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filterPrivacy="1" saveExternalLinkValues="0" updateLinks="never" codeName="ThisWorkbook" autoCompressPictures="0"/>
  <xr:revisionPtr revIDLastSave="0" documentId="10_ncr:8100000_{D474C804-ECDC-464F-8720-617B8C774005}" xr6:coauthVersionLast="34" xr6:coauthVersionMax="34" xr10:uidLastSave="{00000000-0000-0000-0000-000000000000}"/>
  <bookViews>
    <workbookView xWindow="0" yWindow="458" windowWidth="28800" windowHeight="11618" tabRatio="925" firstSheet="4" activeTab="14" xr2:uid="{00000000-000D-0000-FFFF-FFFF00000000}"/>
  </bookViews>
  <sheets>
    <sheet name="Log" sheetId="2159" r:id="rId1"/>
    <sheet name="Readme" sheetId="2141" r:id="rId2"/>
    <sheet name="Results" sheetId="2157" r:id="rId3"/>
    <sheet name="Format" sheetId="2156" r:id="rId4"/>
    <sheet name="US_all" sheetId="2140" r:id="rId5"/>
    <sheet name="US_all_2013USD" sheetId="2162" r:id="rId6"/>
    <sheet name="US_CO2" sheetId="2136" r:id="rId7"/>
    <sheet name="US_CH4" sheetId="2137" r:id="rId8"/>
    <sheet name="US_N2O" sheetId="2138" r:id="rId9"/>
    <sheet name="US_Others" sheetId="2139" r:id="rId10"/>
    <sheet name="Spec" sheetId="2128" r:id="rId11"/>
    <sheet name="NAICS" sheetId="2130" r:id="rId12"/>
    <sheet name="Source_USGS" sheetId="2131" r:id="rId13"/>
    <sheet name="Source_EPA" sheetId="2129" r:id="rId14"/>
    <sheet name="Source_EPA_2007" sheetId="2160" r:id="rId15"/>
    <sheet name="Source_BEAu" sheetId="2132" r:id="rId16"/>
    <sheet name="Source_BEAm" sheetId="2133" r:id="rId17"/>
    <sheet name="Source_USDA" sheetId="2134" r:id="rId18"/>
    <sheet name="Source_EIA" sheetId="2135" r:id="rId19"/>
    <sheet name="NAICStoBEA" sheetId="2142" r:id="rId20"/>
    <sheet name="2013output" sheetId="2150" r:id="rId21"/>
    <sheet name="2007output" sheetId="2161" r:id="rId22"/>
    <sheet name="TransportationFuelUse" sheetId="2158" r:id="rId23"/>
    <sheet name="dropdowns" sheetId="2105" state="hidden" r:id="rId24"/>
  </sheets>
  <externalReferences>
    <externalReference r:id="rId25"/>
  </externalReferences>
  <definedNames>
    <definedName name="Flowtype" localSheetId="14">#REF!</definedName>
    <definedName name="Flowtype" localSheetId="5">#REF!</definedName>
    <definedName name="Flowtype">#REF!</definedName>
    <definedName name="Flowtypes" localSheetId="14">#REF!</definedName>
    <definedName name="Flowtypes" localSheetId="5">#REF!</definedName>
    <definedName name="Flowtypes">#REF!</definedName>
    <definedName name="Level_of_Resolution">'[1]General information'!$C$31:$C$36</definedName>
    <definedName name="matrix1" localSheetId="5">US_all_2013USD!$AI$5:$AW$393</definedName>
    <definedName name="matrix1">US_all!$AI$5:$AW$393</definedName>
    <definedName name="matrix2" localSheetId="14">#REF!</definedName>
    <definedName name="matrix2" localSheetId="5">#REF!</definedName>
    <definedName name="matrix2">#REF!</definedName>
    <definedName name="matrix3" localSheetId="14">#REF!</definedName>
    <definedName name="matrix3" localSheetId="5">#REF!</definedName>
    <definedName name="matrix3">#REF!</definedName>
    <definedName name="matrix4" localSheetId="5">US_all_2013USD!$AY$5:$BM$393</definedName>
    <definedName name="matrix4">US_all!$AY$5:$BM$393</definedName>
  </definedNames>
  <calcPr calcId="162913" calcMode="autoNoTable"/>
  <extLst>
    <ext xmlns:mx="http://schemas.microsoft.com/office/mac/excel/2008/main" uri="{7523E5D3-25F3-A5E0-1632-64F254C22452}">
      <mx:ArchID Flags="2"/>
    </ext>
  </extLst>
</workbook>
</file>

<file path=xl/calcChain.xml><?xml version="1.0" encoding="utf-8"?>
<calcChain xmlns="http://schemas.openxmlformats.org/spreadsheetml/2006/main">
  <c r="F43" i="2160" l="1"/>
  <c r="L45" i="2160" l="1"/>
  <c r="L44" i="2160"/>
  <c r="L43" i="2160"/>
  <c r="L42" i="2160"/>
  <c r="F42" i="2160" l="1"/>
  <c r="S14" i="2158"/>
  <c r="S15" i="2158" s="1"/>
  <c r="L59" i="2136" l="1"/>
  <c r="L57" i="2136"/>
  <c r="L56" i="2136"/>
  <c r="L55" i="2136"/>
  <c r="L53" i="2136"/>
  <c r="L52" i="2136"/>
  <c r="L51" i="2136"/>
  <c r="L50" i="2136"/>
  <c r="L48" i="2136"/>
  <c r="II430" i="2132" l="1"/>
  <c r="AA395" i="2162" l="1"/>
  <c r="Z395" i="2162"/>
  <c r="Y395" i="2162"/>
  <c r="X395" i="2162"/>
  <c r="W395" i="2162"/>
  <c r="U395" i="2162"/>
  <c r="E395" i="2162"/>
  <c r="D395" i="2162"/>
  <c r="T395" i="2162" s="1"/>
  <c r="C395" i="2162"/>
  <c r="S395" i="2162" s="1"/>
  <c r="AA394" i="2162"/>
  <c r="Z394" i="2162"/>
  <c r="Y394" i="2162"/>
  <c r="X394" i="2162"/>
  <c r="W394" i="2162"/>
  <c r="S394" i="2162"/>
  <c r="AI394" i="2162" s="1"/>
  <c r="E394" i="2162"/>
  <c r="U394" i="2162" s="1"/>
  <c r="AK394" i="2162" s="1"/>
  <c r="D394" i="2162"/>
  <c r="T394" i="2162" s="1"/>
  <c r="AJ394" i="2162" s="1"/>
  <c r="C394" i="2162"/>
  <c r="BM393" i="2162"/>
  <c r="BL393" i="2162"/>
  <c r="BK393" i="2162"/>
  <c r="BJ393" i="2162"/>
  <c r="BI393" i="2162"/>
  <c r="BH393" i="2162"/>
  <c r="BB393" i="2162"/>
  <c r="Q393" i="2162"/>
  <c r="AG393" i="2162" s="1"/>
  <c r="AW393" i="2162" s="1"/>
  <c r="P393" i="2162"/>
  <c r="AF393" i="2162" s="1"/>
  <c r="AV393" i="2162" s="1"/>
  <c r="O393" i="2162"/>
  <c r="AE393" i="2162" s="1"/>
  <c r="AU393" i="2162" s="1"/>
  <c r="N393" i="2162"/>
  <c r="AD393" i="2162" s="1"/>
  <c r="AT393" i="2162" s="1"/>
  <c r="M393" i="2162"/>
  <c r="AC393" i="2162" s="1"/>
  <c r="AS393" i="2162" s="1"/>
  <c r="L393" i="2162"/>
  <c r="AB393" i="2162" s="1"/>
  <c r="AR393" i="2162" s="1"/>
  <c r="F393" i="2162"/>
  <c r="V393" i="2162" s="1"/>
  <c r="AL393" i="2162" s="1"/>
  <c r="BM392" i="2162"/>
  <c r="BL392" i="2162"/>
  <c r="BK392" i="2162"/>
  <c r="BJ392" i="2162"/>
  <c r="BI392" i="2162"/>
  <c r="BH392" i="2162"/>
  <c r="BB392" i="2162"/>
  <c r="AE392" i="2162"/>
  <c r="AU392" i="2162" s="1"/>
  <c r="Q392" i="2162"/>
  <c r="AG392" i="2162" s="1"/>
  <c r="AW392" i="2162" s="1"/>
  <c r="P392" i="2162"/>
  <c r="AF392" i="2162" s="1"/>
  <c r="AV392" i="2162" s="1"/>
  <c r="O392" i="2162"/>
  <c r="N392" i="2162"/>
  <c r="AD392" i="2162" s="1"/>
  <c r="AT392" i="2162" s="1"/>
  <c r="M392" i="2162"/>
  <c r="AC392" i="2162" s="1"/>
  <c r="AS392" i="2162" s="1"/>
  <c r="L392" i="2162"/>
  <c r="AB392" i="2162" s="1"/>
  <c r="AR392" i="2162" s="1"/>
  <c r="F392" i="2162"/>
  <c r="V392" i="2162" s="1"/>
  <c r="AL392" i="2162" s="1"/>
  <c r="BM391" i="2162"/>
  <c r="BL391" i="2162"/>
  <c r="BK391" i="2162"/>
  <c r="BJ391" i="2162"/>
  <c r="BI391" i="2162"/>
  <c r="BH391" i="2162"/>
  <c r="BB391" i="2162"/>
  <c r="Q391" i="2162"/>
  <c r="AG391" i="2162" s="1"/>
  <c r="AW391" i="2162" s="1"/>
  <c r="P391" i="2162"/>
  <c r="AF391" i="2162" s="1"/>
  <c r="AV391" i="2162" s="1"/>
  <c r="O391" i="2162"/>
  <c r="AE391" i="2162" s="1"/>
  <c r="AU391" i="2162" s="1"/>
  <c r="N391" i="2162"/>
  <c r="AD391" i="2162" s="1"/>
  <c r="AT391" i="2162" s="1"/>
  <c r="M391" i="2162"/>
  <c r="AC391" i="2162" s="1"/>
  <c r="AS391" i="2162" s="1"/>
  <c r="L391" i="2162"/>
  <c r="AB391" i="2162" s="1"/>
  <c r="AR391" i="2162" s="1"/>
  <c r="F391" i="2162"/>
  <c r="V391" i="2162" s="1"/>
  <c r="AL391" i="2162" s="1"/>
  <c r="BM390" i="2162"/>
  <c r="BL390" i="2162"/>
  <c r="BK390" i="2162"/>
  <c r="BJ390" i="2162"/>
  <c r="BI390" i="2162"/>
  <c r="BH390" i="2162"/>
  <c r="BB390" i="2162"/>
  <c r="AG390" i="2162"/>
  <c r="AW390" i="2162" s="1"/>
  <c r="AE390" i="2162"/>
  <c r="AU390" i="2162" s="1"/>
  <c r="Q390" i="2162"/>
  <c r="P390" i="2162"/>
  <c r="AF390" i="2162" s="1"/>
  <c r="AV390" i="2162" s="1"/>
  <c r="O390" i="2162"/>
  <c r="N390" i="2162"/>
  <c r="AD390" i="2162" s="1"/>
  <c r="AT390" i="2162" s="1"/>
  <c r="M390" i="2162"/>
  <c r="AC390" i="2162" s="1"/>
  <c r="AS390" i="2162" s="1"/>
  <c r="L390" i="2162"/>
  <c r="AB390" i="2162" s="1"/>
  <c r="AR390" i="2162" s="1"/>
  <c r="F390" i="2162"/>
  <c r="V390" i="2162" s="1"/>
  <c r="AL390" i="2162" s="1"/>
  <c r="BM389" i="2162"/>
  <c r="BL389" i="2162"/>
  <c r="BK389" i="2162"/>
  <c r="BJ389" i="2162"/>
  <c r="BI389" i="2162"/>
  <c r="BH389" i="2162"/>
  <c r="BB389" i="2162"/>
  <c r="AG389" i="2162"/>
  <c r="AW389" i="2162" s="1"/>
  <c r="AE389" i="2162"/>
  <c r="AU389" i="2162" s="1"/>
  <c r="V389" i="2162"/>
  <c r="AL389" i="2162" s="1"/>
  <c r="Q389" i="2162"/>
  <c r="P389" i="2162"/>
  <c r="AF389" i="2162" s="1"/>
  <c r="AV389" i="2162" s="1"/>
  <c r="O389" i="2162"/>
  <c r="N389" i="2162"/>
  <c r="AD389" i="2162" s="1"/>
  <c r="AT389" i="2162" s="1"/>
  <c r="M389" i="2162"/>
  <c r="AC389" i="2162" s="1"/>
  <c r="AS389" i="2162" s="1"/>
  <c r="L389" i="2162"/>
  <c r="AB389" i="2162" s="1"/>
  <c r="AR389" i="2162" s="1"/>
  <c r="F389" i="2162"/>
  <c r="BM388" i="2162"/>
  <c r="BL388" i="2162"/>
  <c r="BK388" i="2162"/>
  <c r="BJ388" i="2162"/>
  <c r="BI388" i="2162"/>
  <c r="BH388" i="2162"/>
  <c r="BB388" i="2162"/>
  <c r="AE388" i="2162"/>
  <c r="AU388" i="2162" s="1"/>
  <c r="Q388" i="2162"/>
  <c r="AG388" i="2162" s="1"/>
  <c r="AW388" i="2162" s="1"/>
  <c r="P388" i="2162"/>
  <c r="AF388" i="2162" s="1"/>
  <c r="AV388" i="2162" s="1"/>
  <c r="O388" i="2162"/>
  <c r="N388" i="2162"/>
  <c r="AD388" i="2162" s="1"/>
  <c r="AT388" i="2162" s="1"/>
  <c r="M388" i="2162"/>
  <c r="AC388" i="2162" s="1"/>
  <c r="AS388" i="2162" s="1"/>
  <c r="L388" i="2162"/>
  <c r="AB388" i="2162" s="1"/>
  <c r="AR388" i="2162" s="1"/>
  <c r="F388" i="2162"/>
  <c r="V388" i="2162" s="1"/>
  <c r="AL388" i="2162" s="1"/>
  <c r="BM387" i="2162"/>
  <c r="BL387" i="2162"/>
  <c r="BK387" i="2162"/>
  <c r="BJ387" i="2162"/>
  <c r="BI387" i="2162"/>
  <c r="BH387" i="2162"/>
  <c r="BB387" i="2162"/>
  <c r="AE387" i="2162"/>
  <c r="AU387" i="2162" s="1"/>
  <c r="Q387" i="2162"/>
  <c r="AG387" i="2162" s="1"/>
  <c r="AW387" i="2162" s="1"/>
  <c r="P387" i="2162"/>
  <c r="AF387" i="2162" s="1"/>
  <c r="AV387" i="2162" s="1"/>
  <c r="O387" i="2162"/>
  <c r="N387" i="2162"/>
  <c r="AD387" i="2162" s="1"/>
  <c r="AT387" i="2162" s="1"/>
  <c r="M387" i="2162"/>
  <c r="AC387" i="2162" s="1"/>
  <c r="AS387" i="2162" s="1"/>
  <c r="L387" i="2162"/>
  <c r="AB387" i="2162" s="1"/>
  <c r="AR387" i="2162" s="1"/>
  <c r="F387" i="2162"/>
  <c r="V387" i="2162" s="1"/>
  <c r="AL387" i="2162" s="1"/>
  <c r="BM386" i="2162"/>
  <c r="BL386" i="2162"/>
  <c r="BK386" i="2162"/>
  <c r="BJ386" i="2162"/>
  <c r="BI386" i="2162"/>
  <c r="BH386" i="2162"/>
  <c r="BB386" i="2162"/>
  <c r="Q386" i="2162"/>
  <c r="AG386" i="2162" s="1"/>
  <c r="AW386" i="2162" s="1"/>
  <c r="P386" i="2162"/>
  <c r="AF386" i="2162" s="1"/>
  <c r="AV386" i="2162" s="1"/>
  <c r="O386" i="2162"/>
  <c r="AE386" i="2162" s="1"/>
  <c r="AU386" i="2162" s="1"/>
  <c r="N386" i="2162"/>
  <c r="AD386" i="2162" s="1"/>
  <c r="AT386" i="2162" s="1"/>
  <c r="M386" i="2162"/>
  <c r="AC386" i="2162" s="1"/>
  <c r="AS386" i="2162" s="1"/>
  <c r="L386" i="2162"/>
  <c r="AB386" i="2162" s="1"/>
  <c r="AR386" i="2162" s="1"/>
  <c r="F386" i="2162"/>
  <c r="V386" i="2162" s="1"/>
  <c r="AL386" i="2162" s="1"/>
  <c r="BM385" i="2162"/>
  <c r="BL385" i="2162"/>
  <c r="BK385" i="2162"/>
  <c r="BJ385" i="2162"/>
  <c r="BI385" i="2162"/>
  <c r="BH385" i="2162"/>
  <c r="BB385" i="2162"/>
  <c r="V385" i="2162"/>
  <c r="AL385" i="2162" s="1"/>
  <c r="Q385" i="2162"/>
  <c r="AG385" i="2162" s="1"/>
  <c r="AW385" i="2162" s="1"/>
  <c r="P385" i="2162"/>
  <c r="AF385" i="2162" s="1"/>
  <c r="AV385" i="2162" s="1"/>
  <c r="O385" i="2162"/>
  <c r="AE385" i="2162" s="1"/>
  <c r="AU385" i="2162" s="1"/>
  <c r="N385" i="2162"/>
  <c r="AD385" i="2162" s="1"/>
  <c r="AT385" i="2162" s="1"/>
  <c r="M385" i="2162"/>
  <c r="AC385" i="2162" s="1"/>
  <c r="AS385" i="2162" s="1"/>
  <c r="L385" i="2162"/>
  <c r="AB385" i="2162" s="1"/>
  <c r="AR385" i="2162" s="1"/>
  <c r="F385" i="2162"/>
  <c r="BM384" i="2162"/>
  <c r="BL384" i="2162"/>
  <c r="BK384" i="2162"/>
  <c r="BJ384" i="2162"/>
  <c r="BI384" i="2162"/>
  <c r="BH384" i="2162"/>
  <c r="BB384" i="2162"/>
  <c r="AC384" i="2162"/>
  <c r="AS384" i="2162" s="1"/>
  <c r="Q384" i="2162"/>
  <c r="AG384" i="2162" s="1"/>
  <c r="AW384" i="2162" s="1"/>
  <c r="P384" i="2162"/>
  <c r="AF384" i="2162" s="1"/>
  <c r="AV384" i="2162" s="1"/>
  <c r="O384" i="2162"/>
  <c r="AE384" i="2162" s="1"/>
  <c r="AU384" i="2162" s="1"/>
  <c r="N384" i="2162"/>
  <c r="AD384" i="2162" s="1"/>
  <c r="AT384" i="2162" s="1"/>
  <c r="M384" i="2162"/>
  <c r="L384" i="2162"/>
  <c r="AB384" i="2162" s="1"/>
  <c r="AR384" i="2162" s="1"/>
  <c r="F384" i="2162"/>
  <c r="V384" i="2162" s="1"/>
  <c r="AL384" i="2162" s="1"/>
  <c r="BM383" i="2162"/>
  <c r="BL383" i="2162"/>
  <c r="BK383" i="2162"/>
  <c r="BJ383" i="2162"/>
  <c r="BI383" i="2162"/>
  <c r="BH383" i="2162"/>
  <c r="BB383" i="2162"/>
  <c r="AE383" i="2162"/>
  <c r="AU383" i="2162" s="1"/>
  <c r="Q383" i="2162"/>
  <c r="AG383" i="2162" s="1"/>
  <c r="AW383" i="2162" s="1"/>
  <c r="P383" i="2162"/>
  <c r="AF383" i="2162" s="1"/>
  <c r="AV383" i="2162" s="1"/>
  <c r="O383" i="2162"/>
  <c r="N383" i="2162"/>
  <c r="AD383" i="2162" s="1"/>
  <c r="AT383" i="2162" s="1"/>
  <c r="M383" i="2162"/>
  <c r="AC383" i="2162" s="1"/>
  <c r="AS383" i="2162" s="1"/>
  <c r="L383" i="2162"/>
  <c r="AB383" i="2162" s="1"/>
  <c r="AR383" i="2162" s="1"/>
  <c r="F383" i="2162"/>
  <c r="V383" i="2162" s="1"/>
  <c r="AL383" i="2162" s="1"/>
  <c r="BM382" i="2162"/>
  <c r="BL382" i="2162"/>
  <c r="BK382" i="2162"/>
  <c r="BJ382" i="2162"/>
  <c r="BI382" i="2162"/>
  <c r="BH382" i="2162"/>
  <c r="BB382" i="2162"/>
  <c r="AB382" i="2162"/>
  <c r="AR382" i="2162" s="1"/>
  <c r="Q382" i="2162"/>
  <c r="AG382" i="2162" s="1"/>
  <c r="AW382" i="2162" s="1"/>
  <c r="P382" i="2162"/>
  <c r="AF382" i="2162" s="1"/>
  <c r="AV382" i="2162" s="1"/>
  <c r="O382" i="2162"/>
  <c r="AE382" i="2162" s="1"/>
  <c r="AU382" i="2162" s="1"/>
  <c r="N382" i="2162"/>
  <c r="AD382" i="2162" s="1"/>
  <c r="AT382" i="2162" s="1"/>
  <c r="M382" i="2162"/>
  <c r="AC382" i="2162" s="1"/>
  <c r="AS382" i="2162" s="1"/>
  <c r="L382" i="2162"/>
  <c r="F382" i="2162"/>
  <c r="V382" i="2162" s="1"/>
  <c r="AL382" i="2162" s="1"/>
  <c r="BM381" i="2162"/>
  <c r="BL381" i="2162"/>
  <c r="BK381" i="2162"/>
  <c r="BJ381" i="2162"/>
  <c r="BI381" i="2162"/>
  <c r="BH381" i="2162"/>
  <c r="BB381" i="2162"/>
  <c r="AE381" i="2162"/>
  <c r="AU381" i="2162" s="1"/>
  <c r="Q381" i="2162"/>
  <c r="AG381" i="2162" s="1"/>
  <c r="AW381" i="2162" s="1"/>
  <c r="P381" i="2162"/>
  <c r="AF381" i="2162" s="1"/>
  <c r="AV381" i="2162" s="1"/>
  <c r="O381" i="2162"/>
  <c r="N381" i="2162"/>
  <c r="AD381" i="2162" s="1"/>
  <c r="AT381" i="2162" s="1"/>
  <c r="M381" i="2162"/>
  <c r="AC381" i="2162" s="1"/>
  <c r="AS381" i="2162" s="1"/>
  <c r="L381" i="2162"/>
  <c r="AB381" i="2162" s="1"/>
  <c r="AR381" i="2162" s="1"/>
  <c r="F381" i="2162"/>
  <c r="V381" i="2162" s="1"/>
  <c r="AL381" i="2162" s="1"/>
  <c r="BM380" i="2162"/>
  <c r="BL380" i="2162"/>
  <c r="BK380" i="2162"/>
  <c r="BJ380" i="2162"/>
  <c r="BI380" i="2162"/>
  <c r="BH380" i="2162"/>
  <c r="BB380" i="2162"/>
  <c r="Q380" i="2162"/>
  <c r="AG380" i="2162" s="1"/>
  <c r="AW380" i="2162" s="1"/>
  <c r="P380" i="2162"/>
  <c r="AF380" i="2162" s="1"/>
  <c r="AV380" i="2162" s="1"/>
  <c r="O380" i="2162"/>
  <c r="AE380" i="2162" s="1"/>
  <c r="AU380" i="2162" s="1"/>
  <c r="N380" i="2162"/>
  <c r="AD380" i="2162" s="1"/>
  <c r="AT380" i="2162" s="1"/>
  <c r="M380" i="2162"/>
  <c r="AC380" i="2162" s="1"/>
  <c r="AS380" i="2162" s="1"/>
  <c r="L380" i="2162"/>
  <c r="AB380" i="2162" s="1"/>
  <c r="AR380" i="2162" s="1"/>
  <c r="F380" i="2162"/>
  <c r="V380" i="2162" s="1"/>
  <c r="AL380" i="2162" s="1"/>
  <c r="BM379" i="2162"/>
  <c r="BL379" i="2162"/>
  <c r="BK379" i="2162"/>
  <c r="BJ379" i="2162"/>
  <c r="BI379" i="2162"/>
  <c r="BH379" i="2162"/>
  <c r="BB379" i="2162"/>
  <c r="AF379" i="2162"/>
  <c r="AV379" i="2162" s="1"/>
  <c r="Q379" i="2162"/>
  <c r="AG379" i="2162" s="1"/>
  <c r="AW379" i="2162" s="1"/>
  <c r="P379" i="2162"/>
  <c r="O379" i="2162"/>
  <c r="AE379" i="2162" s="1"/>
  <c r="AU379" i="2162" s="1"/>
  <c r="N379" i="2162"/>
  <c r="AD379" i="2162" s="1"/>
  <c r="AT379" i="2162" s="1"/>
  <c r="M379" i="2162"/>
  <c r="AC379" i="2162" s="1"/>
  <c r="AS379" i="2162" s="1"/>
  <c r="L379" i="2162"/>
  <c r="AB379" i="2162" s="1"/>
  <c r="AR379" i="2162" s="1"/>
  <c r="F379" i="2162"/>
  <c r="V379" i="2162" s="1"/>
  <c r="AL379" i="2162" s="1"/>
  <c r="BM378" i="2162"/>
  <c r="BL378" i="2162"/>
  <c r="BK378" i="2162"/>
  <c r="BJ378" i="2162"/>
  <c r="BI378" i="2162"/>
  <c r="BH378" i="2162"/>
  <c r="BB378" i="2162"/>
  <c r="AF378" i="2162"/>
  <c r="AV378" i="2162" s="1"/>
  <c r="AE378" i="2162"/>
  <c r="AU378" i="2162" s="1"/>
  <c r="Q378" i="2162"/>
  <c r="AG378" i="2162" s="1"/>
  <c r="AW378" i="2162" s="1"/>
  <c r="P378" i="2162"/>
  <c r="O378" i="2162"/>
  <c r="N378" i="2162"/>
  <c r="AD378" i="2162" s="1"/>
  <c r="AT378" i="2162" s="1"/>
  <c r="M378" i="2162"/>
  <c r="AC378" i="2162" s="1"/>
  <c r="AS378" i="2162" s="1"/>
  <c r="L378" i="2162"/>
  <c r="AB378" i="2162" s="1"/>
  <c r="AR378" i="2162" s="1"/>
  <c r="F378" i="2162"/>
  <c r="V378" i="2162" s="1"/>
  <c r="AL378" i="2162" s="1"/>
  <c r="BM377" i="2162"/>
  <c r="BL377" i="2162"/>
  <c r="BK377" i="2162"/>
  <c r="BJ377" i="2162"/>
  <c r="BI377" i="2162"/>
  <c r="BH377" i="2162"/>
  <c r="BB377" i="2162"/>
  <c r="AE377" i="2162"/>
  <c r="AU377" i="2162" s="1"/>
  <c r="Q377" i="2162"/>
  <c r="AG377" i="2162" s="1"/>
  <c r="AW377" i="2162" s="1"/>
  <c r="P377" i="2162"/>
  <c r="AF377" i="2162" s="1"/>
  <c r="AV377" i="2162" s="1"/>
  <c r="O377" i="2162"/>
  <c r="N377" i="2162"/>
  <c r="AD377" i="2162" s="1"/>
  <c r="AT377" i="2162" s="1"/>
  <c r="M377" i="2162"/>
  <c r="AC377" i="2162" s="1"/>
  <c r="AS377" i="2162" s="1"/>
  <c r="L377" i="2162"/>
  <c r="AB377" i="2162" s="1"/>
  <c r="AR377" i="2162" s="1"/>
  <c r="F377" i="2162"/>
  <c r="V377" i="2162" s="1"/>
  <c r="AL377" i="2162" s="1"/>
  <c r="BM376" i="2162"/>
  <c r="BL376" i="2162"/>
  <c r="BK376" i="2162"/>
  <c r="BJ376" i="2162"/>
  <c r="BI376" i="2162"/>
  <c r="BH376" i="2162"/>
  <c r="BB376" i="2162"/>
  <c r="Q376" i="2162"/>
  <c r="AG376" i="2162" s="1"/>
  <c r="AW376" i="2162" s="1"/>
  <c r="P376" i="2162"/>
  <c r="AF376" i="2162" s="1"/>
  <c r="AV376" i="2162" s="1"/>
  <c r="O376" i="2162"/>
  <c r="AE376" i="2162" s="1"/>
  <c r="AU376" i="2162" s="1"/>
  <c r="N376" i="2162"/>
  <c r="AD376" i="2162" s="1"/>
  <c r="AT376" i="2162" s="1"/>
  <c r="M376" i="2162"/>
  <c r="AC376" i="2162" s="1"/>
  <c r="AS376" i="2162" s="1"/>
  <c r="L376" i="2162"/>
  <c r="AB376" i="2162" s="1"/>
  <c r="AR376" i="2162" s="1"/>
  <c r="F376" i="2162"/>
  <c r="V376" i="2162" s="1"/>
  <c r="AL376" i="2162" s="1"/>
  <c r="BM375" i="2162"/>
  <c r="BL375" i="2162"/>
  <c r="BK375" i="2162"/>
  <c r="BJ375" i="2162"/>
  <c r="BI375" i="2162"/>
  <c r="BH375" i="2162"/>
  <c r="BB375" i="2162"/>
  <c r="Q375" i="2162"/>
  <c r="AG375" i="2162" s="1"/>
  <c r="AW375" i="2162" s="1"/>
  <c r="P375" i="2162"/>
  <c r="AF375" i="2162" s="1"/>
  <c r="AV375" i="2162" s="1"/>
  <c r="O375" i="2162"/>
  <c r="AE375" i="2162" s="1"/>
  <c r="AU375" i="2162" s="1"/>
  <c r="N375" i="2162"/>
  <c r="AD375" i="2162" s="1"/>
  <c r="AT375" i="2162" s="1"/>
  <c r="M375" i="2162"/>
  <c r="AC375" i="2162" s="1"/>
  <c r="AS375" i="2162" s="1"/>
  <c r="L375" i="2162"/>
  <c r="AB375" i="2162" s="1"/>
  <c r="AR375" i="2162" s="1"/>
  <c r="F375" i="2162"/>
  <c r="V375" i="2162" s="1"/>
  <c r="AL375" i="2162" s="1"/>
  <c r="BM374" i="2162"/>
  <c r="BL374" i="2162"/>
  <c r="BK374" i="2162"/>
  <c r="BJ374" i="2162"/>
  <c r="BI374" i="2162"/>
  <c r="BH374" i="2162"/>
  <c r="BB374" i="2162"/>
  <c r="AC374" i="2162"/>
  <c r="AS374" i="2162" s="1"/>
  <c r="Q374" i="2162"/>
  <c r="AG374" i="2162" s="1"/>
  <c r="AW374" i="2162" s="1"/>
  <c r="P374" i="2162"/>
  <c r="AF374" i="2162" s="1"/>
  <c r="AV374" i="2162" s="1"/>
  <c r="O374" i="2162"/>
  <c r="AE374" i="2162" s="1"/>
  <c r="AU374" i="2162" s="1"/>
  <c r="N374" i="2162"/>
  <c r="AD374" i="2162" s="1"/>
  <c r="AT374" i="2162" s="1"/>
  <c r="M374" i="2162"/>
  <c r="L374" i="2162"/>
  <c r="AB374" i="2162" s="1"/>
  <c r="AR374" i="2162" s="1"/>
  <c r="F374" i="2162"/>
  <c r="V374" i="2162" s="1"/>
  <c r="AL374" i="2162" s="1"/>
  <c r="BM373" i="2162"/>
  <c r="BL373" i="2162"/>
  <c r="BK373" i="2162"/>
  <c r="BJ373" i="2162"/>
  <c r="BI373" i="2162"/>
  <c r="BH373" i="2162"/>
  <c r="BB373" i="2162"/>
  <c r="Q373" i="2162"/>
  <c r="AG373" i="2162" s="1"/>
  <c r="AW373" i="2162" s="1"/>
  <c r="P373" i="2162"/>
  <c r="AF373" i="2162" s="1"/>
  <c r="AV373" i="2162" s="1"/>
  <c r="O373" i="2162"/>
  <c r="AE373" i="2162" s="1"/>
  <c r="AU373" i="2162" s="1"/>
  <c r="N373" i="2162"/>
  <c r="AD373" i="2162" s="1"/>
  <c r="AT373" i="2162" s="1"/>
  <c r="M373" i="2162"/>
  <c r="AC373" i="2162" s="1"/>
  <c r="AS373" i="2162" s="1"/>
  <c r="L373" i="2162"/>
  <c r="AB373" i="2162" s="1"/>
  <c r="AR373" i="2162" s="1"/>
  <c r="F373" i="2162"/>
  <c r="V373" i="2162" s="1"/>
  <c r="AL373" i="2162" s="1"/>
  <c r="BM372" i="2162"/>
  <c r="BL372" i="2162"/>
  <c r="BK372" i="2162"/>
  <c r="BJ372" i="2162"/>
  <c r="BI372" i="2162"/>
  <c r="BH372" i="2162"/>
  <c r="BB372" i="2162"/>
  <c r="AC372" i="2162"/>
  <c r="AS372" i="2162" s="1"/>
  <c r="Q372" i="2162"/>
  <c r="AG372" i="2162" s="1"/>
  <c r="AW372" i="2162" s="1"/>
  <c r="P372" i="2162"/>
  <c r="AF372" i="2162" s="1"/>
  <c r="AV372" i="2162" s="1"/>
  <c r="O372" i="2162"/>
  <c r="AE372" i="2162" s="1"/>
  <c r="AU372" i="2162" s="1"/>
  <c r="N372" i="2162"/>
  <c r="AD372" i="2162" s="1"/>
  <c r="AT372" i="2162" s="1"/>
  <c r="M372" i="2162"/>
  <c r="L372" i="2162"/>
  <c r="AB372" i="2162" s="1"/>
  <c r="AR372" i="2162" s="1"/>
  <c r="F372" i="2162"/>
  <c r="V372" i="2162" s="1"/>
  <c r="AL372" i="2162" s="1"/>
  <c r="BM371" i="2162"/>
  <c r="BL371" i="2162"/>
  <c r="BK371" i="2162"/>
  <c r="BJ371" i="2162"/>
  <c r="BI371" i="2162"/>
  <c r="BH371" i="2162"/>
  <c r="BB371" i="2162"/>
  <c r="Q371" i="2162"/>
  <c r="AG371" i="2162" s="1"/>
  <c r="AW371" i="2162" s="1"/>
  <c r="P371" i="2162"/>
  <c r="AF371" i="2162" s="1"/>
  <c r="AV371" i="2162" s="1"/>
  <c r="O371" i="2162"/>
  <c r="AE371" i="2162" s="1"/>
  <c r="AU371" i="2162" s="1"/>
  <c r="N371" i="2162"/>
  <c r="AD371" i="2162" s="1"/>
  <c r="AT371" i="2162" s="1"/>
  <c r="M371" i="2162"/>
  <c r="AC371" i="2162" s="1"/>
  <c r="AS371" i="2162" s="1"/>
  <c r="L371" i="2162"/>
  <c r="AB371" i="2162" s="1"/>
  <c r="AR371" i="2162" s="1"/>
  <c r="F371" i="2162"/>
  <c r="V371" i="2162" s="1"/>
  <c r="AL371" i="2162" s="1"/>
  <c r="BM370" i="2162"/>
  <c r="BL370" i="2162"/>
  <c r="BK370" i="2162"/>
  <c r="BJ370" i="2162"/>
  <c r="BI370" i="2162"/>
  <c r="BH370" i="2162"/>
  <c r="BB370" i="2162"/>
  <c r="AC370" i="2162"/>
  <c r="AS370" i="2162" s="1"/>
  <c r="Q370" i="2162"/>
  <c r="AG370" i="2162" s="1"/>
  <c r="AW370" i="2162" s="1"/>
  <c r="P370" i="2162"/>
  <c r="AF370" i="2162" s="1"/>
  <c r="AV370" i="2162" s="1"/>
  <c r="O370" i="2162"/>
  <c r="AE370" i="2162" s="1"/>
  <c r="AU370" i="2162" s="1"/>
  <c r="N370" i="2162"/>
  <c r="AD370" i="2162" s="1"/>
  <c r="AT370" i="2162" s="1"/>
  <c r="M370" i="2162"/>
  <c r="L370" i="2162"/>
  <c r="AB370" i="2162" s="1"/>
  <c r="AR370" i="2162" s="1"/>
  <c r="F370" i="2162"/>
  <c r="V370" i="2162" s="1"/>
  <c r="AL370" i="2162" s="1"/>
  <c r="BM369" i="2162"/>
  <c r="BL369" i="2162"/>
  <c r="BK369" i="2162"/>
  <c r="BJ369" i="2162"/>
  <c r="BI369" i="2162"/>
  <c r="BH369" i="2162"/>
  <c r="BB369" i="2162"/>
  <c r="Q369" i="2162"/>
  <c r="AG369" i="2162" s="1"/>
  <c r="AW369" i="2162" s="1"/>
  <c r="P369" i="2162"/>
  <c r="AF369" i="2162" s="1"/>
  <c r="AV369" i="2162" s="1"/>
  <c r="O369" i="2162"/>
  <c r="AE369" i="2162" s="1"/>
  <c r="AU369" i="2162" s="1"/>
  <c r="N369" i="2162"/>
  <c r="AD369" i="2162" s="1"/>
  <c r="AT369" i="2162" s="1"/>
  <c r="M369" i="2162"/>
  <c r="AC369" i="2162" s="1"/>
  <c r="AS369" i="2162" s="1"/>
  <c r="L369" i="2162"/>
  <c r="AB369" i="2162" s="1"/>
  <c r="AR369" i="2162" s="1"/>
  <c r="F369" i="2162"/>
  <c r="V369" i="2162" s="1"/>
  <c r="AL369" i="2162" s="1"/>
  <c r="BM368" i="2162"/>
  <c r="BL368" i="2162"/>
  <c r="BK368" i="2162"/>
  <c r="BJ368" i="2162"/>
  <c r="BI368" i="2162"/>
  <c r="BH368" i="2162"/>
  <c r="BB368" i="2162"/>
  <c r="Q368" i="2162"/>
  <c r="AG368" i="2162" s="1"/>
  <c r="AW368" i="2162" s="1"/>
  <c r="P368" i="2162"/>
  <c r="AF368" i="2162" s="1"/>
  <c r="AV368" i="2162" s="1"/>
  <c r="O368" i="2162"/>
  <c r="AE368" i="2162" s="1"/>
  <c r="AU368" i="2162" s="1"/>
  <c r="N368" i="2162"/>
  <c r="AD368" i="2162" s="1"/>
  <c r="AT368" i="2162" s="1"/>
  <c r="M368" i="2162"/>
  <c r="AC368" i="2162" s="1"/>
  <c r="AS368" i="2162" s="1"/>
  <c r="L368" i="2162"/>
  <c r="AB368" i="2162" s="1"/>
  <c r="AR368" i="2162" s="1"/>
  <c r="F368" i="2162"/>
  <c r="V368" i="2162" s="1"/>
  <c r="AL368" i="2162" s="1"/>
  <c r="BM367" i="2162"/>
  <c r="BL367" i="2162"/>
  <c r="BK367" i="2162"/>
  <c r="BJ367" i="2162"/>
  <c r="BI367" i="2162"/>
  <c r="BH367" i="2162"/>
  <c r="BB367" i="2162"/>
  <c r="Q367" i="2162"/>
  <c r="AG367" i="2162" s="1"/>
  <c r="AW367" i="2162" s="1"/>
  <c r="P367" i="2162"/>
  <c r="AF367" i="2162" s="1"/>
  <c r="AV367" i="2162" s="1"/>
  <c r="O367" i="2162"/>
  <c r="AE367" i="2162" s="1"/>
  <c r="AU367" i="2162" s="1"/>
  <c r="N367" i="2162"/>
  <c r="AD367" i="2162" s="1"/>
  <c r="AT367" i="2162" s="1"/>
  <c r="M367" i="2162"/>
  <c r="AC367" i="2162" s="1"/>
  <c r="AS367" i="2162" s="1"/>
  <c r="L367" i="2162"/>
  <c r="AB367" i="2162" s="1"/>
  <c r="AR367" i="2162" s="1"/>
  <c r="F367" i="2162"/>
  <c r="V367" i="2162" s="1"/>
  <c r="AL367" i="2162" s="1"/>
  <c r="BM366" i="2162"/>
  <c r="BL366" i="2162"/>
  <c r="BK366" i="2162"/>
  <c r="BJ366" i="2162"/>
  <c r="BI366" i="2162"/>
  <c r="BH366" i="2162"/>
  <c r="BB366" i="2162"/>
  <c r="AE366" i="2162"/>
  <c r="AU366" i="2162" s="1"/>
  <c r="Q366" i="2162"/>
  <c r="AG366" i="2162" s="1"/>
  <c r="AW366" i="2162" s="1"/>
  <c r="P366" i="2162"/>
  <c r="AF366" i="2162" s="1"/>
  <c r="AV366" i="2162" s="1"/>
  <c r="O366" i="2162"/>
  <c r="N366" i="2162"/>
  <c r="AD366" i="2162" s="1"/>
  <c r="AT366" i="2162" s="1"/>
  <c r="M366" i="2162"/>
  <c r="AC366" i="2162" s="1"/>
  <c r="AS366" i="2162" s="1"/>
  <c r="L366" i="2162"/>
  <c r="AB366" i="2162" s="1"/>
  <c r="AR366" i="2162" s="1"/>
  <c r="F366" i="2162"/>
  <c r="V366" i="2162" s="1"/>
  <c r="AL366" i="2162" s="1"/>
  <c r="BM365" i="2162"/>
  <c r="BL365" i="2162"/>
  <c r="BK365" i="2162"/>
  <c r="BJ365" i="2162"/>
  <c r="BI365" i="2162"/>
  <c r="BH365" i="2162"/>
  <c r="BB365" i="2162"/>
  <c r="Q365" i="2162"/>
  <c r="AG365" i="2162" s="1"/>
  <c r="AW365" i="2162" s="1"/>
  <c r="P365" i="2162"/>
  <c r="AF365" i="2162" s="1"/>
  <c r="AV365" i="2162" s="1"/>
  <c r="O365" i="2162"/>
  <c r="AE365" i="2162" s="1"/>
  <c r="AU365" i="2162" s="1"/>
  <c r="N365" i="2162"/>
  <c r="AD365" i="2162" s="1"/>
  <c r="AT365" i="2162" s="1"/>
  <c r="M365" i="2162"/>
  <c r="AC365" i="2162" s="1"/>
  <c r="AS365" i="2162" s="1"/>
  <c r="L365" i="2162"/>
  <c r="AB365" i="2162" s="1"/>
  <c r="AR365" i="2162" s="1"/>
  <c r="F365" i="2162"/>
  <c r="V365" i="2162" s="1"/>
  <c r="AL365" i="2162" s="1"/>
  <c r="BM364" i="2162"/>
  <c r="BL364" i="2162"/>
  <c r="BK364" i="2162"/>
  <c r="BJ364" i="2162"/>
  <c r="BI364" i="2162"/>
  <c r="BH364" i="2162"/>
  <c r="BB364" i="2162"/>
  <c r="AE364" i="2162"/>
  <c r="AU364" i="2162" s="1"/>
  <c r="Q364" i="2162"/>
  <c r="AG364" i="2162" s="1"/>
  <c r="AW364" i="2162" s="1"/>
  <c r="P364" i="2162"/>
  <c r="AF364" i="2162" s="1"/>
  <c r="AV364" i="2162" s="1"/>
  <c r="O364" i="2162"/>
  <c r="N364" i="2162"/>
  <c r="AD364" i="2162" s="1"/>
  <c r="AT364" i="2162" s="1"/>
  <c r="M364" i="2162"/>
  <c r="AC364" i="2162" s="1"/>
  <c r="AS364" i="2162" s="1"/>
  <c r="L364" i="2162"/>
  <c r="AB364" i="2162" s="1"/>
  <c r="AR364" i="2162" s="1"/>
  <c r="F364" i="2162"/>
  <c r="V364" i="2162" s="1"/>
  <c r="AL364" i="2162" s="1"/>
  <c r="BM363" i="2162"/>
  <c r="BL363" i="2162"/>
  <c r="BK363" i="2162"/>
  <c r="BJ363" i="2162"/>
  <c r="BI363" i="2162"/>
  <c r="BH363" i="2162"/>
  <c r="BB363" i="2162"/>
  <c r="Q363" i="2162"/>
  <c r="AG363" i="2162" s="1"/>
  <c r="AW363" i="2162" s="1"/>
  <c r="P363" i="2162"/>
  <c r="AF363" i="2162" s="1"/>
  <c r="AV363" i="2162" s="1"/>
  <c r="O363" i="2162"/>
  <c r="AE363" i="2162" s="1"/>
  <c r="AU363" i="2162" s="1"/>
  <c r="N363" i="2162"/>
  <c r="AD363" i="2162" s="1"/>
  <c r="AT363" i="2162" s="1"/>
  <c r="M363" i="2162"/>
  <c r="AC363" i="2162" s="1"/>
  <c r="AS363" i="2162" s="1"/>
  <c r="L363" i="2162"/>
  <c r="AB363" i="2162" s="1"/>
  <c r="AR363" i="2162" s="1"/>
  <c r="F363" i="2162"/>
  <c r="V363" i="2162" s="1"/>
  <c r="AL363" i="2162" s="1"/>
  <c r="BM362" i="2162"/>
  <c r="BL362" i="2162"/>
  <c r="BK362" i="2162"/>
  <c r="BJ362" i="2162"/>
  <c r="BI362" i="2162"/>
  <c r="BH362" i="2162"/>
  <c r="BB362" i="2162"/>
  <c r="AE362" i="2162"/>
  <c r="AU362" i="2162" s="1"/>
  <c r="Q362" i="2162"/>
  <c r="AG362" i="2162" s="1"/>
  <c r="AW362" i="2162" s="1"/>
  <c r="P362" i="2162"/>
  <c r="AF362" i="2162" s="1"/>
  <c r="AV362" i="2162" s="1"/>
  <c r="O362" i="2162"/>
  <c r="N362" i="2162"/>
  <c r="AD362" i="2162" s="1"/>
  <c r="AT362" i="2162" s="1"/>
  <c r="M362" i="2162"/>
  <c r="AC362" i="2162" s="1"/>
  <c r="AS362" i="2162" s="1"/>
  <c r="L362" i="2162"/>
  <c r="AB362" i="2162" s="1"/>
  <c r="AR362" i="2162" s="1"/>
  <c r="F362" i="2162"/>
  <c r="V362" i="2162" s="1"/>
  <c r="AL362" i="2162" s="1"/>
  <c r="BM361" i="2162"/>
  <c r="BL361" i="2162"/>
  <c r="BK361" i="2162"/>
  <c r="BJ361" i="2162"/>
  <c r="BI361" i="2162"/>
  <c r="BH361" i="2162"/>
  <c r="BB361" i="2162"/>
  <c r="Q361" i="2162"/>
  <c r="AG361" i="2162" s="1"/>
  <c r="AW361" i="2162" s="1"/>
  <c r="P361" i="2162"/>
  <c r="AF361" i="2162" s="1"/>
  <c r="AV361" i="2162" s="1"/>
  <c r="O361" i="2162"/>
  <c r="AE361" i="2162" s="1"/>
  <c r="AU361" i="2162" s="1"/>
  <c r="N361" i="2162"/>
  <c r="AD361" i="2162" s="1"/>
  <c r="AT361" i="2162" s="1"/>
  <c r="M361" i="2162"/>
  <c r="AC361" i="2162" s="1"/>
  <c r="AS361" i="2162" s="1"/>
  <c r="L361" i="2162"/>
  <c r="AB361" i="2162" s="1"/>
  <c r="AR361" i="2162" s="1"/>
  <c r="F361" i="2162"/>
  <c r="V361" i="2162" s="1"/>
  <c r="AL361" i="2162" s="1"/>
  <c r="BM360" i="2162"/>
  <c r="BL360" i="2162"/>
  <c r="BK360" i="2162"/>
  <c r="BJ360" i="2162"/>
  <c r="BI360" i="2162"/>
  <c r="BH360" i="2162"/>
  <c r="BB360" i="2162"/>
  <c r="AE360" i="2162"/>
  <c r="AU360" i="2162" s="1"/>
  <c r="Q360" i="2162"/>
  <c r="AG360" i="2162" s="1"/>
  <c r="AW360" i="2162" s="1"/>
  <c r="P360" i="2162"/>
  <c r="AF360" i="2162" s="1"/>
  <c r="AV360" i="2162" s="1"/>
  <c r="O360" i="2162"/>
  <c r="N360" i="2162"/>
  <c r="AD360" i="2162" s="1"/>
  <c r="AT360" i="2162" s="1"/>
  <c r="M360" i="2162"/>
  <c r="AC360" i="2162" s="1"/>
  <c r="AS360" i="2162" s="1"/>
  <c r="L360" i="2162"/>
  <c r="AB360" i="2162" s="1"/>
  <c r="AR360" i="2162" s="1"/>
  <c r="F360" i="2162"/>
  <c r="V360" i="2162" s="1"/>
  <c r="AL360" i="2162" s="1"/>
  <c r="BM359" i="2162"/>
  <c r="BL359" i="2162"/>
  <c r="BK359" i="2162"/>
  <c r="BJ359" i="2162"/>
  <c r="BI359" i="2162"/>
  <c r="BH359" i="2162"/>
  <c r="BB359" i="2162"/>
  <c r="Q359" i="2162"/>
  <c r="AG359" i="2162" s="1"/>
  <c r="AW359" i="2162" s="1"/>
  <c r="P359" i="2162"/>
  <c r="AF359" i="2162" s="1"/>
  <c r="AV359" i="2162" s="1"/>
  <c r="O359" i="2162"/>
  <c r="AE359" i="2162" s="1"/>
  <c r="AU359" i="2162" s="1"/>
  <c r="N359" i="2162"/>
  <c r="AD359" i="2162" s="1"/>
  <c r="AT359" i="2162" s="1"/>
  <c r="M359" i="2162"/>
  <c r="AC359" i="2162" s="1"/>
  <c r="AS359" i="2162" s="1"/>
  <c r="L359" i="2162"/>
  <c r="AB359" i="2162" s="1"/>
  <c r="AR359" i="2162" s="1"/>
  <c r="F359" i="2162"/>
  <c r="V359" i="2162" s="1"/>
  <c r="AL359" i="2162" s="1"/>
  <c r="BM358" i="2162"/>
  <c r="BL358" i="2162"/>
  <c r="BK358" i="2162"/>
  <c r="BJ358" i="2162"/>
  <c r="BI358" i="2162"/>
  <c r="BH358" i="2162"/>
  <c r="BB358" i="2162"/>
  <c r="AE358" i="2162"/>
  <c r="AU358" i="2162" s="1"/>
  <c r="Q358" i="2162"/>
  <c r="AG358" i="2162" s="1"/>
  <c r="AW358" i="2162" s="1"/>
  <c r="P358" i="2162"/>
  <c r="AF358" i="2162" s="1"/>
  <c r="AV358" i="2162" s="1"/>
  <c r="O358" i="2162"/>
  <c r="N358" i="2162"/>
  <c r="AD358" i="2162" s="1"/>
  <c r="AT358" i="2162" s="1"/>
  <c r="M358" i="2162"/>
  <c r="AC358" i="2162" s="1"/>
  <c r="AS358" i="2162" s="1"/>
  <c r="L358" i="2162"/>
  <c r="AB358" i="2162" s="1"/>
  <c r="AR358" i="2162" s="1"/>
  <c r="F358" i="2162"/>
  <c r="V358" i="2162" s="1"/>
  <c r="AL358" i="2162" s="1"/>
  <c r="BM357" i="2162"/>
  <c r="BL357" i="2162"/>
  <c r="BK357" i="2162"/>
  <c r="BJ357" i="2162"/>
  <c r="BI357" i="2162"/>
  <c r="BH357" i="2162"/>
  <c r="BB357" i="2162"/>
  <c r="Q357" i="2162"/>
  <c r="AG357" i="2162" s="1"/>
  <c r="AW357" i="2162" s="1"/>
  <c r="P357" i="2162"/>
  <c r="AF357" i="2162" s="1"/>
  <c r="AV357" i="2162" s="1"/>
  <c r="O357" i="2162"/>
  <c r="AE357" i="2162" s="1"/>
  <c r="AU357" i="2162" s="1"/>
  <c r="N357" i="2162"/>
  <c r="AD357" i="2162" s="1"/>
  <c r="AT357" i="2162" s="1"/>
  <c r="M357" i="2162"/>
  <c r="AC357" i="2162" s="1"/>
  <c r="AS357" i="2162" s="1"/>
  <c r="L357" i="2162"/>
  <c r="AB357" i="2162" s="1"/>
  <c r="AR357" i="2162" s="1"/>
  <c r="F357" i="2162"/>
  <c r="V357" i="2162" s="1"/>
  <c r="AL357" i="2162" s="1"/>
  <c r="BM356" i="2162"/>
  <c r="BL356" i="2162"/>
  <c r="BK356" i="2162"/>
  <c r="BJ356" i="2162"/>
  <c r="BI356" i="2162"/>
  <c r="BH356" i="2162"/>
  <c r="BB356" i="2162"/>
  <c r="AG356" i="2162"/>
  <c r="AW356" i="2162" s="1"/>
  <c r="Q356" i="2162"/>
  <c r="P356" i="2162"/>
  <c r="AF356" i="2162" s="1"/>
  <c r="AV356" i="2162" s="1"/>
  <c r="O356" i="2162"/>
  <c r="AE356" i="2162" s="1"/>
  <c r="AU356" i="2162" s="1"/>
  <c r="N356" i="2162"/>
  <c r="AD356" i="2162" s="1"/>
  <c r="AT356" i="2162" s="1"/>
  <c r="M356" i="2162"/>
  <c r="AC356" i="2162" s="1"/>
  <c r="AS356" i="2162" s="1"/>
  <c r="L356" i="2162"/>
  <c r="AB356" i="2162" s="1"/>
  <c r="AR356" i="2162" s="1"/>
  <c r="F356" i="2162"/>
  <c r="V356" i="2162" s="1"/>
  <c r="AL356" i="2162" s="1"/>
  <c r="BM355" i="2162"/>
  <c r="BL355" i="2162"/>
  <c r="BK355" i="2162"/>
  <c r="BJ355" i="2162"/>
  <c r="BI355" i="2162"/>
  <c r="BH355" i="2162"/>
  <c r="BB355" i="2162"/>
  <c r="AG355" i="2162"/>
  <c r="AW355" i="2162" s="1"/>
  <c r="Q355" i="2162"/>
  <c r="P355" i="2162"/>
  <c r="AF355" i="2162" s="1"/>
  <c r="AV355" i="2162" s="1"/>
  <c r="O355" i="2162"/>
  <c r="AE355" i="2162" s="1"/>
  <c r="AU355" i="2162" s="1"/>
  <c r="N355" i="2162"/>
  <c r="AD355" i="2162" s="1"/>
  <c r="AT355" i="2162" s="1"/>
  <c r="M355" i="2162"/>
  <c r="AC355" i="2162" s="1"/>
  <c r="AS355" i="2162" s="1"/>
  <c r="L355" i="2162"/>
  <c r="AB355" i="2162" s="1"/>
  <c r="AR355" i="2162" s="1"/>
  <c r="F355" i="2162"/>
  <c r="V355" i="2162" s="1"/>
  <c r="AL355" i="2162" s="1"/>
  <c r="BM354" i="2162"/>
  <c r="BL354" i="2162"/>
  <c r="BK354" i="2162"/>
  <c r="BJ354" i="2162"/>
  <c r="BI354" i="2162"/>
  <c r="BH354" i="2162"/>
  <c r="BB354" i="2162"/>
  <c r="AG354" i="2162"/>
  <c r="AW354" i="2162" s="1"/>
  <c r="Q354" i="2162"/>
  <c r="P354" i="2162"/>
  <c r="AF354" i="2162" s="1"/>
  <c r="AV354" i="2162" s="1"/>
  <c r="O354" i="2162"/>
  <c r="AE354" i="2162" s="1"/>
  <c r="AU354" i="2162" s="1"/>
  <c r="N354" i="2162"/>
  <c r="AD354" i="2162" s="1"/>
  <c r="AT354" i="2162" s="1"/>
  <c r="M354" i="2162"/>
  <c r="AC354" i="2162" s="1"/>
  <c r="AS354" i="2162" s="1"/>
  <c r="L354" i="2162"/>
  <c r="AB354" i="2162" s="1"/>
  <c r="AR354" i="2162" s="1"/>
  <c r="F354" i="2162"/>
  <c r="V354" i="2162" s="1"/>
  <c r="AL354" i="2162" s="1"/>
  <c r="BM353" i="2162"/>
  <c r="BL353" i="2162"/>
  <c r="BK353" i="2162"/>
  <c r="BJ353" i="2162"/>
  <c r="BI353" i="2162"/>
  <c r="BH353" i="2162"/>
  <c r="BB353" i="2162"/>
  <c r="AG353" i="2162"/>
  <c r="AW353" i="2162" s="1"/>
  <c r="Q353" i="2162"/>
  <c r="P353" i="2162"/>
  <c r="AF353" i="2162" s="1"/>
  <c r="AV353" i="2162" s="1"/>
  <c r="O353" i="2162"/>
  <c r="AE353" i="2162" s="1"/>
  <c r="AU353" i="2162" s="1"/>
  <c r="N353" i="2162"/>
  <c r="AD353" i="2162" s="1"/>
  <c r="AT353" i="2162" s="1"/>
  <c r="M353" i="2162"/>
  <c r="AC353" i="2162" s="1"/>
  <c r="AS353" i="2162" s="1"/>
  <c r="L353" i="2162"/>
  <c r="AB353" i="2162" s="1"/>
  <c r="AR353" i="2162" s="1"/>
  <c r="F353" i="2162"/>
  <c r="V353" i="2162" s="1"/>
  <c r="AL353" i="2162" s="1"/>
  <c r="BM352" i="2162"/>
  <c r="BL352" i="2162"/>
  <c r="BK352" i="2162"/>
  <c r="BJ352" i="2162"/>
  <c r="BI352" i="2162"/>
  <c r="BH352" i="2162"/>
  <c r="BB352" i="2162"/>
  <c r="AG352" i="2162"/>
  <c r="AW352" i="2162" s="1"/>
  <c r="Q352" i="2162"/>
  <c r="P352" i="2162"/>
  <c r="AF352" i="2162" s="1"/>
  <c r="AV352" i="2162" s="1"/>
  <c r="O352" i="2162"/>
  <c r="AE352" i="2162" s="1"/>
  <c r="AU352" i="2162" s="1"/>
  <c r="N352" i="2162"/>
  <c r="AD352" i="2162" s="1"/>
  <c r="AT352" i="2162" s="1"/>
  <c r="M352" i="2162"/>
  <c r="AC352" i="2162" s="1"/>
  <c r="AS352" i="2162" s="1"/>
  <c r="L352" i="2162"/>
  <c r="AB352" i="2162" s="1"/>
  <c r="AR352" i="2162" s="1"/>
  <c r="F352" i="2162"/>
  <c r="V352" i="2162" s="1"/>
  <c r="AL352" i="2162" s="1"/>
  <c r="BM351" i="2162"/>
  <c r="BL351" i="2162"/>
  <c r="BK351" i="2162"/>
  <c r="BJ351" i="2162"/>
  <c r="BI351" i="2162"/>
  <c r="BH351" i="2162"/>
  <c r="BB351" i="2162"/>
  <c r="Q351" i="2162"/>
  <c r="AG351" i="2162" s="1"/>
  <c r="AW351" i="2162" s="1"/>
  <c r="P351" i="2162"/>
  <c r="AF351" i="2162" s="1"/>
  <c r="AV351" i="2162" s="1"/>
  <c r="O351" i="2162"/>
  <c r="AE351" i="2162" s="1"/>
  <c r="AU351" i="2162" s="1"/>
  <c r="N351" i="2162"/>
  <c r="AD351" i="2162" s="1"/>
  <c r="AT351" i="2162" s="1"/>
  <c r="M351" i="2162"/>
  <c r="AC351" i="2162" s="1"/>
  <c r="AS351" i="2162" s="1"/>
  <c r="L351" i="2162"/>
  <c r="AB351" i="2162" s="1"/>
  <c r="AR351" i="2162" s="1"/>
  <c r="F351" i="2162"/>
  <c r="V351" i="2162" s="1"/>
  <c r="AL351" i="2162" s="1"/>
  <c r="BM350" i="2162"/>
  <c r="BL350" i="2162"/>
  <c r="BK350" i="2162"/>
  <c r="BJ350" i="2162"/>
  <c r="BI350" i="2162"/>
  <c r="BH350" i="2162"/>
  <c r="BB350" i="2162"/>
  <c r="AD350" i="2162"/>
  <c r="AT350" i="2162" s="1"/>
  <c r="Q350" i="2162"/>
  <c r="AG350" i="2162" s="1"/>
  <c r="AW350" i="2162" s="1"/>
  <c r="P350" i="2162"/>
  <c r="AF350" i="2162" s="1"/>
  <c r="AV350" i="2162" s="1"/>
  <c r="O350" i="2162"/>
  <c r="AE350" i="2162" s="1"/>
  <c r="AU350" i="2162" s="1"/>
  <c r="N350" i="2162"/>
  <c r="M350" i="2162"/>
  <c r="AC350" i="2162" s="1"/>
  <c r="AS350" i="2162" s="1"/>
  <c r="L350" i="2162"/>
  <c r="AB350" i="2162" s="1"/>
  <c r="AR350" i="2162" s="1"/>
  <c r="F350" i="2162"/>
  <c r="V350" i="2162" s="1"/>
  <c r="AL350" i="2162" s="1"/>
  <c r="BM349" i="2162"/>
  <c r="BL349" i="2162"/>
  <c r="BK349" i="2162"/>
  <c r="BJ349" i="2162"/>
  <c r="BI349" i="2162"/>
  <c r="BH349" i="2162"/>
  <c r="BB349" i="2162"/>
  <c r="V349" i="2162"/>
  <c r="AL349" i="2162" s="1"/>
  <c r="Q349" i="2162"/>
  <c r="AG349" i="2162" s="1"/>
  <c r="AW349" i="2162" s="1"/>
  <c r="P349" i="2162"/>
  <c r="AF349" i="2162" s="1"/>
  <c r="AV349" i="2162" s="1"/>
  <c r="O349" i="2162"/>
  <c r="AE349" i="2162" s="1"/>
  <c r="AU349" i="2162" s="1"/>
  <c r="N349" i="2162"/>
  <c r="AD349" i="2162" s="1"/>
  <c r="AT349" i="2162" s="1"/>
  <c r="M349" i="2162"/>
  <c r="AC349" i="2162" s="1"/>
  <c r="AS349" i="2162" s="1"/>
  <c r="L349" i="2162"/>
  <c r="AB349" i="2162" s="1"/>
  <c r="AR349" i="2162" s="1"/>
  <c r="F349" i="2162"/>
  <c r="BM348" i="2162"/>
  <c r="BL348" i="2162"/>
  <c r="BK348" i="2162"/>
  <c r="BJ348" i="2162"/>
  <c r="BI348" i="2162"/>
  <c r="BH348" i="2162"/>
  <c r="BB348" i="2162"/>
  <c r="AD348" i="2162"/>
  <c r="AT348" i="2162" s="1"/>
  <c r="V348" i="2162"/>
  <c r="AL348" i="2162" s="1"/>
  <c r="Q348" i="2162"/>
  <c r="AG348" i="2162" s="1"/>
  <c r="AW348" i="2162" s="1"/>
  <c r="P348" i="2162"/>
  <c r="AF348" i="2162" s="1"/>
  <c r="AV348" i="2162" s="1"/>
  <c r="O348" i="2162"/>
  <c r="AE348" i="2162" s="1"/>
  <c r="AU348" i="2162" s="1"/>
  <c r="N348" i="2162"/>
  <c r="M348" i="2162"/>
  <c r="AC348" i="2162" s="1"/>
  <c r="AS348" i="2162" s="1"/>
  <c r="L348" i="2162"/>
  <c r="AB348" i="2162" s="1"/>
  <c r="AR348" i="2162" s="1"/>
  <c r="F348" i="2162"/>
  <c r="BM347" i="2162"/>
  <c r="BL347" i="2162"/>
  <c r="BK347" i="2162"/>
  <c r="BJ347" i="2162"/>
  <c r="BI347" i="2162"/>
  <c r="BH347" i="2162"/>
  <c r="BB347" i="2162"/>
  <c r="AG347" i="2162"/>
  <c r="AW347" i="2162" s="1"/>
  <c r="Q347" i="2162"/>
  <c r="P347" i="2162"/>
  <c r="AF347" i="2162" s="1"/>
  <c r="AV347" i="2162" s="1"/>
  <c r="O347" i="2162"/>
  <c r="AE347" i="2162" s="1"/>
  <c r="AU347" i="2162" s="1"/>
  <c r="N347" i="2162"/>
  <c r="AD347" i="2162" s="1"/>
  <c r="AT347" i="2162" s="1"/>
  <c r="M347" i="2162"/>
  <c r="AC347" i="2162" s="1"/>
  <c r="AS347" i="2162" s="1"/>
  <c r="L347" i="2162"/>
  <c r="AB347" i="2162" s="1"/>
  <c r="AR347" i="2162" s="1"/>
  <c r="F347" i="2162"/>
  <c r="V347" i="2162" s="1"/>
  <c r="AL347" i="2162" s="1"/>
  <c r="BM346" i="2162"/>
  <c r="BL346" i="2162"/>
  <c r="BK346" i="2162"/>
  <c r="BJ346" i="2162"/>
  <c r="BI346" i="2162"/>
  <c r="BH346" i="2162"/>
  <c r="BB346" i="2162"/>
  <c r="AG346" i="2162"/>
  <c r="AW346" i="2162" s="1"/>
  <c r="Q346" i="2162"/>
  <c r="P346" i="2162"/>
  <c r="AF346" i="2162" s="1"/>
  <c r="AV346" i="2162" s="1"/>
  <c r="O346" i="2162"/>
  <c r="AE346" i="2162" s="1"/>
  <c r="AU346" i="2162" s="1"/>
  <c r="N346" i="2162"/>
  <c r="AD346" i="2162" s="1"/>
  <c r="AT346" i="2162" s="1"/>
  <c r="M346" i="2162"/>
  <c r="AC346" i="2162" s="1"/>
  <c r="AS346" i="2162" s="1"/>
  <c r="L346" i="2162"/>
  <c r="AB346" i="2162" s="1"/>
  <c r="AR346" i="2162" s="1"/>
  <c r="F346" i="2162"/>
  <c r="V346" i="2162" s="1"/>
  <c r="AL346" i="2162" s="1"/>
  <c r="BM345" i="2162"/>
  <c r="BL345" i="2162"/>
  <c r="BK345" i="2162"/>
  <c r="BJ345" i="2162"/>
  <c r="BI345" i="2162"/>
  <c r="BH345" i="2162"/>
  <c r="BB345" i="2162"/>
  <c r="AG345" i="2162"/>
  <c r="AW345" i="2162" s="1"/>
  <c r="AC345" i="2162"/>
  <c r="AS345" i="2162" s="1"/>
  <c r="Q345" i="2162"/>
  <c r="P345" i="2162"/>
  <c r="AF345" i="2162" s="1"/>
  <c r="AV345" i="2162" s="1"/>
  <c r="O345" i="2162"/>
  <c r="AE345" i="2162" s="1"/>
  <c r="AU345" i="2162" s="1"/>
  <c r="N345" i="2162"/>
  <c r="AD345" i="2162" s="1"/>
  <c r="AT345" i="2162" s="1"/>
  <c r="M345" i="2162"/>
  <c r="L345" i="2162"/>
  <c r="AB345" i="2162" s="1"/>
  <c r="AR345" i="2162" s="1"/>
  <c r="F345" i="2162"/>
  <c r="V345" i="2162" s="1"/>
  <c r="AL345" i="2162" s="1"/>
  <c r="BM344" i="2162"/>
  <c r="BL344" i="2162"/>
  <c r="BK344" i="2162"/>
  <c r="BJ344" i="2162"/>
  <c r="BI344" i="2162"/>
  <c r="BH344" i="2162"/>
  <c r="BB344" i="2162"/>
  <c r="AB344" i="2162"/>
  <c r="AR344" i="2162" s="1"/>
  <c r="Q344" i="2162"/>
  <c r="AG344" i="2162" s="1"/>
  <c r="AW344" i="2162" s="1"/>
  <c r="P344" i="2162"/>
  <c r="AF344" i="2162" s="1"/>
  <c r="AV344" i="2162" s="1"/>
  <c r="O344" i="2162"/>
  <c r="AE344" i="2162" s="1"/>
  <c r="AU344" i="2162" s="1"/>
  <c r="N344" i="2162"/>
  <c r="AD344" i="2162" s="1"/>
  <c r="AT344" i="2162" s="1"/>
  <c r="M344" i="2162"/>
  <c r="AC344" i="2162" s="1"/>
  <c r="AS344" i="2162" s="1"/>
  <c r="L344" i="2162"/>
  <c r="F344" i="2162"/>
  <c r="V344" i="2162" s="1"/>
  <c r="AL344" i="2162" s="1"/>
  <c r="BM343" i="2162"/>
  <c r="BL343" i="2162"/>
  <c r="BK343" i="2162"/>
  <c r="BJ343" i="2162"/>
  <c r="BI343" i="2162"/>
  <c r="BH343" i="2162"/>
  <c r="BB343" i="2162"/>
  <c r="Q343" i="2162"/>
  <c r="AG343" i="2162" s="1"/>
  <c r="AW343" i="2162" s="1"/>
  <c r="P343" i="2162"/>
  <c r="AF343" i="2162" s="1"/>
  <c r="AV343" i="2162" s="1"/>
  <c r="O343" i="2162"/>
  <c r="AE343" i="2162" s="1"/>
  <c r="AU343" i="2162" s="1"/>
  <c r="N343" i="2162"/>
  <c r="AD343" i="2162" s="1"/>
  <c r="AT343" i="2162" s="1"/>
  <c r="M343" i="2162"/>
  <c r="AC343" i="2162" s="1"/>
  <c r="AS343" i="2162" s="1"/>
  <c r="L343" i="2162"/>
  <c r="AB343" i="2162" s="1"/>
  <c r="AR343" i="2162" s="1"/>
  <c r="F343" i="2162"/>
  <c r="V343" i="2162" s="1"/>
  <c r="AL343" i="2162" s="1"/>
  <c r="BM342" i="2162"/>
  <c r="BL342" i="2162"/>
  <c r="BK342" i="2162"/>
  <c r="BJ342" i="2162"/>
  <c r="BI342" i="2162"/>
  <c r="BH342" i="2162"/>
  <c r="BB342" i="2162"/>
  <c r="AB342" i="2162"/>
  <c r="AR342" i="2162" s="1"/>
  <c r="Q342" i="2162"/>
  <c r="AG342" i="2162" s="1"/>
  <c r="AW342" i="2162" s="1"/>
  <c r="P342" i="2162"/>
  <c r="AF342" i="2162" s="1"/>
  <c r="AV342" i="2162" s="1"/>
  <c r="O342" i="2162"/>
  <c r="AE342" i="2162" s="1"/>
  <c r="AU342" i="2162" s="1"/>
  <c r="N342" i="2162"/>
  <c r="AD342" i="2162" s="1"/>
  <c r="AT342" i="2162" s="1"/>
  <c r="M342" i="2162"/>
  <c r="AC342" i="2162" s="1"/>
  <c r="AS342" i="2162" s="1"/>
  <c r="L342" i="2162"/>
  <c r="F342" i="2162"/>
  <c r="V342" i="2162" s="1"/>
  <c r="AL342" i="2162" s="1"/>
  <c r="BM341" i="2162"/>
  <c r="BL341" i="2162"/>
  <c r="BK341" i="2162"/>
  <c r="BJ341" i="2162"/>
  <c r="BI341" i="2162"/>
  <c r="BH341" i="2162"/>
  <c r="BB341" i="2162"/>
  <c r="AG341" i="2162"/>
  <c r="AW341" i="2162" s="1"/>
  <c r="AF341" i="2162"/>
  <c r="AV341" i="2162" s="1"/>
  <c r="Q341" i="2162"/>
  <c r="P341" i="2162"/>
  <c r="O341" i="2162"/>
  <c r="AE341" i="2162" s="1"/>
  <c r="AU341" i="2162" s="1"/>
  <c r="N341" i="2162"/>
  <c r="AD341" i="2162" s="1"/>
  <c r="AT341" i="2162" s="1"/>
  <c r="M341" i="2162"/>
  <c r="AC341" i="2162" s="1"/>
  <c r="AS341" i="2162" s="1"/>
  <c r="L341" i="2162"/>
  <c r="AB341" i="2162" s="1"/>
  <c r="AR341" i="2162" s="1"/>
  <c r="F341" i="2162"/>
  <c r="V341" i="2162" s="1"/>
  <c r="AL341" i="2162" s="1"/>
  <c r="BM340" i="2162"/>
  <c r="BL340" i="2162"/>
  <c r="BK340" i="2162"/>
  <c r="BJ340" i="2162"/>
  <c r="BI340" i="2162"/>
  <c r="BH340" i="2162"/>
  <c r="BB340" i="2162"/>
  <c r="AD340" i="2162"/>
  <c r="AT340" i="2162" s="1"/>
  <c r="Q340" i="2162"/>
  <c r="AG340" i="2162" s="1"/>
  <c r="AW340" i="2162" s="1"/>
  <c r="P340" i="2162"/>
  <c r="AF340" i="2162" s="1"/>
  <c r="AV340" i="2162" s="1"/>
  <c r="O340" i="2162"/>
  <c r="AE340" i="2162" s="1"/>
  <c r="AU340" i="2162" s="1"/>
  <c r="N340" i="2162"/>
  <c r="M340" i="2162"/>
  <c r="AC340" i="2162" s="1"/>
  <c r="AS340" i="2162" s="1"/>
  <c r="L340" i="2162"/>
  <c r="AB340" i="2162" s="1"/>
  <c r="AR340" i="2162" s="1"/>
  <c r="F340" i="2162"/>
  <c r="V340" i="2162" s="1"/>
  <c r="AL340" i="2162" s="1"/>
  <c r="BM339" i="2162"/>
  <c r="BL339" i="2162"/>
  <c r="BK339" i="2162"/>
  <c r="BJ339" i="2162"/>
  <c r="BI339" i="2162"/>
  <c r="BH339" i="2162"/>
  <c r="BB339" i="2162"/>
  <c r="AD339" i="2162"/>
  <c r="AT339" i="2162" s="1"/>
  <c r="Q339" i="2162"/>
  <c r="AG339" i="2162" s="1"/>
  <c r="AW339" i="2162" s="1"/>
  <c r="P339" i="2162"/>
  <c r="AF339" i="2162" s="1"/>
  <c r="AV339" i="2162" s="1"/>
  <c r="O339" i="2162"/>
  <c r="AE339" i="2162" s="1"/>
  <c r="AU339" i="2162" s="1"/>
  <c r="N339" i="2162"/>
  <c r="M339" i="2162"/>
  <c r="AC339" i="2162" s="1"/>
  <c r="AS339" i="2162" s="1"/>
  <c r="L339" i="2162"/>
  <c r="AB339" i="2162" s="1"/>
  <c r="AR339" i="2162" s="1"/>
  <c r="F339" i="2162"/>
  <c r="V339" i="2162" s="1"/>
  <c r="AL339" i="2162" s="1"/>
  <c r="BM338" i="2162"/>
  <c r="BL338" i="2162"/>
  <c r="BK338" i="2162"/>
  <c r="BJ338" i="2162"/>
  <c r="BI338" i="2162"/>
  <c r="BH338" i="2162"/>
  <c r="BB338" i="2162"/>
  <c r="V338" i="2162"/>
  <c r="AL338" i="2162" s="1"/>
  <c r="Q338" i="2162"/>
  <c r="AG338" i="2162" s="1"/>
  <c r="AW338" i="2162" s="1"/>
  <c r="P338" i="2162"/>
  <c r="AF338" i="2162" s="1"/>
  <c r="AV338" i="2162" s="1"/>
  <c r="O338" i="2162"/>
  <c r="AE338" i="2162" s="1"/>
  <c r="AU338" i="2162" s="1"/>
  <c r="N338" i="2162"/>
  <c r="AD338" i="2162" s="1"/>
  <c r="AT338" i="2162" s="1"/>
  <c r="M338" i="2162"/>
  <c r="AC338" i="2162" s="1"/>
  <c r="AS338" i="2162" s="1"/>
  <c r="L338" i="2162"/>
  <c r="AB338" i="2162" s="1"/>
  <c r="AR338" i="2162" s="1"/>
  <c r="F338" i="2162"/>
  <c r="BM337" i="2162"/>
  <c r="BL337" i="2162"/>
  <c r="BK337" i="2162"/>
  <c r="BJ337" i="2162"/>
  <c r="BI337" i="2162"/>
  <c r="BH337" i="2162"/>
  <c r="BB337" i="2162"/>
  <c r="V337" i="2162"/>
  <c r="AL337" i="2162" s="1"/>
  <c r="Q337" i="2162"/>
  <c r="AG337" i="2162" s="1"/>
  <c r="AW337" i="2162" s="1"/>
  <c r="P337" i="2162"/>
  <c r="AF337" i="2162" s="1"/>
  <c r="AV337" i="2162" s="1"/>
  <c r="O337" i="2162"/>
  <c r="AE337" i="2162" s="1"/>
  <c r="AU337" i="2162" s="1"/>
  <c r="N337" i="2162"/>
  <c r="AD337" i="2162" s="1"/>
  <c r="AT337" i="2162" s="1"/>
  <c r="M337" i="2162"/>
  <c r="AC337" i="2162" s="1"/>
  <c r="AS337" i="2162" s="1"/>
  <c r="L337" i="2162"/>
  <c r="AB337" i="2162" s="1"/>
  <c r="AR337" i="2162" s="1"/>
  <c r="F337" i="2162"/>
  <c r="BM336" i="2162"/>
  <c r="BL336" i="2162"/>
  <c r="BK336" i="2162"/>
  <c r="BJ336" i="2162"/>
  <c r="BI336" i="2162"/>
  <c r="BH336" i="2162"/>
  <c r="BB336" i="2162"/>
  <c r="AD336" i="2162"/>
  <c r="AT336" i="2162" s="1"/>
  <c r="Q336" i="2162"/>
  <c r="AG336" i="2162" s="1"/>
  <c r="AW336" i="2162" s="1"/>
  <c r="P336" i="2162"/>
  <c r="AF336" i="2162" s="1"/>
  <c r="AV336" i="2162" s="1"/>
  <c r="O336" i="2162"/>
  <c r="AE336" i="2162" s="1"/>
  <c r="AU336" i="2162" s="1"/>
  <c r="N336" i="2162"/>
  <c r="M336" i="2162"/>
  <c r="AC336" i="2162" s="1"/>
  <c r="AS336" i="2162" s="1"/>
  <c r="L336" i="2162"/>
  <c r="AB336" i="2162" s="1"/>
  <c r="AR336" i="2162" s="1"/>
  <c r="F336" i="2162"/>
  <c r="V336" i="2162" s="1"/>
  <c r="AL336" i="2162" s="1"/>
  <c r="BM335" i="2162"/>
  <c r="BL335" i="2162"/>
  <c r="BK335" i="2162"/>
  <c r="BJ335" i="2162"/>
  <c r="BI335" i="2162"/>
  <c r="BH335" i="2162"/>
  <c r="BB335" i="2162"/>
  <c r="AE335" i="2162"/>
  <c r="AU335" i="2162" s="1"/>
  <c r="Q335" i="2162"/>
  <c r="AG335" i="2162" s="1"/>
  <c r="AW335" i="2162" s="1"/>
  <c r="P335" i="2162"/>
  <c r="AF335" i="2162" s="1"/>
  <c r="AV335" i="2162" s="1"/>
  <c r="O335" i="2162"/>
  <c r="N335" i="2162"/>
  <c r="AD335" i="2162" s="1"/>
  <c r="AT335" i="2162" s="1"/>
  <c r="M335" i="2162"/>
  <c r="AC335" i="2162" s="1"/>
  <c r="AS335" i="2162" s="1"/>
  <c r="L335" i="2162"/>
  <c r="AB335" i="2162" s="1"/>
  <c r="AR335" i="2162" s="1"/>
  <c r="F335" i="2162"/>
  <c r="V335" i="2162" s="1"/>
  <c r="AL335" i="2162" s="1"/>
  <c r="BM334" i="2162"/>
  <c r="BL334" i="2162"/>
  <c r="BK334" i="2162"/>
  <c r="BJ334" i="2162"/>
  <c r="BI334" i="2162"/>
  <c r="BH334" i="2162"/>
  <c r="BB334" i="2162"/>
  <c r="Q334" i="2162"/>
  <c r="AG334" i="2162" s="1"/>
  <c r="AW334" i="2162" s="1"/>
  <c r="P334" i="2162"/>
  <c r="AF334" i="2162" s="1"/>
  <c r="AV334" i="2162" s="1"/>
  <c r="O334" i="2162"/>
  <c r="AE334" i="2162" s="1"/>
  <c r="AU334" i="2162" s="1"/>
  <c r="N334" i="2162"/>
  <c r="AD334" i="2162" s="1"/>
  <c r="AT334" i="2162" s="1"/>
  <c r="M334" i="2162"/>
  <c r="AC334" i="2162" s="1"/>
  <c r="AS334" i="2162" s="1"/>
  <c r="L334" i="2162"/>
  <c r="AB334" i="2162" s="1"/>
  <c r="AR334" i="2162" s="1"/>
  <c r="F334" i="2162"/>
  <c r="V334" i="2162" s="1"/>
  <c r="AL334" i="2162" s="1"/>
  <c r="BM333" i="2162"/>
  <c r="BL333" i="2162"/>
  <c r="BK333" i="2162"/>
  <c r="BJ333" i="2162"/>
  <c r="BI333" i="2162"/>
  <c r="BH333" i="2162"/>
  <c r="BB333" i="2162"/>
  <c r="AD333" i="2162"/>
  <c r="AT333" i="2162" s="1"/>
  <c r="Q333" i="2162"/>
  <c r="AG333" i="2162" s="1"/>
  <c r="AW333" i="2162" s="1"/>
  <c r="P333" i="2162"/>
  <c r="AF333" i="2162" s="1"/>
  <c r="AV333" i="2162" s="1"/>
  <c r="O333" i="2162"/>
  <c r="AE333" i="2162" s="1"/>
  <c r="AU333" i="2162" s="1"/>
  <c r="N333" i="2162"/>
  <c r="M333" i="2162"/>
  <c r="AC333" i="2162" s="1"/>
  <c r="AS333" i="2162" s="1"/>
  <c r="L333" i="2162"/>
  <c r="AB333" i="2162" s="1"/>
  <c r="AR333" i="2162" s="1"/>
  <c r="F333" i="2162"/>
  <c r="V333" i="2162" s="1"/>
  <c r="AL333" i="2162" s="1"/>
  <c r="BM332" i="2162"/>
  <c r="BL332" i="2162"/>
  <c r="BK332" i="2162"/>
  <c r="BJ332" i="2162"/>
  <c r="BI332" i="2162"/>
  <c r="BH332" i="2162"/>
  <c r="BB332" i="2162"/>
  <c r="AD332" i="2162"/>
  <c r="AT332" i="2162" s="1"/>
  <c r="V332" i="2162"/>
  <c r="AL332" i="2162" s="1"/>
  <c r="Q332" i="2162"/>
  <c r="AG332" i="2162" s="1"/>
  <c r="AW332" i="2162" s="1"/>
  <c r="P332" i="2162"/>
  <c r="AF332" i="2162" s="1"/>
  <c r="AV332" i="2162" s="1"/>
  <c r="O332" i="2162"/>
  <c r="AE332" i="2162" s="1"/>
  <c r="AU332" i="2162" s="1"/>
  <c r="N332" i="2162"/>
  <c r="M332" i="2162"/>
  <c r="AC332" i="2162" s="1"/>
  <c r="AS332" i="2162" s="1"/>
  <c r="L332" i="2162"/>
  <c r="AB332" i="2162" s="1"/>
  <c r="AR332" i="2162" s="1"/>
  <c r="F332" i="2162"/>
  <c r="BM331" i="2162"/>
  <c r="BL331" i="2162"/>
  <c r="BK331" i="2162"/>
  <c r="BJ331" i="2162"/>
  <c r="BI331" i="2162"/>
  <c r="BH331" i="2162"/>
  <c r="BB331" i="2162"/>
  <c r="AE331" i="2162"/>
  <c r="AU331" i="2162" s="1"/>
  <c r="Q331" i="2162"/>
  <c r="AG331" i="2162" s="1"/>
  <c r="AW331" i="2162" s="1"/>
  <c r="P331" i="2162"/>
  <c r="AF331" i="2162" s="1"/>
  <c r="AV331" i="2162" s="1"/>
  <c r="O331" i="2162"/>
  <c r="N331" i="2162"/>
  <c r="AD331" i="2162" s="1"/>
  <c r="AT331" i="2162" s="1"/>
  <c r="M331" i="2162"/>
  <c r="AC331" i="2162" s="1"/>
  <c r="AS331" i="2162" s="1"/>
  <c r="L331" i="2162"/>
  <c r="AB331" i="2162" s="1"/>
  <c r="AR331" i="2162" s="1"/>
  <c r="F331" i="2162"/>
  <c r="V331" i="2162" s="1"/>
  <c r="AL331" i="2162" s="1"/>
  <c r="BM330" i="2162"/>
  <c r="BL330" i="2162"/>
  <c r="BK330" i="2162"/>
  <c r="BJ330" i="2162"/>
  <c r="BI330" i="2162"/>
  <c r="BH330" i="2162"/>
  <c r="BB330" i="2162"/>
  <c r="Q330" i="2162"/>
  <c r="AG330" i="2162" s="1"/>
  <c r="AW330" i="2162" s="1"/>
  <c r="P330" i="2162"/>
  <c r="AF330" i="2162" s="1"/>
  <c r="AV330" i="2162" s="1"/>
  <c r="O330" i="2162"/>
  <c r="AE330" i="2162" s="1"/>
  <c r="AU330" i="2162" s="1"/>
  <c r="N330" i="2162"/>
  <c r="AD330" i="2162" s="1"/>
  <c r="AT330" i="2162" s="1"/>
  <c r="M330" i="2162"/>
  <c r="AC330" i="2162" s="1"/>
  <c r="AS330" i="2162" s="1"/>
  <c r="L330" i="2162"/>
  <c r="AB330" i="2162" s="1"/>
  <c r="AR330" i="2162" s="1"/>
  <c r="F330" i="2162"/>
  <c r="V330" i="2162" s="1"/>
  <c r="AL330" i="2162" s="1"/>
  <c r="BM329" i="2162"/>
  <c r="BL329" i="2162"/>
  <c r="BK329" i="2162"/>
  <c r="BJ329" i="2162"/>
  <c r="BI329" i="2162"/>
  <c r="BH329" i="2162"/>
  <c r="BB329" i="2162"/>
  <c r="Q329" i="2162"/>
  <c r="AG329" i="2162" s="1"/>
  <c r="AW329" i="2162" s="1"/>
  <c r="P329" i="2162"/>
  <c r="AF329" i="2162" s="1"/>
  <c r="AV329" i="2162" s="1"/>
  <c r="O329" i="2162"/>
  <c r="AE329" i="2162" s="1"/>
  <c r="AU329" i="2162" s="1"/>
  <c r="N329" i="2162"/>
  <c r="AD329" i="2162" s="1"/>
  <c r="AT329" i="2162" s="1"/>
  <c r="M329" i="2162"/>
  <c r="AC329" i="2162" s="1"/>
  <c r="AS329" i="2162" s="1"/>
  <c r="L329" i="2162"/>
  <c r="AB329" i="2162" s="1"/>
  <c r="AR329" i="2162" s="1"/>
  <c r="F329" i="2162"/>
  <c r="V329" i="2162" s="1"/>
  <c r="AL329" i="2162" s="1"/>
  <c r="BM328" i="2162"/>
  <c r="BL328" i="2162"/>
  <c r="BK328" i="2162"/>
  <c r="BJ328" i="2162"/>
  <c r="BI328" i="2162"/>
  <c r="BH328" i="2162"/>
  <c r="BB328" i="2162"/>
  <c r="AE328" i="2162"/>
  <c r="AU328" i="2162" s="1"/>
  <c r="AD328" i="2162"/>
  <c r="AT328" i="2162" s="1"/>
  <c r="V328" i="2162"/>
  <c r="AL328" i="2162" s="1"/>
  <c r="Q328" i="2162"/>
  <c r="AG328" i="2162" s="1"/>
  <c r="AW328" i="2162" s="1"/>
  <c r="P328" i="2162"/>
  <c r="AF328" i="2162" s="1"/>
  <c r="AV328" i="2162" s="1"/>
  <c r="O328" i="2162"/>
  <c r="N328" i="2162"/>
  <c r="M328" i="2162"/>
  <c r="AC328" i="2162" s="1"/>
  <c r="AS328" i="2162" s="1"/>
  <c r="L328" i="2162"/>
  <c r="AB328" i="2162" s="1"/>
  <c r="AR328" i="2162" s="1"/>
  <c r="F328" i="2162"/>
  <c r="BM327" i="2162"/>
  <c r="BL327" i="2162"/>
  <c r="BK327" i="2162"/>
  <c r="BJ327" i="2162"/>
  <c r="BI327" i="2162"/>
  <c r="BH327" i="2162"/>
  <c r="BB327" i="2162"/>
  <c r="AE327" i="2162"/>
  <c r="AU327" i="2162" s="1"/>
  <c r="Q327" i="2162"/>
  <c r="AG327" i="2162" s="1"/>
  <c r="AW327" i="2162" s="1"/>
  <c r="P327" i="2162"/>
  <c r="AF327" i="2162" s="1"/>
  <c r="AV327" i="2162" s="1"/>
  <c r="O327" i="2162"/>
  <c r="N327" i="2162"/>
  <c r="AD327" i="2162" s="1"/>
  <c r="AT327" i="2162" s="1"/>
  <c r="M327" i="2162"/>
  <c r="AC327" i="2162" s="1"/>
  <c r="AS327" i="2162" s="1"/>
  <c r="L327" i="2162"/>
  <c r="AB327" i="2162" s="1"/>
  <c r="AR327" i="2162" s="1"/>
  <c r="F327" i="2162"/>
  <c r="V327" i="2162" s="1"/>
  <c r="AL327" i="2162" s="1"/>
  <c r="BM326" i="2162"/>
  <c r="BL326" i="2162"/>
  <c r="BK326" i="2162"/>
  <c r="BJ326" i="2162"/>
  <c r="BI326" i="2162"/>
  <c r="BH326" i="2162"/>
  <c r="BB326" i="2162"/>
  <c r="Q326" i="2162"/>
  <c r="AG326" i="2162" s="1"/>
  <c r="AW326" i="2162" s="1"/>
  <c r="P326" i="2162"/>
  <c r="AF326" i="2162" s="1"/>
  <c r="AV326" i="2162" s="1"/>
  <c r="O326" i="2162"/>
  <c r="AE326" i="2162" s="1"/>
  <c r="AU326" i="2162" s="1"/>
  <c r="N326" i="2162"/>
  <c r="AD326" i="2162" s="1"/>
  <c r="AT326" i="2162" s="1"/>
  <c r="M326" i="2162"/>
  <c r="AC326" i="2162" s="1"/>
  <c r="AS326" i="2162" s="1"/>
  <c r="L326" i="2162"/>
  <c r="AB326" i="2162" s="1"/>
  <c r="AR326" i="2162" s="1"/>
  <c r="F326" i="2162"/>
  <c r="V326" i="2162" s="1"/>
  <c r="AL326" i="2162" s="1"/>
  <c r="BM325" i="2162"/>
  <c r="BL325" i="2162"/>
  <c r="BK325" i="2162"/>
  <c r="BJ325" i="2162"/>
  <c r="BI325" i="2162"/>
  <c r="BH325" i="2162"/>
  <c r="BB325" i="2162"/>
  <c r="Q325" i="2162"/>
  <c r="AG325" i="2162" s="1"/>
  <c r="AW325" i="2162" s="1"/>
  <c r="P325" i="2162"/>
  <c r="AF325" i="2162" s="1"/>
  <c r="AV325" i="2162" s="1"/>
  <c r="O325" i="2162"/>
  <c r="AE325" i="2162" s="1"/>
  <c r="AU325" i="2162" s="1"/>
  <c r="N325" i="2162"/>
  <c r="AD325" i="2162" s="1"/>
  <c r="AT325" i="2162" s="1"/>
  <c r="M325" i="2162"/>
  <c r="AC325" i="2162" s="1"/>
  <c r="AS325" i="2162" s="1"/>
  <c r="L325" i="2162"/>
  <c r="AB325" i="2162" s="1"/>
  <c r="AR325" i="2162" s="1"/>
  <c r="F325" i="2162"/>
  <c r="V325" i="2162" s="1"/>
  <c r="AL325" i="2162" s="1"/>
  <c r="BM324" i="2162"/>
  <c r="BL324" i="2162"/>
  <c r="BK324" i="2162"/>
  <c r="BJ324" i="2162"/>
  <c r="BI324" i="2162"/>
  <c r="BH324" i="2162"/>
  <c r="BB324" i="2162"/>
  <c r="V324" i="2162"/>
  <c r="AL324" i="2162" s="1"/>
  <c r="Q324" i="2162"/>
  <c r="AG324" i="2162" s="1"/>
  <c r="AW324" i="2162" s="1"/>
  <c r="P324" i="2162"/>
  <c r="AF324" i="2162" s="1"/>
  <c r="AV324" i="2162" s="1"/>
  <c r="O324" i="2162"/>
  <c r="AE324" i="2162" s="1"/>
  <c r="AU324" i="2162" s="1"/>
  <c r="N324" i="2162"/>
  <c r="AD324" i="2162" s="1"/>
  <c r="AT324" i="2162" s="1"/>
  <c r="M324" i="2162"/>
  <c r="AC324" i="2162" s="1"/>
  <c r="AS324" i="2162" s="1"/>
  <c r="L324" i="2162"/>
  <c r="AB324" i="2162" s="1"/>
  <c r="AR324" i="2162" s="1"/>
  <c r="F324" i="2162"/>
  <c r="BM323" i="2162"/>
  <c r="BL323" i="2162"/>
  <c r="BK323" i="2162"/>
  <c r="BJ323" i="2162"/>
  <c r="BI323" i="2162"/>
  <c r="BH323" i="2162"/>
  <c r="BB323" i="2162"/>
  <c r="AG323" i="2162"/>
  <c r="AW323" i="2162" s="1"/>
  <c r="V323" i="2162"/>
  <c r="AL323" i="2162" s="1"/>
  <c r="Q323" i="2162"/>
  <c r="P323" i="2162"/>
  <c r="AF323" i="2162" s="1"/>
  <c r="AV323" i="2162" s="1"/>
  <c r="O323" i="2162"/>
  <c r="AE323" i="2162" s="1"/>
  <c r="AU323" i="2162" s="1"/>
  <c r="N323" i="2162"/>
  <c r="AD323" i="2162" s="1"/>
  <c r="AT323" i="2162" s="1"/>
  <c r="M323" i="2162"/>
  <c r="AC323" i="2162" s="1"/>
  <c r="AS323" i="2162" s="1"/>
  <c r="L323" i="2162"/>
  <c r="AB323" i="2162" s="1"/>
  <c r="AR323" i="2162" s="1"/>
  <c r="F323" i="2162"/>
  <c r="BM322" i="2162"/>
  <c r="BL322" i="2162"/>
  <c r="BK322" i="2162"/>
  <c r="BJ322" i="2162"/>
  <c r="BI322" i="2162"/>
  <c r="BH322" i="2162"/>
  <c r="BB322" i="2162"/>
  <c r="AG322" i="2162"/>
  <c r="AW322" i="2162" s="1"/>
  <c r="V322" i="2162"/>
  <c r="AL322" i="2162" s="1"/>
  <c r="Q322" i="2162"/>
  <c r="P322" i="2162"/>
  <c r="AF322" i="2162" s="1"/>
  <c r="AV322" i="2162" s="1"/>
  <c r="O322" i="2162"/>
  <c r="AE322" i="2162" s="1"/>
  <c r="AU322" i="2162" s="1"/>
  <c r="N322" i="2162"/>
  <c r="AD322" i="2162" s="1"/>
  <c r="AT322" i="2162" s="1"/>
  <c r="M322" i="2162"/>
  <c r="AC322" i="2162" s="1"/>
  <c r="AS322" i="2162" s="1"/>
  <c r="L322" i="2162"/>
  <c r="AB322" i="2162" s="1"/>
  <c r="AR322" i="2162" s="1"/>
  <c r="F322" i="2162"/>
  <c r="BM321" i="2162"/>
  <c r="BL321" i="2162"/>
  <c r="BK321" i="2162"/>
  <c r="BJ321" i="2162"/>
  <c r="BI321" i="2162"/>
  <c r="BH321" i="2162"/>
  <c r="BB321" i="2162"/>
  <c r="V321" i="2162"/>
  <c r="AL321" i="2162" s="1"/>
  <c r="Q321" i="2162"/>
  <c r="AG321" i="2162" s="1"/>
  <c r="AW321" i="2162" s="1"/>
  <c r="P321" i="2162"/>
  <c r="AF321" i="2162" s="1"/>
  <c r="AV321" i="2162" s="1"/>
  <c r="O321" i="2162"/>
  <c r="AE321" i="2162" s="1"/>
  <c r="AU321" i="2162" s="1"/>
  <c r="N321" i="2162"/>
  <c r="AD321" i="2162" s="1"/>
  <c r="AT321" i="2162" s="1"/>
  <c r="M321" i="2162"/>
  <c r="AC321" i="2162" s="1"/>
  <c r="AS321" i="2162" s="1"/>
  <c r="L321" i="2162"/>
  <c r="AB321" i="2162" s="1"/>
  <c r="AR321" i="2162" s="1"/>
  <c r="F321" i="2162"/>
  <c r="BM320" i="2162"/>
  <c r="BL320" i="2162"/>
  <c r="BK320" i="2162"/>
  <c r="BJ320" i="2162"/>
  <c r="BI320" i="2162"/>
  <c r="BH320" i="2162"/>
  <c r="BB320" i="2162"/>
  <c r="Q320" i="2162"/>
  <c r="AG320" i="2162" s="1"/>
  <c r="AW320" i="2162" s="1"/>
  <c r="P320" i="2162"/>
  <c r="AF320" i="2162" s="1"/>
  <c r="AV320" i="2162" s="1"/>
  <c r="O320" i="2162"/>
  <c r="AE320" i="2162" s="1"/>
  <c r="AU320" i="2162" s="1"/>
  <c r="N320" i="2162"/>
  <c r="AD320" i="2162" s="1"/>
  <c r="AT320" i="2162" s="1"/>
  <c r="M320" i="2162"/>
  <c r="AC320" i="2162" s="1"/>
  <c r="AS320" i="2162" s="1"/>
  <c r="L320" i="2162"/>
  <c r="AB320" i="2162" s="1"/>
  <c r="AR320" i="2162" s="1"/>
  <c r="F320" i="2162"/>
  <c r="V320" i="2162" s="1"/>
  <c r="AL320" i="2162" s="1"/>
  <c r="BM319" i="2162"/>
  <c r="BL319" i="2162"/>
  <c r="BK319" i="2162"/>
  <c r="BJ319" i="2162"/>
  <c r="BI319" i="2162"/>
  <c r="BH319" i="2162"/>
  <c r="BB319" i="2162"/>
  <c r="Q319" i="2162"/>
  <c r="AG319" i="2162" s="1"/>
  <c r="AW319" i="2162" s="1"/>
  <c r="P319" i="2162"/>
  <c r="AF319" i="2162" s="1"/>
  <c r="AV319" i="2162" s="1"/>
  <c r="O319" i="2162"/>
  <c r="AE319" i="2162" s="1"/>
  <c r="AU319" i="2162" s="1"/>
  <c r="N319" i="2162"/>
  <c r="AD319" i="2162" s="1"/>
  <c r="AT319" i="2162" s="1"/>
  <c r="M319" i="2162"/>
  <c r="AC319" i="2162" s="1"/>
  <c r="AS319" i="2162" s="1"/>
  <c r="L319" i="2162"/>
  <c r="AB319" i="2162" s="1"/>
  <c r="AR319" i="2162" s="1"/>
  <c r="F319" i="2162"/>
  <c r="V319" i="2162" s="1"/>
  <c r="AL319" i="2162" s="1"/>
  <c r="BM318" i="2162"/>
  <c r="BL318" i="2162"/>
  <c r="BK318" i="2162"/>
  <c r="BJ318" i="2162"/>
  <c r="BI318" i="2162"/>
  <c r="BH318" i="2162"/>
  <c r="BB318" i="2162"/>
  <c r="AG318" i="2162"/>
  <c r="AW318" i="2162" s="1"/>
  <c r="V318" i="2162"/>
  <c r="AL318" i="2162" s="1"/>
  <c r="Q318" i="2162"/>
  <c r="P318" i="2162"/>
  <c r="AF318" i="2162" s="1"/>
  <c r="AV318" i="2162" s="1"/>
  <c r="O318" i="2162"/>
  <c r="AE318" i="2162" s="1"/>
  <c r="AU318" i="2162" s="1"/>
  <c r="N318" i="2162"/>
  <c r="AD318" i="2162" s="1"/>
  <c r="AT318" i="2162" s="1"/>
  <c r="M318" i="2162"/>
  <c r="AC318" i="2162" s="1"/>
  <c r="AS318" i="2162" s="1"/>
  <c r="L318" i="2162"/>
  <c r="AB318" i="2162" s="1"/>
  <c r="AR318" i="2162" s="1"/>
  <c r="F318" i="2162"/>
  <c r="BM317" i="2162"/>
  <c r="BL317" i="2162"/>
  <c r="BK317" i="2162"/>
  <c r="BJ317" i="2162"/>
  <c r="BI317" i="2162"/>
  <c r="BH317" i="2162"/>
  <c r="BB317" i="2162"/>
  <c r="AG317" i="2162"/>
  <c r="AW317" i="2162" s="1"/>
  <c r="V317" i="2162"/>
  <c r="AL317" i="2162" s="1"/>
  <c r="Q317" i="2162"/>
  <c r="P317" i="2162"/>
  <c r="AF317" i="2162" s="1"/>
  <c r="AV317" i="2162" s="1"/>
  <c r="O317" i="2162"/>
  <c r="AE317" i="2162" s="1"/>
  <c r="AU317" i="2162" s="1"/>
  <c r="N317" i="2162"/>
  <c r="AD317" i="2162" s="1"/>
  <c r="AT317" i="2162" s="1"/>
  <c r="M317" i="2162"/>
  <c r="AC317" i="2162" s="1"/>
  <c r="AS317" i="2162" s="1"/>
  <c r="L317" i="2162"/>
  <c r="AB317" i="2162" s="1"/>
  <c r="AR317" i="2162" s="1"/>
  <c r="F317" i="2162"/>
  <c r="BM316" i="2162"/>
  <c r="BL316" i="2162"/>
  <c r="BK316" i="2162"/>
  <c r="BJ316" i="2162"/>
  <c r="BI316" i="2162"/>
  <c r="BH316" i="2162"/>
  <c r="BB316" i="2162"/>
  <c r="AD316" i="2162"/>
  <c r="AT316" i="2162" s="1"/>
  <c r="Q316" i="2162"/>
  <c r="AG316" i="2162" s="1"/>
  <c r="AW316" i="2162" s="1"/>
  <c r="P316" i="2162"/>
  <c r="AF316" i="2162" s="1"/>
  <c r="AV316" i="2162" s="1"/>
  <c r="O316" i="2162"/>
  <c r="AE316" i="2162" s="1"/>
  <c r="AU316" i="2162" s="1"/>
  <c r="N316" i="2162"/>
  <c r="M316" i="2162"/>
  <c r="AC316" i="2162" s="1"/>
  <c r="AS316" i="2162" s="1"/>
  <c r="L316" i="2162"/>
  <c r="AB316" i="2162" s="1"/>
  <c r="AR316" i="2162" s="1"/>
  <c r="F316" i="2162"/>
  <c r="V316" i="2162" s="1"/>
  <c r="AL316" i="2162" s="1"/>
  <c r="BM315" i="2162"/>
  <c r="BL315" i="2162"/>
  <c r="BK315" i="2162"/>
  <c r="BJ315" i="2162"/>
  <c r="BI315" i="2162"/>
  <c r="BH315" i="2162"/>
  <c r="BB315" i="2162"/>
  <c r="AD315" i="2162"/>
  <c r="AT315" i="2162" s="1"/>
  <c r="Q315" i="2162"/>
  <c r="AG315" i="2162" s="1"/>
  <c r="AW315" i="2162" s="1"/>
  <c r="P315" i="2162"/>
  <c r="AF315" i="2162" s="1"/>
  <c r="AV315" i="2162" s="1"/>
  <c r="O315" i="2162"/>
  <c r="AE315" i="2162" s="1"/>
  <c r="AU315" i="2162" s="1"/>
  <c r="N315" i="2162"/>
  <c r="M315" i="2162"/>
  <c r="AC315" i="2162" s="1"/>
  <c r="AS315" i="2162" s="1"/>
  <c r="L315" i="2162"/>
  <c r="AB315" i="2162" s="1"/>
  <c r="AR315" i="2162" s="1"/>
  <c r="F315" i="2162"/>
  <c r="V315" i="2162" s="1"/>
  <c r="AL315" i="2162" s="1"/>
  <c r="BM314" i="2162"/>
  <c r="BL314" i="2162"/>
  <c r="BK314" i="2162"/>
  <c r="BJ314" i="2162"/>
  <c r="BI314" i="2162"/>
  <c r="BH314" i="2162"/>
  <c r="BB314" i="2162"/>
  <c r="AG314" i="2162"/>
  <c r="AW314" i="2162" s="1"/>
  <c r="V314" i="2162"/>
  <c r="AL314" i="2162" s="1"/>
  <c r="Q314" i="2162"/>
  <c r="P314" i="2162"/>
  <c r="AF314" i="2162" s="1"/>
  <c r="AV314" i="2162" s="1"/>
  <c r="O314" i="2162"/>
  <c r="AE314" i="2162" s="1"/>
  <c r="AU314" i="2162" s="1"/>
  <c r="N314" i="2162"/>
  <c r="AD314" i="2162" s="1"/>
  <c r="AT314" i="2162" s="1"/>
  <c r="M314" i="2162"/>
  <c r="AC314" i="2162" s="1"/>
  <c r="AS314" i="2162" s="1"/>
  <c r="L314" i="2162"/>
  <c r="AB314" i="2162" s="1"/>
  <c r="AR314" i="2162" s="1"/>
  <c r="F314" i="2162"/>
  <c r="BM313" i="2162"/>
  <c r="BL313" i="2162"/>
  <c r="BK313" i="2162"/>
  <c r="BJ313" i="2162"/>
  <c r="BI313" i="2162"/>
  <c r="BH313" i="2162"/>
  <c r="BB313" i="2162"/>
  <c r="AC313" i="2162"/>
  <c r="AS313" i="2162" s="1"/>
  <c r="V313" i="2162"/>
  <c r="AL313" i="2162" s="1"/>
  <c r="Q313" i="2162"/>
  <c r="AG313" i="2162" s="1"/>
  <c r="AW313" i="2162" s="1"/>
  <c r="P313" i="2162"/>
  <c r="AF313" i="2162" s="1"/>
  <c r="AV313" i="2162" s="1"/>
  <c r="O313" i="2162"/>
  <c r="AE313" i="2162" s="1"/>
  <c r="AU313" i="2162" s="1"/>
  <c r="N313" i="2162"/>
  <c r="AD313" i="2162" s="1"/>
  <c r="AT313" i="2162" s="1"/>
  <c r="M313" i="2162"/>
  <c r="L313" i="2162"/>
  <c r="AB313" i="2162" s="1"/>
  <c r="AR313" i="2162" s="1"/>
  <c r="F313" i="2162"/>
  <c r="BM312" i="2162"/>
  <c r="BL312" i="2162"/>
  <c r="BK312" i="2162"/>
  <c r="BJ312" i="2162"/>
  <c r="BI312" i="2162"/>
  <c r="BH312" i="2162"/>
  <c r="BB312" i="2162"/>
  <c r="AC312" i="2162"/>
  <c r="AS312" i="2162" s="1"/>
  <c r="Q312" i="2162"/>
  <c r="AG312" i="2162" s="1"/>
  <c r="AW312" i="2162" s="1"/>
  <c r="P312" i="2162"/>
  <c r="AF312" i="2162" s="1"/>
  <c r="AV312" i="2162" s="1"/>
  <c r="O312" i="2162"/>
  <c r="AE312" i="2162" s="1"/>
  <c r="AU312" i="2162" s="1"/>
  <c r="N312" i="2162"/>
  <c r="AD312" i="2162" s="1"/>
  <c r="AT312" i="2162" s="1"/>
  <c r="M312" i="2162"/>
  <c r="L312" i="2162"/>
  <c r="AB312" i="2162" s="1"/>
  <c r="AR312" i="2162" s="1"/>
  <c r="F312" i="2162"/>
  <c r="V312" i="2162" s="1"/>
  <c r="AL312" i="2162" s="1"/>
  <c r="BM311" i="2162"/>
  <c r="BL311" i="2162"/>
  <c r="BK311" i="2162"/>
  <c r="BJ311" i="2162"/>
  <c r="BI311" i="2162"/>
  <c r="BH311" i="2162"/>
  <c r="BB311" i="2162"/>
  <c r="AE311" i="2162"/>
  <c r="AU311" i="2162" s="1"/>
  <c r="Q311" i="2162"/>
  <c r="AG311" i="2162" s="1"/>
  <c r="AW311" i="2162" s="1"/>
  <c r="P311" i="2162"/>
  <c r="AF311" i="2162" s="1"/>
  <c r="AV311" i="2162" s="1"/>
  <c r="O311" i="2162"/>
  <c r="N311" i="2162"/>
  <c r="AD311" i="2162" s="1"/>
  <c r="AT311" i="2162" s="1"/>
  <c r="M311" i="2162"/>
  <c r="AC311" i="2162" s="1"/>
  <c r="AS311" i="2162" s="1"/>
  <c r="L311" i="2162"/>
  <c r="AB311" i="2162" s="1"/>
  <c r="AR311" i="2162" s="1"/>
  <c r="F311" i="2162"/>
  <c r="V311" i="2162" s="1"/>
  <c r="AL311" i="2162" s="1"/>
  <c r="BM310" i="2162"/>
  <c r="BL310" i="2162"/>
  <c r="BK310" i="2162"/>
  <c r="BJ310" i="2162"/>
  <c r="BI310" i="2162"/>
  <c r="BH310" i="2162"/>
  <c r="BB310" i="2162"/>
  <c r="AG310" i="2162"/>
  <c r="AW310" i="2162" s="1"/>
  <c r="AE310" i="2162"/>
  <c r="AU310" i="2162" s="1"/>
  <c r="V310" i="2162"/>
  <c r="AL310" i="2162" s="1"/>
  <c r="Q310" i="2162"/>
  <c r="P310" i="2162"/>
  <c r="AF310" i="2162" s="1"/>
  <c r="AV310" i="2162" s="1"/>
  <c r="O310" i="2162"/>
  <c r="N310" i="2162"/>
  <c r="AD310" i="2162" s="1"/>
  <c r="AT310" i="2162" s="1"/>
  <c r="M310" i="2162"/>
  <c r="AC310" i="2162" s="1"/>
  <c r="AS310" i="2162" s="1"/>
  <c r="L310" i="2162"/>
  <c r="AB310" i="2162" s="1"/>
  <c r="AR310" i="2162" s="1"/>
  <c r="F310" i="2162"/>
  <c r="BM309" i="2162"/>
  <c r="BL309" i="2162"/>
  <c r="BK309" i="2162"/>
  <c r="BJ309" i="2162"/>
  <c r="BI309" i="2162"/>
  <c r="BH309" i="2162"/>
  <c r="BB309" i="2162"/>
  <c r="AG309" i="2162"/>
  <c r="AW309" i="2162" s="1"/>
  <c r="V309" i="2162"/>
  <c r="AL309" i="2162" s="1"/>
  <c r="Q309" i="2162"/>
  <c r="P309" i="2162"/>
  <c r="AF309" i="2162" s="1"/>
  <c r="AV309" i="2162" s="1"/>
  <c r="O309" i="2162"/>
  <c r="AE309" i="2162" s="1"/>
  <c r="AU309" i="2162" s="1"/>
  <c r="N309" i="2162"/>
  <c r="AD309" i="2162" s="1"/>
  <c r="AT309" i="2162" s="1"/>
  <c r="M309" i="2162"/>
  <c r="AC309" i="2162" s="1"/>
  <c r="AS309" i="2162" s="1"/>
  <c r="L309" i="2162"/>
  <c r="AB309" i="2162" s="1"/>
  <c r="AR309" i="2162" s="1"/>
  <c r="F309" i="2162"/>
  <c r="BM308" i="2162"/>
  <c r="BL308" i="2162"/>
  <c r="BK308" i="2162"/>
  <c r="BJ308" i="2162"/>
  <c r="BI308" i="2162"/>
  <c r="BH308" i="2162"/>
  <c r="BB308" i="2162"/>
  <c r="AD308" i="2162"/>
  <c r="AT308" i="2162" s="1"/>
  <c r="Q308" i="2162"/>
  <c r="AG308" i="2162" s="1"/>
  <c r="AW308" i="2162" s="1"/>
  <c r="P308" i="2162"/>
  <c r="AF308" i="2162" s="1"/>
  <c r="AV308" i="2162" s="1"/>
  <c r="O308" i="2162"/>
  <c r="AE308" i="2162" s="1"/>
  <c r="AU308" i="2162" s="1"/>
  <c r="N308" i="2162"/>
  <c r="M308" i="2162"/>
  <c r="AC308" i="2162" s="1"/>
  <c r="AS308" i="2162" s="1"/>
  <c r="L308" i="2162"/>
  <c r="AB308" i="2162" s="1"/>
  <c r="AR308" i="2162" s="1"/>
  <c r="F308" i="2162"/>
  <c r="V308" i="2162" s="1"/>
  <c r="AL308" i="2162" s="1"/>
  <c r="BM307" i="2162"/>
  <c r="BL307" i="2162"/>
  <c r="BK307" i="2162"/>
  <c r="BJ307" i="2162"/>
  <c r="BI307" i="2162"/>
  <c r="BH307" i="2162"/>
  <c r="BB307" i="2162"/>
  <c r="AG307" i="2162"/>
  <c r="AW307" i="2162" s="1"/>
  <c r="Q307" i="2162"/>
  <c r="P307" i="2162"/>
  <c r="AF307" i="2162" s="1"/>
  <c r="AV307" i="2162" s="1"/>
  <c r="O307" i="2162"/>
  <c r="AE307" i="2162" s="1"/>
  <c r="AU307" i="2162" s="1"/>
  <c r="N307" i="2162"/>
  <c r="AD307" i="2162" s="1"/>
  <c r="AT307" i="2162" s="1"/>
  <c r="M307" i="2162"/>
  <c r="AC307" i="2162" s="1"/>
  <c r="AS307" i="2162" s="1"/>
  <c r="L307" i="2162"/>
  <c r="AB307" i="2162" s="1"/>
  <c r="AR307" i="2162" s="1"/>
  <c r="F307" i="2162"/>
  <c r="V307" i="2162" s="1"/>
  <c r="AL307" i="2162" s="1"/>
  <c r="BM306" i="2162"/>
  <c r="BL306" i="2162"/>
  <c r="BK306" i="2162"/>
  <c r="BJ306" i="2162"/>
  <c r="BI306" i="2162"/>
  <c r="BH306" i="2162"/>
  <c r="BB306" i="2162"/>
  <c r="AG306" i="2162"/>
  <c r="AW306" i="2162" s="1"/>
  <c r="AE306" i="2162"/>
  <c r="AU306" i="2162" s="1"/>
  <c r="V306" i="2162"/>
  <c r="AL306" i="2162" s="1"/>
  <c r="Q306" i="2162"/>
  <c r="P306" i="2162"/>
  <c r="AF306" i="2162" s="1"/>
  <c r="AV306" i="2162" s="1"/>
  <c r="O306" i="2162"/>
  <c r="N306" i="2162"/>
  <c r="AD306" i="2162" s="1"/>
  <c r="AT306" i="2162" s="1"/>
  <c r="M306" i="2162"/>
  <c r="AC306" i="2162" s="1"/>
  <c r="AS306" i="2162" s="1"/>
  <c r="L306" i="2162"/>
  <c r="AB306" i="2162" s="1"/>
  <c r="AR306" i="2162" s="1"/>
  <c r="F306" i="2162"/>
  <c r="BM305" i="2162"/>
  <c r="BL305" i="2162"/>
  <c r="BK305" i="2162"/>
  <c r="BJ305" i="2162"/>
  <c r="BI305" i="2162"/>
  <c r="BH305" i="2162"/>
  <c r="BB305" i="2162"/>
  <c r="AG305" i="2162"/>
  <c r="AW305" i="2162" s="1"/>
  <c r="AC305" i="2162"/>
  <c r="AS305" i="2162" s="1"/>
  <c r="V305" i="2162"/>
  <c r="AL305" i="2162" s="1"/>
  <c r="Q305" i="2162"/>
  <c r="P305" i="2162"/>
  <c r="AF305" i="2162" s="1"/>
  <c r="AV305" i="2162" s="1"/>
  <c r="O305" i="2162"/>
  <c r="AE305" i="2162" s="1"/>
  <c r="AU305" i="2162" s="1"/>
  <c r="N305" i="2162"/>
  <c r="AD305" i="2162" s="1"/>
  <c r="AT305" i="2162" s="1"/>
  <c r="M305" i="2162"/>
  <c r="L305" i="2162"/>
  <c r="AB305" i="2162" s="1"/>
  <c r="AR305" i="2162" s="1"/>
  <c r="F305" i="2162"/>
  <c r="BM304" i="2162"/>
  <c r="BL304" i="2162"/>
  <c r="BK304" i="2162"/>
  <c r="BJ304" i="2162"/>
  <c r="BI304" i="2162"/>
  <c r="BH304" i="2162"/>
  <c r="BB304" i="2162"/>
  <c r="AC304" i="2162"/>
  <c r="AS304" i="2162" s="1"/>
  <c r="Q304" i="2162"/>
  <c r="AG304" i="2162" s="1"/>
  <c r="AW304" i="2162" s="1"/>
  <c r="P304" i="2162"/>
  <c r="AF304" i="2162" s="1"/>
  <c r="AV304" i="2162" s="1"/>
  <c r="O304" i="2162"/>
  <c r="AE304" i="2162" s="1"/>
  <c r="AU304" i="2162" s="1"/>
  <c r="N304" i="2162"/>
  <c r="AD304" i="2162" s="1"/>
  <c r="AT304" i="2162" s="1"/>
  <c r="M304" i="2162"/>
  <c r="L304" i="2162"/>
  <c r="AB304" i="2162" s="1"/>
  <c r="AR304" i="2162" s="1"/>
  <c r="F304" i="2162"/>
  <c r="V304" i="2162" s="1"/>
  <c r="AL304" i="2162" s="1"/>
  <c r="BM303" i="2162"/>
  <c r="BL303" i="2162"/>
  <c r="BK303" i="2162"/>
  <c r="BJ303" i="2162"/>
  <c r="BI303" i="2162"/>
  <c r="BH303" i="2162"/>
  <c r="BB303" i="2162"/>
  <c r="AG303" i="2162"/>
  <c r="AW303" i="2162" s="1"/>
  <c r="Q303" i="2162"/>
  <c r="P303" i="2162"/>
  <c r="AF303" i="2162" s="1"/>
  <c r="AV303" i="2162" s="1"/>
  <c r="O303" i="2162"/>
  <c r="AE303" i="2162" s="1"/>
  <c r="AU303" i="2162" s="1"/>
  <c r="N303" i="2162"/>
  <c r="AD303" i="2162" s="1"/>
  <c r="AT303" i="2162" s="1"/>
  <c r="M303" i="2162"/>
  <c r="AC303" i="2162" s="1"/>
  <c r="AS303" i="2162" s="1"/>
  <c r="L303" i="2162"/>
  <c r="AB303" i="2162" s="1"/>
  <c r="AR303" i="2162" s="1"/>
  <c r="F303" i="2162"/>
  <c r="V303" i="2162" s="1"/>
  <c r="AL303" i="2162" s="1"/>
  <c r="BM302" i="2162"/>
  <c r="BL302" i="2162"/>
  <c r="BK302" i="2162"/>
  <c r="BJ302" i="2162"/>
  <c r="BI302" i="2162"/>
  <c r="BH302" i="2162"/>
  <c r="BB302" i="2162"/>
  <c r="AG302" i="2162"/>
  <c r="AW302" i="2162" s="1"/>
  <c r="V302" i="2162"/>
  <c r="AL302" i="2162" s="1"/>
  <c r="Q302" i="2162"/>
  <c r="P302" i="2162"/>
  <c r="AF302" i="2162" s="1"/>
  <c r="AV302" i="2162" s="1"/>
  <c r="O302" i="2162"/>
  <c r="AE302" i="2162" s="1"/>
  <c r="AU302" i="2162" s="1"/>
  <c r="N302" i="2162"/>
  <c r="AD302" i="2162" s="1"/>
  <c r="AT302" i="2162" s="1"/>
  <c r="M302" i="2162"/>
  <c r="AC302" i="2162" s="1"/>
  <c r="AS302" i="2162" s="1"/>
  <c r="L302" i="2162"/>
  <c r="AB302" i="2162" s="1"/>
  <c r="AR302" i="2162" s="1"/>
  <c r="F302" i="2162"/>
  <c r="BM301" i="2162"/>
  <c r="BL301" i="2162"/>
  <c r="BK301" i="2162"/>
  <c r="BJ301" i="2162"/>
  <c r="BI301" i="2162"/>
  <c r="BH301" i="2162"/>
  <c r="BB301" i="2162"/>
  <c r="V301" i="2162"/>
  <c r="AL301" i="2162" s="1"/>
  <c r="Q301" i="2162"/>
  <c r="AG301" i="2162" s="1"/>
  <c r="AW301" i="2162" s="1"/>
  <c r="P301" i="2162"/>
  <c r="AF301" i="2162" s="1"/>
  <c r="AV301" i="2162" s="1"/>
  <c r="O301" i="2162"/>
  <c r="AE301" i="2162" s="1"/>
  <c r="AU301" i="2162" s="1"/>
  <c r="N301" i="2162"/>
  <c r="AD301" i="2162" s="1"/>
  <c r="AT301" i="2162" s="1"/>
  <c r="M301" i="2162"/>
  <c r="AC301" i="2162" s="1"/>
  <c r="AS301" i="2162" s="1"/>
  <c r="L301" i="2162"/>
  <c r="AB301" i="2162" s="1"/>
  <c r="AR301" i="2162" s="1"/>
  <c r="F301" i="2162"/>
  <c r="BM300" i="2162"/>
  <c r="BL300" i="2162"/>
  <c r="BK300" i="2162"/>
  <c r="BJ300" i="2162"/>
  <c r="BI300" i="2162"/>
  <c r="BH300" i="2162"/>
  <c r="BB300" i="2162"/>
  <c r="AC300" i="2162"/>
  <c r="AS300" i="2162" s="1"/>
  <c r="Q300" i="2162"/>
  <c r="AG300" i="2162" s="1"/>
  <c r="AW300" i="2162" s="1"/>
  <c r="P300" i="2162"/>
  <c r="AF300" i="2162" s="1"/>
  <c r="AV300" i="2162" s="1"/>
  <c r="O300" i="2162"/>
  <c r="AE300" i="2162" s="1"/>
  <c r="AU300" i="2162" s="1"/>
  <c r="N300" i="2162"/>
  <c r="AD300" i="2162" s="1"/>
  <c r="AT300" i="2162" s="1"/>
  <c r="M300" i="2162"/>
  <c r="L300" i="2162"/>
  <c r="AB300" i="2162" s="1"/>
  <c r="AR300" i="2162" s="1"/>
  <c r="F300" i="2162"/>
  <c r="V300" i="2162" s="1"/>
  <c r="AL300" i="2162" s="1"/>
  <c r="BM299" i="2162"/>
  <c r="BL299" i="2162"/>
  <c r="BK299" i="2162"/>
  <c r="BJ299" i="2162"/>
  <c r="BI299" i="2162"/>
  <c r="BH299" i="2162"/>
  <c r="BB299" i="2162"/>
  <c r="AG299" i="2162"/>
  <c r="AW299" i="2162" s="1"/>
  <c r="Q299" i="2162"/>
  <c r="P299" i="2162"/>
  <c r="AF299" i="2162" s="1"/>
  <c r="AV299" i="2162" s="1"/>
  <c r="O299" i="2162"/>
  <c r="AE299" i="2162" s="1"/>
  <c r="AU299" i="2162" s="1"/>
  <c r="N299" i="2162"/>
  <c r="AD299" i="2162" s="1"/>
  <c r="AT299" i="2162" s="1"/>
  <c r="M299" i="2162"/>
  <c r="AC299" i="2162" s="1"/>
  <c r="AS299" i="2162" s="1"/>
  <c r="L299" i="2162"/>
  <c r="AB299" i="2162" s="1"/>
  <c r="AR299" i="2162" s="1"/>
  <c r="F299" i="2162"/>
  <c r="V299" i="2162" s="1"/>
  <c r="AL299" i="2162" s="1"/>
  <c r="BM298" i="2162"/>
  <c r="BL298" i="2162"/>
  <c r="BK298" i="2162"/>
  <c r="BJ298" i="2162"/>
  <c r="BI298" i="2162"/>
  <c r="BH298" i="2162"/>
  <c r="BB298" i="2162"/>
  <c r="AG298" i="2162"/>
  <c r="AW298" i="2162" s="1"/>
  <c r="Q298" i="2162"/>
  <c r="P298" i="2162"/>
  <c r="AF298" i="2162" s="1"/>
  <c r="AV298" i="2162" s="1"/>
  <c r="O298" i="2162"/>
  <c r="AE298" i="2162" s="1"/>
  <c r="AU298" i="2162" s="1"/>
  <c r="N298" i="2162"/>
  <c r="AD298" i="2162" s="1"/>
  <c r="AT298" i="2162" s="1"/>
  <c r="M298" i="2162"/>
  <c r="AC298" i="2162" s="1"/>
  <c r="AS298" i="2162" s="1"/>
  <c r="L298" i="2162"/>
  <c r="AB298" i="2162" s="1"/>
  <c r="AR298" i="2162" s="1"/>
  <c r="F298" i="2162"/>
  <c r="V298" i="2162" s="1"/>
  <c r="AL298" i="2162" s="1"/>
  <c r="BM297" i="2162"/>
  <c r="BL297" i="2162"/>
  <c r="BK297" i="2162"/>
  <c r="BJ297" i="2162"/>
  <c r="BI297" i="2162"/>
  <c r="BH297" i="2162"/>
  <c r="BB297" i="2162"/>
  <c r="AE297" i="2162"/>
  <c r="AU297" i="2162" s="1"/>
  <c r="Q297" i="2162"/>
  <c r="AG297" i="2162" s="1"/>
  <c r="AW297" i="2162" s="1"/>
  <c r="P297" i="2162"/>
  <c r="AF297" i="2162" s="1"/>
  <c r="AV297" i="2162" s="1"/>
  <c r="O297" i="2162"/>
  <c r="N297" i="2162"/>
  <c r="AD297" i="2162" s="1"/>
  <c r="AT297" i="2162" s="1"/>
  <c r="M297" i="2162"/>
  <c r="AC297" i="2162" s="1"/>
  <c r="AS297" i="2162" s="1"/>
  <c r="L297" i="2162"/>
  <c r="AB297" i="2162" s="1"/>
  <c r="AR297" i="2162" s="1"/>
  <c r="F297" i="2162"/>
  <c r="V297" i="2162" s="1"/>
  <c r="AL297" i="2162" s="1"/>
  <c r="BM296" i="2162"/>
  <c r="BL296" i="2162"/>
  <c r="BK296" i="2162"/>
  <c r="BJ296" i="2162"/>
  <c r="BI296" i="2162"/>
  <c r="BH296" i="2162"/>
  <c r="BB296" i="2162"/>
  <c r="Q296" i="2162"/>
  <c r="AG296" i="2162" s="1"/>
  <c r="AW296" i="2162" s="1"/>
  <c r="P296" i="2162"/>
  <c r="AF296" i="2162" s="1"/>
  <c r="AV296" i="2162" s="1"/>
  <c r="O296" i="2162"/>
  <c r="AE296" i="2162" s="1"/>
  <c r="AU296" i="2162" s="1"/>
  <c r="N296" i="2162"/>
  <c r="AD296" i="2162" s="1"/>
  <c r="AT296" i="2162" s="1"/>
  <c r="M296" i="2162"/>
  <c r="AC296" i="2162" s="1"/>
  <c r="AS296" i="2162" s="1"/>
  <c r="L296" i="2162"/>
  <c r="AB296" i="2162" s="1"/>
  <c r="AR296" i="2162" s="1"/>
  <c r="F296" i="2162"/>
  <c r="V296" i="2162" s="1"/>
  <c r="AL296" i="2162" s="1"/>
  <c r="BM295" i="2162"/>
  <c r="BL295" i="2162"/>
  <c r="BK295" i="2162"/>
  <c r="BJ295" i="2162"/>
  <c r="BI295" i="2162"/>
  <c r="BH295" i="2162"/>
  <c r="BB295" i="2162"/>
  <c r="AG295" i="2162"/>
  <c r="AW295" i="2162" s="1"/>
  <c r="AE295" i="2162"/>
  <c r="AU295" i="2162" s="1"/>
  <c r="Q295" i="2162"/>
  <c r="P295" i="2162"/>
  <c r="AF295" i="2162" s="1"/>
  <c r="AV295" i="2162" s="1"/>
  <c r="O295" i="2162"/>
  <c r="N295" i="2162"/>
  <c r="AD295" i="2162" s="1"/>
  <c r="AT295" i="2162" s="1"/>
  <c r="M295" i="2162"/>
  <c r="AC295" i="2162" s="1"/>
  <c r="AS295" i="2162" s="1"/>
  <c r="L295" i="2162"/>
  <c r="AB295" i="2162" s="1"/>
  <c r="AR295" i="2162" s="1"/>
  <c r="F295" i="2162"/>
  <c r="V295" i="2162" s="1"/>
  <c r="AL295" i="2162" s="1"/>
  <c r="BM294" i="2162"/>
  <c r="BL294" i="2162"/>
  <c r="BK294" i="2162"/>
  <c r="BJ294" i="2162"/>
  <c r="BI294" i="2162"/>
  <c r="BH294" i="2162"/>
  <c r="BB294" i="2162"/>
  <c r="Q294" i="2162"/>
  <c r="AG294" i="2162" s="1"/>
  <c r="AW294" i="2162" s="1"/>
  <c r="P294" i="2162"/>
  <c r="AF294" i="2162" s="1"/>
  <c r="AV294" i="2162" s="1"/>
  <c r="O294" i="2162"/>
  <c r="AE294" i="2162" s="1"/>
  <c r="AU294" i="2162" s="1"/>
  <c r="N294" i="2162"/>
  <c r="AD294" i="2162" s="1"/>
  <c r="AT294" i="2162" s="1"/>
  <c r="M294" i="2162"/>
  <c r="AC294" i="2162" s="1"/>
  <c r="AS294" i="2162" s="1"/>
  <c r="L294" i="2162"/>
  <c r="AB294" i="2162" s="1"/>
  <c r="AR294" i="2162" s="1"/>
  <c r="F294" i="2162"/>
  <c r="V294" i="2162" s="1"/>
  <c r="AL294" i="2162" s="1"/>
  <c r="BM293" i="2162"/>
  <c r="BL293" i="2162"/>
  <c r="BK293" i="2162"/>
  <c r="BJ293" i="2162"/>
  <c r="BI293" i="2162"/>
  <c r="BH293" i="2162"/>
  <c r="BB293" i="2162"/>
  <c r="Q293" i="2162"/>
  <c r="AG293" i="2162" s="1"/>
  <c r="AW293" i="2162" s="1"/>
  <c r="P293" i="2162"/>
  <c r="AF293" i="2162" s="1"/>
  <c r="AV293" i="2162" s="1"/>
  <c r="O293" i="2162"/>
  <c r="AE293" i="2162" s="1"/>
  <c r="AU293" i="2162" s="1"/>
  <c r="N293" i="2162"/>
  <c r="AD293" i="2162" s="1"/>
  <c r="AT293" i="2162" s="1"/>
  <c r="M293" i="2162"/>
  <c r="AC293" i="2162" s="1"/>
  <c r="AS293" i="2162" s="1"/>
  <c r="L293" i="2162"/>
  <c r="AB293" i="2162" s="1"/>
  <c r="AR293" i="2162" s="1"/>
  <c r="F293" i="2162"/>
  <c r="V293" i="2162" s="1"/>
  <c r="AL293" i="2162" s="1"/>
  <c r="BM292" i="2162"/>
  <c r="BL292" i="2162"/>
  <c r="BK292" i="2162"/>
  <c r="BJ292" i="2162"/>
  <c r="BI292" i="2162"/>
  <c r="BH292" i="2162"/>
  <c r="BB292" i="2162"/>
  <c r="AE292" i="2162"/>
  <c r="AU292" i="2162" s="1"/>
  <c r="Q292" i="2162"/>
  <c r="AG292" i="2162" s="1"/>
  <c r="AW292" i="2162" s="1"/>
  <c r="P292" i="2162"/>
  <c r="AF292" i="2162" s="1"/>
  <c r="AV292" i="2162" s="1"/>
  <c r="O292" i="2162"/>
  <c r="N292" i="2162"/>
  <c r="AD292" i="2162" s="1"/>
  <c r="AT292" i="2162" s="1"/>
  <c r="M292" i="2162"/>
  <c r="AC292" i="2162" s="1"/>
  <c r="AS292" i="2162" s="1"/>
  <c r="L292" i="2162"/>
  <c r="AB292" i="2162" s="1"/>
  <c r="AR292" i="2162" s="1"/>
  <c r="F292" i="2162"/>
  <c r="V292" i="2162" s="1"/>
  <c r="AL292" i="2162" s="1"/>
  <c r="BM291" i="2162"/>
  <c r="BL291" i="2162"/>
  <c r="BK291" i="2162"/>
  <c r="BJ291" i="2162"/>
  <c r="BI291" i="2162"/>
  <c r="BH291" i="2162"/>
  <c r="BB291" i="2162"/>
  <c r="BA291" i="2162"/>
  <c r="AZ291" i="2162"/>
  <c r="Q291" i="2162"/>
  <c r="AG291" i="2162" s="1"/>
  <c r="AW291" i="2162" s="1"/>
  <c r="P291" i="2162"/>
  <c r="AF291" i="2162" s="1"/>
  <c r="AV291" i="2162" s="1"/>
  <c r="O291" i="2162"/>
  <c r="AE291" i="2162" s="1"/>
  <c r="AU291" i="2162" s="1"/>
  <c r="N291" i="2162"/>
  <c r="AD291" i="2162" s="1"/>
  <c r="AT291" i="2162" s="1"/>
  <c r="M291" i="2162"/>
  <c r="AC291" i="2162" s="1"/>
  <c r="AS291" i="2162" s="1"/>
  <c r="L291" i="2162"/>
  <c r="AB291" i="2162" s="1"/>
  <c r="AR291" i="2162" s="1"/>
  <c r="F291" i="2162"/>
  <c r="V291" i="2162" s="1"/>
  <c r="AL291" i="2162" s="1"/>
  <c r="E291" i="2162"/>
  <c r="U291" i="2162" s="1"/>
  <c r="AK291" i="2162" s="1"/>
  <c r="D291" i="2162"/>
  <c r="T291" i="2162" s="1"/>
  <c r="AJ291" i="2162" s="1"/>
  <c r="BM290" i="2162"/>
  <c r="BL290" i="2162"/>
  <c r="BK290" i="2162"/>
  <c r="BJ290" i="2162"/>
  <c r="BI290" i="2162"/>
  <c r="BH290" i="2162"/>
  <c r="BB290" i="2162"/>
  <c r="BA290" i="2162"/>
  <c r="AZ290" i="2162"/>
  <c r="AE290" i="2162"/>
  <c r="AU290" i="2162" s="1"/>
  <c r="Q290" i="2162"/>
  <c r="AG290" i="2162" s="1"/>
  <c r="AW290" i="2162" s="1"/>
  <c r="P290" i="2162"/>
  <c r="AF290" i="2162" s="1"/>
  <c r="AV290" i="2162" s="1"/>
  <c r="O290" i="2162"/>
  <c r="N290" i="2162"/>
  <c r="AD290" i="2162" s="1"/>
  <c r="AT290" i="2162" s="1"/>
  <c r="M290" i="2162"/>
  <c r="AC290" i="2162" s="1"/>
  <c r="AS290" i="2162" s="1"/>
  <c r="L290" i="2162"/>
  <c r="AB290" i="2162" s="1"/>
  <c r="AR290" i="2162" s="1"/>
  <c r="F290" i="2162"/>
  <c r="V290" i="2162" s="1"/>
  <c r="AL290" i="2162" s="1"/>
  <c r="E290" i="2162"/>
  <c r="U290" i="2162" s="1"/>
  <c r="AK290" i="2162" s="1"/>
  <c r="D290" i="2162"/>
  <c r="T290" i="2162" s="1"/>
  <c r="AJ290" i="2162" s="1"/>
  <c r="BM289" i="2162"/>
  <c r="BL289" i="2162"/>
  <c r="BK289" i="2162"/>
  <c r="BJ289" i="2162"/>
  <c r="BI289" i="2162"/>
  <c r="BH289" i="2162"/>
  <c r="BB289" i="2162"/>
  <c r="BA289" i="2162"/>
  <c r="AE289" i="2162"/>
  <c r="AU289" i="2162" s="1"/>
  <c r="Q289" i="2162"/>
  <c r="AG289" i="2162" s="1"/>
  <c r="AW289" i="2162" s="1"/>
  <c r="P289" i="2162"/>
  <c r="AF289" i="2162" s="1"/>
  <c r="AV289" i="2162" s="1"/>
  <c r="O289" i="2162"/>
  <c r="N289" i="2162"/>
  <c r="AD289" i="2162" s="1"/>
  <c r="AT289" i="2162" s="1"/>
  <c r="M289" i="2162"/>
  <c r="AC289" i="2162" s="1"/>
  <c r="AS289" i="2162" s="1"/>
  <c r="L289" i="2162"/>
  <c r="AB289" i="2162" s="1"/>
  <c r="AR289" i="2162" s="1"/>
  <c r="F289" i="2162"/>
  <c r="V289" i="2162" s="1"/>
  <c r="AL289" i="2162" s="1"/>
  <c r="E289" i="2162"/>
  <c r="U289" i="2162" s="1"/>
  <c r="AK289" i="2162" s="1"/>
  <c r="BM288" i="2162"/>
  <c r="BL288" i="2162"/>
  <c r="BK288" i="2162"/>
  <c r="BJ288" i="2162"/>
  <c r="BI288" i="2162"/>
  <c r="BH288" i="2162"/>
  <c r="BB288" i="2162"/>
  <c r="BA288" i="2162"/>
  <c r="AZ288" i="2162"/>
  <c r="Q288" i="2162"/>
  <c r="AG288" i="2162" s="1"/>
  <c r="AW288" i="2162" s="1"/>
  <c r="P288" i="2162"/>
  <c r="AF288" i="2162" s="1"/>
  <c r="AV288" i="2162" s="1"/>
  <c r="O288" i="2162"/>
  <c r="AE288" i="2162" s="1"/>
  <c r="AU288" i="2162" s="1"/>
  <c r="N288" i="2162"/>
  <c r="AD288" i="2162" s="1"/>
  <c r="AT288" i="2162" s="1"/>
  <c r="M288" i="2162"/>
  <c r="AC288" i="2162" s="1"/>
  <c r="AS288" i="2162" s="1"/>
  <c r="L288" i="2162"/>
  <c r="AB288" i="2162" s="1"/>
  <c r="AR288" i="2162" s="1"/>
  <c r="F288" i="2162"/>
  <c r="V288" i="2162" s="1"/>
  <c r="AL288" i="2162" s="1"/>
  <c r="E288" i="2162"/>
  <c r="U288" i="2162" s="1"/>
  <c r="AK288" i="2162" s="1"/>
  <c r="D288" i="2162"/>
  <c r="T288" i="2162" s="1"/>
  <c r="AJ288" i="2162" s="1"/>
  <c r="BM287" i="2162"/>
  <c r="BL287" i="2162"/>
  <c r="BK287" i="2162"/>
  <c r="BJ287" i="2162"/>
  <c r="BI287" i="2162"/>
  <c r="BH287" i="2162"/>
  <c r="BB287" i="2162"/>
  <c r="AE287" i="2162"/>
  <c r="AU287" i="2162" s="1"/>
  <c r="Q287" i="2162"/>
  <c r="AG287" i="2162" s="1"/>
  <c r="AW287" i="2162" s="1"/>
  <c r="P287" i="2162"/>
  <c r="AF287" i="2162" s="1"/>
  <c r="AV287" i="2162" s="1"/>
  <c r="O287" i="2162"/>
  <c r="N287" i="2162"/>
  <c r="AD287" i="2162" s="1"/>
  <c r="AT287" i="2162" s="1"/>
  <c r="M287" i="2162"/>
  <c r="AC287" i="2162" s="1"/>
  <c r="AS287" i="2162" s="1"/>
  <c r="L287" i="2162"/>
  <c r="AB287" i="2162" s="1"/>
  <c r="AR287" i="2162" s="1"/>
  <c r="F287" i="2162"/>
  <c r="V287" i="2162" s="1"/>
  <c r="AL287" i="2162" s="1"/>
  <c r="BM286" i="2162"/>
  <c r="BL286" i="2162"/>
  <c r="BK286" i="2162"/>
  <c r="BJ286" i="2162"/>
  <c r="BI286" i="2162"/>
  <c r="BH286" i="2162"/>
  <c r="BB286" i="2162"/>
  <c r="AZ286" i="2162"/>
  <c r="AE286" i="2162"/>
  <c r="AU286" i="2162" s="1"/>
  <c r="Q286" i="2162"/>
  <c r="AG286" i="2162" s="1"/>
  <c r="AW286" i="2162" s="1"/>
  <c r="P286" i="2162"/>
  <c r="AF286" i="2162" s="1"/>
  <c r="AV286" i="2162" s="1"/>
  <c r="O286" i="2162"/>
  <c r="N286" i="2162"/>
  <c r="AD286" i="2162" s="1"/>
  <c r="AT286" i="2162" s="1"/>
  <c r="M286" i="2162"/>
  <c r="AC286" i="2162" s="1"/>
  <c r="AS286" i="2162" s="1"/>
  <c r="L286" i="2162"/>
  <c r="AB286" i="2162" s="1"/>
  <c r="AR286" i="2162" s="1"/>
  <c r="F286" i="2162"/>
  <c r="V286" i="2162" s="1"/>
  <c r="AL286" i="2162" s="1"/>
  <c r="D286" i="2162"/>
  <c r="T286" i="2162" s="1"/>
  <c r="AJ286" i="2162" s="1"/>
  <c r="BM285" i="2162"/>
  <c r="BL285" i="2162"/>
  <c r="BK285" i="2162"/>
  <c r="BJ285" i="2162"/>
  <c r="BI285" i="2162"/>
  <c r="BH285" i="2162"/>
  <c r="BB285" i="2162"/>
  <c r="AE285" i="2162"/>
  <c r="AU285" i="2162" s="1"/>
  <c r="Q285" i="2162"/>
  <c r="AG285" i="2162" s="1"/>
  <c r="AW285" i="2162" s="1"/>
  <c r="P285" i="2162"/>
  <c r="AF285" i="2162" s="1"/>
  <c r="AV285" i="2162" s="1"/>
  <c r="O285" i="2162"/>
  <c r="N285" i="2162"/>
  <c r="AD285" i="2162" s="1"/>
  <c r="AT285" i="2162" s="1"/>
  <c r="M285" i="2162"/>
  <c r="AC285" i="2162" s="1"/>
  <c r="AS285" i="2162" s="1"/>
  <c r="L285" i="2162"/>
  <c r="AB285" i="2162" s="1"/>
  <c r="AR285" i="2162" s="1"/>
  <c r="F285" i="2162"/>
  <c r="V285" i="2162" s="1"/>
  <c r="AL285" i="2162" s="1"/>
  <c r="BM284" i="2162"/>
  <c r="BL284" i="2162"/>
  <c r="BK284" i="2162"/>
  <c r="BJ284" i="2162"/>
  <c r="BI284" i="2162"/>
  <c r="BH284" i="2162"/>
  <c r="BB284" i="2162"/>
  <c r="Q284" i="2162"/>
  <c r="AG284" i="2162" s="1"/>
  <c r="AW284" i="2162" s="1"/>
  <c r="P284" i="2162"/>
  <c r="AF284" i="2162" s="1"/>
  <c r="AV284" i="2162" s="1"/>
  <c r="O284" i="2162"/>
  <c r="AE284" i="2162" s="1"/>
  <c r="AU284" i="2162" s="1"/>
  <c r="N284" i="2162"/>
  <c r="AD284" i="2162" s="1"/>
  <c r="AT284" i="2162" s="1"/>
  <c r="M284" i="2162"/>
  <c r="AC284" i="2162" s="1"/>
  <c r="AS284" i="2162" s="1"/>
  <c r="L284" i="2162"/>
  <c r="AB284" i="2162" s="1"/>
  <c r="AR284" i="2162" s="1"/>
  <c r="F284" i="2162"/>
  <c r="V284" i="2162" s="1"/>
  <c r="AL284" i="2162" s="1"/>
  <c r="D284" i="2162"/>
  <c r="T284" i="2162" s="1"/>
  <c r="AJ284" i="2162" s="1"/>
  <c r="BM283" i="2162"/>
  <c r="BL283" i="2162"/>
  <c r="BK283" i="2162"/>
  <c r="BJ283" i="2162"/>
  <c r="BI283" i="2162"/>
  <c r="BH283" i="2162"/>
  <c r="BB283" i="2162"/>
  <c r="AC283" i="2162"/>
  <c r="AS283" i="2162" s="1"/>
  <c r="Q283" i="2162"/>
  <c r="AG283" i="2162" s="1"/>
  <c r="AW283" i="2162" s="1"/>
  <c r="P283" i="2162"/>
  <c r="AF283" i="2162" s="1"/>
  <c r="AV283" i="2162" s="1"/>
  <c r="O283" i="2162"/>
  <c r="AE283" i="2162" s="1"/>
  <c r="AU283" i="2162" s="1"/>
  <c r="N283" i="2162"/>
  <c r="AD283" i="2162" s="1"/>
  <c r="AT283" i="2162" s="1"/>
  <c r="M283" i="2162"/>
  <c r="L283" i="2162"/>
  <c r="AB283" i="2162" s="1"/>
  <c r="AR283" i="2162" s="1"/>
  <c r="F283" i="2162"/>
  <c r="V283" i="2162" s="1"/>
  <c r="AL283" i="2162" s="1"/>
  <c r="BM282" i="2162"/>
  <c r="BL282" i="2162"/>
  <c r="BK282" i="2162"/>
  <c r="BJ282" i="2162"/>
  <c r="BI282" i="2162"/>
  <c r="BH282" i="2162"/>
  <c r="BB282" i="2162"/>
  <c r="AG282" i="2162"/>
  <c r="AW282" i="2162" s="1"/>
  <c r="AC282" i="2162"/>
  <c r="AS282" i="2162" s="1"/>
  <c r="Q282" i="2162"/>
  <c r="P282" i="2162"/>
  <c r="AF282" i="2162" s="1"/>
  <c r="AV282" i="2162" s="1"/>
  <c r="O282" i="2162"/>
  <c r="AE282" i="2162" s="1"/>
  <c r="AU282" i="2162" s="1"/>
  <c r="N282" i="2162"/>
  <c r="AD282" i="2162" s="1"/>
  <c r="AT282" i="2162" s="1"/>
  <c r="M282" i="2162"/>
  <c r="L282" i="2162"/>
  <c r="AB282" i="2162" s="1"/>
  <c r="AR282" i="2162" s="1"/>
  <c r="F282" i="2162"/>
  <c r="V282" i="2162" s="1"/>
  <c r="AL282" i="2162" s="1"/>
  <c r="BM281" i="2162"/>
  <c r="BL281" i="2162"/>
  <c r="BK281" i="2162"/>
  <c r="BJ281" i="2162"/>
  <c r="BI281" i="2162"/>
  <c r="BH281" i="2162"/>
  <c r="BB281" i="2162"/>
  <c r="Q281" i="2162"/>
  <c r="AG281" i="2162" s="1"/>
  <c r="AW281" i="2162" s="1"/>
  <c r="P281" i="2162"/>
  <c r="AF281" i="2162" s="1"/>
  <c r="AV281" i="2162" s="1"/>
  <c r="O281" i="2162"/>
  <c r="AE281" i="2162" s="1"/>
  <c r="AU281" i="2162" s="1"/>
  <c r="N281" i="2162"/>
  <c r="AD281" i="2162" s="1"/>
  <c r="AT281" i="2162" s="1"/>
  <c r="M281" i="2162"/>
  <c r="AC281" i="2162" s="1"/>
  <c r="AS281" i="2162" s="1"/>
  <c r="L281" i="2162"/>
  <c r="AB281" i="2162" s="1"/>
  <c r="AR281" i="2162" s="1"/>
  <c r="F281" i="2162"/>
  <c r="V281" i="2162" s="1"/>
  <c r="AL281" i="2162" s="1"/>
  <c r="BM280" i="2162"/>
  <c r="BL280" i="2162"/>
  <c r="BK280" i="2162"/>
  <c r="BJ280" i="2162"/>
  <c r="BI280" i="2162"/>
  <c r="BH280" i="2162"/>
  <c r="BB280" i="2162"/>
  <c r="AC280" i="2162"/>
  <c r="AS280" i="2162" s="1"/>
  <c r="Q280" i="2162"/>
  <c r="AG280" i="2162" s="1"/>
  <c r="AW280" i="2162" s="1"/>
  <c r="P280" i="2162"/>
  <c r="AF280" i="2162" s="1"/>
  <c r="AV280" i="2162" s="1"/>
  <c r="O280" i="2162"/>
  <c r="AE280" i="2162" s="1"/>
  <c r="AU280" i="2162" s="1"/>
  <c r="N280" i="2162"/>
  <c r="AD280" i="2162" s="1"/>
  <c r="AT280" i="2162" s="1"/>
  <c r="M280" i="2162"/>
  <c r="L280" i="2162"/>
  <c r="AB280" i="2162" s="1"/>
  <c r="AR280" i="2162" s="1"/>
  <c r="F280" i="2162"/>
  <c r="V280" i="2162" s="1"/>
  <c r="AL280" i="2162" s="1"/>
  <c r="BM279" i="2162"/>
  <c r="BL279" i="2162"/>
  <c r="BK279" i="2162"/>
  <c r="BJ279" i="2162"/>
  <c r="BI279" i="2162"/>
  <c r="BH279" i="2162"/>
  <c r="BB279" i="2162"/>
  <c r="Q279" i="2162"/>
  <c r="AG279" i="2162" s="1"/>
  <c r="AW279" i="2162" s="1"/>
  <c r="P279" i="2162"/>
  <c r="AF279" i="2162" s="1"/>
  <c r="AV279" i="2162" s="1"/>
  <c r="O279" i="2162"/>
  <c r="AE279" i="2162" s="1"/>
  <c r="AU279" i="2162" s="1"/>
  <c r="N279" i="2162"/>
  <c r="AD279" i="2162" s="1"/>
  <c r="AT279" i="2162" s="1"/>
  <c r="M279" i="2162"/>
  <c r="AC279" i="2162" s="1"/>
  <c r="AS279" i="2162" s="1"/>
  <c r="L279" i="2162"/>
  <c r="AB279" i="2162" s="1"/>
  <c r="AR279" i="2162" s="1"/>
  <c r="F279" i="2162"/>
  <c r="V279" i="2162" s="1"/>
  <c r="AL279" i="2162" s="1"/>
  <c r="BM278" i="2162"/>
  <c r="BL278" i="2162"/>
  <c r="BK278" i="2162"/>
  <c r="BJ278" i="2162"/>
  <c r="BI278" i="2162"/>
  <c r="BH278" i="2162"/>
  <c r="BB278" i="2162"/>
  <c r="AG278" i="2162"/>
  <c r="AW278" i="2162" s="1"/>
  <c r="AE278" i="2162"/>
  <c r="AU278" i="2162" s="1"/>
  <c r="Q278" i="2162"/>
  <c r="P278" i="2162"/>
  <c r="AF278" i="2162" s="1"/>
  <c r="AV278" i="2162" s="1"/>
  <c r="O278" i="2162"/>
  <c r="N278" i="2162"/>
  <c r="AD278" i="2162" s="1"/>
  <c r="AT278" i="2162" s="1"/>
  <c r="M278" i="2162"/>
  <c r="AC278" i="2162" s="1"/>
  <c r="AS278" i="2162" s="1"/>
  <c r="L278" i="2162"/>
  <c r="AB278" i="2162" s="1"/>
  <c r="AR278" i="2162" s="1"/>
  <c r="F278" i="2162"/>
  <c r="V278" i="2162" s="1"/>
  <c r="AL278" i="2162" s="1"/>
  <c r="BM277" i="2162"/>
  <c r="BL277" i="2162"/>
  <c r="BK277" i="2162"/>
  <c r="BJ277" i="2162"/>
  <c r="BI277" i="2162"/>
  <c r="BH277" i="2162"/>
  <c r="BB277" i="2162"/>
  <c r="AE277" i="2162"/>
  <c r="AU277" i="2162" s="1"/>
  <c r="AC277" i="2162"/>
  <c r="AS277" i="2162" s="1"/>
  <c r="Q277" i="2162"/>
  <c r="AG277" i="2162" s="1"/>
  <c r="AW277" i="2162" s="1"/>
  <c r="P277" i="2162"/>
  <c r="AF277" i="2162" s="1"/>
  <c r="AV277" i="2162" s="1"/>
  <c r="O277" i="2162"/>
  <c r="N277" i="2162"/>
  <c r="AD277" i="2162" s="1"/>
  <c r="AT277" i="2162" s="1"/>
  <c r="M277" i="2162"/>
  <c r="L277" i="2162"/>
  <c r="AB277" i="2162" s="1"/>
  <c r="AR277" i="2162" s="1"/>
  <c r="F277" i="2162"/>
  <c r="V277" i="2162" s="1"/>
  <c r="AL277" i="2162" s="1"/>
  <c r="BM276" i="2162"/>
  <c r="BL276" i="2162"/>
  <c r="BK276" i="2162"/>
  <c r="BJ276" i="2162"/>
  <c r="BI276" i="2162"/>
  <c r="BH276" i="2162"/>
  <c r="BB276" i="2162"/>
  <c r="AG276" i="2162"/>
  <c r="AW276" i="2162" s="1"/>
  <c r="Q276" i="2162"/>
  <c r="P276" i="2162"/>
  <c r="AF276" i="2162" s="1"/>
  <c r="AV276" i="2162" s="1"/>
  <c r="O276" i="2162"/>
  <c r="AE276" i="2162" s="1"/>
  <c r="AU276" i="2162" s="1"/>
  <c r="N276" i="2162"/>
  <c r="AD276" i="2162" s="1"/>
  <c r="AT276" i="2162" s="1"/>
  <c r="M276" i="2162"/>
  <c r="AC276" i="2162" s="1"/>
  <c r="AS276" i="2162" s="1"/>
  <c r="L276" i="2162"/>
  <c r="AB276" i="2162" s="1"/>
  <c r="AR276" i="2162" s="1"/>
  <c r="F276" i="2162"/>
  <c r="V276" i="2162" s="1"/>
  <c r="AL276" i="2162" s="1"/>
  <c r="BM275" i="2162"/>
  <c r="BL275" i="2162"/>
  <c r="BK275" i="2162"/>
  <c r="BJ275" i="2162"/>
  <c r="BI275" i="2162"/>
  <c r="BH275" i="2162"/>
  <c r="BB275" i="2162"/>
  <c r="AE275" i="2162"/>
  <c r="AU275" i="2162" s="1"/>
  <c r="Q275" i="2162"/>
  <c r="AG275" i="2162" s="1"/>
  <c r="AW275" i="2162" s="1"/>
  <c r="P275" i="2162"/>
  <c r="AF275" i="2162" s="1"/>
  <c r="AV275" i="2162" s="1"/>
  <c r="O275" i="2162"/>
  <c r="N275" i="2162"/>
  <c r="AD275" i="2162" s="1"/>
  <c r="AT275" i="2162" s="1"/>
  <c r="M275" i="2162"/>
  <c r="AC275" i="2162" s="1"/>
  <c r="AS275" i="2162" s="1"/>
  <c r="L275" i="2162"/>
  <c r="AB275" i="2162" s="1"/>
  <c r="AR275" i="2162" s="1"/>
  <c r="F275" i="2162"/>
  <c r="V275" i="2162" s="1"/>
  <c r="AL275" i="2162" s="1"/>
  <c r="BM274" i="2162"/>
  <c r="BL274" i="2162"/>
  <c r="BK274" i="2162"/>
  <c r="BJ274" i="2162"/>
  <c r="BI274" i="2162"/>
  <c r="BH274" i="2162"/>
  <c r="BB274" i="2162"/>
  <c r="AG274" i="2162"/>
  <c r="AW274" i="2162" s="1"/>
  <c r="Q274" i="2162"/>
  <c r="P274" i="2162"/>
  <c r="AF274" i="2162" s="1"/>
  <c r="AV274" i="2162" s="1"/>
  <c r="O274" i="2162"/>
  <c r="AE274" i="2162" s="1"/>
  <c r="AU274" i="2162" s="1"/>
  <c r="N274" i="2162"/>
  <c r="AD274" i="2162" s="1"/>
  <c r="AT274" i="2162" s="1"/>
  <c r="M274" i="2162"/>
  <c r="AC274" i="2162" s="1"/>
  <c r="AS274" i="2162" s="1"/>
  <c r="L274" i="2162"/>
  <c r="AB274" i="2162" s="1"/>
  <c r="AR274" i="2162" s="1"/>
  <c r="F274" i="2162"/>
  <c r="V274" i="2162" s="1"/>
  <c r="AL274" i="2162" s="1"/>
  <c r="BM273" i="2162"/>
  <c r="BL273" i="2162"/>
  <c r="BK273" i="2162"/>
  <c r="BJ273" i="2162"/>
  <c r="BI273" i="2162"/>
  <c r="BH273" i="2162"/>
  <c r="BB273" i="2162"/>
  <c r="AE273" i="2162"/>
  <c r="AU273" i="2162" s="1"/>
  <c r="Q273" i="2162"/>
  <c r="AG273" i="2162" s="1"/>
  <c r="AW273" i="2162" s="1"/>
  <c r="P273" i="2162"/>
  <c r="AF273" i="2162" s="1"/>
  <c r="AV273" i="2162" s="1"/>
  <c r="O273" i="2162"/>
  <c r="N273" i="2162"/>
  <c r="AD273" i="2162" s="1"/>
  <c r="AT273" i="2162" s="1"/>
  <c r="M273" i="2162"/>
  <c r="AC273" i="2162" s="1"/>
  <c r="AS273" i="2162" s="1"/>
  <c r="L273" i="2162"/>
  <c r="AB273" i="2162" s="1"/>
  <c r="AR273" i="2162" s="1"/>
  <c r="F273" i="2162"/>
  <c r="V273" i="2162" s="1"/>
  <c r="AL273" i="2162" s="1"/>
  <c r="BM272" i="2162"/>
  <c r="BL272" i="2162"/>
  <c r="BK272" i="2162"/>
  <c r="BJ272" i="2162"/>
  <c r="BI272" i="2162"/>
  <c r="BH272" i="2162"/>
  <c r="BB272" i="2162"/>
  <c r="AG272" i="2162"/>
  <c r="AW272" i="2162" s="1"/>
  <c r="Q272" i="2162"/>
  <c r="P272" i="2162"/>
  <c r="AF272" i="2162" s="1"/>
  <c r="AV272" i="2162" s="1"/>
  <c r="O272" i="2162"/>
  <c r="AE272" i="2162" s="1"/>
  <c r="AU272" i="2162" s="1"/>
  <c r="N272" i="2162"/>
  <c r="AD272" i="2162" s="1"/>
  <c r="AT272" i="2162" s="1"/>
  <c r="M272" i="2162"/>
  <c r="AC272" i="2162" s="1"/>
  <c r="AS272" i="2162" s="1"/>
  <c r="L272" i="2162"/>
  <c r="AB272" i="2162" s="1"/>
  <c r="AR272" i="2162" s="1"/>
  <c r="F272" i="2162"/>
  <c r="V272" i="2162" s="1"/>
  <c r="AL272" i="2162" s="1"/>
  <c r="BM271" i="2162"/>
  <c r="BL271" i="2162"/>
  <c r="BK271" i="2162"/>
  <c r="BJ271" i="2162"/>
  <c r="BI271" i="2162"/>
  <c r="BH271" i="2162"/>
  <c r="BB271" i="2162"/>
  <c r="AE271" i="2162"/>
  <c r="AU271" i="2162" s="1"/>
  <c r="AC271" i="2162"/>
  <c r="AS271" i="2162" s="1"/>
  <c r="Q271" i="2162"/>
  <c r="AG271" i="2162" s="1"/>
  <c r="AW271" i="2162" s="1"/>
  <c r="P271" i="2162"/>
  <c r="AF271" i="2162" s="1"/>
  <c r="AV271" i="2162" s="1"/>
  <c r="O271" i="2162"/>
  <c r="N271" i="2162"/>
  <c r="AD271" i="2162" s="1"/>
  <c r="AT271" i="2162" s="1"/>
  <c r="M271" i="2162"/>
  <c r="L271" i="2162"/>
  <c r="AB271" i="2162" s="1"/>
  <c r="AR271" i="2162" s="1"/>
  <c r="F271" i="2162"/>
  <c r="V271" i="2162" s="1"/>
  <c r="AL271" i="2162" s="1"/>
  <c r="BM270" i="2162"/>
  <c r="BL270" i="2162"/>
  <c r="BK270" i="2162"/>
  <c r="BJ270" i="2162"/>
  <c r="BI270" i="2162"/>
  <c r="BH270" i="2162"/>
  <c r="BB270" i="2162"/>
  <c r="AG270" i="2162"/>
  <c r="AW270" i="2162" s="1"/>
  <c r="AE270" i="2162"/>
  <c r="AU270" i="2162" s="1"/>
  <c r="Q270" i="2162"/>
  <c r="P270" i="2162"/>
  <c r="AF270" i="2162" s="1"/>
  <c r="AV270" i="2162" s="1"/>
  <c r="O270" i="2162"/>
  <c r="N270" i="2162"/>
  <c r="AD270" i="2162" s="1"/>
  <c r="AT270" i="2162" s="1"/>
  <c r="M270" i="2162"/>
  <c r="AC270" i="2162" s="1"/>
  <c r="AS270" i="2162" s="1"/>
  <c r="L270" i="2162"/>
  <c r="AB270" i="2162" s="1"/>
  <c r="AR270" i="2162" s="1"/>
  <c r="F270" i="2162"/>
  <c r="V270" i="2162" s="1"/>
  <c r="AL270" i="2162" s="1"/>
  <c r="BM269" i="2162"/>
  <c r="BL269" i="2162"/>
  <c r="BK269" i="2162"/>
  <c r="BJ269" i="2162"/>
  <c r="BI269" i="2162"/>
  <c r="BH269" i="2162"/>
  <c r="BB269" i="2162"/>
  <c r="Q269" i="2162"/>
  <c r="AG269" i="2162" s="1"/>
  <c r="AW269" i="2162" s="1"/>
  <c r="P269" i="2162"/>
  <c r="AF269" i="2162" s="1"/>
  <c r="AV269" i="2162" s="1"/>
  <c r="O269" i="2162"/>
  <c r="AE269" i="2162" s="1"/>
  <c r="AU269" i="2162" s="1"/>
  <c r="N269" i="2162"/>
  <c r="AD269" i="2162" s="1"/>
  <c r="AT269" i="2162" s="1"/>
  <c r="M269" i="2162"/>
  <c r="AC269" i="2162" s="1"/>
  <c r="AS269" i="2162" s="1"/>
  <c r="L269" i="2162"/>
  <c r="AB269" i="2162" s="1"/>
  <c r="AR269" i="2162" s="1"/>
  <c r="F269" i="2162"/>
  <c r="V269" i="2162" s="1"/>
  <c r="AL269" i="2162" s="1"/>
  <c r="BM268" i="2162"/>
  <c r="BL268" i="2162"/>
  <c r="BK268" i="2162"/>
  <c r="BJ268" i="2162"/>
  <c r="BI268" i="2162"/>
  <c r="BH268" i="2162"/>
  <c r="BB268" i="2162"/>
  <c r="AC268" i="2162"/>
  <c r="AS268" i="2162" s="1"/>
  <c r="Q268" i="2162"/>
  <c r="AG268" i="2162" s="1"/>
  <c r="AW268" i="2162" s="1"/>
  <c r="P268" i="2162"/>
  <c r="AF268" i="2162" s="1"/>
  <c r="AV268" i="2162" s="1"/>
  <c r="O268" i="2162"/>
  <c r="AE268" i="2162" s="1"/>
  <c r="AU268" i="2162" s="1"/>
  <c r="N268" i="2162"/>
  <c r="AD268" i="2162" s="1"/>
  <c r="AT268" i="2162" s="1"/>
  <c r="M268" i="2162"/>
  <c r="L268" i="2162"/>
  <c r="AB268" i="2162" s="1"/>
  <c r="AR268" i="2162" s="1"/>
  <c r="F268" i="2162"/>
  <c r="V268" i="2162" s="1"/>
  <c r="AL268" i="2162" s="1"/>
  <c r="BM267" i="2162"/>
  <c r="BL267" i="2162"/>
  <c r="BK267" i="2162"/>
  <c r="BJ267" i="2162"/>
  <c r="BI267" i="2162"/>
  <c r="BH267" i="2162"/>
  <c r="BB267" i="2162"/>
  <c r="Q267" i="2162"/>
  <c r="AG267" i="2162" s="1"/>
  <c r="AW267" i="2162" s="1"/>
  <c r="P267" i="2162"/>
  <c r="AF267" i="2162" s="1"/>
  <c r="AV267" i="2162" s="1"/>
  <c r="O267" i="2162"/>
  <c r="AE267" i="2162" s="1"/>
  <c r="AU267" i="2162" s="1"/>
  <c r="N267" i="2162"/>
  <c r="AD267" i="2162" s="1"/>
  <c r="AT267" i="2162" s="1"/>
  <c r="M267" i="2162"/>
  <c r="AC267" i="2162" s="1"/>
  <c r="AS267" i="2162" s="1"/>
  <c r="L267" i="2162"/>
  <c r="AB267" i="2162" s="1"/>
  <c r="AR267" i="2162" s="1"/>
  <c r="F267" i="2162"/>
  <c r="V267" i="2162" s="1"/>
  <c r="AL267" i="2162" s="1"/>
  <c r="BM266" i="2162"/>
  <c r="BL266" i="2162"/>
  <c r="BK266" i="2162"/>
  <c r="BJ266" i="2162"/>
  <c r="BI266" i="2162"/>
  <c r="BH266" i="2162"/>
  <c r="BB266" i="2162"/>
  <c r="V266" i="2162"/>
  <c r="AL266" i="2162" s="1"/>
  <c r="Q266" i="2162"/>
  <c r="AG266" i="2162" s="1"/>
  <c r="AW266" i="2162" s="1"/>
  <c r="P266" i="2162"/>
  <c r="AF266" i="2162" s="1"/>
  <c r="AV266" i="2162" s="1"/>
  <c r="O266" i="2162"/>
  <c r="AE266" i="2162" s="1"/>
  <c r="AU266" i="2162" s="1"/>
  <c r="N266" i="2162"/>
  <c r="AD266" i="2162" s="1"/>
  <c r="AT266" i="2162" s="1"/>
  <c r="M266" i="2162"/>
  <c r="AC266" i="2162" s="1"/>
  <c r="AS266" i="2162" s="1"/>
  <c r="L266" i="2162"/>
  <c r="AB266" i="2162" s="1"/>
  <c r="AR266" i="2162" s="1"/>
  <c r="F266" i="2162"/>
  <c r="BM265" i="2162"/>
  <c r="BL265" i="2162"/>
  <c r="BK265" i="2162"/>
  <c r="BJ265" i="2162"/>
  <c r="BI265" i="2162"/>
  <c r="BH265" i="2162"/>
  <c r="BB265" i="2162"/>
  <c r="AG265" i="2162"/>
  <c r="AW265" i="2162" s="1"/>
  <c r="Q265" i="2162"/>
  <c r="P265" i="2162"/>
  <c r="AF265" i="2162" s="1"/>
  <c r="AV265" i="2162" s="1"/>
  <c r="O265" i="2162"/>
  <c r="AE265" i="2162" s="1"/>
  <c r="AU265" i="2162" s="1"/>
  <c r="N265" i="2162"/>
  <c r="AD265" i="2162" s="1"/>
  <c r="AT265" i="2162" s="1"/>
  <c r="M265" i="2162"/>
  <c r="AC265" i="2162" s="1"/>
  <c r="AS265" i="2162" s="1"/>
  <c r="L265" i="2162"/>
  <c r="AB265" i="2162" s="1"/>
  <c r="AR265" i="2162" s="1"/>
  <c r="F265" i="2162"/>
  <c r="V265" i="2162" s="1"/>
  <c r="AL265" i="2162" s="1"/>
  <c r="BM264" i="2162"/>
  <c r="BL264" i="2162"/>
  <c r="BK264" i="2162"/>
  <c r="BJ264" i="2162"/>
  <c r="BI264" i="2162"/>
  <c r="BH264" i="2162"/>
  <c r="BB264" i="2162"/>
  <c r="V264" i="2162"/>
  <c r="AL264" i="2162" s="1"/>
  <c r="Q264" i="2162"/>
  <c r="AG264" i="2162" s="1"/>
  <c r="AW264" i="2162" s="1"/>
  <c r="P264" i="2162"/>
  <c r="AF264" i="2162" s="1"/>
  <c r="AV264" i="2162" s="1"/>
  <c r="O264" i="2162"/>
  <c r="AE264" i="2162" s="1"/>
  <c r="AU264" i="2162" s="1"/>
  <c r="N264" i="2162"/>
  <c r="AD264" i="2162" s="1"/>
  <c r="AT264" i="2162" s="1"/>
  <c r="M264" i="2162"/>
  <c r="AC264" i="2162" s="1"/>
  <c r="AS264" i="2162" s="1"/>
  <c r="L264" i="2162"/>
  <c r="AB264" i="2162" s="1"/>
  <c r="AR264" i="2162" s="1"/>
  <c r="F264" i="2162"/>
  <c r="BM263" i="2162"/>
  <c r="BL263" i="2162"/>
  <c r="BK263" i="2162"/>
  <c r="BJ263" i="2162"/>
  <c r="BI263" i="2162"/>
  <c r="BH263" i="2162"/>
  <c r="BB263" i="2162"/>
  <c r="AG263" i="2162"/>
  <c r="AW263" i="2162" s="1"/>
  <c r="AC263" i="2162"/>
  <c r="AS263" i="2162" s="1"/>
  <c r="Q263" i="2162"/>
  <c r="P263" i="2162"/>
  <c r="AF263" i="2162" s="1"/>
  <c r="AV263" i="2162" s="1"/>
  <c r="O263" i="2162"/>
  <c r="AE263" i="2162" s="1"/>
  <c r="AU263" i="2162" s="1"/>
  <c r="N263" i="2162"/>
  <c r="AD263" i="2162" s="1"/>
  <c r="AT263" i="2162" s="1"/>
  <c r="M263" i="2162"/>
  <c r="L263" i="2162"/>
  <c r="AB263" i="2162" s="1"/>
  <c r="AR263" i="2162" s="1"/>
  <c r="F263" i="2162"/>
  <c r="V263" i="2162" s="1"/>
  <c r="AL263" i="2162" s="1"/>
  <c r="BM262" i="2162"/>
  <c r="BL262" i="2162"/>
  <c r="BK262" i="2162"/>
  <c r="BJ262" i="2162"/>
  <c r="BI262" i="2162"/>
  <c r="BH262" i="2162"/>
  <c r="BB262" i="2162"/>
  <c r="AD262" i="2162"/>
  <c r="AT262" i="2162" s="1"/>
  <c r="AC262" i="2162"/>
  <c r="AS262" i="2162" s="1"/>
  <c r="Q262" i="2162"/>
  <c r="AG262" i="2162" s="1"/>
  <c r="AW262" i="2162" s="1"/>
  <c r="P262" i="2162"/>
  <c r="AF262" i="2162" s="1"/>
  <c r="AV262" i="2162" s="1"/>
  <c r="O262" i="2162"/>
  <c r="AE262" i="2162" s="1"/>
  <c r="AU262" i="2162" s="1"/>
  <c r="N262" i="2162"/>
  <c r="M262" i="2162"/>
  <c r="L262" i="2162"/>
  <c r="AB262" i="2162" s="1"/>
  <c r="AR262" i="2162" s="1"/>
  <c r="F262" i="2162"/>
  <c r="V262" i="2162" s="1"/>
  <c r="AL262" i="2162" s="1"/>
  <c r="BM261" i="2162"/>
  <c r="BL261" i="2162"/>
  <c r="BK261" i="2162"/>
  <c r="BJ261" i="2162"/>
  <c r="BI261" i="2162"/>
  <c r="BH261" i="2162"/>
  <c r="BB261" i="2162"/>
  <c r="AE261" i="2162"/>
  <c r="AU261" i="2162" s="1"/>
  <c r="AD261" i="2162"/>
  <c r="AT261" i="2162" s="1"/>
  <c r="Q261" i="2162"/>
  <c r="AG261" i="2162" s="1"/>
  <c r="AW261" i="2162" s="1"/>
  <c r="P261" i="2162"/>
  <c r="AF261" i="2162" s="1"/>
  <c r="AV261" i="2162" s="1"/>
  <c r="O261" i="2162"/>
  <c r="N261" i="2162"/>
  <c r="M261" i="2162"/>
  <c r="AC261" i="2162" s="1"/>
  <c r="AS261" i="2162" s="1"/>
  <c r="L261" i="2162"/>
  <c r="AB261" i="2162" s="1"/>
  <c r="AR261" i="2162" s="1"/>
  <c r="F261" i="2162"/>
  <c r="V261" i="2162" s="1"/>
  <c r="AL261" i="2162" s="1"/>
  <c r="BM260" i="2162"/>
  <c r="BL260" i="2162"/>
  <c r="BK260" i="2162"/>
  <c r="BJ260" i="2162"/>
  <c r="BI260" i="2162"/>
  <c r="BH260" i="2162"/>
  <c r="BB260" i="2162"/>
  <c r="AG260" i="2162"/>
  <c r="AW260" i="2162" s="1"/>
  <c r="AE260" i="2162"/>
  <c r="AU260" i="2162" s="1"/>
  <c r="V260" i="2162"/>
  <c r="AL260" i="2162" s="1"/>
  <c r="Q260" i="2162"/>
  <c r="P260" i="2162"/>
  <c r="AF260" i="2162" s="1"/>
  <c r="AV260" i="2162" s="1"/>
  <c r="O260" i="2162"/>
  <c r="N260" i="2162"/>
  <c r="AD260" i="2162" s="1"/>
  <c r="AT260" i="2162" s="1"/>
  <c r="M260" i="2162"/>
  <c r="AC260" i="2162" s="1"/>
  <c r="AS260" i="2162" s="1"/>
  <c r="L260" i="2162"/>
  <c r="AB260" i="2162" s="1"/>
  <c r="AR260" i="2162" s="1"/>
  <c r="F260" i="2162"/>
  <c r="BM259" i="2162"/>
  <c r="BL259" i="2162"/>
  <c r="BK259" i="2162"/>
  <c r="BJ259" i="2162"/>
  <c r="BI259" i="2162"/>
  <c r="BH259" i="2162"/>
  <c r="BB259" i="2162"/>
  <c r="AG259" i="2162"/>
  <c r="AW259" i="2162" s="1"/>
  <c r="AC259" i="2162"/>
  <c r="AS259" i="2162" s="1"/>
  <c r="V259" i="2162"/>
  <c r="AL259" i="2162" s="1"/>
  <c r="Q259" i="2162"/>
  <c r="P259" i="2162"/>
  <c r="AF259" i="2162" s="1"/>
  <c r="AV259" i="2162" s="1"/>
  <c r="O259" i="2162"/>
  <c r="AE259" i="2162" s="1"/>
  <c r="AU259" i="2162" s="1"/>
  <c r="N259" i="2162"/>
  <c r="AD259" i="2162" s="1"/>
  <c r="AT259" i="2162" s="1"/>
  <c r="M259" i="2162"/>
  <c r="L259" i="2162"/>
  <c r="AB259" i="2162" s="1"/>
  <c r="AR259" i="2162" s="1"/>
  <c r="F259" i="2162"/>
  <c r="BM258" i="2162"/>
  <c r="BL258" i="2162"/>
  <c r="BK258" i="2162"/>
  <c r="BJ258" i="2162"/>
  <c r="BI258" i="2162"/>
  <c r="BH258" i="2162"/>
  <c r="BB258" i="2162"/>
  <c r="AD258" i="2162"/>
  <c r="AT258" i="2162" s="1"/>
  <c r="AC258" i="2162"/>
  <c r="AS258" i="2162" s="1"/>
  <c r="Q258" i="2162"/>
  <c r="AG258" i="2162" s="1"/>
  <c r="AW258" i="2162" s="1"/>
  <c r="P258" i="2162"/>
  <c r="AF258" i="2162" s="1"/>
  <c r="AV258" i="2162" s="1"/>
  <c r="O258" i="2162"/>
  <c r="AE258" i="2162" s="1"/>
  <c r="AU258" i="2162" s="1"/>
  <c r="N258" i="2162"/>
  <c r="M258" i="2162"/>
  <c r="L258" i="2162"/>
  <c r="AB258" i="2162" s="1"/>
  <c r="AR258" i="2162" s="1"/>
  <c r="F258" i="2162"/>
  <c r="V258" i="2162" s="1"/>
  <c r="AL258" i="2162" s="1"/>
  <c r="BM257" i="2162"/>
  <c r="BL257" i="2162"/>
  <c r="BK257" i="2162"/>
  <c r="BJ257" i="2162"/>
  <c r="BI257" i="2162"/>
  <c r="BH257" i="2162"/>
  <c r="BB257" i="2162"/>
  <c r="AE257" i="2162"/>
  <c r="AU257" i="2162" s="1"/>
  <c r="AD257" i="2162"/>
  <c r="AT257" i="2162" s="1"/>
  <c r="Q257" i="2162"/>
  <c r="AG257" i="2162" s="1"/>
  <c r="AW257" i="2162" s="1"/>
  <c r="P257" i="2162"/>
  <c r="AF257" i="2162" s="1"/>
  <c r="AV257" i="2162" s="1"/>
  <c r="O257" i="2162"/>
  <c r="N257" i="2162"/>
  <c r="M257" i="2162"/>
  <c r="AC257" i="2162" s="1"/>
  <c r="AS257" i="2162" s="1"/>
  <c r="L257" i="2162"/>
  <c r="AB257" i="2162" s="1"/>
  <c r="AR257" i="2162" s="1"/>
  <c r="F257" i="2162"/>
  <c r="V257" i="2162" s="1"/>
  <c r="AL257" i="2162" s="1"/>
  <c r="BM256" i="2162"/>
  <c r="BL256" i="2162"/>
  <c r="BK256" i="2162"/>
  <c r="BJ256" i="2162"/>
  <c r="BI256" i="2162"/>
  <c r="BH256" i="2162"/>
  <c r="BB256" i="2162"/>
  <c r="AE256" i="2162"/>
  <c r="AU256" i="2162" s="1"/>
  <c r="Q256" i="2162"/>
  <c r="AG256" i="2162" s="1"/>
  <c r="AW256" i="2162" s="1"/>
  <c r="P256" i="2162"/>
  <c r="AF256" i="2162" s="1"/>
  <c r="AV256" i="2162" s="1"/>
  <c r="O256" i="2162"/>
  <c r="N256" i="2162"/>
  <c r="AD256" i="2162" s="1"/>
  <c r="AT256" i="2162" s="1"/>
  <c r="M256" i="2162"/>
  <c r="AC256" i="2162" s="1"/>
  <c r="AS256" i="2162" s="1"/>
  <c r="L256" i="2162"/>
  <c r="AB256" i="2162" s="1"/>
  <c r="AR256" i="2162" s="1"/>
  <c r="F256" i="2162"/>
  <c r="V256" i="2162" s="1"/>
  <c r="AL256" i="2162" s="1"/>
  <c r="BM255" i="2162"/>
  <c r="BL255" i="2162"/>
  <c r="BK255" i="2162"/>
  <c r="BJ255" i="2162"/>
  <c r="BI255" i="2162"/>
  <c r="BH255" i="2162"/>
  <c r="BB255" i="2162"/>
  <c r="AG255" i="2162"/>
  <c r="AW255" i="2162" s="1"/>
  <c r="AC255" i="2162"/>
  <c r="AS255" i="2162" s="1"/>
  <c r="Q255" i="2162"/>
  <c r="P255" i="2162"/>
  <c r="AF255" i="2162" s="1"/>
  <c r="AV255" i="2162" s="1"/>
  <c r="O255" i="2162"/>
  <c r="AE255" i="2162" s="1"/>
  <c r="AU255" i="2162" s="1"/>
  <c r="N255" i="2162"/>
  <c r="AD255" i="2162" s="1"/>
  <c r="AT255" i="2162" s="1"/>
  <c r="M255" i="2162"/>
  <c r="L255" i="2162"/>
  <c r="AB255" i="2162" s="1"/>
  <c r="AR255" i="2162" s="1"/>
  <c r="F255" i="2162"/>
  <c r="V255" i="2162" s="1"/>
  <c r="AL255" i="2162" s="1"/>
  <c r="BM254" i="2162"/>
  <c r="BL254" i="2162"/>
  <c r="BK254" i="2162"/>
  <c r="BJ254" i="2162"/>
  <c r="BI254" i="2162"/>
  <c r="BH254" i="2162"/>
  <c r="BB254" i="2162"/>
  <c r="AD254" i="2162"/>
  <c r="AT254" i="2162" s="1"/>
  <c r="AC254" i="2162"/>
  <c r="AS254" i="2162" s="1"/>
  <c r="Q254" i="2162"/>
  <c r="AG254" i="2162" s="1"/>
  <c r="AW254" i="2162" s="1"/>
  <c r="P254" i="2162"/>
  <c r="AF254" i="2162" s="1"/>
  <c r="AV254" i="2162" s="1"/>
  <c r="O254" i="2162"/>
  <c r="AE254" i="2162" s="1"/>
  <c r="AU254" i="2162" s="1"/>
  <c r="N254" i="2162"/>
  <c r="M254" i="2162"/>
  <c r="L254" i="2162"/>
  <c r="AB254" i="2162" s="1"/>
  <c r="AR254" i="2162" s="1"/>
  <c r="F254" i="2162"/>
  <c r="V254" i="2162" s="1"/>
  <c r="AL254" i="2162" s="1"/>
  <c r="BM253" i="2162"/>
  <c r="BL253" i="2162"/>
  <c r="BK253" i="2162"/>
  <c r="BJ253" i="2162"/>
  <c r="BI253" i="2162"/>
  <c r="BH253" i="2162"/>
  <c r="BB253" i="2162"/>
  <c r="AE253" i="2162"/>
  <c r="AU253" i="2162" s="1"/>
  <c r="AD253" i="2162"/>
  <c r="AT253" i="2162" s="1"/>
  <c r="Q253" i="2162"/>
  <c r="AG253" i="2162" s="1"/>
  <c r="AW253" i="2162" s="1"/>
  <c r="P253" i="2162"/>
  <c r="AF253" i="2162" s="1"/>
  <c r="AV253" i="2162" s="1"/>
  <c r="O253" i="2162"/>
  <c r="N253" i="2162"/>
  <c r="M253" i="2162"/>
  <c r="AC253" i="2162" s="1"/>
  <c r="AS253" i="2162" s="1"/>
  <c r="L253" i="2162"/>
  <c r="AB253" i="2162" s="1"/>
  <c r="AR253" i="2162" s="1"/>
  <c r="F253" i="2162"/>
  <c r="V253" i="2162" s="1"/>
  <c r="AL253" i="2162" s="1"/>
  <c r="BM252" i="2162"/>
  <c r="BL252" i="2162"/>
  <c r="BK252" i="2162"/>
  <c r="BJ252" i="2162"/>
  <c r="BI252" i="2162"/>
  <c r="BH252" i="2162"/>
  <c r="BB252" i="2162"/>
  <c r="AG252" i="2162"/>
  <c r="AW252" i="2162" s="1"/>
  <c r="AE252" i="2162"/>
  <c r="AU252" i="2162" s="1"/>
  <c r="V252" i="2162"/>
  <c r="AL252" i="2162" s="1"/>
  <c r="Q252" i="2162"/>
  <c r="P252" i="2162"/>
  <c r="AF252" i="2162" s="1"/>
  <c r="AV252" i="2162" s="1"/>
  <c r="O252" i="2162"/>
  <c r="N252" i="2162"/>
  <c r="AD252" i="2162" s="1"/>
  <c r="AT252" i="2162" s="1"/>
  <c r="M252" i="2162"/>
  <c r="AC252" i="2162" s="1"/>
  <c r="AS252" i="2162" s="1"/>
  <c r="L252" i="2162"/>
  <c r="AB252" i="2162" s="1"/>
  <c r="AR252" i="2162" s="1"/>
  <c r="F252" i="2162"/>
  <c r="BM251" i="2162"/>
  <c r="BL251" i="2162"/>
  <c r="BK251" i="2162"/>
  <c r="BJ251" i="2162"/>
  <c r="BI251" i="2162"/>
  <c r="BH251" i="2162"/>
  <c r="AG251" i="2162"/>
  <c r="AW251" i="2162" s="1"/>
  <c r="AC251" i="2162"/>
  <c r="AS251" i="2162" s="1"/>
  <c r="Q251" i="2162"/>
  <c r="P251" i="2162"/>
  <c r="AF251" i="2162" s="1"/>
  <c r="AV251" i="2162" s="1"/>
  <c r="O251" i="2162"/>
  <c r="AE251" i="2162" s="1"/>
  <c r="AU251" i="2162" s="1"/>
  <c r="N251" i="2162"/>
  <c r="AD251" i="2162" s="1"/>
  <c r="AT251" i="2162" s="1"/>
  <c r="M251" i="2162"/>
  <c r="L251" i="2162"/>
  <c r="AB251" i="2162" s="1"/>
  <c r="AR251" i="2162" s="1"/>
  <c r="BM250" i="2162"/>
  <c r="BL250" i="2162"/>
  <c r="BK250" i="2162"/>
  <c r="BJ250" i="2162"/>
  <c r="BI250" i="2162"/>
  <c r="BH250" i="2162"/>
  <c r="BB250" i="2162"/>
  <c r="AD250" i="2162"/>
  <c r="AT250" i="2162" s="1"/>
  <c r="AC250" i="2162"/>
  <c r="AS250" i="2162" s="1"/>
  <c r="Q250" i="2162"/>
  <c r="AG250" i="2162" s="1"/>
  <c r="AW250" i="2162" s="1"/>
  <c r="P250" i="2162"/>
  <c r="AF250" i="2162" s="1"/>
  <c r="AV250" i="2162" s="1"/>
  <c r="O250" i="2162"/>
  <c r="AE250" i="2162" s="1"/>
  <c r="AU250" i="2162" s="1"/>
  <c r="N250" i="2162"/>
  <c r="M250" i="2162"/>
  <c r="L250" i="2162"/>
  <c r="AB250" i="2162" s="1"/>
  <c r="AR250" i="2162" s="1"/>
  <c r="F250" i="2162"/>
  <c r="V250" i="2162" s="1"/>
  <c r="AL250" i="2162" s="1"/>
  <c r="BM249" i="2162"/>
  <c r="BL249" i="2162"/>
  <c r="BK249" i="2162"/>
  <c r="BJ249" i="2162"/>
  <c r="BI249" i="2162"/>
  <c r="BH249" i="2162"/>
  <c r="BB249" i="2162"/>
  <c r="AE249" i="2162"/>
  <c r="AU249" i="2162" s="1"/>
  <c r="AD249" i="2162"/>
  <c r="AT249" i="2162" s="1"/>
  <c r="Q249" i="2162"/>
  <c r="AG249" i="2162" s="1"/>
  <c r="AW249" i="2162" s="1"/>
  <c r="P249" i="2162"/>
  <c r="AF249" i="2162" s="1"/>
  <c r="AV249" i="2162" s="1"/>
  <c r="O249" i="2162"/>
  <c r="N249" i="2162"/>
  <c r="M249" i="2162"/>
  <c r="AC249" i="2162" s="1"/>
  <c r="AS249" i="2162" s="1"/>
  <c r="L249" i="2162"/>
  <c r="AB249" i="2162" s="1"/>
  <c r="AR249" i="2162" s="1"/>
  <c r="F249" i="2162"/>
  <c r="V249" i="2162" s="1"/>
  <c r="AL249" i="2162" s="1"/>
  <c r="BM248" i="2162"/>
  <c r="BL248" i="2162"/>
  <c r="BK248" i="2162"/>
  <c r="BJ248" i="2162"/>
  <c r="BI248" i="2162"/>
  <c r="BH248" i="2162"/>
  <c r="BB248" i="2162"/>
  <c r="AE248" i="2162"/>
  <c r="AU248" i="2162" s="1"/>
  <c r="Q248" i="2162"/>
  <c r="AG248" i="2162" s="1"/>
  <c r="AW248" i="2162" s="1"/>
  <c r="P248" i="2162"/>
  <c r="AF248" i="2162" s="1"/>
  <c r="AV248" i="2162" s="1"/>
  <c r="O248" i="2162"/>
  <c r="N248" i="2162"/>
  <c r="AD248" i="2162" s="1"/>
  <c r="AT248" i="2162" s="1"/>
  <c r="M248" i="2162"/>
  <c r="AC248" i="2162" s="1"/>
  <c r="AS248" i="2162" s="1"/>
  <c r="L248" i="2162"/>
  <c r="AB248" i="2162" s="1"/>
  <c r="AR248" i="2162" s="1"/>
  <c r="F248" i="2162"/>
  <c r="V248" i="2162" s="1"/>
  <c r="AL248" i="2162" s="1"/>
  <c r="BM247" i="2162"/>
  <c r="BL247" i="2162"/>
  <c r="BK247" i="2162"/>
  <c r="BJ247" i="2162"/>
  <c r="BI247" i="2162"/>
  <c r="BH247" i="2162"/>
  <c r="BB247" i="2162"/>
  <c r="AG247" i="2162"/>
  <c r="AW247" i="2162" s="1"/>
  <c r="AC247" i="2162"/>
  <c r="AS247" i="2162" s="1"/>
  <c r="Q247" i="2162"/>
  <c r="P247" i="2162"/>
  <c r="AF247" i="2162" s="1"/>
  <c r="AV247" i="2162" s="1"/>
  <c r="O247" i="2162"/>
  <c r="AE247" i="2162" s="1"/>
  <c r="AU247" i="2162" s="1"/>
  <c r="N247" i="2162"/>
  <c r="AD247" i="2162" s="1"/>
  <c r="AT247" i="2162" s="1"/>
  <c r="M247" i="2162"/>
  <c r="L247" i="2162"/>
  <c r="AB247" i="2162" s="1"/>
  <c r="AR247" i="2162" s="1"/>
  <c r="F247" i="2162"/>
  <c r="V247" i="2162" s="1"/>
  <c r="AL247" i="2162" s="1"/>
  <c r="BM246" i="2162"/>
  <c r="BL246" i="2162"/>
  <c r="BK246" i="2162"/>
  <c r="BJ246" i="2162"/>
  <c r="BI246" i="2162"/>
  <c r="BH246" i="2162"/>
  <c r="BB246" i="2162"/>
  <c r="AD246" i="2162"/>
  <c r="AT246" i="2162" s="1"/>
  <c r="AC246" i="2162"/>
  <c r="AS246" i="2162" s="1"/>
  <c r="Q246" i="2162"/>
  <c r="AG246" i="2162" s="1"/>
  <c r="AW246" i="2162" s="1"/>
  <c r="P246" i="2162"/>
  <c r="AF246" i="2162" s="1"/>
  <c r="AV246" i="2162" s="1"/>
  <c r="O246" i="2162"/>
  <c r="AE246" i="2162" s="1"/>
  <c r="AU246" i="2162" s="1"/>
  <c r="N246" i="2162"/>
  <c r="M246" i="2162"/>
  <c r="L246" i="2162"/>
  <c r="AB246" i="2162" s="1"/>
  <c r="AR246" i="2162" s="1"/>
  <c r="F246" i="2162"/>
  <c r="V246" i="2162" s="1"/>
  <c r="AL246" i="2162" s="1"/>
  <c r="BM245" i="2162"/>
  <c r="BL245" i="2162"/>
  <c r="BK245" i="2162"/>
  <c r="BJ245" i="2162"/>
  <c r="BI245" i="2162"/>
  <c r="BH245" i="2162"/>
  <c r="BB245" i="2162"/>
  <c r="AE245" i="2162"/>
  <c r="AU245" i="2162" s="1"/>
  <c r="AD245" i="2162"/>
  <c r="AT245" i="2162" s="1"/>
  <c r="Q245" i="2162"/>
  <c r="AG245" i="2162" s="1"/>
  <c r="AW245" i="2162" s="1"/>
  <c r="P245" i="2162"/>
  <c r="AF245" i="2162" s="1"/>
  <c r="AV245" i="2162" s="1"/>
  <c r="O245" i="2162"/>
  <c r="N245" i="2162"/>
  <c r="M245" i="2162"/>
  <c r="AC245" i="2162" s="1"/>
  <c r="AS245" i="2162" s="1"/>
  <c r="L245" i="2162"/>
  <c r="AB245" i="2162" s="1"/>
  <c r="AR245" i="2162" s="1"/>
  <c r="F245" i="2162"/>
  <c r="V245" i="2162" s="1"/>
  <c r="AL245" i="2162" s="1"/>
  <c r="BM244" i="2162"/>
  <c r="BL244" i="2162"/>
  <c r="BK244" i="2162"/>
  <c r="BJ244" i="2162"/>
  <c r="BI244" i="2162"/>
  <c r="BH244" i="2162"/>
  <c r="BB244" i="2162"/>
  <c r="AG244" i="2162"/>
  <c r="AW244" i="2162" s="1"/>
  <c r="AE244" i="2162"/>
  <c r="AU244" i="2162" s="1"/>
  <c r="V244" i="2162"/>
  <c r="AL244" i="2162" s="1"/>
  <c r="Q244" i="2162"/>
  <c r="P244" i="2162"/>
  <c r="AF244" i="2162" s="1"/>
  <c r="AV244" i="2162" s="1"/>
  <c r="O244" i="2162"/>
  <c r="N244" i="2162"/>
  <c r="AD244" i="2162" s="1"/>
  <c r="AT244" i="2162" s="1"/>
  <c r="M244" i="2162"/>
  <c r="AC244" i="2162" s="1"/>
  <c r="AS244" i="2162" s="1"/>
  <c r="L244" i="2162"/>
  <c r="AB244" i="2162" s="1"/>
  <c r="AR244" i="2162" s="1"/>
  <c r="F244" i="2162"/>
  <c r="BM243" i="2162"/>
  <c r="BL243" i="2162"/>
  <c r="BK243" i="2162"/>
  <c r="BJ243" i="2162"/>
  <c r="BI243" i="2162"/>
  <c r="BH243" i="2162"/>
  <c r="BB243" i="2162"/>
  <c r="AG243" i="2162"/>
  <c r="AW243" i="2162" s="1"/>
  <c r="AC243" i="2162"/>
  <c r="AS243" i="2162" s="1"/>
  <c r="V243" i="2162"/>
  <c r="AL243" i="2162" s="1"/>
  <c r="Q243" i="2162"/>
  <c r="P243" i="2162"/>
  <c r="AF243" i="2162" s="1"/>
  <c r="AV243" i="2162" s="1"/>
  <c r="O243" i="2162"/>
  <c r="AE243" i="2162" s="1"/>
  <c r="AU243" i="2162" s="1"/>
  <c r="N243" i="2162"/>
  <c r="AD243" i="2162" s="1"/>
  <c r="AT243" i="2162" s="1"/>
  <c r="M243" i="2162"/>
  <c r="L243" i="2162"/>
  <c r="AB243" i="2162" s="1"/>
  <c r="AR243" i="2162" s="1"/>
  <c r="F243" i="2162"/>
  <c r="BM242" i="2162"/>
  <c r="BL242" i="2162"/>
  <c r="BK242" i="2162"/>
  <c r="BJ242" i="2162"/>
  <c r="BI242" i="2162"/>
  <c r="BH242" i="2162"/>
  <c r="BB242" i="2162"/>
  <c r="AE242" i="2162"/>
  <c r="AU242" i="2162" s="1"/>
  <c r="AC242" i="2162"/>
  <c r="AS242" i="2162" s="1"/>
  <c r="Q242" i="2162"/>
  <c r="AG242" i="2162" s="1"/>
  <c r="AW242" i="2162" s="1"/>
  <c r="P242" i="2162"/>
  <c r="AF242" i="2162" s="1"/>
  <c r="AV242" i="2162" s="1"/>
  <c r="O242" i="2162"/>
  <c r="N242" i="2162"/>
  <c r="AD242" i="2162" s="1"/>
  <c r="AT242" i="2162" s="1"/>
  <c r="M242" i="2162"/>
  <c r="L242" i="2162"/>
  <c r="AB242" i="2162" s="1"/>
  <c r="AR242" i="2162" s="1"/>
  <c r="F242" i="2162"/>
  <c r="V242" i="2162" s="1"/>
  <c r="AL242" i="2162" s="1"/>
  <c r="BM241" i="2162"/>
  <c r="BL241" i="2162"/>
  <c r="BK241" i="2162"/>
  <c r="BJ241" i="2162"/>
  <c r="BI241" i="2162"/>
  <c r="BH241" i="2162"/>
  <c r="BB241" i="2162"/>
  <c r="AF241" i="2162"/>
  <c r="AV241" i="2162" s="1"/>
  <c r="AE241" i="2162"/>
  <c r="AU241" i="2162" s="1"/>
  <c r="Q241" i="2162"/>
  <c r="AG241" i="2162" s="1"/>
  <c r="AW241" i="2162" s="1"/>
  <c r="P241" i="2162"/>
  <c r="O241" i="2162"/>
  <c r="N241" i="2162"/>
  <c r="AD241" i="2162" s="1"/>
  <c r="AT241" i="2162" s="1"/>
  <c r="M241" i="2162"/>
  <c r="AC241" i="2162" s="1"/>
  <c r="AS241" i="2162" s="1"/>
  <c r="L241" i="2162"/>
  <c r="AB241" i="2162" s="1"/>
  <c r="AR241" i="2162" s="1"/>
  <c r="F241" i="2162"/>
  <c r="V241" i="2162" s="1"/>
  <c r="AL241" i="2162" s="1"/>
  <c r="BM240" i="2162"/>
  <c r="BL240" i="2162"/>
  <c r="BK240" i="2162"/>
  <c r="BJ240" i="2162"/>
  <c r="BI240" i="2162"/>
  <c r="BH240" i="2162"/>
  <c r="BB240" i="2162"/>
  <c r="AF240" i="2162"/>
  <c r="AV240" i="2162" s="1"/>
  <c r="AB240" i="2162"/>
  <c r="AR240" i="2162" s="1"/>
  <c r="Q240" i="2162"/>
  <c r="AG240" i="2162" s="1"/>
  <c r="AW240" i="2162" s="1"/>
  <c r="P240" i="2162"/>
  <c r="O240" i="2162"/>
  <c r="AE240" i="2162" s="1"/>
  <c r="AU240" i="2162" s="1"/>
  <c r="N240" i="2162"/>
  <c r="AD240" i="2162" s="1"/>
  <c r="AT240" i="2162" s="1"/>
  <c r="M240" i="2162"/>
  <c r="AC240" i="2162" s="1"/>
  <c r="AS240" i="2162" s="1"/>
  <c r="L240" i="2162"/>
  <c r="F240" i="2162"/>
  <c r="V240" i="2162" s="1"/>
  <c r="AL240" i="2162" s="1"/>
  <c r="BM239" i="2162"/>
  <c r="BL239" i="2162"/>
  <c r="BK239" i="2162"/>
  <c r="BJ239" i="2162"/>
  <c r="BI239" i="2162"/>
  <c r="BH239" i="2162"/>
  <c r="BB239" i="2162"/>
  <c r="AG239" i="2162"/>
  <c r="AW239" i="2162" s="1"/>
  <c r="AC239" i="2162"/>
  <c r="AS239" i="2162" s="1"/>
  <c r="AB239" i="2162"/>
  <c r="AR239" i="2162" s="1"/>
  <c r="Q239" i="2162"/>
  <c r="P239" i="2162"/>
  <c r="AF239" i="2162" s="1"/>
  <c r="AV239" i="2162" s="1"/>
  <c r="O239" i="2162"/>
  <c r="AE239" i="2162" s="1"/>
  <c r="AU239" i="2162" s="1"/>
  <c r="N239" i="2162"/>
  <c r="AD239" i="2162" s="1"/>
  <c r="AT239" i="2162" s="1"/>
  <c r="M239" i="2162"/>
  <c r="L239" i="2162"/>
  <c r="F239" i="2162"/>
  <c r="V239" i="2162" s="1"/>
  <c r="AL239" i="2162" s="1"/>
  <c r="BM238" i="2162"/>
  <c r="BL238" i="2162"/>
  <c r="BK238" i="2162"/>
  <c r="BJ238" i="2162"/>
  <c r="BI238" i="2162"/>
  <c r="BH238" i="2162"/>
  <c r="BB238" i="2162"/>
  <c r="AD238" i="2162"/>
  <c r="AT238" i="2162" s="1"/>
  <c r="AC238" i="2162"/>
  <c r="AS238" i="2162" s="1"/>
  <c r="Q238" i="2162"/>
  <c r="AG238" i="2162" s="1"/>
  <c r="AW238" i="2162" s="1"/>
  <c r="P238" i="2162"/>
  <c r="AF238" i="2162" s="1"/>
  <c r="AV238" i="2162" s="1"/>
  <c r="O238" i="2162"/>
  <c r="AE238" i="2162" s="1"/>
  <c r="AU238" i="2162" s="1"/>
  <c r="N238" i="2162"/>
  <c r="M238" i="2162"/>
  <c r="L238" i="2162"/>
  <c r="AB238" i="2162" s="1"/>
  <c r="AR238" i="2162" s="1"/>
  <c r="F238" i="2162"/>
  <c r="V238" i="2162" s="1"/>
  <c r="AL238" i="2162" s="1"/>
  <c r="BM237" i="2162"/>
  <c r="BL237" i="2162"/>
  <c r="BK237" i="2162"/>
  <c r="BJ237" i="2162"/>
  <c r="BI237" i="2162"/>
  <c r="BH237" i="2162"/>
  <c r="BB237" i="2162"/>
  <c r="AD237" i="2162"/>
  <c r="AT237" i="2162" s="1"/>
  <c r="Q237" i="2162"/>
  <c r="AG237" i="2162" s="1"/>
  <c r="AW237" i="2162" s="1"/>
  <c r="P237" i="2162"/>
  <c r="AF237" i="2162" s="1"/>
  <c r="AV237" i="2162" s="1"/>
  <c r="O237" i="2162"/>
  <c r="AE237" i="2162" s="1"/>
  <c r="AU237" i="2162" s="1"/>
  <c r="N237" i="2162"/>
  <c r="M237" i="2162"/>
  <c r="AC237" i="2162" s="1"/>
  <c r="AS237" i="2162" s="1"/>
  <c r="L237" i="2162"/>
  <c r="AB237" i="2162" s="1"/>
  <c r="AR237" i="2162" s="1"/>
  <c r="F237" i="2162"/>
  <c r="V237" i="2162" s="1"/>
  <c r="AL237" i="2162" s="1"/>
  <c r="BM236" i="2162"/>
  <c r="BL236" i="2162"/>
  <c r="BK236" i="2162"/>
  <c r="BJ236" i="2162"/>
  <c r="BI236" i="2162"/>
  <c r="BH236" i="2162"/>
  <c r="BB236" i="2162"/>
  <c r="AF236" i="2162"/>
  <c r="AV236" i="2162" s="1"/>
  <c r="AE236" i="2162"/>
  <c r="AU236" i="2162" s="1"/>
  <c r="AB236" i="2162"/>
  <c r="AR236" i="2162" s="1"/>
  <c r="Q236" i="2162"/>
  <c r="AG236" i="2162" s="1"/>
  <c r="AW236" i="2162" s="1"/>
  <c r="P236" i="2162"/>
  <c r="O236" i="2162"/>
  <c r="N236" i="2162"/>
  <c r="AD236" i="2162" s="1"/>
  <c r="AT236" i="2162" s="1"/>
  <c r="M236" i="2162"/>
  <c r="AC236" i="2162" s="1"/>
  <c r="AS236" i="2162" s="1"/>
  <c r="L236" i="2162"/>
  <c r="F236" i="2162"/>
  <c r="V236" i="2162" s="1"/>
  <c r="AL236" i="2162" s="1"/>
  <c r="BM235" i="2162"/>
  <c r="BL235" i="2162"/>
  <c r="BK235" i="2162"/>
  <c r="BJ235" i="2162"/>
  <c r="BI235" i="2162"/>
  <c r="BH235" i="2162"/>
  <c r="BB235" i="2162"/>
  <c r="Q235" i="2162"/>
  <c r="AG235" i="2162" s="1"/>
  <c r="AW235" i="2162" s="1"/>
  <c r="P235" i="2162"/>
  <c r="AF235" i="2162" s="1"/>
  <c r="AV235" i="2162" s="1"/>
  <c r="O235" i="2162"/>
  <c r="AE235" i="2162" s="1"/>
  <c r="AU235" i="2162" s="1"/>
  <c r="N235" i="2162"/>
  <c r="AD235" i="2162" s="1"/>
  <c r="AT235" i="2162" s="1"/>
  <c r="M235" i="2162"/>
  <c r="AC235" i="2162" s="1"/>
  <c r="AS235" i="2162" s="1"/>
  <c r="L235" i="2162"/>
  <c r="AB235" i="2162" s="1"/>
  <c r="AR235" i="2162" s="1"/>
  <c r="F235" i="2162"/>
  <c r="V235" i="2162" s="1"/>
  <c r="AL235" i="2162" s="1"/>
  <c r="BM234" i="2162"/>
  <c r="BL234" i="2162"/>
  <c r="BK234" i="2162"/>
  <c r="BJ234" i="2162"/>
  <c r="BI234" i="2162"/>
  <c r="BH234" i="2162"/>
  <c r="BB234" i="2162"/>
  <c r="Q234" i="2162"/>
  <c r="AG234" i="2162" s="1"/>
  <c r="AW234" i="2162" s="1"/>
  <c r="P234" i="2162"/>
  <c r="AF234" i="2162" s="1"/>
  <c r="AV234" i="2162" s="1"/>
  <c r="O234" i="2162"/>
  <c r="AE234" i="2162" s="1"/>
  <c r="AU234" i="2162" s="1"/>
  <c r="N234" i="2162"/>
  <c r="AD234" i="2162" s="1"/>
  <c r="AT234" i="2162" s="1"/>
  <c r="M234" i="2162"/>
  <c r="AC234" i="2162" s="1"/>
  <c r="AS234" i="2162" s="1"/>
  <c r="L234" i="2162"/>
  <c r="AB234" i="2162" s="1"/>
  <c r="AR234" i="2162" s="1"/>
  <c r="F234" i="2162"/>
  <c r="V234" i="2162" s="1"/>
  <c r="AL234" i="2162" s="1"/>
  <c r="BM233" i="2162"/>
  <c r="BL233" i="2162"/>
  <c r="BK233" i="2162"/>
  <c r="BJ233" i="2162"/>
  <c r="BI233" i="2162"/>
  <c r="BH233" i="2162"/>
  <c r="BB233" i="2162"/>
  <c r="AB233" i="2162"/>
  <c r="AR233" i="2162" s="1"/>
  <c r="Q233" i="2162"/>
  <c r="AG233" i="2162" s="1"/>
  <c r="AW233" i="2162" s="1"/>
  <c r="P233" i="2162"/>
  <c r="AF233" i="2162" s="1"/>
  <c r="AV233" i="2162" s="1"/>
  <c r="O233" i="2162"/>
  <c r="AE233" i="2162" s="1"/>
  <c r="AU233" i="2162" s="1"/>
  <c r="N233" i="2162"/>
  <c r="AD233" i="2162" s="1"/>
  <c r="AT233" i="2162" s="1"/>
  <c r="M233" i="2162"/>
  <c r="AC233" i="2162" s="1"/>
  <c r="AS233" i="2162" s="1"/>
  <c r="L233" i="2162"/>
  <c r="F233" i="2162"/>
  <c r="V233" i="2162" s="1"/>
  <c r="AL233" i="2162" s="1"/>
  <c r="BM232" i="2162"/>
  <c r="BL232" i="2162"/>
  <c r="BK232" i="2162"/>
  <c r="BJ232" i="2162"/>
  <c r="BI232" i="2162"/>
  <c r="BH232" i="2162"/>
  <c r="BB232" i="2162"/>
  <c r="AF232" i="2162"/>
  <c r="AV232" i="2162" s="1"/>
  <c r="AB232" i="2162"/>
  <c r="AR232" i="2162" s="1"/>
  <c r="Q232" i="2162"/>
  <c r="AG232" i="2162" s="1"/>
  <c r="AW232" i="2162" s="1"/>
  <c r="P232" i="2162"/>
  <c r="O232" i="2162"/>
  <c r="AE232" i="2162" s="1"/>
  <c r="AU232" i="2162" s="1"/>
  <c r="N232" i="2162"/>
  <c r="AD232" i="2162" s="1"/>
  <c r="AT232" i="2162" s="1"/>
  <c r="M232" i="2162"/>
  <c r="AC232" i="2162" s="1"/>
  <c r="AS232" i="2162" s="1"/>
  <c r="L232" i="2162"/>
  <c r="F232" i="2162"/>
  <c r="V232" i="2162" s="1"/>
  <c r="AL232" i="2162" s="1"/>
  <c r="BM231" i="2162"/>
  <c r="BL231" i="2162"/>
  <c r="BK231" i="2162"/>
  <c r="BJ231" i="2162"/>
  <c r="BI231" i="2162"/>
  <c r="BH231" i="2162"/>
  <c r="BB231" i="2162"/>
  <c r="Q231" i="2162"/>
  <c r="AG231" i="2162" s="1"/>
  <c r="AW231" i="2162" s="1"/>
  <c r="P231" i="2162"/>
  <c r="AF231" i="2162" s="1"/>
  <c r="AV231" i="2162" s="1"/>
  <c r="O231" i="2162"/>
  <c r="AE231" i="2162" s="1"/>
  <c r="AU231" i="2162" s="1"/>
  <c r="N231" i="2162"/>
  <c r="AD231" i="2162" s="1"/>
  <c r="AT231" i="2162" s="1"/>
  <c r="M231" i="2162"/>
  <c r="AC231" i="2162" s="1"/>
  <c r="AS231" i="2162" s="1"/>
  <c r="L231" i="2162"/>
  <c r="AB231" i="2162" s="1"/>
  <c r="AR231" i="2162" s="1"/>
  <c r="F231" i="2162"/>
  <c r="V231" i="2162" s="1"/>
  <c r="AL231" i="2162" s="1"/>
  <c r="BM230" i="2162"/>
  <c r="BL230" i="2162"/>
  <c r="BK230" i="2162"/>
  <c r="BJ230" i="2162"/>
  <c r="BI230" i="2162"/>
  <c r="BH230" i="2162"/>
  <c r="BB230" i="2162"/>
  <c r="AB230" i="2162"/>
  <c r="AR230" i="2162" s="1"/>
  <c r="Q230" i="2162"/>
  <c r="AG230" i="2162" s="1"/>
  <c r="AW230" i="2162" s="1"/>
  <c r="P230" i="2162"/>
  <c r="AF230" i="2162" s="1"/>
  <c r="AV230" i="2162" s="1"/>
  <c r="O230" i="2162"/>
  <c r="AE230" i="2162" s="1"/>
  <c r="AU230" i="2162" s="1"/>
  <c r="N230" i="2162"/>
  <c r="AD230" i="2162" s="1"/>
  <c r="AT230" i="2162" s="1"/>
  <c r="M230" i="2162"/>
  <c r="AC230" i="2162" s="1"/>
  <c r="AS230" i="2162" s="1"/>
  <c r="L230" i="2162"/>
  <c r="F230" i="2162"/>
  <c r="V230" i="2162" s="1"/>
  <c r="AL230" i="2162" s="1"/>
  <c r="BM229" i="2162"/>
  <c r="BL229" i="2162"/>
  <c r="BK229" i="2162"/>
  <c r="BJ229" i="2162"/>
  <c r="BI229" i="2162"/>
  <c r="BH229" i="2162"/>
  <c r="BB229" i="2162"/>
  <c r="AE229" i="2162"/>
  <c r="AU229" i="2162" s="1"/>
  <c r="AC229" i="2162"/>
  <c r="AS229" i="2162" s="1"/>
  <c r="Q229" i="2162"/>
  <c r="AG229" i="2162" s="1"/>
  <c r="AW229" i="2162" s="1"/>
  <c r="P229" i="2162"/>
  <c r="AF229" i="2162" s="1"/>
  <c r="AV229" i="2162" s="1"/>
  <c r="O229" i="2162"/>
  <c r="N229" i="2162"/>
  <c r="AD229" i="2162" s="1"/>
  <c r="AT229" i="2162" s="1"/>
  <c r="M229" i="2162"/>
  <c r="L229" i="2162"/>
  <c r="AB229" i="2162" s="1"/>
  <c r="AR229" i="2162" s="1"/>
  <c r="F229" i="2162"/>
  <c r="V229" i="2162" s="1"/>
  <c r="AL229" i="2162" s="1"/>
  <c r="BM228" i="2162"/>
  <c r="BL228" i="2162"/>
  <c r="BK228" i="2162"/>
  <c r="BJ228" i="2162"/>
  <c r="BI228" i="2162"/>
  <c r="BH228" i="2162"/>
  <c r="BB228" i="2162"/>
  <c r="AE228" i="2162"/>
  <c r="AU228" i="2162" s="1"/>
  <c r="AC228" i="2162"/>
  <c r="AS228" i="2162" s="1"/>
  <c r="Q228" i="2162"/>
  <c r="AG228" i="2162" s="1"/>
  <c r="AW228" i="2162" s="1"/>
  <c r="P228" i="2162"/>
  <c r="AF228" i="2162" s="1"/>
  <c r="AV228" i="2162" s="1"/>
  <c r="O228" i="2162"/>
  <c r="N228" i="2162"/>
  <c r="AD228" i="2162" s="1"/>
  <c r="AT228" i="2162" s="1"/>
  <c r="M228" i="2162"/>
  <c r="L228" i="2162"/>
  <c r="AB228" i="2162" s="1"/>
  <c r="AR228" i="2162" s="1"/>
  <c r="F228" i="2162"/>
  <c r="V228" i="2162" s="1"/>
  <c r="AL228" i="2162" s="1"/>
  <c r="BM227" i="2162"/>
  <c r="BL227" i="2162"/>
  <c r="BK227" i="2162"/>
  <c r="BJ227" i="2162"/>
  <c r="BI227" i="2162"/>
  <c r="BH227" i="2162"/>
  <c r="BB227" i="2162"/>
  <c r="AG227" i="2162"/>
  <c r="AW227" i="2162" s="1"/>
  <c r="Q227" i="2162"/>
  <c r="P227" i="2162"/>
  <c r="AF227" i="2162" s="1"/>
  <c r="AV227" i="2162" s="1"/>
  <c r="O227" i="2162"/>
  <c r="AE227" i="2162" s="1"/>
  <c r="AU227" i="2162" s="1"/>
  <c r="N227" i="2162"/>
  <c r="AD227" i="2162" s="1"/>
  <c r="AT227" i="2162" s="1"/>
  <c r="M227" i="2162"/>
  <c r="AC227" i="2162" s="1"/>
  <c r="AS227" i="2162" s="1"/>
  <c r="L227" i="2162"/>
  <c r="AB227" i="2162" s="1"/>
  <c r="AR227" i="2162" s="1"/>
  <c r="F227" i="2162"/>
  <c r="V227" i="2162" s="1"/>
  <c r="AL227" i="2162" s="1"/>
  <c r="BM226" i="2162"/>
  <c r="BL226" i="2162"/>
  <c r="BK226" i="2162"/>
  <c r="BJ226" i="2162"/>
  <c r="BI226" i="2162"/>
  <c r="BH226" i="2162"/>
  <c r="BB226" i="2162"/>
  <c r="AE226" i="2162"/>
  <c r="AU226" i="2162" s="1"/>
  <c r="AC226" i="2162"/>
  <c r="AS226" i="2162" s="1"/>
  <c r="Q226" i="2162"/>
  <c r="AG226" i="2162" s="1"/>
  <c r="AW226" i="2162" s="1"/>
  <c r="P226" i="2162"/>
  <c r="AF226" i="2162" s="1"/>
  <c r="AV226" i="2162" s="1"/>
  <c r="O226" i="2162"/>
  <c r="N226" i="2162"/>
  <c r="AD226" i="2162" s="1"/>
  <c r="AT226" i="2162" s="1"/>
  <c r="M226" i="2162"/>
  <c r="L226" i="2162"/>
  <c r="AB226" i="2162" s="1"/>
  <c r="AR226" i="2162" s="1"/>
  <c r="F226" i="2162"/>
  <c r="V226" i="2162" s="1"/>
  <c r="AL226" i="2162" s="1"/>
  <c r="BM225" i="2162"/>
  <c r="BL225" i="2162"/>
  <c r="BK225" i="2162"/>
  <c r="BJ225" i="2162"/>
  <c r="BI225" i="2162"/>
  <c r="BH225" i="2162"/>
  <c r="BB225" i="2162"/>
  <c r="AG225" i="2162"/>
  <c r="AW225" i="2162" s="1"/>
  <c r="Q225" i="2162"/>
  <c r="P225" i="2162"/>
  <c r="AF225" i="2162" s="1"/>
  <c r="AV225" i="2162" s="1"/>
  <c r="O225" i="2162"/>
  <c r="AE225" i="2162" s="1"/>
  <c r="AU225" i="2162" s="1"/>
  <c r="N225" i="2162"/>
  <c r="AD225" i="2162" s="1"/>
  <c r="AT225" i="2162" s="1"/>
  <c r="M225" i="2162"/>
  <c r="AC225" i="2162" s="1"/>
  <c r="AS225" i="2162" s="1"/>
  <c r="L225" i="2162"/>
  <c r="AB225" i="2162" s="1"/>
  <c r="AR225" i="2162" s="1"/>
  <c r="F225" i="2162"/>
  <c r="V225" i="2162" s="1"/>
  <c r="AL225" i="2162" s="1"/>
  <c r="BM224" i="2162"/>
  <c r="BL224" i="2162"/>
  <c r="BK224" i="2162"/>
  <c r="BJ224" i="2162"/>
  <c r="BI224" i="2162"/>
  <c r="BH224" i="2162"/>
  <c r="BB224" i="2162"/>
  <c r="AE224" i="2162"/>
  <c r="AU224" i="2162" s="1"/>
  <c r="AC224" i="2162"/>
  <c r="AS224" i="2162" s="1"/>
  <c r="Q224" i="2162"/>
  <c r="AG224" i="2162" s="1"/>
  <c r="AW224" i="2162" s="1"/>
  <c r="P224" i="2162"/>
  <c r="AF224" i="2162" s="1"/>
  <c r="AV224" i="2162" s="1"/>
  <c r="O224" i="2162"/>
  <c r="N224" i="2162"/>
  <c r="AD224" i="2162" s="1"/>
  <c r="AT224" i="2162" s="1"/>
  <c r="M224" i="2162"/>
  <c r="L224" i="2162"/>
  <c r="AB224" i="2162" s="1"/>
  <c r="AR224" i="2162" s="1"/>
  <c r="F224" i="2162"/>
  <c r="V224" i="2162" s="1"/>
  <c r="AL224" i="2162" s="1"/>
  <c r="BM223" i="2162"/>
  <c r="BL223" i="2162"/>
  <c r="BK223" i="2162"/>
  <c r="BJ223" i="2162"/>
  <c r="BI223" i="2162"/>
  <c r="BH223" i="2162"/>
  <c r="BB223" i="2162"/>
  <c r="AG223" i="2162"/>
  <c r="AW223" i="2162" s="1"/>
  <c r="Q223" i="2162"/>
  <c r="P223" i="2162"/>
  <c r="AF223" i="2162" s="1"/>
  <c r="AV223" i="2162" s="1"/>
  <c r="O223" i="2162"/>
  <c r="AE223" i="2162" s="1"/>
  <c r="AU223" i="2162" s="1"/>
  <c r="N223" i="2162"/>
  <c r="AD223" i="2162" s="1"/>
  <c r="AT223" i="2162" s="1"/>
  <c r="M223" i="2162"/>
  <c r="AC223" i="2162" s="1"/>
  <c r="AS223" i="2162" s="1"/>
  <c r="L223" i="2162"/>
  <c r="AB223" i="2162" s="1"/>
  <c r="AR223" i="2162" s="1"/>
  <c r="F223" i="2162"/>
  <c r="V223" i="2162" s="1"/>
  <c r="AL223" i="2162" s="1"/>
  <c r="BM222" i="2162"/>
  <c r="BL222" i="2162"/>
  <c r="BK222" i="2162"/>
  <c r="BJ222" i="2162"/>
  <c r="BI222" i="2162"/>
  <c r="BH222" i="2162"/>
  <c r="BB222" i="2162"/>
  <c r="AE222" i="2162"/>
  <c r="AU222" i="2162" s="1"/>
  <c r="AC222" i="2162"/>
  <c r="AS222" i="2162" s="1"/>
  <c r="Q222" i="2162"/>
  <c r="AG222" i="2162" s="1"/>
  <c r="AW222" i="2162" s="1"/>
  <c r="P222" i="2162"/>
  <c r="AF222" i="2162" s="1"/>
  <c r="AV222" i="2162" s="1"/>
  <c r="O222" i="2162"/>
  <c r="N222" i="2162"/>
  <c r="AD222" i="2162" s="1"/>
  <c r="AT222" i="2162" s="1"/>
  <c r="M222" i="2162"/>
  <c r="L222" i="2162"/>
  <c r="AB222" i="2162" s="1"/>
  <c r="AR222" i="2162" s="1"/>
  <c r="F222" i="2162"/>
  <c r="V222" i="2162" s="1"/>
  <c r="AL222" i="2162" s="1"/>
  <c r="BM221" i="2162"/>
  <c r="BL221" i="2162"/>
  <c r="BK221" i="2162"/>
  <c r="BJ221" i="2162"/>
  <c r="BI221" i="2162"/>
  <c r="BH221" i="2162"/>
  <c r="BB221" i="2162"/>
  <c r="AG221" i="2162"/>
  <c r="AW221" i="2162" s="1"/>
  <c r="Q221" i="2162"/>
  <c r="P221" i="2162"/>
  <c r="AF221" i="2162" s="1"/>
  <c r="AV221" i="2162" s="1"/>
  <c r="O221" i="2162"/>
  <c r="AE221" i="2162" s="1"/>
  <c r="AU221" i="2162" s="1"/>
  <c r="N221" i="2162"/>
  <c r="AD221" i="2162" s="1"/>
  <c r="AT221" i="2162" s="1"/>
  <c r="M221" i="2162"/>
  <c r="AC221" i="2162" s="1"/>
  <c r="AS221" i="2162" s="1"/>
  <c r="L221" i="2162"/>
  <c r="AB221" i="2162" s="1"/>
  <c r="AR221" i="2162" s="1"/>
  <c r="F221" i="2162"/>
  <c r="V221" i="2162" s="1"/>
  <c r="AL221" i="2162" s="1"/>
  <c r="BM220" i="2162"/>
  <c r="BL220" i="2162"/>
  <c r="BK220" i="2162"/>
  <c r="BJ220" i="2162"/>
  <c r="BI220" i="2162"/>
  <c r="BH220" i="2162"/>
  <c r="BB220" i="2162"/>
  <c r="AE220" i="2162"/>
  <c r="AU220" i="2162" s="1"/>
  <c r="AC220" i="2162"/>
  <c r="AS220" i="2162" s="1"/>
  <c r="Q220" i="2162"/>
  <c r="AG220" i="2162" s="1"/>
  <c r="AW220" i="2162" s="1"/>
  <c r="P220" i="2162"/>
  <c r="AF220" i="2162" s="1"/>
  <c r="AV220" i="2162" s="1"/>
  <c r="O220" i="2162"/>
  <c r="N220" i="2162"/>
  <c r="AD220" i="2162" s="1"/>
  <c r="AT220" i="2162" s="1"/>
  <c r="M220" i="2162"/>
  <c r="L220" i="2162"/>
  <c r="AB220" i="2162" s="1"/>
  <c r="AR220" i="2162" s="1"/>
  <c r="F220" i="2162"/>
  <c r="V220" i="2162" s="1"/>
  <c r="AL220" i="2162" s="1"/>
  <c r="BM219" i="2162"/>
  <c r="BL219" i="2162"/>
  <c r="BK219" i="2162"/>
  <c r="BJ219" i="2162"/>
  <c r="BI219" i="2162"/>
  <c r="BH219" i="2162"/>
  <c r="BB219" i="2162"/>
  <c r="AG219" i="2162"/>
  <c r="AW219" i="2162" s="1"/>
  <c r="Q219" i="2162"/>
  <c r="P219" i="2162"/>
  <c r="AF219" i="2162" s="1"/>
  <c r="AV219" i="2162" s="1"/>
  <c r="O219" i="2162"/>
  <c r="AE219" i="2162" s="1"/>
  <c r="AU219" i="2162" s="1"/>
  <c r="N219" i="2162"/>
  <c r="AD219" i="2162" s="1"/>
  <c r="AT219" i="2162" s="1"/>
  <c r="M219" i="2162"/>
  <c r="AC219" i="2162" s="1"/>
  <c r="AS219" i="2162" s="1"/>
  <c r="L219" i="2162"/>
  <c r="AB219" i="2162" s="1"/>
  <c r="AR219" i="2162" s="1"/>
  <c r="F219" i="2162"/>
  <c r="V219" i="2162" s="1"/>
  <c r="AL219" i="2162" s="1"/>
  <c r="BM218" i="2162"/>
  <c r="BL218" i="2162"/>
  <c r="BK218" i="2162"/>
  <c r="BJ218" i="2162"/>
  <c r="BI218" i="2162"/>
  <c r="BH218" i="2162"/>
  <c r="BB218" i="2162"/>
  <c r="AE218" i="2162"/>
  <c r="AU218" i="2162" s="1"/>
  <c r="AC218" i="2162"/>
  <c r="AS218" i="2162" s="1"/>
  <c r="Q218" i="2162"/>
  <c r="AG218" i="2162" s="1"/>
  <c r="AW218" i="2162" s="1"/>
  <c r="P218" i="2162"/>
  <c r="AF218" i="2162" s="1"/>
  <c r="AV218" i="2162" s="1"/>
  <c r="O218" i="2162"/>
  <c r="N218" i="2162"/>
  <c r="AD218" i="2162" s="1"/>
  <c r="AT218" i="2162" s="1"/>
  <c r="M218" i="2162"/>
  <c r="L218" i="2162"/>
  <c r="AB218" i="2162" s="1"/>
  <c r="AR218" i="2162" s="1"/>
  <c r="F218" i="2162"/>
  <c r="V218" i="2162" s="1"/>
  <c r="AL218" i="2162" s="1"/>
  <c r="BM217" i="2162"/>
  <c r="BL217" i="2162"/>
  <c r="BK217" i="2162"/>
  <c r="BJ217" i="2162"/>
  <c r="BI217" i="2162"/>
  <c r="BH217" i="2162"/>
  <c r="BB217" i="2162"/>
  <c r="AG217" i="2162"/>
  <c r="AW217" i="2162" s="1"/>
  <c r="Q217" i="2162"/>
  <c r="P217" i="2162"/>
  <c r="AF217" i="2162" s="1"/>
  <c r="AV217" i="2162" s="1"/>
  <c r="O217" i="2162"/>
  <c r="AE217" i="2162" s="1"/>
  <c r="AU217" i="2162" s="1"/>
  <c r="N217" i="2162"/>
  <c r="AD217" i="2162" s="1"/>
  <c r="AT217" i="2162" s="1"/>
  <c r="M217" i="2162"/>
  <c r="AC217" i="2162" s="1"/>
  <c r="AS217" i="2162" s="1"/>
  <c r="L217" i="2162"/>
  <c r="AB217" i="2162" s="1"/>
  <c r="AR217" i="2162" s="1"/>
  <c r="F217" i="2162"/>
  <c r="V217" i="2162" s="1"/>
  <c r="AL217" i="2162" s="1"/>
  <c r="BM216" i="2162"/>
  <c r="BL216" i="2162"/>
  <c r="BK216" i="2162"/>
  <c r="BJ216" i="2162"/>
  <c r="BI216" i="2162"/>
  <c r="BH216" i="2162"/>
  <c r="BB216" i="2162"/>
  <c r="AE216" i="2162"/>
  <c r="AU216" i="2162" s="1"/>
  <c r="AC216" i="2162"/>
  <c r="AS216" i="2162" s="1"/>
  <c r="Q216" i="2162"/>
  <c r="AG216" i="2162" s="1"/>
  <c r="AW216" i="2162" s="1"/>
  <c r="P216" i="2162"/>
  <c r="AF216" i="2162" s="1"/>
  <c r="AV216" i="2162" s="1"/>
  <c r="O216" i="2162"/>
  <c r="N216" i="2162"/>
  <c r="AD216" i="2162" s="1"/>
  <c r="AT216" i="2162" s="1"/>
  <c r="M216" i="2162"/>
  <c r="L216" i="2162"/>
  <c r="AB216" i="2162" s="1"/>
  <c r="AR216" i="2162" s="1"/>
  <c r="F216" i="2162"/>
  <c r="V216" i="2162" s="1"/>
  <c r="AL216" i="2162" s="1"/>
  <c r="BM215" i="2162"/>
  <c r="BL215" i="2162"/>
  <c r="BK215" i="2162"/>
  <c r="BJ215" i="2162"/>
  <c r="BI215" i="2162"/>
  <c r="BH215" i="2162"/>
  <c r="BB215" i="2162"/>
  <c r="AG215" i="2162"/>
  <c r="AW215" i="2162" s="1"/>
  <c r="Q215" i="2162"/>
  <c r="P215" i="2162"/>
  <c r="AF215" i="2162" s="1"/>
  <c r="AV215" i="2162" s="1"/>
  <c r="O215" i="2162"/>
  <c r="AE215" i="2162" s="1"/>
  <c r="AU215" i="2162" s="1"/>
  <c r="N215" i="2162"/>
  <c r="AD215" i="2162" s="1"/>
  <c r="AT215" i="2162" s="1"/>
  <c r="M215" i="2162"/>
  <c r="AC215" i="2162" s="1"/>
  <c r="AS215" i="2162" s="1"/>
  <c r="L215" i="2162"/>
  <c r="AB215" i="2162" s="1"/>
  <c r="AR215" i="2162" s="1"/>
  <c r="F215" i="2162"/>
  <c r="V215" i="2162" s="1"/>
  <c r="AL215" i="2162" s="1"/>
  <c r="BM214" i="2162"/>
  <c r="BL214" i="2162"/>
  <c r="BK214" i="2162"/>
  <c r="BJ214" i="2162"/>
  <c r="BI214" i="2162"/>
  <c r="BH214" i="2162"/>
  <c r="BB214" i="2162"/>
  <c r="AE214" i="2162"/>
  <c r="AU214" i="2162" s="1"/>
  <c r="AC214" i="2162"/>
  <c r="AS214" i="2162" s="1"/>
  <c r="Q214" i="2162"/>
  <c r="AG214" i="2162" s="1"/>
  <c r="AW214" i="2162" s="1"/>
  <c r="P214" i="2162"/>
  <c r="AF214" i="2162" s="1"/>
  <c r="AV214" i="2162" s="1"/>
  <c r="O214" i="2162"/>
  <c r="N214" i="2162"/>
  <c r="AD214" i="2162" s="1"/>
  <c r="AT214" i="2162" s="1"/>
  <c r="M214" i="2162"/>
  <c r="L214" i="2162"/>
  <c r="AB214" i="2162" s="1"/>
  <c r="AR214" i="2162" s="1"/>
  <c r="F214" i="2162"/>
  <c r="V214" i="2162" s="1"/>
  <c r="AL214" i="2162" s="1"/>
  <c r="BM213" i="2162"/>
  <c r="BL213" i="2162"/>
  <c r="BK213" i="2162"/>
  <c r="BJ213" i="2162"/>
  <c r="BI213" i="2162"/>
  <c r="BH213" i="2162"/>
  <c r="BB213" i="2162"/>
  <c r="AG213" i="2162"/>
  <c r="AW213" i="2162" s="1"/>
  <c r="Q213" i="2162"/>
  <c r="P213" i="2162"/>
  <c r="AF213" i="2162" s="1"/>
  <c r="AV213" i="2162" s="1"/>
  <c r="O213" i="2162"/>
  <c r="AE213" i="2162" s="1"/>
  <c r="AU213" i="2162" s="1"/>
  <c r="N213" i="2162"/>
  <c r="AD213" i="2162" s="1"/>
  <c r="AT213" i="2162" s="1"/>
  <c r="M213" i="2162"/>
  <c r="AC213" i="2162" s="1"/>
  <c r="AS213" i="2162" s="1"/>
  <c r="L213" i="2162"/>
  <c r="AB213" i="2162" s="1"/>
  <c r="AR213" i="2162" s="1"/>
  <c r="F213" i="2162"/>
  <c r="V213" i="2162" s="1"/>
  <c r="AL213" i="2162" s="1"/>
  <c r="BM212" i="2162"/>
  <c r="BL212" i="2162"/>
  <c r="BK212" i="2162"/>
  <c r="BJ212" i="2162"/>
  <c r="BI212" i="2162"/>
  <c r="BH212" i="2162"/>
  <c r="BB212" i="2162"/>
  <c r="AE212" i="2162"/>
  <c r="AU212" i="2162" s="1"/>
  <c r="AC212" i="2162"/>
  <c r="AS212" i="2162" s="1"/>
  <c r="Q212" i="2162"/>
  <c r="AG212" i="2162" s="1"/>
  <c r="AW212" i="2162" s="1"/>
  <c r="P212" i="2162"/>
  <c r="AF212" i="2162" s="1"/>
  <c r="AV212" i="2162" s="1"/>
  <c r="O212" i="2162"/>
  <c r="N212" i="2162"/>
  <c r="AD212" i="2162" s="1"/>
  <c r="AT212" i="2162" s="1"/>
  <c r="M212" i="2162"/>
  <c r="L212" i="2162"/>
  <c r="AB212" i="2162" s="1"/>
  <c r="AR212" i="2162" s="1"/>
  <c r="F212" i="2162"/>
  <c r="V212" i="2162" s="1"/>
  <c r="AL212" i="2162" s="1"/>
  <c r="BM211" i="2162"/>
  <c r="BL211" i="2162"/>
  <c r="BK211" i="2162"/>
  <c r="BJ211" i="2162"/>
  <c r="BI211" i="2162"/>
  <c r="BH211" i="2162"/>
  <c r="BB211" i="2162"/>
  <c r="AG211" i="2162"/>
  <c r="AW211" i="2162" s="1"/>
  <c r="Q211" i="2162"/>
  <c r="P211" i="2162"/>
  <c r="AF211" i="2162" s="1"/>
  <c r="AV211" i="2162" s="1"/>
  <c r="O211" i="2162"/>
  <c r="AE211" i="2162" s="1"/>
  <c r="AU211" i="2162" s="1"/>
  <c r="N211" i="2162"/>
  <c r="AD211" i="2162" s="1"/>
  <c r="AT211" i="2162" s="1"/>
  <c r="M211" i="2162"/>
  <c r="AC211" i="2162" s="1"/>
  <c r="AS211" i="2162" s="1"/>
  <c r="L211" i="2162"/>
  <c r="AB211" i="2162" s="1"/>
  <c r="AR211" i="2162" s="1"/>
  <c r="F211" i="2162"/>
  <c r="V211" i="2162" s="1"/>
  <c r="AL211" i="2162" s="1"/>
  <c r="BM210" i="2162"/>
  <c r="BL210" i="2162"/>
  <c r="BK210" i="2162"/>
  <c r="BJ210" i="2162"/>
  <c r="BI210" i="2162"/>
  <c r="BH210" i="2162"/>
  <c r="BB210" i="2162"/>
  <c r="AE210" i="2162"/>
  <c r="AU210" i="2162" s="1"/>
  <c r="AC210" i="2162"/>
  <c r="AS210" i="2162" s="1"/>
  <c r="Q210" i="2162"/>
  <c r="AG210" i="2162" s="1"/>
  <c r="AW210" i="2162" s="1"/>
  <c r="P210" i="2162"/>
  <c r="AF210" i="2162" s="1"/>
  <c r="AV210" i="2162" s="1"/>
  <c r="O210" i="2162"/>
  <c r="N210" i="2162"/>
  <c r="AD210" i="2162" s="1"/>
  <c r="AT210" i="2162" s="1"/>
  <c r="M210" i="2162"/>
  <c r="L210" i="2162"/>
  <c r="AB210" i="2162" s="1"/>
  <c r="AR210" i="2162" s="1"/>
  <c r="F210" i="2162"/>
  <c r="V210" i="2162" s="1"/>
  <c r="AL210" i="2162" s="1"/>
  <c r="BM209" i="2162"/>
  <c r="BL209" i="2162"/>
  <c r="BK209" i="2162"/>
  <c r="BJ209" i="2162"/>
  <c r="BI209" i="2162"/>
  <c r="BH209" i="2162"/>
  <c r="BB209" i="2162"/>
  <c r="AG209" i="2162"/>
  <c r="AW209" i="2162" s="1"/>
  <c r="Q209" i="2162"/>
  <c r="P209" i="2162"/>
  <c r="AF209" i="2162" s="1"/>
  <c r="AV209" i="2162" s="1"/>
  <c r="O209" i="2162"/>
  <c r="AE209" i="2162" s="1"/>
  <c r="AU209" i="2162" s="1"/>
  <c r="N209" i="2162"/>
  <c r="AD209" i="2162" s="1"/>
  <c r="AT209" i="2162" s="1"/>
  <c r="M209" i="2162"/>
  <c r="AC209" i="2162" s="1"/>
  <c r="AS209" i="2162" s="1"/>
  <c r="L209" i="2162"/>
  <c r="AB209" i="2162" s="1"/>
  <c r="AR209" i="2162" s="1"/>
  <c r="F209" i="2162"/>
  <c r="V209" i="2162" s="1"/>
  <c r="AL209" i="2162" s="1"/>
  <c r="BM208" i="2162"/>
  <c r="BL208" i="2162"/>
  <c r="BK208" i="2162"/>
  <c r="BJ208" i="2162"/>
  <c r="BI208" i="2162"/>
  <c r="BH208" i="2162"/>
  <c r="BB208" i="2162"/>
  <c r="AE208" i="2162"/>
  <c r="AU208" i="2162" s="1"/>
  <c r="Q208" i="2162"/>
  <c r="AG208" i="2162" s="1"/>
  <c r="AW208" i="2162" s="1"/>
  <c r="P208" i="2162"/>
  <c r="AF208" i="2162" s="1"/>
  <c r="AV208" i="2162" s="1"/>
  <c r="O208" i="2162"/>
  <c r="N208" i="2162"/>
  <c r="AD208" i="2162" s="1"/>
  <c r="AT208" i="2162" s="1"/>
  <c r="M208" i="2162"/>
  <c r="AC208" i="2162" s="1"/>
  <c r="AS208" i="2162" s="1"/>
  <c r="L208" i="2162"/>
  <c r="AB208" i="2162" s="1"/>
  <c r="AR208" i="2162" s="1"/>
  <c r="F208" i="2162"/>
  <c r="V208" i="2162" s="1"/>
  <c r="AL208" i="2162" s="1"/>
  <c r="BM207" i="2162"/>
  <c r="BL207" i="2162"/>
  <c r="BK207" i="2162"/>
  <c r="BJ207" i="2162"/>
  <c r="BI207" i="2162"/>
  <c r="BH207" i="2162"/>
  <c r="BB207" i="2162"/>
  <c r="Q207" i="2162"/>
  <c r="AG207" i="2162" s="1"/>
  <c r="AW207" i="2162" s="1"/>
  <c r="P207" i="2162"/>
  <c r="AF207" i="2162" s="1"/>
  <c r="AV207" i="2162" s="1"/>
  <c r="O207" i="2162"/>
  <c r="AE207" i="2162" s="1"/>
  <c r="AU207" i="2162" s="1"/>
  <c r="N207" i="2162"/>
  <c r="AD207" i="2162" s="1"/>
  <c r="AT207" i="2162" s="1"/>
  <c r="M207" i="2162"/>
  <c r="AC207" i="2162" s="1"/>
  <c r="AS207" i="2162" s="1"/>
  <c r="L207" i="2162"/>
  <c r="AB207" i="2162" s="1"/>
  <c r="AR207" i="2162" s="1"/>
  <c r="F207" i="2162"/>
  <c r="V207" i="2162" s="1"/>
  <c r="AL207" i="2162" s="1"/>
  <c r="BM206" i="2162"/>
  <c r="BL206" i="2162"/>
  <c r="BK206" i="2162"/>
  <c r="BJ206" i="2162"/>
  <c r="BI206" i="2162"/>
  <c r="BH206" i="2162"/>
  <c r="BB206" i="2162"/>
  <c r="Q206" i="2162"/>
  <c r="AG206" i="2162" s="1"/>
  <c r="AW206" i="2162" s="1"/>
  <c r="P206" i="2162"/>
  <c r="AF206" i="2162" s="1"/>
  <c r="AV206" i="2162" s="1"/>
  <c r="O206" i="2162"/>
  <c r="AE206" i="2162" s="1"/>
  <c r="AU206" i="2162" s="1"/>
  <c r="N206" i="2162"/>
  <c r="AD206" i="2162" s="1"/>
  <c r="AT206" i="2162" s="1"/>
  <c r="M206" i="2162"/>
  <c r="AC206" i="2162" s="1"/>
  <c r="AS206" i="2162" s="1"/>
  <c r="L206" i="2162"/>
  <c r="AB206" i="2162" s="1"/>
  <c r="AR206" i="2162" s="1"/>
  <c r="F206" i="2162"/>
  <c r="V206" i="2162" s="1"/>
  <c r="AL206" i="2162" s="1"/>
  <c r="BM205" i="2162"/>
  <c r="BL205" i="2162"/>
  <c r="BK205" i="2162"/>
  <c r="BJ205" i="2162"/>
  <c r="BI205" i="2162"/>
  <c r="BH205" i="2162"/>
  <c r="BB205" i="2162"/>
  <c r="Q205" i="2162"/>
  <c r="AG205" i="2162" s="1"/>
  <c r="AW205" i="2162" s="1"/>
  <c r="P205" i="2162"/>
  <c r="AF205" i="2162" s="1"/>
  <c r="AV205" i="2162" s="1"/>
  <c r="O205" i="2162"/>
  <c r="AE205" i="2162" s="1"/>
  <c r="AU205" i="2162" s="1"/>
  <c r="N205" i="2162"/>
  <c r="AD205" i="2162" s="1"/>
  <c r="AT205" i="2162" s="1"/>
  <c r="M205" i="2162"/>
  <c r="AC205" i="2162" s="1"/>
  <c r="AS205" i="2162" s="1"/>
  <c r="L205" i="2162"/>
  <c r="AB205" i="2162" s="1"/>
  <c r="AR205" i="2162" s="1"/>
  <c r="F205" i="2162"/>
  <c r="V205" i="2162" s="1"/>
  <c r="AL205" i="2162" s="1"/>
  <c r="BM204" i="2162"/>
  <c r="BL204" i="2162"/>
  <c r="BK204" i="2162"/>
  <c r="BJ204" i="2162"/>
  <c r="BI204" i="2162"/>
  <c r="BH204" i="2162"/>
  <c r="BB204" i="2162"/>
  <c r="AE204" i="2162"/>
  <c r="AU204" i="2162" s="1"/>
  <c r="Q204" i="2162"/>
  <c r="AG204" i="2162" s="1"/>
  <c r="AW204" i="2162" s="1"/>
  <c r="P204" i="2162"/>
  <c r="AF204" i="2162" s="1"/>
  <c r="AV204" i="2162" s="1"/>
  <c r="O204" i="2162"/>
  <c r="N204" i="2162"/>
  <c r="AD204" i="2162" s="1"/>
  <c r="AT204" i="2162" s="1"/>
  <c r="M204" i="2162"/>
  <c r="AC204" i="2162" s="1"/>
  <c r="AS204" i="2162" s="1"/>
  <c r="L204" i="2162"/>
  <c r="AB204" i="2162" s="1"/>
  <c r="AR204" i="2162" s="1"/>
  <c r="F204" i="2162"/>
  <c r="V204" i="2162" s="1"/>
  <c r="AL204" i="2162" s="1"/>
  <c r="BM203" i="2162"/>
  <c r="BL203" i="2162"/>
  <c r="BK203" i="2162"/>
  <c r="BJ203" i="2162"/>
  <c r="BI203" i="2162"/>
  <c r="BH203" i="2162"/>
  <c r="BB203" i="2162"/>
  <c r="Q203" i="2162"/>
  <c r="AG203" i="2162" s="1"/>
  <c r="AW203" i="2162" s="1"/>
  <c r="P203" i="2162"/>
  <c r="AF203" i="2162" s="1"/>
  <c r="AV203" i="2162" s="1"/>
  <c r="O203" i="2162"/>
  <c r="AE203" i="2162" s="1"/>
  <c r="AU203" i="2162" s="1"/>
  <c r="N203" i="2162"/>
  <c r="AD203" i="2162" s="1"/>
  <c r="AT203" i="2162" s="1"/>
  <c r="M203" i="2162"/>
  <c r="AC203" i="2162" s="1"/>
  <c r="AS203" i="2162" s="1"/>
  <c r="L203" i="2162"/>
  <c r="AB203" i="2162" s="1"/>
  <c r="AR203" i="2162" s="1"/>
  <c r="F203" i="2162"/>
  <c r="V203" i="2162" s="1"/>
  <c r="AL203" i="2162" s="1"/>
  <c r="BM202" i="2162"/>
  <c r="BL202" i="2162"/>
  <c r="BK202" i="2162"/>
  <c r="BJ202" i="2162"/>
  <c r="BI202" i="2162"/>
  <c r="BH202" i="2162"/>
  <c r="BB202" i="2162"/>
  <c r="Q202" i="2162"/>
  <c r="AG202" i="2162" s="1"/>
  <c r="AW202" i="2162" s="1"/>
  <c r="P202" i="2162"/>
  <c r="AF202" i="2162" s="1"/>
  <c r="AV202" i="2162" s="1"/>
  <c r="O202" i="2162"/>
  <c r="AE202" i="2162" s="1"/>
  <c r="AU202" i="2162" s="1"/>
  <c r="N202" i="2162"/>
  <c r="AD202" i="2162" s="1"/>
  <c r="AT202" i="2162" s="1"/>
  <c r="M202" i="2162"/>
  <c r="AC202" i="2162" s="1"/>
  <c r="AS202" i="2162" s="1"/>
  <c r="L202" i="2162"/>
  <c r="AB202" i="2162" s="1"/>
  <c r="AR202" i="2162" s="1"/>
  <c r="F202" i="2162"/>
  <c r="V202" i="2162" s="1"/>
  <c r="AL202" i="2162" s="1"/>
  <c r="BM201" i="2162"/>
  <c r="BL201" i="2162"/>
  <c r="BK201" i="2162"/>
  <c r="BJ201" i="2162"/>
  <c r="BI201" i="2162"/>
  <c r="BH201" i="2162"/>
  <c r="BB201" i="2162"/>
  <c r="Q201" i="2162"/>
  <c r="AG201" i="2162" s="1"/>
  <c r="AW201" i="2162" s="1"/>
  <c r="P201" i="2162"/>
  <c r="AF201" i="2162" s="1"/>
  <c r="AV201" i="2162" s="1"/>
  <c r="O201" i="2162"/>
  <c r="AE201" i="2162" s="1"/>
  <c r="AU201" i="2162" s="1"/>
  <c r="N201" i="2162"/>
  <c r="AD201" i="2162" s="1"/>
  <c r="AT201" i="2162" s="1"/>
  <c r="M201" i="2162"/>
  <c r="AC201" i="2162" s="1"/>
  <c r="AS201" i="2162" s="1"/>
  <c r="L201" i="2162"/>
  <c r="AB201" i="2162" s="1"/>
  <c r="AR201" i="2162" s="1"/>
  <c r="F201" i="2162"/>
  <c r="V201" i="2162" s="1"/>
  <c r="AL201" i="2162" s="1"/>
  <c r="BM200" i="2162"/>
  <c r="BL200" i="2162"/>
  <c r="BK200" i="2162"/>
  <c r="BJ200" i="2162"/>
  <c r="BI200" i="2162"/>
  <c r="BH200" i="2162"/>
  <c r="BB200" i="2162"/>
  <c r="AE200" i="2162"/>
  <c r="AU200" i="2162" s="1"/>
  <c r="Q200" i="2162"/>
  <c r="AG200" i="2162" s="1"/>
  <c r="AW200" i="2162" s="1"/>
  <c r="P200" i="2162"/>
  <c r="AF200" i="2162" s="1"/>
  <c r="AV200" i="2162" s="1"/>
  <c r="O200" i="2162"/>
  <c r="N200" i="2162"/>
  <c r="AD200" i="2162" s="1"/>
  <c r="AT200" i="2162" s="1"/>
  <c r="M200" i="2162"/>
  <c r="AC200" i="2162" s="1"/>
  <c r="AS200" i="2162" s="1"/>
  <c r="L200" i="2162"/>
  <c r="AB200" i="2162" s="1"/>
  <c r="AR200" i="2162" s="1"/>
  <c r="F200" i="2162"/>
  <c r="V200" i="2162" s="1"/>
  <c r="AL200" i="2162" s="1"/>
  <c r="BM199" i="2162"/>
  <c r="BL199" i="2162"/>
  <c r="BK199" i="2162"/>
  <c r="BJ199" i="2162"/>
  <c r="BI199" i="2162"/>
  <c r="BH199" i="2162"/>
  <c r="BB199" i="2162"/>
  <c r="Q199" i="2162"/>
  <c r="AG199" i="2162" s="1"/>
  <c r="AW199" i="2162" s="1"/>
  <c r="P199" i="2162"/>
  <c r="AF199" i="2162" s="1"/>
  <c r="AV199" i="2162" s="1"/>
  <c r="O199" i="2162"/>
  <c r="AE199" i="2162" s="1"/>
  <c r="AU199" i="2162" s="1"/>
  <c r="N199" i="2162"/>
  <c r="AD199" i="2162" s="1"/>
  <c r="AT199" i="2162" s="1"/>
  <c r="M199" i="2162"/>
  <c r="AC199" i="2162" s="1"/>
  <c r="AS199" i="2162" s="1"/>
  <c r="L199" i="2162"/>
  <c r="AB199" i="2162" s="1"/>
  <c r="AR199" i="2162" s="1"/>
  <c r="F199" i="2162"/>
  <c r="V199" i="2162" s="1"/>
  <c r="AL199" i="2162" s="1"/>
  <c r="BM198" i="2162"/>
  <c r="BL198" i="2162"/>
  <c r="BK198" i="2162"/>
  <c r="BJ198" i="2162"/>
  <c r="BI198" i="2162"/>
  <c r="BH198" i="2162"/>
  <c r="BB198" i="2162"/>
  <c r="Q198" i="2162"/>
  <c r="AG198" i="2162" s="1"/>
  <c r="AW198" i="2162" s="1"/>
  <c r="P198" i="2162"/>
  <c r="AF198" i="2162" s="1"/>
  <c r="AV198" i="2162" s="1"/>
  <c r="O198" i="2162"/>
  <c r="AE198" i="2162" s="1"/>
  <c r="AU198" i="2162" s="1"/>
  <c r="N198" i="2162"/>
  <c r="AD198" i="2162" s="1"/>
  <c r="AT198" i="2162" s="1"/>
  <c r="M198" i="2162"/>
  <c r="AC198" i="2162" s="1"/>
  <c r="AS198" i="2162" s="1"/>
  <c r="L198" i="2162"/>
  <c r="AB198" i="2162" s="1"/>
  <c r="AR198" i="2162" s="1"/>
  <c r="F198" i="2162"/>
  <c r="V198" i="2162" s="1"/>
  <c r="AL198" i="2162" s="1"/>
  <c r="BM197" i="2162"/>
  <c r="BL197" i="2162"/>
  <c r="BK197" i="2162"/>
  <c r="BJ197" i="2162"/>
  <c r="BI197" i="2162"/>
  <c r="BH197" i="2162"/>
  <c r="BB197" i="2162"/>
  <c r="Q197" i="2162"/>
  <c r="AG197" i="2162" s="1"/>
  <c r="AW197" i="2162" s="1"/>
  <c r="P197" i="2162"/>
  <c r="AF197" i="2162" s="1"/>
  <c r="AV197" i="2162" s="1"/>
  <c r="O197" i="2162"/>
  <c r="AE197" i="2162" s="1"/>
  <c r="AU197" i="2162" s="1"/>
  <c r="N197" i="2162"/>
  <c r="AD197" i="2162" s="1"/>
  <c r="AT197" i="2162" s="1"/>
  <c r="M197" i="2162"/>
  <c r="AC197" i="2162" s="1"/>
  <c r="AS197" i="2162" s="1"/>
  <c r="L197" i="2162"/>
  <c r="AB197" i="2162" s="1"/>
  <c r="AR197" i="2162" s="1"/>
  <c r="F197" i="2162"/>
  <c r="V197" i="2162" s="1"/>
  <c r="AL197" i="2162" s="1"/>
  <c r="BM196" i="2162"/>
  <c r="BL196" i="2162"/>
  <c r="BK196" i="2162"/>
  <c r="BJ196" i="2162"/>
  <c r="BI196" i="2162"/>
  <c r="BH196" i="2162"/>
  <c r="BB196" i="2162"/>
  <c r="AE196" i="2162"/>
  <c r="AU196" i="2162" s="1"/>
  <c r="Q196" i="2162"/>
  <c r="AG196" i="2162" s="1"/>
  <c r="AW196" i="2162" s="1"/>
  <c r="P196" i="2162"/>
  <c r="AF196" i="2162" s="1"/>
  <c r="AV196" i="2162" s="1"/>
  <c r="O196" i="2162"/>
  <c r="N196" i="2162"/>
  <c r="AD196" i="2162" s="1"/>
  <c r="AT196" i="2162" s="1"/>
  <c r="M196" i="2162"/>
  <c r="AC196" i="2162" s="1"/>
  <c r="AS196" i="2162" s="1"/>
  <c r="L196" i="2162"/>
  <c r="AB196" i="2162" s="1"/>
  <c r="AR196" i="2162" s="1"/>
  <c r="F196" i="2162"/>
  <c r="V196" i="2162" s="1"/>
  <c r="AL196" i="2162" s="1"/>
  <c r="BM195" i="2162"/>
  <c r="BL195" i="2162"/>
  <c r="BK195" i="2162"/>
  <c r="BJ195" i="2162"/>
  <c r="BI195" i="2162"/>
  <c r="BH195" i="2162"/>
  <c r="BB195" i="2162"/>
  <c r="Q195" i="2162"/>
  <c r="AG195" i="2162" s="1"/>
  <c r="AW195" i="2162" s="1"/>
  <c r="P195" i="2162"/>
  <c r="AF195" i="2162" s="1"/>
  <c r="AV195" i="2162" s="1"/>
  <c r="O195" i="2162"/>
  <c r="AE195" i="2162" s="1"/>
  <c r="AU195" i="2162" s="1"/>
  <c r="N195" i="2162"/>
  <c r="AD195" i="2162" s="1"/>
  <c r="AT195" i="2162" s="1"/>
  <c r="M195" i="2162"/>
  <c r="AC195" i="2162" s="1"/>
  <c r="AS195" i="2162" s="1"/>
  <c r="L195" i="2162"/>
  <c r="AB195" i="2162" s="1"/>
  <c r="AR195" i="2162" s="1"/>
  <c r="F195" i="2162"/>
  <c r="V195" i="2162" s="1"/>
  <c r="AL195" i="2162" s="1"/>
  <c r="BM194" i="2162"/>
  <c r="BL194" i="2162"/>
  <c r="BK194" i="2162"/>
  <c r="BJ194" i="2162"/>
  <c r="BI194" i="2162"/>
  <c r="BH194" i="2162"/>
  <c r="BB194" i="2162"/>
  <c r="Q194" i="2162"/>
  <c r="AG194" i="2162" s="1"/>
  <c r="AW194" i="2162" s="1"/>
  <c r="P194" i="2162"/>
  <c r="AF194" i="2162" s="1"/>
  <c r="AV194" i="2162" s="1"/>
  <c r="O194" i="2162"/>
  <c r="AE194" i="2162" s="1"/>
  <c r="AU194" i="2162" s="1"/>
  <c r="N194" i="2162"/>
  <c r="AD194" i="2162" s="1"/>
  <c r="AT194" i="2162" s="1"/>
  <c r="M194" i="2162"/>
  <c r="AC194" i="2162" s="1"/>
  <c r="AS194" i="2162" s="1"/>
  <c r="L194" i="2162"/>
  <c r="AB194" i="2162" s="1"/>
  <c r="AR194" i="2162" s="1"/>
  <c r="F194" i="2162"/>
  <c r="V194" i="2162" s="1"/>
  <c r="AL194" i="2162" s="1"/>
  <c r="BM193" i="2162"/>
  <c r="BL193" i="2162"/>
  <c r="BK193" i="2162"/>
  <c r="BJ193" i="2162"/>
  <c r="BI193" i="2162"/>
  <c r="BH193" i="2162"/>
  <c r="BB193" i="2162"/>
  <c r="Q193" i="2162"/>
  <c r="AG193" i="2162" s="1"/>
  <c r="AW193" i="2162" s="1"/>
  <c r="P193" i="2162"/>
  <c r="AF193" i="2162" s="1"/>
  <c r="AV193" i="2162" s="1"/>
  <c r="O193" i="2162"/>
  <c r="AE193" i="2162" s="1"/>
  <c r="AU193" i="2162" s="1"/>
  <c r="N193" i="2162"/>
  <c r="AD193" i="2162" s="1"/>
  <c r="AT193" i="2162" s="1"/>
  <c r="M193" i="2162"/>
  <c r="AC193" i="2162" s="1"/>
  <c r="AS193" i="2162" s="1"/>
  <c r="L193" i="2162"/>
  <c r="AB193" i="2162" s="1"/>
  <c r="AR193" i="2162" s="1"/>
  <c r="F193" i="2162"/>
  <c r="V193" i="2162" s="1"/>
  <c r="AL193" i="2162" s="1"/>
  <c r="BM192" i="2162"/>
  <c r="BL192" i="2162"/>
  <c r="BK192" i="2162"/>
  <c r="BJ192" i="2162"/>
  <c r="BI192" i="2162"/>
  <c r="BH192" i="2162"/>
  <c r="BB192" i="2162"/>
  <c r="AE192" i="2162"/>
  <c r="AU192" i="2162" s="1"/>
  <c r="Q192" i="2162"/>
  <c r="AG192" i="2162" s="1"/>
  <c r="AW192" i="2162" s="1"/>
  <c r="P192" i="2162"/>
  <c r="AF192" i="2162" s="1"/>
  <c r="AV192" i="2162" s="1"/>
  <c r="O192" i="2162"/>
  <c r="N192" i="2162"/>
  <c r="AD192" i="2162" s="1"/>
  <c r="AT192" i="2162" s="1"/>
  <c r="M192" i="2162"/>
  <c r="AC192" i="2162" s="1"/>
  <c r="AS192" i="2162" s="1"/>
  <c r="L192" i="2162"/>
  <c r="AB192" i="2162" s="1"/>
  <c r="AR192" i="2162" s="1"/>
  <c r="F192" i="2162"/>
  <c r="V192" i="2162" s="1"/>
  <c r="AL192" i="2162" s="1"/>
  <c r="BM191" i="2162"/>
  <c r="BL191" i="2162"/>
  <c r="BK191" i="2162"/>
  <c r="BJ191" i="2162"/>
  <c r="BI191" i="2162"/>
  <c r="BH191" i="2162"/>
  <c r="BB191" i="2162"/>
  <c r="AE191" i="2162"/>
  <c r="AU191" i="2162" s="1"/>
  <c r="Q191" i="2162"/>
  <c r="AG191" i="2162" s="1"/>
  <c r="AW191" i="2162" s="1"/>
  <c r="P191" i="2162"/>
  <c r="AF191" i="2162" s="1"/>
  <c r="AV191" i="2162" s="1"/>
  <c r="O191" i="2162"/>
  <c r="N191" i="2162"/>
  <c r="AD191" i="2162" s="1"/>
  <c r="AT191" i="2162" s="1"/>
  <c r="M191" i="2162"/>
  <c r="AC191" i="2162" s="1"/>
  <c r="AS191" i="2162" s="1"/>
  <c r="L191" i="2162"/>
  <c r="AB191" i="2162" s="1"/>
  <c r="AR191" i="2162" s="1"/>
  <c r="F191" i="2162"/>
  <c r="V191" i="2162" s="1"/>
  <c r="AL191" i="2162" s="1"/>
  <c r="BM190" i="2162"/>
  <c r="BL190" i="2162"/>
  <c r="BK190" i="2162"/>
  <c r="BJ190" i="2162"/>
  <c r="BI190" i="2162"/>
  <c r="BH190" i="2162"/>
  <c r="BB190" i="2162"/>
  <c r="Q190" i="2162"/>
  <c r="AG190" i="2162" s="1"/>
  <c r="AW190" i="2162" s="1"/>
  <c r="P190" i="2162"/>
  <c r="AF190" i="2162" s="1"/>
  <c r="AV190" i="2162" s="1"/>
  <c r="O190" i="2162"/>
  <c r="AE190" i="2162" s="1"/>
  <c r="AU190" i="2162" s="1"/>
  <c r="N190" i="2162"/>
  <c r="AD190" i="2162" s="1"/>
  <c r="AT190" i="2162" s="1"/>
  <c r="M190" i="2162"/>
  <c r="AC190" i="2162" s="1"/>
  <c r="AS190" i="2162" s="1"/>
  <c r="L190" i="2162"/>
  <c r="AB190" i="2162" s="1"/>
  <c r="AR190" i="2162" s="1"/>
  <c r="F190" i="2162"/>
  <c r="V190" i="2162" s="1"/>
  <c r="AL190" i="2162" s="1"/>
  <c r="BM189" i="2162"/>
  <c r="BL189" i="2162"/>
  <c r="BK189" i="2162"/>
  <c r="BJ189" i="2162"/>
  <c r="BI189" i="2162"/>
  <c r="BH189" i="2162"/>
  <c r="BB189" i="2162"/>
  <c r="Q189" i="2162"/>
  <c r="AG189" i="2162" s="1"/>
  <c r="AW189" i="2162" s="1"/>
  <c r="P189" i="2162"/>
  <c r="AF189" i="2162" s="1"/>
  <c r="AV189" i="2162" s="1"/>
  <c r="O189" i="2162"/>
  <c r="AE189" i="2162" s="1"/>
  <c r="AU189" i="2162" s="1"/>
  <c r="N189" i="2162"/>
  <c r="AD189" i="2162" s="1"/>
  <c r="AT189" i="2162" s="1"/>
  <c r="M189" i="2162"/>
  <c r="AC189" i="2162" s="1"/>
  <c r="AS189" i="2162" s="1"/>
  <c r="L189" i="2162"/>
  <c r="AB189" i="2162" s="1"/>
  <c r="AR189" i="2162" s="1"/>
  <c r="F189" i="2162"/>
  <c r="V189" i="2162" s="1"/>
  <c r="AL189" i="2162" s="1"/>
  <c r="BM188" i="2162"/>
  <c r="BL188" i="2162"/>
  <c r="BK188" i="2162"/>
  <c r="BJ188" i="2162"/>
  <c r="BI188" i="2162"/>
  <c r="BH188" i="2162"/>
  <c r="BB188" i="2162"/>
  <c r="AE188" i="2162"/>
  <c r="AU188" i="2162" s="1"/>
  <c r="Q188" i="2162"/>
  <c r="AG188" i="2162" s="1"/>
  <c r="AW188" i="2162" s="1"/>
  <c r="P188" i="2162"/>
  <c r="AF188" i="2162" s="1"/>
  <c r="AV188" i="2162" s="1"/>
  <c r="O188" i="2162"/>
  <c r="N188" i="2162"/>
  <c r="AD188" i="2162" s="1"/>
  <c r="AT188" i="2162" s="1"/>
  <c r="M188" i="2162"/>
  <c r="AC188" i="2162" s="1"/>
  <c r="AS188" i="2162" s="1"/>
  <c r="L188" i="2162"/>
  <c r="AB188" i="2162" s="1"/>
  <c r="AR188" i="2162" s="1"/>
  <c r="F188" i="2162"/>
  <c r="V188" i="2162" s="1"/>
  <c r="AL188" i="2162" s="1"/>
  <c r="BM187" i="2162"/>
  <c r="BL187" i="2162"/>
  <c r="BK187" i="2162"/>
  <c r="BJ187" i="2162"/>
  <c r="BI187" i="2162"/>
  <c r="BH187" i="2162"/>
  <c r="BB187" i="2162"/>
  <c r="Q187" i="2162"/>
  <c r="AG187" i="2162" s="1"/>
  <c r="AW187" i="2162" s="1"/>
  <c r="P187" i="2162"/>
  <c r="AF187" i="2162" s="1"/>
  <c r="AV187" i="2162" s="1"/>
  <c r="O187" i="2162"/>
  <c r="AE187" i="2162" s="1"/>
  <c r="AU187" i="2162" s="1"/>
  <c r="N187" i="2162"/>
  <c r="AD187" i="2162" s="1"/>
  <c r="AT187" i="2162" s="1"/>
  <c r="M187" i="2162"/>
  <c r="AC187" i="2162" s="1"/>
  <c r="AS187" i="2162" s="1"/>
  <c r="L187" i="2162"/>
  <c r="AB187" i="2162" s="1"/>
  <c r="AR187" i="2162" s="1"/>
  <c r="F187" i="2162"/>
  <c r="V187" i="2162" s="1"/>
  <c r="AL187" i="2162" s="1"/>
  <c r="BM186" i="2162"/>
  <c r="BL186" i="2162"/>
  <c r="BK186" i="2162"/>
  <c r="BJ186" i="2162"/>
  <c r="BI186" i="2162"/>
  <c r="BH186" i="2162"/>
  <c r="BB186" i="2162"/>
  <c r="Q186" i="2162"/>
  <c r="AG186" i="2162" s="1"/>
  <c r="AW186" i="2162" s="1"/>
  <c r="P186" i="2162"/>
  <c r="AF186" i="2162" s="1"/>
  <c r="AV186" i="2162" s="1"/>
  <c r="O186" i="2162"/>
  <c r="AE186" i="2162" s="1"/>
  <c r="AU186" i="2162" s="1"/>
  <c r="N186" i="2162"/>
  <c r="AD186" i="2162" s="1"/>
  <c r="AT186" i="2162" s="1"/>
  <c r="M186" i="2162"/>
  <c r="AC186" i="2162" s="1"/>
  <c r="AS186" i="2162" s="1"/>
  <c r="L186" i="2162"/>
  <c r="AB186" i="2162" s="1"/>
  <c r="AR186" i="2162" s="1"/>
  <c r="F186" i="2162"/>
  <c r="V186" i="2162" s="1"/>
  <c r="AL186" i="2162" s="1"/>
  <c r="BM185" i="2162"/>
  <c r="BL185" i="2162"/>
  <c r="BK185" i="2162"/>
  <c r="BJ185" i="2162"/>
  <c r="BI185" i="2162"/>
  <c r="BH185" i="2162"/>
  <c r="BB185" i="2162"/>
  <c r="Q185" i="2162"/>
  <c r="AG185" i="2162" s="1"/>
  <c r="AW185" i="2162" s="1"/>
  <c r="P185" i="2162"/>
  <c r="AF185" i="2162" s="1"/>
  <c r="AV185" i="2162" s="1"/>
  <c r="O185" i="2162"/>
  <c r="AE185" i="2162" s="1"/>
  <c r="AU185" i="2162" s="1"/>
  <c r="N185" i="2162"/>
  <c r="AD185" i="2162" s="1"/>
  <c r="AT185" i="2162" s="1"/>
  <c r="M185" i="2162"/>
  <c r="AC185" i="2162" s="1"/>
  <c r="AS185" i="2162" s="1"/>
  <c r="L185" i="2162"/>
  <c r="AB185" i="2162" s="1"/>
  <c r="AR185" i="2162" s="1"/>
  <c r="F185" i="2162"/>
  <c r="V185" i="2162" s="1"/>
  <c r="AL185" i="2162" s="1"/>
  <c r="BM184" i="2162"/>
  <c r="BL184" i="2162"/>
  <c r="BK184" i="2162"/>
  <c r="BJ184" i="2162"/>
  <c r="BI184" i="2162"/>
  <c r="BH184" i="2162"/>
  <c r="BB184" i="2162"/>
  <c r="AE184" i="2162"/>
  <c r="AU184" i="2162" s="1"/>
  <c r="Q184" i="2162"/>
  <c r="AG184" i="2162" s="1"/>
  <c r="AW184" i="2162" s="1"/>
  <c r="P184" i="2162"/>
  <c r="AF184" i="2162" s="1"/>
  <c r="AV184" i="2162" s="1"/>
  <c r="O184" i="2162"/>
  <c r="N184" i="2162"/>
  <c r="AD184" i="2162" s="1"/>
  <c r="AT184" i="2162" s="1"/>
  <c r="M184" i="2162"/>
  <c r="AC184" i="2162" s="1"/>
  <c r="AS184" i="2162" s="1"/>
  <c r="L184" i="2162"/>
  <c r="AB184" i="2162" s="1"/>
  <c r="AR184" i="2162" s="1"/>
  <c r="F184" i="2162"/>
  <c r="V184" i="2162" s="1"/>
  <c r="AL184" i="2162" s="1"/>
  <c r="BM183" i="2162"/>
  <c r="BL183" i="2162"/>
  <c r="BK183" i="2162"/>
  <c r="BJ183" i="2162"/>
  <c r="BI183" i="2162"/>
  <c r="BH183" i="2162"/>
  <c r="BB183" i="2162"/>
  <c r="Q183" i="2162"/>
  <c r="AG183" i="2162" s="1"/>
  <c r="AW183" i="2162" s="1"/>
  <c r="P183" i="2162"/>
  <c r="AF183" i="2162" s="1"/>
  <c r="AV183" i="2162" s="1"/>
  <c r="O183" i="2162"/>
  <c r="AE183" i="2162" s="1"/>
  <c r="AU183" i="2162" s="1"/>
  <c r="N183" i="2162"/>
  <c r="AD183" i="2162" s="1"/>
  <c r="AT183" i="2162" s="1"/>
  <c r="M183" i="2162"/>
  <c r="AC183" i="2162" s="1"/>
  <c r="AS183" i="2162" s="1"/>
  <c r="L183" i="2162"/>
  <c r="AB183" i="2162" s="1"/>
  <c r="AR183" i="2162" s="1"/>
  <c r="F183" i="2162"/>
  <c r="V183" i="2162" s="1"/>
  <c r="AL183" i="2162" s="1"/>
  <c r="BM182" i="2162"/>
  <c r="BL182" i="2162"/>
  <c r="BK182" i="2162"/>
  <c r="BJ182" i="2162"/>
  <c r="BI182" i="2162"/>
  <c r="BH182" i="2162"/>
  <c r="BB182" i="2162"/>
  <c r="Q182" i="2162"/>
  <c r="AG182" i="2162" s="1"/>
  <c r="AW182" i="2162" s="1"/>
  <c r="P182" i="2162"/>
  <c r="AF182" i="2162" s="1"/>
  <c r="AV182" i="2162" s="1"/>
  <c r="O182" i="2162"/>
  <c r="AE182" i="2162" s="1"/>
  <c r="AU182" i="2162" s="1"/>
  <c r="N182" i="2162"/>
  <c r="AD182" i="2162" s="1"/>
  <c r="AT182" i="2162" s="1"/>
  <c r="M182" i="2162"/>
  <c r="AC182" i="2162" s="1"/>
  <c r="AS182" i="2162" s="1"/>
  <c r="L182" i="2162"/>
  <c r="AB182" i="2162" s="1"/>
  <c r="AR182" i="2162" s="1"/>
  <c r="F182" i="2162"/>
  <c r="V182" i="2162" s="1"/>
  <c r="AL182" i="2162" s="1"/>
  <c r="BM181" i="2162"/>
  <c r="BL181" i="2162"/>
  <c r="BK181" i="2162"/>
  <c r="BJ181" i="2162"/>
  <c r="BI181" i="2162"/>
  <c r="BH181" i="2162"/>
  <c r="BB181" i="2162"/>
  <c r="Q181" i="2162"/>
  <c r="AG181" i="2162" s="1"/>
  <c r="AW181" i="2162" s="1"/>
  <c r="P181" i="2162"/>
  <c r="AF181" i="2162" s="1"/>
  <c r="AV181" i="2162" s="1"/>
  <c r="O181" i="2162"/>
  <c r="AE181" i="2162" s="1"/>
  <c r="AU181" i="2162" s="1"/>
  <c r="N181" i="2162"/>
  <c r="AD181" i="2162" s="1"/>
  <c r="AT181" i="2162" s="1"/>
  <c r="M181" i="2162"/>
  <c r="AC181" i="2162" s="1"/>
  <c r="AS181" i="2162" s="1"/>
  <c r="L181" i="2162"/>
  <c r="AB181" i="2162" s="1"/>
  <c r="AR181" i="2162" s="1"/>
  <c r="F181" i="2162"/>
  <c r="V181" i="2162" s="1"/>
  <c r="AL181" i="2162" s="1"/>
  <c r="BM180" i="2162"/>
  <c r="BL180" i="2162"/>
  <c r="BK180" i="2162"/>
  <c r="BJ180" i="2162"/>
  <c r="BI180" i="2162"/>
  <c r="BH180" i="2162"/>
  <c r="BB180" i="2162"/>
  <c r="AD180" i="2162"/>
  <c r="AT180" i="2162" s="1"/>
  <c r="Q180" i="2162"/>
  <c r="AG180" i="2162" s="1"/>
  <c r="AW180" i="2162" s="1"/>
  <c r="P180" i="2162"/>
  <c r="AF180" i="2162" s="1"/>
  <c r="AV180" i="2162" s="1"/>
  <c r="O180" i="2162"/>
  <c r="AE180" i="2162" s="1"/>
  <c r="AU180" i="2162" s="1"/>
  <c r="N180" i="2162"/>
  <c r="M180" i="2162"/>
  <c r="AC180" i="2162" s="1"/>
  <c r="AS180" i="2162" s="1"/>
  <c r="L180" i="2162"/>
  <c r="AB180" i="2162" s="1"/>
  <c r="AR180" i="2162" s="1"/>
  <c r="F180" i="2162"/>
  <c r="V180" i="2162" s="1"/>
  <c r="AL180" i="2162" s="1"/>
  <c r="BM179" i="2162"/>
  <c r="BL179" i="2162"/>
  <c r="BK179" i="2162"/>
  <c r="BJ179" i="2162"/>
  <c r="BI179" i="2162"/>
  <c r="BH179" i="2162"/>
  <c r="BB179" i="2162"/>
  <c r="AE179" i="2162"/>
  <c r="AU179" i="2162" s="1"/>
  <c r="Q179" i="2162"/>
  <c r="AG179" i="2162" s="1"/>
  <c r="AW179" i="2162" s="1"/>
  <c r="P179" i="2162"/>
  <c r="AF179" i="2162" s="1"/>
  <c r="AV179" i="2162" s="1"/>
  <c r="O179" i="2162"/>
  <c r="N179" i="2162"/>
  <c r="AD179" i="2162" s="1"/>
  <c r="AT179" i="2162" s="1"/>
  <c r="M179" i="2162"/>
  <c r="AC179" i="2162" s="1"/>
  <c r="AS179" i="2162" s="1"/>
  <c r="L179" i="2162"/>
  <c r="AB179" i="2162" s="1"/>
  <c r="AR179" i="2162" s="1"/>
  <c r="F179" i="2162"/>
  <c r="V179" i="2162" s="1"/>
  <c r="AL179" i="2162" s="1"/>
  <c r="BM178" i="2162"/>
  <c r="BL178" i="2162"/>
  <c r="BK178" i="2162"/>
  <c r="BJ178" i="2162"/>
  <c r="BI178" i="2162"/>
  <c r="BH178" i="2162"/>
  <c r="BB178" i="2162"/>
  <c r="AE178" i="2162"/>
  <c r="AU178" i="2162" s="1"/>
  <c r="AD178" i="2162"/>
  <c r="AT178" i="2162" s="1"/>
  <c r="Q178" i="2162"/>
  <c r="AG178" i="2162" s="1"/>
  <c r="AW178" i="2162" s="1"/>
  <c r="P178" i="2162"/>
  <c r="AF178" i="2162" s="1"/>
  <c r="AV178" i="2162" s="1"/>
  <c r="O178" i="2162"/>
  <c r="N178" i="2162"/>
  <c r="M178" i="2162"/>
  <c r="AC178" i="2162" s="1"/>
  <c r="AS178" i="2162" s="1"/>
  <c r="L178" i="2162"/>
  <c r="AB178" i="2162" s="1"/>
  <c r="AR178" i="2162" s="1"/>
  <c r="F178" i="2162"/>
  <c r="V178" i="2162" s="1"/>
  <c r="AL178" i="2162" s="1"/>
  <c r="BM177" i="2162"/>
  <c r="BL177" i="2162"/>
  <c r="BK177" i="2162"/>
  <c r="BJ177" i="2162"/>
  <c r="BI177" i="2162"/>
  <c r="BH177" i="2162"/>
  <c r="BB177" i="2162"/>
  <c r="Q177" i="2162"/>
  <c r="AG177" i="2162" s="1"/>
  <c r="AW177" i="2162" s="1"/>
  <c r="P177" i="2162"/>
  <c r="AF177" i="2162" s="1"/>
  <c r="AV177" i="2162" s="1"/>
  <c r="O177" i="2162"/>
  <c r="AE177" i="2162" s="1"/>
  <c r="AU177" i="2162" s="1"/>
  <c r="N177" i="2162"/>
  <c r="AD177" i="2162" s="1"/>
  <c r="AT177" i="2162" s="1"/>
  <c r="M177" i="2162"/>
  <c r="AC177" i="2162" s="1"/>
  <c r="AS177" i="2162" s="1"/>
  <c r="L177" i="2162"/>
  <c r="AB177" i="2162" s="1"/>
  <c r="AR177" i="2162" s="1"/>
  <c r="F177" i="2162"/>
  <c r="V177" i="2162" s="1"/>
  <c r="AL177" i="2162" s="1"/>
  <c r="BM176" i="2162"/>
  <c r="BL176" i="2162"/>
  <c r="BK176" i="2162"/>
  <c r="BJ176" i="2162"/>
  <c r="BI176" i="2162"/>
  <c r="BH176" i="2162"/>
  <c r="BB176" i="2162"/>
  <c r="Q176" i="2162"/>
  <c r="AG176" i="2162" s="1"/>
  <c r="AW176" i="2162" s="1"/>
  <c r="P176" i="2162"/>
  <c r="AF176" i="2162" s="1"/>
  <c r="AV176" i="2162" s="1"/>
  <c r="O176" i="2162"/>
  <c r="AE176" i="2162" s="1"/>
  <c r="AU176" i="2162" s="1"/>
  <c r="N176" i="2162"/>
  <c r="AD176" i="2162" s="1"/>
  <c r="AT176" i="2162" s="1"/>
  <c r="M176" i="2162"/>
  <c r="AC176" i="2162" s="1"/>
  <c r="AS176" i="2162" s="1"/>
  <c r="L176" i="2162"/>
  <c r="AB176" i="2162" s="1"/>
  <c r="AR176" i="2162" s="1"/>
  <c r="F176" i="2162"/>
  <c r="V176" i="2162" s="1"/>
  <c r="AL176" i="2162" s="1"/>
  <c r="BM175" i="2162"/>
  <c r="BL175" i="2162"/>
  <c r="BK175" i="2162"/>
  <c r="BJ175" i="2162"/>
  <c r="BI175" i="2162"/>
  <c r="BH175" i="2162"/>
  <c r="BB175" i="2162"/>
  <c r="AG175" i="2162"/>
  <c r="AW175" i="2162" s="1"/>
  <c r="AE175" i="2162"/>
  <c r="AU175" i="2162" s="1"/>
  <c r="V175" i="2162"/>
  <c r="AL175" i="2162" s="1"/>
  <c r="Q175" i="2162"/>
  <c r="P175" i="2162"/>
  <c r="AF175" i="2162" s="1"/>
  <c r="AV175" i="2162" s="1"/>
  <c r="O175" i="2162"/>
  <c r="N175" i="2162"/>
  <c r="AD175" i="2162" s="1"/>
  <c r="AT175" i="2162" s="1"/>
  <c r="M175" i="2162"/>
  <c r="AC175" i="2162" s="1"/>
  <c r="AS175" i="2162" s="1"/>
  <c r="L175" i="2162"/>
  <c r="AB175" i="2162" s="1"/>
  <c r="AR175" i="2162" s="1"/>
  <c r="F175" i="2162"/>
  <c r="BM174" i="2162"/>
  <c r="BL174" i="2162"/>
  <c r="BK174" i="2162"/>
  <c r="BJ174" i="2162"/>
  <c r="BI174" i="2162"/>
  <c r="BH174" i="2162"/>
  <c r="BB174" i="2162"/>
  <c r="Q174" i="2162"/>
  <c r="AG174" i="2162" s="1"/>
  <c r="AW174" i="2162" s="1"/>
  <c r="P174" i="2162"/>
  <c r="AF174" i="2162" s="1"/>
  <c r="AV174" i="2162" s="1"/>
  <c r="O174" i="2162"/>
  <c r="AE174" i="2162" s="1"/>
  <c r="AU174" i="2162" s="1"/>
  <c r="N174" i="2162"/>
  <c r="AD174" i="2162" s="1"/>
  <c r="AT174" i="2162" s="1"/>
  <c r="M174" i="2162"/>
  <c r="AC174" i="2162" s="1"/>
  <c r="AS174" i="2162" s="1"/>
  <c r="L174" i="2162"/>
  <c r="AB174" i="2162" s="1"/>
  <c r="AR174" i="2162" s="1"/>
  <c r="F174" i="2162"/>
  <c r="V174" i="2162" s="1"/>
  <c r="AL174" i="2162" s="1"/>
  <c r="BM173" i="2162"/>
  <c r="BL173" i="2162"/>
  <c r="BK173" i="2162"/>
  <c r="BJ173" i="2162"/>
  <c r="BI173" i="2162"/>
  <c r="BH173" i="2162"/>
  <c r="BB173" i="2162"/>
  <c r="AG173" i="2162"/>
  <c r="AW173" i="2162" s="1"/>
  <c r="Q173" i="2162"/>
  <c r="P173" i="2162"/>
  <c r="AF173" i="2162" s="1"/>
  <c r="AV173" i="2162" s="1"/>
  <c r="O173" i="2162"/>
  <c r="AE173" i="2162" s="1"/>
  <c r="AU173" i="2162" s="1"/>
  <c r="N173" i="2162"/>
  <c r="AD173" i="2162" s="1"/>
  <c r="AT173" i="2162" s="1"/>
  <c r="M173" i="2162"/>
  <c r="AC173" i="2162" s="1"/>
  <c r="AS173" i="2162" s="1"/>
  <c r="L173" i="2162"/>
  <c r="AB173" i="2162" s="1"/>
  <c r="AR173" i="2162" s="1"/>
  <c r="F173" i="2162"/>
  <c r="V173" i="2162" s="1"/>
  <c r="AL173" i="2162" s="1"/>
  <c r="BM172" i="2162"/>
  <c r="BL172" i="2162"/>
  <c r="BK172" i="2162"/>
  <c r="BJ172" i="2162"/>
  <c r="BI172" i="2162"/>
  <c r="BH172" i="2162"/>
  <c r="BB172" i="2162"/>
  <c r="Q172" i="2162"/>
  <c r="AG172" i="2162" s="1"/>
  <c r="AW172" i="2162" s="1"/>
  <c r="P172" i="2162"/>
  <c r="AF172" i="2162" s="1"/>
  <c r="AV172" i="2162" s="1"/>
  <c r="O172" i="2162"/>
  <c r="AE172" i="2162" s="1"/>
  <c r="AU172" i="2162" s="1"/>
  <c r="N172" i="2162"/>
  <c r="AD172" i="2162" s="1"/>
  <c r="AT172" i="2162" s="1"/>
  <c r="M172" i="2162"/>
  <c r="AC172" i="2162" s="1"/>
  <c r="AS172" i="2162" s="1"/>
  <c r="L172" i="2162"/>
  <c r="AB172" i="2162" s="1"/>
  <c r="AR172" i="2162" s="1"/>
  <c r="F172" i="2162"/>
  <c r="V172" i="2162" s="1"/>
  <c r="AL172" i="2162" s="1"/>
  <c r="BM171" i="2162"/>
  <c r="BL171" i="2162"/>
  <c r="BK171" i="2162"/>
  <c r="BJ171" i="2162"/>
  <c r="BI171" i="2162"/>
  <c r="BH171" i="2162"/>
  <c r="BB171" i="2162"/>
  <c r="Q171" i="2162"/>
  <c r="AG171" i="2162" s="1"/>
  <c r="AW171" i="2162" s="1"/>
  <c r="P171" i="2162"/>
  <c r="AF171" i="2162" s="1"/>
  <c r="AV171" i="2162" s="1"/>
  <c r="O171" i="2162"/>
  <c r="AE171" i="2162" s="1"/>
  <c r="AU171" i="2162" s="1"/>
  <c r="N171" i="2162"/>
  <c r="AD171" i="2162" s="1"/>
  <c r="AT171" i="2162" s="1"/>
  <c r="M171" i="2162"/>
  <c r="AC171" i="2162" s="1"/>
  <c r="AS171" i="2162" s="1"/>
  <c r="L171" i="2162"/>
  <c r="AB171" i="2162" s="1"/>
  <c r="AR171" i="2162" s="1"/>
  <c r="F171" i="2162"/>
  <c r="V171" i="2162" s="1"/>
  <c r="AL171" i="2162" s="1"/>
  <c r="BM170" i="2162"/>
  <c r="BL170" i="2162"/>
  <c r="BK170" i="2162"/>
  <c r="BJ170" i="2162"/>
  <c r="BI170" i="2162"/>
  <c r="BH170" i="2162"/>
  <c r="BB170" i="2162"/>
  <c r="Q170" i="2162"/>
  <c r="AG170" i="2162" s="1"/>
  <c r="AW170" i="2162" s="1"/>
  <c r="P170" i="2162"/>
  <c r="AF170" i="2162" s="1"/>
  <c r="AV170" i="2162" s="1"/>
  <c r="O170" i="2162"/>
  <c r="AE170" i="2162" s="1"/>
  <c r="AU170" i="2162" s="1"/>
  <c r="N170" i="2162"/>
  <c r="AD170" i="2162" s="1"/>
  <c r="AT170" i="2162" s="1"/>
  <c r="M170" i="2162"/>
  <c r="AC170" i="2162" s="1"/>
  <c r="AS170" i="2162" s="1"/>
  <c r="L170" i="2162"/>
  <c r="AB170" i="2162" s="1"/>
  <c r="AR170" i="2162" s="1"/>
  <c r="F170" i="2162"/>
  <c r="V170" i="2162" s="1"/>
  <c r="AL170" i="2162" s="1"/>
  <c r="BM169" i="2162"/>
  <c r="BL169" i="2162"/>
  <c r="BK169" i="2162"/>
  <c r="BJ169" i="2162"/>
  <c r="BI169" i="2162"/>
  <c r="BH169" i="2162"/>
  <c r="BB169" i="2162"/>
  <c r="AE169" i="2162"/>
  <c r="AU169" i="2162" s="1"/>
  <c r="V169" i="2162"/>
  <c r="AL169" i="2162" s="1"/>
  <c r="Q169" i="2162"/>
  <c r="AG169" i="2162" s="1"/>
  <c r="AW169" i="2162" s="1"/>
  <c r="P169" i="2162"/>
  <c r="AF169" i="2162" s="1"/>
  <c r="AV169" i="2162" s="1"/>
  <c r="O169" i="2162"/>
  <c r="N169" i="2162"/>
  <c r="AD169" i="2162" s="1"/>
  <c r="AT169" i="2162" s="1"/>
  <c r="M169" i="2162"/>
  <c r="AC169" i="2162" s="1"/>
  <c r="AS169" i="2162" s="1"/>
  <c r="L169" i="2162"/>
  <c r="AB169" i="2162" s="1"/>
  <c r="AR169" i="2162" s="1"/>
  <c r="F169" i="2162"/>
  <c r="BM168" i="2162"/>
  <c r="BL168" i="2162"/>
  <c r="BK168" i="2162"/>
  <c r="BJ168" i="2162"/>
  <c r="BI168" i="2162"/>
  <c r="BH168" i="2162"/>
  <c r="BB168" i="2162"/>
  <c r="Q168" i="2162"/>
  <c r="AG168" i="2162" s="1"/>
  <c r="AW168" i="2162" s="1"/>
  <c r="P168" i="2162"/>
  <c r="AF168" i="2162" s="1"/>
  <c r="AV168" i="2162" s="1"/>
  <c r="O168" i="2162"/>
  <c r="AE168" i="2162" s="1"/>
  <c r="AU168" i="2162" s="1"/>
  <c r="N168" i="2162"/>
  <c r="AD168" i="2162" s="1"/>
  <c r="AT168" i="2162" s="1"/>
  <c r="M168" i="2162"/>
  <c r="AC168" i="2162" s="1"/>
  <c r="AS168" i="2162" s="1"/>
  <c r="L168" i="2162"/>
  <c r="AB168" i="2162" s="1"/>
  <c r="AR168" i="2162" s="1"/>
  <c r="F168" i="2162"/>
  <c r="V168" i="2162" s="1"/>
  <c r="AL168" i="2162" s="1"/>
  <c r="BM167" i="2162"/>
  <c r="BL167" i="2162"/>
  <c r="BK167" i="2162"/>
  <c r="BJ167" i="2162"/>
  <c r="BI167" i="2162"/>
  <c r="BH167" i="2162"/>
  <c r="BB167" i="2162"/>
  <c r="AG167" i="2162"/>
  <c r="AW167" i="2162" s="1"/>
  <c r="AE167" i="2162"/>
  <c r="AU167" i="2162" s="1"/>
  <c r="V167" i="2162"/>
  <c r="AL167" i="2162" s="1"/>
  <c r="Q167" i="2162"/>
  <c r="P167" i="2162"/>
  <c r="AF167" i="2162" s="1"/>
  <c r="AV167" i="2162" s="1"/>
  <c r="O167" i="2162"/>
  <c r="N167" i="2162"/>
  <c r="AD167" i="2162" s="1"/>
  <c r="AT167" i="2162" s="1"/>
  <c r="M167" i="2162"/>
  <c r="AC167" i="2162" s="1"/>
  <c r="AS167" i="2162" s="1"/>
  <c r="L167" i="2162"/>
  <c r="AB167" i="2162" s="1"/>
  <c r="AR167" i="2162" s="1"/>
  <c r="F167" i="2162"/>
  <c r="BM166" i="2162"/>
  <c r="BL166" i="2162"/>
  <c r="BK166" i="2162"/>
  <c r="BJ166" i="2162"/>
  <c r="BI166" i="2162"/>
  <c r="BH166" i="2162"/>
  <c r="BB166" i="2162"/>
  <c r="Q166" i="2162"/>
  <c r="AG166" i="2162" s="1"/>
  <c r="AW166" i="2162" s="1"/>
  <c r="P166" i="2162"/>
  <c r="AF166" i="2162" s="1"/>
  <c r="AV166" i="2162" s="1"/>
  <c r="O166" i="2162"/>
  <c r="AE166" i="2162" s="1"/>
  <c r="AU166" i="2162" s="1"/>
  <c r="N166" i="2162"/>
  <c r="AD166" i="2162" s="1"/>
  <c r="AT166" i="2162" s="1"/>
  <c r="M166" i="2162"/>
  <c r="AC166" i="2162" s="1"/>
  <c r="AS166" i="2162" s="1"/>
  <c r="L166" i="2162"/>
  <c r="AB166" i="2162" s="1"/>
  <c r="AR166" i="2162" s="1"/>
  <c r="F166" i="2162"/>
  <c r="V166" i="2162" s="1"/>
  <c r="AL166" i="2162" s="1"/>
  <c r="BM165" i="2162"/>
  <c r="BL165" i="2162"/>
  <c r="BK165" i="2162"/>
  <c r="BJ165" i="2162"/>
  <c r="BI165" i="2162"/>
  <c r="BH165" i="2162"/>
  <c r="BB165" i="2162"/>
  <c r="AG165" i="2162"/>
  <c r="AW165" i="2162" s="1"/>
  <c r="Q165" i="2162"/>
  <c r="P165" i="2162"/>
  <c r="AF165" i="2162" s="1"/>
  <c r="AV165" i="2162" s="1"/>
  <c r="O165" i="2162"/>
  <c r="AE165" i="2162" s="1"/>
  <c r="AU165" i="2162" s="1"/>
  <c r="N165" i="2162"/>
  <c r="AD165" i="2162" s="1"/>
  <c r="AT165" i="2162" s="1"/>
  <c r="M165" i="2162"/>
  <c r="AC165" i="2162" s="1"/>
  <c r="AS165" i="2162" s="1"/>
  <c r="L165" i="2162"/>
  <c r="AB165" i="2162" s="1"/>
  <c r="AR165" i="2162" s="1"/>
  <c r="F165" i="2162"/>
  <c r="V165" i="2162" s="1"/>
  <c r="AL165" i="2162" s="1"/>
  <c r="BM164" i="2162"/>
  <c r="BL164" i="2162"/>
  <c r="BK164" i="2162"/>
  <c r="BJ164" i="2162"/>
  <c r="BI164" i="2162"/>
  <c r="BH164" i="2162"/>
  <c r="BB164" i="2162"/>
  <c r="AE164" i="2162"/>
  <c r="AU164" i="2162" s="1"/>
  <c r="Q164" i="2162"/>
  <c r="AG164" i="2162" s="1"/>
  <c r="AW164" i="2162" s="1"/>
  <c r="P164" i="2162"/>
  <c r="AF164" i="2162" s="1"/>
  <c r="AV164" i="2162" s="1"/>
  <c r="O164" i="2162"/>
  <c r="N164" i="2162"/>
  <c r="AD164" i="2162" s="1"/>
  <c r="AT164" i="2162" s="1"/>
  <c r="M164" i="2162"/>
  <c r="AC164" i="2162" s="1"/>
  <c r="AS164" i="2162" s="1"/>
  <c r="L164" i="2162"/>
  <c r="AB164" i="2162" s="1"/>
  <c r="AR164" i="2162" s="1"/>
  <c r="F164" i="2162"/>
  <c r="V164" i="2162" s="1"/>
  <c r="AL164" i="2162" s="1"/>
  <c r="BM163" i="2162"/>
  <c r="BL163" i="2162"/>
  <c r="BK163" i="2162"/>
  <c r="BJ163" i="2162"/>
  <c r="BI163" i="2162"/>
  <c r="BH163" i="2162"/>
  <c r="BB163" i="2162"/>
  <c r="AG163" i="2162"/>
  <c r="AW163" i="2162" s="1"/>
  <c r="AE163" i="2162"/>
  <c r="AU163" i="2162" s="1"/>
  <c r="Q163" i="2162"/>
  <c r="P163" i="2162"/>
  <c r="AF163" i="2162" s="1"/>
  <c r="AV163" i="2162" s="1"/>
  <c r="O163" i="2162"/>
  <c r="N163" i="2162"/>
  <c r="AD163" i="2162" s="1"/>
  <c r="AT163" i="2162" s="1"/>
  <c r="M163" i="2162"/>
  <c r="AC163" i="2162" s="1"/>
  <c r="AS163" i="2162" s="1"/>
  <c r="L163" i="2162"/>
  <c r="AB163" i="2162" s="1"/>
  <c r="AR163" i="2162" s="1"/>
  <c r="F163" i="2162"/>
  <c r="V163" i="2162" s="1"/>
  <c r="AL163" i="2162" s="1"/>
  <c r="BM162" i="2162"/>
  <c r="BL162" i="2162"/>
  <c r="BK162" i="2162"/>
  <c r="BJ162" i="2162"/>
  <c r="BI162" i="2162"/>
  <c r="BH162" i="2162"/>
  <c r="BB162" i="2162"/>
  <c r="AE162" i="2162"/>
  <c r="AU162" i="2162" s="1"/>
  <c r="Q162" i="2162"/>
  <c r="AG162" i="2162" s="1"/>
  <c r="AW162" i="2162" s="1"/>
  <c r="P162" i="2162"/>
  <c r="AF162" i="2162" s="1"/>
  <c r="AV162" i="2162" s="1"/>
  <c r="O162" i="2162"/>
  <c r="N162" i="2162"/>
  <c r="AD162" i="2162" s="1"/>
  <c r="AT162" i="2162" s="1"/>
  <c r="M162" i="2162"/>
  <c r="AC162" i="2162" s="1"/>
  <c r="AS162" i="2162" s="1"/>
  <c r="L162" i="2162"/>
  <c r="AB162" i="2162" s="1"/>
  <c r="AR162" i="2162" s="1"/>
  <c r="F162" i="2162"/>
  <c r="V162" i="2162" s="1"/>
  <c r="AL162" i="2162" s="1"/>
  <c r="BM161" i="2162"/>
  <c r="BL161" i="2162"/>
  <c r="BK161" i="2162"/>
  <c r="BJ161" i="2162"/>
  <c r="BI161" i="2162"/>
  <c r="BH161" i="2162"/>
  <c r="BB161" i="2162"/>
  <c r="AG161" i="2162"/>
  <c r="AW161" i="2162" s="1"/>
  <c r="V161" i="2162"/>
  <c r="AL161" i="2162" s="1"/>
  <c r="Q161" i="2162"/>
  <c r="P161" i="2162"/>
  <c r="AF161" i="2162" s="1"/>
  <c r="AV161" i="2162" s="1"/>
  <c r="O161" i="2162"/>
  <c r="AE161" i="2162" s="1"/>
  <c r="AU161" i="2162" s="1"/>
  <c r="N161" i="2162"/>
  <c r="AD161" i="2162" s="1"/>
  <c r="AT161" i="2162" s="1"/>
  <c r="M161" i="2162"/>
  <c r="AC161" i="2162" s="1"/>
  <c r="AS161" i="2162" s="1"/>
  <c r="L161" i="2162"/>
  <c r="AB161" i="2162" s="1"/>
  <c r="AR161" i="2162" s="1"/>
  <c r="F161" i="2162"/>
  <c r="BM160" i="2162"/>
  <c r="BL160" i="2162"/>
  <c r="BK160" i="2162"/>
  <c r="BJ160" i="2162"/>
  <c r="BI160" i="2162"/>
  <c r="BH160" i="2162"/>
  <c r="BB160" i="2162"/>
  <c r="AE160" i="2162"/>
  <c r="AU160" i="2162" s="1"/>
  <c r="Q160" i="2162"/>
  <c r="AG160" i="2162" s="1"/>
  <c r="AW160" i="2162" s="1"/>
  <c r="P160" i="2162"/>
  <c r="AF160" i="2162" s="1"/>
  <c r="AV160" i="2162" s="1"/>
  <c r="O160" i="2162"/>
  <c r="N160" i="2162"/>
  <c r="AD160" i="2162" s="1"/>
  <c r="AT160" i="2162" s="1"/>
  <c r="M160" i="2162"/>
  <c r="AC160" i="2162" s="1"/>
  <c r="AS160" i="2162" s="1"/>
  <c r="L160" i="2162"/>
  <c r="AB160" i="2162" s="1"/>
  <c r="AR160" i="2162" s="1"/>
  <c r="F160" i="2162"/>
  <c r="V160" i="2162" s="1"/>
  <c r="AL160" i="2162" s="1"/>
  <c r="BM159" i="2162"/>
  <c r="BL159" i="2162"/>
  <c r="BK159" i="2162"/>
  <c r="BJ159" i="2162"/>
  <c r="BI159" i="2162"/>
  <c r="BH159" i="2162"/>
  <c r="BB159" i="2162"/>
  <c r="AG159" i="2162"/>
  <c r="AW159" i="2162" s="1"/>
  <c r="V159" i="2162"/>
  <c r="AL159" i="2162" s="1"/>
  <c r="Q159" i="2162"/>
  <c r="P159" i="2162"/>
  <c r="AF159" i="2162" s="1"/>
  <c r="AV159" i="2162" s="1"/>
  <c r="O159" i="2162"/>
  <c r="AE159" i="2162" s="1"/>
  <c r="AU159" i="2162" s="1"/>
  <c r="N159" i="2162"/>
  <c r="AD159" i="2162" s="1"/>
  <c r="AT159" i="2162" s="1"/>
  <c r="M159" i="2162"/>
  <c r="AC159" i="2162" s="1"/>
  <c r="AS159" i="2162" s="1"/>
  <c r="L159" i="2162"/>
  <c r="AB159" i="2162" s="1"/>
  <c r="AR159" i="2162" s="1"/>
  <c r="F159" i="2162"/>
  <c r="BM158" i="2162"/>
  <c r="BL158" i="2162"/>
  <c r="BK158" i="2162"/>
  <c r="BJ158" i="2162"/>
  <c r="BI158" i="2162"/>
  <c r="BH158" i="2162"/>
  <c r="BB158" i="2162"/>
  <c r="AE158" i="2162"/>
  <c r="AU158" i="2162" s="1"/>
  <c r="Q158" i="2162"/>
  <c r="AG158" i="2162" s="1"/>
  <c r="AW158" i="2162" s="1"/>
  <c r="P158" i="2162"/>
  <c r="AF158" i="2162" s="1"/>
  <c r="AV158" i="2162" s="1"/>
  <c r="O158" i="2162"/>
  <c r="N158" i="2162"/>
  <c r="AD158" i="2162" s="1"/>
  <c r="AT158" i="2162" s="1"/>
  <c r="M158" i="2162"/>
  <c r="AC158" i="2162" s="1"/>
  <c r="AS158" i="2162" s="1"/>
  <c r="L158" i="2162"/>
  <c r="AB158" i="2162" s="1"/>
  <c r="AR158" i="2162" s="1"/>
  <c r="F158" i="2162"/>
  <c r="V158" i="2162" s="1"/>
  <c r="AL158" i="2162" s="1"/>
  <c r="BM157" i="2162"/>
  <c r="BL157" i="2162"/>
  <c r="BK157" i="2162"/>
  <c r="BJ157" i="2162"/>
  <c r="BI157" i="2162"/>
  <c r="BH157" i="2162"/>
  <c r="BB157" i="2162"/>
  <c r="AG157" i="2162"/>
  <c r="AW157" i="2162" s="1"/>
  <c r="AE157" i="2162"/>
  <c r="AU157" i="2162" s="1"/>
  <c r="Q157" i="2162"/>
  <c r="P157" i="2162"/>
  <c r="AF157" i="2162" s="1"/>
  <c r="AV157" i="2162" s="1"/>
  <c r="O157" i="2162"/>
  <c r="N157" i="2162"/>
  <c r="AD157" i="2162" s="1"/>
  <c r="AT157" i="2162" s="1"/>
  <c r="M157" i="2162"/>
  <c r="AC157" i="2162" s="1"/>
  <c r="AS157" i="2162" s="1"/>
  <c r="L157" i="2162"/>
  <c r="AB157" i="2162" s="1"/>
  <c r="AR157" i="2162" s="1"/>
  <c r="F157" i="2162"/>
  <c r="V157" i="2162" s="1"/>
  <c r="AL157" i="2162" s="1"/>
  <c r="BM156" i="2162"/>
  <c r="BL156" i="2162"/>
  <c r="BK156" i="2162"/>
  <c r="BJ156" i="2162"/>
  <c r="BI156" i="2162"/>
  <c r="BH156" i="2162"/>
  <c r="BB156" i="2162"/>
  <c r="AE156" i="2162"/>
  <c r="AU156" i="2162" s="1"/>
  <c r="Q156" i="2162"/>
  <c r="AG156" i="2162" s="1"/>
  <c r="AW156" i="2162" s="1"/>
  <c r="P156" i="2162"/>
  <c r="AF156" i="2162" s="1"/>
  <c r="AV156" i="2162" s="1"/>
  <c r="O156" i="2162"/>
  <c r="N156" i="2162"/>
  <c r="AD156" i="2162" s="1"/>
  <c r="AT156" i="2162" s="1"/>
  <c r="M156" i="2162"/>
  <c r="AC156" i="2162" s="1"/>
  <c r="AS156" i="2162" s="1"/>
  <c r="L156" i="2162"/>
  <c r="AB156" i="2162" s="1"/>
  <c r="AR156" i="2162" s="1"/>
  <c r="F156" i="2162"/>
  <c r="V156" i="2162" s="1"/>
  <c r="AL156" i="2162" s="1"/>
  <c r="BM155" i="2162"/>
  <c r="BL155" i="2162"/>
  <c r="BK155" i="2162"/>
  <c r="BJ155" i="2162"/>
  <c r="BI155" i="2162"/>
  <c r="BH155" i="2162"/>
  <c r="BB155" i="2162"/>
  <c r="AG155" i="2162"/>
  <c r="AW155" i="2162" s="1"/>
  <c r="AE155" i="2162"/>
  <c r="AU155" i="2162" s="1"/>
  <c r="Q155" i="2162"/>
  <c r="P155" i="2162"/>
  <c r="AF155" i="2162" s="1"/>
  <c r="AV155" i="2162" s="1"/>
  <c r="O155" i="2162"/>
  <c r="N155" i="2162"/>
  <c r="AD155" i="2162" s="1"/>
  <c r="AT155" i="2162" s="1"/>
  <c r="M155" i="2162"/>
  <c r="AC155" i="2162" s="1"/>
  <c r="AS155" i="2162" s="1"/>
  <c r="L155" i="2162"/>
  <c r="AB155" i="2162" s="1"/>
  <c r="AR155" i="2162" s="1"/>
  <c r="F155" i="2162"/>
  <c r="V155" i="2162" s="1"/>
  <c r="AL155" i="2162" s="1"/>
  <c r="BM154" i="2162"/>
  <c r="BL154" i="2162"/>
  <c r="BK154" i="2162"/>
  <c r="BJ154" i="2162"/>
  <c r="BI154" i="2162"/>
  <c r="BH154" i="2162"/>
  <c r="BB154" i="2162"/>
  <c r="AE154" i="2162"/>
  <c r="AU154" i="2162" s="1"/>
  <c r="Q154" i="2162"/>
  <c r="AG154" i="2162" s="1"/>
  <c r="AW154" i="2162" s="1"/>
  <c r="P154" i="2162"/>
  <c r="AF154" i="2162" s="1"/>
  <c r="AV154" i="2162" s="1"/>
  <c r="O154" i="2162"/>
  <c r="N154" i="2162"/>
  <c r="AD154" i="2162" s="1"/>
  <c r="AT154" i="2162" s="1"/>
  <c r="M154" i="2162"/>
  <c r="AC154" i="2162" s="1"/>
  <c r="AS154" i="2162" s="1"/>
  <c r="L154" i="2162"/>
  <c r="AB154" i="2162" s="1"/>
  <c r="AR154" i="2162" s="1"/>
  <c r="F154" i="2162"/>
  <c r="V154" i="2162" s="1"/>
  <c r="AL154" i="2162" s="1"/>
  <c r="BM153" i="2162"/>
  <c r="BL153" i="2162"/>
  <c r="BK153" i="2162"/>
  <c r="BJ153" i="2162"/>
  <c r="BI153" i="2162"/>
  <c r="BH153" i="2162"/>
  <c r="BB153" i="2162"/>
  <c r="AG153" i="2162"/>
  <c r="AW153" i="2162" s="1"/>
  <c r="V153" i="2162"/>
  <c r="AL153" i="2162" s="1"/>
  <c r="Q153" i="2162"/>
  <c r="P153" i="2162"/>
  <c r="AF153" i="2162" s="1"/>
  <c r="AV153" i="2162" s="1"/>
  <c r="O153" i="2162"/>
  <c r="AE153" i="2162" s="1"/>
  <c r="AU153" i="2162" s="1"/>
  <c r="N153" i="2162"/>
  <c r="AD153" i="2162" s="1"/>
  <c r="AT153" i="2162" s="1"/>
  <c r="M153" i="2162"/>
  <c r="AC153" i="2162" s="1"/>
  <c r="AS153" i="2162" s="1"/>
  <c r="L153" i="2162"/>
  <c r="AB153" i="2162" s="1"/>
  <c r="AR153" i="2162" s="1"/>
  <c r="F153" i="2162"/>
  <c r="BM152" i="2162"/>
  <c r="BL152" i="2162"/>
  <c r="BK152" i="2162"/>
  <c r="BJ152" i="2162"/>
  <c r="BI152" i="2162"/>
  <c r="BH152" i="2162"/>
  <c r="BB152" i="2162"/>
  <c r="AE152" i="2162"/>
  <c r="AU152" i="2162" s="1"/>
  <c r="Q152" i="2162"/>
  <c r="AG152" i="2162" s="1"/>
  <c r="AW152" i="2162" s="1"/>
  <c r="P152" i="2162"/>
  <c r="AF152" i="2162" s="1"/>
  <c r="AV152" i="2162" s="1"/>
  <c r="O152" i="2162"/>
  <c r="N152" i="2162"/>
  <c r="AD152" i="2162" s="1"/>
  <c r="AT152" i="2162" s="1"/>
  <c r="M152" i="2162"/>
  <c r="AC152" i="2162" s="1"/>
  <c r="AS152" i="2162" s="1"/>
  <c r="L152" i="2162"/>
  <c r="AB152" i="2162" s="1"/>
  <c r="AR152" i="2162" s="1"/>
  <c r="F152" i="2162"/>
  <c r="V152" i="2162" s="1"/>
  <c r="AL152" i="2162" s="1"/>
  <c r="BM151" i="2162"/>
  <c r="BL151" i="2162"/>
  <c r="BK151" i="2162"/>
  <c r="BJ151" i="2162"/>
  <c r="BI151" i="2162"/>
  <c r="BH151" i="2162"/>
  <c r="BB151" i="2162"/>
  <c r="AG151" i="2162"/>
  <c r="AW151" i="2162" s="1"/>
  <c r="V151" i="2162"/>
  <c r="AL151" i="2162" s="1"/>
  <c r="Q151" i="2162"/>
  <c r="P151" i="2162"/>
  <c r="AF151" i="2162" s="1"/>
  <c r="AV151" i="2162" s="1"/>
  <c r="O151" i="2162"/>
  <c r="AE151" i="2162" s="1"/>
  <c r="AU151" i="2162" s="1"/>
  <c r="N151" i="2162"/>
  <c r="AD151" i="2162" s="1"/>
  <c r="AT151" i="2162" s="1"/>
  <c r="M151" i="2162"/>
  <c r="AC151" i="2162" s="1"/>
  <c r="AS151" i="2162" s="1"/>
  <c r="L151" i="2162"/>
  <c r="AB151" i="2162" s="1"/>
  <c r="AR151" i="2162" s="1"/>
  <c r="F151" i="2162"/>
  <c r="BM150" i="2162"/>
  <c r="BL150" i="2162"/>
  <c r="BK150" i="2162"/>
  <c r="BJ150" i="2162"/>
  <c r="BI150" i="2162"/>
  <c r="BH150" i="2162"/>
  <c r="BB150" i="2162"/>
  <c r="AE150" i="2162"/>
  <c r="AU150" i="2162" s="1"/>
  <c r="Q150" i="2162"/>
  <c r="AG150" i="2162" s="1"/>
  <c r="AW150" i="2162" s="1"/>
  <c r="P150" i="2162"/>
  <c r="AF150" i="2162" s="1"/>
  <c r="AV150" i="2162" s="1"/>
  <c r="O150" i="2162"/>
  <c r="N150" i="2162"/>
  <c r="AD150" i="2162" s="1"/>
  <c r="AT150" i="2162" s="1"/>
  <c r="M150" i="2162"/>
  <c r="AC150" i="2162" s="1"/>
  <c r="AS150" i="2162" s="1"/>
  <c r="L150" i="2162"/>
  <c r="AB150" i="2162" s="1"/>
  <c r="AR150" i="2162" s="1"/>
  <c r="F150" i="2162"/>
  <c r="V150" i="2162" s="1"/>
  <c r="AL150" i="2162" s="1"/>
  <c r="BM149" i="2162"/>
  <c r="BL149" i="2162"/>
  <c r="BK149" i="2162"/>
  <c r="BJ149" i="2162"/>
  <c r="BI149" i="2162"/>
  <c r="BH149" i="2162"/>
  <c r="BB149" i="2162"/>
  <c r="AG149" i="2162"/>
  <c r="AW149" i="2162" s="1"/>
  <c r="AE149" i="2162"/>
  <c r="AU149" i="2162" s="1"/>
  <c r="Q149" i="2162"/>
  <c r="P149" i="2162"/>
  <c r="AF149" i="2162" s="1"/>
  <c r="AV149" i="2162" s="1"/>
  <c r="O149" i="2162"/>
  <c r="N149" i="2162"/>
  <c r="AD149" i="2162" s="1"/>
  <c r="AT149" i="2162" s="1"/>
  <c r="M149" i="2162"/>
  <c r="AC149" i="2162" s="1"/>
  <c r="AS149" i="2162" s="1"/>
  <c r="L149" i="2162"/>
  <c r="AB149" i="2162" s="1"/>
  <c r="AR149" i="2162" s="1"/>
  <c r="F149" i="2162"/>
  <c r="V149" i="2162" s="1"/>
  <c r="AL149" i="2162" s="1"/>
  <c r="BM148" i="2162"/>
  <c r="BL148" i="2162"/>
  <c r="BK148" i="2162"/>
  <c r="BJ148" i="2162"/>
  <c r="BI148" i="2162"/>
  <c r="BH148" i="2162"/>
  <c r="BB148" i="2162"/>
  <c r="AE148" i="2162"/>
  <c r="AU148" i="2162" s="1"/>
  <c r="AC148" i="2162"/>
  <c r="AS148" i="2162" s="1"/>
  <c r="Q148" i="2162"/>
  <c r="AG148" i="2162" s="1"/>
  <c r="AW148" i="2162" s="1"/>
  <c r="P148" i="2162"/>
  <c r="AF148" i="2162" s="1"/>
  <c r="AV148" i="2162" s="1"/>
  <c r="O148" i="2162"/>
  <c r="N148" i="2162"/>
  <c r="AD148" i="2162" s="1"/>
  <c r="AT148" i="2162" s="1"/>
  <c r="M148" i="2162"/>
  <c r="L148" i="2162"/>
  <c r="AB148" i="2162" s="1"/>
  <c r="AR148" i="2162" s="1"/>
  <c r="F148" i="2162"/>
  <c r="V148" i="2162" s="1"/>
  <c r="AL148" i="2162" s="1"/>
  <c r="BM147" i="2162"/>
  <c r="BL147" i="2162"/>
  <c r="BK147" i="2162"/>
  <c r="BJ147" i="2162"/>
  <c r="BI147" i="2162"/>
  <c r="BH147" i="2162"/>
  <c r="BB147" i="2162"/>
  <c r="AG147" i="2162"/>
  <c r="AW147" i="2162" s="1"/>
  <c r="AE147" i="2162"/>
  <c r="AU147" i="2162" s="1"/>
  <c r="Q147" i="2162"/>
  <c r="P147" i="2162"/>
  <c r="AF147" i="2162" s="1"/>
  <c r="AV147" i="2162" s="1"/>
  <c r="O147" i="2162"/>
  <c r="N147" i="2162"/>
  <c r="AD147" i="2162" s="1"/>
  <c r="AT147" i="2162" s="1"/>
  <c r="M147" i="2162"/>
  <c r="AC147" i="2162" s="1"/>
  <c r="AS147" i="2162" s="1"/>
  <c r="L147" i="2162"/>
  <c r="AB147" i="2162" s="1"/>
  <c r="AR147" i="2162" s="1"/>
  <c r="F147" i="2162"/>
  <c r="V147" i="2162" s="1"/>
  <c r="AL147" i="2162" s="1"/>
  <c r="BM146" i="2162"/>
  <c r="BL146" i="2162"/>
  <c r="BK146" i="2162"/>
  <c r="BJ146" i="2162"/>
  <c r="BI146" i="2162"/>
  <c r="BH146" i="2162"/>
  <c r="BB146" i="2162"/>
  <c r="AE146" i="2162"/>
  <c r="AU146" i="2162" s="1"/>
  <c r="AC146" i="2162"/>
  <c r="AS146" i="2162" s="1"/>
  <c r="Q146" i="2162"/>
  <c r="AG146" i="2162" s="1"/>
  <c r="AW146" i="2162" s="1"/>
  <c r="P146" i="2162"/>
  <c r="AF146" i="2162" s="1"/>
  <c r="AV146" i="2162" s="1"/>
  <c r="O146" i="2162"/>
  <c r="N146" i="2162"/>
  <c r="AD146" i="2162" s="1"/>
  <c r="AT146" i="2162" s="1"/>
  <c r="M146" i="2162"/>
  <c r="L146" i="2162"/>
  <c r="AB146" i="2162" s="1"/>
  <c r="AR146" i="2162" s="1"/>
  <c r="F146" i="2162"/>
  <c r="V146" i="2162" s="1"/>
  <c r="AL146" i="2162" s="1"/>
  <c r="BM145" i="2162"/>
  <c r="BL145" i="2162"/>
  <c r="BK145" i="2162"/>
  <c r="BJ145" i="2162"/>
  <c r="BI145" i="2162"/>
  <c r="BH145" i="2162"/>
  <c r="BB145" i="2162"/>
  <c r="AG145" i="2162"/>
  <c r="AW145" i="2162" s="1"/>
  <c r="Q145" i="2162"/>
  <c r="P145" i="2162"/>
  <c r="AF145" i="2162" s="1"/>
  <c r="AV145" i="2162" s="1"/>
  <c r="O145" i="2162"/>
  <c r="AE145" i="2162" s="1"/>
  <c r="AU145" i="2162" s="1"/>
  <c r="N145" i="2162"/>
  <c r="AD145" i="2162" s="1"/>
  <c r="AT145" i="2162" s="1"/>
  <c r="M145" i="2162"/>
  <c r="AC145" i="2162" s="1"/>
  <c r="AS145" i="2162" s="1"/>
  <c r="L145" i="2162"/>
  <c r="AB145" i="2162" s="1"/>
  <c r="AR145" i="2162" s="1"/>
  <c r="F145" i="2162"/>
  <c r="V145" i="2162" s="1"/>
  <c r="AL145" i="2162" s="1"/>
  <c r="BM144" i="2162"/>
  <c r="BL144" i="2162"/>
  <c r="BK144" i="2162"/>
  <c r="BJ144" i="2162"/>
  <c r="BI144" i="2162"/>
  <c r="BH144" i="2162"/>
  <c r="BB144" i="2162"/>
  <c r="AE144" i="2162"/>
  <c r="AU144" i="2162" s="1"/>
  <c r="Q144" i="2162"/>
  <c r="AG144" i="2162" s="1"/>
  <c r="AW144" i="2162" s="1"/>
  <c r="P144" i="2162"/>
  <c r="AF144" i="2162" s="1"/>
  <c r="AV144" i="2162" s="1"/>
  <c r="O144" i="2162"/>
  <c r="N144" i="2162"/>
  <c r="AD144" i="2162" s="1"/>
  <c r="AT144" i="2162" s="1"/>
  <c r="M144" i="2162"/>
  <c r="AC144" i="2162" s="1"/>
  <c r="AS144" i="2162" s="1"/>
  <c r="L144" i="2162"/>
  <c r="AB144" i="2162" s="1"/>
  <c r="AR144" i="2162" s="1"/>
  <c r="F144" i="2162"/>
  <c r="V144" i="2162" s="1"/>
  <c r="AL144" i="2162" s="1"/>
  <c r="BM143" i="2162"/>
  <c r="BL143" i="2162"/>
  <c r="BK143" i="2162"/>
  <c r="BJ143" i="2162"/>
  <c r="BI143" i="2162"/>
  <c r="BH143" i="2162"/>
  <c r="BB143" i="2162"/>
  <c r="AG143" i="2162"/>
  <c r="AW143" i="2162" s="1"/>
  <c r="Q143" i="2162"/>
  <c r="P143" i="2162"/>
  <c r="AF143" i="2162" s="1"/>
  <c r="AV143" i="2162" s="1"/>
  <c r="O143" i="2162"/>
  <c r="AE143" i="2162" s="1"/>
  <c r="AU143" i="2162" s="1"/>
  <c r="N143" i="2162"/>
  <c r="AD143" i="2162" s="1"/>
  <c r="AT143" i="2162" s="1"/>
  <c r="M143" i="2162"/>
  <c r="AC143" i="2162" s="1"/>
  <c r="AS143" i="2162" s="1"/>
  <c r="L143" i="2162"/>
  <c r="AB143" i="2162" s="1"/>
  <c r="AR143" i="2162" s="1"/>
  <c r="F143" i="2162"/>
  <c r="V143" i="2162" s="1"/>
  <c r="AL143" i="2162" s="1"/>
  <c r="BM142" i="2162"/>
  <c r="BL142" i="2162"/>
  <c r="BK142" i="2162"/>
  <c r="BJ142" i="2162"/>
  <c r="BI142" i="2162"/>
  <c r="BH142" i="2162"/>
  <c r="BB142" i="2162"/>
  <c r="AE142" i="2162"/>
  <c r="AU142" i="2162" s="1"/>
  <c r="Q142" i="2162"/>
  <c r="AG142" i="2162" s="1"/>
  <c r="AW142" i="2162" s="1"/>
  <c r="P142" i="2162"/>
  <c r="AF142" i="2162" s="1"/>
  <c r="AV142" i="2162" s="1"/>
  <c r="O142" i="2162"/>
  <c r="N142" i="2162"/>
  <c r="AD142" i="2162" s="1"/>
  <c r="AT142" i="2162" s="1"/>
  <c r="M142" i="2162"/>
  <c r="AC142" i="2162" s="1"/>
  <c r="AS142" i="2162" s="1"/>
  <c r="L142" i="2162"/>
  <c r="AB142" i="2162" s="1"/>
  <c r="AR142" i="2162" s="1"/>
  <c r="F142" i="2162"/>
  <c r="V142" i="2162" s="1"/>
  <c r="AL142" i="2162" s="1"/>
  <c r="BM141" i="2162"/>
  <c r="BL141" i="2162"/>
  <c r="BK141" i="2162"/>
  <c r="BJ141" i="2162"/>
  <c r="BI141" i="2162"/>
  <c r="BH141" i="2162"/>
  <c r="BB141" i="2162"/>
  <c r="AG141" i="2162"/>
  <c r="AW141" i="2162" s="1"/>
  <c r="AE141" i="2162"/>
  <c r="AU141" i="2162" s="1"/>
  <c r="Q141" i="2162"/>
  <c r="P141" i="2162"/>
  <c r="AF141" i="2162" s="1"/>
  <c r="AV141" i="2162" s="1"/>
  <c r="O141" i="2162"/>
  <c r="N141" i="2162"/>
  <c r="AD141" i="2162" s="1"/>
  <c r="AT141" i="2162" s="1"/>
  <c r="M141" i="2162"/>
  <c r="AC141" i="2162" s="1"/>
  <c r="AS141" i="2162" s="1"/>
  <c r="L141" i="2162"/>
  <c r="AB141" i="2162" s="1"/>
  <c r="AR141" i="2162" s="1"/>
  <c r="F141" i="2162"/>
  <c r="V141" i="2162" s="1"/>
  <c r="AL141" i="2162" s="1"/>
  <c r="BM140" i="2162"/>
  <c r="BL140" i="2162"/>
  <c r="BK140" i="2162"/>
  <c r="BJ140" i="2162"/>
  <c r="BI140" i="2162"/>
  <c r="BH140" i="2162"/>
  <c r="BB140" i="2162"/>
  <c r="AE140" i="2162"/>
  <c r="AU140" i="2162" s="1"/>
  <c r="AC140" i="2162"/>
  <c r="AS140" i="2162" s="1"/>
  <c r="Q140" i="2162"/>
  <c r="AG140" i="2162" s="1"/>
  <c r="AW140" i="2162" s="1"/>
  <c r="P140" i="2162"/>
  <c r="AF140" i="2162" s="1"/>
  <c r="AV140" i="2162" s="1"/>
  <c r="O140" i="2162"/>
  <c r="N140" i="2162"/>
  <c r="AD140" i="2162" s="1"/>
  <c r="AT140" i="2162" s="1"/>
  <c r="M140" i="2162"/>
  <c r="L140" i="2162"/>
  <c r="AB140" i="2162" s="1"/>
  <c r="AR140" i="2162" s="1"/>
  <c r="F140" i="2162"/>
  <c r="V140" i="2162" s="1"/>
  <c r="AL140" i="2162" s="1"/>
  <c r="BM139" i="2162"/>
  <c r="BL139" i="2162"/>
  <c r="BK139" i="2162"/>
  <c r="BJ139" i="2162"/>
  <c r="BI139" i="2162"/>
  <c r="BH139" i="2162"/>
  <c r="BB139" i="2162"/>
  <c r="AG139" i="2162"/>
  <c r="AW139" i="2162" s="1"/>
  <c r="AE139" i="2162"/>
  <c r="AU139" i="2162" s="1"/>
  <c r="Q139" i="2162"/>
  <c r="P139" i="2162"/>
  <c r="AF139" i="2162" s="1"/>
  <c r="AV139" i="2162" s="1"/>
  <c r="O139" i="2162"/>
  <c r="N139" i="2162"/>
  <c r="AD139" i="2162" s="1"/>
  <c r="AT139" i="2162" s="1"/>
  <c r="M139" i="2162"/>
  <c r="AC139" i="2162" s="1"/>
  <c r="AS139" i="2162" s="1"/>
  <c r="L139" i="2162"/>
  <c r="AB139" i="2162" s="1"/>
  <c r="AR139" i="2162" s="1"/>
  <c r="F139" i="2162"/>
  <c r="V139" i="2162" s="1"/>
  <c r="AL139" i="2162" s="1"/>
  <c r="BM138" i="2162"/>
  <c r="BL138" i="2162"/>
  <c r="BK138" i="2162"/>
  <c r="BJ138" i="2162"/>
  <c r="BI138" i="2162"/>
  <c r="BH138" i="2162"/>
  <c r="BB138" i="2162"/>
  <c r="AE138" i="2162"/>
  <c r="AU138" i="2162" s="1"/>
  <c r="AC138" i="2162"/>
  <c r="AS138" i="2162" s="1"/>
  <c r="Q138" i="2162"/>
  <c r="AG138" i="2162" s="1"/>
  <c r="AW138" i="2162" s="1"/>
  <c r="P138" i="2162"/>
  <c r="AF138" i="2162" s="1"/>
  <c r="AV138" i="2162" s="1"/>
  <c r="O138" i="2162"/>
  <c r="N138" i="2162"/>
  <c r="AD138" i="2162" s="1"/>
  <c r="AT138" i="2162" s="1"/>
  <c r="M138" i="2162"/>
  <c r="L138" i="2162"/>
  <c r="AB138" i="2162" s="1"/>
  <c r="AR138" i="2162" s="1"/>
  <c r="F138" i="2162"/>
  <c r="V138" i="2162" s="1"/>
  <c r="AL138" i="2162" s="1"/>
  <c r="BM137" i="2162"/>
  <c r="BL137" i="2162"/>
  <c r="BK137" i="2162"/>
  <c r="BJ137" i="2162"/>
  <c r="BI137" i="2162"/>
  <c r="BH137" i="2162"/>
  <c r="BB137" i="2162"/>
  <c r="AG137" i="2162"/>
  <c r="AW137" i="2162" s="1"/>
  <c r="Q137" i="2162"/>
  <c r="P137" i="2162"/>
  <c r="AF137" i="2162" s="1"/>
  <c r="AV137" i="2162" s="1"/>
  <c r="O137" i="2162"/>
  <c r="AE137" i="2162" s="1"/>
  <c r="AU137" i="2162" s="1"/>
  <c r="N137" i="2162"/>
  <c r="AD137" i="2162" s="1"/>
  <c r="AT137" i="2162" s="1"/>
  <c r="M137" i="2162"/>
  <c r="AC137" i="2162" s="1"/>
  <c r="AS137" i="2162" s="1"/>
  <c r="L137" i="2162"/>
  <c r="AB137" i="2162" s="1"/>
  <c r="AR137" i="2162" s="1"/>
  <c r="F137" i="2162"/>
  <c r="V137" i="2162" s="1"/>
  <c r="AL137" i="2162" s="1"/>
  <c r="BM136" i="2162"/>
  <c r="BL136" i="2162"/>
  <c r="BK136" i="2162"/>
  <c r="BJ136" i="2162"/>
  <c r="BI136" i="2162"/>
  <c r="BH136" i="2162"/>
  <c r="BB136" i="2162"/>
  <c r="AE136" i="2162"/>
  <c r="AU136" i="2162" s="1"/>
  <c r="Q136" i="2162"/>
  <c r="AG136" i="2162" s="1"/>
  <c r="AW136" i="2162" s="1"/>
  <c r="P136" i="2162"/>
  <c r="AF136" i="2162" s="1"/>
  <c r="AV136" i="2162" s="1"/>
  <c r="O136" i="2162"/>
  <c r="N136" i="2162"/>
  <c r="AD136" i="2162" s="1"/>
  <c r="AT136" i="2162" s="1"/>
  <c r="M136" i="2162"/>
  <c r="AC136" i="2162" s="1"/>
  <c r="AS136" i="2162" s="1"/>
  <c r="L136" i="2162"/>
  <c r="AB136" i="2162" s="1"/>
  <c r="AR136" i="2162" s="1"/>
  <c r="F136" i="2162"/>
  <c r="V136" i="2162" s="1"/>
  <c r="AL136" i="2162" s="1"/>
  <c r="BM135" i="2162"/>
  <c r="BL135" i="2162"/>
  <c r="BK135" i="2162"/>
  <c r="BJ135" i="2162"/>
  <c r="BI135" i="2162"/>
  <c r="BH135" i="2162"/>
  <c r="BB135" i="2162"/>
  <c r="AG135" i="2162"/>
  <c r="AW135" i="2162" s="1"/>
  <c r="Q135" i="2162"/>
  <c r="P135" i="2162"/>
  <c r="AF135" i="2162" s="1"/>
  <c r="AV135" i="2162" s="1"/>
  <c r="O135" i="2162"/>
  <c r="AE135" i="2162" s="1"/>
  <c r="AU135" i="2162" s="1"/>
  <c r="N135" i="2162"/>
  <c r="AD135" i="2162" s="1"/>
  <c r="AT135" i="2162" s="1"/>
  <c r="M135" i="2162"/>
  <c r="AC135" i="2162" s="1"/>
  <c r="AS135" i="2162" s="1"/>
  <c r="L135" i="2162"/>
  <c r="AB135" i="2162" s="1"/>
  <c r="AR135" i="2162" s="1"/>
  <c r="F135" i="2162"/>
  <c r="V135" i="2162" s="1"/>
  <c r="AL135" i="2162" s="1"/>
  <c r="BM134" i="2162"/>
  <c r="BL134" i="2162"/>
  <c r="BK134" i="2162"/>
  <c r="BJ134" i="2162"/>
  <c r="BI134" i="2162"/>
  <c r="BH134" i="2162"/>
  <c r="BB134" i="2162"/>
  <c r="AE134" i="2162"/>
  <c r="AU134" i="2162" s="1"/>
  <c r="Q134" i="2162"/>
  <c r="AG134" i="2162" s="1"/>
  <c r="AW134" i="2162" s="1"/>
  <c r="P134" i="2162"/>
  <c r="AF134" i="2162" s="1"/>
  <c r="AV134" i="2162" s="1"/>
  <c r="O134" i="2162"/>
  <c r="N134" i="2162"/>
  <c r="AD134" i="2162" s="1"/>
  <c r="AT134" i="2162" s="1"/>
  <c r="M134" i="2162"/>
  <c r="AC134" i="2162" s="1"/>
  <c r="AS134" i="2162" s="1"/>
  <c r="L134" i="2162"/>
  <c r="AB134" i="2162" s="1"/>
  <c r="AR134" i="2162" s="1"/>
  <c r="F134" i="2162"/>
  <c r="V134" i="2162" s="1"/>
  <c r="AL134" i="2162" s="1"/>
  <c r="BM133" i="2162"/>
  <c r="BL133" i="2162"/>
  <c r="BK133" i="2162"/>
  <c r="BJ133" i="2162"/>
  <c r="BI133" i="2162"/>
  <c r="BH133" i="2162"/>
  <c r="BB133" i="2162"/>
  <c r="AG133" i="2162"/>
  <c r="AW133" i="2162" s="1"/>
  <c r="AE133" i="2162"/>
  <c r="AU133" i="2162" s="1"/>
  <c r="Q133" i="2162"/>
  <c r="P133" i="2162"/>
  <c r="AF133" i="2162" s="1"/>
  <c r="AV133" i="2162" s="1"/>
  <c r="O133" i="2162"/>
  <c r="N133" i="2162"/>
  <c r="AD133" i="2162" s="1"/>
  <c r="AT133" i="2162" s="1"/>
  <c r="M133" i="2162"/>
  <c r="AC133" i="2162" s="1"/>
  <c r="AS133" i="2162" s="1"/>
  <c r="L133" i="2162"/>
  <c r="AB133" i="2162" s="1"/>
  <c r="AR133" i="2162" s="1"/>
  <c r="F133" i="2162"/>
  <c r="V133" i="2162" s="1"/>
  <c r="AL133" i="2162" s="1"/>
  <c r="BM132" i="2162"/>
  <c r="BL132" i="2162"/>
  <c r="BK132" i="2162"/>
  <c r="BJ132" i="2162"/>
  <c r="BI132" i="2162"/>
  <c r="BH132" i="2162"/>
  <c r="BB132" i="2162"/>
  <c r="AE132" i="2162"/>
  <c r="AU132" i="2162" s="1"/>
  <c r="AC132" i="2162"/>
  <c r="AS132" i="2162" s="1"/>
  <c r="Q132" i="2162"/>
  <c r="AG132" i="2162" s="1"/>
  <c r="AW132" i="2162" s="1"/>
  <c r="P132" i="2162"/>
  <c r="AF132" i="2162" s="1"/>
  <c r="AV132" i="2162" s="1"/>
  <c r="O132" i="2162"/>
  <c r="N132" i="2162"/>
  <c r="AD132" i="2162" s="1"/>
  <c r="AT132" i="2162" s="1"/>
  <c r="M132" i="2162"/>
  <c r="L132" i="2162"/>
  <c r="AB132" i="2162" s="1"/>
  <c r="AR132" i="2162" s="1"/>
  <c r="F132" i="2162"/>
  <c r="V132" i="2162" s="1"/>
  <c r="AL132" i="2162" s="1"/>
  <c r="BM131" i="2162"/>
  <c r="BL131" i="2162"/>
  <c r="BK131" i="2162"/>
  <c r="BJ131" i="2162"/>
  <c r="BI131" i="2162"/>
  <c r="BH131" i="2162"/>
  <c r="BB131" i="2162"/>
  <c r="AG131" i="2162"/>
  <c r="AW131" i="2162" s="1"/>
  <c r="AE131" i="2162"/>
  <c r="AU131" i="2162" s="1"/>
  <c r="Q131" i="2162"/>
  <c r="P131" i="2162"/>
  <c r="AF131" i="2162" s="1"/>
  <c r="AV131" i="2162" s="1"/>
  <c r="O131" i="2162"/>
  <c r="N131" i="2162"/>
  <c r="AD131" i="2162" s="1"/>
  <c r="AT131" i="2162" s="1"/>
  <c r="M131" i="2162"/>
  <c r="AC131" i="2162" s="1"/>
  <c r="AS131" i="2162" s="1"/>
  <c r="L131" i="2162"/>
  <c r="AB131" i="2162" s="1"/>
  <c r="AR131" i="2162" s="1"/>
  <c r="F131" i="2162"/>
  <c r="V131" i="2162" s="1"/>
  <c r="AL131" i="2162" s="1"/>
  <c r="BM130" i="2162"/>
  <c r="BL130" i="2162"/>
  <c r="BK130" i="2162"/>
  <c r="BJ130" i="2162"/>
  <c r="BI130" i="2162"/>
  <c r="BH130" i="2162"/>
  <c r="BB130" i="2162"/>
  <c r="AE130" i="2162"/>
  <c r="AU130" i="2162" s="1"/>
  <c r="AC130" i="2162"/>
  <c r="AS130" i="2162" s="1"/>
  <c r="Q130" i="2162"/>
  <c r="AG130" i="2162" s="1"/>
  <c r="AW130" i="2162" s="1"/>
  <c r="P130" i="2162"/>
  <c r="AF130" i="2162" s="1"/>
  <c r="AV130" i="2162" s="1"/>
  <c r="O130" i="2162"/>
  <c r="N130" i="2162"/>
  <c r="AD130" i="2162" s="1"/>
  <c r="AT130" i="2162" s="1"/>
  <c r="M130" i="2162"/>
  <c r="L130" i="2162"/>
  <c r="AB130" i="2162" s="1"/>
  <c r="AR130" i="2162" s="1"/>
  <c r="F130" i="2162"/>
  <c r="V130" i="2162" s="1"/>
  <c r="AL130" i="2162" s="1"/>
  <c r="BM129" i="2162"/>
  <c r="BL129" i="2162"/>
  <c r="BK129" i="2162"/>
  <c r="BJ129" i="2162"/>
  <c r="BI129" i="2162"/>
  <c r="BH129" i="2162"/>
  <c r="BB129" i="2162"/>
  <c r="AG129" i="2162"/>
  <c r="AW129" i="2162" s="1"/>
  <c r="Q129" i="2162"/>
  <c r="P129" i="2162"/>
  <c r="AF129" i="2162" s="1"/>
  <c r="AV129" i="2162" s="1"/>
  <c r="O129" i="2162"/>
  <c r="AE129" i="2162" s="1"/>
  <c r="AU129" i="2162" s="1"/>
  <c r="N129" i="2162"/>
  <c r="AD129" i="2162" s="1"/>
  <c r="AT129" i="2162" s="1"/>
  <c r="M129" i="2162"/>
  <c r="AC129" i="2162" s="1"/>
  <c r="AS129" i="2162" s="1"/>
  <c r="L129" i="2162"/>
  <c r="AB129" i="2162" s="1"/>
  <c r="AR129" i="2162" s="1"/>
  <c r="F129" i="2162"/>
  <c r="V129" i="2162" s="1"/>
  <c r="AL129" i="2162" s="1"/>
  <c r="BM128" i="2162"/>
  <c r="BL128" i="2162"/>
  <c r="BK128" i="2162"/>
  <c r="BJ128" i="2162"/>
  <c r="BI128" i="2162"/>
  <c r="BH128" i="2162"/>
  <c r="BB128" i="2162"/>
  <c r="AE128" i="2162"/>
  <c r="AU128" i="2162" s="1"/>
  <c r="Q128" i="2162"/>
  <c r="AG128" i="2162" s="1"/>
  <c r="AW128" i="2162" s="1"/>
  <c r="P128" i="2162"/>
  <c r="AF128" i="2162" s="1"/>
  <c r="AV128" i="2162" s="1"/>
  <c r="O128" i="2162"/>
  <c r="N128" i="2162"/>
  <c r="AD128" i="2162" s="1"/>
  <c r="AT128" i="2162" s="1"/>
  <c r="M128" i="2162"/>
  <c r="AC128" i="2162" s="1"/>
  <c r="AS128" i="2162" s="1"/>
  <c r="L128" i="2162"/>
  <c r="AB128" i="2162" s="1"/>
  <c r="AR128" i="2162" s="1"/>
  <c r="F128" i="2162"/>
  <c r="V128" i="2162" s="1"/>
  <c r="AL128" i="2162" s="1"/>
  <c r="BM127" i="2162"/>
  <c r="BL127" i="2162"/>
  <c r="BK127" i="2162"/>
  <c r="BJ127" i="2162"/>
  <c r="BI127" i="2162"/>
  <c r="BH127" i="2162"/>
  <c r="BB127" i="2162"/>
  <c r="AG127" i="2162"/>
  <c r="AW127" i="2162" s="1"/>
  <c r="Q127" i="2162"/>
  <c r="P127" i="2162"/>
  <c r="AF127" i="2162" s="1"/>
  <c r="AV127" i="2162" s="1"/>
  <c r="O127" i="2162"/>
  <c r="AE127" i="2162" s="1"/>
  <c r="AU127" i="2162" s="1"/>
  <c r="N127" i="2162"/>
  <c r="AD127" i="2162" s="1"/>
  <c r="AT127" i="2162" s="1"/>
  <c r="M127" i="2162"/>
  <c r="AC127" i="2162" s="1"/>
  <c r="AS127" i="2162" s="1"/>
  <c r="L127" i="2162"/>
  <c r="AB127" i="2162" s="1"/>
  <c r="AR127" i="2162" s="1"/>
  <c r="F127" i="2162"/>
  <c r="V127" i="2162" s="1"/>
  <c r="AL127" i="2162" s="1"/>
  <c r="BM125" i="2162"/>
  <c r="BL125" i="2162"/>
  <c r="BK125" i="2162"/>
  <c r="BJ125" i="2162"/>
  <c r="BI125" i="2162"/>
  <c r="BH125" i="2162"/>
  <c r="BB125" i="2162"/>
  <c r="AG125" i="2162"/>
  <c r="AW125" i="2162" s="1"/>
  <c r="Q125" i="2162"/>
  <c r="P125" i="2162"/>
  <c r="AF125" i="2162" s="1"/>
  <c r="AV125" i="2162" s="1"/>
  <c r="O125" i="2162"/>
  <c r="AE125" i="2162" s="1"/>
  <c r="AU125" i="2162" s="1"/>
  <c r="N125" i="2162"/>
  <c r="AD125" i="2162" s="1"/>
  <c r="AT125" i="2162" s="1"/>
  <c r="M125" i="2162"/>
  <c r="AC125" i="2162" s="1"/>
  <c r="AS125" i="2162" s="1"/>
  <c r="L125" i="2162"/>
  <c r="AB125" i="2162" s="1"/>
  <c r="AR125" i="2162" s="1"/>
  <c r="F125" i="2162"/>
  <c r="V125" i="2162" s="1"/>
  <c r="AL125" i="2162" s="1"/>
  <c r="BM124" i="2162"/>
  <c r="BL124" i="2162"/>
  <c r="BK124" i="2162"/>
  <c r="BJ124" i="2162"/>
  <c r="BI124" i="2162"/>
  <c r="BH124" i="2162"/>
  <c r="BB124" i="2162"/>
  <c r="AG124" i="2162"/>
  <c r="AW124" i="2162" s="1"/>
  <c r="Q124" i="2162"/>
  <c r="P124" i="2162"/>
  <c r="AF124" i="2162" s="1"/>
  <c r="AV124" i="2162" s="1"/>
  <c r="O124" i="2162"/>
  <c r="AE124" i="2162" s="1"/>
  <c r="AU124" i="2162" s="1"/>
  <c r="N124" i="2162"/>
  <c r="AD124" i="2162" s="1"/>
  <c r="AT124" i="2162" s="1"/>
  <c r="M124" i="2162"/>
  <c r="AC124" i="2162" s="1"/>
  <c r="AS124" i="2162" s="1"/>
  <c r="L124" i="2162"/>
  <c r="AB124" i="2162" s="1"/>
  <c r="AR124" i="2162" s="1"/>
  <c r="F124" i="2162"/>
  <c r="V124" i="2162" s="1"/>
  <c r="AL124" i="2162" s="1"/>
  <c r="BM123" i="2162"/>
  <c r="BL123" i="2162"/>
  <c r="BK123" i="2162"/>
  <c r="BJ123" i="2162"/>
  <c r="BI123" i="2162"/>
  <c r="BH123" i="2162"/>
  <c r="BB123" i="2162"/>
  <c r="Q123" i="2162"/>
  <c r="AG123" i="2162" s="1"/>
  <c r="AW123" i="2162" s="1"/>
  <c r="P123" i="2162"/>
  <c r="AF123" i="2162" s="1"/>
  <c r="AV123" i="2162" s="1"/>
  <c r="O123" i="2162"/>
  <c r="AE123" i="2162" s="1"/>
  <c r="AU123" i="2162" s="1"/>
  <c r="N123" i="2162"/>
  <c r="AD123" i="2162" s="1"/>
  <c r="AT123" i="2162" s="1"/>
  <c r="M123" i="2162"/>
  <c r="AC123" i="2162" s="1"/>
  <c r="AS123" i="2162" s="1"/>
  <c r="L123" i="2162"/>
  <c r="AB123" i="2162" s="1"/>
  <c r="AR123" i="2162" s="1"/>
  <c r="F123" i="2162"/>
  <c r="V123" i="2162" s="1"/>
  <c r="AL123" i="2162" s="1"/>
  <c r="BM122" i="2162"/>
  <c r="BL122" i="2162"/>
  <c r="BK122" i="2162"/>
  <c r="BJ122" i="2162"/>
  <c r="BI122" i="2162"/>
  <c r="BH122" i="2162"/>
  <c r="BB122" i="2162"/>
  <c r="AE122" i="2162"/>
  <c r="AU122" i="2162" s="1"/>
  <c r="Q122" i="2162"/>
  <c r="AG122" i="2162" s="1"/>
  <c r="AW122" i="2162" s="1"/>
  <c r="P122" i="2162"/>
  <c r="AF122" i="2162" s="1"/>
  <c r="AV122" i="2162" s="1"/>
  <c r="O122" i="2162"/>
  <c r="N122" i="2162"/>
  <c r="AD122" i="2162" s="1"/>
  <c r="AT122" i="2162" s="1"/>
  <c r="M122" i="2162"/>
  <c r="AC122" i="2162" s="1"/>
  <c r="AS122" i="2162" s="1"/>
  <c r="L122" i="2162"/>
  <c r="AB122" i="2162" s="1"/>
  <c r="AR122" i="2162" s="1"/>
  <c r="F122" i="2162"/>
  <c r="V122" i="2162" s="1"/>
  <c r="AL122" i="2162" s="1"/>
  <c r="BM121" i="2162"/>
  <c r="BL121" i="2162"/>
  <c r="BK121" i="2162"/>
  <c r="BJ121" i="2162"/>
  <c r="BI121" i="2162"/>
  <c r="BH121" i="2162"/>
  <c r="BB121" i="2162"/>
  <c r="AE121" i="2162"/>
  <c r="AU121" i="2162" s="1"/>
  <c r="Q121" i="2162"/>
  <c r="AG121" i="2162" s="1"/>
  <c r="AW121" i="2162" s="1"/>
  <c r="P121" i="2162"/>
  <c r="AF121" i="2162" s="1"/>
  <c r="AV121" i="2162" s="1"/>
  <c r="O121" i="2162"/>
  <c r="N121" i="2162"/>
  <c r="AD121" i="2162" s="1"/>
  <c r="AT121" i="2162" s="1"/>
  <c r="M121" i="2162"/>
  <c r="AC121" i="2162" s="1"/>
  <c r="AS121" i="2162" s="1"/>
  <c r="L121" i="2162"/>
  <c r="AB121" i="2162" s="1"/>
  <c r="AR121" i="2162" s="1"/>
  <c r="F121" i="2162"/>
  <c r="V121" i="2162" s="1"/>
  <c r="AL121" i="2162" s="1"/>
  <c r="BM120" i="2162"/>
  <c r="BL120" i="2162"/>
  <c r="BK120" i="2162"/>
  <c r="BJ120" i="2162"/>
  <c r="BI120" i="2162"/>
  <c r="BH120" i="2162"/>
  <c r="BB120" i="2162"/>
  <c r="AG120" i="2162"/>
  <c r="AW120" i="2162" s="1"/>
  <c r="V120" i="2162"/>
  <c r="AL120" i="2162" s="1"/>
  <c r="Q120" i="2162"/>
  <c r="P120" i="2162"/>
  <c r="AF120" i="2162" s="1"/>
  <c r="AV120" i="2162" s="1"/>
  <c r="O120" i="2162"/>
  <c r="AE120" i="2162" s="1"/>
  <c r="AU120" i="2162" s="1"/>
  <c r="N120" i="2162"/>
  <c r="AD120" i="2162" s="1"/>
  <c r="AT120" i="2162" s="1"/>
  <c r="M120" i="2162"/>
  <c r="AC120" i="2162" s="1"/>
  <c r="AS120" i="2162" s="1"/>
  <c r="L120" i="2162"/>
  <c r="AB120" i="2162" s="1"/>
  <c r="AR120" i="2162" s="1"/>
  <c r="F120" i="2162"/>
  <c r="BM119" i="2162"/>
  <c r="BL119" i="2162"/>
  <c r="BK119" i="2162"/>
  <c r="BJ119" i="2162"/>
  <c r="BI119" i="2162"/>
  <c r="BH119" i="2162"/>
  <c r="BB119" i="2162"/>
  <c r="Q119" i="2162"/>
  <c r="AG119" i="2162" s="1"/>
  <c r="AW119" i="2162" s="1"/>
  <c r="P119" i="2162"/>
  <c r="AF119" i="2162" s="1"/>
  <c r="AV119" i="2162" s="1"/>
  <c r="O119" i="2162"/>
  <c r="AE119" i="2162" s="1"/>
  <c r="AU119" i="2162" s="1"/>
  <c r="N119" i="2162"/>
  <c r="AD119" i="2162" s="1"/>
  <c r="AT119" i="2162" s="1"/>
  <c r="M119" i="2162"/>
  <c r="AC119" i="2162" s="1"/>
  <c r="AS119" i="2162" s="1"/>
  <c r="L119" i="2162"/>
  <c r="AB119" i="2162" s="1"/>
  <c r="AR119" i="2162" s="1"/>
  <c r="F119" i="2162"/>
  <c r="V119" i="2162" s="1"/>
  <c r="AL119" i="2162" s="1"/>
  <c r="BM118" i="2162"/>
  <c r="BL118" i="2162"/>
  <c r="BK118" i="2162"/>
  <c r="BJ118" i="2162"/>
  <c r="BI118" i="2162"/>
  <c r="BH118" i="2162"/>
  <c r="BB118" i="2162"/>
  <c r="AE118" i="2162"/>
  <c r="AU118" i="2162" s="1"/>
  <c r="Q118" i="2162"/>
  <c r="AG118" i="2162" s="1"/>
  <c r="AW118" i="2162" s="1"/>
  <c r="P118" i="2162"/>
  <c r="AF118" i="2162" s="1"/>
  <c r="AV118" i="2162" s="1"/>
  <c r="O118" i="2162"/>
  <c r="N118" i="2162"/>
  <c r="AD118" i="2162" s="1"/>
  <c r="AT118" i="2162" s="1"/>
  <c r="M118" i="2162"/>
  <c r="AC118" i="2162" s="1"/>
  <c r="AS118" i="2162" s="1"/>
  <c r="L118" i="2162"/>
  <c r="AB118" i="2162" s="1"/>
  <c r="AR118" i="2162" s="1"/>
  <c r="F118" i="2162"/>
  <c r="V118" i="2162" s="1"/>
  <c r="AL118" i="2162" s="1"/>
  <c r="BM117" i="2162"/>
  <c r="BL117" i="2162"/>
  <c r="BK117" i="2162"/>
  <c r="BJ117" i="2162"/>
  <c r="BI117" i="2162"/>
  <c r="BH117" i="2162"/>
  <c r="BB117" i="2162"/>
  <c r="AE117" i="2162"/>
  <c r="AU117" i="2162" s="1"/>
  <c r="Q117" i="2162"/>
  <c r="AG117" i="2162" s="1"/>
  <c r="AW117" i="2162" s="1"/>
  <c r="P117" i="2162"/>
  <c r="AF117" i="2162" s="1"/>
  <c r="AV117" i="2162" s="1"/>
  <c r="O117" i="2162"/>
  <c r="N117" i="2162"/>
  <c r="AD117" i="2162" s="1"/>
  <c r="AT117" i="2162" s="1"/>
  <c r="M117" i="2162"/>
  <c r="AC117" i="2162" s="1"/>
  <c r="AS117" i="2162" s="1"/>
  <c r="L117" i="2162"/>
  <c r="AB117" i="2162" s="1"/>
  <c r="AR117" i="2162" s="1"/>
  <c r="F117" i="2162"/>
  <c r="V117" i="2162" s="1"/>
  <c r="AL117" i="2162" s="1"/>
  <c r="BM116" i="2162"/>
  <c r="BL116" i="2162"/>
  <c r="BK116" i="2162"/>
  <c r="BJ116" i="2162"/>
  <c r="BI116" i="2162"/>
  <c r="BH116" i="2162"/>
  <c r="BB116" i="2162"/>
  <c r="AG116" i="2162"/>
  <c r="AW116" i="2162" s="1"/>
  <c r="Q116" i="2162"/>
  <c r="P116" i="2162"/>
  <c r="AF116" i="2162" s="1"/>
  <c r="AV116" i="2162" s="1"/>
  <c r="O116" i="2162"/>
  <c r="AE116" i="2162" s="1"/>
  <c r="AU116" i="2162" s="1"/>
  <c r="N116" i="2162"/>
  <c r="AD116" i="2162" s="1"/>
  <c r="AT116" i="2162" s="1"/>
  <c r="M116" i="2162"/>
  <c r="AC116" i="2162" s="1"/>
  <c r="AS116" i="2162" s="1"/>
  <c r="L116" i="2162"/>
  <c r="AB116" i="2162" s="1"/>
  <c r="AR116" i="2162" s="1"/>
  <c r="F116" i="2162"/>
  <c r="V116" i="2162" s="1"/>
  <c r="AL116" i="2162" s="1"/>
  <c r="BM115" i="2162"/>
  <c r="BL115" i="2162"/>
  <c r="BK115" i="2162"/>
  <c r="BJ115" i="2162"/>
  <c r="BI115" i="2162"/>
  <c r="BH115" i="2162"/>
  <c r="BB115" i="2162"/>
  <c r="AE115" i="2162"/>
  <c r="AU115" i="2162" s="1"/>
  <c r="Q115" i="2162"/>
  <c r="AG115" i="2162" s="1"/>
  <c r="AW115" i="2162" s="1"/>
  <c r="P115" i="2162"/>
  <c r="AF115" i="2162" s="1"/>
  <c r="AV115" i="2162" s="1"/>
  <c r="O115" i="2162"/>
  <c r="N115" i="2162"/>
  <c r="AD115" i="2162" s="1"/>
  <c r="AT115" i="2162" s="1"/>
  <c r="M115" i="2162"/>
  <c r="AC115" i="2162" s="1"/>
  <c r="AS115" i="2162" s="1"/>
  <c r="L115" i="2162"/>
  <c r="AB115" i="2162" s="1"/>
  <c r="AR115" i="2162" s="1"/>
  <c r="F115" i="2162"/>
  <c r="V115" i="2162" s="1"/>
  <c r="AL115" i="2162" s="1"/>
  <c r="BM114" i="2162"/>
  <c r="BL114" i="2162"/>
  <c r="BK114" i="2162"/>
  <c r="BJ114" i="2162"/>
  <c r="BI114" i="2162"/>
  <c r="BH114" i="2162"/>
  <c r="BB114" i="2162"/>
  <c r="AE114" i="2162"/>
  <c r="AU114" i="2162" s="1"/>
  <c r="V114" i="2162"/>
  <c r="AL114" i="2162" s="1"/>
  <c r="Q114" i="2162"/>
  <c r="AG114" i="2162" s="1"/>
  <c r="AW114" i="2162" s="1"/>
  <c r="P114" i="2162"/>
  <c r="AF114" i="2162" s="1"/>
  <c r="AV114" i="2162" s="1"/>
  <c r="O114" i="2162"/>
  <c r="N114" i="2162"/>
  <c r="AD114" i="2162" s="1"/>
  <c r="AT114" i="2162" s="1"/>
  <c r="M114" i="2162"/>
  <c r="AC114" i="2162" s="1"/>
  <c r="AS114" i="2162" s="1"/>
  <c r="L114" i="2162"/>
  <c r="AB114" i="2162" s="1"/>
  <c r="AR114" i="2162" s="1"/>
  <c r="F114" i="2162"/>
  <c r="BM113" i="2162"/>
  <c r="BL113" i="2162"/>
  <c r="BK113" i="2162"/>
  <c r="BJ113" i="2162"/>
  <c r="BI113" i="2162"/>
  <c r="BH113" i="2162"/>
  <c r="BB113" i="2162"/>
  <c r="V113" i="2162"/>
  <c r="AL113" i="2162" s="1"/>
  <c r="Q113" i="2162"/>
  <c r="AG113" i="2162" s="1"/>
  <c r="AW113" i="2162" s="1"/>
  <c r="P113" i="2162"/>
  <c r="AF113" i="2162" s="1"/>
  <c r="AV113" i="2162" s="1"/>
  <c r="O113" i="2162"/>
  <c r="AE113" i="2162" s="1"/>
  <c r="AU113" i="2162" s="1"/>
  <c r="N113" i="2162"/>
  <c r="AD113" i="2162" s="1"/>
  <c r="AT113" i="2162" s="1"/>
  <c r="M113" i="2162"/>
  <c r="AC113" i="2162" s="1"/>
  <c r="AS113" i="2162" s="1"/>
  <c r="L113" i="2162"/>
  <c r="AB113" i="2162" s="1"/>
  <c r="AR113" i="2162" s="1"/>
  <c r="F113" i="2162"/>
  <c r="BM112" i="2162"/>
  <c r="BL112" i="2162"/>
  <c r="BK112" i="2162"/>
  <c r="BJ112" i="2162"/>
  <c r="BI112" i="2162"/>
  <c r="BH112" i="2162"/>
  <c r="BB112" i="2162"/>
  <c r="AG112" i="2162"/>
  <c r="AW112" i="2162" s="1"/>
  <c r="Q112" i="2162"/>
  <c r="P112" i="2162"/>
  <c r="AF112" i="2162" s="1"/>
  <c r="AV112" i="2162" s="1"/>
  <c r="O112" i="2162"/>
  <c r="AE112" i="2162" s="1"/>
  <c r="AU112" i="2162" s="1"/>
  <c r="N112" i="2162"/>
  <c r="AD112" i="2162" s="1"/>
  <c r="AT112" i="2162" s="1"/>
  <c r="M112" i="2162"/>
  <c r="AC112" i="2162" s="1"/>
  <c r="AS112" i="2162" s="1"/>
  <c r="L112" i="2162"/>
  <c r="AB112" i="2162" s="1"/>
  <c r="AR112" i="2162" s="1"/>
  <c r="F112" i="2162"/>
  <c r="V112" i="2162" s="1"/>
  <c r="AL112" i="2162" s="1"/>
  <c r="BM111" i="2162"/>
  <c r="BL111" i="2162"/>
  <c r="BK111" i="2162"/>
  <c r="BJ111" i="2162"/>
  <c r="BI111" i="2162"/>
  <c r="BH111" i="2162"/>
  <c r="BB111" i="2162"/>
  <c r="AE111" i="2162"/>
  <c r="AU111" i="2162" s="1"/>
  <c r="Q111" i="2162"/>
  <c r="AG111" i="2162" s="1"/>
  <c r="AW111" i="2162" s="1"/>
  <c r="P111" i="2162"/>
  <c r="AF111" i="2162" s="1"/>
  <c r="AV111" i="2162" s="1"/>
  <c r="O111" i="2162"/>
  <c r="N111" i="2162"/>
  <c r="AD111" i="2162" s="1"/>
  <c r="AT111" i="2162" s="1"/>
  <c r="M111" i="2162"/>
  <c r="AC111" i="2162" s="1"/>
  <c r="AS111" i="2162" s="1"/>
  <c r="L111" i="2162"/>
  <c r="AB111" i="2162" s="1"/>
  <c r="AR111" i="2162" s="1"/>
  <c r="F111" i="2162"/>
  <c r="V111" i="2162" s="1"/>
  <c r="AL111" i="2162" s="1"/>
  <c r="BM110" i="2162"/>
  <c r="BL110" i="2162"/>
  <c r="BK110" i="2162"/>
  <c r="BJ110" i="2162"/>
  <c r="BI110" i="2162"/>
  <c r="BH110" i="2162"/>
  <c r="BB110" i="2162"/>
  <c r="AE110" i="2162"/>
  <c r="AU110" i="2162" s="1"/>
  <c r="V110" i="2162"/>
  <c r="AL110" i="2162" s="1"/>
  <c r="Q110" i="2162"/>
  <c r="AG110" i="2162" s="1"/>
  <c r="AW110" i="2162" s="1"/>
  <c r="P110" i="2162"/>
  <c r="AF110" i="2162" s="1"/>
  <c r="AV110" i="2162" s="1"/>
  <c r="O110" i="2162"/>
  <c r="N110" i="2162"/>
  <c r="AD110" i="2162" s="1"/>
  <c r="AT110" i="2162" s="1"/>
  <c r="M110" i="2162"/>
  <c r="AC110" i="2162" s="1"/>
  <c r="AS110" i="2162" s="1"/>
  <c r="L110" i="2162"/>
  <c r="AB110" i="2162" s="1"/>
  <c r="AR110" i="2162" s="1"/>
  <c r="F110" i="2162"/>
  <c r="BM109" i="2162"/>
  <c r="BL109" i="2162"/>
  <c r="BK109" i="2162"/>
  <c r="BJ109" i="2162"/>
  <c r="BI109" i="2162"/>
  <c r="BH109" i="2162"/>
  <c r="BB109" i="2162"/>
  <c r="Q109" i="2162"/>
  <c r="AG109" i="2162" s="1"/>
  <c r="AW109" i="2162" s="1"/>
  <c r="P109" i="2162"/>
  <c r="AF109" i="2162" s="1"/>
  <c r="AV109" i="2162" s="1"/>
  <c r="O109" i="2162"/>
  <c r="AE109" i="2162" s="1"/>
  <c r="AU109" i="2162" s="1"/>
  <c r="N109" i="2162"/>
  <c r="AD109" i="2162" s="1"/>
  <c r="AT109" i="2162" s="1"/>
  <c r="M109" i="2162"/>
  <c r="AC109" i="2162" s="1"/>
  <c r="AS109" i="2162" s="1"/>
  <c r="L109" i="2162"/>
  <c r="AB109" i="2162" s="1"/>
  <c r="AR109" i="2162" s="1"/>
  <c r="F109" i="2162"/>
  <c r="V109" i="2162" s="1"/>
  <c r="AL109" i="2162" s="1"/>
  <c r="BM108" i="2162"/>
  <c r="BL108" i="2162"/>
  <c r="BK108" i="2162"/>
  <c r="BJ108" i="2162"/>
  <c r="BI108" i="2162"/>
  <c r="BH108" i="2162"/>
  <c r="BB108" i="2162"/>
  <c r="AG108" i="2162"/>
  <c r="AW108" i="2162" s="1"/>
  <c r="V108" i="2162"/>
  <c r="AL108" i="2162" s="1"/>
  <c r="Q108" i="2162"/>
  <c r="P108" i="2162"/>
  <c r="AF108" i="2162" s="1"/>
  <c r="AV108" i="2162" s="1"/>
  <c r="O108" i="2162"/>
  <c r="AE108" i="2162" s="1"/>
  <c r="AU108" i="2162" s="1"/>
  <c r="N108" i="2162"/>
  <c r="AD108" i="2162" s="1"/>
  <c r="AT108" i="2162" s="1"/>
  <c r="M108" i="2162"/>
  <c r="AC108" i="2162" s="1"/>
  <c r="AS108" i="2162" s="1"/>
  <c r="L108" i="2162"/>
  <c r="AB108" i="2162" s="1"/>
  <c r="AR108" i="2162" s="1"/>
  <c r="F108" i="2162"/>
  <c r="BM107" i="2162"/>
  <c r="BL107" i="2162"/>
  <c r="BK107" i="2162"/>
  <c r="BJ107" i="2162"/>
  <c r="BI107" i="2162"/>
  <c r="BH107" i="2162"/>
  <c r="BB107" i="2162"/>
  <c r="Q107" i="2162"/>
  <c r="AG107" i="2162" s="1"/>
  <c r="AW107" i="2162" s="1"/>
  <c r="P107" i="2162"/>
  <c r="AF107" i="2162" s="1"/>
  <c r="AV107" i="2162" s="1"/>
  <c r="O107" i="2162"/>
  <c r="AE107" i="2162" s="1"/>
  <c r="AU107" i="2162" s="1"/>
  <c r="N107" i="2162"/>
  <c r="AD107" i="2162" s="1"/>
  <c r="AT107" i="2162" s="1"/>
  <c r="M107" i="2162"/>
  <c r="AC107" i="2162" s="1"/>
  <c r="AS107" i="2162" s="1"/>
  <c r="L107" i="2162"/>
  <c r="AB107" i="2162" s="1"/>
  <c r="AR107" i="2162" s="1"/>
  <c r="F107" i="2162"/>
  <c r="V107" i="2162" s="1"/>
  <c r="AL107" i="2162" s="1"/>
  <c r="BM106" i="2162"/>
  <c r="BL106" i="2162"/>
  <c r="BK106" i="2162"/>
  <c r="BJ106" i="2162"/>
  <c r="BI106" i="2162"/>
  <c r="BH106" i="2162"/>
  <c r="BB106" i="2162"/>
  <c r="AE106" i="2162"/>
  <c r="AU106" i="2162" s="1"/>
  <c r="Q106" i="2162"/>
  <c r="AG106" i="2162" s="1"/>
  <c r="AW106" i="2162" s="1"/>
  <c r="P106" i="2162"/>
  <c r="AF106" i="2162" s="1"/>
  <c r="AV106" i="2162" s="1"/>
  <c r="O106" i="2162"/>
  <c r="N106" i="2162"/>
  <c r="AD106" i="2162" s="1"/>
  <c r="AT106" i="2162" s="1"/>
  <c r="M106" i="2162"/>
  <c r="AC106" i="2162" s="1"/>
  <c r="AS106" i="2162" s="1"/>
  <c r="L106" i="2162"/>
  <c r="AB106" i="2162" s="1"/>
  <c r="AR106" i="2162" s="1"/>
  <c r="F106" i="2162"/>
  <c r="V106" i="2162" s="1"/>
  <c r="AL106" i="2162" s="1"/>
  <c r="BM105" i="2162"/>
  <c r="BL105" i="2162"/>
  <c r="BK105" i="2162"/>
  <c r="BJ105" i="2162"/>
  <c r="BI105" i="2162"/>
  <c r="BH105" i="2162"/>
  <c r="BB105" i="2162"/>
  <c r="AE105" i="2162"/>
  <c r="AU105" i="2162" s="1"/>
  <c r="Q105" i="2162"/>
  <c r="AG105" i="2162" s="1"/>
  <c r="AW105" i="2162" s="1"/>
  <c r="P105" i="2162"/>
  <c r="AF105" i="2162" s="1"/>
  <c r="AV105" i="2162" s="1"/>
  <c r="O105" i="2162"/>
  <c r="N105" i="2162"/>
  <c r="AD105" i="2162" s="1"/>
  <c r="AT105" i="2162" s="1"/>
  <c r="M105" i="2162"/>
  <c r="AC105" i="2162" s="1"/>
  <c r="AS105" i="2162" s="1"/>
  <c r="L105" i="2162"/>
  <c r="AB105" i="2162" s="1"/>
  <c r="AR105" i="2162" s="1"/>
  <c r="F105" i="2162"/>
  <c r="V105" i="2162" s="1"/>
  <c r="AL105" i="2162" s="1"/>
  <c r="BM104" i="2162"/>
  <c r="BL104" i="2162"/>
  <c r="BK104" i="2162"/>
  <c r="BJ104" i="2162"/>
  <c r="BI104" i="2162"/>
  <c r="BH104" i="2162"/>
  <c r="BB104" i="2162"/>
  <c r="AG104" i="2162"/>
  <c r="AW104" i="2162" s="1"/>
  <c r="V104" i="2162"/>
  <c r="AL104" i="2162" s="1"/>
  <c r="Q104" i="2162"/>
  <c r="P104" i="2162"/>
  <c r="AF104" i="2162" s="1"/>
  <c r="AV104" i="2162" s="1"/>
  <c r="O104" i="2162"/>
  <c r="AE104" i="2162" s="1"/>
  <c r="AU104" i="2162" s="1"/>
  <c r="N104" i="2162"/>
  <c r="AD104" i="2162" s="1"/>
  <c r="AT104" i="2162" s="1"/>
  <c r="M104" i="2162"/>
  <c r="AC104" i="2162" s="1"/>
  <c r="AS104" i="2162" s="1"/>
  <c r="L104" i="2162"/>
  <c r="AB104" i="2162" s="1"/>
  <c r="AR104" i="2162" s="1"/>
  <c r="F104" i="2162"/>
  <c r="BM103" i="2162"/>
  <c r="BL103" i="2162"/>
  <c r="BK103" i="2162"/>
  <c r="BJ103" i="2162"/>
  <c r="BI103" i="2162"/>
  <c r="BH103" i="2162"/>
  <c r="BB103" i="2162"/>
  <c r="Q103" i="2162"/>
  <c r="AG103" i="2162" s="1"/>
  <c r="AW103" i="2162" s="1"/>
  <c r="P103" i="2162"/>
  <c r="AF103" i="2162" s="1"/>
  <c r="AV103" i="2162" s="1"/>
  <c r="O103" i="2162"/>
  <c r="AE103" i="2162" s="1"/>
  <c r="AU103" i="2162" s="1"/>
  <c r="N103" i="2162"/>
  <c r="AD103" i="2162" s="1"/>
  <c r="AT103" i="2162" s="1"/>
  <c r="M103" i="2162"/>
  <c r="AC103" i="2162" s="1"/>
  <c r="AS103" i="2162" s="1"/>
  <c r="L103" i="2162"/>
  <c r="AB103" i="2162" s="1"/>
  <c r="AR103" i="2162" s="1"/>
  <c r="F103" i="2162"/>
  <c r="V103" i="2162" s="1"/>
  <c r="AL103" i="2162" s="1"/>
  <c r="BM102" i="2162"/>
  <c r="BL102" i="2162"/>
  <c r="BK102" i="2162"/>
  <c r="BJ102" i="2162"/>
  <c r="BI102" i="2162"/>
  <c r="BH102" i="2162"/>
  <c r="BB102" i="2162"/>
  <c r="AG102" i="2162"/>
  <c r="AW102" i="2162" s="1"/>
  <c r="AE102" i="2162"/>
  <c r="AU102" i="2162" s="1"/>
  <c r="Q102" i="2162"/>
  <c r="P102" i="2162"/>
  <c r="AF102" i="2162" s="1"/>
  <c r="AV102" i="2162" s="1"/>
  <c r="O102" i="2162"/>
  <c r="N102" i="2162"/>
  <c r="AD102" i="2162" s="1"/>
  <c r="AT102" i="2162" s="1"/>
  <c r="M102" i="2162"/>
  <c r="AC102" i="2162" s="1"/>
  <c r="AS102" i="2162" s="1"/>
  <c r="L102" i="2162"/>
  <c r="AB102" i="2162" s="1"/>
  <c r="AR102" i="2162" s="1"/>
  <c r="F102" i="2162"/>
  <c r="V102" i="2162" s="1"/>
  <c r="AL102" i="2162" s="1"/>
  <c r="BM101" i="2162"/>
  <c r="BL101" i="2162"/>
  <c r="BK101" i="2162"/>
  <c r="BJ101" i="2162"/>
  <c r="BI101" i="2162"/>
  <c r="BH101" i="2162"/>
  <c r="BB101" i="2162"/>
  <c r="AE101" i="2162"/>
  <c r="AU101" i="2162" s="1"/>
  <c r="Q101" i="2162"/>
  <c r="AG101" i="2162" s="1"/>
  <c r="AW101" i="2162" s="1"/>
  <c r="P101" i="2162"/>
  <c r="AF101" i="2162" s="1"/>
  <c r="AV101" i="2162" s="1"/>
  <c r="O101" i="2162"/>
  <c r="N101" i="2162"/>
  <c r="AD101" i="2162" s="1"/>
  <c r="AT101" i="2162" s="1"/>
  <c r="M101" i="2162"/>
  <c r="AC101" i="2162" s="1"/>
  <c r="AS101" i="2162" s="1"/>
  <c r="L101" i="2162"/>
  <c r="AB101" i="2162" s="1"/>
  <c r="AR101" i="2162" s="1"/>
  <c r="F101" i="2162"/>
  <c r="V101" i="2162" s="1"/>
  <c r="AL101" i="2162" s="1"/>
  <c r="BM100" i="2162"/>
  <c r="BL100" i="2162"/>
  <c r="BK100" i="2162"/>
  <c r="BJ100" i="2162"/>
  <c r="BI100" i="2162"/>
  <c r="BH100" i="2162"/>
  <c r="BB100" i="2162"/>
  <c r="AG100" i="2162"/>
  <c r="AW100" i="2162" s="1"/>
  <c r="Q100" i="2162"/>
  <c r="P100" i="2162"/>
  <c r="AF100" i="2162" s="1"/>
  <c r="AV100" i="2162" s="1"/>
  <c r="O100" i="2162"/>
  <c r="AE100" i="2162" s="1"/>
  <c r="AU100" i="2162" s="1"/>
  <c r="N100" i="2162"/>
  <c r="AD100" i="2162" s="1"/>
  <c r="AT100" i="2162" s="1"/>
  <c r="M100" i="2162"/>
  <c r="AC100" i="2162" s="1"/>
  <c r="AS100" i="2162" s="1"/>
  <c r="L100" i="2162"/>
  <c r="AB100" i="2162" s="1"/>
  <c r="AR100" i="2162" s="1"/>
  <c r="F100" i="2162"/>
  <c r="V100" i="2162" s="1"/>
  <c r="AL100" i="2162" s="1"/>
  <c r="BM99" i="2162"/>
  <c r="BL99" i="2162"/>
  <c r="BK99" i="2162"/>
  <c r="BJ99" i="2162"/>
  <c r="BI99" i="2162"/>
  <c r="BH99" i="2162"/>
  <c r="BB99" i="2162"/>
  <c r="AE99" i="2162"/>
  <c r="AU99" i="2162" s="1"/>
  <c r="Q99" i="2162"/>
  <c r="AG99" i="2162" s="1"/>
  <c r="AW99" i="2162" s="1"/>
  <c r="P99" i="2162"/>
  <c r="AF99" i="2162" s="1"/>
  <c r="AV99" i="2162" s="1"/>
  <c r="O99" i="2162"/>
  <c r="N99" i="2162"/>
  <c r="AD99" i="2162" s="1"/>
  <c r="AT99" i="2162" s="1"/>
  <c r="M99" i="2162"/>
  <c r="AC99" i="2162" s="1"/>
  <c r="AS99" i="2162" s="1"/>
  <c r="L99" i="2162"/>
  <c r="AB99" i="2162" s="1"/>
  <c r="AR99" i="2162" s="1"/>
  <c r="F99" i="2162"/>
  <c r="V99" i="2162" s="1"/>
  <c r="AL99" i="2162" s="1"/>
  <c r="BM98" i="2162"/>
  <c r="BL98" i="2162"/>
  <c r="BK98" i="2162"/>
  <c r="BJ98" i="2162"/>
  <c r="BI98" i="2162"/>
  <c r="BH98" i="2162"/>
  <c r="BB98" i="2162"/>
  <c r="AE98" i="2162"/>
  <c r="AU98" i="2162" s="1"/>
  <c r="V98" i="2162"/>
  <c r="AL98" i="2162" s="1"/>
  <c r="Q98" i="2162"/>
  <c r="AG98" i="2162" s="1"/>
  <c r="AW98" i="2162" s="1"/>
  <c r="P98" i="2162"/>
  <c r="AF98" i="2162" s="1"/>
  <c r="AV98" i="2162" s="1"/>
  <c r="O98" i="2162"/>
  <c r="N98" i="2162"/>
  <c r="AD98" i="2162" s="1"/>
  <c r="AT98" i="2162" s="1"/>
  <c r="M98" i="2162"/>
  <c r="AC98" i="2162" s="1"/>
  <c r="AS98" i="2162" s="1"/>
  <c r="L98" i="2162"/>
  <c r="AB98" i="2162" s="1"/>
  <c r="AR98" i="2162" s="1"/>
  <c r="F98" i="2162"/>
  <c r="BM97" i="2162"/>
  <c r="BL97" i="2162"/>
  <c r="BK97" i="2162"/>
  <c r="BJ97" i="2162"/>
  <c r="BI97" i="2162"/>
  <c r="BH97" i="2162"/>
  <c r="BB97" i="2162"/>
  <c r="V97" i="2162"/>
  <c r="AL97" i="2162" s="1"/>
  <c r="Q97" i="2162"/>
  <c r="AG97" i="2162" s="1"/>
  <c r="AW97" i="2162" s="1"/>
  <c r="P97" i="2162"/>
  <c r="AF97" i="2162" s="1"/>
  <c r="AV97" i="2162" s="1"/>
  <c r="O97" i="2162"/>
  <c r="AE97" i="2162" s="1"/>
  <c r="AU97" i="2162" s="1"/>
  <c r="N97" i="2162"/>
  <c r="AD97" i="2162" s="1"/>
  <c r="AT97" i="2162" s="1"/>
  <c r="M97" i="2162"/>
  <c r="AC97" i="2162" s="1"/>
  <c r="AS97" i="2162" s="1"/>
  <c r="L97" i="2162"/>
  <c r="AB97" i="2162" s="1"/>
  <c r="AR97" i="2162" s="1"/>
  <c r="F97" i="2162"/>
  <c r="BM96" i="2162"/>
  <c r="BL96" i="2162"/>
  <c r="BK96" i="2162"/>
  <c r="BJ96" i="2162"/>
  <c r="BI96" i="2162"/>
  <c r="BH96" i="2162"/>
  <c r="BB96" i="2162"/>
  <c r="AG96" i="2162"/>
  <c r="AW96" i="2162" s="1"/>
  <c r="Q96" i="2162"/>
  <c r="P96" i="2162"/>
  <c r="AF96" i="2162" s="1"/>
  <c r="AV96" i="2162" s="1"/>
  <c r="O96" i="2162"/>
  <c r="AE96" i="2162" s="1"/>
  <c r="AU96" i="2162" s="1"/>
  <c r="N96" i="2162"/>
  <c r="AD96" i="2162" s="1"/>
  <c r="AT96" i="2162" s="1"/>
  <c r="M96" i="2162"/>
  <c r="AC96" i="2162" s="1"/>
  <c r="AS96" i="2162" s="1"/>
  <c r="L96" i="2162"/>
  <c r="AB96" i="2162" s="1"/>
  <c r="AR96" i="2162" s="1"/>
  <c r="F96" i="2162"/>
  <c r="V96" i="2162" s="1"/>
  <c r="AL96" i="2162" s="1"/>
  <c r="BM95" i="2162"/>
  <c r="BL95" i="2162"/>
  <c r="BK95" i="2162"/>
  <c r="BJ95" i="2162"/>
  <c r="BI95" i="2162"/>
  <c r="BH95" i="2162"/>
  <c r="BB95" i="2162"/>
  <c r="AE95" i="2162"/>
  <c r="AU95" i="2162" s="1"/>
  <c r="Q95" i="2162"/>
  <c r="AG95" i="2162" s="1"/>
  <c r="AW95" i="2162" s="1"/>
  <c r="P95" i="2162"/>
  <c r="AF95" i="2162" s="1"/>
  <c r="AV95" i="2162" s="1"/>
  <c r="O95" i="2162"/>
  <c r="N95" i="2162"/>
  <c r="AD95" i="2162" s="1"/>
  <c r="AT95" i="2162" s="1"/>
  <c r="M95" i="2162"/>
  <c r="AC95" i="2162" s="1"/>
  <c r="AS95" i="2162" s="1"/>
  <c r="L95" i="2162"/>
  <c r="AB95" i="2162" s="1"/>
  <c r="AR95" i="2162" s="1"/>
  <c r="F95" i="2162"/>
  <c r="V95" i="2162" s="1"/>
  <c r="AL95" i="2162" s="1"/>
  <c r="BM94" i="2162"/>
  <c r="BL94" i="2162"/>
  <c r="BK94" i="2162"/>
  <c r="BJ94" i="2162"/>
  <c r="BI94" i="2162"/>
  <c r="BH94" i="2162"/>
  <c r="BB94" i="2162"/>
  <c r="AE94" i="2162"/>
  <c r="AU94" i="2162" s="1"/>
  <c r="V94" i="2162"/>
  <c r="AL94" i="2162" s="1"/>
  <c r="Q94" i="2162"/>
  <c r="AG94" i="2162" s="1"/>
  <c r="AW94" i="2162" s="1"/>
  <c r="P94" i="2162"/>
  <c r="AF94" i="2162" s="1"/>
  <c r="AV94" i="2162" s="1"/>
  <c r="O94" i="2162"/>
  <c r="N94" i="2162"/>
  <c r="AD94" i="2162" s="1"/>
  <c r="AT94" i="2162" s="1"/>
  <c r="M94" i="2162"/>
  <c r="AC94" i="2162" s="1"/>
  <c r="AS94" i="2162" s="1"/>
  <c r="L94" i="2162"/>
  <c r="AB94" i="2162" s="1"/>
  <c r="AR94" i="2162" s="1"/>
  <c r="F94" i="2162"/>
  <c r="BM93" i="2162"/>
  <c r="BL93" i="2162"/>
  <c r="BK93" i="2162"/>
  <c r="BJ93" i="2162"/>
  <c r="BI93" i="2162"/>
  <c r="BH93" i="2162"/>
  <c r="BB93" i="2162"/>
  <c r="Q93" i="2162"/>
  <c r="AG93" i="2162" s="1"/>
  <c r="AW93" i="2162" s="1"/>
  <c r="P93" i="2162"/>
  <c r="AF93" i="2162" s="1"/>
  <c r="AV93" i="2162" s="1"/>
  <c r="O93" i="2162"/>
  <c r="AE93" i="2162" s="1"/>
  <c r="AU93" i="2162" s="1"/>
  <c r="N93" i="2162"/>
  <c r="AD93" i="2162" s="1"/>
  <c r="AT93" i="2162" s="1"/>
  <c r="M93" i="2162"/>
  <c r="AC93" i="2162" s="1"/>
  <c r="AS93" i="2162" s="1"/>
  <c r="L93" i="2162"/>
  <c r="AB93" i="2162" s="1"/>
  <c r="AR93" i="2162" s="1"/>
  <c r="F93" i="2162"/>
  <c r="V93" i="2162" s="1"/>
  <c r="AL93" i="2162" s="1"/>
  <c r="BM92" i="2162"/>
  <c r="BL92" i="2162"/>
  <c r="BK92" i="2162"/>
  <c r="BJ92" i="2162"/>
  <c r="BI92" i="2162"/>
  <c r="BH92" i="2162"/>
  <c r="BB92" i="2162"/>
  <c r="AG92" i="2162"/>
  <c r="AW92" i="2162" s="1"/>
  <c r="V92" i="2162"/>
  <c r="AL92" i="2162" s="1"/>
  <c r="Q92" i="2162"/>
  <c r="P92" i="2162"/>
  <c r="AF92" i="2162" s="1"/>
  <c r="AV92" i="2162" s="1"/>
  <c r="O92" i="2162"/>
  <c r="AE92" i="2162" s="1"/>
  <c r="AU92" i="2162" s="1"/>
  <c r="N92" i="2162"/>
  <c r="AD92" i="2162" s="1"/>
  <c r="AT92" i="2162" s="1"/>
  <c r="M92" i="2162"/>
  <c r="AC92" i="2162" s="1"/>
  <c r="AS92" i="2162" s="1"/>
  <c r="L92" i="2162"/>
  <c r="AB92" i="2162" s="1"/>
  <c r="AR92" i="2162" s="1"/>
  <c r="F92" i="2162"/>
  <c r="BM91" i="2162"/>
  <c r="BL91" i="2162"/>
  <c r="BK91" i="2162"/>
  <c r="BJ91" i="2162"/>
  <c r="BI91" i="2162"/>
  <c r="BH91" i="2162"/>
  <c r="BB91" i="2162"/>
  <c r="Q91" i="2162"/>
  <c r="AG91" i="2162" s="1"/>
  <c r="AW91" i="2162" s="1"/>
  <c r="P91" i="2162"/>
  <c r="AF91" i="2162" s="1"/>
  <c r="AV91" i="2162" s="1"/>
  <c r="O91" i="2162"/>
  <c r="AE91" i="2162" s="1"/>
  <c r="AU91" i="2162" s="1"/>
  <c r="N91" i="2162"/>
  <c r="AD91" i="2162" s="1"/>
  <c r="AT91" i="2162" s="1"/>
  <c r="M91" i="2162"/>
  <c r="AC91" i="2162" s="1"/>
  <c r="AS91" i="2162" s="1"/>
  <c r="L91" i="2162"/>
  <c r="AB91" i="2162" s="1"/>
  <c r="AR91" i="2162" s="1"/>
  <c r="F91" i="2162"/>
  <c r="V91" i="2162" s="1"/>
  <c r="AL91" i="2162" s="1"/>
  <c r="BM90" i="2162"/>
  <c r="BL90" i="2162"/>
  <c r="BK90" i="2162"/>
  <c r="BJ90" i="2162"/>
  <c r="BI90" i="2162"/>
  <c r="BH90" i="2162"/>
  <c r="BB90" i="2162"/>
  <c r="AE90" i="2162"/>
  <c r="AU90" i="2162" s="1"/>
  <c r="Q90" i="2162"/>
  <c r="AG90" i="2162" s="1"/>
  <c r="AW90" i="2162" s="1"/>
  <c r="P90" i="2162"/>
  <c r="AF90" i="2162" s="1"/>
  <c r="AV90" i="2162" s="1"/>
  <c r="O90" i="2162"/>
  <c r="N90" i="2162"/>
  <c r="AD90" i="2162" s="1"/>
  <c r="AT90" i="2162" s="1"/>
  <c r="M90" i="2162"/>
  <c r="AC90" i="2162" s="1"/>
  <c r="AS90" i="2162" s="1"/>
  <c r="L90" i="2162"/>
  <c r="AB90" i="2162" s="1"/>
  <c r="AR90" i="2162" s="1"/>
  <c r="F90" i="2162"/>
  <c r="V90" i="2162" s="1"/>
  <c r="AL90" i="2162" s="1"/>
  <c r="BM89" i="2162"/>
  <c r="BL89" i="2162"/>
  <c r="BK89" i="2162"/>
  <c r="BJ89" i="2162"/>
  <c r="BI89" i="2162"/>
  <c r="BH89" i="2162"/>
  <c r="BB89" i="2162"/>
  <c r="AE89" i="2162"/>
  <c r="AU89" i="2162" s="1"/>
  <c r="Q89" i="2162"/>
  <c r="AG89" i="2162" s="1"/>
  <c r="AW89" i="2162" s="1"/>
  <c r="P89" i="2162"/>
  <c r="AF89" i="2162" s="1"/>
  <c r="AV89" i="2162" s="1"/>
  <c r="O89" i="2162"/>
  <c r="N89" i="2162"/>
  <c r="AD89" i="2162" s="1"/>
  <c r="AT89" i="2162" s="1"/>
  <c r="M89" i="2162"/>
  <c r="AC89" i="2162" s="1"/>
  <c r="AS89" i="2162" s="1"/>
  <c r="L89" i="2162"/>
  <c r="AB89" i="2162" s="1"/>
  <c r="AR89" i="2162" s="1"/>
  <c r="F89" i="2162"/>
  <c r="V89" i="2162" s="1"/>
  <c r="AL89" i="2162" s="1"/>
  <c r="BM88" i="2162"/>
  <c r="BL88" i="2162"/>
  <c r="BK88" i="2162"/>
  <c r="BJ88" i="2162"/>
  <c r="BI88" i="2162"/>
  <c r="BH88" i="2162"/>
  <c r="BB88" i="2162"/>
  <c r="AG88" i="2162"/>
  <c r="AW88" i="2162" s="1"/>
  <c r="V88" i="2162"/>
  <c r="AL88" i="2162" s="1"/>
  <c r="Q88" i="2162"/>
  <c r="P88" i="2162"/>
  <c r="AF88" i="2162" s="1"/>
  <c r="AV88" i="2162" s="1"/>
  <c r="O88" i="2162"/>
  <c r="AE88" i="2162" s="1"/>
  <c r="AU88" i="2162" s="1"/>
  <c r="N88" i="2162"/>
  <c r="AD88" i="2162" s="1"/>
  <c r="AT88" i="2162" s="1"/>
  <c r="M88" i="2162"/>
  <c r="AC88" i="2162" s="1"/>
  <c r="AS88" i="2162" s="1"/>
  <c r="L88" i="2162"/>
  <c r="AB88" i="2162" s="1"/>
  <c r="AR88" i="2162" s="1"/>
  <c r="F88" i="2162"/>
  <c r="BM87" i="2162"/>
  <c r="BL87" i="2162"/>
  <c r="BK87" i="2162"/>
  <c r="BJ87" i="2162"/>
  <c r="BI87" i="2162"/>
  <c r="BH87" i="2162"/>
  <c r="BB87" i="2162"/>
  <c r="Q87" i="2162"/>
  <c r="AG87" i="2162" s="1"/>
  <c r="AW87" i="2162" s="1"/>
  <c r="P87" i="2162"/>
  <c r="AF87" i="2162" s="1"/>
  <c r="AV87" i="2162" s="1"/>
  <c r="O87" i="2162"/>
  <c r="AE87" i="2162" s="1"/>
  <c r="AU87" i="2162" s="1"/>
  <c r="N87" i="2162"/>
  <c r="AD87" i="2162" s="1"/>
  <c r="AT87" i="2162" s="1"/>
  <c r="M87" i="2162"/>
  <c r="AC87" i="2162" s="1"/>
  <c r="AS87" i="2162" s="1"/>
  <c r="L87" i="2162"/>
  <c r="AB87" i="2162" s="1"/>
  <c r="AR87" i="2162" s="1"/>
  <c r="F87" i="2162"/>
  <c r="V87" i="2162" s="1"/>
  <c r="AL87" i="2162" s="1"/>
  <c r="BM86" i="2162"/>
  <c r="BL86" i="2162"/>
  <c r="BK86" i="2162"/>
  <c r="BJ86" i="2162"/>
  <c r="BI86" i="2162"/>
  <c r="BH86" i="2162"/>
  <c r="BB86" i="2162"/>
  <c r="AE86" i="2162"/>
  <c r="AU86" i="2162" s="1"/>
  <c r="Q86" i="2162"/>
  <c r="AG86" i="2162" s="1"/>
  <c r="AW86" i="2162" s="1"/>
  <c r="P86" i="2162"/>
  <c r="AF86" i="2162" s="1"/>
  <c r="AV86" i="2162" s="1"/>
  <c r="O86" i="2162"/>
  <c r="N86" i="2162"/>
  <c r="AD86" i="2162" s="1"/>
  <c r="AT86" i="2162" s="1"/>
  <c r="M86" i="2162"/>
  <c r="AC86" i="2162" s="1"/>
  <c r="AS86" i="2162" s="1"/>
  <c r="L86" i="2162"/>
  <c r="AB86" i="2162" s="1"/>
  <c r="AR86" i="2162" s="1"/>
  <c r="F86" i="2162"/>
  <c r="V86" i="2162" s="1"/>
  <c r="AL86" i="2162" s="1"/>
  <c r="BM85" i="2162"/>
  <c r="BL85" i="2162"/>
  <c r="BK85" i="2162"/>
  <c r="BJ85" i="2162"/>
  <c r="BI85" i="2162"/>
  <c r="BH85" i="2162"/>
  <c r="BB85" i="2162"/>
  <c r="AE85" i="2162"/>
  <c r="AU85" i="2162" s="1"/>
  <c r="Q85" i="2162"/>
  <c r="AG85" i="2162" s="1"/>
  <c r="AW85" i="2162" s="1"/>
  <c r="P85" i="2162"/>
  <c r="AF85" i="2162" s="1"/>
  <c r="AV85" i="2162" s="1"/>
  <c r="O85" i="2162"/>
  <c r="N85" i="2162"/>
  <c r="AD85" i="2162" s="1"/>
  <c r="AT85" i="2162" s="1"/>
  <c r="M85" i="2162"/>
  <c r="AC85" i="2162" s="1"/>
  <c r="AS85" i="2162" s="1"/>
  <c r="L85" i="2162"/>
  <c r="AB85" i="2162" s="1"/>
  <c r="AR85" i="2162" s="1"/>
  <c r="F85" i="2162"/>
  <c r="V85" i="2162" s="1"/>
  <c r="AL85" i="2162" s="1"/>
  <c r="BM84" i="2162"/>
  <c r="BL84" i="2162"/>
  <c r="BK84" i="2162"/>
  <c r="BJ84" i="2162"/>
  <c r="BI84" i="2162"/>
  <c r="BH84" i="2162"/>
  <c r="BB84" i="2162"/>
  <c r="AB84" i="2162"/>
  <c r="AR84" i="2162" s="1"/>
  <c r="V84" i="2162"/>
  <c r="AL84" i="2162" s="1"/>
  <c r="Q84" i="2162"/>
  <c r="AG84" i="2162" s="1"/>
  <c r="AW84" i="2162" s="1"/>
  <c r="P84" i="2162"/>
  <c r="AF84" i="2162" s="1"/>
  <c r="AV84" i="2162" s="1"/>
  <c r="O84" i="2162"/>
  <c r="AE84" i="2162" s="1"/>
  <c r="AU84" i="2162" s="1"/>
  <c r="N84" i="2162"/>
  <c r="AD84" i="2162" s="1"/>
  <c r="AT84" i="2162" s="1"/>
  <c r="M84" i="2162"/>
  <c r="AC84" i="2162" s="1"/>
  <c r="AS84" i="2162" s="1"/>
  <c r="L84" i="2162"/>
  <c r="F84" i="2162"/>
  <c r="BM83" i="2162"/>
  <c r="BL83" i="2162"/>
  <c r="BK83" i="2162"/>
  <c r="BJ83" i="2162"/>
  <c r="BI83" i="2162"/>
  <c r="BH83" i="2162"/>
  <c r="BB83" i="2162"/>
  <c r="AD83" i="2162"/>
  <c r="AT83" i="2162" s="1"/>
  <c r="AB83" i="2162"/>
  <c r="AR83" i="2162" s="1"/>
  <c r="Q83" i="2162"/>
  <c r="AG83" i="2162" s="1"/>
  <c r="AW83" i="2162" s="1"/>
  <c r="P83" i="2162"/>
  <c r="AF83" i="2162" s="1"/>
  <c r="AV83" i="2162" s="1"/>
  <c r="O83" i="2162"/>
  <c r="AE83" i="2162" s="1"/>
  <c r="AU83" i="2162" s="1"/>
  <c r="N83" i="2162"/>
  <c r="M83" i="2162"/>
  <c r="AC83" i="2162" s="1"/>
  <c r="AS83" i="2162" s="1"/>
  <c r="L83" i="2162"/>
  <c r="F83" i="2162"/>
  <c r="V83" i="2162" s="1"/>
  <c r="AL83" i="2162" s="1"/>
  <c r="BM82" i="2162"/>
  <c r="BL82" i="2162"/>
  <c r="BK82" i="2162"/>
  <c r="BJ82" i="2162"/>
  <c r="BI82" i="2162"/>
  <c r="BH82" i="2162"/>
  <c r="BB82" i="2162"/>
  <c r="AE82" i="2162"/>
  <c r="AU82" i="2162" s="1"/>
  <c r="V82" i="2162"/>
  <c r="AL82" i="2162" s="1"/>
  <c r="Q82" i="2162"/>
  <c r="AG82" i="2162" s="1"/>
  <c r="AW82" i="2162" s="1"/>
  <c r="P82" i="2162"/>
  <c r="AF82" i="2162" s="1"/>
  <c r="AV82" i="2162" s="1"/>
  <c r="O82" i="2162"/>
  <c r="N82" i="2162"/>
  <c r="AD82" i="2162" s="1"/>
  <c r="AT82" i="2162" s="1"/>
  <c r="M82" i="2162"/>
  <c r="AC82" i="2162" s="1"/>
  <c r="AS82" i="2162" s="1"/>
  <c r="L82" i="2162"/>
  <c r="AB82" i="2162" s="1"/>
  <c r="AR82" i="2162" s="1"/>
  <c r="F82" i="2162"/>
  <c r="BM81" i="2162"/>
  <c r="BL81" i="2162"/>
  <c r="BK81" i="2162"/>
  <c r="BJ81" i="2162"/>
  <c r="BI81" i="2162"/>
  <c r="BH81" i="2162"/>
  <c r="BB81" i="2162"/>
  <c r="AF81" i="2162"/>
  <c r="AV81" i="2162" s="1"/>
  <c r="AE81" i="2162"/>
  <c r="AU81" i="2162" s="1"/>
  <c r="Q81" i="2162"/>
  <c r="AG81" i="2162" s="1"/>
  <c r="AW81" i="2162" s="1"/>
  <c r="P81" i="2162"/>
  <c r="O81" i="2162"/>
  <c r="N81" i="2162"/>
  <c r="AD81" i="2162" s="1"/>
  <c r="AT81" i="2162" s="1"/>
  <c r="M81" i="2162"/>
  <c r="AC81" i="2162" s="1"/>
  <c r="AS81" i="2162" s="1"/>
  <c r="L81" i="2162"/>
  <c r="AB81" i="2162" s="1"/>
  <c r="AR81" i="2162" s="1"/>
  <c r="F81" i="2162"/>
  <c r="V81" i="2162" s="1"/>
  <c r="AL81" i="2162" s="1"/>
  <c r="BM80" i="2162"/>
  <c r="BL80" i="2162"/>
  <c r="BK80" i="2162"/>
  <c r="BJ80" i="2162"/>
  <c r="BI80" i="2162"/>
  <c r="BH80" i="2162"/>
  <c r="BB80" i="2162"/>
  <c r="AF80" i="2162"/>
  <c r="AV80" i="2162" s="1"/>
  <c r="AB80" i="2162"/>
  <c r="AR80" i="2162" s="1"/>
  <c r="Q80" i="2162"/>
  <c r="AG80" i="2162" s="1"/>
  <c r="AW80" i="2162" s="1"/>
  <c r="P80" i="2162"/>
  <c r="O80" i="2162"/>
  <c r="AE80" i="2162" s="1"/>
  <c r="AU80" i="2162" s="1"/>
  <c r="N80" i="2162"/>
  <c r="AD80" i="2162" s="1"/>
  <c r="AT80" i="2162" s="1"/>
  <c r="M80" i="2162"/>
  <c r="AC80" i="2162" s="1"/>
  <c r="AS80" i="2162" s="1"/>
  <c r="L80" i="2162"/>
  <c r="F80" i="2162"/>
  <c r="V80" i="2162" s="1"/>
  <c r="AL80" i="2162" s="1"/>
  <c r="BM79" i="2162"/>
  <c r="BL79" i="2162"/>
  <c r="BK79" i="2162"/>
  <c r="BJ79" i="2162"/>
  <c r="BI79" i="2162"/>
  <c r="BH79" i="2162"/>
  <c r="BB79" i="2162"/>
  <c r="AD79" i="2162"/>
  <c r="AT79" i="2162" s="1"/>
  <c r="Q79" i="2162"/>
  <c r="AG79" i="2162" s="1"/>
  <c r="AW79" i="2162" s="1"/>
  <c r="P79" i="2162"/>
  <c r="AF79" i="2162" s="1"/>
  <c r="AV79" i="2162" s="1"/>
  <c r="O79" i="2162"/>
  <c r="AE79" i="2162" s="1"/>
  <c r="AU79" i="2162" s="1"/>
  <c r="N79" i="2162"/>
  <c r="M79" i="2162"/>
  <c r="AC79" i="2162" s="1"/>
  <c r="AS79" i="2162" s="1"/>
  <c r="L79" i="2162"/>
  <c r="AB79" i="2162" s="1"/>
  <c r="AR79" i="2162" s="1"/>
  <c r="F79" i="2162"/>
  <c r="V79" i="2162" s="1"/>
  <c r="AL79" i="2162" s="1"/>
  <c r="BM78" i="2162"/>
  <c r="BL78" i="2162"/>
  <c r="BK78" i="2162"/>
  <c r="BJ78" i="2162"/>
  <c r="BI78" i="2162"/>
  <c r="BH78" i="2162"/>
  <c r="BB78" i="2162"/>
  <c r="AE78" i="2162"/>
  <c r="AU78" i="2162" s="1"/>
  <c r="AD78" i="2162"/>
  <c r="AT78" i="2162" s="1"/>
  <c r="Q78" i="2162"/>
  <c r="AG78" i="2162" s="1"/>
  <c r="AW78" i="2162" s="1"/>
  <c r="P78" i="2162"/>
  <c r="AF78" i="2162" s="1"/>
  <c r="AV78" i="2162" s="1"/>
  <c r="O78" i="2162"/>
  <c r="N78" i="2162"/>
  <c r="M78" i="2162"/>
  <c r="AC78" i="2162" s="1"/>
  <c r="AS78" i="2162" s="1"/>
  <c r="L78" i="2162"/>
  <c r="AB78" i="2162" s="1"/>
  <c r="AR78" i="2162" s="1"/>
  <c r="F78" i="2162"/>
  <c r="V78" i="2162" s="1"/>
  <c r="AL78" i="2162" s="1"/>
  <c r="BM77" i="2162"/>
  <c r="BL77" i="2162"/>
  <c r="BK77" i="2162"/>
  <c r="BJ77" i="2162"/>
  <c r="BI77" i="2162"/>
  <c r="BH77" i="2162"/>
  <c r="BB77" i="2162"/>
  <c r="AF77" i="2162"/>
  <c r="AV77" i="2162" s="1"/>
  <c r="AE77" i="2162"/>
  <c r="AU77" i="2162" s="1"/>
  <c r="AB77" i="2162"/>
  <c r="AR77" i="2162" s="1"/>
  <c r="Q77" i="2162"/>
  <c r="AG77" i="2162" s="1"/>
  <c r="AW77" i="2162" s="1"/>
  <c r="P77" i="2162"/>
  <c r="O77" i="2162"/>
  <c r="N77" i="2162"/>
  <c r="AD77" i="2162" s="1"/>
  <c r="AT77" i="2162" s="1"/>
  <c r="M77" i="2162"/>
  <c r="AC77" i="2162" s="1"/>
  <c r="AS77" i="2162" s="1"/>
  <c r="L77" i="2162"/>
  <c r="F77" i="2162"/>
  <c r="V77" i="2162" s="1"/>
  <c r="AL77" i="2162" s="1"/>
  <c r="BM76" i="2162"/>
  <c r="BL76" i="2162"/>
  <c r="BK76" i="2162"/>
  <c r="BJ76" i="2162"/>
  <c r="BI76" i="2162"/>
  <c r="BH76" i="2162"/>
  <c r="BB76" i="2162"/>
  <c r="AF76" i="2162"/>
  <c r="AV76" i="2162" s="1"/>
  <c r="AB76" i="2162"/>
  <c r="AR76" i="2162" s="1"/>
  <c r="Q76" i="2162"/>
  <c r="AG76" i="2162" s="1"/>
  <c r="AW76" i="2162" s="1"/>
  <c r="P76" i="2162"/>
  <c r="O76" i="2162"/>
  <c r="AE76" i="2162" s="1"/>
  <c r="AU76" i="2162" s="1"/>
  <c r="N76" i="2162"/>
  <c r="AD76" i="2162" s="1"/>
  <c r="AT76" i="2162" s="1"/>
  <c r="M76" i="2162"/>
  <c r="AC76" i="2162" s="1"/>
  <c r="AS76" i="2162" s="1"/>
  <c r="L76" i="2162"/>
  <c r="F76" i="2162"/>
  <c r="V76" i="2162" s="1"/>
  <c r="AL76" i="2162" s="1"/>
  <c r="BM75" i="2162"/>
  <c r="BL75" i="2162"/>
  <c r="BK75" i="2162"/>
  <c r="BJ75" i="2162"/>
  <c r="BI75" i="2162"/>
  <c r="BH75" i="2162"/>
  <c r="BB75" i="2162"/>
  <c r="AD75" i="2162"/>
  <c r="AT75" i="2162" s="1"/>
  <c r="Q75" i="2162"/>
  <c r="AG75" i="2162" s="1"/>
  <c r="AW75" i="2162" s="1"/>
  <c r="P75" i="2162"/>
  <c r="AF75" i="2162" s="1"/>
  <c r="AV75" i="2162" s="1"/>
  <c r="O75" i="2162"/>
  <c r="AE75" i="2162" s="1"/>
  <c r="AU75" i="2162" s="1"/>
  <c r="N75" i="2162"/>
  <c r="M75" i="2162"/>
  <c r="AC75" i="2162" s="1"/>
  <c r="AS75" i="2162" s="1"/>
  <c r="L75" i="2162"/>
  <c r="AB75" i="2162" s="1"/>
  <c r="AR75" i="2162" s="1"/>
  <c r="F75" i="2162"/>
  <c r="V75" i="2162" s="1"/>
  <c r="AL75" i="2162" s="1"/>
  <c r="BM74" i="2162"/>
  <c r="BL74" i="2162"/>
  <c r="BK74" i="2162"/>
  <c r="BJ74" i="2162"/>
  <c r="BI74" i="2162"/>
  <c r="BH74" i="2162"/>
  <c r="BB74" i="2162"/>
  <c r="AE74" i="2162"/>
  <c r="AU74" i="2162" s="1"/>
  <c r="AD74" i="2162"/>
  <c r="AT74" i="2162" s="1"/>
  <c r="Q74" i="2162"/>
  <c r="AG74" i="2162" s="1"/>
  <c r="AW74" i="2162" s="1"/>
  <c r="P74" i="2162"/>
  <c r="AF74" i="2162" s="1"/>
  <c r="AV74" i="2162" s="1"/>
  <c r="O74" i="2162"/>
  <c r="N74" i="2162"/>
  <c r="M74" i="2162"/>
  <c r="AC74" i="2162" s="1"/>
  <c r="AS74" i="2162" s="1"/>
  <c r="L74" i="2162"/>
  <c r="AB74" i="2162" s="1"/>
  <c r="AR74" i="2162" s="1"/>
  <c r="F74" i="2162"/>
  <c r="V74" i="2162" s="1"/>
  <c r="AL74" i="2162" s="1"/>
  <c r="BM73" i="2162"/>
  <c r="BL73" i="2162"/>
  <c r="BK73" i="2162"/>
  <c r="BJ73" i="2162"/>
  <c r="BI73" i="2162"/>
  <c r="BH73" i="2162"/>
  <c r="BB73" i="2162"/>
  <c r="AF73" i="2162"/>
  <c r="AV73" i="2162" s="1"/>
  <c r="AE73" i="2162"/>
  <c r="AU73" i="2162" s="1"/>
  <c r="AB73" i="2162"/>
  <c r="AR73" i="2162" s="1"/>
  <c r="Q73" i="2162"/>
  <c r="AG73" i="2162" s="1"/>
  <c r="AW73" i="2162" s="1"/>
  <c r="P73" i="2162"/>
  <c r="O73" i="2162"/>
  <c r="N73" i="2162"/>
  <c r="AD73" i="2162" s="1"/>
  <c r="AT73" i="2162" s="1"/>
  <c r="M73" i="2162"/>
  <c r="AC73" i="2162" s="1"/>
  <c r="AS73" i="2162" s="1"/>
  <c r="L73" i="2162"/>
  <c r="F73" i="2162"/>
  <c r="V73" i="2162" s="1"/>
  <c r="AL73" i="2162" s="1"/>
  <c r="BM72" i="2162"/>
  <c r="BL72" i="2162"/>
  <c r="BK72" i="2162"/>
  <c r="BJ72" i="2162"/>
  <c r="BI72" i="2162"/>
  <c r="BH72" i="2162"/>
  <c r="BB72" i="2162"/>
  <c r="AF72" i="2162"/>
  <c r="AV72" i="2162" s="1"/>
  <c r="AB72" i="2162"/>
  <c r="AR72" i="2162" s="1"/>
  <c r="Q72" i="2162"/>
  <c r="AG72" i="2162" s="1"/>
  <c r="AW72" i="2162" s="1"/>
  <c r="P72" i="2162"/>
  <c r="O72" i="2162"/>
  <c r="AE72" i="2162" s="1"/>
  <c r="AU72" i="2162" s="1"/>
  <c r="N72" i="2162"/>
  <c r="AD72" i="2162" s="1"/>
  <c r="AT72" i="2162" s="1"/>
  <c r="M72" i="2162"/>
  <c r="AC72" i="2162" s="1"/>
  <c r="AS72" i="2162" s="1"/>
  <c r="L72" i="2162"/>
  <c r="F72" i="2162"/>
  <c r="V72" i="2162" s="1"/>
  <c r="AL72" i="2162" s="1"/>
  <c r="BM71" i="2162"/>
  <c r="BL71" i="2162"/>
  <c r="BK71" i="2162"/>
  <c r="BJ71" i="2162"/>
  <c r="BI71" i="2162"/>
  <c r="BH71" i="2162"/>
  <c r="BB71" i="2162"/>
  <c r="AD71" i="2162"/>
  <c r="AT71" i="2162" s="1"/>
  <c r="Q71" i="2162"/>
  <c r="AG71" i="2162" s="1"/>
  <c r="AW71" i="2162" s="1"/>
  <c r="P71" i="2162"/>
  <c r="AF71" i="2162" s="1"/>
  <c r="AV71" i="2162" s="1"/>
  <c r="O71" i="2162"/>
  <c r="AE71" i="2162" s="1"/>
  <c r="AU71" i="2162" s="1"/>
  <c r="N71" i="2162"/>
  <c r="M71" i="2162"/>
  <c r="AC71" i="2162" s="1"/>
  <c r="AS71" i="2162" s="1"/>
  <c r="L71" i="2162"/>
  <c r="AB71" i="2162" s="1"/>
  <c r="AR71" i="2162" s="1"/>
  <c r="F71" i="2162"/>
  <c r="V71" i="2162" s="1"/>
  <c r="AL71" i="2162" s="1"/>
  <c r="BM70" i="2162"/>
  <c r="BL70" i="2162"/>
  <c r="BK70" i="2162"/>
  <c r="BJ70" i="2162"/>
  <c r="BI70" i="2162"/>
  <c r="BH70" i="2162"/>
  <c r="BB70" i="2162"/>
  <c r="AE70" i="2162"/>
  <c r="AU70" i="2162" s="1"/>
  <c r="AD70" i="2162"/>
  <c r="AT70" i="2162" s="1"/>
  <c r="Q70" i="2162"/>
  <c r="AG70" i="2162" s="1"/>
  <c r="AW70" i="2162" s="1"/>
  <c r="P70" i="2162"/>
  <c r="AF70" i="2162" s="1"/>
  <c r="AV70" i="2162" s="1"/>
  <c r="O70" i="2162"/>
  <c r="N70" i="2162"/>
  <c r="M70" i="2162"/>
  <c r="AC70" i="2162" s="1"/>
  <c r="AS70" i="2162" s="1"/>
  <c r="L70" i="2162"/>
  <c r="AB70" i="2162" s="1"/>
  <c r="AR70" i="2162" s="1"/>
  <c r="F70" i="2162"/>
  <c r="V70" i="2162" s="1"/>
  <c r="AL70" i="2162" s="1"/>
  <c r="BM69" i="2162"/>
  <c r="BL69" i="2162"/>
  <c r="BK69" i="2162"/>
  <c r="BJ69" i="2162"/>
  <c r="BI69" i="2162"/>
  <c r="BH69" i="2162"/>
  <c r="BB69" i="2162"/>
  <c r="AF69" i="2162"/>
  <c r="AV69" i="2162" s="1"/>
  <c r="AE69" i="2162"/>
  <c r="AU69" i="2162" s="1"/>
  <c r="AB69" i="2162"/>
  <c r="AR69" i="2162" s="1"/>
  <c r="Q69" i="2162"/>
  <c r="AG69" i="2162" s="1"/>
  <c r="AW69" i="2162" s="1"/>
  <c r="P69" i="2162"/>
  <c r="O69" i="2162"/>
  <c r="N69" i="2162"/>
  <c r="AD69" i="2162" s="1"/>
  <c r="AT69" i="2162" s="1"/>
  <c r="M69" i="2162"/>
  <c r="AC69" i="2162" s="1"/>
  <c r="AS69" i="2162" s="1"/>
  <c r="L69" i="2162"/>
  <c r="F69" i="2162"/>
  <c r="V69" i="2162" s="1"/>
  <c r="AL69" i="2162" s="1"/>
  <c r="BM68" i="2162"/>
  <c r="BL68" i="2162"/>
  <c r="BK68" i="2162"/>
  <c r="BJ68" i="2162"/>
  <c r="BI68" i="2162"/>
  <c r="BH68" i="2162"/>
  <c r="BB68" i="2162"/>
  <c r="AF68" i="2162"/>
  <c r="AV68" i="2162" s="1"/>
  <c r="AB68" i="2162"/>
  <c r="AR68" i="2162" s="1"/>
  <c r="Q68" i="2162"/>
  <c r="AG68" i="2162" s="1"/>
  <c r="AW68" i="2162" s="1"/>
  <c r="P68" i="2162"/>
  <c r="O68" i="2162"/>
  <c r="AE68" i="2162" s="1"/>
  <c r="AU68" i="2162" s="1"/>
  <c r="N68" i="2162"/>
  <c r="AD68" i="2162" s="1"/>
  <c r="AT68" i="2162" s="1"/>
  <c r="M68" i="2162"/>
  <c r="AC68" i="2162" s="1"/>
  <c r="AS68" i="2162" s="1"/>
  <c r="L68" i="2162"/>
  <c r="F68" i="2162"/>
  <c r="V68" i="2162" s="1"/>
  <c r="AL68" i="2162" s="1"/>
  <c r="BM67" i="2162"/>
  <c r="BK67" i="2162"/>
  <c r="BJ67" i="2162"/>
  <c r="BI67" i="2162"/>
  <c r="BH67" i="2162"/>
  <c r="BB67" i="2162"/>
  <c r="AE67" i="2162"/>
  <c r="AU67" i="2162" s="1"/>
  <c r="AD67" i="2162"/>
  <c r="AT67" i="2162" s="1"/>
  <c r="V67" i="2162"/>
  <c r="AL67" i="2162" s="1"/>
  <c r="Q67" i="2162"/>
  <c r="AG67" i="2162" s="1"/>
  <c r="AW67" i="2162" s="1"/>
  <c r="O67" i="2162"/>
  <c r="N67" i="2162"/>
  <c r="M67" i="2162"/>
  <c r="AC67" i="2162" s="1"/>
  <c r="AS67" i="2162" s="1"/>
  <c r="L67" i="2162"/>
  <c r="AB67" i="2162" s="1"/>
  <c r="AR67" i="2162" s="1"/>
  <c r="F67" i="2162"/>
  <c r="BM66" i="2162"/>
  <c r="BL66" i="2162"/>
  <c r="BK66" i="2162"/>
  <c r="BJ66" i="2162"/>
  <c r="BI66" i="2162"/>
  <c r="BH66" i="2162"/>
  <c r="BB66" i="2162"/>
  <c r="AF66" i="2162"/>
  <c r="AV66" i="2162" s="1"/>
  <c r="AE66" i="2162"/>
  <c r="AU66" i="2162" s="1"/>
  <c r="Q66" i="2162"/>
  <c r="AG66" i="2162" s="1"/>
  <c r="AW66" i="2162" s="1"/>
  <c r="P66" i="2162"/>
  <c r="O66" i="2162"/>
  <c r="N66" i="2162"/>
  <c r="AD66" i="2162" s="1"/>
  <c r="AT66" i="2162" s="1"/>
  <c r="M66" i="2162"/>
  <c r="AC66" i="2162" s="1"/>
  <c r="AS66" i="2162" s="1"/>
  <c r="L66" i="2162"/>
  <c r="AB66" i="2162" s="1"/>
  <c r="AR66" i="2162" s="1"/>
  <c r="F66" i="2162"/>
  <c r="V66" i="2162" s="1"/>
  <c r="AL66" i="2162" s="1"/>
  <c r="BM65" i="2162"/>
  <c r="BK65" i="2162"/>
  <c r="BJ65" i="2162"/>
  <c r="BI65" i="2162"/>
  <c r="BH65" i="2162"/>
  <c r="BB65" i="2162"/>
  <c r="AE65" i="2162"/>
  <c r="AU65" i="2162" s="1"/>
  <c r="AD65" i="2162"/>
  <c r="AT65" i="2162" s="1"/>
  <c r="V65" i="2162"/>
  <c r="AL65" i="2162" s="1"/>
  <c r="Q65" i="2162"/>
  <c r="AG65" i="2162" s="1"/>
  <c r="AW65" i="2162" s="1"/>
  <c r="O65" i="2162"/>
  <c r="N65" i="2162"/>
  <c r="M65" i="2162"/>
  <c r="AC65" i="2162" s="1"/>
  <c r="AS65" i="2162" s="1"/>
  <c r="L65" i="2162"/>
  <c r="AB65" i="2162" s="1"/>
  <c r="AR65" i="2162" s="1"/>
  <c r="F65" i="2162"/>
  <c r="BM64" i="2162"/>
  <c r="BL64" i="2162"/>
  <c r="BK64" i="2162"/>
  <c r="BJ64" i="2162"/>
  <c r="BI64" i="2162"/>
  <c r="BH64" i="2162"/>
  <c r="BB64" i="2162"/>
  <c r="AE64" i="2162"/>
  <c r="AU64" i="2162" s="1"/>
  <c r="AD64" i="2162"/>
  <c r="AT64" i="2162" s="1"/>
  <c r="Q64" i="2162"/>
  <c r="AG64" i="2162" s="1"/>
  <c r="AW64" i="2162" s="1"/>
  <c r="P64" i="2162"/>
  <c r="AF64" i="2162" s="1"/>
  <c r="AV64" i="2162" s="1"/>
  <c r="O64" i="2162"/>
  <c r="N64" i="2162"/>
  <c r="M64" i="2162"/>
  <c r="AC64" i="2162" s="1"/>
  <c r="AS64" i="2162" s="1"/>
  <c r="L64" i="2162"/>
  <c r="AB64" i="2162" s="1"/>
  <c r="AR64" i="2162" s="1"/>
  <c r="F64" i="2162"/>
  <c r="V64" i="2162" s="1"/>
  <c r="AL64" i="2162" s="1"/>
  <c r="BM63" i="2162"/>
  <c r="BK63" i="2162"/>
  <c r="BJ63" i="2162"/>
  <c r="BI63" i="2162"/>
  <c r="BH63" i="2162"/>
  <c r="BB63" i="2162"/>
  <c r="AD63" i="2162"/>
  <c r="AT63" i="2162" s="1"/>
  <c r="AB63" i="2162"/>
  <c r="AR63" i="2162" s="1"/>
  <c r="Q63" i="2162"/>
  <c r="AG63" i="2162" s="1"/>
  <c r="AW63" i="2162" s="1"/>
  <c r="O63" i="2162"/>
  <c r="AE63" i="2162" s="1"/>
  <c r="AU63" i="2162" s="1"/>
  <c r="N63" i="2162"/>
  <c r="M63" i="2162"/>
  <c r="AC63" i="2162" s="1"/>
  <c r="AS63" i="2162" s="1"/>
  <c r="L63" i="2162"/>
  <c r="F63" i="2162"/>
  <c r="V63" i="2162" s="1"/>
  <c r="AL63" i="2162" s="1"/>
  <c r="BM62" i="2162"/>
  <c r="BL62" i="2162"/>
  <c r="BK62" i="2162"/>
  <c r="BJ62" i="2162"/>
  <c r="BI62" i="2162"/>
  <c r="BH62" i="2162"/>
  <c r="BB62" i="2162"/>
  <c r="AD62" i="2162"/>
  <c r="AT62" i="2162" s="1"/>
  <c r="Q62" i="2162"/>
  <c r="AG62" i="2162" s="1"/>
  <c r="AW62" i="2162" s="1"/>
  <c r="P62" i="2162"/>
  <c r="AF62" i="2162" s="1"/>
  <c r="AV62" i="2162" s="1"/>
  <c r="O62" i="2162"/>
  <c r="AE62" i="2162" s="1"/>
  <c r="AU62" i="2162" s="1"/>
  <c r="N62" i="2162"/>
  <c r="M62" i="2162"/>
  <c r="AC62" i="2162" s="1"/>
  <c r="AS62" i="2162" s="1"/>
  <c r="L62" i="2162"/>
  <c r="AB62" i="2162" s="1"/>
  <c r="AR62" i="2162" s="1"/>
  <c r="F62" i="2162"/>
  <c r="V62" i="2162" s="1"/>
  <c r="AL62" i="2162" s="1"/>
  <c r="BM61" i="2162"/>
  <c r="BL61" i="2162"/>
  <c r="BK61" i="2162"/>
  <c r="BJ61" i="2162"/>
  <c r="BI61" i="2162"/>
  <c r="BH61" i="2162"/>
  <c r="BB61" i="2162"/>
  <c r="AE61" i="2162"/>
  <c r="AU61" i="2162" s="1"/>
  <c r="AD61" i="2162"/>
  <c r="AT61" i="2162" s="1"/>
  <c r="Q61" i="2162"/>
  <c r="AG61" i="2162" s="1"/>
  <c r="AW61" i="2162" s="1"/>
  <c r="P61" i="2162"/>
  <c r="AF61" i="2162" s="1"/>
  <c r="AV61" i="2162" s="1"/>
  <c r="O61" i="2162"/>
  <c r="N61" i="2162"/>
  <c r="M61" i="2162"/>
  <c r="AC61" i="2162" s="1"/>
  <c r="AS61" i="2162" s="1"/>
  <c r="L61" i="2162"/>
  <c r="AB61" i="2162" s="1"/>
  <c r="AR61" i="2162" s="1"/>
  <c r="F61" i="2162"/>
  <c r="V61" i="2162" s="1"/>
  <c r="AL61" i="2162" s="1"/>
  <c r="BM60" i="2162"/>
  <c r="BL60" i="2162"/>
  <c r="BK60" i="2162"/>
  <c r="BJ60" i="2162"/>
  <c r="BI60" i="2162"/>
  <c r="BH60" i="2162"/>
  <c r="BB60" i="2162"/>
  <c r="AF60" i="2162"/>
  <c r="AV60" i="2162" s="1"/>
  <c r="AE60" i="2162"/>
  <c r="AU60" i="2162" s="1"/>
  <c r="AB60" i="2162"/>
  <c r="AR60" i="2162" s="1"/>
  <c r="Q60" i="2162"/>
  <c r="AG60" i="2162" s="1"/>
  <c r="AW60" i="2162" s="1"/>
  <c r="P60" i="2162"/>
  <c r="O60" i="2162"/>
  <c r="N60" i="2162"/>
  <c r="AD60" i="2162" s="1"/>
  <c r="AT60" i="2162" s="1"/>
  <c r="M60" i="2162"/>
  <c r="AC60" i="2162" s="1"/>
  <c r="AS60" i="2162" s="1"/>
  <c r="L60" i="2162"/>
  <c r="F60" i="2162"/>
  <c r="V60" i="2162" s="1"/>
  <c r="AL60" i="2162" s="1"/>
  <c r="BM59" i="2162"/>
  <c r="BL59" i="2162"/>
  <c r="BK59" i="2162"/>
  <c r="BJ59" i="2162"/>
  <c r="BB59" i="2162"/>
  <c r="AF59" i="2162"/>
  <c r="AV59" i="2162" s="1"/>
  <c r="Q59" i="2162"/>
  <c r="AG59" i="2162" s="1"/>
  <c r="AW59" i="2162" s="1"/>
  <c r="P59" i="2162"/>
  <c r="O59" i="2162"/>
  <c r="AE59" i="2162" s="1"/>
  <c r="AU59" i="2162" s="1"/>
  <c r="N59" i="2162"/>
  <c r="AD59" i="2162" s="1"/>
  <c r="AT59" i="2162" s="1"/>
  <c r="F59" i="2162"/>
  <c r="V59" i="2162" s="1"/>
  <c r="AL59" i="2162" s="1"/>
  <c r="BM58" i="2162"/>
  <c r="BL58" i="2162"/>
  <c r="BK58" i="2162"/>
  <c r="BJ58" i="2162"/>
  <c r="BI58" i="2162"/>
  <c r="BH58" i="2162"/>
  <c r="BB58" i="2162"/>
  <c r="AD58" i="2162"/>
  <c r="AT58" i="2162" s="1"/>
  <c r="Q58" i="2162"/>
  <c r="AG58" i="2162" s="1"/>
  <c r="AW58" i="2162" s="1"/>
  <c r="P58" i="2162"/>
  <c r="AF58" i="2162" s="1"/>
  <c r="AV58" i="2162" s="1"/>
  <c r="O58" i="2162"/>
  <c r="AE58" i="2162" s="1"/>
  <c r="AU58" i="2162" s="1"/>
  <c r="N58" i="2162"/>
  <c r="M58" i="2162"/>
  <c r="AC58" i="2162" s="1"/>
  <c r="AS58" i="2162" s="1"/>
  <c r="L58" i="2162"/>
  <c r="AB58" i="2162" s="1"/>
  <c r="AR58" i="2162" s="1"/>
  <c r="F58" i="2162"/>
  <c r="V58" i="2162" s="1"/>
  <c r="AL58" i="2162" s="1"/>
  <c r="BM57" i="2162"/>
  <c r="BL57" i="2162"/>
  <c r="BK57" i="2162"/>
  <c r="BJ57" i="2162"/>
  <c r="BI57" i="2162"/>
  <c r="BH57" i="2162"/>
  <c r="BB57" i="2162"/>
  <c r="AE57" i="2162"/>
  <c r="AU57" i="2162" s="1"/>
  <c r="AD57" i="2162"/>
  <c r="AT57" i="2162" s="1"/>
  <c r="Q57" i="2162"/>
  <c r="AG57" i="2162" s="1"/>
  <c r="AW57" i="2162" s="1"/>
  <c r="P57" i="2162"/>
  <c r="AF57" i="2162" s="1"/>
  <c r="AV57" i="2162" s="1"/>
  <c r="O57" i="2162"/>
  <c r="N57" i="2162"/>
  <c r="M57" i="2162"/>
  <c r="AC57" i="2162" s="1"/>
  <c r="AS57" i="2162" s="1"/>
  <c r="L57" i="2162"/>
  <c r="AB57" i="2162" s="1"/>
  <c r="AR57" i="2162" s="1"/>
  <c r="F57" i="2162"/>
  <c r="V57" i="2162" s="1"/>
  <c r="AL57" i="2162" s="1"/>
  <c r="BM56" i="2162"/>
  <c r="BL56" i="2162"/>
  <c r="BK56" i="2162"/>
  <c r="BJ56" i="2162"/>
  <c r="BI56" i="2162"/>
  <c r="BH56" i="2162"/>
  <c r="BB56" i="2162"/>
  <c r="AF56" i="2162"/>
  <c r="AV56" i="2162" s="1"/>
  <c r="AE56" i="2162"/>
  <c r="AU56" i="2162" s="1"/>
  <c r="AB56" i="2162"/>
  <c r="AR56" i="2162" s="1"/>
  <c r="Q56" i="2162"/>
  <c r="AG56" i="2162" s="1"/>
  <c r="AW56" i="2162" s="1"/>
  <c r="P56" i="2162"/>
  <c r="O56" i="2162"/>
  <c r="N56" i="2162"/>
  <c r="AD56" i="2162" s="1"/>
  <c r="AT56" i="2162" s="1"/>
  <c r="M56" i="2162"/>
  <c r="AC56" i="2162" s="1"/>
  <c r="AS56" i="2162" s="1"/>
  <c r="L56" i="2162"/>
  <c r="F56" i="2162"/>
  <c r="V56" i="2162" s="1"/>
  <c r="AL56" i="2162" s="1"/>
  <c r="BM55" i="2162"/>
  <c r="BL55" i="2162"/>
  <c r="BK55" i="2162"/>
  <c r="BJ55" i="2162"/>
  <c r="BI55" i="2162"/>
  <c r="BH55" i="2162"/>
  <c r="BB55" i="2162"/>
  <c r="AF55" i="2162"/>
  <c r="AV55" i="2162" s="1"/>
  <c r="AB55" i="2162"/>
  <c r="AR55" i="2162" s="1"/>
  <c r="Q55" i="2162"/>
  <c r="AG55" i="2162" s="1"/>
  <c r="AW55" i="2162" s="1"/>
  <c r="P55" i="2162"/>
  <c r="O55" i="2162"/>
  <c r="AE55" i="2162" s="1"/>
  <c r="AU55" i="2162" s="1"/>
  <c r="N55" i="2162"/>
  <c r="AD55" i="2162" s="1"/>
  <c r="AT55" i="2162" s="1"/>
  <c r="M55" i="2162"/>
  <c r="AC55" i="2162" s="1"/>
  <c r="AS55" i="2162" s="1"/>
  <c r="L55" i="2162"/>
  <c r="F55" i="2162"/>
  <c r="V55" i="2162" s="1"/>
  <c r="AL55" i="2162" s="1"/>
  <c r="BM54" i="2162"/>
  <c r="BL54" i="2162"/>
  <c r="BK54" i="2162"/>
  <c r="BJ54" i="2162"/>
  <c r="BI54" i="2162"/>
  <c r="BH54" i="2162"/>
  <c r="BB54" i="2162"/>
  <c r="AD54" i="2162"/>
  <c r="AT54" i="2162" s="1"/>
  <c r="Q54" i="2162"/>
  <c r="AG54" i="2162" s="1"/>
  <c r="AW54" i="2162" s="1"/>
  <c r="P54" i="2162"/>
  <c r="AF54" i="2162" s="1"/>
  <c r="AV54" i="2162" s="1"/>
  <c r="O54" i="2162"/>
  <c r="AE54" i="2162" s="1"/>
  <c r="AU54" i="2162" s="1"/>
  <c r="N54" i="2162"/>
  <c r="M54" i="2162"/>
  <c r="AC54" i="2162" s="1"/>
  <c r="AS54" i="2162" s="1"/>
  <c r="L54" i="2162"/>
  <c r="AB54" i="2162" s="1"/>
  <c r="AR54" i="2162" s="1"/>
  <c r="F54" i="2162"/>
  <c r="V54" i="2162" s="1"/>
  <c r="AL54" i="2162" s="1"/>
  <c r="BM53" i="2162"/>
  <c r="BL53" i="2162"/>
  <c r="BK53" i="2162"/>
  <c r="BJ53" i="2162"/>
  <c r="BI53" i="2162"/>
  <c r="BH53" i="2162"/>
  <c r="BB53" i="2162"/>
  <c r="AE53" i="2162"/>
  <c r="AU53" i="2162" s="1"/>
  <c r="AD53" i="2162"/>
  <c r="AT53" i="2162" s="1"/>
  <c r="Q53" i="2162"/>
  <c r="AG53" i="2162" s="1"/>
  <c r="AW53" i="2162" s="1"/>
  <c r="P53" i="2162"/>
  <c r="AF53" i="2162" s="1"/>
  <c r="AV53" i="2162" s="1"/>
  <c r="O53" i="2162"/>
  <c r="N53" i="2162"/>
  <c r="M53" i="2162"/>
  <c r="AC53" i="2162" s="1"/>
  <c r="AS53" i="2162" s="1"/>
  <c r="L53" i="2162"/>
  <c r="AB53" i="2162" s="1"/>
  <c r="AR53" i="2162" s="1"/>
  <c r="F53" i="2162"/>
  <c r="V53" i="2162" s="1"/>
  <c r="AL53" i="2162" s="1"/>
  <c r="BM52" i="2162"/>
  <c r="BL52" i="2162"/>
  <c r="BK52" i="2162"/>
  <c r="BJ52" i="2162"/>
  <c r="BI52" i="2162"/>
  <c r="BH52" i="2162"/>
  <c r="BB52" i="2162"/>
  <c r="AF52" i="2162"/>
  <c r="AV52" i="2162" s="1"/>
  <c r="AE52" i="2162"/>
  <c r="AU52" i="2162" s="1"/>
  <c r="AB52" i="2162"/>
  <c r="AR52" i="2162" s="1"/>
  <c r="Q52" i="2162"/>
  <c r="AG52" i="2162" s="1"/>
  <c r="AW52" i="2162" s="1"/>
  <c r="P52" i="2162"/>
  <c r="O52" i="2162"/>
  <c r="N52" i="2162"/>
  <c r="AD52" i="2162" s="1"/>
  <c r="AT52" i="2162" s="1"/>
  <c r="M52" i="2162"/>
  <c r="AC52" i="2162" s="1"/>
  <c r="AS52" i="2162" s="1"/>
  <c r="L52" i="2162"/>
  <c r="F52" i="2162"/>
  <c r="V52" i="2162" s="1"/>
  <c r="AL52" i="2162" s="1"/>
  <c r="BM51" i="2162"/>
  <c r="BL51" i="2162"/>
  <c r="BK51" i="2162"/>
  <c r="BJ51" i="2162"/>
  <c r="BI51" i="2162"/>
  <c r="BH51" i="2162"/>
  <c r="BB51" i="2162"/>
  <c r="AF51" i="2162"/>
  <c r="AV51" i="2162" s="1"/>
  <c r="AB51" i="2162"/>
  <c r="AR51" i="2162" s="1"/>
  <c r="Q51" i="2162"/>
  <c r="AG51" i="2162" s="1"/>
  <c r="AW51" i="2162" s="1"/>
  <c r="P51" i="2162"/>
  <c r="O51" i="2162"/>
  <c r="AE51" i="2162" s="1"/>
  <c r="AU51" i="2162" s="1"/>
  <c r="N51" i="2162"/>
  <c r="AD51" i="2162" s="1"/>
  <c r="AT51" i="2162" s="1"/>
  <c r="M51" i="2162"/>
  <c r="AC51" i="2162" s="1"/>
  <c r="AS51" i="2162" s="1"/>
  <c r="L51" i="2162"/>
  <c r="F51" i="2162"/>
  <c r="V51" i="2162" s="1"/>
  <c r="AL51" i="2162" s="1"/>
  <c r="BM50" i="2162"/>
  <c r="BL50" i="2162"/>
  <c r="BK50" i="2162"/>
  <c r="BJ50" i="2162"/>
  <c r="BI50" i="2162"/>
  <c r="BH50" i="2162"/>
  <c r="BB50" i="2162"/>
  <c r="AD50" i="2162"/>
  <c r="AT50" i="2162" s="1"/>
  <c r="Q50" i="2162"/>
  <c r="AG50" i="2162" s="1"/>
  <c r="AW50" i="2162" s="1"/>
  <c r="P50" i="2162"/>
  <c r="AF50" i="2162" s="1"/>
  <c r="AV50" i="2162" s="1"/>
  <c r="O50" i="2162"/>
  <c r="AE50" i="2162" s="1"/>
  <c r="AU50" i="2162" s="1"/>
  <c r="N50" i="2162"/>
  <c r="M50" i="2162"/>
  <c r="AC50" i="2162" s="1"/>
  <c r="AS50" i="2162" s="1"/>
  <c r="L50" i="2162"/>
  <c r="AB50" i="2162" s="1"/>
  <c r="AR50" i="2162" s="1"/>
  <c r="F50" i="2162"/>
  <c r="V50" i="2162" s="1"/>
  <c r="AL50" i="2162" s="1"/>
  <c r="BM49" i="2162"/>
  <c r="BL49" i="2162"/>
  <c r="BK49" i="2162"/>
  <c r="BJ49" i="2162"/>
  <c r="BI49" i="2162"/>
  <c r="BH49" i="2162"/>
  <c r="BB49" i="2162"/>
  <c r="AE49" i="2162"/>
  <c r="AU49" i="2162" s="1"/>
  <c r="AD49" i="2162"/>
  <c r="AT49" i="2162" s="1"/>
  <c r="Q49" i="2162"/>
  <c r="AG49" i="2162" s="1"/>
  <c r="AW49" i="2162" s="1"/>
  <c r="P49" i="2162"/>
  <c r="AF49" i="2162" s="1"/>
  <c r="AV49" i="2162" s="1"/>
  <c r="O49" i="2162"/>
  <c r="N49" i="2162"/>
  <c r="M49" i="2162"/>
  <c r="AC49" i="2162" s="1"/>
  <c r="AS49" i="2162" s="1"/>
  <c r="L49" i="2162"/>
  <c r="AB49" i="2162" s="1"/>
  <c r="AR49" i="2162" s="1"/>
  <c r="F49" i="2162"/>
  <c r="V49" i="2162" s="1"/>
  <c r="AL49" i="2162" s="1"/>
  <c r="BM48" i="2162"/>
  <c r="BL48" i="2162"/>
  <c r="BK48" i="2162"/>
  <c r="BJ48" i="2162"/>
  <c r="BI48" i="2162"/>
  <c r="BH48" i="2162"/>
  <c r="BB48" i="2162"/>
  <c r="AF48" i="2162"/>
  <c r="AV48" i="2162" s="1"/>
  <c r="AE48" i="2162"/>
  <c r="AU48" i="2162" s="1"/>
  <c r="AB48" i="2162"/>
  <c r="AR48" i="2162" s="1"/>
  <c r="Q48" i="2162"/>
  <c r="AG48" i="2162" s="1"/>
  <c r="AW48" i="2162" s="1"/>
  <c r="P48" i="2162"/>
  <c r="O48" i="2162"/>
  <c r="N48" i="2162"/>
  <c r="AD48" i="2162" s="1"/>
  <c r="AT48" i="2162" s="1"/>
  <c r="M48" i="2162"/>
  <c r="AC48" i="2162" s="1"/>
  <c r="AS48" i="2162" s="1"/>
  <c r="L48" i="2162"/>
  <c r="F48" i="2162"/>
  <c r="V48" i="2162" s="1"/>
  <c r="AL48" i="2162" s="1"/>
  <c r="BM47" i="2162"/>
  <c r="BL47" i="2162"/>
  <c r="BK47" i="2162"/>
  <c r="BJ47" i="2162"/>
  <c r="BI47" i="2162"/>
  <c r="BH47" i="2162"/>
  <c r="BB47" i="2162"/>
  <c r="AB47" i="2162"/>
  <c r="AR47" i="2162" s="1"/>
  <c r="Q47" i="2162"/>
  <c r="AG47" i="2162" s="1"/>
  <c r="AW47" i="2162" s="1"/>
  <c r="P47" i="2162"/>
  <c r="AF47" i="2162" s="1"/>
  <c r="AV47" i="2162" s="1"/>
  <c r="O47" i="2162"/>
  <c r="AE47" i="2162" s="1"/>
  <c r="AU47" i="2162" s="1"/>
  <c r="N47" i="2162"/>
  <c r="AD47" i="2162" s="1"/>
  <c r="AT47" i="2162" s="1"/>
  <c r="M47" i="2162"/>
  <c r="AC47" i="2162" s="1"/>
  <c r="AS47" i="2162" s="1"/>
  <c r="L47" i="2162"/>
  <c r="F47" i="2162"/>
  <c r="V47" i="2162" s="1"/>
  <c r="AL47" i="2162" s="1"/>
  <c r="BM46" i="2162"/>
  <c r="BL46" i="2162"/>
  <c r="BK46" i="2162"/>
  <c r="BJ46" i="2162"/>
  <c r="BI46" i="2162"/>
  <c r="BH46" i="2162"/>
  <c r="BB46" i="2162"/>
  <c r="AF46" i="2162"/>
  <c r="AV46" i="2162" s="1"/>
  <c r="Q46" i="2162"/>
  <c r="AG46" i="2162" s="1"/>
  <c r="AW46" i="2162" s="1"/>
  <c r="P46" i="2162"/>
  <c r="O46" i="2162"/>
  <c r="AE46" i="2162" s="1"/>
  <c r="AU46" i="2162" s="1"/>
  <c r="N46" i="2162"/>
  <c r="AD46" i="2162" s="1"/>
  <c r="AT46" i="2162" s="1"/>
  <c r="M46" i="2162"/>
  <c r="AC46" i="2162" s="1"/>
  <c r="AS46" i="2162" s="1"/>
  <c r="L46" i="2162"/>
  <c r="AB46" i="2162" s="1"/>
  <c r="AR46" i="2162" s="1"/>
  <c r="F46" i="2162"/>
  <c r="V46" i="2162" s="1"/>
  <c r="AL46" i="2162" s="1"/>
  <c r="BM45" i="2162"/>
  <c r="BL45" i="2162"/>
  <c r="BK45" i="2162"/>
  <c r="BJ45" i="2162"/>
  <c r="BI45" i="2162"/>
  <c r="BH45" i="2162"/>
  <c r="BB45" i="2162"/>
  <c r="AB45" i="2162"/>
  <c r="AR45" i="2162" s="1"/>
  <c r="Q45" i="2162"/>
  <c r="AG45" i="2162" s="1"/>
  <c r="AW45" i="2162" s="1"/>
  <c r="P45" i="2162"/>
  <c r="AF45" i="2162" s="1"/>
  <c r="AV45" i="2162" s="1"/>
  <c r="O45" i="2162"/>
  <c r="AE45" i="2162" s="1"/>
  <c r="AU45" i="2162" s="1"/>
  <c r="N45" i="2162"/>
  <c r="AD45" i="2162" s="1"/>
  <c r="AT45" i="2162" s="1"/>
  <c r="M45" i="2162"/>
  <c r="AC45" i="2162" s="1"/>
  <c r="AS45" i="2162" s="1"/>
  <c r="L45" i="2162"/>
  <c r="F45" i="2162"/>
  <c r="V45" i="2162" s="1"/>
  <c r="AL45" i="2162" s="1"/>
  <c r="BM44" i="2162"/>
  <c r="BL44" i="2162"/>
  <c r="BK44" i="2162"/>
  <c r="BJ44" i="2162"/>
  <c r="BI44" i="2162"/>
  <c r="BH44" i="2162"/>
  <c r="BB44" i="2162"/>
  <c r="AF44" i="2162"/>
  <c r="AV44" i="2162" s="1"/>
  <c r="Q44" i="2162"/>
  <c r="AG44" i="2162" s="1"/>
  <c r="AW44" i="2162" s="1"/>
  <c r="P44" i="2162"/>
  <c r="O44" i="2162"/>
  <c r="AE44" i="2162" s="1"/>
  <c r="AU44" i="2162" s="1"/>
  <c r="N44" i="2162"/>
  <c r="AD44" i="2162" s="1"/>
  <c r="AT44" i="2162" s="1"/>
  <c r="M44" i="2162"/>
  <c r="AC44" i="2162" s="1"/>
  <c r="AS44" i="2162" s="1"/>
  <c r="L44" i="2162"/>
  <c r="AB44" i="2162" s="1"/>
  <c r="AR44" i="2162" s="1"/>
  <c r="F44" i="2162"/>
  <c r="V44" i="2162" s="1"/>
  <c r="AL44" i="2162" s="1"/>
  <c r="BM43" i="2162"/>
  <c r="BL43" i="2162"/>
  <c r="BK43" i="2162"/>
  <c r="BJ43" i="2162"/>
  <c r="BI43" i="2162"/>
  <c r="BH43" i="2162"/>
  <c r="BB43" i="2162"/>
  <c r="AB43" i="2162"/>
  <c r="AR43" i="2162" s="1"/>
  <c r="Q43" i="2162"/>
  <c r="AG43" i="2162" s="1"/>
  <c r="AW43" i="2162" s="1"/>
  <c r="P43" i="2162"/>
  <c r="AF43" i="2162" s="1"/>
  <c r="AV43" i="2162" s="1"/>
  <c r="O43" i="2162"/>
  <c r="AE43" i="2162" s="1"/>
  <c r="AU43" i="2162" s="1"/>
  <c r="N43" i="2162"/>
  <c r="AD43" i="2162" s="1"/>
  <c r="AT43" i="2162" s="1"/>
  <c r="M43" i="2162"/>
  <c r="AC43" i="2162" s="1"/>
  <c r="AS43" i="2162" s="1"/>
  <c r="L43" i="2162"/>
  <c r="F43" i="2162"/>
  <c r="V43" i="2162" s="1"/>
  <c r="AL43" i="2162" s="1"/>
  <c r="BM42" i="2162"/>
  <c r="BL42" i="2162"/>
  <c r="BK42" i="2162"/>
  <c r="BJ42" i="2162"/>
  <c r="BI42" i="2162"/>
  <c r="BH42" i="2162"/>
  <c r="BB42" i="2162"/>
  <c r="AF42" i="2162"/>
  <c r="AV42" i="2162" s="1"/>
  <c r="AB42" i="2162"/>
  <c r="AR42" i="2162" s="1"/>
  <c r="Q42" i="2162"/>
  <c r="AG42" i="2162" s="1"/>
  <c r="AW42" i="2162" s="1"/>
  <c r="P42" i="2162"/>
  <c r="O42" i="2162"/>
  <c r="AE42" i="2162" s="1"/>
  <c r="AU42" i="2162" s="1"/>
  <c r="N42" i="2162"/>
  <c r="AD42" i="2162" s="1"/>
  <c r="AT42" i="2162" s="1"/>
  <c r="M42" i="2162"/>
  <c r="AC42" i="2162" s="1"/>
  <c r="AS42" i="2162" s="1"/>
  <c r="L42" i="2162"/>
  <c r="F42" i="2162"/>
  <c r="V42" i="2162" s="1"/>
  <c r="AL42" i="2162" s="1"/>
  <c r="BM41" i="2162"/>
  <c r="BL41" i="2162"/>
  <c r="BK41" i="2162"/>
  <c r="BJ41" i="2162"/>
  <c r="BI41" i="2162"/>
  <c r="BH41" i="2162"/>
  <c r="BB41" i="2162"/>
  <c r="AB41" i="2162"/>
  <c r="AR41" i="2162" s="1"/>
  <c r="Q41" i="2162"/>
  <c r="AG41" i="2162" s="1"/>
  <c r="AW41" i="2162" s="1"/>
  <c r="P41" i="2162"/>
  <c r="AF41" i="2162" s="1"/>
  <c r="AV41" i="2162" s="1"/>
  <c r="O41" i="2162"/>
  <c r="AE41" i="2162" s="1"/>
  <c r="AU41" i="2162" s="1"/>
  <c r="N41" i="2162"/>
  <c r="AD41" i="2162" s="1"/>
  <c r="AT41" i="2162" s="1"/>
  <c r="M41" i="2162"/>
  <c r="AC41" i="2162" s="1"/>
  <c r="AS41" i="2162" s="1"/>
  <c r="L41" i="2162"/>
  <c r="F41" i="2162"/>
  <c r="V41" i="2162" s="1"/>
  <c r="AL41" i="2162" s="1"/>
  <c r="BM40" i="2162"/>
  <c r="BL40" i="2162"/>
  <c r="BK40" i="2162"/>
  <c r="BJ40" i="2162"/>
  <c r="BI40" i="2162"/>
  <c r="BH40" i="2162"/>
  <c r="BB40" i="2162"/>
  <c r="AF40" i="2162"/>
  <c r="AV40" i="2162" s="1"/>
  <c r="AB40" i="2162"/>
  <c r="AR40" i="2162" s="1"/>
  <c r="Q40" i="2162"/>
  <c r="AG40" i="2162" s="1"/>
  <c r="AW40" i="2162" s="1"/>
  <c r="P40" i="2162"/>
  <c r="O40" i="2162"/>
  <c r="AE40" i="2162" s="1"/>
  <c r="AU40" i="2162" s="1"/>
  <c r="N40" i="2162"/>
  <c r="AD40" i="2162" s="1"/>
  <c r="AT40" i="2162" s="1"/>
  <c r="M40" i="2162"/>
  <c r="AC40" i="2162" s="1"/>
  <c r="AS40" i="2162" s="1"/>
  <c r="L40" i="2162"/>
  <c r="F40" i="2162"/>
  <c r="V40" i="2162" s="1"/>
  <c r="AL40" i="2162" s="1"/>
  <c r="BM39" i="2162"/>
  <c r="BL39" i="2162"/>
  <c r="BK39" i="2162"/>
  <c r="BJ39" i="2162"/>
  <c r="BI39" i="2162"/>
  <c r="BH39" i="2162"/>
  <c r="BB39" i="2162"/>
  <c r="AB39" i="2162"/>
  <c r="AR39" i="2162" s="1"/>
  <c r="Q39" i="2162"/>
  <c r="AG39" i="2162" s="1"/>
  <c r="AW39" i="2162" s="1"/>
  <c r="P39" i="2162"/>
  <c r="AF39" i="2162" s="1"/>
  <c r="AV39" i="2162" s="1"/>
  <c r="O39" i="2162"/>
  <c r="AE39" i="2162" s="1"/>
  <c r="AU39" i="2162" s="1"/>
  <c r="N39" i="2162"/>
  <c r="AD39" i="2162" s="1"/>
  <c r="AT39" i="2162" s="1"/>
  <c r="M39" i="2162"/>
  <c r="AC39" i="2162" s="1"/>
  <c r="AS39" i="2162" s="1"/>
  <c r="L39" i="2162"/>
  <c r="F39" i="2162"/>
  <c r="V39" i="2162" s="1"/>
  <c r="AL39" i="2162" s="1"/>
  <c r="BM38" i="2162"/>
  <c r="BL38" i="2162"/>
  <c r="BK38" i="2162"/>
  <c r="BJ38" i="2162"/>
  <c r="BI38" i="2162"/>
  <c r="BH38" i="2162"/>
  <c r="BB38" i="2162"/>
  <c r="AF38" i="2162"/>
  <c r="AV38" i="2162" s="1"/>
  <c r="AB38" i="2162"/>
  <c r="AR38" i="2162" s="1"/>
  <c r="Q38" i="2162"/>
  <c r="AG38" i="2162" s="1"/>
  <c r="AW38" i="2162" s="1"/>
  <c r="P38" i="2162"/>
  <c r="O38" i="2162"/>
  <c r="AE38" i="2162" s="1"/>
  <c r="AU38" i="2162" s="1"/>
  <c r="N38" i="2162"/>
  <c r="AD38" i="2162" s="1"/>
  <c r="AT38" i="2162" s="1"/>
  <c r="M38" i="2162"/>
  <c r="AC38" i="2162" s="1"/>
  <c r="AS38" i="2162" s="1"/>
  <c r="L38" i="2162"/>
  <c r="F38" i="2162"/>
  <c r="V38" i="2162" s="1"/>
  <c r="AL38" i="2162" s="1"/>
  <c r="BM37" i="2162"/>
  <c r="BL37" i="2162"/>
  <c r="BK37" i="2162"/>
  <c r="BJ37" i="2162"/>
  <c r="BI37" i="2162"/>
  <c r="BH37" i="2162"/>
  <c r="BB37" i="2162"/>
  <c r="AB37" i="2162"/>
  <c r="AR37" i="2162" s="1"/>
  <c r="Q37" i="2162"/>
  <c r="AG37" i="2162" s="1"/>
  <c r="AW37" i="2162" s="1"/>
  <c r="P37" i="2162"/>
  <c r="AF37" i="2162" s="1"/>
  <c r="AV37" i="2162" s="1"/>
  <c r="O37" i="2162"/>
  <c r="AE37" i="2162" s="1"/>
  <c r="AU37" i="2162" s="1"/>
  <c r="N37" i="2162"/>
  <c r="AD37" i="2162" s="1"/>
  <c r="AT37" i="2162" s="1"/>
  <c r="M37" i="2162"/>
  <c r="AC37" i="2162" s="1"/>
  <c r="AS37" i="2162" s="1"/>
  <c r="L37" i="2162"/>
  <c r="F37" i="2162"/>
  <c r="V37" i="2162" s="1"/>
  <c r="AL37" i="2162" s="1"/>
  <c r="BM36" i="2162"/>
  <c r="BL36" i="2162"/>
  <c r="BK36" i="2162"/>
  <c r="BJ36" i="2162"/>
  <c r="BI36" i="2162"/>
  <c r="BH36" i="2162"/>
  <c r="BB36" i="2162"/>
  <c r="AF36" i="2162"/>
  <c r="AV36" i="2162" s="1"/>
  <c r="AB36" i="2162"/>
  <c r="AR36" i="2162" s="1"/>
  <c r="Q36" i="2162"/>
  <c r="AG36" i="2162" s="1"/>
  <c r="AW36" i="2162" s="1"/>
  <c r="P36" i="2162"/>
  <c r="O36" i="2162"/>
  <c r="AE36" i="2162" s="1"/>
  <c r="AU36" i="2162" s="1"/>
  <c r="N36" i="2162"/>
  <c r="AD36" i="2162" s="1"/>
  <c r="AT36" i="2162" s="1"/>
  <c r="M36" i="2162"/>
  <c r="AC36" i="2162" s="1"/>
  <c r="AS36" i="2162" s="1"/>
  <c r="L36" i="2162"/>
  <c r="F36" i="2162"/>
  <c r="V36" i="2162" s="1"/>
  <c r="AL36" i="2162" s="1"/>
  <c r="BM35" i="2162"/>
  <c r="BL35" i="2162"/>
  <c r="BK35" i="2162"/>
  <c r="BJ35" i="2162"/>
  <c r="BI35" i="2162"/>
  <c r="BH35" i="2162"/>
  <c r="BB35" i="2162"/>
  <c r="AB35" i="2162"/>
  <c r="AR35" i="2162" s="1"/>
  <c r="Q35" i="2162"/>
  <c r="AG35" i="2162" s="1"/>
  <c r="AW35" i="2162" s="1"/>
  <c r="P35" i="2162"/>
  <c r="AF35" i="2162" s="1"/>
  <c r="AV35" i="2162" s="1"/>
  <c r="O35" i="2162"/>
  <c r="AE35" i="2162" s="1"/>
  <c r="AU35" i="2162" s="1"/>
  <c r="N35" i="2162"/>
  <c r="AD35" i="2162" s="1"/>
  <c r="AT35" i="2162" s="1"/>
  <c r="M35" i="2162"/>
  <c r="AC35" i="2162" s="1"/>
  <c r="AS35" i="2162" s="1"/>
  <c r="L35" i="2162"/>
  <c r="F35" i="2162"/>
  <c r="V35" i="2162" s="1"/>
  <c r="AL35" i="2162" s="1"/>
  <c r="BM34" i="2162"/>
  <c r="BL34" i="2162"/>
  <c r="BK34" i="2162"/>
  <c r="BJ34" i="2162"/>
  <c r="BI34" i="2162"/>
  <c r="BH34" i="2162"/>
  <c r="BB34" i="2162"/>
  <c r="AF34" i="2162"/>
  <c r="AV34" i="2162" s="1"/>
  <c r="AB34" i="2162"/>
  <c r="AR34" i="2162" s="1"/>
  <c r="Q34" i="2162"/>
  <c r="AG34" i="2162" s="1"/>
  <c r="AW34" i="2162" s="1"/>
  <c r="P34" i="2162"/>
  <c r="O34" i="2162"/>
  <c r="AE34" i="2162" s="1"/>
  <c r="AU34" i="2162" s="1"/>
  <c r="N34" i="2162"/>
  <c r="AD34" i="2162" s="1"/>
  <c r="AT34" i="2162" s="1"/>
  <c r="M34" i="2162"/>
  <c r="AC34" i="2162" s="1"/>
  <c r="AS34" i="2162" s="1"/>
  <c r="L34" i="2162"/>
  <c r="F34" i="2162"/>
  <c r="V34" i="2162" s="1"/>
  <c r="AL34" i="2162" s="1"/>
  <c r="BM33" i="2162"/>
  <c r="BL33" i="2162"/>
  <c r="BK33" i="2162"/>
  <c r="BJ33" i="2162"/>
  <c r="BI33" i="2162"/>
  <c r="BH33" i="2162"/>
  <c r="BB33" i="2162"/>
  <c r="Q33" i="2162"/>
  <c r="AG33" i="2162" s="1"/>
  <c r="AW33" i="2162" s="1"/>
  <c r="P33" i="2162"/>
  <c r="AF33" i="2162" s="1"/>
  <c r="AV33" i="2162" s="1"/>
  <c r="O33" i="2162"/>
  <c r="AE33" i="2162" s="1"/>
  <c r="AU33" i="2162" s="1"/>
  <c r="N33" i="2162"/>
  <c r="AD33" i="2162" s="1"/>
  <c r="AT33" i="2162" s="1"/>
  <c r="M33" i="2162"/>
  <c r="AC33" i="2162" s="1"/>
  <c r="AS33" i="2162" s="1"/>
  <c r="L33" i="2162"/>
  <c r="AB33" i="2162" s="1"/>
  <c r="AR33" i="2162" s="1"/>
  <c r="F33" i="2162"/>
  <c r="V33" i="2162" s="1"/>
  <c r="AL33" i="2162" s="1"/>
  <c r="BM32" i="2162"/>
  <c r="BL32" i="2162"/>
  <c r="BK32" i="2162"/>
  <c r="BJ32" i="2162"/>
  <c r="BI32" i="2162"/>
  <c r="BH32" i="2162"/>
  <c r="BB32" i="2162"/>
  <c r="AF32" i="2162"/>
  <c r="AV32" i="2162" s="1"/>
  <c r="AB32" i="2162"/>
  <c r="AR32" i="2162" s="1"/>
  <c r="Q32" i="2162"/>
  <c r="AG32" i="2162" s="1"/>
  <c r="AW32" i="2162" s="1"/>
  <c r="P32" i="2162"/>
  <c r="O32" i="2162"/>
  <c r="AE32" i="2162" s="1"/>
  <c r="AU32" i="2162" s="1"/>
  <c r="N32" i="2162"/>
  <c r="AD32" i="2162" s="1"/>
  <c r="AT32" i="2162" s="1"/>
  <c r="M32" i="2162"/>
  <c r="AC32" i="2162" s="1"/>
  <c r="AS32" i="2162" s="1"/>
  <c r="L32" i="2162"/>
  <c r="F32" i="2162"/>
  <c r="V32" i="2162" s="1"/>
  <c r="AL32" i="2162" s="1"/>
  <c r="BM31" i="2162"/>
  <c r="BL31" i="2162"/>
  <c r="BK31" i="2162"/>
  <c r="BJ31" i="2162"/>
  <c r="BI31" i="2162"/>
  <c r="BH31" i="2162"/>
  <c r="BB31" i="2162"/>
  <c r="AF31" i="2162"/>
  <c r="AV31" i="2162" s="1"/>
  <c r="Q31" i="2162"/>
  <c r="AG31" i="2162" s="1"/>
  <c r="AW31" i="2162" s="1"/>
  <c r="P31" i="2162"/>
  <c r="O31" i="2162"/>
  <c r="AE31" i="2162" s="1"/>
  <c r="AU31" i="2162" s="1"/>
  <c r="N31" i="2162"/>
  <c r="AD31" i="2162" s="1"/>
  <c r="AT31" i="2162" s="1"/>
  <c r="M31" i="2162"/>
  <c r="AC31" i="2162" s="1"/>
  <c r="AS31" i="2162" s="1"/>
  <c r="L31" i="2162"/>
  <c r="AB31" i="2162" s="1"/>
  <c r="AR31" i="2162" s="1"/>
  <c r="F31" i="2162"/>
  <c r="V31" i="2162" s="1"/>
  <c r="AL31" i="2162" s="1"/>
  <c r="BM30" i="2162"/>
  <c r="BL30" i="2162"/>
  <c r="BK30" i="2162"/>
  <c r="BJ30" i="2162"/>
  <c r="BI30" i="2162"/>
  <c r="BH30" i="2162"/>
  <c r="BB30" i="2162"/>
  <c r="Q30" i="2162"/>
  <c r="AG30" i="2162" s="1"/>
  <c r="AW30" i="2162" s="1"/>
  <c r="P30" i="2162"/>
  <c r="AF30" i="2162" s="1"/>
  <c r="AV30" i="2162" s="1"/>
  <c r="O30" i="2162"/>
  <c r="AE30" i="2162" s="1"/>
  <c r="AU30" i="2162" s="1"/>
  <c r="N30" i="2162"/>
  <c r="AD30" i="2162" s="1"/>
  <c r="AT30" i="2162" s="1"/>
  <c r="M30" i="2162"/>
  <c r="AC30" i="2162" s="1"/>
  <c r="AS30" i="2162" s="1"/>
  <c r="L30" i="2162"/>
  <c r="AB30" i="2162" s="1"/>
  <c r="AR30" i="2162" s="1"/>
  <c r="F30" i="2162"/>
  <c r="V30" i="2162" s="1"/>
  <c r="AL30" i="2162" s="1"/>
  <c r="BM29" i="2162"/>
  <c r="BL29" i="2162"/>
  <c r="BK29" i="2162"/>
  <c r="BJ29" i="2162"/>
  <c r="BI29" i="2162"/>
  <c r="BH29" i="2162"/>
  <c r="BB29" i="2162"/>
  <c r="AF29" i="2162"/>
  <c r="AV29" i="2162" s="1"/>
  <c r="Q29" i="2162"/>
  <c r="AG29" i="2162" s="1"/>
  <c r="AW29" i="2162" s="1"/>
  <c r="P29" i="2162"/>
  <c r="O29" i="2162"/>
  <c r="AE29" i="2162" s="1"/>
  <c r="AU29" i="2162" s="1"/>
  <c r="N29" i="2162"/>
  <c r="AD29" i="2162" s="1"/>
  <c r="AT29" i="2162" s="1"/>
  <c r="M29" i="2162"/>
  <c r="AC29" i="2162" s="1"/>
  <c r="AS29" i="2162" s="1"/>
  <c r="L29" i="2162"/>
  <c r="AB29" i="2162" s="1"/>
  <c r="AR29" i="2162" s="1"/>
  <c r="F29" i="2162"/>
  <c r="V29" i="2162" s="1"/>
  <c r="AL29" i="2162" s="1"/>
  <c r="BM28" i="2162"/>
  <c r="BL28" i="2162"/>
  <c r="BK28" i="2162"/>
  <c r="BJ28" i="2162"/>
  <c r="BI28" i="2162"/>
  <c r="BH28" i="2162"/>
  <c r="BB28" i="2162"/>
  <c r="AF28" i="2162"/>
  <c r="AV28" i="2162" s="1"/>
  <c r="AB28" i="2162"/>
  <c r="AR28" i="2162" s="1"/>
  <c r="Q28" i="2162"/>
  <c r="AG28" i="2162" s="1"/>
  <c r="AW28" i="2162" s="1"/>
  <c r="P28" i="2162"/>
  <c r="O28" i="2162"/>
  <c r="AE28" i="2162" s="1"/>
  <c r="AU28" i="2162" s="1"/>
  <c r="N28" i="2162"/>
  <c r="AD28" i="2162" s="1"/>
  <c r="AT28" i="2162" s="1"/>
  <c r="M28" i="2162"/>
  <c r="AC28" i="2162" s="1"/>
  <c r="AS28" i="2162" s="1"/>
  <c r="L28" i="2162"/>
  <c r="F28" i="2162"/>
  <c r="V28" i="2162" s="1"/>
  <c r="AL28" i="2162" s="1"/>
  <c r="BM27" i="2162"/>
  <c r="BL27" i="2162"/>
  <c r="BK27" i="2162"/>
  <c r="BJ27" i="2162"/>
  <c r="BI27" i="2162"/>
  <c r="BH27" i="2162"/>
  <c r="BB27" i="2162"/>
  <c r="BA27" i="2162"/>
  <c r="Q27" i="2162"/>
  <c r="AG27" i="2162" s="1"/>
  <c r="AW27" i="2162" s="1"/>
  <c r="P27" i="2162"/>
  <c r="AF27" i="2162" s="1"/>
  <c r="AV27" i="2162" s="1"/>
  <c r="O27" i="2162"/>
  <c r="AE27" i="2162" s="1"/>
  <c r="AU27" i="2162" s="1"/>
  <c r="N27" i="2162"/>
  <c r="AD27" i="2162" s="1"/>
  <c r="AT27" i="2162" s="1"/>
  <c r="M27" i="2162"/>
  <c r="AC27" i="2162" s="1"/>
  <c r="AS27" i="2162" s="1"/>
  <c r="L27" i="2162"/>
  <c r="AB27" i="2162" s="1"/>
  <c r="AR27" i="2162" s="1"/>
  <c r="F27" i="2162"/>
  <c r="V27" i="2162" s="1"/>
  <c r="AL27" i="2162" s="1"/>
  <c r="E27" i="2162"/>
  <c r="U27" i="2162" s="1"/>
  <c r="AK27" i="2162" s="1"/>
  <c r="BM26" i="2162"/>
  <c r="BK26" i="2162"/>
  <c r="BJ26" i="2162"/>
  <c r="BI26" i="2162"/>
  <c r="BH26" i="2162"/>
  <c r="BB26" i="2162"/>
  <c r="AB26" i="2162"/>
  <c r="AR26" i="2162" s="1"/>
  <c r="Q26" i="2162"/>
  <c r="AG26" i="2162" s="1"/>
  <c r="AW26" i="2162" s="1"/>
  <c r="O26" i="2162"/>
  <c r="AE26" i="2162" s="1"/>
  <c r="AU26" i="2162" s="1"/>
  <c r="N26" i="2162"/>
  <c r="AD26" i="2162" s="1"/>
  <c r="AT26" i="2162" s="1"/>
  <c r="M26" i="2162"/>
  <c r="AC26" i="2162" s="1"/>
  <c r="AS26" i="2162" s="1"/>
  <c r="L26" i="2162"/>
  <c r="F26" i="2162"/>
  <c r="V26" i="2162" s="1"/>
  <c r="AL26" i="2162" s="1"/>
  <c r="BM25" i="2162"/>
  <c r="BL25" i="2162"/>
  <c r="BK25" i="2162"/>
  <c r="BJ25" i="2162"/>
  <c r="BI25" i="2162"/>
  <c r="BH25" i="2162"/>
  <c r="BB25" i="2162"/>
  <c r="Q25" i="2162"/>
  <c r="AG25" i="2162" s="1"/>
  <c r="AW25" i="2162" s="1"/>
  <c r="P25" i="2162"/>
  <c r="AF25" i="2162" s="1"/>
  <c r="AV25" i="2162" s="1"/>
  <c r="O25" i="2162"/>
  <c r="AE25" i="2162" s="1"/>
  <c r="AU25" i="2162" s="1"/>
  <c r="N25" i="2162"/>
  <c r="AD25" i="2162" s="1"/>
  <c r="AT25" i="2162" s="1"/>
  <c r="M25" i="2162"/>
  <c r="AC25" i="2162" s="1"/>
  <c r="AS25" i="2162" s="1"/>
  <c r="L25" i="2162"/>
  <c r="AB25" i="2162" s="1"/>
  <c r="AR25" i="2162" s="1"/>
  <c r="F25" i="2162"/>
  <c r="V25" i="2162" s="1"/>
  <c r="AL25" i="2162" s="1"/>
  <c r="BM24" i="2162"/>
  <c r="BL24" i="2162"/>
  <c r="BK24" i="2162"/>
  <c r="BJ24" i="2162"/>
  <c r="BI24" i="2162"/>
  <c r="BH24" i="2162"/>
  <c r="BB24" i="2162"/>
  <c r="AB24" i="2162"/>
  <c r="AR24" i="2162" s="1"/>
  <c r="Q24" i="2162"/>
  <c r="AG24" i="2162" s="1"/>
  <c r="AW24" i="2162" s="1"/>
  <c r="P24" i="2162"/>
  <c r="AF24" i="2162" s="1"/>
  <c r="AV24" i="2162" s="1"/>
  <c r="O24" i="2162"/>
  <c r="AE24" i="2162" s="1"/>
  <c r="AU24" i="2162" s="1"/>
  <c r="N24" i="2162"/>
  <c r="AD24" i="2162" s="1"/>
  <c r="AT24" i="2162" s="1"/>
  <c r="M24" i="2162"/>
  <c r="AC24" i="2162" s="1"/>
  <c r="AS24" i="2162" s="1"/>
  <c r="L24" i="2162"/>
  <c r="F24" i="2162"/>
  <c r="V24" i="2162" s="1"/>
  <c r="AL24" i="2162" s="1"/>
  <c r="BM23" i="2162"/>
  <c r="BL23" i="2162"/>
  <c r="BK23" i="2162"/>
  <c r="BJ23" i="2162"/>
  <c r="BI23" i="2162"/>
  <c r="BH23" i="2162"/>
  <c r="BB23" i="2162"/>
  <c r="AF23" i="2162"/>
  <c r="AV23" i="2162" s="1"/>
  <c r="Q23" i="2162"/>
  <c r="AG23" i="2162" s="1"/>
  <c r="AW23" i="2162" s="1"/>
  <c r="P23" i="2162"/>
  <c r="O23" i="2162"/>
  <c r="AE23" i="2162" s="1"/>
  <c r="AU23" i="2162" s="1"/>
  <c r="N23" i="2162"/>
  <c r="AD23" i="2162" s="1"/>
  <c r="AT23" i="2162" s="1"/>
  <c r="M23" i="2162"/>
  <c r="AC23" i="2162" s="1"/>
  <c r="AS23" i="2162" s="1"/>
  <c r="L23" i="2162"/>
  <c r="AB23" i="2162" s="1"/>
  <c r="AR23" i="2162" s="1"/>
  <c r="F23" i="2162"/>
  <c r="V23" i="2162" s="1"/>
  <c r="AL23" i="2162" s="1"/>
  <c r="BM22" i="2162"/>
  <c r="BL22" i="2162"/>
  <c r="BK22" i="2162"/>
  <c r="BJ22" i="2162"/>
  <c r="BI22" i="2162"/>
  <c r="BH22" i="2162"/>
  <c r="BB22" i="2162"/>
  <c r="AF22" i="2162"/>
  <c r="AV22" i="2162" s="1"/>
  <c r="AB22" i="2162"/>
  <c r="AR22" i="2162" s="1"/>
  <c r="Q22" i="2162"/>
  <c r="AG22" i="2162" s="1"/>
  <c r="AW22" i="2162" s="1"/>
  <c r="P22" i="2162"/>
  <c r="O22" i="2162"/>
  <c r="AE22" i="2162" s="1"/>
  <c r="AU22" i="2162" s="1"/>
  <c r="N22" i="2162"/>
  <c r="AD22" i="2162" s="1"/>
  <c r="AT22" i="2162" s="1"/>
  <c r="M22" i="2162"/>
  <c r="AC22" i="2162" s="1"/>
  <c r="AS22" i="2162" s="1"/>
  <c r="L22" i="2162"/>
  <c r="F22" i="2162"/>
  <c r="V22" i="2162" s="1"/>
  <c r="AL22" i="2162" s="1"/>
  <c r="BM21" i="2162"/>
  <c r="BL21" i="2162"/>
  <c r="BK21" i="2162"/>
  <c r="BJ21" i="2162"/>
  <c r="BI21" i="2162"/>
  <c r="BH21" i="2162"/>
  <c r="BB21" i="2162"/>
  <c r="AB21" i="2162"/>
  <c r="AR21" i="2162" s="1"/>
  <c r="Q21" i="2162"/>
  <c r="AG21" i="2162" s="1"/>
  <c r="AW21" i="2162" s="1"/>
  <c r="P21" i="2162"/>
  <c r="AF21" i="2162" s="1"/>
  <c r="AV21" i="2162" s="1"/>
  <c r="O21" i="2162"/>
  <c r="AE21" i="2162" s="1"/>
  <c r="AU21" i="2162" s="1"/>
  <c r="N21" i="2162"/>
  <c r="AD21" i="2162" s="1"/>
  <c r="AT21" i="2162" s="1"/>
  <c r="M21" i="2162"/>
  <c r="AC21" i="2162" s="1"/>
  <c r="AS21" i="2162" s="1"/>
  <c r="L21" i="2162"/>
  <c r="F21" i="2162"/>
  <c r="V21" i="2162" s="1"/>
  <c r="AL21" i="2162" s="1"/>
  <c r="BM20" i="2162"/>
  <c r="BL20" i="2162"/>
  <c r="BK20" i="2162"/>
  <c r="BJ20" i="2162"/>
  <c r="BI20" i="2162"/>
  <c r="BH20" i="2162"/>
  <c r="BB20" i="2162"/>
  <c r="AF20" i="2162"/>
  <c r="AV20" i="2162" s="1"/>
  <c r="AB20" i="2162"/>
  <c r="AR20" i="2162" s="1"/>
  <c r="Q20" i="2162"/>
  <c r="AG20" i="2162" s="1"/>
  <c r="AW20" i="2162" s="1"/>
  <c r="P20" i="2162"/>
  <c r="O20" i="2162"/>
  <c r="AE20" i="2162" s="1"/>
  <c r="AU20" i="2162" s="1"/>
  <c r="N20" i="2162"/>
  <c r="AD20" i="2162" s="1"/>
  <c r="AT20" i="2162" s="1"/>
  <c r="M20" i="2162"/>
  <c r="AC20" i="2162" s="1"/>
  <c r="AS20" i="2162" s="1"/>
  <c r="L20" i="2162"/>
  <c r="F20" i="2162"/>
  <c r="V20" i="2162" s="1"/>
  <c r="AL20" i="2162" s="1"/>
  <c r="BM19" i="2162"/>
  <c r="BL19" i="2162"/>
  <c r="BK19" i="2162"/>
  <c r="BJ19" i="2162"/>
  <c r="BI19" i="2162"/>
  <c r="BH19" i="2162"/>
  <c r="BB19" i="2162"/>
  <c r="AF19" i="2162"/>
  <c r="AV19" i="2162" s="1"/>
  <c r="Q19" i="2162"/>
  <c r="AG19" i="2162" s="1"/>
  <c r="AW19" i="2162" s="1"/>
  <c r="P19" i="2162"/>
  <c r="O19" i="2162"/>
  <c r="AE19" i="2162" s="1"/>
  <c r="AU19" i="2162" s="1"/>
  <c r="N19" i="2162"/>
  <c r="AD19" i="2162" s="1"/>
  <c r="AT19" i="2162" s="1"/>
  <c r="M19" i="2162"/>
  <c r="AC19" i="2162" s="1"/>
  <c r="AS19" i="2162" s="1"/>
  <c r="L19" i="2162"/>
  <c r="AB19" i="2162" s="1"/>
  <c r="AR19" i="2162" s="1"/>
  <c r="F19" i="2162"/>
  <c r="V19" i="2162" s="1"/>
  <c r="AL19" i="2162" s="1"/>
  <c r="BM18" i="2162"/>
  <c r="BL18" i="2162"/>
  <c r="BK18" i="2162"/>
  <c r="BJ18" i="2162"/>
  <c r="BI18" i="2162"/>
  <c r="BH18" i="2162"/>
  <c r="BB18" i="2162"/>
  <c r="Q18" i="2162"/>
  <c r="AG18" i="2162" s="1"/>
  <c r="AW18" i="2162" s="1"/>
  <c r="P18" i="2162"/>
  <c r="AF18" i="2162" s="1"/>
  <c r="AV18" i="2162" s="1"/>
  <c r="O18" i="2162"/>
  <c r="AE18" i="2162" s="1"/>
  <c r="AU18" i="2162" s="1"/>
  <c r="N18" i="2162"/>
  <c r="AD18" i="2162" s="1"/>
  <c r="AT18" i="2162" s="1"/>
  <c r="M18" i="2162"/>
  <c r="AC18" i="2162" s="1"/>
  <c r="AS18" i="2162" s="1"/>
  <c r="L18" i="2162"/>
  <c r="AB18" i="2162" s="1"/>
  <c r="AR18" i="2162" s="1"/>
  <c r="F18" i="2162"/>
  <c r="V18" i="2162" s="1"/>
  <c r="AL18" i="2162" s="1"/>
  <c r="BM17" i="2162"/>
  <c r="BL17" i="2162"/>
  <c r="BK17" i="2162"/>
  <c r="BJ17" i="2162"/>
  <c r="BI17" i="2162"/>
  <c r="BH17" i="2162"/>
  <c r="BB17" i="2162"/>
  <c r="AC17" i="2162"/>
  <c r="AS17" i="2162" s="1"/>
  <c r="Q17" i="2162"/>
  <c r="AG17" i="2162" s="1"/>
  <c r="AW17" i="2162" s="1"/>
  <c r="P17" i="2162"/>
  <c r="AF17" i="2162" s="1"/>
  <c r="AV17" i="2162" s="1"/>
  <c r="O17" i="2162"/>
  <c r="AE17" i="2162" s="1"/>
  <c r="AU17" i="2162" s="1"/>
  <c r="N17" i="2162"/>
  <c r="AD17" i="2162" s="1"/>
  <c r="AT17" i="2162" s="1"/>
  <c r="M17" i="2162"/>
  <c r="L17" i="2162"/>
  <c r="AB17" i="2162" s="1"/>
  <c r="AR17" i="2162" s="1"/>
  <c r="F17" i="2162"/>
  <c r="V17" i="2162" s="1"/>
  <c r="AL17" i="2162" s="1"/>
  <c r="BM16" i="2162"/>
  <c r="BL16" i="2162"/>
  <c r="BK16" i="2162"/>
  <c r="BJ16" i="2162"/>
  <c r="BI16" i="2162"/>
  <c r="BH16" i="2162"/>
  <c r="BB16" i="2162"/>
  <c r="Q16" i="2162"/>
  <c r="AG16" i="2162" s="1"/>
  <c r="AW16" i="2162" s="1"/>
  <c r="P16" i="2162"/>
  <c r="AF16" i="2162" s="1"/>
  <c r="AV16" i="2162" s="1"/>
  <c r="O16" i="2162"/>
  <c r="AE16" i="2162" s="1"/>
  <c r="AU16" i="2162" s="1"/>
  <c r="N16" i="2162"/>
  <c r="AD16" i="2162" s="1"/>
  <c r="AT16" i="2162" s="1"/>
  <c r="M16" i="2162"/>
  <c r="AC16" i="2162" s="1"/>
  <c r="AS16" i="2162" s="1"/>
  <c r="L16" i="2162"/>
  <c r="AB16" i="2162" s="1"/>
  <c r="AR16" i="2162" s="1"/>
  <c r="F16" i="2162"/>
  <c r="V16" i="2162" s="1"/>
  <c r="AL16" i="2162" s="1"/>
  <c r="BM15" i="2162"/>
  <c r="BL15" i="2162"/>
  <c r="BK15" i="2162"/>
  <c r="BJ15" i="2162"/>
  <c r="BI15" i="2162"/>
  <c r="BH15" i="2162"/>
  <c r="BB15" i="2162"/>
  <c r="Q15" i="2162"/>
  <c r="AG15" i="2162" s="1"/>
  <c r="AW15" i="2162" s="1"/>
  <c r="P15" i="2162"/>
  <c r="AF15" i="2162" s="1"/>
  <c r="AV15" i="2162" s="1"/>
  <c r="O15" i="2162"/>
  <c r="AE15" i="2162" s="1"/>
  <c r="AU15" i="2162" s="1"/>
  <c r="N15" i="2162"/>
  <c r="AD15" i="2162" s="1"/>
  <c r="AT15" i="2162" s="1"/>
  <c r="M15" i="2162"/>
  <c r="AC15" i="2162" s="1"/>
  <c r="AS15" i="2162" s="1"/>
  <c r="L15" i="2162"/>
  <c r="AB15" i="2162" s="1"/>
  <c r="AR15" i="2162" s="1"/>
  <c r="F15" i="2162"/>
  <c r="V15" i="2162" s="1"/>
  <c r="AL15" i="2162" s="1"/>
  <c r="BM14" i="2162"/>
  <c r="BL14" i="2162"/>
  <c r="BK14" i="2162"/>
  <c r="BJ14" i="2162"/>
  <c r="BI14" i="2162"/>
  <c r="BH14" i="2162"/>
  <c r="BB14" i="2162"/>
  <c r="AG14" i="2162"/>
  <c r="AW14" i="2162" s="1"/>
  <c r="AC14" i="2162"/>
  <c r="AS14" i="2162" s="1"/>
  <c r="Q14" i="2162"/>
  <c r="P14" i="2162"/>
  <c r="AF14" i="2162" s="1"/>
  <c r="AV14" i="2162" s="1"/>
  <c r="O14" i="2162"/>
  <c r="AE14" i="2162" s="1"/>
  <c r="AU14" i="2162" s="1"/>
  <c r="N14" i="2162"/>
  <c r="AD14" i="2162" s="1"/>
  <c r="AT14" i="2162" s="1"/>
  <c r="M14" i="2162"/>
  <c r="L14" i="2162"/>
  <c r="AB14" i="2162" s="1"/>
  <c r="AR14" i="2162" s="1"/>
  <c r="F14" i="2162"/>
  <c r="V14" i="2162" s="1"/>
  <c r="AL14" i="2162" s="1"/>
  <c r="BM13" i="2162"/>
  <c r="BL13" i="2162"/>
  <c r="BK13" i="2162"/>
  <c r="BJ13" i="2162"/>
  <c r="BI13" i="2162"/>
  <c r="BH13" i="2162"/>
  <c r="BB13" i="2162"/>
  <c r="AC13" i="2162"/>
  <c r="AS13" i="2162" s="1"/>
  <c r="Q13" i="2162"/>
  <c r="AG13" i="2162" s="1"/>
  <c r="AW13" i="2162" s="1"/>
  <c r="P13" i="2162"/>
  <c r="AF13" i="2162" s="1"/>
  <c r="AV13" i="2162" s="1"/>
  <c r="O13" i="2162"/>
  <c r="AE13" i="2162" s="1"/>
  <c r="AU13" i="2162" s="1"/>
  <c r="N13" i="2162"/>
  <c r="AD13" i="2162" s="1"/>
  <c r="AT13" i="2162" s="1"/>
  <c r="M13" i="2162"/>
  <c r="L13" i="2162"/>
  <c r="AB13" i="2162" s="1"/>
  <c r="AR13" i="2162" s="1"/>
  <c r="F13" i="2162"/>
  <c r="V13" i="2162" s="1"/>
  <c r="AL13" i="2162" s="1"/>
  <c r="BM12" i="2162"/>
  <c r="BL12" i="2162"/>
  <c r="BK12" i="2162"/>
  <c r="BJ12" i="2162"/>
  <c r="BI12" i="2162"/>
  <c r="BH12" i="2162"/>
  <c r="BB12" i="2162"/>
  <c r="AE12" i="2162"/>
  <c r="AU12" i="2162" s="1"/>
  <c r="Q12" i="2162"/>
  <c r="AG12" i="2162" s="1"/>
  <c r="AW12" i="2162" s="1"/>
  <c r="P12" i="2162"/>
  <c r="AF12" i="2162" s="1"/>
  <c r="AV12" i="2162" s="1"/>
  <c r="O12" i="2162"/>
  <c r="N12" i="2162"/>
  <c r="AD12" i="2162" s="1"/>
  <c r="AT12" i="2162" s="1"/>
  <c r="M12" i="2162"/>
  <c r="AC12" i="2162" s="1"/>
  <c r="AS12" i="2162" s="1"/>
  <c r="L12" i="2162"/>
  <c r="AB12" i="2162" s="1"/>
  <c r="AR12" i="2162" s="1"/>
  <c r="F12" i="2162"/>
  <c r="V12" i="2162" s="1"/>
  <c r="AL12" i="2162" s="1"/>
  <c r="BM11" i="2162"/>
  <c r="BL11" i="2162"/>
  <c r="BK11" i="2162"/>
  <c r="BJ11" i="2162"/>
  <c r="BI11" i="2162"/>
  <c r="BH11" i="2162"/>
  <c r="BB11" i="2162"/>
  <c r="AG11" i="2162"/>
  <c r="AW11" i="2162" s="1"/>
  <c r="Q11" i="2162"/>
  <c r="P11" i="2162"/>
  <c r="AF11" i="2162" s="1"/>
  <c r="AV11" i="2162" s="1"/>
  <c r="O11" i="2162"/>
  <c r="AE11" i="2162" s="1"/>
  <c r="AU11" i="2162" s="1"/>
  <c r="N11" i="2162"/>
  <c r="AD11" i="2162" s="1"/>
  <c r="AT11" i="2162" s="1"/>
  <c r="M11" i="2162"/>
  <c r="AC11" i="2162" s="1"/>
  <c r="AS11" i="2162" s="1"/>
  <c r="L11" i="2162"/>
  <c r="AB11" i="2162" s="1"/>
  <c r="AR11" i="2162" s="1"/>
  <c r="F11" i="2162"/>
  <c r="V11" i="2162" s="1"/>
  <c r="AL11" i="2162" s="1"/>
  <c r="BM10" i="2162"/>
  <c r="BL10" i="2162"/>
  <c r="BK10" i="2162"/>
  <c r="BJ10" i="2162"/>
  <c r="BI10" i="2162"/>
  <c r="BH10" i="2162"/>
  <c r="BB10" i="2162"/>
  <c r="AE10" i="2162"/>
  <c r="AU10" i="2162" s="1"/>
  <c r="Q10" i="2162"/>
  <c r="AG10" i="2162" s="1"/>
  <c r="AW10" i="2162" s="1"/>
  <c r="P10" i="2162"/>
  <c r="AF10" i="2162" s="1"/>
  <c r="AV10" i="2162" s="1"/>
  <c r="O10" i="2162"/>
  <c r="N10" i="2162"/>
  <c r="AD10" i="2162" s="1"/>
  <c r="AT10" i="2162" s="1"/>
  <c r="M10" i="2162"/>
  <c r="AC10" i="2162" s="1"/>
  <c r="AS10" i="2162" s="1"/>
  <c r="L10" i="2162"/>
  <c r="AB10" i="2162" s="1"/>
  <c r="AR10" i="2162" s="1"/>
  <c r="F10" i="2162"/>
  <c r="V10" i="2162" s="1"/>
  <c r="AL10" i="2162" s="1"/>
  <c r="BM9" i="2162"/>
  <c r="BL9" i="2162"/>
  <c r="BK9" i="2162"/>
  <c r="BJ9" i="2162"/>
  <c r="BI9" i="2162"/>
  <c r="BH9" i="2162"/>
  <c r="BB9" i="2162"/>
  <c r="AG9" i="2162"/>
  <c r="AW9" i="2162" s="1"/>
  <c r="Q9" i="2162"/>
  <c r="P9" i="2162"/>
  <c r="AF9" i="2162" s="1"/>
  <c r="AV9" i="2162" s="1"/>
  <c r="O9" i="2162"/>
  <c r="AE9" i="2162" s="1"/>
  <c r="AU9" i="2162" s="1"/>
  <c r="N9" i="2162"/>
  <c r="AD9" i="2162" s="1"/>
  <c r="AT9" i="2162" s="1"/>
  <c r="M9" i="2162"/>
  <c r="AC9" i="2162" s="1"/>
  <c r="AS9" i="2162" s="1"/>
  <c r="L9" i="2162"/>
  <c r="AB9" i="2162" s="1"/>
  <c r="AR9" i="2162" s="1"/>
  <c r="F9" i="2162"/>
  <c r="V9" i="2162" s="1"/>
  <c r="AL9" i="2162" s="1"/>
  <c r="BM8" i="2162"/>
  <c r="BL8" i="2162"/>
  <c r="BK8" i="2162"/>
  <c r="BJ8" i="2162"/>
  <c r="BI8" i="2162"/>
  <c r="BH8" i="2162"/>
  <c r="BB8" i="2162"/>
  <c r="AE8" i="2162"/>
  <c r="AU8" i="2162" s="1"/>
  <c r="Q8" i="2162"/>
  <c r="AG8" i="2162" s="1"/>
  <c r="AW8" i="2162" s="1"/>
  <c r="P8" i="2162"/>
  <c r="AF8" i="2162" s="1"/>
  <c r="AV8" i="2162" s="1"/>
  <c r="O8" i="2162"/>
  <c r="N8" i="2162"/>
  <c r="AD8" i="2162" s="1"/>
  <c r="AT8" i="2162" s="1"/>
  <c r="M8" i="2162"/>
  <c r="AC8" i="2162" s="1"/>
  <c r="AS8" i="2162" s="1"/>
  <c r="L8" i="2162"/>
  <c r="AB8" i="2162" s="1"/>
  <c r="AR8" i="2162" s="1"/>
  <c r="F8" i="2162"/>
  <c r="V8" i="2162" s="1"/>
  <c r="AL8" i="2162" s="1"/>
  <c r="BM7" i="2162"/>
  <c r="BL7" i="2162"/>
  <c r="BK7" i="2162"/>
  <c r="BJ7" i="2162"/>
  <c r="BI7" i="2162"/>
  <c r="BH7" i="2162"/>
  <c r="BB7" i="2162"/>
  <c r="AG7" i="2162"/>
  <c r="AW7" i="2162" s="1"/>
  <c r="AE7" i="2162"/>
  <c r="AU7" i="2162" s="1"/>
  <c r="Q7" i="2162"/>
  <c r="P7" i="2162"/>
  <c r="AF7" i="2162" s="1"/>
  <c r="AV7" i="2162" s="1"/>
  <c r="O7" i="2162"/>
  <c r="N7" i="2162"/>
  <c r="AD7" i="2162" s="1"/>
  <c r="AT7" i="2162" s="1"/>
  <c r="M7" i="2162"/>
  <c r="AC7" i="2162" s="1"/>
  <c r="AS7" i="2162" s="1"/>
  <c r="L7" i="2162"/>
  <c r="AB7" i="2162" s="1"/>
  <c r="AR7" i="2162" s="1"/>
  <c r="F7" i="2162"/>
  <c r="V7" i="2162" s="1"/>
  <c r="AL7" i="2162" s="1"/>
  <c r="BM6" i="2162"/>
  <c r="BL6" i="2162"/>
  <c r="BK6" i="2162"/>
  <c r="BJ6" i="2162"/>
  <c r="BI6" i="2162"/>
  <c r="BH6" i="2162"/>
  <c r="BB6" i="2162"/>
  <c r="AG6" i="2162"/>
  <c r="AW6" i="2162" s="1"/>
  <c r="AC6" i="2162"/>
  <c r="AS6" i="2162" s="1"/>
  <c r="Q6" i="2162"/>
  <c r="P6" i="2162"/>
  <c r="AF6" i="2162" s="1"/>
  <c r="AV6" i="2162" s="1"/>
  <c r="O6" i="2162"/>
  <c r="AE6" i="2162" s="1"/>
  <c r="AU6" i="2162" s="1"/>
  <c r="N6" i="2162"/>
  <c r="AD6" i="2162" s="1"/>
  <c r="AT6" i="2162" s="1"/>
  <c r="M6" i="2162"/>
  <c r="L6" i="2162"/>
  <c r="AB6" i="2162" s="1"/>
  <c r="AR6" i="2162" s="1"/>
  <c r="F6" i="2162"/>
  <c r="V6" i="2162" s="1"/>
  <c r="AL6" i="2162" s="1"/>
  <c r="BM5" i="2162"/>
  <c r="BL5" i="2162"/>
  <c r="BK5" i="2162"/>
  <c r="BJ5" i="2162"/>
  <c r="BI5" i="2162"/>
  <c r="BH5" i="2162"/>
  <c r="BB5" i="2162"/>
  <c r="AD5" i="2162"/>
  <c r="AT5" i="2162" s="1"/>
  <c r="AC5" i="2162"/>
  <c r="AS5" i="2162" s="1"/>
  <c r="Q5" i="2162"/>
  <c r="AG5" i="2162" s="1"/>
  <c r="AW5" i="2162" s="1"/>
  <c r="P5" i="2162"/>
  <c r="AF5" i="2162" s="1"/>
  <c r="AV5" i="2162" s="1"/>
  <c r="O5" i="2162"/>
  <c r="AE5" i="2162" s="1"/>
  <c r="AU5" i="2162" s="1"/>
  <c r="N5" i="2162"/>
  <c r="M5" i="2162"/>
  <c r="L5" i="2162"/>
  <c r="AB5" i="2162" s="1"/>
  <c r="AR5" i="2162" s="1"/>
  <c r="F5" i="2162"/>
  <c r="V5" i="2162" s="1"/>
  <c r="AL5" i="2162" s="1"/>
  <c r="W394" i="2140" l="1"/>
  <c r="X394" i="2140"/>
  <c r="Y394" i="2140"/>
  <c r="Z394" i="2140"/>
  <c r="AA394" i="2140"/>
  <c r="W395" i="2140"/>
  <c r="X395" i="2140"/>
  <c r="Y395" i="2140"/>
  <c r="Z395" i="2140"/>
  <c r="AA395" i="2140"/>
  <c r="AL7" i="2139" l="1"/>
  <c r="AG7" i="2139" a="1"/>
  <c r="AI7" i="2139" s="1"/>
  <c r="AE7" i="2139"/>
  <c r="AD7" i="2139"/>
  <c r="AC7" i="2139"/>
  <c r="AB7" i="2139"/>
  <c r="AA7" i="2139"/>
  <c r="Z7" i="2139"/>
  <c r="U7" i="2139" a="1"/>
  <c r="U7" i="2139" s="1"/>
  <c r="T7" i="2139"/>
  <c r="S7" i="2139"/>
  <c r="M7" i="2139"/>
  <c r="V7" i="2139" l="1"/>
  <c r="W7" i="2139"/>
  <c r="AG7" i="2139"/>
  <c r="AH7" i="2139"/>
  <c r="E395" i="2140" l="1"/>
  <c r="U395" i="2140" s="1"/>
  <c r="E394" i="2140"/>
  <c r="U394" i="2140" s="1"/>
  <c r="AK394" i="2140" s="1"/>
  <c r="D395" i="2140"/>
  <c r="T395" i="2140" s="1"/>
  <c r="D394" i="2140"/>
  <c r="T394" i="2140" s="1"/>
  <c r="AJ394" i="2140" s="1"/>
  <c r="C395" i="2140"/>
  <c r="S395" i="2140" s="1"/>
  <c r="C394" i="2140"/>
  <c r="S394" i="2140" s="1"/>
  <c r="AI394" i="2140" s="1"/>
  <c r="M398" i="2138"/>
  <c r="E396" i="2162" s="1"/>
  <c r="U396" i="2162" s="1"/>
  <c r="M290" i="2138"/>
  <c r="M289" i="2138"/>
  <c r="M288" i="2138"/>
  <c r="M287" i="2138"/>
  <c r="M27" i="2138"/>
  <c r="M26" i="2138"/>
  <c r="M25" i="2138"/>
  <c r="M24" i="2138"/>
  <c r="M23" i="2138"/>
  <c r="M22" i="2138"/>
  <c r="M21" i="2138"/>
  <c r="M19" i="2138"/>
  <c r="M18" i="2138"/>
  <c r="N17" i="2138"/>
  <c r="M17" i="2138"/>
  <c r="N16" i="2138"/>
  <c r="M16" i="2138"/>
  <c r="N15" i="2138"/>
  <c r="M15" i="2138"/>
  <c r="N14" i="2138"/>
  <c r="M14" i="2138"/>
  <c r="M13" i="2138"/>
  <c r="M12" i="2138"/>
  <c r="M11" i="2138"/>
  <c r="M10" i="2138"/>
  <c r="M9" i="2138"/>
  <c r="M8" i="2138"/>
  <c r="M5" i="2138" a="1"/>
  <c r="AA5" i="2138" s="1"/>
  <c r="L5" i="2138"/>
  <c r="K5" i="2138"/>
  <c r="J5" i="2138"/>
  <c r="I5" i="2138"/>
  <c r="H5" i="2138"/>
  <c r="G5" i="2138"/>
  <c r="F5" i="2138"/>
  <c r="E5" i="2138"/>
  <c r="D5" i="2138"/>
  <c r="C5" i="2138"/>
  <c r="T398" i="2137"/>
  <c r="D396" i="2162" s="1"/>
  <c r="T396" i="2162" s="1"/>
  <c r="BA286" i="2162" l="1"/>
  <c r="E286" i="2162"/>
  <c r="U286" i="2162" s="1"/>
  <c r="AK286" i="2162" s="1"/>
  <c r="D396" i="2140"/>
  <c r="T396" i="2140" s="1"/>
  <c r="BA287" i="2162"/>
  <c r="E287" i="2162"/>
  <c r="U287" i="2162" s="1"/>
  <c r="AK287" i="2162" s="1"/>
  <c r="BA284" i="2162"/>
  <c r="E284" i="2162"/>
  <c r="U284" i="2162" s="1"/>
  <c r="AK284" i="2162" s="1"/>
  <c r="BA285" i="2162"/>
  <c r="E285" i="2162"/>
  <c r="U285" i="2162" s="1"/>
  <c r="AK285" i="2162" s="1"/>
  <c r="E396" i="2140"/>
  <c r="U396" i="2140" s="1"/>
  <c r="M5" i="2138"/>
  <c r="Q5" i="2138"/>
  <c r="U5" i="2138"/>
  <c r="Y5" i="2138"/>
  <c r="N5" i="2138"/>
  <c r="R5" i="2138"/>
  <c r="V5" i="2138"/>
  <c r="Z5" i="2138"/>
  <c r="P5" i="2138"/>
  <c r="T5" i="2138"/>
  <c r="X5" i="2138"/>
  <c r="O5" i="2138"/>
  <c r="S5" i="2138"/>
  <c r="W5" i="2138"/>
  <c r="N34" i="2158"/>
  <c r="J3" i="2158"/>
  <c r="J4" i="2158"/>
  <c r="J5" i="2158"/>
  <c r="J6" i="2158"/>
  <c r="J7" i="2158"/>
  <c r="J8" i="2158"/>
  <c r="J9" i="2158"/>
  <c r="J10" i="2158"/>
  <c r="J30" i="2158" s="1"/>
  <c r="J11" i="2158"/>
  <c r="J12" i="2158"/>
  <c r="J13" i="2158"/>
  <c r="J14" i="2158"/>
  <c r="J15" i="2158"/>
  <c r="J16" i="2158"/>
  <c r="J29" i="2158" s="1"/>
  <c r="J17" i="2158"/>
  <c r="J28" i="2158" s="1"/>
  <c r="J18" i="2158"/>
  <c r="J19" i="2158"/>
  <c r="J20" i="2158"/>
  <c r="J21" i="2158"/>
  <c r="J22" i="2158"/>
  <c r="J23" i="2158"/>
  <c r="J32" i="2158"/>
  <c r="J31" i="2158"/>
  <c r="R5" i="2136"/>
  <c r="N5" i="2136"/>
  <c r="J34" i="2158" l="1"/>
  <c r="S30" i="2158" l="1"/>
  <c r="R30" i="2158"/>
  <c r="R26" i="2158"/>
  <c r="T25" i="2158"/>
  <c r="S25" i="2158"/>
  <c r="U25" i="2158" s="1"/>
  <c r="U26" i="2158" s="1"/>
  <c r="M1" i="2136"/>
  <c r="S31" i="2158" l="1"/>
  <c r="Q14" i="2158"/>
  <c r="Q15" i="2158" s="1"/>
  <c r="Q9" i="2158"/>
  <c r="Q4" i="2158"/>
  <c r="Q5" i="2158" s="1"/>
  <c r="Q8" i="2158"/>
  <c r="Q3" i="2158"/>
  <c r="Q10" i="2158" l="1"/>
  <c r="Z87" i="2135"/>
  <c r="F4" i="2161" l="1"/>
  <c r="F5" i="2161"/>
  <c r="F6" i="2161"/>
  <c r="F7" i="2161"/>
  <c r="F8" i="2161"/>
  <c r="F9" i="2161"/>
  <c r="F10" i="2161"/>
  <c r="F11" i="2161"/>
  <c r="F12" i="2161"/>
  <c r="F13" i="2161"/>
  <c r="F14" i="2161"/>
  <c r="F15" i="2161"/>
  <c r="F16" i="2161"/>
  <c r="F17" i="2161"/>
  <c r="F18" i="2161"/>
  <c r="F19" i="2161"/>
  <c r="F20" i="2161"/>
  <c r="F21" i="2161"/>
  <c r="F22" i="2161"/>
  <c r="F23" i="2161"/>
  <c r="F24" i="2161"/>
  <c r="F25" i="2161"/>
  <c r="F26" i="2161"/>
  <c r="F27" i="2161"/>
  <c r="F28" i="2161"/>
  <c r="F29" i="2161"/>
  <c r="F30" i="2161"/>
  <c r="F31" i="2161"/>
  <c r="F32" i="2161"/>
  <c r="F33" i="2161"/>
  <c r="F34" i="2161"/>
  <c r="F35" i="2161"/>
  <c r="F36" i="2161"/>
  <c r="F37" i="2161"/>
  <c r="F38" i="2161"/>
  <c r="F39" i="2161"/>
  <c r="F40" i="2161"/>
  <c r="F41" i="2161"/>
  <c r="F42" i="2161"/>
  <c r="F43" i="2161"/>
  <c r="F44" i="2161"/>
  <c r="F45" i="2161"/>
  <c r="F46" i="2161"/>
  <c r="F47" i="2161"/>
  <c r="F48" i="2161"/>
  <c r="F49" i="2161"/>
  <c r="F50" i="2161"/>
  <c r="F51" i="2161"/>
  <c r="F52" i="2161"/>
  <c r="F53" i="2161"/>
  <c r="F54" i="2161"/>
  <c r="F55" i="2161"/>
  <c r="F56" i="2161"/>
  <c r="F57" i="2161"/>
  <c r="F58" i="2161"/>
  <c r="F59" i="2161"/>
  <c r="F60" i="2161"/>
  <c r="F61" i="2161"/>
  <c r="F62" i="2161"/>
  <c r="F63" i="2161"/>
  <c r="F64" i="2161"/>
  <c r="F65" i="2161"/>
  <c r="F66" i="2161"/>
  <c r="F67" i="2161"/>
  <c r="F68" i="2161"/>
  <c r="F69" i="2161"/>
  <c r="F70" i="2161"/>
  <c r="F71" i="2161"/>
  <c r="F72" i="2161"/>
  <c r="F73" i="2161"/>
  <c r="F74" i="2161"/>
  <c r="F75" i="2161"/>
  <c r="F76" i="2161"/>
  <c r="F77" i="2161"/>
  <c r="F78" i="2161"/>
  <c r="F79" i="2161"/>
  <c r="F80" i="2161"/>
  <c r="F81" i="2161"/>
  <c r="F82" i="2161"/>
  <c r="F83" i="2161"/>
  <c r="F84" i="2161"/>
  <c r="F85" i="2161"/>
  <c r="F86" i="2161"/>
  <c r="F87" i="2161"/>
  <c r="F88" i="2161"/>
  <c r="F89" i="2161"/>
  <c r="F90" i="2161"/>
  <c r="F91" i="2161"/>
  <c r="F92" i="2161"/>
  <c r="F93" i="2161"/>
  <c r="F94" i="2161"/>
  <c r="F95" i="2161"/>
  <c r="F96" i="2161"/>
  <c r="F97" i="2161"/>
  <c r="F98" i="2161"/>
  <c r="F99" i="2161"/>
  <c r="F100" i="2161"/>
  <c r="F101" i="2161"/>
  <c r="F102" i="2161"/>
  <c r="F103" i="2161"/>
  <c r="F104" i="2161"/>
  <c r="F105" i="2161"/>
  <c r="F106" i="2161"/>
  <c r="F107" i="2161"/>
  <c r="F108" i="2161"/>
  <c r="F109" i="2161"/>
  <c r="F110" i="2161"/>
  <c r="F111" i="2161"/>
  <c r="F112" i="2161"/>
  <c r="F113" i="2161"/>
  <c r="F114" i="2161"/>
  <c r="F115" i="2161"/>
  <c r="F116" i="2161"/>
  <c r="F117" i="2161"/>
  <c r="F118" i="2161"/>
  <c r="F119" i="2161"/>
  <c r="F120" i="2161"/>
  <c r="F121" i="2161"/>
  <c r="F122" i="2161"/>
  <c r="F123" i="2161"/>
  <c r="F124" i="2161"/>
  <c r="F125" i="2161"/>
  <c r="F126" i="2161"/>
  <c r="F127" i="2161"/>
  <c r="F128" i="2161"/>
  <c r="F129" i="2161"/>
  <c r="F130" i="2161"/>
  <c r="F131" i="2161"/>
  <c r="F132" i="2161"/>
  <c r="F133" i="2161"/>
  <c r="F134" i="2161"/>
  <c r="F135" i="2161"/>
  <c r="F136" i="2161"/>
  <c r="F137" i="2161"/>
  <c r="F138" i="2161"/>
  <c r="F139" i="2161"/>
  <c r="F140" i="2161"/>
  <c r="F141" i="2161"/>
  <c r="F142" i="2161"/>
  <c r="F143" i="2161"/>
  <c r="F144" i="2161"/>
  <c r="F145" i="2161"/>
  <c r="F146" i="2161"/>
  <c r="F147" i="2161"/>
  <c r="F148" i="2161"/>
  <c r="F149" i="2161"/>
  <c r="F150" i="2161"/>
  <c r="F151" i="2161"/>
  <c r="F152" i="2161"/>
  <c r="F153" i="2161"/>
  <c r="F154" i="2161"/>
  <c r="F155" i="2161"/>
  <c r="F156" i="2161"/>
  <c r="F157" i="2161"/>
  <c r="F158" i="2161"/>
  <c r="F159" i="2161"/>
  <c r="F160" i="2161"/>
  <c r="F161" i="2161"/>
  <c r="F162" i="2161"/>
  <c r="F163" i="2161"/>
  <c r="F164" i="2161"/>
  <c r="F165" i="2161"/>
  <c r="F166" i="2161"/>
  <c r="F167" i="2161"/>
  <c r="F168" i="2161"/>
  <c r="F169" i="2161"/>
  <c r="F170" i="2161"/>
  <c r="F171" i="2161"/>
  <c r="F172" i="2161"/>
  <c r="F173" i="2161"/>
  <c r="F174" i="2161"/>
  <c r="F175" i="2161"/>
  <c r="F176" i="2161"/>
  <c r="F177" i="2161"/>
  <c r="F178" i="2161"/>
  <c r="F179" i="2161"/>
  <c r="F180" i="2161"/>
  <c r="F181" i="2161"/>
  <c r="F182" i="2161"/>
  <c r="F183" i="2161"/>
  <c r="F184" i="2161"/>
  <c r="F185" i="2161"/>
  <c r="F186" i="2161"/>
  <c r="F187" i="2161"/>
  <c r="F188" i="2161"/>
  <c r="F189" i="2161"/>
  <c r="F190" i="2161"/>
  <c r="F191" i="2161"/>
  <c r="F192" i="2161"/>
  <c r="F193" i="2161"/>
  <c r="F194" i="2161"/>
  <c r="F195" i="2161"/>
  <c r="F196" i="2161"/>
  <c r="F197" i="2161"/>
  <c r="F198" i="2161"/>
  <c r="F199" i="2161"/>
  <c r="F200" i="2161"/>
  <c r="F201" i="2161"/>
  <c r="F202" i="2161"/>
  <c r="F203" i="2161"/>
  <c r="F204" i="2161"/>
  <c r="F205" i="2161"/>
  <c r="F206" i="2161"/>
  <c r="F207" i="2161"/>
  <c r="F208" i="2161"/>
  <c r="F209" i="2161"/>
  <c r="F210" i="2161"/>
  <c r="F211" i="2161"/>
  <c r="F212" i="2161"/>
  <c r="F213" i="2161"/>
  <c r="F214" i="2161"/>
  <c r="F215" i="2161"/>
  <c r="F216" i="2161"/>
  <c r="F217" i="2161"/>
  <c r="F218" i="2161"/>
  <c r="F219" i="2161"/>
  <c r="F220" i="2161"/>
  <c r="F221" i="2161"/>
  <c r="F222" i="2161"/>
  <c r="F223" i="2161"/>
  <c r="F224" i="2161"/>
  <c r="F225" i="2161"/>
  <c r="F226" i="2161"/>
  <c r="F227" i="2161"/>
  <c r="F228" i="2161"/>
  <c r="F229" i="2161"/>
  <c r="F230" i="2161"/>
  <c r="F231" i="2161"/>
  <c r="F232" i="2161"/>
  <c r="F233" i="2161"/>
  <c r="F234" i="2161"/>
  <c r="F235" i="2161"/>
  <c r="F236" i="2161"/>
  <c r="F237" i="2161"/>
  <c r="F238" i="2161"/>
  <c r="F239" i="2161"/>
  <c r="F240" i="2161"/>
  <c r="F241" i="2161"/>
  <c r="F242" i="2161"/>
  <c r="F243" i="2161"/>
  <c r="F244" i="2161"/>
  <c r="F245" i="2161"/>
  <c r="F246" i="2161"/>
  <c r="F247" i="2161"/>
  <c r="F248" i="2161"/>
  <c r="F249" i="2161"/>
  <c r="F250" i="2161"/>
  <c r="F251" i="2161"/>
  <c r="F252" i="2161"/>
  <c r="F253" i="2161"/>
  <c r="F254" i="2161"/>
  <c r="F255" i="2161"/>
  <c r="F256" i="2161"/>
  <c r="F257" i="2161"/>
  <c r="F258" i="2161"/>
  <c r="F259" i="2161"/>
  <c r="F260" i="2161"/>
  <c r="F261" i="2161"/>
  <c r="F262" i="2161"/>
  <c r="F263" i="2161"/>
  <c r="F264" i="2161"/>
  <c r="F265" i="2161"/>
  <c r="F266" i="2161"/>
  <c r="F267" i="2161"/>
  <c r="F268" i="2161"/>
  <c r="F269" i="2161"/>
  <c r="F270" i="2161"/>
  <c r="F271" i="2161"/>
  <c r="F272" i="2161"/>
  <c r="F273" i="2161"/>
  <c r="F274" i="2161"/>
  <c r="F275" i="2161"/>
  <c r="F276" i="2161"/>
  <c r="F277" i="2161"/>
  <c r="F278" i="2161"/>
  <c r="F279" i="2161"/>
  <c r="F280" i="2161"/>
  <c r="F281" i="2161"/>
  <c r="F282" i="2161"/>
  <c r="F283" i="2161"/>
  <c r="F284" i="2161"/>
  <c r="F285" i="2161"/>
  <c r="F286" i="2161"/>
  <c r="F287" i="2161"/>
  <c r="F288" i="2161"/>
  <c r="F289" i="2161"/>
  <c r="F290" i="2161"/>
  <c r="F291" i="2161"/>
  <c r="F292" i="2161"/>
  <c r="F293" i="2161"/>
  <c r="F294" i="2161"/>
  <c r="F295" i="2161"/>
  <c r="F296" i="2161"/>
  <c r="F297" i="2161"/>
  <c r="F298" i="2161"/>
  <c r="F299" i="2161"/>
  <c r="F300" i="2161"/>
  <c r="F301" i="2161"/>
  <c r="F302" i="2161"/>
  <c r="F303" i="2161"/>
  <c r="F304" i="2161"/>
  <c r="F305" i="2161"/>
  <c r="F306" i="2161"/>
  <c r="F307" i="2161"/>
  <c r="F308" i="2161"/>
  <c r="F309" i="2161"/>
  <c r="F310" i="2161"/>
  <c r="F311" i="2161"/>
  <c r="F312" i="2161"/>
  <c r="F313" i="2161"/>
  <c r="F314" i="2161"/>
  <c r="F315" i="2161"/>
  <c r="F316" i="2161"/>
  <c r="F317" i="2161"/>
  <c r="F318" i="2161"/>
  <c r="F319" i="2161"/>
  <c r="F320" i="2161"/>
  <c r="F321" i="2161"/>
  <c r="F322" i="2161"/>
  <c r="F323" i="2161"/>
  <c r="F324" i="2161"/>
  <c r="F325" i="2161"/>
  <c r="F326" i="2161"/>
  <c r="F327" i="2161"/>
  <c r="F328" i="2161"/>
  <c r="F329" i="2161"/>
  <c r="F330" i="2161"/>
  <c r="F331" i="2161"/>
  <c r="F332" i="2161"/>
  <c r="F333" i="2161"/>
  <c r="F334" i="2161"/>
  <c r="F335" i="2161"/>
  <c r="F336" i="2161"/>
  <c r="F337" i="2161"/>
  <c r="F338" i="2161"/>
  <c r="F339" i="2161"/>
  <c r="F340" i="2161"/>
  <c r="F341" i="2161"/>
  <c r="F342" i="2161"/>
  <c r="F343" i="2161"/>
  <c r="F344" i="2161"/>
  <c r="F345" i="2161"/>
  <c r="F346" i="2161"/>
  <c r="F347" i="2161"/>
  <c r="F348" i="2161"/>
  <c r="F349" i="2161"/>
  <c r="F350" i="2161"/>
  <c r="F351" i="2161"/>
  <c r="F352" i="2161"/>
  <c r="F353" i="2161"/>
  <c r="F354" i="2161"/>
  <c r="F355" i="2161"/>
  <c r="F356" i="2161"/>
  <c r="F357" i="2161"/>
  <c r="F358" i="2161"/>
  <c r="F359" i="2161"/>
  <c r="F360" i="2161"/>
  <c r="F361" i="2161"/>
  <c r="F362" i="2161"/>
  <c r="F363" i="2161"/>
  <c r="F364" i="2161"/>
  <c r="F365" i="2161"/>
  <c r="F366" i="2161"/>
  <c r="F367" i="2161"/>
  <c r="F368" i="2161"/>
  <c r="F369" i="2161"/>
  <c r="F370" i="2161"/>
  <c r="F371" i="2161"/>
  <c r="F372" i="2161"/>
  <c r="F373" i="2161"/>
  <c r="F374" i="2161"/>
  <c r="F375" i="2161"/>
  <c r="F376" i="2161"/>
  <c r="F377" i="2161"/>
  <c r="F378" i="2161"/>
  <c r="F379" i="2161"/>
  <c r="F380" i="2161"/>
  <c r="F381" i="2161"/>
  <c r="F382" i="2161"/>
  <c r="F383" i="2161"/>
  <c r="F384" i="2161"/>
  <c r="F385" i="2161"/>
  <c r="F386" i="2161"/>
  <c r="F387" i="2161"/>
  <c r="F388" i="2161"/>
  <c r="F389" i="2161"/>
  <c r="F390" i="2161"/>
  <c r="F391" i="2161"/>
  <c r="F3" i="2161"/>
  <c r="K4" i="2150"/>
  <c r="K5" i="2150"/>
  <c r="K6" i="2150"/>
  <c r="K7" i="2150"/>
  <c r="K8" i="2150"/>
  <c r="K9" i="2150"/>
  <c r="K10" i="2150"/>
  <c r="K11" i="2150"/>
  <c r="K12" i="2150"/>
  <c r="K13" i="2150"/>
  <c r="K14" i="2150"/>
  <c r="K15" i="2150"/>
  <c r="K16" i="2150"/>
  <c r="K17" i="2150"/>
  <c r="K18" i="2150"/>
  <c r="K19" i="2150"/>
  <c r="K20" i="2150"/>
  <c r="K21" i="2150"/>
  <c r="K22" i="2150"/>
  <c r="K23" i="2150"/>
  <c r="K24" i="2150"/>
  <c r="K25" i="2150"/>
  <c r="K26" i="2150"/>
  <c r="K27" i="2150"/>
  <c r="K28" i="2150"/>
  <c r="K29" i="2150"/>
  <c r="K30" i="2150"/>
  <c r="K31" i="2150"/>
  <c r="K32" i="2150"/>
  <c r="K33" i="2150"/>
  <c r="K34" i="2150"/>
  <c r="K35" i="2150"/>
  <c r="K36" i="2150"/>
  <c r="K37" i="2150"/>
  <c r="K38" i="2150"/>
  <c r="K39" i="2150"/>
  <c r="K40" i="2150"/>
  <c r="K41" i="2150"/>
  <c r="K42" i="2150"/>
  <c r="K43" i="2150"/>
  <c r="K44" i="2150"/>
  <c r="K45" i="2150"/>
  <c r="K46" i="2150"/>
  <c r="K47" i="2150"/>
  <c r="K48" i="2150"/>
  <c r="K49" i="2150"/>
  <c r="K50" i="2150"/>
  <c r="K51" i="2150"/>
  <c r="K52" i="2150"/>
  <c r="K53" i="2150"/>
  <c r="K54" i="2150"/>
  <c r="K55" i="2150"/>
  <c r="K56" i="2150"/>
  <c r="K57" i="2150"/>
  <c r="K58" i="2150"/>
  <c r="K59" i="2150"/>
  <c r="K60" i="2150"/>
  <c r="K61" i="2150"/>
  <c r="K62" i="2150"/>
  <c r="K63" i="2150"/>
  <c r="K64" i="2150"/>
  <c r="K65" i="2150"/>
  <c r="K66" i="2150"/>
  <c r="K67" i="2150"/>
  <c r="K68" i="2150"/>
  <c r="K69" i="2150"/>
  <c r="K70" i="2150"/>
  <c r="K71" i="2150"/>
  <c r="K72" i="2150"/>
  <c r="K73" i="2150"/>
  <c r="K74" i="2150"/>
  <c r="K75" i="2150"/>
  <c r="K76" i="2150"/>
  <c r="K77" i="2150"/>
  <c r="K78" i="2150"/>
  <c r="K79" i="2150"/>
  <c r="K80" i="2150"/>
  <c r="K81" i="2150"/>
  <c r="K82" i="2150"/>
  <c r="K83" i="2150"/>
  <c r="K84" i="2150"/>
  <c r="K85" i="2150"/>
  <c r="K86" i="2150"/>
  <c r="K87" i="2150"/>
  <c r="K88" i="2150"/>
  <c r="K89" i="2150"/>
  <c r="K90" i="2150"/>
  <c r="K91" i="2150"/>
  <c r="K92" i="2150"/>
  <c r="K93" i="2150"/>
  <c r="K94" i="2150"/>
  <c r="K95" i="2150"/>
  <c r="K96" i="2150"/>
  <c r="K97" i="2150"/>
  <c r="K98" i="2150"/>
  <c r="K99" i="2150"/>
  <c r="K100" i="2150"/>
  <c r="K101" i="2150"/>
  <c r="K102" i="2150"/>
  <c r="K103" i="2150"/>
  <c r="K104" i="2150"/>
  <c r="K105" i="2150"/>
  <c r="K106" i="2150"/>
  <c r="K107" i="2150"/>
  <c r="K108" i="2150"/>
  <c r="K109" i="2150"/>
  <c r="K110" i="2150"/>
  <c r="K111" i="2150"/>
  <c r="K112" i="2150"/>
  <c r="K113" i="2150"/>
  <c r="K114" i="2150"/>
  <c r="K115" i="2150"/>
  <c r="K116" i="2150"/>
  <c r="K117" i="2150"/>
  <c r="K118" i="2150"/>
  <c r="K119" i="2150"/>
  <c r="K120" i="2150"/>
  <c r="K121" i="2150"/>
  <c r="K122" i="2150"/>
  <c r="K123" i="2150"/>
  <c r="K124" i="2150"/>
  <c r="K125" i="2150"/>
  <c r="K126" i="2150"/>
  <c r="K127" i="2150"/>
  <c r="K128" i="2150"/>
  <c r="K129" i="2150"/>
  <c r="K130" i="2150"/>
  <c r="K131" i="2150"/>
  <c r="K132" i="2150"/>
  <c r="K133" i="2150"/>
  <c r="K134" i="2150"/>
  <c r="K135" i="2150"/>
  <c r="K136" i="2150"/>
  <c r="K137" i="2150"/>
  <c r="K138" i="2150"/>
  <c r="K139" i="2150"/>
  <c r="K140" i="2150"/>
  <c r="K141" i="2150"/>
  <c r="K142" i="2150"/>
  <c r="K143" i="2150"/>
  <c r="K144" i="2150"/>
  <c r="K145" i="2150"/>
  <c r="K146" i="2150"/>
  <c r="K147" i="2150"/>
  <c r="K148" i="2150"/>
  <c r="K149" i="2150"/>
  <c r="K150" i="2150"/>
  <c r="K151" i="2150"/>
  <c r="K152" i="2150"/>
  <c r="K153" i="2150"/>
  <c r="K154" i="2150"/>
  <c r="K155" i="2150"/>
  <c r="K156" i="2150"/>
  <c r="K157" i="2150"/>
  <c r="K158" i="2150"/>
  <c r="K159" i="2150"/>
  <c r="K160" i="2150"/>
  <c r="K161" i="2150"/>
  <c r="K162" i="2150"/>
  <c r="K163" i="2150"/>
  <c r="K164" i="2150"/>
  <c r="K165" i="2150"/>
  <c r="K166" i="2150"/>
  <c r="K167" i="2150"/>
  <c r="K168" i="2150"/>
  <c r="K169" i="2150"/>
  <c r="K170" i="2150"/>
  <c r="K171" i="2150"/>
  <c r="K172" i="2150"/>
  <c r="K173" i="2150"/>
  <c r="K174" i="2150"/>
  <c r="K175" i="2150"/>
  <c r="K176" i="2150"/>
  <c r="K177" i="2150"/>
  <c r="K178" i="2150"/>
  <c r="K179" i="2150"/>
  <c r="K180" i="2150"/>
  <c r="K181" i="2150"/>
  <c r="K182" i="2150"/>
  <c r="K183" i="2150"/>
  <c r="K184" i="2150"/>
  <c r="K185" i="2150"/>
  <c r="K186" i="2150"/>
  <c r="K187" i="2150"/>
  <c r="K188" i="2150"/>
  <c r="K189" i="2150"/>
  <c r="K190" i="2150"/>
  <c r="K191" i="2150"/>
  <c r="K192" i="2150"/>
  <c r="K193" i="2150"/>
  <c r="K194" i="2150"/>
  <c r="K195" i="2150"/>
  <c r="K196" i="2150"/>
  <c r="K197" i="2150"/>
  <c r="K198" i="2150"/>
  <c r="K199" i="2150"/>
  <c r="K200" i="2150"/>
  <c r="K201" i="2150"/>
  <c r="K202" i="2150"/>
  <c r="K203" i="2150"/>
  <c r="K204" i="2150"/>
  <c r="K205" i="2150"/>
  <c r="K206" i="2150"/>
  <c r="K207" i="2150"/>
  <c r="K208" i="2150"/>
  <c r="K209" i="2150"/>
  <c r="K210" i="2150"/>
  <c r="K211" i="2150"/>
  <c r="K212" i="2150"/>
  <c r="K213" i="2150"/>
  <c r="K214" i="2150"/>
  <c r="K215" i="2150"/>
  <c r="K216" i="2150"/>
  <c r="K217" i="2150"/>
  <c r="K218" i="2150"/>
  <c r="K219" i="2150"/>
  <c r="K220" i="2150"/>
  <c r="K221" i="2150"/>
  <c r="K222" i="2150"/>
  <c r="K223" i="2150"/>
  <c r="K224" i="2150"/>
  <c r="K225" i="2150"/>
  <c r="K226" i="2150"/>
  <c r="K227" i="2150"/>
  <c r="K228" i="2150"/>
  <c r="K229" i="2150"/>
  <c r="K230" i="2150"/>
  <c r="K231" i="2150"/>
  <c r="K232" i="2150"/>
  <c r="K233" i="2150"/>
  <c r="K234" i="2150"/>
  <c r="K235" i="2150"/>
  <c r="K236" i="2150"/>
  <c r="K237" i="2150"/>
  <c r="K238" i="2150"/>
  <c r="K239" i="2150"/>
  <c r="K240" i="2150"/>
  <c r="K241" i="2150"/>
  <c r="K242" i="2150"/>
  <c r="K243" i="2150"/>
  <c r="K244" i="2150"/>
  <c r="K245" i="2150"/>
  <c r="K246" i="2150"/>
  <c r="K247" i="2150"/>
  <c r="K248" i="2150"/>
  <c r="K249" i="2150"/>
  <c r="K250" i="2150"/>
  <c r="K251" i="2150"/>
  <c r="K252" i="2150"/>
  <c r="K253" i="2150"/>
  <c r="K254" i="2150"/>
  <c r="K255" i="2150"/>
  <c r="K256" i="2150"/>
  <c r="K257" i="2150"/>
  <c r="K258" i="2150"/>
  <c r="K259" i="2150"/>
  <c r="K260" i="2150"/>
  <c r="K261" i="2150"/>
  <c r="K262" i="2150"/>
  <c r="K263" i="2150"/>
  <c r="K264" i="2150"/>
  <c r="K265" i="2150"/>
  <c r="K266" i="2150"/>
  <c r="K267" i="2150"/>
  <c r="K268" i="2150"/>
  <c r="K269" i="2150"/>
  <c r="K270" i="2150"/>
  <c r="K271" i="2150"/>
  <c r="K272" i="2150"/>
  <c r="K273" i="2150"/>
  <c r="K274" i="2150"/>
  <c r="K275" i="2150"/>
  <c r="K276" i="2150"/>
  <c r="K277" i="2150"/>
  <c r="K278" i="2150"/>
  <c r="K279" i="2150"/>
  <c r="K280" i="2150"/>
  <c r="K281" i="2150"/>
  <c r="K282" i="2150"/>
  <c r="K283" i="2150"/>
  <c r="K284" i="2150"/>
  <c r="K285" i="2150"/>
  <c r="K286" i="2150"/>
  <c r="K287" i="2150"/>
  <c r="K288" i="2150"/>
  <c r="K289" i="2150"/>
  <c r="K290" i="2150"/>
  <c r="K291" i="2150"/>
  <c r="K292" i="2150"/>
  <c r="K293" i="2150"/>
  <c r="K294" i="2150"/>
  <c r="K295" i="2150"/>
  <c r="K296" i="2150"/>
  <c r="K297" i="2150"/>
  <c r="K298" i="2150"/>
  <c r="K299" i="2150"/>
  <c r="K300" i="2150"/>
  <c r="K301" i="2150"/>
  <c r="K302" i="2150"/>
  <c r="K303" i="2150"/>
  <c r="K304" i="2150"/>
  <c r="K305" i="2150"/>
  <c r="K306" i="2150"/>
  <c r="K307" i="2150"/>
  <c r="K308" i="2150"/>
  <c r="K309" i="2150"/>
  <c r="K310" i="2150"/>
  <c r="K311" i="2150"/>
  <c r="K312" i="2150"/>
  <c r="K313" i="2150"/>
  <c r="K314" i="2150"/>
  <c r="K315" i="2150"/>
  <c r="K316" i="2150"/>
  <c r="K317" i="2150"/>
  <c r="K318" i="2150"/>
  <c r="K319" i="2150"/>
  <c r="K320" i="2150"/>
  <c r="K321" i="2150"/>
  <c r="K322" i="2150"/>
  <c r="K323" i="2150"/>
  <c r="K324" i="2150"/>
  <c r="K325" i="2150"/>
  <c r="K326" i="2150"/>
  <c r="K327" i="2150"/>
  <c r="K328" i="2150"/>
  <c r="K329" i="2150"/>
  <c r="K330" i="2150"/>
  <c r="K331" i="2150"/>
  <c r="K332" i="2150"/>
  <c r="K333" i="2150"/>
  <c r="K334" i="2150"/>
  <c r="K335" i="2150"/>
  <c r="K336" i="2150"/>
  <c r="K337" i="2150"/>
  <c r="K338" i="2150"/>
  <c r="K339" i="2150"/>
  <c r="K340" i="2150"/>
  <c r="K341" i="2150"/>
  <c r="K342" i="2150"/>
  <c r="K343" i="2150"/>
  <c r="K344" i="2150"/>
  <c r="K345" i="2150"/>
  <c r="K346" i="2150"/>
  <c r="K347" i="2150"/>
  <c r="K348" i="2150"/>
  <c r="K349" i="2150"/>
  <c r="K350" i="2150"/>
  <c r="K351" i="2150"/>
  <c r="K352" i="2150"/>
  <c r="K353" i="2150"/>
  <c r="K354" i="2150"/>
  <c r="K355" i="2150"/>
  <c r="K356" i="2150"/>
  <c r="K357" i="2150"/>
  <c r="K358" i="2150"/>
  <c r="K359" i="2150"/>
  <c r="K360" i="2150"/>
  <c r="K361" i="2150"/>
  <c r="K362" i="2150"/>
  <c r="K363" i="2150"/>
  <c r="K364" i="2150"/>
  <c r="K365" i="2150"/>
  <c r="K366" i="2150"/>
  <c r="K367" i="2150"/>
  <c r="K368" i="2150"/>
  <c r="K369" i="2150"/>
  <c r="K370" i="2150"/>
  <c r="K371" i="2150"/>
  <c r="K372" i="2150"/>
  <c r="K373" i="2150"/>
  <c r="K374" i="2150"/>
  <c r="K375" i="2150"/>
  <c r="K376" i="2150"/>
  <c r="K377" i="2150"/>
  <c r="K378" i="2150"/>
  <c r="K379" i="2150"/>
  <c r="K380" i="2150"/>
  <c r="K381" i="2150"/>
  <c r="K382" i="2150"/>
  <c r="K383" i="2150"/>
  <c r="K384" i="2150"/>
  <c r="K385" i="2150"/>
  <c r="K386" i="2150"/>
  <c r="K387" i="2150"/>
  <c r="K388" i="2150"/>
  <c r="K389" i="2150"/>
  <c r="K390" i="2150"/>
  <c r="K391" i="2150"/>
  <c r="K3" i="2150"/>
  <c r="H292" i="2137"/>
  <c r="D292" i="2137"/>
  <c r="T290" i="2137"/>
  <c r="T288" i="2137"/>
  <c r="X257" i="2137"/>
  <c r="H249" i="2137"/>
  <c r="D30" i="2137"/>
  <c r="T27" i="2137"/>
  <c r="T26" i="2137"/>
  <c r="T25" i="2137"/>
  <c r="T24" i="2137"/>
  <c r="T23" i="2137"/>
  <c r="T22" i="2137"/>
  <c r="T21" i="2137"/>
  <c r="H21" i="2137"/>
  <c r="D21" i="2137"/>
  <c r="T19" i="2137"/>
  <c r="T18" i="2137"/>
  <c r="T17" i="2137"/>
  <c r="G17" i="2137"/>
  <c r="T16" i="2137"/>
  <c r="G16" i="2137"/>
  <c r="C16" i="2137"/>
  <c r="T15" i="2137"/>
  <c r="G15" i="2137"/>
  <c r="C15" i="2137"/>
  <c r="T14" i="2137"/>
  <c r="G14" i="2137"/>
  <c r="C14" i="2137"/>
  <c r="T13" i="2137"/>
  <c r="T12" i="2137"/>
  <c r="T11" i="2137"/>
  <c r="T10" i="2137"/>
  <c r="W9" i="2137"/>
  <c r="T9" i="2137"/>
  <c r="T8" i="2137"/>
  <c r="R5" i="2137" a="1"/>
  <c r="Z5" i="2137" s="1"/>
  <c r="Q5" i="2137"/>
  <c r="P5" i="2137"/>
  <c r="O5" i="2137"/>
  <c r="N5" i="2137"/>
  <c r="M5" i="2137"/>
  <c r="L5" i="2137"/>
  <c r="K5" i="2137"/>
  <c r="C5" i="2137" a="1"/>
  <c r="G5" i="2137" s="1"/>
  <c r="D285" i="2162" l="1"/>
  <c r="T285" i="2162" s="1"/>
  <c r="AJ285" i="2162" s="1"/>
  <c r="AZ285" i="2162"/>
  <c r="AZ27" i="2162"/>
  <c r="D27" i="2162"/>
  <c r="T27" i="2162" s="1"/>
  <c r="AJ27" i="2162" s="1"/>
  <c r="D287" i="2162"/>
  <c r="T287" i="2162" s="1"/>
  <c r="AJ287" i="2162" s="1"/>
  <c r="AZ287" i="2162"/>
  <c r="D289" i="2162"/>
  <c r="T289" i="2162" s="1"/>
  <c r="AJ289" i="2162" s="1"/>
  <c r="AZ289" i="2162"/>
  <c r="H5" i="2137"/>
  <c r="S5" i="2137"/>
  <c r="W5" i="2137"/>
  <c r="D5" i="2137"/>
  <c r="AA5" i="2137"/>
  <c r="I5" i="2137"/>
  <c r="X5" i="2137"/>
  <c r="E5" i="2137"/>
  <c r="T5" i="2137"/>
  <c r="AB5" i="2137"/>
  <c r="U5" i="2137"/>
  <c r="Y5" i="2137"/>
  <c r="AC5" i="2137"/>
  <c r="F5" i="2137"/>
  <c r="J5" i="2137"/>
  <c r="C5" i="2137"/>
  <c r="R5" i="2137"/>
  <c r="V5" i="2137"/>
  <c r="Y292" i="2136"/>
  <c r="AK268" i="2136"/>
  <c r="AA257" i="2136"/>
  <c r="AK256" i="2136"/>
  <c r="AA256" i="2136"/>
  <c r="AE249" i="2136"/>
  <c r="AA249" i="2136"/>
  <c r="AK240" i="2136"/>
  <c r="AK239" i="2136"/>
  <c r="AK31" i="2136"/>
  <c r="AE21" i="2136"/>
  <c r="Y21" i="2136"/>
  <c r="X5" i="2136" a="1"/>
  <c r="AX5" i="2136" s="1"/>
  <c r="W5" i="2136"/>
  <c r="V5" i="2136"/>
  <c r="U5" i="2136"/>
  <c r="T5" i="2136"/>
  <c r="S5" i="2136"/>
  <c r="Q5" i="2136"/>
  <c r="P5" i="2136"/>
  <c r="O5" i="2136"/>
  <c r="M5" i="2136"/>
  <c r="M220" i="2136" s="1"/>
  <c r="L5" i="2136"/>
  <c r="K5" i="2136"/>
  <c r="J5" i="2136"/>
  <c r="I5" i="2136"/>
  <c r="H5" i="2136"/>
  <c r="G5" i="2136"/>
  <c r="F5" i="2136"/>
  <c r="E5" i="2136"/>
  <c r="D5" i="2136"/>
  <c r="C5" i="2136"/>
  <c r="L1" i="2136"/>
  <c r="T20" i="2160"/>
  <c r="H181" i="2150"/>
  <c r="H182" i="2150"/>
  <c r="H183" i="2150"/>
  <c r="H184" i="2150"/>
  <c r="H185" i="2150"/>
  <c r="H186" i="2150"/>
  <c r="H187" i="2150"/>
  <c r="H188" i="2150"/>
  <c r="H189" i="2150"/>
  <c r="H190" i="2150"/>
  <c r="H191" i="2150"/>
  <c r="H192" i="2150"/>
  <c r="H193" i="2150"/>
  <c r="H194" i="2150"/>
  <c r="H195" i="2150"/>
  <c r="H196" i="2150"/>
  <c r="H197" i="2150"/>
  <c r="H198" i="2150"/>
  <c r="H199" i="2150"/>
  <c r="H200" i="2150"/>
  <c r="H201" i="2150"/>
  <c r="H202" i="2150"/>
  <c r="H203" i="2150"/>
  <c r="H204" i="2150"/>
  <c r="H205" i="2150"/>
  <c r="H206" i="2150"/>
  <c r="H207" i="2150"/>
  <c r="H208" i="2150"/>
  <c r="H209" i="2150"/>
  <c r="H210" i="2150"/>
  <c r="H211" i="2150"/>
  <c r="H212" i="2150"/>
  <c r="H213" i="2150"/>
  <c r="H214" i="2150"/>
  <c r="H215" i="2150"/>
  <c r="H216" i="2150"/>
  <c r="H217" i="2150"/>
  <c r="H218" i="2150"/>
  <c r="H219" i="2150"/>
  <c r="H220" i="2150"/>
  <c r="H221" i="2150"/>
  <c r="H222" i="2150"/>
  <c r="H223" i="2150"/>
  <c r="H224" i="2150"/>
  <c r="H225" i="2150"/>
  <c r="H226" i="2150"/>
  <c r="H227" i="2150"/>
  <c r="H228" i="2150"/>
  <c r="H229" i="2150"/>
  <c r="H230" i="2150"/>
  <c r="H231" i="2150"/>
  <c r="H232" i="2150"/>
  <c r="H233" i="2150"/>
  <c r="H234" i="2150"/>
  <c r="H235" i="2150"/>
  <c r="H236" i="2150"/>
  <c r="H237" i="2150"/>
  <c r="H238" i="2150"/>
  <c r="H239" i="2150"/>
  <c r="H240" i="2150"/>
  <c r="H241" i="2150"/>
  <c r="H242" i="2150"/>
  <c r="H243" i="2150"/>
  <c r="H244" i="2150"/>
  <c r="H245" i="2150"/>
  <c r="H246" i="2150"/>
  <c r="H247" i="2150"/>
  <c r="H248" i="2150"/>
  <c r="H249" i="2150"/>
  <c r="H250" i="2150"/>
  <c r="H251" i="2150"/>
  <c r="H252" i="2150"/>
  <c r="H253" i="2150"/>
  <c r="H254" i="2150"/>
  <c r="H255" i="2150"/>
  <c r="H256" i="2150"/>
  <c r="H257" i="2150"/>
  <c r="H258" i="2150"/>
  <c r="H259" i="2150"/>
  <c r="H260" i="2150"/>
  <c r="H261" i="2150"/>
  <c r="H262" i="2150"/>
  <c r="H263" i="2150"/>
  <c r="H264" i="2150"/>
  <c r="H265" i="2150"/>
  <c r="H266" i="2150"/>
  <c r="H267" i="2150"/>
  <c r="H268" i="2150"/>
  <c r="H269" i="2150"/>
  <c r="H270" i="2150"/>
  <c r="H271" i="2150"/>
  <c r="H272" i="2150"/>
  <c r="H273" i="2150"/>
  <c r="H274" i="2150"/>
  <c r="H275" i="2150"/>
  <c r="H276" i="2150"/>
  <c r="H277" i="2150"/>
  <c r="H278" i="2150"/>
  <c r="H279" i="2150"/>
  <c r="H280" i="2150"/>
  <c r="H281" i="2150"/>
  <c r="H282" i="2150"/>
  <c r="H283" i="2150"/>
  <c r="H284" i="2150"/>
  <c r="H285" i="2150"/>
  <c r="H286" i="2150"/>
  <c r="H287" i="2150"/>
  <c r="H288" i="2150"/>
  <c r="H289" i="2150"/>
  <c r="H290" i="2150"/>
  <c r="H291" i="2150"/>
  <c r="H292" i="2150"/>
  <c r="H293" i="2150"/>
  <c r="H294" i="2150"/>
  <c r="H295" i="2150"/>
  <c r="H296" i="2150"/>
  <c r="H297" i="2150"/>
  <c r="H298" i="2150"/>
  <c r="H299" i="2150"/>
  <c r="H300" i="2150"/>
  <c r="H301" i="2150"/>
  <c r="H302" i="2150"/>
  <c r="H303" i="2150"/>
  <c r="H304" i="2150"/>
  <c r="H305" i="2150"/>
  <c r="H306" i="2150"/>
  <c r="H307" i="2150"/>
  <c r="H308" i="2150"/>
  <c r="H309" i="2150"/>
  <c r="H310" i="2150"/>
  <c r="H311" i="2150"/>
  <c r="H312" i="2150"/>
  <c r="H313" i="2150"/>
  <c r="H314" i="2150"/>
  <c r="H315" i="2150"/>
  <c r="H316" i="2150"/>
  <c r="H317" i="2150"/>
  <c r="H318" i="2150"/>
  <c r="H319" i="2150"/>
  <c r="H320" i="2150"/>
  <c r="H321" i="2150"/>
  <c r="H322" i="2150"/>
  <c r="H323" i="2150"/>
  <c r="H324" i="2150"/>
  <c r="H325" i="2150"/>
  <c r="H326" i="2150"/>
  <c r="H327" i="2150"/>
  <c r="H328" i="2150"/>
  <c r="H329" i="2150"/>
  <c r="H330" i="2150"/>
  <c r="H331" i="2150"/>
  <c r="H332" i="2150"/>
  <c r="H333" i="2150"/>
  <c r="H334" i="2150"/>
  <c r="H335" i="2150"/>
  <c r="H336" i="2150"/>
  <c r="H337" i="2150"/>
  <c r="H338" i="2150"/>
  <c r="H339" i="2150"/>
  <c r="H340" i="2150"/>
  <c r="H341" i="2150"/>
  <c r="H342" i="2150"/>
  <c r="H343" i="2150"/>
  <c r="H344" i="2150"/>
  <c r="H345" i="2150"/>
  <c r="H346" i="2150"/>
  <c r="H347" i="2150"/>
  <c r="H348" i="2150"/>
  <c r="H349" i="2150"/>
  <c r="H350" i="2150"/>
  <c r="H351" i="2150"/>
  <c r="H352" i="2150"/>
  <c r="H353" i="2150"/>
  <c r="H354" i="2150"/>
  <c r="H355" i="2150"/>
  <c r="H356" i="2150"/>
  <c r="H357" i="2150"/>
  <c r="H358" i="2150"/>
  <c r="H359" i="2150"/>
  <c r="H360" i="2150"/>
  <c r="H361" i="2150"/>
  <c r="H362" i="2150"/>
  <c r="H363" i="2150"/>
  <c r="H364" i="2150"/>
  <c r="H365" i="2150"/>
  <c r="H366" i="2150"/>
  <c r="H367" i="2150"/>
  <c r="H368" i="2150"/>
  <c r="H369" i="2150"/>
  <c r="H370" i="2150"/>
  <c r="H371" i="2150"/>
  <c r="H372" i="2150"/>
  <c r="H373" i="2150"/>
  <c r="H374" i="2150"/>
  <c r="H375" i="2150"/>
  <c r="H376" i="2150"/>
  <c r="H377" i="2150"/>
  <c r="H378" i="2150"/>
  <c r="H379" i="2150"/>
  <c r="H380" i="2150"/>
  <c r="H381" i="2150"/>
  <c r="H382" i="2150"/>
  <c r="H383" i="2150"/>
  <c r="H384" i="2150"/>
  <c r="H385" i="2150"/>
  <c r="H386" i="2150"/>
  <c r="H387" i="2150"/>
  <c r="H388" i="2150"/>
  <c r="H389" i="2150"/>
  <c r="H390" i="2150"/>
  <c r="H391" i="2150"/>
  <c r="H4" i="2150"/>
  <c r="H5" i="2150"/>
  <c r="H6" i="2150"/>
  <c r="H7" i="2150"/>
  <c r="H8" i="2150"/>
  <c r="H9" i="2150"/>
  <c r="H10" i="2150"/>
  <c r="H11" i="2150"/>
  <c r="H12" i="2150"/>
  <c r="H13" i="2150"/>
  <c r="H14" i="2150"/>
  <c r="H15" i="2150"/>
  <c r="H16" i="2150"/>
  <c r="H17" i="2150"/>
  <c r="H18" i="2150"/>
  <c r="H19" i="2150"/>
  <c r="H20" i="2150"/>
  <c r="H21" i="2150"/>
  <c r="H22" i="2150"/>
  <c r="H23" i="2150"/>
  <c r="H24" i="2150"/>
  <c r="H25" i="2150"/>
  <c r="H26" i="2150"/>
  <c r="H27" i="2150"/>
  <c r="H28" i="2150"/>
  <c r="H29" i="2150"/>
  <c r="H30" i="2150"/>
  <c r="H31" i="2150"/>
  <c r="H32" i="2150"/>
  <c r="H33" i="2150"/>
  <c r="H34" i="2150"/>
  <c r="H35" i="2150"/>
  <c r="H36" i="2150"/>
  <c r="H37" i="2150"/>
  <c r="H38" i="2150"/>
  <c r="H39" i="2150"/>
  <c r="H40" i="2150"/>
  <c r="H41" i="2150"/>
  <c r="H42" i="2150"/>
  <c r="H43" i="2150"/>
  <c r="H44" i="2150"/>
  <c r="H45" i="2150"/>
  <c r="H46" i="2150"/>
  <c r="H47" i="2150"/>
  <c r="H48" i="2150"/>
  <c r="H49" i="2150"/>
  <c r="H50" i="2150"/>
  <c r="H51" i="2150"/>
  <c r="H52" i="2150"/>
  <c r="H53" i="2150"/>
  <c r="H54" i="2150"/>
  <c r="H55" i="2150"/>
  <c r="H56" i="2150"/>
  <c r="H57" i="2150"/>
  <c r="H58" i="2150"/>
  <c r="H59" i="2150"/>
  <c r="H60" i="2150"/>
  <c r="H61" i="2150"/>
  <c r="H62" i="2150"/>
  <c r="H63" i="2150"/>
  <c r="H64" i="2150"/>
  <c r="H65" i="2150"/>
  <c r="H66" i="2150"/>
  <c r="H67" i="2150"/>
  <c r="H68" i="2150"/>
  <c r="H69" i="2150"/>
  <c r="H70" i="2150"/>
  <c r="H71" i="2150"/>
  <c r="H72" i="2150"/>
  <c r="H73" i="2150"/>
  <c r="H74" i="2150"/>
  <c r="H75" i="2150"/>
  <c r="H76" i="2150"/>
  <c r="H77" i="2150"/>
  <c r="H78" i="2150"/>
  <c r="H79" i="2150"/>
  <c r="H80" i="2150"/>
  <c r="H81" i="2150"/>
  <c r="H82" i="2150"/>
  <c r="H83" i="2150"/>
  <c r="H84" i="2150"/>
  <c r="H85" i="2150"/>
  <c r="H86" i="2150"/>
  <c r="H87" i="2150"/>
  <c r="H88" i="2150"/>
  <c r="H89" i="2150"/>
  <c r="H90" i="2150"/>
  <c r="H91" i="2150"/>
  <c r="H92" i="2150"/>
  <c r="H93" i="2150"/>
  <c r="H94" i="2150"/>
  <c r="H95" i="2150"/>
  <c r="H96" i="2150"/>
  <c r="H97" i="2150"/>
  <c r="H98" i="2150"/>
  <c r="H99" i="2150"/>
  <c r="H100" i="2150"/>
  <c r="H101" i="2150"/>
  <c r="H102" i="2150"/>
  <c r="H103" i="2150"/>
  <c r="H104" i="2150"/>
  <c r="H105" i="2150"/>
  <c r="H106" i="2150"/>
  <c r="H107" i="2150"/>
  <c r="H108" i="2150"/>
  <c r="H109" i="2150"/>
  <c r="H110" i="2150"/>
  <c r="H111" i="2150"/>
  <c r="H112" i="2150"/>
  <c r="H113" i="2150"/>
  <c r="H114" i="2150"/>
  <c r="H115" i="2150"/>
  <c r="H116" i="2150"/>
  <c r="H117" i="2150"/>
  <c r="H118" i="2150"/>
  <c r="H119" i="2150"/>
  <c r="H120" i="2150"/>
  <c r="H121" i="2150"/>
  <c r="H122" i="2150"/>
  <c r="H123" i="2150"/>
  <c r="H124" i="2150"/>
  <c r="H125" i="2150"/>
  <c r="H126" i="2150"/>
  <c r="H127" i="2150"/>
  <c r="H128" i="2150"/>
  <c r="H129" i="2150"/>
  <c r="H130" i="2150"/>
  <c r="H131" i="2150"/>
  <c r="H132" i="2150"/>
  <c r="H133" i="2150"/>
  <c r="H134" i="2150"/>
  <c r="H135" i="2150"/>
  <c r="H136" i="2150"/>
  <c r="H137" i="2150"/>
  <c r="H138" i="2150"/>
  <c r="H139" i="2150"/>
  <c r="H140" i="2150"/>
  <c r="H141" i="2150"/>
  <c r="H142" i="2150"/>
  <c r="H143" i="2150"/>
  <c r="H144" i="2150"/>
  <c r="H145" i="2150"/>
  <c r="H146" i="2150"/>
  <c r="H147" i="2150"/>
  <c r="H148" i="2150"/>
  <c r="H149" i="2150"/>
  <c r="H150" i="2150"/>
  <c r="H151" i="2150"/>
  <c r="H152" i="2150"/>
  <c r="H153" i="2150"/>
  <c r="H154" i="2150"/>
  <c r="H155" i="2150"/>
  <c r="H156" i="2150"/>
  <c r="H157" i="2150"/>
  <c r="H158" i="2150"/>
  <c r="H159" i="2150"/>
  <c r="H160" i="2150"/>
  <c r="H161" i="2150"/>
  <c r="H162" i="2150"/>
  <c r="H163" i="2150"/>
  <c r="H164" i="2150"/>
  <c r="H165" i="2150"/>
  <c r="H166" i="2150"/>
  <c r="H167" i="2150"/>
  <c r="H168" i="2150"/>
  <c r="H169" i="2150"/>
  <c r="H170" i="2150"/>
  <c r="H171" i="2150"/>
  <c r="H172" i="2150"/>
  <c r="H173" i="2150"/>
  <c r="H174" i="2150"/>
  <c r="H175" i="2150"/>
  <c r="H176" i="2150"/>
  <c r="H177" i="2150"/>
  <c r="H178" i="2150"/>
  <c r="H179" i="2150"/>
  <c r="H180" i="2150"/>
  <c r="H3" i="2150"/>
  <c r="D4" i="2150"/>
  <c r="D5" i="2150"/>
  <c r="D6" i="2150"/>
  <c r="D7" i="2150"/>
  <c r="D8" i="2150"/>
  <c r="D9" i="2150"/>
  <c r="D10" i="2150"/>
  <c r="D11" i="2150"/>
  <c r="D12" i="2150"/>
  <c r="D13" i="2150"/>
  <c r="D14" i="2150"/>
  <c r="D15" i="2150"/>
  <c r="D16" i="2150"/>
  <c r="D17" i="2150"/>
  <c r="D18" i="2150"/>
  <c r="D19" i="2150"/>
  <c r="D20" i="2150"/>
  <c r="D21" i="2150"/>
  <c r="D22" i="2150"/>
  <c r="D23" i="2150"/>
  <c r="D24" i="2150"/>
  <c r="D25" i="2150"/>
  <c r="D26" i="2150"/>
  <c r="D27" i="2150"/>
  <c r="D28" i="2150"/>
  <c r="D29" i="2150"/>
  <c r="D30" i="2150"/>
  <c r="D31" i="2150"/>
  <c r="D32" i="2150"/>
  <c r="D33" i="2150"/>
  <c r="D34" i="2150"/>
  <c r="D35" i="2150"/>
  <c r="D36" i="2150"/>
  <c r="D37" i="2150"/>
  <c r="D38" i="2150"/>
  <c r="D39" i="2150"/>
  <c r="D40" i="2150"/>
  <c r="D41" i="2150"/>
  <c r="D42" i="2150"/>
  <c r="D43" i="2150"/>
  <c r="D44" i="2150"/>
  <c r="D45" i="2150"/>
  <c r="D46" i="2150"/>
  <c r="D47" i="2150"/>
  <c r="D48" i="2150"/>
  <c r="D49" i="2150"/>
  <c r="D50" i="2150"/>
  <c r="D51" i="2150"/>
  <c r="D52" i="2150"/>
  <c r="D53" i="2150"/>
  <c r="D54" i="2150"/>
  <c r="D55" i="2150"/>
  <c r="D56" i="2150"/>
  <c r="D57" i="2150"/>
  <c r="D58" i="2150"/>
  <c r="D59" i="2150"/>
  <c r="D60" i="2150"/>
  <c r="D61" i="2150"/>
  <c r="D62" i="2150"/>
  <c r="D63" i="2150"/>
  <c r="D64" i="2150"/>
  <c r="D65" i="2150"/>
  <c r="D66" i="2150"/>
  <c r="D67" i="2150"/>
  <c r="D68" i="2150"/>
  <c r="D69" i="2150"/>
  <c r="D70" i="2150"/>
  <c r="D71" i="2150"/>
  <c r="D72" i="2150"/>
  <c r="D73" i="2150"/>
  <c r="D74" i="2150"/>
  <c r="D75" i="2150"/>
  <c r="D76" i="2150"/>
  <c r="D77" i="2150"/>
  <c r="D78" i="2150"/>
  <c r="D79" i="2150"/>
  <c r="D80" i="2150"/>
  <c r="D81" i="2150"/>
  <c r="D82" i="2150"/>
  <c r="D83" i="2150"/>
  <c r="D84" i="2150"/>
  <c r="D85" i="2150"/>
  <c r="D86" i="2150"/>
  <c r="D87" i="2150"/>
  <c r="D88" i="2150"/>
  <c r="D89" i="2150"/>
  <c r="D90" i="2150"/>
  <c r="D91" i="2150"/>
  <c r="D92" i="2150"/>
  <c r="D93" i="2150"/>
  <c r="D94" i="2150"/>
  <c r="D95" i="2150"/>
  <c r="D96" i="2150"/>
  <c r="D97" i="2150"/>
  <c r="D98" i="2150"/>
  <c r="D99" i="2150"/>
  <c r="D100" i="2150"/>
  <c r="D101" i="2150"/>
  <c r="D102" i="2150"/>
  <c r="D103" i="2150"/>
  <c r="D104" i="2150"/>
  <c r="D105" i="2150"/>
  <c r="D106" i="2150"/>
  <c r="D107" i="2150"/>
  <c r="D108" i="2150"/>
  <c r="D109" i="2150"/>
  <c r="D110" i="2150"/>
  <c r="D111" i="2150"/>
  <c r="D112" i="2150"/>
  <c r="D113" i="2150"/>
  <c r="D114" i="2150"/>
  <c r="D115" i="2150"/>
  <c r="D116" i="2150"/>
  <c r="D117" i="2150"/>
  <c r="D118" i="2150"/>
  <c r="D119" i="2150"/>
  <c r="D120" i="2150"/>
  <c r="D121" i="2150"/>
  <c r="D122" i="2150"/>
  <c r="D123" i="2150"/>
  <c r="D124" i="2150"/>
  <c r="D125" i="2150"/>
  <c r="D126" i="2150"/>
  <c r="D127" i="2150"/>
  <c r="D128" i="2150"/>
  <c r="D129" i="2150"/>
  <c r="D130" i="2150"/>
  <c r="D131" i="2150"/>
  <c r="D132" i="2150"/>
  <c r="D133" i="2150"/>
  <c r="D134" i="2150"/>
  <c r="D135" i="2150"/>
  <c r="D136" i="2150"/>
  <c r="D137" i="2150"/>
  <c r="D138" i="2150"/>
  <c r="D139" i="2150"/>
  <c r="D140" i="2150"/>
  <c r="D141" i="2150"/>
  <c r="D142" i="2150"/>
  <c r="D143" i="2150"/>
  <c r="D144" i="2150"/>
  <c r="D145" i="2150"/>
  <c r="D146" i="2150"/>
  <c r="D147" i="2150"/>
  <c r="D148" i="2150"/>
  <c r="D149" i="2150"/>
  <c r="D150" i="2150"/>
  <c r="D151" i="2150"/>
  <c r="D152" i="2150"/>
  <c r="D153" i="2150"/>
  <c r="D154" i="2150"/>
  <c r="D155" i="2150"/>
  <c r="D156" i="2150"/>
  <c r="D157" i="2150"/>
  <c r="D158" i="2150"/>
  <c r="D159" i="2150"/>
  <c r="D160" i="2150"/>
  <c r="D161" i="2150"/>
  <c r="D162" i="2150"/>
  <c r="D163" i="2150"/>
  <c r="D164" i="2150"/>
  <c r="D165" i="2150"/>
  <c r="D166" i="2150"/>
  <c r="D167" i="2150"/>
  <c r="D168" i="2150"/>
  <c r="D169" i="2150"/>
  <c r="D170" i="2150"/>
  <c r="D171" i="2150"/>
  <c r="D172" i="2150"/>
  <c r="D173" i="2150"/>
  <c r="D174" i="2150"/>
  <c r="D175" i="2150"/>
  <c r="D176" i="2150"/>
  <c r="D177" i="2150"/>
  <c r="D178" i="2150"/>
  <c r="D179" i="2150"/>
  <c r="D180" i="2150"/>
  <c r="D181" i="2150"/>
  <c r="D182" i="2150"/>
  <c r="D183" i="2150"/>
  <c r="D184" i="2150"/>
  <c r="D185" i="2150"/>
  <c r="D186" i="2150"/>
  <c r="D187" i="2150"/>
  <c r="D188" i="2150"/>
  <c r="D189" i="2150"/>
  <c r="D190" i="2150"/>
  <c r="D191" i="2150"/>
  <c r="D192" i="2150"/>
  <c r="D193" i="2150"/>
  <c r="D194" i="2150"/>
  <c r="D195" i="2150"/>
  <c r="D196" i="2150"/>
  <c r="D197" i="2150"/>
  <c r="D198" i="2150"/>
  <c r="D199" i="2150"/>
  <c r="D200" i="2150"/>
  <c r="D201" i="2150"/>
  <c r="D202" i="2150"/>
  <c r="D203" i="2150"/>
  <c r="D204" i="2150"/>
  <c r="D205" i="2150"/>
  <c r="D206" i="2150"/>
  <c r="D207" i="2150"/>
  <c r="D208" i="2150"/>
  <c r="D209" i="2150"/>
  <c r="D210" i="2150"/>
  <c r="D211" i="2150"/>
  <c r="D212" i="2150"/>
  <c r="D213" i="2150"/>
  <c r="D214" i="2150"/>
  <c r="D215" i="2150"/>
  <c r="D216" i="2150"/>
  <c r="D217" i="2150"/>
  <c r="D218" i="2150"/>
  <c r="D219" i="2150"/>
  <c r="D220" i="2150"/>
  <c r="D221" i="2150"/>
  <c r="D222" i="2150"/>
  <c r="D223" i="2150"/>
  <c r="D224" i="2150"/>
  <c r="D225" i="2150"/>
  <c r="D226" i="2150"/>
  <c r="D227" i="2150"/>
  <c r="D228" i="2150"/>
  <c r="D229" i="2150"/>
  <c r="D230" i="2150"/>
  <c r="D231" i="2150"/>
  <c r="D232" i="2150"/>
  <c r="D233" i="2150"/>
  <c r="D234" i="2150"/>
  <c r="D235" i="2150"/>
  <c r="D236" i="2150"/>
  <c r="D237" i="2150"/>
  <c r="D238" i="2150"/>
  <c r="D239" i="2150"/>
  <c r="D240" i="2150"/>
  <c r="D241" i="2150"/>
  <c r="D242" i="2150"/>
  <c r="D243" i="2150"/>
  <c r="D244" i="2150"/>
  <c r="D245" i="2150"/>
  <c r="D246" i="2150"/>
  <c r="D247" i="2150"/>
  <c r="D248" i="2150"/>
  <c r="D249" i="2150"/>
  <c r="D250" i="2150"/>
  <c r="D251" i="2150"/>
  <c r="D252" i="2150"/>
  <c r="D253" i="2150"/>
  <c r="D254" i="2150"/>
  <c r="D255" i="2150"/>
  <c r="D256" i="2150"/>
  <c r="D257" i="2150"/>
  <c r="D258" i="2150"/>
  <c r="D259" i="2150"/>
  <c r="D260" i="2150"/>
  <c r="D261" i="2150"/>
  <c r="D262" i="2150"/>
  <c r="D263" i="2150"/>
  <c r="D264" i="2150"/>
  <c r="D265" i="2150"/>
  <c r="D266" i="2150"/>
  <c r="D267" i="2150"/>
  <c r="D268" i="2150"/>
  <c r="D269" i="2150"/>
  <c r="D270" i="2150"/>
  <c r="D271" i="2150"/>
  <c r="D272" i="2150"/>
  <c r="D273" i="2150"/>
  <c r="D274" i="2150"/>
  <c r="D275" i="2150"/>
  <c r="D276" i="2150"/>
  <c r="D277" i="2150"/>
  <c r="D278" i="2150"/>
  <c r="D279" i="2150"/>
  <c r="D280" i="2150"/>
  <c r="D281" i="2150"/>
  <c r="D282" i="2150"/>
  <c r="D283" i="2150"/>
  <c r="D284" i="2150"/>
  <c r="D285" i="2150"/>
  <c r="D286" i="2150"/>
  <c r="D287" i="2150"/>
  <c r="D288" i="2150"/>
  <c r="D289" i="2150"/>
  <c r="D290" i="2150"/>
  <c r="D291" i="2150"/>
  <c r="D292" i="2150"/>
  <c r="D293" i="2150"/>
  <c r="D294" i="2150"/>
  <c r="D295" i="2150"/>
  <c r="D296" i="2150"/>
  <c r="D297" i="2150"/>
  <c r="D298" i="2150"/>
  <c r="D299" i="2150"/>
  <c r="D300" i="2150"/>
  <c r="D301" i="2150"/>
  <c r="D302" i="2150"/>
  <c r="D303" i="2150"/>
  <c r="D304" i="2150"/>
  <c r="D305" i="2150"/>
  <c r="D306" i="2150"/>
  <c r="D307" i="2150"/>
  <c r="D308" i="2150"/>
  <c r="D309" i="2150"/>
  <c r="D310" i="2150"/>
  <c r="D311" i="2150"/>
  <c r="D312" i="2150"/>
  <c r="D313" i="2150"/>
  <c r="D314" i="2150"/>
  <c r="D315" i="2150"/>
  <c r="D316" i="2150"/>
  <c r="D317" i="2150"/>
  <c r="D318" i="2150"/>
  <c r="D319" i="2150"/>
  <c r="D320" i="2150"/>
  <c r="D321" i="2150"/>
  <c r="D322" i="2150"/>
  <c r="D323" i="2150"/>
  <c r="D324" i="2150"/>
  <c r="D325" i="2150"/>
  <c r="D326" i="2150"/>
  <c r="D327" i="2150"/>
  <c r="D328" i="2150"/>
  <c r="D329" i="2150"/>
  <c r="D330" i="2150"/>
  <c r="D331" i="2150"/>
  <c r="D332" i="2150"/>
  <c r="D333" i="2150"/>
  <c r="D334" i="2150"/>
  <c r="D335" i="2150"/>
  <c r="D336" i="2150"/>
  <c r="D337" i="2150"/>
  <c r="D338" i="2150"/>
  <c r="D339" i="2150"/>
  <c r="D340" i="2150"/>
  <c r="D341" i="2150"/>
  <c r="D342" i="2150"/>
  <c r="D343" i="2150"/>
  <c r="D344" i="2150"/>
  <c r="D345" i="2150"/>
  <c r="D346" i="2150"/>
  <c r="D347" i="2150"/>
  <c r="D348" i="2150"/>
  <c r="D349" i="2150"/>
  <c r="D350" i="2150"/>
  <c r="D351" i="2150"/>
  <c r="D352" i="2150"/>
  <c r="D353" i="2150"/>
  <c r="D354" i="2150"/>
  <c r="D355" i="2150"/>
  <c r="D356" i="2150"/>
  <c r="D357" i="2150"/>
  <c r="D358" i="2150"/>
  <c r="D359" i="2150"/>
  <c r="D360" i="2150"/>
  <c r="D361" i="2150"/>
  <c r="D362" i="2150"/>
  <c r="D363" i="2150"/>
  <c r="D364" i="2150"/>
  <c r="D365" i="2150"/>
  <c r="D366" i="2150"/>
  <c r="D367" i="2150"/>
  <c r="D368" i="2150"/>
  <c r="D369" i="2150"/>
  <c r="D370" i="2150"/>
  <c r="D371" i="2150"/>
  <c r="D372" i="2150"/>
  <c r="D373" i="2150"/>
  <c r="D374" i="2150"/>
  <c r="D375" i="2150"/>
  <c r="D376" i="2150"/>
  <c r="D377" i="2150"/>
  <c r="D378" i="2150"/>
  <c r="D379" i="2150"/>
  <c r="D380" i="2150"/>
  <c r="D381" i="2150"/>
  <c r="D382" i="2150"/>
  <c r="D383" i="2150"/>
  <c r="D384" i="2150"/>
  <c r="D385" i="2150"/>
  <c r="D386" i="2150"/>
  <c r="D387" i="2150"/>
  <c r="D388" i="2150"/>
  <c r="D389" i="2150"/>
  <c r="D390" i="2150"/>
  <c r="D391" i="2150"/>
  <c r="D3" i="2150"/>
  <c r="C28" i="2162" l="1"/>
  <c r="S28" i="2162" s="1"/>
  <c r="AI28" i="2162" s="1"/>
  <c r="AY28" i="2162"/>
  <c r="J293" i="2136"/>
  <c r="J292" i="2136"/>
  <c r="G400" i="2139"/>
  <c r="C400" i="2139"/>
  <c r="D293" i="2139"/>
  <c r="E292" i="2139"/>
  <c r="F290" i="2139"/>
  <c r="P7" i="2139"/>
  <c r="L7" i="2139"/>
  <c r="H7" i="2139"/>
  <c r="D7" i="2139"/>
  <c r="F293" i="2139"/>
  <c r="C292" i="2139"/>
  <c r="D290" i="2139"/>
  <c r="R7" i="2139"/>
  <c r="J7" i="2139"/>
  <c r="E293" i="2139"/>
  <c r="G290" i="2139"/>
  <c r="Q7" i="2139"/>
  <c r="E7" i="2139"/>
  <c r="F400" i="2139"/>
  <c r="G293" i="2139"/>
  <c r="C293" i="2139"/>
  <c r="D292" i="2139"/>
  <c r="E290" i="2139"/>
  <c r="O7" i="2139"/>
  <c r="K7" i="2139"/>
  <c r="G7" i="2139"/>
  <c r="C7" i="2139"/>
  <c r="E400" i="2139"/>
  <c r="G292" i="2139"/>
  <c r="N7" i="2139"/>
  <c r="F7" i="2139"/>
  <c r="D400" i="2139"/>
  <c r="F292" i="2139"/>
  <c r="C290" i="2139"/>
  <c r="I7" i="2139"/>
  <c r="L265" i="2136"/>
  <c r="L218" i="2136"/>
  <c r="M42" i="2136"/>
  <c r="M58" i="2136"/>
  <c r="M74" i="2136"/>
  <c r="M90" i="2136"/>
  <c r="M106" i="2136"/>
  <c r="M132" i="2136"/>
  <c r="M164" i="2136"/>
  <c r="M196" i="2136"/>
  <c r="M228" i="2136"/>
  <c r="M241" i="2136"/>
  <c r="M32" i="2136"/>
  <c r="M46" i="2136"/>
  <c r="M62" i="2136"/>
  <c r="M78" i="2136"/>
  <c r="M94" i="2136"/>
  <c r="M110" i="2136"/>
  <c r="M140" i="2136"/>
  <c r="M172" i="2136"/>
  <c r="M204" i="2136"/>
  <c r="M236" i="2136"/>
  <c r="M249" i="2136"/>
  <c r="M276" i="2136"/>
  <c r="M35" i="2136"/>
  <c r="M50" i="2136"/>
  <c r="M66" i="2136"/>
  <c r="M82" i="2136"/>
  <c r="M98" i="2136"/>
  <c r="M116" i="2136"/>
  <c r="M148" i="2136"/>
  <c r="M180" i="2136"/>
  <c r="M212" i="2136"/>
  <c r="M27" i="2136"/>
  <c r="M38" i="2136"/>
  <c r="M54" i="2136"/>
  <c r="M70" i="2136"/>
  <c r="M86" i="2136"/>
  <c r="M102" i="2136"/>
  <c r="M124" i="2136"/>
  <c r="M156" i="2136"/>
  <c r="M188" i="2136"/>
  <c r="L261" i="2136"/>
  <c r="M268" i="2136"/>
  <c r="M266" i="2136"/>
  <c r="M264" i="2136"/>
  <c r="M262" i="2136"/>
  <c r="M260" i="2136"/>
  <c r="M258" i="2136"/>
  <c r="M281" i="2136"/>
  <c r="M279" i="2136"/>
  <c r="M277" i="2136"/>
  <c r="M275" i="2136"/>
  <c r="M273" i="2136"/>
  <c r="M271" i="2136"/>
  <c r="M269" i="2136"/>
  <c r="M255" i="2136"/>
  <c r="M253" i="2136"/>
  <c r="M251" i="2136"/>
  <c r="M248" i="2136"/>
  <c r="M246" i="2136"/>
  <c r="M244" i="2136"/>
  <c r="M242" i="2136"/>
  <c r="M239" i="2136"/>
  <c r="M237" i="2136"/>
  <c r="M235" i="2136"/>
  <c r="M233" i="2136"/>
  <c r="M231" i="2136"/>
  <c r="M229" i="2136"/>
  <c r="M227" i="2136"/>
  <c r="M225" i="2136"/>
  <c r="M223" i="2136"/>
  <c r="M221" i="2136"/>
  <c r="M219" i="2136"/>
  <c r="M217" i="2136"/>
  <c r="M215" i="2136"/>
  <c r="M213" i="2136"/>
  <c r="M211" i="2136"/>
  <c r="M209" i="2136"/>
  <c r="M207" i="2136"/>
  <c r="M205" i="2136"/>
  <c r="M203" i="2136"/>
  <c r="M201" i="2136"/>
  <c r="M199" i="2136"/>
  <c r="M197" i="2136"/>
  <c r="M195" i="2136"/>
  <c r="M193" i="2136"/>
  <c r="M191" i="2136"/>
  <c r="M189" i="2136"/>
  <c r="M187" i="2136"/>
  <c r="M185" i="2136"/>
  <c r="M183" i="2136"/>
  <c r="M181" i="2136"/>
  <c r="M179" i="2136"/>
  <c r="M177" i="2136"/>
  <c r="M175" i="2136"/>
  <c r="M173" i="2136"/>
  <c r="M171" i="2136"/>
  <c r="M169" i="2136"/>
  <c r="M167" i="2136"/>
  <c r="M165" i="2136"/>
  <c r="M163" i="2136"/>
  <c r="M161" i="2136"/>
  <c r="M159" i="2136"/>
  <c r="M157" i="2136"/>
  <c r="M155" i="2136"/>
  <c r="M153" i="2136"/>
  <c r="M151" i="2136"/>
  <c r="M149" i="2136"/>
  <c r="M147" i="2136"/>
  <c r="M145" i="2136"/>
  <c r="M143" i="2136"/>
  <c r="M141" i="2136"/>
  <c r="M139" i="2136"/>
  <c r="M137" i="2136"/>
  <c r="M135" i="2136"/>
  <c r="M133" i="2136"/>
  <c r="M131" i="2136"/>
  <c r="M129" i="2136"/>
  <c r="M127" i="2136"/>
  <c r="M125" i="2136"/>
  <c r="M123" i="2136"/>
  <c r="M121" i="2136"/>
  <c r="M119" i="2136"/>
  <c r="M117" i="2136"/>
  <c r="M115" i="2136"/>
  <c r="M113" i="2136"/>
  <c r="M278" i="2136"/>
  <c r="M274" i="2136"/>
  <c r="M270" i="2136"/>
  <c r="M247" i="2136"/>
  <c r="M243" i="2136"/>
  <c r="M240" i="2136"/>
  <c r="M238" i="2136"/>
  <c r="M234" i="2136"/>
  <c r="M230" i="2136"/>
  <c r="M226" i="2136"/>
  <c r="M222" i="2136"/>
  <c r="M218" i="2136"/>
  <c r="M214" i="2136"/>
  <c r="M210" i="2136"/>
  <c r="M206" i="2136"/>
  <c r="M202" i="2136"/>
  <c r="M198" i="2136"/>
  <c r="M194" i="2136"/>
  <c r="M190" i="2136"/>
  <c r="M186" i="2136"/>
  <c r="M182" i="2136"/>
  <c r="M178" i="2136"/>
  <c r="M174" i="2136"/>
  <c r="M170" i="2136"/>
  <c r="M166" i="2136"/>
  <c r="M162" i="2136"/>
  <c r="M158" i="2136"/>
  <c r="M154" i="2136"/>
  <c r="M150" i="2136"/>
  <c r="M146" i="2136"/>
  <c r="M142" i="2136"/>
  <c r="M138" i="2136"/>
  <c r="M134" i="2136"/>
  <c r="M130" i="2136"/>
  <c r="M126" i="2136"/>
  <c r="M122" i="2136"/>
  <c r="M118" i="2136"/>
  <c r="M114" i="2136"/>
  <c r="M111" i="2136"/>
  <c r="M109" i="2136"/>
  <c r="M107" i="2136"/>
  <c r="M105" i="2136"/>
  <c r="M103" i="2136"/>
  <c r="M101" i="2136"/>
  <c r="M99" i="2136"/>
  <c r="M97" i="2136"/>
  <c r="M95" i="2136"/>
  <c r="M93" i="2136"/>
  <c r="M91" i="2136"/>
  <c r="M89" i="2136"/>
  <c r="M87" i="2136"/>
  <c r="M85" i="2136"/>
  <c r="M83" i="2136"/>
  <c r="M81" i="2136"/>
  <c r="M79" i="2136"/>
  <c r="M77" i="2136"/>
  <c r="M75" i="2136"/>
  <c r="M73" i="2136"/>
  <c r="M71" i="2136"/>
  <c r="M69" i="2136"/>
  <c r="M67" i="2136"/>
  <c r="M65" i="2136"/>
  <c r="M63" i="2136"/>
  <c r="M61" i="2136"/>
  <c r="M59" i="2136"/>
  <c r="M57" i="2136"/>
  <c r="M55" i="2136"/>
  <c r="M53" i="2136"/>
  <c r="M51" i="2136"/>
  <c r="M49" i="2136"/>
  <c r="M47" i="2136"/>
  <c r="M45" i="2136"/>
  <c r="M43" i="2136"/>
  <c r="M41" i="2136"/>
  <c r="M39" i="2136"/>
  <c r="M37" i="2136"/>
  <c r="M265" i="2136"/>
  <c r="M261" i="2136"/>
  <c r="M256" i="2136"/>
  <c r="M252" i="2136"/>
  <c r="M28" i="2136"/>
  <c r="M26" i="2136"/>
  <c r="X5" i="2136"/>
  <c r="AB5" i="2136"/>
  <c r="AF5" i="2136"/>
  <c r="AJ5" i="2136"/>
  <c r="AN5" i="2136"/>
  <c r="AR5" i="2136"/>
  <c r="AV5" i="2136"/>
  <c r="M8" i="2136"/>
  <c r="M10" i="2136"/>
  <c r="M12" i="2136"/>
  <c r="M14" i="2136"/>
  <c r="M16" i="2136"/>
  <c r="M18" i="2136"/>
  <c r="M20" i="2136"/>
  <c r="M23" i="2136"/>
  <c r="M25" i="2136"/>
  <c r="L28" i="2136"/>
  <c r="M33" i="2136"/>
  <c r="L36" i="2136"/>
  <c r="L40" i="2136"/>
  <c r="L44" i="2136"/>
  <c r="L60" i="2136"/>
  <c r="L64" i="2136"/>
  <c r="L68" i="2136"/>
  <c r="L72" i="2136"/>
  <c r="L76" i="2136"/>
  <c r="L80" i="2136"/>
  <c r="L84" i="2136"/>
  <c r="L88" i="2136"/>
  <c r="L92" i="2136"/>
  <c r="L96" i="2136"/>
  <c r="L100" i="2136"/>
  <c r="L104" i="2136"/>
  <c r="L108" i="2136"/>
  <c r="L112" i="2136"/>
  <c r="L119" i="2136"/>
  <c r="L127" i="2136"/>
  <c r="L135" i="2136"/>
  <c r="L143" i="2136"/>
  <c r="L151" i="2136"/>
  <c r="L159" i="2136"/>
  <c r="L167" i="2136"/>
  <c r="L175" i="2136"/>
  <c r="L183" i="2136"/>
  <c r="L191" i="2136"/>
  <c r="L199" i="2136"/>
  <c r="L207" i="2136"/>
  <c r="L215" i="2136"/>
  <c r="L223" i="2136"/>
  <c r="L231" i="2136"/>
  <c r="L239" i="2136"/>
  <c r="L244" i="2136"/>
  <c r="M254" i="2136"/>
  <c r="M257" i="2136"/>
  <c r="M263" i="2136"/>
  <c r="AE5" i="2136"/>
  <c r="AQ5" i="2136"/>
  <c r="L8" i="2136"/>
  <c r="L12" i="2136"/>
  <c r="L16" i="2136"/>
  <c r="L23" i="2136"/>
  <c r="L251" i="2136"/>
  <c r="L271" i="2136"/>
  <c r="Y5" i="2136"/>
  <c r="AC5" i="2136"/>
  <c r="AG5" i="2136"/>
  <c r="AK5" i="2136"/>
  <c r="AO5" i="2136"/>
  <c r="AS5" i="2136"/>
  <c r="AW5" i="2136"/>
  <c r="L9" i="2136"/>
  <c r="L11" i="2136"/>
  <c r="L13" i="2136"/>
  <c r="L15" i="2136"/>
  <c r="L17" i="2136"/>
  <c r="L19" i="2136"/>
  <c r="L21" i="2136"/>
  <c r="L22" i="2136"/>
  <c r="L24" i="2136"/>
  <c r="L26" i="2136"/>
  <c r="L34" i="2136"/>
  <c r="M36" i="2136"/>
  <c r="M40" i="2136"/>
  <c r="M44" i="2136"/>
  <c r="M48" i="2136"/>
  <c r="M52" i="2136"/>
  <c r="M56" i="2136"/>
  <c r="M60" i="2136"/>
  <c r="M64" i="2136"/>
  <c r="M68" i="2136"/>
  <c r="M72" i="2136"/>
  <c r="M76" i="2136"/>
  <c r="M80" i="2136"/>
  <c r="M84" i="2136"/>
  <c r="M88" i="2136"/>
  <c r="M92" i="2136"/>
  <c r="M96" i="2136"/>
  <c r="M100" i="2136"/>
  <c r="M104" i="2136"/>
  <c r="M108" i="2136"/>
  <c r="M112" i="2136"/>
  <c r="M120" i="2136"/>
  <c r="M128" i="2136"/>
  <c r="M136" i="2136"/>
  <c r="M144" i="2136"/>
  <c r="M152" i="2136"/>
  <c r="M160" i="2136"/>
  <c r="M168" i="2136"/>
  <c r="M176" i="2136"/>
  <c r="M184" i="2136"/>
  <c r="M192" i="2136"/>
  <c r="M200" i="2136"/>
  <c r="M208" i="2136"/>
  <c r="M216" i="2136"/>
  <c r="M224" i="2136"/>
  <c r="M232" i="2136"/>
  <c r="M245" i="2136"/>
  <c r="L255" i="2136"/>
  <c r="M272" i="2136"/>
  <c r="M280" i="2136"/>
  <c r="L280" i="2136"/>
  <c r="L278" i="2136"/>
  <c r="L276" i="2136"/>
  <c r="L274" i="2136"/>
  <c r="L272" i="2136"/>
  <c r="L270" i="2136"/>
  <c r="L257" i="2136"/>
  <c r="L256" i="2136"/>
  <c r="L254" i="2136"/>
  <c r="L252" i="2136"/>
  <c r="L250" i="2136"/>
  <c r="L249" i="2136"/>
  <c r="L247" i="2136"/>
  <c r="L245" i="2136"/>
  <c r="L243" i="2136"/>
  <c r="L241" i="2136"/>
  <c r="L238" i="2136"/>
  <c r="L236" i="2136"/>
  <c r="L234" i="2136"/>
  <c r="L232" i="2136"/>
  <c r="L230" i="2136"/>
  <c r="L228" i="2136"/>
  <c r="L226" i="2136"/>
  <c r="L224" i="2136"/>
  <c r="L222" i="2136"/>
  <c r="L220" i="2136"/>
  <c r="L216" i="2136"/>
  <c r="L214" i="2136"/>
  <c r="L212" i="2136"/>
  <c r="L210" i="2136"/>
  <c r="L208" i="2136"/>
  <c r="L206" i="2136"/>
  <c r="L204" i="2136"/>
  <c r="L202" i="2136"/>
  <c r="L200" i="2136"/>
  <c r="L198" i="2136"/>
  <c r="L196" i="2136"/>
  <c r="L194" i="2136"/>
  <c r="L192" i="2136"/>
  <c r="L190" i="2136"/>
  <c r="L188" i="2136"/>
  <c r="L186" i="2136"/>
  <c r="L184" i="2136"/>
  <c r="L182" i="2136"/>
  <c r="L180" i="2136"/>
  <c r="L178" i="2136"/>
  <c r="L176" i="2136"/>
  <c r="L174" i="2136"/>
  <c r="L172" i="2136"/>
  <c r="L170" i="2136"/>
  <c r="L168" i="2136"/>
  <c r="L166" i="2136"/>
  <c r="L164" i="2136"/>
  <c r="L162" i="2136"/>
  <c r="L160" i="2136"/>
  <c r="L158" i="2136"/>
  <c r="L156" i="2136"/>
  <c r="L154" i="2136"/>
  <c r="L152" i="2136"/>
  <c r="L150" i="2136"/>
  <c r="L148" i="2136"/>
  <c r="L146" i="2136"/>
  <c r="L144" i="2136"/>
  <c r="L142" i="2136"/>
  <c r="L140" i="2136"/>
  <c r="L138" i="2136"/>
  <c r="L136" i="2136"/>
  <c r="L134" i="2136"/>
  <c r="L132" i="2136"/>
  <c r="L130" i="2136"/>
  <c r="L128" i="2136"/>
  <c r="L126" i="2136"/>
  <c r="L124" i="2136"/>
  <c r="L122" i="2136"/>
  <c r="L120" i="2136"/>
  <c r="L118" i="2136"/>
  <c r="L116" i="2136"/>
  <c r="L114" i="2136"/>
  <c r="L268" i="2136"/>
  <c r="L266" i="2136"/>
  <c r="L264" i="2136"/>
  <c r="L262" i="2136"/>
  <c r="L260" i="2136"/>
  <c r="L258" i="2136"/>
  <c r="L267" i="2136"/>
  <c r="L263" i="2136"/>
  <c r="L259" i="2136"/>
  <c r="L253" i="2136"/>
  <c r="L281" i="2136"/>
  <c r="L277" i="2136"/>
  <c r="L273" i="2136"/>
  <c r="L269" i="2136"/>
  <c r="L246" i="2136"/>
  <c r="L242" i="2136"/>
  <c r="L240" i="2136"/>
  <c r="L237" i="2136"/>
  <c r="L233" i="2136"/>
  <c r="L229" i="2136"/>
  <c r="L225" i="2136"/>
  <c r="L221" i="2136"/>
  <c r="L217" i="2136"/>
  <c r="L213" i="2136"/>
  <c r="L209" i="2136"/>
  <c r="L205" i="2136"/>
  <c r="L201" i="2136"/>
  <c r="L197" i="2136"/>
  <c r="L193" i="2136"/>
  <c r="L189" i="2136"/>
  <c r="L185" i="2136"/>
  <c r="L181" i="2136"/>
  <c r="L177" i="2136"/>
  <c r="L173" i="2136"/>
  <c r="L169" i="2136"/>
  <c r="L165" i="2136"/>
  <c r="L161" i="2136"/>
  <c r="L157" i="2136"/>
  <c r="L153" i="2136"/>
  <c r="L149" i="2136"/>
  <c r="L145" i="2136"/>
  <c r="L141" i="2136"/>
  <c r="L137" i="2136"/>
  <c r="L133" i="2136"/>
  <c r="L129" i="2136"/>
  <c r="L125" i="2136"/>
  <c r="L121" i="2136"/>
  <c r="L117" i="2136"/>
  <c r="L113" i="2136"/>
  <c r="L111" i="2136"/>
  <c r="L109" i="2136"/>
  <c r="L107" i="2136"/>
  <c r="L105" i="2136"/>
  <c r="L103" i="2136"/>
  <c r="L101" i="2136"/>
  <c r="L99" i="2136"/>
  <c r="L97" i="2136"/>
  <c r="L95" i="2136"/>
  <c r="L93" i="2136"/>
  <c r="L91" i="2136"/>
  <c r="L89" i="2136"/>
  <c r="L87" i="2136"/>
  <c r="L85" i="2136"/>
  <c r="L83" i="2136"/>
  <c r="L81" i="2136"/>
  <c r="L79" i="2136"/>
  <c r="L77" i="2136"/>
  <c r="L75" i="2136"/>
  <c r="L73" i="2136"/>
  <c r="L71" i="2136"/>
  <c r="L69" i="2136"/>
  <c r="L67" i="2136"/>
  <c r="L65" i="2136"/>
  <c r="L63" i="2136"/>
  <c r="L61" i="2136"/>
  <c r="L49" i="2136"/>
  <c r="L47" i="2136"/>
  <c r="L45" i="2136"/>
  <c r="L43" i="2136"/>
  <c r="L41" i="2136"/>
  <c r="L39" i="2136"/>
  <c r="L37" i="2136"/>
  <c r="L35" i="2136"/>
  <c r="L33" i="2136"/>
  <c r="AA5" i="2136"/>
  <c r="AI5" i="2136"/>
  <c r="AM5" i="2136"/>
  <c r="AU5" i="2136"/>
  <c r="L10" i="2136"/>
  <c r="L14" i="2136"/>
  <c r="L18" i="2136"/>
  <c r="L20" i="2136"/>
  <c r="L25" i="2136"/>
  <c r="L279" i="2136"/>
  <c r="Z5" i="2136"/>
  <c r="AD5" i="2136"/>
  <c r="AH5" i="2136"/>
  <c r="AL5" i="2136"/>
  <c r="AP5" i="2136"/>
  <c r="AT5" i="2136"/>
  <c r="M9" i="2136"/>
  <c r="M11" i="2136"/>
  <c r="M13" i="2136"/>
  <c r="M15" i="2136"/>
  <c r="M17" i="2136"/>
  <c r="M19" i="2136"/>
  <c r="M21" i="2136"/>
  <c r="M22" i="2136"/>
  <c r="M24" i="2136"/>
  <c r="L27" i="2136"/>
  <c r="L32" i="2136"/>
  <c r="M34" i="2136"/>
  <c r="L38" i="2136"/>
  <c r="L42" i="2136"/>
  <c r="L46" i="2136"/>
  <c r="L54" i="2136"/>
  <c r="L58" i="2136"/>
  <c r="L62" i="2136"/>
  <c r="L66" i="2136"/>
  <c r="L70" i="2136"/>
  <c r="L74" i="2136"/>
  <c r="L78" i="2136"/>
  <c r="L82" i="2136"/>
  <c r="L86" i="2136"/>
  <c r="L90" i="2136"/>
  <c r="L94" i="2136"/>
  <c r="L98" i="2136"/>
  <c r="L102" i="2136"/>
  <c r="L106" i="2136"/>
  <c r="L110" i="2136"/>
  <c r="L115" i="2136"/>
  <c r="L123" i="2136"/>
  <c r="L131" i="2136"/>
  <c r="L139" i="2136"/>
  <c r="L147" i="2136"/>
  <c r="L155" i="2136"/>
  <c r="L163" i="2136"/>
  <c r="L171" i="2136"/>
  <c r="L179" i="2136"/>
  <c r="L187" i="2136"/>
  <c r="L195" i="2136"/>
  <c r="L203" i="2136"/>
  <c r="L211" i="2136"/>
  <c r="L219" i="2136"/>
  <c r="L227" i="2136"/>
  <c r="L235" i="2136"/>
  <c r="L248" i="2136"/>
  <c r="M250" i="2136"/>
  <c r="M259" i="2136"/>
  <c r="M267" i="2136"/>
  <c r="L275" i="2136"/>
  <c r="H396" i="2162" l="1"/>
  <c r="X396" i="2162" s="1"/>
  <c r="H396" i="2140"/>
  <c r="X396" i="2140" s="1"/>
  <c r="I396" i="2162"/>
  <c r="Y396" i="2162" s="1"/>
  <c r="I396" i="2140"/>
  <c r="Y396" i="2140" s="1"/>
  <c r="J396" i="2162"/>
  <c r="Z396" i="2162" s="1"/>
  <c r="J396" i="2140"/>
  <c r="Z396" i="2140" s="1"/>
  <c r="G396" i="2162"/>
  <c r="W396" i="2162" s="1"/>
  <c r="G396" i="2140"/>
  <c r="W396" i="2140" s="1"/>
  <c r="K396" i="2162"/>
  <c r="AA396" i="2162" s="1"/>
  <c r="K396" i="2140"/>
  <c r="AA396" i="2140" s="1"/>
  <c r="BA27" i="2140"/>
  <c r="E671" i="2156"/>
  <c r="K1505" i="2156" s="1" a="1"/>
  <c r="K1505" i="2156" s="1"/>
  <c r="G1" i="2136"/>
  <c r="E803" i="2156"/>
  <c r="D623" i="2156"/>
  <c r="J365" i="2156" s="1"/>
  <c r="D365" i="2157" s="1"/>
  <c r="M365" i="2157" s="1"/>
  <c r="D1012" i="2156"/>
  <c r="J366" i="2156" s="1"/>
  <c r="D366" i="2157" s="1"/>
  <c r="M366" i="2157" s="1"/>
  <c r="D624" i="2156"/>
  <c r="J368" i="2156" s="1"/>
  <c r="D368" i="2157" s="1"/>
  <c r="M368" i="2157" s="1"/>
  <c r="D625" i="2156"/>
  <c r="J376" i="2156" s="1"/>
  <c r="D376" i="2157" s="1"/>
  <c r="M376" i="2157" s="1"/>
  <c r="D1014" i="2156"/>
  <c r="J377" i="2156" s="1"/>
  <c r="D377" i="2157" s="1"/>
  <c r="M377" i="2157" s="1"/>
  <c r="D629" i="2156"/>
  <c r="J398" i="2156" s="1"/>
  <c r="D398" i="2157" s="1"/>
  <c r="M398" i="2157" s="1"/>
  <c r="D1018" i="2156"/>
  <c r="J399" i="2156" s="1"/>
  <c r="D399" i="2157" s="1"/>
  <c r="M399" i="2157" s="1"/>
  <c r="D671" i="2156"/>
  <c r="J1505" i="2156" s="1"/>
  <c r="D1505" i="2157" s="1"/>
  <c r="M1505" i="2157" s="1"/>
  <c r="D287" i="2140"/>
  <c r="T287" i="2140" s="1"/>
  <c r="D288" i="2140"/>
  <c r="T288" i="2140" s="1"/>
  <c r="AJ288" i="2140" s="1"/>
  <c r="D675" i="2156" s="1"/>
  <c r="C2" i="2158"/>
  <c r="C3" i="2158"/>
  <c r="C4" i="2158"/>
  <c r="C5" i="2158"/>
  <c r="C6" i="2158"/>
  <c r="C7" i="2158"/>
  <c r="C8" i="2158"/>
  <c r="C9" i="2158"/>
  <c r="C10" i="2158"/>
  <c r="C11" i="2158"/>
  <c r="C12" i="2158"/>
  <c r="C13" i="2158"/>
  <c r="C14" i="2158"/>
  <c r="C15" i="2158"/>
  <c r="C16" i="2158"/>
  <c r="C17" i="2158"/>
  <c r="C18" i="2158"/>
  <c r="C19" i="2158"/>
  <c r="C20" i="2158"/>
  <c r="C21" i="2158"/>
  <c r="C22" i="2158"/>
  <c r="C23" i="2158"/>
  <c r="G30" i="2136"/>
  <c r="J30" i="2136"/>
  <c r="K30" i="2136"/>
  <c r="E287" i="2136"/>
  <c r="G287" i="2136"/>
  <c r="K287" i="2136"/>
  <c r="E288" i="2136"/>
  <c r="J288" i="2136"/>
  <c r="E289" i="2136"/>
  <c r="G289" i="2136"/>
  <c r="J289" i="2136"/>
  <c r="K289" i="2136"/>
  <c r="K290" i="2136"/>
  <c r="E291" i="2136"/>
  <c r="J291" i="2136"/>
  <c r="E388" i="2136"/>
  <c r="G388" i="2136"/>
  <c r="J388" i="2136"/>
  <c r="K388" i="2136"/>
  <c r="G398" i="2136"/>
  <c r="K398" i="2136"/>
  <c r="I23" i="2158"/>
  <c r="K23" i="2158"/>
  <c r="L23" i="2158"/>
  <c r="M23" i="2158"/>
  <c r="N23" i="2158"/>
  <c r="H23" i="2158"/>
  <c r="J2" i="2158"/>
  <c r="N22" i="2158"/>
  <c r="M22" i="2158"/>
  <c r="L22" i="2158"/>
  <c r="K22" i="2158"/>
  <c r="I22" i="2158"/>
  <c r="H22" i="2158"/>
  <c r="N21" i="2158"/>
  <c r="M21" i="2158"/>
  <c r="L21" i="2158"/>
  <c r="K21" i="2158"/>
  <c r="I21" i="2158"/>
  <c r="H21" i="2158"/>
  <c r="N20" i="2158"/>
  <c r="M20" i="2158"/>
  <c r="L20" i="2158"/>
  <c r="K20" i="2158"/>
  <c r="K33" i="2158" s="1"/>
  <c r="I20" i="2158"/>
  <c r="H20" i="2158"/>
  <c r="N19" i="2158"/>
  <c r="M19" i="2158"/>
  <c r="L19" i="2158"/>
  <c r="K19" i="2158"/>
  <c r="I19" i="2158"/>
  <c r="H19" i="2158"/>
  <c r="N18" i="2158"/>
  <c r="M18" i="2158"/>
  <c r="L18" i="2158"/>
  <c r="K18" i="2158"/>
  <c r="I18" i="2158"/>
  <c r="H18" i="2158"/>
  <c r="N17" i="2158"/>
  <c r="M17" i="2158"/>
  <c r="L17" i="2158"/>
  <c r="K17" i="2158"/>
  <c r="I17" i="2158"/>
  <c r="H17" i="2158"/>
  <c r="N16" i="2158"/>
  <c r="M16" i="2158"/>
  <c r="L16" i="2158"/>
  <c r="K16" i="2158"/>
  <c r="I16" i="2158"/>
  <c r="H16" i="2158"/>
  <c r="N15" i="2158"/>
  <c r="M15" i="2158"/>
  <c r="L15" i="2158"/>
  <c r="K15" i="2158"/>
  <c r="I15" i="2158"/>
  <c r="H15" i="2158"/>
  <c r="G15" i="2158"/>
  <c r="N14" i="2158"/>
  <c r="M14" i="2158"/>
  <c r="L14" i="2158"/>
  <c r="K14" i="2158"/>
  <c r="I14" i="2158"/>
  <c r="H14" i="2158"/>
  <c r="N13" i="2158"/>
  <c r="L30" i="2158" s="1"/>
  <c r="M13" i="2158"/>
  <c r="L13" i="2158"/>
  <c r="K13" i="2158"/>
  <c r="I13" i="2158"/>
  <c r="H13" i="2158"/>
  <c r="N12" i="2158"/>
  <c r="L32" i="2158" s="1"/>
  <c r="M12" i="2158"/>
  <c r="L12" i="2158"/>
  <c r="K12" i="2158"/>
  <c r="I12" i="2158"/>
  <c r="H12" i="2158"/>
  <c r="N11" i="2158"/>
  <c r="L31" i="2158" s="1"/>
  <c r="M11" i="2158"/>
  <c r="L11" i="2158"/>
  <c r="K11" i="2158"/>
  <c r="I11" i="2158"/>
  <c r="H11" i="2158"/>
  <c r="N10" i="2158"/>
  <c r="M10" i="2158"/>
  <c r="L10" i="2158"/>
  <c r="K10" i="2158"/>
  <c r="I10" i="2158"/>
  <c r="H10" i="2158"/>
  <c r="N9" i="2158"/>
  <c r="M9" i="2158"/>
  <c r="L9" i="2158"/>
  <c r="K9" i="2158"/>
  <c r="I9" i="2158"/>
  <c r="H9" i="2158"/>
  <c r="N8" i="2158"/>
  <c r="M8" i="2158"/>
  <c r="L8" i="2158"/>
  <c r="K8" i="2158"/>
  <c r="I8" i="2158"/>
  <c r="H8" i="2158"/>
  <c r="N7" i="2158"/>
  <c r="M7" i="2158"/>
  <c r="L7" i="2158"/>
  <c r="K7" i="2158"/>
  <c r="I7" i="2158"/>
  <c r="H7" i="2158"/>
  <c r="N6" i="2158"/>
  <c r="M6" i="2158"/>
  <c r="L6" i="2158"/>
  <c r="K6" i="2158"/>
  <c r="I6" i="2158"/>
  <c r="M30" i="2158" s="1"/>
  <c r="H6" i="2158"/>
  <c r="N5" i="2158"/>
  <c r="M5" i="2158"/>
  <c r="L5" i="2158"/>
  <c r="K5" i="2158"/>
  <c r="I5" i="2158"/>
  <c r="M31" i="2158" s="1"/>
  <c r="H5" i="2158"/>
  <c r="N4" i="2158"/>
  <c r="M4" i="2158"/>
  <c r="L4" i="2158"/>
  <c r="K4" i="2158"/>
  <c r="I4" i="2158"/>
  <c r="H4" i="2158"/>
  <c r="N3" i="2158"/>
  <c r="M3" i="2158"/>
  <c r="L3" i="2158"/>
  <c r="K3" i="2158"/>
  <c r="I3" i="2158"/>
  <c r="H3" i="2158"/>
  <c r="N2" i="2158"/>
  <c r="M2" i="2158"/>
  <c r="L2" i="2158"/>
  <c r="K2" i="2158"/>
  <c r="I2" i="2158"/>
  <c r="M32" i="2158" s="1"/>
  <c r="J398" i="2136" s="1"/>
  <c r="H2" i="2158"/>
  <c r="R32" i="2135"/>
  <c r="R33" i="2135"/>
  <c r="R35" i="2135"/>
  <c r="R37" i="2135"/>
  <c r="R40" i="2135"/>
  <c r="R43" i="2135"/>
  <c r="R44" i="2135"/>
  <c r="R46" i="2135"/>
  <c r="R53" i="2135"/>
  <c r="R57" i="2135"/>
  <c r="R62" i="2135"/>
  <c r="R64" i="2135"/>
  <c r="R79" i="2135"/>
  <c r="AP49" i="2136"/>
  <c r="AI10" i="2136"/>
  <c r="AI12" i="2136"/>
  <c r="AI15" i="2136"/>
  <c r="BH7" i="2129"/>
  <c r="T23" i="2136" s="1"/>
  <c r="BH8" i="2129"/>
  <c r="AR26" i="2136"/>
  <c r="U60" i="2136"/>
  <c r="BH9" i="2129"/>
  <c r="U44" i="2136" s="1"/>
  <c r="AH46" i="2136"/>
  <c r="AH47" i="2136"/>
  <c r="AH48" i="2136"/>
  <c r="AF87" i="2135"/>
  <c r="V162" i="2136" s="1"/>
  <c r="BH10" i="2129"/>
  <c r="BH11" i="2129"/>
  <c r="BH12" i="2129"/>
  <c r="BH13" i="2129"/>
  <c r="BH14" i="2129"/>
  <c r="BH15" i="2129"/>
  <c r="BH16" i="2129"/>
  <c r="BH17" i="2129"/>
  <c r="BH18" i="2129"/>
  <c r="BH19" i="2129"/>
  <c r="BH20" i="2129"/>
  <c r="BH21" i="2129"/>
  <c r="AH49" i="2136"/>
  <c r="AB54" i="2136"/>
  <c r="AH54" i="2136"/>
  <c r="AH55" i="2136"/>
  <c r="X60" i="2136"/>
  <c r="AL60" i="2136"/>
  <c r="AH61" i="2136"/>
  <c r="U64" i="2136"/>
  <c r="U65" i="2136"/>
  <c r="AH65" i="2136"/>
  <c r="AH66" i="2136"/>
  <c r="U67" i="2136"/>
  <c r="AH67" i="2136"/>
  <c r="AH68" i="2136"/>
  <c r="AH70" i="2136"/>
  <c r="AH71" i="2136"/>
  <c r="AH77" i="2136"/>
  <c r="AH78" i="2136"/>
  <c r="AH79" i="2136"/>
  <c r="AH85" i="2136"/>
  <c r="AH86" i="2136"/>
  <c r="AH87" i="2136"/>
  <c r="AH93" i="2136"/>
  <c r="AH94" i="2136"/>
  <c r="AH95" i="2136"/>
  <c r="AH101" i="2136"/>
  <c r="AH102" i="2136"/>
  <c r="AH103" i="2136"/>
  <c r="AH109" i="2136"/>
  <c r="AH110" i="2136"/>
  <c r="AH111" i="2136"/>
  <c r="AH117" i="2136"/>
  <c r="AH118" i="2136"/>
  <c r="AH119" i="2136"/>
  <c r="AH125" i="2136"/>
  <c r="AH126" i="2136"/>
  <c r="AH127" i="2136"/>
  <c r="AH129" i="2136"/>
  <c r="AH130" i="2136"/>
  <c r="AH136" i="2136"/>
  <c r="AH137" i="2136"/>
  <c r="AH138" i="2136"/>
  <c r="AH144" i="2136"/>
  <c r="AH145" i="2136"/>
  <c r="AH146" i="2136"/>
  <c r="AH152" i="2136"/>
  <c r="AH153" i="2136"/>
  <c r="AH154" i="2136"/>
  <c r="AH158" i="2136"/>
  <c r="U161" i="2136"/>
  <c r="AH161" i="2136"/>
  <c r="U163" i="2136"/>
  <c r="AH164" i="2136"/>
  <c r="AH166" i="2136"/>
  <c r="AH169" i="2136"/>
  <c r="U171" i="2136"/>
  <c r="AH172" i="2136"/>
  <c r="U174" i="2136"/>
  <c r="AH174" i="2136"/>
  <c r="AH177" i="2136"/>
  <c r="AH180" i="2136"/>
  <c r="U182" i="2136"/>
  <c r="AH182" i="2136"/>
  <c r="AH183" i="2136"/>
  <c r="AH184" i="2136"/>
  <c r="AH190" i="2136"/>
  <c r="AH191" i="2136"/>
  <c r="AH192" i="2136"/>
  <c r="AH198" i="2136"/>
  <c r="AH199" i="2136"/>
  <c r="AH200" i="2136"/>
  <c r="R9" i="2135"/>
  <c r="U206" i="2136"/>
  <c r="AH207" i="2136"/>
  <c r="U210" i="2136"/>
  <c r="AH210" i="2136"/>
  <c r="AH211" i="2136"/>
  <c r="AH212" i="2136"/>
  <c r="AH213" i="2136"/>
  <c r="AH219" i="2136"/>
  <c r="AH220" i="2136"/>
  <c r="AH221" i="2136"/>
  <c r="AH227" i="2136"/>
  <c r="AH228" i="2136"/>
  <c r="AH229" i="2136"/>
  <c r="AH235" i="2136"/>
  <c r="AH236" i="2136"/>
  <c r="AH237" i="2136"/>
  <c r="AH239" i="2136"/>
  <c r="AH240" i="2136"/>
  <c r="AH241" i="2136"/>
  <c r="AH242" i="2136"/>
  <c r="AH248" i="2136"/>
  <c r="AH249" i="2136"/>
  <c r="AH250" i="2136"/>
  <c r="AH251" i="2136"/>
  <c r="AH252" i="2136"/>
  <c r="AH253" i="2136"/>
  <c r="U254" i="2136"/>
  <c r="AH254" i="2136"/>
  <c r="AH255" i="2136"/>
  <c r="AT256" i="2136"/>
  <c r="AH258" i="2136"/>
  <c r="V259" i="2136"/>
  <c r="AC260" i="2136"/>
  <c r="AH260" i="2136"/>
  <c r="AO260" i="2136"/>
  <c r="AH262" i="2136"/>
  <c r="AH263" i="2136"/>
  <c r="AH264" i="2136"/>
  <c r="AH266" i="2136"/>
  <c r="AH267" i="2136"/>
  <c r="AH268" i="2136"/>
  <c r="AH269" i="2136"/>
  <c r="AH270" i="2136"/>
  <c r="AH271" i="2136"/>
  <c r="AH273" i="2136"/>
  <c r="AH274" i="2136"/>
  <c r="AH275" i="2136"/>
  <c r="AH281" i="2136"/>
  <c r="P282" i="2136"/>
  <c r="Q282" i="2136"/>
  <c r="R282" i="2136"/>
  <c r="Q283" i="2136"/>
  <c r="R283" i="2136"/>
  <c r="P284" i="2136"/>
  <c r="Q284" i="2136"/>
  <c r="R284" i="2136"/>
  <c r="P285" i="2136"/>
  <c r="Q285" i="2136"/>
  <c r="P286" i="2136"/>
  <c r="Q286" i="2136"/>
  <c r="R286" i="2136"/>
  <c r="E30" i="2136"/>
  <c r="F289" i="2136"/>
  <c r="H30" i="2136"/>
  <c r="BH23" i="2129"/>
  <c r="G290" i="2136"/>
  <c r="K288" i="2136"/>
  <c r="J287" i="2136"/>
  <c r="I291" i="2136"/>
  <c r="W291" i="2136"/>
  <c r="W294" i="2136"/>
  <c r="P295" i="2136"/>
  <c r="Q295" i="2136"/>
  <c r="P296" i="2136"/>
  <c r="Q296" i="2136"/>
  <c r="R296" i="2136"/>
  <c r="Q297" i="2136"/>
  <c r="R297" i="2136"/>
  <c r="P298" i="2136"/>
  <c r="Q298" i="2136"/>
  <c r="R298" i="2136"/>
  <c r="P299" i="2136"/>
  <c r="Q299" i="2136"/>
  <c r="P300" i="2136"/>
  <c r="Q300" i="2136"/>
  <c r="R300" i="2136"/>
  <c r="Q301" i="2136"/>
  <c r="R301" i="2136"/>
  <c r="P302" i="2136"/>
  <c r="Q302" i="2136"/>
  <c r="R302" i="2136"/>
  <c r="P303" i="2136"/>
  <c r="Q303" i="2136"/>
  <c r="P304" i="2136"/>
  <c r="Q304" i="2136"/>
  <c r="R304" i="2136"/>
  <c r="Q305" i="2136"/>
  <c r="R305" i="2136"/>
  <c r="P306" i="2136"/>
  <c r="Q306" i="2136"/>
  <c r="R306" i="2136"/>
  <c r="P307" i="2136"/>
  <c r="Q307" i="2136"/>
  <c r="P308" i="2136"/>
  <c r="Q308" i="2136"/>
  <c r="R308" i="2136"/>
  <c r="Q309" i="2136"/>
  <c r="R309" i="2136"/>
  <c r="P310" i="2136"/>
  <c r="Q310" i="2136"/>
  <c r="R310" i="2136"/>
  <c r="P311" i="2136"/>
  <c r="Q311" i="2136"/>
  <c r="P312" i="2136"/>
  <c r="Q312" i="2136"/>
  <c r="R312" i="2136"/>
  <c r="Q313" i="2136"/>
  <c r="R313" i="2136"/>
  <c r="P314" i="2136"/>
  <c r="Q314" i="2136"/>
  <c r="R314" i="2136"/>
  <c r="P315" i="2136"/>
  <c r="Q315" i="2136"/>
  <c r="P316" i="2136"/>
  <c r="Q316" i="2136"/>
  <c r="R316" i="2136"/>
  <c r="Q317" i="2136"/>
  <c r="R317" i="2136"/>
  <c r="P318" i="2136"/>
  <c r="Q318" i="2136"/>
  <c r="R318" i="2136"/>
  <c r="P319" i="2136"/>
  <c r="Q319" i="2136"/>
  <c r="P320" i="2136"/>
  <c r="Q320" i="2136"/>
  <c r="R320" i="2136"/>
  <c r="Q321" i="2136"/>
  <c r="R321" i="2136"/>
  <c r="P322" i="2136"/>
  <c r="Q322" i="2136"/>
  <c r="R322" i="2136"/>
  <c r="P323" i="2136"/>
  <c r="Q323" i="2136"/>
  <c r="P324" i="2136"/>
  <c r="Q324" i="2136"/>
  <c r="R324" i="2136"/>
  <c r="Q325" i="2136"/>
  <c r="R325" i="2136"/>
  <c r="P326" i="2136"/>
  <c r="Q326" i="2136"/>
  <c r="R326" i="2136"/>
  <c r="P327" i="2136"/>
  <c r="Q327" i="2136"/>
  <c r="P328" i="2136"/>
  <c r="Q328" i="2136"/>
  <c r="R328" i="2136"/>
  <c r="Q329" i="2136"/>
  <c r="R329" i="2136"/>
  <c r="P330" i="2136"/>
  <c r="Q330" i="2136"/>
  <c r="R330" i="2136"/>
  <c r="P331" i="2136"/>
  <c r="Q331" i="2136"/>
  <c r="P332" i="2136"/>
  <c r="Q332" i="2136"/>
  <c r="R332" i="2136"/>
  <c r="Q333" i="2136"/>
  <c r="R333" i="2136"/>
  <c r="P334" i="2136"/>
  <c r="Q334" i="2136"/>
  <c r="R334" i="2136"/>
  <c r="P335" i="2136"/>
  <c r="Q335" i="2136"/>
  <c r="P336" i="2136"/>
  <c r="Q336" i="2136"/>
  <c r="R336" i="2136"/>
  <c r="Q337" i="2136"/>
  <c r="R337" i="2136"/>
  <c r="P338" i="2136"/>
  <c r="Q338" i="2136"/>
  <c r="R338" i="2136"/>
  <c r="P339" i="2136"/>
  <c r="Q339" i="2136"/>
  <c r="P340" i="2136"/>
  <c r="Q340" i="2136"/>
  <c r="R340" i="2136"/>
  <c r="Q341" i="2136"/>
  <c r="R341" i="2136"/>
  <c r="P342" i="2136"/>
  <c r="Q342" i="2136"/>
  <c r="R342" i="2136"/>
  <c r="P343" i="2136"/>
  <c r="Q343" i="2136"/>
  <c r="P344" i="2136"/>
  <c r="Q344" i="2136"/>
  <c r="R344" i="2136"/>
  <c r="Q345" i="2136"/>
  <c r="R345" i="2136"/>
  <c r="P346" i="2136"/>
  <c r="Q346" i="2136"/>
  <c r="R346" i="2136"/>
  <c r="P347" i="2136"/>
  <c r="Q347" i="2136"/>
  <c r="AD347" i="2136"/>
  <c r="P348" i="2136"/>
  <c r="Q348" i="2136"/>
  <c r="R348" i="2136"/>
  <c r="P349" i="2136"/>
  <c r="Q349" i="2136"/>
  <c r="P350" i="2136"/>
  <c r="Q350" i="2136"/>
  <c r="R350" i="2136"/>
  <c r="Q351" i="2136"/>
  <c r="R351" i="2136"/>
  <c r="P352" i="2136"/>
  <c r="Q352" i="2136"/>
  <c r="R352" i="2136"/>
  <c r="P353" i="2136"/>
  <c r="Q353" i="2136"/>
  <c r="P354" i="2136"/>
  <c r="Q354" i="2136"/>
  <c r="R354" i="2136"/>
  <c r="Q355" i="2136"/>
  <c r="R355" i="2136"/>
  <c r="P356" i="2136"/>
  <c r="Q356" i="2136"/>
  <c r="R356" i="2136"/>
  <c r="P357" i="2136"/>
  <c r="Q357" i="2136"/>
  <c r="P358" i="2136"/>
  <c r="Q358" i="2136"/>
  <c r="R358" i="2136"/>
  <c r="Q359" i="2136"/>
  <c r="R359" i="2136"/>
  <c r="P360" i="2136"/>
  <c r="Q360" i="2136"/>
  <c r="R360" i="2136"/>
  <c r="P361" i="2136"/>
  <c r="Q361" i="2136"/>
  <c r="P362" i="2136"/>
  <c r="Q362" i="2136"/>
  <c r="R362" i="2136"/>
  <c r="Q363" i="2136"/>
  <c r="R363" i="2136"/>
  <c r="P364" i="2136"/>
  <c r="Q364" i="2136"/>
  <c r="R364" i="2136"/>
  <c r="P365" i="2136"/>
  <c r="Q365" i="2136"/>
  <c r="P366" i="2136"/>
  <c r="Q366" i="2136"/>
  <c r="R366" i="2136"/>
  <c r="Q367" i="2136"/>
  <c r="R367" i="2136"/>
  <c r="P368" i="2136"/>
  <c r="Q368" i="2136"/>
  <c r="R368" i="2136"/>
  <c r="P369" i="2136"/>
  <c r="Q369" i="2136"/>
  <c r="P370" i="2136"/>
  <c r="Q370" i="2136"/>
  <c r="R370" i="2136"/>
  <c r="Q371" i="2136"/>
  <c r="R371" i="2136"/>
  <c r="P372" i="2136"/>
  <c r="Q372" i="2136"/>
  <c r="R372" i="2136"/>
  <c r="P373" i="2136"/>
  <c r="Q373" i="2136"/>
  <c r="P374" i="2136"/>
  <c r="Q374" i="2136"/>
  <c r="R374" i="2136"/>
  <c r="Q375" i="2136"/>
  <c r="R375" i="2136"/>
  <c r="P376" i="2136"/>
  <c r="Q376" i="2136"/>
  <c r="R376" i="2136"/>
  <c r="P377" i="2136"/>
  <c r="Q377" i="2136"/>
  <c r="P378" i="2136"/>
  <c r="Q378" i="2136"/>
  <c r="R378" i="2136"/>
  <c r="Q379" i="2136"/>
  <c r="R379" i="2136"/>
  <c r="P380" i="2136"/>
  <c r="Q380" i="2136"/>
  <c r="R380" i="2136"/>
  <c r="P381" i="2136"/>
  <c r="Q381" i="2136"/>
  <c r="P382" i="2136"/>
  <c r="Q382" i="2136"/>
  <c r="R382" i="2136"/>
  <c r="Q383" i="2136"/>
  <c r="R383" i="2136"/>
  <c r="P384" i="2136"/>
  <c r="Q384" i="2136"/>
  <c r="R384" i="2136"/>
  <c r="P385" i="2136"/>
  <c r="Q385" i="2136"/>
  <c r="P386" i="2136"/>
  <c r="Q386" i="2136"/>
  <c r="R386" i="2136"/>
  <c r="Q387" i="2136"/>
  <c r="R387" i="2136"/>
  <c r="P388" i="2136"/>
  <c r="Q388" i="2136"/>
  <c r="R388" i="2136"/>
  <c r="Q389" i="2136"/>
  <c r="R389" i="2136"/>
  <c r="P390" i="2136"/>
  <c r="Q390" i="2136"/>
  <c r="R390" i="2136"/>
  <c r="D391" i="2136"/>
  <c r="P392" i="2136"/>
  <c r="Q392" i="2136"/>
  <c r="R392" i="2136"/>
  <c r="P393" i="2136"/>
  <c r="Q393" i="2136"/>
  <c r="P394" i="2136"/>
  <c r="Q394" i="2136"/>
  <c r="R394" i="2136"/>
  <c r="P396" i="2136"/>
  <c r="Q396" i="2136"/>
  <c r="R396" i="2136"/>
  <c r="J9" i="2137"/>
  <c r="R22" i="2137"/>
  <c r="K29" i="2137"/>
  <c r="D27" i="2140"/>
  <c r="T27" i="2140" s="1"/>
  <c r="V60" i="2137"/>
  <c r="U260" i="2137"/>
  <c r="O282" i="2137"/>
  <c r="P282" i="2137"/>
  <c r="P283" i="2137"/>
  <c r="P284" i="2137"/>
  <c r="P285" i="2137"/>
  <c r="P286" i="2137"/>
  <c r="D285" i="2140"/>
  <c r="T285" i="2140"/>
  <c r="D286" i="2140"/>
  <c r="T286" i="2140" s="1"/>
  <c r="D289" i="2140"/>
  <c r="T289" i="2140" s="1"/>
  <c r="D290" i="2140"/>
  <c r="T290" i="2140"/>
  <c r="D291" i="2140"/>
  <c r="T291" i="2140" s="1"/>
  <c r="O295" i="2137"/>
  <c r="P295" i="2137"/>
  <c r="P296" i="2137"/>
  <c r="P297" i="2137"/>
  <c r="O298" i="2137"/>
  <c r="P298" i="2137"/>
  <c r="O299" i="2137"/>
  <c r="P299" i="2137"/>
  <c r="P300" i="2137"/>
  <c r="P301" i="2137"/>
  <c r="O302" i="2137"/>
  <c r="P302" i="2137"/>
  <c r="O303" i="2137"/>
  <c r="P303" i="2137"/>
  <c r="P304" i="2137"/>
  <c r="P305" i="2137"/>
  <c r="O306" i="2137"/>
  <c r="P306" i="2137"/>
  <c r="O307" i="2137"/>
  <c r="P307" i="2137"/>
  <c r="P308" i="2137"/>
  <c r="P309" i="2137"/>
  <c r="O310" i="2137"/>
  <c r="P310" i="2137"/>
  <c r="O311" i="2137"/>
  <c r="P311" i="2137"/>
  <c r="P312" i="2137"/>
  <c r="P313" i="2137"/>
  <c r="O314" i="2137"/>
  <c r="P314" i="2137"/>
  <c r="O315" i="2137"/>
  <c r="P315" i="2137"/>
  <c r="P316" i="2137"/>
  <c r="P317" i="2137"/>
  <c r="O318" i="2137"/>
  <c r="P318" i="2137"/>
  <c r="O319" i="2137"/>
  <c r="P319" i="2137"/>
  <c r="P320" i="2137"/>
  <c r="P321" i="2137"/>
  <c r="O322" i="2137"/>
  <c r="P322" i="2137"/>
  <c r="O323" i="2137"/>
  <c r="P323" i="2137"/>
  <c r="P324" i="2137"/>
  <c r="P325" i="2137"/>
  <c r="O326" i="2137"/>
  <c r="P326" i="2137"/>
  <c r="O327" i="2137"/>
  <c r="P327" i="2137"/>
  <c r="P328" i="2137"/>
  <c r="P329" i="2137"/>
  <c r="O330" i="2137"/>
  <c r="P330" i="2137"/>
  <c r="O331" i="2137"/>
  <c r="P331" i="2137"/>
  <c r="P332" i="2137"/>
  <c r="P333" i="2137"/>
  <c r="O334" i="2137"/>
  <c r="P334" i="2137"/>
  <c r="O335" i="2137"/>
  <c r="P335" i="2137"/>
  <c r="P336" i="2137"/>
  <c r="P337" i="2137"/>
  <c r="O338" i="2137"/>
  <c r="P338" i="2137"/>
  <c r="O339" i="2137"/>
  <c r="P339" i="2137"/>
  <c r="P340" i="2137"/>
  <c r="P341" i="2137"/>
  <c r="O342" i="2137"/>
  <c r="P342" i="2137"/>
  <c r="O343" i="2137"/>
  <c r="P343" i="2137"/>
  <c r="P344" i="2137"/>
  <c r="P345" i="2137"/>
  <c r="O346" i="2137"/>
  <c r="P346" i="2137"/>
  <c r="E347" i="2137"/>
  <c r="O347" i="2137"/>
  <c r="P347" i="2137"/>
  <c r="O348" i="2137"/>
  <c r="P348" i="2137"/>
  <c r="O349" i="2137"/>
  <c r="P349" i="2137"/>
  <c r="O350" i="2137"/>
  <c r="P350" i="2137"/>
  <c r="O351" i="2137"/>
  <c r="P351" i="2137"/>
  <c r="D348" i="2140" s="1"/>
  <c r="T348" i="2140" s="1"/>
  <c r="O352" i="2137"/>
  <c r="P352" i="2137"/>
  <c r="D349" i="2140" s="1"/>
  <c r="T349" i="2140" s="1"/>
  <c r="O353" i="2137"/>
  <c r="P353" i="2137"/>
  <c r="O354" i="2137"/>
  <c r="P354" i="2137"/>
  <c r="O355" i="2137"/>
  <c r="P355" i="2137"/>
  <c r="O356" i="2137"/>
  <c r="P356" i="2137"/>
  <c r="O357" i="2137"/>
  <c r="P357" i="2137"/>
  <c r="O358" i="2137"/>
  <c r="P358" i="2137"/>
  <c r="O359" i="2137"/>
  <c r="P359" i="2137"/>
  <c r="O360" i="2137"/>
  <c r="P360" i="2137"/>
  <c r="D357" i="2140" s="1"/>
  <c r="T357" i="2140" s="1"/>
  <c r="O361" i="2137"/>
  <c r="P361" i="2137"/>
  <c r="O362" i="2137"/>
  <c r="P362" i="2137"/>
  <c r="O363" i="2137"/>
  <c r="P363" i="2137"/>
  <c r="O364" i="2137"/>
  <c r="P364" i="2137"/>
  <c r="O365" i="2137"/>
  <c r="P365" i="2137"/>
  <c r="O366" i="2137"/>
  <c r="P366" i="2137"/>
  <c r="O367" i="2137"/>
  <c r="P367" i="2137"/>
  <c r="O368" i="2137"/>
  <c r="P368" i="2137"/>
  <c r="O369" i="2137"/>
  <c r="P369" i="2137"/>
  <c r="O370" i="2137"/>
  <c r="P370" i="2137"/>
  <c r="O371" i="2137"/>
  <c r="P371" i="2137"/>
  <c r="O372" i="2137"/>
  <c r="P372" i="2137"/>
  <c r="O373" i="2137"/>
  <c r="P373" i="2137"/>
  <c r="O374" i="2137"/>
  <c r="P374" i="2137"/>
  <c r="O375" i="2137"/>
  <c r="P375" i="2137"/>
  <c r="D372" i="2140" s="1"/>
  <c r="T372" i="2140" s="1"/>
  <c r="O376" i="2137"/>
  <c r="P376" i="2137"/>
  <c r="O377" i="2137"/>
  <c r="P377" i="2137"/>
  <c r="O378" i="2137"/>
  <c r="P378" i="2137"/>
  <c r="O379" i="2137"/>
  <c r="P379" i="2137"/>
  <c r="O380" i="2137"/>
  <c r="P380" i="2137"/>
  <c r="O381" i="2137"/>
  <c r="P381" i="2137"/>
  <c r="O382" i="2137"/>
  <c r="P382" i="2137"/>
  <c r="O383" i="2137"/>
  <c r="P383" i="2137"/>
  <c r="O384" i="2137"/>
  <c r="P384" i="2137"/>
  <c r="O385" i="2137"/>
  <c r="P385" i="2137"/>
  <c r="O386" i="2137"/>
  <c r="P386" i="2137"/>
  <c r="O387" i="2137"/>
  <c r="P387" i="2137"/>
  <c r="O388" i="2137"/>
  <c r="P388" i="2137"/>
  <c r="O389" i="2137"/>
  <c r="P389" i="2137"/>
  <c r="O390" i="2137"/>
  <c r="P390" i="2137"/>
  <c r="K391" i="2137"/>
  <c r="P392" i="2137"/>
  <c r="P393" i="2137"/>
  <c r="O394" i="2137"/>
  <c r="P394" i="2137"/>
  <c r="K395" i="2137"/>
  <c r="P396" i="2137"/>
  <c r="C9" i="2138"/>
  <c r="C10" i="2138"/>
  <c r="D11" i="2138"/>
  <c r="C12" i="2138"/>
  <c r="C13" i="2138"/>
  <c r="E14" i="2138"/>
  <c r="E15" i="2138"/>
  <c r="F29" i="2138"/>
  <c r="E27" i="2140"/>
  <c r="U27" i="2140"/>
  <c r="X129" i="2138"/>
  <c r="X7" i="2138" s="1"/>
  <c r="O260" i="2138"/>
  <c r="U260" i="2138"/>
  <c r="J282" i="2138"/>
  <c r="K282" i="2138"/>
  <c r="K283" i="2138"/>
  <c r="K284" i="2138"/>
  <c r="K285" i="2138"/>
  <c r="K286" i="2138"/>
  <c r="E284" i="2140"/>
  <c r="U284" i="2140" s="1"/>
  <c r="E285" i="2140"/>
  <c r="U285" i="2140" s="1"/>
  <c r="E286" i="2140"/>
  <c r="U286" i="2140" s="1"/>
  <c r="E287" i="2140"/>
  <c r="U287" i="2140" s="1"/>
  <c r="E288" i="2140"/>
  <c r="U288" i="2140" s="1"/>
  <c r="E289" i="2140"/>
  <c r="U289" i="2140"/>
  <c r="E290" i="2140"/>
  <c r="U290" i="2140" s="1"/>
  <c r="E291" i="2140"/>
  <c r="U291" i="2140" s="1"/>
  <c r="J295" i="2138"/>
  <c r="K295" i="2138"/>
  <c r="J296" i="2138"/>
  <c r="K296" i="2138"/>
  <c r="J297" i="2138"/>
  <c r="K297" i="2138"/>
  <c r="E294" i="2140" s="1"/>
  <c r="U294" i="2140" s="1"/>
  <c r="J298" i="2138"/>
  <c r="K298" i="2138"/>
  <c r="J299" i="2138"/>
  <c r="K299" i="2138"/>
  <c r="J300" i="2138"/>
  <c r="E297" i="2140" s="1"/>
  <c r="U297" i="2140" s="1"/>
  <c r="K300" i="2138"/>
  <c r="J301" i="2138"/>
  <c r="K301" i="2138"/>
  <c r="J302" i="2138"/>
  <c r="K302" i="2138"/>
  <c r="J303" i="2138"/>
  <c r="K303" i="2138"/>
  <c r="J304" i="2138"/>
  <c r="K304" i="2138"/>
  <c r="J305" i="2138"/>
  <c r="K305" i="2138"/>
  <c r="J306" i="2138"/>
  <c r="K306" i="2138"/>
  <c r="J307" i="2138"/>
  <c r="K307" i="2138"/>
  <c r="J308" i="2138"/>
  <c r="K308" i="2138"/>
  <c r="E305" i="2140"/>
  <c r="U305" i="2140" s="1"/>
  <c r="J309" i="2138"/>
  <c r="K309" i="2138"/>
  <c r="J310" i="2138"/>
  <c r="K310" i="2138"/>
  <c r="J311" i="2138"/>
  <c r="K311" i="2138"/>
  <c r="J312" i="2138"/>
  <c r="K312" i="2138"/>
  <c r="J313" i="2138"/>
  <c r="K313" i="2138"/>
  <c r="E310" i="2140" s="1"/>
  <c r="U310" i="2140" s="1"/>
  <c r="J314" i="2138"/>
  <c r="K314" i="2138"/>
  <c r="J315" i="2138"/>
  <c r="K315" i="2138"/>
  <c r="J316" i="2138"/>
  <c r="K316" i="2138"/>
  <c r="E313" i="2140" s="1"/>
  <c r="U313" i="2140" s="1"/>
  <c r="J317" i="2138"/>
  <c r="K317" i="2138"/>
  <c r="J318" i="2138"/>
  <c r="K318" i="2138"/>
  <c r="J319" i="2138"/>
  <c r="K319" i="2138"/>
  <c r="J320" i="2138"/>
  <c r="K320" i="2138"/>
  <c r="J321" i="2138"/>
  <c r="K321" i="2138"/>
  <c r="J322" i="2138"/>
  <c r="K322" i="2138"/>
  <c r="J323" i="2138"/>
  <c r="K323" i="2138"/>
  <c r="J324" i="2138"/>
  <c r="K324" i="2138"/>
  <c r="J325" i="2138"/>
  <c r="K325" i="2138"/>
  <c r="J326" i="2138"/>
  <c r="K326" i="2138"/>
  <c r="J327" i="2138"/>
  <c r="K327" i="2138"/>
  <c r="J328" i="2138"/>
  <c r="K328" i="2138"/>
  <c r="J329" i="2138"/>
  <c r="K329" i="2138"/>
  <c r="E326" i="2140" s="1"/>
  <c r="U326" i="2140" s="1"/>
  <c r="J330" i="2138"/>
  <c r="K330" i="2138"/>
  <c r="J331" i="2138"/>
  <c r="K331" i="2138"/>
  <c r="J332" i="2138"/>
  <c r="E329" i="2140" s="1"/>
  <c r="U329" i="2140" s="1"/>
  <c r="K332" i="2138"/>
  <c r="J333" i="2138"/>
  <c r="K333" i="2138"/>
  <c r="J334" i="2138"/>
  <c r="K334" i="2138"/>
  <c r="J335" i="2138"/>
  <c r="K335" i="2138"/>
  <c r="J336" i="2138"/>
  <c r="K336" i="2138"/>
  <c r="J337" i="2138"/>
  <c r="K337" i="2138"/>
  <c r="J338" i="2138"/>
  <c r="K338" i="2138"/>
  <c r="J339" i="2138"/>
  <c r="K339" i="2138"/>
  <c r="J340" i="2138"/>
  <c r="K340" i="2138"/>
  <c r="E337" i="2140"/>
  <c r="U337" i="2140" s="1"/>
  <c r="J341" i="2138"/>
  <c r="K341" i="2138"/>
  <c r="J342" i="2138"/>
  <c r="K342" i="2138"/>
  <c r="J343" i="2138"/>
  <c r="K343" i="2138"/>
  <c r="J344" i="2138"/>
  <c r="K344" i="2138"/>
  <c r="J345" i="2138"/>
  <c r="K345" i="2138"/>
  <c r="E342" i="2140" s="1"/>
  <c r="U342" i="2140" s="1"/>
  <c r="J346" i="2138"/>
  <c r="K346" i="2138"/>
  <c r="J347" i="2138"/>
  <c r="K347" i="2138"/>
  <c r="W347" i="2138"/>
  <c r="J348" i="2138"/>
  <c r="K348" i="2138"/>
  <c r="J349" i="2138"/>
  <c r="K349" i="2138"/>
  <c r="J350" i="2138"/>
  <c r="K350" i="2138"/>
  <c r="J351" i="2138"/>
  <c r="K351" i="2138"/>
  <c r="J352" i="2138"/>
  <c r="K352" i="2138"/>
  <c r="J353" i="2138"/>
  <c r="K353" i="2138"/>
  <c r="J354" i="2138"/>
  <c r="K354" i="2138"/>
  <c r="J355" i="2138"/>
  <c r="K355" i="2138"/>
  <c r="E352" i="2140"/>
  <c r="U352" i="2140" s="1"/>
  <c r="J356" i="2138"/>
  <c r="K356" i="2138"/>
  <c r="J357" i="2138"/>
  <c r="K357" i="2138"/>
  <c r="J358" i="2138"/>
  <c r="K358" i="2138"/>
  <c r="J359" i="2138"/>
  <c r="K359" i="2138"/>
  <c r="E356" i="2140" s="1"/>
  <c r="U356" i="2140" s="1"/>
  <c r="J360" i="2138"/>
  <c r="K360" i="2138"/>
  <c r="J361" i="2138"/>
  <c r="K361" i="2138"/>
  <c r="J362" i="2138"/>
  <c r="E359" i="2140" s="1"/>
  <c r="U359" i="2140" s="1"/>
  <c r="K362" i="2138"/>
  <c r="J363" i="2138"/>
  <c r="K363" i="2138"/>
  <c r="J364" i="2138"/>
  <c r="K364" i="2138"/>
  <c r="J365" i="2138"/>
  <c r="K365" i="2138"/>
  <c r="J366" i="2138"/>
  <c r="K366" i="2138"/>
  <c r="J367" i="2138"/>
  <c r="K367" i="2138"/>
  <c r="J368" i="2138"/>
  <c r="K368" i="2138"/>
  <c r="J369" i="2138"/>
  <c r="K369" i="2138"/>
  <c r="J370" i="2138"/>
  <c r="K370" i="2138"/>
  <c r="J371" i="2138"/>
  <c r="K371" i="2138"/>
  <c r="J372" i="2138"/>
  <c r="K372" i="2138"/>
  <c r="J373" i="2138"/>
  <c r="K373" i="2138"/>
  <c r="J374" i="2138"/>
  <c r="K374" i="2138"/>
  <c r="J375" i="2138"/>
  <c r="K375" i="2138"/>
  <c r="E372" i="2140" s="1"/>
  <c r="U372" i="2140" s="1"/>
  <c r="J376" i="2138"/>
  <c r="K376" i="2138"/>
  <c r="J377" i="2138"/>
  <c r="K377" i="2138"/>
  <c r="J378" i="2138"/>
  <c r="K378" i="2138"/>
  <c r="E375" i="2140" s="1"/>
  <c r="U375" i="2140" s="1"/>
  <c r="J379" i="2138"/>
  <c r="K379" i="2138"/>
  <c r="J380" i="2138"/>
  <c r="K380" i="2138"/>
  <c r="J381" i="2138"/>
  <c r="K381" i="2138"/>
  <c r="J382" i="2138"/>
  <c r="K382" i="2138"/>
  <c r="J383" i="2138"/>
  <c r="K383" i="2138"/>
  <c r="J384" i="2138"/>
  <c r="K384" i="2138"/>
  <c r="J385" i="2138"/>
  <c r="K385" i="2138"/>
  <c r="J386" i="2138"/>
  <c r="K386" i="2138"/>
  <c r="J387" i="2138"/>
  <c r="K387" i="2138"/>
  <c r="E384" i="2140"/>
  <c r="U384" i="2140" s="1"/>
  <c r="J388" i="2138"/>
  <c r="K388" i="2138"/>
  <c r="J389" i="2138"/>
  <c r="K389" i="2138"/>
  <c r="J390" i="2138"/>
  <c r="K390" i="2138"/>
  <c r="F391" i="2138"/>
  <c r="K392" i="2138"/>
  <c r="K393" i="2138"/>
  <c r="K394" i="2138"/>
  <c r="F395" i="2138"/>
  <c r="E392" i="2140"/>
  <c r="U392" i="2140" s="1"/>
  <c r="J396" i="2138"/>
  <c r="K396" i="2138"/>
  <c r="F5" i="2140"/>
  <c r="V5" i="2140" s="1"/>
  <c r="F6" i="2140"/>
  <c r="V6" i="2140" s="1"/>
  <c r="F7" i="2140"/>
  <c r="V7" i="2140" s="1"/>
  <c r="F8" i="2140"/>
  <c r="V8" i="2140" s="1"/>
  <c r="F9" i="2140"/>
  <c r="V9" i="2140" s="1"/>
  <c r="F10" i="2140"/>
  <c r="V10" i="2140"/>
  <c r="F11" i="2140"/>
  <c r="V11" i="2140" s="1"/>
  <c r="F12" i="2140"/>
  <c r="V12" i="2140" s="1"/>
  <c r="F13" i="2140"/>
  <c r="V13" i="2140" s="1"/>
  <c r="F14" i="2140"/>
  <c r="V14" i="2140" s="1"/>
  <c r="F15" i="2140"/>
  <c r="V15" i="2140" s="1"/>
  <c r="F16" i="2140"/>
  <c r="V16" i="2140"/>
  <c r="F17" i="2140"/>
  <c r="V17" i="2140" s="1"/>
  <c r="F18" i="2140"/>
  <c r="V18" i="2140" s="1"/>
  <c r="F19" i="2140"/>
  <c r="V19" i="2140" s="1"/>
  <c r="F20" i="2140"/>
  <c r="V20" i="2140"/>
  <c r="F21" i="2140"/>
  <c r="V21" i="2140" s="1"/>
  <c r="F22" i="2140"/>
  <c r="V22" i="2140" s="1"/>
  <c r="F23" i="2140"/>
  <c r="V23" i="2140" s="1"/>
  <c r="F24" i="2140"/>
  <c r="V24" i="2140" s="1"/>
  <c r="F25" i="2140"/>
  <c r="V25" i="2140" s="1"/>
  <c r="F26" i="2140"/>
  <c r="V26" i="2140" s="1"/>
  <c r="F27" i="2140"/>
  <c r="V27" i="2140" s="1"/>
  <c r="F28" i="2140"/>
  <c r="V28" i="2140"/>
  <c r="F29" i="2140"/>
  <c r="V29" i="2140" s="1"/>
  <c r="F30" i="2140"/>
  <c r="V30" i="2140" s="1"/>
  <c r="F31" i="2140"/>
  <c r="V31" i="2140" s="1"/>
  <c r="F32" i="2140"/>
  <c r="V32" i="2140" s="1"/>
  <c r="F33" i="2140"/>
  <c r="V33" i="2140" s="1"/>
  <c r="F34" i="2140"/>
  <c r="V34" i="2140" s="1"/>
  <c r="F35" i="2140"/>
  <c r="V35" i="2140" s="1"/>
  <c r="F36" i="2140"/>
  <c r="V36" i="2140" s="1"/>
  <c r="F37" i="2140"/>
  <c r="V37" i="2140" s="1"/>
  <c r="F38" i="2140"/>
  <c r="V38" i="2140" s="1"/>
  <c r="F39" i="2140"/>
  <c r="V39" i="2140" s="1"/>
  <c r="F40" i="2140"/>
  <c r="V40" i="2140" s="1"/>
  <c r="F41" i="2140"/>
  <c r="V41" i="2140" s="1"/>
  <c r="F42" i="2140"/>
  <c r="V42" i="2140"/>
  <c r="F43" i="2140"/>
  <c r="V43" i="2140" s="1"/>
  <c r="F44" i="2140"/>
  <c r="V44" i="2140" s="1"/>
  <c r="F45" i="2140"/>
  <c r="V45" i="2140" s="1"/>
  <c r="F46" i="2140"/>
  <c r="V46" i="2140" s="1"/>
  <c r="F47" i="2140"/>
  <c r="V47" i="2140" s="1"/>
  <c r="F48" i="2140"/>
  <c r="V48" i="2140"/>
  <c r="F49" i="2140"/>
  <c r="V49" i="2140" s="1"/>
  <c r="F50" i="2140"/>
  <c r="V50" i="2140" s="1"/>
  <c r="F51" i="2140"/>
  <c r="V51" i="2140" s="1"/>
  <c r="F52" i="2140"/>
  <c r="V52" i="2140"/>
  <c r="F53" i="2140"/>
  <c r="V53" i="2140" s="1"/>
  <c r="F54" i="2140"/>
  <c r="V54" i="2140" s="1"/>
  <c r="F55" i="2140"/>
  <c r="V55" i="2140" s="1"/>
  <c r="F56" i="2140"/>
  <c r="V56" i="2140" s="1"/>
  <c r="F57" i="2140"/>
  <c r="V57" i="2140" s="1"/>
  <c r="F58" i="2140"/>
  <c r="V58" i="2140" s="1"/>
  <c r="F59" i="2140"/>
  <c r="V59" i="2140" s="1"/>
  <c r="F60" i="2140"/>
  <c r="V60" i="2140"/>
  <c r="F61" i="2140"/>
  <c r="V61" i="2140" s="1"/>
  <c r="F62" i="2140"/>
  <c r="V62" i="2140" s="1"/>
  <c r="F63" i="2140"/>
  <c r="V63" i="2140" s="1"/>
  <c r="F64" i="2140"/>
  <c r="V64" i="2140" s="1"/>
  <c r="F65" i="2140"/>
  <c r="V65" i="2140" s="1"/>
  <c r="F66" i="2140"/>
  <c r="V66" i="2140" s="1"/>
  <c r="F67" i="2140"/>
  <c r="V67" i="2140" s="1"/>
  <c r="F68" i="2140"/>
  <c r="V68" i="2140" s="1"/>
  <c r="F69" i="2140"/>
  <c r="V69" i="2140" s="1"/>
  <c r="F70" i="2140"/>
  <c r="V70" i="2140" s="1"/>
  <c r="F71" i="2140"/>
  <c r="V71" i="2140" s="1"/>
  <c r="F72" i="2140"/>
  <c r="V72" i="2140" s="1"/>
  <c r="F73" i="2140"/>
  <c r="V73" i="2140" s="1"/>
  <c r="F74" i="2140"/>
  <c r="V74" i="2140"/>
  <c r="F75" i="2140"/>
  <c r="V75" i="2140" s="1"/>
  <c r="F76" i="2140"/>
  <c r="V76" i="2140" s="1"/>
  <c r="F77" i="2140"/>
  <c r="V77" i="2140" s="1"/>
  <c r="F78" i="2140"/>
  <c r="V78" i="2140" s="1"/>
  <c r="F79" i="2140"/>
  <c r="V79" i="2140" s="1"/>
  <c r="F80" i="2140"/>
  <c r="V80" i="2140"/>
  <c r="F81" i="2140"/>
  <c r="V81" i="2140" s="1"/>
  <c r="F82" i="2140"/>
  <c r="V82" i="2140" s="1"/>
  <c r="F83" i="2140"/>
  <c r="V83" i="2140" s="1"/>
  <c r="F84" i="2140"/>
  <c r="V84" i="2140"/>
  <c r="F85" i="2140"/>
  <c r="V85" i="2140" s="1"/>
  <c r="F86" i="2140"/>
  <c r="V86" i="2140" s="1"/>
  <c r="F87" i="2140"/>
  <c r="V87" i="2140" s="1"/>
  <c r="F88" i="2140"/>
  <c r="V88" i="2140" s="1"/>
  <c r="F89" i="2140"/>
  <c r="V89" i="2140" s="1"/>
  <c r="F90" i="2140"/>
  <c r="V90" i="2140" s="1"/>
  <c r="F91" i="2140"/>
  <c r="V91" i="2140" s="1"/>
  <c r="F92" i="2140"/>
  <c r="V92" i="2140"/>
  <c r="F93" i="2140"/>
  <c r="V93" i="2140" s="1"/>
  <c r="F94" i="2140"/>
  <c r="V94" i="2140" s="1"/>
  <c r="F95" i="2140"/>
  <c r="V95" i="2140" s="1"/>
  <c r="F96" i="2140"/>
  <c r="V96" i="2140" s="1"/>
  <c r="F97" i="2140"/>
  <c r="V97" i="2140" s="1"/>
  <c r="F98" i="2140"/>
  <c r="V98" i="2140" s="1"/>
  <c r="F99" i="2140"/>
  <c r="V99" i="2140" s="1"/>
  <c r="F100" i="2140"/>
  <c r="V100" i="2140" s="1"/>
  <c r="F101" i="2140"/>
  <c r="V101" i="2140" s="1"/>
  <c r="F102" i="2140"/>
  <c r="V102" i="2140" s="1"/>
  <c r="F103" i="2140"/>
  <c r="V103" i="2140" s="1"/>
  <c r="F104" i="2140"/>
  <c r="V104" i="2140" s="1"/>
  <c r="F105" i="2140"/>
  <c r="V105" i="2140" s="1"/>
  <c r="F106" i="2140"/>
  <c r="V106" i="2140"/>
  <c r="F107" i="2140"/>
  <c r="V107" i="2140" s="1"/>
  <c r="F108" i="2140"/>
  <c r="V108" i="2140" s="1"/>
  <c r="F109" i="2140"/>
  <c r="V109" i="2140" s="1"/>
  <c r="F110" i="2140"/>
  <c r="V110" i="2140" s="1"/>
  <c r="F111" i="2140"/>
  <c r="V111" i="2140" s="1"/>
  <c r="F112" i="2140"/>
  <c r="V112" i="2140"/>
  <c r="F113" i="2140"/>
  <c r="V113" i="2140" s="1"/>
  <c r="F114" i="2140"/>
  <c r="V114" i="2140" s="1"/>
  <c r="F115" i="2140"/>
  <c r="V115" i="2140" s="1"/>
  <c r="F116" i="2140"/>
  <c r="V116" i="2140"/>
  <c r="F117" i="2140"/>
  <c r="V117" i="2140" s="1"/>
  <c r="F118" i="2140"/>
  <c r="V118" i="2140" s="1"/>
  <c r="F119" i="2140"/>
  <c r="V119" i="2140" s="1"/>
  <c r="F120" i="2140"/>
  <c r="V120" i="2140" s="1"/>
  <c r="F121" i="2140"/>
  <c r="V121" i="2140" s="1"/>
  <c r="F122" i="2140"/>
  <c r="V122" i="2140" s="1"/>
  <c r="F123" i="2140"/>
  <c r="V123" i="2140" s="1"/>
  <c r="F124" i="2140"/>
  <c r="V124" i="2140"/>
  <c r="F125" i="2140"/>
  <c r="V125" i="2140" s="1"/>
  <c r="F127" i="2140"/>
  <c r="V127" i="2140" s="1"/>
  <c r="F128" i="2140"/>
  <c r="V128" i="2140"/>
  <c r="F129" i="2140"/>
  <c r="V129" i="2140" s="1"/>
  <c r="F130" i="2140"/>
  <c r="V130" i="2140" s="1"/>
  <c r="F131" i="2140"/>
  <c r="V131" i="2140" s="1"/>
  <c r="F132" i="2140"/>
  <c r="V132" i="2140"/>
  <c r="F133" i="2140"/>
  <c r="V133" i="2140" s="1"/>
  <c r="F134" i="2140"/>
  <c r="V134" i="2140" s="1"/>
  <c r="F135" i="2140"/>
  <c r="V135" i="2140" s="1"/>
  <c r="F136" i="2140"/>
  <c r="V136" i="2140"/>
  <c r="F137" i="2140"/>
  <c r="V137" i="2140" s="1"/>
  <c r="F138" i="2140"/>
  <c r="V138" i="2140" s="1"/>
  <c r="F139" i="2140"/>
  <c r="V139" i="2140" s="1"/>
  <c r="F140" i="2140"/>
  <c r="V140" i="2140"/>
  <c r="F141" i="2140"/>
  <c r="V141" i="2140" s="1"/>
  <c r="F142" i="2140"/>
  <c r="V142" i="2140" s="1"/>
  <c r="F143" i="2140"/>
  <c r="V143" i="2140" s="1"/>
  <c r="F144" i="2140"/>
  <c r="V144" i="2140"/>
  <c r="F145" i="2140"/>
  <c r="V145" i="2140" s="1"/>
  <c r="F146" i="2140"/>
  <c r="V146" i="2140" s="1"/>
  <c r="F147" i="2140"/>
  <c r="V147" i="2140" s="1"/>
  <c r="F148" i="2140"/>
  <c r="V148" i="2140"/>
  <c r="F149" i="2140"/>
  <c r="V149" i="2140" s="1"/>
  <c r="F150" i="2140"/>
  <c r="V150" i="2140" s="1"/>
  <c r="F151" i="2140"/>
  <c r="V151" i="2140" s="1"/>
  <c r="F152" i="2140"/>
  <c r="V152" i="2140"/>
  <c r="F153" i="2140"/>
  <c r="V153" i="2140" s="1"/>
  <c r="F154" i="2140"/>
  <c r="V154" i="2140" s="1"/>
  <c r="F155" i="2140"/>
  <c r="V155" i="2140" s="1"/>
  <c r="F156" i="2140"/>
  <c r="V156" i="2140"/>
  <c r="F157" i="2140"/>
  <c r="V157" i="2140" s="1"/>
  <c r="F158" i="2140"/>
  <c r="V158" i="2140" s="1"/>
  <c r="F159" i="2140"/>
  <c r="V159" i="2140" s="1"/>
  <c r="F160" i="2140"/>
  <c r="V160" i="2140"/>
  <c r="F161" i="2140"/>
  <c r="V161" i="2140" s="1"/>
  <c r="F162" i="2140"/>
  <c r="V162" i="2140" s="1"/>
  <c r="F163" i="2140"/>
  <c r="V163" i="2140" s="1"/>
  <c r="F164" i="2140"/>
  <c r="V164" i="2140"/>
  <c r="F165" i="2140"/>
  <c r="V165" i="2140" s="1"/>
  <c r="F166" i="2140"/>
  <c r="V166" i="2140" s="1"/>
  <c r="F167" i="2140"/>
  <c r="V167" i="2140" s="1"/>
  <c r="F168" i="2140"/>
  <c r="V168" i="2140"/>
  <c r="F169" i="2140"/>
  <c r="V169" i="2140" s="1"/>
  <c r="F170" i="2140"/>
  <c r="V170" i="2140" s="1"/>
  <c r="F171" i="2140"/>
  <c r="V171" i="2140" s="1"/>
  <c r="F172" i="2140"/>
  <c r="V172" i="2140"/>
  <c r="F173" i="2140"/>
  <c r="V173" i="2140" s="1"/>
  <c r="F174" i="2140"/>
  <c r="V174" i="2140" s="1"/>
  <c r="F175" i="2140"/>
  <c r="V175" i="2140" s="1"/>
  <c r="F176" i="2140"/>
  <c r="V176" i="2140"/>
  <c r="F177" i="2140"/>
  <c r="V177" i="2140" s="1"/>
  <c r="F178" i="2140"/>
  <c r="V178" i="2140" s="1"/>
  <c r="F179" i="2140"/>
  <c r="V179" i="2140" s="1"/>
  <c r="F180" i="2140"/>
  <c r="V180" i="2140"/>
  <c r="F181" i="2140"/>
  <c r="V181" i="2140" s="1"/>
  <c r="F182" i="2140"/>
  <c r="V182" i="2140" s="1"/>
  <c r="F183" i="2140"/>
  <c r="V183" i="2140" s="1"/>
  <c r="F184" i="2140"/>
  <c r="V184" i="2140"/>
  <c r="F185" i="2140"/>
  <c r="V185" i="2140" s="1"/>
  <c r="F186" i="2140"/>
  <c r="V186" i="2140" s="1"/>
  <c r="F187" i="2140"/>
  <c r="V187" i="2140" s="1"/>
  <c r="F188" i="2140"/>
  <c r="V188" i="2140"/>
  <c r="F189" i="2140"/>
  <c r="V189" i="2140" s="1"/>
  <c r="F190" i="2140"/>
  <c r="V190" i="2140" s="1"/>
  <c r="F191" i="2140"/>
  <c r="V191" i="2140" s="1"/>
  <c r="F192" i="2140"/>
  <c r="V192" i="2140"/>
  <c r="F193" i="2140"/>
  <c r="V193" i="2140" s="1"/>
  <c r="F194" i="2140"/>
  <c r="V194" i="2140" s="1"/>
  <c r="F195" i="2140"/>
  <c r="V195" i="2140" s="1"/>
  <c r="F196" i="2140"/>
  <c r="V196" i="2140"/>
  <c r="F197" i="2140"/>
  <c r="V197" i="2140" s="1"/>
  <c r="F198" i="2140"/>
  <c r="V198" i="2140" s="1"/>
  <c r="F199" i="2140"/>
  <c r="V199" i="2140" s="1"/>
  <c r="F200" i="2140"/>
  <c r="V200" i="2140"/>
  <c r="F201" i="2140"/>
  <c r="V201" i="2140" s="1"/>
  <c r="F202" i="2140"/>
  <c r="V202" i="2140" s="1"/>
  <c r="F203" i="2140"/>
  <c r="V203" i="2140" s="1"/>
  <c r="F204" i="2140"/>
  <c r="V204" i="2140"/>
  <c r="F205" i="2140"/>
  <c r="V205" i="2140" s="1"/>
  <c r="F206" i="2140"/>
  <c r="V206" i="2140" s="1"/>
  <c r="F207" i="2140"/>
  <c r="V207" i="2140" s="1"/>
  <c r="F208" i="2140"/>
  <c r="V208" i="2140"/>
  <c r="F209" i="2140"/>
  <c r="V209" i="2140" s="1"/>
  <c r="F210" i="2140"/>
  <c r="V210" i="2140" s="1"/>
  <c r="F211" i="2140"/>
  <c r="V211" i="2140" s="1"/>
  <c r="F212" i="2140"/>
  <c r="V212" i="2140"/>
  <c r="F213" i="2140"/>
  <c r="V213" i="2140" s="1"/>
  <c r="F214" i="2140"/>
  <c r="V214" i="2140" s="1"/>
  <c r="F215" i="2140"/>
  <c r="V215" i="2140" s="1"/>
  <c r="F216" i="2140"/>
  <c r="V216" i="2140"/>
  <c r="F217" i="2140"/>
  <c r="V217" i="2140" s="1"/>
  <c r="F218" i="2140"/>
  <c r="V218" i="2140" s="1"/>
  <c r="F219" i="2140"/>
  <c r="V219" i="2140" s="1"/>
  <c r="F220" i="2140"/>
  <c r="V220" i="2140"/>
  <c r="F221" i="2140"/>
  <c r="V221" i="2140" s="1"/>
  <c r="F222" i="2140"/>
  <c r="V222" i="2140" s="1"/>
  <c r="F223" i="2140"/>
  <c r="V223" i="2140" s="1"/>
  <c r="F224" i="2140"/>
  <c r="V224" i="2140"/>
  <c r="F225" i="2140"/>
  <c r="V225" i="2140" s="1"/>
  <c r="F226" i="2140"/>
  <c r="V226" i="2140" s="1"/>
  <c r="F227" i="2140"/>
  <c r="V227" i="2140" s="1"/>
  <c r="F228" i="2140"/>
  <c r="V228" i="2140"/>
  <c r="F229" i="2140"/>
  <c r="V229" i="2140" s="1"/>
  <c r="F230" i="2140"/>
  <c r="V230" i="2140" s="1"/>
  <c r="F231" i="2140"/>
  <c r="V231" i="2140" s="1"/>
  <c r="F232" i="2140"/>
  <c r="V232" i="2140"/>
  <c r="F233" i="2140"/>
  <c r="V233" i="2140" s="1"/>
  <c r="F234" i="2140"/>
  <c r="V234" i="2140" s="1"/>
  <c r="F235" i="2140"/>
  <c r="V235" i="2140" s="1"/>
  <c r="F236" i="2140"/>
  <c r="V236" i="2140"/>
  <c r="F237" i="2140"/>
  <c r="V237" i="2140" s="1"/>
  <c r="F238" i="2140"/>
  <c r="V238" i="2140" s="1"/>
  <c r="F239" i="2140"/>
  <c r="V239" i="2140" s="1"/>
  <c r="F240" i="2140"/>
  <c r="V240" i="2140"/>
  <c r="F241" i="2140"/>
  <c r="V241" i="2140" s="1"/>
  <c r="F242" i="2140"/>
  <c r="V242" i="2140" s="1"/>
  <c r="F243" i="2140"/>
  <c r="V243" i="2140" s="1"/>
  <c r="F244" i="2140"/>
  <c r="V244" i="2140"/>
  <c r="F245" i="2140"/>
  <c r="V245" i="2140" s="1"/>
  <c r="F246" i="2140"/>
  <c r="V246" i="2140" s="1"/>
  <c r="F247" i="2140"/>
  <c r="V247" i="2140" s="1"/>
  <c r="F248" i="2140"/>
  <c r="V248" i="2140"/>
  <c r="F249" i="2140"/>
  <c r="V249" i="2140" s="1"/>
  <c r="F250" i="2140"/>
  <c r="V250" i="2140" s="1"/>
  <c r="U256" i="2139"/>
  <c r="F252" i="2140"/>
  <c r="V252" i="2140"/>
  <c r="F253" i="2140"/>
  <c r="V253" i="2140"/>
  <c r="F254" i="2140"/>
  <c r="V254" i="2140"/>
  <c r="F255" i="2140"/>
  <c r="V255" i="2140"/>
  <c r="F256" i="2140"/>
  <c r="V256" i="2140"/>
  <c r="F257" i="2140"/>
  <c r="V257" i="2140"/>
  <c r="F258" i="2140"/>
  <c r="V258" i="2140"/>
  <c r="F259" i="2140"/>
  <c r="V259" i="2140"/>
  <c r="F260" i="2140"/>
  <c r="V260" i="2140"/>
  <c r="F261" i="2140"/>
  <c r="V261" i="2140"/>
  <c r="F262" i="2140"/>
  <c r="V262" i="2140"/>
  <c r="F263" i="2140"/>
  <c r="V263" i="2140"/>
  <c r="F264" i="2140"/>
  <c r="V264" i="2140"/>
  <c r="F265" i="2140"/>
  <c r="V265" i="2140"/>
  <c r="F266" i="2140"/>
  <c r="V266" i="2140"/>
  <c r="F267" i="2140"/>
  <c r="V267" i="2140"/>
  <c r="F268" i="2140"/>
  <c r="V268" i="2140"/>
  <c r="F269" i="2140"/>
  <c r="V269" i="2140"/>
  <c r="F270" i="2140"/>
  <c r="V270" i="2140"/>
  <c r="F271" i="2140"/>
  <c r="V271" i="2140"/>
  <c r="F272" i="2140"/>
  <c r="V272" i="2140"/>
  <c r="F273" i="2140"/>
  <c r="V273" i="2140"/>
  <c r="F274" i="2140"/>
  <c r="V274" i="2140"/>
  <c r="F275" i="2140"/>
  <c r="V275" i="2140"/>
  <c r="F276" i="2140"/>
  <c r="V276" i="2140"/>
  <c r="F277" i="2140"/>
  <c r="V277" i="2140"/>
  <c r="F278" i="2140"/>
  <c r="V278" i="2140"/>
  <c r="F279" i="2140"/>
  <c r="V279" i="2140"/>
  <c r="F280" i="2140"/>
  <c r="V280" i="2140"/>
  <c r="F281" i="2140"/>
  <c r="V281" i="2140"/>
  <c r="F282" i="2140"/>
  <c r="V282" i="2140"/>
  <c r="F283" i="2140"/>
  <c r="V283" i="2140"/>
  <c r="F284" i="2140"/>
  <c r="V284" i="2140"/>
  <c r="F285" i="2140"/>
  <c r="V285" i="2140"/>
  <c r="F286" i="2140"/>
  <c r="V286" i="2140"/>
  <c r="F287" i="2140"/>
  <c r="V287" i="2140"/>
  <c r="F288" i="2140"/>
  <c r="V288" i="2140"/>
  <c r="F289" i="2140"/>
  <c r="V289" i="2140"/>
  <c r="F290" i="2140"/>
  <c r="V290" i="2140"/>
  <c r="F291" i="2140"/>
  <c r="V291" i="2140"/>
  <c r="F292" i="2140"/>
  <c r="V292" i="2140"/>
  <c r="F293" i="2140"/>
  <c r="V293" i="2140"/>
  <c r="F294" i="2140"/>
  <c r="V294" i="2140"/>
  <c r="F295" i="2140"/>
  <c r="V295" i="2140"/>
  <c r="F296" i="2140"/>
  <c r="V296" i="2140"/>
  <c r="F297" i="2140"/>
  <c r="V297" i="2140"/>
  <c r="F298" i="2140"/>
  <c r="V298" i="2140"/>
  <c r="F299" i="2140"/>
  <c r="V299" i="2140"/>
  <c r="F300" i="2140"/>
  <c r="V300" i="2140"/>
  <c r="F301" i="2140"/>
  <c r="V301" i="2140"/>
  <c r="F302" i="2140"/>
  <c r="V302" i="2140"/>
  <c r="F303" i="2140"/>
  <c r="V303" i="2140"/>
  <c r="F304" i="2140"/>
  <c r="V304" i="2140"/>
  <c r="F305" i="2140"/>
  <c r="V305" i="2140"/>
  <c r="F306" i="2140"/>
  <c r="V306" i="2140"/>
  <c r="F307" i="2140"/>
  <c r="V307" i="2140"/>
  <c r="F308" i="2140"/>
  <c r="V308" i="2140"/>
  <c r="F309" i="2140"/>
  <c r="V309" i="2140"/>
  <c r="F310" i="2140"/>
  <c r="V310" i="2140"/>
  <c r="F311" i="2140"/>
  <c r="V311" i="2140"/>
  <c r="F312" i="2140"/>
  <c r="V312" i="2140"/>
  <c r="F313" i="2140"/>
  <c r="V313" i="2140"/>
  <c r="F314" i="2140"/>
  <c r="V314" i="2140"/>
  <c r="F315" i="2140"/>
  <c r="V315" i="2140"/>
  <c r="F316" i="2140"/>
  <c r="V316" i="2140"/>
  <c r="F317" i="2140"/>
  <c r="V317" i="2140"/>
  <c r="F318" i="2140"/>
  <c r="V318" i="2140"/>
  <c r="F319" i="2140"/>
  <c r="V319" i="2140"/>
  <c r="F320" i="2140"/>
  <c r="V320" i="2140"/>
  <c r="F321" i="2140"/>
  <c r="V321" i="2140"/>
  <c r="F322" i="2140"/>
  <c r="V322" i="2140"/>
  <c r="F323" i="2140"/>
  <c r="V323" i="2140"/>
  <c r="F324" i="2140"/>
  <c r="V324" i="2140"/>
  <c r="F325" i="2140"/>
  <c r="V325" i="2140"/>
  <c r="F326" i="2140"/>
  <c r="V326" i="2140"/>
  <c r="F327" i="2140"/>
  <c r="V327" i="2140"/>
  <c r="F328" i="2140"/>
  <c r="V328" i="2140"/>
  <c r="F329" i="2140"/>
  <c r="V329" i="2140"/>
  <c r="F330" i="2140"/>
  <c r="V330" i="2140"/>
  <c r="F331" i="2140"/>
  <c r="V331" i="2140"/>
  <c r="F332" i="2140"/>
  <c r="V332" i="2140"/>
  <c r="F333" i="2140"/>
  <c r="V333" i="2140"/>
  <c r="F334" i="2140"/>
  <c r="V334" i="2140"/>
  <c r="F335" i="2140"/>
  <c r="V335" i="2140"/>
  <c r="F336" i="2140"/>
  <c r="V336" i="2140"/>
  <c r="F337" i="2140"/>
  <c r="V337" i="2140"/>
  <c r="F338" i="2140"/>
  <c r="V338" i="2140"/>
  <c r="F339" i="2140"/>
  <c r="V339" i="2140"/>
  <c r="F340" i="2140"/>
  <c r="V340" i="2140"/>
  <c r="F341" i="2140"/>
  <c r="V341" i="2140"/>
  <c r="F342" i="2140"/>
  <c r="V342" i="2140"/>
  <c r="F343" i="2140"/>
  <c r="V343" i="2140"/>
  <c r="F344" i="2140"/>
  <c r="V344" i="2140"/>
  <c r="F345" i="2140"/>
  <c r="V345" i="2140"/>
  <c r="F346" i="2140"/>
  <c r="V346" i="2140"/>
  <c r="F347" i="2140"/>
  <c r="V347" i="2140"/>
  <c r="F348" i="2140"/>
  <c r="V348" i="2140"/>
  <c r="F349" i="2140"/>
  <c r="V349" i="2140"/>
  <c r="F350" i="2140"/>
  <c r="V350" i="2140"/>
  <c r="F351" i="2140"/>
  <c r="V351" i="2140"/>
  <c r="F352" i="2140"/>
  <c r="V352" i="2140"/>
  <c r="F353" i="2140"/>
  <c r="V353" i="2140"/>
  <c r="F354" i="2140"/>
  <c r="V354" i="2140"/>
  <c r="F355" i="2140"/>
  <c r="V355" i="2140"/>
  <c r="F356" i="2140"/>
  <c r="V356" i="2140"/>
  <c r="F357" i="2140"/>
  <c r="V357" i="2140"/>
  <c r="F358" i="2140"/>
  <c r="V358" i="2140"/>
  <c r="F359" i="2140"/>
  <c r="V359" i="2140"/>
  <c r="F360" i="2140"/>
  <c r="V360" i="2140"/>
  <c r="F361" i="2140"/>
  <c r="V361" i="2140"/>
  <c r="F362" i="2140"/>
  <c r="V362" i="2140"/>
  <c r="F363" i="2140"/>
  <c r="V363" i="2140"/>
  <c r="F364" i="2140"/>
  <c r="V364" i="2140"/>
  <c r="F365" i="2140"/>
  <c r="V365" i="2140"/>
  <c r="F366" i="2140"/>
  <c r="V366" i="2140"/>
  <c r="F367" i="2140"/>
  <c r="V367" i="2140"/>
  <c r="F368" i="2140"/>
  <c r="V368" i="2140"/>
  <c r="F369" i="2140"/>
  <c r="V369" i="2140"/>
  <c r="F370" i="2140"/>
  <c r="V370" i="2140"/>
  <c r="F371" i="2140"/>
  <c r="V371" i="2140"/>
  <c r="F372" i="2140"/>
  <c r="V372" i="2140"/>
  <c r="F373" i="2140"/>
  <c r="V373" i="2140"/>
  <c r="F374" i="2140"/>
  <c r="V374" i="2140"/>
  <c r="F375" i="2140"/>
  <c r="V375" i="2140"/>
  <c r="F376" i="2140"/>
  <c r="V376" i="2140"/>
  <c r="F377" i="2140"/>
  <c r="V377" i="2140"/>
  <c r="F378" i="2140"/>
  <c r="V378" i="2140"/>
  <c r="F379" i="2140"/>
  <c r="V379" i="2140"/>
  <c r="F380" i="2140"/>
  <c r="V380" i="2140"/>
  <c r="F381" i="2140"/>
  <c r="V381" i="2140"/>
  <c r="F382" i="2140"/>
  <c r="V382" i="2140"/>
  <c r="F383" i="2140"/>
  <c r="V383" i="2140"/>
  <c r="F384" i="2140"/>
  <c r="V384" i="2140"/>
  <c r="F385" i="2140"/>
  <c r="V385" i="2140"/>
  <c r="F386" i="2140"/>
  <c r="V386" i="2140"/>
  <c r="F387" i="2140"/>
  <c r="V387" i="2140"/>
  <c r="F388" i="2140"/>
  <c r="V388" i="2140"/>
  <c r="F389" i="2140"/>
  <c r="V389" i="2140"/>
  <c r="F390" i="2140"/>
  <c r="V390" i="2140"/>
  <c r="F391" i="2140"/>
  <c r="V391" i="2140"/>
  <c r="F392" i="2140"/>
  <c r="V392" i="2140"/>
  <c r="F393" i="2140"/>
  <c r="V393" i="2140"/>
  <c r="CV12" i="2129"/>
  <c r="H21" i="2139"/>
  <c r="H15" i="2139"/>
  <c r="H17" i="2139"/>
  <c r="H24" i="2139"/>
  <c r="H31" i="2139"/>
  <c r="H33" i="2139"/>
  <c r="H40" i="2139"/>
  <c r="H47" i="2139"/>
  <c r="H49" i="2139"/>
  <c r="H56" i="2139"/>
  <c r="H63" i="2139"/>
  <c r="H65" i="2139"/>
  <c r="H72" i="2139"/>
  <c r="H79" i="2139"/>
  <c r="H81" i="2139"/>
  <c r="H88" i="2139"/>
  <c r="H95" i="2139"/>
  <c r="H97" i="2139"/>
  <c r="H104" i="2139"/>
  <c r="H111" i="2139"/>
  <c r="H113" i="2139"/>
  <c r="H120" i="2139"/>
  <c r="H127" i="2139"/>
  <c r="H129" i="2139"/>
  <c r="H136" i="2139"/>
  <c r="H143" i="2139"/>
  <c r="H145" i="2139"/>
  <c r="H152" i="2139"/>
  <c r="H159" i="2139"/>
  <c r="H161" i="2139"/>
  <c r="H168" i="2139"/>
  <c r="H175" i="2139"/>
  <c r="H177" i="2139"/>
  <c r="H184" i="2139"/>
  <c r="H191" i="2139"/>
  <c r="H193" i="2139"/>
  <c r="H200" i="2139"/>
  <c r="H207" i="2139"/>
  <c r="H209" i="2139"/>
  <c r="H216" i="2139"/>
  <c r="H223" i="2139"/>
  <c r="H225" i="2139"/>
  <c r="H232" i="2139"/>
  <c r="H239" i="2139"/>
  <c r="H241" i="2139"/>
  <c r="H248" i="2139"/>
  <c r="H255" i="2139"/>
  <c r="H257" i="2139"/>
  <c r="H264" i="2139"/>
  <c r="H270" i="2139"/>
  <c r="H274" i="2139"/>
  <c r="H278" i="2139"/>
  <c r="H282" i="2139"/>
  <c r="H286" i="2139"/>
  <c r="H295" i="2139"/>
  <c r="H299" i="2139"/>
  <c r="H303" i="2139"/>
  <c r="H307" i="2139"/>
  <c r="H311" i="2139"/>
  <c r="H315" i="2139"/>
  <c r="H319" i="2139"/>
  <c r="H323" i="2139"/>
  <c r="H327" i="2139"/>
  <c r="H331" i="2139"/>
  <c r="H335" i="2139"/>
  <c r="H339" i="2139"/>
  <c r="H343" i="2139"/>
  <c r="H347" i="2139"/>
  <c r="H351" i="2139"/>
  <c r="H355" i="2139"/>
  <c r="H359" i="2139"/>
  <c r="H363" i="2139"/>
  <c r="H367" i="2139"/>
  <c r="H371" i="2139"/>
  <c r="H375" i="2139"/>
  <c r="H379" i="2139"/>
  <c r="H383" i="2139"/>
  <c r="H387" i="2139"/>
  <c r="H391" i="2139"/>
  <c r="H395" i="2139"/>
  <c r="I10" i="2139"/>
  <c r="O290" i="2139"/>
  <c r="I11" i="2139"/>
  <c r="I15" i="2139"/>
  <c r="I19" i="2139"/>
  <c r="I23" i="2139"/>
  <c r="I27" i="2139"/>
  <c r="I31" i="2139"/>
  <c r="I35" i="2139"/>
  <c r="I39" i="2139"/>
  <c r="I43" i="2139"/>
  <c r="I47" i="2139"/>
  <c r="I51" i="2139"/>
  <c r="I55" i="2139"/>
  <c r="I59" i="2139"/>
  <c r="I63" i="2139"/>
  <c r="I67" i="2139"/>
  <c r="I71" i="2139"/>
  <c r="I75" i="2139"/>
  <c r="I79" i="2139"/>
  <c r="I83" i="2139"/>
  <c r="I87" i="2139"/>
  <c r="I91" i="2139"/>
  <c r="I95" i="2139"/>
  <c r="I99" i="2139"/>
  <c r="I103" i="2139"/>
  <c r="I107" i="2139"/>
  <c r="I111" i="2139"/>
  <c r="I115" i="2139"/>
  <c r="I119" i="2139"/>
  <c r="I123" i="2139"/>
  <c r="I127" i="2139"/>
  <c r="I131" i="2139"/>
  <c r="I135" i="2139"/>
  <c r="I139" i="2139"/>
  <c r="I143" i="2139"/>
  <c r="I147" i="2139"/>
  <c r="I151" i="2139"/>
  <c r="I155" i="2139"/>
  <c r="I159" i="2139"/>
  <c r="I163" i="2139"/>
  <c r="I167" i="2139"/>
  <c r="I171" i="2139"/>
  <c r="I175" i="2139"/>
  <c r="I179" i="2139"/>
  <c r="I183" i="2139"/>
  <c r="I187" i="2139"/>
  <c r="I191" i="2139"/>
  <c r="I195" i="2139"/>
  <c r="I199" i="2139"/>
  <c r="I203" i="2139"/>
  <c r="I207" i="2139"/>
  <c r="I211" i="2139"/>
  <c r="I215" i="2139"/>
  <c r="I219" i="2139"/>
  <c r="I223" i="2139"/>
  <c r="I227" i="2139"/>
  <c r="I231" i="2139"/>
  <c r="I235" i="2139"/>
  <c r="I239" i="2139"/>
  <c r="I243" i="2139"/>
  <c r="I247" i="2139"/>
  <c r="I251" i="2139"/>
  <c r="I255" i="2139"/>
  <c r="I259" i="2139"/>
  <c r="I263" i="2139"/>
  <c r="I267" i="2139"/>
  <c r="I271" i="2139"/>
  <c r="I275" i="2139"/>
  <c r="I279" i="2139"/>
  <c r="I283" i="2139"/>
  <c r="I287" i="2139"/>
  <c r="O291" i="2139"/>
  <c r="O292" i="2139"/>
  <c r="O293" i="2139"/>
  <c r="O294" i="2139"/>
  <c r="I296" i="2139"/>
  <c r="O296" i="2139"/>
  <c r="I297" i="2139"/>
  <c r="O297" i="2139"/>
  <c r="O298" i="2139"/>
  <c r="O300" i="2139"/>
  <c r="O301" i="2139"/>
  <c r="O302" i="2139"/>
  <c r="I304" i="2139"/>
  <c r="O304" i="2139"/>
  <c r="I305" i="2139"/>
  <c r="O305" i="2139"/>
  <c r="O306" i="2139"/>
  <c r="O308" i="2139"/>
  <c r="O309" i="2139"/>
  <c r="O310" i="2139"/>
  <c r="I312" i="2139"/>
  <c r="O312" i="2139"/>
  <c r="I313" i="2139"/>
  <c r="O313" i="2139"/>
  <c r="O314" i="2139"/>
  <c r="O316" i="2139"/>
  <c r="O317" i="2139"/>
  <c r="O318" i="2139"/>
  <c r="I320" i="2139"/>
  <c r="O320" i="2139"/>
  <c r="I321" i="2139"/>
  <c r="O321" i="2139"/>
  <c r="O322" i="2139"/>
  <c r="O324" i="2139"/>
  <c r="O325" i="2139"/>
  <c r="O326" i="2139"/>
  <c r="I328" i="2139"/>
  <c r="O328" i="2139"/>
  <c r="I329" i="2139"/>
  <c r="O329" i="2139"/>
  <c r="O330" i="2139"/>
  <c r="O332" i="2139"/>
  <c r="O333" i="2139"/>
  <c r="O334" i="2139"/>
  <c r="I336" i="2139"/>
  <c r="O336" i="2139"/>
  <c r="I337" i="2139"/>
  <c r="O337" i="2139"/>
  <c r="O338" i="2139"/>
  <c r="O340" i="2139"/>
  <c r="O341" i="2139"/>
  <c r="O342" i="2139"/>
  <c r="I344" i="2139"/>
  <c r="O344" i="2139"/>
  <c r="I345" i="2139"/>
  <c r="O345" i="2139"/>
  <c r="O346" i="2139"/>
  <c r="O348" i="2139"/>
  <c r="O349" i="2139"/>
  <c r="O350" i="2139"/>
  <c r="I352" i="2139"/>
  <c r="O352" i="2139"/>
  <c r="I353" i="2139"/>
  <c r="O353" i="2139"/>
  <c r="O354" i="2139"/>
  <c r="O356" i="2139"/>
  <c r="O357" i="2139"/>
  <c r="O358" i="2139"/>
  <c r="I360" i="2139"/>
  <c r="O360" i="2139"/>
  <c r="I361" i="2139"/>
  <c r="O361" i="2139"/>
  <c r="O362" i="2139"/>
  <c r="O364" i="2139"/>
  <c r="O365" i="2139"/>
  <c r="O366" i="2139"/>
  <c r="I368" i="2139"/>
  <c r="O368" i="2139"/>
  <c r="I369" i="2139"/>
  <c r="O369" i="2139"/>
  <c r="O370" i="2139"/>
  <c r="O372" i="2139"/>
  <c r="O373" i="2139"/>
  <c r="O374" i="2139"/>
  <c r="I376" i="2139"/>
  <c r="O376" i="2139"/>
  <c r="I377" i="2139"/>
  <c r="O377" i="2139"/>
  <c r="O378" i="2139"/>
  <c r="O380" i="2139"/>
  <c r="O381" i="2139"/>
  <c r="O382" i="2139"/>
  <c r="I384" i="2139"/>
  <c r="O384" i="2139"/>
  <c r="I385" i="2139"/>
  <c r="O385" i="2139"/>
  <c r="O386" i="2139"/>
  <c r="O388" i="2139"/>
  <c r="O389" i="2139"/>
  <c r="O390" i="2139"/>
  <c r="I392" i="2139"/>
  <c r="O392" i="2139"/>
  <c r="I393" i="2139"/>
  <c r="O393" i="2139"/>
  <c r="O394" i="2139"/>
  <c r="O396" i="2139"/>
  <c r="O397" i="2139"/>
  <c r="O398" i="2139"/>
  <c r="J10" i="2139"/>
  <c r="P290" i="2139"/>
  <c r="J12" i="2139"/>
  <c r="J13" i="2139"/>
  <c r="J14" i="2139"/>
  <c r="J16" i="2139"/>
  <c r="J17" i="2139"/>
  <c r="J18" i="2139"/>
  <c r="J20" i="2139"/>
  <c r="J21" i="2139"/>
  <c r="J22" i="2139"/>
  <c r="J24" i="2139"/>
  <c r="J25" i="2139"/>
  <c r="J26" i="2139"/>
  <c r="J28" i="2139"/>
  <c r="J29" i="2139"/>
  <c r="J30" i="2139"/>
  <c r="J32" i="2139"/>
  <c r="J33" i="2139"/>
  <c r="J34" i="2139"/>
  <c r="J36" i="2139"/>
  <c r="J37" i="2139"/>
  <c r="J38" i="2139"/>
  <c r="J40" i="2139"/>
  <c r="J41" i="2139"/>
  <c r="J42" i="2139"/>
  <c r="J44" i="2139"/>
  <c r="J45" i="2139"/>
  <c r="J46" i="2139"/>
  <c r="J48" i="2139"/>
  <c r="J49" i="2139"/>
  <c r="J50" i="2139"/>
  <c r="J52" i="2139"/>
  <c r="J53" i="2139"/>
  <c r="J54" i="2139"/>
  <c r="J56" i="2139"/>
  <c r="J57" i="2139"/>
  <c r="J58" i="2139"/>
  <c r="J60" i="2139"/>
  <c r="J61" i="2139"/>
  <c r="J62" i="2139"/>
  <c r="J64" i="2139"/>
  <c r="J65" i="2139"/>
  <c r="J66" i="2139"/>
  <c r="J68" i="2139"/>
  <c r="J69" i="2139"/>
  <c r="J70" i="2139"/>
  <c r="J71" i="2139"/>
  <c r="J72" i="2139"/>
  <c r="J73" i="2139"/>
  <c r="J75" i="2139"/>
  <c r="J76" i="2139"/>
  <c r="J77" i="2139"/>
  <c r="J79" i="2139"/>
  <c r="J80" i="2139"/>
  <c r="J81" i="2139"/>
  <c r="J83" i="2139"/>
  <c r="J84" i="2139"/>
  <c r="J85" i="2139"/>
  <c r="J87" i="2139"/>
  <c r="J88" i="2139"/>
  <c r="J89" i="2139"/>
  <c r="J91" i="2139"/>
  <c r="J92" i="2139"/>
  <c r="J93" i="2139"/>
  <c r="J95" i="2139"/>
  <c r="J96" i="2139"/>
  <c r="J97" i="2139"/>
  <c r="J99" i="2139"/>
  <c r="J100" i="2139"/>
  <c r="J101" i="2139"/>
  <c r="J103" i="2139"/>
  <c r="J104" i="2139"/>
  <c r="J105" i="2139"/>
  <c r="J107" i="2139"/>
  <c r="J108" i="2139"/>
  <c r="J109" i="2139"/>
  <c r="J111" i="2139"/>
  <c r="J112" i="2139"/>
  <c r="J113" i="2139"/>
  <c r="J115" i="2139"/>
  <c r="J116" i="2139"/>
  <c r="J117" i="2139"/>
  <c r="J119" i="2139"/>
  <c r="J120" i="2139"/>
  <c r="J121" i="2139"/>
  <c r="J123" i="2139"/>
  <c r="J124" i="2139"/>
  <c r="J125" i="2139"/>
  <c r="J127" i="2139"/>
  <c r="J128" i="2139"/>
  <c r="J129" i="2139"/>
  <c r="J131" i="2139"/>
  <c r="J132" i="2139"/>
  <c r="J133" i="2139"/>
  <c r="J135" i="2139"/>
  <c r="J136" i="2139"/>
  <c r="J137" i="2139"/>
  <c r="J139" i="2139"/>
  <c r="J140" i="2139"/>
  <c r="J141" i="2139"/>
  <c r="J143" i="2139"/>
  <c r="J144" i="2139"/>
  <c r="J145" i="2139"/>
  <c r="J147" i="2139"/>
  <c r="J148" i="2139"/>
  <c r="J149" i="2139"/>
  <c r="J151" i="2139"/>
  <c r="J152" i="2139"/>
  <c r="J153" i="2139"/>
  <c r="J155" i="2139"/>
  <c r="J156" i="2139"/>
  <c r="J157" i="2139"/>
  <c r="J159" i="2139"/>
  <c r="J160" i="2139"/>
  <c r="J161" i="2139"/>
  <c r="J163" i="2139"/>
  <c r="J164" i="2139"/>
  <c r="J165" i="2139"/>
  <c r="J167" i="2139"/>
  <c r="J168" i="2139"/>
  <c r="J169" i="2139"/>
  <c r="J171" i="2139"/>
  <c r="J172" i="2139"/>
  <c r="J173" i="2139"/>
  <c r="J175" i="2139"/>
  <c r="J176" i="2139"/>
  <c r="J177" i="2139"/>
  <c r="J179" i="2139"/>
  <c r="J180" i="2139"/>
  <c r="J181" i="2139"/>
  <c r="J183" i="2139"/>
  <c r="J184" i="2139"/>
  <c r="J185" i="2139"/>
  <c r="J187" i="2139"/>
  <c r="J188" i="2139"/>
  <c r="J189" i="2139"/>
  <c r="J191" i="2139"/>
  <c r="J192" i="2139"/>
  <c r="J193" i="2139"/>
  <c r="J195" i="2139"/>
  <c r="J196" i="2139"/>
  <c r="J197" i="2139"/>
  <c r="J199" i="2139"/>
  <c r="J200" i="2139"/>
  <c r="J201" i="2139"/>
  <c r="J203" i="2139"/>
  <c r="J204" i="2139"/>
  <c r="J205" i="2139"/>
  <c r="J207" i="2139"/>
  <c r="J208" i="2139"/>
  <c r="J209" i="2139"/>
  <c r="J211" i="2139"/>
  <c r="J212" i="2139"/>
  <c r="J213" i="2139"/>
  <c r="J215" i="2139"/>
  <c r="J216" i="2139"/>
  <c r="J217" i="2139"/>
  <c r="J219" i="2139"/>
  <c r="J220" i="2139"/>
  <c r="J221" i="2139"/>
  <c r="J223" i="2139"/>
  <c r="J224" i="2139"/>
  <c r="J225" i="2139"/>
  <c r="J227" i="2139"/>
  <c r="J228" i="2139"/>
  <c r="J229" i="2139"/>
  <c r="J231" i="2139"/>
  <c r="J232" i="2139"/>
  <c r="J233" i="2139"/>
  <c r="J235" i="2139"/>
  <c r="J236" i="2139"/>
  <c r="J237" i="2139"/>
  <c r="J239" i="2139"/>
  <c r="J240" i="2139"/>
  <c r="J241" i="2139"/>
  <c r="J243" i="2139"/>
  <c r="J244" i="2139"/>
  <c r="J245" i="2139"/>
  <c r="J247" i="2139"/>
  <c r="J248" i="2139"/>
  <c r="J249" i="2139"/>
  <c r="J251" i="2139"/>
  <c r="J252" i="2139"/>
  <c r="J253" i="2139"/>
  <c r="J255" i="2139"/>
  <c r="J256" i="2139"/>
  <c r="J257" i="2139"/>
  <c r="J259" i="2139"/>
  <c r="J260" i="2139"/>
  <c r="J261" i="2139"/>
  <c r="J263" i="2139"/>
  <c r="J264" i="2139"/>
  <c r="J265" i="2139"/>
  <c r="J267" i="2139"/>
  <c r="J268" i="2139"/>
  <c r="J269" i="2139"/>
  <c r="J271" i="2139"/>
  <c r="J272" i="2139"/>
  <c r="J273" i="2139"/>
  <c r="J275" i="2139"/>
  <c r="J276" i="2139"/>
  <c r="J277" i="2139"/>
  <c r="J279" i="2139"/>
  <c r="J280" i="2139"/>
  <c r="J281" i="2139"/>
  <c r="J283" i="2139"/>
  <c r="J284" i="2139"/>
  <c r="J285" i="2139"/>
  <c r="J287" i="2139"/>
  <c r="J288" i="2139"/>
  <c r="J289" i="2139"/>
  <c r="J293" i="2139"/>
  <c r="J294" i="2139"/>
  <c r="P294" i="2139"/>
  <c r="J296" i="2139"/>
  <c r="J297" i="2139"/>
  <c r="J298" i="2139"/>
  <c r="P299" i="2139"/>
  <c r="J300" i="2139"/>
  <c r="J301" i="2139"/>
  <c r="J302" i="2139"/>
  <c r="P302" i="2139"/>
  <c r="J304" i="2139"/>
  <c r="J305" i="2139"/>
  <c r="J306" i="2139"/>
  <c r="P307" i="2139"/>
  <c r="J308" i="2139"/>
  <c r="J309" i="2139"/>
  <c r="J310" i="2139"/>
  <c r="P310" i="2139"/>
  <c r="J312" i="2139"/>
  <c r="J313" i="2139"/>
  <c r="J314" i="2139"/>
  <c r="P315" i="2139"/>
  <c r="J316" i="2139"/>
  <c r="J317" i="2139"/>
  <c r="J318" i="2139"/>
  <c r="P318" i="2139"/>
  <c r="J320" i="2139"/>
  <c r="J321" i="2139"/>
  <c r="J322" i="2139"/>
  <c r="P323" i="2139"/>
  <c r="J324" i="2139"/>
  <c r="J325" i="2139"/>
  <c r="J326" i="2139"/>
  <c r="P326" i="2139"/>
  <c r="J328" i="2139"/>
  <c r="J329" i="2139"/>
  <c r="J330" i="2139"/>
  <c r="P331" i="2139"/>
  <c r="J332" i="2139"/>
  <c r="J333" i="2139"/>
  <c r="J334" i="2139"/>
  <c r="P334" i="2139"/>
  <c r="J336" i="2139"/>
  <c r="J337" i="2139"/>
  <c r="J338" i="2139"/>
  <c r="P339" i="2139"/>
  <c r="J340" i="2139"/>
  <c r="J341" i="2139"/>
  <c r="J342" i="2139"/>
  <c r="P342" i="2139"/>
  <c r="J344" i="2139"/>
  <c r="J345" i="2139"/>
  <c r="J346" i="2139"/>
  <c r="P347" i="2139"/>
  <c r="J348" i="2139"/>
  <c r="J349" i="2139"/>
  <c r="J350" i="2139"/>
  <c r="P350" i="2139"/>
  <c r="J352" i="2139"/>
  <c r="J353" i="2139"/>
  <c r="J354" i="2139"/>
  <c r="P355" i="2139"/>
  <c r="J356" i="2139"/>
  <c r="J357" i="2139"/>
  <c r="J358" i="2139"/>
  <c r="P358" i="2139"/>
  <c r="J360" i="2139"/>
  <c r="J361" i="2139"/>
  <c r="J362" i="2139"/>
  <c r="P363" i="2139"/>
  <c r="J364" i="2139"/>
  <c r="J365" i="2139"/>
  <c r="J366" i="2139"/>
  <c r="P366" i="2139"/>
  <c r="J368" i="2139"/>
  <c r="J369" i="2139"/>
  <c r="J370" i="2139"/>
  <c r="P371" i="2139"/>
  <c r="J372" i="2139"/>
  <c r="J373" i="2139"/>
  <c r="J374" i="2139"/>
  <c r="P374" i="2139"/>
  <c r="J376" i="2139"/>
  <c r="J377" i="2139"/>
  <c r="J378" i="2139"/>
  <c r="P379" i="2139"/>
  <c r="J380" i="2139"/>
  <c r="J381" i="2139"/>
  <c r="J382" i="2139"/>
  <c r="P382" i="2139"/>
  <c r="J384" i="2139"/>
  <c r="J385" i="2139"/>
  <c r="J386" i="2139"/>
  <c r="P387" i="2139"/>
  <c r="J388" i="2139"/>
  <c r="J389" i="2139"/>
  <c r="J390" i="2139"/>
  <c r="P390" i="2139"/>
  <c r="J392" i="2139"/>
  <c r="J393" i="2139"/>
  <c r="J394" i="2139"/>
  <c r="P395" i="2139"/>
  <c r="J396" i="2139"/>
  <c r="J397" i="2139"/>
  <c r="J398" i="2139"/>
  <c r="P398" i="2139"/>
  <c r="K10" i="2139"/>
  <c r="Q291" i="2139"/>
  <c r="K11" i="2139"/>
  <c r="K12" i="2139"/>
  <c r="K13" i="2139"/>
  <c r="K14" i="2139"/>
  <c r="K15" i="2139"/>
  <c r="K16" i="2139"/>
  <c r="K17" i="2139"/>
  <c r="K18" i="2139"/>
  <c r="K19" i="2139"/>
  <c r="K20" i="2139"/>
  <c r="K21" i="2139"/>
  <c r="K22" i="2139"/>
  <c r="K23" i="2139"/>
  <c r="K24" i="2139"/>
  <c r="K25" i="2139"/>
  <c r="K26" i="2139"/>
  <c r="K27" i="2139"/>
  <c r="K28" i="2139"/>
  <c r="K29" i="2139"/>
  <c r="K30" i="2139"/>
  <c r="K31" i="2139"/>
  <c r="K32" i="2139"/>
  <c r="K33" i="2139"/>
  <c r="K34" i="2139"/>
  <c r="K35" i="2139"/>
  <c r="K36" i="2139"/>
  <c r="K37" i="2139"/>
  <c r="K38" i="2139"/>
  <c r="K39" i="2139"/>
  <c r="K40" i="2139"/>
  <c r="K41" i="2139"/>
  <c r="K42" i="2139"/>
  <c r="K43" i="2139"/>
  <c r="K44" i="2139"/>
  <c r="K45" i="2139"/>
  <c r="K46" i="2139"/>
  <c r="K47" i="2139"/>
  <c r="K48" i="2139"/>
  <c r="K49" i="2139"/>
  <c r="K50" i="2139"/>
  <c r="K51" i="2139"/>
  <c r="K52" i="2139"/>
  <c r="K53" i="2139"/>
  <c r="K54" i="2139"/>
  <c r="K55" i="2139"/>
  <c r="K56" i="2139"/>
  <c r="K57" i="2139"/>
  <c r="K58" i="2139"/>
  <c r="K59" i="2139"/>
  <c r="K60" i="2139"/>
  <c r="K61" i="2139"/>
  <c r="K62" i="2139"/>
  <c r="K63" i="2139"/>
  <c r="K64" i="2139"/>
  <c r="K65" i="2139"/>
  <c r="K66" i="2139"/>
  <c r="K67" i="2139"/>
  <c r="K68" i="2139"/>
  <c r="K69" i="2139"/>
  <c r="K70" i="2139"/>
  <c r="K71" i="2139"/>
  <c r="K72" i="2139"/>
  <c r="K73" i="2139"/>
  <c r="K74" i="2139"/>
  <c r="K75" i="2139"/>
  <c r="K76" i="2139"/>
  <c r="K77" i="2139"/>
  <c r="K78" i="2139"/>
  <c r="K79" i="2139"/>
  <c r="K80" i="2139"/>
  <c r="K81" i="2139"/>
  <c r="K82" i="2139"/>
  <c r="K83" i="2139"/>
  <c r="K84" i="2139"/>
  <c r="K85" i="2139"/>
  <c r="K86" i="2139"/>
  <c r="K87" i="2139"/>
  <c r="K88" i="2139"/>
  <c r="K89" i="2139"/>
  <c r="K90" i="2139"/>
  <c r="K91" i="2139"/>
  <c r="K92" i="2139"/>
  <c r="K93" i="2139"/>
  <c r="K94" i="2139"/>
  <c r="K95" i="2139"/>
  <c r="K96" i="2139"/>
  <c r="K97" i="2139"/>
  <c r="K98" i="2139"/>
  <c r="K99" i="2139"/>
  <c r="K100" i="2139"/>
  <c r="K101" i="2139"/>
  <c r="K102" i="2139"/>
  <c r="K103" i="2139"/>
  <c r="K104" i="2139"/>
  <c r="K105" i="2139"/>
  <c r="K106" i="2139"/>
  <c r="K107" i="2139"/>
  <c r="K108" i="2139"/>
  <c r="K109" i="2139"/>
  <c r="K110" i="2139"/>
  <c r="K111" i="2139"/>
  <c r="K112" i="2139"/>
  <c r="K113" i="2139"/>
  <c r="K114" i="2139"/>
  <c r="K115" i="2139"/>
  <c r="K116" i="2139"/>
  <c r="K117" i="2139"/>
  <c r="K118" i="2139"/>
  <c r="K119" i="2139"/>
  <c r="K120" i="2139"/>
  <c r="K121" i="2139"/>
  <c r="K122" i="2139"/>
  <c r="K123" i="2139"/>
  <c r="K124" i="2139"/>
  <c r="K125" i="2139"/>
  <c r="K126" i="2139"/>
  <c r="K127" i="2139"/>
  <c r="K128" i="2139"/>
  <c r="K129" i="2139"/>
  <c r="K130" i="2139"/>
  <c r="K131" i="2139"/>
  <c r="K132" i="2139"/>
  <c r="K133" i="2139"/>
  <c r="K134" i="2139"/>
  <c r="K135" i="2139"/>
  <c r="K136" i="2139"/>
  <c r="K137" i="2139"/>
  <c r="K138" i="2139"/>
  <c r="K139" i="2139"/>
  <c r="K140" i="2139"/>
  <c r="K141" i="2139"/>
  <c r="K142" i="2139"/>
  <c r="K143" i="2139"/>
  <c r="K144" i="2139"/>
  <c r="K145" i="2139"/>
  <c r="K146" i="2139"/>
  <c r="K147" i="2139"/>
  <c r="K148" i="2139"/>
  <c r="K149" i="2139"/>
  <c r="K150" i="2139"/>
  <c r="K151" i="2139"/>
  <c r="K152" i="2139"/>
  <c r="K153" i="2139"/>
  <c r="K154" i="2139"/>
  <c r="K155" i="2139"/>
  <c r="K156" i="2139"/>
  <c r="K157" i="2139"/>
  <c r="K158" i="2139"/>
  <c r="K159" i="2139"/>
  <c r="K160" i="2139"/>
  <c r="K161" i="2139"/>
  <c r="K162" i="2139"/>
  <c r="K163" i="2139"/>
  <c r="K164" i="2139"/>
  <c r="K165" i="2139"/>
  <c r="K166" i="2139"/>
  <c r="K167" i="2139"/>
  <c r="K168" i="2139"/>
  <c r="K169" i="2139"/>
  <c r="K170" i="2139"/>
  <c r="K171" i="2139"/>
  <c r="K172" i="2139"/>
  <c r="K173" i="2139"/>
  <c r="K174" i="2139"/>
  <c r="K175" i="2139"/>
  <c r="K176" i="2139"/>
  <c r="K177" i="2139"/>
  <c r="K178" i="2139"/>
  <c r="K179" i="2139"/>
  <c r="K180" i="2139"/>
  <c r="K181" i="2139"/>
  <c r="K182" i="2139"/>
  <c r="K183" i="2139"/>
  <c r="K184" i="2139"/>
  <c r="K185" i="2139"/>
  <c r="K186" i="2139"/>
  <c r="K187" i="2139"/>
  <c r="K188" i="2139"/>
  <c r="K189" i="2139"/>
  <c r="K190" i="2139"/>
  <c r="K191" i="2139"/>
  <c r="K192" i="2139"/>
  <c r="K193" i="2139"/>
  <c r="K194" i="2139"/>
  <c r="K195" i="2139"/>
  <c r="K196" i="2139"/>
  <c r="K197" i="2139"/>
  <c r="K198" i="2139"/>
  <c r="K199" i="2139"/>
  <c r="K200" i="2139"/>
  <c r="K201" i="2139"/>
  <c r="K202" i="2139"/>
  <c r="K203" i="2139"/>
  <c r="K204" i="2139"/>
  <c r="K205" i="2139"/>
  <c r="K206" i="2139"/>
  <c r="K207" i="2139"/>
  <c r="K208" i="2139"/>
  <c r="K209" i="2139"/>
  <c r="K210" i="2139"/>
  <c r="K211" i="2139"/>
  <c r="K212" i="2139"/>
  <c r="K213" i="2139"/>
  <c r="K214" i="2139"/>
  <c r="K215" i="2139"/>
  <c r="K216" i="2139"/>
  <c r="K217" i="2139"/>
  <c r="K218" i="2139"/>
  <c r="K219" i="2139"/>
  <c r="K220" i="2139"/>
  <c r="K221" i="2139"/>
  <c r="K222" i="2139"/>
  <c r="K223" i="2139"/>
  <c r="K224" i="2139"/>
  <c r="K225" i="2139"/>
  <c r="K226" i="2139"/>
  <c r="K227" i="2139"/>
  <c r="K228" i="2139"/>
  <c r="K229" i="2139"/>
  <c r="K230" i="2139"/>
  <c r="K231" i="2139"/>
  <c r="K232" i="2139"/>
  <c r="K233" i="2139"/>
  <c r="K234" i="2139"/>
  <c r="K235" i="2139"/>
  <c r="K236" i="2139"/>
  <c r="K237" i="2139"/>
  <c r="K238" i="2139"/>
  <c r="K239" i="2139"/>
  <c r="K240" i="2139"/>
  <c r="K241" i="2139"/>
  <c r="K242" i="2139"/>
  <c r="K243" i="2139"/>
  <c r="K244" i="2139"/>
  <c r="K245" i="2139"/>
  <c r="K246" i="2139"/>
  <c r="K247" i="2139"/>
  <c r="K248" i="2139"/>
  <c r="K249" i="2139"/>
  <c r="K250" i="2139"/>
  <c r="K251" i="2139"/>
  <c r="K252" i="2139"/>
  <c r="K253" i="2139"/>
  <c r="K254" i="2139"/>
  <c r="K255" i="2139"/>
  <c r="K256" i="2139"/>
  <c r="K257" i="2139"/>
  <c r="K258" i="2139"/>
  <c r="K259" i="2139"/>
  <c r="K260" i="2139"/>
  <c r="K261" i="2139"/>
  <c r="K262" i="2139"/>
  <c r="K263" i="2139"/>
  <c r="K264" i="2139"/>
  <c r="K265" i="2139"/>
  <c r="K266" i="2139"/>
  <c r="K267" i="2139"/>
  <c r="K268" i="2139"/>
  <c r="K269" i="2139"/>
  <c r="K270" i="2139"/>
  <c r="K271" i="2139"/>
  <c r="K272" i="2139"/>
  <c r="K273" i="2139"/>
  <c r="K274" i="2139"/>
  <c r="K275" i="2139"/>
  <c r="K276" i="2139"/>
  <c r="K277" i="2139"/>
  <c r="K278" i="2139"/>
  <c r="K279" i="2139"/>
  <c r="K280" i="2139"/>
  <c r="K281" i="2139"/>
  <c r="K282" i="2139"/>
  <c r="K283" i="2139"/>
  <c r="K284" i="2139"/>
  <c r="K285" i="2139"/>
  <c r="K286" i="2139"/>
  <c r="K287" i="2139"/>
  <c r="K288" i="2139"/>
  <c r="K289" i="2139"/>
  <c r="Q292" i="2139"/>
  <c r="K293" i="2139"/>
  <c r="K294" i="2139"/>
  <c r="K295" i="2139"/>
  <c r="K296" i="2139"/>
  <c r="Q296" i="2139"/>
  <c r="K297" i="2139"/>
  <c r="K298" i="2139"/>
  <c r="K299" i="2139"/>
  <c r="K300" i="2139"/>
  <c r="Q300" i="2139"/>
  <c r="K301" i="2139"/>
  <c r="K302" i="2139"/>
  <c r="K303" i="2139"/>
  <c r="K304" i="2139"/>
  <c r="Q304" i="2139"/>
  <c r="K305" i="2139"/>
  <c r="K306" i="2139"/>
  <c r="K307" i="2139"/>
  <c r="K308" i="2139"/>
  <c r="Q308" i="2139"/>
  <c r="K309" i="2139"/>
  <c r="K310" i="2139"/>
  <c r="K311" i="2139"/>
  <c r="K312" i="2139"/>
  <c r="Q312" i="2139"/>
  <c r="K313" i="2139"/>
  <c r="K314" i="2139"/>
  <c r="K315" i="2139"/>
  <c r="K316" i="2139"/>
  <c r="Q316" i="2139"/>
  <c r="K317" i="2139"/>
  <c r="K318" i="2139"/>
  <c r="K319" i="2139"/>
  <c r="K320" i="2139"/>
  <c r="Q320" i="2139"/>
  <c r="K321" i="2139"/>
  <c r="K322" i="2139"/>
  <c r="K323" i="2139"/>
  <c r="K324" i="2139"/>
  <c r="Q324" i="2139"/>
  <c r="K325" i="2139"/>
  <c r="K326" i="2139"/>
  <c r="K327" i="2139"/>
  <c r="K328" i="2139"/>
  <c r="Q328" i="2139"/>
  <c r="K329" i="2139"/>
  <c r="K330" i="2139"/>
  <c r="K331" i="2139"/>
  <c r="K332" i="2139"/>
  <c r="Q332" i="2139"/>
  <c r="K333" i="2139"/>
  <c r="K334" i="2139"/>
  <c r="K335" i="2139"/>
  <c r="K336" i="2139"/>
  <c r="Q336" i="2139"/>
  <c r="K337" i="2139"/>
  <c r="K338" i="2139"/>
  <c r="K339" i="2139"/>
  <c r="K340" i="2139"/>
  <c r="Q340" i="2139"/>
  <c r="K341" i="2139"/>
  <c r="K342" i="2139"/>
  <c r="K343" i="2139"/>
  <c r="K344" i="2139"/>
  <c r="Q344" i="2139"/>
  <c r="K345" i="2139"/>
  <c r="K346" i="2139"/>
  <c r="K347" i="2139"/>
  <c r="K348" i="2139"/>
  <c r="Q348" i="2139"/>
  <c r="K349" i="2139"/>
  <c r="K350" i="2139"/>
  <c r="K351" i="2139"/>
  <c r="K352" i="2139"/>
  <c r="Q352" i="2139"/>
  <c r="K353" i="2139"/>
  <c r="K354" i="2139"/>
  <c r="K355" i="2139"/>
  <c r="K356" i="2139"/>
  <c r="Q356" i="2139"/>
  <c r="K357" i="2139"/>
  <c r="K358" i="2139"/>
  <c r="K359" i="2139"/>
  <c r="K360" i="2139"/>
  <c r="Q360" i="2139"/>
  <c r="K361" i="2139"/>
  <c r="K362" i="2139"/>
  <c r="K363" i="2139"/>
  <c r="K364" i="2139"/>
  <c r="Q364" i="2139"/>
  <c r="K365" i="2139"/>
  <c r="K366" i="2139"/>
  <c r="K367" i="2139"/>
  <c r="K368" i="2139"/>
  <c r="Q368" i="2139"/>
  <c r="K369" i="2139"/>
  <c r="K370" i="2139"/>
  <c r="K371" i="2139"/>
  <c r="K372" i="2139"/>
  <c r="Q372" i="2139"/>
  <c r="K373" i="2139"/>
  <c r="K374" i="2139"/>
  <c r="K375" i="2139"/>
  <c r="K376" i="2139"/>
  <c r="Q376" i="2139"/>
  <c r="K377" i="2139"/>
  <c r="K378" i="2139"/>
  <c r="K379" i="2139"/>
  <c r="K380" i="2139"/>
  <c r="Q380" i="2139"/>
  <c r="K381" i="2139"/>
  <c r="K382" i="2139"/>
  <c r="K383" i="2139"/>
  <c r="K384" i="2139"/>
  <c r="Q384" i="2139"/>
  <c r="K385" i="2139"/>
  <c r="K386" i="2139"/>
  <c r="K387" i="2139"/>
  <c r="K388" i="2139"/>
  <c r="Q388" i="2139"/>
  <c r="K389" i="2139"/>
  <c r="K390" i="2139"/>
  <c r="K391" i="2139"/>
  <c r="K392" i="2139"/>
  <c r="Q392" i="2139"/>
  <c r="K393" i="2139"/>
  <c r="K394" i="2139"/>
  <c r="K395" i="2139"/>
  <c r="K396" i="2139"/>
  <c r="Q396" i="2139"/>
  <c r="K397" i="2139"/>
  <c r="K398" i="2139"/>
  <c r="L12" i="2139"/>
  <c r="L13" i="2139"/>
  <c r="L16" i="2139"/>
  <c r="L17" i="2139"/>
  <c r="L20" i="2139"/>
  <c r="L21" i="2139"/>
  <c r="L24" i="2139"/>
  <c r="L25" i="2139"/>
  <c r="L28" i="2139"/>
  <c r="L29" i="2139"/>
  <c r="L32" i="2139"/>
  <c r="L33" i="2139"/>
  <c r="L36" i="2139"/>
  <c r="L37" i="2139"/>
  <c r="L40" i="2139"/>
  <c r="L41" i="2139"/>
  <c r="L44" i="2139"/>
  <c r="L45" i="2139"/>
  <c r="L48" i="2139"/>
  <c r="L49" i="2139"/>
  <c r="L52" i="2139"/>
  <c r="L53" i="2139"/>
  <c r="L56" i="2139"/>
  <c r="L57" i="2139"/>
  <c r="L60" i="2139"/>
  <c r="L61" i="2139"/>
  <c r="L64" i="2139"/>
  <c r="L65" i="2139"/>
  <c r="L68" i="2139"/>
  <c r="L69" i="2139"/>
  <c r="L72" i="2139"/>
  <c r="L73" i="2139"/>
  <c r="L76" i="2139"/>
  <c r="L77" i="2139"/>
  <c r="L80" i="2139"/>
  <c r="L81" i="2139"/>
  <c r="L84" i="2139"/>
  <c r="L85" i="2139"/>
  <c r="L88" i="2139"/>
  <c r="L89" i="2139"/>
  <c r="L92" i="2139"/>
  <c r="L93" i="2139"/>
  <c r="L96" i="2139"/>
  <c r="L97" i="2139"/>
  <c r="L100" i="2139"/>
  <c r="L101" i="2139"/>
  <c r="L104" i="2139"/>
  <c r="L105" i="2139"/>
  <c r="L108" i="2139"/>
  <c r="L109" i="2139"/>
  <c r="L112" i="2139"/>
  <c r="L113" i="2139"/>
  <c r="L116" i="2139"/>
  <c r="L117" i="2139"/>
  <c r="L120" i="2139"/>
  <c r="L121" i="2139"/>
  <c r="L124" i="2139"/>
  <c r="L125" i="2139"/>
  <c r="L128" i="2139"/>
  <c r="L129" i="2139"/>
  <c r="L132" i="2139"/>
  <c r="L133" i="2139"/>
  <c r="L136" i="2139"/>
  <c r="L137" i="2139"/>
  <c r="L140" i="2139"/>
  <c r="L141" i="2139"/>
  <c r="L144" i="2139"/>
  <c r="L145" i="2139"/>
  <c r="L148" i="2139"/>
  <c r="L149" i="2139"/>
  <c r="L152" i="2139"/>
  <c r="L153" i="2139"/>
  <c r="L156" i="2139"/>
  <c r="L157" i="2139"/>
  <c r="L160" i="2139"/>
  <c r="L161" i="2139"/>
  <c r="L164" i="2139"/>
  <c r="L165" i="2139"/>
  <c r="L168" i="2139"/>
  <c r="L169" i="2139"/>
  <c r="L172" i="2139"/>
  <c r="L173" i="2139"/>
  <c r="L176" i="2139"/>
  <c r="L177" i="2139"/>
  <c r="L180" i="2139"/>
  <c r="L181" i="2139"/>
  <c r="L184" i="2139"/>
  <c r="L185" i="2139"/>
  <c r="L188" i="2139"/>
  <c r="L189" i="2139"/>
  <c r="L192" i="2139"/>
  <c r="L193" i="2139"/>
  <c r="L196" i="2139"/>
  <c r="L197" i="2139"/>
  <c r="L200" i="2139"/>
  <c r="L201" i="2139"/>
  <c r="L204" i="2139"/>
  <c r="L205" i="2139"/>
  <c r="L208" i="2139"/>
  <c r="L209" i="2139"/>
  <c r="L212" i="2139"/>
  <c r="L213" i="2139"/>
  <c r="L216" i="2139"/>
  <c r="L217" i="2139"/>
  <c r="L220" i="2139"/>
  <c r="L221" i="2139"/>
  <c r="L224" i="2139"/>
  <c r="L225" i="2139"/>
  <c r="L228" i="2139"/>
  <c r="L229" i="2139"/>
  <c r="L232" i="2139"/>
  <c r="L233" i="2139"/>
  <c r="L236" i="2139"/>
  <c r="L237" i="2139"/>
  <c r="L240" i="2139"/>
  <c r="L241" i="2139"/>
  <c r="L244" i="2139"/>
  <c r="L245" i="2139"/>
  <c r="L248" i="2139"/>
  <c r="L249" i="2139"/>
  <c r="L252" i="2139"/>
  <c r="L253" i="2139"/>
  <c r="L256" i="2139"/>
  <c r="L257" i="2139"/>
  <c r="L260" i="2139"/>
  <c r="L261" i="2139"/>
  <c r="L264" i="2139"/>
  <c r="L265" i="2139"/>
  <c r="L268" i="2139"/>
  <c r="L269" i="2139"/>
  <c r="L272" i="2139"/>
  <c r="L273" i="2139"/>
  <c r="L276" i="2139"/>
  <c r="L277" i="2139"/>
  <c r="L280" i="2139"/>
  <c r="L281" i="2139"/>
  <c r="L284" i="2139"/>
  <c r="L285" i="2139"/>
  <c r="L288" i="2139"/>
  <c r="L289" i="2139"/>
  <c r="R290" i="2139"/>
  <c r="R291" i="2139"/>
  <c r="R292" i="2139"/>
  <c r="L293" i="2139"/>
  <c r="R293" i="2139"/>
  <c r="L294" i="2139"/>
  <c r="R294" i="2139"/>
  <c r="R295" i="2139"/>
  <c r="R296" i="2139"/>
  <c r="L297" i="2139"/>
  <c r="R297" i="2139"/>
  <c r="L298" i="2139"/>
  <c r="R298" i="2139"/>
  <c r="R299" i="2139"/>
  <c r="R300" i="2139"/>
  <c r="L301" i="2139"/>
  <c r="R301" i="2139"/>
  <c r="L302" i="2139"/>
  <c r="R302" i="2139"/>
  <c r="R303" i="2139"/>
  <c r="R304" i="2139"/>
  <c r="L305" i="2139"/>
  <c r="R305" i="2139"/>
  <c r="L306" i="2139"/>
  <c r="R306" i="2139"/>
  <c r="R307" i="2139"/>
  <c r="R308" i="2139"/>
  <c r="L309" i="2139"/>
  <c r="R309" i="2139"/>
  <c r="L310" i="2139"/>
  <c r="R310" i="2139"/>
  <c r="R311" i="2139"/>
  <c r="R312" i="2139"/>
  <c r="L313" i="2139"/>
  <c r="R313" i="2139"/>
  <c r="L314" i="2139"/>
  <c r="R314" i="2139"/>
  <c r="R315" i="2139"/>
  <c r="R316" i="2139"/>
  <c r="L317" i="2139"/>
  <c r="R317" i="2139"/>
  <c r="L318" i="2139"/>
  <c r="R318" i="2139"/>
  <c r="R319" i="2139"/>
  <c r="R320" i="2139"/>
  <c r="L321" i="2139"/>
  <c r="R321" i="2139"/>
  <c r="L322" i="2139"/>
  <c r="R322" i="2139"/>
  <c r="R323" i="2139"/>
  <c r="R324" i="2139"/>
  <c r="L325" i="2139"/>
  <c r="R325" i="2139"/>
  <c r="L326" i="2139"/>
  <c r="R326" i="2139"/>
  <c r="R327" i="2139"/>
  <c r="R328" i="2139"/>
  <c r="L329" i="2139"/>
  <c r="R329" i="2139"/>
  <c r="L330" i="2139"/>
  <c r="R330" i="2139"/>
  <c r="R331" i="2139"/>
  <c r="R332" i="2139"/>
  <c r="L333" i="2139"/>
  <c r="R333" i="2139"/>
  <c r="L334" i="2139"/>
  <c r="R334" i="2139"/>
  <c r="R335" i="2139"/>
  <c r="R336" i="2139"/>
  <c r="L337" i="2139"/>
  <c r="R337" i="2139"/>
  <c r="L338" i="2139"/>
  <c r="R338" i="2139"/>
  <c r="R339" i="2139"/>
  <c r="R340" i="2139"/>
  <c r="L341" i="2139"/>
  <c r="R341" i="2139"/>
  <c r="L342" i="2139"/>
  <c r="R342" i="2139"/>
  <c r="R343" i="2139"/>
  <c r="R344" i="2139"/>
  <c r="L345" i="2139"/>
  <c r="R345" i="2139"/>
  <c r="L346" i="2139"/>
  <c r="R346" i="2139"/>
  <c r="R347" i="2139"/>
  <c r="R348" i="2139"/>
  <c r="L349" i="2139"/>
  <c r="R349" i="2139"/>
  <c r="L350" i="2139"/>
  <c r="R350" i="2139"/>
  <c r="R351" i="2139"/>
  <c r="R352" i="2139"/>
  <c r="L353" i="2139"/>
  <c r="R353" i="2139"/>
  <c r="L354" i="2139"/>
  <c r="R354" i="2139"/>
  <c r="R355" i="2139"/>
  <c r="R356" i="2139"/>
  <c r="L357" i="2139"/>
  <c r="R357" i="2139"/>
  <c r="L358" i="2139"/>
  <c r="R358" i="2139"/>
  <c r="R359" i="2139"/>
  <c r="R360" i="2139"/>
  <c r="L361" i="2139"/>
  <c r="R361" i="2139"/>
  <c r="L362" i="2139"/>
  <c r="R362" i="2139"/>
  <c r="R363" i="2139"/>
  <c r="R364" i="2139"/>
  <c r="L365" i="2139"/>
  <c r="R365" i="2139"/>
  <c r="L366" i="2139"/>
  <c r="R366" i="2139"/>
  <c r="R367" i="2139"/>
  <c r="R368" i="2139"/>
  <c r="L369" i="2139"/>
  <c r="R369" i="2139"/>
  <c r="L370" i="2139"/>
  <c r="R370" i="2139"/>
  <c r="R371" i="2139"/>
  <c r="R372" i="2139"/>
  <c r="L373" i="2139"/>
  <c r="R373" i="2139"/>
  <c r="L374" i="2139"/>
  <c r="R374" i="2139"/>
  <c r="R375" i="2139"/>
  <c r="R376" i="2139"/>
  <c r="L377" i="2139"/>
  <c r="R377" i="2139"/>
  <c r="L378" i="2139"/>
  <c r="R378" i="2139"/>
  <c r="R379" i="2139"/>
  <c r="R380" i="2139"/>
  <c r="L381" i="2139"/>
  <c r="R381" i="2139"/>
  <c r="L382" i="2139"/>
  <c r="R382" i="2139"/>
  <c r="R383" i="2139"/>
  <c r="R384" i="2139"/>
  <c r="L385" i="2139"/>
  <c r="R385" i="2139"/>
  <c r="L386" i="2139"/>
  <c r="R386" i="2139"/>
  <c r="R387" i="2139"/>
  <c r="R388" i="2139"/>
  <c r="L389" i="2139"/>
  <c r="R389" i="2139"/>
  <c r="L390" i="2139"/>
  <c r="R390" i="2139"/>
  <c r="R391" i="2139"/>
  <c r="R392" i="2139"/>
  <c r="L393" i="2139"/>
  <c r="R393" i="2139"/>
  <c r="L394" i="2139"/>
  <c r="R394" i="2139"/>
  <c r="R395" i="2139"/>
  <c r="R396" i="2139"/>
  <c r="L397" i="2139"/>
  <c r="R397" i="2139"/>
  <c r="L398" i="2139"/>
  <c r="R398" i="2139"/>
  <c r="L5" i="2140"/>
  <c r="AB5" i="2140" s="1"/>
  <c r="L6" i="2140"/>
  <c r="AB6" i="2140" s="1"/>
  <c r="L7" i="2140"/>
  <c r="AB7" i="2140" s="1"/>
  <c r="L8" i="2140"/>
  <c r="AB8" i="2140" s="1"/>
  <c r="L9" i="2140"/>
  <c r="AB9" i="2140" s="1"/>
  <c r="L10" i="2140"/>
  <c r="AB10" i="2140" s="1"/>
  <c r="L11" i="2140"/>
  <c r="AB11" i="2140" s="1"/>
  <c r="L12" i="2140"/>
  <c r="AB12" i="2140" s="1"/>
  <c r="L13" i="2140"/>
  <c r="AB13" i="2140"/>
  <c r="L14" i="2140"/>
  <c r="AB14" i="2140" s="1"/>
  <c r="L15" i="2140"/>
  <c r="AB15" i="2140" s="1"/>
  <c r="L16" i="2140"/>
  <c r="AB16" i="2140" s="1"/>
  <c r="L17" i="2140"/>
  <c r="AB17" i="2140" s="1"/>
  <c r="L18" i="2140"/>
  <c r="AB18" i="2140" s="1"/>
  <c r="L19" i="2140"/>
  <c r="AB19" i="2140" s="1"/>
  <c r="L20" i="2140"/>
  <c r="AB20" i="2140" s="1"/>
  <c r="L21" i="2140"/>
  <c r="AB21" i="2140" s="1"/>
  <c r="L22" i="2140"/>
  <c r="AB22" i="2140" s="1"/>
  <c r="L23" i="2140"/>
  <c r="AB23" i="2140" s="1"/>
  <c r="L24" i="2140"/>
  <c r="AB24" i="2140" s="1"/>
  <c r="L25" i="2140"/>
  <c r="AB25" i="2140" s="1"/>
  <c r="L26" i="2140"/>
  <c r="AB26" i="2140" s="1"/>
  <c r="L27" i="2140"/>
  <c r="AB27" i="2140" s="1"/>
  <c r="L28" i="2140"/>
  <c r="AB28" i="2140" s="1"/>
  <c r="L29" i="2140"/>
  <c r="AB29" i="2140"/>
  <c r="L30" i="2140"/>
  <c r="AB30" i="2140" s="1"/>
  <c r="L31" i="2140"/>
  <c r="AB31" i="2140" s="1"/>
  <c r="L32" i="2140"/>
  <c r="AB32" i="2140" s="1"/>
  <c r="L33" i="2140"/>
  <c r="AB33" i="2140" s="1"/>
  <c r="L34" i="2140"/>
  <c r="AB34" i="2140" s="1"/>
  <c r="L35" i="2140"/>
  <c r="AB35" i="2140" s="1"/>
  <c r="L36" i="2140"/>
  <c r="AB36" i="2140" s="1"/>
  <c r="L37" i="2140"/>
  <c r="AB37" i="2140" s="1"/>
  <c r="L38" i="2140"/>
  <c r="AB38" i="2140" s="1"/>
  <c r="L39" i="2140"/>
  <c r="AB39" i="2140" s="1"/>
  <c r="L40" i="2140"/>
  <c r="AB40" i="2140" s="1"/>
  <c r="L41" i="2140"/>
  <c r="AB41" i="2140" s="1"/>
  <c r="L42" i="2140"/>
  <c r="AB42" i="2140" s="1"/>
  <c r="L43" i="2140"/>
  <c r="AB43" i="2140" s="1"/>
  <c r="L44" i="2140"/>
  <c r="AB44" i="2140" s="1"/>
  <c r="L45" i="2140"/>
  <c r="AB45" i="2140"/>
  <c r="L46" i="2140"/>
  <c r="AB46" i="2140" s="1"/>
  <c r="L47" i="2140"/>
  <c r="AB47" i="2140" s="1"/>
  <c r="L48" i="2140"/>
  <c r="AB48" i="2140" s="1"/>
  <c r="L49" i="2140"/>
  <c r="AB49" i="2140" s="1"/>
  <c r="L50" i="2140"/>
  <c r="AB50" i="2140" s="1"/>
  <c r="L51" i="2140"/>
  <c r="AB51" i="2140" s="1"/>
  <c r="L52" i="2140"/>
  <c r="AB52" i="2140" s="1"/>
  <c r="L53" i="2140"/>
  <c r="AB53" i="2140" s="1"/>
  <c r="L54" i="2140"/>
  <c r="AB54" i="2140" s="1"/>
  <c r="L55" i="2140"/>
  <c r="AB55" i="2140" s="1"/>
  <c r="L56" i="2140"/>
  <c r="AB56" i="2140" s="1"/>
  <c r="L57" i="2140"/>
  <c r="AB57" i="2140" s="1"/>
  <c r="L58" i="2140"/>
  <c r="AB58" i="2140" s="1"/>
  <c r="Z64" i="2139"/>
  <c r="L60" i="2140"/>
  <c r="AB60" i="2140" s="1"/>
  <c r="L61" i="2140"/>
  <c r="AB61" i="2140" s="1"/>
  <c r="L62" i="2140"/>
  <c r="AB62" i="2140" s="1"/>
  <c r="L63" i="2140"/>
  <c r="AB63" i="2140" s="1"/>
  <c r="L64" i="2140"/>
  <c r="AB64" i="2140" s="1"/>
  <c r="L65" i="2140"/>
  <c r="AB65" i="2140" s="1"/>
  <c r="L66" i="2140"/>
  <c r="AB66" i="2140"/>
  <c r="L67" i="2140"/>
  <c r="AB67" i="2140" s="1"/>
  <c r="L68" i="2140"/>
  <c r="AB68" i="2140" s="1"/>
  <c r="L69" i="2140"/>
  <c r="AB69" i="2140" s="1"/>
  <c r="L70" i="2140"/>
  <c r="AB70" i="2140" s="1"/>
  <c r="L71" i="2140"/>
  <c r="AB71" i="2140" s="1"/>
  <c r="L72" i="2140"/>
  <c r="AB72" i="2140" s="1"/>
  <c r="L73" i="2140"/>
  <c r="AB73" i="2140" s="1"/>
  <c r="L74" i="2140"/>
  <c r="AB74" i="2140"/>
  <c r="L75" i="2140"/>
  <c r="AB75" i="2140" s="1"/>
  <c r="L76" i="2140"/>
  <c r="AB76" i="2140" s="1"/>
  <c r="L77" i="2140"/>
  <c r="AB77" i="2140" s="1"/>
  <c r="L78" i="2140"/>
  <c r="AB78" i="2140" s="1"/>
  <c r="L79" i="2140"/>
  <c r="AB79" i="2140" s="1"/>
  <c r="L80" i="2140"/>
  <c r="AB80" i="2140" s="1"/>
  <c r="L81" i="2140"/>
  <c r="AB81" i="2140" s="1"/>
  <c r="L82" i="2140"/>
  <c r="AB82" i="2140"/>
  <c r="L83" i="2140"/>
  <c r="AB83" i="2140" s="1"/>
  <c r="L84" i="2140"/>
  <c r="AB84" i="2140" s="1"/>
  <c r="L85" i="2140"/>
  <c r="AB85" i="2140" s="1"/>
  <c r="L86" i="2140"/>
  <c r="AB86" i="2140" s="1"/>
  <c r="L87" i="2140"/>
  <c r="AB87" i="2140" s="1"/>
  <c r="L88" i="2140"/>
  <c r="AB88" i="2140" s="1"/>
  <c r="L89" i="2140"/>
  <c r="AB89" i="2140" s="1"/>
  <c r="L90" i="2140"/>
  <c r="AB90" i="2140"/>
  <c r="L91" i="2140"/>
  <c r="AB91" i="2140" s="1"/>
  <c r="L92" i="2140"/>
  <c r="AB92" i="2140" s="1"/>
  <c r="L93" i="2140"/>
  <c r="AB93" i="2140" s="1"/>
  <c r="L94" i="2140"/>
  <c r="AB94" i="2140" s="1"/>
  <c r="L95" i="2140"/>
  <c r="AB95" i="2140" s="1"/>
  <c r="L96" i="2140"/>
  <c r="AB96" i="2140" s="1"/>
  <c r="L97" i="2140"/>
  <c r="AB97" i="2140" s="1"/>
  <c r="L98" i="2140"/>
  <c r="AB98" i="2140"/>
  <c r="L99" i="2140"/>
  <c r="AB99" i="2140" s="1"/>
  <c r="L100" i="2140"/>
  <c r="AB100" i="2140" s="1"/>
  <c r="L101" i="2140"/>
  <c r="AB101" i="2140" s="1"/>
  <c r="L102" i="2140"/>
  <c r="AB102" i="2140" s="1"/>
  <c r="L103" i="2140"/>
  <c r="AB103" i="2140" s="1"/>
  <c r="L104" i="2140"/>
  <c r="AB104" i="2140" s="1"/>
  <c r="L105" i="2140"/>
  <c r="AB105" i="2140" s="1"/>
  <c r="L106" i="2140"/>
  <c r="AB106" i="2140"/>
  <c r="L107" i="2140"/>
  <c r="AB107" i="2140" s="1"/>
  <c r="L108" i="2140"/>
  <c r="AB108" i="2140" s="1"/>
  <c r="L109" i="2140"/>
  <c r="AB109" i="2140" s="1"/>
  <c r="L110" i="2140"/>
  <c r="AB110" i="2140" s="1"/>
  <c r="L111" i="2140"/>
  <c r="AB111" i="2140" s="1"/>
  <c r="L112" i="2140"/>
  <c r="AB112" i="2140" s="1"/>
  <c r="L113" i="2140"/>
  <c r="AB113" i="2140" s="1"/>
  <c r="L114" i="2140"/>
  <c r="AB114" i="2140"/>
  <c r="L115" i="2140"/>
  <c r="AB115" i="2140" s="1"/>
  <c r="L116" i="2140"/>
  <c r="AB116" i="2140" s="1"/>
  <c r="L117" i="2140"/>
  <c r="AB117" i="2140" s="1"/>
  <c r="L118" i="2140"/>
  <c r="AB118" i="2140" s="1"/>
  <c r="L119" i="2140"/>
  <c r="AB119" i="2140" s="1"/>
  <c r="L120" i="2140"/>
  <c r="AB120" i="2140" s="1"/>
  <c r="L121" i="2140"/>
  <c r="AB121" i="2140" s="1"/>
  <c r="L122" i="2140"/>
  <c r="AB122" i="2140"/>
  <c r="L123" i="2140"/>
  <c r="AB123" i="2140" s="1"/>
  <c r="L124" i="2140"/>
  <c r="AB124" i="2140" s="1"/>
  <c r="L125" i="2140"/>
  <c r="AB125" i="2140" s="1"/>
  <c r="AB131" i="2139"/>
  <c r="L126" i="2140"/>
  <c r="AB126" i="2140" s="1"/>
  <c r="L127" i="2140"/>
  <c r="AB127" i="2140" s="1"/>
  <c r="L128" i="2140"/>
  <c r="AB128" i="2140" s="1"/>
  <c r="L129" i="2140"/>
  <c r="AB129" i="2140"/>
  <c r="L130" i="2140"/>
  <c r="AB130" i="2140" s="1"/>
  <c r="L131" i="2140"/>
  <c r="AB131" i="2140" s="1"/>
  <c r="L132" i="2140"/>
  <c r="AB132" i="2140" s="1"/>
  <c r="L133" i="2140"/>
  <c r="AB133" i="2140" s="1"/>
  <c r="L134" i="2140"/>
  <c r="AB134" i="2140" s="1"/>
  <c r="L135" i="2140"/>
  <c r="AB135" i="2140" s="1"/>
  <c r="L136" i="2140"/>
  <c r="AB136" i="2140" s="1"/>
  <c r="L137" i="2140"/>
  <c r="AB137" i="2140"/>
  <c r="L138" i="2140"/>
  <c r="AB138" i="2140" s="1"/>
  <c r="L139" i="2140"/>
  <c r="AB139" i="2140" s="1"/>
  <c r="L140" i="2140"/>
  <c r="AB140" i="2140" s="1"/>
  <c r="L141" i="2140"/>
  <c r="AB141" i="2140" s="1"/>
  <c r="L142" i="2140"/>
  <c r="AB142" i="2140" s="1"/>
  <c r="L143" i="2140"/>
  <c r="AB143" i="2140" s="1"/>
  <c r="L144" i="2140"/>
  <c r="AB144" i="2140" s="1"/>
  <c r="L145" i="2140"/>
  <c r="AB145" i="2140"/>
  <c r="L146" i="2140"/>
  <c r="AB146" i="2140" s="1"/>
  <c r="L147" i="2140"/>
  <c r="AB147" i="2140" s="1"/>
  <c r="L148" i="2140"/>
  <c r="AB148" i="2140" s="1"/>
  <c r="L149" i="2140"/>
  <c r="AB149" i="2140" s="1"/>
  <c r="L150" i="2140"/>
  <c r="AB150" i="2140" s="1"/>
  <c r="L151" i="2140"/>
  <c r="AB151" i="2140" s="1"/>
  <c r="L152" i="2140"/>
  <c r="AB152" i="2140" s="1"/>
  <c r="L153" i="2140"/>
  <c r="AB153" i="2140"/>
  <c r="L154" i="2140"/>
  <c r="AB154" i="2140" s="1"/>
  <c r="L155" i="2140"/>
  <c r="AB155" i="2140" s="1"/>
  <c r="L156" i="2140"/>
  <c r="AB156" i="2140" s="1"/>
  <c r="L157" i="2140"/>
  <c r="AB157" i="2140" s="1"/>
  <c r="L158" i="2140"/>
  <c r="AB158" i="2140" s="1"/>
  <c r="L159" i="2140"/>
  <c r="AB159" i="2140" s="1"/>
  <c r="L160" i="2140"/>
  <c r="AB160" i="2140" s="1"/>
  <c r="L161" i="2140"/>
  <c r="AB161" i="2140"/>
  <c r="L162" i="2140"/>
  <c r="AB162" i="2140" s="1"/>
  <c r="L163" i="2140"/>
  <c r="AB163" i="2140" s="1"/>
  <c r="L164" i="2140"/>
  <c r="AB164" i="2140" s="1"/>
  <c r="L165" i="2140"/>
  <c r="AB165" i="2140" s="1"/>
  <c r="L166" i="2140"/>
  <c r="AB166" i="2140" s="1"/>
  <c r="L167" i="2140"/>
  <c r="AB167" i="2140" s="1"/>
  <c r="L168" i="2140"/>
  <c r="AB168" i="2140" s="1"/>
  <c r="L169" i="2140"/>
  <c r="AB169" i="2140"/>
  <c r="L170" i="2140"/>
  <c r="AB170" i="2140" s="1"/>
  <c r="L171" i="2140"/>
  <c r="AB171" i="2140" s="1"/>
  <c r="L172" i="2140"/>
  <c r="AB172" i="2140" s="1"/>
  <c r="L173" i="2140"/>
  <c r="AB173" i="2140" s="1"/>
  <c r="L174" i="2140"/>
  <c r="AB174" i="2140" s="1"/>
  <c r="L175" i="2140"/>
  <c r="AB175" i="2140" s="1"/>
  <c r="L176" i="2140"/>
  <c r="AB176" i="2140" s="1"/>
  <c r="L177" i="2140"/>
  <c r="AB177" i="2140"/>
  <c r="L178" i="2140"/>
  <c r="AB178" i="2140" s="1"/>
  <c r="L179" i="2140"/>
  <c r="AB179" i="2140" s="1"/>
  <c r="L180" i="2140"/>
  <c r="AB180" i="2140" s="1"/>
  <c r="L181" i="2140"/>
  <c r="AB181" i="2140" s="1"/>
  <c r="L182" i="2140"/>
  <c r="AB182" i="2140" s="1"/>
  <c r="L183" i="2140"/>
  <c r="AB183" i="2140" s="1"/>
  <c r="L184" i="2140"/>
  <c r="AB184" i="2140" s="1"/>
  <c r="L185" i="2140"/>
  <c r="AB185" i="2140"/>
  <c r="L186" i="2140"/>
  <c r="AB186" i="2140" s="1"/>
  <c r="L187" i="2140"/>
  <c r="AB187" i="2140" s="1"/>
  <c r="L188" i="2140"/>
  <c r="AB188" i="2140" s="1"/>
  <c r="L189" i="2140"/>
  <c r="AB189" i="2140" s="1"/>
  <c r="L190" i="2140"/>
  <c r="AB190" i="2140" s="1"/>
  <c r="L191" i="2140"/>
  <c r="AB191" i="2140" s="1"/>
  <c r="L192" i="2140"/>
  <c r="AB192" i="2140" s="1"/>
  <c r="L193" i="2140"/>
  <c r="AB193" i="2140"/>
  <c r="L194" i="2140"/>
  <c r="AB194" i="2140" s="1"/>
  <c r="L195" i="2140"/>
  <c r="AB195" i="2140" s="1"/>
  <c r="L196" i="2140"/>
  <c r="AB196" i="2140" s="1"/>
  <c r="L197" i="2140"/>
  <c r="AB197" i="2140" s="1"/>
  <c r="L198" i="2140"/>
  <c r="AB198" i="2140" s="1"/>
  <c r="L199" i="2140"/>
  <c r="AB199" i="2140" s="1"/>
  <c r="L200" i="2140"/>
  <c r="AB200" i="2140" s="1"/>
  <c r="L201" i="2140"/>
  <c r="AB201" i="2140"/>
  <c r="L202" i="2140"/>
  <c r="AB202" i="2140" s="1"/>
  <c r="L203" i="2140"/>
  <c r="AB203" i="2140" s="1"/>
  <c r="L204" i="2140"/>
  <c r="AB204" i="2140" s="1"/>
  <c r="L205" i="2140"/>
  <c r="AB205" i="2140" s="1"/>
  <c r="L206" i="2140"/>
  <c r="AB206" i="2140" s="1"/>
  <c r="L207" i="2140"/>
  <c r="AB207" i="2140" s="1"/>
  <c r="L208" i="2140"/>
  <c r="AB208" i="2140" s="1"/>
  <c r="L209" i="2140"/>
  <c r="AB209" i="2140"/>
  <c r="L210" i="2140"/>
  <c r="AB210" i="2140" s="1"/>
  <c r="L211" i="2140"/>
  <c r="AB211" i="2140" s="1"/>
  <c r="L212" i="2140"/>
  <c r="AB212" i="2140" s="1"/>
  <c r="L213" i="2140"/>
  <c r="AB213" i="2140" s="1"/>
  <c r="L214" i="2140"/>
  <c r="AB214" i="2140" s="1"/>
  <c r="L215" i="2140"/>
  <c r="AB215" i="2140" s="1"/>
  <c r="L216" i="2140"/>
  <c r="AB216" i="2140" s="1"/>
  <c r="L217" i="2140"/>
  <c r="AB217" i="2140"/>
  <c r="L218" i="2140"/>
  <c r="AB218" i="2140" s="1"/>
  <c r="L219" i="2140"/>
  <c r="AB219" i="2140" s="1"/>
  <c r="L220" i="2140"/>
  <c r="AB220" i="2140" s="1"/>
  <c r="L221" i="2140"/>
  <c r="AB221" i="2140" s="1"/>
  <c r="L222" i="2140"/>
  <c r="AB222" i="2140" s="1"/>
  <c r="L223" i="2140"/>
  <c r="AB223" i="2140" s="1"/>
  <c r="L224" i="2140"/>
  <c r="AB224" i="2140" s="1"/>
  <c r="L225" i="2140"/>
  <c r="AB225" i="2140"/>
  <c r="L226" i="2140"/>
  <c r="AB226" i="2140" s="1"/>
  <c r="L227" i="2140"/>
  <c r="AB227" i="2140" s="1"/>
  <c r="L228" i="2140"/>
  <c r="AB228" i="2140" s="1"/>
  <c r="L229" i="2140"/>
  <c r="AB229" i="2140" s="1"/>
  <c r="L230" i="2140"/>
  <c r="AB230" i="2140" s="1"/>
  <c r="L231" i="2140"/>
  <c r="AB231" i="2140" s="1"/>
  <c r="L232" i="2140"/>
  <c r="AB232" i="2140" s="1"/>
  <c r="L233" i="2140"/>
  <c r="AB233" i="2140"/>
  <c r="L234" i="2140"/>
  <c r="AB234" i="2140" s="1"/>
  <c r="L235" i="2140"/>
  <c r="AB235" i="2140" s="1"/>
  <c r="L236" i="2140"/>
  <c r="AB236" i="2140" s="1"/>
  <c r="L237" i="2140"/>
  <c r="AB237" i="2140" s="1"/>
  <c r="L238" i="2140"/>
  <c r="AB238" i="2140" s="1"/>
  <c r="L239" i="2140"/>
  <c r="AB239" i="2140" s="1"/>
  <c r="L240" i="2140"/>
  <c r="AB240" i="2140" s="1"/>
  <c r="L241" i="2140"/>
  <c r="AB241" i="2140"/>
  <c r="L242" i="2140"/>
  <c r="AB242" i="2140" s="1"/>
  <c r="L243" i="2140"/>
  <c r="AB243" i="2140" s="1"/>
  <c r="L244" i="2140"/>
  <c r="AB244" i="2140" s="1"/>
  <c r="L245" i="2140"/>
  <c r="AB245" i="2140" s="1"/>
  <c r="L246" i="2140"/>
  <c r="AB246" i="2140" s="1"/>
  <c r="L247" i="2140"/>
  <c r="AB247" i="2140" s="1"/>
  <c r="L248" i="2140"/>
  <c r="AB248" i="2140" s="1"/>
  <c r="L249" i="2140"/>
  <c r="AB249" i="2140"/>
  <c r="L250" i="2140"/>
  <c r="AB250" i="2140" s="1"/>
  <c r="L251" i="2140"/>
  <c r="AB251" i="2140" s="1"/>
  <c r="L252" i="2140"/>
  <c r="AB252" i="2140" s="1"/>
  <c r="L253" i="2140"/>
  <c r="AB253" i="2140" s="1"/>
  <c r="L254" i="2140"/>
  <c r="AB254" i="2140" s="1"/>
  <c r="L255" i="2140"/>
  <c r="AB255" i="2140" s="1"/>
  <c r="L256" i="2140"/>
  <c r="AB256" i="2140" s="1"/>
  <c r="L257" i="2140"/>
  <c r="AB257" i="2140"/>
  <c r="L258" i="2140"/>
  <c r="AB258" i="2140" s="1"/>
  <c r="L259" i="2140"/>
  <c r="AB259" i="2140" s="1"/>
  <c r="L260" i="2140"/>
  <c r="AB260" i="2140" s="1"/>
  <c r="L261" i="2140"/>
  <c r="AB261" i="2140" s="1"/>
  <c r="L262" i="2140"/>
  <c r="AB262" i="2140" s="1"/>
  <c r="L263" i="2140"/>
  <c r="AB263" i="2140" s="1"/>
  <c r="L264" i="2140"/>
  <c r="AB264" i="2140" s="1"/>
  <c r="L265" i="2140"/>
  <c r="AB265" i="2140"/>
  <c r="L266" i="2140"/>
  <c r="AB266" i="2140" s="1"/>
  <c r="L267" i="2140"/>
  <c r="AB267" i="2140" s="1"/>
  <c r="L268" i="2140"/>
  <c r="AB268" i="2140" s="1"/>
  <c r="L269" i="2140"/>
  <c r="AB269" i="2140" s="1"/>
  <c r="L270" i="2140"/>
  <c r="AB270" i="2140" s="1"/>
  <c r="L271" i="2140"/>
  <c r="AB271" i="2140" s="1"/>
  <c r="L272" i="2140"/>
  <c r="AB272" i="2140" s="1"/>
  <c r="L273" i="2140"/>
  <c r="AB273" i="2140"/>
  <c r="L274" i="2140"/>
  <c r="AB274" i="2140" s="1"/>
  <c r="L275" i="2140"/>
  <c r="AB275" i="2140" s="1"/>
  <c r="L276" i="2140"/>
  <c r="AB276" i="2140" s="1"/>
  <c r="L277" i="2140"/>
  <c r="AB277" i="2140" s="1"/>
  <c r="L278" i="2140"/>
  <c r="AB278" i="2140" s="1"/>
  <c r="L279" i="2140"/>
  <c r="AB279" i="2140" s="1"/>
  <c r="L280" i="2140"/>
  <c r="AB280" i="2140" s="1"/>
  <c r="L281" i="2140"/>
  <c r="AB281" i="2140"/>
  <c r="L282" i="2140"/>
  <c r="AB282" i="2140" s="1"/>
  <c r="L283" i="2140"/>
  <c r="AB283" i="2140" s="1"/>
  <c r="L284" i="2140"/>
  <c r="AB284" i="2140" s="1"/>
  <c r="L285" i="2140"/>
  <c r="AB285" i="2140" s="1"/>
  <c r="L286" i="2140"/>
  <c r="AB286" i="2140" s="1"/>
  <c r="L287" i="2140"/>
  <c r="AB287" i="2140" s="1"/>
  <c r="L288" i="2140"/>
  <c r="AB288" i="2140" s="1"/>
  <c r="L289" i="2140"/>
  <c r="AB289" i="2140"/>
  <c r="L290" i="2140"/>
  <c r="AB290" i="2140" s="1"/>
  <c r="L291" i="2140"/>
  <c r="AB291" i="2140" s="1"/>
  <c r="L292" i="2140"/>
  <c r="AB292" i="2140" s="1"/>
  <c r="L293" i="2140"/>
  <c r="AB293" i="2140" s="1"/>
  <c r="L294" i="2140"/>
  <c r="AB294" i="2140" s="1"/>
  <c r="L295" i="2140"/>
  <c r="AB295" i="2140" s="1"/>
  <c r="L296" i="2140"/>
  <c r="AB296" i="2140" s="1"/>
  <c r="L297" i="2140"/>
  <c r="AB297" i="2140"/>
  <c r="L298" i="2140"/>
  <c r="AB298" i="2140" s="1"/>
  <c r="L299" i="2140"/>
  <c r="AB299" i="2140" s="1"/>
  <c r="L300" i="2140"/>
  <c r="AB300" i="2140" s="1"/>
  <c r="L301" i="2140"/>
  <c r="AB301" i="2140" s="1"/>
  <c r="L302" i="2140"/>
  <c r="AB302" i="2140" s="1"/>
  <c r="L303" i="2140"/>
  <c r="AB303" i="2140" s="1"/>
  <c r="L304" i="2140"/>
  <c r="AB304" i="2140" s="1"/>
  <c r="L305" i="2140"/>
  <c r="AB305" i="2140"/>
  <c r="L306" i="2140"/>
  <c r="AB306" i="2140" s="1"/>
  <c r="L307" i="2140"/>
  <c r="AB307" i="2140" s="1"/>
  <c r="L308" i="2140"/>
  <c r="AB308" i="2140" s="1"/>
  <c r="L309" i="2140"/>
  <c r="AB309" i="2140" s="1"/>
  <c r="L310" i="2140"/>
  <c r="AB310" i="2140" s="1"/>
  <c r="L311" i="2140"/>
  <c r="AB311" i="2140" s="1"/>
  <c r="L312" i="2140"/>
  <c r="AB312" i="2140" s="1"/>
  <c r="L313" i="2140"/>
  <c r="AB313" i="2140"/>
  <c r="L314" i="2140"/>
  <c r="AB314" i="2140" s="1"/>
  <c r="L315" i="2140"/>
  <c r="AB315" i="2140" s="1"/>
  <c r="L316" i="2140"/>
  <c r="AB316" i="2140" s="1"/>
  <c r="L317" i="2140"/>
  <c r="AB317" i="2140" s="1"/>
  <c r="L318" i="2140"/>
  <c r="AB318" i="2140" s="1"/>
  <c r="L319" i="2140"/>
  <c r="AB319" i="2140" s="1"/>
  <c r="L320" i="2140"/>
  <c r="AB320" i="2140" s="1"/>
  <c r="L321" i="2140"/>
  <c r="AB321" i="2140"/>
  <c r="L322" i="2140"/>
  <c r="AB322" i="2140" s="1"/>
  <c r="L323" i="2140"/>
  <c r="AB323" i="2140" s="1"/>
  <c r="L324" i="2140"/>
  <c r="AB324" i="2140" s="1"/>
  <c r="L325" i="2140"/>
  <c r="AB325" i="2140" s="1"/>
  <c r="L326" i="2140"/>
  <c r="AB326" i="2140" s="1"/>
  <c r="L327" i="2140"/>
  <c r="AB327" i="2140" s="1"/>
  <c r="L328" i="2140"/>
  <c r="AB328" i="2140" s="1"/>
  <c r="L329" i="2140"/>
  <c r="AB329" i="2140"/>
  <c r="L330" i="2140"/>
  <c r="AB330" i="2140" s="1"/>
  <c r="L331" i="2140"/>
  <c r="AB331" i="2140" s="1"/>
  <c r="L332" i="2140"/>
  <c r="AB332" i="2140" s="1"/>
  <c r="L333" i="2140"/>
  <c r="AB333" i="2140" s="1"/>
  <c r="L334" i="2140"/>
  <c r="AB334" i="2140" s="1"/>
  <c r="L335" i="2140"/>
  <c r="AB335" i="2140" s="1"/>
  <c r="L336" i="2140"/>
  <c r="AB336" i="2140" s="1"/>
  <c r="L337" i="2140"/>
  <c r="AB337" i="2140"/>
  <c r="L338" i="2140"/>
  <c r="AB338" i="2140" s="1"/>
  <c r="L339" i="2140"/>
  <c r="AB339" i="2140" s="1"/>
  <c r="L340" i="2140"/>
  <c r="AB340" i="2140" s="1"/>
  <c r="L341" i="2140"/>
  <c r="AB341" i="2140" s="1"/>
  <c r="L342" i="2140"/>
  <c r="AB342" i="2140" s="1"/>
  <c r="L343" i="2140"/>
  <c r="AB343" i="2140" s="1"/>
  <c r="L344" i="2140"/>
  <c r="AB344" i="2140" s="1"/>
  <c r="L345" i="2140"/>
  <c r="AB345" i="2140"/>
  <c r="L346" i="2140"/>
  <c r="AB346" i="2140" s="1"/>
  <c r="L347" i="2140"/>
  <c r="AB347" i="2140" s="1"/>
  <c r="L348" i="2140"/>
  <c r="AB348" i="2140" s="1"/>
  <c r="L349" i="2140"/>
  <c r="AB349" i="2140" s="1"/>
  <c r="L350" i="2140"/>
  <c r="AB350" i="2140" s="1"/>
  <c r="L351" i="2140"/>
  <c r="AB351" i="2140" s="1"/>
  <c r="L352" i="2140"/>
  <c r="AB352" i="2140" s="1"/>
  <c r="L353" i="2140"/>
  <c r="AB353" i="2140"/>
  <c r="L354" i="2140"/>
  <c r="AB354" i="2140" s="1"/>
  <c r="L355" i="2140"/>
  <c r="AB355" i="2140" s="1"/>
  <c r="L356" i="2140"/>
  <c r="AB356" i="2140" s="1"/>
  <c r="L357" i="2140"/>
  <c r="AB357" i="2140" s="1"/>
  <c r="L358" i="2140"/>
  <c r="AB358" i="2140" s="1"/>
  <c r="L359" i="2140"/>
  <c r="AB359" i="2140" s="1"/>
  <c r="L360" i="2140"/>
  <c r="AB360" i="2140" s="1"/>
  <c r="L361" i="2140"/>
  <c r="AB361" i="2140"/>
  <c r="L362" i="2140"/>
  <c r="AB362" i="2140" s="1"/>
  <c r="L363" i="2140"/>
  <c r="AB363" i="2140" s="1"/>
  <c r="L364" i="2140"/>
  <c r="AB364" i="2140" s="1"/>
  <c r="L365" i="2140"/>
  <c r="AB365" i="2140" s="1"/>
  <c r="L366" i="2140"/>
  <c r="AB366" i="2140" s="1"/>
  <c r="L367" i="2140"/>
  <c r="AB367" i="2140" s="1"/>
  <c r="L368" i="2140"/>
  <c r="AB368" i="2140" s="1"/>
  <c r="L369" i="2140"/>
  <c r="AB369" i="2140"/>
  <c r="L370" i="2140"/>
  <c r="AB370" i="2140" s="1"/>
  <c r="L371" i="2140"/>
  <c r="AB371" i="2140" s="1"/>
  <c r="L372" i="2140"/>
  <c r="AB372" i="2140" s="1"/>
  <c r="L373" i="2140"/>
  <c r="AB373" i="2140" s="1"/>
  <c r="L374" i="2140"/>
  <c r="AB374" i="2140" s="1"/>
  <c r="L375" i="2140"/>
  <c r="AB375" i="2140" s="1"/>
  <c r="L376" i="2140"/>
  <c r="AB376" i="2140" s="1"/>
  <c r="L377" i="2140"/>
  <c r="AB377" i="2140"/>
  <c r="L378" i="2140"/>
  <c r="AB378" i="2140" s="1"/>
  <c r="L379" i="2140"/>
  <c r="AB379" i="2140" s="1"/>
  <c r="L380" i="2140"/>
  <c r="AB380" i="2140" s="1"/>
  <c r="L381" i="2140"/>
  <c r="AB381" i="2140" s="1"/>
  <c r="L382" i="2140"/>
  <c r="AB382" i="2140" s="1"/>
  <c r="L383" i="2140"/>
  <c r="AB383" i="2140" s="1"/>
  <c r="L384" i="2140"/>
  <c r="AB384" i="2140" s="1"/>
  <c r="L385" i="2140"/>
  <c r="AB385" i="2140"/>
  <c r="L386" i="2140"/>
  <c r="AB386" i="2140" s="1"/>
  <c r="L387" i="2140"/>
  <c r="AB387" i="2140" s="1"/>
  <c r="L388" i="2140"/>
  <c r="AB388" i="2140" s="1"/>
  <c r="L389" i="2140"/>
  <c r="AB389" i="2140" s="1"/>
  <c r="L390" i="2140"/>
  <c r="AB390" i="2140" s="1"/>
  <c r="L391" i="2140"/>
  <c r="AB391" i="2140" s="1"/>
  <c r="L392" i="2140"/>
  <c r="AB392" i="2140" s="1"/>
  <c r="L393" i="2140"/>
  <c r="AB393" i="2140"/>
  <c r="M5" i="2140"/>
  <c r="AC5" i="2140" s="1"/>
  <c r="M6" i="2140"/>
  <c r="AC6" i="2140" s="1"/>
  <c r="M7" i="2140"/>
  <c r="AC7" i="2140" s="1"/>
  <c r="M8" i="2140"/>
  <c r="AC8" i="2140" s="1"/>
  <c r="M9" i="2140"/>
  <c r="AC9" i="2140" s="1"/>
  <c r="M10" i="2140"/>
  <c r="AC10" i="2140" s="1"/>
  <c r="M11" i="2140"/>
  <c r="AC11" i="2140" s="1"/>
  <c r="M12" i="2140"/>
  <c r="AC12" i="2140"/>
  <c r="M13" i="2140"/>
  <c r="AC13" i="2140" s="1"/>
  <c r="M14" i="2140"/>
  <c r="AC14" i="2140" s="1"/>
  <c r="M15" i="2140"/>
  <c r="AC15" i="2140" s="1"/>
  <c r="M16" i="2140"/>
  <c r="AC16" i="2140" s="1"/>
  <c r="M17" i="2140"/>
  <c r="AC17" i="2140" s="1"/>
  <c r="M18" i="2140"/>
  <c r="AC18" i="2140" s="1"/>
  <c r="M19" i="2140"/>
  <c r="AC19" i="2140" s="1"/>
  <c r="M20" i="2140"/>
  <c r="AC20" i="2140"/>
  <c r="M21" i="2140"/>
  <c r="AC21" i="2140" s="1"/>
  <c r="M22" i="2140"/>
  <c r="AC22" i="2140" s="1"/>
  <c r="M23" i="2140"/>
  <c r="AC23" i="2140" s="1"/>
  <c r="M24" i="2140"/>
  <c r="AC24" i="2140" s="1"/>
  <c r="M25" i="2140"/>
  <c r="AC25" i="2140" s="1"/>
  <c r="M26" i="2140"/>
  <c r="AC26" i="2140" s="1"/>
  <c r="M27" i="2140"/>
  <c r="AC27" i="2140" s="1"/>
  <c r="M28" i="2140"/>
  <c r="AC28" i="2140"/>
  <c r="M29" i="2140"/>
  <c r="AC29" i="2140" s="1"/>
  <c r="M30" i="2140"/>
  <c r="AC30" i="2140" s="1"/>
  <c r="M31" i="2140"/>
  <c r="AC31" i="2140" s="1"/>
  <c r="M32" i="2140"/>
  <c r="AC32" i="2140" s="1"/>
  <c r="M33" i="2140"/>
  <c r="AC33" i="2140" s="1"/>
  <c r="M34" i="2140"/>
  <c r="AC34" i="2140" s="1"/>
  <c r="M35" i="2140"/>
  <c r="AC35" i="2140" s="1"/>
  <c r="M36" i="2140"/>
  <c r="AC36" i="2140"/>
  <c r="M37" i="2140"/>
  <c r="AC37" i="2140" s="1"/>
  <c r="M38" i="2140"/>
  <c r="AC38" i="2140" s="1"/>
  <c r="M39" i="2140"/>
  <c r="AC39" i="2140" s="1"/>
  <c r="M40" i="2140"/>
  <c r="AC40" i="2140" s="1"/>
  <c r="M41" i="2140"/>
  <c r="AC41" i="2140" s="1"/>
  <c r="M42" i="2140"/>
  <c r="AC42" i="2140" s="1"/>
  <c r="M43" i="2140"/>
  <c r="AC43" i="2140" s="1"/>
  <c r="M44" i="2140"/>
  <c r="AC44" i="2140"/>
  <c r="M45" i="2140"/>
  <c r="AC45" i="2140" s="1"/>
  <c r="M46" i="2140"/>
  <c r="AC46" i="2140" s="1"/>
  <c r="M47" i="2140"/>
  <c r="AC47" i="2140" s="1"/>
  <c r="M48" i="2140"/>
  <c r="AC48" i="2140" s="1"/>
  <c r="M49" i="2140"/>
  <c r="AC49" i="2140" s="1"/>
  <c r="M50" i="2140"/>
  <c r="AC50" i="2140" s="1"/>
  <c r="M51" i="2140"/>
  <c r="AC51" i="2140" s="1"/>
  <c r="M52" i="2140"/>
  <c r="AC52" i="2140"/>
  <c r="M53" i="2140"/>
  <c r="AC53" i="2140" s="1"/>
  <c r="M54" i="2140"/>
  <c r="AC54" i="2140" s="1"/>
  <c r="M55" i="2140"/>
  <c r="AC55" i="2140" s="1"/>
  <c r="M56" i="2140"/>
  <c r="AC56" i="2140" s="1"/>
  <c r="M57" i="2140"/>
  <c r="AC57" i="2140" s="1"/>
  <c r="M58" i="2140"/>
  <c r="AC58" i="2140" s="1"/>
  <c r="AA64" i="2139"/>
  <c r="M60" i="2140"/>
  <c r="AC60" i="2140" s="1"/>
  <c r="M61" i="2140"/>
  <c r="AC61" i="2140" s="1"/>
  <c r="M62" i="2140"/>
  <c r="AC62" i="2140" s="1"/>
  <c r="M63" i="2140"/>
  <c r="AC63" i="2140" s="1"/>
  <c r="M64" i="2140"/>
  <c r="AC64" i="2140" s="1"/>
  <c r="M65" i="2140"/>
  <c r="AC65" i="2140" s="1"/>
  <c r="M66" i="2140"/>
  <c r="AC66" i="2140" s="1"/>
  <c r="M67" i="2140"/>
  <c r="AC67" i="2140"/>
  <c r="M68" i="2140"/>
  <c r="AC68" i="2140" s="1"/>
  <c r="M69" i="2140"/>
  <c r="AC69" i="2140" s="1"/>
  <c r="M70" i="2140"/>
  <c r="AC70" i="2140" s="1"/>
  <c r="M71" i="2140"/>
  <c r="AC71" i="2140" s="1"/>
  <c r="M72" i="2140"/>
  <c r="AC72" i="2140" s="1"/>
  <c r="M73" i="2140"/>
  <c r="AC73" i="2140" s="1"/>
  <c r="M74" i="2140"/>
  <c r="AC74" i="2140" s="1"/>
  <c r="M75" i="2140"/>
  <c r="AC75" i="2140"/>
  <c r="M76" i="2140"/>
  <c r="AC76" i="2140" s="1"/>
  <c r="M77" i="2140"/>
  <c r="AC77" i="2140" s="1"/>
  <c r="M78" i="2140"/>
  <c r="AC78" i="2140" s="1"/>
  <c r="M79" i="2140"/>
  <c r="AC79" i="2140" s="1"/>
  <c r="M80" i="2140"/>
  <c r="AC80" i="2140" s="1"/>
  <c r="M81" i="2140"/>
  <c r="AC81" i="2140" s="1"/>
  <c r="M82" i="2140"/>
  <c r="AC82" i="2140" s="1"/>
  <c r="M83" i="2140"/>
  <c r="AC83" i="2140"/>
  <c r="M84" i="2140"/>
  <c r="AC84" i="2140" s="1"/>
  <c r="M85" i="2140"/>
  <c r="AC85" i="2140" s="1"/>
  <c r="M86" i="2140"/>
  <c r="AC86" i="2140" s="1"/>
  <c r="M87" i="2140"/>
  <c r="AC87" i="2140" s="1"/>
  <c r="M88" i="2140"/>
  <c r="AC88" i="2140" s="1"/>
  <c r="M89" i="2140"/>
  <c r="AC89" i="2140" s="1"/>
  <c r="M90" i="2140"/>
  <c r="AC90" i="2140" s="1"/>
  <c r="M91" i="2140"/>
  <c r="AC91" i="2140"/>
  <c r="M92" i="2140"/>
  <c r="AC92" i="2140" s="1"/>
  <c r="M93" i="2140"/>
  <c r="AC93" i="2140" s="1"/>
  <c r="M94" i="2140"/>
  <c r="AC94" i="2140" s="1"/>
  <c r="M95" i="2140"/>
  <c r="AC95" i="2140" s="1"/>
  <c r="M96" i="2140"/>
  <c r="AC96" i="2140" s="1"/>
  <c r="M97" i="2140"/>
  <c r="AC97" i="2140" s="1"/>
  <c r="M98" i="2140"/>
  <c r="AC98" i="2140" s="1"/>
  <c r="M99" i="2140"/>
  <c r="AC99" i="2140"/>
  <c r="M100" i="2140"/>
  <c r="AC100" i="2140" s="1"/>
  <c r="M101" i="2140"/>
  <c r="AC101" i="2140" s="1"/>
  <c r="M102" i="2140"/>
  <c r="AC102" i="2140" s="1"/>
  <c r="M103" i="2140"/>
  <c r="AC103" i="2140" s="1"/>
  <c r="M104" i="2140"/>
  <c r="AC104" i="2140" s="1"/>
  <c r="M105" i="2140"/>
  <c r="AC105" i="2140" s="1"/>
  <c r="M106" i="2140"/>
  <c r="AC106" i="2140" s="1"/>
  <c r="M107" i="2140"/>
  <c r="AC107" i="2140"/>
  <c r="M108" i="2140"/>
  <c r="AC108" i="2140" s="1"/>
  <c r="M109" i="2140"/>
  <c r="AC109" i="2140" s="1"/>
  <c r="M110" i="2140"/>
  <c r="AC110" i="2140" s="1"/>
  <c r="M111" i="2140"/>
  <c r="AC111" i="2140" s="1"/>
  <c r="M112" i="2140"/>
  <c r="AC112" i="2140" s="1"/>
  <c r="M113" i="2140"/>
  <c r="AC113" i="2140" s="1"/>
  <c r="M114" i="2140"/>
  <c r="AC114" i="2140" s="1"/>
  <c r="M115" i="2140"/>
  <c r="AC115" i="2140"/>
  <c r="M116" i="2140"/>
  <c r="AC116" i="2140" s="1"/>
  <c r="M117" i="2140"/>
  <c r="AC117" i="2140" s="1"/>
  <c r="M118" i="2140"/>
  <c r="AC118" i="2140" s="1"/>
  <c r="M119" i="2140"/>
  <c r="AC119" i="2140" s="1"/>
  <c r="M120" i="2140"/>
  <c r="AC120" i="2140" s="1"/>
  <c r="M121" i="2140"/>
  <c r="AC121" i="2140" s="1"/>
  <c r="M122" i="2140"/>
  <c r="AC122" i="2140" s="1"/>
  <c r="M123" i="2140"/>
  <c r="AC123" i="2140"/>
  <c r="M124" i="2140"/>
  <c r="AC124" i="2140" s="1"/>
  <c r="M125" i="2140"/>
  <c r="AC125" i="2140" s="1"/>
  <c r="AC131" i="2139"/>
  <c r="M127" i="2140"/>
  <c r="AC127" i="2140" s="1"/>
  <c r="M128" i="2140"/>
  <c r="AC128" i="2140" s="1"/>
  <c r="M129" i="2140"/>
  <c r="AC129" i="2140" s="1"/>
  <c r="M130" i="2140"/>
  <c r="AC130" i="2140" s="1"/>
  <c r="M131" i="2140"/>
  <c r="AC131" i="2140" s="1"/>
  <c r="M132" i="2140"/>
  <c r="AC132" i="2140" s="1"/>
  <c r="M133" i="2140"/>
  <c r="AC133" i="2140" s="1"/>
  <c r="M134" i="2140"/>
  <c r="AC134" i="2140" s="1"/>
  <c r="M135" i="2140"/>
  <c r="AC135" i="2140" s="1"/>
  <c r="M136" i="2140"/>
  <c r="AC136" i="2140" s="1"/>
  <c r="M137" i="2140"/>
  <c r="AC137" i="2140" s="1"/>
  <c r="M138" i="2140"/>
  <c r="AC138" i="2140" s="1"/>
  <c r="M139" i="2140"/>
  <c r="AC139" i="2140" s="1"/>
  <c r="M140" i="2140"/>
  <c r="AC140" i="2140"/>
  <c r="M141" i="2140"/>
  <c r="AC141" i="2140" s="1"/>
  <c r="M142" i="2140"/>
  <c r="AC142" i="2140" s="1"/>
  <c r="M143" i="2140"/>
  <c r="AC143" i="2140" s="1"/>
  <c r="M144" i="2140"/>
  <c r="AC144" i="2140" s="1"/>
  <c r="M145" i="2140"/>
  <c r="AC145" i="2140" s="1"/>
  <c r="M146" i="2140"/>
  <c r="AC146" i="2140" s="1"/>
  <c r="M147" i="2140"/>
  <c r="AC147" i="2140" s="1"/>
  <c r="M148" i="2140"/>
  <c r="AC148" i="2140" s="1"/>
  <c r="M149" i="2140"/>
  <c r="AC149" i="2140" s="1"/>
  <c r="M150" i="2140"/>
  <c r="AC150" i="2140" s="1"/>
  <c r="M151" i="2140"/>
  <c r="AC151" i="2140" s="1"/>
  <c r="M152" i="2140"/>
  <c r="AC152" i="2140" s="1"/>
  <c r="M153" i="2140"/>
  <c r="AC153" i="2140" s="1"/>
  <c r="M154" i="2140"/>
  <c r="AC154" i="2140" s="1"/>
  <c r="M155" i="2140"/>
  <c r="AC155" i="2140" s="1"/>
  <c r="M156" i="2140"/>
  <c r="AC156" i="2140"/>
  <c r="M157" i="2140"/>
  <c r="AC157" i="2140" s="1"/>
  <c r="M158" i="2140"/>
  <c r="AC158" i="2140" s="1"/>
  <c r="M159" i="2140"/>
  <c r="AC159" i="2140" s="1"/>
  <c r="M160" i="2140"/>
  <c r="AC160" i="2140" s="1"/>
  <c r="M161" i="2140"/>
  <c r="AC161" i="2140" s="1"/>
  <c r="M162" i="2140"/>
  <c r="AC162" i="2140" s="1"/>
  <c r="M163" i="2140"/>
  <c r="AC163" i="2140" s="1"/>
  <c r="M164" i="2140"/>
  <c r="AC164" i="2140" s="1"/>
  <c r="M165" i="2140"/>
  <c r="AC165" i="2140" s="1"/>
  <c r="M166" i="2140"/>
  <c r="AC166" i="2140" s="1"/>
  <c r="M167" i="2140"/>
  <c r="AC167" i="2140" s="1"/>
  <c r="M168" i="2140"/>
  <c r="AC168" i="2140" s="1"/>
  <c r="M169" i="2140"/>
  <c r="AC169" i="2140" s="1"/>
  <c r="M170" i="2140"/>
  <c r="AC170" i="2140" s="1"/>
  <c r="M171" i="2140"/>
  <c r="AC171" i="2140" s="1"/>
  <c r="M172" i="2140"/>
  <c r="AC172" i="2140"/>
  <c r="M173" i="2140"/>
  <c r="AC173" i="2140" s="1"/>
  <c r="M174" i="2140"/>
  <c r="AC174" i="2140" s="1"/>
  <c r="M175" i="2140"/>
  <c r="AC175" i="2140" s="1"/>
  <c r="M176" i="2140"/>
  <c r="AC176" i="2140" s="1"/>
  <c r="M177" i="2140"/>
  <c r="AC177" i="2140" s="1"/>
  <c r="M178" i="2140"/>
  <c r="AC178" i="2140" s="1"/>
  <c r="M179" i="2140"/>
  <c r="AC179" i="2140" s="1"/>
  <c r="M180" i="2140"/>
  <c r="AC180" i="2140" s="1"/>
  <c r="M181" i="2140"/>
  <c r="AC181" i="2140" s="1"/>
  <c r="M182" i="2140"/>
  <c r="AC182" i="2140" s="1"/>
  <c r="M183" i="2140"/>
  <c r="AC183" i="2140" s="1"/>
  <c r="M184" i="2140"/>
  <c r="AC184" i="2140" s="1"/>
  <c r="M185" i="2140"/>
  <c r="AC185" i="2140" s="1"/>
  <c r="M186" i="2140"/>
  <c r="AC186" i="2140" s="1"/>
  <c r="M187" i="2140"/>
  <c r="AC187" i="2140" s="1"/>
  <c r="M188" i="2140"/>
  <c r="AC188" i="2140"/>
  <c r="M189" i="2140"/>
  <c r="AC189" i="2140" s="1"/>
  <c r="M190" i="2140"/>
  <c r="AC190" i="2140" s="1"/>
  <c r="M191" i="2140"/>
  <c r="AC191" i="2140" s="1"/>
  <c r="M192" i="2140"/>
  <c r="AC192" i="2140" s="1"/>
  <c r="M193" i="2140"/>
  <c r="AC193" i="2140" s="1"/>
  <c r="M194" i="2140"/>
  <c r="AC194" i="2140" s="1"/>
  <c r="M195" i="2140"/>
  <c r="AC195" i="2140" s="1"/>
  <c r="M196" i="2140"/>
  <c r="AC196" i="2140" s="1"/>
  <c r="M197" i="2140"/>
  <c r="AC197" i="2140" s="1"/>
  <c r="M198" i="2140"/>
  <c r="AC198" i="2140" s="1"/>
  <c r="M199" i="2140"/>
  <c r="AC199" i="2140" s="1"/>
  <c r="M200" i="2140"/>
  <c r="AC200" i="2140" s="1"/>
  <c r="M201" i="2140"/>
  <c r="AC201" i="2140" s="1"/>
  <c r="M202" i="2140"/>
  <c r="AC202" i="2140" s="1"/>
  <c r="M203" i="2140"/>
  <c r="AC203" i="2140" s="1"/>
  <c r="M204" i="2140"/>
  <c r="AC204" i="2140"/>
  <c r="M205" i="2140"/>
  <c r="AC205" i="2140" s="1"/>
  <c r="M206" i="2140"/>
  <c r="AC206" i="2140" s="1"/>
  <c r="M207" i="2140"/>
  <c r="AC207" i="2140" s="1"/>
  <c r="M208" i="2140"/>
  <c r="AC208" i="2140" s="1"/>
  <c r="M209" i="2140"/>
  <c r="AC209" i="2140" s="1"/>
  <c r="M210" i="2140"/>
  <c r="AC210" i="2140" s="1"/>
  <c r="M211" i="2140"/>
  <c r="AC211" i="2140" s="1"/>
  <c r="M212" i="2140"/>
  <c r="AC212" i="2140" s="1"/>
  <c r="M213" i="2140"/>
  <c r="AC213" i="2140" s="1"/>
  <c r="M214" i="2140"/>
  <c r="AC214" i="2140" s="1"/>
  <c r="M215" i="2140"/>
  <c r="AC215" i="2140" s="1"/>
  <c r="M216" i="2140"/>
  <c r="AC216" i="2140" s="1"/>
  <c r="M217" i="2140"/>
  <c r="AC217" i="2140" s="1"/>
  <c r="M218" i="2140"/>
  <c r="AC218" i="2140" s="1"/>
  <c r="M219" i="2140"/>
  <c r="AC219" i="2140" s="1"/>
  <c r="M220" i="2140"/>
  <c r="AC220" i="2140"/>
  <c r="M221" i="2140"/>
  <c r="AC221" i="2140" s="1"/>
  <c r="M222" i="2140"/>
  <c r="AC222" i="2140" s="1"/>
  <c r="M223" i="2140"/>
  <c r="AC223" i="2140" s="1"/>
  <c r="M224" i="2140"/>
  <c r="AC224" i="2140" s="1"/>
  <c r="M225" i="2140"/>
  <c r="AC225" i="2140" s="1"/>
  <c r="M226" i="2140"/>
  <c r="AC226" i="2140" s="1"/>
  <c r="M227" i="2140"/>
  <c r="AC227" i="2140" s="1"/>
  <c r="M228" i="2140"/>
  <c r="AC228" i="2140" s="1"/>
  <c r="M229" i="2140"/>
  <c r="AC229" i="2140" s="1"/>
  <c r="M230" i="2140"/>
  <c r="AC230" i="2140" s="1"/>
  <c r="M231" i="2140"/>
  <c r="AC231" i="2140" s="1"/>
  <c r="M232" i="2140"/>
  <c r="AC232" i="2140" s="1"/>
  <c r="M233" i="2140"/>
  <c r="AC233" i="2140" s="1"/>
  <c r="M234" i="2140"/>
  <c r="AC234" i="2140" s="1"/>
  <c r="M235" i="2140"/>
  <c r="AC235" i="2140" s="1"/>
  <c r="M236" i="2140"/>
  <c r="AC236" i="2140"/>
  <c r="M237" i="2140"/>
  <c r="AC237" i="2140" s="1"/>
  <c r="M238" i="2140"/>
  <c r="AC238" i="2140" s="1"/>
  <c r="M239" i="2140"/>
  <c r="AC239" i="2140" s="1"/>
  <c r="M240" i="2140"/>
  <c r="AC240" i="2140" s="1"/>
  <c r="M241" i="2140"/>
  <c r="AC241" i="2140" s="1"/>
  <c r="M242" i="2140"/>
  <c r="AC242" i="2140" s="1"/>
  <c r="M243" i="2140"/>
  <c r="AC243" i="2140" s="1"/>
  <c r="M244" i="2140"/>
  <c r="AC244" i="2140" s="1"/>
  <c r="M245" i="2140"/>
  <c r="AC245" i="2140" s="1"/>
  <c r="M246" i="2140"/>
  <c r="AC246" i="2140" s="1"/>
  <c r="M247" i="2140"/>
  <c r="AC247" i="2140" s="1"/>
  <c r="M248" i="2140"/>
  <c r="AC248" i="2140" s="1"/>
  <c r="M249" i="2140"/>
  <c r="AC249" i="2140" s="1"/>
  <c r="M250" i="2140"/>
  <c r="AC250" i="2140" s="1"/>
  <c r="M251" i="2140"/>
  <c r="AC251" i="2140" s="1"/>
  <c r="M252" i="2140"/>
  <c r="AC252" i="2140"/>
  <c r="M253" i="2140"/>
  <c r="AC253" i="2140" s="1"/>
  <c r="M254" i="2140"/>
  <c r="AC254" i="2140" s="1"/>
  <c r="M255" i="2140"/>
  <c r="AC255" i="2140" s="1"/>
  <c r="M256" i="2140"/>
  <c r="AC256" i="2140" s="1"/>
  <c r="M257" i="2140"/>
  <c r="AC257" i="2140" s="1"/>
  <c r="M258" i="2140"/>
  <c r="AC258" i="2140" s="1"/>
  <c r="M259" i="2140"/>
  <c r="AC259" i="2140" s="1"/>
  <c r="M260" i="2140"/>
  <c r="AC260" i="2140" s="1"/>
  <c r="M261" i="2140"/>
  <c r="AC261" i="2140" s="1"/>
  <c r="M262" i="2140"/>
  <c r="AC262" i="2140" s="1"/>
  <c r="M263" i="2140"/>
  <c r="AC263" i="2140" s="1"/>
  <c r="M264" i="2140"/>
  <c r="AC264" i="2140" s="1"/>
  <c r="M265" i="2140"/>
  <c r="AC265" i="2140" s="1"/>
  <c r="M266" i="2140"/>
  <c r="AC266" i="2140" s="1"/>
  <c r="M267" i="2140"/>
  <c r="AC267" i="2140" s="1"/>
  <c r="M268" i="2140"/>
  <c r="AC268" i="2140"/>
  <c r="M269" i="2140"/>
  <c r="AC269" i="2140" s="1"/>
  <c r="M270" i="2140"/>
  <c r="AC270" i="2140" s="1"/>
  <c r="M271" i="2140"/>
  <c r="AC271" i="2140" s="1"/>
  <c r="M272" i="2140"/>
  <c r="AC272" i="2140" s="1"/>
  <c r="M273" i="2140"/>
  <c r="AC273" i="2140" s="1"/>
  <c r="M274" i="2140"/>
  <c r="AC274" i="2140" s="1"/>
  <c r="M275" i="2140"/>
  <c r="AC275" i="2140" s="1"/>
  <c r="M276" i="2140"/>
  <c r="AC276" i="2140" s="1"/>
  <c r="M277" i="2140"/>
  <c r="AC277" i="2140" s="1"/>
  <c r="M278" i="2140"/>
  <c r="AC278" i="2140" s="1"/>
  <c r="M279" i="2140"/>
  <c r="AC279" i="2140" s="1"/>
  <c r="M280" i="2140"/>
  <c r="AC280" i="2140" s="1"/>
  <c r="M281" i="2140"/>
  <c r="AC281" i="2140" s="1"/>
  <c r="M282" i="2140"/>
  <c r="AC282" i="2140" s="1"/>
  <c r="M283" i="2140"/>
  <c r="AC283" i="2140" s="1"/>
  <c r="M284" i="2140"/>
  <c r="AC284" i="2140"/>
  <c r="M285" i="2140"/>
  <c r="AC285" i="2140" s="1"/>
  <c r="M286" i="2140"/>
  <c r="AC286" i="2140" s="1"/>
  <c r="M287" i="2140"/>
  <c r="AC287" i="2140" s="1"/>
  <c r="M288" i="2140"/>
  <c r="AC288" i="2140" s="1"/>
  <c r="M289" i="2140"/>
  <c r="AC289" i="2140" s="1"/>
  <c r="M290" i="2140"/>
  <c r="AC290" i="2140" s="1"/>
  <c r="M291" i="2140"/>
  <c r="AC291" i="2140" s="1"/>
  <c r="M292" i="2140"/>
  <c r="AC292" i="2140" s="1"/>
  <c r="M293" i="2140"/>
  <c r="AC293" i="2140" s="1"/>
  <c r="M294" i="2140"/>
  <c r="AC294" i="2140" s="1"/>
  <c r="M295" i="2140"/>
  <c r="AC295" i="2140" s="1"/>
  <c r="M296" i="2140"/>
  <c r="AC296" i="2140" s="1"/>
  <c r="M297" i="2140"/>
  <c r="AC297" i="2140" s="1"/>
  <c r="M298" i="2140"/>
  <c r="AC298" i="2140" s="1"/>
  <c r="M299" i="2140"/>
  <c r="AC299" i="2140" s="1"/>
  <c r="M300" i="2140"/>
  <c r="AC300" i="2140"/>
  <c r="M301" i="2140"/>
  <c r="AC301" i="2140" s="1"/>
  <c r="M302" i="2140"/>
  <c r="AC302" i="2140" s="1"/>
  <c r="M303" i="2140"/>
  <c r="AC303" i="2140" s="1"/>
  <c r="M304" i="2140"/>
  <c r="AC304" i="2140" s="1"/>
  <c r="M305" i="2140"/>
  <c r="AC305" i="2140" s="1"/>
  <c r="M306" i="2140"/>
  <c r="AC306" i="2140" s="1"/>
  <c r="M307" i="2140"/>
  <c r="AC307" i="2140" s="1"/>
  <c r="M308" i="2140"/>
  <c r="AC308" i="2140" s="1"/>
  <c r="M309" i="2140"/>
  <c r="AC309" i="2140" s="1"/>
  <c r="M310" i="2140"/>
  <c r="AC310" i="2140" s="1"/>
  <c r="M311" i="2140"/>
  <c r="AC311" i="2140" s="1"/>
  <c r="M312" i="2140"/>
  <c r="AC312" i="2140" s="1"/>
  <c r="M313" i="2140"/>
  <c r="AC313" i="2140" s="1"/>
  <c r="M314" i="2140"/>
  <c r="AC314" i="2140" s="1"/>
  <c r="M315" i="2140"/>
  <c r="AC315" i="2140" s="1"/>
  <c r="M316" i="2140"/>
  <c r="AC316" i="2140"/>
  <c r="M317" i="2140"/>
  <c r="AC317" i="2140" s="1"/>
  <c r="M318" i="2140"/>
  <c r="AC318" i="2140" s="1"/>
  <c r="M319" i="2140"/>
  <c r="AC319" i="2140" s="1"/>
  <c r="M320" i="2140"/>
  <c r="AC320" i="2140" s="1"/>
  <c r="M321" i="2140"/>
  <c r="AC321" i="2140" s="1"/>
  <c r="M322" i="2140"/>
  <c r="AC322" i="2140" s="1"/>
  <c r="M323" i="2140"/>
  <c r="AC323" i="2140" s="1"/>
  <c r="M324" i="2140"/>
  <c r="AC324" i="2140" s="1"/>
  <c r="M325" i="2140"/>
  <c r="AC325" i="2140" s="1"/>
  <c r="M326" i="2140"/>
  <c r="AC326" i="2140" s="1"/>
  <c r="M327" i="2140"/>
  <c r="AC327" i="2140" s="1"/>
  <c r="M328" i="2140"/>
  <c r="AC328" i="2140" s="1"/>
  <c r="M329" i="2140"/>
  <c r="AC329" i="2140" s="1"/>
  <c r="M330" i="2140"/>
  <c r="AC330" i="2140" s="1"/>
  <c r="M331" i="2140"/>
  <c r="AC331" i="2140" s="1"/>
  <c r="M332" i="2140"/>
  <c r="AC332" i="2140"/>
  <c r="M333" i="2140"/>
  <c r="AC333" i="2140" s="1"/>
  <c r="M334" i="2140"/>
  <c r="AC334" i="2140" s="1"/>
  <c r="M335" i="2140"/>
  <c r="AC335" i="2140" s="1"/>
  <c r="M336" i="2140"/>
  <c r="AC336" i="2140" s="1"/>
  <c r="M337" i="2140"/>
  <c r="AC337" i="2140" s="1"/>
  <c r="M338" i="2140"/>
  <c r="AC338" i="2140" s="1"/>
  <c r="M339" i="2140"/>
  <c r="AC339" i="2140" s="1"/>
  <c r="M340" i="2140"/>
  <c r="AC340" i="2140" s="1"/>
  <c r="M341" i="2140"/>
  <c r="AC341" i="2140" s="1"/>
  <c r="M342" i="2140"/>
  <c r="AC342" i="2140" s="1"/>
  <c r="M343" i="2140"/>
  <c r="AC343" i="2140" s="1"/>
  <c r="M344" i="2140"/>
  <c r="AC344" i="2140" s="1"/>
  <c r="M345" i="2140"/>
  <c r="AC345" i="2140" s="1"/>
  <c r="M346" i="2140"/>
  <c r="AC346" i="2140" s="1"/>
  <c r="M347" i="2140"/>
  <c r="AC347" i="2140" s="1"/>
  <c r="M348" i="2140"/>
  <c r="AC348" i="2140"/>
  <c r="M349" i="2140"/>
  <c r="AC349" i="2140" s="1"/>
  <c r="M350" i="2140"/>
  <c r="AC350" i="2140" s="1"/>
  <c r="M351" i="2140"/>
  <c r="AC351" i="2140" s="1"/>
  <c r="M352" i="2140"/>
  <c r="AC352" i="2140" s="1"/>
  <c r="M353" i="2140"/>
  <c r="AC353" i="2140" s="1"/>
  <c r="M354" i="2140"/>
  <c r="AC354" i="2140" s="1"/>
  <c r="M355" i="2140"/>
  <c r="AC355" i="2140" s="1"/>
  <c r="M356" i="2140"/>
  <c r="AC356" i="2140" s="1"/>
  <c r="M357" i="2140"/>
  <c r="AC357" i="2140" s="1"/>
  <c r="M358" i="2140"/>
  <c r="AC358" i="2140" s="1"/>
  <c r="M359" i="2140"/>
  <c r="AC359" i="2140" s="1"/>
  <c r="M360" i="2140"/>
  <c r="AC360" i="2140" s="1"/>
  <c r="M361" i="2140"/>
  <c r="AC361" i="2140" s="1"/>
  <c r="M362" i="2140"/>
  <c r="AC362" i="2140" s="1"/>
  <c r="M363" i="2140"/>
  <c r="AC363" i="2140" s="1"/>
  <c r="M364" i="2140"/>
  <c r="AC364" i="2140"/>
  <c r="M365" i="2140"/>
  <c r="AC365" i="2140" s="1"/>
  <c r="M366" i="2140"/>
  <c r="AC366" i="2140" s="1"/>
  <c r="M367" i="2140"/>
  <c r="AC367" i="2140" s="1"/>
  <c r="M368" i="2140"/>
  <c r="AC368" i="2140" s="1"/>
  <c r="M369" i="2140"/>
  <c r="AC369" i="2140" s="1"/>
  <c r="M370" i="2140"/>
  <c r="AC370" i="2140" s="1"/>
  <c r="M371" i="2140"/>
  <c r="AC371" i="2140" s="1"/>
  <c r="M372" i="2140"/>
  <c r="AC372" i="2140" s="1"/>
  <c r="M373" i="2140"/>
  <c r="AC373" i="2140" s="1"/>
  <c r="M374" i="2140"/>
  <c r="AC374" i="2140" s="1"/>
  <c r="M375" i="2140"/>
  <c r="AC375" i="2140" s="1"/>
  <c r="M376" i="2140"/>
  <c r="AC376" i="2140" s="1"/>
  <c r="M377" i="2140"/>
  <c r="AC377" i="2140" s="1"/>
  <c r="M378" i="2140"/>
  <c r="AC378" i="2140" s="1"/>
  <c r="M379" i="2140"/>
  <c r="AC379" i="2140" s="1"/>
  <c r="M380" i="2140"/>
  <c r="AC380" i="2140"/>
  <c r="M381" i="2140"/>
  <c r="AC381" i="2140" s="1"/>
  <c r="M382" i="2140"/>
  <c r="AC382" i="2140" s="1"/>
  <c r="M383" i="2140"/>
  <c r="AC383" i="2140" s="1"/>
  <c r="M384" i="2140"/>
  <c r="AC384" i="2140" s="1"/>
  <c r="M385" i="2140"/>
  <c r="AC385" i="2140" s="1"/>
  <c r="M386" i="2140"/>
  <c r="AC386" i="2140" s="1"/>
  <c r="M387" i="2140"/>
  <c r="AC387" i="2140" s="1"/>
  <c r="M388" i="2140"/>
  <c r="AC388" i="2140" s="1"/>
  <c r="M389" i="2140"/>
  <c r="AC389" i="2140" s="1"/>
  <c r="M390" i="2140"/>
  <c r="AC390" i="2140" s="1"/>
  <c r="M391" i="2140"/>
  <c r="AC391" i="2140" s="1"/>
  <c r="M392" i="2140"/>
  <c r="AC392" i="2140" s="1"/>
  <c r="M393" i="2140"/>
  <c r="AC393" i="2140" s="1"/>
  <c r="N5" i="2140"/>
  <c r="AD5" i="2140" s="1"/>
  <c r="N6" i="2140"/>
  <c r="AD6" i="2140" s="1"/>
  <c r="N7" i="2140"/>
  <c r="AD7" i="2140"/>
  <c r="N8" i="2140"/>
  <c r="AD8" i="2140" s="1"/>
  <c r="N9" i="2140"/>
  <c r="AD9" i="2140" s="1"/>
  <c r="N10" i="2140"/>
  <c r="AD10" i="2140" s="1"/>
  <c r="N11" i="2140"/>
  <c r="AD11" i="2140" s="1"/>
  <c r="N12" i="2140"/>
  <c r="AD12" i="2140" s="1"/>
  <c r="N13" i="2140"/>
  <c r="AD13" i="2140" s="1"/>
  <c r="N14" i="2140"/>
  <c r="AD14" i="2140" s="1"/>
  <c r="N15" i="2140"/>
  <c r="AD15" i="2140" s="1"/>
  <c r="N16" i="2140"/>
  <c r="AD16" i="2140" s="1"/>
  <c r="N17" i="2140"/>
  <c r="AD17" i="2140" s="1"/>
  <c r="N18" i="2140"/>
  <c r="AD18" i="2140" s="1"/>
  <c r="N19" i="2140"/>
  <c r="AD19" i="2140" s="1"/>
  <c r="N20" i="2140"/>
  <c r="AD20" i="2140" s="1"/>
  <c r="N21" i="2140"/>
  <c r="AD21" i="2140" s="1"/>
  <c r="N22" i="2140"/>
  <c r="AD22" i="2140" s="1"/>
  <c r="N23" i="2140"/>
  <c r="AD23" i="2140"/>
  <c r="N24" i="2140"/>
  <c r="AD24" i="2140" s="1"/>
  <c r="N25" i="2140"/>
  <c r="AD25" i="2140" s="1"/>
  <c r="N26" i="2140"/>
  <c r="AD26" i="2140" s="1"/>
  <c r="N27" i="2140"/>
  <c r="AD27" i="2140" s="1"/>
  <c r="N28" i="2140"/>
  <c r="AD28" i="2140" s="1"/>
  <c r="N29" i="2140"/>
  <c r="AD29" i="2140" s="1"/>
  <c r="N30" i="2140"/>
  <c r="AD30" i="2140" s="1"/>
  <c r="N31" i="2140"/>
  <c r="AD31" i="2140" s="1"/>
  <c r="N32" i="2140"/>
  <c r="AD32" i="2140" s="1"/>
  <c r="N33" i="2140"/>
  <c r="AD33" i="2140" s="1"/>
  <c r="N34" i="2140"/>
  <c r="AD34" i="2140" s="1"/>
  <c r="N35" i="2140"/>
  <c r="AD35" i="2140" s="1"/>
  <c r="N36" i="2140"/>
  <c r="AD36" i="2140" s="1"/>
  <c r="N37" i="2140"/>
  <c r="AD37" i="2140" s="1"/>
  <c r="N38" i="2140"/>
  <c r="AD38" i="2140" s="1"/>
  <c r="N39" i="2140"/>
  <c r="AD39" i="2140"/>
  <c r="N40" i="2140"/>
  <c r="AD40" i="2140" s="1"/>
  <c r="N41" i="2140"/>
  <c r="AD41" i="2140" s="1"/>
  <c r="N42" i="2140"/>
  <c r="AD42" i="2140" s="1"/>
  <c r="N43" i="2140"/>
  <c r="AD43" i="2140" s="1"/>
  <c r="N44" i="2140"/>
  <c r="AD44" i="2140" s="1"/>
  <c r="N45" i="2140"/>
  <c r="AD45" i="2140" s="1"/>
  <c r="N46" i="2140"/>
  <c r="AD46" i="2140" s="1"/>
  <c r="N47" i="2140"/>
  <c r="AD47" i="2140" s="1"/>
  <c r="N48" i="2140"/>
  <c r="AD48" i="2140" s="1"/>
  <c r="N49" i="2140"/>
  <c r="AD49" i="2140" s="1"/>
  <c r="N50" i="2140"/>
  <c r="AD50" i="2140" s="1"/>
  <c r="N51" i="2140"/>
  <c r="AD51" i="2140" s="1"/>
  <c r="N52" i="2140"/>
  <c r="AD52" i="2140" s="1"/>
  <c r="N53" i="2140"/>
  <c r="AD53" i="2140" s="1"/>
  <c r="N54" i="2140"/>
  <c r="AD54" i="2140" s="1"/>
  <c r="N55" i="2140"/>
  <c r="AD55" i="2140"/>
  <c r="N56" i="2140"/>
  <c r="AD56" i="2140" s="1"/>
  <c r="N57" i="2140"/>
  <c r="AD57" i="2140" s="1"/>
  <c r="N58" i="2140"/>
  <c r="AD58" i="2140" s="1"/>
  <c r="N59" i="2140"/>
  <c r="AD59" i="2140" s="1"/>
  <c r="N60" i="2140"/>
  <c r="AD60" i="2140" s="1"/>
  <c r="N61" i="2140"/>
  <c r="AD61" i="2140" s="1"/>
  <c r="N62" i="2140"/>
  <c r="AD62" i="2140" s="1"/>
  <c r="N63" i="2140"/>
  <c r="AD63" i="2140" s="1"/>
  <c r="N64" i="2140"/>
  <c r="AD64" i="2140" s="1"/>
  <c r="N65" i="2140"/>
  <c r="AD65" i="2140" s="1"/>
  <c r="N66" i="2140"/>
  <c r="AD66" i="2140" s="1"/>
  <c r="N67" i="2140"/>
  <c r="AD67" i="2140" s="1"/>
  <c r="N68" i="2140"/>
  <c r="AD68" i="2140" s="1"/>
  <c r="N69" i="2140"/>
  <c r="AD69" i="2140" s="1"/>
  <c r="N70" i="2140"/>
  <c r="AD70" i="2140" s="1"/>
  <c r="N71" i="2140"/>
  <c r="AD71" i="2140"/>
  <c r="N72" i="2140"/>
  <c r="AD72" i="2140" s="1"/>
  <c r="N73" i="2140"/>
  <c r="AD73" i="2140" s="1"/>
  <c r="N74" i="2140"/>
  <c r="AD74" i="2140"/>
  <c r="N75" i="2140"/>
  <c r="AD75" i="2140" s="1"/>
  <c r="N76" i="2140"/>
  <c r="AD76" i="2140" s="1"/>
  <c r="N77" i="2140"/>
  <c r="AD77" i="2140" s="1"/>
  <c r="N78" i="2140"/>
  <c r="AD78" i="2140" s="1"/>
  <c r="N79" i="2140"/>
  <c r="AD79" i="2140" s="1"/>
  <c r="N80" i="2140"/>
  <c r="AD80" i="2140" s="1"/>
  <c r="N81" i="2140"/>
  <c r="AD81" i="2140" s="1"/>
  <c r="N82" i="2140"/>
  <c r="AD82" i="2140"/>
  <c r="N83" i="2140"/>
  <c r="AD83" i="2140" s="1"/>
  <c r="N84" i="2140"/>
  <c r="AD84" i="2140" s="1"/>
  <c r="N85" i="2140"/>
  <c r="AD85" i="2140" s="1"/>
  <c r="N86" i="2140"/>
  <c r="AD86" i="2140" s="1"/>
  <c r="N87" i="2140"/>
  <c r="AD87" i="2140" s="1"/>
  <c r="N88" i="2140"/>
  <c r="AD88" i="2140" s="1"/>
  <c r="N89" i="2140"/>
  <c r="AD89" i="2140" s="1"/>
  <c r="N90" i="2140"/>
  <c r="AD90" i="2140"/>
  <c r="N91" i="2140"/>
  <c r="AD91" i="2140" s="1"/>
  <c r="N92" i="2140"/>
  <c r="AD92" i="2140" s="1"/>
  <c r="N93" i="2140"/>
  <c r="AD93" i="2140" s="1"/>
  <c r="N94" i="2140"/>
  <c r="AD94" i="2140" s="1"/>
  <c r="N95" i="2140"/>
  <c r="AD95" i="2140" s="1"/>
  <c r="N96" i="2140"/>
  <c r="AD96" i="2140" s="1"/>
  <c r="N97" i="2140"/>
  <c r="AD97" i="2140" s="1"/>
  <c r="N98" i="2140"/>
  <c r="AD98" i="2140"/>
  <c r="N99" i="2140"/>
  <c r="AD99" i="2140" s="1"/>
  <c r="N100" i="2140"/>
  <c r="AD100" i="2140" s="1"/>
  <c r="N101" i="2140"/>
  <c r="AD101" i="2140" s="1"/>
  <c r="N102" i="2140"/>
  <c r="AD102" i="2140" s="1"/>
  <c r="N103" i="2140"/>
  <c r="AD103" i="2140" s="1"/>
  <c r="N104" i="2140"/>
  <c r="AD104" i="2140" s="1"/>
  <c r="N105" i="2140"/>
  <c r="AD105" i="2140" s="1"/>
  <c r="N106" i="2140"/>
  <c r="AD106" i="2140"/>
  <c r="N107" i="2140"/>
  <c r="AD107" i="2140" s="1"/>
  <c r="N108" i="2140"/>
  <c r="AD108" i="2140" s="1"/>
  <c r="N109" i="2140"/>
  <c r="AD109" i="2140" s="1"/>
  <c r="N110" i="2140"/>
  <c r="AD110" i="2140" s="1"/>
  <c r="N111" i="2140"/>
  <c r="AD111" i="2140" s="1"/>
  <c r="N112" i="2140"/>
  <c r="AD112" i="2140" s="1"/>
  <c r="N113" i="2140"/>
  <c r="AD113" i="2140" s="1"/>
  <c r="N114" i="2140"/>
  <c r="AD114" i="2140"/>
  <c r="N115" i="2140"/>
  <c r="AD115" i="2140" s="1"/>
  <c r="N116" i="2140"/>
  <c r="AD116" i="2140" s="1"/>
  <c r="N117" i="2140"/>
  <c r="AD117" i="2140" s="1"/>
  <c r="N118" i="2140"/>
  <c r="AD118" i="2140" s="1"/>
  <c r="N119" i="2140"/>
  <c r="AD119" i="2140" s="1"/>
  <c r="N120" i="2140"/>
  <c r="AD120" i="2140" s="1"/>
  <c r="N121" i="2140"/>
  <c r="AD121" i="2140" s="1"/>
  <c r="N122" i="2140"/>
  <c r="AD122" i="2140"/>
  <c r="N123" i="2140"/>
  <c r="AD123" i="2140" s="1"/>
  <c r="N124" i="2140"/>
  <c r="AD124" i="2140" s="1"/>
  <c r="N125" i="2140"/>
  <c r="AD125" i="2140" s="1"/>
  <c r="AD131" i="2139"/>
  <c r="N127" i="2140"/>
  <c r="AD127" i="2140"/>
  <c r="N128" i="2140"/>
  <c r="AD128" i="2140" s="1"/>
  <c r="N129" i="2140"/>
  <c r="AD129" i="2140" s="1"/>
  <c r="N130" i="2140"/>
  <c r="AD130" i="2140" s="1"/>
  <c r="N131" i="2140"/>
  <c r="AD131" i="2140" s="1"/>
  <c r="N132" i="2140"/>
  <c r="AD132" i="2140" s="1"/>
  <c r="N133" i="2140"/>
  <c r="AD133" i="2140" s="1"/>
  <c r="N134" i="2140"/>
  <c r="AD134" i="2140" s="1"/>
  <c r="N135" i="2140"/>
  <c r="AD135" i="2140"/>
  <c r="N136" i="2140"/>
  <c r="AD136" i="2140" s="1"/>
  <c r="N137" i="2140"/>
  <c r="AD137" i="2140" s="1"/>
  <c r="N138" i="2140"/>
  <c r="AD138" i="2140" s="1"/>
  <c r="N139" i="2140"/>
  <c r="AD139" i="2140" s="1"/>
  <c r="N140" i="2140"/>
  <c r="AD140" i="2140" s="1"/>
  <c r="N141" i="2140"/>
  <c r="AD141" i="2140" s="1"/>
  <c r="N142" i="2140"/>
  <c r="AD142" i="2140" s="1"/>
  <c r="N143" i="2140"/>
  <c r="AD143" i="2140"/>
  <c r="N144" i="2140"/>
  <c r="AD144" i="2140" s="1"/>
  <c r="N145" i="2140"/>
  <c r="AD145" i="2140" s="1"/>
  <c r="N146" i="2140"/>
  <c r="AD146" i="2140" s="1"/>
  <c r="N147" i="2140"/>
  <c r="AD147" i="2140" s="1"/>
  <c r="N148" i="2140"/>
  <c r="AD148" i="2140" s="1"/>
  <c r="N149" i="2140"/>
  <c r="AD149" i="2140" s="1"/>
  <c r="N150" i="2140"/>
  <c r="AD150" i="2140" s="1"/>
  <c r="N151" i="2140"/>
  <c r="AD151" i="2140"/>
  <c r="N152" i="2140"/>
  <c r="AD152" i="2140" s="1"/>
  <c r="N153" i="2140"/>
  <c r="AD153" i="2140" s="1"/>
  <c r="N154" i="2140"/>
  <c r="AD154" i="2140" s="1"/>
  <c r="N155" i="2140"/>
  <c r="AD155" i="2140" s="1"/>
  <c r="N156" i="2140"/>
  <c r="AD156" i="2140" s="1"/>
  <c r="N157" i="2140"/>
  <c r="AD157" i="2140" s="1"/>
  <c r="N158" i="2140"/>
  <c r="AD158" i="2140" s="1"/>
  <c r="N159" i="2140"/>
  <c r="AD159" i="2140"/>
  <c r="N160" i="2140"/>
  <c r="AD160" i="2140" s="1"/>
  <c r="N161" i="2140"/>
  <c r="AD161" i="2140" s="1"/>
  <c r="N162" i="2140"/>
  <c r="AD162" i="2140" s="1"/>
  <c r="N163" i="2140"/>
  <c r="AD163" i="2140" s="1"/>
  <c r="N164" i="2140"/>
  <c r="AD164" i="2140" s="1"/>
  <c r="N165" i="2140"/>
  <c r="AD165" i="2140" s="1"/>
  <c r="N166" i="2140"/>
  <c r="AD166" i="2140" s="1"/>
  <c r="N167" i="2140"/>
  <c r="AD167" i="2140"/>
  <c r="N168" i="2140"/>
  <c r="AD168" i="2140" s="1"/>
  <c r="N169" i="2140"/>
  <c r="AD169" i="2140" s="1"/>
  <c r="N170" i="2140"/>
  <c r="AD170" i="2140" s="1"/>
  <c r="N171" i="2140"/>
  <c r="AD171" i="2140" s="1"/>
  <c r="N172" i="2140"/>
  <c r="AD172" i="2140" s="1"/>
  <c r="N173" i="2140"/>
  <c r="AD173" i="2140" s="1"/>
  <c r="N174" i="2140"/>
  <c r="AD174" i="2140" s="1"/>
  <c r="N175" i="2140"/>
  <c r="AD175" i="2140"/>
  <c r="N176" i="2140"/>
  <c r="AD176" i="2140" s="1"/>
  <c r="N177" i="2140"/>
  <c r="AD177" i="2140" s="1"/>
  <c r="N178" i="2140"/>
  <c r="AD178" i="2140" s="1"/>
  <c r="N179" i="2140"/>
  <c r="AD179" i="2140" s="1"/>
  <c r="N180" i="2140"/>
  <c r="AD180" i="2140" s="1"/>
  <c r="N181" i="2140"/>
  <c r="AD181" i="2140" s="1"/>
  <c r="N182" i="2140"/>
  <c r="AD182" i="2140" s="1"/>
  <c r="N183" i="2140"/>
  <c r="AD183" i="2140"/>
  <c r="N184" i="2140"/>
  <c r="AD184" i="2140" s="1"/>
  <c r="N185" i="2140"/>
  <c r="AD185" i="2140" s="1"/>
  <c r="N186" i="2140"/>
  <c r="AD186" i="2140" s="1"/>
  <c r="N187" i="2140"/>
  <c r="AD187" i="2140" s="1"/>
  <c r="N188" i="2140"/>
  <c r="AD188" i="2140" s="1"/>
  <c r="N189" i="2140"/>
  <c r="AD189" i="2140" s="1"/>
  <c r="N190" i="2140"/>
  <c r="AD190" i="2140" s="1"/>
  <c r="N191" i="2140"/>
  <c r="AD191" i="2140"/>
  <c r="N192" i="2140"/>
  <c r="AD192" i="2140" s="1"/>
  <c r="N193" i="2140"/>
  <c r="AD193" i="2140" s="1"/>
  <c r="N194" i="2140"/>
  <c r="AD194" i="2140" s="1"/>
  <c r="N195" i="2140"/>
  <c r="AD195" i="2140" s="1"/>
  <c r="N196" i="2140"/>
  <c r="AD196" i="2140" s="1"/>
  <c r="N197" i="2140"/>
  <c r="AD197" i="2140" s="1"/>
  <c r="N198" i="2140"/>
  <c r="AD198" i="2140" s="1"/>
  <c r="N199" i="2140"/>
  <c r="AD199" i="2140"/>
  <c r="N200" i="2140"/>
  <c r="AD200" i="2140" s="1"/>
  <c r="N201" i="2140"/>
  <c r="AD201" i="2140" s="1"/>
  <c r="N202" i="2140"/>
  <c r="AD202" i="2140" s="1"/>
  <c r="N203" i="2140"/>
  <c r="AD203" i="2140" s="1"/>
  <c r="N204" i="2140"/>
  <c r="AD204" i="2140" s="1"/>
  <c r="N205" i="2140"/>
  <c r="AD205" i="2140" s="1"/>
  <c r="N206" i="2140"/>
  <c r="AD206" i="2140" s="1"/>
  <c r="N207" i="2140"/>
  <c r="AD207" i="2140"/>
  <c r="N208" i="2140"/>
  <c r="AD208" i="2140" s="1"/>
  <c r="N209" i="2140"/>
  <c r="AD209" i="2140" s="1"/>
  <c r="N210" i="2140"/>
  <c r="AD210" i="2140" s="1"/>
  <c r="N211" i="2140"/>
  <c r="AD211" i="2140" s="1"/>
  <c r="N212" i="2140"/>
  <c r="AD212" i="2140" s="1"/>
  <c r="N213" i="2140"/>
  <c r="AD213" i="2140" s="1"/>
  <c r="N214" i="2140"/>
  <c r="AD214" i="2140" s="1"/>
  <c r="N215" i="2140"/>
  <c r="AD215" i="2140"/>
  <c r="N216" i="2140"/>
  <c r="AD216" i="2140" s="1"/>
  <c r="N217" i="2140"/>
  <c r="AD217" i="2140" s="1"/>
  <c r="N218" i="2140"/>
  <c r="AD218" i="2140" s="1"/>
  <c r="N219" i="2140"/>
  <c r="AD219" i="2140" s="1"/>
  <c r="N220" i="2140"/>
  <c r="AD220" i="2140" s="1"/>
  <c r="N221" i="2140"/>
  <c r="AD221" i="2140" s="1"/>
  <c r="N222" i="2140"/>
  <c r="AD222" i="2140" s="1"/>
  <c r="N223" i="2140"/>
  <c r="AD223" i="2140"/>
  <c r="N224" i="2140"/>
  <c r="AD224" i="2140" s="1"/>
  <c r="N225" i="2140"/>
  <c r="AD225" i="2140" s="1"/>
  <c r="N226" i="2140"/>
  <c r="AD226" i="2140" s="1"/>
  <c r="N227" i="2140"/>
  <c r="AD227" i="2140" s="1"/>
  <c r="N228" i="2140"/>
  <c r="AD228" i="2140" s="1"/>
  <c r="N229" i="2140"/>
  <c r="AD229" i="2140" s="1"/>
  <c r="N230" i="2140"/>
  <c r="AD230" i="2140" s="1"/>
  <c r="N231" i="2140"/>
  <c r="AD231" i="2140"/>
  <c r="N232" i="2140"/>
  <c r="AD232" i="2140" s="1"/>
  <c r="N233" i="2140"/>
  <c r="AD233" i="2140" s="1"/>
  <c r="N234" i="2140"/>
  <c r="AD234" i="2140" s="1"/>
  <c r="N235" i="2140"/>
  <c r="AD235" i="2140" s="1"/>
  <c r="N236" i="2140"/>
  <c r="AD236" i="2140" s="1"/>
  <c r="N237" i="2140"/>
  <c r="AD237" i="2140" s="1"/>
  <c r="N238" i="2140"/>
  <c r="AD238" i="2140" s="1"/>
  <c r="N239" i="2140"/>
  <c r="AD239" i="2140"/>
  <c r="N240" i="2140"/>
  <c r="AD240" i="2140" s="1"/>
  <c r="N241" i="2140"/>
  <c r="AD241" i="2140" s="1"/>
  <c r="N242" i="2140"/>
  <c r="AD242" i="2140" s="1"/>
  <c r="N243" i="2140"/>
  <c r="AD243" i="2140" s="1"/>
  <c r="N244" i="2140"/>
  <c r="AD244" i="2140" s="1"/>
  <c r="N245" i="2140"/>
  <c r="AD245" i="2140" s="1"/>
  <c r="N246" i="2140"/>
  <c r="AD246" i="2140" s="1"/>
  <c r="N247" i="2140"/>
  <c r="AD247" i="2140"/>
  <c r="N248" i="2140"/>
  <c r="AD248" i="2140" s="1"/>
  <c r="N249" i="2140"/>
  <c r="AD249" i="2140" s="1"/>
  <c r="N250" i="2140"/>
  <c r="AD250" i="2140" s="1"/>
  <c r="N251" i="2140"/>
  <c r="AD251" i="2140" s="1"/>
  <c r="N252" i="2140"/>
  <c r="AD252" i="2140" s="1"/>
  <c r="N253" i="2140"/>
  <c r="AD253" i="2140" s="1"/>
  <c r="N254" i="2140"/>
  <c r="AD254" i="2140" s="1"/>
  <c r="N255" i="2140"/>
  <c r="AD255" i="2140"/>
  <c r="N256" i="2140"/>
  <c r="AD256" i="2140" s="1"/>
  <c r="N257" i="2140"/>
  <c r="AD257" i="2140" s="1"/>
  <c r="N258" i="2140"/>
  <c r="AD258" i="2140" s="1"/>
  <c r="N259" i="2140"/>
  <c r="AD259" i="2140" s="1"/>
  <c r="N260" i="2140"/>
  <c r="AD260" i="2140" s="1"/>
  <c r="N261" i="2140"/>
  <c r="AD261" i="2140" s="1"/>
  <c r="N262" i="2140"/>
  <c r="AD262" i="2140" s="1"/>
  <c r="N263" i="2140"/>
  <c r="AD263" i="2140"/>
  <c r="N264" i="2140"/>
  <c r="AD264" i="2140" s="1"/>
  <c r="N265" i="2140"/>
  <c r="AD265" i="2140" s="1"/>
  <c r="N266" i="2140"/>
  <c r="AD266" i="2140" s="1"/>
  <c r="N267" i="2140"/>
  <c r="AD267" i="2140" s="1"/>
  <c r="N268" i="2140"/>
  <c r="AD268" i="2140" s="1"/>
  <c r="N269" i="2140"/>
  <c r="AD269" i="2140" s="1"/>
  <c r="N270" i="2140"/>
  <c r="AD270" i="2140" s="1"/>
  <c r="N271" i="2140"/>
  <c r="AD271" i="2140"/>
  <c r="N272" i="2140"/>
  <c r="AD272" i="2140" s="1"/>
  <c r="N273" i="2140"/>
  <c r="AD273" i="2140" s="1"/>
  <c r="N274" i="2140"/>
  <c r="AD274" i="2140" s="1"/>
  <c r="N275" i="2140"/>
  <c r="AD275" i="2140" s="1"/>
  <c r="N276" i="2140"/>
  <c r="AD276" i="2140" s="1"/>
  <c r="N277" i="2140"/>
  <c r="AD277" i="2140" s="1"/>
  <c r="N278" i="2140"/>
  <c r="AD278" i="2140" s="1"/>
  <c r="N279" i="2140"/>
  <c r="AD279" i="2140"/>
  <c r="N280" i="2140"/>
  <c r="AD280" i="2140" s="1"/>
  <c r="N281" i="2140"/>
  <c r="AD281" i="2140" s="1"/>
  <c r="N282" i="2140"/>
  <c r="AD282" i="2140" s="1"/>
  <c r="N283" i="2140"/>
  <c r="AD283" i="2140" s="1"/>
  <c r="N284" i="2140"/>
  <c r="AD284" i="2140" s="1"/>
  <c r="N285" i="2140"/>
  <c r="AD285" i="2140" s="1"/>
  <c r="N286" i="2140"/>
  <c r="AD286" i="2140" s="1"/>
  <c r="N287" i="2140"/>
  <c r="AD287" i="2140"/>
  <c r="N288" i="2140"/>
  <c r="AD288" i="2140" s="1"/>
  <c r="N289" i="2140"/>
  <c r="AD289" i="2140" s="1"/>
  <c r="N290" i="2140"/>
  <c r="AD290" i="2140" s="1"/>
  <c r="N291" i="2140"/>
  <c r="AD291" i="2140" s="1"/>
  <c r="N292" i="2140"/>
  <c r="AD292" i="2140" s="1"/>
  <c r="N293" i="2140"/>
  <c r="AD293" i="2140" s="1"/>
  <c r="N294" i="2140"/>
  <c r="AD294" i="2140" s="1"/>
  <c r="N295" i="2140"/>
  <c r="AD295" i="2140"/>
  <c r="N296" i="2140"/>
  <c r="AD296" i="2140" s="1"/>
  <c r="N297" i="2140"/>
  <c r="AD297" i="2140" s="1"/>
  <c r="N298" i="2140"/>
  <c r="AD298" i="2140" s="1"/>
  <c r="N299" i="2140"/>
  <c r="AD299" i="2140" s="1"/>
  <c r="N300" i="2140"/>
  <c r="AD300" i="2140" s="1"/>
  <c r="N301" i="2140"/>
  <c r="AD301" i="2140" s="1"/>
  <c r="N302" i="2140"/>
  <c r="AD302" i="2140" s="1"/>
  <c r="N303" i="2140"/>
  <c r="AD303" i="2140"/>
  <c r="N304" i="2140"/>
  <c r="AD304" i="2140" s="1"/>
  <c r="N305" i="2140"/>
  <c r="AD305" i="2140" s="1"/>
  <c r="N306" i="2140"/>
  <c r="AD306" i="2140" s="1"/>
  <c r="N307" i="2140"/>
  <c r="AD307" i="2140" s="1"/>
  <c r="N308" i="2140"/>
  <c r="AD308" i="2140" s="1"/>
  <c r="N309" i="2140"/>
  <c r="AD309" i="2140" s="1"/>
  <c r="N310" i="2140"/>
  <c r="AD310" i="2140" s="1"/>
  <c r="N311" i="2140"/>
  <c r="AD311" i="2140"/>
  <c r="N312" i="2140"/>
  <c r="AD312" i="2140" s="1"/>
  <c r="N313" i="2140"/>
  <c r="AD313" i="2140" s="1"/>
  <c r="N314" i="2140"/>
  <c r="AD314" i="2140" s="1"/>
  <c r="N315" i="2140"/>
  <c r="AD315" i="2140" s="1"/>
  <c r="N316" i="2140"/>
  <c r="AD316" i="2140" s="1"/>
  <c r="N317" i="2140"/>
  <c r="AD317" i="2140" s="1"/>
  <c r="N318" i="2140"/>
  <c r="AD318" i="2140" s="1"/>
  <c r="N319" i="2140"/>
  <c r="AD319" i="2140"/>
  <c r="N320" i="2140"/>
  <c r="AD320" i="2140" s="1"/>
  <c r="N321" i="2140"/>
  <c r="AD321" i="2140" s="1"/>
  <c r="N322" i="2140"/>
  <c r="AD322" i="2140" s="1"/>
  <c r="N323" i="2140"/>
  <c r="AD323" i="2140" s="1"/>
  <c r="N324" i="2140"/>
  <c r="AD324" i="2140" s="1"/>
  <c r="N325" i="2140"/>
  <c r="AD325" i="2140" s="1"/>
  <c r="N326" i="2140"/>
  <c r="AD326" i="2140" s="1"/>
  <c r="N327" i="2140"/>
  <c r="AD327" i="2140"/>
  <c r="N328" i="2140"/>
  <c r="AD328" i="2140" s="1"/>
  <c r="N329" i="2140"/>
  <c r="AD329" i="2140" s="1"/>
  <c r="N330" i="2140"/>
  <c r="AD330" i="2140" s="1"/>
  <c r="N331" i="2140"/>
  <c r="AD331" i="2140" s="1"/>
  <c r="N332" i="2140"/>
  <c r="AD332" i="2140" s="1"/>
  <c r="N333" i="2140"/>
  <c r="AD333" i="2140" s="1"/>
  <c r="N334" i="2140"/>
  <c r="AD334" i="2140" s="1"/>
  <c r="N335" i="2140"/>
  <c r="AD335" i="2140"/>
  <c r="N336" i="2140"/>
  <c r="AD336" i="2140" s="1"/>
  <c r="N337" i="2140"/>
  <c r="AD337" i="2140" s="1"/>
  <c r="N338" i="2140"/>
  <c r="AD338" i="2140" s="1"/>
  <c r="N339" i="2140"/>
  <c r="AD339" i="2140" s="1"/>
  <c r="N340" i="2140"/>
  <c r="AD340" i="2140" s="1"/>
  <c r="N341" i="2140"/>
  <c r="AD341" i="2140" s="1"/>
  <c r="N342" i="2140"/>
  <c r="AD342" i="2140" s="1"/>
  <c r="N343" i="2140"/>
  <c r="AD343" i="2140"/>
  <c r="N344" i="2140"/>
  <c r="AD344" i="2140" s="1"/>
  <c r="N345" i="2140"/>
  <c r="AD345" i="2140" s="1"/>
  <c r="N346" i="2140"/>
  <c r="AD346" i="2140" s="1"/>
  <c r="N347" i="2140"/>
  <c r="AD347" i="2140" s="1"/>
  <c r="N348" i="2140"/>
  <c r="AD348" i="2140" s="1"/>
  <c r="N349" i="2140"/>
  <c r="AD349" i="2140" s="1"/>
  <c r="N350" i="2140"/>
  <c r="AD350" i="2140" s="1"/>
  <c r="N351" i="2140"/>
  <c r="AD351" i="2140"/>
  <c r="N352" i="2140"/>
  <c r="AD352" i="2140" s="1"/>
  <c r="N353" i="2140"/>
  <c r="AD353" i="2140" s="1"/>
  <c r="N354" i="2140"/>
  <c r="AD354" i="2140" s="1"/>
  <c r="N355" i="2140"/>
  <c r="AD355" i="2140" s="1"/>
  <c r="N356" i="2140"/>
  <c r="AD356" i="2140" s="1"/>
  <c r="N357" i="2140"/>
  <c r="AD357" i="2140" s="1"/>
  <c r="N358" i="2140"/>
  <c r="AD358" i="2140" s="1"/>
  <c r="N359" i="2140"/>
  <c r="AD359" i="2140"/>
  <c r="N360" i="2140"/>
  <c r="AD360" i="2140" s="1"/>
  <c r="N361" i="2140"/>
  <c r="AD361" i="2140" s="1"/>
  <c r="N362" i="2140"/>
  <c r="AD362" i="2140" s="1"/>
  <c r="N363" i="2140"/>
  <c r="AD363" i="2140" s="1"/>
  <c r="N364" i="2140"/>
  <c r="AD364" i="2140" s="1"/>
  <c r="N365" i="2140"/>
  <c r="AD365" i="2140" s="1"/>
  <c r="N366" i="2140"/>
  <c r="AD366" i="2140" s="1"/>
  <c r="N367" i="2140"/>
  <c r="AD367" i="2140"/>
  <c r="N368" i="2140"/>
  <c r="AD368" i="2140" s="1"/>
  <c r="N369" i="2140"/>
  <c r="AD369" i="2140" s="1"/>
  <c r="N370" i="2140"/>
  <c r="AD370" i="2140" s="1"/>
  <c r="N371" i="2140"/>
  <c r="AD371" i="2140" s="1"/>
  <c r="N372" i="2140"/>
  <c r="AD372" i="2140" s="1"/>
  <c r="N373" i="2140"/>
  <c r="AD373" i="2140" s="1"/>
  <c r="N374" i="2140"/>
  <c r="AD374" i="2140" s="1"/>
  <c r="N375" i="2140"/>
  <c r="AD375" i="2140"/>
  <c r="N376" i="2140"/>
  <c r="AD376" i="2140" s="1"/>
  <c r="N377" i="2140"/>
  <c r="AD377" i="2140" s="1"/>
  <c r="N378" i="2140"/>
  <c r="AD378" i="2140" s="1"/>
  <c r="N379" i="2140"/>
  <c r="AD379" i="2140" s="1"/>
  <c r="N380" i="2140"/>
  <c r="AD380" i="2140" s="1"/>
  <c r="N381" i="2140"/>
  <c r="AD381" i="2140" s="1"/>
  <c r="N382" i="2140"/>
  <c r="AD382" i="2140" s="1"/>
  <c r="N383" i="2140"/>
  <c r="AD383" i="2140"/>
  <c r="N384" i="2140"/>
  <c r="AD384" i="2140" s="1"/>
  <c r="N385" i="2140"/>
  <c r="AD385" i="2140" s="1"/>
  <c r="N386" i="2140"/>
  <c r="AD386" i="2140" s="1"/>
  <c r="N387" i="2140"/>
  <c r="AD387" i="2140" s="1"/>
  <c r="N388" i="2140"/>
  <c r="AD388" i="2140" s="1"/>
  <c r="N389" i="2140"/>
  <c r="AD389" i="2140" s="1"/>
  <c r="N390" i="2140"/>
  <c r="AD390" i="2140" s="1"/>
  <c r="N391" i="2140"/>
  <c r="AD391" i="2140"/>
  <c r="N392" i="2140"/>
  <c r="AD392" i="2140" s="1"/>
  <c r="N393" i="2140"/>
  <c r="AD393" i="2140" s="1"/>
  <c r="O5" i="2140"/>
  <c r="AE5" i="2140" s="1"/>
  <c r="O6" i="2140"/>
  <c r="AE6" i="2140" s="1"/>
  <c r="O7" i="2140"/>
  <c r="AE7" i="2140" s="1"/>
  <c r="O8" i="2140"/>
  <c r="AE8" i="2140" s="1"/>
  <c r="O9" i="2140"/>
  <c r="AE9" i="2140" s="1"/>
  <c r="O10" i="2140"/>
  <c r="AE10" i="2140"/>
  <c r="O11" i="2140"/>
  <c r="AE11" i="2140" s="1"/>
  <c r="O12" i="2140"/>
  <c r="AE12" i="2140" s="1"/>
  <c r="O13" i="2140"/>
  <c r="AE13" i="2140" s="1"/>
  <c r="O14" i="2140"/>
  <c r="AE14" i="2140" s="1"/>
  <c r="O15" i="2140"/>
  <c r="AE15" i="2140" s="1"/>
  <c r="O16" i="2140"/>
  <c r="AE16" i="2140" s="1"/>
  <c r="O17" i="2140"/>
  <c r="AE17" i="2140" s="1"/>
  <c r="O18" i="2140"/>
  <c r="AE18" i="2140"/>
  <c r="O19" i="2140"/>
  <c r="AE19" i="2140" s="1"/>
  <c r="O20" i="2140"/>
  <c r="AE20" i="2140" s="1"/>
  <c r="O21" i="2140"/>
  <c r="AE21" i="2140" s="1"/>
  <c r="O22" i="2140"/>
  <c r="AE22" i="2140" s="1"/>
  <c r="O23" i="2140"/>
  <c r="AE23" i="2140" s="1"/>
  <c r="O24" i="2140"/>
  <c r="AE24" i="2140" s="1"/>
  <c r="O25" i="2140"/>
  <c r="AE25" i="2140" s="1"/>
  <c r="O26" i="2140"/>
  <c r="AE26" i="2140"/>
  <c r="O27" i="2140"/>
  <c r="AE27" i="2140" s="1"/>
  <c r="O28" i="2140"/>
  <c r="AE28" i="2140" s="1"/>
  <c r="O29" i="2140"/>
  <c r="AE29" i="2140" s="1"/>
  <c r="O30" i="2140"/>
  <c r="AE30" i="2140" s="1"/>
  <c r="O31" i="2140"/>
  <c r="AE31" i="2140" s="1"/>
  <c r="O32" i="2140"/>
  <c r="AE32" i="2140" s="1"/>
  <c r="O33" i="2140"/>
  <c r="AE33" i="2140" s="1"/>
  <c r="O34" i="2140"/>
  <c r="AE34" i="2140"/>
  <c r="O35" i="2140"/>
  <c r="AE35" i="2140" s="1"/>
  <c r="O36" i="2140"/>
  <c r="AE36" i="2140" s="1"/>
  <c r="O37" i="2140"/>
  <c r="AE37" i="2140" s="1"/>
  <c r="O38" i="2140"/>
  <c r="AE38" i="2140" s="1"/>
  <c r="O39" i="2140"/>
  <c r="AE39" i="2140" s="1"/>
  <c r="O40" i="2140"/>
  <c r="AE40" i="2140" s="1"/>
  <c r="O41" i="2140"/>
  <c r="AE41" i="2140" s="1"/>
  <c r="O42" i="2140"/>
  <c r="AE42" i="2140"/>
  <c r="O43" i="2140"/>
  <c r="AE43" i="2140" s="1"/>
  <c r="O44" i="2140"/>
  <c r="AE44" i="2140" s="1"/>
  <c r="O45" i="2140"/>
  <c r="AE45" i="2140" s="1"/>
  <c r="O46" i="2140"/>
  <c r="AE46" i="2140" s="1"/>
  <c r="O47" i="2140"/>
  <c r="AE47" i="2140" s="1"/>
  <c r="O48" i="2140"/>
  <c r="AE48" i="2140" s="1"/>
  <c r="O49" i="2140"/>
  <c r="AE49" i="2140" s="1"/>
  <c r="O50" i="2140"/>
  <c r="AE50" i="2140"/>
  <c r="O51" i="2140"/>
  <c r="AE51" i="2140" s="1"/>
  <c r="O52" i="2140"/>
  <c r="AE52" i="2140" s="1"/>
  <c r="O53" i="2140"/>
  <c r="AE53" i="2140" s="1"/>
  <c r="O54" i="2140"/>
  <c r="AE54" i="2140" s="1"/>
  <c r="O55" i="2140"/>
  <c r="AE55" i="2140" s="1"/>
  <c r="O56" i="2140"/>
  <c r="AE56" i="2140" s="1"/>
  <c r="O57" i="2140"/>
  <c r="AE57" i="2140" s="1"/>
  <c r="O58" i="2140"/>
  <c r="AE58" i="2140"/>
  <c r="O59" i="2140"/>
  <c r="AE59" i="2140" s="1"/>
  <c r="O60" i="2140"/>
  <c r="AE60" i="2140" s="1"/>
  <c r="O61" i="2140"/>
  <c r="AE61" i="2140" s="1"/>
  <c r="O62" i="2140"/>
  <c r="AE62" i="2140" s="1"/>
  <c r="O63" i="2140"/>
  <c r="AE63" i="2140" s="1"/>
  <c r="O64" i="2140"/>
  <c r="AE64" i="2140" s="1"/>
  <c r="O65" i="2140"/>
  <c r="AE65" i="2140" s="1"/>
  <c r="O66" i="2140"/>
  <c r="AE66" i="2140"/>
  <c r="O67" i="2140"/>
  <c r="AE67" i="2140" s="1"/>
  <c r="O68" i="2140"/>
  <c r="AE68" i="2140" s="1"/>
  <c r="O69" i="2140"/>
  <c r="AE69" i="2140" s="1"/>
  <c r="O70" i="2140"/>
  <c r="AE70" i="2140" s="1"/>
  <c r="O71" i="2140"/>
  <c r="AE71" i="2140" s="1"/>
  <c r="O72" i="2140"/>
  <c r="AE72" i="2140" s="1"/>
  <c r="O73" i="2140"/>
  <c r="AE73" i="2140" s="1"/>
  <c r="O74" i="2140"/>
  <c r="AE74" i="2140"/>
  <c r="O75" i="2140"/>
  <c r="AE75" i="2140" s="1"/>
  <c r="O76" i="2140"/>
  <c r="AE76" i="2140" s="1"/>
  <c r="O77" i="2140"/>
  <c r="AE77" i="2140" s="1"/>
  <c r="O78" i="2140"/>
  <c r="AE78" i="2140" s="1"/>
  <c r="O79" i="2140"/>
  <c r="AE79" i="2140" s="1"/>
  <c r="O80" i="2140"/>
  <c r="AE80" i="2140" s="1"/>
  <c r="O81" i="2140"/>
  <c r="AE81" i="2140" s="1"/>
  <c r="O82" i="2140"/>
  <c r="AE82" i="2140"/>
  <c r="O83" i="2140"/>
  <c r="AE83" i="2140" s="1"/>
  <c r="O84" i="2140"/>
  <c r="AE84" i="2140" s="1"/>
  <c r="O85" i="2140"/>
  <c r="AE85" i="2140" s="1"/>
  <c r="O86" i="2140"/>
  <c r="AE86" i="2140" s="1"/>
  <c r="O87" i="2140"/>
  <c r="AE87" i="2140" s="1"/>
  <c r="O88" i="2140"/>
  <c r="AE88" i="2140" s="1"/>
  <c r="O89" i="2140"/>
  <c r="AE89" i="2140" s="1"/>
  <c r="O90" i="2140"/>
  <c r="AE90" i="2140"/>
  <c r="O91" i="2140"/>
  <c r="AE91" i="2140" s="1"/>
  <c r="O92" i="2140"/>
  <c r="AE92" i="2140" s="1"/>
  <c r="O93" i="2140"/>
  <c r="AE93" i="2140" s="1"/>
  <c r="O94" i="2140"/>
  <c r="AE94" i="2140" s="1"/>
  <c r="O95" i="2140"/>
  <c r="AE95" i="2140" s="1"/>
  <c r="O96" i="2140"/>
  <c r="AE96" i="2140" s="1"/>
  <c r="O97" i="2140"/>
  <c r="AE97" i="2140" s="1"/>
  <c r="O98" i="2140"/>
  <c r="AE98" i="2140"/>
  <c r="O99" i="2140"/>
  <c r="AE99" i="2140" s="1"/>
  <c r="O100" i="2140"/>
  <c r="AE100" i="2140" s="1"/>
  <c r="O101" i="2140"/>
  <c r="AE101" i="2140" s="1"/>
  <c r="O102" i="2140"/>
  <c r="AE102" i="2140" s="1"/>
  <c r="O103" i="2140"/>
  <c r="AE103" i="2140" s="1"/>
  <c r="O104" i="2140"/>
  <c r="AE104" i="2140" s="1"/>
  <c r="O105" i="2140"/>
  <c r="AE105" i="2140" s="1"/>
  <c r="O106" i="2140"/>
  <c r="AE106" i="2140"/>
  <c r="O107" i="2140"/>
  <c r="AE107" i="2140" s="1"/>
  <c r="O108" i="2140"/>
  <c r="AE108" i="2140" s="1"/>
  <c r="O109" i="2140"/>
  <c r="AE109" i="2140" s="1"/>
  <c r="O110" i="2140"/>
  <c r="AE110" i="2140" s="1"/>
  <c r="O111" i="2140"/>
  <c r="AE111" i="2140" s="1"/>
  <c r="O112" i="2140"/>
  <c r="AE112" i="2140" s="1"/>
  <c r="O113" i="2140"/>
  <c r="AE113" i="2140" s="1"/>
  <c r="O114" i="2140"/>
  <c r="AE114" i="2140"/>
  <c r="O115" i="2140"/>
  <c r="AE115" i="2140" s="1"/>
  <c r="O116" i="2140"/>
  <c r="AE116" i="2140" s="1"/>
  <c r="O117" i="2140"/>
  <c r="AE117" i="2140" s="1"/>
  <c r="O118" i="2140"/>
  <c r="AE118" i="2140" s="1"/>
  <c r="O119" i="2140"/>
  <c r="AE119" i="2140" s="1"/>
  <c r="O120" i="2140"/>
  <c r="AE120" i="2140" s="1"/>
  <c r="O121" i="2140"/>
  <c r="AE121" i="2140" s="1"/>
  <c r="O122" i="2140"/>
  <c r="AE122" i="2140"/>
  <c r="O123" i="2140"/>
  <c r="AE123" i="2140" s="1"/>
  <c r="O124" i="2140"/>
  <c r="AE124" i="2140" s="1"/>
  <c r="O125" i="2140"/>
  <c r="AE125" i="2140" s="1"/>
  <c r="AE131" i="2139"/>
  <c r="O127" i="2140"/>
  <c r="AE127" i="2140"/>
  <c r="O128" i="2140"/>
  <c r="AE128" i="2140" s="1"/>
  <c r="O129" i="2140"/>
  <c r="AE129" i="2140" s="1"/>
  <c r="O130" i="2140"/>
  <c r="AE130" i="2140" s="1"/>
  <c r="O131" i="2140"/>
  <c r="AE131" i="2140" s="1"/>
  <c r="O132" i="2140"/>
  <c r="AE132" i="2140" s="1"/>
  <c r="O133" i="2140"/>
  <c r="AE133" i="2140" s="1"/>
  <c r="O134" i="2140"/>
  <c r="AE134" i="2140" s="1"/>
  <c r="O135" i="2140"/>
  <c r="AE135" i="2140"/>
  <c r="O136" i="2140"/>
  <c r="AE136" i="2140" s="1"/>
  <c r="O137" i="2140"/>
  <c r="AE137" i="2140" s="1"/>
  <c r="O138" i="2140"/>
  <c r="AE138" i="2140" s="1"/>
  <c r="O139" i="2140"/>
  <c r="AE139" i="2140" s="1"/>
  <c r="O140" i="2140"/>
  <c r="AE140" i="2140" s="1"/>
  <c r="O141" i="2140"/>
  <c r="AE141" i="2140" s="1"/>
  <c r="O142" i="2140"/>
  <c r="AE142" i="2140" s="1"/>
  <c r="O143" i="2140"/>
  <c r="AE143" i="2140"/>
  <c r="O144" i="2140"/>
  <c r="AE144" i="2140" s="1"/>
  <c r="O145" i="2140"/>
  <c r="AE145" i="2140" s="1"/>
  <c r="O146" i="2140"/>
  <c r="AE146" i="2140" s="1"/>
  <c r="O147" i="2140"/>
  <c r="AE147" i="2140" s="1"/>
  <c r="O148" i="2140"/>
  <c r="AE148" i="2140" s="1"/>
  <c r="O149" i="2140"/>
  <c r="AE149" i="2140" s="1"/>
  <c r="O150" i="2140"/>
  <c r="AE150" i="2140" s="1"/>
  <c r="O151" i="2140"/>
  <c r="AE151" i="2140"/>
  <c r="O152" i="2140"/>
  <c r="AE152" i="2140" s="1"/>
  <c r="O153" i="2140"/>
  <c r="AE153" i="2140" s="1"/>
  <c r="O154" i="2140"/>
  <c r="AE154" i="2140" s="1"/>
  <c r="O155" i="2140"/>
  <c r="AE155" i="2140" s="1"/>
  <c r="O156" i="2140"/>
  <c r="AE156" i="2140" s="1"/>
  <c r="O157" i="2140"/>
  <c r="AE157" i="2140" s="1"/>
  <c r="O158" i="2140"/>
  <c r="AE158" i="2140" s="1"/>
  <c r="O159" i="2140"/>
  <c r="AE159" i="2140"/>
  <c r="O160" i="2140"/>
  <c r="AE160" i="2140" s="1"/>
  <c r="O161" i="2140"/>
  <c r="AE161" i="2140" s="1"/>
  <c r="O162" i="2140"/>
  <c r="AE162" i="2140" s="1"/>
  <c r="O163" i="2140"/>
  <c r="AE163" i="2140" s="1"/>
  <c r="O164" i="2140"/>
  <c r="AE164" i="2140" s="1"/>
  <c r="O165" i="2140"/>
  <c r="AE165" i="2140" s="1"/>
  <c r="O166" i="2140"/>
  <c r="AE166" i="2140" s="1"/>
  <c r="O167" i="2140"/>
  <c r="AE167" i="2140"/>
  <c r="O168" i="2140"/>
  <c r="AE168" i="2140" s="1"/>
  <c r="O169" i="2140"/>
  <c r="AE169" i="2140" s="1"/>
  <c r="O170" i="2140"/>
  <c r="AE170" i="2140" s="1"/>
  <c r="O171" i="2140"/>
  <c r="AE171" i="2140" s="1"/>
  <c r="O172" i="2140"/>
  <c r="AE172" i="2140" s="1"/>
  <c r="O173" i="2140"/>
  <c r="AE173" i="2140" s="1"/>
  <c r="O174" i="2140"/>
  <c r="AE174" i="2140" s="1"/>
  <c r="O175" i="2140"/>
  <c r="AE175" i="2140"/>
  <c r="O176" i="2140"/>
  <c r="AE176" i="2140" s="1"/>
  <c r="O177" i="2140"/>
  <c r="AE177" i="2140" s="1"/>
  <c r="O178" i="2140"/>
  <c r="AE178" i="2140" s="1"/>
  <c r="O179" i="2140"/>
  <c r="AE179" i="2140" s="1"/>
  <c r="O180" i="2140"/>
  <c r="AE180" i="2140" s="1"/>
  <c r="O181" i="2140"/>
  <c r="AE181" i="2140" s="1"/>
  <c r="O182" i="2140"/>
  <c r="AE182" i="2140" s="1"/>
  <c r="O183" i="2140"/>
  <c r="AE183" i="2140"/>
  <c r="O184" i="2140"/>
  <c r="AE184" i="2140" s="1"/>
  <c r="O185" i="2140"/>
  <c r="AE185" i="2140" s="1"/>
  <c r="O186" i="2140"/>
  <c r="AE186" i="2140" s="1"/>
  <c r="O187" i="2140"/>
  <c r="AE187" i="2140" s="1"/>
  <c r="O188" i="2140"/>
  <c r="AE188" i="2140" s="1"/>
  <c r="O189" i="2140"/>
  <c r="AE189" i="2140" s="1"/>
  <c r="O190" i="2140"/>
  <c r="AE190" i="2140" s="1"/>
  <c r="O191" i="2140"/>
  <c r="AE191" i="2140"/>
  <c r="O192" i="2140"/>
  <c r="AE192" i="2140" s="1"/>
  <c r="O193" i="2140"/>
  <c r="AE193" i="2140" s="1"/>
  <c r="O194" i="2140"/>
  <c r="AE194" i="2140" s="1"/>
  <c r="O195" i="2140"/>
  <c r="AE195" i="2140" s="1"/>
  <c r="O196" i="2140"/>
  <c r="AE196" i="2140" s="1"/>
  <c r="O197" i="2140"/>
  <c r="AE197" i="2140" s="1"/>
  <c r="O198" i="2140"/>
  <c r="AE198" i="2140" s="1"/>
  <c r="O199" i="2140"/>
  <c r="AE199" i="2140"/>
  <c r="O200" i="2140"/>
  <c r="AE200" i="2140" s="1"/>
  <c r="O201" i="2140"/>
  <c r="AE201" i="2140" s="1"/>
  <c r="O202" i="2140"/>
  <c r="AE202" i="2140" s="1"/>
  <c r="O203" i="2140"/>
  <c r="AE203" i="2140" s="1"/>
  <c r="O204" i="2140"/>
  <c r="AE204" i="2140" s="1"/>
  <c r="O205" i="2140"/>
  <c r="AE205" i="2140" s="1"/>
  <c r="O206" i="2140"/>
  <c r="AE206" i="2140" s="1"/>
  <c r="O207" i="2140"/>
  <c r="AE207" i="2140"/>
  <c r="O208" i="2140"/>
  <c r="AE208" i="2140" s="1"/>
  <c r="O209" i="2140"/>
  <c r="AE209" i="2140" s="1"/>
  <c r="O210" i="2140"/>
  <c r="AE210" i="2140" s="1"/>
  <c r="O211" i="2140"/>
  <c r="AE211" i="2140" s="1"/>
  <c r="O212" i="2140"/>
  <c r="AE212" i="2140" s="1"/>
  <c r="O213" i="2140"/>
  <c r="AE213" i="2140" s="1"/>
  <c r="O214" i="2140"/>
  <c r="AE214" i="2140" s="1"/>
  <c r="O215" i="2140"/>
  <c r="AE215" i="2140"/>
  <c r="O216" i="2140"/>
  <c r="AE216" i="2140" s="1"/>
  <c r="O217" i="2140"/>
  <c r="AE217" i="2140" s="1"/>
  <c r="O218" i="2140"/>
  <c r="AE218" i="2140" s="1"/>
  <c r="O219" i="2140"/>
  <c r="AE219" i="2140" s="1"/>
  <c r="O220" i="2140"/>
  <c r="AE220" i="2140" s="1"/>
  <c r="O221" i="2140"/>
  <c r="AE221" i="2140" s="1"/>
  <c r="O222" i="2140"/>
  <c r="AE222" i="2140" s="1"/>
  <c r="O223" i="2140"/>
  <c r="AE223" i="2140"/>
  <c r="O224" i="2140"/>
  <c r="AE224" i="2140" s="1"/>
  <c r="O225" i="2140"/>
  <c r="AE225" i="2140" s="1"/>
  <c r="O226" i="2140"/>
  <c r="AE226" i="2140" s="1"/>
  <c r="O227" i="2140"/>
  <c r="AE227" i="2140" s="1"/>
  <c r="O228" i="2140"/>
  <c r="AE228" i="2140" s="1"/>
  <c r="O229" i="2140"/>
  <c r="AE229" i="2140" s="1"/>
  <c r="O230" i="2140"/>
  <c r="AE230" i="2140" s="1"/>
  <c r="O231" i="2140"/>
  <c r="AE231" i="2140"/>
  <c r="O232" i="2140"/>
  <c r="AE232" i="2140" s="1"/>
  <c r="O233" i="2140"/>
  <c r="AE233" i="2140" s="1"/>
  <c r="O234" i="2140"/>
  <c r="AE234" i="2140" s="1"/>
  <c r="O235" i="2140"/>
  <c r="AE235" i="2140" s="1"/>
  <c r="O236" i="2140"/>
  <c r="AE236" i="2140" s="1"/>
  <c r="O237" i="2140"/>
  <c r="AE237" i="2140" s="1"/>
  <c r="O238" i="2140"/>
  <c r="AE238" i="2140" s="1"/>
  <c r="O239" i="2140"/>
  <c r="AE239" i="2140"/>
  <c r="O240" i="2140"/>
  <c r="AE240" i="2140" s="1"/>
  <c r="O241" i="2140"/>
  <c r="AE241" i="2140" s="1"/>
  <c r="O242" i="2140"/>
  <c r="AE242" i="2140" s="1"/>
  <c r="O243" i="2140"/>
  <c r="AE243" i="2140" s="1"/>
  <c r="O244" i="2140"/>
  <c r="AE244" i="2140" s="1"/>
  <c r="O245" i="2140"/>
  <c r="AE245" i="2140" s="1"/>
  <c r="O246" i="2140"/>
  <c r="AE246" i="2140" s="1"/>
  <c r="O247" i="2140"/>
  <c r="AE247" i="2140"/>
  <c r="O248" i="2140"/>
  <c r="AE248" i="2140" s="1"/>
  <c r="O249" i="2140"/>
  <c r="AE249" i="2140" s="1"/>
  <c r="O250" i="2140"/>
  <c r="AE250" i="2140" s="1"/>
  <c r="O251" i="2140"/>
  <c r="AE251" i="2140" s="1"/>
  <c r="O252" i="2140"/>
  <c r="AE252" i="2140" s="1"/>
  <c r="O253" i="2140"/>
  <c r="AE253" i="2140" s="1"/>
  <c r="O254" i="2140"/>
  <c r="AE254" i="2140" s="1"/>
  <c r="O255" i="2140"/>
  <c r="AE255" i="2140"/>
  <c r="O256" i="2140"/>
  <c r="AE256" i="2140" s="1"/>
  <c r="O257" i="2140"/>
  <c r="AE257" i="2140" s="1"/>
  <c r="O258" i="2140"/>
  <c r="AE258" i="2140" s="1"/>
  <c r="O259" i="2140"/>
  <c r="AE259" i="2140" s="1"/>
  <c r="O260" i="2140"/>
  <c r="AE260" i="2140" s="1"/>
  <c r="O261" i="2140"/>
  <c r="AE261" i="2140" s="1"/>
  <c r="O262" i="2140"/>
  <c r="AE262" i="2140" s="1"/>
  <c r="O263" i="2140"/>
  <c r="AE263" i="2140"/>
  <c r="O264" i="2140"/>
  <c r="AE264" i="2140" s="1"/>
  <c r="O265" i="2140"/>
  <c r="AE265" i="2140" s="1"/>
  <c r="O266" i="2140"/>
  <c r="AE266" i="2140" s="1"/>
  <c r="O267" i="2140"/>
  <c r="AE267" i="2140" s="1"/>
  <c r="O268" i="2140"/>
  <c r="AE268" i="2140" s="1"/>
  <c r="O269" i="2140"/>
  <c r="AE269" i="2140" s="1"/>
  <c r="O270" i="2140"/>
  <c r="AE270" i="2140" s="1"/>
  <c r="O271" i="2140"/>
  <c r="AE271" i="2140"/>
  <c r="O272" i="2140"/>
  <c r="AE272" i="2140" s="1"/>
  <c r="O273" i="2140"/>
  <c r="AE273" i="2140" s="1"/>
  <c r="O274" i="2140"/>
  <c r="AE274" i="2140" s="1"/>
  <c r="O275" i="2140"/>
  <c r="AE275" i="2140" s="1"/>
  <c r="O276" i="2140"/>
  <c r="AE276" i="2140" s="1"/>
  <c r="O277" i="2140"/>
  <c r="AE277" i="2140" s="1"/>
  <c r="O278" i="2140"/>
  <c r="AE278" i="2140" s="1"/>
  <c r="O279" i="2140"/>
  <c r="AE279" i="2140"/>
  <c r="O280" i="2140"/>
  <c r="AE280" i="2140" s="1"/>
  <c r="O281" i="2140"/>
  <c r="AE281" i="2140" s="1"/>
  <c r="O282" i="2140"/>
  <c r="AE282" i="2140" s="1"/>
  <c r="O283" i="2140"/>
  <c r="AE283" i="2140" s="1"/>
  <c r="O284" i="2140"/>
  <c r="AE284" i="2140" s="1"/>
  <c r="O285" i="2140"/>
  <c r="AE285" i="2140" s="1"/>
  <c r="O286" i="2140"/>
  <c r="AE286" i="2140" s="1"/>
  <c r="O287" i="2140"/>
  <c r="AE287" i="2140"/>
  <c r="O288" i="2140"/>
  <c r="AE288" i="2140" s="1"/>
  <c r="O289" i="2140"/>
  <c r="AE289" i="2140" s="1"/>
  <c r="O290" i="2140"/>
  <c r="AE290" i="2140" s="1"/>
  <c r="O291" i="2140"/>
  <c r="AE291" i="2140" s="1"/>
  <c r="O292" i="2140"/>
  <c r="AE292" i="2140" s="1"/>
  <c r="O293" i="2140"/>
  <c r="AE293" i="2140" s="1"/>
  <c r="O294" i="2140"/>
  <c r="AE294" i="2140" s="1"/>
  <c r="O295" i="2140"/>
  <c r="AE295" i="2140"/>
  <c r="O296" i="2140"/>
  <c r="AE296" i="2140" s="1"/>
  <c r="O297" i="2140"/>
  <c r="AE297" i="2140" s="1"/>
  <c r="O298" i="2140"/>
  <c r="AE298" i="2140" s="1"/>
  <c r="O299" i="2140"/>
  <c r="AE299" i="2140" s="1"/>
  <c r="O300" i="2140"/>
  <c r="AE300" i="2140" s="1"/>
  <c r="O301" i="2140"/>
  <c r="AE301" i="2140" s="1"/>
  <c r="O302" i="2140"/>
  <c r="AE302" i="2140" s="1"/>
  <c r="O303" i="2140"/>
  <c r="AE303" i="2140"/>
  <c r="O304" i="2140"/>
  <c r="AE304" i="2140" s="1"/>
  <c r="O305" i="2140"/>
  <c r="AE305" i="2140" s="1"/>
  <c r="O306" i="2140"/>
  <c r="AE306" i="2140" s="1"/>
  <c r="O307" i="2140"/>
  <c r="AE307" i="2140" s="1"/>
  <c r="O308" i="2140"/>
  <c r="AE308" i="2140" s="1"/>
  <c r="O309" i="2140"/>
  <c r="AE309" i="2140" s="1"/>
  <c r="O310" i="2140"/>
  <c r="AE310" i="2140" s="1"/>
  <c r="O311" i="2140"/>
  <c r="AE311" i="2140"/>
  <c r="O312" i="2140"/>
  <c r="AE312" i="2140" s="1"/>
  <c r="O313" i="2140"/>
  <c r="AE313" i="2140" s="1"/>
  <c r="O314" i="2140"/>
  <c r="AE314" i="2140" s="1"/>
  <c r="O315" i="2140"/>
  <c r="AE315" i="2140" s="1"/>
  <c r="O316" i="2140"/>
  <c r="AE316" i="2140" s="1"/>
  <c r="O317" i="2140"/>
  <c r="AE317" i="2140" s="1"/>
  <c r="O318" i="2140"/>
  <c r="AE318" i="2140" s="1"/>
  <c r="O319" i="2140"/>
  <c r="AE319" i="2140"/>
  <c r="O320" i="2140"/>
  <c r="AE320" i="2140" s="1"/>
  <c r="O321" i="2140"/>
  <c r="AE321" i="2140" s="1"/>
  <c r="O322" i="2140"/>
  <c r="AE322" i="2140" s="1"/>
  <c r="O323" i="2140"/>
  <c r="AE323" i="2140" s="1"/>
  <c r="O324" i="2140"/>
  <c r="AE324" i="2140" s="1"/>
  <c r="O325" i="2140"/>
  <c r="AE325" i="2140" s="1"/>
  <c r="O326" i="2140"/>
  <c r="AE326" i="2140" s="1"/>
  <c r="O327" i="2140"/>
  <c r="AE327" i="2140"/>
  <c r="O328" i="2140"/>
  <c r="AE328" i="2140" s="1"/>
  <c r="O329" i="2140"/>
  <c r="AE329" i="2140" s="1"/>
  <c r="O330" i="2140"/>
  <c r="AE330" i="2140" s="1"/>
  <c r="O331" i="2140"/>
  <c r="AE331" i="2140" s="1"/>
  <c r="O332" i="2140"/>
  <c r="AE332" i="2140" s="1"/>
  <c r="O333" i="2140"/>
  <c r="AE333" i="2140" s="1"/>
  <c r="O334" i="2140"/>
  <c r="AE334" i="2140" s="1"/>
  <c r="O335" i="2140"/>
  <c r="AE335" i="2140"/>
  <c r="O336" i="2140"/>
  <c r="AE336" i="2140" s="1"/>
  <c r="O337" i="2140"/>
  <c r="AE337" i="2140" s="1"/>
  <c r="O338" i="2140"/>
  <c r="AE338" i="2140" s="1"/>
  <c r="O339" i="2140"/>
  <c r="AE339" i="2140" s="1"/>
  <c r="O340" i="2140"/>
  <c r="AE340" i="2140" s="1"/>
  <c r="O341" i="2140"/>
  <c r="AE341" i="2140" s="1"/>
  <c r="O342" i="2140"/>
  <c r="AE342" i="2140" s="1"/>
  <c r="O343" i="2140"/>
  <c r="AE343" i="2140"/>
  <c r="O344" i="2140"/>
  <c r="AE344" i="2140" s="1"/>
  <c r="O345" i="2140"/>
  <c r="AE345" i="2140" s="1"/>
  <c r="O346" i="2140"/>
  <c r="AE346" i="2140" s="1"/>
  <c r="O347" i="2140"/>
  <c r="AE347" i="2140" s="1"/>
  <c r="O348" i="2140"/>
  <c r="AE348" i="2140" s="1"/>
  <c r="O349" i="2140"/>
  <c r="AE349" i="2140" s="1"/>
  <c r="O350" i="2140"/>
  <c r="AE350" i="2140" s="1"/>
  <c r="O351" i="2140"/>
  <c r="AE351" i="2140"/>
  <c r="O352" i="2140"/>
  <c r="AE352" i="2140" s="1"/>
  <c r="O353" i="2140"/>
  <c r="AE353" i="2140" s="1"/>
  <c r="O354" i="2140"/>
  <c r="AE354" i="2140" s="1"/>
  <c r="O355" i="2140"/>
  <c r="AE355" i="2140" s="1"/>
  <c r="O356" i="2140"/>
  <c r="AE356" i="2140" s="1"/>
  <c r="O357" i="2140"/>
  <c r="AE357" i="2140" s="1"/>
  <c r="O358" i="2140"/>
  <c r="AE358" i="2140" s="1"/>
  <c r="O359" i="2140"/>
  <c r="AE359" i="2140"/>
  <c r="O360" i="2140"/>
  <c r="AE360" i="2140" s="1"/>
  <c r="O361" i="2140"/>
  <c r="AE361" i="2140" s="1"/>
  <c r="O362" i="2140"/>
  <c r="AE362" i="2140" s="1"/>
  <c r="O363" i="2140"/>
  <c r="AE363" i="2140" s="1"/>
  <c r="O364" i="2140"/>
  <c r="AE364" i="2140" s="1"/>
  <c r="O365" i="2140"/>
  <c r="AE365" i="2140" s="1"/>
  <c r="O366" i="2140"/>
  <c r="AE366" i="2140" s="1"/>
  <c r="O367" i="2140"/>
  <c r="AE367" i="2140"/>
  <c r="O368" i="2140"/>
  <c r="AE368" i="2140" s="1"/>
  <c r="O369" i="2140"/>
  <c r="AE369" i="2140" s="1"/>
  <c r="O370" i="2140"/>
  <c r="AE370" i="2140" s="1"/>
  <c r="O371" i="2140"/>
  <c r="AE371" i="2140" s="1"/>
  <c r="O372" i="2140"/>
  <c r="AE372" i="2140" s="1"/>
  <c r="O373" i="2140"/>
  <c r="AE373" i="2140" s="1"/>
  <c r="O374" i="2140"/>
  <c r="AE374" i="2140" s="1"/>
  <c r="O375" i="2140"/>
  <c r="AE375" i="2140"/>
  <c r="O376" i="2140"/>
  <c r="AE376" i="2140" s="1"/>
  <c r="O377" i="2140"/>
  <c r="AE377" i="2140" s="1"/>
  <c r="O378" i="2140"/>
  <c r="AE378" i="2140" s="1"/>
  <c r="O379" i="2140"/>
  <c r="AE379" i="2140" s="1"/>
  <c r="O380" i="2140"/>
  <c r="AE380" i="2140" s="1"/>
  <c r="O381" i="2140"/>
  <c r="AE381" i="2140" s="1"/>
  <c r="O382" i="2140"/>
  <c r="AE382" i="2140" s="1"/>
  <c r="O383" i="2140"/>
  <c r="AE383" i="2140"/>
  <c r="O384" i="2140"/>
  <c r="AE384" i="2140" s="1"/>
  <c r="O385" i="2140"/>
  <c r="AE385" i="2140" s="1"/>
  <c r="O386" i="2140"/>
  <c r="AE386" i="2140" s="1"/>
  <c r="O387" i="2140"/>
  <c r="AE387" i="2140" s="1"/>
  <c r="O388" i="2140"/>
  <c r="AE388" i="2140" s="1"/>
  <c r="O389" i="2140"/>
  <c r="AE389" i="2140" s="1"/>
  <c r="O390" i="2140"/>
  <c r="AE390" i="2140" s="1"/>
  <c r="O391" i="2140"/>
  <c r="AE391" i="2140"/>
  <c r="O392" i="2140"/>
  <c r="AE392" i="2140" s="1"/>
  <c r="O393" i="2140"/>
  <c r="AE393" i="2140" s="1"/>
  <c r="P5" i="2140"/>
  <c r="AF5" i="2140" s="1"/>
  <c r="P6" i="2140"/>
  <c r="AF6" i="2140" s="1"/>
  <c r="P7" i="2140"/>
  <c r="AF7" i="2140" s="1"/>
  <c r="P8" i="2140"/>
  <c r="AF8" i="2140" s="1"/>
  <c r="P9" i="2140"/>
  <c r="AF9" i="2140" s="1"/>
  <c r="P10" i="2140"/>
  <c r="AF10" i="2140"/>
  <c r="P11" i="2140"/>
  <c r="AF11" i="2140" s="1"/>
  <c r="P12" i="2140"/>
  <c r="AF12" i="2140" s="1"/>
  <c r="P13" i="2140"/>
  <c r="AF13" i="2140" s="1"/>
  <c r="P14" i="2140"/>
  <c r="AF14" i="2140" s="1"/>
  <c r="P15" i="2140"/>
  <c r="AF15" i="2140" s="1"/>
  <c r="P16" i="2140"/>
  <c r="AF16" i="2140" s="1"/>
  <c r="P17" i="2140"/>
  <c r="AF17" i="2140" s="1"/>
  <c r="P18" i="2140"/>
  <c r="AF18" i="2140"/>
  <c r="P19" i="2140"/>
  <c r="AF19" i="2140" s="1"/>
  <c r="P20" i="2140"/>
  <c r="AF20" i="2140" s="1"/>
  <c r="P21" i="2140"/>
  <c r="AF21" i="2140" s="1"/>
  <c r="P22" i="2140"/>
  <c r="AF22" i="2140" s="1"/>
  <c r="P23" i="2140"/>
  <c r="AF23" i="2140" s="1"/>
  <c r="P24" i="2140"/>
  <c r="AF24" i="2140" s="1"/>
  <c r="P25" i="2140"/>
  <c r="AF25" i="2140" s="1"/>
  <c r="AG31" i="2139"/>
  <c r="P27" i="2140"/>
  <c r="AF27" i="2140" s="1"/>
  <c r="P28" i="2140"/>
  <c r="AF28" i="2140"/>
  <c r="P29" i="2140"/>
  <c r="AF29" i="2140" s="1"/>
  <c r="P30" i="2140"/>
  <c r="AF30" i="2140" s="1"/>
  <c r="P31" i="2140"/>
  <c r="AF31" i="2140" s="1"/>
  <c r="P32" i="2140"/>
  <c r="AF32" i="2140"/>
  <c r="P33" i="2140"/>
  <c r="AF33" i="2140" s="1"/>
  <c r="P34" i="2140"/>
  <c r="AF34" i="2140" s="1"/>
  <c r="P35" i="2140"/>
  <c r="AF35" i="2140" s="1"/>
  <c r="P36" i="2140"/>
  <c r="AF36" i="2140"/>
  <c r="P37" i="2140"/>
  <c r="AF37" i="2140" s="1"/>
  <c r="P38" i="2140"/>
  <c r="AF38" i="2140" s="1"/>
  <c r="P39" i="2140"/>
  <c r="AF39" i="2140" s="1"/>
  <c r="P40" i="2140"/>
  <c r="AF40" i="2140"/>
  <c r="P41" i="2140"/>
  <c r="AF41" i="2140" s="1"/>
  <c r="P42" i="2140"/>
  <c r="AF42" i="2140" s="1"/>
  <c r="P43" i="2140"/>
  <c r="AF43" i="2140" s="1"/>
  <c r="P44" i="2140"/>
  <c r="AF44" i="2140"/>
  <c r="P45" i="2140"/>
  <c r="AF45" i="2140" s="1"/>
  <c r="P46" i="2140"/>
  <c r="AF46" i="2140" s="1"/>
  <c r="P47" i="2140"/>
  <c r="AF47" i="2140" s="1"/>
  <c r="P48" i="2140"/>
  <c r="AF48" i="2140"/>
  <c r="P49" i="2140"/>
  <c r="AF49" i="2140" s="1"/>
  <c r="P50" i="2140"/>
  <c r="AF50" i="2140" s="1"/>
  <c r="P51" i="2140"/>
  <c r="AF51" i="2140" s="1"/>
  <c r="P52" i="2140"/>
  <c r="AF52" i="2140"/>
  <c r="P53" i="2140"/>
  <c r="AF53" i="2140" s="1"/>
  <c r="P54" i="2140"/>
  <c r="AF54" i="2140" s="1"/>
  <c r="P55" i="2140"/>
  <c r="AF55" i="2140" s="1"/>
  <c r="P56" i="2140"/>
  <c r="AF56" i="2140"/>
  <c r="P57" i="2140"/>
  <c r="AF57" i="2140" s="1"/>
  <c r="P58" i="2140"/>
  <c r="AF58" i="2140" s="1"/>
  <c r="P59" i="2140"/>
  <c r="AF59" i="2140" s="1"/>
  <c r="P60" i="2140"/>
  <c r="AF60" i="2140"/>
  <c r="P61" i="2140"/>
  <c r="AF61" i="2140" s="1"/>
  <c r="P62" i="2140"/>
  <c r="AF62" i="2140" s="1"/>
  <c r="AH70" i="2139"/>
  <c r="P64" i="2140"/>
  <c r="AF64" i="2140"/>
  <c r="P66" i="2140"/>
  <c r="AF66" i="2140" s="1"/>
  <c r="AH72" i="2139"/>
  <c r="P68" i="2140"/>
  <c r="AF68" i="2140"/>
  <c r="P69" i="2140"/>
  <c r="AF69" i="2140"/>
  <c r="P70" i="2140"/>
  <c r="AF70" i="2140"/>
  <c r="P71" i="2140"/>
  <c r="AF71" i="2140"/>
  <c r="P72" i="2140"/>
  <c r="AF72" i="2140"/>
  <c r="P73" i="2140"/>
  <c r="AF73" i="2140"/>
  <c r="P74" i="2140"/>
  <c r="AF74" i="2140"/>
  <c r="P75" i="2140"/>
  <c r="AF75" i="2140"/>
  <c r="P76" i="2140"/>
  <c r="AF76" i="2140"/>
  <c r="P77" i="2140"/>
  <c r="AF77" i="2140"/>
  <c r="P78" i="2140"/>
  <c r="AF78" i="2140"/>
  <c r="P79" i="2140"/>
  <c r="AF79" i="2140"/>
  <c r="P80" i="2140"/>
  <c r="AF80" i="2140"/>
  <c r="P81" i="2140"/>
  <c r="AF81" i="2140"/>
  <c r="P82" i="2140"/>
  <c r="AF82" i="2140"/>
  <c r="P83" i="2140"/>
  <c r="AF83" i="2140"/>
  <c r="P84" i="2140"/>
  <c r="AF84" i="2140"/>
  <c r="P85" i="2140"/>
  <c r="AF85" i="2140"/>
  <c r="P86" i="2140"/>
  <c r="AF86" i="2140"/>
  <c r="P87" i="2140"/>
  <c r="AF87" i="2140"/>
  <c r="P88" i="2140"/>
  <c r="AF88" i="2140"/>
  <c r="P89" i="2140"/>
  <c r="AF89" i="2140"/>
  <c r="P90" i="2140"/>
  <c r="AF90" i="2140"/>
  <c r="P91" i="2140"/>
  <c r="AF91" i="2140"/>
  <c r="P92" i="2140"/>
  <c r="AF92" i="2140"/>
  <c r="P93" i="2140"/>
  <c r="AF93" i="2140"/>
  <c r="P94" i="2140"/>
  <c r="AF94" i="2140"/>
  <c r="P95" i="2140"/>
  <c r="AF95" i="2140"/>
  <c r="P96" i="2140"/>
  <c r="AF96" i="2140"/>
  <c r="P97" i="2140"/>
  <c r="AF97" i="2140"/>
  <c r="P98" i="2140"/>
  <c r="AF98" i="2140"/>
  <c r="P99" i="2140"/>
  <c r="AF99" i="2140"/>
  <c r="P100" i="2140"/>
  <c r="AF100" i="2140"/>
  <c r="P101" i="2140"/>
  <c r="AF101" i="2140"/>
  <c r="P102" i="2140"/>
  <c r="AF102" i="2140"/>
  <c r="P103" i="2140"/>
  <c r="AF103" i="2140"/>
  <c r="P104" i="2140"/>
  <c r="AF104" i="2140"/>
  <c r="P105" i="2140"/>
  <c r="AF105" i="2140"/>
  <c r="P106" i="2140"/>
  <c r="AF106" i="2140"/>
  <c r="P107" i="2140"/>
  <c r="AF107" i="2140"/>
  <c r="P108" i="2140"/>
  <c r="AF108" i="2140"/>
  <c r="P109" i="2140"/>
  <c r="AF109" i="2140"/>
  <c r="P110" i="2140"/>
  <c r="AF110" i="2140"/>
  <c r="P111" i="2140"/>
  <c r="AF111" i="2140"/>
  <c r="P112" i="2140"/>
  <c r="AF112" i="2140"/>
  <c r="P113" i="2140"/>
  <c r="AF113" i="2140"/>
  <c r="P114" i="2140"/>
  <c r="AF114" i="2140"/>
  <c r="P115" i="2140"/>
  <c r="AF115" i="2140"/>
  <c r="P116" i="2140"/>
  <c r="AF116" i="2140"/>
  <c r="P117" i="2140"/>
  <c r="AF117" i="2140"/>
  <c r="P118" i="2140"/>
  <c r="AF118" i="2140"/>
  <c r="P119" i="2140"/>
  <c r="AF119" i="2140"/>
  <c r="P120" i="2140"/>
  <c r="AF120" i="2140"/>
  <c r="P121" i="2140"/>
  <c r="AF121" i="2140"/>
  <c r="P122" i="2140"/>
  <c r="AF122" i="2140"/>
  <c r="P123" i="2140"/>
  <c r="AF123" i="2140"/>
  <c r="P124" i="2140"/>
  <c r="AF124" i="2140"/>
  <c r="P125" i="2140"/>
  <c r="AF125" i="2140"/>
  <c r="AI131" i="2139"/>
  <c r="P126" i="2140" s="1"/>
  <c r="AF126" i="2140" s="1"/>
  <c r="P127" i="2140"/>
  <c r="AF127" i="2140" s="1"/>
  <c r="P128" i="2140"/>
  <c r="AF128" i="2140" s="1"/>
  <c r="P129" i="2140"/>
  <c r="AF129" i="2140"/>
  <c r="P130" i="2140"/>
  <c r="AF130" i="2140" s="1"/>
  <c r="P131" i="2140"/>
  <c r="AF131" i="2140" s="1"/>
  <c r="P132" i="2140"/>
  <c r="AF132" i="2140" s="1"/>
  <c r="P133" i="2140"/>
  <c r="AF133" i="2140"/>
  <c r="P134" i="2140"/>
  <c r="AF134" i="2140" s="1"/>
  <c r="P135" i="2140"/>
  <c r="AF135" i="2140" s="1"/>
  <c r="P136" i="2140"/>
  <c r="AF136" i="2140" s="1"/>
  <c r="P137" i="2140"/>
  <c r="AF137" i="2140"/>
  <c r="P138" i="2140"/>
  <c r="AF138" i="2140" s="1"/>
  <c r="P139" i="2140"/>
  <c r="AF139" i="2140" s="1"/>
  <c r="P140" i="2140"/>
  <c r="AF140" i="2140" s="1"/>
  <c r="P141" i="2140"/>
  <c r="AF141" i="2140"/>
  <c r="P142" i="2140"/>
  <c r="AF142" i="2140" s="1"/>
  <c r="P143" i="2140"/>
  <c r="AF143" i="2140" s="1"/>
  <c r="P144" i="2140"/>
  <c r="AF144" i="2140" s="1"/>
  <c r="P145" i="2140"/>
  <c r="AF145" i="2140"/>
  <c r="P146" i="2140"/>
  <c r="AF146" i="2140" s="1"/>
  <c r="P147" i="2140"/>
  <c r="AF147" i="2140" s="1"/>
  <c r="P148" i="2140"/>
  <c r="AF148" i="2140" s="1"/>
  <c r="P149" i="2140"/>
  <c r="AF149" i="2140"/>
  <c r="P150" i="2140"/>
  <c r="AF150" i="2140" s="1"/>
  <c r="P151" i="2140"/>
  <c r="AF151" i="2140" s="1"/>
  <c r="P152" i="2140"/>
  <c r="AF152" i="2140" s="1"/>
  <c r="P153" i="2140"/>
  <c r="AF153" i="2140"/>
  <c r="P154" i="2140"/>
  <c r="AF154" i="2140" s="1"/>
  <c r="P155" i="2140"/>
  <c r="AF155" i="2140" s="1"/>
  <c r="P156" i="2140"/>
  <c r="AF156" i="2140" s="1"/>
  <c r="P157" i="2140"/>
  <c r="AF157" i="2140"/>
  <c r="P158" i="2140"/>
  <c r="AF158" i="2140" s="1"/>
  <c r="P159" i="2140"/>
  <c r="AF159" i="2140" s="1"/>
  <c r="P160" i="2140"/>
  <c r="AF160" i="2140" s="1"/>
  <c r="P161" i="2140"/>
  <c r="AF161" i="2140"/>
  <c r="P162" i="2140"/>
  <c r="AF162" i="2140" s="1"/>
  <c r="P163" i="2140"/>
  <c r="AF163" i="2140" s="1"/>
  <c r="P164" i="2140"/>
  <c r="AF164" i="2140" s="1"/>
  <c r="P165" i="2140"/>
  <c r="AF165" i="2140"/>
  <c r="P166" i="2140"/>
  <c r="AF166" i="2140" s="1"/>
  <c r="P167" i="2140"/>
  <c r="AF167" i="2140" s="1"/>
  <c r="P168" i="2140"/>
  <c r="AF168" i="2140" s="1"/>
  <c r="P169" i="2140"/>
  <c r="AF169" i="2140"/>
  <c r="P170" i="2140"/>
  <c r="AF170" i="2140" s="1"/>
  <c r="P171" i="2140"/>
  <c r="AF171" i="2140" s="1"/>
  <c r="P172" i="2140"/>
  <c r="AF172" i="2140" s="1"/>
  <c r="P173" i="2140"/>
  <c r="AF173" i="2140"/>
  <c r="P174" i="2140"/>
  <c r="AF174" i="2140" s="1"/>
  <c r="P175" i="2140"/>
  <c r="AF175" i="2140" s="1"/>
  <c r="P176" i="2140"/>
  <c r="AF176" i="2140" s="1"/>
  <c r="P177" i="2140"/>
  <c r="AF177" i="2140"/>
  <c r="P178" i="2140"/>
  <c r="AF178" i="2140" s="1"/>
  <c r="P179" i="2140"/>
  <c r="AF179" i="2140" s="1"/>
  <c r="P180" i="2140"/>
  <c r="AF180" i="2140" s="1"/>
  <c r="P181" i="2140"/>
  <c r="AF181" i="2140"/>
  <c r="P182" i="2140"/>
  <c r="AF182" i="2140" s="1"/>
  <c r="P183" i="2140"/>
  <c r="AF183" i="2140" s="1"/>
  <c r="P184" i="2140"/>
  <c r="AF184" i="2140" s="1"/>
  <c r="P185" i="2140"/>
  <c r="AF185" i="2140"/>
  <c r="P186" i="2140"/>
  <c r="AF186" i="2140" s="1"/>
  <c r="P187" i="2140"/>
  <c r="AF187" i="2140" s="1"/>
  <c r="P188" i="2140"/>
  <c r="AF188" i="2140" s="1"/>
  <c r="P189" i="2140"/>
  <c r="AF189" i="2140"/>
  <c r="P190" i="2140"/>
  <c r="AF190" i="2140" s="1"/>
  <c r="P191" i="2140"/>
  <c r="AF191" i="2140" s="1"/>
  <c r="P192" i="2140"/>
  <c r="AF192" i="2140" s="1"/>
  <c r="P193" i="2140"/>
  <c r="AF193" i="2140"/>
  <c r="P194" i="2140"/>
  <c r="AF194" i="2140" s="1"/>
  <c r="P195" i="2140"/>
  <c r="AF195" i="2140" s="1"/>
  <c r="P196" i="2140"/>
  <c r="AF196" i="2140" s="1"/>
  <c r="P197" i="2140"/>
  <c r="AF197" i="2140"/>
  <c r="P198" i="2140"/>
  <c r="AF198" i="2140" s="1"/>
  <c r="P199" i="2140"/>
  <c r="AF199" i="2140" s="1"/>
  <c r="P200" i="2140"/>
  <c r="AF200" i="2140" s="1"/>
  <c r="P201" i="2140"/>
  <c r="AF201" i="2140"/>
  <c r="P202" i="2140"/>
  <c r="AF202" i="2140" s="1"/>
  <c r="P203" i="2140"/>
  <c r="AF203" i="2140" s="1"/>
  <c r="P204" i="2140"/>
  <c r="AF204" i="2140" s="1"/>
  <c r="P205" i="2140"/>
  <c r="AF205" i="2140"/>
  <c r="P206" i="2140"/>
  <c r="AF206" i="2140" s="1"/>
  <c r="P207" i="2140"/>
  <c r="AF207" i="2140" s="1"/>
  <c r="P208" i="2140"/>
  <c r="AF208" i="2140" s="1"/>
  <c r="P209" i="2140"/>
  <c r="AF209" i="2140"/>
  <c r="P210" i="2140"/>
  <c r="AF210" i="2140" s="1"/>
  <c r="P211" i="2140"/>
  <c r="AF211" i="2140" s="1"/>
  <c r="P212" i="2140"/>
  <c r="AF212" i="2140" s="1"/>
  <c r="P213" i="2140"/>
  <c r="AF213" i="2140"/>
  <c r="P214" i="2140"/>
  <c r="AF214" i="2140" s="1"/>
  <c r="P215" i="2140"/>
  <c r="AF215" i="2140" s="1"/>
  <c r="P216" i="2140"/>
  <c r="AF216" i="2140" s="1"/>
  <c r="P217" i="2140"/>
  <c r="AF217" i="2140"/>
  <c r="P218" i="2140"/>
  <c r="AF218" i="2140" s="1"/>
  <c r="P219" i="2140"/>
  <c r="AF219" i="2140" s="1"/>
  <c r="P220" i="2140"/>
  <c r="AF220" i="2140" s="1"/>
  <c r="P221" i="2140"/>
  <c r="AF221" i="2140"/>
  <c r="P222" i="2140"/>
  <c r="AF222" i="2140" s="1"/>
  <c r="P223" i="2140"/>
  <c r="AF223" i="2140" s="1"/>
  <c r="P224" i="2140"/>
  <c r="AF224" i="2140" s="1"/>
  <c r="P225" i="2140"/>
  <c r="AF225" i="2140"/>
  <c r="P226" i="2140"/>
  <c r="AF226" i="2140" s="1"/>
  <c r="P227" i="2140"/>
  <c r="AF227" i="2140" s="1"/>
  <c r="P228" i="2140"/>
  <c r="AF228" i="2140" s="1"/>
  <c r="P229" i="2140"/>
  <c r="AF229" i="2140"/>
  <c r="P230" i="2140"/>
  <c r="AF230" i="2140" s="1"/>
  <c r="P231" i="2140"/>
  <c r="AF231" i="2140" s="1"/>
  <c r="P232" i="2140"/>
  <c r="AF232" i="2140" s="1"/>
  <c r="P233" i="2140"/>
  <c r="AF233" i="2140"/>
  <c r="P234" i="2140"/>
  <c r="AF234" i="2140" s="1"/>
  <c r="P235" i="2140"/>
  <c r="AF235" i="2140" s="1"/>
  <c r="P236" i="2140"/>
  <c r="AF236" i="2140" s="1"/>
  <c r="P237" i="2140"/>
  <c r="AF237" i="2140"/>
  <c r="P238" i="2140"/>
  <c r="AF238" i="2140" s="1"/>
  <c r="P239" i="2140"/>
  <c r="AF239" i="2140" s="1"/>
  <c r="P240" i="2140"/>
  <c r="AF240" i="2140" s="1"/>
  <c r="P241" i="2140"/>
  <c r="AF241" i="2140"/>
  <c r="P242" i="2140"/>
  <c r="AF242" i="2140" s="1"/>
  <c r="P243" i="2140"/>
  <c r="AF243" i="2140" s="1"/>
  <c r="P244" i="2140"/>
  <c r="AF244" i="2140" s="1"/>
  <c r="P245" i="2140"/>
  <c r="AF245" i="2140"/>
  <c r="P246" i="2140"/>
  <c r="AF246" i="2140" s="1"/>
  <c r="P247" i="2140"/>
  <c r="AF247" i="2140" s="1"/>
  <c r="P248" i="2140"/>
  <c r="AF248" i="2140" s="1"/>
  <c r="P249" i="2140"/>
  <c r="AF249" i="2140"/>
  <c r="P250" i="2140"/>
  <c r="AF250" i="2140" s="1"/>
  <c r="P251" i="2140"/>
  <c r="AF251" i="2140" s="1"/>
  <c r="P252" i="2140"/>
  <c r="AF252" i="2140" s="1"/>
  <c r="P253" i="2140"/>
  <c r="AF253" i="2140"/>
  <c r="P254" i="2140"/>
  <c r="AF254" i="2140" s="1"/>
  <c r="P255" i="2140"/>
  <c r="AF255" i="2140" s="1"/>
  <c r="P256" i="2140"/>
  <c r="AF256" i="2140" s="1"/>
  <c r="P257" i="2140"/>
  <c r="AF257" i="2140"/>
  <c r="P258" i="2140"/>
  <c r="AF258" i="2140" s="1"/>
  <c r="P259" i="2140"/>
  <c r="AF259" i="2140" s="1"/>
  <c r="P260" i="2140"/>
  <c r="AF260" i="2140" s="1"/>
  <c r="P261" i="2140"/>
  <c r="AF261" i="2140"/>
  <c r="P262" i="2140"/>
  <c r="AF262" i="2140" s="1"/>
  <c r="P263" i="2140"/>
  <c r="AF263" i="2140" s="1"/>
  <c r="P264" i="2140"/>
  <c r="AF264" i="2140" s="1"/>
  <c r="P265" i="2140"/>
  <c r="AF265" i="2140"/>
  <c r="P266" i="2140"/>
  <c r="AF266" i="2140" s="1"/>
  <c r="P267" i="2140"/>
  <c r="AF267" i="2140" s="1"/>
  <c r="P268" i="2140"/>
  <c r="AF268" i="2140" s="1"/>
  <c r="P269" i="2140"/>
  <c r="AF269" i="2140"/>
  <c r="P270" i="2140"/>
  <c r="AF270" i="2140" s="1"/>
  <c r="P271" i="2140"/>
  <c r="AF271" i="2140" s="1"/>
  <c r="P272" i="2140"/>
  <c r="AF272" i="2140" s="1"/>
  <c r="P273" i="2140"/>
  <c r="AF273" i="2140"/>
  <c r="P274" i="2140"/>
  <c r="AF274" i="2140" s="1"/>
  <c r="P275" i="2140"/>
  <c r="AF275" i="2140" s="1"/>
  <c r="P276" i="2140"/>
  <c r="AF276" i="2140" s="1"/>
  <c r="P277" i="2140"/>
  <c r="AF277" i="2140"/>
  <c r="P278" i="2140"/>
  <c r="AF278" i="2140" s="1"/>
  <c r="P279" i="2140"/>
  <c r="AF279" i="2140" s="1"/>
  <c r="P280" i="2140"/>
  <c r="AF280" i="2140" s="1"/>
  <c r="P281" i="2140"/>
  <c r="AF281" i="2140"/>
  <c r="P282" i="2140"/>
  <c r="AF282" i="2140" s="1"/>
  <c r="P283" i="2140"/>
  <c r="AF283" i="2140" s="1"/>
  <c r="P284" i="2140"/>
  <c r="AF284" i="2140" s="1"/>
  <c r="P285" i="2140"/>
  <c r="AF285" i="2140"/>
  <c r="P286" i="2140"/>
  <c r="AF286" i="2140" s="1"/>
  <c r="P287" i="2140"/>
  <c r="AF287" i="2140" s="1"/>
  <c r="P288" i="2140"/>
  <c r="AF288" i="2140" s="1"/>
  <c r="P289" i="2140"/>
  <c r="AF289" i="2140"/>
  <c r="P290" i="2140"/>
  <c r="AF290" i="2140" s="1"/>
  <c r="P291" i="2140"/>
  <c r="AF291" i="2140" s="1"/>
  <c r="P292" i="2140"/>
  <c r="AF292" i="2140" s="1"/>
  <c r="P293" i="2140"/>
  <c r="AF293" i="2140"/>
  <c r="P294" i="2140"/>
  <c r="AF294" i="2140" s="1"/>
  <c r="P295" i="2140"/>
  <c r="AF295" i="2140" s="1"/>
  <c r="P296" i="2140"/>
  <c r="AF296" i="2140" s="1"/>
  <c r="P297" i="2140"/>
  <c r="AF297" i="2140"/>
  <c r="P298" i="2140"/>
  <c r="AF298" i="2140" s="1"/>
  <c r="P299" i="2140"/>
  <c r="AF299" i="2140" s="1"/>
  <c r="P300" i="2140"/>
  <c r="AF300" i="2140" s="1"/>
  <c r="P301" i="2140"/>
  <c r="AF301" i="2140"/>
  <c r="P302" i="2140"/>
  <c r="AF302" i="2140" s="1"/>
  <c r="P303" i="2140"/>
  <c r="AF303" i="2140" s="1"/>
  <c r="P304" i="2140"/>
  <c r="AF304" i="2140" s="1"/>
  <c r="P305" i="2140"/>
  <c r="AF305" i="2140"/>
  <c r="P306" i="2140"/>
  <c r="AF306" i="2140" s="1"/>
  <c r="P307" i="2140"/>
  <c r="AF307" i="2140" s="1"/>
  <c r="P308" i="2140"/>
  <c r="AF308" i="2140" s="1"/>
  <c r="P309" i="2140"/>
  <c r="AF309" i="2140"/>
  <c r="P310" i="2140"/>
  <c r="AF310" i="2140" s="1"/>
  <c r="P311" i="2140"/>
  <c r="AF311" i="2140" s="1"/>
  <c r="P312" i="2140"/>
  <c r="AF312" i="2140" s="1"/>
  <c r="P313" i="2140"/>
  <c r="AF313" i="2140"/>
  <c r="P314" i="2140"/>
  <c r="AF314" i="2140" s="1"/>
  <c r="P315" i="2140"/>
  <c r="AF315" i="2140" s="1"/>
  <c r="P316" i="2140"/>
  <c r="AF316" i="2140" s="1"/>
  <c r="P317" i="2140"/>
  <c r="AF317" i="2140"/>
  <c r="P318" i="2140"/>
  <c r="AF318" i="2140" s="1"/>
  <c r="P319" i="2140"/>
  <c r="AF319" i="2140" s="1"/>
  <c r="P320" i="2140"/>
  <c r="AF320" i="2140" s="1"/>
  <c r="P321" i="2140"/>
  <c r="AF321" i="2140"/>
  <c r="P322" i="2140"/>
  <c r="AF322" i="2140" s="1"/>
  <c r="P323" i="2140"/>
  <c r="AF323" i="2140" s="1"/>
  <c r="P324" i="2140"/>
  <c r="AF324" i="2140" s="1"/>
  <c r="P325" i="2140"/>
  <c r="AF325" i="2140"/>
  <c r="P326" i="2140"/>
  <c r="AF326" i="2140" s="1"/>
  <c r="P327" i="2140"/>
  <c r="AF327" i="2140" s="1"/>
  <c r="P328" i="2140"/>
  <c r="AF328" i="2140" s="1"/>
  <c r="P329" i="2140"/>
  <c r="AF329" i="2140"/>
  <c r="P330" i="2140"/>
  <c r="AF330" i="2140" s="1"/>
  <c r="P331" i="2140"/>
  <c r="AF331" i="2140" s="1"/>
  <c r="P332" i="2140"/>
  <c r="AF332" i="2140" s="1"/>
  <c r="P333" i="2140"/>
  <c r="AF333" i="2140"/>
  <c r="P334" i="2140"/>
  <c r="AF334" i="2140" s="1"/>
  <c r="P335" i="2140"/>
  <c r="AF335" i="2140" s="1"/>
  <c r="P336" i="2140"/>
  <c r="AF336" i="2140" s="1"/>
  <c r="P337" i="2140"/>
  <c r="AF337" i="2140"/>
  <c r="P338" i="2140"/>
  <c r="AF338" i="2140" s="1"/>
  <c r="P339" i="2140"/>
  <c r="AF339" i="2140" s="1"/>
  <c r="P340" i="2140"/>
  <c r="AF340" i="2140" s="1"/>
  <c r="P341" i="2140"/>
  <c r="AF341" i="2140"/>
  <c r="P342" i="2140"/>
  <c r="AF342" i="2140" s="1"/>
  <c r="P343" i="2140"/>
  <c r="AF343" i="2140" s="1"/>
  <c r="P344" i="2140"/>
  <c r="AF344" i="2140" s="1"/>
  <c r="P345" i="2140"/>
  <c r="AF345" i="2140"/>
  <c r="P346" i="2140"/>
  <c r="AF346" i="2140" s="1"/>
  <c r="P347" i="2140"/>
  <c r="AF347" i="2140" s="1"/>
  <c r="P348" i="2140"/>
  <c r="AF348" i="2140" s="1"/>
  <c r="P349" i="2140"/>
  <c r="AF349" i="2140"/>
  <c r="P350" i="2140"/>
  <c r="AF350" i="2140" s="1"/>
  <c r="P351" i="2140"/>
  <c r="AF351" i="2140" s="1"/>
  <c r="P352" i="2140"/>
  <c r="AF352" i="2140" s="1"/>
  <c r="P353" i="2140"/>
  <c r="AF353" i="2140"/>
  <c r="P354" i="2140"/>
  <c r="AF354" i="2140" s="1"/>
  <c r="P355" i="2140"/>
  <c r="AF355" i="2140" s="1"/>
  <c r="P356" i="2140"/>
  <c r="AF356" i="2140" s="1"/>
  <c r="P357" i="2140"/>
  <c r="AF357" i="2140"/>
  <c r="P358" i="2140"/>
  <c r="AF358" i="2140" s="1"/>
  <c r="P359" i="2140"/>
  <c r="AF359" i="2140" s="1"/>
  <c r="P360" i="2140"/>
  <c r="AF360" i="2140" s="1"/>
  <c r="P361" i="2140"/>
  <c r="AF361" i="2140"/>
  <c r="P362" i="2140"/>
  <c r="AF362" i="2140" s="1"/>
  <c r="P363" i="2140"/>
  <c r="AF363" i="2140" s="1"/>
  <c r="P364" i="2140"/>
  <c r="AF364" i="2140" s="1"/>
  <c r="P365" i="2140"/>
  <c r="AF365" i="2140"/>
  <c r="P366" i="2140"/>
  <c r="AF366" i="2140" s="1"/>
  <c r="P367" i="2140"/>
  <c r="AF367" i="2140" s="1"/>
  <c r="P368" i="2140"/>
  <c r="AF368" i="2140" s="1"/>
  <c r="P369" i="2140"/>
  <c r="AF369" i="2140"/>
  <c r="P370" i="2140"/>
  <c r="AF370" i="2140" s="1"/>
  <c r="P371" i="2140"/>
  <c r="AF371" i="2140" s="1"/>
  <c r="P372" i="2140"/>
  <c r="AF372" i="2140" s="1"/>
  <c r="P373" i="2140"/>
  <c r="AF373" i="2140"/>
  <c r="P374" i="2140"/>
  <c r="AF374" i="2140" s="1"/>
  <c r="P375" i="2140"/>
  <c r="AF375" i="2140" s="1"/>
  <c r="P376" i="2140"/>
  <c r="AF376" i="2140" s="1"/>
  <c r="P377" i="2140"/>
  <c r="AF377" i="2140"/>
  <c r="P378" i="2140"/>
  <c r="AF378" i="2140" s="1"/>
  <c r="P379" i="2140"/>
  <c r="AF379" i="2140" s="1"/>
  <c r="P380" i="2140"/>
  <c r="AF380" i="2140" s="1"/>
  <c r="P381" i="2140"/>
  <c r="AF381" i="2140"/>
  <c r="P382" i="2140"/>
  <c r="AF382" i="2140" s="1"/>
  <c r="P383" i="2140"/>
  <c r="AF383" i="2140" s="1"/>
  <c r="P384" i="2140"/>
  <c r="AF384" i="2140" s="1"/>
  <c r="P385" i="2140"/>
  <c r="AF385" i="2140"/>
  <c r="P386" i="2140"/>
  <c r="AF386" i="2140" s="1"/>
  <c r="P387" i="2140"/>
  <c r="AF387" i="2140" s="1"/>
  <c r="P388" i="2140"/>
  <c r="AF388" i="2140" s="1"/>
  <c r="P389" i="2140"/>
  <c r="AF389" i="2140"/>
  <c r="P390" i="2140"/>
  <c r="AF390" i="2140" s="1"/>
  <c r="P391" i="2140"/>
  <c r="AF391" i="2140" s="1"/>
  <c r="P392" i="2140"/>
  <c r="AF392" i="2140" s="1"/>
  <c r="P393" i="2140"/>
  <c r="AF393" i="2140"/>
  <c r="Q5" i="2140"/>
  <c r="AG5" i="2140" s="1"/>
  <c r="Q6" i="2140"/>
  <c r="AG6" i="2140" s="1"/>
  <c r="Q7" i="2140"/>
  <c r="AG7" i="2140" s="1"/>
  <c r="Q8" i="2140"/>
  <c r="AG8" i="2140"/>
  <c r="Q9" i="2140"/>
  <c r="AG9" i="2140" s="1"/>
  <c r="Q10" i="2140"/>
  <c r="AG10" i="2140" s="1"/>
  <c r="Q11" i="2140"/>
  <c r="AG11" i="2140" s="1"/>
  <c r="Q12" i="2140"/>
  <c r="AG12" i="2140"/>
  <c r="Q13" i="2140"/>
  <c r="AG13" i="2140" s="1"/>
  <c r="Q14" i="2140"/>
  <c r="AG14" i="2140" s="1"/>
  <c r="Q15" i="2140"/>
  <c r="AG15" i="2140" s="1"/>
  <c r="Q16" i="2140"/>
  <c r="AG16" i="2140"/>
  <c r="Q17" i="2140"/>
  <c r="AG17" i="2140" s="1"/>
  <c r="Q18" i="2140"/>
  <c r="AG18" i="2140" s="1"/>
  <c r="Q19" i="2140"/>
  <c r="AG19" i="2140" s="1"/>
  <c r="Q20" i="2140"/>
  <c r="AG20" i="2140"/>
  <c r="Q21" i="2140"/>
  <c r="AG21" i="2140" s="1"/>
  <c r="Q22" i="2140"/>
  <c r="AG22" i="2140" s="1"/>
  <c r="Q23" i="2140"/>
  <c r="AG23" i="2140" s="1"/>
  <c r="Q24" i="2140"/>
  <c r="AG24" i="2140"/>
  <c r="Q25" i="2140"/>
  <c r="AG25" i="2140" s="1"/>
  <c r="Q26" i="2140"/>
  <c r="AG26" i="2140" s="1"/>
  <c r="Q27" i="2140"/>
  <c r="AG27" i="2140" s="1"/>
  <c r="Q28" i="2140"/>
  <c r="AG28" i="2140"/>
  <c r="Q29" i="2140"/>
  <c r="AG29" i="2140" s="1"/>
  <c r="Q30" i="2140"/>
  <c r="AG30" i="2140" s="1"/>
  <c r="Q31" i="2140"/>
  <c r="AG31" i="2140" s="1"/>
  <c r="Q32" i="2140"/>
  <c r="AG32" i="2140"/>
  <c r="Q33" i="2140"/>
  <c r="AG33" i="2140" s="1"/>
  <c r="Q34" i="2140"/>
  <c r="AG34" i="2140" s="1"/>
  <c r="Q35" i="2140"/>
  <c r="AG35" i="2140" s="1"/>
  <c r="Q36" i="2140"/>
  <c r="AG36" i="2140"/>
  <c r="Q37" i="2140"/>
  <c r="AG37" i="2140" s="1"/>
  <c r="Q38" i="2140"/>
  <c r="AG38" i="2140" s="1"/>
  <c r="Q39" i="2140"/>
  <c r="AG39" i="2140" s="1"/>
  <c r="Q40" i="2140"/>
  <c r="AG40" i="2140"/>
  <c r="Q41" i="2140"/>
  <c r="AG41" i="2140" s="1"/>
  <c r="Q42" i="2140"/>
  <c r="AG42" i="2140" s="1"/>
  <c r="Q43" i="2140"/>
  <c r="AG43" i="2140" s="1"/>
  <c r="Q44" i="2140"/>
  <c r="AG44" i="2140"/>
  <c r="Q45" i="2140"/>
  <c r="AG45" i="2140" s="1"/>
  <c r="Q46" i="2140"/>
  <c r="AG46" i="2140" s="1"/>
  <c r="Q47" i="2140"/>
  <c r="AG47" i="2140" s="1"/>
  <c r="Q48" i="2140"/>
  <c r="AG48" i="2140"/>
  <c r="Q49" i="2140"/>
  <c r="AG49" i="2140" s="1"/>
  <c r="Q50" i="2140"/>
  <c r="AG50" i="2140" s="1"/>
  <c r="Q51" i="2140"/>
  <c r="AG51" i="2140" s="1"/>
  <c r="Q52" i="2140"/>
  <c r="AG52" i="2140"/>
  <c r="Q53" i="2140"/>
  <c r="AG53" i="2140" s="1"/>
  <c r="Q54" i="2140"/>
  <c r="AG54" i="2140" s="1"/>
  <c r="Q55" i="2140"/>
  <c r="AG55" i="2140" s="1"/>
  <c r="Q56" i="2140"/>
  <c r="AG56" i="2140"/>
  <c r="Q57" i="2140"/>
  <c r="AG57" i="2140" s="1"/>
  <c r="Q58" i="2140"/>
  <c r="AG58" i="2140" s="1"/>
  <c r="Q59" i="2140"/>
  <c r="AG59" i="2140" s="1"/>
  <c r="Q60" i="2140"/>
  <c r="AG60" i="2140"/>
  <c r="Q61" i="2140"/>
  <c r="AG61" i="2140" s="1"/>
  <c r="Q62" i="2140"/>
  <c r="AG62" i="2140" s="1"/>
  <c r="Q63" i="2140"/>
  <c r="AG63" i="2140" s="1"/>
  <c r="Q64" i="2140"/>
  <c r="AG64" i="2140"/>
  <c r="Q65" i="2140"/>
  <c r="AG65" i="2140" s="1"/>
  <c r="Q66" i="2140"/>
  <c r="AG66" i="2140" s="1"/>
  <c r="Q67" i="2140"/>
  <c r="AG67" i="2140" s="1"/>
  <c r="Q68" i="2140"/>
  <c r="AG68" i="2140"/>
  <c r="Q69" i="2140"/>
  <c r="AG69" i="2140" s="1"/>
  <c r="Q70" i="2140"/>
  <c r="AG70" i="2140" s="1"/>
  <c r="Q71" i="2140"/>
  <c r="AG71" i="2140" s="1"/>
  <c r="Q72" i="2140"/>
  <c r="AG72" i="2140"/>
  <c r="Q73" i="2140"/>
  <c r="AG73" i="2140" s="1"/>
  <c r="Q74" i="2140"/>
  <c r="AG74" i="2140" s="1"/>
  <c r="Q75" i="2140"/>
  <c r="AG75" i="2140" s="1"/>
  <c r="Q76" i="2140"/>
  <c r="AG76" i="2140"/>
  <c r="Q77" i="2140"/>
  <c r="AG77" i="2140" s="1"/>
  <c r="Q78" i="2140"/>
  <c r="AG78" i="2140" s="1"/>
  <c r="Q79" i="2140"/>
  <c r="AG79" i="2140" s="1"/>
  <c r="Q80" i="2140"/>
  <c r="AG80" i="2140"/>
  <c r="Q81" i="2140"/>
  <c r="AG81" i="2140" s="1"/>
  <c r="Q82" i="2140"/>
  <c r="AG82" i="2140" s="1"/>
  <c r="Q83" i="2140"/>
  <c r="AG83" i="2140" s="1"/>
  <c r="Q84" i="2140"/>
  <c r="AG84" i="2140"/>
  <c r="Q85" i="2140"/>
  <c r="AG85" i="2140" s="1"/>
  <c r="Q86" i="2140"/>
  <c r="AG86" i="2140" s="1"/>
  <c r="Q87" i="2140"/>
  <c r="AG87" i="2140" s="1"/>
  <c r="Q88" i="2140"/>
  <c r="AG88" i="2140"/>
  <c r="Q89" i="2140"/>
  <c r="AG89" i="2140" s="1"/>
  <c r="Q90" i="2140"/>
  <c r="AG90" i="2140" s="1"/>
  <c r="Q91" i="2140"/>
  <c r="AG91" i="2140" s="1"/>
  <c r="Q92" i="2140"/>
  <c r="AG92" i="2140"/>
  <c r="Q93" i="2140"/>
  <c r="AG93" i="2140" s="1"/>
  <c r="Q94" i="2140"/>
  <c r="AG94" i="2140" s="1"/>
  <c r="Q95" i="2140"/>
  <c r="AG95" i="2140" s="1"/>
  <c r="Q96" i="2140"/>
  <c r="AG96" i="2140"/>
  <c r="Q97" i="2140"/>
  <c r="AG97" i="2140" s="1"/>
  <c r="Q98" i="2140"/>
  <c r="AG98" i="2140" s="1"/>
  <c r="Q99" i="2140"/>
  <c r="AG99" i="2140" s="1"/>
  <c r="Q100" i="2140"/>
  <c r="AG100" i="2140"/>
  <c r="Q101" i="2140"/>
  <c r="AG101" i="2140" s="1"/>
  <c r="Q102" i="2140"/>
  <c r="AG102" i="2140" s="1"/>
  <c r="Q103" i="2140"/>
  <c r="AG103" i="2140" s="1"/>
  <c r="Q104" i="2140"/>
  <c r="AG104" i="2140"/>
  <c r="Q105" i="2140"/>
  <c r="AG105" i="2140" s="1"/>
  <c r="Q106" i="2140"/>
  <c r="AG106" i="2140" s="1"/>
  <c r="Q107" i="2140"/>
  <c r="AG107" i="2140" s="1"/>
  <c r="Q108" i="2140"/>
  <c r="AG108" i="2140"/>
  <c r="Q109" i="2140"/>
  <c r="AG109" i="2140" s="1"/>
  <c r="Q110" i="2140"/>
  <c r="AG110" i="2140" s="1"/>
  <c r="Q111" i="2140"/>
  <c r="AG111" i="2140" s="1"/>
  <c r="Q112" i="2140"/>
  <c r="AG112" i="2140"/>
  <c r="Q113" i="2140"/>
  <c r="AG113" i="2140" s="1"/>
  <c r="Q114" i="2140"/>
  <c r="AG114" i="2140" s="1"/>
  <c r="Q115" i="2140"/>
  <c r="AG115" i="2140" s="1"/>
  <c r="Q116" i="2140"/>
  <c r="AG116" i="2140"/>
  <c r="Q117" i="2140"/>
  <c r="AG117" i="2140" s="1"/>
  <c r="Q118" i="2140"/>
  <c r="AG118" i="2140" s="1"/>
  <c r="Q119" i="2140"/>
  <c r="AG119" i="2140" s="1"/>
  <c r="Q120" i="2140"/>
  <c r="AG120" i="2140"/>
  <c r="Q121" i="2140"/>
  <c r="AG121" i="2140" s="1"/>
  <c r="Q122" i="2140"/>
  <c r="AG122" i="2140" s="1"/>
  <c r="Q123" i="2140"/>
  <c r="AG123" i="2140" s="1"/>
  <c r="Q124" i="2140"/>
  <c r="AG124" i="2140"/>
  <c r="Q125" i="2140"/>
  <c r="AG125" i="2140" s="1"/>
  <c r="AL131" i="2139"/>
  <c r="Q126" i="2140" s="1"/>
  <c r="AG126" i="2140" s="1"/>
  <c r="Q127" i="2140"/>
  <c r="AG127" i="2140"/>
  <c r="Q128" i="2140"/>
  <c r="AG128" i="2140" s="1"/>
  <c r="Q129" i="2140"/>
  <c r="AG129" i="2140" s="1"/>
  <c r="Q130" i="2140"/>
  <c r="AG130" i="2140" s="1"/>
  <c r="Q131" i="2140"/>
  <c r="AG131" i="2140"/>
  <c r="Q132" i="2140"/>
  <c r="AG132" i="2140" s="1"/>
  <c r="Q133" i="2140"/>
  <c r="AG133" i="2140" s="1"/>
  <c r="Q134" i="2140"/>
  <c r="AG134" i="2140" s="1"/>
  <c r="Q135" i="2140"/>
  <c r="AG135" i="2140"/>
  <c r="Q136" i="2140"/>
  <c r="AG136" i="2140" s="1"/>
  <c r="Q137" i="2140"/>
  <c r="AG137" i="2140" s="1"/>
  <c r="Q138" i="2140"/>
  <c r="AG138" i="2140" s="1"/>
  <c r="Q139" i="2140"/>
  <c r="AG139" i="2140"/>
  <c r="Q140" i="2140"/>
  <c r="AG140" i="2140" s="1"/>
  <c r="Q141" i="2140"/>
  <c r="AG141" i="2140" s="1"/>
  <c r="Q142" i="2140"/>
  <c r="AG142" i="2140" s="1"/>
  <c r="Q143" i="2140"/>
  <c r="AG143" i="2140"/>
  <c r="Q144" i="2140"/>
  <c r="AG144" i="2140" s="1"/>
  <c r="Q145" i="2140"/>
  <c r="AG145" i="2140" s="1"/>
  <c r="Q146" i="2140"/>
  <c r="AG146" i="2140" s="1"/>
  <c r="Q147" i="2140"/>
  <c r="AG147" i="2140"/>
  <c r="Q148" i="2140"/>
  <c r="AG148" i="2140" s="1"/>
  <c r="Q149" i="2140"/>
  <c r="AG149" i="2140" s="1"/>
  <c r="Q150" i="2140"/>
  <c r="AG150" i="2140" s="1"/>
  <c r="Q151" i="2140"/>
  <c r="AG151" i="2140"/>
  <c r="Q152" i="2140"/>
  <c r="AG152" i="2140" s="1"/>
  <c r="Q153" i="2140"/>
  <c r="AG153" i="2140" s="1"/>
  <c r="Q154" i="2140"/>
  <c r="AG154" i="2140" s="1"/>
  <c r="Q155" i="2140"/>
  <c r="AG155" i="2140"/>
  <c r="Q156" i="2140"/>
  <c r="AG156" i="2140" s="1"/>
  <c r="Q157" i="2140"/>
  <c r="AG157" i="2140" s="1"/>
  <c r="Q158" i="2140"/>
  <c r="AG158" i="2140" s="1"/>
  <c r="Q159" i="2140"/>
  <c r="AG159" i="2140"/>
  <c r="Q160" i="2140"/>
  <c r="AG160" i="2140" s="1"/>
  <c r="Q161" i="2140"/>
  <c r="AG161" i="2140" s="1"/>
  <c r="Q162" i="2140"/>
  <c r="AG162" i="2140" s="1"/>
  <c r="Q163" i="2140"/>
  <c r="AG163" i="2140"/>
  <c r="Q164" i="2140"/>
  <c r="AG164" i="2140" s="1"/>
  <c r="Q165" i="2140"/>
  <c r="AG165" i="2140" s="1"/>
  <c r="Q166" i="2140"/>
  <c r="AG166" i="2140" s="1"/>
  <c r="Q167" i="2140"/>
  <c r="AG167" i="2140"/>
  <c r="Q168" i="2140"/>
  <c r="AG168" i="2140" s="1"/>
  <c r="Q169" i="2140"/>
  <c r="AG169" i="2140" s="1"/>
  <c r="Q170" i="2140"/>
  <c r="AG170" i="2140" s="1"/>
  <c r="Q171" i="2140"/>
  <c r="AG171" i="2140"/>
  <c r="Q172" i="2140"/>
  <c r="AG172" i="2140" s="1"/>
  <c r="Q173" i="2140"/>
  <c r="AG173" i="2140" s="1"/>
  <c r="Q174" i="2140"/>
  <c r="AG174" i="2140" s="1"/>
  <c r="Q175" i="2140"/>
  <c r="AG175" i="2140"/>
  <c r="Q176" i="2140"/>
  <c r="AG176" i="2140" s="1"/>
  <c r="Q177" i="2140"/>
  <c r="AG177" i="2140" s="1"/>
  <c r="Q178" i="2140"/>
  <c r="AG178" i="2140" s="1"/>
  <c r="Q179" i="2140"/>
  <c r="AG179" i="2140"/>
  <c r="Q180" i="2140"/>
  <c r="AG180" i="2140" s="1"/>
  <c r="Q181" i="2140"/>
  <c r="AG181" i="2140" s="1"/>
  <c r="Q182" i="2140"/>
  <c r="AG182" i="2140" s="1"/>
  <c r="Q183" i="2140"/>
  <c r="AG183" i="2140"/>
  <c r="Q184" i="2140"/>
  <c r="AG184" i="2140" s="1"/>
  <c r="Q185" i="2140"/>
  <c r="AG185" i="2140" s="1"/>
  <c r="Q186" i="2140"/>
  <c r="AG186" i="2140" s="1"/>
  <c r="Q187" i="2140"/>
  <c r="AG187" i="2140"/>
  <c r="Q188" i="2140"/>
  <c r="AG188" i="2140" s="1"/>
  <c r="Q189" i="2140"/>
  <c r="AG189" i="2140" s="1"/>
  <c r="Q190" i="2140"/>
  <c r="AG190" i="2140" s="1"/>
  <c r="Q191" i="2140"/>
  <c r="AG191" i="2140"/>
  <c r="Q192" i="2140"/>
  <c r="AG192" i="2140" s="1"/>
  <c r="Q193" i="2140"/>
  <c r="AG193" i="2140" s="1"/>
  <c r="Q194" i="2140"/>
  <c r="AG194" i="2140" s="1"/>
  <c r="Q195" i="2140"/>
  <c r="AG195" i="2140"/>
  <c r="Q196" i="2140"/>
  <c r="AG196" i="2140" s="1"/>
  <c r="Q197" i="2140"/>
  <c r="AG197" i="2140" s="1"/>
  <c r="Q198" i="2140"/>
  <c r="AG198" i="2140" s="1"/>
  <c r="Q199" i="2140"/>
  <c r="AG199" i="2140"/>
  <c r="Q200" i="2140"/>
  <c r="AG200" i="2140" s="1"/>
  <c r="Q201" i="2140"/>
  <c r="AG201" i="2140" s="1"/>
  <c r="Q202" i="2140"/>
  <c r="AG202" i="2140" s="1"/>
  <c r="Q203" i="2140"/>
  <c r="AG203" i="2140"/>
  <c r="Q204" i="2140"/>
  <c r="AG204" i="2140" s="1"/>
  <c r="Q205" i="2140"/>
  <c r="AG205" i="2140" s="1"/>
  <c r="Q206" i="2140"/>
  <c r="AG206" i="2140" s="1"/>
  <c r="Q207" i="2140"/>
  <c r="AG207" i="2140"/>
  <c r="Q208" i="2140"/>
  <c r="AG208" i="2140" s="1"/>
  <c r="Q209" i="2140"/>
  <c r="AG209" i="2140" s="1"/>
  <c r="Q210" i="2140"/>
  <c r="AG210" i="2140" s="1"/>
  <c r="Q211" i="2140"/>
  <c r="AG211" i="2140"/>
  <c r="Q212" i="2140"/>
  <c r="AG212" i="2140" s="1"/>
  <c r="Q213" i="2140"/>
  <c r="AG213" i="2140" s="1"/>
  <c r="Q214" i="2140"/>
  <c r="AG214" i="2140" s="1"/>
  <c r="Q215" i="2140"/>
  <c r="AG215" i="2140"/>
  <c r="Q216" i="2140"/>
  <c r="AG216" i="2140" s="1"/>
  <c r="Q217" i="2140"/>
  <c r="AG217" i="2140" s="1"/>
  <c r="Q218" i="2140"/>
  <c r="AG218" i="2140" s="1"/>
  <c r="Q219" i="2140"/>
  <c r="AG219" i="2140"/>
  <c r="Q220" i="2140"/>
  <c r="AG220" i="2140" s="1"/>
  <c r="Q221" i="2140"/>
  <c r="AG221" i="2140" s="1"/>
  <c r="Q222" i="2140"/>
  <c r="AG222" i="2140" s="1"/>
  <c r="Q223" i="2140"/>
  <c r="AG223" i="2140"/>
  <c r="Q224" i="2140"/>
  <c r="AG224" i="2140" s="1"/>
  <c r="Q225" i="2140"/>
  <c r="AG225" i="2140" s="1"/>
  <c r="Q226" i="2140"/>
  <c r="AG226" i="2140" s="1"/>
  <c r="Q227" i="2140"/>
  <c r="AG227" i="2140"/>
  <c r="Q228" i="2140"/>
  <c r="AG228" i="2140" s="1"/>
  <c r="Q229" i="2140"/>
  <c r="AG229" i="2140" s="1"/>
  <c r="Q230" i="2140"/>
  <c r="AG230" i="2140" s="1"/>
  <c r="Q231" i="2140"/>
  <c r="AG231" i="2140"/>
  <c r="Q232" i="2140"/>
  <c r="AG232" i="2140" s="1"/>
  <c r="Q233" i="2140"/>
  <c r="AG233" i="2140" s="1"/>
  <c r="Q234" i="2140"/>
  <c r="AG234" i="2140" s="1"/>
  <c r="Q235" i="2140"/>
  <c r="AG235" i="2140"/>
  <c r="Q236" i="2140"/>
  <c r="AG236" i="2140" s="1"/>
  <c r="Q237" i="2140"/>
  <c r="AG237" i="2140" s="1"/>
  <c r="Q238" i="2140"/>
  <c r="AG238" i="2140" s="1"/>
  <c r="Q239" i="2140"/>
  <c r="AG239" i="2140"/>
  <c r="Q240" i="2140"/>
  <c r="AG240" i="2140" s="1"/>
  <c r="Q241" i="2140"/>
  <c r="AG241" i="2140" s="1"/>
  <c r="Q242" i="2140"/>
  <c r="AG242" i="2140" s="1"/>
  <c r="Q243" i="2140"/>
  <c r="AG243" i="2140"/>
  <c r="Q244" i="2140"/>
  <c r="AG244" i="2140" s="1"/>
  <c r="Q245" i="2140"/>
  <c r="AG245" i="2140" s="1"/>
  <c r="Q246" i="2140"/>
  <c r="AG246" i="2140" s="1"/>
  <c r="Q247" i="2140"/>
  <c r="AG247" i="2140"/>
  <c r="Q248" i="2140"/>
  <c r="AG248" i="2140" s="1"/>
  <c r="Q249" i="2140"/>
  <c r="AG249" i="2140" s="1"/>
  <c r="Q250" i="2140"/>
  <c r="AG250" i="2140" s="1"/>
  <c r="Q251" i="2140"/>
  <c r="AG251" i="2140"/>
  <c r="Q252" i="2140"/>
  <c r="AG252" i="2140" s="1"/>
  <c r="Q253" i="2140"/>
  <c r="AG253" i="2140" s="1"/>
  <c r="Q254" i="2140"/>
  <c r="AG254" i="2140" s="1"/>
  <c r="Q255" i="2140"/>
  <c r="AG255" i="2140"/>
  <c r="Q256" i="2140"/>
  <c r="AG256" i="2140" s="1"/>
  <c r="Q257" i="2140"/>
  <c r="AG257" i="2140" s="1"/>
  <c r="Q258" i="2140"/>
  <c r="AG258" i="2140" s="1"/>
  <c r="Q259" i="2140"/>
  <c r="AG259" i="2140"/>
  <c r="Q260" i="2140"/>
  <c r="AG260" i="2140" s="1"/>
  <c r="Q261" i="2140"/>
  <c r="AG261" i="2140" s="1"/>
  <c r="Q262" i="2140"/>
  <c r="AG262" i="2140" s="1"/>
  <c r="Q263" i="2140"/>
  <c r="AG263" i="2140"/>
  <c r="Q264" i="2140"/>
  <c r="AG264" i="2140" s="1"/>
  <c r="Q265" i="2140"/>
  <c r="AG265" i="2140" s="1"/>
  <c r="Q266" i="2140"/>
  <c r="AG266" i="2140" s="1"/>
  <c r="Q267" i="2140"/>
  <c r="AG267" i="2140"/>
  <c r="Q268" i="2140"/>
  <c r="AG268" i="2140" s="1"/>
  <c r="Q269" i="2140"/>
  <c r="AG269" i="2140" s="1"/>
  <c r="Q270" i="2140"/>
  <c r="AG270" i="2140" s="1"/>
  <c r="Q271" i="2140"/>
  <c r="AG271" i="2140"/>
  <c r="Q272" i="2140"/>
  <c r="AG272" i="2140" s="1"/>
  <c r="Q273" i="2140"/>
  <c r="AG273" i="2140" s="1"/>
  <c r="Q274" i="2140"/>
  <c r="AG274" i="2140" s="1"/>
  <c r="Q275" i="2140"/>
  <c r="AG275" i="2140"/>
  <c r="Q276" i="2140"/>
  <c r="AG276" i="2140" s="1"/>
  <c r="Q277" i="2140"/>
  <c r="AG277" i="2140" s="1"/>
  <c r="Q278" i="2140"/>
  <c r="AG278" i="2140" s="1"/>
  <c r="Q279" i="2140"/>
  <c r="AG279" i="2140"/>
  <c r="Q280" i="2140"/>
  <c r="AG280" i="2140" s="1"/>
  <c r="Q281" i="2140"/>
  <c r="AG281" i="2140" s="1"/>
  <c r="Q282" i="2140"/>
  <c r="AG282" i="2140" s="1"/>
  <c r="Q283" i="2140"/>
  <c r="AG283" i="2140"/>
  <c r="Q284" i="2140"/>
  <c r="AG284" i="2140" s="1"/>
  <c r="Q285" i="2140"/>
  <c r="AG285" i="2140" s="1"/>
  <c r="Q286" i="2140"/>
  <c r="AG286" i="2140" s="1"/>
  <c r="Q287" i="2140"/>
  <c r="AG287" i="2140"/>
  <c r="Q288" i="2140"/>
  <c r="AG288" i="2140" s="1"/>
  <c r="Q289" i="2140"/>
  <c r="AG289" i="2140" s="1"/>
  <c r="Q290" i="2140"/>
  <c r="AG290" i="2140" s="1"/>
  <c r="Q291" i="2140"/>
  <c r="AG291" i="2140"/>
  <c r="Q292" i="2140"/>
  <c r="AG292" i="2140" s="1"/>
  <c r="Q293" i="2140"/>
  <c r="AG293" i="2140" s="1"/>
  <c r="Q294" i="2140"/>
  <c r="AG294" i="2140" s="1"/>
  <c r="Q295" i="2140"/>
  <c r="AG295" i="2140"/>
  <c r="Q296" i="2140"/>
  <c r="AG296" i="2140" s="1"/>
  <c r="Q297" i="2140"/>
  <c r="AG297" i="2140" s="1"/>
  <c r="Q298" i="2140"/>
  <c r="AG298" i="2140" s="1"/>
  <c r="Q299" i="2140"/>
  <c r="AG299" i="2140"/>
  <c r="Q300" i="2140"/>
  <c r="AG300" i="2140" s="1"/>
  <c r="Q301" i="2140"/>
  <c r="AG301" i="2140" s="1"/>
  <c r="Q302" i="2140"/>
  <c r="AG302" i="2140" s="1"/>
  <c r="Q303" i="2140"/>
  <c r="AG303" i="2140"/>
  <c r="Q304" i="2140"/>
  <c r="AG304" i="2140" s="1"/>
  <c r="Q305" i="2140"/>
  <c r="AG305" i="2140" s="1"/>
  <c r="Q306" i="2140"/>
  <c r="AG306" i="2140" s="1"/>
  <c r="Q307" i="2140"/>
  <c r="AG307" i="2140"/>
  <c r="Q308" i="2140"/>
  <c r="AG308" i="2140" s="1"/>
  <c r="Q309" i="2140"/>
  <c r="AG309" i="2140" s="1"/>
  <c r="Q310" i="2140"/>
  <c r="AG310" i="2140" s="1"/>
  <c r="Q311" i="2140"/>
  <c r="AG311" i="2140"/>
  <c r="Q312" i="2140"/>
  <c r="AG312" i="2140" s="1"/>
  <c r="Q313" i="2140"/>
  <c r="AG313" i="2140" s="1"/>
  <c r="Q314" i="2140"/>
  <c r="AG314" i="2140" s="1"/>
  <c r="Q315" i="2140"/>
  <c r="AG315" i="2140"/>
  <c r="Q316" i="2140"/>
  <c r="AG316" i="2140" s="1"/>
  <c r="Q317" i="2140"/>
  <c r="AG317" i="2140" s="1"/>
  <c r="Q318" i="2140"/>
  <c r="AG318" i="2140" s="1"/>
  <c r="Q319" i="2140"/>
  <c r="AG319" i="2140"/>
  <c r="Q320" i="2140"/>
  <c r="AG320" i="2140" s="1"/>
  <c r="Q321" i="2140"/>
  <c r="AG321" i="2140" s="1"/>
  <c r="Q322" i="2140"/>
  <c r="AG322" i="2140" s="1"/>
  <c r="Q323" i="2140"/>
  <c r="AG323" i="2140"/>
  <c r="Q324" i="2140"/>
  <c r="AG324" i="2140" s="1"/>
  <c r="Q325" i="2140"/>
  <c r="AG325" i="2140" s="1"/>
  <c r="Q326" i="2140"/>
  <c r="AG326" i="2140" s="1"/>
  <c r="Q327" i="2140"/>
  <c r="AG327" i="2140"/>
  <c r="Q328" i="2140"/>
  <c r="AG328" i="2140" s="1"/>
  <c r="Q329" i="2140"/>
  <c r="AG329" i="2140" s="1"/>
  <c r="Q330" i="2140"/>
  <c r="AG330" i="2140" s="1"/>
  <c r="Q331" i="2140"/>
  <c r="AG331" i="2140"/>
  <c r="Q332" i="2140"/>
  <c r="AG332" i="2140" s="1"/>
  <c r="Q333" i="2140"/>
  <c r="AG333" i="2140" s="1"/>
  <c r="Q334" i="2140"/>
  <c r="AG334" i="2140" s="1"/>
  <c r="Q335" i="2140"/>
  <c r="AG335" i="2140"/>
  <c r="Q336" i="2140"/>
  <c r="AG336" i="2140" s="1"/>
  <c r="Q337" i="2140"/>
  <c r="AG337" i="2140" s="1"/>
  <c r="Q338" i="2140"/>
  <c r="AG338" i="2140" s="1"/>
  <c r="Q339" i="2140"/>
  <c r="AG339" i="2140"/>
  <c r="Q340" i="2140"/>
  <c r="AG340" i="2140" s="1"/>
  <c r="Q341" i="2140"/>
  <c r="AG341" i="2140" s="1"/>
  <c r="Q342" i="2140"/>
  <c r="AG342" i="2140" s="1"/>
  <c r="Q343" i="2140"/>
  <c r="AG343" i="2140"/>
  <c r="Q344" i="2140"/>
  <c r="AG344" i="2140" s="1"/>
  <c r="Q345" i="2140"/>
  <c r="AG345" i="2140" s="1"/>
  <c r="Q346" i="2140"/>
  <c r="AG346" i="2140" s="1"/>
  <c r="Q347" i="2140"/>
  <c r="AG347" i="2140"/>
  <c r="Q348" i="2140"/>
  <c r="AG348" i="2140" s="1"/>
  <c r="Q349" i="2140"/>
  <c r="AG349" i="2140" s="1"/>
  <c r="Q350" i="2140"/>
  <c r="AG350" i="2140" s="1"/>
  <c r="Q351" i="2140"/>
  <c r="AG351" i="2140"/>
  <c r="Q352" i="2140"/>
  <c r="AG352" i="2140" s="1"/>
  <c r="Q353" i="2140"/>
  <c r="AG353" i="2140" s="1"/>
  <c r="Q354" i="2140"/>
  <c r="AG354" i="2140" s="1"/>
  <c r="Q355" i="2140"/>
  <c r="AG355" i="2140"/>
  <c r="Q356" i="2140"/>
  <c r="AG356" i="2140" s="1"/>
  <c r="Q357" i="2140"/>
  <c r="AG357" i="2140" s="1"/>
  <c r="Q358" i="2140"/>
  <c r="AG358" i="2140" s="1"/>
  <c r="Q359" i="2140"/>
  <c r="AG359" i="2140"/>
  <c r="Q360" i="2140"/>
  <c r="AG360" i="2140" s="1"/>
  <c r="Q361" i="2140"/>
  <c r="AG361" i="2140" s="1"/>
  <c r="Q362" i="2140"/>
  <c r="AG362" i="2140" s="1"/>
  <c r="Q363" i="2140"/>
  <c r="AG363" i="2140"/>
  <c r="Q364" i="2140"/>
  <c r="AG364" i="2140" s="1"/>
  <c r="Q365" i="2140"/>
  <c r="AG365" i="2140" s="1"/>
  <c r="Q366" i="2140"/>
  <c r="AG366" i="2140" s="1"/>
  <c r="Q367" i="2140"/>
  <c r="AG367" i="2140"/>
  <c r="Q368" i="2140"/>
  <c r="AG368" i="2140" s="1"/>
  <c r="Q369" i="2140"/>
  <c r="AG369" i="2140" s="1"/>
  <c r="Q370" i="2140"/>
  <c r="AG370" i="2140" s="1"/>
  <c r="Q371" i="2140"/>
  <c r="AG371" i="2140"/>
  <c r="Q372" i="2140"/>
  <c r="AG372" i="2140" s="1"/>
  <c r="Q373" i="2140"/>
  <c r="AG373" i="2140" s="1"/>
  <c r="Q374" i="2140"/>
  <c r="AG374" i="2140" s="1"/>
  <c r="Q375" i="2140"/>
  <c r="AG375" i="2140"/>
  <c r="Q376" i="2140"/>
  <c r="AG376" i="2140" s="1"/>
  <c r="Q377" i="2140"/>
  <c r="AG377" i="2140" s="1"/>
  <c r="Q378" i="2140"/>
  <c r="AG378" i="2140" s="1"/>
  <c r="Q379" i="2140"/>
  <c r="AG379" i="2140"/>
  <c r="Q380" i="2140"/>
  <c r="AG380" i="2140" s="1"/>
  <c r="Q381" i="2140"/>
  <c r="AG381" i="2140" s="1"/>
  <c r="Q382" i="2140"/>
  <c r="AG382" i="2140" s="1"/>
  <c r="Q383" i="2140"/>
  <c r="AG383" i="2140"/>
  <c r="Q384" i="2140"/>
  <c r="AG384" i="2140" s="1"/>
  <c r="Q385" i="2140"/>
  <c r="AG385" i="2140" s="1"/>
  <c r="Q386" i="2140"/>
  <c r="AG386" i="2140" s="1"/>
  <c r="Q387" i="2140"/>
  <c r="AG387" i="2140"/>
  <c r="Q388" i="2140"/>
  <c r="AG388" i="2140" s="1"/>
  <c r="Q389" i="2140"/>
  <c r="AG389" i="2140" s="1"/>
  <c r="Q390" i="2140"/>
  <c r="AG390" i="2140" s="1"/>
  <c r="Q391" i="2140"/>
  <c r="AG391" i="2140"/>
  <c r="Q392" i="2140"/>
  <c r="AG392" i="2140" s="1"/>
  <c r="Q393" i="2140"/>
  <c r="AG393" i="2140" s="1"/>
  <c r="AF8" i="2136"/>
  <c r="AF7" i="2136" s="1"/>
  <c r="AI8" i="2136"/>
  <c r="BB8" i="2140"/>
  <c r="E1173" i="2156" s="1"/>
  <c r="BB40" i="2140"/>
  <c r="E1205" i="2156" s="1"/>
  <c r="BB52" i="2140"/>
  <c r="E1217" i="2156" s="1"/>
  <c r="BB84" i="2140"/>
  <c r="E1249" i="2156" s="1"/>
  <c r="BB95" i="2140"/>
  <c r="E1260" i="2156" s="1"/>
  <c r="BB128" i="2140"/>
  <c r="E1293" i="2156" s="1"/>
  <c r="BB181" i="2140"/>
  <c r="E1346" i="2156" s="1"/>
  <c r="BB224" i="2140"/>
  <c r="E1389" i="2156" s="1"/>
  <c r="BB266" i="2140"/>
  <c r="E1431" i="2156" s="1"/>
  <c r="BB291" i="2140"/>
  <c r="E1456" i="2156" s="1"/>
  <c r="BB297" i="2140"/>
  <c r="E1462" i="2156" s="1"/>
  <c r="BB339" i="2140"/>
  <c r="E1504" i="2156" s="1"/>
  <c r="BB355" i="2140"/>
  <c r="E1520" i="2156" s="1"/>
  <c r="BB361" i="2140"/>
  <c r="E1526" i="2156" s="1"/>
  <c r="BH44" i="2140"/>
  <c r="E3543" i="2156" s="1"/>
  <c r="BH66" i="2140"/>
  <c r="E3565" i="2156" s="1"/>
  <c r="BH87" i="2140"/>
  <c r="E3586" i="2156" s="1"/>
  <c r="BH103" i="2140"/>
  <c r="E3602" i="2156" s="1"/>
  <c r="BH109" i="2140"/>
  <c r="E3608" i="2156" s="1"/>
  <c r="BH131" i="2140"/>
  <c r="E3630" i="2156" s="1"/>
  <c r="BH147" i="2140"/>
  <c r="E3646" i="2156" s="1"/>
  <c r="BH152" i="2140"/>
  <c r="E3651" i="2156" s="1"/>
  <c r="BH168" i="2140"/>
  <c r="E3667" i="2156" s="1"/>
  <c r="BH174" i="2140"/>
  <c r="E3673" i="2156" s="1"/>
  <c r="BH195" i="2140"/>
  <c r="E3694" i="2156" s="1"/>
  <c r="BH211" i="2140"/>
  <c r="E3710" i="2156" s="1"/>
  <c r="BH216" i="2140"/>
  <c r="E3715" i="2156" s="1"/>
  <c r="BH232" i="2140"/>
  <c r="E3731" i="2156" s="1"/>
  <c r="BH238" i="2140"/>
  <c r="E3737" i="2156" s="1"/>
  <c r="BH259" i="2140"/>
  <c r="E3758" i="2156" s="1"/>
  <c r="BH275" i="2140"/>
  <c r="E3774" i="2156" s="1"/>
  <c r="BH280" i="2140"/>
  <c r="E3779" i="2156" s="1"/>
  <c r="BH296" i="2140"/>
  <c r="E3795" i="2156" s="1"/>
  <c r="BH302" i="2140"/>
  <c r="E3801" i="2156" s="1"/>
  <c r="BH323" i="2140"/>
  <c r="E3822" i="2156" s="1"/>
  <c r="BH339" i="2140"/>
  <c r="E3838" i="2156" s="1"/>
  <c r="BH344" i="2140"/>
  <c r="E3843" i="2156" s="1"/>
  <c r="BH360" i="2140"/>
  <c r="E3859" i="2156" s="1"/>
  <c r="BH366" i="2140"/>
  <c r="E3865" i="2156" s="1"/>
  <c r="BH387" i="2140"/>
  <c r="E3886" i="2156" s="1"/>
  <c r="BI14" i="2140"/>
  <c r="E3902" i="2156" s="1"/>
  <c r="BI19" i="2140"/>
  <c r="E3907" i="2156" s="1"/>
  <c r="BI35" i="2140"/>
  <c r="E3923" i="2156" s="1"/>
  <c r="BI63" i="2140"/>
  <c r="E3951" i="2156" s="1"/>
  <c r="BI79" i="2140"/>
  <c r="E3967" i="2156" s="1"/>
  <c r="BI106" i="2140"/>
  <c r="E3994" i="2156" s="1"/>
  <c r="BI122" i="2140"/>
  <c r="E4010" i="2156" s="1"/>
  <c r="BI128" i="2140"/>
  <c r="E4016" i="2156" s="1"/>
  <c r="BI171" i="2140"/>
  <c r="E4059" i="2156" s="1"/>
  <c r="BI187" i="2140"/>
  <c r="E4075" i="2156" s="1"/>
  <c r="BI192" i="2140"/>
  <c r="E4080" i="2156" s="1"/>
  <c r="BI235" i="2140"/>
  <c r="E4123" i="2156" s="1"/>
  <c r="BI251" i="2140"/>
  <c r="E4139" i="2156" s="1"/>
  <c r="BI256" i="2140"/>
  <c r="E4144" i="2156" s="1"/>
  <c r="BI299" i="2140"/>
  <c r="E4187" i="2156" s="1"/>
  <c r="BI315" i="2140"/>
  <c r="E4203" i="2156" s="1"/>
  <c r="BI320" i="2140"/>
  <c r="E4208" i="2156" s="1"/>
  <c r="BI363" i="2140"/>
  <c r="E4251" i="2156" s="1"/>
  <c r="BI379" i="2140"/>
  <c r="E4267" i="2156" s="1"/>
  <c r="BI384" i="2140"/>
  <c r="E4272" i="2156" s="1"/>
  <c r="BJ16" i="2140"/>
  <c r="E4293" i="2156" s="1"/>
  <c r="BJ32" i="2140"/>
  <c r="E4309" i="2156" s="1"/>
  <c r="BJ59" i="2140"/>
  <c r="E4336" i="2156" s="1"/>
  <c r="BJ80" i="2140"/>
  <c r="E4357" i="2156" s="1"/>
  <c r="BJ96" i="2140"/>
  <c r="E4373" i="2156" s="1"/>
  <c r="BJ123" i="2140"/>
  <c r="E4400" i="2156" s="1"/>
  <c r="BJ145" i="2140"/>
  <c r="E4422" i="2156" s="1"/>
  <c r="BJ167" i="2140"/>
  <c r="E4444" i="2156" s="1"/>
  <c r="BJ183" i="2140"/>
  <c r="E4460" i="2156" s="1"/>
  <c r="BJ209" i="2140"/>
  <c r="E4486" i="2156" s="1"/>
  <c r="BJ231" i="2140"/>
  <c r="E4508" i="2156" s="1"/>
  <c r="BJ247" i="2140"/>
  <c r="E4524" i="2156" s="1"/>
  <c r="BJ273" i="2140"/>
  <c r="E4550" i="2156" s="1"/>
  <c r="BJ295" i="2140"/>
  <c r="E4572" i="2156" s="1"/>
  <c r="BJ311" i="2140"/>
  <c r="E4588" i="2156" s="1"/>
  <c r="BJ337" i="2140"/>
  <c r="E4614" i="2156" s="1"/>
  <c r="BJ359" i="2140"/>
  <c r="E4636" i="2156" s="1"/>
  <c r="BJ375" i="2140"/>
  <c r="E4652" i="2156" s="1"/>
  <c r="BK7" i="2140"/>
  <c r="E4673" i="2156" s="1"/>
  <c r="BK12" i="2140"/>
  <c r="E4678" i="2156" s="1"/>
  <c r="BK28" i="2140"/>
  <c r="E4694" i="2156" s="1"/>
  <c r="BK34" i="2140"/>
  <c r="E4700" i="2156" s="1"/>
  <c r="BK55" i="2140"/>
  <c r="E4721" i="2156" s="1"/>
  <c r="BK71" i="2140"/>
  <c r="E4737" i="2156" s="1"/>
  <c r="BK76" i="2140"/>
  <c r="E4742" i="2156" s="1"/>
  <c r="BK92" i="2140"/>
  <c r="E4758" i="2156" s="1"/>
  <c r="BK98" i="2140"/>
  <c r="E4764" i="2156" s="1"/>
  <c r="BK119" i="2140"/>
  <c r="E4785" i="2156" s="1"/>
  <c r="BK141" i="2140"/>
  <c r="E4807" i="2156" s="1"/>
  <c r="BK157" i="2140"/>
  <c r="E4823" i="2156" s="1"/>
  <c r="BK184" i="2140"/>
  <c r="E4850" i="2156" s="1"/>
  <c r="BK205" i="2140"/>
  <c r="E4871" i="2156" s="1"/>
  <c r="BL27" i="2140"/>
  <c r="E5082" i="2156" s="1"/>
  <c r="BL39" i="2140"/>
  <c r="E5094" i="2156" s="1"/>
  <c r="BL43" i="2140"/>
  <c r="E5098" i="2156" s="1"/>
  <c r="BL55" i="2140"/>
  <c r="E5110" i="2156" s="1"/>
  <c r="BL59" i="2140"/>
  <c r="E5114" i="2156" s="1"/>
  <c r="BL127" i="2140"/>
  <c r="E5182" i="2156" s="1"/>
  <c r="BL139" i="2140"/>
  <c r="E5194" i="2156" s="1"/>
  <c r="BL143" i="2140"/>
  <c r="E5198" i="2156" s="1"/>
  <c r="BL155" i="2140"/>
  <c r="E5210" i="2156" s="1"/>
  <c r="BL159" i="2140"/>
  <c r="E5214" i="2156" s="1"/>
  <c r="BL171" i="2140"/>
  <c r="E5226" i="2156" s="1"/>
  <c r="BL175" i="2140"/>
  <c r="E5230" i="2156" s="1"/>
  <c r="BL187" i="2140"/>
  <c r="E5242" i="2156" s="1"/>
  <c r="BL191" i="2140"/>
  <c r="E5246" i="2156" s="1"/>
  <c r="BL203" i="2140"/>
  <c r="E5258" i="2156" s="1"/>
  <c r="BL207" i="2140"/>
  <c r="E5262" i="2156" s="1"/>
  <c r="BL219" i="2140"/>
  <c r="E5274" i="2156" s="1"/>
  <c r="BL223" i="2140"/>
  <c r="E5278" i="2156" s="1"/>
  <c r="BL235" i="2140"/>
  <c r="E5290" i="2156" s="1"/>
  <c r="BL239" i="2140"/>
  <c r="E5294" i="2156" s="1"/>
  <c r="BL251" i="2140"/>
  <c r="E5306" i="2156" s="1"/>
  <c r="BL255" i="2140"/>
  <c r="E5310" i="2156" s="1"/>
  <c r="BL267" i="2140"/>
  <c r="E5322" i="2156" s="1"/>
  <c r="BL271" i="2140"/>
  <c r="E5326" i="2156" s="1"/>
  <c r="BL283" i="2140"/>
  <c r="E5338" i="2156" s="1"/>
  <c r="BL287" i="2140"/>
  <c r="E5342" i="2156" s="1"/>
  <c r="BL299" i="2140"/>
  <c r="E5354" i="2156" s="1"/>
  <c r="BL303" i="2140"/>
  <c r="E5358" i="2156" s="1"/>
  <c r="BL315" i="2140"/>
  <c r="E5370" i="2156" s="1"/>
  <c r="BL319" i="2140"/>
  <c r="E5374" i="2156" s="1"/>
  <c r="BL331" i="2140"/>
  <c r="E5386" i="2156" s="1"/>
  <c r="BL335" i="2140"/>
  <c r="E5390" i="2156" s="1"/>
  <c r="BL347" i="2140"/>
  <c r="E5402" i="2156" s="1"/>
  <c r="BL351" i="2140"/>
  <c r="E5406" i="2156" s="1"/>
  <c r="BL363" i="2140"/>
  <c r="E5418" i="2156" s="1"/>
  <c r="BL367" i="2140"/>
  <c r="E5422" i="2156" s="1"/>
  <c r="BL379" i="2140"/>
  <c r="E5434" i="2156" s="1"/>
  <c r="BL383" i="2140"/>
  <c r="E5438" i="2156" s="1"/>
  <c r="BM10" i="2140"/>
  <c r="E5454" i="2156" s="1"/>
  <c r="BM26" i="2140"/>
  <c r="E5470" i="2156" s="1"/>
  <c r="BM42" i="2140"/>
  <c r="E5486" i="2156" s="1"/>
  <c r="BM58" i="2140"/>
  <c r="E5502" i="2156" s="1"/>
  <c r="BM74" i="2140"/>
  <c r="E5518" i="2156" s="1"/>
  <c r="BM90" i="2140"/>
  <c r="E5534" i="2156" s="1"/>
  <c r="BM106" i="2140"/>
  <c r="E5550" i="2156" s="1"/>
  <c r="BM121" i="2140"/>
  <c r="E5565" i="2156" s="1"/>
  <c r="BM124" i="2140"/>
  <c r="E5568" i="2156" s="1"/>
  <c r="BM125" i="2140"/>
  <c r="E5569" i="2156" s="1"/>
  <c r="BM130" i="2140"/>
  <c r="E5574" i="2156" s="1"/>
  <c r="BM134" i="2140"/>
  <c r="E5578" i="2156" s="1"/>
  <c r="BM138" i="2140"/>
  <c r="E5582" i="2156" s="1"/>
  <c r="BM142" i="2140"/>
  <c r="E5586" i="2156" s="1"/>
  <c r="BM146" i="2140"/>
  <c r="E5590" i="2156" s="1"/>
  <c r="BM150" i="2140"/>
  <c r="E5594" i="2156" s="1"/>
  <c r="BM154" i="2140"/>
  <c r="E5598" i="2156" s="1"/>
  <c r="BM158" i="2140"/>
  <c r="E5602" i="2156" s="1"/>
  <c r="BM162" i="2140"/>
  <c r="E5606" i="2156" s="1"/>
  <c r="BM166" i="2140"/>
  <c r="E5610" i="2156" s="1"/>
  <c r="BM170" i="2140"/>
  <c r="E5614" i="2156" s="1"/>
  <c r="BM174" i="2140"/>
  <c r="E5618" i="2156" s="1"/>
  <c r="BM178" i="2140"/>
  <c r="E5622" i="2156" s="1"/>
  <c r="BM182" i="2140"/>
  <c r="E5626" i="2156" s="1"/>
  <c r="BM186" i="2140"/>
  <c r="E5630" i="2156" s="1"/>
  <c r="BM190" i="2140"/>
  <c r="E5634" i="2156" s="1"/>
  <c r="BM194" i="2140"/>
  <c r="E5638" i="2156" s="1"/>
  <c r="BM198" i="2140"/>
  <c r="E5642" i="2156" s="1"/>
  <c r="BM202" i="2140"/>
  <c r="E5646" i="2156" s="1"/>
  <c r="BM206" i="2140"/>
  <c r="E5650" i="2156" s="1"/>
  <c r="BM210" i="2140"/>
  <c r="E5654" i="2156" s="1"/>
  <c r="BM214" i="2140"/>
  <c r="E5658" i="2156" s="1"/>
  <c r="BM218" i="2140"/>
  <c r="E5662" i="2156" s="1"/>
  <c r="BM222" i="2140"/>
  <c r="E5666" i="2156" s="1"/>
  <c r="BM226" i="2140"/>
  <c r="E5670" i="2156" s="1"/>
  <c r="BM230" i="2140"/>
  <c r="E5674" i="2156" s="1"/>
  <c r="BM234" i="2140"/>
  <c r="E5678" i="2156" s="1"/>
  <c r="BM238" i="2140"/>
  <c r="E5682" i="2156" s="1"/>
  <c r="BM242" i="2140"/>
  <c r="E5686" i="2156" s="1"/>
  <c r="BM246" i="2140"/>
  <c r="E5690" i="2156" s="1"/>
  <c r="BM250" i="2140"/>
  <c r="E5694" i="2156" s="1"/>
  <c r="BM254" i="2140"/>
  <c r="E5698" i="2156" s="1"/>
  <c r="BM258" i="2140"/>
  <c r="E5702" i="2156" s="1"/>
  <c r="BM262" i="2140"/>
  <c r="E5706" i="2156" s="1"/>
  <c r="BM266" i="2140"/>
  <c r="E5710" i="2156" s="1"/>
  <c r="BM270" i="2140"/>
  <c r="E5714" i="2156" s="1"/>
  <c r="BM274" i="2140"/>
  <c r="E5718" i="2156" s="1"/>
  <c r="BM278" i="2140"/>
  <c r="E5722" i="2156" s="1"/>
  <c r="BM282" i="2140"/>
  <c r="E5726" i="2156" s="1"/>
  <c r="BM286" i="2140"/>
  <c r="E5730" i="2156" s="1"/>
  <c r="BM290" i="2140"/>
  <c r="E5734" i="2156" s="1"/>
  <c r="BM294" i="2140"/>
  <c r="E5738" i="2156" s="1"/>
  <c r="BM298" i="2140"/>
  <c r="E5742" i="2156" s="1"/>
  <c r="BM302" i="2140"/>
  <c r="E5746" i="2156" s="1"/>
  <c r="BM306" i="2140"/>
  <c r="E5750" i="2156" s="1"/>
  <c r="BM310" i="2140"/>
  <c r="E5754" i="2156" s="1"/>
  <c r="BM314" i="2140"/>
  <c r="E5758" i="2156" s="1"/>
  <c r="BM318" i="2140"/>
  <c r="E5762" i="2156" s="1"/>
  <c r="BM322" i="2140"/>
  <c r="E5766" i="2156" s="1"/>
  <c r="BM326" i="2140"/>
  <c r="E5770" i="2156" s="1"/>
  <c r="BM330" i="2140"/>
  <c r="E5774" i="2156" s="1"/>
  <c r="BM334" i="2140"/>
  <c r="E5778" i="2156" s="1"/>
  <c r="BM338" i="2140"/>
  <c r="E5782" i="2156" s="1"/>
  <c r="BM342" i="2140"/>
  <c r="E5786" i="2156" s="1"/>
  <c r="BM346" i="2140"/>
  <c r="E5790" i="2156" s="1"/>
  <c r="BM350" i="2140"/>
  <c r="E5794" i="2156" s="1"/>
  <c r="BM354" i="2140"/>
  <c r="E5798" i="2156" s="1"/>
  <c r="BM358" i="2140"/>
  <c r="E5802" i="2156" s="1"/>
  <c r="BM362" i="2140"/>
  <c r="E5806" i="2156" s="1"/>
  <c r="BM366" i="2140"/>
  <c r="E5810" i="2156" s="1"/>
  <c r="BM370" i="2140"/>
  <c r="E5814" i="2156" s="1"/>
  <c r="BM374" i="2140"/>
  <c r="E5818" i="2156" s="1"/>
  <c r="BM378" i="2140"/>
  <c r="E5822" i="2156" s="1"/>
  <c r="BM382" i="2140"/>
  <c r="E5826" i="2156" s="1"/>
  <c r="BM386" i="2140"/>
  <c r="E5830" i="2156" s="1"/>
  <c r="BM390" i="2140"/>
  <c r="E5834" i="2156" s="1"/>
  <c r="BL6" i="2140"/>
  <c r="E5061" i="2156" s="1"/>
  <c r="BL7" i="2140"/>
  <c r="E5062" i="2156" s="1"/>
  <c r="BL8" i="2140"/>
  <c r="E5063" i="2156" s="1"/>
  <c r="BL9" i="2140"/>
  <c r="E5064" i="2156" s="1"/>
  <c r="BL10" i="2140"/>
  <c r="E5065" i="2156" s="1"/>
  <c r="BL11" i="2140"/>
  <c r="E5066" i="2156" s="1"/>
  <c r="BL12" i="2140"/>
  <c r="E5067" i="2156" s="1"/>
  <c r="BL13" i="2140"/>
  <c r="E5068" i="2156" s="1"/>
  <c r="BL14" i="2140"/>
  <c r="E5069" i="2156" s="1"/>
  <c r="BL15" i="2140"/>
  <c r="E5070" i="2156" s="1"/>
  <c r="BL16" i="2140"/>
  <c r="E5071" i="2156" s="1"/>
  <c r="BL17" i="2140"/>
  <c r="E5072" i="2156" s="1"/>
  <c r="BL18" i="2140"/>
  <c r="E5073" i="2156" s="1"/>
  <c r="BL19" i="2140"/>
  <c r="E5074" i="2156" s="1"/>
  <c r="BL20" i="2140"/>
  <c r="E5075" i="2156" s="1"/>
  <c r="BL21" i="2140"/>
  <c r="E5076" i="2156" s="1"/>
  <c r="BL22" i="2140"/>
  <c r="E5077" i="2156" s="1"/>
  <c r="BL23" i="2140"/>
  <c r="E5078" i="2156" s="1"/>
  <c r="BL24" i="2140"/>
  <c r="E5079" i="2156" s="1"/>
  <c r="BL25" i="2140"/>
  <c r="E5080" i="2156" s="1"/>
  <c r="BL28" i="2140"/>
  <c r="E5083" i="2156" s="1"/>
  <c r="BL29" i="2140"/>
  <c r="E5084" i="2156" s="1"/>
  <c r="BL30" i="2140"/>
  <c r="E5085" i="2156" s="1"/>
  <c r="BL31" i="2140"/>
  <c r="E5086" i="2156" s="1"/>
  <c r="BL32" i="2140"/>
  <c r="E5087" i="2156" s="1"/>
  <c r="BL33" i="2140"/>
  <c r="E5088" i="2156" s="1"/>
  <c r="BL34" i="2140"/>
  <c r="E5089" i="2156" s="1"/>
  <c r="BL35" i="2140"/>
  <c r="E5090" i="2156" s="1"/>
  <c r="BL36" i="2140"/>
  <c r="E5091" i="2156" s="1"/>
  <c r="BL37" i="2140"/>
  <c r="E5092" i="2156" s="1"/>
  <c r="BL38" i="2140"/>
  <c r="E5093" i="2156" s="1"/>
  <c r="BL40" i="2140"/>
  <c r="E5095" i="2156" s="1"/>
  <c r="BL41" i="2140"/>
  <c r="E5096" i="2156" s="1"/>
  <c r="BL42" i="2140"/>
  <c r="E5097" i="2156" s="1"/>
  <c r="BL44" i="2140"/>
  <c r="E5099" i="2156" s="1"/>
  <c r="BL45" i="2140"/>
  <c r="E5100" i="2156" s="1"/>
  <c r="BL46" i="2140"/>
  <c r="E5101" i="2156" s="1"/>
  <c r="BL47" i="2140"/>
  <c r="E5102" i="2156" s="1"/>
  <c r="BL48" i="2140"/>
  <c r="E5103" i="2156" s="1"/>
  <c r="BL49" i="2140"/>
  <c r="E5104" i="2156" s="1"/>
  <c r="BL50" i="2140"/>
  <c r="E5105" i="2156" s="1"/>
  <c r="BL51" i="2140"/>
  <c r="E5106" i="2156" s="1"/>
  <c r="BL52" i="2140"/>
  <c r="E5107" i="2156" s="1"/>
  <c r="BL53" i="2140"/>
  <c r="E5108" i="2156" s="1"/>
  <c r="BL54" i="2140"/>
  <c r="E5109" i="2156" s="1"/>
  <c r="BL56" i="2140"/>
  <c r="E5111" i="2156" s="1"/>
  <c r="BL57" i="2140"/>
  <c r="E5112" i="2156" s="1"/>
  <c r="BL58" i="2140"/>
  <c r="E5113" i="2156" s="1"/>
  <c r="BL60" i="2140"/>
  <c r="E5115" i="2156" s="1"/>
  <c r="BL61" i="2140"/>
  <c r="E5116" i="2156" s="1"/>
  <c r="BL62" i="2140"/>
  <c r="E5117" i="2156" s="1"/>
  <c r="BL64" i="2140"/>
  <c r="E5119" i="2156" s="1"/>
  <c r="BL66" i="2140"/>
  <c r="E5121" i="2156" s="1"/>
  <c r="BL68" i="2140"/>
  <c r="E5123" i="2156" s="1"/>
  <c r="BL69" i="2140"/>
  <c r="E5124" i="2156" s="1"/>
  <c r="BL70" i="2140"/>
  <c r="E5125" i="2156" s="1"/>
  <c r="BL71" i="2140"/>
  <c r="E5126" i="2156" s="1"/>
  <c r="BL72" i="2140"/>
  <c r="E5127" i="2156" s="1"/>
  <c r="BL73" i="2140"/>
  <c r="E5128" i="2156" s="1"/>
  <c r="BL74" i="2140"/>
  <c r="E5129" i="2156" s="1"/>
  <c r="BL75" i="2140"/>
  <c r="E5130" i="2156" s="1"/>
  <c r="BL76" i="2140"/>
  <c r="E5131" i="2156" s="1"/>
  <c r="BL77" i="2140"/>
  <c r="E5132" i="2156" s="1"/>
  <c r="BL78" i="2140"/>
  <c r="E5133" i="2156" s="1"/>
  <c r="BL79" i="2140"/>
  <c r="E5134" i="2156" s="1"/>
  <c r="BL80" i="2140"/>
  <c r="E5135" i="2156" s="1"/>
  <c r="BL81" i="2140"/>
  <c r="E5136" i="2156" s="1"/>
  <c r="BL82" i="2140"/>
  <c r="E5137" i="2156" s="1"/>
  <c r="BL83" i="2140"/>
  <c r="E5138" i="2156" s="1"/>
  <c r="BL84" i="2140"/>
  <c r="E5139" i="2156" s="1"/>
  <c r="BL85" i="2140"/>
  <c r="E5140" i="2156" s="1"/>
  <c r="BL86" i="2140"/>
  <c r="E5141" i="2156" s="1"/>
  <c r="BL87" i="2140"/>
  <c r="E5142" i="2156" s="1"/>
  <c r="BL88" i="2140"/>
  <c r="E5143" i="2156" s="1"/>
  <c r="BL89" i="2140"/>
  <c r="E5144" i="2156" s="1"/>
  <c r="BL90" i="2140"/>
  <c r="E5145" i="2156" s="1"/>
  <c r="BL91" i="2140"/>
  <c r="E5146" i="2156" s="1"/>
  <c r="BL92" i="2140"/>
  <c r="E5147" i="2156" s="1"/>
  <c r="BL93" i="2140"/>
  <c r="E5148" i="2156" s="1"/>
  <c r="BL94" i="2140"/>
  <c r="E5149" i="2156" s="1"/>
  <c r="BL95" i="2140"/>
  <c r="E5150" i="2156" s="1"/>
  <c r="BL96" i="2140"/>
  <c r="E5151" i="2156" s="1"/>
  <c r="BL97" i="2140"/>
  <c r="E5152" i="2156" s="1"/>
  <c r="BL98" i="2140"/>
  <c r="E5153" i="2156" s="1"/>
  <c r="BL99" i="2140"/>
  <c r="E5154" i="2156" s="1"/>
  <c r="BL100" i="2140"/>
  <c r="E5155" i="2156" s="1"/>
  <c r="BL101" i="2140"/>
  <c r="E5156" i="2156" s="1"/>
  <c r="BL102" i="2140"/>
  <c r="E5157" i="2156" s="1"/>
  <c r="BL103" i="2140"/>
  <c r="E5158" i="2156" s="1"/>
  <c r="BL104" i="2140"/>
  <c r="E5159" i="2156" s="1"/>
  <c r="BL105" i="2140"/>
  <c r="E5160" i="2156" s="1"/>
  <c r="BL106" i="2140"/>
  <c r="E5161" i="2156" s="1"/>
  <c r="BL107" i="2140"/>
  <c r="E5162" i="2156" s="1"/>
  <c r="BL108" i="2140"/>
  <c r="E5163" i="2156" s="1"/>
  <c r="BL109" i="2140"/>
  <c r="E5164" i="2156" s="1"/>
  <c r="BL110" i="2140"/>
  <c r="E5165" i="2156" s="1"/>
  <c r="BL111" i="2140"/>
  <c r="E5166" i="2156" s="1"/>
  <c r="BL112" i="2140"/>
  <c r="E5167" i="2156" s="1"/>
  <c r="BL113" i="2140"/>
  <c r="E5168" i="2156" s="1"/>
  <c r="BL114" i="2140"/>
  <c r="E5169" i="2156" s="1"/>
  <c r="BL115" i="2140"/>
  <c r="E5170" i="2156" s="1"/>
  <c r="BL116" i="2140"/>
  <c r="E5171" i="2156" s="1"/>
  <c r="BL117" i="2140"/>
  <c r="E5172" i="2156" s="1"/>
  <c r="BL118" i="2140"/>
  <c r="E5173" i="2156" s="1"/>
  <c r="BL119" i="2140"/>
  <c r="E5174" i="2156" s="1"/>
  <c r="BL120" i="2140"/>
  <c r="E5175" i="2156" s="1"/>
  <c r="BL121" i="2140"/>
  <c r="E5176" i="2156" s="1"/>
  <c r="BL122" i="2140"/>
  <c r="E5177" i="2156" s="1"/>
  <c r="BL123" i="2140"/>
  <c r="E5178" i="2156" s="1"/>
  <c r="BL124" i="2140"/>
  <c r="E5179" i="2156" s="1"/>
  <c r="BL125" i="2140"/>
  <c r="E5180" i="2156" s="1"/>
  <c r="BL128" i="2140"/>
  <c r="E5183" i="2156" s="1"/>
  <c r="BL129" i="2140"/>
  <c r="E5184" i="2156" s="1"/>
  <c r="BL130" i="2140"/>
  <c r="E5185" i="2156" s="1"/>
  <c r="BL131" i="2140"/>
  <c r="E5186" i="2156" s="1"/>
  <c r="BL132" i="2140"/>
  <c r="E5187" i="2156" s="1"/>
  <c r="BL133" i="2140"/>
  <c r="E5188" i="2156" s="1"/>
  <c r="BL134" i="2140"/>
  <c r="E5189" i="2156" s="1"/>
  <c r="BL135" i="2140"/>
  <c r="E5190" i="2156" s="1"/>
  <c r="BL136" i="2140"/>
  <c r="E5191" i="2156" s="1"/>
  <c r="BL137" i="2140"/>
  <c r="E5192" i="2156" s="1"/>
  <c r="BL138" i="2140"/>
  <c r="E5193" i="2156" s="1"/>
  <c r="BL140" i="2140"/>
  <c r="E5195" i="2156" s="1"/>
  <c r="BL141" i="2140"/>
  <c r="E5196" i="2156" s="1"/>
  <c r="BL142" i="2140"/>
  <c r="E5197" i="2156" s="1"/>
  <c r="BL144" i="2140"/>
  <c r="E5199" i="2156" s="1"/>
  <c r="BL145" i="2140"/>
  <c r="E5200" i="2156" s="1"/>
  <c r="BL146" i="2140"/>
  <c r="E5201" i="2156" s="1"/>
  <c r="BL147" i="2140"/>
  <c r="E5202" i="2156" s="1"/>
  <c r="BL148" i="2140"/>
  <c r="E5203" i="2156" s="1"/>
  <c r="BL149" i="2140"/>
  <c r="E5204" i="2156" s="1"/>
  <c r="BL150" i="2140"/>
  <c r="E5205" i="2156" s="1"/>
  <c r="BL151" i="2140"/>
  <c r="E5206" i="2156" s="1"/>
  <c r="BL152" i="2140"/>
  <c r="E5207" i="2156" s="1"/>
  <c r="BL153" i="2140"/>
  <c r="E5208" i="2156" s="1"/>
  <c r="BL154" i="2140"/>
  <c r="E5209" i="2156" s="1"/>
  <c r="BL156" i="2140"/>
  <c r="E5211" i="2156" s="1"/>
  <c r="BL157" i="2140"/>
  <c r="E5212" i="2156" s="1"/>
  <c r="BL158" i="2140"/>
  <c r="E5213" i="2156" s="1"/>
  <c r="BL160" i="2140"/>
  <c r="E5215" i="2156" s="1"/>
  <c r="BL161" i="2140"/>
  <c r="E5216" i="2156" s="1"/>
  <c r="BL162" i="2140"/>
  <c r="E5217" i="2156" s="1"/>
  <c r="BL163" i="2140"/>
  <c r="E5218" i="2156" s="1"/>
  <c r="BL164" i="2140"/>
  <c r="E5219" i="2156" s="1"/>
  <c r="BL165" i="2140"/>
  <c r="E5220" i="2156" s="1"/>
  <c r="BL166" i="2140"/>
  <c r="E5221" i="2156" s="1"/>
  <c r="BL167" i="2140"/>
  <c r="E5222" i="2156" s="1"/>
  <c r="BL168" i="2140"/>
  <c r="E5223" i="2156" s="1"/>
  <c r="BL169" i="2140"/>
  <c r="E5224" i="2156" s="1"/>
  <c r="BL170" i="2140"/>
  <c r="E5225" i="2156" s="1"/>
  <c r="BL172" i="2140"/>
  <c r="E5227" i="2156" s="1"/>
  <c r="BL173" i="2140"/>
  <c r="E5228" i="2156" s="1"/>
  <c r="BL174" i="2140"/>
  <c r="E5229" i="2156" s="1"/>
  <c r="BL176" i="2140"/>
  <c r="E5231" i="2156" s="1"/>
  <c r="BL177" i="2140"/>
  <c r="E5232" i="2156" s="1"/>
  <c r="BL178" i="2140"/>
  <c r="E5233" i="2156" s="1"/>
  <c r="BL179" i="2140"/>
  <c r="E5234" i="2156" s="1"/>
  <c r="BL180" i="2140"/>
  <c r="E5235" i="2156" s="1"/>
  <c r="BL181" i="2140"/>
  <c r="E5236" i="2156" s="1"/>
  <c r="BL182" i="2140"/>
  <c r="E5237" i="2156" s="1"/>
  <c r="BL183" i="2140"/>
  <c r="E5238" i="2156" s="1"/>
  <c r="BL184" i="2140"/>
  <c r="E5239" i="2156" s="1"/>
  <c r="BL185" i="2140"/>
  <c r="E5240" i="2156" s="1"/>
  <c r="BL186" i="2140"/>
  <c r="E5241" i="2156" s="1"/>
  <c r="BL188" i="2140"/>
  <c r="E5243" i="2156" s="1"/>
  <c r="BL189" i="2140"/>
  <c r="E5244" i="2156" s="1"/>
  <c r="BL190" i="2140"/>
  <c r="E5245" i="2156" s="1"/>
  <c r="BL192" i="2140"/>
  <c r="E5247" i="2156" s="1"/>
  <c r="BL193" i="2140"/>
  <c r="E5248" i="2156" s="1"/>
  <c r="BL194" i="2140"/>
  <c r="E5249" i="2156" s="1"/>
  <c r="BL195" i="2140"/>
  <c r="E5250" i="2156" s="1"/>
  <c r="BL196" i="2140"/>
  <c r="E5251" i="2156" s="1"/>
  <c r="BL197" i="2140"/>
  <c r="E5252" i="2156" s="1"/>
  <c r="BL198" i="2140"/>
  <c r="E5253" i="2156" s="1"/>
  <c r="BL199" i="2140"/>
  <c r="E5254" i="2156" s="1"/>
  <c r="BL200" i="2140"/>
  <c r="E5255" i="2156" s="1"/>
  <c r="BL201" i="2140"/>
  <c r="E5256" i="2156" s="1"/>
  <c r="BL202" i="2140"/>
  <c r="E5257" i="2156" s="1"/>
  <c r="BL204" i="2140"/>
  <c r="E5259" i="2156" s="1"/>
  <c r="BL205" i="2140"/>
  <c r="E5260" i="2156" s="1"/>
  <c r="BL206" i="2140"/>
  <c r="E5261" i="2156" s="1"/>
  <c r="BL208" i="2140"/>
  <c r="E5263" i="2156" s="1"/>
  <c r="BL209" i="2140"/>
  <c r="E5264" i="2156" s="1"/>
  <c r="BL210" i="2140"/>
  <c r="E5265" i="2156" s="1"/>
  <c r="BL211" i="2140"/>
  <c r="E5266" i="2156" s="1"/>
  <c r="BL212" i="2140"/>
  <c r="E5267" i="2156" s="1"/>
  <c r="BL213" i="2140"/>
  <c r="E5268" i="2156" s="1"/>
  <c r="BL214" i="2140"/>
  <c r="E5269" i="2156" s="1"/>
  <c r="BL215" i="2140"/>
  <c r="E5270" i="2156" s="1"/>
  <c r="BL216" i="2140"/>
  <c r="E5271" i="2156" s="1"/>
  <c r="BL217" i="2140"/>
  <c r="E5272" i="2156" s="1"/>
  <c r="BL218" i="2140"/>
  <c r="E5273" i="2156" s="1"/>
  <c r="BL220" i="2140"/>
  <c r="E5275" i="2156" s="1"/>
  <c r="BL221" i="2140"/>
  <c r="E5276" i="2156" s="1"/>
  <c r="BL222" i="2140"/>
  <c r="E5277" i="2156" s="1"/>
  <c r="BL224" i="2140"/>
  <c r="E5279" i="2156" s="1"/>
  <c r="BL225" i="2140"/>
  <c r="E5280" i="2156" s="1"/>
  <c r="BL226" i="2140"/>
  <c r="E5281" i="2156" s="1"/>
  <c r="BL227" i="2140"/>
  <c r="E5282" i="2156" s="1"/>
  <c r="BL228" i="2140"/>
  <c r="E5283" i="2156" s="1"/>
  <c r="BL229" i="2140"/>
  <c r="E5284" i="2156" s="1"/>
  <c r="BL230" i="2140"/>
  <c r="E5285" i="2156" s="1"/>
  <c r="BL231" i="2140"/>
  <c r="E5286" i="2156" s="1"/>
  <c r="BL232" i="2140"/>
  <c r="E5287" i="2156" s="1"/>
  <c r="BL233" i="2140"/>
  <c r="E5288" i="2156" s="1"/>
  <c r="BL234" i="2140"/>
  <c r="E5289" i="2156" s="1"/>
  <c r="BL236" i="2140"/>
  <c r="E5291" i="2156" s="1"/>
  <c r="BL237" i="2140"/>
  <c r="E5292" i="2156" s="1"/>
  <c r="BL238" i="2140"/>
  <c r="E5293" i="2156" s="1"/>
  <c r="BL240" i="2140"/>
  <c r="E5295" i="2156" s="1"/>
  <c r="BL241" i="2140"/>
  <c r="E5296" i="2156" s="1"/>
  <c r="BL242" i="2140"/>
  <c r="E5297" i="2156" s="1"/>
  <c r="BL243" i="2140"/>
  <c r="E5298" i="2156" s="1"/>
  <c r="BL244" i="2140"/>
  <c r="E5299" i="2156" s="1"/>
  <c r="BL245" i="2140"/>
  <c r="E5300" i="2156" s="1"/>
  <c r="BL246" i="2140"/>
  <c r="E5301" i="2156" s="1"/>
  <c r="BL247" i="2140"/>
  <c r="E5302" i="2156" s="1"/>
  <c r="BL248" i="2140"/>
  <c r="E5303" i="2156" s="1"/>
  <c r="BL249" i="2140"/>
  <c r="E5304" i="2156" s="1"/>
  <c r="BL250" i="2140"/>
  <c r="E5305" i="2156" s="1"/>
  <c r="BL252" i="2140"/>
  <c r="E5307" i="2156" s="1"/>
  <c r="BL253" i="2140"/>
  <c r="E5308" i="2156" s="1"/>
  <c r="BL254" i="2140"/>
  <c r="E5309" i="2156" s="1"/>
  <c r="BL256" i="2140"/>
  <c r="E5311" i="2156" s="1"/>
  <c r="BL257" i="2140"/>
  <c r="E5312" i="2156" s="1"/>
  <c r="BL258" i="2140"/>
  <c r="E5313" i="2156" s="1"/>
  <c r="BL259" i="2140"/>
  <c r="E5314" i="2156" s="1"/>
  <c r="BL260" i="2140"/>
  <c r="E5315" i="2156" s="1"/>
  <c r="BL261" i="2140"/>
  <c r="E5316" i="2156" s="1"/>
  <c r="BL262" i="2140"/>
  <c r="E5317" i="2156" s="1"/>
  <c r="BL263" i="2140"/>
  <c r="E5318" i="2156" s="1"/>
  <c r="BL264" i="2140"/>
  <c r="E5319" i="2156" s="1"/>
  <c r="BL265" i="2140"/>
  <c r="E5320" i="2156" s="1"/>
  <c r="BL266" i="2140"/>
  <c r="E5321" i="2156" s="1"/>
  <c r="BL268" i="2140"/>
  <c r="E5323" i="2156" s="1"/>
  <c r="BL269" i="2140"/>
  <c r="E5324" i="2156" s="1"/>
  <c r="BL270" i="2140"/>
  <c r="E5325" i="2156" s="1"/>
  <c r="BL272" i="2140"/>
  <c r="E5327" i="2156" s="1"/>
  <c r="BL273" i="2140"/>
  <c r="E5328" i="2156" s="1"/>
  <c r="BL274" i="2140"/>
  <c r="E5329" i="2156" s="1"/>
  <c r="BL275" i="2140"/>
  <c r="E5330" i="2156" s="1"/>
  <c r="BL276" i="2140"/>
  <c r="E5331" i="2156" s="1"/>
  <c r="BL277" i="2140"/>
  <c r="E5332" i="2156" s="1"/>
  <c r="BL278" i="2140"/>
  <c r="E5333" i="2156" s="1"/>
  <c r="BL279" i="2140"/>
  <c r="E5334" i="2156" s="1"/>
  <c r="BL280" i="2140"/>
  <c r="E5335" i="2156" s="1"/>
  <c r="BL281" i="2140"/>
  <c r="E5336" i="2156" s="1"/>
  <c r="BL282" i="2140"/>
  <c r="E5337" i="2156" s="1"/>
  <c r="BL284" i="2140"/>
  <c r="E5339" i="2156" s="1"/>
  <c r="BL285" i="2140"/>
  <c r="E5340" i="2156" s="1"/>
  <c r="BL286" i="2140"/>
  <c r="E5341" i="2156" s="1"/>
  <c r="BL288" i="2140"/>
  <c r="E5343" i="2156" s="1"/>
  <c r="BL289" i="2140"/>
  <c r="E5344" i="2156" s="1"/>
  <c r="BL290" i="2140"/>
  <c r="E5345" i="2156" s="1"/>
  <c r="BL291" i="2140"/>
  <c r="E5346" i="2156" s="1"/>
  <c r="BL292" i="2140"/>
  <c r="E5347" i="2156" s="1"/>
  <c r="BL293" i="2140"/>
  <c r="E5348" i="2156" s="1"/>
  <c r="BL294" i="2140"/>
  <c r="E5349" i="2156" s="1"/>
  <c r="BL295" i="2140"/>
  <c r="E5350" i="2156" s="1"/>
  <c r="BL296" i="2140"/>
  <c r="E5351" i="2156" s="1"/>
  <c r="BL297" i="2140"/>
  <c r="E5352" i="2156" s="1"/>
  <c r="BL298" i="2140"/>
  <c r="E5353" i="2156" s="1"/>
  <c r="BL300" i="2140"/>
  <c r="E5355" i="2156" s="1"/>
  <c r="BL301" i="2140"/>
  <c r="E5356" i="2156" s="1"/>
  <c r="BL302" i="2140"/>
  <c r="E5357" i="2156" s="1"/>
  <c r="BL304" i="2140"/>
  <c r="E5359" i="2156" s="1"/>
  <c r="BL305" i="2140"/>
  <c r="E5360" i="2156" s="1"/>
  <c r="BL306" i="2140"/>
  <c r="E5361" i="2156" s="1"/>
  <c r="BL307" i="2140"/>
  <c r="E5362" i="2156" s="1"/>
  <c r="BL308" i="2140"/>
  <c r="E5363" i="2156" s="1"/>
  <c r="BL309" i="2140"/>
  <c r="E5364" i="2156" s="1"/>
  <c r="BL310" i="2140"/>
  <c r="E5365" i="2156" s="1"/>
  <c r="BL311" i="2140"/>
  <c r="E5366" i="2156" s="1"/>
  <c r="BL312" i="2140"/>
  <c r="E5367" i="2156" s="1"/>
  <c r="BL313" i="2140"/>
  <c r="E5368" i="2156" s="1"/>
  <c r="BL314" i="2140"/>
  <c r="E5369" i="2156" s="1"/>
  <c r="BL316" i="2140"/>
  <c r="E5371" i="2156" s="1"/>
  <c r="BL317" i="2140"/>
  <c r="E5372" i="2156" s="1"/>
  <c r="BL318" i="2140"/>
  <c r="E5373" i="2156" s="1"/>
  <c r="BL320" i="2140"/>
  <c r="E5375" i="2156" s="1"/>
  <c r="BL321" i="2140"/>
  <c r="E5376" i="2156" s="1"/>
  <c r="BL322" i="2140"/>
  <c r="E5377" i="2156" s="1"/>
  <c r="BL323" i="2140"/>
  <c r="E5378" i="2156" s="1"/>
  <c r="BL324" i="2140"/>
  <c r="E5379" i="2156" s="1"/>
  <c r="BL325" i="2140"/>
  <c r="E5380" i="2156" s="1"/>
  <c r="BL326" i="2140"/>
  <c r="E5381" i="2156" s="1"/>
  <c r="BL327" i="2140"/>
  <c r="E5382" i="2156" s="1"/>
  <c r="BL328" i="2140"/>
  <c r="E5383" i="2156" s="1"/>
  <c r="BL329" i="2140"/>
  <c r="E5384" i="2156" s="1"/>
  <c r="BL330" i="2140"/>
  <c r="E5385" i="2156" s="1"/>
  <c r="BL332" i="2140"/>
  <c r="E5387" i="2156" s="1"/>
  <c r="BL333" i="2140"/>
  <c r="E5388" i="2156" s="1"/>
  <c r="BL334" i="2140"/>
  <c r="E5389" i="2156" s="1"/>
  <c r="BL336" i="2140"/>
  <c r="E5391" i="2156" s="1"/>
  <c r="BL337" i="2140"/>
  <c r="E5392" i="2156" s="1"/>
  <c r="BL338" i="2140"/>
  <c r="E5393" i="2156" s="1"/>
  <c r="BL339" i="2140"/>
  <c r="E5394" i="2156" s="1"/>
  <c r="BL340" i="2140"/>
  <c r="E5395" i="2156" s="1"/>
  <c r="BL341" i="2140"/>
  <c r="E5396" i="2156" s="1"/>
  <c r="BL342" i="2140"/>
  <c r="E5397" i="2156" s="1"/>
  <c r="BL343" i="2140"/>
  <c r="E5398" i="2156" s="1"/>
  <c r="BL344" i="2140"/>
  <c r="E5399" i="2156" s="1"/>
  <c r="BL345" i="2140"/>
  <c r="E5400" i="2156" s="1"/>
  <c r="BL346" i="2140"/>
  <c r="E5401" i="2156" s="1"/>
  <c r="BL348" i="2140"/>
  <c r="E5403" i="2156" s="1"/>
  <c r="BL349" i="2140"/>
  <c r="E5404" i="2156" s="1"/>
  <c r="BL350" i="2140"/>
  <c r="E5405" i="2156" s="1"/>
  <c r="BL352" i="2140"/>
  <c r="E5407" i="2156" s="1"/>
  <c r="BL353" i="2140"/>
  <c r="E5408" i="2156" s="1"/>
  <c r="BL354" i="2140"/>
  <c r="E5409" i="2156" s="1"/>
  <c r="BL355" i="2140"/>
  <c r="E5410" i="2156" s="1"/>
  <c r="BL356" i="2140"/>
  <c r="E5411" i="2156" s="1"/>
  <c r="BL357" i="2140"/>
  <c r="E5412" i="2156" s="1"/>
  <c r="BL358" i="2140"/>
  <c r="E5413" i="2156" s="1"/>
  <c r="BL359" i="2140"/>
  <c r="E5414" i="2156" s="1"/>
  <c r="BL360" i="2140"/>
  <c r="E5415" i="2156" s="1"/>
  <c r="BL361" i="2140"/>
  <c r="E5416" i="2156" s="1"/>
  <c r="BL362" i="2140"/>
  <c r="E5417" i="2156" s="1"/>
  <c r="BL364" i="2140"/>
  <c r="E5419" i="2156" s="1"/>
  <c r="BL365" i="2140"/>
  <c r="E5420" i="2156" s="1"/>
  <c r="BL366" i="2140"/>
  <c r="E5421" i="2156" s="1"/>
  <c r="BL368" i="2140"/>
  <c r="E5423" i="2156" s="1"/>
  <c r="BL369" i="2140"/>
  <c r="E5424" i="2156" s="1"/>
  <c r="BL370" i="2140"/>
  <c r="E5425" i="2156" s="1"/>
  <c r="BL371" i="2140"/>
  <c r="E5426" i="2156" s="1"/>
  <c r="BL372" i="2140"/>
  <c r="E5427" i="2156" s="1"/>
  <c r="BL373" i="2140"/>
  <c r="E5428" i="2156" s="1"/>
  <c r="BL374" i="2140"/>
  <c r="E5429" i="2156" s="1"/>
  <c r="BL375" i="2140"/>
  <c r="E5430" i="2156" s="1"/>
  <c r="BL376" i="2140"/>
  <c r="E5431" i="2156" s="1"/>
  <c r="BL377" i="2140"/>
  <c r="E5432" i="2156" s="1"/>
  <c r="BL378" i="2140"/>
  <c r="E5433" i="2156" s="1"/>
  <c r="BL380" i="2140"/>
  <c r="E5435" i="2156" s="1"/>
  <c r="BL381" i="2140"/>
  <c r="E5436" i="2156" s="1"/>
  <c r="BL382" i="2140"/>
  <c r="E5437" i="2156" s="1"/>
  <c r="BL384" i="2140"/>
  <c r="E5439" i="2156" s="1"/>
  <c r="BL385" i="2140"/>
  <c r="E5440" i="2156" s="1"/>
  <c r="BL386" i="2140"/>
  <c r="E5441" i="2156" s="1"/>
  <c r="BL387" i="2140"/>
  <c r="E5442" i="2156" s="1"/>
  <c r="BL388" i="2140"/>
  <c r="E5443" i="2156" s="1"/>
  <c r="BL389" i="2140"/>
  <c r="E5444" i="2156" s="1"/>
  <c r="BL390" i="2140"/>
  <c r="E5445" i="2156" s="1"/>
  <c r="BL391" i="2140"/>
  <c r="E5446" i="2156" s="1"/>
  <c r="BL392" i="2140"/>
  <c r="E5447" i="2156" s="1"/>
  <c r="BL393" i="2140"/>
  <c r="E5448" i="2156" s="1"/>
  <c r="BL5" i="2140"/>
  <c r="E5060" i="2156" s="1"/>
  <c r="BI6" i="2140"/>
  <c r="E3894" i="2156" s="1"/>
  <c r="BI7" i="2140"/>
  <c r="E3895" i="2156" s="1"/>
  <c r="BI8" i="2140"/>
  <c r="E3896" i="2156" s="1"/>
  <c r="BI9" i="2140"/>
  <c r="E3897" i="2156" s="1"/>
  <c r="BI10" i="2140"/>
  <c r="E3898" i="2156" s="1"/>
  <c r="BI11" i="2140"/>
  <c r="E3899" i="2156" s="1"/>
  <c r="BI12" i="2140"/>
  <c r="E3900" i="2156" s="1"/>
  <c r="BI13" i="2140"/>
  <c r="E3901" i="2156" s="1"/>
  <c r="BI15" i="2140"/>
  <c r="E3903" i="2156" s="1"/>
  <c r="BI16" i="2140"/>
  <c r="E3904" i="2156" s="1"/>
  <c r="BI17" i="2140"/>
  <c r="E3905" i="2156" s="1"/>
  <c r="BI18" i="2140"/>
  <c r="E3906" i="2156" s="1"/>
  <c r="BI20" i="2140"/>
  <c r="E3908" i="2156" s="1"/>
  <c r="BI21" i="2140"/>
  <c r="E3909" i="2156" s="1"/>
  <c r="BI22" i="2140"/>
  <c r="E3910" i="2156" s="1"/>
  <c r="BI23" i="2140"/>
  <c r="E3911" i="2156" s="1"/>
  <c r="BI24" i="2140"/>
  <c r="E3912" i="2156" s="1"/>
  <c r="BI25" i="2140"/>
  <c r="E3913" i="2156" s="1"/>
  <c r="BI26" i="2140"/>
  <c r="E3914" i="2156" s="1"/>
  <c r="BI27" i="2140"/>
  <c r="E3915" i="2156" s="1"/>
  <c r="BI28" i="2140"/>
  <c r="E3916" i="2156" s="1"/>
  <c r="BI29" i="2140"/>
  <c r="E3917" i="2156" s="1"/>
  <c r="BI30" i="2140"/>
  <c r="E3918" i="2156" s="1"/>
  <c r="BI31" i="2140"/>
  <c r="E3919" i="2156" s="1"/>
  <c r="BI32" i="2140"/>
  <c r="E3920" i="2156" s="1"/>
  <c r="BI33" i="2140"/>
  <c r="E3921" i="2156" s="1"/>
  <c r="BI34" i="2140"/>
  <c r="E3922" i="2156" s="1"/>
  <c r="BI36" i="2140"/>
  <c r="E3924" i="2156" s="1"/>
  <c r="BI37" i="2140"/>
  <c r="E3925" i="2156" s="1"/>
  <c r="BI38" i="2140"/>
  <c r="E3926" i="2156" s="1"/>
  <c r="BI39" i="2140"/>
  <c r="E3927" i="2156" s="1"/>
  <c r="BI40" i="2140"/>
  <c r="E3928" i="2156" s="1"/>
  <c r="BI41" i="2140"/>
  <c r="E3929" i="2156" s="1"/>
  <c r="BI42" i="2140"/>
  <c r="E3930" i="2156" s="1"/>
  <c r="BI43" i="2140"/>
  <c r="E3931" i="2156" s="1"/>
  <c r="BI44" i="2140"/>
  <c r="E3932" i="2156" s="1"/>
  <c r="BI45" i="2140"/>
  <c r="E3933" i="2156" s="1"/>
  <c r="BI46" i="2140"/>
  <c r="E3934" i="2156" s="1"/>
  <c r="BI47" i="2140"/>
  <c r="E3935" i="2156" s="1"/>
  <c r="BI48" i="2140"/>
  <c r="E3936" i="2156" s="1"/>
  <c r="BI49" i="2140"/>
  <c r="E3937" i="2156" s="1"/>
  <c r="BI50" i="2140"/>
  <c r="E3938" i="2156" s="1"/>
  <c r="BI51" i="2140"/>
  <c r="E3939" i="2156" s="1"/>
  <c r="BI52" i="2140"/>
  <c r="E3940" i="2156" s="1"/>
  <c r="BI53" i="2140"/>
  <c r="E3941" i="2156" s="1"/>
  <c r="BI54" i="2140"/>
  <c r="E3942" i="2156" s="1"/>
  <c r="BI55" i="2140"/>
  <c r="E3943" i="2156" s="1"/>
  <c r="BI56" i="2140"/>
  <c r="E3944" i="2156" s="1"/>
  <c r="BI57" i="2140"/>
  <c r="E3945" i="2156" s="1"/>
  <c r="BI58" i="2140"/>
  <c r="E3946" i="2156" s="1"/>
  <c r="BI60" i="2140"/>
  <c r="E3948" i="2156" s="1"/>
  <c r="BI61" i="2140"/>
  <c r="E3949" i="2156" s="1"/>
  <c r="BI62" i="2140"/>
  <c r="E3950" i="2156" s="1"/>
  <c r="BI64" i="2140"/>
  <c r="E3952" i="2156" s="1"/>
  <c r="BI65" i="2140"/>
  <c r="E3953" i="2156" s="1"/>
  <c r="BI66" i="2140"/>
  <c r="E3954" i="2156" s="1"/>
  <c r="BI67" i="2140"/>
  <c r="E3955" i="2156" s="1"/>
  <c r="BI68" i="2140"/>
  <c r="E3956" i="2156" s="1"/>
  <c r="BI69" i="2140"/>
  <c r="E3957" i="2156" s="1"/>
  <c r="BI70" i="2140"/>
  <c r="E3958" i="2156" s="1"/>
  <c r="BI71" i="2140"/>
  <c r="E3959" i="2156" s="1"/>
  <c r="BI72" i="2140"/>
  <c r="E3960" i="2156" s="1"/>
  <c r="BI73" i="2140"/>
  <c r="E3961" i="2156" s="1"/>
  <c r="BI74" i="2140"/>
  <c r="E3962" i="2156" s="1"/>
  <c r="BI75" i="2140"/>
  <c r="E3963" i="2156" s="1"/>
  <c r="BI76" i="2140"/>
  <c r="E3964" i="2156" s="1"/>
  <c r="BI77" i="2140"/>
  <c r="E3965" i="2156" s="1"/>
  <c r="BI78" i="2140"/>
  <c r="E3966" i="2156" s="1"/>
  <c r="BI80" i="2140"/>
  <c r="E3968" i="2156" s="1"/>
  <c r="BI81" i="2140"/>
  <c r="E3969" i="2156" s="1"/>
  <c r="BI82" i="2140"/>
  <c r="E3970" i="2156" s="1"/>
  <c r="BI83" i="2140"/>
  <c r="E3971" i="2156" s="1"/>
  <c r="BI84" i="2140"/>
  <c r="E3972" i="2156" s="1"/>
  <c r="BI85" i="2140"/>
  <c r="E3973" i="2156" s="1"/>
  <c r="BI86" i="2140"/>
  <c r="E3974" i="2156" s="1"/>
  <c r="BI87" i="2140"/>
  <c r="E3975" i="2156" s="1"/>
  <c r="BI88" i="2140"/>
  <c r="E3976" i="2156" s="1"/>
  <c r="BI89" i="2140"/>
  <c r="E3977" i="2156" s="1"/>
  <c r="BI90" i="2140"/>
  <c r="E3978" i="2156" s="1"/>
  <c r="BI91" i="2140"/>
  <c r="E3979" i="2156" s="1"/>
  <c r="BI92" i="2140"/>
  <c r="E3980" i="2156" s="1"/>
  <c r="BI93" i="2140"/>
  <c r="E3981" i="2156" s="1"/>
  <c r="BI94" i="2140"/>
  <c r="E3982" i="2156" s="1"/>
  <c r="BI95" i="2140"/>
  <c r="E3983" i="2156" s="1"/>
  <c r="BI96" i="2140"/>
  <c r="E3984" i="2156" s="1"/>
  <c r="BI97" i="2140"/>
  <c r="E3985" i="2156" s="1"/>
  <c r="BI98" i="2140"/>
  <c r="E3986" i="2156" s="1"/>
  <c r="BI99" i="2140"/>
  <c r="E3987" i="2156" s="1"/>
  <c r="BI100" i="2140"/>
  <c r="E3988" i="2156" s="1"/>
  <c r="BI101" i="2140"/>
  <c r="E3989" i="2156" s="1"/>
  <c r="BI102" i="2140"/>
  <c r="E3990" i="2156" s="1"/>
  <c r="BI103" i="2140"/>
  <c r="E3991" i="2156" s="1"/>
  <c r="BI104" i="2140"/>
  <c r="E3992" i="2156" s="1"/>
  <c r="BI105" i="2140"/>
  <c r="E3993" i="2156" s="1"/>
  <c r="BI107" i="2140"/>
  <c r="E3995" i="2156" s="1"/>
  <c r="BI108" i="2140"/>
  <c r="E3996" i="2156" s="1"/>
  <c r="BI109" i="2140"/>
  <c r="E3997" i="2156" s="1"/>
  <c r="BI110" i="2140"/>
  <c r="E3998" i="2156" s="1"/>
  <c r="BI111" i="2140"/>
  <c r="E3999" i="2156" s="1"/>
  <c r="BI112" i="2140"/>
  <c r="E4000" i="2156" s="1"/>
  <c r="BI113" i="2140"/>
  <c r="E4001" i="2156" s="1"/>
  <c r="BI114" i="2140"/>
  <c r="E4002" i="2156" s="1"/>
  <c r="BI115" i="2140"/>
  <c r="E4003" i="2156" s="1"/>
  <c r="BI116" i="2140"/>
  <c r="E4004" i="2156" s="1"/>
  <c r="BI117" i="2140"/>
  <c r="E4005" i="2156" s="1"/>
  <c r="BI118" i="2140"/>
  <c r="E4006" i="2156" s="1"/>
  <c r="BI119" i="2140"/>
  <c r="E4007" i="2156" s="1"/>
  <c r="BI120" i="2140"/>
  <c r="E4008" i="2156" s="1"/>
  <c r="BI121" i="2140"/>
  <c r="E4009" i="2156" s="1"/>
  <c r="BI123" i="2140"/>
  <c r="E4011" i="2156" s="1"/>
  <c r="BI124" i="2140"/>
  <c r="E4012" i="2156" s="1"/>
  <c r="BI125" i="2140"/>
  <c r="E4013" i="2156" s="1"/>
  <c r="BI127" i="2140"/>
  <c r="E4015" i="2156" s="1"/>
  <c r="BI129" i="2140"/>
  <c r="E4017" i="2156" s="1"/>
  <c r="BI130" i="2140"/>
  <c r="E4018" i="2156" s="1"/>
  <c r="BI131" i="2140"/>
  <c r="E4019" i="2156" s="1"/>
  <c r="BI132" i="2140"/>
  <c r="E4020" i="2156" s="1"/>
  <c r="BI133" i="2140"/>
  <c r="E4021" i="2156" s="1"/>
  <c r="BI134" i="2140"/>
  <c r="E4022" i="2156" s="1"/>
  <c r="BI135" i="2140"/>
  <c r="E4023" i="2156" s="1"/>
  <c r="BI136" i="2140"/>
  <c r="E4024" i="2156" s="1"/>
  <c r="BI137" i="2140"/>
  <c r="E4025" i="2156" s="1"/>
  <c r="BI138" i="2140"/>
  <c r="E4026" i="2156" s="1"/>
  <c r="BI139" i="2140"/>
  <c r="E4027" i="2156" s="1"/>
  <c r="BI140" i="2140"/>
  <c r="E4028" i="2156" s="1"/>
  <c r="BI141" i="2140"/>
  <c r="E4029" i="2156" s="1"/>
  <c r="BI142" i="2140"/>
  <c r="E4030" i="2156" s="1"/>
  <c r="BI143" i="2140"/>
  <c r="E4031" i="2156" s="1"/>
  <c r="BI144" i="2140"/>
  <c r="E4032" i="2156" s="1"/>
  <c r="BI145" i="2140"/>
  <c r="E4033" i="2156" s="1"/>
  <c r="BI146" i="2140"/>
  <c r="E4034" i="2156" s="1"/>
  <c r="BI147" i="2140"/>
  <c r="E4035" i="2156" s="1"/>
  <c r="BI148" i="2140"/>
  <c r="E4036" i="2156" s="1"/>
  <c r="BI149" i="2140"/>
  <c r="E4037" i="2156" s="1"/>
  <c r="BI150" i="2140"/>
  <c r="E4038" i="2156" s="1"/>
  <c r="BI151" i="2140"/>
  <c r="E4039" i="2156" s="1"/>
  <c r="BI152" i="2140"/>
  <c r="E4040" i="2156" s="1"/>
  <c r="BI153" i="2140"/>
  <c r="E4041" i="2156" s="1"/>
  <c r="BI154" i="2140"/>
  <c r="E4042" i="2156" s="1"/>
  <c r="BI155" i="2140"/>
  <c r="E4043" i="2156" s="1"/>
  <c r="BI156" i="2140"/>
  <c r="E4044" i="2156" s="1"/>
  <c r="BI157" i="2140"/>
  <c r="E4045" i="2156" s="1"/>
  <c r="BI158" i="2140"/>
  <c r="E4046" i="2156" s="1"/>
  <c r="BI159" i="2140"/>
  <c r="E4047" i="2156" s="1"/>
  <c r="BI160" i="2140"/>
  <c r="E4048" i="2156" s="1"/>
  <c r="BI161" i="2140"/>
  <c r="E4049" i="2156" s="1"/>
  <c r="BI162" i="2140"/>
  <c r="E4050" i="2156" s="1"/>
  <c r="BI163" i="2140"/>
  <c r="E4051" i="2156" s="1"/>
  <c r="BI164" i="2140"/>
  <c r="E4052" i="2156" s="1"/>
  <c r="BI165" i="2140"/>
  <c r="E4053" i="2156" s="1"/>
  <c r="BI166" i="2140"/>
  <c r="E4054" i="2156" s="1"/>
  <c r="BI167" i="2140"/>
  <c r="E4055" i="2156" s="1"/>
  <c r="BI168" i="2140"/>
  <c r="E4056" i="2156" s="1"/>
  <c r="BI169" i="2140"/>
  <c r="E4057" i="2156" s="1"/>
  <c r="BI170" i="2140"/>
  <c r="E4058" i="2156" s="1"/>
  <c r="BI172" i="2140"/>
  <c r="E4060" i="2156" s="1"/>
  <c r="BI173" i="2140"/>
  <c r="E4061" i="2156" s="1"/>
  <c r="BI174" i="2140"/>
  <c r="E4062" i="2156" s="1"/>
  <c r="BI175" i="2140"/>
  <c r="E4063" i="2156" s="1"/>
  <c r="BI176" i="2140"/>
  <c r="E4064" i="2156" s="1"/>
  <c r="BI177" i="2140"/>
  <c r="E4065" i="2156" s="1"/>
  <c r="BI178" i="2140"/>
  <c r="E4066" i="2156" s="1"/>
  <c r="BI179" i="2140"/>
  <c r="E4067" i="2156" s="1"/>
  <c r="BI180" i="2140"/>
  <c r="E4068" i="2156" s="1"/>
  <c r="BI181" i="2140"/>
  <c r="E4069" i="2156" s="1"/>
  <c r="BI182" i="2140"/>
  <c r="E4070" i="2156" s="1"/>
  <c r="BI183" i="2140"/>
  <c r="E4071" i="2156" s="1"/>
  <c r="BI184" i="2140"/>
  <c r="E4072" i="2156" s="1"/>
  <c r="BI185" i="2140"/>
  <c r="E4073" i="2156" s="1"/>
  <c r="BI186" i="2140"/>
  <c r="E4074" i="2156" s="1"/>
  <c r="BI188" i="2140"/>
  <c r="E4076" i="2156" s="1"/>
  <c r="BI189" i="2140"/>
  <c r="E4077" i="2156" s="1"/>
  <c r="BI190" i="2140"/>
  <c r="E4078" i="2156" s="1"/>
  <c r="BI191" i="2140"/>
  <c r="E4079" i="2156" s="1"/>
  <c r="BI193" i="2140"/>
  <c r="E4081" i="2156" s="1"/>
  <c r="BI194" i="2140"/>
  <c r="E4082" i="2156" s="1"/>
  <c r="BI195" i="2140"/>
  <c r="E4083" i="2156" s="1"/>
  <c r="BI196" i="2140"/>
  <c r="E4084" i="2156" s="1"/>
  <c r="BI197" i="2140"/>
  <c r="E4085" i="2156" s="1"/>
  <c r="BI198" i="2140"/>
  <c r="E4086" i="2156" s="1"/>
  <c r="BI199" i="2140"/>
  <c r="E4087" i="2156" s="1"/>
  <c r="BI200" i="2140"/>
  <c r="E4088" i="2156" s="1"/>
  <c r="BI201" i="2140"/>
  <c r="E4089" i="2156" s="1"/>
  <c r="BI202" i="2140"/>
  <c r="E4090" i="2156" s="1"/>
  <c r="BI203" i="2140"/>
  <c r="E4091" i="2156" s="1"/>
  <c r="BI204" i="2140"/>
  <c r="E4092" i="2156" s="1"/>
  <c r="BI205" i="2140"/>
  <c r="E4093" i="2156" s="1"/>
  <c r="BI206" i="2140"/>
  <c r="E4094" i="2156" s="1"/>
  <c r="BI207" i="2140"/>
  <c r="E4095" i="2156" s="1"/>
  <c r="BI208" i="2140"/>
  <c r="E4096" i="2156" s="1"/>
  <c r="BI209" i="2140"/>
  <c r="E4097" i="2156" s="1"/>
  <c r="BI210" i="2140"/>
  <c r="E4098" i="2156" s="1"/>
  <c r="BI211" i="2140"/>
  <c r="E4099" i="2156" s="1"/>
  <c r="BI212" i="2140"/>
  <c r="E4100" i="2156" s="1"/>
  <c r="BI213" i="2140"/>
  <c r="E4101" i="2156" s="1"/>
  <c r="BI214" i="2140"/>
  <c r="E4102" i="2156" s="1"/>
  <c r="BI215" i="2140"/>
  <c r="E4103" i="2156" s="1"/>
  <c r="BI216" i="2140"/>
  <c r="E4104" i="2156" s="1"/>
  <c r="BI217" i="2140"/>
  <c r="E4105" i="2156" s="1"/>
  <c r="BI218" i="2140"/>
  <c r="E4106" i="2156" s="1"/>
  <c r="BI219" i="2140"/>
  <c r="E4107" i="2156" s="1"/>
  <c r="BI220" i="2140"/>
  <c r="E4108" i="2156" s="1"/>
  <c r="BI221" i="2140"/>
  <c r="E4109" i="2156" s="1"/>
  <c r="BI222" i="2140"/>
  <c r="E4110" i="2156" s="1"/>
  <c r="BI223" i="2140"/>
  <c r="E4111" i="2156" s="1"/>
  <c r="BI224" i="2140"/>
  <c r="E4112" i="2156" s="1"/>
  <c r="BI225" i="2140"/>
  <c r="E4113" i="2156" s="1"/>
  <c r="BI226" i="2140"/>
  <c r="E4114" i="2156" s="1"/>
  <c r="BI227" i="2140"/>
  <c r="E4115" i="2156" s="1"/>
  <c r="BI228" i="2140"/>
  <c r="E4116" i="2156" s="1"/>
  <c r="BI229" i="2140"/>
  <c r="E4117" i="2156" s="1"/>
  <c r="BI230" i="2140"/>
  <c r="E4118" i="2156" s="1"/>
  <c r="BI231" i="2140"/>
  <c r="E4119" i="2156" s="1"/>
  <c r="BI232" i="2140"/>
  <c r="E4120" i="2156" s="1"/>
  <c r="BI233" i="2140"/>
  <c r="E4121" i="2156" s="1"/>
  <c r="BI234" i="2140"/>
  <c r="E4122" i="2156" s="1"/>
  <c r="BI236" i="2140"/>
  <c r="E4124" i="2156" s="1"/>
  <c r="BI237" i="2140"/>
  <c r="E4125" i="2156" s="1"/>
  <c r="BI238" i="2140"/>
  <c r="E4126" i="2156" s="1"/>
  <c r="BI239" i="2140"/>
  <c r="E4127" i="2156" s="1"/>
  <c r="BI240" i="2140"/>
  <c r="E4128" i="2156" s="1"/>
  <c r="BI241" i="2140"/>
  <c r="E4129" i="2156" s="1"/>
  <c r="BI242" i="2140"/>
  <c r="E4130" i="2156" s="1"/>
  <c r="BI243" i="2140"/>
  <c r="E4131" i="2156" s="1"/>
  <c r="BI244" i="2140"/>
  <c r="E4132" i="2156" s="1"/>
  <c r="BI245" i="2140"/>
  <c r="E4133" i="2156" s="1"/>
  <c r="BI246" i="2140"/>
  <c r="E4134" i="2156" s="1"/>
  <c r="BI247" i="2140"/>
  <c r="E4135" i="2156" s="1"/>
  <c r="BI248" i="2140"/>
  <c r="E4136" i="2156" s="1"/>
  <c r="BI249" i="2140"/>
  <c r="E4137" i="2156" s="1"/>
  <c r="BI250" i="2140"/>
  <c r="E4138" i="2156" s="1"/>
  <c r="BI252" i="2140"/>
  <c r="E4140" i="2156" s="1"/>
  <c r="BI253" i="2140"/>
  <c r="E4141" i="2156" s="1"/>
  <c r="BI254" i="2140"/>
  <c r="E4142" i="2156" s="1"/>
  <c r="BI255" i="2140"/>
  <c r="E4143" i="2156" s="1"/>
  <c r="BI257" i="2140"/>
  <c r="E4145" i="2156" s="1"/>
  <c r="BI258" i="2140"/>
  <c r="E4146" i="2156" s="1"/>
  <c r="BI259" i="2140"/>
  <c r="E4147" i="2156" s="1"/>
  <c r="BI260" i="2140"/>
  <c r="E4148" i="2156" s="1"/>
  <c r="BI261" i="2140"/>
  <c r="E4149" i="2156" s="1"/>
  <c r="BI262" i="2140"/>
  <c r="E4150" i="2156" s="1"/>
  <c r="BI263" i="2140"/>
  <c r="E4151" i="2156" s="1"/>
  <c r="BI264" i="2140"/>
  <c r="E4152" i="2156" s="1"/>
  <c r="BI265" i="2140"/>
  <c r="E4153" i="2156" s="1"/>
  <c r="BI266" i="2140"/>
  <c r="E4154" i="2156" s="1"/>
  <c r="BI267" i="2140"/>
  <c r="E4155" i="2156" s="1"/>
  <c r="BI268" i="2140"/>
  <c r="E4156" i="2156" s="1"/>
  <c r="BI269" i="2140"/>
  <c r="E4157" i="2156" s="1"/>
  <c r="BI270" i="2140"/>
  <c r="E4158" i="2156" s="1"/>
  <c r="BI271" i="2140"/>
  <c r="E4159" i="2156" s="1"/>
  <c r="BI272" i="2140"/>
  <c r="E4160" i="2156" s="1"/>
  <c r="BI273" i="2140"/>
  <c r="E4161" i="2156" s="1"/>
  <c r="BI274" i="2140"/>
  <c r="E4162" i="2156" s="1"/>
  <c r="BI275" i="2140"/>
  <c r="E4163" i="2156" s="1"/>
  <c r="BI276" i="2140"/>
  <c r="E4164" i="2156" s="1"/>
  <c r="BI277" i="2140"/>
  <c r="E4165" i="2156" s="1"/>
  <c r="BI278" i="2140"/>
  <c r="E4166" i="2156" s="1"/>
  <c r="BI279" i="2140"/>
  <c r="E4167" i="2156" s="1"/>
  <c r="BI280" i="2140"/>
  <c r="E4168" i="2156" s="1"/>
  <c r="BI281" i="2140"/>
  <c r="E4169" i="2156" s="1"/>
  <c r="BI282" i="2140"/>
  <c r="E4170" i="2156" s="1"/>
  <c r="BI283" i="2140"/>
  <c r="E4171" i="2156" s="1"/>
  <c r="BI284" i="2140"/>
  <c r="E4172" i="2156" s="1"/>
  <c r="BI285" i="2140"/>
  <c r="E4173" i="2156" s="1"/>
  <c r="BI286" i="2140"/>
  <c r="E4174" i="2156" s="1"/>
  <c r="BI287" i="2140"/>
  <c r="E4175" i="2156" s="1"/>
  <c r="BI288" i="2140"/>
  <c r="E4176" i="2156" s="1"/>
  <c r="BI289" i="2140"/>
  <c r="E4177" i="2156" s="1"/>
  <c r="BI290" i="2140"/>
  <c r="E4178" i="2156" s="1"/>
  <c r="BI291" i="2140"/>
  <c r="E4179" i="2156" s="1"/>
  <c r="BI292" i="2140"/>
  <c r="E4180" i="2156" s="1"/>
  <c r="BI293" i="2140"/>
  <c r="E4181" i="2156" s="1"/>
  <c r="BI294" i="2140"/>
  <c r="E4182" i="2156" s="1"/>
  <c r="BI295" i="2140"/>
  <c r="E4183" i="2156" s="1"/>
  <c r="BI296" i="2140"/>
  <c r="E4184" i="2156" s="1"/>
  <c r="BI297" i="2140"/>
  <c r="E4185" i="2156" s="1"/>
  <c r="BI298" i="2140"/>
  <c r="E4186" i="2156" s="1"/>
  <c r="BI300" i="2140"/>
  <c r="E4188" i="2156" s="1"/>
  <c r="BI301" i="2140"/>
  <c r="E4189" i="2156" s="1"/>
  <c r="BI302" i="2140"/>
  <c r="E4190" i="2156" s="1"/>
  <c r="BI303" i="2140"/>
  <c r="E4191" i="2156" s="1"/>
  <c r="BI304" i="2140"/>
  <c r="E4192" i="2156" s="1"/>
  <c r="BI305" i="2140"/>
  <c r="E4193" i="2156" s="1"/>
  <c r="BI306" i="2140"/>
  <c r="E4194" i="2156" s="1"/>
  <c r="BI307" i="2140"/>
  <c r="E4195" i="2156" s="1"/>
  <c r="BI308" i="2140"/>
  <c r="E4196" i="2156" s="1"/>
  <c r="BI309" i="2140"/>
  <c r="E4197" i="2156" s="1"/>
  <c r="BI310" i="2140"/>
  <c r="E4198" i="2156" s="1"/>
  <c r="BI311" i="2140"/>
  <c r="E4199" i="2156" s="1"/>
  <c r="BI312" i="2140"/>
  <c r="E4200" i="2156" s="1"/>
  <c r="BI313" i="2140"/>
  <c r="E4201" i="2156" s="1"/>
  <c r="BI314" i="2140"/>
  <c r="E4202" i="2156" s="1"/>
  <c r="BI316" i="2140"/>
  <c r="E4204" i="2156" s="1"/>
  <c r="BI317" i="2140"/>
  <c r="E4205" i="2156" s="1"/>
  <c r="BI318" i="2140"/>
  <c r="E4206" i="2156" s="1"/>
  <c r="BI319" i="2140"/>
  <c r="E4207" i="2156" s="1"/>
  <c r="BI321" i="2140"/>
  <c r="E4209" i="2156" s="1"/>
  <c r="BI322" i="2140"/>
  <c r="E4210" i="2156" s="1"/>
  <c r="BI323" i="2140"/>
  <c r="E4211" i="2156" s="1"/>
  <c r="BI324" i="2140"/>
  <c r="E4212" i="2156" s="1"/>
  <c r="BI325" i="2140"/>
  <c r="E4213" i="2156" s="1"/>
  <c r="BI326" i="2140"/>
  <c r="E4214" i="2156" s="1"/>
  <c r="BI327" i="2140"/>
  <c r="E4215" i="2156" s="1"/>
  <c r="BI328" i="2140"/>
  <c r="E4216" i="2156" s="1"/>
  <c r="BI329" i="2140"/>
  <c r="E4217" i="2156" s="1"/>
  <c r="BI330" i="2140"/>
  <c r="E4218" i="2156" s="1"/>
  <c r="BI331" i="2140"/>
  <c r="E4219" i="2156" s="1"/>
  <c r="BI332" i="2140"/>
  <c r="E4220" i="2156" s="1"/>
  <c r="BI333" i="2140"/>
  <c r="E4221" i="2156" s="1"/>
  <c r="BI334" i="2140"/>
  <c r="E4222" i="2156" s="1"/>
  <c r="BI335" i="2140"/>
  <c r="E4223" i="2156" s="1"/>
  <c r="BI336" i="2140"/>
  <c r="E4224" i="2156" s="1"/>
  <c r="BI337" i="2140"/>
  <c r="E4225" i="2156" s="1"/>
  <c r="BI338" i="2140"/>
  <c r="E4226" i="2156" s="1"/>
  <c r="BI339" i="2140"/>
  <c r="E4227" i="2156" s="1"/>
  <c r="BI340" i="2140"/>
  <c r="E4228" i="2156" s="1"/>
  <c r="BI341" i="2140"/>
  <c r="E4229" i="2156" s="1"/>
  <c r="BI342" i="2140"/>
  <c r="E4230" i="2156" s="1"/>
  <c r="BI343" i="2140"/>
  <c r="E4231" i="2156" s="1"/>
  <c r="BI344" i="2140"/>
  <c r="E4232" i="2156" s="1"/>
  <c r="BI345" i="2140"/>
  <c r="E4233" i="2156" s="1"/>
  <c r="BI346" i="2140"/>
  <c r="E4234" i="2156" s="1"/>
  <c r="BI347" i="2140"/>
  <c r="E4235" i="2156" s="1"/>
  <c r="BI348" i="2140"/>
  <c r="E4236" i="2156" s="1"/>
  <c r="BI349" i="2140"/>
  <c r="E4237" i="2156" s="1"/>
  <c r="BI350" i="2140"/>
  <c r="E4238" i="2156" s="1"/>
  <c r="BI351" i="2140"/>
  <c r="E4239" i="2156" s="1"/>
  <c r="BI352" i="2140"/>
  <c r="E4240" i="2156" s="1"/>
  <c r="BI353" i="2140"/>
  <c r="E4241" i="2156" s="1"/>
  <c r="BI354" i="2140"/>
  <c r="E4242" i="2156" s="1"/>
  <c r="BI355" i="2140"/>
  <c r="E4243" i="2156" s="1"/>
  <c r="BI356" i="2140"/>
  <c r="E4244" i="2156" s="1"/>
  <c r="BI357" i="2140"/>
  <c r="E4245" i="2156" s="1"/>
  <c r="BI358" i="2140"/>
  <c r="E4246" i="2156" s="1"/>
  <c r="BI359" i="2140"/>
  <c r="E4247" i="2156" s="1"/>
  <c r="BI360" i="2140"/>
  <c r="E4248" i="2156" s="1"/>
  <c r="BI361" i="2140"/>
  <c r="E4249" i="2156" s="1"/>
  <c r="BI362" i="2140"/>
  <c r="E4250" i="2156" s="1"/>
  <c r="BI364" i="2140"/>
  <c r="E4252" i="2156" s="1"/>
  <c r="BI365" i="2140"/>
  <c r="E4253" i="2156" s="1"/>
  <c r="BI366" i="2140"/>
  <c r="E4254" i="2156" s="1"/>
  <c r="BI367" i="2140"/>
  <c r="E4255" i="2156" s="1"/>
  <c r="BI368" i="2140"/>
  <c r="E4256" i="2156" s="1"/>
  <c r="BI369" i="2140"/>
  <c r="E4257" i="2156" s="1"/>
  <c r="BI370" i="2140"/>
  <c r="E4258" i="2156" s="1"/>
  <c r="BI371" i="2140"/>
  <c r="E4259" i="2156" s="1"/>
  <c r="BI372" i="2140"/>
  <c r="E4260" i="2156" s="1"/>
  <c r="BI373" i="2140"/>
  <c r="E4261" i="2156" s="1"/>
  <c r="BI374" i="2140"/>
  <c r="E4262" i="2156" s="1"/>
  <c r="BI375" i="2140"/>
  <c r="E4263" i="2156" s="1"/>
  <c r="BI376" i="2140"/>
  <c r="E4264" i="2156" s="1"/>
  <c r="BI377" i="2140"/>
  <c r="E4265" i="2156" s="1"/>
  <c r="BI378" i="2140"/>
  <c r="E4266" i="2156" s="1"/>
  <c r="BI380" i="2140"/>
  <c r="E4268" i="2156" s="1"/>
  <c r="BI381" i="2140"/>
  <c r="E4269" i="2156" s="1"/>
  <c r="BI382" i="2140"/>
  <c r="E4270" i="2156" s="1"/>
  <c r="BI383" i="2140"/>
  <c r="E4271" i="2156" s="1"/>
  <c r="BI385" i="2140"/>
  <c r="E4273" i="2156" s="1"/>
  <c r="BI386" i="2140"/>
  <c r="E4274" i="2156" s="1"/>
  <c r="BI387" i="2140"/>
  <c r="E4275" i="2156" s="1"/>
  <c r="BI388" i="2140"/>
  <c r="E4276" i="2156" s="1"/>
  <c r="BI389" i="2140"/>
  <c r="E4277" i="2156" s="1"/>
  <c r="BI390" i="2140"/>
  <c r="E4278" i="2156" s="1"/>
  <c r="BI391" i="2140"/>
  <c r="E4279" i="2156" s="1"/>
  <c r="BI392" i="2140"/>
  <c r="E4280" i="2156" s="1"/>
  <c r="BI393" i="2140"/>
  <c r="E4281" i="2156" s="1"/>
  <c r="BI5" i="2140"/>
  <c r="E3893" i="2156" s="1"/>
  <c r="BH5" i="2140"/>
  <c r="E3504" i="2156" s="1"/>
  <c r="BH6" i="2140"/>
  <c r="E3505" i="2156" s="1"/>
  <c r="BH7" i="2140"/>
  <c r="E3506" i="2156" s="1"/>
  <c r="BH8" i="2140"/>
  <c r="E3507" i="2156" s="1"/>
  <c r="BH9" i="2140"/>
  <c r="E3508" i="2156" s="1"/>
  <c r="BH10" i="2140"/>
  <c r="E3509" i="2156" s="1"/>
  <c r="BH11" i="2140"/>
  <c r="E3510" i="2156" s="1"/>
  <c r="BH12" i="2140"/>
  <c r="E3511" i="2156" s="1"/>
  <c r="BH13" i="2140"/>
  <c r="E3512" i="2156" s="1"/>
  <c r="BH14" i="2140"/>
  <c r="E3513" i="2156" s="1"/>
  <c r="BH15" i="2140"/>
  <c r="E3514" i="2156" s="1"/>
  <c r="BH16" i="2140"/>
  <c r="E3515" i="2156" s="1"/>
  <c r="BH17" i="2140"/>
  <c r="E3516" i="2156" s="1"/>
  <c r="BH18" i="2140"/>
  <c r="E3517" i="2156" s="1"/>
  <c r="BH19" i="2140"/>
  <c r="E3518" i="2156" s="1"/>
  <c r="BH20" i="2140"/>
  <c r="E3519" i="2156" s="1"/>
  <c r="BH21" i="2140"/>
  <c r="E3520" i="2156" s="1"/>
  <c r="BH22" i="2140"/>
  <c r="E3521" i="2156" s="1"/>
  <c r="BH23" i="2140"/>
  <c r="E3522" i="2156" s="1"/>
  <c r="BH24" i="2140"/>
  <c r="E3523" i="2156" s="1"/>
  <c r="BH25" i="2140"/>
  <c r="E3524" i="2156" s="1"/>
  <c r="BH26" i="2140"/>
  <c r="E3525" i="2156" s="1"/>
  <c r="BH27" i="2140"/>
  <c r="E3526" i="2156" s="1"/>
  <c r="BH28" i="2140"/>
  <c r="E3527" i="2156" s="1"/>
  <c r="BH29" i="2140"/>
  <c r="E3528" i="2156" s="1"/>
  <c r="BH30" i="2140"/>
  <c r="E3529" i="2156" s="1"/>
  <c r="BH31" i="2140"/>
  <c r="E3530" i="2156" s="1"/>
  <c r="BH32" i="2140"/>
  <c r="E3531" i="2156" s="1"/>
  <c r="BH33" i="2140"/>
  <c r="E3532" i="2156" s="1"/>
  <c r="BH34" i="2140"/>
  <c r="E3533" i="2156" s="1"/>
  <c r="BH35" i="2140"/>
  <c r="E3534" i="2156" s="1"/>
  <c r="BH36" i="2140"/>
  <c r="E3535" i="2156" s="1"/>
  <c r="BH37" i="2140"/>
  <c r="E3536" i="2156" s="1"/>
  <c r="BH38" i="2140"/>
  <c r="E3537" i="2156" s="1"/>
  <c r="BH39" i="2140"/>
  <c r="E3538" i="2156" s="1"/>
  <c r="BH40" i="2140"/>
  <c r="E3539" i="2156" s="1"/>
  <c r="BH41" i="2140"/>
  <c r="E3540" i="2156" s="1"/>
  <c r="BH42" i="2140"/>
  <c r="E3541" i="2156" s="1"/>
  <c r="BH43" i="2140"/>
  <c r="E3542" i="2156" s="1"/>
  <c r="BH45" i="2140"/>
  <c r="E3544" i="2156" s="1"/>
  <c r="BH46" i="2140"/>
  <c r="E3545" i="2156" s="1"/>
  <c r="BH47" i="2140"/>
  <c r="E3546" i="2156" s="1"/>
  <c r="BH48" i="2140"/>
  <c r="E3547" i="2156" s="1"/>
  <c r="BH49" i="2140"/>
  <c r="E3548" i="2156" s="1"/>
  <c r="BH50" i="2140"/>
  <c r="E3549" i="2156" s="1"/>
  <c r="BH51" i="2140"/>
  <c r="E3550" i="2156" s="1"/>
  <c r="BH52" i="2140"/>
  <c r="E3551" i="2156" s="1"/>
  <c r="BH53" i="2140"/>
  <c r="E3552" i="2156" s="1"/>
  <c r="BH54" i="2140"/>
  <c r="E3553" i="2156" s="1"/>
  <c r="BH55" i="2140"/>
  <c r="E3554" i="2156" s="1"/>
  <c r="BH56" i="2140"/>
  <c r="E3555" i="2156" s="1"/>
  <c r="BH57" i="2140"/>
  <c r="E3556" i="2156" s="1"/>
  <c r="BH58" i="2140"/>
  <c r="E3557" i="2156" s="1"/>
  <c r="BH60" i="2140"/>
  <c r="E3559" i="2156" s="1"/>
  <c r="BH61" i="2140"/>
  <c r="E3560" i="2156" s="1"/>
  <c r="BH62" i="2140"/>
  <c r="E3561" i="2156" s="1"/>
  <c r="BH63" i="2140"/>
  <c r="E3562" i="2156" s="1"/>
  <c r="BH64" i="2140"/>
  <c r="E3563" i="2156" s="1"/>
  <c r="BH65" i="2140"/>
  <c r="E3564" i="2156" s="1"/>
  <c r="BH67" i="2140"/>
  <c r="E3566" i="2156" s="1"/>
  <c r="BH68" i="2140"/>
  <c r="E3567" i="2156" s="1"/>
  <c r="BH69" i="2140"/>
  <c r="E3568" i="2156" s="1"/>
  <c r="BH70" i="2140"/>
  <c r="E3569" i="2156" s="1"/>
  <c r="BH71" i="2140"/>
  <c r="E3570" i="2156" s="1"/>
  <c r="BH72" i="2140"/>
  <c r="E3571" i="2156" s="1"/>
  <c r="BH73" i="2140"/>
  <c r="E3572" i="2156" s="1"/>
  <c r="BH74" i="2140"/>
  <c r="E3573" i="2156" s="1"/>
  <c r="BH75" i="2140"/>
  <c r="E3574" i="2156" s="1"/>
  <c r="BH76" i="2140"/>
  <c r="E3575" i="2156" s="1"/>
  <c r="BH77" i="2140"/>
  <c r="E3576" i="2156" s="1"/>
  <c r="BH78" i="2140"/>
  <c r="E3577" i="2156" s="1"/>
  <c r="BH79" i="2140"/>
  <c r="E3578" i="2156" s="1"/>
  <c r="BH80" i="2140"/>
  <c r="E3579" i="2156" s="1"/>
  <c r="BH81" i="2140"/>
  <c r="E3580" i="2156" s="1"/>
  <c r="BH82" i="2140"/>
  <c r="E3581" i="2156" s="1"/>
  <c r="BH83" i="2140"/>
  <c r="E3582" i="2156" s="1"/>
  <c r="BH84" i="2140"/>
  <c r="E3583" i="2156" s="1"/>
  <c r="BH85" i="2140"/>
  <c r="E3584" i="2156" s="1"/>
  <c r="BH86" i="2140"/>
  <c r="E3585" i="2156" s="1"/>
  <c r="BH88" i="2140"/>
  <c r="E3587" i="2156" s="1"/>
  <c r="BH89" i="2140"/>
  <c r="E3588" i="2156" s="1"/>
  <c r="BH90" i="2140"/>
  <c r="E3589" i="2156" s="1"/>
  <c r="BH91" i="2140"/>
  <c r="E3590" i="2156" s="1"/>
  <c r="BH92" i="2140"/>
  <c r="E3591" i="2156" s="1"/>
  <c r="BH93" i="2140"/>
  <c r="E3592" i="2156" s="1"/>
  <c r="BH94" i="2140"/>
  <c r="E3593" i="2156" s="1"/>
  <c r="BH95" i="2140"/>
  <c r="E3594" i="2156" s="1"/>
  <c r="BH96" i="2140"/>
  <c r="E3595" i="2156" s="1"/>
  <c r="BH97" i="2140"/>
  <c r="E3596" i="2156" s="1"/>
  <c r="BH98" i="2140"/>
  <c r="E3597" i="2156" s="1"/>
  <c r="BH99" i="2140"/>
  <c r="E3598" i="2156" s="1"/>
  <c r="BH100" i="2140"/>
  <c r="E3599" i="2156" s="1"/>
  <c r="BH101" i="2140"/>
  <c r="E3600" i="2156" s="1"/>
  <c r="BH102" i="2140"/>
  <c r="E3601" i="2156" s="1"/>
  <c r="BH104" i="2140"/>
  <c r="E3603" i="2156" s="1"/>
  <c r="BH105" i="2140"/>
  <c r="E3604" i="2156" s="1"/>
  <c r="BH106" i="2140"/>
  <c r="E3605" i="2156" s="1"/>
  <c r="BH107" i="2140"/>
  <c r="E3606" i="2156" s="1"/>
  <c r="BH108" i="2140"/>
  <c r="E3607" i="2156" s="1"/>
  <c r="BH110" i="2140"/>
  <c r="E3609" i="2156" s="1"/>
  <c r="BH111" i="2140"/>
  <c r="E3610" i="2156" s="1"/>
  <c r="BH112" i="2140"/>
  <c r="E3611" i="2156" s="1"/>
  <c r="BH113" i="2140"/>
  <c r="E3612" i="2156" s="1"/>
  <c r="BH114" i="2140"/>
  <c r="E3613" i="2156" s="1"/>
  <c r="BH115" i="2140"/>
  <c r="E3614" i="2156" s="1"/>
  <c r="BH116" i="2140"/>
  <c r="E3615" i="2156" s="1"/>
  <c r="BH117" i="2140"/>
  <c r="E3616" i="2156" s="1"/>
  <c r="BH118" i="2140"/>
  <c r="E3617" i="2156" s="1"/>
  <c r="BH119" i="2140"/>
  <c r="E3618" i="2156" s="1"/>
  <c r="BH120" i="2140"/>
  <c r="E3619" i="2156" s="1"/>
  <c r="BH121" i="2140"/>
  <c r="E3620" i="2156" s="1"/>
  <c r="BH122" i="2140"/>
  <c r="E3621" i="2156" s="1"/>
  <c r="BH123" i="2140"/>
  <c r="E3622" i="2156" s="1"/>
  <c r="BH124" i="2140"/>
  <c r="E3623" i="2156" s="1"/>
  <c r="BH125" i="2140"/>
  <c r="E3624" i="2156" s="1"/>
  <c r="BH127" i="2140"/>
  <c r="E3626" i="2156" s="1"/>
  <c r="BH128" i="2140"/>
  <c r="E3627" i="2156" s="1"/>
  <c r="BH129" i="2140"/>
  <c r="E3628" i="2156" s="1"/>
  <c r="BH130" i="2140"/>
  <c r="E3629" i="2156" s="1"/>
  <c r="BH132" i="2140"/>
  <c r="E3631" i="2156" s="1"/>
  <c r="BH133" i="2140"/>
  <c r="E3632" i="2156" s="1"/>
  <c r="BH134" i="2140"/>
  <c r="E3633" i="2156" s="1"/>
  <c r="BH135" i="2140"/>
  <c r="E3634" i="2156" s="1"/>
  <c r="BH136" i="2140"/>
  <c r="E3635" i="2156" s="1"/>
  <c r="BH137" i="2140"/>
  <c r="E3636" i="2156" s="1"/>
  <c r="BH138" i="2140"/>
  <c r="E3637" i="2156" s="1"/>
  <c r="BH139" i="2140"/>
  <c r="E3638" i="2156" s="1"/>
  <c r="BH140" i="2140"/>
  <c r="E3639" i="2156" s="1"/>
  <c r="BH141" i="2140"/>
  <c r="E3640" i="2156" s="1"/>
  <c r="BH142" i="2140"/>
  <c r="E3641" i="2156" s="1"/>
  <c r="BH143" i="2140"/>
  <c r="E3642" i="2156" s="1"/>
  <c r="BH144" i="2140"/>
  <c r="E3643" i="2156" s="1"/>
  <c r="BH145" i="2140"/>
  <c r="E3644" i="2156" s="1"/>
  <c r="BH146" i="2140"/>
  <c r="E3645" i="2156" s="1"/>
  <c r="BH148" i="2140"/>
  <c r="E3647" i="2156" s="1"/>
  <c r="BH149" i="2140"/>
  <c r="E3648" i="2156" s="1"/>
  <c r="BH150" i="2140"/>
  <c r="E3649" i="2156" s="1"/>
  <c r="BH151" i="2140"/>
  <c r="E3650" i="2156" s="1"/>
  <c r="BH153" i="2140"/>
  <c r="E3652" i="2156" s="1"/>
  <c r="BH154" i="2140"/>
  <c r="E3653" i="2156" s="1"/>
  <c r="BH155" i="2140"/>
  <c r="E3654" i="2156" s="1"/>
  <c r="BH156" i="2140"/>
  <c r="E3655" i="2156" s="1"/>
  <c r="BH157" i="2140"/>
  <c r="E3656" i="2156" s="1"/>
  <c r="BH158" i="2140"/>
  <c r="E3657" i="2156" s="1"/>
  <c r="BH159" i="2140"/>
  <c r="E3658" i="2156" s="1"/>
  <c r="BH160" i="2140"/>
  <c r="E3659" i="2156" s="1"/>
  <c r="BH161" i="2140"/>
  <c r="E3660" i="2156" s="1"/>
  <c r="BH162" i="2140"/>
  <c r="E3661" i="2156" s="1"/>
  <c r="BH163" i="2140"/>
  <c r="E3662" i="2156" s="1"/>
  <c r="BH164" i="2140"/>
  <c r="E3663" i="2156" s="1"/>
  <c r="BH165" i="2140"/>
  <c r="E3664" i="2156" s="1"/>
  <c r="BH166" i="2140"/>
  <c r="E3665" i="2156" s="1"/>
  <c r="BH167" i="2140"/>
  <c r="E3666" i="2156" s="1"/>
  <c r="BH169" i="2140"/>
  <c r="E3668" i="2156" s="1"/>
  <c r="BH170" i="2140"/>
  <c r="E3669" i="2156" s="1"/>
  <c r="BH171" i="2140"/>
  <c r="E3670" i="2156" s="1"/>
  <c r="BH172" i="2140"/>
  <c r="E3671" i="2156" s="1"/>
  <c r="BH173" i="2140"/>
  <c r="E3672" i="2156" s="1"/>
  <c r="BH175" i="2140"/>
  <c r="E3674" i="2156" s="1"/>
  <c r="BH176" i="2140"/>
  <c r="E3675" i="2156" s="1"/>
  <c r="BH177" i="2140"/>
  <c r="E3676" i="2156" s="1"/>
  <c r="BH178" i="2140"/>
  <c r="E3677" i="2156" s="1"/>
  <c r="BH179" i="2140"/>
  <c r="E3678" i="2156" s="1"/>
  <c r="BH180" i="2140"/>
  <c r="E3679" i="2156" s="1"/>
  <c r="BH181" i="2140"/>
  <c r="E3680" i="2156" s="1"/>
  <c r="BH182" i="2140"/>
  <c r="E3681" i="2156" s="1"/>
  <c r="BH183" i="2140"/>
  <c r="E3682" i="2156" s="1"/>
  <c r="BH184" i="2140"/>
  <c r="E3683" i="2156" s="1"/>
  <c r="BH185" i="2140"/>
  <c r="E3684" i="2156" s="1"/>
  <c r="BH186" i="2140"/>
  <c r="E3685" i="2156" s="1"/>
  <c r="BH187" i="2140"/>
  <c r="E3686" i="2156" s="1"/>
  <c r="BH188" i="2140"/>
  <c r="E3687" i="2156" s="1"/>
  <c r="BH189" i="2140"/>
  <c r="E3688" i="2156" s="1"/>
  <c r="BH190" i="2140"/>
  <c r="E3689" i="2156" s="1"/>
  <c r="BH191" i="2140"/>
  <c r="E3690" i="2156" s="1"/>
  <c r="BH192" i="2140"/>
  <c r="E3691" i="2156" s="1"/>
  <c r="BH193" i="2140"/>
  <c r="E3692" i="2156" s="1"/>
  <c r="BH194" i="2140"/>
  <c r="E3693" i="2156" s="1"/>
  <c r="BH196" i="2140"/>
  <c r="E3695" i="2156" s="1"/>
  <c r="BH197" i="2140"/>
  <c r="E3696" i="2156" s="1"/>
  <c r="BH198" i="2140"/>
  <c r="E3697" i="2156" s="1"/>
  <c r="BH199" i="2140"/>
  <c r="E3698" i="2156" s="1"/>
  <c r="BH200" i="2140"/>
  <c r="E3699" i="2156" s="1"/>
  <c r="BH201" i="2140"/>
  <c r="E3700" i="2156" s="1"/>
  <c r="BH202" i="2140"/>
  <c r="E3701" i="2156" s="1"/>
  <c r="BH203" i="2140"/>
  <c r="E3702" i="2156" s="1"/>
  <c r="BH204" i="2140"/>
  <c r="E3703" i="2156" s="1"/>
  <c r="BH205" i="2140"/>
  <c r="E3704" i="2156" s="1"/>
  <c r="BH206" i="2140"/>
  <c r="E3705" i="2156" s="1"/>
  <c r="BH207" i="2140"/>
  <c r="E3706" i="2156" s="1"/>
  <c r="BH208" i="2140"/>
  <c r="E3707" i="2156" s="1"/>
  <c r="BH209" i="2140"/>
  <c r="E3708" i="2156" s="1"/>
  <c r="BH210" i="2140"/>
  <c r="E3709" i="2156" s="1"/>
  <c r="BH212" i="2140"/>
  <c r="E3711" i="2156" s="1"/>
  <c r="BH213" i="2140"/>
  <c r="E3712" i="2156" s="1"/>
  <c r="BH214" i="2140"/>
  <c r="E3713" i="2156" s="1"/>
  <c r="BH215" i="2140"/>
  <c r="E3714" i="2156" s="1"/>
  <c r="BH217" i="2140"/>
  <c r="E3716" i="2156" s="1"/>
  <c r="BH218" i="2140"/>
  <c r="E3717" i="2156" s="1"/>
  <c r="BH219" i="2140"/>
  <c r="E3718" i="2156" s="1"/>
  <c r="BH220" i="2140"/>
  <c r="E3719" i="2156" s="1"/>
  <c r="BH221" i="2140"/>
  <c r="E3720" i="2156" s="1"/>
  <c r="BH222" i="2140"/>
  <c r="E3721" i="2156" s="1"/>
  <c r="BH223" i="2140"/>
  <c r="E3722" i="2156" s="1"/>
  <c r="BH224" i="2140"/>
  <c r="E3723" i="2156" s="1"/>
  <c r="BH225" i="2140"/>
  <c r="E3724" i="2156" s="1"/>
  <c r="BH226" i="2140"/>
  <c r="E3725" i="2156" s="1"/>
  <c r="BH227" i="2140"/>
  <c r="E3726" i="2156" s="1"/>
  <c r="BH228" i="2140"/>
  <c r="E3727" i="2156" s="1"/>
  <c r="BH229" i="2140"/>
  <c r="E3728" i="2156" s="1"/>
  <c r="BH230" i="2140"/>
  <c r="E3729" i="2156" s="1"/>
  <c r="BH231" i="2140"/>
  <c r="E3730" i="2156" s="1"/>
  <c r="BH233" i="2140"/>
  <c r="E3732" i="2156" s="1"/>
  <c r="BH234" i="2140"/>
  <c r="E3733" i="2156" s="1"/>
  <c r="BH235" i="2140"/>
  <c r="E3734" i="2156" s="1"/>
  <c r="BH236" i="2140"/>
  <c r="E3735" i="2156" s="1"/>
  <c r="BH237" i="2140"/>
  <c r="E3736" i="2156" s="1"/>
  <c r="BH239" i="2140"/>
  <c r="E3738" i="2156" s="1"/>
  <c r="BH240" i="2140"/>
  <c r="E3739" i="2156" s="1"/>
  <c r="BH241" i="2140"/>
  <c r="E3740" i="2156" s="1"/>
  <c r="BH242" i="2140"/>
  <c r="E3741" i="2156" s="1"/>
  <c r="BH243" i="2140"/>
  <c r="E3742" i="2156" s="1"/>
  <c r="BH244" i="2140"/>
  <c r="E3743" i="2156" s="1"/>
  <c r="BH245" i="2140"/>
  <c r="E3744" i="2156" s="1"/>
  <c r="BH246" i="2140"/>
  <c r="E3745" i="2156" s="1"/>
  <c r="BH247" i="2140"/>
  <c r="E3746" i="2156" s="1"/>
  <c r="BH248" i="2140"/>
  <c r="E3747" i="2156" s="1"/>
  <c r="BH249" i="2140"/>
  <c r="E3748" i="2156" s="1"/>
  <c r="BH250" i="2140"/>
  <c r="E3749" i="2156" s="1"/>
  <c r="BH251" i="2140"/>
  <c r="E3750" i="2156" s="1"/>
  <c r="BH252" i="2140"/>
  <c r="E3751" i="2156" s="1"/>
  <c r="BH253" i="2140"/>
  <c r="E3752" i="2156" s="1"/>
  <c r="BH254" i="2140"/>
  <c r="E3753" i="2156" s="1"/>
  <c r="BH255" i="2140"/>
  <c r="E3754" i="2156" s="1"/>
  <c r="BH256" i="2140"/>
  <c r="E3755" i="2156" s="1"/>
  <c r="BH257" i="2140"/>
  <c r="E3756" i="2156" s="1"/>
  <c r="BH258" i="2140"/>
  <c r="E3757" i="2156" s="1"/>
  <c r="BH260" i="2140"/>
  <c r="E3759" i="2156" s="1"/>
  <c r="BH261" i="2140"/>
  <c r="E3760" i="2156" s="1"/>
  <c r="BH262" i="2140"/>
  <c r="E3761" i="2156" s="1"/>
  <c r="BH263" i="2140"/>
  <c r="E3762" i="2156" s="1"/>
  <c r="BH264" i="2140"/>
  <c r="E3763" i="2156" s="1"/>
  <c r="BH265" i="2140"/>
  <c r="E3764" i="2156" s="1"/>
  <c r="BH266" i="2140"/>
  <c r="E3765" i="2156" s="1"/>
  <c r="BH267" i="2140"/>
  <c r="E3766" i="2156" s="1"/>
  <c r="BH268" i="2140"/>
  <c r="E3767" i="2156" s="1"/>
  <c r="BH269" i="2140"/>
  <c r="E3768" i="2156" s="1"/>
  <c r="BH270" i="2140"/>
  <c r="E3769" i="2156" s="1"/>
  <c r="BH271" i="2140"/>
  <c r="E3770" i="2156" s="1"/>
  <c r="BH272" i="2140"/>
  <c r="E3771" i="2156" s="1"/>
  <c r="BH273" i="2140"/>
  <c r="E3772" i="2156" s="1"/>
  <c r="BH274" i="2140"/>
  <c r="E3773" i="2156" s="1"/>
  <c r="BH276" i="2140"/>
  <c r="E3775" i="2156" s="1"/>
  <c r="BH277" i="2140"/>
  <c r="E3776" i="2156" s="1"/>
  <c r="BH278" i="2140"/>
  <c r="E3777" i="2156" s="1"/>
  <c r="BH279" i="2140"/>
  <c r="E3778" i="2156" s="1"/>
  <c r="BH281" i="2140"/>
  <c r="E3780" i="2156" s="1"/>
  <c r="BH282" i="2140"/>
  <c r="E3781" i="2156" s="1"/>
  <c r="BH283" i="2140"/>
  <c r="E3782" i="2156" s="1"/>
  <c r="BH284" i="2140"/>
  <c r="E3783" i="2156" s="1"/>
  <c r="BH285" i="2140"/>
  <c r="E3784" i="2156" s="1"/>
  <c r="BH286" i="2140"/>
  <c r="E3785" i="2156" s="1"/>
  <c r="BH287" i="2140"/>
  <c r="E3786" i="2156" s="1"/>
  <c r="BH288" i="2140"/>
  <c r="E3787" i="2156" s="1"/>
  <c r="BH289" i="2140"/>
  <c r="E3788" i="2156" s="1"/>
  <c r="BH290" i="2140"/>
  <c r="E3789" i="2156" s="1"/>
  <c r="BH291" i="2140"/>
  <c r="E3790" i="2156" s="1"/>
  <c r="BH292" i="2140"/>
  <c r="E3791" i="2156" s="1"/>
  <c r="BH293" i="2140"/>
  <c r="E3792" i="2156" s="1"/>
  <c r="BH294" i="2140"/>
  <c r="E3793" i="2156" s="1"/>
  <c r="BH295" i="2140"/>
  <c r="E3794" i="2156" s="1"/>
  <c r="BH297" i="2140"/>
  <c r="E3796" i="2156" s="1"/>
  <c r="BH298" i="2140"/>
  <c r="E3797" i="2156" s="1"/>
  <c r="BH299" i="2140"/>
  <c r="E3798" i="2156" s="1"/>
  <c r="BH300" i="2140"/>
  <c r="E3799" i="2156" s="1"/>
  <c r="BH301" i="2140"/>
  <c r="E3800" i="2156" s="1"/>
  <c r="BH303" i="2140"/>
  <c r="E3802" i="2156" s="1"/>
  <c r="BH304" i="2140"/>
  <c r="E3803" i="2156" s="1"/>
  <c r="BH305" i="2140"/>
  <c r="E3804" i="2156" s="1"/>
  <c r="BH306" i="2140"/>
  <c r="E3805" i="2156" s="1"/>
  <c r="BH307" i="2140"/>
  <c r="E3806" i="2156" s="1"/>
  <c r="BH308" i="2140"/>
  <c r="E3807" i="2156" s="1"/>
  <c r="BH309" i="2140"/>
  <c r="E3808" i="2156" s="1"/>
  <c r="BH310" i="2140"/>
  <c r="E3809" i="2156" s="1"/>
  <c r="BH311" i="2140"/>
  <c r="E3810" i="2156" s="1"/>
  <c r="BH312" i="2140"/>
  <c r="E3811" i="2156" s="1"/>
  <c r="BH313" i="2140"/>
  <c r="E3812" i="2156" s="1"/>
  <c r="BH314" i="2140"/>
  <c r="E3813" i="2156" s="1"/>
  <c r="BH315" i="2140"/>
  <c r="E3814" i="2156" s="1"/>
  <c r="BH316" i="2140"/>
  <c r="E3815" i="2156" s="1"/>
  <c r="BH317" i="2140"/>
  <c r="E3816" i="2156" s="1"/>
  <c r="BH318" i="2140"/>
  <c r="E3817" i="2156" s="1"/>
  <c r="BH319" i="2140"/>
  <c r="E3818" i="2156" s="1"/>
  <c r="BH320" i="2140"/>
  <c r="E3819" i="2156" s="1"/>
  <c r="BH321" i="2140"/>
  <c r="E3820" i="2156" s="1"/>
  <c r="BH322" i="2140"/>
  <c r="E3821" i="2156" s="1"/>
  <c r="BH324" i="2140"/>
  <c r="E3823" i="2156" s="1"/>
  <c r="BH325" i="2140"/>
  <c r="E3824" i="2156" s="1"/>
  <c r="BH326" i="2140"/>
  <c r="E3825" i="2156" s="1"/>
  <c r="BH327" i="2140"/>
  <c r="E3826" i="2156" s="1"/>
  <c r="BH328" i="2140"/>
  <c r="E3827" i="2156" s="1"/>
  <c r="BH329" i="2140"/>
  <c r="E3828" i="2156" s="1"/>
  <c r="BH330" i="2140"/>
  <c r="E3829" i="2156" s="1"/>
  <c r="BH331" i="2140"/>
  <c r="E3830" i="2156" s="1"/>
  <c r="BH332" i="2140"/>
  <c r="E3831" i="2156" s="1"/>
  <c r="BH333" i="2140"/>
  <c r="E3832" i="2156" s="1"/>
  <c r="BH334" i="2140"/>
  <c r="E3833" i="2156" s="1"/>
  <c r="BH335" i="2140"/>
  <c r="E3834" i="2156" s="1"/>
  <c r="BH336" i="2140"/>
  <c r="E3835" i="2156" s="1"/>
  <c r="BH337" i="2140"/>
  <c r="E3836" i="2156" s="1"/>
  <c r="BH338" i="2140"/>
  <c r="E3837" i="2156" s="1"/>
  <c r="BH340" i="2140"/>
  <c r="E3839" i="2156" s="1"/>
  <c r="BH341" i="2140"/>
  <c r="E3840" i="2156" s="1"/>
  <c r="BH342" i="2140"/>
  <c r="E3841" i="2156" s="1"/>
  <c r="BH343" i="2140"/>
  <c r="E3842" i="2156" s="1"/>
  <c r="BH345" i="2140"/>
  <c r="E3844" i="2156" s="1"/>
  <c r="BH346" i="2140"/>
  <c r="E3845" i="2156" s="1"/>
  <c r="BH347" i="2140"/>
  <c r="E3846" i="2156" s="1"/>
  <c r="BH348" i="2140"/>
  <c r="E3847" i="2156" s="1"/>
  <c r="BH349" i="2140"/>
  <c r="E3848" i="2156" s="1"/>
  <c r="BH350" i="2140"/>
  <c r="E3849" i="2156" s="1"/>
  <c r="BH351" i="2140"/>
  <c r="E3850" i="2156" s="1"/>
  <c r="BH352" i="2140"/>
  <c r="E3851" i="2156" s="1"/>
  <c r="BH353" i="2140"/>
  <c r="E3852" i="2156" s="1"/>
  <c r="BH354" i="2140"/>
  <c r="E3853" i="2156" s="1"/>
  <c r="BH355" i="2140"/>
  <c r="E3854" i="2156" s="1"/>
  <c r="BH356" i="2140"/>
  <c r="E3855" i="2156" s="1"/>
  <c r="BH357" i="2140"/>
  <c r="E3856" i="2156" s="1"/>
  <c r="BH358" i="2140"/>
  <c r="E3857" i="2156" s="1"/>
  <c r="BH359" i="2140"/>
  <c r="E3858" i="2156" s="1"/>
  <c r="BH361" i="2140"/>
  <c r="E3860" i="2156" s="1"/>
  <c r="BH362" i="2140"/>
  <c r="E3861" i="2156" s="1"/>
  <c r="BH363" i="2140"/>
  <c r="E3862" i="2156" s="1"/>
  <c r="BH364" i="2140"/>
  <c r="E3863" i="2156" s="1"/>
  <c r="BH365" i="2140"/>
  <c r="E3864" i="2156" s="1"/>
  <c r="BH367" i="2140"/>
  <c r="E3866" i="2156" s="1"/>
  <c r="BH368" i="2140"/>
  <c r="E3867" i="2156" s="1"/>
  <c r="BH369" i="2140"/>
  <c r="E3868" i="2156" s="1"/>
  <c r="BH370" i="2140"/>
  <c r="E3869" i="2156" s="1"/>
  <c r="BH371" i="2140"/>
  <c r="E3870" i="2156" s="1"/>
  <c r="BH372" i="2140"/>
  <c r="E3871" i="2156" s="1"/>
  <c r="BH373" i="2140"/>
  <c r="E3872" i="2156" s="1"/>
  <c r="BH374" i="2140"/>
  <c r="E3873" i="2156" s="1"/>
  <c r="BH375" i="2140"/>
  <c r="E3874" i="2156" s="1"/>
  <c r="BH376" i="2140"/>
  <c r="E3875" i="2156" s="1"/>
  <c r="BH377" i="2140"/>
  <c r="E3876" i="2156" s="1"/>
  <c r="BH378" i="2140"/>
  <c r="E3877" i="2156" s="1"/>
  <c r="BH379" i="2140"/>
  <c r="E3878" i="2156" s="1"/>
  <c r="BH380" i="2140"/>
  <c r="E3879" i="2156" s="1"/>
  <c r="BH381" i="2140"/>
  <c r="E3880" i="2156" s="1"/>
  <c r="BH382" i="2140"/>
  <c r="E3881" i="2156" s="1"/>
  <c r="BH383" i="2140"/>
  <c r="E3882" i="2156" s="1"/>
  <c r="BH384" i="2140"/>
  <c r="E3883" i="2156" s="1"/>
  <c r="BH385" i="2140"/>
  <c r="E3884" i="2156" s="1"/>
  <c r="BH386" i="2140"/>
  <c r="E3885" i="2156" s="1"/>
  <c r="BH388" i="2140"/>
  <c r="E3887" i="2156" s="1"/>
  <c r="BH389" i="2140"/>
  <c r="E3888" i="2156" s="1"/>
  <c r="BH390" i="2140"/>
  <c r="E3889" i="2156" s="1"/>
  <c r="BH391" i="2140"/>
  <c r="E3890" i="2156" s="1"/>
  <c r="BH392" i="2140"/>
  <c r="E3891" i="2156" s="1"/>
  <c r="BH393" i="2140"/>
  <c r="E3892" i="2156" s="1"/>
  <c r="BB6" i="2140"/>
  <c r="E1171" i="2156" s="1"/>
  <c r="BB7" i="2140"/>
  <c r="E1172" i="2156" s="1"/>
  <c r="BB9" i="2140"/>
  <c r="E1174" i="2156" s="1"/>
  <c r="BB10" i="2140"/>
  <c r="E1175" i="2156" s="1"/>
  <c r="BB11" i="2140"/>
  <c r="E1176" i="2156" s="1"/>
  <c r="BB12" i="2140"/>
  <c r="E1177" i="2156" s="1"/>
  <c r="BB13" i="2140"/>
  <c r="E1178" i="2156" s="1"/>
  <c r="BB14" i="2140"/>
  <c r="E1179" i="2156" s="1"/>
  <c r="BB15" i="2140"/>
  <c r="E1180" i="2156" s="1"/>
  <c r="BB16" i="2140"/>
  <c r="E1181" i="2156" s="1"/>
  <c r="BB17" i="2140"/>
  <c r="E1182" i="2156" s="1"/>
  <c r="BB18" i="2140"/>
  <c r="E1183" i="2156" s="1"/>
  <c r="BB19" i="2140"/>
  <c r="E1184" i="2156" s="1"/>
  <c r="BB20" i="2140"/>
  <c r="E1185" i="2156" s="1"/>
  <c r="BB21" i="2140"/>
  <c r="E1186" i="2156" s="1"/>
  <c r="BB22" i="2140"/>
  <c r="E1187" i="2156" s="1"/>
  <c r="BB23" i="2140"/>
  <c r="E1188" i="2156" s="1"/>
  <c r="BB24" i="2140"/>
  <c r="E1189" i="2156" s="1"/>
  <c r="BB25" i="2140"/>
  <c r="E1190" i="2156" s="1"/>
  <c r="BB26" i="2140"/>
  <c r="E1191" i="2156" s="1"/>
  <c r="BB27" i="2140"/>
  <c r="E1192" i="2156" s="1"/>
  <c r="BB28" i="2140"/>
  <c r="E1193" i="2156" s="1"/>
  <c r="BB29" i="2140"/>
  <c r="E1194" i="2156" s="1"/>
  <c r="BB30" i="2140"/>
  <c r="E1195" i="2156" s="1"/>
  <c r="BB31" i="2140"/>
  <c r="E1196" i="2156" s="1"/>
  <c r="BB32" i="2140"/>
  <c r="E1197" i="2156" s="1"/>
  <c r="BB33" i="2140"/>
  <c r="E1198" i="2156" s="1"/>
  <c r="BB34" i="2140"/>
  <c r="E1199" i="2156" s="1"/>
  <c r="BB35" i="2140"/>
  <c r="E1200" i="2156" s="1"/>
  <c r="BB36" i="2140"/>
  <c r="E1201" i="2156" s="1"/>
  <c r="BB37" i="2140"/>
  <c r="E1202" i="2156" s="1"/>
  <c r="BB38" i="2140"/>
  <c r="E1203" i="2156" s="1"/>
  <c r="BB39" i="2140"/>
  <c r="E1204" i="2156" s="1"/>
  <c r="BB41" i="2140"/>
  <c r="E1206" i="2156" s="1"/>
  <c r="BB42" i="2140"/>
  <c r="E1207" i="2156" s="1"/>
  <c r="BB43" i="2140"/>
  <c r="E1208" i="2156" s="1"/>
  <c r="BB44" i="2140"/>
  <c r="E1209" i="2156" s="1"/>
  <c r="BB45" i="2140"/>
  <c r="E1210" i="2156" s="1"/>
  <c r="BB46" i="2140"/>
  <c r="E1211" i="2156" s="1"/>
  <c r="BB47" i="2140"/>
  <c r="E1212" i="2156" s="1"/>
  <c r="BB48" i="2140"/>
  <c r="E1213" i="2156" s="1"/>
  <c r="BB49" i="2140"/>
  <c r="E1214" i="2156" s="1"/>
  <c r="BB50" i="2140"/>
  <c r="E1215" i="2156" s="1"/>
  <c r="BB51" i="2140"/>
  <c r="E1216" i="2156" s="1"/>
  <c r="BB53" i="2140"/>
  <c r="E1218" i="2156" s="1"/>
  <c r="BB54" i="2140"/>
  <c r="E1219" i="2156" s="1"/>
  <c r="BB55" i="2140"/>
  <c r="E1220" i="2156" s="1"/>
  <c r="BB56" i="2140"/>
  <c r="E1221" i="2156" s="1"/>
  <c r="BB57" i="2140"/>
  <c r="E1222" i="2156" s="1"/>
  <c r="BB58" i="2140"/>
  <c r="E1223" i="2156" s="1"/>
  <c r="BB59" i="2140"/>
  <c r="E1224" i="2156" s="1"/>
  <c r="BB60" i="2140"/>
  <c r="E1225" i="2156" s="1"/>
  <c r="BB61" i="2140"/>
  <c r="E1226" i="2156" s="1"/>
  <c r="BB62" i="2140"/>
  <c r="E1227" i="2156" s="1"/>
  <c r="BB63" i="2140"/>
  <c r="E1228" i="2156" s="1"/>
  <c r="BB64" i="2140"/>
  <c r="E1229" i="2156" s="1"/>
  <c r="BB65" i="2140"/>
  <c r="E1230" i="2156" s="1"/>
  <c r="BB66" i="2140"/>
  <c r="E1231" i="2156" s="1"/>
  <c r="BB67" i="2140"/>
  <c r="E1232" i="2156" s="1"/>
  <c r="BB68" i="2140"/>
  <c r="E1233" i="2156" s="1"/>
  <c r="BB69" i="2140"/>
  <c r="E1234" i="2156" s="1"/>
  <c r="BB70" i="2140"/>
  <c r="E1235" i="2156" s="1"/>
  <c r="BB71" i="2140"/>
  <c r="E1236" i="2156" s="1"/>
  <c r="BB72" i="2140"/>
  <c r="E1237" i="2156" s="1"/>
  <c r="BB73" i="2140"/>
  <c r="E1238" i="2156" s="1"/>
  <c r="BB74" i="2140"/>
  <c r="E1239" i="2156" s="1"/>
  <c r="BB75" i="2140"/>
  <c r="E1240" i="2156" s="1"/>
  <c r="BB76" i="2140"/>
  <c r="E1241" i="2156" s="1"/>
  <c r="BB77" i="2140"/>
  <c r="E1242" i="2156" s="1"/>
  <c r="BB78" i="2140"/>
  <c r="E1243" i="2156" s="1"/>
  <c r="BB79" i="2140"/>
  <c r="E1244" i="2156" s="1"/>
  <c r="BB80" i="2140"/>
  <c r="E1245" i="2156" s="1"/>
  <c r="BB81" i="2140"/>
  <c r="E1246" i="2156" s="1"/>
  <c r="BB82" i="2140"/>
  <c r="E1247" i="2156" s="1"/>
  <c r="BB83" i="2140"/>
  <c r="E1248" i="2156" s="1"/>
  <c r="BB85" i="2140"/>
  <c r="E1250" i="2156" s="1"/>
  <c r="BB86" i="2140"/>
  <c r="E1251" i="2156" s="1"/>
  <c r="BB87" i="2140"/>
  <c r="E1252" i="2156" s="1"/>
  <c r="BB88" i="2140"/>
  <c r="E1253" i="2156" s="1"/>
  <c r="BB89" i="2140"/>
  <c r="E1254" i="2156" s="1"/>
  <c r="BB90" i="2140"/>
  <c r="E1255" i="2156" s="1"/>
  <c r="BB91" i="2140"/>
  <c r="E1256" i="2156" s="1"/>
  <c r="BB92" i="2140"/>
  <c r="E1257" i="2156" s="1"/>
  <c r="BB93" i="2140"/>
  <c r="E1258" i="2156" s="1"/>
  <c r="BB94" i="2140"/>
  <c r="E1259" i="2156" s="1"/>
  <c r="BB96" i="2140"/>
  <c r="E1261" i="2156" s="1"/>
  <c r="BB97" i="2140"/>
  <c r="E1262" i="2156" s="1"/>
  <c r="BB98" i="2140"/>
  <c r="E1263" i="2156" s="1"/>
  <c r="BB99" i="2140"/>
  <c r="E1264" i="2156" s="1"/>
  <c r="BB100" i="2140"/>
  <c r="E1265" i="2156" s="1"/>
  <c r="BB101" i="2140"/>
  <c r="E1266" i="2156" s="1"/>
  <c r="BB102" i="2140"/>
  <c r="E1267" i="2156" s="1"/>
  <c r="BB103" i="2140"/>
  <c r="E1268" i="2156" s="1"/>
  <c r="BB104" i="2140"/>
  <c r="E1269" i="2156" s="1"/>
  <c r="BB105" i="2140"/>
  <c r="E1270" i="2156" s="1"/>
  <c r="BB106" i="2140"/>
  <c r="E1271" i="2156" s="1"/>
  <c r="BB107" i="2140"/>
  <c r="E1272" i="2156" s="1"/>
  <c r="BB108" i="2140"/>
  <c r="E1273" i="2156" s="1"/>
  <c r="BB109" i="2140"/>
  <c r="E1274" i="2156" s="1"/>
  <c r="BB110" i="2140"/>
  <c r="E1275" i="2156" s="1"/>
  <c r="BB111" i="2140"/>
  <c r="E1276" i="2156" s="1"/>
  <c r="BB112" i="2140"/>
  <c r="E1277" i="2156" s="1"/>
  <c r="BB113" i="2140"/>
  <c r="E1278" i="2156" s="1"/>
  <c r="BB114" i="2140"/>
  <c r="E1279" i="2156" s="1"/>
  <c r="BB115" i="2140"/>
  <c r="E1280" i="2156" s="1"/>
  <c r="BB116" i="2140"/>
  <c r="E1281" i="2156" s="1"/>
  <c r="BB117" i="2140"/>
  <c r="E1282" i="2156" s="1"/>
  <c r="BB118" i="2140"/>
  <c r="E1283" i="2156" s="1"/>
  <c r="BB119" i="2140"/>
  <c r="E1284" i="2156" s="1"/>
  <c r="BB120" i="2140"/>
  <c r="E1285" i="2156" s="1"/>
  <c r="BB121" i="2140"/>
  <c r="E1286" i="2156" s="1"/>
  <c r="BB122" i="2140"/>
  <c r="E1287" i="2156" s="1"/>
  <c r="BB123" i="2140"/>
  <c r="E1288" i="2156" s="1"/>
  <c r="BB124" i="2140"/>
  <c r="E1289" i="2156" s="1"/>
  <c r="BB125" i="2140"/>
  <c r="E1290" i="2156" s="1"/>
  <c r="BB127" i="2140"/>
  <c r="E1292" i="2156" s="1"/>
  <c r="BB129" i="2140"/>
  <c r="E1294" i="2156" s="1"/>
  <c r="BB130" i="2140"/>
  <c r="E1295" i="2156" s="1"/>
  <c r="BB131" i="2140"/>
  <c r="E1296" i="2156" s="1"/>
  <c r="BB132" i="2140"/>
  <c r="E1297" i="2156" s="1"/>
  <c r="BB133" i="2140"/>
  <c r="E1298" i="2156" s="1"/>
  <c r="BB134" i="2140"/>
  <c r="E1299" i="2156" s="1"/>
  <c r="BB135" i="2140"/>
  <c r="E1300" i="2156" s="1"/>
  <c r="BB136" i="2140"/>
  <c r="E1301" i="2156" s="1"/>
  <c r="BB137" i="2140"/>
  <c r="E1302" i="2156" s="1"/>
  <c r="BB138" i="2140"/>
  <c r="E1303" i="2156" s="1"/>
  <c r="BB139" i="2140"/>
  <c r="E1304" i="2156" s="1"/>
  <c r="BB140" i="2140"/>
  <c r="E1305" i="2156" s="1"/>
  <c r="BB141" i="2140"/>
  <c r="E1306" i="2156" s="1"/>
  <c r="BB142" i="2140"/>
  <c r="E1307" i="2156" s="1"/>
  <c r="BB143" i="2140"/>
  <c r="E1308" i="2156" s="1"/>
  <c r="BB144" i="2140"/>
  <c r="E1309" i="2156" s="1"/>
  <c r="BB145" i="2140"/>
  <c r="E1310" i="2156" s="1"/>
  <c r="BB146" i="2140"/>
  <c r="E1311" i="2156" s="1"/>
  <c r="BB147" i="2140"/>
  <c r="E1312" i="2156" s="1"/>
  <c r="BB148" i="2140"/>
  <c r="E1313" i="2156" s="1"/>
  <c r="BB149" i="2140"/>
  <c r="E1314" i="2156" s="1"/>
  <c r="BB150" i="2140"/>
  <c r="E1315" i="2156" s="1"/>
  <c r="BB151" i="2140"/>
  <c r="E1316" i="2156" s="1"/>
  <c r="BB152" i="2140"/>
  <c r="E1317" i="2156" s="1"/>
  <c r="BB153" i="2140"/>
  <c r="E1318" i="2156" s="1"/>
  <c r="BB154" i="2140"/>
  <c r="E1319" i="2156" s="1"/>
  <c r="BB155" i="2140"/>
  <c r="E1320" i="2156" s="1"/>
  <c r="BB156" i="2140"/>
  <c r="E1321" i="2156" s="1"/>
  <c r="BB157" i="2140"/>
  <c r="E1322" i="2156" s="1"/>
  <c r="BB158" i="2140"/>
  <c r="E1323" i="2156" s="1"/>
  <c r="BB159" i="2140"/>
  <c r="E1324" i="2156" s="1"/>
  <c r="BB160" i="2140"/>
  <c r="E1325" i="2156" s="1"/>
  <c r="BB161" i="2140"/>
  <c r="E1326" i="2156" s="1"/>
  <c r="BB162" i="2140"/>
  <c r="E1327" i="2156" s="1"/>
  <c r="BB163" i="2140"/>
  <c r="E1328" i="2156" s="1"/>
  <c r="BB164" i="2140"/>
  <c r="E1329" i="2156" s="1"/>
  <c r="BB165" i="2140"/>
  <c r="E1330" i="2156" s="1"/>
  <c r="BB166" i="2140"/>
  <c r="E1331" i="2156" s="1"/>
  <c r="BB167" i="2140"/>
  <c r="E1332" i="2156" s="1"/>
  <c r="BB168" i="2140"/>
  <c r="E1333" i="2156" s="1"/>
  <c r="BB169" i="2140"/>
  <c r="E1334" i="2156" s="1"/>
  <c r="BB170" i="2140"/>
  <c r="E1335" i="2156" s="1"/>
  <c r="BB171" i="2140"/>
  <c r="E1336" i="2156" s="1"/>
  <c r="BB172" i="2140"/>
  <c r="E1337" i="2156" s="1"/>
  <c r="BB173" i="2140"/>
  <c r="E1338" i="2156" s="1"/>
  <c r="BB174" i="2140"/>
  <c r="E1339" i="2156" s="1"/>
  <c r="BB175" i="2140"/>
  <c r="E1340" i="2156" s="1"/>
  <c r="BB176" i="2140"/>
  <c r="E1341" i="2156" s="1"/>
  <c r="BB177" i="2140"/>
  <c r="E1342" i="2156" s="1"/>
  <c r="BB178" i="2140"/>
  <c r="E1343" i="2156" s="1"/>
  <c r="BB179" i="2140"/>
  <c r="E1344" i="2156" s="1"/>
  <c r="BB180" i="2140"/>
  <c r="E1345" i="2156" s="1"/>
  <c r="BB182" i="2140"/>
  <c r="E1347" i="2156" s="1"/>
  <c r="BB183" i="2140"/>
  <c r="E1348" i="2156" s="1"/>
  <c r="BB184" i="2140"/>
  <c r="E1349" i="2156" s="1"/>
  <c r="BB185" i="2140"/>
  <c r="E1350" i="2156" s="1"/>
  <c r="BB186" i="2140"/>
  <c r="E1351" i="2156" s="1"/>
  <c r="BB187" i="2140"/>
  <c r="E1352" i="2156" s="1"/>
  <c r="BB188" i="2140"/>
  <c r="E1353" i="2156" s="1"/>
  <c r="BB189" i="2140"/>
  <c r="E1354" i="2156" s="1"/>
  <c r="BB190" i="2140"/>
  <c r="E1355" i="2156" s="1"/>
  <c r="BB191" i="2140"/>
  <c r="E1356" i="2156" s="1"/>
  <c r="BB192" i="2140"/>
  <c r="E1357" i="2156" s="1"/>
  <c r="BB193" i="2140"/>
  <c r="E1358" i="2156" s="1"/>
  <c r="BB194" i="2140"/>
  <c r="E1359" i="2156" s="1"/>
  <c r="BB195" i="2140"/>
  <c r="E1360" i="2156" s="1"/>
  <c r="BB196" i="2140"/>
  <c r="E1361" i="2156" s="1"/>
  <c r="BB197" i="2140"/>
  <c r="E1362" i="2156" s="1"/>
  <c r="BB198" i="2140"/>
  <c r="E1363" i="2156" s="1"/>
  <c r="BB199" i="2140"/>
  <c r="E1364" i="2156" s="1"/>
  <c r="BB200" i="2140"/>
  <c r="E1365" i="2156" s="1"/>
  <c r="BB201" i="2140"/>
  <c r="E1366" i="2156" s="1"/>
  <c r="BB202" i="2140"/>
  <c r="E1367" i="2156" s="1"/>
  <c r="BB203" i="2140"/>
  <c r="E1368" i="2156" s="1"/>
  <c r="BB204" i="2140"/>
  <c r="E1369" i="2156" s="1"/>
  <c r="BB205" i="2140"/>
  <c r="E1370" i="2156" s="1"/>
  <c r="BB206" i="2140"/>
  <c r="E1371" i="2156" s="1"/>
  <c r="BB207" i="2140"/>
  <c r="E1372" i="2156" s="1"/>
  <c r="BB208" i="2140"/>
  <c r="E1373" i="2156" s="1"/>
  <c r="BB209" i="2140"/>
  <c r="E1374" i="2156" s="1"/>
  <c r="BB210" i="2140"/>
  <c r="E1375" i="2156" s="1"/>
  <c r="BB211" i="2140"/>
  <c r="E1376" i="2156" s="1"/>
  <c r="BB212" i="2140"/>
  <c r="E1377" i="2156" s="1"/>
  <c r="BB213" i="2140"/>
  <c r="E1378" i="2156" s="1"/>
  <c r="BB214" i="2140"/>
  <c r="E1379" i="2156" s="1"/>
  <c r="BB215" i="2140"/>
  <c r="E1380" i="2156" s="1"/>
  <c r="BB216" i="2140"/>
  <c r="E1381" i="2156" s="1"/>
  <c r="BB217" i="2140"/>
  <c r="E1382" i="2156" s="1"/>
  <c r="BB218" i="2140"/>
  <c r="E1383" i="2156" s="1"/>
  <c r="BB219" i="2140"/>
  <c r="E1384" i="2156" s="1"/>
  <c r="BB220" i="2140"/>
  <c r="E1385" i="2156" s="1"/>
  <c r="BB221" i="2140"/>
  <c r="E1386" i="2156" s="1"/>
  <c r="BB222" i="2140"/>
  <c r="E1387" i="2156" s="1"/>
  <c r="BB223" i="2140"/>
  <c r="E1388" i="2156" s="1"/>
  <c r="BB225" i="2140"/>
  <c r="E1390" i="2156" s="1"/>
  <c r="BB226" i="2140"/>
  <c r="E1391" i="2156" s="1"/>
  <c r="BB227" i="2140"/>
  <c r="E1392" i="2156" s="1"/>
  <c r="BB228" i="2140"/>
  <c r="E1393" i="2156" s="1"/>
  <c r="BB229" i="2140"/>
  <c r="E1394" i="2156" s="1"/>
  <c r="BB230" i="2140"/>
  <c r="E1395" i="2156" s="1"/>
  <c r="BB231" i="2140"/>
  <c r="E1396" i="2156" s="1"/>
  <c r="BB232" i="2140"/>
  <c r="E1397" i="2156" s="1"/>
  <c r="BB233" i="2140"/>
  <c r="E1398" i="2156" s="1"/>
  <c r="BB234" i="2140"/>
  <c r="E1399" i="2156" s="1"/>
  <c r="BB235" i="2140"/>
  <c r="E1400" i="2156" s="1"/>
  <c r="BB236" i="2140"/>
  <c r="E1401" i="2156" s="1"/>
  <c r="BB237" i="2140"/>
  <c r="E1402" i="2156" s="1"/>
  <c r="BB238" i="2140"/>
  <c r="E1403" i="2156" s="1"/>
  <c r="BB239" i="2140"/>
  <c r="E1404" i="2156" s="1"/>
  <c r="BB240" i="2140"/>
  <c r="E1405" i="2156" s="1"/>
  <c r="BB241" i="2140"/>
  <c r="E1406" i="2156" s="1"/>
  <c r="BB242" i="2140"/>
  <c r="E1407" i="2156" s="1"/>
  <c r="BB243" i="2140"/>
  <c r="E1408" i="2156" s="1"/>
  <c r="BB244" i="2140"/>
  <c r="E1409" i="2156" s="1"/>
  <c r="BB245" i="2140"/>
  <c r="E1410" i="2156" s="1"/>
  <c r="BB246" i="2140"/>
  <c r="E1411" i="2156" s="1"/>
  <c r="BB247" i="2140"/>
  <c r="E1412" i="2156" s="1"/>
  <c r="BB248" i="2140"/>
  <c r="E1413" i="2156" s="1"/>
  <c r="BB249" i="2140"/>
  <c r="E1414" i="2156" s="1"/>
  <c r="BB250" i="2140"/>
  <c r="E1415" i="2156" s="1"/>
  <c r="BB252" i="2140"/>
  <c r="E1417" i="2156" s="1"/>
  <c r="BB253" i="2140"/>
  <c r="E1418" i="2156" s="1"/>
  <c r="BB254" i="2140"/>
  <c r="E1419" i="2156" s="1"/>
  <c r="BB255" i="2140"/>
  <c r="E1420" i="2156" s="1"/>
  <c r="BB256" i="2140"/>
  <c r="E1421" i="2156" s="1"/>
  <c r="BB257" i="2140"/>
  <c r="E1422" i="2156" s="1"/>
  <c r="BB258" i="2140"/>
  <c r="E1423" i="2156" s="1"/>
  <c r="BB259" i="2140"/>
  <c r="E1424" i="2156" s="1"/>
  <c r="BB260" i="2140"/>
  <c r="E1425" i="2156" s="1"/>
  <c r="BB261" i="2140"/>
  <c r="E1426" i="2156" s="1"/>
  <c r="BB262" i="2140"/>
  <c r="E1427" i="2156" s="1"/>
  <c r="BB263" i="2140"/>
  <c r="E1428" i="2156" s="1"/>
  <c r="BB264" i="2140"/>
  <c r="E1429" i="2156" s="1"/>
  <c r="BB265" i="2140"/>
  <c r="E1430" i="2156" s="1"/>
  <c r="BB267" i="2140"/>
  <c r="E1432" i="2156" s="1"/>
  <c r="BB268" i="2140"/>
  <c r="E1433" i="2156" s="1"/>
  <c r="BB269" i="2140"/>
  <c r="E1434" i="2156" s="1"/>
  <c r="BB270" i="2140"/>
  <c r="E1435" i="2156" s="1"/>
  <c r="BB271" i="2140"/>
  <c r="E1436" i="2156" s="1"/>
  <c r="BB272" i="2140"/>
  <c r="E1437" i="2156" s="1"/>
  <c r="BB273" i="2140"/>
  <c r="E1438" i="2156" s="1"/>
  <c r="BB274" i="2140"/>
  <c r="E1439" i="2156" s="1"/>
  <c r="BB275" i="2140"/>
  <c r="E1440" i="2156" s="1"/>
  <c r="BB276" i="2140"/>
  <c r="E1441" i="2156" s="1"/>
  <c r="BB277" i="2140"/>
  <c r="E1442" i="2156" s="1"/>
  <c r="BB278" i="2140"/>
  <c r="E1443" i="2156" s="1"/>
  <c r="BB279" i="2140"/>
  <c r="E1444" i="2156" s="1"/>
  <c r="BB280" i="2140"/>
  <c r="E1445" i="2156" s="1"/>
  <c r="BB281" i="2140"/>
  <c r="E1446" i="2156" s="1"/>
  <c r="BB282" i="2140"/>
  <c r="E1447" i="2156" s="1"/>
  <c r="BB283" i="2140"/>
  <c r="E1448" i="2156" s="1"/>
  <c r="BB284" i="2140"/>
  <c r="E1449" i="2156" s="1"/>
  <c r="BB285" i="2140"/>
  <c r="E1450" i="2156" s="1"/>
  <c r="BB286" i="2140"/>
  <c r="E1451" i="2156" s="1"/>
  <c r="BB287" i="2140"/>
  <c r="E1452" i="2156" s="1"/>
  <c r="BB288" i="2140"/>
  <c r="E1453" i="2156" s="1"/>
  <c r="BB289" i="2140"/>
  <c r="E1454" i="2156" s="1"/>
  <c r="BB290" i="2140"/>
  <c r="E1455" i="2156" s="1"/>
  <c r="BB292" i="2140"/>
  <c r="E1457" i="2156" s="1"/>
  <c r="BB293" i="2140"/>
  <c r="E1458" i="2156" s="1"/>
  <c r="BB294" i="2140"/>
  <c r="E1459" i="2156" s="1"/>
  <c r="BB295" i="2140"/>
  <c r="E1460" i="2156" s="1"/>
  <c r="BB296" i="2140"/>
  <c r="E1461" i="2156" s="1"/>
  <c r="BB298" i="2140"/>
  <c r="E1463" i="2156" s="1"/>
  <c r="BB299" i="2140"/>
  <c r="E1464" i="2156" s="1"/>
  <c r="BB300" i="2140"/>
  <c r="E1465" i="2156" s="1"/>
  <c r="BB301" i="2140"/>
  <c r="E1466" i="2156" s="1"/>
  <c r="BB302" i="2140"/>
  <c r="E1467" i="2156" s="1"/>
  <c r="BB303" i="2140"/>
  <c r="E1468" i="2156" s="1"/>
  <c r="BB304" i="2140"/>
  <c r="E1469" i="2156" s="1"/>
  <c r="BB305" i="2140"/>
  <c r="E1470" i="2156" s="1"/>
  <c r="BB306" i="2140"/>
  <c r="E1471" i="2156" s="1"/>
  <c r="BB307" i="2140"/>
  <c r="E1472" i="2156" s="1"/>
  <c r="BB308" i="2140"/>
  <c r="E1473" i="2156" s="1"/>
  <c r="BB309" i="2140"/>
  <c r="E1474" i="2156" s="1"/>
  <c r="BB310" i="2140"/>
  <c r="E1475" i="2156" s="1"/>
  <c r="BB311" i="2140"/>
  <c r="E1476" i="2156" s="1"/>
  <c r="BB312" i="2140"/>
  <c r="E1477" i="2156" s="1"/>
  <c r="BB313" i="2140"/>
  <c r="E1478" i="2156" s="1"/>
  <c r="BB314" i="2140"/>
  <c r="E1479" i="2156" s="1"/>
  <c r="BB315" i="2140"/>
  <c r="E1480" i="2156" s="1"/>
  <c r="BB316" i="2140"/>
  <c r="E1481" i="2156" s="1"/>
  <c r="BB317" i="2140"/>
  <c r="E1482" i="2156" s="1"/>
  <c r="BB318" i="2140"/>
  <c r="E1483" i="2156" s="1"/>
  <c r="BB319" i="2140"/>
  <c r="E1484" i="2156" s="1"/>
  <c r="BB320" i="2140"/>
  <c r="E1485" i="2156" s="1"/>
  <c r="BB321" i="2140"/>
  <c r="E1486" i="2156" s="1"/>
  <c r="BB322" i="2140"/>
  <c r="E1487" i="2156" s="1"/>
  <c r="BB323" i="2140"/>
  <c r="E1488" i="2156" s="1"/>
  <c r="BB324" i="2140"/>
  <c r="E1489" i="2156" s="1"/>
  <c r="BB325" i="2140"/>
  <c r="E1490" i="2156" s="1"/>
  <c r="BB326" i="2140"/>
  <c r="E1491" i="2156" s="1"/>
  <c r="BB327" i="2140"/>
  <c r="E1492" i="2156" s="1"/>
  <c r="BB328" i="2140"/>
  <c r="E1493" i="2156" s="1"/>
  <c r="BB329" i="2140"/>
  <c r="E1494" i="2156" s="1"/>
  <c r="BB330" i="2140"/>
  <c r="E1495" i="2156" s="1"/>
  <c r="BB331" i="2140"/>
  <c r="E1496" i="2156" s="1"/>
  <c r="BB332" i="2140"/>
  <c r="E1497" i="2156" s="1"/>
  <c r="BB333" i="2140"/>
  <c r="E1498" i="2156" s="1"/>
  <c r="BB334" i="2140"/>
  <c r="E1499" i="2156" s="1"/>
  <c r="BB335" i="2140"/>
  <c r="E1500" i="2156" s="1"/>
  <c r="BB336" i="2140"/>
  <c r="E1501" i="2156" s="1"/>
  <c r="BB337" i="2140"/>
  <c r="E1502" i="2156" s="1"/>
  <c r="BB338" i="2140"/>
  <c r="E1503" i="2156" s="1"/>
  <c r="BB340" i="2140"/>
  <c r="E1505" i="2156" s="1"/>
  <c r="BB341" i="2140"/>
  <c r="E1506" i="2156" s="1"/>
  <c r="BB342" i="2140"/>
  <c r="E1507" i="2156" s="1"/>
  <c r="BB343" i="2140"/>
  <c r="E1508" i="2156" s="1"/>
  <c r="BB344" i="2140"/>
  <c r="E1509" i="2156" s="1"/>
  <c r="BB345" i="2140"/>
  <c r="E1510" i="2156" s="1"/>
  <c r="BB346" i="2140"/>
  <c r="E1511" i="2156" s="1"/>
  <c r="BB347" i="2140"/>
  <c r="E1512" i="2156" s="1"/>
  <c r="BB348" i="2140"/>
  <c r="E1513" i="2156" s="1"/>
  <c r="BB349" i="2140"/>
  <c r="E1514" i="2156" s="1"/>
  <c r="BB350" i="2140"/>
  <c r="E1515" i="2156" s="1"/>
  <c r="BB351" i="2140"/>
  <c r="E1516" i="2156" s="1"/>
  <c r="BB352" i="2140"/>
  <c r="E1517" i="2156" s="1"/>
  <c r="BB353" i="2140"/>
  <c r="E1518" i="2156" s="1"/>
  <c r="BB354" i="2140"/>
  <c r="E1519" i="2156" s="1"/>
  <c r="BB356" i="2140"/>
  <c r="E1521" i="2156" s="1"/>
  <c r="BB357" i="2140"/>
  <c r="E1522" i="2156" s="1"/>
  <c r="BB358" i="2140"/>
  <c r="E1523" i="2156" s="1"/>
  <c r="BB359" i="2140"/>
  <c r="E1524" i="2156" s="1"/>
  <c r="BB360" i="2140"/>
  <c r="E1525" i="2156" s="1"/>
  <c r="BB362" i="2140"/>
  <c r="E1527" i="2156" s="1"/>
  <c r="BB363" i="2140"/>
  <c r="E1528" i="2156" s="1"/>
  <c r="BB364" i="2140"/>
  <c r="E1529" i="2156" s="1"/>
  <c r="BB365" i="2140"/>
  <c r="E1530" i="2156" s="1"/>
  <c r="BB366" i="2140"/>
  <c r="E1531" i="2156" s="1"/>
  <c r="BB367" i="2140"/>
  <c r="E1532" i="2156" s="1"/>
  <c r="BB368" i="2140"/>
  <c r="E1533" i="2156" s="1"/>
  <c r="BB369" i="2140"/>
  <c r="E1534" i="2156" s="1"/>
  <c r="BB370" i="2140"/>
  <c r="E1535" i="2156" s="1"/>
  <c r="BB371" i="2140"/>
  <c r="E1536" i="2156" s="1"/>
  <c r="BB372" i="2140"/>
  <c r="E1537" i="2156" s="1"/>
  <c r="BB373" i="2140"/>
  <c r="E1538" i="2156" s="1"/>
  <c r="BB374" i="2140"/>
  <c r="E1539" i="2156" s="1"/>
  <c r="BB375" i="2140"/>
  <c r="E1540" i="2156" s="1"/>
  <c r="BB376" i="2140"/>
  <c r="E1541" i="2156" s="1"/>
  <c r="BB377" i="2140"/>
  <c r="E1542" i="2156" s="1"/>
  <c r="BB378" i="2140"/>
  <c r="E1543" i="2156" s="1"/>
  <c r="BB379" i="2140"/>
  <c r="E1544" i="2156" s="1"/>
  <c r="BB380" i="2140"/>
  <c r="E1545" i="2156" s="1"/>
  <c r="BB381" i="2140"/>
  <c r="E1546" i="2156" s="1"/>
  <c r="BB382" i="2140"/>
  <c r="E1547" i="2156" s="1"/>
  <c r="BB383" i="2140"/>
  <c r="E1548" i="2156" s="1"/>
  <c r="BB384" i="2140"/>
  <c r="E1549" i="2156" s="1"/>
  <c r="BB385" i="2140"/>
  <c r="E1550" i="2156" s="1"/>
  <c r="BB386" i="2140"/>
  <c r="E1551" i="2156" s="1"/>
  <c r="BB387" i="2140"/>
  <c r="E1552" i="2156" s="1"/>
  <c r="BB388" i="2140"/>
  <c r="E1553" i="2156" s="1"/>
  <c r="BB389" i="2140"/>
  <c r="E1554" i="2156" s="1"/>
  <c r="BB390" i="2140"/>
  <c r="E1555" i="2156" s="1"/>
  <c r="BB391" i="2140"/>
  <c r="E1556" i="2156" s="1"/>
  <c r="BB392" i="2140"/>
  <c r="E1557" i="2156" s="1"/>
  <c r="BB393" i="2140"/>
  <c r="E1558" i="2156" s="1"/>
  <c r="BB5" i="2140"/>
  <c r="E1170" i="2156" s="1"/>
  <c r="BA288" i="2140"/>
  <c r="E1064" i="2156" s="1"/>
  <c r="BA289" i="2140"/>
  <c r="E1065" i="2156" s="1"/>
  <c r="BA290" i="2140"/>
  <c r="E1066" i="2156" s="1"/>
  <c r="BA291" i="2140"/>
  <c r="E1067" i="2156" s="1"/>
  <c r="AZ286" i="2140"/>
  <c r="E673" i="2156" s="1"/>
  <c r="AZ288" i="2140"/>
  <c r="E675" i="2156" s="1"/>
  <c r="AZ290" i="2140"/>
  <c r="E677" i="2156" s="1"/>
  <c r="AZ291" i="2140"/>
  <c r="E678" i="2156" s="1"/>
  <c r="BM6" i="2140"/>
  <c r="E5450" i="2156" s="1"/>
  <c r="BM7" i="2140"/>
  <c r="E5451" i="2156" s="1"/>
  <c r="BM8" i="2140"/>
  <c r="E5452" i="2156" s="1"/>
  <c r="BM9" i="2140"/>
  <c r="E5453" i="2156" s="1"/>
  <c r="BM11" i="2140"/>
  <c r="E5455" i="2156" s="1"/>
  <c r="BM12" i="2140"/>
  <c r="E5456" i="2156" s="1"/>
  <c r="BM13" i="2140"/>
  <c r="E5457" i="2156" s="1"/>
  <c r="BM14" i="2140"/>
  <c r="E5458" i="2156" s="1"/>
  <c r="BM15" i="2140"/>
  <c r="E5459" i="2156" s="1"/>
  <c r="BM16" i="2140"/>
  <c r="E5460" i="2156" s="1"/>
  <c r="BM17" i="2140"/>
  <c r="E5461" i="2156" s="1"/>
  <c r="BM18" i="2140"/>
  <c r="E5462" i="2156" s="1"/>
  <c r="BM19" i="2140"/>
  <c r="E5463" i="2156" s="1"/>
  <c r="BM20" i="2140"/>
  <c r="E5464" i="2156" s="1"/>
  <c r="BM21" i="2140"/>
  <c r="E5465" i="2156" s="1"/>
  <c r="BM22" i="2140"/>
  <c r="E5466" i="2156" s="1"/>
  <c r="BM23" i="2140"/>
  <c r="E5467" i="2156" s="1"/>
  <c r="BM24" i="2140"/>
  <c r="E5468" i="2156" s="1"/>
  <c r="BM25" i="2140"/>
  <c r="E5469" i="2156" s="1"/>
  <c r="BM27" i="2140"/>
  <c r="E5471" i="2156" s="1"/>
  <c r="BM28" i="2140"/>
  <c r="E5472" i="2156" s="1"/>
  <c r="BM29" i="2140"/>
  <c r="E5473" i="2156" s="1"/>
  <c r="BM30" i="2140"/>
  <c r="E5474" i="2156" s="1"/>
  <c r="BM31" i="2140"/>
  <c r="E5475" i="2156" s="1"/>
  <c r="BM32" i="2140"/>
  <c r="E5476" i="2156" s="1"/>
  <c r="BM33" i="2140"/>
  <c r="E5477" i="2156" s="1"/>
  <c r="BM34" i="2140"/>
  <c r="E5478" i="2156" s="1"/>
  <c r="BM35" i="2140"/>
  <c r="E5479" i="2156" s="1"/>
  <c r="BM36" i="2140"/>
  <c r="E5480" i="2156" s="1"/>
  <c r="BM37" i="2140"/>
  <c r="E5481" i="2156" s="1"/>
  <c r="BM38" i="2140"/>
  <c r="E5482" i="2156" s="1"/>
  <c r="BM39" i="2140"/>
  <c r="E5483" i="2156" s="1"/>
  <c r="BM40" i="2140"/>
  <c r="E5484" i="2156" s="1"/>
  <c r="BM41" i="2140"/>
  <c r="E5485" i="2156" s="1"/>
  <c r="BM43" i="2140"/>
  <c r="E5487" i="2156" s="1"/>
  <c r="BM44" i="2140"/>
  <c r="E5488" i="2156" s="1"/>
  <c r="BM45" i="2140"/>
  <c r="E5489" i="2156" s="1"/>
  <c r="BM46" i="2140"/>
  <c r="E5490" i="2156" s="1"/>
  <c r="BM47" i="2140"/>
  <c r="E5491" i="2156" s="1"/>
  <c r="BM48" i="2140"/>
  <c r="E5492" i="2156" s="1"/>
  <c r="BM49" i="2140"/>
  <c r="E5493" i="2156" s="1"/>
  <c r="BM50" i="2140"/>
  <c r="E5494" i="2156" s="1"/>
  <c r="BM51" i="2140"/>
  <c r="E5495" i="2156" s="1"/>
  <c r="BM52" i="2140"/>
  <c r="E5496" i="2156" s="1"/>
  <c r="BM53" i="2140"/>
  <c r="E5497" i="2156" s="1"/>
  <c r="BM54" i="2140"/>
  <c r="E5498" i="2156" s="1"/>
  <c r="BM55" i="2140"/>
  <c r="E5499" i="2156" s="1"/>
  <c r="BM56" i="2140"/>
  <c r="E5500" i="2156" s="1"/>
  <c r="BM57" i="2140"/>
  <c r="E5501" i="2156" s="1"/>
  <c r="BM59" i="2140"/>
  <c r="E5503" i="2156" s="1"/>
  <c r="BM60" i="2140"/>
  <c r="E5504" i="2156" s="1"/>
  <c r="BM61" i="2140"/>
  <c r="E5505" i="2156" s="1"/>
  <c r="BM62" i="2140"/>
  <c r="E5506" i="2156" s="1"/>
  <c r="BM63" i="2140"/>
  <c r="E5507" i="2156" s="1"/>
  <c r="BM64" i="2140"/>
  <c r="E5508" i="2156" s="1"/>
  <c r="BM65" i="2140"/>
  <c r="E5509" i="2156" s="1"/>
  <c r="BM66" i="2140"/>
  <c r="E5510" i="2156" s="1"/>
  <c r="BM67" i="2140"/>
  <c r="E5511" i="2156" s="1"/>
  <c r="BM68" i="2140"/>
  <c r="E5512" i="2156" s="1"/>
  <c r="BM69" i="2140"/>
  <c r="E5513" i="2156" s="1"/>
  <c r="BM70" i="2140"/>
  <c r="E5514" i="2156" s="1"/>
  <c r="BM71" i="2140"/>
  <c r="E5515" i="2156" s="1"/>
  <c r="BM72" i="2140"/>
  <c r="E5516" i="2156" s="1"/>
  <c r="BM73" i="2140"/>
  <c r="E5517" i="2156" s="1"/>
  <c r="BM75" i="2140"/>
  <c r="E5519" i="2156" s="1"/>
  <c r="BM76" i="2140"/>
  <c r="E5520" i="2156" s="1"/>
  <c r="BM77" i="2140"/>
  <c r="E5521" i="2156" s="1"/>
  <c r="BM78" i="2140"/>
  <c r="E5522" i="2156" s="1"/>
  <c r="BM79" i="2140"/>
  <c r="E5523" i="2156" s="1"/>
  <c r="BM80" i="2140"/>
  <c r="E5524" i="2156" s="1"/>
  <c r="BM81" i="2140"/>
  <c r="E5525" i="2156" s="1"/>
  <c r="BM82" i="2140"/>
  <c r="E5526" i="2156" s="1"/>
  <c r="BM83" i="2140"/>
  <c r="E5527" i="2156" s="1"/>
  <c r="BM84" i="2140"/>
  <c r="E5528" i="2156" s="1"/>
  <c r="BM85" i="2140"/>
  <c r="E5529" i="2156" s="1"/>
  <c r="BM86" i="2140"/>
  <c r="E5530" i="2156" s="1"/>
  <c r="BM87" i="2140"/>
  <c r="E5531" i="2156" s="1"/>
  <c r="BM88" i="2140"/>
  <c r="E5532" i="2156" s="1"/>
  <c r="BM89" i="2140"/>
  <c r="E5533" i="2156" s="1"/>
  <c r="BM91" i="2140"/>
  <c r="E5535" i="2156" s="1"/>
  <c r="BM92" i="2140"/>
  <c r="E5536" i="2156" s="1"/>
  <c r="BM93" i="2140"/>
  <c r="E5537" i="2156" s="1"/>
  <c r="BM94" i="2140"/>
  <c r="E5538" i="2156" s="1"/>
  <c r="BM95" i="2140"/>
  <c r="E5539" i="2156" s="1"/>
  <c r="BM96" i="2140"/>
  <c r="E5540" i="2156" s="1"/>
  <c r="BM97" i="2140"/>
  <c r="E5541" i="2156" s="1"/>
  <c r="BM98" i="2140"/>
  <c r="E5542" i="2156" s="1"/>
  <c r="BM99" i="2140"/>
  <c r="E5543" i="2156" s="1"/>
  <c r="BM100" i="2140"/>
  <c r="E5544" i="2156" s="1"/>
  <c r="BM101" i="2140"/>
  <c r="E5545" i="2156" s="1"/>
  <c r="BM102" i="2140"/>
  <c r="E5546" i="2156" s="1"/>
  <c r="BM103" i="2140"/>
  <c r="E5547" i="2156" s="1"/>
  <c r="BM104" i="2140"/>
  <c r="E5548" i="2156" s="1"/>
  <c r="BM105" i="2140"/>
  <c r="E5549" i="2156" s="1"/>
  <c r="BM107" i="2140"/>
  <c r="E5551" i="2156" s="1"/>
  <c r="BM108" i="2140"/>
  <c r="E5552" i="2156" s="1"/>
  <c r="BM109" i="2140"/>
  <c r="E5553" i="2156" s="1"/>
  <c r="BM110" i="2140"/>
  <c r="E5554" i="2156" s="1"/>
  <c r="BM111" i="2140"/>
  <c r="E5555" i="2156" s="1"/>
  <c r="BM112" i="2140"/>
  <c r="E5556" i="2156" s="1"/>
  <c r="BM113" i="2140"/>
  <c r="E5557" i="2156" s="1"/>
  <c r="BM114" i="2140"/>
  <c r="E5558" i="2156" s="1"/>
  <c r="BM115" i="2140"/>
  <c r="E5559" i="2156" s="1"/>
  <c r="BM116" i="2140"/>
  <c r="E5560" i="2156" s="1"/>
  <c r="BM117" i="2140"/>
  <c r="E5561" i="2156" s="1"/>
  <c r="BM118" i="2140"/>
  <c r="E5562" i="2156" s="1"/>
  <c r="BM119" i="2140"/>
  <c r="E5563" i="2156" s="1"/>
  <c r="BM120" i="2140"/>
  <c r="E5564" i="2156" s="1"/>
  <c r="BM122" i="2140"/>
  <c r="E5566" i="2156" s="1"/>
  <c r="BM123" i="2140"/>
  <c r="E5567" i="2156" s="1"/>
  <c r="BM127" i="2140"/>
  <c r="E5571" i="2156" s="1"/>
  <c r="BM128" i="2140"/>
  <c r="E5572" i="2156" s="1"/>
  <c r="BM129" i="2140"/>
  <c r="E5573" i="2156" s="1"/>
  <c r="BM131" i="2140"/>
  <c r="E5575" i="2156" s="1"/>
  <c r="BM132" i="2140"/>
  <c r="E5576" i="2156" s="1"/>
  <c r="BM133" i="2140"/>
  <c r="E5577" i="2156" s="1"/>
  <c r="BM135" i="2140"/>
  <c r="E5579" i="2156" s="1"/>
  <c r="BM136" i="2140"/>
  <c r="E5580" i="2156" s="1"/>
  <c r="BM137" i="2140"/>
  <c r="E5581" i="2156" s="1"/>
  <c r="BM139" i="2140"/>
  <c r="E5583" i="2156" s="1"/>
  <c r="BM140" i="2140"/>
  <c r="E5584" i="2156" s="1"/>
  <c r="BM141" i="2140"/>
  <c r="E5585" i="2156" s="1"/>
  <c r="BM143" i="2140"/>
  <c r="E5587" i="2156" s="1"/>
  <c r="BM144" i="2140"/>
  <c r="E5588" i="2156" s="1"/>
  <c r="BM145" i="2140"/>
  <c r="E5589" i="2156" s="1"/>
  <c r="BM147" i="2140"/>
  <c r="E5591" i="2156" s="1"/>
  <c r="BM148" i="2140"/>
  <c r="E5592" i="2156" s="1"/>
  <c r="BM149" i="2140"/>
  <c r="E5593" i="2156" s="1"/>
  <c r="BM151" i="2140"/>
  <c r="E5595" i="2156" s="1"/>
  <c r="BM152" i="2140"/>
  <c r="E5596" i="2156" s="1"/>
  <c r="BM153" i="2140"/>
  <c r="E5597" i="2156" s="1"/>
  <c r="BM155" i="2140"/>
  <c r="E5599" i="2156" s="1"/>
  <c r="BM156" i="2140"/>
  <c r="E5600" i="2156" s="1"/>
  <c r="BM157" i="2140"/>
  <c r="E5601" i="2156" s="1"/>
  <c r="BM159" i="2140"/>
  <c r="E5603" i="2156" s="1"/>
  <c r="BM160" i="2140"/>
  <c r="E5604" i="2156" s="1"/>
  <c r="BM161" i="2140"/>
  <c r="E5605" i="2156" s="1"/>
  <c r="BM163" i="2140"/>
  <c r="E5607" i="2156" s="1"/>
  <c r="BM164" i="2140"/>
  <c r="E5608" i="2156" s="1"/>
  <c r="BM165" i="2140"/>
  <c r="E5609" i="2156" s="1"/>
  <c r="BM167" i="2140"/>
  <c r="E5611" i="2156" s="1"/>
  <c r="BM168" i="2140"/>
  <c r="E5612" i="2156" s="1"/>
  <c r="BM169" i="2140"/>
  <c r="E5613" i="2156" s="1"/>
  <c r="BM171" i="2140"/>
  <c r="E5615" i="2156" s="1"/>
  <c r="BM172" i="2140"/>
  <c r="E5616" i="2156" s="1"/>
  <c r="BM173" i="2140"/>
  <c r="E5617" i="2156" s="1"/>
  <c r="BM175" i="2140"/>
  <c r="E5619" i="2156" s="1"/>
  <c r="BM176" i="2140"/>
  <c r="E5620" i="2156" s="1"/>
  <c r="BM177" i="2140"/>
  <c r="E5621" i="2156" s="1"/>
  <c r="BM179" i="2140"/>
  <c r="E5623" i="2156" s="1"/>
  <c r="BM180" i="2140"/>
  <c r="E5624" i="2156" s="1"/>
  <c r="BM181" i="2140"/>
  <c r="E5625" i="2156" s="1"/>
  <c r="BM183" i="2140"/>
  <c r="E5627" i="2156" s="1"/>
  <c r="BM184" i="2140"/>
  <c r="E5628" i="2156" s="1"/>
  <c r="BM185" i="2140"/>
  <c r="E5629" i="2156" s="1"/>
  <c r="BM187" i="2140"/>
  <c r="E5631" i="2156" s="1"/>
  <c r="BM188" i="2140"/>
  <c r="E5632" i="2156" s="1"/>
  <c r="BM189" i="2140"/>
  <c r="E5633" i="2156" s="1"/>
  <c r="BM191" i="2140"/>
  <c r="E5635" i="2156" s="1"/>
  <c r="BM192" i="2140"/>
  <c r="E5636" i="2156" s="1"/>
  <c r="BM193" i="2140"/>
  <c r="E5637" i="2156" s="1"/>
  <c r="BM195" i="2140"/>
  <c r="E5639" i="2156" s="1"/>
  <c r="BM196" i="2140"/>
  <c r="E5640" i="2156" s="1"/>
  <c r="BM197" i="2140"/>
  <c r="E5641" i="2156" s="1"/>
  <c r="BM199" i="2140"/>
  <c r="E5643" i="2156" s="1"/>
  <c r="BM200" i="2140"/>
  <c r="E5644" i="2156" s="1"/>
  <c r="BM201" i="2140"/>
  <c r="E5645" i="2156" s="1"/>
  <c r="BM203" i="2140"/>
  <c r="E5647" i="2156" s="1"/>
  <c r="BM204" i="2140"/>
  <c r="E5648" i="2156" s="1"/>
  <c r="BM205" i="2140"/>
  <c r="E5649" i="2156" s="1"/>
  <c r="BM207" i="2140"/>
  <c r="E5651" i="2156" s="1"/>
  <c r="BM208" i="2140"/>
  <c r="E5652" i="2156" s="1"/>
  <c r="BM209" i="2140"/>
  <c r="E5653" i="2156" s="1"/>
  <c r="BM211" i="2140"/>
  <c r="E5655" i="2156" s="1"/>
  <c r="BM212" i="2140"/>
  <c r="E5656" i="2156" s="1"/>
  <c r="BM213" i="2140"/>
  <c r="E5657" i="2156" s="1"/>
  <c r="BM215" i="2140"/>
  <c r="E5659" i="2156" s="1"/>
  <c r="BM216" i="2140"/>
  <c r="E5660" i="2156" s="1"/>
  <c r="BM217" i="2140"/>
  <c r="E5661" i="2156" s="1"/>
  <c r="BM219" i="2140"/>
  <c r="E5663" i="2156" s="1"/>
  <c r="BM220" i="2140"/>
  <c r="E5664" i="2156" s="1"/>
  <c r="BM221" i="2140"/>
  <c r="E5665" i="2156" s="1"/>
  <c r="BM223" i="2140"/>
  <c r="E5667" i="2156" s="1"/>
  <c r="BM224" i="2140"/>
  <c r="E5668" i="2156" s="1"/>
  <c r="BM225" i="2140"/>
  <c r="E5669" i="2156" s="1"/>
  <c r="BM227" i="2140"/>
  <c r="E5671" i="2156" s="1"/>
  <c r="BM228" i="2140"/>
  <c r="E5672" i="2156" s="1"/>
  <c r="BM229" i="2140"/>
  <c r="E5673" i="2156" s="1"/>
  <c r="BM231" i="2140"/>
  <c r="E5675" i="2156" s="1"/>
  <c r="BM232" i="2140"/>
  <c r="E5676" i="2156" s="1"/>
  <c r="BM233" i="2140"/>
  <c r="E5677" i="2156" s="1"/>
  <c r="BM235" i="2140"/>
  <c r="E5679" i="2156" s="1"/>
  <c r="BM236" i="2140"/>
  <c r="E5680" i="2156" s="1"/>
  <c r="BM237" i="2140"/>
  <c r="E5681" i="2156" s="1"/>
  <c r="BM239" i="2140"/>
  <c r="E5683" i="2156" s="1"/>
  <c r="BM240" i="2140"/>
  <c r="E5684" i="2156" s="1"/>
  <c r="BM241" i="2140"/>
  <c r="E5685" i="2156" s="1"/>
  <c r="BM243" i="2140"/>
  <c r="E5687" i="2156" s="1"/>
  <c r="BM244" i="2140"/>
  <c r="E5688" i="2156" s="1"/>
  <c r="BM245" i="2140"/>
  <c r="E5689" i="2156" s="1"/>
  <c r="BM247" i="2140"/>
  <c r="E5691" i="2156" s="1"/>
  <c r="BM248" i="2140"/>
  <c r="E5692" i="2156" s="1"/>
  <c r="BM249" i="2140"/>
  <c r="E5693" i="2156" s="1"/>
  <c r="BM251" i="2140"/>
  <c r="E5695" i="2156" s="1"/>
  <c r="BM252" i="2140"/>
  <c r="E5696" i="2156" s="1"/>
  <c r="BM253" i="2140"/>
  <c r="E5697" i="2156" s="1"/>
  <c r="BM255" i="2140"/>
  <c r="E5699" i="2156" s="1"/>
  <c r="BM256" i="2140"/>
  <c r="E5700" i="2156" s="1"/>
  <c r="BM257" i="2140"/>
  <c r="E5701" i="2156" s="1"/>
  <c r="BM259" i="2140"/>
  <c r="E5703" i="2156" s="1"/>
  <c r="BM260" i="2140"/>
  <c r="E5704" i="2156" s="1"/>
  <c r="BM261" i="2140"/>
  <c r="E5705" i="2156" s="1"/>
  <c r="BM263" i="2140"/>
  <c r="E5707" i="2156" s="1"/>
  <c r="BM264" i="2140"/>
  <c r="E5708" i="2156" s="1"/>
  <c r="BM265" i="2140"/>
  <c r="E5709" i="2156" s="1"/>
  <c r="BM267" i="2140"/>
  <c r="E5711" i="2156" s="1"/>
  <c r="BM268" i="2140"/>
  <c r="E5712" i="2156" s="1"/>
  <c r="BM269" i="2140"/>
  <c r="E5713" i="2156" s="1"/>
  <c r="BM271" i="2140"/>
  <c r="E5715" i="2156" s="1"/>
  <c r="BM272" i="2140"/>
  <c r="E5716" i="2156" s="1"/>
  <c r="BM273" i="2140"/>
  <c r="E5717" i="2156" s="1"/>
  <c r="BM275" i="2140"/>
  <c r="E5719" i="2156" s="1"/>
  <c r="BM276" i="2140"/>
  <c r="E5720" i="2156" s="1"/>
  <c r="BM277" i="2140"/>
  <c r="E5721" i="2156" s="1"/>
  <c r="BM279" i="2140"/>
  <c r="E5723" i="2156" s="1"/>
  <c r="BM280" i="2140"/>
  <c r="E5724" i="2156" s="1"/>
  <c r="BM281" i="2140"/>
  <c r="E5725" i="2156" s="1"/>
  <c r="BM283" i="2140"/>
  <c r="E5727" i="2156" s="1"/>
  <c r="BM284" i="2140"/>
  <c r="E5728" i="2156" s="1"/>
  <c r="BM285" i="2140"/>
  <c r="E5729" i="2156" s="1"/>
  <c r="BM287" i="2140"/>
  <c r="E5731" i="2156" s="1"/>
  <c r="BM288" i="2140"/>
  <c r="E5732" i="2156" s="1"/>
  <c r="BM289" i="2140"/>
  <c r="E5733" i="2156" s="1"/>
  <c r="BM291" i="2140"/>
  <c r="E5735" i="2156" s="1"/>
  <c r="BM292" i="2140"/>
  <c r="E5736" i="2156" s="1"/>
  <c r="BM293" i="2140"/>
  <c r="E5737" i="2156" s="1"/>
  <c r="BM295" i="2140"/>
  <c r="E5739" i="2156" s="1"/>
  <c r="BM296" i="2140"/>
  <c r="E5740" i="2156" s="1"/>
  <c r="BM297" i="2140"/>
  <c r="E5741" i="2156" s="1"/>
  <c r="BM299" i="2140"/>
  <c r="E5743" i="2156" s="1"/>
  <c r="BM300" i="2140"/>
  <c r="E5744" i="2156" s="1"/>
  <c r="BM301" i="2140"/>
  <c r="E5745" i="2156" s="1"/>
  <c r="BM303" i="2140"/>
  <c r="E5747" i="2156" s="1"/>
  <c r="BM304" i="2140"/>
  <c r="E5748" i="2156" s="1"/>
  <c r="BM305" i="2140"/>
  <c r="E5749" i="2156" s="1"/>
  <c r="BM307" i="2140"/>
  <c r="E5751" i="2156" s="1"/>
  <c r="BM308" i="2140"/>
  <c r="E5752" i="2156" s="1"/>
  <c r="BM309" i="2140"/>
  <c r="E5753" i="2156" s="1"/>
  <c r="BM311" i="2140"/>
  <c r="E5755" i="2156" s="1"/>
  <c r="BM312" i="2140"/>
  <c r="E5756" i="2156" s="1"/>
  <c r="BM313" i="2140"/>
  <c r="E5757" i="2156" s="1"/>
  <c r="BM315" i="2140"/>
  <c r="E5759" i="2156" s="1"/>
  <c r="BM316" i="2140"/>
  <c r="E5760" i="2156" s="1"/>
  <c r="BM317" i="2140"/>
  <c r="E5761" i="2156" s="1"/>
  <c r="BM319" i="2140"/>
  <c r="E5763" i="2156" s="1"/>
  <c r="BM320" i="2140"/>
  <c r="E5764" i="2156" s="1"/>
  <c r="BM321" i="2140"/>
  <c r="E5765" i="2156" s="1"/>
  <c r="BM323" i="2140"/>
  <c r="E5767" i="2156" s="1"/>
  <c r="BM324" i="2140"/>
  <c r="E5768" i="2156" s="1"/>
  <c r="BM325" i="2140"/>
  <c r="E5769" i="2156" s="1"/>
  <c r="BM327" i="2140"/>
  <c r="E5771" i="2156" s="1"/>
  <c r="BM328" i="2140"/>
  <c r="E5772" i="2156" s="1"/>
  <c r="BM329" i="2140"/>
  <c r="E5773" i="2156" s="1"/>
  <c r="BM331" i="2140"/>
  <c r="E5775" i="2156" s="1"/>
  <c r="BM332" i="2140"/>
  <c r="E5776" i="2156" s="1"/>
  <c r="BM333" i="2140"/>
  <c r="E5777" i="2156" s="1"/>
  <c r="BM335" i="2140"/>
  <c r="E5779" i="2156" s="1"/>
  <c r="BM336" i="2140"/>
  <c r="E5780" i="2156" s="1"/>
  <c r="BM337" i="2140"/>
  <c r="E5781" i="2156" s="1"/>
  <c r="BM339" i="2140"/>
  <c r="E5783" i="2156" s="1"/>
  <c r="BM340" i="2140"/>
  <c r="E5784" i="2156" s="1"/>
  <c r="BM341" i="2140"/>
  <c r="E5785" i="2156" s="1"/>
  <c r="BM343" i="2140"/>
  <c r="E5787" i="2156" s="1"/>
  <c r="BM344" i="2140"/>
  <c r="E5788" i="2156" s="1"/>
  <c r="BM345" i="2140"/>
  <c r="E5789" i="2156" s="1"/>
  <c r="BM347" i="2140"/>
  <c r="E5791" i="2156" s="1"/>
  <c r="BM348" i="2140"/>
  <c r="E5792" i="2156" s="1"/>
  <c r="BM349" i="2140"/>
  <c r="E5793" i="2156" s="1"/>
  <c r="BM351" i="2140"/>
  <c r="E5795" i="2156" s="1"/>
  <c r="BM352" i="2140"/>
  <c r="E5796" i="2156" s="1"/>
  <c r="BM353" i="2140"/>
  <c r="E5797" i="2156" s="1"/>
  <c r="BM355" i="2140"/>
  <c r="E5799" i="2156" s="1"/>
  <c r="BM356" i="2140"/>
  <c r="E5800" i="2156" s="1"/>
  <c r="BM357" i="2140"/>
  <c r="E5801" i="2156" s="1"/>
  <c r="BM359" i="2140"/>
  <c r="E5803" i="2156" s="1"/>
  <c r="BM360" i="2140"/>
  <c r="E5804" i="2156" s="1"/>
  <c r="BM361" i="2140"/>
  <c r="E5805" i="2156" s="1"/>
  <c r="BM363" i="2140"/>
  <c r="E5807" i="2156" s="1"/>
  <c r="BM364" i="2140"/>
  <c r="E5808" i="2156" s="1"/>
  <c r="BM365" i="2140"/>
  <c r="E5809" i="2156" s="1"/>
  <c r="BM367" i="2140"/>
  <c r="E5811" i="2156" s="1"/>
  <c r="BM368" i="2140"/>
  <c r="E5812" i="2156" s="1"/>
  <c r="BM369" i="2140"/>
  <c r="E5813" i="2156" s="1"/>
  <c r="BM371" i="2140"/>
  <c r="E5815" i="2156" s="1"/>
  <c r="BM372" i="2140"/>
  <c r="E5816" i="2156" s="1"/>
  <c r="BM373" i="2140"/>
  <c r="E5817" i="2156" s="1"/>
  <c r="BM375" i="2140"/>
  <c r="E5819" i="2156" s="1"/>
  <c r="BM376" i="2140"/>
  <c r="E5820" i="2156" s="1"/>
  <c r="BM377" i="2140"/>
  <c r="E5821" i="2156" s="1"/>
  <c r="BM379" i="2140"/>
  <c r="E5823" i="2156" s="1"/>
  <c r="BM380" i="2140"/>
  <c r="E5824" i="2156" s="1"/>
  <c r="BM381" i="2140"/>
  <c r="E5825" i="2156" s="1"/>
  <c r="BM383" i="2140"/>
  <c r="E5827" i="2156" s="1"/>
  <c r="BM384" i="2140"/>
  <c r="E5828" i="2156" s="1"/>
  <c r="BM385" i="2140"/>
  <c r="E5829" i="2156" s="1"/>
  <c r="BM387" i="2140"/>
  <c r="E5831" i="2156" s="1"/>
  <c r="BM388" i="2140"/>
  <c r="E5832" i="2156" s="1"/>
  <c r="BM389" i="2140"/>
  <c r="E5833" i="2156" s="1"/>
  <c r="BM391" i="2140"/>
  <c r="E5835" i="2156" s="1"/>
  <c r="BM392" i="2140"/>
  <c r="E5836" i="2156" s="1"/>
  <c r="BM393" i="2140"/>
  <c r="E5837" i="2156" s="1"/>
  <c r="BM5" i="2140"/>
  <c r="E5449" i="2156" s="1"/>
  <c r="BK5" i="2140"/>
  <c r="E4671" i="2156" s="1"/>
  <c r="BK6" i="2140"/>
  <c r="E4672" i="2156" s="1"/>
  <c r="BK8" i="2140"/>
  <c r="E4674" i="2156" s="1"/>
  <c r="BK9" i="2140"/>
  <c r="E4675" i="2156" s="1"/>
  <c r="BK10" i="2140"/>
  <c r="E4676" i="2156" s="1"/>
  <c r="BK11" i="2140"/>
  <c r="E4677" i="2156" s="1"/>
  <c r="BK13" i="2140"/>
  <c r="E4679" i="2156" s="1"/>
  <c r="BK14" i="2140"/>
  <c r="E4680" i="2156" s="1"/>
  <c r="BK15" i="2140"/>
  <c r="E4681" i="2156" s="1"/>
  <c r="BK16" i="2140"/>
  <c r="E4682" i="2156" s="1"/>
  <c r="BK17" i="2140"/>
  <c r="E4683" i="2156" s="1"/>
  <c r="BK18" i="2140"/>
  <c r="E4684" i="2156" s="1"/>
  <c r="BK19" i="2140"/>
  <c r="E4685" i="2156" s="1"/>
  <c r="BK20" i="2140"/>
  <c r="E4686" i="2156" s="1"/>
  <c r="BK21" i="2140"/>
  <c r="E4687" i="2156" s="1"/>
  <c r="BK22" i="2140"/>
  <c r="E4688" i="2156" s="1"/>
  <c r="BK23" i="2140"/>
  <c r="E4689" i="2156" s="1"/>
  <c r="BK24" i="2140"/>
  <c r="E4690" i="2156" s="1"/>
  <c r="BK25" i="2140"/>
  <c r="E4691" i="2156" s="1"/>
  <c r="BK26" i="2140"/>
  <c r="E4692" i="2156" s="1"/>
  <c r="BK27" i="2140"/>
  <c r="E4693" i="2156" s="1"/>
  <c r="BK29" i="2140"/>
  <c r="E4695" i="2156" s="1"/>
  <c r="BK30" i="2140"/>
  <c r="E4696" i="2156" s="1"/>
  <c r="BK31" i="2140"/>
  <c r="E4697" i="2156" s="1"/>
  <c r="BK32" i="2140"/>
  <c r="E4698" i="2156" s="1"/>
  <c r="BK33" i="2140"/>
  <c r="E4699" i="2156" s="1"/>
  <c r="BK35" i="2140"/>
  <c r="E4701" i="2156" s="1"/>
  <c r="BK36" i="2140"/>
  <c r="E4702" i="2156" s="1"/>
  <c r="BK37" i="2140"/>
  <c r="E4703" i="2156" s="1"/>
  <c r="BK38" i="2140"/>
  <c r="E4704" i="2156" s="1"/>
  <c r="BK39" i="2140"/>
  <c r="E4705" i="2156" s="1"/>
  <c r="BK40" i="2140"/>
  <c r="E4706" i="2156" s="1"/>
  <c r="BK41" i="2140"/>
  <c r="E4707" i="2156" s="1"/>
  <c r="BK42" i="2140"/>
  <c r="E4708" i="2156" s="1"/>
  <c r="BK43" i="2140"/>
  <c r="E4709" i="2156" s="1"/>
  <c r="BK44" i="2140"/>
  <c r="E4710" i="2156" s="1"/>
  <c r="BK45" i="2140"/>
  <c r="E4711" i="2156" s="1"/>
  <c r="BK46" i="2140"/>
  <c r="E4712" i="2156" s="1"/>
  <c r="BK47" i="2140"/>
  <c r="E4713" i="2156" s="1"/>
  <c r="BK48" i="2140"/>
  <c r="E4714" i="2156" s="1"/>
  <c r="BK49" i="2140"/>
  <c r="E4715" i="2156" s="1"/>
  <c r="BK50" i="2140"/>
  <c r="E4716" i="2156" s="1"/>
  <c r="BK51" i="2140"/>
  <c r="E4717" i="2156" s="1"/>
  <c r="BK52" i="2140"/>
  <c r="E4718" i="2156" s="1"/>
  <c r="BK53" i="2140"/>
  <c r="E4719" i="2156" s="1"/>
  <c r="BK54" i="2140"/>
  <c r="E4720" i="2156" s="1"/>
  <c r="BK56" i="2140"/>
  <c r="E4722" i="2156" s="1"/>
  <c r="BK57" i="2140"/>
  <c r="E4723" i="2156" s="1"/>
  <c r="BK58" i="2140"/>
  <c r="E4724" i="2156" s="1"/>
  <c r="BK59" i="2140"/>
  <c r="E4725" i="2156" s="1"/>
  <c r="BK60" i="2140"/>
  <c r="E4726" i="2156" s="1"/>
  <c r="BK61" i="2140"/>
  <c r="E4727" i="2156" s="1"/>
  <c r="BK62" i="2140"/>
  <c r="E4728" i="2156" s="1"/>
  <c r="BK63" i="2140"/>
  <c r="E4729" i="2156" s="1"/>
  <c r="BK64" i="2140"/>
  <c r="E4730" i="2156" s="1"/>
  <c r="BK65" i="2140"/>
  <c r="E4731" i="2156" s="1"/>
  <c r="BK66" i="2140"/>
  <c r="E4732" i="2156" s="1"/>
  <c r="BK67" i="2140"/>
  <c r="E4733" i="2156" s="1"/>
  <c r="BK68" i="2140"/>
  <c r="E4734" i="2156" s="1"/>
  <c r="BK69" i="2140"/>
  <c r="E4735" i="2156" s="1"/>
  <c r="BK70" i="2140"/>
  <c r="E4736" i="2156" s="1"/>
  <c r="BK72" i="2140"/>
  <c r="E4738" i="2156" s="1"/>
  <c r="BK73" i="2140"/>
  <c r="E4739" i="2156" s="1"/>
  <c r="BK74" i="2140"/>
  <c r="E4740" i="2156" s="1"/>
  <c r="BK75" i="2140"/>
  <c r="E4741" i="2156" s="1"/>
  <c r="BK77" i="2140"/>
  <c r="E4743" i="2156" s="1"/>
  <c r="BK78" i="2140"/>
  <c r="E4744" i="2156" s="1"/>
  <c r="BK79" i="2140"/>
  <c r="E4745" i="2156" s="1"/>
  <c r="BK80" i="2140"/>
  <c r="E4746" i="2156" s="1"/>
  <c r="BK81" i="2140"/>
  <c r="E4747" i="2156" s="1"/>
  <c r="BK82" i="2140"/>
  <c r="E4748" i="2156" s="1"/>
  <c r="BK83" i="2140"/>
  <c r="E4749" i="2156" s="1"/>
  <c r="BK84" i="2140"/>
  <c r="E4750" i="2156" s="1"/>
  <c r="BK85" i="2140"/>
  <c r="E4751" i="2156" s="1"/>
  <c r="BK86" i="2140"/>
  <c r="E4752" i="2156" s="1"/>
  <c r="BK87" i="2140"/>
  <c r="E4753" i="2156" s="1"/>
  <c r="BK88" i="2140"/>
  <c r="E4754" i="2156" s="1"/>
  <c r="BK89" i="2140"/>
  <c r="E4755" i="2156" s="1"/>
  <c r="BK90" i="2140"/>
  <c r="E4756" i="2156" s="1"/>
  <c r="BK91" i="2140"/>
  <c r="E4757" i="2156" s="1"/>
  <c r="BK93" i="2140"/>
  <c r="E4759" i="2156" s="1"/>
  <c r="BK94" i="2140"/>
  <c r="E4760" i="2156" s="1"/>
  <c r="BK95" i="2140"/>
  <c r="E4761" i="2156" s="1"/>
  <c r="BK96" i="2140"/>
  <c r="E4762" i="2156" s="1"/>
  <c r="BK97" i="2140"/>
  <c r="E4763" i="2156" s="1"/>
  <c r="BK99" i="2140"/>
  <c r="E4765" i="2156" s="1"/>
  <c r="BK100" i="2140"/>
  <c r="E4766" i="2156" s="1"/>
  <c r="BK101" i="2140"/>
  <c r="E4767" i="2156" s="1"/>
  <c r="BK102" i="2140"/>
  <c r="E4768" i="2156" s="1"/>
  <c r="BK103" i="2140"/>
  <c r="E4769" i="2156" s="1"/>
  <c r="BK104" i="2140"/>
  <c r="E4770" i="2156" s="1"/>
  <c r="BK105" i="2140"/>
  <c r="E4771" i="2156" s="1"/>
  <c r="BK106" i="2140"/>
  <c r="E4772" i="2156" s="1"/>
  <c r="BK107" i="2140"/>
  <c r="E4773" i="2156" s="1"/>
  <c r="BK108" i="2140"/>
  <c r="E4774" i="2156" s="1"/>
  <c r="BK109" i="2140"/>
  <c r="E4775" i="2156" s="1"/>
  <c r="BK110" i="2140"/>
  <c r="E4776" i="2156" s="1"/>
  <c r="BK111" i="2140"/>
  <c r="E4777" i="2156" s="1"/>
  <c r="BK112" i="2140"/>
  <c r="E4778" i="2156" s="1"/>
  <c r="BK113" i="2140"/>
  <c r="E4779" i="2156" s="1"/>
  <c r="BK114" i="2140"/>
  <c r="E4780" i="2156" s="1"/>
  <c r="BK115" i="2140"/>
  <c r="E4781" i="2156" s="1"/>
  <c r="BK116" i="2140"/>
  <c r="E4782" i="2156" s="1"/>
  <c r="BK117" i="2140"/>
  <c r="E4783" i="2156" s="1"/>
  <c r="BK118" i="2140"/>
  <c r="E4784" i="2156" s="1"/>
  <c r="BK120" i="2140"/>
  <c r="E4786" i="2156" s="1"/>
  <c r="BK121" i="2140"/>
  <c r="E4787" i="2156" s="1"/>
  <c r="BK122" i="2140"/>
  <c r="E4788" i="2156" s="1"/>
  <c r="BK123" i="2140"/>
  <c r="E4789" i="2156" s="1"/>
  <c r="BK124" i="2140"/>
  <c r="E4790" i="2156" s="1"/>
  <c r="BK125" i="2140"/>
  <c r="E4791" i="2156" s="1"/>
  <c r="BK127" i="2140"/>
  <c r="E4793" i="2156" s="1"/>
  <c r="BK128" i="2140"/>
  <c r="E4794" i="2156" s="1"/>
  <c r="BK129" i="2140"/>
  <c r="E4795" i="2156" s="1"/>
  <c r="BK130" i="2140"/>
  <c r="E4796" i="2156" s="1"/>
  <c r="BK131" i="2140"/>
  <c r="E4797" i="2156" s="1"/>
  <c r="BK132" i="2140"/>
  <c r="E4798" i="2156" s="1"/>
  <c r="BK133" i="2140"/>
  <c r="E4799" i="2156" s="1"/>
  <c r="BK134" i="2140"/>
  <c r="E4800" i="2156" s="1"/>
  <c r="BK135" i="2140"/>
  <c r="E4801" i="2156" s="1"/>
  <c r="BK136" i="2140"/>
  <c r="E4802" i="2156" s="1"/>
  <c r="BK137" i="2140"/>
  <c r="E4803" i="2156" s="1"/>
  <c r="BK138" i="2140"/>
  <c r="E4804" i="2156" s="1"/>
  <c r="BK139" i="2140"/>
  <c r="E4805" i="2156" s="1"/>
  <c r="BK140" i="2140"/>
  <c r="E4806" i="2156" s="1"/>
  <c r="BK142" i="2140"/>
  <c r="E4808" i="2156" s="1"/>
  <c r="BK143" i="2140"/>
  <c r="E4809" i="2156" s="1"/>
  <c r="BK144" i="2140"/>
  <c r="E4810" i="2156" s="1"/>
  <c r="BK145" i="2140"/>
  <c r="E4811" i="2156" s="1"/>
  <c r="BK146" i="2140"/>
  <c r="E4812" i="2156" s="1"/>
  <c r="BK147" i="2140"/>
  <c r="E4813" i="2156" s="1"/>
  <c r="BK148" i="2140"/>
  <c r="E4814" i="2156" s="1"/>
  <c r="BK149" i="2140"/>
  <c r="E4815" i="2156" s="1"/>
  <c r="BK150" i="2140"/>
  <c r="E4816" i="2156" s="1"/>
  <c r="BK151" i="2140"/>
  <c r="E4817" i="2156" s="1"/>
  <c r="BK152" i="2140"/>
  <c r="E4818" i="2156" s="1"/>
  <c r="BK153" i="2140"/>
  <c r="E4819" i="2156" s="1"/>
  <c r="BK154" i="2140"/>
  <c r="E4820" i="2156" s="1"/>
  <c r="BK155" i="2140"/>
  <c r="E4821" i="2156" s="1"/>
  <c r="BK156" i="2140"/>
  <c r="E4822" i="2156" s="1"/>
  <c r="BK158" i="2140"/>
  <c r="E4824" i="2156" s="1"/>
  <c r="BK159" i="2140"/>
  <c r="E4825" i="2156" s="1"/>
  <c r="BK160" i="2140"/>
  <c r="E4826" i="2156" s="1"/>
  <c r="BK161" i="2140"/>
  <c r="E4827" i="2156" s="1"/>
  <c r="BK162" i="2140"/>
  <c r="E4828" i="2156" s="1"/>
  <c r="BK163" i="2140"/>
  <c r="E4829" i="2156" s="1"/>
  <c r="BK164" i="2140"/>
  <c r="E4830" i="2156" s="1"/>
  <c r="BK165" i="2140"/>
  <c r="E4831" i="2156" s="1"/>
  <c r="BK166" i="2140"/>
  <c r="E4832" i="2156" s="1"/>
  <c r="BK167" i="2140"/>
  <c r="E4833" i="2156" s="1"/>
  <c r="BK168" i="2140"/>
  <c r="E4834" i="2156" s="1"/>
  <c r="BK169" i="2140"/>
  <c r="E4835" i="2156" s="1"/>
  <c r="BK170" i="2140"/>
  <c r="E4836" i="2156" s="1"/>
  <c r="BK171" i="2140"/>
  <c r="E4837" i="2156" s="1"/>
  <c r="BK172" i="2140"/>
  <c r="E4838" i="2156" s="1"/>
  <c r="BK173" i="2140"/>
  <c r="E4839" i="2156" s="1"/>
  <c r="BK174" i="2140"/>
  <c r="E4840" i="2156" s="1"/>
  <c r="BK175" i="2140"/>
  <c r="E4841" i="2156" s="1"/>
  <c r="BK176" i="2140"/>
  <c r="E4842" i="2156" s="1"/>
  <c r="BK177" i="2140"/>
  <c r="E4843" i="2156" s="1"/>
  <c r="BK178" i="2140"/>
  <c r="E4844" i="2156" s="1"/>
  <c r="BK179" i="2140"/>
  <c r="E4845" i="2156" s="1"/>
  <c r="BK180" i="2140"/>
  <c r="E4846" i="2156" s="1"/>
  <c r="BK181" i="2140"/>
  <c r="E4847" i="2156" s="1"/>
  <c r="BK182" i="2140"/>
  <c r="E4848" i="2156" s="1"/>
  <c r="BK183" i="2140"/>
  <c r="E4849" i="2156" s="1"/>
  <c r="BK185" i="2140"/>
  <c r="E4851" i="2156" s="1"/>
  <c r="BK186" i="2140"/>
  <c r="E4852" i="2156" s="1"/>
  <c r="BK187" i="2140"/>
  <c r="E4853" i="2156" s="1"/>
  <c r="BK188" i="2140"/>
  <c r="E4854" i="2156" s="1"/>
  <c r="BK189" i="2140"/>
  <c r="E4855" i="2156" s="1"/>
  <c r="BK190" i="2140"/>
  <c r="E4856" i="2156" s="1"/>
  <c r="BK191" i="2140"/>
  <c r="E4857" i="2156" s="1"/>
  <c r="BK192" i="2140"/>
  <c r="E4858" i="2156" s="1"/>
  <c r="BK193" i="2140"/>
  <c r="E4859" i="2156" s="1"/>
  <c r="BK194" i="2140"/>
  <c r="E4860" i="2156" s="1"/>
  <c r="BK195" i="2140"/>
  <c r="E4861" i="2156" s="1"/>
  <c r="BK196" i="2140"/>
  <c r="E4862" i="2156" s="1"/>
  <c r="BK197" i="2140"/>
  <c r="E4863" i="2156" s="1"/>
  <c r="BK198" i="2140"/>
  <c r="E4864" i="2156" s="1"/>
  <c r="BK199" i="2140"/>
  <c r="E4865" i="2156" s="1"/>
  <c r="BK200" i="2140"/>
  <c r="E4866" i="2156" s="1"/>
  <c r="BK201" i="2140"/>
  <c r="E4867" i="2156" s="1"/>
  <c r="BK202" i="2140"/>
  <c r="E4868" i="2156" s="1"/>
  <c r="BK203" i="2140"/>
  <c r="E4869" i="2156" s="1"/>
  <c r="BK204" i="2140"/>
  <c r="E4870" i="2156" s="1"/>
  <c r="BK206" i="2140"/>
  <c r="E4872" i="2156" s="1"/>
  <c r="BK207" i="2140"/>
  <c r="E4873" i="2156" s="1"/>
  <c r="BK208" i="2140"/>
  <c r="E4874" i="2156" s="1"/>
  <c r="BK209" i="2140"/>
  <c r="E4875" i="2156" s="1"/>
  <c r="BK210" i="2140"/>
  <c r="E4876" i="2156" s="1"/>
  <c r="BK211" i="2140"/>
  <c r="E4877" i="2156" s="1"/>
  <c r="BK212" i="2140"/>
  <c r="E4878" i="2156" s="1"/>
  <c r="BK213" i="2140"/>
  <c r="E4879" i="2156" s="1"/>
  <c r="BK214" i="2140"/>
  <c r="E4880" i="2156" s="1"/>
  <c r="BK215" i="2140"/>
  <c r="E4881" i="2156" s="1"/>
  <c r="BK216" i="2140"/>
  <c r="E4882" i="2156" s="1"/>
  <c r="BK217" i="2140"/>
  <c r="E4883" i="2156" s="1"/>
  <c r="BK218" i="2140"/>
  <c r="E4884" i="2156" s="1"/>
  <c r="BK219" i="2140"/>
  <c r="E4885" i="2156" s="1"/>
  <c r="BK220" i="2140"/>
  <c r="E4886" i="2156" s="1"/>
  <c r="BK221" i="2140"/>
  <c r="E4887" i="2156" s="1"/>
  <c r="BK222" i="2140"/>
  <c r="E4888" i="2156" s="1"/>
  <c r="BK223" i="2140"/>
  <c r="E4889" i="2156" s="1"/>
  <c r="BK224" i="2140"/>
  <c r="E4890" i="2156" s="1"/>
  <c r="BK225" i="2140"/>
  <c r="E4891" i="2156" s="1"/>
  <c r="BK226" i="2140"/>
  <c r="E4892" i="2156" s="1"/>
  <c r="BK227" i="2140"/>
  <c r="E4893" i="2156" s="1"/>
  <c r="BK228" i="2140"/>
  <c r="E4894" i="2156" s="1"/>
  <c r="BK229" i="2140"/>
  <c r="E4895" i="2156" s="1"/>
  <c r="BK230" i="2140"/>
  <c r="E4896" i="2156" s="1"/>
  <c r="BK231" i="2140"/>
  <c r="E4897" i="2156" s="1"/>
  <c r="BK232" i="2140"/>
  <c r="E4898" i="2156" s="1"/>
  <c r="BK233" i="2140"/>
  <c r="E4899" i="2156" s="1"/>
  <c r="BK234" i="2140"/>
  <c r="E4900" i="2156" s="1"/>
  <c r="BK235" i="2140"/>
  <c r="E4901" i="2156" s="1"/>
  <c r="BK236" i="2140"/>
  <c r="E4902" i="2156" s="1"/>
  <c r="BK237" i="2140"/>
  <c r="E4903" i="2156" s="1"/>
  <c r="BK238" i="2140"/>
  <c r="E4904" i="2156" s="1"/>
  <c r="BK239" i="2140"/>
  <c r="E4905" i="2156" s="1"/>
  <c r="BK240" i="2140"/>
  <c r="E4906" i="2156" s="1"/>
  <c r="BK241" i="2140"/>
  <c r="E4907" i="2156" s="1"/>
  <c r="BK242" i="2140"/>
  <c r="E4908" i="2156" s="1"/>
  <c r="BK243" i="2140"/>
  <c r="E4909" i="2156" s="1"/>
  <c r="BK244" i="2140"/>
  <c r="E4910" i="2156" s="1"/>
  <c r="BK245" i="2140"/>
  <c r="E4911" i="2156" s="1"/>
  <c r="BK246" i="2140"/>
  <c r="E4912" i="2156" s="1"/>
  <c r="BK247" i="2140"/>
  <c r="E4913" i="2156" s="1"/>
  <c r="BK248" i="2140"/>
  <c r="E4914" i="2156" s="1"/>
  <c r="BK249" i="2140"/>
  <c r="E4915" i="2156" s="1"/>
  <c r="BK250" i="2140"/>
  <c r="E4916" i="2156" s="1"/>
  <c r="BK251" i="2140"/>
  <c r="E4917" i="2156" s="1"/>
  <c r="BK252" i="2140"/>
  <c r="E4918" i="2156" s="1"/>
  <c r="BK253" i="2140"/>
  <c r="E4919" i="2156" s="1"/>
  <c r="BK254" i="2140"/>
  <c r="E4920" i="2156" s="1"/>
  <c r="BK255" i="2140"/>
  <c r="E4921" i="2156" s="1"/>
  <c r="BK256" i="2140"/>
  <c r="E4922" i="2156" s="1"/>
  <c r="BK257" i="2140"/>
  <c r="E4923" i="2156" s="1"/>
  <c r="BK258" i="2140"/>
  <c r="E4924" i="2156" s="1"/>
  <c r="BK259" i="2140"/>
  <c r="E4925" i="2156" s="1"/>
  <c r="BK260" i="2140"/>
  <c r="E4926" i="2156" s="1"/>
  <c r="BK261" i="2140"/>
  <c r="E4927" i="2156" s="1"/>
  <c r="BK262" i="2140"/>
  <c r="E4928" i="2156" s="1"/>
  <c r="BK263" i="2140"/>
  <c r="E4929" i="2156" s="1"/>
  <c r="BK264" i="2140"/>
  <c r="E4930" i="2156" s="1"/>
  <c r="BK265" i="2140"/>
  <c r="E4931" i="2156" s="1"/>
  <c r="BK266" i="2140"/>
  <c r="E4932" i="2156" s="1"/>
  <c r="BK267" i="2140"/>
  <c r="E4933" i="2156" s="1"/>
  <c r="BK268" i="2140"/>
  <c r="E4934" i="2156" s="1"/>
  <c r="BK269" i="2140"/>
  <c r="E4935" i="2156" s="1"/>
  <c r="BK270" i="2140"/>
  <c r="E4936" i="2156" s="1"/>
  <c r="BK271" i="2140"/>
  <c r="E4937" i="2156" s="1"/>
  <c r="BK272" i="2140"/>
  <c r="E4938" i="2156" s="1"/>
  <c r="BK273" i="2140"/>
  <c r="E4939" i="2156" s="1"/>
  <c r="BK274" i="2140"/>
  <c r="E4940" i="2156" s="1"/>
  <c r="BK275" i="2140"/>
  <c r="E4941" i="2156" s="1"/>
  <c r="BK276" i="2140"/>
  <c r="E4942" i="2156" s="1"/>
  <c r="BK277" i="2140"/>
  <c r="E4943" i="2156" s="1"/>
  <c r="BK278" i="2140"/>
  <c r="E4944" i="2156" s="1"/>
  <c r="BK279" i="2140"/>
  <c r="E4945" i="2156" s="1"/>
  <c r="BK280" i="2140"/>
  <c r="E4946" i="2156" s="1"/>
  <c r="BK281" i="2140"/>
  <c r="E4947" i="2156" s="1"/>
  <c r="BK282" i="2140"/>
  <c r="E4948" i="2156" s="1"/>
  <c r="BK283" i="2140"/>
  <c r="E4949" i="2156" s="1"/>
  <c r="BK284" i="2140"/>
  <c r="E4950" i="2156" s="1"/>
  <c r="BK285" i="2140"/>
  <c r="E4951" i="2156" s="1"/>
  <c r="BK286" i="2140"/>
  <c r="E4952" i="2156" s="1"/>
  <c r="BK287" i="2140"/>
  <c r="E4953" i="2156" s="1"/>
  <c r="BK288" i="2140"/>
  <c r="E4954" i="2156" s="1"/>
  <c r="BK289" i="2140"/>
  <c r="E4955" i="2156" s="1"/>
  <c r="BK290" i="2140"/>
  <c r="E4956" i="2156" s="1"/>
  <c r="BK291" i="2140"/>
  <c r="E4957" i="2156" s="1"/>
  <c r="BK292" i="2140"/>
  <c r="E4958" i="2156" s="1"/>
  <c r="BK293" i="2140"/>
  <c r="E4959" i="2156" s="1"/>
  <c r="BK294" i="2140"/>
  <c r="E4960" i="2156" s="1"/>
  <c r="BK295" i="2140"/>
  <c r="E4961" i="2156" s="1"/>
  <c r="BK296" i="2140"/>
  <c r="E4962" i="2156" s="1"/>
  <c r="BK297" i="2140"/>
  <c r="E4963" i="2156" s="1"/>
  <c r="BK298" i="2140"/>
  <c r="E4964" i="2156" s="1"/>
  <c r="BK299" i="2140"/>
  <c r="E4965" i="2156" s="1"/>
  <c r="BK300" i="2140"/>
  <c r="E4966" i="2156" s="1"/>
  <c r="BK301" i="2140"/>
  <c r="E4967" i="2156" s="1"/>
  <c r="BK302" i="2140"/>
  <c r="E4968" i="2156" s="1"/>
  <c r="BK303" i="2140"/>
  <c r="E4969" i="2156" s="1"/>
  <c r="BK304" i="2140"/>
  <c r="E4970" i="2156" s="1"/>
  <c r="BK305" i="2140"/>
  <c r="E4971" i="2156" s="1"/>
  <c r="BK306" i="2140"/>
  <c r="E4972" i="2156" s="1"/>
  <c r="BK307" i="2140"/>
  <c r="E4973" i="2156" s="1"/>
  <c r="BK308" i="2140"/>
  <c r="E4974" i="2156" s="1"/>
  <c r="BK309" i="2140"/>
  <c r="E4975" i="2156" s="1"/>
  <c r="BK310" i="2140"/>
  <c r="E4976" i="2156" s="1"/>
  <c r="BK311" i="2140"/>
  <c r="E4977" i="2156" s="1"/>
  <c r="BK312" i="2140"/>
  <c r="E4978" i="2156" s="1"/>
  <c r="BK313" i="2140"/>
  <c r="E4979" i="2156" s="1"/>
  <c r="BK314" i="2140"/>
  <c r="E4980" i="2156" s="1"/>
  <c r="BK315" i="2140"/>
  <c r="E4981" i="2156" s="1"/>
  <c r="BK316" i="2140"/>
  <c r="E4982" i="2156" s="1"/>
  <c r="BK317" i="2140"/>
  <c r="E4983" i="2156" s="1"/>
  <c r="BK318" i="2140"/>
  <c r="E4984" i="2156" s="1"/>
  <c r="BK319" i="2140"/>
  <c r="E4985" i="2156" s="1"/>
  <c r="BK320" i="2140"/>
  <c r="E4986" i="2156" s="1"/>
  <c r="BK321" i="2140"/>
  <c r="E4987" i="2156" s="1"/>
  <c r="BK322" i="2140"/>
  <c r="E4988" i="2156" s="1"/>
  <c r="BK323" i="2140"/>
  <c r="E4989" i="2156" s="1"/>
  <c r="BK324" i="2140"/>
  <c r="E4990" i="2156" s="1"/>
  <c r="BK325" i="2140"/>
  <c r="E4991" i="2156" s="1"/>
  <c r="BK326" i="2140"/>
  <c r="E4992" i="2156" s="1"/>
  <c r="BK327" i="2140"/>
  <c r="E4993" i="2156" s="1"/>
  <c r="BK328" i="2140"/>
  <c r="E4994" i="2156" s="1"/>
  <c r="BK329" i="2140"/>
  <c r="E4995" i="2156" s="1"/>
  <c r="BK330" i="2140"/>
  <c r="E4996" i="2156" s="1"/>
  <c r="BK331" i="2140"/>
  <c r="E4997" i="2156" s="1"/>
  <c r="BK332" i="2140"/>
  <c r="E4998" i="2156" s="1"/>
  <c r="BK333" i="2140"/>
  <c r="E4999" i="2156" s="1"/>
  <c r="BK334" i="2140"/>
  <c r="E5000" i="2156" s="1"/>
  <c r="BK335" i="2140"/>
  <c r="E5001" i="2156" s="1"/>
  <c r="BK336" i="2140"/>
  <c r="E5002" i="2156" s="1"/>
  <c r="BK337" i="2140"/>
  <c r="E5003" i="2156" s="1"/>
  <c r="BK338" i="2140"/>
  <c r="E5004" i="2156" s="1"/>
  <c r="BK339" i="2140"/>
  <c r="E5005" i="2156" s="1"/>
  <c r="BK340" i="2140"/>
  <c r="E5006" i="2156" s="1"/>
  <c r="BK341" i="2140"/>
  <c r="E5007" i="2156" s="1"/>
  <c r="BK342" i="2140"/>
  <c r="E5008" i="2156" s="1"/>
  <c r="BK343" i="2140"/>
  <c r="E5009" i="2156" s="1"/>
  <c r="BK344" i="2140"/>
  <c r="E5010" i="2156" s="1"/>
  <c r="BK345" i="2140"/>
  <c r="E5011" i="2156" s="1"/>
  <c r="BK346" i="2140"/>
  <c r="E5012" i="2156" s="1"/>
  <c r="BK347" i="2140"/>
  <c r="E5013" i="2156" s="1"/>
  <c r="BK348" i="2140"/>
  <c r="E5014" i="2156" s="1"/>
  <c r="BK349" i="2140"/>
  <c r="E5015" i="2156" s="1"/>
  <c r="BK350" i="2140"/>
  <c r="E5016" i="2156" s="1"/>
  <c r="BK351" i="2140"/>
  <c r="E5017" i="2156" s="1"/>
  <c r="BK352" i="2140"/>
  <c r="E5018" i="2156" s="1"/>
  <c r="BK353" i="2140"/>
  <c r="E5019" i="2156" s="1"/>
  <c r="BK354" i="2140"/>
  <c r="E5020" i="2156" s="1"/>
  <c r="BK355" i="2140"/>
  <c r="E5021" i="2156" s="1"/>
  <c r="BK356" i="2140"/>
  <c r="E5022" i="2156" s="1"/>
  <c r="BK357" i="2140"/>
  <c r="E5023" i="2156" s="1"/>
  <c r="BK358" i="2140"/>
  <c r="E5024" i="2156" s="1"/>
  <c r="BK359" i="2140"/>
  <c r="E5025" i="2156" s="1"/>
  <c r="BK360" i="2140"/>
  <c r="E5026" i="2156" s="1"/>
  <c r="BK361" i="2140"/>
  <c r="E5027" i="2156" s="1"/>
  <c r="BK362" i="2140"/>
  <c r="E5028" i="2156" s="1"/>
  <c r="BK363" i="2140"/>
  <c r="E5029" i="2156" s="1"/>
  <c r="BK364" i="2140"/>
  <c r="E5030" i="2156" s="1"/>
  <c r="BK365" i="2140"/>
  <c r="E5031" i="2156" s="1"/>
  <c r="BK366" i="2140"/>
  <c r="E5032" i="2156" s="1"/>
  <c r="BK367" i="2140"/>
  <c r="E5033" i="2156" s="1"/>
  <c r="BK368" i="2140"/>
  <c r="E5034" i="2156" s="1"/>
  <c r="BK369" i="2140"/>
  <c r="E5035" i="2156" s="1"/>
  <c r="BK370" i="2140"/>
  <c r="E5036" i="2156" s="1"/>
  <c r="BK371" i="2140"/>
  <c r="E5037" i="2156" s="1"/>
  <c r="BK372" i="2140"/>
  <c r="E5038" i="2156" s="1"/>
  <c r="BK373" i="2140"/>
  <c r="E5039" i="2156" s="1"/>
  <c r="BK374" i="2140"/>
  <c r="E5040" i="2156" s="1"/>
  <c r="BK375" i="2140"/>
  <c r="E5041" i="2156" s="1"/>
  <c r="BK376" i="2140"/>
  <c r="E5042" i="2156" s="1"/>
  <c r="BK377" i="2140"/>
  <c r="E5043" i="2156" s="1"/>
  <c r="BK378" i="2140"/>
  <c r="E5044" i="2156" s="1"/>
  <c r="BK379" i="2140"/>
  <c r="E5045" i="2156" s="1"/>
  <c r="BK380" i="2140"/>
  <c r="E5046" i="2156" s="1"/>
  <c r="BK381" i="2140"/>
  <c r="E5047" i="2156" s="1"/>
  <c r="BK382" i="2140"/>
  <c r="E5048" i="2156" s="1"/>
  <c r="BK383" i="2140"/>
  <c r="E5049" i="2156" s="1"/>
  <c r="BK384" i="2140"/>
  <c r="E5050" i="2156" s="1"/>
  <c r="BK385" i="2140"/>
  <c r="E5051" i="2156" s="1"/>
  <c r="BK386" i="2140"/>
  <c r="E5052" i="2156" s="1"/>
  <c r="BK387" i="2140"/>
  <c r="E5053" i="2156" s="1"/>
  <c r="BK388" i="2140"/>
  <c r="E5054" i="2156" s="1"/>
  <c r="BK389" i="2140"/>
  <c r="E5055" i="2156" s="1"/>
  <c r="BK390" i="2140"/>
  <c r="E5056" i="2156" s="1"/>
  <c r="BK391" i="2140"/>
  <c r="E5057" i="2156" s="1"/>
  <c r="BK392" i="2140"/>
  <c r="E5058" i="2156" s="1"/>
  <c r="BK393" i="2140"/>
  <c r="E5059" i="2156" s="1"/>
  <c r="BJ5" i="2140"/>
  <c r="E4282" i="2156" s="1"/>
  <c r="BJ6" i="2140"/>
  <c r="E4283" i="2156" s="1"/>
  <c r="BJ7" i="2140"/>
  <c r="E4284" i="2156" s="1"/>
  <c r="BJ8" i="2140"/>
  <c r="E4285" i="2156" s="1"/>
  <c r="BJ9" i="2140"/>
  <c r="E4286" i="2156" s="1"/>
  <c r="BJ10" i="2140"/>
  <c r="E4287" i="2156" s="1"/>
  <c r="BJ11" i="2140"/>
  <c r="E4288" i="2156" s="1"/>
  <c r="BJ12" i="2140"/>
  <c r="E4289" i="2156" s="1"/>
  <c r="BJ13" i="2140"/>
  <c r="E4290" i="2156" s="1"/>
  <c r="BJ14" i="2140"/>
  <c r="E4291" i="2156" s="1"/>
  <c r="BJ15" i="2140"/>
  <c r="E4292" i="2156" s="1"/>
  <c r="BJ17" i="2140"/>
  <c r="E4294" i="2156" s="1"/>
  <c r="BJ18" i="2140"/>
  <c r="E4295" i="2156" s="1"/>
  <c r="BJ19" i="2140"/>
  <c r="E4296" i="2156" s="1"/>
  <c r="BJ20" i="2140"/>
  <c r="E4297" i="2156" s="1"/>
  <c r="BJ21" i="2140"/>
  <c r="E4298" i="2156" s="1"/>
  <c r="BJ22" i="2140"/>
  <c r="E4299" i="2156" s="1"/>
  <c r="BJ23" i="2140"/>
  <c r="E4300" i="2156" s="1"/>
  <c r="BJ24" i="2140"/>
  <c r="E4301" i="2156" s="1"/>
  <c r="BJ25" i="2140"/>
  <c r="E4302" i="2156" s="1"/>
  <c r="BJ26" i="2140"/>
  <c r="E4303" i="2156" s="1"/>
  <c r="BJ27" i="2140"/>
  <c r="E4304" i="2156" s="1"/>
  <c r="BJ28" i="2140"/>
  <c r="E4305" i="2156" s="1"/>
  <c r="BJ29" i="2140"/>
  <c r="E4306" i="2156" s="1"/>
  <c r="BJ30" i="2140"/>
  <c r="E4307" i="2156" s="1"/>
  <c r="BJ31" i="2140"/>
  <c r="E4308" i="2156" s="1"/>
  <c r="BJ33" i="2140"/>
  <c r="E4310" i="2156" s="1"/>
  <c r="BJ34" i="2140"/>
  <c r="E4311" i="2156" s="1"/>
  <c r="BJ35" i="2140"/>
  <c r="E4312" i="2156" s="1"/>
  <c r="BJ36" i="2140"/>
  <c r="E4313" i="2156" s="1"/>
  <c r="BJ37" i="2140"/>
  <c r="E4314" i="2156" s="1"/>
  <c r="BJ38" i="2140"/>
  <c r="E4315" i="2156" s="1"/>
  <c r="BJ39" i="2140"/>
  <c r="E4316" i="2156" s="1"/>
  <c r="BJ40" i="2140"/>
  <c r="E4317" i="2156" s="1"/>
  <c r="BJ41" i="2140"/>
  <c r="E4318" i="2156" s="1"/>
  <c r="BJ42" i="2140"/>
  <c r="E4319" i="2156" s="1"/>
  <c r="BJ43" i="2140"/>
  <c r="E4320" i="2156" s="1"/>
  <c r="BJ44" i="2140"/>
  <c r="E4321" i="2156" s="1"/>
  <c r="BJ45" i="2140"/>
  <c r="E4322" i="2156" s="1"/>
  <c r="BJ46" i="2140"/>
  <c r="E4323" i="2156" s="1"/>
  <c r="BJ47" i="2140"/>
  <c r="E4324" i="2156" s="1"/>
  <c r="BJ48" i="2140"/>
  <c r="E4325" i="2156" s="1"/>
  <c r="BJ49" i="2140"/>
  <c r="E4326" i="2156" s="1"/>
  <c r="BJ50" i="2140"/>
  <c r="E4327" i="2156" s="1"/>
  <c r="BJ51" i="2140"/>
  <c r="E4328" i="2156" s="1"/>
  <c r="BJ52" i="2140"/>
  <c r="E4329" i="2156" s="1"/>
  <c r="BJ53" i="2140"/>
  <c r="E4330" i="2156" s="1"/>
  <c r="BJ54" i="2140"/>
  <c r="E4331" i="2156" s="1"/>
  <c r="BJ55" i="2140"/>
  <c r="E4332" i="2156" s="1"/>
  <c r="BJ56" i="2140"/>
  <c r="E4333" i="2156" s="1"/>
  <c r="BJ57" i="2140"/>
  <c r="E4334" i="2156" s="1"/>
  <c r="BJ58" i="2140"/>
  <c r="E4335" i="2156" s="1"/>
  <c r="BJ60" i="2140"/>
  <c r="E4337" i="2156" s="1"/>
  <c r="BJ61" i="2140"/>
  <c r="E4338" i="2156" s="1"/>
  <c r="BJ62" i="2140"/>
  <c r="E4339" i="2156" s="1"/>
  <c r="BJ63" i="2140"/>
  <c r="E4340" i="2156" s="1"/>
  <c r="BJ64" i="2140"/>
  <c r="E4341" i="2156" s="1"/>
  <c r="BJ65" i="2140"/>
  <c r="E4342" i="2156" s="1"/>
  <c r="BJ66" i="2140"/>
  <c r="E4343" i="2156" s="1"/>
  <c r="BJ67" i="2140"/>
  <c r="E4344" i="2156" s="1"/>
  <c r="BJ68" i="2140"/>
  <c r="E4345" i="2156" s="1"/>
  <c r="BJ69" i="2140"/>
  <c r="E4346" i="2156" s="1"/>
  <c r="BJ70" i="2140"/>
  <c r="E4347" i="2156" s="1"/>
  <c r="BJ71" i="2140"/>
  <c r="E4348" i="2156" s="1"/>
  <c r="BJ72" i="2140"/>
  <c r="E4349" i="2156" s="1"/>
  <c r="BJ73" i="2140"/>
  <c r="E4350" i="2156" s="1"/>
  <c r="BJ74" i="2140"/>
  <c r="E4351" i="2156" s="1"/>
  <c r="BJ75" i="2140"/>
  <c r="E4352" i="2156" s="1"/>
  <c r="BJ76" i="2140"/>
  <c r="E4353" i="2156" s="1"/>
  <c r="BJ77" i="2140"/>
  <c r="E4354" i="2156" s="1"/>
  <c r="BJ78" i="2140"/>
  <c r="E4355" i="2156" s="1"/>
  <c r="BJ79" i="2140"/>
  <c r="E4356" i="2156" s="1"/>
  <c r="BJ81" i="2140"/>
  <c r="E4358" i="2156" s="1"/>
  <c r="BJ82" i="2140"/>
  <c r="E4359" i="2156" s="1"/>
  <c r="BJ83" i="2140"/>
  <c r="E4360" i="2156" s="1"/>
  <c r="BJ84" i="2140"/>
  <c r="E4361" i="2156" s="1"/>
  <c r="BJ85" i="2140"/>
  <c r="E4362" i="2156" s="1"/>
  <c r="BJ86" i="2140"/>
  <c r="E4363" i="2156" s="1"/>
  <c r="BJ87" i="2140"/>
  <c r="E4364" i="2156" s="1"/>
  <c r="BJ88" i="2140"/>
  <c r="E4365" i="2156" s="1"/>
  <c r="BJ89" i="2140"/>
  <c r="E4366" i="2156" s="1"/>
  <c r="BJ90" i="2140"/>
  <c r="E4367" i="2156" s="1"/>
  <c r="BJ91" i="2140"/>
  <c r="E4368" i="2156" s="1"/>
  <c r="BJ92" i="2140"/>
  <c r="E4369" i="2156" s="1"/>
  <c r="BJ93" i="2140"/>
  <c r="E4370" i="2156" s="1"/>
  <c r="BJ94" i="2140"/>
  <c r="E4371" i="2156" s="1"/>
  <c r="BJ95" i="2140"/>
  <c r="E4372" i="2156" s="1"/>
  <c r="BJ97" i="2140"/>
  <c r="E4374" i="2156" s="1"/>
  <c r="BJ98" i="2140"/>
  <c r="E4375" i="2156" s="1"/>
  <c r="BJ99" i="2140"/>
  <c r="E4376" i="2156" s="1"/>
  <c r="BJ100" i="2140"/>
  <c r="E4377" i="2156" s="1"/>
  <c r="BJ101" i="2140"/>
  <c r="E4378" i="2156" s="1"/>
  <c r="BJ102" i="2140"/>
  <c r="E4379" i="2156" s="1"/>
  <c r="BJ103" i="2140"/>
  <c r="E4380" i="2156" s="1"/>
  <c r="BJ104" i="2140"/>
  <c r="E4381" i="2156" s="1"/>
  <c r="BJ105" i="2140"/>
  <c r="E4382" i="2156" s="1"/>
  <c r="BJ106" i="2140"/>
  <c r="E4383" i="2156" s="1"/>
  <c r="BJ107" i="2140"/>
  <c r="E4384" i="2156" s="1"/>
  <c r="BJ108" i="2140"/>
  <c r="E4385" i="2156" s="1"/>
  <c r="BJ109" i="2140"/>
  <c r="E4386" i="2156" s="1"/>
  <c r="BJ110" i="2140"/>
  <c r="E4387" i="2156" s="1"/>
  <c r="BJ111" i="2140"/>
  <c r="E4388" i="2156" s="1"/>
  <c r="BJ112" i="2140"/>
  <c r="E4389" i="2156" s="1"/>
  <c r="BJ113" i="2140"/>
  <c r="E4390" i="2156" s="1"/>
  <c r="BJ114" i="2140"/>
  <c r="E4391" i="2156" s="1"/>
  <c r="BJ115" i="2140"/>
  <c r="E4392" i="2156" s="1"/>
  <c r="BJ116" i="2140"/>
  <c r="E4393" i="2156" s="1"/>
  <c r="BJ117" i="2140"/>
  <c r="E4394" i="2156" s="1"/>
  <c r="BJ118" i="2140"/>
  <c r="E4395" i="2156" s="1"/>
  <c r="BJ119" i="2140"/>
  <c r="E4396" i="2156" s="1"/>
  <c r="BJ120" i="2140"/>
  <c r="E4397" i="2156" s="1"/>
  <c r="BJ121" i="2140"/>
  <c r="E4398" i="2156" s="1"/>
  <c r="BJ122" i="2140"/>
  <c r="E4399" i="2156" s="1"/>
  <c r="BJ124" i="2140"/>
  <c r="E4401" i="2156" s="1"/>
  <c r="BJ125" i="2140"/>
  <c r="E4402" i="2156" s="1"/>
  <c r="BJ127" i="2140"/>
  <c r="E4404" i="2156" s="1"/>
  <c r="BJ128" i="2140"/>
  <c r="E4405" i="2156" s="1"/>
  <c r="BJ129" i="2140"/>
  <c r="E4406" i="2156" s="1"/>
  <c r="BJ130" i="2140"/>
  <c r="E4407" i="2156" s="1"/>
  <c r="BJ131" i="2140"/>
  <c r="E4408" i="2156" s="1"/>
  <c r="BJ132" i="2140"/>
  <c r="E4409" i="2156" s="1"/>
  <c r="BJ133" i="2140"/>
  <c r="E4410" i="2156" s="1"/>
  <c r="BJ134" i="2140"/>
  <c r="E4411" i="2156" s="1"/>
  <c r="BJ135" i="2140"/>
  <c r="E4412" i="2156" s="1"/>
  <c r="BJ136" i="2140"/>
  <c r="E4413" i="2156" s="1"/>
  <c r="BJ137" i="2140"/>
  <c r="E4414" i="2156" s="1"/>
  <c r="BJ138" i="2140"/>
  <c r="E4415" i="2156" s="1"/>
  <c r="BJ139" i="2140"/>
  <c r="E4416" i="2156" s="1"/>
  <c r="BJ140" i="2140"/>
  <c r="E4417" i="2156" s="1"/>
  <c r="BJ141" i="2140"/>
  <c r="E4418" i="2156" s="1"/>
  <c r="BJ142" i="2140"/>
  <c r="E4419" i="2156" s="1"/>
  <c r="BJ143" i="2140"/>
  <c r="E4420" i="2156" s="1"/>
  <c r="BJ144" i="2140"/>
  <c r="E4421" i="2156" s="1"/>
  <c r="BJ146" i="2140"/>
  <c r="E4423" i="2156" s="1"/>
  <c r="BJ147" i="2140"/>
  <c r="E4424" i="2156" s="1"/>
  <c r="BJ148" i="2140"/>
  <c r="E4425" i="2156" s="1"/>
  <c r="BJ149" i="2140"/>
  <c r="E4426" i="2156" s="1"/>
  <c r="BJ150" i="2140"/>
  <c r="E4427" i="2156" s="1"/>
  <c r="BJ151" i="2140"/>
  <c r="E4428" i="2156" s="1"/>
  <c r="BJ152" i="2140"/>
  <c r="E4429" i="2156" s="1"/>
  <c r="BJ153" i="2140"/>
  <c r="E4430" i="2156" s="1"/>
  <c r="BJ154" i="2140"/>
  <c r="E4431" i="2156" s="1"/>
  <c r="BJ155" i="2140"/>
  <c r="E4432" i="2156" s="1"/>
  <c r="BJ156" i="2140"/>
  <c r="E4433" i="2156" s="1"/>
  <c r="BJ157" i="2140"/>
  <c r="E4434" i="2156" s="1"/>
  <c r="BJ158" i="2140"/>
  <c r="E4435" i="2156" s="1"/>
  <c r="BJ159" i="2140"/>
  <c r="E4436" i="2156" s="1"/>
  <c r="BJ160" i="2140"/>
  <c r="E4437" i="2156" s="1"/>
  <c r="BJ161" i="2140"/>
  <c r="E4438" i="2156" s="1"/>
  <c r="BJ162" i="2140"/>
  <c r="E4439" i="2156" s="1"/>
  <c r="BJ163" i="2140"/>
  <c r="E4440" i="2156" s="1"/>
  <c r="BJ164" i="2140"/>
  <c r="E4441" i="2156" s="1"/>
  <c r="BJ165" i="2140"/>
  <c r="E4442" i="2156" s="1"/>
  <c r="BJ166" i="2140"/>
  <c r="E4443" i="2156" s="1"/>
  <c r="BJ168" i="2140"/>
  <c r="E4445" i="2156" s="1"/>
  <c r="BJ169" i="2140"/>
  <c r="E4446" i="2156" s="1"/>
  <c r="BJ170" i="2140"/>
  <c r="E4447" i="2156" s="1"/>
  <c r="BJ171" i="2140"/>
  <c r="E4448" i="2156" s="1"/>
  <c r="BJ172" i="2140"/>
  <c r="E4449" i="2156" s="1"/>
  <c r="BJ173" i="2140"/>
  <c r="E4450" i="2156" s="1"/>
  <c r="BJ174" i="2140"/>
  <c r="E4451" i="2156" s="1"/>
  <c r="BJ175" i="2140"/>
  <c r="E4452" i="2156" s="1"/>
  <c r="BJ176" i="2140"/>
  <c r="E4453" i="2156" s="1"/>
  <c r="BJ177" i="2140"/>
  <c r="E4454" i="2156" s="1"/>
  <c r="BJ178" i="2140"/>
  <c r="E4455" i="2156" s="1"/>
  <c r="BJ179" i="2140"/>
  <c r="E4456" i="2156" s="1"/>
  <c r="BJ180" i="2140"/>
  <c r="E4457" i="2156" s="1"/>
  <c r="BJ181" i="2140"/>
  <c r="E4458" i="2156" s="1"/>
  <c r="BJ182" i="2140"/>
  <c r="E4459" i="2156" s="1"/>
  <c r="BJ184" i="2140"/>
  <c r="E4461" i="2156" s="1"/>
  <c r="BJ185" i="2140"/>
  <c r="E4462" i="2156" s="1"/>
  <c r="BJ186" i="2140"/>
  <c r="E4463" i="2156" s="1"/>
  <c r="BJ187" i="2140"/>
  <c r="E4464" i="2156" s="1"/>
  <c r="BJ188" i="2140"/>
  <c r="E4465" i="2156" s="1"/>
  <c r="BJ189" i="2140"/>
  <c r="E4466" i="2156" s="1"/>
  <c r="BJ190" i="2140"/>
  <c r="E4467" i="2156" s="1"/>
  <c r="BJ191" i="2140"/>
  <c r="E4468" i="2156" s="1"/>
  <c r="BJ192" i="2140"/>
  <c r="E4469" i="2156" s="1"/>
  <c r="BJ193" i="2140"/>
  <c r="E4470" i="2156" s="1"/>
  <c r="BJ194" i="2140"/>
  <c r="E4471" i="2156" s="1"/>
  <c r="BJ195" i="2140"/>
  <c r="E4472" i="2156" s="1"/>
  <c r="BJ196" i="2140"/>
  <c r="E4473" i="2156" s="1"/>
  <c r="BJ197" i="2140"/>
  <c r="E4474" i="2156" s="1"/>
  <c r="BJ198" i="2140"/>
  <c r="E4475" i="2156" s="1"/>
  <c r="BJ199" i="2140"/>
  <c r="E4476" i="2156" s="1"/>
  <c r="BJ200" i="2140"/>
  <c r="E4477" i="2156" s="1"/>
  <c r="BJ201" i="2140"/>
  <c r="E4478" i="2156" s="1"/>
  <c r="BJ202" i="2140"/>
  <c r="E4479" i="2156" s="1"/>
  <c r="BJ203" i="2140"/>
  <c r="E4480" i="2156" s="1"/>
  <c r="BJ204" i="2140"/>
  <c r="E4481" i="2156" s="1"/>
  <c r="BJ205" i="2140"/>
  <c r="E4482" i="2156" s="1"/>
  <c r="BJ206" i="2140"/>
  <c r="E4483" i="2156" s="1"/>
  <c r="BJ207" i="2140"/>
  <c r="E4484" i="2156" s="1"/>
  <c r="BJ208" i="2140"/>
  <c r="E4485" i="2156" s="1"/>
  <c r="BJ210" i="2140"/>
  <c r="E4487" i="2156" s="1"/>
  <c r="BJ211" i="2140"/>
  <c r="E4488" i="2156" s="1"/>
  <c r="BJ212" i="2140"/>
  <c r="E4489" i="2156" s="1"/>
  <c r="BJ213" i="2140"/>
  <c r="E4490" i="2156" s="1"/>
  <c r="BJ214" i="2140"/>
  <c r="E4491" i="2156" s="1"/>
  <c r="BJ215" i="2140"/>
  <c r="E4492" i="2156" s="1"/>
  <c r="BJ216" i="2140"/>
  <c r="E4493" i="2156" s="1"/>
  <c r="BJ217" i="2140"/>
  <c r="E4494" i="2156" s="1"/>
  <c r="BJ218" i="2140"/>
  <c r="E4495" i="2156" s="1"/>
  <c r="BJ219" i="2140"/>
  <c r="E4496" i="2156" s="1"/>
  <c r="BJ220" i="2140"/>
  <c r="E4497" i="2156" s="1"/>
  <c r="BJ221" i="2140"/>
  <c r="E4498" i="2156" s="1"/>
  <c r="BJ222" i="2140"/>
  <c r="E4499" i="2156" s="1"/>
  <c r="BJ223" i="2140"/>
  <c r="E4500" i="2156" s="1"/>
  <c r="BJ224" i="2140"/>
  <c r="E4501" i="2156" s="1"/>
  <c r="BJ225" i="2140"/>
  <c r="E4502" i="2156" s="1"/>
  <c r="BJ226" i="2140"/>
  <c r="E4503" i="2156" s="1"/>
  <c r="BJ227" i="2140"/>
  <c r="E4504" i="2156" s="1"/>
  <c r="BJ228" i="2140"/>
  <c r="E4505" i="2156" s="1"/>
  <c r="BJ229" i="2140"/>
  <c r="E4506" i="2156" s="1"/>
  <c r="BJ230" i="2140"/>
  <c r="E4507" i="2156" s="1"/>
  <c r="BJ232" i="2140"/>
  <c r="E4509" i="2156" s="1"/>
  <c r="BJ233" i="2140"/>
  <c r="E4510" i="2156" s="1"/>
  <c r="BJ234" i="2140"/>
  <c r="E4511" i="2156" s="1"/>
  <c r="BJ235" i="2140"/>
  <c r="E4512" i="2156" s="1"/>
  <c r="BJ236" i="2140"/>
  <c r="E4513" i="2156" s="1"/>
  <c r="BJ237" i="2140"/>
  <c r="E4514" i="2156" s="1"/>
  <c r="BJ238" i="2140"/>
  <c r="E4515" i="2156" s="1"/>
  <c r="BJ239" i="2140"/>
  <c r="E4516" i="2156" s="1"/>
  <c r="BJ240" i="2140"/>
  <c r="E4517" i="2156" s="1"/>
  <c r="BJ241" i="2140"/>
  <c r="E4518" i="2156" s="1"/>
  <c r="BJ242" i="2140"/>
  <c r="E4519" i="2156" s="1"/>
  <c r="BJ243" i="2140"/>
  <c r="E4520" i="2156" s="1"/>
  <c r="BJ244" i="2140"/>
  <c r="E4521" i="2156" s="1"/>
  <c r="BJ245" i="2140"/>
  <c r="E4522" i="2156" s="1"/>
  <c r="BJ246" i="2140"/>
  <c r="E4523" i="2156" s="1"/>
  <c r="BJ248" i="2140"/>
  <c r="E4525" i="2156" s="1"/>
  <c r="BJ249" i="2140"/>
  <c r="E4526" i="2156" s="1"/>
  <c r="BJ250" i="2140"/>
  <c r="E4527" i="2156" s="1"/>
  <c r="BJ251" i="2140"/>
  <c r="E4528" i="2156" s="1"/>
  <c r="BJ252" i="2140"/>
  <c r="E4529" i="2156" s="1"/>
  <c r="BJ253" i="2140"/>
  <c r="E4530" i="2156" s="1"/>
  <c r="BJ254" i="2140"/>
  <c r="E4531" i="2156" s="1"/>
  <c r="BJ255" i="2140"/>
  <c r="E4532" i="2156" s="1"/>
  <c r="BJ256" i="2140"/>
  <c r="E4533" i="2156" s="1"/>
  <c r="BJ257" i="2140"/>
  <c r="E4534" i="2156" s="1"/>
  <c r="BJ258" i="2140"/>
  <c r="E4535" i="2156" s="1"/>
  <c r="BJ259" i="2140"/>
  <c r="E4536" i="2156" s="1"/>
  <c r="BJ260" i="2140"/>
  <c r="E4537" i="2156" s="1"/>
  <c r="BJ261" i="2140"/>
  <c r="E4538" i="2156" s="1"/>
  <c r="BJ262" i="2140"/>
  <c r="E4539" i="2156" s="1"/>
  <c r="BJ263" i="2140"/>
  <c r="E4540" i="2156" s="1"/>
  <c r="BJ264" i="2140"/>
  <c r="E4541" i="2156" s="1"/>
  <c r="BJ265" i="2140"/>
  <c r="E4542" i="2156" s="1"/>
  <c r="BJ266" i="2140"/>
  <c r="E4543" i="2156" s="1"/>
  <c r="BJ267" i="2140"/>
  <c r="E4544" i="2156" s="1"/>
  <c r="BJ268" i="2140"/>
  <c r="E4545" i="2156" s="1"/>
  <c r="BJ269" i="2140"/>
  <c r="E4546" i="2156" s="1"/>
  <c r="BJ270" i="2140"/>
  <c r="E4547" i="2156" s="1"/>
  <c r="BJ271" i="2140"/>
  <c r="E4548" i="2156" s="1"/>
  <c r="BJ272" i="2140"/>
  <c r="E4549" i="2156" s="1"/>
  <c r="BJ274" i="2140"/>
  <c r="E4551" i="2156" s="1"/>
  <c r="BJ275" i="2140"/>
  <c r="E4552" i="2156" s="1"/>
  <c r="BJ276" i="2140"/>
  <c r="E4553" i="2156" s="1"/>
  <c r="BJ277" i="2140"/>
  <c r="E4554" i="2156" s="1"/>
  <c r="BJ278" i="2140"/>
  <c r="E4555" i="2156" s="1"/>
  <c r="BJ279" i="2140"/>
  <c r="E4556" i="2156" s="1"/>
  <c r="BJ280" i="2140"/>
  <c r="E4557" i="2156" s="1"/>
  <c r="BJ281" i="2140"/>
  <c r="E4558" i="2156" s="1"/>
  <c r="BJ282" i="2140"/>
  <c r="E4559" i="2156" s="1"/>
  <c r="BJ283" i="2140"/>
  <c r="E4560" i="2156" s="1"/>
  <c r="BJ284" i="2140"/>
  <c r="E4561" i="2156" s="1"/>
  <c r="BJ285" i="2140"/>
  <c r="E4562" i="2156" s="1"/>
  <c r="BJ286" i="2140"/>
  <c r="E4563" i="2156" s="1"/>
  <c r="BJ287" i="2140"/>
  <c r="E4564" i="2156" s="1"/>
  <c r="BJ288" i="2140"/>
  <c r="E4565" i="2156" s="1"/>
  <c r="BJ289" i="2140"/>
  <c r="E4566" i="2156" s="1"/>
  <c r="BJ290" i="2140"/>
  <c r="E4567" i="2156" s="1"/>
  <c r="BJ291" i="2140"/>
  <c r="E4568" i="2156" s="1"/>
  <c r="BJ292" i="2140"/>
  <c r="E4569" i="2156" s="1"/>
  <c r="BJ293" i="2140"/>
  <c r="E4570" i="2156" s="1"/>
  <c r="BJ294" i="2140"/>
  <c r="E4571" i="2156" s="1"/>
  <c r="BJ296" i="2140"/>
  <c r="E4573" i="2156" s="1"/>
  <c r="BJ297" i="2140"/>
  <c r="E4574" i="2156" s="1"/>
  <c r="BJ298" i="2140"/>
  <c r="E4575" i="2156" s="1"/>
  <c r="BJ299" i="2140"/>
  <c r="E4576" i="2156" s="1"/>
  <c r="BJ300" i="2140"/>
  <c r="E4577" i="2156" s="1"/>
  <c r="BJ301" i="2140"/>
  <c r="E4578" i="2156" s="1"/>
  <c r="BJ302" i="2140"/>
  <c r="E4579" i="2156" s="1"/>
  <c r="BJ303" i="2140"/>
  <c r="E4580" i="2156" s="1"/>
  <c r="BJ304" i="2140"/>
  <c r="E4581" i="2156" s="1"/>
  <c r="BJ305" i="2140"/>
  <c r="E4582" i="2156" s="1"/>
  <c r="BJ306" i="2140"/>
  <c r="E4583" i="2156" s="1"/>
  <c r="BJ307" i="2140"/>
  <c r="E4584" i="2156" s="1"/>
  <c r="BJ308" i="2140"/>
  <c r="E4585" i="2156" s="1"/>
  <c r="BJ309" i="2140"/>
  <c r="E4586" i="2156" s="1"/>
  <c r="BJ310" i="2140"/>
  <c r="E4587" i="2156" s="1"/>
  <c r="BJ312" i="2140"/>
  <c r="E4589" i="2156" s="1"/>
  <c r="BJ313" i="2140"/>
  <c r="E4590" i="2156" s="1"/>
  <c r="BJ314" i="2140"/>
  <c r="E4591" i="2156" s="1"/>
  <c r="BJ315" i="2140"/>
  <c r="E4592" i="2156" s="1"/>
  <c r="BJ316" i="2140"/>
  <c r="E4593" i="2156" s="1"/>
  <c r="BJ317" i="2140"/>
  <c r="E4594" i="2156" s="1"/>
  <c r="BJ318" i="2140"/>
  <c r="E4595" i="2156" s="1"/>
  <c r="BJ319" i="2140"/>
  <c r="E4596" i="2156" s="1"/>
  <c r="BJ320" i="2140"/>
  <c r="E4597" i="2156" s="1"/>
  <c r="BJ321" i="2140"/>
  <c r="E4598" i="2156" s="1"/>
  <c r="BJ322" i="2140"/>
  <c r="E4599" i="2156" s="1"/>
  <c r="BJ323" i="2140"/>
  <c r="E4600" i="2156" s="1"/>
  <c r="BJ324" i="2140"/>
  <c r="E4601" i="2156" s="1"/>
  <c r="BJ325" i="2140"/>
  <c r="E4602" i="2156" s="1"/>
  <c r="BJ326" i="2140"/>
  <c r="E4603" i="2156" s="1"/>
  <c r="BJ327" i="2140"/>
  <c r="E4604" i="2156" s="1"/>
  <c r="BJ328" i="2140"/>
  <c r="E4605" i="2156" s="1"/>
  <c r="BJ329" i="2140"/>
  <c r="E4606" i="2156" s="1"/>
  <c r="BJ330" i="2140"/>
  <c r="E4607" i="2156" s="1"/>
  <c r="BJ331" i="2140"/>
  <c r="E4608" i="2156" s="1"/>
  <c r="BJ332" i="2140"/>
  <c r="E4609" i="2156" s="1"/>
  <c r="BJ333" i="2140"/>
  <c r="E4610" i="2156" s="1"/>
  <c r="BJ334" i="2140"/>
  <c r="E4611" i="2156" s="1"/>
  <c r="BJ335" i="2140"/>
  <c r="E4612" i="2156" s="1"/>
  <c r="BJ336" i="2140"/>
  <c r="E4613" i="2156" s="1"/>
  <c r="BJ338" i="2140"/>
  <c r="E4615" i="2156" s="1"/>
  <c r="BJ339" i="2140"/>
  <c r="E4616" i="2156" s="1"/>
  <c r="BJ340" i="2140"/>
  <c r="E4617" i="2156" s="1"/>
  <c r="BJ341" i="2140"/>
  <c r="E4618" i="2156" s="1"/>
  <c r="BJ342" i="2140"/>
  <c r="E4619" i="2156" s="1"/>
  <c r="BJ343" i="2140"/>
  <c r="E4620" i="2156" s="1"/>
  <c r="BJ344" i="2140"/>
  <c r="E4621" i="2156" s="1"/>
  <c r="BJ345" i="2140"/>
  <c r="E4622" i="2156" s="1"/>
  <c r="BJ346" i="2140"/>
  <c r="E4623" i="2156" s="1"/>
  <c r="BJ347" i="2140"/>
  <c r="E4624" i="2156" s="1"/>
  <c r="BJ348" i="2140"/>
  <c r="E4625" i="2156" s="1"/>
  <c r="BJ349" i="2140"/>
  <c r="E4626" i="2156" s="1"/>
  <c r="BJ350" i="2140"/>
  <c r="E4627" i="2156" s="1"/>
  <c r="BJ351" i="2140"/>
  <c r="E4628" i="2156" s="1"/>
  <c r="BJ352" i="2140"/>
  <c r="E4629" i="2156" s="1"/>
  <c r="BJ353" i="2140"/>
  <c r="E4630" i="2156" s="1"/>
  <c r="BJ354" i="2140"/>
  <c r="E4631" i="2156" s="1"/>
  <c r="BJ355" i="2140"/>
  <c r="E4632" i="2156" s="1"/>
  <c r="BJ356" i="2140"/>
  <c r="E4633" i="2156" s="1"/>
  <c r="BJ357" i="2140"/>
  <c r="E4634" i="2156" s="1"/>
  <c r="BJ358" i="2140"/>
  <c r="E4635" i="2156" s="1"/>
  <c r="BJ360" i="2140"/>
  <c r="E4637" i="2156" s="1"/>
  <c r="BJ361" i="2140"/>
  <c r="E4638" i="2156" s="1"/>
  <c r="BJ362" i="2140"/>
  <c r="E4639" i="2156" s="1"/>
  <c r="BJ363" i="2140"/>
  <c r="E4640" i="2156" s="1"/>
  <c r="BJ364" i="2140"/>
  <c r="E4641" i="2156" s="1"/>
  <c r="BJ365" i="2140"/>
  <c r="E4642" i="2156" s="1"/>
  <c r="BJ366" i="2140"/>
  <c r="E4643" i="2156" s="1"/>
  <c r="BJ367" i="2140"/>
  <c r="E4644" i="2156" s="1"/>
  <c r="BJ368" i="2140"/>
  <c r="E4645" i="2156" s="1"/>
  <c r="BJ369" i="2140"/>
  <c r="E4646" i="2156" s="1"/>
  <c r="BJ370" i="2140"/>
  <c r="E4647" i="2156" s="1"/>
  <c r="BJ371" i="2140"/>
  <c r="E4648" i="2156" s="1"/>
  <c r="BJ372" i="2140"/>
  <c r="E4649" i="2156" s="1"/>
  <c r="BJ373" i="2140"/>
  <c r="E4650" i="2156" s="1"/>
  <c r="BJ374" i="2140"/>
  <c r="E4651" i="2156" s="1"/>
  <c r="BJ376" i="2140"/>
  <c r="E4653" i="2156" s="1"/>
  <c r="BJ377" i="2140"/>
  <c r="E4654" i="2156" s="1"/>
  <c r="BJ378" i="2140"/>
  <c r="E4655" i="2156" s="1"/>
  <c r="BJ379" i="2140"/>
  <c r="E4656" i="2156" s="1"/>
  <c r="BJ380" i="2140"/>
  <c r="E4657" i="2156" s="1"/>
  <c r="BJ381" i="2140"/>
  <c r="E4658" i="2156" s="1"/>
  <c r="BJ382" i="2140"/>
  <c r="E4659" i="2156" s="1"/>
  <c r="BJ383" i="2140"/>
  <c r="E4660" i="2156" s="1"/>
  <c r="BJ384" i="2140"/>
  <c r="E4661" i="2156" s="1"/>
  <c r="BJ385" i="2140"/>
  <c r="E4662" i="2156" s="1"/>
  <c r="BJ386" i="2140"/>
  <c r="E4663" i="2156" s="1"/>
  <c r="BJ387" i="2140"/>
  <c r="E4664" i="2156" s="1"/>
  <c r="BJ388" i="2140"/>
  <c r="E4665" i="2156" s="1"/>
  <c r="BJ389" i="2140"/>
  <c r="E4666" i="2156" s="1"/>
  <c r="BJ390" i="2140"/>
  <c r="E4667" i="2156" s="1"/>
  <c r="BJ391" i="2140"/>
  <c r="E4668" i="2156" s="1"/>
  <c r="BJ392" i="2140"/>
  <c r="E4669" i="2156" s="1"/>
  <c r="BJ393" i="2140"/>
  <c r="E4670" i="2156" s="1"/>
  <c r="BH126" i="2140"/>
  <c r="E3625" i="2156" s="1"/>
  <c r="K1022" i="2156" s="1" a="1"/>
  <c r="K1022" i="2156" s="1"/>
  <c r="H1022" i="2157" s="1"/>
  <c r="I1022" i="2157" s="1"/>
  <c r="BD380" i="2140"/>
  <c r="E2323" i="2156" s="1"/>
  <c r="K2081" i="2156" s="1" a="1"/>
  <c r="K2081" i="2156" s="1"/>
  <c r="H2081" i="2157" s="1"/>
  <c r="I2081" i="2157" s="1"/>
  <c r="BA26" i="2140"/>
  <c r="E802" i="2156" s="1"/>
  <c r="K51" i="2156" s="1" a="1"/>
  <c r="K51" i="2156" s="1"/>
  <c r="H51" i="2157" s="1"/>
  <c r="I51" i="2157" s="1"/>
  <c r="BA284" i="2140"/>
  <c r="E1060" i="2156" s="1"/>
  <c r="K1504" i="2156" s="1" a="1"/>
  <c r="K1504" i="2156" s="1"/>
  <c r="H1504" i="2157" s="1"/>
  <c r="I1504" i="2157" s="1"/>
  <c r="BA285" i="2140"/>
  <c r="E1061" i="2156" s="1"/>
  <c r="K1508" i="2156" s="1" a="1"/>
  <c r="K1508" i="2156" s="1"/>
  <c r="H1508" i="2157" s="1"/>
  <c r="I1508" i="2157" s="1"/>
  <c r="BA286" i="2140"/>
  <c r="E1062" i="2156" s="1"/>
  <c r="K1515" i="2156" s="1" a="1"/>
  <c r="K1515" i="2156" s="1"/>
  <c r="H1515" i="2157" s="1"/>
  <c r="I1515" i="2157" s="1"/>
  <c r="BA287" i="2140"/>
  <c r="E1063" i="2156" s="1"/>
  <c r="K1517" i="2156" s="1" a="1"/>
  <c r="K1517" i="2156" s="1"/>
  <c r="H1517" i="2157" s="1"/>
  <c r="I1517" i="2157" s="1"/>
  <c r="BA392" i="2140"/>
  <c r="E1168" i="2156" s="1"/>
  <c r="K2515" i="2156" s="1" a="1"/>
  <c r="K2515" i="2156" s="1"/>
  <c r="H2515" i="2157" s="1"/>
  <c r="I2515" i="2157" s="1"/>
  <c r="AZ388" i="2140"/>
  <c r="E775" i="2156" s="1"/>
  <c r="K2502" i="2156" s="1" a="1"/>
  <c r="K2502" i="2156" s="1"/>
  <c r="H2502" i="2157" s="1"/>
  <c r="I2502" i="2157" s="1"/>
  <c r="AZ27" i="2140"/>
  <c r="E414" i="2156" s="1"/>
  <c r="K59" i="2156" s="1" a="1"/>
  <c r="K59" i="2156" s="1"/>
  <c r="H59" i="2157" s="1"/>
  <c r="I59" i="2157" s="1"/>
  <c r="AZ287" i="2140"/>
  <c r="E674" i="2156" s="1"/>
  <c r="K1518" i="2156" s="1" a="1"/>
  <c r="K1518" i="2156" s="1"/>
  <c r="AZ289" i="2140"/>
  <c r="E676" i="2156" s="1"/>
  <c r="K1531" i="2156" s="1" a="1"/>
  <c r="K1531" i="2156" s="1"/>
  <c r="H1531" i="2157" s="1"/>
  <c r="I1531" i="2157" s="1"/>
  <c r="AE7" i="2136"/>
  <c r="Y7" i="2136"/>
  <c r="B4" i="2157"/>
  <c r="C4" i="2157"/>
  <c r="F4" i="2157"/>
  <c r="B5" i="2157"/>
  <c r="C5" i="2157"/>
  <c r="F5" i="2157"/>
  <c r="B6" i="2157"/>
  <c r="C6" i="2157"/>
  <c r="F6" i="2157"/>
  <c r="B7" i="2157"/>
  <c r="C7" i="2157"/>
  <c r="F7" i="2157"/>
  <c r="B8" i="2157"/>
  <c r="C8" i="2157"/>
  <c r="F8" i="2157"/>
  <c r="B9" i="2157"/>
  <c r="C9" i="2157"/>
  <c r="F9" i="2157"/>
  <c r="B10" i="2157"/>
  <c r="C10" i="2157"/>
  <c r="F10" i="2157"/>
  <c r="B11" i="2157"/>
  <c r="C11" i="2157"/>
  <c r="F11" i="2157"/>
  <c r="B12" i="2157"/>
  <c r="C12" i="2157"/>
  <c r="F12" i="2157"/>
  <c r="B13" i="2157"/>
  <c r="C13" i="2157"/>
  <c r="F13" i="2157"/>
  <c r="B14" i="2157"/>
  <c r="C14" i="2157"/>
  <c r="F14" i="2157"/>
  <c r="B15" i="2157"/>
  <c r="C15" i="2157"/>
  <c r="F15" i="2157"/>
  <c r="B16" i="2157"/>
  <c r="C16" i="2157"/>
  <c r="F16" i="2157"/>
  <c r="B17" i="2157"/>
  <c r="C17" i="2157"/>
  <c r="F17" i="2157"/>
  <c r="B18" i="2157"/>
  <c r="C18" i="2157"/>
  <c r="F18" i="2157"/>
  <c r="B19" i="2157"/>
  <c r="C19" i="2157"/>
  <c r="F19" i="2157"/>
  <c r="B20" i="2157"/>
  <c r="C20" i="2157"/>
  <c r="F20" i="2157"/>
  <c r="B21" i="2157"/>
  <c r="C21" i="2157"/>
  <c r="F21" i="2157"/>
  <c r="B22" i="2157"/>
  <c r="C22" i="2157"/>
  <c r="F22" i="2157"/>
  <c r="B23" i="2157"/>
  <c r="C23" i="2157"/>
  <c r="F23" i="2157"/>
  <c r="B24" i="2157"/>
  <c r="C24" i="2157"/>
  <c r="F24" i="2157"/>
  <c r="B25" i="2157"/>
  <c r="C25" i="2157"/>
  <c r="F25" i="2157"/>
  <c r="B26" i="2157"/>
  <c r="C26" i="2157"/>
  <c r="F26" i="2157"/>
  <c r="B27" i="2157"/>
  <c r="C27" i="2157"/>
  <c r="F27" i="2157"/>
  <c r="B28" i="2157"/>
  <c r="C28" i="2157"/>
  <c r="F28" i="2157"/>
  <c r="B29" i="2157"/>
  <c r="C29" i="2157"/>
  <c r="F29" i="2157"/>
  <c r="B30" i="2157"/>
  <c r="C30" i="2157"/>
  <c r="F30" i="2157"/>
  <c r="B31" i="2157"/>
  <c r="C31" i="2157"/>
  <c r="F31" i="2157"/>
  <c r="B32" i="2157"/>
  <c r="C32" i="2157"/>
  <c r="F32" i="2157"/>
  <c r="B33" i="2157"/>
  <c r="C33" i="2157"/>
  <c r="F33" i="2157"/>
  <c r="B34" i="2157"/>
  <c r="C34" i="2157"/>
  <c r="F34" i="2157"/>
  <c r="B35" i="2157"/>
  <c r="C35" i="2157"/>
  <c r="F35" i="2157"/>
  <c r="B36" i="2157"/>
  <c r="C36" i="2157"/>
  <c r="F36" i="2157"/>
  <c r="B37" i="2157"/>
  <c r="C37" i="2157"/>
  <c r="F37" i="2157"/>
  <c r="B38" i="2157"/>
  <c r="C38" i="2157"/>
  <c r="F38" i="2157"/>
  <c r="B39" i="2157"/>
  <c r="C39" i="2157"/>
  <c r="F39" i="2157"/>
  <c r="B40" i="2157"/>
  <c r="C40" i="2157"/>
  <c r="F40" i="2157"/>
  <c r="B41" i="2157"/>
  <c r="C41" i="2157"/>
  <c r="F41" i="2157"/>
  <c r="B42" i="2157"/>
  <c r="C42" i="2157"/>
  <c r="F42" i="2157"/>
  <c r="B43" i="2157"/>
  <c r="C43" i="2157"/>
  <c r="F43" i="2157"/>
  <c r="B44" i="2157"/>
  <c r="C44" i="2157"/>
  <c r="F44" i="2157"/>
  <c r="B45" i="2157"/>
  <c r="C45" i="2157"/>
  <c r="F45" i="2157"/>
  <c r="B46" i="2157"/>
  <c r="C46" i="2157"/>
  <c r="F46" i="2157"/>
  <c r="B47" i="2157"/>
  <c r="C47" i="2157"/>
  <c r="F47" i="2157"/>
  <c r="B48" i="2157"/>
  <c r="C48" i="2157"/>
  <c r="F48" i="2157"/>
  <c r="B49" i="2157"/>
  <c r="C49" i="2157"/>
  <c r="F49" i="2157"/>
  <c r="B50" i="2157"/>
  <c r="C50" i="2157"/>
  <c r="F50" i="2157"/>
  <c r="B51" i="2157"/>
  <c r="C51" i="2157"/>
  <c r="F51" i="2157"/>
  <c r="B52" i="2157"/>
  <c r="C52" i="2157"/>
  <c r="F52" i="2157"/>
  <c r="B53" i="2157"/>
  <c r="C53" i="2157"/>
  <c r="F53" i="2157"/>
  <c r="B54" i="2157"/>
  <c r="C54" i="2157"/>
  <c r="F54" i="2157"/>
  <c r="B55" i="2157"/>
  <c r="C55" i="2157"/>
  <c r="F55" i="2157"/>
  <c r="B56" i="2157"/>
  <c r="C56" i="2157"/>
  <c r="F56" i="2157"/>
  <c r="B57" i="2157"/>
  <c r="C57" i="2157"/>
  <c r="F57" i="2157"/>
  <c r="B58" i="2157"/>
  <c r="C58" i="2157"/>
  <c r="F58" i="2157"/>
  <c r="B59" i="2157"/>
  <c r="C59" i="2157"/>
  <c r="F59" i="2157"/>
  <c r="B60" i="2157"/>
  <c r="C60" i="2157"/>
  <c r="F60" i="2157"/>
  <c r="B61" i="2157"/>
  <c r="C61" i="2157"/>
  <c r="F61" i="2157"/>
  <c r="B62" i="2157"/>
  <c r="C62" i="2157"/>
  <c r="F62" i="2157"/>
  <c r="B63" i="2157"/>
  <c r="C63" i="2157"/>
  <c r="F63" i="2157"/>
  <c r="B64" i="2157"/>
  <c r="C64" i="2157"/>
  <c r="F64" i="2157"/>
  <c r="B65" i="2157"/>
  <c r="C65" i="2157"/>
  <c r="F65" i="2157"/>
  <c r="B66" i="2157"/>
  <c r="C66" i="2157"/>
  <c r="F66" i="2157"/>
  <c r="B67" i="2157"/>
  <c r="C67" i="2157"/>
  <c r="F67" i="2157"/>
  <c r="B68" i="2157"/>
  <c r="C68" i="2157"/>
  <c r="F68" i="2157"/>
  <c r="B69" i="2157"/>
  <c r="C69" i="2157"/>
  <c r="F69" i="2157"/>
  <c r="B70" i="2157"/>
  <c r="C70" i="2157"/>
  <c r="F70" i="2157"/>
  <c r="B71" i="2157"/>
  <c r="C71" i="2157"/>
  <c r="F71" i="2157"/>
  <c r="B72" i="2157"/>
  <c r="C72" i="2157"/>
  <c r="F72" i="2157"/>
  <c r="B73" i="2157"/>
  <c r="C73" i="2157"/>
  <c r="F73" i="2157"/>
  <c r="B74" i="2157"/>
  <c r="C74" i="2157"/>
  <c r="F74" i="2157"/>
  <c r="B75" i="2157"/>
  <c r="C75" i="2157"/>
  <c r="F75" i="2157"/>
  <c r="B76" i="2157"/>
  <c r="C76" i="2157"/>
  <c r="F76" i="2157"/>
  <c r="B77" i="2157"/>
  <c r="C77" i="2157"/>
  <c r="F77" i="2157"/>
  <c r="B78" i="2157"/>
  <c r="C78" i="2157"/>
  <c r="F78" i="2157"/>
  <c r="B79" i="2157"/>
  <c r="C79" i="2157"/>
  <c r="F79" i="2157"/>
  <c r="B80" i="2157"/>
  <c r="C80" i="2157"/>
  <c r="F80" i="2157"/>
  <c r="B81" i="2157"/>
  <c r="C81" i="2157"/>
  <c r="F81" i="2157"/>
  <c r="B82" i="2157"/>
  <c r="C82" i="2157"/>
  <c r="F82" i="2157"/>
  <c r="B83" i="2157"/>
  <c r="C83" i="2157"/>
  <c r="F83" i="2157"/>
  <c r="B84" i="2157"/>
  <c r="C84" i="2157"/>
  <c r="F84" i="2157"/>
  <c r="B85" i="2157"/>
  <c r="C85" i="2157"/>
  <c r="F85" i="2157"/>
  <c r="B86" i="2157"/>
  <c r="C86" i="2157"/>
  <c r="F86" i="2157"/>
  <c r="B87" i="2157"/>
  <c r="C87" i="2157"/>
  <c r="F87" i="2157"/>
  <c r="B88" i="2157"/>
  <c r="C88" i="2157"/>
  <c r="F88" i="2157"/>
  <c r="B89" i="2157"/>
  <c r="C89" i="2157"/>
  <c r="F89" i="2157"/>
  <c r="B90" i="2157"/>
  <c r="C90" i="2157"/>
  <c r="F90" i="2157"/>
  <c r="B91" i="2157"/>
  <c r="C91" i="2157"/>
  <c r="F91" i="2157"/>
  <c r="B92" i="2157"/>
  <c r="C92" i="2157"/>
  <c r="F92" i="2157"/>
  <c r="B93" i="2157"/>
  <c r="C93" i="2157"/>
  <c r="F93" i="2157"/>
  <c r="B94" i="2157"/>
  <c r="C94" i="2157"/>
  <c r="F94" i="2157"/>
  <c r="B95" i="2157"/>
  <c r="C95" i="2157"/>
  <c r="F95" i="2157"/>
  <c r="B96" i="2157"/>
  <c r="C96" i="2157"/>
  <c r="F96" i="2157"/>
  <c r="B97" i="2157"/>
  <c r="C97" i="2157"/>
  <c r="F97" i="2157"/>
  <c r="B98" i="2157"/>
  <c r="C98" i="2157"/>
  <c r="F98" i="2157"/>
  <c r="B99" i="2157"/>
  <c r="C99" i="2157"/>
  <c r="F99" i="2157"/>
  <c r="B100" i="2157"/>
  <c r="C100" i="2157"/>
  <c r="F100" i="2157"/>
  <c r="B101" i="2157"/>
  <c r="C101" i="2157"/>
  <c r="F101" i="2157"/>
  <c r="B102" i="2157"/>
  <c r="C102" i="2157"/>
  <c r="F102" i="2157"/>
  <c r="B103" i="2157"/>
  <c r="C103" i="2157"/>
  <c r="F103" i="2157"/>
  <c r="B104" i="2157"/>
  <c r="C104" i="2157"/>
  <c r="F104" i="2157"/>
  <c r="B105" i="2157"/>
  <c r="C105" i="2157"/>
  <c r="F105" i="2157"/>
  <c r="B106" i="2157"/>
  <c r="C106" i="2157"/>
  <c r="F106" i="2157"/>
  <c r="B107" i="2157"/>
  <c r="C107" i="2157"/>
  <c r="F107" i="2157"/>
  <c r="B108" i="2157"/>
  <c r="C108" i="2157"/>
  <c r="F108" i="2157"/>
  <c r="B109" i="2157"/>
  <c r="C109" i="2157"/>
  <c r="F109" i="2157"/>
  <c r="B110" i="2157"/>
  <c r="C110" i="2157"/>
  <c r="F110" i="2157"/>
  <c r="B111" i="2157"/>
  <c r="C111" i="2157"/>
  <c r="F111" i="2157"/>
  <c r="B112" i="2157"/>
  <c r="C112" i="2157"/>
  <c r="F112" i="2157"/>
  <c r="B113" i="2157"/>
  <c r="C113" i="2157"/>
  <c r="F113" i="2157"/>
  <c r="B114" i="2157"/>
  <c r="C114" i="2157"/>
  <c r="F114" i="2157"/>
  <c r="B115" i="2157"/>
  <c r="C115" i="2157"/>
  <c r="F115" i="2157"/>
  <c r="B116" i="2157"/>
  <c r="C116" i="2157"/>
  <c r="F116" i="2157"/>
  <c r="B117" i="2157"/>
  <c r="C117" i="2157"/>
  <c r="F117" i="2157"/>
  <c r="B118" i="2157"/>
  <c r="C118" i="2157"/>
  <c r="F118" i="2157"/>
  <c r="B119" i="2157"/>
  <c r="C119" i="2157"/>
  <c r="F119" i="2157"/>
  <c r="B120" i="2157"/>
  <c r="C120" i="2157"/>
  <c r="F120" i="2157"/>
  <c r="B121" i="2157"/>
  <c r="C121" i="2157"/>
  <c r="F121" i="2157"/>
  <c r="B122" i="2157"/>
  <c r="C122" i="2157"/>
  <c r="F122" i="2157"/>
  <c r="B123" i="2157"/>
  <c r="C123" i="2157"/>
  <c r="F123" i="2157"/>
  <c r="B124" i="2157"/>
  <c r="C124" i="2157"/>
  <c r="F124" i="2157"/>
  <c r="B125" i="2157"/>
  <c r="C125" i="2157"/>
  <c r="F125" i="2157"/>
  <c r="B126" i="2157"/>
  <c r="C126" i="2157"/>
  <c r="F126" i="2157"/>
  <c r="B127" i="2157"/>
  <c r="C127" i="2157"/>
  <c r="F127" i="2157"/>
  <c r="B128" i="2157"/>
  <c r="C128" i="2157"/>
  <c r="F128" i="2157"/>
  <c r="B129" i="2157"/>
  <c r="C129" i="2157"/>
  <c r="F129" i="2157"/>
  <c r="B130" i="2157"/>
  <c r="C130" i="2157"/>
  <c r="F130" i="2157"/>
  <c r="B131" i="2157"/>
  <c r="C131" i="2157"/>
  <c r="F131" i="2157"/>
  <c r="B132" i="2157"/>
  <c r="C132" i="2157"/>
  <c r="F132" i="2157"/>
  <c r="B133" i="2157"/>
  <c r="C133" i="2157"/>
  <c r="F133" i="2157"/>
  <c r="B134" i="2157"/>
  <c r="C134" i="2157"/>
  <c r="F134" i="2157"/>
  <c r="B135" i="2157"/>
  <c r="C135" i="2157"/>
  <c r="F135" i="2157"/>
  <c r="B136" i="2157"/>
  <c r="C136" i="2157"/>
  <c r="F136" i="2157"/>
  <c r="B137" i="2157"/>
  <c r="C137" i="2157"/>
  <c r="F137" i="2157"/>
  <c r="B138" i="2157"/>
  <c r="C138" i="2157"/>
  <c r="F138" i="2157"/>
  <c r="B139" i="2157"/>
  <c r="C139" i="2157"/>
  <c r="F139" i="2157"/>
  <c r="B140" i="2157"/>
  <c r="C140" i="2157"/>
  <c r="F140" i="2157"/>
  <c r="B141" i="2157"/>
  <c r="C141" i="2157"/>
  <c r="F141" i="2157"/>
  <c r="B142" i="2157"/>
  <c r="C142" i="2157"/>
  <c r="F142" i="2157"/>
  <c r="B143" i="2157"/>
  <c r="C143" i="2157"/>
  <c r="F143" i="2157"/>
  <c r="B144" i="2157"/>
  <c r="C144" i="2157"/>
  <c r="F144" i="2157"/>
  <c r="B145" i="2157"/>
  <c r="C145" i="2157"/>
  <c r="F145" i="2157"/>
  <c r="B146" i="2157"/>
  <c r="C146" i="2157"/>
  <c r="F146" i="2157"/>
  <c r="B147" i="2157"/>
  <c r="C147" i="2157"/>
  <c r="F147" i="2157"/>
  <c r="B148" i="2157"/>
  <c r="C148" i="2157"/>
  <c r="F148" i="2157"/>
  <c r="B149" i="2157"/>
  <c r="C149" i="2157"/>
  <c r="F149" i="2157"/>
  <c r="B150" i="2157"/>
  <c r="C150" i="2157"/>
  <c r="F150" i="2157"/>
  <c r="B151" i="2157"/>
  <c r="C151" i="2157"/>
  <c r="F151" i="2157"/>
  <c r="B152" i="2157"/>
  <c r="C152" i="2157"/>
  <c r="F152" i="2157"/>
  <c r="B153" i="2157"/>
  <c r="C153" i="2157"/>
  <c r="F153" i="2157"/>
  <c r="B154" i="2157"/>
  <c r="C154" i="2157"/>
  <c r="F154" i="2157"/>
  <c r="B155" i="2157"/>
  <c r="C155" i="2157"/>
  <c r="F155" i="2157"/>
  <c r="B156" i="2157"/>
  <c r="C156" i="2157"/>
  <c r="F156" i="2157"/>
  <c r="B157" i="2157"/>
  <c r="C157" i="2157"/>
  <c r="F157" i="2157"/>
  <c r="B158" i="2157"/>
  <c r="C158" i="2157"/>
  <c r="F158" i="2157"/>
  <c r="B159" i="2157"/>
  <c r="C159" i="2157"/>
  <c r="F159" i="2157"/>
  <c r="B160" i="2157"/>
  <c r="C160" i="2157"/>
  <c r="F160" i="2157"/>
  <c r="B161" i="2157"/>
  <c r="C161" i="2157"/>
  <c r="F161" i="2157"/>
  <c r="B162" i="2157"/>
  <c r="C162" i="2157"/>
  <c r="F162" i="2157"/>
  <c r="B163" i="2157"/>
  <c r="C163" i="2157"/>
  <c r="F163" i="2157"/>
  <c r="B164" i="2157"/>
  <c r="C164" i="2157"/>
  <c r="F164" i="2157"/>
  <c r="B165" i="2157"/>
  <c r="C165" i="2157"/>
  <c r="F165" i="2157"/>
  <c r="B166" i="2157"/>
  <c r="C166" i="2157"/>
  <c r="F166" i="2157"/>
  <c r="B167" i="2157"/>
  <c r="C167" i="2157"/>
  <c r="F167" i="2157"/>
  <c r="B168" i="2157"/>
  <c r="C168" i="2157"/>
  <c r="F168" i="2157"/>
  <c r="B169" i="2157"/>
  <c r="C169" i="2157"/>
  <c r="F169" i="2157"/>
  <c r="B170" i="2157"/>
  <c r="C170" i="2157"/>
  <c r="F170" i="2157"/>
  <c r="B171" i="2157"/>
  <c r="C171" i="2157"/>
  <c r="F171" i="2157"/>
  <c r="B172" i="2157"/>
  <c r="C172" i="2157"/>
  <c r="F172" i="2157"/>
  <c r="B173" i="2157"/>
  <c r="C173" i="2157"/>
  <c r="F173" i="2157"/>
  <c r="B174" i="2157"/>
  <c r="C174" i="2157"/>
  <c r="F174" i="2157"/>
  <c r="B175" i="2157"/>
  <c r="C175" i="2157"/>
  <c r="F175" i="2157"/>
  <c r="B176" i="2157"/>
  <c r="C176" i="2157"/>
  <c r="F176" i="2157"/>
  <c r="B177" i="2157"/>
  <c r="C177" i="2157"/>
  <c r="F177" i="2157"/>
  <c r="B178" i="2157"/>
  <c r="C178" i="2157"/>
  <c r="F178" i="2157"/>
  <c r="B179" i="2157"/>
  <c r="C179" i="2157"/>
  <c r="F179" i="2157"/>
  <c r="B180" i="2157"/>
  <c r="C180" i="2157"/>
  <c r="F180" i="2157"/>
  <c r="B181" i="2157"/>
  <c r="C181" i="2157"/>
  <c r="F181" i="2157"/>
  <c r="B182" i="2157"/>
  <c r="C182" i="2157"/>
  <c r="F182" i="2157"/>
  <c r="B183" i="2157"/>
  <c r="C183" i="2157"/>
  <c r="F183" i="2157"/>
  <c r="B184" i="2157"/>
  <c r="C184" i="2157"/>
  <c r="F184" i="2157"/>
  <c r="B185" i="2157"/>
  <c r="C185" i="2157"/>
  <c r="F185" i="2157"/>
  <c r="B186" i="2157"/>
  <c r="C186" i="2157"/>
  <c r="F186" i="2157"/>
  <c r="B187" i="2157"/>
  <c r="C187" i="2157"/>
  <c r="F187" i="2157"/>
  <c r="B188" i="2157"/>
  <c r="C188" i="2157"/>
  <c r="F188" i="2157"/>
  <c r="B189" i="2157"/>
  <c r="C189" i="2157"/>
  <c r="F189" i="2157"/>
  <c r="B190" i="2157"/>
  <c r="C190" i="2157"/>
  <c r="F190" i="2157"/>
  <c r="B191" i="2157"/>
  <c r="C191" i="2157"/>
  <c r="F191" i="2157"/>
  <c r="B192" i="2157"/>
  <c r="C192" i="2157"/>
  <c r="F192" i="2157"/>
  <c r="B193" i="2157"/>
  <c r="C193" i="2157"/>
  <c r="F193" i="2157"/>
  <c r="B194" i="2157"/>
  <c r="C194" i="2157"/>
  <c r="F194" i="2157"/>
  <c r="B195" i="2157"/>
  <c r="C195" i="2157"/>
  <c r="F195" i="2157"/>
  <c r="B196" i="2157"/>
  <c r="C196" i="2157"/>
  <c r="F196" i="2157"/>
  <c r="B197" i="2157"/>
  <c r="C197" i="2157"/>
  <c r="F197" i="2157"/>
  <c r="B198" i="2157"/>
  <c r="C198" i="2157"/>
  <c r="F198" i="2157"/>
  <c r="B199" i="2157"/>
  <c r="C199" i="2157"/>
  <c r="F199" i="2157"/>
  <c r="B200" i="2157"/>
  <c r="C200" i="2157"/>
  <c r="F200" i="2157"/>
  <c r="B201" i="2157"/>
  <c r="C201" i="2157"/>
  <c r="F201" i="2157"/>
  <c r="B202" i="2157"/>
  <c r="C202" i="2157"/>
  <c r="F202" i="2157"/>
  <c r="B203" i="2157"/>
  <c r="C203" i="2157"/>
  <c r="F203" i="2157"/>
  <c r="B204" i="2157"/>
  <c r="C204" i="2157"/>
  <c r="F204" i="2157"/>
  <c r="B205" i="2157"/>
  <c r="C205" i="2157"/>
  <c r="F205" i="2157"/>
  <c r="B206" i="2157"/>
  <c r="C206" i="2157"/>
  <c r="F206" i="2157"/>
  <c r="B207" i="2157"/>
  <c r="C207" i="2157"/>
  <c r="F207" i="2157"/>
  <c r="B208" i="2157"/>
  <c r="C208" i="2157"/>
  <c r="F208" i="2157"/>
  <c r="B209" i="2157"/>
  <c r="C209" i="2157"/>
  <c r="F209" i="2157"/>
  <c r="B210" i="2157"/>
  <c r="C210" i="2157"/>
  <c r="F210" i="2157"/>
  <c r="B211" i="2157"/>
  <c r="C211" i="2157"/>
  <c r="F211" i="2157"/>
  <c r="B212" i="2157"/>
  <c r="C212" i="2157"/>
  <c r="F212" i="2157"/>
  <c r="B213" i="2157"/>
  <c r="C213" i="2157"/>
  <c r="F213" i="2157"/>
  <c r="B214" i="2157"/>
  <c r="C214" i="2157"/>
  <c r="F214" i="2157"/>
  <c r="B215" i="2157"/>
  <c r="C215" i="2157"/>
  <c r="F215" i="2157"/>
  <c r="B216" i="2157"/>
  <c r="C216" i="2157"/>
  <c r="F216" i="2157"/>
  <c r="B217" i="2157"/>
  <c r="C217" i="2157"/>
  <c r="F217" i="2157"/>
  <c r="B218" i="2157"/>
  <c r="C218" i="2157"/>
  <c r="F218" i="2157"/>
  <c r="B219" i="2157"/>
  <c r="C219" i="2157"/>
  <c r="F219" i="2157"/>
  <c r="B220" i="2157"/>
  <c r="C220" i="2157"/>
  <c r="F220" i="2157"/>
  <c r="B221" i="2157"/>
  <c r="C221" i="2157"/>
  <c r="F221" i="2157"/>
  <c r="B222" i="2157"/>
  <c r="C222" i="2157"/>
  <c r="F222" i="2157"/>
  <c r="B223" i="2157"/>
  <c r="C223" i="2157"/>
  <c r="F223" i="2157"/>
  <c r="B224" i="2157"/>
  <c r="C224" i="2157"/>
  <c r="F224" i="2157"/>
  <c r="B225" i="2157"/>
  <c r="C225" i="2157"/>
  <c r="F225" i="2157"/>
  <c r="B226" i="2157"/>
  <c r="C226" i="2157"/>
  <c r="F226" i="2157"/>
  <c r="B227" i="2157"/>
  <c r="C227" i="2157"/>
  <c r="F227" i="2157"/>
  <c r="B228" i="2157"/>
  <c r="C228" i="2157"/>
  <c r="F228" i="2157"/>
  <c r="B229" i="2157"/>
  <c r="C229" i="2157"/>
  <c r="F229" i="2157"/>
  <c r="B230" i="2157"/>
  <c r="C230" i="2157"/>
  <c r="F230" i="2157"/>
  <c r="B231" i="2157"/>
  <c r="C231" i="2157"/>
  <c r="F231" i="2157"/>
  <c r="B232" i="2157"/>
  <c r="C232" i="2157"/>
  <c r="F232" i="2157"/>
  <c r="B233" i="2157"/>
  <c r="C233" i="2157"/>
  <c r="F233" i="2157"/>
  <c r="B234" i="2157"/>
  <c r="C234" i="2157"/>
  <c r="F234" i="2157"/>
  <c r="B235" i="2157"/>
  <c r="C235" i="2157"/>
  <c r="F235" i="2157"/>
  <c r="B236" i="2157"/>
  <c r="C236" i="2157"/>
  <c r="F236" i="2157"/>
  <c r="B237" i="2157"/>
  <c r="C237" i="2157"/>
  <c r="F237" i="2157"/>
  <c r="B238" i="2157"/>
  <c r="C238" i="2157"/>
  <c r="F238" i="2157"/>
  <c r="B239" i="2157"/>
  <c r="C239" i="2157"/>
  <c r="F239" i="2157"/>
  <c r="B240" i="2157"/>
  <c r="C240" i="2157"/>
  <c r="F240" i="2157"/>
  <c r="B241" i="2157"/>
  <c r="C241" i="2157"/>
  <c r="F241" i="2157"/>
  <c r="B242" i="2157"/>
  <c r="C242" i="2157"/>
  <c r="F242" i="2157"/>
  <c r="B243" i="2157"/>
  <c r="C243" i="2157"/>
  <c r="F243" i="2157"/>
  <c r="B244" i="2157"/>
  <c r="C244" i="2157"/>
  <c r="F244" i="2157"/>
  <c r="B245" i="2157"/>
  <c r="C245" i="2157"/>
  <c r="F245" i="2157"/>
  <c r="B246" i="2157"/>
  <c r="C246" i="2157"/>
  <c r="F246" i="2157"/>
  <c r="B247" i="2157"/>
  <c r="C247" i="2157"/>
  <c r="F247" i="2157"/>
  <c r="B248" i="2157"/>
  <c r="C248" i="2157"/>
  <c r="F248" i="2157"/>
  <c r="B249" i="2157"/>
  <c r="C249" i="2157"/>
  <c r="F249" i="2157"/>
  <c r="B250" i="2157"/>
  <c r="C250" i="2157"/>
  <c r="F250" i="2157"/>
  <c r="B251" i="2157"/>
  <c r="C251" i="2157"/>
  <c r="F251" i="2157"/>
  <c r="B252" i="2157"/>
  <c r="C252" i="2157"/>
  <c r="F252" i="2157"/>
  <c r="B253" i="2157"/>
  <c r="C253" i="2157"/>
  <c r="F253" i="2157"/>
  <c r="B254" i="2157"/>
  <c r="C254" i="2157"/>
  <c r="F254" i="2157"/>
  <c r="B255" i="2157"/>
  <c r="C255" i="2157"/>
  <c r="F255" i="2157"/>
  <c r="B256" i="2157"/>
  <c r="C256" i="2157"/>
  <c r="F256" i="2157"/>
  <c r="B257" i="2157"/>
  <c r="C257" i="2157"/>
  <c r="F257" i="2157"/>
  <c r="B258" i="2157"/>
  <c r="C258" i="2157"/>
  <c r="F258" i="2157"/>
  <c r="B259" i="2157"/>
  <c r="C259" i="2157"/>
  <c r="F259" i="2157"/>
  <c r="B260" i="2157"/>
  <c r="C260" i="2157"/>
  <c r="F260" i="2157"/>
  <c r="B261" i="2157"/>
  <c r="C261" i="2157"/>
  <c r="F261" i="2157"/>
  <c r="B262" i="2157"/>
  <c r="C262" i="2157"/>
  <c r="F262" i="2157"/>
  <c r="B263" i="2157"/>
  <c r="C263" i="2157"/>
  <c r="F263" i="2157"/>
  <c r="B264" i="2157"/>
  <c r="C264" i="2157"/>
  <c r="F264" i="2157"/>
  <c r="B265" i="2157"/>
  <c r="C265" i="2157"/>
  <c r="F265" i="2157"/>
  <c r="B266" i="2157"/>
  <c r="C266" i="2157"/>
  <c r="F266" i="2157"/>
  <c r="B267" i="2157"/>
  <c r="C267" i="2157"/>
  <c r="F267" i="2157"/>
  <c r="B268" i="2157"/>
  <c r="C268" i="2157"/>
  <c r="F268" i="2157"/>
  <c r="B269" i="2157"/>
  <c r="C269" i="2157"/>
  <c r="F269" i="2157"/>
  <c r="B270" i="2157"/>
  <c r="C270" i="2157"/>
  <c r="F270" i="2157"/>
  <c r="B271" i="2157"/>
  <c r="C271" i="2157"/>
  <c r="F271" i="2157"/>
  <c r="B272" i="2157"/>
  <c r="C272" i="2157"/>
  <c r="F272" i="2157"/>
  <c r="B273" i="2157"/>
  <c r="C273" i="2157"/>
  <c r="F273" i="2157"/>
  <c r="B274" i="2157"/>
  <c r="C274" i="2157"/>
  <c r="F274" i="2157"/>
  <c r="B275" i="2157"/>
  <c r="C275" i="2157"/>
  <c r="F275" i="2157"/>
  <c r="B276" i="2157"/>
  <c r="C276" i="2157"/>
  <c r="F276" i="2157"/>
  <c r="B277" i="2157"/>
  <c r="C277" i="2157"/>
  <c r="F277" i="2157"/>
  <c r="B278" i="2157"/>
  <c r="C278" i="2157"/>
  <c r="F278" i="2157"/>
  <c r="B279" i="2157"/>
  <c r="C279" i="2157"/>
  <c r="F279" i="2157"/>
  <c r="B280" i="2157"/>
  <c r="C280" i="2157"/>
  <c r="F280" i="2157"/>
  <c r="B281" i="2157"/>
  <c r="C281" i="2157"/>
  <c r="F281" i="2157"/>
  <c r="B282" i="2157"/>
  <c r="C282" i="2157"/>
  <c r="F282" i="2157"/>
  <c r="B283" i="2157"/>
  <c r="C283" i="2157"/>
  <c r="F283" i="2157"/>
  <c r="B284" i="2157"/>
  <c r="C284" i="2157"/>
  <c r="F284" i="2157"/>
  <c r="B285" i="2157"/>
  <c r="C285" i="2157"/>
  <c r="F285" i="2157"/>
  <c r="B286" i="2157"/>
  <c r="C286" i="2157"/>
  <c r="F286" i="2157"/>
  <c r="B287" i="2157"/>
  <c r="C287" i="2157"/>
  <c r="F287" i="2157"/>
  <c r="B288" i="2157"/>
  <c r="C288" i="2157"/>
  <c r="F288" i="2157"/>
  <c r="B289" i="2157"/>
  <c r="C289" i="2157"/>
  <c r="F289" i="2157"/>
  <c r="B290" i="2157"/>
  <c r="C290" i="2157"/>
  <c r="F290" i="2157"/>
  <c r="B291" i="2157"/>
  <c r="C291" i="2157"/>
  <c r="F291" i="2157"/>
  <c r="B292" i="2157"/>
  <c r="C292" i="2157"/>
  <c r="F292" i="2157"/>
  <c r="B293" i="2157"/>
  <c r="C293" i="2157"/>
  <c r="F293" i="2157"/>
  <c r="B294" i="2157"/>
  <c r="C294" i="2157"/>
  <c r="F294" i="2157"/>
  <c r="B295" i="2157"/>
  <c r="C295" i="2157"/>
  <c r="F295" i="2157"/>
  <c r="B296" i="2157"/>
  <c r="C296" i="2157"/>
  <c r="F296" i="2157"/>
  <c r="B297" i="2157"/>
  <c r="C297" i="2157"/>
  <c r="F297" i="2157"/>
  <c r="B298" i="2157"/>
  <c r="C298" i="2157"/>
  <c r="F298" i="2157"/>
  <c r="B299" i="2157"/>
  <c r="C299" i="2157"/>
  <c r="F299" i="2157"/>
  <c r="B300" i="2157"/>
  <c r="C300" i="2157"/>
  <c r="F300" i="2157"/>
  <c r="B301" i="2157"/>
  <c r="C301" i="2157"/>
  <c r="F301" i="2157"/>
  <c r="B302" i="2157"/>
  <c r="C302" i="2157"/>
  <c r="F302" i="2157"/>
  <c r="B303" i="2157"/>
  <c r="C303" i="2157"/>
  <c r="F303" i="2157"/>
  <c r="B304" i="2157"/>
  <c r="C304" i="2157"/>
  <c r="F304" i="2157"/>
  <c r="B305" i="2157"/>
  <c r="C305" i="2157"/>
  <c r="F305" i="2157"/>
  <c r="B306" i="2157"/>
  <c r="C306" i="2157"/>
  <c r="F306" i="2157"/>
  <c r="B307" i="2157"/>
  <c r="C307" i="2157"/>
  <c r="F307" i="2157"/>
  <c r="B308" i="2157"/>
  <c r="C308" i="2157"/>
  <c r="F308" i="2157"/>
  <c r="B309" i="2157"/>
  <c r="C309" i="2157"/>
  <c r="F309" i="2157"/>
  <c r="B310" i="2157"/>
  <c r="C310" i="2157"/>
  <c r="F310" i="2157"/>
  <c r="B311" i="2157"/>
  <c r="C311" i="2157"/>
  <c r="F311" i="2157"/>
  <c r="B312" i="2157"/>
  <c r="C312" i="2157"/>
  <c r="F312" i="2157"/>
  <c r="B313" i="2157"/>
  <c r="C313" i="2157"/>
  <c r="F313" i="2157"/>
  <c r="B314" i="2157"/>
  <c r="C314" i="2157"/>
  <c r="F314" i="2157"/>
  <c r="B315" i="2157"/>
  <c r="C315" i="2157"/>
  <c r="F315" i="2157"/>
  <c r="B316" i="2157"/>
  <c r="C316" i="2157"/>
  <c r="F316" i="2157"/>
  <c r="B317" i="2157"/>
  <c r="C317" i="2157"/>
  <c r="F317" i="2157"/>
  <c r="B318" i="2157"/>
  <c r="C318" i="2157"/>
  <c r="F318" i="2157"/>
  <c r="B319" i="2157"/>
  <c r="C319" i="2157"/>
  <c r="F319" i="2157"/>
  <c r="B320" i="2157"/>
  <c r="C320" i="2157"/>
  <c r="F320" i="2157"/>
  <c r="B321" i="2157"/>
  <c r="C321" i="2157"/>
  <c r="F321" i="2157"/>
  <c r="B322" i="2157"/>
  <c r="C322" i="2157"/>
  <c r="F322" i="2157"/>
  <c r="B323" i="2157"/>
  <c r="C323" i="2157"/>
  <c r="F323" i="2157"/>
  <c r="B324" i="2157"/>
  <c r="C324" i="2157"/>
  <c r="F324" i="2157"/>
  <c r="B325" i="2157"/>
  <c r="C325" i="2157"/>
  <c r="F325" i="2157"/>
  <c r="B326" i="2157"/>
  <c r="C326" i="2157"/>
  <c r="F326" i="2157"/>
  <c r="B327" i="2157"/>
  <c r="C327" i="2157"/>
  <c r="F327" i="2157"/>
  <c r="B328" i="2157"/>
  <c r="C328" i="2157"/>
  <c r="F328" i="2157"/>
  <c r="B329" i="2157"/>
  <c r="C329" i="2157"/>
  <c r="F329" i="2157"/>
  <c r="B330" i="2157"/>
  <c r="C330" i="2157"/>
  <c r="F330" i="2157"/>
  <c r="B331" i="2157"/>
  <c r="C331" i="2157"/>
  <c r="F331" i="2157"/>
  <c r="B332" i="2157"/>
  <c r="C332" i="2157"/>
  <c r="F332" i="2157"/>
  <c r="B333" i="2157"/>
  <c r="C333" i="2157"/>
  <c r="F333" i="2157"/>
  <c r="B334" i="2157"/>
  <c r="C334" i="2157"/>
  <c r="F334" i="2157"/>
  <c r="B335" i="2157"/>
  <c r="C335" i="2157"/>
  <c r="F335" i="2157"/>
  <c r="B336" i="2157"/>
  <c r="C336" i="2157"/>
  <c r="F336" i="2157"/>
  <c r="B337" i="2157"/>
  <c r="C337" i="2157"/>
  <c r="F337" i="2157"/>
  <c r="B338" i="2157"/>
  <c r="C338" i="2157"/>
  <c r="F338" i="2157"/>
  <c r="B339" i="2157"/>
  <c r="C339" i="2157"/>
  <c r="F339" i="2157"/>
  <c r="B340" i="2157"/>
  <c r="C340" i="2157"/>
  <c r="F340" i="2157"/>
  <c r="B341" i="2157"/>
  <c r="C341" i="2157"/>
  <c r="F341" i="2157"/>
  <c r="B342" i="2157"/>
  <c r="C342" i="2157"/>
  <c r="F342" i="2157"/>
  <c r="B343" i="2157"/>
  <c r="C343" i="2157"/>
  <c r="F343" i="2157"/>
  <c r="B344" i="2157"/>
  <c r="C344" i="2157"/>
  <c r="F344" i="2157"/>
  <c r="B345" i="2157"/>
  <c r="C345" i="2157"/>
  <c r="F345" i="2157"/>
  <c r="B346" i="2157"/>
  <c r="C346" i="2157"/>
  <c r="F346" i="2157"/>
  <c r="B347" i="2157"/>
  <c r="C347" i="2157"/>
  <c r="F347" i="2157"/>
  <c r="B348" i="2157"/>
  <c r="C348" i="2157"/>
  <c r="F348" i="2157"/>
  <c r="B349" i="2157"/>
  <c r="C349" i="2157"/>
  <c r="F349" i="2157"/>
  <c r="B350" i="2157"/>
  <c r="C350" i="2157"/>
  <c r="F350" i="2157"/>
  <c r="B351" i="2157"/>
  <c r="C351" i="2157"/>
  <c r="F351" i="2157"/>
  <c r="B352" i="2157"/>
  <c r="C352" i="2157"/>
  <c r="F352" i="2157"/>
  <c r="B353" i="2157"/>
  <c r="C353" i="2157"/>
  <c r="F353" i="2157"/>
  <c r="B354" i="2157"/>
  <c r="C354" i="2157"/>
  <c r="F354" i="2157"/>
  <c r="B355" i="2157"/>
  <c r="C355" i="2157"/>
  <c r="F355" i="2157"/>
  <c r="B356" i="2157"/>
  <c r="C356" i="2157"/>
  <c r="F356" i="2157"/>
  <c r="B357" i="2157"/>
  <c r="C357" i="2157"/>
  <c r="F357" i="2157"/>
  <c r="B358" i="2157"/>
  <c r="C358" i="2157"/>
  <c r="F358" i="2157"/>
  <c r="B359" i="2157"/>
  <c r="C359" i="2157"/>
  <c r="F359" i="2157"/>
  <c r="B360" i="2157"/>
  <c r="C360" i="2157"/>
  <c r="F360" i="2157"/>
  <c r="B361" i="2157"/>
  <c r="C361" i="2157"/>
  <c r="F361" i="2157"/>
  <c r="B362" i="2157"/>
  <c r="C362" i="2157"/>
  <c r="F362" i="2157"/>
  <c r="B363" i="2157"/>
  <c r="C363" i="2157"/>
  <c r="F363" i="2157"/>
  <c r="B364" i="2157"/>
  <c r="C364" i="2157"/>
  <c r="F364" i="2157"/>
  <c r="B365" i="2157"/>
  <c r="C365" i="2157"/>
  <c r="F365" i="2157"/>
  <c r="B366" i="2157"/>
  <c r="C366" i="2157"/>
  <c r="F366" i="2157"/>
  <c r="B367" i="2157"/>
  <c r="C367" i="2157"/>
  <c r="F367" i="2157"/>
  <c r="B368" i="2157"/>
  <c r="C368" i="2157"/>
  <c r="F368" i="2157"/>
  <c r="B369" i="2157"/>
  <c r="C369" i="2157"/>
  <c r="F369" i="2157"/>
  <c r="B370" i="2157"/>
  <c r="C370" i="2157"/>
  <c r="F370" i="2157"/>
  <c r="B371" i="2157"/>
  <c r="C371" i="2157"/>
  <c r="F371" i="2157"/>
  <c r="B372" i="2157"/>
  <c r="C372" i="2157"/>
  <c r="F372" i="2157"/>
  <c r="B373" i="2157"/>
  <c r="C373" i="2157"/>
  <c r="F373" i="2157"/>
  <c r="B374" i="2157"/>
  <c r="C374" i="2157"/>
  <c r="F374" i="2157"/>
  <c r="B375" i="2157"/>
  <c r="C375" i="2157"/>
  <c r="F375" i="2157"/>
  <c r="B376" i="2157"/>
  <c r="C376" i="2157"/>
  <c r="F376" i="2157"/>
  <c r="B377" i="2157"/>
  <c r="C377" i="2157"/>
  <c r="F377" i="2157"/>
  <c r="B378" i="2157"/>
  <c r="C378" i="2157"/>
  <c r="F378" i="2157"/>
  <c r="B379" i="2157"/>
  <c r="C379" i="2157"/>
  <c r="F379" i="2157"/>
  <c r="B380" i="2157"/>
  <c r="C380" i="2157"/>
  <c r="F380" i="2157"/>
  <c r="B381" i="2157"/>
  <c r="C381" i="2157"/>
  <c r="F381" i="2157"/>
  <c r="B382" i="2157"/>
  <c r="C382" i="2157"/>
  <c r="F382" i="2157"/>
  <c r="B383" i="2157"/>
  <c r="C383" i="2157"/>
  <c r="F383" i="2157"/>
  <c r="B384" i="2157"/>
  <c r="C384" i="2157"/>
  <c r="F384" i="2157"/>
  <c r="B385" i="2157"/>
  <c r="C385" i="2157"/>
  <c r="F385" i="2157"/>
  <c r="B386" i="2157"/>
  <c r="C386" i="2157"/>
  <c r="F386" i="2157"/>
  <c r="B387" i="2157"/>
  <c r="C387" i="2157"/>
  <c r="F387" i="2157"/>
  <c r="B388" i="2157"/>
  <c r="C388" i="2157"/>
  <c r="F388" i="2157"/>
  <c r="B389" i="2157"/>
  <c r="C389" i="2157"/>
  <c r="F389" i="2157"/>
  <c r="B390" i="2157"/>
  <c r="C390" i="2157"/>
  <c r="F390" i="2157"/>
  <c r="B391" i="2157"/>
  <c r="C391" i="2157"/>
  <c r="F391" i="2157"/>
  <c r="B392" i="2157"/>
  <c r="C392" i="2157"/>
  <c r="F392" i="2157"/>
  <c r="B393" i="2157"/>
  <c r="C393" i="2157"/>
  <c r="F393" i="2157"/>
  <c r="B394" i="2157"/>
  <c r="C394" i="2157"/>
  <c r="F394" i="2157"/>
  <c r="B395" i="2157"/>
  <c r="C395" i="2157"/>
  <c r="F395" i="2157"/>
  <c r="B396" i="2157"/>
  <c r="C396" i="2157"/>
  <c r="F396" i="2157"/>
  <c r="B397" i="2157"/>
  <c r="C397" i="2157"/>
  <c r="F397" i="2157"/>
  <c r="B398" i="2157"/>
  <c r="C398" i="2157"/>
  <c r="F398" i="2157"/>
  <c r="B399" i="2157"/>
  <c r="C399" i="2157"/>
  <c r="F399" i="2157"/>
  <c r="B400" i="2157"/>
  <c r="C400" i="2157"/>
  <c r="F400" i="2157"/>
  <c r="B401" i="2157"/>
  <c r="C401" i="2157"/>
  <c r="F401" i="2157"/>
  <c r="B402" i="2157"/>
  <c r="C402" i="2157"/>
  <c r="F402" i="2157"/>
  <c r="B403" i="2157"/>
  <c r="C403" i="2157"/>
  <c r="F403" i="2157"/>
  <c r="B404" i="2157"/>
  <c r="C404" i="2157"/>
  <c r="F404" i="2157"/>
  <c r="B405" i="2157"/>
  <c r="C405" i="2157"/>
  <c r="F405" i="2157"/>
  <c r="B406" i="2157"/>
  <c r="C406" i="2157"/>
  <c r="F406" i="2157"/>
  <c r="B407" i="2157"/>
  <c r="C407" i="2157"/>
  <c r="F407" i="2157"/>
  <c r="B408" i="2157"/>
  <c r="C408" i="2157"/>
  <c r="F408" i="2157"/>
  <c r="B409" i="2157"/>
  <c r="C409" i="2157"/>
  <c r="F409" i="2157"/>
  <c r="B410" i="2157"/>
  <c r="C410" i="2157"/>
  <c r="F410" i="2157"/>
  <c r="B411" i="2157"/>
  <c r="C411" i="2157"/>
  <c r="F411" i="2157"/>
  <c r="B412" i="2157"/>
  <c r="C412" i="2157"/>
  <c r="F412" i="2157"/>
  <c r="B413" i="2157"/>
  <c r="C413" i="2157"/>
  <c r="F413" i="2157"/>
  <c r="B414" i="2157"/>
  <c r="C414" i="2157"/>
  <c r="F414" i="2157"/>
  <c r="B415" i="2157"/>
  <c r="C415" i="2157"/>
  <c r="F415" i="2157"/>
  <c r="B416" i="2157"/>
  <c r="C416" i="2157"/>
  <c r="F416" i="2157"/>
  <c r="B417" i="2157"/>
  <c r="C417" i="2157"/>
  <c r="F417" i="2157"/>
  <c r="B418" i="2157"/>
  <c r="C418" i="2157"/>
  <c r="F418" i="2157"/>
  <c r="B419" i="2157"/>
  <c r="C419" i="2157"/>
  <c r="F419" i="2157"/>
  <c r="B420" i="2157"/>
  <c r="C420" i="2157"/>
  <c r="F420" i="2157"/>
  <c r="B421" i="2157"/>
  <c r="C421" i="2157"/>
  <c r="F421" i="2157"/>
  <c r="B422" i="2157"/>
  <c r="C422" i="2157"/>
  <c r="F422" i="2157"/>
  <c r="B423" i="2157"/>
  <c r="C423" i="2157"/>
  <c r="F423" i="2157"/>
  <c r="B424" i="2157"/>
  <c r="C424" i="2157"/>
  <c r="F424" i="2157"/>
  <c r="B425" i="2157"/>
  <c r="C425" i="2157"/>
  <c r="F425" i="2157"/>
  <c r="B426" i="2157"/>
  <c r="C426" i="2157"/>
  <c r="F426" i="2157"/>
  <c r="B427" i="2157"/>
  <c r="C427" i="2157"/>
  <c r="F427" i="2157"/>
  <c r="B428" i="2157"/>
  <c r="C428" i="2157"/>
  <c r="F428" i="2157"/>
  <c r="B429" i="2157"/>
  <c r="C429" i="2157"/>
  <c r="F429" i="2157"/>
  <c r="B430" i="2157"/>
  <c r="C430" i="2157"/>
  <c r="F430" i="2157"/>
  <c r="B431" i="2157"/>
  <c r="C431" i="2157"/>
  <c r="F431" i="2157"/>
  <c r="B432" i="2157"/>
  <c r="C432" i="2157"/>
  <c r="F432" i="2157"/>
  <c r="B433" i="2157"/>
  <c r="C433" i="2157"/>
  <c r="F433" i="2157"/>
  <c r="B434" i="2157"/>
  <c r="C434" i="2157"/>
  <c r="F434" i="2157"/>
  <c r="B435" i="2157"/>
  <c r="C435" i="2157"/>
  <c r="F435" i="2157"/>
  <c r="B436" i="2157"/>
  <c r="C436" i="2157"/>
  <c r="F436" i="2157"/>
  <c r="B437" i="2157"/>
  <c r="C437" i="2157"/>
  <c r="F437" i="2157"/>
  <c r="B438" i="2157"/>
  <c r="C438" i="2157"/>
  <c r="F438" i="2157"/>
  <c r="B439" i="2157"/>
  <c r="C439" i="2157"/>
  <c r="F439" i="2157"/>
  <c r="B440" i="2157"/>
  <c r="C440" i="2157"/>
  <c r="F440" i="2157"/>
  <c r="B441" i="2157"/>
  <c r="C441" i="2157"/>
  <c r="F441" i="2157"/>
  <c r="B442" i="2157"/>
  <c r="C442" i="2157"/>
  <c r="F442" i="2157"/>
  <c r="B443" i="2157"/>
  <c r="C443" i="2157"/>
  <c r="F443" i="2157"/>
  <c r="B444" i="2157"/>
  <c r="C444" i="2157"/>
  <c r="F444" i="2157"/>
  <c r="B445" i="2157"/>
  <c r="C445" i="2157"/>
  <c r="F445" i="2157"/>
  <c r="B446" i="2157"/>
  <c r="C446" i="2157"/>
  <c r="F446" i="2157"/>
  <c r="B447" i="2157"/>
  <c r="C447" i="2157"/>
  <c r="F447" i="2157"/>
  <c r="B448" i="2157"/>
  <c r="C448" i="2157"/>
  <c r="F448" i="2157"/>
  <c r="B449" i="2157"/>
  <c r="C449" i="2157"/>
  <c r="F449" i="2157"/>
  <c r="B450" i="2157"/>
  <c r="C450" i="2157"/>
  <c r="F450" i="2157"/>
  <c r="B451" i="2157"/>
  <c r="C451" i="2157"/>
  <c r="F451" i="2157"/>
  <c r="B452" i="2157"/>
  <c r="C452" i="2157"/>
  <c r="F452" i="2157"/>
  <c r="B453" i="2157"/>
  <c r="C453" i="2157"/>
  <c r="F453" i="2157"/>
  <c r="B454" i="2157"/>
  <c r="C454" i="2157"/>
  <c r="F454" i="2157"/>
  <c r="B455" i="2157"/>
  <c r="C455" i="2157"/>
  <c r="F455" i="2157"/>
  <c r="B456" i="2157"/>
  <c r="C456" i="2157"/>
  <c r="F456" i="2157"/>
  <c r="B457" i="2157"/>
  <c r="C457" i="2157"/>
  <c r="F457" i="2157"/>
  <c r="B458" i="2157"/>
  <c r="C458" i="2157"/>
  <c r="F458" i="2157"/>
  <c r="B459" i="2157"/>
  <c r="C459" i="2157"/>
  <c r="F459" i="2157"/>
  <c r="B460" i="2157"/>
  <c r="C460" i="2157"/>
  <c r="F460" i="2157"/>
  <c r="B461" i="2157"/>
  <c r="C461" i="2157"/>
  <c r="F461" i="2157"/>
  <c r="B462" i="2157"/>
  <c r="C462" i="2157"/>
  <c r="F462" i="2157"/>
  <c r="B463" i="2157"/>
  <c r="C463" i="2157"/>
  <c r="F463" i="2157"/>
  <c r="B464" i="2157"/>
  <c r="C464" i="2157"/>
  <c r="F464" i="2157"/>
  <c r="B465" i="2157"/>
  <c r="C465" i="2157"/>
  <c r="F465" i="2157"/>
  <c r="B466" i="2157"/>
  <c r="C466" i="2157"/>
  <c r="F466" i="2157"/>
  <c r="B467" i="2157"/>
  <c r="C467" i="2157"/>
  <c r="F467" i="2157"/>
  <c r="B468" i="2157"/>
  <c r="C468" i="2157"/>
  <c r="F468" i="2157"/>
  <c r="B469" i="2157"/>
  <c r="C469" i="2157"/>
  <c r="F469" i="2157"/>
  <c r="B470" i="2157"/>
  <c r="C470" i="2157"/>
  <c r="F470" i="2157"/>
  <c r="B471" i="2157"/>
  <c r="C471" i="2157"/>
  <c r="F471" i="2157"/>
  <c r="B472" i="2157"/>
  <c r="C472" i="2157"/>
  <c r="F472" i="2157"/>
  <c r="B473" i="2157"/>
  <c r="C473" i="2157"/>
  <c r="F473" i="2157"/>
  <c r="B474" i="2157"/>
  <c r="C474" i="2157"/>
  <c r="F474" i="2157"/>
  <c r="B475" i="2157"/>
  <c r="C475" i="2157"/>
  <c r="F475" i="2157"/>
  <c r="B476" i="2157"/>
  <c r="C476" i="2157"/>
  <c r="F476" i="2157"/>
  <c r="B477" i="2157"/>
  <c r="C477" i="2157"/>
  <c r="F477" i="2157"/>
  <c r="B478" i="2157"/>
  <c r="C478" i="2157"/>
  <c r="F478" i="2157"/>
  <c r="B479" i="2157"/>
  <c r="C479" i="2157"/>
  <c r="F479" i="2157"/>
  <c r="B480" i="2157"/>
  <c r="C480" i="2157"/>
  <c r="F480" i="2157"/>
  <c r="B481" i="2157"/>
  <c r="C481" i="2157"/>
  <c r="F481" i="2157"/>
  <c r="B482" i="2157"/>
  <c r="C482" i="2157"/>
  <c r="F482" i="2157"/>
  <c r="B483" i="2157"/>
  <c r="C483" i="2157"/>
  <c r="F483" i="2157"/>
  <c r="B484" i="2157"/>
  <c r="C484" i="2157"/>
  <c r="F484" i="2157"/>
  <c r="B485" i="2157"/>
  <c r="C485" i="2157"/>
  <c r="F485" i="2157"/>
  <c r="B486" i="2157"/>
  <c r="C486" i="2157"/>
  <c r="F486" i="2157"/>
  <c r="B487" i="2157"/>
  <c r="C487" i="2157"/>
  <c r="F487" i="2157"/>
  <c r="B488" i="2157"/>
  <c r="C488" i="2157"/>
  <c r="F488" i="2157"/>
  <c r="B489" i="2157"/>
  <c r="C489" i="2157"/>
  <c r="F489" i="2157"/>
  <c r="B490" i="2157"/>
  <c r="C490" i="2157"/>
  <c r="F490" i="2157"/>
  <c r="B491" i="2157"/>
  <c r="C491" i="2157"/>
  <c r="F491" i="2157"/>
  <c r="B492" i="2157"/>
  <c r="C492" i="2157"/>
  <c r="F492" i="2157"/>
  <c r="B493" i="2157"/>
  <c r="C493" i="2157"/>
  <c r="F493" i="2157"/>
  <c r="B494" i="2157"/>
  <c r="C494" i="2157"/>
  <c r="F494" i="2157"/>
  <c r="B495" i="2157"/>
  <c r="C495" i="2157"/>
  <c r="F495" i="2157"/>
  <c r="B496" i="2157"/>
  <c r="C496" i="2157"/>
  <c r="F496" i="2157"/>
  <c r="B497" i="2157"/>
  <c r="C497" i="2157"/>
  <c r="F497" i="2157"/>
  <c r="B498" i="2157"/>
  <c r="C498" i="2157"/>
  <c r="F498" i="2157"/>
  <c r="B499" i="2157"/>
  <c r="C499" i="2157"/>
  <c r="F499" i="2157"/>
  <c r="B500" i="2157"/>
  <c r="C500" i="2157"/>
  <c r="F500" i="2157"/>
  <c r="B501" i="2157"/>
  <c r="C501" i="2157"/>
  <c r="F501" i="2157"/>
  <c r="B502" i="2157"/>
  <c r="C502" i="2157"/>
  <c r="F502" i="2157"/>
  <c r="B503" i="2157"/>
  <c r="C503" i="2157"/>
  <c r="F503" i="2157"/>
  <c r="B504" i="2157"/>
  <c r="C504" i="2157"/>
  <c r="F504" i="2157"/>
  <c r="B505" i="2157"/>
  <c r="C505" i="2157"/>
  <c r="F505" i="2157"/>
  <c r="B506" i="2157"/>
  <c r="C506" i="2157"/>
  <c r="F506" i="2157"/>
  <c r="B507" i="2157"/>
  <c r="C507" i="2157"/>
  <c r="F507" i="2157"/>
  <c r="B508" i="2157"/>
  <c r="C508" i="2157"/>
  <c r="F508" i="2157"/>
  <c r="B509" i="2157"/>
  <c r="C509" i="2157"/>
  <c r="F509" i="2157"/>
  <c r="B510" i="2157"/>
  <c r="C510" i="2157"/>
  <c r="F510" i="2157"/>
  <c r="B511" i="2157"/>
  <c r="C511" i="2157"/>
  <c r="F511" i="2157"/>
  <c r="B512" i="2157"/>
  <c r="C512" i="2157"/>
  <c r="F512" i="2157"/>
  <c r="B513" i="2157"/>
  <c r="C513" i="2157"/>
  <c r="F513" i="2157"/>
  <c r="B514" i="2157"/>
  <c r="C514" i="2157"/>
  <c r="F514" i="2157"/>
  <c r="B515" i="2157"/>
  <c r="C515" i="2157"/>
  <c r="F515" i="2157"/>
  <c r="B516" i="2157"/>
  <c r="C516" i="2157"/>
  <c r="F516" i="2157"/>
  <c r="B517" i="2157"/>
  <c r="C517" i="2157"/>
  <c r="F517" i="2157"/>
  <c r="B518" i="2157"/>
  <c r="C518" i="2157"/>
  <c r="F518" i="2157"/>
  <c r="B519" i="2157"/>
  <c r="C519" i="2157"/>
  <c r="F519" i="2157"/>
  <c r="B520" i="2157"/>
  <c r="C520" i="2157"/>
  <c r="F520" i="2157"/>
  <c r="B521" i="2157"/>
  <c r="C521" i="2157"/>
  <c r="F521" i="2157"/>
  <c r="B522" i="2157"/>
  <c r="C522" i="2157"/>
  <c r="F522" i="2157"/>
  <c r="B523" i="2157"/>
  <c r="C523" i="2157"/>
  <c r="F523" i="2157"/>
  <c r="B524" i="2157"/>
  <c r="C524" i="2157"/>
  <c r="F524" i="2157"/>
  <c r="B525" i="2157"/>
  <c r="C525" i="2157"/>
  <c r="F525" i="2157"/>
  <c r="B526" i="2157"/>
  <c r="C526" i="2157"/>
  <c r="F526" i="2157"/>
  <c r="B527" i="2157"/>
  <c r="C527" i="2157"/>
  <c r="F527" i="2157"/>
  <c r="B528" i="2157"/>
  <c r="C528" i="2157"/>
  <c r="F528" i="2157"/>
  <c r="B529" i="2157"/>
  <c r="C529" i="2157"/>
  <c r="F529" i="2157"/>
  <c r="B530" i="2157"/>
  <c r="C530" i="2157"/>
  <c r="F530" i="2157"/>
  <c r="B531" i="2157"/>
  <c r="C531" i="2157"/>
  <c r="F531" i="2157"/>
  <c r="B532" i="2157"/>
  <c r="C532" i="2157"/>
  <c r="F532" i="2157"/>
  <c r="B533" i="2157"/>
  <c r="C533" i="2157"/>
  <c r="F533" i="2157"/>
  <c r="B534" i="2157"/>
  <c r="C534" i="2157"/>
  <c r="F534" i="2157"/>
  <c r="B535" i="2157"/>
  <c r="C535" i="2157"/>
  <c r="F535" i="2157"/>
  <c r="B536" i="2157"/>
  <c r="C536" i="2157"/>
  <c r="F536" i="2157"/>
  <c r="B537" i="2157"/>
  <c r="C537" i="2157"/>
  <c r="F537" i="2157"/>
  <c r="B538" i="2157"/>
  <c r="C538" i="2157"/>
  <c r="F538" i="2157"/>
  <c r="B539" i="2157"/>
  <c r="C539" i="2157"/>
  <c r="F539" i="2157"/>
  <c r="B540" i="2157"/>
  <c r="C540" i="2157"/>
  <c r="F540" i="2157"/>
  <c r="B541" i="2157"/>
  <c r="C541" i="2157"/>
  <c r="F541" i="2157"/>
  <c r="B542" i="2157"/>
  <c r="C542" i="2157"/>
  <c r="F542" i="2157"/>
  <c r="B543" i="2157"/>
  <c r="C543" i="2157"/>
  <c r="F543" i="2157"/>
  <c r="B544" i="2157"/>
  <c r="C544" i="2157"/>
  <c r="F544" i="2157"/>
  <c r="B545" i="2157"/>
  <c r="C545" i="2157"/>
  <c r="F545" i="2157"/>
  <c r="B546" i="2157"/>
  <c r="C546" i="2157"/>
  <c r="F546" i="2157"/>
  <c r="B547" i="2157"/>
  <c r="C547" i="2157"/>
  <c r="F547" i="2157"/>
  <c r="B548" i="2157"/>
  <c r="C548" i="2157"/>
  <c r="F548" i="2157"/>
  <c r="B549" i="2157"/>
  <c r="C549" i="2157"/>
  <c r="F549" i="2157"/>
  <c r="B550" i="2157"/>
  <c r="C550" i="2157"/>
  <c r="F550" i="2157"/>
  <c r="B551" i="2157"/>
  <c r="C551" i="2157"/>
  <c r="F551" i="2157"/>
  <c r="B552" i="2157"/>
  <c r="C552" i="2157"/>
  <c r="F552" i="2157"/>
  <c r="B553" i="2157"/>
  <c r="C553" i="2157"/>
  <c r="F553" i="2157"/>
  <c r="B554" i="2157"/>
  <c r="C554" i="2157"/>
  <c r="F554" i="2157"/>
  <c r="B555" i="2157"/>
  <c r="C555" i="2157"/>
  <c r="F555" i="2157"/>
  <c r="B556" i="2157"/>
  <c r="C556" i="2157"/>
  <c r="F556" i="2157"/>
  <c r="B557" i="2157"/>
  <c r="C557" i="2157"/>
  <c r="F557" i="2157"/>
  <c r="B558" i="2157"/>
  <c r="C558" i="2157"/>
  <c r="F558" i="2157"/>
  <c r="B559" i="2157"/>
  <c r="C559" i="2157"/>
  <c r="F559" i="2157"/>
  <c r="B560" i="2157"/>
  <c r="C560" i="2157"/>
  <c r="F560" i="2157"/>
  <c r="B561" i="2157"/>
  <c r="C561" i="2157"/>
  <c r="F561" i="2157"/>
  <c r="B562" i="2157"/>
  <c r="C562" i="2157"/>
  <c r="F562" i="2157"/>
  <c r="B563" i="2157"/>
  <c r="C563" i="2157"/>
  <c r="F563" i="2157"/>
  <c r="B564" i="2157"/>
  <c r="C564" i="2157"/>
  <c r="F564" i="2157"/>
  <c r="B565" i="2157"/>
  <c r="C565" i="2157"/>
  <c r="F565" i="2157"/>
  <c r="B566" i="2157"/>
  <c r="C566" i="2157"/>
  <c r="F566" i="2157"/>
  <c r="B567" i="2157"/>
  <c r="C567" i="2157"/>
  <c r="F567" i="2157"/>
  <c r="B568" i="2157"/>
  <c r="C568" i="2157"/>
  <c r="F568" i="2157"/>
  <c r="B569" i="2157"/>
  <c r="C569" i="2157"/>
  <c r="F569" i="2157"/>
  <c r="B570" i="2157"/>
  <c r="C570" i="2157"/>
  <c r="F570" i="2157"/>
  <c r="B571" i="2157"/>
  <c r="C571" i="2157"/>
  <c r="F571" i="2157"/>
  <c r="B572" i="2157"/>
  <c r="C572" i="2157"/>
  <c r="F572" i="2157"/>
  <c r="B573" i="2157"/>
  <c r="C573" i="2157"/>
  <c r="F573" i="2157"/>
  <c r="B574" i="2157"/>
  <c r="C574" i="2157"/>
  <c r="F574" i="2157"/>
  <c r="B575" i="2157"/>
  <c r="C575" i="2157"/>
  <c r="F575" i="2157"/>
  <c r="B576" i="2157"/>
  <c r="C576" i="2157"/>
  <c r="F576" i="2157"/>
  <c r="B577" i="2157"/>
  <c r="C577" i="2157"/>
  <c r="F577" i="2157"/>
  <c r="B578" i="2157"/>
  <c r="C578" i="2157"/>
  <c r="F578" i="2157"/>
  <c r="B579" i="2157"/>
  <c r="C579" i="2157"/>
  <c r="F579" i="2157"/>
  <c r="B580" i="2157"/>
  <c r="C580" i="2157"/>
  <c r="F580" i="2157"/>
  <c r="B581" i="2157"/>
  <c r="C581" i="2157"/>
  <c r="F581" i="2157"/>
  <c r="B582" i="2157"/>
  <c r="C582" i="2157"/>
  <c r="F582" i="2157"/>
  <c r="B583" i="2157"/>
  <c r="C583" i="2157"/>
  <c r="F583" i="2157"/>
  <c r="B584" i="2157"/>
  <c r="C584" i="2157"/>
  <c r="F584" i="2157"/>
  <c r="B585" i="2157"/>
  <c r="C585" i="2157"/>
  <c r="F585" i="2157"/>
  <c r="B586" i="2157"/>
  <c r="C586" i="2157"/>
  <c r="F586" i="2157"/>
  <c r="B587" i="2157"/>
  <c r="C587" i="2157"/>
  <c r="F587" i="2157"/>
  <c r="B588" i="2157"/>
  <c r="C588" i="2157"/>
  <c r="F588" i="2157"/>
  <c r="B589" i="2157"/>
  <c r="C589" i="2157"/>
  <c r="F589" i="2157"/>
  <c r="B590" i="2157"/>
  <c r="C590" i="2157"/>
  <c r="F590" i="2157"/>
  <c r="B591" i="2157"/>
  <c r="C591" i="2157"/>
  <c r="F591" i="2157"/>
  <c r="B592" i="2157"/>
  <c r="C592" i="2157"/>
  <c r="F592" i="2157"/>
  <c r="B593" i="2157"/>
  <c r="C593" i="2157"/>
  <c r="F593" i="2157"/>
  <c r="B594" i="2157"/>
  <c r="C594" i="2157"/>
  <c r="F594" i="2157"/>
  <c r="B595" i="2157"/>
  <c r="C595" i="2157"/>
  <c r="F595" i="2157"/>
  <c r="B596" i="2157"/>
  <c r="C596" i="2157"/>
  <c r="F596" i="2157"/>
  <c r="B597" i="2157"/>
  <c r="C597" i="2157"/>
  <c r="F597" i="2157"/>
  <c r="B598" i="2157"/>
  <c r="C598" i="2157"/>
  <c r="F598" i="2157"/>
  <c r="B599" i="2157"/>
  <c r="C599" i="2157"/>
  <c r="F599" i="2157"/>
  <c r="B600" i="2157"/>
  <c r="C600" i="2157"/>
  <c r="F600" i="2157"/>
  <c r="B601" i="2157"/>
  <c r="C601" i="2157"/>
  <c r="F601" i="2157"/>
  <c r="B602" i="2157"/>
  <c r="C602" i="2157"/>
  <c r="F602" i="2157"/>
  <c r="B603" i="2157"/>
  <c r="C603" i="2157"/>
  <c r="F603" i="2157"/>
  <c r="B604" i="2157"/>
  <c r="C604" i="2157"/>
  <c r="F604" i="2157"/>
  <c r="B605" i="2157"/>
  <c r="C605" i="2157"/>
  <c r="F605" i="2157"/>
  <c r="B606" i="2157"/>
  <c r="C606" i="2157"/>
  <c r="F606" i="2157"/>
  <c r="B607" i="2157"/>
  <c r="C607" i="2157"/>
  <c r="F607" i="2157"/>
  <c r="B608" i="2157"/>
  <c r="C608" i="2157"/>
  <c r="F608" i="2157"/>
  <c r="B609" i="2157"/>
  <c r="C609" i="2157"/>
  <c r="F609" i="2157"/>
  <c r="B610" i="2157"/>
  <c r="C610" i="2157"/>
  <c r="F610" i="2157"/>
  <c r="B611" i="2157"/>
  <c r="C611" i="2157"/>
  <c r="F611" i="2157"/>
  <c r="B612" i="2157"/>
  <c r="C612" i="2157"/>
  <c r="F612" i="2157"/>
  <c r="B613" i="2157"/>
  <c r="C613" i="2157"/>
  <c r="F613" i="2157"/>
  <c r="B614" i="2157"/>
  <c r="C614" i="2157"/>
  <c r="F614" i="2157"/>
  <c r="B615" i="2157"/>
  <c r="C615" i="2157"/>
  <c r="F615" i="2157"/>
  <c r="B616" i="2157"/>
  <c r="C616" i="2157"/>
  <c r="F616" i="2157"/>
  <c r="B617" i="2157"/>
  <c r="C617" i="2157"/>
  <c r="F617" i="2157"/>
  <c r="B618" i="2157"/>
  <c r="C618" i="2157"/>
  <c r="F618" i="2157"/>
  <c r="B619" i="2157"/>
  <c r="C619" i="2157"/>
  <c r="F619" i="2157"/>
  <c r="B620" i="2157"/>
  <c r="C620" i="2157"/>
  <c r="F620" i="2157"/>
  <c r="B621" i="2157"/>
  <c r="C621" i="2157"/>
  <c r="F621" i="2157"/>
  <c r="B622" i="2157"/>
  <c r="C622" i="2157"/>
  <c r="F622" i="2157"/>
  <c r="B623" i="2157"/>
  <c r="C623" i="2157"/>
  <c r="F623" i="2157"/>
  <c r="B624" i="2157"/>
  <c r="C624" i="2157"/>
  <c r="F624" i="2157"/>
  <c r="B625" i="2157"/>
  <c r="C625" i="2157"/>
  <c r="F625" i="2157"/>
  <c r="B626" i="2157"/>
  <c r="C626" i="2157"/>
  <c r="F626" i="2157"/>
  <c r="B627" i="2157"/>
  <c r="C627" i="2157"/>
  <c r="F627" i="2157"/>
  <c r="B628" i="2157"/>
  <c r="C628" i="2157"/>
  <c r="F628" i="2157"/>
  <c r="B629" i="2157"/>
  <c r="C629" i="2157"/>
  <c r="F629" i="2157"/>
  <c r="B630" i="2157"/>
  <c r="C630" i="2157"/>
  <c r="F630" i="2157"/>
  <c r="B631" i="2157"/>
  <c r="C631" i="2157"/>
  <c r="F631" i="2157"/>
  <c r="B632" i="2157"/>
  <c r="C632" i="2157"/>
  <c r="F632" i="2157"/>
  <c r="B633" i="2157"/>
  <c r="C633" i="2157"/>
  <c r="F633" i="2157"/>
  <c r="B634" i="2157"/>
  <c r="C634" i="2157"/>
  <c r="F634" i="2157"/>
  <c r="B635" i="2157"/>
  <c r="C635" i="2157"/>
  <c r="F635" i="2157"/>
  <c r="B636" i="2157"/>
  <c r="C636" i="2157"/>
  <c r="F636" i="2157"/>
  <c r="B637" i="2157"/>
  <c r="C637" i="2157"/>
  <c r="F637" i="2157"/>
  <c r="B638" i="2157"/>
  <c r="C638" i="2157"/>
  <c r="F638" i="2157"/>
  <c r="B639" i="2157"/>
  <c r="C639" i="2157"/>
  <c r="F639" i="2157"/>
  <c r="B640" i="2157"/>
  <c r="C640" i="2157"/>
  <c r="F640" i="2157"/>
  <c r="B641" i="2157"/>
  <c r="C641" i="2157"/>
  <c r="F641" i="2157"/>
  <c r="B642" i="2157"/>
  <c r="C642" i="2157"/>
  <c r="F642" i="2157"/>
  <c r="B643" i="2157"/>
  <c r="C643" i="2157"/>
  <c r="F643" i="2157"/>
  <c r="B644" i="2157"/>
  <c r="C644" i="2157"/>
  <c r="F644" i="2157"/>
  <c r="B645" i="2157"/>
  <c r="C645" i="2157"/>
  <c r="F645" i="2157"/>
  <c r="B646" i="2157"/>
  <c r="C646" i="2157"/>
  <c r="F646" i="2157"/>
  <c r="B647" i="2157"/>
  <c r="C647" i="2157"/>
  <c r="F647" i="2157"/>
  <c r="B648" i="2157"/>
  <c r="C648" i="2157"/>
  <c r="F648" i="2157"/>
  <c r="B649" i="2157"/>
  <c r="C649" i="2157"/>
  <c r="F649" i="2157"/>
  <c r="B650" i="2157"/>
  <c r="C650" i="2157"/>
  <c r="F650" i="2157"/>
  <c r="B651" i="2157"/>
  <c r="C651" i="2157"/>
  <c r="F651" i="2157"/>
  <c r="B652" i="2157"/>
  <c r="C652" i="2157"/>
  <c r="F652" i="2157"/>
  <c r="B653" i="2157"/>
  <c r="C653" i="2157"/>
  <c r="F653" i="2157"/>
  <c r="B654" i="2157"/>
  <c r="C654" i="2157"/>
  <c r="F654" i="2157"/>
  <c r="B655" i="2157"/>
  <c r="C655" i="2157"/>
  <c r="F655" i="2157"/>
  <c r="B656" i="2157"/>
  <c r="C656" i="2157"/>
  <c r="F656" i="2157"/>
  <c r="B657" i="2157"/>
  <c r="C657" i="2157"/>
  <c r="F657" i="2157"/>
  <c r="B658" i="2157"/>
  <c r="C658" i="2157"/>
  <c r="F658" i="2157"/>
  <c r="B659" i="2157"/>
  <c r="C659" i="2157"/>
  <c r="F659" i="2157"/>
  <c r="B660" i="2157"/>
  <c r="C660" i="2157"/>
  <c r="F660" i="2157"/>
  <c r="B661" i="2157"/>
  <c r="C661" i="2157"/>
  <c r="F661" i="2157"/>
  <c r="B662" i="2157"/>
  <c r="C662" i="2157"/>
  <c r="F662" i="2157"/>
  <c r="B663" i="2157"/>
  <c r="C663" i="2157"/>
  <c r="F663" i="2157"/>
  <c r="B664" i="2157"/>
  <c r="C664" i="2157"/>
  <c r="F664" i="2157"/>
  <c r="B665" i="2157"/>
  <c r="C665" i="2157"/>
  <c r="F665" i="2157"/>
  <c r="B666" i="2157"/>
  <c r="C666" i="2157"/>
  <c r="F666" i="2157"/>
  <c r="B667" i="2157"/>
  <c r="C667" i="2157"/>
  <c r="F667" i="2157"/>
  <c r="B668" i="2157"/>
  <c r="C668" i="2157"/>
  <c r="F668" i="2157"/>
  <c r="B669" i="2157"/>
  <c r="C669" i="2157"/>
  <c r="F669" i="2157"/>
  <c r="B670" i="2157"/>
  <c r="C670" i="2157"/>
  <c r="F670" i="2157"/>
  <c r="B671" i="2157"/>
  <c r="C671" i="2157"/>
  <c r="F671" i="2157"/>
  <c r="B672" i="2157"/>
  <c r="C672" i="2157"/>
  <c r="F672" i="2157"/>
  <c r="B673" i="2157"/>
  <c r="C673" i="2157"/>
  <c r="F673" i="2157"/>
  <c r="B674" i="2157"/>
  <c r="C674" i="2157"/>
  <c r="F674" i="2157"/>
  <c r="B675" i="2157"/>
  <c r="C675" i="2157"/>
  <c r="F675" i="2157"/>
  <c r="B676" i="2157"/>
  <c r="C676" i="2157"/>
  <c r="F676" i="2157"/>
  <c r="B677" i="2157"/>
  <c r="C677" i="2157"/>
  <c r="F677" i="2157"/>
  <c r="B678" i="2157"/>
  <c r="C678" i="2157"/>
  <c r="F678" i="2157"/>
  <c r="B679" i="2157"/>
  <c r="C679" i="2157"/>
  <c r="F679" i="2157"/>
  <c r="B680" i="2157"/>
  <c r="C680" i="2157"/>
  <c r="F680" i="2157"/>
  <c r="B681" i="2157"/>
  <c r="C681" i="2157"/>
  <c r="F681" i="2157"/>
  <c r="B682" i="2157"/>
  <c r="C682" i="2157"/>
  <c r="F682" i="2157"/>
  <c r="B683" i="2157"/>
  <c r="C683" i="2157"/>
  <c r="F683" i="2157"/>
  <c r="B684" i="2157"/>
  <c r="C684" i="2157"/>
  <c r="F684" i="2157"/>
  <c r="B685" i="2157"/>
  <c r="C685" i="2157"/>
  <c r="F685" i="2157"/>
  <c r="B686" i="2157"/>
  <c r="C686" i="2157"/>
  <c r="F686" i="2157"/>
  <c r="B687" i="2157"/>
  <c r="C687" i="2157"/>
  <c r="F687" i="2157"/>
  <c r="B688" i="2157"/>
  <c r="C688" i="2157"/>
  <c r="F688" i="2157"/>
  <c r="B689" i="2157"/>
  <c r="C689" i="2157"/>
  <c r="F689" i="2157"/>
  <c r="B690" i="2157"/>
  <c r="C690" i="2157"/>
  <c r="F690" i="2157"/>
  <c r="B691" i="2157"/>
  <c r="C691" i="2157"/>
  <c r="F691" i="2157"/>
  <c r="B692" i="2157"/>
  <c r="C692" i="2157"/>
  <c r="F692" i="2157"/>
  <c r="B693" i="2157"/>
  <c r="C693" i="2157"/>
  <c r="F693" i="2157"/>
  <c r="B694" i="2157"/>
  <c r="C694" i="2157"/>
  <c r="F694" i="2157"/>
  <c r="B695" i="2157"/>
  <c r="C695" i="2157"/>
  <c r="F695" i="2157"/>
  <c r="B696" i="2157"/>
  <c r="C696" i="2157"/>
  <c r="F696" i="2157"/>
  <c r="B697" i="2157"/>
  <c r="C697" i="2157"/>
  <c r="F697" i="2157"/>
  <c r="B698" i="2157"/>
  <c r="C698" i="2157"/>
  <c r="F698" i="2157"/>
  <c r="B699" i="2157"/>
  <c r="C699" i="2157"/>
  <c r="F699" i="2157"/>
  <c r="B700" i="2157"/>
  <c r="C700" i="2157"/>
  <c r="F700" i="2157"/>
  <c r="B701" i="2157"/>
  <c r="C701" i="2157"/>
  <c r="F701" i="2157"/>
  <c r="B702" i="2157"/>
  <c r="C702" i="2157"/>
  <c r="F702" i="2157"/>
  <c r="B703" i="2157"/>
  <c r="C703" i="2157"/>
  <c r="F703" i="2157"/>
  <c r="B704" i="2157"/>
  <c r="C704" i="2157"/>
  <c r="F704" i="2157"/>
  <c r="B705" i="2157"/>
  <c r="C705" i="2157"/>
  <c r="F705" i="2157"/>
  <c r="B706" i="2157"/>
  <c r="C706" i="2157"/>
  <c r="F706" i="2157"/>
  <c r="B707" i="2157"/>
  <c r="C707" i="2157"/>
  <c r="F707" i="2157"/>
  <c r="B708" i="2157"/>
  <c r="C708" i="2157"/>
  <c r="F708" i="2157"/>
  <c r="B709" i="2157"/>
  <c r="C709" i="2157"/>
  <c r="F709" i="2157"/>
  <c r="B710" i="2157"/>
  <c r="C710" i="2157"/>
  <c r="F710" i="2157"/>
  <c r="B711" i="2157"/>
  <c r="C711" i="2157"/>
  <c r="F711" i="2157"/>
  <c r="B712" i="2157"/>
  <c r="C712" i="2157"/>
  <c r="F712" i="2157"/>
  <c r="B713" i="2157"/>
  <c r="C713" i="2157"/>
  <c r="F713" i="2157"/>
  <c r="B714" i="2157"/>
  <c r="C714" i="2157"/>
  <c r="F714" i="2157"/>
  <c r="B715" i="2157"/>
  <c r="C715" i="2157"/>
  <c r="F715" i="2157"/>
  <c r="B716" i="2157"/>
  <c r="C716" i="2157"/>
  <c r="F716" i="2157"/>
  <c r="B717" i="2157"/>
  <c r="C717" i="2157"/>
  <c r="F717" i="2157"/>
  <c r="B718" i="2157"/>
  <c r="C718" i="2157"/>
  <c r="F718" i="2157"/>
  <c r="B719" i="2157"/>
  <c r="C719" i="2157"/>
  <c r="F719" i="2157"/>
  <c r="B720" i="2157"/>
  <c r="C720" i="2157"/>
  <c r="F720" i="2157"/>
  <c r="B721" i="2157"/>
  <c r="C721" i="2157"/>
  <c r="F721" i="2157"/>
  <c r="B722" i="2157"/>
  <c r="C722" i="2157"/>
  <c r="F722" i="2157"/>
  <c r="B723" i="2157"/>
  <c r="C723" i="2157"/>
  <c r="F723" i="2157"/>
  <c r="B724" i="2157"/>
  <c r="C724" i="2157"/>
  <c r="F724" i="2157"/>
  <c r="B725" i="2157"/>
  <c r="C725" i="2157"/>
  <c r="F725" i="2157"/>
  <c r="B726" i="2157"/>
  <c r="C726" i="2157"/>
  <c r="F726" i="2157"/>
  <c r="B727" i="2157"/>
  <c r="C727" i="2157"/>
  <c r="F727" i="2157"/>
  <c r="B728" i="2157"/>
  <c r="C728" i="2157"/>
  <c r="F728" i="2157"/>
  <c r="B729" i="2157"/>
  <c r="C729" i="2157"/>
  <c r="F729" i="2157"/>
  <c r="B730" i="2157"/>
  <c r="C730" i="2157"/>
  <c r="F730" i="2157"/>
  <c r="B731" i="2157"/>
  <c r="C731" i="2157"/>
  <c r="F731" i="2157"/>
  <c r="B732" i="2157"/>
  <c r="C732" i="2157"/>
  <c r="F732" i="2157"/>
  <c r="B733" i="2157"/>
  <c r="C733" i="2157"/>
  <c r="F733" i="2157"/>
  <c r="B734" i="2157"/>
  <c r="C734" i="2157"/>
  <c r="F734" i="2157"/>
  <c r="B735" i="2157"/>
  <c r="C735" i="2157"/>
  <c r="F735" i="2157"/>
  <c r="B736" i="2157"/>
  <c r="C736" i="2157"/>
  <c r="F736" i="2157"/>
  <c r="B737" i="2157"/>
  <c r="C737" i="2157"/>
  <c r="F737" i="2157"/>
  <c r="B738" i="2157"/>
  <c r="C738" i="2157"/>
  <c r="F738" i="2157"/>
  <c r="B739" i="2157"/>
  <c r="C739" i="2157"/>
  <c r="F739" i="2157"/>
  <c r="B740" i="2157"/>
  <c r="C740" i="2157"/>
  <c r="F740" i="2157"/>
  <c r="B741" i="2157"/>
  <c r="C741" i="2157"/>
  <c r="F741" i="2157"/>
  <c r="B742" i="2157"/>
  <c r="C742" i="2157"/>
  <c r="F742" i="2157"/>
  <c r="B743" i="2157"/>
  <c r="C743" i="2157"/>
  <c r="F743" i="2157"/>
  <c r="B744" i="2157"/>
  <c r="C744" i="2157"/>
  <c r="F744" i="2157"/>
  <c r="B745" i="2157"/>
  <c r="C745" i="2157"/>
  <c r="F745" i="2157"/>
  <c r="B746" i="2157"/>
  <c r="C746" i="2157"/>
  <c r="F746" i="2157"/>
  <c r="B747" i="2157"/>
  <c r="C747" i="2157"/>
  <c r="F747" i="2157"/>
  <c r="B748" i="2157"/>
  <c r="C748" i="2157"/>
  <c r="F748" i="2157"/>
  <c r="B749" i="2157"/>
  <c r="C749" i="2157"/>
  <c r="F749" i="2157"/>
  <c r="B750" i="2157"/>
  <c r="C750" i="2157"/>
  <c r="F750" i="2157"/>
  <c r="B751" i="2157"/>
  <c r="C751" i="2157"/>
  <c r="F751" i="2157"/>
  <c r="B752" i="2157"/>
  <c r="C752" i="2157"/>
  <c r="F752" i="2157"/>
  <c r="B753" i="2157"/>
  <c r="C753" i="2157"/>
  <c r="F753" i="2157"/>
  <c r="B754" i="2157"/>
  <c r="C754" i="2157"/>
  <c r="F754" i="2157"/>
  <c r="B755" i="2157"/>
  <c r="C755" i="2157"/>
  <c r="F755" i="2157"/>
  <c r="B756" i="2157"/>
  <c r="C756" i="2157"/>
  <c r="F756" i="2157"/>
  <c r="B757" i="2157"/>
  <c r="C757" i="2157"/>
  <c r="F757" i="2157"/>
  <c r="B758" i="2157"/>
  <c r="C758" i="2157"/>
  <c r="F758" i="2157"/>
  <c r="B759" i="2157"/>
  <c r="C759" i="2157"/>
  <c r="F759" i="2157"/>
  <c r="B760" i="2157"/>
  <c r="C760" i="2157"/>
  <c r="F760" i="2157"/>
  <c r="B761" i="2157"/>
  <c r="C761" i="2157"/>
  <c r="F761" i="2157"/>
  <c r="B762" i="2157"/>
  <c r="C762" i="2157"/>
  <c r="F762" i="2157"/>
  <c r="B763" i="2157"/>
  <c r="C763" i="2157"/>
  <c r="F763" i="2157"/>
  <c r="B764" i="2157"/>
  <c r="C764" i="2157"/>
  <c r="F764" i="2157"/>
  <c r="B765" i="2157"/>
  <c r="C765" i="2157"/>
  <c r="F765" i="2157"/>
  <c r="B766" i="2157"/>
  <c r="C766" i="2157"/>
  <c r="F766" i="2157"/>
  <c r="B767" i="2157"/>
  <c r="C767" i="2157"/>
  <c r="F767" i="2157"/>
  <c r="B768" i="2157"/>
  <c r="C768" i="2157"/>
  <c r="F768" i="2157"/>
  <c r="B769" i="2157"/>
  <c r="C769" i="2157"/>
  <c r="F769" i="2157"/>
  <c r="B770" i="2157"/>
  <c r="C770" i="2157"/>
  <c r="F770" i="2157"/>
  <c r="B771" i="2157"/>
  <c r="C771" i="2157"/>
  <c r="F771" i="2157"/>
  <c r="B772" i="2157"/>
  <c r="C772" i="2157"/>
  <c r="F772" i="2157"/>
  <c r="B773" i="2157"/>
  <c r="C773" i="2157"/>
  <c r="F773" i="2157"/>
  <c r="B774" i="2157"/>
  <c r="C774" i="2157"/>
  <c r="F774" i="2157"/>
  <c r="B775" i="2157"/>
  <c r="C775" i="2157"/>
  <c r="F775" i="2157"/>
  <c r="B776" i="2157"/>
  <c r="C776" i="2157"/>
  <c r="F776" i="2157"/>
  <c r="B777" i="2157"/>
  <c r="C777" i="2157"/>
  <c r="F777" i="2157"/>
  <c r="B778" i="2157"/>
  <c r="C778" i="2157"/>
  <c r="F778" i="2157"/>
  <c r="B779" i="2157"/>
  <c r="C779" i="2157"/>
  <c r="F779" i="2157"/>
  <c r="B780" i="2157"/>
  <c r="C780" i="2157"/>
  <c r="F780" i="2157"/>
  <c r="B781" i="2157"/>
  <c r="C781" i="2157"/>
  <c r="F781" i="2157"/>
  <c r="B782" i="2157"/>
  <c r="C782" i="2157"/>
  <c r="F782" i="2157"/>
  <c r="B783" i="2157"/>
  <c r="C783" i="2157"/>
  <c r="F783" i="2157"/>
  <c r="B784" i="2157"/>
  <c r="C784" i="2157"/>
  <c r="F784" i="2157"/>
  <c r="B785" i="2157"/>
  <c r="C785" i="2157"/>
  <c r="F785" i="2157"/>
  <c r="B786" i="2157"/>
  <c r="C786" i="2157"/>
  <c r="F786" i="2157"/>
  <c r="B787" i="2157"/>
  <c r="C787" i="2157"/>
  <c r="F787" i="2157"/>
  <c r="B788" i="2157"/>
  <c r="C788" i="2157"/>
  <c r="F788" i="2157"/>
  <c r="B789" i="2157"/>
  <c r="C789" i="2157"/>
  <c r="F789" i="2157"/>
  <c r="B790" i="2157"/>
  <c r="C790" i="2157"/>
  <c r="F790" i="2157"/>
  <c r="B791" i="2157"/>
  <c r="C791" i="2157"/>
  <c r="F791" i="2157"/>
  <c r="B792" i="2157"/>
  <c r="C792" i="2157"/>
  <c r="F792" i="2157"/>
  <c r="B793" i="2157"/>
  <c r="C793" i="2157"/>
  <c r="F793" i="2157"/>
  <c r="B794" i="2157"/>
  <c r="C794" i="2157"/>
  <c r="F794" i="2157"/>
  <c r="B795" i="2157"/>
  <c r="C795" i="2157"/>
  <c r="F795" i="2157"/>
  <c r="B796" i="2157"/>
  <c r="C796" i="2157"/>
  <c r="F796" i="2157"/>
  <c r="B797" i="2157"/>
  <c r="C797" i="2157"/>
  <c r="F797" i="2157"/>
  <c r="B798" i="2157"/>
  <c r="C798" i="2157"/>
  <c r="F798" i="2157"/>
  <c r="B799" i="2157"/>
  <c r="C799" i="2157"/>
  <c r="F799" i="2157"/>
  <c r="B800" i="2157"/>
  <c r="C800" i="2157"/>
  <c r="F800" i="2157"/>
  <c r="B801" i="2157"/>
  <c r="C801" i="2157"/>
  <c r="F801" i="2157"/>
  <c r="B802" i="2157"/>
  <c r="C802" i="2157"/>
  <c r="F802" i="2157"/>
  <c r="B803" i="2157"/>
  <c r="C803" i="2157"/>
  <c r="F803" i="2157"/>
  <c r="B804" i="2157"/>
  <c r="C804" i="2157"/>
  <c r="F804" i="2157"/>
  <c r="B805" i="2157"/>
  <c r="C805" i="2157"/>
  <c r="F805" i="2157"/>
  <c r="B806" i="2157"/>
  <c r="C806" i="2157"/>
  <c r="F806" i="2157"/>
  <c r="B807" i="2157"/>
  <c r="C807" i="2157"/>
  <c r="F807" i="2157"/>
  <c r="B808" i="2157"/>
  <c r="C808" i="2157"/>
  <c r="F808" i="2157"/>
  <c r="B809" i="2157"/>
  <c r="C809" i="2157"/>
  <c r="F809" i="2157"/>
  <c r="B810" i="2157"/>
  <c r="C810" i="2157"/>
  <c r="F810" i="2157"/>
  <c r="B811" i="2157"/>
  <c r="C811" i="2157"/>
  <c r="F811" i="2157"/>
  <c r="B812" i="2157"/>
  <c r="C812" i="2157"/>
  <c r="F812" i="2157"/>
  <c r="B813" i="2157"/>
  <c r="C813" i="2157"/>
  <c r="F813" i="2157"/>
  <c r="B814" i="2157"/>
  <c r="C814" i="2157"/>
  <c r="F814" i="2157"/>
  <c r="B815" i="2157"/>
  <c r="C815" i="2157"/>
  <c r="F815" i="2157"/>
  <c r="B816" i="2157"/>
  <c r="C816" i="2157"/>
  <c r="F816" i="2157"/>
  <c r="B817" i="2157"/>
  <c r="C817" i="2157"/>
  <c r="F817" i="2157"/>
  <c r="B818" i="2157"/>
  <c r="C818" i="2157"/>
  <c r="F818" i="2157"/>
  <c r="B819" i="2157"/>
  <c r="C819" i="2157"/>
  <c r="F819" i="2157"/>
  <c r="B820" i="2157"/>
  <c r="C820" i="2157"/>
  <c r="F820" i="2157"/>
  <c r="B821" i="2157"/>
  <c r="C821" i="2157"/>
  <c r="F821" i="2157"/>
  <c r="B822" i="2157"/>
  <c r="C822" i="2157"/>
  <c r="F822" i="2157"/>
  <c r="B823" i="2157"/>
  <c r="C823" i="2157"/>
  <c r="F823" i="2157"/>
  <c r="B824" i="2157"/>
  <c r="C824" i="2157"/>
  <c r="F824" i="2157"/>
  <c r="B825" i="2157"/>
  <c r="C825" i="2157"/>
  <c r="F825" i="2157"/>
  <c r="B826" i="2157"/>
  <c r="C826" i="2157"/>
  <c r="F826" i="2157"/>
  <c r="B827" i="2157"/>
  <c r="C827" i="2157"/>
  <c r="F827" i="2157"/>
  <c r="B828" i="2157"/>
  <c r="C828" i="2157"/>
  <c r="F828" i="2157"/>
  <c r="B829" i="2157"/>
  <c r="C829" i="2157"/>
  <c r="F829" i="2157"/>
  <c r="B830" i="2157"/>
  <c r="C830" i="2157"/>
  <c r="F830" i="2157"/>
  <c r="B831" i="2157"/>
  <c r="C831" i="2157"/>
  <c r="F831" i="2157"/>
  <c r="B832" i="2157"/>
  <c r="C832" i="2157"/>
  <c r="F832" i="2157"/>
  <c r="B833" i="2157"/>
  <c r="C833" i="2157"/>
  <c r="F833" i="2157"/>
  <c r="B834" i="2157"/>
  <c r="C834" i="2157"/>
  <c r="F834" i="2157"/>
  <c r="B835" i="2157"/>
  <c r="C835" i="2157"/>
  <c r="F835" i="2157"/>
  <c r="B836" i="2157"/>
  <c r="C836" i="2157"/>
  <c r="F836" i="2157"/>
  <c r="B837" i="2157"/>
  <c r="C837" i="2157"/>
  <c r="F837" i="2157"/>
  <c r="B838" i="2157"/>
  <c r="C838" i="2157"/>
  <c r="F838" i="2157"/>
  <c r="B839" i="2157"/>
  <c r="C839" i="2157"/>
  <c r="F839" i="2157"/>
  <c r="B840" i="2157"/>
  <c r="C840" i="2157"/>
  <c r="F840" i="2157"/>
  <c r="B841" i="2157"/>
  <c r="C841" i="2157"/>
  <c r="F841" i="2157"/>
  <c r="B842" i="2157"/>
  <c r="C842" i="2157"/>
  <c r="F842" i="2157"/>
  <c r="B843" i="2157"/>
  <c r="C843" i="2157"/>
  <c r="F843" i="2157"/>
  <c r="B844" i="2157"/>
  <c r="C844" i="2157"/>
  <c r="F844" i="2157"/>
  <c r="B845" i="2157"/>
  <c r="C845" i="2157"/>
  <c r="F845" i="2157"/>
  <c r="B846" i="2157"/>
  <c r="C846" i="2157"/>
  <c r="F846" i="2157"/>
  <c r="B847" i="2157"/>
  <c r="C847" i="2157"/>
  <c r="F847" i="2157"/>
  <c r="B848" i="2157"/>
  <c r="C848" i="2157"/>
  <c r="F848" i="2157"/>
  <c r="B849" i="2157"/>
  <c r="C849" i="2157"/>
  <c r="F849" i="2157"/>
  <c r="B850" i="2157"/>
  <c r="C850" i="2157"/>
  <c r="F850" i="2157"/>
  <c r="B851" i="2157"/>
  <c r="C851" i="2157"/>
  <c r="F851" i="2157"/>
  <c r="B852" i="2157"/>
  <c r="C852" i="2157"/>
  <c r="F852" i="2157"/>
  <c r="B853" i="2157"/>
  <c r="C853" i="2157"/>
  <c r="F853" i="2157"/>
  <c r="B854" i="2157"/>
  <c r="C854" i="2157"/>
  <c r="F854" i="2157"/>
  <c r="B855" i="2157"/>
  <c r="C855" i="2157"/>
  <c r="F855" i="2157"/>
  <c r="B856" i="2157"/>
  <c r="C856" i="2157"/>
  <c r="F856" i="2157"/>
  <c r="B857" i="2157"/>
  <c r="C857" i="2157"/>
  <c r="F857" i="2157"/>
  <c r="B858" i="2157"/>
  <c r="C858" i="2157"/>
  <c r="F858" i="2157"/>
  <c r="B859" i="2157"/>
  <c r="C859" i="2157"/>
  <c r="F859" i="2157"/>
  <c r="B860" i="2157"/>
  <c r="C860" i="2157"/>
  <c r="F860" i="2157"/>
  <c r="B861" i="2157"/>
  <c r="C861" i="2157"/>
  <c r="F861" i="2157"/>
  <c r="B862" i="2157"/>
  <c r="C862" i="2157"/>
  <c r="F862" i="2157"/>
  <c r="B863" i="2157"/>
  <c r="C863" i="2157"/>
  <c r="F863" i="2157"/>
  <c r="B864" i="2157"/>
  <c r="C864" i="2157"/>
  <c r="F864" i="2157"/>
  <c r="B865" i="2157"/>
  <c r="C865" i="2157"/>
  <c r="F865" i="2157"/>
  <c r="B866" i="2157"/>
  <c r="C866" i="2157"/>
  <c r="F866" i="2157"/>
  <c r="B867" i="2157"/>
  <c r="C867" i="2157"/>
  <c r="F867" i="2157"/>
  <c r="B868" i="2157"/>
  <c r="C868" i="2157"/>
  <c r="F868" i="2157"/>
  <c r="B869" i="2157"/>
  <c r="C869" i="2157"/>
  <c r="F869" i="2157"/>
  <c r="B870" i="2157"/>
  <c r="C870" i="2157"/>
  <c r="F870" i="2157"/>
  <c r="B871" i="2157"/>
  <c r="C871" i="2157"/>
  <c r="F871" i="2157"/>
  <c r="B872" i="2157"/>
  <c r="C872" i="2157"/>
  <c r="F872" i="2157"/>
  <c r="B873" i="2157"/>
  <c r="C873" i="2157"/>
  <c r="F873" i="2157"/>
  <c r="B874" i="2157"/>
  <c r="C874" i="2157"/>
  <c r="F874" i="2157"/>
  <c r="B875" i="2157"/>
  <c r="C875" i="2157"/>
  <c r="F875" i="2157"/>
  <c r="B876" i="2157"/>
  <c r="C876" i="2157"/>
  <c r="F876" i="2157"/>
  <c r="B877" i="2157"/>
  <c r="C877" i="2157"/>
  <c r="F877" i="2157"/>
  <c r="B878" i="2157"/>
  <c r="C878" i="2157"/>
  <c r="F878" i="2157"/>
  <c r="B879" i="2157"/>
  <c r="C879" i="2157"/>
  <c r="F879" i="2157"/>
  <c r="B880" i="2157"/>
  <c r="C880" i="2157"/>
  <c r="F880" i="2157"/>
  <c r="B881" i="2157"/>
  <c r="C881" i="2157"/>
  <c r="F881" i="2157"/>
  <c r="B882" i="2157"/>
  <c r="C882" i="2157"/>
  <c r="F882" i="2157"/>
  <c r="B883" i="2157"/>
  <c r="C883" i="2157"/>
  <c r="F883" i="2157"/>
  <c r="B884" i="2157"/>
  <c r="C884" i="2157"/>
  <c r="F884" i="2157"/>
  <c r="B885" i="2157"/>
  <c r="C885" i="2157"/>
  <c r="F885" i="2157"/>
  <c r="B886" i="2157"/>
  <c r="C886" i="2157"/>
  <c r="F886" i="2157"/>
  <c r="B887" i="2157"/>
  <c r="C887" i="2157"/>
  <c r="F887" i="2157"/>
  <c r="B888" i="2157"/>
  <c r="C888" i="2157"/>
  <c r="F888" i="2157"/>
  <c r="B889" i="2157"/>
  <c r="C889" i="2157"/>
  <c r="F889" i="2157"/>
  <c r="B890" i="2157"/>
  <c r="C890" i="2157"/>
  <c r="F890" i="2157"/>
  <c r="B891" i="2157"/>
  <c r="C891" i="2157"/>
  <c r="F891" i="2157"/>
  <c r="B892" i="2157"/>
  <c r="C892" i="2157"/>
  <c r="F892" i="2157"/>
  <c r="B893" i="2157"/>
  <c r="C893" i="2157"/>
  <c r="F893" i="2157"/>
  <c r="B894" i="2157"/>
  <c r="C894" i="2157"/>
  <c r="F894" i="2157"/>
  <c r="B895" i="2157"/>
  <c r="C895" i="2157"/>
  <c r="F895" i="2157"/>
  <c r="B896" i="2157"/>
  <c r="C896" i="2157"/>
  <c r="F896" i="2157"/>
  <c r="B897" i="2157"/>
  <c r="C897" i="2157"/>
  <c r="F897" i="2157"/>
  <c r="B898" i="2157"/>
  <c r="C898" i="2157"/>
  <c r="F898" i="2157"/>
  <c r="B899" i="2157"/>
  <c r="C899" i="2157"/>
  <c r="F899" i="2157"/>
  <c r="B900" i="2157"/>
  <c r="C900" i="2157"/>
  <c r="F900" i="2157"/>
  <c r="B901" i="2157"/>
  <c r="C901" i="2157"/>
  <c r="F901" i="2157"/>
  <c r="B902" i="2157"/>
  <c r="C902" i="2157"/>
  <c r="F902" i="2157"/>
  <c r="B903" i="2157"/>
  <c r="C903" i="2157"/>
  <c r="F903" i="2157"/>
  <c r="B904" i="2157"/>
  <c r="C904" i="2157"/>
  <c r="F904" i="2157"/>
  <c r="B905" i="2157"/>
  <c r="C905" i="2157"/>
  <c r="F905" i="2157"/>
  <c r="B906" i="2157"/>
  <c r="C906" i="2157"/>
  <c r="F906" i="2157"/>
  <c r="B907" i="2157"/>
  <c r="C907" i="2157"/>
  <c r="F907" i="2157"/>
  <c r="B908" i="2157"/>
  <c r="C908" i="2157"/>
  <c r="F908" i="2157"/>
  <c r="B909" i="2157"/>
  <c r="C909" i="2157"/>
  <c r="F909" i="2157"/>
  <c r="B910" i="2157"/>
  <c r="C910" i="2157"/>
  <c r="F910" i="2157"/>
  <c r="B911" i="2157"/>
  <c r="C911" i="2157"/>
  <c r="F911" i="2157"/>
  <c r="B912" i="2157"/>
  <c r="C912" i="2157"/>
  <c r="F912" i="2157"/>
  <c r="B913" i="2157"/>
  <c r="C913" i="2157"/>
  <c r="F913" i="2157"/>
  <c r="B914" i="2157"/>
  <c r="C914" i="2157"/>
  <c r="F914" i="2157"/>
  <c r="B915" i="2157"/>
  <c r="C915" i="2157"/>
  <c r="F915" i="2157"/>
  <c r="B916" i="2157"/>
  <c r="C916" i="2157"/>
  <c r="F916" i="2157"/>
  <c r="B917" i="2157"/>
  <c r="C917" i="2157"/>
  <c r="F917" i="2157"/>
  <c r="B918" i="2157"/>
  <c r="C918" i="2157"/>
  <c r="F918" i="2157"/>
  <c r="B919" i="2157"/>
  <c r="C919" i="2157"/>
  <c r="F919" i="2157"/>
  <c r="B920" i="2157"/>
  <c r="C920" i="2157"/>
  <c r="F920" i="2157"/>
  <c r="B921" i="2157"/>
  <c r="C921" i="2157"/>
  <c r="F921" i="2157"/>
  <c r="B922" i="2157"/>
  <c r="C922" i="2157"/>
  <c r="F922" i="2157"/>
  <c r="B923" i="2157"/>
  <c r="C923" i="2157"/>
  <c r="F923" i="2157"/>
  <c r="B924" i="2157"/>
  <c r="C924" i="2157"/>
  <c r="F924" i="2157"/>
  <c r="B925" i="2157"/>
  <c r="C925" i="2157"/>
  <c r="F925" i="2157"/>
  <c r="B926" i="2157"/>
  <c r="C926" i="2157"/>
  <c r="F926" i="2157"/>
  <c r="B927" i="2157"/>
  <c r="C927" i="2157"/>
  <c r="F927" i="2157"/>
  <c r="B928" i="2157"/>
  <c r="C928" i="2157"/>
  <c r="F928" i="2157"/>
  <c r="B929" i="2157"/>
  <c r="C929" i="2157"/>
  <c r="F929" i="2157"/>
  <c r="B930" i="2157"/>
  <c r="C930" i="2157"/>
  <c r="F930" i="2157"/>
  <c r="B931" i="2157"/>
  <c r="C931" i="2157"/>
  <c r="F931" i="2157"/>
  <c r="B932" i="2157"/>
  <c r="C932" i="2157"/>
  <c r="F932" i="2157"/>
  <c r="B933" i="2157"/>
  <c r="C933" i="2157"/>
  <c r="F933" i="2157"/>
  <c r="B934" i="2157"/>
  <c r="C934" i="2157"/>
  <c r="F934" i="2157"/>
  <c r="B935" i="2157"/>
  <c r="C935" i="2157"/>
  <c r="F935" i="2157"/>
  <c r="B936" i="2157"/>
  <c r="C936" i="2157"/>
  <c r="F936" i="2157"/>
  <c r="B937" i="2157"/>
  <c r="C937" i="2157"/>
  <c r="F937" i="2157"/>
  <c r="B938" i="2157"/>
  <c r="C938" i="2157"/>
  <c r="F938" i="2157"/>
  <c r="B939" i="2157"/>
  <c r="C939" i="2157"/>
  <c r="F939" i="2157"/>
  <c r="B940" i="2157"/>
  <c r="C940" i="2157"/>
  <c r="F940" i="2157"/>
  <c r="B941" i="2157"/>
  <c r="C941" i="2157"/>
  <c r="F941" i="2157"/>
  <c r="B942" i="2157"/>
  <c r="C942" i="2157"/>
  <c r="F942" i="2157"/>
  <c r="B943" i="2157"/>
  <c r="C943" i="2157"/>
  <c r="F943" i="2157"/>
  <c r="B944" i="2157"/>
  <c r="C944" i="2157"/>
  <c r="F944" i="2157"/>
  <c r="B945" i="2157"/>
  <c r="C945" i="2157"/>
  <c r="F945" i="2157"/>
  <c r="B946" i="2157"/>
  <c r="C946" i="2157"/>
  <c r="F946" i="2157"/>
  <c r="B947" i="2157"/>
  <c r="C947" i="2157"/>
  <c r="F947" i="2157"/>
  <c r="B948" i="2157"/>
  <c r="C948" i="2157"/>
  <c r="F948" i="2157"/>
  <c r="B949" i="2157"/>
  <c r="C949" i="2157"/>
  <c r="F949" i="2157"/>
  <c r="B950" i="2157"/>
  <c r="C950" i="2157"/>
  <c r="F950" i="2157"/>
  <c r="B951" i="2157"/>
  <c r="C951" i="2157"/>
  <c r="F951" i="2157"/>
  <c r="B952" i="2157"/>
  <c r="C952" i="2157"/>
  <c r="F952" i="2157"/>
  <c r="B953" i="2157"/>
  <c r="C953" i="2157"/>
  <c r="F953" i="2157"/>
  <c r="B954" i="2157"/>
  <c r="C954" i="2157"/>
  <c r="F954" i="2157"/>
  <c r="B955" i="2157"/>
  <c r="C955" i="2157"/>
  <c r="F955" i="2157"/>
  <c r="B956" i="2157"/>
  <c r="C956" i="2157"/>
  <c r="F956" i="2157"/>
  <c r="B957" i="2157"/>
  <c r="C957" i="2157"/>
  <c r="F957" i="2157"/>
  <c r="B958" i="2157"/>
  <c r="C958" i="2157"/>
  <c r="F958" i="2157"/>
  <c r="B959" i="2157"/>
  <c r="C959" i="2157"/>
  <c r="F959" i="2157"/>
  <c r="B960" i="2157"/>
  <c r="C960" i="2157"/>
  <c r="F960" i="2157"/>
  <c r="B961" i="2157"/>
  <c r="C961" i="2157"/>
  <c r="F961" i="2157"/>
  <c r="B962" i="2157"/>
  <c r="C962" i="2157"/>
  <c r="F962" i="2157"/>
  <c r="B963" i="2157"/>
  <c r="C963" i="2157"/>
  <c r="F963" i="2157"/>
  <c r="B964" i="2157"/>
  <c r="C964" i="2157"/>
  <c r="F964" i="2157"/>
  <c r="B965" i="2157"/>
  <c r="C965" i="2157"/>
  <c r="F965" i="2157"/>
  <c r="B966" i="2157"/>
  <c r="C966" i="2157"/>
  <c r="F966" i="2157"/>
  <c r="B967" i="2157"/>
  <c r="C967" i="2157"/>
  <c r="F967" i="2157"/>
  <c r="B968" i="2157"/>
  <c r="C968" i="2157"/>
  <c r="F968" i="2157"/>
  <c r="B969" i="2157"/>
  <c r="C969" i="2157"/>
  <c r="F969" i="2157"/>
  <c r="B970" i="2157"/>
  <c r="C970" i="2157"/>
  <c r="F970" i="2157"/>
  <c r="B971" i="2157"/>
  <c r="C971" i="2157"/>
  <c r="F971" i="2157"/>
  <c r="B972" i="2157"/>
  <c r="C972" i="2157"/>
  <c r="F972" i="2157"/>
  <c r="B973" i="2157"/>
  <c r="C973" i="2157"/>
  <c r="F973" i="2157"/>
  <c r="B974" i="2157"/>
  <c r="C974" i="2157"/>
  <c r="F974" i="2157"/>
  <c r="B975" i="2157"/>
  <c r="C975" i="2157"/>
  <c r="F975" i="2157"/>
  <c r="B976" i="2157"/>
  <c r="C976" i="2157"/>
  <c r="F976" i="2157"/>
  <c r="B977" i="2157"/>
  <c r="C977" i="2157"/>
  <c r="F977" i="2157"/>
  <c r="B978" i="2157"/>
  <c r="C978" i="2157"/>
  <c r="F978" i="2157"/>
  <c r="B979" i="2157"/>
  <c r="C979" i="2157"/>
  <c r="F979" i="2157"/>
  <c r="B980" i="2157"/>
  <c r="C980" i="2157"/>
  <c r="F980" i="2157"/>
  <c r="B981" i="2157"/>
  <c r="C981" i="2157"/>
  <c r="F981" i="2157"/>
  <c r="B982" i="2157"/>
  <c r="C982" i="2157"/>
  <c r="F982" i="2157"/>
  <c r="B983" i="2157"/>
  <c r="C983" i="2157"/>
  <c r="F983" i="2157"/>
  <c r="B984" i="2157"/>
  <c r="C984" i="2157"/>
  <c r="F984" i="2157"/>
  <c r="B985" i="2157"/>
  <c r="C985" i="2157"/>
  <c r="F985" i="2157"/>
  <c r="B986" i="2157"/>
  <c r="C986" i="2157"/>
  <c r="F986" i="2157"/>
  <c r="B987" i="2157"/>
  <c r="C987" i="2157"/>
  <c r="F987" i="2157"/>
  <c r="B988" i="2157"/>
  <c r="C988" i="2157"/>
  <c r="F988" i="2157"/>
  <c r="B989" i="2157"/>
  <c r="C989" i="2157"/>
  <c r="F989" i="2157"/>
  <c r="B990" i="2157"/>
  <c r="C990" i="2157"/>
  <c r="F990" i="2157"/>
  <c r="B991" i="2157"/>
  <c r="C991" i="2157"/>
  <c r="F991" i="2157"/>
  <c r="B992" i="2157"/>
  <c r="C992" i="2157"/>
  <c r="F992" i="2157"/>
  <c r="B993" i="2157"/>
  <c r="C993" i="2157"/>
  <c r="F993" i="2157"/>
  <c r="B994" i="2157"/>
  <c r="C994" i="2157"/>
  <c r="F994" i="2157"/>
  <c r="B995" i="2157"/>
  <c r="C995" i="2157"/>
  <c r="F995" i="2157"/>
  <c r="B996" i="2157"/>
  <c r="C996" i="2157"/>
  <c r="F996" i="2157"/>
  <c r="B997" i="2157"/>
  <c r="C997" i="2157"/>
  <c r="F997" i="2157"/>
  <c r="B998" i="2157"/>
  <c r="C998" i="2157"/>
  <c r="F998" i="2157"/>
  <c r="B999" i="2157"/>
  <c r="C999" i="2157"/>
  <c r="F999" i="2157"/>
  <c r="B1000" i="2157"/>
  <c r="C1000" i="2157"/>
  <c r="F1000" i="2157"/>
  <c r="B1001" i="2157"/>
  <c r="C1001" i="2157"/>
  <c r="F1001" i="2157"/>
  <c r="B1002" i="2157"/>
  <c r="C1002" i="2157"/>
  <c r="F1002" i="2157"/>
  <c r="B1003" i="2157"/>
  <c r="C1003" i="2157"/>
  <c r="F1003" i="2157"/>
  <c r="B1004" i="2157"/>
  <c r="C1004" i="2157"/>
  <c r="F1004" i="2157"/>
  <c r="B1005" i="2157"/>
  <c r="C1005" i="2157"/>
  <c r="F1005" i="2157"/>
  <c r="B1006" i="2157"/>
  <c r="C1006" i="2157"/>
  <c r="F1006" i="2157"/>
  <c r="B1007" i="2157"/>
  <c r="C1007" i="2157"/>
  <c r="F1007" i="2157"/>
  <c r="B1008" i="2157"/>
  <c r="C1008" i="2157"/>
  <c r="F1008" i="2157"/>
  <c r="B1009" i="2157"/>
  <c r="C1009" i="2157"/>
  <c r="F1009" i="2157"/>
  <c r="B1010" i="2157"/>
  <c r="C1010" i="2157"/>
  <c r="F1010" i="2157"/>
  <c r="B1011" i="2157"/>
  <c r="C1011" i="2157"/>
  <c r="F1011" i="2157"/>
  <c r="B1012" i="2157"/>
  <c r="C1012" i="2157"/>
  <c r="F1012" i="2157"/>
  <c r="B1013" i="2157"/>
  <c r="C1013" i="2157"/>
  <c r="F1013" i="2157"/>
  <c r="B1014" i="2157"/>
  <c r="C1014" i="2157"/>
  <c r="F1014" i="2157"/>
  <c r="B1015" i="2157"/>
  <c r="C1015" i="2157"/>
  <c r="F1015" i="2157"/>
  <c r="B1016" i="2157"/>
  <c r="C1016" i="2157"/>
  <c r="F1016" i="2157"/>
  <c r="B1017" i="2157"/>
  <c r="C1017" i="2157"/>
  <c r="F1017" i="2157"/>
  <c r="B1018" i="2157"/>
  <c r="C1018" i="2157"/>
  <c r="F1018" i="2157"/>
  <c r="B1019" i="2157"/>
  <c r="C1019" i="2157"/>
  <c r="F1019" i="2157"/>
  <c r="B1020" i="2157"/>
  <c r="C1020" i="2157"/>
  <c r="F1020" i="2157"/>
  <c r="B1021" i="2157"/>
  <c r="C1021" i="2157"/>
  <c r="F1021" i="2157"/>
  <c r="B1022" i="2157"/>
  <c r="C1022" i="2157"/>
  <c r="F1022" i="2157"/>
  <c r="B1023" i="2157"/>
  <c r="C1023" i="2157"/>
  <c r="F1023" i="2157"/>
  <c r="B1024" i="2157"/>
  <c r="C1024" i="2157"/>
  <c r="F1024" i="2157"/>
  <c r="B1025" i="2157"/>
  <c r="C1025" i="2157"/>
  <c r="F1025" i="2157"/>
  <c r="B1026" i="2157"/>
  <c r="C1026" i="2157"/>
  <c r="F1026" i="2157"/>
  <c r="B1027" i="2157"/>
  <c r="C1027" i="2157"/>
  <c r="F1027" i="2157"/>
  <c r="B1028" i="2157"/>
  <c r="C1028" i="2157"/>
  <c r="F1028" i="2157"/>
  <c r="B1029" i="2157"/>
  <c r="C1029" i="2157"/>
  <c r="F1029" i="2157"/>
  <c r="B1030" i="2157"/>
  <c r="C1030" i="2157"/>
  <c r="F1030" i="2157"/>
  <c r="B1031" i="2157"/>
  <c r="C1031" i="2157"/>
  <c r="F1031" i="2157"/>
  <c r="B1032" i="2157"/>
  <c r="C1032" i="2157"/>
  <c r="F1032" i="2157"/>
  <c r="B1033" i="2157"/>
  <c r="C1033" i="2157"/>
  <c r="F1033" i="2157"/>
  <c r="B1034" i="2157"/>
  <c r="C1034" i="2157"/>
  <c r="F1034" i="2157"/>
  <c r="B1035" i="2157"/>
  <c r="C1035" i="2157"/>
  <c r="F1035" i="2157"/>
  <c r="B1036" i="2157"/>
  <c r="C1036" i="2157"/>
  <c r="F1036" i="2157"/>
  <c r="B1037" i="2157"/>
  <c r="C1037" i="2157"/>
  <c r="F1037" i="2157"/>
  <c r="B1038" i="2157"/>
  <c r="C1038" i="2157"/>
  <c r="F1038" i="2157"/>
  <c r="B1039" i="2157"/>
  <c r="C1039" i="2157"/>
  <c r="F1039" i="2157"/>
  <c r="B1040" i="2157"/>
  <c r="C1040" i="2157"/>
  <c r="F1040" i="2157"/>
  <c r="B1041" i="2157"/>
  <c r="C1041" i="2157"/>
  <c r="F1041" i="2157"/>
  <c r="B1042" i="2157"/>
  <c r="C1042" i="2157"/>
  <c r="F1042" i="2157"/>
  <c r="B1043" i="2157"/>
  <c r="C1043" i="2157"/>
  <c r="F1043" i="2157"/>
  <c r="B1044" i="2157"/>
  <c r="C1044" i="2157"/>
  <c r="F1044" i="2157"/>
  <c r="B1045" i="2157"/>
  <c r="C1045" i="2157"/>
  <c r="F1045" i="2157"/>
  <c r="B1046" i="2157"/>
  <c r="C1046" i="2157"/>
  <c r="F1046" i="2157"/>
  <c r="B1047" i="2157"/>
  <c r="C1047" i="2157"/>
  <c r="F1047" i="2157"/>
  <c r="B1048" i="2157"/>
  <c r="C1048" i="2157"/>
  <c r="F1048" i="2157"/>
  <c r="B1049" i="2157"/>
  <c r="C1049" i="2157"/>
  <c r="F1049" i="2157"/>
  <c r="B1050" i="2157"/>
  <c r="C1050" i="2157"/>
  <c r="F1050" i="2157"/>
  <c r="B1051" i="2157"/>
  <c r="C1051" i="2157"/>
  <c r="F1051" i="2157"/>
  <c r="B1052" i="2157"/>
  <c r="C1052" i="2157"/>
  <c r="F1052" i="2157"/>
  <c r="B1053" i="2157"/>
  <c r="C1053" i="2157"/>
  <c r="F1053" i="2157"/>
  <c r="B1054" i="2157"/>
  <c r="C1054" i="2157"/>
  <c r="F1054" i="2157"/>
  <c r="B1055" i="2157"/>
  <c r="C1055" i="2157"/>
  <c r="F1055" i="2157"/>
  <c r="B1056" i="2157"/>
  <c r="C1056" i="2157"/>
  <c r="F1056" i="2157"/>
  <c r="B1057" i="2157"/>
  <c r="C1057" i="2157"/>
  <c r="F1057" i="2157"/>
  <c r="B1058" i="2157"/>
  <c r="C1058" i="2157"/>
  <c r="F1058" i="2157"/>
  <c r="B1059" i="2157"/>
  <c r="C1059" i="2157"/>
  <c r="F1059" i="2157"/>
  <c r="B1060" i="2157"/>
  <c r="C1060" i="2157"/>
  <c r="F1060" i="2157"/>
  <c r="B1061" i="2157"/>
  <c r="C1061" i="2157"/>
  <c r="F1061" i="2157"/>
  <c r="B1062" i="2157"/>
  <c r="C1062" i="2157"/>
  <c r="F1062" i="2157"/>
  <c r="B1063" i="2157"/>
  <c r="C1063" i="2157"/>
  <c r="F1063" i="2157"/>
  <c r="B1064" i="2157"/>
  <c r="C1064" i="2157"/>
  <c r="F1064" i="2157"/>
  <c r="B1065" i="2157"/>
  <c r="C1065" i="2157"/>
  <c r="F1065" i="2157"/>
  <c r="B1066" i="2157"/>
  <c r="C1066" i="2157"/>
  <c r="F1066" i="2157"/>
  <c r="B1067" i="2157"/>
  <c r="C1067" i="2157"/>
  <c r="F1067" i="2157"/>
  <c r="B1068" i="2157"/>
  <c r="C1068" i="2157"/>
  <c r="F1068" i="2157"/>
  <c r="B1069" i="2157"/>
  <c r="C1069" i="2157"/>
  <c r="F1069" i="2157"/>
  <c r="B1070" i="2157"/>
  <c r="C1070" i="2157"/>
  <c r="F1070" i="2157"/>
  <c r="B1071" i="2157"/>
  <c r="C1071" i="2157"/>
  <c r="F1071" i="2157"/>
  <c r="B1072" i="2157"/>
  <c r="C1072" i="2157"/>
  <c r="F1072" i="2157"/>
  <c r="B1073" i="2157"/>
  <c r="C1073" i="2157"/>
  <c r="F1073" i="2157"/>
  <c r="B1074" i="2157"/>
  <c r="C1074" i="2157"/>
  <c r="F1074" i="2157"/>
  <c r="B1075" i="2157"/>
  <c r="C1075" i="2157"/>
  <c r="F1075" i="2157"/>
  <c r="B1076" i="2157"/>
  <c r="C1076" i="2157"/>
  <c r="F1076" i="2157"/>
  <c r="B1077" i="2157"/>
  <c r="C1077" i="2157"/>
  <c r="F1077" i="2157"/>
  <c r="B1078" i="2157"/>
  <c r="C1078" i="2157"/>
  <c r="F1078" i="2157"/>
  <c r="B1079" i="2157"/>
  <c r="C1079" i="2157"/>
  <c r="F1079" i="2157"/>
  <c r="B1080" i="2157"/>
  <c r="C1080" i="2157"/>
  <c r="F1080" i="2157"/>
  <c r="B1081" i="2157"/>
  <c r="C1081" i="2157"/>
  <c r="F1081" i="2157"/>
  <c r="B1082" i="2157"/>
  <c r="C1082" i="2157"/>
  <c r="F1082" i="2157"/>
  <c r="B1083" i="2157"/>
  <c r="C1083" i="2157"/>
  <c r="F1083" i="2157"/>
  <c r="B1084" i="2157"/>
  <c r="C1084" i="2157"/>
  <c r="F1084" i="2157"/>
  <c r="B1085" i="2157"/>
  <c r="C1085" i="2157"/>
  <c r="F1085" i="2157"/>
  <c r="B1086" i="2157"/>
  <c r="C1086" i="2157"/>
  <c r="F1086" i="2157"/>
  <c r="B1087" i="2157"/>
  <c r="C1087" i="2157"/>
  <c r="F1087" i="2157"/>
  <c r="B1088" i="2157"/>
  <c r="C1088" i="2157"/>
  <c r="F1088" i="2157"/>
  <c r="B1089" i="2157"/>
  <c r="C1089" i="2157"/>
  <c r="F1089" i="2157"/>
  <c r="B1090" i="2157"/>
  <c r="C1090" i="2157"/>
  <c r="F1090" i="2157"/>
  <c r="B1091" i="2157"/>
  <c r="C1091" i="2157"/>
  <c r="F1091" i="2157"/>
  <c r="B1092" i="2157"/>
  <c r="C1092" i="2157"/>
  <c r="F1092" i="2157"/>
  <c r="B1093" i="2157"/>
  <c r="C1093" i="2157"/>
  <c r="F1093" i="2157"/>
  <c r="B1094" i="2157"/>
  <c r="C1094" i="2157"/>
  <c r="F1094" i="2157"/>
  <c r="B1095" i="2157"/>
  <c r="C1095" i="2157"/>
  <c r="F1095" i="2157"/>
  <c r="B1096" i="2157"/>
  <c r="C1096" i="2157"/>
  <c r="F1096" i="2157"/>
  <c r="B1097" i="2157"/>
  <c r="C1097" i="2157"/>
  <c r="F1097" i="2157"/>
  <c r="B1098" i="2157"/>
  <c r="C1098" i="2157"/>
  <c r="F1098" i="2157"/>
  <c r="B1099" i="2157"/>
  <c r="C1099" i="2157"/>
  <c r="F1099" i="2157"/>
  <c r="B1100" i="2157"/>
  <c r="C1100" i="2157"/>
  <c r="F1100" i="2157"/>
  <c r="B1101" i="2157"/>
  <c r="C1101" i="2157"/>
  <c r="F1101" i="2157"/>
  <c r="B1102" i="2157"/>
  <c r="C1102" i="2157"/>
  <c r="F1102" i="2157"/>
  <c r="B1103" i="2157"/>
  <c r="C1103" i="2157"/>
  <c r="F1103" i="2157"/>
  <c r="B1104" i="2157"/>
  <c r="C1104" i="2157"/>
  <c r="F1104" i="2157"/>
  <c r="B1105" i="2157"/>
  <c r="C1105" i="2157"/>
  <c r="F1105" i="2157"/>
  <c r="B1106" i="2157"/>
  <c r="C1106" i="2157"/>
  <c r="F1106" i="2157"/>
  <c r="B1107" i="2157"/>
  <c r="C1107" i="2157"/>
  <c r="F1107" i="2157"/>
  <c r="B1108" i="2157"/>
  <c r="C1108" i="2157"/>
  <c r="F1108" i="2157"/>
  <c r="B1109" i="2157"/>
  <c r="C1109" i="2157"/>
  <c r="F1109" i="2157"/>
  <c r="B1110" i="2157"/>
  <c r="C1110" i="2157"/>
  <c r="F1110" i="2157"/>
  <c r="B1111" i="2157"/>
  <c r="C1111" i="2157"/>
  <c r="F1111" i="2157"/>
  <c r="B1112" i="2157"/>
  <c r="C1112" i="2157"/>
  <c r="F1112" i="2157"/>
  <c r="B1113" i="2157"/>
  <c r="C1113" i="2157"/>
  <c r="F1113" i="2157"/>
  <c r="B1114" i="2157"/>
  <c r="C1114" i="2157"/>
  <c r="F1114" i="2157"/>
  <c r="B1115" i="2157"/>
  <c r="C1115" i="2157"/>
  <c r="F1115" i="2157"/>
  <c r="B1116" i="2157"/>
  <c r="C1116" i="2157"/>
  <c r="F1116" i="2157"/>
  <c r="B1117" i="2157"/>
  <c r="C1117" i="2157"/>
  <c r="F1117" i="2157"/>
  <c r="B1118" i="2157"/>
  <c r="C1118" i="2157"/>
  <c r="F1118" i="2157"/>
  <c r="B1119" i="2157"/>
  <c r="C1119" i="2157"/>
  <c r="F1119" i="2157"/>
  <c r="B1120" i="2157"/>
  <c r="C1120" i="2157"/>
  <c r="F1120" i="2157"/>
  <c r="B1121" i="2157"/>
  <c r="C1121" i="2157"/>
  <c r="F1121" i="2157"/>
  <c r="B1122" i="2157"/>
  <c r="C1122" i="2157"/>
  <c r="F1122" i="2157"/>
  <c r="B1123" i="2157"/>
  <c r="C1123" i="2157"/>
  <c r="F1123" i="2157"/>
  <c r="B1124" i="2157"/>
  <c r="C1124" i="2157"/>
  <c r="F1124" i="2157"/>
  <c r="B1125" i="2157"/>
  <c r="C1125" i="2157"/>
  <c r="F1125" i="2157"/>
  <c r="B1126" i="2157"/>
  <c r="C1126" i="2157"/>
  <c r="F1126" i="2157"/>
  <c r="B1127" i="2157"/>
  <c r="C1127" i="2157"/>
  <c r="F1127" i="2157"/>
  <c r="B1128" i="2157"/>
  <c r="C1128" i="2157"/>
  <c r="F1128" i="2157"/>
  <c r="B1129" i="2157"/>
  <c r="C1129" i="2157"/>
  <c r="F1129" i="2157"/>
  <c r="B1130" i="2157"/>
  <c r="C1130" i="2157"/>
  <c r="F1130" i="2157"/>
  <c r="B1131" i="2157"/>
  <c r="C1131" i="2157"/>
  <c r="F1131" i="2157"/>
  <c r="B1132" i="2157"/>
  <c r="C1132" i="2157"/>
  <c r="F1132" i="2157"/>
  <c r="B1133" i="2157"/>
  <c r="C1133" i="2157"/>
  <c r="F1133" i="2157"/>
  <c r="B1134" i="2157"/>
  <c r="C1134" i="2157"/>
  <c r="F1134" i="2157"/>
  <c r="B1135" i="2157"/>
  <c r="C1135" i="2157"/>
  <c r="F1135" i="2157"/>
  <c r="B1136" i="2157"/>
  <c r="C1136" i="2157"/>
  <c r="F1136" i="2157"/>
  <c r="B1137" i="2157"/>
  <c r="C1137" i="2157"/>
  <c r="F1137" i="2157"/>
  <c r="B1138" i="2157"/>
  <c r="C1138" i="2157"/>
  <c r="F1138" i="2157"/>
  <c r="B1139" i="2157"/>
  <c r="C1139" i="2157"/>
  <c r="F1139" i="2157"/>
  <c r="B1140" i="2157"/>
  <c r="C1140" i="2157"/>
  <c r="F1140" i="2157"/>
  <c r="B1141" i="2157"/>
  <c r="C1141" i="2157"/>
  <c r="F1141" i="2157"/>
  <c r="B1142" i="2157"/>
  <c r="C1142" i="2157"/>
  <c r="F1142" i="2157"/>
  <c r="B1143" i="2157"/>
  <c r="C1143" i="2157"/>
  <c r="F1143" i="2157"/>
  <c r="B1144" i="2157"/>
  <c r="C1144" i="2157"/>
  <c r="F1144" i="2157"/>
  <c r="B1145" i="2157"/>
  <c r="C1145" i="2157"/>
  <c r="F1145" i="2157"/>
  <c r="B1146" i="2157"/>
  <c r="C1146" i="2157"/>
  <c r="F1146" i="2157"/>
  <c r="B1147" i="2157"/>
  <c r="C1147" i="2157"/>
  <c r="F1147" i="2157"/>
  <c r="B1148" i="2157"/>
  <c r="C1148" i="2157"/>
  <c r="F1148" i="2157"/>
  <c r="B1149" i="2157"/>
  <c r="C1149" i="2157"/>
  <c r="F1149" i="2157"/>
  <c r="B1150" i="2157"/>
  <c r="C1150" i="2157"/>
  <c r="F1150" i="2157"/>
  <c r="B1151" i="2157"/>
  <c r="C1151" i="2157"/>
  <c r="F1151" i="2157"/>
  <c r="B1152" i="2157"/>
  <c r="C1152" i="2157"/>
  <c r="F1152" i="2157"/>
  <c r="B1153" i="2157"/>
  <c r="C1153" i="2157"/>
  <c r="F1153" i="2157"/>
  <c r="B1154" i="2157"/>
  <c r="C1154" i="2157"/>
  <c r="F1154" i="2157"/>
  <c r="B1155" i="2157"/>
  <c r="C1155" i="2157"/>
  <c r="F1155" i="2157"/>
  <c r="B1156" i="2157"/>
  <c r="C1156" i="2157"/>
  <c r="F1156" i="2157"/>
  <c r="B1157" i="2157"/>
  <c r="C1157" i="2157"/>
  <c r="F1157" i="2157"/>
  <c r="B1158" i="2157"/>
  <c r="C1158" i="2157"/>
  <c r="F1158" i="2157"/>
  <c r="B1159" i="2157"/>
  <c r="C1159" i="2157"/>
  <c r="F1159" i="2157"/>
  <c r="B1160" i="2157"/>
  <c r="C1160" i="2157"/>
  <c r="F1160" i="2157"/>
  <c r="B1161" i="2157"/>
  <c r="C1161" i="2157"/>
  <c r="F1161" i="2157"/>
  <c r="B1162" i="2157"/>
  <c r="C1162" i="2157"/>
  <c r="F1162" i="2157"/>
  <c r="B1163" i="2157"/>
  <c r="C1163" i="2157"/>
  <c r="F1163" i="2157"/>
  <c r="B1164" i="2157"/>
  <c r="C1164" i="2157"/>
  <c r="F1164" i="2157"/>
  <c r="B1165" i="2157"/>
  <c r="C1165" i="2157"/>
  <c r="F1165" i="2157"/>
  <c r="B1166" i="2157"/>
  <c r="C1166" i="2157"/>
  <c r="F1166" i="2157"/>
  <c r="B1167" i="2157"/>
  <c r="C1167" i="2157"/>
  <c r="F1167" i="2157"/>
  <c r="B1168" i="2157"/>
  <c r="C1168" i="2157"/>
  <c r="F1168" i="2157"/>
  <c r="B1169" i="2157"/>
  <c r="C1169" i="2157"/>
  <c r="F1169" i="2157"/>
  <c r="B1170" i="2157"/>
  <c r="C1170" i="2157"/>
  <c r="F1170" i="2157"/>
  <c r="B1171" i="2157"/>
  <c r="C1171" i="2157"/>
  <c r="F1171" i="2157"/>
  <c r="B1172" i="2157"/>
  <c r="C1172" i="2157"/>
  <c r="F1172" i="2157"/>
  <c r="B1173" i="2157"/>
  <c r="C1173" i="2157"/>
  <c r="F1173" i="2157"/>
  <c r="B1174" i="2157"/>
  <c r="C1174" i="2157"/>
  <c r="F1174" i="2157"/>
  <c r="B1175" i="2157"/>
  <c r="C1175" i="2157"/>
  <c r="F1175" i="2157"/>
  <c r="B1176" i="2157"/>
  <c r="C1176" i="2157"/>
  <c r="F1176" i="2157"/>
  <c r="B1177" i="2157"/>
  <c r="C1177" i="2157"/>
  <c r="F1177" i="2157"/>
  <c r="B1178" i="2157"/>
  <c r="C1178" i="2157"/>
  <c r="F1178" i="2157"/>
  <c r="B1179" i="2157"/>
  <c r="C1179" i="2157"/>
  <c r="F1179" i="2157"/>
  <c r="B1180" i="2157"/>
  <c r="C1180" i="2157"/>
  <c r="F1180" i="2157"/>
  <c r="B1181" i="2157"/>
  <c r="C1181" i="2157"/>
  <c r="F1181" i="2157"/>
  <c r="B1182" i="2157"/>
  <c r="C1182" i="2157"/>
  <c r="F1182" i="2157"/>
  <c r="B1183" i="2157"/>
  <c r="C1183" i="2157"/>
  <c r="F1183" i="2157"/>
  <c r="B1184" i="2157"/>
  <c r="C1184" i="2157"/>
  <c r="F1184" i="2157"/>
  <c r="B1185" i="2157"/>
  <c r="C1185" i="2157"/>
  <c r="F1185" i="2157"/>
  <c r="B1186" i="2157"/>
  <c r="C1186" i="2157"/>
  <c r="F1186" i="2157"/>
  <c r="B1187" i="2157"/>
  <c r="C1187" i="2157"/>
  <c r="F1187" i="2157"/>
  <c r="B1188" i="2157"/>
  <c r="C1188" i="2157"/>
  <c r="F1188" i="2157"/>
  <c r="B1189" i="2157"/>
  <c r="C1189" i="2157"/>
  <c r="F1189" i="2157"/>
  <c r="B1190" i="2157"/>
  <c r="C1190" i="2157"/>
  <c r="F1190" i="2157"/>
  <c r="B1191" i="2157"/>
  <c r="C1191" i="2157"/>
  <c r="F1191" i="2157"/>
  <c r="B1192" i="2157"/>
  <c r="C1192" i="2157"/>
  <c r="F1192" i="2157"/>
  <c r="B1193" i="2157"/>
  <c r="C1193" i="2157"/>
  <c r="F1193" i="2157"/>
  <c r="B1194" i="2157"/>
  <c r="C1194" i="2157"/>
  <c r="F1194" i="2157"/>
  <c r="B1195" i="2157"/>
  <c r="C1195" i="2157"/>
  <c r="F1195" i="2157"/>
  <c r="B1196" i="2157"/>
  <c r="C1196" i="2157"/>
  <c r="F1196" i="2157"/>
  <c r="B1197" i="2157"/>
  <c r="C1197" i="2157"/>
  <c r="F1197" i="2157"/>
  <c r="B1198" i="2157"/>
  <c r="C1198" i="2157"/>
  <c r="F1198" i="2157"/>
  <c r="B1199" i="2157"/>
  <c r="C1199" i="2157"/>
  <c r="F1199" i="2157"/>
  <c r="B1200" i="2157"/>
  <c r="C1200" i="2157"/>
  <c r="F1200" i="2157"/>
  <c r="B1201" i="2157"/>
  <c r="C1201" i="2157"/>
  <c r="F1201" i="2157"/>
  <c r="B1202" i="2157"/>
  <c r="C1202" i="2157"/>
  <c r="F1202" i="2157"/>
  <c r="B1203" i="2157"/>
  <c r="C1203" i="2157"/>
  <c r="F1203" i="2157"/>
  <c r="B1204" i="2157"/>
  <c r="C1204" i="2157"/>
  <c r="F1204" i="2157"/>
  <c r="B1205" i="2157"/>
  <c r="C1205" i="2157"/>
  <c r="F1205" i="2157"/>
  <c r="B1206" i="2157"/>
  <c r="C1206" i="2157"/>
  <c r="F1206" i="2157"/>
  <c r="B1207" i="2157"/>
  <c r="C1207" i="2157"/>
  <c r="F1207" i="2157"/>
  <c r="B1208" i="2157"/>
  <c r="C1208" i="2157"/>
  <c r="F1208" i="2157"/>
  <c r="B1209" i="2157"/>
  <c r="C1209" i="2157"/>
  <c r="F1209" i="2157"/>
  <c r="B1210" i="2157"/>
  <c r="C1210" i="2157"/>
  <c r="F1210" i="2157"/>
  <c r="B1211" i="2157"/>
  <c r="C1211" i="2157"/>
  <c r="F1211" i="2157"/>
  <c r="B1212" i="2157"/>
  <c r="C1212" i="2157"/>
  <c r="F1212" i="2157"/>
  <c r="B1213" i="2157"/>
  <c r="C1213" i="2157"/>
  <c r="F1213" i="2157"/>
  <c r="B1214" i="2157"/>
  <c r="C1214" i="2157"/>
  <c r="F1214" i="2157"/>
  <c r="B1215" i="2157"/>
  <c r="C1215" i="2157"/>
  <c r="F1215" i="2157"/>
  <c r="B1216" i="2157"/>
  <c r="C1216" i="2157"/>
  <c r="F1216" i="2157"/>
  <c r="B1217" i="2157"/>
  <c r="C1217" i="2157"/>
  <c r="F1217" i="2157"/>
  <c r="B1218" i="2157"/>
  <c r="C1218" i="2157"/>
  <c r="F1218" i="2157"/>
  <c r="B1219" i="2157"/>
  <c r="C1219" i="2157"/>
  <c r="F1219" i="2157"/>
  <c r="B1220" i="2157"/>
  <c r="C1220" i="2157"/>
  <c r="F1220" i="2157"/>
  <c r="B1221" i="2157"/>
  <c r="C1221" i="2157"/>
  <c r="F1221" i="2157"/>
  <c r="B1222" i="2157"/>
  <c r="C1222" i="2157"/>
  <c r="F1222" i="2157"/>
  <c r="B1223" i="2157"/>
  <c r="C1223" i="2157"/>
  <c r="F1223" i="2157"/>
  <c r="B1224" i="2157"/>
  <c r="C1224" i="2157"/>
  <c r="F1224" i="2157"/>
  <c r="B1225" i="2157"/>
  <c r="C1225" i="2157"/>
  <c r="F1225" i="2157"/>
  <c r="B1226" i="2157"/>
  <c r="C1226" i="2157"/>
  <c r="F1226" i="2157"/>
  <c r="B1227" i="2157"/>
  <c r="C1227" i="2157"/>
  <c r="F1227" i="2157"/>
  <c r="B1228" i="2157"/>
  <c r="C1228" i="2157"/>
  <c r="F1228" i="2157"/>
  <c r="B1229" i="2157"/>
  <c r="C1229" i="2157"/>
  <c r="F1229" i="2157"/>
  <c r="B1230" i="2157"/>
  <c r="C1230" i="2157"/>
  <c r="F1230" i="2157"/>
  <c r="B1231" i="2157"/>
  <c r="C1231" i="2157"/>
  <c r="F1231" i="2157"/>
  <c r="B1232" i="2157"/>
  <c r="C1232" i="2157"/>
  <c r="F1232" i="2157"/>
  <c r="B1233" i="2157"/>
  <c r="C1233" i="2157"/>
  <c r="F1233" i="2157"/>
  <c r="B1234" i="2157"/>
  <c r="C1234" i="2157"/>
  <c r="F1234" i="2157"/>
  <c r="B1235" i="2157"/>
  <c r="C1235" i="2157"/>
  <c r="F1235" i="2157"/>
  <c r="B1236" i="2157"/>
  <c r="C1236" i="2157"/>
  <c r="F1236" i="2157"/>
  <c r="B1237" i="2157"/>
  <c r="C1237" i="2157"/>
  <c r="F1237" i="2157"/>
  <c r="B1238" i="2157"/>
  <c r="C1238" i="2157"/>
  <c r="F1238" i="2157"/>
  <c r="B1239" i="2157"/>
  <c r="C1239" i="2157"/>
  <c r="F1239" i="2157"/>
  <c r="B1240" i="2157"/>
  <c r="C1240" i="2157"/>
  <c r="F1240" i="2157"/>
  <c r="B1241" i="2157"/>
  <c r="C1241" i="2157"/>
  <c r="F1241" i="2157"/>
  <c r="B1242" i="2157"/>
  <c r="C1242" i="2157"/>
  <c r="F1242" i="2157"/>
  <c r="B1243" i="2157"/>
  <c r="C1243" i="2157"/>
  <c r="F1243" i="2157"/>
  <c r="B1244" i="2157"/>
  <c r="C1244" i="2157"/>
  <c r="F1244" i="2157"/>
  <c r="B1245" i="2157"/>
  <c r="C1245" i="2157"/>
  <c r="F1245" i="2157"/>
  <c r="B1246" i="2157"/>
  <c r="C1246" i="2157"/>
  <c r="F1246" i="2157"/>
  <c r="B1247" i="2157"/>
  <c r="C1247" i="2157"/>
  <c r="F1247" i="2157"/>
  <c r="B1248" i="2157"/>
  <c r="C1248" i="2157"/>
  <c r="F1248" i="2157"/>
  <c r="B1249" i="2157"/>
  <c r="C1249" i="2157"/>
  <c r="F1249" i="2157"/>
  <c r="B1250" i="2157"/>
  <c r="C1250" i="2157"/>
  <c r="F1250" i="2157"/>
  <c r="B1251" i="2157"/>
  <c r="C1251" i="2157"/>
  <c r="F1251" i="2157"/>
  <c r="B1252" i="2157"/>
  <c r="C1252" i="2157"/>
  <c r="F1252" i="2157"/>
  <c r="B1253" i="2157"/>
  <c r="C1253" i="2157"/>
  <c r="F1253" i="2157"/>
  <c r="B1254" i="2157"/>
  <c r="C1254" i="2157"/>
  <c r="F1254" i="2157"/>
  <c r="B1255" i="2157"/>
  <c r="C1255" i="2157"/>
  <c r="F1255" i="2157"/>
  <c r="B1256" i="2157"/>
  <c r="C1256" i="2157"/>
  <c r="F1256" i="2157"/>
  <c r="B1257" i="2157"/>
  <c r="C1257" i="2157"/>
  <c r="F1257" i="2157"/>
  <c r="B1258" i="2157"/>
  <c r="C1258" i="2157"/>
  <c r="F1258" i="2157"/>
  <c r="B1259" i="2157"/>
  <c r="C1259" i="2157"/>
  <c r="F1259" i="2157"/>
  <c r="B1260" i="2157"/>
  <c r="C1260" i="2157"/>
  <c r="F1260" i="2157"/>
  <c r="B1261" i="2157"/>
  <c r="C1261" i="2157"/>
  <c r="F1261" i="2157"/>
  <c r="B1262" i="2157"/>
  <c r="C1262" i="2157"/>
  <c r="F1262" i="2157"/>
  <c r="B1263" i="2157"/>
  <c r="C1263" i="2157"/>
  <c r="F1263" i="2157"/>
  <c r="B1264" i="2157"/>
  <c r="C1264" i="2157"/>
  <c r="F1264" i="2157"/>
  <c r="B1265" i="2157"/>
  <c r="C1265" i="2157"/>
  <c r="F1265" i="2157"/>
  <c r="B1266" i="2157"/>
  <c r="C1266" i="2157"/>
  <c r="F1266" i="2157"/>
  <c r="B1267" i="2157"/>
  <c r="C1267" i="2157"/>
  <c r="F1267" i="2157"/>
  <c r="B1268" i="2157"/>
  <c r="C1268" i="2157"/>
  <c r="F1268" i="2157"/>
  <c r="B1269" i="2157"/>
  <c r="C1269" i="2157"/>
  <c r="F1269" i="2157"/>
  <c r="B1270" i="2157"/>
  <c r="C1270" i="2157"/>
  <c r="F1270" i="2157"/>
  <c r="B1271" i="2157"/>
  <c r="C1271" i="2157"/>
  <c r="F1271" i="2157"/>
  <c r="B1272" i="2157"/>
  <c r="C1272" i="2157"/>
  <c r="F1272" i="2157"/>
  <c r="B1273" i="2157"/>
  <c r="C1273" i="2157"/>
  <c r="F1273" i="2157"/>
  <c r="B1274" i="2157"/>
  <c r="C1274" i="2157"/>
  <c r="F1274" i="2157"/>
  <c r="B1275" i="2157"/>
  <c r="C1275" i="2157"/>
  <c r="F1275" i="2157"/>
  <c r="B1276" i="2157"/>
  <c r="C1276" i="2157"/>
  <c r="F1276" i="2157"/>
  <c r="B1277" i="2157"/>
  <c r="C1277" i="2157"/>
  <c r="F1277" i="2157"/>
  <c r="B1278" i="2157"/>
  <c r="C1278" i="2157"/>
  <c r="F1278" i="2157"/>
  <c r="B1279" i="2157"/>
  <c r="C1279" i="2157"/>
  <c r="F1279" i="2157"/>
  <c r="B1280" i="2157"/>
  <c r="C1280" i="2157"/>
  <c r="F1280" i="2157"/>
  <c r="B1281" i="2157"/>
  <c r="C1281" i="2157"/>
  <c r="F1281" i="2157"/>
  <c r="B1282" i="2157"/>
  <c r="C1282" i="2157"/>
  <c r="F1282" i="2157"/>
  <c r="B1283" i="2157"/>
  <c r="C1283" i="2157"/>
  <c r="F1283" i="2157"/>
  <c r="B1284" i="2157"/>
  <c r="C1284" i="2157"/>
  <c r="F1284" i="2157"/>
  <c r="B1285" i="2157"/>
  <c r="C1285" i="2157"/>
  <c r="F1285" i="2157"/>
  <c r="B1286" i="2157"/>
  <c r="C1286" i="2157"/>
  <c r="F1286" i="2157"/>
  <c r="B1287" i="2157"/>
  <c r="C1287" i="2157"/>
  <c r="F1287" i="2157"/>
  <c r="B1288" i="2157"/>
  <c r="C1288" i="2157"/>
  <c r="F1288" i="2157"/>
  <c r="B1289" i="2157"/>
  <c r="C1289" i="2157"/>
  <c r="F1289" i="2157"/>
  <c r="B1290" i="2157"/>
  <c r="C1290" i="2157"/>
  <c r="F1290" i="2157"/>
  <c r="B1291" i="2157"/>
  <c r="C1291" i="2157"/>
  <c r="F1291" i="2157"/>
  <c r="B1292" i="2157"/>
  <c r="C1292" i="2157"/>
  <c r="F1292" i="2157"/>
  <c r="B1293" i="2157"/>
  <c r="C1293" i="2157"/>
  <c r="F1293" i="2157"/>
  <c r="B1294" i="2157"/>
  <c r="C1294" i="2157"/>
  <c r="F1294" i="2157"/>
  <c r="B1295" i="2157"/>
  <c r="C1295" i="2157"/>
  <c r="F1295" i="2157"/>
  <c r="B1296" i="2157"/>
  <c r="C1296" i="2157"/>
  <c r="F1296" i="2157"/>
  <c r="B1297" i="2157"/>
  <c r="C1297" i="2157"/>
  <c r="F1297" i="2157"/>
  <c r="B1298" i="2157"/>
  <c r="C1298" i="2157"/>
  <c r="F1298" i="2157"/>
  <c r="B1299" i="2157"/>
  <c r="C1299" i="2157"/>
  <c r="F1299" i="2157"/>
  <c r="B1300" i="2157"/>
  <c r="C1300" i="2157"/>
  <c r="F1300" i="2157"/>
  <c r="B1301" i="2157"/>
  <c r="C1301" i="2157"/>
  <c r="F1301" i="2157"/>
  <c r="B1302" i="2157"/>
  <c r="C1302" i="2157"/>
  <c r="F1302" i="2157"/>
  <c r="B1303" i="2157"/>
  <c r="C1303" i="2157"/>
  <c r="F1303" i="2157"/>
  <c r="B1304" i="2157"/>
  <c r="C1304" i="2157"/>
  <c r="F1304" i="2157"/>
  <c r="B1305" i="2157"/>
  <c r="C1305" i="2157"/>
  <c r="F1305" i="2157"/>
  <c r="B1306" i="2157"/>
  <c r="C1306" i="2157"/>
  <c r="F1306" i="2157"/>
  <c r="B1307" i="2157"/>
  <c r="C1307" i="2157"/>
  <c r="F1307" i="2157"/>
  <c r="B1308" i="2157"/>
  <c r="C1308" i="2157"/>
  <c r="F1308" i="2157"/>
  <c r="B1309" i="2157"/>
  <c r="C1309" i="2157"/>
  <c r="F1309" i="2157"/>
  <c r="B1310" i="2157"/>
  <c r="C1310" i="2157"/>
  <c r="F1310" i="2157"/>
  <c r="B1311" i="2157"/>
  <c r="C1311" i="2157"/>
  <c r="F1311" i="2157"/>
  <c r="B1312" i="2157"/>
  <c r="C1312" i="2157"/>
  <c r="F1312" i="2157"/>
  <c r="B1313" i="2157"/>
  <c r="C1313" i="2157"/>
  <c r="F1313" i="2157"/>
  <c r="B1314" i="2157"/>
  <c r="C1314" i="2157"/>
  <c r="F1314" i="2157"/>
  <c r="B1315" i="2157"/>
  <c r="C1315" i="2157"/>
  <c r="F1315" i="2157"/>
  <c r="B1316" i="2157"/>
  <c r="C1316" i="2157"/>
  <c r="F1316" i="2157"/>
  <c r="B1317" i="2157"/>
  <c r="C1317" i="2157"/>
  <c r="F1317" i="2157"/>
  <c r="B1318" i="2157"/>
  <c r="C1318" i="2157"/>
  <c r="F1318" i="2157"/>
  <c r="B1319" i="2157"/>
  <c r="C1319" i="2157"/>
  <c r="F1319" i="2157"/>
  <c r="B1320" i="2157"/>
  <c r="C1320" i="2157"/>
  <c r="F1320" i="2157"/>
  <c r="B1321" i="2157"/>
  <c r="C1321" i="2157"/>
  <c r="F1321" i="2157"/>
  <c r="B1322" i="2157"/>
  <c r="C1322" i="2157"/>
  <c r="F1322" i="2157"/>
  <c r="B1323" i="2157"/>
  <c r="C1323" i="2157"/>
  <c r="F1323" i="2157"/>
  <c r="B1324" i="2157"/>
  <c r="C1324" i="2157"/>
  <c r="F1324" i="2157"/>
  <c r="B1325" i="2157"/>
  <c r="C1325" i="2157"/>
  <c r="F1325" i="2157"/>
  <c r="B1326" i="2157"/>
  <c r="C1326" i="2157"/>
  <c r="F1326" i="2157"/>
  <c r="B1327" i="2157"/>
  <c r="C1327" i="2157"/>
  <c r="F1327" i="2157"/>
  <c r="B1328" i="2157"/>
  <c r="C1328" i="2157"/>
  <c r="F1328" i="2157"/>
  <c r="B1329" i="2157"/>
  <c r="C1329" i="2157"/>
  <c r="F1329" i="2157"/>
  <c r="B1330" i="2157"/>
  <c r="C1330" i="2157"/>
  <c r="F1330" i="2157"/>
  <c r="B1331" i="2157"/>
  <c r="C1331" i="2157"/>
  <c r="F1331" i="2157"/>
  <c r="B1332" i="2157"/>
  <c r="C1332" i="2157"/>
  <c r="F1332" i="2157"/>
  <c r="B1333" i="2157"/>
  <c r="C1333" i="2157"/>
  <c r="F1333" i="2157"/>
  <c r="B1334" i="2157"/>
  <c r="C1334" i="2157"/>
  <c r="F1334" i="2157"/>
  <c r="B1335" i="2157"/>
  <c r="C1335" i="2157"/>
  <c r="F1335" i="2157"/>
  <c r="B1336" i="2157"/>
  <c r="C1336" i="2157"/>
  <c r="F1336" i="2157"/>
  <c r="B1337" i="2157"/>
  <c r="C1337" i="2157"/>
  <c r="F1337" i="2157"/>
  <c r="B1338" i="2157"/>
  <c r="C1338" i="2157"/>
  <c r="F1338" i="2157"/>
  <c r="B1339" i="2157"/>
  <c r="C1339" i="2157"/>
  <c r="F1339" i="2157"/>
  <c r="B1340" i="2157"/>
  <c r="C1340" i="2157"/>
  <c r="F1340" i="2157"/>
  <c r="B1341" i="2157"/>
  <c r="C1341" i="2157"/>
  <c r="F1341" i="2157"/>
  <c r="B1342" i="2157"/>
  <c r="C1342" i="2157"/>
  <c r="F1342" i="2157"/>
  <c r="B1343" i="2157"/>
  <c r="C1343" i="2157"/>
  <c r="F1343" i="2157"/>
  <c r="B1344" i="2157"/>
  <c r="C1344" i="2157"/>
  <c r="F1344" i="2157"/>
  <c r="B1345" i="2157"/>
  <c r="C1345" i="2157"/>
  <c r="F1345" i="2157"/>
  <c r="B1346" i="2157"/>
  <c r="C1346" i="2157"/>
  <c r="F1346" i="2157"/>
  <c r="B1347" i="2157"/>
  <c r="C1347" i="2157"/>
  <c r="F1347" i="2157"/>
  <c r="B1348" i="2157"/>
  <c r="C1348" i="2157"/>
  <c r="F1348" i="2157"/>
  <c r="B1349" i="2157"/>
  <c r="C1349" i="2157"/>
  <c r="F1349" i="2157"/>
  <c r="B1350" i="2157"/>
  <c r="C1350" i="2157"/>
  <c r="F1350" i="2157"/>
  <c r="B1351" i="2157"/>
  <c r="C1351" i="2157"/>
  <c r="F1351" i="2157"/>
  <c r="B1352" i="2157"/>
  <c r="C1352" i="2157"/>
  <c r="F1352" i="2157"/>
  <c r="B1353" i="2157"/>
  <c r="C1353" i="2157"/>
  <c r="F1353" i="2157"/>
  <c r="B1354" i="2157"/>
  <c r="C1354" i="2157"/>
  <c r="F1354" i="2157"/>
  <c r="B1355" i="2157"/>
  <c r="C1355" i="2157"/>
  <c r="F1355" i="2157"/>
  <c r="B1356" i="2157"/>
  <c r="C1356" i="2157"/>
  <c r="F1356" i="2157"/>
  <c r="B1357" i="2157"/>
  <c r="C1357" i="2157"/>
  <c r="F1357" i="2157"/>
  <c r="B1358" i="2157"/>
  <c r="C1358" i="2157"/>
  <c r="F1358" i="2157"/>
  <c r="B1359" i="2157"/>
  <c r="C1359" i="2157"/>
  <c r="F1359" i="2157"/>
  <c r="B1360" i="2157"/>
  <c r="C1360" i="2157"/>
  <c r="F1360" i="2157"/>
  <c r="B1361" i="2157"/>
  <c r="C1361" i="2157"/>
  <c r="F1361" i="2157"/>
  <c r="B1362" i="2157"/>
  <c r="C1362" i="2157"/>
  <c r="F1362" i="2157"/>
  <c r="B1363" i="2157"/>
  <c r="C1363" i="2157"/>
  <c r="F1363" i="2157"/>
  <c r="B1364" i="2157"/>
  <c r="C1364" i="2157"/>
  <c r="F1364" i="2157"/>
  <c r="B1365" i="2157"/>
  <c r="C1365" i="2157"/>
  <c r="F1365" i="2157"/>
  <c r="B1366" i="2157"/>
  <c r="C1366" i="2157"/>
  <c r="F1366" i="2157"/>
  <c r="B1367" i="2157"/>
  <c r="C1367" i="2157"/>
  <c r="F1367" i="2157"/>
  <c r="B1368" i="2157"/>
  <c r="C1368" i="2157"/>
  <c r="F1368" i="2157"/>
  <c r="B1369" i="2157"/>
  <c r="C1369" i="2157"/>
  <c r="F1369" i="2157"/>
  <c r="B1370" i="2157"/>
  <c r="C1370" i="2157"/>
  <c r="F1370" i="2157"/>
  <c r="B1371" i="2157"/>
  <c r="C1371" i="2157"/>
  <c r="F1371" i="2157"/>
  <c r="B1372" i="2157"/>
  <c r="C1372" i="2157"/>
  <c r="F1372" i="2157"/>
  <c r="B1373" i="2157"/>
  <c r="C1373" i="2157"/>
  <c r="F1373" i="2157"/>
  <c r="B1374" i="2157"/>
  <c r="C1374" i="2157"/>
  <c r="F1374" i="2157"/>
  <c r="B1375" i="2157"/>
  <c r="C1375" i="2157"/>
  <c r="F1375" i="2157"/>
  <c r="B1376" i="2157"/>
  <c r="C1376" i="2157"/>
  <c r="F1376" i="2157"/>
  <c r="B1377" i="2157"/>
  <c r="C1377" i="2157"/>
  <c r="F1377" i="2157"/>
  <c r="B1378" i="2157"/>
  <c r="C1378" i="2157"/>
  <c r="F1378" i="2157"/>
  <c r="B1379" i="2157"/>
  <c r="C1379" i="2157"/>
  <c r="F1379" i="2157"/>
  <c r="B1380" i="2157"/>
  <c r="C1380" i="2157"/>
  <c r="F1380" i="2157"/>
  <c r="B1381" i="2157"/>
  <c r="C1381" i="2157"/>
  <c r="F1381" i="2157"/>
  <c r="B1382" i="2157"/>
  <c r="C1382" i="2157"/>
  <c r="F1382" i="2157"/>
  <c r="B1383" i="2157"/>
  <c r="C1383" i="2157"/>
  <c r="F1383" i="2157"/>
  <c r="B1384" i="2157"/>
  <c r="C1384" i="2157"/>
  <c r="F1384" i="2157"/>
  <c r="B1385" i="2157"/>
  <c r="C1385" i="2157"/>
  <c r="F1385" i="2157"/>
  <c r="B1386" i="2157"/>
  <c r="C1386" i="2157"/>
  <c r="F1386" i="2157"/>
  <c r="B1387" i="2157"/>
  <c r="C1387" i="2157"/>
  <c r="F1387" i="2157"/>
  <c r="B1388" i="2157"/>
  <c r="C1388" i="2157"/>
  <c r="F1388" i="2157"/>
  <c r="B1389" i="2157"/>
  <c r="C1389" i="2157"/>
  <c r="F1389" i="2157"/>
  <c r="B1390" i="2157"/>
  <c r="C1390" i="2157"/>
  <c r="F1390" i="2157"/>
  <c r="B1391" i="2157"/>
  <c r="C1391" i="2157"/>
  <c r="F1391" i="2157"/>
  <c r="B1392" i="2157"/>
  <c r="C1392" i="2157"/>
  <c r="F1392" i="2157"/>
  <c r="B1393" i="2157"/>
  <c r="C1393" i="2157"/>
  <c r="F1393" i="2157"/>
  <c r="B1394" i="2157"/>
  <c r="C1394" i="2157"/>
  <c r="F1394" i="2157"/>
  <c r="B1395" i="2157"/>
  <c r="C1395" i="2157"/>
  <c r="F1395" i="2157"/>
  <c r="B1396" i="2157"/>
  <c r="C1396" i="2157"/>
  <c r="F1396" i="2157"/>
  <c r="B1397" i="2157"/>
  <c r="C1397" i="2157"/>
  <c r="F1397" i="2157"/>
  <c r="B1398" i="2157"/>
  <c r="C1398" i="2157"/>
  <c r="F1398" i="2157"/>
  <c r="B1399" i="2157"/>
  <c r="C1399" i="2157"/>
  <c r="F1399" i="2157"/>
  <c r="B1400" i="2157"/>
  <c r="C1400" i="2157"/>
  <c r="F1400" i="2157"/>
  <c r="B1401" i="2157"/>
  <c r="C1401" i="2157"/>
  <c r="F1401" i="2157"/>
  <c r="B1402" i="2157"/>
  <c r="C1402" i="2157"/>
  <c r="F1402" i="2157"/>
  <c r="B1403" i="2157"/>
  <c r="C1403" i="2157"/>
  <c r="F1403" i="2157"/>
  <c r="B1404" i="2157"/>
  <c r="C1404" i="2157"/>
  <c r="F1404" i="2157"/>
  <c r="B1405" i="2157"/>
  <c r="C1405" i="2157"/>
  <c r="F1405" i="2157"/>
  <c r="B1406" i="2157"/>
  <c r="C1406" i="2157"/>
  <c r="F1406" i="2157"/>
  <c r="B1407" i="2157"/>
  <c r="C1407" i="2157"/>
  <c r="F1407" i="2157"/>
  <c r="B1408" i="2157"/>
  <c r="C1408" i="2157"/>
  <c r="F1408" i="2157"/>
  <c r="B1409" i="2157"/>
  <c r="C1409" i="2157"/>
  <c r="F1409" i="2157"/>
  <c r="B1410" i="2157"/>
  <c r="C1410" i="2157"/>
  <c r="F1410" i="2157"/>
  <c r="B1411" i="2157"/>
  <c r="C1411" i="2157"/>
  <c r="F1411" i="2157"/>
  <c r="B1412" i="2157"/>
  <c r="C1412" i="2157"/>
  <c r="F1412" i="2157"/>
  <c r="B1413" i="2157"/>
  <c r="C1413" i="2157"/>
  <c r="F1413" i="2157"/>
  <c r="B1414" i="2157"/>
  <c r="C1414" i="2157"/>
  <c r="F1414" i="2157"/>
  <c r="B1415" i="2157"/>
  <c r="C1415" i="2157"/>
  <c r="F1415" i="2157"/>
  <c r="B1416" i="2157"/>
  <c r="C1416" i="2157"/>
  <c r="F1416" i="2157"/>
  <c r="B1417" i="2157"/>
  <c r="C1417" i="2157"/>
  <c r="F1417" i="2157"/>
  <c r="B1418" i="2157"/>
  <c r="C1418" i="2157"/>
  <c r="F1418" i="2157"/>
  <c r="B1419" i="2157"/>
  <c r="C1419" i="2157"/>
  <c r="F1419" i="2157"/>
  <c r="B1420" i="2157"/>
  <c r="C1420" i="2157"/>
  <c r="F1420" i="2157"/>
  <c r="B1421" i="2157"/>
  <c r="C1421" i="2157"/>
  <c r="F1421" i="2157"/>
  <c r="B1422" i="2157"/>
  <c r="C1422" i="2157"/>
  <c r="F1422" i="2157"/>
  <c r="B1423" i="2157"/>
  <c r="C1423" i="2157"/>
  <c r="F1423" i="2157"/>
  <c r="B1424" i="2157"/>
  <c r="C1424" i="2157"/>
  <c r="F1424" i="2157"/>
  <c r="B1425" i="2157"/>
  <c r="C1425" i="2157"/>
  <c r="F1425" i="2157"/>
  <c r="B1426" i="2157"/>
  <c r="C1426" i="2157"/>
  <c r="F1426" i="2157"/>
  <c r="B1427" i="2157"/>
  <c r="C1427" i="2157"/>
  <c r="F1427" i="2157"/>
  <c r="B1428" i="2157"/>
  <c r="C1428" i="2157"/>
  <c r="F1428" i="2157"/>
  <c r="B1429" i="2157"/>
  <c r="C1429" i="2157"/>
  <c r="F1429" i="2157"/>
  <c r="B1430" i="2157"/>
  <c r="C1430" i="2157"/>
  <c r="F1430" i="2157"/>
  <c r="B1431" i="2157"/>
  <c r="C1431" i="2157"/>
  <c r="F1431" i="2157"/>
  <c r="B1432" i="2157"/>
  <c r="C1432" i="2157"/>
  <c r="F1432" i="2157"/>
  <c r="B1433" i="2157"/>
  <c r="C1433" i="2157"/>
  <c r="F1433" i="2157"/>
  <c r="B1434" i="2157"/>
  <c r="C1434" i="2157"/>
  <c r="F1434" i="2157"/>
  <c r="B1435" i="2157"/>
  <c r="C1435" i="2157"/>
  <c r="F1435" i="2157"/>
  <c r="B1436" i="2157"/>
  <c r="C1436" i="2157"/>
  <c r="F1436" i="2157"/>
  <c r="B1437" i="2157"/>
  <c r="C1437" i="2157"/>
  <c r="F1437" i="2157"/>
  <c r="B1438" i="2157"/>
  <c r="C1438" i="2157"/>
  <c r="F1438" i="2157"/>
  <c r="B1439" i="2157"/>
  <c r="C1439" i="2157"/>
  <c r="F1439" i="2157"/>
  <c r="B1440" i="2157"/>
  <c r="C1440" i="2157"/>
  <c r="F1440" i="2157"/>
  <c r="B1441" i="2157"/>
  <c r="C1441" i="2157"/>
  <c r="F1441" i="2157"/>
  <c r="B1442" i="2157"/>
  <c r="C1442" i="2157"/>
  <c r="F1442" i="2157"/>
  <c r="B1443" i="2157"/>
  <c r="C1443" i="2157"/>
  <c r="F1443" i="2157"/>
  <c r="B1444" i="2157"/>
  <c r="C1444" i="2157"/>
  <c r="F1444" i="2157"/>
  <c r="B1445" i="2157"/>
  <c r="C1445" i="2157"/>
  <c r="F1445" i="2157"/>
  <c r="B1446" i="2157"/>
  <c r="C1446" i="2157"/>
  <c r="F1446" i="2157"/>
  <c r="B1447" i="2157"/>
  <c r="C1447" i="2157"/>
  <c r="F1447" i="2157"/>
  <c r="B1448" i="2157"/>
  <c r="C1448" i="2157"/>
  <c r="F1448" i="2157"/>
  <c r="B1449" i="2157"/>
  <c r="C1449" i="2157"/>
  <c r="F1449" i="2157"/>
  <c r="B1450" i="2157"/>
  <c r="C1450" i="2157"/>
  <c r="F1450" i="2157"/>
  <c r="B1451" i="2157"/>
  <c r="C1451" i="2157"/>
  <c r="F1451" i="2157"/>
  <c r="B1452" i="2157"/>
  <c r="C1452" i="2157"/>
  <c r="F1452" i="2157"/>
  <c r="B1453" i="2157"/>
  <c r="C1453" i="2157"/>
  <c r="F1453" i="2157"/>
  <c r="B1454" i="2157"/>
  <c r="C1454" i="2157"/>
  <c r="F1454" i="2157"/>
  <c r="B1455" i="2157"/>
  <c r="C1455" i="2157"/>
  <c r="F1455" i="2157"/>
  <c r="B1456" i="2157"/>
  <c r="C1456" i="2157"/>
  <c r="F1456" i="2157"/>
  <c r="B1457" i="2157"/>
  <c r="C1457" i="2157"/>
  <c r="F1457" i="2157"/>
  <c r="B1458" i="2157"/>
  <c r="C1458" i="2157"/>
  <c r="F1458" i="2157"/>
  <c r="B1459" i="2157"/>
  <c r="C1459" i="2157"/>
  <c r="F1459" i="2157"/>
  <c r="B1460" i="2157"/>
  <c r="C1460" i="2157"/>
  <c r="F1460" i="2157"/>
  <c r="B1461" i="2157"/>
  <c r="C1461" i="2157"/>
  <c r="F1461" i="2157"/>
  <c r="B1462" i="2157"/>
  <c r="C1462" i="2157"/>
  <c r="F1462" i="2157"/>
  <c r="B1463" i="2157"/>
  <c r="C1463" i="2157"/>
  <c r="F1463" i="2157"/>
  <c r="B1464" i="2157"/>
  <c r="C1464" i="2157"/>
  <c r="F1464" i="2157"/>
  <c r="B1465" i="2157"/>
  <c r="C1465" i="2157"/>
  <c r="F1465" i="2157"/>
  <c r="B1466" i="2157"/>
  <c r="C1466" i="2157"/>
  <c r="F1466" i="2157"/>
  <c r="B1467" i="2157"/>
  <c r="C1467" i="2157"/>
  <c r="F1467" i="2157"/>
  <c r="B1468" i="2157"/>
  <c r="C1468" i="2157"/>
  <c r="F1468" i="2157"/>
  <c r="B1469" i="2157"/>
  <c r="C1469" i="2157"/>
  <c r="F1469" i="2157"/>
  <c r="B1470" i="2157"/>
  <c r="C1470" i="2157"/>
  <c r="F1470" i="2157"/>
  <c r="B1471" i="2157"/>
  <c r="C1471" i="2157"/>
  <c r="F1471" i="2157"/>
  <c r="B1472" i="2157"/>
  <c r="C1472" i="2157"/>
  <c r="F1472" i="2157"/>
  <c r="B1473" i="2157"/>
  <c r="C1473" i="2157"/>
  <c r="F1473" i="2157"/>
  <c r="B1474" i="2157"/>
  <c r="C1474" i="2157"/>
  <c r="F1474" i="2157"/>
  <c r="B1475" i="2157"/>
  <c r="C1475" i="2157"/>
  <c r="F1475" i="2157"/>
  <c r="B1476" i="2157"/>
  <c r="C1476" i="2157"/>
  <c r="F1476" i="2157"/>
  <c r="B1477" i="2157"/>
  <c r="C1477" i="2157"/>
  <c r="F1477" i="2157"/>
  <c r="B1478" i="2157"/>
  <c r="C1478" i="2157"/>
  <c r="F1478" i="2157"/>
  <c r="B1479" i="2157"/>
  <c r="C1479" i="2157"/>
  <c r="F1479" i="2157"/>
  <c r="B1480" i="2157"/>
  <c r="C1480" i="2157"/>
  <c r="F1480" i="2157"/>
  <c r="B1481" i="2157"/>
  <c r="C1481" i="2157"/>
  <c r="F1481" i="2157"/>
  <c r="B1482" i="2157"/>
  <c r="C1482" i="2157"/>
  <c r="F1482" i="2157"/>
  <c r="B1483" i="2157"/>
  <c r="C1483" i="2157"/>
  <c r="F1483" i="2157"/>
  <c r="B1484" i="2157"/>
  <c r="C1484" i="2157"/>
  <c r="F1484" i="2157"/>
  <c r="B1485" i="2157"/>
  <c r="C1485" i="2157"/>
  <c r="F1485" i="2157"/>
  <c r="B1486" i="2157"/>
  <c r="C1486" i="2157"/>
  <c r="F1486" i="2157"/>
  <c r="B1487" i="2157"/>
  <c r="C1487" i="2157"/>
  <c r="F1487" i="2157"/>
  <c r="B1488" i="2157"/>
  <c r="C1488" i="2157"/>
  <c r="F1488" i="2157"/>
  <c r="B1489" i="2157"/>
  <c r="C1489" i="2157"/>
  <c r="F1489" i="2157"/>
  <c r="B1490" i="2157"/>
  <c r="C1490" i="2157"/>
  <c r="F1490" i="2157"/>
  <c r="B1491" i="2157"/>
  <c r="C1491" i="2157"/>
  <c r="F1491" i="2157"/>
  <c r="B1492" i="2157"/>
  <c r="C1492" i="2157"/>
  <c r="F1492" i="2157"/>
  <c r="B1493" i="2157"/>
  <c r="C1493" i="2157"/>
  <c r="F1493" i="2157"/>
  <c r="B1494" i="2157"/>
  <c r="C1494" i="2157"/>
  <c r="F1494" i="2157"/>
  <c r="B1495" i="2157"/>
  <c r="C1495" i="2157"/>
  <c r="F1495" i="2157"/>
  <c r="B1496" i="2157"/>
  <c r="C1496" i="2157"/>
  <c r="F1496" i="2157"/>
  <c r="B1497" i="2157"/>
  <c r="C1497" i="2157"/>
  <c r="F1497" i="2157"/>
  <c r="B1498" i="2157"/>
  <c r="C1498" i="2157"/>
  <c r="F1498" i="2157"/>
  <c r="B1499" i="2157"/>
  <c r="C1499" i="2157"/>
  <c r="F1499" i="2157"/>
  <c r="B1500" i="2157"/>
  <c r="C1500" i="2157"/>
  <c r="F1500" i="2157"/>
  <c r="B1501" i="2157"/>
  <c r="C1501" i="2157"/>
  <c r="F1501" i="2157"/>
  <c r="B1502" i="2157"/>
  <c r="C1502" i="2157"/>
  <c r="F1502" i="2157"/>
  <c r="B1503" i="2157"/>
  <c r="C1503" i="2157"/>
  <c r="F1503" i="2157"/>
  <c r="B1504" i="2157"/>
  <c r="C1504" i="2157"/>
  <c r="F1504" i="2157"/>
  <c r="B1505" i="2157"/>
  <c r="C1505" i="2157"/>
  <c r="F1505" i="2157"/>
  <c r="B1506" i="2157"/>
  <c r="C1506" i="2157"/>
  <c r="F1506" i="2157"/>
  <c r="B1507" i="2157"/>
  <c r="C1507" i="2157"/>
  <c r="F1507" i="2157"/>
  <c r="B1508" i="2157"/>
  <c r="C1508" i="2157"/>
  <c r="F1508" i="2157"/>
  <c r="B1509" i="2157"/>
  <c r="C1509" i="2157"/>
  <c r="F1509" i="2157"/>
  <c r="B1510" i="2157"/>
  <c r="C1510" i="2157"/>
  <c r="F1510" i="2157"/>
  <c r="B1511" i="2157"/>
  <c r="C1511" i="2157"/>
  <c r="F1511" i="2157"/>
  <c r="B1512" i="2157"/>
  <c r="C1512" i="2157"/>
  <c r="F1512" i="2157"/>
  <c r="B1513" i="2157"/>
  <c r="C1513" i="2157"/>
  <c r="F1513" i="2157"/>
  <c r="B1514" i="2157"/>
  <c r="C1514" i="2157"/>
  <c r="F1514" i="2157"/>
  <c r="B1515" i="2157"/>
  <c r="C1515" i="2157"/>
  <c r="F1515" i="2157"/>
  <c r="B1516" i="2157"/>
  <c r="C1516" i="2157"/>
  <c r="F1516" i="2157"/>
  <c r="B1517" i="2157"/>
  <c r="C1517" i="2157"/>
  <c r="F1517" i="2157"/>
  <c r="B1518" i="2157"/>
  <c r="C1518" i="2157"/>
  <c r="F1518" i="2157"/>
  <c r="B1519" i="2157"/>
  <c r="C1519" i="2157"/>
  <c r="F1519" i="2157"/>
  <c r="B1520" i="2157"/>
  <c r="C1520" i="2157"/>
  <c r="F1520" i="2157"/>
  <c r="B1521" i="2157"/>
  <c r="C1521" i="2157"/>
  <c r="F1521" i="2157"/>
  <c r="B1522" i="2157"/>
  <c r="C1522" i="2157"/>
  <c r="F1522" i="2157"/>
  <c r="B1523" i="2157"/>
  <c r="C1523" i="2157"/>
  <c r="F1523" i="2157"/>
  <c r="B1524" i="2157"/>
  <c r="C1524" i="2157"/>
  <c r="F1524" i="2157"/>
  <c r="B1525" i="2157"/>
  <c r="C1525" i="2157"/>
  <c r="F1525" i="2157"/>
  <c r="B1526" i="2157"/>
  <c r="C1526" i="2157"/>
  <c r="F1526" i="2157"/>
  <c r="B1527" i="2157"/>
  <c r="C1527" i="2157"/>
  <c r="F1527" i="2157"/>
  <c r="B1528" i="2157"/>
  <c r="C1528" i="2157"/>
  <c r="F1528" i="2157"/>
  <c r="B1529" i="2157"/>
  <c r="C1529" i="2157"/>
  <c r="F1529" i="2157"/>
  <c r="B1530" i="2157"/>
  <c r="C1530" i="2157"/>
  <c r="F1530" i="2157"/>
  <c r="B1531" i="2157"/>
  <c r="C1531" i="2157"/>
  <c r="F1531" i="2157"/>
  <c r="B1532" i="2157"/>
  <c r="C1532" i="2157"/>
  <c r="F1532" i="2157"/>
  <c r="B1533" i="2157"/>
  <c r="C1533" i="2157"/>
  <c r="F1533" i="2157"/>
  <c r="B1534" i="2157"/>
  <c r="C1534" i="2157"/>
  <c r="F1534" i="2157"/>
  <c r="B1535" i="2157"/>
  <c r="C1535" i="2157"/>
  <c r="F1535" i="2157"/>
  <c r="B1536" i="2157"/>
  <c r="C1536" i="2157"/>
  <c r="F1536" i="2157"/>
  <c r="B1537" i="2157"/>
  <c r="C1537" i="2157"/>
  <c r="F1537" i="2157"/>
  <c r="B1538" i="2157"/>
  <c r="C1538" i="2157"/>
  <c r="F1538" i="2157"/>
  <c r="B1539" i="2157"/>
  <c r="C1539" i="2157"/>
  <c r="F1539" i="2157"/>
  <c r="B1540" i="2157"/>
  <c r="C1540" i="2157"/>
  <c r="F1540" i="2157"/>
  <c r="B1541" i="2157"/>
  <c r="C1541" i="2157"/>
  <c r="F1541" i="2157"/>
  <c r="B1542" i="2157"/>
  <c r="C1542" i="2157"/>
  <c r="F1542" i="2157"/>
  <c r="B1543" i="2157"/>
  <c r="C1543" i="2157"/>
  <c r="F1543" i="2157"/>
  <c r="B1544" i="2157"/>
  <c r="C1544" i="2157"/>
  <c r="F1544" i="2157"/>
  <c r="B1545" i="2157"/>
  <c r="C1545" i="2157"/>
  <c r="F1545" i="2157"/>
  <c r="B1546" i="2157"/>
  <c r="C1546" i="2157"/>
  <c r="F1546" i="2157"/>
  <c r="B1547" i="2157"/>
  <c r="C1547" i="2157"/>
  <c r="F1547" i="2157"/>
  <c r="B1548" i="2157"/>
  <c r="C1548" i="2157"/>
  <c r="F1548" i="2157"/>
  <c r="B1549" i="2157"/>
  <c r="C1549" i="2157"/>
  <c r="F1549" i="2157"/>
  <c r="B1550" i="2157"/>
  <c r="C1550" i="2157"/>
  <c r="F1550" i="2157"/>
  <c r="B1551" i="2157"/>
  <c r="C1551" i="2157"/>
  <c r="F1551" i="2157"/>
  <c r="B1552" i="2157"/>
  <c r="C1552" i="2157"/>
  <c r="F1552" i="2157"/>
  <c r="B1553" i="2157"/>
  <c r="C1553" i="2157"/>
  <c r="F1553" i="2157"/>
  <c r="B1554" i="2157"/>
  <c r="C1554" i="2157"/>
  <c r="F1554" i="2157"/>
  <c r="B1555" i="2157"/>
  <c r="C1555" i="2157"/>
  <c r="F1555" i="2157"/>
  <c r="B1556" i="2157"/>
  <c r="C1556" i="2157"/>
  <c r="F1556" i="2157"/>
  <c r="B1557" i="2157"/>
  <c r="C1557" i="2157"/>
  <c r="F1557" i="2157"/>
  <c r="B1558" i="2157"/>
  <c r="C1558" i="2157"/>
  <c r="F1558" i="2157"/>
  <c r="B1559" i="2157"/>
  <c r="C1559" i="2157"/>
  <c r="F1559" i="2157"/>
  <c r="B1560" i="2157"/>
  <c r="C1560" i="2157"/>
  <c r="F1560" i="2157"/>
  <c r="B1561" i="2157"/>
  <c r="C1561" i="2157"/>
  <c r="F1561" i="2157"/>
  <c r="B1562" i="2157"/>
  <c r="C1562" i="2157"/>
  <c r="F1562" i="2157"/>
  <c r="B1563" i="2157"/>
  <c r="C1563" i="2157"/>
  <c r="F1563" i="2157"/>
  <c r="B1564" i="2157"/>
  <c r="C1564" i="2157"/>
  <c r="F1564" i="2157"/>
  <c r="B1565" i="2157"/>
  <c r="C1565" i="2157"/>
  <c r="F1565" i="2157"/>
  <c r="B1566" i="2157"/>
  <c r="C1566" i="2157"/>
  <c r="F1566" i="2157"/>
  <c r="B1567" i="2157"/>
  <c r="C1567" i="2157"/>
  <c r="F1567" i="2157"/>
  <c r="B1568" i="2157"/>
  <c r="C1568" i="2157"/>
  <c r="F1568" i="2157"/>
  <c r="B1569" i="2157"/>
  <c r="C1569" i="2157"/>
  <c r="F1569" i="2157"/>
  <c r="B1570" i="2157"/>
  <c r="C1570" i="2157"/>
  <c r="F1570" i="2157"/>
  <c r="B1571" i="2157"/>
  <c r="C1571" i="2157"/>
  <c r="F1571" i="2157"/>
  <c r="B1572" i="2157"/>
  <c r="C1572" i="2157"/>
  <c r="F1572" i="2157"/>
  <c r="B1573" i="2157"/>
  <c r="C1573" i="2157"/>
  <c r="F1573" i="2157"/>
  <c r="B1574" i="2157"/>
  <c r="C1574" i="2157"/>
  <c r="F1574" i="2157"/>
  <c r="B1575" i="2157"/>
  <c r="C1575" i="2157"/>
  <c r="F1575" i="2157"/>
  <c r="B1576" i="2157"/>
  <c r="C1576" i="2157"/>
  <c r="F1576" i="2157"/>
  <c r="B1577" i="2157"/>
  <c r="C1577" i="2157"/>
  <c r="F1577" i="2157"/>
  <c r="B1578" i="2157"/>
  <c r="C1578" i="2157"/>
  <c r="F1578" i="2157"/>
  <c r="B1579" i="2157"/>
  <c r="C1579" i="2157"/>
  <c r="F1579" i="2157"/>
  <c r="B1580" i="2157"/>
  <c r="C1580" i="2157"/>
  <c r="F1580" i="2157"/>
  <c r="B1581" i="2157"/>
  <c r="C1581" i="2157"/>
  <c r="F1581" i="2157"/>
  <c r="B1582" i="2157"/>
  <c r="C1582" i="2157"/>
  <c r="F1582" i="2157"/>
  <c r="B1583" i="2157"/>
  <c r="C1583" i="2157"/>
  <c r="F1583" i="2157"/>
  <c r="B1584" i="2157"/>
  <c r="C1584" i="2157"/>
  <c r="F1584" i="2157"/>
  <c r="B1585" i="2157"/>
  <c r="C1585" i="2157"/>
  <c r="F1585" i="2157"/>
  <c r="B1586" i="2157"/>
  <c r="C1586" i="2157"/>
  <c r="F1586" i="2157"/>
  <c r="B1587" i="2157"/>
  <c r="C1587" i="2157"/>
  <c r="F1587" i="2157"/>
  <c r="B1588" i="2157"/>
  <c r="C1588" i="2157"/>
  <c r="F1588" i="2157"/>
  <c r="B1589" i="2157"/>
  <c r="C1589" i="2157"/>
  <c r="F1589" i="2157"/>
  <c r="B1590" i="2157"/>
  <c r="C1590" i="2157"/>
  <c r="F1590" i="2157"/>
  <c r="B1591" i="2157"/>
  <c r="C1591" i="2157"/>
  <c r="F1591" i="2157"/>
  <c r="B1592" i="2157"/>
  <c r="C1592" i="2157"/>
  <c r="F1592" i="2157"/>
  <c r="B1593" i="2157"/>
  <c r="C1593" i="2157"/>
  <c r="F1593" i="2157"/>
  <c r="B1594" i="2157"/>
  <c r="C1594" i="2157"/>
  <c r="F1594" i="2157"/>
  <c r="B1595" i="2157"/>
  <c r="C1595" i="2157"/>
  <c r="F1595" i="2157"/>
  <c r="B1596" i="2157"/>
  <c r="C1596" i="2157"/>
  <c r="F1596" i="2157"/>
  <c r="B1597" i="2157"/>
  <c r="C1597" i="2157"/>
  <c r="F1597" i="2157"/>
  <c r="B1598" i="2157"/>
  <c r="C1598" i="2157"/>
  <c r="F1598" i="2157"/>
  <c r="B1599" i="2157"/>
  <c r="C1599" i="2157"/>
  <c r="F1599" i="2157"/>
  <c r="B1600" i="2157"/>
  <c r="C1600" i="2157"/>
  <c r="F1600" i="2157"/>
  <c r="B1601" i="2157"/>
  <c r="C1601" i="2157"/>
  <c r="F1601" i="2157"/>
  <c r="B1602" i="2157"/>
  <c r="C1602" i="2157"/>
  <c r="F1602" i="2157"/>
  <c r="B1603" i="2157"/>
  <c r="C1603" i="2157"/>
  <c r="F1603" i="2157"/>
  <c r="B1604" i="2157"/>
  <c r="C1604" i="2157"/>
  <c r="F1604" i="2157"/>
  <c r="B1605" i="2157"/>
  <c r="C1605" i="2157"/>
  <c r="F1605" i="2157"/>
  <c r="B1606" i="2157"/>
  <c r="C1606" i="2157"/>
  <c r="F1606" i="2157"/>
  <c r="B1607" i="2157"/>
  <c r="C1607" i="2157"/>
  <c r="F1607" i="2157"/>
  <c r="B1608" i="2157"/>
  <c r="C1608" i="2157"/>
  <c r="F1608" i="2157"/>
  <c r="B1609" i="2157"/>
  <c r="C1609" i="2157"/>
  <c r="F1609" i="2157"/>
  <c r="B1610" i="2157"/>
  <c r="C1610" i="2157"/>
  <c r="F1610" i="2157"/>
  <c r="B1611" i="2157"/>
  <c r="C1611" i="2157"/>
  <c r="F1611" i="2157"/>
  <c r="B1612" i="2157"/>
  <c r="C1612" i="2157"/>
  <c r="F1612" i="2157"/>
  <c r="B1613" i="2157"/>
  <c r="C1613" i="2157"/>
  <c r="F1613" i="2157"/>
  <c r="B1614" i="2157"/>
  <c r="C1614" i="2157"/>
  <c r="F1614" i="2157"/>
  <c r="B1615" i="2157"/>
  <c r="C1615" i="2157"/>
  <c r="F1615" i="2157"/>
  <c r="B1616" i="2157"/>
  <c r="C1616" i="2157"/>
  <c r="F1616" i="2157"/>
  <c r="B1617" i="2157"/>
  <c r="C1617" i="2157"/>
  <c r="F1617" i="2157"/>
  <c r="B1618" i="2157"/>
  <c r="C1618" i="2157"/>
  <c r="F1618" i="2157"/>
  <c r="B1619" i="2157"/>
  <c r="C1619" i="2157"/>
  <c r="F1619" i="2157"/>
  <c r="B1620" i="2157"/>
  <c r="C1620" i="2157"/>
  <c r="F1620" i="2157"/>
  <c r="B1621" i="2157"/>
  <c r="C1621" i="2157"/>
  <c r="F1621" i="2157"/>
  <c r="B1622" i="2157"/>
  <c r="C1622" i="2157"/>
  <c r="F1622" i="2157"/>
  <c r="B1623" i="2157"/>
  <c r="C1623" i="2157"/>
  <c r="F1623" i="2157"/>
  <c r="B1624" i="2157"/>
  <c r="C1624" i="2157"/>
  <c r="F1624" i="2157"/>
  <c r="B1625" i="2157"/>
  <c r="C1625" i="2157"/>
  <c r="F1625" i="2157"/>
  <c r="B1626" i="2157"/>
  <c r="C1626" i="2157"/>
  <c r="F1626" i="2157"/>
  <c r="B1627" i="2157"/>
  <c r="C1627" i="2157"/>
  <c r="F1627" i="2157"/>
  <c r="B1628" i="2157"/>
  <c r="C1628" i="2157"/>
  <c r="F1628" i="2157"/>
  <c r="B1629" i="2157"/>
  <c r="C1629" i="2157"/>
  <c r="F1629" i="2157"/>
  <c r="B1630" i="2157"/>
  <c r="C1630" i="2157"/>
  <c r="F1630" i="2157"/>
  <c r="B1631" i="2157"/>
  <c r="C1631" i="2157"/>
  <c r="F1631" i="2157"/>
  <c r="B1632" i="2157"/>
  <c r="C1632" i="2157"/>
  <c r="F1632" i="2157"/>
  <c r="B1633" i="2157"/>
  <c r="C1633" i="2157"/>
  <c r="F1633" i="2157"/>
  <c r="B1634" i="2157"/>
  <c r="C1634" i="2157"/>
  <c r="F1634" i="2157"/>
  <c r="B1635" i="2157"/>
  <c r="C1635" i="2157"/>
  <c r="F1635" i="2157"/>
  <c r="B1636" i="2157"/>
  <c r="C1636" i="2157"/>
  <c r="F1636" i="2157"/>
  <c r="B1637" i="2157"/>
  <c r="C1637" i="2157"/>
  <c r="F1637" i="2157"/>
  <c r="B1638" i="2157"/>
  <c r="C1638" i="2157"/>
  <c r="F1638" i="2157"/>
  <c r="B1639" i="2157"/>
  <c r="C1639" i="2157"/>
  <c r="F1639" i="2157"/>
  <c r="B1640" i="2157"/>
  <c r="C1640" i="2157"/>
  <c r="F1640" i="2157"/>
  <c r="B1641" i="2157"/>
  <c r="C1641" i="2157"/>
  <c r="F1641" i="2157"/>
  <c r="B1642" i="2157"/>
  <c r="C1642" i="2157"/>
  <c r="F1642" i="2157"/>
  <c r="B1643" i="2157"/>
  <c r="C1643" i="2157"/>
  <c r="F1643" i="2157"/>
  <c r="B1644" i="2157"/>
  <c r="C1644" i="2157"/>
  <c r="F1644" i="2157"/>
  <c r="B1645" i="2157"/>
  <c r="C1645" i="2157"/>
  <c r="F1645" i="2157"/>
  <c r="B1646" i="2157"/>
  <c r="C1646" i="2157"/>
  <c r="F1646" i="2157"/>
  <c r="B1647" i="2157"/>
  <c r="C1647" i="2157"/>
  <c r="F1647" i="2157"/>
  <c r="B1648" i="2157"/>
  <c r="C1648" i="2157"/>
  <c r="F1648" i="2157"/>
  <c r="B1649" i="2157"/>
  <c r="C1649" i="2157"/>
  <c r="F1649" i="2157"/>
  <c r="B1650" i="2157"/>
  <c r="C1650" i="2157"/>
  <c r="F1650" i="2157"/>
  <c r="B1651" i="2157"/>
  <c r="C1651" i="2157"/>
  <c r="F1651" i="2157"/>
  <c r="B1652" i="2157"/>
  <c r="C1652" i="2157"/>
  <c r="F1652" i="2157"/>
  <c r="B1653" i="2157"/>
  <c r="C1653" i="2157"/>
  <c r="F1653" i="2157"/>
  <c r="B1654" i="2157"/>
  <c r="C1654" i="2157"/>
  <c r="F1654" i="2157"/>
  <c r="B1655" i="2157"/>
  <c r="C1655" i="2157"/>
  <c r="F1655" i="2157"/>
  <c r="B1656" i="2157"/>
  <c r="C1656" i="2157"/>
  <c r="F1656" i="2157"/>
  <c r="B1657" i="2157"/>
  <c r="C1657" i="2157"/>
  <c r="F1657" i="2157"/>
  <c r="B1658" i="2157"/>
  <c r="C1658" i="2157"/>
  <c r="F1658" i="2157"/>
  <c r="B1659" i="2157"/>
  <c r="C1659" i="2157"/>
  <c r="F1659" i="2157"/>
  <c r="B1660" i="2157"/>
  <c r="C1660" i="2157"/>
  <c r="F1660" i="2157"/>
  <c r="B1661" i="2157"/>
  <c r="C1661" i="2157"/>
  <c r="F1661" i="2157"/>
  <c r="B1662" i="2157"/>
  <c r="C1662" i="2157"/>
  <c r="F1662" i="2157"/>
  <c r="B1663" i="2157"/>
  <c r="C1663" i="2157"/>
  <c r="F1663" i="2157"/>
  <c r="B1664" i="2157"/>
  <c r="C1664" i="2157"/>
  <c r="F1664" i="2157"/>
  <c r="B1665" i="2157"/>
  <c r="C1665" i="2157"/>
  <c r="F1665" i="2157"/>
  <c r="B1666" i="2157"/>
  <c r="C1666" i="2157"/>
  <c r="F1666" i="2157"/>
  <c r="B1667" i="2157"/>
  <c r="C1667" i="2157"/>
  <c r="F1667" i="2157"/>
  <c r="B1668" i="2157"/>
  <c r="C1668" i="2157"/>
  <c r="F1668" i="2157"/>
  <c r="B1669" i="2157"/>
  <c r="C1669" i="2157"/>
  <c r="F1669" i="2157"/>
  <c r="B1670" i="2157"/>
  <c r="C1670" i="2157"/>
  <c r="F1670" i="2157"/>
  <c r="B1671" i="2157"/>
  <c r="C1671" i="2157"/>
  <c r="F1671" i="2157"/>
  <c r="B1672" i="2157"/>
  <c r="C1672" i="2157"/>
  <c r="F1672" i="2157"/>
  <c r="B1673" i="2157"/>
  <c r="C1673" i="2157"/>
  <c r="F1673" i="2157"/>
  <c r="B1674" i="2157"/>
  <c r="C1674" i="2157"/>
  <c r="F1674" i="2157"/>
  <c r="B1675" i="2157"/>
  <c r="C1675" i="2157"/>
  <c r="F1675" i="2157"/>
  <c r="B1676" i="2157"/>
  <c r="C1676" i="2157"/>
  <c r="F1676" i="2157"/>
  <c r="B1677" i="2157"/>
  <c r="C1677" i="2157"/>
  <c r="F1677" i="2157"/>
  <c r="B1678" i="2157"/>
  <c r="C1678" i="2157"/>
  <c r="F1678" i="2157"/>
  <c r="B1679" i="2157"/>
  <c r="C1679" i="2157"/>
  <c r="F1679" i="2157"/>
  <c r="B1680" i="2157"/>
  <c r="C1680" i="2157"/>
  <c r="F1680" i="2157"/>
  <c r="B1681" i="2157"/>
  <c r="C1681" i="2157"/>
  <c r="F1681" i="2157"/>
  <c r="B1682" i="2157"/>
  <c r="C1682" i="2157"/>
  <c r="F1682" i="2157"/>
  <c r="B1683" i="2157"/>
  <c r="C1683" i="2157"/>
  <c r="F1683" i="2157"/>
  <c r="B1684" i="2157"/>
  <c r="C1684" i="2157"/>
  <c r="F1684" i="2157"/>
  <c r="B1685" i="2157"/>
  <c r="C1685" i="2157"/>
  <c r="F1685" i="2157"/>
  <c r="B1686" i="2157"/>
  <c r="C1686" i="2157"/>
  <c r="F1686" i="2157"/>
  <c r="B1687" i="2157"/>
  <c r="C1687" i="2157"/>
  <c r="F1687" i="2157"/>
  <c r="B1688" i="2157"/>
  <c r="C1688" i="2157"/>
  <c r="F1688" i="2157"/>
  <c r="B1689" i="2157"/>
  <c r="C1689" i="2157"/>
  <c r="F1689" i="2157"/>
  <c r="B1690" i="2157"/>
  <c r="C1690" i="2157"/>
  <c r="F1690" i="2157"/>
  <c r="B1691" i="2157"/>
  <c r="C1691" i="2157"/>
  <c r="F1691" i="2157"/>
  <c r="B1692" i="2157"/>
  <c r="C1692" i="2157"/>
  <c r="F1692" i="2157"/>
  <c r="B1693" i="2157"/>
  <c r="C1693" i="2157"/>
  <c r="F1693" i="2157"/>
  <c r="B1694" i="2157"/>
  <c r="C1694" i="2157"/>
  <c r="F1694" i="2157"/>
  <c r="B1695" i="2157"/>
  <c r="C1695" i="2157"/>
  <c r="F1695" i="2157"/>
  <c r="B1696" i="2157"/>
  <c r="C1696" i="2157"/>
  <c r="F1696" i="2157"/>
  <c r="B1697" i="2157"/>
  <c r="C1697" i="2157"/>
  <c r="F1697" i="2157"/>
  <c r="B1698" i="2157"/>
  <c r="C1698" i="2157"/>
  <c r="F1698" i="2157"/>
  <c r="B1699" i="2157"/>
  <c r="C1699" i="2157"/>
  <c r="F1699" i="2157"/>
  <c r="B1700" i="2157"/>
  <c r="C1700" i="2157"/>
  <c r="F1700" i="2157"/>
  <c r="B1701" i="2157"/>
  <c r="C1701" i="2157"/>
  <c r="F1701" i="2157"/>
  <c r="B1702" i="2157"/>
  <c r="C1702" i="2157"/>
  <c r="F1702" i="2157"/>
  <c r="B1703" i="2157"/>
  <c r="C1703" i="2157"/>
  <c r="F1703" i="2157"/>
  <c r="B1704" i="2157"/>
  <c r="C1704" i="2157"/>
  <c r="F1704" i="2157"/>
  <c r="B1705" i="2157"/>
  <c r="C1705" i="2157"/>
  <c r="F1705" i="2157"/>
  <c r="B1706" i="2157"/>
  <c r="C1706" i="2157"/>
  <c r="F1706" i="2157"/>
  <c r="B1707" i="2157"/>
  <c r="C1707" i="2157"/>
  <c r="F1707" i="2157"/>
  <c r="B1708" i="2157"/>
  <c r="C1708" i="2157"/>
  <c r="F1708" i="2157"/>
  <c r="B1709" i="2157"/>
  <c r="C1709" i="2157"/>
  <c r="F1709" i="2157"/>
  <c r="B1710" i="2157"/>
  <c r="C1710" i="2157"/>
  <c r="F1710" i="2157"/>
  <c r="B1711" i="2157"/>
  <c r="C1711" i="2157"/>
  <c r="F1711" i="2157"/>
  <c r="B1712" i="2157"/>
  <c r="C1712" i="2157"/>
  <c r="F1712" i="2157"/>
  <c r="B1713" i="2157"/>
  <c r="C1713" i="2157"/>
  <c r="F1713" i="2157"/>
  <c r="B1714" i="2157"/>
  <c r="C1714" i="2157"/>
  <c r="F1714" i="2157"/>
  <c r="B1715" i="2157"/>
  <c r="C1715" i="2157"/>
  <c r="F1715" i="2157"/>
  <c r="B1716" i="2157"/>
  <c r="C1716" i="2157"/>
  <c r="F1716" i="2157"/>
  <c r="B1717" i="2157"/>
  <c r="C1717" i="2157"/>
  <c r="F1717" i="2157"/>
  <c r="B1718" i="2157"/>
  <c r="C1718" i="2157"/>
  <c r="F1718" i="2157"/>
  <c r="B1719" i="2157"/>
  <c r="C1719" i="2157"/>
  <c r="F1719" i="2157"/>
  <c r="B1720" i="2157"/>
  <c r="C1720" i="2157"/>
  <c r="F1720" i="2157"/>
  <c r="B1721" i="2157"/>
  <c r="C1721" i="2157"/>
  <c r="F1721" i="2157"/>
  <c r="B1722" i="2157"/>
  <c r="C1722" i="2157"/>
  <c r="F1722" i="2157"/>
  <c r="B1723" i="2157"/>
  <c r="C1723" i="2157"/>
  <c r="F1723" i="2157"/>
  <c r="B1724" i="2157"/>
  <c r="C1724" i="2157"/>
  <c r="F1724" i="2157"/>
  <c r="B1725" i="2157"/>
  <c r="C1725" i="2157"/>
  <c r="F1725" i="2157"/>
  <c r="B1726" i="2157"/>
  <c r="C1726" i="2157"/>
  <c r="F1726" i="2157"/>
  <c r="B1727" i="2157"/>
  <c r="C1727" i="2157"/>
  <c r="F1727" i="2157"/>
  <c r="B1728" i="2157"/>
  <c r="C1728" i="2157"/>
  <c r="F1728" i="2157"/>
  <c r="B1729" i="2157"/>
  <c r="C1729" i="2157"/>
  <c r="F1729" i="2157"/>
  <c r="B1730" i="2157"/>
  <c r="C1730" i="2157"/>
  <c r="F1730" i="2157"/>
  <c r="B1731" i="2157"/>
  <c r="C1731" i="2157"/>
  <c r="F1731" i="2157"/>
  <c r="B1732" i="2157"/>
  <c r="C1732" i="2157"/>
  <c r="F1732" i="2157"/>
  <c r="B1733" i="2157"/>
  <c r="C1733" i="2157"/>
  <c r="F1733" i="2157"/>
  <c r="B1734" i="2157"/>
  <c r="C1734" i="2157"/>
  <c r="F1734" i="2157"/>
  <c r="B1735" i="2157"/>
  <c r="C1735" i="2157"/>
  <c r="F1735" i="2157"/>
  <c r="B1736" i="2157"/>
  <c r="C1736" i="2157"/>
  <c r="F1736" i="2157"/>
  <c r="B1737" i="2157"/>
  <c r="C1737" i="2157"/>
  <c r="F1737" i="2157"/>
  <c r="B1738" i="2157"/>
  <c r="C1738" i="2157"/>
  <c r="F1738" i="2157"/>
  <c r="B1739" i="2157"/>
  <c r="C1739" i="2157"/>
  <c r="F1739" i="2157"/>
  <c r="B1740" i="2157"/>
  <c r="C1740" i="2157"/>
  <c r="F1740" i="2157"/>
  <c r="B1741" i="2157"/>
  <c r="C1741" i="2157"/>
  <c r="F1741" i="2157"/>
  <c r="B1742" i="2157"/>
  <c r="C1742" i="2157"/>
  <c r="F1742" i="2157"/>
  <c r="B1743" i="2157"/>
  <c r="C1743" i="2157"/>
  <c r="F1743" i="2157"/>
  <c r="B1744" i="2157"/>
  <c r="C1744" i="2157"/>
  <c r="F1744" i="2157"/>
  <c r="B1745" i="2157"/>
  <c r="C1745" i="2157"/>
  <c r="F1745" i="2157"/>
  <c r="B1746" i="2157"/>
  <c r="C1746" i="2157"/>
  <c r="F1746" i="2157"/>
  <c r="B1747" i="2157"/>
  <c r="C1747" i="2157"/>
  <c r="F1747" i="2157"/>
  <c r="B1748" i="2157"/>
  <c r="C1748" i="2157"/>
  <c r="F1748" i="2157"/>
  <c r="B1749" i="2157"/>
  <c r="C1749" i="2157"/>
  <c r="F1749" i="2157"/>
  <c r="B1750" i="2157"/>
  <c r="C1750" i="2157"/>
  <c r="F1750" i="2157"/>
  <c r="B1751" i="2157"/>
  <c r="C1751" i="2157"/>
  <c r="F1751" i="2157"/>
  <c r="B1752" i="2157"/>
  <c r="C1752" i="2157"/>
  <c r="F1752" i="2157"/>
  <c r="B1753" i="2157"/>
  <c r="C1753" i="2157"/>
  <c r="F1753" i="2157"/>
  <c r="B1754" i="2157"/>
  <c r="C1754" i="2157"/>
  <c r="F1754" i="2157"/>
  <c r="B1755" i="2157"/>
  <c r="C1755" i="2157"/>
  <c r="F1755" i="2157"/>
  <c r="B1756" i="2157"/>
  <c r="C1756" i="2157"/>
  <c r="F1756" i="2157"/>
  <c r="B1757" i="2157"/>
  <c r="C1757" i="2157"/>
  <c r="F1757" i="2157"/>
  <c r="B1758" i="2157"/>
  <c r="C1758" i="2157"/>
  <c r="F1758" i="2157"/>
  <c r="B1759" i="2157"/>
  <c r="C1759" i="2157"/>
  <c r="F1759" i="2157"/>
  <c r="B1760" i="2157"/>
  <c r="C1760" i="2157"/>
  <c r="F1760" i="2157"/>
  <c r="B1761" i="2157"/>
  <c r="C1761" i="2157"/>
  <c r="F1761" i="2157"/>
  <c r="B1762" i="2157"/>
  <c r="C1762" i="2157"/>
  <c r="F1762" i="2157"/>
  <c r="B1763" i="2157"/>
  <c r="C1763" i="2157"/>
  <c r="F1763" i="2157"/>
  <c r="B1764" i="2157"/>
  <c r="C1764" i="2157"/>
  <c r="F1764" i="2157"/>
  <c r="B1765" i="2157"/>
  <c r="C1765" i="2157"/>
  <c r="F1765" i="2157"/>
  <c r="B1766" i="2157"/>
  <c r="C1766" i="2157"/>
  <c r="F1766" i="2157"/>
  <c r="B1767" i="2157"/>
  <c r="C1767" i="2157"/>
  <c r="F1767" i="2157"/>
  <c r="B1768" i="2157"/>
  <c r="C1768" i="2157"/>
  <c r="F1768" i="2157"/>
  <c r="B1769" i="2157"/>
  <c r="C1769" i="2157"/>
  <c r="F1769" i="2157"/>
  <c r="B1770" i="2157"/>
  <c r="C1770" i="2157"/>
  <c r="F1770" i="2157"/>
  <c r="B1771" i="2157"/>
  <c r="C1771" i="2157"/>
  <c r="F1771" i="2157"/>
  <c r="B1772" i="2157"/>
  <c r="C1772" i="2157"/>
  <c r="F1772" i="2157"/>
  <c r="B1773" i="2157"/>
  <c r="C1773" i="2157"/>
  <c r="F1773" i="2157"/>
  <c r="B1774" i="2157"/>
  <c r="C1774" i="2157"/>
  <c r="F1774" i="2157"/>
  <c r="B1775" i="2157"/>
  <c r="C1775" i="2157"/>
  <c r="F1775" i="2157"/>
  <c r="B1776" i="2157"/>
  <c r="C1776" i="2157"/>
  <c r="F1776" i="2157"/>
  <c r="B1777" i="2157"/>
  <c r="C1777" i="2157"/>
  <c r="F1777" i="2157"/>
  <c r="B1778" i="2157"/>
  <c r="C1778" i="2157"/>
  <c r="F1778" i="2157"/>
  <c r="B1779" i="2157"/>
  <c r="C1779" i="2157"/>
  <c r="F1779" i="2157"/>
  <c r="B1780" i="2157"/>
  <c r="C1780" i="2157"/>
  <c r="F1780" i="2157"/>
  <c r="B1781" i="2157"/>
  <c r="C1781" i="2157"/>
  <c r="F1781" i="2157"/>
  <c r="B1782" i="2157"/>
  <c r="C1782" i="2157"/>
  <c r="F1782" i="2157"/>
  <c r="B1783" i="2157"/>
  <c r="C1783" i="2157"/>
  <c r="F1783" i="2157"/>
  <c r="B1784" i="2157"/>
  <c r="C1784" i="2157"/>
  <c r="F1784" i="2157"/>
  <c r="B1785" i="2157"/>
  <c r="C1785" i="2157"/>
  <c r="F1785" i="2157"/>
  <c r="B1786" i="2157"/>
  <c r="C1786" i="2157"/>
  <c r="F1786" i="2157"/>
  <c r="B1787" i="2157"/>
  <c r="C1787" i="2157"/>
  <c r="F1787" i="2157"/>
  <c r="B1788" i="2157"/>
  <c r="C1788" i="2157"/>
  <c r="F1788" i="2157"/>
  <c r="B1789" i="2157"/>
  <c r="C1789" i="2157"/>
  <c r="F1789" i="2157"/>
  <c r="B1790" i="2157"/>
  <c r="C1790" i="2157"/>
  <c r="F1790" i="2157"/>
  <c r="B1791" i="2157"/>
  <c r="C1791" i="2157"/>
  <c r="F1791" i="2157"/>
  <c r="B1792" i="2157"/>
  <c r="C1792" i="2157"/>
  <c r="F1792" i="2157"/>
  <c r="B1793" i="2157"/>
  <c r="C1793" i="2157"/>
  <c r="F1793" i="2157"/>
  <c r="B1794" i="2157"/>
  <c r="C1794" i="2157"/>
  <c r="F1794" i="2157"/>
  <c r="B1795" i="2157"/>
  <c r="C1795" i="2157"/>
  <c r="F1795" i="2157"/>
  <c r="B1796" i="2157"/>
  <c r="C1796" i="2157"/>
  <c r="F1796" i="2157"/>
  <c r="B1797" i="2157"/>
  <c r="C1797" i="2157"/>
  <c r="F1797" i="2157"/>
  <c r="B1798" i="2157"/>
  <c r="C1798" i="2157"/>
  <c r="F1798" i="2157"/>
  <c r="B1799" i="2157"/>
  <c r="C1799" i="2157"/>
  <c r="F1799" i="2157"/>
  <c r="B1800" i="2157"/>
  <c r="C1800" i="2157"/>
  <c r="F1800" i="2157"/>
  <c r="B1801" i="2157"/>
  <c r="C1801" i="2157"/>
  <c r="F1801" i="2157"/>
  <c r="B1802" i="2157"/>
  <c r="C1802" i="2157"/>
  <c r="F1802" i="2157"/>
  <c r="B1803" i="2157"/>
  <c r="C1803" i="2157"/>
  <c r="F1803" i="2157"/>
  <c r="B1804" i="2157"/>
  <c r="C1804" i="2157"/>
  <c r="F1804" i="2157"/>
  <c r="B1805" i="2157"/>
  <c r="C1805" i="2157"/>
  <c r="F1805" i="2157"/>
  <c r="B1806" i="2157"/>
  <c r="C1806" i="2157"/>
  <c r="F1806" i="2157"/>
  <c r="B1807" i="2157"/>
  <c r="C1807" i="2157"/>
  <c r="F1807" i="2157"/>
  <c r="B1808" i="2157"/>
  <c r="C1808" i="2157"/>
  <c r="F1808" i="2157"/>
  <c r="B1809" i="2157"/>
  <c r="C1809" i="2157"/>
  <c r="F1809" i="2157"/>
  <c r="B1810" i="2157"/>
  <c r="C1810" i="2157"/>
  <c r="F1810" i="2157"/>
  <c r="B1811" i="2157"/>
  <c r="C1811" i="2157"/>
  <c r="F1811" i="2157"/>
  <c r="B1812" i="2157"/>
  <c r="C1812" i="2157"/>
  <c r="F1812" i="2157"/>
  <c r="B1813" i="2157"/>
  <c r="C1813" i="2157"/>
  <c r="F1813" i="2157"/>
  <c r="B1814" i="2157"/>
  <c r="C1814" i="2157"/>
  <c r="F1814" i="2157"/>
  <c r="B1815" i="2157"/>
  <c r="C1815" i="2157"/>
  <c r="F1815" i="2157"/>
  <c r="B1816" i="2157"/>
  <c r="C1816" i="2157"/>
  <c r="F1816" i="2157"/>
  <c r="B1817" i="2157"/>
  <c r="C1817" i="2157"/>
  <c r="F1817" i="2157"/>
  <c r="B1818" i="2157"/>
  <c r="C1818" i="2157"/>
  <c r="F1818" i="2157"/>
  <c r="B1819" i="2157"/>
  <c r="C1819" i="2157"/>
  <c r="F1819" i="2157"/>
  <c r="B1820" i="2157"/>
  <c r="C1820" i="2157"/>
  <c r="F1820" i="2157"/>
  <c r="B1821" i="2157"/>
  <c r="C1821" i="2157"/>
  <c r="F1821" i="2157"/>
  <c r="B1822" i="2157"/>
  <c r="C1822" i="2157"/>
  <c r="F1822" i="2157"/>
  <c r="B1823" i="2157"/>
  <c r="C1823" i="2157"/>
  <c r="F1823" i="2157"/>
  <c r="B1824" i="2157"/>
  <c r="C1824" i="2157"/>
  <c r="F1824" i="2157"/>
  <c r="B1825" i="2157"/>
  <c r="C1825" i="2157"/>
  <c r="F1825" i="2157"/>
  <c r="B1826" i="2157"/>
  <c r="C1826" i="2157"/>
  <c r="F1826" i="2157"/>
  <c r="B1827" i="2157"/>
  <c r="C1827" i="2157"/>
  <c r="F1827" i="2157"/>
  <c r="B1828" i="2157"/>
  <c r="C1828" i="2157"/>
  <c r="F1828" i="2157"/>
  <c r="B1829" i="2157"/>
  <c r="C1829" i="2157"/>
  <c r="F1829" i="2157"/>
  <c r="B1830" i="2157"/>
  <c r="C1830" i="2157"/>
  <c r="F1830" i="2157"/>
  <c r="B1831" i="2157"/>
  <c r="C1831" i="2157"/>
  <c r="F1831" i="2157"/>
  <c r="B1832" i="2157"/>
  <c r="C1832" i="2157"/>
  <c r="F1832" i="2157"/>
  <c r="B1833" i="2157"/>
  <c r="C1833" i="2157"/>
  <c r="F1833" i="2157"/>
  <c r="B1834" i="2157"/>
  <c r="C1834" i="2157"/>
  <c r="F1834" i="2157"/>
  <c r="B1835" i="2157"/>
  <c r="C1835" i="2157"/>
  <c r="F1835" i="2157"/>
  <c r="B1836" i="2157"/>
  <c r="C1836" i="2157"/>
  <c r="F1836" i="2157"/>
  <c r="B1837" i="2157"/>
  <c r="C1837" i="2157"/>
  <c r="F1837" i="2157"/>
  <c r="B1838" i="2157"/>
  <c r="C1838" i="2157"/>
  <c r="F1838" i="2157"/>
  <c r="B1839" i="2157"/>
  <c r="C1839" i="2157"/>
  <c r="F1839" i="2157"/>
  <c r="B1840" i="2157"/>
  <c r="C1840" i="2157"/>
  <c r="F1840" i="2157"/>
  <c r="B1841" i="2157"/>
  <c r="C1841" i="2157"/>
  <c r="F1841" i="2157"/>
  <c r="B1842" i="2157"/>
  <c r="C1842" i="2157"/>
  <c r="F1842" i="2157"/>
  <c r="B1843" i="2157"/>
  <c r="C1843" i="2157"/>
  <c r="F1843" i="2157"/>
  <c r="B1844" i="2157"/>
  <c r="C1844" i="2157"/>
  <c r="F1844" i="2157"/>
  <c r="B1845" i="2157"/>
  <c r="C1845" i="2157"/>
  <c r="F1845" i="2157"/>
  <c r="B1846" i="2157"/>
  <c r="C1846" i="2157"/>
  <c r="F1846" i="2157"/>
  <c r="B1847" i="2157"/>
  <c r="C1847" i="2157"/>
  <c r="F1847" i="2157"/>
  <c r="B1848" i="2157"/>
  <c r="C1848" i="2157"/>
  <c r="F1848" i="2157"/>
  <c r="B1849" i="2157"/>
  <c r="C1849" i="2157"/>
  <c r="F1849" i="2157"/>
  <c r="B1850" i="2157"/>
  <c r="C1850" i="2157"/>
  <c r="F1850" i="2157"/>
  <c r="B1851" i="2157"/>
  <c r="C1851" i="2157"/>
  <c r="F1851" i="2157"/>
  <c r="B1852" i="2157"/>
  <c r="C1852" i="2157"/>
  <c r="F1852" i="2157"/>
  <c r="B1853" i="2157"/>
  <c r="C1853" i="2157"/>
  <c r="F1853" i="2157"/>
  <c r="B1854" i="2157"/>
  <c r="C1854" i="2157"/>
  <c r="F1854" i="2157"/>
  <c r="B1855" i="2157"/>
  <c r="C1855" i="2157"/>
  <c r="F1855" i="2157"/>
  <c r="B1856" i="2157"/>
  <c r="C1856" i="2157"/>
  <c r="F1856" i="2157"/>
  <c r="B1857" i="2157"/>
  <c r="C1857" i="2157"/>
  <c r="F1857" i="2157"/>
  <c r="B1858" i="2157"/>
  <c r="C1858" i="2157"/>
  <c r="F1858" i="2157"/>
  <c r="B1859" i="2157"/>
  <c r="C1859" i="2157"/>
  <c r="F1859" i="2157"/>
  <c r="B1860" i="2157"/>
  <c r="C1860" i="2157"/>
  <c r="F1860" i="2157"/>
  <c r="B1861" i="2157"/>
  <c r="C1861" i="2157"/>
  <c r="F1861" i="2157"/>
  <c r="B1862" i="2157"/>
  <c r="C1862" i="2157"/>
  <c r="F1862" i="2157"/>
  <c r="B1863" i="2157"/>
  <c r="C1863" i="2157"/>
  <c r="F1863" i="2157"/>
  <c r="B1864" i="2157"/>
  <c r="C1864" i="2157"/>
  <c r="F1864" i="2157"/>
  <c r="B1865" i="2157"/>
  <c r="C1865" i="2157"/>
  <c r="F1865" i="2157"/>
  <c r="B1866" i="2157"/>
  <c r="C1866" i="2157"/>
  <c r="F1866" i="2157"/>
  <c r="B1867" i="2157"/>
  <c r="C1867" i="2157"/>
  <c r="F1867" i="2157"/>
  <c r="B1868" i="2157"/>
  <c r="C1868" i="2157"/>
  <c r="F1868" i="2157"/>
  <c r="B1869" i="2157"/>
  <c r="C1869" i="2157"/>
  <c r="F1869" i="2157"/>
  <c r="B1870" i="2157"/>
  <c r="C1870" i="2157"/>
  <c r="F1870" i="2157"/>
  <c r="B1871" i="2157"/>
  <c r="C1871" i="2157"/>
  <c r="F1871" i="2157"/>
  <c r="B1872" i="2157"/>
  <c r="C1872" i="2157"/>
  <c r="F1872" i="2157"/>
  <c r="B1873" i="2157"/>
  <c r="C1873" i="2157"/>
  <c r="F1873" i="2157"/>
  <c r="B1874" i="2157"/>
  <c r="C1874" i="2157"/>
  <c r="F1874" i="2157"/>
  <c r="B1875" i="2157"/>
  <c r="C1875" i="2157"/>
  <c r="F1875" i="2157"/>
  <c r="B1876" i="2157"/>
  <c r="C1876" i="2157"/>
  <c r="F1876" i="2157"/>
  <c r="B1877" i="2157"/>
  <c r="C1877" i="2157"/>
  <c r="F1877" i="2157"/>
  <c r="B1878" i="2157"/>
  <c r="C1878" i="2157"/>
  <c r="F1878" i="2157"/>
  <c r="B1879" i="2157"/>
  <c r="C1879" i="2157"/>
  <c r="F1879" i="2157"/>
  <c r="B1880" i="2157"/>
  <c r="C1880" i="2157"/>
  <c r="F1880" i="2157"/>
  <c r="B1881" i="2157"/>
  <c r="C1881" i="2157"/>
  <c r="F1881" i="2157"/>
  <c r="B1882" i="2157"/>
  <c r="C1882" i="2157"/>
  <c r="F1882" i="2157"/>
  <c r="B1883" i="2157"/>
  <c r="C1883" i="2157"/>
  <c r="F1883" i="2157"/>
  <c r="B1884" i="2157"/>
  <c r="C1884" i="2157"/>
  <c r="F1884" i="2157"/>
  <c r="B1885" i="2157"/>
  <c r="C1885" i="2157"/>
  <c r="F1885" i="2157"/>
  <c r="B1886" i="2157"/>
  <c r="C1886" i="2157"/>
  <c r="F1886" i="2157"/>
  <c r="B1887" i="2157"/>
  <c r="C1887" i="2157"/>
  <c r="F1887" i="2157"/>
  <c r="B1888" i="2157"/>
  <c r="C1888" i="2157"/>
  <c r="F1888" i="2157"/>
  <c r="B1889" i="2157"/>
  <c r="C1889" i="2157"/>
  <c r="F1889" i="2157"/>
  <c r="B1890" i="2157"/>
  <c r="C1890" i="2157"/>
  <c r="F1890" i="2157"/>
  <c r="B1891" i="2157"/>
  <c r="C1891" i="2157"/>
  <c r="F1891" i="2157"/>
  <c r="B1892" i="2157"/>
  <c r="C1892" i="2157"/>
  <c r="F1892" i="2157"/>
  <c r="B1893" i="2157"/>
  <c r="C1893" i="2157"/>
  <c r="F1893" i="2157"/>
  <c r="B1894" i="2157"/>
  <c r="C1894" i="2157"/>
  <c r="F1894" i="2157"/>
  <c r="B1895" i="2157"/>
  <c r="C1895" i="2157"/>
  <c r="F1895" i="2157"/>
  <c r="B1896" i="2157"/>
  <c r="C1896" i="2157"/>
  <c r="F1896" i="2157"/>
  <c r="B1897" i="2157"/>
  <c r="C1897" i="2157"/>
  <c r="F1897" i="2157"/>
  <c r="B1898" i="2157"/>
  <c r="C1898" i="2157"/>
  <c r="F1898" i="2157"/>
  <c r="B1899" i="2157"/>
  <c r="C1899" i="2157"/>
  <c r="F1899" i="2157"/>
  <c r="B1900" i="2157"/>
  <c r="C1900" i="2157"/>
  <c r="F1900" i="2157"/>
  <c r="B1901" i="2157"/>
  <c r="C1901" i="2157"/>
  <c r="F1901" i="2157"/>
  <c r="B1902" i="2157"/>
  <c r="C1902" i="2157"/>
  <c r="F1902" i="2157"/>
  <c r="B1903" i="2157"/>
  <c r="C1903" i="2157"/>
  <c r="F1903" i="2157"/>
  <c r="B1904" i="2157"/>
  <c r="C1904" i="2157"/>
  <c r="F1904" i="2157"/>
  <c r="B1905" i="2157"/>
  <c r="C1905" i="2157"/>
  <c r="F1905" i="2157"/>
  <c r="B1906" i="2157"/>
  <c r="C1906" i="2157"/>
  <c r="F1906" i="2157"/>
  <c r="B1907" i="2157"/>
  <c r="C1907" i="2157"/>
  <c r="F1907" i="2157"/>
  <c r="B1908" i="2157"/>
  <c r="C1908" i="2157"/>
  <c r="F1908" i="2157"/>
  <c r="B1909" i="2157"/>
  <c r="C1909" i="2157"/>
  <c r="F1909" i="2157"/>
  <c r="B1910" i="2157"/>
  <c r="C1910" i="2157"/>
  <c r="F1910" i="2157"/>
  <c r="B1911" i="2157"/>
  <c r="C1911" i="2157"/>
  <c r="F1911" i="2157"/>
  <c r="B1912" i="2157"/>
  <c r="C1912" i="2157"/>
  <c r="F1912" i="2157"/>
  <c r="B1913" i="2157"/>
  <c r="C1913" i="2157"/>
  <c r="F1913" i="2157"/>
  <c r="B1914" i="2157"/>
  <c r="C1914" i="2157"/>
  <c r="F1914" i="2157"/>
  <c r="B1915" i="2157"/>
  <c r="C1915" i="2157"/>
  <c r="F1915" i="2157"/>
  <c r="B1916" i="2157"/>
  <c r="C1916" i="2157"/>
  <c r="F1916" i="2157"/>
  <c r="B1917" i="2157"/>
  <c r="C1917" i="2157"/>
  <c r="F1917" i="2157"/>
  <c r="B1918" i="2157"/>
  <c r="C1918" i="2157"/>
  <c r="F1918" i="2157"/>
  <c r="B1919" i="2157"/>
  <c r="C1919" i="2157"/>
  <c r="F1919" i="2157"/>
  <c r="B1920" i="2157"/>
  <c r="C1920" i="2157"/>
  <c r="F1920" i="2157"/>
  <c r="B1921" i="2157"/>
  <c r="C1921" i="2157"/>
  <c r="F1921" i="2157"/>
  <c r="B1922" i="2157"/>
  <c r="C1922" i="2157"/>
  <c r="F1922" i="2157"/>
  <c r="B1923" i="2157"/>
  <c r="C1923" i="2157"/>
  <c r="F1923" i="2157"/>
  <c r="B1924" i="2157"/>
  <c r="C1924" i="2157"/>
  <c r="F1924" i="2157"/>
  <c r="B1925" i="2157"/>
  <c r="C1925" i="2157"/>
  <c r="F1925" i="2157"/>
  <c r="B1926" i="2157"/>
  <c r="C1926" i="2157"/>
  <c r="F1926" i="2157"/>
  <c r="B1927" i="2157"/>
  <c r="C1927" i="2157"/>
  <c r="F1927" i="2157"/>
  <c r="B1928" i="2157"/>
  <c r="C1928" i="2157"/>
  <c r="F1928" i="2157"/>
  <c r="B1929" i="2157"/>
  <c r="C1929" i="2157"/>
  <c r="F1929" i="2157"/>
  <c r="B1930" i="2157"/>
  <c r="C1930" i="2157"/>
  <c r="F1930" i="2157"/>
  <c r="B1931" i="2157"/>
  <c r="C1931" i="2157"/>
  <c r="F1931" i="2157"/>
  <c r="B1932" i="2157"/>
  <c r="C1932" i="2157"/>
  <c r="F1932" i="2157"/>
  <c r="B1933" i="2157"/>
  <c r="C1933" i="2157"/>
  <c r="F1933" i="2157"/>
  <c r="B1934" i="2157"/>
  <c r="C1934" i="2157"/>
  <c r="F1934" i="2157"/>
  <c r="B1935" i="2157"/>
  <c r="C1935" i="2157"/>
  <c r="F1935" i="2157"/>
  <c r="B1936" i="2157"/>
  <c r="C1936" i="2157"/>
  <c r="F1936" i="2157"/>
  <c r="B1937" i="2157"/>
  <c r="C1937" i="2157"/>
  <c r="F1937" i="2157"/>
  <c r="B1938" i="2157"/>
  <c r="C1938" i="2157"/>
  <c r="F1938" i="2157"/>
  <c r="B1939" i="2157"/>
  <c r="C1939" i="2157"/>
  <c r="F1939" i="2157"/>
  <c r="B1940" i="2157"/>
  <c r="C1940" i="2157"/>
  <c r="F1940" i="2157"/>
  <c r="B1941" i="2157"/>
  <c r="C1941" i="2157"/>
  <c r="F1941" i="2157"/>
  <c r="B1942" i="2157"/>
  <c r="C1942" i="2157"/>
  <c r="F1942" i="2157"/>
  <c r="B1943" i="2157"/>
  <c r="C1943" i="2157"/>
  <c r="F1943" i="2157"/>
  <c r="B1944" i="2157"/>
  <c r="C1944" i="2157"/>
  <c r="F1944" i="2157"/>
  <c r="B1945" i="2157"/>
  <c r="C1945" i="2157"/>
  <c r="F1945" i="2157"/>
  <c r="B1946" i="2157"/>
  <c r="C1946" i="2157"/>
  <c r="F1946" i="2157"/>
  <c r="B1947" i="2157"/>
  <c r="C1947" i="2157"/>
  <c r="F1947" i="2157"/>
  <c r="B1948" i="2157"/>
  <c r="C1948" i="2157"/>
  <c r="F1948" i="2157"/>
  <c r="B1949" i="2157"/>
  <c r="C1949" i="2157"/>
  <c r="F1949" i="2157"/>
  <c r="B1950" i="2157"/>
  <c r="C1950" i="2157"/>
  <c r="F1950" i="2157"/>
  <c r="B1951" i="2157"/>
  <c r="C1951" i="2157"/>
  <c r="F1951" i="2157"/>
  <c r="B1952" i="2157"/>
  <c r="C1952" i="2157"/>
  <c r="F1952" i="2157"/>
  <c r="B1953" i="2157"/>
  <c r="C1953" i="2157"/>
  <c r="F1953" i="2157"/>
  <c r="B1954" i="2157"/>
  <c r="C1954" i="2157"/>
  <c r="F1954" i="2157"/>
  <c r="B1955" i="2157"/>
  <c r="C1955" i="2157"/>
  <c r="F1955" i="2157"/>
  <c r="B1956" i="2157"/>
  <c r="C1956" i="2157"/>
  <c r="F1956" i="2157"/>
  <c r="B1957" i="2157"/>
  <c r="C1957" i="2157"/>
  <c r="F1957" i="2157"/>
  <c r="B1958" i="2157"/>
  <c r="C1958" i="2157"/>
  <c r="F1958" i="2157"/>
  <c r="B1959" i="2157"/>
  <c r="C1959" i="2157"/>
  <c r="F1959" i="2157"/>
  <c r="B1960" i="2157"/>
  <c r="C1960" i="2157"/>
  <c r="F1960" i="2157"/>
  <c r="B1961" i="2157"/>
  <c r="C1961" i="2157"/>
  <c r="F1961" i="2157"/>
  <c r="B1962" i="2157"/>
  <c r="C1962" i="2157"/>
  <c r="F1962" i="2157"/>
  <c r="B1963" i="2157"/>
  <c r="C1963" i="2157"/>
  <c r="F1963" i="2157"/>
  <c r="B1964" i="2157"/>
  <c r="C1964" i="2157"/>
  <c r="F1964" i="2157"/>
  <c r="B1965" i="2157"/>
  <c r="C1965" i="2157"/>
  <c r="F1965" i="2157"/>
  <c r="B1966" i="2157"/>
  <c r="C1966" i="2157"/>
  <c r="F1966" i="2157"/>
  <c r="B1967" i="2157"/>
  <c r="C1967" i="2157"/>
  <c r="F1967" i="2157"/>
  <c r="B1968" i="2157"/>
  <c r="C1968" i="2157"/>
  <c r="F1968" i="2157"/>
  <c r="B1969" i="2157"/>
  <c r="C1969" i="2157"/>
  <c r="F1969" i="2157"/>
  <c r="B1970" i="2157"/>
  <c r="C1970" i="2157"/>
  <c r="F1970" i="2157"/>
  <c r="B1971" i="2157"/>
  <c r="C1971" i="2157"/>
  <c r="F1971" i="2157"/>
  <c r="B1972" i="2157"/>
  <c r="C1972" i="2157"/>
  <c r="F1972" i="2157"/>
  <c r="B1973" i="2157"/>
  <c r="C1973" i="2157"/>
  <c r="F1973" i="2157"/>
  <c r="B1974" i="2157"/>
  <c r="C1974" i="2157"/>
  <c r="F1974" i="2157"/>
  <c r="B1975" i="2157"/>
  <c r="C1975" i="2157"/>
  <c r="F1975" i="2157"/>
  <c r="B1976" i="2157"/>
  <c r="C1976" i="2157"/>
  <c r="F1976" i="2157"/>
  <c r="B1977" i="2157"/>
  <c r="C1977" i="2157"/>
  <c r="F1977" i="2157"/>
  <c r="B1978" i="2157"/>
  <c r="C1978" i="2157"/>
  <c r="F1978" i="2157"/>
  <c r="B1979" i="2157"/>
  <c r="C1979" i="2157"/>
  <c r="F1979" i="2157"/>
  <c r="B1980" i="2157"/>
  <c r="C1980" i="2157"/>
  <c r="F1980" i="2157"/>
  <c r="B1981" i="2157"/>
  <c r="C1981" i="2157"/>
  <c r="F1981" i="2157"/>
  <c r="B1982" i="2157"/>
  <c r="C1982" i="2157"/>
  <c r="F1982" i="2157"/>
  <c r="B1983" i="2157"/>
  <c r="C1983" i="2157"/>
  <c r="F1983" i="2157"/>
  <c r="B1984" i="2157"/>
  <c r="C1984" i="2157"/>
  <c r="F1984" i="2157"/>
  <c r="B1985" i="2157"/>
  <c r="C1985" i="2157"/>
  <c r="F1985" i="2157"/>
  <c r="B1986" i="2157"/>
  <c r="C1986" i="2157"/>
  <c r="F1986" i="2157"/>
  <c r="B1987" i="2157"/>
  <c r="C1987" i="2157"/>
  <c r="F1987" i="2157"/>
  <c r="B1988" i="2157"/>
  <c r="C1988" i="2157"/>
  <c r="F1988" i="2157"/>
  <c r="B1989" i="2157"/>
  <c r="C1989" i="2157"/>
  <c r="F1989" i="2157"/>
  <c r="B1990" i="2157"/>
  <c r="C1990" i="2157"/>
  <c r="F1990" i="2157"/>
  <c r="B1991" i="2157"/>
  <c r="C1991" i="2157"/>
  <c r="F1991" i="2157"/>
  <c r="B1992" i="2157"/>
  <c r="C1992" i="2157"/>
  <c r="F1992" i="2157"/>
  <c r="B1993" i="2157"/>
  <c r="C1993" i="2157"/>
  <c r="F1993" i="2157"/>
  <c r="B1994" i="2157"/>
  <c r="C1994" i="2157"/>
  <c r="F1994" i="2157"/>
  <c r="B1995" i="2157"/>
  <c r="C1995" i="2157"/>
  <c r="F1995" i="2157"/>
  <c r="B1996" i="2157"/>
  <c r="C1996" i="2157"/>
  <c r="F1996" i="2157"/>
  <c r="B1997" i="2157"/>
  <c r="C1997" i="2157"/>
  <c r="F1997" i="2157"/>
  <c r="B1998" i="2157"/>
  <c r="C1998" i="2157"/>
  <c r="F1998" i="2157"/>
  <c r="B1999" i="2157"/>
  <c r="C1999" i="2157"/>
  <c r="F1999" i="2157"/>
  <c r="B2000" i="2157"/>
  <c r="C2000" i="2157"/>
  <c r="F2000" i="2157"/>
  <c r="B2001" i="2157"/>
  <c r="C2001" i="2157"/>
  <c r="F2001" i="2157"/>
  <c r="B2002" i="2157"/>
  <c r="C2002" i="2157"/>
  <c r="F2002" i="2157"/>
  <c r="B2003" i="2157"/>
  <c r="C2003" i="2157"/>
  <c r="F2003" i="2157"/>
  <c r="B2004" i="2157"/>
  <c r="C2004" i="2157"/>
  <c r="F2004" i="2157"/>
  <c r="B2005" i="2157"/>
  <c r="C2005" i="2157"/>
  <c r="F2005" i="2157"/>
  <c r="B2006" i="2157"/>
  <c r="C2006" i="2157"/>
  <c r="F2006" i="2157"/>
  <c r="B2007" i="2157"/>
  <c r="C2007" i="2157"/>
  <c r="F2007" i="2157"/>
  <c r="B2008" i="2157"/>
  <c r="C2008" i="2157"/>
  <c r="F2008" i="2157"/>
  <c r="B2009" i="2157"/>
  <c r="C2009" i="2157"/>
  <c r="F2009" i="2157"/>
  <c r="B2010" i="2157"/>
  <c r="C2010" i="2157"/>
  <c r="F2010" i="2157"/>
  <c r="B2011" i="2157"/>
  <c r="C2011" i="2157"/>
  <c r="F2011" i="2157"/>
  <c r="B2012" i="2157"/>
  <c r="C2012" i="2157"/>
  <c r="F2012" i="2157"/>
  <c r="B2013" i="2157"/>
  <c r="C2013" i="2157"/>
  <c r="F2013" i="2157"/>
  <c r="B2014" i="2157"/>
  <c r="C2014" i="2157"/>
  <c r="F2014" i="2157"/>
  <c r="B2015" i="2157"/>
  <c r="C2015" i="2157"/>
  <c r="F2015" i="2157"/>
  <c r="B2016" i="2157"/>
  <c r="C2016" i="2157"/>
  <c r="F2016" i="2157"/>
  <c r="B2017" i="2157"/>
  <c r="C2017" i="2157"/>
  <c r="F2017" i="2157"/>
  <c r="B2018" i="2157"/>
  <c r="C2018" i="2157"/>
  <c r="F2018" i="2157"/>
  <c r="B2019" i="2157"/>
  <c r="C2019" i="2157"/>
  <c r="F2019" i="2157"/>
  <c r="B2020" i="2157"/>
  <c r="C2020" i="2157"/>
  <c r="F2020" i="2157"/>
  <c r="B2021" i="2157"/>
  <c r="C2021" i="2157"/>
  <c r="F2021" i="2157"/>
  <c r="B2022" i="2157"/>
  <c r="C2022" i="2157"/>
  <c r="F2022" i="2157"/>
  <c r="B2023" i="2157"/>
  <c r="C2023" i="2157"/>
  <c r="F2023" i="2157"/>
  <c r="B2024" i="2157"/>
  <c r="C2024" i="2157"/>
  <c r="F2024" i="2157"/>
  <c r="B2025" i="2157"/>
  <c r="C2025" i="2157"/>
  <c r="F2025" i="2157"/>
  <c r="B2026" i="2157"/>
  <c r="C2026" i="2157"/>
  <c r="F2026" i="2157"/>
  <c r="B2027" i="2157"/>
  <c r="C2027" i="2157"/>
  <c r="F2027" i="2157"/>
  <c r="B2028" i="2157"/>
  <c r="C2028" i="2157"/>
  <c r="F2028" i="2157"/>
  <c r="B2029" i="2157"/>
  <c r="C2029" i="2157"/>
  <c r="F2029" i="2157"/>
  <c r="B2030" i="2157"/>
  <c r="C2030" i="2157"/>
  <c r="F2030" i="2157"/>
  <c r="B2031" i="2157"/>
  <c r="C2031" i="2157"/>
  <c r="F2031" i="2157"/>
  <c r="B2032" i="2157"/>
  <c r="C2032" i="2157"/>
  <c r="F2032" i="2157"/>
  <c r="B2033" i="2157"/>
  <c r="C2033" i="2157"/>
  <c r="F2033" i="2157"/>
  <c r="B2034" i="2157"/>
  <c r="C2034" i="2157"/>
  <c r="F2034" i="2157"/>
  <c r="B2035" i="2157"/>
  <c r="C2035" i="2157"/>
  <c r="F2035" i="2157"/>
  <c r="B2036" i="2157"/>
  <c r="C2036" i="2157"/>
  <c r="F2036" i="2157"/>
  <c r="B2037" i="2157"/>
  <c r="C2037" i="2157"/>
  <c r="F2037" i="2157"/>
  <c r="B2038" i="2157"/>
  <c r="C2038" i="2157"/>
  <c r="F2038" i="2157"/>
  <c r="B2039" i="2157"/>
  <c r="C2039" i="2157"/>
  <c r="F2039" i="2157"/>
  <c r="B2040" i="2157"/>
  <c r="C2040" i="2157"/>
  <c r="F2040" i="2157"/>
  <c r="B2041" i="2157"/>
  <c r="C2041" i="2157"/>
  <c r="F2041" i="2157"/>
  <c r="B2042" i="2157"/>
  <c r="C2042" i="2157"/>
  <c r="F2042" i="2157"/>
  <c r="B2043" i="2157"/>
  <c r="C2043" i="2157"/>
  <c r="F2043" i="2157"/>
  <c r="B2044" i="2157"/>
  <c r="C2044" i="2157"/>
  <c r="F2044" i="2157"/>
  <c r="B2045" i="2157"/>
  <c r="C2045" i="2157"/>
  <c r="F2045" i="2157"/>
  <c r="B2046" i="2157"/>
  <c r="C2046" i="2157"/>
  <c r="F2046" i="2157"/>
  <c r="B2047" i="2157"/>
  <c r="C2047" i="2157"/>
  <c r="F2047" i="2157"/>
  <c r="B2048" i="2157"/>
  <c r="C2048" i="2157"/>
  <c r="F2048" i="2157"/>
  <c r="B2049" i="2157"/>
  <c r="C2049" i="2157"/>
  <c r="F2049" i="2157"/>
  <c r="B2050" i="2157"/>
  <c r="C2050" i="2157"/>
  <c r="F2050" i="2157"/>
  <c r="B2051" i="2157"/>
  <c r="C2051" i="2157"/>
  <c r="F2051" i="2157"/>
  <c r="B2052" i="2157"/>
  <c r="C2052" i="2157"/>
  <c r="F2052" i="2157"/>
  <c r="B2053" i="2157"/>
  <c r="C2053" i="2157"/>
  <c r="F2053" i="2157"/>
  <c r="B2054" i="2157"/>
  <c r="C2054" i="2157"/>
  <c r="F2054" i="2157"/>
  <c r="B2055" i="2157"/>
  <c r="C2055" i="2157"/>
  <c r="F2055" i="2157"/>
  <c r="B2056" i="2157"/>
  <c r="C2056" i="2157"/>
  <c r="F2056" i="2157"/>
  <c r="B2057" i="2157"/>
  <c r="C2057" i="2157"/>
  <c r="F2057" i="2157"/>
  <c r="B2058" i="2157"/>
  <c r="C2058" i="2157"/>
  <c r="F2058" i="2157"/>
  <c r="B2059" i="2157"/>
  <c r="C2059" i="2157"/>
  <c r="F2059" i="2157"/>
  <c r="B2060" i="2157"/>
  <c r="C2060" i="2157"/>
  <c r="F2060" i="2157"/>
  <c r="B2061" i="2157"/>
  <c r="C2061" i="2157"/>
  <c r="F2061" i="2157"/>
  <c r="B2062" i="2157"/>
  <c r="C2062" i="2157"/>
  <c r="F2062" i="2157"/>
  <c r="B2063" i="2157"/>
  <c r="C2063" i="2157"/>
  <c r="F2063" i="2157"/>
  <c r="B2064" i="2157"/>
  <c r="C2064" i="2157"/>
  <c r="F2064" i="2157"/>
  <c r="B2065" i="2157"/>
  <c r="C2065" i="2157"/>
  <c r="F2065" i="2157"/>
  <c r="B2066" i="2157"/>
  <c r="C2066" i="2157"/>
  <c r="F2066" i="2157"/>
  <c r="B2067" i="2157"/>
  <c r="C2067" i="2157"/>
  <c r="F2067" i="2157"/>
  <c r="B2068" i="2157"/>
  <c r="C2068" i="2157"/>
  <c r="F2068" i="2157"/>
  <c r="B2069" i="2157"/>
  <c r="C2069" i="2157"/>
  <c r="F2069" i="2157"/>
  <c r="B2070" i="2157"/>
  <c r="C2070" i="2157"/>
  <c r="F2070" i="2157"/>
  <c r="B2071" i="2157"/>
  <c r="C2071" i="2157"/>
  <c r="F2071" i="2157"/>
  <c r="B2072" i="2157"/>
  <c r="C2072" i="2157"/>
  <c r="F2072" i="2157"/>
  <c r="B2073" i="2157"/>
  <c r="C2073" i="2157"/>
  <c r="F2073" i="2157"/>
  <c r="B2074" i="2157"/>
  <c r="C2074" i="2157"/>
  <c r="F2074" i="2157"/>
  <c r="B2075" i="2157"/>
  <c r="C2075" i="2157"/>
  <c r="F2075" i="2157"/>
  <c r="B2076" i="2157"/>
  <c r="C2076" i="2157"/>
  <c r="F2076" i="2157"/>
  <c r="B2077" i="2157"/>
  <c r="C2077" i="2157"/>
  <c r="F2077" i="2157"/>
  <c r="B2078" i="2157"/>
  <c r="C2078" i="2157"/>
  <c r="F2078" i="2157"/>
  <c r="B2079" i="2157"/>
  <c r="C2079" i="2157"/>
  <c r="F2079" i="2157"/>
  <c r="B2080" i="2157"/>
  <c r="C2080" i="2157"/>
  <c r="F2080" i="2157"/>
  <c r="B2081" i="2157"/>
  <c r="C2081" i="2157"/>
  <c r="F2081" i="2157"/>
  <c r="B2082" i="2157"/>
  <c r="C2082" i="2157"/>
  <c r="F2082" i="2157"/>
  <c r="B2083" i="2157"/>
  <c r="C2083" i="2157"/>
  <c r="F2083" i="2157"/>
  <c r="B2084" i="2157"/>
  <c r="C2084" i="2157"/>
  <c r="F2084" i="2157"/>
  <c r="B2085" i="2157"/>
  <c r="C2085" i="2157"/>
  <c r="F2085" i="2157"/>
  <c r="B2086" i="2157"/>
  <c r="C2086" i="2157"/>
  <c r="F2086" i="2157"/>
  <c r="B2087" i="2157"/>
  <c r="C2087" i="2157"/>
  <c r="F2087" i="2157"/>
  <c r="B2088" i="2157"/>
  <c r="C2088" i="2157"/>
  <c r="F2088" i="2157"/>
  <c r="B2089" i="2157"/>
  <c r="C2089" i="2157"/>
  <c r="F2089" i="2157"/>
  <c r="B2090" i="2157"/>
  <c r="C2090" i="2157"/>
  <c r="F2090" i="2157"/>
  <c r="B2091" i="2157"/>
  <c r="C2091" i="2157"/>
  <c r="F2091" i="2157"/>
  <c r="B2092" i="2157"/>
  <c r="C2092" i="2157"/>
  <c r="F2092" i="2157"/>
  <c r="B2093" i="2157"/>
  <c r="C2093" i="2157"/>
  <c r="F2093" i="2157"/>
  <c r="B2094" i="2157"/>
  <c r="C2094" i="2157"/>
  <c r="F2094" i="2157"/>
  <c r="B2095" i="2157"/>
  <c r="C2095" i="2157"/>
  <c r="F2095" i="2157"/>
  <c r="B2096" i="2157"/>
  <c r="C2096" i="2157"/>
  <c r="F2096" i="2157"/>
  <c r="B2097" i="2157"/>
  <c r="C2097" i="2157"/>
  <c r="F2097" i="2157"/>
  <c r="B2098" i="2157"/>
  <c r="C2098" i="2157"/>
  <c r="F2098" i="2157"/>
  <c r="B2099" i="2157"/>
  <c r="C2099" i="2157"/>
  <c r="F2099" i="2157"/>
  <c r="B2100" i="2157"/>
  <c r="C2100" i="2157"/>
  <c r="F2100" i="2157"/>
  <c r="B2101" i="2157"/>
  <c r="C2101" i="2157"/>
  <c r="F2101" i="2157"/>
  <c r="B2102" i="2157"/>
  <c r="C2102" i="2157"/>
  <c r="F2102" i="2157"/>
  <c r="B2103" i="2157"/>
  <c r="C2103" i="2157"/>
  <c r="F2103" i="2157"/>
  <c r="B2104" i="2157"/>
  <c r="C2104" i="2157"/>
  <c r="F2104" i="2157"/>
  <c r="B2105" i="2157"/>
  <c r="C2105" i="2157"/>
  <c r="F2105" i="2157"/>
  <c r="B2106" i="2157"/>
  <c r="C2106" i="2157"/>
  <c r="F2106" i="2157"/>
  <c r="B2107" i="2157"/>
  <c r="C2107" i="2157"/>
  <c r="F2107" i="2157"/>
  <c r="B2108" i="2157"/>
  <c r="C2108" i="2157"/>
  <c r="F2108" i="2157"/>
  <c r="B2109" i="2157"/>
  <c r="C2109" i="2157"/>
  <c r="F2109" i="2157"/>
  <c r="B2110" i="2157"/>
  <c r="C2110" i="2157"/>
  <c r="F2110" i="2157"/>
  <c r="B2111" i="2157"/>
  <c r="C2111" i="2157"/>
  <c r="F2111" i="2157"/>
  <c r="B2112" i="2157"/>
  <c r="C2112" i="2157"/>
  <c r="F2112" i="2157"/>
  <c r="B2113" i="2157"/>
  <c r="C2113" i="2157"/>
  <c r="F2113" i="2157"/>
  <c r="B2114" i="2157"/>
  <c r="C2114" i="2157"/>
  <c r="F2114" i="2157"/>
  <c r="B2115" i="2157"/>
  <c r="C2115" i="2157"/>
  <c r="F2115" i="2157"/>
  <c r="B2116" i="2157"/>
  <c r="C2116" i="2157"/>
  <c r="F2116" i="2157"/>
  <c r="B2117" i="2157"/>
  <c r="C2117" i="2157"/>
  <c r="F2117" i="2157"/>
  <c r="B2118" i="2157"/>
  <c r="C2118" i="2157"/>
  <c r="F2118" i="2157"/>
  <c r="B2119" i="2157"/>
  <c r="C2119" i="2157"/>
  <c r="F2119" i="2157"/>
  <c r="B2120" i="2157"/>
  <c r="C2120" i="2157"/>
  <c r="F2120" i="2157"/>
  <c r="B2121" i="2157"/>
  <c r="C2121" i="2157"/>
  <c r="F2121" i="2157"/>
  <c r="B2122" i="2157"/>
  <c r="C2122" i="2157"/>
  <c r="F2122" i="2157"/>
  <c r="B2123" i="2157"/>
  <c r="C2123" i="2157"/>
  <c r="F2123" i="2157"/>
  <c r="B2124" i="2157"/>
  <c r="C2124" i="2157"/>
  <c r="F2124" i="2157"/>
  <c r="B2125" i="2157"/>
  <c r="C2125" i="2157"/>
  <c r="F2125" i="2157"/>
  <c r="B2126" i="2157"/>
  <c r="C2126" i="2157"/>
  <c r="F2126" i="2157"/>
  <c r="B2127" i="2157"/>
  <c r="C2127" i="2157"/>
  <c r="F2127" i="2157"/>
  <c r="B2128" i="2157"/>
  <c r="C2128" i="2157"/>
  <c r="F2128" i="2157"/>
  <c r="B2129" i="2157"/>
  <c r="C2129" i="2157"/>
  <c r="F2129" i="2157"/>
  <c r="B2130" i="2157"/>
  <c r="C2130" i="2157"/>
  <c r="F2130" i="2157"/>
  <c r="B2131" i="2157"/>
  <c r="C2131" i="2157"/>
  <c r="F2131" i="2157"/>
  <c r="B2132" i="2157"/>
  <c r="C2132" i="2157"/>
  <c r="F2132" i="2157"/>
  <c r="B2133" i="2157"/>
  <c r="C2133" i="2157"/>
  <c r="F2133" i="2157"/>
  <c r="B2134" i="2157"/>
  <c r="C2134" i="2157"/>
  <c r="F2134" i="2157"/>
  <c r="B2135" i="2157"/>
  <c r="C2135" i="2157"/>
  <c r="F2135" i="2157"/>
  <c r="B2136" i="2157"/>
  <c r="C2136" i="2157"/>
  <c r="F2136" i="2157"/>
  <c r="B2137" i="2157"/>
  <c r="C2137" i="2157"/>
  <c r="F2137" i="2157"/>
  <c r="B2138" i="2157"/>
  <c r="C2138" i="2157"/>
  <c r="F2138" i="2157"/>
  <c r="B2139" i="2157"/>
  <c r="C2139" i="2157"/>
  <c r="F2139" i="2157"/>
  <c r="B2140" i="2157"/>
  <c r="C2140" i="2157"/>
  <c r="F2140" i="2157"/>
  <c r="B2141" i="2157"/>
  <c r="C2141" i="2157"/>
  <c r="F2141" i="2157"/>
  <c r="B2142" i="2157"/>
  <c r="C2142" i="2157"/>
  <c r="F2142" i="2157"/>
  <c r="B2143" i="2157"/>
  <c r="C2143" i="2157"/>
  <c r="F2143" i="2157"/>
  <c r="B2144" i="2157"/>
  <c r="C2144" i="2157"/>
  <c r="F2144" i="2157"/>
  <c r="B2145" i="2157"/>
  <c r="C2145" i="2157"/>
  <c r="F2145" i="2157"/>
  <c r="B2146" i="2157"/>
  <c r="C2146" i="2157"/>
  <c r="F2146" i="2157"/>
  <c r="B2147" i="2157"/>
  <c r="C2147" i="2157"/>
  <c r="F2147" i="2157"/>
  <c r="B2148" i="2157"/>
  <c r="C2148" i="2157"/>
  <c r="F2148" i="2157"/>
  <c r="B2149" i="2157"/>
  <c r="C2149" i="2157"/>
  <c r="F2149" i="2157"/>
  <c r="B2150" i="2157"/>
  <c r="C2150" i="2157"/>
  <c r="F2150" i="2157"/>
  <c r="B2151" i="2157"/>
  <c r="C2151" i="2157"/>
  <c r="F2151" i="2157"/>
  <c r="B2152" i="2157"/>
  <c r="C2152" i="2157"/>
  <c r="F2152" i="2157"/>
  <c r="B2153" i="2157"/>
  <c r="C2153" i="2157"/>
  <c r="F2153" i="2157"/>
  <c r="B2154" i="2157"/>
  <c r="C2154" i="2157"/>
  <c r="F2154" i="2157"/>
  <c r="B2155" i="2157"/>
  <c r="C2155" i="2157"/>
  <c r="F2155" i="2157"/>
  <c r="B2156" i="2157"/>
  <c r="C2156" i="2157"/>
  <c r="F2156" i="2157"/>
  <c r="B2157" i="2157"/>
  <c r="C2157" i="2157"/>
  <c r="F2157" i="2157"/>
  <c r="B2158" i="2157"/>
  <c r="C2158" i="2157"/>
  <c r="F2158" i="2157"/>
  <c r="B2159" i="2157"/>
  <c r="C2159" i="2157"/>
  <c r="F2159" i="2157"/>
  <c r="B2160" i="2157"/>
  <c r="C2160" i="2157"/>
  <c r="F2160" i="2157"/>
  <c r="B2161" i="2157"/>
  <c r="C2161" i="2157"/>
  <c r="F2161" i="2157"/>
  <c r="B2162" i="2157"/>
  <c r="C2162" i="2157"/>
  <c r="F2162" i="2157"/>
  <c r="B2163" i="2157"/>
  <c r="C2163" i="2157"/>
  <c r="F2163" i="2157"/>
  <c r="B2164" i="2157"/>
  <c r="C2164" i="2157"/>
  <c r="F2164" i="2157"/>
  <c r="B2165" i="2157"/>
  <c r="C2165" i="2157"/>
  <c r="F2165" i="2157"/>
  <c r="B2166" i="2157"/>
  <c r="C2166" i="2157"/>
  <c r="F2166" i="2157"/>
  <c r="B2167" i="2157"/>
  <c r="C2167" i="2157"/>
  <c r="F2167" i="2157"/>
  <c r="B2168" i="2157"/>
  <c r="C2168" i="2157"/>
  <c r="F2168" i="2157"/>
  <c r="B2169" i="2157"/>
  <c r="C2169" i="2157"/>
  <c r="F2169" i="2157"/>
  <c r="B2170" i="2157"/>
  <c r="C2170" i="2157"/>
  <c r="F2170" i="2157"/>
  <c r="B2171" i="2157"/>
  <c r="C2171" i="2157"/>
  <c r="F2171" i="2157"/>
  <c r="B2172" i="2157"/>
  <c r="C2172" i="2157"/>
  <c r="F2172" i="2157"/>
  <c r="B2173" i="2157"/>
  <c r="C2173" i="2157"/>
  <c r="F2173" i="2157"/>
  <c r="B2174" i="2157"/>
  <c r="C2174" i="2157"/>
  <c r="F2174" i="2157"/>
  <c r="B2175" i="2157"/>
  <c r="C2175" i="2157"/>
  <c r="F2175" i="2157"/>
  <c r="B2176" i="2157"/>
  <c r="C2176" i="2157"/>
  <c r="F2176" i="2157"/>
  <c r="B2177" i="2157"/>
  <c r="C2177" i="2157"/>
  <c r="F2177" i="2157"/>
  <c r="B2178" i="2157"/>
  <c r="C2178" i="2157"/>
  <c r="F2178" i="2157"/>
  <c r="B2179" i="2157"/>
  <c r="C2179" i="2157"/>
  <c r="F2179" i="2157"/>
  <c r="B2180" i="2157"/>
  <c r="C2180" i="2157"/>
  <c r="F2180" i="2157"/>
  <c r="B2181" i="2157"/>
  <c r="C2181" i="2157"/>
  <c r="F2181" i="2157"/>
  <c r="B2182" i="2157"/>
  <c r="C2182" i="2157"/>
  <c r="F2182" i="2157"/>
  <c r="B2183" i="2157"/>
  <c r="C2183" i="2157"/>
  <c r="F2183" i="2157"/>
  <c r="B2184" i="2157"/>
  <c r="C2184" i="2157"/>
  <c r="F2184" i="2157"/>
  <c r="B2185" i="2157"/>
  <c r="C2185" i="2157"/>
  <c r="F2185" i="2157"/>
  <c r="B2186" i="2157"/>
  <c r="C2186" i="2157"/>
  <c r="F2186" i="2157"/>
  <c r="B2187" i="2157"/>
  <c r="C2187" i="2157"/>
  <c r="F2187" i="2157"/>
  <c r="B2188" i="2157"/>
  <c r="C2188" i="2157"/>
  <c r="F2188" i="2157"/>
  <c r="B2189" i="2157"/>
  <c r="C2189" i="2157"/>
  <c r="F2189" i="2157"/>
  <c r="B2190" i="2157"/>
  <c r="C2190" i="2157"/>
  <c r="F2190" i="2157"/>
  <c r="B2191" i="2157"/>
  <c r="C2191" i="2157"/>
  <c r="F2191" i="2157"/>
  <c r="B2192" i="2157"/>
  <c r="C2192" i="2157"/>
  <c r="F2192" i="2157"/>
  <c r="B2193" i="2157"/>
  <c r="C2193" i="2157"/>
  <c r="F2193" i="2157"/>
  <c r="B2194" i="2157"/>
  <c r="C2194" i="2157"/>
  <c r="F2194" i="2157"/>
  <c r="B2195" i="2157"/>
  <c r="C2195" i="2157"/>
  <c r="F2195" i="2157"/>
  <c r="B2196" i="2157"/>
  <c r="C2196" i="2157"/>
  <c r="F2196" i="2157"/>
  <c r="B2197" i="2157"/>
  <c r="C2197" i="2157"/>
  <c r="F2197" i="2157"/>
  <c r="B2198" i="2157"/>
  <c r="C2198" i="2157"/>
  <c r="F2198" i="2157"/>
  <c r="B2199" i="2157"/>
  <c r="C2199" i="2157"/>
  <c r="F2199" i="2157"/>
  <c r="B2200" i="2157"/>
  <c r="C2200" i="2157"/>
  <c r="F2200" i="2157"/>
  <c r="B2201" i="2157"/>
  <c r="C2201" i="2157"/>
  <c r="F2201" i="2157"/>
  <c r="B2202" i="2157"/>
  <c r="C2202" i="2157"/>
  <c r="F2202" i="2157"/>
  <c r="B2203" i="2157"/>
  <c r="C2203" i="2157"/>
  <c r="F2203" i="2157"/>
  <c r="B2204" i="2157"/>
  <c r="C2204" i="2157"/>
  <c r="F2204" i="2157"/>
  <c r="B2205" i="2157"/>
  <c r="C2205" i="2157"/>
  <c r="F2205" i="2157"/>
  <c r="B2206" i="2157"/>
  <c r="C2206" i="2157"/>
  <c r="F2206" i="2157"/>
  <c r="B2207" i="2157"/>
  <c r="C2207" i="2157"/>
  <c r="F2207" i="2157"/>
  <c r="B2208" i="2157"/>
  <c r="C2208" i="2157"/>
  <c r="F2208" i="2157"/>
  <c r="B2209" i="2157"/>
  <c r="C2209" i="2157"/>
  <c r="F2209" i="2157"/>
  <c r="B2210" i="2157"/>
  <c r="C2210" i="2157"/>
  <c r="F2210" i="2157"/>
  <c r="B2211" i="2157"/>
  <c r="C2211" i="2157"/>
  <c r="F2211" i="2157"/>
  <c r="B2212" i="2157"/>
  <c r="C2212" i="2157"/>
  <c r="F2212" i="2157"/>
  <c r="B2213" i="2157"/>
  <c r="C2213" i="2157"/>
  <c r="F2213" i="2157"/>
  <c r="B2214" i="2157"/>
  <c r="C2214" i="2157"/>
  <c r="F2214" i="2157"/>
  <c r="B2215" i="2157"/>
  <c r="C2215" i="2157"/>
  <c r="F2215" i="2157"/>
  <c r="B2216" i="2157"/>
  <c r="C2216" i="2157"/>
  <c r="F2216" i="2157"/>
  <c r="B2217" i="2157"/>
  <c r="C2217" i="2157"/>
  <c r="F2217" i="2157"/>
  <c r="B2218" i="2157"/>
  <c r="C2218" i="2157"/>
  <c r="F2218" i="2157"/>
  <c r="B2219" i="2157"/>
  <c r="C2219" i="2157"/>
  <c r="F2219" i="2157"/>
  <c r="B2220" i="2157"/>
  <c r="C2220" i="2157"/>
  <c r="F2220" i="2157"/>
  <c r="B2221" i="2157"/>
  <c r="C2221" i="2157"/>
  <c r="F2221" i="2157"/>
  <c r="B2222" i="2157"/>
  <c r="C2222" i="2157"/>
  <c r="F2222" i="2157"/>
  <c r="B2223" i="2157"/>
  <c r="C2223" i="2157"/>
  <c r="F2223" i="2157"/>
  <c r="B2224" i="2157"/>
  <c r="C2224" i="2157"/>
  <c r="F2224" i="2157"/>
  <c r="B2225" i="2157"/>
  <c r="C2225" i="2157"/>
  <c r="F2225" i="2157"/>
  <c r="B2226" i="2157"/>
  <c r="C2226" i="2157"/>
  <c r="F2226" i="2157"/>
  <c r="B2227" i="2157"/>
  <c r="C2227" i="2157"/>
  <c r="F2227" i="2157"/>
  <c r="B2228" i="2157"/>
  <c r="C2228" i="2157"/>
  <c r="F2228" i="2157"/>
  <c r="B2229" i="2157"/>
  <c r="C2229" i="2157"/>
  <c r="F2229" i="2157"/>
  <c r="B2230" i="2157"/>
  <c r="C2230" i="2157"/>
  <c r="F2230" i="2157"/>
  <c r="B2231" i="2157"/>
  <c r="C2231" i="2157"/>
  <c r="F2231" i="2157"/>
  <c r="B2232" i="2157"/>
  <c r="C2232" i="2157"/>
  <c r="F2232" i="2157"/>
  <c r="B2233" i="2157"/>
  <c r="C2233" i="2157"/>
  <c r="F2233" i="2157"/>
  <c r="B2234" i="2157"/>
  <c r="C2234" i="2157"/>
  <c r="F2234" i="2157"/>
  <c r="B2235" i="2157"/>
  <c r="C2235" i="2157"/>
  <c r="F2235" i="2157"/>
  <c r="B2236" i="2157"/>
  <c r="C2236" i="2157"/>
  <c r="F2236" i="2157"/>
  <c r="B2237" i="2157"/>
  <c r="C2237" i="2157"/>
  <c r="F2237" i="2157"/>
  <c r="B2238" i="2157"/>
  <c r="C2238" i="2157"/>
  <c r="F2238" i="2157"/>
  <c r="B2239" i="2157"/>
  <c r="C2239" i="2157"/>
  <c r="F2239" i="2157"/>
  <c r="B2240" i="2157"/>
  <c r="C2240" i="2157"/>
  <c r="F2240" i="2157"/>
  <c r="B2241" i="2157"/>
  <c r="C2241" i="2157"/>
  <c r="F2241" i="2157"/>
  <c r="B2242" i="2157"/>
  <c r="C2242" i="2157"/>
  <c r="F2242" i="2157"/>
  <c r="B2243" i="2157"/>
  <c r="C2243" i="2157"/>
  <c r="F2243" i="2157"/>
  <c r="B2244" i="2157"/>
  <c r="C2244" i="2157"/>
  <c r="F2244" i="2157"/>
  <c r="B2245" i="2157"/>
  <c r="C2245" i="2157"/>
  <c r="F2245" i="2157"/>
  <c r="B2246" i="2157"/>
  <c r="C2246" i="2157"/>
  <c r="F2246" i="2157"/>
  <c r="B2247" i="2157"/>
  <c r="C2247" i="2157"/>
  <c r="F2247" i="2157"/>
  <c r="B2248" i="2157"/>
  <c r="C2248" i="2157"/>
  <c r="F2248" i="2157"/>
  <c r="B2249" i="2157"/>
  <c r="C2249" i="2157"/>
  <c r="F2249" i="2157"/>
  <c r="B2250" i="2157"/>
  <c r="C2250" i="2157"/>
  <c r="F2250" i="2157"/>
  <c r="B2251" i="2157"/>
  <c r="C2251" i="2157"/>
  <c r="F2251" i="2157"/>
  <c r="B2252" i="2157"/>
  <c r="C2252" i="2157"/>
  <c r="F2252" i="2157"/>
  <c r="B2253" i="2157"/>
  <c r="C2253" i="2157"/>
  <c r="F2253" i="2157"/>
  <c r="B2254" i="2157"/>
  <c r="C2254" i="2157"/>
  <c r="F2254" i="2157"/>
  <c r="B2255" i="2157"/>
  <c r="C2255" i="2157"/>
  <c r="F2255" i="2157"/>
  <c r="B2256" i="2157"/>
  <c r="C2256" i="2157"/>
  <c r="F2256" i="2157"/>
  <c r="B2257" i="2157"/>
  <c r="C2257" i="2157"/>
  <c r="F2257" i="2157"/>
  <c r="B2258" i="2157"/>
  <c r="C2258" i="2157"/>
  <c r="F2258" i="2157"/>
  <c r="B2259" i="2157"/>
  <c r="C2259" i="2157"/>
  <c r="F2259" i="2157"/>
  <c r="B2260" i="2157"/>
  <c r="C2260" i="2157"/>
  <c r="F2260" i="2157"/>
  <c r="B2261" i="2157"/>
  <c r="C2261" i="2157"/>
  <c r="F2261" i="2157"/>
  <c r="B2262" i="2157"/>
  <c r="C2262" i="2157"/>
  <c r="F2262" i="2157"/>
  <c r="B2263" i="2157"/>
  <c r="C2263" i="2157"/>
  <c r="F2263" i="2157"/>
  <c r="B2264" i="2157"/>
  <c r="C2264" i="2157"/>
  <c r="F2264" i="2157"/>
  <c r="B2265" i="2157"/>
  <c r="C2265" i="2157"/>
  <c r="F2265" i="2157"/>
  <c r="B2266" i="2157"/>
  <c r="C2266" i="2157"/>
  <c r="F2266" i="2157"/>
  <c r="B2267" i="2157"/>
  <c r="C2267" i="2157"/>
  <c r="F2267" i="2157"/>
  <c r="B2268" i="2157"/>
  <c r="C2268" i="2157"/>
  <c r="F2268" i="2157"/>
  <c r="B2269" i="2157"/>
  <c r="C2269" i="2157"/>
  <c r="F2269" i="2157"/>
  <c r="B2270" i="2157"/>
  <c r="C2270" i="2157"/>
  <c r="F2270" i="2157"/>
  <c r="B2271" i="2157"/>
  <c r="C2271" i="2157"/>
  <c r="F2271" i="2157"/>
  <c r="B2272" i="2157"/>
  <c r="C2272" i="2157"/>
  <c r="F2272" i="2157"/>
  <c r="B2273" i="2157"/>
  <c r="C2273" i="2157"/>
  <c r="F2273" i="2157"/>
  <c r="B2274" i="2157"/>
  <c r="C2274" i="2157"/>
  <c r="F2274" i="2157"/>
  <c r="B2275" i="2157"/>
  <c r="C2275" i="2157"/>
  <c r="F2275" i="2157"/>
  <c r="B2276" i="2157"/>
  <c r="C2276" i="2157"/>
  <c r="F2276" i="2157"/>
  <c r="B2277" i="2157"/>
  <c r="C2277" i="2157"/>
  <c r="F2277" i="2157"/>
  <c r="B2278" i="2157"/>
  <c r="C2278" i="2157"/>
  <c r="F2278" i="2157"/>
  <c r="B2279" i="2157"/>
  <c r="C2279" i="2157"/>
  <c r="F2279" i="2157"/>
  <c r="B2280" i="2157"/>
  <c r="C2280" i="2157"/>
  <c r="F2280" i="2157"/>
  <c r="B2281" i="2157"/>
  <c r="C2281" i="2157"/>
  <c r="F2281" i="2157"/>
  <c r="B2282" i="2157"/>
  <c r="C2282" i="2157"/>
  <c r="F2282" i="2157"/>
  <c r="B2283" i="2157"/>
  <c r="C2283" i="2157"/>
  <c r="F2283" i="2157"/>
  <c r="B2284" i="2157"/>
  <c r="C2284" i="2157"/>
  <c r="F2284" i="2157"/>
  <c r="B2285" i="2157"/>
  <c r="C2285" i="2157"/>
  <c r="F2285" i="2157"/>
  <c r="B2286" i="2157"/>
  <c r="C2286" i="2157"/>
  <c r="F2286" i="2157"/>
  <c r="B2287" i="2157"/>
  <c r="C2287" i="2157"/>
  <c r="F2287" i="2157"/>
  <c r="B2288" i="2157"/>
  <c r="C2288" i="2157"/>
  <c r="F2288" i="2157"/>
  <c r="B2289" i="2157"/>
  <c r="C2289" i="2157"/>
  <c r="F2289" i="2157"/>
  <c r="B2290" i="2157"/>
  <c r="C2290" i="2157"/>
  <c r="F2290" i="2157"/>
  <c r="B2291" i="2157"/>
  <c r="C2291" i="2157"/>
  <c r="F2291" i="2157"/>
  <c r="B2292" i="2157"/>
  <c r="C2292" i="2157"/>
  <c r="F2292" i="2157"/>
  <c r="B2293" i="2157"/>
  <c r="C2293" i="2157"/>
  <c r="F2293" i="2157"/>
  <c r="B2294" i="2157"/>
  <c r="C2294" i="2157"/>
  <c r="F2294" i="2157"/>
  <c r="B2295" i="2157"/>
  <c r="C2295" i="2157"/>
  <c r="F2295" i="2157"/>
  <c r="B2296" i="2157"/>
  <c r="C2296" i="2157"/>
  <c r="F2296" i="2157"/>
  <c r="B2297" i="2157"/>
  <c r="C2297" i="2157"/>
  <c r="F2297" i="2157"/>
  <c r="B2298" i="2157"/>
  <c r="C2298" i="2157"/>
  <c r="F2298" i="2157"/>
  <c r="B2299" i="2157"/>
  <c r="C2299" i="2157"/>
  <c r="F2299" i="2157"/>
  <c r="B2300" i="2157"/>
  <c r="C2300" i="2157"/>
  <c r="F2300" i="2157"/>
  <c r="B2301" i="2157"/>
  <c r="C2301" i="2157"/>
  <c r="F2301" i="2157"/>
  <c r="B2302" i="2157"/>
  <c r="C2302" i="2157"/>
  <c r="F2302" i="2157"/>
  <c r="B2303" i="2157"/>
  <c r="C2303" i="2157"/>
  <c r="F2303" i="2157"/>
  <c r="B2304" i="2157"/>
  <c r="C2304" i="2157"/>
  <c r="F2304" i="2157"/>
  <c r="B2305" i="2157"/>
  <c r="C2305" i="2157"/>
  <c r="F2305" i="2157"/>
  <c r="B2306" i="2157"/>
  <c r="C2306" i="2157"/>
  <c r="F2306" i="2157"/>
  <c r="B2307" i="2157"/>
  <c r="C2307" i="2157"/>
  <c r="F2307" i="2157"/>
  <c r="B2308" i="2157"/>
  <c r="C2308" i="2157"/>
  <c r="F2308" i="2157"/>
  <c r="B2309" i="2157"/>
  <c r="C2309" i="2157"/>
  <c r="F2309" i="2157"/>
  <c r="B2310" i="2157"/>
  <c r="C2310" i="2157"/>
  <c r="F2310" i="2157"/>
  <c r="B2311" i="2157"/>
  <c r="C2311" i="2157"/>
  <c r="F2311" i="2157"/>
  <c r="B2312" i="2157"/>
  <c r="C2312" i="2157"/>
  <c r="F2312" i="2157"/>
  <c r="B2313" i="2157"/>
  <c r="C2313" i="2157"/>
  <c r="F2313" i="2157"/>
  <c r="B2314" i="2157"/>
  <c r="C2314" i="2157"/>
  <c r="F2314" i="2157"/>
  <c r="B2315" i="2157"/>
  <c r="C2315" i="2157"/>
  <c r="F2315" i="2157"/>
  <c r="B2316" i="2157"/>
  <c r="C2316" i="2157"/>
  <c r="F2316" i="2157"/>
  <c r="B2317" i="2157"/>
  <c r="C2317" i="2157"/>
  <c r="F2317" i="2157"/>
  <c r="B2318" i="2157"/>
  <c r="C2318" i="2157"/>
  <c r="F2318" i="2157"/>
  <c r="B2319" i="2157"/>
  <c r="C2319" i="2157"/>
  <c r="F2319" i="2157"/>
  <c r="B2320" i="2157"/>
  <c r="C2320" i="2157"/>
  <c r="F2320" i="2157"/>
  <c r="B2321" i="2157"/>
  <c r="C2321" i="2157"/>
  <c r="F2321" i="2157"/>
  <c r="B2322" i="2157"/>
  <c r="C2322" i="2157"/>
  <c r="F2322" i="2157"/>
  <c r="B2323" i="2157"/>
  <c r="C2323" i="2157"/>
  <c r="F2323" i="2157"/>
  <c r="B2324" i="2157"/>
  <c r="C2324" i="2157"/>
  <c r="F2324" i="2157"/>
  <c r="B2325" i="2157"/>
  <c r="C2325" i="2157"/>
  <c r="F2325" i="2157"/>
  <c r="B2326" i="2157"/>
  <c r="C2326" i="2157"/>
  <c r="F2326" i="2157"/>
  <c r="B2327" i="2157"/>
  <c r="C2327" i="2157"/>
  <c r="F2327" i="2157"/>
  <c r="B2328" i="2157"/>
  <c r="C2328" i="2157"/>
  <c r="F2328" i="2157"/>
  <c r="B2329" i="2157"/>
  <c r="C2329" i="2157"/>
  <c r="F2329" i="2157"/>
  <c r="B2330" i="2157"/>
  <c r="C2330" i="2157"/>
  <c r="F2330" i="2157"/>
  <c r="B2331" i="2157"/>
  <c r="C2331" i="2157"/>
  <c r="F2331" i="2157"/>
  <c r="B2332" i="2157"/>
  <c r="C2332" i="2157"/>
  <c r="F2332" i="2157"/>
  <c r="B2333" i="2157"/>
  <c r="C2333" i="2157"/>
  <c r="F2333" i="2157"/>
  <c r="B2334" i="2157"/>
  <c r="C2334" i="2157"/>
  <c r="F2334" i="2157"/>
  <c r="B2335" i="2157"/>
  <c r="C2335" i="2157"/>
  <c r="F2335" i="2157"/>
  <c r="B2336" i="2157"/>
  <c r="C2336" i="2157"/>
  <c r="F2336" i="2157"/>
  <c r="B2337" i="2157"/>
  <c r="C2337" i="2157"/>
  <c r="F2337" i="2157"/>
  <c r="B2338" i="2157"/>
  <c r="C2338" i="2157"/>
  <c r="F2338" i="2157"/>
  <c r="B2339" i="2157"/>
  <c r="C2339" i="2157"/>
  <c r="F2339" i="2157"/>
  <c r="B2340" i="2157"/>
  <c r="C2340" i="2157"/>
  <c r="F2340" i="2157"/>
  <c r="B2341" i="2157"/>
  <c r="C2341" i="2157"/>
  <c r="F2341" i="2157"/>
  <c r="B2342" i="2157"/>
  <c r="C2342" i="2157"/>
  <c r="F2342" i="2157"/>
  <c r="B2343" i="2157"/>
  <c r="C2343" i="2157"/>
  <c r="F2343" i="2157"/>
  <c r="B2344" i="2157"/>
  <c r="C2344" i="2157"/>
  <c r="F2344" i="2157"/>
  <c r="B2345" i="2157"/>
  <c r="C2345" i="2157"/>
  <c r="F2345" i="2157"/>
  <c r="B2346" i="2157"/>
  <c r="C2346" i="2157"/>
  <c r="F2346" i="2157"/>
  <c r="B2347" i="2157"/>
  <c r="C2347" i="2157"/>
  <c r="F2347" i="2157"/>
  <c r="B2348" i="2157"/>
  <c r="C2348" i="2157"/>
  <c r="F2348" i="2157"/>
  <c r="B2349" i="2157"/>
  <c r="C2349" i="2157"/>
  <c r="F2349" i="2157"/>
  <c r="B2350" i="2157"/>
  <c r="C2350" i="2157"/>
  <c r="F2350" i="2157"/>
  <c r="B2351" i="2157"/>
  <c r="C2351" i="2157"/>
  <c r="F2351" i="2157"/>
  <c r="B2352" i="2157"/>
  <c r="C2352" i="2157"/>
  <c r="F2352" i="2157"/>
  <c r="B2353" i="2157"/>
  <c r="C2353" i="2157"/>
  <c r="F2353" i="2157"/>
  <c r="B2354" i="2157"/>
  <c r="C2354" i="2157"/>
  <c r="F2354" i="2157"/>
  <c r="B2355" i="2157"/>
  <c r="C2355" i="2157"/>
  <c r="F2355" i="2157"/>
  <c r="B2356" i="2157"/>
  <c r="C2356" i="2157"/>
  <c r="F2356" i="2157"/>
  <c r="B2357" i="2157"/>
  <c r="C2357" i="2157"/>
  <c r="F2357" i="2157"/>
  <c r="B2358" i="2157"/>
  <c r="C2358" i="2157"/>
  <c r="F2358" i="2157"/>
  <c r="B2359" i="2157"/>
  <c r="C2359" i="2157"/>
  <c r="F2359" i="2157"/>
  <c r="B2360" i="2157"/>
  <c r="C2360" i="2157"/>
  <c r="F2360" i="2157"/>
  <c r="B2361" i="2157"/>
  <c r="C2361" i="2157"/>
  <c r="F2361" i="2157"/>
  <c r="B2362" i="2157"/>
  <c r="C2362" i="2157"/>
  <c r="F2362" i="2157"/>
  <c r="B2363" i="2157"/>
  <c r="C2363" i="2157"/>
  <c r="F2363" i="2157"/>
  <c r="B2364" i="2157"/>
  <c r="C2364" i="2157"/>
  <c r="F2364" i="2157"/>
  <c r="B2365" i="2157"/>
  <c r="C2365" i="2157"/>
  <c r="F2365" i="2157"/>
  <c r="B2366" i="2157"/>
  <c r="C2366" i="2157"/>
  <c r="F2366" i="2157"/>
  <c r="B2367" i="2157"/>
  <c r="C2367" i="2157"/>
  <c r="F2367" i="2157"/>
  <c r="B2368" i="2157"/>
  <c r="C2368" i="2157"/>
  <c r="F2368" i="2157"/>
  <c r="B2369" i="2157"/>
  <c r="C2369" i="2157"/>
  <c r="F2369" i="2157"/>
  <c r="B2370" i="2157"/>
  <c r="C2370" i="2157"/>
  <c r="F2370" i="2157"/>
  <c r="B2371" i="2157"/>
  <c r="C2371" i="2157"/>
  <c r="F2371" i="2157"/>
  <c r="B2372" i="2157"/>
  <c r="C2372" i="2157"/>
  <c r="F2372" i="2157"/>
  <c r="B2373" i="2157"/>
  <c r="C2373" i="2157"/>
  <c r="F2373" i="2157"/>
  <c r="B2374" i="2157"/>
  <c r="C2374" i="2157"/>
  <c r="F2374" i="2157"/>
  <c r="B2375" i="2157"/>
  <c r="C2375" i="2157"/>
  <c r="F2375" i="2157"/>
  <c r="B2376" i="2157"/>
  <c r="C2376" i="2157"/>
  <c r="F2376" i="2157"/>
  <c r="B2377" i="2157"/>
  <c r="C2377" i="2157"/>
  <c r="F2377" i="2157"/>
  <c r="B2378" i="2157"/>
  <c r="C2378" i="2157"/>
  <c r="F2378" i="2157"/>
  <c r="B2379" i="2157"/>
  <c r="C2379" i="2157"/>
  <c r="F2379" i="2157"/>
  <c r="B2380" i="2157"/>
  <c r="C2380" i="2157"/>
  <c r="F2380" i="2157"/>
  <c r="B2381" i="2157"/>
  <c r="C2381" i="2157"/>
  <c r="F2381" i="2157"/>
  <c r="B2382" i="2157"/>
  <c r="C2382" i="2157"/>
  <c r="F2382" i="2157"/>
  <c r="B2383" i="2157"/>
  <c r="C2383" i="2157"/>
  <c r="F2383" i="2157"/>
  <c r="B2384" i="2157"/>
  <c r="C2384" i="2157"/>
  <c r="F2384" i="2157"/>
  <c r="B2385" i="2157"/>
  <c r="C2385" i="2157"/>
  <c r="F2385" i="2157"/>
  <c r="B2386" i="2157"/>
  <c r="C2386" i="2157"/>
  <c r="F2386" i="2157"/>
  <c r="B2387" i="2157"/>
  <c r="C2387" i="2157"/>
  <c r="F2387" i="2157"/>
  <c r="B2388" i="2157"/>
  <c r="C2388" i="2157"/>
  <c r="F2388" i="2157"/>
  <c r="B2389" i="2157"/>
  <c r="C2389" i="2157"/>
  <c r="F2389" i="2157"/>
  <c r="B2390" i="2157"/>
  <c r="C2390" i="2157"/>
  <c r="F2390" i="2157"/>
  <c r="B2391" i="2157"/>
  <c r="C2391" i="2157"/>
  <c r="F2391" i="2157"/>
  <c r="B2392" i="2157"/>
  <c r="C2392" i="2157"/>
  <c r="F2392" i="2157"/>
  <c r="B2393" i="2157"/>
  <c r="C2393" i="2157"/>
  <c r="F2393" i="2157"/>
  <c r="B2394" i="2157"/>
  <c r="C2394" i="2157"/>
  <c r="F2394" i="2157"/>
  <c r="B2395" i="2157"/>
  <c r="C2395" i="2157"/>
  <c r="F2395" i="2157"/>
  <c r="B2396" i="2157"/>
  <c r="C2396" i="2157"/>
  <c r="F2396" i="2157"/>
  <c r="B2397" i="2157"/>
  <c r="C2397" i="2157"/>
  <c r="F2397" i="2157"/>
  <c r="B2398" i="2157"/>
  <c r="C2398" i="2157"/>
  <c r="F2398" i="2157"/>
  <c r="B2399" i="2157"/>
  <c r="C2399" i="2157"/>
  <c r="F2399" i="2157"/>
  <c r="B2400" i="2157"/>
  <c r="C2400" i="2157"/>
  <c r="F2400" i="2157"/>
  <c r="B2401" i="2157"/>
  <c r="C2401" i="2157"/>
  <c r="F2401" i="2157"/>
  <c r="B2402" i="2157"/>
  <c r="C2402" i="2157"/>
  <c r="F2402" i="2157"/>
  <c r="B2403" i="2157"/>
  <c r="C2403" i="2157"/>
  <c r="F2403" i="2157"/>
  <c r="B2404" i="2157"/>
  <c r="C2404" i="2157"/>
  <c r="F2404" i="2157"/>
  <c r="B2405" i="2157"/>
  <c r="C2405" i="2157"/>
  <c r="F2405" i="2157"/>
  <c r="B2406" i="2157"/>
  <c r="C2406" i="2157"/>
  <c r="F2406" i="2157"/>
  <c r="B2407" i="2157"/>
  <c r="C2407" i="2157"/>
  <c r="F2407" i="2157"/>
  <c r="B2408" i="2157"/>
  <c r="C2408" i="2157"/>
  <c r="F2408" i="2157"/>
  <c r="B2409" i="2157"/>
  <c r="C2409" i="2157"/>
  <c r="F2409" i="2157"/>
  <c r="B2410" i="2157"/>
  <c r="C2410" i="2157"/>
  <c r="F2410" i="2157"/>
  <c r="B2411" i="2157"/>
  <c r="C2411" i="2157"/>
  <c r="F2411" i="2157"/>
  <c r="B2412" i="2157"/>
  <c r="C2412" i="2157"/>
  <c r="F2412" i="2157"/>
  <c r="B2413" i="2157"/>
  <c r="C2413" i="2157"/>
  <c r="F2413" i="2157"/>
  <c r="B2414" i="2157"/>
  <c r="C2414" i="2157"/>
  <c r="F2414" i="2157"/>
  <c r="B2415" i="2157"/>
  <c r="C2415" i="2157"/>
  <c r="F2415" i="2157"/>
  <c r="B2416" i="2157"/>
  <c r="C2416" i="2157"/>
  <c r="F2416" i="2157"/>
  <c r="B2417" i="2157"/>
  <c r="C2417" i="2157"/>
  <c r="F2417" i="2157"/>
  <c r="B2418" i="2157"/>
  <c r="C2418" i="2157"/>
  <c r="F2418" i="2157"/>
  <c r="B2419" i="2157"/>
  <c r="C2419" i="2157"/>
  <c r="F2419" i="2157"/>
  <c r="B2420" i="2157"/>
  <c r="C2420" i="2157"/>
  <c r="F2420" i="2157"/>
  <c r="B2421" i="2157"/>
  <c r="C2421" i="2157"/>
  <c r="F2421" i="2157"/>
  <c r="B2422" i="2157"/>
  <c r="C2422" i="2157"/>
  <c r="F2422" i="2157"/>
  <c r="B2423" i="2157"/>
  <c r="C2423" i="2157"/>
  <c r="F2423" i="2157"/>
  <c r="B2424" i="2157"/>
  <c r="C2424" i="2157"/>
  <c r="F2424" i="2157"/>
  <c r="B2425" i="2157"/>
  <c r="C2425" i="2157"/>
  <c r="F2425" i="2157"/>
  <c r="B2426" i="2157"/>
  <c r="C2426" i="2157"/>
  <c r="F2426" i="2157"/>
  <c r="B2427" i="2157"/>
  <c r="C2427" i="2157"/>
  <c r="F2427" i="2157"/>
  <c r="B2428" i="2157"/>
  <c r="C2428" i="2157"/>
  <c r="F2428" i="2157"/>
  <c r="B2429" i="2157"/>
  <c r="C2429" i="2157"/>
  <c r="F2429" i="2157"/>
  <c r="B2430" i="2157"/>
  <c r="C2430" i="2157"/>
  <c r="F2430" i="2157"/>
  <c r="B2431" i="2157"/>
  <c r="C2431" i="2157"/>
  <c r="F2431" i="2157"/>
  <c r="B2432" i="2157"/>
  <c r="C2432" i="2157"/>
  <c r="F2432" i="2157"/>
  <c r="B2433" i="2157"/>
  <c r="C2433" i="2157"/>
  <c r="F2433" i="2157"/>
  <c r="B2434" i="2157"/>
  <c r="C2434" i="2157"/>
  <c r="F2434" i="2157"/>
  <c r="B2435" i="2157"/>
  <c r="C2435" i="2157"/>
  <c r="F2435" i="2157"/>
  <c r="B2436" i="2157"/>
  <c r="C2436" i="2157"/>
  <c r="F2436" i="2157"/>
  <c r="B2437" i="2157"/>
  <c r="C2437" i="2157"/>
  <c r="F2437" i="2157"/>
  <c r="B2438" i="2157"/>
  <c r="C2438" i="2157"/>
  <c r="F2438" i="2157"/>
  <c r="B2439" i="2157"/>
  <c r="C2439" i="2157"/>
  <c r="F2439" i="2157"/>
  <c r="B2440" i="2157"/>
  <c r="C2440" i="2157"/>
  <c r="F2440" i="2157"/>
  <c r="B2441" i="2157"/>
  <c r="C2441" i="2157"/>
  <c r="F2441" i="2157"/>
  <c r="B2442" i="2157"/>
  <c r="C2442" i="2157"/>
  <c r="F2442" i="2157"/>
  <c r="B2443" i="2157"/>
  <c r="C2443" i="2157"/>
  <c r="F2443" i="2157"/>
  <c r="B2444" i="2157"/>
  <c r="C2444" i="2157"/>
  <c r="F2444" i="2157"/>
  <c r="B2445" i="2157"/>
  <c r="C2445" i="2157"/>
  <c r="F2445" i="2157"/>
  <c r="B2446" i="2157"/>
  <c r="C2446" i="2157"/>
  <c r="F2446" i="2157"/>
  <c r="B2447" i="2157"/>
  <c r="C2447" i="2157"/>
  <c r="F2447" i="2157"/>
  <c r="B2448" i="2157"/>
  <c r="C2448" i="2157"/>
  <c r="F2448" i="2157"/>
  <c r="B2449" i="2157"/>
  <c r="C2449" i="2157"/>
  <c r="F2449" i="2157"/>
  <c r="B2450" i="2157"/>
  <c r="C2450" i="2157"/>
  <c r="F2450" i="2157"/>
  <c r="B2451" i="2157"/>
  <c r="C2451" i="2157"/>
  <c r="F2451" i="2157"/>
  <c r="B2452" i="2157"/>
  <c r="C2452" i="2157"/>
  <c r="F2452" i="2157"/>
  <c r="B2453" i="2157"/>
  <c r="C2453" i="2157"/>
  <c r="F2453" i="2157"/>
  <c r="B2454" i="2157"/>
  <c r="C2454" i="2157"/>
  <c r="F2454" i="2157"/>
  <c r="B2455" i="2157"/>
  <c r="C2455" i="2157"/>
  <c r="F2455" i="2157"/>
  <c r="B2456" i="2157"/>
  <c r="C2456" i="2157"/>
  <c r="F2456" i="2157"/>
  <c r="B2457" i="2157"/>
  <c r="C2457" i="2157"/>
  <c r="F2457" i="2157"/>
  <c r="B2458" i="2157"/>
  <c r="C2458" i="2157"/>
  <c r="F2458" i="2157"/>
  <c r="B2459" i="2157"/>
  <c r="C2459" i="2157"/>
  <c r="F2459" i="2157"/>
  <c r="B2460" i="2157"/>
  <c r="C2460" i="2157"/>
  <c r="F2460" i="2157"/>
  <c r="B2461" i="2157"/>
  <c r="C2461" i="2157"/>
  <c r="F2461" i="2157"/>
  <c r="B2462" i="2157"/>
  <c r="C2462" i="2157"/>
  <c r="F2462" i="2157"/>
  <c r="B2463" i="2157"/>
  <c r="C2463" i="2157"/>
  <c r="F2463" i="2157"/>
  <c r="B2464" i="2157"/>
  <c r="C2464" i="2157"/>
  <c r="F2464" i="2157"/>
  <c r="B2465" i="2157"/>
  <c r="C2465" i="2157"/>
  <c r="F2465" i="2157"/>
  <c r="B2466" i="2157"/>
  <c r="C2466" i="2157"/>
  <c r="F2466" i="2157"/>
  <c r="B2467" i="2157"/>
  <c r="C2467" i="2157"/>
  <c r="F2467" i="2157"/>
  <c r="B2468" i="2157"/>
  <c r="C2468" i="2157"/>
  <c r="F2468" i="2157"/>
  <c r="B2469" i="2157"/>
  <c r="C2469" i="2157"/>
  <c r="F2469" i="2157"/>
  <c r="B2470" i="2157"/>
  <c r="C2470" i="2157"/>
  <c r="F2470" i="2157"/>
  <c r="B2471" i="2157"/>
  <c r="C2471" i="2157"/>
  <c r="F2471" i="2157"/>
  <c r="B2472" i="2157"/>
  <c r="C2472" i="2157"/>
  <c r="F2472" i="2157"/>
  <c r="B2473" i="2157"/>
  <c r="C2473" i="2157"/>
  <c r="F2473" i="2157"/>
  <c r="B2474" i="2157"/>
  <c r="C2474" i="2157"/>
  <c r="F2474" i="2157"/>
  <c r="B2475" i="2157"/>
  <c r="C2475" i="2157"/>
  <c r="F2475" i="2157"/>
  <c r="B2476" i="2157"/>
  <c r="C2476" i="2157"/>
  <c r="F2476" i="2157"/>
  <c r="B2477" i="2157"/>
  <c r="C2477" i="2157"/>
  <c r="F2477" i="2157"/>
  <c r="B2478" i="2157"/>
  <c r="C2478" i="2157"/>
  <c r="F2478" i="2157"/>
  <c r="B2479" i="2157"/>
  <c r="C2479" i="2157"/>
  <c r="F2479" i="2157"/>
  <c r="B2480" i="2157"/>
  <c r="C2480" i="2157"/>
  <c r="F2480" i="2157"/>
  <c r="B2481" i="2157"/>
  <c r="C2481" i="2157"/>
  <c r="F2481" i="2157"/>
  <c r="B2482" i="2157"/>
  <c r="C2482" i="2157"/>
  <c r="F2482" i="2157"/>
  <c r="B2483" i="2157"/>
  <c r="C2483" i="2157"/>
  <c r="F2483" i="2157"/>
  <c r="B2484" i="2157"/>
  <c r="C2484" i="2157"/>
  <c r="F2484" i="2157"/>
  <c r="B2485" i="2157"/>
  <c r="C2485" i="2157"/>
  <c r="F2485" i="2157"/>
  <c r="B2486" i="2157"/>
  <c r="C2486" i="2157"/>
  <c r="F2486" i="2157"/>
  <c r="B2487" i="2157"/>
  <c r="C2487" i="2157"/>
  <c r="F2487" i="2157"/>
  <c r="B2488" i="2157"/>
  <c r="C2488" i="2157"/>
  <c r="F2488" i="2157"/>
  <c r="B2489" i="2157"/>
  <c r="C2489" i="2157"/>
  <c r="F2489" i="2157"/>
  <c r="B2490" i="2157"/>
  <c r="C2490" i="2157"/>
  <c r="F2490" i="2157"/>
  <c r="B2491" i="2157"/>
  <c r="C2491" i="2157"/>
  <c r="F2491" i="2157"/>
  <c r="B2492" i="2157"/>
  <c r="C2492" i="2157"/>
  <c r="F2492" i="2157"/>
  <c r="B2493" i="2157"/>
  <c r="C2493" i="2157"/>
  <c r="F2493" i="2157"/>
  <c r="B2494" i="2157"/>
  <c r="C2494" i="2157"/>
  <c r="F2494" i="2157"/>
  <c r="B2495" i="2157"/>
  <c r="C2495" i="2157"/>
  <c r="F2495" i="2157"/>
  <c r="B2496" i="2157"/>
  <c r="C2496" i="2157"/>
  <c r="F2496" i="2157"/>
  <c r="B2497" i="2157"/>
  <c r="C2497" i="2157"/>
  <c r="F2497" i="2157"/>
  <c r="B2498" i="2157"/>
  <c r="C2498" i="2157"/>
  <c r="F2498" i="2157"/>
  <c r="B2499" i="2157"/>
  <c r="C2499" i="2157"/>
  <c r="F2499" i="2157"/>
  <c r="B2500" i="2157"/>
  <c r="C2500" i="2157"/>
  <c r="F2500" i="2157"/>
  <c r="B2501" i="2157"/>
  <c r="C2501" i="2157"/>
  <c r="F2501" i="2157"/>
  <c r="B2502" i="2157"/>
  <c r="C2502" i="2157"/>
  <c r="F2502" i="2157"/>
  <c r="B2503" i="2157"/>
  <c r="C2503" i="2157"/>
  <c r="F2503" i="2157"/>
  <c r="B2504" i="2157"/>
  <c r="C2504" i="2157"/>
  <c r="F2504" i="2157"/>
  <c r="B2505" i="2157"/>
  <c r="C2505" i="2157"/>
  <c r="F2505" i="2157"/>
  <c r="B2506" i="2157"/>
  <c r="C2506" i="2157"/>
  <c r="F2506" i="2157"/>
  <c r="B2507" i="2157"/>
  <c r="C2507" i="2157"/>
  <c r="F2507" i="2157"/>
  <c r="B2508" i="2157"/>
  <c r="C2508" i="2157"/>
  <c r="F2508" i="2157"/>
  <c r="B2509" i="2157"/>
  <c r="C2509" i="2157"/>
  <c r="F2509" i="2157"/>
  <c r="B2510" i="2157"/>
  <c r="C2510" i="2157"/>
  <c r="F2510" i="2157"/>
  <c r="B2511" i="2157"/>
  <c r="C2511" i="2157"/>
  <c r="F2511" i="2157"/>
  <c r="B2512" i="2157"/>
  <c r="C2512" i="2157"/>
  <c r="F2512" i="2157"/>
  <c r="B2513" i="2157"/>
  <c r="C2513" i="2157"/>
  <c r="F2513" i="2157"/>
  <c r="B2514" i="2157"/>
  <c r="C2514" i="2157"/>
  <c r="F2514" i="2157"/>
  <c r="B2515" i="2157"/>
  <c r="C2515" i="2157"/>
  <c r="F2515" i="2157"/>
  <c r="B2516" i="2157"/>
  <c r="C2516" i="2157"/>
  <c r="F2516" i="2157"/>
  <c r="B2517" i="2157"/>
  <c r="C2517" i="2157"/>
  <c r="F2517" i="2157"/>
  <c r="B2518" i="2157"/>
  <c r="C2518" i="2157"/>
  <c r="F2518" i="2157"/>
  <c r="B2519" i="2157"/>
  <c r="C2519" i="2157"/>
  <c r="F2519" i="2157"/>
  <c r="B2520" i="2157"/>
  <c r="C2520" i="2157"/>
  <c r="F2520" i="2157"/>
  <c r="B2521" i="2157"/>
  <c r="C2521" i="2157"/>
  <c r="F2521" i="2157"/>
  <c r="B2522" i="2157"/>
  <c r="C2522" i="2157"/>
  <c r="F2522" i="2157"/>
  <c r="B2523" i="2157"/>
  <c r="C2523" i="2157"/>
  <c r="F2523" i="2157"/>
  <c r="B2524" i="2157"/>
  <c r="C2524" i="2157"/>
  <c r="F2524" i="2157"/>
  <c r="B2525" i="2157"/>
  <c r="C2525" i="2157"/>
  <c r="F2525" i="2157"/>
  <c r="B2526" i="2157"/>
  <c r="C2526" i="2157"/>
  <c r="F2526" i="2157"/>
  <c r="B2527" i="2157"/>
  <c r="C2527" i="2157"/>
  <c r="F2527" i="2157"/>
  <c r="B2528" i="2157"/>
  <c r="C2528" i="2157"/>
  <c r="F2528" i="2157"/>
  <c r="B2529" i="2157"/>
  <c r="C2529" i="2157"/>
  <c r="F2529" i="2157"/>
  <c r="B2530" i="2157"/>
  <c r="C2530" i="2157"/>
  <c r="F2530" i="2157"/>
  <c r="B2531" i="2157"/>
  <c r="C2531" i="2157"/>
  <c r="F2531" i="2157"/>
  <c r="B2532" i="2157"/>
  <c r="C2532" i="2157"/>
  <c r="F2532" i="2157"/>
  <c r="B2533" i="2157"/>
  <c r="C2533" i="2157"/>
  <c r="F2533" i="2157"/>
  <c r="B2534" i="2157"/>
  <c r="C2534" i="2157"/>
  <c r="F2534" i="2157"/>
  <c r="B2535" i="2157"/>
  <c r="C2535" i="2157"/>
  <c r="F2535" i="2157"/>
  <c r="B2536" i="2157"/>
  <c r="C2536" i="2157"/>
  <c r="F2536" i="2157"/>
  <c r="B2537" i="2157"/>
  <c r="C2537" i="2157"/>
  <c r="F2537" i="2157"/>
  <c r="B2538" i="2157"/>
  <c r="C2538" i="2157"/>
  <c r="F2538" i="2157"/>
  <c r="B2539" i="2157"/>
  <c r="C2539" i="2157"/>
  <c r="F2539" i="2157"/>
  <c r="B2540" i="2157"/>
  <c r="C2540" i="2157"/>
  <c r="F2540" i="2157"/>
  <c r="B2541" i="2157"/>
  <c r="C2541" i="2157"/>
  <c r="F2541" i="2157"/>
  <c r="B2542" i="2157"/>
  <c r="C2542" i="2157"/>
  <c r="F2542" i="2157"/>
  <c r="B2543" i="2157"/>
  <c r="C2543" i="2157"/>
  <c r="F2543" i="2157"/>
  <c r="B2544" i="2157"/>
  <c r="C2544" i="2157"/>
  <c r="F2544" i="2157"/>
  <c r="B2545" i="2157"/>
  <c r="C2545" i="2157"/>
  <c r="F2545" i="2157"/>
  <c r="B2546" i="2157"/>
  <c r="C2546" i="2157"/>
  <c r="F2546" i="2157"/>
  <c r="B2547" i="2157"/>
  <c r="C2547" i="2157"/>
  <c r="F2547" i="2157"/>
  <c r="B2548" i="2157"/>
  <c r="C2548" i="2157"/>
  <c r="F2548" i="2157"/>
  <c r="B3" i="2157"/>
  <c r="F3" i="2157"/>
  <c r="C3" i="2157"/>
  <c r="D284" i="2140"/>
  <c r="T284" i="2140" s="1"/>
  <c r="L398" i="2138"/>
  <c r="L7" i="2138" s="1"/>
  <c r="O7" i="2138"/>
  <c r="U7" i="2138"/>
  <c r="Q398" i="2137"/>
  <c r="Q7" i="2137" s="1"/>
  <c r="C7" i="2137"/>
  <c r="W7" i="2137"/>
  <c r="D7" i="2137"/>
  <c r="H7" i="2137"/>
  <c r="X7" i="2137"/>
  <c r="O398" i="2136"/>
  <c r="O7" i="2136" s="1"/>
  <c r="AA7" i="2136"/>
  <c r="AK7" i="2136"/>
  <c r="AT7" i="2136"/>
  <c r="AH32" i="2135"/>
  <c r="AH33" i="2135"/>
  <c r="AH35" i="2135"/>
  <c r="AH39" i="2135"/>
  <c r="AH41" i="2135"/>
  <c r="AH42" i="2135"/>
  <c r="AH43" i="2135"/>
  <c r="AH45" i="2135"/>
  <c r="AH53" i="2135"/>
  <c r="AH62" i="2135"/>
  <c r="AH64" i="2135"/>
  <c r="AH65" i="2135"/>
  <c r="AH71" i="2135"/>
  <c r="AH77" i="2135"/>
  <c r="AH78" i="2135"/>
  <c r="AH79" i="2135"/>
  <c r="D7" i="2133"/>
  <c r="C7" i="2132"/>
  <c r="T20" i="2129"/>
  <c r="BH22" i="2129"/>
  <c r="BH25" i="2129"/>
  <c r="BH26" i="2129"/>
  <c r="BH6" i="2129"/>
  <c r="AA9" i="2139"/>
  <c r="E7" i="2138"/>
  <c r="T7" i="2136"/>
  <c r="AL9" i="2139"/>
  <c r="AD9" i="2139"/>
  <c r="AC9" i="2139"/>
  <c r="AB9" i="2139"/>
  <c r="U9" i="2139"/>
  <c r="R400" i="2139"/>
  <c r="O400" i="2139"/>
  <c r="L400" i="2139"/>
  <c r="P400" i="2139"/>
  <c r="K400" i="2139"/>
  <c r="Q400" i="2139"/>
  <c r="J400" i="2139"/>
  <c r="I400" i="2139"/>
  <c r="N7" i="2138"/>
  <c r="T7" i="2137"/>
  <c r="J7" i="2137"/>
  <c r="X7" i="2136"/>
  <c r="AL7" i="2136"/>
  <c r="AB7" i="2136"/>
  <c r="AP7" i="2136"/>
  <c r="W7" i="2138"/>
  <c r="F7" i="2138"/>
  <c r="E7" i="2137"/>
  <c r="G7" i="2137"/>
  <c r="R7" i="2137"/>
  <c r="U7" i="2137"/>
  <c r="H400" i="2139"/>
  <c r="BD388" i="2140"/>
  <c r="E2331" i="2156" s="1"/>
  <c r="BD372" i="2140"/>
  <c r="E2315" i="2156" s="1"/>
  <c r="K2478" i="2156" s="1" a="1"/>
  <c r="K2478" i="2156" s="1"/>
  <c r="H2478" i="2157" s="1"/>
  <c r="I2478" i="2157" s="1"/>
  <c r="M7" i="2138"/>
  <c r="V7" i="2137"/>
  <c r="BD332" i="2140"/>
  <c r="E2275" i="2156" s="1"/>
  <c r="K2423" i="2156" s="1" a="1"/>
  <c r="K2423" i="2156" s="1"/>
  <c r="H2423" i="2157" s="1"/>
  <c r="I2423" i="2157" s="1"/>
  <c r="BD300" i="2140"/>
  <c r="E2243" i="2156" s="1"/>
  <c r="K1600" i="2156" s="1" a="1"/>
  <c r="K1600" i="2156" s="1"/>
  <c r="H1600" i="2157" s="1"/>
  <c r="I1600" i="2157" s="1"/>
  <c r="BA388" i="2140"/>
  <c r="E1164" i="2156" s="1"/>
  <c r="K2501" i="2156" s="1" a="1"/>
  <c r="K2501" i="2156" s="1"/>
  <c r="H2501" i="2157" s="1"/>
  <c r="I2501" i="2157" s="1"/>
  <c r="BA377" i="2140"/>
  <c r="E1153" i="2156" s="1"/>
  <c r="K2059" i="2156" s="1" a="1"/>
  <c r="K2059" i="2156" s="1"/>
  <c r="H2059" i="2157" s="1"/>
  <c r="I2059" i="2157" s="1"/>
  <c r="BA350" i="2140"/>
  <c r="E1126" i="2156" s="1"/>
  <c r="K1884" i="2156" s="1" a="1"/>
  <c r="K1884" i="2156" s="1"/>
  <c r="H1884" i="2157" s="1"/>
  <c r="I1884" i="2157" s="1"/>
  <c r="BA345" i="2140"/>
  <c r="E1121" i="2156" s="1"/>
  <c r="K1856" i="2156" s="1" a="1"/>
  <c r="K1856" i="2156" s="1"/>
  <c r="H1856" i="2157" s="1"/>
  <c r="I1856" i="2157" s="1"/>
  <c r="BA325" i="2140"/>
  <c r="E1101" i="2156" s="1"/>
  <c r="K1700" i="2156" s="1" a="1"/>
  <c r="K1700" i="2156" s="1"/>
  <c r="H1700" i="2157" s="1"/>
  <c r="I1700" i="2157" s="1"/>
  <c r="BA298" i="2140"/>
  <c r="E1074" i="2156" s="1"/>
  <c r="K1592" i="2156" s="1" a="1"/>
  <c r="K1592" i="2156" s="1"/>
  <c r="H1592" i="2157" s="1"/>
  <c r="I1592" i="2157" s="1"/>
  <c r="BA301" i="2140"/>
  <c r="E1077" i="2156" s="1"/>
  <c r="K1612" i="2156" s="1" a="1"/>
  <c r="K1612" i="2156" s="1"/>
  <c r="H1612" i="2157" s="1"/>
  <c r="I1612" i="2157" s="1"/>
  <c r="BA358" i="2140"/>
  <c r="E1134" i="2156" s="1"/>
  <c r="K1932" i="2156" s="1" a="1"/>
  <c r="K1932" i="2156" s="1"/>
  <c r="H1932" i="2157" s="1"/>
  <c r="I1932" i="2157" s="1"/>
  <c r="BA361" i="2140"/>
  <c r="E1137" i="2156" s="1"/>
  <c r="K1948" i="2156" s="1" a="1"/>
  <c r="K1948" i="2156" s="1"/>
  <c r="H1948" i="2157" s="1"/>
  <c r="I1948" i="2157" s="1"/>
  <c r="AZ352" i="2140"/>
  <c r="E739" i="2156" s="1"/>
  <c r="K1895" i="2156" s="1" a="1"/>
  <c r="K1895" i="2156" s="1"/>
  <c r="H1895" i="2157" s="1"/>
  <c r="I1895" i="2157" s="1"/>
  <c r="AZ285" i="2140"/>
  <c r="E672" i="2156" s="1"/>
  <c r="K1507" i="2156" s="1" a="1"/>
  <c r="K1507" i="2156" s="1"/>
  <c r="H1507" i="2157" s="1"/>
  <c r="I1507" i="2157" s="1"/>
  <c r="BB251" i="2140"/>
  <c r="E1416" i="2156" s="1"/>
  <c r="K455" i="2156" s="1" a="1"/>
  <c r="K455" i="2156" s="1"/>
  <c r="H455" i="2157" s="1"/>
  <c r="I455" i="2157" s="1"/>
  <c r="BA393" i="2140"/>
  <c r="E1169" i="2156" s="1"/>
  <c r="K2520" i="2156" s="1" a="1"/>
  <c r="K2520" i="2156" s="1"/>
  <c r="H2520" i="2157" s="1"/>
  <c r="I2520" i="2157" s="1"/>
  <c r="BA386" i="2140"/>
  <c r="E1162" i="2156" s="1"/>
  <c r="K2536" i="2156" s="1" a="1"/>
  <c r="K2536" i="2156" s="1"/>
  <c r="H2536" i="2157" s="1"/>
  <c r="I2536" i="2157" s="1"/>
  <c r="BA370" i="2140"/>
  <c r="E1146" i="2156" s="1"/>
  <c r="K2012" i="2156" s="1" a="1"/>
  <c r="K2012" i="2156" s="1"/>
  <c r="H2012" i="2157" s="1"/>
  <c r="I2012" i="2157" s="1"/>
  <c r="BA360" i="2140"/>
  <c r="E1136" i="2156" s="1"/>
  <c r="K1940" i="2156" s="1" a="1"/>
  <c r="K1940" i="2156" s="1"/>
  <c r="H1940" i="2157" s="1"/>
  <c r="I1940" i="2157" s="1"/>
  <c r="BA339" i="2140"/>
  <c r="E1115" i="2156" s="1"/>
  <c r="K1812" i="2156" s="1" a="1"/>
  <c r="K1812" i="2156" s="1"/>
  <c r="H1812" i="2157" s="1"/>
  <c r="I1812" i="2157" s="1"/>
  <c r="BA323" i="2140"/>
  <c r="E1099" i="2156" s="1"/>
  <c r="K1732" i="2156" s="1" a="1"/>
  <c r="K1732" i="2156" s="1"/>
  <c r="H1732" i="2157" s="1"/>
  <c r="I1732" i="2157" s="1"/>
  <c r="BA313" i="2140"/>
  <c r="E1089" i="2156" s="1"/>
  <c r="K1657" i="2156" s="1" a="1"/>
  <c r="K1657" i="2156" s="1"/>
  <c r="H1657" i="2157" s="1"/>
  <c r="I1657" i="2157" s="1"/>
  <c r="BA297" i="2140"/>
  <c r="E1073" i="2156" s="1"/>
  <c r="K1584" i="2156" s="1" a="1"/>
  <c r="K1584" i="2156" s="1"/>
  <c r="H1584" i="2157" s="1"/>
  <c r="I1584" i="2157" s="1"/>
  <c r="Q7" i="2136"/>
  <c r="AZ359" i="2140"/>
  <c r="E746" i="2156" s="1"/>
  <c r="K2461" i="2156" s="1" a="1"/>
  <c r="K2461" i="2156" s="1"/>
  <c r="H2461" i="2157" s="1"/>
  <c r="I2461" i="2157" s="1"/>
  <c r="BA373" i="2140"/>
  <c r="E1149" i="2156" s="1"/>
  <c r="K2027" i="2156" s="1" a="1"/>
  <c r="K2027" i="2156" s="1"/>
  <c r="H2027" i="2157" s="1"/>
  <c r="I2027" i="2157" s="1"/>
  <c r="BA368" i="2140"/>
  <c r="E1144" i="2156" s="1"/>
  <c r="K1995" i="2156" s="1" a="1"/>
  <c r="K1995" i="2156" s="1"/>
  <c r="H1995" i="2157" s="1"/>
  <c r="I1995" i="2157" s="1"/>
  <c r="BA362" i="2140"/>
  <c r="E1138" i="2156" s="1"/>
  <c r="K1956" i="2156" s="1" a="1"/>
  <c r="K1956" i="2156" s="1"/>
  <c r="H1956" i="2157" s="1"/>
  <c r="I1956" i="2157" s="1"/>
  <c r="BA346" i="2140"/>
  <c r="E1122" i="2156" s="1"/>
  <c r="K2434" i="2156" s="1" a="1"/>
  <c r="K2434" i="2156" s="1"/>
  <c r="H2434" i="2157" s="1"/>
  <c r="I2434" i="2157" s="1"/>
  <c r="BA331" i="2140"/>
  <c r="E1107" i="2156" s="1"/>
  <c r="K1756" i="2156" s="1" a="1"/>
  <c r="K1756" i="2156" s="1"/>
  <c r="H1756" i="2157" s="1"/>
  <c r="I1756" i="2157" s="1"/>
  <c r="BA321" i="2140"/>
  <c r="E1097" i="2156" s="1"/>
  <c r="K1692" i="2156" s="1" a="1"/>
  <c r="K1692" i="2156" s="1"/>
  <c r="H1692" i="2157" s="1"/>
  <c r="I1692" i="2157" s="1"/>
  <c r="BA305" i="2140"/>
  <c r="E1081" i="2156" s="1"/>
  <c r="K1636" i="2156" s="1" a="1"/>
  <c r="K1636" i="2156" s="1"/>
  <c r="H1636" i="2157" s="1"/>
  <c r="I1636" i="2157" s="1"/>
  <c r="BF295" i="2140"/>
  <c r="E3016" i="2156" s="1"/>
  <c r="K1575" i="2156" s="1" a="1"/>
  <c r="K1575" i="2156" s="1"/>
  <c r="H1575" i="2157" s="1"/>
  <c r="I1575" i="2157" s="1"/>
  <c r="BF375" i="2140"/>
  <c r="E3096" i="2156" s="1"/>
  <c r="K2042" i="2156" s="1" a="1"/>
  <c r="K2042" i="2156" s="1"/>
  <c r="H2042" i="2157" s="1"/>
  <c r="I2042" i="2157" s="1"/>
  <c r="BF311" i="2140"/>
  <c r="E3032" i="2156" s="1"/>
  <c r="K1645" i="2156" s="1" a="1"/>
  <c r="K1645" i="2156" s="1"/>
  <c r="H1645" i="2157" s="1"/>
  <c r="I1645" i="2157" s="1"/>
  <c r="AR7" i="2136"/>
  <c r="AC7" i="2136"/>
  <c r="AO7" i="2136"/>
  <c r="AZ375" i="2140"/>
  <c r="E762" i="2156" s="1"/>
  <c r="K2043" i="2156" s="1" a="1"/>
  <c r="K2043" i="2156" s="1"/>
  <c r="H2043" i="2157" s="1"/>
  <c r="I2043" i="2157" s="1"/>
  <c r="AZ379" i="2140"/>
  <c r="E766" i="2156" s="1"/>
  <c r="K2071" i="2156" s="1" a="1"/>
  <c r="K2071" i="2156" s="1"/>
  <c r="H2071" i="2157" s="1"/>
  <c r="I2071" i="2157" s="1"/>
  <c r="BF383" i="2140"/>
  <c r="E3104" i="2156" s="1"/>
  <c r="K2498" i="2156" s="1" a="1"/>
  <c r="K2498" i="2156" s="1"/>
  <c r="H2498" i="2157" s="1"/>
  <c r="I2498" i="2157" s="1"/>
  <c r="BF351" i="2140"/>
  <c r="E3072" i="2156" s="1"/>
  <c r="K1891" i="2156" s="1" a="1"/>
  <c r="K1891" i="2156" s="1"/>
  <c r="H1891" i="2157" s="1"/>
  <c r="I1891" i="2157" s="1"/>
  <c r="BF319" i="2140"/>
  <c r="E3040" i="2156" s="1"/>
  <c r="K1675" i="2156" s="1" a="1"/>
  <c r="K1675" i="2156" s="1"/>
  <c r="H1675" i="2157" s="1"/>
  <c r="I1675" i="2157" s="1"/>
  <c r="BF335" i="2140"/>
  <c r="E3056" i="2156" s="1"/>
  <c r="K1780" i="2156" s="1" a="1"/>
  <c r="K1780" i="2156" s="1"/>
  <c r="H1780" i="2157" s="1"/>
  <c r="I1780" i="2157" s="1"/>
  <c r="BF303" i="2140"/>
  <c r="E3024" i="2156" s="1"/>
  <c r="K1626" i="2156" s="1" a="1"/>
  <c r="K1626" i="2156" s="1"/>
  <c r="H1626" i="2157" s="1"/>
  <c r="I1626" i="2157" s="1"/>
  <c r="BF387" i="2140"/>
  <c r="E3108" i="2156" s="1"/>
  <c r="BF379" i="2140"/>
  <c r="E3100" i="2156" s="1"/>
  <c r="K2076" i="2156" s="1" a="1"/>
  <c r="K2076" i="2156" s="1"/>
  <c r="H2076" i="2157" s="1"/>
  <c r="I2076" i="2157" s="1"/>
  <c r="BF363" i="2140"/>
  <c r="E3084" i="2156" s="1"/>
  <c r="K2474" i="2156" s="1" a="1"/>
  <c r="K2474" i="2156" s="1"/>
  <c r="H2474" i="2157" s="1"/>
  <c r="I2474" i="2157" s="1"/>
  <c r="BF355" i="2140"/>
  <c r="E3076" i="2156" s="1"/>
  <c r="K1924" i="2156" s="1" a="1"/>
  <c r="K1924" i="2156" s="1"/>
  <c r="H1924" i="2157" s="1"/>
  <c r="I1924" i="2157" s="1"/>
  <c r="BF339" i="2140"/>
  <c r="E3060" i="2156" s="1"/>
  <c r="K1811" i="2156" s="1" a="1"/>
  <c r="K1811" i="2156" s="1"/>
  <c r="H1811" i="2157" s="1"/>
  <c r="I1811" i="2157" s="1"/>
  <c r="BF331" i="2140"/>
  <c r="E3052" i="2156" s="1"/>
  <c r="K1755" i="2156" s="1" a="1"/>
  <c r="K1755" i="2156" s="1"/>
  <c r="H1755" i="2157" s="1"/>
  <c r="I1755" i="2157" s="1"/>
  <c r="BF323" i="2140"/>
  <c r="E3044" i="2156" s="1"/>
  <c r="K1730" i="2156" s="1" a="1"/>
  <c r="K1730" i="2156" s="1"/>
  <c r="H1730" i="2157" s="1"/>
  <c r="I1730" i="2157" s="1"/>
  <c r="BF315" i="2140"/>
  <c r="E3036" i="2156" s="1"/>
  <c r="K2385" i="2156" s="1" a="1"/>
  <c r="K2385" i="2156" s="1"/>
  <c r="H2385" i="2157" s="1"/>
  <c r="I2385" i="2157" s="1"/>
  <c r="BF307" i="2140"/>
  <c r="E3028" i="2156" s="1"/>
  <c r="BF299" i="2140"/>
  <c r="E3020" i="2156" s="1"/>
  <c r="BF291" i="2140"/>
  <c r="E3012" i="2156" s="1"/>
  <c r="K1544" i="2156" s="1" a="1"/>
  <c r="K1544" i="2156" s="1"/>
  <c r="H1544" i="2157" s="1"/>
  <c r="I1544" i="2157" s="1"/>
  <c r="BG325" i="2140"/>
  <c r="E3435" i="2156" s="1"/>
  <c r="K1701" i="2156" s="1" a="1"/>
  <c r="K1701" i="2156" s="1"/>
  <c r="H1701" i="2157" s="1"/>
  <c r="BG333" i="2140"/>
  <c r="E3443" i="2156" s="1"/>
  <c r="K1765" i="2156" s="1" a="1"/>
  <c r="K1765" i="2156" s="1"/>
  <c r="H1765" i="2157" s="1"/>
  <c r="BF327" i="2140"/>
  <c r="E3048" i="2156" s="1"/>
  <c r="K1715" i="2156" s="1" a="1"/>
  <c r="K1715" i="2156" s="1"/>
  <c r="H1715" i="2157" s="1"/>
  <c r="AD7" i="2136"/>
  <c r="BG377" i="2140"/>
  <c r="E3487" i="2156" s="1"/>
  <c r="K2061" i="2156" s="1" a="1"/>
  <c r="K2061" i="2156" s="1"/>
  <c r="H2061" i="2157" s="1"/>
  <c r="BG313" i="2140"/>
  <c r="E3423" i="2156" s="1"/>
  <c r="K1658" i="2156" s="1" a="1"/>
  <c r="K1658" i="2156" s="1"/>
  <c r="H1658" i="2157" s="1"/>
  <c r="I1658" i="2157" s="1"/>
  <c r="BG385" i="2140"/>
  <c r="E3495" i="2156" s="1"/>
  <c r="K2532" i="2156" s="1" a="1"/>
  <c r="K2532" i="2156" s="1"/>
  <c r="H2532" i="2157" s="1"/>
  <c r="AZ385" i="2140"/>
  <c r="E772" i="2156" s="1"/>
  <c r="K2526" i="2156" s="1" a="1"/>
  <c r="K2526" i="2156" s="1"/>
  <c r="H2526" i="2157" s="1"/>
  <c r="I2526" i="2157" s="1"/>
  <c r="AZ369" i="2140"/>
  <c r="E756" i="2156" s="1"/>
  <c r="K1999" i="2156" s="1" a="1"/>
  <c r="K1999" i="2156" s="1"/>
  <c r="H1999" i="2157" s="1"/>
  <c r="AZ353" i="2140"/>
  <c r="E740" i="2156" s="1"/>
  <c r="K1904" i="2156" s="1" a="1"/>
  <c r="K1904" i="2156" s="1"/>
  <c r="H1904" i="2157" s="1"/>
  <c r="AZ328" i="2140"/>
  <c r="E715" i="2156" s="1"/>
  <c r="K1736" i="2156" s="1" a="1"/>
  <c r="K1736" i="2156" s="1"/>
  <c r="H1736" i="2157" s="1"/>
  <c r="AZ312" i="2140"/>
  <c r="E699" i="2156" s="1"/>
  <c r="K1649" i="2156" s="1" a="1"/>
  <c r="K1649" i="2156" s="1"/>
  <c r="H1649" i="2157" s="1"/>
  <c r="AZ296" i="2140"/>
  <c r="E683" i="2156" s="1"/>
  <c r="K2349" i="2156" s="1" a="1"/>
  <c r="K2349" i="2156" s="1"/>
  <c r="H2349" i="2157" s="1"/>
  <c r="BG373" i="2140"/>
  <c r="E3483" i="2156" s="1"/>
  <c r="K2029" i="2156" s="1" a="1"/>
  <c r="K2029" i="2156" s="1"/>
  <c r="H2029" i="2157" s="1"/>
  <c r="I2029" i="2157" s="1"/>
  <c r="BG389" i="2140"/>
  <c r="E3499" i="2156" s="1"/>
  <c r="BG345" i="2140"/>
  <c r="E3455" i="2156" s="1"/>
  <c r="K1861" i="2156" s="1" a="1"/>
  <c r="K1861" i="2156" s="1"/>
  <c r="H1861" i="2157" s="1"/>
  <c r="I1861" i="2157" s="1"/>
  <c r="BG353" i="2140"/>
  <c r="E3463" i="2156" s="1"/>
  <c r="K1909" i="2156" s="1" a="1"/>
  <c r="K1909" i="2156" s="1"/>
  <c r="H1909" i="2157" s="1"/>
  <c r="I1909" i="2157" s="1"/>
  <c r="BG289" i="2140"/>
  <c r="E3399" i="2156" s="1"/>
  <c r="K1536" i="2156" s="1" a="1"/>
  <c r="K1536" i="2156" s="1"/>
  <c r="H1536" i="2157" s="1"/>
  <c r="I1536" i="2157" s="1"/>
  <c r="P7" i="2137"/>
  <c r="AZ381" i="2140"/>
  <c r="E768" i="2156" s="1"/>
  <c r="K2087" i="2156" s="1" a="1"/>
  <c r="K2087" i="2156" s="1"/>
  <c r="H2087" i="2157" s="1"/>
  <c r="AZ373" i="2140"/>
  <c r="E760" i="2156" s="1"/>
  <c r="K2023" i="2156" s="1" a="1"/>
  <c r="K2023" i="2156" s="1"/>
  <c r="H2023" i="2157" s="1"/>
  <c r="I2023" i="2157" s="1"/>
  <c r="AZ365" i="2140"/>
  <c r="E752" i="2156" s="1"/>
  <c r="K1967" i="2156" s="1" a="1"/>
  <c r="K1967" i="2156" s="1"/>
  <c r="H1967" i="2157" s="1"/>
  <c r="AZ357" i="2140"/>
  <c r="E744" i="2156" s="1"/>
  <c r="K2453" i="2156" s="1" a="1"/>
  <c r="K2453" i="2156" s="1"/>
  <c r="H2453" i="2157" s="1"/>
  <c r="AZ349" i="2140"/>
  <c r="E736" i="2156" s="1"/>
  <c r="K1872" i="2156" s="1" a="1"/>
  <c r="K1872" i="2156" s="1"/>
  <c r="H1872" i="2157" s="1"/>
  <c r="I1872" i="2157" s="1"/>
  <c r="AZ340" i="2140"/>
  <c r="E727" i="2156" s="1"/>
  <c r="K1815" i="2156" s="1" a="1"/>
  <c r="K1815" i="2156" s="1"/>
  <c r="H1815" i="2157" s="1"/>
  <c r="AZ332" i="2140"/>
  <c r="E719" i="2156" s="1"/>
  <c r="K2421" i="2156" s="1" a="1"/>
  <c r="K2421" i="2156" s="1"/>
  <c r="H2421" i="2157" s="1"/>
  <c r="I2421" i="2157" s="1"/>
  <c r="AZ324" i="2140"/>
  <c r="E711" i="2156" s="1"/>
  <c r="K2405" i="2156" s="1" a="1"/>
  <c r="K2405" i="2156" s="1"/>
  <c r="H2405" i="2157" s="1"/>
  <c r="AZ316" i="2140"/>
  <c r="E703" i="2156" s="1"/>
  <c r="K2389" i="2156" s="1" a="1"/>
  <c r="K2389" i="2156" s="1"/>
  <c r="H2389" i="2157" s="1"/>
  <c r="AZ308" i="2140"/>
  <c r="E695" i="2156" s="1"/>
  <c r="K2373" i="2156" s="1" a="1"/>
  <c r="K2373" i="2156" s="1"/>
  <c r="H2373" i="2157" s="1"/>
  <c r="I2373" i="2157" s="1"/>
  <c r="AZ300" i="2140"/>
  <c r="E687" i="2156" s="1"/>
  <c r="K1598" i="2156" s="1" a="1"/>
  <c r="K1598" i="2156" s="1"/>
  <c r="H1598" i="2157" s="1"/>
  <c r="I1598" i="2157" s="1"/>
  <c r="AZ292" i="2140"/>
  <c r="E679" i="2156" s="1"/>
  <c r="K1547" i="2156" s="1" a="1"/>
  <c r="K1547" i="2156" s="1"/>
  <c r="H1547" i="2157" s="1"/>
  <c r="BF391" i="2140"/>
  <c r="E3112" i="2156" s="1"/>
  <c r="K2512" i="2156" s="1" a="1"/>
  <c r="K2512" i="2156" s="1"/>
  <c r="H2512" i="2157" s="1"/>
  <c r="BL26" i="2140"/>
  <c r="E5081" i="2156" s="1"/>
  <c r="K53" i="2156" s="1" a="1"/>
  <c r="K53" i="2156" s="1"/>
  <c r="H53" i="2157" s="1"/>
  <c r="I53" i="2157" s="1"/>
  <c r="AG9" i="2139"/>
  <c r="BG309" i="2140"/>
  <c r="E3419" i="2156" s="1"/>
  <c r="AZ380" i="2140"/>
  <c r="E767" i="2156" s="1"/>
  <c r="K2079" i="2156" s="1" a="1"/>
  <c r="K2079" i="2156" s="1"/>
  <c r="H2079" i="2157" s="1"/>
  <c r="I2079" i="2157" s="1"/>
  <c r="AZ364" i="2140"/>
  <c r="E751" i="2156" s="1"/>
  <c r="K1959" i="2156" s="1" a="1"/>
  <c r="K1959" i="2156" s="1"/>
  <c r="H1959" i="2157" s="1"/>
  <c r="AZ348" i="2140"/>
  <c r="E735" i="2156" s="1"/>
  <c r="K1865" i="2156" s="1" a="1"/>
  <c r="K1865" i="2156" s="1"/>
  <c r="H1865" i="2157" s="1"/>
  <c r="I1865" i="2157" s="1"/>
  <c r="AZ363" i="2140"/>
  <c r="E750" i="2156" s="1"/>
  <c r="K2469" i="2156" s="1" a="1"/>
  <c r="K2469" i="2156" s="1"/>
  <c r="H2469" i="2157" s="1"/>
  <c r="I2469" i="2157" s="1"/>
  <c r="AZ347" i="2140"/>
  <c r="E734" i="2156" s="1"/>
  <c r="K2437" i="2156" s="1" a="1"/>
  <c r="K2437" i="2156" s="1"/>
  <c r="H2437" i="2157" s="1"/>
  <c r="I2437" i="2157" s="1"/>
  <c r="BG301" i="2140"/>
  <c r="E3411" i="2156" s="1"/>
  <c r="K1611" i="2156" s="1" a="1"/>
  <c r="K1611" i="2156" s="1"/>
  <c r="H1611" i="2157" s="1"/>
  <c r="BL126" i="2140"/>
  <c r="E5181" i="2156" s="1"/>
  <c r="K1026" i="2156" s="1" a="1"/>
  <c r="K1026" i="2156" s="1"/>
  <c r="H1026" i="2157" s="1"/>
  <c r="I1026" i="2157" s="1"/>
  <c r="AI9" i="2139"/>
  <c r="BG341" i="2140"/>
  <c r="E3451" i="2156" s="1"/>
  <c r="K1829" i="2156" s="1" a="1"/>
  <c r="K1829" i="2156" s="1"/>
  <c r="H1829" i="2157" s="1"/>
  <c r="I1829" i="2157" s="1"/>
  <c r="BG361" i="2140"/>
  <c r="E3471" i="2156" s="1"/>
  <c r="K1949" i="2156" s="1" a="1"/>
  <c r="K1949" i="2156" s="1"/>
  <c r="H1949" i="2157" s="1"/>
  <c r="BG297" i="2140"/>
  <c r="E3407" i="2156" s="1"/>
  <c r="K1585" i="2156" s="1" a="1"/>
  <c r="K1585" i="2156" s="1"/>
  <c r="H1585" i="2157" s="1"/>
  <c r="I1585" i="2157" s="1"/>
  <c r="BG369" i="2140"/>
  <c r="E3479" i="2156" s="1"/>
  <c r="K2005" i="2156" s="1" a="1"/>
  <c r="K2005" i="2156" s="1"/>
  <c r="H2005" i="2157" s="1"/>
  <c r="I2005" i="2157" s="1"/>
  <c r="BG305" i="2140"/>
  <c r="E3415" i="2156" s="1"/>
  <c r="K1635" i="2156" s="1" a="1"/>
  <c r="K1635" i="2156" s="1"/>
  <c r="H1635" i="2157" s="1"/>
  <c r="I1635" i="2157" s="1"/>
  <c r="BG392" i="2140"/>
  <c r="E3502" i="2156" s="1"/>
  <c r="BG384" i="2140"/>
  <c r="E3494" i="2156" s="1"/>
  <c r="BG376" i="2140"/>
  <c r="E3486" i="2156" s="1"/>
  <c r="K2053" i="2156" s="1" a="1"/>
  <c r="K2053" i="2156" s="1"/>
  <c r="H2053" i="2157" s="1"/>
  <c r="I2053" i="2157" s="1"/>
  <c r="BG368" i="2140"/>
  <c r="E3478" i="2156" s="1"/>
  <c r="K1997" i="2156" s="1" a="1"/>
  <c r="K1997" i="2156" s="1"/>
  <c r="H1997" i="2157" s="1"/>
  <c r="I1997" i="2157" s="1"/>
  <c r="BG360" i="2140"/>
  <c r="E3470" i="2156" s="1"/>
  <c r="K1941" i="2156" s="1" a="1"/>
  <c r="K1941" i="2156" s="1"/>
  <c r="H1941" i="2157" s="1"/>
  <c r="BG352" i="2140"/>
  <c r="E3462" i="2156" s="1"/>
  <c r="K1901" i="2156" s="1" a="1"/>
  <c r="K1901" i="2156" s="1"/>
  <c r="H1901" i="2157" s="1"/>
  <c r="I1901" i="2157" s="1"/>
  <c r="BG344" i="2140"/>
  <c r="E3454" i="2156" s="1"/>
  <c r="K1853" i="2156" s="1" a="1"/>
  <c r="K1853" i="2156" s="1"/>
  <c r="H1853" i="2157" s="1"/>
  <c r="BG336" i="2140"/>
  <c r="E3446" i="2156" s="1"/>
  <c r="K1789" i="2156" s="1" a="1"/>
  <c r="K1789" i="2156" s="1"/>
  <c r="H1789" i="2157" s="1"/>
  <c r="I1789" i="2157" s="1"/>
  <c r="BG328" i="2140"/>
  <c r="E3438" i="2156" s="1"/>
  <c r="K1741" i="2156" s="1" a="1"/>
  <c r="K1741" i="2156" s="1"/>
  <c r="H1741" i="2157" s="1"/>
  <c r="BG320" i="2140"/>
  <c r="E3430" i="2156" s="1"/>
  <c r="K1685" i="2156" s="1" a="1"/>
  <c r="K1685" i="2156" s="1"/>
  <c r="H1685" i="2157" s="1"/>
  <c r="I1685" i="2157" s="1"/>
  <c r="BG312" i="2140"/>
  <c r="E3422" i="2156" s="1"/>
  <c r="BG304" i="2140"/>
  <c r="E3414" i="2156" s="1"/>
  <c r="K2362" i="2156" s="1" a="1"/>
  <c r="K2362" i="2156" s="1"/>
  <c r="H2362" i="2157" s="1"/>
  <c r="I2362" i="2157" s="1"/>
  <c r="BG296" i="2140"/>
  <c r="E3406" i="2156" s="1"/>
  <c r="K2354" i="2156" s="1" a="1"/>
  <c r="K2354" i="2156" s="1"/>
  <c r="H2354" i="2157" s="1"/>
  <c r="BA310" i="2140"/>
  <c r="E1086" i="2156" s="1"/>
  <c r="K2371" i="2156" s="1" a="1"/>
  <c r="K2371" i="2156" s="1"/>
  <c r="H2371" i="2157" s="1"/>
  <c r="I2371" i="2157" s="1"/>
  <c r="BA342" i="2140"/>
  <c r="E1118" i="2156" s="1"/>
  <c r="K1836" i="2156" s="1" a="1"/>
  <c r="K1836" i="2156" s="1"/>
  <c r="H1836" i="2157" s="1"/>
  <c r="AZ392" i="2140"/>
  <c r="E779" i="2156" s="1"/>
  <c r="K2516" i="2156" s="1" a="1"/>
  <c r="K2516" i="2156" s="1"/>
  <c r="H2516" i="2157" s="1"/>
  <c r="I2516" i="2157" s="1"/>
  <c r="AZ374" i="2140"/>
  <c r="E761" i="2156" s="1"/>
  <c r="K2031" i="2156" s="1" a="1"/>
  <c r="K2031" i="2156" s="1"/>
  <c r="H2031" i="2157" s="1"/>
  <c r="AZ358" i="2140"/>
  <c r="E745" i="2156" s="1"/>
  <c r="K1927" i="2156" s="1" a="1"/>
  <c r="K1927" i="2156" s="1"/>
  <c r="H1927" i="2157" s="1"/>
  <c r="I1927" i="2157" s="1"/>
  <c r="AZ343" i="2140"/>
  <c r="E730" i="2156" s="1"/>
  <c r="K1840" i="2156" s="1" a="1"/>
  <c r="K1840" i="2156" s="1"/>
  <c r="H1840" i="2157" s="1"/>
  <c r="I1840" i="2157" s="1"/>
  <c r="AZ327" i="2140"/>
  <c r="E714" i="2156" s="1"/>
  <c r="K1712" i="2156" s="1" a="1"/>
  <c r="K1712" i="2156" s="1"/>
  <c r="H1712" i="2157" s="1"/>
  <c r="I1712" i="2157" s="1"/>
  <c r="AZ311" i="2140"/>
  <c r="E698" i="2156" s="1"/>
  <c r="K1641" i="2156" s="1" a="1"/>
  <c r="K1641" i="2156" s="1"/>
  <c r="H1641" i="2157" s="1"/>
  <c r="AZ295" i="2140"/>
  <c r="E682" i="2156" s="1"/>
  <c r="K1571" i="2156" s="1" a="1"/>
  <c r="K1571" i="2156" s="1"/>
  <c r="H1571" i="2157" s="1"/>
  <c r="I1571" i="2157" s="1"/>
  <c r="BA387" i="2140"/>
  <c r="E1163" i="2156" s="1"/>
  <c r="K1539" i="2156" s="1" a="1"/>
  <c r="K1539" i="2156" s="1"/>
  <c r="H1539" i="2157" s="1"/>
  <c r="BA371" i="2140"/>
  <c r="E1147" i="2156" s="1"/>
  <c r="K2020" i="2156" s="1" a="1"/>
  <c r="K2020" i="2156" s="1"/>
  <c r="H2020" i="2157" s="1"/>
  <c r="I2020" i="2157" s="1"/>
  <c r="BA355" i="2140"/>
  <c r="E1131" i="2156" s="1"/>
  <c r="K1923" i="2156" s="1" a="1"/>
  <c r="K1923" i="2156" s="1"/>
  <c r="H1923" i="2157" s="1"/>
  <c r="I1923" i="2157" s="1"/>
  <c r="BA340" i="2140"/>
  <c r="E1116" i="2156" s="1"/>
  <c r="K1820" i="2156" s="1" a="1"/>
  <c r="K1820" i="2156" s="1"/>
  <c r="H1820" i="2157" s="1"/>
  <c r="I1820" i="2157" s="1"/>
  <c r="BA324" i="2140"/>
  <c r="E1100" i="2156" s="1"/>
  <c r="K2410" i="2156" s="1" a="1"/>
  <c r="K2410" i="2156" s="1"/>
  <c r="H2410" i="2157" s="1"/>
  <c r="I2410" i="2157" s="1"/>
  <c r="BA308" i="2140"/>
  <c r="E1084" i="2156" s="1"/>
  <c r="K2374" i="2156" s="1" a="1"/>
  <c r="K2374" i="2156" s="1"/>
  <c r="H2374" i="2157" s="1"/>
  <c r="I2374" i="2157" s="1"/>
  <c r="BA292" i="2140"/>
  <c r="E1068" i="2156" s="1"/>
  <c r="K1548" i="2156" s="1" a="1"/>
  <c r="K1548" i="2156" s="1"/>
  <c r="H1548" i="2157" s="1"/>
  <c r="I1548" i="2157" s="1"/>
  <c r="BA302" i="2140"/>
  <c r="E1078" i="2156" s="1"/>
  <c r="K1619" i="2156" s="1" a="1"/>
  <c r="K1619" i="2156" s="1"/>
  <c r="H1619" i="2157" s="1"/>
  <c r="I1619" i="2157" s="1"/>
  <c r="BA334" i="2140"/>
  <c r="E1110" i="2156" s="1"/>
  <c r="K1772" i="2156" s="1" a="1"/>
  <c r="K1772" i="2156" s="1"/>
  <c r="H1772" i="2157" s="1"/>
  <c r="BA365" i="2140"/>
  <c r="E1141" i="2156" s="1"/>
  <c r="K1969" i="2156" s="1" a="1"/>
  <c r="K1969" i="2156" s="1"/>
  <c r="H1969" i="2157" s="1"/>
  <c r="I1969" i="2157" s="1"/>
  <c r="AZ336" i="2140"/>
  <c r="E723" i="2156" s="1"/>
  <c r="K1783" i="2156" s="1" a="1"/>
  <c r="K1783" i="2156" s="1"/>
  <c r="H1783" i="2157" s="1"/>
  <c r="I1783" i="2157" s="1"/>
  <c r="AZ356" i="2140"/>
  <c r="E743" i="2156" s="1"/>
  <c r="K2445" i="2156" s="1" a="1"/>
  <c r="K2445" i="2156" s="1"/>
  <c r="H2445" i="2157" s="1"/>
  <c r="I2445" i="2157" s="1"/>
  <c r="AZ377" i="2140"/>
  <c r="E764" i="2156" s="1"/>
  <c r="K2055" i="2156" s="1" a="1"/>
  <c r="K2055" i="2156" s="1"/>
  <c r="H2055" i="2157" s="1"/>
  <c r="I2055" i="2157" s="1"/>
  <c r="AZ371" i="2140"/>
  <c r="E758" i="2156" s="1"/>
  <c r="K2016" i="2156" s="1" a="1"/>
  <c r="K2016" i="2156" s="1"/>
  <c r="H2016" i="2157" s="1"/>
  <c r="I2016" i="2157" s="1"/>
  <c r="AZ384" i="2140"/>
  <c r="E771" i="2156" s="1"/>
  <c r="AZ387" i="2140"/>
  <c r="E774" i="2156" s="1"/>
  <c r="K1538" i="2156" s="1" a="1"/>
  <c r="K1538" i="2156" s="1"/>
  <c r="H1538" i="2157" s="1"/>
  <c r="I1538" i="2157" s="1"/>
  <c r="BA319" i="2140"/>
  <c r="E1095" i="2156" s="1"/>
  <c r="K1676" i="2156" s="1" a="1"/>
  <c r="K1676" i="2156" s="1"/>
  <c r="H1676" i="2157" s="1"/>
  <c r="I1676" i="2157" s="1"/>
  <c r="BA335" i="2140"/>
  <c r="E1111" i="2156" s="1"/>
  <c r="K1776" i="2156" s="1" a="1"/>
  <c r="K1776" i="2156" s="1"/>
  <c r="H1776" i="2157" s="1"/>
  <c r="I1776" i="2157" s="1"/>
  <c r="BA356" i="2140"/>
  <c r="E1132" i="2156" s="1"/>
  <c r="K2450" i="2156" s="1" a="1"/>
  <c r="K2450" i="2156" s="1"/>
  <c r="H2450" i="2157" s="1"/>
  <c r="I2450" i="2157" s="1"/>
  <c r="BA357" i="2140"/>
  <c r="E1133" i="2156" s="1"/>
  <c r="K2458" i="2156" s="1" a="1"/>
  <c r="K2458" i="2156" s="1"/>
  <c r="H2458" i="2157" s="1"/>
  <c r="I2458" i="2157" s="1"/>
  <c r="BA294" i="2140"/>
  <c r="E1070" i="2156" s="1"/>
  <c r="K1567" i="2156" s="1" a="1"/>
  <c r="K1567" i="2156" s="1"/>
  <c r="H1567" i="2157" s="1"/>
  <c r="I1567" i="2157" s="1"/>
  <c r="BA380" i="2140"/>
  <c r="E1156" i="2156" s="1"/>
  <c r="K2083" i="2156" s="1" a="1"/>
  <c r="K2083" i="2156" s="1"/>
  <c r="H2083" i="2157" s="1"/>
  <c r="I2083" i="2157" s="1"/>
  <c r="BA364" i="2140"/>
  <c r="E1140" i="2156" s="1"/>
  <c r="K1964" i="2156" s="1" a="1"/>
  <c r="K1964" i="2156" s="1"/>
  <c r="H1964" i="2157" s="1"/>
  <c r="I1964" i="2157" s="1"/>
  <c r="BA348" i="2140"/>
  <c r="E1124" i="2156" s="1"/>
  <c r="K1868" i="2156" s="1" a="1"/>
  <c r="K1868" i="2156" s="1"/>
  <c r="H1868" i="2157" s="1"/>
  <c r="I1868" i="2157" s="1"/>
  <c r="BA315" i="2140"/>
  <c r="E1091" i="2156" s="1"/>
  <c r="K2386" i="2156" s="1" a="1"/>
  <c r="K2386" i="2156" s="1"/>
  <c r="H2386" i="2157" s="1"/>
  <c r="I2386" i="2157" s="1"/>
  <c r="BA307" i="2140"/>
  <c r="E1083" i="2156" s="1"/>
  <c r="K1639" i="2156" s="1" a="1"/>
  <c r="K1639" i="2156" s="1"/>
  <c r="H1639" i="2157" s="1"/>
  <c r="I1639" i="2157" s="1"/>
  <c r="BG357" i="2140"/>
  <c r="E3467" i="2156" s="1"/>
  <c r="K2459" i="2156" s="1" a="1"/>
  <c r="K2459" i="2156" s="1"/>
  <c r="H2459" i="2157" s="1"/>
  <c r="I2459" i="2157" s="1"/>
  <c r="BE393" i="2140"/>
  <c r="E2725" i="2156" s="1"/>
  <c r="K2519" i="2156" s="1" a="1"/>
  <c r="K2519" i="2156" s="1"/>
  <c r="H2519" i="2157" s="1"/>
  <c r="I2519" i="2157" s="1"/>
  <c r="BE385" i="2140"/>
  <c r="E2717" i="2156" s="1"/>
  <c r="K2528" i="2156" s="1" a="1"/>
  <c r="K2528" i="2156" s="1"/>
  <c r="H2528" i="2157" s="1"/>
  <c r="I2528" i="2157" s="1"/>
  <c r="BE377" i="2140"/>
  <c r="E2709" i="2156" s="1"/>
  <c r="K2056" i="2156" s="1" a="1"/>
  <c r="K2056" i="2156" s="1"/>
  <c r="H2056" i="2157" s="1"/>
  <c r="I2056" i="2157" s="1"/>
  <c r="BE369" i="2140"/>
  <c r="E2701" i="2156" s="1"/>
  <c r="K2000" i="2156" s="1" a="1"/>
  <c r="K2000" i="2156" s="1"/>
  <c r="H2000" i="2157" s="1"/>
  <c r="I2000" i="2157" s="1"/>
  <c r="BE361" i="2140"/>
  <c r="E2693" i="2156" s="1"/>
  <c r="K1944" i="2156" s="1" a="1"/>
  <c r="K1944" i="2156" s="1"/>
  <c r="H1944" i="2157" s="1"/>
  <c r="I1944" i="2157" s="1"/>
  <c r="BE353" i="2140"/>
  <c r="E2685" i="2156" s="1"/>
  <c r="K1903" i="2156" s="1" a="1"/>
  <c r="K1903" i="2156" s="1"/>
  <c r="H1903" i="2157" s="1"/>
  <c r="I1903" i="2157" s="1"/>
  <c r="BE345" i="2140"/>
  <c r="E2677" i="2156" s="1"/>
  <c r="K1857" i="2156" s="1" a="1"/>
  <c r="K1857" i="2156" s="1"/>
  <c r="H1857" i="2157" s="1"/>
  <c r="I1857" i="2157" s="1"/>
  <c r="BE337" i="2140"/>
  <c r="E2669" i="2156" s="1"/>
  <c r="K1792" i="2156" s="1" a="1"/>
  <c r="K1792" i="2156" s="1"/>
  <c r="H1792" i="2157" s="1"/>
  <c r="I1792" i="2157" s="1"/>
  <c r="BE329" i="2140"/>
  <c r="E2661" i="2156" s="1"/>
  <c r="K2414" i="2156" s="1" a="1"/>
  <c r="K2414" i="2156" s="1"/>
  <c r="H2414" i="2157" s="1"/>
  <c r="I2414" i="2157" s="1"/>
  <c r="BE321" i="2140"/>
  <c r="E2653" i="2156" s="1"/>
  <c r="K1688" i="2156" s="1" a="1"/>
  <c r="K1688" i="2156" s="1"/>
  <c r="H1688" i="2157" s="1"/>
  <c r="I1688" i="2157" s="1"/>
  <c r="BE313" i="2140"/>
  <c r="E2645" i="2156" s="1"/>
  <c r="K1653" i="2156" s="1" a="1"/>
  <c r="K1653" i="2156" s="1"/>
  <c r="H1653" i="2157" s="1"/>
  <c r="I1653" i="2157" s="1"/>
  <c r="BE305" i="2140"/>
  <c r="E2637" i="2156" s="1"/>
  <c r="K1630" i="2156" s="1" a="1"/>
  <c r="K1630" i="2156" s="1"/>
  <c r="H1630" i="2157" s="1"/>
  <c r="I1630" i="2157" s="1"/>
  <c r="BE297" i="2140"/>
  <c r="E2629" i="2156" s="1"/>
  <c r="K1579" i="2156" s="1" a="1"/>
  <c r="K1579" i="2156" s="1"/>
  <c r="H1579" i="2157" s="1"/>
  <c r="I1579" i="2157" s="1"/>
  <c r="BE289" i="2140"/>
  <c r="E2621" i="2156" s="1"/>
  <c r="K1532" i="2156" s="1" a="1"/>
  <c r="K1532" i="2156" s="1"/>
  <c r="H1532" i="2157" s="1"/>
  <c r="I1532" i="2157" s="1"/>
  <c r="BG365" i="2140"/>
  <c r="E3475" i="2156" s="1"/>
  <c r="K1973" i="2156" s="1" a="1"/>
  <c r="K1973" i="2156" s="1"/>
  <c r="H1973" i="2157" s="1"/>
  <c r="I1973" i="2157" s="1"/>
  <c r="BG393" i="2140"/>
  <c r="E3503" i="2156" s="1"/>
  <c r="K2524" i="2156" s="1" a="1"/>
  <c r="K2524" i="2156" s="1"/>
  <c r="H2524" i="2157" s="1"/>
  <c r="I2524" i="2157" s="1"/>
  <c r="BG329" i="2140"/>
  <c r="E3439" i="2156" s="1"/>
  <c r="K2419" i="2156" s="1" a="1"/>
  <c r="K2419" i="2156" s="1"/>
  <c r="H2419" i="2157" s="1"/>
  <c r="I2419" i="2157" s="1"/>
  <c r="BG337" i="2140"/>
  <c r="E3447" i="2156" s="1"/>
  <c r="K1797" i="2156" s="1" a="1"/>
  <c r="K1797" i="2156" s="1"/>
  <c r="H1797" i="2157" s="1"/>
  <c r="I1797" i="2157" s="1"/>
  <c r="BG388" i="2140"/>
  <c r="E3498" i="2156" s="1"/>
  <c r="BG380" i="2140"/>
  <c r="E3490" i="2156" s="1"/>
  <c r="K2085" i="2156" s="1" a="1"/>
  <c r="K2085" i="2156" s="1"/>
  <c r="H2085" i="2157" s="1"/>
  <c r="I2085" i="2157" s="1"/>
  <c r="BG372" i="2140"/>
  <c r="E3482" i="2156" s="1"/>
  <c r="K2483" i="2156" s="1" a="1"/>
  <c r="K2483" i="2156" s="1"/>
  <c r="H2483" i="2157" s="1"/>
  <c r="I2483" i="2157" s="1"/>
  <c r="BG364" i="2140"/>
  <c r="E3474" i="2156" s="1"/>
  <c r="K1965" i="2156" s="1" a="1"/>
  <c r="K1965" i="2156" s="1"/>
  <c r="H1965" i="2157" s="1"/>
  <c r="I1965" i="2157" s="1"/>
  <c r="BG356" i="2140"/>
  <c r="E3466" i="2156" s="1"/>
  <c r="K2451" i="2156" s="1" a="1"/>
  <c r="K2451" i="2156" s="1"/>
  <c r="H2451" i="2157" s="1"/>
  <c r="I2451" i="2157" s="1"/>
  <c r="BG348" i="2140"/>
  <c r="E3458" i="2156" s="1"/>
  <c r="K1869" i="2156" s="1" a="1"/>
  <c r="K1869" i="2156" s="1"/>
  <c r="H1869" i="2157" s="1"/>
  <c r="I1869" i="2157" s="1"/>
  <c r="BG340" i="2140"/>
  <c r="E3450" i="2156" s="1"/>
  <c r="K1821" i="2156" s="1" a="1"/>
  <c r="K1821" i="2156" s="1"/>
  <c r="H1821" i="2157" s="1"/>
  <c r="I1821" i="2157" s="1"/>
  <c r="BG332" i="2140"/>
  <c r="E3442" i="2156" s="1"/>
  <c r="K2427" i="2156" s="1" a="1"/>
  <c r="K2427" i="2156" s="1"/>
  <c r="H2427" i="2157" s="1"/>
  <c r="I2427" i="2157" s="1"/>
  <c r="BG324" i="2140"/>
  <c r="E3434" i="2156" s="1"/>
  <c r="K2411" i="2156" s="1" a="1"/>
  <c r="K2411" i="2156" s="1"/>
  <c r="H2411" i="2157" s="1"/>
  <c r="I2411" i="2157" s="1"/>
  <c r="BG316" i="2140"/>
  <c r="E3426" i="2156" s="1"/>
  <c r="K2395" i="2156" s="1" a="1"/>
  <c r="K2395" i="2156" s="1"/>
  <c r="H2395" i="2157" s="1"/>
  <c r="I2395" i="2157" s="1"/>
  <c r="BG308" i="2140"/>
  <c r="E3418" i="2156" s="1"/>
  <c r="K2379" i="2156" s="1" a="1"/>
  <c r="K2379" i="2156" s="1"/>
  <c r="H2379" i="2157" s="1"/>
  <c r="I2379" i="2157" s="1"/>
  <c r="BG300" i="2140"/>
  <c r="E3410" i="2156" s="1"/>
  <c r="K1604" i="2156" s="1" a="1"/>
  <c r="K1604" i="2156" s="1"/>
  <c r="H1604" i="2157" s="1"/>
  <c r="I1604" i="2157" s="1"/>
  <c r="BG292" i="2140"/>
  <c r="E3402" i="2156" s="1"/>
  <c r="K1553" i="2156" s="1" a="1"/>
  <c r="K1553" i="2156" s="1"/>
  <c r="H1553" i="2157" s="1"/>
  <c r="I1553" i="2157" s="1"/>
  <c r="BF359" i="2140"/>
  <c r="E3080" i="2156" s="1"/>
  <c r="K2465" i="2156" s="1" a="1"/>
  <c r="K2465" i="2156" s="1"/>
  <c r="H2465" i="2157" s="1"/>
  <c r="I2465" i="2157" s="1"/>
  <c r="BA299" i="2140"/>
  <c r="E1075" i="2156" s="1"/>
  <c r="K1596" i="2156" s="1" a="1"/>
  <c r="K1596" i="2156" s="1"/>
  <c r="H1596" i="2157" s="1"/>
  <c r="I1596" i="2157" s="1"/>
  <c r="BA326" i="2140"/>
  <c r="E1102" i="2156" s="1"/>
  <c r="K1708" i="2156" s="1" a="1"/>
  <c r="K1708" i="2156" s="1"/>
  <c r="H1708" i="2157" s="1"/>
  <c r="I1708" i="2157" s="1"/>
  <c r="BA352" i="2140"/>
  <c r="E1128" i="2156" s="1"/>
  <c r="K1900" i="2156" s="1" a="1"/>
  <c r="K1900" i="2156" s="1"/>
  <c r="H1900" i="2157" s="1"/>
  <c r="I1900" i="2157" s="1"/>
  <c r="BA384" i="2140"/>
  <c r="E1160" i="2156" s="1"/>
  <c r="AZ382" i="2140"/>
  <c r="E769" i="2156" s="1"/>
  <c r="K2485" i="2156" s="1" a="1"/>
  <c r="K2485" i="2156" s="1"/>
  <c r="H2485" i="2157" s="1"/>
  <c r="I2485" i="2157" s="1"/>
  <c r="AZ366" i="2140"/>
  <c r="E753" i="2156" s="1"/>
  <c r="K1975" i="2156" s="1" a="1"/>
  <c r="K1975" i="2156" s="1"/>
  <c r="H1975" i="2157" s="1"/>
  <c r="I1975" i="2157" s="1"/>
  <c r="AZ350" i="2140"/>
  <c r="E737" i="2156" s="1"/>
  <c r="K1879" i="2156" s="1" a="1"/>
  <c r="K1879" i="2156" s="1"/>
  <c r="H1879" i="2157" s="1"/>
  <c r="I1879" i="2157" s="1"/>
  <c r="AZ335" i="2140"/>
  <c r="E722" i="2156" s="1"/>
  <c r="K1775" i="2156" s="1" a="1"/>
  <c r="K1775" i="2156" s="1"/>
  <c r="H1775" i="2157" s="1"/>
  <c r="I1775" i="2157" s="1"/>
  <c r="AZ319" i="2140"/>
  <c r="E706" i="2156" s="1"/>
  <c r="K1672" i="2156" s="1" a="1"/>
  <c r="K1672" i="2156" s="1"/>
  <c r="H1672" i="2157" s="1"/>
  <c r="I1672" i="2157" s="1"/>
  <c r="AZ303" i="2140"/>
  <c r="E690" i="2156" s="1"/>
  <c r="K1623" i="2156" s="1" a="1"/>
  <c r="K1623" i="2156" s="1"/>
  <c r="H1623" i="2157" s="1"/>
  <c r="I1623" i="2157" s="1"/>
  <c r="AZ391" i="2140"/>
  <c r="E778" i="2156" s="1"/>
  <c r="K2507" i="2156" s="1" a="1"/>
  <c r="K2507" i="2156" s="1"/>
  <c r="H2507" i="2157" s="1"/>
  <c r="I2507" i="2157" s="1"/>
  <c r="AZ344" i="2140"/>
  <c r="E731" i="2156" s="1"/>
  <c r="K1847" i="2156" s="1" a="1"/>
  <c r="K1847" i="2156" s="1"/>
  <c r="H1847" i="2157" s="1"/>
  <c r="I1847" i="2157" s="1"/>
  <c r="BA379" i="2140"/>
  <c r="E1155" i="2156" s="1"/>
  <c r="K2072" i="2156" s="1" a="1"/>
  <c r="K2072" i="2156" s="1"/>
  <c r="H2072" i="2157" s="1"/>
  <c r="I2072" i="2157" s="1"/>
  <c r="BA363" i="2140"/>
  <c r="E1139" i="2156" s="1"/>
  <c r="K2471" i="2156" s="1" a="1"/>
  <c r="K2471" i="2156" s="1"/>
  <c r="H2471" i="2157" s="1"/>
  <c r="I2471" i="2157" s="1"/>
  <c r="BA347" i="2140"/>
  <c r="E1123" i="2156" s="1"/>
  <c r="K2439" i="2156" s="1" a="1"/>
  <c r="K2439" i="2156" s="1"/>
  <c r="H2439" i="2157" s="1"/>
  <c r="I2439" i="2157" s="1"/>
  <c r="BA332" i="2140"/>
  <c r="E1108" i="2156" s="1"/>
  <c r="K2425" i="2156" s="1" a="1"/>
  <c r="K2425" i="2156" s="1"/>
  <c r="H2425" i="2157" s="1"/>
  <c r="I2425" i="2157" s="1"/>
  <c r="BA316" i="2140"/>
  <c r="E1092" i="2156" s="1"/>
  <c r="K2390" i="2156" s="1" a="1"/>
  <c r="K2390" i="2156" s="1"/>
  <c r="H2390" i="2157" s="1"/>
  <c r="I2390" i="2157" s="1"/>
  <c r="BA300" i="2140"/>
  <c r="E1076" i="2156" s="1"/>
  <c r="K1601" i="2156" s="1" a="1"/>
  <c r="K1601" i="2156" s="1"/>
  <c r="H1601" i="2157" s="1"/>
  <c r="I1601" i="2157" s="1"/>
  <c r="BA318" i="2140"/>
  <c r="E1094" i="2156" s="1"/>
  <c r="K2398" i="2156" s="1" a="1"/>
  <c r="K2398" i="2156" s="1"/>
  <c r="H2398" i="2157" s="1"/>
  <c r="I2398" i="2157" s="1"/>
  <c r="BA349" i="2140"/>
  <c r="E1125" i="2156" s="1"/>
  <c r="K1876" i="2156" s="1" a="1"/>
  <c r="K1876" i="2156" s="1"/>
  <c r="H1876" i="2157" s="1"/>
  <c r="I1876" i="2157" s="1"/>
  <c r="BA381" i="2140"/>
  <c r="E1157" i="2156" s="1"/>
  <c r="K2088" i="2156" s="1" a="1"/>
  <c r="K2088" i="2156" s="1"/>
  <c r="H2088" i="2157" s="1"/>
  <c r="I2088" i="2157" s="1"/>
  <c r="AZ304" i="2140"/>
  <c r="E691" i="2156" s="1"/>
  <c r="K2356" i="2156" s="1" a="1"/>
  <c r="K2356" i="2156" s="1"/>
  <c r="H2356" i="2157" s="1"/>
  <c r="I2356" i="2157" s="1"/>
  <c r="AZ345" i="2140"/>
  <c r="E732" i="2156" s="1"/>
  <c r="K1855" i="2156" s="1" a="1"/>
  <c r="K1855" i="2156" s="1"/>
  <c r="H1855" i="2157" s="1"/>
  <c r="I1855" i="2157" s="1"/>
  <c r="AZ367" i="2140"/>
  <c r="E754" i="2156" s="1"/>
  <c r="K1983" i="2156" s="1" a="1"/>
  <c r="K1983" i="2156" s="1"/>
  <c r="H1983" i="2157" s="1"/>
  <c r="I1983" i="2157" s="1"/>
  <c r="AZ360" i="2140"/>
  <c r="E747" i="2156" s="1"/>
  <c r="K1935" i="2156" s="1" a="1"/>
  <c r="K1935" i="2156" s="1"/>
  <c r="H1935" i="2157" s="1"/>
  <c r="I1935" i="2157" s="1"/>
  <c r="AZ355" i="2140"/>
  <c r="E742" i="2156" s="1"/>
  <c r="K1919" i="2156" s="1" a="1"/>
  <c r="K1919" i="2156" s="1"/>
  <c r="H1919" i="2157" s="1"/>
  <c r="I1919" i="2157" s="1"/>
  <c r="BA378" i="2140"/>
  <c r="E1154" i="2156" s="1"/>
  <c r="K2068" i="2156" s="1" a="1"/>
  <c r="K2068" i="2156" s="1"/>
  <c r="H2068" i="2157" s="1"/>
  <c r="I2068" i="2157" s="1"/>
  <c r="BA354" i="2140"/>
  <c r="E1130" i="2156" s="1"/>
  <c r="K1916" i="2156" s="1" a="1"/>
  <c r="K1916" i="2156" s="1"/>
  <c r="H1916" i="2157" s="1"/>
  <c r="I1916" i="2157" s="1"/>
  <c r="BA337" i="2140"/>
  <c r="E1113" i="2156" s="1"/>
  <c r="K1794" i="2156" s="1" a="1"/>
  <c r="K1794" i="2156" s="1"/>
  <c r="H1794" i="2157" s="1"/>
  <c r="I1794" i="2157" s="1"/>
  <c r="BA329" i="2140"/>
  <c r="E1105" i="2156" s="1"/>
  <c r="K2418" i="2156" s="1" a="1"/>
  <c r="K2418" i="2156" s="1"/>
  <c r="H2418" i="2157" s="1"/>
  <c r="I2418" i="2157" s="1"/>
  <c r="BA303" i="2140"/>
  <c r="E1079" i="2156" s="1"/>
  <c r="K1627" i="2156" s="1" a="1"/>
  <c r="K1627" i="2156" s="1"/>
  <c r="H1627" i="2157" s="1"/>
  <c r="I1627" i="2157" s="1"/>
  <c r="BA330" i="2140"/>
  <c r="E1106" i="2156" s="1"/>
  <c r="K1748" i="2156" s="1" a="1"/>
  <c r="K1748" i="2156" s="1"/>
  <c r="AZ26" i="2140"/>
  <c r="E413" i="2156" s="1"/>
  <c r="K52" i="2156" s="1" a="1"/>
  <c r="K52" i="2156" s="1"/>
  <c r="H52" i="2157" s="1"/>
  <c r="I52" i="2157" s="1"/>
  <c r="K7" i="2137"/>
  <c r="AZ378" i="2140"/>
  <c r="E765" i="2156" s="1"/>
  <c r="K2063" i="2156" s="1" a="1"/>
  <c r="K2063" i="2156" s="1"/>
  <c r="H2063" i="2157" s="1"/>
  <c r="I2063" i="2157" s="1"/>
  <c r="AZ362" i="2140"/>
  <c r="E749" i="2156" s="1"/>
  <c r="K1951" i="2156" s="1" a="1"/>
  <c r="K1951" i="2156" s="1"/>
  <c r="H1951" i="2157" s="1"/>
  <c r="I1951" i="2157" s="1"/>
  <c r="AZ346" i="2140"/>
  <c r="E733" i="2156" s="1"/>
  <c r="K2429" i="2156" s="1" a="1"/>
  <c r="K2429" i="2156" s="1"/>
  <c r="H2429" i="2157" s="1"/>
  <c r="I2429" i="2157" s="1"/>
  <c r="AZ331" i="2140"/>
  <c r="E718" i="2156" s="1"/>
  <c r="K1752" i="2156" s="1" a="1"/>
  <c r="K1752" i="2156" s="1"/>
  <c r="H1752" i="2157" s="1"/>
  <c r="I1752" i="2157" s="1"/>
  <c r="AZ315" i="2140"/>
  <c r="E702" i="2156" s="1"/>
  <c r="K2382" i="2156" s="1" a="1"/>
  <c r="K2382" i="2156" s="1"/>
  <c r="H2382" i="2157" s="1"/>
  <c r="I2382" i="2157" s="1"/>
  <c r="AZ299" i="2140"/>
  <c r="E686" i="2156" s="1"/>
  <c r="K1595" i="2156" s="1" a="1"/>
  <c r="K1595" i="2156" s="1"/>
  <c r="H1595" i="2157" s="1"/>
  <c r="I1595" i="2157" s="1"/>
  <c r="BA375" i="2140"/>
  <c r="E1151" i="2156" s="1"/>
  <c r="K2045" i="2156" s="1" a="1"/>
  <c r="K2045" i="2156" s="1"/>
  <c r="H2045" i="2157" s="1"/>
  <c r="I2045" i="2157" s="1"/>
  <c r="BA359" i="2140"/>
  <c r="E1135" i="2156" s="1"/>
  <c r="K2466" i="2156" s="1" a="1"/>
  <c r="K2466" i="2156" s="1"/>
  <c r="H2466" i="2157" s="1"/>
  <c r="I2466" i="2157" s="1"/>
  <c r="BA344" i="2140"/>
  <c r="E1120" i="2156" s="1"/>
  <c r="K1848" i="2156" s="1" a="1"/>
  <c r="K1848" i="2156" s="1"/>
  <c r="H1848" i="2157" s="1"/>
  <c r="I1848" i="2157" s="1"/>
  <c r="BA328" i="2140"/>
  <c r="E1104" i="2156" s="1"/>
  <c r="K1740" i="2156" s="1" a="1"/>
  <c r="K1740" i="2156" s="1"/>
  <c r="H1740" i="2157" s="1"/>
  <c r="I1740" i="2157" s="1"/>
  <c r="BA312" i="2140"/>
  <c r="E1088" i="2156" s="1"/>
  <c r="K1650" i="2156" s="1" a="1"/>
  <c r="K1650" i="2156" s="1"/>
  <c r="H1650" i="2157" s="1"/>
  <c r="I1650" i="2157" s="1"/>
  <c r="BA296" i="2140"/>
  <c r="E1072" i="2156" s="1"/>
  <c r="K2353" i="2156" s="1" a="1"/>
  <c r="K2353" i="2156" s="1"/>
  <c r="H2353" i="2157" s="1"/>
  <c r="I2353" i="2157" s="1"/>
  <c r="BA279" i="2140"/>
  <c r="E1055" i="2156" s="1"/>
  <c r="K1477" i="2156" s="1" a="1"/>
  <c r="K1477" i="2156" s="1"/>
  <c r="H1477" i="2157" s="1"/>
  <c r="I1477" i="2157" s="1"/>
  <c r="AZ351" i="2140"/>
  <c r="E738" i="2156" s="1"/>
  <c r="K1888" i="2156" s="1" a="1"/>
  <c r="K1888" i="2156" s="1"/>
  <c r="H1888" i="2157" s="1"/>
  <c r="I1888" i="2157" s="1"/>
  <c r="AZ372" i="2140"/>
  <c r="E759" i="2156" s="1"/>
  <c r="K2480" i="2156" s="1" a="1"/>
  <c r="K2480" i="2156" s="1"/>
  <c r="H2480" i="2157" s="1"/>
  <c r="I2480" i="2157" s="1"/>
  <c r="AZ368" i="2140"/>
  <c r="E755" i="2156" s="1"/>
  <c r="K1991" i="2156" s="1" a="1"/>
  <c r="K1991" i="2156" s="1"/>
  <c r="H1991" i="2157" s="1"/>
  <c r="I1991" i="2157" s="1"/>
  <c r="AZ376" i="2140"/>
  <c r="E763" i="2156" s="1"/>
  <c r="K2048" i="2156" s="1" a="1"/>
  <c r="K2048" i="2156" s="1"/>
  <c r="H2048" i="2157" s="1"/>
  <c r="I2048" i="2157" s="1"/>
  <c r="BA385" i="2140"/>
  <c r="E1161" i="2156" s="1"/>
  <c r="K2527" i="2156" s="1" a="1"/>
  <c r="K2527" i="2156" s="1"/>
  <c r="H2527" i="2157" s="1"/>
  <c r="I2527" i="2157" s="1"/>
  <c r="BA369" i="2140"/>
  <c r="E1145" i="2156" s="1"/>
  <c r="K2002" i="2156" s="1" a="1"/>
  <c r="K2002" i="2156" s="1"/>
  <c r="H2002" i="2157" s="1"/>
  <c r="I2002" i="2157" s="1"/>
  <c r="BA353" i="2140"/>
  <c r="E1129" i="2156" s="1"/>
  <c r="K1908" i="2156" s="1" a="1"/>
  <c r="K1908" i="2156" s="1"/>
  <c r="H1908" i="2157" s="1"/>
  <c r="I1908" i="2157" s="1"/>
  <c r="BA338" i="2140"/>
  <c r="E1114" i="2156" s="1"/>
  <c r="K1804" i="2156" s="1" a="1"/>
  <c r="K1804" i="2156" s="1"/>
  <c r="H1804" i="2157" s="1"/>
  <c r="I1804" i="2157" s="1"/>
  <c r="BA322" i="2140"/>
  <c r="E1098" i="2156" s="1"/>
  <c r="K1722" i="2156" s="1" a="1"/>
  <c r="K1722" i="2156" s="1"/>
  <c r="H1722" i="2157" s="1"/>
  <c r="I1722" i="2157" s="1"/>
  <c r="BA306" i="2140"/>
  <c r="E1082" i="2156" s="1"/>
  <c r="K2365" i="2156" s="1" a="1"/>
  <c r="K2365" i="2156" s="1"/>
  <c r="H2365" i="2157" s="1"/>
  <c r="I2365" i="2157" s="1"/>
  <c r="BA376" i="2140"/>
  <c r="E1152" i="2156" s="1"/>
  <c r="K2052" i="2156" s="1" a="1"/>
  <c r="K2052" i="2156" s="1"/>
  <c r="H2052" i="2157" s="1"/>
  <c r="I2052" i="2157" s="1"/>
  <c r="BA343" i="2140"/>
  <c r="E1119" i="2156" s="1"/>
  <c r="K1844" i="2156" s="1" a="1"/>
  <c r="K1844" i="2156" s="1"/>
  <c r="H1844" i="2157" s="1"/>
  <c r="I1844" i="2157" s="1"/>
  <c r="BA327" i="2140"/>
  <c r="E1103" i="2156" s="1"/>
  <c r="K1716" i="2156" s="1" a="1"/>
  <c r="K1716" i="2156" s="1"/>
  <c r="H1716" i="2157" s="1"/>
  <c r="I1716" i="2157" s="1"/>
  <c r="BA311" i="2140"/>
  <c r="E1087" i="2156" s="1"/>
  <c r="K1646" i="2156" s="1" a="1"/>
  <c r="K1646" i="2156" s="1"/>
  <c r="H1646" i="2157" s="1"/>
  <c r="I1646" i="2157" s="1"/>
  <c r="BA295" i="2140"/>
  <c r="E1071" i="2156" s="1"/>
  <c r="K1576" i="2156" s="1" a="1"/>
  <c r="K1576" i="2156" s="1"/>
  <c r="H1576" i="2157" s="1"/>
  <c r="I1576" i="2157" s="1"/>
  <c r="K7" i="2138"/>
  <c r="BA314" i="2140"/>
  <c r="E1090" i="2156" s="1"/>
  <c r="K1661" i="2156" s="1" a="1"/>
  <c r="K1661" i="2156" s="1"/>
  <c r="H1661" i="2157" s="1"/>
  <c r="I1661" i="2157" s="1"/>
  <c r="BA372" i="2140"/>
  <c r="E1148" i="2156" s="1"/>
  <c r="K2482" i="2156" s="1" a="1"/>
  <c r="K2482" i="2156" s="1"/>
  <c r="H2482" i="2157" s="1"/>
  <c r="I2482" i="2157" s="1"/>
  <c r="BA317" i="2140"/>
  <c r="E1093" i="2156" s="1"/>
  <c r="K1664" i="2156" s="1" a="1"/>
  <c r="K1664" i="2156" s="1"/>
  <c r="H1664" i="2157" s="1"/>
  <c r="I1664" i="2157" s="1"/>
  <c r="AZ386" i="2140"/>
  <c r="E773" i="2156" s="1"/>
  <c r="K2534" i="2156" s="1" a="1"/>
  <c r="K2534" i="2156" s="1"/>
  <c r="H2534" i="2157" s="1"/>
  <c r="I2534" i="2157" s="1"/>
  <c r="AZ370" i="2140"/>
  <c r="E757" i="2156" s="1"/>
  <c r="K2007" i="2156" s="1" a="1"/>
  <c r="K2007" i="2156" s="1"/>
  <c r="H2007" i="2157" s="1"/>
  <c r="I2007" i="2157" s="1"/>
  <c r="AZ354" i="2140"/>
  <c r="E741" i="2156" s="1"/>
  <c r="K1914" i="2156" s="1" a="1"/>
  <c r="K1914" i="2156" s="1"/>
  <c r="H1914" i="2157" s="1"/>
  <c r="I1914" i="2157" s="1"/>
  <c r="AZ339" i="2140"/>
  <c r="E726" i="2156" s="1"/>
  <c r="K1807" i="2156" s="1" a="1"/>
  <c r="K1807" i="2156" s="1"/>
  <c r="H1807" i="2157" s="1"/>
  <c r="I1807" i="2157" s="1"/>
  <c r="AZ323" i="2140"/>
  <c r="E710" i="2156" s="1"/>
  <c r="K1731" i="2156" s="1" a="1"/>
  <c r="K1731" i="2156" s="1"/>
  <c r="AZ307" i="2140"/>
  <c r="E694" i="2156" s="1"/>
  <c r="K1638" i="2156" s="1" a="1"/>
  <c r="K1638" i="2156" s="1"/>
  <c r="H1638" i="2157" s="1"/>
  <c r="I1638" i="2157" s="1"/>
  <c r="AZ279" i="2140"/>
  <c r="E666" i="2156" s="1"/>
  <c r="K1472" i="2156" s="1" a="1"/>
  <c r="K1472" i="2156" s="1"/>
  <c r="H1472" i="2157" s="1"/>
  <c r="I1472" i="2157" s="1"/>
  <c r="BA383" i="2140"/>
  <c r="E1159" i="2156" s="1"/>
  <c r="K2495" i="2156" s="1" a="1"/>
  <c r="K2495" i="2156" s="1"/>
  <c r="BA367" i="2140"/>
  <c r="E1143" i="2156" s="1"/>
  <c r="K1988" i="2156" s="1" a="1"/>
  <c r="K1988" i="2156" s="1"/>
  <c r="H1988" i="2157" s="1"/>
  <c r="I1988" i="2157" s="1"/>
  <c r="BA351" i="2140"/>
  <c r="E1127" i="2156" s="1"/>
  <c r="K1892" i="2156" s="1" a="1"/>
  <c r="K1892" i="2156" s="1"/>
  <c r="H1892" i="2157" s="1"/>
  <c r="I1892" i="2157" s="1"/>
  <c r="BA336" i="2140"/>
  <c r="E1112" i="2156" s="1"/>
  <c r="K1786" i="2156" s="1" a="1"/>
  <c r="K1786" i="2156" s="1"/>
  <c r="BA320" i="2140"/>
  <c r="E1096" i="2156" s="1"/>
  <c r="K1681" i="2156" s="1" a="1"/>
  <c r="K1681" i="2156" s="1"/>
  <c r="H1681" i="2157" s="1"/>
  <c r="I1681" i="2157" s="1"/>
  <c r="BA304" i="2140"/>
  <c r="E1080" i="2156" s="1"/>
  <c r="K2361" i="2156" s="1" a="1"/>
  <c r="K2361" i="2156" s="1"/>
  <c r="H2361" i="2157" s="1"/>
  <c r="I2361" i="2157" s="1"/>
  <c r="AZ320" i="2140"/>
  <c r="E707" i="2156" s="1"/>
  <c r="K1679" i="2156" s="1" a="1"/>
  <c r="K1679" i="2156" s="1"/>
  <c r="H1679" i="2157" s="1"/>
  <c r="I1679" i="2157" s="1"/>
  <c r="AZ361" i="2140"/>
  <c r="E748" i="2156" s="1"/>
  <c r="K1943" i="2156" s="1" a="1"/>
  <c r="K1943" i="2156" s="1"/>
  <c r="H1943" i="2157" s="1"/>
  <c r="I1943" i="2157" s="1"/>
  <c r="AZ383" i="2140"/>
  <c r="E770" i="2156" s="1"/>
  <c r="K2493" i="2156" s="1" a="1"/>
  <c r="K2493" i="2156" s="1"/>
  <c r="H2493" i="2157" s="1"/>
  <c r="I2493" i="2157" s="1"/>
  <c r="BA293" i="2140"/>
  <c r="E1069" i="2156" s="1"/>
  <c r="K1559" i="2156" s="1" a="1"/>
  <c r="K1559" i="2156" s="1"/>
  <c r="H1559" i="2157" s="1"/>
  <c r="I1559" i="2157" s="1"/>
  <c r="BA309" i="2140"/>
  <c r="E1085" i="2156" s="1"/>
  <c r="K2368" i="2156" s="1" a="1"/>
  <c r="K2368" i="2156" s="1"/>
  <c r="H2368" i="2157" s="1"/>
  <c r="I2368" i="2157" s="1"/>
  <c r="BA341" i="2140"/>
  <c r="E1117" i="2156" s="1"/>
  <c r="K1826" i="2156" s="1" a="1"/>
  <c r="K1826" i="2156" s="1"/>
  <c r="H1826" i="2157" s="1"/>
  <c r="I1826" i="2157" s="1"/>
  <c r="BA366" i="2140"/>
  <c r="E1142" i="2156" s="1"/>
  <c r="K1980" i="2156" s="1" a="1"/>
  <c r="K1980" i="2156" s="1"/>
  <c r="H1980" i="2157" s="1"/>
  <c r="I1980" i="2157" s="1"/>
  <c r="BA382" i="2140"/>
  <c r="E1158" i="2156" s="1"/>
  <c r="K2487" i="2156" s="1" a="1"/>
  <c r="K2487" i="2156" s="1"/>
  <c r="H2487" i="2157" s="1"/>
  <c r="I2487" i="2157" s="1"/>
  <c r="BA374" i="2140"/>
  <c r="E1150" i="2156" s="1"/>
  <c r="K2034" i="2156" s="1" a="1"/>
  <c r="K2034" i="2156" s="1"/>
  <c r="H2034" i="2157" s="1"/>
  <c r="I2034" i="2157" s="1"/>
  <c r="BA333" i="2140"/>
  <c r="E1109" i="2156" s="1"/>
  <c r="K1764" i="2156" s="1" a="1"/>
  <c r="K1764" i="2156" s="1"/>
  <c r="H1764" i="2157" s="1"/>
  <c r="I1764" i="2157" s="1"/>
  <c r="L2410" i="2156"/>
  <c r="K2410" i="2157" s="1"/>
  <c r="I1539" i="2157"/>
  <c r="I1836" i="2157"/>
  <c r="L2005" i="2156"/>
  <c r="K2005" i="2157" s="1"/>
  <c r="I1949" i="2157"/>
  <c r="L1829" i="2156"/>
  <c r="K1829" i="2157" s="1"/>
  <c r="I1611" i="2157"/>
  <c r="L1611" i="2156"/>
  <c r="K1611" i="2157" s="1"/>
  <c r="L2469" i="2156"/>
  <c r="K2469" i="2157" s="1"/>
  <c r="L53" i="2156"/>
  <c r="K53" i="2157" s="1"/>
  <c r="I1547" i="2157"/>
  <c r="L2373" i="2156"/>
  <c r="K2373" i="2157" s="1"/>
  <c r="L2405" i="2156"/>
  <c r="K2405" i="2157" s="1"/>
  <c r="I2405" i="2157"/>
  <c r="I1815" i="2157"/>
  <c r="L2453" i="2156"/>
  <c r="K2453" i="2157" s="1"/>
  <c r="I2453" i="2157"/>
  <c r="L2023" i="2156"/>
  <c r="K2023" i="2157" s="1"/>
  <c r="BL67" i="2140"/>
  <c r="E5122" i="2156" s="1"/>
  <c r="K733" i="2156" s="1" a="1"/>
  <c r="K733" i="2156" s="1"/>
  <c r="H733" i="2157" s="1"/>
  <c r="I733" i="2157" s="1"/>
  <c r="I1715" i="2157"/>
  <c r="L1715" i="2156"/>
  <c r="K1715" i="2157" s="1"/>
  <c r="I1641" i="2157"/>
  <c r="I2031" i="2157"/>
  <c r="L2031" i="2156"/>
  <c r="K2031" i="2157" s="1"/>
  <c r="I2512" i="2157"/>
  <c r="I2349" i="2157"/>
  <c r="I1736" i="2157"/>
  <c r="L1736" i="2156"/>
  <c r="K1736" i="2157" s="1"/>
  <c r="I1999" i="2157"/>
  <c r="L1999" i="2156"/>
  <c r="K1999" i="2157" s="1"/>
  <c r="L1658" i="2156"/>
  <c r="K1658" i="2157" s="1"/>
  <c r="L1701" i="2156"/>
  <c r="K1701" i="2157" s="1"/>
  <c r="I1701" i="2157"/>
  <c r="I1772" i="2157"/>
  <c r="I2354" i="2157"/>
  <c r="I1741" i="2157"/>
  <c r="I1853" i="2157"/>
  <c r="I1941" i="2157"/>
  <c r="L2053" i="2156"/>
  <c r="K2053" i="2157" s="1"/>
  <c r="L1635" i="2156"/>
  <c r="K1635" i="2157" s="1"/>
  <c r="I2389" i="2157"/>
  <c r="I1967" i="2157"/>
  <c r="I2087" i="2157"/>
  <c r="I1959" i="2157"/>
  <c r="L1909" i="2156"/>
  <c r="K1909" i="2157" s="1"/>
  <c r="BL65" i="2140"/>
  <c r="E5120" i="2156" s="1"/>
  <c r="K716" i="2156" s="1" a="1"/>
  <c r="K716" i="2156" s="1"/>
  <c r="I1649" i="2157"/>
  <c r="I1904" i="2157"/>
  <c r="L2532" i="2156"/>
  <c r="K2532" i="2157" s="1"/>
  <c r="I2532" i="2157"/>
  <c r="I2061" i="2157"/>
  <c r="L2061" i="2156"/>
  <c r="K2061" i="2157" s="1"/>
  <c r="I1765" i="2157"/>
  <c r="D5833" i="2156" l="1"/>
  <c r="AW389" i="2140"/>
  <c r="AW386" i="2140"/>
  <c r="D5830" i="2156" s="1"/>
  <c r="D5823" i="2156"/>
  <c r="AW379" i="2140"/>
  <c r="AW373" i="2140"/>
  <c r="D5817" i="2156" s="1"/>
  <c r="D5814" i="2156"/>
  <c r="AW370" i="2140"/>
  <c r="AW363" i="2140"/>
  <c r="D5807" i="2156" s="1"/>
  <c r="D5801" i="2156"/>
  <c r="AW357" i="2140"/>
  <c r="AW354" i="2140"/>
  <c r="D5798" i="2156" s="1"/>
  <c r="D5791" i="2156"/>
  <c r="AW347" i="2140"/>
  <c r="AW341" i="2140"/>
  <c r="D5785" i="2156" s="1"/>
  <c r="D5782" i="2156"/>
  <c r="AW338" i="2140"/>
  <c r="D5775" i="2156"/>
  <c r="AW331" i="2140"/>
  <c r="D5769" i="2156"/>
  <c r="AW325" i="2140"/>
  <c r="D5766" i="2156"/>
  <c r="AW322" i="2140"/>
  <c r="D5759" i="2156"/>
  <c r="AW315" i="2140"/>
  <c r="D5753" i="2156"/>
  <c r="AW309" i="2140"/>
  <c r="D5750" i="2156"/>
  <c r="AW306" i="2140"/>
  <c r="D5743" i="2156"/>
  <c r="AW299" i="2140"/>
  <c r="D5737" i="2156"/>
  <c r="AW293" i="2140"/>
  <c r="D5734" i="2156"/>
  <c r="AW290" i="2140"/>
  <c r="D5727" i="2156"/>
  <c r="AW283" i="2140"/>
  <c r="D5721" i="2156"/>
  <c r="AW277" i="2140"/>
  <c r="D5718" i="2156"/>
  <c r="AW274" i="2140"/>
  <c r="D5711" i="2156"/>
  <c r="AW267" i="2140"/>
  <c r="D5705" i="2156"/>
  <c r="AW261" i="2140"/>
  <c r="D5702" i="2156"/>
  <c r="AW258" i="2140"/>
  <c r="D5695" i="2156"/>
  <c r="AW251" i="2140"/>
  <c r="D5689" i="2156"/>
  <c r="AW245" i="2140"/>
  <c r="D5686" i="2156"/>
  <c r="AW242" i="2140"/>
  <c r="D5679" i="2156"/>
  <c r="AW235" i="2140"/>
  <c r="D5673" i="2156"/>
  <c r="AW229" i="2140"/>
  <c r="D5670" i="2156"/>
  <c r="AW226" i="2140"/>
  <c r="D5663" i="2156"/>
  <c r="AW219" i="2140"/>
  <c r="D5657" i="2156"/>
  <c r="AW213" i="2140"/>
  <c r="D5654" i="2156"/>
  <c r="AW210" i="2140"/>
  <c r="D5647" i="2156"/>
  <c r="AW203" i="2140"/>
  <c r="D5641" i="2156"/>
  <c r="AW197" i="2140"/>
  <c r="D5638" i="2156"/>
  <c r="AW194" i="2140"/>
  <c r="D5631" i="2156"/>
  <c r="AW187" i="2140"/>
  <c r="D5625" i="2156"/>
  <c r="AW181" i="2140"/>
  <c r="D5622" i="2156"/>
  <c r="AW178" i="2140"/>
  <c r="D5615" i="2156"/>
  <c r="AW171" i="2140"/>
  <c r="D5609" i="2156"/>
  <c r="AW165" i="2140"/>
  <c r="D5606" i="2156"/>
  <c r="AW162" i="2140"/>
  <c r="D5599" i="2156"/>
  <c r="AW155" i="2140"/>
  <c r="D5593" i="2156"/>
  <c r="AW149" i="2140"/>
  <c r="D5590" i="2156"/>
  <c r="AW146" i="2140"/>
  <c r="D5583" i="2156"/>
  <c r="AW139" i="2140"/>
  <c r="D5577" i="2156"/>
  <c r="AW133" i="2140"/>
  <c r="D5574" i="2156"/>
  <c r="AW130" i="2140"/>
  <c r="D5564" i="2156"/>
  <c r="AW120" i="2140"/>
  <c r="D5558" i="2156"/>
  <c r="AW114" i="2140"/>
  <c r="D5555" i="2156"/>
  <c r="AW111" i="2140"/>
  <c r="D5548" i="2156"/>
  <c r="AW104" i="2140"/>
  <c r="D5542" i="2156"/>
  <c r="AW98" i="2140"/>
  <c r="D5539" i="2156"/>
  <c r="AW95" i="2140"/>
  <c r="D5532" i="2156"/>
  <c r="AW88" i="2140"/>
  <c r="D5526" i="2156"/>
  <c r="AW82" i="2140"/>
  <c r="D5523" i="2156"/>
  <c r="AW79" i="2140"/>
  <c r="D5516" i="2156"/>
  <c r="AW72" i="2140"/>
  <c r="D5510" i="2156"/>
  <c r="AW66" i="2140"/>
  <c r="D5507" i="2156"/>
  <c r="AW63" i="2140"/>
  <c r="D5500" i="2156"/>
  <c r="AW56" i="2140"/>
  <c r="D5494" i="2156"/>
  <c r="AW50" i="2140"/>
  <c r="D5491" i="2156"/>
  <c r="AW47" i="2140"/>
  <c r="D5484" i="2156"/>
  <c r="AW40" i="2140"/>
  <c r="D5478" i="2156"/>
  <c r="AW34" i="2140"/>
  <c r="D5475" i="2156"/>
  <c r="AW31" i="2140"/>
  <c r="D5468" i="2156"/>
  <c r="AW24" i="2140"/>
  <c r="D5462" i="2156"/>
  <c r="AW18" i="2140"/>
  <c r="D5459" i="2156"/>
  <c r="AW15" i="2140"/>
  <c r="D5452" i="2156"/>
  <c r="AW8" i="2140"/>
  <c r="D5446" i="2156"/>
  <c r="AV391" i="2140"/>
  <c r="BH27" i="2129"/>
  <c r="BH24" i="2129"/>
  <c r="D5443" i="2156"/>
  <c r="AV388" i="2140"/>
  <c r="D5436" i="2156"/>
  <c r="AV381" i="2140"/>
  <c r="D5430" i="2156"/>
  <c r="AV375" i="2140"/>
  <c r="D5427" i="2156"/>
  <c r="AV372" i="2140"/>
  <c r="D5420" i="2156"/>
  <c r="AV365" i="2140"/>
  <c r="D5414" i="2156"/>
  <c r="AV359" i="2140"/>
  <c r="D5411" i="2156"/>
  <c r="AV356" i="2140"/>
  <c r="D5404" i="2156"/>
  <c r="AV349" i="2140"/>
  <c r="D5398" i="2156"/>
  <c r="AV343" i="2140"/>
  <c r="D5395" i="2156"/>
  <c r="AV340" i="2140"/>
  <c r="D5388" i="2156"/>
  <c r="AV333" i="2140"/>
  <c r="D5382" i="2156"/>
  <c r="AV327" i="2140"/>
  <c r="D5379" i="2156"/>
  <c r="AV324" i="2140"/>
  <c r="D5372" i="2156"/>
  <c r="AV317" i="2140"/>
  <c r="D5366" i="2156"/>
  <c r="AV311" i="2140"/>
  <c r="D5363" i="2156"/>
  <c r="AV308" i="2140"/>
  <c r="D5356" i="2156"/>
  <c r="AV301" i="2140"/>
  <c r="D5350" i="2156"/>
  <c r="AV295" i="2140"/>
  <c r="D5347" i="2156"/>
  <c r="AV292" i="2140"/>
  <c r="D5340" i="2156"/>
  <c r="AV285" i="2140"/>
  <c r="D5334" i="2156"/>
  <c r="AV279" i="2140"/>
  <c r="D5331" i="2156"/>
  <c r="AV276" i="2140"/>
  <c r="D5324" i="2156"/>
  <c r="AV269" i="2140"/>
  <c r="D5318" i="2156"/>
  <c r="AV263" i="2140"/>
  <c r="D5315" i="2156"/>
  <c r="AV260" i="2140"/>
  <c r="D5308" i="2156"/>
  <c r="AV253" i="2140"/>
  <c r="D5302" i="2156"/>
  <c r="AV247" i="2140"/>
  <c r="D5299" i="2156"/>
  <c r="AV244" i="2140"/>
  <c r="D5292" i="2156"/>
  <c r="AV237" i="2140"/>
  <c r="D5286" i="2156"/>
  <c r="AV231" i="2140"/>
  <c r="D5283" i="2156"/>
  <c r="AV228" i="2140"/>
  <c r="D5276" i="2156"/>
  <c r="AV221" i="2140"/>
  <c r="D5270" i="2156"/>
  <c r="AV215" i="2140"/>
  <c r="D5267" i="2156"/>
  <c r="AV212" i="2140"/>
  <c r="D5260" i="2156"/>
  <c r="AV205" i="2140"/>
  <c r="D5254" i="2156"/>
  <c r="AV199" i="2140"/>
  <c r="D5251" i="2156"/>
  <c r="AV196" i="2140"/>
  <c r="D5244" i="2156"/>
  <c r="AV189" i="2140"/>
  <c r="D5238" i="2156"/>
  <c r="AV183" i="2140"/>
  <c r="D5235" i="2156"/>
  <c r="AV180" i="2140"/>
  <c r="D5228" i="2156"/>
  <c r="AV173" i="2140"/>
  <c r="D5222" i="2156"/>
  <c r="AV167" i="2140"/>
  <c r="D5219" i="2156"/>
  <c r="AV164" i="2140"/>
  <c r="D5212" i="2156"/>
  <c r="AV157" i="2140"/>
  <c r="D5206" i="2156"/>
  <c r="AV151" i="2140"/>
  <c r="D5203" i="2156"/>
  <c r="AV148" i="2140"/>
  <c r="D5196" i="2156"/>
  <c r="AV141" i="2140"/>
  <c r="D5190" i="2156"/>
  <c r="AV135" i="2140"/>
  <c r="D5187" i="2156"/>
  <c r="AV132" i="2140"/>
  <c r="D5180" i="2156"/>
  <c r="AV125" i="2140"/>
  <c r="D5178" i="2156"/>
  <c r="AV123" i="2140"/>
  <c r="D5176" i="2156"/>
  <c r="AV121" i="2140"/>
  <c r="D5174" i="2156"/>
  <c r="AV119" i="2140"/>
  <c r="D5172" i="2156"/>
  <c r="AV117" i="2140"/>
  <c r="D5170" i="2156"/>
  <c r="AV115" i="2140"/>
  <c r="D5168" i="2156"/>
  <c r="AV113" i="2140"/>
  <c r="D5166" i="2156"/>
  <c r="AV111" i="2140"/>
  <c r="D5164" i="2156"/>
  <c r="AV109" i="2140"/>
  <c r="D5162" i="2156"/>
  <c r="AV107" i="2140"/>
  <c r="D5160" i="2156"/>
  <c r="AV105" i="2140"/>
  <c r="D5158" i="2156"/>
  <c r="AV103" i="2140"/>
  <c r="D5156" i="2156"/>
  <c r="AV101" i="2140"/>
  <c r="D5154" i="2156"/>
  <c r="AV99" i="2140"/>
  <c r="D5152" i="2156"/>
  <c r="AV97" i="2140"/>
  <c r="D5150" i="2156"/>
  <c r="AV95" i="2140"/>
  <c r="D5148" i="2156"/>
  <c r="AV93" i="2140"/>
  <c r="D5146" i="2156"/>
  <c r="AV91" i="2140"/>
  <c r="D5144" i="2156"/>
  <c r="AV89" i="2140"/>
  <c r="D5142" i="2156"/>
  <c r="AV87" i="2140"/>
  <c r="D5140" i="2156"/>
  <c r="AV85" i="2140"/>
  <c r="D5138" i="2156"/>
  <c r="AV83" i="2140"/>
  <c r="D5136" i="2156"/>
  <c r="AV81" i="2140"/>
  <c r="D5134" i="2156"/>
  <c r="AV79" i="2140"/>
  <c r="D5132" i="2156"/>
  <c r="AV77" i="2140"/>
  <c r="D5130" i="2156"/>
  <c r="AV75" i="2140"/>
  <c r="D5128" i="2156"/>
  <c r="AV73" i="2140"/>
  <c r="D5126" i="2156"/>
  <c r="AV71" i="2140"/>
  <c r="D5124" i="2156"/>
  <c r="AV69" i="2140"/>
  <c r="D5111" i="2156"/>
  <c r="AV56" i="2140"/>
  <c r="D5105" i="2156"/>
  <c r="AV50" i="2140"/>
  <c r="D5102" i="2156"/>
  <c r="AV47" i="2140"/>
  <c r="D5095" i="2156"/>
  <c r="AV40" i="2140"/>
  <c r="D5089" i="2156"/>
  <c r="AV34" i="2140"/>
  <c r="D5086" i="2156"/>
  <c r="AV31" i="2140"/>
  <c r="D5075" i="2156"/>
  <c r="AV20" i="2140"/>
  <c r="D5072" i="2156"/>
  <c r="AV17" i="2140"/>
  <c r="D5061" i="2156"/>
  <c r="AV6" i="2140"/>
  <c r="D5057" i="2156"/>
  <c r="AU391" i="2140"/>
  <c r="D5054" i="2156"/>
  <c r="AU388" i="2140"/>
  <c r="D5043" i="2156"/>
  <c r="AU377" i="2140"/>
  <c r="D5040" i="2156"/>
  <c r="AU374" i="2140"/>
  <c r="D5029" i="2156"/>
  <c r="AU363" i="2140"/>
  <c r="D5025" i="2156"/>
  <c r="AU359" i="2140"/>
  <c r="D5022" i="2156"/>
  <c r="AU356" i="2140"/>
  <c r="D5011" i="2156"/>
  <c r="AU345" i="2140"/>
  <c r="D5008" i="2156"/>
  <c r="AU342" i="2140"/>
  <c r="D4997" i="2156"/>
  <c r="AU331" i="2140"/>
  <c r="D4979" i="2156"/>
  <c r="AU313" i="2140"/>
  <c r="D4976" i="2156"/>
  <c r="AU310" i="2140"/>
  <c r="D4965" i="2156"/>
  <c r="AU299" i="2140"/>
  <c r="D4947" i="2156"/>
  <c r="AU281" i="2140"/>
  <c r="D4944" i="2156"/>
  <c r="AU278" i="2140"/>
  <c r="D4933" i="2156"/>
  <c r="AU267" i="2140"/>
  <c r="D4915" i="2156"/>
  <c r="AU249" i="2140"/>
  <c r="D4912" i="2156"/>
  <c r="AU246" i="2140"/>
  <c r="D4901" i="2156"/>
  <c r="AU235" i="2140"/>
  <c r="D4883" i="2156"/>
  <c r="AU217" i="2140"/>
  <c r="D4880" i="2156"/>
  <c r="AU214" i="2140"/>
  <c r="D4869" i="2156"/>
  <c r="AU203" i="2140"/>
  <c r="D4851" i="2156"/>
  <c r="AU185" i="2140"/>
  <c r="D4848" i="2156"/>
  <c r="AU182" i="2140"/>
  <c r="D4837" i="2156"/>
  <c r="AU171" i="2140"/>
  <c r="D4819" i="2156"/>
  <c r="AU153" i="2140"/>
  <c r="D4816" i="2156"/>
  <c r="AU150" i="2140"/>
  <c r="D4805" i="2156"/>
  <c r="AU139" i="2140"/>
  <c r="D4784" i="2156"/>
  <c r="AU118" i="2140"/>
  <c r="D4780" i="2156"/>
  <c r="AU114" i="2140"/>
  <c r="D4777" i="2156"/>
  <c r="AU111" i="2140"/>
  <c r="D4752" i="2156"/>
  <c r="AU86" i="2140"/>
  <c r="D4748" i="2156"/>
  <c r="AU82" i="2140"/>
  <c r="D4745" i="2156"/>
  <c r="AU79" i="2140"/>
  <c r="D4720" i="2156"/>
  <c r="AU54" i="2140"/>
  <c r="D4716" i="2156"/>
  <c r="AU50" i="2140"/>
  <c r="D4713" i="2156"/>
  <c r="AU47" i="2140"/>
  <c r="D4688" i="2156"/>
  <c r="AU22" i="2140"/>
  <c r="D4684" i="2156"/>
  <c r="AU18" i="2140"/>
  <c r="D4681" i="2156"/>
  <c r="AU15" i="2140"/>
  <c r="D4656" i="2156"/>
  <c r="AT379" i="2140"/>
  <c r="D4652" i="2156"/>
  <c r="AT375" i="2140"/>
  <c r="D4649" i="2156"/>
  <c r="AT372" i="2140"/>
  <c r="D4624" i="2156"/>
  <c r="AT347" i="2140"/>
  <c r="D4620" i="2156"/>
  <c r="AT343" i="2140"/>
  <c r="D4617" i="2156"/>
  <c r="AT340" i="2140"/>
  <c r="D4592" i="2156"/>
  <c r="AT315" i="2140"/>
  <c r="D4588" i="2156"/>
  <c r="AT311" i="2140"/>
  <c r="D4585" i="2156"/>
  <c r="AT308" i="2140"/>
  <c r="D4560" i="2156"/>
  <c r="AT283" i="2140"/>
  <c r="D4556" i="2156"/>
  <c r="AT279" i="2140"/>
  <c r="D4553" i="2156"/>
  <c r="AT276" i="2140"/>
  <c r="D4528" i="2156"/>
  <c r="AT251" i="2140"/>
  <c r="D4524" i="2156"/>
  <c r="AT247" i="2140"/>
  <c r="D4521" i="2156"/>
  <c r="AT244" i="2140"/>
  <c r="D4496" i="2156"/>
  <c r="AT219" i="2140"/>
  <c r="D4492" i="2156"/>
  <c r="AT215" i="2140"/>
  <c r="D4489" i="2156"/>
  <c r="AT212" i="2140"/>
  <c r="D4464" i="2156"/>
  <c r="AT187" i="2140"/>
  <c r="D4460" i="2156"/>
  <c r="AT183" i="2140"/>
  <c r="D4457" i="2156"/>
  <c r="AT180" i="2140"/>
  <c r="D4432" i="2156"/>
  <c r="AT155" i="2140"/>
  <c r="D4428" i="2156"/>
  <c r="AT151" i="2140"/>
  <c r="D4425" i="2156"/>
  <c r="AT148" i="2140"/>
  <c r="D4393" i="2156"/>
  <c r="AT116" i="2140"/>
  <c r="D4390" i="2156"/>
  <c r="AT113" i="2140"/>
  <c r="D4379" i="2156"/>
  <c r="AT102" i="2140"/>
  <c r="D4361" i="2156"/>
  <c r="AT84" i="2140"/>
  <c r="D4358" i="2156"/>
  <c r="AT81" i="2140"/>
  <c r="D4340" i="2156"/>
  <c r="AT63" i="2140"/>
  <c r="D4306" i="2156"/>
  <c r="AT29" i="2140"/>
  <c r="D4302" i="2156"/>
  <c r="AT25" i="2140"/>
  <c r="D4299" i="2156"/>
  <c r="AT22" i="2140"/>
  <c r="D4295" i="2156"/>
  <c r="AT18" i="2140"/>
  <c r="D4276" i="2156"/>
  <c r="AS388" i="2140"/>
  <c r="D4242" i="2156"/>
  <c r="AS354" i="2140"/>
  <c r="D4238" i="2156"/>
  <c r="AS350" i="2140"/>
  <c r="D4235" i="2156"/>
  <c r="AS347" i="2140"/>
  <c r="D4231" i="2156"/>
  <c r="AS343" i="2140"/>
  <c r="D4212" i="2156"/>
  <c r="AS324" i="2140"/>
  <c r="D4178" i="2156"/>
  <c r="AS290" i="2140"/>
  <c r="D4174" i="2156"/>
  <c r="AS286" i="2140"/>
  <c r="D4171" i="2156"/>
  <c r="AS283" i="2140"/>
  <c r="D4167" i="2156"/>
  <c r="AS279" i="2140"/>
  <c r="D4148" i="2156"/>
  <c r="AS260" i="2140"/>
  <c r="D4114" i="2156"/>
  <c r="AS226" i="2140"/>
  <c r="D4110" i="2156"/>
  <c r="AS222" i="2140"/>
  <c r="D4107" i="2156"/>
  <c r="AS219" i="2140"/>
  <c r="D4103" i="2156"/>
  <c r="AS215" i="2140"/>
  <c r="D4084" i="2156"/>
  <c r="AS196" i="2140"/>
  <c r="D4050" i="2156"/>
  <c r="AS162" i="2140"/>
  <c r="D4046" i="2156"/>
  <c r="AS158" i="2140"/>
  <c r="D4043" i="2156"/>
  <c r="AS155" i="2140"/>
  <c r="D4039" i="2156"/>
  <c r="AS151" i="2140"/>
  <c r="D4020" i="2156"/>
  <c r="AS132" i="2140"/>
  <c r="D4005" i="2156"/>
  <c r="AS117" i="2140"/>
  <c r="D4002" i="2156"/>
  <c r="AS114" i="2140"/>
  <c r="D3998" i="2156"/>
  <c r="AS110" i="2140"/>
  <c r="D3973" i="2156"/>
  <c r="AS85" i="2140"/>
  <c r="D3970" i="2156"/>
  <c r="AS82" i="2140"/>
  <c r="D3966" i="2156"/>
  <c r="AS78" i="2140"/>
  <c r="D3940" i="2156"/>
  <c r="AS52" i="2140"/>
  <c r="D3937" i="2156"/>
  <c r="AS49" i="2140"/>
  <c r="D3926" i="2156"/>
  <c r="AS38" i="2140"/>
  <c r="D3908" i="2156"/>
  <c r="AS20" i="2140"/>
  <c r="D3905" i="2156"/>
  <c r="AS17" i="2140"/>
  <c r="D3894" i="2156"/>
  <c r="AS6" i="2140"/>
  <c r="D3876" i="2156"/>
  <c r="AR377" i="2140"/>
  <c r="D3873" i="2156"/>
  <c r="AR374" i="2140"/>
  <c r="D3862" i="2156"/>
  <c r="AR363" i="2140"/>
  <c r="D3844" i="2156"/>
  <c r="AR345" i="2140"/>
  <c r="D3841" i="2156"/>
  <c r="AR342" i="2140"/>
  <c r="D3830" i="2156"/>
  <c r="AR331" i="2140"/>
  <c r="D3812" i="2156"/>
  <c r="AR313" i="2140"/>
  <c r="D3809" i="2156"/>
  <c r="AR310" i="2140"/>
  <c r="D3798" i="2156"/>
  <c r="AR299" i="2140"/>
  <c r="D3780" i="2156"/>
  <c r="AR281" i="2140"/>
  <c r="D3777" i="2156"/>
  <c r="AR278" i="2140"/>
  <c r="D3766" i="2156"/>
  <c r="AR267" i="2140"/>
  <c r="D3748" i="2156"/>
  <c r="AR249" i="2140"/>
  <c r="D3745" i="2156"/>
  <c r="AR246" i="2140"/>
  <c r="D3734" i="2156"/>
  <c r="AR235" i="2140"/>
  <c r="D3716" i="2156"/>
  <c r="AR217" i="2140"/>
  <c r="D3713" i="2156"/>
  <c r="AR214" i="2140"/>
  <c r="D3702" i="2156"/>
  <c r="AR203" i="2140"/>
  <c r="D3684" i="2156"/>
  <c r="AR185" i="2140"/>
  <c r="D3681" i="2156"/>
  <c r="AR182" i="2140"/>
  <c r="D3670" i="2156"/>
  <c r="AR171" i="2140"/>
  <c r="D3652" i="2156"/>
  <c r="AR153" i="2140"/>
  <c r="D3649" i="2156"/>
  <c r="AR150" i="2140"/>
  <c r="D3638" i="2156"/>
  <c r="AR139" i="2140"/>
  <c r="D3621" i="2156"/>
  <c r="AR122" i="2140"/>
  <c r="D3618" i="2156"/>
  <c r="AR119" i="2140"/>
  <c r="D3607" i="2156"/>
  <c r="AR108" i="2140"/>
  <c r="D3589" i="2156"/>
  <c r="AR90" i="2140"/>
  <c r="D3586" i="2156"/>
  <c r="AR87" i="2140"/>
  <c r="D3575" i="2156"/>
  <c r="AR76" i="2140"/>
  <c r="D3557" i="2156"/>
  <c r="AR58" i="2140"/>
  <c r="D3553" i="2156"/>
  <c r="AR54" i="2140"/>
  <c r="D3504" i="2156"/>
  <c r="AR5" i="2140"/>
  <c r="K392" i="2162"/>
  <c r="AA392" i="2162" s="1"/>
  <c r="AQ392" i="2162" s="1"/>
  <c r="BG392" i="2162"/>
  <c r="BG389" i="2162"/>
  <c r="K389" i="2162"/>
  <c r="AA389" i="2162" s="1"/>
  <c r="AQ389" i="2162" s="1"/>
  <c r="BG384" i="2162"/>
  <c r="K384" i="2162"/>
  <c r="AA384" i="2162" s="1"/>
  <c r="AQ384" i="2162" s="1"/>
  <c r="K381" i="2162"/>
  <c r="AA381" i="2162" s="1"/>
  <c r="AQ381" i="2162" s="1"/>
  <c r="BG381" i="2162"/>
  <c r="BG376" i="2162"/>
  <c r="K376" i="2162"/>
  <c r="AA376" i="2162" s="1"/>
  <c r="AQ376" i="2162" s="1"/>
  <c r="K373" i="2162"/>
  <c r="AA373" i="2162" s="1"/>
  <c r="AQ373" i="2162" s="1"/>
  <c r="BG373" i="2162"/>
  <c r="BG368" i="2162"/>
  <c r="K368" i="2162"/>
  <c r="AA368" i="2162" s="1"/>
  <c r="AQ368" i="2162" s="1"/>
  <c r="BG365" i="2162"/>
  <c r="K365" i="2162"/>
  <c r="AA365" i="2162" s="1"/>
  <c r="AQ365" i="2162" s="1"/>
  <c r="K360" i="2162"/>
  <c r="AA360" i="2162" s="1"/>
  <c r="AQ360" i="2162" s="1"/>
  <c r="BG360" i="2162"/>
  <c r="BG357" i="2162"/>
  <c r="K357" i="2162"/>
  <c r="AA357" i="2162" s="1"/>
  <c r="AQ357" i="2162" s="1"/>
  <c r="K352" i="2162"/>
  <c r="AA352" i="2162" s="1"/>
  <c r="AQ352" i="2162" s="1"/>
  <c r="BG352" i="2162"/>
  <c r="BG349" i="2162"/>
  <c r="K349" i="2162"/>
  <c r="AA349" i="2162" s="1"/>
  <c r="AQ349" i="2162" s="1"/>
  <c r="K344" i="2162"/>
  <c r="AA344" i="2162" s="1"/>
  <c r="AQ344" i="2162" s="1"/>
  <c r="BG344" i="2162"/>
  <c r="BG341" i="2162"/>
  <c r="K341" i="2162"/>
  <c r="AA341" i="2162" s="1"/>
  <c r="AQ341" i="2162" s="1"/>
  <c r="BG336" i="2162"/>
  <c r="K336" i="2162"/>
  <c r="AA336" i="2162" s="1"/>
  <c r="AQ336" i="2162" s="1"/>
  <c r="BG333" i="2162"/>
  <c r="K333" i="2162"/>
  <c r="AA333" i="2162" s="1"/>
  <c r="AQ333" i="2162" s="1"/>
  <c r="BG328" i="2162"/>
  <c r="K328" i="2162"/>
  <c r="AA328" i="2162" s="1"/>
  <c r="AQ328" i="2162" s="1"/>
  <c r="BG325" i="2162"/>
  <c r="K325" i="2162"/>
  <c r="AA325" i="2162" s="1"/>
  <c r="AQ325" i="2162" s="1"/>
  <c r="K320" i="2162"/>
  <c r="AA320" i="2162" s="1"/>
  <c r="AQ320" i="2162" s="1"/>
  <c r="BG320" i="2162"/>
  <c r="K317" i="2162"/>
  <c r="AA317" i="2162" s="1"/>
  <c r="AQ317" i="2162" s="1"/>
  <c r="BG317" i="2162"/>
  <c r="K312" i="2162"/>
  <c r="AA312" i="2162" s="1"/>
  <c r="AQ312" i="2162" s="1"/>
  <c r="BG312" i="2162"/>
  <c r="K309" i="2162"/>
  <c r="AA309" i="2162" s="1"/>
  <c r="AQ309" i="2162" s="1"/>
  <c r="BG309" i="2162"/>
  <c r="K304" i="2162"/>
  <c r="AA304" i="2162" s="1"/>
  <c r="AQ304" i="2162" s="1"/>
  <c r="BG304" i="2162"/>
  <c r="K301" i="2162"/>
  <c r="AA301" i="2162" s="1"/>
  <c r="AQ301" i="2162" s="1"/>
  <c r="BG301" i="2162"/>
  <c r="K296" i="2162"/>
  <c r="AA296" i="2162" s="1"/>
  <c r="AQ296" i="2162" s="1"/>
  <c r="BG296" i="2162"/>
  <c r="K293" i="2162"/>
  <c r="AA293" i="2162" s="1"/>
  <c r="AQ293" i="2162" s="1"/>
  <c r="BG293" i="2162"/>
  <c r="K288" i="2162"/>
  <c r="AA288" i="2162" s="1"/>
  <c r="AQ288" i="2162" s="1"/>
  <c r="BG288" i="2162"/>
  <c r="J387" i="2162"/>
  <c r="Z387" i="2162" s="1"/>
  <c r="AP387" i="2162" s="1"/>
  <c r="BF387" i="2162"/>
  <c r="BF371" i="2162"/>
  <c r="J371" i="2162"/>
  <c r="Z371" i="2162" s="1"/>
  <c r="AP371" i="2162" s="1"/>
  <c r="J355" i="2162"/>
  <c r="Z355" i="2162" s="1"/>
  <c r="AP355" i="2162" s="1"/>
  <c r="BF355" i="2162"/>
  <c r="J339" i="2162"/>
  <c r="Z339" i="2162" s="1"/>
  <c r="AP339" i="2162" s="1"/>
  <c r="BF339" i="2162"/>
  <c r="J323" i="2162"/>
  <c r="Z323" i="2162" s="1"/>
  <c r="AP323" i="2162" s="1"/>
  <c r="BF323" i="2162"/>
  <c r="BF307" i="2162"/>
  <c r="J307" i="2162"/>
  <c r="Z307" i="2162" s="1"/>
  <c r="AP307" i="2162" s="1"/>
  <c r="J291" i="2162"/>
  <c r="Z291" i="2162" s="1"/>
  <c r="AP291" i="2162" s="1"/>
  <c r="BF291" i="2162"/>
  <c r="BD387" i="2162"/>
  <c r="H387" i="2162"/>
  <c r="X387" i="2162" s="1"/>
  <c r="AN387" i="2162" s="1"/>
  <c r="BD379" i="2162"/>
  <c r="H379" i="2162"/>
  <c r="X379" i="2162" s="1"/>
  <c r="AN379" i="2162" s="1"/>
  <c r="H371" i="2162"/>
  <c r="X371" i="2162" s="1"/>
  <c r="AN371" i="2162" s="1"/>
  <c r="BD371" i="2162"/>
  <c r="BD363" i="2162"/>
  <c r="H363" i="2162"/>
  <c r="X363" i="2162" s="1"/>
  <c r="AN363" i="2162" s="1"/>
  <c r="BD355" i="2162"/>
  <c r="H355" i="2162"/>
  <c r="X355" i="2162" s="1"/>
  <c r="AN355" i="2162" s="1"/>
  <c r="BD347" i="2162"/>
  <c r="H347" i="2162"/>
  <c r="X347" i="2162" s="1"/>
  <c r="AN347" i="2162" s="1"/>
  <c r="BD339" i="2162"/>
  <c r="H339" i="2162"/>
  <c r="X339" i="2162" s="1"/>
  <c r="AN339" i="2162" s="1"/>
  <c r="BD331" i="2162"/>
  <c r="H331" i="2162"/>
  <c r="X331" i="2162" s="1"/>
  <c r="AN331" i="2162" s="1"/>
  <c r="BD323" i="2162"/>
  <c r="H323" i="2162"/>
  <c r="X323" i="2162" s="1"/>
  <c r="AN323" i="2162" s="1"/>
  <c r="H315" i="2162"/>
  <c r="X315" i="2162" s="1"/>
  <c r="AN315" i="2162" s="1"/>
  <c r="BD315" i="2162"/>
  <c r="H307" i="2162"/>
  <c r="X307" i="2162" s="1"/>
  <c r="AN307" i="2162" s="1"/>
  <c r="BD307" i="2162"/>
  <c r="H299" i="2162"/>
  <c r="X299" i="2162" s="1"/>
  <c r="AN299" i="2162" s="1"/>
  <c r="BD299" i="2162"/>
  <c r="H291" i="2162"/>
  <c r="X291" i="2162" s="1"/>
  <c r="AN291" i="2162" s="1"/>
  <c r="BD291" i="2162"/>
  <c r="D1411" i="2156"/>
  <c r="AL246" i="2140"/>
  <c r="D1395" i="2156"/>
  <c r="AL230" i="2140"/>
  <c r="D1379" i="2156"/>
  <c r="AL214" i="2140"/>
  <c r="D1363" i="2156"/>
  <c r="AL198" i="2140"/>
  <c r="D1347" i="2156"/>
  <c r="AL182" i="2140"/>
  <c r="D1331" i="2156"/>
  <c r="AL166" i="2140"/>
  <c r="D1315" i="2156"/>
  <c r="AL150" i="2140"/>
  <c r="D1299" i="2156"/>
  <c r="AL134" i="2140"/>
  <c r="D1285" i="2156"/>
  <c r="AL120" i="2140"/>
  <c r="D1253" i="2156"/>
  <c r="AL88" i="2140"/>
  <c r="D1221" i="2156"/>
  <c r="AL56" i="2140"/>
  <c r="D1189" i="2156"/>
  <c r="AL24" i="2140"/>
  <c r="D5835" i="2156"/>
  <c r="AW391" i="2140"/>
  <c r="D5829" i="2156"/>
  <c r="AW385" i="2140"/>
  <c r="D5826" i="2156"/>
  <c r="AW382" i="2140"/>
  <c r="D5819" i="2156"/>
  <c r="AW375" i="2140"/>
  <c r="D5813" i="2156"/>
  <c r="AW369" i="2140"/>
  <c r="D5810" i="2156"/>
  <c r="AW366" i="2140"/>
  <c r="D5803" i="2156"/>
  <c r="AW359" i="2140"/>
  <c r="D5797" i="2156"/>
  <c r="AW353" i="2140"/>
  <c r="D5794" i="2156"/>
  <c r="AW350" i="2140"/>
  <c r="D5787" i="2156"/>
  <c r="AW343" i="2140"/>
  <c r="D5781" i="2156"/>
  <c r="AW337" i="2140"/>
  <c r="D5778" i="2156"/>
  <c r="AW334" i="2140"/>
  <c r="D5771" i="2156"/>
  <c r="AW327" i="2140"/>
  <c r="D5765" i="2156"/>
  <c r="AW321" i="2140"/>
  <c r="D5762" i="2156"/>
  <c r="AW318" i="2140"/>
  <c r="D5755" i="2156"/>
  <c r="AW311" i="2140"/>
  <c r="D5749" i="2156"/>
  <c r="AW305" i="2140"/>
  <c r="D5746" i="2156"/>
  <c r="AW302" i="2140"/>
  <c r="D5739" i="2156"/>
  <c r="AW295" i="2140"/>
  <c r="D5733" i="2156"/>
  <c r="AW289" i="2140"/>
  <c r="D5730" i="2156"/>
  <c r="AW286" i="2140"/>
  <c r="D5723" i="2156"/>
  <c r="AW279" i="2140"/>
  <c r="D5717" i="2156"/>
  <c r="AW273" i="2140"/>
  <c r="D5714" i="2156"/>
  <c r="AW270" i="2140"/>
  <c r="D5707" i="2156"/>
  <c r="AW263" i="2140"/>
  <c r="D5701" i="2156"/>
  <c r="AW257" i="2140"/>
  <c r="D5698" i="2156"/>
  <c r="AW254" i="2140"/>
  <c r="D5691" i="2156"/>
  <c r="AW247" i="2140"/>
  <c r="D5685" i="2156"/>
  <c r="AW241" i="2140"/>
  <c r="D5682" i="2156"/>
  <c r="AW238" i="2140"/>
  <c r="D5675" i="2156"/>
  <c r="AW231" i="2140"/>
  <c r="D5669" i="2156"/>
  <c r="AW225" i="2140"/>
  <c r="D5666" i="2156"/>
  <c r="AW222" i="2140"/>
  <c r="D5659" i="2156"/>
  <c r="AW215" i="2140"/>
  <c r="D5653" i="2156"/>
  <c r="AW209" i="2140"/>
  <c r="D5650" i="2156"/>
  <c r="AW206" i="2140"/>
  <c r="D5643" i="2156"/>
  <c r="AW199" i="2140"/>
  <c r="D5637" i="2156"/>
  <c r="AW193" i="2140"/>
  <c r="D5634" i="2156"/>
  <c r="AW190" i="2140"/>
  <c r="D5627" i="2156"/>
  <c r="AW183" i="2140"/>
  <c r="D5621" i="2156"/>
  <c r="AW177" i="2140"/>
  <c r="D5618" i="2156"/>
  <c r="AW174" i="2140"/>
  <c r="D5611" i="2156"/>
  <c r="AW167" i="2140"/>
  <c r="D5605" i="2156"/>
  <c r="AW161" i="2140"/>
  <c r="D5602" i="2156"/>
  <c r="AW158" i="2140"/>
  <c r="D5595" i="2156"/>
  <c r="AW151" i="2140"/>
  <c r="D5589" i="2156"/>
  <c r="AW145" i="2140"/>
  <c r="D5586" i="2156"/>
  <c r="AW142" i="2140"/>
  <c r="D5579" i="2156"/>
  <c r="AW135" i="2140"/>
  <c r="D5573" i="2156"/>
  <c r="AW129" i="2140"/>
  <c r="D5567" i="2156"/>
  <c r="AW123" i="2140"/>
  <c r="D5560" i="2156"/>
  <c r="AW116" i="2140"/>
  <c r="D5554" i="2156"/>
  <c r="AW110" i="2140"/>
  <c r="D5551" i="2156"/>
  <c r="AW107" i="2140"/>
  <c r="D5544" i="2156"/>
  <c r="AW100" i="2140"/>
  <c r="D5538" i="2156"/>
  <c r="AW94" i="2140"/>
  <c r="D5535" i="2156"/>
  <c r="AW91" i="2140"/>
  <c r="D5528" i="2156"/>
  <c r="AW84" i="2140"/>
  <c r="D5522" i="2156"/>
  <c r="AW78" i="2140"/>
  <c r="D5519" i="2156"/>
  <c r="AW75" i="2140"/>
  <c r="D5512" i="2156"/>
  <c r="AW68" i="2140"/>
  <c r="D5506" i="2156"/>
  <c r="AW62" i="2140"/>
  <c r="D5503" i="2156"/>
  <c r="AW59" i="2140"/>
  <c r="D5496" i="2156"/>
  <c r="AW52" i="2140"/>
  <c r="D5490" i="2156"/>
  <c r="AW46" i="2140"/>
  <c r="D5487" i="2156"/>
  <c r="AW43" i="2140"/>
  <c r="D5480" i="2156"/>
  <c r="AW36" i="2140"/>
  <c r="D5474" i="2156"/>
  <c r="AW30" i="2140"/>
  <c r="D5471" i="2156"/>
  <c r="AW27" i="2140"/>
  <c r="D5464" i="2156"/>
  <c r="AW20" i="2140"/>
  <c r="D5458" i="2156"/>
  <c r="AW14" i="2140"/>
  <c r="D5455" i="2156"/>
  <c r="AW11" i="2140"/>
  <c r="D5448" i="2156"/>
  <c r="AV393" i="2140"/>
  <c r="D5442" i="2156"/>
  <c r="AV387" i="2140"/>
  <c r="D5439" i="2156"/>
  <c r="AV384" i="2140"/>
  <c r="D5432" i="2156"/>
  <c r="AV377" i="2140"/>
  <c r="D5426" i="2156"/>
  <c r="AV371" i="2140"/>
  <c r="D5423" i="2156"/>
  <c r="AV368" i="2140"/>
  <c r="D5416" i="2156"/>
  <c r="AV361" i="2140"/>
  <c r="D5410" i="2156"/>
  <c r="AV355" i="2140"/>
  <c r="D5407" i="2156"/>
  <c r="AV352" i="2140"/>
  <c r="D5400" i="2156"/>
  <c r="AV345" i="2140"/>
  <c r="D5394" i="2156"/>
  <c r="AV339" i="2140"/>
  <c r="D5391" i="2156"/>
  <c r="AV336" i="2140"/>
  <c r="D5384" i="2156"/>
  <c r="AV329" i="2140"/>
  <c r="D5378" i="2156"/>
  <c r="AV323" i="2140"/>
  <c r="D5375" i="2156"/>
  <c r="AV320" i="2140"/>
  <c r="D5368" i="2156"/>
  <c r="AV313" i="2140"/>
  <c r="D5362" i="2156"/>
  <c r="AV307" i="2140"/>
  <c r="D5359" i="2156"/>
  <c r="AV304" i="2140"/>
  <c r="D5352" i="2156"/>
  <c r="AV297" i="2140"/>
  <c r="D5346" i="2156"/>
  <c r="AV291" i="2140"/>
  <c r="D5343" i="2156"/>
  <c r="AV288" i="2140"/>
  <c r="D5336" i="2156"/>
  <c r="AV281" i="2140"/>
  <c r="D5330" i="2156"/>
  <c r="AV275" i="2140"/>
  <c r="D5327" i="2156"/>
  <c r="AV272" i="2140"/>
  <c r="D5320" i="2156"/>
  <c r="AV265" i="2140"/>
  <c r="D5314" i="2156"/>
  <c r="AV259" i="2140"/>
  <c r="D5311" i="2156"/>
  <c r="AV256" i="2140"/>
  <c r="D5304" i="2156"/>
  <c r="AV249" i="2140"/>
  <c r="D5298" i="2156"/>
  <c r="AV243" i="2140"/>
  <c r="D5295" i="2156"/>
  <c r="AV240" i="2140"/>
  <c r="D5288" i="2156"/>
  <c r="AV233" i="2140"/>
  <c r="D5282" i="2156"/>
  <c r="AV227" i="2140"/>
  <c r="D5279" i="2156"/>
  <c r="AV224" i="2140"/>
  <c r="D5272" i="2156"/>
  <c r="AV217" i="2140"/>
  <c r="D5266" i="2156"/>
  <c r="AV211" i="2140"/>
  <c r="D5263" i="2156"/>
  <c r="AV208" i="2140"/>
  <c r="D5256" i="2156"/>
  <c r="AV201" i="2140"/>
  <c r="D5250" i="2156"/>
  <c r="AV195" i="2140"/>
  <c r="D5247" i="2156"/>
  <c r="AV192" i="2140"/>
  <c r="D5240" i="2156"/>
  <c r="AV185" i="2140"/>
  <c r="D5234" i="2156"/>
  <c r="AV179" i="2140"/>
  <c r="D5231" i="2156"/>
  <c r="AV176" i="2140"/>
  <c r="D5224" i="2156"/>
  <c r="AV169" i="2140"/>
  <c r="D5218" i="2156"/>
  <c r="AV163" i="2140"/>
  <c r="D5215" i="2156"/>
  <c r="AV160" i="2140"/>
  <c r="D5208" i="2156"/>
  <c r="AV153" i="2140"/>
  <c r="D5202" i="2156"/>
  <c r="AV147" i="2140"/>
  <c r="D5199" i="2156"/>
  <c r="AV144" i="2140"/>
  <c r="D5192" i="2156"/>
  <c r="AV137" i="2140"/>
  <c r="D5186" i="2156"/>
  <c r="AV131" i="2140"/>
  <c r="D5183" i="2156"/>
  <c r="AV128" i="2140"/>
  <c r="D5117" i="2156"/>
  <c r="AV62" i="2140"/>
  <c r="D5114" i="2156"/>
  <c r="AV59" i="2140"/>
  <c r="D5107" i="2156"/>
  <c r="AV52" i="2140"/>
  <c r="D5101" i="2156"/>
  <c r="AV46" i="2140"/>
  <c r="D5098" i="2156"/>
  <c r="AV43" i="2140"/>
  <c r="D5091" i="2156"/>
  <c r="AV36" i="2140"/>
  <c r="D5085" i="2156"/>
  <c r="AV30" i="2140"/>
  <c r="D5082" i="2156"/>
  <c r="AV27" i="2140"/>
  <c r="D5078" i="2156"/>
  <c r="AV23" i="2140"/>
  <c r="D5067" i="2156"/>
  <c r="AV12" i="2140"/>
  <c r="D5064" i="2156"/>
  <c r="AV9" i="2140"/>
  <c r="D5053" i="2156"/>
  <c r="AU387" i="2140"/>
  <c r="D5049" i="2156"/>
  <c r="AU383" i="2140"/>
  <c r="D5046" i="2156"/>
  <c r="AU380" i="2140"/>
  <c r="D5035" i="2156"/>
  <c r="AU369" i="2140"/>
  <c r="D5032" i="2156"/>
  <c r="AU366" i="2140"/>
  <c r="D5021" i="2156"/>
  <c r="AU355" i="2140"/>
  <c r="D5017" i="2156"/>
  <c r="AU351" i="2140"/>
  <c r="D5014" i="2156"/>
  <c r="AU348" i="2140"/>
  <c r="D4989" i="2156"/>
  <c r="AU323" i="2140"/>
  <c r="D4985" i="2156"/>
  <c r="AU319" i="2140"/>
  <c r="D4982" i="2156"/>
  <c r="AU316" i="2140"/>
  <c r="D4957" i="2156"/>
  <c r="AU291" i="2140"/>
  <c r="D4953" i="2156"/>
  <c r="AU287" i="2140"/>
  <c r="D4950" i="2156"/>
  <c r="AU284" i="2140"/>
  <c r="D4925" i="2156"/>
  <c r="AU259" i="2140"/>
  <c r="D4921" i="2156"/>
  <c r="AU255" i="2140"/>
  <c r="D4918" i="2156"/>
  <c r="AU252" i="2140"/>
  <c r="D4893" i="2156"/>
  <c r="AU227" i="2140"/>
  <c r="D4889" i="2156"/>
  <c r="AU223" i="2140"/>
  <c r="D4886" i="2156"/>
  <c r="AU220" i="2140"/>
  <c r="D4861" i="2156"/>
  <c r="AU195" i="2140"/>
  <c r="D4857" i="2156"/>
  <c r="AU191" i="2140"/>
  <c r="D4854" i="2156"/>
  <c r="AU188" i="2140"/>
  <c r="D4829" i="2156"/>
  <c r="AU163" i="2140"/>
  <c r="D4825" i="2156"/>
  <c r="AU159" i="2140"/>
  <c r="D4822" i="2156"/>
  <c r="AU156" i="2140"/>
  <c r="D4797" i="2156"/>
  <c r="AU131" i="2140"/>
  <c r="D4793" i="2156"/>
  <c r="AU127" i="2140"/>
  <c r="D4790" i="2156"/>
  <c r="AU124" i="2140"/>
  <c r="D4787" i="2156"/>
  <c r="AU121" i="2140"/>
  <c r="D4776" i="2156"/>
  <c r="AU110" i="2140"/>
  <c r="D4758" i="2156"/>
  <c r="AU92" i="2140"/>
  <c r="D4755" i="2156"/>
  <c r="AU89" i="2140"/>
  <c r="D4744" i="2156"/>
  <c r="AU78" i="2140"/>
  <c r="D4726" i="2156"/>
  <c r="AU60" i="2140"/>
  <c r="D4723" i="2156"/>
  <c r="AU57" i="2140"/>
  <c r="D4712" i="2156"/>
  <c r="AU46" i="2140"/>
  <c r="D4694" i="2156"/>
  <c r="AU28" i="2140"/>
  <c r="D4691" i="2156"/>
  <c r="AU25" i="2140"/>
  <c r="D4680" i="2156"/>
  <c r="AU14" i="2140"/>
  <c r="D4662" i="2156"/>
  <c r="AT385" i="2140"/>
  <c r="D4659" i="2156"/>
  <c r="AT382" i="2140"/>
  <c r="D4648" i="2156"/>
  <c r="AT371" i="2140"/>
  <c r="D4630" i="2156"/>
  <c r="AT353" i="2140"/>
  <c r="D4627" i="2156"/>
  <c r="AT350" i="2140"/>
  <c r="D4616" i="2156"/>
  <c r="AT339" i="2140"/>
  <c r="D4598" i="2156"/>
  <c r="AT321" i="2140"/>
  <c r="D4595" i="2156"/>
  <c r="AT318" i="2140"/>
  <c r="D4584" i="2156"/>
  <c r="AT307" i="2140"/>
  <c r="D4566" i="2156"/>
  <c r="AT289" i="2140"/>
  <c r="D4563" i="2156"/>
  <c r="AT286" i="2140"/>
  <c r="D4552" i="2156"/>
  <c r="AT275" i="2140"/>
  <c r="D4534" i="2156"/>
  <c r="AT257" i="2140"/>
  <c r="D4531" i="2156"/>
  <c r="AT254" i="2140"/>
  <c r="D4520" i="2156"/>
  <c r="AT243" i="2140"/>
  <c r="D4502" i="2156"/>
  <c r="AT225" i="2140"/>
  <c r="D4499" i="2156"/>
  <c r="AT222" i="2140"/>
  <c r="D4488" i="2156"/>
  <c r="AT211" i="2140"/>
  <c r="D4470" i="2156"/>
  <c r="AT193" i="2140"/>
  <c r="D4467" i="2156"/>
  <c r="AT190" i="2140"/>
  <c r="D4456" i="2156"/>
  <c r="AT179" i="2140"/>
  <c r="D4438" i="2156"/>
  <c r="AT161" i="2140"/>
  <c r="D4435" i="2156"/>
  <c r="AT158" i="2140"/>
  <c r="D4424" i="2156"/>
  <c r="AT147" i="2140"/>
  <c r="D4406" i="2156"/>
  <c r="AT129" i="2140"/>
  <c r="N126" i="2140"/>
  <c r="AD126" i="2140" s="1"/>
  <c r="N126" i="2162"/>
  <c r="AD126" i="2162" s="1"/>
  <c r="AT126" i="2162" s="1"/>
  <c r="BJ126" i="2162"/>
  <c r="AT122" i="2140"/>
  <c r="D4399" i="2156" s="1"/>
  <c r="AT119" i="2140"/>
  <c r="D4396" i="2156" s="1"/>
  <c r="AT94" i="2140"/>
  <c r="D4371" i="2156" s="1"/>
  <c r="AT90" i="2140"/>
  <c r="D4367" i="2156" s="1"/>
  <c r="AT87" i="2140"/>
  <c r="D4364" i="2156" s="1"/>
  <c r="AT47" i="2140"/>
  <c r="D4324" i="2156" s="1"/>
  <c r="AT43" i="2140"/>
  <c r="D4320" i="2156" s="1"/>
  <c r="AT39" i="2140"/>
  <c r="D4316" i="2156" s="1"/>
  <c r="AT36" i="2140"/>
  <c r="D4313" i="2156" s="1"/>
  <c r="AT32" i="2140"/>
  <c r="D4309" i="2156" s="1"/>
  <c r="AS372" i="2140"/>
  <c r="D4260" i="2156" s="1"/>
  <c r="AS368" i="2140"/>
  <c r="D4256" i="2156" s="1"/>
  <c r="AS364" i="2140"/>
  <c r="D4252" i="2156" s="1"/>
  <c r="AS361" i="2140"/>
  <c r="D4249" i="2156" s="1"/>
  <c r="AS357" i="2140"/>
  <c r="D4245" i="2156" s="1"/>
  <c r="AS308" i="2140"/>
  <c r="D4196" i="2156" s="1"/>
  <c r="AS304" i="2140"/>
  <c r="D4192" i="2156" s="1"/>
  <c r="AS300" i="2140"/>
  <c r="D4188" i="2156" s="1"/>
  <c r="AS297" i="2140"/>
  <c r="D4185" i="2156" s="1"/>
  <c r="AS293" i="2140"/>
  <c r="D4181" i="2156" s="1"/>
  <c r="AS244" i="2140"/>
  <c r="D4132" i="2156" s="1"/>
  <c r="AS240" i="2140"/>
  <c r="D4128" i="2156" s="1"/>
  <c r="AS236" i="2140"/>
  <c r="D4124" i="2156" s="1"/>
  <c r="AS233" i="2140"/>
  <c r="D4121" i="2156" s="1"/>
  <c r="AS229" i="2140"/>
  <c r="D4117" i="2156" s="1"/>
  <c r="AS180" i="2140"/>
  <c r="D4068" i="2156" s="1"/>
  <c r="AS176" i="2140"/>
  <c r="D4064" i="2156" s="1"/>
  <c r="AS172" i="2140"/>
  <c r="D4060" i="2156" s="1"/>
  <c r="AS169" i="2140"/>
  <c r="D4057" i="2156" s="1"/>
  <c r="AS165" i="2140"/>
  <c r="D4053" i="2156" s="1"/>
  <c r="AS123" i="2140"/>
  <c r="D4011" i="2156" s="1"/>
  <c r="AS120" i="2140"/>
  <c r="D4008" i="2156" s="1"/>
  <c r="AS109" i="2140"/>
  <c r="D3997" i="2156" s="1"/>
  <c r="AS91" i="2140"/>
  <c r="D3979" i="2156" s="1"/>
  <c r="AS88" i="2140"/>
  <c r="D3976" i="2156" s="1"/>
  <c r="AS77" i="2140"/>
  <c r="D3965" i="2156" s="1"/>
  <c r="M59" i="2140"/>
  <c r="AC59" i="2140" s="1"/>
  <c r="BI59" i="2162"/>
  <c r="M59" i="2162"/>
  <c r="AC59" i="2162" s="1"/>
  <c r="AS59" i="2162" s="1"/>
  <c r="D3943" i="2156"/>
  <c r="AS55" i="2140"/>
  <c r="D3918" i="2156"/>
  <c r="AS30" i="2140"/>
  <c r="D3915" i="2156"/>
  <c r="AS27" i="2140"/>
  <c r="D3911" i="2156"/>
  <c r="AS23" i="2140"/>
  <c r="D3886" i="2156"/>
  <c r="AR387" i="2140"/>
  <c r="D3883" i="2156"/>
  <c r="AR384" i="2140"/>
  <c r="D3879" i="2156"/>
  <c r="AR380" i="2140"/>
  <c r="D3854" i="2156"/>
  <c r="AR355" i="2140"/>
  <c r="D3851" i="2156"/>
  <c r="AR352" i="2140"/>
  <c r="D3847" i="2156"/>
  <c r="AR348" i="2140"/>
  <c r="D3822" i="2156"/>
  <c r="AR323" i="2140"/>
  <c r="D3819" i="2156"/>
  <c r="AR320" i="2140"/>
  <c r="D3815" i="2156"/>
  <c r="AR316" i="2140"/>
  <c r="D3790" i="2156"/>
  <c r="AR291" i="2140"/>
  <c r="D3787" i="2156"/>
  <c r="AR288" i="2140"/>
  <c r="D3783" i="2156"/>
  <c r="AR284" i="2140"/>
  <c r="D3758" i="2156"/>
  <c r="AR259" i="2140"/>
  <c r="D3755" i="2156"/>
  <c r="AR256" i="2140"/>
  <c r="D3751" i="2156"/>
  <c r="AR252" i="2140"/>
  <c r="D3726" i="2156"/>
  <c r="AR227" i="2140"/>
  <c r="D3723" i="2156"/>
  <c r="AR224" i="2140"/>
  <c r="D3719" i="2156"/>
  <c r="AR220" i="2140"/>
  <c r="D3694" i="2156"/>
  <c r="AR195" i="2140"/>
  <c r="D3691" i="2156"/>
  <c r="AR192" i="2140"/>
  <c r="D3687" i="2156"/>
  <c r="AR188" i="2140"/>
  <c r="D3662" i="2156"/>
  <c r="AR163" i="2140"/>
  <c r="D3659" i="2156"/>
  <c r="AR160" i="2140"/>
  <c r="D3655" i="2156"/>
  <c r="AR156" i="2140"/>
  <c r="D3630" i="2156"/>
  <c r="AR131" i="2140"/>
  <c r="D3627" i="2156"/>
  <c r="AR128" i="2140"/>
  <c r="D3624" i="2156"/>
  <c r="AR125" i="2140"/>
  <c r="D3599" i="2156"/>
  <c r="AR100" i="2140"/>
  <c r="D3596" i="2156"/>
  <c r="AR97" i="2140"/>
  <c r="D3592" i="2156"/>
  <c r="AR93" i="2140"/>
  <c r="D3567" i="2156"/>
  <c r="AR68" i="2140"/>
  <c r="D3564" i="2156"/>
  <c r="AR65" i="2140"/>
  <c r="D3560" i="2156"/>
  <c r="AR61" i="2140"/>
  <c r="D3552" i="2156"/>
  <c r="AR53" i="2140"/>
  <c r="D3518" i="2156"/>
  <c r="AR19" i="2140"/>
  <c r="D3514" i="2156"/>
  <c r="AR15" i="2140"/>
  <c r="D3511" i="2156"/>
  <c r="AR12" i="2140"/>
  <c r="D3507" i="2156"/>
  <c r="AR8" i="2140"/>
  <c r="D1407" i="2156"/>
  <c r="AL242" i="2140"/>
  <c r="D1391" i="2156"/>
  <c r="AL226" i="2140"/>
  <c r="D1375" i="2156"/>
  <c r="AL210" i="2140"/>
  <c r="D1359" i="2156"/>
  <c r="AL194" i="2140"/>
  <c r="D1343" i="2156"/>
  <c r="AL178" i="2140"/>
  <c r="D1327" i="2156"/>
  <c r="AL162" i="2140"/>
  <c r="D1311" i="2156"/>
  <c r="AL146" i="2140"/>
  <c r="D1295" i="2156"/>
  <c r="AL130" i="2140"/>
  <c r="D759" i="2156"/>
  <c r="J2480" i="2156" s="1"/>
  <c r="D2480" i="2157" s="1"/>
  <c r="M2480" i="2157" s="1"/>
  <c r="AJ372" i="2140"/>
  <c r="D5831" i="2156"/>
  <c r="AW387" i="2140"/>
  <c r="D5825" i="2156"/>
  <c r="AW381" i="2140"/>
  <c r="D5822" i="2156"/>
  <c r="AW378" i="2140"/>
  <c r="D5815" i="2156"/>
  <c r="AW371" i="2140"/>
  <c r="D5809" i="2156"/>
  <c r="AW365" i="2140"/>
  <c r="D5806" i="2156"/>
  <c r="AW362" i="2140"/>
  <c r="D5799" i="2156"/>
  <c r="AW355" i="2140"/>
  <c r="D5793" i="2156"/>
  <c r="AW349" i="2140"/>
  <c r="D5790" i="2156"/>
  <c r="AW346" i="2140"/>
  <c r="D5783" i="2156"/>
  <c r="AW339" i="2140"/>
  <c r="D5777" i="2156"/>
  <c r="AW333" i="2140"/>
  <c r="D5774" i="2156"/>
  <c r="AW330" i="2140"/>
  <c r="D5767" i="2156"/>
  <c r="AW323" i="2140"/>
  <c r="D5761" i="2156"/>
  <c r="AW317" i="2140"/>
  <c r="D5758" i="2156"/>
  <c r="AW314" i="2140"/>
  <c r="D5751" i="2156"/>
  <c r="AW307" i="2140"/>
  <c r="D5745" i="2156"/>
  <c r="AW301" i="2140"/>
  <c r="D5742" i="2156"/>
  <c r="AW298" i="2140"/>
  <c r="D5735" i="2156"/>
  <c r="AW291" i="2140"/>
  <c r="D5729" i="2156"/>
  <c r="AW285" i="2140"/>
  <c r="D5726" i="2156"/>
  <c r="AW282" i="2140"/>
  <c r="D5719" i="2156"/>
  <c r="AW275" i="2140"/>
  <c r="D5713" i="2156"/>
  <c r="AW269" i="2140"/>
  <c r="D5710" i="2156"/>
  <c r="AW266" i="2140"/>
  <c r="D5703" i="2156"/>
  <c r="AW259" i="2140"/>
  <c r="D5697" i="2156"/>
  <c r="AW253" i="2140"/>
  <c r="D5694" i="2156"/>
  <c r="AW250" i="2140"/>
  <c r="D5687" i="2156"/>
  <c r="AW243" i="2140"/>
  <c r="D5681" i="2156"/>
  <c r="AW237" i="2140"/>
  <c r="D5678" i="2156"/>
  <c r="AW234" i="2140"/>
  <c r="D5671" i="2156"/>
  <c r="AW227" i="2140"/>
  <c r="D5665" i="2156"/>
  <c r="AW221" i="2140"/>
  <c r="D5662" i="2156"/>
  <c r="AW218" i="2140"/>
  <c r="D5655" i="2156"/>
  <c r="AW211" i="2140"/>
  <c r="D5649" i="2156"/>
  <c r="AW205" i="2140"/>
  <c r="D5646" i="2156"/>
  <c r="AW202" i="2140"/>
  <c r="D5639" i="2156"/>
  <c r="AW195" i="2140"/>
  <c r="D5633" i="2156"/>
  <c r="AW189" i="2140"/>
  <c r="D5630" i="2156"/>
  <c r="AW186" i="2140"/>
  <c r="D5623" i="2156"/>
  <c r="AW179" i="2140"/>
  <c r="D5617" i="2156"/>
  <c r="AW173" i="2140"/>
  <c r="D5614" i="2156"/>
  <c r="AW170" i="2140"/>
  <c r="D5607" i="2156"/>
  <c r="AW163" i="2140"/>
  <c r="D5601" i="2156"/>
  <c r="AW157" i="2140"/>
  <c r="D5598" i="2156"/>
  <c r="AW154" i="2140"/>
  <c r="D5591" i="2156"/>
  <c r="AW147" i="2140"/>
  <c r="D5585" i="2156"/>
  <c r="AW141" i="2140"/>
  <c r="D5582" i="2156"/>
  <c r="AW138" i="2140"/>
  <c r="D5575" i="2156"/>
  <c r="AW131" i="2140"/>
  <c r="D5566" i="2156"/>
  <c r="AW122" i="2140"/>
  <c r="D5563" i="2156"/>
  <c r="AW119" i="2140"/>
  <c r="D5556" i="2156"/>
  <c r="AW112" i="2140"/>
  <c r="D5550" i="2156"/>
  <c r="AW106" i="2140"/>
  <c r="D5547" i="2156"/>
  <c r="AW103" i="2140"/>
  <c r="D5540" i="2156"/>
  <c r="AW96" i="2140"/>
  <c r="D5534" i="2156"/>
  <c r="AW90" i="2140"/>
  <c r="D5531" i="2156"/>
  <c r="AW87" i="2140"/>
  <c r="D5524" i="2156"/>
  <c r="AW80" i="2140"/>
  <c r="D5518" i="2156"/>
  <c r="AW74" i="2140"/>
  <c r="D5515" i="2156"/>
  <c r="AW71" i="2140"/>
  <c r="D5508" i="2156"/>
  <c r="AW64" i="2140"/>
  <c r="D5502" i="2156"/>
  <c r="AW58" i="2140"/>
  <c r="D5499" i="2156"/>
  <c r="AW55" i="2140"/>
  <c r="D5492" i="2156"/>
  <c r="AW48" i="2140"/>
  <c r="D5486" i="2156"/>
  <c r="AW42" i="2140"/>
  <c r="D5483" i="2156"/>
  <c r="AW39" i="2140"/>
  <c r="D5476" i="2156"/>
  <c r="AW32" i="2140"/>
  <c r="D5470" i="2156"/>
  <c r="AW26" i="2140"/>
  <c r="D5467" i="2156"/>
  <c r="AW23" i="2140"/>
  <c r="D5460" i="2156"/>
  <c r="AW16" i="2140"/>
  <c r="D5454" i="2156"/>
  <c r="AW10" i="2140"/>
  <c r="D5451" i="2156"/>
  <c r="AW7" i="2140"/>
  <c r="D5444" i="2156"/>
  <c r="AV389" i="2140"/>
  <c r="D5438" i="2156"/>
  <c r="AV383" i="2140"/>
  <c r="D5435" i="2156"/>
  <c r="AV380" i="2140"/>
  <c r="D5428" i="2156"/>
  <c r="AV373" i="2140"/>
  <c r="D5422" i="2156"/>
  <c r="AV367" i="2140"/>
  <c r="D5419" i="2156"/>
  <c r="AV364" i="2140"/>
  <c r="D5412" i="2156"/>
  <c r="AV357" i="2140"/>
  <c r="D5406" i="2156"/>
  <c r="AV351" i="2140"/>
  <c r="D5403" i="2156"/>
  <c r="AV348" i="2140"/>
  <c r="D5396" i="2156"/>
  <c r="AV341" i="2140"/>
  <c r="D5390" i="2156"/>
  <c r="AV335" i="2140"/>
  <c r="D5387" i="2156"/>
  <c r="AV332" i="2140"/>
  <c r="D5380" i="2156"/>
  <c r="AV325" i="2140"/>
  <c r="D5374" i="2156"/>
  <c r="AV319" i="2140"/>
  <c r="D5371" i="2156"/>
  <c r="AV316" i="2140"/>
  <c r="D5364" i="2156"/>
  <c r="AV309" i="2140"/>
  <c r="D5358" i="2156"/>
  <c r="AV303" i="2140"/>
  <c r="D5355" i="2156"/>
  <c r="AV300" i="2140"/>
  <c r="D5348" i="2156"/>
  <c r="AV293" i="2140"/>
  <c r="D5342" i="2156"/>
  <c r="AV287" i="2140"/>
  <c r="D5339" i="2156"/>
  <c r="AV284" i="2140"/>
  <c r="D5332" i="2156"/>
  <c r="AV277" i="2140"/>
  <c r="D5326" i="2156"/>
  <c r="AV271" i="2140"/>
  <c r="D5323" i="2156"/>
  <c r="AV268" i="2140"/>
  <c r="D5316" i="2156"/>
  <c r="AV261" i="2140"/>
  <c r="D5310" i="2156"/>
  <c r="AV255" i="2140"/>
  <c r="D5307" i="2156"/>
  <c r="AV252" i="2140"/>
  <c r="D5300" i="2156"/>
  <c r="AV245" i="2140"/>
  <c r="D5294" i="2156"/>
  <c r="AV239" i="2140"/>
  <c r="D5291" i="2156"/>
  <c r="AV236" i="2140"/>
  <c r="D5284" i="2156"/>
  <c r="AV229" i="2140"/>
  <c r="D5278" i="2156"/>
  <c r="AV223" i="2140"/>
  <c r="D5275" i="2156"/>
  <c r="AV220" i="2140"/>
  <c r="D5268" i="2156"/>
  <c r="AV213" i="2140"/>
  <c r="D5262" i="2156"/>
  <c r="AV207" i="2140"/>
  <c r="D5259" i="2156"/>
  <c r="AV204" i="2140"/>
  <c r="D5252" i="2156"/>
  <c r="AV197" i="2140"/>
  <c r="D5246" i="2156"/>
  <c r="AV191" i="2140"/>
  <c r="D5243" i="2156"/>
  <c r="AV188" i="2140"/>
  <c r="D5236" i="2156"/>
  <c r="AV181" i="2140"/>
  <c r="D5230" i="2156"/>
  <c r="AV175" i="2140"/>
  <c r="D5227" i="2156"/>
  <c r="AV172" i="2140"/>
  <c r="D5220" i="2156"/>
  <c r="AV165" i="2140"/>
  <c r="D5214" i="2156"/>
  <c r="AV159" i="2140"/>
  <c r="D5211" i="2156"/>
  <c r="AV156" i="2140"/>
  <c r="D5204" i="2156"/>
  <c r="AV149" i="2140"/>
  <c r="D5198" i="2156"/>
  <c r="AV143" i="2140"/>
  <c r="D5195" i="2156"/>
  <c r="AV140" i="2140"/>
  <c r="D5188" i="2156"/>
  <c r="AV133" i="2140"/>
  <c r="D5182" i="2156"/>
  <c r="AV127" i="2140"/>
  <c r="D5179" i="2156"/>
  <c r="AV124" i="2140"/>
  <c r="D5177" i="2156"/>
  <c r="AV122" i="2140"/>
  <c r="D5175" i="2156"/>
  <c r="AV120" i="2140"/>
  <c r="D5173" i="2156"/>
  <c r="AV118" i="2140"/>
  <c r="D5171" i="2156"/>
  <c r="AV116" i="2140"/>
  <c r="D5169" i="2156"/>
  <c r="AV114" i="2140"/>
  <c r="D5167" i="2156"/>
  <c r="AV112" i="2140"/>
  <c r="D5165" i="2156"/>
  <c r="AV110" i="2140"/>
  <c r="D5163" i="2156"/>
  <c r="AV108" i="2140"/>
  <c r="D5161" i="2156"/>
  <c r="AV106" i="2140"/>
  <c r="D5159" i="2156"/>
  <c r="AV104" i="2140"/>
  <c r="D5157" i="2156"/>
  <c r="AV102" i="2140"/>
  <c r="D5155" i="2156"/>
  <c r="AV100" i="2140"/>
  <c r="D5153" i="2156"/>
  <c r="AV98" i="2140"/>
  <c r="D5151" i="2156"/>
  <c r="AV96" i="2140"/>
  <c r="D5149" i="2156"/>
  <c r="AV94" i="2140"/>
  <c r="D5147" i="2156"/>
  <c r="AV92" i="2140"/>
  <c r="D5145" i="2156"/>
  <c r="AV90" i="2140"/>
  <c r="D5143" i="2156"/>
  <c r="AV88" i="2140"/>
  <c r="D5141" i="2156"/>
  <c r="AV86" i="2140"/>
  <c r="D5139" i="2156"/>
  <c r="AV84" i="2140"/>
  <c r="D5137" i="2156"/>
  <c r="AV82" i="2140"/>
  <c r="D5135" i="2156"/>
  <c r="AV80" i="2140"/>
  <c r="D5133" i="2156"/>
  <c r="AV78" i="2140"/>
  <c r="D5131" i="2156"/>
  <c r="AV76" i="2140"/>
  <c r="D5129" i="2156"/>
  <c r="AV74" i="2140"/>
  <c r="D5127" i="2156"/>
  <c r="AV72" i="2140"/>
  <c r="D5125" i="2156"/>
  <c r="AV70" i="2140"/>
  <c r="D5123" i="2156"/>
  <c r="AV68" i="2140"/>
  <c r="D5119" i="2156"/>
  <c r="AV64" i="2140"/>
  <c r="D5113" i="2156"/>
  <c r="AV58" i="2140"/>
  <c r="D5110" i="2156"/>
  <c r="AV55" i="2140"/>
  <c r="D5103" i="2156"/>
  <c r="AV48" i="2140"/>
  <c r="D5097" i="2156"/>
  <c r="AV42" i="2140"/>
  <c r="D5094" i="2156"/>
  <c r="AV39" i="2140"/>
  <c r="D5087" i="2156"/>
  <c r="AV32" i="2140"/>
  <c r="D5077" i="2156"/>
  <c r="AV22" i="2140"/>
  <c r="D5073" i="2156"/>
  <c r="AV18" i="2140"/>
  <c r="D5070" i="2156"/>
  <c r="AV15" i="2140"/>
  <c r="D5059" i="2156"/>
  <c r="AU393" i="2140"/>
  <c r="D5056" i="2156"/>
  <c r="AU390" i="2140"/>
  <c r="D5045" i="2156"/>
  <c r="AU379" i="2140"/>
  <c r="D5041" i="2156"/>
  <c r="AU375" i="2140"/>
  <c r="D5038" i="2156"/>
  <c r="AU372" i="2140"/>
  <c r="D5027" i="2156"/>
  <c r="AU361" i="2140"/>
  <c r="D5024" i="2156"/>
  <c r="AU358" i="2140"/>
  <c r="D5013" i="2156"/>
  <c r="AU347" i="2140"/>
  <c r="D5009" i="2156"/>
  <c r="AU343" i="2140"/>
  <c r="D5006" i="2156"/>
  <c r="AU340" i="2140"/>
  <c r="D4995" i="2156"/>
  <c r="AU329" i="2140"/>
  <c r="D4992" i="2156"/>
  <c r="AU326" i="2140"/>
  <c r="D4981" i="2156"/>
  <c r="AU315" i="2140"/>
  <c r="D4963" i="2156"/>
  <c r="AU297" i="2140"/>
  <c r="D4960" i="2156"/>
  <c r="AU294" i="2140"/>
  <c r="D4949" i="2156"/>
  <c r="AU283" i="2140"/>
  <c r="D4931" i="2156"/>
  <c r="AU265" i="2140"/>
  <c r="D4928" i="2156"/>
  <c r="AU262" i="2140"/>
  <c r="D4917" i="2156"/>
  <c r="AU251" i="2140"/>
  <c r="D4899" i="2156"/>
  <c r="AU233" i="2140"/>
  <c r="D4896" i="2156"/>
  <c r="AU230" i="2140"/>
  <c r="D4885" i="2156"/>
  <c r="AU219" i="2140"/>
  <c r="D4867" i="2156"/>
  <c r="AU201" i="2140"/>
  <c r="D4864" i="2156"/>
  <c r="AU198" i="2140"/>
  <c r="D4853" i="2156"/>
  <c r="AU187" i="2140"/>
  <c r="D4835" i="2156"/>
  <c r="AU169" i="2140"/>
  <c r="D4832" i="2156"/>
  <c r="AU166" i="2140"/>
  <c r="D4821" i="2156"/>
  <c r="AU155" i="2140"/>
  <c r="D4803" i="2156"/>
  <c r="AU137" i="2140"/>
  <c r="D4800" i="2156"/>
  <c r="AU134" i="2140"/>
  <c r="D4768" i="2156"/>
  <c r="AU102" i="2140"/>
  <c r="D4764" i="2156"/>
  <c r="AU98" i="2140"/>
  <c r="D4761" i="2156"/>
  <c r="AU95" i="2140"/>
  <c r="D4736" i="2156"/>
  <c r="AU70" i="2140"/>
  <c r="D4732" i="2156"/>
  <c r="AU66" i="2140"/>
  <c r="D4729" i="2156"/>
  <c r="AU63" i="2140"/>
  <c r="D4704" i="2156"/>
  <c r="AU38" i="2140"/>
  <c r="D4700" i="2156"/>
  <c r="AU34" i="2140"/>
  <c r="D4697" i="2156"/>
  <c r="AU31" i="2140"/>
  <c r="D4672" i="2156"/>
  <c r="AU6" i="2140"/>
  <c r="D4668" i="2156"/>
  <c r="AT391" i="2140"/>
  <c r="D4665" i="2156"/>
  <c r="AT388" i="2140"/>
  <c r="D4640" i="2156"/>
  <c r="AT363" i="2140"/>
  <c r="D4636" i="2156"/>
  <c r="AT359" i="2140"/>
  <c r="D4633" i="2156"/>
  <c r="AT356" i="2140"/>
  <c r="D4608" i="2156"/>
  <c r="AT331" i="2140"/>
  <c r="D4604" i="2156"/>
  <c r="AT327" i="2140"/>
  <c r="D4601" i="2156"/>
  <c r="AT324" i="2140"/>
  <c r="D4576" i="2156"/>
  <c r="AT299" i="2140"/>
  <c r="D4572" i="2156"/>
  <c r="AT295" i="2140"/>
  <c r="D4569" i="2156"/>
  <c r="AT292" i="2140"/>
  <c r="D4544" i="2156"/>
  <c r="AT267" i="2140"/>
  <c r="D4540" i="2156"/>
  <c r="AT263" i="2140"/>
  <c r="D4537" i="2156"/>
  <c r="AT260" i="2140"/>
  <c r="D4512" i="2156"/>
  <c r="AT235" i="2140"/>
  <c r="D4508" i="2156"/>
  <c r="AT231" i="2140"/>
  <c r="D4505" i="2156"/>
  <c r="AT228" i="2140"/>
  <c r="D4480" i="2156"/>
  <c r="AT203" i="2140"/>
  <c r="D4476" i="2156"/>
  <c r="AT199" i="2140"/>
  <c r="D4473" i="2156"/>
  <c r="AT196" i="2140"/>
  <c r="D4448" i="2156"/>
  <c r="AT171" i="2140"/>
  <c r="D4444" i="2156"/>
  <c r="AT167" i="2140"/>
  <c r="D4441" i="2156"/>
  <c r="AT164" i="2140"/>
  <c r="D4416" i="2156"/>
  <c r="AT139" i="2140"/>
  <c r="D4412" i="2156"/>
  <c r="AT135" i="2140"/>
  <c r="D4409" i="2156"/>
  <c r="AT132" i="2140"/>
  <c r="D4395" i="2156"/>
  <c r="AT118" i="2140"/>
  <c r="D4377" i="2156"/>
  <c r="AT100" i="2140"/>
  <c r="D4374" i="2156"/>
  <c r="AT97" i="2140"/>
  <c r="D4363" i="2156"/>
  <c r="AT86" i="2140"/>
  <c r="D4338" i="2156"/>
  <c r="AT61" i="2140"/>
  <c r="D4334" i="2156"/>
  <c r="AT57" i="2140"/>
  <c r="D4331" i="2156"/>
  <c r="AT54" i="2140"/>
  <c r="D4327" i="2156"/>
  <c r="AT50" i="2140"/>
  <c r="D4308" i="2156"/>
  <c r="AT31" i="2140"/>
  <c r="D4274" i="2156"/>
  <c r="AS386" i="2140"/>
  <c r="D4270" i="2156"/>
  <c r="AS382" i="2140"/>
  <c r="D4267" i="2156"/>
  <c r="AS379" i="2140"/>
  <c r="D4263" i="2156"/>
  <c r="AS375" i="2140"/>
  <c r="D4244" i="2156"/>
  <c r="AS356" i="2140"/>
  <c r="D4210" i="2156"/>
  <c r="AS322" i="2140"/>
  <c r="D4206" i="2156"/>
  <c r="AS318" i="2140"/>
  <c r="D4203" i="2156"/>
  <c r="AS315" i="2140"/>
  <c r="D4199" i="2156"/>
  <c r="AS311" i="2140"/>
  <c r="D4180" i="2156"/>
  <c r="AS292" i="2140"/>
  <c r="D4146" i="2156"/>
  <c r="AS258" i="2140"/>
  <c r="D4142" i="2156"/>
  <c r="AS254" i="2140"/>
  <c r="D4139" i="2156"/>
  <c r="AS251" i="2140"/>
  <c r="D4135" i="2156"/>
  <c r="AS247" i="2140"/>
  <c r="D4116" i="2156"/>
  <c r="AS228" i="2140"/>
  <c r="D4082" i="2156"/>
  <c r="AS194" i="2140"/>
  <c r="D4078" i="2156"/>
  <c r="AS190" i="2140"/>
  <c r="D4075" i="2156"/>
  <c r="AS187" i="2140"/>
  <c r="D4071" i="2156"/>
  <c r="AS183" i="2140"/>
  <c r="D4052" i="2156"/>
  <c r="AS164" i="2140"/>
  <c r="D4018" i="2156"/>
  <c r="AS130" i="2140"/>
  <c r="M126" i="2162"/>
  <c r="AC126" i="2162" s="1"/>
  <c r="AS126" i="2162" s="1"/>
  <c r="BI126" i="2162"/>
  <c r="D3989" i="2156"/>
  <c r="AS101" i="2140"/>
  <c r="D3986" i="2156"/>
  <c r="AS98" i="2140"/>
  <c r="D3982" i="2156"/>
  <c r="AS94" i="2140"/>
  <c r="D3957" i="2156"/>
  <c r="AS69" i="2140"/>
  <c r="D3954" i="2156"/>
  <c r="AS66" i="2140"/>
  <c r="D3950" i="2156"/>
  <c r="AS62" i="2140"/>
  <c r="D3942" i="2156"/>
  <c r="AS54" i="2140"/>
  <c r="D3924" i="2156"/>
  <c r="AS36" i="2140"/>
  <c r="D3921" i="2156"/>
  <c r="AS33" i="2140"/>
  <c r="D3910" i="2156"/>
  <c r="AS22" i="2140"/>
  <c r="D3892" i="2156"/>
  <c r="AR393" i="2140"/>
  <c r="D3889" i="2156"/>
  <c r="AR390" i="2140"/>
  <c r="D3878" i="2156"/>
  <c r="AR379" i="2140"/>
  <c r="D3860" i="2156"/>
  <c r="AR361" i="2140"/>
  <c r="D3857" i="2156"/>
  <c r="AR358" i="2140"/>
  <c r="D3846" i="2156"/>
  <c r="AR347" i="2140"/>
  <c r="D3828" i="2156"/>
  <c r="AR329" i="2140"/>
  <c r="D3825" i="2156"/>
  <c r="AR326" i="2140"/>
  <c r="D3814" i="2156"/>
  <c r="AR315" i="2140"/>
  <c r="D3796" i="2156"/>
  <c r="AR297" i="2140"/>
  <c r="D3793" i="2156"/>
  <c r="AR294" i="2140"/>
  <c r="D3782" i="2156"/>
  <c r="AR283" i="2140"/>
  <c r="D3764" i="2156"/>
  <c r="AR265" i="2140"/>
  <c r="D3761" i="2156"/>
  <c r="AR262" i="2140"/>
  <c r="D3750" i="2156"/>
  <c r="AR251" i="2140"/>
  <c r="D3732" i="2156"/>
  <c r="AR233" i="2140"/>
  <c r="D3729" i="2156"/>
  <c r="AR230" i="2140"/>
  <c r="D3718" i="2156"/>
  <c r="AR219" i="2140"/>
  <c r="D3700" i="2156"/>
  <c r="AR201" i="2140"/>
  <c r="D3697" i="2156"/>
  <c r="AR198" i="2140"/>
  <c r="D3686" i="2156"/>
  <c r="AR187" i="2140"/>
  <c r="D3668" i="2156"/>
  <c r="AR169" i="2140"/>
  <c r="D3665" i="2156"/>
  <c r="AR166" i="2140"/>
  <c r="D3654" i="2156"/>
  <c r="AR155" i="2140"/>
  <c r="D3636" i="2156"/>
  <c r="AR137" i="2140"/>
  <c r="D3633" i="2156"/>
  <c r="AR134" i="2140"/>
  <c r="D3623" i="2156"/>
  <c r="AR124" i="2140"/>
  <c r="D3605" i="2156"/>
  <c r="AR106" i="2140"/>
  <c r="D3602" i="2156"/>
  <c r="AR103" i="2140"/>
  <c r="D3591" i="2156"/>
  <c r="AR92" i="2140"/>
  <c r="D3573" i="2156"/>
  <c r="AR74" i="2140"/>
  <c r="D3570" i="2156"/>
  <c r="AR71" i="2140"/>
  <c r="D3559" i="2156"/>
  <c r="AR60" i="2140"/>
  <c r="D3536" i="2156"/>
  <c r="AR37" i="2140"/>
  <c r="D3532" i="2156"/>
  <c r="AR33" i="2140"/>
  <c r="D3528" i="2156"/>
  <c r="AR29" i="2140"/>
  <c r="D3525" i="2156"/>
  <c r="AR26" i="2140"/>
  <c r="D3521" i="2156"/>
  <c r="AR22" i="2140"/>
  <c r="D1403" i="2156"/>
  <c r="AL238" i="2140"/>
  <c r="D1387" i="2156"/>
  <c r="AL222" i="2140"/>
  <c r="D1371" i="2156"/>
  <c r="AL206" i="2140"/>
  <c r="D1355" i="2156"/>
  <c r="AL190" i="2140"/>
  <c r="D1339" i="2156"/>
  <c r="AL174" i="2140"/>
  <c r="D1323" i="2156"/>
  <c r="AL158" i="2140"/>
  <c r="D1307" i="2156"/>
  <c r="AL142" i="2140"/>
  <c r="D1273" i="2156"/>
  <c r="AL108" i="2140"/>
  <c r="D1241" i="2156"/>
  <c r="AL76" i="2140"/>
  <c r="D1209" i="2156"/>
  <c r="AL44" i="2140"/>
  <c r="D1177" i="2156"/>
  <c r="AL12" i="2140"/>
  <c r="D5837" i="2156"/>
  <c r="AW393" i="2140"/>
  <c r="D5834" i="2156"/>
  <c r="AW390" i="2140"/>
  <c r="D5827" i="2156"/>
  <c r="AW383" i="2140"/>
  <c r="D5821" i="2156"/>
  <c r="AW377" i="2140"/>
  <c r="D5818" i="2156"/>
  <c r="AW374" i="2140"/>
  <c r="D5811" i="2156"/>
  <c r="AW367" i="2140"/>
  <c r="D5805" i="2156"/>
  <c r="AW361" i="2140"/>
  <c r="D5802" i="2156"/>
  <c r="AW358" i="2140"/>
  <c r="D5795" i="2156"/>
  <c r="AW351" i="2140"/>
  <c r="D5789" i="2156"/>
  <c r="AW345" i="2140"/>
  <c r="D5786" i="2156"/>
  <c r="AW342" i="2140"/>
  <c r="D5779" i="2156"/>
  <c r="AW335" i="2140"/>
  <c r="D5773" i="2156"/>
  <c r="AW329" i="2140"/>
  <c r="D5770" i="2156"/>
  <c r="AW326" i="2140"/>
  <c r="D5763" i="2156"/>
  <c r="AW319" i="2140"/>
  <c r="D5757" i="2156"/>
  <c r="AW313" i="2140"/>
  <c r="D5754" i="2156"/>
  <c r="AW310" i="2140"/>
  <c r="D5747" i="2156"/>
  <c r="AW303" i="2140"/>
  <c r="D5741" i="2156"/>
  <c r="AW297" i="2140"/>
  <c r="D5738" i="2156"/>
  <c r="AW294" i="2140"/>
  <c r="D5731" i="2156"/>
  <c r="AW287" i="2140"/>
  <c r="D5725" i="2156"/>
  <c r="AW281" i="2140"/>
  <c r="D5722" i="2156"/>
  <c r="AW278" i="2140"/>
  <c r="D5715" i="2156"/>
  <c r="AW271" i="2140"/>
  <c r="D5709" i="2156"/>
  <c r="AW265" i="2140"/>
  <c r="D5706" i="2156"/>
  <c r="AW262" i="2140"/>
  <c r="D5699" i="2156"/>
  <c r="AW255" i="2140"/>
  <c r="D5693" i="2156"/>
  <c r="AW249" i="2140"/>
  <c r="D5690" i="2156"/>
  <c r="AW246" i="2140"/>
  <c r="D5683" i="2156"/>
  <c r="AW239" i="2140"/>
  <c r="D5677" i="2156"/>
  <c r="AW233" i="2140"/>
  <c r="D5674" i="2156"/>
  <c r="AW230" i="2140"/>
  <c r="D5667" i="2156"/>
  <c r="AW223" i="2140"/>
  <c r="D5661" i="2156"/>
  <c r="AW217" i="2140"/>
  <c r="D5658" i="2156"/>
  <c r="AW214" i="2140"/>
  <c r="D5651" i="2156"/>
  <c r="AW207" i="2140"/>
  <c r="D5645" i="2156"/>
  <c r="AW201" i="2140"/>
  <c r="D5642" i="2156"/>
  <c r="AW198" i="2140"/>
  <c r="D5635" i="2156"/>
  <c r="AW191" i="2140"/>
  <c r="D5629" i="2156"/>
  <c r="AW185" i="2140"/>
  <c r="D5626" i="2156"/>
  <c r="AW182" i="2140"/>
  <c r="D5619" i="2156"/>
  <c r="AW175" i="2140"/>
  <c r="D5613" i="2156"/>
  <c r="AW169" i="2140"/>
  <c r="D5610" i="2156"/>
  <c r="AW166" i="2140"/>
  <c r="D5603" i="2156"/>
  <c r="AW159" i="2140"/>
  <c r="D5597" i="2156"/>
  <c r="AW153" i="2140"/>
  <c r="D5594" i="2156"/>
  <c r="AW150" i="2140"/>
  <c r="D5587" i="2156"/>
  <c r="AW143" i="2140"/>
  <c r="D5581" i="2156"/>
  <c r="AW137" i="2140"/>
  <c r="D5578" i="2156"/>
  <c r="AW134" i="2140"/>
  <c r="D5571" i="2156"/>
  <c r="AW127" i="2140"/>
  <c r="D5568" i="2156"/>
  <c r="AW124" i="2140"/>
  <c r="D5562" i="2156"/>
  <c r="AW118" i="2140"/>
  <c r="D5559" i="2156"/>
  <c r="AW115" i="2140"/>
  <c r="D5552" i="2156"/>
  <c r="AW108" i="2140"/>
  <c r="D5546" i="2156"/>
  <c r="AW102" i="2140"/>
  <c r="D5543" i="2156"/>
  <c r="AW99" i="2140"/>
  <c r="D5536" i="2156"/>
  <c r="AW92" i="2140"/>
  <c r="D5530" i="2156"/>
  <c r="AW86" i="2140"/>
  <c r="D5527" i="2156"/>
  <c r="AW83" i="2140"/>
  <c r="D5520" i="2156"/>
  <c r="AW76" i="2140"/>
  <c r="D5514" i="2156"/>
  <c r="AW70" i="2140"/>
  <c r="D5511" i="2156"/>
  <c r="AW67" i="2140"/>
  <c r="D5504" i="2156"/>
  <c r="AW60" i="2140"/>
  <c r="D5498" i="2156"/>
  <c r="AW54" i="2140"/>
  <c r="D5495" i="2156"/>
  <c r="AW51" i="2140"/>
  <c r="D5488" i="2156"/>
  <c r="AW44" i="2140"/>
  <c r="D5482" i="2156"/>
  <c r="AW38" i="2140"/>
  <c r="D5479" i="2156"/>
  <c r="AW35" i="2140"/>
  <c r="D5472" i="2156"/>
  <c r="AW28" i="2140"/>
  <c r="D5466" i="2156"/>
  <c r="AW22" i="2140"/>
  <c r="D5463" i="2156"/>
  <c r="AW19" i="2140"/>
  <c r="D5456" i="2156"/>
  <c r="AW12" i="2140"/>
  <c r="D5450" i="2156"/>
  <c r="AW6" i="2140"/>
  <c r="D5447" i="2156"/>
  <c r="AV392" i="2140"/>
  <c r="D5440" i="2156"/>
  <c r="AV385" i="2140"/>
  <c r="D5434" i="2156"/>
  <c r="AV379" i="2140"/>
  <c r="D5431" i="2156"/>
  <c r="AV376" i="2140"/>
  <c r="D5424" i="2156"/>
  <c r="AV369" i="2140"/>
  <c r="D5418" i="2156"/>
  <c r="AV363" i="2140"/>
  <c r="D5415" i="2156"/>
  <c r="AV360" i="2140"/>
  <c r="D5408" i="2156"/>
  <c r="AV353" i="2140"/>
  <c r="D5402" i="2156"/>
  <c r="AV347" i="2140"/>
  <c r="D5399" i="2156"/>
  <c r="AV344" i="2140"/>
  <c r="D5392" i="2156"/>
  <c r="AV337" i="2140"/>
  <c r="D5386" i="2156"/>
  <c r="AV331" i="2140"/>
  <c r="D5383" i="2156"/>
  <c r="AV328" i="2140"/>
  <c r="D5376" i="2156"/>
  <c r="AV321" i="2140"/>
  <c r="D5370" i="2156"/>
  <c r="AV315" i="2140"/>
  <c r="D5367" i="2156"/>
  <c r="AV312" i="2140"/>
  <c r="D5360" i="2156"/>
  <c r="AV305" i="2140"/>
  <c r="D5354" i="2156"/>
  <c r="AV299" i="2140"/>
  <c r="D5351" i="2156"/>
  <c r="AV296" i="2140"/>
  <c r="D5344" i="2156"/>
  <c r="AV289" i="2140"/>
  <c r="D5338" i="2156"/>
  <c r="AV283" i="2140"/>
  <c r="D5335" i="2156"/>
  <c r="AV280" i="2140"/>
  <c r="D5328" i="2156"/>
  <c r="AV273" i="2140"/>
  <c r="D5322" i="2156"/>
  <c r="AV267" i="2140"/>
  <c r="D5319" i="2156"/>
  <c r="AV264" i="2140"/>
  <c r="D5312" i="2156"/>
  <c r="AV257" i="2140"/>
  <c r="D5306" i="2156"/>
  <c r="AV251" i="2140"/>
  <c r="D5303" i="2156"/>
  <c r="AV248" i="2140"/>
  <c r="D5296" i="2156"/>
  <c r="AV241" i="2140"/>
  <c r="D5290" i="2156"/>
  <c r="AV235" i="2140"/>
  <c r="D5287" i="2156"/>
  <c r="AV232" i="2140"/>
  <c r="D5280" i="2156"/>
  <c r="AV225" i="2140"/>
  <c r="D5274" i="2156"/>
  <c r="AV219" i="2140"/>
  <c r="D5271" i="2156"/>
  <c r="AV216" i="2140"/>
  <c r="D5264" i="2156"/>
  <c r="AV209" i="2140"/>
  <c r="D5258" i="2156"/>
  <c r="AV203" i="2140"/>
  <c r="D5255" i="2156"/>
  <c r="AV200" i="2140"/>
  <c r="D5248" i="2156"/>
  <c r="AV193" i="2140"/>
  <c r="D5242" i="2156"/>
  <c r="AV187" i="2140"/>
  <c r="D5239" i="2156"/>
  <c r="AV184" i="2140"/>
  <c r="D5232" i="2156"/>
  <c r="AV177" i="2140"/>
  <c r="D5226" i="2156"/>
  <c r="AV171" i="2140"/>
  <c r="D5223" i="2156"/>
  <c r="AV168" i="2140"/>
  <c r="D5216" i="2156"/>
  <c r="AV161" i="2140"/>
  <c r="D5210" i="2156"/>
  <c r="AV155" i="2140"/>
  <c r="D5207" i="2156"/>
  <c r="AV152" i="2140"/>
  <c r="D5200" i="2156"/>
  <c r="AV145" i="2140"/>
  <c r="D5194" i="2156"/>
  <c r="AV139" i="2140"/>
  <c r="D5191" i="2156"/>
  <c r="AV136" i="2140"/>
  <c r="D5184" i="2156"/>
  <c r="AV129" i="2140"/>
  <c r="D5115" i="2156"/>
  <c r="AV60" i="2140"/>
  <c r="D5109" i="2156"/>
  <c r="AV54" i="2140"/>
  <c r="D5106" i="2156"/>
  <c r="AV51" i="2140"/>
  <c r="D5099" i="2156"/>
  <c r="AV44" i="2140"/>
  <c r="D5093" i="2156"/>
  <c r="AV38" i="2140"/>
  <c r="D5090" i="2156"/>
  <c r="AV35" i="2140"/>
  <c r="D5083" i="2156"/>
  <c r="AV28" i="2140"/>
  <c r="D5080" i="2156"/>
  <c r="AV25" i="2140"/>
  <c r="D5069" i="2156"/>
  <c r="AV14" i="2140"/>
  <c r="D5065" i="2156"/>
  <c r="AV10" i="2140"/>
  <c r="D5062" i="2156"/>
  <c r="AV7" i="2140"/>
  <c r="D5051" i="2156"/>
  <c r="AU385" i="2140"/>
  <c r="D5048" i="2156"/>
  <c r="AU382" i="2140"/>
  <c r="D5037" i="2156"/>
  <c r="AU371" i="2140"/>
  <c r="D5033" i="2156"/>
  <c r="AU367" i="2140"/>
  <c r="D5030" i="2156"/>
  <c r="AU364" i="2140"/>
  <c r="D5019" i="2156"/>
  <c r="AU353" i="2140"/>
  <c r="D5016" i="2156"/>
  <c r="AU350" i="2140"/>
  <c r="D5005" i="2156"/>
  <c r="AU339" i="2140"/>
  <c r="D5001" i="2156"/>
  <c r="AU335" i="2140"/>
  <c r="D4998" i="2156"/>
  <c r="AU332" i="2140"/>
  <c r="D4973" i="2156"/>
  <c r="AU307" i="2140"/>
  <c r="D4969" i="2156"/>
  <c r="AU303" i="2140"/>
  <c r="D4966" i="2156"/>
  <c r="AU300" i="2140"/>
  <c r="D4941" i="2156"/>
  <c r="AU275" i="2140"/>
  <c r="D4937" i="2156"/>
  <c r="AU271" i="2140"/>
  <c r="D4934" i="2156"/>
  <c r="AU268" i="2140"/>
  <c r="D4909" i="2156"/>
  <c r="AU243" i="2140"/>
  <c r="D4905" i="2156"/>
  <c r="AU239" i="2140"/>
  <c r="D4902" i="2156"/>
  <c r="AU236" i="2140"/>
  <c r="D4877" i="2156"/>
  <c r="AU211" i="2140"/>
  <c r="D4873" i="2156"/>
  <c r="AU207" i="2140"/>
  <c r="D4870" i="2156"/>
  <c r="AU204" i="2140"/>
  <c r="D4845" i="2156"/>
  <c r="AU179" i="2140"/>
  <c r="D4841" i="2156"/>
  <c r="AU175" i="2140"/>
  <c r="D4838" i="2156"/>
  <c r="AU172" i="2140"/>
  <c r="D4813" i="2156"/>
  <c r="AU147" i="2140"/>
  <c r="D4809" i="2156"/>
  <c r="AU143" i="2140"/>
  <c r="D4806" i="2156"/>
  <c r="AU140" i="2140"/>
  <c r="D4774" i="2156"/>
  <c r="AU108" i="2140"/>
  <c r="D4771" i="2156"/>
  <c r="AU105" i="2140"/>
  <c r="D4760" i="2156"/>
  <c r="AU94" i="2140"/>
  <c r="D4742" i="2156"/>
  <c r="AU76" i="2140"/>
  <c r="D4739" i="2156"/>
  <c r="AU73" i="2140"/>
  <c r="D4728" i="2156"/>
  <c r="AU62" i="2140"/>
  <c r="D4710" i="2156"/>
  <c r="AU44" i="2140"/>
  <c r="D4707" i="2156"/>
  <c r="AU41" i="2140"/>
  <c r="D4696" i="2156"/>
  <c r="AU30" i="2140"/>
  <c r="D4678" i="2156"/>
  <c r="AU12" i="2140"/>
  <c r="D4675" i="2156"/>
  <c r="AU9" i="2140"/>
  <c r="D4664" i="2156"/>
  <c r="AT387" i="2140"/>
  <c r="D4646" i="2156"/>
  <c r="AT369" i="2140"/>
  <c r="D4643" i="2156"/>
  <c r="AT366" i="2140"/>
  <c r="D4632" i="2156"/>
  <c r="AT355" i="2140"/>
  <c r="D4614" i="2156"/>
  <c r="AT337" i="2140"/>
  <c r="D4611" i="2156"/>
  <c r="AT334" i="2140"/>
  <c r="D4600" i="2156"/>
  <c r="AT323" i="2140"/>
  <c r="D4582" i="2156"/>
  <c r="AT305" i="2140"/>
  <c r="D4579" i="2156"/>
  <c r="AT302" i="2140"/>
  <c r="D4568" i="2156"/>
  <c r="AT291" i="2140"/>
  <c r="D4550" i="2156"/>
  <c r="AT273" i="2140"/>
  <c r="D4547" i="2156"/>
  <c r="AT270" i="2140"/>
  <c r="D4536" i="2156"/>
  <c r="AT259" i="2140"/>
  <c r="D4518" i="2156"/>
  <c r="AT241" i="2140"/>
  <c r="D4515" i="2156"/>
  <c r="AT238" i="2140"/>
  <c r="D4504" i="2156"/>
  <c r="AT227" i="2140"/>
  <c r="D4486" i="2156"/>
  <c r="AT209" i="2140"/>
  <c r="D4483" i="2156"/>
  <c r="AT206" i="2140"/>
  <c r="D4472" i="2156"/>
  <c r="AT195" i="2140"/>
  <c r="D4454" i="2156"/>
  <c r="AT177" i="2140"/>
  <c r="D4451" i="2156"/>
  <c r="AT174" i="2140"/>
  <c r="D4440" i="2156"/>
  <c r="AT163" i="2140"/>
  <c r="D4422" i="2156"/>
  <c r="AT145" i="2140"/>
  <c r="D4419" i="2156"/>
  <c r="AT142" i="2140"/>
  <c r="D4408" i="2156"/>
  <c r="AT131" i="2140"/>
  <c r="D4387" i="2156"/>
  <c r="AT110" i="2140"/>
  <c r="D4383" i="2156"/>
  <c r="AT106" i="2140"/>
  <c r="D4380" i="2156"/>
  <c r="AT103" i="2140"/>
  <c r="D4355" i="2156"/>
  <c r="AT78" i="2140"/>
  <c r="D4351" i="2156"/>
  <c r="AT74" i="2140"/>
  <c r="D4348" i="2156"/>
  <c r="AT71" i="2140"/>
  <c r="D4345" i="2156"/>
  <c r="AT68" i="2140"/>
  <c r="D4341" i="2156"/>
  <c r="AT64" i="2140"/>
  <c r="D4292" i="2156"/>
  <c r="AT15" i="2140"/>
  <c r="D4288" i="2156"/>
  <c r="AT11" i="2140"/>
  <c r="D4284" i="2156"/>
  <c r="AT7" i="2140"/>
  <c r="D4281" i="2156"/>
  <c r="AS393" i="2140"/>
  <c r="D4277" i="2156"/>
  <c r="AS389" i="2140"/>
  <c r="D4228" i="2156"/>
  <c r="AS340" i="2140"/>
  <c r="D4224" i="2156"/>
  <c r="AS336" i="2140"/>
  <c r="D4220" i="2156"/>
  <c r="AS332" i="2140"/>
  <c r="D4217" i="2156"/>
  <c r="AS329" i="2140"/>
  <c r="D4213" i="2156"/>
  <c r="AS325" i="2140"/>
  <c r="D4164" i="2156"/>
  <c r="AS276" i="2140"/>
  <c r="D4160" i="2156"/>
  <c r="AS272" i="2140"/>
  <c r="D4156" i="2156"/>
  <c r="AS268" i="2140"/>
  <c r="D4153" i="2156"/>
  <c r="AS265" i="2140"/>
  <c r="D4149" i="2156"/>
  <c r="AS261" i="2140"/>
  <c r="D4100" i="2156"/>
  <c r="AS212" i="2140"/>
  <c r="D4096" i="2156"/>
  <c r="AS208" i="2140"/>
  <c r="D4092" i="2156"/>
  <c r="AS204" i="2140"/>
  <c r="D4089" i="2156"/>
  <c r="AS201" i="2140"/>
  <c r="D4085" i="2156"/>
  <c r="AS197" i="2140"/>
  <c r="D4036" i="2156"/>
  <c r="AS148" i="2140"/>
  <c r="D4032" i="2156"/>
  <c r="AS144" i="2140"/>
  <c r="D4028" i="2156"/>
  <c r="AS140" i="2140"/>
  <c r="D4025" i="2156"/>
  <c r="AS137" i="2140"/>
  <c r="D4021" i="2156"/>
  <c r="AS133" i="2140"/>
  <c r="D4013" i="2156"/>
  <c r="AS125" i="2140"/>
  <c r="D3995" i="2156"/>
  <c r="AS107" i="2140"/>
  <c r="D3992" i="2156"/>
  <c r="AS104" i="2140"/>
  <c r="D3981" i="2156"/>
  <c r="AS93" i="2140"/>
  <c r="D3963" i="2156"/>
  <c r="AS75" i="2140"/>
  <c r="D3960" i="2156"/>
  <c r="AS72" i="2140"/>
  <c r="D3949" i="2156"/>
  <c r="AS61" i="2140"/>
  <c r="D3934" i="2156"/>
  <c r="AS46" i="2140"/>
  <c r="D3931" i="2156"/>
  <c r="AS43" i="2140"/>
  <c r="D3927" i="2156"/>
  <c r="AS39" i="2140"/>
  <c r="D3902" i="2156"/>
  <c r="AS14" i="2140"/>
  <c r="D3899" i="2156"/>
  <c r="AS11" i="2140"/>
  <c r="D3895" i="2156"/>
  <c r="AS7" i="2140"/>
  <c r="D3870" i="2156"/>
  <c r="AR371" i="2140"/>
  <c r="D3867" i="2156"/>
  <c r="AR368" i="2140"/>
  <c r="D3863" i="2156"/>
  <c r="AR364" i="2140"/>
  <c r="D3838" i="2156"/>
  <c r="AR339" i="2140"/>
  <c r="D3835" i="2156"/>
  <c r="AR336" i="2140"/>
  <c r="D3831" i="2156"/>
  <c r="AR332" i="2140"/>
  <c r="D3806" i="2156"/>
  <c r="AR307" i="2140"/>
  <c r="D3803" i="2156"/>
  <c r="AR304" i="2140"/>
  <c r="D3799" i="2156"/>
  <c r="AR300" i="2140"/>
  <c r="D3774" i="2156"/>
  <c r="AR275" i="2140"/>
  <c r="D3771" i="2156"/>
  <c r="AR272" i="2140"/>
  <c r="D3767" i="2156"/>
  <c r="AR268" i="2140"/>
  <c r="D3742" i="2156"/>
  <c r="AR243" i="2140"/>
  <c r="D3739" i="2156"/>
  <c r="AR240" i="2140"/>
  <c r="D3735" i="2156"/>
  <c r="AR236" i="2140"/>
  <c r="D3710" i="2156"/>
  <c r="AR211" i="2140"/>
  <c r="D3707" i="2156"/>
  <c r="AR208" i="2140"/>
  <c r="D3703" i="2156"/>
  <c r="AR204" i="2140"/>
  <c r="D3678" i="2156"/>
  <c r="AR179" i="2140"/>
  <c r="D3675" i="2156"/>
  <c r="AR176" i="2140"/>
  <c r="D3671" i="2156"/>
  <c r="AR172" i="2140"/>
  <c r="D3646" i="2156"/>
  <c r="AR147" i="2140"/>
  <c r="D3643" i="2156"/>
  <c r="AR144" i="2140"/>
  <c r="D3639" i="2156"/>
  <c r="AR140" i="2140"/>
  <c r="D3615" i="2156"/>
  <c r="AR116" i="2140"/>
  <c r="D3612" i="2156"/>
  <c r="AR113" i="2140"/>
  <c r="D3608" i="2156"/>
  <c r="AR109" i="2140"/>
  <c r="D3583" i="2156"/>
  <c r="AR84" i="2140"/>
  <c r="D3580" i="2156"/>
  <c r="AR81" i="2140"/>
  <c r="D3576" i="2156"/>
  <c r="AR77" i="2140"/>
  <c r="D3550" i="2156"/>
  <c r="AR51" i="2140"/>
  <c r="D3546" i="2156"/>
  <c r="AR47" i="2140"/>
  <c r="D3543" i="2156"/>
  <c r="AR44" i="2140"/>
  <c r="D3539" i="2156"/>
  <c r="AR40" i="2140"/>
  <c r="D3520" i="2156"/>
  <c r="AR21" i="2140"/>
  <c r="AL250" i="2140"/>
  <c r="D1415" i="2156" s="1"/>
  <c r="AL234" i="2140"/>
  <c r="D1399" i="2156" s="1"/>
  <c r="AL218" i="2140"/>
  <c r="D1383" i="2156" s="1"/>
  <c r="AL202" i="2140"/>
  <c r="D1367" i="2156" s="1"/>
  <c r="AL186" i="2140"/>
  <c r="D1351" i="2156" s="1"/>
  <c r="AL170" i="2140"/>
  <c r="D1335" i="2156" s="1"/>
  <c r="AL154" i="2140"/>
  <c r="D1319" i="2156" s="1"/>
  <c r="AL138" i="2140"/>
  <c r="D1303" i="2156" s="1"/>
  <c r="AL114" i="2140"/>
  <c r="D1279" i="2156" s="1"/>
  <c r="AL100" i="2140"/>
  <c r="D1265" i="2156" s="1"/>
  <c r="AL82" i="2140"/>
  <c r="D1247" i="2156" s="1"/>
  <c r="AL68" i="2140"/>
  <c r="D1233" i="2156" s="1"/>
  <c r="AL50" i="2140"/>
  <c r="D1215" i="2156" s="1"/>
  <c r="AL36" i="2140"/>
  <c r="D1201" i="2156" s="1"/>
  <c r="AL18" i="2140"/>
  <c r="D1183" i="2156" s="1"/>
  <c r="AL392" i="2140"/>
  <c r="D1557" i="2156" s="1"/>
  <c r="AL390" i="2140"/>
  <c r="D1555" i="2156" s="1"/>
  <c r="AL388" i="2140"/>
  <c r="D1553" i="2156" s="1"/>
  <c r="AL386" i="2140"/>
  <c r="D1551" i="2156" s="1"/>
  <c r="AL384" i="2140"/>
  <c r="D1549" i="2156" s="1"/>
  <c r="AL382" i="2140"/>
  <c r="D1547" i="2156" s="1"/>
  <c r="AL380" i="2140"/>
  <c r="D1545" i="2156" s="1"/>
  <c r="AL378" i="2140"/>
  <c r="D1543" i="2156" s="1"/>
  <c r="AL376" i="2140"/>
  <c r="D1541" i="2156" s="1"/>
  <c r="AL374" i="2140"/>
  <c r="D1539" i="2156" s="1"/>
  <c r="AL372" i="2140"/>
  <c r="D1537" i="2156" s="1"/>
  <c r="AL370" i="2140"/>
  <c r="D1535" i="2156" s="1"/>
  <c r="AL368" i="2140"/>
  <c r="D1533" i="2156" s="1"/>
  <c r="AL366" i="2140"/>
  <c r="D1531" i="2156" s="1"/>
  <c r="AL364" i="2140"/>
  <c r="D1529" i="2156" s="1"/>
  <c r="AL362" i="2140"/>
  <c r="D1527" i="2156" s="1"/>
  <c r="AL360" i="2140"/>
  <c r="D1525" i="2156" s="1"/>
  <c r="AL358" i="2140"/>
  <c r="D1523" i="2156" s="1"/>
  <c r="AL356" i="2140"/>
  <c r="D1521" i="2156" s="1"/>
  <c r="AL354" i="2140"/>
  <c r="D1519" i="2156" s="1"/>
  <c r="AL352" i="2140"/>
  <c r="D1517" i="2156" s="1"/>
  <c r="AL350" i="2140"/>
  <c r="D1515" i="2156" s="1"/>
  <c r="AL348" i="2140"/>
  <c r="D1513" i="2156" s="1"/>
  <c r="AL346" i="2140"/>
  <c r="D1511" i="2156" s="1"/>
  <c r="AL344" i="2140"/>
  <c r="D1509" i="2156" s="1"/>
  <c r="AL342" i="2140"/>
  <c r="D1507" i="2156" s="1"/>
  <c r="AL340" i="2140"/>
  <c r="D1505" i="2156" s="1"/>
  <c r="AL338" i="2140"/>
  <c r="D1503" i="2156" s="1"/>
  <c r="AL336" i="2140"/>
  <c r="D1501" i="2156" s="1"/>
  <c r="AL334" i="2140"/>
  <c r="D1499" i="2156" s="1"/>
  <c r="AL332" i="2140"/>
  <c r="D1497" i="2156" s="1"/>
  <c r="AL330" i="2140"/>
  <c r="D1495" i="2156" s="1"/>
  <c r="AL328" i="2140"/>
  <c r="D1493" i="2156" s="1"/>
  <c r="AL326" i="2140"/>
  <c r="D1491" i="2156" s="1"/>
  <c r="AL324" i="2140"/>
  <c r="D1489" i="2156" s="1"/>
  <c r="AL322" i="2140"/>
  <c r="D1487" i="2156" s="1"/>
  <c r="AL320" i="2140"/>
  <c r="D1485" i="2156" s="1"/>
  <c r="AL318" i="2140"/>
  <c r="D1483" i="2156" s="1"/>
  <c r="AL316" i="2140"/>
  <c r="D1481" i="2156" s="1"/>
  <c r="AL314" i="2140"/>
  <c r="D1479" i="2156" s="1"/>
  <c r="AL312" i="2140"/>
  <c r="D1477" i="2156" s="1"/>
  <c r="AL310" i="2140"/>
  <c r="D1475" i="2156" s="1"/>
  <c r="AL308" i="2140"/>
  <c r="D1473" i="2156" s="1"/>
  <c r="AL306" i="2140"/>
  <c r="D1471" i="2156" s="1"/>
  <c r="AL304" i="2140"/>
  <c r="D1469" i="2156" s="1"/>
  <c r="AL302" i="2140"/>
  <c r="D1467" i="2156" s="1"/>
  <c r="AL300" i="2140"/>
  <c r="D1465" i="2156" s="1"/>
  <c r="AL298" i="2140"/>
  <c r="D1463" i="2156" s="1"/>
  <c r="AL296" i="2140"/>
  <c r="D1461" i="2156" s="1"/>
  <c r="AL294" i="2140"/>
  <c r="D1459" i="2156" s="1"/>
  <c r="AL292" i="2140"/>
  <c r="D1457" i="2156" s="1"/>
  <c r="AL290" i="2140"/>
  <c r="D1455" i="2156" s="1"/>
  <c r="AL288" i="2140"/>
  <c r="D1453" i="2156" s="1"/>
  <c r="AL286" i="2140"/>
  <c r="D1451" i="2156" s="1"/>
  <c r="AL284" i="2140"/>
  <c r="D1449" i="2156" s="1"/>
  <c r="AL282" i="2140"/>
  <c r="D1447" i="2156" s="1"/>
  <c r="AL280" i="2140"/>
  <c r="D1445" i="2156" s="1"/>
  <c r="AL278" i="2140"/>
  <c r="D1443" i="2156" s="1"/>
  <c r="AL276" i="2140"/>
  <c r="D1441" i="2156" s="1"/>
  <c r="AL274" i="2140"/>
  <c r="D1439" i="2156" s="1"/>
  <c r="AL272" i="2140"/>
  <c r="D1437" i="2156" s="1"/>
  <c r="AL270" i="2140"/>
  <c r="D1435" i="2156" s="1"/>
  <c r="AL268" i="2140"/>
  <c r="D1433" i="2156" s="1"/>
  <c r="AL266" i="2140"/>
  <c r="D1431" i="2156" s="1"/>
  <c r="AL264" i="2140"/>
  <c r="D1429" i="2156" s="1"/>
  <c r="AL262" i="2140"/>
  <c r="D1427" i="2156" s="1"/>
  <c r="AL260" i="2140"/>
  <c r="D1425" i="2156" s="1"/>
  <c r="AL258" i="2140"/>
  <c r="D1423" i="2156" s="1"/>
  <c r="AL256" i="2140"/>
  <c r="D1421" i="2156" s="1"/>
  <c r="AL254" i="2140"/>
  <c r="D1419" i="2156" s="1"/>
  <c r="AL252" i="2140"/>
  <c r="D1417" i="2156" s="1"/>
  <c r="AL247" i="2140"/>
  <c r="D1412" i="2156" s="1"/>
  <c r="AL244" i="2140"/>
  <c r="D1409" i="2156" s="1"/>
  <c r="AL239" i="2140"/>
  <c r="D1404" i="2156" s="1"/>
  <c r="AL236" i="2140"/>
  <c r="D1401" i="2156" s="1"/>
  <c r="AL231" i="2140"/>
  <c r="D1396" i="2156" s="1"/>
  <c r="AL228" i="2140"/>
  <c r="D1393" i="2156" s="1"/>
  <c r="AL223" i="2140"/>
  <c r="D1388" i="2156" s="1"/>
  <c r="AL220" i="2140"/>
  <c r="D1385" i="2156" s="1"/>
  <c r="AL215" i="2140"/>
  <c r="D1380" i="2156" s="1"/>
  <c r="AL212" i="2140"/>
  <c r="D1377" i="2156" s="1"/>
  <c r="AL207" i="2140"/>
  <c r="D1372" i="2156" s="1"/>
  <c r="AL204" i="2140"/>
  <c r="D1369" i="2156" s="1"/>
  <c r="AL199" i="2140"/>
  <c r="D1364" i="2156" s="1"/>
  <c r="AL196" i="2140"/>
  <c r="D1361" i="2156" s="1"/>
  <c r="AL191" i="2140"/>
  <c r="D1356" i="2156" s="1"/>
  <c r="AL188" i="2140"/>
  <c r="D1353" i="2156" s="1"/>
  <c r="AL183" i="2140"/>
  <c r="D1348" i="2156" s="1"/>
  <c r="AL180" i="2140"/>
  <c r="D1345" i="2156" s="1"/>
  <c r="AL175" i="2140"/>
  <c r="D1340" i="2156" s="1"/>
  <c r="AL172" i="2140"/>
  <c r="D1337" i="2156" s="1"/>
  <c r="AL167" i="2140"/>
  <c r="D1332" i="2156" s="1"/>
  <c r="AL164" i="2140"/>
  <c r="D1329" i="2156" s="1"/>
  <c r="AL159" i="2140"/>
  <c r="D1324" i="2156" s="1"/>
  <c r="AL156" i="2140"/>
  <c r="D1321" i="2156" s="1"/>
  <c r="AL151" i="2140"/>
  <c r="D1316" i="2156" s="1"/>
  <c r="AL148" i="2140"/>
  <c r="D1313" i="2156" s="1"/>
  <c r="AL143" i="2140"/>
  <c r="D1308" i="2156" s="1"/>
  <c r="AL140" i="2140"/>
  <c r="D1305" i="2156" s="1"/>
  <c r="AL135" i="2140"/>
  <c r="D1300" i="2156" s="1"/>
  <c r="AL132" i="2140"/>
  <c r="D1297" i="2156" s="1"/>
  <c r="AL127" i="2140"/>
  <c r="D1292" i="2156" s="1"/>
  <c r="AL123" i="2140"/>
  <c r="D1288" i="2156" s="1"/>
  <c r="AL116" i="2140"/>
  <c r="D1281" i="2156" s="1"/>
  <c r="AL111" i="2140"/>
  <c r="D1276" i="2156" s="1"/>
  <c r="AL105" i="2140"/>
  <c r="D1270" i="2156" s="1"/>
  <c r="AL101" i="2140"/>
  <c r="D1266" i="2156" s="1"/>
  <c r="AL98" i="2140"/>
  <c r="D1263" i="2156" s="1"/>
  <c r="AL94" i="2140"/>
  <c r="D1259" i="2156" s="1"/>
  <c r="AL91" i="2140"/>
  <c r="D1256" i="2156" s="1"/>
  <c r="AL84" i="2140"/>
  <c r="D1249" i="2156" s="1"/>
  <c r="AL79" i="2140"/>
  <c r="D1244" i="2156" s="1"/>
  <c r="AL73" i="2140"/>
  <c r="D1238" i="2156" s="1"/>
  <c r="AL69" i="2140"/>
  <c r="D1234" i="2156" s="1"/>
  <c r="AL66" i="2140"/>
  <c r="D1231" i="2156" s="1"/>
  <c r="AL62" i="2140"/>
  <c r="D1227" i="2156" s="1"/>
  <c r="AL59" i="2140"/>
  <c r="D1224" i="2156" s="1"/>
  <c r="AL52" i="2140"/>
  <c r="D1217" i="2156" s="1"/>
  <c r="AL47" i="2140"/>
  <c r="D1212" i="2156" s="1"/>
  <c r="AL41" i="2140"/>
  <c r="D1206" i="2156" s="1"/>
  <c r="AL37" i="2140"/>
  <c r="D1202" i="2156" s="1"/>
  <c r="AL34" i="2140"/>
  <c r="D1199" i="2156" s="1"/>
  <c r="AL30" i="2140"/>
  <c r="D1195" i="2156" s="1"/>
  <c r="AL27" i="2140"/>
  <c r="D1192" i="2156" s="1"/>
  <c r="AL20" i="2140"/>
  <c r="D1185" i="2156" s="1"/>
  <c r="AL15" i="2140"/>
  <c r="D1180" i="2156" s="1"/>
  <c r="AL9" i="2140"/>
  <c r="D1174" i="2156" s="1"/>
  <c r="AL5" i="2140"/>
  <c r="D1170" i="2156" s="1"/>
  <c r="BA383" i="2162"/>
  <c r="E383" i="2162"/>
  <c r="U383" i="2162" s="1"/>
  <c r="AK383" i="2162" s="1"/>
  <c r="BA381" i="2162"/>
  <c r="E381" i="2162"/>
  <c r="U381" i="2162" s="1"/>
  <c r="AK381" i="2162" s="1"/>
  <c r="BA379" i="2162"/>
  <c r="E379" i="2162"/>
  <c r="U379" i="2162" s="1"/>
  <c r="AK379" i="2162" s="1"/>
  <c r="E377" i="2162"/>
  <c r="U377" i="2162" s="1"/>
  <c r="AK377" i="2162" s="1"/>
  <c r="BA377" i="2162"/>
  <c r="E368" i="2162"/>
  <c r="U368" i="2162" s="1"/>
  <c r="AK368" i="2162" s="1"/>
  <c r="BA368" i="2162"/>
  <c r="E366" i="2140"/>
  <c r="U366" i="2140" s="1"/>
  <c r="BA366" i="2162"/>
  <c r="E366" i="2162"/>
  <c r="U366" i="2162" s="1"/>
  <c r="AK366" i="2162" s="1"/>
  <c r="E364" i="2140"/>
  <c r="U364" i="2140" s="1"/>
  <c r="BA364" i="2162"/>
  <c r="E364" i="2162"/>
  <c r="U364" i="2162" s="1"/>
  <c r="AK364" i="2162" s="1"/>
  <c r="E362" i="2140"/>
  <c r="U362" i="2140" s="1"/>
  <c r="BA362" i="2162"/>
  <c r="E362" i="2162"/>
  <c r="U362" i="2162" s="1"/>
  <c r="AK362" i="2162" s="1"/>
  <c r="E360" i="2140"/>
  <c r="U360" i="2140" s="1"/>
  <c r="BA360" i="2162"/>
  <c r="E360" i="2162"/>
  <c r="U360" i="2162" s="1"/>
  <c r="AK360" i="2162" s="1"/>
  <c r="BA351" i="2162"/>
  <c r="E351" i="2162"/>
  <c r="U351" i="2162" s="1"/>
  <c r="AK351" i="2162" s="1"/>
  <c r="E349" i="2162"/>
  <c r="U349" i="2162" s="1"/>
  <c r="AK349" i="2162" s="1"/>
  <c r="BA349" i="2162"/>
  <c r="BA347" i="2162"/>
  <c r="E347" i="2162"/>
  <c r="U347" i="2162" s="1"/>
  <c r="AK347" i="2162" s="1"/>
  <c r="E345" i="2162"/>
  <c r="U345" i="2162" s="1"/>
  <c r="AK345" i="2162" s="1"/>
  <c r="BA345" i="2162"/>
  <c r="E336" i="2140"/>
  <c r="U336" i="2140" s="1"/>
  <c r="E336" i="2162"/>
  <c r="U336" i="2162" s="1"/>
  <c r="AK336" i="2162" s="1"/>
  <c r="BA336" i="2162"/>
  <c r="BA334" i="2162"/>
  <c r="E334" i="2162"/>
  <c r="U334" i="2162" s="1"/>
  <c r="AK334" i="2162" s="1"/>
  <c r="E332" i="2140"/>
  <c r="U332" i="2140" s="1"/>
  <c r="E332" i="2162"/>
  <c r="U332" i="2162" s="1"/>
  <c r="AK332" i="2162" s="1"/>
  <c r="BA332" i="2162"/>
  <c r="E330" i="2140"/>
  <c r="U330" i="2140" s="1"/>
  <c r="BA330" i="2162"/>
  <c r="E330" i="2162"/>
  <c r="U330" i="2162" s="1"/>
  <c r="AK330" i="2162" s="1"/>
  <c r="BA321" i="2162"/>
  <c r="E321" i="2162"/>
  <c r="U321" i="2162" s="1"/>
  <c r="AK321" i="2162" s="1"/>
  <c r="E319" i="2140"/>
  <c r="U319" i="2140" s="1"/>
  <c r="E319" i="2162"/>
  <c r="U319" i="2162" s="1"/>
  <c r="AK319" i="2162" s="1"/>
  <c r="BA319" i="2162"/>
  <c r="E317" i="2140"/>
  <c r="U317" i="2140" s="1"/>
  <c r="BA317" i="2162"/>
  <c r="E317" i="2162"/>
  <c r="U317" i="2162" s="1"/>
  <c r="AK317" i="2162" s="1"/>
  <c r="E315" i="2140"/>
  <c r="U315" i="2140" s="1"/>
  <c r="E315" i="2162"/>
  <c r="U315" i="2162" s="1"/>
  <c r="AK315" i="2162" s="1"/>
  <c r="BA315" i="2162"/>
  <c r="E304" i="2140"/>
  <c r="U304" i="2140" s="1"/>
  <c r="BA304" i="2162"/>
  <c r="E304" i="2162"/>
  <c r="U304" i="2162" s="1"/>
  <c r="AK304" i="2162" s="1"/>
  <c r="E302" i="2162"/>
  <c r="U302" i="2162" s="1"/>
  <c r="AK302" i="2162" s="1"/>
  <c r="BA302" i="2162"/>
  <c r="E300" i="2140"/>
  <c r="U300" i="2140" s="1"/>
  <c r="BA300" i="2162"/>
  <c r="E300" i="2162"/>
  <c r="U300" i="2162" s="1"/>
  <c r="AK300" i="2162" s="1"/>
  <c r="E298" i="2140"/>
  <c r="U298" i="2140" s="1"/>
  <c r="E298" i="2162"/>
  <c r="U298" i="2162" s="1"/>
  <c r="AK298" i="2162" s="1"/>
  <c r="BA298" i="2162"/>
  <c r="D1065" i="2156"/>
  <c r="AK289" i="2140"/>
  <c r="BA279" i="2162"/>
  <c r="E279" i="2162"/>
  <c r="U279" i="2162" s="1"/>
  <c r="AK279" i="2162" s="1"/>
  <c r="D803" i="2156"/>
  <c r="AK27" i="2140"/>
  <c r="D388" i="2140"/>
  <c r="T388" i="2140" s="1"/>
  <c r="AZ388" i="2162"/>
  <c r="D388" i="2162"/>
  <c r="T388" i="2162" s="1"/>
  <c r="AJ388" i="2162" s="1"/>
  <c r="D386" i="2140"/>
  <c r="T386" i="2140" s="1"/>
  <c r="AZ386" i="2162"/>
  <c r="D386" i="2162"/>
  <c r="T386" i="2162" s="1"/>
  <c r="AJ386" i="2162" s="1"/>
  <c r="D384" i="2140"/>
  <c r="T384" i="2140" s="1"/>
  <c r="AZ384" i="2162"/>
  <c r="D384" i="2162"/>
  <c r="T384" i="2162" s="1"/>
  <c r="AJ384" i="2162" s="1"/>
  <c r="D382" i="2140"/>
  <c r="T382" i="2140" s="1"/>
  <c r="D382" i="2162"/>
  <c r="T382" i="2162" s="1"/>
  <c r="AJ382" i="2162" s="1"/>
  <c r="AZ382" i="2162"/>
  <c r="AZ380" i="2162"/>
  <c r="D380" i="2162"/>
  <c r="T380" i="2162" s="1"/>
  <c r="AJ380" i="2162" s="1"/>
  <c r="AZ378" i="2162"/>
  <c r="D378" i="2162"/>
  <c r="T378" i="2162" s="1"/>
  <c r="AJ378" i="2162" s="1"/>
  <c r="AZ376" i="2162"/>
  <c r="D376" i="2162"/>
  <c r="T376" i="2162" s="1"/>
  <c r="AJ376" i="2162" s="1"/>
  <c r="AZ374" i="2162"/>
  <c r="D374" i="2162"/>
  <c r="T374" i="2162" s="1"/>
  <c r="AJ374" i="2162" s="1"/>
  <c r="D735" i="2156"/>
  <c r="J1865" i="2156" s="1"/>
  <c r="D1865" i="2157" s="1"/>
  <c r="M1865" i="2157" s="1"/>
  <c r="AJ348" i="2140"/>
  <c r="D343" i="2140"/>
  <c r="T343" i="2140" s="1"/>
  <c r="AZ343" i="2162"/>
  <c r="D343" i="2162"/>
  <c r="T343" i="2162" s="1"/>
  <c r="AJ343" i="2162" s="1"/>
  <c r="AZ340" i="2162"/>
  <c r="D340" i="2162"/>
  <c r="T340" i="2162" s="1"/>
  <c r="AJ340" i="2162" s="1"/>
  <c r="AZ335" i="2162"/>
  <c r="D335" i="2162"/>
  <c r="T335" i="2162" s="1"/>
  <c r="AJ335" i="2162" s="1"/>
  <c r="AZ332" i="2162"/>
  <c r="D332" i="2162"/>
  <c r="T332" i="2162" s="1"/>
  <c r="AJ332" i="2162" s="1"/>
  <c r="AZ327" i="2162"/>
  <c r="D327" i="2162"/>
  <c r="T327" i="2162" s="1"/>
  <c r="AJ327" i="2162" s="1"/>
  <c r="D324" i="2162"/>
  <c r="T324" i="2162" s="1"/>
  <c r="AJ324" i="2162" s="1"/>
  <c r="AZ324" i="2162"/>
  <c r="D319" i="2162"/>
  <c r="T319" i="2162" s="1"/>
  <c r="AJ319" i="2162" s="1"/>
  <c r="AZ319" i="2162"/>
  <c r="D316" i="2162"/>
  <c r="T316" i="2162" s="1"/>
  <c r="AJ316" i="2162" s="1"/>
  <c r="AZ316" i="2162"/>
  <c r="D311" i="2162"/>
  <c r="T311" i="2162" s="1"/>
  <c r="AJ311" i="2162" s="1"/>
  <c r="AZ311" i="2162"/>
  <c r="D308" i="2162"/>
  <c r="T308" i="2162" s="1"/>
  <c r="AJ308" i="2162" s="1"/>
  <c r="AZ308" i="2162"/>
  <c r="D303" i="2140"/>
  <c r="T303" i="2140" s="1"/>
  <c r="D303" i="2162"/>
  <c r="T303" i="2162" s="1"/>
  <c r="AJ303" i="2162" s="1"/>
  <c r="AZ303" i="2162"/>
  <c r="D300" i="2140"/>
  <c r="T300" i="2140" s="1"/>
  <c r="D300" i="2162"/>
  <c r="T300" i="2162" s="1"/>
  <c r="AJ300" i="2162" s="1"/>
  <c r="AZ300" i="2162"/>
  <c r="D295" i="2140"/>
  <c r="T295" i="2140" s="1"/>
  <c r="AZ295" i="2162"/>
  <c r="D295" i="2162"/>
  <c r="T295" i="2162" s="1"/>
  <c r="AJ295" i="2162" s="1"/>
  <c r="D292" i="2140"/>
  <c r="T292" i="2140" s="1"/>
  <c r="D292" i="2162"/>
  <c r="T292" i="2162" s="1"/>
  <c r="AJ292" i="2162" s="1"/>
  <c r="AZ292" i="2162"/>
  <c r="C383" i="2162"/>
  <c r="S383" i="2162" s="1"/>
  <c r="AI383" i="2162" s="1"/>
  <c r="AY383" i="2162"/>
  <c r="C375" i="2162"/>
  <c r="S375" i="2162" s="1"/>
  <c r="AI375" i="2162" s="1"/>
  <c r="AY375" i="2162"/>
  <c r="AY367" i="2162"/>
  <c r="C367" i="2162"/>
  <c r="S367" i="2162" s="1"/>
  <c r="AI367" i="2162" s="1"/>
  <c r="AY359" i="2162"/>
  <c r="C359" i="2162"/>
  <c r="S359" i="2162" s="1"/>
  <c r="AI359" i="2162" s="1"/>
  <c r="C351" i="2162"/>
  <c r="S351" i="2162" s="1"/>
  <c r="AI351" i="2162" s="1"/>
  <c r="AY351" i="2162"/>
  <c r="AY337" i="2162"/>
  <c r="C337" i="2162"/>
  <c r="S337" i="2162" s="1"/>
  <c r="AI337" i="2162" s="1"/>
  <c r="AY329" i="2162"/>
  <c r="C329" i="2162"/>
  <c r="S329" i="2162" s="1"/>
  <c r="AI329" i="2162" s="1"/>
  <c r="C321" i="2162"/>
  <c r="S321" i="2162" s="1"/>
  <c r="AI321" i="2162" s="1"/>
  <c r="AY321" i="2162"/>
  <c r="C313" i="2162"/>
  <c r="S313" i="2162" s="1"/>
  <c r="AI313" i="2162" s="1"/>
  <c r="AY313" i="2162"/>
  <c r="C305" i="2162"/>
  <c r="S305" i="2162" s="1"/>
  <c r="AI305" i="2162" s="1"/>
  <c r="AY305" i="2162"/>
  <c r="C297" i="2162"/>
  <c r="S297" i="2162" s="1"/>
  <c r="AI297" i="2162" s="1"/>
  <c r="AY297" i="2162"/>
  <c r="AW388" i="2140"/>
  <c r="D5832" i="2156" s="1"/>
  <c r="AW380" i="2140"/>
  <c r="D5824" i="2156" s="1"/>
  <c r="AW372" i="2140"/>
  <c r="D5816" i="2156" s="1"/>
  <c r="AW364" i="2140"/>
  <c r="D5808" i="2156" s="1"/>
  <c r="AW356" i="2140"/>
  <c r="D5800" i="2156" s="1"/>
  <c r="AW348" i="2140"/>
  <c r="D5792" i="2156" s="1"/>
  <c r="AW340" i="2140"/>
  <c r="D5784" i="2156" s="1"/>
  <c r="AW332" i="2140"/>
  <c r="D5776" i="2156" s="1"/>
  <c r="AW324" i="2140"/>
  <c r="D5768" i="2156" s="1"/>
  <c r="AW316" i="2140"/>
  <c r="D5760" i="2156" s="1"/>
  <c r="AW308" i="2140"/>
  <c r="D5752" i="2156" s="1"/>
  <c r="AW300" i="2140"/>
  <c r="D5744" i="2156" s="1"/>
  <c r="AW292" i="2140"/>
  <c r="D5736" i="2156" s="1"/>
  <c r="AW284" i="2140"/>
  <c r="D5728" i="2156" s="1"/>
  <c r="AW276" i="2140"/>
  <c r="D5720" i="2156" s="1"/>
  <c r="AW268" i="2140"/>
  <c r="D5712" i="2156" s="1"/>
  <c r="AW260" i="2140"/>
  <c r="D5704" i="2156" s="1"/>
  <c r="AW252" i="2140"/>
  <c r="D5696" i="2156" s="1"/>
  <c r="AW244" i="2140"/>
  <c r="D5688" i="2156" s="1"/>
  <c r="AW236" i="2140"/>
  <c r="D5680" i="2156" s="1"/>
  <c r="AW228" i="2140"/>
  <c r="D5672" i="2156" s="1"/>
  <c r="AW220" i="2140"/>
  <c r="D5664" i="2156" s="1"/>
  <c r="AW212" i="2140"/>
  <c r="D5656" i="2156" s="1"/>
  <c r="AW204" i="2140"/>
  <c r="D5648" i="2156" s="1"/>
  <c r="AW196" i="2140"/>
  <c r="D5640" i="2156" s="1"/>
  <c r="AW188" i="2140"/>
  <c r="D5632" i="2156" s="1"/>
  <c r="AW180" i="2140"/>
  <c r="D5624" i="2156" s="1"/>
  <c r="AW172" i="2140"/>
  <c r="D5616" i="2156" s="1"/>
  <c r="AW164" i="2140"/>
  <c r="D5608" i="2156" s="1"/>
  <c r="AW156" i="2140"/>
  <c r="D5600" i="2156" s="1"/>
  <c r="AW148" i="2140"/>
  <c r="D5592" i="2156" s="1"/>
  <c r="AW140" i="2140"/>
  <c r="D5584" i="2156" s="1"/>
  <c r="AW132" i="2140"/>
  <c r="D5576" i="2156" s="1"/>
  <c r="AW121" i="2140"/>
  <c r="D5565" i="2156" s="1"/>
  <c r="AW113" i="2140"/>
  <c r="D5557" i="2156" s="1"/>
  <c r="AW105" i="2140"/>
  <c r="D5549" i="2156" s="1"/>
  <c r="AW97" i="2140"/>
  <c r="D5541" i="2156" s="1"/>
  <c r="AW89" i="2140"/>
  <c r="D5533" i="2156" s="1"/>
  <c r="AW81" i="2140"/>
  <c r="D5525" i="2156" s="1"/>
  <c r="AW73" i="2140"/>
  <c r="D5517" i="2156" s="1"/>
  <c r="AW65" i="2140"/>
  <c r="D5509" i="2156" s="1"/>
  <c r="AW57" i="2140"/>
  <c r="D5501" i="2156" s="1"/>
  <c r="AW49" i="2140"/>
  <c r="D5493" i="2156" s="1"/>
  <c r="AW41" i="2140"/>
  <c r="D5485" i="2156" s="1"/>
  <c r="AW33" i="2140"/>
  <c r="D5477" i="2156" s="1"/>
  <c r="AW25" i="2140"/>
  <c r="D5469" i="2156" s="1"/>
  <c r="AW17" i="2140"/>
  <c r="D5461" i="2156" s="1"/>
  <c r="AW9" i="2140"/>
  <c r="D5453" i="2156" s="1"/>
  <c r="AV390" i="2140"/>
  <c r="D5445" i="2156" s="1"/>
  <c r="AV382" i="2140"/>
  <c r="D5437" i="2156" s="1"/>
  <c r="AV374" i="2140"/>
  <c r="D5429" i="2156" s="1"/>
  <c r="AV366" i="2140"/>
  <c r="D5421" i="2156" s="1"/>
  <c r="AV358" i="2140"/>
  <c r="D5413" i="2156" s="1"/>
  <c r="AV350" i="2140"/>
  <c r="D5405" i="2156" s="1"/>
  <c r="AV342" i="2140"/>
  <c r="D5397" i="2156" s="1"/>
  <c r="AV334" i="2140"/>
  <c r="D5389" i="2156" s="1"/>
  <c r="AV326" i="2140"/>
  <c r="D5381" i="2156" s="1"/>
  <c r="AV318" i="2140"/>
  <c r="D5373" i="2156" s="1"/>
  <c r="AV310" i="2140"/>
  <c r="D5365" i="2156" s="1"/>
  <c r="AV302" i="2140"/>
  <c r="D5357" i="2156" s="1"/>
  <c r="AV294" i="2140"/>
  <c r="D5349" i="2156" s="1"/>
  <c r="AV286" i="2140"/>
  <c r="D5341" i="2156" s="1"/>
  <c r="AV278" i="2140"/>
  <c r="D5333" i="2156" s="1"/>
  <c r="AV270" i="2140"/>
  <c r="D5325" i="2156" s="1"/>
  <c r="AV262" i="2140"/>
  <c r="D5317" i="2156" s="1"/>
  <c r="AV254" i="2140"/>
  <c r="D5309" i="2156" s="1"/>
  <c r="AV246" i="2140"/>
  <c r="D5301" i="2156" s="1"/>
  <c r="AV238" i="2140"/>
  <c r="D5293" i="2156" s="1"/>
  <c r="AV230" i="2140"/>
  <c r="D5285" i="2156" s="1"/>
  <c r="AV222" i="2140"/>
  <c r="D5277" i="2156" s="1"/>
  <c r="AV214" i="2140"/>
  <c r="D5269" i="2156" s="1"/>
  <c r="AV206" i="2140"/>
  <c r="D5261" i="2156" s="1"/>
  <c r="AV198" i="2140"/>
  <c r="D5253" i="2156" s="1"/>
  <c r="AV190" i="2140"/>
  <c r="D5245" i="2156" s="1"/>
  <c r="AV182" i="2140"/>
  <c r="D5237" i="2156" s="1"/>
  <c r="AV174" i="2140"/>
  <c r="D5229" i="2156" s="1"/>
  <c r="AV166" i="2140"/>
  <c r="D5221" i="2156" s="1"/>
  <c r="AV158" i="2140"/>
  <c r="D5213" i="2156" s="1"/>
  <c r="AV150" i="2140"/>
  <c r="D5205" i="2156" s="1"/>
  <c r="AV142" i="2140"/>
  <c r="D5197" i="2156" s="1"/>
  <c r="AV134" i="2140"/>
  <c r="D5189" i="2156" s="1"/>
  <c r="AV61" i="2140"/>
  <c r="D5116" i="2156" s="1"/>
  <c r="AV53" i="2140"/>
  <c r="D5108" i="2156" s="1"/>
  <c r="AV45" i="2140"/>
  <c r="D5100" i="2156" s="1"/>
  <c r="AV37" i="2140"/>
  <c r="D5092" i="2156" s="1"/>
  <c r="AV29" i="2140"/>
  <c r="D5084" i="2156" s="1"/>
  <c r="AV19" i="2140"/>
  <c r="D5074" i="2156" s="1"/>
  <c r="AV16" i="2140"/>
  <c r="D5071" i="2156" s="1"/>
  <c r="AV13" i="2140"/>
  <c r="D5068" i="2156" s="1"/>
  <c r="AU392" i="2140"/>
  <c r="D5058" i="2156" s="1"/>
  <c r="AU389" i="2140"/>
  <c r="D5055" i="2156" s="1"/>
  <c r="AU386" i="2140"/>
  <c r="D5052" i="2156" s="1"/>
  <c r="AU376" i="2140"/>
  <c r="D5042" i="2156" s="1"/>
  <c r="AU373" i="2140"/>
  <c r="D5039" i="2156" s="1"/>
  <c r="AU370" i="2140"/>
  <c r="D5036" i="2156" s="1"/>
  <c r="AU360" i="2140"/>
  <c r="D5026" i="2156" s="1"/>
  <c r="AU357" i="2140"/>
  <c r="D5023" i="2156" s="1"/>
  <c r="AU354" i="2140"/>
  <c r="D5020" i="2156" s="1"/>
  <c r="AU344" i="2140"/>
  <c r="D5010" i="2156" s="1"/>
  <c r="AU341" i="2140"/>
  <c r="D5007" i="2156" s="1"/>
  <c r="AU338" i="2140"/>
  <c r="D5004" i="2156" s="1"/>
  <c r="AU328" i="2140"/>
  <c r="D4994" i="2156" s="1"/>
  <c r="AU325" i="2140"/>
  <c r="D4991" i="2156" s="1"/>
  <c r="AU322" i="2140"/>
  <c r="D4988" i="2156" s="1"/>
  <c r="AU312" i="2140"/>
  <c r="D4978" i="2156" s="1"/>
  <c r="AU309" i="2140"/>
  <c r="D4975" i="2156" s="1"/>
  <c r="AU306" i="2140"/>
  <c r="D4972" i="2156" s="1"/>
  <c r="AU296" i="2140"/>
  <c r="D4962" i="2156" s="1"/>
  <c r="AU293" i="2140"/>
  <c r="D4959" i="2156" s="1"/>
  <c r="AU290" i="2140"/>
  <c r="D4956" i="2156" s="1"/>
  <c r="AU280" i="2140"/>
  <c r="D4946" i="2156" s="1"/>
  <c r="AU277" i="2140"/>
  <c r="D4943" i="2156" s="1"/>
  <c r="AU274" i="2140"/>
  <c r="D4940" i="2156" s="1"/>
  <c r="AU264" i="2140"/>
  <c r="D4930" i="2156" s="1"/>
  <c r="AU261" i="2140"/>
  <c r="D4927" i="2156" s="1"/>
  <c r="AU258" i="2140"/>
  <c r="D4924" i="2156" s="1"/>
  <c r="AU248" i="2140"/>
  <c r="D4914" i="2156" s="1"/>
  <c r="AU245" i="2140"/>
  <c r="D4911" i="2156" s="1"/>
  <c r="AU242" i="2140"/>
  <c r="D4908" i="2156" s="1"/>
  <c r="AU232" i="2140"/>
  <c r="D4898" i="2156" s="1"/>
  <c r="AU229" i="2140"/>
  <c r="D4895" i="2156" s="1"/>
  <c r="AU226" i="2140"/>
  <c r="D4892" i="2156" s="1"/>
  <c r="AU216" i="2140"/>
  <c r="D4882" i="2156" s="1"/>
  <c r="AU213" i="2140"/>
  <c r="D4879" i="2156" s="1"/>
  <c r="AU210" i="2140"/>
  <c r="D4876" i="2156" s="1"/>
  <c r="AU200" i="2140"/>
  <c r="D4866" i="2156" s="1"/>
  <c r="AU197" i="2140"/>
  <c r="D4863" i="2156" s="1"/>
  <c r="AU194" i="2140"/>
  <c r="D4860" i="2156" s="1"/>
  <c r="AU184" i="2140"/>
  <c r="D4850" i="2156" s="1"/>
  <c r="AU181" i="2140"/>
  <c r="D4847" i="2156" s="1"/>
  <c r="AU178" i="2140"/>
  <c r="D4844" i="2156" s="1"/>
  <c r="AU168" i="2140"/>
  <c r="D4834" i="2156" s="1"/>
  <c r="AU165" i="2140"/>
  <c r="D4831" i="2156" s="1"/>
  <c r="AU162" i="2140"/>
  <c r="D4828" i="2156" s="1"/>
  <c r="AU152" i="2140"/>
  <c r="D4818" i="2156" s="1"/>
  <c r="AU149" i="2140"/>
  <c r="D4815" i="2156" s="1"/>
  <c r="AU146" i="2140"/>
  <c r="D4812" i="2156" s="1"/>
  <c r="AU136" i="2140"/>
  <c r="D4802" i="2156" s="1"/>
  <c r="AU133" i="2140"/>
  <c r="D4799" i="2156" s="1"/>
  <c r="AU130" i="2140"/>
  <c r="D4796" i="2156" s="1"/>
  <c r="AU123" i="2140"/>
  <c r="D4789" i="2156" s="1"/>
  <c r="AU120" i="2140"/>
  <c r="D4786" i="2156" s="1"/>
  <c r="AU117" i="2140"/>
  <c r="D4783" i="2156" s="1"/>
  <c r="AU107" i="2140"/>
  <c r="D4773" i="2156" s="1"/>
  <c r="AU104" i="2140"/>
  <c r="D4770" i="2156" s="1"/>
  <c r="AU101" i="2140"/>
  <c r="D4767" i="2156" s="1"/>
  <c r="AU91" i="2140"/>
  <c r="D4757" i="2156" s="1"/>
  <c r="AU88" i="2140"/>
  <c r="D4754" i="2156" s="1"/>
  <c r="AU85" i="2140"/>
  <c r="D4751" i="2156" s="1"/>
  <c r="AU75" i="2140"/>
  <c r="D4741" i="2156" s="1"/>
  <c r="AU72" i="2140"/>
  <c r="D4738" i="2156" s="1"/>
  <c r="AU69" i="2140"/>
  <c r="D4735" i="2156" s="1"/>
  <c r="AU59" i="2140"/>
  <c r="D4725" i="2156" s="1"/>
  <c r="AU56" i="2140"/>
  <c r="D4722" i="2156" s="1"/>
  <c r="AU53" i="2140"/>
  <c r="D4719" i="2156" s="1"/>
  <c r="AU43" i="2140"/>
  <c r="D4709" i="2156" s="1"/>
  <c r="AU40" i="2140"/>
  <c r="D4706" i="2156" s="1"/>
  <c r="AU37" i="2140"/>
  <c r="D4703" i="2156" s="1"/>
  <c r="AU27" i="2140"/>
  <c r="D4693" i="2156" s="1"/>
  <c r="AU24" i="2140"/>
  <c r="D4690" i="2156" s="1"/>
  <c r="AU21" i="2140"/>
  <c r="D4687" i="2156" s="1"/>
  <c r="AU11" i="2140"/>
  <c r="D4677" i="2156" s="1"/>
  <c r="AU8" i="2140"/>
  <c r="D4674" i="2156" s="1"/>
  <c r="AU5" i="2140"/>
  <c r="D4671" i="2156" s="1"/>
  <c r="AT384" i="2140"/>
  <c r="D4661" i="2156" s="1"/>
  <c r="AT381" i="2140"/>
  <c r="D4658" i="2156" s="1"/>
  <c r="AT378" i="2140"/>
  <c r="D4655" i="2156" s="1"/>
  <c r="AT368" i="2140"/>
  <c r="D4645" i="2156" s="1"/>
  <c r="AT365" i="2140"/>
  <c r="D4642" i="2156" s="1"/>
  <c r="AT362" i="2140"/>
  <c r="D4639" i="2156" s="1"/>
  <c r="AT352" i="2140"/>
  <c r="D4629" i="2156" s="1"/>
  <c r="AT349" i="2140"/>
  <c r="D4626" i="2156" s="1"/>
  <c r="AT346" i="2140"/>
  <c r="D4623" i="2156" s="1"/>
  <c r="AT336" i="2140"/>
  <c r="D4613" i="2156" s="1"/>
  <c r="AT333" i="2140"/>
  <c r="D4610" i="2156" s="1"/>
  <c r="AT330" i="2140"/>
  <c r="D4607" i="2156" s="1"/>
  <c r="AT320" i="2140"/>
  <c r="D4597" i="2156" s="1"/>
  <c r="AT317" i="2140"/>
  <c r="D4594" i="2156" s="1"/>
  <c r="AT314" i="2140"/>
  <c r="D4591" i="2156" s="1"/>
  <c r="AT304" i="2140"/>
  <c r="D4581" i="2156" s="1"/>
  <c r="AT301" i="2140"/>
  <c r="D4578" i="2156" s="1"/>
  <c r="AT298" i="2140"/>
  <c r="D4575" i="2156" s="1"/>
  <c r="AT288" i="2140"/>
  <c r="D4565" i="2156" s="1"/>
  <c r="AT285" i="2140"/>
  <c r="D4562" i="2156" s="1"/>
  <c r="AT282" i="2140"/>
  <c r="D4559" i="2156" s="1"/>
  <c r="AT272" i="2140"/>
  <c r="D4549" i="2156" s="1"/>
  <c r="AT269" i="2140"/>
  <c r="D4546" i="2156" s="1"/>
  <c r="AT266" i="2140"/>
  <c r="D4543" i="2156" s="1"/>
  <c r="AT256" i="2140"/>
  <c r="D4533" i="2156" s="1"/>
  <c r="AT253" i="2140"/>
  <c r="D4530" i="2156" s="1"/>
  <c r="AT250" i="2140"/>
  <c r="D4527" i="2156" s="1"/>
  <c r="AT240" i="2140"/>
  <c r="D4517" i="2156" s="1"/>
  <c r="AT237" i="2140"/>
  <c r="D4514" i="2156" s="1"/>
  <c r="AT234" i="2140"/>
  <c r="D4511" i="2156" s="1"/>
  <c r="AT224" i="2140"/>
  <c r="D4501" i="2156" s="1"/>
  <c r="AT221" i="2140"/>
  <c r="D4498" i="2156" s="1"/>
  <c r="AT218" i="2140"/>
  <c r="D4495" i="2156" s="1"/>
  <c r="AT208" i="2140"/>
  <c r="D4485" i="2156" s="1"/>
  <c r="AT205" i="2140"/>
  <c r="D4482" i="2156" s="1"/>
  <c r="AT202" i="2140"/>
  <c r="D4479" i="2156" s="1"/>
  <c r="AT192" i="2140"/>
  <c r="D4469" i="2156" s="1"/>
  <c r="AT189" i="2140"/>
  <c r="D4466" i="2156" s="1"/>
  <c r="AT186" i="2140"/>
  <c r="D4463" i="2156" s="1"/>
  <c r="AT176" i="2140"/>
  <c r="D4453" i="2156" s="1"/>
  <c r="AT173" i="2140"/>
  <c r="D4450" i="2156" s="1"/>
  <c r="AT170" i="2140"/>
  <c r="D4447" i="2156" s="1"/>
  <c r="AT160" i="2140"/>
  <c r="D4437" i="2156" s="1"/>
  <c r="AT157" i="2140"/>
  <c r="D4434" i="2156" s="1"/>
  <c r="AT154" i="2140"/>
  <c r="D4431" i="2156" s="1"/>
  <c r="AT144" i="2140"/>
  <c r="D4421" i="2156" s="1"/>
  <c r="AT141" i="2140"/>
  <c r="D4418" i="2156" s="1"/>
  <c r="AT138" i="2140"/>
  <c r="D4415" i="2156" s="1"/>
  <c r="AT128" i="2140"/>
  <c r="D4405" i="2156" s="1"/>
  <c r="AT125" i="2140"/>
  <c r="D4402" i="2156" s="1"/>
  <c r="AT115" i="2140"/>
  <c r="D4392" i="2156" s="1"/>
  <c r="AT112" i="2140"/>
  <c r="D4389" i="2156" s="1"/>
  <c r="AT109" i="2140"/>
  <c r="D4386" i="2156" s="1"/>
  <c r="AT99" i="2140"/>
  <c r="D4376" i="2156" s="1"/>
  <c r="AT96" i="2140"/>
  <c r="D4373" i="2156" s="1"/>
  <c r="AT93" i="2140"/>
  <c r="D4370" i="2156" s="1"/>
  <c r="AT83" i="2140"/>
  <c r="D4360" i="2156" s="1"/>
  <c r="AT80" i="2140"/>
  <c r="D4357" i="2156" s="1"/>
  <c r="AT77" i="2140"/>
  <c r="D4354" i="2156" s="1"/>
  <c r="AT67" i="2140"/>
  <c r="D4344" i="2156" s="1"/>
  <c r="AT60" i="2140"/>
  <c r="D4337" i="2156" s="1"/>
  <c r="AT56" i="2140"/>
  <c r="D4333" i="2156" s="1"/>
  <c r="AT53" i="2140"/>
  <c r="D4330" i="2156" s="1"/>
  <c r="AT49" i="2140"/>
  <c r="D4326" i="2156" s="1"/>
  <c r="AT46" i="2140"/>
  <c r="D4323" i="2156" s="1"/>
  <c r="AT42" i="2140"/>
  <c r="D4319" i="2156" s="1"/>
  <c r="AT35" i="2140"/>
  <c r="D4312" i="2156" s="1"/>
  <c r="AT28" i="2140"/>
  <c r="D4305" i="2156" s="1"/>
  <c r="AT24" i="2140"/>
  <c r="D4301" i="2156" s="1"/>
  <c r="AT21" i="2140"/>
  <c r="D4298" i="2156" s="1"/>
  <c r="AT17" i="2140"/>
  <c r="D4294" i="2156" s="1"/>
  <c r="AT14" i="2140"/>
  <c r="D4291" i="2156" s="1"/>
  <c r="AT10" i="2140"/>
  <c r="D4287" i="2156" s="1"/>
  <c r="AS392" i="2140"/>
  <c r="D4280" i="2156" s="1"/>
  <c r="AS385" i="2140"/>
  <c r="D4273" i="2156" s="1"/>
  <c r="AS381" i="2140"/>
  <c r="D4269" i="2156" s="1"/>
  <c r="AS378" i="2140"/>
  <c r="D4266" i="2156" s="1"/>
  <c r="AS374" i="2140"/>
  <c r="D4262" i="2156" s="1"/>
  <c r="AS371" i="2140"/>
  <c r="D4259" i="2156" s="1"/>
  <c r="AS367" i="2140"/>
  <c r="D4255" i="2156" s="1"/>
  <c r="AS360" i="2140"/>
  <c r="D4248" i="2156" s="1"/>
  <c r="AS353" i="2140"/>
  <c r="D4241" i="2156" s="1"/>
  <c r="AS349" i="2140"/>
  <c r="D4237" i="2156" s="1"/>
  <c r="AS346" i="2140"/>
  <c r="D4234" i="2156" s="1"/>
  <c r="AS342" i="2140"/>
  <c r="D4230" i="2156" s="1"/>
  <c r="AS339" i="2140"/>
  <c r="D4227" i="2156" s="1"/>
  <c r="AS335" i="2140"/>
  <c r="D4223" i="2156" s="1"/>
  <c r="AS328" i="2140"/>
  <c r="D4216" i="2156" s="1"/>
  <c r="D4209" i="2156"/>
  <c r="AS321" i="2140"/>
  <c r="AS317" i="2140"/>
  <c r="D4205" i="2156" s="1"/>
  <c r="AS314" i="2140"/>
  <c r="D4202" i="2156" s="1"/>
  <c r="AS310" i="2140"/>
  <c r="D4198" i="2156" s="1"/>
  <c r="D4195" i="2156"/>
  <c r="AS307" i="2140"/>
  <c r="AS303" i="2140"/>
  <c r="D4191" i="2156" s="1"/>
  <c r="D4184" i="2156"/>
  <c r="AS296" i="2140"/>
  <c r="AS289" i="2140"/>
  <c r="D4177" i="2156" s="1"/>
  <c r="D4173" i="2156"/>
  <c r="AS285" i="2140"/>
  <c r="AS282" i="2140"/>
  <c r="D4170" i="2156" s="1"/>
  <c r="AS278" i="2140"/>
  <c r="D4166" i="2156" s="1"/>
  <c r="AS275" i="2140"/>
  <c r="D4163" i="2156" s="1"/>
  <c r="D4159" i="2156"/>
  <c r="AS271" i="2140"/>
  <c r="AS264" i="2140"/>
  <c r="D4152" i="2156" s="1"/>
  <c r="D4145" i="2156"/>
  <c r="AS257" i="2140"/>
  <c r="AS253" i="2140"/>
  <c r="D4141" i="2156" s="1"/>
  <c r="D4138" i="2156"/>
  <c r="AS250" i="2140"/>
  <c r="AS246" i="2140"/>
  <c r="D4134" i="2156" s="1"/>
  <c r="AS243" i="2140"/>
  <c r="D4131" i="2156" s="1"/>
  <c r="AS239" i="2140"/>
  <c r="D4127" i="2156" s="1"/>
  <c r="D4120" i="2156"/>
  <c r="AS232" i="2140"/>
  <c r="AS225" i="2140"/>
  <c r="D4113" i="2156" s="1"/>
  <c r="D4109" i="2156"/>
  <c r="AS221" i="2140"/>
  <c r="AS218" i="2140"/>
  <c r="D4106" i="2156" s="1"/>
  <c r="D4102" i="2156"/>
  <c r="AS214" i="2140"/>
  <c r="AS211" i="2140"/>
  <c r="D4099" i="2156" s="1"/>
  <c r="AS207" i="2140"/>
  <c r="D4095" i="2156" s="1"/>
  <c r="AS200" i="2140"/>
  <c r="D4088" i="2156" s="1"/>
  <c r="D4081" i="2156"/>
  <c r="AS193" i="2140"/>
  <c r="AS189" i="2140"/>
  <c r="D4077" i="2156" s="1"/>
  <c r="D4074" i="2156"/>
  <c r="AS186" i="2140"/>
  <c r="AS182" i="2140"/>
  <c r="D4070" i="2156" s="1"/>
  <c r="D4067" i="2156"/>
  <c r="AS179" i="2140"/>
  <c r="AS175" i="2140"/>
  <c r="D4063" i="2156" s="1"/>
  <c r="AS168" i="2140"/>
  <c r="D4056" i="2156" s="1"/>
  <c r="AS161" i="2140"/>
  <c r="D4049" i="2156" s="1"/>
  <c r="D4045" i="2156"/>
  <c r="AS157" i="2140"/>
  <c r="AS154" i="2140"/>
  <c r="D4042" i="2156" s="1"/>
  <c r="D4038" i="2156"/>
  <c r="AS150" i="2140"/>
  <c r="AS147" i="2140"/>
  <c r="D4035" i="2156" s="1"/>
  <c r="D4031" i="2156"/>
  <c r="AS143" i="2140"/>
  <c r="AS136" i="2140"/>
  <c r="D4024" i="2156" s="1"/>
  <c r="AS129" i="2140"/>
  <c r="D4017" i="2156" s="1"/>
  <c r="AS119" i="2140"/>
  <c r="D4007" i="2156" s="1"/>
  <c r="D4004" i="2156"/>
  <c r="AS116" i="2140"/>
  <c r="AS113" i="2140"/>
  <c r="D4001" i="2156" s="1"/>
  <c r="D3991" i="2156"/>
  <c r="AS103" i="2140"/>
  <c r="AS100" i="2140"/>
  <c r="D3988" i="2156" s="1"/>
  <c r="D3985" i="2156"/>
  <c r="AS97" i="2140"/>
  <c r="AS87" i="2140"/>
  <c r="D3975" i="2156" s="1"/>
  <c r="AS84" i="2140"/>
  <c r="D3972" i="2156" s="1"/>
  <c r="AS81" i="2140"/>
  <c r="D3969" i="2156" s="1"/>
  <c r="D3959" i="2156"/>
  <c r="AS71" i="2140"/>
  <c r="AS68" i="2140"/>
  <c r="D3956" i="2156" s="1"/>
  <c r="D3953" i="2156"/>
  <c r="AS65" i="2140"/>
  <c r="AS58" i="2140"/>
  <c r="D3946" i="2156" s="1"/>
  <c r="D3936" i="2156"/>
  <c r="AS48" i="2140"/>
  <c r="AS45" i="2140"/>
  <c r="D3933" i="2156" s="1"/>
  <c r="AS42" i="2140"/>
  <c r="D3930" i="2156" s="1"/>
  <c r="AS32" i="2140"/>
  <c r="D3920" i="2156" s="1"/>
  <c r="D3917" i="2156"/>
  <c r="AS29" i="2140"/>
  <c r="AS26" i="2140"/>
  <c r="D3914" i="2156" s="1"/>
  <c r="D3904" i="2156"/>
  <c r="AS16" i="2140"/>
  <c r="AS13" i="2140"/>
  <c r="D3901" i="2156" s="1"/>
  <c r="D3898" i="2156"/>
  <c r="AS10" i="2140"/>
  <c r="AR389" i="2140"/>
  <c r="D3888" i="2156" s="1"/>
  <c r="AR386" i="2140"/>
  <c r="D3885" i="2156" s="1"/>
  <c r="AR383" i="2140"/>
  <c r="D3882" i="2156" s="1"/>
  <c r="D3872" i="2156"/>
  <c r="AR373" i="2140"/>
  <c r="AR370" i="2140"/>
  <c r="D3869" i="2156" s="1"/>
  <c r="D3866" i="2156"/>
  <c r="AR367" i="2140"/>
  <c r="AR357" i="2140"/>
  <c r="D3856" i="2156" s="1"/>
  <c r="D3853" i="2156"/>
  <c r="AR354" i="2140"/>
  <c r="AR351" i="2140"/>
  <c r="D3850" i="2156" s="1"/>
  <c r="AR341" i="2140"/>
  <c r="D3840" i="2156" s="1"/>
  <c r="AR338" i="2140"/>
  <c r="D3837" i="2156" s="1"/>
  <c r="D3834" i="2156"/>
  <c r="AR335" i="2140"/>
  <c r="AR325" i="2140"/>
  <c r="D3824" i="2156" s="1"/>
  <c r="D3821" i="2156"/>
  <c r="AR322" i="2140"/>
  <c r="AR319" i="2140"/>
  <c r="D3818" i="2156" s="1"/>
  <c r="D3808" i="2156"/>
  <c r="AR309" i="2140"/>
  <c r="AR306" i="2140"/>
  <c r="D3805" i="2156" s="1"/>
  <c r="AR303" i="2140"/>
  <c r="D3802" i="2156" s="1"/>
  <c r="AR293" i="2140"/>
  <c r="D3792" i="2156" s="1"/>
  <c r="D3789" i="2156"/>
  <c r="AR290" i="2140"/>
  <c r="AR287" i="2140"/>
  <c r="D3786" i="2156" s="1"/>
  <c r="D3776" i="2156"/>
  <c r="AR277" i="2140"/>
  <c r="AR274" i="2140"/>
  <c r="D3773" i="2156" s="1"/>
  <c r="D3770" i="2156"/>
  <c r="AR271" i="2140"/>
  <c r="D3760" i="2156"/>
  <c r="AR261" i="2140"/>
  <c r="D3757" i="2156"/>
  <c r="AR258" i="2140"/>
  <c r="D3754" i="2156"/>
  <c r="AR255" i="2140"/>
  <c r="D3744" i="2156"/>
  <c r="AR245" i="2140"/>
  <c r="D3741" i="2156"/>
  <c r="AR242" i="2140"/>
  <c r="D3738" i="2156"/>
  <c r="AR239" i="2140"/>
  <c r="D3728" i="2156"/>
  <c r="AR229" i="2140"/>
  <c r="D3725" i="2156"/>
  <c r="AR226" i="2140"/>
  <c r="D3722" i="2156"/>
  <c r="AR223" i="2140"/>
  <c r="D3712" i="2156"/>
  <c r="AR213" i="2140"/>
  <c r="D3709" i="2156"/>
  <c r="AR210" i="2140"/>
  <c r="D3706" i="2156"/>
  <c r="AR207" i="2140"/>
  <c r="D3696" i="2156"/>
  <c r="AR197" i="2140"/>
  <c r="D3693" i="2156"/>
  <c r="AR194" i="2140"/>
  <c r="D3690" i="2156"/>
  <c r="AR191" i="2140"/>
  <c r="D3680" i="2156"/>
  <c r="AR181" i="2140"/>
  <c r="D3677" i="2156"/>
  <c r="AR178" i="2140"/>
  <c r="D3674" i="2156"/>
  <c r="AR175" i="2140"/>
  <c r="D3664" i="2156"/>
  <c r="AR165" i="2140"/>
  <c r="D3661" i="2156"/>
  <c r="AR162" i="2140"/>
  <c r="D3658" i="2156"/>
  <c r="AR159" i="2140"/>
  <c r="D3648" i="2156"/>
  <c r="AR149" i="2140"/>
  <c r="D3645" i="2156"/>
  <c r="AR146" i="2140"/>
  <c r="D3642" i="2156"/>
  <c r="AR143" i="2140"/>
  <c r="D3632" i="2156"/>
  <c r="AR133" i="2140"/>
  <c r="D3629" i="2156"/>
  <c r="AR130" i="2140"/>
  <c r="D3626" i="2156"/>
  <c r="AR127" i="2140"/>
  <c r="D3617" i="2156"/>
  <c r="AR118" i="2140"/>
  <c r="D3614" i="2156"/>
  <c r="AR115" i="2140"/>
  <c r="D3611" i="2156"/>
  <c r="AR112" i="2140"/>
  <c r="D3601" i="2156"/>
  <c r="AR102" i="2140"/>
  <c r="D3598" i="2156"/>
  <c r="AR99" i="2140"/>
  <c r="D3595" i="2156"/>
  <c r="AR96" i="2140"/>
  <c r="D3585" i="2156"/>
  <c r="AR86" i="2140"/>
  <c r="D3582" i="2156"/>
  <c r="AR83" i="2140"/>
  <c r="D3579" i="2156"/>
  <c r="AR80" i="2140"/>
  <c r="D3569" i="2156"/>
  <c r="AR70" i="2140"/>
  <c r="D3566" i="2156"/>
  <c r="AR67" i="2140"/>
  <c r="D3563" i="2156"/>
  <c r="AR64" i="2140"/>
  <c r="D3556" i="2156"/>
  <c r="AR57" i="2140"/>
  <c r="D3549" i="2156"/>
  <c r="AR50" i="2140"/>
  <c r="D3545" i="2156"/>
  <c r="AR46" i="2140"/>
  <c r="D3542" i="2156"/>
  <c r="AR43" i="2140"/>
  <c r="D3538" i="2156"/>
  <c r="AR39" i="2140"/>
  <c r="D3535" i="2156"/>
  <c r="AR36" i="2140"/>
  <c r="D3531" i="2156"/>
  <c r="AR32" i="2140"/>
  <c r="D3524" i="2156"/>
  <c r="AR25" i="2140"/>
  <c r="D3517" i="2156"/>
  <c r="AR18" i="2140"/>
  <c r="D3513" i="2156"/>
  <c r="AR14" i="2140"/>
  <c r="D3510" i="2156"/>
  <c r="AR11" i="2140"/>
  <c r="D3506" i="2156"/>
  <c r="AR7" i="2140"/>
  <c r="J383" i="2162"/>
  <c r="Z383" i="2162" s="1"/>
  <c r="AP383" i="2162" s="1"/>
  <c r="BF383" i="2162"/>
  <c r="BF367" i="2162"/>
  <c r="J367" i="2162"/>
  <c r="Z367" i="2162" s="1"/>
  <c r="AP367" i="2162" s="1"/>
  <c r="J351" i="2162"/>
  <c r="Z351" i="2162" s="1"/>
  <c r="AP351" i="2162" s="1"/>
  <c r="BF351" i="2162"/>
  <c r="J335" i="2162"/>
  <c r="Z335" i="2162" s="1"/>
  <c r="AP335" i="2162" s="1"/>
  <c r="BF335" i="2162"/>
  <c r="BF319" i="2162"/>
  <c r="J319" i="2162"/>
  <c r="Z319" i="2162" s="1"/>
  <c r="AP319" i="2162" s="1"/>
  <c r="BF303" i="2162"/>
  <c r="J303" i="2162"/>
  <c r="Z303" i="2162" s="1"/>
  <c r="AP303" i="2162" s="1"/>
  <c r="D1414" i="2156"/>
  <c r="AL249" i="2140"/>
  <c r="D1406" i="2156"/>
  <c r="AL241" i="2140"/>
  <c r="D1398" i="2156"/>
  <c r="AL233" i="2140"/>
  <c r="D1390" i="2156"/>
  <c r="AL225" i="2140"/>
  <c r="D1382" i="2156"/>
  <c r="AL217" i="2140"/>
  <c r="D1374" i="2156"/>
  <c r="AL209" i="2140"/>
  <c r="D1366" i="2156"/>
  <c r="AL201" i="2140"/>
  <c r="D1358" i="2156"/>
  <c r="AL193" i="2140"/>
  <c r="D1350" i="2156"/>
  <c r="AL185" i="2140"/>
  <c r="D1342" i="2156"/>
  <c r="AL177" i="2140"/>
  <c r="D1334" i="2156"/>
  <c r="AL169" i="2140"/>
  <c r="D1326" i="2156"/>
  <c r="AL161" i="2140"/>
  <c r="D1318" i="2156"/>
  <c r="AL153" i="2140"/>
  <c r="D1310" i="2156"/>
  <c r="AL145" i="2140"/>
  <c r="D1302" i="2156"/>
  <c r="AL137" i="2140"/>
  <c r="D1294" i="2156"/>
  <c r="AL129" i="2140"/>
  <c r="D1290" i="2156"/>
  <c r="AL125" i="2140"/>
  <c r="D1287" i="2156"/>
  <c r="AL122" i="2140"/>
  <c r="D1284" i="2156"/>
  <c r="AL119" i="2140"/>
  <c r="D1278" i="2156"/>
  <c r="AL113" i="2140"/>
  <c r="D1275" i="2156"/>
  <c r="AL110" i="2140"/>
  <c r="D1272" i="2156"/>
  <c r="AL107" i="2140"/>
  <c r="D1269" i="2156"/>
  <c r="AL104" i="2140"/>
  <c r="D1262" i="2156"/>
  <c r="AL97" i="2140"/>
  <c r="D1258" i="2156"/>
  <c r="AL93" i="2140"/>
  <c r="D1255" i="2156"/>
  <c r="AL90" i="2140"/>
  <c r="D1252" i="2156"/>
  <c r="AL87" i="2140"/>
  <c r="D1246" i="2156"/>
  <c r="AL81" i="2140"/>
  <c r="D1243" i="2156"/>
  <c r="AL78" i="2140"/>
  <c r="D1240" i="2156"/>
  <c r="AL75" i="2140"/>
  <c r="D1237" i="2156"/>
  <c r="AL72" i="2140"/>
  <c r="D1230" i="2156"/>
  <c r="AL65" i="2140"/>
  <c r="D1226" i="2156"/>
  <c r="AL61" i="2140"/>
  <c r="D1223" i="2156"/>
  <c r="AL58" i="2140"/>
  <c r="D1220" i="2156"/>
  <c r="AL55" i="2140"/>
  <c r="D1214" i="2156"/>
  <c r="AL49" i="2140"/>
  <c r="D1211" i="2156"/>
  <c r="AL46" i="2140"/>
  <c r="D1208" i="2156"/>
  <c r="AL43" i="2140"/>
  <c r="D1205" i="2156"/>
  <c r="AL40" i="2140"/>
  <c r="D1198" i="2156"/>
  <c r="AL33" i="2140"/>
  <c r="D1194" i="2156"/>
  <c r="AL29" i="2140"/>
  <c r="D1191" i="2156"/>
  <c r="AL26" i="2140"/>
  <c r="D1188" i="2156"/>
  <c r="AL23" i="2140"/>
  <c r="D1182" i="2156"/>
  <c r="AL17" i="2140"/>
  <c r="D1179" i="2156"/>
  <c r="AL14" i="2140"/>
  <c r="D1176" i="2156"/>
  <c r="AL11" i="2140"/>
  <c r="D1173" i="2156"/>
  <c r="AL8" i="2140"/>
  <c r="BA392" i="2162"/>
  <c r="E392" i="2162"/>
  <c r="U392" i="2162" s="1"/>
  <c r="AK392" i="2162" s="1"/>
  <c r="E388" i="2140"/>
  <c r="U388" i="2140" s="1"/>
  <c r="BA388" i="2162"/>
  <c r="E388" i="2162"/>
  <c r="U388" i="2162" s="1"/>
  <c r="AK388" i="2162" s="1"/>
  <c r="BA386" i="2162"/>
  <c r="E386" i="2162"/>
  <c r="U386" i="2162" s="1"/>
  <c r="AK386" i="2162" s="1"/>
  <c r="BA375" i="2162"/>
  <c r="E375" i="2162"/>
  <c r="U375" i="2162" s="1"/>
  <c r="AK375" i="2162" s="1"/>
  <c r="E373" i="2140"/>
  <c r="U373" i="2140" s="1"/>
  <c r="BA373" i="2162"/>
  <c r="E373" i="2162"/>
  <c r="U373" i="2162" s="1"/>
  <c r="AK373" i="2162" s="1"/>
  <c r="BA371" i="2162"/>
  <c r="E371" i="2162"/>
  <c r="U371" i="2162" s="1"/>
  <c r="AK371" i="2162" s="1"/>
  <c r="E369" i="2140"/>
  <c r="U369" i="2140" s="1"/>
  <c r="BA369" i="2162"/>
  <c r="E369" i="2162"/>
  <c r="U369" i="2162" s="1"/>
  <c r="AK369" i="2162" s="1"/>
  <c r="BA358" i="2162"/>
  <c r="E358" i="2162"/>
  <c r="U358" i="2162" s="1"/>
  <c r="AK358" i="2162" s="1"/>
  <c r="BA356" i="2162"/>
  <c r="E356" i="2162"/>
  <c r="U356" i="2162" s="1"/>
  <c r="AK356" i="2162" s="1"/>
  <c r="BA354" i="2162"/>
  <c r="E354" i="2162"/>
  <c r="U354" i="2162" s="1"/>
  <c r="AK354" i="2162" s="1"/>
  <c r="E343" i="2140"/>
  <c r="U343" i="2140" s="1"/>
  <c r="BA343" i="2162"/>
  <c r="E343" i="2162"/>
  <c r="U343" i="2162" s="1"/>
  <c r="AK343" i="2162" s="1"/>
  <c r="E341" i="2140"/>
  <c r="U341" i="2140" s="1"/>
  <c r="E341" i="2162"/>
  <c r="U341" i="2162" s="1"/>
  <c r="AK341" i="2162" s="1"/>
  <c r="BA341" i="2162"/>
  <c r="E339" i="2140"/>
  <c r="U339" i="2140" s="1"/>
  <c r="BA339" i="2162"/>
  <c r="E339" i="2162"/>
  <c r="U339" i="2162" s="1"/>
  <c r="AK339" i="2162" s="1"/>
  <c r="E328" i="2140"/>
  <c r="U328" i="2140" s="1"/>
  <c r="E328" i="2162"/>
  <c r="U328" i="2162" s="1"/>
  <c r="AK328" i="2162" s="1"/>
  <c r="BA328" i="2162"/>
  <c r="BA326" i="2162"/>
  <c r="E326" i="2162"/>
  <c r="U326" i="2162" s="1"/>
  <c r="AK326" i="2162" s="1"/>
  <c r="E324" i="2140"/>
  <c r="U324" i="2140" s="1"/>
  <c r="BA324" i="2162"/>
  <c r="E324" i="2162"/>
  <c r="U324" i="2162" s="1"/>
  <c r="AK324" i="2162" s="1"/>
  <c r="E322" i="2140"/>
  <c r="U322" i="2140" s="1"/>
  <c r="BA322" i="2162"/>
  <c r="E322" i="2162"/>
  <c r="U322" i="2162" s="1"/>
  <c r="AK322" i="2162" s="1"/>
  <c r="E318" i="2140"/>
  <c r="U318" i="2140" s="1"/>
  <c r="BA313" i="2162"/>
  <c r="E313" i="2162"/>
  <c r="U313" i="2162" s="1"/>
  <c r="AK313" i="2162" s="1"/>
  <c r="E311" i="2140"/>
  <c r="U311" i="2140" s="1"/>
  <c r="E311" i="2162"/>
  <c r="U311" i="2162" s="1"/>
  <c r="AK311" i="2162" s="1"/>
  <c r="BA311" i="2162"/>
  <c r="E309" i="2140"/>
  <c r="U309" i="2140" s="1"/>
  <c r="BA309" i="2162"/>
  <c r="E309" i="2162"/>
  <c r="U309" i="2162" s="1"/>
  <c r="AK309" i="2162" s="1"/>
  <c r="E307" i="2140"/>
  <c r="U307" i="2140" s="1"/>
  <c r="E307" i="2162"/>
  <c r="U307" i="2162" s="1"/>
  <c r="AK307" i="2162" s="1"/>
  <c r="BA307" i="2162"/>
  <c r="E296" i="2140"/>
  <c r="U296" i="2140" s="1"/>
  <c r="E296" i="2162"/>
  <c r="U296" i="2162" s="1"/>
  <c r="AK296" i="2162" s="1"/>
  <c r="BA296" i="2162"/>
  <c r="BA294" i="2162"/>
  <c r="E294" i="2162"/>
  <c r="U294" i="2162" s="1"/>
  <c r="AK294" i="2162" s="1"/>
  <c r="E292" i="2140"/>
  <c r="U292" i="2140" s="1"/>
  <c r="BA292" i="2162"/>
  <c r="E292" i="2162"/>
  <c r="U292" i="2162" s="1"/>
  <c r="AK292" i="2162" s="1"/>
  <c r="D391" i="2162"/>
  <c r="T391" i="2162" s="1"/>
  <c r="AJ391" i="2162" s="1"/>
  <c r="AZ391" i="2162"/>
  <c r="D381" i="2140"/>
  <c r="T381" i="2140" s="1"/>
  <c r="AZ372" i="2162"/>
  <c r="D372" i="2162"/>
  <c r="T372" i="2162" s="1"/>
  <c r="AJ372" i="2162" s="1"/>
  <c r="AZ370" i="2162"/>
  <c r="D370" i="2162"/>
  <c r="T370" i="2162" s="1"/>
  <c r="AJ370" i="2162" s="1"/>
  <c r="AZ368" i="2162"/>
  <c r="D368" i="2162"/>
  <c r="T368" i="2162" s="1"/>
  <c r="AJ368" i="2162" s="1"/>
  <c r="D366" i="2162"/>
  <c r="T366" i="2162" s="1"/>
  <c r="AJ366" i="2162" s="1"/>
  <c r="AZ366" i="2162"/>
  <c r="D364" i="2140"/>
  <c r="T364" i="2140" s="1"/>
  <c r="D364" i="2162"/>
  <c r="T364" i="2162" s="1"/>
  <c r="AJ364" i="2162" s="1"/>
  <c r="AZ364" i="2162"/>
  <c r="D362" i="2140"/>
  <c r="T362" i="2140" s="1"/>
  <c r="D362" i="2162"/>
  <c r="T362" i="2162" s="1"/>
  <c r="AJ362" i="2162" s="1"/>
  <c r="AZ362" i="2162"/>
  <c r="D360" i="2140"/>
  <c r="T360" i="2140" s="1"/>
  <c r="D360" i="2162"/>
  <c r="T360" i="2162" s="1"/>
  <c r="AJ360" i="2162" s="1"/>
  <c r="AZ360" i="2162"/>
  <c r="D358" i="2140"/>
  <c r="T358" i="2140" s="1"/>
  <c r="D358" i="2162"/>
  <c r="T358" i="2162" s="1"/>
  <c r="AJ358" i="2162" s="1"/>
  <c r="AZ358" i="2162"/>
  <c r="D356" i="2140"/>
  <c r="T356" i="2140" s="1"/>
  <c r="AZ356" i="2162"/>
  <c r="D356" i="2162"/>
  <c r="T356" i="2162" s="1"/>
  <c r="AJ356" i="2162" s="1"/>
  <c r="D354" i="2140"/>
  <c r="T354" i="2140" s="1"/>
  <c r="AZ354" i="2162"/>
  <c r="D354" i="2162"/>
  <c r="T354" i="2162" s="1"/>
  <c r="AJ354" i="2162" s="1"/>
  <c r="D352" i="2140"/>
  <c r="T352" i="2140" s="1"/>
  <c r="AZ352" i="2162"/>
  <c r="D352" i="2162"/>
  <c r="T352" i="2162" s="1"/>
  <c r="AJ352" i="2162" s="1"/>
  <c r="D350" i="2140"/>
  <c r="T350" i="2140" s="1"/>
  <c r="D350" i="2162"/>
  <c r="T350" i="2162" s="1"/>
  <c r="AJ350" i="2162" s="1"/>
  <c r="AZ350" i="2162"/>
  <c r="AZ348" i="2162"/>
  <c r="D348" i="2162"/>
  <c r="T348" i="2162" s="1"/>
  <c r="AJ348" i="2162" s="1"/>
  <c r="AZ346" i="2162"/>
  <c r="D346" i="2162"/>
  <c r="T346" i="2162" s="1"/>
  <c r="AJ346" i="2162" s="1"/>
  <c r="D304" i="2140"/>
  <c r="T304" i="2140" s="1"/>
  <c r="D678" i="2156"/>
  <c r="AJ291" i="2140"/>
  <c r="AJ286" i="2140"/>
  <c r="D673" i="2156" s="1"/>
  <c r="D279" i="2162"/>
  <c r="T279" i="2162" s="1"/>
  <c r="AJ279" i="2162" s="1"/>
  <c r="AZ279" i="2162"/>
  <c r="D26" i="2140"/>
  <c r="T26" i="2140" s="1"/>
  <c r="AZ26" i="2162"/>
  <c r="D26" i="2162"/>
  <c r="T26" i="2162" s="1"/>
  <c r="AJ26" i="2162" s="1"/>
  <c r="C391" i="2162"/>
  <c r="S391" i="2162" s="1"/>
  <c r="AI391" i="2162" s="1"/>
  <c r="AY391" i="2162"/>
  <c r="C381" i="2162"/>
  <c r="S381" i="2162" s="1"/>
  <c r="AI381" i="2162" s="1"/>
  <c r="AY381" i="2162"/>
  <c r="C373" i="2162"/>
  <c r="S373" i="2162" s="1"/>
  <c r="AI373" i="2162" s="1"/>
  <c r="AY373" i="2162"/>
  <c r="AY365" i="2162"/>
  <c r="C365" i="2162"/>
  <c r="S365" i="2162" s="1"/>
  <c r="AI365" i="2162" s="1"/>
  <c r="AY357" i="2162"/>
  <c r="C357" i="2162"/>
  <c r="S357" i="2162" s="1"/>
  <c r="AI357" i="2162" s="1"/>
  <c r="AY349" i="2162"/>
  <c r="C349" i="2162"/>
  <c r="S349" i="2162" s="1"/>
  <c r="AI349" i="2162" s="1"/>
  <c r="C343" i="2162"/>
  <c r="S343" i="2162" s="1"/>
  <c r="AI343" i="2162" s="1"/>
  <c r="AY343" i="2162"/>
  <c r="C335" i="2162"/>
  <c r="S335" i="2162" s="1"/>
  <c r="AI335" i="2162" s="1"/>
  <c r="AY335" i="2162"/>
  <c r="C327" i="2162"/>
  <c r="S327" i="2162" s="1"/>
  <c r="AI327" i="2162" s="1"/>
  <c r="AY327" i="2162"/>
  <c r="AY319" i="2162"/>
  <c r="C319" i="2162"/>
  <c r="S319" i="2162" s="1"/>
  <c r="AI319" i="2162" s="1"/>
  <c r="AY311" i="2162"/>
  <c r="C311" i="2162"/>
  <c r="S311" i="2162" s="1"/>
  <c r="AI311" i="2162" s="1"/>
  <c r="AY303" i="2162"/>
  <c r="C303" i="2162"/>
  <c r="S303" i="2162" s="1"/>
  <c r="AI303" i="2162" s="1"/>
  <c r="AY295" i="2162"/>
  <c r="C295" i="2162"/>
  <c r="S295" i="2162" s="1"/>
  <c r="AI295" i="2162" s="1"/>
  <c r="AY283" i="2162"/>
  <c r="C283" i="2162"/>
  <c r="S283" i="2162" s="1"/>
  <c r="AI283" i="2162" s="1"/>
  <c r="L34" i="2158"/>
  <c r="K27" i="2158"/>
  <c r="K34" i="2158" s="1"/>
  <c r="D5003" i="2156"/>
  <c r="AU337" i="2140"/>
  <c r="AU334" i="2140"/>
  <c r="D5000" i="2156" s="1"/>
  <c r="D4993" i="2156"/>
  <c r="AU327" i="2140"/>
  <c r="AU324" i="2140"/>
  <c r="D4990" i="2156" s="1"/>
  <c r="D4987" i="2156"/>
  <c r="AU321" i="2140"/>
  <c r="AU318" i="2140"/>
  <c r="D4984" i="2156" s="1"/>
  <c r="D4977" i="2156"/>
  <c r="AU311" i="2140"/>
  <c r="AU308" i="2140"/>
  <c r="D4974" i="2156" s="1"/>
  <c r="D4971" i="2156"/>
  <c r="AU305" i="2140"/>
  <c r="AU302" i="2140"/>
  <c r="D4968" i="2156" s="1"/>
  <c r="D4961" i="2156"/>
  <c r="AU295" i="2140"/>
  <c r="AU292" i="2140"/>
  <c r="D4958" i="2156" s="1"/>
  <c r="D4955" i="2156"/>
  <c r="AU289" i="2140"/>
  <c r="AU286" i="2140"/>
  <c r="D4952" i="2156" s="1"/>
  <c r="D4945" i="2156"/>
  <c r="AU279" i="2140"/>
  <c r="AU276" i="2140"/>
  <c r="D4942" i="2156" s="1"/>
  <c r="D4939" i="2156"/>
  <c r="AU273" i="2140"/>
  <c r="AU270" i="2140"/>
  <c r="D4936" i="2156" s="1"/>
  <c r="D4929" i="2156"/>
  <c r="AU263" i="2140"/>
  <c r="AU260" i="2140"/>
  <c r="D4926" i="2156" s="1"/>
  <c r="D4923" i="2156"/>
  <c r="AU257" i="2140"/>
  <c r="AU254" i="2140"/>
  <c r="D4920" i="2156" s="1"/>
  <c r="D4913" i="2156"/>
  <c r="AU247" i="2140"/>
  <c r="AU244" i="2140"/>
  <c r="D4910" i="2156" s="1"/>
  <c r="D4907" i="2156"/>
  <c r="AU241" i="2140"/>
  <c r="AU238" i="2140"/>
  <c r="D4904" i="2156" s="1"/>
  <c r="D4897" i="2156"/>
  <c r="AU231" i="2140"/>
  <c r="AU228" i="2140"/>
  <c r="D4894" i="2156" s="1"/>
  <c r="D4891" i="2156"/>
  <c r="AU225" i="2140"/>
  <c r="AU222" i="2140"/>
  <c r="D4888" i="2156" s="1"/>
  <c r="D4881" i="2156"/>
  <c r="AU215" i="2140"/>
  <c r="AU212" i="2140"/>
  <c r="D4878" i="2156" s="1"/>
  <c r="D4875" i="2156"/>
  <c r="AU209" i="2140"/>
  <c r="AU206" i="2140"/>
  <c r="D4872" i="2156" s="1"/>
  <c r="D4865" i="2156"/>
  <c r="AU199" i="2140"/>
  <c r="AU196" i="2140"/>
  <c r="D4862" i="2156" s="1"/>
  <c r="D4859" i="2156"/>
  <c r="AU193" i="2140"/>
  <c r="AU190" i="2140"/>
  <c r="D4856" i="2156" s="1"/>
  <c r="D4849" i="2156"/>
  <c r="AU183" i="2140"/>
  <c r="AU180" i="2140"/>
  <c r="D4846" i="2156" s="1"/>
  <c r="D4843" i="2156"/>
  <c r="AU177" i="2140"/>
  <c r="AU174" i="2140"/>
  <c r="D4840" i="2156" s="1"/>
  <c r="D4833" i="2156"/>
  <c r="AU167" i="2140"/>
  <c r="AU164" i="2140"/>
  <c r="D4830" i="2156" s="1"/>
  <c r="D4827" i="2156"/>
  <c r="AU161" i="2140"/>
  <c r="AU158" i="2140"/>
  <c r="D4824" i="2156" s="1"/>
  <c r="D4817" i="2156"/>
  <c r="AU151" i="2140"/>
  <c r="AU148" i="2140"/>
  <c r="D4814" i="2156" s="1"/>
  <c r="D4811" i="2156"/>
  <c r="AU145" i="2140"/>
  <c r="AU142" i="2140"/>
  <c r="D4808" i="2156" s="1"/>
  <c r="D4801" i="2156"/>
  <c r="AU135" i="2140"/>
  <c r="AU132" i="2140"/>
  <c r="D4798" i="2156" s="1"/>
  <c r="D4795" i="2156"/>
  <c r="AU129" i="2140"/>
  <c r="O126" i="2140"/>
  <c r="AE126" i="2140" s="1"/>
  <c r="BK126" i="2162"/>
  <c r="O126" i="2162"/>
  <c r="AE126" i="2162" s="1"/>
  <c r="AU126" i="2162" s="1"/>
  <c r="D4788" i="2156"/>
  <c r="AU122" i="2140"/>
  <c r="D4785" i="2156"/>
  <c r="AU119" i="2140"/>
  <c r="D4782" i="2156"/>
  <c r="AU116" i="2140"/>
  <c r="D4779" i="2156"/>
  <c r="AU113" i="2140"/>
  <c r="D4772" i="2156"/>
  <c r="AU106" i="2140"/>
  <c r="D4769" i="2156"/>
  <c r="AU103" i="2140"/>
  <c r="D4766" i="2156"/>
  <c r="AU100" i="2140"/>
  <c r="D4763" i="2156"/>
  <c r="AU97" i="2140"/>
  <c r="D4756" i="2156"/>
  <c r="AU90" i="2140"/>
  <c r="D4753" i="2156"/>
  <c r="AU87" i="2140"/>
  <c r="D4750" i="2156"/>
  <c r="AU84" i="2140"/>
  <c r="D4747" i="2156"/>
  <c r="AU81" i="2140"/>
  <c r="D4740" i="2156"/>
  <c r="AU74" i="2140"/>
  <c r="D4737" i="2156"/>
  <c r="AU71" i="2140"/>
  <c r="D4734" i="2156"/>
  <c r="AU68" i="2140"/>
  <c r="D4731" i="2156"/>
  <c r="AU65" i="2140"/>
  <c r="D4724" i="2156"/>
  <c r="AU58" i="2140"/>
  <c r="D4721" i="2156"/>
  <c r="AU55" i="2140"/>
  <c r="D4718" i="2156"/>
  <c r="AU52" i="2140"/>
  <c r="D4715" i="2156"/>
  <c r="AU49" i="2140"/>
  <c r="D4708" i="2156"/>
  <c r="AU42" i="2140"/>
  <c r="D4705" i="2156"/>
  <c r="AU39" i="2140"/>
  <c r="D4702" i="2156"/>
  <c r="AU36" i="2140"/>
  <c r="D4699" i="2156"/>
  <c r="AU33" i="2140"/>
  <c r="D4692" i="2156"/>
  <c r="AU26" i="2140"/>
  <c r="D4689" i="2156"/>
  <c r="AU23" i="2140"/>
  <c r="D4686" i="2156"/>
  <c r="AU20" i="2140"/>
  <c r="D4683" i="2156"/>
  <c r="AU17" i="2140"/>
  <c r="D4676" i="2156"/>
  <c r="AU10" i="2140"/>
  <c r="D4673" i="2156"/>
  <c r="AU7" i="2140"/>
  <c r="D4670" i="2156"/>
  <c r="AT393" i="2140"/>
  <c r="D4667" i="2156"/>
  <c r="AT390" i="2140"/>
  <c r="D4660" i="2156"/>
  <c r="AT383" i="2140"/>
  <c r="D4657" i="2156"/>
  <c r="AT380" i="2140"/>
  <c r="D4654" i="2156"/>
  <c r="AT377" i="2140"/>
  <c r="D4651" i="2156"/>
  <c r="AT374" i="2140"/>
  <c r="D4644" i="2156"/>
  <c r="AT367" i="2140"/>
  <c r="D4641" i="2156"/>
  <c r="AT364" i="2140"/>
  <c r="D4638" i="2156"/>
  <c r="AT361" i="2140"/>
  <c r="D4635" i="2156"/>
  <c r="AT358" i="2140"/>
  <c r="D4628" i="2156"/>
  <c r="AT351" i="2140"/>
  <c r="D4625" i="2156"/>
  <c r="AT348" i="2140"/>
  <c r="D4622" i="2156"/>
  <c r="AT345" i="2140"/>
  <c r="D4619" i="2156"/>
  <c r="AT342" i="2140"/>
  <c r="D4612" i="2156"/>
  <c r="AT335" i="2140"/>
  <c r="D4609" i="2156"/>
  <c r="AT332" i="2140"/>
  <c r="D4606" i="2156"/>
  <c r="AT329" i="2140"/>
  <c r="D4603" i="2156"/>
  <c r="AT326" i="2140"/>
  <c r="D4596" i="2156"/>
  <c r="AT319" i="2140"/>
  <c r="D4593" i="2156"/>
  <c r="AT316" i="2140"/>
  <c r="D4590" i="2156"/>
  <c r="AT313" i="2140"/>
  <c r="D4587" i="2156"/>
  <c r="AT310" i="2140"/>
  <c r="D4580" i="2156"/>
  <c r="AT303" i="2140"/>
  <c r="D4577" i="2156"/>
  <c r="AT300" i="2140"/>
  <c r="D4574" i="2156"/>
  <c r="AT297" i="2140"/>
  <c r="D4571" i="2156"/>
  <c r="AT294" i="2140"/>
  <c r="D4564" i="2156"/>
  <c r="AT287" i="2140"/>
  <c r="D4561" i="2156"/>
  <c r="AT284" i="2140"/>
  <c r="D4558" i="2156"/>
  <c r="AT281" i="2140"/>
  <c r="D4555" i="2156"/>
  <c r="AT278" i="2140"/>
  <c r="D4548" i="2156"/>
  <c r="AT271" i="2140"/>
  <c r="D4545" i="2156"/>
  <c r="AT268" i="2140"/>
  <c r="D4542" i="2156"/>
  <c r="AT265" i="2140"/>
  <c r="D4539" i="2156"/>
  <c r="AT262" i="2140"/>
  <c r="D4532" i="2156"/>
  <c r="AT255" i="2140"/>
  <c r="D4529" i="2156"/>
  <c r="AT252" i="2140"/>
  <c r="D4526" i="2156"/>
  <c r="AT249" i="2140"/>
  <c r="D4523" i="2156"/>
  <c r="AT246" i="2140"/>
  <c r="D4516" i="2156"/>
  <c r="AT239" i="2140"/>
  <c r="D4513" i="2156"/>
  <c r="AT236" i="2140"/>
  <c r="D4510" i="2156"/>
  <c r="AT233" i="2140"/>
  <c r="D4507" i="2156"/>
  <c r="AT230" i="2140"/>
  <c r="D4500" i="2156"/>
  <c r="AT223" i="2140"/>
  <c r="D4497" i="2156"/>
  <c r="AT220" i="2140"/>
  <c r="D4494" i="2156"/>
  <c r="AT217" i="2140"/>
  <c r="D4491" i="2156"/>
  <c r="AT214" i="2140"/>
  <c r="D4484" i="2156"/>
  <c r="AT207" i="2140"/>
  <c r="D4481" i="2156"/>
  <c r="AT204" i="2140"/>
  <c r="D4478" i="2156"/>
  <c r="AT201" i="2140"/>
  <c r="D4475" i="2156"/>
  <c r="AT198" i="2140"/>
  <c r="D4468" i="2156"/>
  <c r="AT191" i="2140"/>
  <c r="D4465" i="2156"/>
  <c r="AT188" i="2140"/>
  <c r="D4462" i="2156"/>
  <c r="AT185" i="2140"/>
  <c r="D4459" i="2156"/>
  <c r="AT182" i="2140"/>
  <c r="D4452" i="2156"/>
  <c r="AT175" i="2140"/>
  <c r="D4449" i="2156"/>
  <c r="AT172" i="2140"/>
  <c r="D4446" i="2156"/>
  <c r="AT169" i="2140"/>
  <c r="D4443" i="2156"/>
  <c r="AT166" i="2140"/>
  <c r="D4436" i="2156"/>
  <c r="AT159" i="2140"/>
  <c r="D4433" i="2156"/>
  <c r="AT156" i="2140"/>
  <c r="D4430" i="2156"/>
  <c r="AT153" i="2140"/>
  <c r="D4427" i="2156"/>
  <c r="AT150" i="2140"/>
  <c r="D4420" i="2156"/>
  <c r="AT143" i="2140"/>
  <c r="D4417" i="2156"/>
  <c r="AT140" i="2140"/>
  <c r="D4414" i="2156"/>
  <c r="AT137" i="2140"/>
  <c r="D4411" i="2156"/>
  <c r="AT134" i="2140"/>
  <c r="D4404" i="2156"/>
  <c r="AT127" i="2140"/>
  <c r="D4401" i="2156"/>
  <c r="AT124" i="2140"/>
  <c r="D4398" i="2156"/>
  <c r="AT121" i="2140"/>
  <c r="D4391" i="2156"/>
  <c r="AT114" i="2140"/>
  <c r="D4388" i="2156"/>
  <c r="AT111" i="2140"/>
  <c r="D4385" i="2156"/>
  <c r="AT108" i="2140"/>
  <c r="D4382" i="2156"/>
  <c r="AT105" i="2140"/>
  <c r="D4375" i="2156"/>
  <c r="AT98" i="2140"/>
  <c r="D4372" i="2156"/>
  <c r="AT95" i="2140"/>
  <c r="D4369" i="2156"/>
  <c r="AT92" i="2140"/>
  <c r="D4366" i="2156"/>
  <c r="AT89" i="2140"/>
  <c r="D4359" i="2156"/>
  <c r="AT82" i="2140"/>
  <c r="D4356" i="2156"/>
  <c r="AT79" i="2140"/>
  <c r="D4353" i="2156"/>
  <c r="AT76" i="2140"/>
  <c r="D4350" i="2156"/>
  <c r="AT73" i="2140"/>
  <c r="D4347" i="2156"/>
  <c r="AT70" i="2140"/>
  <c r="D4343" i="2156"/>
  <c r="AT66" i="2140"/>
  <c r="D4336" i="2156"/>
  <c r="AT59" i="2140"/>
  <c r="D4332" i="2156"/>
  <c r="AT55" i="2140"/>
  <c r="D4329" i="2156"/>
  <c r="AT52" i="2140"/>
  <c r="D4325" i="2156"/>
  <c r="AT48" i="2140"/>
  <c r="D4322" i="2156"/>
  <c r="AT45" i="2140"/>
  <c r="D4318" i="2156"/>
  <c r="AT41" i="2140"/>
  <c r="D4315" i="2156"/>
  <c r="AT38" i="2140"/>
  <c r="D4311" i="2156"/>
  <c r="AT34" i="2140"/>
  <c r="D4304" i="2156"/>
  <c r="AT27" i="2140"/>
  <c r="D4300" i="2156"/>
  <c r="AT23" i="2140"/>
  <c r="D4297" i="2156"/>
  <c r="AT20" i="2140"/>
  <c r="D4293" i="2156"/>
  <c r="AT16" i="2140"/>
  <c r="D4290" i="2156"/>
  <c r="AT13" i="2140"/>
  <c r="D4286" i="2156"/>
  <c r="AT9" i="2140"/>
  <c r="D4283" i="2156"/>
  <c r="AT6" i="2140"/>
  <c r="D4279" i="2156"/>
  <c r="AS391" i="2140"/>
  <c r="D4272" i="2156"/>
  <c r="AS384" i="2140"/>
  <c r="D4268" i="2156"/>
  <c r="AS380" i="2140"/>
  <c r="D4265" i="2156"/>
  <c r="AS377" i="2140"/>
  <c r="D4261" i="2156"/>
  <c r="AS373" i="2140"/>
  <c r="D4258" i="2156"/>
  <c r="AS370" i="2140"/>
  <c r="D4254" i="2156"/>
  <c r="AS366" i="2140"/>
  <c r="D4251" i="2156"/>
  <c r="AS363" i="2140"/>
  <c r="D4247" i="2156"/>
  <c r="AS359" i="2140"/>
  <c r="D4240" i="2156"/>
  <c r="AS352" i="2140"/>
  <c r="D4236" i="2156"/>
  <c r="AS348" i="2140"/>
  <c r="D4233" i="2156"/>
  <c r="AS345" i="2140"/>
  <c r="D4229" i="2156"/>
  <c r="AS341" i="2140"/>
  <c r="D4226" i="2156"/>
  <c r="AS338" i="2140"/>
  <c r="D4222" i="2156"/>
  <c r="AS334" i="2140"/>
  <c r="D4219" i="2156"/>
  <c r="AS331" i="2140"/>
  <c r="D4215" i="2156"/>
  <c r="AS327" i="2140"/>
  <c r="D4208" i="2156"/>
  <c r="AS320" i="2140"/>
  <c r="D4204" i="2156"/>
  <c r="AS316" i="2140"/>
  <c r="D4201" i="2156"/>
  <c r="AS313" i="2140"/>
  <c r="D4197" i="2156"/>
  <c r="AS309" i="2140"/>
  <c r="D4194" i="2156"/>
  <c r="AS306" i="2140"/>
  <c r="D4190" i="2156"/>
  <c r="AS302" i="2140"/>
  <c r="D4187" i="2156"/>
  <c r="AS299" i="2140"/>
  <c r="D4183" i="2156"/>
  <c r="AS295" i="2140"/>
  <c r="D4176" i="2156"/>
  <c r="AS288" i="2140"/>
  <c r="D4172" i="2156"/>
  <c r="AS284" i="2140"/>
  <c r="D4169" i="2156"/>
  <c r="AS281" i="2140"/>
  <c r="D4165" i="2156"/>
  <c r="AS277" i="2140"/>
  <c r="D4162" i="2156"/>
  <c r="AS274" i="2140"/>
  <c r="D4158" i="2156"/>
  <c r="AS270" i="2140"/>
  <c r="D4155" i="2156"/>
  <c r="AS267" i="2140"/>
  <c r="D4151" i="2156"/>
  <c r="AS263" i="2140"/>
  <c r="D4144" i="2156"/>
  <c r="AS256" i="2140"/>
  <c r="D4140" i="2156"/>
  <c r="AS252" i="2140"/>
  <c r="D4137" i="2156"/>
  <c r="AS249" i="2140"/>
  <c r="D4133" i="2156"/>
  <c r="AS245" i="2140"/>
  <c r="D4130" i="2156"/>
  <c r="AS242" i="2140"/>
  <c r="D4126" i="2156"/>
  <c r="AS238" i="2140"/>
  <c r="D4123" i="2156"/>
  <c r="AS235" i="2140"/>
  <c r="D4119" i="2156"/>
  <c r="AS231" i="2140"/>
  <c r="D4112" i="2156"/>
  <c r="AS224" i="2140"/>
  <c r="D4108" i="2156"/>
  <c r="AS220" i="2140"/>
  <c r="D4105" i="2156"/>
  <c r="AS217" i="2140"/>
  <c r="D4101" i="2156"/>
  <c r="AS213" i="2140"/>
  <c r="D4098" i="2156"/>
  <c r="AS210" i="2140"/>
  <c r="D4094" i="2156"/>
  <c r="AS206" i="2140"/>
  <c r="D4091" i="2156"/>
  <c r="AS203" i="2140"/>
  <c r="D4087" i="2156"/>
  <c r="AS199" i="2140"/>
  <c r="D4080" i="2156"/>
  <c r="AS192" i="2140"/>
  <c r="D4076" i="2156"/>
  <c r="AS188" i="2140"/>
  <c r="D4073" i="2156"/>
  <c r="AS185" i="2140"/>
  <c r="D4069" i="2156"/>
  <c r="AS181" i="2140"/>
  <c r="D4066" i="2156"/>
  <c r="AS178" i="2140"/>
  <c r="D4062" i="2156"/>
  <c r="AS174" i="2140"/>
  <c r="D4059" i="2156"/>
  <c r="AS171" i="2140"/>
  <c r="D4055" i="2156"/>
  <c r="AS167" i="2140"/>
  <c r="D4048" i="2156"/>
  <c r="AS160" i="2140"/>
  <c r="D4044" i="2156"/>
  <c r="AS156" i="2140"/>
  <c r="D4041" i="2156"/>
  <c r="AS153" i="2140"/>
  <c r="D4037" i="2156"/>
  <c r="AS149" i="2140"/>
  <c r="D4034" i="2156"/>
  <c r="AS146" i="2140"/>
  <c r="D4030" i="2156"/>
  <c r="AS142" i="2140"/>
  <c r="D4027" i="2156"/>
  <c r="AS139" i="2140"/>
  <c r="D4023" i="2156"/>
  <c r="AS135" i="2140"/>
  <c r="D4016" i="2156"/>
  <c r="AS128" i="2140"/>
  <c r="D4010" i="2156"/>
  <c r="AS122" i="2140"/>
  <c r="D4006" i="2156"/>
  <c r="AS118" i="2140"/>
  <c r="D4003" i="2156"/>
  <c r="AS115" i="2140"/>
  <c r="D4000" i="2156"/>
  <c r="AS112" i="2140"/>
  <c r="D3994" i="2156"/>
  <c r="AS106" i="2140"/>
  <c r="D3990" i="2156"/>
  <c r="AS102" i="2140"/>
  <c r="D3987" i="2156"/>
  <c r="AS99" i="2140"/>
  <c r="D3984" i="2156"/>
  <c r="AS96" i="2140"/>
  <c r="D3978" i="2156"/>
  <c r="AS90" i="2140"/>
  <c r="D3974" i="2156"/>
  <c r="AS86" i="2140"/>
  <c r="D3971" i="2156"/>
  <c r="AS83" i="2140"/>
  <c r="D3968" i="2156"/>
  <c r="AS80" i="2140"/>
  <c r="D3962" i="2156"/>
  <c r="AS74" i="2140"/>
  <c r="D3958" i="2156"/>
  <c r="AS70" i="2140"/>
  <c r="D3955" i="2156"/>
  <c r="AS67" i="2140"/>
  <c r="D3952" i="2156"/>
  <c r="AS64" i="2140"/>
  <c r="D3945" i="2156"/>
  <c r="AS57" i="2140"/>
  <c r="D3939" i="2156"/>
  <c r="AS51" i="2140"/>
  <c r="D3935" i="2156"/>
  <c r="AS47" i="2140"/>
  <c r="D3932" i="2156"/>
  <c r="AS44" i="2140"/>
  <c r="D3929" i="2156"/>
  <c r="AS41" i="2140"/>
  <c r="D3923" i="2156"/>
  <c r="AS35" i="2140"/>
  <c r="D3919" i="2156"/>
  <c r="AS31" i="2140"/>
  <c r="D3916" i="2156"/>
  <c r="AS28" i="2140"/>
  <c r="D3913" i="2156"/>
  <c r="AS25" i="2140"/>
  <c r="D3907" i="2156"/>
  <c r="AS19" i="2140"/>
  <c r="D3903" i="2156"/>
  <c r="AS15" i="2140"/>
  <c r="D3900" i="2156"/>
  <c r="AS12" i="2140"/>
  <c r="D3897" i="2156"/>
  <c r="AS9" i="2140"/>
  <c r="D3891" i="2156"/>
  <c r="AR392" i="2140"/>
  <c r="D3887" i="2156"/>
  <c r="AR388" i="2140"/>
  <c r="D3884" i="2156"/>
  <c r="AR385" i="2140"/>
  <c r="D3881" i="2156"/>
  <c r="AR382" i="2140"/>
  <c r="D3875" i="2156"/>
  <c r="AR376" i="2140"/>
  <c r="D3871" i="2156"/>
  <c r="AR372" i="2140"/>
  <c r="D3868" i="2156"/>
  <c r="AR369" i="2140"/>
  <c r="D3865" i="2156"/>
  <c r="AR366" i="2140"/>
  <c r="D3859" i="2156"/>
  <c r="AR360" i="2140"/>
  <c r="D3855" i="2156"/>
  <c r="AR356" i="2140"/>
  <c r="D3852" i="2156"/>
  <c r="AR353" i="2140"/>
  <c r="D3849" i="2156"/>
  <c r="AR350" i="2140"/>
  <c r="D3843" i="2156"/>
  <c r="AR344" i="2140"/>
  <c r="D3839" i="2156"/>
  <c r="AR340" i="2140"/>
  <c r="D3836" i="2156"/>
  <c r="AR337" i="2140"/>
  <c r="D3833" i="2156"/>
  <c r="AR334" i="2140"/>
  <c r="D3827" i="2156"/>
  <c r="AR328" i="2140"/>
  <c r="D3823" i="2156"/>
  <c r="AR324" i="2140"/>
  <c r="D3820" i="2156"/>
  <c r="AR321" i="2140"/>
  <c r="D3817" i="2156"/>
  <c r="AR318" i="2140"/>
  <c r="D3811" i="2156"/>
  <c r="AR312" i="2140"/>
  <c r="D3807" i="2156"/>
  <c r="AR308" i="2140"/>
  <c r="D3804" i="2156"/>
  <c r="AR305" i="2140"/>
  <c r="D3801" i="2156"/>
  <c r="AR302" i="2140"/>
  <c r="D3795" i="2156"/>
  <c r="AR296" i="2140"/>
  <c r="D3791" i="2156"/>
  <c r="AR292" i="2140"/>
  <c r="D3788" i="2156"/>
  <c r="AR289" i="2140"/>
  <c r="D3785" i="2156"/>
  <c r="AR286" i="2140"/>
  <c r="D3779" i="2156"/>
  <c r="AR280" i="2140"/>
  <c r="D3775" i="2156"/>
  <c r="AR276" i="2140"/>
  <c r="D3772" i="2156"/>
  <c r="AR273" i="2140"/>
  <c r="D3769" i="2156"/>
  <c r="AR270" i="2140"/>
  <c r="D3763" i="2156"/>
  <c r="AR264" i="2140"/>
  <c r="D3759" i="2156"/>
  <c r="AR260" i="2140"/>
  <c r="D3756" i="2156"/>
  <c r="AR257" i="2140"/>
  <c r="D3753" i="2156"/>
  <c r="AR254" i="2140"/>
  <c r="D3747" i="2156"/>
  <c r="AR248" i="2140"/>
  <c r="D3743" i="2156"/>
  <c r="AR244" i="2140"/>
  <c r="D3740" i="2156"/>
  <c r="AR241" i="2140"/>
  <c r="D3737" i="2156"/>
  <c r="AR238" i="2140"/>
  <c r="D3731" i="2156"/>
  <c r="AR232" i="2140"/>
  <c r="D3727" i="2156"/>
  <c r="AR228" i="2140"/>
  <c r="D3724" i="2156"/>
  <c r="AR225" i="2140"/>
  <c r="D3721" i="2156"/>
  <c r="AR222" i="2140"/>
  <c r="D3715" i="2156"/>
  <c r="AR216" i="2140"/>
  <c r="D3711" i="2156"/>
  <c r="AR212" i="2140"/>
  <c r="D3708" i="2156"/>
  <c r="AR209" i="2140"/>
  <c r="D3705" i="2156"/>
  <c r="AR206" i="2140"/>
  <c r="D3699" i="2156"/>
  <c r="AR200" i="2140"/>
  <c r="D3695" i="2156"/>
  <c r="AR196" i="2140"/>
  <c r="D3692" i="2156"/>
  <c r="AR193" i="2140"/>
  <c r="D3689" i="2156"/>
  <c r="AR190" i="2140"/>
  <c r="D3683" i="2156"/>
  <c r="AR184" i="2140"/>
  <c r="D3679" i="2156"/>
  <c r="AR180" i="2140"/>
  <c r="D3676" i="2156"/>
  <c r="AR177" i="2140"/>
  <c r="D3673" i="2156"/>
  <c r="AR174" i="2140"/>
  <c r="D3667" i="2156"/>
  <c r="AR168" i="2140"/>
  <c r="D3663" i="2156"/>
  <c r="AR164" i="2140"/>
  <c r="D3660" i="2156"/>
  <c r="AR161" i="2140"/>
  <c r="D3657" i="2156"/>
  <c r="AR158" i="2140"/>
  <c r="D3651" i="2156"/>
  <c r="AR152" i="2140"/>
  <c r="D3647" i="2156"/>
  <c r="AR148" i="2140"/>
  <c r="D3644" i="2156"/>
  <c r="AR145" i="2140"/>
  <c r="D3641" i="2156"/>
  <c r="AR142" i="2140"/>
  <c r="D3635" i="2156"/>
  <c r="AR136" i="2140"/>
  <c r="D3631" i="2156"/>
  <c r="AR132" i="2140"/>
  <c r="D3628" i="2156"/>
  <c r="AR129" i="2140"/>
  <c r="D3620" i="2156"/>
  <c r="AR121" i="2140"/>
  <c r="D3616" i="2156"/>
  <c r="AR117" i="2140"/>
  <c r="D3613" i="2156"/>
  <c r="AR114" i="2140"/>
  <c r="D3610" i="2156"/>
  <c r="AR111" i="2140"/>
  <c r="D3604" i="2156"/>
  <c r="AR105" i="2140"/>
  <c r="D3600" i="2156"/>
  <c r="AR101" i="2140"/>
  <c r="D3597" i="2156"/>
  <c r="AR98" i="2140"/>
  <c r="D3594" i="2156"/>
  <c r="AR95" i="2140"/>
  <c r="D3588" i="2156"/>
  <c r="AR89" i="2140"/>
  <c r="D3584" i="2156"/>
  <c r="AR85" i="2140"/>
  <c r="D3581" i="2156"/>
  <c r="AR82" i="2140"/>
  <c r="D3578" i="2156"/>
  <c r="AR79" i="2140"/>
  <c r="D3572" i="2156"/>
  <c r="AR73" i="2140"/>
  <c r="D3568" i="2156"/>
  <c r="AR69" i="2140"/>
  <c r="D3565" i="2156"/>
  <c r="AR66" i="2140"/>
  <c r="D3562" i="2156"/>
  <c r="AR63" i="2140"/>
  <c r="D3555" i="2156"/>
  <c r="AR56" i="2140"/>
  <c r="D3548" i="2156"/>
  <c r="AR49" i="2140"/>
  <c r="D3544" i="2156"/>
  <c r="AR45" i="2140"/>
  <c r="D3541" i="2156"/>
  <c r="AR42" i="2140"/>
  <c r="D3537" i="2156"/>
  <c r="AR38" i="2140"/>
  <c r="D3534" i="2156"/>
  <c r="AR35" i="2140"/>
  <c r="D3530" i="2156"/>
  <c r="AR31" i="2140"/>
  <c r="D3527" i="2156"/>
  <c r="AR28" i="2140"/>
  <c r="D3523" i="2156"/>
  <c r="AR24" i="2140"/>
  <c r="D3516" i="2156"/>
  <c r="AR17" i="2140"/>
  <c r="D3512" i="2156"/>
  <c r="AR13" i="2140"/>
  <c r="D3509" i="2156"/>
  <c r="AR10" i="2140"/>
  <c r="D3505" i="2156"/>
  <c r="AR6" i="2140"/>
  <c r="BG393" i="2162"/>
  <c r="K393" i="2162"/>
  <c r="AA393" i="2162" s="1"/>
  <c r="AQ393" i="2162" s="1"/>
  <c r="K388" i="2162"/>
  <c r="AA388" i="2162" s="1"/>
  <c r="AQ388" i="2162" s="1"/>
  <c r="BG388" i="2162"/>
  <c r="K385" i="2162"/>
  <c r="AA385" i="2162" s="1"/>
  <c r="AQ385" i="2162" s="1"/>
  <c r="BG385" i="2162"/>
  <c r="BG380" i="2162"/>
  <c r="K380" i="2162"/>
  <c r="AA380" i="2162" s="1"/>
  <c r="AQ380" i="2162" s="1"/>
  <c r="K377" i="2162"/>
  <c r="AA377" i="2162" s="1"/>
  <c r="AQ377" i="2162" s="1"/>
  <c r="BG377" i="2162"/>
  <c r="BG372" i="2162"/>
  <c r="K372" i="2162"/>
  <c r="AA372" i="2162" s="1"/>
  <c r="AQ372" i="2162" s="1"/>
  <c r="K369" i="2162"/>
  <c r="AA369" i="2162" s="1"/>
  <c r="AQ369" i="2162" s="1"/>
  <c r="BG369" i="2162"/>
  <c r="K364" i="2162"/>
  <c r="AA364" i="2162" s="1"/>
  <c r="AQ364" i="2162" s="1"/>
  <c r="BG364" i="2162"/>
  <c r="BG361" i="2162"/>
  <c r="K361" i="2162"/>
  <c r="AA361" i="2162" s="1"/>
  <c r="AQ361" i="2162" s="1"/>
  <c r="K356" i="2162"/>
  <c r="AA356" i="2162" s="1"/>
  <c r="AQ356" i="2162" s="1"/>
  <c r="BG356" i="2162"/>
  <c r="BG353" i="2162"/>
  <c r="K353" i="2162"/>
  <c r="AA353" i="2162" s="1"/>
  <c r="AQ353" i="2162" s="1"/>
  <c r="BG348" i="2162"/>
  <c r="K348" i="2162"/>
  <c r="AA348" i="2162" s="1"/>
  <c r="AQ348" i="2162" s="1"/>
  <c r="BG345" i="2162"/>
  <c r="K345" i="2162"/>
  <c r="AA345" i="2162" s="1"/>
  <c r="AQ345" i="2162" s="1"/>
  <c r="BG340" i="2162"/>
  <c r="K340" i="2162"/>
  <c r="AA340" i="2162" s="1"/>
  <c r="AQ340" i="2162" s="1"/>
  <c r="BG337" i="2162"/>
  <c r="K337" i="2162"/>
  <c r="AA337" i="2162" s="1"/>
  <c r="AQ337" i="2162" s="1"/>
  <c r="BG332" i="2162"/>
  <c r="K332" i="2162"/>
  <c r="AA332" i="2162" s="1"/>
  <c r="AQ332" i="2162" s="1"/>
  <c r="BG329" i="2162"/>
  <c r="K329" i="2162"/>
  <c r="AA329" i="2162" s="1"/>
  <c r="AQ329" i="2162" s="1"/>
  <c r="K324" i="2162"/>
  <c r="AA324" i="2162" s="1"/>
  <c r="AQ324" i="2162" s="1"/>
  <c r="BG324" i="2162"/>
  <c r="K321" i="2162"/>
  <c r="AA321" i="2162" s="1"/>
  <c r="AQ321" i="2162" s="1"/>
  <c r="BG321" i="2162"/>
  <c r="K316" i="2162"/>
  <c r="AA316" i="2162" s="1"/>
  <c r="AQ316" i="2162" s="1"/>
  <c r="BG316" i="2162"/>
  <c r="K313" i="2162"/>
  <c r="AA313" i="2162" s="1"/>
  <c r="AQ313" i="2162" s="1"/>
  <c r="BG313" i="2162"/>
  <c r="K308" i="2162"/>
  <c r="AA308" i="2162" s="1"/>
  <c r="AQ308" i="2162" s="1"/>
  <c r="BG308" i="2162"/>
  <c r="K305" i="2162"/>
  <c r="AA305" i="2162" s="1"/>
  <c r="AQ305" i="2162" s="1"/>
  <c r="BG305" i="2162"/>
  <c r="K300" i="2162"/>
  <c r="AA300" i="2162" s="1"/>
  <c r="AQ300" i="2162" s="1"/>
  <c r="BG300" i="2162"/>
  <c r="K297" i="2162"/>
  <c r="AA297" i="2162" s="1"/>
  <c r="AQ297" i="2162" s="1"/>
  <c r="BG297" i="2162"/>
  <c r="BG292" i="2162"/>
  <c r="K292" i="2162"/>
  <c r="AA292" i="2162" s="1"/>
  <c r="AQ292" i="2162" s="1"/>
  <c r="K289" i="2162"/>
  <c r="AA289" i="2162" s="1"/>
  <c r="AQ289" i="2162" s="1"/>
  <c r="BG289" i="2162"/>
  <c r="BF379" i="2162"/>
  <c r="J379" i="2162"/>
  <c r="Z379" i="2162" s="1"/>
  <c r="AP379" i="2162" s="1"/>
  <c r="J363" i="2162"/>
  <c r="Z363" i="2162" s="1"/>
  <c r="AP363" i="2162" s="1"/>
  <c r="BF363" i="2162"/>
  <c r="J347" i="2162"/>
  <c r="Z347" i="2162" s="1"/>
  <c r="AP347" i="2162" s="1"/>
  <c r="BF347" i="2162"/>
  <c r="J331" i="2162"/>
  <c r="Z331" i="2162" s="1"/>
  <c r="AP331" i="2162" s="1"/>
  <c r="BF331" i="2162"/>
  <c r="BF315" i="2162"/>
  <c r="J315" i="2162"/>
  <c r="Z315" i="2162" s="1"/>
  <c r="AP315" i="2162" s="1"/>
  <c r="BF299" i="2162"/>
  <c r="J299" i="2162"/>
  <c r="Z299" i="2162" s="1"/>
  <c r="AP299" i="2162" s="1"/>
  <c r="BD388" i="2162"/>
  <c r="H388" i="2162"/>
  <c r="X388" i="2162" s="1"/>
  <c r="AN388" i="2162" s="1"/>
  <c r="BD380" i="2162"/>
  <c r="H380" i="2162"/>
  <c r="X380" i="2162" s="1"/>
  <c r="AN380" i="2162" s="1"/>
  <c r="H372" i="2162"/>
  <c r="X372" i="2162" s="1"/>
  <c r="AN372" i="2162" s="1"/>
  <c r="BD372" i="2162"/>
  <c r="H364" i="2162"/>
  <c r="X364" i="2162" s="1"/>
  <c r="AN364" i="2162" s="1"/>
  <c r="BD364" i="2162"/>
  <c r="BD356" i="2140"/>
  <c r="E2299" i="2156" s="1"/>
  <c r="K2447" i="2156" s="1" a="1"/>
  <c r="K2447" i="2156" s="1"/>
  <c r="H2447" i="2157" s="1"/>
  <c r="I2447" i="2157" s="1"/>
  <c r="BD356" i="2162"/>
  <c r="H356" i="2162"/>
  <c r="X356" i="2162" s="1"/>
  <c r="AN356" i="2162" s="1"/>
  <c r="BD348" i="2140"/>
  <c r="E2291" i="2156" s="1"/>
  <c r="K1864" i="2156" s="1" a="1"/>
  <c r="K1864" i="2156" s="1"/>
  <c r="H1864" i="2157" s="1"/>
  <c r="I1864" i="2157" s="1"/>
  <c r="BD348" i="2162"/>
  <c r="H348" i="2162"/>
  <c r="X348" i="2162" s="1"/>
  <c r="AN348" i="2162" s="1"/>
  <c r="BD340" i="2162"/>
  <c r="H340" i="2162"/>
  <c r="X340" i="2162" s="1"/>
  <c r="AN340" i="2162" s="1"/>
  <c r="BD332" i="2162"/>
  <c r="H332" i="2162"/>
  <c r="X332" i="2162" s="1"/>
  <c r="AN332" i="2162" s="1"/>
  <c r="H324" i="2162"/>
  <c r="X324" i="2162" s="1"/>
  <c r="AN324" i="2162" s="1"/>
  <c r="BD324" i="2162"/>
  <c r="H316" i="2162"/>
  <c r="X316" i="2162" s="1"/>
  <c r="AN316" i="2162" s="1"/>
  <c r="BD316" i="2162"/>
  <c r="H308" i="2162"/>
  <c r="X308" i="2162" s="1"/>
  <c r="AN308" i="2162" s="1"/>
  <c r="BD308" i="2162"/>
  <c r="H300" i="2162"/>
  <c r="X300" i="2162" s="1"/>
  <c r="AN300" i="2162" s="1"/>
  <c r="BD300" i="2162"/>
  <c r="H292" i="2162"/>
  <c r="X292" i="2162" s="1"/>
  <c r="AN292" i="2162" s="1"/>
  <c r="BD292" i="2162"/>
  <c r="D1558" i="2156"/>
  <c r="AL393" i="2140"/>
  <c r="AL391" i="2140"/>
  <c r="D1556" i="2156" s="1"/>
  <c r="D1554" i="2156"/>
  <c r="AL389" i="2140"/>
  <c r="AL387" i="2140"/>
  <c r="D1552" i="2156" s="1"/>
  <c r="D1550" i="2156"/>
  <c r="AL385" i="2140"/>
  <c r="AL383" i="2140"/>
  <c r="D1548" i="2156" s="1"/>
  <c r="D1546" i="2156"/>
  <c r="AL381" i="2140"/>
  <c r="AL379" i="2140"/>
  <c r="D1544" i="2156" s="1"/>
  <c r="D1542" i="2156"/>
  <c r="AL377" i="2140"/>
  <c r="AL375" i="2140"/>
  <c r="D1540" i="2156" s="1"/>
  <c r="D1538" i="2156"/>
  <c r="AL373" i="2140"/>
  <c r="AL371" i="2140"/>
  <c r="D1536" i="2156" s="1"/>
  <c r="D1534" i="2156"/>
  <c r="AL369" i="2140"/>
  <c r="AL367" i="2140"/>
  <c r="D1532" i="2156" s="1"/>
  <c r="D1530" i="2156"/>
  <c r="AL365" i="2140"/>
  <c r="AL363" i="2140"/>
  <c r="D1528" i="2156" s="1"/>
  <c r="D1526" i="2156"/>
  <c r="AL361" i="2140"/>
  <c r="AL359" i="2140"/>
  <c r="D1524" i="2156" s="1"/>
  <c r="D1522" i="2156"/>
  <c r="AL357" i="2140"/>
  <c r="AL355" i="2140"/>
  <c r="D1520" i="2156" s="1"/>
  <c r="D1518" i="2156"/>
  <c r="AL353" i="2140"/>
  <c r="AL351" i="2140"/>
  <c r="D1516" i="2156" s="1"/>
  <c r="D1514" i="2156"/>
  <c r="AL349" i="2140"/>
  <c r="AL347" i="2140"/>
  <c r="D1512" i="2156" s="1"/>
  <c r="D1510" i="2156"/>
  <c r="AL345" i="2140"/>
  <c r="AL343" i="2140"/>
  <c r="D1508" i="2156" s="1"/>
  <c r="D1506" i="2156"/>
  <c r="AL341" i="2140"/>
  <c r="AL339" i="2140"/>
  <c r="D1504" i="2156" s="1"/>
  <c r="D1502" i="2156"/>
  <c r="AL337" i="2140"/>
  <c r="AL335" i="2140"/>
  <c r="D1500" i="2156" s="1"/>
  <c r="D1498" i="2156"/>
  <c r="AL333" i="2140"/>
  <c r="AL331" i="2140"/>
  <c r="D1496" i="2156" s="1"/>
  <c r="D1494" i="2156"/>
  <c r="AL329" i="2140"/>
  <c r="AL327" i="2140"/>
  <c r="D1492" i="2156" s="1"/>
  <c r="D1490" i="2156"/>
  <c r="AL325" i="2140"/>
  <c r="AL323" i="2140"/>
  <c r="D1488" i="2156" s="1"/>
  <c r="D1486" i="2156"/>
  <c r="AL321" i="2140"/>
  <c r="AL319" i="2140"/>
  <c r="D1484" i="2156" s="1"/>
  <c r="D1482" i="2156"/>
  <c r="AL317" i="2140"/>
  <c r="AL315" i="2140"/>
  <c r="D1480" i="2156" s="1"/>
  <c r="D1478" i="2156"/>
  <c r="AL313" i="2140"/>
  <c r="AL311" i="2140"/>
  <c r="D1476" i="2156" s="1"/>
  <c r="D1474" i="2156"/>
  <c r="AL309" i="2140"/>
  <c r="AL307" i="2140"/>
  <c r="D1472" i="2156" s="1"/>
  <c r="D1470" i="2156"/>
  <c r="AL305" i="2140"/>
  <c r="AL303" i="2140"/>
  <c r="D1468" i="2156" s="1"/>
  <c r="D1466" i="2156"/>
  <c r="AL301" i="2140"/>
  <c r="AL299" i="2140"/>
  <c r="D1464" i="2156" s="1"/>
  <c r="D1462" i="2156"/>
  <c r="AL297" i="2140"/>
  <c r="AL295" i="2140"/>
  <c r="D1460" i="2156" s="1"/>
  <c r="D1458" i="2156"/>
  <c r="AL293" i="2140"/>
  <c r="AL291" i="2140"/>
  <c r="D1456" i="2156" s="1"/>
  <c r="D1454" i="2156"/>
  <c r="AL289" i="2140"/>
  <c r="AL287" i="2140"/>
  <c r="D1452" i="2156" s="1"/>
  <c r="D1450" i="2156"/>
  <c r="AL285" i="2140"/>
  <c r="AL283" i="2140"/>
  <c r="D1448" i="2156" s="1"/>
  <c r="D1446" i="2156"/>
  <c r="AL281" i="2140"/>
  <c r="AL279" i="2140"/>
  <c r="D1444" i="2156" s="1"/>
  <c r="D1442" i="2156"/>
  <c r="AL277" i="2140"/>
  <c r="AL275" i="2140"/>
  <c r="D1440" i="2156" s="1"/>
  <c r="D1438" i="2156"/>
  <c r="AL273" i="2140"/>
  <c r="AL271" i="2140"/>
  <c r="D1436" i="2156" s="1"/>
  <c r="D1434" i="2156"/>
  <c r="AL269" i="2140"/>
  <c r="AL267" i="2140"/>
  <c r="D1432" i="2156" s="1"/>
  <c r="D1430" i="2156"/>
  <c r="AL265" i="2140"/>
  <c r="AL263" i="2140"/>
  <c r="D1428" i="2156" s="1"/>
  <c r="D1426" i="2156"/>
  <c r="AL261" i="2140"/>
  <c r="AL259" i="2140"/>
  <c r="D1424" i="2156" s="1"/>
  <c r="D1422" i="2156"/>
  <c r="AL257" i="2140"/>
  <c r="AL255" i="2140"/>
  <c r="D1420" i="2156" s="1"/>
  <c r="D1418" i="2156"/>
  <c r="AL253" i="2140"/>
  <c r="F251" i="2140"/>
  <c r="V251" i="2140" s="1"/>
  <c r="F251" i="2162"/>
  <c r="V251" i="2162" s="1"/>
  <c r="AL251" i="2162" s="1"/>
  <c r="BB251" i="2162"/>
  <c r="AL248" i="2140"/>
  <c r="D1413" i="2156" s="1"/>
  <c r="D1408" i="2156"/>
  <c r="AL243" i="2140"/>
  <c r="AL240" i="2140"/>
  <c r="D1405" i="2156" s="1"/>
  <c r="D1400" i="2156"/>
  <c r="AL235" i="2140"/>
  <c r="AL232" i="2140"/>
  <c r="D1397" i="2156" s="1"/>
  <c r="D1392" i="2156"/>
  <c r="AL227" i="2140"/>
  <c r="AL224" i="2140"/>
  <c r="D1389" i="2156" s="1"/>
  <c r="D1384" i="2156"/>
  <c r="AL219" i="2140"/>
  <c r="AL216" i="2140"/>
  <c r="D1381" i="2156" s="1"/>
  <c r="D1376" i="2156"/>
  <c r="AL211" i="2140"/>
  <c r="AL208" i="2140"/>
  <c r="D1373" i="2156" s="1"/>
  <c r="D1368" i="2156"/>
  <c r="AL203" i="2140"/>
  <c r="AL200" i="2140"/>
  <c r="D1365" i="2156" s="1"/>
  <c r="D1360" i="2156"/>
  <c r="AL195" i="2140"/>
  <c r="AL192" i="2140"/>
  <c r="D1357" i="2156" s="1"/>
  <c r="D1352" i="2156"/>
  <c r="AL187" i="2140"/>
  <c r="AL184" i="2140"/>
  <c r="D1349" i="2156" s="1"/>
  <c r="D1344" i="2156"/>
  <c r="AL179" i="2140"/>
  <c r="AL176" i="2140"/>
  <c r="D1341" i="2156" s="1"/>
  <c r="D1336" i="2156"/>
  <c r="AL171" i="2140"/>
  <c r="AL168" i="2140"/>
  <c r="D1333" i="2156" s="1"/>
  <c r="D1328" i="2156"/>
  <c r="AL163" i="2140"/>
  <c r="AL160" i="2140"/>
  <c r="D1325" i="2156" s="1"/>
  <c r="D1320" i="2156"/>
  <c r="AL155" i="2140"/>
  <c r="AL152" i="2140"/>
  <c r="D1317" i="2156" s="1"/>
  <c r="D1312" i="2156"/>
  <c r="AL147" i="2140"/>
  <c r="AL144" i="2140"/>
  <c r="D1309" i="2156" s="1"/>
  <c r="D1304" i="2156"/>
  <c r="AL139" i="2140"/>
  <c r="AL136" i="2140"/>
  <c r="D1301" i="2156" s="1"/>
  <c r="D1296" i="2156"/>
  <c r="AL131" i="2140"/>
  <c r="AL128" i="2140"/>
  <c r="D1293" i="2156" s="1"/>
  <c r="D1289" i="2156"/>
  <c r="AL124" i="2140"/>
  <c r="AL121" i="2140"/>
  <c r="D1286" i="2156" s="1"/>
  <c r="D1283" i="2156"/>
  <c r="AL118" i="2140"/>
  <c r="AL115" i="2140"/>
  <c r="D1280" i="2156" s="1"/>
  <c r="D1277" i="2156"/>
  <c r="AL112" i="2140"/>
  <c r="AL109" i="2140"/>
  <c r="D1274" i="2156" s="1"/>
  <c r="D1271" i="2156"/>
  <c r="AL106" i="2140"/>
  <c r="AL103" i="2140"/>
  <c r="D1268" i="2156" s="1"/>
  <c r="D1261" i="2156"/>
  <c r="AL96" i="2140"/>
  <c r="AL92" i="2140"/>
  <c r="D1257" i="2156" s="1"/>
  <c r="D1254" i="2156"/>
  <c r="AL89" i="2140"/>
  <c r="AL86" i="2140"/>
  <c r="D1251" i="2156" s="1"/>
  <c r="D1248" i="2156"/>
  <c r="AL83" i="2140"/>
  <c r="AL80" i="2140"/>
  <c r="D1245" i="2156" s="1"/>
  <c r="D1242" i="2156"/>
  <c r="AL77" i="2140"/>
  <c r="AL74" i="2140"/>
  <c r="D1239" i="2156" s="1"/>
  <c r="D1236" i="2156"/>
  <c r="AL71" i="2140"/>
  <c r="AL64" i="2140"/>
  <c r="D1229" i="2156" s="1"/>
  <c r="D1225" i="2156"/>
  <c r="AL60" i="2140"/>
  <c r="AL57" i="2140"/>
  <c r="D1222" i="2156" s="1"/>
  <c r="D1219" i="2156"/>
  <c r="AL54" i="2140"/>
  <c r="AL51" i="2140"/>
  <c r="D1216" i="2156" s="1"/>
  <c r="D1213" i="2156"/>
  <c r="AL48" i="2140"/>
  <c r="AL45" i="2140"/>
  <c r="D1210" i="2156" s="1"/>
  <c r="D1207" i="2156"/>
  <c r="AL42" i="2140"/>
  <c r="AL39" i="2140"/>
  <c r="D1204" i="2156" s="1"/>
  <c r="D1197" i="2156"/>
  <c r="AL32" i="2140"/>
  <c r="AL28" i="2140"/>
  <c r="D1193" i="2156" s="1"/>
  <c r="D1190" i="2156"/>
  <c r="AL25" i="2140"/>
  <c r="AL22" i="2140"/>
  <c r="D1187" i="2156" s="1"/>
  <c r="D1184" i="2156"/>
  <c r="AL19" i="2140"/>
  <c r="AL16" i="2140"/>
  <c r="D1181" i="2156" s="1"/>
  <c r="D1178" i="2156"/>
  <c r="AL13" i="2140"/>
  <c r="AL10" i="2140"/>
  <c r="D1175" i="2156" s="1"/>
  <c r="D1172" i="2156"/>
  <c r="AL7" i="2140"/>
  <c r="BA384" i="2162"/>
  <c r="E384" i="2162"/>
  <c r="U384" i="2162" s="1"/>
  <c r="AK384" i="2162" s="1"/>
  <c r="E382" i="2140"/>
  <c r="U382" i="2140" s="1"/>
  <c r="E382" i="2162"/>
  <c r="U382" i="2162" s="1"/>
  <c r="AK382" i="2162" s="1"/>
  <c r="BA382" i="2162"/>
  <c r="E380" i="2140"/>
  <c r="U380" i="2140" s="1"/>
  <c r="BA380" i="2162"/>
  <c r="E380" i="2162"/>
  <c r="U380" i="2162" s="1"/>
  <c r="AK380" i="2162" s="1"/>
  <c r="E378" i="2140"/>
  <c r="U378" i="2140" s="1"/>
  <c r="E378" i="2162"/>
  <c r="U378" i="2162" s="1"/>
  <c r="AK378" i="2162" s="1"/>
  <c r="BA378" i="2162"/>
  <c r="E376" i="2140"/>
  <c r="U376" i="2140" s="1"/>
  <c r="BA376" i="2162"/>
  <c r="E376" i="2162"/>
  <c r="U376" i="2162" s="1"/>
  <c r="AK376" i="2162" s="1"/>
  <c r="E368" i="2140"/>
  <c r="U368" i="2140" s="1"/>
  <c r="BA367" i="2162"/>
  <c r="E367" i="2162"/>
  <c r="U367" i="2162" s="1"/>
  <c r="AK367" i="2162" s="1"/>
  <c r="E365" i="2162"/>
  <c r="U365" i="2162" s="1"/>
  <c r="AK365" i="2162" s="1"/>
  <c r="BA365" i="2162"/>
  <c r="E363" i="2162"/>
  <c r="U363" i="2162" s="1"/>
  <c r="AK363" i="2162" s="1"/>
  <c r="BA363" i="2162"/>
  <c r="E361" i="2162"/>
  <c r="U361" i="2162" s="1"/>
  <c r="AK361" i="2162" s="1"/>
  <c r="BA361" i="2162"/>
  <c r="BA352" i="2162"/>
  <c r="E352" i="2162"/>
  <c r="U352" i="2162" s="1"/>
  <c r="AK352" i="2162" s="1"/>
  <c r="E350" i="2140"/>
  <c r="U350" i="2140" s="1"/>
  <c r="E350" i="2162"/>
  <c r="U350" i="2162" s="1"/>
  <c r="AK350" i="2162" s="1"/>
  <c r="BA350" i="2162"/>
  <c r="E348" i="2140"/>
  <c r="U348" i="2140" s="1"/>
  <c r="E348" i="2162"/>
  <c r="U348" i="2162" s="1"/>
  <c r="AK348" i="2162" s="1"/>
  <c r="BA348" i="2162"/>
  <c r="E346" i="2140"/>
  <c r="U346" i="2140" s="1"/>
  <c r="BA346" i="2162"/>
  <c r="E346" i="2162"/>
  <c r="U346" i="2162" s="1"/>
  <c r="AK346" i="2162" s="1"/>
  <c r="E337" i="2162"/>
  <c r="U337" i="2162" s="1"/>
  <c r="AK337" i="2162" s="1"/>
  <c r="BA337" i="2162"/>
  <c r="E335" i="2140"/>
  <c r="U335" i="2140" s="1"/>
  <c r="BA335" i="2162"/>
  <c r="E335" i="2162"/>
  <c r="U335" i="2162" s="1"/>
  <c r="AK335" i="2162" s="1"/>
  <c r="E333" i="2140"/>
  <c r="U333" i="2140" s="1"/>
  <c r="E333" i="2162"/>
  <c r="U333" i="2162" s="1"/>
  <c r="AK333" i="2162" s="1"/>
  <c r="BA333" i="2162"/>
  <c r="E331" i="2140"/>
  <c r="U331" i="2140" s="1"/>
  <c r="BA331" i="2162"/>
  <c r="E331" i="2162"/>
  <c r="U331" i="2162" s="1"/>
  <c r="AK331" i="2162" s="1"/>
  <c r="E321" i="2140"/>
  <c r="U321" i="2140" s="1"/>
  <c r="E320" i="2140"/>
  <c r="U320" i="2140" s="1"/>
  <c r="BA320" i="2162"/>
  <c r="E320" i="2162"/>
  <c r="U320" i="2162" s="1"/>
  <c r="AK320" i="2162" s="1"/>
  <c r="E318" i="2162"/>
  <c r="U318" i="2162" s="1"/>
  <c r="AK318" i="2162" s="1"/>
  <c r="BA318" i="2162"/>
  <c r="E316" i="2140"/>
  <c r="U316" i="2140" s="1"/>
  <c r="BA316" i="2162"/>
  <c r="E316" i="2162"/>
  <c r="U316" i="2162" s="1"/>
  <c r="AK316" i="2162" s="1"/>
  <c r="E314" i="2140"/>
  <c r="U314" i="2140" s="1"/>
  <c r="E314" i="2162"/>
  <c r="U314" i="2162" s="1"/>
  <c r="AK314" i="2162" s="1"/>
  <c r="BA314" i="2162"/>
  <c r="BA305" i="2162"/>
  <c r="E305" i="2162"/>
  <c r="U305" i="2162" s="1"/>
  <c r="AK305" i="2162" s="1"/>
  <c r="E303" i="2140"/>
  <c r="U303" i="2140" s="1"/>
  <c r="E303" i="2162"/>
  <c r="U303" i="2162" s="1"/>
  <c r="AK303" i="2162" s="1"/>
  <c r="BA303" i="2162"/>
  <c r="E301" i="2140"/>
  <c r="U301" i="2140" s="1"/>
  <c r="BA301" i="2162"/>
  <c r="E301" i="2162"/>
  <c r="U301" i="2162" s="1"/>
  <c r="AK301" i="2162" s="1"/>
  <c r="E299" i="2140"/>
  <c r="U299" i="2140" s="1"/>
  <c r="E299" i="2162"/>
  <c r="U299" i="2162" s="1"/>
  <c r="AK299" i="2162" s="1"/>
  <c r="BA299" i="2162"/>
  <c r="AK291" i="2140"/>
  <c r="D1067" i="2156" s="1"/>
  <c r="D1064" i="2156"/>
  <c r="AK288" i="2140"/>
  <c r="E26" i="2140"/>
  <c r="U26" i="2140" s="1"/>
  <c r="BA26" i="2162"/>
  <c r="E26" i="2162"/>
  <c r="U26" i="2162" s="1"/>
  <c r="AK26" i="2162" s="1"/>
  <c r="AZ387" i="2162"/>
  <c r="D387" i="2162"/>
  <c r="T387" i="2162" s="1"/>
  <c r="AJ387" i="2162" s="1"/>
  <c r="D385" i="2162"/>
  <c r="T385" i="2162" s="1"/>
  <c r="AJ385" i="2162" s="1"/>
  <c r="AZ385" i="2162"/>
  <c r="AZ383" i="2162"/>
  <c r="D383" i="2162"/>
  <c r="T383" i="2162" s="1"/>
  <c r="AJ383" i="2162" s="1"/>
  <c r="AZ381" i="2162"/>
  <c r="D381" i="2162"/>
  <c r="T381" i="2162" s="1"/>
  <c r="AJ381" i="2162" s="1"/>
  <c r="D379" i="2140"/>
  <c r="T379" i="2140" s="1"/>
  <c r="AZ379" i="2162"/>
  <c r="D379" i="2162"/>
  <c r="T379" i="2162" s="1"/>
  <c r="AJ379" i="2162" s="1"/>
  <c r="D377" i="2140"/>
  <c r="T377" i="2140" s="1"/>
  <c r="AZ377" i="2162"/>
  <c r="D377" i="2162"/>
  <c r="T377" i="2162" s="1"/>
  <c r="AJ377" i="2162" s="1"/>
  <c r="D375" i="2140"/>
  <c r="T375" i="2140" s="1"/>
  <c r="D375" i="2162"/>
  <c r="T375" i="2162" s="1"/>
  <c r="AJ375" i="2162" s="1"/>
  <c r="AZ375" i="2162"/>
  <c r="D373" i="2162"/>
  <c r="T373" i="2162" s="1"/>
  <c r="AJ373" i="2162" s="1"/>
  <c r="AZ373" i="2162"/>
  <c r="D744" i="2156"/>
  <c r="J2453" i="2156" s="1"/>
  <c r="D2453" i="2157" s="1"/>
  <c r="M2453" i="2157" s="1"/>
  <c r="AJ357" i="2140"/>
  <c r="AJ349" i="2140"/>
  <c r="D736" i="2156" s="1"/>
  <c r="J1872" i="2156" s="1"/>
  <c r="D1872" i="2157" s="1"/>
  <c r="M1872" i="2157" s="1"/>
  <c r="AZ339" i="2162"/>
  <c r="D339" i="2162"/>
  <c r="T339" i="2162" s="1"/>
  <c r="AJ339" i="2162" s="1"/>
  <c r="D336" i="2140"/>
  <c r="T336" i="2140" s="1"/>
  <c r="AZ336" i="2162"/>
  <c r="D336" i="2162"/>
  <c r="T336" i="2162" s="1"/>
  <c r="AJ336" i="2162" s="1"/>
  <c r="AZ331" i="2162"/>
  <c r="D331" i="2162"/>
  <c r="T331" i="2162" s="1"/>
  <c r="AJ331" i="2162" s="1"/>
  <c r="D328" i="2140"/>
  <c r="T328" i="2140" s="1"/>
  <c r="AZ328" i="2162"/>
  <c r="D328" i="2162"/>
  <c r="T328" i="2162" s="1"/>
  <c r="AJ328" i="2162" s="1"/>
  <c r="AZ323" i="2162"/>
  <c r="D323" i="2162"/>
  <c r="T323" i="2162" s="1"/>
  <c r="AJ323" i="2162" s="1"/>
  <c r="D320" i="2140"/>
  <c r="T320" i="2140" s="1"/>
  <c r="D320" i="2162"/>
  <c r="T320" i="2162" s="1"/>
  <c r="AJ320" i="2162" s="1"/>
  <c r="AZ320" i="2162"/>
  <c r="D315" i="2162"/>
  <c r="T315" i="2162" s="1"/>
  <c r="AJ315" i="2162" s="1"/>
  <c r="AZ315" i="2162"/>
  <c r="D312" i="2140"/>
  <c r="T312" i="2140" s="1"/>
  <c r="D312" i="2162"/>
  <c r="T312" i="2162" s="1"/>
  <c r="AJ312" i="2162" s="1"/>
  <c r="AZ312" i="2162"/>
  <c r="D307" i="2162"/>
  <c r="T307" i="2162" s="1"/>
  <c r="AJ307" i="2162" s="1"/>
  <c r="AZ307" i="2162"/>
  <c r="D304" i="2162"/>
  <c r="T304" i="2162" s="1"/>
  <c r="AJ304" i="2162" s="1"/>
  <c r="AZ304" i="2162"/>
  <c r="D299" i="2162"/>
  <c r="T299" i="2162" s="1"/>
  <c r="AJ299" i="2162" s="1"/>
  <c r="AZ299" i="2162"/>
  <c r="D296" i="2162"/>
  <c r="T296" i="2162" s="1"/>
  <c r="AJ296" i="2162" s="1"/>
  <c r="AZ296" i="2162"/>
  <c r="D677" i="2156"/>
  <c r="AJ290" i="2140"/>
  <c r="AY393" i="2162"/>
  <c r="C393" i="2162"/>
  <c r="S393" i="2162" s="1"/>
  <c r="AI393" i="2162" s="1"/>
  <c r="AY389" i="2162"/>
  <c r="C389" i="2162"/>
  <c r="S389" i="2162" s="1"/>
  <c r="AI389" i="2162" s="1"/>
  <c r="AY387" i="2162"/>
  <c r="C387" i="2162"/>
  <c r="S387" i="2162" s="1"/>
  <c r="AI387" i="2162" s="1"/>
  <c r="AY379" i="2162"/>
  <c r="C379" i="2162"/>
  <c r="S379" i="2162" s="1"/>
  <c r="AI379" i="2162" s="1"/>
  <c r="C371" i="2162"/>
  <c r="S371" i="2162" s="1"/>
  <c r="AI371" i="2162" s="1"/>
  <c r="AY371" i="2162"/>
  <c r="AY363" i="2162"/>
  <c r="C363" i="2162"/>
  <c r="S363" i="2162" s="1"/>
  <c r="AI363" i="2162" s="1"/>
  <c r="AY355" i="2162"/>
  <c r="C355" i="2162"/>
  <c r="S355" i="2162" s="1"/>
  <c r="AI355" i="2162" s="1"/>
  <c r="AY347" i="2162"/>
  <c r="C347" i="2162"/>
  <c r="S347" i="2162" s="1"/>
  <c r="AI347" i="2162" s="1"/>
  <c r="AY341" i="2162"/>
  <c r="C341" i="2162"/>
  <c r="S341" i="2162" s="1"/>
  <c r="AI341" i="2162" s="1"/>
  <c r="AY333" i="2162"/>
  <c r="C333" i="2162"/>
  <c r="S333" i="2162" s="1"/>
  <c r="AI333" i="2162" s="1"/>
  <c r="AY325" i="2162"/>
  <c r="C325" i="2162"/>
  <c r="S325" i="2162" s="1"/>
  <c r="AI325" i="2162" s="1"/>
  <c r="C317" i="2162"/>
  <c r="S317" i="2162" s="1"/>
  <c r="AI317" i="2162" s="1"/>
  <c r="AY317" i="2162"/>
  <c r="C309" i="2162"/>
  <c r="S309" i="2162" s="1"/>
  <c r="AI309" i="2162" s="1"/>
  <c r="AY309" i="2162"/>
  <c r="C301" i="2162"/>
  <c r="S301" i="2162" s="1"/>
  <c r="AI301" i="2162" s="1"/>
  <c r="AY301" i="2162"/>
  <c r="C293" i="2162"/>
  <c r="S293" i="2162" s="1"/>
  <c r="AI293" i="2162" s="1"/>
  <c r="AY293" i="2162"/>
  <c r="C281" i="2162"/>
  <c r="S281" i="2162" s="1"/>
  <c r="AI281" i="2162" s="1"/>
  <c r="AY281" i="2162"/>
  <c r="AW392" i="2140"/>
  <c r="D5836" i="2156" s="1"/>
  <c r="D5828" i="2156"/>
  <c r="AW384" i="2140"/>
  <c r="AW376" i="2140"/>
  <c r="D5820" i="2156" s="1"/>
  <c r="D5812" i="2156"/>
  <c r="AW368" i="2140"/>
  <c r="AW360" i="2140"/>
  <c r="D5804" i="2156" s="1"/>
  <c r="D5796" i="2156"/>
  <c r="AW352" i="2140"/>
  <c r="AW344" i="2140"/>
  <c r="D5788" i="2156" s="1"/>
  <c r="D5780" i="2156"/>
  <c r="AW336" i="2140"/>
  <c r="AW328" i="2140"/>
  <c r="D5772" i="2156" s="1"/>
  <c r="D5764" i="2156"/>
  <c r="AW320" i="2140"/>
  <c r="AW312" i="2140"/>
  <c r="D5756" i="2156" s="1"/>
  <c r="D5748" i="2156"/>
  <c r="AW304" i="2140"/>
  <c r="AW296" i="2140"/>
  <c r="D5740" i="2156" s="1"/>
  <c r="D5732" i="2156"/>
  <c r="AW288" i="2140"/>
  <c r="AW280" i="2140"/>
  <c r="D5724" i="2156" s="1"/>
  <c r="D5716" i="2156"/>
  <c r="AW272" i="2140"/>
  <c r="AW264" i="2140"/>
  <c r="D5708" i="2156" s="1"/>
  <c r="D5700" i="2156"/>
  <c r="AW256" i="2140"/>
  <c r="AW248" i="2140"/>
  <c r="D5692" i="2156" s="1"/>
  <c r="D5684" i="2156"/>
  <c r="AW240" i="2140"/>
  <c r="AW232" i="2140"/>
  <c r="D5676" i="2156" s="1"/>
  <c r="D5668" i="2156"/>
  <c r="AW224" i="2140"/>
  <c r="AW216" i="2140"/>
  <c r="D5660" i="2156" s="1"/>
  <c r="D5652" i="2156"/>
  <c r="AW208" i="2140"/>
  <c r="AW200" i="2140"/>
  <c r="D5644" i="2156" s="1"/>
  <c r="D5636" i="2156"/>
  <c r="AW192" i="2140"/>
  <c r="AW184" i="2140"/>
  <c r="D5628" i="2156" s="1"/>
  <c r="D5620" i="2156"/>
  <c r="AW176" i="2140"/>
  <c r="AW168" i="2140"/>
  <c r="D5612" i="2156" s="1"/>
  <c r="D5604" i="2156"/>
  <c r="AW160" i="2140"/>
  <c r="AW152" i="2140"/>
  <c r="D5596" i="2156" s="1"/>
  <c r="D5588" i="2156"/>
  <c r="AW144" i="2140"/>
  <c r="AW136" i="2140"/>
  <c r="D5580" i="2156" s="1"/>
  <c r="D5572" i="2156"/>
  <c r="AW128" i="2140"/>
  <c r="AW125" i="2140"/>
  <c r="D5569" i="2156" s="1"/>
  <c r="D5561" i="2156"/>
  <c r="AW117" i="2140"/>
  <c r="AW109" i="2140"/>
  <c r="D5553" i="2156" s="1"/>
  <c r="D5545" i="2156"/>
  <c r="AW101" i="2140"/>
  <c r="AW93" i="2140"/>
  <c r="D5537" i="2156" s="1"/>
  <c r="D5529" i="2156"/>
  <c r="AW85" i="2140"/>
  <c r="AW77" i="2140"/>
  <c r="D5521" i="2156" s="1"/>
  <c r="D5513" i="2156"/>
  <c r="AW69" i="2140"/>
  <c r="AW61" i="2140"/>
  <c r="D5505" i="2156" s="1"/>
  <c r="D5497" i="2156"/>
  <c r="AW53" i="2140"/>
  <c r="AW45" i="2140"/>
  <c r="D5489" i="2156" s="1"/>
  <c r="D5481" i="2156"/>
  <c r="AW37" i="2140"/>
  <c r="AW29" i="2140"/>
  <c r="D5473" i="2156" s="1"/>
  <c r="D5465" i="2156"/>
  <c r="AW21" i="2140"/>
  <c r="AW13" i="2140"/>
  <c r="D5457" i="2156" s="1"/>
  <c r="D5449" i="2156"/>
  <c r="AW5" i="2140"/>
  <c r="AV386" i="2140"/>
  <c r="D5441" i="2156" s="1"/>
  <c r="D5433" i="2156"/>
  <c r="AV378" i="2140"/>
  <c r="AV370" i="2140"/>
  <c r="D5425" i="2156" s="1"/>
  <c r="D5417" i="2156"/>
  <c r="AV362" i="2140"/>
  <c r="AV354" i="2140"/>
  <c r="D5409" i="2156" s="1"/>
  <c r="D5401" i="2156"/>
  <c r="AV346" i="2140"/>
  <c r="AV338" i="2140"/>
  <c r="D5393" i="2156" s="1"/>
  <c r="D5385" i="2156"/>
  <c r="AV330" i="2140"/>
  <c r="AV322" i="2140"/>
  <c r="D5377" i="2156" s="1"/>
  <c r="D5369" i="2156"/>
  <c r="AV314" i="2140"/>
  <c r="AV306" i="2140"/>
  <c r="D5361" i="2156" s="1"/>
  <c r="D5353" i="2156"/>
  <c r="AV298" i="2140"/>
  <c r="AV290" i="2140"/>
  <c r="D5345" i="2156" s="1"/>
  <c r="D5337" i="2156"/>
  <c r="AV282" i="2140"/>
  <c r="AV274" i="2140"/>
  <c r="D5329" i="2156" s="1"/>
  <c r="D5321" i="2156"/>
  <c r="AV266" i="2140"/>
  <c r="AV258" i="2140"/>
  <c r="D5313" i="2156" s="1"/>
  <c r="D5305" i="2156"/>
  <c r="AV250" i="2140"/>
  <c r="AV242" i="2140"/>
  <c r="D5297" i="2156" s="1"/>
  <c r="D5289" i="2156"/>
  <c r="AV234" i="2140"/>
  <c r="AV226" i="2140"/>
  <c r="D5281" i="2156" s="1"/>
  <c r="D5273" i="2156"/>
  <c r="AV218" i="2140"/>
  <c r="AV210" i="2140"/>
  <c r="D5265" i="2156" s="1"/>
  <c r="D5257" i="2156"/>
  <c r="AV202" i="2140"/>
  <c r="AV194" i="2140"/>
  <c r="D5249" i="2156" s="1"/>
  <c r="D5241" i="2156"/>
  <c r="AV186" i="2140"/>
  <c r="AV178" i="2140"/>
  <c r="D5233" i="2156" s="1"/>
  <c r="D5225" i="2156"/>
  <c r="AV170" i="2140"/>
  <c r="AV162" i="2140"/>
  <c r="D5217" i="2156" s="1"/>
  <c r="D5209" i="2156"/>
  <c r="AV154" i="2140"/>
  <c r="AV146" i="2140"/>
  <c r="D5201" i="2156" s="1"/>
  <c r="D5193" i="2156"/>
  <c r="AV138" i="2140"/>
  <c r="AV130" i="2140"/>
  <c r="D5185" i="2156" s="1"/>
  <c r="D5121" i="2156"/>
  <c r="AV66" i="2140"/>
  <c r="AV57" i="2140"/>
  <c r="D5112" i="2156" s="1"/>
  <c r="D5104" i="2156"/>
  <c r="AV49" i="2140"/>
  <c r="AV41" i="2140"/>
  <c r="D5096" i="2156" s="1"/>
  <c r="D5088" i="2156"/>
  <c r="AV33" i="2140"/>
  <c r="AV24" i="2140"/>
  <c r="D5079" i="2156" s="1"/>
  <c r="D5076" i="2156"/>
  <c r="AV21" i="2140"/>
  <c r="AV11" i="2140"/>
  <c r="D5066" i="2156" s="1"/>
  <c r="D5063" i="2156"/>
  <c r="AV8" i="2140"/>
  <c r="AV5" i="2140"/>
  <c r="D5060" i="2156" s="1"/>
  <c r="D5050" i="2156"/>
  <c r="AU384" i="2140"/>
  <c r="AU381" i="2140"/>
  <c r="D5047" i="2156" s="1"/>
  <c r="D5044" i="2156"/>
  <c r="AU378" i="2140"/>
  <c r="AU368" i="2140"/>
  <c r="D5034" i="2156" s="1"/>
  <c r="D5031" i="2156"/>
  <c r="AU365" i="2140"/>
  <c r="AU362" i="2140"/>
  <c r="D5028" i="2156" s="1"/>
  <c r="D5018" i="2156"/>
  <c r="AU352" i="2140"/>
  <c r="AU349" i="2140"/>
  <c r="D5015" i="2156" s="1"/>
  <c r="D5012" i="2156"/>
  <c r="AU346" i="2140"/>
  <c r="AU336" i="2140"/>
  <c r="D5002" i="2156" s="1"/>
  <c r="D4999" i="2156"/>
  <c r="AU333" i="2140"/>
  <c r="AU330" i="2140"/>
  <c r="D4996" i="2156" s="1"/>
  <c r="D4986" i="2156"/>
  <c r="AU320" i="2140"/>
  <c r="AU317" i="2140"/>
  <c r="D4983" i="2156" s="1"/>
  <c r="D4980" i="2156"/>
  <c r="AU314" i="2140"/>
  <c r="AU304" i="2140"/>
  <c r="D4970" i="2156" s="1"/>
  <c r="D4967" i="2156"/>
  <c r="AU301" i="2140"/>
  <c r="AU298" i="2140"/>
  <c r="D4964" i="2156" s="1"/>
  <c r="D4954" i="2156"/>
  <c r="AU288" i="2140"/>
  <c r="AU285" i="2140"/>
  <c r="D4951" i="2156" s="1"/>
  <c r="D4948" i="2156"/>
  <c r="AU282" i="2140"/>
  <c r="AU272" i="2140"/>
  <c r="D4938" i="2156" s="1"/>
  <c r="D4935" i="2156"/>
  <c r="AU269" i="2140"/>
  <c r="AU266" i="2140"/>
  <c r="D4932" i="2156" s="1"/>
  <c r="D4922" i="2156"/>
  <c r="AU256" i="2140"/>
  <c r="AU253" i="2140"/>
  <c r="D4919" i="2156" s="1"/>
  <c r="D4916" i="2156"/>
  <c r="AU250" i="2140"/>
  <c r="AU240" i="2140"/>
  <c r="D4906" i="2156" s="1"/>
  <c r="D4903" i="2156"/>
  <c r="AU237" i="2140"/>
  <c r="AU234" i="2140"/>
  <c r="D4900" i="2156" s="1"/>
  <c r="D4890" i="2156"/>
  <c r="AU224" i="2140"/>
  <c r="AU221" i="2140"/>
  <c r="D4887" i="2156" s="1"/>
  <c r="D4884" i="2156"/>
  <c r="AU218" i="2140"/>
  <c r="AU208" i="2140"/>
  <c r="D4874" i="2156" s="1"/>
  <c r="D4871" i="2156"/>
  <c r="AU205" i="2140"/>
  <c r="AU202" i="2140"/>
  <c r="D4868" i="2156" s="1"/>
  <c r="D4858" i="2156"/>
  <c r="AU192" i="2140"/>
  <c r="AU189" i="2140"/>
  <c r="D4855" i="2156" s="1"/>
  <c r="D4852" i="2156"/>
  <c r="AU186" i="2140"/>
  <c r="AU176" i="2140"/>
  <c r="D4842" i="2156" s="1"/>
  <c r="D4839" i="2156"/>
  <c r="AU173" i="2140"/>
  <c r="AU170" i="2140"/>
  <c r="D4836" i="2156" s="1"/>
  <c r="D4826" i="2156"/>
  <c r="AU160" i="2140"/>
  <c r="AU157" i="2140"/>
  <c r="D4823" i="2156" s="1"/>
  <c r="D4820" i="2156"/>
  <c r="AU154" i="2140"/>
  <c r="AU144" i="2140"/>
  <c r="D4810" i="2156" s="1"/>
  <c r="D4807" i="2156"/>
  <c r="AU141" i="2140"/>
  <c r="AU138" i="2140"/>
  <c r="D4804" i="2156" s="1"/>
  <c r="D4794" i="2156"/>
  <c r="AU128" i="2140"/>
  <c r="AU125" i="2140"/>
  <c r="D4791" i="2156" s="1"/>
  <c r="D4781" i="2156"/>
  <c r="AU115" i="2140"/>
  <c r="AU112" i="2140"/>
  <c r="D4778" i="2156" s="1"/>
  <c r="D4775" i="2156"/>
  <c r="AU109" i="2140"/>
  <c r="AU99" i="2140"/>
  <c r="D4765" i="2156" s="1"/>
  <c r="D4762" i="2156"/>
  <c r="AU96" i="2140"/>
  <c r="AU93" i="2140"/>
  <c r="D4759" i="2156" s="1"/>
  <c r="D4749" i="2156"/>
  <c r="AU83" i="2140"/>
  <c r="AU80" i="2140"/>
  <c r="D4746" i="2156" s="1"/>
  <c r="D4743" i="2156"/>
  <c r="AU77" i="2140"/>
  <c r="AU67" i="2140"/>
  <c r="D4733" i="2156" s="1"/>
  <c r="D4730" i="2156"/>
  <c r="AU64" i="2140"/>
  <c r="AU61" i="2140"/>
  <c r="D4727" i="2156" s="1"/>
  <c r="D4717" i="2156"/>
  <c r="AU51" i="2140"/>
  <c r="AU48" i="2140"/>
  <c r="D4714" i="2156" s="1"/>
  <c r="D4711" i="2156"/>
  <c r="AU45" i="2140"/>
  <c r="AU35" i="2140"/>
  <c r="D4701" i="2156" s="1"/>
  <c r="D4698" i="2156"/>
  <c r="AU32" i="2140"/>
  <c r="AU29" i="2140"/>
  <c r="D4695" i="2156" s="1"/>
  <c r="D4685" i="2156"/>
  <c r="AU19" i="2140"/>
  <c r="AU16" i="2140"/>
  <c r="D4682" i="2156" s="1"/>
  <c r="D4679" i="2156"/>
  <c r="AU13" i="2140"/>
  <c r="AT392" i="2140"/>
  <c r="D4669" i="2156" s="1"/>
  <c r="D4666" i="2156"/>
  <c r="AT389" i="2140"/>
  <c r="AT386" i="2140"/>
  <c r="D4663" i="2156" s="1"/>
  <c r="D4653" i="2156"/>
  <c r="AT376" i="2140"/>
  <c r="AT373" i="2140"/>
  <c r="D4650" i="2156" s="1"/>
  <c r="D4647" i="2156"/>
  <c r="AT370" i="2140"/>
  <c r="AT360" i="2140"/>
  <c r="D4637" i="2156" s="1"/>
  <c r="D4634" i="2156"/>
  <c r="AT357" i="2140"/>
  <c r="AT354" i="2140"/>
  <c r="D4631" i="2156" s="1"/>
  <c r="D4621" i="2156"/>
  <c r="AT344" i="2140"/>
  <c r="AT341" i="2140"/>
  <c r="D4618" i="2156" s="1"/>
  <c r="D4615" i="2156"/>
  <c r="AT338" i="2140"/>
  <c r="AT328" i="2140"/>
  <c r="D4605" i="2156" s="1"/>
  <c r="D4602" i="2156"/>
  <c r="AT325" i="2140"/>
  <c r="AT322" i="2140"/>
  <c r="D4599" i="2156" s="1"/>
  <c r="D4589" i="2156"/>
  <c r="AT312" i="2140"/>
  <c r="AT309" i="2140"/>
  <c r="D4586" i="2156" s="1"/>
  <c r="D4583" i="2156"/>
  <c r="AT306" i="2140"/>
  <c r="AT296" i="2140"/>
  <c r="D4573" i="2156" s="1"/>
  <c r="D4570" i="2156"/>
  <c r="AT293" i="2140"/>
  <c r="AT290" i="2140"/>
  <c r="D4567" i="2156" s="1"/>
  <c r="D4557" i="2156"/>
  <c r="AT280" i="2140"/>
  <c r="AT277" i="2140"/>
  <c r="D4554" i="2156" s="1"/>
  <c r="D4551" i="2156"/>
  <c r="AT274" i="2140"/>
  <c r="AT264" i="2140"/>
  <c r="D4541" i="2156" s="1"/>
  <c r="D4538" i="2156"/>
  <c r="AT261" i="2140"/>
  <c r="AT258" i="2140"/>
  <c r="D4535" i="2156" s="1"/>
  <c r="D4525" i="2156"/>
  <c r="AT248" i="2140"/>
  <c r="AT245" i="2140"/>
  <c r="D4522" i="2156" s="1"/>
  <c r="D4519" i="2156"/>
  <c r="AT242" i="2140"/>
  <c r="AT232" i="2140"/>
  <c r="D4509" i="2156" s="1"/>
  <c r="D4506" i="2156"/>
  <c r="AT229" i="2140"/>
  <c r="AT226" i="2140"/>
  <c r="D4503" i="2156" s="1"/>
  <c r="D4493" i="2156"/>
  <c r="AT216" i="2140"/>
  <c r="AT213" i="2140"/>
  <c r="D4490" i="2156" s="1"/>
  <c r="D4487" i="2156"/>
  <c r="AT210" i="2140"/>
  <c r="AT200" i="2140"/>
  <c r="D4477" i="2156" s="1"/>
  <c r="D4474" i="2156"/>
  <c r="AT197" i="2140"/>
  <c r="AT194" i="2140"/>
  <c r="D4471" i="2156" s="1"/>
  <c r="D4461" i="2156"/>
  <c r="AT184" i="2140"/>
  <c r="AT181" i="2140"/>
  <c r="D4458" i="2156" s="1"/>
  <c r="D4455" i="2156"/>
  <c r="AT178" i="2140"/>
  <c r="AT168" i="2140"/>
  <c r="D4445" i="2156" s="1"/>
  <c r="D4442" i="2156"/>
  <c r="AT165" i="2140"/>
  <c r="AT162" i="2140"/>
  <c r="D4439" i="2156" s="1"/>
  <c r="D4429" i="2156"/>
  <c r="AT152" i="2140"/>
  <c r="AT149" i="2140"/>
  <c r="D4426" i="2156" s="1"/>
  <c r="D4423" i="2156"/>
  <c r="AT146" i="2140"/>
  <c r="AT136" i="2140"/>
  <c r="D4413" i="2156" s="1"/>
  <c r="D4410" i="2156"/>
  <c r="AT133" i="2140"/>
  <c r="AT130" i="2140"/>
  <c r="D4407" i="2156" s="1"/>
  <c r="D4400" i="2156"/>
  <c r="AT123" i="2140"/>
  <c r="AT120" i="2140"/>
  <c r="D4397" i="2156" s="1"/>
  <c r="D4394" i="2156"/>
  <c r="AT117" i="2140"/>
  <c r="AT107" i="2140"/>
  <c r="D4384" i="2156" s="1"/>
  <c r="D4381" i="2156"/>
  <c r="AT104" i="2140"/>
  <c r="AT101" i="2140"/>
  <c r="D4378" i="2156" s="1"/>
  <c r="D4368" i="2156"/>
  <c r="AT91" i="2140"/>
  <c r="AT88" i="2140"/>
  <c r="D4365" i="2156" s="1"/>
  <c r="D4362" i="2156"/>
  <c r="AT85" i="2140"/>
  <c r="AT75" i="2140"/>
  <c r="D4352" i="2156" s="1"/>
  <c r="D4349" i="2156"/>
  <c r="AT72" i="2140"/>
  <c r="AT69" i="2140"/>
  <c r="D4346" i="2156" s="1"/>
  <c r="D4342" i="2156"/>
  <c r="AT65" i="2140"/>
  <c r="AT62" i="2140"/>
  <c r="D4339" i="2156" s="1"/>
  <c r="D4335" i="2156"/>
  <c r="AT58" i="2140"/>
  <c r="AT51" i="2140"/>
  <c r="D4328" i="2156" s="1"/>
  <c r="D4321" i="2156"/>
  <c r="AT44" i="2140"/>
  <c r="AT40" i="2140"/>
  <c r="D4317" i="2156" s="1"/>
  <c r="D4314" i="2156"/>
  <c r="AT37" i="2140"/>
  <c r="AT33" i="2140"/>
  <c r="D4310" i="2156" s="1"/>
  <c r="D4307" i="2156"/>
  <c r="AT30" i="2140"/>
  <c r="AT26" i="2140"/>
  <c r="D4303" i="2156" s="1"/>
  <c r="D4296" i="2156"/>
  <c r="AT19" i="2140"/>
  <c r="AT12" i="2140"/>
  <c r="D4289" i="2156" s="1"/>
  <c r="D4285" i="2156"/>
  <c r="AT8" i="2140"/>
  <c r="AT5" i="2140"/>
  <c r="D4282" i="2156" s="1"/>
  <c r="D4278" i="2156"/>
  <c r="AS390" i="2140"/>
  <c r="AS387" i="2140"/>
  <c r="D4275" i="2156" s="1"/>
  <c r="D4271" i="2156"/>
  <c r="AS383" i="2140"/>
  <c r="AS376" i="2140"/>
  <c r="D4264" i="2156" s="1"/>
  <c r="D4257" i="2156"/>
  <c r="AS369" i="2140"/>
  <c r="AS365" i="2140"/>
  <c r="D4253" i="2156" s="1"/>
  <c r="D4250" i="2156"/>
  <c r="AS362" i="2140"/>
  <c r="AS358" i="2140"/>
  <c r="D4246" i="2156" s="1"/>
  <c r="D4243" i="2156"/>
  <c r="AS355" i="2140"/>
  <c r="AS351" i="2140"/>
  <c r="D4239" i="2156" s="1"/>
  <c r="D4232" i="2156"/>
  <c r="AS344" i="2140"/>
  <c r="AS337" i="2140"/>
  <c r="D4225" i="2156" s="1"/>
  <c r="D4221" i="2156"/>
  <c r="AS333" i="2140"/>
  <c r="AS330" i="2140"/>
  <c r="D4218" i="2156" s="1"/>
  <c r="D4214" i="2156"/>
  <c r="AS326" i="2140"/>
  <c r="AS323" i="2140"/>
  <c r="D4211" i="2156" s="1"/>
  <c r="D4207" i="2156"/>
  <c r="AS319" i="2140"/>
  <c r="AS312" i="2140"/>
  <c r="D4200" i="2156" s="1"/>
  <c r="D4193" i="2156"/>
  <c r="AS305" i="2140"/>
  <c r="AS301" i="2140"/>
  <c r="D4189" i="2156" s="1"/>
  <c r="D4186" i="2156"/>
  <c r="AS298" i="2140"/>
  <c r="AS294" i="2140"/>
  <c r="D4182" i="2156" s="1"/>
  <c r="D4179" i="2156"/>
  <c r="AS291" i="2140"/>
  <c r="AS287" i="2140"/>
  <c r="D4175" i="2156" s="1"/>
  <c r="D4168" i="2156"/>
  <c r="AS280" i="2140"/>
  <c r="AS273" i="2140"/>
  <c r="D4161" i="2156" s="1"/>
  <c r="D4157" i="2156"/>
  <c r="AS269" i="2140"/>
  <c r="AS266" i="2140"/>
  <c r="D4154" i="2156" s="1"/>
  <c r="D4150" i="2156"/>
  <c r="AS262" i="2140"/>
  <c r="AS259" i="2140"/>
  <c r="D4147" i="2156" s="1"/>
  <c r="D4143" i="2156"/>
  <c r="AS255" i="2140"/>
  <c r="AS248" i="2140"/>
  <c r="D4136" i="2156" s="1"/>
  <c r="D4129" i="2156"/>
  <c r="AS241" i="2140"/>
  <c r="AS237" i="2140"/>
  <c r="D4125" i="2156" s="1"/>
  <c r="D4122" i="2156"/>
  <c r="AS234" i="2140"/>
  <c r="AS230" i="2140"/>
  <c r="D4118" i="2156" s="1"/>
  <c r="D4115" i="2156"/>
  <c r="AS227" i="2140"/>
  <c r="AS223" i="2140"/>
  <c r="D4111" i="2156" s="1"/>
  <c r="D4104" i="2156"/>
  <c r="AS216" i="2140"/>
  <c r="AS209" i="2140"/>
  <c r="D4097" i="2156" s="1"/>
  <c r="D4093" i="2156"/>
  <c r="AS205" i="2140"/>
  <c r="AS202" i="2140"/>
  <c r="D4090" i="2156" s="1"/>
  <c r="D4086" i="2156"/>
  <c r="AS198" i="2140"/>
  <c r="AS195" i="2140"/>
  <c r="D4083" i="2156" s="1"/>
  <c r="D4079" i="2156"/>
  <c r="AS191" i="2140"/>
  <c r="AS184" i="2140"/>
  <c r="D4072" i="2156" s="1"/>
  <c r="D4065" i="2156"/>
  <c r="AS177" i="2140"/>
  <c r="AS173" i="2140"/>
  <c r="D4061" i="2156" s="1"/>
  <c r="D4058" i="2156"/>
  <c r="AS170" i="2140"/>
  <c r="AS166" i="2140"/>
  <c r="D4054" i="2156" s="1"/>
  <c r="D4051" i="2156"/>
  <c r="AS163" i="2140"/>
  <c r="AS159" i="2140"/>
  <c r="D4047" i="2156" s="1"/>
  <c r="D4040" i="2156"/>
  <c r="AS152" i="2140"/>
  <c r="AS145" i="2140"/>
  <c r="D4033" i="2156" s="1"/>
  <c r="D4029" i="2156"/>
  <c r="AS141" i="2140"/>
  <c r="AS138" i="2140"/>
  <c r="D4026" i="2156" s="1"/>
  <c r="D4022" i="2156"/>
  <c r="AS134" i="2140"/>
  <c r="AS131" i="2140"/>
  <c r="D4019" i="2156" s="1"/>
  <c r="D4015" i="2156"/>
  <c r="AS127" i="2140"/>
  <c r="AS124" i="2140"/>
  <c r="D4012" i="2156" s="1"/>
  <c r="D4009" i="2156"/>
  <c r="AS121" i="2140"/>
  <c r="AS111" i="2140"/>
  <c r="D3999" i="2156" s="1"/>
  <c r="D3996" i="2156"/>
  <c r="AS108" i="2140"/>
  <c r="AS105" i="2140"/>
  <c r="D3993" i="2156" s="1"/>
  <c r="D3983" i="2156"/>
  <c r="AS95" i="2140"/>
  <c r="AS92" i="2140"/>
  <c r="D3980" i="2156" s="1"/>
  <c r="D3977" i="2156"/>
  <c r="AS89" i="2140"/>
  <c r="AS79" i="2140"/>
  <c r="D3967" i="2156" s="1"/>
  <c r="D3964" i="2156"/>
  <c r="AS76" i="2140"/>
  <c r="AS73" i="2140"/>
  <c r="D3961" i="2156" s="1"/>
  <c r="D3951" i="2156"/>
  <c r="AS63" i="2140"/>
  <c r="AS60" i="2140"/>
  <c r="D3948" i="2156" s="1"/>
  <c r="D3944" i="2156"/>
  <c r="AS56" i="2140"/>
  <c r="AS53" i="2140"/>
  <c r="D3941" i="2156" s="1"/>
  <c r="D3938" i="2156"/>
  <c r="AS50" i="2140"/>
  <c r="AS40" i="2140"/>
  <c r="D3928" i="2156" s="1"/>
  <c r="D3925" i="2156"/>
  <c r="AS37" i="2140"/>
  <c r="AS34" i="2140"/>
  <c r="D3922" i="2156" s="1"/>
  <c r="D3912" i="2156"/>
  <c r="AS24" i="2140"/>
  <c r="AS21" i="2140"/>
  <c r="D3909" i="2156" s="1"/>
  <c r="D3906" i="2156"/>
  <c r="AS18" i="2140"/>
  <c r="AS8" i="2140"/>
  <c r="D3896" i="2156" s="1"/>
  <c r="D3893" i="2156"/>
  <c r="AS5" i="2140"/>
  <c r="AR391" i="2140"/>
  <c r="D3890" i="2156" s="1"/>
  <c r="D3880" i="2156"/>
  <c r="AR381" i="2140"/>
  <c r="AR378" i="2140"/>
  <c r="D3877" i="2156" s="1"/>
  <c r="D3874" i="2156"/>
  <c r="AR375" i="2140"/>
  <c r="AR365" i="2140"/>
  <c r="D3864" i="2156" s="1"/>
  <c r="D3861" i="2156"/>
  <c r="AR362" i="2140"/>
  <c r="AR359" i="2140"/>
  <c r="D3858" i="2156" s="1"/>
  <c r="D3848" i="2156"/>
  <c r="AR349" i="2140"/>
  <c r="AR346" i="2140"/>
  <c r="D3845" i="2156" s="1"/>
  <c r="D3842" i="2156"/>
  <c r="AR343" i="2140"/>
  <c r="AR333" i="2140"/>
  <c r="D3832" i="2156" s="1"/>
  <c r="D3829" i="2156"/>
  <c r="AR330" i="2140"/>
  <c r="AR327" i="2140"/>
  <c r="D3826" i="2156" s="1"/>
  <c r="D3816" i="2156"/>
  <c r="AR317" i="2140"/>
  <c r="AR314" i="2140"/>
  <c r="D3813" i="2156" s="1"/>
  <c r="D3810" i="2156"/>
  <c r="AR311" i="2140"/>
  <c r="AR301" i="2140"/>
  <c r="D3800" i="2156" s="1"/>
  <c r="D3797" i="2156"/>
  <c r="AR298" i="2140"/>
  <c r="AR295" i="2140"/>
  <c r="D3794" i="2156" s="1"/>
  <c r="D3784" i="2156"/>
  <c r="AR285" i="2140"/>
  <c r="AR282" i="2140"/>
  <c r="D3781" i="2156" s="1"/>
  <c r="D3778" i="2156"/>
  <c r="AR279" i="2140"/>
  <c r="AR269" i="2140"/>
  <c r="D3768" i="2156" s="1"/>
  <c r="D3765" i="2156"/>
  <c r="AR266" i="2140"/>
  <c r="AR263" i="2140"/>
  <c r="D3762" i="2156" s="1"/>
  <c r="D3752" i="2156"/>
  <c r="AR253" i="2140"/>
  <c r="AR250" i="2140"/>
  <c r="D3749" i="2156" s="1"/>
  <c r="D3746" i="2156"/>
  <c r="AR247" i="2140"/>
  <c r="AR237" i="2140"/>
  <c r="D3736" i="2156" s="1"/>
  <c r="D3733" i="2156"/>
  <c r="AR234" i="2140"/>
  <c r="AR231" i="2140"/>
  <c r="D3730" i="2156" s="1"/>
  <c r="D3720" i="2156"/>
  <c r="AR221" i="2140"/>
  <c r="AR218" i="2140"/>
  <c r="D3717" i="2156" s="1"/>
  <c r="D3714" i="2156"/>
  <c r="AR215" i="2140"/>
  <c r="AR205" i="2140"/>
  <c r="D3704" i="2156" s="1"/>
  <c r="D3701" i="2156"/>
  <c r="AR202" i="2140"/>
  <c r="AR199" i="2140"/>
  <c r="D3698" i="2156" s="1"/>
  <c r="D3688" i="2156"/>
  <c r="AR189" i="2140"/>
  <c r="AR186" i="2140"/>
  <c r="D3685" i="2156" s="1"/>
  <c r="D3682" i="2156"/>
  <c r="AR183" i="2140"/>
  <c r="AR173" i="2140"/>
  <c r="D3672" i="2156" s="1"/>
  <c r="D3669" i="2156"/>
  <c r="AR170" i="2140"/>
  <c r="AR167" i="2140"/>
  <c r="D3666" i="2156" s="1"/>
  <c r="D3656" i="2156"/>
  <c r="AR157" i="2140"/>
  <c r="AR154" i="2140"/>
  <c r="D3653" i="2156" s="1"/>
  <c r="D3650" i="2156"/>
  <c r="AR151" i="2140"/>
  <c r="AR141" i="2140"/>
  <c r="D3640" i="2156" s="1"/>
  <c r="D3637" i="2156"/>
  <c r="AR138" i="2140"/>
  <c r="AR135" i="2140"/>
  <c r="D3634" i="2156" s="1"/>
  <c r="BH126" i="2162"/>
  <c r="L126" i="2162"/>
  <c r="AB126" i="2162" s="1"/>
  <c r="AR126" i="2162" s="1"/>
  <c r="AR123" i="2140"/>
  <c r="D3622" i="2156" s="1"/>
  <c r="D3619" i="2156"/>
  <c r="AR120" i="2140"/>
  <c r="AR110" i="2140"/>
  <c r="D3609" i="2156" s="1"/>
  <c r="D3606" i="2156"/>
  <c r="AR107" i="2140"/>
  <c r="AR104" i="2140"/>
  <c r="D3603" i="2156" s="1"/>
  <c r="D3593" i="2156"/>
  <c r="AR94" i="2140"/>
  <c r="AR91" i="2140"/>
  <c r="D3590" i="2156" s="1"/>
  <c r="D3587" i="2156"/>
  <c r="AR88" i="2140"/>
  <c r="AR78" i="2140"/>
  <c r="D3577" i="2156" s="1"/>
  <c r="D3574" i="2156"/>
  <c r="AR75" i="2140"/>
  <c r="AR72" i="2140"/>
  <c r="D3571" i="2156" s="1"/>
  <c r="D3561" i="2156"/>
  <c r="AR62" i="2140"/>
  <c r="BH59" i="2162"/>
  <c r="L59" i="2162"/>
  <c r="AB59" i="2162" s="1"/>
  <c r="AR59" i="2162" s="1"/>
  <c r="D3554" i="2156"/>
  <c r="AR55" i="2140"/>
  <c r="AR52" i="2140"/>
  <c r="D3551" i="2156" s="1"/>
  <c r="D3547" i="2156"/>
  <c r="AR48" i="2140"/>
  <c r="AR41" i="2140"/>
  <c r="D3540" i="2156" s="1"/>
  <c r="D3533" i="2156"/>
  <c r="AR34" i="2140"/>
  <c r="AR30" i="2140"/>
  <c r="D3529" i="2156" s="1"/>
  <c r="D3526" i="2156"/>
  <c r="AR27" i="2140"/>
  <c r="AR23" i="2140"/>
  <c r="D3522" i="2156" s="1"/>
  <c r="D3519" i="2156"/>
  <c r="AR20" i="2140"/>
  <c r="AR16" i="2140"/>
  <c r="D3515" i="2156" s="1"/>
  <c r="D3508" i="2156"/>
  <c r="AR9" i="2140"/>
  <c r="BF391" i="2162"/>
  <c r="J391" i="2162"/>
  <c r="Z391" i="2162" s="1"/>
  <c r="AP391" i="2162" s="1"/>
  <c r="BF375" i="2162"/>
  <c r="J375" i="2162"/>
  <c r="Z375" i="2162" s="1"/>
  <c r="AP375" i="2162" s="1"/>
  <c r="J359" i="2162"/>
  <c r="Z359" i="2162" s="1"/>
  <c r="AP359" i="2162" s="1"/>
  <c r="BF359" i="2162"/>
  <c r="J343" i="2162"/>
  <c r="Z343" i="2162" s="1"/>
  <c r="AP343" i="2162" s="1"/>
  <c r="BF343" i="2162"/>
  <c r="J327" i="2162"/>
  <c r="Z327" i="2162" s="1"/>
  <c r="AP327" i="2162" s="1"/>
  <c r="BF327" i="2162"/>
  <c r="BF311" i="2162"/>
  <c r="J311" i="2162"/>
  <c r="Z311" i="2162" s="1"/>
  <c r="AP311" i="2162" s="1"/>
  <c r="J295" i="2162"/>
  <c r="Z295" i="2162" s="1"/>
  <c r="AP295" i="2162" s="1"/>
  <c r="BF295" i="2162"/>
  <c r="I393" i="2162"/>
  <c r="Y393" i="2162" s="1"/>
  <c r="AO393" i="2162" s="1"/>
  <c r="BE393" i="2162"/>
  <c r="BE385" i="2162"/>
  <c r="I385" i="2162"/>
  <c r="Y385" i="2162" s="1"/>
  <c r="AO385" i="2162" s="1"/>
  <c r="BE377" i="2162"/>
  <c r="I377" i="2162"/>
  <c r="Y377" i="2162" s="1"/>
  <c r="AO377" i="2162" s="1"/>
  <c r="BE369" i="2162"/>
  <c r="I369" i="2162"/>
  <c r="Y369" i="2162" s="1"/>
  <c r="AO369" i="2162" s="1"/>
  <c r="I361" i="2162"/>
  <c r="Y361" i="2162" s="1"/>
  <c r="AO361" i="2162" s="1"/>
  <c r="BE361" i="2162"/>
  <c r="BE353" i="2162"/>
  <c r="I353" i="2162"/>
  <c r="Y353" i="2162" s="1"/>
  <c r="AO353" i="2162" s="1"/>
  <c r="I345" i="2162"/>
  <c r="Y345" i="2162" s="1"/>
  <c r="AO345" i="2162" s="1"/>
  <c r="BE345" i="2162"/>
  <c r="I337" i="2162"/>
  <c r="Y337" i="2162" s="1"/>
  <c r="AO337" i="2162" s="1"/>
  <c r="BE337" i="2162"/>
  <c r="I329" i="2162"/>
  <c r="Y329" i="2162" s="1"/>
  <c r="AO329" i="2162" s="1"/>
  <c r="BE329" i="2162"/>
  <c r="BE321" i="2162"/>
  <c r="I321" i="2162"/>
  <c r="Y321" i="2162" s="1"/>
  <c r="AO321" i="2162" s="1"/>
  <c r="BE313" i="2162"/>
  <c r="I313" i="2162"/>
  <c r="Y313" i="2162" s="1"/>
  <c r="AO313" i="2162" s="1"/>
  <c r="BE305" i="2162"/>
  <c r="I305" i="2162"/>
  <c r="Y305" i="2162" s="1"/>
  <c r="AO305" i="2162" s="1"/>
  <c r="I297" i="2162"/>
  <c r="Y297" i="2162" s="1"/>
  <c r="AO297" i="2162" s="1"/>
  <c r="BE297" i="2162"/>
  <c r="BE289" i="2162"/>
  <c r="I289" i="2162"/>
  <c r="Y289" i="2162" s="1"/>
  <c r="AO289" i="2162" s="1"/>
  <c r="AL245" i="2140"/>
  <c r="D1410" i="2156" s="1"/>
  <c r="D1402" i="2156"/>
  <c r="AL237" i="2140"/>
  <c r="AL229" i="2140"/>
  <c r="D1394" i="2156" s="1"/>
  <c r="D1386" i="2156"/>
  <c r="AL221" i="2140"/>
  <c r="AL213" i="2140"/>
  <c r="D1378" i="2156" s="1"/>
  <c r="D1370" i="2156"/>
  <c r="AL205" i="2140"/>
  <c r="AL197" i="2140"/>
  <c r="D1362" i="2156" s="1"/>
  <c r="D1354" i="2156"/>
  <c r="AL189" i="2140"/>
  <c r="AL181" i="2140"/>
  <c r="D1346" i="2156" s="1"/>
  <c r="D1338" i="2156"/>
  <c r="AL173" i="2140"/>
  <c r="AL165" i="2140"/>
  <c r="D1330" i="2156" s="1"/>
  <c r="D1322" i="2156"/>
  <c r="AL157" i="2140"/>
  <c r="AL149" i="2140"/>
  <c r="D1314" i="2156" s="1"/>
  <c r="D1306" i="2156"/>
  <c r="AL141" i="2140"/>
  <c r="AL133" i="2140"/>
  <c r="D1298" i="2156" s="1"/>
  <c r="D1282" i="2156"/>
  <c r="AL117" i="2140"/>
  <c r="AL102" i="2140"/>
  <c r="D1267" i="2156" s="1"/>
  <c r="D1264" i="2156"/>
  <c r="AL99" i="2140"/>
  <c r="AL95" i="2140"/>
  <c r="D1260" i="2156" s="1"/>
  <c r="D1250" i="2156"/>
  <c r="AL85" i="2140"/>
  <c r="AL70" i="2140"/>
  <c r="D1235" i="2156" s="1"/>
  <c r="D1232" i="2156"/>
  <c r="AL67" i="2140"/>
  <c r="AL63" i="2140"/>
  <c r="D1228" i="2156" s="1"/>
  <c r="D1218" i="2156"/>
  <c r="AL53" i="2140"/>
  <c r="AL38" i="2140"/>
  <c r="D1203" i="2156" s="1"/>
  <c r="D1200" i="2156"/>
  <c r="AL35" i="2140"/>
  <c r="AL31" i="2140"/>
  <c r="D1196" i="2156" s="1"/>
  <c r="D1186" i="2156"/>
  <c r="AL21" i="2140"/>
  <c r="AL6" i="2140"/>
  <c r="D1171" i="2156" s="1"/>
  <c r="E393" i="2140"/>
  <c r="U393" i="2140" s="1"/>
  <c r="E393" i="2162"/>
  <c r="U393" i="2162" s="1"/>
  <c r="AK393" i="2162" s="1"/>
  <c r="BA393" i="2162"/>
  <c r="BA387" i="2162"/>
  <c r="E387" i="2162"/>
  <c r="U387" i="2162" s="1"/>
  <c r="AK387" i="2162" s="1"/>
  <c r="E385" i="2140"/>
  <c r="U385" i="2140" s="1"/>
  <c r="BA385" i="2162"/>
  <c r="E385" i="2162"/>
  <c r="U385" i="2162" s="1"/>
  <c r="AK385" i="2162" s="1"/>
  <c r="E374" i="2162"/>
  <c r="U374" i="2162" s="1"/>
  <c r="AK374" i="2162" s="1"/>
  <c r="BA374" i="2162"/>
  <c r="E372" i="2162"/>
  <c r="U372" i="2162" s="1"/>
  <c r="AK372" i="2162" s="1"/>
  <c r="BA372" i="2162"/>
  <c r="E370" i="2162"/>
  <c r="U370" i="2162" s="1"/>
  <c r="AK370" i="2162" s="1"/>
  <c r="BA370" i="2162"/>
  <c r="E359" i="2162"/>
  <c r="U359" i="2162" s="1"/>
  <c r="AK359" i="2162" s="1"/>
  <c r="BA359" i="2162"/>
  <c r="E357" i="2140"/>
  <c r="U357" i="2140" s="1"/>
  <c r="E357" i="2162"/>
  <c r="U357" i="2162" s="1"/>
  <c r="AK357" i="2162" s="1"/>
  <c r="BA357" i="2162"/>
  <c r="BA355" i="2162"/>
  <c r="E355" i="2162"/>
  <c r="U355" i="2162" s="1"/>
  <c r="AK355" i="2162" s="1"/>
  <c r="E353" i="2140"/>
  <c r="U353" i="2140" s="1"/>
  <c r="BA353" i="2162"/>
  <c r="E353" i="2162"/>
  <c r="U353" i="2162" s="1"/>
  <c r="AK353" i="2162" s="1"/>
  <c r="E344" i="2140"/>
  <c r="U344" i="2140" s="1"/>
  <c r="BA342" i="2162"/>
  <c r="E342" i="2162"/>
  <c r="U342" i="2162" s="1"/>
  <c r="AK342" i="2162" s="1"/>
  <c r="E340" i="2140"/>
  <c r="U340" i="2140" s="1"/>
  <c r="E340" i="2162"/>
  <c r="U340" i="2162" s="1"/>
  <c r="AK340" i="2162" s="1"/>
  <c r="BA340" i="2162"/>
  <c r="E338" i="2140"/>
  <c r="U338" i="2140" s="1"/>
  <c r="BA338" i="2162"/>
  <c r="E338" i="2162"/>
  <c r="U338" i="2162" s="1"/>
  <c r="AK338" i="2162" s="1"/>
  <c r="E334" i="2140"/>
  <c r="U334" i="2140" s="1"/>
  <c r="E329" i="2162"/>
  <c r="U329" i="2162" s="1"/>
  <c r="AK329" i="2162" s="1"/>
  <c r="BA329" i="2162"/>
  <c r="E327" i="2140"/>
  <c r="U327" i="2140" s="1"/>
  <c r="BA327" i="2162"/>
  <c r="E327" i="2162"/>
  <c r="U327" i="2162" s="1"/>
  <c r="AK327" i="2162" s="1"/>
  <c r="E325" i="2140"/>
  <c r="U325" i="2140" s="1"/>
  <c r="BA325" i="2162"/>
  <c r="E325" i="2162"/>
  <c r="U325" i="2162" s="1"/>
  <c r="AK325" i="2162" s="1"/>
  <c r="E323" i="2140"/>
  <c r="U323" i="2140" s="1"/>
  <c r="BA323" i="2162"/>
  <c r="E323" i="2162"/>
  <c r="U323" i="2162" s="1"/>
  <c r="AK323" i="2162" s="1"/>
  <c r="E312" i="2140"/>
  <c r="U312" i="2140" s="1"/>
  <c r="BA312" i="2162"/>
  <c r="E312" i="2162"/>
  <c r="U312" i="2162" s="1"/>
  <c r="AK312" i="2162" s="1"/>
  <c r="E310" i="2162"/>
  <c r="U310" i="2162" s="1"/>
  <c r="AK310" i="2162" s="1"/>
  <c r="BA310" i="2162"/>
  <c r="E308" i="2140"/>
  <c r="U308" i="2140" s="1"/>
  <c r="BA308" i="2162"/>
  <c r="E308" i="2162"/>
  <c r="U308" i="2162" s="1"/>
  <c r="AK308" i="2162" s="1"/>
  <c r="E306" i="2140"/>
  <c r="U306" i="2140" s="1"/>
  <c r="E306" i="2162"/>
  <c r="U306" i="2162" s="1"/>
  <c r="AK306" i="2162" s="1"/>
  <c r="BA306" i="2162"/>
  <c r="E302" i="2140"/>
  <c r="U302" i="2140" s="1"/>
  <c r="BA297" i="2162"/>
  <c r="E297" i="2162"/>
  <c r="U297" i="2162" s="1"/>
  <c r="AK297" i="2162" s="1"/>
  <c r="E295" i="2140"/>
  <c r="U295" i="2140" s="1"/>
  <c r="E295" i="2162"/>
  <c r="U295" i="2162" s="1"/>
  <c r="AK295" i="2162" s="1"/>
  <c r="BA295" i="2162"/>
  <c r="E293" i="2140"/>
  <c r="U293" i="2140" s="1"/>
  <c r="BA293" i="2162"/>
  <c r="E293" i="2162"/>
  <c r="U293" i="2162" s="1"/>
  <c r="AK293" i="2162" s="1"/>
  <c r="D1066" i="2156"/>
  <c r="AK290" i="2140"/>
  <c r="D392" i="2140"/>
  <c r="T392" i="2140" s="1"/>
  <c r="AZ392" i="2162"/>
  <c r="D392" i="2162"/>
  <c r="T392" i="2162" s="1"/>
  <c r="AJ392" i="2162" s="1"/>
  <c r="D380" i="2140"/>
  <c r="T380" i="2140" s="1"/>
  <c r="D371" i="2140"/>
  <c r="T371" i="2140" s="1"/>
  <c r="D371" i="2162"/>
  <c r="T371" i="2162" s="1"/>
  <c r="AJ371" i="2162" s="1"/>
  <c r="AZ371" i="2162"/>
  <c r="D369" i="2140"/>
  <c r="T369" i="2140" s="1"/>
  <c r="D369" i="2162"/>
  <c r="T369" i="2162" s="1"/>
  <c r="AJ369" i="2162" s="1"/>
  <c r="AZ369" i="2162"/>
  <c r="D367" i="2140"/>
  <c r="T367" i="2140" s="1"/>
  <c r="AZ367" i="2162"/>
  <c r="D367" i="2162"/>
  <c r="T367" i="2162" s="1"/>
  <c r="AJ367" i="2162" s="1"/>
  <c r="AZ365" i="2162"/>
  <c r="D365" i="2162"/>
  <c r="T365" i="2162" s="1"/>
  <c r="AJ365" i="2162" s="1"/>
  <c r="AZ363" i="2162"/>
  <c r="D363" i="2162"/>
  <c r="T363" i="2162" s="1"/>
  <c r="AJ363" i="2162" s="1"/>
  <c r="AZ361" i="2162"/>
  <c r="D361" i="2162"/>
  <c r="T361" i="2162" s="1"/>
  <c r="AJ361" i="2162" s="1"/>
  <c r="AZ359" i="2162"/>
  <c r="D359" i="2162"/>
  <c r="T359" i="2162" s="1"/>
  <c r="AJ359" i="2162" s="1"/>
  <c r="AZ357" i="2162"/>
  <c r="D357" i="2162"/>
  <c r="T357" i="2162" s="1"/>
  <c r="AJ357" i="2162" s="1"/>
  <c r="AZ355" i="2162"/>
  <c r="D355" i="2162"/>
  <c r="T355" i="2162" s="1"/>
  <c r="AJ355" i="2162" s="1"/>
  <c r="AZ353" i="2162"/>
  <c r="D353" i="2162"/>
  <c r="T353" i="2162" s="1"/>
  <c r="AJ353" i="2162" s="1"/>
  <c r="AZ351" i="2162"/>
  <c r="D351" i="2162"/>
  <c r="T351" i="2162" s="1"/>
  <c r="AJ351" i="2162" s="1"/>
  <c r="AZ349" i="2162"/>
  <c r="D349" i="2162"/>
  <c r="T349" i="2162" s="1"/>
  <c r="AJ349" i="2162" s="1"/>
  <c r="D347" i="2140"/>
  <c r="T347" i="2140" s="1"/>
  <c r="AZ347" i="2162"/>
  <c r="D347" i="2162"/>
  <c r="T347" i="2162" s="1"/>
  <c r="AJ347" i="2162" s="1"/>
  <c r="D345" i="2140"/>
  <c r="T345" i="2140" s="1"/>
  <c r="AZ345" i="2162"/>
  <c r="D345" i="2162"/>
  <c r="T345" i="2162" s="1"/>
  <c r="AJ345" i="2162" s="1"/>
  <c r="D324" i="2140"/>
  <c r="T324" i="2140" s="1"/>
  <c r="D308" i="2140"/>
  <c r="T308" i="2140" s="1"/>
  <c r="C388" i="2162"/>
  <c r="S388" i="2162" s="1"/>
  <c r="AI388" i="2162" s="1"/>
  <c r="AY388" i="2162"/>
  <c r="C377" i="2162"/>
  <c r="S377" i="2162" s="1"/>
  <c r="AI377" i="2162" s="1"/>
  <c r="AY377" i="2162"/>
  <c r="C369" i="2162"/>
  <c r="S369" i="2162" s="1"/>
  <c r="AI369" i="2162" s="1"/>
  <c r="AY369" i="2162"/>
  <c r="AY361" i="2162"/>
  <c r="C361" i="2162"/>
  <c r="S361" i="2162" s="1"/>
  <c r="AI361" i="2162" s="1"/>
  <c r="AY353" i="2162"/>
  <c r="C353" i="2162"/>
  <c r="S353" i="2162" s="1"/>
  <c r="AI353" i="2162" s="1"/>
  <c r="AY345" i="2162"/>
  <c r="C345" i="2162"/>
  <c r="S345" i="2162" s="1"/>
  <c r="AI345" i="2162" s="1"/>
  <c r="C339" i="2162"/>
  <c r="S339" i="2162" s="1"/>
  <c r="AI339" i="2162" s="1"/>
  <c r="AY339" i="2162"/>
  <c r="C331" i="2162"/>
  <c r="S331" i="2162" s="1"/>
  <c r="AI331" i="2162" s="1"/>
  <c r="AY331" i="2162"/>
  <c r="AY323" i="2162"/>
  <c r="C323" i="2162"/>
  <c r="S323" i="2162" s="1"/>
  <c r="AI323" i="2162" s="1"/>
  <c r="AY315" i="2162"/>
  <c r="C315" i="2162"/>
  <c r="S315" i="2162" s="1"/>
  <c r="AI315" i="2162" s="1"/>
  <c r="AY307" i="2162"/>
  <c r="C307" i="2162"/>
  <c r="S307" i="2162" s="1"/>
  <c r="AI307" i="2162" s="1"/>
  <c r="AY299" i="2162"/>
  <c r="C299" i="2162"/>
  <c r="S299" i="2162" s="1"/>
  <c r="AI299" i="2162" s="1"/>
  <c r="C279" i="2162"/>
  <c r="S279" i="2162" s="1"/>
  <c r="AI279" i="2162" s="1"/>
  <c r="AY279" i="2162"/>
  <c r="M34" i="2158"/>
  <c r="BM126" i="2140"/>
  <c r="E5570" i="2156" s="1"/>
  <c r="K1024" i="2156" s="1" a="1"/>
  <c r="K1024" i="2156" s="1"/>
  <c r="H1024" i="2157" s="1"/>
  <c r="I1024" i="2157" s="1"/>
  <c r="BM126" i="2162"/>
  <c r="Q126" i="2162"/>
  <c r="AG126" i="2162" s="1"/>
  <c r="AW126" i="2162" s="1"/>
  <c r="BL126" i="2162"/>
  <c r="P126" i="2162"/>
  <c r="AF126" i="2162" s="1"/>
  <c r="AV126" i="2162" s="1"/>
  <c r="P26" i="2140"/>
  <c r="AF26" i="2140" s="1"/>
  <c r="P26" i="2162"/>
  <c r="AF26" i="2162" s="1"/>
  <c r="AV26" i="2162" s="1"/>
  <c r="BL26" i="2162"/>
  <c r="P67" i="2140"/>
  <c r="AF67" i="2140" s="1"/>
  <c r="P67" i="2162"/>
  <c r="AF67" i="2162" s="1"/>
  <c r="AV67" i="2162" s="1"/>
  <c r="BL67" i="2162"/>
  <c r="P65" i="2140"/>
  <c r="AF65" i="2140" s="1"/>
  <c r="P65" i="2162"/>
  <c r="AF65" i="2162" s="1"/>
  <c r="AV65" i="2162" s="1"/>
  <c r="BL65" i="2162"/>
  <c r="BA344" i="2162"/>
  <c r="E344" i="2162"/>
  <c r="U344" i="2162" s="1"/>
  <c r="AK344" i="2162" s="1"/>
  <c r="D344" i="2162"/>
  <c r="T344" i="2162" s="1"/>
  <c r="AJ344" i="2162" s="1"/>
  <c r="AZ344" i="2162"/>
  <c r="BD316" i="2140"/>
  <c r="E2259" i="2156" s="1"/>
  <c r="K2392" i="2156" s="1" a="1"/>
  <c r="K2392" i="2156" s="1"/>
  <c r="H2392" i="2157" s="1"/>
  <c r="I2392" i="2157" s="1"/>
  <c r="BD355" i="2140"/>
  <c r="E2298" i="2156" s="1"/>
  <c r="K1921" i="2156" s="1" a="1"/>
  <c r="K1921" i="2156" s="1"/>
  <c r="H1921" i="2157" s="1"/>
  <c r="I1921" i="2157" s="1"/>
  <c r="BD323" i="2140"/>
  <c r="E2266" i="2156" s="1"/>
  <c r="K1728" i="2156" s="1" a="1"/>
  <c r="K1728" i="2156" s="1"/>
  <c r="H1728" i="2157" s="1"/>
  <c r="I1728" i="2157" s="1"/>
  <c r="K392" i="2140"/>
  <c r="AA392" i="2140" s="1"/>
  <c r="AQ392" i="2140" s="1"/>
  <c r="D3502" i="2156" s="1"/>
  <c r="K384" i="2140"/>
  <c r="AA384" i="2140" s="1"/>
  <c r="AQ384" i="2140" s="1"/>
  <c r="D3494" i="2156" s="1"/>
  <c r="K376" i="2140"/>
  <c r="AA376" i="2140" s="1"/>
  <c r="K368" i="2140"/>
  <c r="AA368" i="2140" s="1"/>
  <c r="K360" i="2140"/>
  <c r="AA360" i="2140" s="1"/>
  <c r="AQ360" i="2140" s="1"/>
  <c r="D3470" i="2156" s="1"/>
  <c r="J1941" i="2156" s="1"/>
  <c r="D1941" i="2157" s="1"/>
  <c r="M1941" i="2157" s="1"/>
  <c r="K352" i="2140"/>
  <c r="AA352" i="2140" s="1"/>
  <c r="K344" i="2140"/>
  <c r="AA344" i="2140" s="1"/>
  <c r="K336" i="2140"/>
  <c r="AA336" i="2140" s="1"/>
  <c r="K328" i="2140"/>
  <c r="AA328" i="2140" s="1"/>
  <c r="AQ328" i="2140" s="1"/>
  <c r="D3438" i="2156" s="1"/>
  <c r="J1741" i="2156" s="1"/>
  <c r="D1741" i="2157" s="1"/>
  <c r="M1741" i="2157" s="1"/>
  <c r="K320" i="2140"/>
  <c r="AA320" i="2140" s="1"/>
  <c r="K312" i="2140"/>
  <c r="AA312" i="2140" s="1"/>
  <c r="K304" i="2140"/>
  <c r="AA304" i="2140" s="1"/>
  <c r="AQ304" i="2140" s="1"/>
  <c r="D3414" i="2156" s="1"/>
  <c r="J2362" i="2156" s="1"/>
  <c r="D2362" i="2157" s="1"/>
  <c r="M2362" i="2157" s="1"/>
  <c r="K296" i="2140"/>
  <c r="AA296" i="2140" s="1"/>
  <c r="AQ296" i="2140" s="1"/>
  <c r="D3406" i="2156" s="1"/>
  <c r="J2354" i="2156" s="1"/>
  <c r="D2354" i="2157" s="1"/>
  <c r="M2354" i="2157" s="1"/>
  <c r="J387" i="2140"/>
  <c r="Z387" i="2140" s="1"/>
  <c r="J371" i="2140"/>
  <c r="Z371" i="2140" s="1"/>
  <c r="J355" i="2140"/>
  <c r="Z355" i="2140" s="1"/>
  <c r="J339" i="2140"/>
  <c r="Z339" i="2140" s="1"/>
  <c r="AP339" i="2140" s="1"/>
  <c r="D3060" i="2156" s="1"/>
  <c r="J1811" i="2156" s="1"/>
  <c r="D1811" i="2157" s="1"/>
  <c r="M1811" i="2157" s="1"/>
  <c r="J323" i="2140"/>
  <c r="Z323" i="2140" s="1"/>
  <c r="AP323" i="2140" s="1"/>
  <c r="D3044" i="2156" s="1"/>
  <c r="J1730" i="2156" s="1"/>
  <c r="D1730" i="2157" s="1"/>
  <c r="M1730" i="2157" s="1"/>
  <c r="J307" i="2140"/>
  <c r="Z307" i="2140" s="1"/>
  <c r="J291" i="2140"/>
  <c r="Z291" i="2140" s="1"/>
  <c r="H387" i="2140"/>
  <c r="X387" i="2140" s="1"/>
  <c r="AN387" i="2140" s="1"/>
  <c r="D2330" i="2156" s="1"/>
  <c r="H379" i="2140"/>
  <c r="X379" i="2140" s="1"/>
  <c r="AN379" i="2140" s="1"/>
  <c r="D2322" i="2156" s="1"/>
  <c r="J2074" i="2156" s="1"/>
  <c r="D2074" i="2157" s="1"/>
  <c r="M2074" i="2157" s="1"/>
  <c r="H363" i="2140"/>
  <c r="X363" i="2140" s="1"/>
  <c r="H355" i="2140"/>
  <c r="X355" i="2140" s="1"/>
  <c r="H339" i="2140"/>
  <c r="X339" i="2140" s="1"/>
  <c r="AN339" i="2140" s="1"/>
  <c r="D2282" i="2156" s="1"/>
  <c r="J1809" i="2156" s="1"/>
  <c r="D1809" i="2157" s="1"/>
  <c r="M1809" i="2157" s="1"/>
  <c r="H331" i="2140"/>
  <c r="X331" i="2140" s="1"/>
  <c r="AN331" i="2140" s="1"/>
  <c r="D2274" i="2156" s="1"/>
  <c r="J1753" i="2156" s="1"/>
  <c r="D1753" i="2157" s="1"/>
  <c r="M1753" i="2157" s="1"/>
  <c r="H323" i="2140"/>
  <c r="X323" i="2140" s="1"/>
  <c r="H307" i="2140"/>
  <c r="X307" i="2140" s="1"/>
  <c r="BG321" i="2140"/>
  <c r="E3431" i="2156" s="1"/>
  <c r="K1693" i="2156" s="1" a="1"/>
  <c r="K1693" i="2156" s="1"/>
  <c r="BD364" i="2140"/>
  <c r="E2307" i="2156" s="1"/>
  <c r="K1961" i="2156" s="1" a="1"/>
  <c r="K1961" i="2156" s="1"/>
  <c r="H1961" i="2157" s="1"/>
  <c r="I1961" i="2157" s="1"/>
  <c r="BD340" i="2140"/>
  <c r="E2283" i="2156" s="1"/>
  <c r="K1817" i="2156" s="1" a="1"/>
  <c r="K1817" i="2156" s="1"/>
  <c r="H1817" i="2157" s="1"/>
  <c r="I1817" i="2157" s="1"/>
  <c r="BD324" i="2140"/>
  <c r="E2267" i="2156" s="1"/>
  <c r="K2407" i="2156" s="1" a="1"/>
  <c r="K2407" i="2156" s="1"/>
  <c r="H2407" i="2157" s="1"/>
  <c r="I2407" i="2157" s="1"/>
  <c r="AS59" i="2140"/>
  <c r="D3947" i="2156" s="1"/>
  <c r="J2192" i="2156" s="1"/>
  <c r="D2192" i="2157" s="1"/>
  <c r="M2192" i="2157" s="1"/>
  <c r="AV67" i="2140"/>
  <c r="D5122" i="2156" s="1"/>
  <c r="J733" i="2156" s="1"/>
  <c r="D733" i="2157" s="1"/>
  <c r="M733" i="2157" s="1"/>
  <c r="AV65" i="2140"/>
  <c r="D5120" i="2156" s="1"/>
  <c r="J716" i="2156" s="1"/>
  <c r="D716" i="2157" s="1"/>
  <c r="M716" i="2157" s="1"/>
  <c r="AU126" i="2140"/>
  <c r="D4792" i="2156" s="1"/>
  <c r="J1029" i="2156" s="1"/>
  <c r="D1029" i="2157" s="1"/>
  <c r="M1029" i="2157" s="1"/>
  <c r="AQ376" i="2140"/>
  <c r="D3486" i="2156" s="1"/>
  <c r="J2053" i="2156" s="1"/>
  <c r="D2053" i="2157" s="1"/>
  <c r="M2053" i="2157" s="1"/>
  <c r="AQ368" i="2140"/>
  <c r="D3478" i="2156" s="1"/>
  <c r="J1997" i="2156" s="1"/>
  <c r="D1997" i="2157" s="1"/>
  <c r="M1997" i="2157" s="1"/>
  <c r="AQ352" i="2140"/>
  <c r="D3462" i="2156" s="1"/>
  <c r="J1901" i="2156" s="1"/>
  <c r="D1901" i="2157" s="1"/>
  <c r="M1901" i="2157" s="1"/>
  <c r="AQ344" i="2140"/>
  <c r="D3454" i="2156" s="1"/>
  <c r="J1853" i="2156" s="1"/>
  <c r="D1853" i="2157" s="1"/>
  <c r="M1853" i="2157" s="1"/>
  <c r="AQ336" i="2140"/>
  <c r="D3446" i="2156" s="1"/>
  <c r="J1789" i="2156" s="1"/>
  <c r="D1789" i="2157" s="1"/>
  <c r="M1789" i="2157" s="1"/>
  <c r="AQ320" i="2140"/>
  <c r="D3430" i="2156" s="1"/>
  <c r="J1685" i="2156" s="1"/>
  <c r="D1685" i="2157" s="1"/>
  <c r="M1685" i="2157" s="1"/>
  <c r="AQ312" i="2140"/>
  <c r="D3422" i="2156" s="1"/>
  <c r="AP387" i="2140"/>
  <c r="D3108" i="2156" s="1"/>
  <c r="AP371" i="2140"/>
  <c r="D3092" i="2156" s="1"/>
  <c r="J2019" i="2156" s="1"/>
  <c r="D2019" i="2157" s="1"/>
  <c r="M2019" i="2157" s="1"/>
  <c r="AP355" i="2140"/>
  <c r="D3076" i="2156" s="1"/>
  <c r="J1924" i="2156" s="1"/>
  <c r="D1924" i="2157" s="1"/>
  <c r="M1924" i="2157" s="1"/>
  <c r="AP307" i="2140"/>
  <c r="D3028" i="2156" s="1"/>
  <c r="AP291" i="2140"/>
  <c r="D3012" i="2156" s="1"/>
  <c r="J1544" i="2156" s="1"/>
  <c r="D1544" i="2157" s="1"/>
  <c r="M1544" i="2157" s="1"/>
  <c r="AN363" i="2140"/>
  <c r="D2306" i="2156" s="1"/>
  <c r="J2472" i="2156" s="1"/>
  <c r="D2472" i="2157" s="1"/>
  <c r="M2472" i="2157" s="1"/>
  <c r="AN355" i="2140"/>
  <c r="D2298" i="2156" s="1"/>
  <c r="J1921" i="2156" s="1"/>
  <c r="D1921" i="2157" s="1"/>
  <c r="M1921" i="2157" s="1"/>
  <c r="AN323" i="2140"/>
  <c r="D2266" i="2156" s="1"/>
  <c r="J1728" i="2156" s="1"/>
  <c r="D1728" i="2157" s="1"/>
  <c r="M1728" i="2157" s="1"/>
  <c r="AN307" i="2140"/>
  <c r="D2250" i="2156" s="1"/>
  <c r="J383" i="2140"/>
  <c r="Z383" i="2140" s="1"/>
  <c r="J367" i="2140"/>
  <c r="Z367" i="2140" s="1"/>
  <c r="J351" i="2140"/>
  <c r="Z351" i="2140" s="1"/>
  <c r="J335" i="2140"/>
  <c r="Z335" i="2140" s="1"/>
  <c r="J319" i="2140"/>
  <c r="Z319" i="2140" s="1"/>
  <c r="J303" i="2140"/>
  <c r="Z303" i="2140" s="1"/>
  <c r="BD331" i="2140"/>
  <c r="E2274" i="2156" s="1"/>
  <c r="K1753" i="2156" s="1" a="1"/>
  <c r="K1753" i="2156" s="1"/>
  <c r="H1753" i="2157" s="1"/>
  <c r="I1753" i="2157" s="1"/>
  <c r="BD379" i="2140"/>
  <c r="E2322" i="2156" s="1"/>
  <c r="K2074" i="2156" s="1" a="1"/>
  <c r="K2074" i="2156" s="1"/>
  <c r="H2074" i="2157" s="1"/>
  <c r="I2074" i="2157" s="1"/>
  <c r="BK126" i="2140"/>
  <c r="E4792" i="2156" s="1"/>
  <c r="K1029" i="2156" s="1" a="1"/>
  <c r="K1029" i="2156" s="1"/>
  <c r="H1029" i="2157" s="1"/>
  <c r="I1029" i="2157" s="1"/>
  <c r="AW126" i="2140"/>
  <c r="D5570" i="2156" s="1"/>
  <c r="J1024" i="2156" s="1"/>
  <c r="D1024" i="2157" s="1"/>
  <c r="M1024" i="2157" s="1"/>
  <c r="AV126" i="2140"/>
  <c r="D5181" i="2156" s="1"/>
  <c r="J1026" i="2156" s="1"/>
  <c r="D1026" i="2157" s="1"/>
  <c r="M1026" i="2157" s="1"/>
  <c r="AT126" i="2140"/>
  <c r="D4403" i="2156" s="1"/>
  <c r="J1028" i="2156" s="1"/>
  <c r="D1028" i="2157" s="1"/>
  <c r="M1028" i="2157" s="1"/>
  <c r="AR126" i="2140"/>
  <c r="D3625" i="2156" s="1"/>
  <c r="J1022" i="2156" s="1"/>
  <c r="D1022" i="2157" s="1"/>
  <c r="M1022" i="2157" s="1"/>
  <c r="K388" i="2140"/>
  <c r="AA388" i="2140" s="1"/>
  <c r="K380" i="2140"/>
  <c r="AA380" i="2140" s="1"/>
  <c r="K372" i="2140"/>
  <c r="AA372" i="2140" s="1"/>
  <c r="K364" i="2140"/>
  <c r="AA364" i="2140" s="1"/>
  <c r="K356" i="2140"/>
  <c r="AA356" i="2140" s="1"/>
  <c r="K348" i="2140"/>
  <c r="AA348" i="2140" s="1"/>
  <c r="K340" i="2140"/>
  <c r="AA340" i="2140" s="1"/>
  <c r="K332" i="2140"/>
  <c r="AA332" i="2140" s="1"/>
  <c r="K324" i="2140"/>
  <c r="AA324" i="2140" s="1"/>
  <c r="K316" i="2140"/>
  <c r="AA316" i="2140" s="1"/>
  <c r="K308" i="2140"/>
  <c r="AA308" i="2140" s="1"/>
  <c r="K300" i="2140"/>
  <c r="AA300" i="2140" s="1"/>
  <c r="K292" i="2140"/>
  <c r="AA292" i="2140" s="1"/>
  <c r="J379" i="2140"/>
  <c r="Z379" i="2140" s="1"/>
  <c r="J363" i="2140"/>
  <c r="Z363" i="2140" s="1"/>
  <c r="J347" i="2140"/>
  <c r="Z347" i="2140" s="1"/>
  <c r="J331" i="2140"/>
  <c r="Z331" i="2140" s="1"/>
  <c r="J315" i="2140"/>
  <c r="Z315" i="2140" s="1"/>
  <c r="J299" i="2140"/>
  <c r="Z299" i="2140" s="1"/>
  <c r="H388" i="2140"/>
  <c r="X388" i="2140" s="1"/>
  <c r="H380" i="2140"/>
  <c r="X380" i="2140" s="1"/>
  <c r="H372" i="2140"/>
  <c r="X372" i="2140" s="1"/>
  <c r="H364" i="2140"/>
  <c r="X364" i="2140" s="1"/>
  <c r="H356" i="2140"/>
  <c r="X356" i="2140" s="1"/>
  <c r="H348" i="2140"/>
  <c r="X348" i="2140" s="1"/>
  <c r="H340" i="2140"/>
  <c r="X340" i="2140" s="1"/>
  <c r="H332" i="2140"/>
  <c r="X332" i="2140" s="1"/>
  <c r="H324" i="2140"/>
  <c r="X324" i="2140" s="1"/>
  <c r="H316" i="2140"/>
  <c r="X316" i="2140" s="1"/>
  <c r="H300" i="2140"/>
  <c r="X300" i="2140" s="1"/>
  <c r="AL251" i="2140"/>
  <c r="D1416" i="2156" s="1"/>
  <c r="J455" i="2156" s="1"/>
  <c r="D455" i="2157" s="1"/>
  <c r="M455" i="2157" s="1"/>
  <c r="BD339" i="2140"/>
  <c r="E2282" i="2156" s="1"/>
  <c r="K1809" i="2156" s="1" a="1"/>
  <c r="K1809" i="2156" s="1"/>
  <c r="H1809" i="2157" s="1"/>
  <c r="I1809" i="2157" s="1"/>
  <c r="AE9" i="2139"/>
  <c r="BI59" i="2140"/>
  <c r="E3947" i="2156" s="1"/>
  <c r="K2192" i="2156" s="1" a="1"/>
  <c r="K2192" i="2156" s="1"/>
  <c r="H2192" i="2157" s="1"/>
  <c r="I2192" i="2157" s="1"/>
  <c r="BJ126" i="2140"/>
  <c r="E4403" i="2156" s="1"/>
  <c r="K1028" i="2156" s="1" a="1"/>
  <c r="K1028" i="2156" s="1"/>
  <c r="H1028" i="2157" s="1"/>
  <c r="I1028" i="2157" s="1"/>
  <c r="AV26" i="2140"/>
  <c r="D5081" i="2156" s="1"/>
  <c r="J53" i="2156" s="1"/>
  <c r="D53" i="2157" s="1"/>
  <c r="M53" i="2157" s="1"/>
  <c r="BG381" i="2140"/>
  <c r="E3491" i="2156" s="1"/>
  <c r="K2093" i="2156" s="1" a="1"/>
  <c r="K2093" i="2156" s="1"/>
  <c r="L2093" i="2156" s="1"/>
  <c r="K2093" i="2157" s="1"/>
  <c r="BG349" i="2140"/>
  <c r="E3459" i="2156" s="1"/>
  <c r="K1877" i="2156" s="1" a="1"/>
  <c r="K1877" i="2156" s="1"/>
  <c r="L1877" i="2156" s="1"/>
  <c r="K1877" i="2157" s="1"/>
  <c r="BG317" i="2140"/>
  <c r="E3427" i="2156" s="1"/>
  <c r="K1669" i="2156" s="1" a="1"/>
  <c r="K1669" i="2156" s="1"/>
  <c r="H1669" i="2157" s="1"/>
  <c r="I1669" i="2157" s="1"/>
  <c r="BG293" i="2140"/>
  <c r="E3403" i="2156" s="1"/>
  <c r="K1561" i="2156" s="1" a="1"/>
  <c r="K1561" i="2156" s="1"/>
  <c r="J391" i="2140"/>
  <c r="Z391" i="2140" s="1"/>
  <c r="J375" i="2140"/>
  <c r="Z375" i="2140" s="1"/>
  <c r="J359" i="2140"/>
  <c r="Z359" i="2140" s="1"/>
  <c r="J343" i="2140"/>
  <c r="Z343" i="2140" s="1"/>
  <c r="J327" i="2140"/>
  <c r="Z327" i="2140" s="1"/>
  <c r="J311" i="2140"/>
  <c r="Z311" i="2140" s="1"/>
  <c r="J295" i="2140"/>
  <c r="Z295" i="2140" s="1"/>
  <c r="AK392" i="2140"/>
  <c r="D1168" i="2156" s="1"/>
  <c r="J2515" i="2156" s="1"/>
  <c r="D2515" i="2157" s="1"/>
  <c r="M2515" i="2157" s="1"/>
  <c r="AK362" i="2140"/>
  <c r="D1138" i="2156" s="1"/>
  <c r="J1956" i="2156" s="1"/>
  <c r="D1956" i="2157" s="1"/>
  <c r="M1956" i="2157" s="1"/>
  <c r="AK356" i="2140"/>
  <c r="D1132" i="2156" s="1"/>
  <c r="J2450" i="2156" s="1"/>
  <c r="D2450" i="2157" s="1"/>
  <c r="M2450" i="2157" s="1"/>
  <c r="AK330" i="2140"/>
  <c r="D1106" i="2156" s="1"/>
  <c r="J1748" i="2156" s="1"/>
  <c r="D1748" i="2157" s="1"/>
  <c r="M1748" i="2157" s="1"/>
  <c r="AK326" i="2140"/>
  <c r="D1102" i="2156" s="1"/>
  <c r="J1708" i="2156" s="1"/>
  <c r="D1708" i="2157" s="1"/>
  <c r="M1708" i="2157" s="1"/>
  <c r="AK317" i="2140"/>
  <c r="D1093" i="2156" s="1"/>
  <c r="J1664" i="2156" s="1"/>
  <c r="D1664" i="2157" s="1"/>
  <c r="M1664" i="2157" s="1"/>
  <c r="AK298" i="2140"/>
  <c r="D1074" i="2156" s="1"/>
  <c r="J1592" i="2156" s="1"/>
  <c r="D1592" i="2157" s="1"/>
  <c r="M1592" i="2157" s="1"/>
  <c r="AK294" i="2140"/>
  <c r="D1070" i="2156" s="1"/>
  <c r="J1567" i="2156" s="1"/>
  <c r="D1567" i="2157" s="1"/>
  <c r="M1567" i="2157" s="1"/>
  <c r="AK341" i="2140"/>
  <c r="D1117" i="2156" s="1"/>
  <c r="J1826" i="2156" s="1"/>
  <c r="D1826" i="2157" s="1"/>
  <c r="M1826" i="2157" s="1"/>
  <c r="AK322" i="2140"/>
  <c r="D1098" i="2156" s="1"/>
  <c r="J1722" i="2156" s="1"/>
  <c r="D1722" i="2157" s="1"/>
  <c r="M1722" i="2157" s="1"/>
  <c r="AK318" i="2140"/>
  <c r="D1094" i="2156" s="1"/>
  <c r="J2398" i="2156" s="1"/>
  <c r="D2398" i="2157" s="1"/>
  <c r="M2398" i="2157" s="1"/>
  <c r="AK309" i="2140"/>
  <c r="D1085" i="2156" s="1"/>
  <c r="J2368" i="2156" s="1"/>
  <c r="D2368" i="2157" s="1"/>
  <c r="M2368" i="2157" s="1"/>
  <c r="AK378" i="2140"/>
  <c r="D1154" i="2156" s="1"/>
  <c r="J2068" i="2156" s="1"/>
  <c r="D2068" i="2157" s="1"/>
  <c r="M2068" i="2157" s="1"/>
  <c r="AK372" i="2140"/>
  <c r="D1148" i="2156" s="1"/>
  <c r="J2482" i="2156" s="1"/>
  <c r="D2482" i="2157" s="1"/>
  <c r="M2482" i="2157" s="1"/>
  <c r="AK346" i="2140"/>
  <c r="D1122" i="2156" s="1"/>
  <c r="J2434" i="2156" s="1"/>
  <c r="D2434" i="2157" s="1"/>
  <c r="M2434" i="2157" s="1"/>
  <c r="AK342" i="2140"/>
  <c r="D1118" i="2156" s="1"/>
  <c r="J1836" i="2156" s="1"/>
  <c r="D1836" i="2157" s="1"/>
  <c r="M1836" i="2157" s="1"/>
  <c r="AK333" i="2140"/>
  <c r="D1109" i="2156" s="1"/>
  <c r="J1764" i="2156" s="1"/>
  <c r="D1764" i="2157" s="1"/>
  <c r="M1764" i="2157" s="1"/>
  <c r="AK314" i="2140"/>
  <c r="D1090" i="2156" s="1"/>
  <c r="J1661" i="2156" s="1"/>
  <c r="D1661" i="2157" s="1"/>
  <c r="M1661" i="2157" s="1"/>
  <c r="AK310" i="2140"/>
  <c r="D1086" i="2156" s="1"/>
  <c r="J2371" i="2156" s="1"/>
  <c r="D2371" i="2157" s="1"/>
  <c r="M2371" i="2157" s="1"/>
  <c r="AK301" i="2140"/>
  <c r="D1077" i="2156" s="1"/>
  <c r="J1612" i="2156" s="1"/>
  <c r="D1612" i="2157" s="1"/>
  <c r="M1612" i="2157" s="1"/>
  <c r="AK26" i="2140"/>
  <c r="D802" i="2156" s="1"/>
  <c r="J51" i="2156" s="1"/>
  <c r="D51" i="2157" s="1"/>
  <c r="M51" i="2157" s="1"/>
  <c r="AK338" i="2140"/>
  <c r="D1114" i="2156" s="1"/>
  <c r="J1804" i="2156" s="1"/>
  <c r="D1804" i="2157" s="1"/>
  <c r="M1804" i="2157" s="1"/>
  <c r="AK334" i="2140"/>
  <c r="D1110" i="2156" s="1"/>
  <c r="J1772" i="2156" s="1"/>
  <c r="D1772" i="2157" s="1"/>
  <c r="M1772" i="2157" s="1"/>
  <c r="AK325" i="2140"/>
  <c r="D1101" i="2156" s="1"/>
  <c r="J1700" i="2156" s="1"/>
  <c r="D1700" i="2157" s="1"/>
  <c r="M1700" i="2157" s="1"/>
  <c r="AK306" i="2140"/>
  <c r="D1082" i="2156" s="1"/>
  <c r="J2365" i="2156" s="1"/>
  <c r="D2365" i="2157" s="1"/>
  <c r="M2365" i="2157" s="1"/>
  <c r="AK302" i="2140"/>
  <c r="D1078" i="2156" s="1"/>
  <c r="J1619" i="2156" s="1"/>
  <c r="D1619" i="2157" s="1"/>
  <c r="M1619" i="2157" s="1"/>
  <c r="AK293" i="2140"/>
  <c r="D1069" i="2156" s="1"/>
  <c r="J1559" i="2156" s="1"/>
  <c r="D1559" i="2157" s="1"/>
  <c r="M1559" i="2157" s="1"/>
  <c r="E387" i="2140"/>
  <c r="U387" i="2140" s="1"/>
  <c r="AK382" i="2140"/>
  <c r="D1158" i="2156" s="1"/>
  <c r="J2487" i="2156" s="1"/>
  <c r="D2487" i="2157" s="1"/>
  <c r="M2487" i="2157" s="1"/>
  <c r="AK380" i="2140"/>
  <c r="D1156" i="2156" s="1"/>
  <c r="J2083" i="2156" s="1"/>
  <c r="D2083" i="2157" s="1"/>
  <c r="M2083" i="2157" s="1"/>
  <c r="AK373" i="2140"/>
  <c r="D1149" i="2156" s="1"/>
  <c r="J2027" i="2156" s="1"/>
  <c r="D2027" i="2157" s="1"/>
  <c r="M2027" i="2157" s="1"/>
  <c r="E371" i="2140"/>
  <c r="U371" i="2140" s="1"/>
  <c r="AK366" i="2140"/>
  <c r="D1142" i="2156" s="1"/>
  <c r="J1980" i="2156" s="1"/>
  <c r="D1980" i="2157" s="1"/>
  <c r="M1980" i="2157" s="1"/>
  <c r="AK364" i="2140"/>
  <c r="D1140" i="2156" s="1"/>
  <c r="J1964" i="2156" s="1"/>
  <c r="D1964" i="2157" s="1"/>
  <c r="M1964" i="2157" s="1"/>
  <c r="AK357" i="2140"/>
  <c r="D1133" i="2156" s="1"/>
  <c r="J2458" i="2156" s="1"/>
  <c r="D2458" i="2157" s="1"/>
  <c r="M2458" i="2157" s="1"/>
  <c r="E355" i="2140"/>
  <c r="U355" i="2140" s="1"/>
  <c r="AK350" i="2140"/>
  <c r="D1126" i="2156" s="1"/>
  <c r="J1884" i="2156" s="1"/>
  <c r="D1884" i="2157" s="1"/>
  <c r="M1884" i="2157" s="1"/>
  <c r="AK348" i="2140"/>
  <c r="D1124" i="2156" s="1"/>
  <c r="J1868" i="2156" s="1"/>
  <c r="D1868" i="2157" s="1"/>
  <c r="M1868" i="2157" s="1"/>
  <c r="AK343" i="2140"/>
  <c r="D1119" i="2156" s="1"/>
  <c r="J1844" i="2156" s="1"/>
  <c r="D1844" i="2157" s="1"/>
  <c r="M1844" i="2157" s="1"/>
  <c r="AK340" i="2140"/>
  <c r="D1116" i="2156" s="1"/>
  <c r="J1820" i="2156" s="1"/>
  <c r="D1820" i="2157" s="1"/>
  <c r="M1820" i="2157" s="1"/>
  <c r="AK335" i="2140"/>
  <c r="D1111" i="2156" s="1"/>
  <c r="J1776" i="2156" s="1"/>
  <c r="D1776" i="2157" s="1"/>
  <c r="M1776" i="2157" s="1"/>
  <c r="AK332" i="2140"/>
  <c r="D1108" i="2156" s="1"/>
  <c r="J2425" i="2156" s="1"/>
  <c r="D2425" i="2157" s="1"/>
  <c r="M2425" i="2157" s="1"/>
  <c r="AK327" i="2140"/>
  <c r="D1103" i="2156" s="1"/>
  <c r="J1716" i="2156" s="1"/>
  <c r="D1716" i="2157" s="1"/>
  <c r="M1716" i="2157" s="1"/>
  <c r="AK324" i="2140"/>
  <c r="D1100" i="2156" s="1"/>
  <c r="J2410" i="2156" s="1"/>
  <c r="D2410" i="2157" s="1"/>
  <c r="M2410" i="2157" s="1"/>
  <c r="AK319" i="2140"/>
  <c r="D1095" i="2156" s="1"/>
  <c r="J1676" i="2156" s="1"/>
  <c r="D1676" i="2157" s="1"/>
  <c r="M1676" i="2157" s="1"/>
  <c r="AK316" i="2140"/>
  <c r="D1092" i="2156" s="1"/>
  <c r="J2390" i="2156" s="1"/>
  <c r="D2390" i="2157" s="1"/>
  <c r="M2390" i="2157" s="1"/>
  <c r="AK311" i="2140"/>
  <c r="D1087" i="2156" s="1"/>
  <c r="J1646" i="2156" s="1"/>
  <c r="D1646" i="2157" s="1"/>
  <c r="M1646" i="2157" s="1"/>
  <c r="AK308" i="2140"/>
  <c r="D1084" i="2156" s="1"/>
  <c r="J2374" i="2156" s="1"/>
  <c r="D2374" i="2157" s="1"/>
  <c r="M2374" i="2157" s="1"/>
  <c r="AK303" i="2140"/>
  <c r="D1079" i="2156" s="1"/>
  <c r="J1627" i="2156" s="1"/>
  <c r="D1627" i="2157" s="1"/>
  <c r="M1627" i="2157" s="1"/>
  <c r="AK300" i="2140"/>
  <c r="D1076" i="2156" s="1"/>
  <c r="J1601" i="2156" s="1"/>
  <c r="D1601" i="2157" s="1"/>
  <c r="M1601" i="2157" s="1"/>
  <c r="AK295" i="2140"/>
  <c r="D1071" i="2156" s="1"/>
  <c r="J1576" i="2156" s="1"/>
  <c r="D1576" i="2157" s="1"/>
  <c r="M1576" i="2157" s="1"/>
  <c r="AK292" i="2140"/>
  <c r="D1068" i="2156" s="1"/>
  <c r="J1548" i="2156" s="1"/>
  <c r="D1548" i="2157" s="1"/>
  <c r="M1548" i="2157" s="1"/>
  <c r="AK285" i="2140"/>
  <c r="D1061" i="2156" s="1"/>
  <c r="J1508" i="2156" s="1"/>
  <c r="D1508" i="2157" s="1"/>
  <c r="M1508" i="2157" s="1"/>
  <c r="AK385" i="2140"/>
  <c r="D1161" i="2156" s="1"/>
  <c r="J2527" i="2156" s="1"/>
  <c r="D2527" i="2157" s="1"/>
  <c r="M2527" i="2157" s="1"/>
  <c r="E383" i="2140"/>
  <c r="U383" i="2140" s="1"/>
  <c r="E379" i="2140"/>
  <c r="U379" i="2140" s="1"/>
  <c r="AK376" i="2140"/>
  <c r="D1152" i="2156" s="1"/>
  <c r="J2052" i="2156" s="1"/>
  <c r="D2052" i="2157" s="1"/>
  <c r="M2052" i="2157" s="1"/>
  <c r="E374" i="2140"/>
  <c r="U374" i="2140" s="1"/>
  <c r="AK369" i="2140"/>
  <c r="D1145" i="2156" s="1"/>
  <c r="J2002" i="2156" s="1"/>
  <c r="D2002" i="2157" s="1"/>
  <c r="M2002" i="2157" s="1"/>
  <c r="E367" i="2140"/>
  <c r="U367" i="2140" s="1"/>
  <c r="E363" i="2140"/>
  <c r="U363" i="2140" s="1"/>
  <c r="AK360" i="2140"/>
  <c r="D1136" i="2156" s="1"/>
  <c r="J1940" i="2156" s="1"/>
  <c r="D1940" i="2157" s="1"/>
  <c r="M1940" i="2157" s="1"/>
  <c r="E358" i="2140"/>
  <c r="U358" i="2140" s="1"/>
  <c r="AK353" i="2140"/>
  <c r="D1129" i="2156" s="1"/>
  <c r="J1908" i="2156" s="1"/>
  <c r="D1908" i="2157" s="1"/>
  <c r="M1908" i="2157" s="1"/>
  <c r="E351" i="2140"/>
  <c r="U351" i="2140" s="1"/>
  <c r="E347" i="2140"/>
  <c r="U347" i="2140" s="1"/>
  <c r="AK284" i="2140"/>
  <c r="D1060" i="2156" s="1"/>
  <c r="J1504" i="2156" s="1"/>
  <c r="D1504" i="2157" s="1"/>
  <c r="M1504" i="2157" s="1"/>
  <c r="AK393" i="2140"/>
  <c r="D1169" i="2156" s="1"/>
  <c r="J2520" i="2156" s="1"/>
  <c r="D2520" i="2157" s="1"/>
  <c r="M2520" i="2157" s="1"/>
  <c r="AK384" i="2140"/>
  <c r="D1160" i="2156" s="1"/>
  <c r="AK375" i="2140"/>
  <c r="D1151" i="2156" s="1"/>
  <c r="J2045" i="2156" s="1"/>
  <c r="D2045" i="2157" s="1"/>
  <c r="M2045" i="2157" s="1"/>
  <c r="AK368" i="2140"/>
  <c r="D1144" i="2156" s="1"/>
  <c r="J1995" i="2156" s="1"/>
  <c r="D1995" i="2157" s="1"/>
  <c r="M1995" i="2157" s="1"/>
  <c r="AK359" i="2140"/>
  <c r="D1135" i="2156" s="1"/>
  <c r="J2466" i="2156" s="1"/>
  <c r="D2466" i="2157" s="1"/>
  <c r="M2466" i="2157" s="1"/>
  <c r="AK352" i="2140"/>
  <c r="D1128" i="2156" s="1"/>
  <c r="J1900" i="2156" s="1"/>
  <c r="D1900" i="2157" s="1"/>
  <c r="M1900" i="2157" s="1"/>
  <c r="AK344" i="2140"/>
  <c r="D1120" i="2156" s="1"/>
  <c r="J1848" i="2156" s="1"/>
  <c r="D1848" i="2157" s="1"/>
  <c r="M1848" i="2157" s="1"/>
  <c r="AK339" i="2140"/>
  <c r="D1115" i="2156" s="1"/>
  <c r="J1812" i="2156" s="1"/>
  <c r="D1812" i="2157" s="1"/>
  <c r="M1812" i="2157" s="1"/>
  <c r="AK337" i="2140"/>
  <c r="D1113" i="2156" s="1"/>
  <c r="J1794" i="2156" s="1"/>
  <c r="D1794" i="2157" s="1"/>
  <c r="M1794" i="2157" s="1"/>
  <c r="AK336" i="2140"/>
  <c r="D1112" i="2156" s="1"/>
  <c r="J1786" i="2156" s="1"/>
  <c r="D1786" i="2157" s="1"/>
  <c r="M1786" i="2157" s="1"/>
  <c r="AK331" i="2140"/>
  <c r="D1107" i="2156" s="1"/>
  <c r="J1756" i="2156" s="1"/>
  <c r="D1756" i="2157" s="1"/>
  <c r="M1756" i="2157" s="1"/>
  <c r="AK329" i="2140"/>
  <c r="D1105" i="2156" s="1"/>
  <c r="J2418" i="2156" s="1"/>
  <c r="D2418" i="2157" s="1"/>
  <c r="M2418" i="2157" s="1"/>
  <c r="AK328" i="2140"/>
  <c r="D1104" i="2156" s="1"/>
  <c r="J1740" i="2156" s="1"/>
  <c r="D1740" i="2157" s="1"/>
  <c r="M1740" i="2157" s="1"/>
  <c r="AK323" i="2140"/>
  <c r="D1099" i="2156" s="1"/>
  <c r="J1732" i="2156" s="1"/>
  <c r="D1732" i="2157" s="1"/>
  <c r="M1732" i="2157" s="1"/>
  <c r="AK321" i="2140"/>
  <c r="D1097" i="2156" s="1"/>
  <c r="J1692" i="2156" s="1"/>
  <c r="D1692" i="2157" s="1"/>
  <c r="M1692" i="2157" s="1"/>
  <c r="AK320" i="2140"/>
  <c r="D1096" i="2156" s="1"/>
  <c r="J1681" i="2156" s="1"/>
  <c r="D1681" i="2157" s="1"/>
  <c r="M1681" i="2157" s="1"/>
  <c r="AK315" i="2140"/>
  <c r="D1091" i="2156" s="1"/>
  <c r="J2386" i="2156" s="1"/>
  <c r="D2386" i="2157" s="1"/>
  <c r="M2386" i="2157" s="1"/>
  <c r="AK313" i="2140"/>
  <c r="D1089" i="2156" s="1"/>
  <c r="J1657" i="2156" s="1"/>
  <c r="D1657" i="2157" s="1"/>
  <c r="M1657" i="2157" s="1"/>
  <c r="AK312" i="2140"/>
  <c r="D1088" i="2156" s="1"/>
  <c r="J1650" i="2156" s="1"/>
  <c r="D1650" i="2157" s="1"/>
  <c r="M1650" i="2157" s="1"/>
  <c r="AK307" i="2140"/>
  <c r="D1083" i="2156" s="1"/>
  <c r="J1639" i="2156" s="1"/>
  <c r="D1639" i="2157" s="1"/>
  <c r="M1639" i="2157" s="1"/>
  <c r="AK305" i="2140"/>
  <c r="D1081" i="2156" s="1"/>
  <c r="J1636" i="2156" s="1"/>
  <c r="D1636" i="2157" s="1"/>
  <c r="M1636" i="2157" s="1"/>
  <c r="AK304" i="2140"/>
  <c r="D1080" i="2156" s="1"/>
  <c r="J2361" i="2156" s="1"/>
  <c r="D2361" i="2157" s="1"/>
  <c r="M2361" i="2157" s="1"/>
  <c r="AK299" i="2140"/>
  <c r="D1075" i="2156" s="1"/>
  <c r="J1596" i="2156" s="1"/>
  <c r="D1596" i="2157" s="1"/>
  <c r="M1596" i="2157" s="1"/>
  <c r="AK297" i="2140"/>
  <c r="D1073" i="2156" s="1"/>
  <c r="J1584" i="2156" s="1"/>
  <c r="D1584" i="2157" s="1"/>
  <c r="M1584" i="2157" s="1"/>
  <c r="AK296" i="2140"/>
  <c r="D1072" i="2156" s="1"/>
  <c r="J2353" i="2156" s="1"/>
  <c r="D2353" i="2157" s="1"/>
  <c r="M2353" i="2157" s="1"/>
  <c r="AK287" i="2140"/>
  <c r="D1063" i="2156" s="1"/>
  <c r="J1517" i="2156" s="1"/>
  <c r="D1517" i="2157" s="1"/>
  <c r="M1517" i="2157" s="1"/>
  <c r="AK388" i="2140"/>
  <c r="D1164" i="2156" s="1"/>
  <c r="J2501" i="2156" s="1"/>
  <c r="D2501" i="2157" s="1"/>
  <c r="M2501" i="2157" s="1"/>
  <c r="AK286" i="2140"/>
  <c r="D1062" i="2156" s="1"/>
  <c r="J1515" i="2156" s="1"/>
  <c r="D1515" i="2157" s="1"/>
  <c r="M1515" i="2157" s="1"/>
  <c r="E279" i="2140"/>
  <c r="U279" i="2140" s="1"/>
  <c r="L2421" i="2156"/>
  <c r="K2421" i="2157" s="1"/>
  <c r="L2083" i="2156"/>
  <c r="K2083" i="2157" s="1"/>
  <c r="L1685" i="2156"/>
  <c r="K1685" i="2157" s="1"/>
  <c r="L1539" i="2156"/>
  <c r="K1539" i="2157" s="1"/>
  <c r="L1547" i="2156"/>
  <c r="K1547" i="2157" s="1"/>
  <c r="L1836" i="2156"/>
  <c r="K1836" i="2157" s="1"/>
  <c r="L2055" i="2156"/>
  <c r="K2055" i="2157" s="1"/>
  <c r="L1853" i="2156"/>
  <c r="K1853" i="2157" s="1"/>
  <c r="L1772" i="2156"/>
  <c r="K1772" i="2157" s="1"/>
  <c r="L1840" i="2156"/>
  <c r="K1840" i="2157" s="1"/>
  <c r="D672" i="2156"/>
  <c r="J1507" i="2156" s="1"/>
  <c r="D1507" i="2157" s="1"/>
  <c r="M1507" i="2157" s="1"/>
  <c r="AJ285" i="2140"/>
  <c r="AJ287" i="2140"/>
  <c r="D674" i="2156" s="1"/>
  <c r="J1518" i="2156" s="1"/>
  <c r="D1518" i="2157" s="1"/>
  <c r="M1518" i="2157" s="1"/>
  <c r="AJ289" i="2140"/>
  <c r="D676" i="2156" s="1"/>
  <c r="J1531" i="2156" s="1"/>
  <c r="D1531" i="2157" s="1"/>
  <c r="M1531" i="2157" s="1"/>
  <c r="AJ27" i="2140"/>
  <c r="D414" i="2156" s="1"/>
  <c r="J59" i="2156" s="1"/>
  <c r="D59" i="2157" s="1"/>
  <c r="M59" i="2157" s="1"/>
  <c r="L2450" i="2156"/>
  <c r="K2450" i="2157" s="1"/>
  <c r="L1964" i="2156"/>
  <c r="K1964" i="2157" s="1"/>
  <c r="L1548" i="2156"/>
  <c r="K1548" i="2157" s="1"/>
  <c r="V260" i="2136"/>
  <c r="V175" i="2136"/>
  <c r="V172" i="2136"/>
  <c r="V167" i="2136"/>
  <c r="V178" i="2136"/>
  <c r="V170" i="2136"/>
  <c r="V257" i="2136"/>
  <c r="V164" i="2136"/>
  <c r="V159" i="2136"/>
  <c r="U258" i="2136"/>
  <c r="U207" i="2136"/>
  <c r="U179" i="2136"/>
  <c r="U169" i="2136"/>
  <c r="U158" i="2136"/>
  <c r="U61" i="2136"/>
  <c r="U45" i="2136"/>
  <c r="L1861" i="2156"/>
  <c r="K1861" i="2157" s="1"/>
  <c r="L1872" i="2156"/>
  <c r="K1872" i="2157" s="1"/>
  <c r="V249" i="2136"/>
  <c r="U204" i="2136"/>
  <c r="V180" i="2136"/>
  <c r="U177" i="2136"/>
  <c r="U166" i="2136"/>
  <c r="U69" i="2136"/>
  <c r="L1585" i="2156"/>
  <c r="K1585" i="2157" s="1"/>
  <c r="L2354" i="2156"/>
  <c r="K2354" i="2157" s="1"/>
  <c r="L1949" i="2156"/>
  <c r="K1949" i="2157" s="1"/>
  <c r="L1567" i="2156"/>
  <c r="K1567" i="2157" s="1"/>
  <c r="L1532" i="2156"/>
  <c r="K1532" i="2157" s="1"/>
  <c r="L2386" i="2156"/>
  <c r="K2386" i="2157" s="1"/>
  <c r="L1903" i="2156"/>
  <c r="K1903" i="2157" s="1"/>
  <c r="L1904" i="2156"/>
  <c r="K1904" i="2157" s="1"/>
  <c r="L1026" i="2156"/>
  <c r="K1026" i="2157" s="1"/>
  <c r="L2029" i="2156"/>
  <c r="K2029" i="2157" s="1"/>
  <c r="L1865" i="2156"/>
  <c r="K1865" i="2157" s="1"/>
  <c r="L1571" i="2156"/>
  <c r="K1571" i="2157" s="1"/>
  <c r="L1765" i="2156"/>
  <c r="K1765" i="2157" s="1"/>
  <c r="L1927" i="2156"/>
  <c r="K1927" i="2157" s="1"/>
  <c r="L2445" i="2156"/>
  <c r="K2445" i="2157" s="1"/>
  <c r="L1536" i="2156"/>
  <c r="K1536" i="2157" s="1"/>
  <c r="L2458" i="2156"/>
  <c r="K2458" i="2157" s="1"/>
  <c r="L2526" i="2156"/>
  <c r="K2526" i="2157" s="1"/>
  <c r="L2087" i="2156"/>
  <c r="K2087" i="2157" s="1"/>
  <c r="L1997" i="2156"/>
  <c r="K1997" i="2157" s="1"/>
  <c r="L2362" i="2156"/>
  <c r="K2362" i="2157" s="1"/>
  <c r="L1712" i="2156"/>
  <c r="K1712" i="2157" s="1"/>
  <c r="L2389" i="2156"/>
  <c r="K2389" i="2157" s="1"/>
  <c r="L2512" i="2156"/>
  <c r="K2512" i="2157" s="1"/>
  <c r="L1789" i="2156"/>
  <c r="K1789" i="2157" s="1"/>
  <c r="L2374" i="2156"/>
  <c r="K2374" i="2157" s="1"/>
  <c r="L2020" i="2156"/>
  <c r="K2020" i="2157" s="1"/>
  <c r="L1598" i="2156"/>
  <c r="K1598" i="2157" s="1"/>
  <c r="L2371" i="2156"/>
  <c r="K2371" i="2157" s="1"/>
  <c r="L1619" i="2156"/>
  <c r="K1619" i="2157" s="1"/>
  <c r="L2016" i="2156"/>
  <c r="K2016" i="2157" s="1"/>
  <c r="L1538" i="2156"/>
  <c r="K1538" i="2157" s="1"/>
  <c r="L1857" i="2156"/>
  <c r="K1857" i="2157" s="1"/>
  <c r="L1653" i="2156"/>
  <c r="K1653" i="2157" s="1"/>
  <c r="D378" i="2140"/>
  <c r="T378" i="2140" s="1"/>
  <c r="D376" i="2140"/>
  <c r="T376" i="2140" s="1"/>
  <c r="D374" i="2140"/>
  <c r="T374" i="2140" s="1"/>
  <c r="D363" i="2140"/>
  <c r="T363" i="2140" s="1"/>
  <c r="D361" i="2140"/>
  <c r="T361" i="2140" s="1"/>
  <c r="D359" i="2140"/>
  <c r="T359" i="2140" s="1"/>
  <c r="D346" i="2140"/>
  <c r="T346" i="2140" s="1"/>
  <c r="D335" i="2140"/>
  <c r="T335" i="2140" s="1"/>
  <c r="D332" i="2140"/>
  <c r="T332" i="2140" s="1"/>
  <c r="D327" i="2140"/>
  <c r="T327" i="2140" s="1"/>
  <c r="D296" i="2140"/>
  <c r="T296" i="2140" s="1"/>
  <c r="D387" i="2140"/>
  <c r="T387" i="2140" s="1"/>
  <c r="D385" i="2140"/>
  <c r="T385" i="2140" s="1"/>
  <c r="D383" i="2140"/>
  <c r="T383" i="2140" s="1"/>
  <c r="D373" i="2140"/>
  <c r="T373" i="2140" s="1"/>
  <c r="D370" i="2140"/>
  <c r="T370" i="2140" s="1"/>
  <c r="D368" i="2140"/>
  <c r="T368" i="2140" s="1"/>
  <c r="D366" i="2140"/>
  <c r="T366" i="2140" s="1"/>
  <c r="D355" i="2140"/>
  <c r="T355" i="2140" s="1"/>
  <c r="D353" i="2140"/>
  <c r="T353" i="2140" s="1"/>
  <c r="D351" i="2140"/>
  <c r="T351" i="2140" s="1"/>
  <c r="D344" i="2140"/>
  <c r="T344" i="2140" s="1"/>
  <c r="D319" i="2140"/>
  <c r="T319" i="2140" s="1"/>
  <c r="D316" i="2140"/>
  <c r="T316" i="2140" s="1"/>
  <c r="D311" i="2140"/>
  <c r="T311" i="2140" s="1"/>
  <c r="D365" i="2140"/>
  <c r="T365" i="2140" s="1"/>
  <c r="D340" i="2140"/>
  <c r="T340" i="2140" s="1"/>
  <c r="L2427" i="2156"/>
  <c r="K2427" i="2157" s="1"/>
  <c r="L1797" i="2156"/>
  <c r="K1797" i="2157" s="1"/>
  <c r="L1604" i="2156"/>
  <c r="K1604" i="2157" s="1"/>
  <c r="L1688" i="2156"/>
  <c r="K1688" i="2157" s="1"/>
  <c r="L1965" i="2156"/>
  <c r="K1965" i="2157" s="1"/>
  <c r="L2528" i="2156"/>
  <c r="K2528" i="2157" s="1"/>
  <c r="L2519" i="2156"/>
  <c r="K2519" i="2157" s="1"/>
  <c r="L2056" i="2156"/>
  <c r="K2056" i="2157" s="1"/>
  <c r="D339" i="2140"/>
  <c r="T339" i="2140" s="1"/>
  <c r="D323" i="2140"/>
  <c r="T323" i="2140" s="1"/>
  <c r="D307" i="2140"/>
  <c r="T307" i="2140" s="1"/>
  <c r="D391" i="2140"/>
  <c r="T391" i="2140" s="1"/>
  <c r="D331" i="2140"/>
  <c r="T331" i="2140" s="1"/>
  <c r="D315" i="2140"/>
  <c r="T315" i="2140" s="1"/>
  <c r="D299" i="2140"/>
  <c r="T299" i="2140" s="1"/>
  <c r="D279" i="2140"/>
  <c r="T279" i="2140" s="1"/>
  <c r="L1639" i="2156"/>
  <c r="K1639" i="2157" s="1"/>
  <c r="L1973" i="2156"/>
  <c r="K1973" i="2157" s="1"/>
  <c r="L1776" i="2156"/>
  <c r="K1776" i="2157" s="1"/>
  <c r="L1649" i="2156"/>
  <c r="K1649" i="2157" s="1"/>
  <c r="L2516" i="2156"/>
  <c r="K2516" i="2157" s="1"/>
  <c r="L1967" i="2156"/>
  <c r="K1967" i="2157" s="1"/>
  <c r="L2414" i="2156"/>
  <c r="K2414" i="2157" s="1"/>
  <c r="L2419" i="2156"/>
  <c r="K2419" i="2157" s="1"/>
  <c r="L2079" i="2156"/>
  <c r="K2079" i="2157" s="1"/>
  <c r="L1820" i="2156"/>
  <c r="K1820" i="2157" s="1"/>
  <c r="L1969" i="2156"/>
  <c r="K1969" i="2157" s="1"/>
  <c r="L2437" i="2156"/>
  <c r="K2437" i="2157" s="1"/>
  <c r="L1901" i="2156"/>
  <c r="K1901" i="2157" s="1"/>
  <c r="L1868" i="2156"/>
  <c r="K1868" i="2157" s="1"/>
  <c r="L1975" i="2156"/>
  <c r="K1975" i="2157" s="1"/>
  <c r="L1641" i="2156"/>
  <c r="K1641" i="2157" s="1"/>
  <c r="L1869" i="2156"/>
  <c r="K1869" i="2157" s="1"/>
  <c r="L1783" i="2156"/>
  <c r="K1783" i="2157" s="1"/>
  <c r="L1923" i="2156"/>
  <c r="K1923" i="2157" s="1"/>
  <c r="L1728" i="2156"/>
  <c r="K1728" i="2157" s="1"/>
  <c r="L1959" i="2156"/>
  <c r="K1959" i="2157" s="1"/>
  <c r="L1941" i="2156"/>
  <c r="K1941" i="2157" s="1"/>
  <c r="L1741" i="2156"/>
  <c r="K1741" i="2157" s="1"/>
  <c r="L2349" i="2156"/>
  <c r="K2349" i="2157" s="1"/>
  <c r="L1815" i="2156"/>
  <c r="K1815" i="2157" s="1"/>
  <c r="L1676" i="2156"/>
  <c r="K1676" i="2157" s="1"/>
  <c r="L2471" i="2156"/>
  <c r="K2471" i="2157" s="1"/>
  <c r="L2447" i="2156"/>
  <c r="K2447" i="2157" s="1"/>
  <c r="L1921" i="2156"/>
  <c r="K1921" i="2157" s="1"/>
  <c r="L1817" i="2156"/>
  <c r="K1817" i="2157" s="1"/>
  <c r="L2418" i="2156"/>
  <c r="K2418" i="2157" s="1"/>
  <c r="L1919" i="2156"/>
  <c r="K1919" i="2157" s="1"/>
  <c r="L51" i="2156"/>
  <c r="K51" i="2157" s="1"/>
  <c r="L1517" i="2156"/>
  <c r="K1517" i="2157" s="1"/>
  <c r="L2483" i="2156"/>
  <c r="K2483" i="2157" s="1"/>
  <c r="L2379" i="2156"/>
  <c r="K2379" i="2157" s="1"/>
  <c r="L1596" i="2156"/>
  <c r="K1596" i="2157" s="1"/>
  <c r="L1753" i="2156"/>
  <c r="K1753" i="2157" s="1"/>
  <c r="L1515" i="2156"/>
  <c r="K1515" i="2157" s="1"/>
  <c r="L1864" i="2156"/>
  <c r="K1864" i="2157" s="1"/>
  <c r="L2081" i="2156"/>
  <c r="K2081" i="2157" s="1"/>
  <c r="L2390" i="2156"/>
  <c r="K2390" i="2157" s="1"/>
  <c r="L2072" i="2156"/>
  <c r="K2072" i="2157" s="1"/>
  <c r="L2485" i="2156"/>
  <c r="K2485" i="2157" s="1"/>
  <c r="L1944" i="2156"/>
  <c r="K1944" i="2157" s="1"/>
  <c r="L1579" i="2156"/>
  <c r="K1579" i="2157" s="1"/>
  <c r="L1672" i="2156"/>
  <c r="K1672" i="2157" s="1"/>
  <c r="L1821" i="2156"/>
  <c r="K1821" i="2157" s="1"/>
  <c r="L1847" i="2156"/>
  <c r="K1847" i="2157" s="1"/>
  <c r="L1876" i="2156"/>
  <c r="K1876" i="2157" s="1"/>
  <c r="L1775" i="2156"/>
  <c r="K1775" i="2157" s="1"/>
  <c r="L2353" i="2156"/>
  <c r="K2353" i="2157" s="1"/>
  <c r="L2356" i="2156"/>
  <c r="K2356" i="2157" s="1"/>
  <c r="L1708" i="2156"/>
  <c r="K1708" i="2157" s="1"/>
  <c r="L1623" i="2156"/>
  <c r="K1623" i="2157" s="1"/>
  <c r="L1601" i="2156"/>
  <c r="K1601" i="2157" s="1"/>
  <c r="L2466" i="2156"/>
  <c r="K2466" i="2157" s="1"/>
  <c r="L1752" i="2156"/>
  <c r="K1752" i="2157" s="1"/>
  <c r="L1908" i="2156"/>
  <c r="K1908" i="2157" s="1"/>
  <c r="L1600" i="2156"/>
  <c r="K1600" i="2157" s="1"/>
  <c r="L2059" i="2156"/>
  <c r="K2059" i="2157" s="1"/>
  <c r="L1844" i="2156"/>
  <c r="K1844" i="2157" s="1"/>
  <c r="L2398" i="2156"/>
  <c r="K2398" i="2157" s="1"/>
  <c r="L1794" i="2156"/>
  <c r="K1794" i="2157" s="1"/>
  <c r="L1935" i="2156"/>
  <c r="K1935" i="2157" s="1"/>
  <c r="L1732" i="2156"/>
  <c r="K1732" i="2157" s="1"/>
  <c r="L2365" i="2156"/>
  <c r="K2365" i="2157" s="1"/>
  <c r="L2088" i="2156"/>
  <c r="K2088" i="2157" s="1"/>
  <c r="L52" i="2156"/>
  <c r="K52" i="2157" s="1"/>
  <c r="L1700" i="2156"/>
  <c r="K1700" i="2157" s="1"/>
  <c r="L59" i="2156"/>
  <c r="K59" i="2157" s="1"/>
  <c r="L2429" i="2156"/>
  <c r="K2429" i="2157" s="1"/>
  <c r="L2045" i="2156"/>
  <c r="K2045" i="2157" s="1"/>
  <c r="L2520" i="2156"/>
  <c r="K2520" i="2157" s="1"/>
  <c r="L1879" i="2156"/>
  <c r="K1879" i="2157" s="1"/>
  <c r="L1848" i="2156"/>
  <c r="K1848" i="2157" s="1"/>
  <c r="L1900" i="2156"/>
  <c r="K1900" i="2157" s="1"/>
  <c r="L1856" i="2156"/>
  <c r="K1856" i="2157" s="1"/>
  <c r="L1948" i="2156"/>
  <c r="K1948" i="2157" s="1"/>
  <c r="L2423" i="2156"/>
  <c r="K2423" i="2157" s="1"/>
  <c r="L2507" i="2156"/>
  <c r="K2507" i="2157" s="1"/>
  <c r="L2382" i="2156"/>
  <c r="K2382" i="2157" s="1"/>
  <c r="L2068" i="2156"/>
  <c r="K2068" i="2157" s="1"/>
  <c r="L1627" i="2156"/>
  <c r="K1627" i="2157" s="1"/>
  <c r="L2411" i="2156"/>
  <c r="K2411" i="2157" s="1"/>
  <c r="L1855" i="2156"/>
  <c r="K1855" i="2157" s="1"/>
  <c r="L2439" i="2156"/>
  <c r="K2439" i="2157" s="1"/>
  <c r="L2063" i="2156"/>
  <c r="K2063" i="2157" s="1"/>
  <c r="L1916" i="2156"/>
  <c r="K1916" i="2157" s="1"/>
  <c r="L1991" i="2156"/>
  <c r="K1991" i="2157" s="1"/>
  <c r="L1895" i="2156"/>
  <c r="K1895" i="2157" s="1"/>
  <c r="L2536" i="2156"/>
  <c r="K2536" i="2157" s="1"/>
  <c r="L2451" i="2156"/>
  <c r="K2451" i="2157" s="1"/>
  <c r="L1553" i="2156"/>
  <c r="K1553" i="2157" s="1"/>
  <c r="L2048" i="2156"/>
  <c r="K2048" i="2157" s="1"/>
  <c r="L1940" i="2156"/>
  <c r="K1940" i="2157" s="1"/>
  <c r="L1995" i="2156"/>
  <c r="K1995" i="2157" s="1"/>
  <c r="L1559" i="2156"/>
  <c r="K1559" i="2157" s="1"/>
  <c r="L1477" i="2156"/>
  <c r="K1477" i="2157" s="1"/>
  <c r="L1507" i="2156"/>
  <c r="K1507" i="2157" s="1"/>
  <c r="L2480" i="2156"/>
  <c r="K2480" i="2157" s="1"/>
  <c r="L1646" i="2156"/>
  <c r="K1646" i="2157" s="1"/>
  <c r="L1914" i="2156"/>
  <c r="K1914" i="2157" s="1"/>
  <c r="L1650" i="2156"/>
  <c r="K1650" i="2157" s="1"/>
  <c r="L1472" i="2156"/>
  <c r="K1472" i="2157" s="1"/>
  <c r="L2002" i="2156"/>
  <c r="K2002" i="2157" s="1"/>
  <c r="L2361" i="2156"/>
  <c r="K2361" i="2157" s="1"/>
  <c r="L1681" i="2156"/>
  <c r="K1681" i="2157" s="1"/>
  <c r="L1807" i="2156"/>
  <c r="K1807" i="2157" s="1"/>
  <c r="L1932" i="2156"/>
  <c r="K1932" i="2157" s="1"/>
  <c r="L1951" i="2156"/>
  <c r="K1951" i="2157" s="1"/>
  <c r="L1576" i="2156"/>
  <c r="K1576" i="2157" s="1"/>
  <c r="L1692" i="2156"/>
  <c r="K1692" i="2157" s="1"/>
  <c r="L1811" i="2156"/>
  <c r="K1811" i="2157" s="1"/>
  <c r="L2407" i="2156"/>
  <c r="K2407" i="2157" s="1"/>
  <c r="L2515" i="2156"/>
  <c r="K2515" i="2157" s="1"/>
  <c r="L1595" i="2156"/>
  <c r="K1595" i="2157" s="1"/>
  <c r="L1638" i="2156"/>
  <c r="K1638" i="2157" s="1"/>
  <c r="L2527" i="2156"/>
  <c r="K2527" i="2157" s="1"/>
  <c r="L2459" i="2156"/>
  <c r="K2459" i="2157" s="1"/>
  <c r="L1792" i="2156"/>
  <c r="K1792" i="2157" s="1"/>
  <c r="L1630" i="2156"/>
  <c r="K1630" i="2157" s="1"/>
  <c r="L1740" i="2156"/>
  <c r="K1740" i="2157" s="1"/>
  <c r="L1722" i="2156"/>
  <c r="K1722" i="2157" s="1"/>
  <c r="L1764" i="2156"/>
  <c r="K1764" i="2157" s="1"/>
  <c r="L1804" i="2156"/>
  <c r="K1804" i="2157" s="1"/>
  <c r="L2042" i="2156"/>
  <c r="K2042" i="2157" s="1"/>
  <c r="L2425" i="2156"/>
  <c r="K2425" i="2157" s="1"/>
  <c r="L1892" i="2156"/>
  <c r="K1892" i="2157" s="1"/>
  <c r="L2085" i="2156"/>
  <c r="K2085" i="2157" s="1"/>
  <c r="L2395" i="2156"/>
  <c r="K2395" i="2157" s="1"/>
  <c r="L1983" i="2156"/>
  <c r="K1983" i="2157" s="1"/>
  <c r="L2368" i="2156"/>
  <c r="K2368" i="2157" s="1"/>
  <c r="L2007" i="2156"/>
  <c r="K2007" i="2157" s="1"/>
  <c r="L2000" i="2156"/>
  <c r="K2000" i="2157" s="1"/>
  <c r="L2524" i="2156"/>
  <c r="K2524" i="2157" s="1"/>
  <c r="L1988" i="2156"/>
  <c r="K1988" i="2157" s="1"/>
  <c r="L1679" i="2156"/>
  <c r="K1679" i="2157" s="1"/>
  <c r="L2465" i="2156"/>
  <c r="K2465" i="2157" s="1"/>
  <c r="L1888" i="2156"/>
  <c r="K1888" i="2157" s="1"/>
  <c r="L1661" i="2156"/>
  <c r="K1661" i="2157" s="1"/>
  <c r="L1956" i="2156"/>
  <c r="K1956" i="2157" s="1"/>
  <c r="L1504" i="2156"/>
  <c r="K1504" i="2157" s="1"/>
  <c r="L1961" i="2156"/>
  <c r="K1961" i="2157" s="1"/>
  <c r="H1505" i="2157"/>
  <c r="I1505" i="2157" s="1"/>
  <c r="L1505" i="2156"/>
  <c r="K1505" i="2157" s="1"/>
  <c r="L1531" i="2156"/>
  <c r="K1531" i="2157" s="1"/>
  <c r="L2012" i="2156"/>
  <c r="K2012" i="2157" s="1"/>
  <c r="L1943" i="2156"/>
  <c r="K1943" i="2157" s="1"/>
  <c r="L1780" i="2156"/>
  <c r="K1780" i="2157" s="1"/>
  <c r="L1612" i="2156"/>
  <c r="K1612" i="2157" s="1"/>
  <c r="L1884" i="2156"/>
  <c r="K1884" i="2157" s="1"/>
  <c r="L1730" i="2156"/>
  <c r="K1730" i="2157" s="1"/>
  <c r="L1675" i="2156"/>
  <c r="K1675" i="2157" s="1"/>
  <c r="L1812" i="2156"/>
  <c r="K1812" i="2157" s="1"/>
  <c r="L1584" i="2156"/>
  <c r="K1584" i="2157" s="1"/>
  <c r="L1544" i="2156"/>
  <c r="K1544" i="2157" s="1"/>
  <c r="L1980" i="2156"/>
  <c r="K1980" i="2157" s="1"/>
  <c r="L2052" i="2156"/>
  <c r="K2052" i="2157" s="1"/>
  <c r="L1664" i="2156"/>
  <c r="K1664" i="2157" s="1"/>
  <c r="L2034" i="2156"/>
  <c r="K2034" i="2157" s="1"/>
  <c r="L1592" i="2156"/>
  <c r="K1592" i="2157" s="1"/>
  <c r="L2434" i="2156"/>
  <c r="K2434" i="2157" s="1"/>
  <c r="L733" i="2156"/>
  <c r="K733" i="2157" s="1"/>
  <c r="L2487" i="2156"/>
  <c r="K2487" i="2157" s="1"/>
  <c r="H1731" i="2157"/>
  <c r="I1731" i="2157" s="1"/>
  <c r="L1731" i="2156"/>
  <c r="K1731" i="2157" s="1"/>
  <c r="H716" i="2157"/>
  <c r="I716" i="2157" s="1"/>
  <c r="L716" i="2156"/>
  <c r="K716" i="2157" s="1"/>
  <c r="H1786" i="2157"/>
  <c r="I1786" i="2157" s="1"/>
  <c r="L1786" i="2156"/>
  <c r="K1786" i="2157" s="1"/>
  <c r="L59" i="2140"/>
  <c r="AB59" i="2140" s="1"/>
  <c r="BH59" i="2140"/>
  <c r="E3558" i="2156" s="1"/>
  <c r="K2191" i="2156" s="1" a="1"/>
  <c r="K2191" i="2156" s="1"/>
  <c r="Z9" i="2139"/>
  <c r="H1748" i="2157"/>
  <c r="I1748" i="2157" s="1"/>
  <c r="L1748" i="2156"/>
  <c r="K1748" i="2157" s="1"/>
  <c r="L1716" i="2156"/>
  <c r="K1716" i="2157" s="1"/>
  <c r="L2534" i="2156"/>
  <c r="K2534" i="2157" s="1"/>
  <c r="L2482" i="2156"/>
  <c r="K2482" i="2157" s="1"/>
  <c r="L1826" i="2156"/>
  <c r="K1826" i="2157" s="1"/>
  <c r="L2493" i="2156"/>
  <c r="K2493" i="2157" s="1"/>
  <c r="H2495" i="2157"/>
  <c r="I2495" i="2157" s="1"/>
  <c r="L2495" i="2156"/>
  <c r="K2495" i="2157" s="1"/>
  <c r="L2076" i="2156"/>
  <c r="K2076" i="2157" s="1"/>
  <c r="L1891" i="2156"/>
  <c r="K1891" i="2157" s="1"/>
  <c r="L1022" i="2156"/>
  <c r="K1022" i="2157" s="1"/>
  <c r="L1756" i="2156"/>
  <c r="K1756" i="2157" s="1"/>
  <c r="L1508" i="2156"/>
  <c r="K1508" i="2157" s="1"/>
  <c r="L2385" i="2156"/>
  <c r="K2385" i="2157" s="1"/>
  <c r="BF347" i="2140"/>
  <c r="E3068" i="2156" s="1"/>
  <c r="K2442" i="2156" s="1" a="1"/>
  <c r="K2442" i="2156" s="1"/>
  <c r="BF371" i="2140"/>
  <c r="E3092" i="2156" s="1"/>
  <c r="K2019" i="2156" s="1" a="1"/>
  <c r="K2019" i="2156" s="1"/>
  <c r="BF367" i="2140"/>
  <c r="E3088" i="2156" s="1"/>
  <c r="K1987" i="2156" s="1" a="1"/>
  <c r="K1987" i="2156" s="1"/>
  <c r="L2498" i="2156"/>
  <c r="K2498" i="2157" s="1"/>
  <c r="BF343" i="2140"/>
  <c r="E3064" i="2156" s="1"/>
  <c r="K1843" i="2156" s="1" a="1"/>
  <c r="K1843" i="2156" s="1"/>
  <c r="L1645" i="2156"/>
  <c r="K1645" i="2157" s="1"/>
  <c r="L1657" i="2156"/>
  <c r="K1657" i="2157" s="1"/>
  <c r="BD387" i="2140"/>
  <c r="E2330" i="2156" s="1"/>
  <c r="BD363" i="2140"/>
  <c r="E2306" i="2156" s="1"/>
  <c r="K2472" i="2156" s="1" a="1"/>
  <c r="K2472" i="2156" s="1"/>
  <c r="L2392" i="2156"/>
  <c r="K2392" i="2157" s="1"/>
  <c r="BD307" i="2140"/>
  <c r="E2250" i="2156" s="1"/>
  <c r="K393" i="2140"/>
  <c r="AA393" i="2140" s="1"/>
  <c r="AQ393" i="2140" s="1"/>
  <c r="K389" i="2140"/>
  <c r="AA389" i="2140" s="1"/>
  <c r="K385" i="2140"/>
  <c r="AA385" i="2140" s="1"/>
  <c r="K381" i="2140"/>
  <c r="AA381" i="2140" s="1"/>
  <c r="K377" i="2140"/>
  <c r="AA377" i="2140" s="1"/>
  <c r="K373" i="2140"/>
  <c r="AA373" i="2140" s="1"/>
  <c r="K369" i="2140"/>
  <c r="AA369" i="2140" s="1"/>
  <c r="K365" i="2140"/>
  <c r="AA365" i="2140" s="1"/>
  <c r="K361" i="2140"/>
  <c r="AA361" i="2140" s="1"/>
  <c r="K357" i="2140"/>
  <c r="AA357" i="2140" s="1"/>
  <c r="K353" i="2140"/>
  <c r="AA353" i="2140" s="1"/>
  <c r="K349" i="2140"/>
  <c r="AA349" i="2140" s="1"/>
  <c r="K345" i="2140"/>
  <c r="AA345" i="2140" s="1"/>
  <c r="K341" i="2140"/>
  <c r="AA341" i="2140" s="1"/>
  <c r="K337" i="2140"/>
  <c r="AA337" i="2140" s="1"/>
  <c r="K333" i="2140"/>
  <c r="AA333" i="2140" s="1"/>
  <c r="K329" i="2140"/>
  <c r="AA329" i="2140" s="1"/>
  <c r="K325" i="2140"/>
  <c r="AA325" i="2140" s="1"/>
  <c r="K321" i="2140"/>
  <c r="AA321" i="2140" s="1"/>
  <c r="K317" i="2140"/>
  <c r="AA317" i="2140" s="1"/>
  <c r="K313" i="2140"/>
  <c r="AA313" i="2140" s="1"/>
  <c r="K309" i="2140"/>
  <c r="AA309" i="2140" s="1"/>
  <c r="K305" i="2140"/>
  <c r="AA305" i="2140" s="1"/>
  <c r="K301" i="2140"/>
  <c r="AA301" i="2140" s="1"/>
  <c r="K297" i="2140"/>
  <c r="AA297" i="2140" s="1"/>
  <c r="K293" i="2140"/>
  <c r="AA293" i="2140" s="1"/>
  <c r="K289" i="2140"/>
  <c r="AA289" i="2140" s="1"/>
  <c r="L290" i="2139"/>
  <c r="L291" i="2139"/>
  <c r="L292" i="2139"/>
  <c r="L10" i="2139"/>
  <c r="L11" i="2139"/>
  <c r="L15" i="2139"/>
  <c r="L19" i="2139"/>
  <c r="L23" i="2139"/>
  <c r="L27" i="2139"/>
  <c r="L31" i="2139"/>
  <c r="L35" i="2139"/>
  <c r="L39" i="2139"/>
  <c r="L43" i="2139"/>
  <c r="L47" i="2139"/>
  <c r="L51" i="2139"/>
  <c r="L55" i="2139"/>
  <c r="L59" i="2139"/>
  <c r="L63" i="2139"/>
  <c r="L67" i="2139"/>
  <c r="L71" i="2139"/>
  <c r="L75" i="2139"/>
  <c r="L79" i="2139"/>
  <c r="L83" i="2139"/>
  <c r="L87" i="2139"/>
  <c r="L91" i="2139"/>
  <c r="L95" i="2139"/>
  <c r="L99" i="2139"/>
  <c r="L103" i="2139"/>
  <c r="L107" i="2139"/>
  <c r="L111" i="2139"/>
  <c r="L115" i="2139"/>
  <c r="L119" i="2139"/>
  <c r="L123" i="2139"/>
  <c r="L127" i="2139"/>
  <c r="L131" i="2139"/>
  <c r="L135" i="2139"/>
  <c r="L139" i="2139"/>
  <c r="L143" i="2139"/>
  <c r="L147" i="2139"/>
  <c r="L151" i="2139"/>
  <c r="L155" i="2139"/>
  <c r="L159" i="2139"/>
  <c r="L163" i="2139"/>
  <c r="L167" i="2139"/>
  <c r="L171" i="2139"/>
  <c r="L175" i="2139"/>
  <c r="L179" i="2139"/>
  <c r="L183" i="2139"/>
  <c r="L187" i="2139"/>
  <c r="L191" i="2139"/>
  <c r="L195" i="2139"/>
  <c r="L199" i="2139"/>
  <c r="L203" i="2139"/>
  <c r="L207" i="2139"/>
  <c r="L211" i="2139"/>
  <c r="L215" i="2139"/>
  <c r="L219" i="2139"/>
  <c r="L223" i="2139"/>
  <c r="L227" i="2139"/>
  <c r="L231" i="2139"/>
  <c r="L235" i="2139"/>
  <c r="L239" i="2139"/>
  <c r="L243" i="2139"/>
  <c r="L247" i="2139"/>
  <c r="L251" i="2139"/>
  <c r="L255" i="2139"/>
  <c r="L259" i="2139"/>
  <c r="L263" i="2139"/>
  <c r="L267" i="2139"/>
  <c r="L271" i="2139"/>
  <c r="L275" i="2139"/>
  <c r="L279" i="2139"/>
  <c r="L283" i="2139"/>
  <c r="L287" i="2139"/>
  <c r="L296" i="2139"/>
  <c r="L300" i="2139"/>
  <c r="L304" i="2139"/>
  <c r="L308" i="2139"/>
  <c r="L312" i="2139"/>
  <c r="L316" i="2139"/>
  <c r="L320" i="2139"/>
  <c r="L324" i="2139"/>
  <c r="L328" i="2139"/>
  <c r="L332" i="2139"/>
  <c r="L336" i="2139"/>
  <c r="L340" i="2139"/>
  <c r="L344" i="2139"/>
  <c r="L348" i="2139"/>
  <c r="L352" i="2139"/>
  <c r="L356" i="2139"/>
  <c r="L360" i="2139"/>
  <c r="L364" i="2139"/>
  <c r="L368" i="2139"/>
  <c r="L372" i="2139"/>
  <c r="L376" i="2139"/>
  <c r="L380" i="2139"/>
  <c r="L384" i="2139"/>
  <c r="L388" i="2139"/>
  <c r="L392" i="2139"/>
  <c r="L396" i="2139"/>
  <c r="L14" i="2139"/>
  <c r="L18" i="2139"/>
  <c r="L22" i="2139"/>
  <c r="L26" i="2139"/>
  <c r="L30" i="2139"/>
  <c r="L34" i="2139"/>
  <c r="L38" i="2139"/>
  <c r="L42" i="2139"/>
  <c r="L46" i="2139"/>
  <c r="L50" i="2139"/>
  <c r="L54" i="2139"/>
  <c r="L58" i="2139"/>
  <c r="L62" i="2139"/>
  <c r="L66" i="2139"/>
  <c r="L70" i="2139"/>
  <c r="L74" i="2139"/>
  <c r="L78" i="2139"/>
  <c r="L82" i="2139"/>
  <c r="L86" i="2139"/>
  <c r="L90" i="2139"/>
  <c r="L94" i="2139"/>
  <c r="L98" i="2139"/>
  <c r="L102" i="2139"/>
  <c r="L106" i="2139"/>
  <c r="L110" i="2139"/>
  <c r="L114" i="2139"/>
  <c r="L118" i="2139"/>
  <c r="L122" i="2139"/>
  <c r="L126" i="2139"/>
  <c r="L130" i="2139"/>
  <c r="L134" i="2139"/>
  <c r="L138" i="2139"/>
  <c r="L142" i="2139"/>
  <c r="L146" i="2139"/>
  <c r="L150" i="2139"/>
  <c r="L154" i="2139"/>
  <c r="L158" i="2139"/>
  <c r="L162" i="2139"/>
  <c r="L166" i="2139"/>
  <c r="L170" i="2139"/>
  <c r="L174" i="2139"/>
  <c r="L178" i="2139"/>
  <c r="L182" i="2139"/>
  <c r="L186" i="2139"/>
  <c r="L190" i="2139"/>
  <c r="L194" i="2139"/>
  <c r="L198" i="2139"/>
  <c r="L202" i="2139"/>
  <c r="L206" i="2139"/>
  <c r="L210" i="2139"/>
  <c r="L214" i="2139"/>
  <c r="L218" i="2139"/>
  <c r="L222" i="2139"/>
  <c r="L226" i="2139"/>
  <c r="L230" i="2139"/>
  <c r="L234" i="2139"/>
  <c r="L238" i="2139"/>
  <c r="L242" i="2139"/>
  <c r="L246" i="2139"/>
  <c r="L250" i="2139"/>
  <c r="L254" i="2139"/>
  <c r="L258" i="2139"/>
  <c r="L262" i="2139"/>
  <c r="L266" i="2139"/>
  <c r="L270" i="2139"/>
  <c r="L274" i="2139"/>
  <c r="L278" i="2139"/>
  <c r="L282" i="2139"/>
  <c r="L286" i="2139"/>
  <c r="L295" i="2139"/>
  <c r="L299" i="2139"/>
  <c r="L303" i="2139"/>
  <c r="L307" i="2139"/>
  <c r="L311" i="2139"/>
  <c r="L315" i="2139"/>
  <c r="L319" i="2139"/>
  <c r="L323" i="2139"/>
  <c r="L327" i="2139"/>
  <c r="L331" i="2139"/>
  <c r="L335" i="2139"/>
  <c r="L339" i="2139"/>
  <c r="L343" i="2139"/>
  <c r="L347" i="2139"/>
  <c r="L351" i="2139"/>
  <c r="L355" i="2139"/>
  <c r="L359" i="2139"/>
  <c r="L363" i="2139"/>
  <c r="L367" i="2139"/>
  <c r="L371" i="2139"/>
  <c r="L375" i="2139"/>
  <c r="L379" i="2139"/>
  <c r="L383" i="2139"/>
  <c r="L387" i="2139"/>
  <c r="L391" i="2139"/>
  <c r="L395" i="2139"/>
  <c r="Q397" i="2139"/>
  <c r="J392" i="2162" s="1"/>
  <c r="Z392" i="2162" s="1"/>
  <c r="AP392" i="2162" s="1"/>
  <c r="Q393" i="2139"/>
  <c r="J388" i="2162" s="1"/>
  <c r="Z388" i="2162" s="1"/>
  <c r="AP388" i="2162" s="1"/>
  <c r="Q389" i="2139"/>
  <c r="BF384" i="2162" s="1"/>
  <c r="Q385" i="2139"/>
  <c r="Q381" i="2139"/>
  <c r="BF376" i="2162" s="1"/>
  <c r="Q377" i="2139"/>
  <c r="J372" i="2162" s="1"/>
  <c r="Z372" i="2162" s="1"/>
  <c r="AP372" i="2162" s="1"/>
  <c r="Q373" i="2139"/>
  <c r="BF368" i="2162" s="1"/>
  <c r="Q369" i="2139"/>
  <c r="Q365" i="2139"/>
  <c r="J360" i="2162" s="1"/>
  <c r="Z360" i="2162" s="1"/>
  <c r="AP360" i="2162" s="1"/>
  <c r="Q361" i="2139"/>
  <c r="J356" i="2162" s="1"/>
  <c r="Z356" i="2162" s="1"/>
  <c r="AP356" i="2162" s="1"/>
  <c r="Q357" i="2139"/>
  <c r="J352" i="2162" s="1"/>
  <c r="Z352" i="2162" s="1"/>
  <c r="AP352" i="2162" s="1"/>
  <c r="Q353" i="2139"/>
  <c r="Q349" i="2139"/>
  <c r="BF344" i="2162" s="1"/>
  <c r="Q345" i="2139"/>
  <c r="J340" i="2162" s="1"/>
  <c r="Z340" i="2162" s="1"/>
  <c r="AP340" i="2162" s="1"/>
  <c r="Q341" i="2139"/>
  <c r="J336" i="2162" s="1"/>
  <c r="Z336" i="2162" s="1"/>
  <c r="AP336" i="2162" s="1"/>
  <c r="Q337" i="2139"/>
  <c r="Q333" i="2139"/>
  <c r="J328" i="2162" s="1"/>
  <c r="Z328" i="2162" s="1"/>
  <c r="AP328" i="2162" s="1"/>
  <c r="Q329" i="2139"/>
  <c r="BF324" i="2162" s="1"/>
  <c r="Q325" i="2139"/>
  <c r="BF320" i="2162" s="1"/>
  <c r="Q321" i="2139"/>
  <c r="Q317" i="2139"/>
  <c r="BF312" i="2162" s="1"/>
  <c r="Q313" i="2139"/>
  <c r="BF308" i="2162" s="1"/>
  <c r="Q309" i="2139"/>
  <c r="BF304" i="2162" s="1"/>
  <c r="Q305" i="2139"/>
  <c r="Q301" i="2139"/>
  <c r="BF296" i="2162" s="1"/>
  <c r="Q297" i="2139"/>
  <c r="BF292" i="2162" s="1"/>
  <c r="Q293" i="2139"/>
  <c r="J288" i="2162" s="1"/>
  <c r="Z288" i="2162" s="1"/>
  <c r="AP288" i="2162" s="1"/>
  <c r="P394" i="2139"/>
  <c r="BE389" i="2140" s="1"/>
  <c r="E2721" i="2156" s="1"/>
  <c r="I385" i="2140"/>
  <c r="Y385" i="2140" s="1"/>
  <c r="P383" i="2139"/>
  <c r="P378" i="2139"/>
  <c r="BE373" i="2140" s="1"/>
  <c r="E2705" i="2156" s="1"/>
  <c r="K2024" i="2156" s="1" a="1"/>
  <c r="K2024" i="2156" s="1"/>
  <c r="I369" i="2140"/>
  <c r="Y369" i="2140" s="1"/>
  <c r="P367" i="2139"/>
  <c r="P362" i="2139"/>
  <c r="BE357" i="2140" s="1"/>
  <c r="E2689" i="2156" s="1"/>
  <c r="K2454" i="2156" s="1" a="1"/>
  <c r="K2454" i="2156" s="1"/>
  <c r="I353" i="2140"/>
  <c r="Y353" i="2140" s="1"/>
  <c r="P351" i="2139"/>
  <c r="P346" i="2139"/>
  <c r="BE341" i="2140" s="1"/>
  <c r="E2673" i="2156" s="1"/>
  <c r="K1824" i="2156" s="1" a="1"/>
  <c r="K1824" i="2156" s="1"/>
  <c r="I337" i="2140"/>
  <c r="Y337" i="2140" s="1"/>
  <c r="P335" i="2139"/>
  <c r="P330" i="2139"/>
  <c r="BE325" i="2140" s="1"/>
  <c r="E2657" i="2156" s="1"/>
  <c r="K1696" i="2156" s="1" a="1"/>
  <c r="K1696" i="2156" s="1"/>
  <c r="I321" i="2140"/>
  <c r="Y321" i="2140" s="1"/>
  <c r="P319" i="2139"/>
  <c r="P314" i="2139"/>
  <c r="BE309" i="2140" s="1"/>
  <c r="E2641" i="2156" s="1"/>
  <c r="I305" i="2140"/>
  <c r="Y305" i="2140" s="1"/>
  <c r="P303" i="2139"/>
  <c r="P298" i="2139"/>
  <c r="BE293" i="2140" s="1"/>
  <c r="E2625" i="2156" s="1"/>
  <c r="K1556" i="2156" s="1" a="1"/>
  <c r="K1556" i="2156" s="1"/>
  <c r="I289" i="2140"/>
  <c r="Y289" i="2140" s="1"/>
  <c r="P72" i="2139"/>
  <c r="I397" i="2139"/>
  <c r="I388" i="2139"/>
  <c r="I381" i="2139"/>
  <c r="I372" i="2139"/>
  <c r="I365" i="2139"/>
  <c r="I356" i="2139"/>
  <c r="I349" i="2139"/>
  <c r="I340" i="2139"/>
  <c r="I333" i="2139"/>
  <c r="I324" i="2139"/>
  <c r="I317" i="2139"/>
  <c r="I308" i="2139"/>
  <c r="I301" i="2139"/>
  <c r="I288" i="2139"/>
  <c r="I280" i="2139"/>
  <c r="I272" i="2139"/>
  <c r="I264" i="2139"/>
  <c r="I256" i="2139"/>
  <c r="I248" i="2139"/>
  <c r="I240" i="2139"/>
  <c r="I232" i="2139"/>
  <c r="I224" i="2139"/>
  <c r="I216" i="2139"/>
  <c r="I208" i="2139"/>
  <c r="I200" i="2139"/>
  <c r="I192" i="2139"/>
  <c r="I184" i="2139"/>
  <c r="I176" i="2139"/>
  <c r="I168" i="2139"/>
  <c r="I160" i="2139"/>
  <c r="I152" i="2139"/>
  <c r="I144" i="2139"/>
  <c r="I136" i="2139"/>
  <c r="I128" i="2139"/>
  <c r="I120" i="2139"/>
  <c r="I112" i="2139"/>
  <c r="I104" i="2139"/>
  <c r="I96" i="2139"/>
  <c r="I88" i="2139"/>
  <c r="I80" i="2139"/>
  <c r="I72" i="2139"/>
  <c r="I64" i="2139"/>
  <c r="I56" i="2139"/>
  <c r="I48" i="2139"/>
  <c r="I40" i="2139"/>
  <c r="I32" i="2139"/>
  <c r="I24" i="2139"/>
  <c r="I16" i="2139"/>
  <c r="H398" i="2139"/>
  <c r="H390" i="2139"/>
  <c r="H382" i="2139"/>
  <c r="H374" i="2139"/>
  <c r="H366" i="2139"/>
  <c r="H358" i="2139"/>
  <c r="H350" i="2139"/>
  <c r="H342" i="2139"/>
  <c r="H334" i="2139"/>
  <c r="H326" i="2139"/>
  <c r="H318" i="2139"/>
  <c r="H310" i="2139"/>
  <c r="H302" i="2139"/>
  <c r="H294" i="2139"/>
  <c r="H289" i="2139"/>
  <c r="H281" i="2139"/>
  <c r="H273" i="2139"/>
  <c r="H261" i="2139"/>
  <c r="H243" i="2139"/>
  <c r="H236" i="2139"/>
  <c r="H229" i="2139"/>
  <c r="H211" i="2139"/>
  <c r="H204" i="2139"/>
  <c r="H197" i="2139"/>
  <c r="H179" i="2139"/>
  <c r="H172" i="2139"/>
  <c r="H165" i="2139"/>
  <c r="H147" i="2139"/>
  <c r="H140" i="2139"/>
  <c r="H133" i="2139"/>
  <c r="H115" i="2139"/>
  <c r="H108" i="2139"/>
  <c r="H101" i="2139"/>
  <c r="H83" i="2139"/>
  <c r="H76" i="2139"/>
  <c r="H69" i="2139"/>
  <c r="H51" i="2139"/>
  <c r="H44" i="2139"/>
  <c r="H37" i="2139"/>
  <c r="H19" i="2139"/>
  <c r="H12" i="2139"/>
  <c r="E370" i="2140"/>
  <c r="U370" i="2140" s="1"/>
  <c r="E361" i="2140"/>
  <c r="U361" i="2140" s="1"/>
  <c r="L1636" i="2156"/>
  <c r="K1636" i="2157" s="1"/>
  <c r="L1575" i="2156"/>
  <c r="K1575" i="2157" s="1"/>
  <c r="L2027" i="2156"/>
  <c r="K2027" i="2157" s="1"/>
  <c r="L2474" i="2156"/>
  <c r="K2474" i="2157" s="1"/>
  <c r="L1626" i="2156"/>
  <c r="K1626" i="2157" s="1"/>
  <c r="L2043" i="2156"/>
  <c r="K2043" i="2157" s="1"/>
  <c r="L2461" i="2156"/>
  <c r="K2461" i="2157" s="1"/>
  <c r="L455" i="2156"/>
  <c r="K455" i="2157" s="1"/>
  <c r="L2478" i="2156"/>
  <c r="K2478" i="2157" s="1"/>
  <c r="L2502" i="2156"/>
  <c r="K2502" i="2157" s="1"/>
  <c r="M126" i="2140"/>
  <c r="AC126" i="2140" s="1"/>
  <c r="BI126" i="2140"/>
  <c r="E4014" i="2156" s="1"/>
  <c r="K1023" i="2156" s="1" a="1"/>
  <c r="K1023" i="2156" s="1"/>
  <c r="H371" i="2140"/>
  <c r="X371" i="2140" s="1"/>
  <c r="BD371" i="2140"/>
  <c r="E2314" i="2156" s="1"/>
  <c r="K2017" i="2156" s="1" a="1"/>
  <c r="K2017" i="2156" s="1"/>
  <c r="H291" i="2140"/>
  <c r="X291" i="2140" s="1"/>
  <c r="BD291" i="2140"/>
  <c r="E2234" i="2156" s="1"/>
  <c r="K1542" i="2156" s="1" a="1"/>
  <c r="K1542" i="2156" s="1"/>
  <c r="V131" i="2139"/>
  <c r="L1755" i="2156"/>
  <c r="K1755" i="2157" s="1"/>
  <c r="L1924" i="2156"/>
  <c r="K1924" i="2157" s="1"/>
  <c r="L2071" i="2156"/>
  <c r="K2071" i="2157" s="1"/>
  <c r="L2501" i="2156"/>
  <c r="K2501" i="2157" s="1"/>
  <c r="H1518" i="2157"/>
  <c r="I1518" i="2157" s="1"/>
  <c r="L1518" i="2156"/>
  <c r="K1518" i="2157" s="1"/>
  <c r="L1029" i="2156"/>
  <c r="K1029" i="2157" s="1"/>
  <c r="AH68" i="2139"/>
  <c r="Q10" i="2139"/>
  <c r="BF5" i="2162" s="1"/>
  <c r="Q11" i="2139"/>
  <c r="BF6" i="2140" s="1"/>
  <c r="E2727" i="2156" s="1"/>
  <c r="Q12" i="2139"/>
  <c r="BF7" i="2162" s="1"/>
  <c r="Q13" i="2139"/>
  <c r="BF8" i="2140" s="1"/>
  <c r="E2729" i="2156" s="1"/>
  <c r="Q14" i="2139"/>
  <c r="Q15" i="2139"/>
  <c r="BF10" i="2140" s="1"/>
  <c r="E2731" i="2156" s="1"/>
  <c r="Q16" i="2139"/>
  <c r="J11" i="2162" s="1"/>
  <c r="Z11" i="2162" s="1"/>
  <c r="AP11" i="2162" s="1"/>
  <c r="Q17" i="2139"/>
  <c r="BF12" i="2140" s="1"/>
  <c r="E2733" i="2156" s="1"/>
  <c r="Q18" i="2139"/>
  <c r="Q19" i="2139"/>
  <c r="BF14" i="2140" s="1"/>
  <c r="E2735" i="2156" s="1"/>
  <c r="Q20" i="2139"/>
  <c r="J15" i="2162" s="1"/>
  <c r="Z15" i="2162" s="1"/>
  <c r="AP15" i="2162" s="1"/>
  <c r="Q21" i="2139"/>
  <c r="BF16" i="2140" s="1"/>
  <c r="E2737" i="2156" s="1"/>
  <c r="Q22" i="2139"/>
  <c r="Q23" i="2139"/>
  <c r="BF18" i="2140" s="1"/>
  <c r="E2739" i="2156" s="1"/>
  <c r="K36" i="2156" s="1" a="1"/>
  <c r="K36" i="2156" s="1"/>
  <c r="Q24" i="2139"/>
  <c r="BF19" i="2162" s="1"/>
  <c r="Q25" i="2139"/>
  <c r="BF20" i="2140" s="1"/>
  <c r="E2741" i="2156" s="1"/>
  <c r="Q26" i="2139"/>
  <c r="Q27" i="2139"/>
  <c r="BF22" i="2140" s="1"/>
  <c r="E2743" i="2156" s="1"/>
  <c r="Q28" i="2139"/>
  <c r="BF23" i="2162" s="1"/>
  <c r="Q29" i="2139"/>
  <c r="BF24" i="2140" s="1"/>
  <c r="E2745" i="2156" s="1"/>
  <c r="Q30" i="2139"/>
  <c r="Q31" i="2139"/>
  <c r="BF26" i="2140" s="1"/>
  <c r="E2747" i="2156" s="1"/>
  <c r="K57" i="2156" s="1" a="1"/>
  <c r="K57" i="2156" s="1"/>
  <c r="Q32" i="2139"/>
  <c r="BF27" i="2162" s="1"/>
  <c r="Q33" i="2139"/>
  <c r="BF28" i="2140" s="1"/>
  <c r="E2749" i="2156" s="1"/>
  <c r="Q34" i="2139"/>
  <c r="Q35" i="2139"/>
  <c r="BF30" i="2140" s="1"/>
  <c r="E2751" i="2156" s="1"/>
  <c r="K77" i="2156" s="1" a="1"/>
  <c r="K77" i="2156" s="1"/>
  <c r="Q36" i="2139"/>
  <c r="BF31" i="2162" s="1"/>
  <c r="Q37" i="2139"/>
  <c r="BF32" i="2140" s="1"/>
  <c r="E2753" i="2156" s="1"/>
  <c r="K94" i="2156" s="1" a="1"/>
  <c r="K94" i="2156" s="1"/>
  <c r="Q38" i="2139"/>
  <c r="Q39" i="2139"/>
  <c r="BF34" i="2140" s="1"/>
  <c r="E2755" i="2156" s="1"/>
  <c r="K109" i="2156" s="1" a="1"/>
  <c r="K109" i="2156" s="1"/>
  <c r="Q40" i="2139"/>
  <c r="BF35" i="2162" s="1"/>
  <c r="Q41" i="2139"/>
  <c r="BF36" i="2140" s="1"/>
  <c r="E2757" i="2156" s="1"/>
  <c r="K2120" i="2156" s="1" a="1"/>
  <c r="K2120" i="2156" s="1"/>
  <c r="Q42" i="2139"/>
  <c r="Q43" i="2139"/>
  <c r="BF38" i="2140" s="1"/>
  <c r="E2759" i="2156" s="1"/>
  <c r="K125" i="2156" s="1" a="1"/>
  <c r="K125" i="2156" s="1"/>
  <c r="Q44" i="2139"/>
  <c r="BF39" i="2162" s="1"/>
  <c r="Q45" i="2139"/>
  <c r="BF40" i="2140" s="1"/>
  <c r="E2761" i="2156" s="1"/>
  <c r="K2136" i="2156" s="1" a="1"/>
  <c r="K2136" i="2156" s="1"/>
  <c r="Q46" i="2139"/>
  <c r="Q47" i="2139"/>
  <c r="BF42" i="2140" s="1"/>
  <c r="E2763" i="2156" s="1"/>
  <c r="Q48" i="2139"/>
  <c r="BF43" i="2162" s="1"/>
  <c r="Q49" i="2139"/>
  <c r="BF44" i="2140" s="1"/>
  <c r="E2765" i="2156" s="1"/>
  <c r="K2176" i="2156" s="1" a="1"/>
  <c r="K2176" i="2156" s="1"/>
  <c r="Q50" i="2139"/>
  <c r="Q51" i="2139"/>
  <c r="BF46" i="2140" s="1"/>
  <c r="E2767" i="2156" s="1"/>
  <c r="K642" i="2156" s="1" a="1"/>
  <c r="K642" i="2156" s="1"/>
  <c r="Q52" i="2139"/>
  <c r="J47" i="2162" s="1"/>
  <c r="Z47" i="2162" s="1"/>
  <c r="AP47" i="2162" s="1"/>
  <c r="Q53" i="2139"/>
  <c r="BF48" i="2140" s="1"/>
  <c r="E2769" i="2156" s="1"/>
  <c r="K653" i="2156" s="1" a="1"/>
  <c r="K653" i="2156" s="1"/>
  <c r="Q54" i="2139"/>
  <c r="Q55" i="2139"/>
  <c r="BF50" i="2140" s="1"/>
  <c r="E2771" i="2156" s="1"/>
  <c r="Q56" i="2139"/>
  <c r="J51" i="2162" s="1"/>
  <c r="Z51" i="2162" s="1"/>
  <c r="AP51" i="2162" s="1"/>
  <c r="Q57" i="2139"/>
  <c r="BF52" i="2140" s="1"/>
  <c r="E2773" i="2156" s="1"/>
  <c r="K670" i="2156" s="1" a="1"/>
  <c r="K670" i="2156" s="1"/>
  <c r="Q58" i="2139"/>
  <c r="Q59" i="2139"/>
  <c r="BF54" i="2140" s="1"/>
  <c r="E2775" i="2156" s="1"/>
  <c r="Q60" i="2139"/>
  <c r="J55" i="2162" s="1"/>
  <c r="Z55" i="2162" s="1"/>
  <c r="AP55" i="2162" s="1"/>
  <c r="Q61" i="2139"/>
  <c r="BF56" i="2140" s="1"/>
  <c r="E2777" i="2156" s="1"/>
  <c r="Q62" i="2139"/>
  <c r="Q63" i="2139"/>
  <c r="BF58" i="2140" s="1"/>
  <c r="E2779" i="2156" s="1"/>
  <c r="Q64" i="2139"/>
  <c r="J59" i="2162" s="1"/>
  <c r="Z59" i="2162" s="1"/>
  <c r="AP59" i="2162" s="1"/>
  <c r="Q65" i="2139"/>
  <c r="BF60" i="2140" s="1"/>
  <c r="E2781" i="2156" s="1"/>
  <c r="Q66" i="2139"/>
  <c r="Q67" i="2139"/>
  <c r="BF62" i="2140" s="1"/>
  <c r="E2783" i="2156" s="1"/>
  <c r="K703" i="2156" s="1" a="1"/>
  <c r="K703" i="2156" s="1"/>
  <c r="Q68" i="2139"/>
  <c r="J63" i="2162" s="1"/>
  <c r="Z63" i="2162" s="1"/>
  <c r="AP63" i="2162" s="1"/>
  <c r="Q69" i="2139"/>
  <c r="BF64" i="2140" s="1"/>
  <c r="E2785" i="2156" s="1"/>
  <c r="Q70" i="2139"/>
  <c r="Q71" i="2139"/>
  <c r="BF66" i="2140" s="1"/>
  <c r="E2787" i="2156" s="1"/>
  <c r="K729" i="2156" s="1" a="1"/>
  <c r="K729" i="2156" s="1"/>
  <c r="Q72" i="2139"/>
  <c r="J67" i="2162" s="1"/>
  <c r="Z67" i="2162" s="1"/>
  <c r="AP67" i="2162" s="1"/>
  <c r="Q73" i="2139"/>
  <c r="BF68" i="2140" s="1"/>
  <c r="E2789" i="2156" s="1"/>
  <c r="Q74" i="2139"/>
  <c r="Q75" i="2139"/>
  <c r="BF70" i="2140" s="1"/>
  <c r="E2791" i="2156" s="1"/>
  <c r="K2211" i="2156" s="1" a="1"/>
  <c r="K2211" i="2156" s="1"/>
  <c r="Q76" i="2139"/>
  <c r="BF71" i="2162" s="1"/>
  <c r="Q77" i="2139"/>
  <c r="BF72" i="2140" s="1"/>
  <c r="E2793" i="2156" s="1"/>
  <c r="K757" i="2156" s="1" a="1"/>
  <c r="K757" i="2156" s="1"/>
  <c r="Q78" i="2139"/>
  <c r="Q79" i="2139"/>
  <c r="BF74" i="2140" s="1"/>
  <c r="E2795" i="2156" s="1"/>
  <c r="K774" i="2156" s="1" a="1"/>
  <c r="K774" i="2156" s="1"/>
  <c r="Q80" i="2139"/>
  <c r="BF75" i="2162" s="1"/>
  <c r="Q81" i="2139"/>
  <c r="BF76" i="2140" s="1"/>
  <c r="E2797" i="2156" s="1"/>
  <c r="Q82" i="2139"/>
  <c r="Q83" i="2139"/>
  <c r="BF78" i="2140" s="1"/>
  <c r="E2799" i="2156" s="1"/>
  <c r="K801" i="2156" s="1" a="1"/>
  <c r="K801" i="2156" s="1"/>
  <c r="Q84" i="2139"/>
  <c r="BF79" i="2162" s="1"/>
  <c r="Q85" i="2139"/>
  <c r="BF80" i="2140" s="1"/>
  <c r="E2801" i="2156" s="1"/>
  <c r="K817" i="2156" s="1" a="1"/>
  <c r="K817" i="2156" s="1"/>
  <c r="Q86" i="2139"/>
  <c r="Q87" i="2139"/>
  <c r="BF82" i="2140" s="1"/>
  <c r="E2803" i="2156" s="1"/>
  <c r="K2220" i="2156" s="1" a="1"/>
  <c r="K2220" i="2156" s="1"/>
  <c r="Q88" i="2139"/>
  <c r="J83" i="2162" s="1"/>
  <c r="Z83" i="2162" s="1"/>
  <c r="AP83" i="2162" s="1"/>
  <c r="Q89" i="2139"/>
  <c r="BF84" i="2140" s="1"/>
  <c r="E2805" i="2156" s="1"/>
  <c r="Q90" i="2139"/>
  <c r="Q91" i="2139"/>
  <c r="BF86" i="2140" s="1"/>
  <c r="E2807" i="2156" s="1"/>
  <c r="K839" i="2156" s="1" a="1"/>
  <c r="K839" i="2156" s="1"/>
  <c r="Q92" i="2139"/>
  <c r="J87" i="2162" s="1"/>
  <c r="Z87" i="2162" s="1"/>
  <c r="AP87" i="2162" s="1"/>
  <c r="Q93" i="2139"/>
  <c r="BF88" i="2140" s="1"/>
  <c r="E2809" i="2156" s="1"/>
  <c r="K847" i="2156" s="1" a="1"/>
  <c r="K847" i="2156" s="1"/>
  <c r="Q94" i="2139"/>
  <c r="Q95" i="2139"/>
  <c r="BF90" i="2140" s="1"/>
  <c r="E2811" i="2156" s="1"/>
  <c r="K863" i="2156" s="1" a="1"/>
  <c r="K863" i="2156" s="1"/>
  <c r="Q96" i="2139"/>
  <c r="J91" i="2162" s="1"/>
  <c r="Z91" i="2162" s="1"/>
  <c r="AP91" i="2162" s="1"/>
  <c r="Q97" i="2139"/>
  <c r="BF92" i="2140" s="1"/>
  <c r="E2813" i="2156" s="1"/>
  <c r="K2239" i="2156" s="1" a="1"/>
  <c r="K2239" i="2156" s="1"/>
  <c r="Q98" i="2139"/>
  <c r="Q99" i="2139"/>
  <c r="BF94" i="2140" s="1"/>
  <c r="E2815" i="2156" s="1"/>
  <c r="K882" i="2156" s="1" a="1"/>
  <c r="K882" i="2156" s="1"/>
  <c r="Q100" i="2139"/>
  <c r="J95" i="2162" s="1"/>
  <c r="Z95" i="2162" s="1"/>
  <c r="AP95" i="2162" s="1"/>
  <c r="Q101" i="2139"/>
  <c r="BF96" i="2140" s="1"/>
  <c r="E2817" i="2156" s="1"/>
  <c r="K890" i="2156" s="1" a="1"/>
  <c r="K890" i="2156" s="1"/>
  <c r="Q102" i="2139"/>
  <c r="Q103" i="2139"/>
  <c r="BF98" i="2140" s="1"/>
  <c r="E2819" i="2156" s="1"/>
  <c r="K900" i="2156" s="1" a="1"/>
  <c r="K900" i="2156" s="1"/>
  <c r="Q104" i="2139"/>
  <c r="J99" i="2162" s="1"/>
  <c r="Z99" i="2162" s="1"/>
  <c r="AP99" i="2162" s="1"/>
  <c r="Q105" i="2139"/>
  <c r="BF100" i="2140" s="1"/>
  <c r="E2821" i="2156" s="1"/>
  <c r="K909" i="2156" s="1" a="1"/>
  <c r="K909" i="2156" s="1"/>
  <c r="Q106" i="2139"/>
  <c r="Q107" i="2139"/>
  <c r="BF102" i="2140" s="1"/>
  <c r="E2823" i="2156" s="1"/>
  <c r="Q108" i="2139"/>
  <c r="J103" i="2162" s="1"/>
  <c r="Z103" i="2162" s="1"/>
  <c r="AP103" i="2162" s="1"/>
  <c r="Q109" i="2139"/>
  <c r="BF104" i="2140" s="1"/>
  <c r="E2825" i="2156" s="1"/>
  <c r="K928" i="2156" s="1" a="1"/>
  <c r="K928" i="2156" s="1"/>
  <c r="Q110" i="2139"/>
  <c r="Q111" i="2139"/>
  <c r="BF106" i="2140" s="1"/>
  <c r="E2827" i="2156" s="1"/>
  <c r="K936" i="2156" s="1" a="1"/>
  <c r="K936" i="2156" s="1"/>
  <c r="Q112" i="2139"/>
  <c r="J107" i="2162" s="1"/>
  <c r="Z107" i="2162" s="1"/>
  <c r="AP107" i="2162" s="1"/>
  <c r="Q113" i="2139"/>
  <c r="BF108" i="2140" s="1"/>
  <c r="E2829" i="2156" s="1"/>
  <c r="K947" i="2156" s="1" a="1"/>
  <c r="K947" i="2156" s="1"/>
  <c r="Q114" i="2139"/>
  <c r="Q115" i="2139"/>
  <c r="BF110" i="2140" s="1"/>
  <c r="E2831" i="2156" s="1"/>
  <c r="K2274" i="2156" s="1" a="1"/>
  <c r="K2274" i="2156" s="1"/>
  <c r="Q116" i="2139"/>
  <c r="J111" i="2162" s="1"/>
  <c r="Z111" i="2162" s="1"/>
  <c r="AP111" i="2162" s="1"/>
  <c r="Q117" i="2139"/>
  <c r="BF112" i="2140" s="1"/>
  <c r="E2833" i="2156" s="1"/>
  <c r="K971" i="2156" s="1" a="1"/>
  <c r="K971" i="2156" s="1"/>
  <c r="Q118" i="2139"/>
  <c r="Q119" i="2139"/>
  <c r="BF114" i="2140" s="1"/>
  <c r="E2835" i="2156" s="1"/>
  <c r="K2282" i="2156" s="1" a="1"/>
  <c r="K2282" i="2156" s="1"/>
  <c r="Q120" i="2139"/>
  <c r="J115" i="2162" s="1"/>
  <c r="Z115" i="2162" s="1"/>
  <c r="AP115" i="2162" s="1"/>
  <c r="Q121" i="2139"/>
  <c r="BF116" i="2140" s="1"/>
  <c r="E2837" i="2156" s="1"/>
  <c r="Q122" i="2139"/>
  <c r="Q123" i="2139"/>
  <c r="BF118" i="2140" s="1"/>
  <c r="E2839" i="2156" s="1"/>
  <c r="Q124" i="2139"/>
  <c r="J119" i="2162" s="1"/>
  <c r="Z119" i="2162" s="1"/>
  <c r="AP119" i="2162" s="1"/>
  <c r="Q125" i="2139"/>
  <c r="BF120" i="2140" s="1"/>
  <c r="E2841" i="2156" s="1"/>
  <c r="K2293" i="2156" s="1" a="1"/>
  <c r="K2293" i="2156" s="1"/>
  <c r="Q126" i="2139"/>
  <c r="Q127" i="2139"/>
  <c r="BF122" i="2140" s="1"/>
  <c r="E2843" i="2156" s="1"/>
  <c r="K1001" i="2156" s="1" a="1"/>
  <c r="K1001" i="2156" s="1"/>
  <c r="Q128" i="2139"/>
  <c r="J123" i="2162" s="1"/>
  <c r="Z123" i="2162" s="1"/>
  <c r="AP123" i="2162" s="1"/>
  <c r="Q129" i="2139"/>
  <c r="BF124" i="2140" s="1"/>
  <c r="E2845" i="2156" s="1"/>
  <c r="K1017" i="2156" s="1" a="1"/>
  <c r="K1017" i="2156" s="1"/>
  <c r="Q130" i="2139"/>
  <c r="Q131" i="2139"/>
  <c r="BF126" i="2140" s="1"/>
  <c r="E2847" i="2156" s="1"/>
  <c r="K1033" i="2156" s="1" a="1"/>
  <c r="K1033" i="2156" s="1"/>
  <c r="Q132" i="2139"/>
  <c r="BF127" i="2162" s="1"/>
  <c r="Q133" i="2139"/>
  <c r="BF128" i="2140" s="1"/>
  <c r="E2849" i="2156" s="1"/>
  <c r="K1048" i="2156" s="1" a="1"/>
  <c r="K1048" i="2156" s="1"/>
  <c r="Q134" i="2139"/>
  <c r="Q135" i="2139"/>
  <c r="BF130" i="2140" s="1"/>
  <c r="E2851" i="2156" s="1"/>
  <c r="Q136" i="2139"/>
  <c r="BF131" i="2162" s="1"/>
  <c r="Q137" i="2139"/>
  <c r="BF132" i="2140" s="1"/>
  <c r="E2853" i="2156" s="1"/>
  <c r="Q138" i="2139"/>
  <c r="Q139" i="2139"/>
  <c r="BF134" i="2140" s="1"/>
  <c r="E2855" i="2156" s="1"/>
  <c r="K1082" i="2156" s="1" a="1"/>
  <c r="K1082" i="2156" s="1"/>
  <c r="Q140" i="2139"/>
  <c r="BF135" i="2162" s="1"/>
  <c r="Q141" i="2139"/>
  <c r="BF136" i="2140" s="1"/>
  <c r="E2857" i="2156" s="1"/>
  <c r="Q142" i="2139"/>
  <c r="Q143" i="2139"/>
  <c r="BF138" i="2140" s="1"/>
  <c r="E2859" i="2156" s="1"/>
  <c r="Q144" i="2139"/>
  <c r="BF139" i="2162" s="1"/>
  <c r="Q145" i="2139"/>
  <c r="BF140" i="2140" s="1"/>
  <c r="E2861" i="2156" s="1"/>
  <c r="Q146" i="2139"/>
  <c r="Q147" i="2139"/>
  <c r="BF142" i="2140" s="1"/>
  <c r="E2863" i="2156" s="1"/>
  <c r="K1116" i="2156" s="1" a="1"/>
  <c r="K1116" i="2156" s="1"/>
  <c r="Q148" i="2139"/>
  <c r="BF143" i="2162" s="1"/>
  <c r="Q149" i="2139"/>
  <c r="BF144" i="2140" s="1"/>
  <c r="E2865" i="2156" s="1"/>
  <c r="K1133" i="2156" s="1" a="1"/>
  <c r="K1133" i="2156" s="1"/>
  <c r="Q150" i="2139"/>
  <c r="Q151" i="2139"/>
  <c r="BF146" i="2140" s="1"/>
  <c r="E2867" i="2156" s="1"/>
  <c r="K1144" i="2156" s="1" a="1"/>
  <c r="K1144" i="2156" s="1"/>
  <c r="Q152" i="2139"/>
  <c r="BF147" i="2162" s="1"/>
  <c r="Q153" i="2139"/>
  <c r="BF148" i="2140" s="1"/>
  <c r="E2869" i="2156" s="1"/>
  <c r="Q154" i="2139"/>
  <c r="Q155" i="2139"/>
  <c r="BF150" i="2140" s="1"/>
  <c r="E2871" i="2156" s="1"/>
  <c r="K1166" i="2156" s="1" a="1"/>
  <c r="K1166" i="2156" s="1"/>
  <c r="Q156" i="2139"/>
  <c r="BF151" i="2162" s="1"/>
  <c r="Q157" i="2139"/>
  <c r="BF152" i="2140" s="1"/>
  <c r="E2873" i="2156" s="1"/>
  <c r="K1177" i="2156" s="1" a="1"/>
  <c r="K1177" i="2156" s="1"/>
  <c r="Q158" i="2139"/>
  <c r="Q159" i="2139"/>
  <c r="BF154" i="2140" s="1"/>
  <c r="E2875" i="2156" s="1"/>
  <c r="Q160" i="2139"/>
  <c r="BF155" i="2162" s="1"/>
  <c r="Q161" i="2139"/>
  <c r="BF156" i="2140" s="1"/>
  <c r="E2877" i="2156" s="1"/>
  <c r="K1198" i="2156" s="1" a="1"/>
  <c r="K1198" i="2156" s="1"/>
  <c r="Q162" i="2139"/>
  <c r="Q163" i="2139"/>
  <c r="BF158" i="2140" s="1"/>
  <c r="E2879" i="2156" s="1"/>
  <c r="K1215" i="2156" s="1" a="1"/>
  <c r="K1215" i="2156" s="1"/>
  <c r="Q164" i="2139"/>
  <c r="BF159" i="2162" s="1"/>
  <c r="Q165" i="2139"/>
  <c r="BF160" i="2140" s="1"/>
  <c r="E2881" i="2156" s="1"/>
  <c r="K1230" i="2156" s="1" a="1"/>
  <c r="K1230" i="2156" s="1"/>
  <c r="Q166" i="2139"/>
  <c r="Q167" i="2139"/>
  <c r="BF162" i="2140" s="1"/>
  <c r="E2883" i="2156" s="1"/>
  <c r="K1248" i="2156" s="1" a="1"/>
  <c r="K1248" i="2156" s="1"/>
  <c r="Q168" i="2139"/>
  <c r="BF163" i="2162" s="1"/>
  <c r="Q169" i="2139"/>
  <c r="BF164" i="2140" s="1"/>
  <c r="E2885" i="2156" s="1"/>
  <c r="K2312" i="2156" s="1" a="1"/>
  <c r="K2312" i="2156" s="1"/>
  <c r="Q170" i="2139"/>
  <c r="Q171" i="2139"/>
  <c r="BF166" i="2140" s="1"/>
  <c r="E2887" i="2156" s="1"/>
  <c r="K1270" i="2156" s="1" a="1"/>
  <c r="K1270" i="2156" s="1"/>
  <c r="Q172" i="2139"/>
  <c r="BF167" i="2162" s="1"/>
  <c r="Q173" i="2139"/>
  <c r="BF168" i="2140" s="1"/>
  <c r="E2889" i="2156" s="1"/>
  <c r="K1287" i="2156" s="1" a="1"/>
  <c r="K1287" i="2156" s="1"/>
  <c r="Q174" i="2139"/>
  <c r="Q175" i="2139"/>
  <c r="BF170" i="2140" s="1"/>
  <c r="E2891" i="2156" s="1"/>
  <c r="K1304" i="2156" s="1" a="1"/>
  <c r="K1304" i="2156" s="1"/>
  <c r="Q176" i="2139"/>
  <c r="BF171" i="2162" s="1"/>
  <c r="Q177" i="2139"/>
  <c r="BF172" i="2140" s="1"/>
  <c r="E2893" i="2156" s="1"/>
  <c r="Q178" i="2139"/>
  <c r="Q179" i="2139"/>
  <c r="BF174" i="2140" s="1"/>
  <c r="E2895" i="2156" s="1"/>
  <c r="K1323" i="2156" s="1" a="1"/>
  <c r="K1323" i="2156" s="1"/>
  <c r="Q180" i="2139"/>
  <c r="BF175" i="2162" s="1"/>
  <c r="Q181" i="2139"/>
  <c r="BF176" i="2140" s="1"/>
  <c r="E2897" i="2156" s="1"/>
  <c r="Q182" i="2139"/>
  <c r="Q183" i="2139"/>
  <c r="BF178" i="2140" s="1"/>
  <c r="E2899" i="2156" s="1"/>
  <c r="Q184" i="2139"/>
  <c r="J179" i="2162" s="1"/>
  <c r="Z179" i="2162" s="1"/>
  <c r="AP179" i="2162" s="1"/>
  <c r="Q185" i="2139"/>
  <c r="BF180" i="2140" s="1"/>
  <c r="E2901" i="2156" s="1"/>
  <c r="K1356" i="2156" s="1" a="1"/>
  <c r="K1356" i="2156" s="1"/>
  <c r="Q186" i="2139"/>
  <c r="Q187" i="2139"/>
  <c r="BF182" i="2140" s="1"/>
  <c r="E2903" i="2156" s="1"/>
  <c r="K1371" i="2156" s="1" a="1"/>
  <c r="K1371" i="2156" s="1"/>
  <c r="Q188" i="2139"/>
  <c r="BF183" i="2162" s="1"/>
  <c r="Q189" i="2139"/>
  <c r="BF184" i="2140" s="1"/>
  <c r="E2905" i="2156" s="1"/>
  <c r="K1379" i="2156" s="1" a="1"/>
  <c r="K1379" i="2156" s="1"/>
  <c r="Q190" i="2139"/>
  <c r="Q191" i="2139"/>
  <c r="BF186" i="2140" s="1"/>
  <c r="E2907" i="2156" s="1"/>
  <c r="K1387" i="2156" s="1" a="1"/>
  <c r="K1387" i="2156" s="1"/>
  <c r="Q192" i="2139"/>
  <c r="J187" i="2162" s="1"/>
  <c r="Z187" i="2162" s="1"/>
  <c r="AP187" i="2162" s="1"/>
  <c r="Q193" i="2139"/>
  <c r="BF188" i="2140" s="1"/>
  <c r="E2909" i="2156" s="1"/>
  <c r="K1403" i="2156" s="1" a="1"/>
  <c r="K1403" i="2156" s="1"/>
  <c r="Q194" i="2139"/>
  <c r="Q195" i="2139"/>
  <c r="BF190" i="2140" s="1"/>
  <c r="E2911" i="2156" s="1"/>
  <c r="Q196" i="2139"/>
  <c r="J191" i="2162" s="1"/>
  <c r="Z191" i="2162" s="1"/>
  <c r="AP191" i="2162" s="1"/>
  <c r="Q197" i="2139"/>
  <c r="BF192" i="2140" s="1"/>
  <c r="E2913" i="2156" s="1"/>
  <c r="K1431" i="2156" s="1" a="1"/>
  <c r="K1431" i="2156" s="1"/>
  <c r="Q198" i="2139"/>
  <c r="Q199" i="2139"/>
  <c r="BF194" i="2140" s="1"/>
  <c r="E2915" i="2156" s="1"/>
  <c r="K1441" i="2156" s="1" a="1"/>
  <c r="K1441" i="2156" s="1"/>
  <c r="Q200" i="2139"/>
  <c r="J195" i="2162" s="1"/>
  <c r="Z195" i="2162" s="1"/>
  <c r="AP195" i="2162" s="1"/>
  <c r="Q201" i="2139"/>
  <c r="BF196" i="2140" s="1"/>
  <c r="E2917" i="2156" s="1"/>
  <c r="Q202" i="2139"/>
  <c r="Q203" i="2139"/>
  <c r="BF198" i="2140" s="1"/>
  <c r="E2919" i="2156" s="1"/>
  <c r="K1468" i="2156" s="1" a="1"/>
  <c r="K1468" i="2156" s="1"/>
  <c r="Q204" i="2139"/>
  <c r="J199" i="2162" s="1"/>
  <c r="Z199" i="2162" s="1"/>
  <c r="AP199" i="2162" s="1"/>
  <c r="Q205" i="2139"/>
  <c r="BF200" i="2140" s="1"/>
  <c r="E2921" i="2156" s="1"/>
  <c r="K150" i="2156" s="1" a="1"/>
  <c r="K150" i="2156" s="1"/>
  <c r="Q206" i="2139"/>
  <c r="Q207" i="2139"/>
  <c r="BF202" i="2140" s="1"/>
  <c r="E2923" i="2156" s="1"/>
  <c r="K161" i="2156" s="1" a="1"/>
  <c r="K161" i="2156" s="1"/>
  <c r="Q208" i="2139"/>
  <c r="J203" i="2162" s="1"/>
  <c r="Z203" i="2162" s="1"/>
  <c r="AP203" i="2162" s="1"/>
  <c r="Q209" i="2139"/>
  <c r="BF204" i="2140" s="1"/>
  <c r="E2925" i="2156" s="1"/>
  <c r="K169" i="2156" s="1" a="1"/>
  <c r="K169" i="2156" s="1"/>
  <c r="Q210" i="2139"/>
  <c r="Q211" i="2139"/>
  <c r="BF206" i="2140" s="1"/>
  <c r="E2927" i="2156" s="1"/>
  <c r="K185" i="2156" s="1" a="1"/>
  <c r="K185" i="2156" s="1"/>
  <c r="Q212" i="2139"/>
  <c r="J207" i="2162" s="1"/>
  <c r="Z207" i="2162" s="1"/>
  <c r="AP207" i="2162" s="1"/>
  <c r="Q213" i="2139"/>
  <c r="BF208" i="2140" s="1"/>
  <c r="E2929" i="2156" s="1"/>
  <c r="K200" i="2156" s="1" a="1"/>
  <c r="K200" i="2156" s="1"/>
  <c r="Q214" i="2139"/>
  <c r="Q215" i="2139"/>
  <c r="BF210" i="2140" s="1"/>
  <c r="E2931" i="2156" s="1"/>
  <c r="K209" i="2156" s="1" a="1"/>
  <c r="K209" i="2156" s="1"/>
  <c r="Q216" i="2139"/>
  <c r="J211" i="2162" s="1"/>
  <c r="Z211" i="2162" s="1"/>
  <c r="AP211" i="2162" s="1"/>
  <c r="Q217" i="2139"/>
  <c r="BF212" i="2140" s="1"/>
  <c r="E2933" i="2156" s="1"/>
  <c r="K224" i="2156" s="1" a="1"/>
  <c r="K224" i="2156" s="1"/>
  <c r="Q218" i="2139"/>
  <c r="Q219" i="2139"/>
  <c r="BF214" i="2140" s="1"/>
  <c r="E2935" i="2156" s="1"/>
  <c r="K233" i="2156" s="1" a="1"/>
  <c r="K233" i="2156" s="1"/>
  <c r="Q220" i="2139"/>
  <c r="J215" i="2162" s="1"/>
  <c r="Z215" i="2162" s="1"/>
  <c r="AP215" i="2162" s="1"/>
  <c r="Q221" i="2139"/>
  <c r="BF216" i="2140" s="1"/>
  <c r="E2937" i="2156" s="1"/>
  <c r="K249" i="2156" s="1" a="1"/>
  <c r="K249" i="2156" s="1"/>
  <c r="Q222" i="2139"/>
  <c r="Q223" i="2139"/>
  <c r="BF218" i="2140" s="1"/>
  <c r="E2939" i="2156" s="1"/>
  <c r="K257" i="2156" s="1" a="1"/>
  <c r="K257" i="2156" s="1"/>
  <c r="Q224" i="2139"/>
  <c r="J219" i="2162" s="1"/>
  <c r="Z219" i="2162" s="1"/>
  <c r="AP219" i="2162" s="1"/>
  <c r="Q225" i="2139"/>
  <c r="BF220" i="2140" s="1"/>
  <c r="E2941" i="2156" s="1"/>
  <c r="Q226" i="2139"/>
  <c r="Q227" i="2139"/>
  <c r="BF222" i="2140" s="1"/>
  <c r="E2943" i="2156" s="1"/>
  <c r="K274" i="2156" s="1" a="1"/>
  <c r="K274" i="2156" s="1"/>
  <c r="Q228" i="2139"/>
  <c r="J223" i="2162" s="1"/>
  <c r="Z223" i="2162" s="1"/>
  <c r="AP223" i="2162" s="1"/>
  <c r="Q229" i="2139"/>
  <c r="BF224" i="2140" s="1"/>
  <c r="E2945" i="2156" s="1"/>
  <c r="K289" i="2156" s="1" a="1"/>
  <c r="K289" i="2156" s="1"/>
  <c r="Q230" i="2139"/>
  <c r="Q231" i="2139"/>
  <c r="BF226" i="2140" s="1"/>
  <c r="E2947" i="2156" s="1"/>
  <c r="Q232" i="2139"/>
  <c r="J227" i="2162" s="1"/>
  <c r="Z227" i="2162" s="1"/>
  <c r="AP227" i="2162" s="1"/>
  <c r="Q233" i="2139"/>
  <c r="BF228" i="2140" s="1"/>
  <c r="E2949" i="2156" s="1"/>
  <c r="Q234" i="2139"/>
  <c r="Q235" i="2139"/>
  <c r="BF230" i="2140" s="1"/>
  <c r="E2951" i="2156" s="1"/>
  <c r="Q236" i="2139"/>
  <c r="J231" i="2162" s="1"/>
  <c r="Z231" i="2162" s="1"/>
  <c r="AP231" i="2162" s="1"/>
  <c r="Q237" i="2139"/>
  <c r="BF232" i="2140" s="1"/>
  <c r="E2953" i="2156" s="1"/>
  <c r="Q238" i="2139"/>
  <c r="Q239" i="2139"/>
  <c r="BF234" i="2140" s="1"/>
  <c r="E2955" i="2156" s="1"/>
  <c r="K335" i="2156" s="1" a="1"/>
  <c r="K335" i="2156" s="1"/>
  <c r="Q240" i="2139"/>
  <c r="J235" i="2162" s="1"/>
  <c r="Z235" i="2162" s="1"/>
  <c r="AP235" i="2162" s="1"/>
  <c r="Q241" i="2139"/>
  <c r="BF236" i="2140" s="1"/>
  <c r="E2957" i="2156" s="1"/>
  <c r="Q242" i="2139"/>
  <c r="Q243" i="2139"/>
  <c r="BF238" i="2140" s="1"/>
  <c r="E2959" i="2156" s="1"/>
  <c r="K381" i="2156" s="1" a="1"/>
  <c r="K381" i="2156" s="1"/>
  <c r="Q244" i="2139"/>
  <c r="J239" i="2162" s="1"/>
  <c r="Z239" i="2162" s="1"/>
  <c r="AP239" i="2162" s="1"/>
  <c r="Q245" i="2139"/>
  <c r="BF240" i="2140" s="1"/>
  <c r="E2961" i="2156" s="1"/>
  <c r="Q246" i="2139"/>
  <c r="Q247" i="2139"/>
  <c r="BF242" i="2140" s="1"/>
  <c r="E2963" i="2156" s="1"/>
  <c r="Q248" i="2139"/>
  <c r="BF243" i="2162" s="1"/>
  <c r="Q249" i="2139"/>
  <c r="BF244" i="2140" s="1"/>
  <c r="E2965" i="2156" s="1"/>
  <c r="K409" i="2156" s="1" a="1"/>
  <c r="K409" i="2156" s="1"/>
  <c r="Q250" i="2139"/>
  <c r="Q251" i="2139"/>
  <c r="BF246" i="2140" s="1"/>
  <c r="E2967" i="2156" s="1"/>
  <c r="K425" i="2156" s="1" a="1"/>
  <c r="K425" i="2156" s="1"/>
  <c r="Q252" i="2139"/>
  <c r="J247" i="2162" s="1"/>
  <c r="Z247" i="2162" s="1"/>
  <c r="AP247" i="2162" s="1"/>
  <c r="Q253" i="2139"/>
  <c r="BF248" i="2140" s="1"/>
  <c r="E2969" i="2156" s="1"/>
  <c r="Q254" i="2139"/>
  <c r="Q255" i="2139"/>
  <c r="BF250" i="2140" s="1"/>
  <c r="E2971" i="2156" s="1"/>
  <c r="K452" i="2156" s="1" a="1"/>
  <c r="K452" i="2156" s="1"/>
  <c r="Q256" i="2139"/>
  <c r="BF251" i="2162" s="1"/>
  <c r="Q257" i="2139"/>
  <c r="BF252" i="2140" s="1"/>
  <c r="E2973" i="2156" s="1"/>
  <c r="Q258" i="2139"/>
  <c r="Q259" i="2139"/>
  <c r="BF254" i="2140" s="1"/>
  <c r="E2975" i="2156" s="1"/>
  <c r="K475" i="2156" s="1" a="1"/>
  <c r="K475" i="2156" s="1"/>
  <c r="Q260" i="2139"/>
  <c r="J255" i="2162" s="1"/>
  <c r="Z255" i="2162" s="1"/>
  <c r="AP255" i="2162" s="1"/>
  <c r="Q261" i="2139"/>
  <c r="BF256" i="2140" s="1"/>
  <c r="E2977" i="2156" s="1"/>
  <c r="Q262" i="2139"/>
  <c r="Q263" i="2139"/>
  <c r="BF258" i="2140" s="1"/>
  <c r="E2979" i="2156" s="1"/>
  <c r="K499" i="2156" s="1" a="1"/>
  <c r="K499" i="2156" s="1"/>
  <c r="Q264" i="2139"/>
  <c r="J259" i="2162" s="1"/>
  <c r="Z259" i="2162" s="1"/>
  <c r="AP259" i="2162" s="1"/>
  <c r="Q265" i="2139"/>
  <c r="BF260" i="2140" s="1"/>
  <c r="E2981" i="2156" s="1"/>
  <c r="K515" i="2156" s="1" a="1"/>
  <c r="K515" i="2156" s="1"/>
  <c r="Q266" i="2139"/>
  <c r="Q267" i="2139"/>
  <c r="BF262" i="2140" s="1"/>
  <c r="E2983" i="2156" s="1"/>
  <c r="K531" i="2156" s="1" a="1"/>
  <c r="K531" i="2156" s="1"/>
  <c r="Q268" i="2139"/>
  <c r="J263" i="2162" s="1"/>
  <c r="Z263" i="2162" s="1"/>
  <c r="AP263" i="2162" s="1"/>
  <c r="Q269" i="2139"/>
  <c r="BF264" i="2140" s="1"/>
  <c r="E2985" i="2156" s="1"/>
  <c r="K547" i="2156" s="1" a="1"/>
  <c r="K547" i="2156" s="1"/>
  <c r="Q270" i="2139"/>
  <c r="Q271" i="2139"/>
  <c r="BF266" i="2140" s="1"/>
  <c r="E2987" i="2156" s="1"/>
  <c r="K563" i="2156" s="1" a="1"/>
  <c r="K563" i="2156" s="1"/>
  <c r="Q272" i="2139"/>
  <c r="J267" i="2162" s="1"/>
  <c r="Z267" i="2162" s="1"/>
  <c r="AP267" i="2162" s="1"/>
  <c r="Q273" i="2139"/>
  <c r="BF268" i="2140" s="1"/>
  <c r="E2989" i="2156" s="1"/>
  <c r="K2188" i="2156" s="1" a="1"/>
  <c r="K2188" i="2156" s="1"/>
  <c r="Q274" i="2139"/>
  <c r="Q275" i="2139"/>
  <c r="BF270" i="2140" s="1"/>
  <c r="E2991" i="2156" s="1"/>
  <c r="Q276" i="2139"/>
  <c r="J271" i="2162" s="1"/>
  <c r="Z271" i="2162" s="1"/>
  <c r="AP271" i="2162" s="1"/>
  <c r="Q277" i="2139"/>
  <c r="BF272" i="2140" s="1"/>
  <c r="E2993" i="2156" s="1"/>
  <c r="K588" i="2156" s="1" a="1"/>
  <c r="K588" i="2156" s="1"/>
  <c r="Q278" i="2139"/>
  <c r="Q279" i="2139"/>
  <c r="BF274" i="2140" s="1"/>
  <c r="E2995" i="2156" s="1"/>
  <c r="K603" i="2156" s="1" a="1"/>
  <c r="K603" i="2156" s="1"/>
  <c r="Q280" i="2139"/>
  <c r="J275" i="2162" s="1"/>
  <c r="Z275" i="2162" s="1"/>
  <c r="AP275" i="2162" s="1"/>
  <c r="Q281" i="2139"/>
  <c r="BF276" i="2140" s="1"/>
  <c r="E2997" i="2156" s="1"/>
  <c r="K620" i="2156" s="1" a="1"/>
  <c r="K620" i="2156" s="1"/>
  <c r="Q282" i="2139"/>
  <c r="Q283" i="2139"/>
  <c r="BF278" i="2140" s="1"/>
  <c r="E2999" i="2156" s="1"/>
  <c r="K631" i="2156" s="1" a="1"/>
  <c r="K631" i="2156" s="1"/>
  <c r="Q284" i="2139"/>
  <c r="J279" i="2162" s="1"/>
  <c r="Z279" i="2162" s="1"/>
  <c r="AP279" i="2162" s="1"/>
  <c r="Q285" i="2139"/>
  <c r="BF280" i="2140" s="1"/>
  <c r="E3001" i="2156" s="1"/>
  <c r="K1485" i="2156" s="1" a="1"/>
  <c r="K1485" i="2156" s="1"/>
  <c r="Q286" i="2139"/>
  <c r="Q287" i="2139"/>
  <c r="BF282" i="2140" s="1"/>
  <c r="E3003" i="2156" s="1"/>
  <c r="K1501" i="2156" s="1" a="1"/>
  <c r="K1501" i="2156" s="1"/>
  <c r="Q288" i="2139"/>
  <c r="BF283" i="2162" s="1"/>
  <c r="Q289" i="2139"/>
  <c r="BF284" i="2140" s="1"/>
  <c r="E3005" i="2156" s="1"/>
  <c r="Q290" i="2139"/>
  <c r="Q295" i="2139"/>
  <c r="BF290" i="2140" s="1"/>
  <c r="E3011" i="2156" s="1"/>
  <c r="K2337" i="2156" s="1" a="1"/>
  <c r="K2337" i="2156" s="1"/>
  <c r="Q299" i="2139"/>
  <c r="Q303" i="2139"/>
  <c r="BF298" i="2140" s="1"/>
  <c r="E3019" i="2156" s="1"/>
  <c r="K1591" i="2156" s="1" a="1"/>
  <c r="K1591" i="2156" s="1"/>
  <c r="Q307" i="2139"/>
  <c r="BF302" i="2140" s="1"/>
  <c r="E3023" i="2156" s="1"/>
  <c r="K1618" i="2156" s="1" a="1"/>
  <c r="K1618" i="2156" s="1"/>
  <c r="Q311" i="2139"/>
  <c r="BF306" i="2140" s="1"/>
  <c r="E3027" i="2156" s="1"/>
  <c r="Q315" i="2139"/>
  <c r="Q319" i="2139"/>
  <c r="BF314" i="2140" s="1"/>
  <c r="E3035" i="2156" s="1"/>
  <c r="Q323" i="2139"/>
  <c r="BF318" i="2140" s="1"/>
  <c r="E3039" i="2156" s="1"/>
  <c r="K2402" i="2156" s="1" a="1"/>
  <c r="K2402" i="2156" s="1"/>
  <c r="Q327" i="2139"/>
  <c r="BF322" i="2140" s="1"/>
  <c r="E3043" i="2156" s="1"/>
  <c r="K1724" i="2156" s="1" a="1"/>
  <c r="K1724" i="2156" s="1"/>
  <c r="Q331" i="2139"/>
  <c r="Q335" i="2139"/>
  <c r="BF330" i="2140" s="1"/>
  <c r="E3051" i="2156" s="1"/>
  <c r="K1747" i="2156" s="1" a="1"/>
  <c r="K1747" i="2156" s="1"/>
  <c r="Q339" i="2139"/>
  <c r="BF334" i="2140" s="1"/>
  <c r="E3055" i="2156" s="1"/>
  <c r="K1771" i="2156" s="1" a="1"/>
  <c r="K1771" i="2156" s="1"/>
  <c r="Q343" i="2139"/>
  <c r="BF338" i="2140" s="1"/>
  <c r="E3059" i="2156" s="1"/>
  <c r="K1803" i="2156" s="1" a="1"/>
  <c r="K1803" i="2156" s="1"/>
  <c r="Q347" i="2139"/>
  <c r="Q351" i="2139"/>
  <c r="BF346" i="2140" s="1"/>
  <c r="E3067" i="2156" s="1"/>
  <c r="K2433" i="2156" s="1" a="1"/>
  <c r="K2433" i="2156" s="1"/>
  <c r="Q355" i="2139"/>
  <c r="BF350" i="2140" s="1"/>
  <c r="E3071" i="2156" s="1"/>
  <c r="K1883" i="2156" s="1" a="1"/>
  <c r="K1883" i="2156" s="1"/>
  <c r="Q359" i="2139"/>
  <c r="BF354" i="2140" s="1"/>
  <c r="E3075" i="2156" s="1"/>
  <c r="K1915" i="2156" s="1" a="1"/>
  <c r="K1915" i="2156" s="1"/>
  <c r="Q363" i="2139"/>
  <c r="Q367" i="2139"/>
  <c r="BF362" i="2140" s="1"/>
  <c r="E3083" i="2156" s="1"/>
  <c r="K1955" i="2156" s="1" a="1"/>
  <c r="K1955" i="2156" s="1"/>
  <c r="Q371" i="2139"/>
  <c r="BF366" i="2140" s="1"/>
  <c r="E3087" i="2156" s="1"/>
  <c r="K1979" i="2156" s="1" a="1"/>
  <c r="K1979" i="2156" s="1"/>
  <c r="Q375" i="2139"/>
  <c r="BF370" i="2140" s="1"/>
  <c r="E3091" i="2156" s="1"/>
  <c r="K2011" i="2156" s="1" a="1"/>
  <c r="K2011" i="2156" s="1"/>
  <c r="Q379" i="2139"/>
  <c r="Q383" i="2139"/>
  <c r="BF378" i="2140" s="1"/>
  <c r="E3099" i="2156" s="1"/>
  <c r="K2067" i="2156" s="1" a="1"/>
  <c r="K2067" i="2156" s="1"/>
  <c r="Q387" i="2139"/>
  <c r="BF382" i="2140" s="1"/>
  <c r="E3103" i="2156" s="1"/>
  <c r="K2490" i="2156" s="1" a="1"/>
  <c r="K2490" i="2156" s="1"/>
  <c r="Q391" i="2139"/>
  <c r="BF386" i="2140" s="1"/>
  <c r="E3107" i="2156" s="1"/>
  <c r="K2539" i="2156" s="1" a="1"/>
  <c r="K2539" i="2156" s="1"/>
  <c r="Q395" i="2139"/>
  <c r="Q294" i="2139"/>
  <c r="BF289" i="2162" s="1"/>
  <c r="Q298" i="2139"/>
  <c r="BF293" i="2162" s="1"/>
  <c r="Q302" i="2139"/>
  <c r="Q306" i="2139"/>
  <c r="BF301" i="2162" s="1"/>
  <c r="Q310" i="2139"/>
  <c r="J305" i="2162" s="1"/>
  <c r="Z305" i="2162" s="1"/>
  <c r="AP305" i="2162" s="1"/>
  <c r="Q314" i="2139"/>
  <c r="J309" i="2162" s="1"/>
  <c r="Z309" i="2162" s="1"/>
  <c r="AP309" i="2162" s="1"/>
  <c r="Q318" i="2139"/>
  <c r="Q322" i="2139"/>
  <c r="BF317" i="2162" s="1"/>
  <c r="Q326" i="2139"/>
  <c r="J321" i="2162" s="1"/>
  <c r="Z321" i="2162" s="1"/>
  <c r="AP321" i="2162" s="1"/>
  <c r="Q330" i="2139"/>
  <c r="BF325" i="2162" s="1"/>
  <c r="Q334" i="2139"/>
  <c r="Q338" i="2139"/>
  <c r="J333" i="2162" s="1"/>
  <c r="Z333" i="2162" s="1"/>
  <c r="AP333" i="2162" s="1"/>
  <c r="Q342" i="2139"/>
  <c r="BF337" i="2162" s="1"/>
  <c r="Q346" i="2139"/>
  <c r="BF341" i="2162" s="1"/>
  <c r="Q350" i="2139"/>
  <c r="Q354" i="2139"/>
  <c r="J349" i="2162" s="1"/>
  <c r="Z349" i="2162" s="1"/>
  <c r="AP349" i="2162" s="1"/>
  <c r="Q358" i="2139"/>
  <c r="J353" i="2162" s="1"/>
  <c r="Z353" i="2162" s="1"/>
  <c r="AP353" i="2162" s="1"/>
  <c r="Q362" i="2139"/>
  <c r="J357" i="2162" s="1"/>
  <c r="Z357" i="2162" s="1"/>
  <c r="AP357" i="2162" s="1"/>
  <c r="Q366" i="2139"/>
  <c r="Q370" i="2139"/>
  <c r="BF365" i="2162" s="1"/>
  <c r="Q374" i="2139"/>
  <c r="BF369" i="2162" s="1"/>
  <c r="Q378" i="2139"/>
  <c r="BF373" i="2162" s="1"/>
  <c r="Q382" i="2139"/>
  <c r="Q386" i="2139"/>
  <c r="BF381" i="2162" s="1"/>
  <c r="Q390" i="2139"/>
  <c r="BF385" i="2162" s="1"/>
  <c r="Q394" i="2139"/>
  <c r="J389" i="2162" s="1"/>
  <c r="Z389" i="2162" s="1"/>
  <c r="AP389" i="2162" s="1"/>
  <c r="Q398" i="2139"/>
  <c r="I393" i="2140"/>
  <c r="Y393" i="2140" s="1"/>
  <c r="AO393" i="2140" s="1"/>
  <c r="P391" i="2139"/>
  <c r="P386" i="2139"/>
  <c r="BE381" i="2140" s="1"/>
  <c r="E2713" i="2156" s="1"/>
  <c r="K2089" i="2156" s="1" a="1"/>
  <c r="K2089" i="2156" s="1"/>
  <c r="I377" i="2140"/>
  <c r="Y377" i="2140" s="1"/>
  <c r="P375" i="2139"/>
  <c r="P370" i="2139"/>
  <c r="BE365" i="2140" s="1"/>
  <c r="E2697" i="2156" s="1"/>
  <c r="K1968" i="2156" s="1" a="1"/>
  <c r="K1968" i="2156" s="1"/>
  <c r="I361" i="2140"/>
  <c r="Y361" i="2140" s="1"/>
  <c r="P359" i="2139"/>
  <c r="P354" i="2139"/>
  <c r="BE349" i="2140" s="1"/>
  <c r="E2681" i="2156" s="1"/>
  <c r="K1871" i="2156" s="1" a="1"/>
  <c r="K1871" i="2156" s="1"/>
  <c r="I345" i="2140"/>
  <c r="Y345" i="2140" s="1"/>
  <c r="P343" i="2139"/>
  <c r="P338" i="2139"/>
  <c r="BE333" i="2140" s="1"/>
  <c r="E2665" i="2156" s="1"/>
  <c r="K1760" i="2156" s="1" a="1"/>
  <c r="K1760" i="2156" s="1"/>
  <c r="I329" i="2140"/>
  <c r="Y329" i="2140" s="1"/>
  <c r="P327" i="2139"/>
  <c r="P322" i="2139"/>
  <c r="BE317" i="2140" s="1"/>
  <c r="E2649" i="2156" s="1"/>
  <c r="K1665" i="2156" s="1" a="1"/>
  <c r="K1665" i="2156" s="1"/>
  <c r="I313" i="2140"/>
  <c r="Y313" i="2140" s="1"/>
  <c r="P311" i="2139"/>
  <c r="P306" i="2139"/>
  <c r="BE301" i="2140" s="1"/>
  <c r="E2633" i="2156" s="1"/>
  <c r="K1606" i="2156" s="1" a="1"/>
  <c r="K1606" i="2156" s="1"/>
  <c r="I297" i="2140"/>
  <c r="Y297" i="2140" s="1"/>
  <c r="P295" i="2139"/>
  <c r="I396" i="2139"/>
  <c r="I389" i="2139"/>
  <c r="I380" i="2139"/>
  <c r="I373" i="2139"/>
  <c r="I364" i="2139"/>
  <c r="I357" i="2139"/>
  <c r="I348" i="2139"/>
  <c r="I341" i="2139"/>
  <c r="I332" i="2139"/>
  <c r="I325" i="2139"/>
  <c r="I316" i="2139"/>
  <c r="I309" i="2139"/>
  <c r="I300" i="2139"/>
  <c r="I293" i="2139"/>
  <c r="I284" i="2139"/>
  <c r="I276" i="2139"/>
  <c r="I268" i="2139"/>
  <c r="I260" i="2139"/>
  <c r="I252" i="2139"/>
  <c r="I244" i="2139"/>
  <c r="I236" i="2139"/>
  <c r="I228" i="2139"/>
  <c r="I220" i="2139"/>
  <c r="I212" i="2139"/>
  <c r="I204" i="2139"/>
  <c r="I196" i="2139"/>
  <c r="I188" i="2139"/>
  <c r="I180" i="2139"/>
  <c r="I172" i="2139"/>
  <c r="I164" i="2139"/>
  <c r="I156" i="2139"/>
  <c r="I148" i="2139"/>
  <c r="I140" i="2139"/>
  <c r="I132" i="2139"/>
  <c r="I124" i="2139"/>
  <c r="I116" i="2139"/>
  <c r="I108" i="2139"/>
  <c r="I100" i="2139"/>
  <c r="I92" i="2139"/>
  <c r="I84" i="2139"/>
  <c r="I76" i="2139"/>
  <c r="I68" i="2139"/>
  <c r="I60" i="2139"/>
  <c r="I52" i="2139"/>
  <c r="I44" i="2139"/>
  <c r="I36" i="2139"/>
  <c r="I28" i="2139"/>
  <c r="I20" i="2139"/>
  <c r="I12" i="2139"/>
  <c r="H394" i="2139"/>
  <c r="H386" i="2139"/>
  <c r="H378" i="2139"/>
  <c r="H370" i="2139"/>
  <c r="H362" i="2139"/>
  <c r="H354" i="2139"/>
  <c r="H346" i="2139"/>
  <c r="H338" i="2139"/>
  <c r="H330" i="2139"/>
  <c r="H322" i="2139"/>
  <c r="H314" i="2139"/>
  <c r="H306" i="2139"/>
  <c r="H298" i="2139"/>
  <c r="H285" i="2139"/>
  <c r="H277" i="2139"/>
  <c r="H269" i="2139"/>
  <c r="H259" i="2139"/>
  <c r="H252" i="2139"/>
  <c r="H245" i="2139"/>
  <c r="H227" i="2139"/>
  <c r="H220" i="2139"/>
  <c r="H213" i="2139"/>
  <c r="H195" i="2139"/>
  <c r="H188" i="2139"/>
  <c r="H181" i="2139"/>
  <c r="H163" i="2139"/>
  <c r="H156" i="2139"/>
  <c r="H149" i="2139"/>
  <c r="H131" i="2139"/>
  <c r="H124" i="2139"/>
  <c r="H117" i="2139"/>
  <c r="H99" i="2139"/>
  <c r="H92" i="2139"/>
  <c r="H85" i="2139"/>
  <c r="H67" i="2139"/>
  <c r="H60" i="2139"/>
  <c r="H53" i="2139"/>
  <c r="H35" i="2139"/>
  <c r="H28" i="2139"/>
  <c r="E386" i="2140"/>
  <c r="U386" i="2140" s="1"/>
  <c r="E377" i="2140"/>
  <c r="U377" i="2140" s="1"/>
  <c r="E354" i="2140"/>
  <c r="U354" i="2140" s="1"/>
  <c r="E345" i="2140"/>
  <c r="U345" i="2140" s="1"/>
  <c r="J5" i="2140"/>
  <c r="Z5" i="2140" s="1"/>
  <c r="I349" i="2140"/>
  <c r="Y349" i="2140" s="1"/>
  <c r="P10" i="2139"/>
  <c r="P11" i="2139"/>
  <c r="P12" i="2139"/>
  <c r="BE7" i="2140" s="1"/>
  <c r="E2339" i="2156" s="1"/>
  <c r="P13" i="2139"/>
  <c r="BE8" i="2140" s="1"/>
  <c r="E2340" i="2156" s="1"/>
  <c r="P14" i="2139"/>
  <c r="P15" i="2139"/>
  <c r="P16" i="2139"/>
  <c r="BE11" i="2140" s="1"/>
  <c r="E2343" i="2156" s="1"/>
  <c r="P17" i="2139"/>
  <c r="BE12" i="2140" s="1"/>
  <c r="E2344" i="2156" s="1"/>
  <c r="P18" i="2139"/>
  <c r="BE13" i="2140" s="1"/>
  <c r="E2345" i="2156" s="1"/>
  <c r="P19" i="2139"/>
  <c r="P20" i="2139"/>
  <c r="P21" i="2139"/>
  <c r="BE16" i="2140" s="1"/>
  <c r="E2348" i="2156" s="1"/>
  <c r="P22" i="2139"/>
  <c r="I17" i="2162" s="1"/>
  <c r="Y17" i="2162" s="1"/>
  <c r="AO17" i="2162" s="1"/>
  <c r="P23" i="2139"/>
  <c r="P24" i="2139"/>
  <c r="BE19" i="2140" s="1"/>
  <c r="E2351" i="2156" s="1"/>
  <c r="P25" i="2139"/>
  <c r="P26" i="2139"/>
  <c r="BE21" i="2140" s="1"/>
  <c r="E2353" i="2156" s="1"/>
  <c r="P27" i="2139"/>
  <c r="P28" i="2139"/>
  <c r="BE23" i="2140" s="1"/>
  <c r="E2355" i="2156" s="1"/>
  <c r="P29" i="2139"/>
  <c r="BE24" i="2140" s="1"/>
  <c r="E2356" i="2156" s="1"/>
  <c r="P30" i="2139"/>
  <c r="P31" i="2139"/>
  <c r="P32" i="2139"/>
  <c r="BE27" i="2140" s="1"/>
  <c r="E2359" i="2156" s="1"/>
  <c r="P33" i="2139"/>
  <c r="BE28" i="2140" s="1"/>
  <c r="E2360" i="2156" s="1"/>
  <c r="P34" i="2139"/>
  <c r="BE29" i="2140" s="1"/>
  <c r="E2361" i="2156" s="1"/>
  <c r="K65" i="2156" s="1" a="1"/>
  <c r="K65" i="2156" s="1"/>
  <c r="P35" i="2139"/>
  <c r="P36" i="2139"/>
  <c r="P37" i="2139"/>
  <c r="BE32" i="2140" s="1"/>
  <c r="E2364" i="2156" s="1"/>
  <c r="K89" i="2156" s="1" a="1"/>
  <c r="K89" i="2156" s="1"/>
  <c r="P38" i="2139"/>
  <c r="I33" i="2162" s="1"/>
  <c r="Y33" i="2162" s="1"/>
  <c r="AO33" i="2162" s="1"/>
  <c r="P39" i="2139"/>
  <c r="P40" i="2139"/>
  <c r="BE35" i="2140" s="1"/>
  <c r="E2367" i="2156" s="1"/>
  <c r="K115" i="2156" s="1" a="1"/>
  <c r="K115" i="2156" s="1"/>
  <c r="P41" i="2139"/>
  <c r="P42" i="2139"/>
  <c r="BE37" i="2140" s="1"/>
  <c r="E2369" i="2156" s="1"/>
  <c r="K2124" i="2156" s="1" a="1"/>
  <c r="K2124" i="2156" s="1"/>
  <c r="P43" i="2139"/>
  <c r="P44" i="2139"/>
  <c r="BE39" i="2140" s="1"/>
  <c r="E2371" i="2156" s="1"/>
  <c r="K129" i="2156" s="1" a="1"/>
  <c r="K129" i="2156" s="1"/>
  <c r="P45" i="2139"/>
  <c r="BE40" i="2140" s="1"/>
  <c r="E2372" i="2156" s="1"/>
  <c r="K2132" i="2156" s="1" a="1"/>
  <c r="K2132" i="2156" s="1"/>
  <c r="P46" i="2139"/>
  <c r="P47" i="2139"/>
  <c r="P48" i="2139"/>
  <c r="BE43" i="2140" s="1"/>
  <c r="E2375" i="2156" s="1"/>
  <c r="K357" i="2156" s="1" a="1"/>
  <c r="K357" i="2156" s="1"/>
  <c r="P49" i="2139"/>
  <c r="BE44" i="2140" s="1"/>
  <c r="E2376" i="2156" s="1"/>
  <c r="K2172" i="2156" s="1" a="1"/>
  <c r="K2172" i="2156" s="1"/>
  <c r="P50" i="2139"/>
  <c r="BE45" i="2140" s="1"/>
  <c r="E2377" i="2156" s="1"/>
  <c r="P51" i="2139"/>
  <c r="P52" i="2139"/>
  <c r="P53" i="2139"/>
  <c r="BE48" i="2140" s="1"/>
  <c r="E2380" i="2156" s="1"/>
  <c r="K650" i="2156" s="1" a="1"/>
  <c r="K650" i="2156" s="1"/>
  <c r="P54" i="2139"/>
  <c r="BE49" i="2162" s="1"/>
  <c r="P55" i="2139"/>
  <c r="P56" i="2139"/>
  <c r="BE51" i="2140" s="1"/>
  <c r="E2383" i="2156" s="1"/>
  <c r="P57" i="2139"/>
  <c r="P58" i="2139"/>
  <c r="BE53" i="2140" s="1"/>
  <c r="E2385" i="2156" s="1"/>
  <c r="P59" i="2139"/>
  <c r="P60" i="2139"/>
  <c r="BE55" i="2140" s="1"/>
  <c r="E2387" i="2156" s="1"/>
  <c r="P61" i="2139"/>
  <c r="BE56" i="2140" s="1"/>
  <c r="E2388" i="2156" s="1"/>
  <c r="P62" i="2139"/>
  <c r="P63" i="2139"/>
  <c r="P64" i="2139"/>
  <c r="BE59" i="2140" s="1"/>
  <c r="E2391" i="2156" s="1"/>
  <c r="K2195" i="2156" s="1" a="1"/>
  <c r="K2195" i="2156" s="1"/>
  <c r="P65" i="2139"/>
  <c r="BE60" i="2140" s="1"/>
  <c r="E2392" i="2156" s="1"/>
  <c r="P66" i="2139"/>
  <c r="BE61" i="2140" s="1"/>
  <c r="E2393" i="2156" s="1"/>
  <c r="P67" i="2139"/>
  <c r="P68" i="2139"/>
  <c r="P73" i="2139"/>
  <c r="BE68" i="2140" s="1"/>
  <c r="E2400" i="2156" s="1"/>
  <c r="P74" i="2139"/>
  <c r="P75" i="2139"/>
  <c r="BE70" i="2140" s="1"/>
  <c r="E2402" i="2156" s="1"/>
  <c r="K2207" i="2156" s="1" a="1"/>
  <c r="K2207" i="2156" s="1"/>
  <c r="P76" i="2139"/>
  <c r="I71" i="2140" s="1"/>
  <c r="Y71" i="2140" s="1"/>
  <c r="P77" i="2139"/>
  <c r="P78" i="2139"/>
  <c r="P79" i="2139"/>
  <c r="BE74" i="2140" s="1"/>
  <c r="E2406" i="2156" s="1"/>
  <c r="K770" i="2156" s="1" a="1"/>
  <c r="K770" i="2156" s="1"/>
  <c r="P80" i="2139"/>
  <c r="BE75" i="2140" s="1"/>
  <c r="E2407" i="2156" s="1"/>
  <c r="K778" i="2156" s="1" a="1"/>
  <c r="K778" i="2156" s="1"/>
  <c r="P81" i="2139"/>
  <c r="BE76" i="2140" s="1"/>
  <c r="E2408" i="2156" s="1"/>
  <c r="P82" i="2139"/>
  <c r="P83" i="2139"/>
  <c r="P84" i="2139"/>
  <c r="BE79" i="2140" s="1"/>
  <c r="E2411" i="2156" s="1"/>
  <c r="K805" i="2156" s="1" a="1"/>
  <c r="K805" i="2156" s="1"/>
  <c r="P85" i="2139"/>
  <c r="BE80" i="2162" s="1"/>
  <c r="P86" i="2139"/>
  <c r="P87" i="2139"/>
  <c r="BE82" i="2140" s="1"/>
  <c r="E2414" i="2156" s="1"/>
  <c r="K2216" i="2156" s="1" a="1"/>
  <c r="K2216" i="2156" s="1"/>
  <c r="P88" i="2139"/>
  <c r="P89" i="2139"/>
  <c r="BE84" i="2140" s="1"/>
  <c r="E2416" i="2156" s="1"/>
  <c r="P90" i="2139"/>
  <c r="P91" i="2139"/>
  <c r="BE86" i="2140" s="1"/>
  <c r="E2418" i="2156" s="1"/>
  <c r="K835" i="2156" s="1" a="1"/>
  <c r="K835" i="2156" s="1"/>
  <c r="P92" i="2139"/>
  <c r="BE87" i="2140" s="1"/>
  <c r="E2419" i="2156" s="1"/>
  <c r="K2227" i="2156" s="1" a="1"/>
  <c r="K2227" i="2156" s="1"/>
  <c r="P93" i="2139"/>
  <c r="P94" i="2139"/>
  <c r="P95" i="2139"/>
  <c r="BE90" i="2140" s="1"/>
  <c r="E2422" i="2156" s="1"/>
  <c r="K859" i="2156" s="1" a="1"/>
  <c r="K859" i="2156" s="1"/>
  <c r="P96" i="2139"/>
  <c r="BE91" i="2140" s="1"/>
  <c r="E2423" i="2156" s="1"/>
  <c r="K867" i="2156" s="1" a="1"/>
  <c r="K867" i="2156" s="1"/>
  <c r="P97" i="2139"/>
  <c r="BE92" i="2140" s="1"/>
  <c r="E2424" i="2156" s="1"/>
  <c r="K2235" i="2156" s="1" a="1"/>
  <c r="K2235" i="2156" s="1"/>
  <c r="P98" i="2139"/>
  <c r="P99" i="2139"/>
  <c r="P100" i="2139"/>
  <c r="BE95" i="2140" s="1"/>
  <c r="E2427" i="2156" s="1"/>
  <c r="K2242" i="2156" s="1" a="1"/>
  <c r="K2242" i="2156" s="1"/>
  <c r="P101" i="2139"/>
  <c r="I96" i="2162" s="1"/>
  <c r="Y96" i="2162" s="1"/>
  <c r="AO96" i="2162" s="1"/>
  <c r="P102" i="2139"/>
  <c r="P103" i="2139"/>
  <c r="BE98" i="2140" s="1"/>
  <c r="E2430" i="2156" s="1"/>
  <c r="K896" i="2156" s="1" a="1"/>
  <c r="K896" i="2156" s="1"/>
  <c r="P104" i="2139"/>
  <c r="P105" i="2139"/>
  <c r="BE100" i="2140" s="1"/>
  <c r="E2432" i="2156" s="1"/>
  <c r="K905" i="2156" s="1" a="1"/>
  <c r="K905" i="2156" s="1"/>
  <c r="P106" i="2139"/>
  <c r="P107" i="2139"/>
  <c r="BE102" i="2140" s="1"/>
  <c r="E2434" i="2156" s="1"/>
  <c r="P108" i="2139"/>
  <c r="BE103" i="2140" s="1"/>
  <c r="E2435" i="2156" s="1"/>
  <c r="K2258" i="2156" s="1" a="1"/>
  <c r="K2258" i="2156" s="1"/>
  <c r="P109" i="2139"/>
  <c r="P110" i="2139"/>
  <c r="P111" i="2139"/>
  <c r="BE106" i="2140" s="1"/>
  <c r="E2438" i="2156" s="1"/>
  <c r="K932" i="2156" s="1" a="1"/>
  <c r="K932" i="2156" s="1"/>
  <c r="P112" i="2139"/>
  <c r="BE107" i="2140" s="1"/>
  <c r="E2439" i="2156" s="1"/>
  <c r="P113" i="2139"/>
  <c r="BE108" i="2140" s="1"/>
  <c r="E2440" i="2156" s="1"/>
  <c r="K943" i="2156" s="1" a="1"/>
  <c r="K943" i="2156" s="1"/>
  <c r="P114" i="2139"/>
  <c r="P115" i="2139"/>
  <c r="P116" i="2139"/>
  <c r="BE111" i="2140" s="1"/>
  <c r="E2443" i="2156" s="1"/>
  <c r="K959" i="2156" s="1" a="1"/>
  <c r="K959" i="2156" s="1"/>
  <c r="P117" i="2139"/>
  <c r="I112" i="2162" s="1"/>
  <c r="Y112" i="2162" s="1"/>
  <c r="AO112" i="2162" s="1"/>
  <c r="P118" i="2139"/>
  <c r="P119" i="2139"/>
  <c r="BE114" i="2140" s="1"/>
  <c r="E2446" i="2156" s="1"/>
  <c r="K2278" i="2156" s="1" a="1"/>
  <c r="K2278" i="2156" s="1"/>
  <c r="P120" i="2139"/>
  <c r="P121" i="2139"/>
  <c r="BE116" i="2140" s="1"/>
  <c r="E2448" i="2156" s="1"/>
  <c r="P122" i="2139"/>
  <c r="P123" i="2139"/>
  <c r="BE118" i="2140" s="1"/>
  <c r="E2450" i="2156" s="1"/>
  <c r="P124" i="2139"/>
  <c r="BE119" i="2140" s="1"/>
  <c r="E2451" i="2156" s="1"/>
  <c r="P125" i="2139"/>
  <c r="P126" i="2139"/>
  <c r="P127" i="2139"/>
  <c r="BE122" i="2140" s="1"/>
  <c r="E2454" i="2156" s="1"/>
  <c r="K997" i="2156" s="1" a="1"/>
  <c r="K997" i="2156" s="1"/>
  <c r="P128" i="2139"/>
  <c r="BE123" i="2140" s="1"/>
  <c r="E2455" i="2156" s="1"/>
  <c r="K1006" i="2156" s="1" a="1"/>
  <c r="K1006" i="2156" s="1"/>
  <c r="P129" i="2139"/>
  <c r="BE124" i="2140" s="1"/>
  <c r="E2456" i="2156" s="1"/>
  <c r="K1013" i="2156" s="1" a="1"/>
  <c r="K1013" i="2156" s="1"/>
  <c r="P130" i="2139"/>
  <c r="P131" i="2139"/>
  <c r="P132" i="2139"/>
  <c r="BE127" i="2140" s="1"/>
  <c r="E2459" i="2156" s="1"/>
  <c r="K1036" i="2156" s="1" a="1"/>
  <c r="K1036" i="2156" s="1"/>
  <c r="P133" i="2139"/>
  <c r="BE128" i="2162" s="1"/>
  <c r="P134" i="2139"/>
  <c r="P135" i="2139"/>
  <c r="BE130" i="2140" s="1"/>
  <c r="E2462" i="2156" s="1"/>
  <c r="P136" i="2139"/>
  <c r="P137" i="2139"/>
  <c r="BE132" i="2140" s="1"/>
  <c r="E2464" i="2156" s="1"/>
  <c r="P138" i="2139"/>
  <c r="P139" i="2139"/>
  <c r="BE134" i="2140" s="1"/>
  <c r="E2466" i="2156" s="1"/>
  <c r="K1078" i="2156" s="1" a="1"/>
  <c r="K1078" i="2156" s="1"/>
  <c r="P140" i="2139"/>
  <c r="I135" i="2140" s="1"/>
  <c r="Y135" i="2140" s="1"/>
  <c r="P141" i="2139"/>
  <c r="P142" i="2139"/>
  <c r="P143" i="2139"/>
  <c r="BE138" i="2140" s="1"/>
  <c r="E2470" i="2156" s="1"/>
  <c r="P144" i="2139"/>
  <c r="BE139" i="2140" s="1"/>
  <c r="E2471" i="2156" s="1"/>
  <c r="K1094" i="2156" s="1" a="1"/>
  <c r="K1094" i="2156" s="1"/>
  <c r="P145" i="2139"/>
  <c r="BE140" i="2140" s="1"/>
  <c r="E2472" i="2156" s="1"/>
  <c r="P146" i="2139"/>
  <c r="P147" i="2139"/>
  <c r="P148" i="2139"/>
  <c r="BE143" i="2140" s="1"/>
  <c r="E2475" i="2156" s="1"/>
  <c r="K1122" i="2156" s="1" a="1"/>
  <c r="K1122" i="2156" s="1"/>
  <c r="P149" i="2139"/>
  <c r="BE144" i="2162" s="1"/>
  <c r="P150" i="2139"/>
  <c r="P151" i="2139"/>
  <c r="BE146" i="2140" s="1"/>
  <c r="E2478" i="2156" s="1"/>
  <c r="K1140" i="2156" s="1" a="1"/>
  <c r="K1140" i="2156" s="1"/>
  <c r="P152" i="2139"/>
  <c r="P153" i="2139"/>
  <c r="BE148" i="2140" s="1"/>
  <c r="E2480" i="2156" s="1"/>
  <c r="P154" i="2139"/>
  <c r="P155" i="2139"/>
  <c r="BE150" i="2140" s="1"/>
  <c r="E2482" i="2156" s="1"/>
  <c r="K1162" i="2156" s="1" a="1"/>
  <c r="K1162" i="2156" s="1"/>
  <c r="P156" i="2139"/>
  <c r="BE151" i="2140" s="1"/>
  <c r="E2483" i="2156" s="1"/>
  <c r="P157" i="2139"/>
  <c r="P158" i="2139"/>
  <c r="P159" i="2139"/>
  <c r="BE154" i="2140" s="1"/>
  <c r="E2486" i="2156" s="1"/>
  <c r="P160" i="2139"/>
  <c r="BE155" i="2140" s="1"/>
  <c r="E2487" i="2156" s="1"/>
  <c r="K1187" i="2156" s="1" a="1"/>
  <c r="K1187" i="2156" s="1"/>
  <c r="P161" i="2139"/>
  <c r="BE156" i="2140" s="1"/>
  <c r="E2488" i="2156" s="1"/>
  <c r="K1195" i="2156" s="1" a="1"/>
  <c r="K1195" i="2156" s="1"/>
  <c r="P162" i="2139"/>
  <c r="P163" i="2139"/>
  <c r="P164" i="2139"/>
  <c r="BE159" i="2140" s="1"/>
  <c r="E2491" i="2156" s="1"/>
  <c r="K1219" i="2156" s="1" a="1"/>
  <c r="K1219" i="2156" s="1"/>
  <c r="P165" i="2139"/>
  <c r="BE160" i="2162" s="1"/>
  <c r="P166" i="2139"/>
  <c r="P167" i="2139"/>
  <c r="BE162" i="2140" s="1"/>
  <c r="E2494" i="2156" s="1"/>
  <c r="K1244" i="2156" s="1" a="1"/>
  <c r="K1244" i="2156" s="1"/>
  <c r="P168" i="2139"/>
  <c r="P169" i="2139"/>
  <c r="BE164" i="2140" s="1"/>
  <c r="E2496" i="2156" s="1"/>
  <c r="K2308" i="2156" s="1" a="1"/>
  <c r="K2308" i="2156" s="1"/>
  <c r="P170" i="2139"/>
  <c r="P171" i="2139"/>
  <c r="BE166" i="2140" s="1"/>
  <c r="E2498" i="2156" s="1"/>
  <c r="K1267" i="2156" s="1" a="1"/>
  <c r="K1267" i="2156" s="1"/>
  <c r="P172" i="2139"/>
  <c r="I167" i="2140" s="1"/>
  <c r="Y167" i="2140" s="1"/>
  <c r="P173" i="2139"/>
  <c r="P174" i="2139"/>
  <c r="P175" i="2139"/>
  <c r="BE170" i="2140" s="1"/>
  <c r="E2502" i="2156" s="1"/>
  <c r="K1301" i="2156" s="1" a="1"/>
  <c r="K1301" i="2156" s="1"/>
  <c r="P176" i="2139"/>
  <c r="BE171" i="2140" s="1"/>
  <c r="E2503" i="2156" s="1"/>
  <c r="K1309" i="2156" s="1" a="1"/>
  <c r="K1309" i="2156" s="1"/>
  <c r="P177" i="2139"/>
  <c r="BE172" i="2140" s="1"/>
  <c r="E2504" i="2156" s="1"/>
  <c r="P178" i="2139"/>
  <c r="P179" i="2139"/>
  <c r="P180" i="2139"/>
  <c r="BE175" i="2140" s="1"/>
  <c r="E2507" i="2156" s="1"/>
  <c r="K1327" i="2156" s="1" a="1"/>
  <c r="K1327" i="2156" s="1"/>
  <c r="P181" i="2139"/>
  <c r="I176" i="2162" s="1"/>
  <c r="Y176" i="2162" s="1"/>
  <c r="AO176" i="2162" s="1"/>
  <c r="P182" i="2139"/>
  <c r="P183" i="2139"/>
  <c r="BE178" i="2140" s="1"/>
  <c r="E2510" i="2156" s="1"/>
  <c r="P184" i="2139"/>
  <c r="P185" i="2139"/>
  <c r="BE180" i="2140" s="1"/>
  <c r="E2512" i="2156" s="1"/>
  <c r="K1352" i="2156" s="1" a="1"/>
  <c r="K1352" i="2156" s="1"/>
  <c r="P186" i="2139"/>
  <c r="P187" i="2139"/>
  <c r="BE182" i="2140" s="1"/>
  <c r="E2514" i="2156" s="1"/>
  <c r="K1367" i="2156" s="1" a="1"/>
  <c r="K1367" i="2156" s="1"/>
  <c r="P188" i="2139"/>
  <c r="BE183" i="2140" s="1"/>
  <c r="E2515" i="2156" s="1"/>
  <c r="K2318" i="2156" s="1" a="1"/>
  <c r="K2318" i="2156" s="1"/>
  <c r="P189" i="2139"/>
  <c r="P190" i="2139"/>
  <c r="P191" i="2139"/>
  <c r="BE186" i="2140" s="1"/>
  <c r="E2518" i="2156" s="1"/>
  <c r="K1383" i="2156" s="1" a="1"/>
  <c r="K1383" i="2156" s="1"/>
  <c r="P192" i="2139"/>
  <c r="BE187" i="2140" s="1"/>
  <c r="E2519" i="2156" s="1"/>
  <c r="K1391" i="2156" s="1" a="1"/>
  <c r="K1391" i="2156" s="1"/>
  <c r="P193" i="2139"/>
  <c r="BE188" i="2140" s="1"/>
  <c r="E2520" i="2156" s="1"/>
  <c r="K1399" i="2156" s="1" a="1"/>
  <c r="K1399" i="2156" s="1"/>
  <c r="P194" i="2139"/>
  <c r="P195" i="2139"/>
  <c r="P196" i="2139"/>
  <c r="BE191" i="2140" s="1"/>
  <c r="E2523" i="2156" s="1"/>
  <c r="K1419" i="2156" s="1" a="1"/>
  <c r="K1419" i="2156" s="1"/>
  <c r="P197" i="2139"/>
  <c r="BE192" i="2162" s="1"/>
  <c r="P198" i="2139"/>
  <c r="P199" i="2139"/>
  <c r="BE194" i="2140" s="1"/>
  <c r="E2526" i="2156" s="1"/>
  <c r="K1437" i="2156" s="1" a="1"/>
  <c r="K1437" i="2156" s="1"/>
  <c r="P200" i="2139"/>
  <c r="P201" i="2139"/>
  <c r="BE196" i="2140" s="1"/>
  <c r="E2528" i="2156" s="1"/>
  <c r="P202" i="2139"/>
  <c r="P203" i="2139"/>
  <c r="BE198" i="2140" s="1"/>
  <c r="E2530" i="2156" s="1"/>
  <c r="K1464" i="2156" s="1" a="1"/>
  <c r="K1464" i="2156" s="1"/>
  <c r="P204" i="2139"/>
  <c r="BE199" i="2140" s="1"/>
  <c r="E2531" i="2156" s="1"/>
  <c r="K138" i="2156" s="1" a="1"/>
  <c r="K138" i="2156" s="1"/>
  <c r="P205" i="2139"/>
  <c r="P206" i="2139"/>
  <c r="P207" i="2139"/>
  <c r="BE202" i="2140" s="1"/>
  <c r="E2534" i="2156" s="1"/>
  <c r="K158" i="2156" s="1" a="1"/>
  <c r="K158" i="2156" s="1"/>
  <c r="P208" i="2139"/>
  <c r="BE203" i="2140" s="1"/>
  <c r="E2535" i="2156" s="1"/>
  <c r="K2142" i="2156" s="1" a="1"/>
  <c r="K2142" i="2156" s="1"/>
  <c r="P209" i="2139"/>
  <c r="BE204" i="2140" s="1"/>
  <c r="E2536" i="2156" s="1"/>
  <c r="K166" i="2156" s="1" a="1"/>
  <c r="K166" i="2156" s="1"/>
  <c r="P210" i="2139"/>
  <c r="P211" i="2139"/>
  <c r="P212" i="2139"/>
  <c r="BE207" i="2140" s="1"/>
  <c r="E2539" i="2156" s="1"/>
  <c r="K189" i="2156" s="1" a="1"/>
  <c r="K189" i="2156" s="1"/>
  <c r="P213" i="2139"/>
  <c r="BE208" i="2162" s="1"/>
  <c r="P214" i="2139"/>
  <c r="P215" i="2139"/>
  <c r="BE210" i="2140" s="1"/>
  <c r="E2542" i="2156" s="1"/>
  <c r="K205" i="2156" s="1" a="1"/>
  <c r="K205" i="2156" s="1"/>
  <c r="P216" i="2139"/>
  <c r="P217" i="2139"/>
  <c r="BE212" i="2140" s="1"/>
  <c r="E2544" i="2156" s="1"/>
  <c r="K220" i="2156" s="1" a="1"/>
  <c r="K220" i="2156" s="1"/>
  <c r="P218" i="2139"/>
  <c r="P219" i="2139"/>
  <c r="BE214" i="2140" s="1"/>
  <c r="E2546" i="2156" s="1"/>
  <c r="K230" i="2156" s="1" a="1"/>
  <c r="K230" i="2156" s="1"/>
  <c r="P220" i="2139"/>
  <c r="BE215" i="2140" s="1"/>
  <c r="E2547" i="2156" s="1"/>
  <c r="K237" i="2156" s="1" a="1"/>
  <c r="K237" i="2156" s="1"/>
  <c r="P221" i="2139"/>
  <c r="P222" i="2139"/>
  <c r="P223" i="2139"/>
  <c r="BE218" i="2140" s="1"/>
  <c r="E2550" i="2156" s="1"/>
  <c r="K253" i="2156" s="1" a="1"/>
  <c r="K253" i="2156" s="1"/>
  <c r="P224" i="2139"/>
  <c r="BE219" i="2140" s="1"/>
  <c r="E2551" i="2156" s="1"/>
  <c r="P225" i="2139"/>
  <c r="BE220" i="2140" s="1"/>
  <c r="E2552" i="2156" s="1"/>
  <c r="P226" i="2139"/>
  <c r="P227" i="2139"/>
  <c r="P228" i="2139"/>
  <c r="BE223" i="2140" s="1"/>
  <c r="E2555" i="2156" s="1"/>
  <c r="K277" i="2156" s="1" a="1"/>
  <c r="K277" i="2156" s="1"/>
  <c r="P229" i="2139"/>
  <c r="BE224" i="2162" s="1"/>
  <c r="P230" i="2139"/>
  <c r="P231" i="2139"/>
  <c r="BE226" i="2140" s="1"/>
  <c r="E2558" i="2156" s="1"/>
  <c r="P232" i="2139"/>
  <c r="P233" i="2139"/>
  <c r="BE228" i="2140" s="1"/>
  <c r="E2560" i="2156" s="1"/>
  <c r="P234" i="2139"/>
  <c r="P235" i="2139"/>
  <c r="BE230" i="2140" s="1"/>
  <c r="E2562" i="2156" s="1"/>
  <c r="P236" i="2139"/>
  <c r="BE231" i="2140" s="1"/>
  <c r="E2563" i="2156" s="1"/>
  <c r="K316" i="2156" s="1" a="1"/>
  <c r="K316" i="2156" s="1"/>
  <c r="P237" i="2139"/>
  <c r="P238" i="2139"/>
  <c r="P239" i="2139"/>
  <c r="BE234" i="2140" s="1"/>
  <c r="E2566" i="2156" s="1"/>
  <c r="K332" i="2156" s="1" a="1"/>
  <c r="K332" i="2156" s="1"/>
  <c r="P240" i="2139"/>
  <c r="BE235" i="2140" s="1"/>
  <c r="E2567" i="2156" s="1"/>
  <c r="K338" i="2156" s="1" a="1"/>
  <c r="K338" i="2156" s="1"/>
  <c r="P241" i="2139"/>
  <c r="BE236" i="2140" s="1"/>
  <c r="E2568" i="2156" s="1"/>
  <c r="P242" i="2139"/>
  <c r="P243" i="2139"/>
  <c r="P244" i="2139"/>
  <c r="BE239" i="2140" s="1"/>
  <c r="E2571" i="2156" s="1"/>
  <c r="K385" i="2156" s="1" a="1"/>
  <c r="K385" i="2156" s="1"/>
  <c r="P245" i="2139"/>
  <c r="I240" i="2162" s="1"/>
  <c r="Y240" i="2162" s="1"/>
  <c r="AO240" i="2162" s="1"/>
  <c r="P246" i="2139"/>
  <c r="P247" i="2139"/>
  <c r="BE242" i="2140" s="1"/>
  <c r="E2574" i="2156" s="1"/>
  <c r="P248" i="2139"/>
  <c r="P249" i="2139"/>
  <c r="BE244" i="2140" s="1"/>
  <c r="E2576" i="2156" s="1"/>
  <c r="K406" i="2156" s="1" a="1"/>
  <c r="K406" i="2156" s="1"/>
  <c r="P250" i="2139"/>
  <c r="P251" i="2139"/>
  <c r="BE246" i="2140" s="1"/>
  <c r="E2578" i="2156" s="1"/>
  <c r="K422" i="2156" s="1" a="1"/>
  <c r="K422" i="2156" s="1"/>
  <c r="P252" i="2139"/>
  <c r="BE247" i="2140" s="1"/>
  <c r="E2579" i="2156" s="1"/>
  <c r="K430" i="2156" s="1" a="1"/>
  <c r="K430" i="2156" s="1"/>
  <c r="P253" i="2139"/>
  <c r="P254" i="2139"/>
  <c r="P255" i="2139"/>
  <c r="BE250" i="2140" s="1"/>
  <c r="E2582" i="2156" s="1"/>
  <c r="K449" i="2156" s="1" a="1"/>
  <c r="K449" i="2156" s="1"/>
  <c r="P256" i="2139"/>
  <c r="BE251" i="2140" s="1"/>
  <c r="E2583" i="2156" s="1"/>
  <c r="P257" i="2139"/>
  <c r="BE252" i="2140" s="1"/>
  <c r="E2584" i="2156" s="1"/>
  <c r="P258" i="2139"/>
  <c r="P259" i="2139"/>
  <c r="P260" i="2139"/>
  <c r="BE255" i="2140" s="1"/>
  <c r="E2587" i="2156" s="1"/>
  <c r="K480" i="2156" s="1" a="1"/>
  <c r="K480" i="2156" s="1"/>
  <c r="P261" i="2139"/>
  <c r="I256" i="2162" s="1"/>
  <c r="Y256" i="2162" s="1"/>
  <c r="AO256" i="2162" s="1"/>
  <c r="P262" i="2139"/>
  <c r="P263" i="2139"/>
  <c r="BE258" i="2140" s="1"/>
  <c r="E2590" i="2156" s="1"/>
  <c r="K496" i="2156" s="1" a="1"/>
  <c r="K496" i="2156" s="1"/>
  <c r="P264" i="2139"/>
  <c r="P265" i="2139"/>
  <c r="BE260" i="2140" s="1"/>
  <c r="E2592" i="2156" s="1"/>
  <c r="K511" i="2156" s="1" a="1"/>
  <c r="K511" i="2156" s="1"/>
  <c r="P266" i="2139"/>
  <c r="P267" i="2139"/>
  <c r="BE262" i="2140" s="1"/>
  <c r="E2594" i="2156" s="1"/>
  <c r="K527" i="2156" s="1" a="1"/>
  <c r="K527" i="2156" s="1"/>
  <c r="P268" i="2139"/>
  <c r="I263" i="2140" s="1"/>
  <c r="Y263" i="2140" s="1"/>
  <c r="P269" i="2139"/>
  <c r="P270" i="2139"/>
  <c r="P271" i="2139"/>
  <c r="BE266" i="2140" s="1"/>
  <c r="E2598" i="2156" s="1"/>
  <c r="K559" i="2156" s="1" a="1"/>
  <c r="K559" i="2156" s="1"/>
  <c r="P272" i="2139"/>
  <c r="BE267" i="2140" s="1"/>
  <c r="E2599" i="2156" s="1"/>
  <c r="P273" i="2139"/>
  <c r="BE268" i="2140" s="1"/>
  <c r="E2600" i="2156" s="1"/>
  <c r="K2183" i="2156" s="1" a="1"/>
  <c r="K2183" i="2156" s="1"/>
  <c r="P274" i="2139"/>
  <c r="P275" i="2139"/>
  <c r="P276" i="2139"/>
  <c r="BE271" i="2140" s="1"/>
  <c r="E2603" i="2156" s="1"/>
  <c r="P277" i="2139"/>
  <c r="I272" i="2162" s="1"/>
  <c r="Y272" i="2162" s="1"/>
  <c r="AO272" i="2162" s="1"/>
  <c r="P278" i="2139"/>
  <c r="P279" i="2139"/>
  <c r="BE274" i="2140" s="1"/>
  <c r="E2606" i="2156" s="1"/>
  <c r="K599" i="2156" s="1" a="1"/>
  <c r="K599" i="2156" s="1"/>
  <c r="P280" i="2139"/>
  <c r="P281" i="2139"/>
  <c r="BE276" i="2140" s="1"/>
  <c r="E2608" i="2156" s="1"/>
  <c r="K616" i="2156" s="1" a="1"/>
  <c r="K616" i="2156" s="1"/>
  <c r="P282" i="2139"/>
  <c r="P283" i="2139"/>
  <c r="BE278" i="2140" s="1"/>
  <c r="E2610" i="2156" s="1"/>
  <c r="K628" i="2156" s="1" a="1"/>
  <c r="K628" i="2156" s="1"/>
  <c r="P284" i="2139"/>
  <c r="I279" i="2140" s="1"/>
  <c r="Y279" i="2140" s="1"/>
  <c r="P285" i="2139"/>
  <c r="P286" i="2139"/>
  <c r="P287" i="2139"/>
  <c r="BE282" i="2140" s="1"/>
  <c r="E2614" i="2156" s="1"/>
  <c r="K1497" i="2156" s="1" a="1"/>
  <c r="K1497" i="2156" s="1"/>
  <c r="P288" i="2139"/>
  <c r="BE283" i="2140" s="1"/>
  <c r="E2615" i="2156" s="1"/>
  <c r="K2341" i="2156" s="1" a="1"/>
  <c r="K2341" i="2156" s="1"/>
  <c r="P289" i="2139"/>
  <c r="BE284" i="2140" s="1"/>
  <c r="E2616" i="2156" s="1"/>
  <c r="P70" i="2139"/>
  <c r="P71" i="2139"/>
  <c r="BE66" i="2140" s="1"/>
  <c r="E2398" i="2156" s="1"/>
  <c r="K726" i="2156" s="1" a="1"/>
  <c r="K726" i="2156" s="1"/>
  <c r="P292" i="2139"/>
  <c r="P293" i="2139"/>
  <c r="P297" i="2139"/>
  <c r="P301" i="2139"/>
  <c r="P305" i="2139"/>
  <c r="P309" i="2139"/>
  <c r="P313" i="2139"/>
  <c r="P317" i="2139"/>
  <c r="P321" i="2139"/>
  <c r="P325" i="2139"/>
  <c r="P329" i="2139"/>
  <c r="P333" i="2139"/>
  <c r="P337" i="2139"/>
  <c r="P341" i="2139"/>
  <c r="P345" i="2139"/>
  <c r="P349" i="2139"/>
  <c r="P353" i="2139"/>
  <c r="P357" i="2139"/>
  <c r="P361" i="2139"/>
  <c r="P365" i="2139"/>
  <c r="P369" i="2139"/>
  <c r="P373" i="2139"/>
  <c r="P377" i="2139"/>
  <c r="P381" i="2139"/>
  <c r="P385" i="2139"/>
  <c r="P389" i="2139"/>
  <c r="P393" i="2139"/>
  <c r="P397" i="2139"/>
  <c r="P69" i="2139"/>
  <c r="BE64" i="2162" s="1"/>
  <c r="P291" i="2139"/>
  <c r="P296" i="2139"/>
  <c r="I291" i="2162" s="1"/>
  <c r="Y291" i="2162" s="1"/>
  <c r="AO291" i="2162" s="1"/>
  <c r="P300" i="2139"/>
  <c r="I295" i="2162" s="1"/>
  <c r="Y295" i="2162" s="1"/>
  <c r="AO295" i="2162" s="1"/>
  <c r="P304" i="2139"/>
  <c r="I299" i="2162" s="1"/>
  <c r="Y299" i="2162" s="1"/>
  <c r="AO299" i="2162" s="1"/>
  <c r="P308" i="2139"/>
  <c r="I303" i="2162" s="1"/>
  <c r="Y303" i="2162" s="1"/>
  <c r="AO303" i="2162" s="1"/>
  <c r="P312" i="2139"/>
  <c r="I307" i="2162" s="1"/>
  <c r="Y307" i="2162" s="1"/>
  <c r="AO307" i="2162" s="1"/>
  <c r="P316" i="2139"/>
  <c r="I311" i="2162" s="1"/>
  <c r="Y311" i="2162" s="1"/>
  <c r="AO311" i="2162" s="1"/>
  <c r="P320" i="2139"/>
  <c r="I315" i="2162" s="1"/>
  <c r="Y315" i="2162" s="1"/>
  <c r="AO315" i="2162" s="1"/>
  <c r="P324" i="2139"/>
  <c r="I319" i="2162" s="1"/>
  <c r="Y319" i="2162" s="1"/>
  <c r="AO319" i="2162" s="1"/>
  <c r="P328" i="2139"/>
  <c r="BE323" i="2162" s="1"/>
  <c r="P332" i="2139"/>
  <c r="BE327" i="2162" s="1"/>
  <c r="P336" i="2139"/>
  <c r="BE331" i="2162" s="1"/>
  <c r="P340" i="2139"/>
  <c r="BE335" i="2162" s="1"/>
  <c r="P344" i="2139"/>
  <c r="BE339" i="2162" s="1"/>
  <c r="P348" i="2139"/>
  <c r="BE343" i="2162" s="1"/>
  <c r="P352" i="2139"/>
  <c r="BE347" i="2162" s="1"/>
  <c r="P356" i="2139"/>
  <c r="BE351" i="2162" s="1"/>
  <c r="P360" i="2139"/>
  <c r="BE355" i="2162" s="1"/>
  <c r="P364" i="2139"/>
  <c r="I359" i="2162" s="1"/>
  <c r="Y359" i="2162" s="1"/>
  <c r="AO359" i="2162" s="1"/>
  <c r="P368" i="2139"/>
  <c r="I363" i="2162" s="1"/>
  <c r="Y363" i="2162" s="1"/>
  <c r="AO363" i="2162" s="1"/>
  <c r="P372" i="2139"/>
  <c r="BE367" i="2162" s="1"/>
  <c r="P376" i="2139"/>
  <c r="BE371" i="2162" s="1"/>
  <c r="P380" i="2139"/>
  <c r="BE375" i="2162" s="1"/>
  <c r="P384" i="2139"/>
  <c r="BE379" i="2162" s="1"/>
  <c r="P388" i="2139"/>
  <c r="BE383" i="2162" s="1"/>
  <c r="P392" i="2139"/>
  <c r="BE387" i="2162" s="1"/>
  <c r="P396" i="2139"/>
  <c r="BE391" i="2162" s="1"/>
  <c r="H347" i="2140"/>
  <c r="X347" i="2140" s="1"/>
  <c r="BD347" i="2140"/>
  <c r="E2290" i="2156" s="1"/>
  <c r="K2440" i="2156" s="1" a="1"/>
  <c r="K2440" i="2156" s="1"/>
  <c r="H315" i="2140"/>
  <c r="X315" i="2140" s="1"/>
  <c r="BD315" i="2140"/>
  <c r="E2258" i="2156" s="1"/>
  <c r="K2383" i="2156" s="1" a="1"/>
  <c r="K2383" i="2156" s="1"/>
  <c r="H308" i="2140"/>
  <c r="X308" i="2140" s="1"/>
  <c r="BD308" i="2140"/>
  <c r="E2251" i="2156" s="1"/>
  <c r="K2376" i="2156" s="1" a="1"/>
  <c r="K2376" i="2156" s="1"/>
  <c r="H299" i="2140"/>
  <c r="X299" i="2140" s="1"/>
  <c r="BD299" i="2140"/>
  <c r="E2242" i="2156" s="1"/>
  <c r="H292" i="2140"/>
  <c r="X292" i="2140" s="1"/>
  <c r="BD292" i="2140"/>
  <c r="E2235" i="2156" s="1"/>
  <c r="K1550" i="2156" s="1" a="1"/>
  <c r="K1550" i="2156" s="1"/>
  <c r="I290" i="2139"/>
  <c r="I291" i="2139"/>
  <c r="I292" i="2139"/>
  <c r="I14" i="2139"/>
  <c r="I18" i="2139"/>
  <c r="I22" i="2139"/>
  <c r="I26" i="2139"/>
  <c r="I30" i="2139"/>
  <c r="I34" i="2139"/>
  <c r="I38" i="2139"/>
  <c r="I42" i="2139"/>
  <c r="I46" i="2139"/>
  <c r="I50" i="2139"/>
  <c r="I54" i="2139"/>
  <c r="I58" i="2139"/>
  <c r="I62" i="2139"/>
  <c r="I66" i="2139"/>
  <c r="I70" i="2139"/>
  <c r="I74" i="2139"/>
  <c r="I78" i="2139"/>
  <c r="I82" i="2139"/>
  <c r="I86" i="2139"/>
  <c r="I90" i="2139"/>
  <c r="I94" i="2139"/>
  <c r="I98" i="2139"/>
  <c r="I102" i="2139"/>
  <c r="I106" i="2139"/>
  <c r="I110" i="2139"/>
  <c r="I114" i="2139"/>
  <c r="I118" i="2139"/>
  <c r="I122" i="2139"/>
  <c r="I126" i="2139"/>
  <c r="I130" i="2139"/>
  <c r="I134" i="2139"/>
  <c r="I138" i="2139"/>
  <c r="I142" i="2139"/>
  <c r="I146" i="2139"/>
  <c r="I150" i="2139"/>
  <c r="I154" i="2139"/>
  <c r="I158" i="2139"/>
  <c r="I162" i="2139"/>
  <c r="I166" i="2139"/>
  <c r="I170" i="2139"/>
  <c r="I174" i="2139"/>
  <c r="I178" i="2139"/>
  <c r="I182" i="2139"/>
  <c r="I186" i="2139"/>
  <c r="I190" i="2139"/>
  <c r="I194" i="2139"/>
  <c r="I198" i="2139"/>
  <c r="I202" i="2139"/>
  <c r="I206" i="2139"/>
  <c r="I210" i="2139"/>
  <c r="I214" i="2139"/>
  <c r="I218" i="2139"/>
  <c r="I222" i="2139"/>
  <c r="I226" i="2139"/>
  <c r="I230" i="2139"/>
  <c r="I234" i="2139"/>
  <c r="I238" i="2139"/>
  <c r="I242" i="2139"/>
  <c r="I246" i="2139"/>
  <c r="I250" i="2139"/>
  <c r="I254" i="2139"/>
  <c r="I258" i="2139"/>
  <c r="I262" i="2139"/>
  <c r="I266" i="2139"/>
  <c r="I270" i="2139"/>
  <c r="I274" i="2139"/>
  <c r="I278" i="2139"/>
  <c r="I282" i="2139"/>
  <c r="I286" i="2139"/>
  <c r="I295" i="2139"/>
  <c r="I299" i="2139"/>
  <c r="I303" i="2139"/>
  <c r="I307" i="2139"/>
  <c r="I311" i="2139"/>
  <c r="I315" i="2139"/>
  <c r="I319" i="2139"/>
  <c r="I323" i="2139"/>
  <c r="I327" i="2139"/>
  <c r="I331" i="2139"/>
  <c r="I335" i="2139"/>
  <c r="I339" i="2139"/>
  <c r="I343" i="2139"/>
  <c r="I347" i="2139"/>
  <c r="I351" i="2139"/>
  <c r="I355" i="2139"/>
  <c r="I359" i="2139"/>
  <c r="I363" i="2139"/>
  <c r="I367" i="2139"/>
  <c r="I371" i="2139"/>
  <c r="I375" i="2139"/>
  <c r="I379" i="2139"/>
  <c r="I383" i="2139"/>
  <c r="I387" i="2139"/>
  <c r="I391" i="2139"/>
  <c r="I395" i="2139"/>
  <c r="I13" i="2139"/>
  <c r="I17" i="2139"/>
  <c r="I21" i="2139"/>
  <c r="I25" i="2139"/>
  <c r="I29" i="2139"/>
  <c r="I33" i="2139"/>
  <c r="I37" i="2139"/>
  <c r="I41" i="2139"/>
  <c r="I45" i="2139"/>
  <c r="I49" i="2139"/>
  <c r="I53" i="2139"/>
  <c r="I57" i="2139"/>
  <c r="I61" i="2139"/>
  <c r="I65" i="2139"/>
  <c r="I69" i="2139"/>
  <c r="I73" i="2139"/>
  <c r="I77" i="2139"/>
  <c r="I81" i="2139"/>
  <c r="I85" i="2139"/>
  <c r="I89" i="2139"/>
  <c r="I93" i="2139"/>
  <c r="I97" i="2139"/>
  <c r="I101" i="2139"/>
  <c r="I105" i="2139"/>
  <c r="I109" i="2139"/>
  <c r="I113" i="2139"/>
  <c r="I117" i="2139"/>
  <c r="I121" i="2139"/>
  <c r="I125" i="2139"/>
  <c r="I129" i="2139"/>
  <c r="I133" i="2139"/>
  <c r="I137" i="2139"/>
  <c r="I141" i="2139"/>
  <c r="I145" i="2139"/>
  <c r="I149" i="2139"/>
  <c r="I153" i="2139"/>
  <c r="I157" i="2139"/>
  <c r="I161" i="2139"/>
  <c r="I165" i="2139"/>
  <c r="I169" i="2139"/>
  <c r="I173" i="2139"/>
  <c r="I177" i="2139"/>
  <c r="I181" i="2139"/>
  <c r="I185" i="2139"/>
  <c r="I189" i="2139"/>
  <c r="I193" i="2139"/>
  <c r="I197" i="2139"/>
  <c r="I201" i="2139"/>
  <c r="I205" i="2139"/>
  <c r="I209" i="2139"/>
  <c r="I213" i="2139"/>
  <c r="I217" i="2139"/>
  <c r="I221" i="2139"/>
  <c r="I225" i="2139"/>
  <c r="I229" i="2139"/>
  <c r="I233" i="2139"/>
  <c r="I237" i="2139"/>
  <c r="I241" i="2139"/>
  <c r="I245" i="2139"/>
  <c r="I249" i="2139"/>
  <c r="I253" i="2139"/>
  <c r="I257" i="2139"/>
  <c r="I261" i="2139"/>
  <c r="I265" i="2139"/>
  <c r="I269" i="2139"/>
  <c r="I273" i="2139"/>
  <c r="I277" i="2139"/>
  <c r="I281" i="2139"/>
  <c r="I285" i="2139"/>
  <c r="I289" i="2139"/>
  <c r="I294" i="2139"/>
  <c r="I298" i="2139"/>
  <c r="I302" i="2139"/>
  <c r="I306" i="2139"/>
  <c r="I310" i="2139"/>
  <c r="I314" i="2139"/>
  <c r="I318" i="2139"/>
  <c r="I322" i="2139"/>
  <c r="I326" i="2139"/>
  <c r="I330" i="2139"/>
  <c r="I334" i="2139"/>
  <c r="I338" i="2139"/>
  <c r="I342" i="2139"/>
  <c r="I346" i="2139"/>
  <c r="I350" i="2139"/>
  <c r="I354" i="2139"/>
  <c r="I358" i="2139"/>
  <c r="I362" i="2139"/>
  <c r="I366" i="2139"/>
  <c r="I370" i="2139"/>
  <c r="I374" i="2139"/>
  <c r="I378" i="2139"/>
  <c r="I382" i="2139"/>
  <c r="I386" i="2139"/>
  <c r="I390" i="2139"/>
  <c r="I394" i="2139"/>
  <c r="I398" i="2139"/>
  <c r="H10" i="2139"/>
  <c r="H14" i="2139"/>
  <c r="H18" i="2139"/>
  <c r="H22" i="2139"/>
  <c r="H26" i="2139"/>
  <c r="H30" i="2139"/>
  <c r="H34" i="2139"/>
  <c r="H38" i="2139"/>
  <c r="H42" i="2139"/>
  <c r="H46" i="2139"/>
  <c r="H50" i="2139"/>
  <c r="H54" i="2139"/>
  <c r="H58" i="2139"/>
  <c r="H62" i="2139"/>
  <c r="H66" i="2139"/>
  <c r="H70" i="2139"/>
  <c r="H74" i="2139"/>
  <c r="H78" i="2139"/>
  <c r="H82" i="2139"/>
  <c r="H86" i="2139"/>
  <c r="H90" i="2139"/>
  <c r="H94" i="2139"/>
  <c r="H98" i="2139"/>
  <c r="H102" i="2139"/>
  <c r="H106" i="2139"/>
  <c r="H110" i="2139"/>
  <c r="H114" i="2139"/>
  <c r="H118" i="2139"/>
  <c r="H122" i="2139"/>
  <c r="H126" i="2139"/>
  <c r="H130" i="2139"/>
  <c r="H134" i="2139"/>
  <c r="H138" i="2139"/>
  <c r="H142" i="2139"/>
  <c r="H146" i="2139"/>
  <c r="H150" i="2139"/>
  <c r="H154" i="2139"/>
  <c r="H158" i="2139"/>
  <c r="H162" i="2139"/>
  <c r="H166" i="2139"/>
  <c r="H170" i="2139"/>
  <c r="H174" i="2139"/>
  <c r="H178" i="2139"/>
  <c r="H182" i="2139"/>
  <c r="H186" i="2139"/>
  <c r="H190" i="2139"/>
  <c r="H194" i="2139"/>
  <c r="H198" i="2139"/>
  <c r="H202" i="2139"/>
  <c r="H206" i="2139"/>
  <c r="H210" i="2139"/>
  <c r="H214" i="2139"/>
  <c r="H218" i="2139"/>
  <c r="H222" i="2139"/>
  <c r="H226" i="2139"/>
  <c r="H230" i="2139"/>
  <c r="H234" i="2139"/>
  <c r="H238" i="2139"/>
  <c r="H242" i="2139"/>
  <c r="H246" i="2139"/>
  <c r="H250" i="2139"/>
  <c r="H254" i="2139"/>
  <c r="H258" i="2139"/>
  <c r="H262" i="2139"/>
  <c r="H266" i="2139"/>
  <c r="H290" i="2139"/>
  <c r="H291" i="2139"/>
  <c r="H292" i="2139"/>
  <c r="H16" i="2139"/>
  <c r="H23" i="2139"/>
  <c r="H25" i="2139"/>
  <c r="H32" i="2139"/>
  <c r="H39" i="2139"/>
  <c r="H41" i="2139"/>
  <c r="H48" i="2139"/>
  <c r="H55" i="2139"/>
  <c r="H57" i="2139"/>
  <c r="H64" i="2139"/>
  <c r="H71" i="2139"/>
  <c r="H73" i="2139"/>
  <c r="H80" i="2139"/>
  <c r="H87" i="2139"/>
  <c r="H89" i="2139"/>
  <c r="H96" i="2139"/>
  <c r="H103" i="2139"/>
  <c r="H105" i="2139"/>
  <c r="H112" i="2139"/>
  <c r="H119" i="2139"/>
  <c r="H121" i="2139"/>
  <c r="H128" i="2139"/>
  <c r="H135" i="2139"/>
  <c r="H137" i="2139"/>
  <c r="H144" i="2139"/>
  <c r="H151" i="2139"/>
  <c r="H153" i="2139"/>
  <c r="H160" i="2139"/>
  <c r="H167" i="2139"/>
  <c r="H169" i="2139"/>
  <c r="H176" i="2139"/>
  <c r="H183" i="2139"/>
  <c r="H185" i="2139"/>
  <c r="H192" i="2139"/>
  <c r="H199" i="2139"/>
  <c r="H201" i="2139"/>
  <c r="H208" i="2139"/>
  <c r="H215" i="2139"/>
  <c r="H217" i="2139"/>
  <c r="H224" i="2139"/>
  <c r="H231" i="2139"/>
  <c r="H233" i="2139"/>
  <c r="H240" i="2139"/>
  <c r="H247" i="2139"/>
  <c r="H249" i="2139"/>
  <c r="H256" i="2139"/>
  <c r="H263" i="2139"/>
  <c r="H265" i="2139"/>
  <c r="H268" i="2139"/>
  <c r="H272" i="2139"/>
  <c r="H276" i="2139"/>
  <c r="H280" i="2139"/>
  <c r="H284" i="2139"/>
  <c r="H288" i="2139"/>
  <c r="H293" i="2139"/>
  <c r="H297" i="2139"/>
  <c r="H301" i="2139"/>
  <c r="H305" i="2139"/>
  <c r="H309" i="2139"/>
  <c r="H313" i="2139"/>
  <c r="H317" i="2139"/>
  <c r="H321" i="2139"/>
  <c r="H325" i="2139"/>
  <c r="H329" i="2139"/>
  <c r="H333" i="2139"/>
  <c r="H337" i="2139"/>
  <c r="H341" i="2139"/>
  <c r="H345" i="2139"/>
  <c r="H349" i="2139"/>
  <c r="H353" i="2139"/>
  <c r="H357" i="2139"/>
  <c r="H361" i="2139"/>
  <c r="H365" i="2139"/>
  <c r="H369" i="2139"/>
  <c r="H373" i="2139"/>
  <c r="H377" i="2139"/>
  <c r="H381" i="2139"/>
  <c r="H385" i="2139"/>
  <c r="H389" i="2139"/>
  <c r="H393" i="2139"/>
  <c r="H397" i="2139"/>
  <c r="H11" i="2139"/>
  <c r="H13" i="2139"/>
  <c r="H20" i="2139"/>
  <c r="H27" i="2139"/>
  <c r="H29" i="2139"/>
  <c r="H36" i="2139"/>
  <c r="H43" i="2139"/>
  <c r="H45" i="2139"/>
  <c r="H52" i="2139"/>
  <c r="H59" i="2139"/>
  <c r="H61" i="2139"/>
  <c r="H68" i="2139"/>
  <c r="H75" i="2139"/>
  <c r="H77" i="2139"/>
  <c r="H84" i="2139"/>
  <c r="H91" i="2139"/>
  <c r="H93" i="2139"/>
  <c r="H100" i="2139"/>
  <c r="H107" i="2139"/>
  <c r="H109" i="2139"/>
  <c r="H116" i="2139"/>
  <c r="H123" i="2139"/>
  <c r="H125" i="2139"/>
  <c r="H132" i="2139"/>
  <c r="H139" i="2139"/>
  <c r="H141" i="2139"/>
  <c r="H148" i="2139"/>
  <c r="H155" i="2139"/>
  <c r="H157" i="2139"/>
  <c r="H164" i="2139"/>
  <c r="H171" i="2139"/>
  <c r="H173" i="2139"/>
  <c r="H180" i="2139"/>
  <c r="H187" i="2139"/>
  <c r="H189" i="2139"/>
  <c r="H196" i="2139"/>
  <c r="H203" i="2139"/>
  <c r="H205" i="2139"/>
  <c r="H212" i="2139"/>
  <c r="H219" i="2139"/>
  <c r="H221" i="2139"/>
  <c r="H228" i="2139"/>
  <c r="H235" i="2139"/>
  <c r="H237" i="2139"/>
  <c r="H244" i="2139"/>
  <c r="H251" i="2139"/>
  <c r="H253" i="2139"/>
  <c r="H260" i="2139"/>
  <c r="H267" i="2139"/>
  <c r="H271" i="2139"/>
  <c r="H275" i="2139"/>
  <c r="H279" i="2139"/>
  <c r="H283" i="2139"/>
  <c r="H287" i="2139"/>
  <c r="H296" i="2139"/>
  <c r="H300" i="2139"/>
  <c r="H304" i="2139"/>
  <c r="H308" i="2139"/>
  <c r="H312" i="2139"/>
  <c r="H316" i="2139"/>
  <c r="H320" i="2139"/>
  <c r="H324" i="2139"/>
  <c r="H328" i="2139"/>
  <c r="H332" i="2139"/>
  <c r="H336" i="2139"/>
  <c r="H340" i="2139"/>
  <c r="H344" i="2139"/>
  <c r="H348" i="2139"/>
  <c r="H352" i="2139"/>
  <c r="H356" i="2139"/>
  <c r="H360" i="2139"/>
  <c r="H364" i="2139"/>
  <c r="H368" i="2139"/>
  <c r="H372" i="2139"/>
  <c r="H376" i="2139"/>
  <c r="H380" i="2139"/>
  <c r="H384" i="2139"/>
  <c r="H388" i="2139"/>
  <c r="H392" i="2139"/>
  <c r="H396" i="2139"/>
  <c r="D8" i="2138"/>
  <c r="D9" i="2138"/>
  <c r="D13" i="2138"/>
  <c r="D10" i="2138"/>
  <c r="R10" i="2139"/>
  <c r="R11" i="2139"/>
  <c r="R12" i="2139"/>
  <c r="BG7" i="2140" s="1"/>
  <c r="E3117" i="2156" s="1"/>
  <c r="R13" i="2139"/>
  <c r="K8" i="2162" s="1"/>
  <c r="AA8" i="2162" s="1"/>
  <c r="AQ8" i="2162" s="1"/>
  <c r="R14" i="2139"/>
  <c r="R15" i="2139"/>
  <c r="R16" i="2139"/>
  <c r="BG11" i="2140" s="1"/>
  <c r="E3121" i="2156" s="1"/>
  <c r="R17" i="2139"/>
  <c r="R18" i="2139"/>
  <c r="R19" i="2139"/>
  <c r="R20" i="2139"/>
  <c r="BG15" i="2140" s="1"/>
  <c r="E3125" i="2156" s="1"/>
  <c r="R21" i="2139"/>
  <c r="K16" i="2162" s="1"/>
  <c r="AA16" i="2162" s="1"/>
  <c r="AQ16" i="2162" s="1"/>
  <c r="R22" i="2139"/>
  <c r="R23" i="2139"/>
  <c r="R24" i="2139"/>
  <c r="BG19" i="2140" s="1"/>
  <c r="E3129" i="2156" s="1"/>
  <c r="R25" i="2139"/>
  <c r="R26" i="2139"/>
  <c r="R27" i="2139"/>
  <c r="R28" i="2139"/>
  <c r="BG23" i="2140" s="1"/>
  <c r="E3133" i="2156" s="1"/>
  <c r="R29" i="2139"/>
  <c r="BG24" i="2162" s="1"/>
  <c r="R30" i="2139"/>
  <c r="R31" i="2139"/>
  <c r="R32" i="2139"/>
  <c r="BG27" i="2140" s="1"/>
  <c r="E3137" i="2156" s="1"/>
  <c r="R33" i="2139"/>
  <c r="R34" i="2139"/>
  <c r="R35" i="2139"/>
  <c r="R36" i="2139"/>
  <c r="BG31" i="2140" s="1"/>
  <c r="E3141" i="2156" s="1"/>
  <c r="K87" i="2156" s="1" a="1"/>
  <c r="K87" i="2156" s="1"/>
  <c r="R37" i="2139"/>
  <c r="BG32" i="2162" s="1"/>
  <c r="R38" i="2139"/>
  <c r="R39" i="2139"/>
  <c r="R40" i="2139"/>
  <c r="BG35" i="2140" s="1"/>
  <c r="E3145" i="2156" s="1"/>
  <c r="K119" i="2156" s="1" a="1"/>
  <c r="K119" i="2156" s="1"/>
  <c r="R41" i="2139"/>
  <c r="R42" i="2139"/>
  <c r="R43" i="2139"/>
  <c r="R44" i="2139"/>
  <c r="BG39" i="2140" s="1"/>
  <c r="E3149" i="2156" s="1"/>
  <c r="K135" i="2156" s="1" a="1"/>
  <c r="K135" i="2156" s="1"/>
  <c r="R45" i="2139"/>
  <c r="BG40" i="2162" s="1"/>
  <c r="R46" i="2139"/>
  <c r="R47" i="2139"/>
  <c r="R48" i="2139"/>
  <c r="BG43" i="2140" s="1"/>
  <c r="E3153" i="2156" s="1"/>
  <c r="K363" i="2156" s="1" a="1"/>
  <c r="K363" i="2156" s="1"/>
  <c r="R49" i="2139"/>
  <c r="R50" i="2139"/>
  <c r="R51" i="2139"/>
  <c r="R52" i="2139"/>
  <c r="BG47" i="2140" s="1"/>
  <c r="E3157" i="2156" s="1"/>
  <c r="R53" i="2139"/>
  <c r="BG48" i="2162" s="1"/>
  <c r="R54" i="2139"/>
  <c r="R55" i="2139"/>
  <c r="R56" i="2139"/>
  <c r="BG51" i="2140" s="1"/>
  <c r="E3161" i="2156" s="1"/>
  <c r="R57" i="2139"/>
  <c r="R58" i="2139"/>
  <c r="R59" i="2139"/>
  <c r="R60" i="2139"/>
  <c r="BG55" i="2140" s="1"/>
  <c r="E3165" i="2156" s="1"/>
  <c r="R61" i="2139"/>
  <c r="BG56" i="2162" s="1"/>
  <c r="R62" i="2139"/>
  <c r="R63" i="2139"/>
  <c r="R64" i="2139"/>
  <c r="BG59" i="2140" s="1"/>
  <c r="E3169" i="2156" s="1"/>
  <c r="K2199" i="2156" s="1" a="1"/>
  <c r="K2199" i="2156" s="1"/>
  <c r="R65" i="2139"/>
  <c r="R66" i="2139"/>
  <c r="R67" i="2139"/>
  <c r="R68" i="2139"/>
  <c r="BG63" i="2140" s="1"/>
  <c r="E3173" i="2156" s="1"/>
  <c r="R69" i="2139"/>
  <c r="BG64" i="2162" s="1"/>
  <c r="R70" i="2139"/>
  <c r="R71" i="2139"/>
  <c r="R72" i="2139"/>
  <c r="BG67" i="2140" s="1"/>
  <c r="E3177" i="2156" s="1"/>
  <c r="R73" i="2139"/>
  <c r="R74" i="2139"/>
  <c r="R75" i="2139"/>
  <c r="R76" i="2139"/>
  <c r="BG71" i="2140" s="1"/>
  <c r="E3181" i="2156" s="1"/>
  <c r="K751" i="2156" s="1" a="1"/>
  <c r="K751" i="2156" s="1"/>
  <c r="R77" i="2139"/>
  <c r="BG72" i="2162" s="1"/>
  <c r="R78" i="2139"/>
  <c r="R79" i="2139"/>
  <c r="R80" i="2139"/>
  <c r="BG75" i="2140" s="1"/>
  <c r="E3185" i="2156" s="1"/>
  <c r="K783" i="2156" s="1" a="1"/>
  <c r="K783" i="2156" s="1"/>
  <c r="R81" i="2139"/>
  <c r="R82" i="2139"/>
  <c r="R83" i="2139"/>
  <c r="R84" i="2139"/>
  <c r="BG79" i="2140" s="1"/>
  <c r="E3189" i="2156" s="1"/>
  <c r="K810" i="2156" s="1" a="1"/>
  <c r="K810" i="2156" s="1"/>
  <c r="R85" i="2139"/>
  <c r="BG80" i="2162" s="1"/>
  <c r="R86" i="2139"/>
  <c r="R87" i="2139"/>
  <c r="R88" i="2139"/>
  <c r="BG83" i="2140" s="1"/>
  <c r="E3193" i="2156" s="1"/>
  <c r="R89" i="2139"/>
  <c r="R90" i="2139"/>
  <c r="R91" i="2139"/>
  <c r="R92" i="2139"/>
  <c r="BG87" i="2140" s="1"/>
  <c r="E3197" i="2156" s="1"/>
  <c r="K2232" i="2156" s="1" a="1"/>
  <c r="K2232" i="2156" s="1"/>
  <c r="R93" i="2139"/>
  <c r="K88" i="2162" s="1"/>
  <c r="AA88" i="2162" s="1"/>
  <c r="AQ88" i="2162" s="1"/>
  <c r="R94" i="2139"/>
  <c r="R95" i="2139"/>
  <c r="R96" i="2139"/>
  <c r="BG91" i="2140" s="1"/>
  <c r="E3201" i="2156" s="1"/>
  <c r="K872" i="2156" s="1" a="1"/>
  <c r="K872" i="2156" s="1"/>
  <c r="R97" i="2139"/>
  <c r="R98" i="2139"/>
  <c r="R99" i="2139"/>
  <c r="R100" i="2139"/>
  <c r="BG95" i="2140" s="1"/>
  <c r="E3205" i="2156" s="1"/>
  <c r="K2248" i="2156" s="1" a="1"/>
  <c r="K2248" i="2156" s="1"/>
  <c r="R101" i="2139"/>
  <c r="K96" i="2162" s="1"/>
  <c r="AA96" i="2162" s="1"/>
  <c r="AQ96" i="2162" s="1"/>
  <c r="R102" i="2139"/>
  <c r="R103" i="2139"/>
  <c r="R104" i="2139"/>
  <c r="BG99" i="2140" s="1"/>
  <c r="E3209" i="2156" s="1"/>
  <c r="K2256" i="2156" s="1" a="1"/>
  <c r="K2256" i="2156" s="1"/>
  <c r="R105" i="2139"/>
  <c r="R106" i="2139"/>
  <c r="R107" i="2139"/>
  <c r="R108" i="2139"/>
  <c r="BG103" i="2140" s="1"/>
  <c r="E3213" i="2156" s="1"/>
  <c r="K2264" i="2156" s="1" a="1"/>
  <c r="K2264" i="2156" s="1"/>
  <c r="R109" i="2139"/>
  <c r="BG104" i="2162" s="1"/>
  <c r="R110" i="2139"/>
  <c r="R111" i="2139"/>
  <c r="R112" i="2139"/>
  <c r="BG107" i="2140" s="1"/>
  <c r="E3217" i="2156" s="1"/>
  <c r="R113" i="2139"/>
  <c r="R114" i="2139"/>
  <c r="R115" i="2139"/>
  <c r="R116" i="2139"/>
  <c r="BG111" i="2140" s="1"/>
  <c r="E3221" i="2156" s="1"/>
  <c r="K964" i="2156" s="1" a="1"/>
  <c r="K964" i="2156" s="1"/>
  <c r="R117" i="2139"/>
  <c r="K112" i="2162" s="1"/>
  <c r="AA112" i="2162" s="1"/>
  <c r="AQ112" i="2162" s="1"/>
  <c r="R118" i="2139"/>
  <c r="R119" i="2139"/>
  <c r="R120" i="2139"/>
  <c r="BG115" i="2140" s="1"/>
  <c r="E3225" i="2156" s="1"/>
  <c r="R121" i="2139"/>
  <c r="R122" i="2139"/>
  <c r="R123" i="2139"/>
  <c r="R124" i="2139"/>
  <c r="BG119" i="2140" s="1"/>
  <c r="E3229" i="2156" s="1"/>
  <c r="R125" i="2139"/>
  <c r="BG120" i="2162" s="1"/>
  <c r="R126" i="2139"/>
  <c r="R127" i="2139"/>
  <c r="R128" i="2139"/>
  <c r="BG123" i="2140" s="1"/>
  <c r="E3233" i="2156" s="1"/>
  <c r="K1011" i="2156" s="1" a="1"/>
  <c r="K1011" i="2156" s="1"/>
  <c r="R129" i="2139"/>
  <c r="R130" i="2139"/>
  <c r="R131" i="2139"/>
  <c r="R132" i="2139"/>
  <c r="BG127" i="2140" s="1"/>
  <c r="E3237" i="2156" s="1"/>
  <c r="K1042" i="2156" s="1" a="1"/>
  <c r="K1042" i="2156" s="1"/>
  <c r="R133" i="2139"/>
  <c r="K128" i="2162" s="1"/>
  <c r="AA128" i="2162" s="1"/>
  <c r="AQ128" i="2162" s="1"/>
  <c r="R134" i="2139"/>
  <c r="R135" i="2139"/>
  <c r="R136" i="2139"/>
  <c r="BG131" i="2140" s="1"/>
  <c r="E3241" i="2156" s="1"/>
  <c r="R137" i="2139"/>
  <c r="R138" i="2139"/>
  <c r="R139" i="2139"/>
  <c r="R140" i="2139"/>
  <c r="BG135" i="2140" s="1"/>
  <c r="E3245" i="2156" s="1"/>
  <c r="R141" i="2139"/>
  <c r="K136" i="2162" s="1"/>
  <c r="AA136" i="2162" s="1"/>
  <c r="AQ136" i="2162" s="1"/>
  <c r="R142" i="2139"/>
  <c r="R143" i="2139"/>
  <c r="R144" i="2139"/>
  <c r="BG139" i="2140" s="1"/>
  <c r="E3249" i="2156" s="1"/>
  <c r="K1100" i="2156" s="1" a="1"/>
  <c r="K1100" i="2156" s="1"/>
  <c r="R145" i="2139"/>
  <c r="R146" i="2139"/>
  <c r="R147" i="2139"/>
  <c r="R148" i="2139"/>
  <c r="K143" i="2140" s="1"/>
  <c r="AA143" i="2140" s="1"/>
  <c r="R149" i="2139"/>
  <c r="K144" i="2162" s="1"/>
  <c r="AA144" i="2162" s="1"/>
  <c r="AQ144" i="2162" s="1"/>
  <c r="R150" i="2139"/>
  <c r="R151" i="2139"/>
  <c r="R152" i="2139"/>
  <c r="BG147" i="2140" s="1"/>
  <c r="E3257" i="2156" s="1"/>
  <c r="K1154" i="2156" s="1" a="1"/>
  <c r="K1154" i="2156" s="1"/>
  <c r="R153" i="2139"/>
  <c r="R154" i="2139"/>
  <c r="R155" i="2139"/>
  <c r="R156" i="2139"/>
  <c r="BG151" i="2140" s="1"/>
  <c r="E3261" i="2156" s="1"/>
  <c r="R157" i="2139"/>
  <c r="K152" i="2162" s="1"/>
  <c r="AA152" i="2162" s="1"/>
  <c r="AQ152" i="2162" s="1"/>
  <c r="R158" i="2139"/>
  <c r="R159" i="2139"/>
  <c r="R160" i="2139"/>
  <c r="BG155" i="2140" s="1"/>
  <c r="E3265" i="2156" s="1"/>
  <c r="K1193" i="2156" s="1" a="1"/>
  <c r="K1193" i="2156" s="1"/>
  <c r="R161" i="2139"/>
  <c r="R162" i="2139"/>
  <c r="R163" i="2139"/>
  <c r="R164" i="2139"/>
  <c r="BG159" i="2140" s="1"/>
  <c r="E3269" i="2156" s="1"/>
  <c r="K1224" i="2156" s="1" a="1"/>
  <c r="K1224" i="2156" s="1"/>
  <c r="R165" i="2139"/>
  <c r="K160" i="2162" s="1"/>
  <c r="AA160" i="2162" s="1"/>
  <c r="AQ160" i="2162" s="1"/>
  <c r="R166" i="2139"/>
  <c r="R167" i="2139"/>
  <c r="R168" i="2139"/>
  <c r="BG163" i="2140" s="1"/>
  <c r="E3273" i="2156" s="1"/>
  <c r="K1257" i="2156" s="1" a="1"/>
  <c r="K1257" i="2156" s="1"/>
  <c r="R169" i="2139"/>
  <c r="R170" i="2139"/>
  <c r="R171" i="2139"/>
  <c r="R172" i="2139"/>
  <c r="BG167" i="2140" s="1"/>
  <c r="E3277" i="2156" s="1"/>
  <c r="K1281" i="2156" s="1" a="1"/>
  <c r="K1281" i="2156" s="1"/>
  <c r="R173" i="2139"/>
  <c r="BG168" i="2162" s="1"/>
  <c r="R174" i="2139"/>
  <c r="R175" i="2139"/>
  <c r="R176" i="2139"/>
  <c r="BG171" i="2140" s="1"/>
  <c r="E3281" i="2156" s="1"/>
  <c r="K1313" i="2156" s="1" a="1"/>
  <c r="K1313" i="2156" s="1"/>
  <c r="R177" i="2139"/>
  <c r="R178" i="2139"/>
  <c r="R179" i="2139"/>
  <c r="R180" i="2139"/>
  <c r="BG175" i="2140" s="1"/>
  <c r="E3285" i="2156" s="1"/>
  <c r="K1332" i="2156" s="1" a="1"/>
  <c r="K1332" i="2156" s="1"/>
  <c r="R181" i="2139"/>
  <c r="BG176" i="2162" s="1"/>
  <c r="R182" i="2139"/>
  <c r="R183" i="2139"/>
  <c r="R184" i="2139"/>
  <c r="BG179" i="2140" s="1"/>
  <c r="E3289" i="2156" s="1"/>
  <c r="K1349" i="2156" s="1" a="1"/>
  <c r="K1349" i="2156" s="1"/>
  <c r="R185" i="2139"/>
  <c r="R186" i="2139"/>
  <c r="R187" i="2139"/>
  <c r="R188" i="2139"/>
  <c r="BG183" i="2140" s="1"/>
  <c r="E3293" i="2156" s="1"/>
  <c r="K2324" i="2156" s="1" a="1"/>
  <c r="K2324" i="2156" s="1"/>
  <c r="R189" i="2139"/>
  <c r="BG184" i="2162" s="1"/>
  <c r="R190" i="2139"/>
  <c r="R191" i="2139"/>
  <c r="R192" i="2139"/>
  <c r="BG187" i="2140" s="1"/>
  <c r="E3297" i="2156" s="1"/>
  <c r="K1396" i="2156" s="1" a="1"/>
  <c r="K1396" i="2156" s="1"/>
  <c r="R193" i="2139"/>
  <c r="R194" i="2139"/>
  <c r="R195" i="2139"/>
  <c r="R196" i="2139"/>
  <c r="BG191" i="2140" s="1"/>
  <c r="E3301" i="2156" s="1"/>
  <c r="K1424" i="2156" s="1" a="1"/>
  <c r="K1424" i="2156" s="1"/>
  <c r="R197" i="2139"/>
  <c r="K192" i="2162" s="1"/>
  <c r="AA192" i="2162" s="1"/>
  <c r="AQ192" i="2162" s="1"/>
  <c r="R198" i="2139"/>
  <c r="R199" i="2139"/>
  <c r="R200" i="2139"/>
  <c r="BG195" i="2140" s="1"/>
  <c r="E3305" i="2156" s="1"/>
  <c r="K1451" i="2156" s="1" a="1"/>
  <c r="K1451" i="2156" s="1"/>
  <c r="R201" i="2139"/>
  <c r="R202" i="2139"/>
  <c r="R203" i="2139"/>
  <c r="R204" i="2139"/>
  <c r="BG199" i="2140" s="1"/>
  <c r="E3309" i="2156" s="1"/>
  <c r="K143" i="2156" s="1" a="1"/>
  <c r="K143" i="2156" s="1"/>
  <c r="R205" i="2139"/>
  <c r="K200" i="2162" s="1"/>
  <c r="AA200" i="2162" s="1"/>
  <c r="AQ200" i="2162" s="1"/>
  <c r="R206" i="2139"/>
  <c r="R207" i="2139"/>
  <c r="R208" i="2139"/>
  <c r="BG203" i="2140" s="1"/>
  <c r="E3313" i="2156" s="1"/>
  <c r="K2146" i="2156" s="1" a="1"/>
  <c r="K2146" i="2156" s="1"/>
  <c r="R209" i="2139"/>
  <c r="R210" i="2139"/>
  <c r="R211" i="2139"/>
  <c r="R212" i="2139"/>
  <c r="BG207" i="2140" s="1"/>
  <c r="E3317" i="2156" s="1"/>
  <c r="K194" i="2156" s="1" a="1"/>
  <c r="K194" i="2156" s="1"/>
  <c r="R213" i="2139"/>
  <c r="K208" i="2162" s="1"/>
  <c r="AA208" i="2162" s="1"/>
  <c r="AQ208" i="2162" s="1"/>
  <c r="R214" i="2139"/>
  <c r="R215" i="2139"/>
  <c r="R216" i="2139"/>
  <c r="BG211" i="2140" s="1"/>
  <c r="E3321" i="2156" s="1"/>
  <c r="K218" i="2156" s="1" a="1"/>
  <c r="K218" i="2156" s="1"/>
  <c r="R217" i="2139"/>
  <c r="R218" i="2139"/>
  <c r="R219" i="2139"/>
  <c r="R220" i="2139"/>
  <c r="BG215" i="2140" s="1"/>
  <c r="E3325" i="2156" s="1"/>
  <c r="K242" i="2156" s="1" a="1"/>
  <c r="K242" i="2156" s="1"/>
  <c r="R221" i="2139"/>
  <c r="K216" i="2162" s="1"/>
  <c r="AA216" i="2162" s="1"/>
  <c r="AQ216" i="2162" s="1"/>
  <c r="R222" i="2139"/>
  <c r="R223" i="2139"/>
  <c r="R224" i="2139"/>
  <c r="BG219" i="2140" s="1"/>
  <c r="E3329" i="2156" s="1"/>
  <c r="R225" i="2139"/>
  <c r="R226" i="2139"/>
  <c r="R227" i="2139"/>
  <c r="R228" i="2139"/>
  <c r="BG223" i="2140" s="1"/>
  <c r="E3333" i="2156" s="1"/>
  <c r="K283" i="2156" s="1" a="1"/>
  <c r="K283" i="2156" s="1"/>
  <c r="R229" i="2139"/>
  <c r="K224" i="2162" s="1"/>
  <c r="AA224" i="2162" s="1"/>
  <c r="AQ224" i="2162" s="1"/>
  <c r="R230" i="2139"/>
  <c r="R231" i="2139"/>
  <c r="R232" i="2139"/>
  <c r="BG227" i="2140" s="1"/>
  <c r="E3337" i="2156" s="1"/>
  <c r="K305" i="2156" s="1" a="1"/>
  <c r="K305" i="2156" s="1"/>
  <c r="R233" i="2139"/>
  <c r="R234" i="2139"/>
  <c r="R235" i="2139"/>
  <c r="R236" i="2139"/>
  <c r="BG231" i="2140" s="1"/>
  <c r="E3341" i="2156" s="1"/>
  <c r="K322" i="2156" s="1" a="1"/>
  <c r="K322" i="2156" s="1"/>
  <c r="R237" i="2139"/>
  <c r="BG232" i="2162" s="1"/>
  <c r="R238" i="2139"/>
  <c r="R239" i="2139"/>
  <c r="R240" i="2139"/>
  <c r="BG235" i="2140" s="1"/>
  <c r="E3345" i="2156" s="1"/>
  <c r="K344" i="2156" s="1" a="1"/>
  <c r="K344" i="2156" s="1"/>
  <c r="R241" i="2139"/>
  <c r="R242" i="2139"/>
  <c r="R243" i="2139"/>
  <c r="R244" i="2139"/>
  <c r="BG239" i="2140" s="1"/>
  <c r="E3349" i="2156" s="1"/>
  <c r="K390" i="2156" s="1" a="1"/>
  <c r="K390" i="2156" s="1"/>
  <c r="R245" i="2139"/>
  <c r="BG240" i="2162" s="1"/>
  <c r="R246" i="2139"/>
  <c r="R247" i="2139"/>
  <c r="R248" i="2139"/>
  <c r="BG243" i="2140" s="1"/>
  <c r="E3353" i="2156" s="1"/>
  <c r="R249" i="2139"/>
  <c r="R250" i="2139"/>
  <c r="R251" i="2139"/>
  <c r="R252" i="2139"/>
  <c r="BG247" i="2140" s="1"/>
  <c r="E3357" i="2156" s="1"/>
  <c r="K434" i="2156" s="1" a="1"/>
  <c r="K434" i="2156" s="1"/>
  <c r="R253" i="2139"/>
  <c r="BG248" i="2162" s="1"/>
  <c r="R254" i="2139"/>
  <c r="R255" i="2139"/>
  <c r="R256" i="2139"/>
  <c r="BG251" i="2140" s="1"/>
  <c r="E3361" i="2156" s="1"/>
  <c r="R257" i="2139"/>
  <c r="R258" i="2139"/>
  <c r="R259" i="2139"/>
  <c r="R260" i="2139"/>
  <c r="BG255" i="2140" s="1"/>
  <c r="E3365" i="2156" s="1"/>
  <c r="K484" i="2156" s="1" a="1"/>
  <c r="K484" i="2156" s="1"/>
  <c r="R261" i="2139"/>
  <c r="BG256" i="2162" s="1"/>
  <c r="R262" i="2139"/>
  <c r="R263" i="2139"/>
  <c r="R264" i="2139"/>
  <c r="BG259" i="2140" s="1"/>
  <c r="E3369" i="2156" s="1"/>
  <c r="K508" i="2156" s="1" a="1"/>
  <c r="K508" i="2156" s="1"/>
  <c r="R265" i="2139"/>
  <c r="R266" i="2139"/>
  <c r="R267" i="2139"/>
  <c r="R268" i="2139"/>
  <c r="BG263" i="2140" s="1"/>
  <c r="E3373" i="2156" s="1"/>
  <c r="K540" i="2156" s="1" a="1"/>
  <c r="K540" i="2156" s="1"/>
  <c r="R269" i="2139"/>
  <c r="K264" i="2162" s="1"/>
  <c r="AA264" i="2162" s="1"/>
  <c r="AQ264" i="2162" s="1"/>
  <c r="R270" i="2139"/>
  <c r="R271" i="2139"/>
  <c r="R272" i="2139"/>
  <c r="BG267" i="2140" s="1"/>
  <c r="E3377" i="2156" s="1"/>
  <c r="R273" i="2139"/>
  <c r="R274" i="2139"/>
  <c r="R275" i="2139"/>
  <c r="R276" i="2139"/>
  <c r="BG271" i="2140" s="1"/>
  <c r="E3381" i="2156" s="1"/>
  <c r="R277" i="2139"/>
  <c r="BG272" i="2162" s="1"/>
  <c r="R278" i="2139"/>
  <c r="R279" i="2139"/>
  <c r="R280" i="2139"/>
  <c r="BG275" i="2140" s="1"/>
  <c r="E3385" i="2156" s="1"/>
  <c r="K613" i="2156" s="1" a="1"/>
  <c r="K613" i="2156" s="1"/>
  <c r="R281" i="2139"/>
  <c r="R282" i="2139"/>
  <c r="R283" i="2139"/>
  <c r="R284" i="2139"/>
  <c r="BG279" i="2140" s="1"/>
  <c r="E3389" i="2156" s="1"/>
  <c r="K1478" i="2156" s="1" a="1"/>
  <c r="K1478" i="2156" s="1"/>
  <c r="R285" i="2139"/>
  <c r="BG280" i="2162" s="1"/>
  <c r="R286" i="2139"/>
  <c r="R287" i="2139"/>
  <c r="R288" i="2139"/>
  <c r="BG283" i="2140" s="1"/>
  <c r="E3393" i="2156" s="1"/>
  <c r="K2346" i="2156" s="1" a="1"/>
  <c r="K2346" i="2156" s="1"/>
  <c r="R289" i="2139"/>
  <c r="K290" i="2139"/>
  <c r="K291" i="2139"/>
  <c r="K292" i="2139"/>
  <c r="J395" i="2139"/>
  <c r="J391" i="2139"/>
  <c r="J387" i="2139"/>
  <c r="J383" i="2139"/>
  <c r="J379" i="2139"/>
  <c r="J375" i="2139"/>
  <c r="J371" i="2139"/>
  <c r="J367" i="2139"/>
  <c r="J363" i="2139"/>
  <c r="J359" i="2139"/>
  <c r="J355" i="2139"/>
  <c r="J351" i="2139"/>
  <c r="J347" i="2139"/>
  <c r="J343" i="2139"/>
  <c r="J339" i="2139"/>
  <c r="J335" i="2139"/>
  <c r="J331" i="2139"/>
  <c r="J327" i="2139"/>
  <c r="J323" i="2139"/>
  <c r="J319" i="2139"/>
  <c r="J315" i="2139"/>
  <c r="J311" i="2139"/>
  <c r="J307" i="2139"/>
  <c r="J303" i="2139"/>
  <c r="J299" i="2139"/>
  <c r="J295" i="2139"/>
  <c r="J286" i="2139"/>
  <c r="J282" i="2139"/>
  <c r="J278" i="2139"/>
  <c r="J274" i="2139"/>
  <c r="J270" i="2139"/>
  <c r="J266" i="2139"/>
  <c r="J262" i="2139"/>
  <c r="J258" i="2139"/>
  <c r="J254" i="2139"/>
  <c r="J250" i="2139"/>
  <c r="J246" i="2139"/>
  <c r="J242" i="2139"/>
  <c r="J238" i="2139"/>
  <c r="J234" i="2139"/>
  <c r="J230" i="2139"/>
  <c r="J226" i="2139"/>
  <c r="J222" i="2139"/>
  <c r="J218" i="2139"/>
  <c r="J214" i="2139"/>
  <c r="J210" i="2139"/>
  <c r="J206" i="2139"/>
  <c r="J202" i="2139"/>
  <c r="J198" i="2139"/>
  <c r="J194" i="2139"/>
  <c r="J190" i="2139"/>
  <c r="J186" i="2139"/>
  <c r="J182" i="2139"/>
  <c r="J178" i="2139"/>
  <c r="J174" i="2139"/>
  <c r="J170" i="2139"/>
  <c r="J166" i="2139"/>
  <c r="J162" i="2139"/>
  <c r="J158" i="2139"/>
  <c r="J154" i="2139"/>
  <c r="J150" i="2139"/>
  <c r="J146" i="2139"/>
  <c r="J142" i="2139"/>
  <c r="J138" i="2139"/>
  <c r="J134" i="2139"/>
  <c r="J130" i="2139"/>
  <c r="J126" i="2139"/>
  <c r="J122" i="2139"/>
  <c r="J118" i="2139"/>
  <c r="J114" i="2139"/>
  <c r="J110" i="2139"/>
  <c r="J106" i="2139"/>
  <c r="J102" i="2139"/>
  <c r="J98" i="2139"/>
  <c r="J94" i="2139"/>
  <c r="J90" i="2139"/>
  <c r="J86" i="2139"/>
  <c r="J82" i="2139"/>
  <c r="J78" i="2139"/>
  <c r="J74" i="2139"/>
  <c r="J67" i="2139"/>
  <c r="J63" i="2139"/>
  <c r="J59" i="2139"/>
  <c r="J55" i="2139"/>
  <c r="J51" i="2139"/>
  <c r="J47" i="2139"/>
  <c r="J43" i="2139"/>
  <c r="J39" i="2139"/>
  <c r="J35" i="2139"/>
  <c r="J31" i="2139"/>
  <c r="J27" i="2139"/>
  <c r="J23" i="2139"/>
  <c r="J19" i="2139"/>
  <c r="J15" i="2139"/>
  <c r="J11" i="2139"/>
  <c r="O395" i="2139"/>
  <c r="O391" i="2139"/>
  <c r="O387" i="2139"/>
  <c r="O383" i="2139"/>
  <c r="O379" i="2139"/>
  <c r="O375" i="2139"/>
  <c r="O371" i="2139"/>
  <c r="O367" i="2139"/>
  <c r="O363" i="2139"/>
  <c r="O359" i="2139"/>
  <c r="O355" i="2139"/>
  <c r="O351" i="2139"/>
  <c r="O347" i="2139"/>
  <c r="O343" i="2139"/>
  <c r="O339" i="2139"/>
  <c r="O335" i="2139"/>
  <c r="O331" i="2139"/>
  <c r="O327" i="2139"/>
  <c r="O323" i="2139"/>
  <c r="O319" i="2139"/>
  <c r="O315" i="2139"/>
  <c r="O311" i="2139"/>
  <c r="O307" i="2139"/>
  <c r="O303" i="2139"/>
  <c r="O299" i="2139"/>
  <c r="O295" i="2139"/>
  <c r="E381" i="2140"/>
  <c r="U381" i="2140" s="1"/>
  <c r="E365" i="2140"/>
  <c r="U365" i="2140" s="1"/>
  <c r="E349" i="2140"/>
  <c r="U349" i="2140" s="1"/>
  <c r="J290" i="2139"/>
  <c r="J291" i="2139"/>
  <c r="J292" i="2139"/>
  <c r="O10" i="2139"/>
  <c r="O11" i="2139"/>
  <c r="BD6" i="2140" s="1"/>
  <c r="E1949" i="2156" s="1"/>
  <c r="O12" i="2139"/>
  <c r="O13" i="2139"/>
  <c r="O14" i="2139"/>
  <c r="O15" i="2139"/>
  <c r="BD10" i="2140" s="1"/>
  <c r="E1953" i="2156" s="1"/>
  <c r="O16" i="2139"/>
  <c r="O17" i="2139"/>
  <c r="O18" i="2139"/>
  <c r="O19" i="2139"/>
  <c r="O20" i="2139"/>
  <c r="O21" i="2139"/>
  <c r="O22" i="2139"/>
  <c r="O23" i="2139"/>
  <c r="BD18" i="2140" s="1"/>
  <c r="E1961" i="2156" s="1"/>
  <c r="K34" i="2156" s="1" a="1"/>
  <c r="K34" i="2156" s="1"/>
  <c r="O24" i="2139"/>
  <c r="O25" i="2139"/>
  <c r="O26" i="2139"/>
  <c r="O27" i="2139"/>
  <c r="BD22" i="2140" s="1"/>
  <c r="E1965" i="2156" s="1"/>
  <c r="O28" i="2139"/>
  <c r="O29" i="2139"/>
  <c r="O30" i="2139"/>
  <c r="O31" i="2139"/>
  <c r="BD26" i="2140" s="1"/>
  <c r="E1969" i="2156" s="1"/>
  <c r="K55" i="2156" s="1" a="1"/>
  <c r="K55" i="2156" s="1"/>
  <c r="O32" i="2139"/>
  <c r="O33" i="2139"/>
  <c r="O34" i="2139"/>
  <c r="O35" i="2139"/>
  <c r="O36" i="2139"/>
  <c r="O37" i="2139"/>
  <c r="O38" i="2139"/>
  <c r="O39" i="2139"/>
  <c r="BD34" i="2140" s="1"/>
  <c r="E1977" i="2156" s="1"/>
  <c r="K106" i="2156" s="1" a="1"/>
  <c r="K106" i="2156" s="1"/>
  <c r="O40" i="2139"/>
  <c r="O41" i="2139"/>
  <c r="O42" i="2139"/>
  <c r="O43" i="2139"/>
  <c r="BD38" i="2140" s="1"/>
  <c r="E1981" i="2156" s="1"/>
  <c r="K123" i="2156" s="1" a="1"/>
  <c r="K123" i="2156" s="1"/>
  <c r="O44" i="2139"/>
  <c r="O45" i="2139"/>
  <c r="O46" i="2139"/>
  <c r="O47" i="2139"/>
  <c r="BD42" i="2140" s="1"/>
  <c r="E1985" i="2156" s="1"/>
  <c r="O48" i="2139"/>
  <c r="O49" i="2139"/>
  <c r="O50" i="2139"/>
  <c r="O51" i="2139"/>
  <c r="O52" i="2139"/>
  <c r="O53" i="2139"/>
  <c r="O54" i="2139"/>
  <c r="O55" i="2139"/>
  <c r="BD50" i="2140" s="1"/>
  <c r="E1993" i="2156" s="1"/>
  <c r="O56" i="2139"/>
  <c r="O57" i="2139"/>
  <c r="O58" i="2139"/>
  <c r="O59" i="2139"/>
  <c r="BD54" i="2140" s="1"/>
  <c r="E1997" i="2156" s="1"/>
  <c r="O60" i="2139"/>
  <c r="O61" i="2139"/>
  <c r="O62" i="2139"/>
  <c r="O63" i="2139"/>
  <c r="BD58" i="2140" s="1"/>
  <c r="E2001" i="2156" s="1"/>
  <c r="O64" i="2139"/>
  <c r="O65" i="2139"/>
  <c r="O66" i="2139"/>
  <c r="O67" i="2139"/>
  <c r="O68" i="2139"/>
  <c r="O69" i="2139"/>
  <c r="O70" i="2139"/>
  <c r="O71" i="2139"/>
  <c r="BD66" i="2140" s="1"/>
  <c r="E2009" i="2156" s="1"/>
  <c r="K727" i="2156" s="1" a="1"/>
  <c r="K727" i="2156" s="1"/>
  <c r="O72" i="2139"/>
  <c r="O73" i="2139"/>
  <c r="O74" i="2139"/>
  <c r="O75" i="2139"/>
  <c r="BD70" i="2140" s="1"/>
  <c r="E2013" i="2156" s="1"/>
  <c r="K2209" i="2156" s="1" a="1"/>
  <c r="K2209" i="2156" s="1"/>
  <c r="O76" i="2139"/>
  <c r="O77" i="2139"/>
  <c r="O78" i="2139"/>
  <c r="O79" i="2139"/>
  <c r="BD74" i="2140" s="1"/>
  <c r="E2017" i="2156" s="1"/>
  <c r="K771" i="2156" s="1" a="1"/>
  <c r="K771" i="2156" s="1"/>
  <c r="O80" i="2139"/>
  <c r="O81" i="2139"/>
  <c r="O82" i="2139"/>
  <c r="O83" i="2139"/>
  <c r="O84" i="2139"/>
  <c r="O85" i="2139"/>
  <c r="O86" i="2139"/>
  <c r="O87" i="2139"/>
  <c r="BD82" i="2140" s="1"/>
  <c r="E2025" i="2156" s="1"/>
  <c r="K2218" i="2156" s="1" a="1"/>
  <c r="K2218" i="2156" s="1"/>
  <c r="O88" i="2139"/>
  <c r="O89" i="2139"/>
  <c r="O90" i="2139"/>
  <c r="O91" i="2139"/>
  <c r="BD86" i="2140" s="1"/>
  <c r="E2029" i="2156" s="1"/>
  <c r="K837" i="2156" s="1" a="1"/>
  <c r="K837" i="2156" s="1"/>
  <c r="O92" i="2139"/>
  <c r="O93" i="2139"/>
  <c r="O94" i="2139"/>
  <c r="O95" i="2139"/>
  <c r="BD90" i="2140" s="1"/>
  <c r="E2033" i="2156" s="1"/>
  <c r="K861" i="2156" s="1" a="1"/>
  <c r="K861" i="2156" s="1"/>
  <c r="O96" i="2139"/>
  <c r="O97" i="2139"/>
  <c r="O98" i="2139"/>
  <c r="O99" i="2139"/>
  <c r="O100" i="2139"/>
  <c r="O101" i="2139"/>
  <c r="O102" i="2139"/>
  <c r="O103" i="2139"/>
  <c r="BD98" i="2140" s="1"/>
  <c r="E2041" i="2156" s="1"/>
  <c r="K897" i="2156" s="1" a="1"/>
  <c r="K897" i="2156" s="1"/>
  <c r="O104" i="2139"/>
  <c r="O105" i="2139"/>
  <c r="O106" i="2139"/>
  <c r="O107" i="2139"/>
  <c r="BD102" i="2140" s="1"/>
  <c r="E2045" i="2156" s="1"/>
  <c r="O108" i="2139"/>
  <c r="O109" i="2139"/>
  <c r="O110" i="2139"/>
  <c r="O111" i="2139"/>
  <c r="BD106" i="2140" s="1"/>
  <c r="E2049" i="2156" s="1"/>
  <c r="K933" i="2156" s="1" a="1"/>
  <c r="K933" i="2156" s="1"/>
  <c r="O112" i="2139"/>
  <c r="O113" i="2139"/>
  <c r="O114" i="2139"/>
  <c r="O115" i="2139"/>
  <c r="O116" i="2139"/>
  <c r="O117" i="2139"/>
  <c r="O118" i="2139"/>
  <c r="O119" i="2139"/>
  <c r="BD114" i="2140" s="1"/>
  <c r="E2057" i="2156" s="1"/>
  <c r="K2279" i="2156" s="1" a="1"/>
  <c r="K2279" i="2156" s="1"/>
  <c r="O120" i="2139"/>
  <c r="O121" i="2139"/>
  <c r="O122" i="2139"/>
  <c r="O123" i="2139"/>
  <c r="BD118" i="2140" s="1"/>
  <c r="E2061" i="2156" s="1"/>
  <c r="O124" i="2139"/>
  <c r="O125" i="2139"/>
  <c r="O126" i="2139"/>
  <c r="O127" i="2139"/>
  <c r="BD122" i="2140" s="1"/>
  <c r="E2065" i="2156" s="1"/>
  <c r="K999" i="2156" s="1" a="1"/>
  <c r="K999" i="2156" s="1"/>
  <c r="O128" i="2139"/>
  <c r="O129" i="2139"/>
  <c r="O130" i="2139"/>
  <c r="O131" i="2139"/>
  <c r="O132" i="2139"/>
  <c r="O133" i="2139"/>
  <c r="O134" i="2139"/>
  <c r="O135" i="2139"/>
  <c r="BD130" i="2140" s="1"/>
  <c r="E2073" i="2156" s="1"/>
  <c r="O136" i="2139"/>
  <c r="O137" i="2139"/>
  <c r="O138" i="2139"/>
  <c r="O139" i="2139"/>
  <c r="BD134" i="2140" s="1"/>
  <c r="E2077" i="2156" s="1"/>
  <c r="K1079" i="2156" s="1" a="1"/>
  <c r="K1079" i="2156" s="1"/>
  <c r="O140" i="2139"/>
  <c r="O141" i="2139"/>
  <c r="O142" i="2139"/>
  <c r="O143" i="2139"/>
  <c r="BD138" i="2140" s="1"/>
  <c r="E2081" i="2156" s="1"/>
  <c r="O144" i="2139"/>
  <c r="O145" i="2139"/>
  <c r="O146" i="2139"/>
  <c r="O147" i="2139"/>
  <c r="O148" i="2139"/>
  <c r="O149" i="2139"/>
  <c r="O150" i="2139"/>
  <c r="O151" i="2139"/>
  <c r="BD146" i="2140" s="1"/>
  <c r="E2089" i="2156" s="1"/>
  <c r="K1142" i="2156" s="1" a="1"/>
  <c r="K1142" i="2156" s="1"/>
  <c r="O152" i="2139"/>
  <c r="O153" i="2139"/>
  <c r="O154" i="2139"/>
  <c r="O155" i="2139"/>
  <c r="BD150" i="2140" s="1"/>
  <c r="E2093" i="2156" s="1"/>
  <c r="K1164" i="2156" s="1" a="1"/>
  <c r="K1164" i="2156" s="1"/>
  <c r="O156" i="2139"/>
  <c r="O157" i="2139"/>
  <c r="O158" i="2139"/>
  <c r="O159" i="2139"/>
  <c r="BD154" i="2140" s="1"/>
  <c r="E2097" i="2156" s="1"/>
  <c r="O160" i="2139"/>
  <c r="O161" i="2139"/>
  <c r="O162" i="2139"/>
  <c r="O163" i="2139"/>
  <c r="O164" i="2139"/>
  <c r="O165" i="2139"/>
  <c r="O166" i="2139"/>
  <c r="O167" i="2139"/>
  <c r="BD162" i="2140" s="1"/>
  <c r="E2105" i="2156" s="1"/>
  <c r="K1245" i="2156" s="1" a="1"/>
  <c r="K1245" i="2156" s="1"/>
  <c r="O168" i="2139"/>
  <c r="O169" i="2139"/>
  <c r="O170" i="2139"/>
  <c r="O171" i="2139"/>
  <c r="BD166" i="2140" s="1"/>
  <c r="E2109" i="2156" s="1"/>
  <c r="K1268" i="2156" s="1" a="1"/>
  <c r="K1268" i="2156" s="1"/>
  <c r="O172" i="2139"/>
  <c r="O173" i="2139"/>
  <c r="O174" i="2139"/>
  <c r="O175" i="2139"/>
  <c r="BD170" i="2140" s="1"/>
  <c r="E2113" i="2156" s="1"/>
  <c r="K1302" i="2156" s="1" a="1"/>
  <c r="K1302" i="2156" s="1"/>
  <c r="O176" i="2139"/>
  <c r="O177" i="2139"/>
  <c r="O178" i="2139"/>
  <c r="O179" i="2139"/>
  <c r="O180" i="2139"/>
  <c r="O181" i="2139"/>
  <c r="O182" i="2139"/>
  <c r="O183" i="2139"/>
  <c r="BD178" i="2140" s="1"/>
  <c r="E2121" i="2156" s="1"/>
  <c r="O184" i="2139"/>
  <c r="O185" i="2139"/>
  <c r="O186" i="2139"/>
  <c r="O187" i="2139"/>
  <c r="BD182" i="2140" s="1"/>
  <c r="E2125" i="2156" s="1"/>
  <c r="K1368" i="2156" s="1" a="1"/>
  <c r="K1368" i="2156" s="1"/>
  <c r="O188" i="2139"/>
  <c r="O189" i="2139"/>
  <c r="O190" i="2139"/>
  <c r="O191" i="2139"/>
  <c r="BD186" i="2140" s="1"/>
  <c r="E2129" i="2156" s="1"/>
  <c r="K1385" i="2156" s="1" a="1"/>
  <c r="K1385" i="2156" s="1"/>
  <c r="O192" i="2139"/>
  <c r="O193" i="2139"/>
  <c r="O194" i="2139"/>
  <c r="O195" i="2139"/>
  <c r="O196" i="2139"/>
  <c r="O197" i="2139"/>
  <c r="O198" i="2139"/>
  <c r="O199" i="2139"/>
  <c r="BD194" i="2140" s="1"/>
  <c r="E2137" i="2156" s="1"/>
  <c r="K1439" i="2156" s="1" a="1"/>
  <c r="K1439" i="2156" s="1"/>
  <c r="O200" i="2139"/>
  <c r="O201" i="2139"/>
  <c r="O202" i="2139"/>
  <c r="O203" i="2139"/>
  <c r="BD198" i="2140" s="1"/>
  <c r="E2141" i="2156" s="1"/>
  <c r="K1466" i="2156" s="1" a="1"/>
  <c r="K1466" i="2156" s="1"/>
  <c r="O204" i="2139"/>
  <c r="O205" i="2139"/>
  <c r="O206" i="2139"/>
  <c r="O207" i="2139"/>
  <c r="BD202" i="2140" s="1"/>
  <c r="E2145" i="2156" s="1"/>
  <c r="K159" i="2156" s="1" a="1"/>
  <c r="K159" i="2156" s="1"/>
  <c r="O208" i="2139"/>
  <c r="O209" i="2139"/>
  <c r="O210" i="2139"/>
  <c r="O211" i="2139"/>
  <c r="O212" i="2139"/>
  <c r="O213" i="2139"/>
  <c r="O214" i="2139"/>
  <c r="O215" i="2139"/>
  <c r="BD210" i="2140" s="1"/>
  <c r="E2153" i="2156" s="1"/>
  <c r="K207" i="2156" s="1" a="1"/>
  <c r="K207" i="2156" s="1"/>
  <c r="O216" i="2139"/>
  <c r="O217" i="2139"/>
  <c r="O218" i="2139"/>
  <c r="O219" i="2139"/>
  <c r="BD214" i="2140" s="1"/>
  <c r="E2157" i="2156" s="1"/>
  <c r="K231" i="2156" s="1" a="1"/>
  <c r="K231" i="2156" s="1"/>
  <c r="O220" i="2139"/>
  <c r="O221" i="2139"/>
  <c r="O222" i="2139"/>
  <c r="O223" i="2139"/>
  <c r="BD218" i="2140" s="1"/>
  <c r="E2161" i="2156" s="1"/>
  <c r="K254" i="2156" s="1" a="1"/>
  <c r="K254" i="2156" s="1"/>
  <c r="O224" i="2139"/>
  <c r="O225" i="2139"/>
  <c r="O226" i="2139"/>
  <c r="O227" i="2139"/>
  <c r="O228" i="2139"/>
  <c r="O229" i="2139"/>
  <c r="O230" i="2139"/>
  <c r="O231" i="2139"/>
  <c r="BD226" i="2140" s="1"/>
  <c r="E2169" i="2156" s="1"/>
  <c r="O232" i="2139"/>
  <c r="O233" i="2139"/>
  <c r="O234" i="2139"/>
  <c r="O235" i="2139"/>
  <c r="BD230" i="2140" s="1"/>
  <c r="E2173" i="2156" s="1"/>
  <c r="O236" i="2139"/>
  <c r="O237" i="2139"/>
  <c r="O238" i="2139"/>
  <c r="O239" i="2139"/>
  <c r="BD234" i="2140" s="1"/>
  <c r="E2177" i="2156" s="1"/>
  <c r="K333" i="2156" s="1" a="1"/>
  <c r="K333" i="2156" s="1"/>
  <c r="O240" i="2139"/>
  <c r="O241" i="2139"/>
  <c r="O242" i="2139"/>
  <c r="O243" i="2139"/>
  <c r="O244" i="2139"/>
  <c r="O245" i="2139"/>
  <c r="O246" i="2139"/>
  <c r="O247" i="2139"/>
  <c r="BD242" i="2140" s="1"/>
  <c r="E2185" i="2156" s="1"/>
  <c r="O248" i="2139"/>
  <c r="O249" i="2139"/>
  <c r="O250" i="2139"/>
  <c r="O251" i="2139"/>
  <c r="BD246" i="2140" s="1"/>
  <c r="E2189" i="2156" s="1"/>
  <c r="K423" i="2156" s="1" a="1"/>
  <c r="K423" i="2156" s="1"/>
  <c r="O252" i="2139"/>
  <c r="O253" i="2139"/>
  <c r="O254" i="2139"/>
  <c r="O255" i="2139"/>
  <c r="BD250" i="2140" s="1"/>
  <c r="E2193" i="2156" s="1"/>
  <c r="K450" i="2156" s="1" a="1"/>
  <c r="K450" i="2156" s="1"/>
  <c r="O256" i="2139"/>
  <c r="O257" i="2139"/>
  <c r="O258" i="2139"/>
  <c r="O259" i="2139"/>
  <c r="O260" i="2139"/>
  <c r="O261" i="2139"/>
  <c r="O262" i="2139"/>
  <c r="O263" i="2139"/>
  <c r="BD258" i="2140" s="1"/>
  <c r="E2201" i="2156" s="1"/>
  <c r="K497" i="2156" s="1" a="1"/>
  <c r="K497" i="2156" s="1"/>
  <c r="O264" i="2139"/>
  <c r="O265" i="2139"/>
  <c r="O266" i="2139"/>
  <c r="O267" i="2139"/>
  <c r="BD262" i="2140" s="1"/>
  <c r="E2205" i="2156" s="1"/>
  <c r="K529" i="2156" s="1" a="1"/>
  <c r="K529" i="2156" s="1"/>
  <c r="O268" i="2139"/>
  <c r="O269" i="2139"/>
  <c r="O270" i="2139"/>
  <c r="O271" i="2139"/>
  <c r="BD266" i="2140" s="1"/>
  <c r="E2209" i="2156" s="1"/>
  <c r="K561" i="2156" s="1" a="1"/>
  <c r="K561" i="2156" s="1"/>
  <c r="O272" i="2139"/>
  <c r="O273" i="2139"/>
  <c r="O274" i="2139"/>
  <c r="O275" i="2139"/>
  <c r="O276" i="2139"/>
  <c r="O277" i="2139"/>
  <c r="O278" i="2139"/>
  <c r="O279" i="2139"/>
  <c r="BD274" i="2140" s="1"/>
  <c r="E2217" i="2156" s="1"/>
  <c r="K601" i="2156" s="1" a="1"/>
  <c r="K601" i="2156" s="1"/>
  <c r="O280" i="2139"/>
  <c r="O281" i="2139"/>
  <c r="O282" i="2139"/>
  <c r="O283" i="2139"/>
  <c r="BD278" i="2140" s="1"/>
  <c r="E2221" i="2156" s="1"/>
  <c r="K629" i="2156" s="1" a="1"/>
  <c r="K629" i="2156" s="1"/>
  <c r="O284" i="2139"/>
  <c r="O285" i="2139"/>
  <c r="O286" i="2139"/>
  <c r="O287" i="2139"/>
  <c r="BD282" i="2140" s="1"/>
  <c r="E2225" i="2156" s="1"/>
  <c r="K1498" i="2156" s="1" a="1"/>
  <c r="K1498" i="2156" s="1"/>
  <c r="O288" i="2139"/>
  <c r="O289" i="2139"/>
  <c r="R257" i="2138"/>
  <c r="R7" i="2138" s="1"/>
  <c r="P31" i="2138"/>
  <c r="AY377" i="2140"/>
  <c r="E375" i="2156" s="1"/>
  <c r="K2054" i="2156" s="1" a="1"/>
  <c r="K2054" i="2156" s="1"/>
  <c r="C377" i="2140"/>
  <c r="S377" i="2140" s="1"/>
  <c r="AY369" i="2140"/>
  <c r="E367" i="2156" s="1"/>
  <c r="K1998" i="2156" s="1" a="1"/>
  <c r="K1998" i="2156" s="1"/>
  <c r="C369" i="2140"/>
  <c r="S369" i="2140" s="1"/>
  <c r="AY361" i="2140"/>
  <c r="E359" i="2156" s="1"/>
  <c r="K1942" i="2156" s="1" a="1"/>
  <c r="K1942" i="2156" s="1"/>
  <c r="C361" i="2140"/>
  <c r="S361" i="2140" s="1"/>
  <c r="AY353" i="2140"/>
  <c r="E351" i="2156" s="1"/>
  <c r="K1902" i="2156" s="1" a="1"/>
  <c r="K1902" i="2156" s="1"/>
  <c r="C353" i="2140"/>
  <c r="S353" i="2140" s="1"/>
  <c r="AY345" i="2140"/>
  <c r="E343" i="2156" s="1"/>
  <c r="K1854" i="2156" s="1" a="1"/>
  <c r="K1854" i="2156" s="1"/>
  <c r="C345" i="2140"/>
  <c r="S345" i="2140" s="1"/>
  <c r="W293" i="2136"/>
  <c r="W287" i="2136"/>
  <c r="W288" i="2136"/>
  <c r="W289" i="2136"/>
  <c r="W290" i="2136"/>
  <c r="W292" i="2136"/>
  <c r="I40" i="2138"/>
  <c r="AI11" i="2136"/>
  <c r="AI9" i="2136"/>
  <c r="AI13" i="2136"/>
  <c r="H398" i="2136"/>
  <c r="H290" i="2136"/>
  <c r="H288" i="2136"/>
  <c r="C8" i="2138"/>
  <c r="C11" i="2138"/>
  <c r="O341" i="2137"/>
  <c r="O333" i="2137"/>
  <c r="O325" i="2137"/>
  <c r="O317" i="2137"/>
  <c r="O309" i="2137"/>
  <c r="O301" i="2137"/>
  <c r="F22" i="2137"/>
  <c r="AY391" i="2140"/>
  <c r="E389" i="2156" s="1"/>
  <c r="K2506" i="2156" s="1" a="1"/>
  <c r="K2506" i="2156" s="1"/>
  <c r="C391" i="2140"/>
  <c r="S391" i="2140" s="1"/>
  <c r="AY337" i="2140"/>
  <c r="E335" i="2156" s="1"/>
  <c r="K1790" i="2156" s="1" a="1"/>
  <c r="K1790" i="2156" s="1"/>
  <c r="C337" i="2140"/>
  <c r="S337" i="2140" s="1"/>
  <c r="AY329" i="2140"/>
  <c r="E327" i="2156" s="1"/>
  <c r="K2412" i="2156" s="1" a="1"/>
  <c r="K2412" i="2156" s="1"/>
  <c r="C329" i="2140"/>
  <c r="S329" i="2140" s="1"/>
  <c r="AY321" i="2140"/>
  <c r="E319" i="2156" s="1"/>
  <c r="K1686" i="2156" s="1" a="1"/>
  <c r="K1686" i="2156" s="1"/>
  <c r="C321" i="2140"/>
  <c r="S321" i="2140" s="1"/>
  <c r="AY313" i="2140"/>
  <c r="E311" i="2156" s="1"/>
  <c r="K1651" i="2156" s="1" a="1"/>
  <c r="K1651" i="2156" s="1"/>
  <c r="C313" i="2140"/>
  <c r="S313" i="2140" s="1"/>
  <c r="AY305" i="2140"/>
  <c r="E303" i="2156" s="1"/>
  <c r="K1629" i="2156" s="1" a="1"/>
  <c r="K1629" i="2156" s="1"/>
  <c r="C305" i="2140"/>
  <c r="S305" i="2140" s="1"/>
  <c r="AY297" i="2140"/>
  <c r="E295" i="2156" s="1"/>
  <c r="K1578" i="2156" s="1" a="1"/>
  <c r="K1578" i="2156" s="1"/>
  <c r="C297" i="2140"/>
  <c r="S297" i="2140" s="1"/>
  <c r="H289" i="2136"/>
  <c r="C286" i="2162" s="1"/>
  <c r="S286" i="2162" s="1"/>
  <c r="AI286" i="2162" s="1"/>
  <c r="H388" i="2136"/>
  <c r="H287" i="2136"/>
  <c r="H291" i="2136"/>
  <c r="V61" i="2136"/>
  <c r="V160" i="2136"/>
  <c r="V163" i="2136"/>
  <c r="V166" i="2136"/>
  <c r="V176" i="2136"/>
  <c r="V179" i="2136"/>
  <c r="V182" i="2136"/>
  <c r="V205" i="2136"/>
  <c r="V158" i="2136"/>
  <c r="V168" i="2136"/>
  <c r="V171" i="2136"/>
  <c r="V174" i="2136"/>
  <c r="V252" i="2136"/>
  <c r="V253" i="2136"/>
  <c r="V256" i="2136"/>
  <c r="V258" i="2136"/>
  <c r="U70" i="2136"/>
  <c r="U160" i="2136"/>
  <c r="U164" i="2136"/>
  <c r="U168" i="2136"/>
  <c r="U172" i="2136"/>
  <c r="U176" i="2136"/>
  <c r="U180" i="2136"/>
  <c r="U241" i="2136"/>
  <c r="U256" i="2136"/>
  <c r="U260" i="2136"/>
  <c r="U62" i="2136"/>
  <c r="U66" i="2136"/>
  <c r="U68" i="2136"/>
  <c r="U167" i="2136"/>
  <c r="U170" i="2136"/>
  <c r="U173" i="2136"/>
  <c r="U47" i="2136"/>
  <c r="U63" i="2136"/>
  <c r="U159" i="2136"/>
  <c r="U162" i="2136"/>
  <c r="U165" i="2136"/>
  <c r="U175" i="2136"/>
  <c r="U178" i="2136"/>
  <c r="U181" i="2136"/>
  <c r="U211" i="2136"/>
  <c r="U257" i="2136"/>
  <c r="U259" i="2136"/>
  <c r="D395" i="2136"/>
  <c r="D29" i="2136"/>
  <c r="N19" i="2137"/>
  <c r="F291" i="2136"/>
  <c r="AY288" i="2162" s="1"/>
  <c r="O283" i="2137"/>
  <c r="O284" i="2137"/>
  <c r="O285" i="2137"/>
  <c r="O286" i="2137"/>
  <c r="O296" i="2137"/>
  <c r="O300" i="2137"/>
  <c r="O304" i="2137"/>
  <c r="O308" i="2137"/>
  <c r="O312" i="2137"/>
  <c r="O316" i="2137"/>
  <c r="O320" i="2137"/>
  <c r="O324" i="2137"/>
  <c r="O328" i="2137"/>
  <c r="O332" i="2137"/>
  <c r="O336" i="2137"/>
  <c r="O340" i="2137"/>
  <c r="O344" i="2137"/>
  <c r="O393" i="2137"/>
  <c r="O396" i="2137"/>
  <c r="AY381" i="2140"/>
  <c r="E379" i="2156" s="1"/>
  <c r="K2086" i="2156" s="1" a="1"/>
  <c r="K2086" i="2156" s="1"/>
  <c r="C381" i="2140"/>
  <c r="S381" i="2140" s="1"/>
  <c r="AY373" i="2140"/>
  <c r="E371" i="2156" s="1"/>
  <c r="K2022" i="2156" s="1" a="1"/>
  <c r="K2022" i="2156" s="1"/>
  <c r="C373" i="2140"/>
  <c r="S373" i="2140" s="1"/>
  <c r="AY365" i="2140"/>
  <c r="E363" i="2156" s="1"/>
  <c r="K1966" i="2156" s="1" a="1"/>
  <c r="K1966" i="2156" s="1"/>
  <c r="C365" i="2140"/>
  <c r="S365" i="2140" s="1"/>
  <c r="AY357" i="2140"/>
  <c r="E355" i="2156" s="1"/>
  <c r="K2452" i="2156" s="1" a="1"/>
  <c r="K2452" i="2156" s="1"/>
  <c r="C357" i="2140"/>
  <c r="S357" i="2140" s="1"/>
  <c r="AY349" i="2140"/>
  <c r="E347" i="2156" s="1"/>
  <c r="K1870" i="2156" s="1" a="1"/>
  <c r="K1870" i="2156" s="1"/>
  <c r="C349" i="2140"/>
  <c r="S349" i="2140" s="1"/>
  <c r="AY343" i="2140"/>
  <c r="E341" i="2156" s="1"/>
  <c r="K1838" i="2156" s="1" a="1"/>
  <c r="K1838" i="2156" s="1"/>
  <c r="C343" i="2140"/>
  <c r="S343" i="2140" s="1"/>
  <c r="AY335" i="2140"/>
  <c r="E333" i="2156" s="1"/>
  <c r="K1774" i="2156" s="1" a="1"/>
  <c r="K1774" i="2156" s="1"/>
  <c r="C335" i="2140"/>
  <c r="S335" i="2140" s="1"/>
  <c r="AY327" i="2140"/>
  <c r="E325" i="2156" s="1"/>
  <c r="K1710" i="2156" s="1" a="1"/>
  <c r="K1710" i="2156" s="1"/>
  <c r="C327" i="2140"/>
  <c r="S327" i="2140" s="1"/>
  <c r="AY319" i="2140"/>
  <c r="E317" i="2156" s="1"/>
  <c r="K1670" i="2156" s="1" a="1"/>
  <c r="K1670" i="2156" s="1"/>
  <c r="C319" i="2140"/>
  <c r="S319" i="2140" s="1"/>
  <c r="AY311" i="2140"/>
  <c r="E309" i="2156" s="1"/>
  <c r="K1640" i="2156" s="1" a="1"/>
  <c r="K1640" i="2156" s="1"/>
  <c r="C311" i="2140"/>
  <c r="S311" i="2140" s="1"/>
  <c r="AY303" i="2140"/>
  <c r="E301" i="2156" s="1"/>
  <c r="K1621" i="2156" s="1" a="1"/>
  <c r="K1621" i="2156" s="1"/>
  <c r="C303" i="2140"/>
  <c r="S303" i="2140" s="1"/>
  <c r="AY295" i="2140"/>
  <c r="E293" i="2156" s="1"/>
  <c r="K1570" i="2156" s="1" a="1"/>
  <c r="K1570" i="2156" s="1"/>
  <c r="C295" i="2140"/>
  <c r="S295" i="2140" s="1"/>
  <c r="I30" i="2136"/>
  <c r="I398" i="2136"/>
  <c r="I290" i="2136"/>
  <c r="I288" i="2136"/>
  <c r="I388" i="2136"/>
  <c r="F287" i="2136"/>
  <c r="C284" i="2162" s="1"/>
  <c r="S284" i="2162" s="1"/>
  <c r="AI284" i="2162" s="1"/>
  <c r="F288" i="2136"/>
  <c r="C285" i="2162" s="1"/>
  <c r="S285" i="2162" s="1"/>
  <c r="AI285" i="2162" s="1"/>
  <c r="F388" i="2136"/>
  <c r="AY385" i="2162" s="1"/>
  <c r="F290" i="2136"/>
  <c r="AY283" i="2140"/>
  <c r="E281" i="2156" s="1"/>
  <c r="K2339" i="2156" s="1" a="1"/>
  <c r="K2339" i="2156" s="1"/>
  <c r="C283" i="2140"/>
  <c r="S283" i="2140" s="1"/>
  <c r="AY279" i="2140"/>
  <c r="E277" i="2156" s="1"/>
  <c r="K1471" i="2156" s="1" a="1"/>
  <c r="K1471" i="2156" s="1"/>
  <c r="C279" i="2140"/>
  <c r="S279" i="2140" s="1"/>
  <c r="N256" i="2137"/>
  <c r="I257" i="2138"/>
  <c r="N15" i="2137"/>
  <c r="N38" i="2137"/>
  <c r="N49" i="2137"/>
  <c r="I55" i="2138"/>
  <c r="I71" i="2138"/>
  <c r="N83" i="2137"/>
  <c r="N111" i="2137"/>
  <c r="I119" i="2138"/>
  <c r="I130" i="2138"/>
  <c r="I138" i="2138"/>
  <c r="N146" i="2137"/>
  <c r="N154" i="2137"/>
  <c r="N162" i="2137"/>
  <c r="I170" i="2138"/>
  <c r="N178" i="2137"/>
  <c r="N184" i="2137"/>
  <c r="N217" i="2137"/>
  <c r="N221" i="2137"/>
  <c r="N229" i="2137"/>
  <c r="N237" i="2137"/>
  <c r="N246" i="2137"/>
  <c r="N268" i="2137"/>
  <c r="N13" i="2137"/>
  <c r="I21" i="2138"/>
  <c r="N43" i="2137"/>
  <c r="I46" i="2138"/>
  <c r="I47" i="2138"/>
  <c r="N72" i="2137"/>
  <c r="N73" i="2137"/>
  <c r="N74" i="2137"/>
  <c r="N88" i="2137"/>
  <c r="I89" i="2138"/>
  <c r="N90" i="2137"/>
  <c r="N104" i="2137"/>
  <c r="I106" i="2138"/>
  <c r="I120" i="2138"/>
  <c r="N122" i="2137"/>
  <c r="I139" i="2138"/>
  <c r="N140" i="2137"/>
  <c r="N155" i="2137"/>
  <c r="I171" i="2138"/>
  <c r="N193" i="2137"/>
  <c r="N207" i="2137"/>
  <c r="I210" i="2138"/>
  <c r="N211" i="2137"/>
  <c r="N214" i="2137"/>
  <c r="N23" i="2137"/>
  <c r="I37" i="2138"/>
  <c r="N56" i="2137"/>
  <c r="N58" i="2137"/>
  <c r="N80" i="2137"/>
  <c r="N81" i="2137"/>
  <c r="I96" i="2138"/>
  <c r="I113" i="2138"/>
  <c r="N128" i="2137"/>
  <c r="N129" i="2137"/>
  <c r="I131" i="2138"/>
  <c r="I149" i="2138"/>
  <c r="N173" i="2137"/>
  <c r="I176" i="2138"/>
  <c r="N201" i="2137"/>
  <c r="I205" i="2138"/>
  <c r="N223" i="2137"/>
  <c r="I238" i="2138"/>
  <c r="I261" i="2138"/>
  <c r="F398" i="2136"/>
  <c r="F30" i="2136"/>
  <c r="C27" i="2162" s="1"/>
  <c r="S27" i="2162" s="1"/>
  <c r="AI27" i="2162" s="1"/>
  <c r="O392" i="2137"/>
  <c r="O345" i="2137"/>
  <c r="O337" i="2137"/>
  <c r="O329" i="2137"/>
  <c r="O321" i="2137"/>
  <c r="O313" i="2137"/>
  <c r="O305" i="2137"/>
  <c r="O297" i="2137"/>
  <c r="I31" i="2137"/>
  <c r="AY388" i="2140"/>
  <c r="E386" i="2156" s="1"/>
  <c r="K2500" i="2156" s="1" a="1"/>
  <c r="K2500" i="2156" s="1"/>
  <c r="C388" i="2140"/>
  <c r="S388" i="2140" s="1"/>
  <c r="AY379" i="2140"/>
  <c r="E377" i="2156" s="1"/>
  <c r="K2070" i="2156" s="1" a="1"/>
  <c r="K2070" i="2156" s="1"/>
  <c r="C379" i="2140"/>
  <c r="S379" i="2140" s="1"/>
  <c r="AY371" i="2140"/>
  <c r="E369" i="2156" s="1"/>
  <c r="K2014" i="2156" s="1" a="1"/>
  <c r="K2014" i="2156" s="1"/>
  <c r="C371" i="2140"/>
  <c r="S371" i="2140" s="1"/>
  <c r="AY363" i="2140"/>
  <c r="E361" i="2156" s="1"/>
  <c r="K2468" i="2156" s="1" a="1"/>
  <c r="K2468" i="2156" s="1"/>
  <c r="C363" i="2140"/>
  <c r="S363" i="2140" s="1"/>
  <c r="AY355" i="2140"/>
  <c r="E353" i="2156" s="1"/>
  <c r="K1918" i="2156" s="1" a="1"/>
  <c r="K1918" i="2156" s="1"/>
  <c r="C355" i="2140"/>
  <c r="S355" i="2140" s="1"/>
  <c r="AY347" i="2140"/>
  <c r="E345" i="2156" s="1"/>
  <c r="K2436" i="2156" s="1" a="1"/>
  <c r="K2436" i="2156" s="1"/>
  <c r="C347" i="2140"/>
  <c r="S347" i="2140" s="1"/>
  <c r="AY341" i="2140"/>
  <c r="E339" i="2156" s="1"/>
  <c r="K1822" i="2156" s="1" a="1"/>
  <c r="K1822" i="2156" s="1"/>
  <c r="C341" i="2140"/>
  <c r="S341" i="2140" s="1"/>
  <c r="AY333" i="2140"/>
  <c r="E331" i="2156" s="1"/>
  <c r="K1758" i="2156" s="1" a="1"/>
  <c r="K1758" i="2156" s="1"/>
  <c r="C333" i="2140"/>
  <c r="S333" i="2140" s="1"/>
  <c r="AY325" i="2140"/>
  <c r="E323" i="2156" s="1"/>
  <c r="K1694" i="2156" s="1" a="1"/>
  <c r="K1694" i="2156" s="1"/>
  <c r="C325" i="2140"/>
  <c r="S325" i="2140" s="1"/>
  <c r="AY317" i="2140"/>
  <c r="E315" i="2156" s="1"/>
  <c r="K1662" i="2156" s="1" a="1"/>
  <c r="K1662" i="2156" s="1"/>
  <c r="C317" i="2140"/>
  <c r="S317" i="2140" s="1"/>
  <c r="AY309" i="2140"/>
  <c r="E307" i="2156" s="1"/>
  <c r="K2366" i="2156" s="1" a="1"/>
  <c r="K2366" i="2156" s="1"/>
  <c r="C309" i="2140"/>
  <c r="S309" i="2140" s="1"/>
  <c r="AY301" i="2140"/>
  <c r="E299" i="2156" s="1"/>
  <c r="K1605" i="2156" s="1" a="1"/>
  <c r="K1605" i="2156" s="1"/>
  <c r="C301" i="2140"/>
  <c r="S301" i="2140" s="1"/>
  <c r="AY293" i="2140"/>
  <c r="E291" i="2156" s="1"/>
  <c r="K1554" i="2156" s="1" a="1"/>
  <c r="K1554" i="2156" s="1"/>
  <c r="C293" i="2140"/>
  <c r="S293" i="2140" s="1"/>
  <c r="U46" i="2136"/>
  <c r="AH50" i="2136"/>
  <c r="AH56" i="2136"/>
  <c r="AH60" i="2136"/>
  <c r="AH69" i="2136"/>
  <c r="AH72" i="2136"/>
  <c r="AH76" i="2136"/>
  <c r="AH80" i="2136"/>
  <c r="AH84" i="2136"/>
  <c r="AH88" i="2136"/>
  <c r="AH92" i="2136"/>
  <c r="AH96" i="2136"/>
  <c r="AH100" i="2136"/>
  <c r="AH104" i="2136"/>
  <c r="AH108" i="2136"/>
  <c r="AH112" i="2136"/>
  <c r="AH116" i="2136"/>
  <c r="AH120" i="2136"/>
  <c r="AH124" i="2136"/>
  <c r="AH128" i="2136"/>
  <c r="AH131" i="2136"/>
  <c r="AH135" i="2136"/>
  <c r="AH139" i="2136"/>
  <c r="AH143" i="2136"/>
  <c r="AH147" i="2136"/>
  <c r="AH151" i="2136"/>
  <c r="AH155" i="2136"/>
  <c r="AH159" i="2136"/>
  <c r="AH163" i="2136"/>
  <c r="AH167" i="2136"/>
  <c r="AH171" i="2136"/>
  <c r="AH175" i="2136"/>
  <c r="AH179" i="2136"/>
  <c r="AH185" i="2136"/>
  <c r="AH189" i="2136"/>
  <c r="AH193" i="2136"/>
  <c r="AH197" i="2136"/>
  <c r="AH201" i="2136"/>
  <c r="AH204" i="2136"/>
  <c r="AH208" i="2136"/>
  <c r="AH214" i="2136"/>
  <c r="AH218" i="2136"/>
  <c r="AH222" i="2136"/>
  <c r="AH226" i="2136"/>
  <c r="AH230" i="2136"/>
  <c r="AH234" i="2136"/>
  <c r="AH238" i="2136"/>
  <c r="AH243" i="2136"/>
  <c r="AH247" i="2136"/>
  <c r="AH256" i="2136"/>
  <c r="AH259" i="2136"/>
  <c r="AH261" i="2136"/>
  <c r="AH265" i="2136"/>
  <c r="AH272" i="2136"/>
  <c r="AH276" i="2136"/>
  <c r="AH280" i="2136"/>
  <c r="AH51" i="2136"/>
  <c r="AH52" i="2136"/>
  <c r="AH53" i="2136"/>
  <c r="AH57" i="2136"/>
  <c r="AH58" i="2136"/>
  <c r="AH59" i="2136"/>
  <c r="AH63" i="2136"/>
  <c r="AH64" i="2136"/>
  <c r="AH81" i="2136"/>
  <c r="AH82" i="2136"/>
  <c r="AH83" i="2136"/>
  <c r="AH97" i="2136"/>
  <c r="AH98" i="2136"/>
  <c r="AH99" i="2136"/>
  <c r="AH113" i="2136"/>
  <c r="AH114" i="2136"/>
  <c r="AH115" i="2136"/>
  <c r="AH132" i="2136"/>
  <c r="AH133" i="2136"/>
  <c r="AH134" i="2136"/>
  <c r="AH148" i="2136"/>
  <c r="AH149" i="2136"/>
  <c r="AH150" i="2136"/>
  <c r="AH162" i="2136"/>
  <c r="AH165" i="2136"/>
  <c r="AH168" i="2136"/>
  <c r="AH178" i="2136"/>
  <c r="AH181" i="2136"/>
  <c r="AH186" i="2136"/>
  <c r="AH187" i="2136"/>
  <c r="AH188" i="2136"/>
  <c r="AH202" i="2136"/>
  <c r="AH203" i="2136"/>
  <c r="AH223" i="2136"/>
  <c r="AH224" i="2136"/>
  <c r="AH225" i="2136"/>
  <c r="AH44" i="2136"/>
  <c r="AH45" i="2136"/>
  <c r="AH62" i="2136"/>
  <c r="AH73" i="2136"/>
  <c r="AH74" i="2136"/>
  <c r="AH75" i="2136"/>
  <c r="AH89" i="2136"/>
  <c r="AH90" i="2136"/>
  <c r="AH91" i="2136"/>
  <c r="AH105" i="2136"/>
  <c r="AH106" i="2136"/>
  <c r="AH107" i="2136"/>
  <c r="AH121" i="2136"/>
  <c r="AH122" i="2136"/>
  <c r="AH123" i="2136"/>
  <c r="AH140" i="2136"/>
  <c r="AH141" i="2136"/>
  <c r="AH142" i="2136"/>
  <c r="AH156" i="2136"/>
  <c r="AH157" i="2136"/>
  <c r="AH160" i="2136"/>
  <c r="AH170" i="2136"/>
  <c r="AH173" i="2136"/>
  <c r="AH176" i="2136"/>
  <c r="AH194" i="2136"/>
  <c r="AH195" i="2136"/>
  <c r="AH196" i="2136"/>
  <c r="AH205" i="2136"/>
  <c r="AH206" i="2136"/>
  <c r="AH209" i="2136"/>
  <c r="AH215" i="2136"/>
  <c r="AH216" i="2136"/>
  <c r="AH217" i="2136"/>
  <c r="AH231" i="2136"/>
  <c r="AH232" i="2136"/>
  <c r="AH233" i="2136"/>
  <c r="AH244" i="2136"/>
  <c r="AH245" i="2136"/>
  <c r="AH246" i="2136"/>
  <c r="AH257" i="2136"/>
  <c r="AH277" i="2136"/>
  <c r="AH278" i="2136"/>
  <c r="AH279" i="2136"/>
  <c r="I41" i="2138"/>
  <c r="N32" i="2137"/>
  <c r="I27" i="2138"/>
  <c r="N24" i="2137"/>
  <c r="II424" i="2132"/>
  <c r="II427" i="2132" s="1"/>
  <c r="N292" i="2136" s="1"/>
  <c r="I289" i="2136"/>
  <c r="I287" i="2136"/>
  <c r="J283" i="2138"/>
  <c r="J284" i="2138"/>
  <c r="J285" i="2138"/>
  <c r="J286" i="2138"/>
  <c r="J392" i="2138"/>
  <c r="J393" i="2138"/>
  <c r="J394" i="2138"/>
  <c r="I13" i="2138"/>
  <c r="I22" i="2138"/>
  <c r="I17" i="2138"/>
  <c r="I32" i="2138"/>
  <c r="I33" i="2138"/>
  <c r="I42" i="2138"/>
  <c r="I202" i="2138"/>
  <c r="I209" i="2138"/>
  <c r="I219" i="2138"/>
  <c r="I213" i="2138"/>
  <c r="I223" i="2138"/>
  <c r="I229" i="2138"/>
  <c r="I237" i="2138"/>
  <c r="I242" i="2138"/>
  <c r="I234" i="2138"/>
  <c r="I239" i="2138"/>
  <c r="I247" i="2138"/>
  <c r="I255" i="2138"/>
  <c r="I246" i="2138"/>
  <c r="I254" i="2138"/>
  <c r="I265" i="2138"/>
  <c r="I260" i="2138"/>
  <c r="I268" i="2138"/>
  <c r="I277" i="2138"/>
  <c r="I51" i="2138"/>
  <c r="I59" i="2138"/>
  <c r="I69" i="2138"/>
  <c r="I79" i="2138"/>
  <c r="I276" i="2138"/>
  <c r="I50" i="2138"/>
  <c r="I58" i="2138"/>
  <c r="I68" i="2138"/>
  <c r="I78" i="2138"/>
  <c r="I82" i="2138"/>
  <c r="I94" i="2138"/>
  <c r="I103" i="2138"/>
  <c r="I114" i="2138"/>
  <c r="I125" i="2138"/>
  <c r="I134" i="2138"/>
  <c r="I143" i="2138"/>
  <c r="I99" i="2138"/>
  <c r="I110" i="2138"/>
  <c r="I121" i="2138"/>
  <c r="I142" i="2138"/>
  <c r="I140" i="2138"/>
  <c r="I150" i="2138"/>
  <c r="I158" i="2138"/>
  <c r="I166" i="2138"/>
  <c r="I175" i="2138"/>
  <c r="I184" i="2138"/>
  <c r="I194" i="2138"/>
  <c r="I133" i="2138"/>
  <c r="I153" i="2138"/>
  <c r="I161" i="2138"/>
  <c r="I195" i="2138"/>
  <c r="I181" i="2138"/>
  <c r="I183" i="2138"/>
  <c r="I174" i="2138"/>
  <c r="I8" i="2138"/>
  <c r="I206" i="2138"/>
  <c r="I23" i="2138"/>
  <c r="I26" i="2138"/>
  <c r="I85" i="2138"/>
  <c r="I14" i="2138"/>
  <c r="I62" i="2138"/>
  <c r="I95" i="2138"/>
  <c r="I117" i="2138"/>
  <c r="I186" i="2138"/>
  <c r="AY393" i="2140"/>
  <c r="E391" i="2156" s="1"/>
  <c r="K2517" i="2156" s="1" a="1"/>
  <c r="K2517" i="2156" s="1"/>
  <c r="C393" i="2140"/>
  <c r="S393" i="2140" s="1"/>
  <c r="AY389" i="2140"/>
  <c r="E387" i="2156" s="1"/>
  <c r="K2503" i="2156" s="1" a="1"/>
  <c r="K2503" i="2156" s="1"/>
  <c r="C389" i="2140"/>
  <c r="S389" i="2140" s="1"/>
  <c r="AY387" i="2140"/>
  <c r="E385" i="2156" s="1"/>
  <c r="K1537" i="2156" s="1" a="1"/>
  <c r="K1537" i="2156" s="1"/>
  <c r="C387" i="2140"/>
  <c r="S387" i="2140" s="1"/>
  <c r="AY383" i="2140"/>
  <c r="E381" i="2156" s="1"/>
  <c r="K2492" i="2156" s="1" a="1"/>
  <c r="K2492" i="2156" s="1"/>
  <c r="C383" i="2140"/>
  <c r="S383" i="2140" s="1"/>
  <c r="AY375" i="2140"/>
  <c r="E373" i="2156" s="1"/>
  <c r="K2038" i="2156" s="1" a="1"/>
  <c r="K2038" i="2156" s="1"/>
  <c r="C375" i="2140"/>
  <c r="S375" i="2140" s="1"/>
  <c r="AY367" i="2140"/>
  <c r="E365" i="2156" s="1"/>
  <c r="K1982" i="2156" s="1" a="1"/>
  <c r="K1982" i="2156" s="1"/>
  <c r="C367" i="2140"/>
  <c r="S367" i="2140" s="1"/>
  <c r="AY359" i="2140"/>
  <c r="E357" i="2156" s="1"/>
  <c r="K2460" i="2156" s="1" a="1"/>
  <c r="K2460" i="2156" s="1"/>
  <c r="C359" i="2140"/>
  <c r="S359" i="2140" s="1"/>
  <c r="AY351" i="2140"/>
  <c r="E349" i="2156" s="1"/>
  <c r="K1886" i="2156" s="1" a="1"/>
  <c r="K1886" i="2156" s="1"/>
  <c r="C351" i="2140"/>
  <c r="S351" i="2140" s="1"/>
  <c r="AY339" i="2140"/>
  <c r="E337" i="2156" s="1"/>
  <c r="K1806" i="2156" s="1" a="1"/>
  <c r="K1806" i="2156" s="1"/>
  <c r="C339" i="2140"/>
  <c r="S339" i="2140" s="1"/>
  <c r="AY331" i="2140"/>
  <c r="E329" i="2156" s="1"/>
  <c r="K1750" i="2156" s="1" a="1"/>
  <c r="K1750" i="2156" s="1"/>
  <c r="C331" i="2140"/>
  <c r="S331" i="2140" s="1"/>
  <c r="AY323" i="2140"/>
  <c r="E321" i="2156" s="1"/>
  <c r="K1726" i="2156" s="1" a="1"/>
  <c r="K1726" i="2156" s="1"/>
  <c r="C323" i="2140"/>
  <c r="S323" i="2140" s="1"/>
  <c r="AY315" i="2140"/>
  <c r="E313" i="2156" s="1"/>
  <c r="K2380" i="2156" s="1" a="1"/>
  <c r="K2380" i="2156" s="1"/>
  <c r="C315" i="2140"/>
  <c r="S315" i="2140" s="1"/>
  <c r="AY307" i="2140"/>
  <c r="E305" i="2156" s="1"/>
  <c r="K1637" i="2156" s="1" a="1"/>
  <c r="K1637" i="2156" s="1"/>
  <c r="C307" i="2140"/>
  <c r="S307" i="2140" s="1"/>
  <c r="AY299" i="2140"/>
  <c r="E297" i="2156" s="1"/>
  <c r="K1594" i="2156" s="1" a="1"/>
  <c r="K1594" i="2156" s="1"/>
  <c r="C299" i="2140"/>
  <c r="S299" i="2140" s="1"/>
  <c r="AY281" i="2140"/>
  <c r="E279" i="2156" s="1"/>
  <c r="K1487" i="2156" s="1" a="1"/>
  <c r="K1487" i="2156" s="1"/>
  <c r="C281" i="2140"/>
  <c r="S281" i="2140" s="1"/>
  <c r="R285" i="2136"/>
  <c r="C282" i="2162" s="1"/>
  <c r="S282" i="2162" s="1"/>
  <c r="AI282" i="2162" s="1"/>
  <c r="R295" i="2136"/>
  <c r="C292" i="2162" s="1"/>
  <c r="S292" i="2162" s="1"/>
  <c r="AI292" i="2162" s="1"/>
  <c r="R299" i="2136"/>
  <c r="AY296" i="2140" s="1"/>
  <c r="E294" i="2156" s="1"/>
  <c r="K2347" i="2156" s="1" a="1"/>
  <c r="K2347" i="2156" s="1"/>
  <c r="R303" i="2136"/>
  <c r="AY300" i="2162" s="1"/>
  <c r="R307" i="2136"/>
  <c r="C304" i="2140" s="1"/>
  <c r="S304" i="2140" s="1"/>
  <c r="R311" i="2136"/>
  <c r="R315" i="2136"/>
  <c r="C312" i="2140" s="1"/>
  <c r="S312" i="2140" s="1"/>
  <c r="R319" i="2136"/>
  <c r="R323" i="2136"/>
  <c r="AY320" i="2140" s="1"/>
  <c r="E318" i="2156" s="1"/>
  <c r="K1678" i="2156" s="1" a="1"/>
  <c r="K1678" i="2156" s="1"/>
  <c r="R327" i="2136"/>
  <c r="AY324" i="2162" s="1"/>
  <c r="R331" i="2136"/>
  <c r="C328" i="2140" s="1"/>
  <c r="S328" i="2140" s="1"/>
  <c r="R335" i="2136"/>
  <c r="C332" i="2162" s="1"/>
  <c r="S332" i="2162" s="1"/>
  <c r="AI332" i="2162" s="1"/>
  <c r="R339" i="2136"/>
  <c r="AY336" i="2140" s="1"/>
  <c r="E334" i="2156" s="1"/>
  <c r="K1782" i="2156" s="1" a="1"/>
  <c r="K1782" i="2156" s="1"/>
  <c r="R343" i="2136"/>
  <c r="R347" i="2136"/>
  <c r="C344" i="2140" s="1"/>
  <c r="S344" i="2140" s="1"/>
  <c r="R349" i="2136"/>
  <c r="R353" i="2136"/>
  <c r="AY350" i="2140" s="1"/>
  <c r="E348" i="2156" s="1"/>
  <c r="K1878" i="2156" s="1" a="1"/>
  <c r="K1878" i="2156" s="1"/>
  <c r="R357" i="2136"/>
  <c r="R361" i="2136"/>
  <c r="AY358" i="2140" s="1"/>
  <c r="E356" i="2156" s="1"/>
  <c r="K1926" i="2156" s="1" a="1"/>
  <c r="K1926" i="2156" s="1"/>
  <c r="R365" i="2136"/>
  <c r="R369" i="2136"/>
  <c r="AY366" i="2140" s="1"/>
  <c r="E364" i="2156" s="1"/>
  <c r="K1974" i="2156" s="1" a="1"/>
  <c r="K1974" i="2156" s="1"/>
  <c r="R373" i="2136"/>
  <c r="C370" i="2162" s="1"/>
  <c r="S370" i="2162" s="1"/>
  <c r="AI370" i="2162" s="1"/>
  <c r="R377" i="2136"/>
  <c r="C374" i="2140" s="1"/>
  <c r="S374" i="2140" s="1"/>
  <c r="R381" i="2136"/>
  <c r="R385" i="2136"/>
  <c r="AY382" i="2140" s="1"/>
  <c r="E380" i="2156" s="1"/>
  <c r="K2484" i="2156" s="1" a="1"/>
  <c r="K2484" i="2156" s="1"/>
  <c r="R393" i="2136"/>
  <c r="AY390" i="2140" s="1"/>
  <c r="E388" i="2156" s="1"/>
  <c r="K2541" i="2156" s="1" a="1"/>
  <c r="K2541" i="2156" s="1"/>
  <c r="P283" i="2136"/>
  <c r="P297" i="2136"/>
  <c r="P301" i="2136"/>
  <c r="P305" i="2136"/>
  <c r="P309" i="2136"/>
  <c r="P313" i="2136"/>
  <c r="P317" i="2136"/>
  <c r="P321" i="2136"/>
  <c r="P325" i="2136"/>
  <c r="P329" i="2136"/>
  <c r="P333" i="2136"/>
  <c r="P337" i="2136"/>
  <c r="P341" i="2136"/>
  <c r="P345" i="2136"/>
  <c r="P351" i="2136"/>
  <c r="P355" i="2136"/>
  <c r="P359" i="2136"/>
  <c r="P363" i="2136"/>
  <c r="P367" i="2136"/>
  <c r="P371" i="2136"/>
  <c r="P375" i="2136"/>
  <c r="P379" i="2136"/>
  <c r="P383" i="2136"/>
  <c r="P387" i="2136"/>
  <c r="P389" i="2136"/>
  <c r="AM256" i="2136"/>
  <c r="AM7" i="2136" s="1"/>
  <c r="G237" i="2138"/>
  <c r="G198" i="2138"/>
  <c r="L170" i="2137"/>
  <c r="G146" i="2138"/>
  <c r="G109" i="2138"/>
  <c r="G93" i="2138"/>
  <c r="AN66" i="2136"/>
  <c r="AN7" i="2136" s="1"/>
  <c r="L62" i="2137"/>
  <c r="Z50" i="2136"/>
  <c r="Z7" i="2136" s="1"/>
  <c r="V49" i="2136"/>
  <c r="V50" i="2136"/>
  <c r="V60" i="2136"/>
  <c r="V129" i="2136"/>
  <c r="V161" i="2136"/>
  <c r="V165" i="2136"/>
  <c r="V169" i="2136"/>
  <c r="V173" i="2136"/>
  <c r="V177" i="2136"/>
  <c r="V181" i="2136"/>
  <c r="AJ62" i="2136"/>
  <c r="AJ7" i="2136" s="1"/>
  <c r="G257" i="2138"/>
  <c r="G20" i="2138"/>
  <c r="G12" i="2138"/>
  <c r="G25" i="2138"/>
  <c r="L27" i="2137"/>
  <c r="G45" i="2138"/>
  <c r="G60" i="2138"/>
  <c r="G84" i="2138"/>
  <c r="G88" i="2138"/>
  <c r="G120" i="2138"/>
  <c r="G135" i="2138"/>
  <c r="L151" i="2137"/>
  <c r="L169" i="2137"/>
  <c r="G197" i="2138"/>
  <c r="G247" i="2138"/>
  <c r="L18" i="2137"/>
  <c r="L32" i="2137"/>
  <c r="L19" i="2137"/>
  <c r="L36" i="2137"/>
  <c r="L37" i="2137"/>
  <c r="L205" i="2137"/>
  <c r="L204" i="2137"/>
  <c r="L214" i="2137"/>
  <c r="L224" i="2137"/>
  <c r="L215" i="2137"/>
  <c r="L225" i="2137"/>
  <c r="L233" i="2137"/>
  <c r="L46" i="2137"/>
  <c r="L230" i="2137"/>
  <c r="L238" i="2137"/>
  <c r="L243" i="2137"/>
  <c r="L251" i="2137"/>
  <c r="L261" i="2137"/>
  <c r="L248" i="2137"/>
  <c r="L256" i="2137"/>
  <c r="L267" i="2137"/>
  <c r="L262" i="2137"/>
  <c r="L270" i="2137"/>
  <c r="L279" i="2137"/>
  <c r="L53" i="2137"/>
  <c r="L61" i="2137"/>
  <c r="L72" i="2137"/>
  <c r="L81" i="2137"/>
  <c r="L280" i="2137"/>
  <c r="L54" i="2137"/>
  <c r="L63" i="2137"/>
  <c r="L74" i="2137"/>
  <c r="L82" i="2137"/>
  <c r="L86" i="2137"/>
  <c r="L97" i="2137"/>
  <c r="L105" i="2137"/>
  <c r="L116" i="2137"/>
  <c r="L127" i="2137"/>
  <c r="L136" i="2137"/>
  <c r="L145" i="2137"/>
  <c r="L104" i="2137"/>
  <c r="L115" i="2137"/>
  <c r="L126" i="2137"/>
  <c r="L144" i="2137"/>
  <c r="L150" i="2137"/>
  <c r="L158" i="2137"/>
  <c r="L166" i="2137"/>
  <c r="L175" i="2137"/>
  <c r="L184" i="2137"/>
  <c r="L194" i="2137"/>
  <c r="L129" i="2137"/>
  <c r="L149" i="2137"/>
  <c r="L157" i="2137"/>
  <c r="L165" i="2137"/>
  <c r="L197" i="2137"/>
  <c r="L168" i="2137"/>
  <c r="L177" i="2137"/>
  <c r="L201" i="2137"/>
  <c r="L39" i="2137"/>
  <c r="L23" i="2137"/>
  <c r="L271" i="2137"/>
  <c r="L88" i="2137"/>
  <c r="L47" i="2137"/>
  <c r="L28" i="2137"/>
  <c r="L71" i="2137"/>
  <c r="L98" i="2137"/>
  <c r="L128" i="2137"/>
  <c r="AY28" i="2140"/>
  <c r="E26" i="2156" s="1"/>
  <c r="K62" i="2156" s="1" a="1"/>
  <c r="K62" i="2156" s="1"/>
  <c r="C28" i="2140"/>
  <c r="S28" i="2140" s="1"/>
  <c r="E398" i="2136"/>
  <c r="K291" i="2136"/>
  <c r="K7" i="2136" s="1"/>
  <c r="G291" i="2136"/>
  <c r="J290" i="2136"/>
  <c r="J7" i="2136" s="1"/>
  <c r="E290" i="2136"/>
  <c r="G288" i="2136"/>
  <c r="L1024" i="2156" l="1"/>
  <c r="K1024" i="2157" s="1"/>
  <c r="L1809" i="2156"/>
  <c r="K1809" i="2157" s="1"/>
  <c r="L2192" i="2156"/>
  <c r="K2192" i="2157" s="1"/>
  <c r="H1877" i="2157"/>
  <c r="I1877" i="2157" s="1"/>
  <c r="C360" i="2162"/>
  <c r="S360" i="2162" s="1"/>
  <c r="AI360" i="2162" s="1"/>
  <c r="AY360" i="2162"/>
  <c r="C326" i="2162"/>
  <c r="S326" i="2162" s="1"/>
  <c r="AI326" i="2162" s="1"/>
  <c r="AY326" i="2162"/>
  <c r="AY310" i="2162"/>
  <c r="C310" i="2162"/>
  <c r="S310" i="2162" s="1"/>
  <c r="AI310" i="2162" s="1"/>
  <c r="AY378" i="2140"/>
  <c r="E376" i="2156" s="1"/>
  <c r="K2062" i="2156" s="1" a="1"/>
  <c r="K2062" i="2156" s="1"/>
  <c r="AY378" i="2162"/>
  <c r="AY346" i="2140"/>
  <c r="E344" i="2156" s="1"/>
  <c r="K2428" i="2156" s="1" a="1"/>
  <c r="K2428" i="2156" s="1"/>
  <c r="AY346" i="2162"/>
  <c r="C316" i="2140"/>
  <c r="S316" i="2140" s="1"/>
  <c r="C316" i="2162"/>
  <c r="S316" i="2162" s="1"/>
  <c r="AI316" i="2162" s="1"/>
  <c r="BD222" i="2140"/>
  <c r="E2165" i="2156" s="1"/>
  <c r="K272" i="2156" s="1" a="1"/>
  <c r="K272" i="2156" s="1"/>
  <c r="H222" i="2162"/>
  <c r="X222" i="2162" s="1"/>
  <c r="AN222" i="2162" s="1"/>
  <c r="BD222" i="2162"/>
  <c r="BD174" i="2140"/>
  <c r="E2117" i="2156" s="1"/>
  <c r="K1321" i="2156" s="1" a="1"/>
  <c r="K1321" i="2156" s="1"/>
  <c r="BD174" i="2162"/>
  <c r="H174" i="2162"/>
  <c r="X174" i="2162" s="1"/>
  <c r="AN174" i="2162" s="1"/>
  <c r="BD158" i="2140"/>
  <c r="E2101" i="2156" s="1"/>
  <c r="K1213" i="2156" s="1" a="1"/>
  <c r="K1213" i="2156" s="1"/>
  <c r="BD158" i="2162"/>
  <c r="H158" i="2162"/>
  <c r="X158" i="2162" s="1"/>
  <c r="AN158" i="2162" s="1"/>
  <c r="BD142" i="2140"/>
  <c r="E2085" i="2156" s="1"/>
  <c r="K1114" i="2156" s="1" a="1"/>
  <c r="K1114" i="2156" s="1"/>
  <c r="BD142" i="2162"/>
  <c r="H142" i="2162"/>
  <c r="X142" i="2162" s="1"/>
  <c r="AN142" i="2162" s="1"/>
  <c r="BD126" i="2140"/>
  <c r="E2069" i="2156" s="1"/>
  <c r="K1031" i="2156" s="1" a="1"/>
  <c r="K1031" i="2156" s="1"/>
  <c r="BD126" i="2162"/>
  <c r="H126" i="2162"/>
  <c r="X126" i="2162" s="1"/>
  <c r="AN126" i="2162" s="1"/>
  <c r="BD110" i="2140"/>
  <c r="E2053" i="2156" s="1"/>
  <c r="K2272" i="2156" s="1" a="1"/>
  <c r="K2272" i="2156" s="1"/>
  <c r="H110" i="2162"/>
  <c r="X110" i="2162" s="1"/>
  <c r="AN110" i="2162" s="1"/>
  <c r="BD110" i="2162"/>
  <c r="BD94" i="2140"/>
  <c r="E2037" i="2156" s="1"/>
  <c r="K879" i="2156" s="1" a="1"/>
  <c r="K879" i="2156" s="1"/>
  <c r="H94" i="2162"/>
  <c r="X94" i="2162" s="1"/>
  <c r="AN94" i="2162" s="1"/>
  <c r="BD94" i="2162"/>
  <c r="BD78" i="2140"/>
  <c r="E2021" i="2156" s="1"/>
  <c r="K799" i="2156" s="1" a="1"/>
  <c r="K799" i="2156" s="1"/>
  <c r="H78" i="2162"/>
  <c r="X78" i="2162" s="1"/>
  <c r="AN78" i="2162" s="1"/>
  <c r="BD78" i="2162"/>
  <c r="BD62" i="2140"/>
  <c r="E2005" i="2156" s="1"/>
  <c r="K701" i="2156" s="1" a="1"/>
  <c r="K701" i="2156" s="1"/>
  <c r="BD62" i="2162"/>
  <c r="H62" i="2162"/>
  <c r="X62" i="2162" s="1"/>
  <c r="AN62" i="2162" s="1"/>
  <c r="BD46" i="2140"/>
  <c r="E1989" i="2156" s="1"/>
  <c r="K640" i="2156" s="1" a="1"/>
  <c r="K640" i="2156" s="1"/>
  <c r="BD46" i="2162"/>
  <c r="H46" i="2162"/>
  <c r="X46" i="2162" s="1"/>
  <c r="AN46" i="2162" s="1"/>
  <c r="BD30" i="2140"/>
  <c r="E1973" i="2156" s="1"/>
  <c r="K74" i="2156" s="1" a="1"/>
  <c r="K74" i="2156" s="1"/>
  <c r="H30" i="2162"/>
  <c r="X30" i="2162" s="1"/>
  <c r="AN30" i="2162" s="1"/>
  <c r="BD30" i="2162"/>
  <c r="BD14" i="2140"/>
  <c r="E1957" i="2156" s="1"/>
  <c r="BD14" i="2162"/>
  <c r="H14" i="2162"/>
  <c r="X14" i="2162" s="1"/>
  <c r="AN14" i="2162" s="1"/>
  <c r="BE285" i="2162"/>
  <c r="I285" i="2162"/>
  <c r="Y285" i="2162" s="1"/>
  <c r="AO285" i="2162" s="1"/>
  <c r="I14" i="2162"/>
  <c r="Y14" i="2162" s="1"/>
  <c r="AO14" i="2162" s="1"/>
  <c r="BE14" i="2162"/>
  <c r="BE30" i="2162"/>
  <c r="I30" i="2162"/>
  <c r="Y30" i="2162" s="1"/>
  <c r="AO30" i="2162" s="1"/>
  <c r="I46" i="2162"/>
  <c r="Y46" i="2162" s="1"/>
  <c r="AO46" i="2162" s="1"/>
  <c r="BE46" i="2162"/>
  <c r="BE62" i="2162"/>
  <c r="I62" i="2162"/>
  <c r="Y62" i="2162" s="1"/>
  <c r="AO62" i="2162" s="1"/>
  <c r="I81" i="2162"/>
  <c r="Y81" i="2162" s="1"/>
  <c r="AO81" i="2162" s="1"/>
  <c r="BE81" i="2162"/>
  <c r="I97" i="2162"/>
  <c r="Y97" i="2162" s="1"/>
  <c r="AO97" i="2162" s="1"/>
  <c r="BE97" i="2162"/>
  <c r="I113" i="2162"/>
  <c r="Y113" i="2162" s="1"/>
  <c r="AO113" i="2162" s="1"/>
  <c r="BE113" i="2162"/>
  <c r="I129" i="2162"/>
  <c r="Y129" i="2162" s="1"/>
  <c r="AO129" i="2162" s="1"/>
  <c r="BE129" i="2162"/>
  <c r="I145" i="2162"/>
  <c r="Y145" i="2162" s="1"/>
  <c r="AO145" i="2162" s="1"/>
  <c r="BE145" i="2162"/>
  <c r="I161" i="2162"/>
  <c r="Y161" i="2162" s="1"/>
  <c r="AO161" i="2162" s="1"/>
  <c r="BE161" i="2162"/>
  <c r="BE177" i="2162"/>
  <c r="I177" i="2162"/>
  <c r="Y177" i="2162" s="1"/>
  <c r="AO177" i="2162" s="1"/>
  <c r="BE193" i="2162"/>
  <c r="I193" i="2162"/>
  <c r="Y193" i="2162" s="1"/>
  <c r="AO193" i="2162" s="1"/>
  <c r="I209" i="2162"/>
  <c r="Y209" i="2162" s="1"/>
  <c r="AO209" i="2162" s="1"/>
  <c r="BE209" i="2162"/>
  <c r="I225" i="2162"/>
  <c r="Y225" i="2162" s="1"/>
  <c r="AO225" i="2162" s="1"/>
  <c r="BE225" i="2162"/>
  <c r="BE241" i="2162"/>
  <c r="I241" i="2162"/>
  <c r="Y241" i="2162" s="1"/>
  <c r="AO241" i="2162" s="1"/>
  <c r="BE257" i="2162"/>
  <c r="I257" i="2162"/>
  <c r="Y257" i="2162" s="1"/>
  <c r="AO257" i="2162" s="1"/>
  <c r="BE273" i="2162"/>
  <c r="I273" i="2162"/>
  <c r="Y273" i="2162" s="1"/>
  <c r="AO273" i="2162" s="1"/>
  <c r="BE294" i="2162"/>
  <c r="I294" i="2162"/>
  <c r="Y294" i="2162" s="1"/>
  <c r="AO294" i="2162" s="1"/>
  <c r="I310" i="2162"/>
  <c r="Y310" i="2162" s="1"/>
  <c r="AO310" i="2162" s="1"/>
  <c r="BE310" i="2162"/>
  <c r="BE326" i="2162"/>
  <c r="I326" i="2162"/>
  <c r="Y326" i="2162" s="1"/>
  <c r="AO326" i="2162" s="1"/>
  <c r="BE342" i="2162"/>
  <c r="I342" i="2162"/>
  <c r="Y342" i="2162" s="1"/>
  <c r="AO342" i="2162" s="1"/>
  <c r="BE358" i="2162"/>
  <c r="I358" i="2162"/>
  <c r="Y358" i="2162" s="1"/>
  <c r="AO358" i="2162" s="1"/>
  <c r="I374" i="2162"/>
  <c r="Y374" i="2162" s="1"/>
  <c r="AO374" i="2162" s="1"/>
  <c r="BE374" i="2162"/>
  <c r="I390" i="2162"/>
  <c r="Y390" i="2162" s="1"/>
  <c r="AO390" i="2162" s="1"/>
  <c r="BE390" i="2162"/>
  <c r="K284" i="2162"/>
  <c r="AA284" i="2162" s="1"/>
  <c r="AQ284" i="2162" s="1"/>
  <c r="BG284" i="2162"/>
  <c r="BG276" i="2162"/>
  <c r="K276" i="2162"/>
  <c r="AA276" i="2162" s="1"/>
  <c r="AQ276" i="2162" s="1"/>
  <c r="BG268" i="2162"/>
  <c r="K268" i="2162"/>
  <c r="AA268" i="2162" s="1"/>
  <c r="AQ268" i="2162" s="1"/>
  <c r="BG260" i="2162"/>
  <c r="K260" i="2162"/>
  <c r="AA260" i="2162" s="1"/>
  <c r="AQ260" i="2162" s="1"/>
  <c r="BG252" i="2162"/>
  <c r="K252" i="2162"/>
  <c r="AA252" i="2162" s="1"/>
  <c r="AQ252" i="2162" s="1"/>
  <c r="BG244" i="2162"/>
  <c r="K244" i="2162"/>
  <c r="AA244" i="2162" s="1"/>
  <c r="AQ244" i="2162" s="1"/>
  <c r="BG236" i="2162"/>
  <c r="K236" i="2162"/>
  <c r="AA236" i="2162" s="1"/>
  <c r="AQ236" i="2162" s="1"/>
  <c r="K228" i="2162"/>
  <c r="AA228" i="2162" s="1"/>
  <c r="AQ228" i="2162" s="1"/>
  <c r="BG228" i="2162"/>
  <c r="K220" i="2162"/>
  <c r="AA220" i="2162" s="1"/>
  <c r="AQ220" i="2162" s="1"/>
  <c r="BG220" i="2162"/>
  <c r="K212" i="2162"/>
  <c r="AA212" i="2162" s="1"/>
  <c r="AQ212" i="2162" s="1"/>
  <c r="BG212" i="2162"/>
  <c r="K204" i="2162"/>
  <c r="AA204" i="2162" s="1"/>
  <c r="AQ204" i="2162" s="1"/>
  <c r="BG204" i="2162"/>
  <c r="K196" i="2162"/>
  <c r="AA196" i="2162" s="1"/>
  <c r="AQ196" i="2162" s="1"/>
  <c r="BG196" i="2162"/>
  <c r="K188" i="2162"/>
  <c r="AA188" i="2162" s="1"/>
  <c r="AQ188" i="2162" s="1"/>
  <c r="BG188" i="2162"/>
  <c r="K180" i="2162"/>
  <c r="AA180" i="2162" s="1"/>
  <c r="AQ180" i="2162" s="1"/>
  <c r="BG180" i="2162"/>
  <c r="K172" i="2162"/>
  <c r="AA172" i="2162" s="1"/>
  <c r="AQ172" i="2162" s="1"/>
  <c r="BG172" i="2162"/>
  <c r="K164" i="2162"/>
  <c r="AA164" i="2162" s="1"/>
  <c r="AQ164" i="2162" s="1"/>
  <c r="BG164" i="2162"/>
  <c r="K156" i="2162"/>
  <c r="AA156" i="2162" s="1"/>
  <c r="AQ156" i="2162" s="1"/>
  <c r="BG156" i="2162"/>
  <c r="K148" i="2162"/>
  <c r="AA148" i="2162" s="1"/>
  <c r="AQ148" i="2162" s="1"/>
  <c r="BG148" i="2162"/>
  <c r="K140" i="2162"/>
  <c r="AA140" i="2162" s="1"/>
  <c r="AQ140" i="2162" s="1"/>
  <c r="BG140" i="2162"/>
  <c r="K132" i="2162"/>
  <c r="AA132" i="2162" s="1"/>
  <c r="AQ132" i="2162" s="1"/>
  <c r="BG132" i="2162"/>
  <c r="K124" i="2162"/>
  <c r="AA124" i="2162" s="1"/>
  <c r="AQ124" i="2162" s="1"/>
  <c r="BG124" i="2162"/>
  <c r="BG116" i="2162"/>
  <c r="K116" i="2162"/>
  <c r="AA116" i="2162" s="1"/>
  <c r="AQ116" i="2162" s="1"/>
  <c r="K108" i="2162"/>
  <c r="AA108" i="2162" s="1"/>
  <c r="AQ108" i="2162" s="1"/>
  <c r="BG108" i="2162"/>
  <c r="BG100" i="2162"/>
  <c r="K100" i="2162"/>
  <c r="AA100" i="2162" s="1"/>
  <c r="AQ100" i="2162" s="1"/>
  <c r="K92" i="2162"/>
  <c r="AA92" i="2162" s="1"/>
  <c r="AQ92" i="2162" s="1"/>
  <c r="BG92" i="2162"/>
  <c r="BG84" i="2162"/>
  <c r="K84" i="2162"/>
  <c r="AA84" i="2162" s="1"/>
  <c r="AQ84" i="2162" s="1"/>
  <c r="BG76" i="2162"/>
  <c r="K76" i="2162"/>
  <c r="AA76" i="2162" s="1"/>
  <c r="AQ76" i="2162" s="1"/>
  <c r="BG68" i="2162"/>
  <c r="K68" i="2162"/>
  <c r="AA68" i="2162" s="1"/>
  <c r="AQ68" i="2162" s="1"/>
  <c r="BG60" i="2162"/>
  <c r="K60" i="2162"/>
  <c r="AA60" i="2162" s="1"/>
  <c r="AQ60" i="2162" s="1"/>
  <c r="BG52" i="2162"/>
  <c r="K52" i="2162"/>
  <c r="AA52" i="2162" s="1"/>
  <c r="AQ52" i="2162" s="1"/>
  <c r="BG44" i="2162"/>
  <c r="K44" i="2162"/>
  <c r="AA44" i="2162" s="1"/>
  <c r="AQ44" i="2162" s="1"/>
  <c r="BG36" i="2162"/>
  <c r="K36" i="2162"/>
  <c r="AA36" i="2162" s="1"/>
  <c r="AQ36" i="2162" s="1"/>
  <c r="BG28" i="2162"/>
  <c r="K28" i="2162"/>
  <c r="AA28" i="2162" s="1"/>
  <c r="AQ28" i="2162" s="1"/>
  <c r="BG20" i="2162"/>
  <c r="K20" i="2162"/>
  <c r="AA20" i="2162" s="1"/>
  <c r="AQ20" i="2162" s="1"/>
  <c r="K12" i="2162"/>
  <c r="AA12" i="2162" s="1"/>
  <c r="AQ12" i="2162" s="1"/>
  <c r="BG12" i="2162"/>
  <c r="BD381" i="2162"/>
  <c r="H381" i="2162"/>
  <c r="X381" i="2162" s="1"/>
  <c r="AN381" i="2162" s="1"/>
  <c r="BD365" i="2162"/>
  <c r="H365" i="2162"/>
  <c r="X365" i="2162" s="1"/>
  <c r="AN365" i="2162" s="1"/>
  <c r="BD349" i="2162"/>
  <c r="H349" i="2162"/>
  <c r="X349" i="2162" s="1"/>
  <c r="AN349" i="2162" s="1"/>
  <c r="H333" i="2162"/>
  <c r="X333" i="2162" s="1"/>
  <c r="AN333" i="2162" s="1"/>
  <c r="BD333" i="2162"/>
  <c r="BD317" i="2162"/>
  <c r="H317" i="2162"/>
  <c r="X317" i="2162" s="1"/>
  <c r="AN317" i="2162" s="1"/>
  <c r="BD301" i="2162"/>
  <c r="H301" i="2162"/>
  <c r="X301" i="2162" s="1"/>
  <c r="AN301" i="2162" s="1"/>
  <c r="BD284" i="2162"/>
  <c r="H284" i="2162"/>
  <c r="X284" i="2162" s="1"/>
  <c r="AN284" i="2162" s="1"/>
  <c r="H268" i="2162"/>
  <c r="X268" i="2162" s="1"/>
  <c r="AN268" i="2162" s="1"/>
  <c r="BD268" i="2162"/>
  <c r="H252" i="2162"/>
  <c r="X252" i="2162" s="1"/>
  <c r="AN252" i="2162" s="1"/>
  <c r="BD252" i="2162"/>
  <c r="H236" i="2162"/>
  <c r="X236" i="2162" s="1"/>
  <c r="AN236" i="2162" s="1"/>
  <c r="BD236" i="2162"/>
  <c r="H220" i="2162"/>
  <c r="X220" i="2162" s="1"/>
  <c r="AN220" i="2162" s="1"/>
  <c r="BD220" i="2162"/>
  <c r="BD204" i="2162"/>
  <c r="H204" i="2162"/>
  <c r="X204" i="2162" s="1"/>
  <c r="AN204" i="2162" s="1"/>
  <c r="BD188" i="2162"/>
  <c r="H188" i="2162"/>
  <c r="X188" i="2162" s="1"/>
  <c r="AN188" i="2162" s="1"/>
  <c r="BD172" i="2162"/>
  <c r="H172" i="2162"/>
  <c r="X172" i="2162" s="1"/>
  <c r="AN172" i="2162" s="1"/>
  <c r="BD156" i="2162"/>
  <c r="H156" i="2162"/>
  <c r="X156" i="2162" s="1"/>
  <c r="AN156" i="2162" s="1"/>
  <c r="BD140" i="2162"/>
  <c r="H140" i="2162"/>
  <c r="X140" i="2162" s="1"/>
  <c r="AN140" i="2162" s="1"/>
  <c r="BD124" i="2162"/>
  <c r="H124" i="2162"/>
  <c r="X124" i="2162" s="1"/>
  <c r="AN124" i="2162" s="1"/>
  <c r="BD108" i="2162"/>
  <c r="H108" i="2162"/>
  <c r="X108" i="2162" s="1"/>
  <c r="AN108" i="2162" s="1"/>
  <c r="BD92" i="2162"/>
  <c r="H92" i="2162"/>
  <c r="X92" i="2162" s="1"/>
  <c r="AN92" i="2162" s="1"/>
  <c r="BD76" i="2162"/>
  <c r="H76" i="2162"/>
  <c r="X76" i="2162" s="1"/>
  <c r="AN76" i="2162" s="1"/>
  <c r="BD60" i="2162"/>
  <c r="H60" i="2162"/>
  <c r="X60" i="2162" s="1"/>
  <c r="AN60" i="2162" s="1"/>
  <c r="BD44" i="2162"/>
  <c r="H44" i="2162"/>
  <c r="X44" i="2162" s="1"/>
  <c r="AN44" i="2162" s="1"/>
  <c r="H28" i="2162"/>
  <c r="X28" i="2162" s="1"/>
  <c r="AN28" i="2162" s="1"/>
  <c r="BD28" i="2162"/>
  <c r="H12" i="2162"/>
  <c r="X12" i="2162" s="1"/>
  <c r="AN12" i="2162" s="1"/>
  <c r="BD12" i="2162"/>
  <c r="H382" i="2162"/>
  <c r="X382" i="2162" s="1"/>
  <c r="AN382" i="2162" s="1"/>
  <c r="BD382" i="2162"/>
  <c r="H366" i="2162"/>
  <c r="X366" i="2162" s="1"/>
  <c r="AN366" i="2162" s="1"/>
  <c r="BD366" i="2162"/>
  <c r="H350" i="2162"/>
  <c r="X350" i="2162" s="1"/>
  <c r="AN350" i="2162" s="1"/>
  <c r="BD350" i="2162"/>
  <c r="H334" i="2162"/>
  <c r="X334" i="2162" s="1"/>
  <c r="AN334" i="2162" s="1"/>
  <c r="BD334" i="2162"/>
  <c r="BD318" i="2162"/>
  <c r="H318" i="2162"/>
  <c r="X318" i="2162" s="1"/>
  <c r="AN318" i="2162" s="1"/>
  <c r="BD302" i="2162"/>
  <c r="H302" i="2162"/>
  <c r="X302" i="2162" s="1"/>
  <c r="AN302" i="2162" s="1"/>
  <c r="H281" i="2162"/>
  <c r="X281" i="2162" s="1"/>
  <c r="AN281" i="2162" s="1"/>
  <c r="BD281" i="2162"/>
  <c r="BD265" i="2162"/>
  <c r="H265" i="2162"/>
  <c r="X265" i="2162" s="1"/>
  <c r="AN265" i="2162" s="1"/>
  <c r="BD249" i="2162"/>
  <c r="H249" i="2162"/>
  <c r="X249" i="2162" s="1"/>
  <c r="AN249" i="2162" s="1"/>
  <c r="BD233" i="2162"/>
  <c r="H233" i="2162"/>
  <c r="X233" i="2162" s="1"/>
  <c r="AN233" i="2162" s="1"/>
  <c r="BD217" i="2162"/>
  <c r="H217" i="2162"/>
  <c r="X217" i="2162" s="1"/>
  <c r="AN217" i="2162" s="1"/>
  <c r="H201" i="2162"/>
  <c r="X201" i="2162" s="1"/>
  <c r="AN201" i="2162" s="1"/>
  <c r="BD201" i="2162"/>
  <c r="H185" i="2162"/>
  <c r="X185" i="2162" s="1"/>
  <c r="AN185" i="2162" s="1"/>
  <c r="BD185" i="2162"/>
  <c r="H169" i="2162"/>
  <c r="X169" i="2162" s="1"/>
  <c r="AN169" i="2162" s="1"/>
  <c r="BD169" i="2162"/>
  <c r="H153" i="2162"/>
  <c r="X153" i="2162" s="1"/>
  <c r="AN153" i="2162" s="1"/>
  <c r="BD153" i="2162"/>
  <c r="H137" i="2162"/>
  <c r="X137" i="2162" s="1"/>
  <c r="AN137" i="2162" s="1"/>
  <c r="BD137" i="2162"/>
  <c r="H121" i="2162"/>
  <c r="X121" i="2162" s="1"/>
  <c r="AN121" i="2162" s="1"/>
  <c r="BD121" i="2162"/>
  <c r="H105" i="2162"/>
  <c r="X105" i="2162" s="1"/>
  <c r="AN105" i="2162" s="1"/>
  <c r="BD105" i="2162"/>
  <c r="H89" i="2162"/>
  <c r="X89" i="2162" s="1"/>
  <c r="AN89" i="2162" s="1"/>
  <c r="BD89" i="2162"/>
  <c r="BD73" i="2162"/>
  <c r="H73" i="2162"/>
  <c r="X73" i="2162" s="1"/>
  <c r="AN73" i="2162" s="1"/>
  <c r="H57" i="2162"/>
  <c r="X57" i="2162" s="1"/>
  <c r="AN57" i="2162" s="1"/>
  <c r="BD57" i="2162"/>
  <c r="H41" i="2162"/>
  <c r="X41" i="2162" s="1"/>
  <c r="AN41" i="2162" s="1"/>
  <c r="BD41" i="2162"/>
  <c r="BD25" i="2162"/>
  <c r="H25" i="2162"/>
  <c r="X25" i="2162" s="1"/>
  <c r="AN25" i="2162" s="1"/>
  <c r="BD9" i="2162"/>
  <c r="H9" i="2162"/>
  <c r="X9" i="2162" s="1"/>
  <c r="AN9" i="2162" s="1"/>
  <c r="BE384" i="2140"/>
  <c r="E2716" i="2156" s="1"/>
  <c r="BE384" i="2162"/>
  <c r="I384" i="2162"/>
  <c r="Y384" i="2162" s="1"/>
  <c r="AO384" i="2162" s="1"/>
  <c r="BE368" i="2140"/>
  <c r="E2700" i="2156" s="1"/>
  <c r="K1992" i="2156" s="1" a="1"/>
  <c r="K1992" i="2156" s="1"/>
  <c r="BE368" i="2162"/>
  <c r="I368" i="2162"/>
  <c r="Y368" i="2162" s="1"/>
  <c r="AO368" i="2162" s="1"/>
  <c r="BE352" i="2140"/>
  <c r="E2684" i="2156" s="1"/>
  <c r="K1896" i="2156" s="1" a="1"/>
  <c r="K1896" i="2156" s="1"/>
  <c r="BE352" i="2162"/>
  <c r="I352" i="2162"/>
  <c r="Y352" i="2162" s="1"/>
  <c r="AO352" i="2162" s="1"/>
  <c r="BE336" i="2140"/>
  <c r="E2668" i="2156" s="1"/>
  <c r="K1784" i="2156" s="1" a="1"/>
  <c r="K1784" i="2156" s="1"/>
  <c r="I336" i="2162"/>
  <c r="Y336" i="2162" s="1"/>
  <c r="AO336" i="2162" s="1"/>
  <c r="BE336" i="2162"/>
  <c r="BE320" i="2140"/>
  <c r="E2652" i="2156" s="1"/>
  <c r="K1680" i="2156" s="1" a="1"/>
  <c r="K1680" i="2156" s="1"/>
  <c r="BE320" i="2162"/>
  <c r="I320" i="2162"/>
  <c r="Y320" i="2162" s="1"/>
  <c r="AO320" i="2162" s="1"/>
  <c r="BE304" i="2140"/>
  <c r="E2636" i="2156" s="1"/>
  <c r="K2357" i="2156" s="1" a="1"/>
  <c r="K2357" i="2156" s="1"/>
  <c r="BE304" i="2162"/>
  <c r="I304" i="2162"/>
  <c r="Y304" i="2162" s="1"/>
  <c r="AO304" i="2162" s="1"/>
  <c r="BE288" i="2162"/>
  <c r="I288" i="2162"/>
  <c r="Y288" i="2162" s="1"/>
  <c r="AO288" i="2162" s="1"/>
  <c r="I280" i="2162"/>
  <c r="Y280" i="2162" s="1"/>
  <c r="AO280" i="2162" s="1"/>
  <c r="BE280" i="2162"/>
  <c r="BE264" i="2162"/>
  <c r="I264" i="2162"/>
  <c r="Y264" i="2162" s="1"/>
  <c r="AO264" i="2162" s="1"/>
  <c r="I248" i="2162"/>
  <c r="Y248" i="2162" s="1"/>
  <c r="AO248" i="2162" s="1"/>
  <c r="BE248" i="2162"/>
  <c r="I232" i="2162"/>
  <c r="Y232" i="2162" s="1"/>
  <c r="AO232" i="2162" s="1"/>
  <c r="BE232" i="2162"/>
  <c r="BE216" i="2162"/>
  <c r="I216" i="2162"/>
  <c r="Y216" i="2162" s="1"/>
  <c r="AO216" i="2162" s="1"/>
  <c r="BE200" i="2162"/>
  <c r="I200" i="2162"/>
  <c r="Y200" i="2162" s="1"/>
  <c r="AO200" i="2162" s="1"/>
  <c r="I184" i="2162"/>
  <c r="Y184" i="2162" s="1"/>
  <c r="AO184" i="2162" s="1"/>
  <c r="BE184" i="2162"/>
  <c r="I168" i="2162"/>
  <c r="Y168" i="2162" s="1"/>
  <c r="AO168" i="2162" s="1"/>
  <c r="BE168" i="2162"/>
  <c r="BE152" i="2162"/>
  <c r="I152" i="2162"/>
  <c r="Y152" i="2162" s="1"/>
  <c r="AO152" i="2162" s="1"/>
  <c r="BE136" i="2162"/>
  <c r="I136" i="2162"/>
  <c r="Y136" i="2162" s="1"/>
  <c r="AO136" i="2162" s="1"/>
  <c r="I120" i="2162"/>
  <c r="Y120" i="2162" s="1"/>
  <c r="AO120" i="2162" s="1"/>
  <c r="BE120" i="2162"/>
  <c r="I104" i="2162"/>
  <c r="Y104" i="2162" s="1"/>
  <c r="AO104" i="2162" s="1"/>
  <c r="BE104" i="2162"/>
  <c r="I88" i="2162"/>
  <c r="Y88" i="2162" s="1"/>
  <c r="AO88" i="2162" s="1"/>
  <c r="BE88" i="2162"/>
  <c r="BE72" i="2162"/>
  <c r="I72" i="2162"/>
  <c r="Y72" i="2162" s="1"/>
  <c r="AO72" i="2162" s="1"/>
  <c r="BE52" i="2140"/>
  <c r="E2384" i="2156" s="1"/>
  <c r="K667" i="2156" s="1" a="1"/>
  <c r="K667" i="2156" s="1"/>
  <c r="I52" i="2162"/>
  <c r="Y52" i="2162" s="1"/>
  <c r="AO52" i="2162" s="1"/>
  <c r="BE52" i="2162"/>
  <c r="I36" i="2140"/>
  <c r="Y36" i="2140" s="1"/>
  <c r="I36" i="2162"/>
  <c r="Y36" i="2162" s="1"/>
  <c r="AO36" i="2162" s="1"/>
  <c r="BE36" i="2162"/>
  <c r="BE20" i="2140"/>
  <c r="E2352" i="2156" s="1"/>
  <c r="BE20" i="2162"/>
  <c r="I20" i="2162"/>
  <c r="Y20" i="2162" s="1"/>
  <c r="AO20" i="2162" s="1"/>
  <c r="BD31" i="2162"/>
  <c r="H31" i="2162"/>
  <c r="X31" i="2162" s="1"/>
  <c r="AN31" i="2162" s="1"/>
  <c r="BD63" i="2162"/>
  <c r="H63" i="2162"/>
  <c r="X63" i="2162" s="1"/>
  <c r="AN63" i="2162" s="1"/>
  <c r="BD95" i="2162"/>
  <c r="H95" i="2162"/>
  <c r="X95" i="2162" s="1"/>
  <c r="AN95" i="2162" s="1"/>
  <c r="H127" i="2162"/>
  <c r="X127" i="2162" s="1"/>
  <c r="AN127" i="2162" s="1"/>
  <c r="BD127" i="2162"/>
  <c r="H159" i="2162"/>
  <c r="X159" i="2162" s="1"/>
  <c r="AN159" i="2162" s="1"/>
  <c r="BD159" i="2162"/>
  <c r="H191" i="2162"/>
  <c r="X191" i="2162" s="1"/>
  <c r="AN191" i="2162" s="1"/>
  <c r="BD191" i="2162"/>
  <c r="BD223" i="2162"/>
  <c r="H223" i="2162"/>
  <c r="X223" i="2162" s="1"/>
  <c r="AN223" i="2162" s="1"/>
  <c r="BD255" i="2162"/>
  <c r="H255" i="2162"/>
  <c r="X255" i="2162" s="1"/>
  <c r="AN255" i="2162" s="1"/>
  <c r="BD288" i="2162"/>
  <c r="H288" i="2162"/>
  <c r="X288" i="2162" s="1"/>
  <c r="AN288" i="2162" s="1"/>
  <c r="H320" i="2162"/>
  <c r="X320" i="2162" s="1"/>
  <c r="AN320" i="2162" s="1"/>
  <c r="BD320" i="2162"/>
  <c r="BD352" i="2162"/>
  <c r="H352" i="2162"/>
  <c r="X352" i="2162" s="1"/>
  <c r="AN352" i="2162" s="1"/>
  <c r="BD384" i="2162"/>
  <c r="H384" i="2162"/>
  <c r="X384" i="2162" s="1"/>
  <c r="AN384" i="2162" s="1"/>
  <c r="F126" i="2162"/>
  <c r="V126" i="2162" s="1"/>
  <c r="AL126" i="2162" s="1"/>
  <c r="BB126" i="2162"/>
  <c r="H35" i="2162"/>
  <c r="X35" i="2162" s="1"/>
  <c r="AN35" i="2162" s="1"/>
  <c r="BD35" i="2162"/>
  <c r="H67" i="2162"/>
  <c r="X67" i="2162" s="1"/>
  <c r="AN67" i="2162" s="1"/>
  <c r="BD67" i="2162"/>
  <c r="BD99" i="2162"/>
  <c r="H99" i="2162"/>
  <c r="X99" i="2162" s="1"/>
  <c r="AN99" i="2162" s="1"/>
  <c r="H131" i="2162"/>
  <c r="X131" i="2162" s="1"/>
  <c r="AN131" i="2162" s="1"/>
  <c r="BD131" i="2162"/>
  <c r="H163" i="2162"/>
  <c r="X163" i="2162" s="1"/>
  <c r="AN163" i="2162" s="1"/>
  <c r="BD163" i="2162"/>
  <c r="H195" i="2162"/>
  <c r="X195" i="2162" s="1"/>
  <c r="AN195" i="2162" s="1"/>
  <c r="BD195" i="2162"/>
  <c r="BD227" i="2162"/>
  <c r="H227" i="2162"/>
  <c r="X227" i="2162" s="1"/>
  <c r="AN227" i="2162" s="1"/>
  <c r="BD259" i="2162"/>
  <c r="H259" i="2162"/>
  <c r="X259" i="2162" s="1"/>
  <c r="AN259" i="2162" s="1"/>
  <c r="H296" i="2162"/>
  <c r="X296" i="2162" s="1"/>
  <c r="AN296" i="2162" s="1"/>
  <c r="BD296" i="2162"/>
  <c r="BD328" i="2162"/>
  <c r="H328" i="2162"/>
  <c r="X328" i="2162" s="1"/>
  <c r="AN328" i="2162" s="1"/>
  <c r="H360" i="2162"/>
  <c r="X360" i="2162" s="1"/>
  <c r="AN360" i="2162" s="1"/>
  <c r="BD360" i="2162"/>
  <c r="BD392" i="2162"/>
  <c r="H392" i="2162"/>
  <c r="X392" i="2162" s="1"/>
  <c r="AN392" i="2162" s="1"/>
  <c r="BG378" i="2162"/>
  <c r="K378" i="2162"/>
  <c r="AA378" i="2162" s="1"/>
  <c r="AQ378" i="2162" s="1"/>
  <c r="K362" i="2162"/>
  <c r="AA362" i="2162" s="1"/>
  <c r="AQ362" i="2162" s="1"/>
  <c r="BG362" i="2162"/>
  <c r="BG346" i="2162"/>
  <c r="K346" i="2162"/>
  <c r="AA346" i="2162" s="1"/>
  <c r="AQ346" i="2162" s="1"/>
  <c r="K330" i="2162"/>
  <c r="AA330" i="2162" s="1"/>
  <c r="AQ330" i="2162" s="1"/>
  <c r="BG330" i="2162"/>
  <c r="BG314" i="2162"/>
  <c r="K314" i="2162"/>
  <c r="AA314" i="2162" s="1"/>
  <c r="AQ314" i="2162" s="1"/>
  <c r="BG298" i="2162"/>
  <c r="K298" i="2162"/>
  <c r="AA298" i="2162" s="1"/>
  <c r="AQ298" i="2162" s="1"/>
  <c r="K277" i="2162"/>
  <c r="AA277" i="2162" s="1"/>
  <c r="AQ277" i="2162" s="1"/>
  <c r="BG277" i="2162"/>
  <c r="K261" i="2162"/>
  <c r="AA261" i="2162" s="1"/>
  <c r="AQ261" i="2162" s="1"/>
  <c r="BG261" i="2162"/>
  <c r="K245" i="2162"/>
  <c r="AA245" i="2162" s="1"/>
  <c r="AQ245" i="2162" s="1"/>
  <c r="BG245" i="2162"/>
  <c r="K229" i="2162"/>
  <c r="AA229" i="2162" s="1"/>
  <c r="AQ229" i="2162" s="1"/>
  <c r="BG229" i="2162"/>
  <c r="BG213" i="2162"/>
  <c r="K213" i="2162"/>
  <c r="AA213" i="2162" s="1"/>
  <c r="AQ213" i="2162" s="1"/>
  <c r="K197" i="2162"/>
  <c r="AA197" i="2162" s="1"/>
  <c r="AQ197" i="2162" s="1"/>
  <c r="BG197" i="2162"/>
  <c r="BG181" i="2162"/>
  <c r="K181" i="2162"/>
  <c r="AA181" i="2162" s="1"/>
  <c r="AQ181" i="2162" s="1"/>
  <c r="K165" i="2162"/>
  <c r="AA165" i="2162" s="1"/>
  <c r="AQ165" i="2162" s="1"/>
  <c r="BG165" i="2162"/>
  <c r="BG149" i="2162"/>
  <c r="K149" i="2162"/>
  <c r="AA149" i="2162" s="1"/>
  <c r="AQ149" i="2162" s="1"/>
  <c r="BG133" i="2162"/>
  <c r="K133" i="2162"/>
  <c r="AA133" i="2162" s="1"/>
  <c r="AQ133" i="2162" s="1"/>
  <c r="BG117" i="2162"/>
  <c r="K117" i="2162"/>
  <c r="AA117" i="2162" s="1"/>
  <c r="AQ117" i="2162" s="1"/>
  <c r="BG101" i="2162"/>
  <c r="K101" i="2162"/>
  <c r="AA101" i="2162" s="1"/>
  <c r="AQ101" i="2162" s="1"/>
  <c r="BG85" i="2162"/>
  <c r="K85" i="2162"/>
  <c r="AA85" i="2162" s="1"/>
  <c r="AQ85" i="2162" s="1"/>
  <c r="BG69" i="2162"/>
  <c r="K69" i="2162"/>
  <c r="AA69" i="2162" s="1"/>
  <c r="AQ69" i="2162" s="1"/>
  <c r="BG53" i="2162"/>
  <c r="K53" i="2162"/>
  <c r="AA53" i="2162" s="1"/>
  <c r="AQ53" i="2162" s="1"/>
  <c r="K37" i="2162"/>
  <c r="AA37" i="2162" s="1"/>
  <c r="AQ37" i="2162" s="1"/>
  <c r="BG37" i="2162"/>
  <c r="K21" i="2162"/>
  <c r="AA21" i="2162" s="1"/>
  <c r="AQ21" i="2162" s="1"/>
  <c r="BG21" i="2162"/>
  <c r="K391" i="2162"/>
  <c r="AA391" i="2162" s="1"/>
  <c r="AQ391" i="2162" s="1"/>
  <c r="BG391" i="2162"/>
  <c r="K375" i="2162"/>
  <c r="AA375" i="2162" s="1"/>
  <c r="AQ375" i="2162" s="1"/>
  <c r="BG375" i="2162"/>
  <c r="BG359" i="2162"/>
  <c r="K359" i="2162"/>
  <c r="AA359" i="2162" s="1"/>
  <c r="AQ359" i="2162" s="1"/>
  <c r="K343" i="2162"/>
  <c r="AA343" i="2162" s="1"/>
  <c r="AQ343" i="2162" s="1"/>
  <c r="BG343" i="2162"/>
  <c r="K327" i="2162"/>
  <c r="AA327" i="2162" s="1"/>
  <c r="AQ327" i="2162" s="1"/>
  <c r="BG327" i="2162"/>
  <c r="BG311" i="2162"/>
  <c r="K311" i="2162"/>
  <c r="AA311" i="2162" s="1"/>
  <c r="AQ311" i="2162" s="1"/>
  <c r="BG295" i="2162"/>
  <c r="K295" i="2162"/>
  <c r="AA295" i="2162" s="1"/>
  <c r="AQ295" i="2162" s="1"/>
  <c r="BG274" i="2162"/>
  <c r="K274" i="2162"/>
  <c r="AA274" i="2162" s="1"/>
  <c r="AQ274" i="2162" s="1"/>
  <c r="BG258" i="2162"/>
  <c r="K258" i="2162"/>
  <c r="AA258" i="2162" s="1"/>
  <c r="AQ258" i="2162" s="1"/>
  <c r="BG242" i="2162"/>
  <c r="K242" i="2162"/>
  <c r="AA242" i="2162" s="1"/>
  <c r="AQ242" i="2162" s="1"/>
  <c r="K226" i="2162"/>
  <c r="AA226" i="2162" s="1"/>
  <c r="AQ226" i="2162" s="1"/>
  <c r="BG226" i="2162"/>
  <c r="K210" i="2162"/>
  <c r="AA210" i="2162" s="1"/>
  <c r="AQ210" i="2162" s="1"/>
  <c r="BG210" i="2162"/>
  <c r="BG194" i="2162"/>
  <c r="K194" i="2162"/>
  <c r="AA194" i="2162" s="1"/>
  <c r="AQ194" i="2162" s="1"/>
  <c r="BG178" i="2162"/>
  <c r="K178" i="2162"/>
  <c r="AA178" i="2162" s="1"/>
  <c r="AQ178" i="2162" s="1"/>
  <c r="K162" i="2162"/>
  <c r="AA162" i="2162" s="1"/>
  <c r="AQ162" i="2162" s="1"/>
  <c r="BG162" i="2162"/>
  <c r="K146" i="2162"/>
  <c r="AA146" i="2162" s="1"/>
  <c r="AQ146" i="2162" s="1"/>
  <c r="BG146" i="2162"/>
  <c r="K130" i="2162"/>
  <c r="AA130" i="2162" s="1"/>
  <c r="AQ130" i="2162" s="1"/>
  <c r="BG130" i="2162"/>
  <c r="K114" i="2162"/>
  <c r="AA114" i="2162" s="1"/>
  <c r="AQ114" i="2162" s="1"/>
  <c r="BG114" i="2162"/>
  <c r="K98" i="2162"/>
  <c r="AA98" i="2162" s="1"/>
  <c r="AQ98" i="2162" s="1"/>
  <c r="BG98" i="2162"/>
  <c r="K82" i="2162"/>
  <c r="AA82" i="2162" s="1"/>
  <c r="AQ82" i="2162" s="1"/>
  <c r="BG82" i="2162"/>
  <c r="BG66" i="2162"/>
  <c r="K66" i="2162"/>
  <c r="AA66" i="2162" s="1"/>
  <c r="AQ66" i="2162" s="1"/>
  <c r="K50" i="2162"/>
  <c r="AA50" i="2162" s="1"/>
  <c r="AQ50" i="2162" s="1"/>
  <c r="BG50" i="2162"/>
  <c r="BG34" i="2162"/>
  <c r="K34" i="2162"/>
  <c r="AA34" i="2162" s="1"/>
  <c r="AQ34" i="2162" s="1"/>
  <c r="K18" i="2162"/>
  <c r="AA18" i="2162" s="1"/>
  <c r="AQ18" i="2162" s="1"/>
  <c r="BG18" i="2162"/>
  <c r="K5" i="2162"/>
  <c r="AA5" i="2162" s="1"/>
  <c r="AQ5" i="2162" s="1"/>
  <c r="BG5" i="2162"/>
  <c r="AJ331" i="2140"/>
  <c r="D718" i="2156" s="1"/>
  <c r="J1752" i="2156" s="1"/>
  <c r="D1752" i="2157" s="1"/>
  <c r="M1752" i="2157" s="1"/>
  <c r="AJ339" i="2140"/>
  <c r="D726" i="2156" s="1"/>
  <c r="J1807" i="2156" s="1"/>
  <c r="D1807" i="2157" s="1"/>
  <c r="M1807" i="2157" s="1"/>
  <c r="AJ316" i="2140"/>
  <c r="D703" i="2156" s="1"/>
  <c r="J2389" i="2156" s="1"/>
  <c r="D2389" i="2157" s="1"/>
  <c r="M2389" i="2157" s="1"/>
  <c r="AJ353" i="2140"/>
  <c r="D740" i="2156" s="1"/>
  <c r="J1904" i="2156" s="1"/>
  <c r="D1904" i="2157" s="1"/>
  <c r="M1904" i="2157" s="1"/>
  <c r="AJ370" i="2140"/>
  <c r="D757" i="2156" s="1"/>
  <c r="J2007" i="2156" s="1"/>
  <c r="D2007" i="2157" s="1"/>
  <c r="M2007" i="2157" s="1"/>
  <c r="AJ387" i="2140"/>
  <c r="D774" i="2156" s="1"/>
  <c r="J1538" i="2156" s="1"/>
  <c r="D1538" i="2157" s="1"/>
  <c r="M1538" i="2157" s="1"/>
  <c r="AJ335" i="2140"/>
  <c r="D722" i="2156" s="1"/>
  <c r="J1775" i="2156" s="1"/>
  <c r="D1775" i="2157" s="1"/>
  <c r="M1775" i="2157" s="1"/>
  <c r="AJ363" i="2140"/>
  <c r="D750" i="2156" s="1"/>
  <c r="J2469" i="2156" s="1"/>
  <c r="D2469" i="2157" s="1"/>
  <c r="M2469" i="2157" s="1"/>
  <c r="AY285" i="2162"/>
  <c r="G404" i="2162"/>
  <c r="G404" i="2140"/>
  <c r="AY282" i="2162"/>
  <c r="AJ324" i="2140"/>
  <c r="D711" i="2156" s="1"/>
  <c r="J2405" i="2156" s="1"/>
  <c r="D2405" i="2157" s="1"/>
  <c r="M2405" i="2157" s="1"/>
  <c r="H18" i="2162"/>
  <c r="X18" i="2162" s="1"/>
  <c r="AN18" i="2162" s="1"/>
  <c r="BD50" i="2162"/>
  <c r="H82" i="2162"/>
  <c r="X82" i="2162" s="1"/>
  <c r="AN82" i="2162" s="1"/>
  <c r="H114" i="2162"/>
  <c r="X114" i="2162" s="1"/>
  <c r="AN114" i="2162" s="1"/>
  <c r="BD146" i="2162"/>
  <c r="H178" i="2162"/>
  <c r="X178" i="2162" s="1"/>
  <c r="AN178" i="2162" s="1"/>
  <c r="H210" i="2162"/>
  <c r="X210" i="2162" s="1"/>
  <c r="AN210" i="2162" s="1"/>
  <c r="BD242" i="2162"/>
  <c r="H274" i="2162"/>
  <c r="X274" i="2162" s="1"/>
  <c r="AN274" i="2162" s="1"/>
  <c r="I16" i="2162"/>
  <c r="Y16" i="2162" s="1"/>
  <c r="AO16" i="2162" s="1"/>
  <c r="BE27" i="2162"/>
  <c r="BE37" i="2162"/>
  <c r="I48" i="2162"/>
  <c r="Y48" i="2162" s="1"/>
  <c r="AO48" i="2162" s="1"/>
  <c r="BE59" i="2162"/>
  <c r="BE68" i="2162"/>
  <c r="BE79" i="2162"/>
  <c r="I90" i="2162"/>
  <c r="Y90" i="2162" s="1"/>
  <c r="AO90" i="2162" s="1"/>
  <c r="I100" i="2162"/>
  <c r="Y100" i="2162" s="1"/>
  <c r="AO100" i="2162" s="1"/>
  <c r="BE111" i="2162"/>
  <c r="I122" i="2162"/>
  <c r="Y122" i="2162" s="1"/>
  <c r="AO122" i="2162" s="1"/>
  <c r="BE132" i="2162"/>
  <c r="I143" i="2162"/>
  <c r="Y143" i="2162" s="1"/>
  <c r="AO143" i="2162" s="1"/>
  <c r="BE154" i="2162"/>
  <c r="BE164" i="2162"/>
  <c r="I175" i="2162"/>
  <c r="Y175" i="2162" s="1"/>
  <c r="AO175" i="2162" s="1"/>
  <c r="I186" i="2162"/>
  <c r="Y186" i="2162" s="1"/>
  <c r="AO186" i="2162" s="1"/>
  <c r="BE196" i="2162"/>
  <c r="I207" i="2162"/>
  <c r="Y207" i="2162" s="1"/>
  <c r="AO207" i="2162" s="1"/>
  <c r="BE218" i="2162"/>
  <c r="BE228" i="2162"/>
  <c r="I239" i="2162"/>
  <c r="Y239" i="2162" s="1"/>
  <c r="AO239" i="2162" s="1"/>
  <c r="BE250" i="2162"/>
  <c r="BE260" i="2162"/>
  <c r="BE271" i="2162"/>
  <c r="I282" i="2162"/>
  <c r="Y282" i="2162" s="1"/>
  <c r="AO282" i="2162" s="1"/>
  <c r="BE293" i="2162"/>
  <c r="BE301" i="2162"/>
  <c r="BE309" i="2162"/>
  <c r="BE317" i="2162"/>
  <c r="I325" i="2162"/>
  <c r="Y325" i="2162" s="1"/>
  <c r="AO325" i="2162" s="1"/>
  <c r="I333" i="2162"/>
  <c r="Y333" i="2162" s="1"/>
  <c r="AO333" i="2162" s="1"/>
  <c r="I341" i="2162"/>
  <c r="Y341" i="2162" s="1"/>
  <c r="AO341" i="2162" s="1"/>
  <c r="I349" i="2162"/>
  <c r="Y349" i="2162" s="1"/>
  <c r="AO349" i="2162" s="1"/>
  <c r="I357" i="2162"/>
  <c r="Y357" i="2162" s="1"/>
  <c r="AO357" i="2162" s="1"/>
  <c r="I365" i="2162"/>
  <c r="Y365" i="2162" s="1"/>
  <c r="AO365" i="2162" s="1"/>
  <c r="BE373" i="2162"/>
  <c r="BE381" i="2162"/>
  <c r="I389" i="2162"/>
  <c r="Y389" i="2162" s="1"/>
  <c r="AO389" i="2162" s="1"/>
  <c r="J6" i="2162"/>
  <c r="Z6" i="2162" s="1"/>
  <c r="AP6" i="2162" s="1"/>
  <c r="J14" i="2162"/>
  <c r="Z14" i="2162" s="1"/>
  <c r="AP14" i="2162" s="1"/>
  <c r="J22" i="2162"/>
  <c r="Z22" i="2162" s="1"/>
  <c r="AP22" i="2162" s="1"/>
  <c r="BF30" i="2162"/>
  <c r="J38" i="2162"/>
  <c r="Z38" i="2162" s="1"/>
  <c r="AP38" i="2162" s="1"/>
  <c r="J46" i="2162"/>
  <c r="Z46" i="2162" s="1"/>
  <c r="AP46" i="2162" s="1"/>
  <c r="BF54" i="2162"/>
  <c r="BF62" i="2162"/>
  <c r="BF70" i="2162"/>
  <c r="BF78" i="2162"/>
  <c r="BF86" i="2162"/>
  <c r="BF94" i="2162"/>
  <c r="BF102" i="2162"/>
  <c r="BF110" i="2162"/>
  <c r="BF118" i="2162"/>
  <c r="J126" i="2162"/>
  <c r="Z126" i="2162" s="1"/>
  <c r="AP126" i="2162" s="1"/>
  <c r="J134" i="2162"/>
  <c r="Z134" i="2162" s="1"/>
  <c r="AP134" i="2162" s="1"/>
  <c r="J142" i="2162"/>
  <c r="Z142" i="2162" s="1"/>
  <c r="AP142" i="2162" s="1"/>
  <c r="J150" i="2162"/>
  <c r="Z150" i="2162" s="1"/>
  <c r="AP150" i="2162" s="1"/>
  <c r="J158" i="2162"/>
  <c r="Z158" i="2162" s="1"/>
  <c r="AP158" i="2162" s="1"/>
  <c r="J166" i="2162"/>
  <c r="Z166" i="2162" s="1"/>
  <c r="AP166" i="2162" s="1"/>
  <c r="J174" i="2162"/>
  <c r="Z174" i="2162" s="1"/>
  <c r="AP174" i="2162" s="1"/>
  <c r="J182" i="2162"/>
  <c r="Z182" i="2162" s="1"/>
  <c r="AP182" i="2162" s="1"/>
  <c r="BF190" i="2162"/>
  <c r="BF198" i="2162"/>
  <c r="BF206" i="2162"/>
  <c r="BF214" i="2162"/>
  <c r="BF222" i="2162"/>
  <c r="BF230" i="2162"/>
  <c r="J238" i="2162"/>
  <c r="Z238" i="2162" s="1"/>
  <c r="AP238" i="2162" s="1"/>
  <c r="J246" i="2162"/>
  <c r="Z246" i="2162" s="1"/>
  <c r="AP246" i="2162" s="1"/>
  <c r="J254" i="2162"/>
  <c r="Z254" i="2162" s="1"/>
  <c r="AP254" i="2162" s="1"/>
  <c r="J262" i="2162"/>
  <c r="Z262" i="2162" s="1"/>
  <c r="AP262" i="2162" s="1"/>
  <c r="BF270" i="2162"/>
  <c r="BF278" i="2162"/>
  <c r="J301" i="2162"/>
  <c r="Z301" i="2162" s="1"/>
  <c r="AP301" i="2162" s="1"/>
  <c r="J317" i="2162"/>
  <c r="Z317" i="2162" s="1"/>
  <c r="AP317" i="2162" s="1"/>
  <c r="BF333" i="2162"/>
  <c r="BF349" i="2162"/>
  <c r="J365" i="2162"/>
  <c r="Z365" i="2162" s="1"/>
  <c r="AP365" i="2162" s="1"/>
  <c r="J381" i="2162"/>
  <c r="Z381" i="2162" s="1"/>
  <c r="AP381" i="2162" s="1"/>
  <c r="K15" i="2162"/>
  <c r="AA15" i="2162" s="1"/>
  <c r="AQ15" i="2162" s="1"/>
  <c r="K31" i="2162"/>
  <c r="AA31" i="2162" s="1"/>
  <c r="AQ31" i="2162" s="1"/>
  <c r="K47" i="2162"/>
  <c r="AA47" i="2162" s="1"/>
  <c r="AQ47" i="2162" s="1"/>
  <c r="BG63" i="2162"/>
  <c r="K79" i="2162"/>
  <c r="AA79" i="2162" s="1"/>
  <c r="AQ79" i="2162" s="1"/>
  <c r="K95" i="2162"/>
  <c r="AA95" i="2162" s="1"/>
  <c r="AQ95" i="2162" s="1"/>
  <c r="K111" i="2162"/>
  <c r="AA111" i="2162" s="1"/>
  <c r="AQ111" i="2162" s="1"/>
  <c r="BG127" i="2162"/>
  <c r="BG143" i="2162"/>
  <c r="BG159" i="2162"/>
  <c r="BG175" i="2162"/>
  <c r="BG191" i="2162"/>
  <c r="BG207" i="2162"/>
  <c r="BG223" i="2162"/>
  <c r="BG239" i="2162"/>
  <c r="BG255" i="2162"/>
  <c r="K271" i="2162"/>
  <c r="AA271" i="2162" s="1"/>
  <c r="AQ271" i="2162" s="1"/>
  <c r="C385" i="2162"/>
  <c r="S385" i="2162" s="1"/>
  <c r="AI385" i="2162" s="1"/>
  <c r="AY27" i="2162"/>
  <c r="AY296" i="2162"/>
  <c r="C304" i="2162"/>
  <c r="S304" i="2162" s="1"/>
  <c r="AI304" i="2162" s="1"/>
  <c r="C312" i="2162"/>
  <c r="S312" i="2162" s="1"/>
  <c r="AI312" i="2162" s="1"/>
  <c r="C320" i="2162"/>
  <c r="S320" i="2162" s="1"/>
  <c r="AI320" i="2162" s="1"/>
  <c r="AY328" i="2162"/>
  <c r="AY336" i="2162"/>
  <c r="AY344" i="2162"/>
  <c r="C350" i="2162"/>
  <c r="S350" i="2162" s="1"/>
  <c r="AI350" i="2162" s="1"/>
  <c r="C358" i="2162"/>
  <c r="S358" i="2162" s="1"/>
  <c r="AI358" i="2162" s="1"/>
  <c r="C366" i="2162"/>
  <c r="S366" i="2162" s="1"/>
  <c r="AI366" i="2162" s="1"/>
  <c r="AY374" i="2162"/>
  <c r="C382" i="2162"/>
  <c r="S382" i="2162" s="1"/>
  <c r="AI382" i="2162" s="1"/>
  <c r="AJ320" i="2140"/>
  <c r="D707" i="2156" s="1"/>
  <c r="J1679" i="2156" s="1"/>
  <c r="D1679" i="2157" s="1"/>
  <c r="M1679" i="2157" s="1"/>
  <c r="AJ377" i="2140"/>
  <c r="D764" i="2156" s="1"/>
  <c r="J2055" i="2156" s="1"/>
  <c r="D2055" i="2157" s="1"/>
  <c r="M2055" i="2157" s="1"/>
  <c r="H6" i="2162"/>
  <c r="X6" i="2162" s="1"/>
  <c r="AN6" i="2162" s="1"/>
  <c r="H38" i="2162"/>
  <c r="X38" i="2162" s="1"/>
  <c r="AN38" i="2162" s="1"/>
  <c r="BD70" i="2162"/>
  <c r="H102" i="2162"/>
  <c r="X102" i="2162" s="1"/>
  <c r="AN102" i="2162" s="1"/>
  <c r="H134" i="2162"/>
  <c r="X134" i="2162" s="1"/>
  <c r="AN134" i="2162" s="1"/>
  <c r="H166" i="2162"/>
  <c r="X166" i="2162" s="1"/>
  <c r="AN166" i="2162" s="1"/>
  <c r="BD198" i="2162"/>
  <c r="BD230" i="2162"/>
  <c r="H262" i="2162"/>
  <c r="X262" i="2162" s="1"/>
  <c r="AN262" i="2162" s="1"/>
  <c r="BE7" i="2162"/>
  <c r="BE17" i="2162"/>
  <c r="BE28" i="2162"/>
  <c r="I39" i="2162"/>
  <c r="Y39" i="2162" s="1"/>
  <c r="AO39" i="2162" s="1"/>
  <c r="I49" i="2162"/>
  <c r="Y49" i="2162" s="1"/>
  <c r="AO49" i="2162" s="1"/>
  <c r="BE60" i="2162"/>
  <c r="I70" i="2162"/>
  <c r="Y70" i="2162" s="1"/>
  <c r="AO70" i="2162" s="1"/>
  <c r="I80" i="2162"/>
  <c r="Y80" i="2162" s="1"/>
  <c r="AO80" i="2162" s="1"/>
  <c r="I91" i="2162"/>
  <c r="Y91" i="2162" s="1"/>
  <c r="AO91" i="2162" s="1"/>
  <c r="BE102" i="2162"/>
  <c r="BE112" i="2162"/>
  <c r="I123" i="2162"/>
  <c r="Y123" i="2162" s="1"/>
  <c r="AO123" i="2162" s="1"/>
  <c r="I134" i="2162"/>
  <c r="Y134" i="2162" s="1"/>
  <c r="AO134" i="2162" s="1"/>
  <c r="I144" i="2162"/>
  <c r="Y144" i="2162" s="1"/>
  <c r="AO144" i="2162" s="1"/>
  <c r="BE155" i="2162"/>
  <c r="BE166" i="2162"/>
  <c r="BE176" i="2162"/>
  <c r="BE187" i="2162"/>
  <c r="BE198" i="2162"/>
  <c r="I208" i="2162"/>
  <c r="Y208" i="2162" s="1"/>
  <c r="AO208" i="2162" s="1"/>
  <c r="BE219" i="2162"/>
  <c r="BE230" i="2162"/>
  <c r="BE240" i="2162"/>
  <c r="BE251" i="2162"/>
  <c r="I262" i="2162"/>
  <c r="Y262" i="2162" s="1"/>
  <c r="AO262" i="2162" s="1"/>
  <c r="BE272" i="2162"/>
  <c r="BE283" i="2162"/>
  <c r="BF11" i="2162"/>
  <c r="J19" i="2162"/>
  <c r="Z19" i="2162" s="1"/>
  <c r="AP19" i="2162" s="1"/>
  <c r="J27" i="2162"/>
  <c r="Z27" i="2162" s="1"/>
  <c r="AP27" i="2162" s="1"/>
  <c r="J35" i="2162"/>
  <c r="Z35" i="2162" s="1"/>
  <c r="AP35" i="2162" s="1"/>
  <c r="J43" i="2162"/>
  <c r="Z43" i="2162" s="1"/>
  <c r="AP43" i="2162" s="1"/>
  <c r="BF51" i="2162"/>
  <c r="BF59" i="2162"/>
  <c r="BF67" i="2162"/>
  <c r="J75" i="2162"/>
  <c r="Z75" i="2162" s="1"/>
  <c r="AP75" i="2162" s="1"/>
  <c r="BF83" i="2162"/>
  <c r="BF91" i="2162"/>
  <c r="BF99" i="2162"/>
  <c r="BF107" i="2162"/>
  <c r="BF115" i="2162"/>
  <c r="BF123" i="2162"/>
  <c r="J131" i="2162"/>
  <c r="Z131" i="2162" s="1"/>
  <c r="AP131" i="2162" s="1"/>
  <c r="J139" i="2162"/>
  <c r="Z139" i="2162" s="1"/>
  <c r="AP139" i="2162" s="1"/>
  <c r="J147" i="2162"/>
  <c r="Z147" i="2162" s="1"/>
  <c r="AP147" i="2162" s="1"/>
  <c r="J155" i="2162"/>
  <c r="Z155" i="2162" s="1"/>
  <c r="AP155" i="2162" s="1"/>
  <c r="J163" i="2162"/>
  <c r="Z163" i="2162" s="1"/>
  <c r="AP163" i="2162" s="1"/>
  <c r="J171" i="2162"/>
  <c r="Z171" i="2162" s="1"/>
  <c r="AP171" i="2162" s="1"/>
  <c r="BF179" i="2162"/>
  <c r="BF187" i="2162"/>
  <c r="BF195" i="2162"/>
  <c r="BF203" i="2162"/>
  <c r="BF211" i="2162"/>
  <c r="BF219" i="2162"/>
  <c r="BF227" i="2162"/>
  <c r="BF235" i="2162"/>
  <c r="J243" i="2162"/>
  <c r="Z243" i="2162" s="1"/>
  <c r="AP243" i="2162" s="1"/>
  <c r="J251" i="2162"/>
  <c r="Z251" i="2162" s="1"/>
  <c r="AP251" i="2162" s="1"/>
  <c r="BF259" i="2162"/>
  <c r="BF267" i="2162"/>
  <c r="BF275" i="2162"/>
  <c r="J283" i="2162"/>
  <c r="Z283" i="2162" s="1"/>
  <c r="AP283" i="2162" s="1"/>
  <c r="J292" i="2162"/>
  <c r="Z292" i="2162" s="1"/>
  <c r="AP292" i="2162" s="1"/>
  <c r="BF302" i="2162"/>
  <c r="J308" i="2162"/>
  <c r="Z308" i="2162" s="1"/>
  <c r="AP308" i="2162" s="1"/>
  <c r="BF318" i="2162"/>
  <c r="J324" i="2162"/>
  <c r="Z324" i="2162" s="1"/>
  <c r="AP324" i="2162" s="1"/>
  <c r="J334" i="2162"/>
  <c r="Z334" i="2162" s="1"/>
  <c r="AP334" i="2162" s="1"/>
  <c r="BF340" i="2162"/>
  <c r="J350" i="2162"/>
  <c r="Z350" i="2162" s="1"/>
  <c r="AP350" i="2162" s="1"/>
  <c r="BF356" i="2162"/>
  <c r="J366" i="2162"/>
  <c r="Z366" i="2162" s="1"/>
  <c r="AP366" i="2162" s="1"/>
  <c r="BF372" i="2162"/>
  <c r="J382" i="2162"/>
  <c r="Z382" i="2162" s="1"/>
  <c r="AP382" i="2162" s="1"/>
  <c r="BF388" i="2162"/>
  <c r="BG16" i="2162"/>
  <c r="K32" i="2162"/>
  <c r="AA32" i="2162" s="1"/>
  <c r="AQ32" i="2162" s="1"/>
  <c r="K48" i="2162"/>
  <c r="AA48" i="2162" s="1"/>
  <c r="AQ48" i="2162" s="1"/>
  <c r="K64" i="2162"/>
  <c r="AA64" i="2162" s="1"/>
  <c r="AQ64" i="2162" s="1"/>
  <c r="K80" i="2162"/>
  <c r="AA80" i="2162" s="1"/>
  <c r="AQ80" i="2162" s="1"/>
  <c r="BG96" i="2162"/>
  <c r="BG112" i="2162"/>
  <c r="BG128" i="2162"/>
  <c r="BG144" i="2162"/>
  <c r="BG160" i="2162"/>
  <c r="K176" i="2162"/>
  <c r="AA176" i="2162" s="1"/>
  <c r="AQ176" i="2162" s="1"/>
  <c r="BG192" i="2162"/>
  <c r="BG208" i="2162"/>
  <c r="BG224" i="2162"/>
  <c r="K240" i="2162"/>
  <c r="AA240" i="2162" s="1"/>
  <c r="AQ240" i="2162" s="1"/>
  <c r="K256" i="2162"/>
  <c r="AA256" i="2162" s="1"/>
  <c r="AQ256" i="2162" s="1"/>
  <c r="K272" i="2162"/>
  <c r="AA272" i="2162" s="1"/>
  <c r="AQ272" i="2162" s="1"/>
  <c r="AY286" i="2162"/>
  <c r="AJ350" i="2140"/>
  <c r="D737" i="2156" s="1"/>
  <c r="J1879" i="2156" s="1"/>
  <c r="D1879" i="2157" s="1"/>
  <c r="M1879" i="2157" s="1"/>
  <c r="AJ358" i="2140"/>
  <c r="D745" i="2156" s="1"/>
  <c r="J1927" i="2156" s="1"/>
  <c r="D1927" i="2157" s="1"/>
  <c r="M1927" i="2157" s="1"/>
  <c r="H26" i="2162"/>
  <c r="X26" i="2162" s="1"/>
  <c r="AN26" i="2162" s="1"/>
  <c r="H58" i="2162"/>
  <c r="X58" i="2162" s="1"/>
  <c r="AN58" i="2162" s="1"/>
  <c r="BD90" i="2162"/>
  <c r="H122" i="2162"/>
  <c r="X122" i="2162" s="1"/>
  <c r="AN122" i="2162" s="1"/>
  <c r="H154" i="2162"/>
  <c r="X154" i="2162" s="1"/>
  <c r="AN154" i="2162" s="1"/>
  <c r="BD186" i="2162"/>
  <c r="BD218" i="2162"/>
  <c r="H250" i="2162"/>
  <c r="X250" i="2162" s="1"/>
  <c r="AN250" i="2162" s="1"/>
  <c r="H282" i="2162"/>
  <c r="X282" i="2162" s="1"/>
  <c r="AN282" i="2162" s="1"/>
  <c r="BE13" i="2162"/>
  <c r="I24" i="2162"/>
  <c r="Y24" i="2162" s="1"/>
  <c r="AO24" i="2162" s="1"/>
  <c r="I35" i="2162"/>
  <c r="Y35" i="2162" s="1"/>
  <c r="AO35" i="2162" s="1"/>
  <c r="I45" i="2162"/>
  <c r="Y45" i="2162" s="1"/>
  <c r="AO45" i="2162" s="1"/>
  <c r="BE56" i="2162"/>
  <c r="BE66" i="2162"/>
  <c r="I76" i="2162"/>
  <c r="Y76" i="2162" s="1"/>
  <c r="AO76" i="2162" s="1"/>
  <c r="I87" i="2162"/>
  <c r="Y87" i="2162" s="1"/>
  <c r="AO87" i="2162" s="1"/>
  <c r="I98" i="2162"/>
  <c r="Y98" i="2162" s="1"/>
  <c r="AO98" i="2162" s="1"/>
  <c r="BE108" i="2162"/>
  <c r="I119" i="2162"/>
  <c r="Y119" i="2162" s="1"/>
  <c r="AO119" i="2162" s="1"/>
  <c r="I130" i="2162"/>
  <c r="Y130" i="2162" s="1"/>
  <c r="AO130" i="2162" s="1"/>
  <c r="I140" i="2162"/>
  <c r="Y140" i="2162" s="1"/>
  <c r="AO140" i="2162" s="1"/>
  <c r="BE151" i="2162"/>
  <c r="I162" i="2162"/>
  <c r="Y162" i="2162" s="1"/>
  <c r="AO162" i="2162" s="1"/>
  <c r="I172" i="2162"/>
  <c r="Y172" i="2162" s="1"/>
  <c r="AO172" i="2162" s="1"/>
  <c r="BE183" i="2162"/>
  <c r="BE194" i="2162"/>
  <c r="I204" i="2162"/>
  <c r="Y204" i="2162" s="1"/>
  <c r="AO204" i="2162" s="1"/>
  <c r="BE215" i="2162"/>
  <c r="I226" i="2162"/>
  <c r="Y226" i="2162" s="1"/>
  <c r="AO226" i="2162" s="1"/>
  <c r="I236" i="2162"/>
  <c r="Y236" i="2162" s="1"/>
  <c r="AO236" i="2162" s="1"/>
  <c r="BE247" i="2162"/>
  <c r="I258" i="2162"/>
  <c r="Y258" i="2162" s="1"/>
  <c r="AO258" i="2162" s="1"/>
  <c r="BE268" i="2162"/>
  <c r="I279" i="2162"/>
  <c r="Y279" i="2162" s="1"/>
  <c r="AO279" i="2162" s="1"/>
  <c r="BE291" i="2162"/>
  <c r="BE299" i="2162"/>
  <c r="BE307" i="2162"/>
  <c r="BE315" i="2162"/>
  <c r="I323" i="2162"/>
  <c r="Y323" i="2162" s="1"/>
  <c r="AO323" i="2162" s="1"/>
  <c r="I331" i="2162"/>
  <c r="Y331" i="2162" s="1"/>
  <c r="AO331" i="2162" s="1"/>
  <c r="I339" i="2162"/>
  <c r="Y339" i="2162" s="1"/>
  <c r="AO339" i="2162" s="1"/>
  <c r="I347" i="2162"/>
  <c r="Y347" i="2162" s="1"/>
  <c r="AO347" i="2162" s="1"/>
  <c r="I355" i="2162"/>
  <c r="Y355" i="2162" s="1"/>
  <c r="AO355" i="2162" s="1"/>
  <c r="BE363" i="2162"/>
  <c r="I371" i="2162"/>
  <c r="Y371" i="2162" s="1"/>
  <c r="AO371" i="2162" s="1"/>
  <c r="I379" i="2162"/>
  <c r="Y379" i="2162" s="1"/>
  <c r="AO379" i="2162" s="1"/>
  <c r="I387" i="2162"/>
  <c r="Y387" i="2162" s="1"/>
  <c r="AO387" i="2162" s="1"/>
  <c r="J5" i="2162"/>
  <c r="Z5" i="2162" s="1"/>
  <c r="AP5" i="2162" s="1"/>
  <c r="J12" i="2162"/>
  <c r="Z12" i="2162" s="1"/>
  <c r="AP12" i="2162" s="1"/>
  <c r="BF20" i="2162"/>
  <c r="BF28" i="2162"/>
  <c r="BF36" i="2162"/>
  <c r="BF44" i="2162"/>
  <c r="J52" i="2162"/>
  <c r="Z52" i="2162" s="1"/>
  <c r="AP52" i="2162" s="1"/>
  <c r="BF60" i="2162"/>
  <c r="BF68" i="2162"/>
  <c r="BF76" i="2162"/>
  <c r="J84" i="2162"/>
  <c r="Z84" i="2162" s="1"/>
  <c r="AP84" i="2162" s="1"/>
  <c r="BF92" i="2162"/>
  <c r="BF100" i="2162"/>
  <c r="BF108" i="2162"/>
  <c r="BF116" i="2162"/>
  <c r="J124" i="2162"/>
  <c r="Z124" i="2162" s="1"/>
  <c r="AP124" i="2162" s="1"/>
  <c r="BF132" i="2162"/>
  <c r="BF140" i="2162"/>
  <c r="BF148" i="2162"/>
  <c r="BF156" i="2162"/>
  <c r="J164" i="2162"/>
  <c r="Z164" i="2162" s="1"/>
  <c r="AP164" i="2162" s="1"/>
  <c r="BF172" i="2162"/>
  <c r="J180" i="2162"/>
  <c r="Z180" i="2162" s="1"/>
  <c r="AP180" i="2162" s="1"/>
  <c r="BF188" i="2162"/>
  <c r="BF196" i="2162"/>
  <c r="BF204" i="2162"/>
  <c r="J212" i="2162"/>
  <c r="Z212" i="2162" s="1"/>
  <c r="AP212" i="2162" s="1"/>
  <c r="J220" i="2162"/>
  <c r="Z220" i="2162" s="1"/>
  <c r="AP220" i="2162" s="1"/>
  <c r="J228" i="2162"/>
  <c r="Z228" i="2162" s="1"/>
  <c r="AP228" i="2162" s="1"/>
  <c r="J236" i="2162"/>
  <c r="Z236" i="2162" s="1"/>
  <c r="AP236" i="2162" s="1"/>
  <c r="J244" i="2162"/>
  <c r="Z244" i="2162" s="1"/>
  <c r="AP244" i="2162" s="1"/>
  <c r="J252" i="2162"/>
  <c r="Z252" i="2162" s="1"/>
  <c r="AP252" i="2162" s="1"/>
  <c r="J260" i="2162"/>
  <c r="Z260" i="2162" s="1"/>
  <c r="AP260" i="2162" s="1"/>
  <c r="J268" i="2162"/>
  <c r="Z268" i="2162" s="1"/>
  <c r="AP268" i="2162" s="1"/>
  <c r="J276" i="2162"/>
  <c r="Z276" i="2162" s="1"/>
  <c r="AP276" i="2162" s="1"/>
  <c r="J284" i="2162"/>
  <c r="Z284" i="2162" s="1"/>
  <c r="AP284" i="2162" s="1"/>
  <c r="J293" i="2162"/>
  <c r="Z293" i="2162" s="1"/>
  <c r="AP293" i="2162" s="1"/>
  <c r="BF309" i="2162"/>
  <c r="J325" i="2162"/>
  <c r="Z325" i="2162" s="1"/>
  <c r="AP325" i="2162" s="1"/>
  <c r="J341" i="2162"/>
  <c r="Z341" i="2162" s="1"/>
  <c r="AP341" i="2162" s="1"/>
  <c r="BF357" i="2162"/>
  <c r="J373" i="2162"/>
  <c r="Z373" i="2162" s="1"/>
  <c r="AP373" i="2162" s="1"/>
  <c r="BF389" i="2162"/>
  <c r="K11" i="2162"/>
  <c r="AA11" i="2162" s="1"/>
  <c r="AQ11" i="2162" s="1"/>
  <c r="K27" i="2162"/>
  <c r="AA27" i="2162" s="1"/>
  <c r="AQ27" i="2162" s="1"/>
  <c r="BG43" i="2162"/>
  <c r="K59" i="2162"/>
  <c r="AA59" i="2162" s="1"/>
  <c r="AQ59" i="2162" s="1"/>
  <c r="BG75" i="2162"/>
  <c r="K91" i="2162"/>
  <c r="AA91" i="2162" s="1"/>
  <c r="AQ91" i="2162" s="1"/>
  <c r="K107" i="2162"/>
  <c r="AA107" i="2162" s="1"/>
  <c r="AQ107" i="2162" s="1"/>
  <c r="K123" i="2162"/>
  <c r="AA123" i="2162" s="1"/>
  <c r="AQ123" i="2162" s="1"/>
  <c r="K139" i="2162"/>
  <c r="AA139" i="2162" s="1"/>
  <c r="AQ139" i="2162" s="1"/>
  <c r="K155" i="2162"/>
  <c r="AA155" i="2162" s="1"/>
  <c r="AQ155" i="2162" s="1"/>
  <c r="K171" i="2162"/>
  <c r="AA171" i="2162" s="1"/>
  <c r="AQ171" i="2162" s="1"/>
  <c r="K187" i="2162"/>
  <c r="AA187" i="2162" s="1"/>
  <c r="AQ187" i="2162" s="1"/>
  <c r="K203" i="2162"/>
  <c r="AA203" i="2162" s="1"/>
  <c r="AQ203" i="2162" s="1"/>
  <c r="K219" i="2162"/>
  <c r="AA219" i="2162" s="1"/>
  <c r="AQ219" i="2162" s="1"/>
  <c r="BG235" i="2162"/>
  <c r="K251" i="2162"/>
  <c r="AA251" i="2162" s="1"/>
  <c r="AQ251" i="2162" s="1"/>
  <c r="K267" i="2162"/>
  <c r="AA267" i="2162" s="1"/>
  <c r="AQ267" i="2162" s="1"/>
  <c r="K283" i="2162"/>
  <c r="AA283" i="2162" s="1"/>
  <c r="AQ283" i="2162" s="1"/>
  <c r="C346" i="2162"/>
  <c r="S346" i="2162" s="1"/>
  <c r="AI346" i="2162" s="1"/>
  <c r="C378" i="2162"/>
  <c r="S378" i="2162" s="1"/>
  <c r="AI378" i="2162" s="1"/>
  <c r="BF288" i="2162"/>
  <c r="D393" i="2162"/>
  <c r="T393" i="2162" s="1"/>
  <c r="AJ393" i="2162" s="1"/>
  <c r="AZ393" i="2162"/>
  <c r="D333" i="2162"/>
  <c r="T333" i="2162" s="1"/>
  <c r="AJ333" i="2162" s="1"/>
  <c r="AZ333" i="2162"/>
  <c r="AZ317" i="2162"/>
  <c r="D317" i="2162"/>
  <c r="T317" i="2162" s="1"/>
  <c r="AJ317" i="2162" s="1"/>
  <c r="AZ301" i="2162"/>
  <c r="D301" i="2162"/>
  <c r="T301" i="2162" s="1"/>
  <c r="AJ301" i="2162" s="1"/>
  <c r="AZ282" i="2162"/>
  <c r="D282" i="2162"/>
  <c r="T282" i="2162" s="1"/>
  <c r="AJ282" i="2162" s="1"/>
  <c r="AZ322" i="2162"/>
  <c r="D322" i="2162"/>
  <c r="T322" i="2162" s="1"/>
  <c r="AJ322" i="2162" s="1"/>
  <c r="BD190" i="2140"/>
  <c r="E2133" i="2156" s="1"/>
  <c r="H190" i="2162"/>
  <c r="X190" i="2162" s="1"/>
  <c r="AN190" i="2162" s="1"/>
  <c r="BD190" i="2162"/>
  <c r="AY386" i="2162"/>
  <c r="C386" i="2162"/>
  <c r="S386" i="2162" s="1"/>
  <c r="AI386" i="2162" s="1"/>
  <c r="AY372" i="2162"/>
  <c r="C372" i="2162"/>
  <c r="S372" i="2162" s="1"/>
  <c r="AI372" i="2162" s="1"/>
  <c r="C356" i="2162"/>
  <c r="S356" i="2162" s="1"/>
  <c r="AI356" i="2162" s="1"/>
  <c r="AY356" i="2162"/>
  <c r="C338" i="2162"/>
  <c r="S338" i="2162" s="1"/>
  <c r="AI338" i="2162" s="1"/>
  <c r="AY338" i="2162"/>
  <c r="C322" i="2162"/>
  <c r="S322" i="2162" s="1"/>
  <c r="AI322" i="2162" s="1"/>
  <c r="AY322" i="2162"/>
  <c r="AY306" i="2162"/>
  <c r="C306" i="2162"/>
  <c r="S306" i="2162" s="1"/>
  <c r="AI306" i="2162" s="1"/>
  <c r="AY280" i="2162"/>
  <c r="C280" i="2162"/>
  <c r="S280" i="2162" s="1"/>
  <c r="AI280" i="2162" s="1"/>
  <c r="E283" i="2162"/>
  <c r="U283" i="2162" s="1"/>
  <c r="AK283" i="2162" s="1"/>
  <c r="BA283" i="2162"/>
  <c r="AZ318" i="2162"/>
  <c r="D318" i="2162"/>
  <c r="T318" i="2162" s="1"/>
  <c r="AJ318" i="2162" s="1"/>
  <c r="AZ389" i="2162"/>
  <c r="D389" i="2162"/>
  <c r="T389" i="2162" s="1"/>
  <c r="AJ389" i="2162" s="1"/>
  <c r="D390" i="2162"/>
  <c r="T390" i="2162" s="1"/>
  <c r="AJ390" i="2162" s="1"/>
  <c r="AZ390" i="2162"/>
  <c r="D329" i="2162"/>
  <c r="T329" i="2162" s="1"/>
  <c r="AJ329" i="2162" s="1"/>
  <c r="AZ329" i="2162"/>
  <c r="AZ313" i="2162"/>
  <c r="D313" i="2162"/>
  <c r="T313" i="2162" s="1"/>
  <c r="AJ313" i="2162" s="1"/>
  <c r="AZ297" i="2162"/>
  <c r="D297" i="2162"/>
  <c r="T297" i="2162" s="1"/>
  <c r="AJ297" i="2162" s="1"/>
  <c r="D281" i="2162"/>
  <c r="T281" i="2162" s="1"/>
  <c r="AJ281" i="2162" s="1"/>
  <c r="AZ281" i="2162"/>
  <c r="AY26" i="2162"/>
  <c r="C26" i="2162"/>
  <c r="S26" i="2162" s="1"/>
  <c r="AI26" i="2162" s="1"/>
  <c r="BD5" i="2140"/>
  <c r="E1948" i="2156" s="1"/>
  <c r="BD5" i="2162"/>
  <c r="H5" i="2162"/>
  <c r="X5" i="2162" s="1"/>
  <c r="AN5" i="2162" s="1"/>
  <c r="BE18" i="2162"/>
  <c r="I18" i="2162"/>
  <c r="Y18" i="2162" s="1"/>
  <c r="AO18" i="2162" s="1"/>
  <c r="I34" i="2162"/>
  <c r="Y34" i="2162" s="1"/>
  <c r="AO34" i="2162" s="1"/>
  <c r="BE34" i="2162"/>
  <c r="BE50" i="2162"/>
  <c r="I50" i="2162"/>
  <c r="Y50" i="2162" s="1"/>
  <c r="AO50" i="2162" s="1"/>
  <c r="I69" i="2162"/>
  <c r="Y69" i="2162" s="1"/>
  <c r="AO69" i="2162" s="1"/>
  <c r="BE69" i="2162"/>
  <c r="BE85" i="2162"/>
  <c r="I85" i="2162"/>
  <c r="Y85" i="2162" s="1"/>
  <c r="AO85" i="2162" s="1"/>
  <c r="BE101" i="2162"/>
  <c r="I101" i="2162"/>
  <c r="Y101" i="2162" s="1"/>
  <c r="AO101" i="2162" s="1"/>
  <c r="BE117" i="2162"/>
  <c r="I117" i="2162"/>
  <c r="Y117" i="2162" s="1"/>
  <c r="AO117" i="2162" s="1"/>
  <c r="I133" i="2162"/>
  <c r="Y133" i="2162" s="1"/>
  <c r="AO133" i="2162" s="1"/>
  <c r="BE133" i="2162"/>
  <c r="I149" i="2162"/>
  <c r="Y149" i="2162" s="1"/>
  <c r="AO149" i="2162" s="1"/>
  <c r="BE149" i="2162"/>
  <c r="BE165" i="2162"/>
  <c r="I165" i="2162"/>
  <c r="Y165" i="2162" s="1"/>
  <c r="AO165" i="2162" s="1"/>
  <c r="I181" i="2162"/>
  <c r="Y181" i="2162" s="1"/>
  <c r="AO181" i="2162" s="1"/>
  <c r="BE181" i="2162"/>
  <c r="BE197" i="2162"/>
  <c r="I197" i="2162"/>
  <c r="Y197" i="2162" s="1"/>
  <c r="AO197" i="2162" s="1"/>
  <c r="I213" i="2162"/>
  <c r="Y213" i="2162" s="1"/>
  <c r="AO213" i="2162" s="1"/>
  <c r="BE213" i="2162"/>
  <c r="BE229" i="2162"/>
  <c r="I229" i="2162"/>
  <c r="Y229" i="2162" s="1"/>
  <c r="AO229" i="2162" s="1"/>
  <c r="BE245" i="2162"/>
  <c r="I245" i="2162"/>
  <c r="Y245" i="2162" s="1"/>
  <c r="AO245" i="2162" s="1"/>
  <c r="BE261" i="2162"/>
  <c r="I261" i="2162"/>
  <c r="Y261" i="2162" s="1"/>
  <c r="AO261" i="2162" s="1"/>
  <c r="BE277" i="2162"/>
  <c r="I277" i="2162"/>
  <c r="Y277" i="2162" s="1"/>
  <c r="AO277" i="2162" s="1"/>
  <c r="I298" i="2162"/>
  <c r="Y298" i="2162" s="1"/>
  <c r="AO298" i="2162" s="1"/>
  <c r="BE298" i="2162"/>
  <c r="I314" i="2162"/>
  <c r="Y314" i="2162" s="1"/>
  <c r="AO314" i="2162" s="1"/>
  <c r="BE314" i="2162"/>
  <c r="BE330" i="2162"/>
  <c r="I330" i="2162"/>
  <c r="Y330" i="2162" s="1"/>
  <c r="AO330" i="2162" s="1"/>
  <c r="BE346" i="2162"/>
  <c r="I346" i="2162"/>
  <c r="Y346" i="2162" s="1"/>
  <c r="AO346" i="2162" s="1"/>
  <c r="BE362" i="2162"/>
  <c r="I362" i="2162"/>
  <c r="Y362" i="2162" s="1"/>
  <c r="AO362" i="2162" s="1"/>
  <c r="I378" i="2162"/>
  <c r="Y378" i="2162" s="1"/>
  <c r="AO378" i="2162" s="1"/>
  <c r="BE378" i="2162"/>
  <c r="BF287" i="2162"/>
  <c r="J287" i="2162"/>
  <c r="Z287" i="2162" s="1"/>
  <c r="AP287" i="2162" s="1"/>
  <c r="H393" i="2162"/>
  <c r="X393" i="2162" s="1"/>
  <c r="AN393" i="2162" s="1"/>
  <c r="BD393" i="2162"/>
  <c r="BD377" i="2162"/>
  <c r="H377" i="2162"/>
  <c r="X377" i="2162" s="1"/>
  <c r="AN377" i="2162" s="1"/>
  <c r="H361" i="2162"/>
  <c r="X361" i="2162" s="1"/>
  <c r="AN361" i="2162" s="1"/>
  <c r="BD361" i="2162"/>
  <c r="BD345" i="2162"/>
  <c r="H345" i="2162"/>
  <c r="X345" i="2162" s="1"/>
  <c r="AN345" i="2162" s="1"/>
  <c r="H329" i="2162"/>
  <c r="X329" i="2162" s="1"/>
  <c r="AN329" i="2162" s="1"/>
  <c r="BD329" i="2162"/>
  <c r="BD313" i="2162"/>
  <c r="H313" i="2162"/>
  <c r="X313" i="2162" s="1"/>
  <c r="AN313" i="2162" s="1"/>
  <c r="BD297" i="2162"/>
  <c r="H297" i="2162"/>
  <c r="X297" i="2162" s="1"/>
  <c r="AN297" i="2162" s="1"/>
  <c r="BD280" i="2162"/>
  <c r="H280" i="2162"/>
  <c r="X280" i="2162" s="1"/>
  <c r="AN280" i="2162" s="1"/>
  <c r="H264" i="2162"/>
  <c r="X264" i="2162" s="1"/>
  <c r="AN264" i="2162" s="1"/>
  <c r="BD264" i="2162"/>
  <c r="H248" i="2162"/>
  <c r="X248" i="2162" s="1"/>
  <c r="AN248" i="2162" s="1"/>
  <c r="BD248" i="2162"/>
  <c r="H232" i="2162"/>
  <c r="X232" i="2162" s="1"/>
  <c r="AN232" i="2162" s="1"/>
  <c r="BD232" i="2162"/>
  <c r="H216" i="2162"/>
  <c r="X216" i="2162" s="1"/>
  <c r="AN216" i="2162" s="1"/>
  <c r="BD216" i="2162"/>
  <c r="BD200" i="2162"/>
  <c r="H200" i="2162"/>
  <c r="X200" i="2162" s="1"/>
  <c r="AN200" i="2162" s="1"/>
  <c r="BD184" i="2162"/>
  <c r="H184" i="2162"/>
  <c r="X184" i="2162" s="1"/>
  <c r="AN184" i="2162" s="1"/>
  <c r="BD168" i="2162"/>
  <c r="H168" i="2162"/>
  <c r="X168" i="2162" s="1"/>
  <c r="AN168" i="2162" s="1"/>
  <c r="BD152" i="2162"/>
  <c r="H152" i="2162"/>
  <c r="X152" i="2162" s="1"/>
  <c r="AN152" i="2162" s="1"/>
  <c r="BD136" i="2162"/>
  <c r="H136" i="2162"/>
  <c r="X136" i="2162" s="1"/>
  <c r="AN136" i="2162" s="1"/>
  <c r="BD120" i="2162"/>
  <c r="H120" i="2162"/>
  <c r="X120" i="2162" s="1"/>
  <c r="AN120" i="2162" s="1"/>
  <c r="BD104" i="2162"/>
  <c r="H104" i="2162"/>
  <c r="X104" i="2162" s="1"/>
  <c r="AN104" i="2162" s="1"/>
  <c r="BD88" i="2162"/>
  <c r="H88" i="2162"/>
  <c r="X88" i="2162" s="1"/>
  <c r="AN88" i="2162" s="1"/>
  <c r="BD72" i="2162"/>
  <c r="H72" i="2162"/>
  <c r="X72" i="2162" s="1"/>
  <c r="AN72" i="2162" s="1"/>
  <c r="BD56" i="2162"/>
  <c r="H56" i="2162"/>
  <c r="X56" i="2162" s="1"/>
  <c r="AN56" i="2162" s="1"/>
  <c r="BD40" i="2162"/>
  <c r="H40" i="2162"/>
  <c r="X40" i="2162" s="1"/>
  <c r="AN40" i="2162" s="1"/>
  <c r="H24" i="2162"/>
  <c r="X24" i="2162" s="1"/>
  <c r="AN24" i="2162" s="1"/>
  <c r="BD24" i="2162"/>
  <c r="H8" i="2162"/>
  <c r="X8" i="2162" s="1"/>
  <c r="AN8" i="2162" s="1"/>
  <c r="BD8" i="2162"/>
  <c r="BD378" i="2162"/>
  <c r="H378" i="2162"/>
  <c r="X378" i="2162" s="1"/>
  <c r="AN378" i="2162" s="1"/>
  <c r="H362" i="2162"/>
  <c r="X362" i="2162" s="1"/>
  <c r="AN362" i="2162" s="1"/>
  <c r="BD362" i="2162"/>
  <c r="BD346" i="2162"/>
  <c r="H346" i="2162"/>
  <c r="X346" i="2162" s="1"/>
  <c r="AN346" i="2162" s="1"/>
  <c r="H330" i="2162"/>
  <c r="X330" i="2162" s="1"/>
  <c r="AN330" i="2162" s="1"/>
  <c r="BD330" i="2162"/>
  <c r="BD314" i="2162"/>
  <c r="H314" i="2162"/>
  <c r="X314" i="2162" s="1"/>
  <c r="AN314" i="2162" s="1"/>
  <c r="BD298" i="2162"/>
  <c r="H298" i="2162"/>
  <c r="X298" i="2162" s="1"/>
  <c r="AN298" i="2162" s="1"/>
  <c r="BD277" i="2162"/>
  <c r="H277" i="2162"/>
  <c r="X277" i="2162" s="1"/>
  <c r="AN277" i="2162" s="1"/>
  <c r="BD261" i="2162"/>
  <c r="H261" i="2162"/>
  <c r="X261" i="2162" s="1"/>
  <c r="AN261" i="2162" s="1"/>
  <c r="H245" i="2162"/>
  <c r="X245" i="2162" s="1"/>
  <c r="AN245" i="2162" s="1"/>
  <c r="BD245" i="2162"/>
  <c r="BD229" i="2162"/>
  <c r="H229" i="2162"/>
  <c r="X229" i="2162" s="1"/>
  <c r="AN229" i="2162" s="1"/>
  <c r="BD213" i="2162"/>
  <c r="H213" i="2162"/>
  <c r="X213" i="2162" s="1"/>
  <c r="AN213" i="2162" s="1"/>
  <c r="H197" i="2162"/>
  <c r="X197" i="2162" s="1"/>
  <c r="AN197" i="2162" s="1"/>
  <c r="BD197" i="2162"/>
  <c r="H181" i="2162"/>
  <c r="X181" i="2162" s="1"/>
  <c r="AN181" i="2162" s="1"/>
  <c r="BD181" i="2162"/>
  <c r="BD165" i="2162"/>
  <c r="H165" i="2162"/>
  <c r="X165" i="2162" s="1"/>
  <c r="AN165" i="2162" s="1"/>
  <c r="H149" i="2162"/>
  <c r="X149" i="2162" s="1"/>
  <c r="AN149" i="2162" s="1"/>
  <c r="BD149" i="2162"/>
  <c r="H133" i="2162"/>
  <c r="X133" i="2162" s="1"/>
  <c r="AN133" i="2162" s="1"/>
  <c r="BD133" i="2162"/>
  <c r="H117" i="2162"/>
  <c r="X117" i="2162" s="1"/>
  <c r="AN117" i="2162" s="1"/>
  <c r="BD117" i="2162"/>
  <c r="H101" i="2162"/>
  <c r="X101" i="2162" s="1"/>
  <c r="AN101" i="2162" s="1"/>
  <c r="BD101" i="2162"/>
  <c r="H85" i="2162"/>
  <c r="X85" i="2162" s="1"/>
  <c r="AN85" i="2162" s="1"/>
  <c r="BD85" i="2162"/>
  <c r="BD69" i="2162"/>
  <c r="H69" i="2162"/>
  <c r="X69" i="2162" s="1"/>
  <c r="AN69" i="2162" s="1"/>
  <c r="H53" i="2162"/>
  <c r="X53" i="2162" s="1"/>
  <c r="AN53" i="2162" s="1"/>
  <c r="BD53" i="2162"/>
  <c r="H37" i="2162"/>
  <c r="X37" i="2162" s="1"/>
  <c r="AN37" i="2162" s="1"/>
  <c r="BD37" i="2162"/>
  <c r="H21" i="2162"/>
  <c r="X21" i="2162" s="1"/>
  <c r="AN21" i="2162" s="1"/>
  <c r="BD21" i="2162"/>
  <c r="H287" i="2162"/>
  <c r="X287" i="2162" s="1"/>
  <c r="AN287" i="2162" s="1"/>
  <c r="BD287" i="2162"/>
  <c r="BE380" i="2140"/>
  <c r="E2712" i="2156" s="1"/>
  <c r="K2080" i="2156" s="1" a="1"/>
  <c r="K2080" i="2156" s="1"/>
  <c r="BE380" i="2162"/>
  <c r="I380" i="2162"/>
  <c r="Y380" i="2162" s="1"/>
  <c r="AO380" i="2162" s="1"/>
  <c r="BE364" i="2140"/>
  <c r="E2696" i="2156" s="1"/>
  <c r="K1960" i="2156" s="1" a="1"/>
  <c r="K1960" i="2156" s="1"/>
  <c r="BE364" i="2162"/>
  <c r="I364" i="2162"/>
  <c r="Y364" i="2162" s="1"/>
  <c r="AO364" i="2162" s="1"/>
  <c r="BE348" i="2140"/>
  <c r="E2680" i="2156" s="1"/>
  <c r="K1863" i="2156" s="1" a="1"/>
  <c r="K1863" i="2156" s="1"/>
  <c r="I348" i="2162"/>
  <c r="Y348" i="2162" s="1"/>
  <c r="AO348" i="2162" s="1"/>
  <c r="BE348" i="2162"/>
  <c r="BE332" i="2140"/>
  <c r="E2664" i="2156" s="1"/>
  <c r="K2422" i="2156" s="1" a="1"/>
  <c r="K2422" i="2156" s="1"/>
  <c r="I332" i="2162"/>
  <c r="Y332" i="2162" s="1"/>
  <c r="AO332" i="2162" s="1"/>
  <c r="BE332" i="2162"/>
  <c r="BE316" i="2140"/>
  <c r="E2648" i="2156" s="1"/>
  <c r="K2391" i="2156" s="1" a="1"/>
  <c r="K2391" i="2156" s="1"/>
  <c r="BE316" i="2162"/>
  <c r="I316" i="2162"/>
  <c r="Y316" i="2162" s="1"/>
  <c r="AO316" i="2162" s="1"/>
  <c r="BE300" i="2140"/>
  <c r="E2632" i="2156" s="1"/>
  <c r="K1599" i="2156" s="1" a="1"/>
  <c r="K1599" i="2156" s="1"/>
  <c r="BE300" i="2162"/>
  <c r="I300" i="2162"/>
  <c r="Y300" i="2162" s="1"/>
  <c r="AO300" i="2162" s="1"/>
  <c r="BE275" i="2140"/>
  <c r="E2607" i="2156" s="1"/>
  <c r="K607" i="2156" s="1" a="1"/>
  <c r="K607" i="2156" s="1"/>
  <c r="BE275" i="2162"/>
  <c r="I275" i="2162"/>
  <c r="Y275" i="2162" s="1"/>
  <c r="AO275" i="2162" s="1"/>
  <c r="BE259" i="2140"/>
  <c r="E2591" i="2156" s="1"/>
  <c r="K503" i="2156" s="1" a="1"/>
  <c r="K503" i="2156" s="1"/>
  <c r="I259" i="2162"/>
  <c r="Y259" i="2162" s="1"/>
  <c r="AO259" i="2162" s="1"/>
  <c r="BE259" i="2162"/>
  <c r="BE243" i="2140"/>
  <c r="E2575" i="2156" s="1"/>
  <c r="I243" i="2162"/>
  <c r="Y243" i="2162" s="1"/>
  <c r="AO243" i="2162" s="1"/>
  <c r="BE243" i="2162"/>
  <c r="BE227" i="2140"/>
  <c r="E2559" i="2156" s="1"/>
  <c r="K300" i="2156" s="1" a="1"/>
  <c r="K300" i="2156" s="1"/>
  <c r="I227" i="2162"/>
  <c r="Y227" i="2162" s="1"/>
  <c r="AO227" i="2162" s="1"/>
  <c r="BE227" i="2162"/>
  <c r="BE211" i="2140"/>
  <c r="E2543" i="2156" s="1"/>
  <c r="K213" i="2156" s="1" a="1"/>
  <c r="K213" i="2156" s="1"/>
  <c r="I211" i="2162"/>
  <c r="Y211" i="2162" s="1"/>
  <c r="AO211" i="2162" s="1"/>
  <c r="BE211" i="2162"/>
  <c r="BE195" i="2140"/>
  <c r="E2527" i="2156" s="1"/>
  <c r="K1445" i="2156" s="1" a="1"/>
  <c r="K1445" i="2156" s="1"/>
  <c r="I195" i="2162"/>
  <c r="Y195" i="2162" s="1"/>
  <c r="AO195" i="2162" s="1"/>
  <c r="BE195" i="2162"/>
  <c r="I179" i="2140"/>
  <c r="Y179" i="2140" s="1"/>
  <c r="BE179" i="2162"/>
  <c r="I179" i="2162"/>
  <c r="Y179" i="2162" s="1"/>
  <c r="AO179" i="2162" s="1"/>
  <c r="BE163" i="2140"/>
  <c r="E2495" i="2156" s="1"/>
  <c r="K1252" i="2156" s="1" a="1"/>
  <c r="K1252" i="2156" s="1"/>
  <c r="I163" i="2162"/>
  <c r="Y163" i="2162" s="1"/>
  <c r="AO163" i="2162" s="1"/>
  <c r="BE163" i="2162"/>
  <c r="BE147" i="2140"/>
  <c r="E2479" i="2156" s="1"/>
  <c r="K1149" i="2156" s="1" a="1"/>
  <c r="K1149" i="2156" s="1"/>
  <c r="I147" i="2162"/>
  <c r="Y147" i="2162" s="1"/>
  <c r="AO147" i="2162" s="1"/>
  <c r="BE147" i="2162"/>
  <c r="BE131" i="2140"/>
  <c r="E2463" i="2156" s="1"/>
  <c r="I131" i="2162"/>
  <c r="Y131" i="2162" s="1"/>
  <c r="AO131" i="2162" s="1"/>
  <c r="BE131" i="2162"/>
  <c r="I115" i="2140"/>
  <c r="Y115" i="2140" s="1"/>
  <c r="BE115" i="2162"/>
  <c r="I115" i="2162"/>
  <c r="Y115" i="2162" s="1"/>
  <c r="AO115" i="2162" s="1"/>
  <c r="BE99" i="2140"/>
  <c r="E2431" i="2156" s="1"/>
  <c r="K2250" i="2156" s="1" a="1"/>
  <c r="K2250" i="2156" s="1"/>
  <c r="BE99" i="2162"/>
  <c r="I99" i="2162"/>
  <c r="Y99" i="2162" s="1"/>
  <c r="AO99" i="2162" s="1"/>
  <c r="BE83" i="2140"/>
  <c r="E2415" i="2156" s="1"/>
  <c r="BE83" i="2162"/>
  <c r="I83" i="2162"/>
  <c r="Y83" i="2162" s="1"/>
  <c r="AO83" i="2162" s="1"/>
  <c r="BE47" i="2140"/>
  <c r="E2379" i="2156" s="1"/>
  <c r="BE47" i="2162"/>
  <c r="I47" i="2162"/>
  <c r="Y47" i="2162" s="1"/>
  <c r="AO47" i="2162" s="1"/>
  <c r="BE31" i="2140"/>
  <c r="E2363" i="2156" s="1"/>
  <c r="K81" i="2156" s="1" a="1"/>
  <c r="K81" i="2156" s="1"/>
  <c r="BE31" i="2162"/>
  <c r="I31" i="2162"/>
  <c r="Y31" i="2162" s="1"/>
  <c r="AO31" i="2162" s="1"/>
  <c r="BE15" i="2140"/>
  <c r="E2347" i="2156" s="1"/>
  <c r="BE15" i="2162"/>
  <c r="I15" i="2162"/>
  <c r="Y15" i="2162" s="1"/>
  <c r="AO15" i="2162" s="1"/>
  <c r="BD7" i="2162"/>
  <c r="H7" i="2162"/>
  <c r="X7" i="2162" s="1"/>
  <c r="AN7" i="2162" s="1"/>
  <c r="H39" i="2162"/>
  <c r="X39" i="2162" s="1"/>
  <c r="AN39" i="2162" s="1"/>
  <c r="BD39" i="2162"/>
  <c r="H71" i="2162"/>
  <c r="X71" i="2162" s="1"/>
  <c r="AN71" i="2162" s="1"/>
  <c r="BD71" i="2162"/>
  <c r="H103" i="2162"/>
  <c r="X103" i="2162" s="1"/>
  <c r="AN103" i="2162" s="1"/>
  <c r="BD103" i="2162"/>
  <c r="H135" i="2162"/>
  <c r="X135" i="2162" s="1"/>
  <c r="AN135" i="2162" s="1"/>
  <c r="BD135" i="2162"/>
  <c r="H167" i="2162"/>
  <c r="X167" i="2162" s="1"/>
  <c r="AN167" i="2162" s="1"/>
  <c r="BD167" i="2162"/>
  <c r="H199" i="2162"/>
  <c r="X199" i="2162" s="1"/>
  <c r="AN199" i="2162" s="1"/>
  <c r="BD199" i="2162"/>
  <c r="BD231" i="2162"/>
  <c r="H231" i="2162"/>
  <c r="X231" i="2162" s="1"/>
  <c r="AN231" i="2162" s="1"/>
  <c r="BD263" i="2162"/>
  <c r="H263" i="2162"/>
  <c r="X263" i="2162" s="1"/>
  <c r="AN263" i="2162" s="1"/>
  <c r="BD295" i="2162"/>
  <c r="H295" i="2162"/>
  <c r="X295" i="2162" s="1"/>
  <c r="AN295" i="2162" s="1"/>
  <c r="BD327" i="2162"/>
  <c r="H327" i="2162"/>
  <c r="X327" i="2162" s="1"/>
  <c r="AN327" i="2162" s="1"/>
  <c r="H359" i="2162"/>
  <c r="X359" i="2162" s="1"/>
  <c r="AN359" i="2162" s="1"/>
  <c r="BD359" i="2162"/>
  <c r="H391" i="2162"/>
  <c r="X391" i="2162" s="1"/>
  <c r="AN391" i="2162" s="1"/>
  <c r="BD391" i="2162"/>
  <c r="BF390" i="2140"/>
  <c r="E3111" i="2156" s="1"/>
  <c r="K2547" i="2156" s="1" a="1"/>
  <c r="K2547" i="2156" s="1"/>
  <c r="BF390" i="2162"/>
  <c r="J390" i="2162"/>
  <c r="Z390" i="2162" s="1"/>
  <c r="AP390" i="2162" s="1"/>
  <c r="BF374" i="2140"/>
  <c r="E3095" i="2156" s="1"/>
  <c r="K2036" i="2156" s="1" a="1"/>
  <c r="K2036" i="2156" s="1"/>
  <c r="J374" i="2162"/>
  <c r="Z374" i="2162" s="1"/>
  <c r="AP374" i="2162" s="1"/>
  <c r="BF374" i="2162"/>
  <c r="BF358" i="2140"/>
  <c r="E3079" i="2156" s="1"/>
  <c r="K1931" i="2156" s="1" a="1"/>
  <c r="K1931" i="2156" s="1"/>
  <c r="BF358" i="2162"/>
  <c r="J358" i="2162"/>
  <c r="Z358" i="2162" s="1"/>
  <c r="AP358" i="2162" s="1"/>
  <c r="BF342" i="2140"/>
  <c r="E3063" i="2156" s="1"/>
  <c r="K1835" i="2156" s="1" a="1"/>
  <c r="K1835" i="2156" s="1"/>
  <c r="BF342" i="2162"/>
  <c r="J342" i="2162"/>
  <c r="Z342" i="2162" s="1"/>
  <c r="AP342" i="2162" s="1"/>
  <c r="BF326" i="2140"/>
  <c r="E3047" i="2156" s="1"/>
  <c r="K1707" i="2156" s="1" a="1"/>
  <c r="K1707" i="2156" s="1"/>
  <c r="BF326" i="2162"/>
  <c r="J326" i="2162"/>
  <c r="Z326" i="2162" s="1"/>
  <c r="AP326" i="2162" s="1"/>
  <c r="BF310" i="2140"/>
  <c r="E3031" i="2156" s="1"/>
  <c r="J310" i="2162"/>
  <c r="Z310" i="2162" s="1"/>
  <c r="AP310" i="2162" s="1"/>
  <c r="BF310" i="2162"/>
  <c r="BF294" i="2140"/>
  <c r="E3015" i="2156" s="1"/>
  <c r="K1568" i="2156" s="1" a="1"/>
  <c r="K1568" i="2156" s="1"/>
  <c r="J294" i="2162"/>
  <c r="Z294" i="2162" s="1"/>
  <c r="AP294" i="2162" s="1"/>
  <c r="BF294" i="2162"/>
  <c r="BD11" i="2162"/>
  <c r="H11" i="2162"/>
  <c r="X11" i="2162" s="1"/>
  <c r="AN11" i="2162" s="1"/>
  <c r="H43" i="2162"/>
  <c r="X43" i="2162" s="1"/>
  <c r="AN43" i="2162" s="1"/>
  <c r="BD43" i="2162"/>
  <c r="BD75" i="2162"/>
  <c r="H75" i="2162"/>
  <c r="X75" i="2162" s="1"/>
  <c r="AN75" i="2162" s="1"/>
  <c r="H107" i="2162"/>
  <c r="X107" i="2162" s="1"/>
  <c r="AN107" i="2162" s="1"/>
  <c r="BD107" i="2162"/>
  <c r="H139" i="2162"/>
  <c r="X139" i="2162" s="1"/>
  <c r="AN139" i="2162" s="1"/>
  <c r="BD139" i="2162"/>
  <c r="H171" i="2162"/>
  <c r="X171" i="2162" s="1"/>
  <c r="AN171" i="2162" s="1"/>
  <c r="BD171" i="2162"/>
  <c r="H203" i="2162"/>
  <c r="X203" i="2162" s="1"/>
  <c r="AN203" i="2162" s="1"/>
  <c r="BD203" i="2162"/>
  <c r="BD235" i="2162"/>
  <c r="H235" i="2162"/>
  <c r="X235" i="2162" s="1"/>
  <c r="AN235" i="2162" s="1"/>
  <c r="BD267" i="2162"/>
  <c r="H267" i="2162"/>
  <c r="X267" i="2162" s="1"/>
  <c r="AN267" i="2162" s="1"/>
  <c r="H303" i="2162"/>
  <c r="X303" i="2162" s="1"/>
  <c r="AN303" i="2162" s="1"/>
  <c r="BD303" i="2162"/>
  <c r="BD335" i="2162"/>
  <c r="H335" i="2162"/>
  <c r="X335" i="2162" s="1"/>
  <c r="AN335" i="2162" s="1"/>
  <c r="BD367" i="2162"/>
  <c r="H367" i="2162"/>
  <c r="X367" i="2162" s="1"/>
  <c r="AN367" i="2162" s="1"/>
  <c r="BF300" i="2162"/>
  <c r="J300" i="2162"/>
  <c r="Z300" i="2162" s="1"/>
  <c r="AP300" i="2162" s="1"/>
  <c r="BF316" i="2162"/>
  <c r="J316" i="2162"/>
  <c r="Z316" i="2162" s="1"/>
  <c r="AP316" i="2162" s="1"/>
  <c r="J332" i="2162"/>
  <c r="Z332" i="2162" s="1"/>
  <c r="AP332" i="2162" s="1"/>
  <c r="BF332" i="2162"/>
  <c r="J348" i="2162"/>
  <c r="Z348" i="2162" s="1"/>
  <c r="AP348" i="2162" s="1"/>
  <c r="BF348" i="2162"/>
  <c r="J364" i="2162"/>
  <c r="Z364" i="2162" s="1"/>
  <c r="AP364" i="2162" s="1"/>
  <c r="BF364" i="2162"/>
  <c r="BF380" i="2162"/>
  <c r="J380" i="2162"/>
  <c r="Z380" i="2162" s="1"/>
  <c r="AP380" i="2162" s="1"/>
  <c r="BG390" i="2162"/>
  <c r="K390" i="2162"/>
  <c r="AA390" i="2162" s="1"/>
  <c r="AQ390" i="2162" s="1"/>
  <c r="BG374" i="2162"/>
  <c r="K374" i="2162"/>
  <c r="AA374" i="2162" s="1"/>
  <c r="AQ374" i="2162" s="1"/>
  <c r="K358" i="2162"/>
  <c r="AA358" i="2162" s="1"/>
  <c r="AQ358" i="2162" s="1"/>
  <c r="BG358" i="2162"/>
  <c r="K342" i="2162"/>
  <c r="AA342" i="2162" s="1"/>
  <c r="AQ342" i="2162" s="1"/>
  <c r="BG342" i="2162"/>
  <c r="K326" i="2162"/>
  <c r="AA326" i="2162" s="1"/>
  <c r="AQ326" i="2162" s="1"/>
  <c r="BG326" i="2162"/>
  <c r="BG310" i="2162"/>
  <c r="K310" i="2162"/>
  <c r="AA310" i="2162" s="1"/>
  <c r="AQ310" i="2162" s="1"/>
  <c r="K294" i="2162"/>
  <c r="AA294" i="2162" s="1"/>
  <c r="AQ294" i="2162" s="1"/>
  <c r="BG294" i="2162"/>
  <c r="K273" i="2162"/>
  <c r="AA273" i="2162" s="1"/>
  <c r="AQ273" i="2162" s="1"/>
  <c r="BG273" i="2162"/>
  <c r="K257" i="2162"/>
  <c r="AA257" i="2162" s="1"/>
  <c r="AQ257" i="2162" s="1"/>
  <c r="BG257" i="2162"/>
  <c r="K241" i="2162"/>
  <c r="AA241" i="2162" s="1"/>
  <c r="AQ241" i="2162" s="1"/>
  <c r="BG241" i="2162"/>
  <c r="BG225" i="2162"/>
  <c r="K225" i="2162"/>
  <c r="AA225" i="2162" s="1"/>
  <c r="AQ225" i="2162" s="1"/>
  <c r="BG209" i="2162"/>
  <c r="K209" i="2162"/>
  <c r="AA209" i="2162" s="1"/>
  <c r="AQ209" i="2162" s="1"/>
  <c r="K193" i="2162"/>
  <c r="AA193" i="2162" s="1"/>
  <c r="AQ193" i="2162" s="1"/>
  <c r="BG193" i="2162"/>
  <c r="K177" i="2162"/>
  <c r="AA177" i="2162" s="1"/>
  <c r="AQ177" i="2162" s="1"/>
  <c r="BG177" i="2162"/>
  <c r="BG161" i="2162"/>
  <c r="K161" i="2162"/>
  <c r="AA161" i="2162" s="1"/>
  <c r="AQ161" i="2162" s="1"/>
  <c r="BG145" i="2162"/>
  <c r="K145" i="2162"/>
  <c r="AA145" i="2162" s="1"/>
  <c r="AQ145" i="2162" s="1"/>
  <c r="BG129" i="2162"/>
  <c r="K129" i="2162"/>
  <c r="AA129" i="2162" s="1"/>
  <c r="AQ129" i="2162" s="1"/>
  <c r="BG113" i="2162"/>
  <c r="K113" i="2162"/>
  <c r="AA113" i="2162" s="1"/>
  <c r="AQ113" i="2162" s="1"/>
  <c r="BG97" i="2162"/>
  <c r="K97" i="2162"/>
  <c r="AA97" i="2162" s="1"/>
  <c r="AQ97" i="2162" s="1"/>
  <c r="BG81" i="2162"/>
  <c r="K81" i="2162"/>
  <c r="AA81" i="2162" s="1"/>
  <c r="AQ81" i="2162" s="1"/>
  <c r="K65" i="2162"/>
  <c r="AA65" i="2162" s="1"/>
  <c r="AQ65" i="2162" s="1"/>
  <c r="BG65" i="2162"/>
  <c r="BG49" i="2162"/>
  <c r="K49" i="2162"/>
  <c r="AA49" i="2162" s="1"/>
  <c r="AQ49" i="2162" s="1"/>
  <c r="K33" i="2162"/>
  <c r="AA33" i="2162" s="1"/>
  <c r="AQ33" i="2162" s="1"/>
  <c r="BG33" i="2162"/>
  <c r="BG17" i="2162"/>
  <c r="K17" i="2162"/>
  <c r="AA17" i="2162" s="1"/>
  <c r="AQ17" i="2162" s="1"/>
  <c r="BG387" i="2162"/>
  <c r="K387" i="2162"/>
  <c r="AA387" i="2162" s="1"/>
  <c r="AQ387" i="2162" s="1"/>
  <c r="K371" i="2162"/>
  <c r="AA371" i="2162" s="1"/>
  <c r="AQ371" i="2162" s="1"/>
  <c r="BG371" i="2162"/>
  <c r="BG355" i="2162"/>
  <c r="K355" i="2162"/>
  <c r="AA355" i="2162" s="1"/>
  <c r="AQ355" i="2162" s="1"/>
  <c r="K339" i="2162"/>
  <c r="AA339" i="2162" s="1"/>
  <c r="AQ339" i="2162" s="1"/>
  <c r="BG339" i="2162"/>
  <c r="BG323" i="2162"/>
  <c r="K323" i="2162"/>
  <c r="AA323" i="2162" s="1"/>
  <c r="AQ323" i="2162" s="1"/>
  <c r="BG307" i="2162"/>
  <c r="K307" i="2162"/>
  <c r="AA307" i="2162" s="1"/>
  <c r="AQ307" i="2162" s="1"/>
  <c r="BG291" i="2162"/>
  <c r="K291" i="2162"/>
  <c r="AA291" i="2162" s="1"/>
  <c r="AQ291" i="2162" s="1"/>
  <c r="BG270" i="2162"/>
  <c r="K270" i="2162"/>
  <c r="AA270" i="2162" s="1"/>
  <c r="AQ270" i="2162" s="1"/>
  <c r="K254" i="2162"/>
  <c r="AA254" i="2162" s="1"/>
  <c r="AQ254" i="2162" s="1"/>
  <c r="BG254" i="2162"/>
  <c r="K238" i="2162"/>
  <c r="AA238" i="2162" s="1"/>
  <c r="AQ238" i="2162" s="1"/>
  <c r="BG238" i="2162"/>
  <c r="K222" i="2162"/>
  <c r="AA222" i="2162" s="1"/>
  <c r="AQ222" i="2162" s="1"/>
  <c r="BG222" i="2162"/>
  <c r="BG206" i="2162"/>
  <c r="K206" i="2162"/>
  <c r="AA206" i="2162" s="1"/>
  <c r="AQ206" i="2162" s="1"/>
  <c r="BG190" i="2162"/>
  <c r="K190" i="2162"/>
  <c r="AA190" i="2162" s="1"/>
  <c r="AQ190" i="2162" s="1"/>
  <c r="K174" i="2162"/>
  <c r="AA174" i="2162" s="1"/>
  <c r="AQ174" i="2162" s="1"/>
  <c r="BG174" i="2162"/>
  <c r="K158" i="2162"/>
  <c r="AA158" i="2162" s="1"/>
  <c r="AQ158" i="2162" s="1"/>
  <c r="BG158" i="2162"/>
  <c r="K142" i="2162"/>
  <c r="AA142" i="2162" s="1"/>
  <c r="AQ142" i="2162" s="1"/>
  <c r="BG142" i="2162"/>
  <c r="BG126" i="2162"/>
  <c r="K126" i="2162"/>
  <c r="AA126" i="2162" s="1"/>
  <c r="AQ126" i="2162" s="1"/>
  <c r="K110" i="2162"/>
  <c r="AA110" i="2162" s="1"/>
  <c r="AQ110" i="2162" s="1"/>
  <c r="BG110" i="2162"/>
  <c r="K94" i="2162"/>
  <c r="AA94" i="2162" s="1"/>
  <c r="AQ94" i="2162" s="1"/>
  <c r="BG94" i="2162"/>
  <c r="BG78" i="2162"/>
  <c r="K78" i="2162"/>
  <c r="AA78" i="2162" s="1"/>
  <c r="AQ78" i="2162" s="1"/>
  <c r="K62" i="2162"/>
  <c r="AA62" i="2162" s="1"/>
  <c r="AQ62" i="2162" s="1"/>
  <c r="BG62" i="2162"/>
  <c r="BG46" i="2162"/>
  <c r="K46" i="2162"/>
  <c r="AA46" i="2162" s="1"/>
  <c r="AQ46" i="2162" s="1"/>
  <c r="K30" i="2162"/>
  <c r="AA30" i="2162" s="1"/>
  <c r="AQ30" i="2162" s="1"/>
  <c r="BG30" i="2162"/>
  <c r="K14" i="2162"/>
  <c r="AA14" i="2162" s="1"/>
  <c r="AQ14" i="2162" s="1"/>
  <c r="BG14" i="2162"/>
  <c r="K287" i="2162"/>
  <c r="AA287" i="2162" s="1"/>
  <c r="AQ287" i="2162" s="1"/>
  <c r="BG287" i="2162"/>
  <c r="D666" i="2156"/>
  <c r="J1472" i="2156" s="1"/>
  <c r="D1472" i="2157" s="1"/>
  <c r="M1472" i="2157" s="1"/>
  <c r="AJ279" i="2140"/>
  <c r="D778" i="2156"/>
  <c r="J2507" i="2156" s="1"/>
  <c r="D2507" i="2157" s="1"/>
  <c r="M2507" i="2157" s="1"/>
  <c r="AJ391" i="2140"/>
  <c r="D727" i="2156"/>
  <c r="J1815" i="2156" s="1"/>
  <c r="D1815" i="2157" s="1"/>
  <c r="M1815" i="2157" s="1"/>
  <c r="AJ340" i="2140"/>
  <c r="D706" i="2156"/>
  <c r="J1672" i="2156" s="1"/>
  <c r="D1672" i="2157" s="1"/>
  <c r="M1672" i="2157" s="1"/>
  <c r="AJ319" i="2140"/>
  <c r="D742" i="2156"/>
  <c r="J1919" i="2156" s="1"/>
  <c r="D1919" i="2157" s="1"/>
  <c r="M1919" i="2157" s="1"/>
  <c r="AJ355" i="2140"/>
  <c r="D760" i="2156"/>
  <c r="J2023" i="2156" s="1"/>
  <c r="D2023" i="2157" s="1"/>
  <c r="M2023" i="2157" s="1"/>
  <c r="AJ373" i="2140"/>
  <c r="D683" i="2156"/>
  <c r="J2349" i="2156" s="1"/>
  <c r="D2349" i="2157" s="1"/>
  <c r="M2349" i="2157" s="1"/>
  <c r="AJ296" i="2140"/>
  <c r="D733" i="2156"/>
  <c r="J2429" i="2156" s="1"/>
  <c r="D2429" i="2157" s="1"/>
  <c r="M2429" i="2157" s="1"/>
  <c r="AJ346" i="2140"/>
  <c r="D761" i="2156"/>
  <c r="J2031" i="2156" s="1"/>
  <c r="D2031" i="2157" s="1"/>
  <c r="M2031" i="2157" s="1"/>
  <c r="AJ374" i="2140"/>
  <c r="C390" i="2162"/>
  <c r="S390" i="2162" s="1"/>
  <c r="AI390" i="2162" s="1"/>
  <c r="AJ371" i="2140"/>
  <c r="D758" i="2156" s="1"/>
  <c r="J2016" i="2156" s="1"/>
  <c r="D2016" i="2157" s="1"/>
  <c r="M2016" i="2157" s="1"/>
  <c r="AJ392" i="2140"/>
  <c r="D779" i="2156" s="1"/>
  <c r="J2516" i="2156" s="1"/>
  <c r="D2516" i="2157" s="1"/>
  <c r="M2516" i="2157" s="1"/>
  <c r="H34" i="2162"/>
  <c r="X34" i="2162" s="1"/>
  <c r="AN34" i="2162" s="1"/>
  <c r="H66" i="2162"/>
  <c r="X66" i="2162" s="1"/>
  <c r="AN66" i="2162" s="1"/>
  <c r="BD98" i="2162"/>
  <c r="H130" i="2162"/>
  <c r="X130" i="2162" s="1"/>
  <c r="AN130" i="2162" s="1"/>
  <c r="H162" i="2162"/>
  <c r="X162" i="2162" s="1"/>
  <c r="AN162" i="2162" s="1"/>
  <c r="BD194" i="2162"/>
  <c r="BD226" i="2162"/>
  <c r="H258" i="2162"/>
  <c r="X258" i="2162" s="1"/>
  <c r="AN258" i="2162" s="1"/>
  <c r="BE11" i="2162"/>
  <c r="BE21" i="2162"/>
  <c r="I32" i="2162"/>
  <c r="Y32" i="2162" s="1"/>
  <c r="AO32" i="2162" s="1"/>
  <c r="I43" i="2162"/>
  <c r="Y43" i="2162" s="1"/>
  <c r="AO43" i="2162" s="1"/>
  <c r="BE53" i="2162"/>
  <c r="I64" i="2162"/>
  <c r="Y64" i="2162" s="1"/>
  <c r="AO64" i="2162" s="1"/>
  <c r="BE74" i="2162"/>
  <c r="BE84" i="2162"/>
  <c r="I95" i="2162"/>
  <c r="Y95" i="2162" s="1"/>
  <c r="AO95" i="2162" s="1"/>
  <c r="BE106" i="2162"/>
  <c r="BE116" i="2162"/>
  <c r="BE127" i="2162"/>
  <c r="I138" i="2162"/>
  <c r="Y138" i="2162" s="1"/>
  <c r="AO138" i="2162" s="1"/>
  <c r="I148" i="2162"/>
  <c r="Y148" i="2162" s="1"/>
  <c r="AO148" i="2162" s="1"/>
  <c r="BE159" i="2162"/>
  <c r="I170" i="2162"/>
  <c r="Y170" i="2162" s="1"/>
  <c r="AO170" i="2162" s="1"/>
  <c r="I180" i="2162"/>
  <c r="Y180" i="2162" s="1"/>
  <c r="AO180" i="2162" s="1"/>
  <c r="BE191" i="2162"/>
  <c r="BE202" i="2162"/>
  <c r="I212" i="2162"/>
  <c r="Y212" i="2162" s="1"/>
  <c r="AO212" i="2162" s="1"/>
  <c r="BE223" i="2162"/>
  <c r="BE234" i="2162"/>
  <c r="BE244" i="2162"/>
  <c r="BE255" i="2162"/>
  <c r="I266" i="2162"/>
  <c r="Y266" i="2162" s="1"/>
  <c r="AO266" i="2162" s="1"/>
  <c r="BE276" i="2162"/>
  <c r="J10" i="2162"/>
  <c r="Z10" i="2162" s="1"/>
  <c r="AP10" i="2162" s="1"/>
  <c r="J18" i="2162"/>
  <c r="Z18" i="2162" s="1"/>
  <c r="AP18" i="2162" s="1"/>
  <c r="J26" i="2162"/>
  <c r="Z26" i="2162" s="1"/>
  <c r="AP26" i="2162" s="1"/>
  <c r="BF34" i="2162"/>
  <c r="BF42" i="2162"/>
  <c r="J50" i="2162"/>
  <c r="Z50" i="2162" s="1"/>
  <c r="AP50" i="2162" s="1"/>
  <c r="J58" i="2162"/>
  <c r="Z58" i="2162" s="1"/>
  <c r="AP58" i="2162" s="1"/>
  <c r="J66" i="2162"/>
  <c r="Z66" i="2162" s="1"/>
  <c r="AP66" i="2162" s="1"/>
  <c r="J74" i="2162"/>
  <c r="Z74" i="2162" s="1"/>
  <c r="AP74" i="2162" s="1"/>
  <c r="J82" i="2162"/>
  <c r="Z82" i="2162" s="1"/>
  <c r="AP82" i="2162" s="1"/>
  <c r="J90" i="2162"/>
  <c r="Z90" i="2162" s="1"/>
  <c r="AP90" i="2162" s="1"/>
  <c r="J98" i="2162"/>
  <c r="Z98" i="2162" s="1"/>
  <c r="AP98" i="2162" s="1"/>
  <c r="J106" i="2162"/>
  <c r="Z106" i="2162" s="1"/>
  <c r="AP106" i="2162" s="1"/>
  <c r="J114" i="2162"/>
  <c r="Z114" i="2162" s="1"/>
  <c r="AP114" i="2162" s="1"/>
  <c r="J122" i="2162"/>
  <c r="Z122" i="2162" s="1"/>
  <c r="AP122" i="2162" s="1"/>
  <c r="BF130" i="2162"/>
  <c r="BF138" i="2162"/>
  <c r="BF146" i="2162"/>
  <c r="BF154" i="2162"/>
  <c r="BF162" i="2162"/>
  <c r="BF170" i="2162"/>
  <c r="J178" i="2162"/>
  <c r="Z178" i="2162" s="1"/>
  <c r="AP178" i="2162" s="1"/>
  <c r="J186" i="2162"/>
  <c r="Z186" i="2162" s="1"/>
  <c r="AP186" i="2162" s="1"/>
  <c r="J194" i="2162"/>
  <c r="Z194" i="2162" s="1"/>
  <c r="AP194" i="2162" s="1"/>
  <c r="J202" i="2162"/>
  <c r="Z202" i="2162" s="1"/>
  <c r="AP202" i="2162" s="1"/>
  <c r="J210" i="2162"/>
  <c r="Z210" i="2162" s="1"/>
  <c r="AP210" i="2162" s="1"/>
  <c r="J218" i="2162"/>
  <c r="Z218" i="2162" s="1"/>
  <c r="AP218" i="2162" s="1"/>
  <c r="J226" i="2162"/>
  <c r="Z226" i="2162" s="1"/>
  <c r="AP226" i="2162" s="1"/>
  <c r="BF234" i="2162"/>
  <c r="BF242" i="2162"/>
  <c r="BF250" i="2162"/>
  <c r="BF258" i="2162"/>
  <c r="J266" i="2162"/>
  <c r="Z266" i="2162" s="1"/>
  <c r="AP266" i="2162" s="1"/>
  <c r="J274" i="2162"/>
  <c r="Z274" i="2162" s="1"/>
  <c r="AP274" i="2162" s="1"/>
  <c r="BF282" i="2162"/>
  <c r="BF298" i="2162"/>
  <c r="J304" i="2162"/>
  <c r="Z304" i="2162" s="1"/>
  <c r="AP304" i="2162" s="1"/>
  <c r="BF314" i="2162"/>
  <c r="J320" i="2162"/>
  <c r="Z320" i="2162" s="1"/>
  <c r="AP320" i="2162" s="1"/>
  <c r="J330" i="2162"/>
  <c r="Z330" i="2162" s="1"/>
  <c r="AP330" i="2162" s="1"/>
  <c r="BF336" i="2162"/>
  <c r="BF346" i="2162"/>
  <c r="BF352" i="2162"/>
  <c r="BF362" i="2162"/>
  <c r="J368" i="2162"/>
  <c r="Z368" i="2162" s="1"/>
  <c r="AP368" i="2162" s="1"/>
  <c r="J378" i="2162"/>
  <c r="Z378" i="2162" s="1"/>
  <c r="AP378" i="2162" s="1"/>
  <c r="J384" i="2162"/>
  <c r="Z384" i="2162" s="1"/>
  <c r="AP384" i="2162" s="1"/>
  <c r="K7" i="2162"/>
  <c r="AA7" i="2162" s="1"/>
  <c r="AQ7" i="2162" s="1"/>
  <c r="K23" i="2162"/>
  <c r="AA23" i="2162" s="1"/>
  <c r="AQ23" i="2162" s="1"/>
  <c r="BG39" i="2162"/>
  <c r="K55" i="2162"/>
  <c r="AA55" i="2162" s="1"/>
  <c r="AQ55" i="2162" s="1"/>
  <c r="BG71" i="2162"/>
  <c r="K87" i="2162"/>
  <c r="AA87" i="2162" s="1"/>
  <c r="AQ87" i="2162" s="1"/>
  <c r="K103" i="2162"/>
  <c r="AA103" i="2162" s="1"/>
  <c r="AQ103" i="2162" s="1"/>
  <c r="K119" i="2162"/>
  <c r="AA119" i="2162" s="1"/>
  <c r="AQ119" i="2162" s="1"/>
  <c r="K135" i="2162"/>
  <c r="AA135" i="2162" s="1"/>
  <c r="AQ135" i="2162" s="1"/>
  <c r="K151" i="2162"/>
  <c r="AA151" i="2162" s="1"/>
  <c r="AQ151" i="2162" s="1"/>
  <c r="K167" i="2162"/>
  <c r="AA167" i="2162" s="1"/>
  <c r="AQ167" i="2162" s="1"/>
  <c r="BG183" i="2162"/>
  <c r="K199" i="2162"/>
  <c r="AA199" i="2162" s="1"/>
  <c r="AQ199" i="2162" s="1"/>
  <c r="K215" i="2162"/>
  <c r="AA215" i="2162" s="1"/>
  <c r="AQ215" i="2162" s="1"/>
  <c r="BG231" i="2162"/>
  <c r="K247" i="2162"/>
  <c r="AA247" i="2162" s="1"/>
  <c r="AQ247" i="2162" s="1"/>
  <c r="K263" i="2162"/>
  <c r="AA263" i="2162" s="1"/>
  <c r="AQ263" i="2162" s="1"/>
  <c r="BG279" i="2162"/>
  <c r="AY284" i="2162"/>
  <c r="AJ328" i="2140"/>
  <c r="D715" i="2156" s="1"/>
  <c r="J1736" i="2156" s="1"/>
  <c r="D1736" i="2157" s="1"/>
  <c r="M1736" i="2157" s="1"/>
  <c r="AJ375" i="2140"/>
  <c r="D762" i="2156" s="1"/>
  <c r="J2043" i="2156" s="1"/>
  <c r="D2043" i="2157" s="1"/>
  <c r="M2043" i="2157" s="1"/>
  <c r="BD6" i="2162"/>
  <c r="BD38" i="2162"/>
  <c r="H70" i="2162"/>
  <c r="X70" i="2162" s="1"/>
  <c r="AN70" i="2162" s="1"/>
  <c r="BD102" i="2162"/>
  <c r="BD134" i="2162"/>
  <c r="BD166" i="2162"/>
  <c r="H198" i="2162"/>
  <c r="X198" i="2162" s="1"/>
  <c r="AN198" i="2162" s="1"/>
  <c r="H230" i="2162"/>
  <c r="X230" i="2162" s="1"/>
  <c r="AN230" i="2162" s="1"/>
  <c r="BD262" i="2162"/>
  <c r="I7" i="2162"/>
  <c r="Y7" i="2162" s="1"/>
  <c r="AO7" i="2162" s="1"/>
  <c r="I28" i="2162"/>
  <c r="Y28" i="2162" s="1"/>
  <c r="AO28" i="2162" s="1"/>
  <c r="BE39" i="2162"/>
  <c r="I60" i="2162"/>
  <c r="Y60" i="2162" s="1"/>
  <c r="AO60" i="2162" s="1"/>
  <c r="BE70" i="2162"/>
  <c r="BE91" i="2162"/>
  <c r="I102" i="2162"/>
  <c r="Y102" i="2162" s="1"/>
  <c r="AO102" i="2162" s="1"/>
  <c r="BE123" i="2162"/>
  <c r="BE134" i="2162"/>
  <c r="I155" i="2162"/>
  <c r="Y155" i="2162" s="1"/>
  <c r="AO155" i="2162" s="1"/>
  <c r="I166" i="2162"/>
  <c r="Y166" i="2162" s="1"/>
  <c r="AO166" i="2162" s="1"/>
  <c r="I187" i="2162"/>
  <c r="Y187" i="2162" s="1"/>
  <c r="AO187" i="2162" s="1"/>
  <c r="I198" i="2162"/>
  <c r="Y198" i="2162" s="1"/>
  <c r="AO198" i="2162" s="1"/>
  <c r="I219" i="2162"/>
  <c r="Y219" i="2162" s="1"/>
  <c r="AO219" i="2162" s="1"/>
  <c r="I230" i="2162"/>
  <c r="Y230" i="2162" s="1"/>
  <c r="AO230" i="2162" s="1"/>
  <c r="I251" i="2162"/>
  <c r="Y251" i="2162" s="1"/>
  <c r="AO251" i="2162" s="1"/>
  <c r="BE262" i="2162"/>
  <c r="I283" i="2162"/>
  <c r="Y283" i="2162" s="1"/>
  <c r="AO283" i="2162" s="1"/>
  <c r="J302" i="2162"/>
  <c r="Z302" i="2162" s="1"/>
  <c r="AP302" i="2162" s="1"/>
  <c r="J318" i="2162"/>
  <c r="Z318" i="2162" s="1"/>
  <c r="AP318" i="2162" s="1"/>
  <c r="BF334" i="2162"/>
  <c r="BF350" i="2162"/>
  <c r="BF366" i="2162"/>
  <c r="BF382" i="2162"/>
  <c r="D691" i="2156"/>
  <c r="J2356" i="2156" s="1"/>
  <c r="D2356" i="2157" s="1"/>
  <c r="M2356" i="2157" s="1"/>
  <c r="AJ304" i="2140"/>
  <c r="D743" i="2156"/>
  <c r="J2445" i="2156" s="1"/>
  <c r="D2445" i="2157" s="1"/>
  <c r="M2445" i="2157" s="1"/>
  <c r="AJ356" i="2140"/>
  <c r="D751" i="2156"/>
  <c r="J1959" i="2156" s="1"/>
  <c r="D1959" i="2157" s="1"/>
  <c r="M1959" i="2157" s="1"/>
  <c r="AJ364" i="2140"/>
  <c r="BD26" i="2162"/>
  <c r="BD58" i="2162"/>
  <c r="H90" i="2162"/>
  <c r="X90" i="2162" s="1"/>
  <c r="AN90" i="2162" s="1"/>
  <c r="BD122" i="2162"/>
  <c r="BD154" i="2162"/>
  <c r="H186" i="2162"/>
  <c r="X186" i="2162" s="1"/>
  <c r="AN186" i="2162" s="1"/>
  <c r="H218" i="2162"/>
  <c r="X218" i="2162" s="1"/>
  <c r="AN218" i="2162" s="1"/>
  <c r="BD250" i="2162"/>
  <c r="BD282" i="2162"/>
  <c r="I13" i="2162"/>
  <c r="Y13" i="2162" s="1"/>
  <c r="AO13" i="2162" s="1"/>
  <c r="BE24" i="2162"/>
  <c r="BE35" i="2162"/>
  <c r="BE45" i="2162"/>
  <c r="I56" i="2162"/>
  <c r="Y56" i="2162" s="1"/>
  <c r="AO56" i="2162" s="1"/>
  <c r="I66" i="2162"/>
  <c r="Y66" i="2162" s="1"/>
  <c r="AO66" i="2162" s="1"/>
  <c r="BE76" i="2162"/>
  <c r="BE87" i="2162"/>
  <c r="BE98" i="2162"/>
  <c r="I108" i="2162"/>
  <c r="Y108" i="2162" s="1"/>
  <c r="AO108" i="2162" s="1"/>
  <c r="BE119" i="2162"/>
  <c r="BE130" i="2162"/>
  <c r="BE140" i="2162"/>
  <c r="I151" i="2162"/>
  <c r="Y151" i="2162" s="1"/>
  <c r="AO151" i="2162" s="1"/>
  <c r="BE162" i="2162"/>
  <c r="BE172" i="2162"/>
  <c r="I183" i="2162"/>
  <c r="Y183" i="2162" s="1"/>
  <c r="AO183" i="2162" s="1"/>
  <c r="I194" i="2162"/>
  <c r="Y194" i="2162" s="1"/>
  <c r="AO194" i="2162" s="1"/>
  <c r="BE204" i="2162"/>
  <c r="I215" i="2162"/>
  <c r="Y215" i="2162" s="1"/>
  <c r="AO215" i="2162" s="1"/>
  <c r="BE226" i="2162"/>
  <c r="BE236" i="2162"/>
  <c r="I247" i="2162"/>
  <c r="Y247" i="2162" s="1"/>
  <c r="AO247" i="2162" s="1"/>
  <c r="BE258" i="2162"/>
  <c r="I268" i="2162"/>
  <c r="Y268" i="2162" s="1"/>
  <c r="AO268" i="2162" s="1"/>
  <c r="BE279" i="2162"/>
  <c r="BF12" i="2162"/>
  <c r="J20" i="2162"/>
  <c r="Z20" i="2162" s="1"/>
  <c r="AP20" i="2162" s="1"/>
  <c r="J28" i="2162"/>
  <c r="Z28" i="2162" s="1"/>
  <c r="AP28" i="2162" s="1"/>
  <c r="J36" i="2162"/>
  <c r="Z36" i="2162" s="1"/>
  <c r="AP36" i="2162" s="1"/>
  <c r="J44" i="2162"/>
  <c r="Z44" i="2162" s="1"/>
  <c r="AP44" i="2162" s="1"/>
  <c r="BF52" i="2162"/>
  <c r="J60" i="2162"/>
  <c r="Z60" i="2162" s="1"/>
  <c r="AP60" i="2162" s="1"/>
  <c r="J68" i="2162"/>
  <c r="Z68" i="2162" s="1"/>
  <c r="AP68" i="2162" s="1"/>
  <c r="J76" i="2162"/>
  <c r="Z76" i="2162" s="1"/>
  <c r="AP76" i="2162" s="1"/>
  <c r="BF84" i="2162"/>
  <c r="J92" i="2162"/>
  <c r="Z92" i="2162" s="1"/>
  <c r="AP92" i="2162" s="1"/>
  <c r="J100" i="2162"/>
  <c r="Z100" i="2162" s="1"/>
  <c r="AP100" i="2162" s="1"/>
  <c r="J108" i="2162"/>
  <c r="Z108" i="2162" s="1"/>
  <c r="AP108" i="2162" s="1"/>
  <c r="J116" i="2162"/>
  <c r="Z116" i="2162" s="1"/>
  <c r="AP116" i="2162" s="1"/>
  <c r="BF124" i="2162"/>
  <c r="J132" i="2162"/>
  <c r="Z132" i="2162" s="1"/>
  <c r="AP132" i="2162" s="1"/>
  <c r="J140" i="2162"/>
  <c r="Z140" i="2162" s="1"/>
  <c r="AP140" i="2162" s="1"/>
  <c r="J148" i="2162"/>
  <c r="Z148" i="2162" s="1"/>
  <c r="AP148" i="2162" s="1"/>
  <c r="J156" i="2162"/>
  <c r="Z156" i="2162" s="1"/>
  <c r="AP156" i="2162" s="1"/>
  <c r="BF164" i="2162"/>
  <c r="J172" i="2162"/>
  <c r="Z172" i="2162" s="1"/>
  <c r="AP172" i="2162" s="1"/>
  <c r="BF180" i="2162"/>
  <c r="J188" i="2162"/>
  <c r="Z188" i="2162" s="1"/>
  <c r="AP188" i="2162" s="1"/>
  <c r="J196" i="2162"/>
  <c r="Z196" i="2162" s="1"/>
  <c r="AP196" i="2162" s="1"/>
  <c r="J204" i="2162"/>
  <c r="Z204" i="2162" s="1"/>
  <c r="AP204" i="2162" s="1"/>
  <c r="BF212" i="2162"/>
  <c r="BF220" i="2162"/>
  <c r="BF228" i="2162"/>
  <c r="BF236" i="2162"/>
  <c r="BF244" i="2162"/>
  <c r="BF252" i="2162"/>
  <c r="BF260" i="2162"/>
  <c r="BF268" i="2162"/>
  <c r="BF276" i="2162"/>
  <c r="BF284" i="2162"/>
  <c r="BG11" i="2162"/>
  <c r="BG27" i="2162"/>
  <c r="K43" i="2162"/>
  <c r="AA43" i="2162" s="1"/>
  <c r="AQ43" i="2162" s="1"/>
  <c r="BG59" i="2162"/>
  <c r="K75" i="2162"/>
  <c r="AA75" i="2162" s="1"/>
  <c r="AQ75" i="2162" s="1"/>
  <c r="BG91" i="2162"/>
  <c r="BG107" i="2162"/>
  <c r="BG123" i="2162"/>
  <c r="BG139" i="2162"/>
  <c r="BG155" i="2162"/>
  <c r="BG171" i="2162"/>
  <c r="BG187" i="2162"/>
  <c r="BG203" i="2162"/>
  <c r="BG219" i="2162"/>
  <c r="K235" i="2162"/>
  <c r="AA235" i="2162" s="1"/>
  <c r="AQ235" i="2162" s="1"/>
  <c r="BG251" i="2162"/>
  <c r="BG267" i="2162"/>
  <c r="BG283" i="2162"/>
  <c r="D679" i="2156"/>
  <c r="J1547" i="2156" s="1"/>
  <c r="D1547" i="2157" s="1"/>
  <c r="M1547" i="2157" s="1"/>
  <c r="AJ292" i="2140"/>
  <c r="D775" i="2156"/>
  <c r="J2502" i="2156" s="1"/>
  <c r="D2502" i="2157" s="1"/>
  <c r="M2502" i="2157" s="1"/>
  <c r="AJ388" i="2140"/>
  <c r="D26" i="2156"/>
  <c r="J62" i="2156" s="1"/>
  <c r="D62" i="2157" s="1"/>
  <c r="M62" i="2157" s="1"/>
  <c r="AI28" i="2140"/>
  <c r="C376" i="2162"/>
  <c r="S376" i="2162" s="1"/>
  <c r="AI376" i="2162" s="1"/>
  <c r="AY376" i="2162"/>
  <c r="C342" i="2162"/>
  <c r="S342" i="2162" s="1"/>
  <c r="AI342" i="2162" s="1"/>
  <c r="AY342" i="2162"/>
  <c r="C294" i="2162"/>
  <c r="S294" i="2162" s="1"/>
  <c r="AI294" i="2162" s="1"/>
  <c r="AY294" i="2162"/>
  <c r="AY362" i="2140"/>
  <c r="E360" i="2156" s="1"/>
  <c r="K1950" i="2156" s="1" a="1"/>
  <c r="K1950" i="2156" s="1"/>
  <c r="C362" i="2162"/>
  <c r="S362" i="2162" s="1"/>
  <c r="AI362" i="2162" s="1"/>
  <c r="C332" i="2140"/>
  <c r="S332" i="2140" s="1"/>
  <c r="AY332" i="2162"/>
  <c r="C300" i="2140"/>
  <c r="S300" i="2140" s="1"/>
  <c r="C300" i="2162"/>
  <c r="S300" i="2162" s="1"/>
  <c r="AI300" i="2162" s="1"/>
  <c r="E389" i="2162"/>
  <c r="U389" i="2162" s="1"/>
  <c r="AK389" i="2162" s="1"/>
  <c r="BA389" i="2162"/>
  <c r="E280" i="2162"/>
  <c r="U280" i="2162" s="1"/>
  <c r="AK280" i="2162" s="1"/>
  <c r="BA280" i="2162"/>
  <c r="BD254" i="2140"/>
  <c r="E2197" i="2156" s="1"/>
  <c r="K473" i="2156" s="1" a="1"/>
  <c r="K473" i="2156" s="1"/>
  <c r="BD254" i="2162"/>
  <c r="H254" i="2162"/>
  <c r="X254" i="2162" s="1"/>
  <c r="AN254" i="2162" s="1"/>
  <c r="AY384" i="2162"/>
  <c r="C384" i="2162"/>
  <c r="S384" i="2162" s="1"/>
  <c r="AI384" i="2162" s="1"/>
  <c r="AY368" i="2162"/>
  <c r="C368" i="2162"/>
  <c r="S368" i="2162" s="1"/>
  <c r="AI368" i="2162" s="1"/>
  <c r="C352" i="2162"/>
  <c r="S352" i="2162" s="1"/>
  <c r="AI352" i="2162" s="1"/>
  <c r="AY352" i="2162"/>
  <c r="C334" i="2162"/>
  <c r="S334" i="2162" s="1"/>
  <c r="AI334" i="2162" s="1"/>
  <c r="AY334" i="2162"/>
  <c r="AY318" i="2162"/>
  <c r="C318" i="2162"/>
  <c r="S318" i="2162" s="1"/>
  <c r="AI318" i="2162" s="1"/>
  <c r="AY302" i="2162"/>
  <c r="C302" i="2162"/>
  <c r="S302" i="2162" s="1"/>
  <c r="AI302" i="2162" s="1"/>
  <c r="D341" i="2162"/>
  <c r="T341" i="2162" s="1"/>
  <c r="AJ341" i="2162" s="1"/>
  <c r="AZ341" i="2162"/>
  <c r="AZ309" i="2162"/>
  <c r="D309" i="2162"/>
  <c r="T309" i="2162" s="1"/>
  <c r="AJ309" i="2162" s="1"/>
  <c r="AZ280" i="2162"/>
  <c r="D280" i="2162"/>
  <c r="T280" i="2162" s="1"/>
  <c r="AJ280" i="2162" s="1"/>
  <c r="AZ306" i="2162"/>
  <c r="D306" i="2162"/>
  <c r="T306" i="2162" s="1"/>
  <c r="AJ306" i="2162" s="1"/>
  <c r="I22" i="2162"/>
  <c r="Y22" i="2162" s="1"/>
  <c r="AO22" i="2162" s="1"/>
  <c r="BE22" i="2162"/>
  <c r="BE54" i="2162"/>
  <c r="I54" i="2162"/>
  <c r="Y54" i="2162" s="1"/>
  <c r="AO54" i="2162" s="1"/>
  <c r="I89" i="2162"/>
  <c r="Y89" i="2162" s="1"/>
  <c r="AO89" i="2162" s="1"/>
  <c r="BE89" i="2162"/>
  <c r="I121" i="2162"/>
  <c r="Y121" i="2162" s="1"/>
  <c r="AO121" i="2162" s="1"/>
  <c r="BE121" i="2162"/>
  <c r="I153" i="2162"/>
  <c r="Y153" i="2162" s="1"/>
  <c r="AO153" i="2162" s="1"/>
  <c r="BE153" i="2162"/>
  <c r="BE185" i="2162"/>
  <c r="I185" i="2162"/>
  <c r="Y185" i="2162" s="1"/>
  <c r="AO185" i="2162" s="1"/>
  <c r="I217" i="2162"/>
  <c r="Y217" i="2162" s="1"/>
  <c r="AO217" i="2162" s="1"/>
  <c r="BE217" i="2162"/>
  <c r="BE249" i="2162"/>
  <c r="I249" i="2162"/>
  <c r="Y249" i="2162" s="1"/>
  <c r="AO249" i="2162" s="1"/>
  <c r="BE281" i="2162"/>
  <c r="I281" i="2162"/>
  <c r="Y281" i="2162" s="1"/>
  <c r="AO281" i="2162" s="1"/>
  <c r="I318" i="2162"/>
  <c r="Y318" i="2162" s="1"/>
  <c r="AO318" i="2162" s="1"/>
  <c r="BE318" i="2162"/>
  <c r="I350" i="2162"/>
  <c r="Y350" i="2162" s="1"/>
  <c r="AO350" i="2162" s="1"/>
  <c r="BE350" i="2162"/>
  <c r="I382" i="2162"/>
  <c r="Y382" i="2162" s="1"/>
  <c r="AO382" i="2162" s="1"/>
  <c r="BE382" i="2162"/>
  <c r="BE392" i="2140"/>
  <c r="E2724" i="2156" s="1"/>
  <c r="BE392" i="2162"/>
  <c r="I392" i="2162"/>
  <c r="Y392" i="2162" s="1"/>
  <c r="AO392" i="2162" s="1"/>
  <c r="BE376" i="2140"/>
  <c r="E2708" i="2156" s="1"/>
  <c r="K2047" i="2156" s="1" a="1"/>
  <c r="K2047" i="2156" s="1"/>
  <c r="BE376" i="2162"/>
  <c r="I376" i="2162"/>
  <c r="Y376" i="2162" s="1"/>
  <c r="AO376" i="2162" s="1"/>
  <c r="I360" i="2140"/>
  <c r="Y360" i="2140" s="1"/>
  <c r="BE360" i="2162"/>
  <c r="I360" i="2162"/>
  <c r="Y360" i="2162" s="1"/>
  <c r="AO360" i="2162" s="1"/>
  <c r="I344" i="2140"/>
  <c r="Y344" i="2140" s="1"/>
  <c r="BE344" i="2162"/>
  <c r="I344" i="2162"/>
  <c r="Y344" i="2162" s="1"/>
  <c r="AO344" i="2162" s="1"/>
  <c r="BE328" i="2140"/>
  <c r="E2660" i="2156" s="1"/>
  <c r="K1735" i="2156" s="1" a="1"/>
  <c r="K1735" i="2156" s="1"/>
  <c r="I328" i="2162"/>
  <c r="Y328" i="2162" s="1"/>
  <c r="AO328" i="2162" s="1"/>
  <c r="BE328" i="2162"/>
  <c r="I312" i="2140"/>
  <c r="Y312" i="2140" s="1"/>
  <c r="BE312" i="2162"/>
  <c r="I312" i="2162"/>
  <c r="Y312" i="2162" s="1"/>
  <c r="AO312" i="2162" s="1"/>
  <c r="BE296" i="2140"/>
  <c r="E2628" i="2156" s="1"/>
  <c r="K2348" i="2156" s="1" a="1"/>
  <c r="K2348" i="2156" s="1"/>
  <c r="I296" i="2162"/>
  <c r="Y296" i="2162" s="1"/>
  <c r="AO296" i="2162" s="1"/>
  <c r="BE296" i="2162"/>
  <c r="BE270" i="2140"/>
  <c r="E2602" i="2156" s="1"/>
  <c r="I270" i="2162"/>
  <c r="Y270" i="2162" s="1"/>
  <c r="AO270" i="2162" s="1"/>
  <c r="BE270" i="2162"/>
  <c r="BE222" i="2140"/>
  <c r="E2554" i="2156" s="1"/>
  <c r="K271" i="2156" s="1" a="1"/>
  <c r="K271" i="2156" s="1"/>
  <c r="BE222" i="2162"/>
  <c r="I222" i="2162"/>
  <c r="Y222" i="2162" s="1"/>
  <c r="AO222" i="2162" s="1"/>
  <c r="BE190" i="2140"/>
  <c r="E2522" i="2156" s="1"/>
  <c r="I190" i="2162"/>
  <c r="Y190" i="2162" s="1"/>
  <c r="AO190" i="2162" s="1"/>
  <c r="BE190" i="2162"/>
  <c r="BE158" i="2140"/>
  <c r="E2490" i="2156" s="1"/>
  <c r="K1211" i="2156" s="1" a="1"/>
  <c r="K1211" i="2156" s="1"/>
  <c r="BE158" i="2162"/>
  <c r="I158" i="2162"/>
  <c r="Y158" i="2162" s="1"/>
  <c r="AO158" i="2162" s="1"/>
  <c r="BE142" i="2140"/>
  <c r="E2474" i="2156" s="1"/>
  <c r="K1113" i="2156" s="1" a="1"/>
  <c r="K1113" i="2156" s="1"/>
  <c r="BE142" i="2162"/>
  <c r="I142" i="2162"/>
  <c r="Y142" i="2162" s="1"/>
  <c r="AO142" i="2162" s="1"/>
  <c r="BE78" i="2140"/>
  <c r="E2410" i="2156" s="1"/>
  <c r="K797" i="2156" s="1" a="1"/>
  <c r="K797" i="2156" s="1"/>
  <c r="I78" i="2162"/>
  <c r="Y78" i="2162" s="1"/>
  <c r="AO78" i="2162" s="1"/>
  <c r="BE78" i="2162"/>
  <c r="BD19" i="2162"/>
  <c r="H19" i="2162"/>
  <c r="X19" i="2162" s="1"/>
  <c r="AN19" i="2162" s="1"/>
  <c r="BD51" i="2162"/>
  <c r="H51" i="2162"/>
  <c r="X51" i="2162" s="1"/>
  <c r="AN51" i="2162" s="1"/>
  <c r="H83" i="2162"/>
  <c r="X83" i="2162" s="1"/>
  <c r="AN83" i="2162" s="1"/>
  <c r="BD83" i="2162"/>
  <c r="BD115" i="2162"/>
  <c r="H115" i="2162"/>
  <c r="X115" i="2162" s="1"/>
  <c r="AN115" i="2162" s="1"/>
  <c r="H147" i="2162"/>
  <c r="X147" i="2162" s="1"/>
  <c r="AN147" i="2162" s="1"/>
  <c r="BD147" i="2162"/>
  <c r="BD179" i="2162"/>
  <c r="H179" i="2162"/>
  <c r="X179" i="2162" s="1"/>
  <c r="AN179" i="2162" s="1"/>
  <c r="BD211" i="2162"/>
  <c r="H211" i="2162"/>
  <c r="X211" i="2162" s="1"/>
  <c r="AN211" i="2162" s="1"/>
  <c r="BD243" i="2162"/>
  <c r="H243" i="2162"/>
  <c r="X243" i="2162" s="1"/>
  <c r="AN243" i="2162" s="1"/>
  <c r="BD275" i="2162"/>
  <c r="H275" i="2162"/>
  <c r="X275" i="2162" s="1"/>
  <c r="AN275" i="2162" s="1"/>
  <c r="H312" i="2162"/>
  <c r="X312" i="2162" s="1"/>
  <c r="AN312" i="2162" s="1"/>
  <c r="BD312" i="2162"/>
  <c r="H344" i="2162"/>
  <c r="X344" i="2162" s="1"/>
  <c r="AN344" i="2162" s="1"/>
  <c r="BD344" i="2162"/>
  <c r="H376" i="2162"/>
  <c r="X376" i="2162" s="1"/>
  <c r="AN376" i="2162" s="1"/>
  <c r="BD376" i="2162"/>
  <c r="BG386" i="2162"/>
  <c r="K386" i="2162"/>
  <c r="AA386" i="2162" s="1"/>
  <c r="AQ386" i="2162" s="1"/>
  <c r="BG370" i="2162"/>
  <c r="K370" i="2162"/>
  <c r="AA370" i="2162" s="1"/>
  <c r="AQ370" i="2162" s="1"/>
  <c r="K354" i="2162"/>
  <c r="AA354" i="2162" s="1"/>
  <c r="AQ354" i="2162" s="1"/>
  <c r="BG354" i="2162"/>
  <c r="K338" i="2162"/>
  <c r="AA338" i="2162" s="1"/>
  <c r="AQ338" i="2162" s="1"/>
  <c r="BG338" i="2162"/>
  <c r="K322" i="2162"/>
  <c r="AA322" i="2162" s="1"/>
  <c r="AQ322" i="2162" s="1"/>
  <c r="BG322" i="2162"/>
  <c r="BG306" i="2162"/>
  <c r="K306" i="2162"/>
  <c r="AA306" i="2162" s="1"/>
  <c r="AQ306" i="2162" s="1"/>
  <c r="K290" i="2162"/>
  <c r="AA290" i="2162" s="1"/>
  <c r="AQ290" i="2162" s="1"/>
  <c r="BG290" i="2162"/>
  <c r="K269" i="2162"/>
  <c r="AA269" i="2162" s="1"/>
  <c r="AQ269" i="2162" s="1"/>
  <c r="BG269" i="2162"/>
  <c r="K253" i="2162"/>
  <c r="AA253" i="2162" s="1"/>
  <c r="AQ253" i="2162" s="1"/>
  <c r="BG253" i="2162"/>
  <c r="K237" i="2162"/>
  <c r="AA237" i="2162" s="1"/>
  <c r="AQ237" i="2162" s="1"/>
  <c r="BG237" i="2162"/>
  <c r="BG221" i="2162"/>
  <c r="K221" i="2162"/>
  <c r="AA221" i="2162" s="1"/>
  <c r="AQ221" i="2162" s="1"/>
  <c r="K205" i="2162"/>
  <c r="AA205" i="2162" s="1"/>
  <c r="AQ205" i="2162" s="1"/>
  <c r="BG205" i="2162"/>
  <c r="K189" i="2162"/>
  <c r="AA189" i="2162" s="1"/>
  <c r="AQ189" i="2162" s="1"/>
  <c r="BG189" i="2162"/>
  <c r="K173" i="2162"/>
  <c r="AA173" i="2162" s="1"/>
  <c r="AQ173" i="2162" s="1"/>
  <c r="BG173" i="2162"/>
  <c r="BG157" i="2162"/>
  <c r="K157" i="2162"/>
  <c r="AA157" i="2162" s="1"/>
  <c r="AQ157" i="2162" s="1"/>
  <c r="BG141" i="2162"/>
  <c r="K141" i="2162"/>
  <c r="AA141" i="2162" s="1"/>
  <c r="AQ141" i="2162" s="1"/>
  <c r="K125" i="2162"/>
  <c r="AA125" i="2162" s="1"/>
  <c r="AQ125" i="2162" s="1"/>
  <c r="BG125" i="2162"/>
  <c r="BG109" i="2162"/>
  <c r="K109" i="2162"/>
  <c r="AA109" i="2162" s="1"/>
  <c r="AQ109" i="2162" s="1"/>
  <c r="BG93" i="2162"/>
  <c r="K93" i="2162"/>
  <c r="AA93" i="2162" s="1"/>
  <c r="AQ93" i="2162" s="1"/>
  <c r="BG77" i="2162"/>
  <c r="K77" i="2162"/>
  <c r="AA77" i="2162" s="1"/>
  <c r="AQ77" i="2162" s="1"/>
  <c r="BG61" i="2162"/>
  <c r="K61" i="2162"/>
  <c r="AA61" i="2162" s="1"/>
  <c r="AQ61" i="2162" s="1"/>
  <c r="K45" i="2162"/>
  <c r="AA45" i="2162" s="1"/>
  <c r="AQ45" i="2162" s="1"/>
  <c r="BG45" i="2162"/>
  <c r="K29" i="2162"/>
  <c r="AA29" i="2162" s="1"/>
  <c r="AQ29" i="2162" s="1"/>
  <c r="BG29" i="2162"/>
  <c r="BG13" i="2162"/>
  <c r="K13" i="2162"/>
  <c r="AA13" i="2162" s="1"/>
  <c r="AQ13" i="2162" s="1"/>
  <c r="K383" i="2162"/>
  <c r="AA383" i="2162" s="1"/>
  <c r="AQ383" i="2162" s="1"/>
  <c r="BG383" i="2162"/>
  <c r="BG367" i="2162"/>
  <c r="K367" i="2162"/>
  <c r="AA367" i="2162" s="1"/>
  <c r="AQ367" i="2162" s="1"/>
  <c r="K351" i="2162"/>
  <c r="AA351" i="2162" s="1"/>
  <c r="AQ351" i="2162" s="1"/>
  <c r="BG351" i="2162"/>
  <c r="K335" i="2162"/>
  <c r="AA335" i="2162" s="1"/>
  <c r="AQ335" i="2162" s="1"/>
  <c r="BG335" i="2162"/>
  <c r="BG319" i="2162"/>
  <c r="K319" i="2162"/>
  <c r="AA319" i="2162" s="1"/>
  <c r="AQ319" i="2162" s="1"/>
  <c r="BG303" i="2162"/>
  <c r="K303" i="2162"/>
  <c r="AA303" i="2162" s="1"/>
  <c r="AQ303" i="2162" s="1"/>
  <c r="BG282" i="2162"/>
  <c r="K282" i="2162"/>
  <c r="AA282" i="2162" s="1"/>
  <c r="AQ282" i="2162" s="1"/>
  <c r="K266" i="2162"/>
  <c r="AA266" i="2162" s="1"/>
  <c r="AQ266" i="2162" s="1"/>
  <c r="BG266" i="2162"/>
  <c r="BG250" i="2162"/>
  <c r="K250" i="2162"/>
  <c r="AA250" i="2162" s="1"/>
  <c r="AQ250" i="2162" s="1"/>
  <c r="BG234" i="2162"/>
  <c r="K234" i="2162"/>
  <c r="AA234" i="2162" s="1"/>
  <c r="AQ234" i="2162" s="1"/>
  <c r="K218" i="2162"/>
  <c r="AA218" i="2162" s="1"/>
  <c r="AQ218" i="2162" s="1"/>
  <c r="BG218" i="2162"/>
  <c r="BG202" i="2162"/>
  <c r="K202" i="2162"/>
  <c r="AA202" i="2162" s="1"/>
  <c r="AQ202" i="2162" s="1"/>
  <c r="K186" i="2162"/>
  <c r="AA186" i="2162" s="1"/>
  <c r="AQ186" i="2162" s="1"/>
  <c r="BG186" i="2162"/>
  <c r="K170" i="2162"/>
  <c r="AA170" i="2162" s="1"/>
  <c r="AQ170" i="2162" s="1"/>
  <c r="BG170" i="2162"/>
  <c r="K154" i="2162"/>
  <c r="AA154" i="2162" s="1"/>
  <c r="AQ154" i="2162" s="1"/>
  <c r="BG154" i="2162"/>
  <c r="K138" i="2162"/>
  <c r="AA138" i="2162" s="1"/>
  <c r="AQ138" i="2162" s="1"/>
  <c r="BG138" i="2162"/>
  <c r="K122" i="2162"/>
  <c r="AA122" i="2162" s="1"/>
  <c r="AQ122" i="2162" s="1"/>
  <c r="BG122" i="2162"/>
  <c r="K106" i="2162"/>
  <c r="AA106" i="2162" s="1"/>
  <c r="AQ106" i="2162" s="1"/>
  <c r="BG106" i="2162"/>
  <c r="K90" i="2162"/>
  <c r="AA90" i="2162" s="1"/>
  <c r="AQ90" i="2162" s="1"/>
  <c r="BG90" i="2162"/>
  <c r="BG74" i="2162"/>
  <c r="K74" i="2162"/>
  <c r="AA74" i="2162" s="1"/>
  <c r="AQ74" i="2162" s="1"/>
  <c r="K58" i="2162"/>
  <c r="AA58" i="2162" s="1"/>
  <c r="AQ58" i="2162" s="1"/>
  <c r="BG58" i="2162"/>
  <c r="BG42" i="2162"/>
  <c r="K42" i="2162"/>
  <c r="AA42" i="2162" s="1"/>
  <c r="AQ42" i="2162" s="1"/>
  <c r="BG26" i="2162"/>
  <c r="K26" i="2162"/>
  <c r="AA26" i="2162" s="1"/>
  <c r="AQ26" i="2162" s="1"/>
  <c r="K10" i="2162"/>
  <c r="AA10" i="2162" s="1"/>
  <c r="AQ10" i="2162" s="1"/>
  <c r="BG10" i="2162"/>
  <c r="K286" i="2162"/>
  <c r="AA286" i="2162" s="1"/>
  <c r="AQ286" i="2162" s="1"/>
  <c r="BG286" i="2162"/>
  <c r="AJ299" i="2140"/>
  <c r="D686" i="2156" s="1"/>
  <c r="J1595" i="2156" s="1"/>
  <c r="D1595" i="2157" s="1"/>
  <c r="M1595" i="2157" s="1"/>
  <c r="D694" i="2156"/>
  <c r="J1638" i="2156" s="1"/>
  <c r="D1638" i="2157" s="1"/>
  <c r="M1638" i="2157" s="1"/>
  <c r="AJ307" i="2140"/>
  <c r="AJ365" i="2140"/>
  <c r="D752" i="2156" s="1"/>
  <c r="J1967" i="2156" s="1"/>
  <c r="D1967" i="2157" s="1"/>
  <c r="M1967" i="2157" s="1"/>
  <c r="D753" i="2156"/>
  <c r="J1975" i="2156" s="1"/>
  <c r="D1975" i="2157" s="1"/>
  <c r="M1975" i="2157" s="1"/>
  <c r="AJ366" i="2140"/>
  <c r="AJ383" i="2140"/>
  <c r="D770" i="2156" s="1"/>
  <c r="J2493" i="2156" s="1"/>
  <c r="D2493" i="2157" s="1"/>
  <c r="M2493" i="2157" s="1"/>
  <c r="D714" i="2156"/>
  <c r="J1712" i="2156" s="1"/>
  <c r="D1712" i="2157" s="1"/>
  <c r="M1712" i="2157" s="1"/>
  <c r="AJ327" i="2140"/>
  <c r="AJ359" i="2140"/>
  <c r="D746" i="2156" s="1"/>
  <c r="J2461" i="2156" s="1"/>
  <c r="D2461" i="2157" s="1"/>
  <c r="M2461" i="2157" s="1"/>
  <c r="D763" i="2156"/>
  <c r="J2048" i="2156" s="1"/>
  <c r="D2048" i="2157" s="1"/>
  <c r="M2048" i="2157" s="1"/>
  <c r="AJ376" i="2140"/>
  <c r="AY390" i="2162"/>
  <c r="AJ347" i="2140"/>
  <c r="D734" i="2156" s="1"/>
  <c r="J2437" i="2156" s="1"/>
  <c r="D2437" i="2157" s="1"/>
  <c r="M2437" i="2157" s="1"/>
  <c r="AJ369" i="2140"/>
  <c r="D756" i="2156" s="1"/>
  <c r="J1999" i="2156" s="1"/>
  <c r="D1999" i="2157" s="1"/>
  <c r="M1999" i="2157" s="1"/>
  <c r="AJ380" i="2140"/>
  <c r="D767" i="2156" s="1"/>
  <c r="J2079" i="2156" s="1"/>
  <c r="D2079" i="2157" s="1"/>
  <c r="M2079" i="2157" s="1"/>
  <c r="BD34" i="2162"/>
  <c r="BD66" i="2162"/>
  <c r="H98" i="2162"/>
  <c r="X98" i="2162" s="1"/>
  <c r="AN98" i="2162" s="1"/>
  <c r="BD130" i="2162"/>
  <c r="BD162" i="2162"/>
  <c r="H194" i="2162"/>
  <c r="X194" i="2162" s="1"/>
  <c r="AN194" i="2162" s="1"/>
  <c r="H226" i="2162"/>
  <c r="X226" i="2162" s="1"/>
  <c r="AN226" i="2162" s="1"/>
  <c r="BD258" i="2162"/>
  <c r="I11" i="2162"/>
  <c r="Y11" i="2162" s="1"/>
  <c r="AO11" i="2162" s="1"/>
  <c r="I21" i="2162"/>
  <c r="Y21" i="2162" s="1"/>
  <c r="AO21" i="2162" s="1"/>
  <c r="BE32" i="2162"/>
  <c r="BE43" i="2162"/>
  <c r="I53" i="2162"/>
  <c r="Y53" i="2162" s="1"/>
  <c r="AO53" i="2162" s="1"/>
  <c r="I74" i="2162"/>
  <c r="Y74" i="2162" s="1"/>
  <c r="AO74" i="2162" s="1"/>
  <c r="I84" i="2162"/>
  <c r="Y84" i="2162" s="1"/>
  <c r="AO84" i="2162" s="1"/>
  <c r="BE95" i="2162"/>
  <c r="I106" i="2162"/>
  <c r="Y106" i="2162" s="1"/>
  <c r="AO106" i="2162" s="1"/>
  <c r="I116" i="2162"/>
  <c r="Y116" i="2162" s="1"/>
  <c r="AO116" i="2162" s="1"/>
  <c r="I127" i="2162"/>
  <c r="Y127" i="2162" s="1"/>
  <c r="AO127" i="2162" s="1"/>
  <c r="BE138" i="2162"/>
  <c r="BE148" i="2162"/>
  <c r="I159" i="2162"/>
  <c r="Y159" i="2162" s="1"/>
  <c r="AO159" i="2162" s="1"/>
  <c r="BE170" i="2162"/>
  <c r="BE180" i="2162"/>
  <c r="I191" i="2162"/>
  <c r="Y191" i="2162" s="1"/>
  <c r="AO191" i="2162" s="1"/>
  <c r="I202" i="2162"/>
  <c r="Y202" i="2162" s="1"/>
  <c r="AO202" i="2162" s="1"/>
  <c r="BE212" i="2162"/>
  <c r="I223" i="2162"/>
  <c r="Y223" i="2162" s="1"/>
  <c r="AO223" i="2162" s="1"/>
  <c r="I234" i="2162"/>
  <c r="Y234" i="2162" s="1"/>
  <c r="AO234" i="2162" s="1"/>
  <c r="I244" i="2162"/>
  <c r="Y244" i="2162" s="1"/>
  <c r="AO244" i="2162" s="1"/>
  <c r="I255" i="2162"/>
  <c r="Y255" i="2162" s="1"/>
  <c r="AO255" i="2162" s="1"/>
  <c r="BE266" i="2162"/>
  <c r="I276" i="2162"/>
  <c r="Y276" i="2162" s="1"/>
  <c r="AO276" i="2162" s="1"/>
  <c r="BF10" i="2162"/>
  <c r="BF18" i="2162"/>
  <c r="BF26" i="2162"/>
  <c r="J34" i="2162"/>
  <c r="Z34" i="2162" s="1"/>
  <c r="AP34" i="2162" s="1"/>
  <c r="J42" i="2162"/>
  <c r="Z42" i="2162" s="1"/>
  <c r="AP42" i="2162" s="1"/>
  <c r="BF50" i="2162"/>
  <c r="BF58" i="2162"/>
  <c r="BF66" i="2162"/>
  <c r="BF74" i="2162"/>
  <c r="BF82" i="2162"/>
  <c r="BF90" i="2162"/>
  <c r="BF98" i="2162"/>
  <c r="BF106" i="2162"/>
  <c r="BF114" i="2162"/>
  <c r="BF122" i="2162"/>
  <c r="J130" i="2162"/>
  <c r="Z130" i="2162" s="1"/>
  <c r="AP130" i="2162" s="1"/>
  <c r="J138" i="2162"/>
  <c r="Z138" i="2162" s="1"/>
  <c r="AP138" i="2162" s="1"/>
  <c r="J146" i="2162"/>
  <c r="Z146" i="2162" s="1"/>
  <c r="AP146" i="2162" s="1"/>
  <c r="J154" i="2162"/>
  <c r="Z154" i="2162" s="1"/>
  <c r="AP154" i="2162" s="1"/>
  <c r="J162" i="2162"/>
  <c r="Z162" i="2162" s="1"/>
  <c r="AP162" i="2162" s="1"/>
  <c r="J170" i="2162"/>
  <c r="Z170" i="2162" s="1"/>
  <c r="AP170" i="2162" s="1"/>
  <c r="BF178" i="2162"/>
  <c r="BF186" i="2162"/>
  <c r="BF194" i="2162"/>
  <c r="BF202" i="2162"/>
  <c r="BF210" i="2162"/>
  <c r="BF218" i="2162"/>
  <c r="BF226" i="2162"/>
  <c r="J234" i="2162"/>
  <c r="Z234" i="2162" s="1"/>
  <c r="AP234" i="2162" s="1"/>
  <c r="J242" i="2162"/>
  <c r="Z242" i="2162" s="1"/>
  <c r="AP242" i="2162" s="1"/>
  <c r="J250" i="2162"/>
  <c r="Z250" i="2162" s="1"/>
  <c r="AP250" i="2162" s="1"/>
  <c r="J258" i="2162"/>
  <c r="Z258" i="2162" s="1"/>
  <c r="AP258" i="2162" s="1"/>
  <c r="BF266" i="2162"/>
  <c r="BF274" i="2162"/>
  <c r="J282" i="2162"/>
  <c r="Z282" i="2162" s="1"/>
  <c r="AP282" i="2162" s="1"/>
  <c r="J298" i="2162"/>
  <c r="Z298" i="2162" s="1"/>
  <c r="AP298" i="2162" s="1"/>
  <c r="J314" i="2162"/>
  <c r="Z314" i="2162" s="1"/>
  <c r="AP314" i="2162" s="1"/>
  <c r="BF330" i="2162"/>
  <c r="J346" i="2162"/>
  <c r="Z346" i="2162" s="1"/>
  <c r="AP346" i="2162" s="1"/>
  <c r="J362" i="2162"/>
  <c r="Z362" i="2162" s="1"/>
  <c r="AP362" i="2162" s="1"/>
  <c r="BF378" i="2162"/>
  <c r="BG7" i="2162"/>
  <c r="BG23" i="2162"/>
  <c r="K39" i="2162"/>
  <c r="AA39" i="2162" s="1"/>
  <c r="AQ39" i="2162" s="1"/>
  <c r="BG55" i="2162"/>
  <c r="K71" i="2162"/>
  <c r="AA71" i="2162" s="1"/>
  <c r="AQ71" i="2162" s="1"/>
  <c r="BG87" i="2162"/>
  <c r="BG103" i="2162"/>
  <c r="BG119" i="2162"/>
  <c r="BG135" i="2162"/>
  <c r="BG151" i="2162"/>
  <c r="BG167" i="2162"/>
  <c r="K183" i="2162"/>
  <c r="AA183" i="2162" s="1"/>
  <c r="AQ183" i="2162" s="1"/>
  <c r="BG199" i="2162"/>
  <c r="BG215" i="2162"/>
  <c r="K231" i="2162"/>
  <c r="AA231" i="2162" s="1"/>
  <c r="AQ231" i="2162" s="1"/>
  <c r="BG247" i="2162"/>
  <c r="BG263" i="2162"/>
  <c r="K279" i="2162"/>
  <c r="AA279" i="2162" s="1"/>
  <c r="AQ279" i="2162" s="1"/>
  <c r="AJ336" i="2140"/>
  <c r="D723" i="2156" s="1"/>
  <c r="J1783" i="2156" s="1"/>
  <c r="D1783" i="2157" s="1"/>
  <c r="M1783" i="2157" s="1"/>
  <c r="H22" i="2162"/>
  <c r="X22" i="2162" s="1"/>
  <c r="AN22" i="2162" s="1"/>
  <c r="BD54" i="2162"/>
  <c r="H86" i="2162"/>
  <c r="X86" i="2162" s="1"/>
  <c r="AN86" i="2162" s="1"/>
  <c r="H118" i="2162"/>
  <c r="X118" i="2162" s="1"/>
  <c r="AN118" i="2162" s="1"/>
  <c r="H150" i="2162"/>
  <c r="X150" i="2162" s="1"/>
  <c r="AN150" i="2162" s="1"/>
  <c r="H182" i="2162"/>
  <c r="X182" i="2162" s="1"/>
  <c r="AN182" i="2162" s="1"/>
  <c r="BD214" i="2162"/>
  <c r="H246" i="2162"/>
  <c r="X246" i="2162" s="1"/>
  <c r="AN246" i="2162" s="1"/>
  <c r="BD278" i="2162"/>
  <c r="I12" i="2162"/>
  <c r="Y12" i="2162" s="1"/>
  <c r="AO12" i="2162" s="1"/>
  <c r="I23" i="2162"/>
  <c r="Y23" i="2162" s="1"/>
  <c r="AO23" i="2162" s="1"/>
  <c r="BE33" i="2162"/>
  <c r="BE44" i="2162"/>
  <c r="I55" i="2162"/>
  <c r="Y55" i="2162" s="1"/>
  <c r="AO55" i="2162" s="1"/>
  <c r="I75" i="2162"/>
  <c r="Y75" i="2162" s="1"/>
  <c r="AO75" i="2162" s="1"/>
  <c r="BE86" i="2162"/>
  <c r="BE96" i="2162"/>
  <c r="I107" i="2162"/>
  <c r="Y107" i="2162" s="1"/>
  <c r="AO107" i="2162" s="1"/>
  <c r="I118" i="2162"/>
  <c r="Y118" i="2162" s="1"/>
  <c r="AO118" i="2162" s="1"/>
  <c r="I128" i="2162"/>
  <c r="Y128" i="2162" s="1"/>
  <c r="AO128" i="2162" s="1"/>
  <c r="BE139" i="2162"/>
  <c r="I150" i="2162"/>
  <c r="Y150" i="2162" s="1"/>
  <c r="AO150" i="2162" s="1"/>
  <c r="I160" i="2162"/>
  <c r="Y160" i="2162" s="1"/>
  <c r="AO160" i="2162" s="1"/>
  <c r="I171" i="2162"/>
  <c r="Y171" i="2162" s="1"/>
  <c r="AO171" i="2162" s="1"/>
  <c r="I182" i="2162"/>
  <c r="Y182" i="2162" s="1"/>
  <c r="AO182" i="2162" s="1"/>
  <c r="I192" i="2162"/>
  <c r="Y192" i="2162" s="1"/>
  <c r="AO192" i="2162" s="1"/>
  <c r="BE203" i="2162"/>
  <c r="I214" i="2162"/>
  <c r="Y214" i="2162" s="1"/>
  <c r="AO214" i="2162" s="1"/>
  <c r="I224" i="2162"/>
  <c r="Y224" i="2162" s="1"/>
  <c r="AO224" i="2162" s="1"/>
  <c r="BE235" i="2162"/>
  <c r="I246" i="2162"/>
  <c r="Y246" i="2162" s="1"/>
  <c r="AO246" i="2162" s="1"/>
  <c r="BE256" i="2162"/>
  <c r="BE267" i="2162"/>
  <c r="BE278" i="2162"/>
  <c r="J7" i="2162"/>
  <c r="Z7" i="2162" s="1"/>
  <c r="AP7" i="2162" s="1"/>
  <c r="BF15" i="2162"/>
  <c r="J23" i="2162"/>
  <c r="Z23" i="2162" s="1"/>
  <c r="AP23" i="2162" s="1"/>
  <c r="J31" i="2162"/>
  <c r="Z31" i="2162" s="1"/>
  <c r="AP31" i="2162" s="1"/>
  <c r="J39" i="2162"/>
  <c r="Z39" i="2162" s="1"/>
  <c r="AP39" i="2162" s="1"/>
  <c r="BF47" i="2162"/>
  <c r="BF55" i="2162"/>
  <c r="BF63" i="2162"/>
  <c r="J71" i="2162"/>
  <c r="Z71" i="2162" s="1"/>
  <c r="AP71" i="2162" s="1"/>
  <c r="J79" i="2162"/>
  <c r="Z79" i="2162" s="1"/>
  <c r="AP79" i="2162" s="1"/>
  <c r="BF87" i="2162"/>
  <c r="BF95" i="2162"/>
  <c r="BF103" i="2162"/>
  <c r="BF111" i="2162"/>
  <c r="BF119" i="2162"/>
  <c r="J127" i="2162"/>
  <c r="Z127" i="2162" s="1"/>
  <c r="AP127" i="2162" s="1"/>
  <c r="J135" i="2162"/>
  <c r="Z135" i="2162" s="1"/>
  <c r="AP135" i="2162" s="1"/>
  <c r="J143" i="2162"/>
  <c r="Z143" i="2162" s="1"/>
  <c r="AP143" i="2162" s="1"/>
  <c r="J151" i="2162"/>
  <c r="Z151" i="2162" s="1"/>
  <c r="AP151" i="2162" s="1"/>
  <c r="J159" i="2162"/>
  <c r="Z159" i="2162" s="1"/>
  <c r="AP159" i="2162" s="1"/>
  <c r="J167" i="2162"/>
  <c r="Z167" i="2162" s="1"/>
  <c r="AP167" i="2162" s="1"/>
  <c r="J175" i="2162"/>
  <c r="Z175" i="2162" s="1"/>
  <c r="AP175" i="2162" s="1"/>
  <c r="J183" i="2162"/>
  <c r="Z183" i="2162" s="1"/>
  <c r="AP183" i="2162" s="1"/>
  <c r="BF191" i="2162"/>
  <c r="BF199" i="2162"/>
  <c r="BF207" i="2162"/>
  <c r="BF215" i="2162"/>
  <c r="BF223" i="2162"/>
  <c r="BF231" i="2162"/>
  <c r="BF239" i="2162"/>
  <c r="BF247" i="2162"/>
  <c r="BF255" i="2162"/>
  <c r="BF263" i="2162"/>
  <c r="BF271" i="2162"/>
  <c r="BF279" i="2162"/>
  <c r="J289" i="2162"/>
  <c r="Z289" i="2162" s="1"/>
  <c r="AP289" i="2162" s="1"/>
  <c r="BF305" i="2162"/>
  <c r="BF321" i="2162"/>
  <c r="J337" i="2162"/>
  <c r="Z337" i="2162" s="1"/>
  <c r="AP337" i="2162" s="1"/>
  <c r="BF353" i="2162"/>
  <c r="J369" i="2162"/>
  <c r="Z369" i="2162" s="1"/>
  <c r="AP369" i="2162" s="1"/>
  <c r="J385" i="2162"/>
  <c r="Z385" i="2162" s="1"/>
  <c r="AP385" i="2162" s="1"/>
  <c r="BG8" i="2162"/>
  <c r="K24" i="2162"/>
  <c r="AA24" i="2162" s="1"/>
  <c r="AQ24" i="2162" s="1"/>
  <c r="K40" i="2162"/>
  <c r="AA40" i="2162" s="1"/>
  <c r="AQ40" i="2162" s="1"/>
  <c r="K56" i="2162"/>
  <c r="AA56" i="2162" s="1"/>
  <c r="AQ56" i="2162" s="1"/>
  <c r="K72" i="2162"/>
  <c r="AA72" i="2162" s="1"/>
  <c r="AQ72" i="2162" s="1"/>
  <c r="BG88" i="2162"/>
  <c r="K104" i="2162"/>
  <c r="AA104" i="2162" s="1"/>
  <c r="AQ104" i="2162" s="1"/>
  <c r="K120" i="2162"/>
  <c r="AA120" i="2162" s="1"/>
  <c r="AQ120" i="2162" s="1"/>
  <c r="BG136" i="2162"/>
  <c r="BG152" i="2162"/>
  <c r="K168" i="2162"/>
  <c r="AA168" i="2162" s="1"/>
  <c r="AQ168" i="2162" s="1"/>
  <c r="K184" i="2162"/>
  <c r="AA184" i="2162" s="1"/>
  <c r="AQ184" i="2162" s="1"/>
  <c r="BG200" i="2162"/>
  <c r="BG216" i="2162"/>
  <c r="K232" i="2162"/>
  <c r="AA232" i="2162" s="1"/>
  <c r="AQ232" i="2162" s="1"/>
  <c r="K248" i="2162"/>
  <c r="AA248" i="2162" s="1"/>
  <c r="AQ248" i="2162" s="1"/>
  <c r="BG264" i="2162"/>
  <c r="K280" i="2162"/>
  <c r="AA280" i="2162" s="1"/>
  <c r="AQ280" i="2162" s="1"/>
  <c r="AJ26" i="2140"/>
  <c r="D413" i="2156" s="1"/>
  <c r="J52" i="2156" s="1"/>
  <c r="D52" i="2157" s="1"/>
  <c r="M52" i="2157" s="1"/>
  <c r="D741" i="2156"/>
  <c r="J1914" i="2156" s="1"/>
  <c r="D1914" i="2157" s="1"/>
  <c r="M1914" i="2157" s="1"/>
  <c r="AJ354" i="2140"/>
  <c r="AJ362" i="2140"/>
  <c r="D749" i="2156" s="1"/>
  <c r="J1951" i="2156" s="1"/>
  <c r="D1951" i="2157" s="1"/>
  <c r="M1951" i="2157" s="1"/>
  <c r="D768" i="2156"/>
  <c r="J2087" i="2156" s="1"/>
  <c r="D2087" i="2157" s="1"/>
  <c r="M2087" i="2157" s="1"/>
  <c r="AJ381" i="2140"/>
  <c r="BD10" i="2162"/>
  <c r="H42" i="2162"/>
  <c r="X42" i="2162" s="1"/>
  <c r="AN42" i="2162" s="1"/>
  <c r="BD74" i="2162"/>
  <c r="H106" i="2162"/>
  <c r="X106" i="2162" s="1"/>
  <c r="AN106" i="2162" s="1"/>
  <c r="H138" i="2162"/>
  <c r="X138" i="2162" s="1"/>
  <c r="AN138" i="2162" s="1"/>
  <c r="H170" i="2162"/>
  <c r="X170" i="2162" s="1"/>
  <c r="AN170" i="2162" s="1"/>
  <c r="BD202" i="2162"/>
  <c r="BD234" i="2162"/>
  <c r="BD266" i="2162"/>
  <c r="I8" i="2162"/>
  <c r="Y8" i="2162" s="1"/>
  <c r="AO8" i="2162" s="1"/>
  <c r="I19" i="2162"/>
  <c r="Y19" i="2162" s="1"/>
  <c r="AO19" i="2162" s="1"/>
  <c r="BE29" i="2162"/>
  <c r="BE40" i="2162"/>
  <c r="I51" i="2162"/>
  <c r="Y51" i="2162" s="1"/>
  <c r="AO51" i="2162" s="1"/>
  <c r="I61" i="2162"/>
  <c r="Y61" i="2162" s="1"/>
  <c r="AO61" i="2162" s="1"/>
  <c r="I71" i="2162"/>
  <c r="Y71" i="2162" s="1"/>
  <c r="AO71" i="2162" s="1"/>
  <c r="BE82" i="2162"/>
  <c r="BE92" i="2162"/>
  <c r="I103" i="2162"/>
  <c r="Y103" i="2162" s="1"/>
  <c r="AO103" i="2162" s="1"/>
  <c r="I114" i="2162"/>
  <c r="Y114" i="2162" s="1"/>
  <c r="AO114" i="2162" s="1"/>
  <c r="BE124" i="2162"/>
  <c r="BE135" i="2162"/>
  <c r="I146" i="2162"/>
  <c r="Y146" i="2162" s="1"/>
  <c r="AO146" i="2162" s="1"/>
  <c r="I156" i="2162"/>
  <c r="Y156" i="2162" s="1"/>
  <c r="AO156" i="2162" s="1"/>
  <c r="BE167" i="2162"/>
  <c r="BE178" i="2162"/>
  <c r="I188" i="2162"/>
  <c r="Y188" i="2162" s="1"/>
  <c r="AO188" i="2162" s="1"/>
  <c r="BE199" i="2162"/>
  <c r="I210" i="2162"/>
  <c r="Y210" i="2162" s="1"/>
  <c r="AO210" i="2162" s="1"/>
  <c r="I220" i="2162"/>
  <c r="Y220" i="2162" s="1"/>
  <c r="AO220" i="2162" s="1"/>
  <c r="I231" i="2162"/>
  <c r="Y231" i="2162" s="1"/>
  <c r="AO231" i="2162" s="1"/>
  <c r="I242" i="2162"/>
  <c r="Y242" i="2162" s="1"/>
  <c r="AO242" i="2162" s="1"/>
  <c r="BE252" i="2162"/>
  <c r="BE263" i="2162"/>
  <c r="BE274" i="2162"/>
  <c r="I284" i="2162"/>
  <c r="Y284" i="2162" s="1"/>
  <c r="AO284" i="2162" s="1"/>
  <c r="BE295" i="2162"/>
  <c r="BE303" i="2162"/>
  <c r="BE311" i="2162"/>
  <c r="BE319" i="2162"/>
  <c r="I327" i="2162"/>
  <c r="Y327" i="2162" s="1"/>
  <c r="AO327" i="2162" s="1"/>
  <c r="I335" i="2162"/>
  <c r="Y335" i="2162" s="1"/>
  <c r="AO335" i="2162" s="1"/>
  <c r="I343" i="2162"/>
  <c r="Y343" i="2162" s="1"/>
  <c r="AO343" i="2162" s="1"/>
  <c r="I351" i="2162"/>
  <c r="Y351" i="2162" s="1"/>
  <c r="AO351" i="2162" s="1"/>
  <c r="BE359" i="2162"/>
  <c r="I367" i="2162"/>
  <c r="Y367" i="2162" s="1"/>
  <c r="AO367" i="2162" s="1"/>
  <c r="I375" i="2162"/>
  <c r="Y375" i="2162" s="1"/>
  <c r="AO375" i="2162" s="1"/>
  <c r="I383" i="2162"/>
  <c r="Y383" i="2162" s="1"/>
  <c r="AO383" i="2162" s="1"/>
  <c r="I391" i="2162"/>
  <c r="Y391" i="2162" s="1"/>
  <c r="AO391" i="2162" s="1"/>
  <c r="J8" i="2162"/>
  <c r="Z8" i="2162" s="1"/>
  <c r="AP8" i="2162" s="1"/>
  <c r="J16" i="2162"/>
  <c r="Z16" i="2162" s="1"/>
  <c r="AP16" i="2162" s="1"/>
  <c r="J24" i="2162"/>
  <c r="Z24" i="2162" s="1"/>
  <c r="AP24" i="2162" s="1"/>
  <c r="BF32" i="2162"/>
  <c r="BF40" i="2162"/>
  <c r="J48" i="2162"/>
  <c r="Z48" i="2162" s="1"/>
  <c r="AP48" i="2162" s="1"/>
  <c r="BF56" i="2162"/>
  <c r="J64" i="2162"/>
  <c r="Z64" i="2162" s="1"/>
  <c r="AP64" i="2162" s="1"/>
  <c r="BF72" i="2162"/>
  <c r="BF80" i="2162"/>
  <c r="J88" i="2162"/>
  <c r="Z88" i="2162" s="1"/>
  <c r="AP88" i="2162" s="1"/>
  <c r="BF96" i="2162"/>
  <c r="J104" i="2162"/>
  <c r="Z104" i="2162" s="1"/>
  <c r="AP104" i="2162" s="1"/>
  <c r="BF112" i="2162"/>
  <c r="J120" i="2162"/>
  <c r="Z120" i="2162" s="1"/>
  <c r="AP120" i="2162" s="1"/>
  <c r="BF128" i="2162"/>
  <c r="BF136" i="2162"/>
  <c r="BF144" i="2162"/>
  <c r="BF152" i="2162"/>
  <c r="BF160" i="2162"/>
  <c r="BF168" i="2162"/>
  <c r="BF176" i="2162"/>
  <c r="BF184" i="2162"/>
  <c r="BF192" i="2162"/>
  <c r="BF200" i="2162"/>
  <c r="BF208" i="2162"/>
  <c r="J216" i="2162"/>
  <c r="Z216" i="2162" s="1"/>
  <c r="AP216" i="2162" s="1"/>
  <c r="J224" i="2162"/>
  <c r="Z224" i="2162" s="1"/>
  <c r="AP224" i="2162" s="1"/>
  <c r="J232" i="2162"/>
  <c r="Z232" i="2162" s="1"/>
  <c r="AP232" i="2162" s="1"/>
  <c r="J240" i="2162"/>
  <c r="Z240" i="2162" s="1"/>
  <c r="AP240" i="2162" s="1"/>
  <c r="J248" i="2162"/>
  <c r="Z248" i="2162" s="1"/>
  <c r="AP248" i="2162" s="1"/>
  <c r="J256" i="2162"/>
  <c r="Z256" i="2162" s="1"/>
  <c r="AP256" i="2162" s="1"/>
  <c r="J264" i="2162"/>
  <c r="Z264" i="2162" s="1"/>
  <c r="AP264" i="2162" s="1"/>
  <c r="J272" i="2162"/>
  <c r="Z272" i="2162" s="1"/>
  <c r="AP272" i="2162" s="1"/>
  <c r="BF280" i="2162"/>
  <c r="BF290" i="2162"/>
  <c r="J296" i="2162"/>
  <c r="Z296" i="2162" s="1"/>
  <c r="AP296" i="2162" s="1"/>
  <c r="BF306" i="2162"/>
  <c r="J312" i="2162"/>
  <c r="Z312" i="2162" s="1"/>
  <c r="AP312" i="2162" s="1"/>
  <c r="BF322" i="2162"/>
  <c r="BF328" i="2162"/>
  <c r="J338" i="2162"/>
  <c r="Z338" i="2162" s="1"/>
  <c r="AP338" i="2162" s="1"/>
  <c r="J344" i="2162"/>
  <c r="Z344" i="2162" s="1"/>
  <c r="AP344" i="2162" s="1"/>
  <c r="BF354" i="2162"/>
  <c r="BF360" i="2162"/>
  <c r="BF370" i="2162"/>
  <c r="J376" i="2162"/>
  <c r="Z376" i="2162" s="1"/>
  <c r="AP376" i="2162" s="1"/>
  <c r="J386" i="2162"/>
  <c r="Z386" i="2162" s="1"/>
  <c r="AP386" i="2162" s="1"/>
  <c r="BF392" i="2162"/>
  <c r="BG19" i="2162"/>
  <c r="BG35" i="2162"/>
  <c r="K51" i="2162"/>
  <c r="AA51" i="2162" s="1"/>
  <c r="AQ51" i="2162" s="1"/>
  <c r="BG67" i="2162"/>
  <c r="K83" i="2162"/>
  <c r="AA83" i="2162" s="1"/>
  <c r="AQ83" i="2162" s="1"/>
  <c r="BG99" i="2162"/>
  <c r="BG115" i="2162"/>
  <c r="K131" i="2162"/>
  <c r="AA131" i="2162" s="1"/>
  <c r="AQ131" i="2162" s="1"/>
  <c r="K147" i="2162"/>
  <c r="AA147" i="2162" s="1"/>
  <c r="AQ147" i="2162" s="1"/>
  <c r="K163" i="2162"/>
  <c r="AA163" i="2162" s="1"/>
  <c r="AQ163" i="2162" s="1"/>
  <c r="BG179" i="2162"/>
  <c r="K195" i="2162"/>
  <c r="AA195" i="2162" s="1"/>
  <c r="AQ195" i="2162" s="1"/>
  <c r="K211" i="2162"/>
  <c r="AA211" i="2162" s="1"/>
  <c r="AQ211" i="2162" s="1"/>
  <c r="K227" i="2162"/>
  <c r="AA227" i="2162" s="1"/>
  <c r="AQ227" i="2162" s="1"/>
  <c r="K243" i="2162"/>
  <c r="AA243" i="2162" s="1"/>
  <c r="AQ243" i="2162" s="1"/>
  <c r="K259" i="2162"/>
  <c r="AA259" i="2162" s="1"/>
  <c r="AQ259" i="2162" s="1"/>
  <c r="BG275" i="2162"/>
  <c r="AY316" i="2162"/>
  <c r="AY362" i="2162"/>
  <c r="AZ310" i="2162"/>
  <c r="D310" i="2162"/>
  <c r="T310" i="2162" s="1"/>
  <c r="AJ310" i="2162" s="1"/>
  <c r="D342" i="2162"/>
  <c r="T342" i="2162" s="1"/>
  <c r="AJ342" i="2162" s="1"/>
  <c r="AZ342" i="2162"/>
  <c r="BD270" i="2140"/>
  <c r="E2213" i="2156" s="1"/>
  <c r="BD270" i="2162"/>
  <c r="H270" i="2162"/>
  <c r="X270" i="2162" s="1"/>
  <c r="AN270" i="2162" s="1"/>
  <c r="BD238" i="2140"/>
  <c r="E2181" i="2156" s="1"/>
  <c r="K379" i="2156" s="1" a="1"/>
  <c r="K379" i="2156" s="1"/>
  <c r="BD238" i="2162"/>
  <c r="H238" i="2162"/>
  <c r="X238" i="2162" s="1"/>
  <c r="AN238" i="2162" s="1"/>
  <c r="BD206" i="2140"/>
  <c r="E2149" i="2156" s="1"/>
  <c r="K183" i="2156" s="1" a="1"/>
  <c r="K183" i="2156" s="1"/>
  <c r="H206" i="2162"/>
  <c r="X206" i="2162" s="1"/>
  <c r="AN206" i="2162" s="1"/>
  <c r="BD206" i="2162"/>
  <c r="AZ298" i="2162"/>
  <c r="D298" i="2162"/>
  <c r="T298" i="2162" s="1"/>
  <c r="AJ298" i="2162" s="1"/>
  <c r="D330" i="2162"/>
  <c r="T330" i="2162" s="1"/>
  <c r="AJ330" i="2162" s="1"/>
  <c r="AZ330" i="2162"/>
  <c r="AY370" i="2140"/>
  <c r="E368" i="2156" s="1"/>
  <c r="K2006" i="2156" s="1" a="1"/>
  <c r="K2006" i="2156" s="1"/>
  <c r="AY370" i="2162"/>
  <c r="AY354" i="2140"/>
  <c r="E352" i="2156" s="1"/>
  <c r="K1910" i="2156" s="1" a="1"/>
  <c r="K1910" i="2156" s="1"/>
  <c r="C354" i="2162"/>
  <c r="S354" i="2162" s="1"/>
  <c r="AI354" i="2162" s="1"/>
  <c r="C340" i="2140"/>
  <c r="S340" i="2140" s="1"/>
  <c r="AY340" i="2162"/>
  <c r="C324" i="2140"/>
  <c r="S324" i="2140" s="1"/>
  <c r="C324" i="2162"/>
  <c r="S324" i="2162" s="1"/>
  <c r="AI324" i="2162" s="1"/>
  <c r="C308" i="2140"/>
  <c r="S308" i="2140" s="1"/>
  <c r="C308" i="2162"/>
  <c r="S308" i="2162" s="1"/>
  <c r="AI308" i="2162" s="1"/>
  <c r="C292" i="2140"/>
  <c r="S292" i="2140" s="1"/>
  <c r="AY292" i="2162"/>
  <c r="BA391" i="2162"/>
  <c r="E391" i="2162"/>
  <c r="U391" i="2162" s="1"/>
  <c r="AK391" i="2162" s="1"/>
  <c r="E282" i="2162"/>
  <c r="U282" i="2162" s="1"/>
  <c r="AK282" i="2162" s="1"/>
  <c r="BA282" i="2162"/>
  <c r="AZ294" i="2162"/>
  <c r="D294" i="2162"/>
  <c r="T294" i="2162" s="1"/>
  <c r="AJ294" i="2162" s="1"/>
  <c r="D326" i="2162"/>
  <c r="T326" i="2162" s="1"/>
  <c r="AJ326" i="2162" s="1"/>
  <c r="AZ326" i="2162"/>
  <c r="AZ325" i="2162"/>
  <c r="D325" i="2162"/>
  <c r="T325" i="2162" s="1"/>
  <c r="AJ325" i="2162" s="1"/>
  <c r="D293" i="2162"/>
  <c r="T293" i="2162" s="1"/>
  <c r="AJ293" i="2162" s="1"/>
  <c r="AZ293" i="2162"/>
  <c r="C392" i="2162"/>
  <c r="S392" i="2162" s="1"/>
  <c r="AI392" i="2162" s="1"/>
  <c r="AY392" i="2162"/>
  <c r="D338" i="2162"/>
  <c r="T338" i="2162" s="1"/>
  <c r="AJ338" i="2162" s="1"/>
  <c r="AZ338" i="2162"/>
  <c r="BE287" i="2162"/>
  <c r="I287" i="2162"/>
  <c r="Y287" i="2162" s="1"/>
  <c r="AO287" i="2162" s="1"/>
  <c r="BE6" i="2162"/>
  <c r="I6" i="2162"/>
  <c r="Y6" i="2162" s="1"/>
  <c r="AO6" i="2162" s="1"/>
  <c r="I38" i="2162"/>
  <c r="Y38" i="2162" s="1"/>
  <c r="AO38" i="2162" s="1"/>
  <c r="BE38" i="2162"/>
  <c r="I73" i="2162"/>
  <c r="Y73" i="2162" s="1"/>
  <c r="AO73" i="2162" s="1"/>
  <c r="BE73" i="2162"/>
  <c r="BE105" i="2162"/>
  <c r="I105" i="2162"/>
  <c r="Y105" i="2162" s="1"/>
  <c r="AO105" i="2162" s="1"/>
  <c r="I137" i="2162"/>
  <c r="Y137" i="2162" s="1"/>
  <c r="AO137" i="2162" s="1"/>
  <c r="BE137" i="2162"/>
  <c r="BE169" i="2162"/>
  <c r="I169" i="2162"/>
  <c r="Y169" i="2162" s="1"/>
  <c r="AO169" i="2162" s="1"/>
  <c r="BE201" i="2162"/>
  <c r="I201" i="2162"/>
  <c r="Y201" i="2162" s="1"/>
  <c r="AO201" i="2162" s="1"/>
  <c r="BE233" i="2162"/>
  <c r="I233" i="2162"/>
  <c r="Y233" i="2162" s="1"/>
  <c r="AO233" i="2162" s="1"/>
  <c r="I265" i="2162"/>
  <c r="Y265" i="2162" s="1"/>
  <c r="AO265" i="2162" s="1"/>
  <c r="BE265" i="2162"/>
  <c r="I302" i="2162"/>
  <c r="Y302" i="2162" s="1"/>
  <c r="AO302" i="2162" s="1"/>
  <c r="BE302" i="2162"/>
  <c r="BE334" i="2162"/>
  <c r="I334" i="2162"/>
  <c r="Y334" i="2162" s="1"/>
  <c r="AO334" i="2162" s="1"/>
  <c r="BE366" i="2162"/>
  <c r="I366" i="2162"/>
  <c r="Y366" i="2162" s="1"/>
  <c r="AO366" i="2162" s="1"/>
  <c r="BF286" i="2162"/>
  <c r="J286" i="2162"/>
  <c r="Z286" i="2162" s="1"/>
  <c r="AP286" i="2162" s="1"/>
  <c r="BD389" i="2162"/>
  <c r="H389" i="2162"/>
  <c r="X389" i="2162" s="1"/>
  <c r="AN389" i="2162" s="1"/>
  <c r="H373" i="2162"/>
  <c r="X373" i="2162" s="1"/>
  <c r="AN373" i="2162" s="1"/>
  <c r="BD373" i="2162"/>
  <c r="H357" i="2162"/>
  <c r="X357" i="2162" s="1"/>
  <c r="AN357" i="2162" s="1"/>
  <c r="BD357" i="2162"/>
  <c r="H341" i="2162"/>
  <c r="X341" i="2162" s="1"/>
  <c r="AN341" i="2162" s="1"/>
  <c r="BD341" i="2162"/>
  <c r="H325" i="2162"/>
  <c r="X325" i="2162" s="1"/>
  <c r="AN325" i="2162" s="1"/>
  <c r="BD325" i="2162"/>
  <c r="BD309" i="2162"/>
  <c r="H309" i="2162"/>
  <c r="X309" i="2162" s="1"/>
  <c r="AN309" i="2162" s="1"/>
  <c r="H293" i="2162"/>
  <c r="X293" i="2162" s="1"/>
  <c r="AN293" i="2162" s="1"/>
  <c r="BD293" i="2162"/>
  <c r="H276" i="2162"/>
  <c r="X276" i="2162" s="1"/>
  <c r="AN276" i="2162" s="1"/>
  <c r="BD276" i="2162"/>
  <c r="H260" i="2162"/>
  <c r="X260" i="2162" s="1"/>
  <c r="AN260" i="2162" s="1"/>
  <c r="BD260" i="2162"/>
  <c r="H244" i="2162"/>
  <c r="X244" i="2162" s="1"/>
  <c r="AN244" i="2162" s="1"/>
  <c r="BD244" i="2162"/>
  <c r="H228" i="2162"/>
  <c r="X228" i="2162" s="1"/>
  <c r="AN228" i="2162" s="1"/>
  <c r="BD228" i="2162"/>
  <c r="H212" i="2162"/>
  <c r="X212" i="2162" s="1"/>
  <c r="AN212" i="2162" s="1"/>
  <c r="BD212" i="2162"/>
  <c r="BD196" i="2162"/>
  <c r="H196" i="2162"/>
  <c r="X196" i="2162" s="1"/>
  <c r="AN196" i="2162" s="1"/>
  <c r="H180" i="2162"/>
  <c r="X180" i="2162" s="1"/>
  <c r="AN180" i="2162" s="1"/>
  <c r="BD180" i="2162"/>
  <c r="H164" i="2162"/>
  <c r="X164" i="2162" s="1"/>
  <c r="AN164" i="2162" s="1"/>
  <c r="BD164" i="2162"/>
  <c r="BD148" i="2162"/>
  <c r="H148" i="2162"/>
  <c r="X148" i="2162" s="1"/>
  <c r="AN148" i="2162" s="1"/>
  <c r="BD132" i="2162"/>
  <c r="H132" i="2162"/>
  <c r="X132" i="2162" s="1"/>
  <c r="AN132" i="2162" s="1"/>
  <c r="BD116" i="2162"/>
  <c r="H116" i="2162"/>
  <c r="X116" i="2162" s="1"/>
  <c r="AN116" i="2162" s="1"/>
  <c r="BD100" i="2162"/>
  <c r="H100" i="2162"/>
  <c r="X100" i="2162" s="1"/>
  <c r="AN100" i="2162" s="1"/>
  <c r="BD84" i="2162"/>
  <c r="H84" i="2162"/>
  <c r="X84" i="2162" s="1"/>
  <c r="AN84" i="2162" s="1"/>
  <c r="BD68" i="2162"/>
  <c r="H68" i="2162"/>
  <c r="X68" i="2162" s="1"/>
  <c r="AN68" i="2162" s="1"/>
  <c r="BD52" i="2162"/>
  <c r="H52" i="2162"/>
  <c r="X52" i="2162" s="1"/>
  <c r="AN52" i="2162" s="1"/>
  <c r="BD36" i="2162"/>
  <c r="H36" i="2162"/>
  <c r="X36" i="2162" s="1"/>
  <c r="AN36" i="2162" s="1"/>
  <c r="BD20" i="2162"/>
  <c r="H20" i="2162"/>
  <c r="X20" i="2162" s="1"/>
  <c r="AN20" i="2162" s="1"/>
  <c r="H390" i="2162"/>
  <c r="X390" i="2162" s="1"/>
  <c r="AN390" i="2162" s="1"/>
  <c r="BD390" i="2162"/>
  <c r="H374" i="2162"/>
  <c r="X374" i="2162" s="1"/>
  <c r="AN374" i="2162" s="1"/>
  <c r="BD374" i="2162"/>
  <c r="H358" i="2162"/>
  <c r="X358" i="2162" s="1"/>
  <c r="AN358" i="2162" s="1"/>
  <c r="BD358" i="2162"/>
  <c r="H342" i="2162"/>
  <c r="X342" i="2162" s="1"/>
  <c r="AN342" i="2162" s="1"/>
  <c r="BD342" i="2162"/>
  <c r="H326" i="2162"/>
  <c r="X326" i="2162" s="1"/>
  <c r="AN326" i="2162" s="1"/>
  <c r="BD326" i="2162"/>
  <c r="BD310" i="2162"/>
  <c r="H310" i="2162"/>
  <c r="X310" i="2162" s="1"/>
  <c r="AN310" i="2162" s="1"/>
  <c r="BD294" i="2162"/>
  <c r="H294" i="2162"/>
  <c r="X294" i="2162" s="1"/>
  <c r="AN294" i="2162" s="1"/>
  <c r="BD273" i="2162"/>
  <c r="H273" i="2162"/>
  <c r="X273" i="2162" s="1"/>
  <c r="AN273" i="2162" s="1"/>
  <c r="BD257" i="2162"/>
  <c r="H257" i="2162"/>
  <c r="X257" i="2162" s="1"/>
  <c r="AN257" i="2162" s="1"/>
  <c r="BD241" i="2162"/>
  <c r="H241" i="2162"/>
  <c r="X241" i="2162" s="1"/>
  <c r="AN241" i="2162" s="1"/>
  <c r="BD225" i="2162"/>
  <c r="H225" i="2162"/>
  <c r="X225" i="2162" s="1"/>
  <c r="AN225" i="2162" s="1"/>
  <c r="BD209" i="2162"/>
  <c r="H209" i="2162"/>
  <c r="X209" i="2162" s="1"/>
  <c r="AN209" i="2162" s="1"/>
  <c r="H193" i="2162"/>
  <c r="X193" i="2162" s="1"/>
  <c r="AN193" i="2162" s="1"/>
  <c r="BD193" i="2162"/>
  <c r="H177" i="2162"/>
  <c r="X177" i="2162" s="1"/>
  <c r="AN177" i="2162" s="1"/>
  <c r="BD177" i="2162"/>
  <c r="H161" i="2162"/>
  <c r="X161" i="2162" s="1"/>
  <c r="AN161" i="2162" s="1"/>
  <c r="BD161" i="2162"/>
  <c r="H145" i="2162"/>
  <c r="X145" i="2162" s="1"/>
  <c r="AN145" i="2162" s="1"/>
  <c r="BD145" i="2162"/>
  <c r="H129" i="2162"/>
  <c r="X129" i="2162" s="1"/>
  <c r="AN129" i="2162" s="1"/>
  <c r="BD129" i="2162"/>
  <c r="H113" i="2162"/>
  <c r="X113" i="2162" s="1"/>
  <c r="AN113" i="2162" s="1"/>
  <c r="BD113" i="2162"/>
  <c r="H97" i="2162"/>
  <c r="X97" i="2162" s="1"/>
  <c r="AN97" i="2162" s="1"/>
  <c r="BD97" i="2162"/>
  <c r="BD81" i="2162"/>
  <c r="H81" i="2162"/>
  <c r="X81" i="2162" s="1"/>
  <c r="AN81" i="2162" s="1"/>
  <c r="BD65" i="2162"/>
  <c r="H65" i="2162"/>
  <c r="X65" i="2162" s="1"/>
  <c r="AN65" i="2162" s="1"/>
  <c r="H49" i="2162"/>
  <c r="X49" i="2162" s="1"/>
  <c r="AN49" i="2162" s="1"/>
  <c r="BD49" i="2162"/>
  <c r="H33" i="2162"/>
  <c r="X33" i="2162" s="1"/>
  <c r="AN33" i="2162" s="1"/>
  <c r="BD33" i="2162"/>
  <c r="BD17" i="2162"/>
  <c r="H17" i="2162"/>
  <c r="X17" i="2162" s="1"/>
  <c r="AN17" i="2162" s="1"/>
  <c r="BD286" i="2162"/>
  <c r="H286" i="2162"/>
  <c r="X286" i="2162" s="1"/>
  <c r="AN286" i="2162" s="1"/>
  <c r="BE254" i="2140"/>
  <c r="E2586" i="2156" s="1"/>
  <c r="K472" i="2156" s="1" a="1"/>
  <c r="K472" i="2156" s="1"/>
  <c r="BE254" i="2162"/>
  <c r="I254" i="2162"/>
  <c r="Y254" i="2162" s="1"/>
  <c r="AO254" i="2162" s="1"/>
  <c r="BE238" i="2140"/>
  <c r="E2570" i="2156" s="1"/>
  <c r="K378" i="2156" s="1" a="1"/>
  <c r="K378" i="2156" s="1"/>
  <c r="BE238" i="2162"/>
  <c r="I238" i="2162"/>
  <c r="Y238" i="2162" s="1"/>
  <c r="AO238" i="2162" s="1"/>
  <c r="BE206" i="2140"/>
  <c r="E2538" i="2156" s="1"/>
  <c r="K182" i="2156" s="1" a="1"/>
  <c r="K182" i="2156" s="1"/>
  <c r="I206" i="2162"/>
  <c r="Y206" i="2162" s="1"/>
  <c r="AO206" i="2162" s="1"/>
  <c r="BE206" i="2162"/>
  <c r="BE174" i="2140"/>
  <c r="E2506" i="2156" s="1"/>
  <c r="K1319" i="2156" s="1" a="1"/>
  <c r="K1319" i="2156" s="1"/>
  <c r="I174" i="2162"/>
  <c r="Y174" i="2162" s="1"/>
  <c r="AO174" i="2162" s="1"/>
  <c r="BE174" i="2162"/>
  <c r="BE126" i="2140"/>
  <c r="E2458" i="2156" s="1"/>
  <c r="K1030" i="2156" s="1" a="1"/>
  <c r="K1030" i="2156" s="1"/>
  <c r="BE126" i="2162"/>
  <c r="I126" i="2162"/>
  <c r="Y126" i="2162" s="1"/>
  <c r="AO126" i="2162" s="1"/>
  <c r="BE110" i="2140"/>
  <c r="E2442" i="2156" s="1"/>
  <c r="K2270" i="2156" s="1" a="1"/>
  <c r="K2270" i="2156" s="1"/>
  <c r="I110" i="2162"/>
  <c r="Y110" i="2162" s="1"/>
  <c r="AO110" i="2162" s="1"/>
  <c r="BE110" i="2162"/>
  <c r="BE94" i="2140"/>
  <c r="E2426" i="2156" s="1"/>
  <c r="K878" i="2156" s="1" a="1"/>
  <c r="K878" i="2156" s="1"/>
  <c r="I94" i="2162"/>
  <c r="Y94" i="2162" s="1"/>
  <c r="AO94" i="2162" s="1"/>
  <c r="BE94" i="2162"/>
  <c r="H15" i="2162"/>
  <c r="X15" i="2162" s="1"/>
  <c r="AN15" i="2162" s="1"/>
  <c r="BD15" i="2162"/>
  <c r="H47" i="2162"/>
  <c r="X47" i="2162" s="1"/>
  <c r="AN47" i="2162" s="1"/>
  <c r="BD47" i="2162"/>
  <c r="H79" i="2162"/>
  <c r="X79" i="2162" s="1"/>
  <c r="AN79" i="2162" s="1"/>
  <c r="BD79" i="2162"/>
  <c r="BD111" i="2162"/>
  <c r="H111" i="2162"/>
  <c r="X111" i="2162" s="1"/>
  <c r="AN111" i="2162" s="1"/>
  <c r="H143" i="2162"/>
  <c r="X143" i="2162" s="1"/>
  <c r="AN143" i="2162" s="1"/>
  <c r="BD143" i="2162"/>
  <c r="H175" i="2162"/>
  <c r="X175" i="2162" s="1"/>
  <c r="AN175" i="2162" s="1"/>
  <c r="BD175" i="2162"/>
  <c r="H207" i="2162"/>
  <c r="X207" i="2162" s="1"/>
  <c r="AN207" i="2162" s="1"/>
  <c r="BD207" i="2162"/>
  <c r="BD239" i="2162"/>
  <c r="H239" i="2162"/>
  <c r="X239" i="2162" s="1"/>
  <c r="AN239" i="2162" s="1"/>
  <c r="BD271" i="2162"/>
  <c r="H271" i="2162"/>
  <c r="X271" i="2162" s="1"/>
  <c r="AN271" i="2162" s="1"/>
  <c r="H304" i="2162"/>
  <c r="X304" i="2162" s="1"/>
  <c r="AN304" i="2162" s="1"/>
  <c r="BD304" i="2162"/>
  <c r="BD336" i="2162"/>
  <c r="H336" i="2162"/>
  <c r="X336" i="2162" s="1"/>
  <c r="AN336" i="2162" s="1"/>
  <c r="BD368" i="2162"/>
  <c r="H368" i="2162"/>
  <c r="X368" i="2162" s="1"/>
  <c r="AN368" i="2162" s="1"/>
  <c r="BF393" i="2162"/>
  <c r="J393" i="2162"/>
  <c r="Z393" i="2162" s="1"/>
  <c r="AP393" i="2162" s="1"/>
  <c r="J377" i="2140"/>
  <c r="Z377" i="2140" s="1"/>
  <c r="J377" i="2162"/>
  <c r="Z377" i="2162" s="1"/>
  <c r="AP377" i="2162" s="1"/>
  <c r="BF377" i="2162"/>
  <c r="J361" i="2162"/>
  <c r="Z361" i="2162" s="1"/>
  <c r="AP361" i="2162" s="1"/>
  <c r="BF361" i="2162"/>
  <c r="J345" i="2162"/>
  <c r="Z345" i="2162" s="1"/>
  <c r="AP345" i="2162" s="1"/>
  <c r="BF345" i="2162"/>
  <c r="BF329" i="2162"/>
  <c r="J329" i="2162"/>
  <c r="Z329" i="2162" s="1"/>
  <c r="AP329" i="2162" s="1"/>
  <c r="J313" i="2162"/>
  <c r="Z313" i="2162" s="1"/>
  <c r="AP313" i="2162" s="1"/>
  <c r="BF313" i="2162"/>
  <c r="J297" i="2140"/>
  <c r="Z297" i="2140" s="1"/>
  <c r="J297" i="2162"/>
  <c r="Z297" i="2162" s="1"/>
  <c r="AP297" i="2162" s="1"/>
  <c r="BF297" i="2162"/>
  <c r="C287" i="2162"/>
  <c r="S287" i="2162" s="1"/>
  <c r="AI287" i="2162" s="1"/>
  <c r="AY287" i="2162"/>
  <c r="C396" i="2162"/>
  <c r="S396" i="2162" s="1"/>
  <c r="AI396" i="2162" s="1"/>
  <c r="C396" i="2140"/>
  <c r="S396" i="2140" s="1"/>
  <c r="AI396" i="2140" s="1"/>
  <c r="C380" i="2162"/>
  <c r="S380" i="2162" s="1"/>
  <c r="AI380" i="2162" s="1"/>
  <c r="AY380" i="2162"/>
  <c r="C364" i="2162"/>
  <c r="S364" i="2162" s="1"/>
  <c r="AI364" i="2162" s="1"/>
  <c r="AY364" i="2162"/>
  <c r="AY348" i="2162"/>
  <c r="C348" i="2162"/>
  <c r="S348" i="2162" s="1"/>
  <c r="AI348" i="2162" s="1"/>
  <c r="C330" i="2162"/>
  <c r="S330" i="2162" s="1"/>
  <c r="AI330" i="2162" s="1"/>
  <c r="AY330" i="2162"/>
  <c r="AY314" i="2162"/>
  <c r="C314" i="2162"/>
  <c r="S314" i="2162" s="1"/>
  <c r="AI314" i="2162" s="1"/>
  <c r="AY298" i="2162"/>
  <c r="C298" i="2162"/>
  <c r="S298" i="2162" s="1"/>
  <c r="AI298" i="2162" s="1"/>
  <c r="E390" i="2162"/>
  <c r="U390" i="2162" s="1"/>
  <c r="AK390" i="2162" s="1"/>
  <c r="BA390" i="2162"/>
  <c r="BA281" i="2162"/>
  <c r="E281" i="2162"/>
  <c r="U281" i="2162" s="1"/>
  <c r="AK281" i="2162" s="1"/>
  <c r="AZ302" i="2162"/>
  <c r="D302" i="2162"/>
  <c r="T302" i="2162" s="1"/>
  <c r="AJ302" i="2162" s="1"/>
  <c r="D334" i="2162"/>
  <c r="T334" i="2162" s="1"/>
  <c r="AJ334" i="2162" s="1"/>
  <c r="AZ334" i="2162"/>
  <c r="D337" i="2162"/>
  <c r="T337" i="2162" s="1"/>
  <c r="AJ337" i="2162" s="1"/>
  <c r="AZ337" i="2162"/>
  <c r="AZ321" i="2162"/>
  <c r="D321" i="2162"/>
  <c r="T321" i="2162" s="1"/>
  <c r="AJ321" i="2162" s="1"/>
  <c r="AZ305" i="2162"/>
  <c r="D305" i="2162"/>
  <c r="T305" i="2162" s="1"/>
  <c r="AJ305" i="2162" s="1"/>
  <c r="D283" i="2162"/>
  <c r="T283" i="2162" s="1"/>
  <c r="AJ283" i="2162" s="1"/>
  <c r="AZ283" i="2162"/>
  <c r="C288" i="2162"/>
  <c r="S288" i="2162" s="1"/>
  <c r="AI288" i="2162" s="1"/>
  <c r="AZ314" i="2162"/>
  <c r="D314" i="2162"/>
  <c r="T314" i="2162" s="1"/>
  <c r="AJ314" i="2162" s="1"/>
  <c r="BE286" i="2162"/>
  <c r="I286" i="2162"/>
  <c r="Y286" i="2162" s="1"/>
  <c r="AO286" i="2162" s="1"/>
  <c r="BE10" i="2162"/>
  <c r="I10" i="2162"/>
  <c r="Y10" i="2162" s="1"/>
  <c r="AO10" i="2162" s="1"/>
  <c r="BE26" i="2162"/>
  <c r="I26" i="2162"/>
  <c r="Y26" i="2162" s="1"/>
  <c r="AO26" i="2162" s="1"/>
  <c r="I42" i="2162"/>
  <c r="Y42" i="2162" s="1"/>
  <c r="AO42" i="2162" s="1"/>
  <c r="BE42" i="2162"/>
  <c r="BE58" i="2162"/>
  <c r="I58" i="2162"/>
  <c r="Y58" i="2162" s="1"/>
  <c r="AO58" i="2162" s="1"/>
  <c r="I77" i="2162"/>
  <c r="Y77" i="2162" s="1"/>
  <c r="AO77" i="2162" s="1"/>
  <c r="BE77" i="2162"/>
  <c r="I93" i="2162"/>
  <c r="Y93" i="2162" s="1"/>
  <c r="AO93" i="2162" s="1"/>
  <c r="BE93" i="2162"/>
  <c r="I109" i="2162"/>
  <c r="Y109" i="2162" s="1"/>
  <c r="AO109" i="2162" s="1"/>
  <c r="BE109" i="2162"/>
  <c r="BE125" i="2162"/>
  <c r="I125" i="2162"/>
  <c r="Y125" i="2162" s="1"/>
  <c r="AO125" i="2162" s="1"/>
  <c r="I141" i="2162"/>
  <c r="Y141" i="2162" s="1"/>
  <c r="AO141" i="2162" s="1"/>
  <c r="BE141" i="2162"/>
  <c r="I157" i="2162"/>
  <c r="Y157" i="2162" s="1"/>
  <c r="AO157" i="2162" s="1"/>
  <c r="BE157" i="2162"/>
  <c r="BE173" i="2162"/>
  <c r="I173" i="2162"/>
  <c r="Y173" i="2162" s="1"/>
  <c r="AO173" i="2162" s="1"/>
  <c r="BE189" i="2162"/>
  <c r="I189" i="2162"/>
  <c r="Y189" i="2162" s="1"/>
  <c r="AO189" i="2162" s="1"/>
  <c r="BE205" i="2162"/>
  <c r="I205" i="2162"/>
  <c r="Y205" i="2162" s="1"/>
  <c r="AO205" i="2162" s="1"/>
  <c r="I221" i="2162"/>
  <c r="Y221" i="2162" s="1"/>
  <c r="AO221" i="2162" s="1"/>
  <c r="BE221" i="2162"/>
  <c r="BE237" i="2162"/>
  <c r="I237" i="2162"/>
  <c r="Y237" i="2162" s="1"/>
  <c r="AO237" i="2162" s="1"/>
  <c r="BE253" i="2162"/>
  <c r="I253" i="2162"/>
  <c r="Y253" i="2162" s="1"/>
  <c r="AO253" i="2162" s="1"/>
  <c r="BE269" i="2162"/>
  <c r="I269" i="2162"/>
  <c r="Y269" i="2162" s="1"/>
  <c r="AO269" i="2162" s="1"/>
  <c r="BE290" i="2162"/>
  <c r="I290" i="2162"/>
  <c r="Y290" i="2162" s="1"/>
  <c r="AO290" i="2162" s="1"/>
  <c r="I306" i="2162"/>
  <c r="Y306" i="2162" s="1"/>
  <c r="AO306" i="2162" s="1"/>
  <c r="BE306" i="2162"/>
  <c r="BE322" i="2162"/>
  <c r="I322" i="2162"/>
  <c r="Y322" i="2162" s="1"/>
  <c r="AO322" i="2162" s="1"/>
  <c r="BE338" i="2162"/>
  <c r="I338" i="2162"/>
  <c r="Y338" i="2162" s="1"/>
  <c r="AO338" i="2162" s="1"/>
  <c r="BE354" i="2162"/>
  <c r="I354" i="2162"/>
  <c r="Y354" i="2162" s="1"/>
  <c r="AO354" i="2162" s="1"/>
  <c r="I370" i="2162"/>
  <c r="Y370" i="2162" s="1"/>
  <c r="AO370" i="2162" s="1"/>
  <c r="BE370" i="2162"/>
  <c r="BE386" i="2162"/>
  <c r="I386" i="2162"/>
  <c r="Y386" i="2162" s="1"/>
  <c r="AO386" i="2162" s="1"/>
  <c r="BF285" i="2162"/>
  <c r="J285" i="2162"/>
  <c r="Z285" i="2162" s="1"/>
  <c r="AP285" i="2162" s="1"/>
  <c r="H385" i="2162"/>
  <c r="X385" i="2162" s="1"/>
  <c r="AN385" i="2162" s="1"/>
  <c r="BD385" i="2162"/>
  <c r="H369" i="2162"/>
  <c r="X369" i="2162" s="1"/>
  <c r="AN369" i="2162" s="1"/>
  <c r="BD369" i="2162"/>
  <c r="BD353" i="2162"/>
  <c r="H353" i="2162"/>
  <c r="X353" i="2162" s="1"/>
  <c r="AN353" i="2162" s="1"/>
  <c r="H337" i="2162"/>
  <c r="X337" i="2162" s="1"/>
  <c r="AN337" i="2162" s="1"/>
  <c r="BD337" i="2162"/>
  <c r="BD321" i="2162"/>
  <c r="H321" i="2162"/>
  <c r="X321" i="2162" s="1"/>
  <c r="AN321" i="2162" s="1"/>
  <c r="BD305" i="2162"/>
  <c r="H305" i="2162"/>
  <c r="X305" i="2162" s="1"/>
  <c r="AN305" i="2162" s="1"/>
  <c r="H289" i="2162"/>
  <c r="X289" i="2162" s="1"/>
  <c r="AN289" i="2162" s="1"/>
  <c r="BD289" i="2162"/>
  <c r="H272" i="2162"/>
  <c r="X272" i="2162" s="1"/>
  <c r="AN272" i="2162" s="1"/>
  <c r="BD272" i="2162"/>
  <c r="H256" i="2162"/>
  <c r="X256" i="2162" s="1"/>
  <c r="AN256" i="2162" s="1"/>
  <c r="BD256" i="2162"/>
  <c r="H240" i="2162"/>
  <c r="X240" i="2162" s="1"/>
  <c r="AN240" i="2162" s="1"/>
  <c r="BD240" i="2162"/>
  <c r="H224" i="2162"/>
  <c r="X224" i="2162" s="1"/>
  <c r="AN224" i="2162" s="1"/>
  <c r="BD224" i="2162"/>
  <c r="BD208" i="2162"/>
  <c r="H208" i="2162"/>
  <c r="X208" i="2162" s="1"/>
  <c r="AN208" i="2162" s="1"/>
  <c r="BD192" i="2162"/>
  <c r="H192" i="2162"/>
  <c r="X192" i="2162" s="1"/>
  <c r="AN192" i="2162" s="1"/>
  <c r="BD176" i="2162"/>
  <c r="H176" i="2162"/>
  <c r="X176" i="2162" s="1"/>
  <c r="AN176" i="2162" s="1"/>
  <c r="BD160" i="2162"/>
  <c r="H160" i="2162"/>
  <c r="X160" i="2162" s="1"/>
  <c r="AN160" i="2162" s="1"/>
  <c r="BD144" i="2162"/>
  <c r="H144" i="2162"/>
  <c r="X144" i="2162" s="1"/>
  <c r="AN144" i="2162" s="1"/>
  <c r="BD128" i="2162"/>
  <c r="H128" i="2162"/>
  <c r="X128" i="2162" s="1"/>
  <c r="AN128" i="2162" s="1"/>
  <c r="BD112" i="2162"/>
  <c r="H112" i="2162"/>
  <c r="X112" i="2162" s="1"/>
  <c r="AN112" i="2162" s="1"/>
  <c r="BD96" i="2162"/>
  <c r="H96" i="2162"/>
  <c r="X96" i="2162" s="1"/>
  <c r="AN96" i="2162" s="1"/>
  <c r="BD80" i="2162"/>
  <c r="H80" i="2162"/>
  <c r="X80" i="2162" s="1"/>
  <c r="AN80" i="2162" s="1"/>
  <c r="H64" i="2162"/>
  <c r="X64" i="2162" s="1"/>
  <c r="AN64" i="2162" s="1"/>
  <c r="BD64" i="2162"/>
  <c r="BD48" i="2162"/>
  <c r="H48" i="2162"/>
  <c r="X48" i="2162" s="1"/>
  <c r="AN48" i="2162" s="1"/>
  <c r="BD32" i="2162"/>
  <c r="H32" i="2162"/>
  <c r="X32" i="2162" s="1"/>
  <c r="AN32" i="2162" s="1"/>
  <c r="H16" i="2162"/>
  <c r="X16" i="2162" s="1"/>
  <c r="AN16" i="2162" s="1"/>
  <c r="BD16" i="2162"/>
  <c r="H386" i="2162"/>
  <c r="X386" i="2162" s="1"/>
  <c r="AN386" i="2162" s="1"/>
  <c r="BD386" i="2162"/>
  <c r="H370" i="2162"/>
  <c r="X370" i="2162" s="1"/>
  <c r="AN370" i="2162" s="1"/>
  <c r="BD370" i="2162"/>
  <c r="BD354" i="2162"/>
  <c r="H354" i="2162"/>
  <c r="X354" i="2162" s="1"/>
  <c r="AN354" i="2162" s="1"/>
  <c r="H338" i="2162"/>
  <c r="X338" i="2162" s="1"/>
  <c r="AN338" i="2162" s="1"/>
  <c r="BD338" i="2162"/>
  <c r="BD322" i="2162"/>
  <c r="H322" i="2162"/>
  <c r="X322" i="2162" s="1"/>
  <c r="AN322" i="2162" s="1"/>
  <c r="BD306" i="2162"/>
  <c r="H306" i="2162"/>
  <c r="X306" i="2162" s="1"/>
  <c r="AN306" i="2162" s="1"/>
  <c r="BD290" i="2162"/>
  <c r="H290" i="2162"/>
  <c r="X290" i="2162" s="1"/>
  <c r="AN290" i="2162" s="1"/>
  <c r="H269" i="2162"/>
  <c r="X269" i="2162" s="1"/>
  <c r="AN269" i="2162" s="1"/>
  <c r="BD269" i="2162"/>
  <c r="H253" i="2162"/>
  <c r="X253" i="2162" s="1"/>
  <c r="AN253" i="2162" s="1"/>
  <c r="BD253" i="2162"/>
  <c r="H237" i="2162"/>
  <c r="X237" i="2162" s="1"/>
  <c r="AN237" i="2162" s="1"/>
  <c r="BD237" i="2162"/>
  <c r="BD221" i="2162"/>
  <c r="H221" i="2162"/>
  <c r="X221" i="2162" s="1"/>
  <c r="AN221" i="2162" s="1"/>
  <c r="H205" i="2162"/>
  <c r="X205" i="2162" s="1"/>
  <c r="AN205" i="2162" s="1"/>
  <c r="BD205" i="2162"/>
  <c r="H189" i="2162"/>
  <c r="X189" i="2162" s="1"/>
  <c r="AN189" i="2162" s="1"/>
  <c r="BD189" i="2162"/>
  <c r="H173" i="2162"/>
  <c r="X173" i="2162" s="1"/>
  <c r="AN173" i="2162" s="1"/>
  <c r="BD173" i="2162"/>
  <c r="H157" i="2162"/>
  <c r="X157" i="2162" s="1"/>
  <c r="AN157" i="2162" s="1"/>
  <c r="BD157" i="2162"/>
  <c r="H141" i="2162"/>
  <c r="X141" i="2162" s="1"/>
  <c r="AN141" i="2162" s="1"/>
  <c r="BD141" i="2162"/>
  <c r="H125" i="2162"/>
  <c r="X125" i="2162" s="1"/>
  <c r="AN125" i="2162" s="1"/>
  <c r="BD125" i="2162"/>
  <c r="H109" i="2162"/>
  <c r="X109" i="2162" s="1"/>
  <c r="AN109" i="2162" s="1"/>
  <c r="BD109" i="2162"/>
  <c r="H93" i="2162"/>
  <c r="X93" i="2162" s="1"/>
  <c r="AN93" i="2162" s="1"/>
  <c r="BD93" i="2162"/>
  <c r="BD77" i="2162"/>
  <c r="H77" i="2162"/>
  <c r="X77" i="2162" s="1"/>
  <c r="AN77" i="2162" s="1"/>
  <c r="H61" i="2162"/>
  <c r="X61" i="2162" s="1"/>
  <c r="AN61" i="2162" s="1"/>
  <c r="BD61" i="2162"/>
  <c r="H45" i="2162"/>
  <c r="X45" i="2162" s="1"/>
  <c r="AN45" i="2162" s="1"/>
  <c r="BD45" i="2162"/>
  <c r="BD29" i="2162"/>
  <c r="H29" i="2162"/>
  <c r="X29" i="2162" s="1"/>
  <c r="AN29" i="2162" s="1"/>
  <c r="H13" i="2162"/>
  <c r="X13" i="2162" s="1"/>
  <c r="AN13" i="2162" s="1"/>
  <c r="BD13" i="2162"/>
  <c r="H285" i="2162"/>
  <c r="X285" i="2162" s="1"/>
  <c r="AN285" i="2162" s="1"/>
  <c r="BD285" i="2162"/>
  <c r="BE388" i="2140"/>
  <c r="E2720" i="2156" s="1"/>
  <c r="BE388" i="2162"/>
  <c r="I388" i="2162"/>
  <c r="Y388" i="2162" s="1"/>
  <c r="AO388" i="2162" s="1"/>
  <c r="BE372" i="2140"/>
  <c r="E2704" i="2156" s="1"/>
  <c r="K2477" i="2156" s="1" a="1"/>
  <c r="K2477" i="2156" s="1"/>
  <c r="I372" i="2162"/>
  <c r="Y372" i="2162" s="1"/>
  <c r="AO372" i="2162" s="1"/>
  <c r="BE372" i="2162"/>
  <c r="I356" i="2140"/>
  <c r="Y356" i="2140" s="1"/>
  <c r="BE356" i="2162"/>
  <c r="I356" i="2162"/>
  <c r="Y356" i="2162" s="1"/>
  <c r="AO356" i="2162" s="1"/>
  <c r="BE340" i="2140"/>
  <c r="E2672" i="2156" s="1"/>
  <c r="K1816" i="2156" s="1" a="1"/>
  <c r="K1816" i="2156" s="1"/>
  <c r="I340" i="2162"/>
  <c r="Y340" i="2162" s="1"/>
  <c r="AO340" i="2162" s="1"/>
  <c r="BE340" i="2162"/>
  <c r="BE324" i="2140"/>
  <c r="E2656" i="2156" s="1"/>
  <c r="K2406" i="2156" s="1" a="1"/>
  <c r="K2406" i="2156" s="1"/>
  <c r="BE324" i="2162"/>
  <c r="I324" i="2162"/>
  <c r="Y324" i="2162" s="1"/>
  <c r="AO324" i="2162" s="1"/>
  <c r="BE308" i="2140"/>
  <c r="E2640" i="2156" s="1"/>
  <c r="K2375" i="2156" s="1" a="1"/>
  <c r="K2375" i="2156" s="1"/>
  <c r="BE308" i="2162"/>
  <c r="I308" i="2162"/>
  <c r="Y308" i="2162" s="1"/>
  <c r="AO308" i="2162" s="1"/>
  <c r="I292" i="2140"/>
  <c r="Y292" i="2140" s="1"/>
  <c r="I292" i="2162"/>
  <c r="Y292" i="2162" s="1"/>
  <c r="AO292" i="2162" s="1"/>
  <c r="BE292" i="2162"/>
  <c r="I57" i="2162"/>
  <c r="Y57" i="2162" s="1"/>
  <c r="AO57" i="2162" s="1"/>
  <c r="BE57" i="2162"/>
  <c r="BE41" i="2162"/>
  <c r="I41" i="2162"/>
  <c r="Y41" i="2162" s="1"/>
  <c r="AO41" i="2162" s="1"/>
  <c r="I25" i="2162"/>
  <c r="Y25" i="2162" s="1"/>
  <c r="AO25" i="2162" s="1"/>
  <c r="BE25" i="2162"/>
  <c r="I9" i="2162"/>
  <c r="Y9" i="2162" s="1"/>
  <c r="AO9" i="2162" s="1"/>
  <c r="BE9" i="2162"/>
  <c r="BE5" i="2162"/>
  <c r="I5" i="2162"/>
  <c r="Y5" i="2162" s="1"/>
  <c r="AO5" i="2162" s="1"/>
  <c r="BD23" i="2162"/>
  <c r="H23" i="2162"/>
  <c r="X23" i="2162" s="1"/>
  <c r="AN23" i="2162" s="1"/>
  <c r="BD55" i="2162"/>
  <c r="H55" i="2162"/>
  <c r="X55" i="2162" s="1"/>
  <c r="AN55" i="2162" s="1"/>
  <c r="H87" i="2162"/>
  <c r="X87" i="2162" s="1"/>
  <c r="AN87" i="2162" s="1"/>
  <c r="BD87" i="2162"/>
  <c r="BD119" i="2162"/>
  <c r="H119" i="2162"/>
  <c r="X119" i="2162" s="1"/>
  <c r="AN119" i="2162" s="1"/>
  <c r="H151" i="2162"/>
  <c r="X151" i="2162" s="1"/>
  <c r="AN151" i="2162" s="1"/>
  <c r="BD151" i="2162"/>
  <c r="H183" i="2162"/>
  <c r="X183" i="2162" s="1"/>
  <c r="AN183" i="2162" s="1"/>
  <c r="BD183" i="2162"/>
  <c r="BD215" i="2162"/>
  <c r="H215" i="2162"/>
  <c r="X215" i="2162" s="1"/>
  <c r="AN215" i="2162" s="1"/>
  <c r="BD247" i="2162"/>
  <c r="H247" i="2162"/>
  <c r="X247" i="2162" s="1"/>
  <c r="AN247" i="2162" s="1"/>
  <c r="H279" i="2162"/>
  <c r="X279" i="2162" s="1"/>
  <c r="AN279" i="2162" s="1"/>
  <c r="BD279" i="2162"/>
  <c r="H311" i="2162"/>
  <c r="X311" i="2162" s="1"/>
  <c r="AN311" i="2162" s="1"/>
  <c r="BD311" i="2162"/>
  <c r="BD343" i="2162"/>
  <c r="H343" i="2162"/>
  <c r="X343" i="2162" s="1"/>
  <c r="AN343" i="2162" s="1"/>
  <c r="H375" i="2162"/>
  <c r="X375" i="2162" s="1"/>
  <c r="AN375" i="2162" s="1"/>
  <c r="BD375" i="2162"/>
  <c r="BF281" i="2140"/>
  <c r="E3002" i="2156" s="1"/>
  <c r="K1492" i="2156" s="1" a="1"/>
  <c r="K1492" i="2156" s="1"/>
  <c r="J281" i="2162"/>
  <c r="Z281" i="2162" s="1"/>
  <c r="AP281" i="2162" s="1"/>
  <c r="BF281" i="2162"/>
  <c r="BF277" i="2140"/>
  <c r="E2998" i="2156" s="1"/>
  <c r="J277" i="2162"/>
  <c r="Z277" i="2162" s="1"/>
  <c r="AP277" i="2162" s="1"/>
  <c r="BF277" i="2162"/>
  <c r="BF273" i="2140"/>
  <c r="E2994" i="2156" s="1"/>
  <c r="K595" i="2156" s="1" a="1"/>
  <c r="K595" i="2156" s="1"/>
  <c r="J273" i="2162"/>
  <c r="Z273" i="2162" s="1"/>
  <c r="AP273" i="2162" s="1"/>
  <c r="BF273" i="2162"/>
  <c r="BF269" i="2140"/>
  <c r="E2990" i="2156" s="1"/>
  <c r="K574" i="2156" s="1" a="1"/>
  <c r="K574" i="2156" s="1"/>
  <c r="BF269" i="2162"/>
  <c r="J269" i="2162"/>
  <c r="Z269" i="2162" s="1"/>
  <c r="AP269" i="2162" s="1"/>
  <c r="BF265" i="2140"/>
  <c r="E2986" i="2156" s="1"/>
  <c r="K555" i="2156" s="1" a="1"/>
  <c r="K555" i="2156" s="1"/>
  <c r="J265" i="2162"/>
  <c r="Z265" i="2162" s="1"/>
  <c r="AP265" i="2162" s="1"/>
  <c r="BF265" i="2162"/>
  <c r="BF261" i="2140"/>
  <c r="E2982" i="2156" s="1"/>
  <c r="K523" i="2156" s="1" a="1"/>
  <c r="K523" i="2156" s="1"/>
  <c r="BF261" i="2162"/>
  <c r="J261" i="2162"/>
  <c r="Z261" i="2162" s="1"/>
  <c r="AP261" i="2162" s="1"/>
  <c r="BF257" i="2140"/>
  <c r="E2978" i="2156" s="1"/>
  <c r="K491" i="2156" s="1" a="1"/>
  <c r="K491" i="2156" s="1"/>
  <c r="BF257" i="2162"/>
  <c r="J257" i="2162"/>
  <c r="Z257" i="2162" s="1"/>
  <c r="AP257" i="2162" s="1"/>
  <c r="BF253" i="2140"/>
  <c r="E2974" i="2156" s="1"/>
  <c r="K467" i="2156" s="1" a="1"/>
  <c r="K467" i="2156" s="1"/>
  <c r="BF253" i="2162"/>
  <c r="J253" i="2162"/>
  <c r="Z253" i="2162" s="1"/>
  <c r="AP253" i="2162" s="1"/>
  <c r="BF249" i="2140"/>
  <c r="E2970" i="2156" s="1"/>
  <c r="K444" i="2156" s="1" a="1"/>
  <c r="K444" i="2156" s="1"/>
  <c r="BF249" i="2162"/>
  <c r="J249" i="2162"/>
  <c r="Z249" i="2162" s="1"/>
  <c r="AP249" i="2162" s="1"/>
  <c r="BF245" i="2140"/>
  <c r="E2966" i="2156" s="1"/>
  <c r="K417" i="2156" s="1" a="1"/>
  <c r="K417" i="2156" s="1"/>
  <c r="BF245" i="2162"/>
  <c r="J245" i="2162"/>
  <c r="Z245" i="2162" s="1"/>
  <c r="AP245" i="2162" s="1"/>
  <c r="BF241" i="2140"/>
  <c r="E2962" i="2156" s="1"/>
  <c r="BF241" i="2162"/>
  <c r="J241" i="2162"/>
  <c r="Z241" i="2162" s="1"/>
  <c r="AP241" i="2162" s="1"/>
  <c r="BF237" i="2140"/>
  <c r="E2958" i="2156" s="1"/>
  <c r="K373" i="2156" s="1" a="1"/>
  <c r="K373" i="2156" s="1"/>
  <c r="BF237" i="2162"/>
  <c r="J237" i="2162"/>
  <c r="Z237" i="2162" s="1"/>
  <c r="AP237" i="2162" s="1"/>
  <c r="BF233" i="2140"/>
  <c r="E2954" i="2156" s="1"/>
  <c r="BF233" i="2162"/>
  <c r="J233" i="2162"/>
  <c r="Z233" i="2162" s="1"/>
  <c r="AP233" i="2162" s="1"/>
  <c r="BF229" i="2140"/>
  <c r="E2950" i="2156" s="1"/>
  <c r="J229" i="2162"/>
  <c r="Z229" i="2162" s="1"/>
  <c r="AP229" i="2162" s="1"/>
  <c r="BF229" i="2162"/>
  <c r="BF225" i="2140"/>
  <c r="E2946" i="2156" s="1"/>
  <c r="J225" i="2162"/>
  <c r="Z225" i="2162" s="1"/>
  <c r="AP225" i="2162" s="1"/>
  <c r="BF225" i="2162"/>
  <c r="BF221" i="2140"/>
  <c r="E2942" i="2156" s="1"/>
  <c r="J221" i="2162"/>
  <c r="Z221" i="2162" s="1"/>
  <c r="AP221" i="2162" s="1"/>
  <c r="BF221" i="2162"/>
  <c r="BF217" i="2140"/>
  <c r="E2938" i="2156" s="1"/>
  <c r="K2168" i="2156" s="1" a="1"/>
  <c r="K2168" i="2156" s="1"/>
  <c r="J217" i="2162"/>
  <c r="Z217" i="2162" s="1"/>
  <c r="AP217" i="2162" s="1"/>
  <c r="BF217" i="2162"/>
  <c r="BF213" i="2140"/>
  <c r="E2934" i="2156" s="1"/>
  <c r="K2161" i="2156" s="1" a="1"/>
  <c r="K2161" i="2156" s="1"/>
  <c r="J213" i="2162"/>
  <c r="Z213" i="2162" s="1"/>
  <c r="AP213" i="2162" s="1"/>
  <c r="BF213" i="2162"/>
  <c r="BF209" i="2140"/>
  <c r="E2930" i="2156" s="1"/>
  <c r="K2153" i="2156" s="1" a="1"/>
  <c r="K2153" i="2156" s="1"/>
  <c r="J209" i="2162"/>
  <c r="Z209" i="2162" s="1"/>
  <c r="AP209" i="2162" s="1"/>
  <c r="BF209" i="2162"/>
  <c r="BF205" i="2140"/>
  <c r="E2926" i="2156" s="1"/>
  <c r="K177" i="2156" s="1" a="1"/>
  <c r="K177" i="2156" s="1"/>
  <c r="BF205" i="2162"/>
  <c r="J205" i="2162"/>
  <c r="Z205" i="2162" s="1"/>
  <c r="AP205" i="2162" s="1"/>
  <c r="BF201" i="2140"/>
  <c r="E2922" i="2156" s="1"/>
  <c r="J201" i="2162"/>
  <c r="Z201" i="2162" s="1"/>
  <c r="AP201" i="2162" s="1"/>
  <c r="BF201" i="2162"/>
  <c r="BF197" i="2140"/>
  <c r="E2918" i="2156" s="1"/>
  <c r="K1460" i="2156" s="1" a="1"/>
  <c r="K1460" i="2156" s="1"/>
  <c r="BF197" i="2162"/>
  <c r="J197" i="2162"/>
  <c r="Z197" i="2162" s="1"/>
  <c r="AP197" i="2162" s="1"/>
  <c r="BF193" i="2140"/>
  <c r="E2914" i="2156" s="1"/>
  <c r="J193" i="2162"/>
  <c r="Z193" i="2162" s="1"/>
  <c r="AP193" i="2162" s="1"/>
  <c r="BF193" i="2162"/>
  <c r="BF189" i="2140"/>
  <c r="E2910" i="2156" s="1"/>
  <c r="K1411" i="2156" s="1" a="1"/>
  <c r="K1411" i="2156" s="1"/>
  <c r="BF189" i="2162"/>
  <c r="J189" i="2162"/>
  <c r="Z189" i="2162" s="1"/>
  <c r="AP189" i="2162" s="1"/>
  <c r="BF185" i="2140"/>
  <c r="E2906" i="2156" s="1"/>
  <c r="K2330" i="2156" s="1" a="1"/>
  <c r="K2330" i="2156" s="1"/>
  <c r="J185" i="2162"/>
  <c r="Z185" i="2162" s="1"/>
  <c r="AP185" i="2162" s="1"/>
  <c r="BF185" i="2162"/>
  <c r="BF181" i="2140"/>
  <c r="E2902" i="2156" s="1"/>
  <c r="K1362" i="2156" s="1" a="1"/>
  <c r="K1362" i="2156" s="1"/>
  <c r="J181" i="2162"/>
  <c r="Z181" i="2162" s="1"/>
  <c r="AP181" i="2162" s="1"/>
  <c r="BF181" i="2162"/>
  <c r="BF177" i="2140"/>
  <c r="E2898" i="2156" s="1"/>
  <c r="BF177" i="2162"/>
  <c r="J177" i="2162"/>
  <c r="Z177" i="2162" s="1"/>
  <c r="AP177" i="2162" s="1"/>
  <c r="BF173" i="2140"/>
  <c r="E2894" i="2156" s="1"/>
  <c r="BF173" i="2162"/>
  <c r="J173" i="2162"/>
  <c r="Z173" i="2162" s="1"/>
  <c r="AP173" i="2162" s="1"/>
  <c r="BF169" i="2140"/>
  <c r="E2890" i="2156" s="1"/>
  <c r="K1296" i="2156" s="1" a="1"/>
  <c r="K1296" i="2156" s="1"/>
  <c r="BF169" i="2162"/>
  <c r="J169" i="2162"/>
  <c r="Z169" i="2162" s="1"/>
  <c r="AP169" i="2162" s="1"/>
  <c r="BF165" i="2140"/>
  <c r="E2886" i="2156" s="1"/>
  <c r="K1264" i="2156" s="1" a="1"/>
  <c r="K1264" i="2156" s="1"/>
  <c r="BF165" i="2162"/>
  <c r="J165" i="2162"/>
  <c r="Z165" i="2162" s="1"/>
  <c r="AP165" i="2162" s="1"/>
  <c r="BF161" i="2140"/>
  <c r="E2882" i="2156" s="1"/>
  <c r="K1238" i="2156" s="1" a="1"/>
  <c r="K1238" i="2156" s="1"/>
  <c r="BF161" i="2162"/>
  <c r="J161" i="2162"/>
  <c r="Z161" i="2162" s="1"/>
  <c r="AP161" i="2162" s="1"/>
  <c r="BF157" i="2140"/>
  <c r="E2878" i="2156" s="1"/>
  <c r="K1206" i="2156" s="1" a="1"/>
  <c r="K1206" i="2156" s="1"/>
  <c r="BF157" i="2162"/>
  <c r="J157" i="2162"/>
  <c r="Z157" i="2162" s="1"/>
  <c r="AP157" i="2162" s="1"/>
  <c r="BF153" i="2140"/>
  <c r="E2874" i="2156" s="1"/>
  <c r="BF153" i="2162"/>
  <c r="J153" i="2162"/>
  <c r="Z153" i="2162" s="1"/>
  <c r="AP153" i="2162" s="1"/>
  <c r="BF149" i="2140"/>
  <c r="E2870" i="2156" s="1"/>
  <c r="BF149" i="2162"/>
  <c r="J149" i="2162"/>
  <c r="Z149" i="2162" s="1"/>
  <c r="AP149" i="2162" s="1"/>
  <c r="BF145" i="2140"/>
  <c r="E2866" i="2156" s="1"/>
  <c r="BF145" i="2162"/>
  <c r="J145" i="2162"/>
  <c r="Z145" i="2162" s="1"/>
  <c r="AP145" i="2162" s="1"/>
  <c r="BF141" i="2140"/>
  <c r="E2862" i="2156" s="1"/>
  <c r="K1110" i="2156" s="1" a="1"/>
  <c r="K1110" i="2156" s="1"/>
  <c r="BF141" i="2162"/>
  <c r="J141" i="2162"/>
  <c r="Z141" i="2162" s="1"/>
  <c r="AP141" i="2162" s="1"/>
  <c r="BF137" i="2140"/>
  <c r="E2858" i="2156" s="1"/>
  <c r="BF137" i="2162"/>
  <c r="J137" i="2162"/>
  <c r="Z137" i="2162" s="1"/>
  <c r="AP137" i="2162" s="1"/>
  <c r="BF133" i="2140"/>
  <c r="E2854" i="2156" s="1"/>
  <c r="K1073" i="2156" s="1" a="1"/>
  <c r="K1073" i="2156" s="1"/>
  <c r="BF133" i="2162"/>
  <c r="J133" i="2162"/>
  <c r="Z133" i="2162" s="1"/>
  <c r="AP133" i="2162" s="1"/>
  <c r="BF129" i="2140"/>
  <c r="E2850" i="2156" s="1"/>
  <c r="K1056" i="2156" s="1" a="1"/>
  <c r="K1056" i="2156" s="1"/>
  <c r="BF129" i="2162"/>
  <c r="J129" i="2162"/>
  <c r="Z129" i="2162" s="1"/>
  <c r="AP129" i="2162" s="1"/>
  <c r="BF125" i="2140"/>
  <c r="E2846" i="2156" s="1"/>
  <c r="K2300" i="2156" s="1" a="1"/>
  <c r="K2300" i="2156" s="1"/>
  <c r="BF125" i="2162"/>
  <c r="J125" i="2162"/>
  <c r="Z125" i="2162" s="1"/>
  <c r="AP125" i="2162" s="1"/>
  <c r="BF121" i="2140"/>
  <c r="E2842" i="2156" s="1"/>
  <c r="K994" i="2156" s="1" a="1"/>
  <c r="K994" i="2156" s="1"/>
  <c r="J121" i="2162"/>
  <c r="Z121" i="2162" s="1"/>
  <c r="AP121" i="2162" s="1"/>
  <c r="BF121" i="2162"/>
  <c r="BF117" i="2140"/>
  <c r="E2838" i="2156" s="1"/>
  <c r="J117" i="2162"/>
  <c r="Z117" i="2162" s="1"/>
  <c r="AP117" i="2162" s="1"/>
  <c r="BF117" i="2162"/>
  <c r="BF113" i="2140"/>
  <c r="E2834" i="2156" s="1"/>
  <c r="BF113" i="2162"/>
  <c r="J113" i="2162"/>
  <c r="Z113" i="2162" s="1"/>
  <c r="AP113" i="2162" s="1"/>
  <c r="BF109" i="2140"/>
  <c r="E2830" i="2156" s="1"/>
  <c r="K954" i="2156" s="1" a="1"/>
  <c r="K954" i="2156" s="1"/>
  <c r="J109" i="2162"/>
  <c r="Z109" i="2162" s="1"/>
  <c r="AP109" i="2162" s="1"/>
  <c r="BF109" i="2162"/>
  <c r="BF105" i="2140"/>
  <c r="E2826" i="2156" s="1"/>
  <c r="J105" i="2162"/>
  <c r="Z105" i="2162" s="1"/>
  <c r="AP105" i="2162" s="1"/>
  <c r="BF105" i="2162"/>
  <c r="BF101" i="2140"/>
  <c r="E2822" i="2156" s="1"/>
  <c r="K915" i="2156" s="1" a="1"/>
  <c r="K915" i="2156" s="1"/>
  <c r="J101" i="2162"/>
  <c r="Z101" i="2162" s="1"/>
  <c r="AP101" i="2162" s="1"/>
  <c r="BF101" i="2162"/>
  <c r="BF97" i="2140"/>
  <c r="E2818" i="2156" s="1"/>
  <c r="BF97" i="2162"/>
  <c r="J97" i="2162"/>
  <c r="Z97" i="2162" s="1"/>
  <c r="AP97" i="2162" s="1"/>
  <c r="BF93" i="2140"/>
  <c r="E2814" i="2156" s="1"/>
  <c r="J93" i="2162"/>
  <c r="Z93" i="2162" s="1"/>
  <c r="AP93" i="2162" s="1"/>
  <c r="BF93" i="2162"/>
  <c r="BF89" i="2140"/>
  <c r="E2810" i="2156" s="1"/>
  <c r="K854" i="2156" s="1" a="1"/>
  <c r="K854" i="2156" s="1"/>
  <c r="J89" i="2162"/>
  <c r="Z89" i="2162" s="1"/>
  <c r="AP89" i="2162" s="1"/>
  <c r="BF89" i="2162"/>
  <c r="BF85" i="2140"/>
  <c r="E2806" i="2156" s="1"/>
  <c r="J85" i="2162"/>
  <c r="Z85" i="2162" s="1"/>
  <c r="AP85" i="2162" s="1"/>
  <c r="BF85" i="2162"/>
  <c r="BF81" i="2140"/>
  <c r="E2802" i="2156" s="1"/>
  <c r="K825" i="2156" s="1" a="1"/>
  <c r="K825" i="2156" s="1"/>
  <c r="BF81" i="2162"/>
  <c r="J81" i="2162"/>
  <c r="Z81" i="2162" s="1"/>
  <c r="AP81" i="2162" s="1"/>
  <c r="BF77" i="2140"/>
  <c r="E2798" i="2156" s="1"/>
  <c r="K793" i="2156" s="1" a="1"/>
  <c r="K793" i="2156" s="1"/>
  <c r="J77" i="2162"/>
  <c r="Z77" i="2162" s="1"/>
  <c r="AP77" i="2162" s="1"/>
  <c r="BF77" i="2162"/>
  <c r="BF73" i="2140"/>
  <c r="E2794" i="2156" s="1"/>
  <c r="K765" i="2156" s="1" a="1"/>
  <c r="K765" i="2156" s="1"/>
  <c r="J73" i="2162"/>
  <c r="Z73" i="2162" s="1"/>
  <c r="AP73" i="2162" s="1"/>
  <c r="BF73" i="2162"/>
  <c r="BF69" i="2140"/>
  <c r="E2790" i="2156" s="1"/>
  <c r="K742" i="2156" s="1" a="1"/>
  <c r="K742" i="2156" s="1"/>
  <c r="J69" i="2162"/>
  <c r="Z69" i="2162" s="1"/>
  <c r="AP69" i="2162" s="1"/>
  <c r="BF69" i="2162"/>
  <c r="BF65" i="2140"/>
  <c r="E2786" i="2156" s="1"/>
  <c r="K721" i="2156" s="1" a="1"/>
  <c r="K721" i="2156" s="1"/>
  <c r="J65" i="2162"/>
  <c r="Z65" i="2162" s="1"/>
  <c r="AP65" i="2162" s="1"/>
  <c r="BF65" i="2162"/>
  <c r="BF61" i="2140"/>
  <c r="E2782" i="2156" s="1"/>
  <c r="BF61" i="2162"/>
  <c r="J61" i="2162"/>
  <c r="Z61" i="2162" s="1"/>
  <c r="AP61" i="2162" s="1"/>
  <c r="BF57" i="2140"/>
  <c r="E2778" i="2156" s="1"/>
  <c r="K690" i="2156" s="1" a="1"/>
  <c r="K690" i="2156" s="1"/>
  <c r="BF57" i="2162"/>
  <c r="J57" i="2162"/>
  <c r="Z57" i="2162" s="1"/>
  <c r="AP57" i="2162" s="1"/>
  <c r="BF53" i="2140"/>
  <c r="E2774" i="2156" s="1"/>
  <c r="BF53" i="2162"/>
  <c r="J53" i="2162"/>
  <c r="Z53" i="2162" s="1"/>
  <c r="AP53" i="2162" s="1"/>
  <c r="BF49" i="2140"/>
  <c r="E2770" i="2156" s="1"/>
  <c r="BF49" i="2162"/>
  <c r="J49" i="2162"/>
  <c r="Z49" i="2162" s="1"/>
  <c r="AP49" i="2162" s="1"/>
  <c r="BF45" i="2140"/>
  <c r="E2766" i="2156" s="1"/>
  <c r="BF45" i="2162"/>
  <c r="J45" i="2162"/>
  <c r="Z45" i="2162" s="1"/>
  <c r="AP45" i="2162" s="1"/>
  <c r="BF41" i="2140"/>
  <c r="E2762" i="2156" s="1"/>
  <c r="K351" i="2156" s="1" a="1"/>
  <c r="K351" i="2156" s="1"/>
  <c r="BF41" i="2162"/>
  <c r="J41" i="2162"/>
  <c r="Z41" i="2162" s="1"/>
  <c r="AP41" i="2162" s="1"/>
  <c r="BF37" i="2140"/>
  <c r="E2758" i="2156" s="1"/>
  <c r="K2128" i="2156" s="1" a="1"/>
  <c r="K2128" i="2156" s="1"/>
  <c r="BF37" i="2162"/>
  <c r="J37" i="2162"/>
  <c r="Z37" i="2162" s="1"/>
  <c r="AP37" i="2162" s="1"/>
  <c r="BF33" i="2140"/>
  <c r="E2754" i="2156" s="1"/>
  <c r="K102" i="2156" s="1" a="1"/>
  <c r="K102" i="2156" s="1"/>
  <c r="BF33" i="2162"/>
  <c r="J33" i="2162"/>
  <c r="Z33" i="2162" s="1"/>
  <c r="AP33" i="2162" s="1"/>
  <c r="BF29" i="2140"/>
  <c r="E2750" i="2156" s="1"/>
  <c r="K69" i="2156" s="1" a="1"/>
  <c r="K69" i="2156" s="1"/>
  <c r="J29" i="2162"/>
  <c r="Z29" i="2162" s="1"/>
  <c r="AP29" i="2162" s="1"/>
  <c r="BF29" i="2162"/>
  <c r="BF25" i="2140"/>
  <c r="E2746" i="2156" s="1"/>
  <c r="J25" i="2162"/>
  <c r="Z25" i="2162" s="1"/>
  <c r="AP25" i="2162" s="1"/>
  <c r="BF25" i="2162"/>
  <c r="BF21" i="2140"/>
  <c r="E2742" i="2156" s="1"/>
  <c r="BF21" i="2162"/>
  <c r="J21" i="2162"/>
  <c r="Z21" i="2162" s="1"/>
  <c r="AP21" i="2162" s="1"/>
  <c r="BF17" i="2140"/>
  <c r="E2738" i="2156" s="1"/>
  <c r="J17" i="2162"/>
  <c r="Z17" i="2162" s="1"/>
  <c r="AP17" i="2162" s="1"/>
  <c r="BF17" i="2162"/>
  <c r="BF13" i="2140"/>
  <c r="E2734" i="2156" s="1"/>
  <c r="J13" i="2162"/>
  <c r="Z13" i="2162" s="1"/>
  <c r="AP13" i="2162" s="1"/>
  <c r="BF13" i="2162"/>
  <c r="BF9" i="2140"/>
  <c r="E2730" i="2156" s="1"/>
  <c r="J9" i="2162"/>
  <c r="Z9" i="2162" s="1"/>
  <c r="AP9" i="2162" s="1"/>
  <c r="BF9" i="2162"/>
  <c r="H27" i="2162"/>
  <c r="X27" i="2162" s="1"/>
  <c r="AN27" i="2162" s="1"/>
  <c r="BD27" i="2162"/>
  <c r="BD59" i="2162"/>
  <c r="H59" i="2162"/>
  <c r="X59" i="2162" s="1"/>
  <c r="AN59" i="2162" s="1"/>
  <c r="H91" i="2162"/>
  <c r="X91" i="2162" s="1"/>
  <c r="AN91" i="2162" s="1"/>
  <c r="BD91" i="2162"/>
  <c r="H123" i="2162"/>
  <c r="X123" i="2162" s="1"/>
  <c r="AN123" i="2162" s="1"/>
  <c r="BD123" i="2162"/>
  <c r="H155" i="2162"/>
  <c r="X155" i="2162" s="1"/>
  <c r="AN155" i="2162" s="1"/>
  <c r="BD155" i="2162"/>
  <c r="H187" i="2162"/>
  <c r="X187" i="2162" s="1"/>
  <c r="AN187" i="2162" s="1"/>
  <c r="BD187" i="2162"/>
  <c r="BD219" i="2162"/>
  <c r="H219" i="2162"/>
  <c r="X219" i="2162" s="1"/>
  <c r="AN219" i="2162" s="1"/>
  <c r="BD251" i="2162"/>
  <c r="H251" i="2162"/>
  <c r="X251" i="2162" s="1"/>
  <c r="AN251" i="2162" s="1"/>
  <c r="H283" i="2162"/>
  <c r="X283" i="2162" s="1"/>
  <c r="AN283" i="2162" s="1"/>
  <c r="BD283" i="2162"/>
  <c r="H319" i="2162"/>
  <c r="X319" i="2162" s="1"/>
  <c r="AN319" i="2162" s="1"/>
  <c r="BD319" i="2162"/>
  <c r="BD351" i="2162"/>
  <c r="H351" i="2162"/>
  <c r="X351" i="2162" s="1"/>
  <c r="AN351" i="2162" s="1"/>
  <c r="BD383" i="2162"/>
  <c r="H383" i="2162"/>
  <c r="X383" i="2162" s="1"/>
  <c r="AN383" i="2162" s="1"/>
  <c r="BG382" i="2162"/>
  <c r="K382" i="2162"/>
  <c r="AA382" i="2162" s="1"/>
  <c r="AQ382" i="2162" s="1"/>
  <c r="K366" i="2162"/>
  <c r="AA366" i="2162" s="1"/>
  <c r="AQ366" i="2162" s="1"/>
  <c r="BG366" i="2162"/>
  <c r="BG350" i="2162"/>
  <c r="K350" i="2162"/>
  <c r="AA350" i="2162" s="1"/>
  <c r="AQ350" i="2162" s="1"/>
  <c r="K334" i="2162"/>
  <c r="AA334" i="2162" s="1"/>
  <c r="AQ334" i="2162" s="1"/>
  <c r="BG334" i="2162"/>
  <c r="BG318" i="2162"/>
  <c r="K318" i="2162"/>
  <c r="AA318" i="2162" s="1"/>
  <c r="AQ318" i="2162" s="1"/>
  <c r="BG302" i="2162"/>
  <c r="K302" i="2162"/>
  <c r="AA302" i="2162" s="1"/>
  <c r="AQ302" i="2162" s="1"/>
  <c r="K281" i="2162"/>
  <c r="AA281" i="2162" s="1"/>
  <c r="AQ281" i="2162" s="1"/>
  <c r="BG281" i="2162"/>
  <c r="BG265" i="2162"/>
  <c r="K265" i="2162"/>
  <c r="AA265" i="2162" s="1"/>
  <c r="AQ265" i="2162" s="1"/>
  <c r="K249" i="2162"/>
  <c r="AA249" i="2162" s="1"/>
  <c r="AQ249" i="2162" s="1"/>
  <c r="BG249" i="2162"/>
  <c r="K233" i="2162"/>
  <c r="AA233" i="2162" s="1"/>
  <c r="AQ233" i="2162" s="1"/>
  <c r="BG233" i="2162"/>
  <c r="BG217" i="2162"/>
  <c r="K217" i="2162"/>
  <c r="AA217" i="2162" s="1"/>
  <c r="AQ217" i="2162" s="1"/>
  <c r="K201" i="2162"/>
  <c r="AA201" i="2162" s="1"/>
  <c r="AQ201" i="2162" s="1"/>
  <c r="BG201" i="2162"/>
  <c r="K185" i="2162"/>
  <c r="AA185" i="2162" s="1"/>
  <c r="AQ185" i="2162" s="1"/>
  <c r="BG185" i="2162"/>
  <c r="BG169" i="2162"/>
  <c r="K169" i="2162"/>
  <c r="AA169" i="2162" s="1"/>
  <c r="AQ169" i="2162" s="1"/>
  <c r="BG153" i="2162"/>
  <c r="K153" i="2162"/>
  <c r="AA153" i="2162" s="1"/>
  <c r="AQ153" i="2162" s="1"/>
  <c r="BG137" i="2162"/>
  <c r="K137" i="2162"/>
  <c r="AA137" i="2162" s="1"/>
  <c r="AQ137" i="2162" s="1"/>
  <c r="BG121" i="2162"/>
  <c r="K121" i="2162"/>
  <c r="AA121" i="2162" s="1"/>
  <c r="AQ121" i="2162" s="1"/>
  <c r="BG105" i="2162"/>
  <c r="K105" i="2162"/>
  <c r="AA105" i="2162" s="1"/>
  <c r="AQ105" i="2162" s="1"/>
  <c r="BG89" i="2162"/>
  <c r="K89" i="2162"/>
  <c r="AA89" i="2162" s="1"/>
  <c r="AQ89" i="2162" s="1"/>
  <c r="BG73" i="2162"/>
  <c r="K73" i="2162"/>
  <c r="AA73" i="2162" s="1"/>
  <c r="AQ73" i="2162" s="1"/>
  <c r="BG57" i="2162"/>
  <c r="K57" i="2162"/>
  <c r="AA57" i="2162" s="1"/>
  <c r="AQ57" i="2162" s="1"/>
  <c r="K41" i="2162"/>
  <c r="AA41" i="2162" s="1"/>
  <c r="AQ41" i="2162" s="1"/>
  <c r="BG41" i="2162"/>
  <c r="K25" i="2162"/>
  <c r="AA25" i="2162" s="1"/>
  <c r="AQ25" i="2162" s="1"/>
  <c r="BG25" i="2162"/>
  <c r="BG9" i="2162"/>
  <c r="K9" i="2162"/>
  <c r="AA9" i="2162" s="1"/>
  <c r="AQ9" i="2162" s="1"/>
  <c r="BG379" i="2162"/>
  <c r="K379" i="2162"/>
  <c r="AA379" i="2162" s="1"/>
  <c r="AQ379" i="2162" s="1"/>
  <c r="BG363" i="2162"/>
  <c r="K363" i="2162"/>
  <c r="AA363" i="2162" s="1"/>
  <c r="AQ363" i="2162" s="1"/>
  <c r="K347" i="2162"/>
  <c r="AA347" i="2162" s="1"/>
  <c r="AQ347" i="2162" s="1"/>
  <c r="BG347" i="2162"/>
  <c r="K331" i="2162"/>
  <c r="AA331" i="2162" s="1"/>
  <c r="AQ331" i="2162" s="1"/>
  <c r="BG331" i="2162"/>
  <c r="BG315" i="2162"/>
  <c r="K315" i="2162"/>
  <c r="AA315" i="2162" s="1"/>
  <c r="AQ315" i="2162" s="1"/>
  <c r="BG299" i="2162"/>
  <c r="K299" i="2162"/>
  <c r="AA299" i="2162" s="1"/>
  <c r="AQ299" i="2162" s="1"/>
  <c r="BG278" i="2162"/>
  <c r="K278" i="2162"/>
  <c r="AA278" i="2162" s="1"/>
  <c r="AQ278" i="2162" s="1"/>
  <c r="K262" i="2162"/>
  <c r="AA262" i="2162" s="1"/>
  <c r="AQ262" i="2162" s="1"/>
  <c r="BG262" i="2162"/>
  <c r="K246" i="2162"/>
  <c r="AA246" i="2162" s="1"/>
  <c r="AQ246" i="2162" s="1"/>
  <c r="BG246" i="2162"/>
  <c r="BG230" i="2162"/>
  <c r="K230" i="2162"/>
  <c r="AA230" i="2162" s="1"/>
  <c r="AQ230" i="2162" s="1"/>
  <c r="K214" i="2162"/>
  <c r="AA214" i="2162" s="1"/>
  <c r="AQ214" i="2162" s="1"/>
  <c r="BG214" i="2162"/>
  <c r="BG198" i="2162"/>
  <c r="K198" i="2162"/>
  <c r="AA198" i="2162" s="1"/>
  <c r="AQ198" i="2162" s="1"/>
  <c r="K182" i="2162"/>
  <c r="AA182" i="2162" s="1"/>
  <c r="AQ182" i="2162" s="1"/>
  <c r="BG182" i="2162"/>
  <c r="K166" i="2162"/>
  <c r="AA166" i="2162" s="1"/>
  <c r="AQ166" i="2162" s="1"/>
  <c r="BG166" i="2162"/>
  <c r="K150" i="2162"/>
  <c r="AA150" i="2162" s="1"/>
  <c r="AQ150" i="2162" s="1"/>
  <c r="BG150" i="2162"/>
  <c r="K134" i="2162"/>
  <c r="AA134" i="2162" s="1"/>
  <c r="AQ134" i="2162" s="1"/>
  <c r="BG134" i="2162"/>
  <c r="K118" i="2162"/>
  <c r="AA118" i="2162" s="1"/>
  <c r="AQ118" i="2162" s="1"/>
  <c r="BG118" i="2162"/>
  <c r="K102" i="2162"/>
  <c r="AA102" i="2162" s="1"/>
  <c r="AQ102" i="2162" s="1"/>
  <c r="BG102" i="2162"/>
  <c r="K86" i="2162"/>
  <c r="AA86" i="2162" s="1"/>
  <c r="AQ86" i="2162" s="1"/>
  <c r="BG86" i="2162"/>
  <c r="BG70" i="2162"/>
  <c r="K70" i="2162"/>
  <c r="AA70" i="2162" s="1"/>
  <c r="AQ70" i="2162" s="1"/>
  <c r="K54" i="2162"/>
  <c r="AA54" i="2162" s="1"/>
  <c r="AQ54" i="2162" s="1"/>
  <c r="BG54" i="2162"/>
  <c r="BG38" i="2162"/>
  <c r="K38" i="2162"/>
  <c r="AA38" i="2162" s="1"/>
  <c r="AQ38" i="2162" s="1"/>
  <c r="BG22" i="2162"/>
  <c r="K22" i="2162"/>
  <c r="AA22" i="2162" s="1"/>
  <c r="AQ22" i="2162" s="1"/>
  <c r="BG6" i="2162"/>
  <c r="K6" i="2162"/>
  <c r="AA6" i="2162" s="1"/>
  <c r="AQ6" i="2162" s="1"/>
  <c r="K285" i="2162"/>
  <c r="AA285" i="2162" s="1"/>
  <c r="AQ285" i="2162" s="1"/>
  <c r="BG285" i="2162"/>
  <c r="D702" i="2156"/>
  <c r="J2382" i="2156" s="1"/>
  <c r="D2382" i="2157" s="1"/>
  <c r="M2382" i="2157" s="1"/>
  <c r="AJ315" i="2140"/>
  <c r="D710" i="2156"/>
  <c r="J1731" i="2156" s="1"/>
  <c r="D1731" i="2157" s="1"/>
  <c r="M1731" i="2157" s="1"/>
  <c r="AJ323" i="2140"/>
  <c r="D698" i="2156"/>
  <c r="J1641" i="2156" s="1"/>
  <c r="D1641" i="2157" s="1"/>
  <c r="M1641" i="2157" s="1"/>
  <c r="AJ311" i="2140"/>
  <c r="D738" i="2156"/>
  <c r="J1888" i="2156" s="1"/>
  <c r="D1888" i="2157" s="1"/>
  <c r="M1888" i="2157" s="1"/>
  <c r="AJ351" i="2140"/>
  <c r="D755" i="2156"/>
  <c r="J1991" i="2156" s="1"/>
  <c r="D1991" i="2157" s="1"/>
  <c r="M1991" i="2157" s="1"/>
  <c r="AJ368" i="2140"/>
  <c r="D772" i="2156"/>
  <c r="J2526" i="2156" s="1"/>
  <c r="D2526" i="2157" s="1"/>
  <c r="M2526" i="2157" s="1"/>
  <c r="AJ385" i="2140"/>
  <c r="D719" i="2156"/>
  <c r="J2421" i="2156" s="1"/>
  <c r="D2421" i="2157" s="1"/>
  <c r="M2421" i="2157" s="1"/>
  <c r="AJ332" i="2140"/>
  <c r="D748" i="2156"/>
  <c r="J1943" i="2156" s="1"/>
  <c r="D1943" i="2157" s="1"/>
  <c r="M1943" i="2157" s="1"/>
  <c r="AJ361" i="2140"/>
  <c r="D765" i="2156"/>
  <c r="J2063" i="2156" s="1"/>
  <c r="D2063" i="2157" s="1"/>
  <c r="M2063" i="2157" s="1"/>
  <c r="AJ378" i="2140"/>
  <c r="G405" i="2162"/>
  <c r="G405" i="2140"/>
  <c r="D695" i="2156"/>
  <c r="J2373" i="2156" s="1"/>
  <c r="D2373" i="2157" s="1"/>
  <c r="M2373" i="2157" s="1"/>
  <c r="AJ308" i="2140"/>
  <c r="D732" i="2156"/>
  <c r="J1855" i="2156" s="1"/>
  <c r="D1855" i="2157" s="1"/>
  <c r="M1855" i="2157" s="1"/>
  <c r="AJ345" i="2140"/>
  <c r="D754" i="2156"/>
  <c r="J1983" i="2156" s="1"/>
  <c r="D1983" i="2157" s="1"/>
  <c r="M1983" i="2157" s="1"/>
  <c r="AJ367" i="2140"/>
  <c r="BD18" i="2162"/>
  <c r="H50" i="2162"/>
  <c r="X50" i="2162" s="1"/>
  <c r="AN50" i="2162" s="1"/>
  <c r="BD82" i="2162"/>
  <c r="BD114" i="2162"/>
  <c r="H146" i="2162"/>
  <c r="X146" i="2162" s="1"/>
  <c r="AN146" i="2162" s="1"/>
  <c r="BD178" i="2162"/>
  <c r="BD210" i="2162"/>
  <c r="H242" i="2162"/>
  <c r="X242" i="2162" s="1"/>
  <c r="AN242" i="2162" s="1"/>
  <c r="BD274" i="2162"/>
  <c r="BE16" i="2162"/>
  <c r="I27" i="2162"/>
  <c r="Y27" i="2162" s="1"/>
  <c r="AO27" i="2162" s="1"/>
  <c r="I37" i="2162"/>
  <c r="Y37" i="2162" s="1"/>
  <c r="AO37" i="2162" s="1"/>
  <c r="BE48" i="2162"/>
  <c r="I59" i="2162"/>
  <c r="Y59" i="2162" s="1"/>
  <c r="AO59" i="2162" s="1"/>
  <c r="I68" i="2162"/>
  <c r="Y68" i="2162" s="1"/>
  <c r="AO68" i="2162" s="1"/>
  <c r="I79" i="2162"/>
  <c r="Y79" i="2162" s="1"/>
  <c r="AO79" i="2162" s="1"/>
  <c r="BE90" i="2162"/>
  <c r="BE100" i="2162"/>
  <c r="I111" i="2162"/>
  <c r="Y111" i="2162" s="1"/>
  <c r="AO111" i="2162" s="1"/>
  <c r="BE122" i="2162"/>
  <c r="I132" i="2162"/>
  <c r="Y132" i="2162" s="1"/>
  <c r="AO132" i="2162" s="1"/>
  <c r="BE143" i="2162"/>
  <c r="I154" i="2162"/>
  <c r="Y154" i="2162" s="1"/>
  <c r="AO154" i="2162" s="1"/>
  <c r="I164" i="2162"/>
  <c r="Y164" i="2162" s="1"/>
  <c r="AO164" i="2162" s="1"/>
  <c r="BE175" i="2162"/>
  <c r="BE186" i="2162"/>
  <c r="I196" i="2162"/>
  <c r="Y196" i="2162" s="1"/>
  <c r="AO196" i="2162" s="1"/>
  <c r="BE207" i="2162"/>
  <c r="I218" i="2162"/>
  <c r="Y218" i="2162" s="1"/>
  <c r="AO218" i="2162" s="1"/>
  <c r="I228" i="2162"/>
  <c r="Y228" i="2162" s="1"/>
  <c r="AO228" i="2162" s="1"/>
  <c r="BE239" i="2162"/>
  <c r="I250" i="2162"/>
  <c r="Y250" i="2162" s="1"/>
  <c r="AO250" i="2162" s="1"/>
  <c r="I260" i="2162"/>
  <c r="Y260" i="2162" s="1"/>
  <c r="AO260" i="2162" s="1"/>
  <c r="I271" i="2162"/>
  <c r="Y271" i="2162" s="1"/>
  <c r="AO271" i="2162" s="1"/>
  <c r="BE282" i="2162"/>
  <c r="I293" i="2162"/>
  <c r="Y293" i="2162" s="1"/>
  <c r="AO293" i="2162" s="1"/>
  <c r="I301" i="2162"/>
  <c r="Y301" i="2162" s="1"/>
  <c r="AO301" i="2162" s="1"/>
  <c r="I309" i="2162"/>
  <c r="Y309" i="2162" s="1"/>
  <c r="AO309" i="2162" s="1"/>
  <c r="I317" i="2162"/>
  <c r="Y317" i="2162" s="1"/>
  <c r="AO317" i="2162" s="1"/>
  <c r="BE325" i="2162"/>
  <c r="BE333" i="2162"/>
  <c r="BE341" i="2162"/>
  <c r="BE349" i="2162"/>
  <c r="BE357" i="2162"/>
  <c r="BE365" i="2162"/>
  <c r="I373" i="2162"/>
  <c r="Y373" i="2162" s="1"/>
  <c r="AO373" i="2162" s="1"/>
  <c r="I381" i="2162"/>
  <c r="Y381" i="2162" s="1"/>
  <c r="AO381" i="2162" s="1"/>
  <c r="BE389" i="2162"/>
  <c r="BF6" i="2162"/>
  <c r="BF14" i="2162"/>
  <c r="BF22" i="2162"/>
  <c r="J30" i="2162"/>
  <c r="Z30" i="2162" s="1"/>
  <c r="AP30" i="2162" s="1"/>
  <c r="BF38" i="2162"/>
  <c r="BF46" i="2162"/>
  <c r="J54" i="2162"/>
  <c r="Z54" i="2162" s="1"/>
  <c r="AP54" i="2162" s="1"/>
  <c r="J62" i="2162"/>
  <c r="Z62" i="2162" s="1"/>
  <c r="AP62" i="2162" s="1"/>
  <c r="J70" i="2162"/>
  <c r="Z70" i="2162" s="1"/>
  <c r="AP70" i="2162" s="1"/>
  <c r="J78" i="2162"/>
  <c r="Z78" i="2162" s="1"/>
  <c r="AP78" i="2162" s="1"/>
  <c r="J86" i="2162"/>
  <c r="Z86" i="2162" s="1"/>
  <c r="AP86" i="2162" s="1"/>
  <c r="J94" i="2162"/>
  <c r="Z94" i="2162" s="1"/>
  <c r="AP94" i="2162" s="1"/>
  <c r="J102" i="2162"/>
  <c r="Z102" i="2162" s="1"/>
  <c r="AP102" i="2162" s="1"/>
  <c r="J110" i="2162"/>
  <c r="Z110" i="2162" s="1"/>
  <c r="AP110" i="2162" s="1"/>
  <c r="J118" i="2162"/>
  <c r="Z118" i="2162" s="1"/>
  <c r="AP118" i="2162" s="1"/>
  <c r="BF126" i="2162"/>
  <c r="BF134" i="2162"/>
  <c r="BF142" i="2162"/>
  <c r="BF150" i="2162"/>
  <c r="BF158" i="2162"/>
  <c r="BF166" i="2162"/>
  <c r="BF174" i="2162"/>
  <c r="BF182" i="2162"/>
  <c r="J190" i="2162"/>
  <c r="Z190" i="2162" s="1"/>
  <c r="AP190" i="2162" s="1"/>
  <c r="J198" i="2162"/>
  <c r="Z198" i="2162" s="1"/>
  <c r="AP198" i="2162" s="1"/>
  <c r="J206" i="2162"/>
  <c r="Z206" i="2162" s="1"/>
  <c r="AP206" i="2162" s="1"/>
  <c r="J214" i="2162"/>
  <c r="Z214" i="2162" s="1"/>
  <c r="AP214" i="2162" s="1"/>
  <c r="J222" i="2162"/>
  <c r="Z222" i="2162" s="1"/>
  <c r="AP222" i="2162" s="1"/>
  <c r="J230" i="2162"/>
  <c r="Z230" i="2162" s="1"/>
  <c r="AP230" i="2162" s="1"/>
  <c r="BF238" i="2162"/>
  <c r="BF246" i="2162"/>
  <c r="BF254" i="2162"/>
  <c r="BF262" i="2162"/>
  <c r="J270" i="2162"/>
  <c r="Z270" i="2162" s="1"/>
  <c r="AP270" i="2162" s="1"/>
  <c r="J278" i="2162"/>
  <c r="Z278" i="2162" s="1"/>
  <c r="AP278" i="2162" s="1"/>
  <c r="BG15" i="2162"/>
  <c r="BG31" i="2162"/>
  <c r="BG47" i="2162"/>
  <c r="K63" i="2162"/>
  <c r="AA63" i="2162" s="1"/>
  <c r="AQ63" i="2162" s="1"/>
  <c r="BG79" i="2162"/>
  <c r="BG95" i="2162"/>
  <c r="BG111" i="2162"/>
  <c r="K127" i="2162"/>
  <c r="AA127" i="2162" s="1"/>
  <c r="AQ127" i="2162" s="1"/>
  <c r="K143" i="2162"/>
  <c r="AA143" i="2162" s="1"/>
  <c r="AQ143" i="2162" s="1"/>
  <c r="K159" i="2162"/>
  <c r="AA159" i="2162" s="1"/>
  <c r="AQ159" i="2162" s="1"/>
  <c r="K175" i="2162"/>
  <c r="AA175" i="2162" s="1"/>
  <c r="AQ175" i="2162" s="1"/>
  <c r="K191" i="2162"/>
  <c r="AA191" i="2162" s="1"/>
  <c r="AQ191" i="2162" s="1"/>
  <c r="K207" i="2162"/>
  <c r="AA207" i="2162" s="1"/>
  <c r="AQ207" i="2162" s="1"/>
  <c r="K223" i="2162"/>
  <c r="AA223" i="2162" s="1"/>
  <c r="AQ223" i="2162" s="1"/>
  <c r="K239" i="2162"/>
  <c r="AA239" i="2162" s="1"/>
  <c r="AQ239" i="2162" s="1"/>
  <c r="K255" i="2162"/>
  <c r="AA255" i="2162" s="1"/>
  <c r="AQ255" i="2162" s="1"/>
  <c r="BG271" i="2162"/>
  <c r="C296" i="2162"/>
  <c r="S296" i="2162" s="1"/>
  <c r="AI296" i="2162" s="1"/>
  <c r="AY304" i="2162"/>
  <c r="AY312" i="2162"/>
  <c r="AY320" i="2162"/>
  <c r="C328" i="2162"/>
  <c r="S328" i="2162" s="1"/>
  <c r="AI328" i="2162" s="1"/>
  <c r="C336" i="2162"/>
  <c r="S336" i="2162" s="1"/>
  <c r="AI336" i="2162" s="1"/>
  <c r="C344" i="2162"/>
  <c r="S344" i="2162" s="1"/>
  <c r="AI344" i="2162" s="1"/>
  <c r="AY350" i="2162"/>
  <c r="AY358" i="2162"/>
  <c r="AY366" i="2162"/>
  <c r="C374" i="2162"/>
  <c r="S374" i="2162" s="1"/>
  <c r="AI374" i="2162" s="1"/>
  <c r="AY382" i="2162"/>
  <c r="D699" i="2156"/>
  <c r="J1649" i="2156" s="1"/>
  <c r="D1649" i="2157" s="1"/>
  <c r="M1649" i="2157" s="1"/>
  <c r="AJ312" i="2140"/>
  <c r="D766" i="2156"/>
  <c r="J2071" i="2156" s="1"/>
  <c r="D2071" i="2157" s="1"/>
  <c r="M2071" i="2157" s="1"/>
  <c r="AJ379" i="2140"/>
  <c r="BD22" i="2162"/>
  <c r="H54" i="2162"/>
  <c r="X54" i="2162" s="1"/>
  <c r="AN54" i="2162" s="1"/>
  <c r="BD86" i="2162"/>
  <c r="BD118" i="2162"/>
  <c r="BD150" i="2162"/>
  <c r="BD182" i="2162"/>
  <c r="H214" i="2162"/>
  <c r="X214" i="2162" s="1"/>
  <c r="AN214" i="2162" s="1"/>
  <c r="BD246" i="2162"/>
  <c r="H278" i="2162"/>
  <c r="X278" i="2162" s="1"/>
  <c r="AN278" i="2162" s="1"/>
  <c r="BE12" i="2162"/>
  <c r="BE23" i="2162"/>
  <c r="I44" i="2162"/>
  <c r="Y44" i="2162" s="1"/>
  <c r="AO44" i="2162" s="1"/>
  <c r="BE55" i="2162"/>
  <c r="BE75" i="2162"/>
  <c r="I86" i="2162"/>
  <c r="Y86" i="2162" s="1"/>
  <c r="AO86" i="2162" s="1"/>
  <c r="BE107" i="2162"/>
  <c r="BE118" i="2162"/>
  <c r="I139" i="2162"/>
  <c r="Y139" i="2162" s="1"/>
  <c r="AO139" i="2162" s="1"/>
  <c r="BE150" i="2162"/>
  <c r="BE171" i="2162"/>
  <c r="BE182" i="2162"/>
  <c r="I203" i="2162"/>
  <c r="Y203" i="2162" s="1"/>
  <c r="AO203" i="2162" s="1"/>
  <c r="BE214" i="2162"/>
  <c r="I235" i="2162"/>
  <c r="Y235" i="2162" s="1"/>
  <c r="AO235" i="2162" s="1"/>
  <c r="BE246" i="2162"/>
  <c r="I267" i="2162"/>
  <c r="Y267" i="2162" s="1"/>
  <c r="AO267" i="2162" s="1"/>
  <c r="I278" i="2162"/>
  <c r="Y278" i="2162" s="1"/>
  <c r="AO278" i="2162" s="1"/>
  <c r="AJ352" i="2140"/>
  <c r="D739" i="2156" s="1"/>
  <c r="J1895" i="2156" s="1"/>
  <c r="D1895" i="2157" s="1"/>
  <c r="M1895" i="2157" s="1"/>
  <c r="AJ360" i="2140"/>
  <c r="D747" i="2156" s="1"/>
  <c r="J1935" i="2156" s="1"/>
  <c r="D1935" i="2157" s="1"/>
  <c r="M1935" i="2157" s="1"/>
  <c r="H10" i="2162"/>
  <c r="X10" i="2162" s="1"/>
  <c r="AN10" i="2162" s="1"/>
  <c r="BD42" i="2162"/>
  <c r="H74" i="2162"/>
  <c r="X74" i="2162" s="1"/>
  <c r="AN74" i="2162" s="1"/>
  <c r="BD106" i="2162"/>
  <c r="BD138" i="2162"/>
  <c r="BD170" i="2162"/>
  <c r="H202" i="2162"/>
  <c r="X202" i="2162" s="1"/>
  <c r="AN202" i="2162" s="1"/>
  <c r="H234" i="2162"/>
  <c r="X234" i="2162" s="1"/>
  <c r="AN234" i="2162" s="1"/>
  <c r="H266" i="2162"/>
  <c r="X266" i="2162" s="1"/>
  <c r="AN266" i="2162" s="1"/>
  <c r="BE8" i="2162"/>
  <c r="BE19" i="2162"/>
  <c r="I29" i="2162"/>
  <c r="Y29" i="2162" s="1"/>
  <c r="AO29" i="2162" s="1"/>
  <c r="I40" i="2162"/>
  <c r="Y40" i="2162" s="1"/>
  <c r="AO40" i="2162" s="1"/>
  <c r="BE51" i="2162"/>
  <c r="BE61" i="2162"/>
  <c r="BE71" i="2162"/>
  <c r="I82" i="2162"/>
  <c r="Y82" i="2162" s="1"/>
  <c r="AO82" i="2162" s="1"/>
  <c r="I92" i="2162"/>
  <c r="Y92" i="2162" s="1"/>
  <c r="AO92" i="2162" s="1"/>
  <c r="BE103" i="2162"/>
  <c r="BE114" i="2162"/>
  <c r="I124" i="2162"/>
  <c r="Y124" i="2162" s="1"/>
  <c r="AO124" i="2162" s="1"/>
  <c r="I135" i="2162"/>
  <c r="Y135" i="2162" s="1"/>
  <c r="AO135" i="2162" s="1"/>
  <c r="BE146" i="2162"/>
  <c r="BE156" i="2162"/>
  <c r="I167" i="2162"/>
  <c r="Y167" i="2162" s="1"/>
  <c r="AO167" i="2162" s="1"/>
  <c r="I178" i="2162"/>
  <c r="Y178" i="2162" s="1"/>
  <c r="AO178" i="2162" s="1"/>
  <c r="BE188" i="2162"/>
  <c r="I199" i="2162"/>
  <c r="Y199" i="2162" s="1"/>
  <c r="AO199" i="2162" s="1"/>
  <c r="BE210" i="2162"/>
  <c r="BE220" i="2162"/>
  <c r="BE231" i="2162"/>
  <c r="BE242" i="2162"/>
  <c r="I252" i="2162"/>
  <c r="Y252" i="2162" s="1"/>
  <c r="AO252" i="2162" s="1"/>
  <c r="I263" i="2162"/>
  <c r="Y263" i="2162" s="1"/>
  <c r="AO263" i="2162" s="1"/>
  <c r="I274" i="2162"/>
  <c r="Y274" i="2162" s="1"/>
  <c r="AO274" i="2162" s="1"/>
  <c r="BE284" i="2162"/>
  <c r="BF8" i="2162"/>
  <c r="BF16" i="2162"/>
  <c r="BF24" i="2162"/>
  <c r="J32" i="2162"/>
  <c r="Z32" i="2162" s="1"/>
  <c r="AP32" i="2162" s="1"/>
  <c r="J40" i="2162"/>
  <c r="Z40" i="2162" s="1"/>
  <c r="AP40" i="2162" s="1"/>
  <c r="BF48" i="2162"/>
  <c r="J56" i="2162"/>
  <c r="Z56" i="2162" s="1"/>
  <c r="AP56" i="2162" s="1"/>
  <c r="BF64" i="2162"/>
  <c r="J72" i="2162"/>
  <c r="Z72" i="2162" s="1"/>
  <c r="AP72" i="2162" s="1"/>
  <c r="J80" i="2162"/>
  <c r="Z80" i="2162" s="1"/>
  <c r="AP80" i="2162" s="1"/>
  <c r="BF88" i="2162"/>
  <c r="J96" i="2162"/>
  <c r="Z96" i="2162" s="1"/>
  <c r="AP96" i="2162" s="1"/>
  <c r="BF104" i="2162"/>
  <c r="J112" i="2162"/>
  <c r="Z112" i="2162" s="1"/>
  <c r="AP112" i="2162" s="1"/>
  <c r="BF120" i="2162"/>
  <c r="J128" i="2162"/>
  <c r="Z128" i="2162" s="1"/>
  <c r="AP128" i="2162" s="1"/>
  <c r="J136" i="2162"/>
  <c r="Z136" i="2162" s="1"/>
  <c r="AP136" i="2162" s="1"/>
  <c r="J144" i="2162"/>
  <c r="Z144" i="2162" s="1"/>
  <c r="AP144" i="2162" s="1"/>
  <c r="J152" i="2162"/>
  <c r="Z152" i="2162" s="1"/>
  <c r="AP152" i="2162" s="1"/>
  <c r="J160" i="2162"/>
  <c r="Z160" i="2162" s="1"/>
  <c r="AP160" i="2162" s="1"/>
  <c r="J168" i="2162"/>
  <c r="Z168" i="2162" s="1"/>
  <c r="AP168" i="2162" s="1"/>
  <c r="J176" i="2162"/>
  <c r="Z176" i="2162" s="1"/>
  <c r="AP176" i="2162" s="1"/>
  <c r="J184" i="2162"/>
  <c r="Z184" i="2162" s="1"/>
  <c r="AP184" i="2162" s="1"/>
  <c r="J192" i="2162"/>
  <c r="Z192" i="2162" s="1"/>
  <c r="AP192" i="2162" s="1"/>
  <c r="J200" i="2162"/>
  <c r="Z200" i="2162" s="1"/>
  <c r="AP200" i="2162" s="1"/>
  <c r="J208" i="2162"/>
  <c r="Z208" i="2162" s="1"/>
  <c r="AP208" i="2162" s="1"/>
  <c r="BF216" i="2162"/>
  <c r="BF224" i="2162"/>
  <c r="BF232" i="2162"/>
  <c r="BF240" i="2162"/>
  <c r="BF248" i="2162"/>
  <c r="BF256" i="2162"/>
  <c r="BF264" i="2162"/>
  <c r="BF272" i="2162"/>
  <c r="J280" i="2162"/>
  <c r="Z280" i="2162" s="1"/>
  <c r="AP280" i="2162" s="1"/>
  <c r="J290" i="2162"/>
  <c r="Z290" i="2162" s="1"/>
  <c r="AP290" i="2162" s="1"/>
  <c r="J306" i="2162"/>
  <c r="Z306" i="2162" s="1"/>
  <c r="AP306" i="2162" s="1"/>
  <c r="J322" i="2162"/>
  <c r="Z322" i="2162" s="1"/>
  <c r="AP322" i="2162" s="1"/>
  <c r="BF338" i="2162"/>
  <c r="J354" i="2162"/>
  <c r="Z354" i="2162" s="1"/>
  <c r="AP354" i="2162" s="1"/>
  <c r="J370" i="2162"/>
  <c r="Z370" i="2162" s="1"/>
  <c r="AP370" i="2162" s="1"/>
  <c r="BF386" i="2162"/>
  <c r="K19" i="2162"/>
  <c r="AA19" i="2162" s="1"/>
  <c r="AQ19" i="2162" s="1"/>
  <c r="K35" i="2162"/>
  <c r="AA35" i="2162" s="1"/>
  <c r="AQ35" i="2162" s="1"/>
  <c r="BG51" i="2162"/>
  <c r="K67" i="2162"/>
  <c r="AA67" i="2162" s="1"/>
  <c r="AQ67" i="2162" s="1"/>
  <c r="BG83" i="2162"/>
  <c r="K99" i="2162"/>
  <c r="AA99" i="2162" s="1"/>
  <c r="AQ99" i="2162" s="1"/>
  <c r="K115" i="2162"/>
  <c r="AA115" i="2162" s="1"/>
  <c r="AQ115" i="2162" s="1"/>
  <c r="BG131" i="2162"/>
  <c r="BG147" i="2162"/>
  <c r="BG163" i="2162"/>
  <c r="K179" i="2162"/>
  <c r="AA179" i="2162" s="1"/>
  <c r="AQ179" i="2162" s="1"/>
  <c r="BG195" i="2162"/>
  <c r="BG211" i="2162"/>
  <c r="BG227" i="2162"/>
  <c r="BG243" i="2162"/>
  <c r="BG259" i="2162"/>
  <c r="K275" i="2162"/>
  <c r="AA275" i="2162" s="1"/>
  <c r="AQ275" i="2162" s="1"/>
  <c r="AY308" i="2162"/>
  <c r="C340" i="2162"/>
  <c r="S340" i="2162" s="1"/>
  <c r="AI340" i="2162" s="1"/>
  <c r="AY354" i="2162"/>
  <c r="AJ300" i="2140"/>
  <c r="D687" i="2156" s="1"/>
  <c r="J1598" i="2156" s="1"/>
  <c r="D1598" i="2157" s="1"/>
  <c r="M1598" i="2157" s="1"/>
  <c r="AJ343" i="2140"/>
  <c r="D730" i="2156" s="1"/>
  <c r="J1840" i="2156" s="1"/>
  <c r="D1840" i="2157" s="1"/>
  <c r="M1840" i="2157" s="1"/>
  <c r="AJ384" i="2140"/>
  <c r="D771" i="2156" s="1"/>
  <c r="AJ303" i="2140"/>
  <c r="D690" i="2156" s="1"/>
  <c r="J1623" i="2156" s="1"/>
  <c r="D1623" i="2157" s="1"/>
  <c r="M1623" i="2157" s="1"/>
  <c r="AJ386" i="2140"/>
  <c r="D773" i="2156" s="1"/>
  <c r="J2534" i="2156" s="1"/>
  <c r="D2534" i="2157" s="1"/>
  <c r="M2534" i="2157" s="1"/>
  <c r="AJ295" i="2140"/>
  <c r="D682" i="2156" s="1"/>
  <c r="J1571" i="2156" s="1"/>
  <c r="D1571" i="2157" s="1"/>
  <c r="M1571" i="2157" s="1"/>
  <c r="AJ382" i="2140"/>
  <c r="D769" i="2156" s="1"/>
  <c r="J2485" i="2156" s="1"/>
  <c r="D2485" i="2157" s="1"/>
  <c r="M2485" i="2157" s="1"/>
  <c r="H2093" i="2157"/>
  <c r="I2093" i="2157" s="1"/>
  <c r="AY289" i="2162"/>
  <c r="C289" i="2162"/>
  <c r="S289" i="2162" s="1"/>
  <c r="AI289" i="2162" s="1"/>
  <c r="P63" i="2162"/>
  <c r="AF63" i="2162" s="1"/>
  <c r="AV63" i="2162" s="1"/>
  <c r="BL63" i="2162"/>
  <c r="BA28" i="2162"/>
  <c r="E28" i="2162"/>
  <c r="U28" i="2162" s="1"/>
  <c r="AK28" i="2162" s="1"/>
  <c r="AZ28" i="2162"/>
  <c r="D28" i="2162"/>
  <c r="T28" i="2162" s="1"/>
  <c r="AJ28" i="2162" s="1"/>
  <c r="L1028" i="2156"/>
  <c r="K1028" i="2157" s="1"/>
  <c r="L1669" i="2156"/>
  <c r="K1669" i="2157" s="1"/>
  <c r="J13" i="2140"/>
  <c r="Z13" i="2140" s="1"/>
  <c r="AP13" i="2140" s="1"/>
  <c r="D2734" i="2156" s="1"/>
  <c r="I333" i="2140"/>
  <c r="Y333" i="2140" s="1"/>
  <c r="J41" i="2140"/>
  <c r="Z41" i="2140" s="1"/>
  <c r="AP41" i="2140" s="1"/>
  <c r="D2762" i="2156" s="1"/>
  <c r="J351" i="2156" s="1"/>
  <c r="D351" i="2157" s="1"/>
  <c r="M351" i="2157" s="1"/>
  <c r="L2074" i="2156"/>
  <c r="K2074" i="2157" s="1"/>
  <c r="I301" i="2140"/>
  <c r="Y301" i="2140" s="1"/>
  <c r="AO301" i="2140" s="1"/>
  <c r="D2633" i="2156" s="1"/>
  <c r="J1606" i="2156" s="1"/>
  <c r="D1606" i="2157" s="1"/>
  <c r="M1606" i="2157" s="1"/>
  <c r="I317" i="2140"/>
  <c r="Y317" i="2140" s="1"/>
  <c r="I389" i="2140"/>
  <c r="Y389" i="2140" s="1"/>
  <c r="AO389" i="2140" s="1"/>
  <c r="D2721" i="2156" s="1"/>
  <c r="H1693" i="2157"/>
  <c r="I1693" i="2157" s="1"/>
  <c r="L1693" i="2156"/>
  <c r="K1693" i="2157" s="1"/>
  <c r="AO356" i="2140"/>
  <c r="D2688" i="2156" s="1"/>
  <c r="J2446" i="2156" s="1"/>
  <c r="D2446" i="2157" s="1"/>
  <c r="M2446" i="2157" s="1"/>
  <c r="AO292" i="2140"/>
  <c r="D2624" i="2156" s="1"/>
  <c r="J1549" i="2156" s="1"/>
  <c r="D1549" i="2157" s="1"/>
  <c r="M1549" i="2157" s="1"/>
  <c r="AQ143" i="2140"/>
  <c r="D3253" i="2156" s="1"/>
  <c r="J1127" i="2156" s="1"/>
  <c r="D1127" i="2157" s="1"/>
  <c r="M1127" i="2157" s="1"/>
  <c r="AO360" i="2140"/>
  <c r="D2692" i="2156" s="1"/>
  <c r="J1936" i="2156" s="1"/>
  <c r="D1936" i="2157" s="1"/>
  <c r="M1936" i="2157" s="1"/>
  <c r="AO344" i="2140"/>
  <c r="D2676" i="2156" s="1"/>
  <c r="J1849" i="2156" s="1"/>
  <c r="D1849" i="2157" s="1"/>
  <c r="M1849" i="2157" s="1"/>
  <c r="AO312" i="2140"/>
  <c r="D2644" i="2156" s="1"/>
  <c r="I39" i="2140"/>
  <c r="Y39" i="2140" s="1"/>
  <c r="I111" i="2140"/>
  <c r="Y111" i="2140" s="1"/>
  <c r="AO333" i="2140"/>
  <c r="D2665" i="2156" s="1"/>
  <c r="J1760" i="2156" s="1"/>
  <c r="D1760" i="2157" s="1"/>
  <c r="M1760" i="2157" s="1"/>
  <c r="I75" i="2140"/>
  <c r="Y75" i="2140" s="1"/>
  <c r="AO361" i="2140"/>
  <c r="D2693" i="2156" s="1"/>
  <c r="J1944" i="2156" s="1"/>
  <c r="D1944" i="2157" s="1"/>
  <c r="M1944" i="2157" s="1"/>
  <c r="AO377" i="2140"/>
  <c r="D2709" i="2156" s="1"/>
  <c r="J2056" i="2156" s="1"/>
  <c r="D2056" i="2157" s="1"/>
  <c r="M2056" i="2157" s="1"/>
  <c r="D2725" i="2156"/>
  <c r="J2519" i="2156" s="1"/>
  <c r="D2519" i="2157" s="1"/>
  <c r="M2519" i="2157" s="1"/>
  <c r="AN371" i="2140"/>
  <c r="D2314" i="2156" s="1"/>
  <c r="J2017" i="2156" s="1"/>
  <c r="D2017" i="2157" s="1"/>
  <c r="M2017" i="2157" s="1"/>
  <c r="AO321" i="2140"/>
  <c r="D2653" i="2156" s="1"/>
  <c r="J1688" i="2156" s="1"/>
  <c r="D1688" i="2157" s="1"/>
  <c r="M1688" i="2157" s="1"/>
  <c r="AO385" i="2140"/>
  <c r="D2717" i="2156" s="1"/>
  <c r="J2528" i="2156" s="1"/>
  <c r="D2528" i="2157" s="1"/>
  <c r="M2528" i="2157" s="1"/>
  <c r="AQ289" i="2140"/>
  <c r="D3399" i="2156" s="1"/>
  <c r="J1536" i="2156" s="1"/>
  <c r="D1536" i="2157" s="1"/>
  <c r="M1536" i="2157" s="1"/>
  <c r="AQ305" i="2140"/>
  <c r="D3415" i="2156" s="1"/>
  <c r="J1635" i="2156" s="1"/>
  <c r="D1635" i="2157" s="1"/>
  <c r="M1635" i="2157" s="1"/>
  <c r="AQ321" i="2140"/>
  <c r="D3431" i="2156" s="1"/>
  <c r="J1693" i="2156" s="1"/>
  <c r="D1693" i="2157" s="1"/>
  <c r="M1693" i="2157" s="1"/>
  <c r="AQ337" i="2140"/>
  <c r="D3447" i="2156" s="1"/>
  <c r="J1797" i="2156" s="1"/>
  <c r="D1797" i="2157" s="1"/>
  <c r="M1797" i="2157" s="1"/>
  <c r="AQ353" i="2140"/>
  <c r="D3463" i="2156" s="1"/>
  <c r="J1909" i="2156" s="1"/>
  <c r="D1909" i="2157" s="1"/>
  <c r="M1909" i="2157" s="1"/>
  <c r="AQ369" i="2140"/>
  <c r="D3479" i="2156" s="1"/>
  <c r="J2005" i="2156" s="1"/>
  <c r="D2005" i="2157" s="1"/>
  <c r="M2005" i="2157" s="1"/>
  <c r="AQ385" i="2140"/>
  <c r="D3495" i="2156" s="1"/>
  <c r="J2532" i="2156" s="1"/>
  <c r="D2532" i="2157" s="1"/>
  <c r="M2532" i="2157" s="1"/>
  <c r="AP327" i="2140"/>
  <c r="D3048" i="2156" s="1"/>
  <c r="J1715" i="2156" s="1"/>
  <c r="D1715" i="2157" s="1"/>
  <c r="M1715" i="2157" s="1"/>
  <c r="AP391" i="2140"/>
  <c r="D3112" i="2156" s="1"/>
  <c r="J2512" i="2156" s="1"/>
  <c r="D2512" i="2157" s="1"/>
  <c r="M2512" i="2157" s="1"/>
  <c r="AN332" i="2140"/>
  <c r="D2275" i="2156" s="1"/>
  <c r="J2423" i="2156" s="1"/>
  <c r="D2423" i="2157" s="1"/>
  <c r="M2423" i="2157" s="1"/>
  <c r="AN364" i="2140"/>
  <c r="D2307" i="2156" s="1"/>
  <c r="J1961" i="2156" s="1"/>
  <c r="D1961" i="2157" s="1"/>
  <c r="M1961" i="2157" s="1"/>
  <c r="AP299" i="2140"/>
  <c r="D3020" i="2156" s="1"/>
  <c r="AP363" i="2140"/>
  <c r="D3084" i="2156" s="1"/>
  <c r="J2474" i="2156" s="1"/>
  <c r="D2474" i="2157" s="1"/>
  <c r="M2474" i="2157" s="1"/>
  <c r="AQ308" i="2140"/>
  <c r="D3418" i="2156" s="1"/>
  <c r="J2379" i="2156" s="1"/>
  <c r="D2379" i="2157" s="1"/>
  <c r="M2379" i="2157" s="1"/>
  <c r="AQ340" i="2140"/>
  <c r="D3450" i="2156" s="1"/>
  <c r="J1821" i="2156" s="1"/>
  <c r="D1821" i="2157" s="1"/>
  <c r="M1821" i="2157" s="1"/>
  <c r="AQ372" i="2140"/>
  <c r="D3482" i="2156" s="1"/>
  <c r="J2483" i="2156" s="1"/>
  <c r="D2483" i="2157" s="1"/>
  <c r="M2483" i="2157" s="1"/>
  <c r="AP335" i="2140"/>
  <c r="D3056" i="2156" s="1"/>
  <c r="J1780" i="2156" s="1"/>
  <c r="D1780" i="2157" s="1"/>
  <c r="M1780" i="2157" s="1"/>
  <c r="AN292" i="2140"/>
  <c r="D2235" i="2156" s="1"/>
  <c r="J1550" i="2156" s="1"/>
  <c r="D1550" i="2157" s="1"/>
  <c r="M1550" i="2157" s="1"/>
  <c r="AN308" i="2140"/>
  <c r="D2251" i="2156" s="1"/>
  <c r="J2376" i="2156" s="1"/>
  <c r="D2376" i="2157" s="1"/>
  <c r="M2376" i="2157" s="1"/>
  <c r="AN347" i="2140"/>
  <c r="D2290" i="2156" s="1"/>
  <c r="J2440" i="2156" s="1"/>
  <c r="D2440" i="2157" s="1"/>
  <c r="M2440" i="2157" s="1"/>
  <c r="AO279" i="2140"/>
  <c r="D2611" i="2156" s="1"/>
  <c r="J1473" i="2156" s="1"/>
  <c r="D1473" i="2157" s="1"/>
  <c r="M1473" i="2157" s="1"/>
  <c r="AN299" i="2140"/>
  <c r="D2242" i="2156" s="1"/>
  <c r="AN315" i="2140"/>
  <c r="D2258" i="2156" s="1"/>
  <c r="J2383" i="2156" s="1"/>
  <c r="D2383" i="2157" s="1"/>
  <c r="M2383" i="2157" s="1"/>
  <c r="I55" i="2140"/>
  <c r="Y55" i="2140" s="1"/>
  <c r="I143" i="2140"/>
  <c r="Y143" i="2140" s="1"/>
  <c r="AO349" i="2140"/>
  <c r="D2681" i="2156" s="1"/>
  <c r="J1871" i="2156" s="1"/>
  <c r="D1871" i="2157" s="1"/>
  <c r="M1871" i="2157" s="1"/>
  <c r="I91" i="2140"/>
  <c r="Y91" i="2140" s="1"/>
  <c r="BE292" i="2140"/>
  <c r="E2624" i="2156" s="1"/>
  <c r="K1549" i="2156" s="1" a="1"/>
  <c r="K1549" i="2156" s="1"/>
  <c r="AP377" i="2140"/>
  <c r="D3098" i="2156" s="1"/>
  <c r="J2060" i="2156" s="1"/>
  <c r="D2060" i="2157" s="1"/>
  <c r="M2060" i="2157" s="1"/>
  <c r="AP297" i="2140"/>
  <c r="D3018" i="2156" s="1"/>
  <c r="J1583" i="2156" s="1"/>
  <c r="D1583" i="2157" s="1"/>
  <c r="M1583" i="2157" s="1"/>
  <c r="J17" i="2140"/>
  <c r="Z17" i="2140" s="1"/>
  <c r="J45" i="2140"/>
  <c r="Z45" i="2140" s="1"/>
  <c r="I309" i="2140"/>
  <c r="Y309" i="2140" s="1"/>
  <c r="AO305" i="2140"/>
  <c r="D2637" i="2156" s="1"/>
  <c r="J1630" i="2156" s="1"/>
  <c r="D1630" i="2157" s="1"/>
  <c r="M1630" i="2157" s="1"/>
  <c r="AO369" i="2140"/>
  <c r="D2701" i="2156" s="1"/>
  <c r="J2000" i="2156" s="1"/>
  <c r="D2000" i="2157" s="1"/>
  <c r="M2000" i="2157" s="1"/>
  <c r="AQ293" i="2140"/>
  <c r="D3403" i="2156" s="1"/>
  <c r="J1561" i="2156" s="1"/>
  <c r="D1561" i="2157" s="1"/>
  <c r="M1561" i="2157" s="1"/>
  <c r="AQ309" i="2140"/>
  <c r="D3419" i="2156" s="1"/>
  <c r="AQ325" i="2140"/>
  <c r="D3435" i="2156" s="1"/>
  <c r="J1701" i="2156" s="1"/>
  <c r="D1701" i="2157" s="1"/>
  <c r="M1701" i="2157" s="1"/>
  <c r="AQ341" i="2140"/>
  <c r="D3451" i="2156" s="1"/>
  <c r="J1829" i="2156" s="1"/>
  <c r="D1829" i="2157" s="1"/>
  <c r="M1829" i="2157" s="1"/>
  <c r="AQ357" i="2140"/>
  <c r="D3467" i="2156" s="1"/>
  <c r="J2459" i="2156" s="1"/>
  <c r="D2459" i="2157" s="1"/>
  <c r="M2459" i="2157" s="1"/>
  <c r="AQ373" i="2140"/>
  <c r="D3483" i="2156" s="1"/>
  <c r="J2029" i="2156" s="1"/>
  <c r="D2029" i="2157" s="1"/>
  <c r="M2029" i="2157" s="1"/>
  <c r="AQ389" i="2140"/>
  <c r="D3499" i="2156" s="1"/>
  <c r="AP343" i="2140"/>
  <c r="D3064" i="2156" s="1"/>
  <c r="J1843" i="2156" s="1"/>
  <c r="D1843" i="2157" s="1"/>
  <c r="M1843" i="2157" s="1"/>
  <c r="H1561" i="2157"/>
  <c r="I1561" i="2157" s="1"/>
  <c r="L1561" i="2156"/>
  <c r="K1561" i="2157" s="1"/>
  <c r="AN300" i="2140"/>
  <c r="D2243" i="2156" s="1"/>
  <c r="J1600" i="2156" s="1"/>
  <c r="D1600" i="2157" s="1"/>
  <c r="M1600" i="2157" s="1"/>
  <c r="AN340" i="2140"/>
  <c r="D2283" i="2156" s="1"/>
  <c r="J1817" i="2156" s="1"/>
  <c r="D1817" i="2157" s="1"/>
  <c r="M1817" i="2157" s="1"/>
  <c r="AN372" i="2140"/>
  <c r="D2315" i="2156" s="1"/>
  <c r="J2478" i="2156" s="1"/>
  <c r="D2478" i="2157" s="1"/>
  <c r="M2478" i="2157" s="1"/>
  <c r="AP315" i="2140"/>
  <c r="D3036" i="2156" s="1"/>
  <c r="J2385" i="2156" s="1"/>
  <c r="D2385" i="2157" s="1"/>
  <c r="M2385" i="2157" s="1"/>
  <c r="AP379" i="2140"/>
  <c r="D3100" i="2156" s="1"/>
  <c r="J2076" i="2156" s="1"/>
  <c r="D2076" i="2157" s="1"/>
  <c r="M2076" i="2157" s="1"/>
  <c r="AQ316" i="2140"/>
  <c r="D3426" i="2156" s="1"/>
  <c r="J2395" i="2156" s="1"/>
  <c r="D2395" i="2157" s="1"/>
  <c r="M2395" i="2157" s="1"/>
  <c r="AQ348" i="2140"/>
  <c r="D3458" i="2156" s="1"/>
  <c r="J1869" i="2156" s="1"/>
  <c r="D1869" i="2157" s="1"/>
  <c r="M1869" i="2157" s="1"/>
  <c r="AQ380" i="2140"/>
  <c r="D3490" i="2156" s="1"/>
  <c r="J2085" i="2156" s="1"/>
  <c r="D2085" i="2157" s="1"/>
  <c r="M2085" i="2157" s="1"/>
  <c r="AP351" i="2140"/>
  <c r="D3072" i="2156" s="1"/>
  <c r="J1891" i="2156" s="1"/>
  <c r="D1891" i="2157" s="1"/>
  <c r="M1891" i="2157" s="1"/>
  <c r="AO36" i="2140"/>
  <c r="D2368" i="2156" s="1"/>
  <c r="J2116" i="2156" s="1"/>
  <c r="D2116" i="2157" s="1"/>
  <c r="M2116" i="2157" s="1"/>
  <c r="I7" i="2140"/>
  <c r="Y7" i="2140" s="1"/>
  <c r="I79" i="2140"/>
  <c r="Y79" i="2140" s="1"/>
  <c r="I365" i="2140"/>
  <c r="Y365" i="2140" s="1"/>
  <c r="I107" i="2140"/>
  <c r="Y107" i="2140" s="1"/>
  <c r="I308" i="2140"/>
  <c r="Y308" i="2140" s="1"/>
  <c r="I324" i="2140"/>
  <c r="Y324" i="2140" s="1"/>
  <c r="I340" i="2140"/>
  <c r="Y340" i="2140" s="1"/>
  <c r="BE356" i="2140"/>
  <c r="E2688" i="2156" s="1"/>
  <c r="K2446" i="2156" s="1" a="1"/>
  <c r="K2446" i="2156" s="1"/>
  <c r="J25" i="2140"/>
  <c r="Z25" i="2140" s="1"/>
  <c r="J57" i="2140"/>
  <c r="Z57" i="2140" s="1"/>
  <c r="AN291" i="2140"/>
  <c r="D2234" i="2156" s="1"/>
  <c r="J1542" i="2156" s="1"/>
  <c r="D1542" i="2157" s="1"/>
  <c r="M1542" i="2157" s="1"/>
  <c r="I341" i="2140"/>
  <c r="Y341" i="2140" s="1"/>
  <c r="AS126" i="2140"/>
  <c r="D4014" i="2156" s="1"/>
  <c r="J1023" i="2156" s="1"/>
  <c r="D1023" i="2157" s="1"/>
  <c r="M1023" i="2157" s="1"/>
  <c r="AO289" i="2140"/>
  <c r="D2621" i="2156" s="1"/>
  <c r="J1532" i="2156" s="1"/>
  <c r="D1532" i="2157" s="1"/>
  <c r="M1532" i="2157" s="1"/>
  <c r="AO353" i="2140"/>
  <c r="D2685" i="2156" s="1"/>
  <c r="J1903" i="2156" s="1"/>
  <c r="D1903" i="2157" s="1"/>
  <c r="M1903" i="2157" s="1"/>
  <c r="AQ297" i="2140"/>
  <c r="D3407" i="2156" s="1"/>
  <c r="J1585" i="2156" s="1"/>
  <c r="D1585" i="2157" s="1"/>
  <c r="M1585" i="2157" s="1"/>
  <c r="AQ313" i="2140"/>
  <c r="D3423" i="2156" s="1"/>
  <c r="J1658" i="2156" s="1"/>
  <c r="D1658" i="2157" s="1"/>
  <c r="M1658" i="2157" s="1"/>
  <c r="AQ329" i="2140"/>
  <c r="D3439" i="2156" s="1"/>
  <c r="J2419" i="2156" s="1"/>
  <c r="D2419" i="2157" s="1"/>
  <c r="M2419" i="2157" s="1"/>
  <c r="AQ345" i="2140"/>
  <c r="D3455" i="2156" s="1"/>
  <c r="J1861" i="2156" s="1"/>
  <c r="D1861" i="2157" s="1"/>
  <c r="M1861" i="2157" s="1"/>
  <c r="AQ361" i="2140"/>
  <c r="D3471" i="2156" s="1"/>
  <c r="J1949" i="2156" s="1"/>
  <c r="D1949" i="2157" s="1"/>
  <c r="M1949" i="2157" s="1"/>
  <c r="AQ377" i="2140"/>
  <c r="D3487" i="2156" s="1"/>
  <c r="J2061" i="2156" s="1"/>
  <c r="D2061" i="2157" s="1"/>
  <c r="M2061" i="2157" s="1"/>
  <c r="D3503" i="2156"/>
  <c r="J2524" i="2156" s="1"/>
  <c r="D2524" i="2157" s="1"/>
  <c r="M2524" i="2157" s="1"/>
  <c r="AP295" i="2140"/>
  <c r="D3016" i="2156" s="1"/>
  <c r="J1575" i="2156" s="1"/>
  <c r="D1575" i="2157" s="1"/>
  <c r="M1575" i="2157" s="1"/>
  <c r="AP359" i="2140"/>
  <c r="D3080" i="2156" s="1"/>
  <c r="J2465" i="2156" s="1"/>
  <c r="D2465" i="2157" s="1"/>
  <c r="M2465" i="2157" s="1"/>
  <c r="AN316" i="2140"/>
  <c r="D2259" i="2156" s="1"/>
  <c r="J2392" i="2156" s="1"/>
  <c r="D2392" i="2157" s="1"/>
  <c r="M2392" i="2157" s="1"/>
  <c r="AN348" i="2140"/>
  <c r="D2291" i="2156" s="1"/>
  <c r="J1864" i="2156" s="1"/>
  <c r="D1864" i="2157" s="1"/>
  <c r="M1864" i="2157" s="1"/>
  <c r="AN380" i="2140"/>
  <c r="D2323" i="2156" s="1"/>
  <c r="J2081" i="2156" s="1"/>
  <c r="D2081" i="2157" s="1"/>
  <c r="M2081" i="2157" s="1"/>
  <c r="AP331" i="2140"/>
  <c r="D3052" i="2156" s="1"/>
  <c r="J1755" i="2156" s="1"/>
  <c r="D1755" i="2157" s="1"/>
  <c r="M1755" i="2157" s="1"/>
  <c r="AQ292" i="2140"/>
  <c r="D3402" i="2156" s="1"/>
  <c r="J1553" i="2156" s="1"/>
  <c r="D1553" i="2157" s="1"/>
  <c r="M1553" i="2157" s="1"/>
  <c r="AQ324" i="2140"/>
  <c r="D3434" i="2156" s="1"/>
  <c r="J2411" i="2156" s="1"/>
  <c r="D2411" i="2157" s="1"/>
  <c r="M2411" i="2157" s="1"/>
  <c r="AQ356" i="2140"/>
  <c r="D3466" i="2156" s="1"/>
  <c r="J2451" i="2156" s="1"/>
  <c r="D2451" i="2157" s="1"/>
  <c r="M2451" i="2157" s="1"/>
  <c r="AQ388" i="2140"/>
  <c r="D3498" i="2156" s="1"/>
  <c r="AP303" i="2140"/>
  <c r="D3024" i="2156" s="1"/>
  <c r="J1626" i="2156" s="1"/>
  <c r="D1626" i="2157" s="1"/>
  <c r="M1626" i="2157" s="1"/>
  <c r="AP367" i="2140"/>
  <c r="D3088" i="2156" s="1"/>
  <c r="J1987" i="2156" s="1"/>
  <c r="D1987" i="2157" s="1"/>
  <c r="M1987" i="2157" s="1"/>
  <c r="AO263" i="2140"/>
  <c r="D2595" i="2156" s="1"/>
  <c r="J536" i="2156" s="1"/>
  <c r="D536" i="2157" s="1"/>
  <c r="M536" i="2157" s="1"/>
  <c r="AO179" i="2140"/>
  <c r="D2511" i="2156" s="1"/>
  <c r="J1344" i="2156" s="1"/>
  <c r="D1344" i="2157" s="1"/>
  <c r="M1344" i="2157" s="1"/>
  <c r="AO167" i="2140"/>
  <c r="D2499" i="2156" s="1"/>
  <c r="J1275" i="2156" s="1"/>
  <c r="D1275" i="2157" s="1"/>
  <c r="M1275" i="2157" s="1"/>
  <c r="AO135" i="2140"/>
  <c r="D2467" i="2156" s="1"/>
  <c r="AO115" i="2140"/>
  <c r="D2447" i="2156" s="1"/>
  <c r="AO71" i="2140"/>
  <c r="D2403" i="2156" s="1"/>
  <c r="J746" i="2156" s="1"/>
  <c r="D746" i="2157" s="1"/>
  <c r="M746" i="2157" s="1"/>
  <c r="I23" i="2140"/>
  <c r="Y23" i="2140" s="1"/>
  <c r="I95" i="2140"/>
  <c r="Y95" i="2140" s="1"/>
  <c r="AO317" i="2140"/>
  <c r="D2649" i="2156" s="1"/>
  <c r="J1665" i="2156" s="1"/>
  <c r="D1665" i="2157" s="1"/>
  <c r="M1665" i="2157" s="1"/>
  <c r="AP5" i="2140"/>
  <c r="D2726" i="2156" s="1"/>
  <c r="I9" i="2139"/>
  <c r="I139" i="2140"/>
  <c r="Y139" i="2140" s="1"/>
  <c r="AO297" i="2140"/>
  <c r="D2629" i="2156" s="1"/>
  <c r="J1579" i="2156" s="1"/>
  <c r="D1579" i="2157" s="1"/>
  <c r="M1579" i="2157" s="1"/>
  <c r="AO313" i="2140"/>
  <c r="D2645" i="2156" s="1"/>
  <c r="J1653" i="2156" s="1"/>
  <c r="D1653" i="2157" s="1"/>
  <c r="M1653" i="2157" s="1"/>
  <c r="AO329" i="2140"/>
  <c r="D2661" i="2156" s="1"/>
  <c r="J2414" i="2156" s="1"/>
  <c r="D2414" i="2157" s="1"/>
  <c r="M2414" i="2157" s="1"/>
  <c r="AO345" i="2140"/>
  <c r="D2677" i="2156" s="1"/>
  <c r="J1857" i="2156" s="1"/>
  <c r="D1857" i="2157" s="1"/>
  <c r="M1857" i="2157" s="1"/>
  <c r="I372" i="2140"/>
  <c r="Y372" i="2140" s="1"/>
  <c r="I388" i="2140"/>
  <c r="Y388" i="2140" s="1"/>
  <c r="J9" i="2140"/>
  <c r="Z9" i="2140" s="1"/>
  <c r="J29" i="2140"/>
  <c r="Z29" i="2140" s="1"/>
  <c r="J61" i="2140"/>
  <c r="Z61" i="2140" s="1"/>
  <c r="I373" i="2140"/>
  <c r="Y373" i="2140" s="1"/>
  <c r="AO337" i="2140"/>
  <c r="D2669" i="2156" s="1"/>
  <c r="J1792" i="2156" s="1"/>
  <c r="D1792" i="2157" s="1"/>
  <c r="M1792" i="2157" s="1"/>
  <c r="AQ301" i="2140"/>
  <c r="D3411" i="2156" s="1"/>
  <c r="J1611" i="2156" s="1"/>
  <c r="D1611" i="2157" s="1"/>
  <c r="M1611" i="2157" s="1"/>
  <c r="AQ317" i="2140"/>
  <c r="D3427" i="2156" s="1"/>
  <c r="J1669" i="2156" s="1"/>
  <c r="D1669" i="2157" s="1"/>
  <c r="M1669" i="2157" s="1"/>
  <c r="AQ333" i="2140"/>
  <c r="D3443" i="2156" s="1"/>
  <c r="J1765" i="2156" s="1"/>
  <c r="D1765" i="2157" s="1"/>
  <c r="M1765" i="2157" s="1"/>
  <c r="AQ349" i="2140"/>
  <c r="D3459" i="2156" s="1"/>
  <c r="J1877" i="2156" s="1"/>
  <c r="D1877" i="2157" s="1"/>
  <c r="M1877" i="2157" s="1"/>
  <c r="AQ365" i="2140"/>
  <c r="D3475" i="2156" s="1"/>
  <c r="J1973" i="2156" s="1"/>
  <c r="D1973" i="2157" s="1"/>
  <c r="M1973" i="2157" s="1"/>
  <c r="AQ381" i="2140"/>
  <c r="D3491" i="2156" s="1"/>
  <c r="J2093" i="2156" s="1"/>
  <c r="D2093" i="2157" s="1"/>
  <c r="M2093" i="2157" s="1"/>
  <c r="AR59" i="2140"/>
  <c r="D3558" i="2156" s="1"/>
  <c r="J2191" i="2156" s="1"/>
  <c r="D2191" i="2157" s="1"/>
  <c r="M2191" i="2157" s="1"/>
  <c r="AP311" i="2140"/>
  <c r="D3032" i="2156" s="1"/>
  <c r="J1645" i="2156" s="1"/>
  <c r="D1645" i="2157" s="1"/>
  <c r="M1645" i="2157" s="1"/>
  <c r="AP375" i="2140"/>
  <c r="D3096" i="2156" s="1"/>
  <c r="J2042" i="2156" s="1"/>
  <c r="D2042" i="2157" s="1"/>
  <c r="M2042" i="2157" s="1"/>
  <c r="AN324" i="2140"/>
  <c r="D2267" i="2156" s="1"/>
  <c r="J2407" i="2156" s="1"/>
  <c r="D2407" i="2157" s="1"/>
  <c r="M2407" i="2157" s="1"/>
  <c r="AN356" i="2140"/>
  <c r="D2299" i="2156" s="1"/>
  <c r="J2447" i="2156" s="1"/>
  <c r="D2447" i="2157" s="1"/>
  <c r="M2447" i="2157" s="1"/>
  <c r="AN388" i="2140"/>
  <c r="D2331" i="2156" s="1"/>
  <c r="AP347" i="2140"/>
  <c r="D3068" i="2156" s="1"/>
  <c r="J2442" i="2156" s="1"/>
  <c r="D2442" i="2157" s="1"/>
  <c r="M2442" i="2157" s="1"/>
  <c r="AQ300" i="2140"/>
  <c r="D3410" i="2156" s="1"/>
  <c r="J1604" i="2156" s="1"/>
  <c r="D1604" i="2157" s="1"/>
  <c r="M1604" i="2157" s="1"/>
  <c r="AQ332" i="2140"/>
  <c r="D3442" i="2156" s="1"/>
  <c r="J2427" i="2156" s="1"/>
  <c r="D2427" i="2157" s="1"/>
  <c r="M2427" i="2157" s="1"/>
  <c r="AQ364" i="2140"/>
  <c r="D3474" i="2156" s="1"/>
  <c r="J1965" i="2156" s="1"/>
  <c r="D1965" i="2157" s="1"/>
  <c r="M1965" i="2157" s="1"/>
  <c r="AP319" i="2140"/>
  <c r="D3040" i="2156" s="1"/>
  <c r="J1675" i="2156" s="1"/>
  <c r="D1675" i="2157" s="1"/>
  <c r="M1675" i="2157" s="1"/>
  <c r="AP383" i="2140"/>
  <c r="D3104" i="2156" s="1"/>
  <c r="J2498" i="2156" s="1"/>
  <c r="D2498" i="2157" s="1"/>
  <c r="M2498" i="2157" s="1"/>
  <c r="AK377" i="2140"/>
  <c r="D1153" i="2156" s="1"/>
  <c r="J2059" i="2156" s="1"/>
  <c r="D2059" i="2157" s="1"/>
  <c r="M2059" i="2157" s="1"/>
  <c r="AK279" i="2140"/>
  <c r="D1055" i="2156" s="1"/>
  <c r="J1477" i="2156" s="1"/>
  <c r="D1477" i="2157" s="1"/>
  <c r="M1477" i="2157" s="1"/>
  <c r="AK351" i="2140"/>
  <c r="D1127" i="2156" s="1"/>
  <c r="J1892" i="2156" s="1"/>
  <c r="D1892" i="2157" s="1"/>
  <c r="M1892" i="2157" s="1"/>
  <c r="AK386" i="2140"/>
  <c r="D1162" i="2156" s="1"/>
  <c r="J2536" i="2156" s="1"/>
  <c r="D2536" i="2157" s="1"/>
  <c r="M2536" i="2157" s="1"/>
  <c r="AK361" i="2140"/>
  <c r="D1137" i="2156" s="1"/>
  <c r="J1948" i="2156" s="1"/>
  <c r="D1948" i="2157" s="1"/>
  <c r="M1948" i="2157" s="1"/>
  <c r="AK379" i="2140"/>
  <c r="D1155" i="2156" s="1"/>
  <c r="J2072" i="2156" s="1"/>
  <c r="D2072" i="2157" s="1"/>
  <c r="M2072" i="2157" s="1"/>
  <c r="AK387" i="2140"/>
  <c r="D1163" i="2156" s="1"/>
  <c r="J1539" i="2156" s="1"/>
  <c r="D1539" i="2157" s="1"/>
  <c r="M1539" i="2157" s="1"/>
  <c r="AK365" i="2140"/>
  <c r="D1141" i="2156" s="1"/>
  <c r="J1969" i="2156" s="1"/>
  <c r="D1969" i="2157" s="1"/>
  <c r="M1969" i="2157" s="1"/>
  <c r="AK345" i="2140"/>
  <c r="D1121" i="2156" s="1"/>
  <c r="J1856" i="2156" s="1"/>
  <c r="D1856" i="2157" s="1"/>
  <c r="M1856" i="2157" s="1"/>
  <c r="AK370" i="2140"/>
  <c r="D1146" i="2156" s="1"/>
  <c r="J2012" i="2156" s="1"/>
  <c r="D2012" i="2157" s="1"/>
  <c r="M2012" i="2157" s="1"/>
  <c r="AK363" i="2140"/>
  <c r="D1139" i="2156" s="1"/>
  <c r="J2471" i="2156" s="1"/>
  <c r="D2471" i="2157" s="1"/>
  <c r="M2471" i="2157" s="1"/>
  <c r="AK374" i="2140"/>
  <c r="D1150" i="2156" s="1"/>
  <c r="J2034" i="2156" s="1"/>
  <c r="D2034" i="2157" s="1"/>
  <c r="M2034" i="2157" s="1"/>
  <c r="AK383" i="2140"/>
  <c r="D1159" i="2156" s="1"/>
  <c r="J2495" i="2156" s="1"/>
  <c r="D2495" i="2157" s="1"/>
  <c r="M2495" i="2157" s="1"/>
  <c r="D1147" i="2156"/>
  <c r="J2020" i="2156" s="1"/>
  <c r="D2020" i="2157" s="1"/>
  <c r="M2020" i="2157" s="1"/>
  <c r="AK371" i="2140"/>
  <c r="AK349" i="2140"/>
  <c r="D1125" i="2156" s="1"/>
  <c r="J1876" i="2156" s="1"/>
  <c r="D1876" i="2157" s="1"/>
  <c r="M1876" i="2157" s="1"/>
  <c r="AK381" i="2140"/>
  <c r="D1157" i="2156" s="1"/>
  <c r="J2088" i="2156" s="1"/>
  <c r="D2088" i="2157" s="1"/>
  <c r="M2088" i="2157" s="1"/>
  <c r="AK354" i="2140"/>
  <c r="D1130" i="2156" s="1"/>
  <c r="J1916" i="2156" s="1"/>
  <c r="D1916" i="2157" s="1"/>
  <c r="M1916" i="2157" s="1"/>
  <c r="AK347" i="2140"/>
  <c r="D1123" i="2156" s="1"/>
  <c r="J2439" i="2156" s="1"/>
  <c r="D2439" i="2157" s="1"/>
  <c r="M2439" i="2157" s="1"/>
  <c r="AK358" i="2140"/>
  <c r="D1134" i="2156" s="1"/>
  <c r="J1932" i="2156" s="1"/>
  <c r="D1932" i="2157" s="1"/>
  <c r="M1932" i="2157" s="1"/>
  <c r="AK367" i="2140"/>
  <c r="D1143" i="2156" s="1"/>
  <c r="J1988" i="2156" s="1"/>
  <c r="D1988" i="2157" s="1"/>
  <c r="M1988" i="2157" s="1"/>
  <c r="AK355" i="2140"/>
  <c r="D1131" i="2156" s="1"/>
  <c r="J1923" i="2156" s="1"/>
  <c r="D1923" i="2157" s="1"/>
  <c r="M1923" i="2157" s="1"/>
  <c r="N23" i="2136"/>
  <c r="N294" i="2136"/>
  <c r="N293" i="2136"/>
  <c r="C296" i="2140"/>
  <c r="S296" i="2140" s="1"/>
  <c r="AI296" i="2140" s="1"/>
  <c r="D294" i="2156" s="1"/>
  <c r="J2347" i="2156" s="1"/>
  <c r="D2347" i="2157" s="1"/>
  <c r="M2347" i="2157" s="1"/>
  <c r="C358" i="2140"/>
  <c r="S358" i="2140" s="1"/>
  <c r="C378" i="2140"/>
  <c r="S378" i="2140" s="1"/>
  <c r="AY286" i="2140"/>
  <c r="E284" i="2156" s="1"/>
  <c r="K1514" i="2156" s="1" a="1"/>
  <c r="K1514" i="2156" s="1"/>
  <c r="AI328" i="2140"/>
  <c r="D326" i="2156" s="1"/>
  <c r="J1734" i="2156" s="1"/>
  <c r="D1734" i="2157" s="1"/>
  <c r="M1734" i="2157" s="1"/>
  <c r="AI309" i="2140"/>
  <c r="D307" i="2156" s="1"/>
  <c r="J2366" i="2156" s="1"/>
  <c r="D2366" i="2157" s="1"/>
  <c r="M2366" i="2157" s="1"/>
  <c r="AI325" i="2140"/>
  <c r="D323" i="2156" s="1"/>
  <c r="J1694" i="2156" s="1"/>
  <c r="D1694" i="2157" s="1"/>
  <c r="M1694" i="2157" s="1"/>
  <c r="AI333" i="2140"/>
  <c r="D331" i="2156" s="1"/>
  <c r="J1758" i="2156" s="1"/>
  <c r="D1758" i="2157" s="1"/>
  <c r="M1758" i="2157" s="1"/>
  <c r="AI347" i="2140"/>
  <c r="D345" i="2156" s="1"/>
  <c r="J2436" i="2156" s="1"/>
  <c r="D2436" i="2157" s="1"/>
  <c r="M2436" i="2157" s="1"/>
  <c r="AI358" i="2140"/>
  <c r="D356" i="2156" s="1"/>
  <c r="J1926" i="2156" s="1"/>
  <c r="D1926" i="2157" s="1"/>
  <c r="M1926" i="2157" s="1"/>
  <c r="AI371" i="2140"/>
  <c r="D369" i="2156" s="1"/>
  <c r="J2014" i="2156" s="1"/>
  <c r="D2014" i="2157" s="1"/>
  <c r="M2014" i="2157" s="1"/>
  <c r="AI279" i="2140"/>
  <c r="D277" i="2156" s="1"/>
  <c r="J1471" i="2156" s="1"/>
  <c r="D1471" i="2157" s="1"/>
  <c r="M1471" i="2157" s="1"/>
  <c r="AI374" i="2140"/>
  <c r="D372" i="2156" s="1"/>
  <c r="J2030" i="2156" s="1"/>
  <c r="D2030" i="2157" s="1"/>
  <c r="M2030" i="2157" s="1"/>
  <c r="AI312" i="2140"/>
  <c r="D310" i="2156" s="1"/>
  <c r="J1648" i="2156" s="1"/>
  <c r="D1648" i="2157" s="1"/>
  <c r="M1648" i="2157" s="1"/>
  <c r="AI340" i="2140"/>
  <c r="D338" i="2156" s="1"/>
  <c r="J1814" i="2156" s="1"/>
  <c r="D1814" i="2157" s="1"/>
  <c r="M1814" i="2157" s="1"/>
  <c r="AI324" i="2140"/>
  <c r="D322" i="2156" s="1"/>
  <c r="J2404" i="2156" s="1"/>
  <c r="D2404" i="2157" s="1"/>
  <c r="M2404" i="2157" s="1"/>
  <c r="AI308" i="2140"/>
  <c r="D306" i="2156" s="1"/>
  <c r="J2372" i="2156" s="1"/>
  <c r="D2372" i="2157" s="1"/>
  <c r="M2372" i="2157" s="1"/>
  <c r="AI292" i="2140"/>
  <c r="D290" i="2156" s="1"/>
  <c r="J1546" i="2156" s="1"/>
  <c r="D1546" i="2157" s="1"/>
  <c r="M1546" i="2157" s="1"/>
  <c r="AI299" i="2140"/>
  <c r="D297" i="2156" s="1"/>
  <c r="J1594" i="2156" s="1"/>
  <c r="D1594" i="2157" s="1"/>
  <c r="M1594" i="2157" s="1"/>
  <c r="AI315" i="2140"/>
  <c r="D313" i="2156" s="1"/>
  <c r="J2380" i="2156" s="1"/>
  <c r="D2380" i="2157" s="1"/>
  <c r="M2380" i="2157" s="1"/>
  <c r="AI331" i="2140"/>
  <c r="D329" i="2156" s="1"/>
  <c r="J1750" i="2156" s="1"/>
  <c r="D1750" i="2157" s="1"/>
  <c r="M1750" i="2157" s="1"/>
  <c r="C346" i="2140"/>
  <c r="S346" i="2140" s="1"/>
  <c r="AI387" i="2140"/>
  <c r="D385" i="2156" s="1"/>
  <c r="J1537" i="2156" s="1"/>
  <c r="D1537" i="2157" s="1"/>
  <c r="M1537" i="2157" s="1"/>
  <c r="AI393" i="2140"/>
  <c r="D391" i="2156" s="1"/>
  <c r="J2517" i="2156" s="1"/>
  <c r="D2517" i="2157" s="1"/>
  <c r="M2517" i="2157" s="1"/>
  <c r="AY328" i="2140"/>
  <c r="E326" i="2156" s="1"/>
  <c r="K1734" i="2156" s="1" a="1"/>
  <c r="K1734" i="2156" s="1"/>
  <c r="AY27" i="2140"/>
  <c r="E25" i="2156" s="1"/>
  <c r="K60" i="2156" s="1" a="1"/>
  <c r="K60" i="2156" s="1"/>
  <c r="L60" i="2156" s="1"/>
  <c r="K60" i="2157" s="1"/>
  <c r="AI295" i="2140"/>
  <c r="D293" i="2156" s="1"/>
  <c r="J1570" i="2156" s="1"/>
  <c r="D1570" i="2157" s="1"/>
  <c r="M1570" i="2157" s="1"/>
  <c r="AI311" i="2140"/>
  <c r="D309" i="2156" s="1"/>
  <c r="J1640" i="2156" s="1"/>
  <c r="D1640" i="2157" s="1"/>
  <c r="M1640" i="2157" s="1"/>
  <c r="AI327" i="2140"/>
  <c r="D325" i="2156" s="1"/>
  <c r="J1710" i="2156" s="1"/>
  <c r="D1710" i="2157" s="1"/>
  <c r="M1710" i="2157" s="1"/>
  <c r="AI343" i="2140"/>
  <c r="D341" i="2156" s="1"/>
  <c r="J1838" i="2156" s="1"/>
  <c r="D1838" i="2157" s="1"/>
  <c r="M1838" i="2157" s="1"/>
  <c r="AI357" i="2140"/>
  <c r="D355" i="2156" s="1"/>
  <c r="J2452" i="2156" s="1"/>
  <c r="D2452" i="2157" s="1"/>
  <c r="M2452" i="2157" s="1"/>
  <c r="AI373" i="2140"/>
  <c r="D371" i="2156" s="1"/>
  <c r="J2022" i="2156" s="1"/>
  <c r="D2022" i="2157" s="1"/>
  <c r="M2022" i="2157" s="1"/>
  <c r="AI305" i="2140"/>
  <c r="D303" i="2156" s="1"/>
  <c r="J1629" i="2156" s="1"/>
  <c r="D1629" i="2157" s="1"/>
  <c r="M1629" i="2157" s="1"/>
  <c r="AY316" i="2140"/>
  <c r="E314" i="2156" s="1"/>
  <c r="K2388" i="2156" s="1" a="1"/>
  <c r="K2388" i="2156" s="1"/>
  <c r="AI304" i="2140"/>
  <c r="D302" i="2156" s="1"/>
  <c r="J2355" i="2156" s="1"/>
  <c r="D2355" i="2157" s="1"/>
  <c r="M2355" i="2157" s="1"/>
  <c r="AI351" i="2140"/>
  <c r="D349" i="2156" s="1"/>
  <c r="J1886" i="2156" s="1"/>
  <c r="D1886" i="2157" s="1"/>
  <c r="M1886" i="2157" s="1"/>
  <c r="AI367" i="2140"/>
  <c r="D365" i="2156" s="1"/>
  <c r="J1982" i="2156" s="1"/>
  <c r="D1982" i="2157" s="1"/>
  <c r="M1982" i="2157" s="1"/>
  <c r="AI378" i="2140"/>
  <c r="D376" i="2156" s="1"/>
  <c r="J2062" i="2156" s="1"/>
  <c r="D2062" i="2157" s="1"/>
  <c r="M2062" i="2157" s="1"/>
  <c r="AI321" i="2140"/>
  <c r="D319" i="2156" s="1"/>
  <c r="J1686" i="2156" s="1"/>
  <c r="D1686" i="2157" s="1"/>
  <c r="M1686" i="2157" s="1"/>
  <c r="D335" i="2156"/>
  <c r="J1790" i="2156" s="1"/>
  <c r="D1790" i="2157" s="1"/>
  <c r="M1790" i="2157" s="1"/>
  <c r="AI337" i="2140"/>
  <c r="AI353" i="2140"/>
  <c r="D351" i="2156" s="1"/>
  <c r="J1902" i="2156" s="1"/>
  <c r="D1902" i="2157" s="1"/>
  <c r="M1902" i="2157" s="1"/>
  <c r="AI369" i="2140"/>
  <c r="D367" i="2156" s="1"/>
  <c r="J1998" i="2156" s="1"/>
  <c r="D1998" i="2157" s="1"/>
  <c r="M1998" i="2157" s="1"/>
  <c r="AI383" i="2140"/>
  <c r="D381" i="2156" s="1"/>
  <c r="J2492" i="2156" s="1"/>
  <c r="D2492" i="2157" s="1"/>
  <c r="M2492" i="2157" s="1"/>
  <c r="AI389" i="2140"/>
  <c r="D387" i="2156" s="1"/>
  <c r="J2503" i="2156" s="1"/>
  <c r="D2503" i="2157" s="1"/>
  <c r="M2503" i="2157" s="1"/>
  <c r="AI332" i="2140"/>
  <c r="D330" i="2156" s="1"/>
  <c r="J2420" i="2156" s="1"/>
  <c r="D2420" i="2157" s="1"/>
  <c r="M2420" i="2157" s="1"/>
  <c r="AI316" i="2140"/>
  <c r="D314" i="2156" s="1"/>
  <c r="J2388" i="2156" s="1"/>
  <c r="D2388" i="2157" s="1"/>
  <c r="M2388" i="2157" s="1"/>
  <c r="AI300" i="2140"/>
  <c r="D298" i="2156" s="1"/>
  <c r="J1597" i="2156" s="1"/>
  <c r="D1597" i="2157" s="1"/>
  <c r="M1597" i="2157" s="1"/>
  <c r="AI281" i="2140"/>
  <c r="D279" i="2156" s="1"/>
  <c r="J1487" i="2156" s="1"/>
  <c r="D1487" i="2157" s="1"/>
  <c r="M1487" i="2157" s="1"/>
  <c r="AI307" i="2140"/>
  <c r="D305" i="2156" s="1"/>
  <c r="J1637" i="2156" s="1"/>
  <c r="D1637" i="2157" s="1"/>
  <c r="M1637" i="2157" s="1"/>
  <c r="AI323" i="2140"/>
  <c r="D321" i="2156" s="1"/>
  <c r="J1726" i="2156" s="1"/>
  <c r="D1726" i="2157" s="1"/>
  <c r="M1726" i="2157" s="1"/>
  <c r="AI339" i="2140"/>
  <c r="D337" i="2156" s="1"/>
  <c r="J1806" i="2156" s="1"/>
  <c r="D1806" i="2157" s="1"/>
  <c r="M1806" i="2157" s="1"/>
  <c r="AI303" i="2140"/>
  <c r="D301" i="2156" s="1"/>
  <c r="J1621" i="2156" s="1"/>
  <c r="D1621" i="2157" s="1"/>
  <c r="M1621" i="2157" s="1"/>
  <c r="AI319" i="2140"/>
  <c r="D317" i="2156" s="1"/>
  <c r="J1670" i="2156" s="1"/>
  <c r="D1670" i="2157" s="1"/>
  <c r="M1670" i="2157" s="1"/>
  <c r="AI335" i="2140"/>
  <c r="D333" i="2156" s="1"/>
  <c r="J1774" i="2156" s="1"/>
  <c r="D1774" i="2157" s="1"/>
  <c r="M1774" i="2157" s="1"/>
  <c r="AI349" i="2140"/>
  <c r="D347" i="2156" s="1"/>
  <c r="J1870" i="2156" s="1"/>
  <c r="D1870" i="2157" s="1"/>
  <c r="M1870" i="2157" s="1"/>
  <c r="AI365" i="2140"/>
  <c r="D363" i="2156" s="1"/>
  <c r="J1966" i="2156" s="1"/>
  <c r="D1966" i="2157" s="1"/>
  <c r="M1966" i="2157" s="1"/>
  <c r="AI381" i="2140"/>
  <c r="D379" i="2156" s="1"/>
  <c r="J2086" i="2156" s="1"/>
  <c r="D2086" i="2157" s="1"/>
  <c r="M2086" i="2157" s="1"/>
  <c r="AI297" i="2140"/>
  <c r="D295" i="2156" s="1"/>
  <c r="J1578" i="2156" s="1"/>
  <c r="D1578" i="2157" s="1"/>
  <c r="M1578" i="2157" s="1"/>
  <c r="AI313" i="2140"/>
  <c r="D311" i="2156" s="1"/>
  <c r="J1651" i="2156" s="1"/>
  <c r="D1651" i="2157" s="1"/>
  <c r="M1651" i="2157" s="1"/>
  <c r="AI359" i="2140"/>
  <c r="D357" i="2156" s="1"/>
  <c r="J2460" i="2156" s="1"/>
  <c r="D2460" i="2157" s="1"/>
  <c r="M2460" i="2157" s="1"/>
  <c r="AI375" i="2140"/>
  <c r="D373" i="2156" s="1"/>
  <c r="J2038" i="2156" s="1"/>
  <c r="D2038" i="2157" s="1"/>
  <c r="M2038" i="2157" s="1"/>
  <c r="AI293" i="2140"/>
  <c r="D291" i="2156" s="1"/>
  <c r="J1554" i="2156" s="1"/>
  <c r="D1554" i="2157" s="1"/>
  <c r="M1554" i="2157" s="1"/>
  <c r="AI301" i="2140"/>
  <c r="D299" i="2156" s="1"/>
  <c r="J1605" i="2156" s="1"/>
  <c r="D1605" i="2157" s="1"/>
  <c r="M1605" i="2157" s="1"/>
  <c r="AI317" i="2140"/>
  <c r="D315" i="2156" s="1"/>
  <c r="J1662" i="2156" s="1"/>
  <c r="D1662" i="2157" s="1"/>
  <c r="M1662" i="2157" s="1"/>
  <c r="AI341" i="2140"/>
  <c r="D339" i="2156" s="1"/>
  <c r="J1822" i="2156" s="1"/>
  <c r="D1822" i="2157" s="1"/>
  <c r="M1822" i="2157" s="1"/>
  <c r="AI355" i="2140"/>
  <c r="D353" i="2156" s="1"/>
  <c r="J1918" i="2156" s="1"/>
  <c r="D1918" i="2157" s="1"/>
  <c r="M1918" i="2157" s="1"/>
  <c r="AI363" i="2140"/>
  <c r="D361" i="2156" s="1"/>
  <c r="J2468" i="2156" s="1"/>
  <c r="D2468" i="2157" s="1"/>
  <c r="M2468" i="2157" s="1"/>
  <c r="AI379" i="2140"/>
  <c r="D377" i="2156" s="1"/>
  <c r="J2070" i="2156" s="1"/>
  <c r="D2070" i="2157" s="1"/>
  <c r="M2070" i="2157" s="1"/>
  <c r="AI283" i="2140"/>
  <c r="D281" i="2156" s="1"/>
  <c r="J2339" i="2156" s="1"/>
  <c r="D2339" i="2157" s="1"/>
  <c r="M2339" i="2157" s="1"/>
  <c r="H7" i="2136"/>
  <c r="AI329" i="2140"/>
  <c r="D327" i="2156" s="1"/>
  <c r="J2412" i="2156" s="1"/>
  <c r="D2412" i="2157" s="1"/>
  <c r="M2412" i="2157" s="1"/>
  <c r="AI391" i="2140"/>
  <c r="D389" i="2156" s="1"/>
  <c r="J2506" i="2156" s="1"/>
  <c r="D2506" i="2157" s="1"/>
  <c r="M2506" i="2157" s="1"/>
  <c r="AI345" i="2140"/>
  <c r="D343" i="2156" s="1"/>
  <c r="J1854" i="2156" s="1"/>
  <c r="D1854" i="2157" s="1"/>
  <c r="M1854" i="2157" s="1"/>
  <c r="AI361" i="2140"/>
  <c r="D359" i="2156" s="1"/>
  <c r="J1942" i="2156" s="1"/>
  <c r="D1942" i="2157" s="1"/>
  <c r="M1942" i="2157" s="1"/>
  <c r="AI377" i="2140"/>
  <c r="D375" i="2156" s="1"/>
  <c r="J2054" i="2156" s="1"/>
  <c r="D2054" i="2157" s="1"/>
  <c r="M2054" i="2157" s="1"/>
  <c r="AJ344" i="2140"/>
  <c r="D731" i="2156" s="1"/>
  <c r="J1847" i="2156" s="1"/>
  <c r="D1847" i="2157" s="1"/>
  <c r="M1847" i="2157" s="1"/>
  <c r="AI388" i="2140"/>
  <c r="D386" i="2156" s="1"/>
  <c r="J2500" i="2156" s="1"/>
  <c r="D2500" i="2157" s="1"/>
  <c r="M2500" i="2157" s="1"/>
  <c r="AI344" i="2140"/>
  <c r="D342" i="2156" s="1"/>
  <c r="J1846" i="2156" s="1"/>
  <c r="D1846" i="2157" s="1"/>
  <c r="M1846" i="2157" s="1"/>
  <c r="N108" i="2136"/>
  <c r="N175" i="2136"/>
  <c r="N265" i="2136"/>
  <c r="N110" i="2136"/>
  <c r="N198" i="2136"/>
  <c r="N150" i="2136"/>
  <c r="N22" i="2136"/>
  <c r="N48" i="2136"/>
  <c r="N59" i="2136"/>
  <c r="N232" i="2136"/>
  <c r="N273" i="2136"/>
  <c r="N169" i="2136"/>
  <c r="N83" i="2136"/>
  <c r="N219" i="2136"/>
  <c r="N125" i="2136"/>
  <c r="N32" i="2136"/>
  <c r="N250" i="2136"/>
  <c r="N191" i="2136"/>
  <c r="N126" i="2136"/>
  <c r="N63" i="2136"/>
  <c r="N226" i="2136"/>
  <c r="N117" i="2136"/>
  <c r="N40" i="2136"/>
  <c r="N177" i="2136"/>
  <c r="N91" i="2136"/>
  <c r="N278" i="2136"/>
  <c r="N216" i="2136"/>
  <c r="N159" i="2136"/>
  <c r="N94" i="2136"/>
  <c r="N35" i="2136"/>
  <c r="N189" i="2136"/>
  <c r="N100" i="2136"/>
  <c r="N20" i="2136"/>
  <c r="N158" i="2136"/>
  <c r="N69" i="2136"/>
  <c r="N263" i="2136"/>
  <c r="N205" i="2136"/>
  <c r="N145" i="2136"/>
  <c r="N78" i="2136"/>
  <c r="N9" i="2136"/>
  <c r="C390" i="2140"/>
  <c r="S390" i="2140" s="1"/>
  <c r="AY340" i="2140"/>
  <c r="E338" i="2156" s="1"/>
  <c r="K1814" i="2156" s="1" a="1"/>
  <c r="K1814" i="2156" s="1"/>
  <c r="AI7" i="2136"/>
  <c r="C354" i="2140"/>
  <c r="S354" i="2140" s="1"/>
  <c r="AY312" i="2140"/>
  <c r="E310" i="2156" s="1"/>
  <c r="K1648" i="2156" s="1" a="1"/>
  <c r="K1648" i="2156" s="1"/>
  <c r="AY344" i="2140"/>
  <c r="E342" i="2156" s="1"/>
  <c r="K1846" i="2156" s="1" a="1"/>
  <c r="K1846" i="2156" s="1"/>
  <c r="AY374" i="2140"/>
  <c r="E372" i="2156" s="1"/>
  <c r="K2030" i="2156" s="1" a="1"/>
  <c r="K2030" i="2156" s="1"/>
  <c r="AY385" i="2140"/>
  <c r="E383" i="2156" s="1"/>
  <c r="K2525" i="2156" s="1" a="1"/>
  <c r="K2525" i="2156" s="1"/>
  <c r="H2525" i="2157" s="1"/>
  <c r="I2525" i="2157" s="1"/>
  <c r="AY292" i="2140"/>
  <c r="E290" i="2156" s="1"/>
  <c r="K1546" i="2156" s="1" a="1"/>
  <c r="K1546" i="2156" s="1"/>
  <c r="AY324" i="2140"/>
  <c r="E322" i="2156" s="1"/>
  <c r="K2404" i="2156" s="1" a="1"/>
  <c r="K2404" i="2156" s="1"/>
  <c r="AY288" i="2140"/>
  <c r="E286" i="2156" s="1"/>
  <c r="K1524" i="2156" s="1" a="1"/>
  <c r="K1524" i="2156" s="1"/>
  <c r="H1524" i="2157" s="1"/>
  <c r="I1524" i="2157" s="1"/>
  <c r="C370" i="2140"/>
  <c r="S370" i="2140" s="1"/>
  <c r="AY308" i="2140"/>
  <c r="E306" i="2156" s="1"/>
  <c r="K2372" i="2156" s="1" a="1"/>
  <c r="K2372" i="2156" s="1"/>
  <c r="AY285" i="2140"/>
  <c r="E283" i="2156" s="1"/>
  <c r="K1506" i="2156" s="1" a="1"/>
  <c r="K1506" i="2156" s="1"/>
  <c r="L1506" i="2156" s="1"/>
  <c r="K1506" i="2157" s="1"/>
  <c r="C362" i="2140"/>
  <c r="S362" i="2140" s="1"/>
  <c r="C385" i="2140"/>
  <c r="S385" i="2140" s="1"/>
  <c r="AY300" i="2140"/>
  <c r="E298" i="2156" s="1"/>
  <c r="K1597" i="2156" s="1" a="1"/>
  <c r="K1597" i="2156" s="1"/>
  <c r="L1597" i="2156" s="1"/>
  <c r="K1597" i="2157" s="1"/>
  <c r="AY332" i="2140"/>
  <c r="E330" i="2156" s="1"/>
  <c r="K2420" i="2156" s="1" a="1"/>
  <c r="K2420" i="2156" s="1"/>
  <c r="H2420" i="2157" s="1"/>
  <c r="I2420" i="2157" s="1"/>
  <c r="C286" i="2140"/>
  <c r="S286" i="2140" s="1"/>
  <c r="H1878" i="2157"/>
  <c r="I1878" i="2157" s="1"/>
  <c r="L1878" i="2156"/>
  <c r="K1878" i="2157" s="1"/>
  <c r="H1424" i="2157"/>
  <c r="I1424" i="2157" s="1"/>
  <c r="L1424" i="2156"/>
  <c r="K1424" i="2157" s="1"/>
  <c r="H138" i="2157"/>
  <c r="I138" i="2157" s="1"/>
  <c r="L138" i="2156"/>
  <c r="K138" i="2157" s="1"/>
  <c r="H1974" i="2157"/>
  <c r="I1974" i="2157" s="1"/>
  <c r="L1974" i="2156"/>
  <c r="K1974" i="2157" s="1"/>
  <c r="H1678" i="2157"/>
  <c r="I1678" i="2157" s="1"/>
  <c r="L1678" i="2156"/>
  <c r="K1678" i="2157" s="1"/>
  <c r="H1478" i="2157"/>
  <c r="I1478" i="2157" s="1"/>
  <c r="L1478" i="2156"/>
  <c r="K1478" i="2157" s="1"/>
  <c r="H1950" i="2157"/>
  <c r="I1950" i="2157" s="1"/>
  <c r="L1950" i="2156"/>
  <c r="K1950" i="2157" s="1"/>
  <c r="H2484" i="2157"/>
  <c r="I2484" i="2157" s="1"/>
  <c r="L2484" i="2156"/>
  <c r="K2484" i="2157" s="1"/>
  <c r="H1782" i="2157"/>
  <c r="I1782" i="2157" s="1"/>
  <c r="L1782" i="2156"/>
  <c r="K1782" i="2157" s="1"/>
  <c r="H2062" i="2157"/>
  <c r="I2062" i="2157" s="1"/>
  <c r="L2062" i="2156"/>
  <c r="K2062" i="2157" s="1"/>
  <c r="H2428" i="2157"/>
  <c r="I2428" i="2157" s="1"/>
  <c r="L2428" i="2156"/>
  <c r="K2428" i="2157" s="1"/>
  <c r="C20" i="2140"/>
  <c r="S20" i="2140" s="1"/>
  <c r="H2541" i="2157"/>
  <c r="I2541" i="2157" s="1"/>
  <c r="L2541" i="2156"/>
  <c r="K2541" i="2157" s="1"/>
  <c r="H2006" i="2157"/>
  <c r="I2006" i="2157" s="1"/>
  <c r="L2006" i="2156"/>
  <c r="K2006" i="2157" s="1"/>
  <c r="H1910" i="2157"/>
  <c r="I1910" i="2157" s="1"/>
  <c r="L1910" i="2156"/>
  <c r="K1910" i="2157" s="1"/>
  <c r="H861" i="2157"/>
  <c r="I861" i="2157" s="1"/>
  <c r="L861" i="2156"/>
  <c r="K861" i="2157" s="1"/>
  <c r="C336" i="2140"/>
  <c r="S336" i="2140" s="1"/>
  <c r="I7" i="2136"/>
  <c r="H1838" i="2157"/>
  <c r="I1838" i="2157" s="1"/>
  <c r="L1838" i="2156"/>
  <c r="K1838" i="2157" s="1"/>
  <c r="H1498" i="2157"/>
  <c r="I1498" i="2157" s="1"/>
  <c r="L1498" i="2156"/>
  <c r="K1498" i="2157" s="1"/>
  <c r="H529" i="2157"/>
  <c r="I529" i="2157" s="1"/>
  <c r="L529" i="2156"/>
  <c r="K529" i="2157" s="1"/>
  <c r="H423" i="2157"/>
  <c r="I423" i="2157" s="1"/>
  <c r="L423" i="2156"/>
  <c r="K423" i="2157" s="1"/>
  <c r="H254" i="2157"/>
  <c r="I254" i="2157" s="1"/>
  <c r="L254" i="2156"/>
  <c r="K254" i="2157" s="1"/>
  <c r="L167" i="2137"/>
  <c r="L113" i="2137"/>
  <c r="L73" i="2137"/>
  <c r="L212" i="2137"/>
  <c r="L139" i="2137"/>
  <c r="L108" i="2137"/>
  <c r="L40" i="2137"/>
  <c r="L102" i="2137"/>
  <c r="L8" i="2137"/>
  <c r="L181" i="2137"/>
  <c r="L174" i="2137"/>
  <c r="L172" i="2137"/>
  <c r="L159" i="2137"/>
  <c r="L135" i="2137"/>
  <c r="L196" i="2137"/>
  <c r="L187" i="2137"/>
  <c r="L178" i="2137"/>
  <c r="L160" i="2137"/>
  <c r="L152" i="2137"/>
  <c r="L137" i="2137"/>
  <c r="L131" i="2137"/>
  <c r="L118" i="2137"/>
  <c r="L107" i="2137"/>
  <c r="L96" i="2137"/>
  <c r="L138" i="2137"/>
  <c r="L130" i="2137"/>
  <c r="L119" i="2137"/>
  <c r="L109" i="2137"/>
  <c r="L93" i="2137"/>
  <c r="L89" i="2137"/>
  <c r="L87" i="2137"/>
  <c r="L76" i="2137"/>
  <c r="L66" i="2137"/>
  <c r="L56" i="2137"/>
  <c r="L48" i="2137"/>
  <c r="L83" i="2137"/>
  <c r="L75" i="2137"/>
  <c r="L65" i="2137"/>
  <c r="L55" i="2137"/>
  <c r="L281" i="2137"/>
  <c r="L273" i="2137"/>
  <c r="L264" i="2137"/>
  <c r="L269" i="2137"/>
  <c r="L257" i="2137"/>
  <c r="L250" i="2137"/>
  <c r="L263" i="2137"/>
  <c r="L253" i="2137"/>
  <c r="L245" i="2137"/>
  <c r="L45" i="2137"/>
  <c r="L232" i="2137"/>
  <c r="L240" i="2137"/>
  <c r="L235" i="2137"/>
  <c r="L227" i="2137"/>
  <c r="L218" i="2137"/>
  <c r="L226" i="2137"/>
  <c r="L217" i="2137"/>
  <c r="L207" i="2137"/>
  <c r="L208" i="2137"/>
  <c r="L38" i="2137"/>
  <c r="L21" i="2137"/>
  <c r="L11" i="2137"/>
  <c r="L20" i="2137"/>
  <c r="L10" i="2137"/>
  <c r="AS66" i="2136"/>
  <c r="AS68" i="2136"/>
  <c r="C288" i="2140"/>
  <c r="S288" i="2140" s="1"/>
  <c r="AY384" i="2140"/>
  <c r="E382" i="2156" s="1"/>
  <c r="C384" i="2140"/>
  <c r="S384" i="2140" s="1"/>
  <c r="AY368" i="2140"/>
  <c r="E366" i="2156" s="1"/>
  <c r="K1990" i="2156" s="1" a="1"/>
  <c r="K1990" i="2156" s="1"/>
  <c r="C368" i="2140"/>
  <c r="S368" i="2140" s="1"/>
  <c r="AY352" i="2140"/>
  <c r="E350" i="2156" s="1"/>
  <c r="K1894" i="2156" s="1" a="1"/>
  <c r="K1894" i="2156" s="1"/>
  <c r="C352" i="2140"/>
  <c r="S352" i="2140" s="1"/>
  <c r="AY334" i="2140"/>
  <c r="E332" i="2156" s="1"/>
  <c r="K1766" i="2156" s="1" a="1"/>
  <c r="K1766" i="2156" s="1"/>
  <c r="C334" i="2140"/>
  <c r="S334" i="2140" s="1"/>
  <c r="AY318" i="2140"/>
  <c r="E316" i="2156" s="1"/>
  <c r="K2396" i="2156" s="1" a="1"/>
  <c r="K2396" i="2156" s="1"/>
  <c r="C318" i="2140"/>
  <c r="S318" i="2140" s="1"/>
  <c r="AY302" i="2140"/>
  <c r="E300" i="2156" s="1"/>
  <c r="K1613" i="2156" s="1" a="1"/>
  <c r="K1613" i="2156" s="1"/>
  <c r="C302" i="2140"/>
  <c r="S302" i="2140" s="1"/>
  <c r="H1637" i="2157"/>
  <c r="I1637" i="2157" s="1"/>
  <c r="L1637" i="2156"/>
  <c r="K1637" i="2157" s="1"/>
  <c r="H1726" i="2157"/>
  <c r="I1726" i="2157" s="1"/>
  <c r="L1726" i="2156"/>
  <c r="K1726" i="2157" s="1"/>
  <c r="H1806" i="2157"/>
  <c r="I1806" i="2157" s="1"/>
  <c r="L1806" i="2156"/>
  <c r="K1806" i="2157" s="1"/>
  <c r="H1886" i="2157"/>
  <c r="I1886" i="2157" s="1"/>
  <c r="L1886" i="2156"/>
  <c r="K1886" i="2157" s="1"/>
  <c r="H2460" i="2157"/>
  <c r="I2460" i="2157" s="1"/>
  <c r="L2460" i="2156"/>
  <c r="K2460" i="2157" s="1"/>
  <c r="H1982" i="2157"/>
  <c r="I1982" i="2157" s="1"/>
  <c r="L1982" i="2156"/>
  <c r="K1982" i="2157" s="1"/>
  <c r="H2038" i="2157"/>
  <c r="I2038" i="2157" s="1"/>
  <c r="L2038" i="2156"/>
  <c r="K2038" i="2157" s="1"/>
  <c r="H2492" i="2157"/>
  <c r="I2492" i="2157" s="1"/>
  <c r="L2492" i="2156"/>
  <c r="K2492" i="2157" s="1"/>
  <c r="H2503" i="2157"/>
  <c r="I2503" i="2157" s="1"/>
  <c r="L2503" i="2156"/>
  <c r="K2503" i="2157" s="1"/>
  <c r="I188" i="2138"/>
  <c r="I123" i="2138"/>
  <c r="I98" i="2138"/>
  <c r="I64" i="2138"/>
  <c r="I28" i="2138"/>
  <c r="I102" i="2138"/>
  <c r="I220" i="2138"/>
  <c r="I216" i="2138"/>
  <c r="I212" i="2138"/>
  <c r="I16" i="2138"/>
  <c r="I193" i="2138"/>
  <c r="I191" i="2138"/>
  <c r="I189" i="2138"/>
  <c r="I199" i="2138"/>
  <c r="I163" i="2138"/>
  <c r="I155" i="2138"/>
  <c r="I147" i="2138"/>
  <c r="I196" i="2138"/>
  <c r="I187" i="2138"/>
  <c r="I178" i="2138"/>
  <c r="I169" i="2138"/>
  <c r="I160" i="2138"/>
  <c r="I152" i="2138"/>
  <c r="I144" i="2138"/>
  <c r="I129" i="2138"/>
  <c r="I124" i="2138"/>
  <c r="I112" i="2138"/>
  <c r="I101" i="2138"/>
  <c r="I145" i="2138"/>
  <c r="I136" i="2138"/>
  <c r="I127" i="2138"/>
  <c r="I116" i="2138"/>
  <c r="I105" i="2138"/>
  <c r="I97" i="2138"/>
  <c r="I86" i="2138"/>
  <c r="I80" i="2138"/>
  <c r="I70" i="2138"/>
  <c r="I60" i="2138"/>
  <c r="I52" i="2138"/>
  <c r="I278" i="2138"/>
  <c r="I81" i="2138"/>
  <c r="I72" i="2138"/>
  <c r="I61" i="2138"/>
  <c r="I53" i="2138"/>
  <c r="I279" i="2138"/>
  <c r="I270" i="2138"/>
  <c r="I262" i="2138"/>
  <c r="I267" i="2138"/>
  <c r="I256" i="2138"/>
  <c r="I248" i="2138"/>
  <c r="I258" i="2138"/>
  <c r="I249" i="2138"/>
  <c r="I241" i="2138"/>
  <c r="I236" i="2138"/>
  <c r="I228" i="2138"/>
  <c r="I44" i="2138"/>
  <c r="I231" i="2138"/>
  <c r="I225" i="2138"/>
  <c r="I215" i="2138"/>
  <c r="I222" i="2138"/>
  <c r="I211" i="2138"/>
  <c r="I204" i="2138"/>
  <c r="I203" i="2138"/>
  <c r="I35" i="2138"/>
  <c r="I34" i="2138"/>
  <c r="I19" i="2138"/>
  <c r="I25" i="2138"/>
  <c r="I15" i="2138"/>
  <c r="E390" i="2140"/>
  <c r="U390" i="2140" s="1"/>
  <c r="BA390" i="2140"/>
  <c r="E1166" i="2156" s="1"/>
  <c r="K2544" i="2156" s="1" a="1"/>
  <c r="K2544" i="2156" s="1"/>
  <c r="E281" i="2140"/>
  <c r="U281" i="2140" s="1"/>
  <c r="BA281" i="2140"/>
  <c r="E1057" i="2156" s="1"/>
  <c r="K1493" i="2156" s="1" a="1"/>
  <c r="K1493" i="2156" s="1"/>
  <c r="AH7" i="2136"/>
  <c r="U7" i="2136"/>
  <c r="H1554" i="2157"/>
  <c r="I1554" i="2157" s="1"/>
  <c r="L1554" i="2156"/>
  <c r="K1554" i="2157" s="1"/>
  <c r="H1605" i="2157"/>
  <c r="I1605" i="2157" s="1"/>
  <c r="L1605" i="2156"/>
  <c r="K1605" i="2157" s="1"/>
  <c r="H2366" i="2157"/>
  <c r="I2366" i="2157" s="1"/>
  <c r="L2366" i="2156"/>
  <c r="K2366" i="2157" s="1"/>
  <c r="H1662" i="2157"/>
  <c r="I1662" i="2157" s="1"/>
  <c r="L1662" i="2156"/>
  <c r="K1662" i="2157" s="1"/>
  <c r="H1694" i="2157"/>
  <c r="I1694" i="2157" s="1"/>
  <c r="L1694" i="2156"/>
  <c r="K1694" i="2157" s="1"/>
  <c r="H1758" i="2157"/>
  <c r="I1758" i="2157" s="1"/>
  <c r="L1758" i="2156"/>
  <c r="K1758" i="2157" s="1"/>
  <c r="H1822" i="2157"/>
  <c r="I1822" i="2157" s="1"/>
  <c r="L1822" i="2156"/>
  <c r="K1822" i="2157" s="1"/>
  <c r="H2436" i="2157"/>
  <c r="I2436" i="2157" s="1"/>
  <c r="L2436" i="2156"/>
  <c r="K2436" i="2157" s="1"/>
  <c r="H1918" i="2157"/>
  <c r="I1918" i="2157" s="1"/>
  <c r="L1918" i="2156"/>
  <c r="K1918" i="2157" s="1"/>
  <c r="H2468" i="2157"/>
  <c r="I2468" i="2157" s="1"/>
  <c r="L2468" i="2156"/>
  <c r="K2468" i="2157" s="1"/>
  <c r="H2014" i="2157"/>
  <c r="I2014" i="2157" s="1"/>
  <c r="L2014" i="2156"/>
  <c r="K2014" i="2157" s="1"/>
  <c r="H2070" i="2157"/>
  <c r="I2070" i="2157" s="1"/>
  <c r="L2070" i="2156"/>
  <c r="K2070" i="2157" s="1"/>
  <c r="H2500" i="2157"/>
  <c r="I2500" i="2157" s="1"/>
  <c r="L2500" i="2156"/>
  <c r="K2500" i="2157" s="1"/>
  <c r="D294" i="2140"/>
  <c r="T294" i="2140" s="1"/>
  <c r="AZ294" i="2140"/>
  <c r="E681" i="2156" s="1"/>
  <c r="K1563" i="2156" s="1" a="1"/>
  <c r="K1563" i="2156" s="1"/>
  <c r="D326" i="2140"/>
  <c r="T326" i="2140" s="1"/>
  <c r="AZ326" i="2140"/>
  <c r="E713" i="2156" s="1"/>
  <c r="K1704" i="2156" s="1" a="1"/>
  <c r="K1704" i="2156" s="1"/>
  <c r="G113" i="2138"/>
  <c r="G98" i="2138"/>
  <c r="G9" i="2138"/>
  <c r="G71" i="2138"/>
  <c r="G188" i="2138"/>
  <c r="G117" i="2138"/>
  <c r="G47" i="2138"/>
  <c r="G28" i="2138"/>
  <c r="G182" i="2138"/>
  <c r="G174" i="2138"/>
  <c r="G200" i="2138"/>
  <c r="G179" i="2138"/>
  <c r="G189" i="2138"/>
  <c r="G172" i="2138"/>
  <c r="G138" i="2138"/>
  <c r="G161" i="2138"/>
  <c r="G153" i="2138"/>
  <c r="G141" i="2138"/>
  <c r="G132" i="2138"/>
  <c r="G162" i="2138"/>
  <c r="G154" i="2138"/>
  <c r="G96" i="2138"/>
  <c r="G118" i="2138"/>
  <c r="G107" i="2138"/>
  <c r="G94" i="2138"/>
  <c r="G119" i="2138"/>
  <c r="G74" i="2138"/>
  <c r="G86" i="2138"/>
  <c r="G69" i="2138"/>
  <c r="G82" i="2138"/>
  <c r="G75" i="2138"/>
  <c r="G49" i="2138"/>
  <c r="G269" i="2138"/>
  <c r="G275" i="2138"/>
  <c r="G52" i="2138"/>
  <c r="G278" i="2138"/>
  <c r="G273" i="2138"/>
  <c r="G264" i="2138"/>
  <c r="G254" i="2138"/>
  <c r="G251" i="2138"/>
  <c r="G246" i="2138"/>
  <c r="G229" i="2138"/>
  <c r="G223" i="2138"/>
  <c r="G232" i="2138"/>
  <c r="G219" i="2138"/>
  <c r="G207" i="2138"/>
  <c r="G213" i="2138"/>
  <c r="G209" i="2138"/>
  <c r="G202" i="2138"/>
  <c r="G34" i="2138"/>
  <c r="G10" i="2138"/>
  <c r="M7" i="2136"/>
  <c r="H2339" i="2157"/>
  <c r="I2339" i="2157" s="1"/>
  <c r="L2339" i="2156"/>
  <c r="K2339" i="2157" s="1"/>
  <c r="C284" i="2140"/>
  <c r="S284" i="2140" s="1"/>
  <c r="N176" i="2137"/>
  <c r="N188" i="2137"/>
  <c r="N64" i="2137"/>
  <c r="N8" i="2137"/>
  <c r="N216" i="2137"/>
  <c r="N14" i="2137"/>
  <c r="N120" i="2137"/>
  <c r="N259" i="2137"/>
  <c r="N39" i="2137"/>
  <c r="N194" i="2137"/>
  <c r="N168" i="2137"/>
  <c r="N174" i="2137"/>
  <c r="N185" i="2137"/>
  <c r="N172" i="2137"/>
  <c r="N196" i="2137"/>
  <c r="N190" i="2137"/>
  <c r="N143" i="2137"/>
  <c r="N160" i="2137"/>
  <c r="N152" i="2137"/>
  <c r="N138" i="2137"/>
  <c r="N144" i="2137"/>
  <c r="N127" i="2137"/>
  <c r="N159" i="2137"/>
  <c r="N151" i="2137"/>
  <c r="N136" i="2137"/>
  <c r="N96" i="2137"/>
  <c r="N119" i="2137"/>
  <c r="N109" i="2137"/>
  <c r="N94" i="2137"/>
  <c r="N124" i="2137"/>
  <c r="N112" i="2137"/>
  <c r="N101" i="2137"/>
  <c r="N86" i="2137"/>
  <c r="N69" i="2137"/>
  <c r="N70" i="2137"/>
  <c r="N52" i="2137"/>
  <c r="N50" i="2137"/>
  <c r="N276" i="2137"/>
  <c r="N272" i="2137"/>
  <c r="N65" i="2137"/>
  <c r="N55" i="2137"/>
  <c r="N281" i="2137"/>
  <c r="N270" i="2137"/>
  <c r="N255" i="2137"/>
  <c r="N254" i="2137"/>
  <c r="N261" i="2137"/>
  <c r="N251" i="2137"/>
  <c r="N247" i="2137"/>
  <c r="N242" i="2137"/>
  <c r="N238" i="2137"/>
  <c r="N230" i="2137"/>
  <c r="N240" i="2137"/>
  <c r="N235" i="2137"/>
  <c r="N225" i="2137"/>
  <c r="N219" i="2137"/>
  <c r="N41" i="2137"/>
  <c r="N204" i="2137"/>
  <c r="N35" i="2137"/>
  <c r="N36" i="2137"/>
  <c r="N11" i="2137"/>
  <c r="N12" i="2137"/>
  <c r="D390" i="2140"/>
  <c r="T390" i="2140" s="1"/>
  <c r="AZ390" i="2140"/>
  <c r="E777" i="2156" s="1"/>
  <c r="K2542" i="2156" s="1" a="1"/>
  <c r="K2542" i="2156" s="1"/>
  <c r="D329" i="2140"/>
  <c r="T329" i="2140" s="1"/>
  <c r="AZ329" i="2140"/>
  <c r="E716" i="2156" s="1"/>
  <c r="K2413" i="2156" s="1" a="1"/>
  <c r="K2413" i="2156" s="1"/>
  <c r="D313" i="2140"/>
  <c r="T313" i="2140" s="1"/>
  <c r="AZ313" i="2140"/>
  <c r="E700" i="2156" s="1"/>
  <c r="K1652" i="2156" s="1" a="1"/>
  <c r="K1652" i="2156" s="1"/>
  <c r="D297" i="2140"/>
  <c r="T297" i="2140" s="1"/>
  <c r="AZ297" i="2140"/>
  <c r="E684" i="2156" s="1"/>
  <c r="K1580" i="2156" s="1" a="1"/>
  <c r="K1580" i="2156" s="1"/>
  <c r="D281" i="2140"/>
  <c r="T281" i="2140" s="1"/>
  <c r="AZ281" i="2140"/>
  <c r="E668" i="2156" s="1"/>
  <c r="K1488" i="2156" s="1" a="1"/>
  <c r="K1488" i="2156" s="1"/>
  <c r="N8" i="2136"/>
  <c r="N266" i="2136"/>
  <c r="N227" i="2136"/>
  <c r="N190" i="2136"/>
  <c r="N172" i="2136"/>
  <c r="N151" i="2136"/>
  <c r="N134" i="2136"/>
  <c r="N101" i="2136"/>
  <c r="N84" i="2136"/>
  <c r="N60" i="2136"/>
  <c r="N42" i="2136"/>
  <c r="N25" i="2136"/>
  <c r="N12" i="2136"/>
  <c r="N206" i="2136"/>
  <c r="N180" i="2136"/>
  <c r="N161" i="2136"/>
  <c r="N142" i="2136"/>
  <c r="N109" i="2136"/>
  <c r="N92" i="2136"/>
  <c r="N75" i="2136"/>
  <c r="N34" i="2136"/>
  <c r="N24" i="2136"/>
  <c r="N10" i="2136"/>
  <c r="N267" i="2136"/>
  <c r="N253" i="2136"/>
  <c r="N236" i="2136"/>
  <c r="N220" i="2136"/>
  <c r="N207" i="2136"/>
  <c r="N195" i="2136"/>
  <c r="N179" i="2136"/>
  <c r="N163" i="2136"/>
  <c r="N149" i="2136"/>
  <c r="N133" i="2136"/>
  <c r="N114" i="2136"/>
  <c r="N98" i="2136"/>
  <c r="N82" i="2136"/>
  <c r="N65" i="2136"/>
  <c r="N52" i="2136"/>
  <c r="N39" i="2136"/>
  <c r="N17" i="2136"/>
  <c r="AY31" i="2140"/>
  <c r="E29" i="2156" s="1"/>
  <c r="K80" i="2156" s="1" a="1"/>
  <c r="K80" i="2156" s="1"/>
  <c r="D306" i="2140"/>
  <c r="T306" i="2140" s="1"/>
  <c r="AZ306" i="2140"/>
  <c r="E693" i="2156" s="1"/>
  <c r="K2364" i="2156" s="1" a="1"/>
  <c r="K2364" i="2156" s="1"/>
  <c r="D338" i="2140"/>
  <c r="T338" i="2140" s="1"/>
  <c r="AZ338" i="2140"/>
  <c r="E725" i="2156" s="1"/>
  <c r="K1800" i="2156" s="1" a="1"/>
  <c r="K1800" i="2156" s="1"/>
  <c r="AY289" i="2140"/>
  <c r="E287" i="2156" s="1"/>
  <c r="K1530" i="2156" s="1" a="1"/>
  <c r="K1530" i="2156" s="1"/>
  <c r="C289" i="2140"/>
  <c r="S289" i="2140" s="1"/>
  <c r="W7" i="2136"/>
  <c r="BE286" i="2140"/>
  <c r="E2618" i="2156" s="1"/>
  <c r="I286" i="2140"/>
  <c r="Y286" i="2140" s="1"/>
  <c r="I288" i="2140"/>
  <c r="Y288" i="2140" s="1"/>
  <c r="BE288" i="2140"/>
  <c r="E2620" i="2156" s="1"/>
  <c r="K1525" i="2156" s="1" a="1"/>
  <c r="K1525" i="2156" s="1"/>
  <c r="BE10" i="2140"/>
  <c r="E2342" i="2156" s="1"/>
  <c r="I10" i="2140"/>
  <c r="Y10" i="2140" s="1"/>
  <c r="I26" i="2140"/>
  <c r="Y26" i="2140" s="1"/>
  <c r="BE26" i="2140"/>
  <c r="E2358" i="2156" s="1"/>
  <c r="K54" i="2156" s="1" a="1"/>
  <c r="K54" i="2156" s="1"/>
  <c r="BE42" i="2140"/>
  <c r="E2374" i="2156" s="1"/>
  <c r="I42" i="2140"/>
  <c r="Y42" i="2140" s="1"/>
  <c r="BE58" i="2140"/>
  <c r="E2390" i="2156" s="1"/>
  <c r="I58" i="2140"/>
  <c r="Y58" i="2140" s="1"/>
  <c r="I77" i="2140"/>
  <c r="Y77" i="2140" s="1"/>
  <c r="BE77" i="2140"/>
  <c r="E2409" i="2156" s="1"/>
  <c r="K789" i="2156" s="1" a="1"/>
  <c r="K789" i="2156" s="1"/>
  <c r="BE93" i="2140"/>
  <c r="E2425" i="2156" s="1"/>
  <c r="I93" i="2140"/>
  <c r="Y93" i="2140" s="1"/>
  <c r="I109" i="2140"/>
  <c r="Y109" i="2140" s="1"/>
  <c r="BE109" i="2140"/>
  <c r="E2441" i="2156" s="1"/>
  <c r="K950" i="2156" s="1" a="1"/>
  <c r="K950" i="2156" s="1"/>
  <c r="I125" i="2140"/>
  <c r="Y125" i="2140" s="1"/>
  <c r="BE125" i="2140"/>
  <c r="E2457" i="2156" s="1"/>
  <c r="K2296" i="2156" s="1" a="1"/>
  <c r="K2296" i="2156" s="1"/>
  <c r="I141" i="2140"/>
  <c r="Y141" i="2140" s="1"/>
  <c r="BE141" i="2140"/>
  <c r="E2473" i="2156" s="1"/>
  <c r="K1106" i="2156" s="1" a="1"/>
  <c r="K1106" i="2156" s="1"/>
  <c r="BE157" i="2140"/>
  <c r="E2489" i="2156" s="1"/>
  <c r="K1203" i="2156" s="1" a="1"/>
  <c r="K1203" i="2156" s="1"/>
  <c r="I157" i="2140"/>
  <c r="Y157" i="2140" s="1"/>
  <c r="I173" i="2140"/>
  <c r="Y173" i="2140" s="1"/>
  <c r="BE173" i="2140"/>
  <c r="E2505" i="2156" s="1"/>
  <c r="I189" i="2140"/>
  <c r="Y189" i="2140" s="1"/>
  <c r="BE189" i="2140"/>
  <c r="E2521" i="2156" s="1"/>
  <c r="K1407" i="2156" s="1" a="1"/>
  <c r="K1407" i="2156" s="1"/>
  <c r="I205" i="2140"/>
  <c r="Y205" i="2140" s="1"/>
  <c r="BE205" i="2140"/>
  <c r="E2537" i="2156" s="1"/>
  <c r="K173" i="2156" s="1" a="1"/>
  <c r="K173" i="2156" s="1"/>
  <c r="BE221" i="2140"/>
  <c r="E2553" i="2156" s="1"/>
  <c r="I221" i="2140"/>
  <c r="Y221" i="2140" s="1"/>
  <c r="I237" i="2140"/>
  <c r="Y237" i="2140" s="1"/>
  <c r="BE237" i="2140"/>
  <c r="E2569" i="2156" s="1"/>
  <c r="K370" i="2156" s="1" a="1"/>
  <c r="K370" i="2156" s="1"/>
  <c r="I253" i="2140"/>
  <c r="Y253" i="2140" s="1"/>
  <c r="BE253" i="2140"/>
  <c r="E2585" i="2156" s="1"/>
  <c r="K464" i="2156" s="1" a="1"/>
  <c r="K464" i="2156" s="1"/>
  <c r="I269" i="2140"/>
  <c r="Y269" i="2140" s="1"/>
  <c r="BE269" i="2140"/>
  <c r="E2601" i="2156" s="1"/>
  <c r="K570" i="2156" s="1" a="1"/>
  <c r="K570" i="2156" s="1"/>
  <c r="I290" i="2140"/>
  <c r="Y290" i="2140" s="1"/>
  <c r="BE290" i="2140"/>
  <c r="E2622" i="2156" s="1"/>
  <c r="K2334" i="2156" s="1" a="1"/>
  <c r="K2334" i="2156" s="1"/>
  <c r="I306" i="2140"/>
  <c r="Y306" i="2140" s="1"/>
  <c r="BE306" i="2140"/>
  <c r="E2638" i="2156" s="1"/>
  <c r="BE322" i="2140"/>
  <c r="E2654" i="2156" s="1"/>
  <c r="K1720" i="2156" s="1" a="1"/>
  <c r="K1720" i="2156" s="1"/>
  <c r="I322" i="2140"/>
  <c r="Y322" i="2140" s="1"/>
  <c r="I338" i="2140"/>
  <c r="Y338" i="2140" s="1"/>
  <c r="BE338" i="2140"/>
  <c r="E2670" i="2156" s="1"/>
  <c r="K1799" i="2156" s="1" a="1"/>
  <c r="K1799" i="2156" s="1"/>
  <c r="BE354" i="2140"/>
  <c r="E2686" i="2156" s="1"/>
  <c r="K1911" i="2156" s="1" a="1"/>
  <c r="K1911" i="2156" s="1"/>
  <c r="I354" i="2140"/>
  <c r="Y354" i="2140" s="1"/>
  <c r="BE370" i="2140"/>
  <c r="E2702" i="2156" s="1"/>
  <c r="K2008" i="2156" s="1" a="1"/>
  <c r="K2008" i="2156" s="1"/>
  <c r="I370" i="2140"/>
  <c r="Y370" i="2140" s="1"/>
  <c r="I386" i="2140"/>
  <c r="Y386" i="2140" s="1"/>
  <c r="BE386" i="2140"/>
  <c r="E2718" i="2156" s="1"/>
  <c r="K2535" i="2156" s="1" a="1"/>
  <c r="K2535" i="2156" s="1"/>
  <c r="K9" i="2139"/>
  <c r="BF285" i="2140"/>
  <c r="E3006" i="2156" s="1"/>
  <c r="K1512" i="2156" s="1" a="1"/>
  <c r="K1512" i="2156" s="1"/>
  <c r="R9" i="2139"/>
  <c r="H385" i="2140"/>
  <c r="X385" i="2140" s="1"/>
  <c r="BD385" i="2140"/>
  <c r="E2328" i="2156" s="1"/>
  <c r="K2529" i="2156" s="1" a="1"/>
  <c r="K2529" i="2156" s="1"/>
  <c r="H369" i="2140"/>
  <c r="X369" i="2140" s="1"/>
  <c r="BD369" i="2140"/>
  <c r="E2312" i="2156" s="1"/>
  <c r="K2001" i="2156" s="1" a="1"/>
  <c r="K2001" i="2156" s="1"/>
  <c r="H353" i="2140"/>
  <c r="X353" i="2140" s="1"/>
  <c r="BD353" i="2140"/>
  <c r="E2296" i="2156" s="1"/>
  <c r="K1905" i="2156" s="1" a="1"/>
  <c r="K1905" i="2156" s="1"/>
  <c r="H337" i="2140"/>
  <c r="X337" i="2140" s="1"/>
  <c r="BD337" i="2140"/>
  <c r="E2280" i="2156" s="1"/>
  <c r="K1793" i="2156" s="1" a="1"/>
  <c r="K1793" i="2156" s="1"/>
  <c r="H321" i="2140"/>
  <c r="X321" i="2140" s="1"/>
  <c r="BD321" i="2140"/>
  <c r="E2264" i="2156" s="1"/>
  <c r="K1689" i="2156" s="1" a="1"/>
  <c r="K1689" i="2156" s="1"/>
  <c r="H305" i="2140"/>
  <c r="X305" i="2140" s="1"/>
  <c r="BD305" i="2140"/>
  <c r="E2248" i="2156" s="1"/>
  <c r="K1631" i="2156" s="1" a="1"/>
  <c r="K1631" i="2156" s="1"/>
  <c r="H289" i="2140"/>
  <c r="X289" i="2140" s="1"/>
  <c r="BD289" i="2140"/>
  <c r="E2232" i="2156" s="1"/>
  <c r="K1533" i="2156" s="1" a="1"/>
  <c r="K1533" i="2156" s="1"/>
  <c r="H272" i="2140"/>
  <c r="X272" i="2140" s="1"/>
  <c r="BD272" i="2140"/>
  <c r="E2215" i="2156" s="1"/>
  <c r="K586" i="2156" s="1" a="1"/>
  <c r="K586" i="2156" s="1"/>
  <c r="BD256" i="2140"/>
  <c r="E2199" i="2156" s="1"/>
  <c r="H256" i="2140"/>
  <c r="X256" i="2140" s="1"/>
  <c r="BD240" i="2140"/>
  <c r="E2183" i="2156" s="1"/>
  <c r="H240" i="2140"/>
  <c r="X240" i="2140" s="1"/>
  <c r="BD224" i="2140"/>
  <c r="E2167" i="2156" s="1"/>
  <c r="K287" i="2156" s="1" a="1"/>
  <c r="K287" i="2156" s="1"/>
  <c r="H224" i="2140"/>
  <c r="X224" i="2140" s="1"/>
  <c r="H208" i="2140"/>
  <c r="X208" i="2140" s="1"/>
  <c r="BD208" i="2140"/>
  <c r="E2151" i="2156" s="1"/>
  <c r="K197" i="2156" s="1" a="1"/>
  <c r="K197" i="2156" s="1"/>
  <c r="BD192" i="2140"/>
  <c r="E2135" i="2156" s="1"/>
  <c r="K1429" i="2156" s="1" a="1"/>
  <c r="K1429" i="2156" s="1"/>
  <c r="H192" i="2140"/>
  <c r="X192" i="2140" s="1"/>
  <c r="BD176" i="2140"/>
  <c r="E2119" i="2156" s="1"/>
  <c r="H176" i="2140"/>
  <c r="X176" i="2140" s="1"/>
  <c r="BD160" i="2140"/>
  <c r="E2103" i="2156" s="1"/>
  <c r="K1228" i="2156" s="1" a="1"/>
  <c r="K1228" i="2156" s="1"/>
  <c r="H160" i="2140"/>
  <c r="X160" i="2140" s="1"/>
  <c r="BD144" i="2140"/>
  <c r="E2087" i="2156" s="1"/>
  <c r="K1131" i="2156" s="1" a="1"/>
  <c r="K1131" i="2156" s="1"/>
  <c r="H144" i="2140"/>
  <c r="X144" i="2140" s="1"/>
  <c r="BD128" i="2140"/>
  <c r="E2071" i="2156" s="1"/>
  <c r="K1046" i="2156" s="1" a="1"/>
  <c r="K1046" i="2156" s="1"/>
  <c r="H128" i="2140"/>
  <c r="X128" i="2140" s="1"/>
  <c r="BD112" i="2140"/>
  <c r="E2055" i="2156" s="1"/>
  <c r="K968" i="2156" s="1" a="1"/>
  <c r="K968" i="2156" s="1"/>
  <c r="H112" i="2140"/>
  <c r="X112" i="2140" s="1"/>
  <c r="BD96" i="2140"/>
  <c r="E2039" i="2156" s="1"/>
  <c r="K887" i="2156" s="1" a="1"/>
  <c r="K887" i="2156" s="1"/>
  <c r="H96" i="2140"/>
  <c r="X96" i="2140" s="1"/>
  <c r="BD80" i="2140"/>
  <c r="E2023" i="2156" s="1"/>
  <c r="K815" i="2156" s="1" a="1"/>
  <c r="K815" i="2156" s="1"/>
  <c r="H80" i="2140"/>
  <c r="X80" i="2140" s="1"/>
  <c r="H64" i="2140"/>
  <c r="X64" i="2140" s="1"/>
  <c r="BD64" i="2140"/>
  <c r="E2007" i="2156" s="1"/>
  <c r="BD48" i="2140"/>
  <c r="E1991" i="2156" s="1"/>
  <c r="K651" i="2156" s="1" a="1"/>
  <c r="K651" i="2156" s="1"/>
  <c r="H48" i="2140"/>
  <c r="X48" i="2140" s="1"/>
  <c r="BD32" i="2140"/>
  <c r="E1975" i="2156" s="1"/>
  <c r="K91" i="2156" s="1" a="1"/>
  <c r="K91" i="2156" s="1"/>
  <c r="H32" i="2140"/>
  <c r="X32" i="2140" s="1"/>
  <c r="BD16" i="2140"/>
  <c r="E1959" i="2156" s="1"/>
  <c r="H16" i="2140"/>
  <c r="X16" i="2140" s="1"/>
  <c r="H386" i="2140"/>
  <c r="X386" i="2140" s="1"/>
  <c r="BD386" i="2140"/>
  <c r="E2329" i="2156" s="1"/>
  <c r="K2537" i="2156" s="1" a="1"/>
  <c r="K2537" i="2156" s="1"/>
  <c r="BD370" i="2140"/>
  <c r="E2313" i="2156" s="1"/>
  <c r="K2009" i="2156" s="1" a="1"/>
  <c r="K2009" i="2156" s="1"/>
  <c r="H370" i="2140"/>
  <c r="X370" i="2140" s="1"/>
  <c r="BD354" i="2140"/>
  <c r="E2297" i="2156" s="1"/>
  <c r="K1912" i="2156" s="1" a="1"/>
  <c r="K1912" i="2156" s="1"/>
  <c r="H354" i="2140"/>
  <c r="X354" i="2140" s="1"/>
  <c r="H338" i="2140"/>
  <c r="X338" i="2140" s="1"/>
  <c r="BD338" i="2140"/>
  <c r="E2281" i="2156" s="1"/>
  <c r="K1801" i="2156" s="1" a="1"/>
  <c r="K1801" i="2156" s="1"/>
  <c r="BD322" i="2140"/>
  <c r="E2265" i="2156" s="1"/>
  <c r="K1721" i="2156" s="1" a="1"/>
  <c r="K1721" i="2156" s="1"/>
  <c r="H322" i="2140"/>
  <c r="X322" i="2140" s="1"/>
  <c r="H306" i="2140"/>
  <c r="X306" i="2140" s="1"/>
  <c r="BD306" i="2140"/>
  <c r="E2249" i="2156" s="1"/>
  <c r="BD290" i="2140"/>
  <c r="E2233" i="2156" s="1"/>
  <c r="K2335" i="2156" s="1" a="1"/>
  <c r="K2335" i="2156" s="1"/>
  <c r="H290" i="2140"/>
  <c r="X290" i="2140" s="1"/>
  <c r="H269" i="2140"/>
  <c r="X269" i="2140" s="1"/>
  <c r="BD269" i="2140"/>
  <c r="E2212" i="2156" s="1"/>
  <c r="K571" i="2156" s="1" a="1"/>
  <c r="K571" i="2156" s="1"/>
  <c r="H253" i="2140"/>
  <c r="X253" i="2140" s="1"/>
  <c r="BD253" i="2140"/>
  <c r="E2196" i="2156" s="1"/>
  <c r="K465" i="2156" s="1" a="1"/>
  <c r="K465" i="2156" s="1"/>
  <c r="H237" i="2140"/>
  <c r="X237" i="2140" s="1"/>
  <c r="BD237" i="2140"/>
  <c r="E2180" i="2156" s="1"/>
  <c r="K371" i="2156" s="1" a="1"/>
  <c r="K371" i="2156" s="1"/>
  <c r="H221" i="2140"/>
  <c r="X221" i="2140" s="1"/>
  <c r="BD221" i="2140"/>
  <c r="E2164" i="2156" s="1"/>
  <c r="H205" i="2140"/>
  <c r="X205" i="2140" s="1"/>
  <c r="BD205" i="2140"/>
  <c r="E2148" i="2156" s="1"/>
  <c r="K175" i="2156" s="1" a="1"/>
  <c r="K175" i="2156" s="1"/>
  <c r="H189" i="2140"/>
  <c r="X189" i="2140" s="1"/>
  <c r="BD189" i="2140"/>
  <c r="E2132" i="2156" s="1"/>
  <c r="K1409" i="2156" s="1" a="1"/>
  <c r="K1409" i="2156" s="1"/>
  <c r="H173" i="2140"/>
  <c r="X173" i="2140" s="1"/>
  <c r="BD173" i="2140"/>
  <c r="E2116" i="2156" s="1"/>
  <c r="H157" i="2140"/>
  <c r="X157" i="2140" s="1"/>
  <c r="BD157" i="2140"/>
  <c r="E2100" i="2156" s="1"/>
  <c r="K1204" i="2156" s="1" a="1"/>
  <c r="K1204" i="2156" s="1"/>
  <c r="H141" i="2140"/>
  <c r="X141" i="2140" s="1"/>
  <c r="BD141" i="2140"/>
  <c r="E2084" i="2156" s="1"/>
  <c r="K1108" i="2156" s="1" a="1"/>
  <c r="K1108" i="2156" s="1"/>
  <c r="H125" i="2140"/>
  <c r="X125" i="2140" s="1"/>
  <c r="BD125" i="2140"/>
  <c r="E2068" i="2156" s="1"/>
  <c r="K2298" i="2156" s="1" a="1"/>
  <c r="K2298" i="2156" s="1"/>
  <c r="H109" i="2140"/>
  <c r="X109" i="2140" s="1"/>
  <c r="BD109" i="2140"/>
  <c r="E2052" i="2156" s="1"/>
  <c r="K951" i="2156" s="1" a="1"/>
  <c r="K951" i="2156" s="1"/>
  <c r="H93" i="2140"/>
  <c r="X93" i="2140" s="1"/>
  <c r="BD93" i="2140"/>
  <c r="E2036" i="2156" s="1"/>
  <c r="H77" i="2140"/>
  <c r="X77" i="2140" s="1"/>
  <c r="BD77" i="2140"/>
  <c r="E2020" i="2156" s="1"/>
  <c r="K791" i="2156" s="1" a="1"/>
  <c r="K791" i="2156" s="1"/>
  <c r="H61" i="2140"/>
  <c r="X61" i="2140" s="1"/>
  <c r="BD61" i="2140"/>
  <c r="E2004" i="2156" s="1"/>
  <c r="H45" i="2140"/>
  <c r="X45" i="2140" s="1"/>
  <c r="BD45" i="2140"/>
  <c r="E1988" i="2156" s="1"/>
  <c r="H29" i="2140"/>
  <c r="X29" i="2140" s="1"/>
  <c r="BD29" i="2140"/>
  <c r="E1972" i="2156" s="1"/>
  <c r="K67" i="2156" s="1" a="1"/>
  <c r="K67" i="2156" s="1"/>
  <c r="H13" i="2140"/>
  <c r="X13" i="2140" s="1"/>
  <c r="BD13" i="2140"/>
  <c r="E1956" i="2156" s="1"/>
  <c r="H285" i="2140"/>
  <c r="X285" i="2140" s="1"/>
  <c r="BD285" i="2140"/>
  <c r="E2228" i="2156" s="1"/>
  <c r="K1510" i="2156" s="1" a="1"/>
  <c r="K1510" i="2156" s="1"/>
  <c r="H30" i="2140"/>
  <c r="X30" i="2140" s="1"/>
  <c r="H62" i="2140"/>
  <c r="X62" i="2140" s="1"/>
  <c r="H94" i="2140"/>
  <c r="X94" i="2140" s="1"/>
  <c r="H126" i="2140"/>
  <c r="X126" i="2140" s="1"/>
  <c r="H158" i="2140"/>
  <c r="X158" i="2140" s="1"/>
  <c r="H190" i="2140"/>
  <c r="X190" i="2140" s="1"/>
  <c r="H222" i="2140"/>
  <c r="X222" i="2140" s="1"/>
  <c r="H254" i="2140"/>
  <c r="X254" i="2140" s="1"/>
  <c r="H1550" i="2157"/>
  <c r="I1550" i="2157" s="1"/>
  <c r="L1550" i="2156"/>
  <c r="K1550" i="2157" s="1"/>
  <c r="H2376" i="2157"/>
  <c r="I2376" i="2157" s="1"/>
  <c r="L2376" i="2156"/>
  <c r="K2376" i="2157" s="1"/>
  <c r="H2440" i="2157"/>
  <c r="I2440" i="2157" s="1"/>
  <c r="L2440" i="2156"/>
  <c r="K2440" i="2157" s="1"/>
  <c r="BE383" i="2140"/>
  <c r="E2715" i="2156" s="1"/>
  <c r="K2494" i="2156" s="1" a="1"/>
  <c r="K2494" i="2156" s="1"/>
  <c r="I383" i="2140"/>
  <c r="Y383" i="2140" s="1"/>
  <c r="I367" i="2140"/>
  <c r="Y367" i="2140" s="1"/>
  <c r="BE367" i="2140"/>
  <c r="E2699" i="2156" s="1"/>
  <c r="K1984" i="2156" s="1" a="1"/>
  <c r="K1984" i="2156" s="1"/>
  <c r="BE351" i="2140"/>
  <c r="E2683" i="2156" s="1"/>
  <c r="K1887" i="2156" s="1" a="1"/>
  <c r="K1887" i="2156" s="1"/>
  <c r="I351" i="2140"/>
  <c r="Y351" i="2140" s="1"/>
  <c r="I335" i="2140"/>
  <c r="Y335" i="2140" s="1"/>
  <c r="BE335" i="2140"/>
  <c r="E2667" i="2156" s="1"/>
  <c r="K1777" i="2156" s="1" a="1"/>
  <c r="K1777" i="2156" s="1"/>
  <c r="BE319" i="2140"/>
  <c r="E2651" i="2156" s="1"/>
  <c r="K1671" i="2156" s="1" a="1"/>
  <c r="K1671" i="2156" s="1"/>
  <c r="I319" i="2140"/>
  <c r="Y319" i="2140" s="1"/>
  <c r="I303" i="2140"/>
  <c r="Y303" i="2140" s="1"/>
  <c r="BE303" i="2140"/>
  <c r="E2635" i="2156" s="1"/>
  <c r="K1622" i="2156" s="1" a="1"/>
  <c r="K1622" i="2156" s="1"/>
  <c r="H1992" i="2157"/>
  <c r="I1992" i="2157" s="1"/>
  <c r="L1992" i="2156"/>
  <c r="K1992" i="2157" s="1"/>
  <c r="H1896" i="2157"/>
  <c r="I1896" i="2157" s="1"/>
  <c r="L1896" i="2156"/>
  <c r="K1896" i="2157" s="1"/>
  <c r="H1784" i="2157"/>
  <c r="I1784" i="2157" s="1"/>
  <c r="L1784" i="2156"/>
  <c r="K1784" i="2157" s="1"/>
  <c r="H1680" i="2157"/>
  <c r="I1680" i="2157" s="1"/>
  <c r="L1680" i="2156"/>
  <c r="K1680" i="2157" s="1"/>
  <c r="H2357" i="2157"/>
  <c r="I2357" i="2157" s="1"/>
  <c r="L2357" i="2156"/>
  <c r="K2357" i="2157" s="1"/>
  <c r="I280" i="2140"/>
  <c r="Y280" i="2140" s="1"/>
  <c r="BE280" i="2140"/>
  <c r="E2612" i="2156" s="1"/>
  <c r="K1481" i="2156" s="1" a="1"/>
  <c r="K1481" i="2156" s="1"/>
  <c r="H616" i="2157"/>
  <c r="I616" i="2157" s="1"/>
  <c r="L616" i="2156"/>
  <c r="K616" i="2157" s="1"/>
  <c r="I272" i="2140"/>
  <c r="Y272" i="2140" s="1"/>
  <c r="BE272" i="2140"/>
  <c r="E2604" i="2156" s="1"/>
  <c r="K584" i="2156" s="1" a="1"/>
  <c r="K584" i="2156" s="1"/>
  <c r="H2183" i="2157"/>
  <c r="I2183" i="2157" s="1"/>
  <c r="L2183" i="2156"/>
  <c r="K2183" i="2157" s="1"/>
  <c r="I264" i="2140"/>
  <c r="Y264" i="2140" s="1"/>
  <c r="BE264" i="2140"/>
  <c r="E2596" i="2156" s="1"/>
  <c r="K544" i="2156" s="1" a="1"/>
  <c r="K544" i="2156" s="1"/>
  <c r="H511" i="2157"/>
  <c r="I511" i="2157" s="1"/>
  <c r="L511" i="2156"/>
  <c r="K511" i="2157" s="1"/>
  <c r="BE256" i="2140"/>
  <c r="E2588" i="2156" s="1"/>
  <c r="I256" i="2140"/>
  <c r="Y256" i="2140" s="1"/>
  <c r="I248" i="2140"/>
  <c r="Y248" i="2140" s="1"/>
  <c r="BE248" i="2140"/>
  <c r="E2580" i="2156" s="1"/>
  <c r="H406" i="2157"/>
  <c r="I406" i="2157" s="1"/>
  <c r="L406" i="2156"/>
  <c r="K406" i="2157" s="1"/>
  <c r="I240" i="2140"/>
  <c r="Y240" i="2140" s="1"/>
  <c r="BE240" i="2140"/>
  <c r="E2572" i="2156" s="1"/>
  <c r="I232" i="2140"/>
  <c r="Y232" i="2140" s="1"/>
  <c r="BE232" i="2140"/>
  <c r="E2564" i="2156" s="1"/>
  <c r="BE224" i="2140"/>
  <c r="E2556" i="2156" s="1"/>
  <c r="K286" i="2156" s="1" a="1"/>
  <c r="K286" i="2156" s="1"/>
  <c r="I224" i="2140"/>
  <c r="Y224" i="2140" s="1"/>
  <c r="I216" i="2140"/>
  <c r="Y216" i="2140" s="1"/>
  <c r="BE216" i="2140"/>
  <c r="E2548" i="2156" s="1"/>
  <c r="K245" i="2156" s="1" a="1"/>
  <c r="K245" i="2156" s="1"/>
  <c r="H220" i="2157"/>
  <c r="I220" i="2157" s="1"/>
  <c r="L220" i="2156"/>
  <c r="K220" i="2157" s="1"/>
  <c r="I208" i="2140"/>
  <c r="Y208" i="2140" s="1"/>
  <c r="BE208" i="2140"/>
  <c r="E2540" i="2156" s="1"/>
  <c r="K196" i="2156" s="1" a="1"/>
  <c r="K196" i="2156" s="1"/>
  <c r="H166" i="2157"/>
  <c r="I166" i="2157" s="1"/>
  <c r="L166" i="2156"/>
  <c r="K166" i="2157" s="1"/>
  <c r="I200" i="2140"/>
  <c r="Y200" i="2140" s="1"/>
  <c r="BE200" i="2140"/>
  <c r="E2532" i="2156" s="1"/>
  <c r="K147" i="2156" s="1" a="1"/>
  <c r="K147" i="2156" s="1"/>
  <c r="BE192" i="2140"/>
  <c r="E2524" i="2156" s="1"/>
  <c r="K1427" i="2156" s="1" a="1"/>
  <c r="K1427" i="2156" s="1"/>
  <c r="I192" i="2140"/>
  <c r="Y192" i="2140" s="1"/>
  <c r="H1399" i="2157"/>
  <c r="I1399" i="2157" s="1"/>
  <c r="L1399" i="2156"/>
  <c r="K1399" i="2157" s="1"/>
  <c r="I184" i="2140"/>
  <c r="Y184" i="2140" s="1"/>
  <c r="BE184" i="2140"/>
  <c r="E2516" i="2156" s="1"/>
  <c r="K1375" i="2156" s="1" a="1"/>
  <c r="K1375" i="2156" s="1"/>
  <c r="H1352" i="2157"/>
  <c r="I1352" i="2157" s="1"/>
  <c r="L1352" i="2156"/>
  <c r="K1352" i="2157" s="1"/>
  <c r="I176" i="2140"/>
  <c r="Y176" i="2140" s="1"/>
  <c r="BE176" i="2140"/>
  <c r="E2508" i="2156" s="1"/>
  <c r="I168" i="2140"/>
  <c r="Y168" i="2140" s="1"/>
  <c r="BE168" i="2140"/>
  <c r="E2500" i="2156" s="1"/>
  <c r="K1283" i="2156" s="1" a="1"/>
  <c r="K1283" i="2156" s="1"/>
  <c r="H2308" i="2157"/>
  <c r="I2308" i="2157" s="1"/>
  <c r="L2308" i="2156"/>
  <c r="K2308" i="2157" s="1"/>
  <c r="BE160" i="2140"/>
  <c r="E2492" i="2156" s="1"/>
  <c r="K1227" i="2156" s="1" a="1"/>
  <c r="K1227" i="2156" s="1"/>
  <c r="I160" i="2140"/>
  <c r="Y160" i="2140" s="1"/>
  <c r="H1195" i="2157"/>
  <c r="I1195" i="2157" s="1"/>
  <c r="L1195" i="2156"/>
  <c r="K1195" i="2157" s="1"/>
  <c r="I152" i="2140"/>
  <c r="Y152" i="2140" s="1"/>
  <c r="BE152" i="2140"/>
  <c r="E2484" i="2156" s="1"/>
  <c r="K1174" i="2156" s="1" a="1"/>
  <c r="K1174" i="2156" s="1"/>
  <c r="I144" i="2140"/>
  <c r="Y144" i="2140" s="1"/>
  <c r="BE144" i="2140"/>
  <c r="E2476" i="2156" s="1"/>
  <c r="K1129" i="2156" s="1" a="1"/>
  <c r="K1129" i="2156" s="1"/>
  <c r="I136" i="2140"/>
  <c r="Y136" i="2140" s="1"/>
  <c r="BE136" i="2140"/>
  <c r="E2468" i="2156" s="1"/>
  <c r="BE128" i="2140"/>
  <c r="E2460" i="2156" s="1"/>
  <c r="K1044" i="2156" s="1" a="1"/>
  <c r="K1044" i="2156" s="1"/>
  <c r="I128" i="2140"/>
  <c r="Y128" i="2140" s="1"/>
  <c r="H1013" i="2157"/>
  <c r="I1013" i="2157" s="1"/>
  <c r="L1013" i="2156"/>
  <c r="K1013" i="2157" s="1"/>
  <c r="I120" i="2140"/>
  <c r="Y120" i="2140" s="1"/>
  <c r="BE120" i="2140"/>
  <c r="E2452" i="2156" s="1"/>
  <c r="K2290" i="2156" s="1" a="1"/>
  <c r="K2290" i="2156" s="1"/>
  <c r="I112" i="2140"/>
  <c r="Y112" i="2140" s="1"/>
  <c r="BE112" i="2140"/>
  <c r="E2444" i="2156" s="1"/>
  <c r="K967" i="2156" s="1" a="1"/>
  <c r="K967" i="2156" s="1"/>
  <c r="H943" i="2157"/>
  <c r="I943" i="2157" s="1"/>
  <c r="L943" i="2156"/>
  <c r="K943" i="2157" s="1"/>
  <c r="I104" i="2140"/>
  <c r="Y104" i="2140" s="1"/>
  <c r="BE104" i="2140"/>
  <c r="E2436" i="2156" s="1"/>
  <c r="K924" i="2156" s="1" a="1"/>
  <c r="K924" i="2156" s="1"/>
  <c r="H905" i="2157"/>
  <c r="I905" i="2157" s="1"/>
  <c r="L905" i="2156"/>
  <c r="K905" i="2157" s="1"/>
  <c r="BE96" i="2140"/>
  <c r="E2428" i="2156" s="1"/>
  <c r="K885" i="2156" s="1" a="1"/>
  <c r="K885" i="2156" s="1"/>
  <c r="I96" i="2140"/>
  <c r="Y96" i="2140" s="1"/>
  <c r="H2235" i="2157"/>
  <c r="I2235" i="2157" s="1"/>
  <c r="L2235" i="2156"/>
  <c r="K2235" i="2157" s="1"/>
  <c r="I88" i="2140"/>
  <c r="Y88" i="2140" s="1"/>
  <c r="BE88" i="2140"/>
  <c r="E2420" i="2156" s="1"/>
  <c r="K843" i="2156" s="1" a="1"/>
  <c r="K843" i="2156" s="1"/>
  <c r="I80" i="2140"/>
  <c r="Y80" i="2140" s="1"/>
  <c r="BE80" i="2140"/>
  <c r="E2412" i="2156" s="1"/>
  <c r="K813" i="2156" s="1" a="1"/>
  <c r="K813" i="2156" s="1"/>
  <c r="I72" i="2140"/>
  <c r="Y72" i="2140" s="1"/>
  <c r="BE72" i="2140"/>
  <c r="E2404" i="2156" s="1"/>
  <c r="K754" i="2156" s="1" a="1"/>
  <c r="K754" i="2156" s="1"/>
  <c r="H667" i="2157"/>
  <c r="I667" i="2157" s="1"/>
  <c r="L667" i="2156"/>
  <c r="K667" i="2157" s="1"/>
  <c r="H650" i="2157"/>
  <c r="I650" i="2157" s="1"/>
  <c r="L650" i="2156"/>
  <c r="K650" i="2157" s="1"/>
  <c r="H2172" i="2157"/>
  <c r="I2172" i="2157" s="1"/>
  <c r="L2172" i="2156"/>
  <c r="K2172" i="2157" s="1"/>
  <c r="H2132" i="2157"/>
  <c r="I2132" i="2157" s="1"/>
  <c r="L2132" i="2156"/>
  <c r="K2132" i="2157" s="1"/>
  <c r="H89" i="2157"/>
  <c r="I89" i="2157" s="1"/>
  <c r="L89" i="2156"/>
  <c r="K89" i="2157" s="1"/>
  <c r="I175" i="2140"/>
  <c r="Y175" i="2140" s="1"/>
  <c r="I207" i="2140"/>
  <c r="Y207" i="2140" s="1"/>
  <c r="I239" i="2140"/>
  <c r="Y239" i="2140" s="1"/>
  <c r="I271" i="2140"/>
  <c r="Y271" i="2140" s="1"/>
  <c r="BE312" i="2140"/>
  <c r="E2644" i="2156" s="1"/>
  <c r="K31" i="2140"/>
  <c r="AA31" i="2140" s="1"/>
  <c r="K63" i="2140"/>
  <c r="AA63" i="2140" s="1"/>
  <c r="K95" i="2140"/>
  <c r="AA95" i="2140" s="1"/>
  <c r="K127" i="2140"/>
  <c r="AA127" i="2140" s="1"/>
  <c r="K159" i="2140"/>
  <c r="AA159" i="2140" s="1"/>
  <c r="K191" i="2140"/>
  <c r="AA191" i="2140" s="1"/>
  <c r="K223" i="2140"/>
  <c r="AA223" i="2140" s="1"/>
  <c r="K255" i="2140"/>
  <c r="AA255" i="2140" s="1"/>
  <c r="H15" i="2140"/>
  <c r="X15" i="2140" s="1"/>
  <c r="BD15" i="2140"/>
  <c r="E1958" i="2156" s="1"/>
  <c r="H47" i="2140"/>
  <c r="X47" i="2140" s="1"/>
  <c r="BD47" i="2140"/>
  <c r="E1990" i="2156" s="1"/>
  <c r="H79" i="2140"/>
  <c r="X79" i="2140" s="1"/>
  <c r="BD79" i="2140"/>
  <c r="E2022" i="2156" s="1"/>
  <c r="K807" i="2156" s="1" a="1"/>
  <c r="K807" i="2156" s="1"/>
  <c r="BD111" i="2140"/>
  <c r="E2054" i="2156" s="1"/>
  <c r="K961" i="2156" s="1" a="1"/>
  <c r="K961" i="2156" s="1"/>
  <c r="H111" i="2140"/>
  <c r="X111" i="2140" s="1"/>
  <c r="BD143" i="2140"/>
  <c r="E2086" i="2156" s="1"/>
  <c r="K1123" i="2156" s="1" a="1"/>
  <c r="K1123" i="2156" s="1"/>
  <c r="H143" i="2140"/>
  <c r="X143" i="2140" s="1"/>
  <c r="H175" i="2140"/>
  <c r="X175" i="2140" s="1"/>
  <c r="BD175" i="2140"/>
  <c r="E2118" i="2156" s="1"/>
  <c r="K1329" i="2156" s="1" a="1"/>
  <c r="K1329" i="2156" s="1"/>
  <c r="H207" i="2140"/>
  <c r="X207" i="2140" s="1"/>
  <c r="BD207" i="2140"/>
  <c r="E2150" i="2156" s="1"/>
  <c r="K191" i="2156" s="1" a="1"/>
  <c r="K191" i="2156" s="1"/>
  <c r="BD239" i="2140"/>
  <c r="E2182" i="2156" s="1"/>
  <c r="K387" i="2156" s="1" a="1"/>
  <c r="K387" i="2156" s="1"/>
  <c r="H239" i="2140"/>
  <c r="X239" i="2140" s="1"/>
  <c r="H271" i="2140"/>
  <c r="X271" i="2140" s="1"/>
  <c r="BD271" i="2140"/>
  <c r="E2214" i="2156" s="1"/>
  <c r="H304" i="2140"/>
  <c r="X304" i="2140" s="1"/>
  <c r="BD304" i="2140"/>
  <c r="E2247" i="2156" s="1"/>
  <c r="K2358" i="2156" s="1" a="1"/>
  <c r="K2358" i="2156" s="1"/>
  <c r="H336" i="2140"/>
  <c r="X336" i="2140" s="1"/>
  <c r="BD336" i="2140"/>
  <c r="E2279" i="2156" s="1"/>
  <c r="K1785" i="2156" s="1" a="1"/>
  <c r="K1785" i="2156" s="1"/>
  <c r="H368" i="2140"/>
  <c r="X368" i="2140" s="1"/>
  <c r="BD368" i="2140"/>
  <c r="E2311" i="2156" s="1"/>
  <c r="K1993" i="2156" s="1" a="1"/>
  <c r="K1993" i="2156" s="1"/>
  <c r="I12" i="2140"/>
  <c r="Y12" i="2140" s="1"/>
  <c r="I44" i="2140"/>
  <c r="Y44" i="2140" s="1"/>
  <c r="I171" i="2140"/>
  <c r="Y171" i="2140" s="1"/>
  <c r="I203" i="2140"/>
  <c r="Y203" i="2140" s="1"/>
  <c r="I235" i="2140"/>
  <c r="Y235" i="2140" s="1"/>
  <c r="I267" i="2140"/>
  <c r="Y267" i="2140" s="1"/>
  <c r="H1549" i="2157"/>
  <c r="I1549" i="2157" s="1"/>
  <c r="L1549" i="2156"/>
  <c r="K1549" i="2157" s="1"/>
  <c r="H1968" i="2157"/>
  <c r="I1968" i="2157" s="1"/>
  <c r="L1968" i="2156"/>
  <c r="K1968" i="2157" s="1"/>
  <c r="H2089" i="2157"/>
  <c r="I2089" i="2157" s="1"/>
  <c r="L2089" i="2156"/>
  <c r="K2089" i="2157" s="1"/>
  <c r="J393" i="2140"/>
  <c r="Z393" i="2140" s="1"/>
  <c r="AP393" i="2140" s="1"/>
  <c r="BF393" i="2140"/>
  <c r="E3114" i="2156" s="1"/>
  <c r="K2523" i="2156" s="1" a="1"/>
  <c r="K2523" i="2156" s="1"/>
  <c r="BF361" i="2140"/>
  <c r="E3082" i="2156" s="1"/>
  <c r="K1947" i="2156" s="1" a="1"/>
  <c r="K1947" i="2156" s="1"/>
  <c r="J361" i="2140"/>
  <c r="Z361" i="2140" s="1"/>
  <c r="BF345" i="2140"/>
  <c r="E3066" i="2156" s="1"/>
  <c r="K1860" i="2156" s="1" a="1"/>
  <c r="K1860" i="2156" s="1"/>
  <c r="J345" i="2140"/>
  <c r="Z345" i="2140" s="1"/>
  <c r="BF329" i="2140"/>
  <c r="E3050" i="2156" s="1"/>
  <c r="K2417" i="2156" s="1" a="1"/>
  <c r="K2417" i="2156" s="1"/>
  <c r="J329" i="2140"/>
  <c r="Z329" i="2140" s="1"/>
  <c r="J313" i="2140"/>
  <c r="Z313" i="2140" s="1"/>
  <c r="BF313" i="2140"/>
  <c r="E3034" i="2156" s="1"/>
  <c r="K1656" i="2156" s="1" a="1"/>
  <c r="K1656" i="2156" s="1"/>
  <c r="H2539" i="2157"/>
  <c r="I2539" i="2157" s="1"/>
  <c r="L2539" i="2156"/>
  <c r="K2539" i="2157" s="1"/>
  <c r="H2011" i="2157"/>
  <c r="I2011" i="2157" s="1"/>
  <c r="L2011" i="2156"/>
  <c r="K2011" i="2157" s="1"/>
  <c r="H1915" i="2157"/>
  <c r="I1915" i="2157" s="1"/>
  <c r="L1915" i="2156"/>
  <c r="K1915" i="2157" s="1"/>
  <c r="H1803" i="2157"/>
  <c r="I1803" i="2157" s="1"/>
  <c r="L1803" i="2156"/>
  <c r="K1803" i="2157" s="1"/>
  <c r="H1724" i="2157"/>
  <c r="I1724" i="2157" s="1"/>
  <c r="L1724" i="2156"/>
  <c r="K1724" i="2157" s="1"/>
  <c r="H2337" i="2157"/>
  <c r="I2337" i="2157" s="1"/>
  <c r="L2337" i="2156"/>
  <c r="K2337" i="2157" s="1"/>
  <c r="H1501" i="2157"/>
  <c r="I1501" i="2157" s="1"/>
  <c r="L1501" i="2156"/>
  <c r="K1501" i="2157" s="1"/>
  <c r="H631" i="2157"/>
  <c r="I631" i="2157" s="1"/>
  <c r="L631" i="2156"/>
  <c r="K631" i="2157" s="1"/>
  <c r="H603" i="2157"/>
  <c r="I603" i="2157" s="1"/>
  <c r="L603" i="2156"/>
  <c r="K603" i="2157" s="1"/>
  <c r="H563" i="2157"/>
  <c r="I563" i="2157" s="1"/>
  <c r="L563" i="2156"/>
  <c r="K563" i="2157" s="1"/>
  <c r="H531" i="2157"/>
  <c r="I531" i="2157" s="1"/>
  <c r="L531" i="2156"/>
  <c r="K531" i="2157" s="1"/>
  <c r="H499" i="2157"/>
  <c r="I499" i="2157" s="1"/>
  <c r="L499" i="2156"/>
  <c r="K499" i="2157" s="1"/>
  <c r="H475" i="2157"/>
  <c r="I475" i="2157" s="1"/>
  <c r="L475" i="2156"/>
  <c r="K475" i="2157" s="1"/>
  <c r="H452" i="2157"/>
  <c r="I452" i="2157" s="1"/>
  <c r="L452" i="2156"/>
  <c r="K452" i="2157" s="1"/>
  <c r="H425" i="2157"/>
  <c r="I425" i="2157" s="1"/>
  <c r="L425" i="2156"/>
  <c r="K425" i="2157" s="1"/>
  <c r="H381" i="2157"/>
  <c r="I381" i="2157" s="1"/>
  <c r="L381" i="2156"/>
  <c r="K381" i="2157" s="1"/>
  <c r="H335" i="2157"/>
  <c r="I335" i="2157" s="1"/>
  <c r="L335" i="2156"/>
  <c r="K335" i="2157" s="1"/>
  <c r="H274" i="2157"/>
  <c r="I274" i="2157" s="1"/>
  <c r="L274" i="2156"/>
  <c r="K274" i="2157" s="1"/>
  <c r="H257" i="2157"/>
  <c r="I257" i="2157" s="1"/>
  <c r="L257" i="2156"/>
  <c r="K257" i="2157" s="1"/>
  <c r="H233" i="2157"/>
  <c r="I233" i="2157" s="1"/>
  <c r="L233" i="2156"/>
  <c r="K233" i="2157" s="1"/>
  <c r="H209" i="2157"/>
  <c r="I209" i="2157" s="1"/>
  <c r="L209" i="2156"/>
  <c r="K209" i="2157" s="1"/>
  <c r="H185" i="2157"/>
  <c r="I185" i="2157" s="1"/>
  <c r="L185" i="2156"/>
  <c r="K185" i="2157" s="1"/>
  <c r="H161" i="2157"/>
  <c r="I161" i="2157" s="1"/>
  <c r="L161" i="2156"/>
  <c r="K161" i="2157" s="1"/>
  <c r="H1468" i="2157"/>
  <c r="I1468" i="2157" s="1"/>
  <c r="L1468" i="2156"/>
  <c r="K1468" i="2157" s="1"/>
  <c r="H1441" i="2157"/>
  <c r="I1441" i="2157" s="1"/>
  <c r="L1441" i="2156"/>
  <c r="K1441" i="2157" s="1"/>
  <c r="H1387" i="2157"/>
  <c r="I1387" i="2157" s="1"/>
  <c r="L1387" i="2156"/>
  <c r="K1387" i="2157" s="1"/>
  <c r="H1371" i="2157"/>
  <c r="I1371" i="2157" s="1"/>
  <c r="L1371" i="2156"/>
  <c r="K1371" i="2157" s="1"/>
  <c r="H1323" i="2157"/>
  <c r="I1323" i="2157" s="1"/>
  <c r="L1323" i="2156"/>
  <c r="K1323" i="2157" s="1"/>
  <c r="H1304" i="2157"/>
  <c r="I1304" i="2157" s="1"/>
  <c r="L1304" i="2156"/>
  <c r="K1304" i="2157" s="1"/>
  <c r="H1270" i="2157"/>
  <c r="I1270" i="2157" s="1"/>
  <c r="L1270" i="2156"/>
  <c r="K1270" i="2157" s="1"/>
  <c r="H1248" i="2157"/>
  <c r="I1248" i="2157" s="1"/>
  <c r="L1248" i="2156"/>
  <c r="K1248" i="2157" s="1"/>
  <c r="H1215" i="2157"/>
  <c r="I1215" i="2157" s="1"/>
  <c r="L1215" i="2156"/>
  <c r="K1215" i="2157" s="1"/>
  <c r="H1166" i="2157"/>
  <c r="I1166" i="2157" s="1"/>
  <c r="L1166" i="2156"/>
  <c r="K1166" i="2157" s="1"/>
  <c r="H1144" i="2157"/>
  <c r="I1144" i="2157" s="1"/>
  <c r="L1144" i="2156"/>
  <c r="K1144" i="2157" s="1"/>
  <c r="H1116" i="2157"/>
  <c r="I1116" i="2157" s="1"/>
  <c r="L1116" i="2156"/>
  <c r="K1116" i="2157" s="1"/>
  <c r="H1082" i="2157"/>
  <c r="I1082" i="2157" s="1"/>
  <c r="L1082" i="2156"/>
  <c r="K1082" i="2157" s="1"/>
  <c r="H1033" i="2157"/>
  <c r="I1033" i="2157" s="1"/>
  <c r="L1033" i="2156"/>
  <c r="K1033" i="2157" s="1"/>
  <c r="H1001" i="2157"/>
  <c r="I1001" i="2157" s="1"/>
  <c r="L1001" i="2156"/>
  <c r="K1001" i="2157" s="1"/>
  <c r="H2282" i="2157"/>
  <c r="I2282" i="2157" s="1"/>
  <c r="L2282" i="2156"/>
  <c r="K2282" i="2157" s="1"/>
  <c r="H2274" i="2157"/>
  <c r="I2274" i="2157" s="1"/>
  <c r="L2274" i="2156"/>
  <c r="K2274" i="2157" s="1"/>
  <c r="H936" i="2157"/>
  <c r="I936" i="2157" s="1"/>
  <c r="L936" i="2156"/>
  <c r="K936" i="2157" s="1"/>
  <c r="H900" i="2157"/>
  <c r="I900" i="2157" s="1"/>
  <c r="L900" i="2156"/>
  <c r="K900" i="2157" s="1"/>
  <c r="H882" i="2157"/>
  <c r="I882" i="2157" s="1"/>
  <c r="L882" i="2156"/>
  <c r="K882" i="2157" s="1"/>
  <c r="H863" i="2157"/>
  <c r="I863" i="2157" s="1"/>
  <c r="L863" i="2156"/>
  <c r="K863" i="2157" s="1"/>
  <c r="H839" i="2157"/>
  <c r="I839" i="2157" s="1"/>
  <c r="L839" i="2156"/>
  <c r="K839" i="2157" s="1"/>
  <c r="H2220" i="2157"/>
  <c r="I2220" i="2157" s="1"/>
  <c r="L2220" i="2156"/>
  <c r="K2220" i="2157" s="1"/>
  <c r="H801" i="2157"/>
  <c r="I801" i="2157" s="1"/>
  <c r="L801" i="2156"/>
  <c r="K801" i="2157" s="1"/>
  <c r="H774" i="2157"/>
  <c r="I774" i="2157" s="1"/>
  <c r="L774" i="2156"/>
  <c r="K774" i="2157" s="1"/>
  <c r="H2211" i="2157"/>
  <c r="I2211" i="2157" s="1"/>
  <c r="L2211" i="2156"/>
  <c r="K2211" i="2157" s="1"/>
  <c r="H729" i="2157"/>
  <c r="I729" i="2157" s="1"/>
  <c r="L729" i="2156"/>
  <c r="K729" i="2157" s="1"/>
  <c r="H703" i="2157"/>
  <c r="I703" i="2157" s="1"/>
  <c r="L703" i="2156"/>
  <c r="K703" i="2157" s="1"/>
  <c r="H642" i="2157"/>
  <c r="I642" i="2157" s="1"/>
  <c r="L642" i="2156"/>
  <c r="K642" i="2157" s="1"/>
  <c r="H125" i="2157"/>
  <c r="I125" i="2157" s="1"/>
  <c r="L125" i="2156"/>
  <c r="K125" i="2157" s="1"/>
  <c r="H109" i="2157"/>
  <c r="I109" i="2157" s="1"/>
  <c r="L109" i="2156"/>
  <c r="K109" i="2157" s="1"/>
  <c r="H77" i="2157"/>
  <c r="I77" i="2157" s="1"/>
  <c r="L77" i="2156"/>
  <c r="K77" i="2157" s="1"/>
  <c r="H57" i="2157"/>
  <c r="I57" i="2157" s="1"/>
  <c r="L57" i="2156"/>
  <c r="K57" i="2157" s="1"/>
  <c r="H36" i="2157"/>
  <c r="I36" i="2157" s="1"/>
  <c r="L36" i="2156"/>
  <c r="K36" i="2157" s="1"/>
  <c r="J33" i="2140"/>
  <c r="Z33" i="2140" s="1"/>
  <c r="J49" i="2140"/>
  <c r="Z49" i="2140" s="1"/>
  <c r="J65" i="2140"/>
  <c r="Z65" i="2140" s="1"/>
  <c r="J81" i="2140"/>
  <c r="Z81" i="2140" s="1"/>
  <c r="J97" i="2140"/>
  <c r="Z97" i="2140" s="1"/>
  <c r="J113" i="2140"/>
  <c r="Z113" i="2140" s="1"/>
  <c r="J129" i="2140"/>
  <c r="Z129" i="2140" s="1"/>
  <c r="J145" i="2140"/>
  <c r="Z145" i="2140" s="1"/>
  <c r="J161" i="2140"/>
  <c r="Z161" i="2140" s="1"/>
  <c r="J177" i="2140"/>
  <c r="Z177" i="2140" s="1"/>
  <c r="J193" i="2140"/>
  <c r="Z193" i="2140" s="1"/>
  <c r="J209" i="2140"/>
  <c r="Z209" i="2140" s="1"/>
  <c r="J225" i="2140"/>
  <c r="Z225" i="2140" s="1"/>
  <c r="J241" i="2140"/>
  <c r="Z241" i="2140" s="1"/>
  <c r="J257" i="2140"/>
  <c r="Z257" i="2140" s="1"/>
  <c r="J273" i="2140"/>
  <c r="Z273" i="2140" s="1"/>
  <c r="BF297" i="2140"/>
  <c r="E3018" i="2156" s="1"/>
  <c r="K1583" i="2156" s="1" a="1"/>
  <c r="K1583" i="2156" s="1"/>
  <c r="H34" i="2140"/>
  <c r="X34" i="2140" s="1"/>
  <c r="H58" i="2140"/>
  <c r="X58" i="2140" s="1"/>
  <c r="H90" i="2140"/>
  <c r="X90" i="2140" s="1"/>
  <c r="H122" i="2140"/>
  <c r="X122" i="2140" s="1"/>
  <c r="H154" i="2140"/>
  <c r="X154" i="2140" s="1"/>
  <c r="H186" i="2140"/>
  <c r="X186" i="2140" s="1"/>
  <c r="H218" i="2140"/>
  <c r="X218" i="2140" s="1"/>
  <c r="H250" i="2140"/>
  <c r="X250" i="2140" s="1"/>
  <c r="H282" i="2140"/>
  <c r="X282" i="2140" s="1"/>
  <c r="I31" i="2140"/>
  <c r="Y31" i="2140" s="1"/>
  <c r="I87" i="2140"/>
  <c r="Y87" i="2140" s="1"/>
  <c r="I119" i="2140"/>
  <c r="Y119" i="2140" s="1"/>
  <c r="I142" i="2140"/>
  <c r="Y142" i="2140" s="1"/>
  <c r="I174" i="2140"/>
  <c r="Y174" i="2140" s="1"/>
  <c r="I199" i="2140"/>
  <c r="Y199" i="2140" s="1"/>
  <c r="I231" i="2140"/>
  <c r="Y231" i="2140" s="1"/>
  <c r="BE263" i="2140"/>
  <c r="E2595" i="2156" s="1"/>
  <c r="K536" i="2156" s="1" a="1"/>
  <c r="K536" i="2156" s="1"/>
  <c r="I293" i="2140"/>
  <c r="Y293" i="2140" s="1"/>
  <c r="I325" i="2140"/>
  <c r="Y325" i="2140" s="1"/>
  <c r="I357" i="2140"/>
  <c r="Y357" i="2140" s="1"/>
  <c r="K35" i="2140"/>
  <c r="AA35" i="2140" s="1"/>
  <c r="K67" i="2140"/>
  <c r="AA67" i="2140" s="1"/>
  <c r="K99" i="2140"/>
  <c r="AA99" i="2140" s="1"/>
  <c r="K131" i="2140"/>
  <c r="AA131" i="2140" s="1"/>
  <c r="K163" i="2140"/>
  <c r="AA163" i="2140" s="1"/>
  <c r="K195" i="2140"/>
  <c r="AA195" i="2140" s="1"/>
  <c r="K227" i="2140"/>
  <c r="AA227" i="2140" s="1"/>
  <c r="K259" i="2140"/>
  <c r="AA259" i="2140" s="1"/>
  <c r="H1023" i="2157"/>
  <c r="I1023" i="2157" s="1"/>
  <c r="L1023" i="2156"/>
  <c r="K1023" i="2157" s="1"/>
  <c r="H27" i="2140"/>
  <c r="X27" i="2140" s="1"/>
  <c r="BD27" i="2140"/>
  <c r="E1970" i="2156" s="1"/>
  <c r="H59" i="2140"/>
  <c r="X59" i="2140" s="1"/>
  <c r="BD59" i="2140"/>
  <c r="E2002" i="2156" s="1"/>
  <c r="K2196" i="2156" s="1" a="1"/>
  <c r="K2196" i="2156" s="1"/>
  <c r="H91" i="2140"/>
  <c r="X91" i="2140" s="1"/>
  <c r="BD91" i="2140"/>
  <c r="E2034" i="2156" s="1"/>
  <c r="K869" i="2156" s="1" a="1"/>
  <c r="K869" i="2156" s="1"/>
  <c r="H123" i="2140"/>
  <c r="X123" i="2140" s="1"/>
  <c r="BD123" i="2140"/>
  <c r="E2066" i="2156" s="1"/>
  <c r="K1008" i="2156" s="1" a="1"/>
  <c r="K1008" i="2156" s="1"/>
  <c r="H155" i="2140"/>
  <c r="X155" i="2140" s="1"/>
  <c r="BD155" i="2140"/>
  <c r="E2098" i="2156" s="1"/>
  <c r="K1188" i="2156" s="1" a="1"/>
  <c r="K1188" i="2156" s="1"/>
  <c r="H187" i="2140"/>
  <c r="X187" i="2140" s="1"/>
  <c r="BD187" i="2140"/>
  <c r="E2130" i="2156" s="1"/>
  <c r="K1392" i="2156" s="1" a="1"/>
  <c r="K1392" i="2156" s="1"/>
  <c r="BD219" i="2140"/>
  <c r="E2162" i="2156" s="1"/>
  <c r="H219" i="2140"/>
  <c r="X219" i="2140" s="1"/>
  <c r="H251" i="2140"/>
  <c r="X251" i="2140" s="1"/>
  <c r="BD251" i="2140"/>
  <c r="E2194" i="2156" s="1"/>
  <c r="H283" i="2140"/>
  <c r="X283" i="2140" s="1"/>
  <c r="BD283" i="2140"/>
  <c r="E2226" i="2156" s="1"/>
  <c r="K2342" i="2156" s="1" a="1"/>
  <c r="K2342" i="2156" s="1"/>
  <c r="H319" i="2140"/>
  <c r="X319" i="2140" s="1"/>
  <c r="BD319" i="2140"/>
  <c r="E2262" i="2156" s="1"/>
  <c r="K1673" i="2156" s="1" a="1"/>
  <c r="K1673" i="2156" s="1"/>
  <c r="H351" i="2140"/>
  <c r="X351" i="2140" s="1"/>
  <c r="BD351" i="2140"/>
  <c r="E2294" i="2156" s="1"/>
  <c r="K1889" i="2156" s="1" a="1"/>
  <c r="K1889" i="2156" s="1"/>
  <c r="H383" i="2140"/>
  <c r="X383" i="2140" s="1"/>
  <c r="BD383" i="2140"/>
  <c r="E2326" i="2156" s="1"/>
  <c r="K2496" i="2156" s="1" a="1"/>
  <c r="K2496" i="2156" s="1"/>
  <c r="I27" i="2140"/>
  <c r="Y27" i="2140" s="1"/>
  <c r="I52" i="2140"/>
  <c r="Y52" i="2140" s="1"/>
  <c r="I74" i="2140"/>
  <c r="Y74" i="2140" s="1"/>
  <c r="I106" i="2140"/>
  <c r="Y106" i="2140" s="1"/>
  <c r="I131" i="2140"/>
  <c r="Y131" i="2140" s="1"/>
  <c r="I163" i="2140"/>
  <c r="Y163" i="2140" s="1"/>
  <c r="I186" i="2140"/>
  <c r="Y186" i="2140" s="1"/>
  <c r="I218" i="2140"/>
  <c r="Y218" i="2140" s="1"/>
  <c r="I243" i="2140"/>
  <c r="Y243" i="2140" s="1"/>
  <c r="I275" i="2140"/>
  <c r="Y275" i="2140" s="1"/>
  <c r="J8" i="2140"/>
  <c r="Z8" i="2140" s="1"/>
  <c r="J24" i="2140"/>
  <c r="Z24" i="2140" s="1"/>
  <c r="J40" i="2140"/>
  <c r="Z40" i="2140" s="1"/>
  <c r="J56" i="2140"/>
  <c r="Z56" i="2140" s="1"/>
  <c r="J72" i="2140"/>
  <c r="Z72" i="2140" s="1"/>
  <c r="J88" i="2140"/>
  <c r="Z88" i="2140" s="1"/>
  <c r="J104" i="2140"/>
  <c r="Z104" i="2140" s="1"/>
  <c r="J120" i="2140"/>
  <c r="Z120" i="2140" s="1"/>
  <c r="J136" i="2140"/>
  <c r="Z136" i="2140" s="1"/>
  <c r="J152" i="2140"/>
  <c r="Z152" i="2140" s="1"/>
  <c r="J168" i="2140"/>
  <c r="Z168" i="2140" s="1"/>
  <c r="J184" i="2140"/>
  <c r="Z184" i="2140" s="1"/>
  <c r="J200" i="2140"/>
  <c r="Z200" i="2140" s="1"/>
  <c r="J216" i="2140"/>
  <c r="Z216" i="2140" s="1"/>
  <c r="J232" i="2140"/>
  <c r="Z232" i="2140" s="1"/>
  <c r="J248" i="2140"/>
  <c r="Z248" i="2140" s="1"/>
  <c r="J264" i="2140"/>
  <c r="Z264" i="2140" s="1"/>
  <c r="J280" i="2140"/>
  <c r="Z280" i="2140" s="1"/>
  <c r="J292" i="2140"/>
  <c r="Z292" i="2140" s="1"/>
  <c r="BF292" i="2140"/>
  <c r="E3013" i="2156" s="1"/>
  <c r="K1552" i="2156" s="1" a="1"/>
  <c r="K1552" i="2156" s="1"/>
  <c r="J300" i="2140"/>
  <c r="Z300" i="2140" s="1"/>
  <c r="BF300" i="2140"/>
  <c r="E3021" i="2156" s="1"/>
  <c r="K1603" i="2156" s="1" a="1"/>
  <c r="K1603" i="2156" s="1"/>
  <c r="J308" i="2140"/>
  <c r="Z308" i="2140" s="1"/>
  <c r="BF308" i="2140"/>
  <c r="E3029" i="2156" s="1"/>
  <c r="K2378" i="2156" s="1" a="1"/>
  <c r="K2378" i="2156" s="1"/>
  <c r="J316" i="2140"/>
  <c r="Z316" i="2140" s="1"/>
  <c r="BF316" i="2140"/>
  <c r="E3037" i="2156" s="1"/>
  <c r="K2394" i="2156" s="1" a="1"/>
  <c r="K2394" i="2156" s="1"/>
  <c r="J324" i="2140"/>
  <c r="Z324" i="2140" s="1"/>
  <c r="BF324" i="2140"/>
  <c r="E3045" i="2156" s="1"/>
  <c r="K2409" i="2156" s="1" a="1"/>
  <c r="K2409" i="2156" s="1"/>
  <c r="J332" i="2140"/>
  <c r="Z332" i="2140" s="1"/>
  <c r="BF332" i="2140"/>
  <c r="E3053" i="2156" s="1"/>
  <c r="K2426" i="2156" s="1" a="1"/>
  <c r="K2426" i="2156" s="1"/>
  <c r="J340" i="2140"/>
  <c r="Z340" i="2140" s="1"/>
  <c r="BF340" i="2140"/>
  <c r="E3061" i="2156" s="1"/>
  <c r="K1819" i="2156" s="1" a="1"/>
  <c r="K1819" i="2156" s="1"/>
  <c r="J348" i="2140"/>
  <c r="Z348" i="2140" s="1"/>
  <c r="BF348" i="2140"/>
  <c r="E3069" i="2156" s="1"/>
  <c r="K1867" i="2156" s="1" a="1"/>
  <c r="K1867" i="2156" s="1"/>
  <c r="J356" i="2140"/>
  <c r="Z356" i="2140" s="1"/>
  <c r="BF356" i="2140"/>
  <c r="E3077" i="2156" s="1"/>
  <c r="K2449" i="2156" s="1" a="1"/>
  <c r="K2449" i="2156" s="1"/>
  <c r="J364" i="2140"/>
  <c r="Z364" i="2140" s="1"/>
  <c r="BF364" i="2140"/>
  <c r="E3085" i="2156" s="1"/>
  <c r="K1963" i="2156" s="1" a="1"/>
  <c r="K1963" i="2156" s="1"/>
  <c r="J372" i="2140"/>
  <c r="Z372" i="2140" s="1"/>
  <c r="BF372" i="2140"/>
  <c r="E3093" i="2156" s="1"/>
  <c r="K2481" i="2156" s="1" a="1"/>
  <c r="K2481" i="2156" s="1"/>
  <c r="J380" i="2140"/>
  <c r="Z380" i="2140" s="1"/>
  <c r="BF380" i="2140"/>
  <c r="E3101" i="2156" s="1"/>
  <c r="K2084" i="2156" s="1" a="1"/>
  <c r="K2084" i="2156" s="1"/>
  <c r="J388" i="2140"/>
  <c r="Z388" i="2140" s="1"/>
  <c r="BF388" i="2140"/>
  <c r="E3109" i="2156" s="1"/>
  <c r="K386" i="2140"/>
  <c r="AA386" i="2140" s="1"/>
  <c r="BG386" i="2140"/>
  <c r="E3496" i="2156" s="1"/>
  <c r="K2540" i="2156" s="1" a="1"/>
  <c r="K2540" i="2156" s="1"/>
  <c r="BG370" i="2140"/>
  <c r="E3480" i="2156" s="1"/>
  <c r="K2013" i="2156" s="1" a="1"/>
  <c r="K2013" i="2156" s="1"/>
  <c r="K370" i="2140"/>
  <c r="AA370" i="2140" s="1"/>
  <c r="K354" i="2140"/>
  <c r="AA354" i="2140" s="1"/>
  <c r="BG354" i="2140"/>
  <c r="E3464" i="2156" s="1"/>
  <c r="K1917" i="2156" s="1" a="1"/>
  <c r="K1917" i="2156" s="1"/>
  <c r="BG338" i="2140"/>
  <c r="E3448" i="2156" s="1"/>
  <c r="K1805" i="2156" s="1" a="1"/>
  <c r="K1805" i="2156" s="1"/>
  <c r="K338" i="2140"/>
  <c r="AA338" i="2140" s="1"/>
  <c r="K322" i="2140"/>
  <c r="AA322" i="2140" s="1"/>
  <c r="BG322" i="2140"/>
  <c r="E3432" i="2156" s="1"/>
  <c r="K1725" i="2156" s="1" a="1"/>
  <c r="K1725" i="2156" s="1"/>
  <c r="BG306" i="2140"/>
  <c r="E3416" i="2156" s="1"/>
  <c r="K306" i="2140"/>
  <c r="AA306" i="2140" s="1"/>
  <c r="K290" i="2140"/>
  <c r="AA290" i="2140" s="1"/>
  <c r="BG290" i="2140"/>
  <c r="E3400" i="2156" s="1"/>
  <c r="K2338" i="2156" s="1" a="1"/>
  <c r="K2338" i="2156" s="1"/>
  <c r="K269" i="2140"/>
  <c r="AA269" i="2140" s="1"/>
  <c r="BG269" i="2140"/>
  <c r="E3379" i="2156" s="1"/>
  <c r="K575" i="2156" s="1" a="1"/>
  <c r="K575" i="2156" s="1"/>
  <c r="K253" i="2140"/>
  <c r="AA253" i="2140" s="1"/>
  <c r="BG253" i="2140"/>
  <c r="E3363" i="2156" s="1"/>
  <c r="K468" i="2156" s="1" a="1"/>
  <c r="K468" i="2156" s="1"/>
  <c r="K237" i="2140"/>
  <c r="AA237" i="2140" s="1"/>
  <c r="BG237" i="2140"/>
  <c r="E3347" i="2156" s="1"/>
  <c r="K374" i="2156" s="1" a="1"/>
  <c r="K374" i="2156" s="1"/>
  <c r="BG221" i="2140"/>
  <c r="E3331" i="2156" s="1"/>
  <c r="K221" i="2140"/>
  <c r="AA221" i="2140" s="1"/>
  <c r="K205" i="2140"/>
  <c r="AA205" i="2140" s="1"/>
  <c r="BG205" i="2140"/>
  <c r="E3315" i="2156" s="1"/>
  <c r="K178" i="2156" s="1" a="1"/>
  <c r="K178" i="2156" s="1"/>
  <c r="K189" i="2140"/>
  <c r="AA189" i="2140" s="1"/>
  <c r="BG189" i="2140"/>
  <c r="E3299" i="2156" s="1"/>
  <c r="K1413" i="2156" s="1" a="1"/>
  <c r="K1413" i="2156" s="1"/>
  <c r="K173" i="2140"/>
  <c r="AA173" i="2140" s="1"/>
  <c r="BG173" i="2140"/>
  <c r="E3283" i="2156" s="1"/>
  <c r="BG157" i="2140"/>
  <c r="E3267" i="2156" s="1"/>
  <c r="K1208" i="2156" s="1" a="1"/>
  <c r="K1208" i="2156" s="1"/>
  <c r="K157" i="2140"/>
  <c r="AA157" i="2140" s="1"/>
  <c r="K141" i="2140"/>
  <c r="AA141" i="2140" s="1"/>
  <c r="BG141" i="2140"/>
  <c r="E3251" i="2156" s="1"/>
  <c r="K1111" i="2156" s="1" a="1"/>
  <c r="K1111" i="2156" s="1"/>
  <c r="K125" i="2140"/>
  <c r="AA125" i="2140" s="1"/>
  <c r="BG125" i="2140"/>
  <c r="E3235" i="2156" s="1"/>
  <c r="K2302" i="2156" s="1" a="1"/>
  <c r="K2302" i="2156" s="1"/>
  <c r="K109" i="2140"/>
  <c r="AA109" i="2140" s="1"/>
  <c r="BG109" i="2140"/>
  <c r="E3219" i="2156" s="1"/>
  <c r="K956" i="2156" s="1" a="1"/>
  <c r="K956" i="2156" s="1"/>
  <c r="BG93" i="2140"/>
  <c r="E3203" i="2156" s="1"/>
  <c r="K93" i="2140"/>
  <c r="AA93" i="2140" s="1"/>
  <c r="K77" i="2140"/>
  <c r="AA77" i="2140" s="1"/>
  <c r="BG77" i="2140"/>
  <c r="E3187" i="2156" s="1"/>
  <c r="K794" i="2156" s="1" a="1"/>
  <c r="K794" i="2156" s="1"/>
  <c r="K61" i="2140"/>
  <c r="AA61" i="2140" s="1"/>
  <c r="BG61" i="2140"/>
  <c r="E3171" i="2156" s="1"/>
  <c r="K45" i="2140"/>
  <c r="AA45" i="2140" s="1"/>
  <c r="BG45" i="2140"/>
  <c r="E3155" i="2156" s="1"/>
  <c r="BG29" i="2140"/>
  <c r="E3139" i="2156" s="1"/>
  <c r="K71" i="2156" s="1" a="1"/>
  <c r="K71" i="2156" s="1"/>
  <c r="K29" i="2140"/>
  <c r="AA29" i="2140" s="1"/>
  <c r="K13" i="2140"/>
  <c r="AA13" i="2140" s="1"/>
  <c r="BG13" i="2140"/>
  <c r="E3123" i="2156" s="1"/>
  <c r="K383" i="2140"/>
  <c r="AA383" i="2140" s="1"/>
  <c r="BG383" i="2140"/>
  <c r="E3493" i="2156" s="1"/>
  <c r="K2499" i="2156" s="1" a="1"/>
  <c r="K2499" i="2156" s="1"/>
  <c r="K367" i="2140"/>
  <c r="AA367" i="2140" s="1"/>
  <c r="BG367" i="2140"/>
  <c r="E3477" i="2156" s="1"/>
  <c r="K1989" i="2156" s="1" a="1"/>
  <c r="K1989" i="2156" s="1"/>
  <c r="K351" i="2140"/>
  <c r="AA351" i="2140" s="1"/>
  <c r="BG351" i="2140"/>
  <c r="E3461" i="2156" s="1"/>
  <c r="K1893" i="2156" s="1" a="1"/>
  <c r="K1893" i="2156" s="1"/>
  <c r="K335" i="2140"/>
  <c r="AA335" i="2140" s="1"/>
  <c r="BG335" i="2140"/>
  <c r="E3445" i="2156" s="1"/>
  <c r="K1781" i="2156" s="1" a="1"/>
  <c r="K1781" i="2156" s="1"/>
  <c r="K319" i="2140"/>
  <c r="AA319" i="2140" s="1"/>
  <c r="BG319" i="2140"/>
  <c r="E3429" i="2156" s="1"/>
  <c r="K1677" i="2156" s="1" a="1"/>
  <c r="K1677" i="2156" s="1"/>
  <c r="K303" i="2140"/>
  <c r="AA303" i="2140" s="1"/>
  <c r="BG303" i="2140"/>
  <c r="E3413" i="2156" s="1"/>
  <c r="K1628" i="2156" s="1" a="1"/>
  <c r="K1628" i="2156" s="1"/>
  <c r="K282" i="2140"/>
  <c r="AA282" i="2140" s="1"/>
  <c r="BG282" i="2140"/>
  <c r="E3392" i="2156" s="1"/>
  <c r="K1502" i="2156" s="1" a="1"/>
  <c r="K1502" i="2156" s="1"/>
  <c r="K266" i="2140"/>
  <c r="AA266" i="2140" s="1"/>
  <c r="BG266" i="2140"/>
  <c r="E3376" i="2156" s="1"/>
  <c r="K564" i="2156" s="1" a="1"/>
  <c r="K564" i="2156" s="1"/>
  <c r="K250" i="2140"/>
  <c r="AA250" i="2140" s="1"/>
  <c r="BG250" i="2140"/>
  <c r="E3360" i="2156" s="1"/>
  <c r="K453" i="2156" s="1" a="1"/>
  <c r="K453" i="2156" s="1"/>
  <c r="K234" i="2140"/>
  <c r="AA234" i="2140" s="1"/>
  <c r="BG234" i="2140"/>
  <c r="E3344" i="2156" s="1"/>
  <c r="K336" i="2156" s="1" a="1"/>
  <c r="K336" i="2156" s="1"/>
  <c r="K218" i="2140"/>
  <c r="AA218" i="2140" s="1"/>
  <c r="BG218" i="2140"/>
  <c r="E3328" i="2156" s="1"/>
  <c r="K258" i="2156" s="1" a="1"/>
  <c r="K258" i="2156" s="1"/>
  <c r="K202" i="2140"/>
  <c r="AA202" i="2140" s="1"/>
  <c r="BG202" i="2140"/>
  <c r="E3312" i="2156" s="1"/>
  <c r="K162" i="2156" s="1" a="1"/>
  <c r="K162" i="2156" s="1"/>
  <c r="K186" i="2140"/>
  <c r="AA186" i="2140" s="1"/>
  <c r="BG186" i="2140"/>
  <c r="E3296" i="2156" s="1"/>
  <c r="K1389" i="2156" s="1" a="1"/>
  <c r="K1389" i="2156" s="1"/>
  <c r="K170" i="2140"/>
  <c r="AA170" i="2140" s="1"/>
  <c r="BG170" i="2140"/>
  <c r="E3280" i="2156" s="1"/>
  <c r="K1305" i="2156" s="1" a="1"/>
  <c r="K1305" i="2156" s="1"/>
  <c r="K154" i="2140"/>
  <c r="AA154" i="2140" s="1"/>
  <c r="BG154" i="2140"/>
  <c r="E3264" i="2156" s="1"/>
  <c r="K138" i="2140"/>
  <c r="AA138" i="2140" s="1"/>
  <c r="BG138" i="2140"/>
  <c r="E3248" i="2156" s="1"/>
  <c r="K122" i="2140"/>
  <c r="AA122" i="2140" s="1"/>
  <c r="BG122" i="2140"/>
  <c r="E3232" i="2156" s="1"/>
  <c r="K1003" i="2156" s="1" a="1"/>
  <c r="K1003" i="2156" s="1"/>
  <c r="K106" i="2140"/>
  <c r="AA106" i="2140" s="1"/>
  <c r="BG106" i="2140"/>
  <c r="E3216" i="2156" s="1"/>
  <c r="K937" i="2156" s="1" a="1"/>
  <c r="K937" i="2156" s="1"/>
  <c r="K90" i="2140"/>
  <c r="AA90" i="2140" s="1"/>
  <c r="BG90" i="2140"/>
  <c r="E3200" i="2156" s="1"/>
  <c r="K864" i="2156" s="1" a="1"/>
  <c r="K864" i="2156" s="1"/>
  <c r="K74" i="2140"/>
  <c r="AA74" i="2140" s="1"/>
  <c r="BG74" i="2140"/>
  <c r="E3184" i="2156" s="1"/>
  <c r="K775" i="2156" s="1" a="1"/>
  <c r="K775" i="2156" s="1"/>
  <c r="K58" i="2140"/>
  <c r="AA58" i="2140" s="1"/>
  <c r="BG58" i="2140"/>
  <c r="E3168" i="2156" s="1"/>
  <c r="K42" i="2140"/>
  <c r="AA42" i="2140" s="1"/>
  <c r="BG42" i="2140"/>
  <c r="E3152" i="2156" s="1"/>
  <c r="K26" i="2140"/>
  <c r="AA26" i="2140" s="1"/>
  <c r="BG26" i="2140"/>
  <c r="E3136" i="2156" s="1"/>
  <c r="K58" i="2156" s="1" a="1"/>
  <c r="K58" i="2156" s="1"/>
  <c r="K10" i="2140"/>
  <c r="AA10" i="2140" s="1"/>
  <c r="BG10" i="2140"/>
  <c r="E3120" i="2156" s="1"/>
  <c r="K286" i="2140"/>
  <c r="AA286" i="2140" s="1"/>
  <c r="BG286" i="2140"/>
  <c r="E3396" i="2156" s="1"/>
  <c r="I37" i="2140"/>
  <c r="Y37" i="2140" s="1"/>
  <c r="I100" i="2140"/>
  <c r="Y100" i="2140" s="1"/>
  <c r="I164" i="2140"/>
  <c r="Y164" i="2140" s="1"/>
  <c r="I228" i="2140"/>
  <c r="Y228" i="2140" s="1"/>
  <c r="BE344" i="2140"/>
  <c r="E2676" i="2156" s="1"/>
  <c r="K1849" i="2156" s="1" a="1"/>
  <c r="K1849" i="2156" s="1"/>
  <c r="BG143" i="2140"/>
  <c r="E3253" i="2156" s="1"/>
  <c r="K1127" i="2156" s="1" a="1"/>
  <c r="K1127" i="2156" s="1"/>
  <c r="I29" i="2140"/>
  <c r="Y29" i="2140" s="1"/>
  <c r="I92" i="2140"/>
  <c r="Y92" i="2140" s="1"/>
  <c r="I156" i="2140"/>
  <c r="Y156" i="2140" s="1"/>
  <c r="I204" i="2140"/>
  <c r="Y204" i="2140" s="1"/>
  <c r="I268" i="2140"/>
  <c r="Y268" i="2140" s="1"/>
  <c r="J10" i="2140"/>
  <c r="Z10" i="2140" s="1"/>
  <c r="J26" i="2140"/>
  <c r="Z26" i="2140" s="1"/>
  <c r="J42" i="2140"/>
  <c r="Z42" i="2140" s="1"/>
  <c r="J58" i="2140"/>
  <c r="Z58" i="2140" s="1"/>
  <c r="J74" i="2140"/>
  <c r="Z74" i="2140" s="1"/>
  <c r="J90" i="2140"/>
  <c r="Z90" i="2140" s="1"/>
  <c r="J106" i="2140"/>
  <c r="Z106" i="2140" s="1"/>
  <c r="J122" i="2140"/>
  <c r="Z122" i="2140" s="1"/>
  <c r="J138" i="2140"/>
  <c r="Z138" i="2140" s="1"/>
  <c r="J154" i="2140"/>
  <c r="Z154" i="2140" s="1"/>
  <c r="J170" i="2140"/>
  <c r="Z170" i="2140" s="1"/>
  <c r="J186" i="2140"/>
  <c r="Z186" i="2140" s="1"/>
  <c r="J202" i="2140"/>
  <c r="Z202" i="2140" s="1"/>
  <c r="J218" i="2140"/>
  <c r="Z218" i="2140" s="1"/>
  <c r="J234" i="2140"/>
  <c r="Z234" i="2140" s="1"/>
  <c r="J250" i="2140"/>
  <c r="Z250" i="2140" s="1"/>
  <c r="J266" i="2140"/>
  <c r="Z266" i="2140" s="1"/>
  <c r="J282" i="2140"/>
  <c r="Z282" i="2140" s="1"/>
  <c r="H2191" i="2157"/>
  <c r="I2191" i="2157" s="1"/>
  <c r="L2191" i="2156"/>
  <c r="K2191" i="2157" s="1"/>
  <c r="H62" i="2157"/>
  <c r="I62" i="2157" s="1"/>
  <c r="L62" i="2156"/>
  <c r="K62" i="2157" s="1"/>
  <c r="E389" i="2140"/>
  <c r="U389" i="2140" s="1"/>
  <c r="BA389" i="2140"/>
  <c r="E1165" i="2156" s="1"/>
  <c r="K2505" i="2156" s="1" a="1"/>
  <c r="K2505" i="2156" s="1"/>
  <c r="E280" i="2140"/>
  <c r="U280" i="2140" s="1"/>
  <c r="BA280" i="2140"/>
  <c r="E1056" i="2156" s="1"/>
  <c r="K1484" i="2156" s="1" a="1"/>
  <c r="K1484" i="2156" s="1"/>
  <c r="J7" i="2138"/>
  <c r="C366" i="2140"/>
  <c r="S366" i="2140" s="1"/>
  <c r="H1570" i="2157"/>
  <c r="I1570" i="2157" s="1"/>
  <c r="L1570" i="2156"/>
  <c r="K1570" i="2157" s="1"/>
  <c r="H2452" i="2157"/>
  <c r="I2452" i="2157" s="1"/>
  <c r="L2452" i="2156"/>
  <c r="K2452" i="2157" s="1"/>
  <c r="N139" i="2137"/>
  <c r="N271" i="2137"/>
  <c r="N40" i="2137"/>
  <c r="N113" i="2137"/>
  <c r="N220" i="2137"/>
  <c r="N189" i="2137"/>
  <c r="N183" i="2137"/>
  <c r="N182" i="2137"/>
  <c r="N195" i="2137"/>
  <c r="N158" i="2137"/>
  <c r="N137" i="2137"/>
  <c r="N165" i="2137"/>
  <c r="N149" i="2137"/>
  <c r="N91" i="2137"/>
  <c r="N93" i="2137"/>
  <c r="N266" i="2137"/>
  <c r="H2372" i="2157"/>
  <c r="I2372" i="2157" s="1"/>
  <c r="L2372" i="2156"/>
  <c r="K2372" i="2157" s="1"/>
  <c r="H1814" i="2157"/>
  <c r="I1814" i="2157" s="1"/>
  <c r="L1814" i="2156"/>
  <c r="K1814" i="2157" s="1"/>
  <c r="D314" i="2140"/>
  <c r="T314" i="2140" s="1"/>
  <c r="AZ314" i="2140"/>
  <c r="E701" i="2156" s="1"/>
  <c r="K1660" i="2156" s="1" a="1"/>
  <c r="K1660" i="2156" s="1"/>
  <c r="C19" i="2140"/>
  <c r="S19" i="2140" s="1"/>
  <c r="AY290" i="2140"/>
  <c r="E288" i="2156" s="1"/>
  <c r="K2333" i="2156" s="1" a="1"/>
  <c r="K2333" i="2156" s="1"/>
  <c r="C290" i="2140"/>
  <c r="S290" i="2140" s="1"/>
  <c r="H629" i="2157"/>
  <c r="I629" i="2157" s="1"/>
  <c r="L629" i="2156"/>
  <c r="K629" i="2157" s="1"/>
  <c r="H497" i="2157"/>
  <c r="I497" i="2157" s="1"/>
  <c r="L497" i="2156"/>
  <c r="K497" i="2157" s="1"/>
  <c r="H379" i="2157"/>
  <c r="I379" i="2157" s="1"/>
  <c r="L379" i="2156"/>
  <c r="K379" i="2157" s="1"/>
  <c r="H231" i="2157"/>
  <c r="I231" i="2157" s="1"/>
  <c r="L231" i="2156"/>
  <c r="K231" i="2157" s="1"/>
  <c r="H159" i="2157"/>
  <c r="I159" i="2157" s="1"/>
  <c r="L159" i="2156"/>
  <c r="K159" i="2157" s="1"/>
  <c r="H1321" i="2157"/>
  <c r="I1321" i="2157" s="1"/>
  <c r="L1321" i="2156"/>
  <c r="K1321" i="2157" s="1"/>
  <c r="H1245" i="2157"/>
  <c r="I1245" i="2157" s="1"/>
  <c r="L1245" i="2156"/>
  <c r="K1245" i="2157" s="1"/>
  <c r="H1142" i="2157"/>
  <c r="I1142" i="2157" s="1"/>
  <c r="L1142" i="2156"/>
  <c r="K1142" i="2157" s="1"/>
  <c r="H1031" i="2157"/>
  <c r="I1031" i="2157" s="1"/>
  <c r="L1031" i="2156"/>
  <c r="K1031" i="2157" s="1"/>
  <c r="H999" i="2157"/>
  <c r="I999" i="2157" s="1"/>
  <c r="L999" i="2156"/>
  <c r="K999" i="2157" s="1"/>
  <c r="H2279" i="2157"/>
  <c r="I2279" i="2157" s="1"/>
  <c r="L2279" i="2156"/>
  <c r="K2279" i="2157" s="1"/>
  <c r="H2272" i="2157"/>
  <c r="I2272" i="2157" s="1"/>
  <c r="L2272" i="2156"/>
  <c r="K2272" i="2157" s="1"/>
  <c r="H933" i="2157"/>
  <c r="I933" i="2157" s="1"/>
  <c r="L933" i="2156"/>
  <c r="K933" i="2157" s="1"/>
  <c r="H897" i="2157"/>
  <c r="I897" i="2157" s="1"/>
  <c r="L897" i="2156"/>
  <c r="K897" i="2157" s="1"/>
  <c r="H879" i="2157"/>
  <c r="I879" i="2157" s="1"/>
  <c r="L879" i="2156"/>
  <c r="K879" i="2157" s="1"/>
  <c r="H837" i="2157"/>
  <c r="I837" i="2157" s="1"/>
  <c r="L837" i="2156"/>
  <c r="K837" i="2157" s="1"/>
  <c r="H2218" i="2157"/>
  <c r="I2218" i="2157" s="1"/>
  <c r="L2218" i="2156"/>
  <c r="K2218" i="2157" s="1"/>
  <c r="H799" i="2157"/>
  <c r="I799" i="2157" s="1"/>
  <c r="L799" i="2156"/>
  <c r="K799" i="2157" s="1"/>
  <c r="H771" i="2157"/>
  <c r="I771" i="2157" s="1"/>
  <c r="L771" i="2156"/>
  <c r="K771" i="2157" s="1"/>
  <c r="H2209" i="2157"/>
  <c r="I2209" i="2157" s="1"/>
  <c r="L2209" i="2156"/>
  <c r="K2209" i="2157" s="1"/>
  <c r="H727" i="2157"/>
  <c r="I727" i="2157" s="1"/>
  <c r="L727" i="2156"/>
  <c r="K727" i="2157" s="1"/>
  <c r="H701" i="2157"/>
  <c r="I701" i="2157" s="1"/>
  <c r="L701" i="2156"/>
  <c r="K701" i="2157" s="1"/>
  <c r="H640" i="2157"/>
  <c r="I640" i="2157" s="1"/>
  <c r="L640" i="2156"/>
  <c r="K640" i="2157" s="1"/>
  <c r="H123" i="2157"/>
  <c r="I123" i="2157" s="1"/>
  <c r="L123" i="2156"/>
  <c r="K123" i="2157" s="1"/>
  <c r="H106" i="2157"/>
  <c r="I106" i="2157" s="1"/>
  <c r="L106" i="2156"/>
  <c r="K106" i="2157" s="1"/>
  <c r="H74" i="2157"/>
  <c r="I74" i="2157" s="1"/>
  <c r="L74" i="2156"/>
  <c r="K74" i="2157" s="1"/>
  <c r="H55" i="2157"/>
  <c r="I55" i="2157" s="1"/>
  <c r="L55" i="2156"/>
  <c r="K55" i="2157" s="1"/>
  <c r="H34" i="2157"/>
  <c r="I34" i="2157" s="1"/>
  <c r="L34" i="2156"/>
  <c r="K34" i="2157" s="1"/>
  <c r="BE285" i="2140"/>
  <c r="E2617" i="2156" s="1"/>
  <c r="K1509" i="2156" s="1" a="1"/>
  <c r="K1509" i="2156" s="1"/>
  <c r="I285" i="2140"/>
  <c r="Y285" i="2140" s="1"/>
  <c r="K287" i="2140"/>
  <c r="AA287" i="2140" s="1"/>
  <c r="G9" i="2139"/>
  <c r="BG287" i="2140"/>
  <c r="E3397" i="2156" s="1"/>
  <c r="K1523" i="2156" s="1" a="1"/>
  <c r="K1523" i="2156" s="1"/>
  <c r="H288" i="2140"/>
  <c r="X288" i="2140" s="1"/>
  <c r="BD288" i="2140"/>
  <c r="E2231" i="2156" s="1"/>
  <c r="K1526" i="2156" s="1" a="1"/>
  <c r="K1526" i="2156" s="1"/>
  <c r="C9" i="2139"/>
  <c r="BE14" i="2140"/>
  <c r="E2346" i="2156" s="1"/>
  <c r="I14" i="2140"/>
  <c r="Y14" i="2140" s="1"/>
  <c r="I30" i="2140"/>
  <c r="Y30" i="2140" s="1"/>
  <c r="BE30" i="2140"/>
  <c r="E2362" i="2156" s="1"/>
  <c r="K73" i="2156" s="1" a="1"/>
  <c r="K73" i="2156" s="1"/>
  <c r="I46" i="2140"/>
  <c r="Y46" i="2140" s="1"/>
  <c r="BE46" i="2140"/>
  <c r="E2378" i="2156" s="1"/>
  <c r="K639" i="2156" s="1" a="1"/>
  <c r="K639" i="2156" s="1"/>
  <c r="I62" i="2140"/>
  <c r="Y62" i="2140" s="1"/>
  <c r="BE62" i="2140"/>
  <c r="E2394" i="2156" s="1"/>
  <c r="K700" i="2156" s="1" a="1"/>
  <c r="K700" i="2156" s="1"/>
  <c r="BE81" i="2140"/>
  <c r="E2413" i="2156" s="1"/>
  <c r="K822" i="2156" s="1" a="1"/>
  <c r="K822" i="2156" s="1"/>
  <c r="I81" i="2140"/>
  <c r="Y81" i="2140" s="1"/>
  <c r="BE97" i="2140"/>
  <c r="E2429" i="2156" s="1"/>
  <c r="I97" i="2140"/>
  <c r="Y97" i="2140" s="1"/>
  <c r="BE113" i="2140"/>
  <c r="E2445" i="2156" s="1"/>
  <c r="I113" i="2140"/>
  <c r="Y113" i="2140" s="1"/>
  <c r="I129" i="2140"/>
  <c r="Y129" i="2140" s="1"/>
  <c r="BE129" i="2140"/>
  <c r="E2461" i="2156" s="1"/>
  <c r="K1052" i="2156" s="1" a="1"/>
  <c r="K1052" i="2156" s="1"/>
  <c r="BE145" i="2140"/>
  <c r="E2477" i="2156" s="1"/>
  <c r="I145" i="2140"/>
  <c r="Y145" i="2140" s="1"/>
  <c r="BE161" i="2140"/>
  <c r="E2493" i="2156" s="1"/>
  <c r="K1235" i="2156" s="1" a="1"/>
  <c r="K1235" i="2156" s="1"/>
  <c r="I161" i="2140"/>
  <c r="Y161" i="2140" s="1"/>
  <c r="I177" i="2140"/>
  <c r="Y177" i="2140" s="1"/>
  <c r="BE177" i="2140"/>
  <c r="E2509" i="2156" s="1"/>
  <c r="BE193" i="2140"/>
  <c r="E2525" i="2156" s="1"/>
  <c r="I193" i="2140"/>
  <c r="Y193" i="2140" s="1"/>
  <c r="BE209" i="2140"/>
  <c r="E2541" i="2156" s="1"/>
  <c r="K2149" i="2156" s="1" a="1"/>
  <c r="K2149" i="2156" s="1"/>
  <c r="I209" i="2140"/>
  <c r="Y209" i="2140" s="1"/>
  <c r="BE225" i="2140"/>
  <c r="E2557" i="2156" s="1"/>
  <c r="I225" i="2140"/>
  <c r="Y225" i="2140" s="1"/>
  <c r="BE241" i="2140"/>
  <c r="E2573" i="2156" s="1"/>
  <c r="I241" i="2140"/>
  <c r="Y241" i="2140" s="1"/>
  <c r="I257" i="2140"/>
  <c r="Y257" i="2140" s="1"/>
  <c r="BE257" i="2140"/>
  <c r="E2589" i="2156" s="1"/>
  <c r="K488" i="2156" s="1" a="1"/>
  <c r="K488" i="2156" s="1"/>
  <c r="BE273" i="2140"/>
  <c r="E2605" i="2156" s="1"/>
  <c r="K591" i="2156" s="1" a="1"/>
  <c r="K591" i="2156" s="1"/>
  <c r="I273" i="2140"/>
  <c r="Y273" i="2140" s="1"/>
  <c r="I294" i="2140"/>
  <c r="Y294" i="2140" s="1"/>
  <c r="BE294" i="2140"/>
  <c r="E2626" i="2156" s="1"/>
  <c r="K1564" i="2156" s="1" a="1"/>
  <c r="K1564" i="2156" s="1"/>
  <c r="I310" i="2140"/>
  <c r="Y310" i="2140" s="1"/>
  <c r="BE310" i="2140"/>
  <c r="E2642" i="2156" s="1"/>
  <c r="BE326" i="2140"/>
  <c r="E2658" i="2156" s="1"/>
  <c r="K1703" i="2156" s="1" a="1"/>
  <c r="K1703" i="2156" s="1"/>
  <c r="I326" i="2140"/>
  <c r="Y326" i="2140" s="1"/>
  <c r="BE342" i="2140"/>
  <c r="E2674" i="2156" s="1"/>
  <c r="K1831" i="2156" s="1" a="1"/>
  <c r="K1831" i="2156" s="1"/>
  <c r="I342" i="2140"/>
  <c r="Y342" i="2140" s="1"/>
  <c r="I358" i="2140"/>
  <c r="Y358" i="2140" s="1"/>
  <c r="BE358" i="2140"/>
  <c r="E2690" i="2156" s="1"/>
  <c r="K1928" i="2156" s="1" a="1"/>
  <c r="K1928" i="2156" s="1"/>
  <c r="I374" i="2140"/>
  <c r="Y374" i="2140" s="1"/>
  <c r="BE374" i="2140"/>
  <c r="E2706" i="2156" s="1"/>
  <c r="K2032" i="2156" s="1" a="1"/>
  <c r="K2032" i="2156" s="1"/>
  <c r="I390" i="2140"/>
  <c r="Y390" i="2140" s="1"/>
  <c r="BE390" i="2140"/>
  <c r="E2722" i="2156" s="1"/>
  <c r="K2543" i="2156" s="1" a="1"/>
  <c r="K2543" i="2156" s="1"/>
  <c r="K284" i="2140"/>
  <c r="AA284" i="2140" s="1"/>
  <c r="BG284" i="2140"/>
  <c r="E3394" i="2156" s="1"/>
  <c r="K280" i="2140"/>
  <c r="AA280" i="2140" s="1"/>
  <c r="BG280" i="2140"/>
  <c r="E3390" i="2156" s="1"/>
  <c r="K1486" i="2156" s="1" a="1"/>
  <c r="K1486" i="2156" s="1"/>
  <c r="K276" i="2140"/>
  <c r="AA276" i="2140" s="1"/>
  <c r="BG276" i="2140"/>
  <c r="E3386" i="2156" s="1"/>
  <c r="K621" i="2156" s="1" a="1"/>
  <c r="K621" i="2156" s="1"/>
  <c r="K272" i="2140"/>
  <c r="AA272" i="2140" s="1"/>
  <c r="BG272" i="2140"/>
  <c r="E3382" i="2156" s="1"/>
  <c r="K589" i="2156" s="1" a="1"/>
  <c r="K589" i="2156" s="1"/>
  <c r="K268" i="2140"/>
  <c r="AA268" i="2140" s="1"/>
  <c r="BG268" i="2140"/>
  <c r="E3378" i="2156" s="1"/>
  <c r="K2189" i="2156" s="1" a="1"/>
  <c r="K2189" i="2156" s="1"/>
  <c r="K264" i="2140"/>
  <c r="AA264" i="2140" s="1"/>
  <c r="BG264" i="2140"/>
  <c r="E3374" i="2156" s="1"/>
  <c r="K548" i="2156" s="1" a="1"/>
  <c r="K548" i="2156" s="1"/>
  <c r="K260" i="2140"/>
  <c r="AA260" i="2140" s="1"/>
  <c r="BG260" i="2140"/>
  <c r="E3370" i="2156" s="1"/>
  <c r="K516" i="2156" s="1" a="1"/>
  <c r="K516" i="2156" s="1"/>
  <c r="K256" i="2140"/>
  <c r="AA256" i="2140" s="1"/>
  <c r="BG256" i="2140"/>
  <c r="E3366" i="2156" s="1"/>
  <c r="K252" i="2140"/>
  <c r="AA252" i="2140" s="1"/>
  <c r="BG252" i="2140"/>
  <c r="E3362" i="2156" s="1"/>
  <c r="K248" i="2140"/>
  <c r="AA248" i="2140" s="1"/>
  <c r="BG248" i="2140"/>
  <c r="E3358" i="2156" s="1"/>
  <c r="K244" i="2140"/>
  <c r="AA244" i="2140" s="1"/>
  <c r="BG244" i="2140"/>
  <c r="E3354" i="2156" s="1"/>
  <c r="K410" i="2156" s="1" a="1"/>
  <c r="K410" i="2156" s="1"/>
  <c r="K240" i="2140"/>
  <c r="AA240" i="2140" s="1"/>
  <c r="BG240" i="2140"/>
  <c r="E3350" i="2156" s="1"/>
  <c r="K236" i="2140"/>
  <c r="AA236" i="2140" s="1"/>
  <c r="BG236" i="2140"/>
  <c r="E3346" i="2156" s="1"/>
  <c r="K232" i="2140"/>
  <c r="AA232" i="2140" s="1"/>
  <c r="BG232" i="2140"/>
  <c r="E3342" i="2156" s="1"/>
  <c r="K228" i="2140"/>
  <c r="AA228" i="2140" s="1"/>
  <c r="BG228" i="2140"/>
  <c r="E3338" i="2156" s="1"/>
  <c r="K224" i="2140"/>
  <c r="AA224" i="2140" s="1"/>
  <c r="BG224" i="2140"/>
  <c r="E3334" i="2156" s="1"/>
  <c r="K291" i="2156" s="1" a="1"/>
  <c r="K291" i="2156" s="1"/>
  <c r="K220" i="2140"/>
  <c r="AA220" i="2140" s="1"/>
  <c r="BG220" i="2140"/>
  <c r="E3330" i="2156" s="1"/>
  <c r="K216" i="2140"/>
  <c r="AA216" i="2140" s="1"/>
  <c r="BG216" i="2140"/>
  <c r="E3326" i="2156" s="1"/>
  <c r="K250" i="2156" s="1" a="1"/>
  <c r="K250" i="2156" s="1"/>
  <c r="K212" i="2140"/>
  <c r="AA212" i="2140" s="1"/>
  <c r="BG212" i="2140"/>
  <c r="E3322" i="2156" s="1"/>
  <c r="K226" i="2156" s="1" a="1"/>
  <c r="K226" i="2156" s="1"/>
  <c r="K208" i="2140"/>
  <c r="AA208" i="2140" s="1"/>
  <c r="BG208" i="2140"/>
  <c r="E3318" i="2156" s="1"/>
  <c r="K202" i="2156" s="1" a="1"/>
  <c r="K202" i="2156" s="1"/>
  <c r="K204" i="2140"/>
  <c r="AA204" i="2140" s="1"/>
  <c r="BG204" i="2140"/>
  <c r="E3314" i="2156" s="1"/>
  <c r="K170" i="2156" s="1" a="1"/>
  <c r="K170" i="2156" s="1"/>
  <c r="K200" i="2140"/>
  <c r="AA200" i="2140" s="1"/>
  <c r="BG200" i="2140"/>
  <c r="E3310" i="2156" s="1"/>
  <c r="K151" i="2156" s="1" a="1"/>
  <c r="K151" i="2156" s="1"/>
  <c r="K196" i="2140"/>
  <c r="AA196" i="2140" s="1"/>
  <c r="BG196" i="2140"/>
  <c r="E3306" i="2156" s="1"/>
  <c r="K192" i="2140"/>
  <c r="AA192" i="2140" s="1"/>
  <c r="BG192" i="2140"/>
  <c r="E3302" i="2156" s="1"/>
  <c r="K1432" i="2156" s="1" a="1"/>
  <c r="K1432" i="2156" s="1"/>
  <c r="K188" i="2140"/>
  <c r="AA188" i="2140" s="1"/>
  <c r="BG188" i="2140"/>
  <c r="E3298" i="2156" s="1"/>
  <c r="K1405" i="2156" s="1" a="1"/>
  <c r="K1405" i="2156" s="1"/>
  <c r="K184" i="2140"/>
  <c r="AA184" i="2140" s="1"/>
  <c r="BG184" i="2140"/>
  <c r="E3294" i="2156" s="1"/>
  <c r="K1381" i="2156" s="1" a="1"/>
  <c r="K1381" i="2156" s="1"/>
  <c r="K180" i="2140"/>
  <c r="AA180" i="2140" s="1"/>
  <c r="BG180" i="2140"/>
  <c r="E3290" i="2156" s="1"/>
  <c r="K1357" i="2156" s="1" a="1"/>
  <c r="K1357" i="2156" s="1"/>
  <c r="K176" i="2140"/>
  <c r="AA176" i="2140" s="1"/>
  <c r="BG176" i="2140"/>
  <c r="E3286" i="2156" s="1"/>
  <c r="K172" i="2140"/>
  <c r="AA172" i="2140" s="1"/>
  <c r="BG172" i="2140"/>
  <c r="E3282" i="2156" s="1"/>
  <c r="K168" i="2140"/>
  <c r="AA168" i="2140" s="1"/>
  <c r="BG168" i="2140"/>
  <c r="E3278" i="2156" s="1"/>
  <c r="K1289" i="2156" s="1" a="1"/>
  <c r="K1289" i="2156" s="1"/>
  <c r="K164" i="2140"/>
  <c r="AA164" i="2140" s="1"/>
  <c r="BG164" i="2140"/>
  <c r="E3274" i="2156" s="1"/>
  <c r="K2313" i="2156" s="1" a="1"/>
  <c r="K2313" i="2156" s="1"/>
  <c r="K160" i="2140"/>
  <c r="AA160" i="2140" s="1"/>
  <c r="BG160" i="2140"/>
  <c r="E3270" i="2156" s="1"/>
  <c r="K1232" i="2156" s="1" a="1"/>
  <c r="K1232" i="2156" s="1"/>
  <c r="K156" i="2140"/>
  <c r="AA156" i="2140" s="1"/>
  <c r="BG156" i="2140"/>
  <c r="E3266" i="2156" s="1"/>
  <c r="K1201" i="2156" s="1" a="1"/>
  <c r="K1201" i="2156" s="1"/>
  <c r="K152" i="2140"/>
  <c r="AA152" i="2140" s="1"/>
  <c r="BG152" i="2140"/>
  <c r="E3262" i="2156" s="1"/>
  <c r="K1179" i="2156" s="1" a="1"/>
  <c r="K1179" i="2156" s="1"/>
  <c r="K148" i="2140"/>
  <c r="AA148" i="2140" s="1"/>
  <c r="BG148" i="2140"/>
  <c r="E3258" i="2156" s="1"/>
  <c r="K144" i="2140"/>
  <c r="AA144" i="2140" s="1"/>
  <c r="BG144" i="2140"/>
  <c r="E3254" i="2156" s="1"/>
  <c r="K1135" i="2156" s="1" a="1"/>
  <c r="K1135" i="2156" s="1"/>
  <c r="K140" i="2140"/>
  <c r="AA140" i="2140" s="1"/>
  <c r="BG140" i="2140"/>
  <c r="E3250" i="2156" s="1"/>
  <c r="K136" i="2140"/>
  <c r="AA136" i="2140" s="1"/>
  <c r="BG136" i="2140"/>
  <c r="E3246" i="2156" s="1"/>
  <c r="K132" i="2140"/>
  <c r="AA132" i="2140" s="1"/>
  <c r="BG132" i="2140"/>
  <c r="E3242" i="2156" s="1"/>
  <c r="K128" i="2140"/>
  <c r="AA128" i="2140" s="1"/>
  <c r="BG128" i="2140"/>
  <c r="E3238" i="2156" s="1"/>
  <c r="K1050" i="2156" s="1" a="1"/>
  <c r="K1050" i="2156" s="1"/>
  <c r="K124" i="2140"/>
  <c r="AA124" i="2140" s="1"/>
  <c r="BG124" i="2140"/>
  <c r="E3234" i="2156" s="1"/>
  <c r="K1019" i="2156" s="1" a="1"/>
  <c r="K1019" i="2156" s="1"/>
  <c r="K120" i="2140"/>
  <c r="AA120" i="2140" s="1"/>
  <c r="BG120" i="2140"/>
  <c r="E3230" i="2156" s="1"/>
  <c r="K2294" i="2156" s="1" a="1"/>
  <c r="K2294" i="2156" s="1"/>
  <c r="K116" i="2140"/>
  <c r="AA116" i="2140" s="1"/>
  <c r="BG116" i="2140"/>
  <c r="E3226" i="2156" s="1"/>
  <c r="K112" i="2140"/>
  <c r="AA112" i="2140" s="1"/>
  <c r="BG112" i="2140"/>
  <c r="E3222" i="2156" s="1"/>
  <c r="K972" i="2156" s="1" a="1"/>
  <c r="K972" i="2156" s="1"/>
  <c r="K108" i="2140"/>
  <c r="AA108" i="2140" s="1"/>
  <c r="BG108" i="2140"/>
  <c r="E3218" i="2156" s="1"/>
  <c r="K948" i="2156" s="1" a="1"/>
  <c r="K948" i="2156" s="1"/>
  <c r="K104" i="2140"/>
  <c r="AA104" i="2140" s="1"/>
  <c r="BG104" i="2140"/>
  <c r="E3214" i="2156" s="1"/>
  <c r="K929" i="2156" s="1" a="1"/>
  <c r="K929" i="2156" s="1"/>
  <c r="K100" i="2140"/>
  <c r="AA100" i="2140" s="1"/>
  <c r="BG100" i="2140"/>
  <c r="E3210" i="2156" s="1"/>
  <c r="K910" i="2156" s="1" a="1"/>
  <c r="K910" i="2156" s="1"/>
  <c r="K96" i="2140"/>
  <c r="AA96" i="2140" s="1"/>
  <c r="BG96" i="2140"/>
  <c r="E3206" i="2156" s="1"/>
  <c r="K891" i="2156" s="1" a="1"/>
  <c r="K891" i="2156" s="1"/>
  <c r="K92" i="2140"/>
  <c r="AA92" i="2140" s="1"/>
  <c r="BG92" i="2140"/>
  <c r="E3202" i="2156" s="1"/>
  <c r="K2240" i="2156" s="1" a="1"/>
  <c r="K2240" i="2156" s="1"/>
  <c r="K88" i="2140"/>
  <c r="AA88" i="2140" s="1"/>
  <c r="BG88" i="2140"/>
  <c r="E3198" i="2156" s="1"/>
  <c r="K848" i="2156" s="1" a="1"/>
  <c r="K848" i="2156" s="1"/>
  <c r="K84" i="2140"/>
  <c r="AA84" i="2140" s="1"/>
  <c r="BG84" i="2140"/>
  <c r="E3194" i="2156" s="1"/>
  <c r="K80" i="2140"/>
  <c r="AA80" i="2140" s="1"/>
  <c r="BG80" i="2140"/>
  <c r="E3190" i="2156" s="1"/>
  <c r="K818" i="2156" s="1" a="1"/>
  <c r="K818" i="2156" s="1"/>
  <c r="K76" i="2140"/>
  <c r="AA76" i="2140" s="1"/>
  <c r="BG76" i="2140"/>
  <c r="E3186" i="2156" s="1"/>
  <c r="K72" i="2140"/>
  <c r="AA72" i="2140" s="1"/>
  <c r="BG72" i="2140"/>
  <c r="E3182" i="2156" s="1"/>
  <c r="K759" i="2156" s="1" a="1"/>
  <c r="K759" i="2156" s="1"/>
  <c r="K68" i="2140"/>
  <c r="AA68" i="2140" s="1"/>
  <c r="BG68" i="2140"/>
  <c r="E3178" i="2156" s="1"/>
  <c r="K64" i="2140"/>
  <c r="AA64" i="2140" s="1"/>
  <c r="BG64" i="2140"/>
  <c r="E3174" i="2156" s="1"/>
  <c r="K60" i="2140"/>
  <c r="AA60" i="2140" s="1"/>
  <c r="BG60" i="2140"/>
  <c r="E3170" i="2156" s="1"/>
  <c r="K56" i="2140"/>
  <c r="AA56" i="2140" s="1"/>
  <c r="BG56" i="2140"/>
  <c r="E3166" i="2156" s="1"/>
  <c r="K52" i="2140"/>
  <c r="AA52" i="2140" s="1"/>
  <c r="BG52" i="2140"/>
  <c r="E3162" i="2156" s="1"/>
  <c r="K671" i="2156" s="1" a="1"/>
  <c r="K671" i="2156" s="1"/>
  <c r="K48" i="2140"/>
  <c r="AA48" i="2140" s="1"/>
  <c r="BG48" i="2140"/>
  <c r="E3158" i="2156" s="1"/>
  <c r="K654" i="2156" s="1" a="1"/>
  <c r="K654" i="2156" s="1"/>
  <c r="K44" i="2140"/>
  <c r="AA44" i="2140" s="1"/>
  <c r="BG44" i="2140"/>
  <c r="E3154" i="2156" s="1"/>
  <c r="K2178" i="2156" s="1" a="1"/>
  <c r="K2178" i="2156" s="1"/>
  <c r="K40" i="2140"/>
  <c r="AA40" i="2140" s="1"/>
  <c r="BG40" i="2140"/>
  <c r="E3150" i="2156" s="1"/>
  <c r="K2138" i="2156" s="1" a="1"/>
  <c r="K2138" i="2156" s="1"/>
  <c r="K36" i="2140"/>
  <c r="AA36" i="2140" s="1"/>
  <c r="BG36" i="2140"/>
  <c r="E3146" i="2156" s="1"/>
  <c r="K2122" i="2156" s="1" a="1"/>
  <c r="K2122" i="2156" s="1"/>
  <c r="K32" i="2140"/>
  <c r="AA32" i="2140" s="1"/>
  <c r="BG32" i="2140"/>
  <c r="E3142" i="2156" s="1"/>
  <c r="K95" i="2156" s="1" a="1"/>
  <c r="K95" i="2156" s="1"/>
  <c r="K28" i="2140"/>
  <c r="AA28" i="2140" s="1"/>
  <c r="BG28" i="2140"/>
  <c r="E3138" i="2156" s="1"/>
  <c r="K24" i="2140"/>
  <c r="AA24" i="2140" s="1"/>
  <c r="BG24" i="2140"/>
  <c r="E3134" i="2156" s="1"/>
  <c r="K20" i="2140"/>
  <c r="AA20" i="2140" s="1"/>
  <c r="BG20" i="2140"/>
  <c r="E3130" i="2156" s="1"/>
  <c r="K16" i="2140"/>
  <c r="AA16" i="2140" s="1"/>
  <c r="BG16" i="2140"/>
  <c r="E3126" i="2156" s="1"/>
  <c r="K12" i="2140"/>
  <c r="AA12" i="2140" s="1"/>
  <c r="BG12" i="2140"/>
  <c r="E3122" i="2156" s="1"/>
  <c r="K8" i="2140"/>
  <c r="AA8" i="2140" s="1"/>
  <c r="BG8" i="2140"/>
  <c r="E3118" i="2156" s="1"/>
  <c r="BD381" i="2140"/>
  <c r="E2324" i="2156" s="1"/>
  <c r="K2090" i="2156" s="1" a="1"/>
  <c r="K2090" i="2156" s="1"/>
  <c r="H381" i="2140"/>
  <c r="X381" i="2140" s="1"/>
  <c r="H365" i="2140"/>
  <c r="X365" i="2140" s="1"/>
  <c r="BD365" i="2140"/>
  <c r="E2308" i="2156" s="1"/>
  <c r="K1970" i="2156" s="1" a="1"/>
  <c r="K1970" i="2156" s="1"/>
  <c r="BD349" i="2140"/>
  <c r="E2292" i="2156" s="1"/>
  <c r="K1873" i="2156" s="1" a="1"/>
  <c r="K1873" i="2156" s="1"/>
  <c r="H349" i="2140"/>
  <c r="X349" i="2140" s="1"/>
  <c r="BD333" i="2140"/>
  <c r="E2276" i="2156" s="1"/>
  <c r="K1761" i="2156" s="1" a="1"/>
  <c r="K1761" i="2156" s="1"/>
  <c r="H333" i="2140"/>
  <c r="X333" i="2140" s="1"/>
  <c r="BD317" i="2140"/>
  <c r="E2260" i="2156" s="1"/>
  <c r="K1666" i="2156" s="1" a="1"/>
  <c r="K1666" i="2156" s="1"/>
  <c r="H317" i="2140"/>
  <c r="X317" i="2140" s="1"/>
  <c r="H301" i="2140"/>
  <c r="X301" i="2140" s="1"/>
  <c r="BD301" i="2140"/>
  <c r="E2244" i="2156" s="1"/>
  <c r="K1607" i="2156" s="1" a="1"/>
  <c r="K1607" i="2156" s="1"/>
  <c r="BD284" i="2140"/>
  <c r="E2227" i="2156" s="1"/>
  <c r="H284" i="2140"/>
  <c r="X284" i="2140" s="1"/>
  <c r="H268" i="2140"/>
  <c r="X268" i="2140" s="1"/>
  <c r="BD268" i="2140"/>
  <c r="E2211" i="2156" s="1"/>
  <c r="K2185" i="2156" s="1" a="1"/>
  <c r="K2185" i="2156" s="1"/>
  <c r="BD252" i="2140"/>
  <c r="E2195" i="2156" s="1"/>
  <c r="H252" i="2140"/>
  <c r="X252" i="2140" s="1"/>
  <c r="BD236" i="2140"/>
  <c r="E2179" i="2156" s="1"/>
  <c r="H236" i="2140"/>
  <c r="X236" i="2140" s="1"/>
  <c r="H220" i="2140"/>
  <c r="X220" i="2140" s="1"/>
  <c r="BD220" i="2140"/>
  <c r="E2163" i="2156" s="1"/>
  <c r="H204" i="2140"/>
  <c r="X204" i="2140" s="1"/>
  <c r="BD204" i="2140"/>
  <c r="E2147" i="2156" s="1"/>
  <c r="K167" i="2156" s="1" a="1"/>
  <c r="K167" i="2156" s="1"/>
  <c r="BD188" i="2140"/>
  <c r="E2131" i="2156" s="1"/>
  <c r="K1401" i="2156" s="1" a="1"/>
  <c r="K1401" i="2156" s="1"/>
  <c r="H188" i="2140"/>
  <c r="X188" i="2140" s="1"/>
  <c r="H172" i="2140"/>
  <c r="X172" i="2140" s="1"/>
  <c r="BD172" i="2140"/>
  <c r="E2115" i="2156" s="1"/>
  <c r="H156" i="2140"/>
  <c r="X156" i="2140" s="1"/>
  <c r="BD156" i="2140"/>
  <c r="E2099" i="2156" s="1"/>
  <c r="K1196" i="2156" s="1" a="1"/>
  <c r="K1196" i="2156" s="1"/>
  <c r="H140" i="2140"/>
  <c r="X140" i="2140" s="1"/>
  <c r="BD140" i="2140"/>
  <c r="E2083" i="2156" s="1"/>
  <c r="H124" i="2140"/>
  <c r="X124" i="2140" s="1"/>
  <c r="BD124" i="2140"/>
  <c r="E2067" i="2156" s="1"/>
  <c r="K1014" i="2156" s="1" a="1"/>
  <c r="K1014" i="2156" s="1"/>
  <c r="BD108" i="2140"/>
  <c r="E2051" i="2156" s="1"/>
  <c r="K945" i="2156" s="1" a="1"/>
  <c r="K945" i="2156" s="1"/>
  <c r="H108" i="2140"/>
  <c r="X108" i="2140" s="1"/>
  <c r="BD92" i="2140"/>
  <c r="E2035" i="2156" s="1"/>
  <c r="K2236" i="2156" s="1" a="1"/>
  <c r="K2236" i="2156" s="1"/>
  <c r="H92" i="2140"/>
  <c r="X92" i="2140" s="1"/>
  <c r="H76" i="2140"/>
  <c r="X76" i="2140" s="1"/>
  <c r="BD76" i="2140"/>
  <c r="E2019" i="2156" s="1"/>
  <c r="H60" i="2140"/>
  <c r="X60" i="2140" s="1"/>
  <c r="BD60" i="2140"/>
  <c r="E2003" i="2156" s="1"/>
  <c r="BD44" i="2140"/>
  <c r="E1987" i="2156" s="1"/>
  <c r="K2173" i="2156" s="1" a="1"/>
  <c r="K2173" i="2156" s="1"/>
  <c r="H44" i="2140"/>
  <c r="X44" i="2140" s="1"/>
  <c r="H28" i="2140"/>
  <c r="X28" i="2140" s="1"/>
  <c r="BD28" i="2140"/>
  <c r="E1971" i="2156" s="1"/>
  <c r="H12" i="2140"/>
  <c r="X12" i="2140" s="1"/>
  <c r="BD12" i="2140"/>
  <c r="E1955" i="2156" s="1"/>
  <c r="H382" i="2140"/>
  <c r="X382" i="2140" s="1"/>
  <c r="BD382" i="2140"/>
  <c r="E2325" i="2156" s="1"/>
  <c r="K2488" i="2156" s="1" a="1"/>
  <c r="K2488" i="2156" s="1"/>
  <c r="H366" i="2140"/>
  <c r="X366" i="2140" s="1"/>
  <c r="BD366" i="2140"/>
  <c r="E2309" i="2156" s="1"/>
  <c r="K1977" i="2156" s="1" a="1"/>
  <c r="K1977" i="2156" s="1"/>
  <c r="H350" i="2140"/>
  <c r="X350" i="2140" s="1"/>
  <c r="BD350" i="2140"/>
  <c r="E2293" i="2156" s="1"/>
  <c r="K1881" i="2156" s="1" a="1"/>
  <c r="K1881" i="2156" s="1"/>
  <c r="BD334" i="2140"/>
  <c r="E2277" i="2156" s="1"/>
  <c r="K1769" i="2156" s="1" a="1"/>
  <c r="K1769" i="2156" s="1"/>
  <c r="H334" i="2140"/>
  <c r="X334" i="2140" s="1"/>
  <c r="BD318" i="2140"/>
  <c r="E2261" i="2156" s="1"/>
  <c r="K2400" i="2156" s="1" a="1"/>
  <c r="K2400" i="2156" s="1"/>
  <c r="H318" i="2140"/>
  <c r="X318" i="2140" s="1"/>
  <c r="BD302" i="2140"/>
  <c r="E2245" i="2156" s="1"/>
  <c r="K1616" i="2156" s="1" a="1"/>
  <c r="K1616" i="2156" s="1"/>
  <c r="H302" i="2140"/>
  <c r="X302" i="2140" s="1"/>
  <c r="H281" i="2140"/>
  <c r="X281" i="2140" s="1"/>
  <c r="BD281" i="2140"/>
  <c r="E2224" i="2156" s="1"/>
  <c r="K1490" i="2156" s="1" a="1"/>
  <c r="K1490" i="2156" s="1"/>
  <c r="H265" i="2140"/>
  <c r="X265" i="2140" s="1"/>
  <c r="BD265" i="2140"/>
  <c r="E2208" i="2156" s="1"/>
  <c r="K553" i="2156" s="1" a="1"/>
  <c r="K553" i="2156" s="1"/>
  <c r="H249" i="2140"/>
  <c r="X249" i="2140" s="1"/>
  <c r="BD249" i="2140"/>
  <c r="E2192" i="2156" s="1"/>
  <c r="K442" i="2156" s="1" a="1"/>
  <c r="K442" i="2156" s="1"/>
  <c r="H233" i="2140"/>
  <c r="X233" i="2140" s="1"/>
  <c r="BD233" i="2140"/>
  <c r="E2176" i="2156" s="1"/>
  <c r="H217" i="2140"/>
  <c r="X217" i="2140" s="1"/>
  <c r="BD217" i="2140"/>
  <c r="E2160" i="2156" s="1"/>
  <c r="K2166" i="2156" s="1" a="1"/>
  <c r="K2166" i="2156" s="1"/>
  <c r="H201" i="2140"/>
  <c r="X201" i="2140" s="1"/>
  <c r="BD201" i="2140"/>
  <c r="E2144" i="2156" s="1"/>
  <c r="H185" i="2140"/>
  <c r="X185" i="2140" s="1"/>
  <c r="BD185" i="2140"/>
  <c r="E2128" i="2156" s="1"/>
  <c r="K2328" i="2156" s="1" a="1"/>
  <c r="K2328" i="2156" s="1"/>
  <c r="H169" i="2140"/>
  <c r="X169" i="2140" s="1"/>
  <c r="BD169" i="2140"/>
  <c r="E2112" i="2156" s="1"/>
  <c r="K1294" i="2156" s="1" a="1"/>
  <c r="K1294" i="2156" s="1"/>
  <c r="H153" i="2140"/>
  <c r="X153" i="2140" s="1"/>
  <c r="BD153" i="2140"/>
  <c r="E2096" i="2156" s="1"/>
  <c r="H137" i="2140"/>
  <c r="X137" i="2140" s="1"/>
  <c r="BD137" i="2140"/>
  <c r="E2080" i="2156" s="1"/>
  <c r="H121" i="2140"/>
  <c r="X121" i="2140" s="1"/>
  <c r="BD121" i="2140"/>
  <c r="E2064" i="2156" s="1"/>
  <c r="K991" i="2156" s="1" a="1"/>
  <c r="K991" i="2156" s="1"/>
  <c r="H105" i="2140"/>
  <c r="X105" i="2140" s="1"/>
  <c r="BD105" i="2140"/>
  <c r="E2048" i="2156" s="1"/>
  <c r="H89" i="2140"/>
  <c r="X89" i="2140" s="1"/>
  <c r="BD89" i="2140"/>
  <c r="E2032" i="2156" s="1"/>
  <c r="K852" i="2156" s="1" a="1"/>
  <c r="K852" i="2156" s="1"/>
  <c r="H73" i="2140"/>
  <c r="X73" i="2140" s="1"/>
  <c r="BD73" i="2140"/>
  <c r="E2016" i="2156" s="1"/>
  <c r="K763" i="2156" s="1" a="1"/>
  <c r="K763" i="2156" s="1"/>
  <c r="H57" i="2140"/>
  <c r="X57" i="2140" s="1"/>
  <c r="BD57" i="2140"/>
  <c r="E2000" i="2156" s="1"/>
  <c r="K688" i="2156" s="1" a="1"/>
  <c r="K688" i="2156" s="1"/>
  <c r="H41" i="2140"/>
  <c r="X41" i="2140" s="1"/>
  <c r="BD41" i="2140"/>
  <c r="E1984" i="2156" s="1"/>
  <c r="K349" i="2156" s="1" a="1"/>
  <c r="K349" i="2156" s="1"/>
  <c r="H25" i="2140"/>
  <c r="X25" i="2140" s="1"/>
  <c r="BD25" i="2140"/>
  <c r="E1968" i="2156" s="1"/>
  <c r="H9" i="2140"/>
  <c r="X9" i="2140" s="1"/>
  <c r="BD9" i="2140"/>
  <c r="E1952" i="2156" s="1"/>
  <c r="H6" i="2140"/>
  <c r="X6" i="2140" s="1"/>
  <c r="H38" i="2140"/>
  <c r="X38" i="2140" s="1"/>
  <c r="H70" i="2140"/>
  <c r="X70" i="2140" s="1"/>
  <c r="H102" i="2140"/>
  <c r="X102" i="2140" s="1"/>
  <c r="H134" i="2140"/>
  <c r="X134" i="2140" s="1"/>
  <c r="H166" i="2140"/>
  <c r="X166" i="2140" s="1"/>
  <c r="H198" i="2140"/>
  <c r="X198" i="2140" s="1"/>
  <c r="H230" i="2140"/>
  <c r="X230" i="2140" s="1"/>
  <c r="H262" i="2140"/>
  <c r="X262" i="2140" s="1"/>
  <c r="I379" i="2140"/>
  <c r="Y379" i="2140" s="1"/>
  <c r="BE379" i="2140"/>
  <c r="E2711" i="2156" s="1"/>
  <c r="K2073" i="2156" s="1" a="1"/>
  <c r="K2073" i="2156" s="1"/>
  <c r="BE363" i="2140"/>
  <c r="E2695" i="2156" s="1"/>
  <c r="K2470" i="2156" s="1" a="1"/>
  <c r="K2470" i="2156" s="1"/>
  <c r="I363" i="2140"/>
  <c r="Y363" i="2140" s="1"/>
  <c r="I347" i="2140"/>
  <c r="Y347" i="2140" s="1"/>
  <c r="BE347" i="2140"/>
  <c r="E2679" i="2156" s="1"/>
  <c r="K2438" i="2156" s="1" a="1"/>
  <c r="K2438" i="2156" s="1"/>
  <c r="BE331" i="2140"/>
  <c r="E2663" i="2156" s="1"/>
  <c r="K1751" i="2156" s="1" a="1"/>
  <c r="K1751" i="2156" s="1"/>
  <c r="I331" i="2140"/>
  <c r="Y331" i="2140" s="1"/>
  <c r="I315" i="2140"/>
  <c r="Y315" i="2140" s="1"/>
  <c r="BE315" i="2140"/>
  <c r="E2647" i="2156" s="1"/>
  <c r="K2381" i="2156" s="1" a="1"/>
  <c r="K2381" i="2156" s="1"/>
  <c r="BE299" i="2140"/>
  <c r="E2631" i="2156" s="1"/>
  <c r="I299" i="2140"/>
  <c r="Y299" i="2140" s="1"/>
  <c r="BE64" i="2140"/>
  <c r="E2396" i="2156" s="1"/>
  <c r="I64" i="2140"/>
  <c r="Y64" i="2140" s="1"/>
  <c r="H2080" i="2157"/>
  <c r="I2080" i="2157" s="1"/>
  <c r="L2080" i="2156"/>
  <c r="K2080" i="2157" s="1"/>
  <c r="H1960" i="2157"/>
  <c r="I1960" i="2157" s="1"/>
  <c r="L1960" i="2156"/>
  <c r="K1960" i="2157" s="1"/>
  <c r="H1863" i="2157"/>
  <c r="I1863" i="2157" s="1"/>
  <c r="L1863" i="2156"/>
  <c r="K1863" i="2157" s="1"/>
  <c r="H2422" i="2157"/>
  <c r="I2422" i="2157" s="1"/>
  <c r="L2422" i="2156"/>
  <c r="K2422" i="2157" s="1"/>
  <c r="H2391" i="2157"/>
  <c r="I2391" i="2157" s="1"/>
  <c r="L2391" i="2156"/>
  <c r="K2391" i="2157" s="1"/>
  <c r="H1599" i="2157"/>
  <c r="I1599" i="2157" s="1"/>
  <c r="L1599" i="2156"/>
  <c r="K1599" i="2157" s="1"/>
  <c r="H2341" i="2157"/>
  <c r="I2341" i="2157" s="1"/>
  <c r="L2341" i="2156"/>
  <c r="K2341" i="2157" s="1"/>
  <c r="H607" i="2157"/>
  <c r="I607" i="2157" s="1"/>
  <c r="L607" i="2156"/>
  <c r="K607" i="2157" s="1"/>
  <c r="H503" i="2157"/>
  <c r="I503" i="2157" s="1"/>
  <c r="L503" i="2156"/>
  <c r="K503" i="2157" s="1"/>
  <c r="H480" i="2157"/>
  <c r="I480" i="2157" s="1"/>
  <c r="L480" i="2156"/>
  <c r="K480" i="2157" s="1"/>
  <c r="H430" i="2157"/>
  <c r="I430" i="2157" s="1"/>
  <c r="L430" i="2156"/>
  <c r="K430" i="2157" s="1"/>
  <c r="H385" i="2157"/>
  <c r="I385" i="2157" s="1"/>
  <c r="L385" i="2156"/>
  <c r="K385" i="2157" s="1"/>
  <c r="H338" i="2157"/>
  <c r="I338" i="2157" s="1"/>
  <c r="L338" i="2156"/>
  <c r="K338" i="2157" s="1"/>
  <c r="H316" i="2157"/>
  <c r="I316" i="2157" s="1"/>
  <c r="L316" i="2156"/>
  <c r="K316" i="2157" s="1"/>
  <c r="H300" i="2157"/>
  <c r="I300" i="2157" s="1"/>
  <c r="L300" i="2156"/>
  <c r="K300" i="2157" s="1"/>
  <c r="H277" i="2157"/>
  <c r="I277" i="2157" s="1"/>
  <c r="L277" i="2156"/>
  <c r="K277" i="2157" s="1"/>
  <c r="H237" i="2157"/>
  <c r="I237" i="2157" s="1"/>
  <c r="L237" i="2156"/>
  <c r="K237" i="2157" s="1"/>
  <c r="H213" i="2157"/>
  <c r="I213" i="2157" s="1"/>
  <c r="L213" i="2156"/>
  <c r="K213" i="2157" s="1"/>
  <c r="H189" i="2157"/>
  <c r="I189" i="2157" s="1"/>
  <c r="L189" i="2156"/>
  <c r="K189" i="2157" s="1"/>
  <c r="H2142" i="2157"/>
  <c r="I2142" i="2157" s="1"/>
  <c r="L2142" i="2156"/>
  <c r="K2142" i="2157" s="1"/>
  <c r="H1445" i="2157"/>
  <c r="I1445" i="2157" s="1"/>
  <c r="L1445" i="2156"/>
  <c r="K1445" i="2157" s="1"/>
  <c r="H1419" i="2157"/>
  <c r="I1419" i="2157" s="1"/>
  <c r="L1419" i="2156"/>
  <c r="K1419" i="2157" s="1"/>
  <c r="H1391" i="2157"/>
  <c r="I1391" i="2157" s="1"/>
  <c r="L1391" i="2156"/>
  <c r="K1391" i="2157" s="1"/>
  <c r="H2318" i="2157"/>
  <c r="I2318" i="2157" s="1"/>
  <c r="L2318" i="2156"/>
  <c r="K2318" i="2157" s="1"/>
  <c r="H1327" i="2157"/>
  <c r="I1327" i="2157" s="1"/>
  <c r="L1327" i="2156"/>
  <c r="K1327" i="2157" s="1"/>
  <c r="H1309" i="2157"/>
  <c r="I1309" i="2157" s="1"/>
  <c r="L1309" i="2156"/>
  <c r="K1309" i="2157" s="1"/>
  <c r="H1252" i="2157"/>
  <c r="I1252" i="2157" s="1"/>
  <c r="L1252" i="2156"/>
  <c r="K1252" i="2157" s="1"/>
  <c r="H1219" i="2157"/>
  <c r="I1219" i="2157" s="1"/>
  <c r="L1219" i="2156"/>
  <c r="K1219" i="2157" s="1"/>
  <c r="H1187" i="2157"/>
  <c r="I1187" i="2157" s="1"/>
  <c r="L1187" i="2156"/>
  <c r="K1187" i="2157" s="1"/>
  <c r="H1149" i="2157"/>
  <c r="I1149" i="2157" s="1"/>
  <c r="L1149" i="2156"/>
  <c r="K1149" i="2157" s="1"/>
  <c r="H1122" i="2157"/>
  <c r="I1122" i="2157" s="1"/>
  <c r="L1122" i="2156"/>
  <c r="K1122" i="2157" s="1"/>
  <c r="H1094" i="2157"/>
  <c r="I1094" i="2157" s="1"/>
  <c r="L1094" i="2156"/>
  <c r="K1094" i="2157" s="1"/>
  <c r="H1036" i="2157"/>
  <c r="I1036" i="2157" s="1"/>
  <c r="L1036" i="2156"/>
  <c r="K1036" i="2157" s="1"/>
  <c r="H1006" i="2157"/>
  <c r="I1006" i="2157" s="1"/>
  <c r="L1006" i="2156"/>
  <c r="K1006" i="2157" s="1"/>
  <c r="H959" i="2157"/>
  <c r="I959" i="2157" s="1"/>
  <c r="L959" i="2156"/>
  <c r="K959" i="2157" s="1"/>
  <c r="H2258" i="2157"/>
  <c r="I2258" i="2157" s="1"/>
  <c r="L2258" i="2156"/>
  <c r="K2258" i="2157" s="1"/>
  <c r="H2250" i="2157"/>
  <c r="I2250" i="2157" s="1"/>
  <c r="L2250" i="2156"/>
  <c r="K2250" i="2157" s="1"/>
  <c r="H2242" i="2157"/>
  <c r="I2242" i="2157" s="1"/>
  <c r="L2242" i="2156"/>
  <c r="K2242" i="2157" s="1"/>
  <c r="H867" i="2157"/>
  <c r="I867" i="2157" s="1"/>
  <c r="L867" i="2156"/>
  <c r="K867" i="2157" s="1"/>
  <c r="H2227" i="2157"/>
  <c r="I2227" i="2157" s="1"/>
  <c r="L2227" i="2156"/>
  <c r="K2227" i="2157" s="1"/>
  <c r="H805" i="2157"/>
  <c r="I805" i="2157" s="1"/>
  <c r="L805" i="2156"/>
  <c r="K805" i="2157" s="1"/>
  <c r="H778" i="2157"/>
  <c r="I778" i="2157" s="1"/>
  <c r="L778" i="2156"/>
  <c r="K778" i="2157" s="1"/>
  <c r="H2195" i="2157"/>
  <c r="I2195" i="2157" s="1"/>
  <c r="L2195" i="2156"/>
  <c r="K2195" i="2157" s="1"/>
  <c r="H357" i="2157"/>
  <c r="I357" i="2157" s="1"/>
  <c r="L357" i="2156"/>
  <c r="K357" i="2157" s="1"/>
  <c r="H129" i="2157"/>
  <c r="I129" i="2157" s="1"/>
  <c r="L129" i="2156"/>
  <c r="K129" i="2157" s="1"/>
  <c r="H115" i="2157"/>
  <c r="I115" i="2157" s="1"/>
  <c r="L115" i="2156"/>
  <c r="K115" i="2157" s="1"/>
  <c r="H81" i="2157"/>
  <c r="I81" i="2157" s="1"/>
  <c r="L81" i="2156"/>
  <c r="K81" i="2157" s="1"/>
  <c r="I16" i="2140"/>
  <c r="Y16" i="2140" s="1"/>
  <c r="I48" i="2140"/>
  <c r="Y48" i="2140" s="1"/>
  <c r="I86" i="2140"/>
  <c r="Y86" i="2140" s="1"/>
  <c r="I118" i="2140"/>
  <c r="Y118" i="2140" s="1"/>
  <c r="I150" i="2140"/>
  <c r="Y150" i="2140" s="1"/>
  <c r="I182" i="2140"/>
  <c r="Y182" i="2140" s="1"/>
  <c r="I214" i="2140"/>
  <c r="Y214" i="2140" s="1"/>
  <c r="I246" i="2140"/>
  <c r="Y246" i="2140" s="1"/>
  <c r="I278" i="2140"/>
  <c r="Y278" i="2140" s="1"/>
  <c r="I376" i="2140"/>
  <c r="Y376" i="2140" s="1"/>
  <c r="K7" i="2140"/>
  <c r="AA7" i="2140" s="1"/>
  <c r="K39" i="2140"/>
  <c r="AA39" i="2140" s="1"/>
  <c r="K71" i="2140"/>
  <c r="AA71" i="2140" s="1"/>
  <c r="K103" i="2140"/>
  <c r="AA103" i="2140" s="1"/>
  <c r="K135" i="2140"/>
  <c r="AA135" i="2140" s="1"/>
  <c r="K167" i="2140"/>
  <c r="AA167" i="2140" s="1"/>
  <c r="K199" i="2140"/>
  <c r="AA199" i="2140" s="1"/>
  <c r="K231" i="2140"/>
  <c r="AA231" i="2140" s="1"/>
  <c r="K263" i="2140"/>
  <c r="AA263" i="2140" s="1"/>
  <c r="BD23" i="2140"/>
  <c r="E1966" i="2156" s="1"/>
  <c r="H23" i="2140"/>
  <c r="X23" i="2140" s="1"/>
  <c r="BD55" i="2140"/>
  <c r="E1998" i="2156" s="1"/>
  <c r="H55" i="2140"/>
  <c r="X55" i="2140" s="1"/>
  <c r="BD87" i="2140"/>
  <c r="E2030" i="2156" s="1"/>
  <c r="K2228" i="2156" s="1" a="1"/>
  <c r="K2228" i="2156" s="1"/>
  <c r="H87" i="2140"/>
  <c r="X87" i="2140" s="1"/>
  <c r="H119" i="2140"/>
  <c r="X119" i="2140" s="1"/>
  <c r="BD119" i="2140"/>
  <c r="E2062" i="2156" s="1"/>
  <c r="BD151" i="2140"/>
  <c r="E2094" i="2156" s="1"/>
  <c r="H151" i="2140"/>
  <c r="X151" i="2140" s="1"/>
  <c r="H183" i="2140"/>
  <c r="X183" i="2140" s="1"/>
  <c r="BD183" i="2140"/>
  <c r="E2126" i="2156" s="1"/>
  <c r="K2319" i="2156" s="1" a="1"/>
  <c r="K2319" i="2156" s="1"/>
  <c r="H215" i="2140"/>
  <c r="X215" i="2140" s="1"/>
  <c r="BD215" i="2140"/>
  <c r="E2158" i="2156" s="1"/>
  <c r="K239" i="2156" s="1" a="1"/>
  <c r="K239" i="2156" s="1"/>
  <c r="BD247" i="2140"/>
  <c r="E2190" i="2156" s="1"/>
  <c r="K431" i="2156" s="1" a="1"/>
  <c r="K431" i="2156" s="1"/>
  <c r="H247" i="2140"/>
  <c r="X247" i="2140" s="1"/>
  <c r="H279" i="2140"/>
  <c r="X279" i="2140" s="1"/>
  <c r="BD279" i="2140"/>
  <c r="E2222" i="2156" s="1"/>
  <c r="K1474" i="2156" s="1" a="1"/>
  <c r="K1474" i="2156" s="1"/>
  <c r="H311" i="2140"/>
  <c r="X311" i="2140" s="1"/>
  <c r="BD311" i="2140"/>
  <c r="E2254" i="2156" s="1"/>
  <c r="K1643" i="2156" s="1" a="1"/>
  <c r="K1643" i="2156" s="1"/>
  <c r="H343" i="2140"/>
  <c r="X343" i="2140" s="1"/>
  <c r="BD343" i="2140"/>
  <c r="E2286" i="2156" s="1"/>
  <c r="K1841" i="2156" s="1" a="1"/>
  <c r="K1841" i="2156" s="1"/>
  <c r="H375" i="2140"/>
  <c r="X375" i="2140" s="1"/>
  <c r="BD375" i="2140"/>
  <c r="E2318" i="2156" s="1"/>
  <c r="K2040" i="2156" s="1" a="1"/>
  <c r="K2040" i="2156" s="1"/>
  <c r="I19" i="2140"/>
  <c r="Y19" i="2140" s="1"/>
  <c r="I51" i="2140"/>
  <c r="Y51" i="2140" s="1"/>
  <c r="I82" i="2140"/>
  <c r="Y82" i="2140" s="1"/>
  <c r="I114" i="2140"/>
  <c r="Y114" i="2140" s="1"/>
  <c r="I146" i="2140"/>
  <c r="Y146" i="2140" s="1"/>
  <c r="I178" i="2140"/>
  <c r="Y178" i="2140" s="1"/>
  <c r="I210" i="2140"/>
  <c r="Y210" i="2140" s="1"/>
  <c r="I242" i="2140"/>
  <c r="Y242" i="2140" s="1"/>
  <c r="I274" i="2140"/>
  <c r="Y274" i="2140" s="1"/>
  <c r="H2446" i="2157"/>
  <c r="I2446" i="2157" s="1"/>
  <c r="L2446" i="2156"/>
  <c r="K2446" i="2157" s="1"/>
  <c r="BF389" i="2140"/>
  <c r="E3110" i="2156" s="1"/>
  <c r="J389" i="2140"/>
  <c r="Z389" i="2140" s="1"/>
  <c r="J373" i="2140"/>
  <c r="Z373" i="2140" s="1"/>
  <c r="BF373" i="2140"/>
  <c r="E3094" i="2156" s="1"/>
  <c r="K2028" i="2156" s="1" a="1"/>
  <c r="K2028" i="2156" s="1"/>
  <c r="BF357" i="2140"/>
  <c r="E3078" i="2156" s="1"/>
  <c r="K2457" i="2156" s="1" a="1"/>
  <c r="K2457" i="2156" s="1"/>
  <c r="J357" i="2140"/>
  <c r="Z357" i="2140" s="1"/>
  <c r="J341" i="2140"/>
  <c r="Z341" i="2140" s="1"/>
  <c r="BF341" i="2140"/>
  <c r="E3062" i="2156" s="1"/>
  <c r="K1828" i="2156" s="1" a="1"/>
  <c r="K1828" i="2156" s="1"/>
  <c r="J325" i="2140"/>
  <c r="Z325" i="2140" s="1"/>
  <c r="BF325" i="2140"/>
  <c r="E3046" i="2156" s="1"/>
  <c r="K1699" i="2156" s="1" a="1"/>
  <c r="K1699" i="2156" s="1"/>
  <c r="J309" i="2140"/>
  <c r="Z309" i="2140" s="1"/>
  <c r="BF309" i="2140"/>
  <c r="E3030" i="2156" s="1"/>
  <c r="J293" i="2140"/>
  <c r="Z293" i="2140" s="1"/>
  <c r="BF293" i="2140"/>
  <c r="E3014" i="2156" s="1"/>
  <c r="K1560" i="2156" s="1" a="1"/>
  <c r="K1560" i="2156" s="1"/>
  <c r="H2490" i="2157"/>
  <c r="I2490" i="2157" s="1"/>
  <c r="L2490" i="2156"/>
  <c r="K2490" i="2157" s="1"/>
  <c r="H1979" i="2157"/>
  <c r="I1979" i="2157" s="1"/>
  <c r="L1979" i="2156"/>
  <c r="K1979" i="2157" s="1"/>
  <c r="H1883" i="2157"/>
  <c r="I1883" i="2157" s="1"/>
  <c r="L1883" i="2156"/>
  <c r="K1883" i="2157" s="1"/>
  <c r="H1771" i="2157"/>
  <c r="I1771" i="2157" s="1"/>
  <c r="L1771" i="2156"/>
  <c r="K1771" i="2157" s="1"/>
  <c r="H2402" i="2157"/>
  <c r="I2402" i="2157" s="1"/>
  <c r="L2402" i="2156"/>
  <c r="K2402" i="2157" s="1"/>
  <c r="H1618" i="2157"/>
  <c r="I1618" i="2157" s="1"/>
  <c r="L1618" i="2156"/>
  <c r="K1618" i="2157" s="1"/>
  <c r="H1492" i="2157"/>
  <c r="I1492" i="2157" s="1"/>
  <c r="L1492" i="2156"/>
  <c r="K1492" i="2157" s="1"/>
  <c r="H595" i="2157"/>
  <c r="I595" i="2157" s="1"/>
  <c r="L595" i="2156"/>
  <c r="K595" i="2157" s="1"/>
  <c r="H574" i="2157"/>
  <c r="I574" i="2157" s="1"/>
  <c r="L574" i="2156"/>
  <c r="K574" i="2157" s="1"/>
  <c r="H555" i="2157"/>
  <c r="I555" i="2157" s="1"/>
  <c r="L555" i="2156"/>
  <c r="K555" i="2157" s="1"/>
  <c r="H523" i="2157"/>
  <c r="I523" i="2157" s="1"/>
  <c r="L523" i="2156"/>
  <c r="K523" i="2157" s="1"/>
  <c r="H491" i="2157"/>
  <c r="I491" i="2157" s="1"/>
  <c r="L491" i="2156"/>
  <c r="K491" i="2157" s="1"/>
  <c r="H467" i="2157"/>
  <c r="I467" i="2157" s="1"/>
  <c r="L467" i="2156"/>
  <c r="K467" i="2157" s="1"/>
  <c r="H444" i="2157"/>
  <c r="I444" i="2157" s="1"/>
  <c r="L444" i="2156"/>
  <c r="K444" i="2157" s="1"/>
  <c r="H417" i="2157"/>
  <c r="I417" i="2157" s="1"/>
  <c r="L417" i="2156"/>
  <c r="K417" i="2157" s="1"/>
  <c r="H373" i="2157"/>
  <c r="I373" i="2157" s="1"/>
  <c r="L373" i="2156"/>
  <c r="K373" i="2157" s="1"/>
  <c r="H2168" i="2157"/>
  <c r="I2168" i="2157" s="1"/>
  <c r="L2168" i="2156"/>
  <c r="K2168" i="2157" s="1"/>
  <c r="H2161" i="2157"/>
  <c r="I2161" i="2157" s="1"/>
  <c r="L2161" i="2156"/>
  <c r="K2161" i="2157" s="1"/>
  <c r="H2153" i="2157"/>
  <c r="I2153" i="2157" s="1"/>
  <c r="L2153" i="2156"/>
  <c r="K2153" i="2157" s="1"/>
  <c r="H177" i="2157"/>
  <c r="I177" i="2157" s="1"/>
  <c r="L177" i="2156"/>
  <c r="K177" i="2157" s="1"/>
  <c r="H1460" i="2157"/>
  <c r="I1460" i="2157" s="1"/>
  <c r="L1460" i="2156"/>
  <c r="K1460" i="2157" s="1"/>
  <c r="H1411" i="2157"/>
  <c r="I1411" i="2157" s="1"/>
  <c r="L1411" i="2156"/>
  <c r="K1411" i="2157" s="1"/>
  <c r="H2330" i="2157"/>
  <c r="I2330" i="2157" s="1"/>
  <c r="L2330" i="2156"/>
  <c r="K2330" i="2157" s="1"/>
  <c r="H1362" i="2157"/>
  <c r="I1362" i="2157" s="1"/>
  <c r="L1362" i="2156"/>
  <c r="K1362" i="2157" s="1"/>
  <c r="H1296" i="2157"/>
  <c r="I1296" i="2157" s="1"/>
  <c r="L1296" i="2156"/>
  <c r="K1296" i="2157" s="1"/>
  <c r="H1264" i="2157"/>
  <c r="I1264" i="2157" s="1"/>
  <c r="L1264" i="2156"/>
  <c r="K1264" i="2157" s="1"/>
  <c r="H1238" i="2157"/>
  <c r="I1238" i="2157" s="1"/>
  <c r="L1238" i="2156"/>
  <c r="K1238" i="2157" s="1"/>
  <c r="H1206" i="2157"/>
  <c r="I1206" i="2157" s="1"/>
  <c r="L1206" i="2156"/>
  <c r="K1206" i="2157" s="1"/>
  <c r="H1110" i="2157"/>
  <c r="I1110" i="2157" s="1"/>
  <c r="L1110" i="2156"/>
  <c r="K1110" i="2157" s="1"/>
  <c r="H1073" i="2157"/>
  <c r="I1073" i="2157" s="1"/>
  <c r="L1073" i="2156"/>
  <c r="K1073" i="2157" s="1"/>
  <c r="H1056" i="2157"/>
  <c r="I1056" i="2157" s="1"/>
  <c r="L1056" i="2156"/>
  <c r="K1056" i="2157" s="1"/>
  <c r="H2300" i="2157"/>
  <c r="I2300" i="2157" s="1"/>
  <c r="L2300" i="2156"/>
  <c r="K2300" i="2157" s="1"/>
  <c r="H994" i="2157"/>
  <c r="I994" i="2157" s="1"/>
  <c r="L994" i="2156"/>
  <c r="K994" i="2157" s="1"/>
  <c r="H954" i="2157"/>
  <c r="I954" i="2157" s="1"/>
  <c r="L954" i="2156"/>
  <c r="K954" i="2157" s="1"/>
  <c r="H915" i="2157"/>
  <c r="I915" i="2157" s="1"/>
  <c r="L915" i="2156"/>
  <c r="K915" i="2157" s="1"/>
  <c r="H854" i="2157"/>
  <c r="I854" i="2157" s="1"/>
  <c r="L854" i="2156"/>
  <c r="K854" i="2157" s="1"/>
  <c r="H825" i="2157"/>
  <c r="I825" i="2157" s="1"/>
  <c r="L825" i="2156"/>
  <c r="K825" i="2157" s="1"/>
  <c r="H793" i="2157"/>
  <c r="I793" i="2157" s="1"/>
  <c r="L793" i="2156"/>
  <c r="K793" i="2157" s="1"/>
  <c r="H765" i="2157"/>
  <c r="I765" i="2157" s="1"/>
  <c r="L765" i="2156"/>
  <c r="K765" i="2157" s="1"/>
  <c r="H742" i="2157"/>
  <c r="I742" i="2157" s="1"/>
  <c r="L742" i="2156"/>
  <c r="K742" i="2157" s="1"/>
  <c r="H721" i="2157"/>
  <c r="I721" i="2157" s="1"/>
  <c r="L721" i="2156"/>
  <c r="K721" i="2157" s="1"/>
  <c r="H690" i="2157"/>
  <c r="I690" i="2157" s="1"/>
  <c r="L690" i="2156"/>
  <c r="K690" i="2157" s="1"/>
  <c r="H351" i="2157"/>
  <c r="I351" i="2157" s="1"/>
  <c r="L351" i="2156"/>
  <c r="K351" i="2157" s="1"/>
  <c r="H2128" i="2157"/>
  <c r="I2128" i="2157" s="1"/>
  <c r="L2128" i="2156"/>
  <c r="K2128" i="2157" s="1"/>
  <c r="H102" i="2157"/>
  <c r="I102" i="2157" s="1"/>
  <c r="L102" i="2156"/>
  <c r="K102" i="2157" s="1"/>
  <c r="H69" i="2157"/>
  <c r="I69" i="2157" s="1"/>
  <c r="L69" i="2156"/>
  <c r="K69" i="2157" s="1"/>
  <c r="BF5" i="2140"/>
  <c r="E2726" i="2156" s="1"/>
  <c r="Q9" i="2139"/>
  <c r="J21" i="2140"/>
  <c r="Z21" i="2140" s="1"/>
  <c r="J37" i="2140"/>
  <c r="Z37" i="2140" s="1"/>
  <c r="J53" i="2140"/>
  <c r="Z53" i="2140" s="1"/>
  <c r="J69" i="2140"/>
  <c r="Z69" i="2140" s="1"/>
  <c r="J85" i="2140"/>
  <c r="Z85" i="2140" s="1"/>
  <c r="J101" i="2140"/>
  <c r="Z101" i="2140" s="1"/>
  <c r="J117" i="2140"/>
  <c r="Z117" i="2140" s="1"/>
  <c r="J133" i="2140"/>
  <c r="Z133" i="2140" s="1"/>
  <c r="J149" i="2140"/>
  <c r="Z149" i="2140" s="1"/>
  <c r="J165" i="2140"/>
  <c r="Z165" i="2140" s="1"/>
  <c r="J181" i="2140"/>
  <c r="Z181" i="2140" s="1"/>
  <c r="J197" i="2140"/>
  <c r="Z197" i="2140" s="1"/>
  <c r="J213" i="2140"/>
  <c r="Z213" i="2140" s="1"/>
  <c r="J229" i="2140"/>
  <c r="Z229" i="2140" s="1"/>
  <c r="J245" i="2140"/>
  <c r="Z245" i="2140" s="1"/>
  <c r="J261" i="2140"/>
  <c r="Z261" i="2140" s="1"/>
  <c r="J277" i="2140"/>
  <c r="Z277" i="2140" s="1"/>
  <c r="BF377" i="2140"/>
  <c r="E3098" i="2156" s="1"/>
  <c r="K2060" i="2156" s="1" a="1"/>
  <c r="K2060" i="2156" s="1"/>
  <c r="H10" i="2140"/>
  <c r="X10" i="2140" s="1"/>
  <c r="H42" i="2140"/>
  <c r="X42" i="2140" s="1"/>
  <c r="H66" i="2140"/>
  <c r="X66" i="2140" s="1"/>
  <c r="H98" i="2140"/>
  <c r="X98" i="2140" s="1"/>
  <c r="H130" i="2140"/>
  <c r="X130" i="2140" s="1"/>
  <c r="H162" i="2140"/>
  <c r="X162" i="2140" s="1"/>
  <c r="H194" i="2140"/>
  <c r="X194" i="2140" s="1"/>
  <c r="H226" i="2140"/>
  <c r="X226" i="2140" s="1"/>
  <c r="H258" i="2140"/>
  <c r="X258" i="2140" s="1"/>
  <c r="H1542" i="2157"/>
  <c r="I1542" i="2157" s="1"/>
  <c r="L1542" i="2156"/>
  <c r="K1542" i="2157" s="1"/>
  <c r="I8" i="2140"/>
  <c r="Y8" i="2140" s="1"/>
  <c r="I40" i="2140"/>
  <c r="Y40" i="2140" s="1"/>
  <c r="BE71" i="2140"/>
  <c r="E2403" i="2156" s="1"/>
  <c r="K746" i="2156" s="1" a="1"/>
  <c r="K746" i="2156" s="1"/>
  <c r="I94" i="2140"/>
  <c r="Y94" i="2140" s="1"/>
  <c r="I126" i="2140"/>
  <c r="Y126" i="2140" s="1"/>
  <c r="I151" i="2140"/>
  <c r="Y151" i="2140" s="1"/>
  <c r="I183" i="2140"/>
  <c r="Y183" i="2140" s="1"/>
  <c r="I206" i="2140"/>
  <c r="Y206" i="2140" s="1"/>
  <c r="I238" i="2140"/>
  <c r="Y238" i="2140" s="1"/>
  <c r="I304" i="2140"/>
  <c r="Y304" i="2140" s="1"/>
  <c r="I336" i="2140"/>
  <c r="Y336" i="2140" s="1"/>
  <c r="I368" i="2140"/>
  <c r="Y368" i="2140" s="1"/>
  <c r="K11" i="2140"/>
  <c r="AA11" i="2140" s="1"/>
  <c r="K43" i="2140"/>
  <c r="AA43" i="2140" s="1"/>
  <c r="K75" i="2140"/>
  <c r="AA75" i="2140" s="1"/>
  <c r="K107" i="2140"/>
  <c r="AA107" i="2140" s="1"/>
  <c r="K139" i="2140"/>
  <c r="AA139" i="2140" s="1"/>
  <c r="K171" i="2140"/>
  <c r="AA171" i="2140" s="1"/>
  <c r="K203" i="2140"/>
  <c r="AA203" i="2140" s="1"/>
  <c r="K235" i="2140"/>
  <c r="AA235" i="2140" s="1"/>
  <c r="K267" i="2140"/>
  <c r="AA267" i="2140" s="1"/>
  <c r="H35" i="2140"/>
  <c r="X35" i="2140" s="1"/>
  <c r="BD35" i="2140"/>
  <c r="E1978" i="2156" s="1"/>
  <c r="K116" i="2156" s="1" a="1"/>
  <c r="K116" i="2156" s="1"/>
  <c r="H67" i="2140"/>
  <c r="X67" i="2140" s="1"/>
  <c r="BD67" i="2140"/>
  <c r="E2010" i="2156" s="1"/>
  <c r="H99" i="2140"/>
  <c r="X99" i="2140" s="1"/>
  <c r="BD99" i="2140"/>
  <c r="E2042" i="2156" s="1"/>
  <c r="K2251" i="2156" s="1" a="1"/>
  <c r="K2251" i="2156" s="1"/>
  <c r="H131" i="2140"/>
  <c r="X131" i="2140" s="1"/>
  <c r="BD131" i="2140"/>
  <c r="E2074" i="2156" s="1"/>
  <c r="H163" i="2140"/>
  <c r="X163" i="2140" s="1"/>
  <c r="BD163" i="2140"/>
  <c r="E2106" i="2156" s="1"/>
  <c r="K1254" i="2156" s="1" a="1"/>
  <c r="K1254" i="2156" s="1"/>
  <c r="H195" i="2140"/>
  <c r="X195" i="2140" s="1"/>
  <c r="BD195" i="2140"/>
  <c r="E2138" i="2156" s="1"/>
  <c r="K1446" i="2156" s="1" a="1"/>
  <c r="K1446" i="2156" s="1"/>
  <c r="H227" i="2140"/>
  <c r="X227" i="2140" s="1"/>
  <c r="BD227" i="2140"/>
  <c r="E2170" i="2156" s="1"/>
  <c r="K301" i="2156" s="1" a="1"/>
  <c r="K301" i="2156" s="1"/>
  <c r="H259" i="2140"/>
  <c r="X259" i="2140" s="1"/>
  <c r="BD259" i="2140"/>
  <c r="E2202" i="2156" s="1"/>
  <c r="K505" i="2156" s="1" a="1"/>
  <c r="K505" i="2156" s="1"/>
  <c r="H296" i="2140"/>
  <c r="X296" i="2140" s="1"/>
  <c r="BD296" i="2140"/>
  <c r="E2239" i="2156" s="1"/>
  <c r="K2350" i="2156" s="1" a="1"/>
  <c r="K2350" i="2156" s="1"/>
  <c r="H328" i="2140"/>
  <c r="X328" i="2140" s="1"/>
  <c r="BD328" i="2140"/>
  <c r="E2271" i="2156" s="1"/>
  <c r="K1737" i="2156" s="1" a="1"/>
  <c r="K1737" i="2156" s="1"/>
  <c r="H360" i="2140"/>
  <c r="X360" i="2140" s="1"/>
  <c r="BD360" i="2140"/>
  <c r="E2303" i="2156" s="1"/>
  <c r="K1937" i="2156" s="1" a="1"/>
  <c r="K1937" i="2156" s="1"/>
  <c r="H392" i="2140"/>
  <c r="X392" i="2140" s="1"/>
  <c r="BD392" i="2140"/>
  <c r="E2335" i="2156" s="1"/>
  <c r="BE36" i="2140"/>
  <c r="E2368" i="2156" s="1"/>
  <c r="K2116" i="2156" s="1" a="1"/>
  <c r="K2116" i="2156" s="1"/>
  <c r="I59" i="2140"/>
  <c r="Y59" i="2140" s="1"/>
  <c r="I83" i="2140"/>
  <c r="Y83" i="2140" s="1"/>
  <c r="BE115" i="2140"/>
  <c r="E2447" i="2156" s="1"/>
  <c r="I138" i="2140"/>
  <c r="Y138" i="2140" s="1"/>
  <c r="I170" i="2140"/>
  <c r="Y170" i="2140" s="1"/>
  <c r="I195" i="2140"/>
  <c r="Y195" i="2140" s="1"/>
  <c r="I227" i="2140"/>
  <c r="Y227" i="2140" s="1"/>
  <c r="I250" i="2140"/>
  <c r="Y250" i="2140" s="1"/>
  <c r="I282" i="2140"/>
  <c r="Y282" i="2140" s="1"/>
  <c r="I300" i="2140"/>
  <c r="Y300" i="2140" s="1"/>
  <c r="I316" i="2140"/>
  <c r="Y316" i="2140" s="1"/>
  <c r="I332" i="2140"/>
  <c r="Y332" i="2140" s="1"/>
  <c r="I348" i="2140"/>
  <c r="Y348" i="2140" s="1"/>
  <c r="I364" i="2140"/>
  <c r="Y364" i="2140" s="1"/>
  <c r="I380" i="2140"/>
  <c r="Y380" i="2140" s="1"/>
  <c r="J12" i="2140"/>
  <c r="Z12" i="2140" s="1"/>
  <c r="J28" i="2140"/>
  <c r="Z28" i="2140" s="1"/>
  <c r="J44" i="2140"/>
  <c r="Z44" i="2140" s="1"/>
  <c r="J60" i="2140"/>
  <c r="Z60" i="2140" s="1"/>
  <c r="J76" i="2140"/>
  <c r="Z76" i="2140" s="1"/>
  <c r="J92" i="2140"/>
  <c r="Z92" i="2140" s="1"/>
  <c r="J108" i="2140"/>
  <c r="Z108" i="2140" s="1"/>
  <c r="J124" i="2140"/>
  <c r="Z124" i="2140" s="1"/>
  <c r="J140" i="2140"/>
  <c r="Z140" i="2140" s="1"/>
  <c r="J156" i="2140"/>
  <c r="Z156" i="2140" s="1"/>
  <c r="J172" i="2140"/>
  <c r="Z172" i="2140" s="1"/>
  <c r="J188" i="2140"/>
  <c r="Z188" i="2140" s="1"/>
  <c r="J204" i="2140"/>
  <c r="Z204" i="2140" s="1"/>
  <c r="J220" i="2140"/>
  <c r="Z220" i="2140" s="1"/>
  <c r="J236" i="2140"/>
  <c r="Z236" i="2140" s="1"/>
  <c r="J252" i="2140"/>
  <c r="Z252" i="2140" s="1"/>
  <c r="J268" i="2140"/>
  <c r="Z268" i="2140" s="1"/>
  <c r="J284" i="2140"/>
  <c r="Z284" i="2140" s="1"/>
  <c r="J294" i="2140"/>
  <c r="Z294" i="2140" s="1"/>
  <c r="J302" i="2140"/>
  <c r="Z302" i="2140" s="1"/>
  <c r="J310" i="2140"/>
  <c r="Z310" i="2140" s="1"/>
  <c r="J318" i="2140"/>
  <c r="Z318" i="2140" s="1"/>
  <c r="J326" i="2140"/>
  <c r="Z326" i="2140" s="1"/>
  <c r="J334" i="2140"/>
  <c r="Z334" i="2140" s="1"/>
  <c r="J342" i="2140"/>
  <c r="Z342" i="2140" s="1"/>
  <c r="J350" i="2140"/>
  <c r="Z350" i="2140" s="1"/>
  <c r="J358" i="2140"/>
  <c r="Z358" i="2140" s="1"/>
  <c r="J366" i="2140"/>
  <c r="Z366" i="2140" s="1"/>
  <c r="J374" i="2140"/>
  <c r="Z374" i="2140" s="1"/>
  <c r="J382" i="2140"/>
  <c r="Z382" i="2140" s="1"/>
  <c r="J390" i="2140"/>
  <c r="Z390" i="2140" s="1"/>
  <c r="K382" i="2140"/>
  <c r="AA382" i="2140" s="1"/>
  <c r="BG382" i="2140"/>
  <c r="E3492" i="2156" s="1"/>
  <c r="K2491" i="2156" s="1" a="1"/>
  <c r="K2491" i="2156" s="1"/>
  <c r="BG366" i="2140"/>
  <c r="E3476" i="2156" s="1"/>
  <c r="K1981" i="2156" s="1" a="1"/>
  <c r="K1981" i="2156" s="1"/>
  <c r="K366" i="2140"/>
  <c r="AA366" i="2140" s="1"/>
  <c r="K350" i="2140"/>
  <c r="AA350" i="2140" s="1"/>
  <c r="BG350" i="2140"/>
  <c r="E3460" i="2156" s="1"/>
  <c r="K1885" i="2156" s="1" a="1"/>
  <c r="K1885" i="2156" s="1"/>
  <c r="BG334" i="2140"/>
  <c r="E3444" i="2156" s="1"/>
  <c r="K1773" i="2156" s="1" a="1"/>
  <c r="K1773" i="2156" s="1"/>
  <c r="K334" i="2140"/>
  <c r="AA334" i="2140" s="1"/>
  <c r="K318" i="2140"/>
  <c r="AA318" i="2140" s="1"/>
  <c r="BG318" i="2140"/>
  <c r="E3428" i="2156" s="1"/>
  <c r="K2403" i="2156" s="1" a="1"/>
  <c r="K2403" i="2156" s="1"/>
  <c r="BG302" i="2140"/>
  <c r="E3412" i="2156" s="1"/>
  <c r="K1620" i="2156" s="1" a="1"/>
  <c r="K1620" i="2156" s="1"/>
  <c r="K302" i="2140"/>
  <c r="AA302" i="2140" s="1"/>
  <c r="BG281" i="2140"/>
  <c r="E3391" i="2156" s="1"/>
  <c r="K1494" i="2156" s="1" a="1"/>
  <c r="K1494" i="2156" s="1"/>
  <c r="K281" i="2140"/>
  <c r="AA281" i="2140" s="1"/>
  <c r="K265" i="2140"/>
  <c r="AA265" i="2140" s="1"/>
  <c r="BG265" i="2140"/>
  <c r="E3375" i="2156" s="1"/>
  <c r="K556" i="2156" s="1" a="1"/>
  <c r="K556" i="2156" s="1"/>
  <c r="K249" i="2140"/>
  <c r="AA249" i="2140" s="1"/>
  <c r="BG249" i="2140"/>
  <c r="E3359" i="2156" s="1"/>
  <c r="K445" i="2156" s="1" a="1"/>
  <c r="K445" i="2156" s="1"/>
  <c r="K233" i="2140"/>
  <c r="AA233" i="2140" s="1"/>
  <c r="BG233" i="2140"/>
  <c r="E3343" i="2156" s="1"/>
  <c r="BG217" i="2140"/>
  <c r="E3327" i="2156" s="1"/>
  <c r="K2170" i="2156" s="1" a="1"/>
  <c r="K2170" i="2156" s="1"/>
  <c r="K217" i="2140"/>
  <c r="AA217" i="2140" s="1"/>
  <c r="K201" i="2140"/>
  <c r="AA201" i="2140" s="1"/>
  <c r="BG201" i="2140"/>
  <c r="E3311" i="2156" s="1"/>
  <c r="K185" i="2140"/>
  <c r="AA185" i="2140" s="1"/>
  <c r="BG185" i="2140"/>
  <c r="E3295" i="2156" s="1"/>
  <c r="K2332" i="2156" s="1" a="1"/>
  <c r="K2332" i="2156" s="1"/>
  <c r="K169" i="2140"/>
  <c r="AA169" i="2140" s="1"/>
  <c r="BG169" i="2140"/>
  <c r="E3279" i="2156" s="1"/>
  <c r="K1297" i="2156" s="1" a="1"/>
  <c r="K1297" i="2156" s="1"/>
  <c r="BG153" i="2140"/>
  <c r="E3263" i="2156" s="1"/>
  <c r="K153" i="2140"/>
  <c r="AA153" i="2140" s="1"/>
  <c r="K137" i="2140"/>
  <c r="AA137" i="2140" s="1"/>
  <c r="BG137" i="2140"/>
  <c r="E3247" i="2156" s="1"/>
  <c r="K121" i="2140"/>
  <c r="AA121" i="2140" s="1"/>
  <c r="BG121" i="2140"/>
  <c r="E3231" i="2156" s="1"/>
  <c r="K995" i="2156" s="1" a="1"/>
  <c r="K995" i="2156" s="1"/>
  <c r="K105" i="2140"/>
  <c r="AA105" i="2140" s="1"/>
  <c r="BG105" i="2140"/>
  <c r="E3215" i="2156" s="1"/>
  <c r="BG89" i="2140"/>
  <c r="E3199" i="2156" s="1"/>
  <c r="K856" i="2156" s="1" a="1"/>
  <c r="K856" i="2156" s="1"/>
  <c r="K89" i="2140"/>
  <c r="AA89" i="2140" s="1"/>
  <c r="K73" i="2140"/>
  <c r="AA73" i="2140" s="1"/>
  <c r="BG73" i="2140"/>
  <c r="E3183" i="2156" s="1"/>
  <c r="K767" i="2156" s="1" a="1"/>
  <c r="K767" i="2156" s="1"/>
  <c r="K57" i="2140"/>
  <c r="AA57" i="2140" s="1"/>
  <c r="BG57" i="2140"/>
  <c r="E3167" i="2156" s="1"/>
  <c r="K691" i="2156" s="1" a="1"/>
  <c r="K691" i="2156" s="1"/>
  <c r="K41" i="2140"/>
  <c r="AA41" i="2140" s="1"/>
  <c r="BG41" i="2140"/>
  <c r="E3151" i="2156" s="1"/>
  <c r="K352" i="2156" s="1" a="1"/>
  <c r="K352" i="2156" s="1"/>
  <c r="BG25" i="2140"/>
  <c r="E3135" i="2156" s="1"/>
  <c r="K25" i="2140"/>
  <c r="AA25" i="2140" s="1"/>
  <c r="K9" i="2140"/>
  <c r="AA9" i="2140" s="1"/>
  <c r="BG9" i="2140"/>
  <c r="E3119" i="2156" s="1"/>
  <c r="K379" i="2140"/>
  <c r="AA379" i="2140" s="1"/>
  <c r="BG379" i="2140"/>
  <c r="E3489" i="2156" s="1"/>
  <c r="K2077" i="2156" s="1" a="1"/>
  <c r="K2077" i="2156" s="1"/>
  <c r="K363" i="2140"/>
  <c r="AA363" i="2140" s="1"/>
  <c r="BG363" i="2140"/>
  <c r="E3473" i="2156" s="1"/>
  <c r="K2475" i="2156" s="1" a="1"/>
  <c r="K2475" i="2156" s="1"/>
  <c r="K347" i="2140"/>
  <c r="AA347" i="2140" s="1"/>
  <c r="BG347" i="2140"/>
  <c r="E3457" i="2156" s="1"/>
  <c r="K2443" i="2156" s="1" a="1"/>
  <c r="K2443" i="2156" s="1"/>
  <c r="K331" i="2140"/>
  <c r="AA331" i="2140" s="1"/>
  <c r="BG331" i="2140"/>
  <c r="E3441" i="2156" s="1"/>
  <c r="K1757" i="2156" s="1" a="1"/>
  <c r="K1757" i="2156" s="1"/>
  <c r="K315" i="2140"/>
  <c r="AA315" i="2140" s="1"/>
  <c r="BG315" i="2140"/>
  <c r="E3425" i="2156" s="1"/>
  <c r="K2387" i="2156" s="1" a="1"/>
  <c r="K2387" i="2156" s="1"/>
  <c r="K299" i="2140"/>
  <c r="AA299" i="2140" s="1"/>
  <c r="BG299" i="2140"/>
  <c r="E3409" i="2156" s="1"/>
  <c r="K278" i="2140"/>
  <c r="AA278" i="2140" s="1"/>
  <c r="BG278" i="2140"/>
  <c r="E3388" i="2156" s="1"/>
  <c r="K632" i="2156" s="1" a="1"/>
  <c r="K632" i="2156" s="1"/>
  <c r="K262" i="2140"/>
  <c r="AA262" i="2140" s="1"/>
  <c r="BG262" i="2140"/>
  <c r="E3372" i="2156" s="1"/>
  <c r="K532" i="2156" s="1" a="1"/>
  <c r="K532" i="2156" s="1"/>
  <c r="K246" i="2140"/>
  <c r="AA246" i="2140" s="1"/>
  <c r="BG246" i="2140"/>
  <c r="E3356" i="2156" s="1"/>
  <c r="K426" i="2156" s="1" a="1"/>
  <c r="K426" i="2156" s="1"/>
  <c r="K230" i="2140"/>
  <c r="AA230" i="2140" s="1"/>
  <c r="BG230" i="2140"/>
  <c r="E3340" i="2156" s="1"/>
  <c r="K214" i="2140"/>
  <c r="AA214" i="2140" s="1"/>
  <c r="BG214" i="2140"/>
  <c r="E3324" i="2156" s="1"/>
  <c r="K234" i="2156" s="1" a="1"/>
  <c r="K234" i="2156" s="1"/>
  <c r="K198" i="2140"/>
  <c r="AA198" i="2140" s="1"/>
  <c r="BG198" i="2140"/>
  <c r="E3308" i="2156" s="1"/>
  <c r="K1470" i="2156" s="1" a="1"/>
  <c r="K1470" i="2156" s="1"/>
  <c r="K182" i="2140"/>
  <c r="AA182" i="2140" s="1"/>
  <c r="BG182" i="2140"/>
  <c r="E3292" i="2156" s="1"/>
  <c r="K1373" i="2156" s="1" a="1"/>
  <c r="K1373" i="2156" s="1"/>
  <c r="K166" i="2140"/>
  <c r="AA166" i="2140" s="1"/>
  <c r="BG166" i="2140"/>
  <c r="E3276" i="2156" s="1"/>
  <c r="K1273" i="2156" s="1" a="1"/>
  <c r="K1273" i="2156" s="1"/>
  <c r="K150" i="2140"/>
  <c r="AA150" i="2140" s="1"/>
  <c r="BG150" i="2140"/>
  <c r="E3260" i="2156" s="1"/>
  <c r="K1168" i="2156" s="1" a="1"/>
  <c r="K1168" i="2156" s="1"/>
  <c r="K134" i="2140"/>
  <c r="AA134" i="2140" s="1"/>
  <c r="BG134" i="2140"/>
  <c r="E3244" i="2156" s="1"/>
  <c r="K1083" i="2156" s="1" a="1"/>
  <c r="K1083" i="2156" s="1"/>
  <c r="K118" i="2140"/>
  <c r="AA118" i="2140" s="1"/>
  <c r="BG118" i="2140"/>
  <c r="E3228" i="2156" s="1"/>
  <c r="K102" i="2140"/>
  <c r="AA102" i="2140" s="1"/>
  <c r="BG102" i="2140"/>
  <c r="E3212" i="2156" s="1"/>
  <c r="K86" i="2140"/>
  <c r="AA86" i="2140" s="1"/>
  <c r="BG86" i="2140"/>
  <c r="E3196" i="2156" s="1"/>
  <c r="K840" i="2156" s="1" a="1"/>
  <c r="K840" i="2156" s="1"/>
  <c r="K70" i="2140"/>
  <c r="AA70" i="2140" s="1"/>
  <c r="BG70" i="2140"/>
  <c r="E3180" i="2156" s="1"/>
  <c r="K2213" i="2156" s="1" a="1"/>
  <c r="K2213" i="2156" s="1"/>
  <c r="K54" i="2140"/>
  <c r="AA54" i="2140" s="1"/>
  <c r="BG54" i="2140"/>
  <c r="E3164" i="2156" s="1"/>
  <c r="K38" i="2140"/>
  <c r="AA38" i="2140" s="1"/>
  <c r="BG38" i="2140"/>
  <c r="E3148" i="2156" s="1"/>
  <c r="K127" i="2156" s="1" a="1"/>
  <c r="K127" i="2156" s="1"/>
  <c r="K22" i="2140"/>
  <c r="AA22" i="2140" s="1"/>
  <c r="BG22" i="2140"/>
  <c r="E3132" i="2156" s="1"/>
  <c r="K6" i="2140"/>
  <c r="AA6" i="2140" s="1"/>
  <c r="BG6" i="2140"/>
  <c r="E3116" i="2156" s="1"/>
  <c r="BG285" i="2140"/>
  <c r="E3395" i="2156" s="1"/>
  <c r="K1513" i="2156" s="1" a="1"/>
  <c r="K1513" i="2156" s="1"/>
  <c r="K285" i="2140"/>
  <c r="AA285" i="2140" s="1"/>
  <c r="H1987" i="2157"/>
  <c r="I1987" i="2157" s="1"/>
  <c r="L1987" i="2156"/>
  <c r="K1987" i="2157" s="1"/>
  <c r="I53" i="2140"/>
  <c r="Y53" i="2140" s="1"/>
  <c r="I116" i="2140"/>
  <c r="Y116" i="2140" s="1"/>
  <c r="I180" i="2140"/>
  <c r="Y180" i="2140" s="1"/>
  <c r="I244" i="2140"/>
  <c r="Y244" i="2140" s="1"/>
  <c r="BE360" i="2140"/>
  <c r="E2692" i="2156" s="1"/>
  <c r="K1936" i="2156" s="1" a="1"/>
  <c r="K1936" i="2156" s="1"/>
  <c r="I45" i="2140"/>
  <c r="Y45" i="2140" s="1"/>
  <c r="I108" i="2140"/>
  <c r="Y108" i="2140" s="1"/>
  <c r="BE167" i="2140"/>
  <c r="E2499" i="2156" s="1"/>
  <c r="K1275" i="2156" s="1" a="1"/>
  <c r="K1275" i="2156" s="1"/>
  <c r="I220" i="2140"/>
  <c r="Y220" i="2140" s="1"/>
  <c r="BE279" i="2140"/>
  <c r="E2611" i="2156" s="1"/>
  <c r="K1473" i="2156" s="1" a="1"/>
  <c r="K1473" i="2156" s="1"/>
  <c r="J14" i="2140"/>
  <c r="Z14" i="2140" s="1"/>
  <c r="J30" i="2140"/>
  <c r="Z30" i="2140" s="1"/>
  <c r="J46" i="2140"/>
  <c r="Z46" i="2140" s="1"/>
  <c r="J62" i="2140"/>
  <c r="Z62" i="2140" s="1"/>
  <c r="J78" i="2140"/>
  <c r="Z78" i="2140" s="1"/>
  <c r="J94" i="2140"/>
  <c r="Z94" i="2140" s="1"/>
  <c r="J110" i="2140"/>
  <c r="Z110" i="2140" s="1"/>
  <c r="J126" i="2140"/>
  <c r="Z126" i="2140" s="1"/>
  <c r="J142" i="2140"/>
  <c r="Z142" i="2140" s="1"/>
  <c r="J158" i="2140"/>
  <c r="Z158" i="2140" s="1"/>
  <c r="J174" i="2140"/>
  <c r="Z174" i="2140" s="1"/>
  <c r="J190" i="2140"/>
  <c r="Z190" i="2140" s="1"/>
  <c r="J206" i="2140"/>
  <c r="Z206" i="2140" s="1"/>
  <c r="J222" i="2140"/>
  <c r="Z222" i="2140" s="1"/>
  <c r="J238" i="2140"/>
  <c r="Z238" i="2140" s="1"/>
  <c r="J254" i="2140"/>
  <c r="Z254" i="2140" s="1"/>
  <c r="J270" i="2140"/>
  <c r="Z270" i="2140" s="1"/>
  <c r="H1514" i="2157"/>
  <c r="I1514" i="2157" s="1"/>
  <c r="L1514" i="2156"/>
  <c r="K1514" i="2157" s="1"/>
  <c r="AY6" i="2140"/>
  <c r="E4" i="2156" s="1"/>
  <c r="K2097" i="2156" s="1" a="1"/>
  <c r="K2097" i="2156" s="1"/>
  <c r="C6" i="2140"/>
  <c r="S6" i="2140" s="1"/>
  <c r="AY380" i="2140"/>
  <c r="E378" i="2156" s="1"/>
  <c r="K2078" i="2156" s="1" a="1"/>
  <c r="K2078" i="2156" s="1"/>
  <c r="C380" i="2140"/>
  <c r="S380" i="2140" s="1"/>
  <c r="AY364" i="2140"/>
  <c r="E362" i="2156" s="1"/>
  <c r="K1958" i="2156" s="1" a="1"/>
  <c r="K1958" i="2156" s="1"/>
  <c r="C364" i="2140"/>
  <c r="S364" i="2140" s="1"/>
  <c r="AY348" i="2140"/>
  <c r="E346" i="2156" s="1"/>
  <c r="K1862" i="2156" s="1" a="1"/>
  <c r="K1862" i="2156" s="1"/>
  <c r="C348" i="2140"/>
  <c r="S348" i="2140" s="1"/>
  <c r="AY330" i="2140"/>
  <c r="E328" i="2156" s="1"/>
  <c r="K1742" i="2156" s="1" a="1"/>
  <c r="K1742" i="2156" s="1"/>
  <c r="C330" i="2140"/>
  <c r="S330" i="2140" s="1"/>
  <c r="AY314" i="2140"/>
  <c r="E312" i="2156" s="1"/>
  <c r="K1659" i="2156" s="1" a="1"/>
  <c r="K1659" i="2156" s="1"/>
  <c r="C314" i="2140"/>
  <c r="S314" i="2140" s="1"/>
  <c r="AY298" i="2140"/>
  <c r="E296" i="2156" s="1"/>
  <c r="K1586" i="2156" s="1" a="1"/>
  <c r="K1586" i="2156" s="1"/>
  <c r="C298" i="2140"/>
  <c r="S298" i="2140" s="1"/>
  <c r="R7" i="2136"/>
  <c r="C320" i="2140"/>
  <c r="S320" i="2140" s="1"/>
  <c r="C382" i="2140"/>
  <c r="S382" i="2140" s="1"/>
  <c r="H1640" i="2157"/>
  <c r="I1640" i="2157" s="1"/>
  <c r="L1640" i="2156"/>
  <c r="K1640" i="2157" s="1"/>
  <c r="H2022" i="2157"/>
  <c r="I2022" i="2157" s="1"/>
  <c r="L2022" i="2156"/>
  <c r="K2022" i="2157" s="1"/>
  <c r="N123" i="2137"/>
  <c r="N117" i="2137"/>
  <c r="N186" i="2137"/>
  <c r="N85" i="2137"/>
  <c r="N26" i="2137"/>
  <c r="N200" i="2137"/>
  <c r="N166" i="2137"/>
  <c r="N171" i="2137"/>
  <c r="N181" i="2137"/>
  <c r="N132" i="2137"/>
  <c r="N150" i="2137"/>
  <c r="N142" i="2137"/>
  <c r="N157" i="2137"/>
  <c r="N135" i="2137"/>
  <c r="N116" i="2137"/>
  <c r="N105" i="2137"/>
  <c r="N121" i="2137"/>
  <c r="N110" i="2137"/>
  <c r="N99" i="2137"/>
  <c r="N84" i="2137"/>
  <c r="N68" i="2137"/>
  <c r="N78" i="2137"/>
  <c r="N66" i="2137"/>
  <c r="N79" i="2137"/>
  <c r="N82" i="2137"/>
  <c r="N48" i="2137"/>
  <c r="N269" i="2137"/>
  <c r="N61" i="2137"/>
  <c r="N53" i="2137"/>
  <c r="N279" i="2137"/>
  <c r="N249" i="2137"/>
  <c r="N252" i="2137"/>
  <c r="N260" i="2137"/>
  <c r="N258" i="2137"/>
  <c r="N245" i="2137"/>
  <c r="N239" i="2137"/>
  <c r="N236" i="2137"/>
  <c r="N228" i="2137"/>
  <c r="N215" i="2137"/>
  <c r="N46" i="2137"/>
  <c r="N233" i="2137"/>
  <c r="N218" i="2137"/>
  <c r="N208" i="2137"/>
  <c r="N209" i="2137"/>
  <c r="N213" i="2137"/>
  <c r="N37" i="2137"/>
  <c r="N33" i="2137"/>
  <c r="N34" i="2137"/>
  <c r="N22" i="2137"/>
  <c r="N20" i="2137"/>
  <c r="N10" i="2137"/>
  <c r="D341" i="2140"/>
  <c r="T341" i="2140" s="1"/>
  <c r="AZ341" i="2140"/>
  <c r="E728" i="2156" s="1"/>
  <c r="K1823" i="2156" s="1" a="1"/>
  <c r="K1823" i="2156" s="1"/>
  <c r="D325" i="2140"/>
  <c r="T325" i="2140" s="1"/>
  <c r="AZ325" i="2140"/>
  <c r="E712" i="2156" s="1"/>
  <c r="K1695" i="2156" s="1" a="1"/>
  <c r="K1695" i="2156" s="1"/>
  <c r="D309" i="2140"/>
  <c r="T309" i="2140" s="1"/>
  <c r="AZ309" i="2140"/>
  <c r="E696" i="2156" s="1"/>
  <c r="K2367" i="2156" s="1" a="1"/>
  <c r="K2367" i="2156" s="1"/>
  <c r="D293" i="2140"/>
  <c r="T293" i="2140" s="1"/>
  <c r="AZ293" i="2140"/>
  <c r="E680" i="2156" s="1"/>
  <c r="K1555" i="2156" s="1" a="1"/>
  <c r="K1555" i="2156" s="1"/>
  <c r="D280" i="2140"/>
  <c r="T280" i="2140" s="1"/>
  <c r="AZ280" i="2140"/>
  <c r="E667" i="2156" s="1"/>
  <c r="K1480" i="2156" s="1" a="1"/>
  <c r="K1480" i="2156" s="1"/>
  <c r="O7" i="2137"/>
  <c r="AY26" i="2140"/>
  <c r="E24" i="2156" s="1"/>
  <c r="K50" i="2156" s="1" a="1"/>
  <c r="K50" i="2156" s="1"/>
  <c r="C26" i="2140"/>
  <c r="S26" i="2140" s="1"/>
  <c r="AI26" i="2140" s="1"/>
  <c r="D7" i="2136"/>
  <c r="H2388" i="2157"/>
  <c r="I2388" i="2157" s="1"/>
  <c r="L2388" i="2156"/>
  <c r="K2388" i="2157" s="1"/>
  <c r="H1902" i="2157"/>
  <c r="I1902" i="2157" s="1"/>
  <c r="L1902" i="2156"/>
  <c r="K1902" i="2157" s="1"/>
  <c r="H601" i="2157"/>
  <c r="I601" i="2157" s="1"/>
  <c r="L601" i="2156"/>
  <c r="K601" i="2157" s="1"/>
  <c r="H473" i="2157"/>
  <c r="I473" i="2157" s="1"/>
  <c r="L473" i="2156"/>
  <c r="K473" i="2157" s="1"/>
  <c r="H333" i="2157"/>
  <c r="I333" i="2157" s="1"/>
  <c r="L333" i="2156"/>
  <c r="K333" i="2157" s="1"/>
  <c r="H207" i="2157"/>
  <c r="I207" i="2157" s="1"/>
  <c r="L207" i="2156"/>
  <c r="K207" i="2157" s="1"/>
  <c r="H1466" i="2157"/>
  <c r="I1466" i="2157" s="1"/>
  <c r="L1466" i="2156"/>
  <c r="K1466" i="2157" s="1"/>
  <c r="H1385" i="2157"/>
  <c r="I1385" i="2157" s="1"/>
  <c r="L1385" i="2156"/>
  <c r="K1385" i="2157" s="1"/>
  <c r="H1302" i="2157"/>
  <c r="I1302" i="2157" s="1"/>
  <c r="L1302" i="2156"/>
  <c r="K1302" i="2157" s="1"/>
  <c r="H1213" i="2157"/>
  <c r="I1213" i="2157" s="1"/>
  <c r="L1213" i="2156"/>
  <c r="K1213" i="2157" s="1"/>
  <c r="H1079" i="2157"/>
  <c r="I1079" i="2157" s="1"/>
  <c r="L1079" i="2156"/>
  <c r="K1079" i="2157" s="1"/>
  <c r="H2380" i="2157"/>
  <c r="I2380" i="2157" s="1"/>
  <c r="L2380" i="2156"/>
  <c r="K2380" i="2157" s="1"/>
  <c r="H1537" i="2157"/>
  <c r="I1537" i="2157" s="1"/>
  <c r="L1537" i="2156"/>
  <c r="K1537" i="2157" s="1"/>
  <c r="H2347" i="2157"/>
  <c r="I2347" i="2157" s="1"/>
  <c r="L2347" i="2156"/>
  <c r="K2347" i="2157" s="1"/>
  <c r="AY304" i="2140"/>
  <c r="E302" i="2156" s="1"/>
  <c r="K2355" i="2156" s="1" a="1"/>
  <c r="K2355" i="2156" s="1"/>
  <c r="H1734" i="2157"/>
  <c r="I1734" i="2157" s="1"/>
  <c r="L1734" i="2156"/>
  <c r="K1734" i="2157" s="1"/>
  <c r="H1926" i="2157"/>
  <c r="I1926" i="2157" s="1"/>
  <c r="L1926" i="2156"/>
  <c r="K1926" i="2157" s="1"/>
  <c r="H1471" i="2157"/>
  <c r="I1471" i="2157" s="1"/>
  <c r="L1471" i="2156"/>
  <c r="K1471" i="2157" s="1"/>
  <c r="N47" i="2137"/>
  <c r="N108" i="2137"/>
  <c r="N9" i="2137"/>
  <c r="N95" i="2137"/>
  <c r="N28" i="2137"/>
  <c r="N167" i="2137"/>
  <c r="N106" i="2137"/>
  <c r="N71" i="2137"/>
  <c r="N212" i="2137"/>
  <c r="N16" i="2137"/>
  <c r="N170" i="2137"/>
  <c r="N198" i="2137"/>
  <c r="N180" i="2137"/>
  <c r="N197" i="2137"/>
  <c r="N179" i="2137"/>
  <c r="N164" i="2137"/>
  <c r="N192" i="2137"/>
  <c r="N131" i="2137"/>
  <c r="N156" i="2137"/>
  <c r="N148" i="2137"/>
  <c r="N134" i="2137"/>
  <c r="N141" i="2137"/>
  <c r="N163" i="2137"/>
  <c r="N147" i="2137"/>
  <c r="N130" i="2137"/>
  <c r="N125" i="2137"/>
  <c r="N114" i="2137"/>
  <c r="N103" i="2137"/>
  <c r="N89" i="2137"/>
  <c r="N118" i="2137"/>
  <c r="N107" i="2137"/>
  <c r="N97" i="2137"/>
  <c r="N77" i="2137"/>
  <c r="N87" i="2137"/>
  <c r="N76" i="2137"/>
  <c r="N60" i="2137"/>
  <c r="N75" i="2137"/>
  <c r="N63" i="2137"/>
  <c r="N280" i="2137"/>
  <c r="N275" i="2137"/>
  <c r="N265" i="2137"/>
  <c r="N59" i="2137"/>
  <c r="N51" i="2137"/>
  <c r="N277" i="2137"/>
  <c r="N264" i="2137"/>
  <c r="N263" i="2137"/>
  <c r="N250" i="2137"/>
  <c r="N257" i="2137"/>
  <c r="N241" i="2137"/>
  <c r="N243" i="2137"/>
  <c r="N234" i="2137"/>
  <c r="N227" i="2137"/>
  <c r="N222" i="2137"/>
  <c r="N44" i="2137"/>
  <c r="N231" i="2137"/>
  <c r="N226" i="2137"/>
  <c r="N202" i="2137"/>
  <c r="N205" i="2137"/>
  <c r="N210" i="2137"/>
  <c r="N42" i="2137"/>
  <c r="N27" i="2137"/>
  <c r="N21" i="2137"/>
  <c r="N18" i="2137"/>
  <c r="N17" i="2137"/>
  <c r="D337" i="2140"/>
  <c r="T337" i="2140" s="1"/>
  <c r="AZ337" i="2140"/>
  <c r="E724" i="2156" s="1"/>
  <c r="K1791" i="2156" s="1" a="1"/>
  <c r="K1791" i="2156" s="1"/>
  <c r="D321" i="2140"/>
  <c r="T321" i="2140" s="1"/>
  <c r="AZ321" i="2140"/>
  <c r="E708" i="2156" s="1"/>
  <c r="K1687" i="2156" s="1" a="1"/>
  <c r="K1687" i="2156" s="1"/>
  <c r="D305" i="2140"/>
  <c r="T305" i="2140" s="1"/>
  <c r="AZ305" i="2140"/>
  <c r="E692" i="2156" s="1"/>
  <c r="K1634" i="2156" s="1" a="1"/>
  <c r="K1634" i="2156" s="1"/>
  <c r="D283" i="2140"/>
  <c r="T283" i="2140" s="1"/>
  <c r="AZ283" i="2140"/>
  <c r="E670" i="2156" s="1"/>
  <c r="K2340" i="2156" s="1" a="1"/>
  <c r="K2340" i="2156" s="1"/>
  <c r="N272" i="2136"/>
  <c r="N264" i="2136"/>
  <c r="N225" i="2136"/>
  <c r="N188" i="2136"/>
  <c r="N166" i="2136"/>
  <c r="N136" i="2136"/>
  <c r="N116" i="2136"/>
  <c r="N99" i="2136"/>
  <c r="N64" i="2136"/>
  <c r="N54" i="2136"/>
  <c r="N33" i="2136"/>
  <c r="N18" i="2136"/>
  <c r="N218" i="2136"/>
  <c r="N197" i="2136"/>
  <c r="N174" i="2136"/>
  <c r="N144" i="2136"/>
  <c r="N124" i="2136"/>
  <c r="N107" i="2136"/>
  <c r="N77" i="2136"/>
  <c r="N45" i="2136"/>
  <c r="N27" i="2136"/>
  <c r="N19" i="2136"/>
  <c r="N274" i="2136"/>
  <c r="N259" i="2136"/>
  <c r="N249" i="2136"/>
  <c r="N228" i="2136"/>
  <c r="N212" i="2136"/>
  <c r="N203" i="2136"/>
  <c r="N187" i="2136"/>
  <c r="N171" i="2136"/>
  <c r="N157" i="2136"/>
  <c r="N141" i="2136"/>
  <c r="N122" i="2136"/>
  <c r="N106" i="2136"/>
  <c r="N90" i="2136"/>
  <c r="N74" i="2136"/>
  <c r="N62" i="2136"/>
  <c r="N46" i="2136"/>
  <c r="AY392" i="2140"/>
  <c r="E390" i="2156" s="1"/>
  <c r="K2514" i="2156" s="1" a="1"/>
  <c r="K2514" i="2156" s="1"/>
  <c r="C392" i="2140"/>
  <c r="S392" i="2140" s="1"/>
  <c r="F7" i="2137"/>
  <c r="D322" i="2140"/>
  <c r="T322" i="2140" s="1"/>
  <c r="AZ322" i="2140"/>
  <c r="E709" i="2156" s="1"/>
  <c r="K1719" i="2156" s="1" a="1"/>
  <c r="K1719" i="2156" s="1"/>
  <c r="C7" i="2138"/>
  <c r="C282" i="2140"/>
  <c r="S282" i="2140" s="1"/>
  <c r="O9" i="2139"/>
  <c r="H484" i="2157"/>
  <c r="I484" i="2157" s="1"/>
  <c r="L484" i="2156"/>
  <c r="K484" i="2157" s="1"/>
  <c r="H390" i="2157"/>
  <c r="I390" i="2157" s="1"/>
  <c r="L390" i="2156"/>
  <c r="K390" i="2157" s="1"/>
  <c r="H322" i="2157"/>
  <c r="I322" i="2157" s="1"/>
  <c r="L322" i="2156"/>
  <c r="K322" i="2157" s="1"/>
  <c r="H283" i="2157"/>
  <c r="I283" i="2157" s="1"/>
  <c r="L283" i="2156"/>
  <c r="K283" i="2157" s="1"/>
  <c r="H218" i="2157"/>
  <c r="I218" i="2157" s="1"/>
  <c r="L218" i="2156"/>
  <c r="K218" i="2157" s="1"/>
  <c r="H2146" i="2157"/>
  <c r="I2146" i="2157" s="1"/>
  <c r="L2146" i="2156"/>
  <c r="K2146" i="2157" s="1"/>
  <c r="H1451" i="2157"/>
  <c r="I1451" i="2157" s="1"/>
  <c r="L1451" i="2156"/>
  <c r="K1451" i="2157" s="1"/>
  <c r="H2324" i="2157"/>
  <c r="I2324" i="2157" s="1"/>
  <c r="L2324" i="2156"/>
  <c r="K2324" i="2157" s="1"/>
  <c r="H1332" i="2157"/>
  <c r="I1332" i="2157" s="1"/>
  <c r="L1332" i="2156"/>
  <c r="K1332" i="2157" s="1"/>
  <c r="H1281" i="2157"/>
  <c r="I1281" i="2157" s="1"/>
  <c r="L1281" i="2156"/>
  <c r="K1281" i="2157" s="1"/>
  <c r="H1224" i="2157"/>
  <c r="I1224" i="2157" s="1"/>
  <c r="L1224" i="2156"/>
  <c r="K1224" i="2157" s="1"/>
  <c r="H1154" i="2157"/>
  <c r="I1154" i="2157" s="1"/>
  <c r="L1154" i="2156"/>
  <c r="K1154" i="2157" s="1"/>
  <c r="H1042" i="2157"/>
  <c r="I1042" i="2157" s="1"/>
  <c r="L1042" i="2156"/>
  <c r="K1042" i="2157" s="1"/>
  <c r="H964" i="2157"/>
  <c r="I964" i="2157" s="1"/>
  <c r="L964" i="2156"/>
  <c r="K964" i="2157" s="1"/>
  <c r="H2256" i="2157"/>
  <c r="I2256" i="2157" s="1"/>
  <c r="L2256" i="2156"/>
  <c r="K2256" i="2157" s="1"/>
  <c r="H872" i="2157"/>
  <c r="I872" i="2157" s="1"/>
  <c r="L872" i="2156"/>
  <c r="K872" i="2157" s="1"/>
  <c r="H810" i="2157"/>
  <c r="I810" i="2157" s="1"/>
  <c r="L810" i="2156"/>
  <c r="K810" i="2157" s="1"/>
  <c r="H751" i="2157"/>
  <c r="I751" i="2157" s="1"/>
  <c r="L751" i="2156"/>
  <c r="K751" i="2157" s="1"/>
  <c r="H363" i="2157"/>
  <c r="I363" i="2157" s="1"/>
  <c r="L363" i="2156"/>
  <c r="K363" i="2157" s="1"/>
  <c r="H119" i="2157"/>
  <c r="I119" i="2157" s="1"/>
  <c r="L119" i="2156"/>
  <c r="K119" i="2157" s="1"/>
  <c r="H377" i="2140"/>
  <c r="X377" i="2140" s="1"/>
  <c r="BD377" i="2140"/>
  <c r="E2320" i="2156" s="1"/>
  <c r="K2057" i="2156" s="1" a="1"/>
  <c r="K2057" i="2156" s="1"/>
  <c r="H345" i="2140"/>
  <c r="X345" i="2140" s="1"/>
  <c r="BD345" i="2140"/>
  <c r="E2288" i="2156" s="1"/>
  <c r="K1858" i="2156" s="1" a="1"/>
  <c r="K1858" i="2156" s="1"/>
  <c r="BD313" i="2140"/>
  <c r="E2256" i="2156" s="1"/>
  <c r="K1654" i="2156" s="1" a="1"/>
  <c r="K1654" i="2156" s="1"/>
  <c r="H313" i="2140"/>
  <c r="X313" i="2140" s="1"/>
  <c r="BD280" i="2140"/>
  <c r="E2223" i="2156" s="1"/>
  <c r="K1482" i="2156" s="1" a="1"/>
  <c r="K1482" i="2156" s="1"/>
  <c r="H280" i="2140"/>
  <c r="X280" i="2140" s="1"/>
  <c r="BD248" i="2140"/>
  <c r="E2191" i="2156" s="1"/>
  <c r="H248" i="2140"/>
  <c r="X248" i="2140" s="1"/>
  <c r="BD216" i="2140"/>
  <c r="E2159" i="2156" s="1"/>
  <c r="K246" i="2156" s="1" a="1"/>
  <c r="K246" i="2156" s="1"/>
  <c r="H216" i="2140"/>
  <c r="X216" i="2140" s="1"/>
  <c r="BD184" i="2140"/>
  <c r="E2127" i="2156" s="1"/>
  <c r="K1376" i="2156" s="1" a="1"/>
  <c r="K1376" i="2156" s="1"/>
  <c r="H184" i="2140"/>
  <c r="X184" i="2140" s="1"/>
  <c r="BD168" i="2140"/>
  <c r="E2111" i="2156" s="1"/>
  <c r="K1284" i="2156" s="1" a="1"/>
  <c r="K1284" i="2156" s="1"/>
  <c r="H168" i="2140"/>
  <c r="X168" i="2140" s="1"/>
  <c r="H136" i="2140"/>
  <c r="X136" i="2140" s="1"/>
  <c r="BD136" i="2140"/>
  <c r="E2079" i="2156" s="1"/>
  <c r="BD104" i="2140"/>
  <c r="E2047" i="2156" s="1"/>
  <c r="K926" i="2156" s="1" a="1"/>
  <c r="K926" i="2156" s="1"/>
  <c r="H104" i="2140"/>
  <c r="X104" i="2140" s="1"/>
  <c r="BD72" i="2140"/>
  <c r="E2015" i="2156" s="1"/>
  <c r="K755" i="2156" s="1" a="1"/>
  <c r="K755" i="2156" s="1"/>
  <c r="H72" i="2140"/>
  <c r="X72" i="2140" s="1"/>
  <c r="BD40" i="2140"/>
  <c r="E1983" i="2156" s="1"/>
  <c r="K2134" i="2156" s="1" a="1"/>
  <c r="K2134" i="2156" s="1"/>
  <c r="H40" i="2140"/>
  <c r="X40" i="2140" s="1"/>
  <c r="BD8" i="2140"/>
  <c r="E1951" i="2156" s="1"/>
  <c r="H8" i="2140"/>
  <c r="X8" i="2140" s="1"/>
  <c r="BD362" i="2140"/>
  <c r="E2305" i="2156" s="1"/>
  <c r="K1953" i="2156" s="1" a="1"/>
  <c r="K1953" i="2156" s="1"/>
  <c r="H362" i="2140"/>
  <c r="X362" i="2140" s="1"/>
  <c r="H330" i="2140"/>
  <c r="X330" i="2140" s="1"/>
  <c r="BD330" i="2140"/>
  <c r="E2273" i="2156" s="1"/>
  <c r="K1745" i="2156" s="1" a="1"/>
  <c r="K1745" i="2156" s="1"/>
  <c r="BD298" i="2140"/>
  <c r="E2241" i="2156" s="1"/>
  <c r="K1589" i="2156" s="1" a="1"/>
  <c r="K1589" i="2156" s="1"/>
  <c r="H298" i="2140"/>
  <c r="X298" i="2140" s="1"/>
  <c r="H261" i="2140"/>
  <c r="X261" i="2140" s="1"/>
  <c r="BD261" i="2140"/>
  <c r="E2204" i="2156" s="1"/>
  <c r="K520" i="2156" s="1" a="1"/>
  <c r="K520" i="2156" s="1"/>
  <c r="H229" i="2140"/>
  <c r="X229" i="2140" s="1"/>
  <c r="BD229" i="2140"/>
  <c r="E2172" i="2156" s="1"/>
  <c r="H197" i="2140"/>
  <c r="X197" i="2140" s="1"/>
  <c r="BD197" i="2140"/>
  <c r="E2140" i="2156" s="1"/>
  <c r="K1457" i="2156" s="1" a="1"/>
  <c r="K1457" i="2156" s="1"/>
  <c r="H165" i="2140"/>
  <c r="X165" i="2140" s="1"/>
  <c r="BD165" i="2140"/>
  <c r="E2108" i="2156" s="1"/>
  <c r="K1261" i="2156" s="1" a="1"/>
  <c r="K1261" i="2156" s="1"/>
  <c r="H133" i="2140"/>
  <c r="X133" i="2140" s="1"/>
  <c r="BD133" i="2140"/>
  <c r="E2076" i="2156" s="1"/>
  <c r="K1071" i="2156" s="1" a="1"/>
  <c r="K1071" i="2156" s="1"/>
  <c r="H101" i="2140"/>
  <c r="X101" i="2140" s="1"/>
  <c r="BD101" i="2140"/>
  <c r="E2044" i="2156" s="1"/>
  <c r="K913" i="2156" s="1" a="1"/>
  <c r="K913" i="2156" s="1"/>
  <c r="H69" i="2140"/>
  <c r="X69" i="2140" s="1"/>
  <c r="BD69" i="2140"/>
  <c r="E2012" i="2156" s="1"/>
  <c r="K740" i="2156" s="1" a="1"/>
  <c r="K740" i="2156" s="1"/>
  <c r="H37" i="2140"/>
  <c r="X37" i="2140" s="1"/>
  <c r="BD37" i="2140"/>
  <c r="E1980" i="2156" s="1"/>
  <c r="K2126" i="2156" s="1" a="1"/>
  <c r="K2126" i="2156" s="1"/>
  <c r="H2383" i="2157"/>
  <c r="I2383" i="2157" s="1"/>
  <c r="L2383" i="2156"/>
  <c r="K2383" i="2157" s="1"/>
  <c r="I391" i="2140"/>
  <c r="Y391" i="2140" s="1"/>
  <c r="BE391" i="2140"/>
  <c r="E2723" i="2156" s="1"/>
  <c r="K2509" i="2156" s="1" a="1"/>
  <c r="K2509" i="2156" s="1"/>
  <c r="BE375" i="2140"/>
  <c r="E2707" i="2156" s="1"/>
  <c r="K2039" i="2156" s="1" a="1"/>
  <c r="K2039" i="2156" s="1"/>
  <c r="I375" i="2140"/>
  <c r="Y375" i="2140" s="1"/>
  <c r="I359" i="2140"/>
  <c r="Y359" i="2140" s="1"/>
  <c r="BE359" i="2140"/>
  <c r="E2691" i="2156" s="1"/>
  <c r="K2462" i="2156" s="1" a="1"/>
  <c r="K2462" i="2156" s="1"/>
  <c r="BE343" i="2140"/>
  <c r="E2675" i="2156" s="1"/>
  <c r="K1839" i="2156" s="1" a="1"/>
  <c r="K1839" i="2156" s="1"/>
  <c r="I343" i="2140"/>
  <c r="Y343" i="2140" s="1"/>
  <c r="I327" i="2140"/>
  <c r="Y327" i="2140" s="1"/>
  <c r="BE327" i="2140"/>
  <c r="E2659" i="2156" s="1"/>
  <c r="K1711" i="2156" s="1" a="1"/>
  <c r="K1711" i="2156" s="1"/>
  <c r="BE311" i="2140"/>
  <c r="E2643" i="2156" s="1"/>
  <c r="K1642" i="2156" s="1" a="1"/>
  <c r="K1642" i="2156" s="1"/>
  <c r="I311" i="2140"/>
  <c r="Y311" i="2140" s="1"/>
  <c r="I295" i="2140"/>
  <c r="Y295" i="2140" s="1"/>
  <c r="BE295" i="2140"/>
  <c r="E2627" i="2156" s="1"/>
  <c r="K1572" i="2156" s="1" a="1"/>
  <c r="K1572" i="2156" s="1"/>
  <c r="H1735" i="2157"/>
  <c r="I1735" i="2157" s="1"/>
  <c r="L1735" i="2156"/>
  <c r="K1735" i="2157" s="1"/>
  <c r="H726" i="2157"/>
  <c r="I726" i="2157" s="1"/>
  <c r="L726" i="2156"/>
  <c r="K726" i="2157" s="1"/>
  <c r="H599" i="2157"/>
  <c r="I599" i="2157" s="1"/>
  <c r="L599" i="2156"/>
  <c r="K599" i="2157" s="1"/>
  <c r="H527" i="2157"/>
  <c r="I527" i="2157" s="1"/>
  <c r="L527" i="2156"/>
  <c r="K527" i="2157" s="1"/>
  <c r="H472" i="2157"/>
  <c r="I472" i="2157" s="1"/>
  <c r="L472" i="2156"/>
  <c r="K472" i="2157" s="1"/>
  <c r="H422" i="2157"/>
  <c r="I422" i="2157" s="1"/>
  <c r="L422" i="2156"/>
  <c r="K422" i="2157" s="1"/>
  <c r="H332" i="2157"/>
  <c r="I332" i="2157" s="1"/>
  <c r="L332" i="2156"/>
  <c r="K332" i="2157" s="1"/>
  <c r="H253" i="2157"/>
  <c r="I253" i="2157" s="1"/>
  <c r="L253" i="2156"/>
  <c r="K253" i="2157" s="1"/>
  <c r="H205" i="2157"/>
  <c r="I205" i="2157" s="1"/>
  <c r="L205" i="2156"/>
  <c r="K205" i="2157" s="1"/>
  <c r="H158" i="2157"/>
  <c r="I158" i="2157" s="1"/>
  <c r="L158" i="2156"/>
  <c r="K158" i="2157" s="1"/>
  <c r="H1437" i="2157"/>
  <c r="I1437" i="2157" s="1"/>
  <c r="L1437" i="2156"/>
  <c r="K1437" i="2157" s="1"/>
  <c r="H1367" i="2157"/>
  <c r="I1367" i="2157" s="1"/>
  <c r="L1367" i="2156"/>
  <c r="K1367" i="2157" s="1"/>
  <c r="H1301" i="2157"/>
  <c r="I1301" i="2157" s="1"/>
  <c r="L1301" i="2156"/>
  <c r="K1301" i="2157" s="1"/>
  <c r="H1244" i="2157"/>
  <c r="I1244" i="2157" s="1"/>
  <c r="L1244" i="2156"/>
  <c r="K1244" i="2157" s="1"/>
  <c r="H1162" i="2157"/>
  <c r="I1162" i="2157" s="1"/>
  <c r="L1162" i="2156"/>
  <c r="K1162" i="2157" s="1"/>
  <c r="H1113" i="2157"/>
  <c r="I1113" i="2157" s="1"/>
  <c r="L1113" i="2156"/>
  <c r="K1113" i="2157" s="1"/>
  <c r="H1030" i="2157"/>
  <c r="I1030" i="2157" s="1"/>
  <c r="L1030" i="2156"/>
  <c r="K1030" i="2157" s="1"/>
  <c r="H2278" i="2157"/>
  <c r="I2278" i="2157" s="1"/>
  <c r="L2278" i="2156"/>
  <c r="K2278" i="2157" s="1"/>
  <c r="H932" i="2157"/>
  <c r="I932" i="2157" s="1"/>
  <c r="L932" i="2156"/>
  <c r="K932" i="2157" s="1"/>
  <c r="H896" i="2157"/>
  <c r="I896" i="2157" s="1"/>
  <c r="L896" i="2156"/>
  <c r="K896" i="2157" s="1"/>
  <c r="H878" i="2157"/>
  <c r="I878" i="2157" s="1"/>
  <c r="L878" i="2156"/>
  <c r="K878" i="2157" s="1"/>
  <c r="H859" i="2157"/>
  <c r="I859" i="2157" s="1"/>
  <c r="L859" i="2156"/>
  <c r="K859" i="2157" s="1"/>
  <c r="H835" i="2157"/>
  <c r="I835" i="2157" s="1"/>
  <c r="L835" i="2156"/>
  <c r="K835" i="2157" s="1"/>
  <c r="I381" i="2140"/>
  <c r="Y381" i="2140" s="1"/>
  <c r="K15" i="2140"/>
  <c r="AA15" i="2140" s="1"/>
  <c r="K47" i="2140"/>
  <c r="AA47" i="2140" s="1"/>
  <c r="K79" i="2140"/>
  <c r="AA79" i="2140" s="1"/>
  <c r="K111" i="2140"/>
  <c r="AA111" i="2140" s="1"/>
  <c r="K175" i="2140"/>
  <c r="AA175" i="2140" s="1"/>
  <c r="K207" i="2140"/>
  <c r="AA207" i="2140" s="1"/>
  <c r="K239" i="2140"/>
  <c r="AA239" i="2140" s="1"/>
  <c r="K271" i="2140"/>
  <c r="AA271" i="2140" s="1"/>
  <c r="I123" i="2140"/>
  <c r="Y123" i="2140" s="1"/>
  <c r="I155" i="2140"/>
  <c r="Y155" i="2140" s="1"/>
  <c r="I187" i="2140"/>
  <c r="Y187" i="2140" s="1"/>
  <c r="I219" i="2140"/>
  <c r="Y219" i="2140" s="1"/>
  <c r="I251" i="2140"/>
  <c r="Y251" i="2140" s="1"/>
  <c r="I283" i="2140"/>
  <c r="Y283" i="2140" s="1"/>
  <c r="H2067" i="2157"/>
  <c r="I2067" i="2157" s="1"/>
  <c r="L2067" i="2156"/>
  <c r="K2067" i="2157" s="1"/>
  <c r="H2433" i="2157"/>
  <c r="I2433" i="2157" s="1"/>
  <c r="L2433" i="2156"/>
  <c r="K2433" i="2157" s="1"/>
  <c r="H1747" i="2157"/>
  <c r="I1747" i="2157" s="1"/>
  <c r="L1747" i="2156"/>
  <c r="K1747" i="2157" s="1"/>
  <c r="H1591" i="2157"/>
  <c r="I1591" i="2157" s="1"/>
  <c r="L1591" i="2156"/>
  <c r="K1591" i="2157" s="1"/>
  <c r="H1485" i="2157"/>
  <c r="I1485" i="2157" s="1"/>
  <c r="L1485" i="2156"/>
  <c r="K1485" i="2157" s="1"/>
  <c r="H620" i="2157"/>
  <c r="I620" i="2157" s="1"/>
  <c r="L620" i="2156"/>
  <c r="K620" i="2157" s="1"/>
  <c r="H588" i="2157"/>
  <c r="I588" i="2157" s="1"/>
  <c r="L588" i="2156"/>
  <c r="K588" i="2157" s="1"/>
  <c r="H2188" i="2157"/>
  <c r="I2188" i="2157" s="1"/>
  <c r="L2188" i="2156"/>
  <c r="K2188" i="2157" s="1"/>
  <c r="H547" i="2157"/>
  <c r="I547" i="2157" s="1"/>
  <c r="L547" i="2156"/>
  <c r="K547" i="2157" s="1"/>
  <c r="H515" i="2157"/>
  <c r="I515" i="2157" s="1"/>
  <c r="L515" i="2156"/>
  <c r="K515" i="2157" s="1"/>
  <c r="H409" i="2157"/>
  <c r="I409" i="2157" s="1"/>
  <c r="L409" i="2156"/>
  <c r="K409" i="2157" s="1"/>
  <c r="H289" i="2157"/>
  <c r="I289" i="2157" s="1"/>
  <c r="L289" i="2156"/>
  <c r="K289" i="2157" s="1"/>
  <c r="H249" i="2157"/>
  <c r="I249" i="2157" s="1"/>
  <c r="L249" i="2156"/>
  <c r="K249" i="2157" s="1"/>
  <c r="H224" i="2157"/>
  <c r="I224" i="2157" s="1"/>
  <c r="L224" i="2156"/>
  <c r="K224" i="2157" s="1"/>
  <c r="H200" i="2157"/>
  <c r="I200" i="2157" s="1"/>
  <c r="L200" i="2156"/>
  <c r="K200" i="2157" s="1"/>
  <c r="H169" i="2157"/>
  <c r="I169" i="2157" s="1"/>
  <c r="L169" i="2156"/>
  <c r="K169" i="2157" s="1"/>
  <c r="H150" i="2157"/>
  <c r="I150" i="2157" s="1"/>
  <c r="L150" i="2156"/>
  <c r="K150" i="2157" s="1"/>
  <c r="H1431" i="2157"/>
  <c r="I1431" i="2157" s="1"/>
  <c r="L1431" i="2156"/>
  <c r="K1431" i="2157" s="1"/>
  <c r="H1403" i="2157"/>
  <c r="I1403" i="2157" s="1"/>
  <c r="L1403" i="2156"/>
  <c r="K1403" i="2157" s="1"/>
  <c r="H1379" i="2157"/>
  <c r="I1379" i="2157" s="1"/>
  <c r="L1379" i="2156"/>
  <c r="K1379" i="2157" s="1"/>
  <c r="H1356" i="2157"/>
  <c r="I1356" i="2157" s="1"/>
  <c r="L1356" i="2156"/>
  <c r="K1356" i="2157" s="1"/>
  <c r="H1287" i="2157"/>
  <c r="I1287" i="2157" s="1"/>
  <c r="L1287" i="2156"/>
  <c r="K1287" i="2157" s="1"/>
  <c r="H2312" i="2157"/>
  <c r="I2312" i="2157" s="1"/>
  <c r="L2312" i="2156"/>
  <c r="K2312" i="2157" s="1"/>
  <c r="H1230" i="2157"/>
  <c r="I1230" i="2157" s="1"/>
  <c r="L1230" i="2156"/>
  <c r="K1230" i="2157" s="1"/>
  <c r="H1198" i="2157"/>
  <c r="I1198" i="2157" s="1"/>
  <c r="L1198" i="2156"/>
  <c r="K1198" i="2157" s="1"/>
  <c r="H1177" i="2157"/>
  <c r="I1177" i="2157" s="1"/>
  <c r="L1177" i="2156"/>
  <c r="K1177" i="2157" s="1"/>
  <c r="H1133" i="2157"/>
  <c r="I1133" i="2157" s="1"/>
  <c r="L1133" i="2156"/>
  <c r="K1133" i="2157" s="1"/>
  <c r="H1048" i="2157"/>
  <c r="I1048" i="2157" s="1"/>
  <c r="L1048" i="2156"/>
  <c r="K1048" i="2157" s="1"/>
  <c r="H1017" i="2157"/>
  <c r="I1017" i="2157" s="1"/>
  <c r="L1017" i="2156"/>
  <c r="K1017" i="2157" s="1"/>
  <c r="H2293" i="2157"/>
  <c r="I2293" i="2157" s="1"/>
  <c r="L2293" i="2156"/>
  <c r="K2293" i="2157" s="1"/>
  <c r="H971" i="2157"/>
  <c r="I971" i="2157" s="1"/>
  <c r="L971" i="2156"/>
  <c r="K971" i="2157" s="1"/>
  <c r="H947" i="2157"/>
  <c r="I947" i="2157" s="1"/>
  <c r="L947" i="2156"/>
  <c r="K947" i="2157" s="1"/>
  <c r="H928" i="2157"/>
  <c r="I928" i="2157" s="1"/>
  <c r="L928" i="2156"/>
  <c r="K928" i="2157" s="1"/>
  <c r="H909" i="2157"/>
  <c r="I909" i="2157" s="1"/>
  <c r="L909" i="2156"/>
  <c r="K909" i="2157" s="1"/>
  <c r="H890" i="2157"/>
  <c r="I890" i="2157" s="1"/>
  <c r="L890" i="2156"/>
  <c r="K890" i="2157" s="1"/>
  <c r="H2239" i="2157"/>
  <c r="I2239" i="2157" s="1"/>
  <c r="L2239" i="2156"/>
  <c r="K2239" i="2157" s="1"/>
  <c r="H847" i="2157"/>
  <c r="I847" i="2157" s="1"/>
  <c r="L847" i="2156"/>
  <c r="K847" i="2157" s="1"/>
  <c r="H817" i="2157"/>
  <c r="I817" i="2157" s="1"/>
  <c r="L817" i="2156"/>
  <c r="K817" i="2157" s="1"/>
  <c r="H757" i="2157"/>
  <c r="I757" i="2157" s="1"/>
  <c r="L757" i="2156"/>
  <c r="K757" i="2157" s="1"/>
  <c r="H670" i="2157"/>
  <c r="I670" i="2157" s="1"/>
  <c r="L670" i="2156"/>
  <c r="K670" i="2157" s="1"/>
  <c r="H653" i="2157"/>
  <c r="I653" i="2157" s="1"/>
  <c r="L653" i="2156"/>
  <c r="K653" i="2157" s="1"/>
  <c r="H2176" i="2157"/>
  <c r="I2176" i="2157" s="1"/>
  <c r="L2176" i="2156"/>
  <c r="K2176" i="2157" s="1"/>
  <c r="H2136" i="2157"/>
  <c r="I2136" i="2157" s="1"/>
  <c r="L2136" i="2156"/>
  <c r="K2136" i="2157" s="1"/>
  <c r="H2120" i="2157"/>
  <c r="I2120" i="2157" s="1"/>
  <c r="L2120" i="2156"/>
  <c r="K2120" i="2157" s="1"/>
  <c r="H94" i="2157"/>
  <c r="I94" i="2157" s="1"/>
  <c r="L94" i="2156"/>
  <c r="K94" i="2157" s="1"/>
  <c r="J73" i="2140"/>
  <c r="Z73" i="2140" s="1"/>
  <c r="J89" i="2140"/>
  <c r="Z89" i="2140" s="1"/>
  <c r="J105" i="2140"/>
  <c r="Z105" i="2140" s="1"/>
  <c r="J121" i="2140"/>
  <c r="Z121" i="2140" s="1"/>
  <c r="J137" i="2140"/>
  <c r="Z137" i="2140" s="1"/>
  <c r="J153" i="2140"/>
  <c r="Z153" i="2140" s="1"/>
  <c r="J169" i="2140"/>
  <c r="Z169" i="2140" s="1"/>
  <c r="J185" i="2140"/>
  <c r="Z185" i="2140" s="1"/>
  <c r="J201" i="2140"/>
  <c r="Z201" i="2140" s="1"/>
  <c r="J217" i="2140"/>
  <c r="Z217" i="2140" s="1"/>
  <c r="J233" i="2140"/>
  <c r="Z233" i="2140" s="1"/>
  <c r="J249" i="2140"/>
  <c r="Z249" i="2140" s="1"/>
  <c r="J265" i="2140"/>
  <c r="Z265" i="2140" s="1"/>
  <c r="J281" i="2140"/>
  <c r="Z281" i="2140" s="1"/>
  <c r="P63" i="2140"/>
  <c r="AF63" i="2140" s="1"/>
  <c r="BL63" i="2140"/>
  <c r="E5118" i="2156" s="1"/>
  <c r="K709" i="2156" s="1" a="1"/>
  <c r="K709" i="2156" s="1"/>
  <c r="AH9" i="2139"/>
  <c r="W72" i="2139"/>
  <c r="I67" i="2140" s="1"/>
  <c r="Y67" i="2140" s="1"/>
  <c r="W70" i="2139"/>
  <c r="I65" i="2140" s="1"/>
  <c r="Y65" i="2140" s="1"/>
  <c r="W68" i="2139"/>
  <c r="I63" i="2140" s="1"/>
  <c r="Y63" i="2140" s="1"/>
  <c r="H18" i="2140"/>
  <c r="X18" i="2140" s="1"/>
  <c r="H50" i="2140"/>
  <c r="X50" i="2140" s="1"/>
  <c r="H74" i="2140"/>
  <c r="X74" i="2140" s="1"/>
  <c r="H106" i="2140"/>
  <c r="X106" i="2140" s="1"/>
  <c r="H138" i="2140"/>
  <c r="X138" i="2140" s="1"/>
  <c r="H170" i="2140"/>
  <c r="X170" i="2140" s="1"/>
  <c r="H202" i="2140"/>
  <c r="X202" i="2140" s="1"/>
  <c r="H234" i="2140"/>
  <c r="X234" i="2140" s="1"/>
  <c r="H266" i="2140"/>
  <c r="X266" i="2140" s="1"/>
  <c r="I15" i="2140"/>
  <c r="Y15" i="2140" s="1"/>
  <c r="I47" i="2140"/>
  <c r="Y47" i="2140" s="1"/>
  <c r="I103" i="2140"/>
  <c r="Y103" i="2140" s="1"/>
  <c r="BE135" i="2140"/>
  <c r="E2467" i="2156" s="1"/>
  <c r="I158" i="2140"/>
  <c r="Y158" i="2140" s="1"/>
  <c r="I190" i="2140"/>
  <c r="Y190" i="2140" s="1"/>
  <c r="I215" i="2140"/>
  <c r="Y215" i="2140" s="1"/>
  <c r="I247" i="2140"/>
  <c r="Y247" i="2140" s="1"/>
  <c r="I270" i="2140"/>
  <c r="Y270" i="2140" s="1"/>
  <c r="K19" i="2140"/>
  <c r="AA19" i="2140" s="1"/>
  <c r="K51" i="2140"/>
  <c r="AA51" i="2140" s="1"/>
  <c r="K83" i="2140"/>
  <c r="AA83" i="2140" s="1"/>
  <c r="K115" i="2140"/>
  <c r="AA115" i="2140" s="1"/>
  <c r="K147" i="2140"/>
  <c r="AA147" i="2140" s="1"/>
  <c r="K179" i="2140"/>
  <c r="AA179" i="2140" s="1"/>
  <c r="K211" i="2140"/>
  <c r="AA211" i="2140" s="1"/>
  <c r="K243" i="2140"/>
  <c r="AA243" i="2140" s="1"/>
  <c r="K275" i="2140"/>
  <c r="AA275" i="2140" s="1"/>
  <c r="H11" i="2140"/>
  <c r="X11" i="2140" s="1"/>
  <c r="BD11" i="2140"/>
  <c r="E1954" i="2156" s="1"/>
  <c r="H43" i="2140"/>
  <c r="X43" i="2140" s="1"/>
  <c r="BD43" i="2140"/>
  <c r="E1986" i="2156" s="1"/>
  <c r="K358" i="2156" s="1" a="1"/>
  <c r="K358" i="2156" s="1"/>
  <c r="H75" i="2140"/>
  <c r="X75" i="2140" s="1"/>
  <c r="BD75" i="2140"/>
  <c r="E2018" i="2156" s="1"/>
  <c r="K779" i="2156" s="1" a="1"/>
  <c r="K779" i="2156" s="1"/>
  <c r="H107" i="2140"/>
  <c r="X107" i="2140" s="1"/>
  <c r="BD107" i="2140"/>
  <c r="E2050" i="2156" s="1"/>
  <c r="H139" i="2140"/>
  <c r="X139" i="2140" s="1"/>
  <c r="BD139" i="2140"/>
  <c r="E2082" i="2156" s="1"/>
  <c r="K1095" i="2156" s="1" a="1"/>
  <c r="K1095" i="2156" s="1"/>
  <c r="BD171" i="2140"/>
  <c r="E2114" i="2156" s="1"/>
  <c r="K1310" i="2156" s="1" a="1"/>
  <c r="K1310" i="2156" s="1"/>
  <c r="H171" i="2140"/>
  <c r="X171" i="2140" s="1"/>
  <c r="H203" i="2140"/>
  <c r="X203" i="2140" s="1"/>
  <c r="BD203" i="2140"/>
  <c r="E2146" i="2156" s="1"/>
  <c r="K2143" i="2156" s="1" a="1"/>
  <c r="K2143" i="2156" s="1"/>
  <c r="H235" i="2140"/>
  <c r="X235" i="2140" s="1"/>
  <c r="BD235" i="2140"/>
  <c r="E2178" i="2156" s="1"/>
  <c r="K340" i="2156" s="1" a="1"/>
  <c r="K340" i="2156" s="1"/>
  <c r="H267" i="2140"/>
  <c r="X267" i="2140" s="1"/>
  <c r="BD267" i="2140"/>
  <c r="E2210" i="2156" s="1"/>
  <c r="H303" i="2140"/>
  <c r="X303" i="2140" s="1"/>
  <c r="BD303" i="2140"/>
  <c r="E2246" i="2156" s="1"/>
  <c r="K1624" i="2156" s="1" a="1"/>
  <c r="K1624" i="2156" s="1"/>
  <c r="H335" i="2140"/>
  <c r="X335" i="2140" s="1"/>
  <c r="BD335" i="2140"/>
  <c r="E2278" i="2156" s="1"/>
  <c r="K1778" i="2156" s="1" a="1"/>
  <c r="K1778" i="2156" s="1"/>
  <c r="H367" i="2140"/>
  <c r="X367" i="2140" s="1"/>
  <c r="BD367" i="2140"/>
  <c r="E2310" i="2156" s="1"/>
  <c r="K1985" i="2156" s="1" a="1"/>
  <c r="K1985" i="2156" s="1"/>
  <c r="I11" i="2140"/>
  <c r="Y11" i="2140" s="1"/>
  <c r="I90" i="2140"/>
  <c r="Y90" i="2140" s="1"/>
  <c r="I147" i="2140"/>
  <c r="Y147" i="2140" s="1"/>
  <c r="BE179" i="2140"/>
  <c r="E2511" i="2156" s="1"/>
  <c r="K1344" i="2156" s="1" a="1"/>
  <c r="K1344" i="2156" s="1"/>
  <c r="I202" i="2140"/>
  <c r="Y202" i="2140" s="1"/>
  <c r="I234" i="2140"/>
  <c r="Y234" i="2140" s="1"/>
  <c r="I259" i="2140"/>
  <c r="Y259" i="2140" s="1"/>
  <c r="J16" i="2140"/>
  <c r="Z16" i="2140" s="1"/>
  <c r="J32" i="2140"/>
  <c r="Z32" i="2140" s="1"/>
  <c r="J48" i="2140"/>
  <c r="Z48" i="2140" s="1"/>
  <c r="J64" i="2140"/>
  <c r="Z64" i="2140" s="1"/>
  <c r="J80" i="2140"/>
  <c r="Z80" i="2140" s="1"/>
  <c r="J96" i="2140"/>
  <c r="Z96" i="2140" s="1"/>
  <c r="J112" i="2140"/>
  <c r="Z112" i="2140" s="1"/>
  <c r="J128" i="2140"/>
  <c r="Z128" i="2140" s="1"/>
  <c r="J144" i="2140"/>
  <c r="Z144" i="2140" s="1"/>
  <c r="J160" i="2140"/>
  <c r="Z160" i="2140" s="1"/>
  <c r="J176" i="2140"/>
  <c r="Z176" i="2140" s="1"/>
  <c r="J192" i="2140"/>
  <c r="Z192" i="2140" s="1"/>
  <c r="J208" i="2140"/>
  <c r="Z208" i="2140" s="1"/>
  <c r="J224" i="2140"/>
  <c r="Z224" i="2140" s="1"/>
  <c r="J240" i="2140"/>
  <c r="Z240" i="2140" s="1"/>
  <c r="J256" i="2140"/>
  <c r="Z256" i="2140" s="1"/>
  <c r="J272" i="2140"/>
  <c r="Z272" i="2140" s="1"/>
  <c r="J296" i="2140"/>
  <c r="Z296" i="2140" s="1"/>
  <c r="BF296" i="2140"/>
  <c r="E3017" i="2156" s="1"/>
  <c r="K2352" i="2156" s="1" a="1"/>
  <c r="K2352" i="2156" s="1"/>
  <c r="J304" i="2140"/>
  <c r="Z304" i="2140" s="1"/>
  <c r="BF304" i="2140"/>
  <c r="E3025" i="2156" s="1"/>
  <c r="K2360" i="2156" s="1" a="1"/>
  <c r="K2360" i="2156" s="1"/>
  <c r="J312" i="2140"/>
  <c r="Z312" i="2140" s="1"/>
  <c r="BF312" i="2140"/>
  <c r="E3033" i="2156" s="1"/>
  <c r="J320" i="2140"/>
  <c r="Z320" i="2140" s="1"/>
  <c r="BF320" i="2140"/>
  <c r="E3041" i="2156" s="1"/>
  <c r="K1684" i="2156" s="1" a="1"/>
  <c r="K1684" i="2156" s="1"/>
  <c r="J328" i="2140"/>
  <c r="Z328" i="2140" s="1"/>
  <c r="BF328" i="2140"/>
  <c r="E3049" i="2156" s="1"/>
  <c r="K1739" i="2156" s="1" a="1"/>
  <c r="K1739" i="2156" s="1"/>
  <c r="J336" i="2140"/>
  <c r="Z336" i="2140" s="1"/>
  <c r="BF336" i="2140"/>
  <c r="E3057" i="2156" s="1"/>
  <c r="K1788" i="2156" s="1" a="1"/>
  <c r="K1788" i="2156" s="1"/>
  <c r="J344" i="2140"/>
  <c r="Z344" i="2140" s="1"/>
  <c r="BF344" i="2140"/>
  <c r="E3065" i="2156" s="1"/>
  <c r="K1852" i="2156" s="1" a="1"/>
  <c r="K1852" i="2156" s="1"/>
  <c r="J352" i="2140"/>
  <c r="Z352" i="2140" s="1"/>
  <c r="BF352" i="2140"/>
  <c r="E3073" i="2156" s="1"/>
  <c r="K1899" i="2156" s="1" a="1"/>
  <c r="K1899" i="2156" s="1"/>
  <c r="J360" i="2140"/>
  <c r="Z360" i="2140" s="1"/>
  <c r="BF360" i="2140"/>
  <c r="E3081" i="2156" s="1"/>
  <c r="K1939" i="2156" s="1" a="1"/>
  <c r="K1939" i="2156" s="1"/>
  <c r="J368" i="2140"/>
  <c r="Z368" i="2140" s="1"/>
  <c r="BF368" i="2140"/>
  <c r="E3089" i="2156" s="1"/>
  <c r="K1996" i="2156" s="1" a="1"/>
  <c r="K1996" i="2156" s="1"/>
  <c r="J376" i="2140"/>
  <c r="Z376" i="2140" s="1"/>
  <c r="BF376" i="2140"/>
  <c r="E3097" i="2156" s="1"/>
  <c r="K2051" i="2156" s="1" a="1"/>
  <c r="K2051" i="2156" s="1"/>
  <c r="J384" i="2140"/>
  <c r="Z384" i="2140" s="1"/>
  <c r="BF384" i="2140"/>
  <c r="E3105" i="2156" s="1"/>
  <c r="J392" i="2140"/>
  <c r="Z392" i="2140" s="1"/>
  <c r="BF392" i="2140"/>
  <c r="E3113" i="2156" s="1"/>
  <c r="BG378" i="2140"/>
  <c r="E3488" i="2156" s="1"/>
  <c r="K2069" i="2156" s="1" a="1"/>
  <c r="K2069" i="2156" s="1"/>
  <c r="K378" i="2140"/>
  <c r="AA378" i="2140" s="1"/>
  <c r="K362" i="2140"/>
  <c r="AA362" i="2140" s="1"/>
  <c r="BG362" i="2140"/>
  <c r="E3472" i="2156" s="1"/>
  <c r="K1957" i="2156" s="1" a="1"/>
  <c r="K1957" i="2156" s="1"/>
  <c r="BG346" i="2140"/>
  <c r="E3456" i="2156" s="1"/>
  <c r="K2435" i="2156" s="1" a="1"/>
  <c r="K2435" i="2156" s="1"/>
  <c r="K346" i="2140"/>
  <c r="AA346" i="2140" s="1"/>
  <c r="K330" i="2140"/>
  <c r="AA330" i="2140" s="1"/>
  <c r="BG330" i="2140"/>
  <c r="E3440" i="2156" s="1"/>
  <c r="K1749" i="2156" s="1" a="1"/>
  <c r="K1749" i="2156" s="1"/>
  <c r="BG314" i="2140"/>
  <c r="E3424" i="2156" s="1"/>
  <c r="K314" i="2140"/>
  <c r="AA314" i="2140" s="1"/>
  <c r="K298" i="2140"/>
  <c r="AA298" i="2140" s="1"/>
  <c r="BG298" i="2140"/>
  <c r="E3408" i="2156" s="1"/>
  <c r="K1593" i="2156" s="1" a="1"/>
  <c r="K1593" i="2156" s="1"/>
  <c r="K277" i="2140"/>
  <c r="AA277" i="2140" s="1"/>
  <c r="BG277" i="2140"/>
  <c r="E3387" i="2156" s="1"/>
  <c r="BG261" i="2140"/>
  <c r="E3371" i="2156" s="1"/>
  <c r="K524" i="2156" s="1" a="1"/>
  <c r="K524" i="2156" s="1"/>
  <c r="K261" i="2140"/>
  <c r="AA261" i="2140" s="1"/>
  <c r="K245" i="2140"/>
  <c r="AA245" i="2140" s="1"/>
  <c r="BG245" i="2140"/>
  <c r="E3355" i="2156" s="1"/>
  <c r="K418" i="2156" s="1" a="1"/>
  <c r="K418" i="2156" s="1"/>
  <c r="K229" i="2140"/>
  <c r="AA229" i="2140" s="1"/>
  <c r="BG229" i="2140"/>
  <c r="E3339" i="2156" s="1"/>
  <c r="K213" i="2140"/>
  <c r="AA213" i="2140" s="1"/>
  <c r="BG213" i="2140"/>
  <c r="E3323" i="2156" s="1"/>
  <c r="K2162" i="2156" s="1" a="1"/>
  <c r="K2162" i="2156" s="1"/>
  <c r="BG197" i="2140"/>
  <c r="E3307" i="2156" s="1"/>
  <c r="K1462" i="2156" s="1" a="1"/>
  <c r="K1462" i="2156" s="1"/>
  <c r="K197" i="2140"/>
  <c r="AA197" i="2140" s="1"/>
  <c r="K181" i="2140"/>
  <c r="AA181" i="2140" s="1"/>
  <c r="BG181" i="2140"/>
  <c r="E3291" i="2156" s="1"/>
  <c r="K1364" i="2156" s="1" a="1"/>
  <c r="K1364" i="2156" s="1"/>
  <c r="K165" i="2140"/>
  <c r="AA165" i="2140" s="1"/>
  <c r="BG165" i="2140"/>
  <c r="E3275" i="2156" s="1"/>
  <c r="K1265" i="2156" s="1" a="1"/>
  <c r="K1265" i="2156" s="1"/>
  <c r="K149" i="2140"/>
  <c r="AA149" i="2140" s="1"/>
  <c r="BG149" i="2140"/>
  <c r="E3259" i="2156" s="1"/>
  <c r="BG133" i="2140"/>
  <c r="E3243" i="2156" s="1"/>
  <c r="K1075" i="2156" s="1" a="1"/>
  <c r="K1075" i="2156" s="1"/>
  <c r="K133" i="2140"/>
  <c r="AA133" i="2140" s="1"/>
  <c r="K117" i="2140"/>
  <c r="AA117" i="2140" s="1"/>
  <c r="BG117" i="2140"/>
  <c r="E3227" i="2156" s="1"/>
  <c r="K101" i="2140"/>
  <c r="AA101" i="2140" s="1"/>
  <c r="BG101" i="2140"/>
  <c r="E3211" i="2156" s="1"/>
  <c r="K916" i="2156" s="1" a="1"/>
  <c r="K916" i="2156" s="1"/>
  <c r="K85" i="2140"/>
  <c r="AA85" i="2140" s="1"/>
  <c r="BG85" i="2140"/>
  <c r="E3195" i="2156" s="1"/>
  <c r="BG69" i="2140"/>
  <c r="E3179" i="2156" s="1"/>
  <c r="K743" i="2156" s="1" a="1"/>
  <c r="K743" i="2156" s="1"/>
  <c r="K69" i="2140"/>
  <c r="AA69" i="2140" s="1"/>
  <c r="K53" i="2140"/>
  <c r="AA53" i="2140" s="1"/>
  <c r="BG53" i="2140"/>
  <c r="E3163" i="2156" s="1"/>
  <c r="K37" i="2140"/>
  <c r="AA37" i="2140" s="1"/>
  <c r="BG37" i="2140"/>
  <c r="E3147" i="2156" s="1"/>
  <c r="K2130" i="2156" s="1" a="1"/>
  <c r="K2130" i="2156" s="1"/>
  <c r="K21" i="2140"/>
  <c r="AA21" i="2140" s="1"/>
  <c r="BG21" i="2140"/>
  <c r="E3131" i="2156" s="1"/>
  <c r="K391" i="2140"/>
  <c r="AA391" i="2140" s="1"/>
  <c r="BG391" i="2140"/>
  <c r="E3501" i="2156" s="1"/>
  <c r="K2513" i="2156" s="1" a="1"/>
  <c r="K2513" i="2156" s="1"/>
  <c r="K375" i="2140"/>
  <c r="AA375" i="2140" s="1"/>
  <c r="BG375" i="2140"/>
  <c r="E3485" i="2156" s="1"/>
  <c r="K2044" i="2156" s="1" a="1"/>
  <c r="K2044" i="2156" s="1"/>
  <c r="K359" i="2140"/>
  <c r="AA359" i="2140" s="1"/>
  <c r="BG359" i="2140"/>
  <c r="E3469" i="2156" s="1"/>
  <c r="K2467" i="2156" s="1" a="1"/>
  <c r="K2467" i="2156" s="1"/>
  <c r="K343" i="2140"/>
  <c r="AA343" i="2140" s="1"/>
  <c r="BG343" i="2140"/>
  <c r="E3453" i="2156" s="1"/>
  <c r="K1845" i="2156" s="1" a="1"/>
  <c r="K1845" i="2156" s="1"/>
  <c r="K327" i="2140"/>
  <c r="AA327" i="2140" s="1"/>
  <c r="BG327" i="2140"/>
  <c r="E3437" i="2156" s="1"/>
  <c r="K1717" i="2156" s="1" a="1"/>
  <c r="K1717" i="2156" s="1"/>
  <c r="K311" i="2140"/>
  <c r="AA311" i="2140" s="1"/>
  <c r="BG311" i="2140"/>
  <c r="E3421" i="2156" s="1"/>
  <c r="K1647" i="2156" s="1" a="1"/>
  <c r="K1647" i="2156" s="1"/>
  <c r="K295" i="2140"/>
  <c r="AA295" i="2140" s="1"/>
  <c r="BG295" i="2140"/>
  <c r="E3405" i="2156" s="1"/>
  <c r="K1577" i="2156" s="1" a="1"/>
  <c r="K1577" i="2156" s="1"/>
  <c r="K274" i="2140"/>
  <c r="AA274" i="2140" s="1"/>
  <c r="BG274" i="2140"/>
  <c r="E3384" i="2156" s="1"/>
  <c r="K605" i="2156" s="1" a="1"/>
  <c r="K605" i="2156" s="1"/>
  <c r="K258" i="2140"/>
  <c r="AA258" i="2140" s="1"/>
  <c r="BG258" i="2140"/>
  <c r="E3368" i="2156" s="1"/>
  <c r="K500" i="2156" s="1" a="1"/>
  <c r="K500" i="2156" s="1"/>
  <c r="K242" i="2140"/>
  <c r="AA242" i="2140" s="1"/>
  <c r="BG242" i="2140"/>
  <c r="E3352" i="2156" s="1"/>
  <c r="K226" i="2140"/>
  <c r="AA226" i="2140" s="1"/>
  <c r="BG226" i="2140"/>
  <c r="E3336" i="2156" s="1"/>
  <c r="K210" i="2140"/>
  <c r="AA210" i="2140" s="1"/>
  <c r="BG210" i="2140"/>
  <c r="E3320" i="2156" s="1"/>
  <c r="K210" i="2156" s="1" a="1"/>
  <c r="K210" i="2156" s="1"/>
  <c r="K194" i="2140"/>
  <c r="AA194" i="2140" s="1"/>
  <c r="BG194" i="2140"/>
  <c r="E3304" i="2156" s="1"/>
  <c r="K1443" i="2156" s="1" a="1"/>
  <c r="K1443" i="2156" s="1"/>
  <c r="K178" i="2140"/>
  <c r="AA178" i="2140" s="1"/>
  <c r="BG178" i="2140"/>
  <c r="E3288" i="2156" s="1"/>
  <c r="K162" i="2140"/>
  <c r="AA162" i="2140" s="1"/>
  <c r="BG162" i="2140"/>
  <c r="E3272" i="2156" s="1"/>
  <c r="K1249" i="2156" s="1" a="1"/>
  <c r="K1249" i="2156" s="1"/>
  <c r="K146" i="2140"/>
  <c r="AA146" i="2140" s="1"/>
  <c r="BG146" i="2140"/>
  <c r="E3256" i="2156" s="1"/>
  <c r="K1146" i="2156" s="1" a="1"/>
  <c r="K1146" i="2156" s="1"/>
  <c r="K130" i="2140"/>
  <c r="AA130" i="2140" s="1"/>
  <c r="BG130" i="2140"/>
  <c r="E3240" i="2156" s="1"/>
  <c r="K114" i="2140"/>
  <c r="AA114" i="2140" s="1"/>
  <c r="BG114" i="2140"/>
  <c r="E3224" i="2156" s="1"/>
  <c r="K2283" i="2156" s="1" a="1"/>
  <c r="K2283" i="2156" s="1"/>
  <c r="K98" i="2140"/>
  <c r="AA98" i="2140" s="1"/>
  <c r="BG98" i="2140"/>
  <c r="E3208" i="2156" s="1"/>
  <c r="K902" i="2156" s="1" a="1"/>
  <c r="K902" i="2156" s="1"/>
  <c r="K82" i="2140"/>
  <c r="AA82" i="2140" s="1"/>
  <c r="BG82" i="2140"/>
  <c r="E3192" i="2156" s="1"/>
  <c r="K2221" i="2156" s="1" a="1"/>
  <c r="K2221" i="2156" s="1"/>
  <c r="K66" i="2140"/>
  <c r="AA66" i="2140" s="1"/>
  <c r="BG66" i="2140"/>
  <c r="E3176" i="2156" s="1"/>
  <c r="K730" i="2156" s="1" a="1"/>
  <c r="K730" i="2156" s="1"/>
  <c r="K50" i="2140"/>
  <c r="AA50" i="2140" s="1"/>
  <c r="BG50" i="2140"/>
  <c r="E3160" i="2156" s="1"/>
  <c r="K34" i="2140"/>
  <c r="AA34" i="2140" s="1"/>
  <c r="BG34" i="2140"/>
  <c r="E3144" i="2156" s="1"/>
  <c r="K111" i="2156" s="1" a="1"/>
  <c r="K111" i="2156" s="1"/>
  <c r="K18" i="2140"/>
  <c r="AA18" i="2140" s="1"/>
  <c r="BG18" i="2140"/>
  <c r="E3128" i="2156" s="1"/>
  <c r="K37" i="2156" s="1" a="1"/>
  <c r="K37" i="2156" s="1"/>
  <c r="K5" i="2140"/>
  <c r="AA5" i="2140" s="1"/>
  <c r="BG5" i="2140"/>
  <c r="E3115" i="2156" s="1"/>
  <c r="L9" i="2139"/>
  <c r="H2019" i="2157"/>
  <c r="I2019" i="2157" s="1"/>
  <c r="L2019" i="2156"/>
  <c r="K2019" i="2157" s="1"/>
  <c r="I68" i="2140"/>
  <c r="Y68" i="2140" s="1"/>
  <c r="I132" i="2140"/>
  <c r="Y132" i="2140" s="1"/>
  <c r="I196" i="2140"/>
  <c r="Y196" i="2140" s="1"/>
  <c r="I260" i="2140"/>
  <c r="Y260" i="2140" s="1"/>
  <c r="H5" i="2140"/>
  <c r="X5" i="2140" s="1"/>
  <c r="I61" i="2140"/>
  <c r="Y61" i="2140" s="1"/>
  <c r="I124" i="2140"/>
  <c r="Y124" i="2140" s="1"/>
  <c r="I172" i="2140"/>
  <c r="Y172" i="2140" s="1"/>
  <c r="I236" i="2140"/>
  <c r="Y236" i="2140" s="1"/>
  <c r="I284" i="2140"/>
  <c r="Y284" i="2140" s="1"/>
  <c r="J18" i="2140"/>
  <c r="Z18" i="2140" s="1"/>
  <c r="J34" i="2140"/>
  <c r="Z34" i="2140" s="1"/>
  <c r="J50" i="2140"/>
  <c r="Z50" i="2140" s="1"/>
  <c r="J66" i="2140"/>
  <c r="Z66" i="2140" s="1"/>
  <c r="J82" i="2140"/>
  <c r="Z82" i="2140" s="1"/>
  <c r="J98" i="2140"/>
  <c r="Z98" i="2140" s="1"/>
  <c r="J114" i="2140"/>
  <c r="Z114" i="2140" s="1"/>
  <c r="J130" i="2140"/>
  <c r="Z130" i="2140" s="1"/>
  <c r="J146" i="2140"/>
  <c r="Z146" i="2140" s="1"/>
  <c r="J162" i="2140"/>
  <c r="Z162" i="2140" s="1"/>
  <c r="J178" i="2140"/>
  <c r="Z178" i="2140" s="1"/>
  <c r="J194" i="2140"/>
  <c r="Z194" i="2140" s="1"/>
  <c r="J210" i="2140"/>
  <c r="Z210" i="2140" s="1"/>
  <c r="J226" i="2140"/>
  <c r="Z226" i="2140" s="1"/>
  <c r="J242" i="2140"/>
  <c r="Z242" i="2140" s="1"/>
  <c r="J258" i="2140"/>
  <c r="Z258" i="2140" s="1"/>
  <c r="J274" i="2140"/>
  <c r="Z274" i="2140" s="1"/>
  <c r="C350" i="2140"/>
  <c r="S350" i="2140" s="1"/>
  <c r="D302" i="2140"/>
  <c r="T302" i="2140" s="1"/>
  <c r="AZ302" i="2140"/>
  <c r="E689" i="2156" s="1"/>
  <c r="K1614" i="2156" s="1" a="1"/>
  <c r="K1614" i="2156" s="1"/>
  <c r="D334" i="2140"/>
  <c r="T334" i="2140" s="1"/>
  <c r="AZ334" i="2140"/>
  <c r="E721" i="2156" s="1"/>
  <c r="K1767" i="2156" s="1" a="1"/>
  <c r="K1767" i="2156" s="1"/>
  <c r="G167" i="2138"/>
  <c r="G212" i="2138"/>
  <c r="G90" i="2138"/>
  <c r="G85" i="2138"/>
  <c r="G39" i="2138"/>
  <c r="G176" i="2138"/>
  <c r="G108" i="2138"/>
  <c r="G73" i="2138"/>
  <c r="G216" i="2138"/>
  <c r="G23" i="2138"/>
  <c r="G195" i="2138"/>
  <c r="G180" i="2138"/>
  <c r="G193" i="2138"/>
  <c r="G173" i="2138"/>
  <c r="G196" i="2138"/>
  <c r="G171" i="2138"/>
  <c r="G187" i="2138"/>
  <c r="G170" i="2138"/>
  <c r="G137" i="2138"/>
  <c r="G159" i="2138"/>
  <c r="G151" i="2138"/>
  <c r="G136" i="2138"/>
  <c r="G130" i="2138"/>
  <c r="G160" i="2138"/>
  <c r="G152" i="2138"/>
  <c r="G144" i="2138"/>
  <c r="G131" i="2138"/>
  <c r="G126" i="2138"/>
  <c r="G115" i="2138"/>
  <c r="G104" i="2138"/>
  <c r="G92" i="2138"/>
  <c r="G127" i="2138"/>
  <c r="G116" i="2138"/>
  <c r="G105" i="2138"/>
  <c r="G80" i="2138"/>
  <c r="G59" i="2138"/>
  <c r="G83" i="2138"/>
  <c r="G67" i="2138"/>
  <c r="G70" i="2138"/>
  <c r="G72" i="2138"/>
  <c r="G281" i="2138"/>
  <c r="G267" i="2138"/>
  <c r="G68" i="2138"/>
  <c r="G58" i="2138"/>
  <c r="G50" i="2138"/>
  <c r="G276" i="2138"/>
  <c r="G270" i="2138"/>
  <c r="G261" i="2138"/>
  <c r="G262" i="2138"/>
  <c r="G252" i="2138"/>
  <c r="G256" i="2138"/>
  <c r="G244" i="2138"/>
  <c r="G245" i="2138"/>
  <c r="G235" i="2138"/>
  <c r="G227" i="2138"/>
  <c r="G218" i="2138"/>
  <c r="G238" i="2138"/>
  <c r="G230" i="2138"/>
  <c r="G217" i="2138"/>
  <c r="G204" i="2138"/>
  <c r="G210" i="2138"/>
  <c r="G208" i="2138"/>
  <c r="G41" i="2138"/>
  <c r="G32" i="2138"/>
  <c r="G37" i="2138"/>
  <c r="G24" i="2138"/>
  <c r="G21" i="2138"/>
  <c r="G18" i="2138"/>
  <c r="C27" i="2140"/>
  <c r="S27" i="2140" s="1"/>
  <c r="F7" i="2136"/>
  <c r="H1710" i="2157"/>
  <c r="I1710" i="2157" s="1"/>
  <c r="L1710" i="2156"/>
  <c r="K1710" i="2157" s="1"/>
  <c r="H1546" i="2157"/>
  <c r="I1546" i="2157" s="1"/>
  <c r="L1546" i="2156"/>
  <c r="K1546" i="2157" s="1"/>
  <c r="H2404" i="2157"/>
  <c r="I2404" i="2157" s="1"/>
  <c r="L2404" i="2156"/>
  <c r="K2404" i="2157" s="1"/>
  <c r="H1998" i="2157"/>
  <c r="I1998" i="2157" s="1"/>
  <c r="L1998" i="2156"/>
  <c r="K1998" i="2157" s="1"/>
  <c r="E28" i="2140"/>
  <c r="U28" i="2140" s="1"/>
  <c r="P7" i="2138"/>
  <c r="BA28" i="2140"/>
  <c r="E804" i="2156" s="1"/>
  <c r="K63" i="2156" s="1" a="1"/>
  <c r="K63" i="2156" s="1"/>
  <c r="H561" i="2157"/>
  <c r="I561" i="2157" s="1"/>
  <c r="L561" i="2156"/>
  <c r="K561" i="2157" s="1"/>
  <c r="H450" i="2157"/>
  <c r="I450" i="2157" s="1"/>
  <c r="L450" i="2156"/>
  <c r="K450" i="2157" s="1"/>
  <c r="H272" i="2157"/>
  <c r="I272" i="2157" s="1"/>
  <c r="L272" i="2156"/>
  <c r="K272" i="2157" s="1"/>
  <c r="H183" i="2157"/>
  <c r="I183" i="2157" s="1"/>
  <c r="L183" i="2156"/>
  <c r="K183" i="2157" s="1"/>
  <c r="H1439" i="2157"/>
  <c r="I1439" i="2157" s="1"/>
  <c r="L1439" i="2156"/>
  <c r="K1439" i="2157" s="1"/>
  <c r="H1368" i="2157"/>
  <c r="I1368" i="2157" s="1"/>
  <c r="L1368" i="2156"/>
  <c r="K1368" i="2157" s="1"/>
  <c r="H1268" i="2157"/>
  <c r="I1268" i="2157" s="1"/>
  <c r="L1268" i="2156"/>
  <c r="K1268" i="2157" s="1"/>
  <c r="H1164" i="2157"/>
  <c r="I1164" i="2157" s="1"/>
  <c r="L1164" i="2156"/>
  <c r="K1164" i="2157" s="1"/>
  <c r="H1114" i="2157"/>
  <c r="I1114" i="2157" s="1"/>
  <c r="L1114" i="2156"/>
  <c r="K1114" i="2157" s="1"/>
  <c r="G7" i="2136"/>
  <c r="L176" i="2137"/>
  <c r="L123" i="2137"/>
  <c r="L95" i="2137"/>
  <c r="L220" i="2137"/>
  <c r="L14" i="2137"/>
  <c r="L206" i="2137"/>
  <c r="L85" i="2137"/>
  <c r="L259" i="2137"/>
  <c r="L120" i="2137"/>
  <c r="L16" i="2137"/>
  <c r="L195" i="2137"/>
  <c r="L199" i="2137"/>
  <c r="L193" i="2137"/>
  <c r="L185" i="2137"/>
  <c r="L163" i="2137"/>
  <c r="L155" i="2137"/>
  <c r="L147" i="2137"/>
  <c r="L200" i="2137"/>
  <c r="L192" i="2137"/>
  <c r="L182" i="2137"/>
  <c r="L173" i="2137"/>
  <c r="L164" i="2137"/>
  <c r="L156" i="2137"/>
  <c r="L148" i="2137"/>
  <c r="L142" i="2137"/>
  <c r="L124" i="2137"/>
  <c r="L112" i="2137"/>
  <c r="L101" i="2137"/>
  <c r="L143" i="2137"/>
  <c r="L134" i="2137"/>
  <c r="L125" i="2137"/>
  <c r="L114" i="2137"/>
  <c r="L103" i="2137"/>
  <c r="L94" i="2137"/>
  <c r="L84" i="2137"/>
  <c r="L80" i="2137"/>
  <c r="L70" i="2137"/>
  <c r="L60" i="2137"/>
  <c r="L52" i="2137"/>
  <c r="L278" i="2137"/>
  <c r="L79" i="2137"/>
  <c r="L69" i="2137"/>
  <c r="L59" i="2137"/>
  <c r="L51" i="2137"/>
  <c r="L277" i="2137"/>
  <c r="L268" i="2137"/>
  <c r="L274" i="2137"/>
  <c r="L265" i="2137"/>
  <c r="L254" i="2137"/>
  <c r="L246" i="2137"/>
  <c r="L258" i="2137"/>
  <c r="L249" i="2137"/>
  <c r="L241" i="2137"/>
  <c r="L236" i="2137"/>
  <c r="L228" i="2137"/>
  <c r="L44" i="2137"/>
  <c r="L231" i="2137"/>
  <c r="L223" i="2137"/>
  <c r="L213" i="2137"/>
  <c r="L222" i="2137"/>
  <c r="L211" i="2137"/>
  <c r="L202" i="2137"/>
  <c r="L203" i="2137"/>
  <c r="L35" i="2137"/>
  <c r="L34" i="2137"/>
  <c r="L17" i="2137"/>
  <c r="L25" i="2137"/>
  <c r="L15" i="2137"/>
  <c r="AY113" i="2140"/>
  <c r="E111" i="2156" s="1"/>
  <c r="K973" i="2156" s="1" a="1"/>
  <c r="K973" i="2156" s="1"/>
  <c r="AY22" i="2140"/>
  <c r="E20" i="2156" s="1"/>
  <c r="K44" i="2156" s="1" a="1"/>
  <c r="K44" i="2156" s="1"/>
  <c r="C22" i="2140"/>
  <c r="S22" i="2140" s="1"/>
  <c r="AY9" i="2140"/>
  <c r="E7" i="2156" s="1"/>
  <c r="K9" i="2156" s="1" a="1"/>
  <c r="K9" i="2156" s="1"/>
  <c r="C9" i="2140"/>
  <c r="S9" i="2140" s="1"/>
  <c r="AG45" i="2136"/>
  <c r="AG47" i="2136"/>
  <c r="AG51" i="2136"/>
  <c r="AG57" i="2136"/>
  <c r="AG61" i="2136"/>
  <c r="AG64" i="2136"/>
  <c r="AG66" i="2136"/>
  <c r="AG68" i="2136"/>
  <c r="AG73" i="2136"/>
  <c r="AG77" i="2136"/>
  <c r="AY74" i="2140" s="1"/>
  <c r="E72" i="2156" s="1"/>
  <c r="K768" i="2156" s="1" a="1"/>
  <c r="K768" i="2156" s="1"/>
  <c r="AG81" i="2136"/>
  <c r="AG85" i="2136"/>
  <c r="AG89" i="2136"/>
  <c r="AG93" i="2136"/>
  <c r="AG97" i="2136"/>
  <c r="AG101" i="2136"/>
  <c r="AG105" i="2136"/>
  <c r="AG109" i="2136"/>
  <c r="AY106" i="2140" s="1"/>
  <c r="E104" i="2156" s="1"/>
  <c r="K930" i="2156" s="1" a="1"/>
  <c r="K930" i="2156" s="1"/>
  <c r="AG113" i="2136"/>
  <c r="AG117" i="2136"/>
  <c r="AY114" i="2140" s="1"/>
  <c r="E112" i="2156" s="1"/>
  <c r="K2276" i="2156" s="1" a="1"/>
  <c r="K2276" i="2156" s="1"/>
  <c r="AG121" i="2136"/>
  <c r="AG125" i="2136"/>
  <c r="AY122" i="2140" s="1"/>
  <c r="E120" i="2156" s="1"/>
  <c r="K996" i="2156" s="1" a="1"/>
  <c r="K996" i="2156" s="1"/>
  <c r="AG132" i="2136"/>
  <c r="AG136" i="2136"/>
  <c r="AG140" i="2136"/>
  <c r="AG144" i="2136"/>
  <c r="AG148" i="2136"/>
  <c r="AG152" i="2136"/>
  <c r="AG156" i="2136"/>
  <c r="AG158" i="2136"/>
  <c r="C155" i="2140" s="1"/>
  <c r="S155" i="2140" s="1"/>
  <c r="AG162" i="2136"/>
  <c r="AG166" i="2136"/>
  <c r="C163" i="2140" s="1"/>
  <c r="S163" i="2140" s="1"/>
  <c r="AG170" i="2136"/>
  <c r="AG174" i="2136"/>
  <c r="AG178" i="2136"/>
  <c r="AG182" i="2136"/>
  <c r="AG186" i="2136"/>
  <c r="AG190" i="2136"/>
  <c r="AG194" i="2136"/>
  <c r="AG198" i="2136"/>
  <c r="AY195" i="2140" s="1"/>
  <c r="E193" i="2156" s="1"/>
  <c r="K1444" i="2156" s="1" a="1"/>
  <c r="K1444" i="2156" s="1"/>
  <c r="AG202" i="2136"/>
  <c r="AG206" i="2136"/>
  <c r="AG209" i="2136"/>
  <c r="AG211" i="2136"/>
  <c r="AG215" i="2136"/>
  <c r="AG219" i="2136"/>
  <c r="AY216" i="2140" s="1"/>
  <c r="E214" i="2156" s="1"/>
  <c r="K243" i="2156" s="1" a="1"/>
  <c r="K243" i="2156" s="1"/>
  <c r="AG223" i="2136"/>
  <c r="AG227" i="2136"/>
  <c r="AG231" i="2136"/>
  <c r="AG235" i="2136"/>
  <c r="AY232" i="2140" s="1"/>
  <c r="E230" i="2156" s="1"/>
  <c r="K323" i="2156" s="1" a="1"/>
  <c r="K323" i="2156" s="1"/>
  <c r="AG239" i="2136"/>
  <c r="AG244" i="2136"/>
  <c r="AG248" i="2136"/>
  <c r="AG249" i="2136"/>
  <c r="AG252" i="2136"/>
  <c r="AG254" i="2136"/>
  <c r="AG258" i="2136"/>
  <c r="AG260" i="2136"/>
  <c r="AG262" i="2136"/>
  <c r="AG266" i="2136"/>
  <c r="AG269" i="2136"/>
  <c r="AG273" i="2136"/>
  <c r="C270" i="2140" s="1"/>
  <c r="S270" i="2140" s="1"/>
  <c r="AG277" i="2136"/>
  <c r="AG281" i="2136"/>
  <c r="AG44" i="2136"/>
  <c r="AG49" i="2136"/>
  <c r="AG50" i="2136"/>
  <c r="AG54" i="2136"/>
  <c r="AY51" i="2140" s="1"/>
  <c r="E49" i="2156" s="1"/>
  <c r="K661" i="2156" s="1" a="1"/>
  <c r="K661" i="2156" s="1"/>
  <c r="AG55" i="2136"/>
  <c r="AG56" i="2136"/>
  <c r="AG65" i="2136"/>
  <c r="AY62" i="2140" s="1"/>
  <c r="E60" i="2156" s="1"/>
  <c r="K698" i="2156" s="1" a="1"/>
  <c r="K698" i="2156" s="1"/>
  <c r="AG67" i="2136"/>
  <c r="AG78" i="2136"/>
  <c r="AY75" i="2140" s="1"/>
  <c r="E73" i="2156" s="1"/>
  <c r="K776" i="2156" s="1" a="1"/>
  <c r="K776" i="2156" s="1"/>
  <c r="AG79" i="2136"/>
  <c r="AG80" i="2136"/>
  <c r="AG94" i="2136"/>
  <c r="AY91" i="2140" s="1"/>
  <c r="E89" i="2156" s="1"/>
  <c r="K865" i="2156" s="1" a="1"/>
  <c r="K865" i="2156" s="1"/>
  <c r="AG95" i="2136"/>
  <c r="AG96" i="2136"/>
  <c r="AG110" i="2136"/>
  <c r="C107" i="2140" s="1"/>
  <c r="S107" i="2140" s="1"/>
  <c r="AG111" i="2136"/>
  <c r="C108" i="2140" s="1"/>
  <c r="S108" i="2140" s="1"/>
  <c r="AG112" i="2136"/>
  <c r="AG126" i="2136"/>
  <c r="C123" i="2140" s="1"/>
  <c r="S123" i="2140" s="1"/>
  <c r="AG127" i="2136"/>
  <c r="AG128" i="2136"/>
  <c r="AG129" i="2136"/>
  <c r="AG130" i="2136"/>
  <c r="AG131" i="2136"/>
  <c r="AG145" i="2136"/>
  <c r="AY142" i="2140" s="1"/>
  <c r="E140" i="2156" s="1"/>
  <c r="K1112" i="2156" s="1" a="1"/>
  <c r="K1112" i="2156" s="1"/>
  <c r="AG146" i="2136"/>
  <c r="AG147" i="2136"/>
  <c r="AG159" i="2136"/>
  <c r="C156" i="2140" s="1"/>
  <c r="S156" i="2140" s="1"/>
  <c r="AG169" i="2136"/>
  <c r="AY166" i="2140" s="1"/>
  <c r="E164" i="2156" s="1"/>
  <c r="K1266" i="2156" s="1" a="1"/>
  <c r="K1266" i="2156" s="1"/>
  <c r="AG172" i="2136"/>
  <c r="AG175" i="2136"/>
  <c r="AY172" i="2140" s="1"/>
  <c r="E170" i="2156" s="1"/>
  <c r="K1314" i="2156" s="1" a="1"/>
  <c r="K1314" i="2156" s="1"/>
  <c r="AG183" i="2136"/>
  <c r="AG184" i="2136"/>
  <c r="AG185" i="2136"/>
  <c r="AG199" i="2136"/>
  <c r="AG200" i="2136"/>
  <c r="AG201" i="2136"/>
  <c r="AG204" i="2136"/>
  <c r="AG220" i="2136"/>
  <c r="C217" i="2140" s="1"/>
  <c r="S217" i="2140" s="1"/>
  <c r="AG221" i="2136"/>
  <c r="AG222" i="2136"/>
  <c r="AG46" i="2136"/>
  <c r="AG48" i="2136"/>
  <c r="AY45" i="2140" s="1"/>
  <c r="E43" i="2156" s="1"/>
  <c r="K633" i="2156" s="1" a="1"/>
  <c r="K633" i="2156" s="1"/>
  <c r="AG60" i="2136"/>
  <c r="C57" i="2140" s="1"/>
  <c r="S57" i="2140" s="1"/>
  <c r="AG69" i="2136"/>
  <c r="C66" i="2140" s="1"/>
  <c r="S66" i="2140" s="1"/>
  <c r="AG70" i="2136"/>
  <c r="AG71" i="2136"/>
  <c r="AG72" i="2136"/>
  <c r="AG86" i="2136"/>
  <c r="AG87" i="2136"/>
  <c r="AG88" i="2136"/>
  <c r="AG102" i="2136"/>
  <c r="AG103" i="2136"/>
  <c r="AG104" i="2136"/>
  <c r="AG118" i="2136"/>
  <c r="AG119" i="2136"/>
  <c r="AG120" i="2136"/>
  <c r="AG137" i="2136"/>
  <c r="AG138" i="2136"/>
  <c r="AG139" i="2136"/>
  <c r="AG153" i="2136"/>
  <c r="AG154" i="2136"/>
  <c r="AG155" i="2136"/>
  <c r="AG161" i="2136"/>
  <c r="AG164" i="2136"/>
  <c r="AG167" i="2136"/>
  <c r="AG177" i="2136"/>
  <c r="C174" i="2140" s="1"/>
  <c r="S174" i="2140" s="1"/>
  <c r="AG180" i="2136"/>
  <c r="AY177" i="2140" s="1"/>
  <c r="E175" i="2156" s="1"/>
  <c r="K1336" i="2156" s="1" a="1"/>
  <c r="K1336" i="2156" s="1"/>
  <c r="AG191" i="2136"/>
  <c r="C188" i="2140" s="1"/>
  <c r="S188" i="2140" s="1"/>
  <c r="AG192" i="2136"/>
  <c r="AG193" i="2136"/>
  <c r="AY190" i="2140" s="1"/>
  <c r="E188" i="2156" s="1"/>
  <c r="K1414" i="2156" s="1" a="1"/>
  <c r="K1414" i="2156" s="1"/>
  <c r="AG207" i="2136"/>
  <c r="AG208" i="2136"/>
  <c r="AG210" i="2136"/>
  <c r="AG212" i="2136"/>
  <c r="AG213" i="2136"/>
  <c r="AG214" i="2136"/>
  <c r="AG228" i="2136"/>
  <c r="AG229" i="2136"/>
  <c r="AG230" i="2136"/>
  <c r="AG241" i="2136"/>
  <c r="AG242" i="2136"/>
  <c r="AG243" i="2136"/>
  <c r="AG250" i="2136"/>
  <c r="AY247" i="2140" s="1"/>
  <c r="E245" i="2156" s="1"/>
  <c r="K427" i="2156" s="1" a="1"/>
  <c r="K427" i="2156" s="1"/>
  <c r="AG251" i="2136"/>
  <c r="AG267" i="2136"/>
  <c r="AG268" i="2136"/>
  <c r="AG274" i="2136"/>
  <c r="AG275" i="2136"/>
  <c r="AG276" i="2136"/>
  <c r="AG53" i="2136"/>
  <c r="AG59" i="2136"/>
  <c r="C56" i="2140" s="1"/>
  <c r="S56" i="2140" s="1"/>
  <c r="AG74" i="2136"/>
  <c r="AG76" i="2136"/>
  <c r="AG98" i="2136"/>
  <c r="AG100" i="2136"/>
  <c r="AY97" i="2140" s="1"/>
  <c r="E95" i="2156" s="1"/>
  <c r="K892" i="2156" s="1" a="1"/>
  <c r="K892" i="2156" s="1"/>
  <c r="AG107" i="2136"/>
  <c r="AG133" i="2136"/>
  <c r="AG135" i="2136"/>
  <c r="AG142" i="2136"/>
  <c r="AG160" i="2136"/>
  <c r="AG173" i="2136"/>
  <c r="AG203" i="2136"/>
  <c r="C200" i="2140" s="1"/>
  <c r="S200" i="2140" s="1"/>
  <c r="AG224" i="2136"/>
  <c r="AG226" i="2136"/>
  <c r="AY223" i="2140" s="1"/>
  <c r="E221" i="2156" s="1"/>
  <c r="K276" i="2156" s="1" a="1"/>
  <c r="K276" i="2156" s="1"/>
  <c r="AG233" i="2136"/>
  <c r="AG236" i="2136"/>
  <c r="AG240" i="2136"/>
  <c r="AG246" i="2136"/>
  <c r="AG257" i="2136"/>
  <c r="AG259" i="2136"/>
  <c r="AG265" i="2136"/>
  <c r="AY262" i="2140" s="1"/>
  <c r="E260" i="2156" s="1"/>
  <c r="K525" i="2156" s="1" a="1"/>
  <c r="K525" i="2156" s="1"/>
  <c r="AG280" i="2136"/>
  <c r="AG83" i="2136"/>
  <c r="AY80" i="2140" s="1"/>
  <c r="E78" i="2156" s="1"/>
  <c r="K811" i="2156" s="1" a="1"/>
  <c r="K811" i="2156" s="1"/>
  <c r="AG90" i="2136"/>
  <c r="AG92" i="2136"/>
  <c r="AG114" i="2136"/>
  <c r="AG116" i="2136"/>
  <c r="C113" i="2140" s="1"/>
  <c r="S113" i="2140" s="1"/>
  <c r="AG123" i="2136"/>
  <c r="AG149" i="2136"/>
  <c r="AY146" i="2140" s="1"/>
  <c r="E144" i="2156" s="1"/>
  <c r="K1139" i="2156" s="1" a="1"/>
  <c r="K1139" i="2156" s="1"/>
  <c r="AG151" i="2136"/>
  <c r="C148" i="2140" s="1"/>
  <c r="S148" i="2140" s="1"/>
  <c r="AG163" i="2136"/>
  <c r="AG176" i="2136"/>
  <c r="AG188" i="2136"/>
  <c r="AG195" i="2136"/>
  <c r="AG197" i="2136"/>
  <c r="AG205" i="2136"/>
  <c r="C202" i="2140" s="1"/>
  <c r="S202" i="2140" s="1"/>
  <c r="AG216" i="2136"/>
  <c r="C213" i="2140" s="1"/>
  <c r="S213" i="2140" s="1"/>
  <c r="AG218" i="2136"/>
  <c r="AG232" i="2136"/>
  <c r="C229" i="2140" s="1"/>
  <c r="S229" i="2140" s="1"/>
  <c r="AG245" i="2136"/>
  <c r="AG255" i="2136"/>
  <c r="AG256" i="2136"/>
  <c r="AG261" i="2136"/>
  <c r="AG264" i="2136"/>
  <c r="AG272" i="2136"/>
  <c r="AG279" i="2136"/>
  <c r="AG52" i="2136"/>
  <c r="AG58" i="2136"/>
  <c r="AG62" i="2136"/>
  <c r="C59" i="2140" s="1"/>
  <c r="S59" i="2140" s="1"/>
  <c r="AG63" i="2136"/>
  <c r="AY60" i="2140" s="1"/>
  <c r="E58" i="2156" s="1"/>
  <c r="K695" i="2156" s="1" a="1"/>
  <c r="K695" i="2156" s="1"/>
  <c r="AG75" i="2136"/>
  <c r="AG99" i="2136"/>
  <c r="AG106" i="2136"/>
  <c r="AG108" i="2136"/>
  <c r="AY105" i="2140" s="1"/>
  <c r="E103" i="2156" s="1"/>
  <c r="K2265" i="2156" s="1" a="1"/>
  <c r="K2265" i="2156" s="1"/>
  <c r="AG134" i="2136"/>
  <c r="C131" i="2140" s="1"/>
  <c r="S131" i="2140" s="1"/>
  <c r="AG141" i="2136"/>
  <c r="AG143" i="2136"/>
  <c r="AG165" i="2136"/>
  <c r="AG168" i="2136"/>
  <c r="AG171" i="2136"/>
  <c r="AY168" i="2140" s="1"/>
  <c r="E166" i="2156" s="1"/>
  <c r="K1282" i="2156" s="1" a="1"/>
  <c r="K1282" i="2156" s="1"/>
  <c r="AG179" i="2136"/>
  <c r="AG225" i="2136"/>
  <c r="AG238" i="2136"/>
  <c r="AG263" i="2136"/>
  <c r="C260" i="2140" s="1"/>
  <c r="S260" i="2140" s="1"/>
  <c r="AG271" i="2136"/>
  <c r="AG278" i="2136"/>
  <c r="C275" i="2140" s="1"/>
  <c r="S275" i="2140" s="1"/>
  <c r="AG82" i="2136"/>
  <c r="AG84" i="2136"/>
  <c r="C81" i="2140" s="1"/>
  <c r="S81" i="2140" s="1"/>
  <c r="AG91" i="2136"/>
  <c r="C88" i="2140" s="1"/>
  <c r="S88" i="2140" s="1"/>
  <c r="AG115" i="2136"/>
  <c r="AG122" i="2136"/>
  <c r="AG124" i="2136"/>
  <c r="AG150" i="2136"/>
  <c r="C147" i="2140" s="1"/>
  <c r="S147" i="2140" s="1"/>
  <c r="AG157" i="2136"/>
  <c r="AG181" i="2136"/>
  <c r="AG187" i="2136"/>
  <c r="C184" i="2140" s="1"/>
  <c r="S184" i="2140" s="1"/>
  <c r="AG189" i="2136"/>
  <c r="AY186" i="2140" s="1"/>
  <c r="E184" i="2156" s="1"/>
  <c r="K1382" i="2156" s="1" a="1"/>
  <c r="K1382" i="2156" s="1"/>
  <c r="AG196" i="2136"/>
  <c r="AG217" i="2136"/>
  <c r="AG234" i="2136"/>
  <c r="AG237" i="2136"/>
  <c r="AG247" i="2136"/>
  <c r="AG253" i="2136"/>
  <c r="AG270" i="2136"/>
  <c r="AY37" i="2140"/>
  <c r="E35" i="2156" s="1"/>
  <c r="K2123" i="2156" s="1" a="1"/>
  <c r="K2123" i="2156" s="1"/>
  <c r="AY188" i="2140"/>
  <c r="E186" i="2156" s="1"/>
  <c r="K1398" i="2156" s="1" a="1"/>
  <c r="K1398" i="2156" s="1"/>
  <c r="AY21" i="2140"/>
  <c r="E19" i="2156" s="1"/>
  <c r="K41" i="2156" s="1" a="1"/>
  <c r="K41" i="2156" s="1"/>
  <c r="C21" i="2140"/>
  <c r="S21" i="2140" s="1"/>
  <c r="V7" i="2136"/>
  <c r="C177" i="2140"/>
  <c r="S177" i="2140" s="1"/>
  <c r="AY376" i="2140"/>
  <c r="E374" i="2156" s="1"/>
  <c r="K2046" i="2156" s="1" a="1"/>
  <c r="K2046" i="2156" s="1"/>
  <c r="C376" i="2140"/>
  <c r="S376" i="2140" s="1"/>
  <c r="AY360" i="2140"/>
  <c r="E358" i="2156" s="1"/>
  <c r="K1934" i="2156" s="1" a="1"/>
  <c r="K1934" i="2156" s="1"/>
  <c r="C360" i="2140"/>
  <c r="S360" i="2140" s="1"/>
  <c r="AY342" i="2140"/>
  <c r="E340" i="2156" s="1"/>
  <c r="K1830" i="2156" s="1" a="1"/>
  <c r="K1830" i="2156" s="1"/>
  <c r="C342" i="2140"/>
  <c r="S342" i="2140" s="1"/>
  <c r="AY326" i="2140"/>
  <c r="E324" i="2156" s="1"/>
  <c r="K1702" i="2156" s="1" a="1"/>
  <c r="K1702" i="2156" s="1"/>
  <c r="C326" i="2140"/>
  <c r="S326" i="2140" s="1"/>
  <c r="AY310" i="2140"/>
  <c r="E308" i="2156" s="1"/>
  <c r="K2369" i="2156" s="1" a="1"/>
  <c r="K2369" i="2156" s="1"/>
  <c r="C310" i="2140"/>
  <c r="S310" i="2140" s="1"/>
  <c r="AY294" i="2140"/>
  <c r="E292" i="2156" s="1"/>
  <c r="K1562" i="2156" s="1" a="1"/>
  <c r="K1562" i="2156" s="1"/>
  <c r="C294" i="2140"/>
  <c r="S294" i="2140" s="1"/>
  <c r="H1594" i="2157"/>
  <c r="I1594" i="2157" s="1"/>
  <c r="L1594" i="2156"/>
  <c r="K1594" i="2157" s="1"/>
  <c r="H1750" i="2157"/>
  <c r="I1750" i="2157" s="1"/>
  <c r="L1750" i="2156"/>
  <c r="K1750" i="2157" s="1"/>
  <c r="H2517" i="2157"/>
  <c r="I2517" i="2157" s="1"/>
  <c r="L2517" i="2156"/>
  <c r="K2517" i="2157" s="1"/>
  <c r="I167" i="2138"/>
  <c r="I108" i="2138"/>
  <c r="I90" i="2138"/>
  <c r="I259" i="2138"/>
  <c r="I73" i="2138"/>
  <c r="I128" i="2138"/>
  <c r="I43" i="2138"/>
  <c r="I9" i="2138"/>
  <c r="I165" i="2138"/>
  <c r="I179" i="2138"/>
  <c r="I172" i="2138"/>
  <c r="I185" i="2138"/>
  <c r="I159" i="2138"/>
  <c r="I151" i="2138"/>
  <c r="I200" i="2138"/>
  <c r="I192" i="2138"/>
  <c r="I182" i="2138"/>
  <c r="I173" i="2138"/>
  <c r="I164" i="2138"/>
  <c r="I156" i="2138"/>
  <c r="I148" i="2138"/>
  <c r="I135" i="2138"/>
  <c r="I137" i="2138"/>
  <c r="I118" i="2138"/>
  <c r="I107" i="2138"/>
  <c r="I91" i="2138"/>
  <c r="I141" i="2138"/>
  <c r="I132" i="2138"/>
  <c r="I122" i="2138"/>
  <c r="I111" i="2138"/>
  <c r="I100" i="2138"/>
  <c r="I92" i="2138"/>
  <c r="I87" i="2138"/>
  <c r="I76" i="2138"/>
  <c r="I66" i="2138"/>
  <c r="I56" i="2138"/>
  <c r="I48" i="2138"/>
  <c r="I274" i="2138"/>
  <c r="I77" i="2138"/>
  <c r="I67" i="2138"/>
  <c r="I57" i="2138"/>
  <c r="I49" i="2138"/>
  <c r="I275" i="2138"/>
  <c r="I266" i="2138"/>
  <c r="I272" i="2138"/>
  <c r="I263" i="2138"/>
  <c r="I252" i="2138"/>
  <c r="I244" i="2138"/>
  <c r="I253" i="2138"/>
  <c r="I245" i="2138"/>
  <c r="I45" i="2138"/>
  <c r="I232" i="2138"/>
  <c r="I240" i="2138"/>
  <c r="I235" i="2138"/>
  <c r="I227" i="2138"/>
  <c r="I221" i="2138"/>
  <c r="I217" i="2138"/>
  <c r="I208" i="2138"/>
  <c r="I38" i="2138"/>
  <c r="I24" i="2138"/>
  <c r="I12" i="2138"/>
  <c r="I20" i="2138"/>
  <c r="I11" i="2138"/>
  <c r="E283" i="2140"/>
  <c r="U283" i="2140" s="1"/>
  <c r="BA283" i="2140"/>
  <c r="E1059" i="2156" s="1"/>
  <c r="K2345" i="2156" s="1" a="1"/>
  <c r="K2345" i="2156" s="1"/>
  <c r="N38" i="2136"/>
  <c r="N44" i="2136"/>
  <c r="N49" i="2136"/>
  <c r="N51" i="2136"/>
  <c r="N55" i="2136"/>
  <c r="N57" i="2136"/>
  <c r="N66" i="2136"/>
  <c r="N72" i="2136"/>
  <c r="N96" i="2136"/>
  <c r="N103" i="2136"/>
  <c r="N105" i="2136"/>
  <c r="N127" i="2136"/>
  <c r="N129" i="2136"/>
  <c r="N131" i="2136"/>
  <c r="N138" i="2136"/>
  <c r="N140" i="2136"/>
  <c r="N176" i="2136"/>
  <c r="N201" i="2136"/>
  <c r="N222" i="2136"/>
  <c r="N229" i="2136"/>
  <c r="N239" i="2136"/>
  <c r="N242" i="2136"/>
  <c r="N251" i="2136"/>
  <c r="N261" i="2136"/>
  <c r="N268" i="2136"/>
  <c r="N269" i="2136"/>
  <c r="N276" i="2136"/>
  <c r="N279" i="2136"/>
  <c r="N13" i="2136"/>
  <c r="N36" i="2136"/>
  <c r="N50" i="2136"/>
  <c r="N79" i="2136"/>
  <c r="N81" i="2136"/>
  <c r="N88" i="2136"/>
  <c r="N112" i="2136"/>
  <c r="N119" i="2136"/>
  <c r="N121" i="2136"/>
  <c r="N147" i="2136"/>
  <c r="N154" i="2136"/>
  <c r="N156" i="2136"/>
  <c r="N162" i="2136"/>
  <c r="N165" i="2136"/>
  <c r="N168" i="2136"/>
  <c r="N184" i="2136"/>
  <c r="N186" i="2136"/>
  <c r="N193" i="2136"/>
  <c r="N209" i="2136"/>
  <c r="N211" i="2136"/>
  <c r="N214" i="2136"/>
  <c r="N235" i="2136"/>
  <c r="N238" i="2136"/>
  <c r="N241" i="2136"/>
  <c r="N248" i="2136"/>
  <c r="N257" i="2136"/>
  <c r="N275" i="2136"/>
  <c r="N11" i="2136"/>
  <c r="N16" i="2136"/>
  <c r="N37" i="2136"/>
  <c r="N47" i="2136"/>
  <c r="N56" i="2136"/>
  <c r="N68" i="2136"/>
  <c r="N71" i="2136"/>
  <c r="N73" i="2136"/>
  <c r="N95" i="2136"/>
  <c r="N97" i="2136"/>
  <c r="N104" i="2136"/>
  <c r="N128" i="2136"/>
  <c r="N130" i="2136"/>
  <c r="N132" i="2136"/>
  <c r="N139" i="2136"/>
  <c r="N170" i="2136"/>
  <c r="N178" i="2136"/>
  <c r="N181" i="2136"/>
  <c r="N200" i="2136"/>
  <c r="N202" i="2136"/>
  <c r="N221" i="2136"/>
  <c r="N223" i="2136"/>
  <c r="N231" i="2136"/>
  <c r="N234" i="2136"/>
  <c r="N237" i="2136"/>
  <c r="N244" i="2136"/>
  <c r="N247" i="2136"/>
  <c r="N258" i="2136"/>
  <c r="N260" i="2136"/>
  <c r="N281" i="2136"/>
  <c r="N70" i="2136"/>
  <c r="N80" i="2136"/>
  <c r="N87" i="2136"/>
  <c r="N89" i="2136"/>
  <c r="N111" i="2136"/>
  <c r="N113" i="2136"/>
  <c r="N120" i="2136"/>
  <c r="N146" i="2136"/>
  <c r="N148" i="2136"/>
  <c r="N155" i="2136"/>
  <c r="N160" i="2136"/>
  <c r="N173" i="2136"/>
  <c r="N185" i="2136"/>
  <c r="N192" i="2136"/>
  <c r="N194" i="2136"/>
  <c r="N208" i="2136"/>
  <c r="N213" i="2136"/>
  <c r="N215" i="2136"/>
  <c r="N230" i="2136"/>
  <c r="N233" i="2136"/>
  <c r="N240" i="2136"/>
  <c r="N243" i="2136"/>
  <c r="N246" i="2136"/>
  <c r="N252" i="2136"/>
  <c r="N256" i="2136"/>
  <c r="N262" i="2136"/>
  <c r="N277" i="2136"/>
  <c r="N280" i="2136"/>
  <c r="H1648" i="2157"/>
  <c r="I1648" i="2157" s="1"/>
  <c r="L1648" i="2156"/>
  <c r="K1648" i="2157" s="1"/>
  <c r="H1846" i="2157"/>
  <c r="I1846" i="2157" s="1"/>
  <c r="L1846" i="2156"/>
  <c r="K1846" i="2157" s="1"/>
  <c r="H2030" i="2157"/>
  <c r="I2030" i="2157" s="1"/>
  <c r="L2030" i="2156"/>
  <c r="K2030" i="2157" s="1"/>
  <c r="D310" i="2140"/>
  <c r="T310" i="2140" s="1"/>
  <c r="AZ310" i="2140"/>
  <c r="E697" i="2156" s="1"/>
  <c r="K2370" i="2156" s="1" a="1"/>
  <c r="K2370" i="2156" s="1"/>
  <c r="D342" i="2140"/>
  <c r="T342" i="2140" s="1"/>
  <c r="AZ342" i="2140"/>
  <c r="E729" i="2156" s="1"/>
  <c r="K1832" i="2156" s="1" a="1"/>
  <c r="K1832" i="2156" s="1"/>
  <c r="G186" i="2138"/>
  <c r="G43" i="2138"/>
  <c r="G62" i="2138"/>
  <c r="G220" i="2138"/>
  <c r="G26" i="2138"/>
  <c r="G139" i="2138"/>
  <c r="G102" i="2138"/>
  <c r="G64" i="2138"/>
  <c r="G206" i="2138"/>
  <c r="G14" i="2138"/>
  <c r="G194" i="2138"/>
  <c r="G177" i="2138"/>
  <c r="G192" i="2138"/>
  <c r="G165" i="2138"/>
  <c r="G191" i="2138"/>
  <c r="G168" i="2138"/>
  <c r="G181" i="2138"/>
  <c r="G169" i="2138"/>
  <c r="G134" i="2138"/>
  <c r="G157" i="2138"/>
  <c r="G149" i="2138"/>
  <c r="G145" i="2138"/>
  <c r="G166" i="2138"/>
  <c r="G158" i="2138"/>
  <c r="G150" i="2138"/>
  <c r="G143" i="2138"/>
  <c r="G129" i="2138"/>
  <c r="G124" i="2138"/>
  <c r="G112" i="2138"/>
  <c r="G101" i="2138"/>
  <c r="G91" i="2138"/>
  <c r="G125" i="2138"/>
  <c r="G114" i="2138"/>
  <c r="G103" i="2138"/>
  <c r="G78" i="2138"/>
  <c r="G53" i="2138"/>
  <c r="G81" i="2138"/>
  <c r="G65" i="2138"/>
  <c r="G61" i="2138"/>
  <c r="G55" i="2138"/>
  <c r="G279" i="2138"/>
  <c r="G265" i="2138"/>
  <c r="G66" i="2138"/>
  <c r="G56" i="2138"/>
  <c r="G48" i="2138"/>
  <c r="G274" i="2138"/>
  <c r="G268" i="2138"/>
  <c r="G255" i="2138"/>
  <c r="G260" i="2138"/>
  <c r="G250" i="2138"/>
  <c r="G240" i="2138"/>
  <c r="G242" i="2138"/>
  <c r="G243" i="2138"/>
  <c r="G233" i="2138"/>
  <c r="G226" i="2138"/>
  <c r="G241" i="2138"/>
  <c r="G236" i="2138"/>
  <c r="G228" i="2138"/>
  <c r="G225" i="2138"/>
  <c r="G42" i="2138"/>
  <c r="G214" i="2138"/>
  <c r="G205" i="2138"/>
  <c r="G38" i="2138"/>
  <c r="G27" i="2138"/>
  <c r="G35" i="2138"/>
  <c r="G13" i="2138"/>
  <c r="G19" i="2138"/>
  <c r="G15" i="2138"/>
  <c r="K288" i="2140"/>
  <c r="AA288" i="2140" s="1"/>
  <c r="BG288" i="2140"/>
  <c r="E3398" i="2156" s="1"/>
  <c r="K1529" i="2156" s="1" a="1"/>
  <c r="K1529" i="2156" s="1"/>
  <c r="H287" i="2140"/>
  <c r="X287" i="2140" s="1"/>
  <c r="BD287" i="2140"/>
  <c r="E2230" i="2156" s="1"/>
  <c r="K1520" i="2156" s="1" a="1"/>
  <c r="K1520" i="2156" s="1"/>
  <c r="D9" i="2139"/>
  <c r="BE18" i="2140"/>
  <c r="E2350" i="2156" s="1"/>
  <c r="K33" i="2156" s="1" a="1"/>
  <c r="K33" i="2156" s="1"/>
  <c r="I18" i="2140"/>
  <c r="Y18" i="2140" s="1"/>
  <c r="BE34" i="2140"/>
  <c r="E2366" i="2156" s="1"/>
  <c r="K105" i="2156" s="1" a="1"/>
  <c r="K105" i="2156" s="1"/>
  <c r="I34" i="2140"/>
  <c r="Y34" i="2140" s="1"/>
  <c r="I50" i="2140"/>
  <c r="Y50" i="2140" s="1"/>
  <c r="BE50" i="2140"/>
  <c r="E2382" i="2156" s="1"/>
  <c r="I69" i="2140"/>
  <c r="Y69" i="2140" s="1"/>
  <c r="BE69" i="2140"/>
  <c r="E2401" i="2156" s="1"/>
  <c r="K738" i="2156" s="1" a="1"/>
  <c r="K738" i="2156" s="1"/>
  <c r="BE85" i="2140"/>
  <c r="E2417" i="2156" s="1"/>
  <c r="I85" i="2140"/>
  <c r="Y85" i="2140" s="1"/>
  <c r="BE101" i="2140"/>
  <c r="E2433" i="2156" s="1"/>
  <c r="K912" i="2156" s="1" a="1"/>
  <c r="K912" i="2156" s="1"/>
  <c r="I101" i="2140"/>
  <c r="Y101" i="2140" s="1"/>
  <c r="I117" i="2140"/>
  <c r="Y117" i="2140" s="1"/>
  <c r="BE117" i="2140"/>
  <c r="E2449" i="2156" s="1"/>
  <c r="BE133" i="2140"/>
  <c r="E2465" i="2156" s="1"/>
  <c r="K1069" i="2156" s="1" a="1"/>
  <c r="K1069" i="2156" s="1"/>
  <c r="I133" i="2140"/>
  <c r="Y133" i="2140" s="1"/>
  <c r="BE149" i="2140"/>
  <c r="E2481" i="2156" s="1"/>
  <c r="I149" i="2140"/>
  <c r="Y149" i="2140" s="1"/>
  <c r="I165" i="2140"/>
  <c r="Y165" i="2140" s="1"/>
  <c r="BE165" i="2140"/>
  <c r="E2497" i="2156" s="1"/>
  <c r="K1260" i="2156" s="1" a="1"/>
  <c r="K1260" i="2156" s="1"/>
  <c r="BE181" i="2140"/>
  <c r="E2513" i="2156" s="1"/>
  <c r="K1359" i="2156" s="1" a="1"/>
  <c r="K1359" i="2156" s="1"/>
  <c r="I181" i="2140"/>
  <c r="Y181" i="2140" s="1"/>
  <c r="I197" i="2140"/>
  <c r="Y197" i="2140" s="1"/>
  <c r="BE197" i="2140"/>
  <c r="E2529" i="2156" s="1"/>
  <c r="K1456" i="2156" s="1" a="1"/>
  <c r="K1456" i="2156" s="1"/>
  <c r="I213" i="2140"/>
  <c r="Y213" i="2140" s="1"/>
  <c r="BE213" i="2140"/>
  <c r="E2545" i="2156" s="1"/>
  <c r="K2158" i="2156" s="1" a="1"/>
  <c r="K2158" i="2156" s="1"/>
  <c r="I229" i="2140"/>
  <c r="Y229" i="2140" s="1"/>
  <c r="BE229" i="2140"/>
  <c r="E2561" i="2156" s="1"/>
  <c r="I245" i="2140"/>
  <c r="Y245" i="2140" s="1"/>
  <c r="BE245" i="2140"/>
  <c r="E2577" i="2156" s="1"/>
  <c r="K413" i="2156" s="1" a="1"/>
  <c r="K413" i="2156" s="1"/>
  <c r="BE261" i="2140"/>
  <c r="E2593" i="2156" s="1"/>
  <c r="K519" i="2156" s="1" a="1"/>
  <c r="K519" i="2156" s="1"/>
  <c r="I261" i="2140"/>
  <c r="Y261" i="2140" s="1"/>
  <c r="I277" i="2140"/>
  <c r="Y277" i="2140" s="1"/>
  <c r="BE277" i="2140"/>
  <c r="E2609" i="2156" s="1"/>
  <c r="I298" i="2140"/>
  <c r="Y298" i="2140" s="1"/>
  <c r="BE298" i="2140"/>
  <c r="E2630" i="2156" s="1"/>
  <c r="K1588" i="2156" s="1" a="1"/>
  <c r="K1588" i="2156" s="1"/>
  <c r="I314" i="2140"/>
  <c r="Y314" i="2140" s="1"/>
  <c r="BE314" i="2140"/>
  <c r="E2646" i="2156" s="1"/>
  <c r="I330" i="2140"/>
  <c r="Y330" i="2140" s="1"/>
  <c r="BE330" i="2140"/>
  <c r="E2662" i="2156" s="1"/>
  <c r="K1744" i="2156" s="1" a="1"/>
  <c r="K1744" i="2156" s="1"/>
  <c r="I346" i="2140"/>
  <c r="Y346" i="2140" s="1"/>
  <c r="BE346" i="2140"/>
  <c r="E2678" i="2156" s="1"/>
  <c r="K2430" i="2156" s="1" a="1"/>
  <c r="K2430" i="2156" s="1"/>
  <c r="I362" i="2140"/>
  <c r="Y362" i="2140" s="1"/>
  <c r="BE362" i="2140"/>
  <c r="E2694" i="2156" s="1"/>
  <c r="K1952" i="2156" s="1" a="1"/>
  <c r="K1952" i="2156" s="1"/>
  <c r="I378" i="2140"/>
  <c r="Y378" i="2140" s="1"/>
  <c r="BE378" i="2140"/>
  <c r="E2710" i="2156" s="1"/>
  <c r="K2064" i="2156" s="1" a="1"/>
  <c r="K2064" i="2156" s="1"/>
  <c r="H2346" i="2157"/>
  <c r="I2346" i="2157" s="1"/>
  <c r="L2346" i="2156"/>
  <c r="K2346" i="2157" s="1"/>
  <c r="H613" i="2157"/>
  <c r="I613" i="2157" s="1"/>
  <c r="L613" i="2156"/>
  <c r="K613" i="2157" s="1"/>
  <c r="H540" i="2157"/>
  <c r="I540" i="2157" s="1"/>
  <c r="L540" i="2156"/>
  <c r="K540" i="2157" s="1"/>
  <c r="H508" i="2157"/>
  <c r="I508" i="2157" s="1"/>
  <c r="L508" i="2156"/>
  <c r="K508" i="2157" s="1"/>
  <c r="H434" i="2157"/>
  <c r="I434" i="2157" s="1"/>
  <c r="L434" i="2156"/>
  <c r="K434" i="2157" s="1"/>
  <c r="H344" i="2157"/>
  <c r="I344" i="2157" s="1"/>
  <c r="L344" i="2156"/>
  <c r="K344" i="2157" s="1"/>
  <c r="H305" i="2157"/>
  <c r="I305" i="2157" s="1"/>
  <c r="L305" i="2156"/>
  <c r="K305" i="2157" s="1"/>
  <c r="H242" i="2157"/>
  <c r="I242" i="2157" s="1"/>
  <c r="L242" i="2156"/>
  <c r="K242" i="2157" s="1"/>
  <c r="H194" i="2157"/>
  <c r="I194" i="2157" s="1"/>
  <c r="L194" i="2156"/>
  <c r="K194" i="2157" s="1"/>
  <c r="H143" i="2157"/>
  <c r="I143" i="2157" s="1"/>
  <c r="L143" i="2156"/>
  <c r="K143" i="2157" s="1"/>
  <c r="H1396" i="2157"/>
  <c r="I1396" i="2157" s="1"/>
  <c r="L1396" i="2156"/>
  <c r="K1396" i="2157" s="1"/>
  <c r="H1349" i="2157"/>
  <c r="I1349" i="2157" s="1"/>
  <c r="L1349" i="2156"/>
  <c r="K1349" i="2157" s="1"/>
  <c r="H1313" i="2157"/>
  <c r="I1313" i="2157" s="1"/>
  <c r="L1313" i="2156"/>
  <c r="K1313" i="2157" s="1"/>
  <c r="H1257" i="2157"/>
  <c r="I1257" i="2157" s="1"/>
  <c r="L1257" i="2156"/>
  <c r="K1257" i="2157" s="1"/>
  <c r="H1193" i="2157"/>
  <c r="I1193" i="2157" s="1"/>
  <c r="L1193" i="2156"/>
  <c r="K1193" i="2157" s="1"/>
  <c r="H1100" i="2157"/>
  <c r="I1100" i="2157" s="1"/>
  <c r="L1100" i="2156"/>
  <c r="K1100" i="2157" s="1"/>
  <c r="H1011" i="2157"/>
  <c r="I1011" i="2157" s="1"/>
  <c r="L1011" i="2156"/>
  <c r="K1011" i="2157" s="1"/>
  <c r="H2264" i="2157"/>
  <c r="I2264" i="2157" s="1"/>
  <c r="L2264" i="2156"/>
  <c r="K2264" i="2157" s="1"/>
  <c r="H2248" i="2157"/>
  <c r="I2248" i="2157" s="1"/>
  <c r="L2248" i="2156"/>
  <c r="K2248" i="2157" s="1"/>
  <c r="H2232" i="2157"/>
  <c r="I2232" i="2157" s="1"/>
  <c r="L2232" i="2156"/>
  <c r="K2232" i="2157" s="1"/>
  <c r="H783" i="2157"/>
  <c r="I783" i="2157" s="1"/>
  <c r="L783" i="2156"/>
  <c r="K783" i="2157" s="1"/>
  <c r="H2199" i="2157"/>
  <c r="I2199" i="2157" s="1"/>
  <c r="L2199" i="2156"/>
  <c r="K2199" i="2157" s="1"/>
  <c r="H135" i="2157"/>
  <c r="I135" i="2157" s="1"/>
  <c r="L135" i="2156"/>
  <c r="K135" i="2157" s="1"/>
  <c r="H87" i="2157"/>
  <c r="I87" i="2157" s="1"/>
  <c r="L87" i="2156"/>
  <c r="K87" i="2157" s="1"/>
  <c r="D7" i="2138"/>
  <c r="H393" i="2140"/>
  <c r="X393" i="2140" s="1"/>
  <c r="AN393" i="2140" s="1"/>
  <c r="BD393" i="2140"/>
  <c r="E2336" i="2156" s="1"/>
  <c r="K2521" i="2156" s="1" a="1"/>
  <c r="K2521" i="2156" s="1"/>
  <c r="H361" i="2140"/>
  <c r="X361" i="2140" s="1"/>
  <c r="BD361" i="2140"/>
  <c r="E2304" i="2156" s="1"/>
  <c r="K1945" i="2156" s="1" a="1"/>
  <c r="K1945" i="2156" s="1"/>
  <c r="BD329" i="2140"/>
  <c r="E2272" i="2156" s="1"/>
  <c r="K2415" i="2156" s="1" a="1"/>
  <c r="K2415" i="2156" s="1"/>
  <c r="H329" i="2140"/>
  <c r="X329" i="2140" s="1"/>
  <c r="BD297" i="2140"/>
  <c r="E2240" i="2156" s="1"/>
  <c r="K1581" i="2156" s="1" a="1"/>
  <c r="K1581" i="2156" s="1"/>
  <c r="H297" i="2140"/>
  <c r="X297" i="2140" s="1"/>
  <c r="BD264" i="2140"/>
  <c r="E2207" i="2156" s="1"/>
  <c r="K545" i="2156" s="1" a="1"/>
  <c r="K545" i="2156" s="1"/>
  <c r="H264" i="2140"/>
  <c r="X264" i="2140" s="1"/>
  <c r="BD232" i="2140"/>
  <c r="E2175" i="2156" s="1"/>
  <c r="H232" i="2140"/>
  <c r="X232" i="2140" s="1"/>
  <c r="BD200" i="2140"/>
  <c r="E2143" i="2156" s="1"/>
  <c r="K148" i="2156" s="1" a="1"/>
  <c r="K148" i="2156" s="1"/>
  <c r="H200" i="2140"/>
  <c r="X200" i="2140" s="1"/>
  <c r="BD152" i="2140"/>
  <c r="E2095" i="2156" s="1"/>
  <c r="K1175" i="2156" s="1" a="1"/>
  <c r="K1175" i="2156" s="1"/>
  <c r="H152" i="2140"/>
  <c r="X152" i="2140" s="1"/>
  <c r="BD120" i="2140"/>
  <c r="E2063" i="2156" s="1"/>
  <c r="K2291" i="2156" s="1" a="1"/>
  <c r="K2291" i="2156" s="1"/>
  <c r="H120" i="2140"/>
  <c r="X120" i="2140" s="1"/>
  <c r="BD88" i="2140"/>
  <c r="E2031" i="2156" s="1"/>
  <c r="K844" i="2156" s="1" a="1"/>
  <c r="K844" i="2156" s="1"/>
  <c r="H88" i="2140"/>
  <c r="X88" i="2140" s="1"/>
  <c r="BD56" i="2140"/>
  <c r="E1999" i="2156" s="1"/>
  <c r="H56" i="2140"/>
  <c r="X56" i="2140" s="1"/>
  <c r="H24" i="2140"/>
  <c r="X24" i="2140" s="1"/>
  <c r="BD24" i="2140"/>
  <c r="E1967" i="2156" s="1"/>
  <c r="BD378" i="2140"/>
  <c r="E2321" i="2156" s="1"/>
  <c r="K2065" i="2156" s="1" a="1"/>
  <c r="K2065" i="2156" s="1"/>
  <c r="H378" i="2140"/>
  <c r="X378" i="2140" s="1"/>
  <c r="BD346" i="2140"/>
  <c r="E2289" i="2156" s="1"/>
  <c r="K2431" i="2156" s="1" a="1"/>
  <c r="K2431" i="2156" s="1"/>
  <c r="H346" i="2140"/>
  <c r="X346" i="2140" s="1"/>
  <c r="BD314" i="2140"/>
  <c r="E2257" i="2156" s="1"/>
  <c r="H314" i="2140"/>
  <c r="X314" i="2140" s="1"/>
  <c r="H277" i="2140"/>
  <c r="X277" i="2140" s="1"/>
  <c r="BD277" i="2140"/>
  <c r="E2220" i="2156" s="1"/>
  <c r="H245" i="2140"/>
  <c r="X245" i="2140" s="1"/>
  <c r="BD245" i="2140"/>
  <c r="E2188" i="2156" s="1"/>
  <c r="K414" i="2156" s="1" a="1"/>
  <c r="K414" i="2156" s="1"/>
  <c r="H213" i="2140"/>
  <c r="X213" i="2140" s="1"/>
  <c r="BD213" i="2140"/>
  <c r="E2156" i="2156" s="1"/>
  <c r="K2159" i="2156" s="1" a="1"/>
  <c r="K2159" i="2156" s="1"/>
  <c r="H181" i="2140"/>
  <c r="X181" i="2140" s="1"/>
  <c r="BD181" i="2140"/>
  <c r="E2124" i="2156" s="1"/>
  <c r="K1360" i="2156" s="1" a="1"/>
  <c r="K1360" i="2156" s="1"/>
  <c r="H149" i="2140"/>
  <c r="X149" i="2140" s="1"/>
  <c r="BD149" i="2140"/>
  <c r="E2092" i="2156" s="1"/>
  <c r="H117" i="2140"/>
  <c r="X117" i="2140" s="1"/>
  <c r="BD117" i="2140"/>
  <c r="E2060" i="2156" s="1"/>
  <c r="H85" i="2140"/>
  <c r="X85" i="2140" s="1"/>
  <c r="BD85" i="2140"/>
  <c r="E2028" i="2156" s="1"/>
  <c r="H53" i="2140"/>
  <c r="X53" i="2140" s="1"/>
  <c r="BD53" i="2140"/>
  <c r="E1996" i="2156" s="1"/>
  <c r="H21" i="2140"/>
  <c r="X21" i="2140" s="1"/>
  <c r="BD21" i="2140"/>
  <c r="E1964" i="2156" s="1"/>
  <c r="H14" i="2140"/>
  <c r="X14" i="2140" s="1"/>
  <c r="H46" i="2140"/>
  <c r="X46" i="2140" s="1"/>
  <c r="H78" i="2140"/>
  <c r="X78" i="2140" s="1"/>
  <c r="H110" i="2140"/>
  <c r="X110" i="2140" s="1"/>
  <c r="H142" i="2140"/>
  <c r="X142" i="2140" s="1"/>
  <c r="H174" i="2140"/>
  <c r="X174" i="2140" s="1"/>
  <c r="H206" i="2140"/>
  <c r="X206" i="2140" s="1"/>
  <c r="H238" i="2140"/>
  <c r="X238" i="2140" s="1"/>
  <c r="H270" i="2140"/>
  <c r="X270" i="2140" s="1"/>
  <c r="H2047" i="2157"/>
  <c r="I2047" i="2157" s="1"/>
  <c r="L2047" i="2156"/>
  <c r="K2047" i="2157" s="1"/>
  <c r="H2348" i="2157"/>
  <c r="I2348" i="2157" s="1"/>
  <c r="L2348" i="2156"/>
  <c r="K2348" i="2157" s="1"/>
  <c r="H1497" i="2157"/>
  <c r="I1497" i="2157" s="1"/>
  <c r="L1497" i="2156"/>
  <c r="K1497" i="2157" s="1"/>
  <c r="H628" i="2157"/>
  <c r="I628" i="2157" s="1"/>
  <c r="L628" i="2156"/>
  <c r="K628" i="2157" s="1"/>
  <c r="H559" i="2157"/>
  <c r="I559" i="2157" s="1"/>
  <c r="L559" i="2156"/>
  <c r="K559" i="2157" s="1"/>
  <c r="H496" i="2157"/>
  <c r="I496" i="2157" s="1"/>
  <c r="L496" i="2156"/>
  <c r="K496" i="2157" s="1"/>
  <c r="H449" i="2157"/>
  <c r="I449" i="2157" s="1"/>
  <c r="L449" i="2156"/>
  <c r="K449" i="2157" s="1"/>
  <c r="H378" i="2157"/>
  <c r="I378" i="2157" s="1"/>
  <c r="L378" i="2156"/>
  <c r="K378" i="2157" s="1"/>
  <c r="H271" i="2157"/>
  <c r="I271" i="2157" s="1"/>
  <c r="L271" i="2156"/>
  <c r="K271" i="2157" s="1"/>
  <c r="H230" i="2157"/>
  <c r="I230" i="2157" s="1"/>
  <c r="L230" i="2156"/>
  <c r="K230" i="2157" s="1"/>
  <c r="H182" i="2157"/>
  <c r="I182" i="2157" s="1"/>
  <c r="L182" i="2156"/>
  <c r="K182" i="2157" s="1"/>
  <c r="H1464" i="2157"/>
  <c r="I1464" i="2157" s="1"/>
  <c r="L1464" i="2156"/>
  <c r="K1464" i="2157" s="1"/>
  <c r="H1383" i="2157"/>
  <c r="I1383" i="2157" s="1"/>
  <c r="L1383" i="2156"/>
  <c r="K1383" i="2157" s="1"/>
  <c r="H1319" i="2157"/>
  <c r="I1319" i="2157" s="1"/>
  <c r="L1319" i="2156"/>
  <c r="K1319" i="2157" s="1"/>
  <c r="H1267" i="2157"/>
  <c r="I1267" i="2157" s="1"/>
  <c r="L1267" i="2156"/>
  <c r="K1267" i="2157" s="1"/>
  <c r="H1211" i="2157"/>
  <c r="I1211" i="2157" s="1"/>
  <c r="L1211" i="2156"/>
  <c r="K1211" i="2157" s="1"/>
  <c r="H1140" i="2157"/>
  <c r="I1140" i="2157" s="1"/>
  <c r="L1140" i="2156"/>
  <c r="K1140" i="2157" s="1"/>
  <c r="H1078" i="2157"/>
  <c r="I1078" i="2157" s="1"/>
  <c r="L1078" i="2156"/>
  <c r="K1078" i="2157" s="1"/>
  <c r="H997" i="2157"/>
  <c r="I997" i="2157" s="1"/>
  <c r="L997" i="2156"/>
  <c r="K997" i="2157" s="1"/>
  <c r="H2270" i="2157"/>
  <c r="I2270" i="2157" s="1"/>
  <c r="L2270" i="2156"/>
  <c r="K2270" i="2157" s="1"/>
  <c r="H2216" i="2157"/>
  <c r="I2216" i="2157" s="1"/>
  <c r="L2216" i="2156"/>
  <c r="K2216" i="2157" s="1"/>
  <c r="H797" i="2157"/>
  <c r="I797" i="2157" s="1"/>
  <c r="L797" i="2156"/>
  <c r="K797" i="2157" s="1"/>
  <c r="H770" i="2157"/>
  <c r="I770" i="2157" s="1"/>
  <c r="L770" i="2156"/>
  <c r="K770" i="2157" s="1"/>
  <c r="H2207" i="2157"/>
  <c r="I2207" i="2157" s="1"/>
  <c r="L2207" i="2156"/>
  <c r="K2207" i="2157" s="1"/>
  <c r="I127" i="2140"/>
  <c r="Y127" i="2140" s="1"/>
  <c r="I159" i="2140"/>
  <c r="Y159" i="2140" s="1"/>
  <c r="I191" i="2140"/>
  <c r="Y191" i="2140" s="1"/>
  <c r="I223" i="2140"/>
  <c r="Y223" i="2140" s="1"/>
  <c r="I255" i="2140"/>
  <c r="Y255" i="2140" s="1"/>
  <c r="I296" i="2140"/>
  <c r="Y296" i="2140" s="1"/>
  <c r="BD31" i="2140"/>
  <c r="E1974" i="2156" s="1"/>
  <c r="K82" i="2156" s="1" a="1"/>
  <c r="K82" i="2156" s="1"/>
  <c r="H31" i="2140"/>
  <c r="X31" i="2140" s="1"/>
  <c r="BD63" i="2140"/>
  <c r="E2006" i="2156" s="1"/>
  <c r="H63" i="2140"/>
  <c r="X63" i="2140" s="1"/>
  <c r="BD95" i="2140"/>
  <c r="E2038" i="2156" s="1"/>
  <c r="K2244" i="2156" s="1" a="1"/>
  <c r="K2244" i="2156" s="1"/>
  <c r="H95" i="2140"/>
  <c r="X95" i="2140" s="1"/>
  <c r="H127" i="2140"/>
  <c r="X127" i="2140" s="1"/>
  <c r="BD127" i="2140"/>
  <c r="E2070" i="2156" s="1"/>
  <c r="K1038" i="2156" s="1" a="1"/>
  <c r="K1038" i="2156" s="1"/>
  <c r="H159" i="2140"/>
  <c r="X159" i="2140" s="1"/>
  <c r="BD159" i="2140"/>
  <c r="E2102" i="2156" s="1"/>
  <c r="K1220" i="2156" s="1" a="1"/>
  <c r="K1220" i="2156" s="1"/>
  <c r="BD191" i="2140"/>
  <c r="E2134" i="2156" s="1"/>
  <c r="K1421" i="2156" s="1" a="1"/>
  <c r="K1421" i="2156" s="1"/>
  <c r="H191" i="2140"/>
  <c r="X191" i="2140" s="1"/>
  <c r="BD223" i="2140"/>
  <c r="E2166" i="2156" s="1"/>
  <c r="K278" i="2156" s="1" a="1"/>
  <c r="K278" i="2156" s="1"/>
  <c r="H223" i="2140"/>
  <c r="X223" i="2140" s="1"/>
  <c r="BD255" i="2140"/>
  <c r="E2198" i="2156" s="1"/>
  <c r="K481" i="2156" s="1" a="1"/>
  <c r="K481" i="2156" s="1"/>
  <c r="H255" i="2140"/>
  <c r="X255" i="2140" s="1"/>
  <c r="H320" i="2140"/>
  <c r="X320" i="2140" s="1"/>
  <c r="BD320" i="2140"/>
  <c r="E2263" i="2156" s="1"/>
  <c r="K1682" i="2156" s="1" a="1"/>
  <c r="K1682" i="2156" s="1"/>
  <c r="H352" i="2140"/>
  <c r="X352" i="2140" s="1"/>
  <c r="BD352" i="2140"/>
  <c r="E2295" i="2156" s="1"/>
  <c r="K1897" i="2156" s="1" a="1"/>
  <c r="K1897" i="2156" s="1"/>
  <c r="H384" i="2140"/>
  <c r="X384" i="2140" s="1"/>
  <c r="BD384" i="2140"/>
  <c r="E2327" i="2156" s="1"/>
  <c r="I28" i="2140"/>
  <c r="Y28" i="2140" s="1"/>
  <c r="I60" i="2140"/>
  <c r="Y60" i="2140" s="1"/>
  <c r="J385" i="2140"/>
  <c r="Z385" i="2140" s="1"/>
  <c r="BF385" i="2140"/>
  <c r="E3106" i="2156" s="1"/>
  <c r="K2531" i="2156" s="1" a="1"/>
  <c r="K2531" i="2156" s="1"/>
  <c r="J369" i="2140"/>
  <c r="Z369" i="2140" s="1"/>
  <c r="BF369" i="2140"/>
  <c r="E3090" i="2156" s="1"/>
  <c r="K2004" i="2156" s="1" a="1"/>
  <c r="K2004" i="2156" s="1"/>
  <c r="BF353" i="2140"/>
  <c r="E3074" i="2156" s="1"/>
  <c r="K1907" i="2156" s="1" a="1"/>
  <c r="K1907" i="2156" s="1"/>
  <c r="J353" i="2140"/>
  <c r="Z353" i="2140" s="1"/>
  <c r="J337" i="2140"/>
  <c r="Z337" i="2140" s="1"/>
  <c r="BF337" i="2140"/>
  <c r="E3058" i="2156" s="1"/>
  <c r="K1796" i="2156" s="1" a="1"/>
  <c r="K1796" i="2156" s="1"/>
  <c r="J321" i="2140"/>
  <c r="Z321" i="2140" s="1"/>
  <c r="BF321" i="2140"/>
  <c r="E3042" i="2156" s="1"/>
  <c r="K1691" i="2156" s="1" a="1"/>
  <c r="K1691" i="2156" s="1"/>
  <c r="BF305" i="2140"/>
  <c r="E3026" i="2156" s="1"/>
  <c r="K1633" i="2156" s="1" a="1"/>
  <c r="K1633" i="2156" s="1"/>
  <c r="J305" i="2140"/>
  <c r="Z305" i="2140" s="1"/>
  <c r="BF289" i="2140"/>
  <c r="E3010" i="2156" s="1"/>
  <c r="K1535" i="2156" s="1" a="1"/>
  <c r="K1535" i="2156" s="1"/>
  <c r="J289" i="2140"/>
  <c r="Z289" i="2140" s="1"/>
  <c r="H1955" i="2157"/>
  <c r="I1955" i="2157" s="1"/>
  <c r="L1955" i="2156"/>
  <c r="K1955" i="2157" s="1"/>
  <c r="AY287" i="2140"/>
  <c r="E285" i="2156" s="1"/>
  <c r="K1516" i="2156" s="1" a="1"/>
  <c r="K1516" i="2156" s="1"/>
  <c r="C287" i="2140"/>
  <c r="S287" i="2140" s="1"/>
  <c r="E7" i="2136"/>
  <c r="L188" i="2137"/>
  <c r="L117" i="2137"/>
  <c r="L90" i="2137"/>
  <c r="L216" i="2137"/>
  <c r="L186" i="2137"/>
  <c r="L26" i="2137"/>
  <c r="L64" i="2137"/>
  <c r="L43" i="2137"/>
  <c r="L106" i="2137"/>
  <c r="L9" i="2137"/>
  <c r="L191" i="2137"/>
  <c r="L189" i="2137"/>
  <c r="L183" i="2137"/>
  <c r="L179" i="2137"/>
  <c r="L161" i="2137"/>
  <c r="L153" i="2137"/>
  <c r="L140" i="2137"/>
  <c r="L198" i="2137"/>
  <c r="L190" i="2137"/>
  <c r="L180" i="2137"/>
  <c r="L171" i="2137"/>
  <c r="L162" i="2137"/>
  <c r="L154" i="2137"/>
  <c r="L146" i="2137"/>
  <c r="L133" i="2137"/>
  <c r="L121" i="2137"/>
  <c r="L110" i="2137"/>
  <c r="L99" i="2137"/>
  <c r="L141" i="2137"/>
  <c r="L132" i="2137"/>
  <c r="L122" i="2137"/>
  <c r="L111" i="2137"/>
  <c r="L100" i="2137"/>
  <c r="L92" i="2137"/>
  <c r="L91" i="2137"/>
  <c r="L78" i="2137"/>
  <c r="L68" i="2137"/>
  <c r="L58" i="2137"/>
  <c r="L50" i="2137"/>
  <c r="L276" i="2137"/>
  <c r="L77" i="2137"/>
  <c r="L67" i="2137"/>
  <c r="L57" i="2137"/>
  <c r="L49" i="2137"/>
  <c r="L275" i="2137"/>
  <c r="L266" i="2137"/>
  <c r="L272" i="2137"/>
  <c r="L260" i="2137"/>
  <c r="L252" i="2137"/>
  <c r="L244" i="2137"/>
  <c r="L255" i="2137"/>
  <c r="L247" i="2137"/>
  <c r="L239" i="2137"/>
  <c r="L234" i="2137"/>
  <c r="L242" i="2137"/>
  <c r="L237" i="2137"/>
  <c r="L229" i="2137"/>
  <c r="L221" i="2137"/>
  <c r="L210" i="2137"/>
  <c r="L219" i="2137"/>
  <c r="L209" i="2137"/>
  <c r="L41" i="2137"/>
  <c r="L42" i="2137"/>
  <c r="L33" i="2137"/>
  <c r="L24" i="2137"/>
  <c r="L13" i="2137"/>
  <c r="L22" i="2137"/>
  <c r="L12" i="2137"/>
  <c r="AY174" i="2140"/>
  <c r="E172" i="2156" s="1"/>
  <c r="K1317" i="2156" s="1" a="1"/>
  <c r="K1317" i="2156" s="1"/>
  <c r="AY158" i="2140"/>
  <c r="E156" i="2156" s="1"/>
  <c r="K1210" i="2156" s="1" a="1"/>
  <c r="K1210" i="2156" s="1"/>
  <c r="C158" i="2140"/>
  <c r="S158" i="2140" s="1"/>
  <c r="C34" i="2140"/>
  <c r="S34" i="2140" s="1"/>
  <c r="AY16" i="2140"/>
  <c r="E14" i="2156" s="1"/>
  <c r="K24" i="2156" s="1" a="1"/>
  <c r="K24" i="2156" s="1"/>
  <c r="C116" i="2140"/>
  <c r="S116" i="2140" s="1"/>
  <c r="AY284" i="2140"/>
  <c r="E282" i="2156" s="1"/>
  <c r="K1503" i="2156" s="1" a="1"/>
  <c r="K1503" i="2156" s="1"/>
  <c r="AY29" i="2140"/>
  <c r="E27" i="2156" s="1"/>
  <c r="K64" i="2156" s="1" a="1"/>
  <c r="K64" i="2156" s="1"/>
  <c r="C29" i="2140"/>
  <c r="S29" i="2140" s="1"/>
  <c r="C74" i="2140"/>
  <c r="S74" i="2140" s="1"/>
  <c r="AY197" i="2140"/>
  <c r="E195" i="2156" s="1"/>
  <c r="K1455" i="2156" s="1" a="1"/>
  <c r="K1455" i="2156" s="1"/>
  <c r="C232" i="2140"/>
  <c r="S232" i="2140" s="1"/>
  <c r="AY386" i="2140"/>
  <c r="E384" i="2156" s="1"/>
  <c r="K2533" i="2156" s="1" a="1"/>
  <c r="K2533" i="2156" s="1"/>
  <c r="C386" i="2140"/>
  <c r="S386" i="2140" s="1"/>
  <c r="AY372" i="2140"/>
  <c r="E370" i="2156" s="1"/>
  <c r="K2476" i="2156" s="1" a="1"/>
  <c r="K2476" i="2156" s="1"/>
  <c r="C372" i="2140"/>
  <c r="S372" i="2140" s="1"/>
  <c r="AY356" i="2140"/>
  <c r="E354" i="2156" s="1"/>
  <c r="K2444" i="2156" s="1" a="1"/>
  <c r="K2444" i="2156" s="1"/>
  <c r="C356" i="2140"/>
  <c r="S356" i="2140" s="1"/>
  <c r="AY338" i="2140"/>
  <c r="E336" i="2156" s="1"/>
  <c r="K1798" i="2156" s="1" a="1"/>
  <c r="K1798" i="2156" s="1"/>
  <c r="C338" i="2140"/>
  <c r="S338" i="2140" s="1"/>
  <c r="AY322" i="2140"/>
  <c r="E320" i="2156" s="1"/>
  <c r="K1718" i="2156" s="1" a="1"/>
  <c r="K1718" i="2156" s="1"/>
  <c r="C322" i="2140"/>
  <c r="S322" i="2140" s="1"/>
  <c r="AY306" i="2140"/>
  <c r="E304" i="2156" s="1"/>
  <c r="K2363" i="2156" s="1" a="1"/>
  <c r="K2363" i="2156" s="1"/>
  <c r="C306" i="2140"/>
  <c r="S306" i="2140" s="1"/>
  <c r="AY280" i="2140"/>
  <c r="E278" i="2156" s="1"/>
  <c r="K1479" i="2156" s="1" a="1"/>
  <c r="K1479" i="2156" s="1"/>
  <c r="C280" i="2140"/>
  <c r="S280" i="2140" s="1"/>
  <c r="P7" i="2136"/>
  <c r="H1487" i="2157"/>
  <c r="I1487" i="2157" s="1"/>
  <c r="L1487" i="2156"/>
  <c r="K1487" i="2157" s="1"/>
  <c r="AY5" i="2140"/>
  <c r="E3" i="2156" s="1"/>
  <c r="K2094" i="2156" s="1" a="1"/>
  <c r="K2094" i="2156" s="1"/>
  <c r="F1" i="2136" a="1"/>
  <c r="F1" i="2136" s="1"/>
  <c r="C5" i="2140"/>
  <c r="S5" i="2140" s="1"/>
  <c r="L7" i="2136"/>
  <c r="I88" i="2138"/>
  <c r="I271" i="2138"/>
  <c r="I39" i="2138"/>
  <c r="I197" i="2138"/>
  <c r="I201" i="2138"/>
  <c r="I168" i="2138"/>
  <c r="I177" i="2138"/>
  <c r="I157" i="2138"/>
  <c r="I198" i="2138"/>
  <c r="I190" i="2138"/>
  <c r="I180" i="2138"/>
  <c r="I162" i="2138"/>
  <c r="I154" i="2138"/>
  <c r="I146" i="2138"/>
  <c r="I126" i="2138"/>
  <c r="I115" i="2138"/>
  <c r="I104" i="2138"/>
  <c r="I93" i="2138"/>
  <c r="I109" i="2138"/>
  <c r="I84" i="2138"/>
  <c r="I74" i="2138"/>
  <c r="I63" i="2138"/>
  <c r="I54" i="2138"/>
  <c r="I280" i="2138"/>
  <c r="I83" i="2138"/>
  <c r="I75" i="2138"/>
  <c r="I65" i="2138"/>
  <c r="I281" i="2138"/>
  <c r="I273" i="2138"/>
  <c r="I264" i="2138"/>
  <c r="I269" i="2138"/>
  <c r="I250" i="2138"/>
  <c r="I251" i="2138"/>
  <c r="I243" i="2138"/>
  <c r="I230" i="2138"/>
  <c r="I233" i="2138"/>
  <c r="I226" i="2138"/>
  <c r="I218" i="2138"/>
  <c r="I224" i="2138"/>
  <c r="I214" i="2138"/>
  <c r="I207" i="2138"/>
  <c r="I36" i="2138"/>
  <c r="I10" i="2138"/>
  <c r="I18" i="2138"/>
  <c r="E391" i="2140"/>
  <c r="U391" i="2140" s="1"/>
  <c r="BA391" i="2140"/>
  <c r="E1167" i="2156" s="1"/>
  <c r="K2508" i="2156" s="1" a="1"/>
  <c r="K2508" i="2156" s="1"/>
  <c r="E282" i="2140"/>
  <c r="U282" i="2140" s="1"/>
  <c r="BA282" i="2140"/>
  <c r="E1058" i="2156" s="1"/>
  <c r="K1500" i="2156" s="1" a="1"/>
  <c r="K1500" i="2156" s="1"/>
  <c r="AY20" i="2140"/>
  <c r="E18" i="2156" s="1"/>
  <c r="K2106" i="2156" s="1" a="1"/>
  <c r="K2106" i="2156" s="1"/>
  <c r="C80" i="2140"/>
  <c r="S80" i="2140" s="1"/>
  <c r="D28" i="2140"/>
  <c r="T28" i="2140" s="1"/>
  <c r="AZ28" i="2140"/>
  <c r="E415" i="2156" s="1"/>
  <c r="K61" i="2156" s="1" a="1"/>
  <c r="K61" i="2156" s="1"/>
  <c r="I7" i="2137"/>
  <c r="D318" i="2140"/>
  <c r="T318" i="2140" s="1"/>
  <c r="AZ318" i="2140"/>
  <c r="E705" i="2156" s="1"/>
  <c r="K2397" i="2156" s="1" a="1"/>
  <c r="K2397" i="2156" s="1"/>
  <c r="D389" i="2140"/>
  <c r="T389" i="2140" s="1"/>
  <c r="AZ389" i="2140"/>
  <c r="E776" i="2156" s="1"/>
  <c r="K2504" i="2156" s="1" a="1"/>
  <c r="K2504" i="2156" s="1"/>
  <c r="G128" i="2138"/>
  <c r="G106" i="2138"/>
  <c r="G259" i="2138"/>
  <c r="G8" i="2138"/>
  <c r="G16" i="2138"/>
  <c r="G123" i="2138"/>
  <c r="G95" i="2138"/>
  <c r="G271" i="2138"/>
  <c r="G40" i="2138"/>
  <c r="G199" i="2138"/>
  <c r="G185" i="2138"/>
  <c r="G175" i="2138"/>
  <c r="G184" i="2138"/>
  <c r="G201" i="2138"/>
  <c r="G183" i="2138"/>
  <c r="G190" i="2138"/>
  <c r="G178" i="2138"/>
  <c r="G142" i="2138"/>
  <c r="G163" i="2138"/>
  <c r="G155" i="2138"/>
  <c r="G147" i="2138"/>
  <c r="G133" i="2138"/>
  <c r="G164" i="2138"/>
  <c r="G156" i="2138"/>
  <c r="G148" i="2138"/>
  <c r="G140" i="2138"/>
  <c r="G97" i="2138"/>
  <c r="G121" i="2138"/>
  <c r="G110" i="2138"/>
  <c r="G99" i="2138"/>
  <c r="G87" i="2138"/>
  <c r="G122" i="2138"/>
  <c r="G111" i="2138"/>
  <c r="G100" i="2138"/>
  <c r="G76" i="2138"/>
  <c r="G89" i="2138"/>
  <c r="G77" i="2138"/>
  <c r="G57" i="2138"/>
  <c r="G79" i="2138"/>
  <c r="G51" i="2138"/>
  <c r="G277" i="2138"/>
  <c r="G263" i="2138"/>
  <c r="G63" i="2138"/>
  <c r="G54" i="2138"/>
  <c r="G280" i="2138"/>
  <c r="G272" i="2138"/>
  <c r="G266" i="2138"/>
  <c r="G249" i="2138"/>
  <c r="G258" i="2138"/>
  <c r="G253" i="2138"/>
  <c r="G248" i="2138"/>
  <c r="G46" i="2138"/>
  <c r="G44" i="2138"/>
  <c r="G231" i="2138"/>
  <c r="G224" i="2138"/>
  <c r="G239" i="2138"/>
  <c r="G234" i="2138"/>
  <c r="G222" i="2138"/>
  <c r="G221" i="2138"/>
  <c r="G215" i="2138"/>
  <c r="G211" i="2138"/>
  <c r="G203" i="2138"/>
  <c r="G36" i="2138"/>
  <c r="G22" i="2138"/>
  <c r="G33" i="2138"/>
  <c r="G11" i="2138"/>
  <c r="G17" i="2138"/>
  <c r="C285" i="2140"/>
  <c r="S285" i="2140" s="1"/>
  <c r="H1621" i="2157"/>
  <c r="I1621" i="2157" s="1"/>
  <c r="L1621" i="2156"/>
  <c r="K1621" i="2157" s="1"/>
  <c r="H1670" i="2157"/>
  <c r="I1670" i="2157" s="1"/>
  <c r="L1670" i="2156"/>
  <c r="K1670" i="2157" s="1"/>
  <c r="H1774" i="2157"/>
  <c r="I1774" i="2157" s="1"/>
  <c r="L1774" i="2156"/>
  <c r="K1774" i="2157" s="1"/>
  <c r="H1870" i="2157"/>
  <c r="I1870" i="2157" s="1"/>
  <c r="L1870" i="2156"/>
  <c r="K1870" i="2157" s="1"/>
  <c r="H1966" i="2157"/>
  <c r="I1966" i="2157" s="1"/>
  <c r="L1966" i="2156"/>
  <c r="K1966" i="2157" s="1"/>
  <c r="H2086" i="2157"/>
  <c r="I2086" i="2157" s="1"/>
  <c r="L2086" i="2156"/>
  <c r="K2086" i="2157" s="1"/>
  <c r="N206" i="2137"/>
  <c r="N102" i="2137"/>
  <c r="N98" i="2137"/>
  <c r="N62" i="2137"/>
  <c r="N199" i="2137"/>
  <c r="N169" i="2137"/>
  <c r="N175" i="2137"/>
  <c r="N187" i="2137"/>
  <c r="N191" i="2137"/>
  <c r="N177" i="2137"/>
  <c r="N145" i="2137"/>
  <c r="N133" i="2137"/>
  <c r="N161" i="2137"/>
  <c r="N153" i="2137"/>
  <c r="N100" i="2137"/>
  <c r="N126" i="2137"/>
  <c r="N115" i="2137"/>
  <c r="N92" i="2137"/>
  <c r="N54" i="2137"/>
  <c r="N278" i="2137"/>
  <c r="N274" i="2137"/>
  <c r="N67" i="2137"/>
  <c r="N57" i="2137"/>
  <c r="N273" i="2137"/>
  <c r="N267" i="2137"/>
  <c r="N262" i="2137"/>
  <c r="N248" i="2137"/>
  <c r="N253" i="2137"/>
  <c r="N45" i="2137"/>
  <c r="N244" i="2137"/>
  <c r="N232" i="2137"/>
  <c r="N224" i="2137"/>
  <c r="N203" i="2137"/>
  <c r="N25" i="2137"/>
  <c r="D393" i="2140"/>
  <c r="T393" i="2140" s="1"/>
  <c r="AZ393" i="2140"/>
  <c r="E780" i="2156" s="1"/>
  <c r="K2518" i="2156" s="1" a="1"/>
  <c r="K2518" i="2156" s="1"/>
  <c r="D333" i="2140"/>
  <c r="T333" i="2140" s="1"/>
  <c r="AZ333" i="2140"/>
  <c r="E720" i="2156" s="1"/>
  <c r="K1759" i="2156" s="1" a="1"/>
  <c r="K1759" i="2156" s="1"/>
  <c r="D317" i="2140"/>
  <c r="T317" i="2140" s="1"/>
  <c r="AZ317" i="2140"/>
  <c r="E704" i="2156" s="1"/>
  <c r="K1663" i="2156" s="1" a="1"/>
  <c r="K1663" i="2156" s="1"/>
  <c r="D301" i="2140"/>
  <c r="T301" i="2140" s="1"/>
  <c r="AZ301" i="2140"/>
  <c r="E688" i="2156" s="1"/>
  <c r="K1610" i="2156" s="1" a="1"/>
  <c r="K1610" i="2156" s="1"/>
  <c r="D282" i="2140"/>
  <c r="T282" i="2140" s="1"/>
  <c r="AZ282" i="2140"/>
  <c r="E669" i="2156" s="1"/>
  <c r="K1496" i="2156" s="1" a="1"/>
  <c r="K1496" i="2156" s="1"/>
  <c r="N271" i="2136"/>
  <c r="N254" i="2136"/>
  <c r="N204" i="2136"/>
  <c r="N182" i="2136"/>
  <c r="N152" i="2136"/>
  <c r="N135" i="2136"/>
  <c r="N115" i="2136"/>
  <c r="N85" i="2136"/>
  <c r="N61" i="2136"/>
  <c r="N53" i="2136"/>
  <c r="N28" i="2136"/>
  <c r="N15" i="2136"/>
  <c r="N217" i="2136"/>
  <c r="N196" i="2136"/>
  <c r="N164" i="2136"/>
  <c r="N143" i="2136"/>
  <c r="N123" i="2136"/>
  <c r="N93" i="2136"/>
  <c r="N76" i="2136"/>
  <c r="N41" i="2136"/>
  <c r="N26" i="2136"/>
  <c r="N14" i="2136"/>
  <c r="N270" i="2136"/>
  <c r="N255" i="2136"/>
  <c r="N245" i="2136"/>
  <c r="N224" i="2136"/>
  <c r="N210" i="2136"/>
  <c r="N199" i="2136"/>
  <c r="N183" i="2136"/>
  <c r="N167" i="2136"/>
  <c r="N153" i="2136"/>
  <c r="N137" i="2136"/>
  <c r="N118" i="2136"/>
  <c r="N102" i="2136"/>
  <c r="N86" i="2136"/>
  <c r="N67" i="2136"/>
  <c r="N58" i="2136"/>
  <c r="N43" i="2136"/>
  <c r="N21" i="2136"/>
  <c r="AY270" i="2140"/>
  <c r="E268" i="2156" s="1"/>
  <c r="K576" i="2156" s="1" a="1"/>
  <c r="K576" i="2156" s="1"/>
  <c r="H1578" i="2157"/>
  <c r="I1578" i="2157" s="1"/>
  <c r="L1578" i="2156"/>
  <c r="K1578" i="2157" s="1"/>
  <c r="H1629" i="2157"/>
  <c r="I1629" i="2157" s="1"/>
  <c r="L1629" i="2156"/>
  <c r="K1629" i="2157" s="1"/>
  <c r="H1651" i="2157"/>
  <c r="I1651" i="2157" s="1"/>
  <c r="L1651" i="2156"/>
  <c r="K1651" i="2157" s="1"/>
  <c r="H1686" i="2157"/>
  <c r="I1686" i="2157" s="1"/>
  <c r="L1686" i="2156"/>
  <c r="K1686" i="2157" s="1"/>
  <c r="H2412" i="2157"/>
  <c r="I2412" i="2157" s="1"/>
  <c r="L2412" i="2156"/>
  <c r="K2412" i="2157" s="1"/>
  <c r="H1790" i="2157"/>
  <c r="I1790" i="2157" s="1"/>
  <c r="L1790" i="2156"/>
  <c r="K1790" i="2157" s="1"/>
  <c r="H2506" i="2157"/>
  <c r="I2506" i="2157" s="1"/>
  <c r="L2506" i="2156"/>
  <c r="K2506" i="2157" s="1"/>
  <c r="D298" i="2140"/>
  <c r="T298" i="2140" s="1"/>
  <c r="AZ298" i="2140"/>
  <c r="E685" i="2156" s="1"/>
  <c r="K1587" i="2156" s="1" a="1"/>
  <c r="K1587" i="2156" s="1"/>
  <c r="D330" i="2140"/>
  <c r="T330" i="2140" s="1"/>
  <c r="AZ330" i="2140"/>
  <c r="E717" i="2156" s="1"/>
  <c r="K1743" i="2156" s="1" a="1"/>
  <c r="K1743" i="2156" s="1"/>
  <c r="AY282" i="2140"/>
  <c r="E280" i="2156" s="1"/>
  <c r="K1495" i="2156" s="1" a="1"/>
  <c r="K1495" i="2156" s="1"/>
  <c r="H1854" i="2157"/>
  <c r="I1854" i="2157" s="1"/>
  <c r="L1854" i="2156"/>
  <c r="K1854" i="2157" s="1"/>
  <c r="H1942" i="2157"/>
  <c r="I1942" i="2157" s="1"/>
  <c r="L1942" i="2156"/>
  <c r="K1942" i="2157" s="1"/>
  <c r="H2054" i="2157"/>
  <c r="I2054" i="2157" s="1"/>
  <c r="L2054" i="2156"/>
  <c r="K2054" i="2157" s="1"/>
  <c r="J288" i="2140"/>
  <c r="Z288" i="2140" s="1"/>
  <c r="BF288" i="2140"/>
  <c r="E3009" i="2156" s="1"/>
  <c r="K1528" i="2156" s="1" a="1"/>
  <c r="K1528" i="2156" s="1"/>
  <c r="N11" i="2139"/>
  <c r="G6" i="2140" s="1"/>
  <c r="W6" i="2140" s="1"/>
  <c r="N15" i="2139"/>
  <c r="N19" i="2139"/>
  <c r="G14" i="2140" s="1"/>
  <c r="W14" i="2140" s="1"/>
  <c r="N23" i="2139"/>
  <c r="G18" i="2140" s="1"/>
  <c r="W18" i="2140" s="1"/>
  <c r="N27" i="2139"/>
  <c r="BC22" i="2140" s="1"/>
  <c r="E1576" i="2156" s="1"/>
  <c r="N31" i="2139"/>
  <c r="N35" i="2139"/>
  <c r="G30" i="2140" s="1"/>
  <c r="W30" i="2140" s="1"/>
  <c r="N39" i="2139"/>
  <c r="BC34" i="2140" s="1"/>
  <c r="E1588" i="2156" s="1"/>
  <c r="K108" i="2156" s="1" a="1"/>
  <c r="K108" i="2156" s="1"/>
  <c r="N43" i="2139"/>
  <c r="G38" i="2140" s="1"/>
  <c r="W38" i="2140" s="1"/>
  <c r="N47" i="2139"/>
  <c r="N51" i="2139"/>
  <c r="G46" i="2140" s="1"/>
  <c r="W46" i="2140" s="1"/>
  <c r="N55" i="2139"/>
  <c r="G50" i="2140" s="1"/>
  <c r="W50" i="2140" s="1"/>
  <c r="N59" i="2139"/>
  <c r="G54" i="2140" s="1"/>
  <c r="W54" i="2140" s="1"/>
  <c r="N63" i="2139"/>
  <c r="N67" i="2139"/>
  <c r="G62" i="2140" s="1"/>
  <c r="W62" i="2140" s="1"/>
  <c r="N71" i="2139"/>
  <c r="BC66" i="2140" s="1"/>
  <c r="E1620" i="2156" s="1"/>
  <c r="K728" i="2156" s="1" a="1"/>
  <c r="K728" i="2156" s="1"/>
  <c r="N75" i="2139"/>
  <c r="G70" i="2140" s="1"/>
  <c r="W70" i="2140" s="1"/>
  <c r="N79" i="2139"/>
  <c r="N83" i="2139"/>
  <c r="G78" i="2140" s="1"/>
  <c r="W78" i="2140" s="1"/>
  <c r="N87" i="2139"/>
  <c r="G82" i="2140" s="1"/>
  <c r="W82" i="2140" s="1"/>
  <c r="N91" i="2139"/>
  <c r="G86" i="2140" s="1"/>
  <c r="W86" i="2140" s="1"/>
  <c r="N95" i="2139"/>
  <c r="N99" i="2139"/>
  <c r="BC94" i="2140" s="1"/>
  <c r="E1648" i="2156" s="1"/>
  <c r="K881" i="2156" s="1" a="1"/>
  <c r="K881" i="2156" s="1"/>
  <c r="N103" i="2139"/>
  <c r="G98" i="2140" s="1"/>
  <c r="W98" i="2140" s="1"/>
  <c r="N107" i="2139"/>
  <c r="BC102" i="2140" s="1"/>
  <c r="E1656" i="2156" s="1"/>
  <c r="N111" i="2139"/>
  <c r="N115" i="2139"/>
  <c r="BC110" i="2140" s="1"/>
  <c r="E1664" i="2156" s="1"/>
  <c r="K2273" i="2156" s="1" a="1"/>
  <c r="K2273" i="2156" s="1"/>
  <c r="N119" i="2139"/>
  <c r="BC114" i="2140" s="1"/>
  <c r="E1668" i="2156" s="1"/>
  <c r="K2281" i="2156" s="1" a="1"/>
  <c r="K2281" i="2156" s="1"/>
  <c r="N123" i="2139"/>
  <c r="BC118" i="2140" s="1"/>
  <c r="E1672" i="2156" s="1"/>
  <c r="N127" i="2139"/>
  <c r="N131" i="2139"/>
  <c r="G126" i="2140" s="1"/>
  <c r="W126" i="2140" s="1"/>
  <c r="N135" i="2139"/>
  <c r="G130" i="2140" s="1"/>
  <c r="W130" i="2140" s="1"/>
  <c r="N139" i="2139"/>
  <c r="G134" i="2140" s="1"/>
  <c r="W134" i="2140" s="1"/>
  <c r="N143" i="2139"/>
  <c r="N147" i="2139"/>
  <c r="BC142" i="2140" s="1"/>
  <c r="E1696" i="2156" s="1"/>
  <c r="K1115" i="2156" s="1" a="1"/>
  <c r="K1115" i="2156" s="1"/>
  <c r="N151" i="2139"/>
  <c r="G146" i="2140" s="1"/>
  <c r="W146" i="2140" s="1"/>
  <c r="N155" i="2139"/>
  <c r="BC150" i="2140" s="1"/>
  <c r="E1704" i="2156" s="1"/>
  <c r="K1165" i="2156" s="1" a="1"/>
  <c r="K1165" i="2156" s="1"/>
  <c r="N159" i="2139"/>
  <c r="N163" i="2139"/>
  <c r="BC158" i="2140" s="1"/>
  <c r="E1712" i="2156" s="1"/>
  <c r="K1214" i="2156" s="1" a="1"/>
  <c r="K1214" i="2156" s="1"/>
  <c r="N167" i="2139"/>
  <c r="BC162" i="2140" s="1"/>
  <c r="E1716" i="2156" s="1"/>
  <c r="K1247" i="2156" s="1" a="1"/>
  <c r="K1247" i="2156" s="1"/>
  <c r="N171" i="2139"/>
  <c r="G166" i="2140" s="1"/>
  <c r="W166" i="2140" s="1"/>
  <c r="N175" i="2139"/>
  <c r="N179" i="2139"/>
  <c r="BC174" i="2140" s="1"/>
  <c r="E1728" i="2156" s="1"/>
  <c r="K1322" i="2156" s="1" a="1"/>
  <c r="K1322" i="2156" s="1"/>
  <c r="N183" i="2139"/>
  <c r="G178" i="2140" s="1"/>
  <c r="W178" i="2140" s="1"/>
  <c r="N187" i="2139"/>
  <c r="G182" i="2140" s="1"/>
  <c r="W182" i="2140" s="1"/>
  <c r="N191" i="2139"/>
  <c r="N195" i="2139"/>
  <c r="G190" i="2140" s="1"/>
  <c r="W190" i="2140" s="1"/>
  <c r="N199" i="2139"/>
  <c r="BC194" i="2140" s="1"/>
  <c r="E1748" i="2156" s="1"/>
  <c r="K1440" i="2156" s="1" a="1"/>
  <c r="K1440" i="2156" s="1"/>
  <c r="N203" i="2139"/>
  <c r="BC198" i="2140" s="1"/>
  <c r="E1752" i="2156" s="1"/>
  <c r="K1467" i="2156" s="1" a="1"/>
  <c r="K1467" i="2156" s="1"/>
  <c r="N207" i="2139"/>
  <c r="N211" i="2139"/>
  <c r="BC206" i="2140" s="1"/>
  <c r="E1760" i="2156" s="1"/>
  <c r="K184" i="2156" s="1" a="1"/>
  <c r="K184" i="2156" s="1"/>
  <c r="N215" i="2139"/>
  <c r="BC210" i="2140" s="1"/>
  <c r="E1764" i="2156" s="1"/>
  <c r="K208" i="2156" s="1" a="1"/>
  <c r="K208" i="2156" s="1"/>
  <c r="N219" i="2139"/>
  <c r="BC214" i="2140" s="1"/>
  <c r="E1768" i="2156" s="1"/>
  <c r="K232" i="2156" s="1" a="1"/>
  <c r="K232" i="2156" s="1"/>
  <c r="N223" i="2139"/>
  <c r="N227" i="2139"/>
  <c r="BC222" i="2140" s="1"/>
  <c r="E1776" i="2156" s="1"/>
  <c r="K273" i="2156" s="1" a="1"/>
  <c r="K273" i="2156" s="1"/>
  <c r="N231" i="2139"/>
  <c r="BC226" i="2140" s="1"/>
  <c r="E1780" i="2156" s="1"/>
  <c r="N235" i="2139"/>
  <c r="BC230" i="2140" s="1"/>
  <c r="E1784" i="2156" s="1"/>
  <c r="N239" i="2139"/>
  <c r="N243" i="2139"/>
  <c r="BC238" i="2140" s="1"/>
  <c r="E1792" i="2156" s="1"/>
  <c r="K380" i="2156" s="1" a="1"/>
  <c r="K380" i="2156" s="1"/>
  <c r="N247" i="2139"/>
  <c r="BC242" i="2140" s="1"/>
  <c r="E1796" i="2156" s="1"/>
  <c r="N251" i="2139"/>
  <c r="BC246" i="2140" s="1"/>
  <c r="E1800" i="2156" s="1"/>
  <c r="K424" i="2156" s="1" a="1"/>
  <c r="K424" i="2156" s="1"/>
  <c r="N255" i="2139"/>
  <c r="N259" i="2139"/>
  <c r="BC254" i="2162" s="1"/>
  <c r="N263" i="2139"/>
  <c r="G258" i="2140" s="1"/>
  <c r="W258" i="2140" s="1"/>
  <c r="N267" i="2139"/>
  <c r="G262" i="2140" s="1"/>
  <c r="W262" i="2140" s="1"/>
  <c r="N268" i="2139"/>
  <c r="G263" i="2140" s="1"/>
  <c r="W263" i="2140" s="1"/>
  <c r="N269" i="2139"/>
  <c r="BC264" i="2140" s="1"/>
  <c r="E1818" i="2156" s="1"/>
  <c r="K546" i="2156" s="1" a="1"/>
  <c r="K546" i="2156" s="1"/>
  <c r="N270" i="2139"/>
  <c r="N271" i="2139"/>
  <c r="G266" i="2140" s="1"/>
  <c r="W266" i="2140" s="1"/>
  <c r="N272" i="2139"/>
  <c r="G267" i="2140" s="1"/>
  <c r="W267" i="2140" s="1"/>
  <c r="N273" i="2139"/>
  <c r="BC268" i="2140" s="1"/>
  <c r="E1822" i="2156" s="1"/>
  <c r="K2186" i="2156" s="1" a="1"/>
  <c r="K2186" i="2156" s="1"/>
  <c r="N274" i="2139"/>
  <c r="N275" i="2139"/>
  <c r="BC270" i="2140" s="1"/>
  <c r="E1824" i="2156" s="1"/>
  <c r="N276" i="2139"/>
  <c r="BC271" i="2140" s="1"/>
  <c r="E1825" i="2156" s="1"/>
  <c r="N277" i="2139"/>
  <c r="G272" i="2140" s="1"/>
  <c r="W272" i="2140" s="1"/>
  <c r="N278" i="2139"/>
  <c r="N279" i="2139"/>
  <c r="BC274" i="2140" s="1"/>
  <c r="E1828" i="2156" s="1"/>
  <c r="K602" i="2156" s="1" a="1"/>
  <c r="K602" i="2156" s="1"/>
  <c r="N280" i="2139"/>
  <c r="BC275" i="2140" s="1"/>
  <c r="E1829" i="2156" s="1"/>
  <c r="K610" i="2156" s="1" a="1"/>
  <c r="K610" i="2156" s="1"/>
  <c r="N281" i="2139"/>
  <c r="G276" i="2140" s="1"/>
  <c r="W276" i="2140" s="1"/>
  <c r="N282" i="2139"/>
  <c r="N283" i="2139"/>
  <c r="BC278" i="2140" s="1"/>
  <c r="E1832" i="2156" s="1"/>
  <c r="K630" i="2156" s="1" a="1"/>
  <c r="K630" i="2156" s="1"/>
  <c r="N284" i="2139"/>
  <c r="BC279" i="2140" s="1"/>
  <c r="E1833" i="2156" s="1"/>
  <c r="K1475" i="2156" s="1" a="1"/>
  <c r="K1475" i="2156" s="1"/>
  <c r="N285" i="2139"/>
  <c r="G280" i="2140" s="1"/>
  <c r="W280" i="2140" s="1"/>
  <c r="N286" i="2139"/>
  <c r="N287" i="2139"/>
  <c r="BC282" i="2140" s="1"/>
  <c r="E1836" i="2156" s="1"/>
  <c r="K1499" i="2156" s="1" a="1"/>
  <c r="K1499" i="2156" s="1"/>
  <c r="N288" i="2139"/>
  <c r="BC283" i="2140" s="1"/>
  <c r="E1837" i="2156" s="1"/>
  <c r="K2343" i="2156" s="1" a="1"/>
  <c r="K2343" i="2156" s="1"/>
  <c r="N289" i="2139"/>
  <c r="BC284" i="2140" s="1"/>
  <c r="E1838" i="2156" s="1"/>
  <c r="N12" i="2139"/>
  <c r="BC7" i="2140" s="1"/>
  <c r="E1561" i="2156" s="1"/>
  <c r="N14" i="2139"/>
  <c r="BC9" i="2140" s="1"/>
  <c r="E1563" i="2156" s="1"/>
  <c r="N21" i="2139"/>
  <c r="N28" i="2139"/>
  <c r="G23" i="2140" s="1"/>
  <c r="W23" i="2140" s="1"/>
  <c r="N30" i="2139"/>
  <c r="G25" i="2140" s="1"/>
  <c r="W25" i="2140" s="1"/>
  <c r="N37" i="2139"/>
  <c r="G32" i="2140" s="1"/>
  <c r="W32" i="2140" s="1"/>
  <c r="N44" i="2139"/>
  <c r="BC39" i="2140" s="1"/>
  <c r="E1593" i="2156" s="1"/>
  <c r="K132" i="2156" s="1" a="1"/>
  <c r="K132" i="2156" s="1"/>
  <c r="N46" i="2139"/>
  <c r="BC41" i="2162" s="1"/>
  <c r="N53" i="2139"/>
  <c r="G48" i="2140" s="1"/>
  <c r="W48" i="2140" s="1"/>
  <c r="N60" i="2139"/>
  <c r="G55" i="2140" s="1"/>
  <c r="W55" i="2140" s="1"/>
  <c r="N62" i="2139"/>
  <c r="BC57" i="2140" s="1"/>
  <c r="E1611" i="2156" s="1"/>
  <c r="K689" i="2156" s="1" a="1"/>
  <c r="K689" i="2156" s="1"/>
  <c r="N69" i="2139"/>
  <c r="BC64" i="2140" s="1"/>
  <c r="E1618" i="2156" s="1"/>
  <c r="N76" i="2139"/>
  <c r="G71" i="2140" s="1"/>
  <c r="W71" i="2140" s="1"/>
  <c r="N78" i="2139"/>
  <c r="BC73" i="2140" s="1"/>
  <c r="E1627" i="2156" s="1"/>
  <c r="K764" i="2156" s="1" a="1"/>
  <c r="K764" i="2156" s="1"/>
  <c r="N85" i="2139"/>
  <c r="BC80" i="2140" s="1"/>
  <c r="E1634" i="2156" s="1"/>
  <c r="K816" i="2156" s="1" a="1"/>
  <c r="K816" i="2156" s="1"/>
  <c r="N92" i="2139"/>
  <c r="BC87" i="2162" s="1"/>
  <c r="N94" i="2139"/>
  <c r="G89" i="2140" s="1"/>
  <c r="W89" i="2140" s="1"/>
  <c r="N101" i="2139"/>
  <c r="BC96" i="2140" s="1"/>
  <c r="E1650" i="2156" s="1"/>
  <c r="K888" i="2156" s="1" a="1"/>
  <c r="K888" i="2156" s="1"/>
  <c r="N108" i="2139"/>
  <c r="G103" i="2140" s="1"/>
  <c r="W103" i="2140" s="1"/>
  <c r="N110" i="2139"/>
  <c r="G105" i="2140" s="1"/>
  <c r="W105" i="2140" s="1"/>
  <c r="N117" i="2139"/>
  <c r="G112" i="2140" s="1"/>
  <c r="W112" i="2140" s="1"/>
  <c r="N124" i="2139"/>
  <c r="G119" i="2140" s="1"/>
  <c r="W119" i="2140" s="1"/>
  <c r="N126" i="2139"/>
  <c r="BC121" i="2140" s="1"/>
  <c r="E1675" i="2156" s="1"/>
  <c r="K993" i="2156" s="1" a="1"/>
  <c r="K993" i="2156" s="1"/>
  <c r="N133" i="2139"/>
  <c r="BC128" i="2140" s="1"/>
  <c r="E1682" i="2156" s="1"/>
  <c r="K1047" i="2156" s="1" a="1"/>
  <c r="K1047" i="2156" s="1"/>
  <c r="N140" i="2139"/>
  <c r="G135" i="2140" s="1"/>
  <c r="W135" i="2140" s="1"/>
  <c r="N142" i="2139"/>
  <c r="BC137" i="2140" s="1"/>
  <c r="E1691" i="2156" s="1"/>
  <c r="N149" i="2139"/>
  <c r="BC144" i="2140" s="1"/>
  <c r="E1698" i="2156" s="1"/>
  <c r="K1132" i="2156" s="1" a="1"/>
  <c r="K1132" i="2156" s="1"/>
  <c r="N156" i="2139"/>
  <c r="G151" i="2140" s="1"/>
  <c r="W151" i="2140" s="1"/>
  <c r="N158" i="2139"/>
  <c r="G153" i="2140" s="1"/>
  <c r="W153" i="2140" s="1"/>
  <c r="N165" i="2139"/>
  <c r="BC160" i="2140" s="1"/>
  <c r="E1714" i="2156" s="1"/>
  <c r="K1229" i="2156" s="1" a="1"/>
  <c r="K1229" i="2156" s="1"/>
  <c r="N172" i="2139"/>
  <c r="G167" i="2140" s="1"/>
  <c r="W167" i="2140" s="1"/>
  <c r="N174" i="2139"/>
  <c r="G169" i="2162" s="1"/>
  <c r="W169" i="2162" s="1"/>
  <c r="AM169" i="2162" s="1"/>
  <c r="N181" i="2139"/>
  <c r="BC176" i="2140" s="1"/>
  <c r="E1730" i="2156" s="1"/>
  <c r="N188" i="2139"/>
  <c r="BC183" i="2140" s="1"/>
  <c r="E1737" i="2156" s="1"/>
  <c r="K2320" i="2156" s="1" a="1"/>
  <c r="K2320" i="2156" s="1"/>
  <c r="N190" i="2139"/>
  <c r="BC185" i="2140" s="1"/>
  <c r="E1739" i="2156" s="1"/>
  <c r="K2329" i="2156" s="1" a="1"/>
  <c r="K2329" i="2156" s="1"/>
  <c r="N197" i="2139"/>
  <c r="G192" i="2140" s="1"/>
  <c r="W192" i="2140" s="1"/>
  <c r="N204" i="2139"/>
  <c r="G199" i="2162" s="1"/>
  <c r="W199" i="2162" s="1"/>
  <c r="AM199" i="2162" s="1"/>
  <c r="N206" i="2139"/>
  <c r="BC201" i="2140" s="1"/>
  <c r="E1755" i="2156" s="1"/>
  <c r="N213" i="2139"/>
  <c r="G208" i="2140" s="1"/>
  <c r="W208" i="2140" s="1"/>
  <c r="N220" i="2139"/>
  <c r="G215" i="2140" s="1"/>
  <c r="W215" i="2140" s="1"/>
  <c r="N222" i="2139"/>
  <c r="G217" i="2140" s="1"/>
  <c r="W217" i="2140" s="1"/>
  <c r="N229" i="2139"/>
  <c r="G224" i="2140" s="1"/>
  <c r="W224" i="2140" s="1"/>
  <c r="N236" i="2139"/>
  <c r="BC231" i="2140" s="1"/>
  <c r="E1785" i="2156" s="1"/>
  <c r="K319" i="2156" s="1" a="1"/>
  <c r="K319" i="2156" s="1"/>
  <c r="N238" i="2139"/>
  <c r="G233" i="2140" s="1"/>
  <c r="W233" i="2140" s="1"/>
  <c r="N245" i="2139"/>
  <c r="G240" i="2140" s="1"/>
  <c r="W240" i="2140" s="1"/>
  <c r="N252" i="2139"/>
  <c r="BC247" i="2140" s="1"/>
  <c r="E1801" i="2156" s="1"/>
  <c r="K432" i="2156" s="1" a="1"/>
  <c r="K432" i="2156" s="1"/>
  <c r="N254" i="2139"/>
  <c r="BC249" i="2140" s="1"/>
  <c r="E1803" i="2156" s="1"/>
  <c r="K443" i="2156" s="1" a="1"/>
  <c r="K443" i="2156" s="1"/>
  <c r="N261" i="2139"/>
  <c r="G256" i="2140" s="1"/>
  <c r="W256" i="2140" s="1"/>
  <c r="N294" i="2139"/>
  <c r="BC289" i="2140" s="1"/>
  <c r="E1843" i="2156" s="1"/>
  <c r="K1534" i="2156" s="1" a="1"/>
  <c r="K1534" i="2156" s="1"/>
  <c r="N298" i="2139"/>
  <c r="G293" i="2140" s="1"/>
  <c r="W293" i="2140" s="1"/>
  <c r="N302" i="2139"/>
  <c r="G297" i="2140" s="1"/>
  <c r="W297" i="2140" s="1"/>
  <c r="N306" i="2139"/>
  <c r="BC301" i="2140" s="1"/>
  <c r="E1855" i="2156" s="1"/>
  <c r="K1608" i="2156" s="1" a="1"/>
  <c r="K1608" i="2156" s="1"/>
  <c r="N310" i="2139"/>
  <c r="BC305" i="2140" s="1"/>
  <c r="E1859" i="2156" s="1"/>
  <c r="K1632" i="2156" s="1" a="1"/>
  <c r="K1632" i="2156" s="1"/>
  <c r="N314" i="2139"/>
  <c r="G309" i="2140" s="1"/>
  <c r="W309" i="2140" s="1"/>
  <c r="N318" i="2139"/>
  <c r="BC313" i="2140" s="1"/>
  <c r="E1867" i="2156" s="1"/>
  <c r="K1655" i="2156" s="1" a="1"/>
  <c r="K1655" i="2156" s="1"/>
  <c r="N322" i="2139"/>
  <c r="BC317" i="2140" s="1"/>
  <c r="E1871" i="2156" s="1"/>
  <c r="K1667" i="2156" s="1" a="1"/>
  <c r="K1667" i="2156" s="1"/>
  <c r="N326" i="2139"/>
  <c r="G321" i="2140" s="1"/>
  <c r="W321" i="2140" s="1"/>
  <c r="N330" i="2139"/>
  <c r="BC325" i="2140" s="1"/>
  <c r="E1879" i="2156" s="1"/>
  <c r="K1698" i="2156" s="1" a="1"/>
  <c r="K1698" i="2156" s="1"/>
  <c r="N334" i="2139"/>
  <c r="BC329" i="2140" s="1"/>
  <c r="E1883" i="2156" s="1"/>
  <c r="K2416" i="2156" s="1" a="1"/>
  <c r="K2416" i="2156" s="1"/>
  <c r="N338" i="2139"/>
  <c r="BC333" i="2140" s="1"/>
  <c r="E1887" i="2156" s="1"/>
  <c r="K1762" i="2156" s="1" a="1"/>
  <c r="K1762" i="2156" s="1"/>
  <c r="N342" i="2139"/>
  <c r="G337" i="2140" s="1"/>
  <c r="W337" i="2140" s="1"/>
  <c r="N346" i="2139"/>
  <c r="G341" i="2140" s="1"/>
  <c r="W341" i="2140" s="1"/>
  <c r="N350" i="2139"/>
  <c r="G345" i="2162" s="1"/>
  <c r="W345" i="2162" s="1"/>
  <c r="AM345" i="2162" s="1"/>
  <c r="N354" i="2139"/>
  <c r="G349" i="2140" s="1"/>
  <c r="W349" i="2140" s="1"/>
  <c r="N358" i="2139"/>
  <c r="BC353" i="2140" s="1"/>
  <c r="E1907" i="2156" s="1"/>
  <c r="K1906" i="2156" s="1" a="1"/>
  <c r="K1906" i="2156" s="1"/>
  <c r="N362" i="2139"/>
  <c r="G357" i="2140" s="1"/>
  <c r="W357" i="2140" s="1"/>
  <c r="N366" i="2139"/>
  <c r="G361" i="2140" s="1"/>
  <c r="W361" i="2140" s="1"/>
  <c r="N370" i="2139"/>
  <c r="BC365" i="2140" s="1"/>
  <c r="E1919" i="2156" s="1"/>
  <c r="K1971" i="2156" s="1" a="1"/>
  <c r="K1971" i="2156" s="1"/>
  <c r="N374" i="2139"/>
  <c r="BC369" i="2140" s="1"/>
  <c r="E1923" i="2156" s="1"/>
  <c r="K2003" i="2156" s="1" a="1"/>
  <c r="K2003" i="2156" s="1"/>
  <c r="N378" i="2139"/>
  <c r="G373" i="2140" s="1"/>
  <c r="W373" i="2140" s="1"/>
  <c r="N382" i="2139"/>
  <c r="BC377" i="2140" s="1"/>
  <c r="E1931" i="2156" s="1"/>
  <c r="K2058" i="2156" s="1" a="1"/>
  <c r="K2058" i="2156" s="1"/>
  <c r="N386" i="2139"/>
  <c r="BC381" i="2140" s="1"/>
  <c r="E1935" i="2156" s="1"/>
  <c r="K2091" i="2156" s="1" a="1"/>
  <c r="K2091" i="2156" s="1"/>
  <c r="N390" i="2139"/>
  <c r="G385" i="2140" s="1"/>
  <c r="W385" i="2140" s="1"/>
  <c r="N394" i="2139"/>
  <c r="BC389" i="2162" s="1"/>
  <c r="N398" i="2139"/>
  <c r="BC393" i="2140" s="1"/>
  <c r="E1947" i="2156" s="1"/>
  <c r="K2522" i="2156" s="1" a="1"/>
  <c r="K2522" i="2156" s="1"/>
  <c r="N16" i="2139"/>
  <c r="G11" i="2140" s="1"/>
  <c r="W11" i="2140" s="1"/>
  <c r="N18" i="2139"/>
  <c r="G13" i="2140" s="1"/>
  <c r="W13" i="2140" s="1"/>
  <c r="N25" i="2139"/>
  <c r="BC20" i="2140" s="1"/>
  <c r="E1574" i="2156" s="1"/>
  <c r="N32" i="2139"/>
  <c r="BC27" i="2140" s="1"/>
  <c r="E1581" i="2156" s="1"/>
  <c r="N34" i="2139"/>
  <c r="BC29" i="2140" s="1"/>
  <c r="E1583" i="2156" s="1"/>
  <c r="K68" i="2156" s="1" a="1"/>
  <c r="K68" i="2156" s="1"/>
  <c r="N41" i="2139"/>
  <c r="BC36" i="2140" s="1"/>
  <c r="E1590" i="2156" s="1"/>
  <c r="K2119" i="2156" s="1" a="1"/>
  <c r="K2119" i="2156" s="1"/>
  <c r="N48" i="2139"/>
  <c r="G43" i="2140" s="1"/>
  <c r="W43" i="2140" s="1"/>
  <c r="N50" i="2139"/>
  <c r="G45" i="2140" s="1"/>
  <c r="W45" i="2140" s="1"/>
  <c r="N57" i="2139"/>
  <c r="G52" i="2140" s="1"/>
  <c r="W52" i="2140" s="1"/>
  <c r="N64" i="2139"/>
  <c r="G59" i="2140" s="1"/>
  <c r="W59" i="2140" s="1"/>
  <c r="N66" i="2139"/>
  <c r="BC61" i="2140" s="1"/>
  <c r="E1615" i="2156" s="1"/>
  <c r="N73" i="2139"/>
  <c r="BC68" i="2140" s="1"/>
  <c r="E1622" i="2156" s="1"/>
  <c r="N80" i="2139"/>
  <c r="G75" i="2140" s="1"/>
  <c r="W75" i="2140" s="1"/>
  <c r="N82" i="2139"/>
  <c r="G77" i="2140" s="1"/>
  <c r="W77" i="2140" s="1"/>
  <c r="N89" i="2139"/>
  <c r="G84" i="2140" s="1"/>
  <c r="W84" i="2140" s="1"/>
  <c r="N96" i="2139"/>
  <c r="G91" i="2140" s="1"/>
  <c r="W91" i="2140" s="1"/>
  <c r="N98" i="2139"/>
  <c r="BC93" i="2140" s="1"/>
  <c r="E1647" i="2156" s="1"/>
  <c r="N105" i="2139"/>
  <c r="G100" i="2140" s="1"/>
  <c r="W100" i="2140" s="1"/>
  <c r="N112" i="2139"/>
  <c r="BC107" i="2140" s="1"/>
  <c r="E1661" i="2156" s="1"/>
  <c r="N114" i="2139"/>
  <c r="G109" i="2140" s="1"/>
  <c r="W109" i="2140" s="1"/>
  <c r="N121" i="2139"/>
  <c r="BC116" i="2140" s="1"/>
  <c r="E1670" i="2156" s="1"/>
  <c r="N128" i="2139"/>
  <c r="BC123" i="2140" s="1"/>
  <c r="E1677" i="2156" s="1"/>
  <c r="K1009" i="2156" s="1" a="1"/>
  <c r="K1009" i="2156" s="1"/>
  <c r="N130" i="2139"/>
  <c r="BC125" i="2140" s="1"/>
  <c r="E1679" i="2156" s="1"/>
  <c r="K2299" i="2156" s="1" a="1"/>
  <c r="K2299" i="2156" s="1"/>
  <c r="N137" i="2139"/>
  <c r="G132" i="2140" s="1"/>
  <c r="W132" i="2140" s="1"/>
  <c r="N144" i="2139"/>
  <c r="BC139" i="2140" s="1"/>
  <c r="E1693" i="2156" s="1"/>
  <c r="K1097" i="2156" s="1" a="1"/>
  <c r="K1097" i="2156" s="1"/>
  <c r="N146" i="2139"/>
  <c r="G141" i="2140" s="1"/>
  <c r="W141" i="2140" s="1"/>
  <c r="N153" i="2139"/>
  <c r="BC148" i="2140" s="1"/>
  <c r="E1702" i="2156" s="1"/>
  <c r="N160" i="2139"/>
  <c r="BC155" i="2140" s="1"/>
  <c r="E1709" i="2156" s="1"/>
  <c r="K1189" i="2156" s="1" a="1"/>
  <c r="K1189" i="2156" s="1"/>
  <c r="N162" i="2139"/>
  <c r="BC157" i="2140" s="1"/>
  <c r="E1711" i="2156" s="1"/>
  <c r="K1205" i="2156" s="1" a="1"/>
  <c r="K1205" i="2156" s="1"/>
  <c r="N169" i="2139"/>
  <c r="G164" i="2140" s="1"/>
  <c r="W164" i="2140" s="1"/>
  <c r="N176" i="2139"/>
  <c r="G171" i="2140" s="1"/>
  <c r="W171" i="2140" s="1"/>
  <c r="N178" i="2139"/>
  <c r="G173" i="2140" s="1"/>
  <c r="W173" i="2140" s="1"/>
  <c r="N185" i="2139"/>
  <c r="G180" i="2140" s="1"/>
  <c r="W180" i="2140" s="1"/>
  <c r="N192" i="2139"/>
  <c r="G187" i="2140" s="1"/>
  <c r="W187" i="2140" s="1"/>
  <c r="N194" i="2139"/>
  <c r="BC189" i="2140" s="1"/>
  <c r="E1743" i="2156" s="1"/>
  <c r="K1410" i="2156" s="1" a="1"/>
  <c r="K1410" i="2156" s="1"/>
  <c r="N201" i="2139"/>
  <c r="BC196" i="2140" s="1"/>
  <c r="E1750" i="2156" s="1"/>
  <c r="N208" i="2139"/>
  <c r="G203" i="2140" s="1"/>
  <c r="W203" i="2140" s="1"/>
  <c r="N210" i="2139"/>
  <c r="G205" i="2140" s="1"/>
  <c r="W205" i="2140" s="1"/>
  <c r="N217" i="2139"/>
  <c r="G212" i="2140" s="1"/>
  <c r="W212" i="2140" s="1"/>
  <c r="N224" i="2139"/>
  <c r="G219" i="2140" s="1"/>
  <c r="W219" i="2140" s="1"/>
  <c r="N226" i="2139"/>
  <c r="BC221" i="2140" s="1"/>
  <c r="E1775" i="2156" s="1"/>
  <c r="N233" i="2139"/>
  <c r="G228" i="2140" s="1"/>
  <c r="W228" i="2140" s="1"/>
  <c r="N240" i="2139"/>
  <c r="BC235" i="2140" s="1"/>
  <c r="E1789" i="2156" s="1"/>
  <c r="K341" i="2156" s="1" a="1"/>
  <c r="K341" i="2156" s="1"/>
  <c r="N242" i="2139"/>
  <c r="G237" i="2140" s="1"/>
  <c r="W237" i="2140" s="1"/>
  <c r="N249" i="2139"/>
  <c r="BC244" i="2140" s="1"/>
  <c r="E1798" i="2156" s="1"/>
  <c r="K408" i="2156" s="1" a="1"/>
  <c r="K408" i="2156" s="1"/>
  <c r="N256" i="2139"/>
  <c r="G251" i="2140" s="1"/>
  <c r="W251" i="2140" s="1"/>
  <c r="N258" i="2139"/>
  <c r="BC253" i="2140" s="1"/>
  <c r="E1807" i="2156" s="1"/>
  <c r="K466" i="2156" s="1" a="1"/>
  <c r="K466" i="2156" s="1"/>
  <c r="N265" i="2139"/>
  <c r="G260" i="2140" s="1"/>
  <c r="W260" i="2140" s="1"/>
  <c r="N292" i="2139"/>
  <c r="G287" i="2140" s="1"/>
  <c r="W287" i="2140" s="1"/>
  <c r="N293" i="2139"/>
  <c r="BC288" i="2140" s="1"/>
  <c r="E1842" i="2156" s="1"/>
  <c r="K1527" i="2156" s="1" a="1"/>
  <c r="K1527" i="2156" s="1"/>
  <c r="N297" i="2139"/>
  <c r="G292" i="2140" s="1"/>
  <c r="W292" i="2140" s="1"/>
  <c r="N301" i="2139"/>
  <c r="G296" i="2140" s="1"/>
  <c r="W296" i="2140" s="1"/>
  <c r="N305" i="2139"/>
  <c r="G300" i="2162" s="1"/>
  <c r="W300" i="2162" s="1"/>
  <c r="AM300" i="2162" s="1"/>
  <c r="N309" i="2139"/>
  <c r="G304" i="2140" s="1"/>
  <c r="W304" i="2140" s="1"/>
  <c r="N313" i="2139"/>
  <c r="BC308" i="2140" s="1"/>
  <c r="E1862" i="2156" s="1"/>
  <c r="K2377" i="2156" s="1" a="1"/>
  <c r="K2377" i="2156" s="1"/>
  <c r="N317" i="2139"/>
  <c r="BC312" i="2140" s="1"/>
  <c r="E1866" i="2156" s="1"/>
  <c r="N321" i="2139"/>
  <c r="G316" i="2140" s="1"/>
  <c r="W316" i="2140" s="1"/>
  <c r="N325" i="2139"/>
  <c r="BC320" i="2140" s="1"/>
  <c r="E1874" i="2156" s="1"/>
  <c r="K1683" i="2156" s="1" a="1"/>
  <c r="K1683" i="2156" s="1"/>
  <c r="N329" i="2139"/>
  <c r="G324" i="2140" s="1"/>
  <c r="W324" i="2140" s="1"/>
  <c r="N333" i="2139"/>
  <c r="G328" i="2140" s="1"/>
  <c r="W328" i="2140" s="1"/>
  <c r="N337" i="2139"/>
  <c r="G332" i="2140" s="1"/>
  <c r="W332" i="2140" s="1"/>
  <c r="N341" i="2139"/>
  <c r="G336" i="2140" s="1"/>
  <c r="W336" i="2140" s="1"/>
  <c r="N345" i="2139"/>
  <c r="BC340" i="2140" s="1"/>
  <c r="E1894" i="2156" s="1"/>
  <c r="K1818" i="2156" s="1" a="1"/>
  <c r="K1818" i="2156" s="1"/>
  <c r="N349" i="2139"/>
  <c r="BC344" i="2140" s="1"/>
  <c r="E1898" i="2156" s="1"/>
  <c r="K1851" i="2156" s="1" a="1"/>
  <c r="K1851" i="2156" s="1"/>
  <c r="N353" i="2139"/>
  <c r="BC348" i="2140" s="1"/>
  <c r="E1902" i="2156" s="1"/>
  <c r="K1866" i="2156" s="1" a="1"/>
  <c r="K1866" i="2156" s="1"/>
  <c r="N357" i="2139"/>
  <c r="BC352" i="2140" s="1"/>
  <c r="E1906" i="2156" s="1"/>
  <c r="K1898" i="2156" s="1" a="1"/>
  <c r="K1898" i="2156" s="1"/>
  <c r="N361" i="2139"/>
  <c r="G356" i="2140" s="1"/>
  <c r="W356" i="2140" s="1"/>
  <c r="N365" i="2139"/>
  <c r="G360" i="2140" s="1"/>
  <c r="W360" i="2140" s="1"/>
  <c r="N369" i="2139"/>
  <c r="BC364" i="2140" s="1"/>
  <c r="E1918" i="2156" s="1"/>
  <c r="K1962" i="2156" s="1" a="1"/>
  <c r="K1962" i="2156" s="1"/>
  <c r="N373" i="2139"/>
  <c r="G368" i="2140" s="1"/>
  <c r="W368" i="2140" s="1"/>
  <c r="N377" i="2139"/>
  <c r="BC372" i="2140" s="1"/>
  <c r="E1926" i="2156" s="1"/>
  <c r="K2479" i="2156" s="1" a="1"/>
  <c r="K2479" i="2156" s="1"/>
  <c r="N381" i="2139"/>
  <c r="BC376" i="2140" s="1"/>
  <c r="E1930" i="2156" s="1"/>
  <c r="K2050" i="2156" s="1" a="1"/>
  <c r="K2050" i="2156" s="1"/>
  <c r="N385" i="2139"/>
  <c r="G380" i="2140" s="1"/>
  <c r="W380" i="2140" s="1"/>
  <c r="N389" i="2139"/>
  <c r="BC384" i="2140" s="1"/>
  <c r="E1938" i="2156" s="1"/>
  <c r="N393" i="2139"/>
  <c r="G388" i="2140" s="1"/>
  <c r="W388" i="2140" s="1"/>
  <c r="N397" i="2139"/>
  <c r="G392" i="2140" s="1"/>
  <c r="W392" i="2140" s="1"/>
  <c r="N13" i="2139"/>
  <c r="G8" i="2140" s="1"/>
  <c r="W8" i="2140" s="1"/>
  <c r="N20" i="2139"/>
  <c r="BC15" i="2140" s="1"/>
  <c r="E1569" i="2156" s="1"/>
  <c r="N38" i="2139"/>
  <c r="G33" i="2140" s="1"/>
  <c r="W33" i="2140" s="1"/>
  <c r="N45" i="2139"/>
  <c r="G40" i="2140" s="1"/>
  <c r="W40" i="2140" s="1"/>
  <c r="N52" i="2139"/>
  <c r="G47" i="2162" s="1"/>
  <c r="W47" i="2162" s="1"/>
  <c r="AM47" i="2162" s="1"/>
  <c r="N70" i="2139"/>
  <c r="G65" i="2140" s="1"/>
  <c r="W65" i="2140" s="1"/>
  <c r="N77" i="2139"/>
  <c r="BC72" i="2140" s="1"/>
  <c r="E1626" i="2156" s="1"/>
  <c r="K756" i="2156" s="1" a="1"/>
  <c r="K756" i="2156" s="1"/>
  <c r="N84" i="2139"/>
  <c r="G79" i="2140" s="1"/>
  <c r="W79" i="2140" s="1"/>
  <c r="N102" i="2139"/>
  <c r="G97" i="2140" s="1"/>
  <c r="W97" i="2140" s="1"/>
  <c r="N109" i="2139"/>
  <c r="BC104" i="2140" s="1"/>
  <c r="E1658" i="2156" s="1"/>
  <c r="K927" i="2156" s="1" a="1"/>
  <c r="K927" i="2156" s="1"/>
  <c r="N116" i="2139"/>
  <c r="BC111" i="2140" s="1"/>
  <c r="E1665" i="2156" s="1"/>
  <c r="K962" i="2156" s="1" a="1"/>
  <c r="K962" i="2156" s="1"/>
  <c r="N134" i="2139"/>
  <c r="G129" i="2140" s="1"/>
  <c r="W129" i="2140" s="1"/>
  <c r="N141" i="2139"/>
  <c r="G136" i="2140" s="1"/>
  <c r="W136" i="2140" s="1"/>
  <c r="N148" i="2139"/>
  <c r="BC143" i="2140" s="1"/>
  <c r="E1697" i="2156" s="1"/>
  <c r="K1125" i="2156" s="1" a="1"/>
  <c r="K1125" i="2156" s="1"/>
  <c r="N166" i="2139"/>
  <c r="G161" i="2140" s="1"/>
  <c r="W161" i="2140" s="1"/>
  <c r="N173" i="2139"/>
  <c r="G168" i="2140" s="1"/>
  <c r="W168" i="2140" s="1"/>
  <c r="N180" i="2139"/>
  <c r="G175" i="2140" s="1"/>
  <c r="W175" i="2140" s="1"/>
  <c r="N198" i="2139"/>
  <c r="G193" i="2140" s="1"/>
  <c r="W193" i="2140" s="1"/>
  <c r="N205" i="2139"/>
  <c r="BC200" i="2140" s="1"/>
  <c r="E1754" i="2156" s="1"/>
  <c r="K149" i="2156" s="1" a="1"/>
  <c r="K149" i="2156" s="1"/>
  <c r="N212" i="2139"/>
  <c r="G207" i="2140" s="1"/>
  <c r="W207" i="2140" s="1"/>
  <c r="N230" i="2139"/>
  <c r="G225" i="2140" s="1"/>
  <c r="W225" i="2140" s="1"/>
  <c r="N237" i="2139"/>
  <c r="BC232" i="2140" s="1"/>
  <c r="E1786" i="2156" s="1"/>
  <c r="N244" i="2139"/>
  <c r="G239" i="2140" s="1"/>
  <c r="W239" i="2140" s="1"/>
  <c r="N262" i="2139"/>
  <c r="G257" i="2140" s="1"/>
  <c r="W257" i="2140" s="1"/>
  <c r="N300" i="2139"/>
  <c r="BC295" i="2140" s="1"/>
  <c r="E1849" i="2156" s="1"/>
  <c r="K1574" i="2156" s="1" a="1"/>
  <c r="K1574" i="2156" s="1"/>
  <c r="N308" i="2139"/>
  <c r="G303" i="2140" s="1"/>
  <c r="W303" i="2140" s="1"/>
  <c r="N316" i="2139"/>
  <c r="BC311" i="2140" s="1"/>
  <c r="E1865" i="2156" s="1"/>
  <c r="K1644" i="2156" s="1" a="1"/>
  <c r="K1644" i="2156" s="1"/>
  <c r="N324" i="2139"/>
  <c r="BC319" i="2140" s="1"/>
  <c r="E1873" i="2156" s="1"/>
  <c r="K1674" i="2156" s="1" a="1"/>
  <c r="K1674" i="2156" s="1"/>
  <c r="N332" i="2139"/>
  <c r="G327" i="2140" s="1"/>
  <c r="W327" i="2140" s="1"/>
  <c r="N340" i="2139"/>
  <c r="G335" i="2140" s="1"/>
  <c r="W335" i="2140" s="1"/>
  <c r="N348" i="2139"/>
  <c r="BC343" i="2140" s="1"/>
  <c r="E1897" i="2156" s="1"/>
  <c r="K1842" i="2156" s="1" a="1"/>
  <c r="K1842" i="2156" s="1"/>
  <c r="N356" i="2139"/>
  <c r="BC351" i="2140" s="1"/>
  <c r="E1905" i="2156" s="1"/>
  <c r="K1890" i="2156" s="1" a="1"/>
  <c r="K1890" i="2156" s="1"/>
  <c r="N364" i="2139"/>
  <c r="BC359" i="2140" s="1"/>
  <c r="E1913" i="2156" s="1"/>
  <c r="K2464" i="2156" s="1" a="1"/>
  <c r="K2464" i="2156" s="1"/>
  <c r="N372" i="2139"/>
  <c r="G367" i="2140" s="1"/>
  <c r="W367" i="2140" s="1"/>
  <c r="N380" i="2139"/>
  <c r="BC375" i="2140" s="1"/>
  <c r="E1929" i="2156" s="1"/>
  <c r="K2041" i="2156" s="1" a="1"/>
  <c r="K2041" i="2156" s="1"/>
  <c r="N388" i="2139"/>
  <c r="BC383" i="2140" s="1"/>
  <c r="E1937" i="2156" s="1"/>
  <c r="K2497" i="2156" s="1" a="1"/>
  <c r="K2497" i="2156" s="1"/>
  <c r="N396" i="2139"/>
  <c r="G391" i="2140" s="1"/>
  <c r="W391" i="2140" s="1"/>
  <c r="N10" i="2139"/>
  <c r="G5" i="2140" s="1"/>
  <c r="W5" i="2140" s="1"/>
  <c r="N17" i="2139"/>
  <c r="N24" i="2139"/>
  <c r="N42" i="2139"/>
  <c r="BC37" i="2140" s="1"/>
  <c r="E1591" i="2156" s="1"/>
  <c r="K2127" i="2156" s="1" a="1"/>
  <c r="K2127" i="2156" s="1"/>
  <c r="N49" i="2139"/>
  <c r="N56" i="2139"/>
  <c r="N74" i="2139"/>
  <c r="BC69" i="2140" s="1"/>
  <c r="E1623" i="2156" s="1"/>
  <c r="K741" i="2156" s="1" a="1"/>
  <c r="K741" i="2156" s="1"/>
  <c r="N81" i="2139"/>
  <c r="N88" i="2139"/>
  <c r="N106" i="2139"/>
  <c r="BC101" i="2140" s="1"/>
  <c r="E1655" i="2156" s="1"/>
  <c r="K914" i="2156" s="1" a="1"/>
  <c r="K914" i="2156" s="1"/>
  <c r="N113" i="2139"/>
  <c r="N120" i="2139"/>
  <c r="N138" i="2139"/>
  <c r="BC133" i="2140" s="1"/>
  <c r="E1687" i="2156" s="1"/>
  <c r="K1072" i="2156" s="1" a="1"/>
  <c r="K1072" i="2156" s="1"/>
  <c r="N145" i="2139"/>
  <c r="N152" i="2139"/>
  <c r="N170" i="2139"/>
  <c r="G165" i="2140" s="1"/>
  <c r="W165" i="2140" s="1"/>
  <c r="N177" i="2139"/>
  <c r="N184" i="2139"/>
  <c r="N202" i="2139"/>
  <c r="BC197" i="2140" s="1"/>
  <c r="E1751" i="2156" s="1"/>
  <c r="K1459" i="2156" s="1" a="1"/>
  <c r="K1459" i="2156" s="1"/>
  <c r="N209" i="2139"/>
  <c r="N216" i="2139"/>
  <c r="N234" i="2139"/>
  <c r="BC229" i="2140" s="1"/>
  <c r="E1783" i="2156" s="1"/>
  <c r="N241" i="2139"/>
  <c r="N248" i="2139"/>
  <c r="N266" i="2139"/>
  <c r="BC261" i="2140" s="1"/>
  <c r="E1815" i="2156" s="1"/>
  <c r="K522" i="2156" s="1" a="1"/>
  <c r="K522" i="2156" s="1"/>
  <c r="N290" i="2139"/>
  <c r="G285" i="2140" s="1"/>
  <c r="W285" i="2140" s="1"/>
  <c r="N295" i="2139"/>
  <c r="N303" i="2139"/>
  <c r="N311" i="2139"/>
  <c r="N319" i="2139"/>
  <c r="N327" i="2139"/>
  <c r="N335" i="2139"/>
  <c r="N343" i="2139"/>
  <c r="N351" i="2139"/>
  <c r="N359" i="2139"/>
  <c r="N367" i="2139"/>
  <c r="N375" i="2139"/>
  <c r="N383" i="2139"/>
  <c r="N391" i="2139"/>
  <c r="N22" i="2139"/>
  <c r="BC17" i="2140" s="1"/>
  <c r="E1571" i="2156" s="1"/>
  <c r="N29" i="2139"/>
  <c r="BC24" i="2140" s="1"/>
  <c r="E1578" i="2156" s="1"/>
  <c r="N36" i="2139"/>
  <c r="BC31" i="2140" s="1"/>
  <c r="E1585" i="2156" s="1"/>
  <c r="K84" i="2156" s="1" a="1"/>
  <c r="K84" i="2156" s="1"/>
  <c r="N54" i="2139"/>
  <c r="BC49" i="2140" s="1"/>
  <c r="E1603" i="2156" s="1"/>
  <c r="N61" i="2139"/>
  <c r="BC56" i="2140" s="1"/>
  <c r="E1610" i="2156" s="1"/>
  <c r="N68" i="2139"/>
  <c r="BC63" i="2140" s="1"/>
  <c r="E1617" i="2156" s="1"/>
  <c r="N86" i="2139"/>
  <c r="BC81" i="2140" s="1"/>
  <c r="E1635" i="2156" s="1"/>
  <c r="K824" i="2156" s="1" a="1"/>
  <c r="K824" i="2156" s="1"/>
  <c r="N93" i="2139"/>
  <c r="G88" i="2140" s="1"/>
  <c r="W88" i="2140" s="1"/>
  <c r="N100" i="2139"/>
  <c r="G95" i="2140" s="1"/>
  <c r="W95" i="2140" s="1"/>
  <c r="N118" i="2139"/>
  <c r="BC113" i="2140" s="1"/>
  <c r="E1667" i="2156" s="1"/>
  <c r="N125" i="2139"/>
  <c r="G120" i="2140" s="1"/>
  <c r="W120" i="2140" s="1"/>
  <c r="N132" i="2139"/>
  <c r="G127" i="2140" s="1"/>
  <c r="W127" i="2140" s="1"/>
  <c r="N150" i="2139"/>
  <c r="BC145" i="2140" s="1"/>
  <c r="E1699" i="2156" s="1"/>
  <c r="N157" i="2139"/>
  <c r="G152" i="2140" s="1"/>
  <c r="W152" i="2140" s="1"/>
  <c r="N164" i="2139"/>
  <c r="BC159" i="2140" s="1"/>
  <c r="E1713" i="2156" s="1"/>
  <c r="K1221" i="2156" s="1" a="1"/>
  <c r="K1221" i="2156" s="1"/>
  <c r="N182" i="2139"/>
  <c r="BC177" i="2140" s="1"/>
  <c r="E1731" i="2156" s="1"/>
  <c r="N189" i="2139"/>
  <c r="BC184" i="2140" s="1"/>
  <c r="E1738" i="2156" s="1"/>
  <c r="K1378" i="2156" s="1" a="1"/>
  <c r="K1378" i="2156" s="1"/>
  <c r="N196" i="2139"/>
  <c r="BC191" i="2140" s="1"/>
  <c r="E1745" i="2156" s="1"/>
  <c r="K1422" i="2156" s="1" a="1"/>
  <c r="K1422" i="2156" s="1"/>
  <c r="N214" i="2139"/>
  <c r="BC209" i="2140" s="1"/>
  <c r="E1763" i="2156" s="1"/>
  <c r="K2152" i="2156" s="1" a="1"/>
  <c r="K2152" i="2156" s="1"/>
  <c r="N221" i="2139"/>
  <c r="G216" i="2140" s="1"/>
  <c r="W216" i="2140" s="1"/>
  <c r="N228" i="2139"/>
  <c r="G223" i="2140" s="1"/>
  <c r="W223" i="2140" s="1"/>
  <c r="N246" i="2139"/>
  <c r="BC241" i="2140" s="1"/>
  <c r="E1795" i="2156" s="1"/>
  <c r="N253" i="2139"/>
  <c r="G248" i="2140" s="1"/>
  <c r="W248" i="2140" s="1"/>
  <c r="N260" i="2139"/>
  <c r="G255" i="2140" s="1"/>
  <c r="W255" i="2140" s="1"/>
  <c r="N291" i="2139"/>
  <c r="G286" i="2140" s="1"/>
  <c r="W286" i="2140" s="1"/>
  <c r="N296" i="2139"/>
  <c r="G291" i="2140" s="1"/>
  <c r="W291" i="2140" s="1"/>
  <c r="N304" i="2139"/>
  <c r="G299" i="2140" s="1"/>
  <c r="W299" i="2140" s="1"/>
  <c r="N312" i="2139"/>
  <c r="BC307" i="2140" s="1"/>
  <c r="E1861" i="2156" s="1"/>
  <c r="N320" i="2139"/>
  <c r="G315" i="2140" s="1"/>
  <c r="W315" i="2140" s="1"/>
  <c r="N328" i="2139"/>
  <c r="G323" i="2140" s="1"/>
  <c r="W323" i="2140" s="1"/>
  <c r="N336" i="2139"/>
  <c r="G331" i="2140" s="1"/>
  <c r="W331" i="2140" s="1"/>
  <c r="N344" i="2139"/>
  <c r="BC339" i="2140" s="1"/>
  <c r="E1893" i="2156" s="1"/>
  <c r="K1810" i="2156" s="1" a="1"/>
  <c r="K1810" i="2156" s="1"/>
  <c r="N352" i="2139"/>
  <c r="BC347" i="2140" s="1"/>
  <c r="E1901" i="2156" s="1"/>
  <c r="K2441" i="2156" s="1" a="1"/>
  <c r="K2441" i="2156" s="1"/>
  <c r="N360" i="2139"/>
  <c r="G355" i="2140" s="1"/>
  <c r="W355" i="2140" s="1"/>
  <c r="N368" i="2139"/>
  <c r="G363" i="2140" s="1"/>
  <c r="W363" i="2140" s="1"/>
  <c r="N376" i="2139"/>
  <c r="BC371" i="2140" s="1"/>
  <c r="E1925" i="2156" s="1"/>
  <c r="K2018" i="2156" s="1" a="1"/>
  <c r="K2018" i="2156" s="1"/>
  <c r="N384" i="2139"/>
  <c r="G379" i="2140" s="1"/>
  <c r="W379" i="2140" s="1"/>
  <c r="N392" i="2139"/>
  <c r="G387" i="2140" s="1"/>
  <c r="W387" i="2140" s="1"/>
  <c r="N400" i="2139"/>
  <c r="N26" i="2139"/>
  <c r="G21" i="2140" s="1"/>
  <c r="W21" i="2140" s="1"/>
  <c r="N33" i="2139"/>
  <c r="N40" i="2139"/>
  <c r="N58" i="2139"/>
  <c r="BC53" i="2140" s="1"/>
  <c r="E1607" i="2156" s="1"/>
  <c r="N65" i="2139"/>
  <c r="N72" i="2139"/>
  <c r="N90" i="2139"/>
  <c r="G85" i="2140" s="1"/>
  <c r="W85" i="2140" s="1"/>
  <c r="N97" i="2139"/>
  <c r="N104" i="2139"/>
  <c r="N122" i="2139"/>
  <c r="G117" i="2140" s="1"/>
  <c r="W117" i="2140" s="1"/>
  <c r="N129" i="2139"/>
  <c r="N136" i="2139"/>
  <c r="N154" i="2139"/>
  <c r="G149" i="2140" s="1"/>
  <c r="W149" i="2140" s="1"/>
  <c r="N161" i="2139"/>
  <c r="N168" i="2139"/>
  <c r="N186" i="2139"/>
  <c r="G181" i="2140" s="1"/>
  <c r="W181" i="2140" s="1"/>
  <c r="N193" i="2139"/>
  <c r="N200" i="2139"/>
  <c r="N218" i="2139"/>
  <c r="BC213" i="2140" s="1"/>
  <c r="E1767" i="2156" s="1"/>
  <c r="K2160" i="2156" s="1" a="1"/>
  <c r="K2160" i="2156" s="1"/>
  <c r="N225" i="2139"/>
  <c r="N232" i="2139"/>
  <c r="N250" i="2139"/>
  <c r="BC245" i="2140" s="1"/>
  <c r="E1799" i="2156" s="1"/>
  <c r="K416" i="2156" s="1" a="1"/>
  <c r="K416" i="2156" s="1"/>
  <c r="N257" i="2139"/>
  <c r="N264" i="2139"/>
  <c r="N299" i="2139"/>
  <c r="N307" i="2139"/>
  <c r="N315" i="2139"/>
  <c r="N323" i="2139"/>
  <c r="N331" i="2139"/>
  <c r="N339" i="2139"/>
  <c r="N347" i="2139"/>
  <c r="N355" i="2139"/>
  <c r="N363" i="2139"/>
  <c r="N371" i="2139"/>
  <c r="N379" i="2139"/>
  <c r="N387" i="2139"/>
  <c r="N395" i="2139"/>
  <c r="I287" i="2140"/>
  <c r="Y287" i="2140" s="1"/>
  <c r="E9" i="2139"/>
  <c r="BE287" i="2140"/>
  <c r="E2619" i="2156" s="1"/>
  <c r="K1519" i="2156" s="1" a="1"/>
  <c r="K1519" i="2156" s="1"/>
  <c r="J287" i="2140"/>
  <c r="Z287" i="2140" s="1"/>
  <c r="F9" i="2139"/>
  <c r="BF287" i="2140"/>
  <c r="E3008" i="2156" s="1"/>
  <c r="K1522" i="2156" s="1" a="1"/>
  <c r="K1522" i="2156" s="1"/>
  <c r="BE6" i="2140"/>
  <c r="E2338" i="2156" s="1"/>
  <c r="I6" i="2140"/>
  <c r="Y6" i="2140" s="1"/>
  <c r="J9" i="2139"/>
  <c r="I22" i="2140"/>
  <c r="Y22" i="2140" s="1"/>
  <c r="BE22" i="2140"/>
  <c r="E2354" i="2156" s="1"/>
  <c r="I38" i="2140"/>
  <c r="Y38" i="2140" s="1"/>
  <c r="BE38" i="2140"/>
  <c r="E2370" i="2156" s="1"/>
  <c r="K121" i="2156" s="1" a="1"/>
  <c r="K121" i="2156" s="1"/>
  <c r="I54" i="2140"/>
  <c r="Y54" i="2140" s="1"/>
  <c r="BE54" i="2140"/>
  <c r="E2386" i="2156" s="1"/>
  <c r="I73" i="2140"/>
  <c r="Y73" i="2140" s="1"/>
  <c r="BE73" i="2140"/>
  <c r="E2405" i="2156" s="1"/>
  <c r="K761" i="2156" s="1" a="1"/>
  <c r="K761" i="2156" s="1"/>
  <c r="I89" i="2140"/>
  <c r="Y89" i="2140" s="1"/>
  <c r="BE89" i="2140"/>
  <c r="E2421" i="2156" s="1"/>
  <c r="K850" i="2156" s="1" a="1"/>
  <c r="K850" i="2156" s="1"/>
  <c r="I105" i="2140"/>
  <c r="Y105" i="2140" s="1"/>
  <c r="BE105" i="2140"/>
  <c r="E2437" i="2156" s="1"/>
  <c r="I121" i="2140"/>
  <c r="Y121" i="2140" s="1"/>
  <c r="BE121" i="2140"/>
  <c r="E2453" i="2156" s="1"/>
  <c r="K990" i="2156" s="1" a="1"/>
  <c r="K990" i="2156" s="1"/>
  <c r="BE137" i="2140"/>
  <c r="E2469" i="2156" s="1"/>
  <c r="I137" i="2140"/>
  <c r="Y137" i="2140" s="1"/>
  <c r="BE153" i="2140"/>
  <c r="E2485" i="2156" s="1"/>
  <c r="I153" i="2140"/>
  <c r="Y153" i="2140" s="1"/>
  <c r="I169" i="2140"/>
  <c r="Y169" i="2140" s="1"/>
  <c r="BE169" i="2140"/>
  <c r="E2501" i="2156" s="1"/>
  <c r="K1292" i="2156" s="1" a="1"/>
  <c r="K1292" i="2156" s="1"/>
  <c r="I185" i="2140"/>
  <c r="Y185" i="2140" s="1"/>
  <c r="BE185" i="2140"/>
  <c r="E2517" i="2156" s="1"/>
  <c r="K2326" i="2156" s="1" a="1"/>
  <c r="K2326" i="2156" s="1"/>
  <c r="I201" i="2140"/>
  <c r="Y201" i="2140" s="1"/>
  <c r="BE201" i="2140"/>
  <c r="E2533" i="2156" s="1"/>
  <c r="I217" i="2140"/>
  <c r="Y217" i="2140" s="1"/>
  <c r="BE217" i="2140"/>
  <c r="E2549" i="2156" s="1"/>
  <c r="K2164" i="2156" s="1" a="1"/>
  <c r="K2164" i="2156" s="1"/>
  <c r="I233" i="2140"/>
  <c r="Y233" i="2140" s="1"/>
  <c r="BE233" i="2140"/>
  <c r="E2565" i="2156" s="1"/>
  <c r="I249" i="2140"/>
  <c r="Y249" i="2140" s="1"/>
  <c r="BE249" i="2140"/>
  <c r="E2581" i="2156" s="1"/>
  <c r="K441" i="2156" s="1" a="1"/>
  <c r="K441" i="2156" s="1"/>
  <c r="BE265" i="2140"/>
  <c r="E2597" i="2156" s="1"/>
  <c r="K551" i="2156" s="1" a="1"/>
  <c r="K551" i="2156" s="1"/>
  <c r="I265" i="2140"/>
  <c r="Y265" i="2140" s="1"/>
  <c r="BE281" i="2140"/>
  <c r="E2613" i="2156" s="1"/>
  <c r="K1489" i="2156" s="1" a="1"/>
  <c r="K1489" i="2156" s="1"/>
  <c r="I281" i="2140"/>
  <c r="Y281" i="2140" s="1"/>
  <c r="BE302" i="2140"/>
  <c r="E2634" i="2156" s="1"/>
  <c r="K1615" i="2156" s="1" a="1"/>
  <c r="K1615" i="2156" s="1"/>
  <c r="I302" i="2140"/>
  <c r="Y302" i="2140" s="1"/>
  <c r="BE318" i="2140"/>
  <c r="E2650" i="2156" s="1"/>
  <c r="K2399" i="2156" s="1" a="1"/>
  <c r="K2399" i="2156" s="1"/>
  <c r="I318" i="2140"/>
  <c r="Y318" i="2140" s="1"/>
  <c r="BE334" i="2140"/>
  <c r="E2666" i="2156" s="1"/>
  <c r="K1768" i="2156" s="1" a="1"/>
  <c r="K1768" i="2156" s="1"/>
  <c r="I334" i="2140"/>
  <c r="Y334" i="2140" s="1"/>
  <c r="BE350" i="2140"/>
  <c r="E2682" i="2156" s="1"/>
  <c r="K1880" i="2156" s="1" a="1"/>
  <c r="K1880" i="2156" s="1"/>
  <c r="I350" i="2140"/>
  <c r="Y350" i="2140" s="1"/>
  <c r="BE366" i="2140"/>
  <c r="E2698" i="2156" s="1"/>
  <c r="K1976" i="2156" s="1" a="1"/>
  <c r="K1976" i="2156" s="1"/>
  <c r="I366" i="2140"/>
  <c r="Y366" i="2140" s="1"/>
  <c r="I382" i="2140"/>
  <c r="Y382" i="2140" s="1"/>
  <c r="BE382" i="2140"/>
  <c r="E2714" i="2156" s="1"/>
  <c r="K2486" i="2156" s="1" a="1"/>
  <c r="K2486" i="2156" s="1"/>
  <c r="J286" i="2140"/>
  <c r="Z286" i="2140" s="1"/>
  <c r="BF286" i="2140"/>
  <c r="E3007" i="2156" s="1"/>
  <c r="G312" i="2140"/>
  <c r="W312" i="2140" s="1"/>
  <c r="G279" i="2140"/>
  <c r="W279" i="2140" s="1"/>
  <c r="G226" i="2140"/>
  <c r="W226" i="2140" s="1"/>
  <c r="G162" i="2140"/>
  <c r="W162" i="2140" s="1"/>
  <c r="BC98" i="2140"/>
  <c r="E1652" i="2156" s="1"/>
  <c r="K899" i="2156" s="1" a="1"/>
  <c r="K899" i="2156" s="1"/>
  <c r="G261" i="2140"/>
  <c r="W261" i="2140" s="1"/>
  <c r="G213" i="2140"/>
  <c r="W213" i="2140" s="1"/>
  <c r="G197" i="2140"/>
  <c r="W197" i="2140" s="1"/>
  <c r="BC85" i="2140"/>
  <c r="E1639" i="2156" s="1"/>
  <c r="H9" i="2139"/>
  <c r="BC5" i="2140"/>
  <c r="E1559" i="2156" s="1"/>
  <c r="H389" i="2140"/>
  <c r="X389" i="2140" s="1"/>
  <c r="BD389" i="2140"/>
  <c r="E2332" i="2156" s="1"/>
  <c r="BD373" i="2140"/>
  <c r="E2316" i="2156" s="1"/>
  <c r="K2025" i="2156" s="1" a="1"/>
  <c r="K2025" i="2156" s="1"/>
  <c r="H373" i="2140"/>
  <c r="X373" i="2140" s="1"/>
  <c r="BD357" i="2140"/>
  <c r="E2300" i="2156" s="1"/>
  <c r="K2455" i="2156" s="1" a="1"/>
  <c r="K2455" i="2156" s="1"/>
  <c r="H357" i="2140"/>
  <c r="X357" i="2140" s="1"/>
  <c r="BD341" i="2140"/>
  <c r="E2284" i="2156" s="1"/>
  <c r="K1825" i="2156" s="1" a="1"/>
  <c r="K1825" i="2156" s="1"/>
  <c r="H341" i="2140"/>
  <c r="X341" i="2140" s="1"/>
  <c r="BD325" i="2140"/>
  <c r="E2268" i="2156" s="1"/>
  <c r="K1697" i="2156" s="1" a="1"/>
  <c r="K1697" i="2156" s="1"/>
  <c r="H325" i="2140"/>
  <c r="X325" i="2140" s="1"/>
  <c r="BD309" i="2140"/>
  <c r="E2252" i="2156" s="1"/>
  <c r="H309" i="2140"/>
  <c r="X309" i="2140" s="1"/>
  <c r="BD293" i="2140"/>
  <c r="E2236" i="2156" s="1"/>
  <c r="K1557" i="2156" s="1" a="1"/>
  <c r="K1557" i="2156" s="1"/>
  <c r="H293" i="2140"/>
  <c r="X293" i="2140" s="1"/>
  <c r="BD276" i="2140"/>
  <c r="E2219" i="2156" s="1"/>
  <c r="K618" i="2156" s="1" a="1"/>
  <c r="K618" i="2156" s="1"/>
  <c r="H276" i="2140"/>
  <c r="X276" i="2140" s="1"/>
  <c r="H260" i="2140"/>
  <c r="X260" i="2140" s="1"/>
  <c r="BD260" i="2140"/>
  <c r="E2203" i="2156" s="1"/>
  <c r="K512" i="2156" s="1" a="1"/>
  <c r="K512" i="2156" s="1"/>
  <c r="H244" i="2140"/>
  <c r="X244" i="2140" s="1"/>
  <c r="BD244" i="2140"/>
  <c r="E2187" i="2156" s="1"/>
  <c r="K407" i="2156" s="1" a="1"/>
  <c r="K407" i="2156" s="1"/>
  <c r="BD228" i="2140"/>
  <c r="E2171" i="2156" s="1"/>
  <c r="H228" i="2140"/>
  <c r="X228" i="2140" s="1"/>
  <c r="H212" i="2140"/>
  <c r="X212" i="2140" s="1"/>
  <c r="BD212" i="2140"/>
  <c r="E2155" i="2156" s="1"/>
  <c r="K221" i="2156" s="1" a="1"/>
  <c r="K221" i="2156" s="1"/>
  <c r="H196" i="2140"/>
  <c r="X196" i="2140" s="1"/>
  <c r="BD196" i="2140"/>
  <c r="E2139" i="2156" s="1"/>
  <c r="H180" i="2140"/>
  <c r="X180" i="2140" s="1"/>
  <c r="BD180" i="2140"/>
  <c r="E2123" i="2156" s="1"/>
  <c r="K1354" i="2156" s="1" a="1"/>
  <c r="K1354" i="2156" s="1"/>
  <c r="H164" i="2140"/>
  <c r="X164" i="2140" s="1"/>
  <c r="BD164" i="2140"/>
  <c r="E2107" i="2156" s="1"/>
  <c r="K2310" i="2156" s="1" a="1"/>
  <c r="K2310" i="2156" s="1"/>
  <c r="H148" i="2140"/>
  <c r="X148" i="2140" s="1"/>
  <c r="BD148" i="2140"/>
  <c r="E2091" i="2156" s="1"/>
  <c r="H132" i="2140"/>
  <c r="X132" i="2140" s="1"/>
  <c r="BD132" i="2140"/>
  <c r="E2075" i="2156" s="1"/>
  <c r="BD116" i="2140"/>
  <c r="E2059" i="2156" s="1"/>
  <c r="H116" i="2140"/>
  <c r="X116" i="2140" s="1"/>
  <c r="BD100" i="2140"/>
  <c r="E2043" i="2156" s="1"/>
  <c r="K906" i="2156" s="1" a="1"/>
  <c r="K906" i="2156" s="1"/>
  <c r="H100" i="2140"/>
  <c r="X100" i="2140" s="1"/>
  <c r="BD84" i="2140"/>
  <c r="E2027" i="2156" s="1"/>
  <c r="H84" i="2140"/>
  <c r="X84" i="2140" s="1"/>
  <c r="H68" i="2140"/>
  <c r="X68" i="2140" s="1"/>
  <c r="BD68" i="2140"/>
  <c r="E2011" i="2156" s="1"/>
  <c r="H52" i="2140"/>
  <c r="X52" i="2140" s="1"/>
  <c r="BD52" i="2140"/>
  <c r="E1995" i="2156" s="1"/>
  <c r="K668" i="2156" s="1" a="1"/>
  <c r="K668" i="2156" s="1"/>
  <c r="H36" i="2140"/>
  <c r="X36" i="2140" s="1"/>
  <c r="BD36" i="2140"/>
  <c r="E1979" i="2156" s="1"/>
  <c r="K2117" i="2156" s="1" a="1"/>
  <c r="K2117" i="2156" s="1"/>
  <c r="H20" i="2140"/>
  <c r="X20" i="2140" s="1"/>
  <c r="BD20" i="2140"/>
  <c r="E1963" i="2156" s="1"/>
  <c r="H390" i="2140"/>
  <c r="X390" i="2140" s="1"/>
  <c r="BD390" i="2140"/>
  <c r="E2333" i="2156" s="1"/>
  <c r="K2545" i="2156" s="1" a="1"/>
  <c r="K2545" i="2156" s="1"/>
  <c r="BD374" i="2140"/>
  <c r="E2317" i="2156" s="1"/>
  <c r="K2033" i="2156" s="1" a="1"/>
  <c r="K2033" i="2156" s="1"/>
  <c r="H374" i="2140"/>
  <c r="X374" i="2140" s="1"/>
  <c r="BD358" i="2140"/>
  <c r="E2301" i="2156" s="1"/>
  <c r="K1929" i="2156" s="1" a="1"/>
  <c r="K1929" i="2156" s="1"/>
  <c r="H358" i="2140"/>
  <c r="X358" i="2140" s="1"/>
  <c r="BD342" i="2140"/>
  <c r="E2285" i="2156" s="1"/>
  <c r="K1833" i="2156" s="1" a="1"/>
  <c r="K1833" i="2156" s="1"/>
  <c r="H342" i="2140"/>
  <c r="X342" i="2140" s="1"/>
  <c r="BD326" i="2140"/>
  <c r="E2269" i="2156" s="1"/>
  <c r="K1705" i="2156" s="1" a="1"/>
  <c r="K1705" i="2156" s="1"/>
  <c r="H326" i="2140"/>
  <c r="X326" i="2140" s="1"/>
  <c r="H310" i="2140"/>
  <c r="X310" i="2140" s="1"/>
  <c r="BD310" i="2140"/>
  <c r="E2253" i="2156" s="1"/>
  <c r="H294" i="2140"/>
  <c r="X294" i="2140" s="1"/>
  <c r="BD294" i="2140"/>
  <c r="E2237" i="2156" s="1"/>
  <c r="K1565" i="2156" s="1" a="1"/>
  <c r="K1565" i="2156" s="1"/>
  <c r="H273" i="2140"/>
  <c r="X273" i="2140" s="1"/>
  <c r="BD273" i="2140"/>
  <c r="E2216" i="2156" s="1"/>
  <c r="K592" i="2156" s="1" a="1"/>
  <c r="K592" i="2156" s="1"/>
  <c r="H257" i="2140"/>
  <c r="X257" i="2140" s="1"/>
  <c r="BD257" i="2140"/>
  <c r="E2200" i="2156" s="1"/>
  <c r="K489" i="2156" s="1" a="1"/>
  <c r="K489" i="2156" s="1"/>
  <c r="H241" i="2140"/>
  <c r="X241" i="2140" s="1"/>
  <c r="BD241" i="2140"/>
  <c r="E2184" i="2156" s="1"/>
  <c r="H225" i="2140"/>
  <c r="X225" i="2140" s="1"/>
  <c r="BD225" i="2140"/>
  <c r="E2168" i="2156" s="1"/>
  <c r="H209" i="2140"/>
  <c r="X209" i="2140" s="1"/>
  <c r="BD209" i="2140"/>
  <c r="E2152" i="2156" s="1"/>
  <c r="K2151" i="2156" s="1" a="1"/>
  <c r="K2151" i="2156" s="1"/>
  <c r="H193" i="2140"/>
  <c r="X193" i="2140" s="1"/>
  <c r="BD193" i="2140"/>
  <c r="E2136" i="2156" s="1"/>
  <c r="H177" i="2140"/>
  <c r="X177" i="2140" s="1"/>
  <c r="BD177" i="2140"/>
  <c r="E2120" i="2156" s="1"/>
  <c r="H161" i="2140"/>
  <c r="X161" i="2140" s="1"/>
  <c r="BD161" i="2140"/>
  <c r="E2104" i="2156" s="1"/>
  <c r="K1236" i="2156" s="1" a="1"/>
  <c r="K1236" i="2156" s="1"/>
  <c r="H145" i="2140"/>
  <c r="X145" i="2140" s="1"/>
  <c r="BD145" i="2140"/>
  <c r="E2088" i="2156" s="1"/>
  <c r="H129" i="2140"/>
  <c r="X129" i="2140" s="1"/>
  <c r="BD129" i="2140"/>
  <c r="E2072" i="2156" s="1"/>
  <c r="K1054" i="2156" s="1" a="1"/>
  <c r="K1054" i="2156" s="1"/>
  <c r="H113" i="2140"/>
  <c r="X113" i="2140" s="1"/>
  <c r="BD113" i="2140"/>
  <c r="E2056" i="2156" s="1"/>
  <c r="H97" i="2140"/>
  <c r="X97" i="2140" s="1"/>
  <c r="BD97" i="2140"/>
  <c r="E2040" i="2156" s="1"/>
  <c r="H81" i="2140"/>
  <c r="X81" i="2140" s="1"/>
  <c r="BD81" i="2140"/>
  <c r="E2024" i="2156" s="1"/>
  <c r="K823" i="2156" s="1" a="1"/>
  <c r="K823" i="2156" s="1"/>
  <c r="H65" i="2140"/>
  <c r="X65" i="2140" s="1"/>
  <c r="BD65" i="2140"/>
  <c r="E2008" i="2156" s="1"/>
  <c r="K719" i="2156" s="1" a="1"/>
  <c r="K719" i="2156" s="1"/>
  <c r="H49" i="2140"/>
  <c r="X49" i="2140" s="1"/>
  <c r="BD49" i="2140"/>
  <c r="E1992" i="2156" s="1"/>
  <c r="H33" i="2140"/>
  <c r="X33" i="2140" s="1"/>
  <c r="BD33" i="2140"/>
  <c r="E1976" i="2156" s="1"/>
  <c r="K100" i="2156" s="1" a="1"/>
  <c r="K100" i="2156" s="1"/>
  <c r="H17" i="2140"/>
  <c r="X17" i="2140" s="1"/>
  <c r="BD17" i="2140"/>
  <c r="E1960" i="2156" s="1"/>
  <c r="H286" i="2140"/>
  <c r="X286" i="2140" s="1"/>
  <c r="BD286" i="2140"/>
  <c r="E2229" i="2156" s="1"/>
  <c r="H22" i="2140"/>
  <c r="X22" i="2140" s="1"/>
  <c r="H54" i="2140"/>
  <c r="X54" i="2140" s="1"/>
  <c r="H86" i="2140"/>
  <c r="X86" i="2140" s="1"/>
  <c r="H118" i="2140"/>
  <c r="X118" i="2140" s="1"/>
  <c r="H150" i="2140"/>
  <c r="X150" i="2140" s="1"/>
  <c r="H182" i="2140"/>
  <c r="X182" i="2140" s="1"/>
  <c r="H214" i="2140"/>
  <c r="X214" i="2140" s="1"/>
  <c r="H246" i="2140"/>
  <c r="X246" i="2140" s="1"/>
  <c r="H278" i="2140"/>
  <c r="X278" i="2140" s="1"/>
  <c r="I387" i="2140"/>
  <c r="Y387" i="2140" s="1"/>
  <c r="BE387" i="2140"/>
  <c r="E2719" i="2156" s="1"/>
  <c r="I371" i="2140"/>
  <c r="Y371" i="2140" s="1"/>
  <c r="BE371" i="2140"/>
  <c r="E2703" i="2156" s="1"/>
  <c r="K2015" i="2156" s="1" a="1"/>
  <c r="K2015" i="2156" s="1"/>
  <c r="I355" i="2140"/>
  <c r="Y355" i="2140" s="1"/>
  <c r="BE355" i="2140"/>
  <c r="E2687" i="2156" s="1"/>
  <c r="K1920" i="2156" s="1" a="1"/>
  <c r="K1920" i="2156" s="1"/>
  <c r="I339" i="2140"/>
  <c r="Y339" i="2140" s="1"/>
  <c r="BE339" i="2140"/>
  <c r="E2671" i="2156" s="1"/>
  <c r="K1808" i="2156" s="1" a="1"/>
  <c r="K1808" i="2156" s="1"/>
  <c r="I323" i="2140"/>
  <c r="Y323" i="2140" s="1"/>
  <c r="BE323" i="2140"/>
  <c r="E2655" i="2156" s="1"/>
  <c r="K1727" i="2156" s="1" a="1"/>
  <c r="K1727" i="2156" s="1"/>
  <c r="I307" i="2140"/>
  <c r="Y307" i="2140" s="1"/>
  <c r="BE307" i="2140"/>
  <c r="E2639" i="2156" s="1"/>
  <c r="I291" i="2140"/>
  <c r="Y291" i="2140" s="1"/>
  <c r="BE291" i="2140"/>
  <c r="E2623" i="2156" s="1"/>
  <c r="K1541" i="2156" s="1" a="1"/>
  <c r="K1541" i="2156" s="1"/>
  <c r="H2477" i="2157"/>
  <c r="I2477" i="2157" s="1"/>
  <c r="L2477" i="2156"/>
  <c r="K2477" i="2157" s="1"/>
  <c r="H1816" i="2157"/>
  <c r="I1816" i="2157" s="1"/>
  <c r="L1816" i="2156"/>
  <c r="K1816" i="2157" s="1"/>
  <c r="H2406" i="2157"/>
  <c r="I2406" i="2157" s="1"/>
  <c r="L2406" i="2156"/>
  <c r="K2406" i="2157" s="1"/>
  <c r="H2375" i="2157"/>
  <c r="I2375" i="2157" s="1"/>
  <c r="L2375" i="2156"/>
  <c r="K2375" i="2157" s="1"/>
  <c r="BE65" i="2140"/>
  <c r="E2397" i="2156" s="1"/>
  <c r="K715" i="2156" s="1" a="1"/>
  <c r="K715" i="2156" s="1"/>
  <c r="I57" i="2140"/>
  <c r="Y57" i="2140" s="1"/>
  <c r="BE57" i="2140"/>
  <c r="E2389" i="2156" s="1"/>
  <c r="K687" i="2156" s="1" a="1"/>
  <c r="K687" i="2156" s="1"/>
  <c r="BE49" i="2140"/>
  <c r="E2381" i="2156" s="1"/>
  <c r="I49" i="2140"/>
  <c r="Y49" i="2140" s="1"/>
  <c r="I41" i="2140"/>
  <c r="Y41" i="2140" s="1"/>
  <c r="BE41" i="2140"/>
  <c r="E2373" i="2156" s="1"/>
  <c r="K348" i="2156" s="1" a="1"/>
  <c r="K348" i="2156" s="1"/>
  <c r="H2124" i="2157"/>
  <c r="I2124" i="2157" s="1"/>
  <c r="L2124" i="2156"/>
  <c r="K2124" i="2157" s="1"/>
  <c r="I33" i="2140"/>
  <c r="Y33" i="2140" s="1"/>
  <c r="BE33" i="2140"/>
  <c r="E2365" i="2156" s="1"/>
  <c r="K98" i="2156" s="1" a="1"/>
  <c r="K98" i="2156" s="1"/>
  <c r="H65" i="2157"/>
  <c r="I65" i="2157" s="1"/>
  <c r="L65" i="2156"/>
  <c r="K65" i="2157" s="1"/>
  <c r="I25" i="2140"/>
  <c r="Y25" i="2140" s="1"/>
  <c r="BE25" i="2140"/>
  <c r="E2357" i="2156" s="1"/>
  <c r="BE17" i="2140"/>
  <c r="E2349" i="2156" s="1"/>
  <c r="I17" i="2140"/>
  <c r="Y17" i="2140" s="1"/>
  <c r="I9" i="2140"/>
  <c r="Y9" i="2140" s="1"/>
  <c r="BE9" i="2140"/>
  <c r="E2341" i="2156" s="1"/>
  <c r="I5" i="2140"/>
  <c r="Y5" i="2140" s="1"/>
  <c r="BE5" i="2140"/>
  <c r="E2337" i="2156" s="1"/>
  <c r="P9" i="2139"/>
  <c r="I32" i="2140"/>
  <c r="Y32" i="2140" s="1"/>
  <c r="I70" i="2140"/>
  <c r="Y70" i="2140" s="1"/>
  <c r="I102" i="2140"/>
  <c r="Y102" i="2140" s="1"/>
  <c r="I134" i="2140"/>
  <c r="Y134" i="2140" s="1"/>
  <c r="I166" i="2140"/>
  <c r="Y166" i="2140" s="1"/>
  <c r="I198" i="2140"/>
  <c r="Y198" i="2140" s="1"/>
  <c r="I230" i="2140"/>
  <c r="Y230" i="2140" s="1"/>
  <c r="I262" i="2140"/>
  <c r="Y262" i="2140" s="1"/>
  <c r="I328" i="2140"/>
  <c r="Y328" i="2140" s="1"/>
  <c r="I392" i="2140"/>
  <c r="Y392" i="2140" s="1"/>
  <c r="K23" i="2140"/>
  <c r="AA23" i="2140" s="1"/>
  <c r="K55" i="2140"/>
  <c r="AA55" i="2140" s="1"/>
  <c r="K87" i="2140"/>
  <c r="AA87" i="2140" s="1"/>
  <c r="K119" i="2140"/>
  <c r="AA119" i="2140" s="1"/>
  <c r="K151" i="2140"/>
  <c r="AA151" i="2140" s="1"/>
  <c r="K183" i="2140"/>
  <c r="AA183" i="2140" s="1"/>
  <c r="K215" i="2140"/>
  <c r="AA215" i="2140" s="1"/>
  <c r="K247" i="2140"/>
  <c r="AA247" i="2140" s="1"/>
  <c r="K279" i="2140"/>
  <c r="AA279" i="2140" s="1"/>
  <c r="G94" i="2140"/>
  <c r="W94" i="2140" s="1"/>
  <c r="H7" i="2140"/>
  <c r="X7" i="2140" s="1"/>
  <c r="BD7" i="2140"/>
  <c r="E1950" i="2156" s="1"/>
  <c r="H39" i="2140"/>
  <c r="X39" i="2140" s="1"/>
  <c r="BD39" i="2140"/>
  <c r="E1982" i="2156" s="1"/>
  <c r="K131" i="2156" s="1" a="1"/>
  <c r="K131" i="2156" s="1"/>
  <c r="H71" i="2140"/>
  <c r="X71" i="2140" s="1"/>
  <c r="BD71" i="2140"/>
  <c r="E2014" i="2156" s="1"/>
  <c r="K748" i="2156" s="1" a="1"/>
  <c r="K748" i="2156" s="1"/>
  <c r="BD103" i="2140"/>
  <c r="E2046" i="2156" s="1"/>
  <c r="K2260" i="2156" s="1" a="1"/>
  <c r="K2260" i="2156" s="1"/>
  <c r="H103" i="2140"/>
  <c r="X103" i="2140" s="1"/>
  <c r="BD135" i="2140"/>
  <c r="E2078" i="2156" s="1"/>
  <c r="H135" i="2140"/>
  <c r="X135" i="2140" s="1"/>
  <c r="H167" i="2140"/>
  <c r="X167" i="2140" s="1"/>
  <c r="BD167" i="2140"/>
  <c r="E2110" i="2156" s="1"/>
  <c r="K1277" i="2156" s="1" a="1"/>
  <c r="K1277" i="2156" s="1"/>
  <c r="BD199" i="2140"/>
  <c r="E2142" i="2156" s="1"/>
  <c r="K139" i="2156" s="1" a="1"/>
  <c r="K139" i="2156" s="1"/>
  <c r="H199" i="2140"/>
  <c r="X199" i="2140" s="1"/>
  <c r="BD231" i="2140"/>
  <c r="E2174" i="2156" s="1"/>
  <c r="K318" i="2156" s="1" a="1"/>
  <c r="K318" i="2156" s="1"/>
  <c r="H231" i="2140"/>
  <c r="X231" i="2140" s="1"/>
  <c r="BD263" i="2140"/>
  <c r="E2206" i="2156" s="1"/>
  <c r="K537" i="2156" s="1" a="1"/>
  <c r="K537" i="2156" s="1"/>
  <c r="H263" i="2140"/>
  <c r="X263" i="2140" s="1"/>
  <c r="H295" i="2140"/>
  <c r="X295" i="2140" s="1"/>
  <c r="BD295" i="2140"/>
  <c r="E2238" i="2156" s="1"/>
  <c r="K1573" i="2156" s="1" a="1"/>
  <c r="K1573" i="2156" s="1"/>
  <c r="H327" i="2140"/>
  <c r="X327" i="2140" s="1"/>
  <c r="BD327" i="2140"/>
  <c r="E2270" i="2156" s="1"/>
  <c r="K1713" i="2156" s="1" a="1"/>
  <c r="K1713" i="2156" s="1"/>
  <c r="H359" i="2140"/>
  <c r="X359" i="2140" s="1"/>
  <c r="BD359" i="2140"/>
  <c r="E2302" i="2156" s="1"/>
  <c r="K2463" i="2156" s="1" a="1"/>
  <c r="K2463" i="2156" s="1"/>
  <c r="H391" i="2140"/>
  <c r="X391" i="2140" s="1"/>
  <c r="BD391" i="2140"/>
  <c r="E2334" i="2156" s="1"/>
  <c r="K2510" i="2156" s="1" a="1"/>
  <c r="K2510" i="2156" s="1"/>
  <c r="I35" i="2140"/>
  <c r="Y35" i="2140" s="1"/>
  <c r="I66" i="2140"/>
  <c r="Y66" i="2140" s="1"/>
  <c r="I98" i="2140"/>
  <c r="Y98" i="2140" s="1"/>
  <c r="I130" i="2140"/>
  <c r="Y130" i="2140" s="1"/>
  <c r="I162" i="2140"/>
  <c r="Y162" i="2140" s="1"/>
  <c r="I194" i="2140"/>
  <c r="Y194" i="2140" s="1"/>
  <c r="I226" i="2140"/>
  <c r="Y226" i="2140" s="1"/>
  <c r="I258" i="2140"/>
  <c r="Y258" i="2140" s="1"/>
  <c r="H1606" i="2157"/>
  <c r="I1606" i="2157" s="1"/>
  <c r="L1606" i="2156"/>
  <c r="K1606" i="2157" s="1"/>
  <c r="H1665" i="2157"/>
  <c r="I1665" i="2157" s="1"/>
  <c r="L1665" i="2156"/>
  <c r="K1665" i="2157" s="1"/>
  <c r="H1760" i="2157"/>
  <c r="I1760" i="2157" s="1"/>
  <c r="L1760" i="2156"/>
  <c r="K1760" i="2157" s="1"/>
  <c r="H1871" i="2157"/>
  <c r="I1871" i="2157" s="1"/>
  <c r="L1871" i="2156"/>
  <c r="K1871" i="2157" s="1"/>
  <c r="J381" i="2140"/>
  <c r="Z381" i="2140" s="1"/>
  <c r="BF381" i="2140"/>
  <c r="E3102" i="2156" s="1"/>
  <c r="K2092" i="2156" s="1" a="1"/>
  <c r="K2092" i="2156" s="1"/>
  <c r="J365" i="2140"/>
  <c r="Z365" i="2140" s="1"/>
  <c r="BF365" i="2140"/>
  <c r="E3086" i="2156" s="1"/>
  <c r="K1972" i="2156" s="1" a="1"/>
  <c r="K1972" i="2156" s="1"/>
  <c r="BF349" i="2140"/>
  <c r="E3070" i="2156" s="1"/>
  <c r="K1875" i="2156" s="1" a="1"/>
  <c r="K1875" i="2156" s="1"/>
  <c r="J349" i="2140"/>
  <c r="Z349" i="2140" s="1"/>
  <c r="BF333" i="2140"/>
  <c r="E3054" i="2156" s="1"/>
  <c r="K1763" i="2156" s="1" a="1"/>
  <c r="K1763" i="2156" s="1"/>
  <c r="J333" i="2140"/>
  <c r="Z333" i="2140" s="1"/>
  <c r="BF317" i="2140"/>
  <c r="E3038" i="2156" s="1"/>
  <c r="K1668" i="2156" s="1" a="1"/>
  <c r="K1668" i="2156" s="1"/>
  <c r="J317" i="2140"/>
  <c r="Z317" i="2140" s="1"/>
  <c r="BF301" i="2140"/>
  <c r="E3022" i="2156" s="1"/>
  <c r="K1609" i="2156" s="1" a="1"/>
  <c r="K1609" i="2156" s="1"/>
  <c r="J301" i="2140"/>
  <c r="Z301" i="2140" s="1"/>
  <c r="H2547" i="2157"/>
  <c r="I2547" i="2157" s="1"/>
  <c r="L2547" i="2156"/>
  <c r="K2547" i="2157" s="1"/>
  <c r="H2036" i="2157"/>
  <c r="I2036" i="2157" s="1"/>
  <c r="L2036" i="2156"/>
  <c r="K2036" i="2157" s="1"/>
  <c r="H1931" i="2157"/>
  <c r="I1931" i="2157" s="1"/>
  <c r="L1931" i="2156"/>
  <c r="K1931" i="2157" s="1"/>
  <c r="H1835" i="2157"/>
  <c r="I1835" i="2157" s="1"/>
  <c r="L1835" i="2156"/>
  <c r="K1835" i="2157" s="1"/>
  <c r="H1707" i="2157"/>
  <c r="I1707" i="2157" s="1"/>
  <c r="L1707" i="2156"/>
  <c r="K1707" i="2157" s="1"/>
  <c r="H1568" i="2157"/>
  <c r="I1568" i="2157" s="1"/>
  <c r="L1568" i="2156"/>
  <c r="K1568" i="2157" s="1"/>
  <c r="BF283" i="2140"/>
  <c r="E3004" i="2156" s="1"/>
  <c r="K2344" i="2156" s="1" a="1"/>
  <c r="K2344" i="2156" s="1"/>
  <c r="J283" i="2140"/>
  <c r="Z283" i="2140" s="1"/>
  <c r="J279" i="2140"/>
  <c r="Z279" i="2140" s="1"/>
  <c r="BF279" i="2140"/>
  <c r="E3000" i="2156" s="1"/>
  <c r="K1476" i="2156" s="1" a="1"/>
  <c r="K1476" i="2156" s="1"/>
  <c r="BF275" i="2140"/>
  <c r="E2996" i="2156" s="1"/>
  <c r="K611" i="2156" s="1" a="1"/>
  <c r="K611" i="2156" s="1"/>
  <c r="J275" i="2140"/>
  <c r="Z275" i="2140" s="1"/>
  <c r="BF271" i="2140"/>
  <c r="E2992" i="2156" s="1"/>
  <c r="J271" i="2140"/>
  <c r="Z271" i="2140" s="1"/>
  <c r="J267" i="2140"/>
  <c r="Z267" i="2140" s="1"/>
  <c r="BF267" i="2140"/>
  <c r="E2988" i="2156" s="1"/>
  <c r="J263" i="2140"/>
  <c r="Z263" i="2140" s="1"/>
  <c r="BF263" i="2140"/>
  <c r="E2984" i="2156" s="1"/>
  <c r="K539" i="2156" s="1" a="1"/>
  <c r="K539" i="2156" s="1"/>
  <c r="J259" i="2140"/>
  <c r="Z259" i="2140" s="1"/>
  <c r="BF259" i="2140"/>
  <c r="E2980" i="2156" s="1"/>
  <c r="K507" i="2156" s="1" a="1"/>
  <c r="K507" i="2156" s="1"/>
  <c r="BF255" i="2140"/>
  <c r="E2976" i="2156" s="1"/>
  <c r="K483" i="2156" s="1" a="1"/>
  <c r="K483" i="2156" s="1"/>
  <c r="J255" i="2140"/>
  <c r="Z255" i="2140" s="1"/>
  <c r="J251" i="2140"/>
  <c r="Z251" i="2140" s="1"/>
  <c r="BF251" i="2140"/>
  <c r="E2972" i="2156" s="1"/>
  <c r="J247" i="2140"/>
  <c r="Z247" i="2140" s="1"/>
  <c r="BF247" i="2140"/>
  <c r="E2968" i="2156" s="1"/>
  <c r="K433" i="2156" s="1" a="1"/>
  <c r="K433" i="2156" s="1"/>
  <c r="J243" i="2140"/>
  <c r="Z243" i="2140" s="1"/>
  <c r="BF243" i="2140"/>
  <c r="E2964" i="2156" s="1"/>
  <c r="BF239" i="2140"/>
  <c r="E2960" i="2156" s="1"/>
  <c r="K389" i="2156" s="1" a="1"/>
  <c r="K389" i="2156" s="1"/>
  <c r="J239" i="2140"/>
  <c r="Z239" i="2140" s="1"/>
  <c r="BF235" i="2140"/>
  <c r="E2956" i="2156" s="1"/>
  <c r="K342" i="2156" s="1" a="1"/>
  <c r="K342" i="2156" s="1"/>
  <c r="J235" i="2140"/>
  <c r="Z235" i="2140" s="1"/>
  <c r="J231" i="2140"/>
  <c r="Z231" i="2140" s="1"/>
  <c r="BF231" i="2140"/>
  <c r="E2952" i="2156" s="1"/>
  <c r="K320" i="2156" s="1" a="1"/>
  <c r="K320" i="2156" s="1"/>
  <c r="J227" i="2140"/>
  <c r="Z227" i="2140" s="1"/>
  <c r="BF227" i="2140"/>
  <c r="E2948" i="2156" s="1"/>
  <c r="K304" i="2156" s="1" a="1"/>
  <c r="K304" i="2156" s="1"/>
  <c r="J223" i="2140"/>
  <c r="Z223" i="2140" s="1"/>
  <c r="BF223" i="2140"/>
  <c r="E2944" i="2156" s="1"/>
  <c r="K281" i="2156" s="1" a="1"/>
  <c r="K281" i="2156" s="1"/>
  <c r="J219" i="2140"/>
  <c r="Z219" i="2140" s="1"/>
  <c r="BF219" i="2140"/>
  <c r="E2940" i="2156" s="1"/>
  <c r="BF215" i="2140"/>
  <c r="E2936" i="2156" s="1"/>
  <c r="K241" i="2156" s="1" a="1"/>
  <c r="K241" i="2156" s="1"/>
  <c r="J215" i="2140"/>
  <c r="Z215" i="2140" s="1"/>
  <c r="J211" i="2140"/>
  <c r="Z211" i="2140" s="1"/>
  <c r="BF211" i="2140"/>
  <c r="E2932" i="2156" s="1"/>
  <c r="K217" i="2156" s="1" a="1"/>
  <c r="K217" i="2156" s="1"/>
  <c r="J207" i="2140"/>
  <c r="Z207" i="2140" s="1"/>
  <c r="BF207" i="2140"/>
  <c r="E2928" i="2156" s="1"/>
  <c r="K193" i="2156" s="1" a="1"/>
  <c r="K193" i="2156" s="1"/>
  <c r="J203" i="2140"/>
  <c r="Z203" i="2140" s="1"/>
  <c r="BF203" i="2140"/>
  <c r="E2924" i="2156" s="1"/>
  <c r="K2145" i="2156" s="1" a="1"/>
  <c r="K2145" i="2156" s="1"/>
  <c r="J199" i="2140"/>
  <c r="Z199" i="2140" s="1"/>
  <c r="BF199" i="2140"/>
  <c r="E2920" i="2156" s="1"/>
  <c r="K142" i="2156" s="1" a="1"/>
  <c r="K142" i="2156" s="1"/>
  <c r="BF195" i="2140"/>
  <c r="E2916" i="2156" s="1"/>
  <c r="K1448" i="2156" s="1" a="1"/>
  <c r="K1448" i="2156" s="1"/>
  <c r="J195" i="2140"/>
  <c r="Z195" i="2140" s="1"/>
  <c r="J191" i="2140"/>
  <c r="Z191" i="2140" s="1"/>
  <c r="BF191" i="2140"/>
  <c r="E2912" i="2156" s="1"/>
  <c r="K1423" i="2156" s="1" a="1"/>
  <c r="K1423" i="2156" s="1"/>
  <c r="BF187" i="2140"/>
  <c r="E2908" i="2156" s="1"/>
  <c r="K1394" i="2156" s="1" a="1"/>
  <c r="K1394" i="2156" s="1"/>
  <c r="J187" i="2140"/>
  <c r="Z187" i="2140" s="1"/>
  <c r="J183" i="2140"/>
  <c r="Z183" i="2140" s="1"/>
  <c r="BF183" i="2140"/>
  <c r="E2904" i="2156" s="1"/>
  <c r="K2321" i="2156" s="1" a="1"/>
  <c r="K2321" i="2156" s="1"/>
  <c r="BF179" i="2140"/>
  <c r="E2900" i="2156" s="1"/>
  <c r="K1348" i="2156" s="1" a="1"/>
  <c r="K1348" i="2156" s="1"/>
  <c r="J179" i="2140"/>
  <c r="Z179" i="2140" s="1"/>
  <c r="J175" i="2140"/>
  <c r="Z175" i="2140" s="1"/>
  <c r="BF175" i="2140"/>
  <c r="E2896" i="2156" s="1"/>
  <c r="K1331" i="2156" s="1" a="1"/>
  <c r="K1331" i="2156" s="1"/>
  <c r="J171" i="2140"/>
  <c r="Z171" i="2140" s="1"/>
  <c r="BF171" i="2140"/>
  <c r="E2892" i="2156" s="1"/>
  <c r="K1312" i="2156" s="1" a="1"/>
  <c r="K1312" i="2156" s="1"/>
  <c r="BF167" i="2140"/>
  <c r="E2888" i="2156" s="1"/>
  <c r="K1279" i="2156" s="1" a="1"/>
  <c r="K1279" i="2156" s="1"/>
  <c r="J167" i="2140"/>
  <c r="Z167" i="2140" s="1"/>
  <c r="J163" i="2140"/>
  <c r="Z163" i="2140" s="1"/>
  <c r="BF163" i="2140"/>
  <c r="E2884" i="2156" s="1"/>
  <c r="K1256" i="2156" s="1" a="1"/>
  <c r="K1256" i="2156" s="1"/>
  <c r="J159" i="2140"/>
  <c r="Z159" i="2140" s="1"/>
  <c r="BF159" i="2140"/>
  <c r="E2880" i="2156" s="1"/>
  <c r="K1222" i="2156" s="1" a="1"/>
  <c r="K1222" i="2156" s="1"/>
  <c r="J155" i="2140"/>
  <c r="Z155" i="2140" s="1"/>
  <c r="BF155" i="2140"/>
  <c r="E2876" i="2156" s="1"/>
  <c r="K1190" i="2156" s="1" a="1"/>
  <c r="K1190" i="2156" s="1"/>
  <c r="J151" i="2140"/>
  <c r="Z151" i="2140" s="1"/>
  <c r="BF151" i="2140"/>
  <c r="E2872" i="2156" s="1"/>
  <c r="BF147" i="2140"/>
  <c r="E2868" i="2156" s="1"/>
  <c r="K1153" i="2156" s="1" a="1"/>
  <c r="K1153" i="2156" s="1"/>
  <c r="J147" i="2140"/>
  <c r="Z147" i="2140" s="1"/>
  <c r="J143" i="2140"/>
  <c r="Z143" i="2140" s="1"/>
  <c r="BF143" i="2140"/>
  <c r="E2864" i="2156" s="1"/>
  <c r="K1126" i="2156" s="1" a="1"/>
  <c r="K1126" i="2156" s="1"/>
  <c r="J139" i="2140"/>
  <c r="Z139" i="2140" s="1"/>
  <c r="BF139" i="2140"/>
  <c r="E2860" i="2156" s="1"/>
  <c r="K1098" i="2156" s="1" a="1"/>
  <c r="K1098" i="2156" s="1"/>
  <c r="J135" i="2140"/>
  <c r="Z135" i="2140" s="1"/>
  <c r="BF135" i="2140"/>
  <c r="E2856" i="2156" s="1"/>
  <c r="J131" i="2140"/>
  <c r="Z131" i="2140" s="1"/>
  <c r="BF131" i="2140"/>
  <c r="E2852" i="2156" s="1"/>
  <c r="J127" i="2140"/>
  <c r="Z127" i="2140" s="1"/>
  <c r="BF127" i="2140"/>
  <c r="E2848" i="2156" s="1"/>
  <c r="K1040" i="2156" s="1" a="1"/>
  <c r="K1040" i="2156" s="1"/>
  <c r="J123" i="2140"/>
  <c r="Z123" i="2140" s="1"/>
  <c r="BF123" i="2140"/>
  <c r="E2844" i="2156" s="1"/>
  <c r="K1010" i="2156" s="1" a="1"/>
  <c r="K1010" i="2156" s="1"/>
  <c r="J119" i="2140"/>
  <c r="Z119" i="2140" s="1"/>
  <c r="BF119" i="2140"/>
  <c r="E2840" i="2156" s="1"/>
  <c r="J115" i="2140"/>
  <c r="Z115" i="2140" s="1"/>
  <c r="BF115" i="2140"/>
  <c r="E2836" i="2156" s="1"/>
  <c r="J111" i="2140"/>
  <c r="Z111" i="2140" s="1"/>
  <c r="BF111" i="2140"/>
  <c r="E2832" i="2156" s="1"/>
  <c r="K963" i="2156" s="1" a="1"/>
  <c r="K963" i="2156" s="1"/>
  <c r="J107" i="2140"/>
  <c r="Z107" i="2140" s="1"/>
  <c r="BF107" i="2140"/>
  <c r="E2828" i="2156" s="1"/>
  <c r="J103" i="2140"/>
  <c r="Z103" i="2140" s="1"/>
  <c r="BF103" i="2140"/>
  <c r="E2824" i="2156" s="1"/>
  <c r="K2262" i="2156" s="1" a="1"/>
  <c r="K2262" i="2156" s="1"/>
  <c r="BF99" i="2140"/>
  <c r="E2820" i="2156" s="1"/>
  <c r="K2253" i="2156" s="1" a="1"/>
  <c r="K2253" i="2156" s="1"/>
  <c r="J99" i="2140"/>
  <c r="Z99" i="2140" s="1"/>
  <c r="J95" i="2140"/>
  <c r="Z95" i="2140" s="1"/>
  <c r="BF95" i="2140"/>
  <c r="E2816" i="2156" s="1"/>
  <c r="K2247" i="2156" s="1" a="1"/>
  <c r="K2247" i="2156" s="1"/>
  <c r="BF91" i="2140"/>
  <c r="E2812" i="2156" s="1"/>
  <c r="K871" i="2156" s="1" a="1"/>
  <c r="K871" i="2156" s="1"/>
  <c r="J91" i="2140"/>
  <c r="Z91" i="2140" s="1"/>
  <c r="J87" i="2140"/>
  <c r="Z87" i="2140" s="1"/>
  <c r="BF87" i="2140"/>
  <c r="E2808" i="2156" s="1"/>
  <c r="K2231" i="2156" s="1" a="1"/>
  <c r="K2231" i="2156" s="1"/>
  <c r="J83" i="2140"/>
  <c r="Z83" i="2140" s="1"/>
  <c r="BF83" i="2140"/>
  <c r="E2804" i="2156" s="1"/>
  <c r="J79" i="2140"/>
  <c r="Z79" i="2140" s="1"/>
  <c r="BF79" i="2140"/>
  <c r="E2800" i="2156" s="1"/>
  <c r="K809" i="2156" s="1" a="1"/>
  <c r="K809" i="2156" s="1"/>
  <c r="J75" i="2140"/>
  <c r="Z75" i="2140" s="1"/>
  <c r="BF75" i="2140"/>
  <c r="E2796" i="2156" s="1"/>
  <c r="K782" i="2156" s="1" a="1"/>
  <c r="K782" i="2156" s="1"/>
  <c r="J71" i="2140"/>
  <c r="Z71" i="2140" s="1"/>
  <c r="BF71" i="2140"/>
  <c r="E2792" i="2156" s="1"/>
  <c r="K750" i="2156" s="1" a="1"/>
  <c r="K750" i="2156" s="1"/>
  <c r="J67" i="2140"/>
  <c r="Z67" i="2140" s="1"/>
  <c r="BF67" i="2140"/>
  <c r="E2788" i="2156" s="1"/>
  <c r="J63" i="2140"/>
  <c r="Z63" i="2140" s="1"/>
  <c r="BF63" i="2140"/>
  <c r="E2784" i="2156" s="1"/>
  <c r="J59" i="2140"/>
  <c r="Z59" i="2140" s="1"/>
  <c r="BF59" i="2140"/>
  <c r="E2780" i="2156" s="1"/>
  <c r="K2198" i="2156" s="1" a="1"/>
  <c r="K2198" i="2156" s="1"/>
  <c r="J55" i="2140"/>
  <c r="Z55" i="2140" s="1"/>
  <c r="BF55" i="2140"/>
  <c r="E2776" i="2156" s="1"/>
  <c r="BF51" i="2140"/>
  <c r="E2772" i="2156" s="1"/>
  <c r="J51" i="2140"/>
  <c r="Z51" i="2140" s="1"/>
  <c r="J47" i="2140"/>
  <c r="Z47" i="2140" s="1"/>
  <c r="BF47" i="2140"/>
  <c r="E2768" i="2156" s="1"/>
  <c r="J43" i="2140"/>
  <c r="Z43" i="2140" s="1"/>
  <c r="BF43" i="2140"/>
  <c r="E2764" i="2156" s="1"/>
  <c r="K361" i="2156" s="1" a="1"/>
  <c r="K361" i="2156" s="1"/>
  <c r="BF39" i="2140"/>
  <c r="E2760" i="2156" s="1"/>
  <c r="K133" i="2156" s="1" a="1"/>
  <c r="K133" i="2156" s="1"/>
  <c r="J39" i="2140"/>
  <c r="Z39" i="2140" s="1"/>
  <c r="J35" i="2140"/>
  <c r="Z35" i="2140" s="1"/>
  <c r="BF35" i="2140"/>
  <c r="E2756" i="2156" s="1"/>
  <c r="K118" i="2156" s="1" a="1"/>
  <c r="K118" i="2156" s="1"/>
  <c r="J31" i="2140"/>
  <c r="Z31" i="2140" s="1"/>
  <c r="BF31" i="2140"/>
  <c r="E2752" i="2156" s="1"/>
  <c r="K85" i="2156" s="1" a="1"/>
  <c r="K85" i="2156" s="1"/>
  <c r="J27" i="2140"/>
  <c r="Z27" i="2140" s="1"/>
  <c r="BF27" i="2140"/>
  <c r="E2748" i="2156" s="1"/>
  <c r="J23" i="2140"/>
  <c r="Z23" i="2140" s="1"/>
  <c r="BF23" i="2140"/>
  <c r="E2744" i="2156" s="1"/>
  <c r="J19" i="2140"/>
  <c r="Z19" i="2140" s="1"/>
  <c r="BF19" i="2140"/>
  <c r="E2740" i="2156" s="1"/>
  <c r="J15" i="2140"/>
  <c r="Z15" i="2140" s="1"/>
  <c r="BF15" i="2140"/>
  <c r="E2736" i="2156" s="1"/>
  <c r="BF11" i="2140"/>
  <c r="E2732" i="2156" s="1"/>
  <c r="J11" i="2140"/>
  <c r="Z11" i="2140" s="1"/>
  <c r="BF7" i="2140"/>
  <c r="E2728" i="2156" s="1"/>
  <c r="J7" i="2140"/>
  <c r="Z7" i="2140" s="1"/>
  <c r="J77" i="2140"/>
  <c r="Z77" i="2140" s="1"/>
  <c r="J93" i="2140"/>
  <c r="Z93" i="2140" s="1"/>
  <c r="J109" i="2140"/>
  <c r="Z109" i="2140" s="1"/>
  <c r="J125" i="2140"/>
  <c r="Z125" i="2140" s="1"/>
  <c r="J141" i="2140"/>
  <c r="Z141" i="2140" s="1"/>
  <c r="J157" i="2140"/>
  <c r="Z157" i="2140" s="1"/>
  <c r="J173" i="2140"/>
  <c r="Z173" i="2140" s="1"/>
  <c r="J189" i="2140"/>
  <c r="Z189" i="2140" s="1"/>
  <c r="J205" i="2140"/>
  <c r="Z205" i="2140" s="1"/>
  <c r="J221" i="2140"/>
  <c r="Z221" i="2140" s="1"/>
  <c r="J237" i="2140"/>
  <c r="Z237" i="2140" s="1"/>
  <c r="J253" i="2140"/>
  <c r="Z253" i="2140" s="1"/>
  <c r="J269" i="2140"/>
  <c r="Z269" i="2140" s="1"/>
  <c r="J285" i="2140"/>
  <c r="Z285" i="2140" s="1"/>
  <c r="F126" i="2140"/>
  <c r="V126" i="2140" s="1"/>
  <c r="BB126" i="2140"/>
  <c r="E1291" i="2156" s="1"/>
  <c r="K1027" i="2156" s="1" a="1"/>
  <c r="K1027" i="2156" s="1"/>
  <c r="V9" i="2139"/>
  <c r="H26" i="2140"/>
  <c r="X26" i="2140" s="1"/>
  <c r="H82" i="2140"/>
  <c r="X82" i="2140" s="1"/>
  <c r="H114" i="2140"/>
  <c r="X114" i="2140" s="1"/>
  <c r="H146" i="2140"/>
  <c r="X146" i="2140" s="1"/>
  <c r="H178" i="2140"/>
  <c r="X178" i="2140" s="1"/>
  <c r="H210" i="2140"/>
  <c r="X210" i="2140" s="1"/>
  <c r="H242" i="2140"/>
  <c r="X242" i="2140" s="1"/>
  <c r="H274" i="2140"/>
  <c r="X274" i="2140" s="1"/>
  <c r="H2017" i="2157"/>
  <c r="I2017" i="2157" s="1"/>
  <c r="L2017" i="2156"/>
  <c r="K2017" i="2157" s="1"/>
  <c r="I24" i="2140"/>
  <c r="Y24" i="2140" s="1"/>
  <c r="I56" i="2140"/>
  <c r="Y56" i="2140" s="1"/>
  <c r="I78" i="2140"/>
  <c r="Y78" i="2140" s="1"/>
  <c r="I110" i="2140"/>
  <c r="Y110" i="2140" s="1"/>
  <c r="I222" i="2140"/>
  <c r="Y222" i="2140" s="1"/>
  <c r="I254" i="2140"/>
  <c r="Y254" i="2140" s="1"/>
  <c r="I320" i="2140"/>
  <c r="Y320" i="2140" s="1"/>
  <c r="I352" i="2140"/>
  <c r="Y352" i="2140" s="1"/>
  <c r="I384" i="2140"/>
  <c r="Y384" i="2140" s="1"/>
  <c r="K27" i="2140"/>
  <c r="AA27" i="2140" s="1"/>
  <c r="K59" i="2140"/>
  <c r="AA59" i="2140" s="1"/>
  <c r="K91" i="2140"/>
  <c r="AA91" i="2140" s="1"/>
  <c r="K123" i="2140"/>
  <c r="AA123" i="2140" s="1"/>
  <c r="K155" i="2140"/>
  <c r="AA155" i="2140" s="1"/>
  <c r="K187" i="2140"/>
  <c r="AA187" i="2140" s="1"/>
  <c r="K219" i="2140"/>
  <c r="AA219" i="2140" s="1"/>
  <c r="K251" i="2140"/>
  <c r="AA251" i="2140" s="1"/>
  <c r="K283" i="2140"/>
  <c r="AA283" i="2140" s="1"/>
  <c r="BC71" i="2140"/>
  <c r="E1625" i="2156" s="1"/>
  <c r="K749" i="2156" s="1" a="1"/>
  <c r="K749" i="2156" s="1"/>
  <c r="G199" i="2140"/>
  <c r="W199" i="2140" s="1"/>
  <c r="BC199" i="2140"/>
  <c r="E1753" i="2156" s="1"/>
  <c r="K141" i="2156" s="1" a="1"/>
  <c r="K141" i="2156" s="1"/>
  <c r="G238" i="2140"/>
  <c r="W238" i="2140" s="1"/>
  <c r="G345" i="2140"/>
  <c r="W345" i="2140" s="1"/>
  <c r="BC345" i="2140"/>
  <c r="E1899" i="2156" s="1"/>
  <c r="K1859" i="2156" s="1" a="1"/>
  <c r="K1859" i="2156" s="1"/>
  <c r="G377" i="2140"/>
  <c r="W377" i="2140" s="1"/>
  <c r="H19" i="2140"/>
  <c r="X19" i="2140" s="1"/>
  <c r="BD19" i="2140"/>
  <c r="E1962" i="2156" s="1"/>
  <c r="H51" i="2140"/>
  <c r="X51" i="2140" s="1"/>
  <c r="BD51" i="2140"/>
  <c r="E1994" i="2156" s="1"/>
  <c r="H83" i="2140"/>
  <c r="X83" i="2140" s="1"/>
  <c r="BD83" i="2140"/>
  <c r="E2026" i="2156" s="1"/>
  <c r="H115" i="2140"/>
  <c r="X115" i="2140" s="1"/>
  <c r="BD115" i="2140"/>
  <c r="E2058" i="2156" s="1"/>
  <c r="H147" i="2140"/>
  <c r="X147" i="2140" s="1"/>
  <c r="BD147" i="2140"/>
  <c r="E2090" i="2156" s="1"/>
  <c r="K1151" i="2156" s="1" a="1"/>
  <c r="K1151" i="2156" s="1"/>
  <c r="H179" i="2140"/>
  <c r="X179" i="2140" s="1"/>
  <c r="BD179" i="2140"/>
  <c r="E2122" i="2156" s="1"/>
  <c r="K1345" i="2156" s="1" a="1"/>
  <c r="K1345" i="2156" s="1"/>
  <c r="H211" i="2140"/>
  <c r="X211" i="2140" s="1"/>
  <c r="BD211" i="2140"/>
  <c r="E2154" i="2156" s="1"/>
  <c r="K215" i="2156" s="1" a="1"/>
  <c r="K215" i="2156" s="1"/>
  <c r="H243" i="2140"/>
  <c r="X243" i="2140" s="1"/>
  <c r="BD243" i="2140"/>
  <c r="E2186" i="2156" s="1"/>
  <c r="H275" i="2140"/>
  <c r="X275" i="2140" s="1"/>
  <c r="BD275" i="2140"/>
  <c r="E2218" i="2156" s="1"/>
  <c r="K609" i="2156" s="1" a="1"/>
  <c r="K609" i="2156" s="1"/>
  <c r="H312" i="2140"/>
  <c r="X312" i="2140" s="1"/>
  <c r="BD312" i="2140"/>
  <c r="E2255" i="2156" s="1"/>
  <c r="H344" i="2140"/>
  <c r="X344" i="2140" s="1"/>
  <c r="BD344" i="2140"/>
  <c r="E2287" i="2156" s="1"/>
  <c r="K1850" i="2156" s="1" a="1"/>
  <c r="K1850" i="2156" s="1"/>
  <c r="H376" i="2140"/>
  <c r="X376" i="2140" s="1"/>
  <c r="BD376" i="2140"/>
  <c r="E2319" i="2156" s="1"/>
  <c r="K2049" i="2156" s="1" a="1"/>
  <c r="K2049" i="2156" s="1"/>
  <c r="I20" i="2140"/>
  <c r="Y20" i="2140" s="1"/>
  <c r="I43" i="2140"/>
  <c r="Y43" i="2140" s="1"/>
  <c r="BE67" i="2140"/>
  <c r="E2399" i="2156" s="1"/>
  <c r="K732" i="2156" s="1" a="1"/>
  <c r="K732" i="2156" s="1"/>
  <c r="I99" i="2140"/>
  <c r="Y99" i="2140" s="1"/>
  <c r="I122" i="2140"/>
  <c r="Y122" i="2140" s="1"/>
  <c r="I154" i="2140"/>
  <c r="Y154" i="2140" s="1"/>
  <c r="I211" i="2140"/>
  <c r="Y211" i="2140" s="1"/>
  <c r="I266" i="2140"/>
  <c r="Y266" i="2140" s="1"/>
  <c r="H1556" i="2157"/>
  <c r="I1556" i="2157" s="1"/>
  <c r="L1556" i="2156"/>
  <c r="K1556" i="2157" s="1"/>
  <c r="H1696" i="2157"/>
  <c r="I1696" i="2157" s="1"/>
  <c r="L1696" i="2156"/>
  <c r="K1696" i="2157" s="1"/>
  <c r="H1824" i="2157"/>
  <c r="I1824" i="2157" s="1"/>
  <c r="L1824" i="2156"/>
  <c r="K1824" i="2157" s="1"/>
  <c r="H2454" i="2157"/>
  <c r="I2454" i="2157" s="1"/>
  <c r="L2454" i="2156"/>
  <c r="K2454" i="2157" s="1"/>
  <c r="H2024" i="2157"/>
  <c r="I2024" i="2157" s="1"/>
  <c r="L2024" i="2156"/>
  <c r="K2024" i="2157" s="1"/>
  <c r="J20" i="2140"/>
  <c r="Z20" i="2140" s="1"/>
  <c r="J36" i="2140"/>
  <c r="Z36" i="2140" s="1"/>
  <c r="J52" i="2140"/>
  <c r="Z52" i="2140" s="1"/>
  <c r="J68" i="2140"/>
  <c r="Z68" i="2140" s="1"/>
  <c r="J84" i="2140"/>
  <c r="Z84" i="2140" s="1"/>
  <c r="J100" i="2140"/>
  <c r="Z100" i="2140" s="1"/>
  <c r="J116" i="2140"/>
  <c r="Z116" i="2140" s="1"/>
  <c r="J132" i="2140"/>
  <c r="Z132" i="2140" s="1"/>
  <c r="J148" i="2140"/>
  <c r="Z148" i="2140" s="1"/>
  <c r="J164" i="2140"/>
  <c r="Z164" i="2140" s="1"/>
  <c r="J180" i="2140"/>
  <c r="Z180" i="2140" s="1"/>
  <c r="J196" i="2140"/>
  <c r="Z196" i="2140" s="1"/>
  <c r="J212" i="2140"/>
  <c r="Z212" i="2140" s="1"/>
  <c r="J228" i="2140"/>
  <c r="Z228" i="2140" s="1"/>
  <c r="J244" i="2140"/>
  <c r="Z244" i="2140" s="1"/>
  <c r="J260" i="2140"/>
  <c r="Z260" i="2140" s="1"/>
  <c r="J276" i="2140"/>
  <c r="Z276" i="2140" s="1"/>
  <c r="J290" i="2140"/>
  <c r="Z290" i="2140" s="1"/>
  <c r="J298" i="2140"/>
  <c r="Z298" i="2140" s="1"/>
  <c r="J306" i="2140"/>
  <c r="Z306" i="2140" s="1"/>
  <c r="J314" i="2140"/>
  <c r="Z314" i="2140" s="1"/>
  <c r="J322" i="2140"/>
  <c r="Z322" i="2140" s="1"/>
  <c r="J330" i="2140"/>
  <c r="Z330" i="2140" s="1"/>
  <c r="J338" i="2140"/>
  <c r="Z338" i="2140" s="1"/>
  <c r="J346" i="2140"/>
  <c r="Z346" i="2140" s="1"/>
  <c r="J354" i="2140"/>
  <c r="Z354" i="2140" s="1"/>
  <c r="J362" i="2140"/>
  <c r="Z362" i="2140" s="1"/>
  <c r="J370" i="2140"/>
  <c r="Z370" i="2140" s="1"/>
  <c r="J378" i="2140"/>
  <c r="Z378" i="2140" s="1"/>
  <c r="J386" i="2140"/>
  <c r="Z386" i="2140" s="1"/>
  <c r="BG390" i="2140"/>
  <c r="E3500" i="2156" s="1"/>
  <c r="K2548" i="2156" s="1" a="1"/>
  <c r="K2548" i="2156" s="1"/>
  <c r="K390" i="2140"/>
  <c r="AA390" i="2140" s="1"/>
  <c r="K374" i="2140"/>
  <c r="AA374" i="2140" s="1"/>
  <c r="BG374" i="2140"/>
  <c r="E3484" i="2156" s="1"/>
  <c r="K2037" i="2156" s="1" a="1"/>
  <c r="K2037" i="2156" s="1"/>
  <c r="BG358" i="2140"/>
  <c r="E3468" i="2156" s="1"/>
  <c r="K1933" i="2156" s="1" a="1"/>
  <c r="K1933" i="2156" s="1"/>
  <c r="K358" i="2140"/>
  <c r="AA358" i="2140" s="1"/>
  <c r="K342" i="2140"/>
  <c r="AA342" i="2140" s="1"/>
  <c r="BG342" i="2140"/>
  <c r="E3452" i="2156" s="1"/>
  <c r="K1837" i="2156" s="1" a="1"/>
  <c r="K1837" i="2156" s="1"/>
  <c r="BG326" i="2140"/>
  <c r="E3436" i="2156" s="1"/>
  <c r="K1709" i="2156" s="1" a="1"/>
  <c r="K1709" i="2156" s="1"/>
  <c r="K326" i="2140"/>
  <c r="AA326" i="2140" s="1"/>
  <c r="K310" i="2140"/>
  <c r="AA310" i="2140" s="1"/>
  <c r="BG310" i="2140"/>
  <c r="E3420" i="2156" s="1"/>
  <c r="BG294" i="2140"/>
  <c r="E3404" i="2156" s="1"/>
  <c r="K1569" i="2156" s="1" a="1"/>
  <c r="K1569" i="2156" s="1"/>
  <c r="K294" i="2140"/>
  <c r="AA294" i="2140" s="1"/>
  <c r="BG273" i="2140"/>
  <c r="E3383" i="2156" s="1"/>
  <c r="K597" i="2156" s="1" a="1"/>
  <c r="K597" i="2156" s="1"/>
  <c r="K273" i="2140"/>
  <c r="AA273" i="2140" s="1"/>
  <c r="K257" i="2140"/>
  <c r="AA257" i="2140" s="1"/>
  <c r="BG257" i="2140"/>
  <c r="E3367" i="2156" s="1"/>
  <c r="K492" i="2156" s="1" a="1"/>
  <c r="K492" i="2156" s="1"/>
  <c r="BG241" i="2140"/>
  <c r="E3351" i="2156" s="1"/>
  <c r="K241" i="2140"/>
  <c r="AA241" i="2140" s="1"/>
  <c r="BG225" i="2140"/>
  <c r="E3335" i="2156" s="1"/>
  <c r="K225" i="2140"/>
  <c r="AA225" i="2140" s="1"/>
  <c r="BG209" i="2140"/>
  <c r="E3319" i="2156" s="1"/>
  <c r="K2154" i="2156" s="1" a="1"/>
  <c r="K2154" i="2156" s="1"/>
  <c r="K209" i="2140"/>
  <c r="AA209" i="2140" s="1"/>
  <c r="K193" i="2140"/>
  <c r="AA193" i="2140" s="1"/>
  <c r="BG193" i="2140"/>
  <c r="E3303" i="2156" s="1"/>
  <c r="BG177" i="2140"/>
  <c r="E3287" i="2156" s="1"/>
  <c r="K177" i="2140"/>
  <c r="AA177" i="2140" s="1"/>
  <c r="BG161" i="2140"/>
  <c r="E3271" i="2156" s="1"/>
  <c r="K1240" i="2156" s="1" a="1"/>
  <c r="K1240" i="2156" s="1"/>
  <c r="K161" i="2140"/>
  <c r="AA161" i="2140" s="1"/>
  <c r="BG145" i="2140"/>
  <c r="E3255" i="2156" s="1"/>
  <c r="K145" i="2140"/>
  <c r="AA145" i="2140" s="1"/>
  <c r="K129" i="2140"/>
  <c r="AA129" i="2140" s="1"/>
  <c r="BG129" i="2140"/>
  <c r="E3239" i="2156" s="1"/>
  <c r="K1058" i="2156" s="1" a="1"/>
  <c r="K1058" i="2156" s="1"/>
  <c r="BG113" i="2140"/>
  <c r="E3223" i="2156" s="1"/>
  <c r="K113" i="2140"/>
  <c r="AA113" i="2140" s="1"/>
  <c r="BG97" i="2140"/>
  <c r="E3207" i="2156" s="1"/>
  <c r="K97" i="2140"/>
  <c r="AA97" i="2140" s="1"/>
  <c r="BG81" i="2140"/>
  <c r="E3191" i="2156" s="1"/>
  <c r="K826" i="2156" s="1" a="1"/>
  <c r="K826" i="2156" s="1"/>
  <c r="K81" i="2140"/>
  <c r="AA81" i="2140" s="1"/>
  <c r="K65" i="2140"/>
  <c r="AA65" i="2140" s="1"/>
  <c r="BG65" i="2140"/>
  <c r="E3175" i="2156" s="1"/>
  <c r="K722" i="2156" s="1" a="1"/>
  <c r="K722" i="2156" s="1"/>
  <c r="BG49" i="2140"/>
  <c r="E3159" i="2156" s="1"/>
  <c r="K49" i="2140"/>
  <c r="AA49" i="2140" s="1"/>
  <c r="BG33" i="2140"/>
  <c r="E3143" i="2156" s="1"/>
  <c r="K103" i="2156" s="1" a="1"/>
  <c r="K103" i="2156" s="1"/>
  <c r="K33" i="2140"/>
  <c r="AA33" i="2140" s="1"/>
  <c r="BG17" i="2140"/>
  <c r="E3127" i="2156" s="1"/>
  <c r="K17" i="2140"/>
  <c r="AA17" i="2140" s="1"/>
  <c r="K387" i="2140"/>
  <c r="AA387" i="2140" s="1"/>
  <c r="BG387" i="2140"/>
  <c r="E3497" i="2156" s="1"/>
  <c r="K371" i="2140"/>
  <c r="AA371" i="2140" s="1"/>
  <c r="BG371" i="2140"/>
  <c r="E3481" i="2156" s="1"/>
  <c r="K2021" i="2156" s="1" a="1"/>
  <c r="K2021" i="2156" s="1"/>
  <c r="K355" i="2140"/>
  <c r="AA355" i="2140" s="1"/>
  <c r="BG355" i="2140"/>
  <c r="E3465" i="2156" s="1"/>
  <c r="K1925" i="2156" s="1" a="1"/>
  <c r="K1925" i="2156" s="1"/>
  <c r="K339" i="2140"/>
  <c r="AA339" i="2140" s="1"/>
  <c r="BG339" i="2140"/>
  <c r="E3449" i="2156" s="1"/>
  <c r="K1813" i="2156" s="1" a="1"/>
  <c r="K1813" i="2156" s="1"/>
  <c r="K323" i="2140"/>
  <c r="AA323" i="2140" s="1"/>
  <c r="BG323" i="2140"/>
  <c r="E3433" i="2156" s="1"/>
  <c r="K1733" i="2156" s="1" a="1"/>
  <c r="K1733" i="2156" s="1"/>
  <c r="K307" i="2140"/>
  <c r="AA307" i="2140" s="1"/>
  <c r="BG307" i="2140"/>
  <c r="E3417" i="2156" s="1"/>
  <c r="K291" i="2140"/>
  <c r="AA291" i="2140" s="1"/>
  <c r="BG291" i="2140"/>
  <c r="E3401" i="2156" s="1"/>
  <c r="K1545" i="2156" s="1" a="1"/>
  <c r="K1545" i="2156" s="1"/>
  <c r="K270" i="2140"/>
  <c r="AA270" i="2140" s="1"/>
  <c r="BG270" i="2140"/>
  <c r="E3380" i="2156" s="1"/>
  <c r="K254" i="2140"/>
  <c r="AA254" i="2140" s="1"/>
  <c r="BG254" i="2140"/>
  <c r="E3364" i="2156" s="1"/>
  <c r="K476" i="2156" s="1" a="1"/>
  <c r="K476" i="2156" s="1"/>
  <c r="K238" i="2140"/>
  <c r="AA238" i="2140" s="1"/>
  <c r="BG238" i="2140"/>
  <c r="E3348" i="2156" s="1"/>
  <c r="K382" i="2156" s="1" a="1"/>
  <c r="K382" i="2156" s="1"/>
  <c r="K222" i="2140"/>
  <c r="AA222" i="2140" s="1"/>
  <c r="BG222" i="2140"/>
  <c r="E3332" i="2156" s="1"/>
  <c r="K275" i="2156" s="1" a="1"/>
  <c r="K275" i="2156" s="1"/>
  <c r="K206" i="2140"/>
  <c r="AA206" i="2140" s="1"/>
  <c r="BG206" i="2140"/>
  <c r="E3316" i="2156" s="1"/>
  <c r="K186" i="2156" s="1" a="1"/>
  <c r="K186" i="2156" s="1"/>
  <c r="K190" i="2140"/>
  <c r="AA190" i="2140" s="1"/>
  <c r="BG190" i="2140"/>
  <c r="E3300" i="2156" s="1"/>
  <c r="K174" i="2140"/>
  <c r="AA174" i="2140" s="1"/>
  <c r="BG174" i="2140"/>
  <c r="E3284" i="2156" s="1"/>
  <c r="K1324" i="2156" s="1" a="1"/>
  <c r="K1324" i="2156" s="1"/>
  <c r="K158" i="2140"/>
  <c r="AA158" i="2140" s="1"/>
  <c r="BG158" i="2140"/>
  <c r="E3268" i="2156" s="1"/>
  <c r="K1217" i="2156" s="1" a="1"/>
  <c r="K1217" i="2156" s="1"/>
  <c r="K142" i="2140"/>
  <c r="AA142" i="2140" s="1"/>
  <c r="BG142" i="2140"/>
  <c r="E3252" i="2156" s="1"/>
  <c r="K1118" i="2156" s="1" a="1"/>
  <c r="K1118" i="2156" s="1"/>
  <c r="K126" i="2140"/>
  <c r="AA126" i="2140" s="1"/>
  <c r="BG126" i="2140"/>
  <c r="E3236" i="2156" s="1"/>
  <c r="K1034" i="2156" s="1" a="1"/>
  <c r="K1034" i="2156" s="1"/>
  <c r="K110" i="2140"/>
  <c r="AA110" i="2140" s="1"/>
  <c r="BG110" i="2140"/>
  <c r="E3220" i="2156" s="1"/>
  <c r="K2275" i="2156" s="1" a="1"/>
  <c r="K2275" i="2156" s="1"/>
  <c r="K94" i="2140"/>
  <c r="AA94" i="2140" s="1"/>
  <c r="BG94" i="2140"/>
  <c r="E3204" i="2156" s="1"/>
  <c r="K883" i="2156" s="1" a="1"/>
  <c r="K883" i="2156" s="1"/>
  <c r="K78" i="2140"/>
  <c r="AA78" i="2140" s="1"/>
  <c r="BG78" i="2140"/>
  <c r="E3188" i="2156" s="1"/>
  <c r="K802" i="2156" s="1" a="1"/>
  <c r="K802" i="2156" s="1"/>
  <c r="K62" i="2140"/>
  <c r="AA62" i="2140" s="1"/>
  <c r="BG62" i="2140"/>
  <c r="E3172" i="2156" s="1"/>
  <c r="K705" i="2156" s="1" a="1"/>
  <c r="K705" i="2156" s="1"/>
  <c r="K46" i="2140"/>
  <c r="AA46" i="2140" s="1"/>
  <c r="BG46" i="2140"/>
  <c r="E3156" i="2156" s="1"/>
  <c r="K643" i="2156" s="1" a="1"/>
  <c r="K643" i="2156" s="1"/>
  <c r="K30" i="2140"/>
  <c r="AA30" i="2140" s="1"/>
  <c r="BG30" i="2140"/>
  <c r="E3140" i="2156" s="1"/>
  <c r="K79" i="2156" s="1" a="1"/>
  <c r="K79" i="2156" s="1"/>
  <c r="K14" i="2140"/>
  <c r="AA14" i="2140" s="1"/>
  <c r="BG14" i="2140"/>
  <c r="E3124" i="2156" s="1"/>
  <c r="H2472" i="2157"/>
  <c r="I2472" i="2157" s="1"/>
  <c r="L2472" i="2156"/>
  <c r="K2472" i="2157" s="1"/>
  <c r="H1843" i="2157"/>
  <c r="I1843" i="2157" s="1"/>
  <c r="L1843" i="2156"/>
  <c r="K1843" i="2157" s="1"/>
  <c r="H2442" i="2157"/>
  <c r="I2442" i="2157" s="1"/>
  <c r="L2442" i="2156"/>
  <c r="K2442" i="2157" s="1"/>
  <c r="I21" i="2140"/>
  <c r="Y21" i="2140" s="1"/>
  <c r="I84" i="2140"/>
  <c r="Y84" i="2140" s="1"/>
  <c r="I148" i="2140"/>
  <c r="Y148" i="2140" s="1"/>
  <c r="I212" i="2140"/>
  <c r="Y212" i="2140" s="1"/>
  <c r="I276" i="2140"/>
  <c r="Y276" i="2140" s="1"/>
  <c r="I13" i="2140"/>
  <c r="Y13" i="2140" s="1"/>
  <c r="I76" i="2140"/>
  <c r="Y76" i="2140" s="1"/>
  <c r="I140" i="2140"/>
  <c r="Y140" i="2140" s="1"/>
  <c r="I188" i="2140"/>
  <c r="Y188" i="2140" s="1"/>
  <c r="I252" i="2140"/>
  <c r="Y252" i="2140" s="1"/>
  <c r="J6" i="2140"/>
  <c r="Z6" i="2140" s="1"/>
  <c r="J22" i="2140"/>
  <c r="Z22" i="2140" s="1"/>
  <c r="J38" i="2140"/>
  <c r="Z38" i="2140" s="1"/>
  <c r="J54" i="2140"/>
  <c r="Z54" i="2140" s="1"/>
  <c r="J70" i="2140"/>
  <c r="Z70" i="2140" s="1"/>
  <c r="J86" i="2140"/>
  <c r="Z86" i="2140" s="1"/>
  <c r="J102" i="2140"/>
  <c r="Z102" i="2140" s="1"/>
  <c r="J118" i="2140"/>
  <c r="Z118" i="2140" s="1"/>
  <c r="J134" i="2140"/>
  <c r="Z134" i="2140" s="1"/>
  <c r="J150" i="2140"/>
  <c r="Z150" i="2140" s="1"/>
  <c r="J166" i="2140"/>
  <c r="Z166" i="2140" s="1"/>
  <c r="J182" i="2140"/>
  <c r="Z182" i="2140" s="1"/>
  <c r="J198" i="2140"/>
  <c r="Z198" i="2140" s="1"/>
  <c r="J214" i="2140"/>
  <c r="Z214" i="2140" s="1"/>
  <c r="J230" i="2140"/>
  <c r="Z230" i="2140" s="1"/>
  <c r="J246" i="2140"/>
  <c r="Z246" i="2140" s="1"/>
  <c r="J262" i="2140"/>
  <c r="Z262" i="2140" s="1"/>
  <c r="J278" i="2140"/>
  <c r="Z278" i="2140" s="1"/>
  <c r="G301" i="2140" l="1"/>
  <c r="W301" i="2140" s="1"/>
  <c r="G139" i="2140"/>
  <c r="W139" i="2140" s="1"/>
  <c r="BC390" i="2162"/>
  <c r="G390" i="2162"/>
  <c r="W390" i="2162" s="1"/>
  <c r="AM390" i="2162" s="1"/>
  <c r="G358" i="2162"/>
  <c r="W358" i="2162" s="1"/>
  <c r="AM358" i="2162" s="1"/>
  <c r="BC358" i="2162"/>
  <c r="G326" i="2162"/>
  <c r="W326" i="2162" s="1"/>
  <c r="AM326" i="2162" s="1"/>
  <c r="BC326" i="2162"/>
  <c r="G294" i="2162"/>
  <c r="W294" i="2162" s="1"/>
  <c r="AM294" i="2162" s="1"/>
  <c r="BC294" i="2162"/>
  <c r="BC227" i="2162"/>
  <c r="G227" i="2162"/>
  <c r="W227" i="2162" s="1"/>
  <c r="AM227" i="2162" s="1"/>
  <c r="G188" i="2162"/>
  <c r="W188" i="2162" s="1"/>
  <c r="AM188" i="2162" s="1"/>
  <c r="BC188" i="2162"/>
  <c r="BC99" i="2162"/>
  <c r="G99" i="2162"/>
  <c r="W99" i="2162" s="1"/>
  <c r="AM99" i="2162" s="1"/>
  <c r="BC60" i="2162"/>
  <c r="G60" i="2162"/>
  <c r="W60" i="2162" s="1"/>
  <c r="AM60" i="2162" s="1"/>
  <c r="BC386" i="2162"/>
  <c r="G386" i="2162"/>
  <c r="W386" i="2162" s="1"/>
  <c r="AM386" i="2162" s="1"/>
  <c r="BC354" i="2162"/>
  <c r="G354" i="2162"/>
  <c r="W354" i="2162" s="1"/>
  <c r="AM354" i="2162" s="1"/>
  <c r="BC322" i="2162"/>
  <c r="G322" i="2162"/>
  <c r="W322" i="2162" s="1"/>
  <c r="AM322" i="2162" s="1"/>
  <c r="G290" i="2162"/>
  <c r="W290" i="2162" s="1"/>
  <c r="AM290" i="2162" s="1"/>
  <c r="BC290" i="2162"/>
  <c r="BC236" i="2162"/>
  <c r="G236" i="2162"/>
  <c r="W236" i="2162" s="1"/>
  <c r="AM236" i="2162" s="1"/>
  <c r="BC147" i="2162"/>
  <c r="G147" i="2162"/>
  <c r="W147" i="2162" s="1"/>
  <c r="AM147" i="2162" s="1"/>
  <c r="G108" i="2162"/>
  <c r="W108" i="2162" s="1"/>
  <c r="AM108" i="2162" s="1"/>
  <c r="BC108" i="2162"/>
  <c r="BC19" i="2162"/>
  <c r="G19" i="2162"/>
  <c r="W19" i="2162" s="1"/>
  <c r="AM19" i="2162" s="1"/>
  <c r="G16" i="2162"/>
  <c r="W16" i="2162" s="1"/>
  <c r="AM16" i="2162" s="1"/>
  <c r="BC16" i="2162"/>
  <c r="G250" i="2162"/>
  <c r="W250" i="2162" s="1"/>
  <c r="AM250" i="2162" s="1"/>
  <c r="BC250" i="2162"/>
  <c r="BC234" i="2162"/>
  <c r="G234" i="2162"/>
  <c r="W234" i="2162" s="1"/>
  <c r="AM234" i="2162" s="1"/>
  <c r="G218" i="2162"/>
  <c r="W218" i="2162" s="1"/>
  <c r="AM218" i="2162" s="1"/>
  <c r="BC218" i="2162"/>
  <c r="BC202" i="2162"/>
  <c r="G202" i="2162"/>
  <c r="W202" i="2162" s="1"/>
  <c r="AM202" i="2162" s="1"/>
  <c r="BC186" i="2162"/>
  <c r="G186" i="2162"/>
  <c r="W186" i="2162" s="1"/>
  <c r="AM186" i="2162" s="1"/>
  <c r="G170" i="2162"/>
  <c r="W170" i="2162" s="1"/>
  <c r="AM170" i="2162" s="1"/>
  <c r="BC170" i="2162"/>
  <c r="G154" i="2162"/>
  <c r="W154" i="2162" s="1"/>
  <c r="AM154" i="2162" s="1"/>
  <c r="BC154" i="2162"/>
  <c r="BC138" i="2162"/>
  <c r="G138" i="2162"/>
  <c r="W138" i="2162" s="1"/>
  <c r="AM138" i="2162" s="1"/>
  <c r="G122" i="2162"/>
  <c r="W122" i="2162" s="1"/>
  <c r="AM122" i="2162" s="1"/>
  <c r="BC122" i="2162"/>
  <c r="G106" i="2162"/>
  <c r="W106" i="2162" s="1"/>
  <c r="AM106" i="2162" s="1"/>
  <c r="BC106" i="2162"/>
  <c r="G90" i="2162"/>
  <c r="W90" i="2162" s="1"/>
  <c r="AM90" i="2162" s="1"/>
  <c r="BC90" i="2162"/>
  <c r="BC74" i="2162"/>
  <c r="G74" i="2162"/>
  <c r="W74" i="2162" s="1"/>
  <c r="AM74" i="2162" s="1"/>
  <c r="G58" i="2162"/>
  <c r="W58" i="2162" s="1"/>
  <c r="AM58" i="2162" s="1"/>
  <c r="BC58" i="2162"/>
  <c r="BC42" i="2162"/>
  <c r="G42" i="2162"/>
  <c r="W42" i="2162" s="1"/>
  <c r="AM42" i="2162" s="1"/>
  <c r="BC26" i="2162"/>
  <c r="G26" i="2162"/>
  <c r="W26" i="2162" s="1"/>
  <c r="AM26" i="2162" s="1"/>
  <c r="BC10" i="2162"/>
  <c r="G10" i="2162"/>
  <c r="W10" i="2162" s="1"/>
  <c r="AM10" i="2162" s="1"/>
  <c r="D717" i="2156"/>
  <c r="J1743" i="2156" s="1"/>
  <c r="D1743" i="2157" s="1"/>
  <c r="M1743" i="2157" s="1"/>
  <c r="AJ330" i="2140"/>
  <c r="D688" i="2156"/>
  <c r="J1610" i="2156" s="1"/>
  <c r="D1610" i="2157" s="1"/>
  <c r="M1610" i="2157" s="1"/>
  <c r="AJ301" i="2140"/>
  <c r="D720" i="2156"/>
  <c r="J1759" i="2156" s="1"/>
  <c r="D1759" i="2157" s="1"/>
  <c r="M1759" i="2157" s="1"/>
  <c r="AJ333" i="2140"/>
  <c r="D705" i="2156"/>
  <c r="J2397" i="2156" s="1"/>
  <c r="D2397" i="2157" s="1"/>
  <c r="M2397" i="2157" s="1"/>
  <c r="AJ318" i="2140"/>
  <c r="C45" i="2140"/>
  <c r="S45" i="2140" s="1"/>
  <c r="AJ310" i="2140"/>
  <c r="D697" i="2156" s="1"/>
  <c r="J2370" i="2156" s="1"/>
  <c r="D2370" i="2157" s="1"/>
  <c r="M2370" i="2157" s="1"/>
  <c r="AJ305" i="2140"/>
  <c r="D692" i="2156" s="1"/>
  <c r="J1634" i="2156" s="1"/>
  <c r="D1634" i="2157" s="1"/>
  <c r="M1634" i="2157" s="1"/>
  <c r="AJ337" i="2140"/>
  <c r="D724" i="2156" s="1"/>
  <c r="J1791" i="2156" s="1"/>
  <c r="D1791" i="2157" s="1"/>
  <c r="M1791" i="2157" s="1"/>
  <c r="AJ338" i="2140"/>
  <c r="D725" i="2156" s="1"/>
  <c r="J1800" i="2156" s="1"/>
  <c r="D1800" i="2157" s="1"/>
  <c r="M1800" i="2157" s="1"/>
  <c r="BC385" i="2162"/>
  <c r="G321" i="2162"/>
  <c r="W321" i="2162" s="1"/>
  <c r="AM321" i="2162" s="1"/>
  <c r="BC256" i="2162"/>
  <c r="BC167" i="2162"/>
  <c r="BC78" i="2162"/>
  <c r="G349" i="2162"/>
  <c r="W349" i="2162" s="1"/>
  <c r="AM349" i="2162" s="1"/>
  <c r="G280" i="2162"/>
  <c r="W280" i="2162" s="1"/>
  <c r="AM280" i="2162" s="1"/>
  <c r="BC208" i="2162"/>
  <c r="G119" i="2162"/>
  <c r="W119" i="2162" s="1"/>
  <c r="AM119" i="2162" s="1"/>
  <c r="BC30" i="2162"/>
  <c r="BC9" i="2162"/>
  <c r="G41" i="2162"/>
  <c r="W41" i="2162" s="1"/>
  <c r="AM41" i="2162" s="1"/>
  <c r="BC73" i="2162"/>
  <c r="BC105" i="2162"/>
  <c r="BC137" i="2162"/>
  <c r="BC169" i="2162"/>
  <c r="G201" i="2162"/>
  <c r="W201" i="2162" s="1"/>
  <c r="AM201" i="2162" s="1"/>
  <c r="G233" i="2162"/>
  <c r="W233" i="2162" s="1"/>
  <c r="AM233" i="2162" s="1"/>
  <c r="G285" i="2162"/>
  <c r="W285" i="2162" s="1"/>
  <c r="AM285" i="2162" s="1"/>
  <c r="BC36" i="2162"/>
  <c r="G82" i="2162"/>
  <c r="W82" i="2162" s="1"/>
  <c r="AM82" i="2162" s="1"/>
  <c r="G123" i="2162"/>
  <c r="W123" i="2162" s="1"/>
  <c r="AM123" i="2162" s="1"/>
  <c r="G164" i="2162"/>
  <c r="W164" i="2162" s="1"/>
  <c r="AM164" i="2162" s="1"/>
  <c r="G210" i="2162"/>
  <c r="W210" i="2162" s="1"/>
  <c r="AM210" i="2162" s="1"/>
  <c r="BC251" i="2162"/>
  <c r="BC283" i="2162"/>
  <c r="G316" i="2162"/>
  <c r="W316" i="2162" s="1"/>
  <c r="AM316" i="2162" s="1"/>
  <c r="BC348" i="2162"/>
  <c r="BC380" i="2162"/>
  <c r="BC24" i="2162"/>
  <c r="BC70" i="2162"/>
  <c r="G111" i="2162"/>
  <c r="W111" i="2162" s="1"/>
  <c r="AM111" i="2162" s="1"/>
  <c r="G152" i="2162"/>
  <c r="W152" i="2162" s="1"/>
  <c r="AM152" i="2162" s="1"/>
  <c r="BC198" i="2162"/>
  <c r="BC239" i="2162"/>
  <c r="BC278" i="2162"/>
  <c r="BC315" i="2162"/>
  <c r="BC347" i="2162"/>
  <c r="BC379" i="2162"/>
  <c r="BC373" i="2162"/>
  <c r="BC309" i="2162"/>
  <c r="G240" i="2162"/>
  <c r="W240" i="2162" s="1"/>
  <c r="AM240" i="2162" s="1"/>
  <c r="G151" i="2162"/>
  <c r="W151" i="2162" s="1"/>
  <c r="AM151" i="2162" s="1"/>
  <c r="BC62" i="2162"/>
  <c r="BC13" i="2162"/>
  <c r="G45" i="2162"/>
  <c r="W45" i="2162" s="1"/>
  <c r="AM45" i="2162" s="1"/>
  <c r="BC77" i="2162"/>
  <c r="BC109" i="2162"/>
  <c r="BC141" i="2162"/>
  <c r="BC173" i="2162"/>
  <c r="G205" i="2162"/>
  <c r="W205" i="2162" s="1"/>
  <c r="AM205" i="2162" s="1"/>
  <c r="G237" i="2162"/>
  <c r="W237" i="2162" s="1"/>
  <c r="AM237" i="2162" s="1"/>
  <c r="BC20" i="2162"/>
  <c r="BC66" i="2162"/>
  <c r="G107" i="2162"/>
  <c r="W107" i="2162" s="1"/>
  <c r="AM107" i="2162" s="1"/>
  <c r="G148" i="2162"/>
  <c r="W148" i="2162" s="1"/>
  <c r="AM148" i="2162" s="1"/>
  <c r="G235" i="2162"/>
  <c r="W235" i="2162" s="1"/>
  <c r="AM235" i="2162" s="1"/>
  <c r="G304" i="2162"/>
  <c r="W304" i="2162" s="1"/>
  <c r="AM304" i="2162" s="1"/>
  <c r="BC368" i="2162"/>
  <c r="G54" i="2162"/>
  <c r="W54" i="2162" s="1"/>
  <c r="AM54" i="2162" s="1"/>
  <c r="G136" i="2162"/>
  <c r="W136" i="2162" s="1"/>
  <c r="AM136" i="2162" s="1"/>
  <c r="BC223" i="2162"/>
  <c r="BC303" i="2162"/>
  <c r="G367" i="2162"/>
  <c r="W367" i="2162" s="1"/>
  <c r="AM367" i="2162" s="1"/>
  <c r="BC345" i="2162"/>
  <c r="G284" i="2162"/>
  <c r="W284" i="2162" s="1"/>
  <c r="AM284" i="2162" s="1"/>
  <c r="BC199" i="2162"/>
  <c r="G110" i="2162"/>
  <c r="W110" i="2162" s="1"/>
  <c r="AM110" i="2162" s="1"/>
  <c r="BC32" i="2162"/>
  <c r="BC253" i="2162"/>
  <c r="BC212" i="2162"/>
  <c r="BC288" i="2162"/>
  <c r="G352" i="2162"/>
  <c r="W352" i="2162" s="1"/>
  <c r="AM352" i="2162" s="1"/>
  <c r="BC31" i="2162"/>
  <c r="BC118" i="2162"/>
  <c r="BC200" i="2162"/>
  <c r="G282" i="2162"/>
  <c r="W282" i="2162" s="1"/>
  <c r="AM282" i="2162" s="1"/>
  <c r="BC351" i="2162"/>
  <c r="G369" i="2162"/>
  <c r="W369" i="2162" s="1"/>
  <c r="AM369" i="2162" s="1"/>
  <c r="G305" i="2162"/>
  <c r="W305" i="2162" s="1"/>
  <c r="AM305" i="2162" s="1"/>
  <c r="BC231" i="2162"/>
  <c r="G142" i="2162"/>
  <c r="W142" i="2162" s="1"/>
  <c r="AM142" i="2162" s="1"/>
  <c r="BC64" i="2162"/>
  <c r="G333" i="2162"/>
  <c r="W333" i="2162" s="1"/>
  <c r="AM333" i="2162" s="1"/>
  <c r="BC264" i="2162"/>
  <c r="G183" i="2162"/>
  <c r="W183" i="2162" s="1"/>
  <c r="AM183" i="2162" s="1"/>
  <c r="BC94" i="2162"/>
  <c r="BC33" i="2162"/>
  <c r="BC65" i="2162"/>
  <c r="G97" i="2162"/>
  <c r="W97" i="2162" s="1"/>
  <c r="AM97" i="2162" s="1"/>
  <c r="G129" i="2162"/>
  <c r="W129" i="2162" s="1"/>
  <c r="AM129" i="2162" s="1"/>
  <c r="G161" i="2162"/>
  <c r="W161" i="2162" s="1"/>
  <c r="AM161" i="2162" s="1"/>
  <c r="BC193" i="2162"/>
  <c r="G225" i="2162"/>
  <c r="W225" i="2162" s="1"/>
  <c r="AM225" i="2162" s="1"/>
  <c r="BC257" i="2162"/>
  <c r="G27" i="2162"/>
  <c r="W27" i="2162" s="1"/>
  <c r="AM27" i="2162" s="1"/>
  <c r="BC68" i="2162"/>
  <c r="BC114" i="2162"/>
  <c r="G155" i="2162"/>
  <c r="W155" i="2162" s="1"/>
  <c r="AM155" i="2162" s="1"/>
  <c r="BC196" i="2162"/>
  <c r="BC242" i="2162"/>
  <c r="BC275" i="2162"/>
  <c r="BC308" i="2162"/>
  <c r="G340" i="2162"/>
  <c r="W340" i="2162" s="1"/>
  <c r="AM340" i="2162" s="1"/>
  <c r="G372" i="2162"/>
  <c r="W372" i="2162" s="1"/>
  <c r="AM372" i="2162" s="1"/>
  <c r="BC15" i="2162"/>
  <c r="G56" i="2162"/>
  <c r="W56" i="2162" s="1"/>
  <c r="AM56" i="2162" s="1"/>
  <c r="BC102" i="2162"/>
  <c r="G143" i="2162"/>
  <c r="W143" i="2162" s="1"/>
  <c r="AM143" i="2162" s="1"/>
  <c r="G184" i="2162"/>
  <c r="W184" i="2162" s="1"/>
  <c r="AM184" i="2162" s="1"/>
  <c r="G230" i="2162"/>
  <c r="W230" i="2162" s="1"/>
  <c r="AM230" i="2162" s="1"/>
  <c r="G270" i="2162"/>
  <c r="W270" i="2162" s="1"/>
  <c r="AM270" i="2162" s="1"/>
  <c r="G307" i="2162"/>
  <c r="W307" i="2162" s="1"/>
  <c r="AM307" i="2162" s="1"/>
  <c r="BC339" i="2162"/>
  <c r="BC371" i="2162"/>
  <c r="AL396" i="2162"/>
  <c r="AK396" i="2162"/>
  <c r="AJ396" i="2162"/>
  <c r="AQ396" i="2162"/>
  <c r="AM396" i="2162"/>
  <c r="AP396" i="2162"/>
  <c r="AN396" i="2162"/>
  <c r="AO396" i="2162"/>
  <c r="G361" i="2162"/>
  <c r="W361" i="2162" s="1"/>
  <c r="AM361" i="2162" s="1"/>
  <c r="BC297" i="2162"/>
  <c r="BC224" i="2162"/>
  <c r="G135" i="2162"/>
  <c r="W135" i="2162" s="1"/>
  <c r="AM135" i="2162" s="1"/>
  <c r="G46" i="2162"/>
  <c r="W46" i="2162" s="1"/>
  <c r="AM46" i="2162" s="1"/>
  <c r="G357" i="2162"/>
  <c r="W357" i="2162" s="1"/>
  <c r="AM357" i="2162" s="1"/>
  <c r="BC293" i="2162"/>
  <c r="G215" i="2162"/>
  <c r="W215" i="2162" s="1"/>
  <c r="AM215" i="2162" s="1"/>
  <c r="G126" i="2162"/>
  <c r="W126" i="2162" s="1"/>
  <c r="AM126" i="2162" s="1"/>
  <c r="G48" i="2162"/>
  <c r="W48" i="2162" s="1"/>
  <c r="AM48" i="2162" s="1"/>
  <c r="G5" i="2162"/>
  <c r="W5" i="2162" s="1"/>
  <c r="AM5" i="2162" s="1"/>
  <c r="G37" i="2162"/>
  <c r="W37" i="2162" s="1"/>
  <c r="AM37" i="2162" s="1"/>
  <c r="BC69" i="2162"/>
  <c r="BC101" i="2162"/>
  <c r="BC133" i="2162"/>
  <c r="BC165" i="2162"/>
  <c r="G197" i="2162"/>
  <c r="W197" i="2162" s="1"/>
  <c r="AM197" i="2162" s="1"/>
  <c r="BC229" i="2162"/>
  <c r="G261" i="2162"/>
  <c r="W261" i="2162" s="1"/>
  <c r="AM261" i="2162" s="1"/>
  <c r="BC34" i="2162"/>
  <c r="G75" i="2162"/>
  <c r="W75" i="2162" s="1"/>
  <c r="AM75" i="2162" s="1"/>
  <c r="G116" i="2162"/>
  <c r="W116" i="2162" s="1"/>
  <c r="AM116" i="2162" s="1"/>
  <c r="G162" i="2162"/>
  <c r="W162" i="2162" s="1"/>
  <c r="AM162" i="2162" s="1"/>
  <c r="BC203" i="2162"/>
  <c r="BC244" i="2162"/>
  <c r="G279" i="2162"/>
  <c r="W279" i="2162" s="1"/>
  <c r="AM279" i="2162" s="1"/>
  <c r="G312" i="2162"/>
  <c r="W312" i="2162" s="1"/>
  <c r="AM312" i="2162" s="1"/>
  <c r="G344" i="2162"/>
  <c r="W344" i="2162" s="1"/>
  <c r="AM344" i="2162" s="1"/>
  <c r="G376" i="2162"/>
  <c r="W376" i="2162" s="1"/>
  <c r="AM376" i="2162" s="1"/>
  <c r="BC22" i="2162"/>
  <c r="BC63" i="2162"/>
  <c r="G104" i="2162"/>
  <c r="W104" i="2162" s="1"/>
  <c r="AM104" i="2162" s="1"/>
  <c r="G150" i="2162"/>
  <c r="W150" i="2162" s="1"/>
  <c r="AM150" i="2162" s="1"/>
  <c r="BC191" i="2162"/>
  <c r="BC232" i="2162"/>
  <c r="BC274" i="2162"/>
  <c r="BC311" i="2162"/>
  <c r="G343" i="2162"/>
  <c r="W343" i="2162" s="1"/>
  <c r="AM343" i="2162" s="1"/>
  <c r="G375" i="2162"/>
  <c r="W375" i="2162" s="1"/>
  <c r="AM375" i="2162" s="1"/>
  <c r="BC382" i="2162"/>
  <c r="G382" i="2162"/>
  <c r="W382" i="2162" s="1"/>
  <c r="AM382" i="2162" s="1"/>
  <c r="BC350" i="2162"/>
  <c r="G350" i="2162"/>
  <c r="W350" i="2162" s="1"/>
  <c r="AM350" i="2162" s="1"/>
  <c r="BC318" i="2162"/>
  <c r="G318" i="2162"/>
  <c r="W318" i="2162" s="1"/>
  <c r="AM318" i="2162" s="1"/>
  <c r="BC259" i="2162"/>
  <c r="G259" i="2162"/>
  <c r="W259" i="2162" s="1"/>
  <c r="AM259" i="2162" s="1"/>
  <c r="BC220" i="2162"/>
  <c r="G220" i="2162"/>
  <c r="W220" i="2162" s="1"/>
  <c r="AM220" i="2162" s="1"/>
  <c r="BC131" i="2162"/>
  <c r="G131" i="2162"/>
  <c r="W131" i="2162" s="1"/>
  <c r="AM131" i="2162" s="1"/>
  <c r="BC92" i="2162"/>
  <c r="G92" i="2162"/>
  <c r="W92" i="2162" s="1"/>
  <c r="AM92" i="2162" s="1"/>
  <c r="BC378" i="2162"/>
  <c r="G378" i="2162"/>
  <c r="W378" i="2162" s="1"/>
  <c r="AM378" i="2162" s="1"/>
  <c r="G346" i="2162"/>
  <c r="W346" i="2162" s="1"/>
  <c r="AM346" i="2162" s="1"/>
  <c r="BC346" i="2162"/>
  <c r="BC314" i="2162"/>
  <c r="G314" i="2162"/>
  <c r="W314" i="2162" s="1"/>
  <c r="AM314" i="2162" s="1"/>
  <c r="BC179" i="2162"/>
  <c r="G179" i="2162"/>
  <c r="W179" i="2162" s="1"/>
  <c r="AM179" i="2162" s="1"/>
  <c r="G140" i="2162"/>
  <c r="W140" i="2162" s="1"/>
  <c r="AM140" i="2162" s="1"/>
  <c r="BC140" i="2162"/>
  <c r="AJ334" i="2140"/>
  <c r="D721" i="2156" s="1"/>
  <c r="J1767" i="2156" s="1"/>
  <c r="D1767" i="2157" s="1"/>
  <c r="M1767" i="2157" s="1"/>
  <c r="AJ280" i="2140"/>
  <c r="D667" i="2156" s="1"/>
  <c r="J1480" i="2156" s="1"/>
  <c r="D1480" i="2157" s="1"/>
  <c r="M1480" i="2157" s="1"/>
  <c r="AJ309" i="2140"/>
  <c r="D696" i="2156" s="1"/>
  <c r="J2367" i="2156" s="1"/>
  <c r="D2367" i="2157" s="1"/>
  <c r="M2367" i="2157" s="1"/>
  <c r="AJ341" i="2140"/>
  <c r="D728" i="2156" s="1"/>
  <c r="J1823" i="2156" s="1"/>
  <c r="D1823" i="2157" s="1"/>
  <c r="M1823" i="2157" s="1"/>
  <c r="AJ281" i="2140"/>
  <c r="D668" i="2156" s="1"/>
  <c r="J1488" i="2156" s="1"/>
  <c r="D1488" i="2157" s="1"/>
  <c r="M1488" i="2157" s="1"/>
  <c r="AJ313" i="2140"/>
  <c r="D700" i="2156" s="1"/>
  <c r="J1652" i="2156" s="1"/>
  <c r="D1652" i="2157" s="1"/>
  <c r="M1652" i="2157" s="1"/>
  <c r="AJ390" i="2140"/>
  <c r="D777" i="2156" s="1"/>
  <c r="J2542" i="2156" s="1"/>
  <c r="D2542" i="2157" s="1"/>
  <c r="M2542" i="2157" s="1"/>
  <c r="AJ294" i="2140"/>
  <c r="D681" i="2156" s="1"/>
  <c r="J1563" i="2156" s="1"/>
  <c r="D1563" i="2157" s="1"/>
  <c r="M1563" i="2157" s="1"/>
  <c r="AK395" i="2140"/>
  <c r="AJ395" i="2140"/>
  <c r="AI395" i="2140"/>
  <c r="BC353" i="2162"/>
  <c r="BC289" i="2162"/>
  <c r="G206" i="2162"/>
  <c r="W206" i="2162" s="1"/>
  <c r="AM206" i="2162" s="1"/>
  <c r="BC128" i="2162"/>
  <c r="BC39" i="2162"/>
  <c r="BC349" i="2162"/>
  <c r="BC280" i="2162"/>
  <c r="G208" i="2162"/>
  <c r="W208" i="2162" s="1"/>
  <c r="AM208" i="2162" s="1"/>
  <c r="BC119" i="2162"/>
  <c r="G30" i="2162"/>
  <c r="W30" i="2162" s="1"/>
  <c r="AM30" i="2162" s="1"/>
  <c r="BC25" i="2162"/>
  <c r="G57" i="2162"/>
  <c r="W57" i="2162" s="1"/>
  <c r="AM57" i="2162" s="1"/>
  <c r="G89" i="2162"/>
  <c r="W89" i="2162" s="1"/>
  <c r="AM89" i="2162" s="1"/>
  <c r="G121" i="2162"/>
  <c r="W121" i="2162" s="1"/>
  <c r="AM121" i="2162" s="1"/>
  <c r="G153" i="2162"/>
  <c r="W153" i="2162" s="1"/>
  <c r="AM153" i="2162" s="1"/>
  <c r="BC185" i="2162"/>
  <c r="G217" i="2162"/>
  <c r="W217" i="2162" s="1"/>
  <c r="AM217" i="2162" s="1"/>
  <c r="BC249" i="2162"/>
  <c r="BC18" i="2162"/>
  <c r="G59" i="2162"/>
  <c r="W59" i="2162" s="1"/>
  <c r="AM59" i="2162" s="1"/>
  <c r="BC100" i="2162"/>
  <c r="BC146" i="2162"/>
  <c r="G187" i="2162"/>
  <c r="W187" i="2162" s="1"/>
  <c r="AM187" i="2162" s="1"/>
  <c r="BC228" i="2162"/>
  <c r="G267" i="2162"/>
  <c r="W267" i="2162" s="1"/>
  <c r="AM267" i="2162" s="1"/>
  <c r="BC300" i="2162"/>
  <c r="G332" i="2162"/>
  <c r="W332" i="2162" s="1"/>
  <c r="AM332" i="2162" s="1"/>
  <c r="BC364" i="2162"/>
  <c r="G6" i="2162"/>
  <c r="W6" i="2162" s="1"/>
  <c r="AM6" i="2162" s="1"/>
  <c r="BC47" i="2162"/>
  <c r="BC88" i="2162"/>
  <c r="BC134" i="2162"/>
  <c r="G175" i="2162"/>
  <c r="W175" i="2162" s="1"/>
  <c r="AM175" i="2162" s="1"/>
  <c r="BC216" i="2162"/>
  <c r="G262" i="2162"/>
  <c r="W262" i="2162" s="1"/>
  <c r="AM262" i="2162" s="1"/>
  <c r="G299" i="2162"/>
  <c r="W299" i="2162" s="1"/>
  <c r="AM299" i="2162" s="1"/>
  <c r="BC331" i="2162"/>
  <c r="G363" i="2162"/>
  <c r="W363" i="2162" s="1"/>
  <c r="AM363" i="2162" s="1"/>
  <c r="G373" i="2162"/>
  <c r="W373" i="2162" s="1"/>
  <c r="AM373" i="2162" s="1"/>
  <c r="G309" i="2162"/>
  <c r="W309" i="2162" s="1"/>
  <c r="AM309" i="2162" s="1"/>
  <c r="BC240" i="2162"/>
  <c r="BC151" i="2162"/>
  <c r="G62" i="2162"/>
  <c r="W62" i="2162" s="1"/>
  <c r="AM62" i="2162" s="1"/>
  <c r="BC29" i="2162"/>
  <c r="G61" i="2162"/>
  <c r="W61" i="2162" s="1"/>
  <c r="AM61" i="2162" s="1"/>
  <c r="G93" i="2162"/>
  <c r="W93" i="2162" s="1"/>
  <c r="AM93" i="2162" s="1"/>
  <c r="G125" i="2162"/>
  <c r="W125" i="2162" s="1"/>
  <c r="AM125" i="2162" s="1"/>
  <c r="G157" i="2162"/>
  <c r="W157" i="2162" s="1"/>
  <c r="AM157" i="2162" s="1"/>
  <c r="BC189" i="2162"/>
  <c r="G221" i="2162"/>
  <c r="W221" i="2162" s="1"/>
  <c r="AM221" i="2162" s="1"/>
  <c r="BC286" i="2162"/>
  <c r="BC43" i="2162"/>
  <c r="G84" i="2162"/>
  <c r="W84" i="2162" s="1"/>
  <c r="AM84" i="2162" s="1"/>
  <c r="BC130" i="2162"/>
  <c r="G194" i="2162"/>
  <c r="W194" i="2162" s="1"/>
  <c r="AM194" i="2162" s="1"/>
  <c r="BC271" i="2162"/>
  <c r="G336" i="2162"/>
  <c r="W336" i="2162" s="1"/>
  <c r="AM336" i="2162" s="1"/>
  <c r="BC8" i="2162"/>
  <c r="BC95" i="2162"/>
  <c r="BC182" i="2162"/>
  <c r="BC266" i="2162"/>
  <c r="BC335" i="2162"/>
  <c r="BC377" i="2162"/>
  <c r="BC313" i="2162"/>
  <c r="G238" i="2162"/>
  <c r="W238" i="2162" s="1"/>
  <c r="AM238" i="2162" s="1"/>
  <c r="BC160" i="2162"/>
  <c r="BC71" i="2162"/>
  <c r="G253" i="2162"/>
  <c r="W253" i="2162" s="1"/>
  <c r="AM253" i="2162" s="1"/>
  <c r="G212" i="2162"/>
  <c r="W212" i="2162" s="1"/>
  <c r="AM212" i="2162" s="1"/>
  <c r="G288" i="2162"/>
  <c r="W288" i="2162" s="1"/>
  <c r="AM288" i="2162" s="1"/>
  <c r="BC352" i="2162"/>
  <c r="G31" i="2162"/>
  <c r="W31" i="2162" s="1"/>
  <c r="AM31" i="2162" s="1"/>
  <c r="G118" i="2162"/>
  <c r="W118" i="2162" s="1"/>
  <c r="AM118" i="2162" s="1"/>
  <c r="G200" i="2162"/>
  <c r="W200" i="2162" s="1"/>
  <c r="AM200" i="2162" s="1"/>
  <c r="BC282" i="2162"/>
  <c r="G351" i="2162"/>
  <c r="W351" i="2162" s="1"/>
  <c r="AM351" i="2162" s="1"/>
  <c r="I67" i="2162"/>
  <c r="Y67" i="2162" s="1"/>
  <c r="AO67" i="2162" s="1"/>
  <c r="G337" i="2162"/>
  <c r="W337" i="2162" s="1"/>
  <c r="AM337" i="2162" s="1"/>
  <c r="G276" i="2162"/>
  <c r="W276" i="2162" s="1"/>
  <c r="AM276" i="2162" s="1"/>
  <c r="BC192" i="2162"/>
  <c r="G103" i="2162"/>
  <c r="W103" i="2162" s="1"/>
  <c r="AM103" i="2162" s="1"/>
  <c r="BC14" i="2162"/>
  <c r="BC333" i="2162"/>
  <c r="G264" i="2162"/>
  <c r="W264" i="2162" s="1"/>
  <c r="AM264" i="2162" s="1"/>
  <c r="BC183" i="2162"/>
  <c r="G94" i="2162"/>
  <c r="W94" i="2162" s="1"/>
  <c r="AM94" i="2162" s="1"/>
  <c r="BE63" i="2162"/>
  <c r="G33" i="2162"/>
  <c r="W33" i="2162" s="1"/>
  <c r="AM33" i="2162" s="1"/>
  <c r="G65" i="2162"/>
  <c r="W65" i="2162" s="1"/>
  <c r="AM65" i="2162" s="1"/>
  <c r="BC97" i="2162"/>
  <c r="BC129" i="2162"/>
  <c r="BC161" i="2162"/>
  <c r="G193" i="2162"/>
  <c r="W193" i="2162" s="1"/>
  <c r="AM193" i="2162" s="1"/>
  <c r="BC225" i="2162"/>
  <c r="G257" i="2162"/>
  <c r="W257" i="2162" s="1"/>
  <c r="AM257" i="2162" s="1"/>
  <c r="BC27" i="2162"/>
  <c r="G68" i="2162"/>
  <c r="W68" i="2162" s="1"/>
  <c r="AM68" i="2162" s="1"/>
  <c r="G114" i="2162"/>
  <c r="W114" i="2162" s="1"/>
  <c r="AM114" i="2162" s="1"/>
  <c r="BC155" i="2162"/>
  <c r="G196" i="2162"/>
  <c r="W196" i="2162" s="1"/>
  <c r="AM196" i="2162" s="1"/>
  <c r="G242" i="2162"/>
  <c r="W242" i="2162" s="1"/>
  <c r="AM242" i="2162" s="1"/>
  <c r="G275" i="2162"/>
  <c r="W275" i="2162" s="1"/>
  <c r="AM275" i="2162" s="1"/>
  <c r="G308" i="2162"/>
  <c r="W308" i="2162" s="1"/>
  <c r="AM308" i="2162" s="1"/>
  <c r="BC340" i="2162"/>
  <c r="BC372" i="2162"/>
  <c r="G15" i="2162"/>
  <c r="W15" i="2162" s="1"/>
  <c r="AM15" i="2162" s="1"/>
  <c r="BC56" i="2162"/>
  <c r="G102" i="2162"/>
  <c r="W102" i="2162" s="1"/>
  <c r="AM102" i="2162" s="1"/>
  <c r="BC143" i="2162"/>
  <c r="BC184" i="2162"/>
  <c r="BC230" i="2162"/>
  <c r="BC270" i="2162"/>
  <c r="BC307" i="2162"/>
  <c r="G339" i="2162"/>
  <c r="W339" i="2162" s="1"/>
  <c r="AM339" i="2162" s="1"/>
  <c r="G371" i="2162"/>
  <c r="W371" i="2162" s="1"/>
  <c r="AM371" i="2162" s="1"/>
  <c r="BC361" i="2162"/>
  <c r="G297" i="2162"/>
  <c r="W297" i="2162" s="1"/>
  <c r="AM297" i="2162" s="1"/>
  <c r="G224" i="2162"/>
  <c r="W224" i="2162" s="1"/>
  <c r="AM224" i="2162" s="1"/>
  <c r="BC135" i="2162"/>
  <c r="BC46" i="2162"/>
  <c r="BC357" i="2162"/>
  <c r="G293" i="2162"/>
  <c r="W293" i="2162" s="1"/>
  <c r="AM293" i="2162" s="1"/>
  <c r="BC215" i="2162"/>
  <c r="BC126" i="2162"/>
  <c r="BC48" i="2162"/>
  <c r="BC21" i="2162"/>
  <c r="G53" i="2162"/>
  <c r="W53" i="2162" s="1"/>
  <c r="AM53" i="2162" s="1"/>
  <c r="G85" i="2162"/>
  <c r="W85" i="2162" s="1"/>
  <c r="AM85" i="2162" s="1"/>
  <c r="G117" i="2162"/>
  <c r="W117" i="2162" s="1"/>
  <c r="AM117" i="2162" s="1"/>
  <c r="G149" i="2162"/>
  <c r="W149" i="2162" s="1"/>
  <c r="AM149" i="2162" s="1"/>
  <c r="G181" i="2162"/>
  <c r="W181" i="2162" s="1"/>
  <c r="AM181" i="2162" s="1"/>
  <c r="G213" i="2162"/>
  <c r="W213" i="2162" s="1"/>
  <c r="AM213" i="2162" s="1"/>
  <c r="BC245" i="2162"/>
  <c r="G11" i="2162"/>
  <c r="W11" i="2162" s="1"/>
  <c r="AM11" i="2162" s="1"/>
  <c r="G52" i="2162"/>
  <c r="W52" i="2162" s="1"/>
  <c r="AM52" i="2162" s="1"/>
  <c r="BC98" i="2162"/>
  <c r="G139" i="2162"/>
  <c r="W139" i="2162" s="1"/>
  <c r="AM139" i="2162" s="1"/>
  <c r="BC180" i="2162"/>
  <c r="BC226" i="2162"/>
  <c r="G263" i="2162"/>
  <c r="W263" i="2162" s="1"/>
  <c r="AM263" i="2162" s="1"/>
  <c r="G296" i="2162"/>
  <c r="W296" i="2162" s="1"/>
  <c r="AM296" i="2162" s="1"/>
  <c r="G328" i="2162"/>
  <c r="W328" i="2162" s="1"/>
  <c r="AM328" i="2162" s="1"/>
  <c r="BC360" i="2162"/>
  <c r="BC392" i="2162"/>
  <c r="G40" i="2162"/>
  <c r="W40" i="2162" s="1"/>
  <c r="AM40" i="2162" s="1"/>
  <c r="BC86" i="2162"/>
  <c r="G127" i="2162"/>
  <c r="W127" i="2162" s="1"/>
  <c r="AM127" i="2162" s="1"/>
  <c r="BC168" i="2162"/>
  <c r="BC214" i="2162"/>
  <c r="G255" i="2162"/>
  <c r="W255" i="2162" s="1"/>
  <c r="AM255" i="2162" s="1"/>
  <c r="G295" i="2162"/>
  <c r="W295" i="2162" s="1"/>
  <c r="AM295" i="2162" s="1"/>
  <c r="BC327" i="2162"/>
  <c r="G359" i="2162"/>
  <c r="W359" i="2162" s="1"/>
  <c r="AM359" i="2162" s="1"/>
  <c r="BC391" i="2162"/>
  <c r="G51" i="2162"/>
  <c r="W51" i="2162" s="1"/>
  <c r="AM51" i="2162" s="1"/>
  <c r="BC51" i="2162"/>
  <c r="G12" i="2162"/>
  <c r="W12" i="2162" s="1"/>
  <c r="AM12" i="2162" s="1"/>
  <c r="BC12" i="2162"/>
  <c r="BC52" i="2140"/>
  <c r="E1606" i="2156" s="1"/>
  <c r="K669" i="2156" s="1" a="1"/>
  <c r="K669" i="2156" s="1"/>
  <c r="BC180" i="2140"/>
  <c r="E1734" i="2156" s="1"/>
  <c r="K1355" i="2156" s="1" a="1"/>
  <c r="K1355" i="2156" s="1"/>
  <c r="BC327" i="2140"/>
  <c r="E1881" i="2156" s="1"/>
  <c r="K1714" i="2156" s="1" a="1"/>
  <c r="K1714" i="2156" s="1"/>
  <c r="BC374" i="2162"/>
  <c r="G374" i="2162"/>
  <c r="W374" i="2162" s="1"/>
  <c r="AM374" i="2162" s="1"/>
  <c r="G342" i="2162"/>
  <c r="W342" i="2162" s="1"/>
  <c r="AM342" i="2162" s="1"/>
  <c r="BC342" i="2162"/>
  <c r="BC310" i="2162"/>
  <c r="G310" i="2162"/>
  <c r="W310" i="2162" s="1"/>
  <c r="AM310" i="2162" s="1"/>
  <c r="BC252" i="2162"/>
  <c r="G252" i="2162"/>
  <c r="W252" i="2162" s="1"/>
  <c r="AM252" i="2162" s="1"/>
  <c r="BC163" i="2162"/>
  <c r="G163" i="2162"/>
  <c r="W163" i="2162" s="1"/>
  <c r="AM163" i="2162" s="1"/>
  <c r="G124" i="2162"/>
  <c r="W124" i="2162" s="1"/>
  <c r="AM124" i="2162" s="1"/>
  <c r="BC124" i="2162"/>
  <c r="G35" i="2162"/>
  <c r="W35" i="2162" s="1"/>
  <c r="AM35" i="2162" s="1"/>
  <c r="BC35" i="2162"/>
  <c r="BC370" i="2162"/>
  <c r="G370" i="2162"/>
  <c r="W370" i="2162" s="1"/>
  <c r="AM370" i="2162" s="1"/>
  <c r="G338" i="2162"/>
  <c r="W338" i="2162" s="1"/>
  <c r="AM338" i="2162" s="1"/>
  <c r="BC338" i="2162"/>
  <c r="BC306" i="2162"/>
  <c r="G306" i="2162"/>
  <c r="W306" i="2162" s="1"/>
  <c r="AM306" i="2162" s="1"/>
  <c r="BC211" i="2162"/>
  <c r="G211" i="2162"/>
  <c r="W211" i="2162" s="1"/>
  <c r="AM211" i="2162" s="1"/>
  <c r="G172" i="2162"/>
  <c r="W172" i="2162" s="1"/>
  <c r="AM172" i="2162" s="1"/>
  <c r="BC172" i="2162"/>
  <c r="BC83" i="2162"/>
  <c r="G83" i="2162"/>
  <c r="W83" i="2162" s="1"/>
  <c r="AM83" i="2162" s="1"/>
  <c r="BC44" i="2162"/>
  <c r="G44" i="2162"/>
  <c r="W44" i="2162" s="1"/>
  <c r="AM44" i="2162" s="1"/>
  <c r="G281" i="2162"/>
  <c r="W281" i="2162" s="1"/>
  <c r="AM281" i="2162" s="1"/>
  <c r="BC281" i="2162"/>
  <c r="G277" i="2162"/>
  <c r="W277" i="2162" s="1"/>
  <c r="AM277" i="2162" s="1"/>
  <c r="BC277" i="2162"/>
  <c r="G273" i="2162"/>
  <c r="W273" i="2162" s="1"/>
  <c r="AM273" i="2162" s="1"/>
  <c r="BC273" i="2162"/>
  <c r="G269" i="2162"/>
  <c r="W269" i="2162" s="1"/>
  <c r="AM269" i="2162" s="1"/>
  <c r="BC269" i="2162"/>
  <c r="G265" i="2162"/>
  <c r="W265" i="2162" s="1"/>
  <c r="AM265" i="2162" s="1"/>
  <c r="BC265" i="2162"/>
  <c r="AJ298" i="2140"/>
  <c r="D685" i="2156" s="1"/>
  <c r="J1587" i="2156" s="1"/>
  <c r="D1587" i="2157" s="1"/>
  <c r="M1587" i="2157" s="1"/>
  <c r="AJ282" i="2140"/>
  <c r="D669" i="2156" s="1"/>
  <c r="J1496" i="2156" s="1"/>
  <c r="D1496" i="2157" s="1"/>
  <c r="M1496" i="2157" s="1"/>
  <c r="AJ317" i="2140"/>
  <c r="D704" i="2156" s="1"/>
  <c r="J1663" i="2156" s="1"/>
  <c r="D1663" i="2157" s="1"/>
  <c r="M1663" i="2157" s="1"/>
  <c r="AJ393" i="2140"/>
  <c r="D780" i="2156" s="1"/>
  <c r="J2518" i="2156" s="1"/>
  <c r="D2518" i="2157" s="1"/>
  <c r="M2518" i="2157" s="1"/>
  <c r="AJ389" i="2140"/>
  <c r="D776" i="2156" s="1"/>
  <c r="J2504" i="2156" s="1"/>
  <c r="D2504" i="2157" s="1"/>
  <c r="M2504" i="2157" s="1"/>
  <c r="C91" i="2140"/>
  <c r="S91" i="2140" s="1"/>
  <c r="D729" i="2156"/>
  <c r="J1832" i="2156" s="1"/>
  <c r="D1832" i="2157" s="1"/>
  <c r="M1832" i="2157" s="1"/>
  <c r="AJ342" i="2140"/>
  <c r="D670" i="2156"/>
  <c r="J2340" i="2156" s="1"/>
  <c r="D2340" i="2157" s="1"/>
  <c r="M2340" i="2157" s="1"/>
  <c r="AJ283" i="2140"/>
  <c r="D708" i="2156"/>
  <c r="J1687" i="2156" s="1"/>
  <c r="D1687" i="2157" s="1"/>
  <c r="M1687" i="2157" s="1"/>
  <c r="AJ321" i="2140"/>
  <c r="D693" i="2156"/>
  <c r="J2364" i="2156" s="1"/>
  <c r="D2364" i="2157" s="1"/>
  <c r="M2364" i="2157" s="1"/>
  <c r="AJ306" i="2140"/>
  <c r="AK395" i="2162"/>
  <c r="AI395" i="2162"/>
  <c r="AJ395" i="2162"/>
  <c r="G353" i="2162"/>
  <c r="W353" i="2162" s="1"/>
  <c r="AM353" i="2162" s="1"/>
  <c r="G289" i="2162"/>
  <c r="W289" i="2162" s="1"/>
  <c r="AM289" i="2162" s="1"/>
  <c r="BC206" i="2162"/>
  <c r="G128" i="2162"/>
  <c r="W128" i="2162" s="1"/>
  <c r="AM128" i="2162" s="1"/>
  <c r="G39" i="2162"/>
  <c r="W39" i="2162" s="1"/>
  <c r="AM39" i="2162" s="1"/>
  <c r="BC381" i="2162"/>
  <c r="BC317" i="2162"/>
  <c r="G247" i="2162"/>
  <c r="W247" i="2162" s="1"/>
  <c r="AM247" i="2162" s="1"/>
  <c r="BC158" i="2162"/>
  <c r="BC80" i="2162"/>
  <c r="G25" i="2162"/>
  <c r="W25" i="2162" s="1"/>
  <c r="AM25" i="2162" s="1"/>
  <c r="BC57" i="2162"/>
  <c r="BC89" i="2162"/>
  <c r="BC121" i="2162"/>
  <c r="BC153" i="2162"/>
  <c r="G185" i="2162"/>
  <c r="W185" i="2162" s="1"/>
  <c r="AM185" i="2162" s="1"/>
  <c r="BC217" i="2162"/>
  <c r="G249" i="2162"/>
  <c r="W249" i="2162" s="1"/>
  <c r="AM249" i="2162" s="1"/>
  <c r="G18" i="2162"/>
  <c r="W18" i="2162" s="1"/>
  <c r="AM18" i="2162" s="1"/>
  <c r="BC59" i="2162"/>
  <c r="G100" i="2162"/>
  <c r="W100" i="2162" s="1"/>
  <c r="AM100" i="2162" s="1"/>
  <c r="G146" i="2162"/>
  <c r="W146" i="2162" s="1"/>
  <c r="AM146" i="2162" s="1"/>
  <c r="BC187" i="2162"/>
  <c r="G228" i="2162"/>
  <c r="W228" i="2162" s="1"/>
  <c r="AM228" i="2162" s="1"/>
  <c r="BC267" i="2162"/>
  <c r="BC332" i="2162"/>
  <c r="G364" i="2162"/>
  <c r="W364" i="2162" s="1"/>
  <c r="AM364" i="2162" s="1"/>
  <c r="BC6" i="2162"/>
  <c r="G88" i="2162"/>
  <c r="W88" i="2162" s="1"/>
  <c r="AM88" i="2162" s="1"/>
  <c r="G134" i="2162"/>
  <c r="W134" i="2162" s="1"/>
  <c r="AM134" i="2162" s="1"/>
  <c r="BC175" i="2162"/>
  <c r="G216" i="2162"/>
  <c r="W216" i="2162" s="1"/>
  <c r="AM216" i="2162" s="1"/>
  <c r="BC262" i="2162"/>
  <c r="BC299" i="2162"/>
  <c r="G331" i="2162"/>
  <c r="W331" i="2162" s="1"/>
  <c r="AM331" i="2162" s="1"/>
  <c r="BC363" i="2162"/>
  <c r="G341" i="2162"/>
  <c r="W341" i="2162" s="1"/>
  <c r="AM341" i="2162" s="1"/>
  <c r="G272" i="2162"/>
  <c r="W272" i="2162" s="1"/>
  <c r="AM272" i="2162" s="1"/>
  <c r="G190" i="2162"/>
  <c r="W190" i="2162" s="1"/>
  <c r="AM190" i="2162" s="1"/>
  <c r="G112" i="2162"/>
  <c r="W112" i="2162" s="1"/>
  <c r="AM112" i="2162" s="1"/>
  <c r="G23" i="2162"/>
  <c r="W23" i="2162" s="1"/>
  <c r="AM23" i="2162" s="1"/>
  <c r="G29" i="2162"/>
  <c r="W29" i="2162" s="1"/>
  <c r="AM29" i="2162" s="1"/>
  <c r="BC61" i="2162"/>
  <c r="BC93" i="2162"/>
  <c r="BC125" i="2162"/>
  <c r="BC157" i="2162"/>
  <c r="G189" i="2162"/>
  <c r="W189" i="2162" s="1"/>
  <c r="AM189" i="2162" s="1"/>
  <c r="BC221" i="2162"/>
  <c r="G286" i="2162"/>
  <c r="W286" i="2162" s="1"/>
  <c r="AM286" i="2162" s="1"/>
  <c r="G43" i="2162"/>
  <c r="W43" i="2162" s="1"/>
  <c r="AM43" i="2162" s="1"/>
  <c r="BC84" i="2162"/>
  <c r="G130" i="2162"/>
  <c r="W130" i="2162" s="1"/>
  <c r="AM130" i="2162" s="1"/>
  <c r="BC194" i="2162"/>
  <c r="G271" i="2162"/>
  <c r="W271" i="2162" s="1"/>
  <c r="AM271" i="2162" s="1"/>
  <c r="BC336" i="2162"/>
  <c r="G8" i="2162"/>
  <c r="W8" i="2162" s="1"/>
  <c r="AM8" i="2162" s="1"/>
  <c r="G95" i="2162"/>
  <c r="W95" i="2162" s="1"/>
  <c r="AM95" i="2162" s="1"/>
  <c r="G182" i="2162"/>
  <c r="W182" i="2162" s="1"/>
  <c r="AM182" i="2162" s="1"/>
  <c r="G266" i="2162"/>
  <c r="W266" i="2162" s="1"/>
  <c r="AM266" i="2162" s="1"/>
  <c r="G335" i="2162"/>
  <c r="W335" i="2162" s="1"/>
  <c r="AM335" i="2162" s="1"/>
  <c r="G377" i="2162"/>
  <c r="W377" i="2162" s="1"/>
  <c r="AM377" i="2162" s="1"/>
  <c r="G313" i="2162"/>
  <c r="W313" i="2162" s="1"/>
  <c r="AM313" i="2162" s="1"/>
  <c r="BC238" i="2162"/>
  <c r="G160" i="2162"/>
  <c r="W160" i="2162" s="1"/>
  <c r="AM160" i="2162" s="1"/>
  <c r="G71" i="2162"/>
  <c r="W71" i="2162" s="1"/>
  <c r="AM71" i="2162" s="1"/>
  <c r="G171" i="2162"/>
  <c r="W171" i="2162" s="1"/>
  <c r="AM171" i="2162" s="1"/>
  <c r="BC258" i="2162"/>
  <c r="BC320" i="2162"/>
  <c r="BC384" i="2162"/>
  <c r="BC72" i="2162"/>
  <c r="G159" i="2162"/>
  <c r="W159" i="2162" s="1"/>
  <c r="AM159" i="2162" s="1"/>
  <c r="G246" i="2162"/>
  <c r="W246" i="2162" s="1"/>
  <c r="AM246" i="2162" s="1"/>
  <c r="G319" i="2162"/>
  <c r="W319" i="2162" s="1"/>
  <c r="AM319" i="2162" s="1"/>
  <c r="BC383" i="2162"/>
  <c r="BE67" i="2162"/>
  <c r="BC337" i="2162"/>
  <c r="BC276" i="2162"/>
  <c r="G192" i="2162"/>
  <c r="W192" i="2162" s="1"/>
  <c r="AM192" i="2162" s="1"/>
  <c r="BC103" i="2162"/>
  <c r="G14" i="2162"/>
  <c r="W14" i="2162" s="1"/>
  <c r="AM14" i="2162" s="1"/>
  <c r="G365" i="2162"/>
  <c r="W365" i="2162" s="1"/>
  <c r="AM365" i="2162" s="1"/>
  <c r="BC301" i="2162"/>
  <c r="BC222" i="2162"/>
  <c r="BC144" i="2162"/>
  <c r="BC55" i="2162"/>
  <c r="I63" i="2162"/>
  <c r="Y63" i="2162" s="1"/>
  <c r="AO63" i="2162" s="1"/>
  <c r="G17" i="2162"/>
  <c r="W17" i="2162" s="1"/>
  <c r="AM17" i="2162" s="1"/>
  <c r="G49" i="2162"/>
  <c r="W49" i="2162" s="1"/>
  <c r="AM49" i="2162" s="1"/>
  <c r="G81" i="2162"/>
  <c r="W81" i="2162" s="1"/>
  <c r="AM81" i="2162" s="1"/>
  <c r="G113" i="2162"/>
  <c r="W113" i="2162" s="1"/>
  <c r="AM113" i="2162" s="1"/>
  <c r="G145" i="2162"/>
  <c r="W145" i="2162" s="1"/>
  <c r="AM145" i="2162" s="1"/>
  <c r="BC177" i="2162"/>
  <c r="G209" i="2162"/>
  <c r="W209" i="2162" s="1"/>
  <c r="AM209" i="2162" s="1"/>
  <c r="BC241" i="2162"/>
  <c r="BC287" i="2162"/>
  <c r="BC50" i="2162"/>
  <c r="G91" i="2162"/>
  <c r="W91" i="2162" s="1"/>
  <c r="AM91" i="2162" s="1"/>
  <c r="BC132" i="2162"/>
  <c r="G178" i="2162"/>
  <c r="W178" i="2162" s="1"/>
  <c r="AM178" i="2162" s="1"/>
  <c r="G219" i="2162"/>
  <c r="W219" i="2162" s="1"/>
  <c r="AM219" i="2162" s="1"/>
  <c r="G260" i="2162"/>
  <c r="W260" i="2162" s="1"/>
  <c r="AM260" i="2162" s="1"/>
  <c r="G292" i="2162"/>
  <c r="W292" i="2162" s="1"/>
  <c r="AM292" i="2162" s="1"/>
  <c r="G324" i="2162"/>
  <c r="W324" i="2162" s="1"/>
  <c r="AM324" i="2162" s="1"/>
  <c r="G356" i="2162"/>
  <c r="W356" i="2162" s="1"/>
  <c r="AM356" i="2162" s="1"/>
  <c r="G388" i="2162"/>
  <c r="W388" i="2162" s="1"/>
  <c r="AM388" i="2162" s="1"/>
  <c r="G38" i="2162"/>
  <c r="W38" i="2162" s="1"/>
  <c r="AM38" i="2162" s="1"/>
  <c r="BC79" i="2162"/>
  <c r="BC120" i="2162"/>
  <c r="G166" i="2162"/>
  <c r="W166" i="2162" s="1"/>
  <c r="AM166" i="2162" s="1"/>
  <c r="G207" i="2162"/>
  <c r="W207" i="2162" s="1"/>
  <c r="AM207" i="2162" s="1"/>
  <c r="G248" i="2162"/>
  <c r="W248" i="2162" s="1"/>
  <c r="AM248" i="2162" s="1"/>
  <c r="G291" i="2162"/>
  <c r="W291" i="2162" s="1"/>
  <c r="AM291" i="2162" s="1"/>
  <c r="BC323" i="2162"/>
  <c r="BC355" i="2162"/>
  <c r="G387" i="2162"/>
  <c r="W387" i="2162" s="1"/>
  <c r="AM387" i="2162" s="1"/>
  <c r="BC393" i="2162"/>
  <c r="G329" i="2162"/>
  <c r="W329" i="2162" s="1"/>
  <c r="AM329" i="2162" s="1"/>
  <c r="G268" i="2162"/>
  <c r="W268" i="2162" s="1"/>
  <c r="AM268" i="2162" s="1"/>
  <c r="G174" i="2162"/>
  <c r="W174" i="2162" s="1"/>
  <c r="AM174" i="2162" s="1"/>
  <c r="G96" i="2162"/>
  <c r="W96" i="2162" s="1"/>
  <c r="AM96" i="2162" s="1"/>
  <c r="G7" i="2162"/>
  <c r="W7" i="2162" s="1"/>
  <c r="AM7" i="2162" s="1"/>
  <c r="G389" i="2162"/>
  <c r="W389" i="2162" s="1"/>
  <c r="AM389" i="2162" s="1"/>
  <c r="G325" i="2162"/>
  <c r="W325" i="2162" s="1"/>
  <c r="AM325" i="2162" s="1"/>
  <c r="G254" i="2162"/>
  <c r="W254" i="2162" s="1"/>
  <c r="AM254" i="2162" s="1"/>
  <c r="BC176" i="2162"/>
  <c r="G87" i="2162"/>
  <c r="W87" i="2162" s="1"/>
  <c r="AM87" i="2162" s="1"/>
  <c r="G21" i="2162"/>
  <c r="W21" i="2162" s="1"/>
  <c r="AM21" i="2162" s="1"/>
  <c r="BC53" i="2162"/>
  <c r="BC85" i="2162"/>
  <c r="BC117" i="2162"/>
  <c r="BC149" i="2162"/>
  <c r="BC181" i="2162"/>
  <c r="BC213" i="2162"/>
  <c r="G245" i="2162"/>
  <c r="W245" i="2162" s="1"/>
  <c r="AM245" i="2162" s="1"/>
  <c r="BC11" i="2162"/>
  <c r="BC52" i="2162"/>
  <c r="G98" i="2162"/>
  <c r="W98" i="2162" s="1"/>
  <c r="AM98" i="2162" s="1"/>
  <c r="BC139" i="2162"/>
  <c r="G180" i="2162"/>
  <c r="W180" i="2162" s="1"/>
  <c r="AM180" i="2162" s="1"/>
  <c r="G226" i="2162"/>
  <c r="W226" i="2162" s="1"/>
  <c r="AM226" i="2162" s="1"/>
  <c r="BC263" i="2162"/>
  <c r="BC296" i="2162"/>
  <c r="BC328" i="2162"/>
  <c r="G360" i="2162"/>
  <c r="W360" i="2162" s="1"/>
  <c r="AM360" i="2162" s="1"/>
  <c r="G392" i="2162"/>
  <c r="W392" i="2162" s="1"/>
  <c r="AM392" i="2162" s="1"/>
  <c r="BC40" i="2162"/>
  <c r="G86" i="2162"/>
  <c r="W86" i="2162" s="1"/>
  <c r="AM86" i="2162" s="1"/>
  <c r="BC127" i="2162"/>
  <c r="G168" i="2162"/>
  <c r="W168" i="2162" s="1"/>
  <c r="AM168" i="2162" s="1"/>
  <c r="G214" i="2162"/>
  <c r="W214" i="2162" s="1"/>
  <c r="AM214" i="2162" s="1"/>
  <c r="BC255" i="2162"/>
  <c r="BC295" i="2162"/>
  <c r="G327" i="2162"/>
  <c r="W327" i="2162" s="1"/>
  <c r="AM327" i="2162" s="1"/>
  <c r="BC359" i="2162"/>
  <c r="G391" i="2162"/>
  <c r="W391" i="2162" s="1"/>
  <c r="AM391" i="2162" s="1"/>
  <c r="BC366" i="2162"/>
  <c r="G366" i="2162"/>
  <c r="W366" i="2162" s="1"/>
  <c r="AM366" i="2162" s="1"/>
  <c r="BC334" i="2162"/>
  <c r="G334" i="2162"/>
  <c r="W334" i="2162" s="1"/>
  <c r="AM334" i="2162" s="1"/>
  <c r="G302" i="2162"/>
  <c r="W302" i="2162" s="1"/>
  <c r="AM302" i="2162" s="1"/>
  <c r="BC302" i="2162"/>
  <c r="BC195" i="2162"/>
  <c r="G195" i="2162"/>
  <c r="W195" i="2162" s="1"/>
  <c r="AM195" i="2162" s="1"/>
  <c r="G156" i="2162"/>
  <c r="W156" i="2162" s="1"/>
  <c r="AM156" i="2162" s="1"/>
  <c r="BC156" i="2162"/>
  <c r="G67" i="2162"/>
  <c r="W67" i="2162" s="1"/>
  <c r="AM67" i="2162" s="1"/>
  <c r="BC67" i="2162"/>
  <c r="BC28" i="2162"/>
  <c r="G28" i="2162"/>
  <c r="W28" i="2162" s="1"/>
  <c r="AM28" i="2162" s="1"/>
  <c r="G362" i="2162"/>
  <c r="W362" i="2162" s="1"/>
  <c r="AM362" i="2162" s="1"/>
  <c r="BC362" i="2162"/>
  <c r="G330" i="2162"/>
  <c r="W330" i="2162" s="1"/>
  <c r="AM330" i="2162" s="1"/>
  <c r="BC330" i="2162"/>
  <c r="BC298" i="2162"/>
  <c r="G298" i="2162"/>
  <c r="W298" i="2162" s="1"/>
  <c r="AM298" i="2162" s="1"/>
  <c r="BC243" i="2162"/>
  <c r="G243" i="2162"/>
  <c r="W243" i="2162" s="1"/>
  <c r="AM243" i="2162" s="1"/>
  <c r="G204" i="2162"/>
  <c r="W204" i="2162" s="1"/>
  <c r="AM204" i="2162" s="1"/>
  <c r="BC204" i="2162"/>
  <c r="BC115" i="2162"/>
  <c r="G115" i="2162"/>
  <c r="W115" i="2162" s="1"/>
  <c r="AM115" i="2162" s="1"/>
  <c r="BC76" i="2162"/>
  <c r="G76" i="2162"/>
  <c r="W76" i="2162" s="1"/>
  <c r="AM76" i="2162" s="1"/>
  <c r="D689" i="2156"/>
  <c r="J1614" i="2156" s="1"/>
  <c r="D1614" i="2157" s="1"/>
  <c r="M1614" i="2157" s="1"/>
  <c r="AJ302" i="2140"/>
  <c r="D709" i="2156"/>
  <c r="J1719" i="2156" s="1"/>
  <c r="D1719" i="2157" s="1"/>
  <c r="M1719" i="2157" s="1"/>
  <c r="AJ322" i="2140"/>
  <c r="C51" i="2140"/>
  <c r="S51" i="2140" s="1"/>
  <c r="AJ293" i="2140"/>
  <c r="D680" i="2156" s="1"/>
  <c r="J1555" i="2156" s="1"/>
  <c r="D1555" i="2157" s="1"/>
  <c r="M1555" i="2157" s="1"/>
  <c r="AJ325" i="2140"/>
  <c r="D712" i="2156" s="1"/>
  <c r="J1695" i="2156" s="1"/>
  <c r="D1695" i="2157" s="1"/>
  <c r="M1695" i="2157" s="1"/>
  <c r="AJ314" i="2140"/>
  <c r="D701" i="2156" s="1"/>
  <c r="J1660" i="2156" s="1"/>
  <c r="D1660" i="2157" s="1"/>
  <c r="M1660" i="2157" s="1"/>
  <c r="AJ297" i="2140"/>
  <c r="D684" i="2156" s="1"/>
  <c r="J1580" i="2156" s="1"/>
  <c r="D1580" i="2157" s="1"/>
  <c r="M1580" i="2157" s="1"/>
  <c r="AJ329" i="2140"/>
  <c r="D716" i="2156" s="1"/>
  <c r="J2413" i="2156" s="1"/>
  <c r="D2413" i="2157" s="1"/>
  <c r="M2413" i="2157" s="1"/>
  <c r="AJ326" i="2140"/>
  <c r="D713" i="2156" s="1"/>
  <c r="J1704" i="2156" s="1"/>
  <c r="D1704" i="2157" s="1"/>
  <c r="M1704" i="2157" s="1"/>
  <c r="G385" i="2162"/>
  <c r="W385" i="2162" s="1"/>
  <c r="AM385" i="2162" s="1"/>
  <c r="BC321" i="2162"/>
  <c r="G256" i="2162"/>
  <c r="W256" i="2162" s="1"/>
  <c r="AM256" i="2162" s="1"/>
  <c r="G167" i="2162"/>
  <c r="W167" i="2162" s="1"/>
  <c r="AM167" i="2162" s="1"/>
  <c r="G78" i="2162"/>
  <c r="W78" i="2162" s="1"/>
  <c r="AM78" i="2162" s="1"/>
  <c r="G381" i="2162"/>
  <c r="W381" i="2162" s="1"/>
  <c r="AM381" i="2162" s="1"/>
  <c r="G317" i="2162"/>
  <c r="W317" i="2162" s="1"/>
  <c r="AM317" i="2162" s="1"/>
  <c r="BC247" i="2162"/>
  <c r="G158" i="2162"/>
  <c r="W158" i="2162" s="1"/>
  <c r="AM158" i="2162" s="1"/>
  <c r="G80" i="2162"/>
  <c r="W80" i="2162" s="1"/>
  <c r="AM80" i="2162" s="1"/>
  <c r="G9" i="2162"/>
  <c r="W9" i="2162" s="1"/>
  <c r="AM9" i="2162" s="1"/>
  <c r="G73" i="2162"/>
  <c r="W73" i="2162" s="1"/>
  <c r="AM73" i="2162" s="1"/>
  <c r="G105" i="2162"/>
  <c r="W105" i="2162" s="1"/>
  <c r="AM105" i="2162" s="1"/>
  <c r="G137" i="2162"/>
  <c r="W137" i="2162" s="1"/>
  <c r="AM137" i="2162" s="1"/>
  <c r="BC201" i="2162"/>
  <c r="BC233" i="2162"/>
  <c r="BC285" i="2162"/>
  <c r="G36" i="2162"/>
  <c r="W36" i="2162" s="1"/>
  <c r="AM36" i="2162" s="1"/>
  <c r="BC82" i="2162"/>
  <c r="BC123" i="2162"/>
  <c r="BC164" i="2162"/>
  <c r="BC210" i="2162"/>
  <c r="G251" i="2162"/>
  <c r="W251" i="2162" s="1"/>
  <c r="AM251" i="2162" s="1"/>
  <c r="G283" i="2162"/>
  <c r="W283" i="2162" s="1"/>
  <c r="AM283" i="2162" s="1"/>
  <c r="BC316" i="2162"/>
  <c r="G348" i="2162"/>
  <c r="W348" i="2162" s="1"/>
  <c r="AM348" i="2162" s="1"/>
  <c r="G380" i="2162"/>
  <c r="W380" i="2162" s="1"/>
  <c r="AM380" i="2162" s="1"/>
  <c r="G24" i="2162"/>
  <c r="W24" i="2162" s="1"/>
  <c r="AM24" i="2162" s="1"/>
  <c r="G70" i="2162"/>
  <c r="W70" i="2162" s="1"/>
  <c r="AM70" i="2162" s="1"/>
  <c r="BC111" i="2162"/>
  <c r="BC152" i="2162"/>
  <c r="G198" i="2162"/>
  <c r="W198" i="2162" s="1"/>
  <c r="AM198" i="2162" s="1"/>
  <c r="G239" i="2162"/>
  <c r="W239" i="2162" s="1"/>
  <c r="AM239" i="2162" s="1"/>
  <c r="G278" i="2162"/>
  <c r="W278" i="2162" s="1"/>
  <c r="AM278" i="2162" s="1"/>
  <c r="G315" i="2162"/>
  <c r="W315" i="2162" s="1"/>
  <c r="AM315" i="2162" s="1"/>
  <c r="G347" i="2162"/>
  <c r="W347" i="2162" s="1"/>
  <c r="AM347" i="2162" s="1"/>
  <c r="G379" i="2162"/>
  <c r="W379" i="2162" s="1"/>
  <c r="AM379" i="2162" s="1"/>
  <c r="BC341" i="2162"/>
  <c r="BC272" i="2162"/>
  <c r="BC190" i="2162"/>
  <c r="BC112" i="2162"/>
  <c r="BC23" i="2162"/>
  <c r="G13" i="2162"/>
  <c r="W13" i="2162" s="1"/>
  <c r="AM13" i="2162" s="1"/>
  <c r="BC45" i="2162"/>
  <c r="G77" i="2162"/>
  <c r="W77" i="2162" s="1"/>
  <c r="AM77" i="2162" s="1"/>
  <c r="G109" i="2162"/>
  <c r="W109" i="2162" s="1"/>
  <c r="AM109" i="2162" s="1"/>
  <c r="G141" i="2162"/>
  <c r="W141" i="2162" s="1"/>
  <c r="AM141" i="2162" s="1"/>
  <c r="G173" i="2162"/>
  <c r="W173" i="2162" s="1"/>
  <c r="AM173" i="2162" s="1"/>
  <c r="BC205" i="2162"/>
  <c r="BC237" i="2162"/>
  <c r="G20" i="2162"/>
  <c r="W20" i="2162" s="1"/>
  <c r="AM20" i="2162" s="1"/>
  <c r="G66" i="2162"/>
  <c r="W66" i="2162" s="1"/>
  <c r="AM66" i="2162" s="1"/>
  <c r="BC107" i="2162"/>
  <c r="BC148" i="2162"/>
  <c r="BC235" i="2162"/>
  <c r="BC304" i="2162"/>
  <c r="G368" i="2162"/>
  <c r="W368" i="2162" s="1"/>
  <c r="AM368" i="2162" s="1"/>
  <c r="BC54" i="2162"/>
  <c r="BC136" i="2162"/>
  <c r="G223" i="2162"/>
  <c r="W223" i="2162" s="1"/>
  <c r="AM223" i="2162" s="1"/>
  <c r="G303" i="2162"/>
  <c r="W303" i="2162" s="1"/>
  <c r="AM303" i="2162" s="1"/>
  <c r="BC367" i="2162"/>
  <c r="I65" i="2162"/>
  <c r="Y65" i="2162" s="1"/>
  <c r="AO65" i="2162" s="1"/>
  <c r="BC284" i="2162"/>
  <c r="BC110" i="2162"/>
  <c r="G32" i="2162"/>
  <c r="W32" i="2162" s="1"/>
  <c r="AM32" i="2162" s="1"/>
  <c r="BC171" i="2162"/>
  <c r="G258" i="2162"/>
  <c r="W258" i="2162" s="1"/>
  <c r="AM258" i="2162" s="1"/>
  <c r="G320" i="2162"/>
  <c r="W320" i="2162" s="1"/>
  <c r="AM320" i="2162" s="1"/>
  <c r="G384" i="2162"/>
  <c r="W384" i="2162" s="1"/>
  <c r="AM384" i="2162" s="1"/>
  <c r="G72" i="2162"/>
  <c r="W72" i="2162" s="1"/>
  <c r="AM72" i="2162" s="1"/>
  <c r="BC159" i="2162"/>
  <c r="BC246" i="2162"/>
  <c r="BC319" i="2162"/>
  <c r="G383" i="2162"/>
  <c r="W383" i="2162" s="1"/>
  <c r="AM383" i="2162" s="1"/>
  <c r="BC369" i="2162"/>
  <c r="BC305" i="2162"/>
  <c r="G231" i="2162"/>
  <c r="W231" i="2162" s="1"/>
  <c r="AM231" i="2162" s="1"/>
  <c r="BC142" i="2162"/>
  <c r="G64" i="2162"/>
  <c r="W64" i="2162" s="1"/>
  <c r="AM64" i="2162" s="1"/>
  <c r="BC365" i="2162"/>
  <c r="G301" i="2162"/>
  <c r="W301" i="2162" s="1"/>
  <c r="AM301" i="2162" s="1"/>
  <c r="G222" i="2162"/>
  <c r="W222" i="2162" s="1"/>
  <c r="AM222" i="2162" s="1"/>
  <c r="G144" i="2162"/>
  <c r="W144" i="2162" s="1"/>
  <c r="AM144" i="2162" s="1"/>
  <c r="G55" i="2162"/>
  <c r="W55" i="2162" s="1"/>
  <c r="AM55" i="2162" s="1"/>
  <c r="BC17" i="2162"/>
  <c r="BC49" i="2162"/>
  <c r="BC81" i="2162"/>
  <c r="BC113" i="2162"/>
  <c r="BC145" i="2162"/>
  <c r="G177" i="2162"/>
  <c r="W177" i="2162" s="1"/>
  <c r="AM177" i="2162" s="1"/>
  <c r="BC209" i="2162"/>
  <c r="G241" i="2162"/>
  <c r="W241" i="2162" s="1"/>
  <c r="AM241" i="2162" s="1"/>
  <c r="G287" i="2162"/>
  <c r="W287" i="2162" s="1"/>
  <c r="AM287" i="2162" s="1"/>
  <c r="G50" i="2162"/>
  <c r="W50" i="2162" s="1"/>
  <c r="AM50" i="2162" s="1"/>
  <c r="BC91" i="2162"/>
  <c r="G132" i="2162"/>
  <c r="W132" i="2162" s="1"/>
  <c r="AM132" i="2162" s="1"/>
  <c r="BC178" i="2162"/>
  <c r="BC219" i="2162"/>
  <c r="BC260" i="2162"/>
  <c r="BC292" i="2162"/>
  <c r="BC324" i="2162"/>
  <c r="BC356" i="2162"/>
  <c r="BC388" i="2162"/>
  <c r="BC38" i="2162"/>
  <c r="G79" i="2162"/>
  <c r="W79" i="2162" s="1"/>
  <c r="AM79" i="2162" s="1"/>
  <c r="G120" i="2162"/>
  <c r="W120" i="2162" s="1"/>
  <c r="AM120" i="2162" s="1"/>
  <c r="BC166" i="2162"/>
  <c r="BC207" i="2162"/>
  <c r="BC248" i="2162"/>
  <c r="BC291" i="2162"/>
  <c r="G323" i="2162"/>
  <c r="W323" i="2162" s="1"/>
  <c r="AM323" i="2162" s="1"/>
  <c r="G355" i="2162"/>
  <c r="W355" i="2162" s="1"/>
  <c r="AM355" i="2162" s="1"/>
  <c r="BC387" i="2162"/>
  <c r="AL396" i="2140"/>
  <c r="AK396" i="2140"/>
  <c r="AJ396" i="2140"/>
  <c r="AP396" i="2140"/>
  <c r="AQ396" i="2140"/>
  <c r="AN396" i="2140"/>
  <c r="AO396" i="2140"/>
  <c r="AM396" i="2140"/>
  <c r="G393" i="2162"/>
  <c r="W393" i="2162" s="1"/>
  <c r="AM393" i="2162" s="1"/>
  <c r="BC329" i="2162"/>
  <c r="BC268" i="2162"/>
  <c r="BC174" i="2162"/>
  <c r="BC96" i="2162"/>
  <c r="BC7" i="2162"/>
  <c r="BC325" i="2162"/>
  <c r="G176" i="2162"/>
  <c r="W176" i="2162" s="1"/>
  <c r="AM176" i="2162" s="1"/>
  <c r="BC5" i="2162"/>
  <c r="BC37" i="2162"/>
  <c r="G69" i="2162"/>
  <c r="W69" i="2162" s="1"/>
  <c r="AM69" i="2162" s="1"/>
  <c r="G101" i="2162"/>
  <c r="W101" i="2162" s="1"/>
  <c r="AM101" i="2162" s="1"/>
  <c r="G133" i="2162"/>
  <c r="W133" i="2162" s="1"/>
  <c r="AM133" i="2162" s="1"/>
  <c r="G165" i="2162"/>
  <c r="W165" i="2162" s="1"/>
  <c r="AM165" i="2162" s="1"/>
  <c r="BC197" i="2162"/>
  <c r="G229" i="2162"/>
  <c r="W229" i="2162" s="1"/>
  <c r="AM229" i="2162" s="1"/>
  <c r="BC261" i="2162"/>
  <c r="G34" i="2162"/>
  <c r="W34" i="2162" s="1"/>
  <c r="AM34" i="2162" s="1"/>
  <c r="BC75" i="2162"/>
  <c r="BC116" i="2162"/>
  <c r="BC162" i="2162"/>
  <c r="G203" i="2162"/>
  <c r="W203" i="2162" s="1"/>
  <c r="AM203" i="2162" s="1"/>
  <c r="G244" i="2162"/>
  <c r="W244" i="2162" s="1"/>
  <c r="AM244" i="2162" s="1"/>
  <c r="BC279" i="2162"/>
  <c r="BC312" i="2162"/>
  <c r="BC344" i="2162"/>
  <c r="BC376" i="2162"/>
  <c r="G22" i="2162"/>
  <c r="W22" i="2162" s="1"/>
  <c r="AM22" i="2162" s="1"/>
  <c r="G63" i="2162"/>
  <c r="W63" i="2162" s="1"/>
  <c r="AM63" i="2162" s="1"/>
  <c r="BC104" i="2162"/>
  <c r="BC150" i="2162"/>
  <c r="G191" i="2162"/>
  <c r="W191" i="2162" s="1"/>
  <c r="AM191" i="2162" s="1"/>
  <c r="G232" i="2162"/>
  <c r="W232" i="2162" s="1"/>
  <c r="AM232" i="2162" s="1"/>
  <c r="G274" i="2162"/>
  <c r="W274" i="2162" s="1"/>
  <c r="AM274" i="2162" s="1"/>
  <c r="G311" i="2162"/>
  <c r="W311" i="2162" s="1"/>
  <c r="AM311" i="2162" s="1"/>
  <c r="BC343" i="2162"/>
  <c r="BC375" i="2162"/>
  <c r="BE65" i="2162"/>
  <c r="C40" i="2162"/>
  <c r="S40" i="2162" s="1"/>
  <c r="AI40" i="2162" s="1"/>
  <c r="AY40" i="2162"/>
  <c r="C99" i="2162"/>
  <c r="S99" i="2162" s="1"/>
  <c r="AI99" i="2162" s="1"/>
  <c r="AY99" i="2162"/>
  <c r="AY164" i="2162"/>
  <c r="C164" i="2162"/>
  <c r="S164" i="2162" s="1"/>
  <c r="AI164" i="2162" s="1"/>
  <c r="AY221" i="2162"/>
  <c r="C221" i="2162"/>
  <c r="S221" i="2162" s="1"/>
  <c r="AI221" i="2162" s="1"/>
  <c r="AY11" i="2162"/>
  <c r="C11" i="2162"/>
  <c r="S11" i="2162" s="1"/>
  <c r="AI11" i="2162" s="1"/>
  <c r="C90" i="2140"/>
  <c r="S90" i="2140" s="1"/>
  <c r="C90" i="2162"/>
  <c r="S90" i="2162" s="1"/>
  <c r="AI90" i="2162" s="1"/>
  <c r="AY90" i="2162"/>
  <c r="C193" i="2162"/>
  <c r="S193" i="2162" s="1"/>
  <c r="AI193" i="2162" s="1"/>
  <c r="AY193" i="2162"/>
  <c r="AY50" i="2162"/>
  <c r="C50" i="2162"/>
  <c r="S50" i="2162" s="1"/>
  <c r="AI50" i="2162" s="1"/>
  <c r="AY132" i="2162"/>
  <c r="C132" i="2162"/>
  <c r="S132" i="2162" s="1"/>
  <c r="AI132" i="2162" s="1"/>
  <c r="C251" i="2140"/>
  <c r="S251" i="2140" s="1"/>
  <c r="C251" i="2162"/>
  <c r="S251" i="2162" s="1"/>
  <c r="AI251" i="2162" s="1"/>
  <c r="AY251" i="2162"/>
  <c r="AY259" i="2162"/>
  <c r="C259" i="2162"/>
  <c r="S259" i="2162" s="1"/>
  <c r="AI259" i="2162" s="1"/>
  <c r="C240" i="2140"/>
  <c r="S240" i="2140" s="1"/>
  <c r="C240" i="2162"/>
  <c r="S240" i="2162" s="1"/>
  <c r="AI240" i="2162" s="1"/>
  <c r="AY240" i="2162"/>
  <c r="C212" i="2140"/>
  <c r="S212" i="2140" s="1"/>
  <c r="C212" i="2162"/>
  <c r="S212" i="2162" s="1"/>
  <c r="AI212" i="2162" s="1"/>
  <c r="AY212" i="2162"/>
  <c r="C189" i="2162"/>
  <c r="S189" i="2162" s="1"/>
  <c r="AI189" i="2162" s="1"/>
  <c r="AY189" i="2162"/>
  <c r="AY152" i="2162"/>
  <c r="C152" i="2162"/>
  <c r="S152" i="2162" s="1"/>
  <c r="AI152" i="2162" s="1"/>
  <c r="C110" i="2140"/>
  <c r="S110" i="2140" s="1"/>
  <c r="C110" i="2162"/>
  <c r="S110" i="2162" s="1"/>
  <c r="AI110" i="2162" s="1"/>
  <c r="AY110" i="2162"/>
  <c r="C77" i="2140"/>
  <c r="S77" i="2140" s="1"/>
  <c r="AY77" i="2162"/>
  <c r="C77" i="2162"/>
  <c r="S77" i="2162" s="1"/>
  <c r="AI77" i="2162" s="1"/>
  <c r="AY255" i="2162"/>
  <c r="C255" i="2162"/>
  <c r="S255" i="2162" s="1"/>
  <c r="AI255" i="2162" s="1"/>
  <c r="AY231" i="2140"/>
  <c r="E229" i="2156" s="1"/>
  <c r="K315" i="2156" s="1" a="1"/>
  <c r="K315" i="2156" s="1"/>
  <c r="AY231" i="2162"/>
  <c r="C231" i="2162"/>
  <c r="S231" i="2162" s="1"/>
  <c r="AI231" i="2162" s="1"/>
  <c r="AY199" i="2162"/>
  <c r="C199" i="2162"/>
  <c r="S199" i="2162" s="1"/>
  <c r="AI199" i="2162" s="1"/>
  <c r="AY167" i="2140"/>
  <c r="E165" i="2156" s="1"/>
  <c r="K1274" i="2156" s="1" a="1"/>
  <c r="K1274" i="2156" s="1"/>
  <c r="AY167" i="2162"/>
  <c r="C167" i="2162"/>
  <c r="S167" i="2162" s="1"/>
  <c r="AI167" i="2162" s="1"/>
  <c r="AY125" i="2162"/>
  <c r="C125" i="2162"/>
  <c r="S125" i="2162" s="1"/>
  <c r="AI125" i="2162" s="1"/>
  <c r="C70" i="2162"/>
  <c r="S70" i="2162" s="1"/>
  <c r="AI70" i="2162" s="1"/>
  <c r="AY70" i="2162"/>
  <c r="AY44" i="2140"/>
  <c r="E42" i="2156" s="1"/>
  <c r="K2171" i="2156" s="1" a="1"/>
  <c r="K2171" i="2156" s="1"/>
  <c r="C44" i="2162"/>
  <c r="S44" i="2162" s="1"/>
  <c r="AI44" i="2162" s="1"/>
  <c r="AY44" i="2162"/>
  <c r="AY272" i="2162"/>
  <c r="C272" i="2162"/>
  <c r="S272" i="2162" s="1"/>
  <c r="AI272" i="2162" s="1"/>
  <c r="C235" i="2140"/>
  <c r="S235" i="2140" s="1"/>
  <c r="AY235" i="2162"/>
  <c r="C235" i="2162"/>
  <c r="S235" i="2162" s="1"/>
  <c r="AI235" i="2162" s="1"/>
  <c r="AY206" i="2162"/>
  <c r="C206" i="2162"/>
  <c r="S206" i="2162" s="1"/>
  <c r="AI206" i="2162" s="1"/>
  <c r="C165" i="2140"/>
  <c r="S165" i="2140" s="1"/>
  <c r="AY165" i="2162"/>
  <c r="C165" i="2162"/>
  <c r="S165" i="2162" s="1"/>
  <c r="AI165" i="2162" s="1"/>
  <c r="C151" i="2140"/>
  <c r="S151" i="2140" s="1"/>
  <c r="AY151" i="2162"/>
  <c r="C151" i="2162"/>
  <c r="S151" i="2162" s="1"/>
  <c r="AI151" i="2162" s="1"/>
  <c r="C109" i="2140"/>
  <c r="S109" i="2140" s="1"/>
  <c r="AY109" i="2162"/>
  <c r="C109" i="2162"/>
  <c r="S109" i="2162" s="1"/>
  <c r="AI109" i="2162" s="1"/>
  <c r="AY47" i="2162"/>
  <c r="C47" i="2162"/>
  <c r="S47" i="2162" s="1"/>
  <c r="AI47" i="2162" s="1"/>
  <c r="C273" i="2140"/>
  <c r="S273" i="2140" s="1"/>
  <c r="AY273" i="2162"/>
  <c r="C273" i="2162"/>
  <c r="S273" i="2162" s="1"/>
  <c r="AI273" i="2162" s="1"/>
  <c r="C248" i="2162"/>
  <c r="S248" i="2162" s="1"/>
  <c r="AI248" i="2162" s="1"/>
  <c r="AY248" i="2162"/>
  <c r="AY219" i="2162"/>
  <c r="C219" i="2162"/>
  <c r="S219" i="2162" s="1"/>
  <c r="AI219" i="2162" s="1"/>
  <c r="AY135" i="2162"/>
  <c r="C135" i="2162"/>
  <c r="S135" i="2162" s="1"/>
  <c r="AI135" i="2162" s="1"/>
  <c r="C102" i="2140"/>
  <c r="S102" i="2140" s="1"/>
  <c r="C102" i="2162"/>
  <c r="S102" i="2162" s="1"/>
  <c r="AI102" i="2162" s="1"/>
  <c r="AY102" i="2162"/>
  <c r="AY63" i="2140"/>
  <c r="E61" i="2156" s="1"/>
  <c r="K706" i="2156" s="1" a="1"/>
  <c r="K706" i="2156" s="1"/>
  <c r="AY63" i="2162"/>
  <c r="C63" i="2162"/>
  <c r="S63" i="2162" s="1"/>
  <c r="AI63" i="2162" s="1"/>
  <c r="C46" i="2162"/>
  <c r="S46" i="2162" s="1"/>
  <c r="AI46" i="2162" s="1"/>
  <c r="AY46" i="2162"/>
  <c r="C71" i="2162"/>
  <c r="S71" i="2162" s="1"/>
  <c r="AI71" i="2162" s="1"/>
  <c r="AY71" i="2162"/>
  <c r="AY138" i="2162"/>
  <c r="C138" i="2162"/>
  <c r="S138" i="2162" s="1"/>
  <c r="AI138" i="2162" s="1"/>
  <c r="AY200" i="2162"/>
  <c r="C200" i="2162"/>
  <c r="S200" i="2162" s="1"/>
  <c r="AI200" i="2162" s="1"/>
  <c r="AY256" i="2162"/>
  <c r="C256" i="2162"/>
  <c r="S256" i="2162" s="1"/>
  <c r="AI256" i="2162" s="1"/>
  <c r="C42" i="2162"/>
  <c r="S42" i="2162" s="1"/>
  <c r="AI42" i="2162" s="1"/>
  <c r="AY42" i="2162"/>
  <c r="AY141" i="2162"/>
  <c r="C141" i="2162"/>
  <c r="S141" i="2162" s="1"/>
  <c r="AI141" i="2162" s="1"/>
  <c r="AY15" i="2162"/>
  <c r="C15" i="2162"/>
  <c r="S15" i="2162" s="1"/>
  <c r="AI15" i="2162" s="1"/>
  <c r="AY96" i="2162"/>
  <c r="C96" i="2162"/>
  <c r="S96" i="2162" s="1"/>
  <c r="AI96" i="2162" s="1"/>
  <c r="C185" i="2162"/>
  <c r="S185" i="2162" s="1"/>
  <c r="AI185" i="2162" s="1"/>
  <c r="AY185" i="2162"/>
  <c r="C36" i="2162"/>
  <c r="S36" i="2162" s="1"/>
  <c r="AI36" i="2162" s="1"/>
  <c r="AY36" i="2162"/>
  <c r="C95" i="2162"/>
  <c r="S95" i="2162" s="1"/>
  <c r="AI95" i="2162" s="1"/>
  <c r="AY95" i="2162"/>
  <c r="AY160" i="2162"/>
  <c r="C160" i="2162"/>
  <c r="S160" i="2162" s="1"/>
  <c r="AI160" i="2162" s="1"/>
  <c r="AY217" i="2162"/>
  <c r="C217" i="2162"/>
  <c r="S217" i="2162" s="1"/>
  <c r="AI217" i="2162" s="1"/>
  <c r="C7" i="2162"/>
  <c r="S7" i="2162" s="1"/>
  <c r="AI7" i="2162" s="1"/>
  <c r="AY7" i="2162"/>
  <c r="AY89" i="2162"/>
  <c r="C89" i="2162"/>
  <c r="S89" i="2162" s="1"/>
  <c r="AI89" i="2162" s="1"/>
  <c r="C177" i="2162"/>
  <c r="S177" i="2162" s="1"/>
  <c r="AI177" i="2162" s="1"/>
  <c r="AY177" i="2162"/>
  <c r="C39" i="2162"/>
  <c r="S39" i="2162" s="1"/>
  <c r="AI39" i="2162" s="1"/>
  <c r="AY39" i="2162"/>
  <c r="AY131" i="2162"/>
  <c r="C131" i="2162"/>
  <c r="S131" i="2162" s="1"/>
  <c r="AI131" i="2162" s="1"/>
  <c r="C224" i="2162"/>
  <c r="S224" i="2162" s="1"/>
  <c r="AI224" i="2162" s="1"/>
  <c r="AY224" i="2162"/>
  <c r="AY202" i="2162"/>
  <c r="C202" i="2162"/>
  <c r="S202" i="2162" s="1"/>
  <c r="AI202" i="2162" s="1"/>
  <c r="C17" i="2140"/>
  <c r="S17" i="2140" s="1"/>
  <c r="AI17" i="2140" s="1"/>
  <c r="D15" i="2156" s="1"/>
  <c r="J27" i="2156" s="1"/>
  <c r="D27" i="2157" s="1"/>
  <c r="M27" i="2157" s="1"/>
  <c r="AY17" i="2162"/>
  <c r="C17" i="2162"/>
  <c r="S17" i="2162" s="1"/>
  <c r="AI17" i="2162" s="1"/>
  <c r="C91" i="2162"/>
  <c r="S91" i="2162" s="1"/>
  <c r="AI91" i="2162" s="1"/>
  <c r="AY91" i="2162"/>
  <c r="AY88" i="2162"/>
  <c r="C88" i="2162"/>
  <c r="S88" i="2162" s="1"/>
  <c r="AI88" i="2162" s="1"/>
  <c r="AY223" i="2162"/>
  <c r="C223" i="2162"/>
  <c r="S223" i="2162" s="1"/>
  <c r="AI223" i="2162" s="1"/>
  <c r="C247" i="2162"/>
  <c r="S247" i="2162" s="1"/>
  <c r="AI247" i="2162" s="1"/>
  <c r="AY247" i="2162"/>
  <c r="AY80" i="2162"/>
  <c r="C80" i="2162"/>
  <c r="S80" i="2162" s="1"/>
  <c r="AI80" i="2162" s="1"/>
  <c r="AY56" i="2162"/>
  <c r="C56" i="2162"/>
  <c r="S56" i="2162" s="1"/>
  <c r="AI56" i="2162" s="1"/>
  <c r="AY195" i="2162"/>
  <c r="C195" i="2162"/>
  <c r="S195" i="2162" s="1"/>
  <c r="AI195" i="2162" s="1"/>
  <c r="AY105" i="2162"/>
  <c r="C105" i="2162"/>
  <c r="S105" i="2162" s="1"/>
  <c r="AI105" i="2162" s="1"/>
  <c r="C20" i="2162"/>
  <c r="S20" i="2162" s="1"/>
  <c r="AI20" i="2162" s="1"/>
  <c r="AY20" i="2162"/>
  <c r="AY64" i="2140"/>
  <c r="E62" i="2156" s="1"/>
  <c r="K711" i="2156" s="1" a="1"/>
  <c r="K711" i="2156" s="1"/>
  <c r="C64" i="2162"/>
  <c r="S64" i="2162" s="1"/>
  <c r="AI64" i="2162" s="1"/>
  <c r="AY64" i="2162"/>
  <c r="C134" i="2162"/>
  <c r="S134" i="2162" s="1"/>
  <c r="AI134" i="2162" s="1"/>
  <c r="AY134" i="2162"/>
  <c r="AY196" i="2140"/>
  <c r="E194" i="2156" s="1"/>
  <c r="K1452" i="2156" s="1" a="1"/>
  <c r="K1452" i="2156" s="1"/>
  <c r="AY196" i="2162"/>
  <c r="C196" i="2162"/>
  <c r="S196" i="2162" s="1"/>
  <c r="AI196" i="2162" s="1"/>
  <c r="C252" i="2162"/>
  <c r="S252" i="2162" s="1"/>
  <c r="AI252" i="2162" s="1"/>
  <c r="AY252" i="2162"/>
  <c r="C38" i="2162"/>
  <c r="S38" i="2162" s="1"/>
  <c r="AI38" i="2162" s="1"/>
  <c r="AY38" i="2162"/>
  <c r="AY140" i="2140"/>
  <c r="E138" i="2156" s="1"/>
  <c r="K1101" i="2156" s="1" a="1"/>
  <c r="K1101" i="2156" s="1"/>
  <c r="AY140" i="2162"/>
  <c r="C140" i="2162"/>
  <c r="S140" i="2162" s="1"/>
  <c r="AI140" i="2162" s="1"/>
  <c r="C12" i="2140"/>
  <c r="S12" i="2140" s="1"/>
  <c r="AY12" i="2162"/>
  <c r="C12" i="2162"/>
  <c r="S12" i="2162" s="1"/>
  <c r="AI12" i="2162" s="1"/>
  <c r="C82" i="2162"/>
  <c r="S82" i="2162" s="1"/>
  <c r="AI82" i="2162" s="1"/>
  <c r="AY82" i="2162"/>
  <c r="C179" i="2162"/>
  <c r="S179" i="2162" s="1"/>
  <c r="AI179" i="2162" s="1"/>
  <c r="AY179" i="2162"/>
  <c r="AY55" i="2162"/>
  <c r="C55" i="2162"/>
  <c r="S55" i="2162" s="1"/>
  <c r="AI55" i="2162" s="1"/>
  <c r="C115" i="2162"/>
  <c r="S115" i="2162" s="1"/>
  <c r="AI115" i="2162" s="1"/>
  <c r="AY115" i="2162"/>
  <c r="C180" i="2140"/>
  <c r="S180" i="2140" s="1"/>
  <c r="AY180" i="2162"/>
  <c r="C180" i="2162"/>
  <c r="S180" i="2162" s="1"/>
  <c r="AI180" i="2162" s="1"/>
  <c r="C242" i="2162"/>
  <c r="S242" i="2162" s="1"/>
  <c r="AI242" i="2162" s="1"/>
  <c r="AY242" i="2162"/>
  <c r="C23" i="2162"/>
  <c r="S23" i="2162" s="1"/>
  <c r="AI23" i="2162" s="1"/>
  <c r="AY23" i="2162"/>
  <c r="AY120" i="2162"/>
  <c r="C120" i="2162"/>
  <c r="S120" i="2162" s="1"/>
  <c r="AI120" i="2162" s="1"/>
  <c r="C214" i="2140"/>
  <c r="S214" i="2140" s="1"/>
  <c r="AY214" i="2162"/>
  <c r="C214" i="2162"/>
  <c r="S214" i="2162" s="1"/>
  <c r="AI214" i="2162" s="1"/>
  <c r="AY58" i="2162"/>
  <c r="C58" i="2162"/>
  <c r="S58" i="2162" s="1"/>
  <c r="AI58" i="2162" s="1"/>
  <c r="AY149" i="2162"/>
  <c r="C149" i="2162"/>
  <c r="S149" i="2162" s="1"/>
  <c r="AI149" i="2162" s="1"/>
  <c r="C268" i="2140"/>
  <c r="S268" i="2140" s="1"/>
  <c r="AY268" i="2162"/>
  <c r="C268" i="2162"/>
  <c r="S268" i="2162" s="1"/>
  <c r="AI268" i="2162" s="1"/>
  <c r="AY253" i="2162"/>
  <c r="C253" i="2162"/>
  <c r="S253" i="2162" s="1"/>
  <c r="AI253" i="2162" s="1"/>
  <c r="C237" i="2162"/>
  <c r="S237" i="2162" s="1"/>
  <c r="AI237" i="2162" s="1"/>
  <c r="AY237" i="2162"/>
  <c r="AY210" i="2162"/>
  <c r="C210" i="2162"/>
  <c r="S210" i="2162" s="1"/>
  <c r="AI210" i="2162" s="1"/>
  <c r="AY182" i="2140"/>
  <c r="E180" i="2156" s="1"/>
  <c r="K1366" i="2156" s="1" a="1"/>
  <c r="K1366" i="2156" s="1"/>
  <c r="AY182" i="2162"/>
  <c r="C182" i="2162"/>
  <c r="S182" i="2162" s="1"/>
  <c r="AI182" i="2162" s="1"/>
  <c r="AY145" i="2162"/>
  <c r="C145" i="2162"/>
  <c r="S145" i="2162" s="1"/>
  <c r="AI145" i="2162" s="1"/>
  <c r="AY108" i="2162"/>
  <c r="C108" i="2162"/>
  <c r="S108" i="2162" s="1"/>
  <c r="AI108" i="2162" s="1"/>
  <c r="AY67" i="2162"/>
  <c r="C67" i="2162"/>
  <c r="S67" i="2162" s="1"/>
  <c r="AI67" i="2162" s="1"/>
  <c r="C244" i="2162"/>
  <c r="S244" i="2162" s="1"/>
  <c r="AI244" i="2162" s="1"/>
  <c r="AY244" i="2162"/>
  <c r="C228" i="2162"/>
  <c r="S228" i="2162" s="1"/>
  <c r="AI228" i="2162" s="1"/>
  <c r="AY228" i="2162"/>
  <c r="AY197" i="2162"/>
  <c r="C197" i="2162"/>
  <c r="S197" i="2162" s="1"/>
  <c r="AI197" i="2162" s="1"/>
  <c r="AY136" i="2162"/>
  <c r="C136" i="2162"/>
  <c r="S136" i="2162" s="1"/>
  <c r="AI136" i="2162" s="1"/>
  <c r="AY101" i="2140"/>
  <c r="E99" i="2156" s="1"/>
  <c r="K911" i="2156" s="1" a="1"/>
  <c r="K911" i="2156" s="1"/>
  <c r="AY101" i="2162"/>
  <c r="C101" i="2162"/>
  <c r="S101" i="2162" s="1"/>
  <c r="AI101" i="2162" s="1"/>
  <c r="AY68" i="2162"/>
  <c r="C68" i="2162"/>
  <c r="S68" i="2162" s="1"/>
  <c r="AI68" i="2162" s="1"/>
  <c r="AY34" i="2140"/>
  <c r="E32" i="2156" s="1"/>
  <c r="K104" i="2156" s="1" a="1"/>
  <c r="K104" i="2156" s="1"/>
  <c r="C34" i="2162"/>
  <c r="S34" i="2162" s="1"/>
  <c r="AI34" i="2162" s="1"/>
  <c r="AY34" i="2162"/>
  <c r="C254" i="2140"/>
  <c r="S254" i="2140" s="1"/>
  <c r="C254" i="2162"/>
  <c r="S254" i="2162" s="1"/>
  <c r="AI254" i="2162" s="1"/>
  <c r="AY254" i="2162"/>
  <c r="AY232" i="2162"/>
  <c r="C232" i="2162"/>
  <c r="S232" i="2162" s="1"/>
  <c r="AI232" i="2162" s="1"/>
  <c r="AY190" i="2162"/>
  <c r="C190" i="2162"/>
  <c r="S190" i="2162" s="1"/>
  <c r="AI190" i="2162" s="1"/>
  <c r="AY162" i="2162"/>
  <c r="C162" i="2162"/>
  <c r="S162" i="2162" s="1"/>
  <c r="AI162" i="2162" s="1"/>
  <c r="AY144" i="2162"/>
  <c r="C144" i="2162"/>
  <c r="S144" i="2162" s="1"/>
  <c r="AI144" i="2162" s="1"/>
  <c r="AY85" i="2162"/>
  <c r="C85" i="2162"/>
  <c r="S85" i="2162" s="1"/>
  <c r="AI85" i="2162" s="1"/>
  <c r="AY33" i="2162"/>
  <c r="C33" i="2162"/>
  <c r="S33" i="2162" s="1"/>
  <c r="AI33" i="2162" s="1"/>
  <c r="C266" i="2140"/>
  <c r="S266" i="2140" s="1"/>
  <c r="C266" i="2162"/>
  <c r="S266" i="2162" s="1"/>
  <c r="AI266" i="2162" s="1"/>
  <c r="AY266" i="2162"/>
  <c r="C239" i="2140"/>
  <c r="S239" i="2140" s="1"/>
  <c r="C239" i="2162"/>
  <c r="S239" i="2162" s="1"/>
  <c r="AI239" i="2162" s="1"/>
  <c r="AY239" i="2162"/>
  <c r="AY198" i="2162"/>
  <c r="C198" i="2162"/>
  <c r="S198" i="2162" s="1"/>
  <c r="AI198" i="2162" s="1"/>
  <c r="AY128" i="2162"/>
  <c r="C128" i="2162"/>
  <c r="S128" i="2162" s="1"/>
  <c r="AI128" i="2162" s="1"/>
  <c r="AY100" i="2162"/>
  <c r="C100" i="2162"/>
  <c r="S100" i="2162" s="1"/>
  <c r="AI100" i="2162" s="1"/>
  <c r="AY54" i="2162"/>
  <c r="C54" i="2162"/>
  <c r="S54" i="2162" s="1"/>
  <c r="AI54" i="2162" s="1"/>
  <c r="AY41" i="2140"/>
  <c r="E39" i="2156" s="1"/>
  <c r="K345" i="2156" s="1" a="1"/>
  <c r="K345" i="2156" s="1"/>
  <c r="C41" i="2162"/>
  <c r="S41" i="2162" s="1"/>
  <c r="AI41" i="2162" s="1"/>
  <c r="AY41" i="2162"/>
  <c r="C87" i="2162"/>
  <c r="S87" i="2162" s="1"/>
  <c r="AI87" i="2162" s="1"/>
  <c r="AY87" i="2162"/>
  <c r="AY154" i="2162"/>
  <c r="C154" i="2162"/>
  <c r="S154" i="2162" s="1"/>
  <c r="AI154" i="2162" s="1"/>
  <c r="AY209" i="2162"/>
  <c r="C209" i="2162"/>
  <c r="S209" i="2162" s="1"/>
  <c r="AI209" i="2162" s="1"/>
  <c r="AY271" i="2162"/>
  <c r="C271" i="2162"/>
  <c r="S271" i="2162" s="1"/>
  <c r="AI271" i="2162" s="1"/>
  <c r="C74" i="2162"/>
  <c r="S74" i="2162" s="1"/>
  <c r="AI74" i="2162" s="1"/>
  <c r="AY74" i="2162"/>
  <c r="AY171" i="2162"/>
  <c r="C171" i="2162"/>
  <c r="S171" i="2162" s="1"/>
  <c r="AI171" i="2162" s="1"/>
  <c r="AY30" i="2162"/>
  <c r="C30" i="2162"/>
  <c r="S30" i="2162" s="1"/>
  <c r="AI30" i="2162" s="1"/>
  <c r="AY113" i="2162"/>
  <c r="C113" i="2162"/>
  <c r="S113" i="2162" s="1"/>
  <c r="AI113" i="2162" s="1"/>
  <c r="AY222" i="2162"/>
  <c r="C222" i="2162"/>
  <c r="S222" i="2162" s="1"/>
  <c r="AI222" i="2162" s="1"/>
  <c r="AY49" i="2162"/>
  <c r="C49" i="2162"/>
  <c r="S49" i="2162" s="1"/>
  <c r="AI49" i="2162" s="1"/>
  <c r="C111" i="2162"/>
  <c r="S111" i="2162" s="1"/>
  <c r="AI111" i="2162" s="1"/>
  <c r="AY111" i="2162"/>
  <c r="AY176" i="2162"/>
  <c r="C176" i="2162"/>
  <c r="S176" i="2162" s="1"/>
  <c r="AI176" i="2162" s="1"/>
  <c r="AY233" i="2162"/>
  <c r="C233" i="2162"/>
  <c r="S233" i="2162" s="1"/>
  <c r="AI233" i="2162" s="1"/>
  <c r="AY21" i="2162"/>
  <c r="C21" i="2162"/>
  <c r="S21" i="2162" s="1"/>
  <c r="AI21" i="2162" s="1"/>
  <c r="C106" i="2162"/>
  <c r="S106" i="2162" s="1"/>
  <c r="AI106" i="2162" s="1"/>
  <c r="AY106" i="2162"/>
  <c r="AY203" i="2162"/>
  <c r="C203" i="2162"/>
  <c r="S203" i="2162" s="1"/>
  <c r="AI203" i="2162" s="1"/>
  <c r="AY57" i="2162"/>
  <c r="C57" i="2162"/>
  <c r="S57" i="2162" s="1"/>
  <c r="AI57" i="2162" s="1"/>
  <c r="AY148" i="2162"/>
  <c r="C148" i="2162"/>
  <c r="S148" i="2162" s="1"/>
  <c r="AI148" i="2162" s="1"/>
  <c r="AY263" i="2162"/>
  <c r="C263" i="2162"/>
  <c r="S263" i="2162" s="1"/>
  <c r="AI263" i="2162" s="1"/>
  <c r="C6" i="2162"/>
  <c r="S6" i="2162" s="1"/>
  <c r="AI6" i="2162" s="1"/>
  <c r="AY6" i="2162"/>
  <c r="AY260" i="2162"/>
  <c r="C260" i="2162"/>
  <c r="S260" i="2162" s="1"/>
  <c r="AI260" i="2162" s="1"/>
  <c r="AY97" i="2162"/>
  <c r="C97" i="2162"/>
  <c r="S97" i="2162" s="1"/>
  <c r="AI97" i="2162" s="1"/>
  <c r="AY156" i="2162"/>
  <c r="C156" i="2162"/>
  <c r="S156" i="2162" s="1"/>
  <c r="AI156" i="2162" s="1"/>
  <c r="C174" i="2162"/>
  <c r="S174" i="2162" s="1"/>
  <c r="AI174" i="2162" s="1"/>
  <c r="AY174" i="2162"/>
  <c r="AY60" i="2162"/>
  <c r="C60" i="2162"/>
  <c r="S60" i="2162" s="1"/>
  <c r="AI60" i="2162" s="1"/>
  <c r="AY29" i="2162"/>
  <c r="C29" i="2162"/>
  <c r="S29" i="2162" s="1"/>
  <c r="AI29" i="2162" s="1"/>
  <c r="C166" i="2162"/>
  <c r="S166" i="2162" s="1"/>
  <c r="AI166" i="2162" s="1"/>
  <c r="AY166" i="2162"/>
  <c r="C45" i="2162"/>
  <c r="S45" i="2162" s="1"/>
  <c r="AI45" i="2162" s="1"/>
  <c r="AY45" i="2162"/>
  <c r="C107" i="2162"/>
  <c r="S107" i="2162" s="1"/>
  <c r="AI107" i="2162" s="1"/>
  <c r="AY107" i="2162"/>
  <c r="AY277" i="2140"/>
  <c r="E275" i="2156" s="1"/>
  <c r="K622" i="2156" s="1" a="1"/>
  <c r="K622" i="2156" s="1"/>
  <c r="AY277" i="2162"/>
  <c r="C277" i="2162"/>
  <c r="S277" i="2162" s="1"/>
  <c r="AI277" i="2162" s="1"/>
  <c r="C249" i="2162"/>
  <c r="S249" i="2162" s="1"/>
  <c r="AI249" i="2162" s="1"/>
  <c r="AY249" i="2162"/>
  <c r="AY230" i="2162"/>
  <c r="C230" i="2162"/>
  <c r="S230" i="2162" s="1"/>
  <c r="AI230" i="2162" s="1"/>
  <c r="C205" i="2140"/>
  <c r="S205" i="2140" s="1"/>
  <c r="AY205" i="2162"/>
  <c r="C205" i="2162"/>
  <c r="S205" i="2162" s="1"/>
  <c r="AI205" i="2162" s="1"/>
  <c r="AY170" i="2162"/>
  <c r="C170" i="2162"/>
  <c r="S170" i="2162" s="1"/>
  <c r="AI170" i="2162" s="1"/>
  <c r="C143" i="2140"/>
  <c r="S143" i="2140" s="1"/>
  <c r="AY143" i="2162"/>
  <c r="C143" i="2162"/>
  <c r="S143" i="2162" s="1"/>
  <c r="AI143" i="2162" s="1"/>
  <c r="C86" i="2162"/>
  <c r="S86" i="2162" s="1"/>
  <c r="AI86" i="2162" s="1"/>
  <c r="AY86" i="2162"/>
  <c r="AY278" i="2140"/>
  <c r="E276" i="2156" s="1"/>
  <c r="K625" i="2156" s="1" a="1"/>
  <c r="K625" i="2156" s="1"/>
  <c r="AY278" i="2162"/>
  <c r="C278" i="2162"/>
  <c r="S278" i="2162" s="1"/>
  <c r="AI278" i="2162" s="1"/>
  <c r="C241" i="2162"/>
  <c r="S241" i="2162" s="1"/>
  <c r="AI241" i="2162" s="1"/>
  <c r="AY241" i="2162"/>
  <c r="C220" i="2140"/>
  <c r="S220" i="2140" s="1"/>
  <c r="C220" i="2162"/>
  <c r="S220" i="2162" s="1"/>
  <c r="AI220" i="2162" s="1"/>
  <c r="AY220" i="2162"/>
  <c r="AY178" i="2140"/>
  <c r="E176" i="2156" s="1"/>
  <c r="K1339" i="2156" s="1" a="1"/>
  <c r="K1339" i="2156" s="1"/>
  <c r="AY178" i="2162"/>
  <c r="C178" i="2162"/>
  <c r="S178" i="2162" s="1"/>
  <c r="AI178" i="2162" s="1"/>
  <c r="AY129" i="2162"/>
  <c r="C129" i="2162"/>
  <c r="S129" i="2162" s="1"/>
  <c r="AI129" i="2162" s="1"/>
  <c r="C94" i="2162"/>
  <c r="S94" i="2162" s="1"/>
  <c r="AI94" i="2162" s="1"/>
  <c r="AY94" i="2162"/>
  <c r="AY65" i="2140"/>
  <c r="E63" i="2156" s="1"/>
  <c r="K714" i="2156" s="1" a="1"/>
  <c r="K714" i="2156" s="1"/>
  <c r="C65" i="2162"/>
  <c r="S65" i="2162" s="1"/>
  <c r="AI65" i="2162" s="1"/>
  <c r="AY65" i="2162"/>
  <c r="AY13" i="2162"/>
  <c r="C13" i="2162"/>
  <c r="S13" i="2162" s="1"/>
  <c r="AI13" i="2162" s="1"/>
  <c r="C245" i="2140"/>
  <c r="S245" i="2140" s="1"/>
  <c r="C245" i="2162"/>
  <c r="S245" i="2162" s="1"/>
  <c r="AI245" i="2162" s="1"/>
  <c r="AY245" i="2162"/>
  <c r="C211" i="2162"/>
  <c r="S211" i="2162" s="1"/>
  <c r="AI211" i="2162" s="1"/>
  <c r="AY211" i="2162"/>
  <c r="AY183" i="2162"/>
  <c r="C183" i="2162"/>
  <c r="S183" i="2162" s="1"/>
  <c r="AI183" i="2162" s="1"/>
  <c r="AY159" i="2162"/>
  <c r="C159" i="2162"/>
  <c r="S159" i="2162" s="1"/>
  <c r="AI159" i="2162" s="1"/>
  <c r="C118" i="2162"/>
  <c r="S118" i="2162" s="1"/>
  <c r="AI118" i="2162" s="1"/>
  <c r="AY118" i="2162"/>
  <c r="C78" i="2162"/>
  <c r="S78" i="2162" s="1"/>
  <c r="AI78" i="2162" s="1"/>
  <c r="AY78" i="2162"/>
  <c r="AY10" i="2162"/>
  <c r="C10" i="2162"/>
  <c r="S10" i="2162" s="1"/>
  <c r="AI10" i="2162" s="1"/>
  <c r="C265" i="2162"/>
  <c r="S265" i="2162" s="1"/>
  <c r="AI265" i="2162" s="1"/>
  <c r="AY265" i="2162"/>
  <c r="C236" i="2162"/>
  <c r="S236" i="2162" s="1"/>
  <c r="AI236" i="2162" s="1"/>
  <c r="AY236" i="2162"/>
  <c r="AY173" i="2162"/>
  <c r="C173" i="2162"/>
  <c r="S173" i="2162" s="1"/>
  <c r="AI173" i="2162" s="1"/>
  <c r="AY126" i="2162"/>
  <c r="C126" i="2162"/>
  <c r="S126" i="2162" s="1"/>
  <c r="AI126" i="2162" s="1"/>
  <c r="C93" i="2140"/>
  <c r="S93" i="2140" s="1"/>
  <c r="AY93" i="2162"/>
  <c r="C93" i="2162"/>
  <c r="S93" i="2162" s="1"/>
  <c r="AI93" i="2162" s="1"/>
  <c r="AY52" i="2162"/>
  <c r="C52" i="2162"/>
  <c r="S52" i="2162" s="1"/>
  <c r="AI52" i="2162" s="1"/>
  <c r="C35" i="2140"/>
  <c r="S35" i="2140" s="1"/>
  <c r="C35" i="2162"/>
  <c r="S35" i="2162" s="1"/>
  <c r="AI35" i="2162" s="1"/>
  <c r="AY35" i="2162"/>
  <c r="C43" i="2162"/>
  <c r="S43" i="2162" s="1"/>
  <c r="AI43" i="2162" s="1"/>
  <c r="AY43" i="2162"/>
  <c r="C103" i="2162"/>
  <c r="S103" i="2162" s="1"/>
  <c r="AI103" i="2162" s="1"/>
  <c r="AY103" i="2162"/>
  <c r="AY168" i="2162"/>
  <c r="C168" i="2162"/>
  <c r="S168" i="2162" s="1"/>
  <c r="AI168" i="2162" s="1"/>
  <c r="AY225" i="2162"/>
  <c r="C225" i="2162"/>
  <c r="S225" i="2162" s="1"/>
  <c r="AI225" i="2162" s="1"/>
  <c r="AY16" i="2162"/>
  <c r="C16" i="2162"/>
  <c r="S16" i="2162" s="1"/>
  <c r="AI16" i="2162" s="1"/>
  <c r="AY104" i="2162"/>
  <c r="C104" i="2162"/>
  <c r="S104" i="2162" s="1"/>
  <c r="AI104" i="2162" s="1"/>
  <c r="AY194" i="2162"/>
  <c r="C194" i="2162"/>
  <c r="S194" i="2162" s="1"/>
  <c r="AI194" i="2162" s="1"/>
  <c r="AY51" i="2162"/>
  <c r="C51" i="2162"/>
  <c r="S51" i="2162" s="1"/>
  <c r="AI51" i="2162" s="1"/>
  <c r="AY133" i="2162"/>
  <c r="C133" i="2162"/>
  <c r="S133" i="2162" s="1"/>
  <c r="AI133" i="2162" s="1"/>
  <c r="AY261" i="2162"/>
  <c r="C261" i="2162"/>
  <c r="S261" i="2162" s="1"/>
  <c r="AI261" i="2162" s="1"/>
  <c r="C62" i="2162"/>
  <c r="S62" i="2162" s="1"/>
  <c r="AI62" i="2162" s="1"/>
  <c r="AY62" i="2162"/>
  <c r="AY130" i="2162"/>
  <c r="C130" i="2162"/>
  <c r="S130" i="2162" s="1"/>
  <c r="AI130" i="2162" s="1"/>
  <c r="AY192" i="2162"/>
  <c r="C192" i="2162"/>
  <c r="S192" i="2162" s="1"/>
  <c r="AI192" i="2162" s="1"/>
  <c r="C250" i="2162"/>
  <c r="S250" i="2162" s="1"/>
  <c r="AI250" i="2162" s="1"/>
  <c r="AY250" i="2162"/>
  <c r="C31" i="2140"/>
  <c r="S31" i="2140" s="1"/>
  <c r="AY31" i="2162"/>
  <c r="C31" i="2162"/>
  <c r="S31" i="2162" s="1"/>
  <c r="AI31" i="2162" s="1"/>
  <c r="AY139" i="2162"/>
  <c r="C139" i="2162"/>
  <c r="S139" i="2162" s="1"/>
  <c r="AI139" i="2162" s="1"/>
  <c r="AY9" i="2162"/>
  <c r="C9" i="2162"/>
  <c r="S9" i="2162" s="1"/>
  <c r="AI9" i="2162" s="1"/>
  <c r="AY81" i="2162"/>
  <c r="C81" i="2162"/>
  <c r="S81" i="2162" s="1"/>
  <c r="AI81" i="2162" s="1"/>
  <c r="AY169" i="2162"/>
  <c r="C169" i="2162"/>
  <c r="S169" i="2162" s="1"/>
  <c r="AI169" i="2162" s="1"/>
  <c r="C5" i="2162"/>
  <c r="S5" i="2162" s="1"/>
  <c r="AI5" i="2162" s="1"/>
  <c r="AY5" i="2162"/>
  <c r="C75" i="2162"/>
  <c r="S75" i="2162" s="1"/>
  <c r="AI75" i="2162" s="1"/>
  <c r="AY75" i="2162"/>
  <c r="AY66" i="2162"/>
  <c r="C66" i="2162"/>
  <c r="S66" i="2162" s="1"/>
  <c r="AI66" i="2162" s="1"/>
  <c r="AY186" i="2162"/>
  <c r="C186" i="2162"/>
  <c r="S186" i="2162" s="1"/>
  <c r="AI186" i="2162" s="1"/>
  <c r="AY213" i="2162"/>
  <c r="C213" i="2162"/>
  <c r="S213" i="2162" s="1"/>
  <c r="AI213" i="2162" s="1"/>
  <c r="C37" i="2140"/>
  <c r="S37" i="2140" s="1"/>
  <c r="AI37" i="2140" s="1"/>
  <c r="D35" i="2156" s="1"/>
  <c r="J2123" i="2156" s="1"/>
  <c r="D2123" i="2157" s="1"/>
  <c r="M2123" i="2157" s="1"/>
  <c r="C37" i="2162"/>
  <c r="S37" i="2162" s="1"/>
  <c r="AI37" i="2162" s="1"/>
  <c r="AY37" i="2162"/>
  <c r="C123" i="2162"/>
  <c r="S123" i="2162" s="1"/>
  <c r="AI123" i="2162" s="1"/>
  <c r="AY123" i="2162"/>
  <c r="C122" i="2162"/>
  <c r="S122" i="2162" s="1"/>
  <c r="AI122" i="2162" s="1"/>
  <c r="AY122" i="2162"/>
  <c r="AY270" i="2162"/>
  <c r="C270" i="2162"/>
  <c r="S270" i="2162" s="1"/>
  <c r="AI270" i="2162" s="1"/>
  <c r="AY19" i="2140"/>
  <c r="E17" i="2156" s="1"/>
  <c r="K38" i="2156" s="1" a="1"/>
  <c r="K38" i="2156" s="1"/>
  <c r="C19" i="2162"/>
  <c r="S19" i="2162" s="1"/>
  <c r="AI19" i="2162" s="1"/>
  <c r="AY19" i="2162"/>
  <c r="AY262" i="2162"/>
  <c r="C262" i="2162"/>
  <c r="S262" i="2162" s="1"/>
  <c r="AI262" i="2162" s="1"/>
  <c r="AY290" i="2162"/>
  <c r="C290" i="2162"/>
  <c r="S290" i="2162" s="1"/>
  <c r="AI290" i="2162" s="1"/>
  <c r="AY18" i="2162"/>
  <c r="C18" i="2162"/>
  <c r="S18" i="2162" s="1"/>
  <c r="AI18" i="2162" s="1"/>
  <c r="C83" i="2162"/>
  <c r="S83" i="2162" s="1"/>
  <c r="AI83" i="2162" s="1"/>
  <c r="AY83" i="2162"/>
  <c r="C150" i="2162"/>
  <c r="S150" i="2162" s="1"/>
  <c r="AI150" i="2162" s="1"/>
  <c r="AY150" i="2162"/>
  <c r="C207" i="2140"/>
  <c r="S207" i="2140" s="1"/>
  <c r="AY207" i="2162"/>
  <c r="C207" i="2162"/>
  <c r="S207" i="2162" s="1"/>
  <c r="AI207" i="2162" s="1"/>
  <c r="C267" i="2162"/>
  <c r="S267" i="2162" s="1"/>
  <c r="AI267" i="2162" s="1"/>
  <c r="AY267" i="2162"/>
  <c r="AY73" i="2140"/>
  <c r="E71" i="2156" s="1"/>
  <c r="K760" i="2156" s="1" a="1"/>
  <c r="K760" i="2156" s="1"/>
  <c r="AY73" i="2162"/>
  <c r="C73" i="2162"/>
  <c r="S73" i="2162" s="1"/>
  <c r="AI73" i="2162" s="1"/>
  <c r="AY161" i="2162"/>
  <c r="C161" i="2162"/>
  <c r="S161" i="2162" s="1"/>
  <c r="AI161" i="2162" s="1"/>
  <c r="C25" i="2140"/>
  <c r="S25" i="2140" s="1"/>
  <c r="AY25" i="2162"/>
  <c r="C25" i="2162"/>
  <c r="S25" i="2162" s="1"/>
  <c r="AI25" i="2162" s="1"/>
  <c r="AY112" i="2162"/>
  <c r="C112" i="2162"/>
  <c r="S112" i="2162" s="1"/>
  <c r="AI112" i="2162" s="1"/>
  <c r="C201" i="2162"/>
  <c r="S201" i="2162" s="1"/>
  <c r="AI201" i="2162" s="1"/>
  <c r="AY201" i="2162"/>
  <c r="C16" i="2140"/>
  <c r="S16" i="2140" s="1"/>
  <c r="C274" i="2162"/>
  <c r="S274" i="2162" s="1"/>
  <c r="AI274" i="2162" s="1"/>
  <c r="AY274" i="2162"/>
  <c r="C243" i="2162"/>
  <c r="S243" i="2162" s="1"/>
  <c r="AI243" i="2162" s="1"/>
  <c r="AY243" i="2162"/>
  <c r="C227" i="2162"/>
  <c r="S227" i="2162" s="1"/>
  <c r="AI227" i="2162" s="1"/>
  <c r="AY227" i="2162"/>
  <c r="AY191" i="2162"/>
  <c r="C191" i="2162"/>
  <c r="S191" i="2162" s="1"/>
  <c r="AI191" i="2162" s="1"/>
  <c r="AY157" i="2162"/>
  <c r="C157" i="2162"/>
  <c r="S157" i="2162" s="1"/>
  <c r="AI157" i="2162" s="1"/>
  <c r="AY117" i="2162"/>
  <c r="C117" i="2162"/>
  <c r="S117" i="2162" s="1"/>
  <c r="AI117" i="2162" s="1"/>
  <c r="AY84" i="2162"/>
  <c r="C84" i="2162"/>
  <c r="S84" i="2162" s="1"/>
  <c r="AI84" i="2162" s="1"/>
  <c r="AY257" i="2162"/>
  <c r="C257" i="2162"/>
  <c r="S257" i="2162" s="1"/>
  <c r="AI257" i="2162" s="1"/>
  <c r="C234" i="2162"/>
  <c r="S234" i="2162" s="1"/>
  <c r="AI234" i="2162" s="1"/>
  <c r="AY234" i="2162"/>
  <c r="AY218" i="2162"/>
  <c r="C218" i="2162"/>
  <c r="S218" i="2162" s="1"/>
  <c r="AI218" i="2162" s="1"/>
  <c r="AY175" i="2162"/>
  <c r="C175" i="2162"/>
  <c r="S175" i="2162" s="1"/>
  <c r="AI175" i="2162" s="1"/>
  <c r="AY127" i="2162"/>
  <c r="C127" i="2162"/>
  <c r="S127" i="2162" s="1"/>
  <c r="AI127" i="2162" s="1"/>
  <c r="AY92" i="2140"/>
  <c r="E90" i="2156" s="1"/>
  <c r="K2233" i="2156" s="1" a="1"/>
  <c r="K2233" i="2156" s="1"/>
  <c r="AY92" i="2162"/>
  <c r="C92" i="2162"/>
  <c r="S92" i="2162" s="1"/>
  <c r="AI92" i="2162" s="1"/>
  <c r="AY53" i="2162"/>
  <c r="C53" i="2162"/>
  <c r="S53" i="2162" s="1"/>
  <c r="AI53" i="2162" s="1"/>
  <c r="AY8" i="2140"/>
  <c r="E6" i="2156" s="1"/>
  <c r="K6" i="2156" s="1" a="1"/>
  <c r="K6" i="2156" s="1"/>
  <c r="AY8" i="2162"/>
  <c r="C8" i="2162"/>
  <c r="S8" i="2162" s="1"/>
  <c r="AI8" i="2162" s="1"/>
  <c r="C238" i="2162"/>
  <c r="S238" i="2162" s="1"/>
  <c r="AI238" i="2162" s="1"/>
  <c r="AY238" i="2162"/>
  <c r="AY208" i="2162"/>
  <c r="C208" i="2162"/>
  <c r="S208" i="2162" s="1"/>
  <c r="AI208" i="2162" s="1"/>
  <c r="AY181" i="2162"/>
  <c r="C181" i="2162"/>
  <c r="S181" i="2162" s="1"/>
  <c r="AI181" i="2162" s="1"/>
  <c r="AY153" i="2162"/>
  <c r="C153" i="2162"/>
  <c r="S153" i="2162" s="1"/>
  <c r="AI153" i="2162" s="1"/>
  <c r="AY116" i="2162"/>
  <c r="C116" i="2162"/>
  <c r="S116" i="2162" s="1"/>
  <c r="AI116" i="2162" s="1"/>
  <c r="AY76" i="2162"/>
  <c r="C76" i="2162"/>
  <c r="S76" i="2162" s="1"/>
  <c r="AI76" i="2162" s="1"/>
  <c r="AY276" i="2162"/>
  <c r="C276" i="2162"/>
  <c r="S276" i="2162" s="1"/>
  <c r="AI276" i="2162" s="1"/>
  <c r="AY258" i="2162"/>
  <c r="C258" i="2162"/>
  <c r="S258" i="2162" s="1"/>
  <c r="AI258" i="2162" s="1"/>
  <c r="AY226" i="2162"/>
  <c r="C226" i="2162"/>
  <c r="S226" i="2162" s="1"/>
  <c r="AI226" i="2162" s="1"/>
  <c r="AY137" i="2162"/>
  <c r="C137" i="2162"/>
  <c r="S137" i="2162" s="1"/>
  <c r="AI137" i="2162" s="1"/>
  <c r="AY124" i="2162"/>
  <c r="C124" i="2162"/>
  <c r="S124" i="2162" s="1"/>
  <c r="AI124" i="2162" s="1"/>
  <c r="AY69" i="2162"/>
  <c r="C69" i="2162"/>
  <c r="S69" i="2162" s="1"/>
  <c r="AI69" i="2162" s="1"/>
  <c r="AY48" i="2162"/>
  <c r="C48" i="2162"/>
  <c r="S48" i="2162" s="1"/>
  <c r="AI48" i="2162" s="1"/>
  <c r="C103" i="2140"/>
  <c r="S103" i="2140" s="1"/>
  <c r="AY59" i="2162"/>
  <c r="C59" i="2162"/>
  <c r="S59" i="2162" s="1"/>
  <c r="AI59" i="2162" s="1"/>
  <c r="C119" i="2162"/>
  <c r="S119" i="2162" s="1"/>
  <c r="AI119" i="2162" s="1"/>
  <c r="AY119" i="2162"/>
  <c r="AY184" i="2162"/>
  <c r="C184" i="2162"/>
  <c r="S184" i="2162" s="1"/>
  <c r="AI184" i="2162" s="1"/>
  <c r="C246" i="2162"/>
  <c r="S246" i="2162" s="1"/>
  <c r="AI246" i="2162" s="1"/>
  <c r="AY246" i="2162"/>
  <c r="AY24" i="2140"/>
  <c r="E22" i="2156" s="1"/>
  <c r="K47" i="2156" s="1" a="1"/>
  <c r="K47" i="2156" s="1"/>
  <c r="AY24" i="2162"/>
  <c r="C24" i="2162"/>
  <c r="S24" i="2162" s="1"/>
  <c r="AI24" i="2162" s="1"/>
  <c r="AY121" i="2162"/>
  <c r="C121" i="2162"/>
  <c r="S121" i="2162" s="1"/>
  <c r="AI121" i="2162" s="1"/>
  <c r="AY215" i="2162"/>
  <c r="C215" i="2162"/>
  <c r="S215" i="2162" s="1"/>
  <c r="AI215" i="2162" s="1"/>
  <c r="C61" i="2162"/>
  <c r="S61" i="2162" s="1"/>
  <c r="AI61" i="2162" s="1"/>
  <c r="AY61" i="2162"/>
  <c r="AY163" i="2162"/>
  <c r="C163" i="2162"/>
  <c r="S163" i="2162" s="1"/>
  <c r="AI163" i="2162" s="1"/>
  <c r="AY269" i="2162"/>
  <c r="C269" i="2162"/>
  <c r="S269" i="2162" s="1"/>
  <c r="AI269" i="2162" s="1"/>
  <c r="AY14" i="2162"/>
  <c r="C14" i="2162"/>
  <c r="S14" i="2162" s="1"/>
  <c r="AI14" i="2162" s="1"/>
  <c r="C79" i="2162"/>
  <c r="S79" i="2162" s="1"/>
  <c r="AI79" i="2162" s="1"/>
  <c r="AY79" i="2162"/>
  <c r="AY146" i="2162"/>
  <c r="C146" i="2162"/>
  <c r="S146" i="2162" s="1"/>
  <c r="AI146" i="2162" s="1"/>
  <c r="AY204" i="2162"/>
  <c r="C204" i="2162"/>
  <c r="S204" i="2162" s="1"/>
  <c r="AI204" i="2162" s="1"/>
  <c r="C264" i="2162"/>
  <c r="S264" i="2162" s="1"/>
  <c r="AI264" i="2162" s="1"/>
  <c r="AY264" i="2162"/>
  <c r="AY72" i="2162"/>
  <c r="C72" i="2162"/>
  <c r="S72" i="2162" s="1"/>
  <c r="AI72" i="2162" s="1"/>
  <c r="C158" i="2162"/>
  <c r="S158" i="2162" s="1"/>
  <c r="AI158" i="2162" s="1"/>
  <c r="AY158" i="2162"/>
  <c r="C22" i="2162"/>
  <c r="S22" i="2162" s="1"/>
  <c r="AI22" i="2162" s="1"/>
  <c r="AY22" i="2162"/>
  <c r="C98" i="2162"/>
  <c r="S98" i="2162" s="1"/>
  <c r="AI98" i="2162" s="1"/>
  <c r="AY98" i="2162"/>
  <c r="AY187" i="2162"/>
  <c r="C187" i="2162"/>
  <c r="S187" i="2162" s="1"/>
  <c r="AI187" i="2162" s="1"/>
  <c r="C142" i="2162"/>
  <c r="S142" i="2162" s="1"/>
  <c r="AI142" i="2162" s="1"/>
  <c r="AY142" i="2162"/>
  <c r="AY155" i="2162"/>
  <c r="C155" i="2162"/>
  <c r="S155" i="2162" s="1"/>
  <c r="AI155" i="2162" s="1"/>
  <c r="C32" i="2140"/>
  <c r="S32" i="2140" s="1"/>
  <c r="AI32" i="2140" s="1"/>
  <c r="D30" i="2156" s="1"/>
  <c r="J88" i="2156" s="1"/>
  <c r="D88" i="2157" s="1"/>
  <c r="M88" i="2157" s="1"/>
  <c r="C32" i="2162"/>
  <c r="S32" i="2162" s="1"/>
  <c r="AI32" i="2162" s="1"/>
  <c r="AY32" i="2162"/>
  <c r="AY275" i="2162"/>
  <c r="C275" i="2162"/>
  <c r="S275" i="2162" s="1"/>
  <c r="AI275" i="2162" s="1"/>
  <c r="C114" i="2162"/>
  <c r="S114" i="2162" s="1"/>
  <c r="AI114" i="2162" s="1"/>
  <c r="AY114" i="2162"/>
  <c r="AY188" i="2162"/>
  <c r="C188" i="2162"/>
  <c r="S188" i="2162" s="1"/>
  <c r="AI188" i="2162" s="1"/>
  <c r="C216" i="2162"/>
  <c r="S216" i="2162" s="1"/>
  <c r="AI216" i="2162" s="1"/>
  <c r="AY216" i="2162"/>
  <c r="C229" i="2162"/>
  <c r="S229" i="2162" s="1"/>
  <c r="AI229" i="2162" s="1"/>
  <c r="AY229" i="2162"/>
  <c r="AY147" i="2162"/>
  <c r="C147" i="2162"/>
  <c r="S147" i="2162" s="1"/>
  <c r="AI147" i="2162" s="1"/>
  <c r="AY172" i="2162"/>
  <c r="C172" i="2162"/>
  <c r="S172" i="2162" s="1"/>
  <c r="AI172" i="2162" s="1"/>
  <c r="AY291" i="2162"/>
  <c r="C291" i="2162"/>
  <c r="S291" i="2162" s="1"/>
  <c r="AI291" i="2162" s="1"/>
  <c r="G110" i="2140"/>
  <c r="W110" i="2140" s="1"/>
  <c r="G222" i="2140"/>
  <c r="W222" i="2140" s="1"/>
  <c r="BC117" i="2140"/>
  <c r="E1671" i="2156" s="1"/>
  <c r="G359" i="2140"/>
  <c r="W359" i="2140" s="1"/>
  <c r="BC181" i="2140"/>
  <c r="E1735" i="2156" s="1"/>
  <c r="K1361" i="2156" s="1" a="1"/>
  <c r="K1361" i="2156" s="1"/>
  <c r="BC86" i="2140"/>
  <c r="E1640" i="2156" s="1"/>
  <c r="K838" i="2156" s="1" a="1"/>
  <c r="K838" i="2156" s="1"/>
  <c r="BC32" i="2140"/>
  <c r="E1586" i="2156" s="1"/>
  <c r="K92" i="2156" s="1" a="1"/>
  <c r="K92" i="2156" s="1"/>
  <c r="G365" i="2140"/>
  <c r="W365" i="2140" s="1"/>
  <c r="G37" i="2140"/>
  <c r="W37" i="2140" s="1"/>
  <c r="G274" i="2140"/>
  <c r="W274" i="2140" s="1"/>
  <c r="G284" i="2140"/>
  <c r="W284" i="2140" s="1"/>
  <c r="G160" i="2140"/>
  <c r="W160" i="2140" s="1"/>
  <c r="G333" i="2140"/>
  <c r="W333" i="2140" s="1"/>
  <c r="AM333" i="2140" s="1"/>
  <c r="D1887" i="2156" s="1"/>
  <c r="J1762" i="2156" s="1"/>
  <c r="D1762" i="2157" s="1"/>
  <c r="M1762" i="2157" s="1"/>
  <c r="G183" i="2140"/>
  <c r="W183" i="2140" s="1"/>
  <c r="BC11" i="2140"/>
  <c r="E1565" i="2156" s="1"/>
  <c r="G116" i="2140"/>
  <c r="W116" i="2140" s="1"/>
  <c r="BC203" i="2140"/>
  <c r="E1757" i="2156" s="1"/>
  <c r="K2144" i="2156" s="1" a="1"/>
  <c r="K2144" i="2156" s="1"/>
  <c r="G150" i="2140"/>
  <c r="W150" i="2140" s="1"/>
  <c r="G295" i="2140"/>
  <c r="W295" i="2140" s="1"/>
  <c r="BC391" i="2140"/>
  <c r="E1945" i="2156" s="1"/>
  <c r="K2511" i="2156" s="1" a="1"/>
  <c r="K2511" i="2156" s="1"/>
  <c r="G22" i="2140"/>
  <c r="W22" i="2140" s="1"/>
  <c r="G214" i="2140"/>
  <c r="W214" i="2140" s="1"/>
  <c r="G264" i="2140"/>
  <c r="W264" i="2140" s="1"/>
  <c r="BC165" i="2140"/>
  <c r="E1719" i="2156" s="1"/>
  <c r="K1263" i="2156" s="1" a="1"/>
  <c r="K1263" i="2156" s="1"/>
  <c r="G245" i="2140"/>
  <c r="W245" i="2140" s="1"/>
  <c r="BC75" i="2140"/>
  <c r="E1629" i="2156" s="1"/>
  <c r="K780" i="2156" s="1" a="1"/>
  <c r="K780" i="2156" s="1"/>
  <c r="G244" i="2140"/>
  <c r="W244" i="2140" s="1"/>
  <c r="G63" i="2140"/>
  <c r="W63" i="2140" s="1"/>
  <c r="G232" i="2140"/>
  <c r="W232" i="2140" s="1"/>
  <c r="G343" i="2140"/>
  <c r="W343" i="2140" s="1"/>
  <c r="G101" i="2140"/>
  <c r="W101" i="2140" s="1"/>
  <c r="G376" i="2140"/>
  <c r="W376" i="2140" s="1"/>
  <c r="G311" i="2140"/>
  <c r="W311" i="2140" s="1"/>
  <c r="BC55" i="2140"/>
  <c r="E1609" i="2156" s="1"/>
  <c r="G53" i="2140"/>
  <c r="W53" i="2140" s="1"/>
  <c r="G375" i="2140"/>
  <c r="W375" i="2140" s="1"/>
  <c r="G325" i="2140"/>
  <c r="W325" i="2140" s="1"/>
  <c r="BC233" i="2140"/>
  <c r="E1787" i="2156" s="1"/>
  <c r="AM85" i="2140"/>
  <c r="D1639" i="2156" s="1"/>
  <c r="AM71" i="2140"/>
  <c r="D1625" i="2156" s="1"/>
  <c r="J749" i="2156" s="1"/>
  <c r="D749" i="2157" s="1"/>
  <c r="M749" i="2157" s="1"/>
  <c r="AM98" i="2140"/>
  <c r="D1652" i="2156" s="1"/>
  <c r="J899" i="2156" s="1"/>
  <c r="D899" i="2157" s="1"/>
  <c r="M899" i="2157" s="1"/>
  <c r="AM181" i="2140"/>
  <c r="D1735" i="2156" s="1"/>
  <c r="J1361" i="2156" s="1"/>
  <c r="D1361" i="2157" s="1"/>
  <c r="M1361" i="2157" s="1"/>
  <c r="AQ219" i="2140"/>
  <c r="D3329" i="2156" s="1"/>
  <c r="AQ91" i="2140"/>
  <c r="D3201" i="2156" s="1"/>
  <c r="J872" i="2156" s="1"/>
  <c r="D872" i="2157" s="1"/>
  <c r="M872" i="2157" s="1"/>
  <c r="AO352" i="2140"/>
  <c r="D2684" i="2156" s="1"/>
  <c r="J1896" i="2156" s="1"/>
  <c r="D1896" i="2157" s="1"/>
  <c r="M1896" i="2157" s="1"/>
  <c r="AO110" i="2140"/>
  <c r="D2442" i="2156" s="1"/>
  <c r="J2270" i="2156" s="1"/>
  <c r="D2270" i="2157" s="1"/>
  <c r="M2270" i="2157" s="1"/>
  <c r="AN210" i="2140"/>
  <c r="D2153" i="2156" s="1"/>
  <c r="J207" i="2156" s="1"/>
  <c r="D207" i="2157" s="1"/>
  <c r="M207" i="2157" s="1"/>
  <c r="AN82" i="2140"/>
  <c r="D2025" i="2156" s="1"/>
  <c r="J2218" i="2156" s="1"/>
  <c r="D2218" i="2157" s="1"/>
  <c r="M2218" i="2157" s="1"/>
  <c r="D1291" i="2156"/>
  <c r="J1027" i="2156" s="1"/>
  <c r="D1027" i="2157" s="1"/>
  <c r="M1027" i="2157" s="1"/>
  <c r="AL126" i="2140"/>
  <c r="AP237" i="2140"/>
  <c r="D2958" i="2156" s="1"/>
  <c r="J373" i="2156" s="1"/>
  <c r="D373" i="2157" s="1"/>
  <c r="M373" i="2157" s="1"/>
  <c r="AP173" i="2140"/>
  <c r="D2894" i="2156" s="1"/>
  <c r="AP109" i="2140"/>
  <c r="D2830" i="2156" s="1"/>
  <c r="J954" i="2156" s="1"/>
  <c r="D954" i="2157" s="1"/>
  <c r="M954" i="2157" s="1"/>
  <c r="AP15" i="2140"/>
  <c r="D2736" i="2156" s="1"/>
  <c r="AP23" i="2140"/>
  <c r="D2744" i="2156" s="1"/>
  <c r="AP31" i="2140"/>
  <c r="D2752" i="2156" s="1"/>
  <c r="J85" i="2156" s="1"/>
  <c r="D85" i="2157" s="1"/>
  <c r="M85" i="2157" s="1"/>
  <c r="AP175" i="2140"/>
  <c r="D2896" i="2156" s="1"/>
  <c r="J1331" i="2156" s="1"/>
  <c r="D1331" i="2157" s="1"/>
  <c r="M1331" i="2157" s="1"/>
  <c r="AP183" i="2140"/>
  <c r="D2904" i="2156" s="1"/>
  <c r="J2321" i="2156" s="1"/>
  <c r="D2321" i="2157" s="1"/>
  <c r="M2321" i="2157" s="1"/>
  <c r="AP191" i="2140"/>
  <c r="D2912" i="2156" s="1"/>
  <c r="J1423" i="2156" s="1"/>
  <c r="D1423" i="2157" s="1"/>
  <c r="M1423" i="2157" s="1"/>
  <c r="AP199" i="2140"/>
  <c r="D2920" i="2156" s="1"/>
  <c r="J142" i="2156" s="1"/>
  <c r="D142" i="2157" s="1"/>
  <c r="M142" i="2157" s="1"/>
  <c r="AP207" i="2140"/>
  <c r="D2928" i="2156" s="1"/>
  <c r="J193" i="2156" s="1"/>
  <c r="D193" i="2157" s="1"/>
  <c r="M193" i="2157" s="1"/>
  <c r="AP247" i="2140"/>
  <c r="D2968" i="2156" s="1"/>
  <c r="J433" i="2156" s="1"/>
  <c r="D433" i="2157" s="1"/>
  <c r="M433" i="2157" s="1"/>
  <c r="AP365" i="2140"/>
  <c r="D3086" i="2156" s="1"/>
  <c r="J1972" i="2156" s="1"/>
  <c r="D1972" i="2157" s="1"/>
  <c r="M1972" i="2157" s="1"/>
  <c r="AO226" i="2140"/>
  <c r="D2558" i="2156" s="1"/>
  <c r="AO98" i="2140"/>
  <c r="D2430" i="2156" s="1"/>
  <c r="J896" i="2156" s="1"/>
  <c r="D896" i="2157" s="1"/>
  <c r="M896" i="2157" s="1"/>
  <c r="AN391" i="2140"/>
  <c r="D2334" i="2156" s="1"/>
  <c r="J2510" i="2156" s="1"/>
  <c r="D2510" i="2157" s="1"/>
  <c r="M2510" i="2157" s="1"/>
  <c r="AN327" i="2140"/>
  <c r="D2270" i="2156" s="1"/>
  <c r="J1713" i="2156" s="1"/>
  <c r="D1713" i="2157" s="1"/>
  <c r="M1713" i="2157" s="1"/>
  <c r="AN71" i="2140"/>
  <c r="D2014" i="2156" s="1"/>
  <c r="J748" i="2156" s="1"/>
  <c r="D748" i="2157" s="1"/>
  <c r="M748" i="2157" s="1"/>
  <c r="AN7" i="2140"/>
  <c r="D1950" i="2156" s="1"/>
  <c r="AM264" i="2140"/>
  <c r="D1818" i="2156" s="1"/>
  <c r="J546" i="2156" s="1"/>
  <c r="D546" i="2157" s="1"/>
  <c r="M546" i="2157" s="1"/>
  <c r="AM183" i="2140"/>
  <c r="D1737" i="2156" s="1"/>
  <c r="J2320" i="2156" s="1"/>
  <c r="D2320" i="2157" s="1"/>
  <c r="M2320" i="2157" s="1"/>
  <c r="AQ279" i="2140"/>
  <c r="D3389" i="2156" s="1"/>
  <c r="J1478" i="2156" s="1"/>
  <c r="D1478" i="2157" s="1"/>
  <c r="M1478" i="2157" s="1"/>
  <c r="AQ151" i="2140"/>
  <c r="D3261" i="2156" s="1"/>
  <c r="AQ23" i="2140"/>
  <c r="D3133" i="2156" s="1"/>
  <c r="AO230" i="2140"/>
  <c r="D2562" i="2156" s="1"/>
  <c r="AO102" i="2140"/>
  <c r="D2434" i="2156" s="1"/>
  <c r="AO17" i="2140"/>
  <c r="D2349" i="2156" s="1"/>
  <c r="AO49" i="2140"/>
  <c r="D2381" i="2156" s="1"/>
  <c r="AN228" i="2140"/>
  <c r="D2171" i="2156" s="1"/>
  <c r="AM197" i="2140"/>
  <c r="D1751" i="2156" s="1"/>
  <c r="J1459" i="2156" s="1"/>
  <c r="D1459" i="2157" s="1"/>
  <c r="M1459" i="2157" s="1"/>
  <c r="AM162" i="2140"/>
  <c r="D1716" i="2156" s="1"/>
  <c r="J1247" i="2156" s="1"/>
  <c r="D1247" i="2157" s="1"/>
  <c r="M1247" i="2157" s="1"/>
  <c r="AM203" i="2140"/>
  <c r="D1757" i="2156" s="1"/>
  <c r="J2144" i="2156" s="1"/>
  <c r="D2144" i="2157" s="1"/>
  <c r="M2144" i="2157" s="1"/>
  <c r="AM244" i="2140"/>
  <c r="D1798" i="2156" s="1"/>
  <c r="J408" i="2156" s="1"/>
  <c r="D408" i="2157" s="1"/>
  <c r="M408" i="2157" s="1"/>
  <c r="AM376" i="2140"/>
  <c r="D1930" i="2156" s="1"/>
  <c r="J2050" i="2156" s="1"/>
  <c r="D2050" i="2157" s="1"/>
  <c r="M2050" i="2157" s="1"/>
  <c r="AM86" i="2140"/>
  <c r="D1640" i="2156" s="1"/>
  <c r="J838" i="2156" s="1"/>
  <c r="D838" i="2157" s="1"/>
  <c r="M838" i="2157" s="1"/>
  <c r="AM327" i="2140"/>
  <c r="D1881" i="2156" s="1"/>
  <c r="J1714" i="2156" s="1"/>
  <c r="D1714" i="2157" s="1"/>
  <c r="M1714" i="2157" s="1"/>
  <c r="AM375" i="2140"/>
  <c r="D1929" i="2156" s="1"/>
  <c r="J2041" i="2156" s="1"/>
  <c r="D2041" i="2157" s="1"/>
  <c r="M2041" i="2157" s="1"/>
  <c r="AP286" i="2140"/>
  <c r="D3007" i="2156" s="1"/>
  <c r="AO233" i="2140"/>
  <c r="D2565" i="2156" s="1"/>
  <c r="AO201" i="2140"/>
  <c r="D2533" i="2156" s="1"/>
  <c r="AO169" i="2140"/>
  <c r="D2501" i="2156" s="1"/>
  <c r="J1292" i="2156" s="1"/>
  <c r="D1292" i="2157" s="1"/>
  <c r="M1292" i="2157" s="1"/>
  <c r="AO105" i="2140"/>
  <c r="D2437" i="2156" s="1"/>
  <c r="AO73" i="2140"/>
  <c r="D2405" i="2156" s="1"/>
  <c r="J761" i="2156" s="1"/>
  <c r="D761" i="2157" s="1"/>
  <c r="M761" i="2157" s="1"/>
  <c r="AO38" i="2140"/>
  <c r="D2370" i="2156" s="1"/>
  <c r="J121" i="2156" s="1"/>
  <c r="D121" i="2157" s="1"/>
  <c r="M121" i="2157" s="1"/>
  <c r="AO6" i="2140"/>
  <c r="D2338" i="2156" s="1"/>
  <c r="AP287" i="2140"/>
  <c r="D3008" i="2156" s="1"/>
  <c r="J1522" i="2156" s="1"/>
  <c r="D1522" i="2157" s="1"/>
  <c r="M1522" i="2157" s="1"/>
  <c r="AM149" i="2140"/>
  <c r="D1703" i="2156" s="1"/>
  <c r="AM21" i="2140"/>
  <c r="D1575" i="2156" s="1"/>
  <c r="AM255" i="2140"/>
  <c r="D1809" i="2156" s="1"/>
  <c r="J482" i="2156" s="1"/>
  <c r="D482" i="2157" s="1"/>
  <c r="M482" i="2157" s="1"/>
  <c r="AM216" i="2140"/>
  <c r="D1770" i="2156" s="1"/>
  <c r="J247" i="2156" s="1"/>
  <c r="D247" i="2157" s="1"/>
  <c r="M247" i="2157" s="1"/>
  <c r="AM127" i="2140"/>
  <c r="D1681" i="2156" s="1"/>
  <c r="J1039" i="2156" s="1"/>
  <c r="D1039" i="2157" s="1"/>
  <c r="M1039" i="2157" s="1"/>
  <c r="AM88" i="2140"/>
  <c r="D1642" i="2156" s="1"/>
  <c r="J845" i="2156" s="1"/>
  <c r="D845" i="2157" s="1"/>
  <c r="M845" i="2157" s="1"/>
  <c r="AM257" i="2140"/>
  <c r="D1811" i="2156" s="1"/>
  <c r="J490" i="2156" s="1"/>
  <c r="D490" i="2157" s="1"/>
  <c r="M490" i="2157" s="1"/>
  <c r="AM207" i="2140"/>
  <c r="D1761" i="2156" s="1"/>
  <c r="J192" i="2156" s="1"/>
  <c r="D192" i="2157" s="1"/>
  <c r="M192" i="2157" s="1"/>
  <c r="AM168" i="2140"/>
  <c r="D1722" i="2156" s="1"/>
  <c r="J1285" i="2156" s="1"/>
  <c r="D1285" i="2157" s="1"/>
  <c r="M1285" i="2157" s="1"/>
  <c r="AM129" i="2140"/>
  <c r="D1683" i="2156" s="1"/>
  <c r="J1055" i="2156" s="1"/>
  <c r="D1055" i="2157" s="1"/>
  <c r="M1055" i="2157" s="1"/>
  <c r="AM79" i="2140"/>
  <c r="D1633" i="2156" s="1"/>
  <c r="J808" i="2156" s="1"/>
  <c r="D808" i="2157" s="1"/>
  <c r="M808" i="2157" s="1"/>
  <c r="AM40" i="2140"/>
  <c r="D1594" i="2156" s="1"/>
  <c r="J2135" i="2156" s="1"/>
  <c r="D2135" i="2157" s="1"/>
  <c r="M2135" i="2157" s="1"/>
  <c r="AM392" i="2140"/>
  <c r="D1946" i="2156" s="1"/>
  <c r="AM360" i="2140"/>
  <c r="D1914" i="2156" s="1"/>
  <c r="J1938" i="2156" s="1"/>
  <c r="D1938" i="2157" s="1"/>
  <c r="M1938" i="2157" s="1"/>
  <c r="AM328" i="2140"/>
  <c r="D1882" i="2156" s="1"/>
  <c r="J1738" i="2156" s="1"/>
  <c r="D1738" i="2157" s="1"/>
  <c r="M1738" i="2157" s="1"/>
  <c r="AM296" i="2140"/>
  <c r="D1850" i="2156" s="1"/>
  <c r="J2351" i="2156" s="1"/>
  <c r="D2351" i="2157" s="1"/>
  <c r="M2351" i="2157" s="1"/>
  <c r="AM260" i="2140"/>
  <c r="D1814" i="2156" s="1"/>
  <c r="J514" i="2156" s="1"/>
  <c r="D514" i="2157" s="1"/>
  <c r="M514" i="2157" s="1"/>
  <c r="AM237" i="2140"/>
  <c r="D1791" i="2156" s="1"/>
  <c r="J372" i="2156" s="1"/>
  <c r="D372" i="2157" s="1"/>
  <c r="M372" i="2157" s="1"/>
  <c r="AM219" i="2140"/>
  <c r="D1773" i="2156" s="1"/>
  <c r="AM173" i="2140"/>
  <c r="D1727" i="2156" s="1"/>
  <c r="AM132" i="2140"/>
  <c r="D1686" i="2156" s="1"/>
  <c r="AM109" i="2140"/>
  <c r="D1663" i="2156" s="1"/>
  <c r="J953" i="2156" s="1"/>
  <c r="D953" i="2157" s="1"/>
  <c r="M953" i="2157" s="1"/>
  <c r="AM91" i="2140"/>
  <c r="D1645" i="2156" s="1"/>
  <c r="J870" i="2156" s="1"/>
  <c r="D870" i="2157" s="1"/>
  <c r="M870" i="2157" s="1"/>
  <c r="AM45" i="2140"/>
  <c r="D1599" i="2156" s="1"/>
  <c r="AM361" i="2140"/>
  <c r="D1915" i="2156" s="1"/>
  <c r="J1946" i="2156" s="1"/>
  <c r="D1946" i="2157" s="1"/>
  <c r="M1946" i="2157" s="1"/>
  <c r="AM297" i="2140"/>
  <c r="D1851" i="2156" s="1"/>
  <c r="J1582" i="2156" s="1"/>
  <c r="D1582" i="2157" s="1"/>
  <c r="M1582" i="2157" s="1"/>
  <c r="AM208" i="2140"/>
  <c r="D1762" i="2156" s="1"/>
  <c r="J199" i="2156" s="1"/>
  <c r="D199" i="2157" s="1"/>
  <c r="M199" i="2157" s="1"/>
  <c r="AM167" i="2140"/>
  <c r="D1721" i="2156" s="1"/>
  <c r="J1278" i="2156" s="1"/>
  <c r="D1278" i="2157" s="1"/>
  <c r="M1278" i="2157" s="1"/>
  <c r="AM325" i="2140"/>
  <c r="D1879" i="2156" s="1"/>
  <c r="J1698" i="2156" s="1"/>
  <c r="D1698" i="2157" s="1"/>
  <c r="M1698" i="2157" s="1"/>
  <c r="AO223" i="2140"/>
  <c r="D2555" i="2156" s="1"/>
  <c r="J277" i="2156" s="1"/>
  <c r="D277" i="2157" s="1"/>
  <c r="M277" i="2157" s="1"/>
  <c r="AN270" i="2140"/>
  <c r="D2213" i="2156" s="1"/>
  <c r="AN142" i="2140"/>
  <c r="D2085" i="2156" s="1"/>
  <c r="J1114" i="2156" s="1"/>
  <c r="D1114" i="2157" s="1"/>
  <c r="M1114" i="2157" s="1"/>
  <c r="AN14" i="2140"/>
  <c r="D1957" i="2156" s="1"/>
  <c r="AN53" i="2140"/>
  <c r="D1996" i="2156" s="1"/>
  <c r="AN117" i="2140"/>
  <c r="D2060" i="2156" s="1"/>
  <c r="AN181" i="2140"/>
  <c r="D2124" i="2156" s="1"/>
  <c r="J1360" i="2156" s="1"/>
  <c r="D1360" i="2157" s="1"/>
  <c r="M1360" i="2157" s="1"/>
  <c r="AN245" i="2140"/>
  <c r="D2188" i="2156" s="1"/>
  <c r="J414" i="2156" s="1"/>
  <c r="D414" i="2157" s="1"/>
  <c r="M414" i="2157" s="1"/>
  <c r="D2336" i="2156"/>
  <c r="J2521" i="2156" s="1"/>
  <c r="D2521" i="2157" s="1"/>
  <c r="M2521" i="2157" s="1"/>
  <c r="AO362" i="2140"/>
  <c r="D2694" i="2156" s="1"/>
  <c r="J1952" i="2156" s="1"/>
  <c r="D1952" i="2157" s="1"/>
  <c r="M1952" i="2157" s="1"/>
  <c r="AO330" i="2140"/>
  <c r="D2662" i="2156" s="1"/>
  <c r="J1744" i="2156" s="1"/>
  <c r="D1744" i="2157" s="1"/>
  <c r="M1744" i="2157" s="1"/>
  <c r="AO298" i="2140"/>
  <c r="D2630" i="2156" s="1"/>
  <c r="J1588" i="2156" s="1"/>
  <c r="D1588" i="2157" s="1"/>
  <c r="M1588" i="2157" s="1"/>
  <c r="AO229" i="2140"/>
  <c r="D2561" i="2156" s="1"/>
  <c r="AO197" i="2140"/>
  <c r="D2529" i="2156" s="1"/>
  <c r="J1456" i="2156" s="1"/>
  <c r="D1456" i="2157" s="1"/>
  <c r="M1456" i="2157" s="1"/>
  <c r="AO165" i="2140"/>
  <c r="D2497" i="2156" s="1"/>
  <c r="J1260" i="2156" s="1"/>
  <c r="D1260" i="2157" s="1"/>
  <c r="M1260" i="2157" s="1"/>
  <c r="AO69" i="2140"/>
  <c r="D2401" i="2156" s="1"/>
  <c r="J738" i="2156" s="1"/>
  <c r="D738" i="2157" s="1"/>
  <c r="M738" i="2157" s="1"/>
  <c r="AP274" i="2140"/>
  <c r="D2995" i="2156" s="1"/>
  <c r="J603" i="2156" s="1"/>
  <c r="D603" i="2157" s="1"/>
  <c r="M603" i="2157" s="1"/>
  <c r="AP210" i="2140"/>
  <c r="D2931" i="2156" s="1"/>
  <c r="J209" i="2156" s="1"/>
  <c r="D209" i="2157" s="1"/>
  <c r="M209" i="2157" s="1"/>
  <c r="AP146" i="2140"/>
  <c r="D2867" i="2156" s="1"/>
  <c r="J1144" i="2156" s="1"/>
  <c r="D1144" i="2157" s="1"/>
  <c r="M1144" i="2157" s="1"/>
  <c r="AP82" i="2140"/>
  <c r="D2803" i="2156" s="1"/>
  <c r="J2220" i="2156" s="1"/>
  <c r="D2220" i="2157" s="1"/>
  <c r="M2220" i="2157" s="1"/>
  <c r="AP18" i="2140"/>
  <c r="D2739" i="2156" s="1"/>
  <c r="J36" i="2156" s="1"/>
  <c r="D36" i="2157" s="1"/>
  <c r="M36" i="2157" s="1"/>
  <c r="AO124" i="2140"/>
  <c r="D2456" i="2156" s="1"/>
  <c r="J1013" i="2156" s="1"/>
  <c r="D1013" i="2157" s="1"/>
  <c r="M1013" i="2157" s="1"/>
  <c r="AO196" i="2140"/>
  <c r="D2528" i="2156" s="1"/>
  <c r="AQ314" i="2140"/>
  <c r="D3424" i="2156" s="1"/>
  <c r="AQ346" i="2140"/>
  <c r="D3456" i="2156" s="1"/>
  <c r="J2435" i="2156" s="1"/>
  <c r="D2435" i="2157" s="1"/>
  <c r="M2435" i="2157" s="1"/>
  <c r="AQ378" i="2140"/>
  <c r="D3488" i="2156" s="1"/>
  <c r="J2069" i="2156" s="1"/>
  <c r="D2069" i="2157" s="1"/>
  <c r="M2069" i="2157" s="1"/>
  <c r="AP272" i="2140"/>
  <c r="D2993" i="2156" s="1"/>
  <c r="J588" i="2156" s="1"/>
  <c r="D588" i="2157" s="1"/>
  <c r="M588" i="2157" s="1"/>
  <c r="AP208" i="2140"/>
  <c r="D2929" i="2156" s="1"/>
  <c r="J200" i="2156" s="1"/>
  <c r="D200" i="2157" s="1"/>
  <c r="M200" i="2157" s="1"/>
  <c r="AP144" i="2140"/>
  <c r="D2865" i="2156" s="1"/>
  <c r="J1133" i="2156" s="1"/>
  <c r="D1133" i="2157" s="1"/>
  <c r="M1133" i="2157" s="1"/>
  <c r="AP80" i="2140"/>
  <c r="D2801" i="2156" s="1"/>
  <c r="J817" i="2156" s="1"/>
  <c r="D817" i="2157" s="1"/>
  <c r="M817" i="2157" s="1"/>
  <c r="AP16" i="2140"/>
  <c r="D2737" i="2156" s="1"/>
  <c r="AN171" i="2140"/>
  <c r="D2114" i="2156" s="1"/>
  <c r="J1310" i="2156" s="1"/>
  <c r="D1310" i="2157" s="1"/>
  <c r="M1310" i="2157" s="1"/>
  <c r="AQ275" i="2140"/>
  <c r="D3385" i="2156" s="1"/>
  <c r="J613" i="2156" s="1"/>
  <c r="D613" i="2157" s="1"/>
  <c r="M613" i="2157" s="1"/>
  <c r="AQ147" i="2140"/>
  <c r="D3257" i="2156" s="1"/>
  <c r="J1154" i="2156" s="1"/>
  <c r="D1154" i="2157" s="1"/>
  <c r="M1154" i="2157" s="1"/>
  <c r="AQ19" i="2140"/>
  <c r="D3129" i="2156" s="1"/>
  <c r="AO190" i="2140"/>
  <c r="D2522" i="2156" s="1"/>
  <c r="AO47" i="2140"/>
  <c r="D2379" i="2156" s="1"/>
  <c r="AN202" i="2140"/>
  <c r="D2145" i="2156" s="1"/>
  <c r="J159" i="2156" s="1"/>
  <c r="D159" i="2157" s="1"/>
  <c r="M159" i="2157" s="1"/>
  <c r="AN74" i="2140"/>
  <c r="D2017" i="2156" s="1"/>
  <c r="J771" i="2156" s="1"/>
  <c r="D771" i="2157" s="1"/>
  <c r="M771" i="2157" s="1"/>
  <c r="AO65" i="2140"/>
  <c r="D2397" i="2156" s="1"/>
  <c r="J715" i="2156" s="1"/>
  <c r="D715" i="2157" s="1"/>
  <c r="M715" i="2157" s="1"/>
  <c r="AV63" i="2140"/>
  <c r="D5118" i="2156" s="1"/>
  <c r="J709" i="2156" s="1"/>
  <c r="D709" i="2157" s="1"/>
  <c r="M709" i="2157" s="1"/>
  <c r="AP233" i="2140"/>
  <c r="D2954" i="2156" s="1"/>
  <c r="AP169" i="2140"/>
  <c r="D2890" i="2156" s="1"/>
  <c r="J1296" i="2156" s="1"/>
  <c r="D1296" i="2157" s="1"/>
  <c r="M1296" i="2157" s="1"/>
  <c r="AP105" i="2140"/>
  <c r="D2826" i="2156" s="1"/>
  <c r="D2519" i="2156"/>
  <c r="J1391" i="2156" s="1"/>
  <c r="D1391" i="2157" s="1"/>
  <c r="M1391" i="2157" s="1"/>
  <c r="AO187" i="2140"/>
  <c r="AQ239" i="2140"/>
  <c r="D3349" i="2156" s="1"/>
  <c r="J390" i="2156" s="1"/>
  <c r="D390" i="2157" s="1"/>
  <c r="M390" i="2157" s="1"/>
  <c r="AQ79" i="2140"/>
  <c r="D3189" i="2156" s="1"/>
  <c r="J810" i="2156" s="1"/>
  <c r="D810" i="2157" s="1"/>
  <c r="M810" i="2157" s="1"/>
  <c r="AO311" i="2140"/>
  <c r="D2643" i="2156" s="1"/>
  <c r="J1642" i="2156" s="1"/>
  <c r="D1642" i="2157" s="1"/>
  <c r="M1642" i="2157" s="1"/>
  <c r="AO343" i="2140"/>
  <c r="D2675" i="2156" s="1"/>
  <c r="J1839" i="2156" s="1"/>
  <c r="D1839" i="2157" s="1"/>
  <c r="M1839" i="2157" s="1"/>
  <c r="AO375" i="2140"/>
  <c r="D2707" i="2156" s="1"/>
  <c r="J2039" i="2156" s="1"/>
  <c r="D2039" i="2157" s="1"/>
  <c r="M2039" i="2157" s="1"/>
  <c r="AN8" i="2140"/>
  <c r="D1951" i="2156" s="1"/>
  <c r="AN72" i="2140"/>
  <c r="D2015" i="2156" s="1"/>
  <c r="J755" i="2156" s="1"/>
  <c r="D755" i="2157" s="1"/>
  <c r="M755" i="2157" s="1"/>
  <c r="AN184" i="2140"/>
  <c r="D2127" i="2156" s="1"/>
  <c r="J1376" i="2156" s="1"/>
  <c r="D1376" i="2157" s="1"/>
  <c r="M1376" i="2157" s="1"/>
  <c r="AN248" i="2140"/>
  <c r="D2191" i="2156" s="1"/>
  <c r="AN313" i="2140"/>
  <c r="D2256" i="2156" s="1"/>
  <c r="J1654" i="2156" s="1"/>
  <c r="D1654" i="2157" s="1"/>
  <c r="M1654" i="2157" s="1"/>
  <c r="AP254" i="2140"/>
  <c r="D2975" i="2156" s="1"/>
  <c r="J475" i="2156" s="1"/>
  <c r="D475" i="2157" s="1"/>
  <c r="M475" i="2157" s="1"/>
  <c r="AP190" i="2140"/>
  <c r="D2911" i="2156" s="1"/>
  <c r="AP126" i="2140"/>
  <c r="D2847" i="2156" s="1"/>
  <c r="J1033" i="2156" s="1"/>
  <c r="D1033" i="2157" s="1"/>
  <c r="M1033" i="2157" s="1"/>
  <c r="AP62" i="2140"/>
  <c r="D2783" i="2156" s="1"/>
  <c r="J703" i="2156" s="1"/>
  <c r="D703" i="2157" s="1"/>
  <c r="M703" i="2157" s="1"/>
  <c r="AO45" i="2140"/>
  <c r="D2377" i="2156" s="1"/>
  <c r="AO116" i="2140"/>
  <c r="D2448" i="2156" s="1"/>
  <c r="AQ285" i="2140"/>
  <c r="D3395" i="2156" s="1"/>
  <c r="J1513" i="2156" s="1"/>
  <c r="D1513" i="2157" s="1"/>
  <c r="M1513" i="2157" s="1"/>
  <c r="AQ25" i="2140"/>
  <c r="D3135" i="2156" s="1"/>
  <c r="AQ89" i="2140"/>
  <c r="D3199" i="2156" s="1"/>
  <c r="J856" i="2156" s="1"/>
  <c r="D856" i="2157" s="1"/>
  <c r="M856" i="2157" s="1"/>
  <c r="AQ153" i="2140"/>
  <c r="D3263" i="2156" s="1"/>
  <c r="AQ217" i="2140"/>
  <c r="D3327" i="2156" s="1"/>
  <c r="J2170" i="2156" s="1"/>
  <c r="D2170" i="2157" s="1"/>
  <c r="M2170" i="2157" s="1"/>
  <c r="AQ281" i="2140"/>
  <c r="D3391" i="2156" s="1"/>
  <c r="J1494" i="2156" s="1"/>
  <c r="D1494" i="2157" s="1"/>
  <c r="M1494" i="2157" s="1"/>
  <c r="AP374" i="2140"/>
  <c r="D3095" i="2156" s="1"/>
  <c r="J2036" i="2156" s="1"/>
  <c r="D2036" i="2157" s="1"/>
  <c r="M2036" i="2157" s="1"/>
  <c r="AP342" i="2140"/>
  <c r="D3063" i="2156" s="1"/>
  <c r="J1835" i="2156" s="1"/>
  <c r="D1835" i="2157" s="1"/>
  <c r="M1835" i="2157" s="1"/>
  <c r="AP310" i="2140"/>
  <c r="D3031" i="2156" s="1"/>
  <c r="AP268" i="2140"/>
  <c r="D2989" i="2156" s="1"/>
  <c r="J2188" i="2156" s="1"/>
  <c r="D2188" i="2157" s="1"/>
  <c r="M2188" i="2157" s="1"/>
  <c r="AP204" i="2140"/>
  <c r="D2925" i="2156" s="1"/>
  <c r="J169" i="2156" s="1"/>
  <c r="D169" i="2157" s="1"/>
  <c r="M169" i="2157" s="1"/>
  <c r="AP140" i="2140"/>
  <c r="D2861" i="2156" s="1"/>
  <c r="AP76" i="2140"/>
  <c r="D2797" i="2156" s="1"/>
  <c r="AP12" i="2140"/>
  <c r="D2733" i="2156" s="1"/>
  <c r="AO332" i="2140"/>
  <c r="D2664" i="2156" s="1"/>
  <c r="J2422" i="2156" s="1"/>
  <c r="D2422" i="2157" s="1"/>
  <c r="M2422" i="2157" s="1"/>
  <c r="AQ17" i="2140"/>
  <c r="D3127" i="2156" s="1"/>
  <c r="AQ49" i="2140"/>
  <c r="D3159" i="2156" s="1"/>
  <c r="AQ81" i="2140"/>
  <c r="D3191" i="2156" s="1"/>
  <c r="J826" i="2156" s="1"/>
  <c r="D826" i="2157" s="1"/>
  <c r="M826" i="2157" s="1"/>
  <c r="AQ113" i="2140"/>
  <c r="D3223" i="2156" s="1"/>
  <c r="AQ145" i="2140"/>
  <c r="D3255" i="2156" s="1"/>
  <c r="AQ177" i="2140"/>
  <c r="D3287" i="2156" s="1"/>
  <c r="AQ209" i="2140"/>
  <c r="D3319" i="2156" s="1"/>
  <c r="J2154" i="2156" s="1"/>
  <c r="D2154" i="2157" s="1"/>
  <c r="M2154" i="2157" s="1"/>
  <c r="AQ241" i="2140"/>
  <c r="D3351" i="2156" s="1"/>
  <c r="AQ273" i="2140"/>
  <c r="D3383" i="2156" s="1"/>
  <c r="J597" i="2156" s="1"/>
  <c r="D597" i="2157" s="1"/>
  <c r="M597" i="2157" s="1"/>
  <c r="AP386" i="2140"/>
  <c r="D3107" i="2156" s="1"/>
  <c r="J2539" i="2156" s="1"/>
  <c r="D2539" i="2157" s="1"/>
  <c r="M2539" i="2157" s="1"/>
  <c r="AP354" i="2140"/>
  <c r="D3075" i="2156" s="1"/>
  <c r="J1915" i="2156" s="1"/>
  <c r="D1915" i="2157" s="1"/>
  <c r="M1915" i="2157" s="1"/>
  <c r="AP322" i="2140"/>
  <c r="D3043" i="2156" s="1"/>
  <c r="J1724" i="2156" s="1"/>
  <c r="D1724" i="2157" s="1"/>
  <c r="M1724" i="2157" s="1"/>
  <c r="AP290" i="2140"/>
  <c r="D3011" i="2156" s="1"/>
  <c r="J2337" i="2156" s="1"/>
  <c r="D2337" i="2157" s="1"/>
  <c r="M2337" i="2157" s="1"/>
  <c r="AP228" i="2140"/>
  <c r="D2949" i="2156" s="1"/>
  <c r="AP164" i="2140"/>
  <c r="D2885" i="2156" s="1"/>
  <c r="J2312" i="2156" s="1"/>
  <c r="D2312" i="2157" s="1"/>
  <c r="M2312" i="2157" s="1"/>
  <c r="AP100" i="2140"/>
  <c r="D2821" i="2156" s="1"/>
  <c r="J909" i="2156" s="1"/>
  <c r="D909" i="2157" s="1"/>
  <c r="M909" i="2157" s="1"/>
  <c r="AP36" i="2140"/>
  <c r="D2757" i="2156" s="1"/>
  <c r="J2120" i="2156" s="1"/>
  <c r="D2120" i="2157" s="1"/>
  <c r="M2120" i="2157" s="1"/>
  <c r="AO266" i="2140"/>
  <c r="D2598" i="2156" s="1"/>
  <c r="J559" i="2156" s="1"/>
  <c r="D559" i="2157" s="1"/>
  <c r="M559" i="2157" s="1"/>
  <c r="AO99" i="2140"/>
  <c r="D2431" i="2156" s="1"/>
  <c r="J2250" i="2156" s="1"/>
  <c r="D2250" i="2157" s="1"/>
  <c r="M2250" i="2157" s="1"/>
  <c r="AM377" i="2140"/>
  <c r="D1931" i="2156" s="1"/>
  <c r="J2058" i="2156" s="1"/>
  <c r="D2058" i="2157" s="1"/>
  <c r="M2058" i="2157" s="1"/>
  <c r="AP47" i="2140"/>
  <c r="D2768" i="2156" s="1"/>
  <c r="AP55" i="2140"/>
  <c r="D2776" i="2156" s="1"/>
  <c r="AP63" i="2140"/>
  <c r="D2784" i="2156" s="1"/>
  <c r="AP71" i="2140"/>
  <c r="D2792" i="2156" s="1"/>
  <c r="J750" i="2156" s="1"/>
  <c r="D750" i="2157" s="1"/>
  <c r="M750" i="2157" s="1"/>
  <c r="AP79" i="2140"/>
  <c r="D2800" i="2156" s="1"/>
  <c r="J809" i="2156" s="1"/>
  <c r="D809" i="2157" s="1"/>
  <c r="M809" i="2157" s="1"/>
  <c r="AP87" i="2140"/>
  <c r="D2808" i="2156" s="1"/>
  <c r="J2231" i="2156" s="1"/>
  <c r="D2231" i="2157" s="1"/>
  <c r="M2231" i="2157" s="1"/>
  <c r="AP95" i="2140"/>
  <c r="D2816" i="2156" s="1"/>
  <c r="J2247" i="2156" s="1"/>
  <c r="D2247" i="2157" s="1"/>
  <c r="M2247" i="2157" s="1"/>
  <c r="AP103" i="2140"/>
  <c r="D2824" i="2156" s="1"/>
  <c r="J2262" i="2156" s="1"/>
  <c r="D2262" i="2157" s="1"/>
  <c r="M2262" i="2157" s="1"/>
  <c r="AP111" i="2140"/>
  <c r="D2832" i="2156" s="1"/>
  <c r="J963" i="2156" s="1"/>
  <c r="D963" i="2157" s="1"/>
  <c r="M963" i="2157" s="1"/>
  <c r="AP119" i="2140"/>
  <c r="D2840" i="2156" s="1"/>
  <c r="D2848" i="2156"/>
  <c r="J1040" i="2156" s="1"/>
  <c r="D1040" i="2157" s="1"/>
  <c r="M1040" i="2157" s="1"/>
  <c r="AP127" i="2140"/>
  <c r="AP135" i="2140"/>
  <c r="D2856" i="2156" s="1"/>
  <c r="AP143" i="2140"/>
  <c r="D2864" i="2156" s="1"/>
  <c r="J1126" i="2156" s="1"/>
  <c r="D1126" i="2157" s="1"/>
  <c r="M1126" i="2157" s="1"/>
  <c r="AP151" i="2140"/>
  <c r="D2872" i="2156" s="1"/>
  <c r="AP159" i="2140"/>
  <c r="D2880" i="2156" s="1"/>
  <c r="J1222" i="2156" s="1"/>
  <c r="D1222" i="2157" s="1"/>
  <c r="M1222" i="2157" s="1"/>
  <c r="AP223" i="2140"/>
  <c r="D2944" i="2156" s="1"/>
  <c r="J281" i="2156" s="1"/>
  <c r="D281" i="2157" s="1"/>
  <c r="M281" i="2157" s="1"/>
  <c r="AP231" i="2140"/>
  <c r="D2952" i="2156" s="1"/>
  <c r="J320" i="2156" s="1"/>
  <c r="D320" i="2157" s="1"/>
  <c r="M320" i="2157" s="1"/>
  <c r="AP263" i="2140"/>
  <c r="D2984" i="2156" s="1"/>
  <c r="J539" i="2156" s="1"/>
  <c r="D539" i="2157" s="1"/>
  <c r="M539" i="2157" s="1"/>
  <c r="AP279" i="2140"/>
  <c r="D3000" i="2156" s="1"/>
  <c r="J1476" i="2156" s="1"/>
  <c r="D1476" i="2157" s="1"/>
  <c r="M1476" i="2157" s="1"/>
  <c r="AO307" i="2140"/>
  <c r="D2639" i="2156" s="1"/>
  <c r="D2671" i="2156"/>
  <c r="J1808" i="2156" s="1"/>
  <c r="D1808" i="2157" s="1"/>
  <c r="M1808" i="2157" s="1"/>
  <c r="AO339" i="2140"/>
  <c r="AO371" i="2140"/>
  <c r="D2703" i="2156" s="1"/>
  <c r="J2015" i="2156" s="1"/>
  <c r="D2015" i="2157" s="1"/>
  <c r="M2015" i="2157" s="1"/>
  <c r="AN246" i="2140"/>
  <c r="D2189" i="2156" s="1"/>
  <c r="J423" i="2156" s="1"/>
  <c r="D423" i="2157" s="1"/>
  <c r="M423" i="2157" s="1"/>
  <c r="AN118" i="2140"/>
  <c r="D2061" i="2156" s="1"/>
  <c r="AN326" i="2140"/>
  <c r="D2269" i="2156" s="1"/>
  <c r="J1705" i="2156" s="1"/>
  <c r="D1705" i="2157" s="1"/>
  <c r="M1705" i="2157" s="1"/>
  <c r="AN358" i="2140"/>
  <c r="D2301" i="2156" s="1"/>
  <c r="J1929" i="2156" s="1"/>
  <c r="D1929" i="2157" s="1"/>
  <c r="M1929" i="2157" s="1"/>
  <c r="AN100" i="2140"/>
  <c r="D2043" i="2156" s="1"/>
  <c r="J906" i="2156" s="1"/>
  <c r="D906" i="2157" s="1"/>
  <c r="M906" i="2157" s="1"/>
  <c r="AN293" i="2140"/>
  <c r="D2236" i="2156" s="1"/>
  <c r="J1557" i="2156" s="1"/>
  <c r="D1557" i="2157" s="1"/>
  <c r="M1557" i="2157" s="1"/>
  <c r="AN325" i="2140"/>
  <c r="D2268" i="2156" s="1"/>
  <c r="J1697" i="2156" s="1"/>
  <c r="D1697" i="2157" s="1"/>
  <c r="M1697" i="2157" s="1"/>
  <c r="AN357" i="2140"/>
  <c r="D2300" i="2156" s="1"/>
  <c r="J2455" i="2156" s="1"/>
  <c r="D2455" i="2157" s="1"/>
  <c r="M2455" i="2157" s="1"/>
  <c r="AM5" i="2140"/>
  <c r="D1559" i="2156" s="1"/>
  <c r="AM53" i="2140"/>
  <c r="D1607" i="2156" s="1"/>
  <c r="AM101" i="2140"/>
  <c r="D1655" i="2156" s="1"/>
  <c r="J914" i="2156" s="1"/>
  <c r="D914" i="2157" s="1"/>
  <c r="M914" i="2157" s="1"/>
  <c r="AM11" i="2140"/>
  <c r="D1565" i="2156" s="1"/>
  <c r="AP230" i="2140"/>
  <c r="D2951" i="2156" s="1"/>
  <c r="AP166" i="2140"/>
  <c r="D2887" i="2156" s="1"/>
  <c r="J1270" i="2156" s="1"/>
  <c r="D1270" i="2157" s="1"/>
  <c r="M1270" i="2157" s="1"/>
  <c r="AP102" i="2140"/>
  <c r="D2823" i="2156" s="1"/>
  <c r="AP38" i="2140"/>
  <c r="D2759" i="2156" s="1"/>
  <c r="J125" i="2156" s="1"/>
  <c r="D125" i="2157" s="1"/>
  <c r="M125" i="2157" s="1"/>
  <c r="AO188" i="2140"/>
  <c r="D2520" i="2156" s="1"/>
  <c r="J1399" i="2156" s="1"/>
  <c r="D1399" i="2157" s="1"/>
  <c r="M1399" i="2157" s="1"/>
  <c r="AO276" i="2140"/>
  <c r="D2608" i="2156" s="1"/>
  <c r="J616" i="2156" s="1"/>
  <c r="D616" i="2157" s="1"/>
  <c r="M616" i="2157" s="1"/>
  <c r="AO21" i="2140"/>
  <c r="D2353" i="2156" s="1"/>
  <c r="AQ14" i="2140"/>
  <c r="D3124" i="2156" s="1"/>
  <c r="AQ46" i="2140"/>
  <c r="D3156" i="2156" s="1"/>
  <c r="J643" i="2156" s="1"/>
  <c r="D643" i="2157" s="1"/>
  <c r="M643" i="2157" s="1"/>
  <c r="AQ78" i="2140"/>
  <c r="D3188" i="2156" s="1"/>
  <c r="J802" i="2156" s="1"/>
  <c r="D802" i="2157" s="1"/>
  <c r="M802" i="2157" s="1"/>
  <c r="AQ110" i="2140"/>
  <c r="D3220" i="2156" s="1"/>
  <c r="J2275" i="2156" s="1"/>
  <c r="D2275" i="2157" s="1"/>
  <c r="M2275" i="2157" s="1"/>
  <c r="AQ142" i="2140"/>
  <c r="D3252" i="2156" s="1"/>
  <c r="J1118" i="2156" s="1"/>
  <c r="D1118" i="2157" s="1"/>
  <c r="M1118" i="2157" s="1"/>
  <c r="AQ174" i="2140"/>
  <c r="D3284" i="2156" s="1"/>
  <c r="J1324" i="2156" s="1"/>
  <c r="D1324" i="2157" s="1"/>
  <c r="M1324" i="2157" s="1"/>
  <c r="AQ206" i="2140"/>
  <c r="D3316" i="2156" s="1"/>
  <c r="J186" i="2156" s="1"/>
  <c r="D186" i="2157" s="1"/>
  <c r="M186" i="2157" s="1"/>
  <c r="AQ238" i="2140"/>
  <c r="D3348" i="2156" s="1"/>
  <c r="J382" i="2156" s="1"/>
  <c r="D382" i="2157" s="1"/>
  <c r="M382" i="2157" s="1"/>
  <c r="AQ270" i="2140"/>
  <c r="D3380" i="2156" s="1"/>
  <c r="AQ307" i="2140"/>
  <c r="D3417" i="2156" s="1"/>
  <c r="AQ339" i="2140"/>
  <c r="D3449" i="2156" s="1"/>
  <c r="J1813" i="2156" s="1"/>
  <c r="D1813" i="2157" s="1"/>
  <c r="M1813" i="2157" s="1"/>
  <c r="AQ371" i="2140"/>
  <c r="D3481" i="2156" s="1"/>
  <c r="J2021" i="2156" s="1"/>
  <c r="D2021" i="2157" s="1"/>
  <c r="M2021" i="2157" s="1"/>
  <c r="AQ310" i="2140"/>
  <c r="D3420" i="2156" s="1"/>
  <c r="AQ342" i="2140"/>
  <c r="D3452" i="2156" s="1"/>
  <c r="J1837" i="2156" s="1"/>
  <c r="D1837" i="2157" s="1"/>
  <c r="M1837" i="2157" s="1"/>
  <c r="AQ374" i="2140"/>
  <c r="D3484" i="2156" s="1"/>
  <c r="J2037" i="2156" s="1"/>
  <c r="D2037" i="2157" s="1"/>
  <c r="M2037" i="2157" s="1"/>
  <c r="AP378" i="2140"/>
  <c r="D3099" i="2156" s="1"/>
  <c r="J2067" i="2156" s="1"/>
  <c r="D2067" i="2157" s="1"/>
  <c r="M2067" i="2157" s="1"/>
  <c r="AP346" i="2140"/>
  <c r="D3067" i="2156" s="1"/>
  <c r="J2433" i="2156" s="1"/>
  <c r="D2433" i="2157" s="1"/>
  <c r="M2433" i="2157" s="1"/>
  <c r="AP314" i="2140"/>
  <c r="D3035" i="2156" s="1"/>
  <c r="AP276" i="2140"/>
  <c r="D2997" i="2156" s="1"/>
  <c r="J620" i="2156" s="1"/>
  <c r="D620" i="2157" s="1"/>
  <c r="M620" i="2157" s="1"/>
  <c r="AP212" i="2140"/>
  <c r="D2933" i="2156" s="1"/>
  <c r="J224" i="2156" s="1"/>
  <c r="D224" i="2157" s="1"/>
  <c r="M224" i="2157" s="1"/>
  <c r="AP148" i="2140"/>
  <c r="D2869" i="2156" s="1"/>
  <c r="AP84" i="2140"/>
  <c r="D2805" i="2156" s="1"/>
  <c r="AP20" i="2140"/>
  <c r="D2741" i="2156" s="1"/>
  <c r="AO211" i="2140"/>
  <c r="D2543" i="2156" s="1"/>
  <c r="J213" i="2156" s="1"/>
  <c r="D213" i="2157" s="1"/>
  <c r="M213" i="2157" s="1"/>
  <c r="AN376" i="2140"/>
  <c r="D2319" i="2156" s="1"/>
  <c r="J2049" i="2156" s="1"/>
  <c r="D2049" i="2157" s="1"/>
  <c r="M2049" i="2157" s="1"/>
  <c r="AN312" i="2140"/>
  <c r="D2255" i="2156" s="1"/>
  <c r="AN243" i="2140"/>
  <c r="D2186" i="2156" s="1"/>
  <c r="AN179" i="2140"/>
  <c r="D2122" i="2156" s="1"/>
  <c r="J1345" i="2156" s="1"/>
  <c r="D1345" i="2157" s="1"/>
  <c r="M1345" i="2157" s="1"/>
  <c r="AN115" i="2140"/>
  <c r="D2058" i="2156" s="1"/>
  <c r="AN51" i="2140"/>
  <c r="D1994" i="2156" s="1"/>
  <c r="AM284" i="2140"/>
  <c r="D1838" i="2156" s="1"/>
  <c r="AM199" i="2140"/>
  <c r="D1753" i="2156" s="1"/>
  <c r="J141" i="2156" s="1"/>
  <c r="D141" i="2157" s="1"/>
  <c r="M141" i="2157" s="1"/>
  <c r="AM110" i="2140"/>
  <c r="D1664" i="2156" s="1"/>
  <c r="J2273" i="2156" s="1"/>
  <c r="D2273" i="2157" s="1"/>
  <c r="M2273" i="2157" s="1"/>
  <c r="AM32" i="2140"/>
  <c r="D1586" i="2156" s="1"/>
  <c r="J92" i="2156" s="1"/>
  <c r="D92" i="2157" s="1"/>
  <c r="M92" i="2157" s="1"/>
  <c r="AQ187" i="2140"/>
  <c r="D3297" i="2156" s="1"/>
  <c r="J1396" i="2156" s="1"/>
  <c r="D1396" i="2157" s="1"/>
  <c r="M1396" i="2157" s="1"/>
  <c r="AQ59" i="2140"/>
  <c r="D3169" i="2156" s="1"/>
  <c r="J2199" i="2156" s="1"/>
  <c r="D2199" i="2157" s="1"/>
  <c r="M2199" i="2157" s="1"/>
  <c r="AO320" i="2140"/>
  <c r="D2652" i="2156" s="1"/>
  <c r="J1680" i="2156" s="1"/>
  <c r="D1680" i="2157" s="1"/>
  <c r="M1680" i="2157" s="1"/>
  <c r="AO78" i="2140"/>
  <c r="D2410" i="2156" s="1"/>
  <c r="J797" i="2156" s="1"/>
  <c r="D797" i="2157" s="1"/>
  <c r="M797" i="2157" s="1"/>
  <c r="AN178" i="2140"/>
  <c r="D2121" i="2156" s="1"/>
  <c r="AN26" i="2140"/>
  <c r="D1969" i="2156" s="1"/>
  <c r="J55" i="2156" s="1"/>
  <c r="D55" i="2157" s="1"/>
  <c r="M55" i="2157" s="1"/>
  <c r="AP285" i="2140"/>
  <c r="D3006" i="2156" s="1"/>
  <c r="J1512" i="2156" s="1"/>
  <c r="D1512" i="2157" s="1"/>
  <c r="M1512" i="2157" s="1"/>
  <c r="AP221" i="2140"/>
  <c r="D2942" i="2156" s="1"/>
  <c r="AP157" i="2140"/>
  <c r="D2878" i="2156" s="1"/>
  <c r="J1206" i="2156" s="1"/>
  <c r="D1206" i="2157" s="1"/>
  <c r="M1206" i="2157" s="1"/>
  <c r="AP93" i="2140"/>
  <c r="D2814" i="2156" s="1"/>
  <c r="AP11" i="2140"/>
  <c r="D2732" i="2156" s="1"/>
  <c r="AP51" i="2140"/>
  <c r="D2772" i="2156" s="1"/>
  <c r="AP91" i="2140"/>
  <c r="D2812" i="2156" s="1"/>
  <c r="J871" i="2156" s="1"/>
  <c r="D871" i="2157" s="1"/>
  <c r="M871" i="2157" s="1"/>
  <c r="AP99" i="2140"/>
  <c r="D2820" i="2156" s="1"/>
  <c r="J2253" i="2156" s="1"/>
  <c r="D2253" i="2157" s="1"/>
  <c r="M2253" i="2157" s="1"/>
  <c r="AP147" i="2140"/>
  <c r="D2868" i="2156" s="1"/>
  <c r="J1153" i="2156" s="1"/>
  <c r="D1153" i="2157" s="1"/>
  <c r="M1153" i="2157" s="1"/>
  <c r="AP179" i="2140"/>
  <c r="D2900" i="2156" s="1"/>
  <c r="J1348" i="2156" s="1"/>
  <c r="D1348" i="2157" s="1"/>
  <c r="M1348" i="2157" s="1"/>
  <c r="AP187" i="2140"/>
  <c r="D2908" i="2156" s="1"/>
  <c r="J1394" i="2156" s="1"/>
  <c r="D1394" i="2157" s="1"/>
  <c r="M1394" i="2157" s="1"/>
  <c r="AP195" i="2140"/>
  <c r="D2916" i="2156" s="1"/>
  <c r="J1448" i="2156" s="1"/>
  <c r="D1448" i="2157" s="1"/>
  <c r="M1448" i="2157" s="1"/>
  <c r="AP235" i="2140"/>
  <c r="D2956" i="2156" s="1"/>
  <c r="J342" i="2156" s="1"/>
  <c r="D342" i="2157" s="1"/>
  <c r="M342" i="2157" s="1"/>
  <c r="AP275" i="2140"/>
  <c r="D2996" i="2156" s="1"/>
  <c r="J611" i="2156" s="1"/>
  <c r="D611" i="2157" s="1"/>
  <c r="M611" i="2157" s="1"/>
  <c r="AP283" i="2140"/>
  <c r="D3004" i="2156" s="1"/>
  <c r="J2344" i="2156" s="1"/>
  <c r="D2344" i="2157" s="1"/>
  <c r="M2344" i="2157" s="1"/>
  <c r="AP317" i="2140"/>
  <c r="D3038" i="2156" s="1"/>
  <c r="J1668" i="2156" s="1"/>
  <c r="D1668" i="2157" s="1"/>
  <c r="M1668" i="2157" s="1"/>
  <c r="AP349" i="2140"/>
  <c r="D3070" i="2156" s="1"/>
  <c r="J1875" i="2156" s="1"/>
  <c r="D1875" i="2157" s="1"/>
  <c r="M1875" i="2157" s="1"/>
  <c r="AO194" i="2140"/>
  <c r="D2526" i="2156" s="1"/>
  <c r="J1437" i="2156" s="1"/>
  <c r="D1437" i="2157" s="1"/>
  <c r="M1437" i="2157" s="1"/>
  <c r="D2398" i="2156"/>
  <c r="J726" i="2156" s="1"/>
  <c r="D726" i="2157" s="1"/>
  <c r="M726" i="2157" s="1"/>
  <c r="AO66" i="2140"/>
  <c r="AN231" i="2140"/>
  <c r="D2174" i="2156" s="1"/>
  <c r="J318" i="2156" s="1"/>
  <c r="D318" i="2157" s="1"/>
  <c r="M318" i="2157" s="1"/>
  <c r="AN103" i="2140"/>
  <c r="D2046" i="2156" s="1"/>
  <c r="J2260" i="2156" s="1"/>
  <c r="D2260" i="2157" s="1"/>
  <c r="M2260" i="2157" s="1"/>
  <c r="AQ247" i="2140"/>
  <c r="D3357" i="2156" s="1"/>
  <c r="J434" i="2156" s="1"/>
  <c r="D434" i="2157" s="1"/>
  <c r="M434" i="2157" s="1"/>
  <c r="D3229" i="2156"/>
  <c r="AQ119" i="2140"/>
  <c r="AO392" i="2140"/>
  <c r="D2724" i="2156" s="1"/>
  <c r="AO198" i="2140"/>
  <c r="D2530" i="2156" s="1"/>
  <c r="J1464" i="2156" s="1"/>
  <c r="D1464" i="2157" s="1"/>
  <c r="M1464" i="2157" s="1"/>
  <c r="AO70" i="2140"/>
  <c r="D2402" i="2156" s="1"/>
  <c r="J2207" i="2156" s="1"/>
  <c r="D2207" i="2157" s="1"/>
  <c r="M2207" i="2157" s="1"/>
  <c r="AO5" i="2140"/>
  <c r="D2337" i="2156" s="1"/>
  <c r="AN214" i="2140"/>
  <c r="D2157" i="2156" s="1"/>
  <c r="J231" i="2156" s="1"/>
  <c r="D231" i="2157" s="1"/>
  <c r="M231" i="2157" s="1"/>
  <c r="D2029" i="2156"/>
  <c r="J837" i="2156" s="1"/>
  <c r="D837" i="2157" s="1"/>
  <c r="M837" i="2157" s="1"/>
  <c r="AN86" i="2140"/>
  <c r="AN286" i="2140"/>
  <c r="D2229" i="2156" s="1"/>
  <c r="AN33" i="2140"/>
  <c r="D1976" i="2156" s="1"/>
  <c r="J100" i="2156" s="1"/>
  <c r="D100" i="2157" s="1"/>
  <c r="M100" i="2157" s="1"/>
  <c r="AN65" i="2140"/>
  <c r="D2008" i="2156" s="1"/>
  <c r="J719" i="2156" s="1"/>
  <c r="D719" i="2157" s="1"/>
  <c r="M719" i="2157" s="1"/>
  <c r="AN97" i="2140"/>
  <c r="D2040" i="2156" s="1"/>
  <c r="AN129" i="2140"/>
  <c r="D2072" i="2156" s="1"/>
  <c r="J1054" i="2156" s="1"/>
  <c r="D1054" i="2157" s="1"/>
  <c r="M1054" i="2157" s="1"/>
  <c r="AN161" i="2140"/>
  <c r="D2104" i="2156" s="1"/>
  <c r="J1236" i="2156" s="1"/>
  <c r="D1236" i="2157" s="1"/>
  <c r="M1236" i="2157" s="1"/>
  <c r="AN193" i="2140"/>
  <c r="D2136" i="2156" s="1"/>
  <c r="D2168" i="2156"/>
  <c r="AN225" i="2140"/>
  <c r="AN257" i="2140"/>
  <c r="D2200" i="2156" s="1"/>
  <c r="J489" i="2156" s="1"/>
  <c r="D489" i="2157" s="1"/>
  <c r="M489" i="2157" s="1"/>
  <c r="AN294" i="2140"/>
  <c r="D2237" i="2156" s="1"/>
  <c r="J1565" i="2156" s="1"/>
  <c r="D1565" i="2157" s="1"/>
  <c r="M1565" i="2157" s="1"/>
  <c r="AN390" i="2140"/>
  <c r="D2333" i="2156" s="1"/>
  <c r="J2545" i="2156" s="1"/>
  <c r="D2545" i="2157" s="1"/>
  <c r="M2545" i="2157" s="1"/>
  <c r="AN36" i="2140"/>
  <c r="D1979" i="2156" s="1"/>
  <c r="J2117" i="2156" s="1"/>
  <c r="D2117" i="2157" s="1"/>
  <c r="M2117" i="2157" s="1"/>
  <c r="AN68" i="2140"/>
  <c r="D2011" i="2156" s="1"/>
  <c r="AN132" i="2140"/>
  <c r="D2075" i="2156" s="1"/>
  <c r="AN164" i="2140"/>
  <c r="D2107" i="2156" s="1"/>
  <c r="J2310" i="2156" s="1"/>
  <c r="D2310" i="2157" s="1"/>
  <c r="M2310" i="2157" s="1"/>
  <c r="D2139" i="2156"/>
  <c r="AN196" i="2140"/>
  <c r="AN260" i="2140"/>
  <c r="D2203" i="2156" s="1"/>
  <c r="J512" i="2156" s="1"/>
  <c r="D512" i="2157" s="1"/>
  <c r="M512" i="2157" s="1"/>
  <c r="AN389" i="2140"/>
  <c r="D2332" i="2156" s="1"/>
  <c r="G69" i="2140"/>
  <c r="W69" i="2140" s="1"/>
  <c r="AM165" i="2140"/>
  <c r="D1719" i="2156" s="1"/>
  <c r="J1263" i="2156" s="1"/>
  <c r="D1263" i="2157" s="1"/>
  <c r="M1263" i="2157" s="1"/>
  <c r="AM245" i="2140"/>
  <c r="D1799" i="2156" s="1"/>
  <c r="J416" i="2156" s="1"/>
  <c r="D416" i="2157" s="1"/>
  <c r="M416" i="2157" s="1"/>
  <c r="G34" i="2140"/>
  <c r="W34" i="2140" s="1"/>
  <c r="AM75" i="2140"/>
  <c r="D1629" i="2156" s="1"/>
  <c r="J780" i="2156" s="1"/>
  <c r="D780" i="2157" s="1"/>
  <c r="M780" i="2157" s="1"/>
  <c r="AM116" i="2140"/>
  <c r="D1670" i="2156" s="1"/>
  <c r="AM279" i="2140"/>
  <c r="D1833" i="2156" s="1"/>
  <c r="J1475" i="2156" s="1"/>
  <c r="D1475" i="2157" s="1"/>
  <c r="M1475" i="2157" s="1"/>
  <c r="AM22" i="2140"/>
  <c r="D1576" i="2156" s="1"/>
  <c r="G104" i="2140"/>
  <c r="W104" i="2140" s="1"/>
  <c r="AM214" i="2140"/>
  <c r="D1768" i="2156" s="1"/>
  <c r="J232" i="2156" s="1"/>
  <c r="D232" i="2157" s="1"/>
  <c r="M232" i="2157" s="1"/>
  <c r="AM295" i="2140"/>
  <c r="D1849" i="2156" s="1"/>
  <c r="J1574" i="2156" s="1"/>
  <c r="D1574" i="2157" s="1"/>
  <c r="M1574" i="2157" s="1"/>
  <c r="AM343" i="2140"/>
  <c r="D1897" i="2156" s="1"/>
  <c r="J1842" i="2156" s="1"/>
  <c r="D1842" i="2157" s="1"/>
  <c r="M1842" i="2157" s="1"/>
  <c r="AO350" i="2140"/>
  <c r="D2682" i="2156" s="1"/>
  <c r="J1880" i="2156" s="1"/>
  <c r="D1880" i="2157" s="1"/>
  <c r="M1880" i="2157" s="1"/>
  <c r="AO318" i="2140"/>
  <c r="D2650" i="2156" s="1"/>
  <c r="J2399" i="2156" s="1"/>
  <c r="D2399" i="2157" s="1"/>
  <c r="M2399" i="2157" s="1"/>
  <c r="AO281" i="2140"/>
  <c r="D2613" i="2156" s="1"/>
  <c r="J1489" i="2156" s="1"/>
  <c r="D1489" i="2157" s="1"/>
  <c r="M1489" i="2157" s="1"/>
  <c r="AO153" i="2140"/>
  <c r="D2485" i="2156" s="1"/>
  <c r="AM363" i="2140"/>
  <c r="D1917" i="2156" s="1"/>
  <c r="J2473" i="2156" s="1"/>
  <c r="D2473" i="2157" s="1"/>
  <c r="M2473" i="2157" s="1"/>
  <c r="AM331" i="2140"/>
  <c r="D1885" i="2156" s="1"/>
  <c r="J1754" i="2156" s="1"/>
  <c r="D1754" i="2157" s="1"/>
  <c r="M1754" i="2157" s="1"/>
  <c r="AM299" i="2140"/>
  <c r="D1853" i="2156" s="1"/>
  <c r="AM248" i="2140"/>
  <c r="D1802" i="2156" s="1"/>
  <c r="AM120" i="2140"/>
  <c r="D1674" i="2156" s="1"/>
  <c r="J2292" i="2156" s="1"/>
  <c r="D2292" i="2157" s="1"/>
  <c r="M2292" i="2157" s="1"/>
  <c r="AM285" i="2140"/>
  <c r="D1839" i="2156" s="1"/>
  <c r="J1511" i="2156" s="1"/>
  <c r="D1511" i="2157" s="1"/>
  <c r="M1511" i="2157" s="1"/>
  <c r="AM239" i="2140"/>
  <c r="D1793" i="2156" s="1"/>
  <c r="J388" i="2156" s="1"/>
  <c r="D388" i="2157" s="1"/>
  <c r="M388" i="2157" s="1"/>
  <c r="AM161" i="2140"/>
  <c r="D1715" i="2156" s="1"/>
  <c r="J1237" i="2156" s="1"/>
  <c r="D1237" i="2157" s="1"/>
  <c r="M1237" i="2157" s="1"/>
  <c r="AM33" i="2140"/>
  <c r="D1587" i="2156" s="1"/>
  <c r="J101" i="2156" s="1"/>
  <c r="D101" i="2157" s="1"/>
  <c r="M101" i="2157" s="1"/>
  <c r="AM388" i="2140"/>
  <c r="D1942" i="2156" s="1"/>
  <c r="AM356" i="2140"/>
  <c r="D1910" i="2156" s="1"/>
  <c r="J2448" i="2156" s="1"/>
  <c r="D2448" i="2157" s="1"/>
  <c r="M2448" i="2157" s="1"/>
  <c r="AM324" i="2140"/>
  <c r="D1878" i="2156" s="1"/>
  <c r="J2408" i="2156" s="1"/>
  <c r="D2408" i="2157" s="1"/>
  <c r="M2408" i="2157" s="1"/>
  <c r="AM292" i="2140"/>
  <c r="D1846" i="2156" s="1"/>
  <c r="J1551" i="2156" s="1"/>
  <c r="D1551" i="2157" s="1"/>
  <c r="M1551" i="2157" s="1"/>
  <c r="AM212" i="2140"/>
  <c r="D1766" i="2156" s="1"/>
  <c r="J223" i="2156" s="1"/>
  <c r="D223" i="2157" s="1"/>
  <c r="M223" i="2157" s="1"/>
  <c r="AM171" i="2140"/>
  <c r="D1725" i="2156" s="1"/>
  <c r="J1311" i="2156" s="1"/>
  <c r="D1311" i="2157" s="1"/>
  <c r="M1311" i="2157" s="1"/>
  <c r="AM84" i="2140"/>
  <c r="D1638" i="2156" s="1"/>
  <c r="AM43" i="2140"/>
  <c r="D1597" i="2156" s="1"/>
  <c r="J359" i="2156" s="1"/>
  <c r="D359" i="2157" s="1"/>
  <c r="M359" i="2157" s="1"/>
  <c r="BC389" i="2140"/>
  <c r="E1943" i="2156" s="1"/>
  <c r="G389" i="2140"/>
  <c r="W389" i="2140" s="1"/>
  <c r="AM373" i="2140"/>
  <c r="D1927" i="2156" s="1"/>
  <c r="J2026" i="2156" s="1"/>
  <c r="D2026" i="2157" s="1"/>
  <c r="M2026" i="2157" s="1"/>
  <c r="AM357" i="2140"/>
  <c r="D1911" i="2156" s="1"/>
  <c r="J2456" i="2156" s="1"/>
  <c r="D2456" i="2157" s="1"/>
  <c r="M2456" i="2157" s="1"/>
  <c r="AM341" i="2140"/>
  <c r="D1895" i="2156" s="1"/>
  <c r="J1827" i="2156" s="1"/>
  <c r="D1827" i="2157" s="1"/>
  <c r="M1827" i="2157" s="1"/>
  <c r="AM309" i="2140"/>
  <c r="D1863" i="2156" s="1"/>
  <c r="AM293" i="2140"/>
  <c r="D1847" i="2156" s="1"/>
  <c r="J1558" i="2156" s="1"/>
  <c r="D1558" i="2157" s="1"/>
  <c r="M1558" i="2157" s="1"/>
  <c r="AM224" i="2140"/>
  <c r="D1778" i="2156" s="1"/>
  <c r="J288" i="2156" s="1"/>
  <c r="D288" i="2157" s="1"/>
  <c r="M288" i="2157" s="1"/>
  <c r="AM119" i="2140"/>
  <c r="D1673" i="2156" s="1"/>
  <c r="AM55" i="2140"/>
  <c r="D1609" i="2156" s="1"/>
  <c r="AM266" i="2140"/>
  <c r="D1820" i="2156" s="1"/>
  <c r="J562" i="2156" s="1"/>
  <c r="D562" i="2157" s="1"/>
  <c r="M562" i="2157" s="1"/>
  <c r="AM262" i="2140"/>
  <c r="D1816" i="2156" s="1"/>
  <c r="J530" i="2156" s="1"/>
  <c r="D530" i="2157" s="1"/>
  <c r="M530" i="2157" s="1"/>
  <c r="AM182" i="2140"/>
  <c r="D1736" i="2156" s="1"/>
  <c r="J1370" i="2156" s="1"/>
  <c r="D1370" i="2157" s="1"/>
  <c r="M1370" i="2157" s="1"/>
  <c r="AM166" i="2140"/>
  <c r="D1720" i="2156" s="1"/>
  <c r="J1269" i="2156" s="1"/>
  <c r="D1269" i="2157" s="1"/>
  <c r="M1269" i="2157" s="1"/>
  <c r="AM134" i="2140"/>
  <c r="D1688" i="2156" s="1"/>
  <c r="J1080" i="2156" s="1"/>
  <c r="D1080" i="2157" s="1"/>
  <c r="M1080" i="2157" s="1"/>
  <c r="AM70" i="2140"/>
  <c r="D1624" i="2156" s="1"/>
  <c r="J2210" i="2156" s="1"/>
  <c r="D2210" i="2157" s="1"/>
  <c r="M2210" i="2157" s="1"/>
  <c r="AM54" i="2140"/>
  <c r="D1608" i="2156" s="1"/>
  <c r="AM38" i="2140"/>
  <c r="D1592" i="2156" s="1"/>
  <c r="J124" i="2156" s="1"/>
  <c r="D124" i="2157" s="1"/>
  <c r="M124" i="2157" s="1"/>
  <c r="AM6" i="2140"/>
  <c r="D1560" i="2156" s="1"/>
  <c r="AP337" i="2140"/>
  <c r="D3058" i="2156" s="1"/>
  <c r="J1796" i="2156" s="1"/>
  <c r="D1796" i="2157" s="1"/>
  <c r="M1796" i="2157" s="1"/>
  <c r="AP369" i="2140"/>
  <c r="D3090" i="2156" s="1"/>
  <c r="J2004" i="2156" s="1"/>
  <c r="D2004" i="2157" s="1"/>
  <c r="M2004" i="2157" s="1"/>
  <c r="AO28" i="2140"/>
  <c r="D2360" i="2156" s="1"/>
  <c r="AN352" i="2140"/>
  <c r="D2295" i="2156" s="1"/>
  <c r="J1897" i="2156" s="1"/>
  <c r="D1897" i="2157" s="1"/>
  <c r="M1897" i="2157" s="1"/>
  <c r="AN127" i="2140"/>
  <c r="D2070" i="2156" s="1"/>
  <c r="J1038" i="2156" s="1"/>
  <c r="D1038" i="2157" s="1"/>
  <c r="M1038" i="2157" s="1"/>
  <c r="G176" i="2140"/>
  <c r="W176" i="2140" s="1"/>
  <c r="BC105" i="2140"/>
  <c r="E1659" i="2156" s="1"/>
  <c r="AQ326" i="2140"/>
  <c r="D3436" i="2156" s="1"/>
  <c r="J1709" i="2156" s="1"/>
  <c r="D1709" i="2157" s="1"/>
  <c r="M1709" i="2157" s="1"/>
  <c r="AQ390" i="2140"/>
  <c r="D3500" i="2156" s="1"/>
  <c r="J2548" i="2156" s="1"/>
  <c r="D2548" i="2157" s="1"/>
  <c r="M2548" i="2157" s="1"/>
  <c r="AP338" i="2140"/>
  <c r="D3059" i="2156" s="1"/>
  <c r="J1803" i="2156" s="1"/>
  <c r="D1803" i="2157" s="1"/>
  <c r="M1803" i="2157" s="1"/>
  <c r="AP260" i="2140"/>
  <c r="D2981" i="2156" s="1"/>
  <c r="J515" i="2156" s="1"/>
  <c r="D515" i="2157" s="1"/>
  <c r="M515" i="2157" s="1"/>
  <c r="AP132" i="2140"/>
  <c r="D2853" i="2156" s="1"/>
  <c r="AO154" i="2140"/>
  <c r="D2486" i="2156" s="1"/>
  <c r="AO43" i="2140"/>
  <c r="D2375" i="2156" s="1"/>
  <c r="J357" i="2156" s="1"/>
  <c r="D357" i="2157" s="1"/>
  <c r="M357" i="2157" s="1"/>
  <c r="AM345" i="2140"/>
  <c r="D1899" i="2156" s="1"/>
  <c r="J1859" i="2156" s="1"/>
  <c r="D1859" i="2157" s="1"/>
  <c r="M1859" i="2157" s="1"/>
  <c r="AP155" i="2140"/>
  <c r="D2876" i="2156" s="1"/>
  <c r="J1190" i="2156" s="1"/>
  <c r="D1190" i="2157" s="1"/>
  <c r="M1190" i="2157" s="1"/>
  <c r="AP163" i="2140"/>
  <c r="D2884" i="2156" s="1"/>
  <c r="J1256" i="2156" s="1"/>
  <c r="D1256" i="2157" s="1"/>
  <c r="M1256" i="2157" s="1"/>
  <c r="AP171" i="2140"/>
  <c r="D2892" i="2156" s="1"/>
  <c r="J1312" i="2156" s="1"/>
  <c r="D1312" i="2157" s="1"/>
  <c r="M1312" i="2157" s="1"/>
  <c r="AP243" i="2140"/>
  <c r="D2964" i="2156" s="1"/>
  <c r="AP251" i="2140"/>
  <c r="D2972" i="2156" s="1"/>
  <c r="AP259" i="2140"/>
  <c r="D2980" i="2156" s="1"/>
  <c r="J507" i="2156" s="1"/>
  <c r="D507" i="2157" s="1"/>
  <c r="M507" i="2157" s="1"/>
  <c r="AP267" i="2140"/>
  <c r="D2988" i="2156" s="1"/>
  <c r="AP381" i="2140"/>
  <c r="D3102" i="2156" s="1"/>
  <c r="J2092" i="2156" s="1"/>
  <c r="D2092" i="2157" s="1"/>
  <c r="M2092" i="2157" s="1"/>
  <c r="AO162" i="2140"/>
  <c r="D2494" i="2156" s="1"/>
  <c r="J1244" i="2156" s="1"/>
  <c r="D1244" i="2157" s="1"/>
  <c r="M1244" i="2157" s="1"/>
  <c r="AO35" i="2140"/>
  <c r="D2367" i="2156" s="1"/>
  <c r="J115" i="2156" s="1"/>
  <c r="D115" i="2157" s="1"/>
  <c r="M115" i="2157" s="1"/>
  <c r="AN359" i="2140"/>
  <c r="D2302" i="2156" s="1"/>
  <c r="J2463" i="2156" s="1"/>
  <c r="D2463" i="2157" s="1"/>
  <c r="M2463" i="2157" s="1"/>
  <c r="AN295" i="2140"/>
  <c r="D2238" i="2156" s="1"/>
  <c r="J1573" i="2156" s="1"/>
  <c r="D1573" i="2157" s="1"/>
  <c r="M1573" i="2157" s="1"/>
  <c r="AN39" i="2140"/>
  <c r="D1982" i="2156" s="1"/>
  <c r="J131" i="2156" s="1"/>
  <c r="D131" i="2157" s="1"/>
  <c r="M131" i="2157" s="1"/>
  <c r="AM365" i="2140"/>
  <c r="D1919" i="2156" s="1"/>
  <c r="J1971" i="2156" s="1"/>
  <c r="D1971" i="2157" s="1"/>
  <c r="M1971" i="2157" s="1"/>
  <c r="AM301" i="2140"/>
  <c r="D1855" i="2156" s="1"/>
  <c r="J1608" i="2156" s="1"/>
  <c r="D1608" i="2157" s="1"/>
  <c r="M1608" i="2157" s="1"/>
  <c r="AM222" i="2140"/>
  <c r="D1776" i="2156" s="1"/>
  <c r="J273" i="2156" s="1"/>
  <c r="D273" i="2157" s="1"/>
  <c r="M273" i="2157" s="1"/>
  <c r="AM94" i="2140"/>
  <c r="D1648" i="2156" s="1"/>
  <c r="J881" i="2156" s="1"/>
  <c r="D881" i="2157" s="1"/>
  <c r="M881" i="2157" s="1"/>
  <c r="AQ215" i="2140"/>
  <c r="D3325" i="2156" s="1"/>
  <c r="J242" i="2156" s="1"/>
  <c r="D242" i="2157" s="1"/>
  <c r="M242" i="2157" s="1"/>
  <c r="AQ87" i="2140"/>
  <c r="D3197" i="2156" s="1"/>
  <c r="J2232" i="2156" s="1"/>
  <c r="D2232" i="2157" s="1"/>
  <c r="M2232" i="2157" s="1"/>
  <c r="AO328" i="2140"/>
  <c r="D2660" i="2156" s="1"/>
  <c r="J1735" i="2156" s="1"/>
  <c r="D1735" i="2157" s="1"/>
  <c r="M1735" i="2157" s="1"/>
  <c r="AO166" i="2140"/>
  <c r="D2498" i="2156" s="1"/>
  <c r="J1267" i="2156" s="1"/>
  <c r="D1267" i="2157" s="1"/>
  <c r="M1267" i="2157" s="1"/>
  <c r="AO32" i="2140"/>
  <c r="D2364" i="2156" s="1"/>
  <c r="J89" i="2156" s="1"/>
  <c r="D89" i="2157" s="1"/>
  <c r="M89" i="2157" s="1"/>
  <c r="AN342" i="2140"/>
  <c r="D2285" i="2156" s="1"/>
  <c r="J1833" i="2156" s="1"/>
  <c r="D1833" i="2157" s="1"/>
  <c r="M1833" i="2157" s="1"/>
  <c r="AN374" i="2140"/>
  <c r="D2317" i="2156" s="1"/>
  <c r="J2033" i="2156" s="1"/>
  <c r="D2033" i="2157" s="1"/>
  <c r="M2033" i="2157" s="1"/>
  <c r="AN276" i="2140"/>
  <c r="D2219" i="2156" s="1"/>
  <c r="J618" i="2156" s="1"/>
  <c r="D618" i="2157" s="1"/>
  <c r="M618" i="2157" s="1"/>
  <c r="AN309" i="2140"/>
  <c r="D2252" i="2156" s="1"/>
  <c r="AN341" i="2140"/>
  <c r="D2284" i="2156" s="1"/>
  <c r="J1825" i="2156" s="1"/>
  <c r="D1825" i="2157" s="1"/>
  <c r="M1825" i="2157" s="1"/>
  <c r="AN373" i="2140"/>
  <c r="D2316" i="2156" s="1"/>
  <c r="J2025" i="2156" s="1"/>
  <c r="D2025" i="2157" s="1"/>
  <c r="M2025" i="2157" s="1"/>
  <c r="AM37" i="2140"/>
  <c r="D1591" i="2156" s="1"/>
  <c r="J2127" i="2156" s="1"/>
  <c r="D2127" i="2157" s="1"/>
  <c r="M2127" i="2157" s="1"/>
  <c r="AM117" i="2140"/>
  <c r="D1671" i="2156" s="1"/>
  <c r="AO249" i="2140"/>
  <c r="D2581" i="2156" s="1"/>
  <c r="J441" i="2156" s="1"/>
  <c r="D441" i="2157" s="1"/>
  <c r="M441" i="2157" s="1"/>
  <c r="AO217" i="2140"/>
  <c r="D2549" i="2156" s="1"/>
  <c r="J2164" i="2156" s="1"/>
  <c r="D2164" i="2157" s="1"/>
  <c r="M2164" i="2157" s="1"/>
  <c r="AO185" i="2140"/>
  <c r="D2517" i="2156" s="1"/>
  <c r="J2326" i="2156" s="1"/>
  <c r="D2326" i="2157" s="1"/>
  <c r="M2326" i="2157" s="1"/>
  <c r="AO121" i="2140"/>
  <c r="D2453" i="2156" s="1"/>
  <c r="J990" i="2156" s="1"/>
  <c r="D990" i="2157" s="1"/>
  <c r="M990" i="2157" s="1"/>
  <c r="AO89" i="2140"/>
  <c r="D2421" i="2156" s="1"/>
  <c r="J850" i="2156" s="1"/>
  <c r="D850" i="2157" s="1"/>
  <c r="M850" i="2157" s="1"/>
  <c r="AO54" i="2140"/>
  <c r="D2386" i="2156" s="1"/>
  <c r="AO22" i="2140"/>
  <c r="D2354" i="2156" s="1"/>
  <c r="AM152" i="2140"/>
  <c r="D1706" i="2156" s="1"/>
  <c r="J1176" i="2156" s="1"/>
  <c r="D1176" i="2157" s="1"/>
  <c r="M1176" i="2157" s="1"/>
  <c r="AM367" i="2140"/>
  <c r="D1921" i="2156" s="1"/>
  <c r="J1986" i="2156" s="1"/>
  <c r="D1986" i="2157" s="1"/>
  <c r="M1986" i="2157" s="1"/>
  <c r="AM335" i="2140"/>
  <c r="D1889" i="2156" s="1"/>
  <c r="J1779" i="2156" s="1"/>
  <c r="D1779" i="2157" s="1"/>
  <c r="M1779" i="2157" s="1"/>
  <c r="AM303" i="2140"/>
  <c r="D1857" i="2156" s="1"/>
  <c r="J1625" i="2156" s="1"/>
  <c r="D1625" i="2157" s="1"/>
  <c r="M1625" i="2157" s="1"/>
  <c r="AM193" i="2140"/>
  <c r="D1747" i="2156" s="1"/>
  <c r="AM65" i="2140"/>
  <c r="D1619" i="2156" s="1"/>
  <c r="J720" i="2156" s="1"/>
  <c r="D720" i="2157" s="1"/>
  <c r="M720" i="2157" s="1"/>
  <c r="AM368" i="2140"/>
  <c r="D1922" i="2156" s="1"/>
  <c r="J1994" i="2156" s="1"/>
  <c r="D1994" i="2157" s="1"/>
  <c r="M1994" i="2157" s="1"/>
  <c r="AM304" i="2140"/>
  <c r="D1858" i="2156" s="1"/>
  <c r="J2359" i="2156" s="1"/>
  <c r="D2359" i="2157" s="1"/>
  <c r="M2359" i="2157" s="1"/>
  <c r="AM100" i="2140"/>
  <c r="D1654" i="2156" s="1"/>
  <c r="J907" i="2156" s="1"/>
  <c r="D907" i="2157" s="1"/>
  <c r="M907" i="2157" s="1"/>
  <c r="AM77" i="2140"/>
  <c r="D1631" i="2156" s="1"/>
  <c r="J792" i="2156" s="1"/>
  <c r="D792" i="2157" s="1"/>
  <c r="M792" i="2157" s="1"/>
  <c r="AM59" i="2140"/>
  <c r="D1613" i="2156" s="1"/>
  <c r="J2197" i="2156" s="1"/>
  <c r="D2197" i="2157" s="1"/>
  <c r="M2197" i="2157" s="1"/>
  <c r="AM337" i="2140"/>
  <c r="D1891" i="2156" s="1"/>
  <c r="J1795" i="2156" s="1"/>
  <c r="D1795" i="2157" s="1"/>
  <c r="M1795" i="2157" s="1"/>
  <c r="AM321" i="2140"/>
  <c r="D1875" i="2156" s="1"/>
  <c r="J1690" i="2156" s="1"/>
  <c r="D1690" i="2157" s="1"/>
  <c r="M1690" i="2157" s="1"/>
  <c r="AM240" i="2140"/>
  <c r="D1794" i="2156" s="1"/>
  <c r="AM217" i="2140"/>
  <c r="D1771" i="2156" s="1"/>
  <c r="J2167" i="2156" s="1"/>
  <c r="D2167" i="2157" s="1"/>
  <c r="M2167" i="2157" s="1"/>
  <c r="AM153" i="2140"/>
  <c r="D1707" i="2156" s="1"/>
  <c r="AM135" i="2140"/>
  <c r="D1689" i="2156" s="1"/>
  <c r="AM112" i="2140"/>
  <c r="D1666" i="2156" s="1"/>
  <c r="J970" i="2156" s="1"/>
  <c r="D970" i="2157" s="1"/>
  <c r="M970" i="2157" s="1"/>
  <c r="AM89" i="2140"/>
  <c r="D1643" i="2156" s="1"/>
  <c r="J853" i="2156" s="1"/>
  <c r="D853" i="2157" s="1"/>
  <c r="M853" i="2157" s="1"/>
  <c r="AM48" i="2140"/>
  <c r="D1602" i="2156" s="1"/>
  <c r="J652" i="2156" s="1"/>
  <c r="D652" i="2157" s="1"/>
  <c r="M652" i="2157" s="1"/>
  <c r="AM25" i="2140"/>
  <c r="D1579" i="2156" s="1"/>
  <c r="AM258" i="2140"/>
  <c r="D1812" i="2156" s="1"/>
  <c r="J498" i="2156" s="1"/>
  <c r="D498" i="2157" s="1"/>
  <c r="M498" i="2157" s="1"/>
  <c r="AM178" i="2140"/>
  <c r="D1732" i="2156" s="1"/>
  <c r="AM82" i="2140"/>
  <c r="D1636" i="2156" s="1"/>
  <c r="J2219" i="2156" s="1"/>
  <c r="D2219" i="2157" s="1"/>
  <c r="M2219" i="2157" s="1"/>
  <c r="AM18" i="2140"/>
  <c r="D1572" i="2156" s="1"/>
  <c r="J35" i="2156" s="1"/>
  <c r="D35" i="2157" s="1"/>
  <c r="M35" i="2157" s="1"/>
  <c r="AO296" i="2140"/>
  <c r="D2628" i="2156" s="1"/>
  <c r="J2348" i="2156" s="1"/>
  <c r="D2348" i="2157" s="1"/>
  <c r="M2348" i="2157" s="1"/>
  <c r="AO159" i="2140"/>
  <c r="D2491" i="2156" s="1"/>
  <c r="J1219" i="2156" s="1"/>
  <c r="D1219" i="2157" s="1"/>
  <c r="M1219" i="2157" s="1"/>
  <c r="AN206" i="2140"/>
  <c r="D2149" i="2156" s="1"/>
  <c r="J183" i="2156" s="1"/>
  <c r="D183" i="2157" s="1"/>
  <c r="M183" i="2157" s="1"/>
  <c r="AN78" i="2140"/>
  <c r="D2021" i="2156" s="1"/>
  <c r="J799" i="2156" s="1"/>
  <c r="D799" i="2157" s="1"/>
  <c r="M799" i="2157" s="1"/>
  <c r="AN21" i="2140"/>
  <c r="D1964" i="2156" s="1"/>
  <c r="AN85" i="2140"/>
  <c r="D2028" i="2156" s="1"/>
  <c r="AN149" i="2140"/>
  <c r="D2092" i="2156" s="1"/>
  <c r="AN213" i="2140"/>
  <c r="D2156" i="2156" s="1"/>
  <c r="J2159" i="2156" s="1"/>
  <c r="D2159" i="2157" s="1"/>
  <c r="M2159" i="2157" s="1"/>
  <c r="AN277" i="2140"/>
  <c r="D2220" i="2156" s="1"/>
  <c r="AN24" i="2140"/>
  <c r="D1967" i="2156" s="1"/>
  <c r="AN361" i="2140"/>
  <c r="D2304" i="2156" s="1"/>
  <c r="J1945" i="2156" s="1"/>
  <c r="D1945" i="2157" s="1"/>
  <c r="M1945" i="2157" s="1"/>
  <c r="AO378" i="2140"/>
  <c r="D2710" i="2156" s="1"/>
  <c r="J2064" i="2156" s="1"/>
  <c r="D2064" i="2157" s="1"/>
  <c r="M2064" i="2157" s="1"/>
  <c r="AO346" i="2140"/>
  <c r="D2678" i="2156" s="1"/>
  <c r="J2430" i="2156" s="1"/>
  <c r="D2430" i="2157" s="1"/>
  <c r="M2430" i="2157" s="1"/>
  <c r="AO314" i="2140"/>
  <c r="D2646" i="2156" s="1"/>
  <c r="AO277" i="2140"/>
  <c r="D2609" i="2156" s="1"/>
  <c r="AO245" i="2140"/>
  <c r="D2577" i="2156" s="1"/>
  <c r="J413" i="2156" s="1"/>
  <c r="D413" i="2157" s="1"/>
  <c r="M413" i="2157" s="1"/>
  <c r="AO213" i="2140"/>
  <c r="D2545" i="2156" s="1"/>
  <c r="J2158" i="2156" s="1"/>
  <c r="D2158" i="2157" s="1"/>
  <c r="M2158" i="2157" s="1"/>
  <c r="AO117" i="2140"/>
  <c r="D2449" i="2156" s="1"/>
  <c r="AO50" i="2140"/>
  <c r="D2382" i="2156" s="1"/>
  <c r="AP242" i="2140"/>
  <c r="D2963" i="2156" s="1"/>
  <c r="AP178" i="2140"/>
  <c r="D2899" i="2156" s="1"/>
  <c r="AP114" i="2140"/>
  <c r="D2835" i="2156" s="1"/>
  <c r="J2282" i="2156" s="1"/>
  <c r="D2282" i="2157" s="1"/>
  <c r="M2282" i="2157" s="1"/>
  <c r="AP50" i="2140"/>
  <c r="D2771" i="2156" s="1"/>
  <c r="AO236" i="2140"/>
  <c r="D2568" i="2156" s="1"/>
  <c r="AN5" i="2140"/>
  <c r="D1948" i="2156" s="1"/>
  <c r="AO68" i="2140"/>
  <c r="D2400" i="2156" s="1"/>
  <c r="AQ69" i="2140"/>
  <c r="D3179" i="2156" s="1"/>
  <c r="J743" i="2156" s="1"/>
  <c r="D743" i="2157" s="1"/>
  <c r="M743" i="2157" s="1"/>
  <c r="AQ133" i="2140"/>
  <c r="D3243" i="2156" s="1"/>
  <c r="J1075" i="2156" s="1"/>
  <c r="D1075" i="2157" s="1"/>
  <c r="M1075" i="2157" s="1"/>
  <c r="AQ197" i="2140"/>
  <c r="D3307" i="2156" s="1"/>
  <c r="J1462" i="2156" s="1"/>
  <c r="D1462" i="2157" s="1"/>
  <c r="M1462" i="2157" s="1"/>
  <c r="AQ261" i="2140"/>
  <c r="D3371" i="2156" s="1"/>
  <c r="J524" i="2156" s="1"/>
  <c r="D524" i="2157" s="1"/>
  <c r="M524" i="2157" s="1"/>
  <c r="AP240" i="2140"/>
  <c r="D2961" i="2156" s="1"/>
  <c r="AP176" i="2140"/>
  <c r="D2897" i="2156" s="1"/>
  <c r="AP112" i="2140"/>
  <c r="D2833" i="2156" s="1"/>
  <c r="J971" i="2156" s="1"/>
  <c r="D971" i="2157" s="1"/>
  <c r="M971" i="2157" s="1"/>
  <c r="AP48" i="2140"/>
  <c r="D2769" i="2156" s="1"/>
  <c r="J653" i="2156" s="1"/>
  <c r="D653" i="2157" s="1"/>
  <c r="M653" i="2157" s="1"/>
  <c r="AO234" i="2140"/>
  <c r="D2566" i="2156" s="1"/>
  <c r="J332" i="2156" s="1"/>
  <c r="D332" i="2157" s="1"/>
  <c r="M332" i="2157" s="1"/>
  <c r="AO90" i="2140"/>
  <c r="D2422" i="2156" s="1"/>
  <c r="J859" i="2156" s="1"/>
  <c r="D859" i="2157" s="1"/>
  <c r="M859" i="2157" s="1"/>
  <c r="AQ211" i="2140"/>
  <c r="D3321" i="2156" s="1"/>
  <c r="J218" i="2156" s="1"/>
  <c r="D218" i="2157" s="1"/>
  <c r="M218" i="2157" s="1"/>
  <c r="AQ83" i="2140"/>
  <c r="D3193" i="2156" s="1"/>
  <c r="AO247" i="2140"/>
  <c r="D2579" i="2156" s="1"/>
  <c r="J430" i="2156" s="1"/>
  <c r="D430" i="2157" s="1"/>
  <c r="M430" i="2157" s="1"/>
  <c r="AN266" i="2140"/>
  <c r="D2209" i="2156" s="1"/>
  <c r="J561" i="2156" s="1"/>
  <c r="D561" i="2157" s="1"/>
  <c r="M561" i="2157" s="1"/>
  <c r="AN138" i="2140"/>
  <c r="D2081" i="2156" s="1"/>
  <c r="AN18" i="2140"/>
  <c r="D1961" i="2156" s="1"/>
  <c r="J34" i="2156" s="1"/>
  <c r="D34" i="2157" s="1"/>
  <c r="M34" i="2157" s="1"/>
  <c r="AP265" i="2140"/>
  <c r="D2986" i="2156" s="1"/>
  <c r="J555" i="2156" s="1"/>
  <c r="D555" i="2157" s="1"/>
  <c r="M555" i="2157" s="1"/>
  <c r="AP201" i="2140"/>
  <c r="D2922" i="2156" s="1"/>
  <c r="AP137" i="2140"/>
  <c r="D2858" i="2156" s="1"/>
  <c r="AP73" i="2140"/>
  <c r="D2794" i="2156" s="1"/>
  <c r="J765" i="2156" s="1"/>
  <c r="D765" i="2157" s="1"/>
  <c r="M765" i="2157" s="1"/>
  <c r="AO251" i="2140"/>
  <c r="D2583" i="2156" s="1"/>
  <c r="AO123" i="2140"/>
  <c r="D2455" i="2156" s="1"/>
  <c r="J1006" i="2156" s="1"/>
  <c r="D1006" i="2157" s="1"/>
  <c r="M1006" i="2157" s="1"/>
  <c r="AQ175" i="2140"/>
  <c r="D3285" i="2156" s="1"/>
  <c r="J1332" i="2156" s="1"/>
  <c r="D1332" i="2157" s="1"/>
  <c r="M1332" i="2157" s="1"/>
  <c r="AQ15" i="2140"/>
  <c r="D3125" i="2156" s="1"/>
  <c r="AN298" i="2140"/>
  <c r="D2241" i="2156" s="1"/>
  <c r="J1589" i="2156" s="1"/>
  <c r="D1589" i="2157" s="1"/>
  <c r="M1589" i="2157" s="1"/>
  <c r="AN362" i="2140"/>
  <c r="D2305" i="2156" s="1"/>
  <c r="J1953" i="2156" s="1"/>
  <c r="D1953" i="2157" s="1"/>
  <c r="M1953" i="2157" s="1"/>
  <c r="AN40" i="2140"/>
  <c r="D1983" i="2156" s="1"/>
  <c r="J2134" i="2156" s="1"/>
  <c r="D2134" i="2157" s="1"/>
  <c r="M2134" i="2157" s="1"/>
  <c r="AN104" i="2140"/>
  <c r="D2047" i="2156" s="1"/>
  <c r="J926" i="2156" s="1"/>
  <c r="D926" i="2157" s="1"/>
  <c r="M926" i="2157" s="1"/>
  <c r="AN168" i="2140"/>
  <c r="D2111" i="2156" s="1"/>
  <c r="J1284" i="2156" s="1"/>
  <c r="D1284" i="2157" s="1"/>
  <c r="M1284" i="2157" s="1"/>
  <c r="AN216" i="2140"/>
  <c r="D2159" i="2156" s="1"/>
  <c r="J246" i="2156" s="1"/>
  <c r="D246" i="2157" s="1"/>
  <c r="M246" i="2157" s="1"/>
  <c r="AN280" i="2140"/>
  <c r="D2223" i="2156" s="1"/>
  <c r="J1482" i="2156" s="1"/>
  <c r="D1482" i="2157" s="1"/>
  <c r="M1482" i="2157" s="1"/>
  <c r="AP222" i="2140"/>
  <c r="D2943" i="2156" s="1"/>
  <c r="J274" i="2156" s="1"/>
  <c r="D274" i="2157" s="1"/>
  <c r="M274" i="2157" s="1"/>
  <c r="AP158" i="2140"/>
  <c r="D2879" i="2156" s="1"/>
  <c r="J1215" i="2156" s="1"/>
  <c r="D1215" i="2157" s="1"/>
  <c r="M1215" i="2157" s="1"/>
  <c r="AP94" i="2140"/>
  <c r="D2815" i="2156" s="1"/>
  <c r="J882" i="2156" s="1"/>
  <c r="D882" i="2157" s="1"/>
  <c r="M882" i="2157" s="1"/>
  <c r="AP30" i="2140"/>
  <c r="D2751" i="2156" s="1"/>
  <c r="J77" i="2156" s="1"/>
  <c r="D77" i="2157" s="1"/>
  <c r="M77" i="2157" s="1"/>
  <c r="AO244" i="2140"/>
  <c r="D2576" i="2156" s="1"/>
  <c r="J406" i="2156" s="1"/>
  <c r="D406" i="2157" s="1"/>
  <c r="M406" i="2157" s="1"/>
  <c r="AP246" i="2140"/>
  <c r="D2967" i="2156" s="1"/>
  <c r="J425" i="2156" s="1"/>
  <c r="D425" i="2157" s="1"/>
  <c r="M425" i="2157" s="1"/>
  <c r="AP182" i="2140"/>
  <c r="D2903" i="2156" s="1"/>
  <c r="J1371" i="2156" s="1"/>
  <c r="D1371" i="2157" s="1"/>
  <c r="M1371" i="2157" s="1"/>
  <c r="AP118" i="2140"/>
  <c r="D2839" i="2156" s="1"/>
  <c r="AP54" i="2140"/>
  <c r="D2775" i="2156" s="1"/>
  <c r="AO252" i="2140"/>
  <c r="D2584" i="2156" s="1"/>
  <c r="AO13" i="2140"/>
  <c r="D2345" i="2156" s="1"/>
  <c r="AO84" i="2140"/>
  <c r="D2416" i="2156" s="1"/>
  <c r="AP278" i="2140"/>
  <c r="D2999" i="2156" s="1"/>
  <c r="J631" i="2156" s="1"/>
  <c r="D631" i="2157" s="1"/>
  <c r="M631" i="2157" s="1"/>
  <c r="AP214" i="2140"/>
  <c r="D2935" i="2156" s="1"/>
  <c r="J233" i="2156" s="1"/>
  <c r="D233" i="2157" s="1"/>
  <c r="M233" i="2157" s="1"/>
  <c r="AP150" i="2140"/>
  <c r="D2871" i="2156" s="1"/>
  <c r="J1166" i="2156" s="1"/>
  <c r="D1166" i="2157" s="1"/>
  <c r="M1166" i="2157" s="1"/>
  <c r="AP86" i="2140"/>
  <c r="D2807" i="2156" s="1"/>
  <c r="J839" i="2156" s="1"/>
  <c r="D839" i="2157" s="1"/>
  <c r="M839" i="2157" s="1"/>
  <c r="AP22" i="2140"/>
  <c r="D2743" i="2156" s="1"/>
  <c r="AO140" i="2140"/>
  <c r="D2472" i="2156" s="1"/>
  <c r="AO212" i="2140"/>
  <c r="D2544" i="2156" s="1"/>
  <c r="J220" i="2156" s="1"/>
  <c r="D220" i="2157" s="1"/>
  <c r="M220" i="2157" s="1"/>
  <c r="AQ33" i="2140"/>
  <c r="D3143" i="2156" s="1"/>
  <c r="J103" i="2156" s="1"/>
  <c r="D103" i="2157" s="1"/>
  <c r="M103" i="2157" s="1"/>
  <c r="AQ97" i="2140"/>
  <c r="D3207" i="2156" s="1"/>
  <c r="AQ161" i="2140"/>
  <c r="D3271" i="2156" s="1"/>
  <c r="J1240" i="2156" s="1"/>
  <c r="D1240" i="2157" s="1"/>
  <c r="M1240" i="2157" s="1"/>
  <c r="AQ225" i="2140"/>
  <c r="D3335" i="2156" s="1"/>
  <c r="AQ294" i="2140"/>
  <c r="D3404" i="2156" s="1"/>
  <c r="J1569" i="2156" s="1"/>
  <c r="D1569" i="2157" s="1"/>
  <c r="M1569" i="2157" s="1"/>
  <c r="AQ358" i="2140"/>
  <c r="D3468" i="2156" s="1"/>
  <c r="J1933" i="2156" s="1"/>
  <c r="D1933" i="2157" s="1"/>
  <c r="M1933" i="2157" s="1"/>
  <c r="AP370" i="2140"/>
  <c r="D3091" i="2156" s="1"/>
  <c r="J2011" i="2156" s="1"/>
  <c r="D2011" i="2157" s="1"/>
  <c r="M2011" i="2157" s="1"/>
  <c r="AP306" i="2140"/>
  <c r="D3027" i="2156" s="1"/>
  <c r="AP196" i="2140"/>
  <c r="D2917" i="2156" s="1"/>
  <c r="AP68" i="2140"/>
  <c r="D2789" i="2156" s="1"/>
  <c r="AQ283" i="2140"/>
  <c r="D3393" i="2156" s="1"/>
  <c r="J2346" i="2156" s="1"/>
  <c r="D2346" i="2157" s="1"/>
  <c r="M2346" i="2157" s="1"/>
  <c r="AQ155" i="2140"/>
  <c r="D3265" i="2156" s="1"/>
  <c r="J1193" i="2156" s="1"/>
  <c r="D1193" i="2157" s="1"/>
  <c r="M1193" i="2157" s="1"/>
  <c r="AQ27" i="2140"/>
  <c r="D3137" i="2156" s="1"/>
  <c r="AO254" i="2140"/>
  <c r="D2586" i="2156" s="1"/>
  <c r="J472" i="2156" s="1"/>
  <c r="D472" i="2157" s="1"/>
  <c r="M472" i="2157" s="1"/>
  <c r="AO56" i="2140"/>
  <c r="D2388" i="2156" s="1"/>
  <c r="AN274" i="2140"/>
  <c r="D2217" i="2156" s="1"/>
  <c r="J601" i="2156" s="1"/>
  <c r="D601" i="2157" s="1"/>
  <c r="M601" i="2157" s="1"/>
  <c r="AN146" i="2140"/>
  <c r="D2089" i="2156" s="1"/>
  <c r="J1142" i="2156" s="1"/>
  <c r="D1142" i="2157" s="1"/>
  <c r="M1142" i="2157" s="1"/>
  <c r="AP269" i="2140"/>
  <c r="D2990" i="2156" s="1"/>
  <c r="J574" i="2156" s="1"/>
  <c r="D574" i="2157" s="1"/>
  <c r="M574" i="2157" s="1"/>
  <c r="AP205" i="2140"/>
  <c r="D2926" i="2156" s="1"/>
  <c r="J177" i="2156" s="1"/>
  <c r="D177" i="2157" s="1"/>
  <c r="M177" i="2157" s="1"/>
  <c r="AP141" i="2140"/>
  <c r="D2862" i="2156" s="1"/>
  <c r="J1110" i="2156" s="1"/>
  <c r="D1110" i="2157" s="1"/>
  <c r="M1110" i="2157" s="1"/>
  <c r="AP77" i="2140"/>
  <c r="D2798" i="2156" s="1"/>
  <c r="J793" i="2156" s="1"/>
  <c r="D793" i="2157" s="1"/>
  <c r="M793" i="2157" s="1"/>
  <c r="AP19" i="2140"/>
  <c r="D2740" i="2156" s="1"/>
  <c r="AP27" i="2140"/>
  <c r="D2748" i="2156" s="1"/>
  <c r="AP35" i="2140"/>
  <c r="D2756" i="2156" s="1"/>
  <c r="J118" i="2156" s="1"/>
  <c r="D118" i="2157" s="1"/>
  <c r="M118" i="2157" s="1"/>
  <c r="AP43" i="2140"/>
  <c r="D2764" i="2156" s="1"/>
  <c r="J361" i="2156" s="1"/>
  <c r="D361" i="2157" s="1"/>
  <c r="M361" i="2157" s="1"/>
  <c r="AP59" i="2140"/>
  <c r="D2780" i="2156" s="1"/>
  <c r="J2198" i="2156" s="1"/>
  <c r="D2198" i="2157" s="1"/>
  <c r="M2198" i="2157" s="1"/>
  <c r="AP67" i="2140"/>
  <c r="D2788" i="2156" s="1"/>
  <c r="AP75" i="2140"/>
  <c r="D2796" i="2156" s="1"/>
  <c r="J782" i="2156" s="1"/>
  <c r="D782" i="2157" s="1"/>
  <c r="M782" i="2157" s="1"/>
  <c r="AP83" i="2140"/>
  <c r="D2804" i="2156" s="1"/>
  <c r="AP107" i="2140"/>
  <c r="D2828" i="2156" s="1"/>
  <c r="AP115" i="2140"/>
  <c r="D2836" i="2156" s="1"/>
  <c r="AP123" i="2140"/>
  <c r="D2844" i="2156" s="1"/>
  <c r="J1010" i="2156" s="1"/>
  <c r="D1010" i="2157" s="1"/>
  <c r="M1010" i="2157" s="1"/>
  <c r="AP131" i="2140"/>
  <c r="D2852" i="2156" s="1"/>
  <c r="AP139" i="2140"/>
  <c r="D2860" i="2156" s="1"/>
  <c r="J1098" i="2156" s="1"/>
  <c r="D1098" i="2157" s="1"/>
  <c r="M1098" i="2157" s="1"/>
  <c r="AP203" i="2140"/>
  <c r="D2924" i="2156" s="1"/>
  <c r="J2145" i="2156" s="1"/>
  <c r="D2145" i="2157" s="1"/>
  <c r="M2145" i="2157" s="1"/>
  <c r="AP211" i="2140"/>
  <c r="D2932" i="2156" s="1"/>
  <c r="J217" i="2156" s="1"/>
  <c r="D217" i="2157" s="1"/>
  <c r="M217" i="2157" s="1"/>
  <c r="AP219" i="2140"/>
  <c r="D2940" i="2156" s="1"/>
  <c r="AP227" i="2140"/>
  <c r="D2948" i="2156" s="1"/>
  <c r="J304" i="2156" s="1"/>
  <c r="D304" i="2157" s="1"/>
  <c r="M304" i="2157" s="1"/>
  <c r="AN167" i="2140"/>
  <c r="D2110" i="2156" s="1"/>
  <c r="J1277" i="2156" s="1"/>
  <c r="D1277" i="2157" s="1"/>
  <c r="M1277" i="2157" s="1"/>
  <c r="AO291" i="2140"/>
  <c r="D2623" i="2156" s="1"/>
  <c r="J1541" i="2156" s="1"/>
  <c r="D1541" i="2157" s="1"/>
  <c r="M1541" i="2157" s="1"/>
  <c r="AO323" i="2140"/>
  <c r="D2655" i="2156" s="1"/>
  <c r="J1727" i="2156" s="1"/>
  <c r="D1727" i="2157" s="1"/>
  <c r="M1727" i="2157" s="1"/>
  <c r="AO355" i="2140"/>
  <c r="D2687" i="2156" s="1"/>
  <c r="J1920" i="2156" s="1"/>
  <c r="D1920" i="2157" s="1"/>
  <c r="M1920" i="2157" s="1"/>
  <c r="AO387" i="2140"/>
  <c r="D2719" i="2156" s="1"/>
  <c r="AN182" i="2140"/>
  <c r="D2125" i="2156" s="1"/>
  <c r="J1368" i="2156" s="1"/>
  <c r="D1368" i="2157" s="1"/>
  <c r="M1368" i="2157" s="1"/>
  <c r="AN54" i="2140"/>
  <c r="D1997" i="2156" s="1"/>
  <c r="AN84" i="2140"/>
  <c r="D2027" i="2156" s="1"/>
  <c r="AN116" i="2140"/>
  <c r="D2059" i="2156" s="1"/>
  <c r="AM213" i="2140"/>
  <c r="D1767" i="2156" s="1"/>
  <c r="J2160" i="2156" s="1"/>
  <c r="D2160" i="2157" s="1"/>
  <c r="M2160" i="2157" s="1"/>
  <c r="AM261" i="2140"/>
  <c r="D1815" i="2156" s="1"/>
  <c r="J522" i="2156" s="1"/>
  <c r="D522" i="2157" s="1"/>
  <c r="M522" i="2157" s="1"/>
  <c r="AM180" i="2140"/>
  <c r="D1734" i="2156" s="1"/>
  <c r="J1355" i="2156" s="1"/>
  <c r="D1355" i="2157" s="1"/>
  <c r="M1355" i="2157" s="1"/>
  <c r="AM226" i="2140"/>
  <c r="D1780" i="2156" s="1"/>
  <c r="AM312" i="2140"/>
  <c r="D1866" i="2156" s="1"/>
  <c r="AM63" i="2140"/>
  <c r="D1617" i="2156" s="1"/>
  <c r="AM150" i="2140"/>
  <c r="D1704" i="2156" s="1"/>
  <c r="J1165" i="2156" s="1"/>
  <c r="D1165" i="2157" s="1"/>
  <c r="M1165" i="2157" s="1"/>
  <c r="AM232" i="2140"/>
  <c r="D1786" i="2156" s="1"/>
  <c r="AM311" i="2140"/>
  <c r="D1865" i="2156" s="1"/>
  <c r="J1644" i="2156" s="1"/>
  <c r="D1644" i="2157" s="1"/>
  <c r="M1644" i="2157" s="1"/>
  <c r="AM391" i="2140"/>
  <c r="D1945" i="2156" s="1"/>
  <c r="J2511" i="2156" s="1"/>
  <c r="D2511" i="2157" s="1"/>
  <c r="M2511" i="2157" s="1"/>
  <c r="AO382" i="2140"/>
  <c r="D2714" i="2156" s="1"/>
  <c r="J2486" i="2156" s="1"/>
  <c r="D2486" i="2157" s="1"/>
  <c r="M2486" i="2157" s="1"/>
  <c r="AM387" i="2140"/>
  <c r="D1941" i="2156" s="1"/>
  <c r="AM355" i="2140"/>
  <c r="D1909" i="2156" s="1"/>
  <c r="J1922" i="2156" s="1"/>
  <c r="D1922" i="2157" s="1"/>
  <c r="M1922" i="2157" s="1"/>
  <c r="AM323" i="2140"/>
  <c r="D1877" i="2156" s="1"/>
  <c r="J1729" i="2156" s="1"/>
  <c r="D1729" i="2157" s="1"/>
  <c r="M1729" i="2157" s="1"/>
  <c r="AM291" i="2140"/>
  <c r="D1845" i="2156" s="1"/>
  <c r="J1543" i="2156" s="1"/>
  <c r="D1543" i="2157" s="1"/>
  <c r="M1543" i="2157" s="1"/>
  <c r="AM336" i="2140"/>
  <c r="D1890" i="2156" s="1"/>
  <c r="J1787" i="2156" s="1"/>
  <c r="D1787" i="2157" s="1"/>
  <c r="M1787" i="2157" s="1"/>
  <c r="AM251" i="2140"/>
  <c r="D1805" i="2156" s="1"/>
  <c r="AM228" i="2140"/>
  <c r="D1782" i="2156" s="1"/>
  <c r="AM205" i="2140"/>
  <c r="D1759" i="2156" s="1"/>
  <c r="J176" i="2156" s="1"/>
  <c r="D176" i="2157" s="1"/>
  <c r="M176" i="2157" s="1"/>
  <c r="AM187" i="2140"/>
  <c r="D1741" i="2156" s="1"/>
  <c r="J1393" i="2156" s="1"/>
  <c r="D1393" i="2157" s="1"/>
  <c r="M1393" i="2157" s="1"/>
  <c r="AM164" i="2140"/>
  <c r="D1718" i="2156" s="1"/>
  <c r="J2311" i="2156" s="1"/>
  <c r="D2311" i="2157" s="1"/>
  <c r="M2311" i="2157" s="1"/>
  <c r="AM141" i="2140"/>
  <c r="D1695" i="2156" s="1"/>
  <c r="J1109" i="2156" s="1"/>
  <c r="D1109" i="2157" s="1"/>
  <c r="M1109" i="2157" s="1"/>
  <c r="AM13" i="2140"/>
  <c r="D1567" i="2156" s="1"/>
  <c r="AM385" i="2140"/>
  <c r="D1939" i="2156" s="1"/>
  <c r="J2530" i="2156" s="1"/>
  <c r="D2530" i="2157" s="1"/>
  <c r="M2530" i="2157" s="1"/>
  <c r="AM146" i="2140"/>
  <c r="D1700" i="2156" s="1"/>
  <c r="J1143" i="2156" s="1"/>
  <c r="D1143" i="2157" s="1"/>
  <c r="M1143" i="2157" s="1"/>
  <c r="AM130" i="2140"/>
  <c r="D1684" i="2156" s="1"/>
  <c r="AM50" i="2140"/>
  <c r="D1604" i="2156" s="1"/>
  <c r="AP262" i="2140"/>
  <c r="D2983" i="2156" s="1"/>
  <c r="J531" i="2156" s="1"/>
  <c r="D531" i="2157" s="1"/>
  <c r="M531" i="2157" s="1"/>
  <c r="AP198" i="2140"/>
  <c r="D2919" i="2156" s="1"/>
  <c r="J1468" i="2156" s="1"/>
  <c r="D1468" i="2157" s="1"/>
  <c r="M1468" i="2157" s="1"/>
  <c r="AP134" i="2140"/>
  <c r="D2855" i="2156" s="1"/>
  <c r="J1082" i="2156" s="1"/>
  <c r="D1082" i="2157" s="1"/>
  <c r="M1082" i="2157" s="1"/>
  <c r="AP70" i="2140"/>
  <c r="D2791" i="2156" s="1"/>
  <c r="J2211" i="2156" s="1"/>
  <c r="D2211" i="2157" s="1"/>
  <c r="M2211" i="2157" s="1"/>
  <c r="AP6" i="2140"/>
  <c r="D2727" i="2156" s="1"/>
  <c r="AO76" i="2140"/>
  <c r="D2408" i="2156" s="1"/>
  <c r="AO148" i="2140"/>
  <c r="D2480" i="2156" s="1"/>
  <c r="AQ30" i="2140"/>
  <c r="D3140" i="2156" s="1"/>
  <c r="J79" i="2156" s="1"/>
  <c r="D79" i="2157" s="1"/>
  <c r="M79" i="2157" s="1"/>
  <c r="AQ62" i="2140"/>
  <c r="D3172" i="2156" s="1"/>
  <c r="J705" i="2156" s="1"/>
  <c r="D705" i="2157" s="1"/>
  <c r="M705" i="2157" s="1"/>
  <c r="AQ94" i="2140"/>
  <c r="D3204" i="2156" s="1"/>
  <c r="J883" i="2156" s="1"/>
  <c r="D883" i="2157" s="1"/>
  <c r="M883" i="2157" s="1"/>
  <c r="AQ126" i="2140"/>
  <c r="D3236" i="2156" s="1"/>
  <c r="J1034" i="2156" s="1"/>
  <c r="D1034" i="2157" s="1"/>
  <c r="M1034" i="2157" s="1"/>
  <c r="AQ158" i="2140"/>
  <c r="D3268" i="2156" s="1"/>
  <c r="J1217" i="2156" s="1"/>
  <c r="D1217" i="2157" s="1"/>
  <c r="M1217" i="2157" s="1"/>
  <c r="AQ190" i="2140"/>
  <c r="D3300" i="2156" s="1"/>
  <c r="AQ222" i="2140"/>
  <c r="D3332" i="2156" s="1"/>
  <c r="J275" i="2156" s="1"/>
  <c r="D275" i="2157" s="1"/>
  <c r="M275" i="2157" s="1"/>
  <c r="AQ254" i="2140"/>
  <c r="D3364" i="2156" s="1"/>
  <c r="J476" i="2156" s="1"/>
  <c r="D476" i="2157" s="1"/>
  <c r="M476" i="2157" s="1"/>
  <c r="AQ291" i="2140"/>
  <c r="D3401" i="2156" s="1"/>
  <c r="J1545" i="2156" s="1"/>
  <c r="D1545" i="2157" s="1"/>
  <c r="M1545" i="2157" s="1"/>
  <c r="AQ323" i="2140"/>
  <c r="D3433" i="2156" s="1"/>
  <c r="J1733" i="2156" s="1"/>
  <c r="D1733" i="2157" s="1"/>
  <c r="M1733" i="2157" s="1"/>
  <c r="AQ355" i="2140"/>
  <c r="D3465" i="2156" s="1"/>
  <c r="J1925" i="2156" s="1"/>
  <c r="D1925" i="2157" s="1"/>
  <c r="M1925" i="2157" s="1"/>
  <c r="AQ387" i="2140"/>
  <c r="D3497" i="2156" s="1"/>
  <c r="AQ65" i="2140"/>
  <c r="D3175" i="2156" s="1"/>
  <c r="J722" i="2156" s="1"/>
  <c r="D722" i="2157" s="1"/>
  <c r="M722" i="2157" s="1"/>
  <c r="AQ129" i="2140"/>
  <c r="D3239" i="2156" s="1"/>
  <c r="J1058" i="2156" s="1"/>
  <c r="D1058" i="2157" s="1"/>
  <c r="M1058" i="2157" s="1"/>
  <c r="AQ193" i="2140"/>
  <c r="D3303" i="2156" s="1"/>
  <c r="AQ257" i="2140"/>
  <c r="D3367" i="2156" s="1"/>
  <c r="J492" i="2156" s="1"/>
  <c r="D492" i="2157" s="1"/>
  <c r="M492" i="2157" s="1"/>
  <c r="AP362" i="2140"/>
  <c r="D3083" i="2156" s="1"/>
  <c r="J1955" i="2156" s="1"/>
  <c r="D1955" i="2157" s="1"/>
  <c r="M1955" i="2157" s="1"/>
  <c r="AP330" i="2140"/>
  <c r="D3051" i="2156" s="1"/>
  <c r="J1747" i="2156" s="1"/>
  <c r="D1747" i="2157" s="1"/>
  <c r="M1747" i="2157" s="1"/>
  <c r="AP298" i="2140"/>
  <c r="D3019" i="2156" s="1"/>
  <c r="J1591" i="2156" s="1"/>
  <c r="D1591" i="2157" s="1"/>
  <c r="M1591" i="2157" s="1"/>
  <c r="AP244" i="2140"/>
  <c r="D2965" i="2156" s="1"/>
  <c r="J409" i="2156" s="1"/>
  <c r="D409" i="2157" s="1"/>
  <c r="M409" i="2157" s="1"/>
  <c r="AP180" i="2140"/>
  <c r="D2901" i="2156" s="1"/>
  <c r="J1356" i="2156" s="1"/>
  <c r="D1356" i="2157" s="1"/>
  <c r="M1356" i="2157" s="1"/>
  <c r="AP116" i="2140"/>
  <c r="D2837" i="2156" s="1"/>
  <c r="AP52" i="2140"/>
  <c r="D2773" i="2156" s="1"/>
  <c r="J670" i="2156" s="1"/>
  <c r="D670" i="2157" s="1"/>
  <c r="M670" i="2157" s="1"/>
  <c r="AO122" i="2140"/>
  <c r="D2454" i="2156" s="1"/>
  <c r="J997" i="2156" s="1"/>
  <c r="D997" i="2157" s="1"/>
  <c r="M997" i="2157" s="1"/>
  <c r="AO20" i="2140"/>
  <c r="D2352" i="2156" s="1"/>
  <c r="AN344" i="2140"/>
  <c r="D2287" i="2156" s="1"/>
  <c r="J1850" i="2156" s="1"/>
  <c r="D1850" i="2157" s="1"/>
  <c r="M1850" i="2157" s="1"/>
  <c r="AN275" i="2140"/>
  <c r="D2218" i="2156" s="1"/>
  <c r="J609" i="2156" s="1"/>
  <c r="D609" i="2157" s="1"/>
  <c r="M609" i="2157" s="1"/>
  <c r="AN211" i="2140"/>
  <c r="D2154" i="2156" s="1"/>
  <c r="J215" i="2156" s="1"/>
  <c r="D215" i="2157" s="1"/>
  <c r="M215" i="2157" s="1"/>
  <c r="AN147" i="2140"/>
  <c r="D2090" i="2156" s="1"/>
  <c r="J1151" i="2156" s="1"/>
  <c r="D1151" i="2157" s="1"/>
  <c r="M1151" i="2157" s="1"/>
  <c r="AN83" i="2140"/>
  <c r="D2026" i="2156" s="1"/>
  <c r="AN19" i="2140"/>
  <c r="D1962" i="2156" s="1"/>
  <c r="G313" i="2140"/>
  <c r="W313" i="2140" s="1"/>
  <c r="AM238" i="2140"/>
  <c r="D1792" i="2156" s="1"/>
  <c r="J380" i="2156" s="1"/>
  <c r="D380" i="2157" s="1"/>
  <c r="M380" i="2157" s="1"/>
  <c r="D1714" i="2156"/>
  <c r="J1229" i="2156" s="1"/>
  <c r="D1229" i="2157" s="1"/>
  <c r="M1229" i="2157" s="1"/>
  <c r="AM160" i="2140"/>
  <c r="AQ251" i="2140"/>
  <c r="D3361" i="2156" s="1"/>
  <c r="D3233" i="2156"/>
  <c r="J1011" i="2156" s="1"/>
  <c r="D1011" i="2157" s="1"/>
  <c r="M1011" i="2157" s="1"/>
  <c r="AQ123" i="2140"/>
  <c r="AO384" i="2140"/>
  <c r="D2716" i="2156" s="1"/>
  <c r="D2554" i="2156"/>
  <c r="J271" i="2156" s="1"/>
  <c r="D271" i="2157" s="1"/>
  <c r="M271" i="2157" s="1"/>
  <c r="AO222" i="2140"/>
  <c r="AO24" i="2140"/>
  <c r="D2356" i="2156" s="1"/>
  <c r="D2185" i="2156"/>
  <c r="AN242" i="2140"/>
  <c r="AN114" i="2140"/>
  <c r="D2057" i="2156" s="1"/>
  <c r="J2279" i="2156" s="1"/>
  <c r="D2279" i="2157" s="1"/>
  <c r="M2279" i="2157" s="1"/>
  <c r="D2974" i="2156"/>
  <c r="J467" i="2156" s="1"/>
  <c r="D467" i="2157" s="1"/>
  <c r="M467" i="2157" s="1"/>
  <c r="AP253" i="2140"/>
  <c r="AP189" i="2140"/>
  <c r="D2910" i="2156" s="1"/>
  <c r="J1411" i="2156" s="1"/>
  <c r="D1411" i="2157" s="1"/>
  <c r="M1411" i="2157" s="1"/>
  <c r="D2846" i="2156"/>
  <c r="J2300" i="2156" s="1"/>
  <c r="D2300" i="2157" s="1"/>
  <c r="M2300" i="2157" s="1"/>
  <c r="AP125" i="2140"/>
  <c r="AP7" i="2140"/>
  <c r="D2728" i="2156" s="1"/>
  <c r="D2760" i="2156"/>
  <c r="J133" i="2156" s="1"/>
  <c r="D133" i="2157" s="1"/>
  <c r="M133" i="2157" s="1"/>
  <c r="AP39" i="2140"/>
  <c r="AP167" i="2140"/>
  <c r="D2888" i="2156" s="1"/>
  <c r="J1279" i="2156" s="1"/>
  <c r="D1279" i="2157" s="1"/>
  <c r="M1279" i="2157" s="1"/>
  <c r="D2936" i="2156"/>
  <c r="J241" i="2156" s="1"/>
  <c r="D241" i="2157" s="1"/>
  <c r="M241" i="2157" s="1"/>
  <c r="AP215" i="2140"/>
  <c r="AP239" i="2140"/>
  <c r="D2960" i="2156" s="1"/>
  <c r="J389" i="2156" s="1"/>
  <c r="D389" i="2157" s="1"/>
  <c r="M389" i="2157" s="1"/>
  <c r="D2976" i="2156"/>
  <c r="J483" i="2156" s="1"/>
  <c r="D483" i="2157" s="1"/>
  <c r="M483" i="2157" s="1"/>
  <c r="AP255" i="2140"/>
  <c r="AP271" i="2140"/>
  <c r="D2992" i="2156" s="1"/>
  <c r="D3022" i="2156"/>
  <c r="J1609" i="2156" s="1"/>
  <c r="D1609" i="2157" s="1"/>
  <c r="M1609" i="2157" s="1"/>
  <c r="AP301" i="2140"/>
  <c r="AP333" i="2140"/>
  <c r="D3054" i="2156" s="1"/>
  <c r="J1763" i="2156" s="1"/>
  <c r="D1763" i="2157" s="1"/>
  <c r="M1763" i="2157" s="1"/>
  <c r="D2590" i="2156"/>
  <c r="J496" i="2156" s="1"/>
  <c r="D496" i="2157" s="1"/>
  <c r="M496" i="2157" s="1"/>
  <c r="AO258" i="2140"/>
  <c r="AO130" i="2140"/>
  <c r="D2462" i="2156" s="1"/>
  <c r="D2206" i="2156"/>
  <c r="J537" i="2156" s="1"/>
  <c r="D537" i="2157" s="1"/>
  <c r="M537" i="2157" s="1"/>
  <c r="AN263" i="2140"/>
  <c r="AN199" i="2140"/>
  <c r="D2142" i="2156" s="1"/>
  <c r="J139" i="2156" s="1"/>
  <c r="D139" i="2157" s="1"/>
  <c r="M139" i="2157" s="1"/>
  <c r="D2078" i="2156"/>
  <c r="AN135" i="2140"/>
  <c r="AQ183" i="2140"/>
  <c r="D3293" i="2156" s="1"/>
  <c r="J2324" i="2156" s="1"/>
  <c r="D2324" i="2157" s="1"/>
  <c r="M2324" i="2157" s="1"/>
  <c r="D3165" i="2156"/>
  <c r="AQ55" i="2140"/>
  <c r="AO262" i="2140"/>
  <c r="D2594" i="2156" s="1"/>
  <c r="J527" i="2156" s="1"/>
  <c r="D527" i="2157" s="1"/>
  <c r="M527" i="2157" s="1"/>
  <c r="D2466" i="2156"/>
  <c r="J1078" i="2156" s="1"/>
  <c r="D1078" i="2157" s="1"/>
  <c r="M1078" i="2157" s="1"/>
  <c r="AO134" i="2140"/>
  <c r="AO9" i="2140"/>
  <c r="D2341" i="2156" s="1"/>
  <c r="D2357" i="2156"/>
  <c r="AO25" i="2140"/>
  <c r="AO33" i="2140"/>
  <c r="D2365" i="2156" s="1"/>
  <c r="J98" i="2156" s="1"/>
  <c r="D98" i="2157" s="1"/>
  <c r="M98" i="2157" s="1"/>
  <c r="D2373" i="2156"/>
  <c r="J348" i="2156" s="1"/>
  <c r="D348" i="2157" s="1"/>
  <c r="M348" i="2157" s="1"/>
  <c r="AO41" i="2140"/>
  <c r="AO57" i="2140"/>
  <c r="D2389" i="2156" s="1"/>
  <c r="J687" i="2156" s="1"/>
  <c r="D687" i="2157" s="1"/>
  <c r="M687" i="2157" s="1"/>
  <c r="D2221" i="2156"/>
  <c r="J629" i="2156" s="1"/>
  <c r="D629" i="2157" s="1"/>
  <c r="M629" i="2157" s="1"/>
  <c r="AN278" i="2140"/>
  <c r="AN150" i="2140"/>
  <c r="D2093" i="2156" s="1"/>
  <c r="J1164" i="2156" s="1"/>
  <c r="D1164" i="2157" s="1"/>
  <c r="M1164" i="2157" s="1"/>
  <c r="D1965" i="2156"/>
  <c r="AN22" i="2140"/>
  <c r="AN17" i="2140"/>
  <c r="D1960" i="2156" s="1"/>
  <c r="D1992" i="2156"/>
  <c r="AN49" i="2140"/>
  <c r="AN81" i="2140"/>
  <c r="D2024" i="2156" s="1"/>
  <c r="J823" i="2156" s="1"/>
  <c r="D823" i="2157" s="1"/>
  <c r="M823" i="2157" s="1"/>
  <c r="D2056" i="2156"/>
  <c r="AN113" i="2140"/>
  <c r="AN145" i="2140"/>
  <c r="D2088" i="2156" s="1"/>
  <c r="D2120" i="2156"/>
  <c r="AN177" i="2140"/>
  <c r="AN209" i="2140"/>
  <c r="D2152" i="2156" s="1"/>
  <c r="J2151" i="2156" s="1"/>
  <c r="D2151" i="2157" s="1"/>
  <c r="M2151" i="2157" s="1"/>
  <c r="D2184" i="2156"/>
  <c r="AN241" i="2140"/>
  <c r="AN273" i="2140"/>
  <c r="D2216" i="2156" s="1"/>
  <c r="J592" i="2156" s="1"/>
  <c r="D592" i="2157" s="1"/>
  <c r="M592" i="2157" s="1"/>
  <c r="D2253" i="2156"/>
  <c r="AN310" i="2140"/>
  <c r="AN20" i="2140"/>
  <c r="D1963" i="2156" s="1"/>
  <c r="D1995" i="2156"/>
  <c r="J668" i="2156" s="1"/>
  <c r="D668" i="2157" s="1"/>
  <c r="M668" i="2157" s="1"/>
  <c r="AN52" i="2140"/>
  <c r="AN148" i="2140"/>
  <c r="D2091" i="2156" s="1"/>
  <c r="D2123" i="2156"/>
  <c r="J1354" i="2156" s="1"/>
  <c r="D1354" i="2157" s="1"/>
  <c r="M1354" i="2157" s="1"/>
  <c r="AN180" i="2140"/>
  <c r="AN212" i="2140"/>
  <c r="D2155" i="2156" s="1"/>
  <c r="J221" i="2156" s="1"/>
  <c r="D221" i="2157" s="1"/>
  <c r="M221" i="2157" s="1"/>
  <c r="D2187" i="2156"/>
  <c r="J407" i="2156" s="1"/>
  <c r="D407" i="2157" s="1"/>
  <c r="M407" i="2157" s="1"/>
  <c r="AN244" i="2140"/>
  <c r="G133" i="2140"/>
  <c r="W133" i="2140" s="1"/>
  <c r="G229" i="2140"/>
  <c r="W229" i="2140" s="1"/>
  <c r="D1606" i="2156"/>
  <c r="J669" i="2156" s="1"/>
  <c r="D669" i="2157" s="1"/>
  <c r="M669" i="2157" s="1"/>
  <c r="AM52" i="2140"/>
  <c r="AM139" i="2140"/>
  <c r="D1693" i="2156" s="1"/>
  <c r="J1097" i="2156" s="1"/>
  <c r="D1097" i="2157" s="1"/>
  <c r="M1097" i="2157" s="1"/>
  <c r="G344" i="2140"/>
  <c r="W344" i="2140" s="1"/>
  <c r="G191" i="2140"/>
  <c r="W191" i="2140" s="1"/>
  <c r="AM274" i="2140"/>
  <c r="D1828" i="2156" s="1"/>
  <c r="J602" i="2156" s="1"/>
  <c r="D602" i="2157" s="1"/>
  <c r="M602" i="2157" s="1"/>
  <c r="D1913" i="2156"/>
  <c r="J2464" i="2156" s="1"/>
  <c r="D2464" i="2157" s="1"/>
  <c r="M2464" i="2157" s="1"/>
  <c r="AM359" i="2140"/>
  <c r="AO366" i="2140"/>
  <c r="D2698" i="2156" s="1"/>
  <c r="J1976" i="2156" s="1"/>
  <c r="D1976" i="2157" s="1"/>
  <c r="M1976" i="2157" s="1"/>
  <c r="D2666" i="2156"/>
  <c r="J1768" i="2156" s="1"/>
  <c r="D1768" i="2157" s="1"/>
  <c r="M1768" i="2157" s="1"/>
  <c r="AO334" i="2140"/>
  <c r="AO302" i="2140"/>
  <c r="D2634" i="2156" s="1"/>
  <c r="J1615" i="2156" s="1"/>
  <c r="D1615" i="2157" s="1"/>
  <c r="M1615" i="2157" s="1"/>
  <c r="D2597" i="2156"/>
  <c r="J551" i="2156" s="1"/>
  <c r="D551" i="2157" s="1"/>
  <c r="M551" i="2157" s="1"/>
  <c r="AO265" i="2140"/>
  <c r="AO137" i="2140"/>
  <c r="D2469" i="2156" s="1"/>
  <c r="D2619" i="2156"/>
  <c r="J1519" i="2156" s="1"/>
  <c r="D1519" i="2157" s="1"/>
  <c r="M1519" i="2157" s="1"/>
  <c r="AO287" i="2140"/>
  <c r="AM379" i="2140"/>
  <c r="D1933" i="2156" s="1"/>
  <c r="J2075" i="2156" s="1"/>
  <c r="D2075" i="2157" s="1"/>
  <c r="M2075" i="2157" s="1"/>
  <c r="D1869" i="2156"/>
  <c r="J2384" i="2156" s="1"/>
  <c r="D2384" i="2157" s="1"/>
  <c r="M2384" i="2157" s="1"/>
  <c r="AM315" i="2140"/>
  <c r="AM286" i="2140"/>
  <c r="D1840" i="2156" s="1"/>
  <c r="D1777" i="2156"/>
  <c r="J280" i="2156" s="1"/>
  <c r="D280" i="2157" s="1"/>
  <c r="M280" i="2157" s="1"/>
  <c r="AM223" i="2140"/>
  <c r="AM95" i="2140"/>
  <c r="D1649" i="2156" s="1"/>
  <c r="J2245" i="2156" s="1"/>
  <c r="D2245" i="2157" s="1"/>
  <c r="M2245" i="2157" s="1"/>
  <c r="D1779" i="2156"/>
  <c r="AM225" i="2140"/>
  <c r="AM175" i="2140"/>
  <c r="D1729" i="2156" s="1"/>
  <c r="J1330" i="2156" s="1"/>
  <c r="D1330" i="2157" s="1"/>
  <c r="M1330" i="2157" s="1"/>
  <c r="D1690" i="2156"/>
  <c r="AM136" i="2140"/>
  <c r="AM97" i="2140"/>
  <c r="D1651" i="2156" s="1"/>
  <c r="BC47" i="2140"/>
  <c r="E1601" i="2156" s="1"/>
  <c r="G47" i="2140"/>
  <c r="W47" i="2140" s="1"/>
  <c r="AM8" i="2140"/>
  <c r="D1562" i="2156" s="1"/>
  <c r="D1934" i="2156"/>
  <c r="J2082" i="2156" s="1"/>
  <c r="D2082" i="2157" s="1"/>
  <c r="M2082" i="2157" s="1"/>
  <c r="AM380" i="2140"/>
  <c r="AM332" i="2140"/>
  <c r="D1886" i="2156" s="1"/>
  <c r="J2424" i="2156" s="1"/>
  <c r="D2424" i="2157" s="1"/>
  <c r="M2424" i="2157" s="1"/>
  <c r="D1870" i="2156"/>
  <c r="J2393" i="2156" s="1"/>
  <c r="D2393" i="2157" s="1"/>
  <c r="M2393" i="2157" s="1"/>
  <c r="AM316" i="2140"/>
  <c r="BC300" i="2140"/>
  <c r="E1854" i="2156" s="1"/>
  <c r="K1602" i="2156" s="1" a="1"/>
  <c r="K1602" i="2156" s="1"/>
  <c r="L1602" i="2156" s="1"/>
  <c r="K1602" i="2157" s="1"/>
  <c r="G300" i="2140"/>
  <c r="W300" i="2140" s="1"/>
  <c r="D1841" i="2156"/>
  <c r="J1521" i="2156" s="1"/>
  <c r="D1521" i="2157" s="1"/>
  <c r="M1521" i="2157" s="1"/>
  <c r="AM287" i="2140"/>
  <c r="AM349" i="2140"/>
  <c r="D1903" i="2156" s="1"/>
  <c r="J1874" i="2156" s="1"/>
  <c r="D1874" i="2157" s="1"/>
  <c r="M1874" i="2157" s="1"/>
  <c r="D1810" i="2156"/>
  <c r="AM256" i="2140"/>
  <c r="AM233" i="2140"/>
  <c r="D1787" i="2156" s="1"/>
  <c r="D1769" i="2156"/>
  <c r="J240" i="2156" s="1"/>
  <c r="D240" i="2157" s="1"/>
  <c r="M240" i="2157" s="1"/>
  <c r="AM215" i="2140"/>
  <c r="AM192" i="2140"/>
  <c r="D1746" i="2156" s="1"/>
  <c r="J1430" i="2156" s="1"/>
  <c r="D1430" i="2157" s="1"/>
  <c r="M1430" i="2157" s="1"/>
  <c r="G169" i="2140"/>
  <c r="W169" i="2140" s="1"/>
  <c r="BC169" i="2140"/>
  <c r="E1723" i="2156" s="1"/>
  <c r="K1295" i="2156" s="1" a="1"/>
  <c r="K1295" i="2156" s="1"/>
  <c r="AM151" i="2140"/>
  <c r="D1705" i="2156" s="1"/>
  <c r="D1659" i="2156"/>
  <c r="AM105" i="2140"/>
  <c r="BC87" i="2140"/>
  <c r="E1641" i="2156" s="1"/>
  <c r="K2230" i="2156" s="1" a="1"/>
  <c r="K2230" i="2156" s="1"/>
  <c r="L2230" i="2156" s="1"/>
  <c r="K2230" i="2157" s="1"/>
  <c r="G87" i="2140"/>
  <c r="W87" i="2140" s="1"/>
  <c r="G41" i="2140"/>
  <c r="W41" i="2140" s="1"/>
  <c r="BC41" i="2140"/>
  <c r="E1595" i="2156" s="1"/>
  <c r="K350" i="2156" s="1" a="1"/>
  <c r="K350" i="2156" s="1"/>
  <c r="AM23" i="2140"/>
  <c r="D1577" i="2156" s="1"/>
  <c r="D1834" i="2156"/>
  <c r="J1483" i="2156" s="1"/>
  <c r="D1483" i="2157" s="1"/>
  <c r="M1483" i="2157" s="1"/>
  <c r="AM280" i="2140"/>
  <c r="AM276" i="2140"/>
  <c r="D1830" i="2156" s="1"/>
  <c r="J619" i="2156" s="1"/>
  <c r="D619" i="2157" s="1"/>
  <c r="M619" i="2157" s="1"/>
  <c r="D1826" i="2156"/>
  <c r="J587" i="2156" s="1"/>
  <c r="D587" i="2157" s="1"/>
  <c r="M587" i="2157" s="1"/>
  <c r="AM272" i="2140"/>
  <c r="BC254" i="2140"/>
  <c r="E1808" i="2156" s="1"/>
  <c r="K474" i="2156" s="1" a="1"/>
  <c r="K474" i="2156" s="1"/>
  <c r="L474" i="2156" s="1"/>
  <c r="K474" i="2157" s="1"/>
  <c r="G254" i="2140"/>
  <c r="W254" i="2140" s="1"/>
  <c r="D1744" i="2156"/>
  <c r="AM190" i="2140"/>
  <c r="AM126" i="2140"/>
  <c r="D1680" i="2156" s="1"/>
  <c r="J1032" i="2156" s="1"/>
  <c r="D1032" i="2157" s="1"/>
  <c r="M1032" i="2157" s="1"/>
  <c r="D1632" i="2156"/>
  <c r="J800" i="2156" s="1"/>
  <c r="D800" i="2157" s="1"/>
  <c r="M800" i="2157" s="1"/>
  <c r="AM78" i="2140"/>
  <c r="AM62" i="2140"/>
  <c r="D1616" i="2156" s="1"/>
  <c r="J702" i="2156" s="1"/>
  <c r="D702" i="2157" s="1"/>
  <c r="M702" i="2157" s="1"/>
  <c r="D1600" i="2156"/>
  <c r="J641" i="2156" s="1"/>
  <c r="D641" i="2157" s="1"/>
  <c r="M641" i="2157" s="1"/>
  <c r="AM46" i="2140"/>
  <c r="AM30" i="2140"/>
  <c r="D1584" i="2156" s="1"/>
  <c r="J76" i="2156" s="1"/>
  <c r="D76" i="2157" s="1"/>
  <c r="M76" i="2157" s="1"/>
  <c r="D1568" i="2156"/>
  <c r="AM14" i="2140"/>
  <c r="AP288" i="2140"/>
  <c r="D3009" i="2156" s="1"/>
  <c r="J1528" i="2156" s="1"/>
  <c r="D1528" i="2157" s="1"/>
  <c r="M1528" i="2157" s="1"/>
  <c r="D3042" i="2156"/>
  <c r="J1691" i="2156" s="1"/>
  <c r="D1691" i="2157" s="1"/>
  <c r="M1691" i="2157" s="1"/>
  <c r="AP321" i="2140"/>
  <c r="AP385" i="2140"/>
  <c r="D3106" i="2156" s="1"/>
  <c r="J2531" i="2156" s="1"/>
  <c r="D2531" i="2157" s="1"/>
  <c r="M2531" i="2157" s="1"/>
  <c r="D2327" i="2156"/>
  <c r="AN384" i="2140"/>
  <c r="AN320" i="2140"/>
  <c r="D2263" i="2156" s="1"/>
  <c r="J1682" i="2156" s="1"/>
  <c r="D1682" i="2157" s="1"/>
  <c r="M1682" i="2157" s="1"/>
  <c r="D2102" i="2156"/>
  <c r="J1220" i="2156" s="1"/>
  <c r="D1220" i="2157" s="1"/>
  <c r="M1220" i="2157" s="1"/>
  <c r="AN159" i="2140"/>
  <c r="G364" i="2140"/>
  <c r="W364" i="2140" s="1"/>
  <c r="AO250" i="2140"/>
  <c r="D2582" i="2156" s="1"/>
  <c r="J449" i="2156" s="1"/>
  <c r="D449" i="2157" s="1"/>
  <c r="M449" i="2157" s="1"/>
  <c r="D2470" i="2156"/>
  <c r="AO138" i="2140"/>
  <c r="AN360" i="2140"/>
  <c r="D2303" i="2156" s="1"/>
  <c r="J1937" i="2156" s="1"/>
  <c r="D1937" i="2157" s="1"/>
  <c r="M1937" i="2157" s="1"/>
  <c r="AN296" i="2140"/>
  <c r="D2239" i="2156" s="1"/>
  <c r="J2350" i="2156" s="1"/>
  <c r="D2350" i="2157" s="1"/>
  <c r="M2350" i="2157" s="1"/>
  <c r="AN227" i="2140"/>
  <c r="D2170" i="2156" s="1"/>
  <c r="J301" i="2156" s="1"/>
  <c r="D301" i="2157" s="1"/>
  <c r="M301" i="2157" s="1"/>
  <c r="AN163" i="2140"/>
  <c r="D2106" i="2156" s="1"/>
  <c r="J1254" i="2156" s="1"/>
  <c r="D1254" i="2157" s="1"/>
  <c r="M1254" i="2157" s="1"/>
  <c r="AN99" i="2140"/>
  <c r="D2042" i="2156" s="1"/>
  <c r="J2251" i="2156" s="1"/>
  <c r="D2251" i="2157" s="1"/>
  <c r="M2251" i="2157" s="1"/>
  <c r="AN35" i="2140"/>
  <c r="D1978" i="2156" s="1"/>
  <c r="J116" i="2156" s="1"/>
  <c r="D116" i="2157" s="1"/>
  <c r="M116" i="2157" s="1"/>
  <c r="AQ171" i="2140"/>
  <c r="D3281" i="2156" s="1"/>
  <c r="J1313" i="2156" s="1"/>
  <c r="D1313" i="2157" s="1"/>
  <c r="M1313" i="2157" s="1"/>
  <c r="AQ43" i="2140"/>
  <c r="D3153" i="2156" s="1"/>
  <c r="J363" i="2156" s="1"/>
  <c r="D363" i="2157" s="1"/>
  <c r="M363" i="2157" s="1"/>
  <c r="AO304" i="2140"/>
  <c r="D2636" i="2156" s="1"/>
  <c r="J2357" i="2156" s="1"/>
  <c r="D2357" i="2157" s="1"/>
  <c r="M2357" i="2157" s="1"/>
  <c r="AO151" i="2140"/>
  <c r="D2483" i="2156" s="1"/>
  <c r="AO40" i="2140"/>
  <c r="D2372" i="2156" s="1"/>
  <c r="J2132" i="2156" s="1"/>
  <c r="D2132" i="2157" s="1"/>
  <c r="M2132" i="2157" s="1"/>
  <c r="AN258" i="2140"/>
  <c r="D2201" i="2156" s="1"/>
  <c r="J497" i="2156" s="1"/>
  <c r="D497" i="2157" s="1"/>
  <c r="M497" i="2157" s="1"/>
  <c r="AN130" i="2140"/>
  <c r="D2073" i="2156" s="1"/>
  <c r="AN10" i="2140"/>
  <c r="D1953" i="2156" s="1"/>
  <c r="AP245" i="2140"/>
  <c r="D2966" i="2156" s="1"/>
  <c r="J417" i="2156" s="1"/>
  <c r="D417" i="2157" s="1"/>
  <c r="M417" i="2157" s="1"/>
  <c r="AP181" i="2140"/>
  <c r="D2902" i="2156" s="1"/>
  <c r="J1362" i="2156" s="1"/>
  <c r="D1362" i="2157" s="1"/>
  <c r="M1362" i="2157" s="1"/>
  <c r="AP117" i="2140"/>
  <c r="D2838" i="2156" s="1"/>
  <c r="AP53" i="2140"/>
  <c r="D2774" i="2156" s="1"/>
  <c r="AP309" i="2140"/>
  <c r="D3030" i="2156" s="1"/>
  <c r="AP341" i="2140"/>
  <c r="D3062" i="2156" s="1"/>
  <c r="J1828" i="2156" s="1"/>
  <c r="D1828" i="2157" s="1"/>
  <c r="M1828" i="2157" s="1"/>
  <c r="AP373" i="2140"/>
  <c r="D3094" i="2156" s="1"/>
  <c r="J2028" i="2156" s="1"/>
  <c r="D2028" i="2157" s="1"/>
  <c r="M2028" i="2157" s="1"/>
  <c r="AO178" i="2140"/>
  <c r="D2510" i="2156" s="1"/>
  <c r="AO51" i="2140"/>
  <c r="D2383" i="2156" s="1"/>
  <c r="AN151" i="2140"/>
  <c r="D2094" i="2156" s="1"/>
  <c r="AN87" i="2140"/>
  <c r="D2030" i="2156" s="1"/>
  <c r="J2228" i="2156" s="1"/>
  <c r="D2228" i="2157" s="1"/>
  <c r="M2228" i="2157" s="1"/>
  <c r="AN23" i="2140"/>
  <c r="D1966" i="2156" s="1"/>
  <c r="AQ199" i="2140"/>
  <c r="D3309" i="2156" s="1"/>
  <c r="J143" i="2156" s="1"/>
  <c r="D143" i="2157" s="1"/>
  <c r="M143" i="2157" s="1"/>
  <c r="AQ71" i="2140"/>
  <c r="D3181" i="2156" s="1"/>
  <c r="J751" i="2156" s="1"/>
  <c r="D751" i="2157" s="1"/>
  <c r="M751" i="2157" s="1"/>
  <c r="AO278" i="2140"/>
  <c r="D2610" i="2156" s="1"/>
  <c r="J628" i="2156" s="1"/>
  <c r="D628" i="2157" s="1"/>
  <c r="M628" i="2157" s="1"/>
  <c r="AO150" i="2140"/>
  <c r="D2482" i="2156" s="1"/>
  <c r="J1162" i="2156" s="1"/>
  <c r="D1162" i="2157" s="1"/>
  <c r="M1162" i="2157" s="1"/>
  <c r="AO16" i="2140"/>
  <c r="D2348" i="2156" s="1"/>
  <c r="AO315" i="2140"/>
  <c r="D2647" i="2156" s="1"/>
  <c r="J2381" i="2156" s="1"/>
  <c r="D2381" i="2157" s="1"/>
  <c r="M2381" i="2157" s="1"/>
  <c r="AO347" i="2140"/>
  <c r="D2679" i="2156" s="1"/>
  <c r="J2438" i="2156" s="1"/>
  <c r="D2438" i="2157" s="1"/>
  <c r="M2438" i="2157" s="1"/>
  <c r="AO379" i="2140"/>
  <c r="D2711" i="2156" s="1"/>
  <c r="J2073" i="2156" s="1"/>
  <c r="D2073" i="2157" s="1"/>
  <c r="M2073" i="2157" s="1"/>
  <c r="AN166" i="2140"/>
  <c r="D2109" i="2156" s="1"/>
  <c r="J1268" i="2156" s="1"/>
  <c r="D1268" i="2157" s="1"/>
  <c r="M1268" i="2157" s="1"/>
  <c r="AN38" i="2140"/>
  <c r="D1981" i="2156" s="1"/>
  <c r="J123" i="2156" s="1"/>
  <c r="D123" i="2157" s="1"/>
  <c r="M123" i="2157" s="1"/>
  <c r="AN318" i="2140"/>
  <c r="D2261" i="2156" s="1"/>
  <c r="J2400" i="2156" s="1"/>
  <c r="D2400" i="2157" s="1"/>
  <c r="M2400" i="2157" s="1"/>
  <c r="AN92" i="2140"/>
  <c r="D2035" i="2156" s="1"/>
  <c r="J2236" i="2156" s="1"/>
  <c r="D2236" i="2157" s="1"/>
  <c r="M2236" i="2157" s="1"/>
  <c r="AN188" i="2140"/>
  <c r="D2131" i="2156" s="1"/>
  <c r="J1401" i="2156" s="1"/>
  <c r="D1401" i="2157" s="1"/>
  <c r="M1401" i="2157" s="1"/>
  <c r="AN252" i="2140"/>
  <c r="D2195" i="2156" s="1"/>
  <c r="AN284" i="2140"/>
  <c r="D2227" i="2156" s="1"/>
  <c r="AN317" i="2140"/>
  <c r="D2260" i="2156" s="1"/>
  <c r="J1666" i="2156" s="1"/>
  <c r="D1666" i="2157" s="1"/>
  <c r="M1666" i="2157" s="1"/>
  <c r="D2292" i="2156"/>
  <c r="J1873" i="2156" s="1"/>
  <c r="D1873" i="2157" s="1"/>
  <c r="M1873" i="2157" s="1"/>
  <c r="AN349" i="2140"/>
  <c r="AN381" i="2140"/>
  <c r="D2324" i="2156" s="1"/>
  <c r="J2090" i="2156" s="1"/>
  <c r="D2090" i="2157" s="1"/>
  <c r="M2090" i="2157" s="1"/>
  <c r="AO342" i="2140"/>
  <c r="D2674" i="2156" s="1"/>
  <c r="J1831" i="2156" s="1"/>
  <c r="D1831" i="2157" s="1"/>
  <c r="M1831" i="2157" s="1"/>
  <c r="AO273" i="2140"/>
  <c r="D2605" i="2156" s="1"/>
  <c r="J591" i="2156" s="1"/>
  <c r="D591" i="2157" s="1"/>
  <c r="M591" i="2157" s="1"/>
  <c r="AO241" i="2140"/>
  <c r="D2573" i="2156" s="1"/>
  <c r="AO209" i="2140"/>
  <c r="D2541" i="2156" s="1"/>
  <c r="J2149" i="2156" s="1"/>
  <c r="D2149" i="2157" s="1"/>
  <c r="M2149" i="2157" s="1"/>
  <c r="AO145" i="2140"/>
  <c r="D2477" i="2156" s="1"/>
  <c r="AO113" i="2140"/>
  <c r="D2445" i="2156" s="1"/>
  <c r="AO81" i="2140"/>
  <c r="D2413" i="2156" s="1"/>
  <c r="J822" i="2156" s="1"/>
  <c r="D822" i="2157" s="1"/>
  <c r="M822" i="2157" s="1"/>
  <c r="AO14" i="2140"/>
  <c r="D2346" i="2156" s="1"/>
  <c r="AN288" i="2140"/>
  <c r="D2231" i="2156" s="1"/>
  <c r="J1526" i="2156" s="1"/>
  <c r="D1526" i="2157" s="1"/>
  <c r="M1526" i="2157" s="1"/>
  <c r="AO285" i="2140"/>
  <c r="D2617" i="2156" s="1"/>
  <c r="J1509" i="2156" s="1"/>
  <c r="D1509" i="2157" s="1"/>
  <c r="M1509" i="2157" s="1"/>
  <c r="AP234" i="2140"/>
  <c r="D2955" i="2156" s="1"/>
  <c r="J335" i="2156" s="1"/>
  <c r="D335" i="2157" s="1"/>
  <c r="M335" i="2157" s="1"/>
  <c r="AP170" i="2140"/>
  <c r="D2891" i="2156" s="1"/>
  <c r="J1304" i="2156" s="1"/>
  <c r="D1304" i="2157" s="1"/>
  <c r="M1304" i="2157" s="1"/>
  <c r="AP106" i="2140"/>
  <c r="D2827" i="2156" s="1"/>
  <c r="J936" i="2156" s="1"/>
  <c r="D936" i="2157" s="1"/>
  <c r="M936" i="2157" s="1"/>
  <c r="AP42" i="2140"/>
  <c r="D2763" i="2156" s="1"/>
  <c r="AO204" i="2140"/>
  <c r="D2536" i="2156" s="1"/>
  <c r="J166" i="2156" s="1"/>
  <c r="D166" i="2157" s="1"/>
  <c r="M166" i="2157" s="1"/>
  <c r="AO100" i="2140"/>
  <c r="D2432" i="2156" s="1"/>
  <c r="J905" i="2156" s="1"/>
  <c r="D905" i="2157" s="1"/>
  <c r="M905" i="2157" s="1"/>
  <c r="AQ306" i="2140"/>
  <c r="D3416" i="2156" s="1"/>
  <c r="AQ338" i="2140"/>
  <c r="D3448" i="2156" s="1"/>
  <c r="J1805" i="2156" s="1"/>
  <c r="D1805" i="2157" s="1"/>
  <c r="M1805" i="2157" s="1"/>
  <c r="AQ370" i="2140"/>
  <c r="D3480" i="2156" s="1"/>
  <c r="J2013" i="2156" s="1"/>
  <c r="D2013" i="2157" s="1"/>
  <c r="M2013" i="2157" s="1"/>
  <c r="AP248" i="2140"/>
  <c r="D2969" i="2156" s="1"/>
  <c r="AP184" i="2140"/>
  <c r="D2905" i="2156" s="1"/>
  <c r="J1379" i="2156" s="1"/>
  <c r="D1379" i="2157" s="1"/>
  <c r="M1379" i="2157" s="1"/>
  <c r="AP120" i="2140"/>
  <c r="D2841" i="2156" s="1"/>
  <c r="J2293" i="2156" s="1"/>
  <c r="D2293" i="2157" s="1"/>
  <c r="M2293" i="2157" s="1"/>
  <c r="AP56" i="2140"/>
  <c r="D2777" i="2156" s="1"/>
  <c r="AO275" i="2140"/>
  <c r="D2607" i="2156" s="1"/>
  <c r="J607" i="2156" s="1"/>
  <c r="D607" i="2157" s="1"/>
  <c r="M607" i="2157" s="1"/>
  <c r="AO163" i="2140"/>
  <c r="D2495" i="2156" s="1"/>
  <c r="J1252" i="2156" s="1"/>
  <c r="D1252" i="2157" s="1"/>
  <c r="M1252" i="2157" s="1"/>
  <c r="AO52" i="2140"/>
  <c r="D2384" i="2156" s="1"/>
  <c r="J667" i="2156" s="1"/>
  <c r="D667" i="2157" s="1"/>
  <c r="M667" i="2157" s="1"/>
  <c r="AN219" i="2140"/>
  <c r="D2162" i="2156" s="1"/>
  <c r="AQ259" i="2140"/>
  <c r="D3369" i="2156" s="1"/>
  <c r="J508" i="2156" s="1"/>
  <c r="D508" i="2157" s="1"/>
  <c r="M508" i="2157" s="1"/>
  <c r="AQ131" i="2140"/>
  <c r="D3241" i="2156" s="1"/>
  <c r="AO357" i="2140"/>
  <c r="D2689" i="2156" s="1"/>
  <c r="J2454" i="2156" s="1"/>
  <c r="D2454" i="2157" s="1"/>
  <c r="M2454" i="2157" s="1"/>
  <c r="AO231" i="2140"/>
  <c r="D2563" i="2156" s="1"/>
  <c r="J316" i="2156" s="1"/>
  <c r="D316" i="2157" s="1"/>
  <c r="M316" i="2157" s="1"/>
  <c r="AO119" i="2140"/>
  <c r="D2451" i="2156" s="1"/>
  <c r="AN250" i="2140"/>
  <c r="D2193" i="2156" s="1"/>
  <c r="J450" i="2156" s="1"/>
  <c r="D450" i="2157" s="1"/>
  <c r="M450" i="2157" s="1"/>
  <c r="AN122" i="2140"/>
  <c r="D2065" i="2156" s="1"/>
  <c r="J999" i="2156" s="1"/>
  <c r="D999" i="2157" s="1"/>
  <c r="M999" i="2157" s="1"/>
  <c r="AP225" i="2140"/>
  <c r="D2946" i="2156" s="1"/>
  <c r="AP161" i="2140"/>
  <c r="D2882" i="2156" s="1"/>
  <c r="J1238" i="2156" s="1"/>
  <c r="D1238" i="2157" s="1"/>
  <c r="M1238" i="2157" s="1"/>
  <c r="AP97" i="2140"/>
  <c r="D2818" i="2156" s="1"/>
  <c r="AP33" i="2140"/>
  <c r="D2754" i="2156" s="1"/>
  <c r="J102" i="2156" s="1"/>
  <c r="D102" i="2157" s="1"/>
  <c r="M102" i="2157" s="1"/>
  <c r="AP313" i="2140"/>
  <c r="D3034" i="2156" s="1"/>
  <c r="J1656" i="2156" s="1"/>
  <c r="D1656" i="2157" s="1"/>
  <c r="M1656" i="2157" s="1"/>
  <c r="D3114" i="2156"/>
  <c r="J2523" i="2156" s="1"/>
  <c r="D2523" i="2157" s="1"/>
  <c r="M2523" i="2157" s="1"/>
  <c r="AO235" i="2140"/>
  <c r="D2567" i="2156" s="1"/>
  <c r="J338" i="2156" s="1"/>
  <c r="D338" i="2157" s="1"/>
  <c r="M338" i="2157" s="1"/>
  <c r="AO12" i="2140"/>
  <c r="D2344" i="2156" s="1"/>
  <c r="AN336" i="2140"/>
  <c r="D2279" i="2156" s="1"/>
  <c r="J1785" i="2156" s="1"/>
  <c r="D1785" i="2157" s="1"/>
  <c r="M1785" i="2157" s="1"/>
  <c r="AN271" i="2140"/>
  <c r="D2214" i="2156" s="1"/>
  <c r="AN207" i="2140"/>
  <c r="D2150" i="2156" s="1"/>
  <c r="J191" i="2156" s="1"/>
  <c r="D191" i="2157" s="1"/>
  <c r="M191" i="2157" s="1"/>
  <c r="AN79" i="2140"/>
  <c r="D2022" i="2156" s="1"/>
  <c r="J807" i="2156" s="1"/>
  <c r="D807" i="2157" s="1"/>
  <c r="M807" i="2157" s="1"/>
  <c r="AN15" i="2140"/>
  <c r="D1958" i="2156" s="1"/>
  <c r="AQ159" i="2140"/>
  <c r="D3269" i="2156" s="1"/>
  <c r="J1224" i="2156" s="1"/>
  <c r="D1224" i="2157" s="1"/>
  <c r="M1224" i="2157" s="1"/>
  <c r="AQ31" i="2140"/>
  <c r="D3141" i="2156" s="1"/>
  <c r="J87" i="2156" s="1"/>
  <c r="D87" i="2157" s="1"/>
  <c r="M87" i="2157" s="1"/>
  <c r="AO207" i="2140"/>
  <c r="D2539" i="2156" s="1"/>
  <c r="J189" i="2156" s="1"/>
  <c r="D189" i="2157" s="1"/>
  <c r="M189" i="2157" s="1"/>
  <c r="AO96" i="2140"/>
  <c r="D2428" i="2156" s="1"/>
  <c r="J885" i="2156" s="1"/>
  <c r="D885" i="2157" s="1"/>
  <c r="M885" i="2157" s="1"/>
  <c r="AO160" i="2140"/>
  <c r="D2492" i="2156" s="1"/>
  <c r="J1227" i="2156" s="1"/>
  <c r="D1227" i="2157" s="1"/>
  <c r="M1227" i="2157" s="1"/>
  <c r="AO256" i="2140"/>
  <c r="D2588" i="2156" s="1"/>
  <c r="AN190" i="2140"/>
  <c r="D2133" i="2156" s="1"/>
  <c r="AN62" i="2140"/>
  <c r="D2005" i="2156" s="1"/>
  <c r="J701" i="2156" s="1"/>
  <c r="D701" i="2157" s="1"/>
  <c r="M701" i="2157" s="1"/>
  <c r="AN370" i="2140"/>
  <c r="D2313" i="2156" s="1"/>
  <c r="J2009" i="2156" s="1"/>
  <c r="D2009" i="2157" s="1"/>
  <c r="M2009" i="2157" s="1"/>
  <c r="AN16" i="2140"/>
  <c r="D1959" i="2156" s="1"/>
  <c r="AN48" i="2140"/>
  <c r="D1991" i="2156" s="1"/>
  <c r="J651" i="2156" s="1"/>
  <c r="D651" i="2157" s="1"/>
  <c r="M651" i="2157" s="1"/>
  <c r="AN80" i="2140"/>
  <c r="D2023" i="2156" s="1"/>
  <c r="J815" i="2156" s="1"/>
  <c r="D815" i="2157" s="1"/>
  <c r="M815" i="2157" s="1"/>
  <c r="AN112" i="2140"/>
  <c r="D2055" i="2156" s="1"/>
  <c r="J968" i="2156" s="1"/>
  <c r="D968" i="2157" s="1"/>
  <c r="M968" i="2157" s="1"/>
  <c r="AN144" i="2140"/>
  <c r="D2087" i="2156" s="1"/>
  <c r="J1131" i="2156" s="1"/>
  <c r="D1131" i="2157" s="1"/>
  <c r="M1131" i="2157" s="1"/>
  <c r="AN176" i="2140"/>
  <c r="D2119" i="2156" s="1"/>
  <c r="AN240" i="2140"/>
  <c r="D2183" i="2156" s="1"/>
  <c r="AO386" i="2140"/>
  <c r="D2718" i="2156" s="1"/>
  <c r="J2535" i="2156" s="1"/>
  <c r="D2535" i="2157" s="1"/>
  <c r="M2535" i="2157" s="1"/>
  <c r="AO290" i="2140"/>
  <c r="D2622" i="2156" s="1"/>
  <c r="J2334" i="2156" s="1"/>
  <c r="D2334" i="2157" s="1"/>
  <c r="M2334" i="2157" s="1"/>
  <c r="AO253" i="2140"/>
  <c r="D2585" i="2156" s="1"/>
  <c r="J464" i="2156" s="1"/>
  <c r="D464" i="2157" s="1"/>
  <c r="M464" i="2157" s="1"/>
  <c r="AO189" i="2140"/>
  <c r="D2521" i="2156" s="1"/>
  <c r="J1407" i="2156" s="1"/>
  <c r="D1407" i="2157" s="1"/>
  <c r="M1407" i="2157" s="1"/>
  <c r="AO125" i="2140"/>
  <c r="D2457" i="2156" s="1"/>
  <c r="J2296" i="2156" s="1"/>
  <c r="D2296" i="2157" s="1"/>
  <c r="M2296" i="2157" s="1"/>
  <c r="AO26" i="2140"/>
  <c r="D2358" i="2156" s="1"/>
  <c r="J54" i="2156" s="1"/>
  <c r="D54" i="2157" s="1"/>
  <c r="M54" i="2157" s="1"/>
  <c r="AO288" i="2140"/>
  <c r="D2620" i="2156" s="1"/>
  <c r="J1525" i="2156" s="1"/>
  <c r="D1525" i="2157" s="1"/>
  <c r="M1525" i="2157" s="1"/>
  <c r="AP61" i="2140"/>
  <c r="D2782" i="2156" s="1"/>
  <c r="AO372" i="2140"/>
  <c r="D2704" i="2156" s="1"/>
  <c r="J2477" i="2156" s="1"/>
  <c r="D2477" i="2157" s="1"/>
  <c r="M2477" i="2157" s="1"/>
  <c r="AO23" i="2140"/>
  <c r="D2355" i="2156" s="1"/>
  <c r="AP57" i="2140"/>
  <c r="D2778" i="2156" s="1"/>
  <c r="J690" i="2156" s="1"/>
  <c r="D690" i="2157" s="1"/>
  <c r="M690" i="2157" s="1"/>
  <c r="AO324" i="2140"/>
  <c r="D2656" i="2156" s="1"/>
  <c r="J2406" i="2156" s="1"/>
  <c r="D2406" i="2157" s="1"/>
  <c r="M2406" i="2157" s="1"/>
  <c r="AP17" i="2140"/>
  <c r="D2738" i="2156" s="1"/>
  <c r="AM103" i="2140"/>
  <c r="D1657" i="2156" s="1"/>
  <c r="J2261" i="2156" s="1"/>
  <c r="D2261" i="2157" s="1"/>
  <c r="M2261" i="2157" s="1"/>
  <c r="AM267" i="2140"/>
  <c r="D1821" i="2156" s="1"/>
  <c r="AM263" i="2140"/>
  <c r="D1817" i="2156" s="1"/>
  <c r="J538" i="2156" s="1"/>
  <c r="D538" i="2157" s="1"/>
  <c r="M538" i="2157" s="1"/>
  <c r="AP305" i="2140"/>
  <c r="D3026" i="2156" s="1"/>
  <c r="J1633" i="2156" s="1"/>
  <c r="D1633" i="2157" s="1"/>
  <c r="M1633" i="2157" s="1"/>
  <c r="AO60" i="2140"/>
  <c r="D2392" i="2156" s="1"/>
  <c r="AN255" i="2140"/>
  <c r="D2198" i="2156" s="1"/>
  <c r="J481" i="2156" s="1"/>
  <c r="D481" i="2157" s="1"/>
  <c r="M481" i="2157" s="1"/>
  <c r="AN191" i="2140"/>
  <c r="D2134" i="2156" s="1"/>
  <c r="J1421" i="2156" s="1"/>
  <c r="D1421" i="2157" s="1"/>
  <c r="M1421" i="2157" s="1"/>
  <c r="AN63" i="2140"/>
  <c r="D2006" i="2156" s="1"/>
  <c r="AO191" i="2140"/>
  <c r="D2523" i="2156" s="1"/>
  <c r="J1419" i="2156" s="1"/>
  <c r="D1419" i="2157" s="1"/>
  <c r="M1419" i="2157" s="1"/>
  <c r="AN238" i="2140"/>
  <c r="D2181" i="2156" s="1"/>
  <c r="J379" i="2156" s="1"/>
  <c r="D379" i="2157" s="1"/>
  <c r="M379" i="2157" s="1"/>
  <c r="AN110" i="2140"/>
  <c r="D2053" i="2156" s="1"/>
  <c r="J2272" i="2156" s="1"/>
  <c r="D2272" i="2157" s="1"/>
  <c r="M2272" i="2157" s="1"/>
  <c r="AN346" i="2140"/>
  <c r="D2289" i="2156" s="1"/>
  <c r="J2431" i="2156" s="1"/>
  <c r="D2431" i="2157" s="1"/>
  <c r="M2431" i="2157" s="1"/>
  <c r="AN88" i="2140"/>
  <c r="D2031" i="2156" s="1"/>
  <c r="J844" i="2156" s="1"/>
  <c r="D844" i="2157" s="1"/>
  <c r="M844" i="2157" s="1"/>
  <c r="AN152" i="2140"/>
  <c r="D2095" i="2156" s="1"/>
  <c r="J1175" i="2156" s="1"/>
  <c r="D1175" i="2157" s="1"/>
  <c r="M1175" i="2157" s="1"/>
  <c r="AN232" i="2140"/>
  <c r="D2175" i="2156" s="1"/>
  <c r="AN297" i="2140"/>
  <c r="D2240" i="2156" s="1"/>
  <c r="J1581" i="2156" s="1"/>
  <c r="D1581" i="2157" s="1"/>
  <c r="M1581" i="2157" s="1"/>
  <c r="AO181" i="2140"/>
  <c r="D2513" i="2156" s="1"/>
  <c r="J1359" i="2156" s="1"/>
  <c r="D1359" i="2157" s="1"/>
  <c r="M1359" i="2157" s="1"/>
  <c r="AO149" i="2140"/>
  <c r="D2481" i="2156" s="1"/>
  <c r="AO85" i="2140"/>
  <c r="D2417" i="2156" s="1"/>
  <c r="AO18" i="2140"/>
  <c r="D2350" i="2156" s="1"/>
  <c r="J33" i="2156" s="1"/>
  <c r="D33" i="2157" s="1"/>
  <c r="M33" i="2157" s="1"/>
  <c r="AN287" i="2140"/>
  <c r="D2230" i="2156" s="1"/>
  <c r="J1520" i="2156" s="1"/>
  <c r="D1520" i="2157" s="1"/>
  <c r="M1520" i="2157" s="1"/>
  <c r="AP258" i="2140"/>
  <c r="D2979" i="2156" s="1"/>
  <c r="J499" i="2156" s="1"/>
  <c r="D499" i="2157" s="1"/>
  <c r="M499" i="2157" s="1"/>
  <c r="AP194" i="2140"/>
  <c r="D2915" i="2156" s="1"/>
  <c r="J1441" i="2156" s="1"/>
  <c r="D1441" i="2157" s="1"/>
  <c r="M1441" i="2157" s="1"/>
  <c r="AP130" i="2140"/>
  <c r="D2851" i="2156" s="1"/>
  <c r="AP66" i="2140"/>
  <c r="D2787" i="2156" s="1"/>
  <c r="J729" i="2156" s="1"/>
  <c r="D729" i="2157" s="1"/>
  <c r="M729" i="2157" s="1"/>
  <c r="AO284" i="2140"/>
  <c r="D2616" i="2156" s="1"/>
  <c r="AO61" i="2140"/>
  <c r="D2393" i="2156" s="1"/>
  <c r="AO132" i="2140"/>
  <c r="D2464" i="2156" s="1"/>
  <c r="AQ18" i="2140"/>
  <c r="D3128" i="2156" s="1"/>
  <c r="J37" i="2156" s="1"/>
  <c r="D37" i="2157" s="1"/>
  <c r="M37" i="2157" s="1"/>
  <c r="AQ50" i="2140"/>
  <c r="D3160" i="2156" s="1"/>
  <c r="AQ82" i="2140"/>
  <c r="D3192" i="2156" s="1"/>
  <c r="J2221" i="2156" s="1"/>
  <c r="D2221" i="2157" s="1"/>
  <c r="M2221" i="2157" s="1"/>
  <c r="AQ114" i="2140"/>
  <c r="D3224" i="2156" s="1"/>
  <c r="J2283" i="2156" s="1"/>
  <c r="D2283" i="2157" s="1"/>
  <c r="M2283" i="2157" s="1"/>
  <c r="AQ146" i="2140"/>
  <c r="D3256" i="2156" s="1"/>
  <c r="J1146" i="2156" s="1"/>
  <c r="D1146" i="2157" s="1"/>
  <c r="M1146" i="2157" s="1"/>
  <c r="AQ178" i="2140"/>
  <c r="D3288" i="2156" s="1"/>
  <c r="AQ210" i="2140"/>
  <c r="D3320" i="2156" s="1"/>
  <c r="J210" i="2156" s="1"/>
  <c r="D210" i="2157" s="1"/>
  <c r="M210" i="2157" s="1"/>
  <c r="AQ242" i="2140"/>
  <c r="D3352" i="2156" s="1"/>
  <c r="AQ274" i="2140"/>
  <c r="D3384" i="2156" s="1"/>
  <c r="J605" i="2156" s="1"/>
  <c r="D605" i="2157" s="1"/>
  <c r="M605" i="2157" s="1"/>
  <c r="AQ311" i="2140"/>
  <c r="D3421" i="2156" s="1"/>
  <c r="J1647" i="2156" s="1"/>
  <c r="D1647" i="2157" s="1"/>
  <c r="M1647" i="2157" s="1"/>
  <c r="AQ343" i="2140"/>
  <c r="D3453" i="2156" s="1"/>
  <c r="J1845" i="2156" s="1"/>
  <c r="D1845" i="2157" s="1"/>
  <c r="M1845" i="2157" s="1"/>
  <c r="AQ375" i="2140"/>
  <c r="D3485" i="2156" s="1"/>
  <c r="J2044" i="2156" s="1"/>
  <c r="D2044" i="2157" s="1"/>
  <c r="M2044" i="2157" s="1"/>
  <c r="AQ21" i="2140"/>
  <c r="D3131" i="2156" s="1"/>
  <c r="AQ53" i="2140"/>
  <c r="D3163" i="2156" s="1"/>
  <c r="AQ85" i="2140"/>
  <c r="D3195" i="2156" s="1"/>
  <c r="AQ117" i="2140"/>
  <c r="D3227" i="2156" s="1"/>
  <c r="AQ149" i="2140"/>
  <c r="D3259" i="2156" s="1"/>
  <c r="AQ181" i="2140"/>
  <c r="D3291" i="2156" s="1"/>
  <c r="J1364" i="2156" s="1"/>
  <c r="D1364" i="2157" s="1"/>
  <c r="M1364" i="2157" s="1"/>
  <c r="AQ213" i="2140"/>
  <c r="D3323" i="2156" s="1"/>
  <c r="J2162" i="2156" s="1"/>
  <c r="D2162" i="2157" s="1"/>
  <c r="M2162" i="2157" s="1"/>
  <c r="AQ245" i="2140"/>
  <c r="D3355" i="2156" s="1"/>
  <c r="J418" i="2156" s="1"/>
  <c r="D418" i="2157" s="1"/>
  <c r="M418" i="2157" s="1"/>
  <c r="AQ277" i="2140"/>
  <c r="D3387" i="2156" s="1"/>
  <c r="AP384" i="2140"/>
  <c r="D3105" i="2156" s="1"/>
  <c r="D3089" i="2156"/>
  <c r="J1996" i="2156" s="1"/>
  <c r="D1996" i="2157" s="1"/>
  <c r="M1996" i="2157" s="1"/>
  <c r="AP368" i="2140"/>
  <c r="AP352" i="2140"/>
  <c r="D3073" i="2156" s="1"/>
  <c r="J1899" i="2156" s="1"/>
  <c r="D1899" i="2157" s="1"/>
  <c r="M1899" i="2157" s="1"/>
  <c r="AP336" i="2140"/>
  <c r="D3057" i="2156" s="1"/>
  <c r="J1788" i="2156" s="1"/>
  <c r="D1788" i="2157" s="1"/>
  <c r="M1788" i="2157" s="1"/>
  <c r="AP320" i="2140"/>
  <c r="D3041" i="2156" s="1"/>
  <c r="J1684" i="2156" s="1"/>
  <c r="D1684" i="2157" s="1"/>
  <c r="M1684" i="2157" s="1"/>
  <c r="AP304" i="2140"/>
  <c r="D3025" i="2156" s="1"/>
  <c r="J2360" i="2156" s="1"/>
  <c r="D2360" i="2157" s="1"/>
  <c r="M2360" i="2157" s="1"/>
  <c r="AP256" i="2140"/>
  <c r="D2977" i="2156" s="1"/>
  <c r="AP192" i="2140"/>
  <c r="D2913" i="2156" s="1"/>
  <c r="J1431" i="2156" s="1"/>
  <c r="D1431" i="2157" s="1"/>
  <c r="M1431" i="2157" s="1"/>
  <c r="AP128" i="2140"/>
  <c r="D2849" i="2156" s="1"/>
  <c r="J1048" i="2156" s="1"/>
  <c r="D1048" i="2157" s="1"/>
  <c r="M1048" i="2157" s="1"/>
  <c r="AP64" i="2140"/>
  <c r="D2785" i="2156" s="1"/>
  <c r="AO259" i="2140"/>
  <c r="D2591" i="2156" s="1"/>
  <c r="J503" i="2156" s="1"/>
  <c r="D503" i="2157" s="1"/>
  <c r="M503" i="2157" s="1"/>
  <c r="AO147" i="2140"/>
  <c r="D2479" i="2156" s="1"/>
  <c r="J1149" i="2156" s="1"/>
  <c r="D1149" i="2157" s="1"/>
  <c r="M1149" i="2157" s="1"/>
  <c r="AN367" i="2140"/>
  <c r="D2310" i="2156" s="1"/>
  <c r="J1985" i="2156" s="1"/>
  <c r="D1985" i="2157" s="1"/>
  <c r="M1985" i="2157" s="1"/>
  <c r="AN303" i="2140"/>
  <c r="D2246" i="2156" s="1"/>
  <c r="J1624" i="2156" s="1"/>
  <c r="D1624" i="2157" s="1"/>
  <c r="M1624" i="2157" s="1"/>
  <c r="AN235" i="2140"/>
  <c r="D2178" i="2156" s="1"/>
  <c r="J340" i="2156" s="1"/>
  <c r="D340" i="2157" s="1"/>
  <c r="M340" i="2157" s="1"/>
  <c r="AN107" i="2140"/>
  <c r="D2050" i="2156" s="1"/>
  <c r="AN43" i="2140"/>
  <c r="D1986" i="2156" s="1"/>
  <c r="J358" i="2156" s="1"/>
  <c r="D358" i="2157" s="1"/>
  <c r="M358" i="2157" s="1"/>
  <c r="AQ243" i="2140"/>
  <c r="D3353" i="2156" s="1"/>
  <c r="AQ115" i="2140"/>
  <c r="D3225" i="2156" s="1"/>
  <c r="AO270" i="2140"/>
  <c r="D2602" i="2156" s="1"/>
  <c r="AO158" i="2140"/>
  <c r="D2490" i="2156" s="1"/>
  <c r="J1211" i="2156" s="1"/>
  <c r="D1211" i="2157" s="1"/>
  <c r="M1211" i="2157" s="1"/>
  <c r="AO15" i="2140"/>
  <c r="D2347" i="2156" s="1"/>
  <c r="AN170" i="2140"/>
  <c r="D2113" i="2156" s="1"/>
  <c r="J1302" i="2156" s="1"/>
  <c r="D1302" i="2157" s="1"/>
  <c r="M1302" i="2157" s="1"/>
  <c r="AN50" i="2140"/>
  <c r="D1993" i="2156" s="1"/>
  <c r="AO67" i="2140"/>
  <c r="D2399" i="2156" s="1"/>
  <c r="J732" i="2156" s="1"/>
  <c r="D732" i="2157" s="1"/>
  <c r="M732" i="2157" s="1"/>
  <c r="AP281" i="2140"/>
  <c r="D3002" i="2156" s="1"/>
  <c r="J1492" i="2156" s="1"/>
  <c r="D1492" i="2157" s="1"/>
  <c r="M1492" i="2157" s="1"/>
  <c r="AP217" i="2140"/>
  <c r="D2938" i="2156" s="1"/>
  <c r="J2168" i="2156" s="1"/>
  <c r="D2168" i="2157" s="1"/>
  <c r="M2168" i="2157" s="1"/>
  <c r="AP153" i="2140"/>
  <c r="D2874" i="2156" s="1"/>
  <c r="AP89" i="2140"/>
  <c r="D2810" i="2156" s="1"/>
  <c r="J854" i="2156" s="1"/>
  <c r="D854" i="2157" s="1"/>
  <c r="M854" i="2157" s="1"/>
  <c r="AO283" i="2140"/>
  <c r="D2615" i="2156" s="1"/>
  <c r="J2341" i="2156" s="1"/>
  <c r="D2341" i="2157" s="1"/>
  <c r="M2341" i="2157" s="1"/>
  <c r="AO155" i="2140"/>
  <c r="D2487" i="2156" s="1"/>
  <c r="J1187" i="2156" s="1"/>
  <c r="D1187" i="2157" s="1"/>
  <c r="M1187" i="2157" s="1"/>
  <c r="AQ207" i="2140"/>
  <c r="D3317" i="2156" s="1"/>
  <c r="J194" i="2156" s="1"/>
  <c r="D194" i="2157" s="1"/>
  <c r="M194" i="2157" s="1"/>
  <c r="AQ47" i="2140"/>
  <c r="D3157" i="2156" s="1"/>
  <c r="AN69" i="2140"/>
  <c r="D2012" i="2156" s="1"/>
  <c r="J740" i="2156" s="1"/>
  <c r="D740" i="2157" s="1"/>
  <c r="M740" i="2157" s="1"/>
  <c r="AN133" i="2140"/>
  <c r="D2076" i="2156" s="1"/>
  <c r="J1071" i="2156" s="1"/>
  <c r="D1071" i="2157" s="1"/>
  <c r="M1071" i="2157" s="1"/>
  <c r="AN197" i="2140"/>
  <c r="D2140" i="2156" s="1"/>
  <c r="J1457" i="2156" s="1"/>
  <c r="D1457" i="2157" s="1"/>
  <c r="M1457" i="2157" s="1"/>
  <c r="AN261" i="2140"/>
  <c r="D2204" i="2156" s="1"/>
  <c r="J520" i="2156" s="1"/>
  <c r="D520" i="2157" s="1"/>
  <c r="M520" i="2157" s="1"/>
  <c r="AN330" i="2140"/>
  <c r="D2273" i="2156" s="1"/>
  <c r="J1745" i="2156" s="1"/>
  <c r="D1745" i="2157" s="1"/>
  <c r="M1745" i="2157" s="1"/>
  <c r="AN136" i="2140"/>
  <c r="D2079" i="2156" s="1"/>
  <c r="AN377" i="2140"/>
  <c r="D2320" i="2156" s="1"/>
  <c r="J2057" i="2156" s="1"/>
  <c r="D2057" i="2157" s="1"/>
  <c r="M2057" i="2157" s="1"/>
  <c r="AP238" i="2140"/>
  <c r="D2959" i="2156" s="1"/>
  <c r="J381" i="2156" s="1"/>
  <c r="D381" i="2157" s="1"/>
  <c r="M381" i="2157" s="1"/>
  <c r="AP174" i="2140"/>
  <c r="D2895" i="2156" s="1"/>
  <c r="J1323" i="2156" s="1"/>
  <c r="D1323" i="2157" s="1"/>
  <c r="M1323" i="2157" s="1"/>
  <c r="AP110" i="2140"/>
  <c r="D2831" i="2156" s="1"/>
  <c r="J2274" i="2156" s="1"/>
  <c r="D2274" i="2157" s="1"/>
  <c r="M2274" i="2157" s="1"/>
  <c r="AP46" i="2140"/>
  <c r="D2767" i="2156" s="1"/>
  <c r="J642" i="2156" s="1"/>
  <c r="D642" i="2157" s="1"/>
  <c r="M642" i="2157" s="1"/>
  <c r="AO220" i="2140"/>
  <c r="D2552" i="2156" s="1"/>
  <c r="AO53" i="2140"/>
  <c r="D2385" i="2156" s="1"/>
  <c r="AQ22" i="2140"/>
  <c r="D3132" i="2156" s="1"/>
  <c r="AQ54" i="2140"/>
  <c r="D3164" i="2156" s="1"/>
  <c r="AQ86" i="2140"/>
  <c r="D3196" i="2156" s="1"/>
  <c r="J840" i="2156" s="1"/>
  <c r="D840" i="2157" s="1"/>
  <c r="M840" i="2157" s="1"/>
  <c r="AQ118" i="2140"/>
  <c r="D3228" i="2156" s="1"/>
  <c r="AQ150" i="2140"/>
  <c r="D3260" i="2156" s="1"/>
  <c r="J1168" i="2156" s="1"/>
  <c r="D1168" i="2157" s="1"/>
  <c r="M1168" i="2157" s="1"/>
  <c r="AQ182" i="2140"/>
  <c r="D3292" i="2156" s="1"/>
  <c r="J1373" i="2156" s="1"/>
  <c r="D1373" i="2157" s="1"/>
  <c r="M1373" i="2157" s="1"/>
  <c r="AQ214" i="2140"/>
  <c r="D3324" i="2156" s="1"/>
  <c r="J234" i="2156" s="1"/>
  <c r="D234" i="2157" s="1"/>
  <c r="M234" i="2157" s="1"/>
  <c r="AQ246" i="2140"/>
  <c r="D3356" i="2156" s="1"/>
  <c r="J426" i="2156" s="1"/>
  <c r="D426" i="2157" s="1"/>
  <c r="M426" i="2157" s="1"/>
  <c r="AQ278" i="2140"/>
  <c r="D3388" i="2156" s="1"/>
  <c r="J632" i="2156" s="1"/>
  <c r="D632" i="2157" s="1"/>
  <c r="M632" i="2157" s="1"/>
  <c r="AQ315" i="2140"/>
  <c r="D3425" i="2156" s="1"/>
  <c r="J2387" i="2156" s="1"/>
  <c r="D2387" i="2157" s="1"/>
  <c r="M2387" i="2157" s="1"/>
  <c r="AQ347" i="2140"/>
  <c r="D3457" i="2156" s="1"/>
  <c r="J2443" i="2156" s="1"/>
  <c r="D2443" i="2157" s="1"/>
  <c r="M2443" i="2157" s="1"/>
  <c r="AQ379" i="2140"/>
  <c r="D3489" i="2156" s="1"/>
  <c r="J2077" i="2156" s="1"/>
  <c r="D2077" i="2157" s="1"/>
  <c r="M2077" i="2157" s="1"/>
  <c r="AQ57" i="2140"/>
  <c r="D3167" i="2156" s="1"/>
  <c r="J691" i="2156" s="1"/>
  <c r="D691" i="2157" s="1"/>
  <c r="M691" i="2157" s="1"/>
  <c r="AQ121" i="2140"/>
  <c r="D3231" i="2156" s="1"/>
  <c r="J995" i="2156" s="1"/>
  <c r="D995" i="2157" s="1"/>
  <c r="M995" i="2157" s="1"/>
  <c r="AQ185" i="2140"/>
  <c r="D3295" i="2156" s="1"/>
  <c r="J2332" i="2156" s="1"/>
  <c r="D2332" i="2157" s="1"/>
  <c r="M2332" i="2157" s="1"/>
  <c r="AQ249" i="2140"/>
  <c r="D3359" i="2156" s="1"/>
  <c r="J445" i="2156" s="1"/>
  <c r="D445" i="2157" s="1"/>
  <c r="M445" i="2157" s="1"/>
  <c r="AQ318" i="2140"/>
  <c r="D3428" i="2156" s="1"/>
  <c r="J2403" i="2156" s="1"/>
  <c r="D2403" i="2157" s="1"/>
  <c r="M2403" i="2157" s="1"/>
  <c r="AQ350" i="2140"/>
  <c r="D3460" i="2156" s="1"/>
  <c r="J1885" i="2156" s="1"/>
  <c r="D1885" i="2157" s="1"/>
  <c r="M1885" i="2157" s="1"/>
  <c r="AQ382" i="2140"/>
  <c r="D3492" i="2156" s="1"/>
  <c r="J2491" i="2156" s="1"/>
  <c r="D2491" i="2157" s="1"/>
  <c r="M2491" i="2157" s="1"/>
  <c r="AP366" i="2140"/>
  <c r="D3087" i="2156" s="1"/>
  <c r="J1979" i="2156" s="1"/>
  <c r="D1979" i="2157" s="1"/>
  <c r="M1979" i="2157" s="1"/>
  <c r="AP334" i="2140"/>
  <c r="D3055" i="2156" s="1"/>
  <c r="J1771" i="2156" s="1"/>
  <c r="D1771" i="2157" s="1"/>
  <c r="M1771" i="2157" s="1"/>
  <c r="AP302" i="2140"/>
  <c r="D3023" i="2156" s="1"/>
  <c r="J1618" i="2156" s="1"/>
  <c r="D1618" i="2157" s="1"/>
  <c r="M1618" i="2157" s="1"/>
  <c r="AP252" i="2140"/>
  <c r="D2973" i="2156" s="1"/>
  <c r="AP188" i="2140"/>
  <c r="D2909" i="2156" s="1"/>
  <c r="J1403" i="2156" s="1"/>
  <c r="D1403" i="2157" s="1"/>
  <c r="M1403" i="2157" s="1"/>
  <c r="AP124" i="2140"/>
  <c r="D2845" i="2156" s="1"/>
  <c r="J1017" i="2156" s="1"/>
  <c r="D1017" i="2157" s="1"/>
  <c r="M1017" i="2157" s="1"/>
  <c r="AP60" i="2140"/>
  <c r="D2781" i="2156" s="1"/>
  <c r="AO380" i="2140"/>
  <c r="D2712" i="2156" s="1"/>
  <c r="J2080" i="2156" s="1"/>
  <c r="D2080" i="2157" s="1"/>
  <c r="M2080" i="2157" s="1"/>
  <c r="AO316" i="2140"/>
  <c r="D2648" i="2156" s="1"/>
  <c r="J2391" i="2156" s="1"/>
  <c r="D2391" i="2157" s="1"/>
  <c r="M2391" i="2157" s="1"/>
  <c r="AO227" i="2140"/>
  <c r="D2559" i="2156" s="1"/>
  <c r="J300" i="2156" s="1"/>
  <c r="D300" i="2157" s="1"/>
  <c r="M300" i="2157" s="1"/>
  <c r="AQ267" i="2140"/>
  <c r="D3377" i="2156" s="1"/>
  <c r="AQ139" i="2140"/>
  <c r="D3249" i="2156" s="1"/>
  <c r="J1100" i="2156" s="1"/>
  <c r="D1100" i="2157" s="1"/>
  <c r="M1100" i="2157" s="1"/>
  <c r="AQ11" i="2140"/>
  <c r="D3121" i="2156" s="1"/>
  <c r="AO238" i="2140"/>
  <c r="D2570" i="2156" s="1"/>
  <c r="J378" i="2156" s="1"/>
  <c r="D378" i="2157" s="1"/>
  <c r="M378" i="2157" s="1"/>
  <c r="AO126" i="2140"/>
  <c r="D2458" i="2156" s="1"/>
  <c r="J1030" i="2156" s="1"/>
  <c r="D1030" i="2157" s="1"/>
  <c r="M1030" i="2157" s="1"/>
  <c r="AO8" i="2140"/>
  <c r="D2340" i="2156" s="1"/>
  <c r="AN226" i="2140"/>
  <c r="D2169" i="2156" s="1"/>
  <c r="AN98" i="2140"/>
  <c r="D2041" i="2156" s="1"/>
  <c r="J897" i="2156" s="1"/>
  <c r="D897" i="2157" s="1"/>
  <c r="M897" i="2157" s="1"/>
  <c r="AP229" i="2140"/>
  <c r="D2950" i="2156" s="1"/>
  <c r="AP165" i="2140"/>
  <c r="D2886" i="2156" s="1"/>
  <c r="J1264" i="2156" s="1"/>
  <c r="D1264" i="2157" s="1"/>
  <c r="M1264" i="2157" s="1"/>
  <c r="AP101" i="2140"/>
  <c r="D2822" i="2156" s="1"/>
  <c r="J915" i="2156" s="1"/>
  <c r="D915" i="2157" s="1"/>
  <c r="M915" i="2157" s="1"/>
  <c r="AP37" i="2140"/>
  <c r="D2758" i="2156" s="1"/>
  <c r="J2128" i="2156" s="1"/>
  <c r="D2128" i="2157" s="1"/>
  <c r="M2128" i="2157" s="1"/>
  <c r="AP357" i="2140"/>
  <c r="D3078" i="2156" s="1"/>
  <c r="J2457" i="2156" s="1"/>
  <c r="D2457" i="2157" s="1"/>
  <c r="M2457" i="2157" s="1"/>
  <c r="AP389" i="2140"/>
  <c r="D3110" i="2156" s="1"/>
  <c r="AO274" i="2140"/>
  <c r="D2606" i="2156" s="1"/>
  <c r="J599" i="2156" s="1"/>
  <c r="D599" i="2157" s="1"/>
  <c r="M599" i="2157" s="1"/>
  <c r="AO146" i="2140"/>
  <c r="D2478" i="2156" s="1"/>
  <c r="J1140" i="2156" s="1"/>
  <c r="D1140" i="2157" s="1"/>
  <c r="M1140" i="2157" s="1"/>
  <c r="AO19" i="2140"/>
  <c r="D2351" i="2156" s="1"/>
  <c r="AN343" i="2140"/>
  <c r="D2286" i="2156" s="1"/>
  <c r="J1841" i="2156" s="1"/>
  <c r="D1841" i="2157" s="1"/>
  <c r="M1841" i="2157" s="1"/>
  <c r="AN279" i="2140"/>
  <c r="D2222" i="2156" s="1"/>
  <c r="J1474" i="2156" s="1"/>
  <c r="D1474" i="2157" s="1"/>
  <c r="M1474" i="2157" s="1"/>
  <c r="AN215" i="2140"/>
  <c r="D2158" i="2156" s="1"/>
  <c r="J239" i="2156" s="1"/>
  <c r="D239" i="2157" s="1"/>
  <c r="M239" i="2157" s="1"/>
  <c r="AQ167" i="2140"/>
  <c r="D3277" i="2156" s="1"/>
  <c r="J1281" i="2156" s="1"/>
  <c r="D1281" i="2157" s="1"/>
  <c r="M1281" i="2157" s="1"/>
  <c r="AQ39" i="2140"/>
  <c r="D3149" i="2156" s="1"/>
  <c r="J135" i="2156" s="1"/>
  <c r="D135" i="2157" s="1"/>
  <c r="M135" i="2157" s="1"/>
  <c r="AO246" i="2140"/>
  <c r="D2578" i="2156" s="1"/>
  <c r="J422" i="2156" s="1"/>
  <c r="D422" i="2157" s="1"/>
  <c r="M422" i="2157" s="1"/>
  <c r="AO118" i="2140"/>
  <c r="D2450" i="2156" s="1"/>
  <c r="AO299" i="2140"/>
  <c r="D2631" i="2156" s="1"/>
  <c r="AO331" i="2140"/>
  <c r="D2663" i="2156" s="1"/>
  <c r="J1751" i="2156" s="1"/>
  <c r="D1751" i="2157" s="1"/>
  <c r="M1751" i="2157" s="1"/>
  <c r="AO363" i="2140"/>
  <c r="D2695" i="2156" s="1"/>
  <c r="J2470" i="2156" s="1"/>
  <c r="D2470" i="2157" s="1"/>
  <c r="M2470" i="2157" s="1"/>
  <c r="AN262" i="2140"/>
  <c r="D2205" i="2156" s="1"/>
  <c r="J529" i="2156" s="1"/>
  <c r="D529" i="2157" s="1"/>
  <c r="M529" i="2157" s="1"/>
  <c r="AN134" i="2140"/>
  <c r="D2077" i="2156" s="1"/>
  <c r="J1079" i="2156" s="1"/>
  <c r="D1079" i="2157" s="1"/>
  <c r="M1079" i="2157" s="1"/>
  <c r="AN6" i="2140"/>
  <c r="D1949" i="2156" s="1"/>
  <c r="AN25" i="2140"/>
  <c r="D1968" i="2156" s="1"/>
  <c r="AN57" i="2140"/>
  <c r="D2000" i="2156" s="1"/>
  <c r="J688" i="2156" s="1"/>
  <c r="D688" i="2157" s="1"/>
  <c r="M688" i="2157" s="1"/>
  <c r="AN89" i="2140"/>
  <c r="D2032" i="2156" s="1"/>
  <c r="J852" i="2156" s="1"/>
  <c r="D852" i="2157" s="1"/>
  <c r="M852" i="2157" s="1"/>
  <c r="AN121" i="2140"/>
  <c r="D2064" i="2156" s="1"/>
  <c r="J991" i="2156" s="1"/>
  <c r="D991" i="2157" s="1"/>
  <c r="M991" i="2157" s="1"/>
  <c r="AN153" i="2140"/>
  <c r="D2096" i="2156" s="1"/>
  <c r="AN185" i="2140"/>
  <c r="D2128" i="2156" s="1"/>
  <c r="J2328" i="2156" s="1"/>
  <c r="D2328" i="2157" s="1"/>
  <c r="M2328" i="2157" s="1"/>
  <c r="AN217" i="2140"/>
  <c r="D2160" i="2156" s="1"/>
  <c r="J2166" i="2156" s="1"/>
  <c r="D2166" i="2157" s="1"/>
  <c r="M2166" i="2157" s="1"/>
  <c r="AN249" i="2140"/>
  <c r="D2192" i="2156" s="1"/>
  <c r="J442" i="2156" s="1"/>
  <c r="D442" i="2157" s="1"/>
  <c r="M442" i="2157" s="1"/>
  <c r="D2224" i="2156"/>
  <c r="J1490" i="2156" s="1"/>
  <c r="D1490" i="2157" s="1"/>
  <c r="M1490" i="2157" s="1"/>
  <c r="AN281" i="2140"/>
  <c r="AN350" i="2140"/>
  <c r="D2293" i="2156" s="1"/>
  <c r="J1881" i="2156" s="1"/>
  <c r="D1881" i="2157" s="1"/>
  <c r="M1881" i="2157" s="1"/>
  <c r="AN382" i="2140"/>
  <c r="D2325" i="2156" s="1"/>
  <c r="J2488" i="2156" s="1"/>
  <c r="D2488" i="2157" s="1"/>
  <c r="M2488" i="2157" s="1"/>
  <c r="AN28" i="2140"/>
  <c r="D1971" i="2156" s="1"/>
  <c r="AN60" i="2140"/>
  <c r="D2003" i="2156" s="1"/>
  <c r="AN124" i="2140"/>
  <c r="D2067" i="2156" s="1"/>
  <c r="J1014" i="2156" s="1"/>
  <c r="D1014" i="2157" s="1"/>
  <c r="M1014" i="2157" s="1"/>
  <c r="AN156" i="2140"/>
  <c r="D2099" i="2156" s="1"/>
  <c r="J1196" i="2156" s="1"/>
  <c r="D1196" i="2157" s="1"/>
  <c r="M1196" i="2157" s="1"/>
  <c r="AN220" i="2140"/>
  <c r="D2163" i="2156" s="1"/>
  <c r="AQ12" i="2140"/>
  <c r="D3122" i="2156" s="1"/>
  <c r="AQ20" i="2140"/>
  <c r="D3130" i="2156" s="1"/>
  <c r="AQ28" i="2140"/>
  <c r="D3138" i="2156" s="1"/>
  <c r="AQ36" i="2140"/>
  <c r="D3146" i="2156" s="1"/>
  <c r="J2122" i="2156" s="1"/>
  <c r="D2122" i="2157" s="1"/>
  <c r="M2122" i="2157" s="1"/>
  <c r="AQ44" i="2140"/>
  <c r="D3154" i="2156" s="1"/>
  <c r="J2178" i="2156" s="1"/>
  <c r="D2178" i="2157" s="1"/>
  <c r="M2178" i="2157" s="1"/>
  <c r="AQ52" i="2140"/>
  <c r="D3162" i="2156" s="1"/>
  <c r="J671" i="2156" s="1"/>
  <c r="D671" i="2157" s="1"/>
  <c r="M671" i="2157" s="1"/>
  <c r="AQ60" i="2140"/>
  <c r="D3170" i="2156" s="1"/>
  <c r="AQ68" i="2140"/>
  <c r="D3178" i="2156" s="1"/>
  <c r="AQ76" i="2140"/>
  <c r="D3186" i="2156" s="1"/>
  <c r="AQ84" i="2140"/>
  <c r="D3194" i="2156" s="1"/>
  <c r="AQ92" i="2140"/>
  <c r="D3202" i="2156" s="1"/>
  <c r="J2240" i="2156" s="1"/>
  <c r="D2240" i="2157" s="1"/>
  <c r="M2240" i="2157" s="1"/>
  <c r="AQ100" i="2140"/>
  <c r="D3210" i="2156" s="1"/>
  <c r="J910" i="2156" s="1"/>
  <c r="D910" i="2157" s="1"/>
  <c r="M910" i="2157" s="1"/>
  <c r="AQ108" i="2140"/>
  <c r="D3218" i="2156" s="1"/>
  <c r="J948" i="2156" s="1"/>
  <c r="D948" i="2157" s="1"/>
  <c r="M948" i="2157" s="1"/>
  <c r="AQ116" i="2140"/>
  <c r="D3226" i="2156" s="1"/>
  <c r="AQ124" i="2140"/>
  <c r="D3234" i="2156" s="1"/>
  <c r="J1019" i="2156" s="1"/>
  <c r="D1019" i="2157" s="1"/>
  <c r="M1019" i="2157" s="1"/>
  <c r="AQ132" i="2140"/>
  <c r="D3242" i="2156" s="1"/>
  <c r="AQ140" i="2140"/>
  <c r="D3250" i="2156" s="1"/>
  <c r="AQ148" i="2140"/>
  <c r="D3258" i="2156" s="1"/>
  <c r="AQ156" i="2140"/>
  <c r="D3266" i="2156" s="1"/>
  <c r="J1201" i="2156" s="1"/>
  <c r="D1201" i="2157" s="1"/>
  <c r="M1201" i="2157" s="1"/>
  <c r="AQ164" i="2140"/>
  <c r="D3274" i="2156" s="1"/>
  <c r="J2313" i="2156" s="1"/>
  <c r="D2313" i="2157" s="1"/>
  <c r="M2313" i="2157" s="1"/>
  <c r="AQ172" i="2140"/>
  <c r="D3282" i="2156" s="1"/>
  <c r="AQ180" i="2140"/>
  <c r="D3290" i="2156" s="1"/>
  <c r="J1357" i="2156" s="1"/>
  <c r="D1357" i="2157" s="1"/>
  <c r="M1357" i="2157" s="1"/>
  <c r="AQ188" i="2140"/>
  <c r="D3298" i="2156" s="1"/>
  <c r="J1405" i="2156" s="1"/>
  <c r="D1405" i="2157" s="1"/>
  <c r="M1405" i="2157" s="1"/>
  <c r="AQ196" i="2140"/>
  <c r="D3306" i="2156" s="1"/>
  <c r="D3314" i="2156"/>
  <c r="J170" i="2156" s="1"/>
  <c r="D170" i="2157" s="1"/>
  <c r="M170" i="2157" s="1"/>
  <c r="AQ204" i="2140"/>
  <c r="AQ212" i="2140"/>
  <c r="D3322" i="2156" s="1"/>
  <c r="J226" i="2156" s="1"/>
  <c r="D226" i="2157" s="1"/>
  <c r="M226" i="2157" s="1"/>
  <c r="AQ220" i="2140"/>
  <c r="D3330" i="2156" s="1"/>
  <c r="AQ228" i="2140"/>
  <c r="D3338" i="2156" s="1"/>
  <c r="AQ236" i="2140"/>
  <c r="D3346" i="2156" s="1"/>
  <c r="AQ244" i="2140"/>
  <c r="D3354" i="2156" s="1"/>
  <c r="J410" i="2156" s="1"/>
  <c r="D410" i="2157" s="1"/>
  <c r="M410" i="2157" s="1"/>
  <c r="AQ252" i="2140"/>
  <c r="D3362" i="2156" s="1"/>
  <c r="AQ260" i="2140"/>
  <c r="D3370" i="2156" s="1"/>
  <c r="J516" i="2156" s="1"/>
  <c r="D516" i="2157" s="1"/>
  <c r="M516" i="2157" s="1"/>
  <c r="AQ268" i="2140"/>
  <c r="D3378" i="2156" s="1"/>
  <c r="J2189" i="2156" s="1"/>
  <c r="D2189" i="2157" s="1"/>
  <c r="M2189" i="2157" s="1"/>
  <c r="AQ276" i="2140"/>
  <c r="D3386" i="2156" s="1"/>
  <c r="J621" i="2156" s="1"/>
  <c r="D621" i="2157" s="1"/>
  <c r="M621" i="2157" s="1"/>
  <c r="AQ284" i="2140"/>
  <c r="D3394" i="2156" s="1"/>
  <c r="AO374" i="2140"/>
  <c r="D2706" i="2156" s="1"/>
  <c r="J2032" i="2156" s="1"/>
  <c r="D2032" i="2157" s="1"/>
  <c r="M2032" i="2157" s="1"/>
  <c r="AO310" i="2140"/>
  <c r="D2642" i="2156" s="1"/>
  <c r="AO177" i="2140"/>
  <c r="D2509" i="2156" s="1"/>
  <c r="AO46" i="2140"/>
  <c r="D2378" i="2156" s="1"/>
  <c r="J639" i="2156" s="1"/>
  <c r="D639" i="2157" s="1"/>
  <c r="M639" i="2157" s="1"/>
  <c r="AP282" i="2140"/>
  <c r="D3003" i="2156" s="1"/>
  <c r="J1501" i="2156" s="1"/>
  <c r="D1501" i="2157" s="1"/>
  <c r="M1501" i="2157" s="1"/>
  <c r="AP218" i="2140"/>
  <c r="D2939" i="2156" s="1"/>
  <c r="J257" i="2156" s="1"/>
  <c r="D257" i="2157" s="1"/>
  <c r="M257" i="2157" s="1"/>
  <c r="AP154" i="2140"/>
  <c r="D2875" i="2156" s="1"/>
  <c r="AP90" i="2140"/>
  <c r="D2811" i="2156" s="1"/>
  <c r="J863" i="2156" s="1"/>
  <c r="D863" i="2157" s="1"/>
  <c r="M863" i="2157" s="1"/>
  <c r="AP26" i="2140"/>
  <c r="D2747" i="2156" s="1"/>
  <c r="J57" i="2156" s="1"/>
  <c r="D57" i="2157" s="1"/>
  <c r="M57" i="2157" s="1"/>
  <c r="AO156" i="2140"/>
  <c r="D2488" i="2156" s="1"/>
  <c r="J1195" i="2156" s="1"/>
  <c r="D1195" i="2157" s="1"/>
  <c r="M1195" i="2157" s="1"/>
  <c r="AO37" i="2140"/>
  <c r="D2369" i="2156" s="1"/>
  <c r="J2124" i="2156" s="1"/>
  <c r="D2124" i="2157" s="1"/>
  <c r="M2124" i="2157" s="1"/>
  <c r="D3120" i="2156"/>
  <c r="AQ10" i="2140"/>
  <c r="AQ42" i="2140"/>
  <c r="D3152" i="2156" s="1"/>
  <c r="AQ74" i="2140"/>
  <c r="D3184" i="2156" s="1"/>
  <c r="J775" i="2156" s="1"/>
  <c r="D775" i="2157" s="1"/>
  <c r="M775" i="2157" s="1"/>
  <c r="AQ106" i="2140"/>
  <c r="D3216" i="2156" s="1"/>
  <c r="J937" i="2156" s="1"/>
  <c r="D937" i="2157" s="1"/>
  <c r="M937" i="2157" s="1"/>
  <c r="AQ138" i="2140"/>
  <c r="D3248" i="2156" s="1"/>
  <c r="AQ170" i="2140"/>
  <c r="D3280" i="2156" s="1"/>
  <c r="J1305" i="2156" s="1"/>
  <c r="D1305" i="2157" s="1"/>
  <c r="M1305" i="2157" s="1"/>
  <c r="AQ202" i="2140"/>
  <c r="D3312" i="2156" s="1"/>
  <c r="J162" i="2156" s="1"/>
  <c r="D162" i="2157" s="1"/>
  <c r="M162" i="2157" s="1"/>
  <c r="AQ234" i="2140"/>
  <c r="D3344" i="2156" s="1"/>
  <c r="J336" i="2156" s="1"/>
  <c r="D336" i="2157" s="1"/>
  <c r="M336" i="2157" s="1"/>
  <c r="AQ266" i="2140"/>
  <c r="D3376" i="2156" s="1"/>
  <c r="J564" i="2156" s="1"/>
  <c r="D564" i="2157" s="1"/>
  <c r="M564" i="2157" s="1"/>
  <c r="AQ303" i="2140"/>
  <c r="D3413" i="2156" s="1"/>
  <c r="J1628" i="2156" s="1"/>
  <c r="D1628" i="2157" s="1"/>
  <c r="M1628" i="2157" s="1"/>
  <c r="AQ335" i="2140"/>
  <c r="D3445" i="2156" s="1"/>
  <c r="J1781" i="2156" s="1"/>
  <c r="D1781" i="2157" s="1"/>
  <c r="M1781" i="2157" s="1"/>
  <c r="AQ367" i="2140"/>
  <c r="D3477" i="2156" s="1"/>
  <c r="J1989" i="2156" s="1"/>
  <c r="D1989" i="2157" s="1"/>
  <c r="M1989" i="2157" s="1"/>
  <c r="AQ13" i="2140"/>
  <c r="D3123" i="2156" s="1"/>
  <c r="AQ45" i="2140"/>
  <c r="D3155" i="2156" s="1"/>
  <c r="AQ77" i="2140"/>
  <c r="D3187" i="2156" s="1"/>
  <c r="J794" i="2156" s="1"/>
  <c r="D794" i="2157" s="1"/>
  <c r="M794" i="2157" s="1"/>
  <c r="AQ109" i="2140"/>
  <c r="D3219" i="2156" s="1"/>
  <c r="J956" i="2156" s="1"/>
  <c r="D956" i="2157" s="1"/>
  <c r="M956" i="2157" s="1"/>
  <c r="AQ141" i="2140"/>
  <c r="D3251" i="2156" s="1"/>
  <c r="J1111" i="2156" s="1"/>
  <c r="D1111" i="2157" s="1"/>
  <c r="M1111" i="2157" s="1"/>
  <c r="AQ173" i="2140"/>
  <c r="D3283" i="2156" s="1"/>
  <c r="AQ205" i="2140"/>
  <c r="D3315" i="2156" s="1"/>
  <c r="J178" i="2156" s="1"/>
  <c r="D178" i="2157" s="1"/>
  <c r="M178" i="2157" s="1"/>
  <c r="AQ237" i="2140"/>
  <c r="D3347" i="2156" s="1"/>
  <c r="J374" i="2156" s="1"/>
  <c r="D374" i="2157" s="1"/>
  <c r="M374" i="2157" s="1"/>
  <c r="AQ269" i="2140"/>
  <c r="D3379" i="2156" s="1"/>
  <c r="J575" i="2156" s="1"/>
  <c r="D575" i="2157" s="1"/>
  <c r="M575" i="2157" s="1"/>
  <c r="AP388" i="2140"/>
  <c r="D3109" i="2156" s="1"/>
  <c r="AP372" i="2140"/>
  <c r="D3093" i="2156" s="1"/>
  <c r="J2481" i="2156" s="1"/>
  <c r="D2481" i="2157" s="1"/>
  <c r="M2481" i="2157" s="1"/>
  <c r="AP356" i="2140"/>
  <c r="D3077" i="2156" s="1"/>
  <c r="J2449" i="2156" s="1"/>
  <c r="D2449" i="2157" s="1"/>
  <c r="M2449" i="2157" s="1"/>
  <c r="AP340" i="2140"/>
  <c r="D3061" i="2156" s="1"/>
  <c r="J1819" i="2156" s="1"/>
  <c r="D1819" i="2157" s="1"/>
  <c r="M1819" i="2157" s="1"/>
  <c r="AP324" i="2140"/>
  <c r="D3045" i="2156" s="1"/>
  <c r="J2409" i="2156" s="1"/>
  <c r="D2409" i="2157" s="1"/>
  <c r="M2409" i="2157" s="1"/>
  <c r="AP308" i="2140"/>
  <c r="D3029" i="2156" s="1"/>
  <c r="J2378" i="2156" s="1"/>
  <c r="D2378" i="2157" s="1"/>
  <c r="M2378" i="2157" s="1"/>
  <c r="AP292" i="2140"/>
  <c r="D3013" i="2156" s="1"/>
  <c r="J1552" i="2156" s="1"/>
  <c r="D1552" i="2157" s="1"/>
  <c r="M1552" i="2157" s="1"/>
  <c r="AP232" i="2140"/>
  <c r="D2953" i="2156" s="1"/>
  <c r="AP168" i="2140"/>
  <c r="D2889" i="2156" s="1"/>
  <c r="J1287" i="2156" s="1"/>
  <c r="D1287" i="2157" s="1"/>
  <c r="M1287" i="2157" s="1"/>
  <c r="AP104" i="2140"/>
  <c r="D2825" i="2156" s="1"/>
  <c r="J928" i="2156" s="1"/>
  <c r="D928" i="2157" s="1"/>
  <c r="M928" i="2157" s="1"/>
  <c r="AP40" i="2140"/>
  <c r="D2761" i="2156" s="1"/>
  <c r="J2136" i="2156" s="1"/>
  <c r="D2136" i="2157" s="1"/>
  <c r="M2136" i="2157" s="1"/>
  <c r="AO243" i="2140"/>
  <c r="D2575" i="2156" s="1"/>
  <c r="AO131" i="2140"/>
  <c r="D2463" i="2156" s="1"/>
  <c r="AO27" i="2140"/>
  <c r="D2359" i="2156" s="1"/>
  <c r="AN351" i="2140"/>
  <c r="D2294" i="2156" s="1"/>
  <c r="J1889" i="2156" s="1"/>
  <c r="D1889" i="2157" s="1"/>
  <c r="M1889" i="2157" s="1"/>
  <c r="AN283" i="2140"/>
  <c r="D2226" i="2156" s="1"/>
  <c r="J2342" i="2156" s="1"/>
  <c r="D2342" i="2157" s="1"/>
  <c r="M2342" i="2157" s="1"/>
  <c r="AN155" i="2140"/>
  <c r="D2098" i="2156" s="1"/>
  <c r="J1188" i="2156" s="1"/>
  <c r="D1188" i="2157" s="1"/>
  <c r="M1188" i="2157" s="1"/>
  <c r="AN91" i="2140"/>
  <c r="D2034" i="2156" s="1"/>
  <c r="J869" i="2156" s="1"/>
  <c r="D869" i="2157" s="1"/>
  <c r="M869" i="2157" s="1"/>
  <c r="AN27" i="2140"/>
  <c r="D1970" i="2156" s="1"/>
  <c r="AQ227" i="2140"/>
  <c r="D3337" i="2156" s="1"/>
  <c r="J305" i="2156" s="1"/>
  <c r="D305" i="2157" s="1"/>
  <c r="M305" i="2157" s="1"/>
  <c r="AQ99" i="2140"/>
  <c r="D3209" i="2156" s="1"/>
  <c r="J2256" i="2156" s="1"/>
  <c r="D2256" i="2157" s="1"/>
  <c r="M2256" i="2157" s="1"/>
  <c r="AO325" i="2140"/>
  <c r="D2657" i="2156" s="1"/>
  <c r="J1696" i="2156" s="1"/>
  <c r="D1696" i="2157" s="1"/>
  <c r="M1696" i="2157" s="1"/>
  <c r="AO199" i="2140"/>
  <c r="D2531" i="2156" s="1"/>
  <c r="J138" i="2156" s="1"/>
  <c r="D138" i="2157" s="1"/>
  <c r="M138" i="2157" s="1"/>
  <c r="AO87" i="2140"/>
  <c r="D2419" i="2156" s="1"/>
  <c r="J2227" i="2156" s="1"/>
  <c r="D2227" i="2157" s="1"/>
  <c r="M2227" i="2157" s="1"/>
  <c r="AN218" i="2140"/>
  <c r="D2161" i="2156" s="1"/>
  <c r="J254" i="2156" s="1"/>
  <c r="D254" i="2157" s="1"/>
  <c r="M254" i="2157" s="1"/>
  <c r="AN90" i="2140"/>
  <c r="D2033" i="2156" s="1"/>
  <c r="J861" i="2156" s="1"/>
  <c r="D861" i="2157" s="1"/>
  <c r="M861" i="2157" s="1"/>
  <c r="AP273" i="2140"/>
  <c r="D2994" i="2156" s="1"/>
  <c r="J595" i="2156" s="1"/>
  <c r="D595" i="2157" s="1"/>
  <c r="M595" i="2157" s="1"/>
  <c r="AP209" i="2140"/>
  <c r="D2930" i="2156" s="1"/>
  <c r="J2153" i="2156" s="1"/>
  <c r="D2153" i="2157" s="1"/>
  <c r="M2153" i="2157" s="1"/>
  <c r="AP145" i="2140"/>
  <c r="D2866" i="2156" s="1"/>
  <c r="AP81" i="2140"/>
  <c r="D2802" i="2156" s="1"/>
  <c r="J825" i="2156" s="1"/>
  <c r="D825" i="2157" s="1"/>
  <c r="M825" i="2157" s="1"/>
  <c r="AP329" i="2140"/>
  <c r="D3050" i="2156" s="1"/>
  <c r="J2417" i="2156" s="1"/>
  <c r="D2417" i="2157" s="1"/>
  <c r="M2417" i="2157" s="1"/>
  <c r="AP361" i="2140"/>
  <c r="D3082" i="2156" s="1"/>
  <c r="J1947" i="2156" s="1"/>
  <c r="D1947" i="2157" s="1"/>
  <c r="M1947" i="2157" s="1"/>
  <c r="AO203" i="2140"/>
  <c r="D2535" i="2156" s="1"/>
  <c r="J2142" i="2156" s="1"/>
  <c r="D2142" i="2157" s="1"/>
  <c r="M2142" i="2157" s="1"/>
  <c r="AN239" i="2140"/>
  <c r="D2182" i="2156" s="1"/>
  <c r="J387" i="2156" s="1"/>
  <c r="D387" i="2157" s="1"/>
  <c r="M387" i="2157" s="1"/>
  <c r="AN111" i="2140"/>
  <c r="D2054" i="2156" s="1"/>
  <c r="J961" i="2156" s="1"/>
  <c r="D961" i="2157" s="1"/>
  <c r="M961" i="2157" s="1"/>
  <c r="AQ255" i="2140"/>
  <c r="D3365" i="2156" s="1"/>
  <c r="J484" i="2156" s="1"/>
  <c r="D484" i="2157" s="1"/>
  <c r="M484" i="2157" s="1"/>
  <c r="AQ127" i="2140"/>
  <c r="D3237" i="2156" s="1"/>
  <c r="J1042" i="2156" s="1"/>
  <c r="D1042" i="2157" s="1"/>
  <c r="M1042" i="2157" s="1"/>
  <c r="D2507" i="2156"/>
  <c r="J1327" i="2156" s="1"/>
  <c r="D1327" i="2157" s="1"/>
  <c r="M1327" i="2157" s="1"/>
  <c r="AO175" i="2140"/>
  <c r="AO72" i="2140"/>
  <c r="D2404" i="2156" s="1"/>
  <c r="J754" i="2156" s="1"/>
  <c r="D754" i="2157" s="1"/>
  <c r="M754" i="2157" s="1"/>
  <c r="AO88" i="2140"/>
  <c r="D2420" i="2156" s="1"/>
  <c r="J843" i="2156" s="1"/>
  <c r="D843" i="2157" s="1"/>
  <c r="M843" i="2157" s="1"/>
  <c r="AO104" i="2140"/>
  <c r="D2436" i="2156" s="1"/>
  <c r="J924" i="2156" s="1"/>
  <c r="D924" i="2157" s="1"/>
  <c r="M924" i="2157" s="1"/>
  <c r="AO112" i="2140"/>
  <c r="D2444" i="2156" s="1"/>
  <c r="J967" i="2156" s="1"/>
  <c r="D967" i="2157" s="1"/>
  <c r="M967" i="2157" s="1"/>
  <c r="AO136" i="2140"/>
  <c r="D2468" i="2156" s="1"/>
  <c r="AO152" i="2140"/>
  <c r="D2484" i="2156" s="1"/>
  <c r="J1174" i="2156" s="1"/>
  <c r="D1174" i="2157" s="1"/>
  <c r="M1174" i="2157" s="1"/>
  <c r="AO168" i="2140"/>
  <c r="D2500" i="2156" s="1"/>
  <c r="J1283" i="2156" s="1"/>
  <c r="D1283" i="2157" s="1"/>
  <c r="M1283" i="2157" s="1"/>
  <c r="AO200" i="2140"/>
  <c r="D2532" i="2156" s="1"/>
  <c r="J147" i="2156" s="1"/>
  <c r="D147" i="2157" s="1"/>
  <c r="M147" i="2157" s="1"/>
  <c r="AO208" i="2140"/>
  <c r="D2540" i="2156" s="1"/>
  <c r="J196" i="2156" s="1"/>
  <c r="D196" i="2157" s="1"/>
  <c r="M196" i="2157" s="1"/>
  <c r="AO216" i="2140"/>
  <c r="D2548" i="2156" s="1"/>
  <c r="J245" i="2156" s="1"/>
  <c r="D245" i="2157" s="1"/>
  <c r="M245" i="2157" s="1"/>
  <c r="AO232" i="2140"/>
  <c r="D2564" i="2156" s="1"/>
  <c r="AO264" i="2140"/>
  <c r="D2596" i="2156" s="1"/>
  <c r="J544" i="2156" s="1"/>
  <c r="D544" i="2157" s="1"/>
  <c r="M544" i="2157" s="1"/>
  <c r="AO272" i="2140"/>
  <c r="D2604" i="2156" s="1"/>
  <c r="J584" i="2156" s="1"/>
  <c r="D584" i="2157" s="1"/>
  <c r="M584" i="2157" s="1"/>
  <c r="AO280" i="2140"/>
  <c r="D2612" i="2156" s="1"/>
  <c r="J1481" i="2156" s="1"/>
  <c r="D1481" i="2157" s="1"/>
  <c r="M1481" i="2157" s="1"/>
  <c r="AO303" i="2140"/>
  <c r="D2635" i="2156" s="1"/>
  <c r="J1622" i="2156" s="1"/>
  <c r="D1622" i="2157" s="1"/>
  <c r="M1622" i="2157" s="1"/>
  <c r="AO335" i="2140"/>
  <c r="D2667" i="2156" s="1"/>
  <c r="J1777" i="2156" s="1"/>
  <c r="D1777" i="2157" s="1"/>
  <c r="M1777" i="2157" s="1"/>
  <c r="AO367" i="2140"/>
  <c r="D2699" i="2156" s="1"/>
  <c r="J1984" i="2156" s="1"/>
  <c r="D1984" i="2157" s="1"/>
  <c r="M1984" i="2157" s="1"/>
  <c r="AN158" i="2140"/>
  <c r="D2101" i="2156" s="1"/>
  <c r="J1213" i="2156" s="1"/>
  <c r="D1213" i="2157" s="1"/>
  <c r="M1213" i="2157" s="1"/>
  <c r="AN30" i="2140"/>
  <c r="D1973" i="2156" s="1"/>
  <c r="J74" i="2156" s="1"/>
  <c r="D74" i="2157" s="1"/>
  <c r="M74" i="2157" s="1"/>
  <c r="AN13" i="2140"/>
  <c r="D1956" i="2156" s="1"/>
  <c r="AN45" i="2140"/>
  <c r="D1988" i="2156" s="1"/>
  <c r="D2020" i="2156"/>
  <c r="J791" i="2156" s="1"/>
  <c r="D791" i="2157" s="1"/>
  <c r="M791" i="2157" s="1"/>
  <c r="AN77" i="2140"/>
  <c r="AN109" i="2140"/>
  <c r="D2052" i="2156" s="1"/>
  <c r="J951" i="2156" s="1"/>
  <c r="D951" i="2157" s="1"/>
  <c r="M951" i="2157" s="1"/>
  <c r="AN141" i="2140"/>
  <c r="D2084" i="2156" s="1"/>
  <c r="J1108" i="2156" s="1"/>
  <c r="D1108" i="2157" s="1"/>
  <c r="M1108" i="2157" s="1"/>
  <c r="AN173" i="2140"/>
  <c r="D2116" i="2156" s="1"/>
  <c r="AN205" i="2140"/>
  <c r="D2148" i="2156" s="1"/>
  <c r="J175" i="2156" s="1"/>
  <c r="D175" i="2157" s="1"/>
  <c r="M175" i="2157" s="1"/>
  <c r="AN237" i="2140"/>
  <c r="D2180" i="2156" s="1"/>
  <c r="J371" i="2156" s="1"/>
  <c r="D371" i="2157" s="1"/>
  <c r="M371" i="2157" s="1"/>
  <c r="AN269" i="2140"/>
  <c r="D2212" i="2156" s="1"/>
  <c r="J571" i="2156" s="1"/>
  <c r="D571" i="2157" s="1"/>
  <c r="M571" i="2157" s="1"/>
  <c r="AN306" i="2140"/>
  <c r="D2249" i="2156" s="1"/>
  <c r="AN338" i="2140"/>
  <c r="D2281" i="2156" s="1"/>
  <c r="J1801" i="2156" s="1"/>
  <c r="D1801" i="2157" s="1"/>
  <c r="M1801" i="2157" s="1"/>
  <c r="AN208" i="2140"/>
  <c r="D2151" i="2156" s="1"/>
  <c r="J197" i="2156" s="1"/>
  <c r="D197" i="2157" s="1"/>
  <c r="M197" i="2157" s="1"/>
  <c r="AN272" i="2140"/>
  <c r="D2215" i="2156" s="1"/>
  <c r="J586" i="2156" s="1"/>
  <c r="D586" i="2157" s="1"/>
  <c r="M586" i="2157" s="1"/>
  <c r="AN305" i="2140"/>
  <c r="D2248" i="2156" s="1"/>
  <c r="J1631" i="2156" s="1"/>
  <c r="D1631" i="2157" s="1"/>
  <c r="M1631" i="2157" s="1"/>
  <c r="AN337" i="2140"/>
  <c r="D2280" i="2156" s="1"/>
  <c r="J1793" i="2156" s="1"/>
  <c r="D1793" i="2157" s="1"/>
  <c r="M1793" i="2157" s="1"/>
  <c r="AN369" i="2140"/>
  <c r="D2312" i="2156" s="1"/>
  <c r="J2001" i="2156" s="1"/>
  <c r="D2001" i="2157" s="1"/>
  <c r="M2001" i="2157" s="1"/>
  <c r="AO370" i="2140"/>
  <c r="D2702" i="2156" s="1"/>
  <c r="J2008" i="2156" s="1"/>
  <c r="D2008" i="2157" s="1"/>
  <c r="M2008" i="2157" s="1"/>
  <c r="AO42" i="2140"/>
  <c r="D2374" i="2156" s="1"/>
  <c r="AO10" i="2140"/>
  <c r="D2342" i="2156" s="1"/>
  <c r="AO286" i="2140"/>
  <c r="D2618" i="2156" s="1"/>
  <c r="AP29" i="2140"/>
  <c r="D2750" i="2156" s="1"/>
  <c r="J69" i="2156" s="1"/>
  <c r="D69" i="2157" s="1"/>
  <c r="M69" i="2157" s="1"/>
  <c r="AO139" i="2140"/>
  <c r="D2471" i="2156" s="1"/>
  <c r="J1094" i="2156" s="1"/>
  <c r="D1094" i="2157" s="1"/>
  <c r="M1094" i="2157" s="1"/>
  <c r="AO341" i="2140"/>
  <c r="D2673" i="2156" s="1"/>
  <c r="J1824" i="2156" s="1"/>
  <c r="D1824" i="2157" s="1"/>
  <c r="M1824" i="2157" s="1"/>
  <c r="AP25" i="2140"/>
  <c r="D2746" i="2156" s="1"/>
  <c r="AO308" i="2140"/>
  <c r="D2640" i="2156" s="1"/>
  <c r="J2375" i="2156" s="1"/>
  <c r="D2375" i="2157" s="1"/>
  <c r="M2375" i="2157" s="1"/>
  <c r="AO143" i="2140"/>
  <c r="D2475" i="2156" s="1"/>
  <c r="J1122" i="2156" s="1"/>
  <c r="D1122" i="2157" s="1"/>
  <c r="M1122" i="2157" s="1"/>
  <c r="AQ302" i="2140"/>
  <c r="D3412" i="2156" s="1"/>
  <c r="J1620" i="2156" s="1"/>
  <c r="D1620" i="2157" s="1"/>
  <c r="M1620" i="2157" s="1"/>
  <c r="AQ334" i="2140"/>
  <c r="D3444" i="2156" s="1"/>
  <c r="J1773" i="2156" s="1"/>
  <c r="D1773" i="2157" s="1"/>
  <c r="M1773" i="2157" s="1"/>
  <c r="AQ366" i="2140"/>
  <c r="D3476" i="2156" s="1"/>
  <c r="J1981" i="2156" s="1"/>
  <c r="D1981" i="2157" s="1"/>
  <c r="M1981" i="2157" s="1"/>
  <c r="AP390" i="2140"/>
  <c r="D3111" i="2156" s="1"/>
  <c r="J2547" i="2156" s="1"/>
  <c r="D2547" i="2157" s="1"/>
  <c r="M2547" i="2157" s="1"/>
  <c r="AP358" i="2140"/>
  <c r="D3079" i="2156" s="1"/>
  <c r="J1931" i="2156" s="1"/>
  <c r="D1931" i="2157" s="1"/>
  <c r="M1931" i="2157" s="1"/>
  <c r="AP326" i="2140"/>
  <c r="D3047" i="2156" s="1"/>
  <c r="J1707" i="2156" s="1"/>
  <c r="D1707" i="2157" s="1"/>
  <c r="M1707" i="2157" s="1"/>
  <c r="AP294" i="2140"/>
  <c r="D3015" i="2156" s="1"/>
  <c r="J1568" i="2156" s="1"/>
  <c r="D1568" i="2157" s="1"/>
  <c r="M1568" i="2157" s="1"/>
  <c r="AP236" i="2140"/>
  <c r="D2957" i="2156" s="1"/>
  <c r="D2893" i="2156"/>
  <c r="AP172" i="2140"/>
  <c r="AP108" i="2140"/>
  <c r="D2829" i="2156" s="1"/>
  <c r="J947" i="2156" s="1"/>
  <c r="D947" i="2157" s="1"/>
  <c r="M947" i="2157" s="1"/>
  <c r="AP44" i="2140"/>
  <c r="D2765" i="2156" s="1"/>
  <c r="J2176" i="2156" s="1"/>
  <c r="D2176" i="2157" s="1"/>
  <c r="M2176" i="2157" s="1"/>
  <c r="AO364" i="2140"/>
  <c r="D2696" i="2156" s="1"/>
  <c r="J1960" i="2156" s="1"/>
  <c r="D1960" i="2157" s="1"/>
  <c r="M1960" i="2157" s="1"/>
  <c r="AO300" i="2140"/>
  <c r="D2632" i="2156" s="1"/>
  <c r="J1599" i="2156" s="1"/>
  <c r="D1599" i="2157" s="1"/>
  <c r="M1599" i="2157" s="1"/>
  <c r="AO195" i="2140"/>
  <c r="D2527" i="2156" s="1"/>
  <c r="J1445" i="2156" s="1"/>
  <c r="D1445" i="2157" s="1"/>
  <c r="M1445" i="2157" s="1"/>
  <c r="AO83" i="2140"/>
  <c r="D2415" i="2156" s="1"/>
  <c r="AN392" i="2140"/>
  <c r="D2335" i="2156" s="1"/>
  <c r="AN328" i="2140"/>
  <c r="D2271" i="2156" s="1"/>
  <c r="J1737" i="2156" s="1"/>
  <c r="D1737" i="2157" s="1"/>
  <c r="M1737" i="2157" s="1"/>
  <c r="AN259" i="2140"/>
  <c r="D2202" i="2156" s="1"/>
  <c r="J505" i="2156" s="1"/>
  <c r="D505" i="2157" s="1"/>
  <c r="M505" i="2157" s="1"/>
  <c r="AN195" i="2140"/>
  <c r="D2138" i="2156" s="1"/>
  <c r="J1446" i="2156" s="1"/>
  <c r="D1446" i="2157" s="1"/>
  <c r="M1446" i="2157" s="1"/>
  <c r="AN131" i="2140"/>
  <c r="D2074" i="2156" s="1"/>
  <c r="AN67" i="2140"/>
  <c r="D2010" i="2156" s="1"/>
  <c r="D3345" i="2156"/>
  <c r="J344" i="2156" s="1"/>
  <c r="D344" i="2157" s="1"/>
  <c r="M344" i="2157" s="1"/>
  <c r="AQ235" i="2140"/>
  <c r="AQ107" i="2140"/>
  <c r="D3217" i="2156" s="1"/>
  <c r="AO368" i="2140"/>
  <c r="D2700" i="2156" s="1"/>
  <c r="J1992" i="2156" s="1"/>
  <c r="D1992" i="2157" s="1"/>
  <c r="M1992" i="2157" s="1"/>
  <c r="AO206" i="2140"/>
  <c r="D2538" i="2156" s="1"/>
  <c r="J182" i="2156" s="1"/>
  <c r="D182" i="2157" s="1"/>
  <c r="M182" i="2157" s="1"/>
  <c r="AO94" i="2140"/>
  <c r="D2426" i="2156" s="1"/>
  <c r="J878" i="2156" s="1"/>
  <c r="D878" i="2157" s="1"/>
  <c r="M878" i="2157" s="1"/>
  <c r="AN194" i="2140"/>
  <c r="D2137" i="2156" s="1"/>
  <c r="J1439" i="2156" s="1"/>
  <c r="D1439" i="2157" s="1"/>
  <c r="M1439" i="2157" s="1"/>
  <c r="AN66" i="2140"/>
  <c r="D2009" i="2156" s="1"/>
  <c r="J727" i="2156" s="1"/>
  <c r="D727" i="2157" s="1"/>
  <c r="M727" i="2157" s="1"/>
  <c r="AP277" i="2140"/>
  <c r="D2998" i="2156" s="1"/>
  <c r="D2934" i="2156"/>
  <c r="J2161" i="2156" s="1"/>
  <c r="D2161" i="2157" s="1"/>
  <c r="M2161" i="2157" s="1"/>
  <c r="AP213" i="2140"/>
  <c r="AP149" i="2140"/>
  <c r="D2870" i="2156" s="1"/>
  <c r="AP85" i="2140"/>
  <c r="D2806" i="2156" s="1"/>
  <c r="AP21" i="2140"/>
  <c r="D2742" i="2156" s="1"/>
  <c r="AP293" i="2140"/>
  <c r="D3014" i="2156" s="1"/>
  <c r="J1560" i="2156" s="1"/>
  <c r="D1560" i="2157" s="1"/>
  <c r="M1560" i="2157" s="1"/>
  <c r="AP325" i="2140"/>
  <c r="D3046" i="2156" s="1"/>
  <c r="J1699" i="2156" s="1"/>
  <c r="D1699" i="2157" s="1"/>
  <c r="M1699" i="2157" s="1"/>
  <c r="AO242" i="2140"/>
  <c r="D2574" i="2156" s="1"/>
  <c r="AO114" i="2140"/>
  <c r="D2446" i="2156" s="1"/>
  <c r="J2278" i="2156" s="1"/>
  <c r="D2278" i="2157" s="1"/>
  <c r="M2278" i="2157" s="1"/>
  <c r="AN247" i="2140"/>
  <c r="D2190" i="2156" s="1"/>
  <c r="J431" i="2156" s="1"/>
  <c r="D431" i="2157" s="1"/>
  <c r="M431" i="2157" s="1"/>
  <c r="AN55" i="2140"/>
  <c r="D1998" i="2156" s="1"/>
  <c r="AQ263" i="2140"/>
  <c r="D3373" i="2156" s="1"/>
  <c r="J540" i="2156" s="1"/>
  <c r="D540" i="2157" s="1"/>
  <c r="M540" i="2157" s="1"/>
  <c r="AQ135" i="2140"/>
  <c r="D3245" i="2156" s="1"/>
  <c r="AQ7" i="2140"/>
  <c r="D3117" i="2156" s="1"/>
  <c r="AO214" i="2140"/>
  <c r="D2546" i="2156" s="1"/>
  <c r="J230" i="2156" s="1"/>
  <c r="D230" i="2157" s="1"/>
  <c r="M230" i="2157" s="1"/>
  <c r="AO86" i="2140"/>
  <c r="D2418" i="2156" s="1"/>
  <c r="J835" i="2156" s="1"/>
  <c r="D835" i="2157" s="1"/>
  <c r="M835" i="2157" s="1"/>
  <c r="AN230" i="2140"/>
  <c r="D2173" i="2156" s="1"/>
  <c r="AN102" i="2140"/>
  <c r="D2045" i="2156" s="1"/>
  <c r="AN302" i="2140"/>
  <c r="D2245" i="2156" s="1"/>
  <c r="J1616" i="2156" s="1"/>
  <c r="D1616" i="2157" s="1"/>
  <c r="M1616" i="2157" s="1"/>
  <c r="AN334" i="2140"/>
  <c r="D2277" i="2156" s="1"/>
  <c r="J1769" i="2156" s="1"/>
  <c r="D1769" i="2157" s="1"/>
  <c r="M1769" i="2157" s="1"/>
  <c r="AN44" i="2140"/>
  <c r="D1987" i="2156" s="1"/>
  <c r="J2173" i="2156" s="1"/>
  <c r="D2173" i="2157" s="1"/>
  <c r="M2173" i="2157" s="1"/>
  <c r="AN108" i="2140"/>
  <c r="D2051" i="2156" s="1"/>
  <c r="J945" i="2156" s="1"/>
  <c r="D945" i="2157" s="1"/>
  <c r="M945" i="2157" s="1"/>
  <c r="AN236" i="2140"/>
  <c r="D2179" i="2156" s="1"/>
  <c r="AN333" i="2140"/>
  <c r="D2276" i="2156" s="1"/>
  <c r="J1761" i="2156" s="1"/>
  <c r="D1761" i="2157" s="1"/>
  <c r="M1761" i="2157" s="1"/>
  <c r="AO326" i="2140"/>
  <c r="D2658" i="2156" s="1"/>
  <c r="J1703" i="2156" s="1"/>
  <c r="D1703" i="2157" s="1"/>
  <c r="M1703" i="2157" s="1"/>
  <c r="D2557" i="2156"/>
  <c r="AO225" i="2140"/>
  <c r="AO193" i="2140"/>
  <c r="D2525" i="2156" s="1"/>
  <c r="AO161" i="2140"/>
  <c r="D2493" i="2156" s="1"/>
  <c r="J1235" i="2156" s="1"/>
  <c r="D1235" i="2157" s="1"/>
  <c r="M1235" i="2157" s="1"/>
  <c r="AO97" i="2140"/>
  <c r="D2429" i="2156" s="1"/>
  <c r="AP266" i="2140"/>
  <c r="D2987" i="2156" s="1"/>
  <c r="J563" i="2156" s="1"/>
  <c r="D563" i="2157" s="1"/>
  <c r="M563" i="2157" s="1"/>
  <c r="AP202" i="2140"/>
  <c r="D2923" i="2156" s="1"/>
  <c r="J161" i="2156" s="1"/>
  <c r="D161" i="2157" s="1"/>
  <c r="M161" i="2157" s="1"/>
  <c r="AP138" i="2140"/>
  <c r="D2859" i="2156" s="1"/>
  <c r="AP74" i="2140"/>
  <c r="D2795" i="2156" s="1"/>
  <c r="J774" i="2156" s="1"/>
  <c r="D774" i="2157" s="1"/>
  <c r="M774" i="2157" s="1"/>
  <c r="AP10" i="2140"/>
  <c r="D2731" i="2156" s="1"/>
  <c r="AO92" i="2140"/>
  <c r="D2424" i="2156" s="1"/>
  <c r="J2235" i="2156" s="1"/>
  <c r="D2235" i="2157" s="1"/>
  <c r="M2235" i="2157" s="1"/>
  <c r="AO228" i="2140"/>
  <c r="D2560" i="2156" s="1"/>
  <c r="AQ29" i="2140"/>
  <c r="D3139" i="2156" s="1"/>
  <c r="J71" i="2156" s="1"/>
  <c r="D71" i="2157" s="1"/>
  <c r="M71" i="2157" s="1"/>
  <c r="D3203" i="2156"/>
  <c r="AQ93" i="2140"/>
  <c r="AQ157" i="2140"/>
  <c r="D3267" i="2156" s="1"/>
  <c r="J1208" i="2156" s="1"/>
  <c r="D1208" i="2157" s="1"/>
  <c r="M1208" i="2157" s="1"/>
  <c r="AQ221" i="2140"/>
  <c r="D3331" i="2156" s="1"/>
  <c r="AP280" i="2140"/>
  <c r="D3001" i="2156" s="1"/>
  <c r="J1485" i="2156" s="1"/>
  <c r="D1485" i="2157" s="1"/>
  <c r="M1485" i="2157" s="1"/>
  <c r="AP216" i="2140"/>
  <c r="D2937" i="2156" s="1"/>
  <c r="J249" i="2156" s="1"/>
  <c r="D249" i="2157" s="1"/>
  <c r="M249" i="2157" s="1"/>
  <c r="AP152" i="2140"/>
  <c r="D2873" i="2156" s="1"/>
  <c r="J1177" i="2156" s="1"/>
  <c r="D1177" i="2157" s="1"/>
  <c r="M1177" i="2157" s="1"/>
  <c r="D2809" i="2156"/>
  <c r="J847" i="2156" s="1"/>
  <c r="D847" i="2157" s="1"/>
  <c r="M847" i="2157" s="1"/>
  <c r="AP88" i="2140"/>
  <c r="AP24" i="2140"/>
  <c r="D2745" i="2156" s="1"/>
  <c r="AO218" i="2140"/>
  <c r="D2550" i="2156" s="1"/>
  <c r="J253" i="2156" s="1"/>
  <c r="D253" i="2157" s="1"/>
  <c r="M253" i="2157" s="1"/>
  <c r="AO106" i="2140"/>
  <c r="D2438" i="2156" s="1"/>
  <c r="J932" i="2156" s="1"/>
  <c r="D932" i="2157" s="1"/>
  <c r="M932" i="2157" s="1"/>
  <c r="AQ195" i="2140"/>
  <c r="D3305" i="2156" s="1"/>
  <c r="J1451" i="2156" s="1"/>
  <c r="D1451" i="2157" s="1"/>
  <c r="M1451" i="2157" s="1"/>
  <c r="AQ67" i="2140"/>
  <c r="D3177" i="2156" s="1"/>
  <c r="AO293" i="2140"/>
  <c r="D2625" i="2156" s="1"/>
  <c r="J1556" i="2156" s="1"/>
  <c r="D1556" i="2157" s="1"/>
  <c r="M1556" i="2157" s="1"/>
  <c r="AO174" i="2140"/>
  <c r="D2506" i="2156" s="1"/>
  <c r="J1319" i="2156" s="1"/>
  <c r="D1319" i="2157" s="1"/>
  <c r="M1319" i="2157" s="1"/>
  <c r="AO31" i="2140"/>
  <c r="D2363" i="2156" s="1"/>
  <c r="J81" i="2156" s="1"/>
  <c r="D81" i="2157" s="1"/>
  <c r="M81" i="2157" s="1"/>
  <c r="AN186" i="2140"/>
  <c r="D2129" i="2156" s="1"/>
  <c r="J1385" i="2156" s="1"/>
  <c r="D1385" i="2157" s="1"/>
  <c r="M1385" i="2157" s="1"/>
  <c r="AN58" i="2140"/>
  <c r="D2001" i="2156" s="1"/>
  <c r="AP257" i="2140"/>
  <c r="D2978" i="2156" s="1"/>
  <c r="J491" i="2156" s="1"/>
  <c r="D491" i="2157" s="1"/>
  <c r="M491" i="2157" s="1"/>
  <c r="AP193" i="2140"/>
  <c r="D2914" i="2156" s="1"/>
  <c r="AP129" i="2140"/>
  <c r="D2850" i="2156" s="1"/>
  <c r="J1056" i="2156" s="1"/>
  <c r="D1056" i="2157" s="1"/>
  <c r="M1056" i="2157" s="1"/>
  <c r="D2786" i="2156"/>
  <c r="J721" i="2156" s="1"/>
  <c r="D721" i="2157" s="1"/>
  <c r="M721" i="2157" s="1"/>
  <c r="AP65" i="2140"/>
  <c r="AO171" i="2140"/>
  <c r="D2503" i="2156" s="1"/>
  <c r="J1309" i="2156" s="1"/>
  <c r="D1309" i="2157" s="1"/>
  <c r="M1309" i="2157" s="1"/>
  <c r="AN368" i="2140"/>
  <c r="D2311" i="2156" s="1"/>
  <c r="J1993" i="2156" s="1"/>
  <c r="D1993" i="2157" s="1"/>
  <c r="M1993" i="2157" s="1"/>
  <c r="AN304" i="2140"/>
  <c r="D2247" i="2156" s="1"/>
  <c r="J2358" i="2156" s="1"/>
  <c r="D2358" i="2157" s="1"/>
  <c r="M2358" i="2157" s="1"/>
  <c r="AN175" i="2140"/>
  <c r="D2118" i="2156" s="1"/>
  <c r="J1329" i="2156" s="1"/>
  <c r="D1329" i="2157" s="1"/>
  <c r="M1329" i="2157" s="1"/>
  <c r="AN47" i="2140"/>
  <c r="D1990" i="2156" s="1"/>
  <c r="AQ223" i="2140"/>
  <c r="D3333" i="2156" s="1"/>
  <c r="J283" i="2156" s="1"/>
  <c r="D283" i="2157" s="1"/>
  <c r="M283" i="2157" s="1"/>
  <c r="AQ95" i="2140"/>
  <c r="D3205" i="2156" s="1"/>
  <c r="J2248" i="2156" s="1"/>
  <c r="D2248" i="2157" s="1"/>
  <c r="M2248" i="2157" s="1"/>
  <c r="AO271" i="2140"/>
  <c r="D2603" i="2156" s="1"/>
  <c r="AO128" i="2140"/>
  <c r="D2460" i="2156" s="1"/>
  <c r="J1044" i="2156" s="1"/>
  <c r="D1044" i="2157" s="1"/>
  <c r="M1044" i="2157" s="1"/>
  <c r="AO192" i="2140"/>
  <c r="D2524" i="2156" s="1"/>
  <c r="J1427" i="2156" s="1"/>
  <c r="D1427" i="2157" s="1"/>
  <c r="M1427" i="2157" s="1"/>
  <c r="AO224" i="2140"/>
  <c r="D2556" i="2156" s="1"/>
  <c r="J286" i="2156" s="1"/>
  <c r="D286" i="2157" s="1"/>
  <c r="M286" i="2157" s="1"/>
  <c r="D2651" i="2156"/>
  <c r="J1671" i="2156" s="1"/>
  <c r="D1671" i="2157" s="1"/>
  <c r="M1671" i="2157" s="1"/>
  <c r="AO319" i="2140"/>
  <c r="AO351" i="2140"/>
  <c r="D2683" i="2156" s="1"/>
  <c r="J1887" i="2156" s="1"/>
  <c r="D1887" i="2157" s="1"/>
  <c r="M1887" i="2157" s="1"/>
  <c r="AO383" i="2140"/>
  <c r="D2715" i="2156" s="1"/>
  <c r="J2494" i="2156" s="1"/>
  <c r="D2494" i="2157" s="1"/>
  <c r="M2494" i="2157" s="1"/>
  <c r="AN254" i="2140"/>
  <c r="D2197" i="2156" s="1"/>
  <c r="J473" i="2156" s="1"/>
  <c r="D473" i="2157" s="1"/>
  <c r="M473" i="2157" s="1"/>
  <c r="AN126" i="2140"/>
  <c r="D2069" i="2156" s="1"/>
  <c r="J1031" i="2156" s="1"/>
  <c r="D1031" i="2157" s="1"/>
  <c r="M1031" i="2157" s="1"/>
  <c r="AN290" i="2140"/>
  <c r="D2233" i="2156" s="1"/>
  <c r="J2335" i="2156" s="1"/>
  <c r="D2335" i="2157" s="1"/>
  <c r="M2335" i="2157" s="1"/>
  <c r="D2265" i="2156"/>
  <c r="J1721" i="2156" s="1"/>
  <c r="D1721" i="2157" s="1"/>
  <c r="M1721" i="2157" s="1"/>
  <c r="AN322" i="2140"/>
  <c r="AN354" i="2140"/>
  <c r="D2297" i="2156" s="1"/>
  <c r="J1912" i="2156" s="1"/>
  <c r="D1912" i="2157" s="1"/>
  <c r="M1912" i="2157" s="1"/>
  <c r="AN32" i="2140"/>
  <c r="D1975" i="2156" s="1"/>
  <c r="J91" i="2156" s="1"/>
  <c r="D91" i="2157" s="1"/>
  <c r="M91" i="2157" s="1"/>
  <c r="AN96" i="2140"/>
  <c r="D2039" i="2156" s="1"/>
  <c r="J887" i="2156" s="1"/>
  <c r="D887" i="2157" s="1"/>
  <c r="M887" i="2157" s="1"/>
  <c r="AN128" i="2140"/>
  <c r="D2071" i="2156" s="1"/>
  <c r="J1046" i="2156" s="1"/>
  <c r="D1046" i="2157" s="1"/>
  <c r="M1046" i="2157" s="1"/>
  <c r="AN160" i="2140"/>
  <c r="D2103" i="2156" s="1"/>
  <c r="J1228" i="2156" s="1"/>
  <c r="D1228" i="2157" s="1"/>
  <c r="M1228" i="2157" s="1"/>
  <c r="AN192" i="2140"/>
  <c r="D2135" i="2156" s="1"/>
  <c r="J1429" i="2156" s="1"/>
  <c r="D1429" i="2157" s="1"/>
  <c r="M1429" i="2157" s="1"/>
  <c r="AN224" i="2140"/>
  <c r="D2167" i="2156" s="1"/>
  <c r="J287" i="2156" s="1"/>
  <c r="D287" i="2157" s="1"/>
  <c r="M287" i="2157" s="1"/>
  <c r="AN256" i="2140"/>
  <c r="D2199" i="2156" s="1"/>
  <c r="AO338" i="2140"/>
  <c r="D2670" i="2156" s="1"/>
  <c r="J1799" i="2156" s="1"/>
  <c r="D1799" i="2157" s="1"/>
  <c r="M1799" i="2157" s="1"/>
  <c r="AO306" i="2140"/>
  <c r="D2638" i="2156" s="1"/>
  <c r="AO269" i="2140"/>
  <c r="D2601" i="2156" s="1"/>
  <c r="J570" i="2156" s="1"/>
  <c r="D570" i="2157" s="1"/>
  <c r="M570" i="2157" s="1"/>
  <c r="AO237" i="2140"/>
  <c r="D2569" i="2156" s="1"/>
  <c r="J370" i="2156" s="1"/>
  <c r="D370" i="2157" s="1"/>
  <c r="M370" i="2157" s="1"/>
  <c r="AO205" i="2140"/>
  <c r="D2537" i="2156" s="1"/>
  <c r="J173" i="2156" s="1"/>
  <c r="D173" i="2157" s="1"/>
  <c r="M173" i="2157" s="1"/>
  <c r="AO173" i="2140"/>
  <c r="D2505" i="2156" s="1"/>
  <c r="AO141" i="2140"/>
  <c r="D2473" i="2156" s="1"/>
  <c r="J1106" i="2156" s="1"/>
  <c r="D1106" i="2157" s="1"/>
  <c r="M1106" i="2157" s="1"/>
  <c r="AO109" i="2140"/>
  <c r="D2441" i="2156" s="1"/>
  <c r="J950" i="2156" s="1"/>
  <c r="D950" i="2157" s="1"/>
  <c r="M950" i="2157" s="1"/>
  <c r="AO77" i="2140"/>
  <c r="D2409" i="2156" s="1"/>
  <c r="J789" i="2156" s="1"/>
  <c r="D789" i="2157" s="1"/>
  <c r="M789" i="2157" s="1"/>
  <c r="AP9" i="2140"/>
  <c r="D2730" i="2156" s="1"/>
  <c r="AO107" i="2140"/>
  <c r="D2439" i="2156" s="1"/>
  <c r="AO79" i="2140"/>
  <c r="D2411" i="2156" s="1"/>
  <c r="J805" i="2156" s="1"/>
  <c r="D805" i="2157" s="1"/>
  <c r="M805" i="2157" s="1"/>
  <c r="AO309" i="2140"/>
  <c r="D2641" i="2156" s="1"/>
  <c r="D2423" i="2156"/>
  <c r="J867" i="2156" s="1"/>
  <c r="D867" i="2157" s="1"/>
  <c r="M867" i="2157" s="1"/>
  <c r="AO91" i="2140"/>
  <c r="AO55" i="2140"/>
  <c r="D2387" i="2156" s="1"/>
  <c r="AO111" i="2140"/>
  <c r="D2443" i="2156" s="1"/>
  <c r="J959" i="2156" s="1"/>
  <c r="D959" i="2157" s="1"/>
  <c r="M959" i="2157" s="1"/>
  <c r="AP289" i="2140"/>
  <c r="D3010" i="2156" s="1"/>
  <c r="J1535" i="2156" s="1"/>
  <c r="D1535" i="2157" s="1"/>
  <c r="M1535" i="2157" s="1"/>
  <c r="AP353" i="2140"/>
  <c r="D3074" i="2156" s="1"/>
  <c r="J1907" i="2156" s="1"/>
  <c r="D1907" i="2157" s="1"/>
  <c r="M1907" i="2157" s="1"/>
  <c r="AN223" i="2140"/>
  <c r="D2166" i="2156" s="1"/>
  <c r="J278" i="2156" s="1"/>
  <c r="D278" i="2157" s="1"/>
  <c r="M278" i="2157" s="1"/>
  <c r="AN95" i="2140"/>
  <c r="D2038" i="2156" s="1"/>
  <c r="J2244" i="2156" s="1"/>
  <c r="D2244" i="2157" s="1"/>
  <c r="M2244" i="2157" s="1"/>
  <c r="AN31" i="2140"/>
  <c r="D1974" i="2156" s="1"/>
  <c r="J82" i="2156" s="1"/>
  <c r="D82" i="2157" s="1"/>
  <c r="M82" i="2157" s="1"/>
  <c r="D2587" i="2156"/>
  <c r="J480" i="2156" s="1"/>
  <c r="D480" i="2157" s="1"/>
  <c r="M480" i="2157" s="1"/>
  <c r="AO255" i="2140"/>
  <c r="AO127" i="2140"/>
  <c r="D2459" i="2156" s="1"/>
  <c r="J1036" i="2156" s="1"/>
  <c r="D1036" i="2157" s="1"/>
  <c r="M1036" i="2157" s="1"/>
  <c r="AN174" i="2140"/>
  <c r="D2117" i="2156" s="1"/>
  <c r="J1321" i="2156" s="1"/>
  <c r="D1321" i="2157" s="1"/>
  <c r="M1321" i="2157" s="1"/>
  <c r="AN46" i="2140"/>
  <c r="D1989" i="2156" s="1"/>
  <c r="J640" i="2156" s="1"/>
  <c r="D640" i="2157" s="1"/>
  <c r="M640" i="2157" s="1"/>
  <c r="AN314" i="2140"/>
  <c r="D2257" i="2156" s="1"/>
  <c r="AN378" i="2140"/>
  <c r="D2321" i="2156" s="1"/>
  <c r="J2065" i="2156" s="1"/>
  <c r="D2065" i="2157" s="1"/>
  <c r="M2065" i="2157" s="1"/>
  <c r="AN56" i="2140"/>
  <c r="D1999" i="2156" s="1"/>
  <c r="AN120" i="2140"/>
  <c r="D2063" i="2156" s="1"/>
  <c r="J2291" i="2156" s="1"/>
  <c r="D2291" i="2157" s="1"/>
  <c r="M2291" i="2157" s="1"/>
  <c r="AN200" i="2140"/>
  <c r="D2143" i="2156" s="1"/>
  <c r="J148" i="2156" s="1"/>
  <c r="D148" i="2157" s="1"/>
  <c r="M148" i="2157" s="1"/>
  <c r="AN264" i="2140"/>
  <c r="D2207" i="2156" s="1"/>
  <c r="J545" i="2156" s="1"/>
  <c r="D545" i="2157" s="1"/>
  <c r="M545" i="2157" s="1"/>
  <c r="AN329" i="2140"/>
  <c r="D2272" i="2156" s="1"/>
  <c r="J2415" i="2156" s="1"/>
  <c r="D2415" i="2157" s="1"/>
  <c r="M2415" i="2157" s="1"/>
  <c r="AO261" i="2140"/>
  <c r="D2593" i="2156" s="1"/>
  <c r="J519" i="2156" s="1"/>
  <c r="D519" i="2157" s="1"/>
  <c r="M519" i="2157" s="1"/>
  <c r="AO133" i="2140"/>
  <c r="D2465" i="2156" s="1"/>
  <c r="J1069" i="2156" s="1"/>
  <c r="D1069" i="2157" s="1"/>
  <c r="M1069" i="2157" s="1"/>
  <c r="AO101" i="2140"/>
  <c r="D2433" i="2156" s="1"/>
  <c r="J912" i="2156" s="1"/>
  <c r="D912" i="2157" s="1"/>
  <c r="M912" i="2157" s="1"/>
  <c r="AO34" i="2140"/>
  <c r="D2366" i="2156" s="1"/>
  <c r="J105" i="2156" s="1"/>
  <c r="D105" i="2157" s="1"/>
  <c r="M105" i="2157" s="1"/>
  <c r="AQ288" i="2140"/>
  <c r="D3398" i="2156" s="1"/>
  <c r="J1529" i="2156" s="1"/>
  <c r="D1529" i="2157" s="1"/>
  <c r="M1529" i="2157" s="1"/>
  <c r="AP226" i="2140"/>
  <c r="D2947" i="2156" s="1"/>
  <c r="AP162" i="2140"/>
  <c r="D2883" i="2156" s="1"/>
  <c r="J1248" i="2156" s="1"/>
  <c r="D1248" i="2157" s="1"/>
  <c r="M1248" i="2157" s="1"/>
  <c r="AP98" i="2140"/>
  <c r="D2819" i="2156" s="1"/>
  <c r="J900" i="2156" s="1"/>
  <c r="D900" i="2157" s="1"/>
  <c r="M900" i="2157" s="1"/>
  <c r="AP34" i="2140"/>
  <c r="D2755" i="2156" s="1"/>
  <c r="J109" i="2156" s="1"/>
  <c r="D109" i="2157" s="1"/>
  <c r="M109" i="2157" s="1"/>
  <c r="AO172" i="2140"/>
  <c r="D2504" i="2156" s="1"/>
  <c r="AO260" i="2140"/>
  <c r="D2592" i="2156" s="1"/>
  <c r="J511" i="2156" s="1"/>
  <c r="D511" i="2157" s="1"/>
  <c r="M511" i="2157" s="1"/>
  <c r="AQ5" i="2140"/>
  <c r="D3115" i="2156" s="1"/>
  <c r="AQ34" i="2140"/>
  <c r="D3144" i="2156" s="1"/>
  <c r="J111" i="2156" s="1"/>
  <c r="D111" i="2157" s="1"/>
  <c r="M111" i="2157" s="1"/>
  <c r="AQ66" i="2140"/>
  <c r="D3176" i="2156" s="1"/>
  <c r="J730" i="2156" s="1"/>
  <c r="D730" i="2157" s="1"/>
  <c r="M730" i="2157" s="1"/>
  <c r="AQ98" i="2140"/>
  <c r="D3208" i="2156" s="1"/>
  <c r="J902" i="2156" s="1"/>
  <c r="D902" i="2157" s="1"/>
  <c r="M902" i="2157" s="1"/>
  <c r="AQ130" i="2140"/>
  <c r="D3240" i="2156" s="1"/>
  <c r="AQ162" i="2140"/>
  <c r="D3272" i="2156" s="1"/>
  <c r="J1249" i="2156" s="1"/>
  <c r="D1249" i="2157" s="1"/>
  <c r="M1249" i="2157" s="1"/>
  <c r="AQ194" i="2140"/>
  <c r="D3304" i="2156" s="1"/>
  <c r="J1443" i="2156" s="1"/>
  <c r="D1443" i="2157" s="1"/>
  <c r="M1443" i="2157" s="1"/>
  <c r="AQ226" i="2140"/>
  <c r="D3336" i="2156" s="1"/>
  <c r="AQ258" i="2140"/>
  <c r="D3368" i="2156" s="1"/>
  <c r="J500" i="2156" s="1"/>
  <c r="D500" i="2157" s="1"/>
  <c r="M500" i="2157" s="1"/>
  <c r="AQ295" i="2140"/>
  <c r="D3405" i="2156" s="1"/>
  <c r="J1577" i="2156" s="1"/>
  <c r="D1577" i="2157" s="1"/>
  <c r="M1577" i="2157" s="1"/>
  <c r="AQ327" i="2140"/>
  <c r="D3437" i="2156" s="1"/>
  <c r="J1717" i="2156" s="1"/>
  <c r="D1717" i="2157" s="1"/>
  <c r="M1717" i="2157" s="1"/>
  <c r="AQ359" i="2140"/>
  <c r="D3469" i="2156" s="1"/>
  <c r="J2467" i="2156" s="1"/>
  <c r="D2467" i="2157" s="1"/>
  <c r="M2467" i="2157" s="1"/>
  <c r="AQ391" i="2140"/>
  <c r="D3501" i="2156" s="1"/>
  <c r="J2513" i="2156" s="1"/>
  <c r="D2513" i="2157" s="1"/>
  <c r="M2513" i="2157" s="1"/>
  <c r="AQ37" i="2140"/>
  <c r="D3147" i="2156" s="1"/>
  <c r="J2130" i="2156" s="1"/>
  <c r="D2130" i="2157" s="1"/>
  <c r="M2130" i="2157" s="1"/>
  <c r="AQ101" i="2140"/>
  <c r="D3211" i="2156" s="1"/>
  <c r="J916" i="2156" s="1"/>
  <c r="D916" i="2157" s="1"/>
  <c r="M916" i="2157" s="1"/>
  <c r="AQ165" i="2140"/>
  <c r="D3275" i="2156" s="1"/>
  <c r="J1265" i="2156" s="1"/>
  <c r="D1265" i="2157" s="1"/>
  <c r="M1265" i="2157" s="1"/>
  <c r="D3339" i="2156"/>
  <c r="AQ229" i="2140"/>
  <c r="AQ298" i="2140"/>
  <c r="D3408" i="2156" s="1"/>
  <c r="J1593" i="2156" s="1"/>
  <c r="D1593" i="2157" s="1"/>
  <c r="M1593" i="2157" s="1"/>
  <c r="AQ330" i="2140"/>
  <c r="D3440" i="2156" s="1"/>
  <c r="J1749" i="2156" s="1"/>
  <c r="D1749" i="2157" s="1"/>
  <c r="M1749" i="2157" s="1"/>
  <c r="AQ362" i="2140"/>
  <c r="D3472" i="2156" s="1"/>
  <c r="J1957" i="2156" s="1"/>
  <c r="D1957" i="2157" s="1"/>
  <c r="M1957" i="2157" s="1"/>
  <c r="AP392" i="2140"/>
  <c r="D3113" i="2156" s="1"/>
  <c r="AP376" i="2140"/>
  <c r="D3097" i="2156" s="1"/>
  <c r="J2051" i="2156" s="1"/>
  <c r="D2051" i="2157" s="1"/>
  <c r="M2051" i="2157" s="1"/>
  <c r="AP360" i="2140"/>
  <c r="D3081" i="2156" s="1"/>
  <c r="J1939" i="2156" s="1"/>
  <c r="D1939" i="2157" s="1"/>
  <c r="M1939" i="2157" s="1"/>
  <c r="AP344" i="2140"/>
  <c r="D3065" i="2156" s="1"/>
  <c r="J1852" i="2156" s="1"/>
  <c r="D1852" i="2157" s="1"/>
  <c r="M1852" i="2157" s="1"/>
  <c r="D3049" i="2156"/>
  <c r="J1739" i="2156" s="1"/>
  <c r="D1739" i="2157" s="1"/>
  <c r="M1739" i="2157" s="1"/>
  <c r="AP328" i="2140"/>
  <c r="AP312" i="2140"/>
  <c r="D3033" i="2156" s="1"/>
  <c r="AP296" i="2140"/>
  <c r="D3017" i="2156" s="1"/>
  <c r="J2352" i="2156" s="1"/>
  <c r="D2352" i="2157" s="1"/>
  <c r="M2352" i="2157" s="1"/>
  <c r="AP224" i="2140"/>
  <c r="D2945" i="2156" s="1"/>
  <c r="J289" i="2156" s="1"/>
  <c r="D289" i="2157" s="1"/>
  <c r="M289" i="2157" s="1"/>
  <c r="AP160" i="2140"/>
  <c r="D2881" i="2156" s="1"/>
  <c r="J1230" i="2156" s="1"/>
  <c r="D1230" i="2157" s="1"/>
  <c r="M1230" i="2157" s="1"/>
  <c r="AP96" i="2140"/>
  <c r="D2817" i="2156" s="1"/>
  <c r="J890" i="2156" s="1"/>
  <c r="D890" i="2157" s="1"/>
  <c r="M890" i="2157" s="1"/>
  <c r="AP32" i="2140"/>
  <c r="D2753" i="2156" s="1"/>
  <c r="J94" i="2156" s="1"/>
  <c r="D94" i="2157" s="1"/>
  <c r="M94" i="2157" s="1"/>
  <c r="AO202" i="2140"/>
  <c r="D2534" i="2156" s="1"/>
  <c r="J158" i="2156" s="1"/>
  <c r="D158" i="2157" s="1"/>
  <c r="M158" i="2157" s="1"/>
  <c r="AO11" i="2140"/>
  <c r="D2343" i="2156" s="1"/>
  <c r="AN335" i="2140"/>
  <c r="D2278" i="2156" s="1"/>
  <c r="J1778" i="2156" s="1"/>
  <c r="D1778" i="2157" s="1"/>
  <c r="M1778" i="2157" s="1"/>
  <c r="AN267" i="2140"/>
  <c r="D2210" i="2156" s="1"/>
  <c r="AN203" i="2140"/>
  <c r="D2146" i="2156" s="1"/>
  <c r="J2143" i="2156" s="1"/>
  <c r="D2143" i="2157" s="1"/>
  <c r="M2143" i="2157" s="1"/>
  <c r="AN139" i="2140"/>
  <c r="D2082" i="2156" s="1"/>
  <c r="J1095" i="2156" s="1"/>
  <c r="D1095" i="2157" s="1"/>
  <c r="M1095" i="2157" s="1"/>
  <c r="AN75" i="2140"/>
  <c r="D2018" i="2156" s="1"/>
  <c r="J779" i="2156" s="1"/>
  <c r="D779" i="2157" s="1"/>
  <c r="M779" i="2157" s="1"/>
  <c r="AN11" i="2140"/>
  <c r="D1954" i="2156" s="1"/>
  <c r="AQ179" i="2140"/>
  <c r="D3289" i="2156" s="1"/>
  <c r="J1349" i="2156" s="1"/>
  <c r="D1349" i="2157" s="1"/>
  <c r="M1349" i="2157" s="1"/>
  <c r="AQ51" i="2140"/>
  <c r="D3161" i="2156" s="1"/>
  <c r="AO215" i="2140"/>
  <c r="D2547" i="2156" s="1"/>
  <c r="J237" i="2156" s="1"/>
  <c r="D237" i="2157" s="1"/>
  <c r="M237" i="2157" s="1"/>
  <c r="AO103" i="2140"/>
  <c r="D2435" i="2156" s="1"/>
  <c r="J2258" i="2156" s="1"/>
  <c r="D2258" i="2157" s="1"/>
  <c r="M2258" i="2157" s="1"/>
  <c r="AN234" i="2140"/>
  <c r="D2177" i="2156" s="1"/>
  <c r="J333" i="2156" s="1"/>
  <c r="D333" i="2157" s="1"/>
  <c r="M333" i="2157" s="1"/>
  <c r="AN106" i="2140"/>
  <c r="D2049" i="2156" s="1"/>
  <c r="J933" i="2156" s="1"/>
  <c r="D933" i="2157" s="1"/>
  <c r="M933" i="2157" s="1"/>
  <c r="AO63" i="2140"/>
  <c r="D2395" i="2156" s="1"/>
  <c r="J708" i="2156" s="1"/>
  <c r="D708" i="2157" s="1"/>
  <c r="M708" i="2157" s="1"/>
  <c r="AP249" i="2140"/>
  <c r="D2970" i="2156" s="1"/>
  <c r="J444" i="2156" s="1"/>
  <c r="D444" i="2157" s="1"/>
  <c r="M444" i="2157" s="1"/>
  <c r="AP185" i="2140"/>
  <c r="D2906" i="2156" s="1"/>
  <c r="J2330" i="2156" s="1"/>
  <c r="D2330" i="2157" s="1"/>
  <c r="M2330" i="2157" s="1"/>
  <c r="D2842" i="2156"/>
  <c r="J994" i="2156" s="1"/>
  <c r="D994" i="2157" s="1"/>
  <c r="M994" i="2157" s="1"/>
  <c r="AP121" i="2140"/>
  <c r="AO219" i="2140"/>
  <c r="D2551" i="2156" s="1"/>
  <c r="AQ271" i="2140"/>
  <c r="D3381" i="2156" s="1"/>
  <c r="AQ111" i="2140"/>
  <c r="D3221" i="2156" s="1"/>
  <c r="J964" i="2156" s="1"/>
  <c r="D964" i="2157" s="1"/>
  <c r="M964" i="2157" s="1"/>
  <c r="AO381" i="2140"/>
  <c r="D2713" i="2156" s="1"/>
  <c r="J2089" i="2156" s="1"/>
  <c r="D2089" i="2157" s="1"/>
  <c r="M2089" i="2157" s="1"/>
  <c r="AO295" i="2140"/>
  <c r="D2627" i="2156" s="1"/>
  <c r="J1572" i="2156" s="1"/>
  <c r="D1572" i="2157" s="1"/>
  <c r="M1572" i="2157" s="1"/>
  <c r="AO327" i="2140"/>
  <c r="D2659" i="2156" s="1"/>
  <c r="J1711" i="2156" s="1"/>
  <c r="D1711" i="2157" s="1"/>
  <c r="M1711" i="2157" s="1"/>
  <c r="AO359" i="2140"/>
  <c r="D2691" i="2156" s="1"/>
  <c r="J2462" i="2156" s="1"/>
  <c r="D2462" i="2157" s="1"/>
  <c r="M2462" i="2157" s="1"/>
  <c r="D2723" i="2156"/>
  <c r="J2509" i="2156" s="1"/>
  <c r="D2509" i="2157" s="1"/>
  <c r="M2509" i="2157" s="1"/>
  <c r="AO391" i="2140"/>
  <c r="AN37" i="2140"/>
  <c r="D1980" i="2156" s="1"/>
  <c r="J2126" i="2156" s="1"/>
  <c r="D2126" i="2157" s="1"/>
  <c r="M2126" i="2157" s="1"/>
  <c r="AN101" i="2140"/>
  <c r="D2044" i="2156" s="1"/>
  <c r="J913" i="2156" s="1"/>
  <c r="D913" i="2157" s="1"/>
  <c r="M913" i="2157" s="1"/>
  <c r="AN165" i="2140"/>
  <c r="D2108" i="2156" s="1"/>
  <c r="J1261" i="2156" s="1"/>
  <c r="D1261" i="2157" s="1"/>
  <c r="M1261" i="2157" s="1"/>
  <c r="AN229" i="2140"/>
  <c r="D2172" i="2156" s="1"/>
  <c r="AN345" i="2140"/>
  <c r="D2288" i="2156" s="1"/>
  <c r="J1858" i="2156" s="1"/>
  <c r="D1858" i="2157" s="1"/>
  <c r="M1858" i="2157" s="1"/>
  <c r="AP270" i="2140"/>
  <c r="D2991" i="2156" s="1"/>
  <c r="AP206" i="2140"/>
  <c r="D2927" i="2156" s="1"/>
  <c r="J185" i="2156" s="1"/>
  <c r="D185" i="2157" s="1"/>
  <c r="M185" i="2157" s="1"/>
  <c r="AP142" i="2140"/>
  <c r="D2863" i="2156" s="1"/>
  <c r="J1116" i="2156" s="1"/>
  <c r="D1116" i="2157" s="1"/>
  <c r="M1116" i="2157" s="1"/>
  <c r="AP78" i="2140"/>
  <c r="D2799" i="2156" s="1"/>
  <c r="J801" i="2156" s="1"/>
  <c r="D801" i="2157" s="1"/>
  <c r="M801" i="2157" s="1"/>
  <c r="AP14" i="2140"/>
  <c r="D2735" i="2156" s="1"/>
  <c r="AO108" i="2140"/>
  <c r="D2440" i="2156" s="1"/>
  <c r="J943" i="2156" s="1"/>
  <c r="D943" i="2157" s="1"/>
  <c r="M943" i="2157" s="1"/>
  <c r="AO180" i="2140"/>
  <c r="D2512" i="2156" s="1"/>
  <c r="J1352" i="2156" s="1"/>
  <c r="D1352" i="2157" s="1"/>
  <c r="M1352" i="2157" s="1"/>
  <c r="AQ6" i="2140"/>
  <c r="D3116" i="2156" s="1"/>
  <c r="AQ38" i="2140"/>
  <c r="D3148" i="2156" s="1"/>
  <c r="J127" i="2156" s="1"/>
  <c r="D127" i="2157" s="1"/>
  <c r="M127" i="2157" s="1"/>
  <c r="AQ70" i="2140"/>
  <c r="D3180" i="2156" s="1"/>
  <c r="J2213" i="2156" s="1"/>
  <c r="D2213" i="2157" s="1"/>
  <c r="M2213" i="2157" s="1"/>
  <c r="AQ102" i="2140"/>
  <c r="D3212" i="2156" s="1"/>
  <c r="AQ134" i="2140"/>
  <c r="D3244" i="2156" s="1"/>
  <c r="J1083" i="2156" s="1"/>
  <c r="D1083" i="2157" s="1"/>
  <c r="M1083" i="2157" s="1"/>
  <c r="AQ166" i="2140"/>
  <c r="D3276" i="2156" s="1"/>
  <c r="J1273" i="2156" s="1"/>
  <c r="D1273" i="2157" s="1"/>
  <c r="M1273" i="2157" s="1"/>
  <c r="AQ198" i="2140"/>
  <c r="D3308" i="2156" s="1"/>
  <c r="J1470" i="2156" s="1"/>
  <c r="D1470" i="2157" s="1"/>
  <c r="M1470" i="2157" s="1"/>
  <c r="AQ230" i="2140"/>
  <c r="D3340" i="2156" s="1"/>
  <c r="AQ262" i="2140"/>
  <c r="D3372" i="2156" s="1"/>
  <c r="J532" i="2156" s="1"/>
  <c r="D532" i="2157" s="1"/>
  <c r="M532" i="2157" s="1"/>
  <c r="AQ299" i="2140"/>
  <c r="D3409" i="2156" s="1"/>
  <c r="AQ331" i="2140"/>
  <c r="D3441" i="2156" s="1"/>
  <c r="J1757" i="2156" s="1"/>
  <c r="D1757" i="2157" s="1"/>
  <c r="M1757" i="2157" s="1"/>
  <c r="D3473" i="2156"/>
  <c r="J2475" i="2156" s="1"/>
  <c r="D2475" i="2157" s="1"/>
  <c r="M2475" i="2157" s="1"/>
  <c r="AQ363" i="2140"/>
  <c r="AQ9" i="2140"/>
  <c r="D3119" i="2156" s="1"/>
  <c r="AQ41" i="2140"/>
  <c r="D3151" i="2156" s="1"/>
  <c r="J352" i="2156" s="1"/>
  <c r="D352" i="2157" s="1"/>
  <c r="M352" i="2157" s="1"/>
  <c r="AQ73" i="2140"/>
  <c r="D3183" i="2156" s="1"/>
  <c r="J767" i="2156" s="1"/>
  <c r="D767" i="2157" s="1"/>
  <c r="M767" i="2157" s="1"/>
  <c r="AQ105" i="2140"/>
  <c r="D3215" i="2156" s="1"/>
  <c r="AQ137" i="2140"/>
  <c r="D3247" i="2156" s="1"/>
  <c r="AQ169" i="2140"/>
  <c r="D3279" i="2156" s="1"/>
  <c r="J1297" i="2156" s="1"/>
  <c r="D1297" i="2157" s="1"/>
  <c r="M1297" i="2157" s="1"/>
  <c r="AQ201" i="2140"/>
  <c r="D3311" i="2156" s="1"/>
  <c r="D3343" i="2156"/>
  <c r="AQ233" i="2140"/>
  <c r="AQ265" i="2140"/>
  <c r="D3375" i="2156" s="1"/>
  <c r="J556" i="2156" s="1"/>
  <c r="D556" i="2157" s="1"/>
  <c r="M556" i="2157" s="1"/>
  <c r="AP382" i="2140"/>
  <c r="D3103" i="2156" s="1"/>
  <c r="J2490" i="2156" s="1"/>
  <c r="D2490" i="2157" s="1"/>
  <c r="M2490" i="2157" s="1"/>
  <c r="AP350" i="2140"/>
  <c r="D3071" i="2156" s="1"/>
  <c r="J1883" i="2156" s="1"/>
  <c r="D1883" i="2157" s="1"/>
  <c r="M1883" i="2157" s="1"/>
  <c r="AP318" i="2140"/>
  <c r="D3039" i="2156" s="1"/>
  <c r="J2402" i="2156" s="1"/>
  <c r="D2402" i="2157" s="1"/>
  <c r="M2402" i="2157" s="1"/>
  <c r="AP284" i="2140"/>
  <c r="D3005" i="2156" s="1"/>
  <c r="AP220" i="2140"/>
  <c r="D2941" i="2156" s="1"/>
  <c r="AP156" i="2140"/>
  <c r="D2877" i="2156" s="1"/>
  <c r="J1198" i="2156" s="1"/>
  <c r="D1198" i="2157" s="1"/>
  <c r="M1198" i="2157" s="1"/>
  <c r="AP92" i="2140"/>
  <c r="D2813" i="2156" s="1"/>
  <c r="J2239" i="2156" s="1"/>
  <c r="D2239" i="2157" s="1"/>
  <c r="M2239" i="2157" s="1"/>
  <c r="AP28" i="2140"/>
  <c r="D2749" i="2156" s="1"/>
  <c r="AO348" i="2140"/>
  <c r="D2680" i="2156" s="1"/>
  <c r="J1863" i="2156" s="1"/>
  <c r="D1863" i="2157" s="1"/>
  <c r="M1863" i="2157" s="1"/>
  <c r="AO282" i="2140"/>
  <c r="D2614" i="2156" s="1"/>
  <c r="J1497" i="2156" s="1"/>
  <c r="D1497" i="2157" s="1"/>
  <c r="M1497" i="2157" s="1"/>
  <c r="AO170" i="2140"/>
  <c r="D2502" i="2156" s="1"/>
  <c r="J1301" i="2156" s="1"/>
  <c r="D1301" i="2157" s="1"/>
  <c r="M1301" i="2157" s="1"/>
  <c r="AO59" i="2140"/>
  <c r="D2391" i="2156" s="1"/>
  <c r="J2195" i="2156" s="1"/>
  <c r="D2195" i="2157" s="1"/>
  <c r="M2195" i="2157" s="1"/>
  <c r="AQ203" i="2140"/>
  <c r="D3313" i="2156" s="1"/>
  <c r="J2146" i="2156" s="1"/>
  <c r="D2146" i="2157" s="1"/>
  <c r="M2146" i="2157" s="1"/>
  <c r="AQ75" i="2140"/>
  <c r="D3185" i="2156" s="1"/>
  <c r="J783" i="2156" s="1"/>
  <c r="D783" i="2157" s="1"/>
  <c r="M783" i="2157" s="1"/>
  <c r="AO336" i="2140"/>
  <c r="D2668" i="2156" s="1"/>
  <c r="J1784" i="2156" s="1"/>
  <c r="D1784" i="2157" s="1"/>
  <c r="M1784" i="2157" s="1"/>
  <c r="AO183" i="2140"/>
  <c r="D2515" i="2156" s="1"/>
  <c r="J2318" i="2156" s="1"/>
  <c r="D2318" i="2157" s="1"/>
  <c r="M2318" i="2157" s="1"/>
  <c r="AN162" i="2140"/>
  <c r="D2105" i="2156" s="1"/>
  <c r="J1245" i="2156" s="1"/>
  <c r="D1245" i="2157" s="1"/>
  <c r="M1245" i="2157" s="1"/>
  <c r="AN42" i="2140"/>
  <c r="D1985" i="2156" s="1"/>
  <c r="AP261" i="2140"/>
  <c r="D2982" i="2156" s="1"/>
  <c r="J523" i="2156" s="1"/>
  <c r="D523" i="2157" s="1"/>
  <c r="M523" i="2157" s="1"/>
  <c r="AP197" i="2140"/>
  <c r="D2918" i="2156" s="1"/>
  <c r="J1460" i="2156" s="1"/>
  <c r="D1460" i="2157" s="1"/>
  <c r="M1460" i="2157" s="1"/>
  <c r="AP133" i="2140"/>
  <c r="D2854" i="2156" s="1"/>
  <c r="J1073" i="2156" s="1"/>
  <c r="D1073" i="2157" s="1"/>
  <c r="M1073" i="2157" s="1"/>
  <c r="AP69" i="2140"/>
  <c r="D2790" i="2156" s="1"/>
  <c r="J742" i="2156" s="1"/>
  <c r="D742" i="2157" s="1"/>
  <c r="M742" i="2157" s="1"/>
  <c r="D2542" i="2156"/>
  <c r="J205" i="2156" s="1"/>
  <c r="D205" i="2157" s="1"/>
  <c r="M205" i="2157" s="1"/>
  <c r="AO210" i="2140"/>
  <c r="AO82" i="2140"/>
  <c r="D2414" i="2156" s="1"/>
  <c r="J2216" i="2156" s="1"/>
  <c r="D2216" i="2157" s="1"/>
  <c r="M2216" i="2157" s="1"/>
  <c r="AN375" i="2140"/>
  <c r="D2318" i="2156" s="1"/>
  <c r="J2040" i="2156" s="1"/>
  <c r="D2040" i="2157" s="1"/>
  <c r="M2040" i="2157" s="1"/>
  <c r="AN311" i="2140"/>
  <c r="D2254" i="2156" s="1"/>
  <c r="J1643" i="2156" s="1"/>
  <c r="D1643" i="2157" s="1"/>
  <c r="M1643" i="2157" s="1"/>
  <c r="AN183" i="2140"/>
  <c r="D2126" i="2156" s="1"/>
  <c r="J2319" i="2156" s="1"/>
  <c r="D2319" i="2157" s="1"/>
  <c r="M2319" i="2157" s="1"/>
  <c r="AN119" i="2140"/>
  <c r="D2062" i="2156" s="1"/>
  <c r="AQ231" i="2140"/>
  <c r="D3341" i="2156" s="1"/>
  <c r="J322" i="2156" s="1"/>
  <c r="D322" i="2157" s="1"/>
  <c r="M322" i="2157" s="1"/>
  <c r="AQ103" i="2140"/>
  <c r="D3213" i="2156" s="1"/>
  <c r="J2264" i="2156" s="1"/>
  <c r="D2264" i="2157" s="1"/>
  <c r="M2264" i="2157" s="1"/>
  <c r="D2708" i="2156"/>
  <c r="J2047" i="2156" s="1"/>
  <c r="D2047" i="2157" s="1"/>
  <c r="M2047" i="2157" s="1"/>
  <c r="AO376" i="2140"/>
  <c r="AO182" i="2140"/>
  <c r="D2514" i="2156" s="1"/>
  <c r="J1367" i="2156" s="1"/>
  <c r="D1367" i="2157" s="1"/>
  <c r="M1367" i="2157" s="1"/>
  <c r="AO48" i="2140"/>
  <c r="D2380" i="2156" s="1"/>
  <c r="J650" i="2156" s="1"/>
  <c r="D650" i="2157" s="1"/>
  <c r="M650" i="2157" s="1"/>
  <c r="AO64" i="2140"/>
  <c r="D2396" i="2156" s="1"/>
  <c r="AN198" i="2140"/>
  <c r="D2141" i="2156" s="1"/>
  <c r="J1466" i="2156" s="1"/>
  <c r="D1466" i="2157" s="1"/>
  <c r="M1466" i="2157" s="1"/>
  <c r="AN70" i="2140"/>
  <c r="D2013" i="2156" s="1"/>
  <c r="J2209" i="2156" s="1"/>
  <c r="D2209" i="2157" s="1"/>
  <c r="M2209" i="2157" s="1"/>
  <c r="AN9" i="2140"/>
  <c r="D1952" i="2156" s="1"/>
  <c r="AN41" i="2140"/>
  <c r="D1984" i="2156" s="1"/>
  <c r="J349" i="2156" s="1"/>
  <c r="D349" i="2157" s="1"/>
  <c r="M349" i="2157" s="1"/>
  <c r="AN73" i="2140"/>
  <c r="D2016" i="2156" s="1"/>
  <c r="J763" i="2156" s="1"/>
  <c r="D763" i="2157" s="1"/>
  <c r="M763" i="2157" s="1"/>
  <c r="AN105" i="2140"/>
  <c r="D2048" i="2156" s="1"/>
  <c r="AN137" i="2140"/>
  <c r="D2080" i="2156" s="1"/>
  <c r="AN169" i="2140"/>
  <c r="D2112" i="2156" s="1"/>
  <c r="J1294" i="2156" s="1"/>
  <c r="D1294" i="2157" s="1"/>
  <c r="M1294" i="2157" s="1"/>
  <c r="AN201" i="2140"/>
  <c r="D2144" i="2156" s="1"/>
  <c r="AN233" i="2140"/>
  <c r="D2176" i="2156" s="1"/>
  <c r="AN265" i="2140"/>
  <c r="D2208" i="2156" s="1"/>
  <c r="J553" i="2156" s="1"/>
  <c r="D553" i="2157" s="1"/>
  <c r="M553" i="2157" s="1"/>
  <c r="AN366" i="2140"/>
  <c r="D2309" i="2156" s="1"/>
  <c r="J1977" i="2156" s="1"/>
  <c r="D1977" i="2157" s="1"/>
  <c r="M1977" i="2157" s="1"/>
  <c r="AN12" i="2140"/>
  <c r="D1955" i="2156" s="1"/>
  <c r="AN76" i="2140"/>
  <c r="D2019" i="2156" s="1"/>
  <c r="AN140" i="2140"/>
  <c r="D2083" i="2156" s="1"/>
  <c r="AN172" i="2140"/>
  <c r="D2115" i="2156" s="1"/>
  <c r="AN204" i="2140"/>
  <c r="D2147" i="2156" s="1"/>
  <c r="J167" i="2156" s="1"/>
  <c r="D167" i="2157" s="1"/>
  <c r="M167" i="2157" s="1"/>
  <c r="AN268" i="2140"/>
  <c r="D2211" i="2156" s="1"/>
  <c r="J2185" i="2156" s="1"/>
  <c r="D2185" i="2157" s="1"/>
  <c r="M2185" i="2157" s="1"/>
  <c r="AN301" i="2140"/>
  <c r="D2244" i="2156" s="1"/>
  <c r="J1607" i="2156" s="1"/>
  <c r="D1607" i="2157" s="1"/>
  <c r="M1607" i="2157" s="1"/>
  <c r="AN365" i="2140"/>
  <c r="D2308" i="2156" s="1"/>
  <c r="J1970" i="2156" s="1"/>
  <c r="D1970" i="2157" s="1"/>
  <c r="M1970" i="2157" s="1"/>
  <c r="AQ8" i="2140"/>
  <c r="D3118" i="2156" s="1"/>
  <c r="AQ16" i="2140"/>
  <c r="D3126" i="2156" s="1"/>
  <c r="AQ24" i="2140"/>
  <c r="D3134" i="2156" s="1"/>
  <c r="AQ32" i="2140"/>
  <c r="D3142" i="2156" s="1"/>
  <c r="J95" i="2156" s="1"/>
  <c r="D95" i="2157" s="1"/>
  <c r="M95" i="2157" s="1"/>
  <c r="AQ40" i="2140"/>
  <c r="D3150" i="2156" s="1"/>
  <c r="J2138" i="2156" s="1"/>
  <c r="D2138" i="2157" s="1"/>
  <c r="M2138" i="2157" s="1"/>
  <c r="AQ48" i="2140"/>
  <c r="D3158" i="2156" s="1"/>
  <c r="J654" i="2156" s="1"/>
  <c r="D654" i="2157" s="1"/>
  <c r="M654" i="2157" s="1"/>
  <c r="AQ56" i="2140"/>
  <c r="D3166" i="2156" s="1"/>
  <c r="AQ64" i="2140"/>
  <c r="D3174" i="2156" s="1"/>
  <c r="AQ72" i="2140"/>
  <c r="D3182" i="2156" s="1"/>
  <c r="J759" i="2156" s="1"/>
  <c r="D759" i="2157" s="1"/>
  <c r="M759" i="2157" s="1"/>
  <c r="AQ80" i="2140"/>
  <c r="D3190" i="2156" s="1"/>
  <c r="J818" i="2156" s="1"/>
  <c r="D818" i="2157" s="1"/>
  <c r="M818" i="2157" s="1"/>
  <c r="AQ88" i="2140"/>
  <c r="D3198" i="2156" s="1"/>
  <c r="J848" i="2156" s="1"/>
  <c r="D848" i="2157" s="1"/>
  <c r="M848" i="2157" s="1"/>
  <c r="AQ96" i="2140"/>
  <c r="D3206" i="2156" s="1"/>
  <c r="J891" i="2156" s="1"/>
  <c r="D891" i="2157" s="1"/>
  <c r="M891" i="2157" s="1"/>
  <c r="AQ104" i="2140"/>
  <c r="D3214" i="2156" s="1"/>
  <c r="J929" i="2156" s="1"/>
  <c r="D929" i="2157" s="1"/>
  <c r="M929" i="2157" s="1"/>
  <c r="AQ112" i="2140"/>
  <c r="D3222" i="2156" s="1"/>
  <c r="J972" i="2156" s="1"/>
  <c r="D972" i="2157" s="1"/>
  <c r="M972" i="2157" s="1"/>
  <c r="AQ120" i="2140"/>
  <c r="D3230" i="2156" s="1"/>
  <c r="J2294" i="2156" s="1"/>
  <c r="D2294" i="2157" s="1"/>
  <c r="M2294" i="2157" s="1"/>
  <c r="AQ128" i="2140"/>
  <c r="D3238" i="2156" s="1"/>
  <c r="J1050" i="2156" s="1"/>
  <c r="D1050" i="2157" s="1"/>
  <c r="M1050" i="2157" s="1"/>
  <c r="AQ136" i="2140"/>
  <c r="D3246" i="2156" s="1"/>
  <c r="AQ144" i="2140"/>
  <c r="D3254" i="2156" s="1"/>
  <c r="J1135" i="2156" s="1"/>
  <c r="D1135" i="2157" s="1"/>
  <c r="M1135" i="2157" s="1"/>
  <c r="AQ152" i="2140"/>
  <c r="D3262" i="2156" s="1"/>
  <c r="J1179" i="2156" s="1"/>
  <c r="D1179" i="2157" s="1"/>
  <c r="M1179" i="2157" s="1"/>
  <c r="AQ160" i="2140"/>
  <c r="D3270" i="2156" s="1"/>
  <c r="J1232" i="2156" s="1"/>
  <c r="D1232" i="2157" s="1"/>
  <c r="M1232" i="2157" s="1"/>
  <c r="AQ168" i="2140"/>
  <c r="D3278" i="2156" s="1"/>
  <c r="J1289" i="2156" s="1"/>
  <c r="D1289" i="2157" s="1"/>
  <c r="M1289" i="2157" s="1"/>
  <c r="AQ176" i="2140"/>
  <c r="D3286" i="2156" s="1"/>
  <c r="AQ184" i="2140"/>
  <c r="D3294" i="2156" s="1"/>
  <c r="J1381" i="2156" s="1"/>
  <c r="D1381" i="2157" s="1"/>
  <c r="M1381" i="2157" s="1"/>
  <c r="AQ192" i="2140"/>
  <c r="D3302" i="2156" s="1"/>
  <c r="J1432" i="2156" s="1"/>
  <c r="D1432" i="2157" s="1"/>
  <c r="M1432" i="2157" s="1"/>
  <c r="AQ200" i="2140"/>
  <c r="D3310" i="2156" s="1"/>
  <c r="J151" i="2156" s="1"/>
  <c r="D151" i="2157" s="1"/>
  <c r="M151" i="2157" s="1"/>
  <c r="AQ208" i="2140"/>
  <c r="D3318" i="2156" s="1"/>
  <c r="J202" i="2156" s="1"/>
  <c r="D202" i="2157" s="1"/>
  <c r="M202" i="2157" s="1"/>
  <c r="AQ216" i="2140"/>
  <c r="D3326" i="2156" s="1"/>
  <c r="J250" i="2156" s="1"/>
  <c r="D250" i="2157" s="1"/>
  <c r="M250" i="2157" s="1"/>
  <c r="AQ224" i="2140"/>
  <c r="D3334" i="2156" s="1"/>
  <c r="J291" i="2156" s="1"/>
  <c r="D291" i="2157" s="1"/>
  <c r="M291" i="2157" s="1"/>
  <c r="AQ232" i="2140"/>
  <c r="D3342" i="2156" s="1"/>
  <c r="AQ240" i="2140"/>
  <c r="D3350" i="2156" s="1"/>
  <c r="AQ248" i="2140"/>
  <c r="D3358" i="2156" s="1"/>
  <c r="AQ256" i="2140"/>
  <c r="D3366" i="2156" s="1"/>
  <c r="AQ264" i="2140"/>
  <c r="D3374" i="2156" s="1"/>
  <c r="J548" i="2156" s="1"/>
  <c r="D548" i="2157" s="1"/>
  <c r="M548" i="2157" s="1"/>
  <c r="AQ272" i="2140"/>
  <c r="D3382" i="2156" s="1"/>
  <c r="J589" i="2156" s="1"/>
  <c r="D589" i="2157" s="1"/>
  <c r="M589" i="2157" s="1"/>
  <c r="AQ280" i="2140"/>
  <c r="D3390" i="2156" s="1"/>
  <c r="J1486" i="2156" s="1"/>
  <c r="D1486" i="2157" s="1"/>
  <c r="M1486" i="2157" s="1"/>
  <c r="AO390" i="2140"/>
  <c r="D2722" i="2156" s="1"/>
  <c r="J2543" i="2156" s="1"/>
  <c r="D2543" i="2157" s="1"/>
  <c r="M2543" i="2157" s="1"/>
  <c r="AO358" i="2140"/>
  <c r="D2690" i="2156" s="1"/>
  <c r="J1928" i="2156" s="1"/>
  <c r="D1928" i="2157" s="1"/>
  <c r="M1928" i="2157" s="1"/>
  <c r="AO294" i="2140"/>
  <c r="D2626" i="2156" s="1"/>
  <c r="J1564" i="2156" s="1"/>
  <c r="D1564" i="2157" s="1"/>
  <c r="M1564" i="2157" s="1"/>
  <c r="AO257" i="2140"/>
  <c r="D2589" i="2156" s="1"/>
  <c r="J488" i="2156" s="1"/>
  <c r="D488" i="2157" s="1"/>
  <c r="M488" i="2157" s="1"/>
  <c r="AO129" i="2140"/>
  <c r="D2461" i="2156" s="1"/>
  <c r="J1052" i="2156" s="1"/>
  <c r="D1052" i="2157" s="1"/>
  <c r="M1052" i="2157" s="1"/>
  <c r="AO62" i="2140"/>
  <c r="D2394" i="2156" s="1"/>
  <c r="J700" i="2156" s="1"/>
  <c r="D700" i="2157" s="1"/>
  <c r="M700" i="2157" s="1"/>
  <c r="AO30" i="2140"/>
  <c r="D2362" i="2156" s="1"/>
  <c r="J73" i="2156" s="1"/>
  <c r="D73" i="2157" s="1"/>
  <c r="M73" i="2157" s="1"/>
  <c r="AQ287" i="2140"/>
  <c r="D3397" i="2156" s="1"/>
  <c r="J1523" i="2156" s="1"/>
  <c r="D1523" i="2157" s="1"/>
  <c r="M1523" i="2157" s="1"/>
  <c r="AP250" i="2140"/>
  <c r="D2971" i="2156" s="1"/>
  <c r="J452" i="2156" s="1"/>
  <c r="D452" i="2157" s="1"/>
  <c r="M452" i="2157" s="1"/>
  <c r="AP186" i="2140"/>
  <c r="D2907" i="2156" s="1"/>
  <c r="J1387" i="2156" s="1"/>
  <c r="D1387" i="2157" s="1"/>
  <c r="M1387" i="2157" s="1"/>
  <c r="AP122" i="2140"/>
  <c r="D2843" i="2156" s="1"/>
  <c r="J1001" i="2156" s="1"/>
  <c r="D1001" i="2157" s="1"/>
  <c r="M1001" i="2157" s="1"/>
  <c r="AP58" i="2140"/>
  <c r="D2779" i="2156" s="1"/>
  <c r="AO268" i="2140"/>
  <c r="D2600" i="2156" s="1"/>
  <c r="J2183" i="2156" s="1"/>
  <c r="D2183" i="2157" s="1"/>
  <c r="M2183" i="2157" s="1"/>
  <c r="AO29" i="2140"/>
  <c r="D2361" i="2156" s="1"/>
  <c r="J65" i="2156" s="1"/>
  <c r="D65" i="2157" s="1"/>
  <c r="M65" i="2157" s="1"/>
  <c r="AO164" i="2140"/>
  <c r="D2496" i="2156" s="1"/>
  <c r="J2308" i="2156" s="1"/>
  <c r="D2308" i="2157" s="1"/>
  <c r="M2308" i="2157" s="1"/>
  <c r="AQ286" i="2140"/>
  <c r="D3396" i="2156" s="1"/>
  <c r="AQ26" i="2140"/>
  <c r="D3136" i="2156" s="1"/>
  <c r="J58" i="2156" s="1"/>
  <c r="D58" i="2157" s="1"/>
  <c r="M58" i="2157" s="1"/>
  <c r="AQ58" i="2140"/>
  <c r="D3168" i="2156" s="1"/>
  <c r="AQ90" i="2140"/>
  <c r="D3200" i="2156" s="1"/>
  <c r="J864" i="2156" s="1"/>
  <c r="D864" i="2157" s="1"/>
  <c r="M864" i="2157" s="1"/>
  <c r="AQ122" i="2140"/>
  <c r="D3232" i="2156" s="1"/>
  <c r="J1003" i="2156" s="1"/>
  <c r="D1003" i="2157" s="1"/>
  <c r="M1003" i="2157" s="1"/>
  <c r="AQ154" i="2140"/>
  <c r="D3264" i="2156" s="1"/>
  <c r="AQ186" i="2140"/>
  <c r="D3296" i="2156" s="1"/>
  <c r="J1389" i="2156" s="1"/>
  <c r="D1389" i="2157" s="1"/>
  <c r="M1389" i="2157" s="1"/>
  <c r="AQ218" i="2140"/>
  <c r="D3328" i="2156" s="1"/>
  <c r="J258" i="2156" s="1"/>
  <c r="D258" i="2157" s="1"/>
  <c r="M258" i="2157" s="1"/>
  <c r="AQ250" i="2140"/>
  <c r="D3360" i="2156" s="1"/>
  <c r="J453" i="2156" s="1"/>
  <c r="D453" i="2157" s="1"/>
  <c r="M453" i="2157" s="1"/>
  <c r="AQ282" i="2140"/>
  <c r="D3392" i="2156" s="1"/>
  <c r="J1502" i="2156" s="1"/>
  <c r="D1502" i="2157" s="1"/>
  <c r="M1502" i="2157" s="1"/>
  <c r="AQ319" i="2140"/>
  <c r="D3429" i="2156" s="1"/>
  <c r="J1677" i="2156" s="1"/>
  <c r="D1677" i="2157" s="1"/>
  <c r="M1677" i="2157" s="1"/>
  <c r="AQ351" i="2140"/>
  <c r="D3461" i="2156" s="1"/>
  <c r="J1893" i="2156" s="1"/>
  <c r="D1893" i="2157" s="1"/>
  <c r="M1893" i="2157" s="1"/>
  <c r="AQ383" i="2140"/>
  <c r="D3493" i="2156" s="1"/>
  <c r="J2499" i="2156" s="1"/>
  <c r="D2499" i="2157" s="1"/>
  <c r="M2499" i="2157" s="1"/>
  <c r="AQ61" i="2140"/>
  <c r="D3171" i="2156" s="1"/>
  <c r="AQ125" i="2140"/>
  <c r="D3235" i="2156" s="1"/>
  <c r="J2302" i="2156" s="1"/>
  <c r="D2302" i="2157" s="1"/>
  <c r="M2302" i="2157" s="1"/>
  <c r="AQ189" i="2140"/>
  <c r="D3299" i="2156" s="1"/>
  <c r="J1413" i="2156" s="1"/>
  <c r="D1413" i="2157" s="1"/>
  <c r="M1413" i="2157" s="1"/>
  <c r="AQ253" i="2140"/>
  <c r="D3363" i="2156" s="1"/>
  <c r="J468" i="2156" s="1"/>
  <c r="D468" i="2157" s="1"/>
  <c r="M468" i="2157" s="1"/>
  <c r="AQ290" i="2140"/>
  <c r="D3400" i="2156" s="1"/>
  <c r="J2338" i="2156" s="1"/>
  <c r="D2338" i="2157" s="1"/>
  <c r="M2338" i="2157" s="1"/>
  <c r="AQ322" i="2140"/>
  <c r="D3432" i="2156" s="1"/>
  <c r="J1725" i="2156" s="1"/>
  <c r="D1725" i="2157" s="1"/>
  <c r="M1725" i="2157" s="1"/>
  <c r="AQ354" i="2140"/>
  <c r="D3464" i="2156" s="1"/>
  <c r="J1917" i="2156" s="1"/>
  <c r="D1917" i="2157" s="1"/>
  <c r="M1917" i="2157" s="1"/>
  <c r="AQ386" i="2140"/>
  <c r="D3496" i="2156" s="1"/>
  <c r="J2540" i="2156" s="1"/>
  <c r="D2540" i="2157" s="1"/>
  <c r="M2540" i="2157" s="1"/>
  <c r="AP380" i="2140"/>
  <c r="D3101" i="2156" s="1"/>
  <c r="J2084" i="2156" s="1"/>
  <c r="D2084" i="2157" s="1"/>
  <c r="M2084" i="2157" s="1"/>
  <c r="AP364" i="2140"/>
  <c r="D3085" i="2156" s="1"/>
  <c r="J1963" i="2156" s="1"/>
  <c r="D1963" i="2157" s="1"/>
  <c r="M1963" i="2157" s="1"/>
  <c r="AP348" i="2140"/>
  <c r="D3069" i="2156" s="1"/>
  <c r="J1867" i="2156" s="1"/>
  <c r="D1867" i="2157" s="1"/>
  <c r="M1867" i="2157" s="1"/>
  <c r="AP332" i="2140"/>
  <c r="D3053" i="2156" s="1"/>
  <c r="J2426" i="2156" s="1"/>
  <c r="D2426" i="2157" s="1"/>
  <c r="M2426" i="2157" s="1"/>
  <c r="AP316" i="2140"/>
  <c r="D3037" i="2156" s="1"/>
  <c r="J2394" i="2156" s="1"/>
  <c r="D2394" i="2157" s="1"/>
  <c r="M2394" i="2157" s="1"/>
  <c r="AP300" i="2140"/>
  <c r="D3021" i="2156" s="1"/>
  <c r="J1603" i="2156" s="1"/>
  <c r="D1603" i="2157" s="1"/>
  <c r="M1603" i="2157" s="1"/>
  <c r="AP264" i="2140"/>
  <c r="D2985" i="2156" s="1"/>
  <c r="J547" i="2156" s="1"/>
  <c r="D547" i="2157" s="1"/>
  <c r="M547" i="2157" s="1"/>
  <c r="AP200" i="2140"/>
  <c r="D2921" i="2156" s="1"/>
  <c r="J150" i="2156" s="1"/>
  <c r="D150" i="2157" s="1"/>
  <c r="M150" i="2157" s="1"/>
  <c r="AP136" i="2140"/>
  <c r="D2857" i="2156" s="1"/>
  <c r="AP72" i="2140"/>
  <c r="D2793" i="2156" s="1"/>
  <c r="J757" i="2156" s="1"/>
  <c r="D757" i="2157" s="1"/>
  <c r="M757" i="2157" s="1"/>
  <c r="AP8" i="2140"/>
  <c r="D2729" i="2156" s="1"/>
  <c r="AO186" i="2140"/>
  <c r="D2518" i="2156" s="1"/>
  <c r="J1383" i="2156" s="1"/>
  <c r="D1383" i="2157" s="1"/>
  <c r="M1383" i="2157" s="1"/>
  <c r="AO74" i="2140"/>
  <c r="D2406" i="2156" s="1"/>
  <c r="J770" i="2156" s="1"/>
  <c r="D770" i="2157" s="1"/>
  <c r="M770" i="2157" s="1"/>
  <c r="AN383" i="2140"/>
  <c r="D2326" i="2156" s="1"/>
  <c r="J2496" i="2156" s="1"/>
  <c r="D2496" i="2157" s="1"/>
  <c r="M2496" i="2157" s="1"/>
  <c r="AN319" i="2140"/>
  <c r="D2262" i="2156" s="1"/>
  <c r="J1673" i="2156" s="1"/>
  <c r="D1673" i="2157" s="1"/>
  <c r="M1673" i="2157" s="1"/>
  <c r="AN251" i="2140"/>
  <c r="D2194" i="2156" s="1"/>
  <c r="AN187" i="2140"/>
  <c r="D2130" i="2156" s="1"/>
  <c r="J1392" i="2156" s="1"/>
  <c r="D1392" i="2157" s="1"/>
  <c r="M1392" i="2157" s="1"/>
  <c r="AN123" i="2140"/>
  <c r="D2066" i="2156" s="1"/>
  <c r="J1008" i="2156" s="1"/>
  <c r="D1008" i="2157" s="1"/>
  <c r="M1008" i="2157" s="1"/>
  <c r="AN59" i="2140"/>
  <c r="D2002" i="2156" s="1"/>
  <c r="J2196" i="2156" s="1"/>
  <c r="D2196" i="2157" s="1"/>
  <c r="M2196" i="2157" s="1"/>
  <c r="AQ163" i="2140"/>
  <c r="D3273" i="2156" s="1"/>
  <c r="J1257" i="2156" s="1"/>
  <c r="D1257" i="2157" s="1"/>
  <c r="M1257" i="2157" s="1"/>
  <c r="AQ35" i="2140"/>
  <c r="D3145" i="2156" s="1"/>
  <c r="J119" i="2156" s="1"/>
  <c r="D119" i="2157" s="1"/>
  <c r="M119" i="2157" s="1"/>
  <c r="AO142" i="2140"/>
  <c r="D2474" i="2156" s="1"/>
  <c r="J1113" i="2156" s="1"/>
  <c r="D1113" i="2157" s="1"/>
  <c r="M1113" i="2157" s="1"/>
  <c r="AN282" i="2140"/>
  <c r="D2225" i="2156" s="1"/>
  <c r="J1498" i="2156" s="1"/>
  <c r="D1498" i="2157" s="1"/>
  <c r="M1498" i="2157" s="1"/>
  <c r="AN154" i="2140"/>
  <c r="D2097" i="2156" s="1"/>
  <c r="AN34" i="2140"/>
  <c r="D1977" i="2156" s="1"/>
  <c r="J106" i="2156" s="1"/>
  <c r="D106" i="2157" s="1"/>
  <c r="M106" i="2157" s="1"/>
  <c r="AP241" i="2140"/>
  <c r="D2962" i="2156" s="1"/>
  <c r="AP177" i="2140"/>
  <c r="D2898" i="2156" s="1"/>
  <c r="AP113" i="2140"/>
  <c r="D2834" i="2156" s="1"/>
  <c r="AP49" i="2140"/>
  <c r="D2770" i="2156" s="1"/>
  <c r="AP345" i="2140"/>
  <c r="D3066" i="2156" s="1"/>
  <c r="J1860" i="2156" s="1"/>
  <c r="D1860" i="2157" s="1"/>
  <c r="M1860" i="2157" s="1"/>
  <c r="AO267" i="2140"/>
  <c r="D2599" i="2156" s="1"/>
  <c r="AO44" i="2140"/>
  <c r="D2376" i="2156" s="1"/>
  <c r="J2172" i="2156" s="1"/>
  <c r="D2172" i="2157" s="1"/>
  <c r="M2172" i="2157" s="1"/>
  <c r="AN143" i="2140"/>
  <c r="D2086" i="2156" s="1"/>
  <c r="J1123" i="2156" s="1"/>
  <c r="D1123" i="2157" s="1"/>
  <c r="M1123" i="2157" s="1"/>
  <c r="AQ191" i="2140"/>
  <c r="D3301" i="2156" s="1"/>
  <c r="J1424" i="2156" s="1"/>
  <c r="D1424" i="2157" s="1"/>
  <c r="M1424" i="2157" s="1"/>
  <c r="AQ63" i="2140"/>
  <c r="D3173" i="2156" s="1"/>
  <c r="AO239" i="2140"/>
  <c r="D2571" i="2156" s="1"/>
  <c r="J385" i="2156" s="1"/>
  <c r="D385" i="2157" s="1"/>
  <c r="M385" i="2157" s="1"/>
  <c r="AO80" i="2140"/>
  <c r="D2412" i="2156" s="1"/>
  <c r="J813" i="2156" s="1"/>
  <c r="D813" i="2157" s="1"/>
  <c r="M813" i="2157" s="1"/>
  <c r="AO120" i="2140"/>
  <c r="D2452" i="2156" s="1"/>
  <c r="J2290" i="2156" s="1"/>
  <c r="D2290" i="2157" s="1"/>
  <c r="M2290" i="2157" s="1"/>
  <c r="AO144" i="2140"/>
  <c r="D2476" i="2156" s="1"/>
  <c r="J1129" i="2156" s="1"/>
  <c r="D1129" i="2157" s="1"/>
  <c r="M1129" i="2157" s="1"/>
  <c r="AO176" i="2140"/>
  <c r="D2508" i="2156" s="1"/>
  <c r="AO184" i="2140"/>
  <c r="D2516" i="2156" s="1"/>
  <c r="J1375" i="2156" s="1"/>
  <c r="D1375" i="2157" s="1"/>
  <c r="M1375" i="2157" s="1"/>
  <c r="AO240" i="2140"/>
  <c r="D2572" i="2156" s="1"/>
  <c r="AO248" i="2140"/>
  <c r="D2580" i="2156" s="1"/>
  <c r="D2165" i="2156"/>
  <c r="J272" i="2156" s="1"/>
  <c r="D272" i="2157" s="1"/>
  <c r="M272" i="2157" s="1"/>
  <c r="AN222" i="2140"/>
  <c r="AN94" i="2140"/>
  <c r="D2037" i="2156" s="1"/>
  <c r="J879" i="2156" s="1"/>
  <c r="D879" i="2157" s="1"/>
  <c r="M879" i="2157" s="1"/>
  <c r="AN285" i="2140"/>
  <c r="D2228" i="2156" s="1"/>
  <c r="J1510" i="2156" s="1"/>
  <c r="D1510" i="2157" s="1"/>
  <c r="M1510" i="2157" s="1"/>
  <c r="AN29" i="2140"/>
  <c r="D1972" i="2156" s="1"/>
  <c r="J67" i="2156" s="1"/>
  <c r="D67" i="2157" s="1"/>
  <c r="M67" i="2157" s="1"/>
  <c r="AN61" i="2140"/>
  <c r="D2004" i="2156" s="1"/>
  <c r="AN93" i="2140"/>
  <c r="D2036" i="2156" s="1"/>
  <c r="AN125" i="2140"/>
  <c r="D2068" i="2156" s="1"/>
  <c r="J2298" i="2156" s="1"/>
  <c r="D2298" i="2157" s="1"/>
  <c r="M2298" i="2157" s="1"/>
  <c r="AN157" i="2140"/>
  <c r="D2100" i="2156" s="1"/>
  <c r="J1204" i="2156" s="1"/>
  <c r="D1204" i="2157" s="1"/>
  <c r="M1204" i="2157" s="1"/>
  <c r="AN189" i="2140"/>
  <c r="D2132" i="2156" s="1"/>
  <c r="J1409" i="2156" s="1"/>
  <c r="D1409" i="2157" s="1"/>
  <c r="M1409" i="2157" s="1"/>
  <c r="AN221" i="2140"/>
  <c r="D2164" i="2156" s="1"/>
  <c r="AN253" i="2140"/>
  <c r="D2196" i="2156" s="1"/>
  <c r="J465" i="2156" s="1"/>
  <c r="D465" i="2157" s="1"/>
  <c r="M465" i="2157" s="1"/>
  <c r="AN386" i="2140"/>
  <c r="D2329" i="2156" s="1"/>
  <c r="J2537" i="2156" s="1"/>
  <c r="D2537" i="2157" s="1"/>
  <c r="M2537" i="2157" s="1"/>
  <c r="AN64" i="2140"/>
  <c r="D2007" i="2156" s="1"/>
  <c r="AN289" i="2140"/>
  <c r="D2232" i="2156" s="1"/>
  <c r="J1533" i="2156" s="1"/>
  <c r="D1533" i="2157" s="1"/>
  <c r="M1533" i="2157" s="1"/>
  <c r="AN321" i="2140"/>
  <c r="D2264" i="2156" s="1"/>
  <c r="J1689" i="2156" s="1"/>
  <c r="D1689" i="2157" s="1"/>
  <c r="M1689" i="2157" s="1"/>
  <c r="AN353" i="2140"/>
  <c r="D2296" i="2156" s="1"/>
  <c r="J1905" i="2156" s="1"/>
  <c r="D1905" i="2157" s="1"/>
  <c r="M1905" i="2157" s="1"/>
  <c r="D2328" i="2156"/>
  <c r="J2529" i="2156" s="1"/>
  <c r="D2529" i="2157" s="1"/>
  <c r="M2529" i="2157" s="1"/>
  <c r="AN385" i="2140"/>
  <c r="AO354" i="2140"/>
  <c r="D2686" i="2156" s="1"/>
  <c r="J1911" i="2156" s="1"/>
  <c r="D1911" i="2157" s="1"/>
  <c r="M1911" i="2157" s="1"/>
  <c r="AO322" i="2140"/>
  <c r="D2654" i="2156" s="1"/>
  <c r="J1720" i="2156" s="1"/>
  <c r="D1720" i="2157" s="1"/>
  <c r="M1720" i="2157" s="1"/>
  <c r="AO221" i="2140"/>
  <c r="D2553" i="2156" s="1"/>
  <c r="AO157" i="2140"/>
  <c r="D2489" i="2156" s="1"/>
  <c r="J1203" i="2156" s="1"/>
  <c r="D1203" i="2157" s="1"/>
  <c r="M1203" i="2157" s="1"/>
  <c r="AO93" i="2140"/>
  <c r="D2425" i="2156" s="1"/>
  <c r="AO58" i="2140"/>
  <c r="D2390" i="2156" s="1"/>
  <c r="AO373" i="2140"/>
  <c r="D2705" i="2156" s="1"/>
  <c r="J2024" i="2156" s="1"/>
  <c r="D2024" i="2157" s="1"/>
  <c r="M2024" i="2157" s="1"/>
  <c r="AO388" i="2140"/>
  <c r="D2720" i="2156" s="1"/>
  <c r="AO95" i="2140"/>
  <c r="D2427" i="2156" s="1"/>
  <c r="J2242" i="2156" s="1"/>
  <c r="D2242" i="2157" s="1"/>
  <c r="M2242" i="2157" s="1"/>
  <c r="AO340" i="2140"/>
  <c r="D2672" i="2156" s="1"/>
  <c r="J1816" i="2156" s="1"/>
  <c r="D1816" i="2157" s="1"/>
  <c r="M1816" i="2157" s="1"/>
  <c r="AO365" i="2140"/>
  <c r="D2697" i="2156" s="1"/>
  <c r="J1968" i="2156" s="1"/>
  <c r="D1968" i="2157" s="1"/>
  <c r="M1968" i="2157" s="1"/>
  <c r="AO7" i="2140"/>
  <c r="D2339" i="2156" s="1"/>
  <c r="AP45" i="2140"/>
  <c r="D2766" i="2156" s="1"/>
  <c r="AO75" i="2140"/>
  <c r="D2407" i="2156" s="1"/>
  <c r="J778" i="2156" s="1"/>
  <c r="D778" i="2157" s="1"/>
  <c r="M778" i="2157" s="1"/>
  <c r="AO39" i="2140"/>
  <c r="D2371" i="2156" s="1"/>
  <c r="J129" i="2156" s="1"/>
  <c r="D129" i="2157" s="1"/>
  <c r="M129" i="2157" s="1"/>
  <c r="H60" i="2157"/>
  <c r="I60" i="2157" s="1"/>
  <c r="AK391" i="2140"/>
  <c r="D1167" i="2156" s="1"/>
  <c r="J2508" i="2156" s="1"/>
  <c r="D2508" i="2157" s="1"/>
  <c r="M2508" i="2157" s="1"/>
  <c r="AK280" i="2140"/>
  <c r="D1056" i="2156" s="1"/>
  <c r="J1484" i="2156" s="1"/>
  <c r="D1484" i="2157" s="1"/>
  <c r="M1484" i="2157" s="1"/>
  <c r="D1057" i="2156"/>
  <c r="J1493" i="2156" s="1"/>
  <c r="D1493" i="2157" s="1"/>
  <c r="M1493" i="2157" s="1"/>
  <c r="AK281" i="2140"/>
  <c r="AK282" i="2140"/>
  <c r="D1058" i="2156" s="1"/>
  <c r="J1500" i="2156" s="1"/>
  <c r="D1500" i="2157" s="1"/>
  <c r="M1500" i="2157" s="1"/>
  <c r="AK283" i="2140"/>
  <c r="D1059" i="2156" s="1"/>
  <c r="J2345" i="2156" s="1"/>
  <c r="D2345" i="2157" s="1"/>
  <c r="M2345" i="2157" s="1"/>
  <c r="AK28" i="2140"/>
  <c r="D804" i="2156" s="1"/>
  <c r="J63" i="2156" s="1"/>
  <c r="D63" i="2157" s="1"/>
  <c r="M63" i="2157" s="1"/>
  <c r="AK389" i="2140"/>
  <c r="D1165" i="2156" s="1"/>
  <c r="J2505" i="2156" s="1"/>
  <c r="D2505" i="2157" s="1"/>
  <c r="M2505" i="2157" s="1"/>
  <c r="AK390" i="2140"/>
  <c r="D1166" i="2156" s="1"/>
  <c r="J2544" i="2156" s="1"/>
  <c r="D2544" i="2157" s="1"/>
  <c r="M2544" i="2157" s="1"/>
  <c r="AY291" i="2140"/>
  <c r="E289" i="2156" s="1"/>
  <c r="K1540" i="2156" s="1" a="1"/>
  <c r="K1540" i="2156" s="1"/>
  <c r="C291" i="2140"/>
  <c r="S291" i="2140" s="1"/>
  <c r="AI291" i="2140" s="1"/>
  <c r="D289" i="2156" s="1"/>
  <c r="J1540" i="2156" s="1"/>
  <c r="D1540" i="2157" s="1"/>
  <c r="M1540" i="2157" s="1"/>
  <c r="AY32" i="2140"/>
  <c r="E30" i="2156" s="1"/>
  <c r="K88" i="2156" s="1" a="1"/>
  <c r="K88" i="2156" s="1"/>
  <c r="AI290" i="2140"/>
  <c r="D288" i="2156" s="1"/>
  <c r="J2333" i="2156" s="1"/>
  <c r="D2333" i="2157" s="1"/>
  <c r="M2333" i="2157" s="1"/>
  <c r="AI289" i="2140"/>
  <c r="D287" i="2156" s="1"/>
  <c r="J1530" i="2156" s="1"/>
  <c r="D1530" i="2157" s="1"/>
  <c r="M1530" i="2157" s="1"/>
  <c r="AY194" i="2140"/>
  <c r="E192" i="2156" s="1"/>
  <c r="K1436" i="2156" s="1" a="1"/>
  <c r="K1436" i="2156" s="1"/>
  <c r="H1436" i="2157" s="1"/>
  <c r="I1436" i="2157" s="1"/>
  <c r="C42" i="2140"/>
  <c r="S42" i="2140" s="1"/>
  <c r="AI320" i="2140"/>
  <c r="D318" i="2156" s="1"/>
  <c r="J1678" i="2156" s="1"/>
  <c r="D1678" i="2157" s="1"/>
  <c r="M1678" i="2157" s="1"/>
  <c r="AI314" i="2140"/>
  <c r="D312" i="2156" s="1"/>
  <c r="J1659" i="2156" s="1"/>
  <c r="D1659" i="2157" s="1"/>
  <c r="M1659" i="2157" s="1"/>
  <c r="AI348" i="2140"/>
  <c r="D346" i="2156" s="1"/>
  <c r="J1862" i="2156" s="1"/>
  <c r="D1862" i="2157" s="1"/>
  <c r="M1862" i="2157" s="1"/>
  <c r="AI380" i="2140"/>
  <c r="D378" i="2156" s="1"/>
  <c r="J2078" i="2156" s="1"/>
  <c r="D2078" i="2157" s="1"/>
  <c r="M2078" i="2157" s="1"/>
  <c r="AI302" i="2140"/>
  <c r="D300" i="2156" s="1"/>
  <c r="J1613" i="2156" s="1"/>
  <c r="D1613" i="2157" s="1"/>
  <c r="M1613" i="2157" s="1"/>
  <c r="AI334" i="2140"/>
  <c r="D332" i="2156" s="1"/>
  <c r="J1766" i="2156" s="1"/>
  <c r="D1766" i="2157" s="1"/>
  <c r="M1766" i="2157" s="1"/>
  <c r="AI368" i="2140"/>
  <c r="D366" i="2156" s="1"/>
  <c r="J1990" i="2156" s="1"/>
  <c r="D1990" i="2157" s="1"/>
  <c r="M1990" i="2157" s="1"/>
  <c r="AI288" i="2140"/>
  <c r="D286" i="2156" s="1"/>
  <c r="J1524" i="2156" s="1"/>
  <c r="D1524" i="2157" s="1"/>
  <c r="M1524" i="2157" s="1"/>
  <c r="AI286" i="2140"/>
  <c r="D284" i="2156" s="1"/>
  <c r="J1514" i="2156" s="1"/>
  <c r="D1514" i="2157" s="1"/>
  <c r="M1514" i="2157" s="1"/>
  <c r="AI362" i="2140"/>
  <c r="D360" i="2156" s="1"/>
  <c r="J1950" i="2156" s="1"/>
  <c r="D1950" i="2157" s="1"/>
  <c r="M1950" i="2157" s="1"/>
  <c r="AI306" i="2140"/>
  <c r="D304" i="2156" s="1"/>
  <c r="J2363" i="2156" s="1"/>
  <c r="D2363" i="2157" s="1"/>
  <c r="M2363" i="2157" s="1"/>
  <c r="AI338" i="2140"/>
  <c r="D336" i="2156" s="1"/>
  <c r="J1798" i="2156" s="1"/>
  <c r="D1798" i="2157" s="1"/>
  <c r="M1798" i="2157" s="1"/>
  <c r="AI372" i="2140"/>
  <c r="D370" i="2156" s="1"/>
  <c r="J2476" i="2156" s="1"/>
  <c r="D2476" i="2157" s="1"/>
  <c r="M2476" i="2157" s="1"/>
  <c r="AI294" i="2140"/>
  <c r="D292" i="2156" s="1"/>
  <c r="J1562" i="2156" s="1"/>
  <c r="D1562" i="2157" s="1"/>
  <c r="M1562" i="2157" s="1"/>
  <c r="AI326" i="2140"/>
  <c r="D324" i="2156" s="1"/>
  <c r="J1702" i="2156" s="1"/>
  <c r="D1702" i="2157" s="1"/>
  <c r="M1702" i="2157" s="1"/>
  <c r="AI360" i="2140"/>
  <c r="D358" i="2156" s="1"/>
  <c r="J1934" i="2156" s="1"/>
  <c r="D1934" i="2157" s="1"/>
  <c r="M1934" i="2157" s="1"/>
  <c r="AI27" i="2140"/>
  <c r="D25" i="2156" s="1"/>
  <c r="J60" i="2156" s="1"/>
  <c r="D60" i="2157" s="1"/>
  <c r="M60" i="2157" s="1"/>
  <c r="AI336" i="2140"/>
  <c r="D334" i="2156" s="1"/>
  <c r="J1782" i="2156" s="1"/>
  <c r="D1782" i="2157" s="1"/>
  <c r="M1782" i="2157" s="1"/>
  <c r="AI287" i="2140"/>
  <c r="D285" i="2156" s="1"/>
  <c r="J1516" i="2156" s="1"/>
  <c r="D1516" i="2157" s="1"/>
  <c r="M1516" i="2157" s="1"/>
  <c r="AI350" i="2140"/>
  <c r="D348" i="2156" s="1"/>
  <c r="J1878" i="2156" s="1"/>
  <c r="D1878" i="2157" s="1"/>
  <c r="M1878" i="2157" s="1"/>
  <c r="AI282" i="2140"/>
  <c r="D280" i="2156" s="1"/>
  <c r="J1495" i="2156" s="1"/>
  <c r="D1495" i="2157" s="1"/>
  <c r="M1495" i="2157" s="1"/>
  <c r="AI298" i="2140"/>
  <c r="D296" i="2156" s="1"/>
  <c r="J1586" i="2156" s="1"/>
  <c r="D1586" i="2157" s="1"/>
  <c r="M1586" i="2157" s="1"/>
  <c r="AI330" i="2140"/>
  <c r="D328" i="2156" s="1"/>
  <c r="J1742" i="2156" s="1"/>
  <c r="D1742" i="2157" s="1"/>
  <c r="M1742" i="2157" s="1"/>
  <c r="AI364" i="2140"/>
  <c r="D362" i="2156" s="1"/>
  <c r="J1958" i="2156" s="1"/>
  <c r="D1958" i="2157" s="1"/>
  <c r="M1958" i="2157" s="1"/>
  <c r="AI366" i="2140"/>
  <c r="D364" i="2156" s="1"/>
  <c r="J1974" i="2156" s="1"/>
  <c r="D1974" i="2157" s="1"/>
  <c r="M1974" i="2157" s="1"/>
  <c r="AY17" i="2140"/>
  <c r="E15" i="2156" s="1"/>
  <c r="K27" i="2156" s="1" a="1"/>
  <c r="K27" i="2156" s="1"/>
  <c r="H27" i="2157" s="1"/>
  <c r="I27" i="2157" s="1"/>
  <c r="AI318" i="2140"/>
  <c r="D316" i="2156" s="1"/>
  <c r="J2396" i="2156" s="1"/>
  <c r="D2396" i="2157" s="1"/>
  <c r="M2396" i="2157" s="1"/>
  <c r="AI352" i="2140"/>
  <c r="D350" i="2156" s="1"/>
  <c r="J1894" i="2156" s="1"/>
  <c r="D1894" i="2157" s="1"/>
  <c r="M1894" i="2157" s="1"/>
  <c r="AI384" i="2140"/>
  <c r="D382" i="2156" s="1"/>
  <c r="AI390" i="2140"/>
  <c r="D388" i="2156" s="1"/>
  <c r="J2541" i="2156" s="1"/>
  <c r="D2541" i="2157" s="1"/>
  <c r="M2541" i="2157" s="1"/>
  <c r="AI285" i="2140"/>
  <c r="D283" i="2156" s="1"/>
  <c r="J1506" i="2156" s="1"/>
  <c r="D1506" i="2157" s="1"/>
  <c r="M1506" i="2157" s="1"/>
  <c r="AI280" i="2140"/>
  <c r="D278" i="2156" s="1"/>
  <c r="J1479" i="2156" s="1"/>
  <c r="D1479" i="2157" s="1"/>
  <c r="M1479" i="2157" s="1"/>
  <c r="AI322" i="2140"/>
  <c r="D320" i="2156" s="1"/>
  <c r="J1718" i="2156" s="1"/>
  <c r="D1718" i="2157" s="1"/>
  <c r="M1718" i="2157" s="1"/>
  <c r="AI356" i="2140"/>
  <c r="D354" i="2156" s="1"/>
  <c r="J2444" i="2156" s="1"/>
  <c r="D2444" i="2157" s="1"/>
  <c r="M2444" i="2157" s="1"/>
  <c r="AI386" i="2140"/>
  <c r="D384" i="2156" s="1"/>
  <c r="J2533" i="2156" s="1"/>
  <c r="D2533" i="2157" s="1"/>
  <c r="M2533" i="2157" s="1"/>
  <c r="AI310" i="2140"/>
  <c r="D308" i="2156" s="1"/>
  <c r="J2369" i="2156" s="1"/>
  <c r="D2369" i="2157" s="1"/>
  <c r="M2369" i="2157" s="1"/>
  <c r="AI342" i="2140"/>
  <c r="D340" i="2156" s="1"/>
  <c r="J1830" i="2156" s="1"/>
  <c r="D1830" i="2157" s="1"/>
  <c r="M1830" i="2157" s="1"/>
  <c r="AI376" i="2140"/>
  <c r="D374" i="2156" s="1"/>
  <c r="J2046" i="2156" s="1"/>
  <c r="D2046" i="2157" s="1"/>
  <c r="M2046" i="2157" s="1"/>
  <c r="AI382" i="2140"/>
  <c r="D380" i="2156" s="1"/>
  <c r="J2484" i="2156" s="1"/>
  <c r="D2484" i="2157" s="1"/>
  <c r="M2484" i="2157" s="1"/>
  <c r="AI284" i="2140"/>
  <c r="D282" i="2156" s="1"/>
  <c r="J1503" i="2156" s="1"/>
  <c r="D1503" i="2157" s="1"/>
  <c r="M1503" i="2157" s="1"/>
  <c r="AI385" i="2140"/>
  <c r="D383" i="2156" s="1"/>
  <c r="J2525" i="2156" s="1"/>
  <c r="D2525" i="2157" s="1"/>
  <c r="M2525" i="2157" s="1"/>
  <c r="AI370" i="2140"/>
  <c r="D368" i="2156" s="1"/>
  <c r="J2006" i="2156" s="1"/>
  <c r="D2006" i="2157" s="1"/>
  <c r="M2006" i="2157" s="1"/>
  <c r="AI354" i="2140"/>
  <c r="D352" i="2156" s="1"/>
  <c r="J1910" i="2156" s="1"/>
  <c r="D1910" i="2157" s="1"/>
  <c r="M1910" i="2157" s="1"/>
  <c r="AI346" i="2140"/>
  <c r="D344" i="2156" s="1"/>
  <c r="J2428" i="2156" s="1"/>
  <c r="D2428" i="2157" s="1"/>
  <c r="M2428" i="2157" s="1"/>
  <c r="C125" i="2140"/>
  <c r="S125" i="2140" s="1"/>
  <c r="C219" i="2140"/>
  <c r="S219" i="2140" s="1"/>
  <c r="AI219" i="2140" s="1"/>
  <c r="D217" i="2156" s="1"/>
  <c r="J259" i="2156" s="1"/>
  <c r="D259" i="2157" s="1"/>
  <c r="M259" i="2157" s="1"/>
  <c r="AI392" i="2140"/>
  <c r="D390" i="2156" s="1"/>
  <c r="J2514" i="2156" s="1"/>
  <c r="D2514" i="2157" s="1"/>
  <c r="M2514" i="2157" s="1"/>
  <c r="C114" i="2140"/>
  <c r="S114" i="2140" s="1"/>
  <c r="AI114" i="2140" s="1"/>
  <c r="D112" i="2156" s="1"/>
  <c r="J2276" i="2156" s="1"/>
  <c r="D2276" i="2157" s="1"/>
  <c r="M2276" i="2157" s="1"/>
  <c r="C253" i="2140"/>
  <c r="S253" i="2140" s="1"/>
  <c r="AI253" i="2140" s="1"/>
  <c r="D251" i="2156" s="1"/>
  <c r="J461" i="2156" s="1"/>
  <c r="D461" i="2157" s="1"/>
  <c r="M461" i="2157" s="1"/>
  <c r="AY237" i="2140"/>
  <c r="E235" i="2156" s="1"/>
  <c r="K367" i="2156" s="1" a="1"/>
  <c r="K367" i="2156" s="1"/>
  <c r="L367" i="2156" s="1"/>
  <c r="K367" i="2157" s="1"/>
  <c r="AY145" i="2140"/>
  <c r="E143" i="2156" s="1"/>
  <c r="K1136" i="2156" s="1" a="1"/>
  <c r="K1136" i="2156" s="1"/>
  <c r="H1136" i="2157" s="1"/>
  <c r="I1136" i="2157" s="1"/>
  <c r="C197" i="2140"/>
  <c r="S197" i="2140" s="1"/>
  <c r="AI197" i="2140" s="1"/>
  <c r="D195" i="2156" s="1"/>
  <c r="J1455" i="2156" s="1"/>
  <c r="D1455" i="2157" s="1"/>
  <c r="M1455" i="2157" s="1"/>
  <c r="AY136" i="2140"/>
  <c r="E134" i="2156" s="1"/>
  <c r="K2303" i="2156" s="1" a="1"/>
  <c r="K2303" i="2156" s="1"/>
  <c r="H2303" i="2157" s="1"/>
  <c r="I2303" i="2157" s="1"/>
  <c r="C190" i="2140"/>
  <c r="S190" i="2140" s="1"/>
  <c r="AI190" i="2140" s="1"/>
  <c r="D188" i="2156" s="1"/>
  <c r="J1414" i="2156" s="1"/>
  <c r="D1414" i="2157" s="1"/>
  <c r="M1414" i="2157" s="1"/>
  <c r="C128" i="2140"/>
  <c r="S128" i="2140" s="1"/>
  <c r="AJ28" i="2140"/>
  <c r="D415" i="2156" s="1"/>
  <c r="J61" i="2156" s="1"/>
  <c r="D61" i="2157" s="1"/>
  <c r="M61" i="2157" s="1"/>
  <c r="AY127" i="2140"/>
  <c r="E125" i="2156" s="1"/>
  <c r="K1035" i="2156" s="1" a="1"/>
  <c r="K1035" i="2156" s="1"/>
  <c r="L1035" i="2156" s="1"/>
  <c r="K1035" i="2157" s="1"/>
  <c r="AY205" i="2140"/>
  <c r="E203" i="2156" s="1"/>
  <c r="K171" i="2156" s="1" a="1"/>
  <c r="K171" i="2156" s="1"/>
  <c r="H171" i="2157" s="1"/>
  <c r="I171" i="2157" s="1"/>
  <c r="C8" i="2140"/>
  <c r="S8" i="2140" s="1"/>
  <c r="AI8" i="2140" s="1"/>
  <c r="D6" i="2156" s="1"/>
  <c r="J6" i="2156" s="1"/>
  <c r="D6" i="2157" s="1"/>
  <c r="M6" i="2157" s="1"/>
  <c r="AY219" i="2140"/>
  <c r="E217" i="2156" s="1"/>
  <c r="K259" i="2156" s="1" a="1"/>
  <c r="K259" i="2156" s="1"/>
  <c r="AY109" i="2140"/>
  <c r="E107" i="2156" s="1"/>
  <c r="K949" i="2156" s="1" a="1"/>
  <c r="K949" i="2156" s="1"/>
  <c r="H949" i="2157" s="1"/>
  <c r="I949" i="2157" s="1"/>
  <c r="AY93" i="2140"/>
  <c r="E91" i="2156" s="1"/>
  <c r="K873" i="2156" s="1" a="1"/>
  <c r="K873" i="2156" s="1"/>
  <c r="AY245" i="2140"/>
  <c r="E243" i="2156" s="1"/>
  <c r="K411" i="2156" s="1" a="1"/>
  <c r="K411" i="2156" s="1"/>
  <c r="L411" i="2156" s="1"/>
  <c r="K411" i="2157" s="1"/>
  <c r="C63" i="2140"/>
  <c r="S63" i="2140" s="1"/>
  <c r="AY125" i="2140"/>
  <c r="E123" i="2156" s="1"/>
  <c r="K2295" i="2156" s="1" a="1"/>
  <c r="K2295" i="2156" s="1"/>
  <c r="L2295" i="2156" s="1"/>
  <c r="K2295" i="2157" s="1"/>
  <c r="AY253" i="2140"/>
  <c r="E251" i="2156" s="1"/>
  <c r="K461" i="2156" s="1" a="1"/>
  <c r="K461" i="2156" s="1"/>
  <c r="L461" i="2156" s="1"/>
  <c r="K461" i="2157" s="1"/>
  <c r="AY108" i="2140"/>
  <c r="E106" i="2156" s="1"/>
  <c r="K941" i="2156" s="1" a="1"/>
  <c r="K941" i="2156" s="1"/>
  <c r="H941" i="2157" s="1"/>
  <c r="I941" i="2157" s="1"/>
  <c r="AY254" i="2140"/>
  <c r="E252" i="2156" s="1"/>
  <c r="K469" i="2156" s="1" a="1"/>
  <c r="K469" i="2156" s="1"/>
  <c r="AI90" i="2140"/>
  <c r="D88" i="2156" s="1"/>
  <c r="J857" i="2156" s="1"/>
  <c r="D857" i="2157" s="1"/>
  <c r="M857" i="2157" s="1"/>
  <c r="AI251" i="2140"/>
  <c r="D249" i="2156" s="1"/>
  <c r="J454" i="2156" s="1"/>
  <c r="D454" i="2157" s="1"/>
  <c r="M454" i="2157" s="1"/>
  <c r="AI80" i="2140"/>
  <c r="D78" i="2156" s="1"/>
  <c r="J811" i="2156" s="1"/>
  <c r="D811" i="2157" s="1"/>
  <c r="M811" i="2157" s="1"/>
  <c r="AI232" i="2140"/>
  <c r="D230" i="2156" s="1"/>
  <c r="J323" i="2156" s="1"/>
  <c r="D323" i="2157" s="1"/>
  <c r="M323" i="2157" s="1"/>
  <c r="AI74" i="2140"/>
  <c r="D72" i="2156" s="1"/>
  <c r="J768" i="2156" s="1"/>
  <c r="D768" i="2157" s="1"/>
  <c r="M768" i="2157" s="1"/>
  <c r="AI151" i="2140"/>
  <c r="D149" i="2156" s="1"/>
  <c r="J1169" i="2156" s="1"/>
  <c r="D1169" i="2157" s="1"/>
  <c r="M1169" i="2157" s="1"/>
  <c r="AI16" i="2140"/>
  <c r="D14" i="2156" s="1"/>
  <c r="J24" i="2156" s="1"/>
  <c r="D24" i="2157" s="1"/>
  <c r="M24" i="2157" s="1"/>
  <c r="AI63" i="2140"/>
  <c r="D61" i="2156" s="1"/>
  <c r="J706" i="2156" s="1"/>
  <c r="D706" i="2157" s="1"/>
  <c r="M706" i="2157" s="1"/>
  <c r="AI273" i="2140"/>
  <c r="D271" i="2156" s="1"/>
  <c r="J590" i="2156" s="1"/>
  <c r="D590" i="2157" s="1"/>
  <c r="M590" i="2157" s="1"/>
  <c r="AI240" i="2140"/>
  <c r="D238" i="2156" s="1"/>
  <c r="J391" i="2156" s="1"/>
  <c r="D391" i="2157" s="1"/>
  <c r="M391" i="2157" s="1"/>
  <c r="AI212" i="2140"/>
  <c r="D210" i="2156" s="1"/>
  <c r="J219" i="2156" s="1"/>
  <c r="D219" i="2157" s="1"/>
  <c r="M219" i="2157" s="1"/>
  <c r="AI110" i="2140"/>
  <c r="D108" i="2156" s="1"/>
  <c r="J2268" i="2156" s="1"/>
  <c r="D2268" i="2157" s="1"/>
  <c r="M2268" i="2157" s="1"/>
  <c r="AI125" i="2140"/>
  <c r="D123" i="2156" s="1"/>
  <c r="J2295" i="2156" s="1"/>
  <c r="D2295" i="2157" s="1"/>
  <c r="M2295" i="2157" s="1"/>
  <c r="AI235" i="2140"/>
  <c r="D233" i="2156" s="1"/>
  <c r="J337" i="2156" s="1"/>
  <c r="D337" i="2157" s="1"/>
  <c r="M337" i="2157" s="1"/>
  <c r="AI165" i="2140"/>
  <c r="D163" i="2156" s="1"/>
  <c r="J1258" i="2156" s="1"/>
  <c r="D1258" i="2157" s="1"/>
  <c r="M1258" i="2157" s="1"/>
  <c r="AI109" i="2140"/>
  <c r="D107" i="2156" s="1"/>
  <c r="J949" i="2156" s="1"/>
  <c r="D949" i="2157" s="1"/>
  <c r="M949" i="2157" s="1"/>
  <c r="AI102" i="2140"/>
  <c r="D100" i="2156" s="1"/>
  <c r="J919" i="2156" s="1"/>
  <c r="D919" i="2157" s="1"/>
  <c r="M919" i="2157" s="1"/>
  <c r="AI21" i="2140"/>
  <c r="D19" i="2156" s="1"/>
  <c r="J41" i="2156" s="1"/>
  <c r="D41" i="2157" s="1"/>
  <c r="M41" i="2157" s="1"/>
  <c r="AI184" i="2140"/>
  <c r="D182" i="2156" s="1"/>
  <c r="J1374" i="2156" s="1"/>
  <c r="D1374" i="2157" s="1"/>
  <c r="M1374" i="2157" s="1"/>
  <c r="AI81" i="2140"/>
  <c r="D79" i="2156" s="1"/>
  <c r="J819" i="2156" s="1"/>
  <c r="D819" i="2157" s="1"/>
  <c r="M819" i="2157" s="1"/>
  <c r="AI260" i="2140"/>
  <c r="D258" i="2156" s="1"/>
  <c r="J509" i="2156" s="1"/>
  <c r="D509" i="2157" s="1"/>
  <c r="M509" i="2157" s="1"/>
  <c r="AI202" i="2140"/>
  <c r="D200" i="2156" s="1"/>
  <c r="J155" i="2156" s="1"/>
  <c r="D155" i="2157" s="1"/>
  <c r="M155" i="2157" s="1"/>
  <c r="AI200" i="2140"/>
  <c r="D198" i="2156" s="1"/>
  <c r="J144" i="2156" s="1"/>
  <c r="D144" i="2157" s="1"/>
  <c r="M144" i="2157" s="1"/>
  <c r="AI174" i="2140"/>
  <c r="D172" i="2156" s="1"/>
  <c r="J1317" i="2156" s="1"/>
  <c r="D1317" i="2157" s="1"/>
  <c r="M1317" i="2157" s="1"/>
  <c r="AI217" i="2140"/>
  <c r="D215" i="2156" s="1"/>
  <c r="J2163" i="2156" s="1"/>
  <c r="D2163" i="2157" s="1"/>
  <c r="M2163" i="2157" s="1"/>
  <c r="AI123" i="2140"/>
  <c r="D121" i="2156" s="1"/>
  <c r="J1004" i="2156" s="1"/>
  <c r="D1004" i="2157" s="1"/>
  <c r="M1004" i="2157" s="1"/>
  <c r="AI270" i="2140"/>
  <c r="D268" i="2156" s="1"/>
  <c r="J576" i="2156" s="1"/>
  <c r="D576" i="2157" s="1"/>
  <c r="M576" i="2157" s="1"/>
  <c r="AI155" i="2140"/>
  <c r="D153" i="2156" s="1"/>
  <c r="J1186" i="2156" s="1"/>
  <c r="D1186" i="2157" s="1"/>
  <c r="M1186" i="2157" s="1"/>
  <c r="AI6" i="2140"/>
  <c r="D4" i="2156" s="1"/>
  <c r="J2097" i="2156" s="1"/>
  <c r="D2097" i="2157" s="1"/>
  <c r="M2097" i="2157" s="1"/>
  <c r="AI180" i="2140"/>
  <c r="D178" i="2156" s="1"/>
  <c r="J1350" i="2156" s="1"/>
  <c r="D1350" i="2157" s="1"/>
  <c r="M1350" i="2157" s="1"/>
  <c r="AI214" i="2140"/>
  <c r="D212" i="2156" s="1"/>
  <c r="J227" i="2156" s="1"/>
  <c r="D227" i="2157" s="1"/>
  <c r="M227" i="2157" s="1"/>
  <c r="AI268" i="2140"/>
  <c r="D266" i="2156" s="1"/>
  <c r="J2182" i="2156" s="1"/>
  <c r="D2182" i="2157" s="1"/>
  <c r="M2182" i="2157" s="1"/>
  <c r="AI220" i="2140"/>
  <c r="D218" i="2156" s="1"/>
  <c r="J262" i="2156" s="1"/>
  <c r="D262" i="2157" s="1"/>
  <c r="M262" i="2157" s="1"/>
  <c r="AI108" i="2140"/>
  <c r="D106" i="2156" s="1"/>
  <c r="J941" i="2156" s="1"/>
  <c r="D941" i="2157" s="1"/>
  <c r="M941" i="2157" s="1"/>
  <c r="AI29" i="2140"/>
  <c r="D27" i="2156" s="1"/>
  <c r="J64" i="2156" s="1"/>
  <c r="D64" i="2157" s="1"/>
  <c r="M64" i="2157" s="1"/>
  <c r="AI116" i="2140"/>
  <c r="D114" i="2156" s="1"/>
  <c r="J979" i="2156" s="1"/>
  <c r="D979" i="2157" s="1"/>
  <c r="M979" i="2157" s="1"/>
  <c r="AI34" i="2140"/>
  <c r="D32" i="2156" s="1"/>
  <c r="J104" i="2156" s="1"/>
  <c r="D104" i="2157" s="1"/>
  <c r="M104" i="2157" s="1"/>
  <c r="AI77" i="2140"/>
  <c r="D75" i="2156" s="1"/>
  <c r="J787" i="2156" s="1"/>
  <c r="D787" i="2157" s="1"/>
  <c r="M787" i="2157" s="1"/>
  <c r="AI158" i="2140"/>
  <c r="D156" i="2156" s="1"/>
  <c r="J1210" i="2156" s="1"/>
  <c r="D1210" i="2157" s="1"/>
  <c r="M1210" i="2157" s="1"/>
  <c r="AI266" i="2140"/>
  <c r="D264" i="2156" s="1"/>
  <c r="J557" i="2156" s="1"/>
  <c r="D557" i="2157" s="1"/>
  <c r="M557" i="2157" s="1"/>
  <c r="AI239" i="2140"/>
  <c r="D237" i="2156" s="1"/>
  <c r="J383" i="2156" s="1"/>
  <c r="D383" i="2157" s="1"/>
  <c r="M383" i="2157" s="1"/>
  <c r="AI128" i="2140"/>
  <c r="D126" i="2156" s="1"/>
  <c r="J1043" i="2156" s="1"/>
  <c r="D1043" i="2157" s="1"/>
  <c r="M1043" i="2157" s="1"/>
  <c r="AI131" i="2140"/>
  <c r="D129" i="2156" s="1"/>
  <c r="J1062" i="2156" s="1"/>
  <c r="D1062" i="2157" s="1"/>
  <c r="M1062" i="2157" s="1"/>
  <c r="AI229" i="2140"/>
  <c r="D227" i="2156" s="1"/>
  <c r="J309" i="2156" s="1"/>
  <c r="D309" i="2157" s="1"/>
  <c r="M309" i="2157" s="1"/>
  <c r="AI113" i="2140"/>
  <c r="D111" i="2156" s="1"/>
  <c r="J973" i="2156" s="1"/>
  <c r="D973" i="2157" s="1"/>
  <c r="M973" i="2157" s="1"/>
  <c r="AI42" i="2140"/>
  <c r="D40" i="2156" s="1"/>
  <c r="J353" i="2156" s="1"/>
  <c r="D353" i="2157" s="1"/>
  <c r="M353" i="2157" s="1"/>
  <c r="AI22" i="2140"/>
  <c r="D20" i="2156" s="1"/>
  <c r="J44" i="2156" s="1"/>
  <c r="D44" i="2157" s="1"/>
  <c r="M44" i="2157" s="1"/>
  <c r="AI19" i="2140"/>
  <c r="D17" i="2156" s="1"/>
  <c r="J38" i="2156" s="1"/>
  <c r="D38" i="2157" s="1"/>
  <c r="M38" i="2157" s="1"/>
  <c r="AI31" i="2140"/>
  <c r="D29" i="2156" s="1"/>
  <c r="J80" i="2156" s="1"/>
  <c r="D80" i="2157" s="1"/>
  <c r="M80" i="2157" s="1"/>
  <c r="AI12" i="2140"/>
  <c r="D10" i="2156" s="1"/>
  <c r="J15" i="2156" s="1"/>
  <c r="D15" i="2157" s="1"/>
  <c r="M15" i="2157" s="1"/>
  <c r="AI91" i="2140"/>
  <c r="D89" i="2156" s="1"/>
  <c r="J865" i="2156" s="1"/>
  <c r="D865" i="2157" s="1"/>
  <c r="M865" i="2157" s="1"/>
  <c r="AI205" i="2140"/>
  <c r="D203" i="2156" s="1"/>
  <c r="J171" i="2156" s="1"/>
  <c r="D171" i="2157" s="1"/>
  <c r="M171" i="2157" s="1"/>
  <c r="AI143" i="2140"/>
  <c r="D141" i="2156" s="1"/>
  <c r="J1120" i="2156" s="1"/>
  <c r="D1120" i="2157" s="1"/>
  <c r="M1120" i="2157" s="1"/>
  <c r="AI245" i="2140"/>
  <c r="D243" i="2156" s="1"/>
  <c r="J411" i="2156" s="1"/>
  <c r="D411" i="2157" s="1"/>
  <c r="M411" i="2157" s="1"/>
  <c r="AI93" i="2140"/>
  <c r="D91" i="2156" s="1"/>
  <c r="J873" i="2156" s="1"/>
  <c r="D873" i="2157" s="1"/>
  <c r="M873" i="2157" s="1"/>
  <c r="AI35" i="2140"/>
  <c r="D33" i="2156" s="1"/>
  <c r="J112" i="2156" s="1"/>
  <c r="D112" i="2157" s="1"/>
  <c r="M112" i="2157" s="1"/>
  <c r="AI177" i="2140"/>
  <c r="D175" i="2156" s="1"/>
  <c r="J1336" i="2156" s="1"/>
  <c r="D1336" i="2157" s="1"/>
  <c r="M1336" i="2157" s="1"/>
  <c r="AI275" i="2140"/>
  <c r="D273" i="2156" s="1"/>
  <c r="J606" i="2156" s="1"/>
  <c r="D606" i="2157" s="1"/>
  <c r="M606" i="2157" s="1"/>
  <c r="AI148" i="2140"/>
  <c r="D146" i="2156" s="1"/>
  <c r="J1155" i="2156" s="1"/>
  <c r="D1155" i="2157" s="1"/>
  <c r="M1155" i="2157" s="1"/>
  <c r="AI188" i="2140"/>
  <c r="D186" i="2156" s="1"/>
  <c r="J1398" i="2156" s="1"/>
  <c r="D1398" i="2157" s="1"/>
  <c r="M1398" i="2157" s="1"/>
  <c r="AI66" i="2140"/>
  <c r="D64" i="2156" s="1"/>
  <c r="J723" i="2156" s="1"/>
  <c r="D723" i="2157" s="1"/>
  <c r="M723" i="2157" s="1"/>
  <c r="AI163" i="2140"/>
  <c r="D161" i="2156" s="1"/>
  <c r="J1250" i="2156" s="1"/>
  <c r="D1250" i="2157" s="1"/>
  <c r="M1250" i="2157" s="1"/>
  <c r="AI20" i="2140"/>
  <c r="D18" i="2156" s="1"/>
  <c r="J2106" i="2156" s="1"/>
  <c r="D2106" i="2157" s="1"/>
  <c r="M2106" i="2157" s="1"/>
  <c r="AI207" i="2140"/>
  <c r="D205" i="2156" s="1"/>
  <c r="J187" i="2156" s="1"/>
  <c r="D187" i="2157" s="1"/>
  <c r="M187" i="2157" s="1"/>
  <c r="AI25" i="2140"/>
  <c r="D23" i="2156" s="1"/>
  <c r="J2112" i="2156" s="1"/>
  <c r="D2112" i="2157" s="1"/>
  <c r="M2112" i="2157" s="1"/>
  <c r="AI5" i="2140"/>
  <c r="D3" i="2156" s="1"/>
  <c r="J2094" i="2156" s="1"/>
  <c r="D2094" i="2157" s="1"/>
  <c r="M2094" i="2157" s="1"/>
  <c r="AI45" i="2140"/>
  <c r="D43" i="2156" s="1"/>
  <c r="J633" i="2156" s="1"/>
  <c r="D633" i="2157" s="1"/>
  <c r="M633" i="2157" s="1"/>
  <c r="AI51" i="2140"/>
  <c r="D49" i="2156" s="1"/>
  <c r="J661" i="2156" s="1"/>
  <c r="D661" i="2157" s="1"/>
  <c r="M661" i="2157" s="1"/>
  <c r="AI147" i="2140"/>
  <c r="D145" i="2156" s="1"/>
  <c r="J1147" i="2156" s="1"/>
  <c r="D1147" i="2157" s="1"/>
  <c r="M1147" i="2157" s="1"/>
  <c r="AI88" i="2140"/>
  <c r="D86" i="2156" s="1"/>
  <c r="J841" i="2156" s="1"/>
  <c r="D841" i="2157" s="1"/>
  <c r="M841" i="2157" s="1"/>
  <c r="AI103" i="2140"/>
  <c r="D101" i="2156" s="1"/>
  <c r="J2257" i="2156" s="1"/>
  <c r="D2257" i="2157" s="1"/>
  <c r="M2257" i="2157" s="1"/>
  <c r="AI59" i="2140"/>
  <c r="D57" i="2156" s="1"/>
  <c r="J2190" i="2156" s="1"/>
  <c r="D2190" i="2157" s="1"/>
  <c r="M2190" i="2157" s="1"/>
  <c r="AI213" i="2140"/>
  <c r="D211" i="2156" s="1"/>
  <c r="J2155" i="2156" s="1"/>
  <c r="D2155" i="2157" s="1"/>
  <c r="M2155" i="2157" s="1"/>
  <c r="AI56" i="2140"/>
  <c r="D54" i="2156" s="1"/>
  <c r="J681" i="2156" s="1"/>
  <c r="D681" i="2157" s="1"/>
  <c r="M681" i="2157" s="1"/>
  <c r="AI57" i="2140"/>
  <c r="D55" i="2156" s="1"/>
  <c r="J684" i="2156" s="1"/>
  <c r="D684" i="2157" s="1"/>
  <c r="M684" i="2157" s="1"/>
  <c r="AI156" i="2140"/>
  <c r="D154" i="2156" s="1"/>
  <c r="J1194" i="2156" s="1"/>
  <c r="D1194" i="2157" s="1"/>
  <c r="M1194" i="2157" s="1"/>
  <c r="AI107" i="2140"/>
  <c r="D105" i="2156" s="1"/>
  <c r="J938" i="2156" s="1"/>
  <c r="D938" i="2157" s="1"/>
  <c r="M938" i="2157" s="1"/>
  <c r="AI9" i="2140"/>
  <c r="D7" i="2156" s="1"/>
  <c r="J9" i="2156" s="1"/>
  <c r="D9" i="2157" s="1"/>
  <c r="M9" i="2157" s="1"/>
  <c r="AI254" i="2140"/>
  <c r="D252" i="2156" s="1"/>
  <c r="J469" i="2156" s="1"/>
  <c r="D469" i="2157" s="1"/>
  <c r="M469" i="2157" s="1"/>
  <c r="H1506" i="2157"/>
  <c r="I1506" i="2157" s="1"/>
  <c r="L2525" i="2156"/>
  <c r="K2525" i="2157" s="1"/>
  <c r="H1597" i="2157"/>
  <c r="I1597" i="2157" s="1"/>
  <c r="L1524" i="2156"/>
  <c r="K1524" i="2157" s="1"/>
  <c r="AY251" i="2140"/>
  <c r="E249" i="2156" s="1"/>
  <c r="K454" i="2156" s="1" a="1"/>
  <c r="K454" i="2156" s="1"/>
  <c r="H454" i="2157" s="1"/>
  <c r="I454" i="2157" s="1"/>
  <c r="AY155" i="2140"/>
  <c r="E153" i="2156" s="1"/>
  <c r="K1186" i="2156" s="1" a="1"/>
  <c r="K1186" i="2156" s="1"/>
  <c r="L1186" i="2156" s="1"/>
  <c r="K1186" i="2157" s="1"/>
  <c r="AY244" i="2140"/>
  <c r="E242" i="2156" s="1"/>
  <c r="K403" i="2156" s="1" a="1"/>
  <c r="K403" i="2156" s="1"/>
  <c r="L403" i="2156" s="1"/>
  <c r="K403" i="2157" s="1"/>
  <c r="AY68" i="2140"/>
  <c r="E66" i="2156" s="1"/>
  <c r="K2203" i="2156" s="1" a="1"/>
  <c r="K2203" i="2156" s="1"/>
  <c r="L2203" i="2156" s="1"/>
  <c r="K2203" i="2157" s="1"/>
  <c r="C162" i="2140"/>
  <c r="S162" i="2140" s="1"/>
  <c r="C144" i="2140"/>
  <c r="S144" i="2140" s="1"/>
  <c r="AY85" i="2140"/>
  <c r="E83" i="2156" s="1"/>
  <c r="K2222" i="2156" s="1" a="1"/>
  <c r="K2222" i="2156" s="1"/>
  <c r="H2222" i="2157" s="1"/>
  <c r="I2222" i="2157" s="1"/>
  <c r="AY198" i="2140"/>
  <c r="E196" i="2156" s="1"/>
  <c r="K1463" i="2156" s="1" a="1"/>
  <c r="K1463" i="2156" s="1"/>
  <c r="L1463" i="2156" s="1"/>
  <c r="K1463" i="2157" s="1"/>
  <c r="AY235" i="2140"/>
  <c r="E233" i="2156" s="1"/>
  <c r="K337" i="2156" s="1" a="1"/>
  <c r="K337" i="2156" s="1"/>
  <c r="L337" i="2156" s="1"/>
  <c r="K337" i="2157" s="1"/>
  <c r="AY273" i="2140"/>
  <c r="E271" i="2156" s="1"/>
  <c r="K590" i="2156" s="1" a="1"/>
  <c r="K590" i="2156" s="1"/>
  <c r="H590" i="2157" s="1"/>
  <c r="I590" i="2157" s="1"/>
  <c r="AY81" i="2140"/>
  <c r="E79" i="2156" s="1"/>
  <c r="K819" i="2156" s="1" a="1"/>
  <c r="K819" i="2156" s="1"/>
  <c r="H819" i="2157" s="1"/>
  <c r="I819" i="2157" s="1"/>
  <c r="C223" i="2140"/>
  <c r="S223" i="2140" s="1"/>
  <c r="AY59" i="2140"/>
  <c r="E57" i="2156" s="1"/>
  <c r="K2190" i="2156" s="1" a="1"/>
  <c r="K2190" i="2156" s="1"/>
  <c r="H2190" i="2157" s="1"/>
  <c r="I2190" i="2157" s="1"/>
  <c r="AY184" i="2140"/>
  <c r="E182" i="2156" s="1"/>
  <c r="K1374" i="2156" s="1" a="1"/>
  <c r="K1374" i="2156" s="1"/>
  <c r="L1374" i="2156" s="1"/>
  <c r="K1374" i="2157" s="1"/>
  <c r="AY246" i="2140"/>
  <c r="E244" i="2156" s="1"/>
  <c r="K419" i="2156" s="1" a="1"/>
  <c r="K419" i="2156" s="1"/>
  <c r="H419" i="2157" s="1"/>
  <c r="I419" i="2157" s="1"/>
  <c r="C121" i="2140"/>
  <c r="S121" i="2140" s="1"/>
  <c r="C215" i="2140"/>
  <c r="S215" i="2140" s="1"/>
  <c r="C61" i="2140"/>
  <c r="S61" i="2140" s="1"/>
  <c r="AY163" i="2140"/>
  <c r="E161" i="2156" s="1"/>
  <c r="K1250" i="2156" s="1" a="1"/>
  <c r="K1250" i="2156" s="1"/>
  <c r="H1250" i="2157" s="1"/>
  <c r="I1250" i="2157" s="1"/>
  <c r="AY269" i="2140"/>
  <c r="E267" i="2156" s="1"/>
  <c r="K568" i="2156" s="1" a="1"/>
  <c r="K568" i="2156" s="1"/>
  <c r="L568" i="2156" s="1"/>
  <c r="K568" i="2157" s="1"/>
  <c r="C49" i="2140"/>
  <c r="S49" i="2140" s="1"/>
  <c r="C111" i="2140"/>
  <c r="S111" i="2140" s="1"/>
  <c r="C176" i="2140"/>
  <c r="S176" i="2140" s="1"/>
  <c r="AY233" i="2140"/>
  <c r="E231" i="2156" s="1"/>
  <c r="K326" i="2156" s="1" a="1"/>
  <c r="K326" i="2156" s="1"/>
  <c r="L326" i="2156" s="1"/>
  <c r="K326" i="2157" s="1"/>
  <c r="AY203" i="2140"/>
  <c r="E201" i="2156" s="1"/>
  <c r="K2139" i="2156" s="1" a="1"/>
  <c r="K2139" i="2156" s="1"/>
  <c r="L2139" i="2156" s="1"/>
  <c r="K2139" i="2157" s="1"/>
  <c r="L2420" i="2156"/>
  <c r="K2420" i="2157" s="1"/>
  <c r="C278" i="2140"/>
  <c r="S278" i="2140" s="1"/>
  <c r="C62" i="2140"/>
  <c r="S62" i="2140" s="1"/>
  <c r="AY192" i="2140"/>
  <c r="E190" i="2156" s="1"/>
  <c r="K1425" i="2156" s="1" a="1"/>
  <c r="K1425" i="2156" s="1"/>
  <c r="H1425" i="2157" s="1"/>
  <c r="I1425" i="2157" s="1"/>
  <c r="AY139" i="2140"/>
  <c r="E137" i="2156" s="1"/>
  <c r="K1093" i="2156" s="1" a="1"/>
  <c r="K1093" i="2156" s="1"/>
  <c r="H1093" i="2157" s="1"/>
  <c r="I1093" i="2157" s="1"/>
  <c r="M23" i="2137"/>
  <c r="C267" i="2140"/>
  <c r="S267" i="2140" s="1"/>
  <c r="C161" i="2140"/>
  <c r="S161" i="2140" s="1"/>
  <c r="AY112" i="2140"/>
  <c r="E110" i="2156" s="1"/>
  <c r="K965" i="2156" s="1" a="1"/>
  <c r="K965" i="2156" s="1"/>
  <c r="H965" i="2157" s="1"/>
  <c r="I965" i="2157" s="1"/>
  <c r="C172" i="2140"/>
  <c r="S172" i="2140" s="1"/>
  <c r="C60" i="2140"/>
  <c r="S60" i="2140" s="1"/>
  <c r="AY275" i="2140"/>
  <c r="E273" i="2156" s="1"/>
  <c r="K606" i="2156" s="1" a="1"/>
  <c r="K606" i="2156" s="1"/>
  <c r="H606" i="2157" s="1"/>
  <c r="I606" i="2157" s="1"/>
  <c r="C157" i="2140"/>
  <c r="S157" i="2140" s="1"/>
  <c r="AY117" i="2140"/>
  <c r="E115" i="2156" s="1"/>
  <c r="K2284" i="2156" s="1" a="1"/>
  <c r="K2284" i="2156" s="1"/>
  <c r="H2284" i="2157" s="1"/>
  <c r="I2284" i="2157" s="1"/>
  <c r="C127" i="2140"/>
  <c r="S127" i="2140" s="1"/>
  <c r="C53" i="2140"/>
  <c r="S53" i="2140" s="1"/>
  <c r="H265" i="2138"/>
  <c r="BA262" i="2140" s="1"/>
  <c r="E1038" i="2156" s="1"/>
  <c r="K528" i="2156" s="1" a="1"/>
  <c r="K528" i="2156" s="1"/>
  <c r="C208" i="2140"/>
  <c r="S208" i="2140" s="1"/>
  <c r="AY181" i="2140"/>
  <c r="E179" i="2156" s="1"/>
  <c r="K1358" i="2156" s="1" a="1"/>
  <c r="K1358" i="2156" s="1"/>
  <c r="L1358" i="2156" s="1"/>
  <c r="K1358" i="2157" s="1"/>
  <c r="AY76" i="2140"/>
  <c r="E74" i="2156" s="1"/>
  <c r="K784" i="2156" s="1" a="1"/>
  <c r="K784" i="2156" s="1"/>
  <c r="H784" i="2157" s="1"/>
  <c r="I784" i="2157" s="1"/>
  <c r="AY77" i="2140"/>
  <c r="E75" i="2156" s="1"/>
  <c r="K787" i="2156" s="1" a="1"/>
  <c r="K787" i="2156" s="1"/>
  <c r="H787" i="2157" s="1"/>
  <c r="I787" i="2157" s="1"/>
  <c r="C159" i="2140"/>
  <c r="S159" i="2140" s="1"/>
  <c r="C94" i="2140"/>
  <c r="S94" i="2140" s="1"/>
  <c r="C65" i="2140"/>
  <c r="S65" i="2140" s="1"/>
  <c r="AY144" i="2140"/>
  <c r="E142" i="2156" s="1"/>
  <c r="K1128" i="2156" s="1" a="1"/>
  <c r="K1128" i="2156" s="1"/>
  <c r="H1128" i="2157" s="1"/>
  <c r="I1128" i="2157" s="1"/>
  <c r="AY240" i="2140"/>
  <c r="E238" i="2156" s="1"/>
  <c r="K391" i="2156" s="1" a="1"/>
  <c r="K391" i="2156" s="1"/>
  <c r="L391" i="2156" s="1"/>
  <c r="K391" i="2157" s="1"/>
  <c r="I7" i="2138"/>
  <c r="AY43" i="2140"/>
  <c r="E41" i="2156" s="1"/>
  <c r="K356" i="2156" s="1" a="1"/>
  <c r="K356" i="2156" s="1"/>
  <c r="H356" i="2157" s="1"/>
  <c r="I356" i="2157" s="1"/>
  <c r="AY104" i="2140"/>
  <c r="E102" i="2156" s="1"/>
  <c r="K922" i="2156" s="1" a="1"/>
  <c r="K922" i="2156" s="1"/>
  <c r="H922" i="2157" s="1"/>
  <c r="I922" i="2157" s="1"/>
  <c r="C261" i="2140"/>
  <c r="S261" i="2140" s="1"/>
  <c r="AY131" i="2140"/>
  <c r="E129" i="2156" s="1"/>
  <c r="K1062" i="2156" s="1" a="1"/>
  <c r="K1062" i="2156" s="1"/>
  <c r="L1062" i="2156" s="1"/>
  <c r="K1062" i="2157" s="1"/>
  <c r="D24" i="2156"/>
  <c r="J50" i="2156" s="1"/>
  <c r="D50" i="2157" s="1"/>
  <c r="M50" i="2157" s="1"/>
  <c r="H2018" i="2157"/>
  <c r="I2018" i="2157" s="1"/>
  <c r="L2018" i="2156"/>
  <c r="K2018" i="2157" s="1"/>
  <c r="H741" i="2157"/>
  <c r="I741" i="2157" s="1"/>
  <c r="L741" i="2156"/>
  <c r="K741" i="2157" s="1"/>
  <c r="H1674" i="2157"/>
  <c r="I1674" i="2157" s="1"/>
  <c r="L1674" i="2156"/>
  <c r="K1674" i="2157" s="1"/>
  <c r="H1851" i="2157"/>
  <c r="I1851" i="2157" s="1"/>
  <c r="L1851" i="2156"/>
  <c r="K1851" i="2157" s="1"/>
  <c r="H962" i="2157"/>
  <c r="I962" i="2157" s="1"/>
  <c r="L962" i="2156"/>
  <c r="K962" i="2157" s="1"/>
  <c r="H756" i="2157"/>
  <c r="I756" i="2157" s="1"/>
  <c r="L756" i="2156"/>
  <c r="K756" i="2157" s="1"/>
  <c r="H2479" i="2157"/>
  <c r="I2479" i="2157" s="1"/>
  <c r="L2479" i="2156"/>
  <c r="K2479" i="2157" s="1"/>
  <c r="H1818" i="2157"/>
  <c r="I1818" i="2157" s="1"/>
  <c r="L1818" i="2156"/>
  <c r="K1818" i="2157" s="1"/>
  <c r="H2377" i="2157"/>
  <c r="I2377" i="2157" s="1"/>
  <c r="L2377" i="2156"/>
  <c r="K2377" i="2157" s="1"/>
  <c r="H466" i="2157"/>
  <c r="I466" i="2157" s="1"/>
  <c r="L466" i="2156"/>
  <c r="K466" i="2157" s="1"/>
  <c r="H341" i="2157"/>
  <c r="I341" i="2157" s="1"/>
  <c r="L341" i="2156"/>
  <c r="K341" i="2157" s="1"/>
  <c r="H1410" i="2157"/>
  <c r="I1410" i="2157" s="1"/>
  <c r="L1410" i="2156"/>
  <c r="K1410" i="2157" s="1"/>
  <c r="H2299" i="2157"/>
  <c r="I2299" i="2157" s="1"/>
  <c r="L2299" i="2156"/>
  <c r="K2299" i="2157" s="1"/>
  <c r="H1698" i="2157"/>
  <c r="I1698" i="2157" s="1"/>
  <c r="L1698" i="2156"/>
  <c r="K1698" i="2157" s="1"/>
  <c r="H432" i="2157"/>
  <c r="I432" i="2157" s="1"/>
  <c r="L432" i="2156"/>
  <c r="K432" i="2157" s="1"/>
  <c r="H888" i="2157"/>
  <c r="I888" i="2157" s="1"/>
  <c r="L888" i="2156"/>
  <c r="K888" i="2157" s="1"/>
  <c r="H764" i="2157"/>
  <c r="I764" i="2157" s="1"/>
  <c r="L764" i="2156"/>
  <c r="K764" i="2157" s="1"/>
  <c r="H1499" i="2157"/>
  <c r="I1499" i="2157" s="1"/>
  <c r="L1499" i="2156"/>
  <c r="K1499" i="2157" s="1"/>
  <c r="H630" i="2157"/>
  <c r="I630" i="2157" s="1"/>
  <c r="L630" i="2156"/>
  <c r="K630" i="2157" s="1"/>
  <c r="H602" i="2157"/>
  <c r="I602" i="2157" s="1"/>
  <c r="L602" i="2156"/>
  <c r="K602" i="2157" s="1"/>
  <c r="H424" i="2157"/>
  <c r="I424" i="2157" s="1"/>
  <c r="L424" i="2156"/>
  <c r="K424" i="2157" s="1"/>
  <c r="H1467" i="2157"/>
  <c r="I1467" i="2157" s="1"/>
  <c r="L1467" i="2156"/>
  <c r="K1467" i="2157" s="1"/>
  <c r="H1165" i="2157"/>
  <c r="I1165" i="2157" s="1"/>
  <c r="L1165" i="2156"/>
  <c r="K1165" i="2157" s="1"/>
  <c r="H711" i="2157"/>
  <c r="I711" i="2157" s="1"/>
  <c r="L711" i="2156"/>
  <c r="K711" i="2157" s="1"/>
  <c r="H1452" i="2157"/>
  <c r="I1452" i="2157" s="1"/>
  <c r="L1452" i="2156"/>
  <c r="K1452" i="2157" s="1"/>
  <c r="H1101" i="2157"/>
  <c r="I1101" i="2157" s="1"/>
  <c r="L1101" i="2156"/>
  <c r="K1101" i="2157" s="1"/>
  <c r="H2265" i="2157"/>
  <c r="I2265" i="2157" s="1"/>
  <c r="L2265" i="2156"/>
  <c r="K2265" i="2157" s="1"/>
  <c r="H695" i="2157"/>
  <c r="I695" i="2157" s="1"/>
  <c r="L695" i="2156"/>
  <c r="K695" i="2157" s="1"/>
  <c r="H1266" i="2157"/>
  <c r="I1266" i="2157" s="1"/>
  <c r="L1266" i="2156"/>
  <c r="K1266" i="2157" s="1"/>
  <c r="H1112" i="2157"/>
  <c r="I1112" i="2157" s="1"/>
  <c r="L1112" i="2156"/>
  <c r="K1112" i="2157" s="1"/>
  <c r="H1444" i="2157"/>
  <c r="I1444" i="2157" s="1"/>
  <c r="L1444" i="2156"/>
  <c r="K1444" i="2157" s="1"/>
  <c r="H2276" i="2157"/>
  <c r="I2276" i="2157" s="1"/>
  <c r="L2276" i="2156"/>
  <c r="K2276" i="2157" s="1"/>
  <c r="L1093" i="2156"/>
  <c r="K1093" i="2157" s="1"/>
  <c r="AZ20" i="2140"/>
  <c r="E407" i="2156" s="1"/>
  <c r="K2107" i="2156" s="1" a="1"/>
  <c r="K2107" i="2156" s="1"/>
  <c r="H2497" i="2157"/>
  <c r="I2497" i="2157" s="1"/>
  <c r="L2497" i="2156"/>
  <c r="K2497" i="2157" s="1"/>
  <c r="H2152" i="2157"/>
  <c r="I2152" i="2157" s="1"/>
  <c r="L2152" i="2156"/>
  <c r="K2152" i="2157" s="1"/>
  <c r="H824" i="2157"/>
  <c r="I824" i="2157" s="1"/>
  <c r="L824" i="2156"/>
  <c r="K824" i="2157" s="1"/>
  <c r="H914" i="2157"/>
  <c r="I914" i="2157" s="1"/>
  <c r="L914" i="2156"/>
  <c r="K914" i="2157" s="1"/>
  <c r="H1842" i="2157"/>
  <c r="I1842" i="2157" s="1"/>
  <c r="L1842" i="2156"/>
  <c r="K1842" i="2157" s="1"/>
  <c r="H149" i="2157"/>
  <c r="I149" i="2157" s="1"/>
  <c r="L149" i="2156"/>
  <c r="K149" i="2157" s="1"/>
  <c r="H1072" i="2157"/>
  <c r="I1072" i="2157" s="1"/>
  <c r="L1072" i="2156"/>
  <c r="K1072" i="2157" s="1"/>
  <c r="H927" i="2157"/>
  <c r="I927" i="2157" s="1"/>
  <c r="L927" i="2156"/>
  <c r="K927" i="2157" s="1"/>
  <c r="H1527" i="2157"/>
  <c r="I1527" i="2157" s="1"/>
  <c r="L1527" i="2156"/>
  <c r="K1527" i="2157" s="1"/>
  <c r="H1009" i="2157"/>
  <c r="I1009" i="2157" s="1"/>
  <c r="L1009" i="2156"/>
  <c r="K1009" i="2157" s="1"/>
  <c r="H2119" i="2157"/>
  <c r="I2119" i="2157" s="1"/>
  <c r="L2119" i="2156"/>
  <c r="K2119" i="2157" s="1"/>
  <c r="H2003" i="2157"/>
  <c r="I2003" i="2157" s="1"/>
  <c r="L2003" i="2156"/>
  <c r="K2003" i="2157" s="1"/>
  <c r="H1906" i="2157"/>
  <c r="I1906" i="2157" s="1"/>
  <c r="L1906" i="2156"/>
  <c r="K1906" i="2157" s="1"/>
  <c r="H1632" i="2157"/>
  <c r="I1632" i="2157" s="1"/>
  <c r="L1632" i="2156"/>
  <c r="K1632" i="2157" s="1"/>
  <c r="H1534" i="2157"/>
  <c r="I1534" i="2157" s="1"/>
  <c r="L1534" i="2156"/>
  <c r="K1534" i="2157" s="1"/>
  <c r="H208" i="2157"/>
  <c r="I208" i="2157" s="1"/>
  <c r="L208" i="2156"/>
  <c r="K208" i="2157" s="1"/>
  <c r="H1440" i="2157"/>
  <c r="I1440" i="2157" s="1"/>
  <c r="L1440" i="2156"/>
  <c r="K1440" i="2157" s="1"/>
  <c r="H1247" i="2157"/>
  <c r="I1247" i="2157" s="1"/>
  <c r="L1247" i="2156"/>
  <c r="K1247" i="2157" s="1"/>
  <c r="H2281" i="2157"/>
  <c r="I2281" i="2157" s="1"/>
  <c r="L2281" i="2156"/>
  <c r="K2281" i="2157" s="1"/>
  <c r="H728" i="2157"/>
  <c r="I728" i="2157" s="1"/>
  <c r="L728" i="2156"/>
  <c r="K728" i="2157" s="1"/>
  <c r="H108" i="2157"/>
  <c r="I108" i="2157" s="1"/>
  <c r="L108" i="2156"/>
  <c r="K108" i="2157" s="1"/>
  <c r="H760" i="2157"/>
  <c r="I760" i="2157" s="1"/>
  <c r="L760" i="2156"/>
  <c r="K760" i="2157" s="1"/>
  <c r="H2233" i="2157"/>
  <c r="I2233" i="2157" s="1"/>
  <c r="L2233" i="2156"/>
  <c r="K2233" i="2157" s="1"/>
  <c r="H1382" i="2157"/>
  <c r="I1382" i="2157" s="1"/>
  <c r="L1382" i="2156"/>
  <c r="K1382" i="2157" s="1"/>
  <c r="H1139" i="2157"/>
  <c r="I1139" i="2157" s="1"/>
  <c r="L1139" i="2156"/>
  <c r="K1139" i="2157" s="1"/>
  <c r="H525" i="2157"/>
  <c r="I525" i="2157" s="1"/>
  <c r="L525" i="2156"/>
  <c r="K525" i="2157" s="1"/>
  <c r="H892" i="2157"/>
  <c r="I892" i="2157" s="1"/>
  <c r="L892" i="2156"/>
  <c r="K892" i="2157" s="1"/>
  <c r="H427" i="2157"/>
  <c r="I427" i="2157" s="1"/>
  <c r="L427" i="2156"/>
  <c r="K427" i="2157" s="1"/>
  <c r="H1336" i="2157"/>
  <c r="I1336" i="2157" s="1"/>
  <c r="L1336" i="2156"/>
  <c r="K1336" i="2157" s="1"/>
  <c r="H698" i="2157"/>
  <c r="I698" i="2157" s="1"/>
  <c r="L698" i="2156"/>
  <c r="K698" i="2157" s="1"/>
  <c r="H1810" i="2157"/>
  <c r="I1810" i="2157" s="1"/>
  <c r="L1810" i="2156"/>
  <c r="K1810" i="2157" s="1"/>
  <c r="H1459" i="2157"/>
  <c r="I1459" i="2157" s="1"/>
  <c r="L1459" i="2156"/>
  <c r="K1459" i="2157" s="1"/>
  <c r="H1890" i="2157"/>
  <c r="I1890" i="2157" s="1"/>
  <c r="L1890" i="2156"/>
  <c r="K1890" i="2157" s="1"/>
  <c r="H1221" i="2157"/>
  <c r="I1221" i="2157" s="1"/>
  <c r="L1221" i="2156"/>
  <c r="K1221" i="2157" s="1"/>
  <c r="H84" i="2157"/>
  <c r="I84" i="2157" s="1"/>
  <c r="L84" i="2156"/>
  <c r="K84" i="2157" s="1"/>
  <c r="H2041" i="2157"/>
  <c r="I2041" i="2157" s="1"/>
  <c r="L2041" i="2156"/>
  <c r="K2041" i="2157" s="1"/>
  <c r="H1644" i="2157"/>
  <c r="I1644" i="2157" s="1"/>
  <c r="L1644" i="2156"/>
  <c r="K1644" i="2157" s="1"/>
  <c r="H1422" i="2157"/>
  <c r="I1422" i="2157" s="1"/>
  <c r="L1422" i="2156"/>
  <c r="K1422" i="2157" s="1"/>
  <c r="H522" i="2157"/>
  <c r="I522" i="2157" s="1"/>
  <c r="L522" i="2156"/>
  <c r="K522" i="2157" s="1"/>
  <c r="H1125" i="2157"/>
  <c r="I1125" i="2157" s="1"/>
  <c r="L1125" i="2156"/>
  <c r="K1125" i="2157" s="1"/>
  <c r="H1898" i="2157"/>
  <c r="I1898" i="2157" s="1"/>
  <c r="L1898" i="2156"/>
  <c r="K1898" i="2157" s="1"/>
  <c r="H1683" i="2157"/>
  <c r="I1683" i="2157" s="1"/>
  <c r="L1683" i="2156"/>
  <c r="K1683" i="2157" s="1"/>
  <c r="H2441" i="2157"/>
  <c r="I2441" i="2157" s="1"/>
  <c r="L2441" i="2156"/>
  <c r="K2441" i="2157" s="1"/>
  <c r="H1378" i="2157"/>
  <c r="I1378" i="2157" s="1"/>
  <c r="L1378" i="2156"/>
  <c r="K1378" i="2157" s="1"/>
  <c r="H1962" i="2157"/>
  <c r="I1962" i="2157" s="1"/>
  <c r="L1962" i="2156"/>
  <c r="K1962" i="2157" s="1"/>
  <c r="H1866" i="2157"/>
  <c r="I1866" i="2157" s="1"/>
  <c r="L1866" i="2156"/>
  <c r="K1866" i="2157" s="1"/>
  <c r="H1205" i="2157"/>
  <c r="I1205" i="2157" s="1"/>
  <c r="L1205" i="2156"/>
  <c r="K1205" i="2157" s="1"/>
  <c r="H68" i="2157"/>
  <c r="I68" i="2157" s="1"/>
  <c r="L68" i="2156"/>
  <c r="K68" i="2157" s="1"/>
  <c r="H2091" i="2157"/>
  <c r="I2091" i="2157" s="1"/>
  <c r="L2091" i="2156"/>
  <c r="K2091" i="2157" s="1"/>
  <c r="H1667" i="2157"/>
  <c r="I1667" i="2157" s="1"/>
  <c r="L1667" i="2156"/>
  <c r="K1667" i="2157" s="1"/>
  <c r="H1047" i="2157"/>
  <c r="I1047" i="2157" s="1"/>
  <c r="L1047" i="2156"/>
  <c r="K1047" i="2157" s="1"/>
  <c r="H2186" i="2157"/>
  <c r="I2186" i="2157" s="1"/>
  <c r="L2186" i="2156"/>
  <c r="K2186" i="2157" s="1"/>
  <c r="H184" i="2157"/>
  <c r="I184" i="2157" s="1"/>
  <c r="L184" i="2156"/>
  <c r="K184" i="2157" s="1"/>
  <c r="H1322" i="2157"/>
  <c r="I1322" i="2157" s="1"/>
  <c r="L1322" i="2156"/>
  <c r="K1322" i="2157" s="1"/>
  <c r="H1214" i="2157"/>
  <c r="I1214" i="2157" s="1"/>
  <c r="L1214" i="2156"/>
  <c r="K1214" i="2157" s="1"/>
  <c r="H1115" i="2157"/>
  <c r="I1115" i="2157" s="1"/>
  <c r="L1115" i="2156"/>
  <c r="K1115" i="2157" s="1"/>
  <c r="H315" i="2157"/>
  <c r="I315" i="2157" s="1"/>
  <c r="L315" i="2156"/>
  <c r="K315" i="2157" s="1"/>
  <c r="H1274" i="2157"/>
  <c r="I1274" i="2157" s="1"/>
  <c r="L1274" i="2156"/>
  <c r="K1274" i="2157" s="1"/>
  <c r="H2171" i="2157"/>
  <c r="I2171" i="2157" s="1"/>
  <c r="L2171" i="2156"/>
  <c r="K2171" i="2157" s="1"/>
  <c r="H633" i="2157"/>
  <c r="I633" i="2157" s="1"/>
  <c r="L633" i="2156"/>
  <c r="K633" i="2157" s="1"/>
  <c r="H1314" i="2157"/>
  <c r="I1314" i="2157" s="1"/>
  <c r="L1314" i="2156"/>
  <c r="K1314" i="2157" s="1"/>
  <c r="H243" i="2157"/>
  <c r="I243" i="2157" s="1"/>
  <c r="L243" i="2156"/>
  <c r="K243" i="2157" s="1"/>
  <c r="H996" i="2157"/>
  <c r="I996" i="2157" s="1"/>
  <c r="L996" i="2156"/>
  <c r="K996" i="2157" s="1"/>
  <c r="H930" i="2157"/>
  <c r="I930" i="2157" s="1"/>
  <c r="L930" i="2156"/>
  <c r="K930" i="2157" s="1"/>
  <c r="H2050" i="2157"/>
  <c r="I2050" i="2157" s="1"/>
  <c r="L2050" i="2156"/>
  <c r="K2050" i="2157" s="1"/>
  <c r="H1189" i="2157"/>
  <c r="I1189" i="2157" s="1"/>
  <c r="L1189" i="2156"/>
  <c r="K1189" i="2157" s="1"/>
  <c r="H2522" i="2157"/>
  <c r="I2522" i="2157" s="1"/>
  <c r="L2522" i="2156"/>
  <c r="K2522" i="2157" s="1"/>
  <c r="H2058" i="2157"/>
  <c r="I2058" i="2157" s="1"/>
  <c r="L2058" i="2156"/>
  <c r="K2058" i="2157" s="1"/>
  <c r="H2416" i="2157"/>
  <c r="I2416" i="2157" s="1"/>
  <c r="L2416" i="2156"/>
  <c r="K2416" i="2157" s="1"/>
  <c r="H1655" i="2157"/>
  <c r="I1655" i="2157" s="1"/>
  <c r="L1655" i="2156"/>
  <c r="K1655" i="2157" s="1"/>
  <c r="H443" i="2157"/>
  <c r="I443" i="2157" s="1"/>
  <c r="L443" i="2156"/>
  <c r="K443" i="2157" s="1"/>
  <c r="H319" i="2157"/>
  <c r="I319" i="2157" s="1"/>
  <c r="L319" i="2156"/>
  <c r="K319" i="2157" s="1"/>
  <c r="H2329" i="2157"/>
  <c r="I2329" i="2157" s="1"/>
  <c r="L2329" i="2156"/>
  <c r="K2329" i="2157" s="1"/>
  <c r="H1132" i="2157"/>
  <c r="I1132" i="2157" s="1"/>
  <c r="L1132" i="2156"/>
  <c r="K1132" i="2157" s="1"/>
  <c r="H993" i="2157"/>
  <c r="I993" i="2157" s="1"/>
  <c r="L993" i="2156"/>
  <c r="K993" i="2157" s="1"/>
  <c r="H816" i="2157"/>
  <c r="I816" i="2157" s="1"/>
  <c r="L816" i="2156"/>
  <c r="K816" i="2157" s="1"/>
  <c r="H689" i="2157"/>
  <c r="I689" i="2157" s="1"/>
  <c r="L689" i="2156"/>
  <c r="K689" i="2157" s="1"/>
  <c r="H132" i="2157"/>
  <c r="I132" i="2157" s="1"/>
  <c r="L132" i="2156"/>
  <c r="K132" i="2157" s="1"/>
  <c r="H2343" i="2157"/>
  <c r="I2343" i="2157" s="1"/>
  <c r="L2343" i="2156"/>
  <c r="K2343" i="2157" s="1"/>
  <c r="H1475" i="2157"/>
  <c r="I1475" i="2157" s="1"/>
  <c r="L1475" i="2156"/>
  <c r="K1475" i="2157" s="1"/>
  <c r="H610" i="2157"/>
  <c r="I610" i="2157" s="1"/>
  <c r="L610" i="2156"/>
  <c r="K610" i="2157" s="1"/>
  <c r="H1366" i="2157"/>
  <c r="I1366" i="2157" s="1"/>
  <c r="L1366" i="2156"/>
  <c r="K1366" i="2157" s="1"/>
  <c r="H911" i="2157"/>
  <c r="I911" i="2157" s="1"/>
  <c r="L911" i="2156"/>
  <c r="K911" i="2157" s="1"/>
  <c r="H345" i="2157"/>
  <c r="I345" i="2157" s="1"/>
  <c r="L345" i="2156"/>
  <c r="K345" i="2157" s="1"/>
  <c r="H811" i="2157"/>
  <c r="I811" i="2157" s="1"/>
  <c r="L811" i="2156"/>
  <c r="K811" i="2157" s="1"/>
  <c r="H776" i="2157"/>
  <c r="I776" i="2157" s="1"/>
  <c r="L776" i="2156"/>
  <c r="K776" i="2157" s="1"/>
  <c r="H47" i="2157"/>
  <c r="I47" i="2157" s="1"/>
  <c r="L47" i="2156"/>
  <c r="K47" i="2157" s="1"/>
  <c r="H597" i="2157"/>
  <c r="I597" i="2157" s="1"/>
  <c r="L597" i="2156"/>
  <c r="K597" i="2157" s="1"/>
  <c r="H1027" i="2157"/>
  <c r="I1027" i="2157" s="1"/>
  <c r="L1027" i="2156"/>
  <c r="K1027" i="2157" s="1"/>
  <c r="H750" i="2157"/>
  <c r="I750" i="2157" s="1"/>
  <c r="L750" i="2156"/>
  <c r="K750" i="2157" s="1"/>
  <c r="H2262" i="2157"/>
  <c r="I2262" i="2157" s="1"/>
  <c r="L2262" i="2156"/>
  <c r="K2262" i="2157" s="1"/>
  <c r="H1222" i="2157"/>
  <c r="I1222" i="2157" s="1"/>
  <c r="L1222" i="2156"/>
  <c r="K1222" i="2157" s="1"/>
  <c r="H1423" i="2157"/>
  <c r="I1423" i="2157" s="1"/>
  <c r="L1423" i="2156"/>
  <c r="K1423" i="2157" s="1"/>
  <c r="H433" i="2157"/>
  <c r="I433" i="2157" s="1"/>
  <c r="L433" i="2156"/>
  <c r="K433" i="2157" s="1"/>
  <c r="H1972" i="2157"/>
  <c r="I1972" i="2157" s="1"/>
  <c r="L1972" i="2156"/>
  <c r="K1972" i="2157" s="1"/>
  <c r="H1713" i="2157"/>
  <c r="I1713" i="2157" s="1"/>
  <c r="L1713" i="2156"/>
  <c r="K1713" i="2157" s="1"/>
  <c r="H705" i="2157"/>
  <c r="I705" i="2157" s="1"/>
  <c r="L705" i="2156"/>
  <c r="K705" i="2157" s="1"/>
  <c r="H1217" i="2157"/>
  <c r="I1217" i="2157" s="1"/>
  <c r="L1217" i="2156"/>
  <c r="K1217" i="2157" s="1"/>
  <c r="H1545" i="2157"/>
  <c r="I1545" i="2157" s="1"/>
  <c r="L1545" i="2156"/>
  <c r="K1545" i="2157" s="1"/>
  <c r="H722" i="2157"/>
  <c r="I722" i="2157" s="1"/>
  <c r="L722" i="2156"/>
  <c r="K722" i="2157" s="1"/>
  <c r="H1240" i="2157"/>
  <c r="I1240" i="2157" s="1"/>
  <c r="L1240" i="2156"/>
  <c r="K1240" i="2157" s="1"/>
  <c r="H1569" i="2157"/>
  <c r="I1569" i="2157" s="1"/>
  <c r="L1569" i="2156"/>
  <c r="K1569" i="2157" s="1"/>
  <c r="H1933" i="2157"/>
  <c r="I1933" i="2157" s="1"/>
  <c r="L1933" i="2156"/>
  <c r="K1933" i="2157" s="1"/>
  <c r="H643" i="2157"/>
  <c r="I643" i="2157" s="1"/>
  <c r="L643" i="2156"/>
  <c r="K643" i="2157" s="1"/>
  <c r="H802" i="2157"/>
  <c r="I802" i="2157" s="1"/>
  <c r="L802" i="2156"/>
  <c r="K802" i="2157" s="1"/>
  <c r="H2275" i="2157"/>
  <c r="I2275" i="2157" s="1"/>
  <c r="L2275" i="2156"/>
  <c r="K2275" i="2157" s="1"/>
  <c r="H1118" i="2157"/>
  <c r="I1118" i="2157" s="1"/>
  <c r="L1118" i="2156"/>
  <c r="K1118" i="2157" s="1"/>
  <c r="H1324" i="2157"/>
  <c r="I1324" i="2157" s="1"/>
  <c r="L1324" i="2156"/>
  <c r="K1324" i="2157" s="1"/>
  <c r="H186" i="2157"/>
  <c r="I186" i="2157" s="1"/>
  <c r="L186" i="2156"/>
  <c r="K186" i="2157" s="1"/>
  <c r="H382" i="2157"/>
  <c r="I382" i="2157" s="1"/>
  <c r="L382" i="2156"/>
  <c r="K382" i="2157" s="1"/>
  <c r="H1813" i="2157"/>
  <c r="I1813" i="2157" s="1"/>
  <c r="L1813" i="2156"/>
  <c r="K1813" i="2157" s="1"/>
  <c r="H2021" i="2157"/>
  <c r="I2021" i="2157" s="1"/>
  <c r="L2021" i="2156"/>
  <c r="K2021" i="2157" s="1"/>
  <c r="H1837" i="2157"/>
  <c r="I1837" i="2157" s="1"/>
  <c r="L1837" i="2156"/>
  <c r="K1837" i="2157" s="1"/>
  <c r="H2037" i="2157"/>
  <c r="I2037" i="2157" s="1"/>
  <c r="L2037" i="2156"/>
  <c r="K2037" i="2157" s="1"/>
  <c r="H2049" i="2157"/>
  <c r="I2049" i="2157" s="1"/>
  <c r="L2049" i="2156"/>
  <c r="K2049" i="2157" s="1"/>
  <c r="H1345" i="2157"/>
  <c r="I1345" i="2157" s="1"/>
  <c r="L1345" i="2156"/>
  <c r="K1345" i="2157" s="1"/>
  <c r="H380" i="2157"/>
  <c r="I380" i="2157" s="1"/>
  <c r="L380" i="2156"/>
  <c r="K380" i="2157" s="1"/>
  <c r="H1229" i="2157"/>
  <c r="I1229" i="2157" s="1"/>
  <c r="L1229" i="2156"/>
  <c r="K1229" i="2157" s="1"/>
  <c r="H749" i="2157"/>
  <c r="I749" i="2157" s="1"/>
  <c r="L749" i="2156"/>
  <c r="K749" i="2157" s="1"/>
  <c r="H871" i="2157"/>
  <c r="I871" i="2157" s="1"/>
  <c r="L871" i="2156"/>
  <c r="K871" i="2157" s="1"/>
  <c r="H2253" i="2157"/>
  <c r="I2253" i="2157" s="1"/>
  <c r="L2253" i="2156"/>
  <c r="K2253" i="2157" s="1"/>
  <c r="H1153" i="2157"/>
  <c r="I1153" i="2157" s="1"/>
  <c r="L1153" i="2156"/>
  <c r="K1153" i="2157" s="1"/>
  <c r="H1348" i="2157"/>
  <c r="I1348" i="2157" s="1"/>
  <c r="L1348" i="2156"/>
  <c r="K1348" i="2157" s="1"/>
  <c r="H1394" i="2157"/>
  <c r="I1394" i="2157" s="1"/>
  <c r="L1394" i="2156"/>
  <c r="K1394" i="2157" s="1"/>
  <c r="H1448" i="2157"/>
  <c r="I1448" i="2157" s="1"/>
  <c r="L1448" i="2156"/>
  <c r="K1448" i="2157" s="1"/>
  <c r="H342" i="2157"/>
  <c r="I342" i="2157" s="1"/>
  <c r="L342" i="2156"/>
  <c r="K342" i="2157" s="1"/>
  <c r="H611" i="2157"/>
  <c r="I611" i="2157" s="1"/>
  <c r="L611" i="2156"/>
  <c r="K611" i="2157" s="1"/>
  <c r="H2344" i="2157"/>
  <c r="I2344" i="2157" s="1"/>
  <c r="L2344" i="2156"/>
  <c r="K2344" i="2157" s="1"/>
  <c r="H1668" i="2157"/>
  <c r="I1668" i="2157" s="1"/>
  <c r="L1668" i="2156"/>
  <c r="K1668" i="2157" s="1"/>
  <c r="H1875" i="2157"/>
  <c r="I1875" i="2157" s="1"/>
  <c r="L1875" i="2156"/>
  <c r="K1875" i="2157" s="1"/>
  <c r="H318" i="2157"/>
  <c r="I318" i="2157" s="1"/>
  <c r="L318" i="2156"/>
  <c r="K318" i="2157" s="1"/>
  <c r="H2260" i="2157"/>
  <c r="I2260" i="2157" s="1"/>
  <c r="L2260" i="2156"/>
  <c r="K2260" i="2157" s="1"/>
  <c r="G144" i="2140"/>
  <c r="W144" i="2140" s="1"/>
  <c r="H1808" i="2157"/>
  <c r="I1808" i="2157" s="1"/>
  <c r="L1808" i="2156"/>
  <c r="K1808" i="2157" s="1"/>
  <c r="H2015" i="2157"/>
  <c r="I2015" i="2157" s="1"/>
  <c r="L2015" i="2156"/>
  <c r="K2015" i="2157" s="1"/>
  <c r="H1833" i="2157"/>
  <c r="I1833" i="2157" s="1"/>
  <c r="L1833" i="2156"/>
  <c r="K1833" i="2157" s="1"/>
  <c r="H2033" i="2157"/>
  <c r="I2033" i="2157" s="1"/>
  <c r="L2033" i="2156"/>
  <c r="K2033" i="2157" s="1"/>
  <c r="H618" i="2157"/>
  <c r="I618" i="2157" s="1"/>
  <c r="L618" i="2156"/>
  <c r="K618" i="2157" s="1"/>
  <c r="H1825" i="2157"/>
  <c r="I1825" i="2157" s="1"/>
  <c r="L1825" i="2156"/>
  <c r="K1825" i="2157" s="1"/>
  <c r="H2025" i="2157"/>
  <c r="I2025" i="2157" s="1"/>
  <c r="L2025" i="2156"/>
  <c r="K2025" i="2157" s="1"/>
  <c r="H2127" i="2157"/>
  <c r="I2127" i="2157" s="1"/>
  <c r="L2127" i="2156"/>
  <c r="K2127" i="2157" s="1"/>
  <c r="H1263" i="2157"/>
  <c r="I1263" i="2157" s="1"/>
  <c r="L1263" i="2156"/>
  <c r="K1263" i="2157" s="1"/>
  <c r="H780" i="2157"/>
  <c r="I780" i="2157" s="1"/>
  <c r="L780" i="2156"/>
  <c r="K780" i="2157" s="1"/>
  <c r="H2144" i="2157"/>
  <c r="I2144" i="2157" s="1"/>
  <c r="L2144" i="2156"/>
  <c r="K2144" i="2157" s="1"/>
  <c r="H408" i="2157"/>
  <c r="I408" i="2157" s="1"/>
  <c r="L408" i="2156"/>
  <c r="K408" i="2157" s="1"/>
  <c r="H1292" i="2157"/>
  <c r="I1292" i="2157" s="1"/>
  <c r="L1292" i="2156"/>
  <c r="K1292" i="2157" s="1"/>
  <c r="H761" i="2157"/>
  <c r="I761" i="2157" s="1"/>
  <c r="L761" i="2156"/>
  <c r="K761" i="2157" s="1"/>
  <c r="H121" i="2157"/>
  <c r="I121" i="2157" s="1"/>
  <c r="L121" i="2156"/>
  <c r="K121" i="2157" s="1"/>
  <c r="BC366" i="2140"/>
  <c r="E1920" i="2156" s="1"/>
  <c r="K1978" i="2156" s="1" a="1"/>
  <c r="K1978" i="2156" s="1"/>
  <c r="G366" i="2140"/>
  <c r="W366" i="2140" s="1"/>
  <c r="BC334" i="2140"/>
  <c r="E1888" i="2156" s="1"/>
  <c r="K1770" i="2156" s="1" a="1"/>
  <c r="K1770" i="2156" s="1"/>
  <c r="G334" i="2140"/>
  <c r="W334" i="2140" s="1"/>
  <c r="BC302" i="2140"/>
  <c r="E1856" i="2156" s="1"/>
  <c r="K1617" i="2156" s="1" a="1"/>
  <c r="K1617" i="2156" s="1"/>
  <c r="G302" i="2140"/>
  <c r="W302" i="2140" s="1"/>
  <c r="BC195" i="2140"/>
  <c r="E1749" i="2156" s="1"/>
  <c r="K1447" i="2156" s="1" a="1"/>
  <c r="K1447" i="2156" s="1"/>
  <c r="G195" i="2140"/>
  <c r="W195" i="2140" s="1"/>
  <c r="BC156" i="2140"/>
  <c r="E1710" i="2156" s="1"/>
  <c r="K1197" i="2156" s="1" a="1"/>
  <c r="K1197" i="2156" s="1"/>
  <c r="G156" i="2140"/>
  <c r="W156" i="2140" s="1"/>
  <c r="BC67" i="2140"/>
  <c r="E1621" i="2156" s="1"/>
  <c r="G67" i="2140"/>
  <c r="W67" i="2140" s="1"/>
  <c r="BC28" i="2140"/>
  <c r="E1582" i="2156" s="1"/>
  <c r="G28" i="2140"/>
  <c r="W28" i="2140" s="1"/>
  <c r="BC362" i="2140"/>
  <c r="E1916" i="2156" s="1"/>
  <c r="K1954" i="2156" s="1" a="1"/>
  <c r="K1954" i="2156" s="1"/>
  <c r="G362" i="2140"/>
  <c r="W362" i="2140" s="1"/>
  <c r="BC330" i="2140"/>
  <c r="E1884" i="2156" s="1"/>
  <c r="K1746" i="2156" s="1" a="1"/>
  <c r="K1746" i="2156" s="1"/>
  <c r="G330" i="2140"/>
  <c r="W330" i="2140" s="1"/>
  <c r="BC298" i="2140"/>
  <c r="E1852" i="2156" s="1"/>
  <c r="K1590" i="2156" s="1" a="1"/>
  <c r="K1590" i="2156" s="1"/>
  <c r="G298" i="2140"/>
  <c r="W298" i="2140" s="1"/>
  <c r="BC243" i="2140"/>
  <c r="E1797" i="2156" s="1"/>
  <c r="G243" i="2140"/>
  <c r="W243" i="2140" s="1"/>
  <c r="BC204" i="2140"/>
  <c r="E1758" i="2156" s="1"/>
  <c r="K168" i="2156" s="1" a="1"/>
  <c r="K168" i="2156" s="1"/>
  <c r="G204" i="2140"/>
  <c r="W204" i="2140" s="1"/>
  <c r="BC115" i="2140"/>
  <c r="E1669" i="2156" s="1"/>
  <c r="G115" i="2140"/>
  <c r="W115" i="2140" s="1"/>
  <c r="BC76" i="2140"/>
  <c r="E1630" i="2156" s="1"/>
  <c r="G76" i="2140"/>
  <c r="W76" i="2140" s="1"/>
  <c r="H1743" i="2157"/>
  <c r="I1743" i="2157" s="1"/>
  <c r="L1743" i="2156"/>
  <c r="K1743" i="2157" s="1"/>
  <c r="M43" i="2137"/>
  <c r="D40" i="2162" s="1"/>
  <c r="T40" i="2162" s="1"/>
  <c r="AJ40" i="2162" s="1"/>
  <c r="H43" i="2138"/>
  <c r="E40" i="2162" s="1"/>
  <c r="U40" i="2162" s="1"/>
  <c r="AK40" i="2162" s="1"/>
  <c r="C40" i="2140"/>
  <c r="S40" i="2140" s="1"/>
  <c r="M102" i="2137"/>
  <c r="AZ99" i="2162" s="1"/>
  <c r="H102" i="2138"/>
  <c r="E99" i="2162" s="1"/>
  <c r="U99" i="2162" s="1"/>
  <c r="AK99" i="2162" s="1"/>
  <c r="C99" i="2140"/>
  <c r="S99" i="2140" s="1"/>
  <c r="AY99" i="2140"/>
  <c r="E97" i="2156" s="1"/>
  <c r="K2249" i="2156" s="1" a="1"/>
  <c r="K2249" i="2156" s="1"/>
  <c r="M167" i="2137"/>
  <c r="AZ164" i="2162" s="1"/>
  <c r="H167" i="2138"/>
  <c r="M224" i="2137"/>
  <c r="H224" i="2138"/>
  <c r="H14" i="2138"/>
  <c r="M14" i="2137"/>
  <c r="AZ11" i="2162" s="1"/>
  <c r="M93" i="2137"/>
  <c r="AZ90" i="2162" s="1"/>
  <c r="H93" i="2138"/>
  <c r="M196" i="2137"/>
  <c r="AZ193" i="2162" s="1"/>
  <c r="H196" i="2138"/>
  <c r="E193" i="2162" s="1"/>
  <c r="U193" i="2162" s="1"/>
  <c r="AK193" i="2162" s="1"/>
  <c r="M53" i="2137"/>
  <c r="AZ50" i="2162" s="1"/>
  <c r="H53" i="2138"/>
  <c r="E50" i="2162" s="1"/>
  <c r="U50" i="2162" s="1"/>
  <c r="AK50" i="2162" s="1"/>
  <c r="AY50" i="2140"/>
  <c r="E48" i="2156" s="1"/>
  <c r="K658" i="2156" s="1" a="1"/>
  <c r="K658" i="2156" s="1"/>
  <c r="M135" i="2137"/>
  <c r="D132" i="2162" s="1"/>
  <c r="T132" i="2162" s="1"/>
  <c r="AJ132" i="2162" s="1"/>
  <c r="H135" i="2138"/>
  <c r="BA132" i="2162" s="1"/>
  <c r="M254" i="2137"/>
  <c r="H254" i="2138"/>
  <c r="E251" i="2162" s="1"/>
  <c r="U251" i="2162" s="1"/>
  <c r="AK251" i="2162" s="1"/>
  <c r="H1610" i="2157"/>
  <c r="I1610" i="2157" s="1"/>
  <c r="L1610" i="2156"/>
  <c r="K1610" i="2157" s="1"/>
  <c r="H1759" i="2157"/>
  <c r="I1759" i="2157" s="1"/>
  <c r="L1759" i="2156"/>
  <c r="K1759" i="2157" s="1"/>
  <c r="C247" i="2140"/>
  <c r="S247" i="2140" s="1"/>
  <c r="H117" i="2138"/>
  <c r="BA114" i="2162" s="1"/>
  <c r="H2094" i="2157"/>
  <c r="I2094" i="2157" s="1"/>
  <c r="L2094" i="2156"/>
  <c r="K2094" i="2157" s="1"/>
  <c r="H661" i="2157"/>
  <c r="I661" i="2157" s="1"/>
  <c r="L661" i="2156"/>
  <c r="K661" i="2157" s="1"/>
  <c r="H1317" i="2157"/>
  <c r="I1317" i="2157" s="1"/>
  <c r="L1317" i="2156"/>
  <c r="K1317" i="2157" s="1"/>
  <c r="H1796" i="2157"/>
  <c r="I1796" i="2157" s="1"/>
  <c r="L1796" i="2156"/>
  <c r="K1796" i="2157" s="1"/>
  <c r="H2004" i="2157"/>
  <c r="I2004" i="2157" s="1"/>
  <c r="L2004" i="2156"/>
  <c r="K2004" i="2157" s="1"/>
  <c r="H1897" i="2157"/>
  <c r="I1897" i="2157" s="1"/>
  <c r="L1897" i="2156"/>
  <c r="K1897" i="2157" s="1"/>
  <c r="H1038" i="2157"/>
  <c r="I1038" i="2157" s="1"/>
  <c r="L1038" i="2156"/>
  <c r="K1038" i="2157" s="1"/>
  <c r="H2431" i="2157"/>
  <c r="I2431" i="2157" s="1"/>
  <c r="L2431" i="2156"/>
  <c r="K2431" i="2157" s="1"/>
  <c r="H844" i="2157"/>
  <c r="I844" i="2157" s="1"/>
  <c r="L844" i="2156"/>
  <c r="K844" i="2157" s="1"/>
  <c r="H1175" i="2157"/>
  <c r="I1175" i="2157" s="1"/>
  <c r="L1175" i="2156"/>
  <c r="K1175" i="2157" s="1"/>
  <c r="H1581" i="2157"/>
  <c r="I1581" i="2157" s="1"/>
  <c r="L1581" i="2156"/>
  <c r="K1581" i="2157" s="1"/>
  <c r="G9" i="2140"/>
  <c r="W9" i="2140" s="1"/>
  <c r="G73" i="2140"/>
  <c r="W73" i="2140" s="1"/>
  <c r="G137" i="2140"/>
  <c r="W137" i="2140" s="1"/>
  <c r="G201" i="2140"/>
  <c r="W201" i="2140" s="1"/>
  <c r="BC59" i="2140"/>
  <c r="E1613" i="2156" s="1"/>
  <c r="K2197" i="2156" s="1" a="1"/>
  <c r="K2197" i="2156" s="1"/>
  <c r="BC146" i="2140"/>
  <c r="E1700" i="2156" s="1"/>
  <c r="K1143" i="2156" s="1" a="1"/>
  <c r="K1143" i="2156" s="1"/>
  <c r="BC228" i="2140"/>
  <c r="E1782" i="2156" s="1"/>
  <c r="BC134" i="2140"/>
  <c r="E1688" i="2156" s="1"/>
  <c r="K1080" i="2156" s="1" a="1"/>
  <c r="K1080" i="2156" s="1"/>
  <c r="BC216" i="2140"/>
  <c r="E1770" i="2156" s="1"/>
  <c r="K247" i="2156" s="1" a="1"/>
  <c r="K247" i="2156" s="1"/>
  <c r="BC299" i="2140"/>
  <c r="E1853" i="2156" s="1"/>
  <c r="BC363" i="2140"/>
  <c r="E1917" i="2156" s="1"/>
  <c r="K2473" i="2156" s="1" a="1"/>
  <c r="K2473" i="2156" s="1"/>
  <c r="H1359" i="2157"/>
  <c r="I1359" i="2157" s="1"/>
  <c r="L1359" i="2156"/>
  <c r="K1359" i="2157" s="1"/>
  <c r="H33" i="2157"/>
  <c r="I33" i="2157" s="1"/>
  <c r="L33" i="2156"/>
  <c r="K33" i="2157" s="1"/>
  <c r="G288" i="2140"/>
  <c r="W288" i="2140" s="1"/>
  <c r="AY103" i="2140"/>
  <c r="E101" i="2156" s="1"/>
  <c r="K2257" i="2156" s="1" a="1"/>
  <c r="K2257" i="2156" s="1"/>
  <c r="H2370" i="2157"/>
  <c r="I2370" i="2157" s="1"/>
  <c r="L2370" i="2156"/>
  <c r="K2370" i="2157" s="1"/>
  <c r="M280" i="2137"/>
  <c r="AZ277" i="2162" s="1"/>
  <c r="H280" i="2138"/>
  <c r="M252" i="2137"/>
  <c r="AZ249" i="2162" s="1"/>
  <c r="H252" i="2138"/>
  <c r="E249" i="2162" s="1"/>
  <c r="U249" i="2162" s="1"/>
  <c r="AK249" i="2162" s="1"/>
  <c r="M233" i="2137"/>
  <c r="D230" i="2162" s="1"/>
  <c r="T230" i="2162" s="1"/>
  <c r="AJ230" i="2162" s="1"/>
  <c r="H233" i="2138"/>
  <c r="M208" i="2137"/>
  <c r="H208" i="2138"/>
  <c r="BA205" i="2162" s="1"/>
  <c r="H173" i="2138"/>
  <c r="BA170" i="2162" s="1"/>
  <c r="M173" i="2137"/>
  <c r="D170" i="2162" s="1"/>
  <c r="T170" i="2162" s="1"/>
  <c r="AJ170" i="2162" s="1"/>
  <c r="H146" i="2138"/>
  <c r="M146" i="2137"/>
  <c r="AZ143" i="2162" s="1"/>
  <c r="M89" i="2137"/>
  <c r="AZ86" i="2162" s="1"/>
  <c r="H89" i="2138"/>
  <c r="BA86" i="2162" s="1"/>
  <c r="M281" i="2137"/>
  <c r="D278" i="2162" s="1"/>
  <c r="T278" i="2162" s="1"/>
  <c r="AJ278" i="2162" s="1"/>
  <c r="H281" i="2138"/>
  <c r="H244" i="2138"/>
  <c r="BA241" i="2162" s="1"/>
  <c r="M244" i="2137"/>
  <c r="AZ241" i="2162" s="1"/>
  <c r="AY241" i="2140"/>
  <c r="E239" i="2156" s="1"/>
  <c r="K394" i="2156" s="1" a="1"/>
  <c r="K394" i="2156" s="1"/>
  <c r="C241" i="2140"/>
  <c r="S241" i="2140" s="1"/>
  <c r="M223" i="2137"/>
  <c r="AY220" i="2140"/>
  <c r="E218" i="2156" s="1"/>
  <c r="K262" i="2156" s="1" a="1"/>
  <c r="K262" i="2156" s="1"/>
  <c r="H223" i="2138"/>
  <c r="H181" i="2138"/>
  <c r="E178" i="2162" s="1"/>
  <c r="U178" i="2162" s="1"/>
  <c r="AK178" i="2162" s="1"/>
  <c r="M181" i="2137"/>
  <c r="D178" i="2162" s="1"/>
  <c r="T178" i="2162" s="1"/>
  <c r="AJ178" i="2162" s="1"/>
  <c r="M132" i="2137"/>
  <c r="D129" i="2162" s="1"/>
  <c r="T129" i="2162" s="1"/>
  <c r="AJ129" i="2162" s="1"/>
  <c r="H132" i="2138"/>
  <c r="E129" i="2162" s="1"/>
  <c r="U129" i="2162" s="1"/>
  <c r="AK129" i="2162" s="1"/>
  <c r="M97" i="2137"/>
  <c r="AZ94" i="2162" s="1"/>
  <c r="H97" i="2138"/>
  <c r="E94" i="2162" s="1"/>
  <c r="U94" i="2162" s="1"/>
  <c r="AK94" i="2162" s="1"/>
  <c r="M68" i="2137"/>
  <c r="AZ65" i="2140" s="1"/>
  <c r="E452" i="2156" s="1"/>
  <c r="K717" i="2156" s="1" a="1"/>
  <c r="K717" i="2156" s="1"/>
  <c r="H68" i="2138"/>
  <c r="E65" i="2162" s="1"/>
  <c r="U65" i="2162" s="1"/>
  <c r="AK65" i="2162" s="1"/>
  <c r="M16" i="2137"/>
  <c r="D13" i="2162" s="1"/>
  <c r="T13" i="2162" s="1"/>
  <c r="AJ13" i="2162" s="1"/>
  <c r="H16" i="2138"/>
  <c r="C13" i="2140"/>
  <c r="S13" i="2140" s="1"/>
  <c r="AY13" i="2140"/>
  <c r="E11" i="2156" s="1"/>
  <c r="K2103" i="2156" s="1" a="1"/>
  <c r="K2103" i="2156" s="1"/>
  <c r="M248" i="2137"/>
  <c r="D245" i="2162" s="1"/>
  <c r="T245" i="2162" s="1"/>
  <c r="AJ245" i="2162" s="1"/>
  <c r="H248" i="2138"/>
  <c r="E245" i="2162" s="1"/>
  <c r="U245" i="2162" s="1"/>
  <c r="AK245" i="2162" s="1"/>
  <c r="H214" i="2138"/>
  <c r="M214" i="2137"/>
  <c r="H186" i="2138"/>
  <c r="BA183" i="2162" s="1"/>
  <c r="M186" i="2137"/>
  <c r="AZ183" i="2140" s="1"/>
  <c r="E570" i="2156" s="1"/>
  <c r="K2322" i="2156" s="1" a="1"/>
  <c r="K2322" i="2156" s="1"/>
  <c r="AY183" i="2140"/>
  <c r="E181" i="2156" s="1"/>
  <c r="K2317" i="2156" s="1" a="1"/>
  <c r="K2317" i="2156" s="1"/>
  <c r="H162" i="2138"/>
  <c r="BA159" i="2162" s="1"/>
  <c r="M162" i="2137"/>
  <c r="AZ159" i="2162" s="1"/>
  <c r="AY159" i="2140"/>
  <c r="E157" i="2156" s="1"/>
  <c r="K1218" i="2156" s="1" a="1"/>
  <c r="K1218" i="2156" s="1"/>
  <c r="M121" i="2137"/>
  <c r="AZ118" i="2162" s="1"/>
  <c r="AY118" i="2140"/>
  <c r="E116" i="2156" s="1"/>
  <c r="K982" i="2156" s="1" a="1"/>
  <c r="K982" i="2156" s="1"/>
  <c r="H121" i="2138"/>
  <c r="BA118" i="2162" s="1"/>
  <c r="C118" i="2140"/>
  <c r="S118" i="2140" s="1"/>
  <c r="M81" i="2137"/>
  <c r="AY78" i="2140"/>
  <c r="E76" i="2156" s="1"/>
  <c r="K795" i="2156" s="1" a="1"/>
  <c r="K795" i="2156" s="1"/>
  <c r="C78" i="2140"/>
  <c r="S78" i="2140" s="1"/>
  <c r="H81" i="2138"/>
  <c r="E78" i="2162" s="1"/>
  <c r="U78" i="2162" s="1"/>
  <c r="AK78" i="2162" s="1"/>
  <c r="H13" i="2138"/>
  <c r="M13" i="2137"/>
  <c r="AZ10" i="2162" s="1"/>
  <c r="M268" i="2137"/>
  <c r="AZ265" i="2140" s="1"/>
  <c r="E652" i="2156" s="1"/>
  <c r="K550" i="2156" s="1" a="1"/>
  <c r="K550" i="2156" s="1"/>
  <c r="H268" i="2138"/>
  <c r="E265" i="2162" s="1"/>
  <c r="U265" i="2162" s="1"/>
  <c r="AK265" i="2162" s="1"/>
  <c r="H239" i="2138"/>
  <c r="M239" i="2137"/>
  <c r="AZ236" i="2140" s="1"/>
  <c r="E623" i="2156" s="1"/>
  <c r="K365" i="2156" s="1" a="1"/>
  <c r="K365" i="2156" s="1"/>
  <c r="C236" i="2140"/>
  <c r="S236" i="2140" s="1"/>
  <c r="M176" i="2137"/>
  <c r="H176" i="2138"/>
  <c r="BA173" i="2162" s="1"/>
  <c r="M129" i="2137"/>
  <c r="AY126" i="2140"/>
  <c r="E124" i="2156" s="1"/>
  <c r="K1020" i="2156" s="1" a="1"/>
  <c r="K1020" i="2156" s="1"/>
  <c r="C126" i="2140"/>
  <c r="S126" i="2140" s="1"/>
  <c r="H129" i="2138"/>
  <c r="E126" i="2162" s="1"/>
  <c r="U126" i="2162" s="1"/>
  <c r="AK126" i="2162" s="1"/>
  <c r="M96" i="2137"/>
  <c r="AZ93" i="2162" s="1"/>
  <c r="H96" i="2138"/>
  <c r="E93" i="2162" s="1"/>
  <c r="U93" i="2162" s="1"/>
  <c r="AK93" i="2162" s="1"/>
  <c r="H55" i="2138"/>
  <c r="BA52" i="2162" s="1"/>
  <c r="M55" i="2137"/>
  <c r="D52" i="2162" s="1"/>
  <c r="T52" i="2162" s="1"/>
  <c r="AJ52" i="2162" s="1"/>
  <c r="M38" i="2137"/>
  <c r="H38" i="2138"/>
  <c r="BA35" i="2162" s="1"/>
  <c r="H2369" i="2157"/>
  <c r="I2369" i="2157" s="1"/>
  <c r="L2369" i="2156"/>
  <c r="K2369" i="2157" s="1"/>
  <c r="H1830" i="2157"/>
  <c r="I1830" i="2157" s="1"/>
  <c r="L1830" i="2156"/>
  <c r="K1830" i="2157" s="1"/>
  <c r="H2046" i="2157"/>
  <c r="I2046" i="2157" s="1"/>
  <c r="L2046" i="2156"/>
  <c r="K2046" i="2157" s="1"/>
  <c r="AY143" i="2140"/>
  <c r="E141" i="2156" s="1"/>
  <c r="K1120" i="2156" s="1" a="1"/>
  <c r="K1120" i="2156" s="1"/>
  <c r="AY107" i="2140"/>
  <c r="E105" i="2156" s="1"/>
  <c r="K938" i="2156" s="1" a="1"/>
  <c r="K938" i="2156" s="1"/>
  <c r="C178" i="2140"/>
  <c r="S178" i="2140" s="1"/>
  <c r="C277" i="2140"/>
  <c r="S277" i="2140" s="1"/>
  <c r="H2435" i="2157"/>
  <c r="I2435" i="2157" s="1"/>
  <c r="L2435" i="2156"/>
  <c r="K2435" i="2157" s="1"/>
  <c r="H2069" i="2157"/>
  <c r="I2069" i="2157" s="1"/>
  <c r="L2069" i="2156"/>
  <c r="K2069" i="2157" s="1"/>
  <c r="H1310" i="2157"/>
  <c r="I1310" i="2157" s="1"/>
  <c r="L1310" i="2156"/>
  <c r="K1310" i="2157" s="1"/>
  <c r="G369" i="2140"/>
  <c r="W369" i="2140" s="1"/>
  <c r="G305" i="2140"/>
  <c r="W305" i="2140" s="1"/>
  <c r="G231" i="2140"/>
  <c r="W231" i="2140" s="1"/>
  <c r="G142" i="2140"/>
  <c r="W142" i="2140" s="1"/>
  <c r="G64" i="2140"/>
  <c r="W64" i="2140" s="1"/>
  <c r="H1642" i="2157"/>
  <c r="I1642" i="2157" s="1"/>
  <c r="L1642" i="2156"/>
  <c r="K1642" i="2157" s="1"/>
  <c r="H1839" i="2157"/>
  <c r="I1839" i="2157" s="1"/>
  <c r="L1839" i="2156"/>
  <c r="K1839" i="2157" s="1"/>
  <c r="H2039" i="2157"/>
  <c r="I2039" i="2157" s="1"/>
  <c r="L2039" i="2156"/>
  <c r="K2039" i="2157" s="1"/>
  <c r="H755" i="2157"/>
  <c r="I755" i="2157" s="1"/>
  <c r="L755" i="2156"/>
  <c r="K755" i="2157" s="1"/>
  <c r="H1376" i="2157"/>
  <c r="I1376" i="2157" s="1"/>
  <c r="L1376" i="2156"/>
  <c r="K1376" i="2157" s="1"/>
  <c r="H1654" i="2157"/>
  <c r="I1654" i="2157" s="1"/>
  <c r="L1654" i="2156"/>
  <c r="K1654" i="2157" s="1"/>
  <c r="G57" i="2140"/>
  <c r="W57" i="2140" s="1"/>
  <c r="G121" i="2140"/>
  <c r="W121" i="2140" s="1"/>
  <c r="G185" i="2140"/>
  <c r="W185" i="2140" s="1"/>
  <c r="G249" i="2140"/>
  <c r="W249" i="2140" s="1"/>
  <c r="G36" i="2140"/>
  <c r="W36" i="2140" s="1"/>
  <c r="G123" i="2140"/>
  <c r="W123" i="2140" s="1"/>
  <c r="G210" i="2140"/>
  <c r="W210" i="2140" s="1"/>
  <c r="G283" i="2140"/>
  <c r="W283" i="2140" s="1"/>
  <c r="G348" i="2140"/>
  <c r="W348" i="2140" s="1"/>
  <c r="G24" i="2140"/>
  <c r="W24" i="2140" s="1"/>
  <c r="G111" i="2140"/>
  <c r="W111" i="2140" s="1"/>
  <c r="G198" i="2140"/>
  <c r="W198" i="2140" s="1"/>
  <c r="G278" i="2140"/>
  <c r="W278" i="2140" s="1"/>
  <c r="G347" i="2140"/>
  <c r="W347" i="2140" s="1"/>
  <c r="AY230" i="2140"/>
  <c r="E228" i="2156" s="1"/>
  <c r="K312" i="2156" s="1" a="1"/>
  <c r="K312" i="2156" s="1"/>
  <c r="C145" i="2140"/>
  <c r="S145" i="2140" s="1"/>
  <c r="H74" i="2138"/>
  <c r="M74" i="2137"/>
  <c r="AY71" i="2140"/>
  <c r="E69" i="2156" s="1"/>
  <c r="K744" i="2156" s="1" a="1"/>
  <c r="K744" i="2156" s="1"/>
  <c r="C71" i="2140"/>
  <c r="S71" i="2140" s="1"/>
  <c r="H141" i="2138"/>
  <c r="BA138" i="2162" s="1"/>
  <c r="M141" i="2137"/>
  <c r="AZ138" i="2140" s="1"/>
  <c r="E525" i="2156" s="1"/>
  <c r="K1091" i="2156" s="1" a="1"/>
  <c r="K1091" i="2156" s="1"/>
  <c r="AY138" i="2140"/>
  <c r="E136" i="2156" s="1"/>
  <c r="K1090" i="2156" s="1" a="1"/>
  <c r="K1090" i="2156" s="1"/>
  <c r="M203" i="2137"/>
  <c r="D200" i="2162" s="1"/>
  <c r="T200" i="2162" s="1"/>
  <c r="AJ200" i="2162" s="1"/>
  <c r="H203" i="2138"/>
  <c r="E200" i="2162" s="1"/>
  <c r="U200" i="2162" s="1"/>
  <c r="AK200" i="2162" s="1"/>
  <c r="H259" i="2138"/>
  <c r="BA256" i="2162" s="1"/>
  <c r="M259" i="2137"/>
  <c r="AZ256" i="2162" s="1"/>
  <c r="C256" i="2140"/>
  <c r="S256" i="2140" s="1"/>
  <c r="AY256" i="2140"/>
  <c r="E254" i="2156" s="1"/>
  <c r="K2179" i="2156" s="1" a="1"/>
  <c r="K2179" i="2156" s="1"/>
  <c r="M45" i="2137"/>
  <c r="D42" i="2162" s="1"/>
  <c r="T42" i="2162" s="1"/>
  <c r="AJ42" i="2162" s="1"/>
  <c r="H45" i="2138"/>
  <c r="BA42" i="2162" s="1"/>
  <c r="M144" i="2137"/>
  <c r="D141" i="2162" s="1"/>
  <c r="T141" i="2162" s="1"/>
  <c r="AJ141" i="2162" s="1"/>
  <c r="H144" i="2138"/>
  <c r="BA141" i="2162" s="1"/>
  <c r="M18" i="2137"/>
  <c r="D15" i="2162" s="1"/>
  <c r="T15" i="2162" s="1"/>
  <c r="AJ15" i="2162" s="1"/>
  <c r="H18" i="2138"/>
  <c r="E15" i="2162" s="1"/>
  <c r="U15" i="2162" s="1"/>
  <c r="AK15" i="2162" s="1"/>
  <c r="AY15" i="2140"/>
  <c r="E13" i="2156" s="1"/>
  <c r="K23" i="2156" s="1" a="1"/>
  <c r="K23" i="2156" s="1"/>
  <c r="C15" i="2140"/>
  <c r="S15" i="2140" s="1"/>
  <c r="M99" i="2137"/>
  <c r="AZ96" i="2140" s="1"/>
  <c r="E483" i="2156" s="1"/>
  <c r="K886" i="2156" s="1" a="1"/>
  <c r="K886" i="2156" s="1"/>
  <c r="H99" i="2138"/>
  <c r="E96" i="2162" s="1"/>
  <c r="U96" i="2162" s="1"/>
  <c r="AK96" i="2162" s="1"/>
  <c r="M188" i="2137"/>
  <c r="AZ185" i="2162" s="1"/>
  <c r="H188" i="2138"/>
  <c r="BA185" i="2162" s="1"/>
  <c r="AY185" i="2140"/>
  <c r="E183" i="2156" s="1"/>
  <c r="K2325" i="2156" s="1" a="1"/>
  <c r="K2325" i="2156" s="1"/>
  <c r="C185" i="2140"/>
  <c r="S185" i="2140" s="1"/>
  <c r="H2340" i="2157"/>
  <c r="I2340" i="2157" s="1"/>
  <c r="L2340" i="2156"/>
  <c r="K2340" i="2157" s="1"/>
  <c r="H1687" i="2157"/>
  <c r="I1687" i="2157" s="1"/>
  <c r="L1687" i="2156"/>
  <c r="K1687" i="2157" s="1"/>
  <c r="AY214" i="2140"/>
  <c r="E212" i="2156" s="1"/>
  <c r="K227" i="2156" s="1" a="1"/>
  <c r="K227" i="2156" s="1"/>
  <c r="M35" i="2137"/>
  <c r="D32" i="2162" s="1"/>
  <c r="T32" i="2162" s="1"/>
  <c r="AJ32" i="2162" s="1"/>
  <c r="H63" i="2138"/>
  <c r="E60" i="2162" s="1"/>
  <c r="U60" i="2162" s="1"/>
  <c r="AK60" i="2162" s="1"/>
  <c r="M94" i="2137"/>
  <c r="D91" i="2162" s="1"/>
  <c r="T91" i="2162" s="1"/>
  <c r="AJ91" i="2162" s="1"/>
  <c r="M126" i="2137"/>
  <c r="M175" i="2137"/>
  <c r="AZ172" i="2162" s="1"/>
  <c r="H216" i="2138"/>
  <c r="BA213" i="2162" s="1"/>
  <c r="M250" i="2137"/>
  <c r="D247" i="2140" s="1"/>
  <c r="T247" i="2140" s="1"/>
  <c r="H278" i="2138"/>
  <c r="BA275" i="2140" s="1"/>
  <c r="E1051" i="2156" s="1"/>
  <c r="K612" i="2156" s="1" a="1"/>
  <c r="K612" i="2156" s="1"/>
  <c r="M32" i="2137"/>
  <c r="H108" i="2138"/>
  <c r="BA105" i="2162" s="1"/>
  <c r="M158" i="2137"/>
  <c r="AZ155" i="2162" s="1"/>
  <c r="M198" i="2137"/>
  <c r="D195" i="2162" s="1"/>
  <c r="T195" i="2162" s="1"/>
  <c r="AJ195" i="2162" s="1"/>
  <c r="H40" i="2138"/>
  <c r="E37" i="2140" s="1"/>
  <c r="U37" i="2140" s="1"/>
  <c r="M83" i="2137"/>
  <c r="AZ80" i="2162" s="1"/>
  <c r="M150" i="2137"/>
  <c r="M189" i="2137"/>
  <c r="H1659" i="2157"/>
  <c r="I1659" i="2157" s="1"/>
  <c r="L1659" i="2156"/>
  <c r="K1659" i="2157" s="1"/>
  <c r="H1862" i="2157"/>
  <c r="I1862" i="2157" s="1"/>
  <c r="L1862" i="2156"/>
  <c r="K1862" i="2157" s="1"/>
  <c r="H2078" i="2157"/>
  <c r="I2078" i="2157" s="1"/>
  <c r="L2078" i="2156"/>
  <c r="K2078" i="2157" s="1"/>
  <c r="AY217" i="2140"/>
  <c r="E215" i="2156" s="1"/>
  <c r="K2163" i="2156" s="1" a="1"/>
  <c r="K2163" i="2156" s="1"/>
  <c r="AY123" i="2140"/>
  <c r="E121" i="2156" s="1"/>
  <c r="K1004" i="2156" s="1" a="1"/>
  <c r="K1004" i="2156" s="1"/>
  <c r="H2097" i="2157"/>
  <c r="I2097" i="2157" s="1"/>
  <c r="L2097" i="2156"/>
  <c r="K2097" i="2157" s="1"/>
  <c r="AY57" i="2140"/>
  <c r="E55" i="2156" s="1"/>
  <c r="K684" i="2156" s="1" a="1"/>
  <c r="K684" i="2156" s="1"/>
  <c r="AY148" i="2140"/>
  <c r="E146" i="2156" s="1"/>
  <c r="K1155" i="2156" s="1" a="1"/>
  <c r="K1155" i="2156" s="1"/>
  <c r="AY211" i="2140"/>
  <c r="E209" i="2156" s="1"/>
  <c r="K211" i="2156" s="1" a="1"/>
  <c r="K211" i="2156" s="1"/>
  <c r="H1275" i="2157"/>
  <c r="I1275" i="2157" s="1"/>
  <c r="L1275" i="2156"/>
  <c r="K1275" i="2157" s="1"/>
  <c r="H127" i="2157"/>
  <c r="I127" i="2157" s="1"/>
  <c r="L127" i="2156"/>
  <c r="K127" i="2157" s="1"/>
  <c r="H2213" i="2157"/>
  <c r="I2213" i="2157" s="1"/>
  <c r="L2213" i="2156"/>
  <c r="K2213" i="2157" s="1"/>
  <c r="H1083" i="2157"/>
  <c r="I1083" i="2157" s="1"/>
  <c r="L1083" i="2156"/>
  <c r="K1083" i="2157" s="1"/>
  <c r="H1273" i="2157"/>
  <c r="I1273" i="2157" s="1"/>
  <c r="L1273" i="2156"/>
  <c r="K1273" i="2157" s="1"/>
  <c r="H1470" i="2157"/>
  <c r="I1470" i="2157" s="1"/>
  <c r="L1470" i="2156"/>
  <c r="K1470" i="2157" s="1"/>
  <c r="H532" i="2157"/>
  <c r="I532" i="2157" s="1"/>
  <c r="L532" i="2156"/>
  <c r="K532" i="2157" s="1"/>
  <c r="H1757" i="2157"/>
  <c r="I1757" i="2157" s="1"/>
  <c r="L1757" i="2156"/>
  <c r="K1757" i="2157" s="1"/>
  <c r="H2475" i="2157"/>
  <c r="I2475" i="2157" s="1"/>
  <c r="L2475" i="2156"/>
  <c r="K2475" i="2157" s="1"/>
  <c r="H352" i="2157"/>
  <c r="I352" i="2157" s="1"/>
  <c r="L352" i="2156"/>
  <c r="K352" i="2157" s="1"/>
  <c r="H767" i="2157"/>
  <c r="I767" i="2157" s="1"/>
  <c r="L767" i="2156"/>
  <c r="K767" i="2157" s="1"/>
  <c r="H1297" i="2157"/>
  <c r="I1297" i="2157" s="1"/>
  <c r="L1297" i="2156"/>
  <c r="K1297" i="2157" s="1"/>
  <c r="H556" i="2157"/>
  <c r="I556" i="2157" s="1"/>
  <c r="L556" i="2156"/>
  <c r="K556" i="2157" s="1"/>
  <c r="G393" i="2140"/>
  <c r="W393" i="2140" s="1"/>
  <c r="AM393" i="2140" s="1"/>
  <c r="G329" i="2140"/>
  <c r="W329" i="2140" s="1"/>
  <c r="G268" i="2140"/>
  <c r="W268" i="2140" s="1"/>
  <c r="G174" i="2140"/>
  <c r="W174" i="2140" s="1"/>
  <c r="G96" i="2140"/>
  <c r="W96" i="2140" s="1"/>
  <c r="G7" i="2140"/>
  <c r="W7" i="2140" s="1"/>
  <c r="H746" i="2157"/>
  <c r="I746" i="2157" s="1"/>
  <c r="L746" i="2156"/>
  <c r="K746" i="2157" s="1"/>
  <c r="H1828" i="2157"/>
  <c r="I1828" i="2157" s="1"/>
  <c r="L1828" i="2156"/>
  <c r="K1828" i="2157" s="1"/>
  <c r="H2028" i="2157"/>
  <c r="I2028" i="2157" s="1"/>
  <c r="L2028" i="2156"/>
  <c r="K2028" i="2157" s="1"/>
  <c r="H431" i="2157"/>
  <c r="I431" i="2157" s="1"/>
  <c r="L431" i="2156"/>
  <c r="K431" i="2157" s="1"/>
  <c r="G381" i="2140"/>
  <c r="W381" i="2140" s="1"/>
  <c r="G317" i="2140"/>
  <c r="W317" i="2140" s="1"/>
  <c r="G247" i="2140"/>
  <c r="W247" i="2140" s="1"/>
  <c r="G158" i="2140"/>
  <c r="W158" i="2140" s="1"/>
  <c r="G80" i="2140"/>
  <c r="W80" i="2140" s="1"/>
  <c r="BE63" i="2140"/>
  <c r="E2395" i="2156" s="1"/>
  <c r="K708" i="2156" s="1" a="1"/>
  <c r="K708" i="2156" s="1"/>
  <c r="H2400" i="2157"/>
  <c r="I2400" i="2157" s="1"/>
  <c r="L2400" i="2156"/>
  <c r="K2400" i="2157" s="1"/>
  <c r="H2236" i="2157"/>
  <c r="I2236" i="2157" s="1"/>
  <c r="L2236" i="2156"/>
  <c r="K2236" i="2157" s="1"/>
  <c r="H1401" i="2157"/>
  <c r="I1401" i="2157" s="1"/>
  <c r="L1401" i="2156"/>
  <c r="K1401" i="2157" s="1"/>
  <c r="H1666" i="2157"/>
  <c r="I1666" i="2157" s="1"/>
  <c r="L1666" i="2156"/>
  <c r="K1666" i="2157" s="1"/>
  <c r="H1873" i="2157"/>
  <c r="I1873" i="2157" s="1"/>
  <c r="L1873" i="2156"/>
  <c r="K1873" i="2157" s="1"/>
  <c r="H2090" i="2157"/>
  <c r="I2090" i="2157" s="1"/>
  <c r="L2090" i="2156"/>
  <c r="K2090" i="2157" s="1"/>
  <c r="G29" i="2140"/>
  <c r="W29" i="2140" s="1"/>
  <c r="G61" i="2140"/>
  <c r="W61" i="2140" s="1"/>
  <c r="G93" i="2140"/>
  <c r="W93" i="2140" s="1"/>
  <c r="G125" i="2140"/>
  <c r="W125" i="2140" s="1"/>
  <c r="G157" i="2140"/>
  <c r="W157" i="2140" s="1"/>
  <c r="G189" i="2140"/>
  <c r="W189" i="2140" s="1"/>
  <c r="G221" i="2140"/>
  <c r="W221" i="2140" s="1"/>
  <c r="G253" i="2140"/>
  <c r="W253" i="2140" s="1"/>
  <c r="G20" i="2140"/>
  <c r="W20" i="2140" s="1"/>
  <c r="G66" i="2140"/>
  <c r="W66" i="2140" s="1"/>
  <c r="G107" i="2140"/>
  <c r="W107" i="2140" s="1"/>
  <c r="G148" i="2140"/>
  <c r="W148" i="2140" s="1"/>
  <c r="G194" i="2140"/>
  <c r="W194" i="2140" s="1"/>
  <c r="G235" i="2140"/>
  <c r="W235" i="2140" s="1"/>
  <c r="G271" i="2140"/>
  <c r="W271" i="2140" s="1"/>
  <c r="G320" i="2140"/>
  <c r="W320" i="2140" s="1"/>
  <c r="G352" i="2140"/>
  <c r="W352" i="2140" s="1"/>
  <c r="G384" i="2140"/>
  <c r="W384" i="2140" s="1"/>
  <c r="G31" i="2140"/>
  <c r="W31" i="2140" s="1"/>
  <c r="G72" i="2140"/>
  <c r="W72" i="2140" s="1"/>
  <c r="G118" i="2140"/>
  <c r="W118" i="2140" s="1"/>
  <c r="G159" i="2140"/>
  <c r="W159" i="2140" s="1"/>
  <c r="G200" i="2140"/>
  <c r="W200" i="2140" s="1"/>
  <c r="G246" i="2140"/>
  <c r="W246" i="2140" s="1"/>
  <c r="G282" i="2140"/>
  <c r="W282" i="2140" s="1"/>
  <c r="G319" i="2140"/>
  <c r="W319" i="2140" s="1"/>
  <c r="G351" i="2140"/>
  <c r="W351" i="2140" s="1"/>
  <c r="G383" i="2140"/>
  <c r="W383" i="2140" s="1"/>
  <c r="H1831" i="2157"/>
  <c r="I1831" i="2157" s="1"/>
  <c r="L1831" i="2156"/>
  <c r="K1831" i="2157" s="1"/>
  <c r="H591" i="2157"/>
  <c r="I591" i="2157" s="1"/>
  <c r="L591" i="2156"/>
  <c r="K591" i="2157" s="1"/>
  <c r="H2149" i="2157"/>
  <c r="I2149" i="2157" s="1"/>
  <c r="L2149" i="2156"/>
  <c r="K2149" i="2157" s="1"/>
  <c r="H822" i="2157"/>
  <c r="I822" i="2157" s="1"/>
  <c r="L822" i="2156"/>
  <c r="K822" i="2157" s="1"/>
  <c r="H1526" i="2157"/>
  <c r="I1526" i="2157" s="1"/>
  <c r="L1526" i="2156"/>
  <c r="K1526" i="2157" s="1"/>
  <c r="H2333" i="2157"/>
  <c r="I2333" i="2157" s="1"/>
  <c r="L2333" i="2156"/>
  <c r="K2333" i="2157" s="1"/>
  <c r="H1660" i="2157"/>
  <c r="I1660" i="2157" s="1"/>
  <c r="L1660" i="2156"/>
  <c r="K1660" i="2157" s="1"/>
  <c r="H1484" i="2157"/>
  <c r="I1484" i="2157" s="1"/>
  <c r="L1484" i="2156"/>
  <c r="K1484" i="2157" s="1"/>
  <c r="H1849" i="2157"/>
  <c r="I1849" i="2157" s="1"/>
  <c r="L1849" i="2156"/>
  <c r="K1849" i="2157" s="1"/>
  <c r="H1805" i="2157"/>
  <c r="I1805" i="2157" s="1"/>
  <c r="L1805" i="2156"/>
  <c r="K1805" i="2157" s="1"/>
  <c r="H2013" i="2157"/>
  <c r="I2013" i="2157" s="1"/>
  <c r="L2013" i="2156"/>
  <c r="K2013" i="2157" s="1"/>
  <c r="G353" i="2140"/>
  <c r="W353" i="2140" s="1"/>
  <c r="G289" i="2140"/>
  <c r="W289" i="2140" s="1"/>
  <c r="G206" i="2140"/>
  <c r="W206" i="2140" s="1"/>
  <c r="G128" i="2140"/>
  <c r="W128" i="2140" s="1"/>
  <c r="G39" i="2140"/>
  <c r="W39" i="2140" s="1"/>
  <c r="H1993" i="2157"/>
  <c r="I1993" i="2157" s="1"/>
  <c r="L1993" i="2156"/>
  <c r="K1993" i="2157" s="1"/>
  <c r="H2358" i="2157"/>
  <c r="I2358" i="2157" s="1"/>
  <c r="L2358" i="2156"/>
  <c r="K2358" i="2157" s="1"/>
  <c r="H1329" i="2157"/>
  <c r="I1329" i="2157" s="1"/>
  <c r="L1329" i="2156"/>
  <c r="K1329" i="2157" s="1"/>
  <c r="BC373" i="2140"/>
  <c r="E1927" i="2156" s="1"/>
  <c r="K2026" i="2156" s="1" a="1"/>
  <c r="K2026" i="2156" s="1"/>
  <c r="BC309" i="2140"/>
  <c r="E1863" i="2156" s="1"/>
  <c r="BC240" i="2140"/>
  <c r="E1794" i="2156" s="1"/>
  <c r="BC151" i="2140"/>
  <c r="E1705" i="2156" s="1"/>
  <c r="BC62" i="2140"/>
  <c r="E1616" i="2156" s="1"/>
  <c r="K702" i="2156" s="1" a="1"/>
  <c r="K702" i="2156" s="1"/>
  <c r="H885" i="2157"/>
  <c r="I885" i="2157" s="1"/>
  <c r="L885" i="2156"/>
  <c r="K885" i="2157" s="1"/>
  <c r="H1227" i="2157"/>
  <c r="I1227" i="2157" s="1"/>
  <c r="L1227" i="2156"/>
  <c r="K1227" i="2157" s="1"/>
  <c r="H2009" i="2157"/>
  <c r="I2009" i="2157" s="1"/>
  <c r="L2009" i="2156"/>
  <c r="K2009" i="2157" s="1"/>
  <c r="H651" i="2157"/>
  <c r="I651" i="2157" s="1"/>
  <c r="L651" i="2156"/>
  <c r="K651" i="2157" s="1"/>
  <c r="H815" i="2157"/>
  <c r="I815" i="2157" s="1"/>
  <c r="L815" i="2156"/>
  <c r="K815" i="2157" s="1"/>
  <c r="H968" i="2157"/>
  <c r="I968" i="2157" s="1"/>
  <c r="L968" i="2156"/>
  <c r="K968" i="2157" s="1"/>
  <c r="H1131" i="2157"/>
  <c r="I1131" i="2157" s="1"/>
  <c r="L1131" i="2156"/>
  <c r="K1131" i="2157" s="1"/>
  <c r="G17" i="2140"/>
  <c r="W17" i="2140" s="1"/>
  <c r="G49" i="2140"/>
  <c r="W49" i="2140" s="1"/>
  <c r="G81" i="2140"/>
  <c r="W81" i="2140" s="1"/>
  <c r="G113" i="2140"/>
  <c r="W113" i="2140" s="1"/>
  <c r="G145" i="2140"/>
  <c r="W145" i="2140" s="1"/>
  <c r="G177" i="2140"/>
  <c r="W177" i="2140" s="1"/>
  <c r="G209" i="2140"/>
  <c r="W209" i="2140" s="1"/>
  <c r="G241" i="2140"/>
  <c r="W241" i="2140" s="1"/>
  <c r="G27" i="2140"/>
  <c r="W27" i="2140" s="1"/>
  <c r="G68" i="2140"/>
  <c r="W68" i="2140" s="1"/>
  <c r="G114" i="2140"/>
  <c r="W114" i="2140" s="1"/>
  <c r="G155" i="2140"/>
  <c r="W155" i="2140" s="1"/>
  <c r="G196" i="2140"/>
  <c r="W196" i="2140" s="1"/>
  <c r="G242" i="2140"/>
  <c r="W242" i="2140" s="1"/>
  <c r="G275" i="2140"/>
  <c r="W275" i="2140" s="1"/>
  <c r="G308" i="2140"/>
  <c r="W308" i="2140" s="1"/>
  <c r="G340" i="2140"/>
  <c r="W340" i="2140" s="1"/>
  <c r="G372" i="2140"/>
  <c r="W372" i="2140" s="1"/>
  <c r="G15" i="2140"/>
  <c r="W15" i="2140" s="1"/>
  <c r="G56" i="2140"/>
  <c r="W56" i="2140" s="1"/>
  <c r="G102" i="2140"/>
  <c r="W102" i="2140" s="1"/>
  <c r="G143" i="2140"/>
  <c r="W143" i="2140" s="1"/>
  <c r="G184" i="2140"/>
  <c r="W184" i="2140" s="1"/>
  <c r="G230" i="2140"/>
  <c r="W230" i="2140" s="1"/>
  <c r="G270" i="2140"/>
  <c r="W270" i="2140" s="1"/>
  <c r="G307" i="2140"/>
  <c r="W307" i="2140" s="1"/>
  <c r="G339" i="2140"/>
  <c r="W339" i="2140" s="1"/>
  <c r="G371" i="2140"/>
  <c r="W371" i="2140" s="1"/>
  <c r="H1512" i="2157"/>
  <c r="I1512" i="2157" s="1"/>
  <c r="L1512" i="2156"/>
  <c r="K1512" i="2157" s="1"/>
  <c r="H1799" i="2157"/>
  <c r="I1799" i="2157" s="1"/>
  <c r="L1799" i="2156"/>
  <c r="K1799" i="2157" s="1"/>
  <c r="H570" i="2157"/>
  <c r="I570" i="2157" s="1"/>
  <c r="L570" i="2156"/>
  <c r="K570" i="2157" s="1"/>
  <c r="H370" i="2157"/>
  <c r="I370" i="2157" s="1"/>
  <c r="L370" i="2156"/>
  <c r="K370" i="2157" s="1"/>
  <c r="H173" i="2157"/>
  <c r="I173" i="2157" s="1"/>
  <c r="L173" i="2156"/>
  <c r="K173" i="2157" s="1"/>
  <c r="H1106" i="2157"/>
  <c r="I1106" i="2157" s="1"/>
  <c r="L1106" i="2156"/>
  <c r="K1106" i="2157" s="1"/>
  <c r="H950" i="2157"/>
  <c r="I950" i="2157" s="1"/>
  <c r="L950" i="2156"/>
  <c r="K950" i="2157" s="1"/>
  <c r="H789" i="2157"/>
  <c r="I789" i="2157" s="1"/>
  <c r="L789" i="2156"/>
  <c r="K789" i="2157" s="1"/>
  <c r="H1530" i="2157"/>
  <c r="I1530" i="2157" s="1"/>
  <c r="L1530" i="2156"/>
  <c r="K1530" i="2157" s="1"/>
  <c r="C173" i="2140"/>
  <c r="S173" i="2140" s="1"/>
  <c r="H2364" i="2157"/>
  <c r="I2364" i="2157" s="1"/>
  <c r="L2364" i="2156"/>
  <c r="K2364" i="2157" s="1"/>
  <c r="M17" i="2137"/>
  <c r="H17" i="2138"/>
  <c r="BA14" i="2162" s="1"/>
  <c r="AY14" i="2140"/>
  <c r="E12" i="2156" s="1"/>
  <c r="K18" i="2156" s="1" a="1"/>
  <c r="K18" i="2156" s="1"/>
  <c r="C14" i="2140"/>
  <c r="S14" i="2140" s="1"/>
  <c r="M82" i="2137"/>
  <c r="AZ79" i="2162" s="1"/>
  <c r="H82" i="2138"/>
  <c r="E79" i="2162" s="1"/>
  <c r="U79" i="2162" s="1"/>
  <c r="AK79" i="2162" s="1"/>
  <c r="C79" i="2140"/>
  <c r="S79" i="2140" s="1"/>
  <c r="M149" i="2137"/>
  <c r="D146" i="2162" s="1"/>
  <c r="T146" i="2162" s="1"/>
  <c r="AJ146" i="2162" s="1"/>
  <c r="H149" i="2138"/>
  <c r="BA146" i="2162" s="1"/>
  <c r="C146" i="2140"/>
  <c r="S146" i="2140" s="1"/>
  <c r="M207" i="2137"/>
  <c r="D204" i="2162" s="1"/>
  <c r="T204" i="2162" s="1"/>
  <c r="AJ204" i="2162" s="1"/>
  <c r="AY204" i="2140"/>
  <c r="E202" i="2156" s="1"/>
  <c r="K163" i="2156" s="1" a="1"/>
  <c r="K163" i="2156" s="1"/>
  <c r="C204" i="2140"/>
  <c r="S204" i="2140" s="1"/>
  <c r="H207" i="2138"/>
  <c r="E204" i="2162" s="1"/>
  <c r="U204" i="2162" s="1"/>
  <c r="AK204" i="2162" s="1"/>
  <c r="M267" i="2137"/>
  <c r="AZ264" i="2162" s="1"/>
  <c r="H267" i="2138"/>
  <c r="BA264" i="2162" s="1"/>
  <c r="AY264" i="2140"/>
  <c r="E262" i="2156" s="1"/>
  <c r="K541" i="2156" s="1" a="1"/>
  <c r="K541" i="2156" s="1"/>
  <c r="C264" i="2140"/>
  <c r="S264" i="2140" s="1"/>
  <c r="M75" i="2137"/>
  <c r="AZ72" i="2140" s="1"/>
  <c r="E459" i="2156" s="1"/>
  <c r="K753" i="2156" s="1" a="1"/>
  <c r="K753" i="2156" s="1"/>
  <c r="H75" i="2138"/>
  <c r="BA72" i="2162" s="1"/>
  <c r="M161" i="2137"/>
  <c r="AZ158" i="2162" s="1"/>
  <c r="H161" i="2138"/>
  <c r="E158" i="2162" s="1"/>
  <c r="U158" i="2162" s="1"/>
  <c r="AK158" i="2162" s="1"/>
  <c r="M25" i="2137"/>
  <c r="AZ22" i="2162" s="1"/>
  <c r="H25" i="2138"/>
  <c r="E22" i="2162" s="1"/>
  <c r="U22" i="2162" s="1"/>
  <c r="AK22" i="2162" s="1"/>
  <c r="M101" i="2137"/>
  <c r="D98" i="2162" s="1"/>
  <c r="T98" i="2162" s="1"/>
  <c r="AJ98" i="2162" s="1"/>
  <c r="H101" i="2138"/>
  <c r="AY98" i="2140"/>
  <c r="E96" i="2156" s="1"/>
  <c r="K895" i="2156" s="1" a="1"/>
  <c r="K895" i="2156" s="1"/>
  <c r="C98" i="2140"/>
  <c r="S98" i="2140" s="1"/>
  <c r="M190" i="2137"/>
  <c r="AZ187" i="2162" s="1"/>
  <c r="H190" i="2138"/>
  <c r="E187" i="2162" s="1"/>
  <c r="U187" i="2162" s="1"/>
  <c r="AK187" i="2162" s="1"/>
  <c r="C187" i="2140"/>
  <c r="S187" i="2140" s="1"/>
  <c r="AY187" i="2140"/>
  <c r="E185" i="2156" s="1"/>
  <c r="K1390" i="2156" s="1" a="1"/>
  <c r="K1390" i="2156" s="1"/>
  <c r="H1488" i="2157"/>
  <c r="I1488" i="2157" s="1"/>
  <c r="L1488" i="2156"/>
  <c r="K1488" i="2157" s="1"/>
  <c r="H1652" i="2157"/>
  <c r="I1652" i="2157" s="1"/>
  <c r="L1652" i="2156"/>
  <c r="K1652" i="2157" s="1"/>
  <c r="H2542" i="2157"/>
  <c r="I2542" i="2157" s="1"/>
  <c r="L2542" i="2156"/>
  <c r="K2542" i="2157" s="1"/>
  <c r="AY96" i="2140"/>
  <c r="E94" i="2156" s="1"/>
  <c r="K884" i="2156" s="1" a="1"/>
  <c r="K884" i="2156" s="1"/>
  <c r="E275" i="2140"/>
  <c r="U275" i="2140" s="1"/>
  <c r="H1704" i="2157"/>
  <c r="I1704" i="2157" s="1"/>
  <c r="L1704" i="2156"/>
  <c r="K1704" i="2157" s="1"/>
  <c r="AY111" i="2140"/>
  <c r="E109" i="2156" s="1"/>
  <c r="K957" i="2156" s="1" a="1"/>
  <c r="K957" i="2156" s="1"/>
  <c r="H2396" i="2157"/>
  <c r="I2396" i="2157" s="1"/>
  <c r="L2396" i="2156"/>
  <c r="K2396" i="2157" s="1"/>
  <c r="H1894" i="2157"/>
  <c r="I1894" i="2157" s="1"/>
  <c r="L1894" i="2156"/>
  <c r="K1894" i="2157" s="1"/>
  <c r="AY141" i="2140"/>
  <c r="E139" i="2156" s="1"/>
  <c r="K1104" i="2156" s="1" a="1"/>
  <c r="K1104" i="2156" s="1"/>
  <c r="AY52" i="2140"/>
  <c r="E50" i="2156" s="1"/>
  <c r="K664" i="2156" s="1" a="1"/>
  <c r="K664" i="2156" s="1"/>
  <c r="C11" i="2140"/>
  <c r="S11" i="2140" s="1"/>
  <c r="C44" i="2140"/>
  <c r="S44" i="2140" s="1"/>
  <c r="C73" i="2140"/>
  <c r="S73" i="2140" s="1"/>
  <c r="C105" i="2140"/>
  <c r="S105" i="2140" s="1"/>
  <c r="C136" i="2140"/>
  <c r="S136" i="2140" s="1"/>
  <c r="C170" i="2140"/>
  <c r="S170" i="2140" s="1"/>
  <c r="C203" i="2140"/>
  <c r="S203" i="2140" s="1"/>
  <c r="C231" i="2140"/>
  <c r="S231" i="2140" s="1"/>
  <c r="C269" i="2140"/>
  <c r="S269" i="2140" s="1"/>
  <c r="AZ90" i="2140"/>
  <c r="E477" i="2156" s="1"/>
  <c r="K858" i="2156" s="1" a="1"/>
  <c r="K858" i="2156" s="1"/>
  <c r="D90" i="2140"/>
  <c r="T90" i="2140" s="1"/>
  <c r="L7" i="2137"/>
  <c r="AZ164" i="2140"/>
  <c r="E551" i="2156" s="1"/>
  <c r="K2307" i="2156" s="1" a="1"/>
  <c r="K2307" i="2156" s="1"/>
  <c r="D164" i="2140"/>
  <c r="T164" i="2140" s="1"/>
  <c r="AY229" i="2140"/>
  <c r="E227" i="2156" s="1"/>
  <c r="K309" i="2156" s="1" a="1"/>
  <c r="K309" i="2156" s="1"/>
  <c r="C96" i="2140"/>
  <c r="S96" i="2140" s="1"/>
  <c r="AY239" i="2140"/>
  <c r="E237" i="2156" s="1"/>
  <c r="K383" i="2156" s="1" a="1"/>
  <c r="K383" i="2156" s="1"/>
  <c r="AY212" i="2140"/>
  <c r="E210" i="2156" s="1"/>
  <c r="K219" i="2156" s="1" a="1"/>
  <c r="K219" i="2156" s="1"/>
  <c r="AY200" i="2140"/>
  <c r="E198" i="2156" s="1"/>
  <c r="K144" i="2156" s="1" a="1"/>
  <c r="K144" i="2156" s="1"/>
  <c r="AY193" i="2140"/>
  <c r="E191" i="2156" s="1"/>
  <c r="K1433" i="2156" s="1" a="1"/>
  <c r="K1433" i="2156" s="1"/>
  <c r="AY213" i="2140"/>
  <c r="E211" i="2156" s="1"/>
  <c r="K2155" i="2156" s="1" a="1"/>
  <c r="K2155" i="2156" s="1"/>
  <c r="AY88" i="2140"/>
  <c r="E86" i="2156" s="1"/>
  <c r="K841" i="2156" s="1" a="1"/>
  <c r="K841" i="2156" s="1"/>
  <c r="H826" i="2157"/>
  <c r="I826" i="2157" s="1"/>
  <c r="L826" i="2156"/>
  <c r="K826" i="2157" s="1"/>
  <c r="H732" i="2157"/>
  <c r="I732" i="2157" s="1"/>
  <c r="L732" i="2156"/>
  <c r="K732" i="2157" s="1"/>
  <c r="H85" i="2157"/>
  <c r="I85" i="2157" s="1"/>
  <c r="L85" i="2156"/>
  <c r="K85" i="2157" s="1"/>
  <c r="H2231" i="2157"/>
  <c r="I2231" i="2157" s="1"/>
  <c r="L2231" i="2156"/>
  <c r="K2231" i="2157" s="1"/>
  <c r="H1040" i="2157"/>
  <c r="I1040" i="2157" s="1"/>
  <c r="L1040" i="2156"/>
  <c r="K1040" i="2157" s="1"/>
  <c r="H142" i="2157"/>
  <c r="I142" i="2157" s="1"/>
  <c r="L142" i="2156"/>
  <c r="K142" i="2157" s="1"/>
  <c r="H546" i="2157"/>
  <c r="I546" i="2157" s="1"/>
  <c r="L546" i="2156"/>
  <c r="K546" i="2157" s="1"/>
  <c r="H2320" i="2157"/>
  <c r="I2320" i="2157" s="1"/>
  <c r="L2320" i="2156"/>
  <c r="K2320" i="2157" s="1"/>
  <c r="H881" i="2157"/>
  <c r="I881" i="2157" s="1"/>
  <c r="L881" i="2156"/>
  <c r="K881" i="2157" s="1"/>
  <c r="H715" i="2157"/>
  <c r="I715" i="2157" s="1"/>
  <c r="L715" i="2156"/>
  <c r="K715" i="2157" s="1"/>
  <c r="H100" i="2157"/>
  <c r="I100" i="2157" s="1"/>
  <c r="L100" i="2156"/>
  <c r="K100" i="2157" s="1"/>
  <c r="H719" i="2157"/>
  <c r="I719" i="2157" s="1"/>
  <c r="L719" i="2156"/>
  <c r="K719" i="2157" s="1"/>
  <c r="H1054" i="2157"/>
  <c r="I1054" i="2157" s="1"/>
  <c r="L1054" i="2156"/>
  <c r="K1054" i="2157" s="1"/>
  <c r="H1236" i="2157"/>
  <c r="I1236" i="2157" s="1"/>
  <c r="L1236" i="2156"/>
  <c r="K1236" i="2157" s="1"/>
  <c r="H489" i="2157"/>
  <c r="I489" i="2157" s="1"/>
  <c r="L489" i="2156"/>
  <c r="K489" i="2157" s="1"/>
  <c r="H1565" i="2157"/>
  <c r="I1565" i="2157" s="1"/>
  <c r="L1565" i="2156"/>
  <c r="K1565" i="2157" s="1"/>
  <c r="H2545" i="2157"/>
  <c r="I2545" i="2157" s="1"/>
  <c r="L2545" i="2156"/>
  <c r="K2545" i="2157" s="1"/>
  <c r="H2117" i="2157"/>
  <c r="I2117" i="2157" s="1"/>
  <c r="L2117" i="2156"/>
  <c r="K2117" i="2157" s="1"/>
  <c r="H2310" i="2157"/>
  <c r="I2310" i="2157" s="1"/>
  <c r="L2310" i="2156"/>
  <c r="K2310" i="2157" s="1"/>
  <c r="H512" i="2157"/>
  <c r="I512" i="2157" s="1"/>
  <c r="L512" i="2156"/>
  <c r="K512" i="2157" s="1"/>
  <c r="H1976" i="2157"/>
  <c r="I1976" i="2157" s="1"/>
  <c r="L1976" i="2156"/>
  <c r="K1976" i="2157" s="1"/>
  <c r="H1768" i="2157"/>
  <c r="I1768" i="2157" s="1"/>
  <c r="L1768" i="2156"/>
  <c r="K1768" i="2157" s="1"/>
  <c r="H1615" i="2157"/>
  <c r="I1615" i="2157" s="1"/>
  <c r="L1615" i="2156"/>
  <c r="K1615" i="2157" s="1"/>
  <c r="H551" i="2157"/>
  <c r="I551" i="2157" s="1"/>
  <c r="L551" i="2156"/>
  <c r="K551" i="2157" s="1"/>
  <c r="BC390" i="2140"/>
  <c r="E1944" i="2156" s="1"/>
  <c r="K2546" i="2156" s="1" a="1"/>
  <c r="K2546" i="2156" s="1"/>
  <c r="G390" i="2140"/>
  <c r="W390" i="2140" s="1"/>
  <c r="BC358" i="2140"/>
  <c r="E1912" i="2156" s="1"/>
  <c r="K1930" i="2156" s="1" a="1"/>
  <c r="K1930" i="2156" s="1"/>
  <c r="G358" i="2140"/>
  <c r="W358" i="2140" s="1"/>
  <c r="BC326" i="2140"/>
  <c r="E1880" i="2156" s="1"/>
  <c r="K1706" i="2156" s="1" a="1"/>
  <c r="K1706" i="2156" s="1"/>
  <c r="G326" i="2140"/>
  <c r="W326" i="2140" s="1"/>
  <c r="BC294" i="2140"/>
  <c r="E1848" i="2156" s="1"/>
  <c r="K1566" i="2156" s="1" a="1"/>
  <c r="K1566" i="2156" s="1"/>
  <c r="G294" i="2140"/>
  <c r="W294" i="2140" s="1"/>
  <c r="BC227" i="2140"/>
  <c r="E1781" i="2156" s="1"/>
  <c r="K302" i="2156" s="1" a="1"/>
  <c r="K302" i="2156" s="1"/>
  <c r="G227" i="2140"/>
  <c r="W227" i="2140" s="1"/>
  <c r="BC188" i="2140"/>
  <c r="E1742" i="2156" s="1"/>
  <c r="K1402" i="2156" s="1" a="1"/>
  <c r="K1402" i="2156" s="1"/>
  <c r="G188" i="2140"/>
  <c r="W188" i="2140" s="1"/>
  <c r="BC99" i="2140"/>
  <c r="E1653" i="2156" s="1"/>
  <c r="K2252" i="2156" s="1" a="1"/>
  <c r="K2252" i="2156" s="1"/>
  <c r="G99" i="2140"/>
  <c r="W99" i="2140" s="1"/>
  <c r="BC60" i="2140"/>
  <c r="E1614" i="2156" s="1"/>
  <c r="G60" i="2140"/>
  <c r="W60" i="2140" s="1"/>
  <c r="BC386" i="2140"/>
  <c r="E1940" i="2156" s="1"/>
  <c r="K2538" i="2156" s="1" a="1"/>
  <c r="K2538" i="2156" s="1"/>
  <c r="G386" i="2140"/>
  <c r="W386" i="2140" s="1"/>
  <c r="BC354" i="2140"/>
  <c r="E1908" i="2156" s="1"/>
  <c r="K1913" i="2156" s="1" a="1"/>
  <c r="K1913" i="2156" s="1"/>
  <c r="G354" i="2140"/>
  <c r="W354" i="2140" s="1"/>
  <c r="BC322" i="2140"/>
  <c r="E1876" i="2156" s="1"/>
  <c r="K1723" i="2156" s="1" a="1"/>
  <c r="K1723" i="2156" s="1"/>
  <c r="G322" i="2140"/>
  <c r="W322" i="2140" s="1"/>
  <c r="BC290" i="2140"/>
  <c r="E1844" i="2156" s="1"/>
  <c r="K2336" i="2156" s="1" a="1"/>
  <c r="K2336" i="2156" s="1"/>
  <c r="G290" i="2140"/>
  <c r="W290" i="2140" s="1"/>
  <c r="BC236" i="2140"/>
  <c r="E1790" i="2156" s="1"/>
  <c r="G236" i="2140"/>
  <c r="W236" i="2140" s="1"/>
  <c r="BC147" i="2140"/>
  <c r="E1701" i="2156" s="1"/>
  <c r="K1152" i="2156" s="1" a="1"/>
  <c r="K1152" i="2156" s="1"/>
  <c r="G147" i="2140"/>
  <c r="W147" i="2140" s="1"/>
  <c r="BC108" i="2140"/>
  <c r="E1662" i="2156" s="1"/>
  <c r="K946" i="2156" s="1" a="1"/>
  <c r="K946" i="2156" s="1"/>
  <c r="G108" i="2140"/>
  <c r="W108" i="2140" s="1"/>
  <c r="BC19" i="2140"/>
  <c r="E1573" i="2156" s="1"/>
  <c r="G19" i="2140"/>
  <c r="W19" i="2140" s="1"/>
  <c r="BC16" i="2140"/>
  <c r="E1570" i="2156" s="1"/>
  <c r="G16" i="2140"/>
  <c r="W16" i="2140" s="1"/>
  <c r="BC250" i="2140"/>
  <c r="E1804" i="2156" s="1"/>
  <c r="K451" i="2156" s="1" a="1"/>
  <c r="K451" i="2156" s="1"/>
  <c r="G250" i="2140"/>
  <c r="W250" i="2140" s="1"/>
  <c r="BC234" i="2140"/>
  <c r="E1788" i="2156" s="1"/>
  <c r="K334" i="2156" s="1" a="1"/>
  <c r="K334" i="2156" s="1"/>
  <c r="G234" i="2140"/>
  <c r="W234" i="2140" s="1"/>
  <c r="BC218" i="2140"/>
  <c r="E1772" i="2156" s="1"/>
  <c r="K255" i="2156" s="1" a="1"/>
  <c r="K255" i="2156" s="1"/>
  <c r="G218" i="2140"/>
  <c r="W218" i="2140" s="1"/>
  <c r="BC202" i="2140"/>
  <c r="E1756" i="2156" s="1"/>
  <c r="K160" i="2156" s="1" a="1"/>
  <c r="K160" i="2156" s="1"/>
  <c r="G202" i="2140"/>
  <c r="W202" i="2140" s="1"/>
  <c r="BC186" i="2140"/>
  <c r="E1740" i="2156" s="1"/>
  <c r="K1386" i="2156" s="1" a="1"/>
  <c r="K1386" i="2156" s="1"/>
  <c r="G186" i="2140"/>
  <c r="W186" i="2140" s="1"/>
  <c r="BC170" i="2140"/>
  <c r="E1724" i="2156" s="1"/>
  <c r="K1303" i="2156" s="1" a="1"/>
  <c r="K1303" i="2156" s="1"/>
  <c r="G170" i="2140"/>
  <c r="W170" i="2140" s="1"/>
  <c r="BC154" i="2140"/>
  <c r="E1708" i="2156" s="1"/>
  <c r="G154" i="2140"/>
  <c r="W154" i="2140" s="1"/>
  <c r="BC138" i="2140"/>
  <c r="E1692" i="2156" s="1"/>
  <c r="G138" i="2140"/>
  <c r="W138" i="2140" s="1"/>
  <c r="BC122" i="2140"/>
  <c r="E1676" i="2156" s="1"/>
  <c r="K1000" i="2156" s="1" a="1"/>
  <c r="K1000" i="2156" s="1"/>
  <c r="G122" i="2140"/>
  <c r="W122" i="2140" s="1"/>
  <c r="BC106" i="2140"/>
  <c r="E1660" i="2156" s="1"/>
  <c r="K935" i="2156" s="1" a="1"/>
  <c r="K935" i="2156" s="1"/>
  <c r="G106" i="2140"/>
  <c r="W106" i="2140" s="1"/>
  <c r="BC90" i="2140"/>
  <c r="E1644" i="2156" s="1"/>
  <c r="K862" i="2156" s="1" a="1"/>
  <c r="K862" i="2156" s="1"/>
  <c r="G90" i="2140"/>
  <c r="W90" i="2140" s="1"/>
  <c r="BC74" i="2140"/>
  <c r="E1628" i="2156" s="1"/>
  <c r="K773" i="2156" s="1" a="1"/>
  <c r="K773" i="2156" s="1"/>
  <c r="G74" i="2140"/>
  <c r="W74" i="2140" s="1"/>
  <c r="BC58" i="2140"/>
  <c r="E1612" i="2156" s="1"/>
  <c r="G58" i="2140"/>
  <c r="W58" i="2140" s="1"/>
  <c r="BC42" i="2140"/>
  <c r="E1596" i="2156" s="1"/>
  <c r="G42" i="2140"/>
  <c r="W42" i="2140" s="1"/>
  <c r="BC26" i="2140"/>
  <c r="E1580" i="2156" s="1"/>
  <c r="K56" i="2156" s="1" a="1"/>
  <c r="K56" i="2156" s="1"/>
  <c r="G26" i="2140"/>
  <c r="W26" i="2140" s="1"/>
  <c r="BC10" i="2140"/>
  <c r="E1564" i="2156" s="1"/>
  <c r="G10" i="2140"/>
  <c r="W10" i="2140" s="1"/>
  <c r="M58" i="2137"/>
  <c r="AZ55" i="2162" s="1"/>
  <c r="H58" i="2138"/>
  <c r="E55" i="2140" s="1"/>
  <c r="U55" i="2140" s="1"/>
  <c r="C55" i="2140"/>
  <c r="S55" i="2140" s="1"/>
  <c r="M118" i="2137"/>
  <c r="D115" i="2162" s="1"/>
  <c r="T115" i="2162" s="1"/>
  <c r="AJ115" i="2162" s="1"/>
  <c r="H118" i="2138"/>
  <c r="BA115" i="2162" s="1"/>
  <c r="AY115" i="2140"/>
  <c r="E113" i="2156" s="1"/>
  <c r="K976" i="2156" s="1" a="1"/>
  <c r="K976" i="2156" s="1"/>
  <c r="C115" i="2140"/>
  <c r="S115" i="2140" s="1"/>
  <c r="M183" i="2137"/>
  <c r="AZ180" i="2140" s="1"/>
  <c r="E567" i="2156" s="1"/>
  <c r="K1351" i="2156" s="1" a="1"/>
  <c r="K1351" i="2156" s="1"/>
  <c r="H183" i="2138"/>
  <c r="E180" i="2162" s="1"/>
  <c r="U180" i="2162" s="1"/>
  <c r="AK180" i="2162" s="1"/>
  <c r="M245" i="2137"/>
  <c r="AZ242" i="2162" s="1"/>
  <c r="H245" i="2138"/>
  <c r="AY242" i="2140"/>
  <c r="E240" i="2156" s="1"/>
  <c r="K397" i="2156" s="1" a="1"/>
  <c r="K397" i="2156" s="1"/>
  <c r="C242" i="2140"/>
  <c r="S242" i="2140" s="1"/>
  <c r="M26" i="2137"/>
  <c r="AZ23" i="2162" s="1"/>
  <c r="H26" i="2138"/>
  <c r="M123" i="2137"/>
  <c r="H123" i="2138"/>
  <c r="E120" i="2162" s="1"/>
  <c r="U120" i="2162" s="1"/>
  <c r="AK120" i="2162" s="1"/>
  <c r="AY120" i="2140"/>
  <c r="E118" i="2156" s="1"/>
  <c r="K2287" i="2156" s="1" a="1"/>
  <c r="K2287" i="2156" s="1"/>
  <c r="M217" i="2137"/>
  <c r="D214" i="2162" s="1"/>
  <c r="T214" i="2162" s="1"/>
  <c r="AJ214" i="2162" s="1"/>
  <c r="H217" i="2138"/>
  <c r="BA214" i="2162" s="1"/>
  <c r="M61" i="2137"/>
  <c r="C58" i="2140"/>
  <c r="S58" i="2140" s="1"/>
  <c r="H61" i="2138"/>
  <c r="BA58" i="2162" s="1"/>
  <c r="M152" i="2137"/>
  <c r="D149" i="2162" s="1"/>
  <c r="T149" i="2162" s="1"/>
  <c r="AJ149" i="2162" s="1"/>
  <c r="H152" i="2138"/>
  <c r="C149" i="2140"/>
  <c r="S149" i="2140" s="1"/>
  <c r="AY149" i="2140"/>
  <c r="E147" i="2156" s="1"/>
  <c r="K1158" i="2156" s="1" a="1"/>
  <c r="K1158" i="2156" s="1"/>
  <c r="H271" i="2138"/>
  <c r="M271" i="2137"/>
  <c r="AZ268" i="2162" s="1"/>
  <c r="BA236" i="2140"/>
  <c r="E1012" i="2156" s="1"/>
  <c r="K366" i="2156" s="1" a="1"/>
  <c r="K366" i="2156" s="1"/>
  <c r="E236" i="2140"/>
  <c r="U236" i="2140" s="1"/>
  <c r="BA86" i="2140"/>
  <c r="E862" i="2156" s="1"/>
  <c r="K836" i="2156" s="1" a="1"/>
  <c r="K836" i="2156" s="1"/>
  <c r="E86" i="2140"/>
  <c r="U86" i="2140" s="1"/>
  <c r="G7" i="2138"/>
  <c r="H2504" i="2157"/>
  <c r="I2504" i="2157" s="1"/>
  <c r="L2504" i="2156"/>
  <c r="K2504" i="2157" s="1"/>
  <c r="H2508" i="2157"/>
  <c r="I2508" i="2157" s="1"/>
  <c r="L2508" i="2156"/>
  <c r="K2508" i="2157" s="1"/>
  <c r="H1479" i="2157"/>
  <c r="I1479" i="2157" s="1"/>
  <c r="L1479" i="2156"/>
  <c r="K1479" i="2157" s="1"/>
  <c r="H1718" i="2157"/>
  <c r="I1718" i="2157" s="1"/>
  <c r="L1718" i="2156"/>
  <c r="K1718" i="2157" s="1"/>
  <c r="H2444" i="2157"/>
  <c r="I2444" i="2157" s="1"/>
  <c r="L2444" i="2156"/>
  <c r="K2444" i="2157" s="1"/>
  <c r="H2533" i="2157"/>
  <c r="I2533" i="2157" s="1"/>
  <c r="L2533" i="2156"/>
  <c r="K2533" i="2157" s="1"/>
  <c r="H323" i="2157"/>
  <c r="I323" i="2157" s="1"/>
  <c r="L323" i="2156"/>
  <c r="K323" i="2157" s="1"/>
  <c r="AY180" i="2140"/>
  <c r="E178" i="2156" s="1"/>
  <c r="K1350" i="2156" s="1" a="1"/>
  <c r="K1350" i="2156" s="1"/>
  <c r="H865" i="2157"/>
  <c r="I865" i="2157" s="1"/>
  <c r="L865" i="2156"/>
  <c r="K865" i="2157" s="1"/>
  <c r="H64" i="2157"/>
  <c r="I64" i="2157" s="1"/>
  <c r="L64" i="2156"/>
  <c r="K64" i="2157" s="1"/>
  <c r="D143" i="2140"/>
  <c r="T143" i="2140" s="1"/>
  <c r="AZ186" i="2140"/>
  <c r="E573" i="2156" s="1"/>
  <c r="K1384" i="2156" s="1" a="1"/>
  <c r="K1384" i="2156" s="1"/>
  <c r="D186" i="2140"/>
  <c r="T186" i="2140" s="1"/>
  <c r="AZ40" i="2140"/>
  <c r="E427" i="2156" s="1"/>
  <c r="K2133" i="2156" s="1" a="1"/>
  <c r="K2133" i="2156" s="1"/>
  <c r="D40" i="2140"/>
  <c r="T40" i="2140" s="1"/>
  <c r="H1633" i="2157"/>
  <c r="I1633" i="2157" s="1"/>
  <c r="L1633" i="2156"/>
  <c r="K1633" i="2157" s="1"/>
  <c r="H481" i="2157"/>
  <c r="I481" i="2157" s="1"/>
  <c r="L481" i="2156"/>
  <c r="K481" i="2157" s="1"/>
  <c r="H1421" i="2157"/>
  <c r="I1421" i="2157" s="1"/>
  <c r="L1421" i="2156"/>
  <c r="K1421" i="2157" s="1"/>
  <c r="H1360" i="2157"/>
  <c r="I1360" i="2157" s="1"/>
  <c r="L1360" i="2156"/>
  <c r="K1360" i="2157" s="1"/>
  <c r="H414" i="2157"/>
  <c r="I414" i="2157" s="1"/>
  <c r="L414" i="2156"/>
  <c r="K414" i="2157" s="1"/>
  <c r="H2521" i="2157"/>
  <c r="I2521" i="2157" s="1"/>
  <c r="L2521" i="2156"/>
  <c r="K2521" i="2157" s="1"/>
  <c r="H350" i="2157"/>
  <c r="I350" i="2157" s="1"/>
  <c r="L350" i="2156"/>
  <c r="K350" i="2157" s="1"/>
  <c r="H1295" i="2157"/>
  <c r="I1295" i="2157" s="1"/>
  <c r="L1295" i="2156"/>
  <c r="K1295" i="2157" s="1"/>
  <c r="H1952" i="2157"/>
  <c r="I1952" i="2157" s="1"/>
  <c r="L1952" i="2156"/>
  <c r="K1952" i="2157" s="1"/>
  <c r="H1744" i="2157"/>
  <c r="I1744" i="2157" s="1"/>
  <c r="L1744" i="2156"/>
  <c r="K1744" i="2157" s="1"/>
  <c r="H1588" i="2157"/>
  <c r="I1588" i="2157" s="1"/>
  <c r="L1588" i="2156"/>
  <c r="K1588" i="2157" s="1"/>
  <c r="H1456" i="2157"/>
  <c r="I1456" i="2157" s="1"/>
  <c r="L1456" i="2156"/>
  <c r="K1456" i="2157" s="1"/>
  <c r="H1260" i="2157"/>
  <c r="I1260" i="2157" s="1"/>
  <c r="L1260" i="2156"/>
  <c r="K1260" i="2157" s="1"/>
  <c r="H738" i="2157"/>
  <c r="I738" i="2157" s="1"/>
  <c r="L738" i="2156"/>
  <c r="K738" i="2157" s="1"/>
  <c r="AY55" i="2140"/>
  <c r="E53" i="2156" s="1"/>
  <c r="K678" i="2156" s="1" a="1"/>
  <c r="K678" i="2156" s="1"/>
  <c r="BA211" i="2140"/>
  <c r="E987" i="2156" s="1"/>
  <c r="K214" i="2156" s="1" a="1"/>
  <c r="K214" i="2156" s="1"/>
  <c r="E211" i="2140"/>
  <c r="U211" i="2140" s="1"/>
  <c r="BA78" i="2140"/>
  <c r="E854" i="2156" s="1"/>
  <c r="K798" i="2156" s="1" a="1"/>
  <c r="K798" i="2156" s="1"/>
  <c r="E78" i="2140"/>
  <c r="U78" i="2140" s="1"/>
  <c r="BA146" i="2140"/>
  <c r="E922" i="2156" s="1"/>
  <c r="K1145" i="2156" s="1" a="1"/>
  <c r="K1145" i="2156" s="1"/>
  <c r="E146" i="2140"/>
  <c r="U146" i="2140" s="1"/>
  <c r="BA178" i="2140"/>
  <c r="E954" i="2156" s="1"/>
  <c r="K1341" i="2156" s="1" a="1"/>
  <c r="K1341" i="2156" s="1"/>
  <c r="H1282" i="2157"/>
  <c r="I1282" i="2157" s="1"/>
  <c r="L1282" i="2156"/>
  <c r="K1282" i="2157" s="1"/>
  <c r="H277" i="2138"/>
  <c r="E274" i="2140" s="1"/>
  <c r="U274" i="2140" s="1"/>
  <c r="M277" i="2137"/>
  <c r="D274" i="2162" s="1"/>
  <c r="T274" i="2162" s="1"/>
  <c r="AJ274" i="2162" s="1"/>
  <c r="C274" i="2140"/>
  <c r="S274" i="2140" s="1"/>
  <c r="AY274" i="2140"/>
  <c r="E272" i="2156" s="1"/>
  <c r="K598" i="2156" s="1" a="1"/>
  <c r="K598" i="2156" s="1"/>
  <c r="M246" i="2137"/>
  <c r="H246" i="2138"/>
  <c r="E243" i="2162" s="1"/>
  <c r="U243" i="2162" s="1"/>
  <c r="AK243" i="2162" s="1"/>
  <c r="M230" i="2137"/>
  <c r="AZ227" i="2162" s="1"/>
  <c r="H230" i="2138"/>
  <c r="E227" i="2162" s="1"/>
  <c r="U227" i="2162" s="1"/>
  <c r="AK227" i="2162" s="1"/>
  <c r="H194" i="2138"/>
  <c r="BA191" i="2162" s="1"/>
  <c r="M194" i="2137"/>
  <c r="D191" i="2162" s="1"/>
  <c r="T191" i="2162" s="1"/>
  <c r="AJ191" i="2162" s="1"/>
  <c r="AY191" i="2140"/>
  <c r="E189" i="2156" s="1"/>
  <c r="K1417" i="2156" s="1" a="1"/>
  <c r="K1417" i="2156" s="1"/>
  <c r="M160" i="2137"/>
  <c r="AZ157" i="2162" s="1"/>
  <c r="H160" i="2138"/>
  <c r="AY157" i="2140"/>
  <c r="E155" i="2156" s="1"/>
  <c r="K1202" i="2156" s="1" a="1"/>
  <c r="K1202" i="2156" s="1"/>
  <c r="M120" i="2137"/>
  <c r="D117" i="2162" s="1"/>
  <c r="T117" i="2162" s="1"/>
  <c r="AJ117" i="2162" s="1"/>
  <c r="H120" i="2138"/>
  <c r="H87" i="2138"/>
  <c r="BA84" i="2162" s="1"/>
  <c r="M87" i="2137"/>
  <c r="D84" i="2162" s="1"/>
  <c r="T84" i="2162" s="1"/>
  <c r="AJ84" i="2162" s="1"/>
  <c r="M260" i="2137"/>
  <c r="D257" i="2162" s="1"/>
  <c r="T257" i="2162" s="1"/>
  <c r="AJ257" i="2162" s="1"/>
  <c r="C257" i="2140"/>
  <c r="S257" i="2140" s="1"/>
  <c r="H260" i="2138"/>
  <c r="H237" i="2138"/>
  <c r="M237" i="2137"/>
  <c r="H221" i="2138"/>
  <c r="E218" i="2162" s="1"/>
  <c r="U218" i="2162" s="1"/>
  <c r="AK218" i="2162" s="1"/>
  <c r="M221" i="2137"/>
  <c r="D218" i="2162" s="1"/>
  <c r="T218" i="2162" s="1"/>
  <c r="AJ218" i="2162" s="1"/>
  <c r="H178" i="2138"/>
  <c r="E175" i="2140" s="1"/>
  <c r="U175" i="2140" s="1"/>
  <c r="M178" i="2137"/>
  <c r="AZ175" i="2162" s="1"/>
  <c r="AY175" i="2140"/>
  <c r="E173" i="2156" s="1"/>
  <c r="K1325" i="2156" s="1" a="1"/>
  <c r="K1325" i="2156" s="1"/>
  <c r="C175" i="2140"/>
  <c r="S175" i="2140" s="1"/>
  <c r="H130" i="2138"/>
  <c r="BA127" i="2162" s="1"/>
  <c r="M130" i="2137"/>
  <c r="H95" i="2138"/>
  <c r="BA92" i="2162" s="1"/>
  <c r="M95" i="2137"/>
  <c r="D92" i="2162" s="1"/>
  <c r="T92" i="2162" s="1"/>
  <c r="AJ92" i="2162" s="1"/>
  <c r="M56" i="2137"/>
  <c r="AZ53" i="2162" s="1"/>
  <c r="H56" i="2138"/>
  <c r="E53" i="2162" s="1"/>
  <c r="U53" i="2162" s="1"/>
  <c r="AK53" i="2162" s="1"/>
  <c r="M11" i="2137"/>
  <c r="AZ8" i="2140" s="1"/>
  <c r="E395" i="2156" s="1"/>
  <c r="K8" i="2156" s="1" a="1"/>
  <c r="K8" i="2156" s="1"/>
  <c r="H11" i="2138"/>
  <c r="BA8" i="2140" s="1"/>
  <c r="E784" i="2156" s="1"/>
  <c r="K7" i="2156" s="1" a="1"/>
  <c r="K7" i="2156" s="1"/>
  <c r="M241" i="2137"/>
  <c r="D238" i="2162" s="1"/>
  <c r="T238" i="2162" s="1"/>
  <c r="AJ238" i="2162" s="1"/>
  <c r="H241" i="2138"/>
  <c r="E238" i="2162" s="1"/>
  <c r="U238" i="2162" s="1"/>
  <c r="AK238" i="2162" s="1"/>
  <c r="AY238" i="2140"/>
  <c r="E236" i="2156" s="1"/>
  <c r="K375" i="2156" s="1" a="1"/>
  <c r="K375" i="2156" s="1"/>
  <c r="C238" i="2140"/>
  <c r="S238" i="2140" s="1"/>
  <c r="M211" i="2137"/>
  <c r="H211" i="2138"/>
  <c r="BA208" i="2162" s="1"/>
  <c r="M184" i="2137"/>
  <c r="H184" i="2138"/>
  <c r="M156" i="2137"/>
  <c r="AZ153" i="2162" s="1"/>
  <c r="H156" i="2138"/>
  <c r="M119" i="2137"/>
  <c r="H119" i="2138"/>
  <c r="H79" i="2138"/>
  <c r="BA76" i="2162" s="1"/>
  <c r="M79" i="2137"/>
  <c r="M279" i="2137"/>
  <c r="H279" i="2138"/>
  <c r="AY276" i="2140"/>
  <c r="E274" i="2156" s="1"/>
  <c r="K614" i="2156" s="1" a="1"/>
  <c r="K614" i="2156" s="1"/>
  <c r="H261" i="2138"/>
  <c r="M261" i="2137"/>
  <c r="D258" i="2162" s="1"/>
  <c r="T258" i="2162" s="1"/>
  <c r="AJ258" i="2162" s="1"/>
  <c r="H229" i="2138"/>
  <c r="BA226" i="2162" s="1"/>
  <c r="M229" i="2137"/>
  <c r="AZ226" i="2162" s="1"/>
  <c r="AY226" i="2140"/>
  <c r="E224" i="2156" s="1"/>
  <c r="K295" i="2156" s="1" a="1"/>
  <c r="K295" i="2156" s="1"/>
  <c r="C226" i="2140"/>
  <c r="S226" i="2140" s="1"/>
  <c r="M140" i="2137"/>
  <c r="H140" i="2138"/>
  <c r="BA137" i="2162" s="1"/>
  <c r="AY137" i="2140"/>
  <c r="E135" i="2156" s="1"/>
  <c r="K1087" i="2156" s="1" a="1"/>
  <c r="K1087" i="2156" s="1"/>
  <c r="H127" i="2138"/>
  <c r="M127" i="2137"/>
  <c r="AZ124" i="2162" s="1"/>
  <c r="M72" i="2137"/>
  <c r="H72" i="2138"/>
  <c r="M51" i="2137"/>
  <c r="AZ48" i="2162" s="1"/>
  <c r="H51" i="2138"/>
  <c r="H2345" i="2157"/>
  <c r="I2345" i="2157" s="1"/>
  <c r="L2345" i="2156"/>
  <c r="K2345" i="2157" s="1"/>
  <c r="C218" i="2140"/>
  <c r="S218" i="2140" s="1"/>
  <c r="C124" i="2140"/>
  <c r="S124" i="2140" s="1"/>
  <c r="H41" i="2157"/>
  <c r="I41" i="2157" s="1"/>
  <c r="L41" i="2156"/>
  <c r="K41" i="2157" s="1"/>
  <c r="H2123" i="2157"/>
  <c r="I2123" i="2157" s="1"/>
  <c r="L2123" i="2156"/>
  <c r="K2123" i="2157" s="1"/>
  <c r="H469" i="2157"/>
  <c r="I469" i="2157" s="1"/>
  <c r="L469" i="2156"/>
  <c r="K469" i="2157" s="1"/>
  <c r="H44" i="2157"/>
  <c r="I44" i="2157" s="1"/>
  <c r="L44" i="2156"/>
  <c r="K44" i="2157" s="1"/>
  <c r="AY53" i="2140"/>
  <c r="E51" i="2156" s="1"/>
  <c r="K672" i="2156" s="1" a="1"/>
  <c r="K672" i="2156" s="1"/>
  <c r="H973" i="2157"/>
  <c r="I973" i="2157" s="1"/>
  <c r="L973" i="2156"/>
  <c r="K973" i="2157" s="1"/>
  <c r="H1339" i="2157"/>
  <c r="I1339" i="2157" s="1"/>
  <c r="L1339" i="2156"/>
  <c r="K1339" i="2157" s="1"/>
  <c r="AY208" i="2140"/>
  <c r="E206" i="2156" s="1"/>
  <c r="K195" i="2156" s="1" a="1"/>
  <c r="K195" i="2156" s="1"/>
  <c r="H622" i="2157"/>
  <c r="I622" i="2157" s="1"/>
  <c r="L622" i="2156"/>
  <c r="K622" i="2157" s="1"/>
  <c r="AZ251" i="2140"/>
  <c r="E638" i="2156" s="1"/>
  <c r="K456" i="2156" s="1" a="1"/>
  <c r="K456" i="2156" s="1"/>
  <c r="D251" i="2140"/>
  <c r="T251" i="2140" s="1"/>
  <c r="D274" i="2140"/>
  <c r="T274" i="2140" s="1"/>
  <c r="AZ170" i="2140"/>
  <c r="E557" i="2156" s="1"/>
  <c r="K1299" i="2156" s="1" a="1"/>
  <c r="K1299" i="2156" s="1"/>
  <c r="D170" i="2140"/>
  <c r="T170" i="2140" s="1"/>
  <c r="D11" i="2140"/>
  <c r="T11" i="2140" s="1"/>
  <c r="AZ11" i="2140"/>
  <c r="E398" i="2156" s="1"/>
  <c r="K2101" i="2156" s="1" a="1"/>
  <c r="K2101" i="2156" s="1"/>
  <c r="AZ173" i="2140"/>
  <c r="E560" i="2156" s="1"/>
  <c r="K2315" i="2156" s="1" a="1"/>
  <c r="K2315" i="2156" s="1"/>
  <c r="D173" i="2140"/>
  <c r="T173" i="2140" s="1"/>
  <c r="H63" i="2157"/>
  <c r="I63" i="2157" s="1"/>
  <c r="L63" i="2156"/>
  <c r="K63" i="2157" s="1"/>
  <c r="E15" i="2140"/>
  <c r="U15" i="2140" s="1"/>
  <c r="BA241" i="2140"/>
  <c r="E1017" i="2156" s="1"/>
  <c r="K396" i="2156" s="1" a="1"/>
  <c r="K396" i="2156" s="1"/>
  <c r="E241" i="2140"/>
  <c r="U241" i="2140" s="1"/>
  <c r="BA55" i="2140"/>
  <c r="E831" i="2156" s="1"/>
  <c r="K680" i="2156" s="1" a="1"/>
  <c r="K680" i="2156" s="1"/>
  <c r="H1767" i="2157"/>
  <c r="I1767" i="2157" s="1"/>
  <c r="L1767" i="2156"/>
  <c r="K1767" i="2157" s="1"/>
  <c r="H111" i="2157"/>
  <c r="I111" i="2157" s="1"/>
  <c r="L111" i="2156"/>
  <c r="K111" i="2157" s="1"/>
  <c r="H730" i="2157"/>
  <c r="I730" i="2157" s="1"/>
  <c r="L730" i="2156"/>
  <c r="K730" i="2157" s="1"/>
  <c r="H902" i="2157"/>
  <c r="I902" i="2157" s="1"/>
  <c r="L902" i="2156"/>
  <c r="K902" i="2157" s="1"/>
  <c r="H1249" i="2157"/>
  <c r="I1249" i="2157" s="1"/>
  <c r="L1249" i="2156"/>
  <c r="K1249" i="2157" s="1"/>
  <c r="H1443" i="2157"/>
  <c r="I1443" i="2157" s="1"/>
  <c r="L1443" i="2156"/>
  <c r="K1443" i="2157" s="1"/>
  <c r="H500" i="2157"/>
  <c r="I500" i="2157" s="1"/>
  <c r="L500" i="2156"/>
  <c r="K500" i="2157" s="1"/>
  <c r="H1577" i="2157"/>
  <c r="I1577" i="2157" s="1"/>
  <c r="L1577" i="2156"/>
  <c r="K1577" i="2157" s="1"/>
  <c r="H1717" i="2157"/>
  <c r="I1717" i="2157" s="1"/>
  <c r="L1717" i="2156"/>
  <c r="K1717" i="2157" s="1"/>
  <c r="H2467" i="2157"/>
  <c r="I2467" i="2157" s="1"/>
  <c r="L2467" i="2156"/>
  <c r="K2467" i="2157" s="1"/>
  <c r="H2513" i="2157"/>
  <c r="I2513" i="2157" s="1"/>
  <c r="L2513" i="2156"/>
  <c r="K2513" i="2157" s="1"/>
  <c r="H2130" i="2157"/>
  <c r="I2130" i="2157" s="1"/>
  <c r="L2130" i="2156"/>
  <c r="K2130" i="2157" s="1"/>
  <c r="H916" i="2157"/>
  <c r="I916" i="2157" s="1"/>
  <c r="L916" i="2156"/>
  <c r="K916" i="2157" s="1"/>
  <c r="H1265" i="2157"/>
  <c r="I1265" i="2157" s="1"/>
  <c r="L1265" i="2156"/>
  <c r="K1265" i="2157" s="1"/>
  <c r="H1593" i="2157"/>
  <c r="I1593" i="2157" s="1"/>
  <c r="L1593" i="2156"/>
  <c r="K1593" i="2157" s="1"/>
  <c r="H1749" i="2157"/>
  <c r="I1749" i="2157" s="1"/>
  <c r="L1749" i="2156"/>
  <c r="K1749" i="2157" s="1"/>
  <c r="H1957" i="2157"/>
  <c r="I1957" i="2157" s="1"/>
  <c r="L1957" i="2156"/>
  <c r="K1957" i="2157" s="1"/>
  <c r="H2051" i="2157"/>
  <c r="I2051" i="2157" s="1"/>
  <c r="L2051" i="2156"/>
  <c r="K2051" i="2157" s="1"/>
  <c r="H1939" i="2157"/>
  <c r="I1939" i="2157" s="1"/>
  <c r="L1939" i="2156"/>
  <c r="K1939" i="2157" s="1"/>
  <c r="H1852" i="2157"/>
  <c r="I1852" i="2157" s="1"/>
  <c r="L1852" i="2156"/>
  <c r="K1852" i="2157" s="1"/>
  <c r="H1739" i="2157"/>
  <c r="I1739" i="2157" s="1"/>
  <c r="L1739" i="2156"/>
  <c r="K1739" i="2157" s="1"/>
  <c r="H2352" i="2157"/>
  <c r="I2352" i="2157" s="1"/>
  <c r="L2352" i="2156"/>
  <c r="K2352" i="2157" s="1"/>
  <c r="H1778" i="2157"/>
  <c r="I1778" i="2157" s="1"/>
  <c r="L1778" i="2156"/>
  <c r="K1778" i="2157" s="1"/>
  <c r="H2143" i="2157"/>
  <c r="I2143" i="2157" s="1"/>
  <c r="L2143" i="2156"/>
  <c r="K2143" i="2157" s="1"/>
  <c r="H1095" i="2157"/>
  <c r="I1095" i="2157" s="1"/>
  <c r="L1095" i="2156"/>
  <c r="K1095" i="2157" s="1"/>
  <c r="H779" i="2157"/>
  <c r="I779" i="2157" s="1"/>
  <c r="L779" i="2156"/>
  <c r="K779" i="2157" s="1"/>
  <c r="BC337" i="2140"/>
  <c r="E1891" i="2156" s="1"/>
  <c r="K1795" i="2156" s="1" a="1"/>
  <c r="K1795" i="2156" s="1"/>
  <c r="BC276" i="2140"/>
  <c r="E1830" i="2156" s="1"/>
  <c r="K619" i="2156" s="1" a="1"/>
  <c r="K619" i="2156" s="1"/>
  <c r="BC192" i="2140"/>
  <c r="E1746" i="2156" s="1"/>
  <c r="K1430" i="2156" s="1" a="1"/>
  <c r="K1430" i="2156" s="1"/>
  <c r="BC103" i="2140"/>
  <c r="E1657" i="2156" s="1"/>
  <c r="K2261" i="2156" s="1" a="1"/>
  <c r="K2261" i="2156" s="1"/>
  <c r="BC14" i="2140"/>
  <c r="E1568" i="2156" s="1"/>
  <c r="H1572" i="2157"/>
  <c r="I1572" i="2157" s="1"/>
  <c r="L1572" i="2156"/>
  <c r="K1572" i="2157" s="1"/>
  <c r="H1711" i="2157"/>
  <c r="I1711" i="2157" s="1"/>
  <c r="L1711" i="2156"/>
  <c r="K1711" i="2157" s="1"/>
  <c r="H2462" i="2157"/>
  <c r="I2462" i="2157" s="1"/>
  <c r="L2462" i="2156"/>
  <c r="K2462" i="2157" s="1"/>
  <c r="H2509" i="2157"/>
  <c r="I2509" i="2157" s="1"/>
  <c r="L2509" i="2156"/>
  <c r="K2509" i="2157" s="1"/>
  <c r="H2126" i="2157"/>
  <c r="I2126" i="2157" s="1"/>
  <c r="L2126" i="2156"/>
  <c r="K2126" i="2157" s="1"/>
  <c r="H913" i="2157"/>
  <c r="I913" i="2157" s="1"/>
  <c r="L913" i="2156"/>
  <c r="K913" i="2157" s="1"/>
  <c r="H1261" i="2157"/>
  <c r="I1261" i="2157" s="1"/>
  <c r="L1261" i="2156"/>
  <c r="K1261" i="2157" s="1"/>
  <c r="H1858" i="2157"/>
  <c r="I1858" i="2157" s="1"/>
  <c r="L1858" i="2156"/>
  <c r="K1858" i="2157" s="1"/>
  <c r="BC25" i="2140"/>
  <c r="E1579" i="2156" s="1"/>
  <c r="BC89" i="2140"/>
  <c r="E1643" i="2156" s="1"/>
  <c r="K853" i="2156" s="1" a="1"/>
  <c r="K853" i="2156" s="1"/>
  <c r="BC153" i="2140"/>
  <c r="E1707" i="2156" s="1"/>
  <c r="BC217" i="2140"/>
  <c r="E1771" i="2156" s="1"/>
  <c r="K2167" i="2156" s="1" a="1"/>
  <c r="K2167" i="2156" s="1"/>
  <c r="BC18" i="2140"/>
  <c r="E1572" i="2156" s="1"/>
  <c r="K35" i="2156" s="1" a="1"/>
  <c r="K35" i="2156" s="1"/>
  <c r="BC82" i="2140"/>
  <c r="E1636" i="2156" s="1"/>
  <c r="K2219" i="2156" s="1" a="1"/>
  <c r="K2219" i="2156" s="1"/>
  <c r="BC164" i="2140"/>
  <c r="E1718" i="2156" s="1"/>
  <c r="K2311" i="2156" s="1" a="1"/>
  <c r="K2311" i="2156" s="1"/>
  <c r="BC251" i="2140"/>
  <c r="E1805" i="2156" s="1"/>
  <c r="BC316" i="2140"/>
  <c r="E1870" i="2156" s="1"/>
  <c r="K2393" i="2156" s="1" a="1"/>
  <c r="K2393" i="2156" s="1"/>
  <c r="BC380" i="2140"/>
  <c r="E1934" i="2156" s="1"/>
  <c r="K2082" i="2156" s="1" a="1"/>
  <c r="K2082" i="2156" s="1"/>
  <c r="BC70" i="2140"/>
  <c r="E1624" i="2156" s="1"/>
  <c r="K2210" i="2156" s="1" a="1"/>
  <c r="K2210" i="2156" s="1"/>
  <c r="BC152" i="2140"/>
  <c r="E1706" i="2156" s="1"/>
  <c r="K1176" i="2156" s="1" a="1"/>
  <c r="K1176" i="2156" s="1"/>
  <c r="BC239" i="2140"/>
  <c r="E1793" i="2156" s="1"/>
  <c r="K388" i="2156" s="1" a="1"/>
  <c r="K388" i="2156" s="1"/>
  <c r="BC315" i="2140"/>
  <c r="E1869" i="2156" s="1"/>
  <c r="K2384" i="2156" s="1" a="1"/>
  <c r="K2384" i="2156" s="1"/>
  <c r="BC379" i="2140"/>
  <c r="E1933" i="2156" s="1"/>
  <c r="K2075" i="2156" s="1" a="1"/>
  <c r="K2075" i="2156" s="1"/>
  <c r="C112" i="2140"/>
  <c r="S112" i="2140" s="1"/>
  <c r="H2514" i="2157"/>
  <c r="I2514" i="2157" s="1"/>
  <c r="L2514" i="2156"/>
  <c r="K2514" i="2157" s="1"/>
  <c r="H90" i="2138"/>
  <c r="E87" i="2162" s="1"/>
  <c r="U87" i="2162" s="1"/>
  <c r="AK87" i="2162" s="1"/>
  <c r="M90" i="2137"/>
  <c r="AZ87" i="2162" s="1"/>
  <c r="AY87" i="2140"/>
  <c r="E85" i="2156" s="1"/>
  <c r="K2225" i="2156" s="1" a="1"/>
  <c r="K2225" i="2156" s="1"/>
  <c r="C87" i="2140"/>
  <c r="S87" i="2140" s="1"/>
  <c r="H157" i="2138"/>
  <c r="BA154" i="2162" s="1"/>
  <c r="M157" i="2137"/>
  <c r="AZ154" i="2162" s="1"/>
  <c r="C154" i="2140"/>
  <c r="S154" i="2140" s="1"/>
  <c r="M212" i="2137"/>
  <c r="H212" i="2138"/>
  <c r="E209" i="2162" s="1"/>
  <c r="U209" i="2162" s="1"/>
  <c r="AK209" i="2162" s="1"/>
  <c r="AY209" i="2140"/>
  <c r="E207" i="2156" s="1"/>
  <c r="K2147" i="2156" s="1" a="1"/>
  <c r="K2147" i="2156" s="1"/>
  <c r="C209" i="2140"/>
  <c r="S209" i="2140" s="1"/>
  <c r="M274" i="2137"/>
  <c r="AZ271" i="2162" s="1"/>
  <c r="H274" i="2138"/>
  <c r="AY271" i="2140"/>
  <c r="E269" i="2156" s="1"/>
  <c r="K579" i="2156" s="1" a="1"/>
  <c r="K579" i="2156" s="1"/>
  <c r="C271" i="2140"/>
  <c r="S271" i="2140" s="1"/>
  <c r="M77" i="2137"/>
  <c r="H77" i="2138"/>
  <c r="M174" i="2137"/>
  <c r="H174" i="2138"/>
  <c r="BA171" i="2162" s="1"/>
  <c r="AY171" i="2140"/>
  <c r="E169" i="2156" s="1"/>
  <c r="K1306" i="2156" s="1" a="1"/>
  <c r="K1306" i="2156" s="1"/>
  <c r="C171" i="2140"/>
  <c r="S171" i="2140" s="1"/>
  <c r="M33" i="2137"/>
  <c r="D30" i="2162" s="1"/>
  <c r="T30" i="2162" s="1"/>
  <c r="AJ30" i="2162" s="1"/>
  <c r="H33" i="2138"/>
  <c r="E30" i="2140" s="1"/>
  <c r="U30" i="2140" s="1"/>
  <c r="M116" i="2137"/>
  <c r="AZ113" i="2162" s="1"/>
  <c r="H116" i="2138"/>
  <c r="E113" i="2162" s="1"/>
  <c r="U113" i="2162" s="1"/>
  <c r="AK113" i="2162" s="1"/>
  <c r="M225" i="2137"/>
  <c r="D222" i="2162" s="1"/>
  <c r="T222" i="2162" s="1"/>
  <c r="AJ222" i="2162" s="1"/>
  <c r="H225" i="2138"/>
  <c r="BA222" i="2162" s="1"/>
  <c r="AY222" i="2140"/>
  <c r="E220" i="2156" s="1"/>
  <c r="K268" i="2156" s="1" a="1"/>
  <c r="K268" i="2156" s="1"/>
  <c r="C222" i="2140"/>
  <c r="S222" i="2140" s="1"/>
  <c r="AY207" i="2140"/>
  <c r="E205" i="2156" s="1"/>
  <c r="K187" i="2156" s="1" a="1"/>
  <c r="K187" i="2156" s="1"/>
  <c r="H50" i="2157"/>
  <c r="I50" i="2157" s="1"/>
  <c r="L50" i="2156"/>
  <c r="K50" i="2157" s="1"/>
  <c r="H48" i="2138"/>
  <c r="E45" i="2162" s="1"/>
  <c r="U45" i="2162" s="1"/>
  <c r="AK45" i="2162" s="1"/>
  <c r="H78" i="2138"/>
  <c r="BA75" i="2162" s="1"/>
  <c r="H110" i="2138"/>
  <c r="H145" i="2138"/>
  <c r="BA142" i="2162" s="1"/>
  <c r="M191" i="2137"/>
  <c r="AZ188" i="2162" s="1"/>
  <c r="M216" i="2137"/>
  <c r="M263" i="2137"/>
  <c r="AZ260" i="2162" s="1"/>
  <c r="H22" i="2138"/>
  <c r="BA19" i="2162" s="1"/>
  <c r="M69" i="2137"/>
  <c r="AZ66" i="2162" s="1"/>
  <c r="M108" i="2137"/>
  <c r="D105" i="2162" s="1"/>
  <c r="T105" i="2162" s="1"/>
  <c r="AJ105" i="2162" s="1"/>
  <c r="H177" i="2138"/>
  <c r="BA174" i="2162" s="1"/>
  <c r="M219" i="2137"/>
  <c r="H59" i="2138"/>
  <c r="E56" i="2140" s="1"/>
  <c r="U56" i="2140" s="1"/>
  <c r="H100" i="2138"/>
  <c r="E97" i="2162" s="1"/>
  <c r="U97" i="2162" s="1"/>
  <c r="AK97" i="2162" s="1"/>
  <c r="H150" i="2138"/>
  <c r="BA147" i="2140" s="1"/>
  <c r="E923" i="2156" s="1"/>
  <c r="K1150" i="2156" s="1" a="1"/>
  <c r="K1150" i="2156" s="1"/>
  <c r="H189" i="2138"/>
  <c r="BA186" i="2162" s="1"/>
  <c r="M265" i="2137"/>
  <c r="AZ262" i="2162" s="1"/>
  <c r="H1480" i="2157"/>
  <c r="I1480" i="2157" s="1"/>
  <c r="L1480" i="2156"/>
  <c r="K1480" i="2157" s="1"/>
  <c r="H2367" i="2157"/>
  <c r="I2367" i="2157" s="1"/>
  <c r="L2367" i="2156"/>
  <c r="K2367" i="2157" s="1"/>
  <c r="H1823" i="2157"/>
  <c r="I1823" i="2157" s="1"/>
  <c r="L1823" i="2156"/>
  <c r="K1823" i="2157" s="1"/>
  <c r="C234" i="2140"/>
  <c r="S234" i="2140" s="1"/>
  <c r="C195" i="2140"/>
  <c r="S195" i="2140" s="1"/>
  <c r="C142" i="2140"/>
  <c r="S142" i="2140" s="1"/>
  <c r="C106" i="2140"/>
  <c r="S106" i="2140" s="1"/>
  <c r="C10" i="2140"/>
  <c r="S10" i="2140" s="1"/>
  <c r="C69" i="2140"/>
  <c r="S69" i="2140" s="1"/>
  <c r="C101" i="2140"/>
  <c r="S101" i="2140" s="1"/>
  <c r="C132" i="2140"/>
  <c r="S132" i="2140" s="1"/>
  <c r="C166" i="2140"/>
  <c r="S166" i="2140" s="1"/>
  <c r="C198" i="2140"/>
  <c r="S198" i="2140" s="1"/>
  <c r="C227" i="2140"/>
  <c r="S227" i="2140" s="1"/>
  <c r="C262" i="2140"/>
  <c r="S262" i="2140" s="1"/>
  <c r="H1620" i="2157"/>
  <c r="I1620" i="2157" s="1"/>
  <c r="L1620" i="2156"/>
  <c r="K1620" i="2157" s="1"/>
  <c r="H1773" i="2157"/>
  <c r="I1773" i="2157" s="1"/>
  <c r="L1773" i="2156"/>
  <c r="K1773" i="2157" s="1"/>
  <c r="H1981" i="2157"/>
  <c r="I1981" i="2157" s="1"/>
  <c r="L1981" i="2156"/>
  <c r="K1981" i="2157" s="1"/>
  <c r="H1937" i="2157"/>
  <c r="I1937" i="2157" s="1"/>
  <c r="L1937" i="2156"/>
  <c r="K1937" i="2157" s="1"/>
  <c r="H2350" i="2157"/>
  <c r="I2350" i="2157" s="1"/>
  <c r="L2350" i="2156"/>
  <c r="K2350" i="2157" s="1"/>
  <c r="H301" i="2157"/>
  <c r="I301" i="2157" s="1"/>
  <c r="L301" i="2156"/>
  <c r="K301" i="2157" s="1"/>
  <c r="H1254" i="2157"/>
  <c r="I1254" i="2157" s="1"/>
  <c r="L1254" i="2156"/>
  <c r="K1254" i="2157" s="1"/>
  <c r="H2251" i="2157"/>
  <c r="I2251" i="2157" s="1"/>
  <c r="L2251" i="2156"/>
  <c r="K2251" i="2157" s="1"/>
  <c r="H116" i="2157"/>
  <c r="I116" i="2157" s="1"/>
  <c r="L116" i="2156"/>
  <c r="K116" i="2157" s="1"/>
  <c r="BC361" i="2140"/>
  <c r="E1915" i="2156" s="1"/>
  <c r="K1946" i="2156" s="1" a="1"/>
  <c r="K1946" i="2156" s="1"/>
  <c r="BC297" i="2140"/>
  <c r="E1851" i="2156" s="1"/>
  <c r="K1582" i="2156" s="1" a="1"/>
  <c r="K1582" i="2156" s="1"/>
  <c r="BC224" i="2140"/>
  <c r="E1778" i="2156" s="1"/>
  <c r="K288" i="2156" s="1" a="1"/>
  <c r="K288" i="2156" s="1"/>
  <c r="BC135" i="2140"/>
  <c r="E1689" i="2156" s="1"/>
  <c r="BC46" i="2140"/>
  <c r="E1600" i="2156" s="1"/>
  <c r="K641" i="2156" s="1" a="1"/>
  <c r="K641" i="2156" s="1"/>
  <c r="E10" i="2140"/>
  <c r="U10" i="2140" s="1"/>
  <c r="H1841" i="2157"/>
  <c r="I1841" i="2157" s="1"/>
  <c r="L1841" i="2156"/>
  <c r="K1841" i="2157" s="1"/>
  <c r="H1474" i="2157"/>
  <c r="I1474" i="2157" s="1"/>
  <c r="L1474" i="2156"/>
  <c r="K1474" i="2157" s="1"/>
  <c r="H239" i="2157"/>
  <c r="I239" i="2157" s="1"/>
  <c r="L239" i="2156"/>
  <c r="K239" i="2157" s="1"/>
  <c r="BC349" i="2140"/>
  <c r="E1903" i="2156" s="1"/>
  <c r="K1874" i="2156" s="1" a="1"/>
  <c r="K1874" i="2156" s="1"/>
  <c r="BC280" i="2140"/>
  <c r="E1834" i="2156" s="1"/>
  <c r="K1483" i="2156" s="1" a="1"/>
  <c r="K1483" i="2156" s="1"/>
  <c r="BC208" i="2140"/>
  <c r="E1762" i="2156" s="1"/>
  <c r="K199" i="2156" s="1" a="1"/>
  <c r="K199" i="2156" s="1"/>
  <c r="BC119" i="2140"/>
  <c r="E1673" i="2156" s="1"/>
  <c r="BC30" i="2140"/>
  <c r="E1584" i="2156" s="1"/>
  <c r="K76" i="2156" s="1" a="1"/>
  <c r="K76" i="2156" s="1"/>
  <c r="H1751" i="2157"/>
  <c r="I1751" i="2157" s="1"/>
  <c r="L1751" i="2156"/>
  <c r="K1751" i="2157" s="1"/>
  <c r="H2470" i="2157"/>
  <c r="I2470" i="2157" s="1"/>
  <c r="L2470" i="2156"/>
  <c r="K2470" i="2157" s="1"/>
  <c r="H349" i="2157"/>
  <c r="I349" i="2157" s="1"/>
  <c r="L349" i="2156"/>
  <c r="K349" i="2157" s="1"/>
  <c r="H763" i="2157"/>
  <c r="I763" i="2157" s="1"/>
  <c r="L763" i="2156"/>
  <c r="K763" i="2157" s="1"/>
  <c r="H1294" i="2157"/>
  <c r="I1294" i="2157" s="1"/>
  <c r="L1294" i="2156"/>
  <c r="K1294" i="2157" s="1"/>
  <c r="H553" i="2157"/>
  <c r="I553" i="2157" s="1"/>
  <c r="L553" i="2156"/>
  <c r="K553" i="2157" s="1"/>
  <c r="H1977" i="2157"/>
  <c r="I1977" i="2157" s="1"/>
  <c r="L1977" i="2156"/>
  <c r="K1977" i="2157" s="1"/>
  <c r="H167" i="2157"/>
  <c r="I167" i="2157" s="1"/>
  <c r="L167" i="2156"/>
  <c r="K167" i="2157" s="1"/>
  <c r="H2185" i="2157"/>
  <c r="I2185" i="2157" s="1"/>
  <c r="L2185" i="2156"/>
  <c r="K2185" i="2157" s="1"/>
  <c r="H1607" i="2157"/>
  <c r="I1607" i="2157" s="1"/>
  <c r="L1607" i="2156"/>
  <c r="K1607" i="2157" s="1"/>
  <c r="H1970" i="2157"/>
  <c r="I1970" i="2157" s="1"/>
  <c r="L1970" i="2156"/>
  <c r="K1970" i="2157" s="1"/>
  <c r="BC13" i="2140"/>
  <c r="E1567" i="2156" s="1"/>
  <c r="BC45" i="2140"/>
  <c r="E1599" i="2156" s="1"/>
  <c r="BC77" i="2140"/>
  <c r="E1631" i="2156" s="1"/>
  <c r="K792" i="2156" s="1" a="1"/>
  <c r="K792" i="2156" s="1"/>
  <c r="BC109" i="2140"/>
  <c r="E1663" i="2156" s="1"/>
  <c r="K953" i="2156" s="1" a="1"/>
  <c r="K953" i="2156" s="1"/>
  <c r="BC141" i="2140"/>
  <c r="E1695" i="2156" s="1"/>
  <c r="K1109" i="2156" s="1" a="1"/>
  <c r="K1109" i="2156" s="1"/>
  <c r="BC173" i="2140"/>
  <c r="E1727" i="2156" s="1"/>
  <c r="BC205" i="2140"/>
  <c r="E1759" i="2156" s="1"/>
  <c r="K176" i="2156" s="1" a="1"/>
  <c r="K176" i="2156" s="1"/>
  <c r="BC237" i="2140"/>
  <c r="E1791" i="2156" s="1"/>
  <c r="K372" i="2156" s="1" a="1"/>
  <c r="K372" i="2156" s="1"/>
  <c r="BC286" i="2140"/>
  <c r="E1840" i="2156" s="1"/>
  <c r="BC43" i="2140"/>
  <c r="E1597" i="2156" s="1"/>
  <c r="K359" i="2156" s="1" a="1"/>
  <c r="K359" i="2156" s="1"/>
  <c r="BC84" i="2140"/>
  <c r="E1638" i="2156" s="1"/>
  <c r="BC130" i="2140"/>
  <c r="E1684" i="2156" s="1"/>
  <c r="BC171" i="2140"/>
  <c r="E1725" i="2156" s="1"/>
  <c r="K1311" i="2156" s="1" a="1"/>
  <c r="K1311" i="2156" s="1"/>
  <c r="BC212" i="2140"/>
  <c r="E1766" i="2156" s="1"/>
  <c r="K223" i="2156" s="1" a="1"/>
  <c r="K223" i="2156" s="1"/>
  <c r="BC258" i="2140"/>
  <c r="E1812" i="2156" s="1"/>
  <c r="K498" i="2156" s="1" a="1"/>
  <c r="K498" i="2156" s="1"/>
  <c r="BC304" i="2140"/>
  <c r="E1858" i="2156" s="1"/>
  <c r="K2359" i="2156" s="1" a="1"/>
  <c r="K2359" i="2156" s="1"/>
  <c r="BC336" i="2140"/>
  <c r="E1890" i="2156" s="1"/>
  <c r="K1787" i="2156" s="1" a="1"/>
  <c r="K1787" i="2156" s="1"/>
  <c r="BC368" i="2140"/>
  <c r="E1922" i="2156" s="1"/>
  <c r="K1994" i="2156" s="1" a="1"/>
  <c r="K1994" i="2156" s="1"/>
  <c r="BC8" i="2140"/>
  <c r="E1562" i="2156" s="1"/>
  <c r="BC54" i="2140"/>
  <c r="E1608" i="2156" s="1"/>
  <c r="BC95" i="2140"/>
  <c r="E1649" i="2156" s="1"/>
  <c r="K2245" i="2156" s="1" a="1"/>
  <c r="K2245" i="2156" s="1"/>
  <c r="BC136" i="2140"/>
  <c r="E1690" i="2156" s="1"/>
  <c r="BC182" i="2140"/>
  <c r="E1736" i="2156" s="1"/>
  <c r="K1370" i="2156" s="1" a="1"/>
  <c r="K1370" i="2156" s="1"/>
  <c r="BC223" i="2140"/>
  <c r="E1777" i="2156" s="1"/>
  <c r="K280" i="2156" s="1" a="1"/>
  <c r="K280" i="2156" s="1"/>
  <c r="BC266" i="2140"/>
  <c r="E1820" i="2156" s="1"/>
  <c r="K562" i="2156" s="1" a="1"/>
  <c r="K562" i="2156" s="1"/>
  <c r="BC303" i="2140"/>
  <c r="E1857" i="2156" s="1"/>
  <c r="K1625" i="2156" s="1" a="1"/>
  <c r="K1625" i="2156" s="1"/>
  <c r="BC335" i="2140"/>
  <c r="E1889" i="2156" s="1"/>
  <c r="K1779" i="2156" s="1" a="1"/>
  <c r="K1779" i="2156" s="1"/>
  <c r="BC367" i="2140"/>
  <c r="E1921" i="2156" s="1"/>
  <c r="K1986" i="2156" s="1" a="1"/>
  <c r="K1986" i="2156" s="1"/>
  <c r="H95" i="2157"/>
  <c r="I95" i="2157" s="1"/>
  <c r="L95" i="2156"/>
  <c r="K95" i="2157" s="1"/>
  <c r="H2138" i="2157"/>
  <c r="I2138" i="2157" s="1"/>
  <c r="L2138" i="2156"/>
  <c r="K2138" i="2157" s="1"/>
  <c r="H654" i="2157"/>
  <c r="I654" i="2157" s="1"/>
  <c r="L654" i="2156"/>
  <c r="K654" i="2157" s="1"/>
  <c r="H759" i="2157"/>
  <c r="I759" i="2157" s="1"/>
  <c r="L759" i="2156"/>
  <c r="K759" i="2157" s="1"/>
  <c r="H818" i="2157"/>
  <c r="I818" i="2157" s="1"/>
  <c r="L818" i="2156"/>
  <c r="K818" i="2157" s="1"/>
  <c r="H848" i="2157"/>
  <c r="I848" i="2157" s="1"/>
  <c r="L848" i="2156"/>
  <c r="K848" i="2157" s="1"/>
  <c r="H891" i="2157"/>
  <c r="I891" i="2157" s="1"/>
  <c r="L891" i="2156"/>
  <c r="K891" i="2157" s="1"/>
  <c r="H929" i="2157"/>
  <c r="I929" i="2157" s="1"/>
  <c r="L929" i="2156"/>
  <c r="K929" i="2157" s="1"/>
  <c r="H972" i="2157"/>
  <c r="I972" i="2157" s="1"/>
  <c r="L972" i="2156"/>
  <c r="K972" i="2157" s="1"/>
  <c r="H2294" i="2157"/>
  <c r="I2294" i="2157" s="1"/>
  <c r="L2294" i="2156"/>
  <c r="K2294" i="2157" s="1"/>
  <c r="H1050" i="2157"/>
  <c r="I1050" i="2157" s="1"/>
  <c r="L1050" i="2156"/>
  <c r="K1050" i="2157" s="1"/>
  <c r="H1135" i="2157"/>
  <c r="I1135" i="2157" s="1"/>
  <c r="L1135" i="2156"/>
  <c r="K1135" i="2157" s="1"/>
  <c r="H1179" i="2157"/>
  <c r="I1179" i="2157" s="1"/>
  <c r="L1179" i="2156"/>
  <c r="K1179" i="2157" s="1"/>
  <c r="H1232" i="2157"/>
  <c r="I1232" i="2157" s="1"/>
  <c r="L1232" i="2156"/>
  <c r="K1232" i="2157" s="1"/>
  <c r="H1289" i="2157"/>
  <c r="I1289" i="2157" s="1"/>
  <c r="L1289" i="2156"/>
  <c r="K1289" i="2157" s="1"/>
  <c r="H1381" i="2157"/>
  <c r="I1381" i="2157" s="1"/>
  <c r="L1381" i="2156"/>
  <c r="K1381" i="2157" s="1"/>
  <c r="H1432" i="2157"/>
  <c r="I1432" i="2157" s="1"/>
  <c r="L1432" i="2156"/>
  <c r="K1432" i="2157" s="1"/>
  <c r="H151" i="2157"/>
  <c r="I151" i="2157" s="1"/>
  <c r="L151" i="2156"/>
  <c r="K151" i="2157" s="1"/>
  <c r="H202" i="2157"/>
  <c r="I202" i="2157" s="1"/>
  <c r="L202" i="2156"/>
  <c r="K202" i="2157" s="1"/>
  <c r="H250" i="2157"/>
  <c r="I250" i="2157" s="1"/>
  <c r="L250" i="2156"/>
  <c r="K250" i="2157" s="1"/>
  <c r="H291" i="2157"/>
  <c r="I291" i="2157" s="1"/>
  <c r="L291" i="2156"/>
  <c r="K291" i="2157" s="1"/>
  <c r="H548" i="2157"/>
  <c r="I548" i="2157" s="1"/>
  <c r="L548" i="2156"/>
  <c r="K548" i="2157" s="1"/>
  <c r="H589" i="2157"/>
  <c r="I589" i="2157" s="1"/>
  <c r="L589" i="2156"/>
  <c r="K589" i="2157" s="1"/>
  <c r="H1486" i="2157"/>
  <c r="I1486" i="2157" s="1"/>
  <c r="L1486" i="2156"/>
  <c r="K1486" i="2157" s="1"/>
  <c r="H2543" i="2157"/>
  <c r="I2543" i="2157" s="1"/>
  <c r="L2543" i="2156"/>
  <c r="K2543" i="2157" s="1"/>
  <c r="H1928" i="2157"/>
  <c r="I1928" i="2157" s="1"/>
  <c r="L1928" i="2156"/>
  <c r="K1928" i="2157" s="1"/>
  <c r="H1564" i="2157"/>
  <c r="I1564" i="2157" s="1"/>
  <c r="L1564" i="2156"/>
  <c r="K1564" i="2157" s="1"/>
  <c r="H488" i="2157"/>
  <c r="I488" i="2157" s="1"/>
  <c r="L488" i="2156"/>
  <c r="K488" i="2157" s="1"/>
  <c r="H1052" i="2157"/>
  <c r="I1052" i="2157" s="1"/>
  <c r="L1052" i="2156"/>
  <c r="K1052" i="2157" s="1"/>
  <c r="H700" i="2157"/>
  <c r="I700" i="2157" s="1"/>
  <c r="L700" i="2156"/>
  <c r="K700" i="2157" s="1"/>
  <c r="H73" i="2157"/>
  <c r="I73" i="2157" s="1"/>
  <c r="L73" i="2156"/>
  <c r="K73" i="2157" s="1"/>
  <c r="BC287" i="2140"/>
  <c r="E1841" i="2156" s="1"/>
  <c r="K1521" i="2156" s="1" a="1"/>
  <c r="K1521" i="2156" s="1"/>
  <c r="AY265" i="2140"/>
  <c r="E263" i="2156" s="1"/>
  <c r="K549" i="2156" s="1" a="1"/>
  <c r="K549" i="2156" s="1"/>
  <c r="H58" i="2157"/>
  <c r="I58" i="2157" s="1"/>
  <c r="L58" i="2156"/>
  <c r="K58" i="2157" s="1"/>
  <c r="H864" i="2157"/>
  <c r="I864" i="2157" s="1"/>
  <c r="L864" i="2156"/>
  <c r="K864" i="2157" s="1"/>
  <c r="H1003" i="2157"/>
  <c r="I1003" i="2157" s="1"/>
  <c r="L1003" i="2156"/>
  <c r="K1003" i="2157" s="1"/>
  <c r="H1389" i="2157"/>
  <c r="I1389" i="2157" s="1"/>
  <c r="L1389" i="2156"/>
  <c r="K1389" i="2157" s="1"/>
  <c r="H258" i="2157"/>
  <c r="I258" i="2157" s="1"/>
  <c r="L258" i="2156"/>
  <c r="K258" i="2157" s="1"/>
  <c r="H453" i="2157"/>
  <c r="I453" i="2157" s="1"/>
  <c r="L453" i="2156"/>
  <c r="K453" i="2157" s="1"/>
  <c r="H1502" i="2157"/>
  <c r="I1502" i="2157" s="1"/>
  <c r="L1502" i="2156"/>
  <c r="K1502" i="2157" s="1"/>
  <c r="H1677" i="2157"/>
  <c r="I1677" i="2157" s="1"/>
  <c r="L1677" i="2156"/>
  <c r="K1677" i="2157" s="1"/>
  <c r="H1893" i="2157"/>
  <c r="I1893" i="2157" s="1"/>
  <c r="L1893" i="2156"/>
  <c r="K1893" i="2157" s="1"/>
  <c r="H2499" i="2157"/>
  <c r="I2499" i="2157" s="1"/>
  <c r="L2499" i="2156"/>
  <c r="K2499" i="2157" s="1"/>
  <c r="H2302" i="2157"/>
  <c r="I2302" i="2157" s="1"/>
  <c r="L2302" i="2156"/>
  <c r="K2302" i="2157" s="1"/>
  <c r="H1413" i="2157"/>
  <c r="I1413" i="2157" s="1"/>
  <c r="L1413" i="2156"/>
  <c r="K1413" i="2157" s="1"/>
  <c r="H468" i="2157"/>
  <c r="I468" i="2157" s="1"/>
  <c r="L468" i="2156"/>
  <c r="K468" i="2157" s="1"/>
  <c r="H2338" i="2157"/>
  <c r="I2338" i="2157" s="1"/>
  <c r="L2338" i="2156"/>
  <c r="K2338" i="2157" s="1"/>
  <c r="H1725" i="2157"/>
  <c r="I1725" i="2157" s="1"/>
  <c r="L1725" i="2156"/>
  <c r="K1725" i="2157" s="1"/>
  <c r="H1917" i="2157"/>
  <c r="I1917" i="2157" s="1"/>
  <c r="L1917" i="2156"/>
  <c r="K1917" i="2157" s="1"/>
  <c r="H2540" i="2157"/>
  <c r="I2540" i="2157" s="1"/>
  <c r="L2540" i="2156"/>
  <c r="K2540" i="2157" s="1"/>
  <c r="H2084" i="2157"/>
  <c r="I2084" i="2157" s="1"/>
  <c r="L2084" i="2156"/>
  <c r="K2084" i="2157" s="1"/>
  <c r="H1963" i="2157"/>
  <c r="I1963" i="2157" s="1"/>
  <c r="L1963" i="2156"/>
  <c r="K1963" i="2157" s="1"/>
  <c r="H1867" i="2157"/>
  <c r="I1867" i="2157" s="1"/>
  <c r="L1867" i="2156"/>
  <c r="K1867" i="2157" s="1"/>
  <c r="H2426" i="2157"/>
  <c r="I2426" i="2157" s="1"/>
  <c r="L2426" i="2156"/>
  <c r="K2426" i="2157" s="1"/>
  <c r="H2394" i="2157"/>
  <c r="I2394" i="2157" s="1"/>
  <c r="L2394" i="2156"/>
  <c r="K2394" i="2157" s="1"/>
  <c r="H1603" i="2157"/>
  <c r="I1603" i="2157" s="1"/>
  <c r="L1603" i="2156"/>
  <c r="K1603" i="2157" s="1"/>
  <c r="H2496" i="2157"/>
  <c r="I2496" i="2157" s="1"/>
  <c r="L2496" i="2156"/>
  <c r="K2496" i="2157" s="1"/>
  <c r="H1673" i="2157"/>
  <c r="I1673" i="2157" s="1"/>
  <c r="L1673" i="2156"/>
  <c r="K1673" i="2157" s="1"/>
  <c r="H1392" i="2157"/>
  <c r="I1392" i="2157" s="1"/>
  <c r="L1392" i="2156"/>
  <c r="K1392" i="2157" s="1"/>
  <c r="H1008" i="2157"/>
  <c r="I1008" i="2157" s="1"/>
  <c r="L1008" i="2156"/>
  <c r="K1008" i="2157" s="1"/>
  <c r="H2196" i="2157"/>
  <c r="I2196" i="2157" s="1"/>
  <c r="L2196" i="2156"/>
  <c r="K2196" i="2157" s="1"/>
  <c r="BC385" i="2140"/>
  <c r="E1939" i="2156" s="1"/>
  <c r="K2530" i="2156" s="1" a="1"/>
  <c r="K2530" i="2156" s="1"/>
  <c r="BC321" i="2140"/>
  <c r="E1875" i="2156" s="1"/>
  <c r="K1690" i="2156" s="1" a="1"/>
  <c r="K1690" i="2156" s="1"/>
  <c r="BC256" i="2140"/>
  <c r="E1810" i="2156" s="1"/>
  <c r="BC167" i="2140"/>
  <c r="E1721" i="2156" s="1"/>
  <c r="K1278" i="2156" s="1" a="1"/>
  <c r="K1278" i="2156" s="1"/>
  <c r="BC78" i="2140"/>
  <c r="E1632" i="2156" s="1"/>
  <c r="K800" i="2156" s="1" a="1"/>
  <c r="K800" i="2156" s="1"/>
  <c r="H2417" i="2157"/>
  <c r="I2417" i="2157" s="1"/>
  <c r="L2417" i="2156"/>
  <c r="K2417" i="2157" s="1"/>
  <c r="H1947" i="2157"/>
  <c r="I1947" i="2157" s="1"/>
  <c r="L1947" i="2156"/>
  <c r="K1947" i="2157" s="1"/>
  <c r="H387" i="2157"/>
  <c r="I387" i="2157" s="1"/>
  <c r="L387" i="2156"/>
  <c r="K387" i="2157" s="1"/>
  <c r="H961" i="2157"/>
  <c r="I961" i="2157" s="1"/>
  <c r="L961" i="2156"/>
  <c r="K961" i="2157" s="1"/>
  <c r="H813" i="2157"/>
  <c r="I813" i="2157" s="1"/>
  <c r="L813" i="2156"/>
  <c r="K813" i="2157" s="1"/>
  <c r="H2290" i="2157"/>
  <c r="I2290" i="2157" s="1"/>
  <c r="L2290" i="2156"/>
  <c r="K2290" i="2157" s="1"/>
  <c r="H1129" i="2157"/>
  <c r="I1129" i="2157" s="1"/>
  <c r="L1129" i="2156"/>
  <c r="K1129" i="2157" s="1"/>
  <c r="H1375" i="2157"/>
  <c r="I1375" i="2157" s="1"/>
  <c r="L1375" i="2156"/>
  <c r="K1375" i="2157" s="1"/>
  <c r="H1510" i="2157"/>
  <c r="I1510" i="2157" s="1"/>
  <c r="L1510" i="2156"/>
  <c r="K1510" i="2157" s="1"/>
  <c r="H67" i="2157"/>
  <c r="I67" i="2157" s="1"/>
  <c r="L67" i="2156"/>
  <c r="K67" i="2157" s="1"/>
  <c r="H2298" i="2157"/>
  <c r="I2298" i="2157" s="1"/>
  <c r="L2298" i="2156"/>
  <c r="K2298" i="2157" s="1"/>
  <c r="H1204" i="2157"/>
  <c r="I1204" i="2157" s="1"/>
  <c r="L1204" i="2156"/>
  <c r="K1204" i="2157" s="1"/>
  <c r="H1409" i="2157"/>
  <c r="I1409" i="2157" s="1"/>
  <c r="L1409" i="2156"/>
  <c r="K1409" i="2157" s="1"/>
  <c r="H465" i="2157"/>
  <c r="I465" i="2157" s="1"/>
  <c r="L465" i="2156"/>
  <c r="K465" i="2157" s="1"/>
  <c r="H2537" i="2157"/>
  <c r="I2537" i="2157" s="1"/>
  <c r="L2537" i="2156"/>
  <c r="K2537" i="2157" s="1"/>
  <c r="H1533" i="2157"/>
  <c r="I1533" i="2157" s="1"/>
  <c r="L1533" i="2156"/>
  <c r="K1533" i="2157" s="1"/>
  <c r="H1689" i="2157"/>
  <c r="I1689" i="2157" s="1"/>
  <c r="L1689" i="2156"/>
  <c r="K1689" i="2157" s="1"/>
  <c r="H1905" i="2157"/>
  <c r="I1905" i="2157" s="1"/>
  <c r="L1905" i="2156"/>
  <c r="K1905" i="2157" s="1"/>
  <c r="H2529" i="2157"/>
  <c r="I2529" i="2157" s="1"/>
  <c r="L2529" i="2156"/>
  <c r="K2529" i="2157" s="1"/>
  <c r="BC33" i="2140"/>
  <c r="E1587" i="2156" s="1"/>
  <c r="K101" i="2156" s="1" a="1"/>
  <c r="K101" i="2156" s="1"/>
  <c r="BC65" i="2140"/>
  <c r="E1619" i="2156" s="1"/>
  <c r="K720" i="2156" s="1" a="1"/>
  <c r="K720" i="2156" s="1"/>
  <c r="BC97" i="2140"/>
  <c r="E1651" i="2156" s="1"/>
  <c r="BC129" i="2140"/>
  <c r="E1683" i="2156" s="1"/>
  <c r="K1055" i="2156" s="1" a="1"/>
  <c r="K1055" i="2156" s="1"/>
  <c r="BC161" i="2140"/>
  <c r="E1715" i="2156" s="1"/>
  <c r="K1237" i="2156" s="1" a="1"/>
  <c r="K1237" i="2156" s="1"/>
  <c r="BC193" i="2140"/>
  <c r="E1747" i="2156" s="1"/>
  <c r="BC225" i="2140"/>
  <c r="E1779" i="2156" s="1"/>
  <c r="BC257" i="2140"/>
  <c r="E1811" i="2156" s="1"/>
  <c r="K490" i="2156" s="1" a="1"/>
  <c r="K490" i="2156" s="1"/>
  <c r="BC50" i="2140"/>
  <c r="E1604" i="2156" s="1"/>
  <c r="BC91" i="2140"/>
  <c r="E1645" i="2156" s="1"/>
  <c r="K870" i="2156" s="1" a="1"/>
  <c r="K870" i="2156" s="1"/>
  <c r="BC132" i="2140"/>
  <c r="E1686" i="2156" s="1"/>
  <c r="BC178" i="2140"/>
  <c r="E1732" i="2156" s="1"/>
  <c r="BC219" i="2140"/>
  <c r="E1773" i="2156" s="1"/>
  <c r="BC260" i="2140"/>
  <c r="E1814" i="2156" s="1"/>
  <c r="K514" i="2156" s="1" a="1"/>
  <c r="K514" i="2156" s="1"/>
  <c r="BC292" i="2140"/>
  <c r="E1846" i="2156" s="1"/>
  <c r="K1551" i="2156" s="1" a="1"/>
  <c r="K1551" i="2156" s="1"/>
  <c r="BC324" i="2140"/>
  <c r="E1878" i="2156" s="1"/>
  <c r="K2408" i="2156" s="1" a="1"/>
  <c r="K2408" i="2156" s="1"/>
  <c r="BC356" i="2140"/>
  <c r="E1910" i="2156" s="1"/>
  <c r="K2448" i="2156" s="1" a="1"/>
  <c r="K2448" i="2156" s="1"/>
  <c r="BC388" i="2140"/>
  <c r="E1942" i="2156" s="1"/>
  <c r="BC38" i="2140"/>
  <c r="E1592" i="2156" s="1"/>
  <c r="K124" i="2156" s="1" a="1"/>
  <c r="K124" i="2156" s="1"/>
  <c r="BC79" i="2140"/>
  <c r="E1633" i="2156" s="1"/>
  <c r="K808" i="2156" s="1" a="1"/>
  <c r="K808" i="2156" s="1"/>
  <c r="BC120" i="2140"/>
  <c r="E1674" i="2156" s="1"/>
  <c r="K2292" i="2156" s="1" a="1"/>
  <c r="K2292" i="2156" s="1"/>
  <c r="BC166" i="2140"/>
  <c r="E1720" i="2156" s="1"/>
  <c r="K1269" i="2156" s="1" a="1"/>
  <c r="K1269" i="2156" s="1"/>
  <c r="BC207" i="2140"/>
  <c r="E1761" i="2156" s="1"/>
  <c r="K192" i="2156" s="1" a="1"/>
  <c r="K192" i="2156" s="1"/>
  <c r="BC248" i="2140"/>
  <c r="E1802" i="2156" s="1"/>
  <c r="BC291" i="2140"/>
  <c r="E1845" i="2156" s="1"/>
  <c r="K1543" i="2156" s="1" a="1"/>
  <c r="K1543" i="2156" s="1"/>
  <c r="BC323" i="2140"/>
  <c r="E1877" i="2156" s="1"/>
  <c r="K1729" i="2156" s="1" a="1"/>
  <c r="K1729" i="2156" s="1"/>
  <c r="BC355" i="2140"/>
  <c r="E1909" i="2156" s="1"/>
  <c r="K1922" i="2156" s="1" a="1"/>
  <c r="K1922" i="2156" s="1"/>
  <c r="BC387" i="2140"/>
  <c r="E1941" i="2156" s="1"/>
  <c r="H2008" i="2157"/>
  <c r="I2008" i="2157" s="1"/>
  <c r="L2008" i="2156"/>
  <c r="K2008" i="2157" s="1"/>
  <c r="C265" i="2140"/>
  <c r="S265" i="2140" s="1"/>
  <c r="C137" i="2140"/>
  <c r="S137" i="2140" s="1"/>
  <c r="C86" i="2140"/>
  <c r="S86" i="2140" s="1"/>
  <c r="H39" i="2138"/>
  <c r="M39" i="2137"/>
  <c r="AZ36" i="2162" s="1"/>
  <c r="M98" i="2137"/>
  <c r="D95" i="2162" s="1"/>
  <c r="T95" i="2162" s="1"/>
  <c r="AJ95" i="2162" s="1"/>
  <c r="H98" i="2138"/>
  <c r="BA95" i="2162" s="1"/>
  <c r="C95" i="2140"/>
  <c r="S95" i="2140" s="1"/>
  <c r="M163" i="2137"/>
  <c r="D160" i="2162" s="1"/>
  <c r="T160" i="2162" s="1"/>
  <c r="AJ160" i="2162" s="1"/>
  <c r="H163" i="2138"/>
  <c r="BA160" i="2162" s="1"/>
  <c r="AY160" i="2140"/>
  <c r="E158" i="2156" s="1"/>
  <c r="K1226" i="2156" s="1" a="1"/>
  <c r="K1226" i="2156" s="1"/>
  <c r="C160" i="2140"/>
  <c r="S160" i="2140" s="1"/>
  <c r="M220" i="2137"/>
  <c r="D217" i="2140" s="1"/>
  <c r="T217" i="2140" s="1"/>
  <c r="H220" i="2138"/>
  <c r="BA217" i="2162" s="1"/>
  <c r="M10" i="2137"/>
  <c r="AZ7" i="2162" s="1"/>
  <c r="H10" i="2138"/>
  <c r="M92" i="2137"/>
  <c r="AZ89" i="2162" s="1"/>
  <c r="H92" i="2138"/>
  <c r="BA89" i="2162" s="1"/>
  <c r="M180" i="2137"/>
  <c r="AZ177" i="2162" s="1"/>
  <c r="H180" i="2138"/>
  <c r="BA177" i="2140" s="1"/>
  <c r="E953" i="2156" s="1"/>
  <c r="K1338" i="2156" s="1" a="1"/>
  <c r="K1338" i="2156" s="1"/>
  <c r="M42" i="2137"/>
  <c r="AZ39" i="2140" s="1"/>
  <c r="E426" i="2156" s="1"/>
  <c r="K130" i="2156" s="1" a="1"/>
  <c r="K130" i="2156" s="1"/>
  <c r="H42" i="2138"/>
  <c r="BA39" i="2162" s="1"/>
  <c r="AY39" i="2140"/>
  <c r="E37" i="2156" s="1"/>
  <c r="K128" i="2156" s="1" a="1"/>
  <c r="K128" i="2156" s="1"/>
  <c r="C39" i="2140"/>
  <c r="S39" i="2140" s="1"/>
  <c r="M134" i="2137"/>
  <c r="AZ131" i="2140" s="1"/>
  <c r="E518" i="2156" s="1"/>
  <c r="K1063" i="2156" s="1" a="1"/>
  <c r="K1063" i="2156" s="1"/>
  <c r="H134" i="2138"/>
  <c r="E131" i="2162" s="1"/>
  <c r="U131" i="2162" s="1"/>
  <c r="AK131" i="2162" s="1"/>
  <c r="M227" i="2137"/>
  <c r="AZ224" i="2140" s="1"/>
  <c r="E611" i="2156" s="1"/>
  <c r="K285" i="2156" s="1" a="1"/>
  <c r="K285" i="2156" s="1"/>
  <c r="H227" i="2138"/>
  <c r="C224" i="2140"/>
  <c r="S224" i="2140" s="1"/>
  <c r="AY224" i="2140"/>
  <c r="E222" i="2156" s="1"/>
  <c r="K284" i="2156" s="1" a="1"/>
  <c r="K284" i="2156" s="1"/>
  <c r="AY72" i="2140"/>
  <c r="E70" i="2156" s="1"/>
  <c r="K752" i="2156" s="1" a="1"/>
  <c r="K752" i="2156" s="1"/>
  <c r="E7" i="2140"/>
  <c r="U7" i="2140" s="1"/>
  <c r="BA220" i="2140"/>
  <c r="E996" i="2156" s="1"/>
  <c r="K264" i="2156" s="1" a="1"/>
  <c r="K264" i="2156" s="1"/>
  <c r="E220" i="2140"/>
  <c r="U220" i="2140" s="1"/>
  <c r="BA251" i="2140"/>
  <c r="E1027" i="2156" s="1"/>
  <c r="K457" i="2156" s="1" a="1"/>
  <c r="K457" i="2156" s="1"/>
  <c r="E251" i="2140"/>
  <c r="U251" i="2140" s="1"/>
  <c r="BA72" i="2140"/>
  <c r="E848" i="2156" s="1"/>
  <c r="K758" i="2156" s="1" a="1"/>
  <c r="K758" i="2156" s="1"/>
  <c r="E72" i="2140"/>
  <c r="U72" i="2140" s="1"/>
  <c r="BA71" i="2140"/>
  <c r="E847" i="2156" s="1"/>
  <c r="K747" i="2156" s="1" a="1"/>
  <c r="K747" i="2156" s="1"/>
  <c r="E71" i="2140"/>
  <c r="U71" i="2140" s="1"/>
  <c r="BA115" i="2140"/>
  <c r="E891" i="2156" s="1"/>
  <c r="K978" i="2156" s="1" a="1"/>
  <c r="K978" i="2156" s="1"/>
  <c r="BA129" i="2140"/>
  <c r="E905" i="2156" s="1"/>
  <c r="K1057" i="2156" s="1" a="1"/>
  <c r="K1057" i="2156" s="1"/>
  <c r="E129" i="2140"/>
  <c r="U129" i="2140" s="1"/>
  <c r="H2544" i="2157"/>
  <c r="I2544" i="2157" s="1"/>
  <c r="L2544" i="2156"/>
  <c r="K2544" i="2157" s="1"/>
  <c r="C246" i="2140"/>
  <c r="S246" i="2140" s="1"/>
  <c r="C216" i="2140"/>
  <c r="S216" i="2140" s="1"/>
  <c r="C164" i="2140"/>
  <c r="S164" i="2140" s="1"/>
  <c r="C122" i="2140"/>
  <c r="S122" i="2140" s="1"/>
  <c r="C75" i="2140"/>
  <c r="S75" i="2140" s="1"/>
  <c r="C36" i="2140"/>
  <c r="S36" i="2140" s="1"/>
  <c r="AY116" i="2140"/>
  <c r="E114" i="2156" s="1"/>
  <c r="K979" i="2156" s="1" a="1"/>
  <c r="K979" i="2156" s="1"/>
  <c r="AS7" i="2136"/>
  <c r="AY11" i="2140"/>
  <c r="E9" i="2156" s="1"/>
  <c r="K2100" i="2156" s="1" a="1"/>
  <c r="K2100" i="2156" s="1"/>
  <c r="AY170" i="2140"/>
  <c r="E168" i="2156" s="1"/>
  <c r="K1298" i="2156" s="1" a="1"/>
  <c r="K1298" i="2156" s="1"/>
  <c r="AZ214" i="2140"/>
  <c r="E601" i="2156" s="1"/>
  <c r="K228" i="2156" s="1" a="1"/>
  <c r="K228" i="2156" s="1"/>
  <c r="D214" i="2140"/>
  <c r="T214" i="2140" s="1"/>
  <c r="AZ242" i="2140"/>
  <c r="E629" i="2156" s="1"/>
  <c r="K398" i="2156" s="1" a="1"/>
  <c r="K398" i="2156" s="1"/>
  <c r="D242" i="2140"/>
  <c r="T242" i="2140" s="1"/>
  <c r="AZ278" i="2140"/>
  <c r="E665" i="2156" s="1"/>
  <c r="K626" i="2156" s="1" a="1"/>
  <c r="K626" i="2156" s="1"/>
  <c r="D278" i="2140"/>
  <c r="T278" i="2140" s="1"/>
  <c r="AZ80" i="2140"/>
  <c r="E467" i="2156" s="1"/>
  <c r="K812" i="2156" s="1" a="1"/>
  <c r="K812" i="2156" s="1"/>
  <c r="D80" i="2140"/>
  <c r="T80" i="2140" s="1"/>
  <c r="AZ93" i="2140"/>
  <c r="E480" i="2156" s="1"/>
  <c r="K874" i="2156" s="1" a="1"/>
  <c r="K874" i="2156" s="1"/>
  <c r="D93" i="2140"/>
  <c r="T93" i="2140" s="1"/>
  <c r="AZ99" i="2140"/>
  <c r="E486" i="2156" s="1"/>
  <c r="K2254" i="2156" s="1" a="1"/>
  <c r="K2254" i="2156" s="1"/>
  <c r="D99" i="2140"/>
  <c r="T99" i="2140" s="1"/>
  <c r="AZ209" i="2140"/>
  <c r="E596" i="2156" s="1"/>
  <c r="K2148" i="2156" s="1" a="1"/>
  <c r="K2148" i="2156" s="1"/>
  <c r="AY56" i="2140"/>
  <c r="E54" i="2156" s="1"/>
  <c r="K681" i="2156" s="1" a="1"/>
  <c r="K681" i="2156" s="1"/>
  <c r="C138" i="2140"/>
  <c r="S138" i="2140" s="1"/>
  <c r="AY79" i="2140"/>
  <c r="E77" i="2156" s="1"/>
  <c r="K803" i="2156" s="1" a="1"/>
  <c r="K803" i="2156" s="1"/>
  <c r="AY48" i="2140"/>
  <c r="E46" i="2156" s="1"/>
  <c r="K647" i="2156" s="1" a="1"/>
  <c r="K647" i="2156" s="1"/>
  <c r="AY221" i="2140"/>
  <c r="E219" i="2156" s="1"/>
  <c r="K265" i="2156" s="1" a="1"/>
  <c r="K265" i="2156" s="1"/>
  <c r="H23" i="2138"/>
  <c r="BA20" i="2162" s="1"/>
  <c r="AY260" i="2140"/>
  <c r="E258" i="2156" s="1"/>
  <c r="K509" i="2156" s="1" a="1"/>
  <c r="K509" i="2156" s="1"/>
  <c r="H159" i="2138"/>
  <c r="AY147" i="2140"/>
  <c r="E145" i="2156" s="1"/>
  <c r="K1147" i="2156" s="1" a="1"/>
  <c r="K1147" i="2156" s="1"/>
  <c r="C230" i="2140"/>
  <c r="S230" i="2140" s="1"/>
  <c r="C129" i="2140"/>
  <c r="S129" i="2140" s="1"/>
  <c r="C23" i="2140"/>
  <c r="S23" i="2140" s="1"/>
  <c r="AY154" i="2140"/>
  <c r="E152" i="2156" s="1"/>
  <c r="K1183" i="2156" s="1" a="1"/>
  <c r="K1183" i="2156" s="1"/>
  <c r="H809" i="2157"/>
  <c r="I809" i="2157" s="1"/>
  <c r="L809" i="2156"/>
  <c r="K809" i="2157" s="1"/>
  <c r="H963" i="2157"/>
  <c r="I963" i="2157" s="1"/>
  <c r="L963" i="2156"/>
  <c r="K963" i="2157" s="1"/>
  <c r="H1331" i="2157"/>
  <c r="I1331" i="2157" s="1"/>
  <c r="L1331" i="2156"/>
  <c r="K1331" i="2157" s="1"/>
  <c r="H193" i="2157"/>
  <c r="I193" i="2157" s="1"/>
  <c r="L193" i="2156"/>
  <c r="K193" i="2157" s="1"/>
  <c r="H320" i="2157"/>
  <c r="I320" i="2157" s="1"/>
  <c r="L320" i="2156"/>
  <c r="K320" i="2157" s="1"/>
  <c r="H539" i="2157"/>
  <c r="I539" i="2157" s="1"/>
  <c r="L539" i="2156"/>
  <c r="K539" i="2157" s="1"/>
  <c r="H2510" i="2157"/>
  <c r="I2510" i="2157" s="1"/>
  <c r="L2510" i="2156"/>
  <c r="K2510" i="2157" s="1"/>
  <c r="H748" i="2157"/>
  <c r="I748" i="2157" s="1"/>
  <c r="L748" i="2156"/>
  <c r="K748" i="2157" s="1"/>
  <c r="H883" i="2157"/>
  <c r="I883" i="2157" s="1"/>
  <c r="L883" i="2156"/>
  <c r="K883" i="2157" s="1"/>
  <c r="H275" i="2157"/>
  <c r="I275" i="2157" s="1"/>
  <c r="L275" i="2156"/>
  <c r="K275" i="2157" s="1"/>
  <c r="H1733" i="2157"/>
  <c r="I1733" i="2157" s="1"/>
  <c r="L1733" i="2156"/>
  <c r="K1733" i="2157" s="1"/>
  <c r="H492" i="2157"/>
  <c r="I492" i="2157" s="1"/>
  <c r="L492" i="2156"/>
  <c r="K492" i="2157" s="1"/>
  <c r="H1850" i="2157"/>
  <c r="I1850" i="2157" s="1"/>
  <c r="L1850" i="2156"/>
  <c r="K1850" i="2157" s="1"/>
  <c r="H609" i="2157"/>
  <c r="I609" i="2157" s="1"/>
  <c r="L609" i="2156"/>
  <c r="K609" i="2157" s="1"/>
  <c r="H215" i="2157"/>
  <c r="I215" i="2157" s="1"/>
  <c r="L215" i="2156"/>
  <c r="K215" i="2157" s="1"/>
  <c r="H1151" i="2157"/>
  <c r="I1151" i="2157" s="1"/>
  <c r="L1151" i="2156"/>
  <c r="K1151" i="2157" s="1"/>
  <c r="H1859" i="2157"/>
  <c r="I1859" i="2157" s="1"/>
  <c r="L1859" i="2156"/>
  <c r="K1859" i="2157" s="1"/>
  <c r="H141" i="2157"/>
  <c r="I141" i="2157" s="1"/>
  <c r="L141" i="2156"/>
  <c r="K141" i="2157" s="1"/>
  <c r="H2273" i="2157"/>
  <c r="I2273" i="2157" s="1"/>
  <c r="L2273" i="2156"/>
  <c r="K2273" i="2157" s="1"/>
  <c r="H92" i="2157"/>
  <c r="I92" i="2157" s="1"/>
  <c r="L92" i="2156"/>
  <c r="K92" i="2157" s="1"/>
  <c r="H133" i="2157"/>
  <c r="I133" i="2157" s="1"/>
  <c r="L133" i="2156"/>
  <c r="K133" i="2157" s="1"/>
  <c r="H1279" i="2157"/>
  <c r="I1279" i="2157" s="1"/>
  <c r="L1279" i="2156"/>
  <c r="K1279" i="2157" s="1"/>
  <c r="H241" i="2157"/>
  <c r="I241" i="2157" s="1"/>
  <c r="L241" i="2156"/>
  <c r="K241" i="2157" s="1"/>
  <c r="H389" i="2157"/>
  <c r="I389" i="2157" s="1"/>
  <c r="L389" i="2156"/>
  <c r="K389" i="2157" s="1"/>
  <c r="H483" i="2157"/>
  <c r="I483" i="2157" s="1"/>
  <c r="L483" i="2156"/>
  <c r="K483" i="2157" s="1"/>
  <c r="H1609" i="2157"/>
  <c r="I1609" i="2157" s="1"/>
  <c r="L1609" i="2156"/>
  <c r="K1609" i="2157" s="1"/>
  <c r="H1763" i="2157"/>
  <c r="I1763" i="2157" s="1"/>
  <c r="L1763" i="2156"/>
  <c r="K1763" i="2157" s="1"/>
  <c r="H537" i="2157"/>
  <c r="I537" i="2157" s="1"/>
  <c r="L537" i="2156"/>
  <c r="K537" i="2157" s="1"/>
  <c r="H139" i="2157"/>
  <c r="I139" i="2157" s="1"/>
  <c r="L139" i="2156"/>
  <c r="K139" i="2157" s="1"/>
  <c r="H1541" i="2157"/>
  <c r="I1541" i="2157" s="1"/>
  <c r="L1541" i="2156"/>
  <c r="K1541" i="2157" s="1"/>
  <c r="H1727" i="2157"/>
  <c r="I1727" i="2157" s="1"/>
  <c r="L1727" i="2156"/>
  <c r="K1727" i="2157" s="1"/>
  <c r="H1920" i="2157"/>
  <c r="I1920" i="2157" s="1"/>
  <c r="L1920" i="2156"/>
  <c r="K1920" i="2157" s="1"/>
  <c r="H1705" i="2157"/>
  <c r="I1705" i="2157" s="1"/>
  <c r="L1705" i="2156"/>
  <c r="K1705" i="2157" s="1"/>
  <c r="H1929" i="2157"/>
  <c r="I1929" i="2157" s="1"/>
  <c r="L1929" i="2156"/>
  <c r="K1929" i="2157" s="1"/>
  <c r="H906" i="2157"/>
  <c r="I906" i="2157" s="1"/>
  <c r="L906" i="2156"/>
  <c r="K906" i="2157" s="1"/>
  <c r="H1557" i="2157"/>
  <c r="I1557" i="2157" s="1"/>
  <c r="L1557" i="2156"/>
  <c r="K1557" i="2157" s="1"/>
  <c r="H1697" i="2157"/>
  <c r="I1697" i="2157" s="1"/>
  <c r="L1697" i="2156"/>
  <c r="K1697" i="2157" s="1"/>
  <c r="H2455" i="2157"/>
  <c r="I2455" i="2157" s="1"/>
  <c r="L2455" i="2156"/>
  <c r="K2455" i="2157" s="1"/>
  <c r="BC21" i="2140"/>
  <c r="E1575" i="2156" s="1"/>
  <c r="BC149" i="2140"/>
  <c r="E1703" i="2156" s="1"/>
  <c r="H1361" i="2157"/>
  <c r="I1361" i="2157" s="1"/>
  <c r="L1361" i="2156"/>
  <c r="K1361" i="2157" s="1"/>
  <c r="H2160" i="2157"/>
  <c r="I2160" i="2157" s="1"/>
  <c r="L2160" i="2156"/>
  <c r="K2160" i="2157" s="1"/>
  <c r="H416" i="2157"/>
  <c r="I416" i="2157" s="1"/>
  <c r="L416" i="2156"/>
  <c r="K416" i="2157" s="1"/>
  <c r="H669" i="2157"/>
  <c r="I669" i="2157" s="1"/>
  <c r="L669" i="2156"/>
  <c r="K669" i="2157" s="1"/>
  <c r="H899" i="2157"/>
  <c r="I899" i="2157" s="1"/>
  <c r="L899" i="2156"/>
  <c r="K899" i="2157" s="1"/>
  <c r="H1097" i="2157"/>
  <c r="I1097" i="2157" s="1"/>
  <c r="L1097" i="2156"/>
  <c r="K1097" i="2157" s="1"/>
  <c r="H1355" i="2157"/>
  <c r="I1355" i="2157" s="1"/>
  <c r="L1355" i="2156"/>
  <c r="K1355" i="2157" s="1"/>
  <c r="BC263" i="2140"/>
  <c r="E1817" i="2156" s="1"/>
  <c r="K538" i="2156" s="1" a="1"/>
  <c r="K538" i="2156" s="1"/>
  <c r="BC296" i="2140"/>
  <c r="E1850" i="2156" s="1"/>
  <c r="K2351" i="2156" s="1" a="1"/>
  <c r="K2351" i="2156" s="1"/>
  <c r="BC328" i="2140"/>
  <c r="E1882" i="2156" s="1"/>
  <c r="K1738" i="2156" s="1" a="1"/>
  <c r="K1738" i="2156" s="1"/>
  <c r="BC360" i="2140"/>
  <c r="E1914" i="2156" s="1"/>
  <c r="K1938" i="2156" s="1" a="1"/>
  <c r="K1938" i="2156" s="1"/>
  <c r="BC392" i="2140"/>
  <c r="E1946" i="2156" s="1"/>
  <c r="BC40" i="2140"/>
  <c r="E1594" i="2156" s="1"/>
  <c r="K2135" i="2156" s="1" a="1"/>
  <c r="K2135" i="2156" s="1"/>
  <c r="H838" i="2157"/>
  <c r="I838" i="2157" s="1"/>
  <c r="L838" i="2156"/>
  <c r="K838" i="2157" s="1"/>
  <c r="BC127" i="2140"/>
  <c r="E1681" i="2156" s="1"/>
  <c r="K1039" i="2156" s="1" a="1"/>
  <c r="K1039" i="2156" s="1"/>
  <c r="BC168" i="2140"/>
  <c r="E1722" i="2156" s="1"/>
  <c r="K1285" i="2156" s="1" a="1"/>
  <c r="K1285" i="2156" s="1"/>
  <c r="H232" i="2157"/>
  <c r="I232" i="2157" s="1"/>
  <c r="L232" i="2156"/>
  <c r="K232" i="2157" s="1"/>
  <c r="BC255" i="2140"/>
  <c r="E1809" i="2156" s="1"/>
  <c r="K482" i="2156" s="1" a="1"/>
  <c r="K482" i="2156" s="1"/>
  <c r="H1574" i="2157"/>
  <c r="I1574" i="2157" s="1"/>
  <c r="L1574" i="2156"/>
  <c r="K1574" i="2157" s="1"/>
  <c r="H1714" i="2157"/>
  <c r="I1714" i="2157" s="1"/>
  <c r="L1714" i="2156"/>
  <c r="K1714" i="2157" s="1"/>
  <c r="H2464" i="2157"/>
  <c r="I2464" i="2157" s="1"/>
  <c r="L2464" i="2156"/>
  <c r="K2464" i="2157" s="1"/>
  <c r="H2511" i="2157"/>
  <c r="I2511" i="2157" s="1"/>
  <c r="L2511" i="2156"/>
  <c r="K2511" i="2157" s="1"/>
  <c r="H2486" i="2157"/>
  <c r="I2486" i="2157" s="1"/>
  <c r="L2486" i="2156"/>
  <c r="K2486" i="2157" s="1"/>
  <c r="H441" i="2157"/>
  <c r="I441" i="2157" s="1"/>
  <c r="L441" i="2156"/>
  <c r="K441" i="2157" s="1"/>
  <c r="H2164" i="2157"/>
  <c r="I2164" i="2157" s="1"/>
  <c r="L2164" i="2156"/>
  <c r="K2164" i="2157" s="1"/>
  <c r="H2326" i="2157"/>
  <c r="I2326" i="2157" s="1"/>
  <c r="L2326" i="2156"/>
  <c r="K2326" i="2157" s="1"/>
  <c r="H990" i="2157"/>
  <c r="I990" i="2157" s="1"/>
  <c r="L990" i="2156"/>
  <c r="K990" i="2157" s="1"/>
  <c r="H850" i="2157"/>
  <c r="I850" i="2157" s="1"/>
  <c r="L850" i="2156"/>
  <c r="K850" i="2157" s="1"/>
  <c r="H1519" i="2157"/>
  <c r="I1519" i="2157" s="1"/>
  <c r="L1519" i="2156"/>
  <c r="K1519" i="2157" s="1"/>
  <c r="BC382" i="2140"/>
  <c r="E1936" i="2156" s="1"/>
  <c r="K2489" i="2156" s="1" a="1"/>
  <c r="K2489" i="2156" s="1"/>
  <c r="G382" i="2140"/>
  <c r="W382" i="2140" s="1"/>
  <c r="BC350" i="2140"/>
  <c r="E1904" i="2156" s="1"/>
  <c r="K1882" i="2156" s="1" a="1"/>
  <c r="K1882" i="2156" s="1"/>
  <c r="G350" i="2140"/>
  <c r="W350" i="2140" s="1"/>
  <c r="BC318" i="2140"/>
  <c r="E1872" i="2156" s="1"/>
  <c r="K2401" i="2156" s="1" a="1"/>
  <c r="K2401" i="2156" s="1"/>
  <c r="G318" i="2140"/>
  <c r="W318" i="2140" s="1"/>
  <c r="BC259" i="2140"/>
  <c r="E1813" i="2156" s="1"/>
  <c r="K506" i="2156" s="1" a="1"/>
  <c r="K506" i="2156" s="1"/>
  <c r="G259" i="2140"/>
  <c r="W259" i="2140" s="1"/>
  <c r="BC220" i="2140"/>
  <c r="E1774" i="2156" s="1"/>
  <c r="G220" i="2140"/>
  <c r="W220" i="2140" s="1"/>
  <c r="BC131" i="2140"/>
  <c r="E1685" i="2156" s="1"/>
  <c r="G131" i="2140"/>
  <c r="W131" i="2140" s="1"/>
  <c r="BC92" i="2140"/>
  <c r="E1646" i="2156" s="1"/>
  <c r="K2238" i="2156" s="1" a="1"/>
  <c r="K2238" i="2156" s="1"/>
  <c r="G92" i="2140"/>
  <c r="W92" i="2140" s="1"/>
  <c r="BC378" i="2140"/>
  <c r="E1932" i="2156" s="1"/>
  <c r="K2066" i="2156" s="1" a="1"/>
  <c r="K2066" i="2156" s="1"/>
  <c r="G378" i="2140"/>
  <c r="W378" i="2140" s="1"/>
  <c r="BC346" i="2140"/>
  <c r="E1900" i="2156" s="1"/>
  <c r="K2432" i="2156" s="1" a="1"/>
  <c r="K2432" i="2156" s="1"/>
  <c r="G346" i="2140"/>
  <c r="W346" i="2140" s="1"/>
  <c r="BC314" i="2140"/>
  <c r="E1868" i="2156" s="1"/>
  <c r="G314" i="2140"/>
  <c r="W314" i="2140" s="1"/>
  <c r="BC179" i="2140"/>
  <c r="E1733" i="2156" s="1"/>
  <c r="K1346" i="2156" s="1" a="1"/>
  <c r="K1346" i="2156" s="1"/>
  <c r="G179" i="2140"/>
  <c r="W179" i="2140" s="1"/>
  <c r="BC140" i="2140"/>
  <c r="E1694" i="2156" s="1"/>
  <c r="G140" i="2140"/>
  <c r="W140" i="2140" s="1"/>
  <c r="BC51" i="2140"/>
  <c r="E1605" i="2156" s="1"/>
  <c r="G51" i="2140"/>
  <c r="W51" i="2140" s="1"/>
  <c r="BC12" i="2140"/>
  <c r="E1566" i="2156" s="1"/>
  <c r="G12" i="2140"/>
  <c r="W12" i="2140" s="1"/>
  <c r="H1587" i="2157"/>
  <c r="I1587" i="2157" s="1"/>
  <c r="L1587" i="2156"/>
  <c r="K1587" i="2157" s="1"/>
  <c r="H576" i="2157"/>
  <c r="I576" i="2157" s="1"/>
  <c r="L576" i="2156"/>
  <c r="K576" i="2157" s="1"/>
  <c r="M67" i="2137"/>
  <c r="D64" i="2162" s="1"/>
  <c r="T64" i="2162" s="1"/>
  <c r="AJ64" i="2162" s="1"/>
  <c r="H67" i="2138"/>
  <c r="E64" i="2162" s="1"/>
  <c r="U64" i="2162" s="1"/>
  <c r="AK64" i="2162" s="1"/>
  <c r="C64" i="2140"/>
  <c r="S64" i="2140" s="1"/>
  <c r="M137" i="2137"/>
  <c r="H137" i="2138"/>
  <c r="BA134" i="2140" s="1"/>
  <c r="E910" i="2156" s="1"/>
  <c r="K1081" i="2156" s="1" a="1"/>
  <c r="K1081" i="2156" s="1"/>
  <c r="C134" i="2140"/>
  <c r="S134" i="2140" s="1"/>
  <c r="AY134" i="2140"/>
  <c r="E132" i="2156" s="1"/>
  <c r="K1076" i="2156" s="1" a="1"/>
  <c r="K1076" i="2156" s="1"/>
  <c r="M199" i="2137"/>
  <c r="AZ196" i="2162" s="1"/>
  <c r="H199" i="2138"/>
  <c r="BA196" i="2162" s="1"/>
  <c r="M255" i="2137"/>
  <c r="AZ252" i="2162" s="1"/>
  <c r="H255" i="2138"/>
  <c r="AY252" i="2140"/>
  <c r="E250" i="2156" s="1"/>
  <c r="K458" i="2156" s="1" a="1"/>
  <c r="K458" i="2156" s="1"/>
  <c r="C252" i="2140"/>
  <c r="S252" i="2140" s="1"/>
  <c r="M41" i="2137"/>
  <c r="D38" i="2162" s="1"/>
  <c r="T38" i="2162" s="1"/>
  <c r="AJ38" i="2162" s="1"/>
  <c r="H41" i="2138"/>
  <c r="BA38" i="2162" s="1"/>
  <c r="M143" i="2137"/>
  <c r="H143" i="2138"/>
  <c r="H15" i="2138"/>
  <c r="BA12" i="2140" s="1"/>
  <c r="E788" i="2156" s="1"/>
  <c r="K17" i="2156" s="1" a="1"/>
  <c r="K17" i="2156" s="1"/>
  <c r="M15" i="2137"/>
  <c r="AY12" i="2140"/>
  <c r="E10" i="2156" s="1"/>
  <c r="K15" i="2156" s="1" a="1"/>
  <c r="K15" i="2156" s="1"/>
  <c r="M85" i="2137"/>
  <c r="D82" i="2162" s="1"/>
  <c r="T82" i="2162" s="1"/>
  <c r="AJ82" i="2162" s="1"/>
  <c r="H85" i="2138"/>
  <c r="BA82" i="2140" s="1"/>
  <c r="E858" i="2156" s="1"/>
  <c r="K2217" i="2156" s="1" a="1"/>
  <c r="K2217" i="2156" s="1"/>
  <c r="C82" i="2140"/>
  <c r="S82" i="2140" s="1"/>
  <c r="AY82" i="2140"/>
  <c r="E80" i="2156" s="1"/>
  <c r="K2214" i="2156" s="1" a="1"/>
  <c r="K2214" i="2156" s="1"/>
  <c r="M182" i="2137"/>
  <c r="H182" i="2138"/>
  <c r="BA179" i="2162" s="1"/>
  <c r="C179" i="2140"/>
  <c r="S179" i="2140" s="1"/>
  <c r="H1496" i="2157"/>
  <c r="I1496" i="2157" s="1"/>
  <c r="L1496" i="2156"/>
  <c r="K1496" i="2157" s="1"/>
  <c r="H1663" i="2157"/>
  <c r="I1663" i="2157" s="1"/>
  <c r="L1663" i="2156"/>
  <c r="K1663" i="2157" s="1"/>
  <c r="H2518" i="2157"/>
  <c r="I2518" i="2157" s="1"/>
  <c r="L2518" i="2156"/>
  <c r="K2518" i="2157" s="1"/>
  <c r="BA14" i="2140"/>
  <c r="E790" i="2156" s="1"/>
  <c r="K20" i="2156" s="1" a="1"/>
  <c r="K20" i="2156" s="1"/>
  <c r="E14" i="2140"/>
  <c r="U14" i="2140" s="1"/>
  <c r="BA218" i="2140"/>
  <c r="E994" i="2156" s="1"/>
  <c r="K256" i="2156" s="1" a="1"/>
  <c r="K256" i="2156" s="1"/>
  <c r="E218" i="2140"/>
  <c r="U218" i="2140" s="1"/>
  <c r="BA221" i="2140"/>
  <c r="E997" i="2156" s="1"/>
  <c r="K267" i="2156" s="1" a="1"/>
  <c r="K267" i="2156" s="1"/>
  <c r="E221" i="2140"/>
  <c r="U221" i="2140" s="1"/>
  <c r="BA245" i="2140"/>
  <c r="E1021" i="2156" s="1"/>
  <c r="K415" i="2156" s="1" a="1"/>
  <c r="K415" i="2156" s="1"/>
  <c r="E245" i="2140"/>
  <c r="U245" i="2140" s="1"/>
  <c r="BA60" i="2140"/>
  <c r="E836" i="2156" s="1"/>
  <c r="K697" i="2156" s="1" a="1"/>
  <c r="K697" i="2156" s="1"/>
  <c r="E60" i="2140"/>
  <c r="U60" i="2140" s="1"/>
  <c r="BA76" i="2140"/>
  <c r="E852" i="2156" s="1"/>
  <c r="K786" i="2156" s="1" a="1"/>
  <c r="K786" i="2156" s="1"/>
  <c r="E76" i="2140"/>
  <c r="U76" i="2140" s="1"/>
  <c r="BA84" i="2140"/>
  <c r="E860" i="2156" s="1"/>
  <c r="K832" i="2156" s="1" a="1"/>
  <c r="K832" i="2156" s="1"/>
  <c r="E84" i="2140"/>
  <c r="U84" i="2140" s="1"/>
  <c r="BA94" i="2140"/>
  <c r="E870" i="2156" s="1"/>
  <c r="K880" i="2156" s="1" a="1"/>
  <c r="K880" i="2156" s="1"/>
  <c r="E94" i="2140"/>
  <c r="U94" i="2140" s="1"/>
  <c r="BA160" i="2140"/>
  <c r="E936" i="2156" s="1"/>
  <c r="K1233" i="2156" s="1" a="1"/>
  <c r="K1233" i="2156" s="1"/>
  <c r="E160" i="2140"/>
  <c r="U160" i="2140" s="1"/>
  <c r="BA180" i="2140"/>
  <c r="E956" i="2156" s="1"/>
  <c r="K1353" i="2156" s="1" a="1"/>
  <c r="K1353" i="2156" s="1"/>
  <c r="E180" i="2140"/>
  <c r="U180" i="2140" s="1"/>
  <c r="BA92" i="2140"/>
  <c r="E868" i="2156" s="1"/>
  <c r="K2237" i="2156" s="1" a="1"/>
  <c r="K2237" i="2156" s="1"/>
  <c r="E92" i="2140"/>
  <c r="U92" i="2140" s="1"/>
  <c r="BA256" i="2140"/>
  <c r="E1032" i="2156" s="1"/>
  <c r="K2181" i="2156" s="1" a="1"/>
  <c r="K2181" i="2156" s="1"/>
  <c r="E256" i="2140"/>
  <c r="U256" i="2140" s="1"/>
  <c r="H61" i="2157"/>
  <c r="I61" i="2157" s="1"/>
  <c r="L61" i="2156"/>
  <c r="K61" i="2157" s="1"/>
  <c r="H2106" i="2157"/>
  <c r="I2106" i="2157" s="1"/>
  <c r="L2106" i="2156"/>
  <c r="K2106" i="2157" s="1"/>
  <c r="H1503" i="2157"/>
  <c r="I1503" i="2157" s="1"/>
  <c r="L1503" i="2156"/>
  <c r="K1503" i="2157" s="1"/>
  <c r="H6" i="2157"/>
  <c r="I6" i="2157" s="1"/>
  <c r="L6" i="2156"/>
  <c r="K6" i="2157" s="1"/>
  <c r="H104" i="2157"/>
  <c r="I104" i="2157" s="1"/>
  <c r="L104" i="2156"/>
  <c r="K104" i="2157" s="1"/>
  <c r="H706" i="2157"/>
  <c r="I706" i="2157" s="1"/>
  <c r="L706" i="2156"/>
  <c r="K706" i="2157" s="1"/>
  <c r="H873" i="2157"/>
  <c r="I873" i="2157" s="1"/>
  <c r="L873" i="2156"/>
  <c r="K873" i="2157" s="1"/>
  <c r="H1210" i="2157"/>
  <c r="I1210" i="2157" s="1"/>
  <c r="L1210" i="2156"/>
  <c r="K1210" i="2157" s="1"/>
  <c r="H1414" i="2157"/>
  <c r="I1414" i="2157" s="1"/>
  <c r="L1414" i="2156"/>
  <c r="K1414" i="2157" s="1"/>
  <c r="H259" i="2157"/>
  <c r="I259" i="2157" s="1"/>
  <c r="L259" i="2156"/>
  <c r="K259" i="2157" s="1"/>
  <c r="AZ187" i="2140"/>
  <c r="E574" i="2156" s="1"/>
  <c r="K1395" i="2156" s="1" a="1"/>
  <c r="K1395" i="2156" s="1"/>
  <c r="D187" i="2140"/>
  <c r="T187" i="2140" s="1"/>
  <c r="AZ158" i="2140"/>
  <c r="E545" i="2156" s="1"/>
  <c r="K1212" i="2156" s="1" a="1"/>
  <c r="K1212" i="2156" s="1"/>
  <c r="D158" i="2140"/>
  <c r="T158" i="2140" s="1"/>
  <c r="AZ188" i="2140"/>
  <c r="E575" i="2156" s="1"/>
  <c r="K1400" i="2156" s="1" a="1"/>
  <c r="K1400" i="2156" s="1"/>
  <c r="D188" i="2140"/>
  <c r="T188" i="2140" s="1"/>
  <c r="AZ87" i="2140"/>
  <c r="E474" i="2156" s="1"/>
  <c r="K2226" i="2156" s="1" a="1"/>
  <c r="K2226" i="2156" s="1"/>
  <c r="H1691" i="2157"/>
  <c r="I1691" i="2157" s="1"/>
  <c r="L1691" i="2156"/>
  <c r="K1691" i="2157" s="1"/>
  <c r="H2531" i="2157"/>
  <c r="I2531" i="2157" s="1"/>
  <c r="L2531" i="2156"/>
  <c r="K2531" i="2157" s="1"/>
  <c r="H1682" i="2157"/>
  <c r="I1682" i="2157" s="1"/>
  <c r="L1682" i="2156"/>
  <c r="K1682" i="2157" s="1"/>
  <c r="H1220" i="2157"/>
  <c r="I1220" i="2157" s="1"/>
  <c r="L1220" i="2156"/>
  <c r="K1220" i="2157" s="1"/>
  <c r="BC357" i="2140"/>
  <c r="E1911" i="2156" s="1"/>
  <c r="K2456" i="2156" s="1" a="1"/>
  <c r="K2456" i="2156" s="1"/>
  <c r="BC293" i="2140"/>
  <c r="E1847" i="2156" s="1"/>
  <c r="K1558" i="2156" s="1" a="1"/>
  <c r="K1558" i="2156" s="1"/>
  <c r="BC215" i="2140"/>
  <c r="E1769" i="2156" s="1"/>
  <c r="K240" i="2156" s="1" a="1"/>
  <c r="K240" i="2156" s="1"/>
  <c r="BC126" i="2140"/>
  <c r="E1680" i="2156" s="1"/>
  <c r="K1032" i="2156" s="1" a="1"/>
  <c r="K1032" i="2156" s="1"/>
  <c r="BC48" i="2140"/>
  <c r="E1602" i="2156" s="1"/>
  <c r="K652" i="2156" s="1" a="1"/>
  <c r="K652" i="2156" s="1"/>
  <c r="H2065" i="2157"/>
  <c r="I2065" i="2157" s="1"/>
  <c r="L2065" i="2156"/>
  <c r="K2065" i="2157" s="1"/>
  <c r="H2291" i="2157"/>
  <c r="I2291" i="2157" s="1"/>
  <c r="L2291" i="2156"/>
  <c r="K2291" i="2157" s="1"/>
  <c r="H148" i="2157"/>
  <c r="I148" i="2157" s="1"/>
  <c r="L148" i="2156"/>
  <c r="K148" i="2157" s="1"/>
  <c r="H545" i="2157"/>
  <c r="I545" i="2157" s="1"/>
  <c r="L545" i="2156"/>
  <c r="K545" i="2157" s="1"/>
  <c r="H2415" i="2157"/>
  <c r="I2415" i="2157" s="1"/>
  <c r="L2415" i="2156"/>
  <c r="K2415" i="2157" s="1"/>
  <c r="BC100" i="2140"/>
  <c r="E1654" i="2156" s="1"/>
  <c r="K907" i="2156" s="1" a="1"/>
  <c r="K907" i="2156" s="1"/>
  <c r="BC187" i="2140"/>
  <c r="E1741" i="2156" s="1"/>
  <c r="K1393" i="2156" s="1" a="1"/>
  <c r="K1393" i="2156" s="1"/>
  <c r="BC267" i="2140"/>
  <c r="E1821" i="2156" s="1"/>
  <c r="BC332" i="2140"/>
  <c r="E1886" i="2156" s="1"/>
  <c r="K2424" i="2156" s="1" a="1"/>
  <c r="K2424" i="2156" s="1"/>
  <c r="BC6" i="2140"/>
  <c r="E1560" i="2156" s="1"/>
  <c r="BC88" i="2140"/>
  <c r="E1642" i="2156" s="1"/>
  <c r="K845" i="2156" s="1" a="1"/>
  <c r="K845" i="2156" s="1"/>
  <c r="BC175" i="2140"/>
  <c r="E1729" i="2156" s="1"/>
  <c r="K1330" i="2156" s="1" a="1"/>
  <c r="K1330" i="2156" s="1"/>
  <c r="BC262" i="2140"/>
  <c r="E1816" i="2156" s="1"/>
  <c r="K530" i="2156" s="1" a="1"/>
  <c r="K530" i="2156" s="1"/>
  <c r="BC331" i="2140"/>
  <c r="E1885" i="2156" s="1"/>
  <c r="K1754" i="2156" s="1" a="1"/>
  <c r="K1754" i="2156" s="1"/>
  <c r="H519" i="2157"/>
  <c r="I519" i="2157" s="1"/>
  <c r="L519" i="2156"/>
  <c r="K519" i="2157" s="1"/>
  <c r="H1069" i="2157"/>
  <c r="I1069" i="2157" s="1"/>
  <c r="L1069" i="2156"/>
  <c r="K1069" i="2157" s="1"/>
  <c r="H912" i="2157"/>
  <c r="I912" i="2157" s="1"/>
  <c r="L912" i="2156"/>
  <c r="K912" i="2157" s="1"/>
  <c r="H105" i="2157"/>
  <c r="I105" i="2157" s="1"/>
  <c r="L105" i="2156"/>
  <c r="K105" i="2157" s="1"/>
  <c r="H1520" i="2157"/>
  <c r="I1520" i="2157" s="1"/>
  <c r="L1520" i="2156"/>
  <c r="K1520" i="2157" s="1"/>
  <c r="H1529" i="2157"/>
  <c r="I1529" i="2157" s="1"/>
  <c r="L1529" i="2156"/>
  <c r="K1529" i="2157" s="1"/>
  <c r="BA39" i="2140"/>
  <c r="E815" i="2156" s="1"/>
  <c r="K134" i="2156" s="1" a="1"/>
  <c r="K134" i="2156" s="1"/>
  <c r="E39" i="2140"/>
  <c r="U39" i="2140" s="1"/>
  <c r="BA238" i="2140"/>
  <c r="E1014" i="2156" s="1"/>
  <c r="K377" i="2156" s="1" a="1"/>
  <c r="K377" i="2156" s="1"/>
  <c r="E238" i="2140"/>
  <c r="U238" i="2140" s="1"/>
  <c r="BA53" i="2140"/>
  <c r="E829" i="2156" s="1"/>
  <c r="K674" i="2156" s="1" a="1"/>
  <c r="K674" i="2156" s="1"/>
  <c r="E53" i="2140"/>
  <c r="U53" i="2140" s="1"/>
  <c r="BA52" i="2140"/>
  <c r="E828" i="2156" s="1"/>
  <c r="K666" i="2156" s="1" a="1"/>
  <c r="K666" i="2156" s="1"/>
  <c r="E52" i="2140"/>
  <c r="U52" i="2140" s="1"/>
  <c r="BA50" i="2140"/>
  <c r="E826" i="2156" s="1"/>
  <c r="K660" i="2156" s="1" a="1"/>
  <c r="K660" i="2156" s="1"/>
  <c r="E50" i="2140"/>
  <c r="U50" i="2140" s="1"/>
  <c r="BA154" i="2140"/>
  <c r="E930" i="2156" s="1"/>
  <c r="K1185" i="2156" s="1" a="1"/>
  <c r="K1185" i="2156" s="1"/>
  <c r="E154" i="2140"/>
  <c r="U154" i="2140" s="1"/>
  <c r="BA174" i="2140"/>
  <c r="E950" i="2156" s="1"/>
  <c r="K1320" i="2156" s="1" a="1"/>
  <c r="K1320" i="2156" s="1"/>
  <c r="E174" i="2140"/>
  <c r="U174" i="2140" s="1"/>
  <c r="BA217" i="2140"/>
  <c r="E993" i="2156" s="1"/>
  <c r="K2169" i="2156" s="1" a="1"/>
  <c r="K2169" i="2156" s="1"/>
  <c r="E217" i="2140"/>
  <c r="U217" i="2140" s="1"/>
  <c r="H1832" i="2157"/>
  <c r="I1832" i="2157" s="1"/>
  <c r="L1832" i="2156"/>
  <c r="K1832" i="2157" s="1"/>
  <c r="H1186" i="2157"/>
  <c r="I1186" i="2157" s="1"/>
  <c r="H262" i="2138"/>
  <c r="M262" i="2137"/>
  <c r="C259" i="2140"/>
  <c r="S259" i="2140" s="1"/>
  <c r="M243" i="2137"/>
  <c r="D240" i="2162" s="1"/>
  <c r="T240" i="2162" s="1"/>
  <c r="AJ240" i="2162" s="1"/>
  <c r="H243" i="2138"/>
  <c r="M215" i="2137"/>
  <c r="D212" i="2162" s="1"/>
  <c r="T212" i="2162" s="1"/>
  <c r="AJ212" i="2162" s="1"/>
  <c r="H215" i="2138"/>
  <c r="E212" i="2162" s="1"/>
  <c r="U212" i="2162" s="1"/>
  <c r="AK212" i="2162" s="1"/>
  <c r="M192" i="2137"/>
  <c r="AZ189" i="2162" s="1"/>
  <c r="H192" i="2138"/>
  <c r="AY189" i="2140"/>
  <c r="E187" i="2156" s="1"/>
  <c r="K1406" i="2156" s="1" a="1"/>
  <c r="K1406" i="2156" s="1"/>
  <c r="M155" i="2137"/>
  <c r="D152" i="2162" s="1"/>
  <c r="T152" i="2162" s="1"/>
  <c r="AJ152" i="2162" s="1"/>
  <c r="H155" i="2138"/>
  <c r="M113" i="2137"/>
  <c r="D110" i="2162" s="1"/>
  <c r="T110" i="2162" s="1"/>
  <c r="AJ110" i="2162" s="1"/>
  <c r="AY110" i="2140"/>
  <c r="E108" i="2156" s="1"/>
  <c r="K2268" i="2156" s="1" a="1"/>
  <c r="K2268" i="2156" s="1"/>
  <c r="H113" i="2138"/>
  <c r="BA110" i="2162" s="1"/>
  <c r="M80" i="2137"/>
  <c r="H80" i="2138"/>
  <c r="E77" i="2140" s="1"/>
  <c r="U77" i="2140" s="1"/>
  <c r="M258" i="2137"/>
  <c r="D255" i="2162" s="1"/>
  <c r="T255" i="2162" s="1"/>
  <c r="AJ255" i="2162" s="1"/>
  <c r="H258" i="2138"/>
  <c r="E255" i="2140" s="1"/>
  <c r="U255" i="2140" s="1"/>
  <c r="AY255" i="2140"/>
  <c r="E253" i="2156" s="1"/>
  <c r="K477" i="2156" s="1" a="1"/>
  <c r="K477" i="2156" s="1"/>
  <c r="C255" i="2140"/>
  <c r="S255" i="2140" s="1"/>
  <c r="M234" i="2137"/>
  <c r="AZ231" i="2140" s="1"/>
  <c r="E618" i="2156" s="1"/>
  <c r="K317" i="2156" s="1" a="1"/>
  <c r="K317" i="2156" s="1"/>
  <c r="H234" i="2138"/>
  <c r="E231" i="2140" s="1"/>
  <c r="U231" i="2140" s="1"/>
  <c r="M202" i="2137"/>
  <c r="AZ199" i="2140" s="1"/>
  <c r="E586" i="2156" s="1"/>
  <c r="K137" i="2156" s="1" a="1"/>
  <c r="K137" i="2156" s="1"/>
  <c r="H202" i="2138"/>
  <c r="E199" i="2162" s="1"/>
  <c r="U199" i="2162" s="1"/>
  <c r="AK199" i="2162" s="1"/>
  <c r="AY199" i="2140"/>
  <c r="E197" i="2156" s="1"/>
  <c r="K136" i="2156" s="1" a="1"/>
  <c r="K136" i="2156" s="1"/>
  <c r="M170" i="2137"/>
  <c r="H170" i="2138"/>
  <c r="E167" i="2162" s="1"/>
  <c r="U167" i="2162" s="1"/>
  <c r="AK167" i="2162" s="1"/>
  <c r="M128" i="2137"/>
  <c r="H128" i="2138"/>
  <c r="E125" i="2140" s="1"/>
  <c r="U125" i="2140" s="1"/>
  <c r="M73" i="2137"/>
  <c r="D70" i="2162" s="1"/>
  <c r="T70" i="2162" s="1"/>
  <c r="AJ70" i="2162" s="1"/>
  <c r="AY70" i="2140"/>
  <c r="E68" i="2156" s="1"/>
  <c r="K2206" i="2156" s="1" a="1"/>
  <c r="K2206" i="2156" s="1"/>
  <c r="H73" i="2138"/>
  <c r="C70" i="2140"/>
  <c r="S70" i="2140" s="1"/>
  <c r="H47" i="2138"/>
  <c r="M47" i="2137"/>
  <c r="D44" i="2162" s="1"/>
  <c r="T44" i="2162" s="1"/>
  <c r="AJ44" i="2162" s="1"/>
  <c r="M275" i="2137"/>
  <c r="AZ272" i="2140" s="1"/>
  <c r="E659" i="2156" s="1"/>
  <c r="K583" i="2156" s="1" a="1"/>
  <c r="K583" i="2156" s="1"/>
  <c r="H275" i="2138"/>
  <c r="E272" i="2162" s="1"/>
  <c r="U272" i="2162" s="1"/>
  <c r="AK272" i="2162" s="1"/>
  <c r="C272" i="2140"/>
  <c r="S272" i="2140" s="1"/>
  <c r="AY272" i="2140"/>
  <c r="E270" i="2156" s="1"/>
  <c r="K582" i="2156" s="1" a="1"/>
  <c r="K582" i="2156" s="1"/>
  <c r="M238" i="2137"/>
  <c r="AZ235" i="2162" s="1"/>
  <c r="H238" i="2138"/>
  <c r="BA235" i="2162" s="1"/>
  <c r="H209" i="2138"/>
  <c r="M209" i="2137"/>
  <c r="AZ206" i="2140" s="1"/>
  <c r="E593" i="2156" s="1"/>
  <c r="K180" i="2156" s="1" a="1"/>
  <c r="K180" i="2156" s="1"/>
  <c r="AY206" i="2140"/>
  <c r="E204" i="2156" s="1"/>
  <c r="K179" i="2156" s="1" a="1"/>
  <c r="K179" i="2156" s="1"/>
  <c r="M168" i="2137"/>
  <c r="D165" i="2162" s="1"/>
  <c r="T165" i="2162" s="1"/>
  <c r="AJ165" i="2162" s="1"/>
  <c r="H168" i="2138"/>
  <c r="AY165" i="2140"/>
  <c r="E163" i="2156" s="1"/>
  <c r="K1258" i="2156" s="1" a="1"/>
  <c r="K1258" i="2156" s="1"/>
  <c r="M154" i="2137"/>
  <c r="AZ151" i="2140" s="1"/>
  <c r="E538" i="2156" s="1"/>
  <c r="K1170" i="2156" s="1" a="1"/>
  <c r="K1170" i="2156" s="1"/>
  <c r="H154" i="2138"/>
  <c r="E151" i="2162" s="1"/>
  <c r="U151" i="2162" s="1"/>
  <c r="AK151" i="2162" s="1"/>
  <c r="AY151" i="2140"/>
  <c r="E149" i="2156" s="1"/>
  <c r="K1169" i="2156" s="1" a="1"/>
  <c r="K1169" i="2156" s="1"/>
  <c r="M112" i="2137"/>
  <c r="D109" i="2162" s="1"/>
  <c r="T109" i="2162" s="1"/>
  <c r="AJ109" i="2162" s="1"/>
  <c r="H112" i="2138"/>
  <c r="M50" i="2137"/>
  <c r="AZ47" i="2162" s="1"/>
  <c r="H50" i="2138"/>
  <c r="AY47" i="2140"/>
  <c r="E45" i="2156" s="1"/>
  <c r="K644" i="2156" s="1" a="1"/>
  <c r="K644" i="2156" s="1"/>
  <c r="C47" i="2140"/>
  <c r="S47" i="2140" s="1"/>
  <c r="M276" i="2137"/>
  <c r="AZ273" i="2162" s="1"/>
  <c r="H276" i="2138"/>
  <c r="E273" i="2162" s="1"/>
  <c r="U273" i="2162" s="1"/>
  <c r="AK273" i="2162" s="1"/>
  <c r="M251" i="2137"/>
  <c r="D248" i="2162" s="1"/>
  <c r="T248" i="2162" s="1"/>
  <c r="AJ248" i="2162" s="1"/>
  <c r="H251" i="2138"/>
  <c r="C248" i="2140"/>
  <c r="S248" i="2140" s="1"/>
  <c r="M222" i="2137"/>
  <c r="AZ219" i="2162" s="1"/>
  <c r="H222" i="2138"/>
  <c r="E219" i="2140" s="1"/>
  <c r="U219" i="2140" s="1"/>
  <c r="H138" i="2138"/>
  <c r="M138" i="2137"/>
  <c r="D135" i="2162" s="1"/>
  <c r="T135" i="2162" s="1"/>
  <c r="AJ135" i="2162" s="1"/>
  <c r="AY135" i="2140"/>
  <c r="E133" i="2156" s="1"/>
  <c r="K1084" i="2156" s="1" a="1"/>
  <c r="K1084" i="2156" s="1"/>
  <c r="C135" i="2140"/>
  <c r="S135" i="2140" s="1"/>
  <c r="M105" i="2137"/>
  <c r="AZ102" i="2162" s="1"/>
  <c r="H105" i="2138"/>
  <c r="BA102" i="2162" s="1"/>
  <c r="AY102" i="2140"/>
  <c r="E100" i="2156" s="1"/>
  <c r="K919" i="2156" s="1" a="1"/>
  <c r="K919" i="2156" s="1"/>
  <c r="M66" i="2137"/>
  <c r="H66" i="2138"/>
  <c r="E63" i="2162" s="1"/>
  <c r="U63" i="2162" s="1"/>
  <c r="AK63" i="2162" s="1"/>
  <c r="M49" i="2137"/>
  <c r="AY46" i="2140"/>
  <c r="E44" i="2156" s="1"/>
  <c r="K636" i="2156" s="1" a="1"/>
  <c r="K636" i="2156" s="1"/>
  <c r="C46" i="2140"/>
  <c r="S46" i="2140" s="1"/>
  <c r="H49" i="2138"/>
  <c r="H1562" i="2157"/>
  <c r="I1562" i="2157" s="1"/>
  <c r="L1562" i="2156"/>
  <c r="K1562" i="2157" s="1"/>
  <c r="H1702" i="2157"/>
  <c r="I1702" i="2157" s="1"/>
  <c r="L1702" i="2156"/>
  <c r="K1702" i="2157" s="1"/>
  <c r="H1934" i="2157"/>
  <c r="I1934" i="2157" s="1"/>
  <c r="L1934" i="2156"/>
  <c r="K1934" i="2157" s="1"/>
  <c r="H625" i="2157"/>
  <c r="I625" i="2157" s="1"/>
  <c r="L625" i="2156"/>
  <c r="K625" i="2157" s="1"/>
  <c r="AY218" i="2140"/>
  <c r="E216" i="2156" s="1"/>
  <c r="K251" i="2156" s="1" a="1"/>
  <c r="K251" i="2156" s="1"/>
  <c r="AY124" i="2140"/>
  <c r="E122" i="2156" s="1"/>
  <c r="K1012" i="2156" s="1" a="1"/>
  <c r="K1012" i="2156" s="1"/>
  <c r="AY90" i="2140"/>
  <c r="E88" i="2156" s="1"/>
  <c r="K857" i="2156" s="1" a="1"/>
  <c r="K857" i="2156" s="1"/>
  <c r="H1398" i="2157"/>
  <c r="I1398" i="2157" s="1"/>
  <c r="L1398" i="2156"/>
  <c r="K1398" i="2157" s="1"/>
  <c r="AY38" i="2140"/>
  <c r="E36" i="2156" s="1"/>
  <c r="K120" i="2156" s="1" a="1"/>
  <c r="K120" i="2156" s="1"/>
  <c r="C97" i="2140"/>
  <c r="S97" i="2140" s="1"/>
  <c r="C194" i="2140"/>
  <c r="S194" i="2140" s="1"/>
  <c r="C258" i="2140"/>
  <c r="S258" i="2140" s="1"/>
  <c r="AZ32" i="2140"/>
  <c r="E419" i="2156" s="1"/>
  <c r="K90" i="2156" s="1" a="1"/>
  <c r="K90" i="2156" s="1"/>
  <c r="D32" i="2140"/>
  <c r="T32" i="2140" s="1"/>
  <c r="AZ262" i="2140"/>
  <c r="E649" i="2156" s="1"/>
  <c r="K526" i="2156" s="1" a="1"/>
  <c r="K526" i="2156" s="1"/>
  <c r="D262" i="2140"/>
  <c r="T262" i="2140" s="1"/>
  <c r="AZ48" i="2140"/>
  <c r="E435" i="2156" s="1"/>
  <c r="K648" i="2156" s="1" a="1"/>
  <c r="K648" i="2156" s="1"/>
  <c r="D48" i="2140"/>
  <c r="T48" i="2140" s="1"/>
  <c r="AZ98" i="2140"/>
  <c r="E485" i="2156" s="1"/>
  <c r="K898" i="2156" s="1" a="1"/>
  <c r="K898" i="2156" s="1"/>
  <c r="D98" i="2140"/>
  <c r="T98" i="2140" s="1"/>
  <c r="D179" i="2140"/>
  <c r="T179" i="2140" s="1"/>
  <c r="AZ196" i="2140"/>
  <c r="E583" i="2156" s="1"/>
  <c r="K1453" i="2156" s="1" a="1"/>
  <c r="K1453" i="2156" s="1"/>
  <c r="AZ256" i="2140"/>
  <c r="E643" i="2156" s="1"/>
  <c r="K2180" i="2156" s="1" a="1"/>
  <c r="K2180" i="2156" s="1"/>
  <c r="D256" i="2140"/>
  <c r="T256" i="2140" s="1"/>
  <c r="AZ217" i="2140"/>
  <c r="E604" i="2156" s="1"/>
  <c r="K2165" i="2156" s="1" a="1"/>
  <c r="K2165" i="2156" s="1"/>
  <c r="BA214" i="2140"/>
  <c r="E990" i="2156" s="1"/>
  <c r="K229" i="2156" s="1" a="1"/>
  <c r="K229" i="2156" s="1"/>
  <c r="E214" i="2140"/>
  <c r="U214" i="2140" s="1"/>
  <c r="E224" i="2140"/>
  <c r="U224" i="2140" s="1"/>
  <c r="BA65" i="2140"/>
  <c r="E841" i="2156" s="1"/>
  <c r="K718" i="2156" s="1" a="1"/>
  <c r="K718" i="2156" s="1"/>
  <c r="E65" i="2140"/>
  <c r="U65" i="2140" s="1"/>
  <c r="BA89" i="2140"/>
  <c r="E865" i="2156" s="1"/>
  <c r="K855" i="2156" s="1" a="1"/>
  <c r="K855" i="2156" s="1"/>
  <c r="E89" i="2140"/>
  <c r="U89" i="2140" s="1"/>
  <c r="BA127" i="2140"/>
  <c r="E903" i="2156" s="1"/>
  <c r="K1041" i="2156" s="1" a="1"/>
  <c r="K1041" i="2156" s="1"/>
  <c r="E127" i="2140"/>
  <c r="U127" i="2140" s="1"/>
  <c r="E134" i="2140"/>
  <c r="U134" i="2140" s="1"/>
  <c r="BA193" i="2140"/>
  <c r="E969" i="2156" s="1"/>
  <c r="K1435" i="2156" s="1" a="1"/>
  <c r="K1435" i="2156" s="1"/>
  <c r="E193" i="2140"/>
  <c r="U193" i="2140" s="1"/>
  <c r="BA105" i="2140"/>
  <c r="E881" i="2156" s="1"/>
  <c r="K2267" i="2156" s="1" a="1"/>
  <c r="K2267" i="2156" s="1"/>
  <c r="E105" i="2140"/>
  <c r="U105" i="2140" s="1"/>
  <c r="BA87" i="2140"/>
  <c r="E863" i="2156" s="1"/>
  <c r="K2229" i="2156" s="1" a="1"/>
  <c r="K2229" i="2156" s="1"/>
  <c r="E87" i="2140"/>
  <c r="U87" i="2140" s="1"/>
  <c r="H743" i="2157"/>
  <c r="I743" i="2157" s="1"/>
  <c r="L743" i="2156"/>
  <c r="K743" i="2157" s="1"/>
  <c r="H1075" i="2157"/>
  <c r="I1075" i="2157" s="1"/>
  <c r="L1075" i="2156"/>
  <c r="K1075" i="2157" s="1"/>
  <c r="H1462" i="2157"/>
  <c r="I1462" i="2157" s="1"/>
  <c r="L1462" i="2156"/>
  <c r="K1462" i="2157" s="1"/>
  <c r="H524" i="2157"/>
  <c r="I524" i="2157" s="1"/>
  <c r="L524" i="2156"/>
  <c r="K524" i="2157" s="1"/>
  <c r="W9" i="2139"/>
  <c r="H709" i="2157"/>
  <c r="I709" i="2157" s="1"/>
  <c r="L709" i="2156"/>
  <c r="K709" i="2157" s="1"/>
  <c r="H1589" i="2157"/>
  <c r="I1589" i="2157" s="1"/>
  <c r="L1589" i="2156"/>
  <c r="K1589" i="2157" s="1"/>
  <c r="H1953" i="2157"/>
  <c r="I1953" i="2157" s="1"/>
  <c r="L1953" i="2156"/>
  <c r="K1953" i="2157" s="1"/>
  <c r="H2134" i="2157"/>
  <c r="I2134" i="2157" s="1"/>
  <c r="L2134" i="2156"/>
  <c r="K2134" i="2157" s="1"/>
  <c r="H926" i="2157"/>
  <c r="I926" i="2157" s="1"/>
  <c r="L926" i="2156"/>
  <c r="K926" i="2157" s="1"/>
  <c r="H1284" i="2157"/>
  <c r="I1284" i="2157" s="1"/>
  <c r="L1284" i="2156"/>
  <c r="K1284" i="2157" s="1"/>
  <c r="H246" i="2157"/>
  <c r="I246" i="2157" s="1"/>
  <c r="L246" i="2156"/>
  <c r="K246" i="2157" s="1"/>
  <c r="H1482" i="2157"/>
  <c r="I1482" i="2157" s="1"/>
  <c r="L1482" i="2156"/>
  <c r="K1482" i="2157" s="1"/>
  <c r="C48" i="2140"/>
  <c r="S48" i="2140" s="1"/>
  <c r="H1719" i="2157"/>
  <c r="I1719" i="2157" s="1"/>
  <c r="L1719" i="2156"/>
  <c r="K1719" i="2157" s="1"/>
  <c r="C193" i="2140"/>
  <c r="S193" i="2140" s="1"/>
  <c r="M46" i="2137"/>
  <c r="H46" i="2138"/>
  <c r="H106" i="2138"/>
  <c r="E103" i="2140" s="1"/>
  <c r="U103" i="2140" s="1"/>
  <c r="M106" i="2137"/>
  <c r="M171" i="2137"/>
  <c r="AZ168" i="2140" s="1"/>
  <c r="E555" i="2156" s="1"/>
  <c r="K1286" i="2156" s="1" a="1"/>
  <c r="K1286" i="2156" s="1"/>
  <c r="C168" i="2140"/>
  <c r="S168" i="2140" s="1"/>
  <c r="H171" i="2138"/>
  <c r="M228" i="2137"/>
  <c r="D225" i="2162" s="1"/>
  <c r="T225" i="2162" s="1"/>
  <c r="AJ225" i="2162" s="1"/>
  <c r="H228" i="2138"/>
  <c r="C225" i="2140"/>
  <c r="S225" i="2140" s="1"/>
  <c r="AY225" i="2140"/>
  <c r="E223" i="2156" s="1"/>
  <c r="K292" i="2156" s="1" a="1"/>
  <c r="K292" i="2156" s="1"/>
  <c r="M19" i="2137"/>
  <c r="H19" i="2138"/>
  <c r="E16" i="2140" s="1"/>
  <c r="U16" i="2140" s="1"/>
  <c r="M107" i="2137"/>
  <c r="AZ104" i="2140" s="1"/>
  <c r="E491" i="2156" s="1"/>
  <c r="K923" i="2156" s="1" a="1"/>
  <c r="K923" i="2156" s="1"/>
  <c r="H107" i="2138"/>
  <c r="C104" i="2140"/>
  <c r="S104" i="2140" s="1"/>
  <c r="M197" i="2137"/>
  <c r="D194" i="2162" s="1"/>
  <c r="T194" i="2162" s="1"/>
  <c r="AJ194" i="2162" s="1"/>
  <c r="H197" i="2138"/>
  <c r="M54" i="2137"/>
  <c r="H54" i="2138"/>
  <c r="E51" i="2162" s="1"/>
  <c r="U51" i="2162" s="1"/>
  <c r="AK51" i="2162" s="1"/>
  <c r="M136" i="2137"/>
  <c r="H136" i="2138"/>
  <c r="E133" i="2162" s="1"/>
  <c r="U133" i="2162" s="1"/>
  <c r="AK133" i="2162" s="1"/>
  <c r="AY133" i="2140"/>
  <c r="E131" i="2156" s="1"/>
  <c r="K1068" i="2156" s="1" a="1"/>
  <c r="K1068" i="2156" s="1"/>
  <c r="C133" i="2140"/>
  <c r="S133" i="2140" s="1"/>
  <c r="M264" i="2137"/>
  <c r="AZ261" i="2162" s="1"/>
  <c r="H264" i="2138"/>
  <c r="AY261" i="2140"/>
  <c r="E259" i="2156" s="1"/>
  <c r="K517" i="2156" s="1" a="1"/>
  <c r="K517" i="2156" s="1"/>
  <c r="H1634" i="2157"/>
  <c r="I1634" i="2157" s="1"/>
  <c r="L1634" i="2156"/>
  <c r="K1634" i="2157" s="1"/>
  <c r="H1791" i="2157"/>
  <c r="I1791" i="2157" s="1"/>
  <c r="L1791" i="2156"/>
  <c r="K1791" i="2157" s="1"/>
  <c r="H2355" i="2157"/>
  <c r="I2355" i="2157" s="1"/>
  <c r="L2355" i="2156"/>
  <c r="K2355" i="2157" s="1"/>
  <c r="AY86" i="2140"/>
  <c r="E84" i="2156" s="1"/>
  <c r="K833" i="2156" s="1" a="1"/>
  <c r="K833" i="2156" s="1"/>
  <c r="M9" i="2137"/>
  <c r="M48" i="2137"/>
  <c r="M78" i="2137"/>
  <c r="M110" i="2137"/>
  <c r="M145" i="2137"/>
  <c r="M205" i="2137"/>
  <c r="H232" i="2138"/>
  <c r="BA229" i="2140" s="1"/>
  <c r="E1005" i="2156" s="1"/>
  <c r="K311" i="2156" s="1" a="1"/>
  <c r="K311" i="2156" s="1"/>
  <c r="H263" i="2138"/>
  <c r="E260" i="2140" s="1"/>
  <c r="U260" i="2140" s="1"/>
  <c r="M22" i="2137"/>
  <c r="H91" i="2138"/>
  <c r="E88" i="2162" s="1"/>
  <c r="U88" i="2162" s="1"/>
  <c r="AK88" i="2162" s="1"/>
  <c r="M125" i="2137"/>
  <c r="AZ122" i="2140" s="1"/>
  <c r="E509" i="2156" s="1"/>
  <c r="K998" i="2156" s="1" a="1"/>
  <c r="K998" i="2156" s="1"/>
  <c r="M177" i="2137"/>
  <c r="M20" i="2137"/>
  <c r="D17" i="2162" s="1"/>
  <c r="T17" i="2162" s="1"/>
  <c r="AJ17" i="2162" s="1"/>
  <c r="M59" i="2137"/>
  <c r="D56" i="2162" s="1"/>
  <c r="T56" i="2162" s="1"/>
  <c r="AJ56" i="2162" s="1"/>
  <c r="M100" i="2137"/>
  <c r="D97" i="2162" s="1"/>
  <c r="T97" i="2162" s="1"/>
  <c r="AJ97" i="2162" s="1"/>
  <c r="H169" i="2138"/>
  <c r="M226" i="2137"/>
  <c r="H273" i="2138"/>
  <c r="E270" i="2162" s="1"/>
  <c r="U270" i="2162" s="1"/>
  <c r="AK270" i="2162" s="1"/>
  <c r="H1586" i="2157"/>
  <c r="I1586" i="2157" s="1"/>
  <c r="L1586" i="2156"/>
  <c r="K1586" i="2157" s="1"/>
  <c r="H1742" i="2157"/>
  <c r="I1742" i="2157" s="1"/>
  <c r="L1742" i="2156"/>
  <c r="K1742" i="2157" s="1"/>
  <c r="H1958" i="2157"/>
  <c r="I1958" i="2157" s="1"/>
  <c r="L1958" i="2156"/>
  <c r="K1958" i="2157" s="1"/>
  <c r="AY234" i="2140"/>
  <c r="E232" i="2156" s="1"/>
  <c r="K329" i="2156" s="1" a="1"/>
  <c r="K329" i="2156" s="1"/>
  <c r="AY10" i="2140"/>
  <c r="E8" i="2156" s="1"/>
  <c r="K12" i="2156" s="1" a="1"/>
  <c r="K12" i="2156" s="1"/>
  <c r="AY42" i="2140"/>
  <c r="E40" i="2156" s="1"/>
  <c r="K353" i="2156" s="1" a="1"/>
  <c r="K353" i="2156" s="1"/>
  <c r="AY69" i="2140"/>
  <c r="E67" i="2156" s="1"/>
  <c r="K736" i="2156" s="1" a="1"/>
  <c r="K736" i="2156" s="1"/>
  <c r="AY132" i="2140"/>
  <c r="E130" i="2156" s="1"/>
  <c r="K1065" i="2156" s="1" a="1"/>
  <c r="K1065" i="2156" s="1"/>
  <c r="AY227" i="2140"/>
  <c r="E225" i="2156" s="1"/>
  <c r="K298" i="2156" s="1" a="1"/>
  <c r="K298" i="2156" s="1"/>
  <c r="H1473" i="2157"/>
  <c r="I1473" i="2157" s="1"/>
  <c r="L1473" i="2156"/>
  <c r="K1473" i="2157" s="1"/>
  <c r="H840" i="2157"/>
  <c r="I840" i="2157" s="1"/>
  <c r="L840" i="2156"/>
  <c r="K840" i="2157" s="1"/>
  <c r="H1168" i="2157"/>
  <c r="I1168" i="2157" s="1"/>
  <c r="L1168" i="2156"/>
  <c r="K1168" i="2157" s="1"/>
  <c r="H1373" i="2157"/>
  <c r="I1373" i="2157" s="1"/>
  <c r="L1373" i="2156"/>
  <c r="K1373" i="2157" s="1"/>
  <c r="H234" i="2157"/>
  <c r="I234" i="2157" s="1"/>
  <c r="L234" i="2156"/>
  <c r="K234" i="2157" s="1"/>
  <c r="H426" i="2157"/>
  <c r="I426" i="2157" s="1"/>
  <c r="L426" i="2156"/>
  <c r="K426" i="2157" s="1"/>
  <c r="H632" i="2157"/>
  <c r="I632" i="2157" s="1"/>
  <c r="L632" i="2156"/>
  <c r="K632" i="2157" s="1"/>
  <c r="H2387" i="2157"/>
  <c r="I2387" i="2157" s="1"/>
  <c r="L2387" i="2156"/>
  <c r="K2387" i="2157" s="1"/>
  <c r="H2443" i="2157"/>
  <c r="I2443" i="2157" s="1"/>
  <c r="L2443" i="2156"/>
  <c r="K2443" i="2157" s="1"/>
  <c r="H2077" i="2157"/>
  <c r="I2077" i="2157" s="1"/>
  <c r="L2077" i="2156"/>
  <c r="K2077" i="2157" s="1"/>
  <c r="H691" i="2157"/>
  <c r="I691" i="2157" s="1"/>
  <c r="L691" i="2156"/>
  <c r="K691" i="2157" s="1"/>
  <c r="H995" i="2157"/>
  <c r="I995" i="2157" s="1"/>
  <c r="L995" i="2156"/>
  <c r="K995" i="2157" s="1"/>
  <c r="H2332" i="2157"/>
  <c r="I2332" i="2157" s="1"/>
  <c r="L2332" i="2156"/>
  <c r="K2332" i="2157" s="1"/>
  <c r="H445" i="2157"/>
  <c r="I445" i="2157" s="1"/>
  <c r="L445" i="2156"/>
  <c r="K445" i="2157" s="1"/>
  <c r="H2403" i="2157"/>
  <c r="I2403" i="2157" s="1"/>
  <c r="L2403" i="2156"/>
  <c r="K2403" i="2157" s="1"/>
  <c r="H1885" i="2157"/>
  <c r="I1885" i="2157" s="1"/>
  <c r="L1885" i="2156"/>
  <c r="K1885" i="2157" s="1"/>
  <c r="H2491" i="2157"/>
  <c r="I2491" i="2157" s="1"/>
  <c r="L2491" i="2156"/>
  <c r="K2491" i="2157" s="1"/>
  <c r="H2116" i="2157"/>
  <c r="I2116" i="2157" s="1"/>
  <c r="L2116" i="2156"/>
  <c r="K2116" i="2157" s="1"/>
  <c r="H2060" i="2157"/>
  <c r="I2060" i="2157" s="1"/>
  <c r="L2060" i="2156"/>
  <c r="K2060" i="2157" s="1"/>
  <c r="H1560" i="2157"/>
  <c r="I1560" i="2157" s="1"/>
  <c r="L1560" i="2156"/>
  <c r="K1560" i="2157" s="1"/>
  <c r="H1699" i="2157"/>
  <c r="I1699" i="2157" s="1"/>
  <c r="L1699" i="2156"/>
  <c r="K1699" i="2157" s="1"/>
  <c r="H2228" i="2157"/>
  <c r="I2228" i="2157" s="1"/>
  <c r="L2228" i="2156"/>
  <c r="K2228" i="2157" s="1"/>
  <c r="H2381" i="2157"/>
  <c r="I2381" i="2157" s="1"/>
  <c r="L2381" i="2156"/>
  <c r="K2381" i="2157" s="1"/>
  <c r="H2438" i="2157"/>
  <c r="I2438" i="2157" s="1"/>
  <c r="L2438" i="2156"/>
  <c r="K2438" i="2157" s="1"/>
  <c r="H2073" i="2157"/>
  <c r="I2073" i="2157" s="1"/>
  <c r="L2073" i="2156"/>
  <c r="K2073" i="2157" s="1"/>
  <c r="H1616" i="2157"/>
  <c r="I1616" i="2157" s="1"/>
  <c r="L1616" i="2156"/>
  <c r="K1616" i="2157" s="1"/>
  <c r="H1769" i="2157"/>
  <c r="I1769" i="2157" s="1"/>
  <c r="L1769" i="2156"/>
  <c r="K1769" i="2157" s="1"/>
  <c r="H2173" i="2157"/>
  <c r="I2173" i="2157" s="1"/>
  <c r="L2173" i="2156"/>
  <c r="K2173" i="2157" s="1"/>
  <c r="H945" i="2157"/>
  <c r="I945" i="2157" s="1"/>
  <c r="L945" i="2156"/>
  <c r="K945" i="2157" s="1"/>
  <c r="H1761" i="2157"/>
  <c r="I1761" i="2157" s="1"/>
  <c r="L1761" i="2156"/>
  <c r="K1761" i="2157" s="1"/>
  <c r="H1703" i="2157"/>
  <c r="I1703" i="2157" s="1"/>
  <c r="L1703" i="2156"/>
  <c r="K1703" i="2157" s="1"/>
  <c r="H1235" i="2157"/>
  <c r="I1235" i="2157" s="1"/>
  <c r="L1235" i="2156"/>
  <c r="K1235" i="2157" s="1"/>
  <c r="H1523" i="2157"/>
  <c r="I1523" i="2157" s="1"/>
  <c r="L1523" i="2156"/>
  <c r="K1523" i="2157" s="1"/>
  <c r="H1509" i="2157"/>
  <c r="I1509" i="2157" s="1"/>
  <c r="L1509" i="2156"/>
  <c r="K1509" i="2157" s="1"/>
  <c r="AY202" i="2140"/>
  <c r="E200" i="2156" s="1"/>
  <c r="K155" i="2156" s="1" a="1"/>
  <c r="K155" i="2156" s="1"/>
  <c r="E8" i="2140"/>
  <c r="U8" i="2140" s="1"/>
  <c r="H2505" i="2157"/>
  <c r="I2505" i="2157" s="1"/>
  <c r="L2505" i="2156"/>
  <c r="K2505" i="2157" s="1"/>
  <c r="H71" i="2157"/>
  <c r="I71" i="2157" s="1"/>
  <c r="L71" i="2156"/>
  <c r="K71" i="2157" s="1"/>
  <c r="H1208" i="2157"/>
  <c r="I1208" i="2157" s="1"/>
  <c r="L1208" i="2156"/>
  <c r="K1208" i="2157" s="1"/>
  <c r="H536" i="2157"/>
  <c r="I536" i="2157" s="1"/>
  <c r="L536" i="2156"/>
  <c r="K536" i="2157" s="1"/>
  <c r="H1656" i="2157"/>
  <c r="I1656" i="2157" s="1"/>
  <c r="L1656" i="2156"/>
  <c r="K1656" i="2157" s="1"/>
  <c r="H2523" i="2157"/>
  <c r="I2523" i="2157" s="1"/>
  <c r="L2523" i="2156"/>
  <c r="K2523" i="2157" s="1"/>
  <c r="H1785" i="2157"/>
  <c r="I1785" i="2157" s="1"/>
  <c r="L1785" i="2156"/>
  <c r="K1785" i="2157" s="1"/>
  <c r="H191" i="2157"/>
  <c r="I191" i="2157" s="1"/>
  <c r="L191" i="2156"/>
  <c r="K191" i="2157" s="1"/>
  <c r="H807" i="2157"/>
  <c r="I807" i="2157" s="1"/>
  <c r="L807" i="2156"/>
  <c r="K807" i="2157" s="1"/>
  <c r="BC341" i="2140"/>
  <c r="E1895" i="2156" s="1"/>
  <c r="K1827" i="2156" s="1" a="1"/>
  <c r="K1827" i="2156" s="1"/>
  <c r="BC272" i="2140"/>
  <c r="E1826" i="2156" s="1"/>
  <c r="K587" i="2156" s="1" a="1"/>
  <c r="K587" i="2156" s="1"/>
  <c r="BC190" i="2140"/>
  <c r="E1744" i="2156" s="1"/>
  <c r="BC112" i="2140"/>
  <c r="E1666" i="2156" s="1"/>
  <c r="K970" i="2156" s="1" a="1"/>
  <c r="K970" i="2156" s="1"/>
  <c r="BC23" i="2140"/>
  <c r="E1577" i="2156" s="1"/>
  <c r="H1044" i="2157"/>
  <c r="I1044" i="2157" s="1"/>
  <c r="L1044" i="2156"/>
  <c r="K1044" i="2157" s="1"/>
  <c r="H1427" i="2157"/>
  <c r="I1427" i="2157" s="1"/>
  <c r="L1427" i="2156"/>
  <c r="K1427" i="2157" s="1"/>
  <c r="H286" i="2157"/>
  <c r="I286" i="2157" s="1"/>
  <c r="L286" i="2156"/>
  <c r="K286" i="2157" s="1"/>
  <c r="H1671" i="2157"/>
  <c r="I1671" i="2157" s="1"/>
  <c r="L1671" i="2156"/>
  <c r="K1671" i="2157" s="1"/>
  <c r="H1887" i="2157"/>
  <c r="I1887" i="2157" s="1"/>
  <c r="L1887" i="2156"/>
  <c r="K1887" i="2157" s="1"/>
  <c r="H2494" i="2157"/>
  <c r="I2494" i="2157" s="1"/>
  <c r="L2494" i="2156"/>
  <c r="K2494" i="2157" s="1"/>
  <c r="H2335" i="2157"/>
  <c r="I2335" i="2157" s="1"/>
  <c r="L2335" i="2156"/>
  <c r="K2335" i="2157" s="1"/>
  <c r="H1721" i="2157"/>
  <c r="I1721" i="2157" s="1"/>
  <c r="L1721" i="2156"/>
  <c r="K1721" i="2157" s="1"/>
  <c r="H1912" i="2157"/>
  <c r="I1912" i="2157" s="1"/>
  <c r="L1912" i="2156"/>
  <c r="K1912" i="2157" s="1"/>
  <c r="H91" i="2157"/>
  <c r="I91" i="2157" s="1"/>
  <c r="L91" i="2156"/>
  <c r="K91" i="2157" s="1"/>
  <c r="H887" i="2157"/>
  <c r="I887" i="2157" s="1"/>
  <c r="L887" i="2156"/>
  <c r="K887" i="2157" s="1"/>
  <c r="H1046" i="2157"/>
  <c r="I1046" i="2157" s="1"/>
  <c r="L1046" i="2156"/>
  <c r="K1046" i="2157" s="1"/>
  <c r="H1228" i="2157"/>
  <c r="I1228" i="2157" s="1"/>
  <c r="L1228" i="2156"/>
  <c r="K1228" i="2157" s="1"/>
  <c r="H1429" i="2157"/>
  <c r="I1429" i="2157" s="1"/>
  <c r="L1429" i="2156"/>
  <c r="K1429" i="2157" s="1"/>
  <c r="H287" i="2157"/>
  <c r="I287" i="2157" s="1"/>
  <c r="L287" i="2156"/>
  <c r="K287" i="2157" s="1"/>
  <c r="H2535" i="2157"/>
  <c r="I2535" i="2157" s="1"/>
  <c r="L2535" i="2156"/>
  <c r="K2535" i="2157" s="1"/>
  <c r="H2334" i="2157"/>
  <c r="I2334" i="2157" s="1"/>
  <c r="L2334" i="2156"/>
  <c r="K2334" i="2157" s="1"/>
  <c r="H464" i="2157"/>
  <c r="I464" i="2157" s="1"/>
  <c r="L464" i="2156"/>
  <c r="K464" i="2157" s="1"/>
  <c r="H1407" i="2157"/>
  <c r="I1407" i="2157" s="1"/>
  <c r="L1407" i="2156"/>
  <c r="K1407" i="2157" s="1"/>
  <c r="H2296" i="2157"/>
  <c r="I2296" i="2157" s="1"/>
  <c r="L2296" i="2156"/>
  <c r="K2296" i="2157" s="1"/>
  <c r="H54" i="2157"/>
  <c r="I54" i="2157" s="1"/>
  <c r="L54" i="2156"/>
  <c r="K54" i="2157" s="1"/>
  <c r="H1525" i="2157"/>
  <c r="I1525" i="2157" s="1"/>
  <c r="L1525" i="2156"/>
  <c r="K1525" i="2157" s="1"/>
  <c r="C43" i="2140"/>
  <c r="S43" i="2140" s="1"/>
  <c r="H1800" i="2157"/>
  <c r="I1800" i="2157" s="1"/>
  <c r="L1800" i="2156"/>
  <c r="K1800" i="2157" s="1"/>
  <c r="H80" i="2157"/>
  <c r="I80" i="2157" s="1"/>
  <c r="L80" i="2156"/>
  <c r="K80" i="2157" s="1"/>
  <c r="H52" i="2138"/>
  <c r="M52" i="2137"/>
  <c r="M114" i="2137"/>
  <c r="D111" i="2140" s="1"/>
  <c r="T111" i="2140" s="1"/>
  <c r="H114" i="2138"/>
  <c r="BA111" i="2140" s="1"/>
  <c r="E887" i="2156" s="1"/>
  <c r="K960" i="2156" s="1" a="1"/>
  <c r="K960" i="2156" s="1"/>
  <c r="M179" i="2137"/>
  <c r="AZ176" i="2140" s="1"/>
  <c r="E563" i="2156" s="1"/>
  <c r="K1334" i="2156" s="1" a="1"/>
  <c r="K1334" i="2156" s="1"/>
  <c r="H179" i="2138"/>
  <c r="AY176" i="2140"/>
  <c r="E174" i="2156" s="1"/>
  <c r="K1333" i="2156" s="1" a="1"/>
  <c r="K1333" i="2156" s="1"/>
  <c r="M236" i="2137"/>
  <c r="AZ233" i="2140" s="1"/>
  <c r="E620" i="2156" s="1"/>
  <c r="K327" i="2156" s="1" a="1"/>
  <c r="K327" i="2156" s="1"/>
  <c r="H236" i="2138"/>
  <c r="BA233" i="2140" s="1"/>
  <c r="E1009" i="2156" s="1"/>
  <c r="K328" i="2156" s="1" a="1"/>
  <c r="K328" i="2156" s="1"/>
  <c r="H24" i="2138"/>
  <c r="M24" i="2137"/>
  <c r="D21" i="2162" s="1"/>
  <c r="T21" i="2162" s="1"/>
  <c r="AJ21" i="2162" s="1"/>
  <c r="M109" i="2137"/>
  <c r="D106" i="2162" s="1"/>
  <c r="T106" i="2162" s="1"/>
  <c r="AJ106" i="2162" s="1"/>
  <c r="H109" i="2138"/>
  <c r="E106" i="2162" s="1"/>
  <c r="U106" i="2162" s="1"/>
  <c r="AK106" i="2162" s="1"/>
  <c r="M206" i="2137"/>
  <c r="H206" i="2138"/>
  <c r="H60" i="2138"/>
  <c r="M60" i="2137"/>
  <c r="AZ57" i="2140" s="1"/>
  <c r="E444" i="2156" s="1"/>
  <c r="K685" i="2156" s="1" a="1"/>
  <c r="K685" i="2156" s="1"/>
  <c r="M151" i="2137"/>
  <c r="H151" i="2138"/>
  <c r="H266" i="2138"/>
  <c r="M266" i="2137"/>
  <c r="AZ263" i="2140" s="1"/>
  <c r="E650" i="2156" s="1"/>
  <c r="K534" i="2156" s="1" a="1"/>
  <c r="K534" i="2156" s="1"/>
  <c r="AY263" i="2140"/>
  <c r="E261" i="2156" s="1"/>
  <c r="K533" i="2156" s="1" a="1"/>
  <c r="K533" i="2156" s="1"/>
  <c r="C263" i="2140"/>
  <c r="S263" i="2140" s="1"/>
  <c r="H1580" i="2157"/>
  <c r="I1580" i="2157" s="1"/>
  <c r="L1580" i="2156"/>
  <c r="K1580" i="2157" s="1"/>
  <c r="H2413" i="2157"/>
  <c r="I2413" i="2157" s="1"/>
  <c r="L2413" i="2156"/>
  <c r="K2413" i="2157" s="1"/>
  <c r="AY268" i="2140"/>
  <c r="E266" i="2156" s="1"/>
  <c r="K2182" i="2156" s="1" a="1"/>
  <c r="K2182" i="2156" s="1"/>
  <c r="BA204" i="2140"/>
  <c r="E980" i="2156" s="1"/>
  <c r="K165" i="2156" s="1" a="1"/>
  <c r="K165" i="2156" s="1"/>
  <c r="E204" i="2140"/>
  <c r="U204" i="2140" s="1"/>
  <c r="BA226" i="2140"/>
  <c r="E1002" i="2156" s="1"/>
  <c r="K297" i="2156" s="1" a="1"/>
  <c r="K297" i="2156" s="1"/>
  <c r="E226" i="2140"/>
  <c r="U226" i="2140" s="1"/>
  <c r="BA79" i="2140"/>
  <c r="E855" i="2156" s="1"/>
  <c r="K806" i="2156" s="1" a="1"/>
  <c r="K806" i="2156" s="1"/>
  <c r="E79" i="2140"/>
  <c r="U79" i="2140" s="1"/>
  <c r="BA116" i="2140"/>
  <c r="E892" i="2156" s="1"/>
  <c r="K981" i="2156" s="1" a="1"/>
  <c r="K981" i="2156" s="1"/>
  <c r="E116" i="2140"/>
  <c r="U116" i="2140" s="1"/>
  <c r="BA93" i="2140"/>
  <c r="E869" i="2156" s="1"/>
  <c r="K875" i="2156" s="1" a="1"/>
  <c r="K875" i="2156" s="1"/>
  <c r="E93" i="2140"/>
  <c r="U93" i="2140" s="1"/>
  <c r="BA138" i="2140"/>
  <c r="E914" i="2156" s="1"/>
  <c r="K1092" i="2156" s="1" a="1"/>
  <c r="K1092" i="2156" s="1"/>
  <c r="E138" i="2140"/>
  <c r="U138" i="2140" s="1"/>
  <c r="BA171" i="2140"/>
  <c r="E947" i="2156" s="1"/>
  <c r="K1308" i="2156" s="1" a="1"/>
  <c r="K1308" i="2156" s="1"/>
  <c r="E171" i="2140"/>
  <c r="U171" i="2140" s="1"/>
  <c r="BA114" i="2140"/>
  <c r="E890" i="2156" s="1"/>
  <c r="K2280" i="2156" s="1" a="1"/>
  <c r="K2280" i="2156" s="1"/>
  <c r="E114" i="2140"/>
  <c r="U114" i="2140" s="1"/>
  <c r="BA95" i="2140"/>
  <c r="E871" i="2156" s="1"/>
  <c r="K2246" i="2156" s="1" a="1"/>
  <c r="K2246" i="2156" s="1"/>
  <c r="E95" i="2140"/>
  <c r="U95" i="2140" s="1"/>
  <c r="H1563" i="2157"/>
  <c r="I1563" i="2157" s="1"/>
  <c r="L1563" i="2156"/>
  <c r="K1563" i="2157" s="1"/>
  <c r="H1613" i="2157"/>
  <c r="I1613" i="2157" s="1"/>
  <c r="L1613" i="2156"/>
  <c r="K1613" i="2157" s="1"/>
  <c r="H1766" i="2157"/>
  <c r="I1766" i="2157" s="1"/>
  <c r="L1766" i="2156"/>
  <c r="K1766" i="2157" s="1"/>
  <c r="H1990" i="2157"/>
  <c r="I1990" i="2157" s="1"/>
  <c r="L1990" i="2156"/>
  <c r="K1990" i="2157" s="1"/>
  <c r="AY164" i="2140"/>
  <c r="E162" i="2156" s="1"/>
  <c r="K2306" i="2156" s="1" a="1"/>
  <c r="K2306" i="2156" s="1"/>
  <c r="AY36" i="2140"/>
  <c r="E34" i="2156" s="1"/>
  <c r="K2115" i="2156" s="1" a="1"/>
  <c r="K2115" i="2156" s="1"/>
  <c r="AY84" i="2140"/>
  <c r="E82" i="2156" s="1"/>
  <c r="K830" i="2156" s="1" a="1"/>
  <c r="K830" i="2156" s="1"/>
  <c r="C7" i="2140"/>
  <c r="S7" i="2140" s="1"/>
  <c r="C30" i="2140"/>
  <c r="S30" i="2140" s="1"/>
  <c r="C89" i="2140"/>
  <c r="S89" i="2140" s="1"/>
  <c r="C152" i="2140"/>
  <c r="S152" i="2140" s="1"/>
  <c r="C186" i="2140"/>
  <c r="S186" i="2140" s="1"/>
  <c r="C249" i="2140"/>
  <c r="S249" i="2140" s="1"/>
  <c r="AZ7" i="2140"/>
  <c r="E394" i="2156" s="1"/>
  <c r="K5" i="2156" s="1" a="1"/>
  <c r="K5" i="2156" s="1"/>
  <c r="D7" i="2140"/>
  <c r="T7" i="2140" s="1"/>
  <c r="AZ35" i="2140"/>
  <c r="E422" i="2156" s="1"/>
  <c r="K113" i="2156" s="1" a="1"/>
  <c r="K113" i="2156" s="1"/>
  <c r="D35" i="2140"/>
  <c r="T35" i="2140" s="1"/>
  <c r="AZ52" i="2140"/>
  <c r="E439" i="2156" s="1"/>
  <c r="K665" i="2156" s="1" a="1"/>
  <c r="K665" i="2156" s="1"/>
  <c r="D52" i="2140"/>
  <c r="T52" i="2140" s="1"/>
  <c r="AZ84" i="2140"/>
  <c r="E471" i="2156" s="1"/>
  <c r="K831" i="2156" s="1" a="1"/>
  <c r="K831" i="2156" s="1"/>
  <c r="D84" i="2140"/>
  <c r="T84" i="2140" s="1"/>
  <c r="AZ116" i="2140"/>
  <c r="E503" i="2156" s="1"/>
  <c r="K980" i="2156" s="1" a="1"/>
  <c r="K980" i="2156" s="1"/>
  <c r="D116" i="2140"/>
  <c r="T116" i="2140" s="1"/>
  <c r="AZ149" i="2140"/>
  <c r="E536" i="2156" s="1"/>
  <c r="K1159" i="2156" s="1" a="1"/>
  <c r="K1159" i="2156" s="1"/>
  <c r="D149" i="2140"/>
  <c r="T149" i="2140" s="1"/>
  <c r="AZ193" i="2140"/>
  <c r="E580" i="2156" s="1"/>
  <c r="K1434" i="2156" s="1" a="1"/>
  <c r="K1434" i="2156" s="1"/>
  <c r="D193" i="2140"/>
  <c r="T193" i="2140" s="1"/>
  <c r="AZ171" i="2140"/>
  <c r="E558" i="2156" s="1"/>
  <c r="K1307" i="2156" s="1" a="1"/>
  <c r="K1307" i="2156" s="1"/>
  <c r="D171" i="2140"/>
  <c r="T171" i="2140" s="1"/>
  <c r="AZ70" i="2140"/>
  <c r="E457" i="2156" s="1"/>
  <c r="K2208" i="2156" s="1" a="1"/>
  <c r="K2208" i="2156" s="1"/>
  <c r="C199" i="2140"/>
  <c r="S199" i="2140" s="1"/>
  <c r="H191" i="2138"/>
  <c r="C50" i="2140"/>
  <c r="S50" i="2140" s="1"/>
  <c r="C189" i="2140"/>
  <c r="S189" i="2140" s="1"/>
  <c r="C276" i="2140"/>
  <c r="S276" i="2140" s="1"/>
  <c r="C191" i="2140"/>
  <c r="S191" i="2140" s="1"/>
  <c r="AY257" i="2140"/>
  <c r="E255" i="2156" s="1"/>
  <c r="K485" i="2156" s="1" a="1"/>
  <c r="K485" i="2156" s="1"/>
  <c r="AY66" i="2140"/>
  <c r="E64" i="2156" s="1"/>
  <c r="K723" i="2156" s="1" a="1"/>
  <c r="K723" i="2156" s="1"/>
  <c r="C84" i="2140"/>
  <c r="S84" i="2140" s="1"/>
  <c r="C153" i="2140"/>
  <c r="S153" i="2140" s="1"/>
  <c r="C120" i="2140"/>
  <c r="S120" i="2140" s="1"/>
  <c r="AY95" i="2140"/>
  <c r="E93" i="2156" s="1"/>
  <c r="K2241" i="2156" s="1" a="1"/>
  <c r="K2241" i="2156" s="1"/>
  <c r="AY236" i="2140"/>
  <c r="E234" i="2156" s="1"/>
  <c r="K364" i="2156" s="1" a="1"/>
  <c r="K364" i="2156" s="1"/>
  <c r="H2154" i="2157"/>
  <c r="I2154" i="2157" s="1"/>
  <c r="L2154" i="2156"/>
  <c r="K2154" i="2157" s="1"/>
  <c r="H2247" i="2157"/>
  <c r="I2247" i="2157" s="1"/>
  <c r="L2247" i="2156"/>
  <c r="K2247" i="2157" s="1"/>
  <c r="H1126" i="2157"/>
  <c r="I1126" i="2157" s="1"/>
  <c r="L1126" i="2156"/>
  <c r="K1126" i="2157" s="1"/>
  <c r="H2321" i="2157"/>
  <c r="I2321" i="2157" s="1"/>
  <c r="L2321" i="2156"/>
  <c r="K2321" i="2157" s="1"/>
  <c r="H281" i="2157"/>
  <c r="I281" i="2157" s="1"/>
  <c r="L281" i="2156"/>
  <c r="K281" i="2157" s="1"/>
  <c r="H1476" i="2157"/>
  <c r="I1476" i="2157" s="1"/>
  <c r="L1476" i="2156"/>
  <c r="K1476" i="2157" s="1"/>
  <c r="H1762" i="2157"/>
  <c r="I1762" i="2157" s="1"/>
  <c r="L1762" i="2156"/>
  <c r="K1762" i="2157" s="1"/>
  <c r="H79" i="2157"/>
  <c r="I79" i="2157" s="1"/>
  <c r="L79" i="2156"/>
  <c r="K79" i="2157" s="1"/>
  <c r="H1034" i="2157"/>
  <c r="I1034" i="2157" s="1"/>
  <c r="L1034" i="2156"/>
  <c r="K1034" i="2157" s="1"/>
  <c r="H476" i="2157"/>
  <c r="I476" i="2157" s="1"/>
  <c r="L476" i="2156"/>
  <c r="K476" i="2157" s="1"/>
  <c r="H1925" i="2157"/>
  <c r="I1925" i="2157" s="1"/>
  <c r="L1925" i="2156"/>
  <c r="K1925" i="2157" s="1"/>
  <c r="H1058" i="2157"/>
  <c r="I1058" i="2157" s="1"/>
  <c r="L1058" i="2156"/>
  <c r="K1058" i="2157" s="1"/>
  <c r="H103" i="2157"/>
  <c r="I103" i="2157" s="1"/>
  <c r="L103" i="2156"/>
  <c r="K103" i="2157" s="1"/>
  <c r="H1709" i="2157"/>
  <c r="I1709" i="2157" s="1"/>
  <c r="L1709" i="2156"/>
  <c r="K1709" i="2157" s="1"/>
  <c r="H2548" i="2157"/>
  <c r="I2548" i="2157" s="1"/>
  <c r="L2548" i="2156"/>
  <c r="K2548" i="2157" s="1"/>
  <c r="H118" i="2157"/>
  <c r="I118" i="2157" s="1"/>
  <c r="L118" i="2156"/>
  <c r="K118" i="2157" s="1"/>
  <c r="H361" i="2157"/>
  <c r="I361" i="2157" s="1"/>
  <c r="L361" i="2156"/>
  <c r="K361" i="2157" s="1"/>
  <c r="H2198" i="2157"/>
  <c r="I2198" i="2157" s="1"/>
  <c r="L2198" i="2156"/>
  <c r="K2198" i="2157" s="1"/>
  <c r="H782" i="2157"/>
  <c r="I782" i="2157" s="1"/>
  <c r="L782" i="2156"/>
  <c r="K782" i="2157" s="1"/>
  <c r="H1010" i="2157"/>
  <c r="I1010" i="2157" s="1"/>
  <c r="L1010" i="2156"/>
  <c r="K1010" i="2157" s="1"/>
  <c r="H1098" i="2157"/>
  <c r="I1098" i="2157" s="1"/>
  <c r="L1098" i="2156"/>
  <c r="K1098" i="2157" s="1"/>
  <c r="H1190" i="2157"/>
  <c r="I1190" i="2157" s="1"/>
  <c r="L1190" i="2156"/>
  <c r="K1190" i="2157" s="1"/>
  <c r="H1256" i="2157"/>
  <c r="I1256" i="2157" s="1"/>
  <c r="L1256" i="2156"/>
  <c r="K1256" i="2157" s="1"/>
  <c r="H1312" i="2157"/>
  <c r="I1312" i="2157" s="1"/>
  <c r="L1312" i="2156"/>
  <c r="K1312" i="2157" s="1"/>
  <c r="H2145" i="2157"/>
  <c r="I2145" i="2157" s="1"/>
  <c r="L2145" i="2156"/>
  <c r="K2145" i="2157" s="1"/>
  <c r="H217" i="2157"/>
  <c r="I217" i="2157" s="1"/>
  <c r="L217" i="2156"/>
  <c r="K217" i="2157" s="1"/>
  <c r="H304" i="2157"/>
  <c r="I304" i="2157" s="1"/>
  <c r="L304" i="2156"/>
  <c r="K304" i="2157" s="1"/>
  <c r="H507" i="2157"/>
  <c r="I507" i="2157" s="1"/>
  <c r="L507" i="2156"/>
  <c r="K507" i="2157" s="1"/>
  <c r="H2092" i="2157"/>
  <c r="I2092" i="2157" s="1"/>
  <c r="L2092" i="2156"/>
  <c r="K2092" i="2157" s="1"/>
  <c r="H2463" i="2157"/>
  <c r="I2463" i="2157" s="1"/>
  <c r="L2463" i="2156"/>
  <c r="K2463" i="2157" s="1"/>
  <c r="H1573" i="2157"/>
  <c r="I1573" i="2157" s="1"/>
  <c r="L1573" i="2156"/>
  <c r="K1573" i="2157" s="1"/>
  <c r="H1277" i="2157"/>
  <c r="I1277" i="2157" s="1"/>
  <c r="L1277" i="2156"/>
  <c r="K1277" i="2157" s="1"/>
  <c r="H131" i="2157"/>
  <c r="I131" i="2157" s="1"/>
  <c r="L131" i="2156"/>
  <c r="K131" i="2157" s="1"/>
  <c r="H1971" i="2157"/>
  <c r="I1971" i="2157" s="1"/>
  <c r="L1971" i="2156"/>
  <c r="K1971" i="2157" s="1"/>
  <c r="H1608" i="2157"/>
  <c r="I1608" i="2157" s="1"/>
  <c r="L1608" i="2156"/>
  <c r="K1608" i="2157" s="1"/>
  <c r="H273" i="2157"/>
  <c r="I273" i="2157" s="1"/>
  <c r="L273" i="2156"/>
  <c r="K273" i="2157" s="1"/>
  <c r="H98" i="2157"/>
  <c r="I98" i="2157" s="1"/>
  <c r="L98" i="2156"/>
  <c r="K98" i="2157" s="1"/>
  <c r="H348" i="2157"/>
  <c r="I348" i="2157" s="1"/>
  <c r="L348" i="2156"/>
  <c r="K348" i="2157" s="1"/>
  <c r="H687" i="2157"/>
  <c r="I687" i="2157" s="1"/>
  <c r="L687" i="2156"/>
  <c r="K687" i="2157" s="1"/>
  <c r="H823" i="2157"/>
  <c r="I823" i="2157" s="1"/>
  <c r="L823" i="2156"/>
  <c r="K823" i="2157" s="1"/>
  <c r="H2151" i="2157"/>
  <c r="I2151" i="2157" s="1"/>
  <c r="L2151" i="2156"/>
  <c r="K2151" i="2157" s="1"/>
  <c r="H592" i="2157"/>
  <c r="I592" i="2157" s="1"/>
  <c r="L592" i="2156"/>
  <c r="K592" i="2157" s="1"/>
  <c r="H668" i="2157"/>
  <c r="I668" i="2157" s="1"/>
  <c r="L668" i="2156"/>
  <c r="K668" i="2157" s="1"/>
  <c r="H1354" i="2157"/>
  <c r="I1354" i="2157" s="1"/>
  <c r="L1354" i="2156"/>
  <c r="K1354" i="2157" s="1"/>
  <c r="H221" i="2157"/>
  <c r="I221" i="2157" s="1"/>
  <c r="L221" i="2156"/>
  <c r="K221" i="2157" s="1"/>
  <c r="H407" i="2157"/>
  <c r="I407" i="2157" s="1"/>
  <c r="L407" i="2156"/>
  <c r="K407" i="2157" s="1"/>
  <c r="H1880" i="2157"/>
  <c r="I1880" i="2157" s="1"/>
  <c r="L1880" i="2156"/>
  <c r="K1880" i="2157" s="1"/>
  <c r="H2399" i="2157"/>
  <c r="I2399" i="2157" s="1"/>
  <c r="L2399" i="2156"/>
  <c r="K2399" i="2157" s="1"/>
  <c r="H1489" i="2157"/>
  <c r="I1489" i="2157" s="1"/>
  <c r="L1489" i="2156"/>
  <c r="K1489" i="2157" s="1"/>
  <c r="H1522" i="2157"/>
  <c r="I1522" i="2157" s="1"/>
  <c r="L1522" i="2156"/>
  <c r="K1522" i="2157" s="1"/>
  <c r="BC374" i="2140"/>
  <c r="E1928" i="2156" s="1"/>
  <c r="K2035" i="2156" s="1" a="1"/>
  <c r="K2035" i="2156" s="1"/>
  <c r="G374" i="2140"/>
  <c r="W374" i="2140" s="1"/>
  <c r="BC342" i="2140"/>
  <c r="E1896" i="2156" s="1"/>
  <c r="K1834" i="2156" s="1" a="1"/>
  <c r="K1834" i="2156" s="1"/>
  <c r="G342" i="2140"/>
  <c r="W342" i="2140" s="1"/>
  <c r="BC310" i="2140"/>
  <c r="E1864" i="2156" s="1"/>
  <c r="G310" i="2140"/>
  <c r="W310" i="2140" s="1"/>
  <c r="BC252" i="2140"/>
  <c r="E1806" i="2156" s="1"/>
  <c r="G252" i="2140"/>
  <c r="W252" i="2140" s="1"/>
  <c r="BC163" i="2140"/>
  <c r="E1717" i="2156" s="1"/>
  <c r="K1255" i="2156" s="1" a="1"/>
  <c r="K1255" i="2156" s="1"/>
  <c r="G163" i="2140"/>
  <c r="W163" i="2140" s="1"/>
  <c r="BC124" i="2140"/>
  <c r="E1678" i="2156" s="1"/>
  <c r="K1016" i="2156" s="1" a="1"/>
  <c r="K1016" i="2156" s="1"/>
  <c r="G124" i="2140"/>
  <c r="W124" i="2140" s="1"/>
  <c r="BC35" i="2140"/>
  <c r="E1589" i="2156" s="1"/>
  <c r="K117" i="2156" s="1" a="1"/>
  <c r="K117" i="2156" s="1"/>
  <c r="G35" i="2140"/>
  <c r="W35" i="2140" s="1"/>
  <c r="BC370" i="2140"/>
  <c r="E1924" i="2156" s="1"/>
  <c r="K2010" i="2156" s="1" a="1"/>
  <c r="K2010" i="2156" s="1"/>
  <c r="G370" i="2140"/>
  <c r="W370" i="2140" s="1"/>
  <c r="BC338" i="2140"/>
  <c r="E1892" i="2156" s="1"/>
  <c r="K1802" i="2156" s="1" a="1"/>
  <c r="K1802" i="2156" s="1"/>
  <c r="G338" i="2140"/>
  <c r="W338" i="2140" s="1"/>
  <c r="BC306" i="2140"/>
  <c r="E1860" i="2156" s="1"/>
  <c r="G306" i="2140"/>
  <c r="W306" i="2140" s="1"/>
  <c r="BC211" i="2140"/>
  <c r="E1765" i="2156" s="1"/>
  <c r="K216" i="2156" s="1" a="1"/>
  <c r="K216" i="2156" s="1"/>
  <c r="G211" i="2140"/>
  <c r="W211" i="2140" s="1"/>
  <c r="BC172" i="2140"/>
  <c r="E1726" i="2156" s="1"/>
  <c r="G172" i="2140"/>
  <c r="W172" i="2140" s="1"/>
  <c r="BC83" i="2140"/>
  <c r="E1637" i="2156" s="1"/>
  <c r="G83" i="2140"/>
  <c r="W83" i="2140" s="1"/>
  <c r="BC44" i="2140"/>
  <c r="E1598" i="2156" s="1"/>
  <c r="K2175" i="2156" s="1" a="1"/>
  <c r="K2175" i="2156" s="1"/>
  <c r="G44" i="2140"/>
  <c r="W44" i="2140" s="1"/>
  <c r="N9" i="2139"/>
  <c r="BC281" i="2140"/>
  <c r="E1835" i="2156" s="1"/>
  <c r="K1491" i="2156" s="1" a="1"/>
  <c r="K1491" i="2156" s="1"/>
  <c r="G281" i="2140"/>
  <c r="W281" i="2140" s="1"/>
  <c r="BC277" i="2140"/>
  <c r="E1831" i="2156" s="1"/>
  <c r="G277" i="2140"/>
  <c r="W277" i="2140" s="1"/>
  <c r="BC273" i="2140"/>
  <c r="E1827" i="2156" s="1"/>
  <c r="K593" i="2156" s="1" a="1"/>
  <c r="K593" i="2156" s="1"/>
  <c r="G273" i="2140"/>
  <c r="W273" i="2140" s="1"/>
  <c r="BC269" i="2140"/>
  <c r="E1823" i="2156" s="1"/>
  <c r="K573" i="2156" s="1" a="1"/>
  <c r="K573" i="2156" s="1"/>
  <c r="G269" i="2140"/>
  <c r="W269" i="2140" s="1"/>
  <c r="BC265" i="2140"/>
  <c r="E1819" i="2156" s="1"/>
  <c r="K554" i="2156" s="1" a="1"/>
  <c r="K554" i="2156" s="1"/>
  <c r="G265" i="2140"/>
  <c r="W265" i="2140" s="1"/>
  <c r="H1528" i="2157"/>
  <c r="I1528" i="2157" s="1"/>
  <c r="L1528" i="2156"/>
  <c r="K1528" i="2157" s="1"/>
  <c r="H1495" i="2157"/>
  <c r="I1495" i="2157" s="1"/>
  <c r="L1495" i="2156"/>
  <c r="K1495" i="2157" s="1"/>
  <c r="H21" i="2138"/>
  <c r="M21" i="2137"/>
  <c r="AY18" i="2140"/>
  <c r="E16" i="2156" s="1"/>
  <c r="K30" i="2156" s="1" a="1"/>
  <c r="K30" i="2156" s="1"/>
  <c r="C18" i="2140"/>
  <c r="S18" i="2140" s="1"/>
  <c r="M86" i="2137"/>
  <c r="H86" i="2138"/>
  <c r="AY83" i="2140"/>
  <c r="E81" i="2156" s="1"/>
  <c r="K827" i="2156" s="1" a="1"/>
  <c r="K827" i="2156" s="1"/>
  <c r="C83" i="2140"/>
  <c r="S83" i="2140" s="1"/>
  <c r="M153" i="2137"/>
  <c r="H153" i="2138"/>
  <c r="AY150" i="2140"/>
  <c r="E148" i="2156" s="1"/>
  <c r="K1161" i="2156" s="1" a="1"/>
  <c r="K1161" i="2156" s="1"/>
  <c r="C150" i="2140"/>
  <c r="S150" i="2140" s="1"/>
  <c r="H210" i="2138"/>
  <c r="M210" i="2137"/>
  <c r="M270" i="2137"/>
  <c r="H270" i="2138"/>
  <c r="M76" i="2137"/>
  <c r="H76" i="2138"/>
  <c r="M164" i="2137"/>
  <c r="H164" i="2138"/>
  <c r="H28" i="2138"/>
  <c r="M28" i="2137"/>
  <c r="AY25" i="2140"/>
  <c r="E23" i="2156" s="1"/>
  <c r="K2112" i="2156" s="1" a="1"/>
  <c r="K2112" i="2156" s="1"/>
  <c r="M115" i="2137"/>
  <c r="AZ112" i="2162" s="1"/>
  <c r="H115" i="2138"/>
  <c r="M204" i="2137"/>
  <c r="H204" i="2138"/>
  <c r="AY201" i="2140"/>
  <c r="E199" i="2156" s="1"/>
  <c r="K152" i="2156" s="1" a="1"/>
  <c r="K152" i="2156" s="1"/>
  <c r="C201" i="2140"/>
  <c r="S201" i="2140" s="1"/>
  <c r="BA200" i="2140"/>
  <c r="E976" i="2156" s="1"/>
  <c r="K146" i="2156" s="1" a="1"/>
  <c r="K146" i="2156" s="1"/>
  <c r="E200" i="2140"/>
  <c r="U200" i="2140" s="1"/>
  <c r="BA97" i="2140"/>
  <c r="E873" i="2156" s="1"/>
  <c r="K894" i="2156" s="1" a="1"/>
  <c r="K894" i="2156" s="1"/>
  <c r="E97" i="2140"/>
  <c r="U97" i="2140" s="1"/>
  <c r="BA96" i="2140"/>
  <c r="E872" i="2156" s="1"/>
  <c r="K889" i="2156" s="1" a="1"/>
  <c r="K889" i="2156" s="1"/>
  <c r="E96" i="2140"/>
  <c r="U96" i="2140" s="1"/>
  <c r="BA137" i="2140"/>
  <c r="E913" i="2156" s="1"/>
  <c r="K1089" i="2156" s="1" a="1"/>
  <c r="K1089" i="2156" s="1"/>
  <c r="E137" i="2140"/>
  <c r="U137" i="2140" s="1"/>
  <c r="BA196" i="2140"/>
  <c r="E972" i="2156" s="1"/>
  <c r="K1454" i="2156" s="1" a="1"/>
  <c r="K1454" i="2156" s="1"/>
  <c r="E196" i="2140"/>
  <c r="U196" i="2140" s="1"/>
  <c r="BA120" i="2140"/>
  <c r="E896" i="2156" s="1"/>
  <c r="K2289" i="2156" s="1" a="1"/>
  <c r="K2289" i="2156" s="1"/>
  <c r="E120" i="2140"/>
  <c r="U120" i="2140" s="1"/>
  <c r="BA103" i="2140"/>
  <c r="E879" i="2156" s="1"/>
  <c r="K2263" i="2156" s="1" a="1"/>
  <c r="K2263" i="2156" s="1"/>
  <c r="H2397" i="2157"/>
  <c r="I2397" i="2157" s="1"/>
  <c r="L2397" i="2156"/>
  <c r="K2397" i="2157" s="1"/>
  <c r="H1500" i="2157"/>
  <c r="I1500" i="2157" s="1"/>
  <c r="L1500" i="2156"/>
  <c r="K1500" i="2157" s="1"/>
  <c r="H69" i="2138"/>
  <c r="H2363" i="2157"/>
  <c r="I2363" i="2157" s="1"/>
  <c r="L2363" i="2156"/>
  <c r="K2363" i="2157" s="1"/>
  <c r="H1798" i="2157"/>
  <c r="I1798" i="2157" s="1"/>
  <c r="L1798" i="2156"/>
  <c r="K1798" i="2157" s="1"/>
  <c r="H2476" i="2157"/>
  <c r="I2476" i="2157" s="1"/>
  <c r="L2476" i="2156"/>
  <c r="K2476" i="2157" s="1"/>
  <c r="H1455" i="2157"/>
  <c r="I1455" i="2157" s="1"/>
  <c r="L1455" i="2156"/>
  <c r="K1455" i="2157" s="1"/>
  <c r="AY161" i="2140"/>
  <c r="E159" i="2156" s="1"/>
  <c r="K1234" i="2156" s="1" a="1"/>
  <c r="K1234" i="2156" s="1"/>
  <c r="H768" i="2157"/>
  <c r="I768" i="2157" s="1"/>
  <c r="L768" i="2156"/>
  <c r="K768" i="2157" s="1"/>
  <c r="H24" i="2157"/>
  <c r="I24" i="2157" s="1"/>
  <c r="L24" i="2156"/>
  <c r="K24" i="2157" s="1"/>
  <c r="C140" i="2140"/>
  <c r="S140" i="2140" s="1"/>
  <c r="AZ10" i="2140"/>
  <c r="E397" i="2156" s="1"/>
  <c r="K14" i="2156" s="1" a="1"/>
  <c r="K14" i="2156" s="1"/>
  <c r="D10" i="2140"/>
  <c r="T10" i="2140" s="1"/>
  <c r="AZ38" i="2140"/>
  <c r="E425" i="2156" s="1"/>
  <c r="K122" i="2156" s="1" a="1"/>
  <c r="K122" i="2156" s="1"/>
  <c r="D38" i="2140"/>
  <c r="T38" i="2140" s="1"/>
  <c r="AZ218" i="2140"/>
  <c r="E605" i="2156" s="1"/>
  <c r="K252" i="2156" s="1" a="1"/>
  <c r="K252" i="2156" s="1"/>
  <c r="D218" i="2140"/>
  <c r="T218" i="2140" s="1"/>
  <c r="D231" i="2140"/>
  <c r="T231" i="2140" s="1"/>
  <c r="AZ241" i="2140"/>
  <c r="E628" i="2156" s="1"/>
  <c r="K395" i="2156" s="1" a="1"/>
  <c r="K395" i="2156" s="1"/>
  <c r="D241" i="2140"/>
  <c r="T241" i="2140" s="1"/>
  <c r="AZ64" i="2140"/>
  <c r="E451" i="2156" s="1"/>
  <c r="K712" i="2156" s="1" a="1"/>
  <c r="K712" i="2156" s="1"/>
  <c r="D64" i="2140"/>
  <c r="T64" i="2140" s="1"/>
  <c r="AZ55" i="2140"/>
  <c r="E442" i="2156" s="1"/>
  <c r="K679" i="2156" s="1" a="1"/>
  <c r="K679" i="2156" s="1"/>
  <c r="D55" i="2140"/>
  <c r="T55" i="2140" s="1"/>
  <c r="AZ89" i="2140"/>
  <c r="E476" i="2156" s="1"/>
  <c r="K851" i="2156" s="1" a="1"/>
  <c r="K851" i="2156" s="1"/>
  <c r="D89" i="2140"/>
  <c r="T89" i="2140" s="1"/>
  <c r="AZ129" i="2140"/>
  <c r="E516" i="2156" s="1"/>
  <c r="K1053" i="2156" s="1" a="1"/>
  <c r="K1053" i="2156" s="1"/>
  <c r="D129" i="2140"/>
  <c r="T129" i="2140" s="1"/>
  <c r="AZ118" i="2140"/>
  <c r="E505" i="2156" s="1"/>
  <c r="K983" i="2156" s="1" a="1"/>
  <c r="K983" i="2156" s="1"/>
  <c r="D118" i="2140"/>
  <c r="T118" i="2140" s="1"/>
  <c r="AZ159" i="2140"/>
  <c r="E546" i="2156" s="1"/>
  <c r="K1223" i="2156" s="1" a="1"/>
  <c r="K1223" i="2156" s="1"/>
  <c r="D159" i="2140"/>
  <c r="T159" i="2140" s="1"/>
  <c r="AZ195" i="2140"/>
  <c r="E582" i="2156" s="1"/>
  <c r="K1449" i="2156" s="1" a="1"/>
  <c r="K1449" i="2156" s="1"/>
  <c r="D195" i="2140"/>
  <c r="T195" i="2140" s="1"/>
  <c r="AZ6" i="2140"/>
  <c r="E393" i="2156" s="1"/>
  <c r="K2099" i="2156" s="1" a="1"/>
  <c r="K2099" i="2156" s="1"/>
  <c r="AZ23" i="2140"/>
  <c r="E410" i="2156" s="1"/>
  <c r="K2110" i="2156" s="1" a="1"/>
  <c r="K2110" i="2156" s="1"/>
  <c r="D23" i="2140"/>
  <c r="T23" i="2140" s="1"/>
  <c r="H1516" i="2157"/>
  <c r="I1516" i="2157" s="1"/>
  <c r="L1516" i="2156"/>
  <c r="K1516" i="2157" s="1"/>
  <c r="H1535" i="2157"/>
  <c r="I1535" i="2157" s="1"/>
  <c r="L1535" i="2156"/>
  <c r="K1535" i="2157" s="1"/>
  <c r="H1907" i="2157"/>
  <c r="I1907" i="2157" s="1"/>
  <c r="L1907" i="2156"/>
  <c r="K1907" i="2157" s="1"/>
  <c r="H278" i="2157"/>
  <c r="I278" i="2157" s="1"/>
  <c r="L278" i="2156"/>
  <c r="K278" i="2157" s="1"/>
  <c r="H2244" i="2157"/>
  <c r="I2244" i="2157" s="1"/>
  <c r="L2244" i="2156"/>
  <c r="K2244" i="2157" s="1"/>
  <c r="H82" i="2157"/>
  <c r="I82" i="2157" s="1"/>
  <c r="L82" i="2156"/>
  <c r="K82" i="2157" s="1"/>
  <c r="H2159" i="2157"/>
  <c r="I2159" i="2157" s="1"/>
  <c r="L2159" i="2156"/>
  <c r="K2159" i="2157" s="1"/>
  <c r="H1945" i="2157"/>
  <c r="I1945" i="2157" s="1"/>
  <c r="L1945" i="2156"/>
  <c r="K1945" i="2157" s="1"/>
  <c r="BC285" i="2140"/>
  <c r="E1839" i="2156" s="1"/>
  <c r="K1511" i="2156" s="1" a="1"/>
  <c r="K1511" i="2156" s="1"/>
  <c r="H2064" i="2157"/>
  <c r="I2064" i="2157" s="1"/>
  <c r="L2064" i="2156"/>
  <c r="K2064" i="2157" s="1"/>
  <c r="H2430" i="2157"/>
  <c r="I2430" i="2157" s="1"/>
  <c r="L2430" i="2156"/>
  <c r="K2430" i="2157" s="1"/>
  <c r="H413" i="2157"/>
  <c r="I413" i="2157" s="1"/>
  <c r="L413" i="2156"/>
  <c r="K413" i="2157" s="1"/>
  <c r="H2158" i="2157"/>
  <c r="I2158" i="2157" s="1"/>
  <c r="L2158" i="2156"/>
  <c r="K2158" i="2157" s="1"/>
  <c r="BA35" i="2140"/>
  <c r="E811" i="2156" s="1"/>
  <c r="K114" i="2156" s="1" a="1"/>
  <c r="K114" i="2156" s="1"/>
  <c r="E35" i="2140"/>
  <c r="U35" i="2140" s="1"/>
  <c r="BA222" i="2140"/>
  <c r="E998" i="2156" s="1"/>
  <c r="K270" i="2156" s="1" a="1"/>
  <c r="K270" i="2156" s="1"/>
  <c r="E222" i="2140"/>
  <c r="U222" i="2140" s="1"/>
  <c r="BA265" i="2140"/>
  <c r="E1041" i="2156" s="1"/>
  <c r="K552" i="2156" s="1" a="1"/>
  <c r="K552" i="2156" s="1"/>
  <c r="E265" i="2140"/>
  <c r="U265" i="2140" s="1"/>
  <c r="BA63" i="2140"/>
  <c r="E839" i="2156" s="1"/>
  <c r="K710" i="2156" s="1" a="1"/>
  <c r="K710" i="2156" s="1"/>
  <c r="E63" i="2140"/>
  <c r="U63" i="2140" s="1"/>
  <c r="BA58" i="2140"/>
  <c r="E834" i="2156" s="1"/>
  <c r="K694" i="2156" s="1" a="1"/>
  <c r="K694" i="2156" s="1"/>
  <c r="E58" i="2140"/>
  <c r="U58" i="2140" s="1"/>
  <c r="BA75" i="2140"/>
  <c r="E851" i="2156" s="1"/>
  <c r="K781" i="2156" s="1" a="1"/>
  <c r="K781" i="2156" s="1"/>
  <c r="E75" i="2140"/>
  <c r="U75" i="2140" s="1"/>
  <c r="BA88" i="2140"/>
  <c r="E864" i="2156" s="1"/>
  <c r="K846" i="2156" s="1" a="1"/>
  <c r="K846" i="2156" s="1"/>
  <c r="E88" i="2140"/>
  <c r="U88" i="2140" s="1"/>
  <c r="BA126" i="2140"/>
  <c r="E902" i="2156" s="1"/>
  <c r="K1021" i="2156" s="1" a="1"/>
  <c r="K1021" i="2156" s="1"/>
  <c r="E126" i="2140"/>
  <c r="U126" i="2140" s="1"/>
  <c r="BA131" i="2140"/>
  <c r="E907" i="2156" s="1"/>
  <c r="K1064" i="2156" s="1" a="1"/>
  <c r="K1064" i="2156" s="1"/>
  <c r="E131" i="2140"/>
  <c r="U131" i="2140" s="1"/>
  <c r="BA191" i="2140"/>
  <c r="E967" i="2156" s="1"/>
  <c r="K1420" i="2156" s="1" a="1"/>
  <c r="K1420" i="2156" s="1"/>
  <c r="E191" i="2140"/>
  <c r="U191" i="2140" s="1"/>
  <c r="BA99" i="2140"/>
  <c r="E875" i="2156" s="1"/>
  <c r="K2255" i="2156" s="1" a="1"/>
  <c r="K2255" i="2156" s="1"/>
  <c r="E99" i="2140"/>
  <c r="U99" i="2140" s="1"/>
  <c r="H256" i="2138"/>
  <c r="M256" i="2137"/>
  <c r="M240" i="2137"/>
  <c r="H240" i="2138"/>
  <c r="E237" i="2140" s="1"/>
  <c r="U237" i="2140" s="1"/>
  <c r="M213" i="2137"/>
  <c r="H213" i="2138"/>
  <c r="AY210" i="2140"/>
  <c r="E208" i="2156" s="1"/>
  <c r="K203" i="2156" s="1" a="1"/>
  <c r="K203" i="2156" s="1"/>
  <c r="M185" i="2137"/>
  <c r="AZ182" i="2140" s="1"/>
  <c r="E569" i="2156" s="1"/>
  <c r="K1369" i="2156" s="1" a="1"/>
  <c r="K1369" i="2156" s="1"/>
  <c r="H185" i="2138"/>
  <c r="M148" i="2137"/>
  <c r="H148" i="2138"/>
  <c r="H111" i="2138"/>
  <c r="E108" i="2140" s="1"/>
  <c r="U108" i="2140" s="1"/>
  <c r="M111" i="2137"/>
  <c r="M70" i="2137"/>
  <c r="H70" i="2138"/>
  <c r="AY67" i="2140"/>
  <c r="E65" i="2156" s="1"/>
  <c r="K731" i="2156" s="1" a="1"/>
  <c r="K731" i="2156" s="1"/>
  <c r="M247" i="2137"/>
  <c r="H247" i="2138"/>
  <c r="M231" i="2137"/>
  <c r="C228" i="2140"/>
  <c r="S228" i="2140" s="1"/>
  <c r="H231" i="2138"/>
  <c r="AY228" i="2140"/>
  <c r="E226" i="2156" s="1"/>
  <c r="K306" i="2156" s="1" a="1"/>
  <c r="K306" i="2156" s="1"/>
  <c r="M200" i="2137"/>
  <c r="H200" i="2138"/>
  <c r="M139" i="2137"/>
  <c r="H139" i="2138"/>
  <c r="M104" i="2137"/>
  <c r="H104" i="2138"/>
  <c r="M71" i="2137"/>
  <c r="H71" i="2138"/>
  <c r="C68" i="2140"/>
  <c r="S68" i="2140" s="1"/>
  <c r="M37" i="2137"/>
  <c r="D34" i="2162" s="1"/>
  <c r="T34" i="2162" s="1"/>
  <c r="AJ34" i="2162" s="1"/>
  <c r="H37" i="2138"/>
  <c r="M257" i="2137"/>
  <c r="H257" i="2138"/>
  <c r="M235" i="2137"/>
  <c r="H235" i="2138"/>
  <c r="H193" i="2138"/>
  <c r="M193" i="2137"/>
  <c r="H165" i="2138"/>
  <c r="M165" i="2137"/>
  <c r="M147" i="2137"/>
  <c r="H147" i="2138"/>
  <c r="M88" i="2137"/>
  <c r="H88" i="2138"/>
  <c r="H36" i="2138"/>
  <c r="M36" i="2137"/>
  <c r="C33" i="2140"/>
  <c r="S33" i="2140" s="1"/>
  <c r="AY33" i="2140"/>
  <c r="E31" i="2156" s="1"/>
  <c r="K96" i="2156" s="1" a="1"/>
  <c r="K96" i="2156" s="1"/>
  <c r="H269" i="2138"/>
  <c r="M269" i="2137"/>
  <c r="M242" i="2137"/>
  <c r="H242" i="2138"/>
  <c r="M201" i="2137"/>
  <c r="H201" i="2138"/>
  <c r="M131" i="2137"/>
  <c r="H131" i="2138"/>
  <c r="M103" i="2137"/>
  <c r="H103" i="2138"/>
  <c r="C100" i="2140"/>
  <c r="S100" i="2140" s="1"/>
  <c r="M57" i="2137"/>
  <c r="H57" i="2138"/>
  <c r="C54" i="2140"/>
  <c r="S54" i="2140" s="1"/>
  <c r="M44" i="2137"/>
  <c r="H44" i="2138"/>
  <c r="C41" i="2140"/>
  <c r="S41" i="2140" s="1"/>
  <c r="H250" i="2138"/>
  <c r="C237" i="2140"/>
  <c r="S237" i="2140" s="1"/>
  <c r="C196" i="2140"/>
  <c r="S196" i="2140" s="1"/>
  <c r="AY156" i="2140"/>
  <c r="E154" i="2156" s="1"/>
  <c r="K1194" i="2156" s="1" a="1"/>
  <c r="K1194" i="2156" s="1"/>
  <c r="AG7" i="2136"/>
  <c r="H9" i="2157"/>
  <c r="I9" i="2157" s="1"/>
  <c r="L9" i="2156"/>
  <c r="K9" i="2157" s="1"/>
  <c r="C38" i="2140"/>
  <c r="S38" i="2140" s="1"/>
  <c r="H714" i="2157"/>
  <c r="I714" i="2157" s="1"/>
  <c r="L714" i="2156"/>
  <c r="K714" i="2157" s="1"/>
  <c r="AY128" i="2140"/>
  <c r="E126" i="2156" s="1"/>
  <c r="K1043" i="2156" s="1" a="1"/>
  <c r="K1043" i="2156" s="1"/>
  <c r="AY162" i="2140"/>
  <c r="E160" i="2156" s="1"/>
  <c r="K1242" i="2156" s="1" a="1"/>
  <c r="K1242" i="2156" s="1"/>
  <c r="H276" i="2157"/>
  <c r="I276" i="2157" s="1"/>
  <c r="L276" i="2156"/>
  <c r="K276" i="2157" s="1"/>
  <c r="AY258" i="2140"/>
  <c r="E256" i="2156" s="1"/>
  <c r="K493" i="2156" s="1" a="1"/>
  <c r="K493" i="2156" s="1"/>
  <c r="AZ22" i="2140"/>
  <c r="E409" i="2156" s="1"/>
  <c r="K45" i="2156" s="1" a="1"/>
  <c r="K45" i="2156" s="1"/>
  <c r="D22" i="2140"/>
  <c r="T22" i="2140" s="1"/>
  <c r="AZ200" i="2140"/>
  <c r="E587" i="2156" s="1"/>
  <c r="K145" i="2156" s="1" a="1"/>
  <c r="K145" i="2156" s="1"/>
  <c r="D200" i="2140"/>
  <c r="T200" i="2140" s="1"/>
  <c r="AZ225" i="2140"/>
  <c r="E612" i="2156" s="1"/>
  <c r="K293" i="2156" s="1" a="1"/>
  <c r="K293" i="2156" s="1"/>
  <c r="D225" i="2140"/>
  <c r="T225" i="2140" s="1"/>
  <c r="AZ255" i="2140"/>
  <c r="E642" i="2156" s="1"/>
  <c r="K478" i="2156" s="1" a="1"/>
  <c r="K478" i="2156" s="1"/>
  <c r="D255" i="2140"/>
  <c r="T255" i="2140" s="1"/>
  <c r="AZ271" i="2140"/>
  <c r="E658" i="2156" s="1"/>
  <c r="K580" i="2156" s="1" a="1"/>
  <c r="K580" i="2156" s="1"/>
  <c r="D271" i="2140"/>
  <c r="T271" i="2140" s="1"/>
  <c r="AZ56" i="2140"/>
  <c r="E443" i="2156" s="1"/>
  <c r="K682" i="2156" s="1" a="1"/>
  <c r="K682" i="2156" s="1"/>
  <c r="D56" i="2140"/>
  <c r="T56" i="2140" s="1"/>
  <c r="AZ49" i="2140"/>
  <c r="E436" i="2156" s="1"/>
  <c r="K656" i="2156" s="1" a="1"/>
  <c r="K656" i="2156" s="1"/>
  <c r="D49" i="2140"/>
  <c r="T49" i="2140" s="1"/>
  <c r="D122" i="2140"/>
  <c r="T122" i="2140" s="1"/>
  <c r="AZ109" i="2140"/>
  <c r="E496" i="2156" s="1"/>
  <c r="K952" i="2156" s="1" a="1"/>
  <c r="K952" i="2156" s="1"/>
  <c r="AZ153" i="2140"/>
  <c r="E540" i="2156" s="1"/>
  <c r="K1181" i="2156" s="1" a="1"/>
  <c r="K1181" i="2156" s="1"/>
  <c r="D153" i="2140"/>
  <c r="T153" i="2140" s="1"/>
  <c r="AZ189" i="2140"/>
  <c r="E576" i="2156" s="1"/>
  <c r="K1408" i="2156" s="1" a="1"/>
  <c r="K1408" i="2156" s="1"/>
  <c r="AZ160" i="2140"/>
  <c r="E547" i="2156" s="1"/>
  <c r="K1231" i="2156" s="1" a="1"/>
  <c r="K1231" i="2156" s="1"/>
  <c r="D160" i="2140"/>
  <c r="T160" i="2140" s="1"/>
  <c r="AZ82" i="2140"/>
  <c r="E469" i="2156" s="1"/>
  <c r="K2215" i="2156" s="1" a="1"/>
  <c r="K2215" i="2156" s="1"/>
  <c r="D82" i="2140"/>
  <c r="T82" i="2140" s="1"/>
  <c r="AZ92" i="2140"/>
  <c r="E479" i="2156" s="1"/>
  <c r="K2234" i="2156" s="1" a="1"/>
  <c r="K2234" i="2156" s="1"/>
  <c r="D92" i="2140"/>
  <c r="T92" i="2140" s="1"/>
  <c r="BA21" i="2140"/>
  <c r="E797" i="2156" s="1"/>
  <c r="K43" i="2156" s="1" a="1"/>
  <c r="K43" i="2156" s="1"/>
  <c r="E21" i="2140"/>
  <c r="U21" i="2140" s="1"/>
  <c r="BA205" i="2140"/>
  <c r="E981" i="2156" s="1"/>
  <c r="K174" i="2156" s="1" a="1"/>
  <c r="K174" i="2156" s="1"/>
  <c r="E205" i="2140"/>
  <c r="U205" i="2140" s="1"/>
  <c r="BA227" i="2140"/>
  <c r="E1003" i="2156" s="1"/>
  <c r="K303" i="2156" s="1" a="1"/>
  <c r="K303" i="2156" s="1"/>
  <c r="E227" i="2140"/>
  <c r="U227" i="2140" s="1"/>
  <c r="BA249" i="2140"/>
  <c r="E1025" i="2156" s="1"/>
  <c r="K440" i="2156" s="1" a="1"/>
  <c r="K440" i="2156" s="1"/>
  <c r="E249" i="2140"/>
  <c r="U249" i="2140" s="1"/>
  <c r="BA273" i="2140"/>
  <c r="E1049" i="2156" s="1"/>
  <c r="K596" i="2156" s="1" a="1"/>
  <c r="K596" i="2156" s="1"/>
  <c r="E273" i="2140"/>
  <c r="U273" i="2140" s="1"/>
  <c r="BA264" i="2140"/>
  <c r="E1040" i="2156" s="1"/>
  <c r="K543" i="2156" s="1" a="1"/>
  <c r="K543" i="2156" s="1"/>
  <c r="E264" i="2140"/>
  <c r="U264" i="2140" s="1"/>
  <c r="BA64" i="2140"/>
  <c r="E840" i="2156" s="1"/>
  <c r="K713" i="2156" s="1" a="1"/>
  <c r="K713" i="2156" s="1"/>
  <c r="E64" i="2140"/>
  <c r="U64" i="2140" s="1"/>
  <c r="BA102" i="2140"/>
  <c r="E878" i="2156" s="1"/>
  <c r="K921" i="2156" s="1" a="1"/>
  <c r="K921" i="2156" s="1"/>
  <c r="E102" i="2140"/>
  <c r="U102" i="2140" s="1"/>
  <c r="BA141" i="2140"/>
  <c r="E917" i="2156" s="1"/>
  <c r="K1107" i="2156" s="1" a="1"/>
  <c r="K1107" i="2156" s="1"/>
  <c r="E141" i="2140"/>
  <c r="U141" i="2140" s="1"/>
  <c r="BA133" i="2140"/>
  <c r="E909" i="2156" s="1"/>
  <c r="K1074" i="2156" s="1" a="1"/>
  <c r="K1074" i="2156" s="1"/>
  <c r="BA167" i="2140"/>
  <c r="E943" i="2156" s="1"/>
  <c r="K1280" i="2156" s="1" a="1"/>
  <c r="K1280" i="2156" s="1"/>
  <c r="BA170" i="2140"/>
  <c r="E946" i="2156" s="1"/>
  <c r="K1300" i="2156" s="1" a="1"/>
  <c r="K1300" i="2156" s="1"/>
  <c r="E170" i="2140"/>
  <c r="U170" i="2140" s="1"/>
  <c r="BA20" i="2140"/>
  <c r="E796" i="2156" s="1"/>
  <c r="K2108" i="2156" s="1" a="1"/>
  <c r="K2108" i="2156" s="1"/>
  <c r="E20" i="2140"/>
  <c r="U20" i="2140" s="1"/>
  <c r="BA173" i="2140"/>
  <c r="E949" i="2156" s="1"/>
  <c r="K2316" i="2156" s="1" a="1"/>
  <c r="K2316" i="2156" s="1"/>
  <c r="E173" i="2140"/>
  <c r="U173" i="2140" s="1"/>
  <c r="BA209" i="2140"/>
  <c r="E985" i="2156" s="1"/>
  <c r="K2150" i="2156" s="1" a="1"/>
  <c r="K2150" i="2156" s="1"/>
  <c r="E209" i="2140"/>
  <c r="U209" i="2140" s="1"/>
  <c r="H1614" i="2157"/>
  <c r="I1614" i="2157" s="1"/>
  <c r="L1614" i="2156"/>
  <c r="K1614" i="2157" s="1"/>
  <c r="H37" i="2157"/>
  <c r="I37" i="2157" s="1"/>
  <c r="L37" i="2156"/>
  <c r="K37" i="2157" s="1"/>
  <c r="H2221" i="2157"/>
  <c r="I2221" i="2157" s="1"/>
  <c r="L2221" i="2156"/>
  <c r="K2221" i="2157" s="1"/>
  <c r="H2283" i="2157"/>
  <c r="I2283" i="2157" s="1"/>
  <c r="L2283" i="2156"/>
  <c r="K2283" i="2157" s="1"/>
  <c r="H1146" i="2157"/>
  <c r="I1146" i="2157" s="1"/>
  <c r="L1146" i="2156"/>
  <c r="K1146" i="2157" s="1"/>
  <c r="H210" i="2157"/>
  <c r="I210" i="2157" s="1"/>
  <c r="L210" i="2156"/>
  <c r="K210" i="2157" s="1"/>
  <c r="H605" i="2157"/>
  <c r="I605" i="2157" s="1"/>
  <c r="L605" i="2156"/>
  <c r="K605" i="2157" s="1"/>
  <c r="H1647" i="2157"/>
  <c r="I1647" i="2157" s="1"/>
  <c r="L1647" i="2156"/>
  <c r="K1647" i="2157" s="1"/>
  <c r="H1845" i="2157"/>
  <c r="I1845" i="2157" s="1"/>
  <c r="L1845" i="2156"/>
  <c r="K1845" i="2157" s="1"/>
  <c r="H2044" i="2157"/>
  <c r="I2044" i="2157" s="1"/>
  <c r="L2044" i="2156"/>
  <c r="K2044" i="2157" s="1"/>
  <c r="H1364" i="2157"/>
  <c r="I1364" i="2157" s="1"/>
  <c r="L1364" i="2156"/>
  <c r="K1364" i="2157" s="1"/>
  <c r="H2162" i="2157"/>
  <c r="I2162" i="2157" s="1"/>
  <c r="L2162" i="2156"/>
  <c r="K2162" i="2157" s="1"/>
  <c r="H418" i="2157"/>
  <c r="I418" i="2157" s="1"/>
  <c r="L418" i="2156"/>
  <c r="K418" i="2157" s="1"/>
  <c r="H1996" i="2157"/>
  <c r="I1996" i="2157" s="1"/>
  <c r="L1996" i="2156"/>
  <c r="K1996" i="2157" s="1"/>
  <c r="H1899" i="2157"/>
  <c r="I1899" i="2157" s="1"/>
  <c r="L1899" i="2156"/>
  <c r="K1899" i="2157" s="1"/>
  <c r="H1788" i="2157"/>
  <c r="I1788" i="2157" s="1"/>
  <c r="L1788" i="2156"/>
  <c r="K1788" i="2157" s="1"/>
  <c r="H1684" i="2157"/>
  <c r="I1684" i="2157" s="1"/>
  <c r="L1684" i="2156"/>
  <c r="K1684" i="2157" s="1"/>
  <c r="H2360" i="2157"/>
  <c r="I2360" i="2157" s="1"/>
  <c r="L2360" i="2156"/>
  <c r="K2360" i="2157" s="1"/>
  <c r="H1344" i="2157"/>
  <c r="I1344" i="2157" s="1"/>
  <c r="L1344" i="2156"/>
  <c r="K1344" i="2157" s="1"/>
  <c r="H1985" i="2157"/>
  <c r="I1985" i="2157" s="1"/>
  <c r="L1985" i="2156"/>
  <c r="K1985" i="2157" s="1"/>
  <c r="H1624" i="2157"/>
  <c r="I1624" i="2157" s="1"/>
  <c r="L1624" i="2156"/>
  <c r="K1624" i="2157" s="1"/>
  <c r="H340" i="2157"/>
  <c r="I340" i="2157" s="1"/>
  <c r="L340" i="2156"/>
  <c r="K340" i="2157" s="1"/>
  <c r="H358" i="2157"/>
  <c r="I358" i="2157" s="1"/>
  <c r="L358" i="2156"/>
  <c r="K358" i="2157" s="1"/>
  <c r="H740" i="2157"/>
  <c r="I740" i="2157" s="1"/>
  <c r="L740" i="2156"/>
  <c r="K740" i="2157" s="1"/>
  <c r="H1071" i="2157"/>
  <c r="I1071" i="2157" s="1"/>
  <c r="L1071" i="2156"/>
  <c r="K1071" i="2157" s="1"/>
  <c r="H1457" i="2157"/>
  <c r="I1457" i="2157" s="1"/>
  <c r="L1457" i="2156"/>
  <c r="K1457" i="2157" s="1"/>
  <c r="H520" i="2157"/>
  <c r="I520" i="2157" s="1"/>
  <c r="L520" i="2156"/>
  <c r="K520" i="2157" s="1"/>
  <c r="H1745" i="2157"/>
  <c r="I1745" i="2157" s="1"/>
  <c r="L1745" i="2156"/>
  <c r="K1745" i="2157" s="1"/>
  <c r="H2057" i="2157"/>
  <c r="I2057" i="2157" s="1"/>
  <c r="L2057" i="2156"/>
  <c r="K2057" i="2157" s="1"/>
  <c r="C221" i="2140"/>
  <c r="S221" i="2140" s="1"/>
  <c r="AY40" i="2140"/>
  <c r="E38" i="2156" s="1"/>
  <c r="K2131" i="2156" s="1" a="1"/>
  <c r="K2131" i="2156" s="1"/>
  <c r="M62" i="2137"/>
  <c r="H62" i="2138"/>
  <c r="H122" i="2138"/>
  <c r="M122" i="2137"/>
  <c r="AY119" i="2140"/>
  <c r="E117" i="2156" s="1"/>
  <c r="K985" i="2156" s="1" a="1"/>
  <c r="K985" i="2156" s="1"/>
  <c r="M187" i="2137"/>
  <c r="H187" i="2138"/>
  <c r="M249" i="2137"/>
  <c r="H249" i="2138"/>
  <c r="M27" i="2137"/>
  <c r="H27" i="2138"/>
  <c r="M124" i="2137"/>
  <c r="H124" i="2138"/>
  <c r="M218" i="2137"/>
  <c r="H218" i="2138"/>
  <c r="M64" i="2137"/>
  <c r="H64" i="2138"/>
  <c r="H166" i="2138"/>
  <c r="M166" i="2137"/>
  <c r="M272" i="2137"/>
  <c r="H272" i="2138"/>
  <c r="AY243" i="2140"/>
  <c r="E241" i="2156" s="1"/>
  <c r="K400" i="2156" s="1" a="1"/>
  <c r="K400" i="2156" s="1"/>
  <c r="H35" i="2138"/>
  <c r="M63" i="2137"/>
  <c r="H94" i="2138"/>
  <c r="H126" i="2138"/>
  <c r="M159" i="2137"/>
  <c r="H205" i="2138"/>
  <c r="M232" i="2137"/>
  <c r="M278" i="2137"/>
  <c r="H32" i="2138"/>
  <c r="M91" i="2137"/>
  <c r="H158" i="2138"/>
  <c r="H198" i="2138"/>
  <c r="M40" i="2137"/>
  <c r="H83" i="2138"/>
  <c r="M117" i="2137"/>
  <c r="M169" i="2137"/>
  <c r="H226" i="2138"/>
  <c r="M273" i="2137"/>
  <c r="H1555" i="2157"/>
  <c r="I1555" i="2157" s="1"/>
  <c r="L1555" i="2156"/>
  <c r="K1555" i="2157" s="1"/>
  <c r="H1695" i="2157"/>
  <c r="I1695" i="2157" s="1"/>
  <c r="L1695" i="2156"/>
  <c r="K1695" i="2157" s="1"/>
  <c r="C167" i="2140"/>
  <c r="S167" i="2140" s="1"/>
  <c r="C76" i="2140"/>
  <c r="S76" i="2140" s="1"/>
  <c r="C24" i="2140"/>
  <c r="S24" i="2140" s="1"/>
  <c r="C85" i="2140"/>
  <c r="S85" i="2140" s="1"/>
  <c r="C117" i="2140"/>
  <c r="S117" i="2140" s="1"/>
  <c r="C182" i="2140"/>
  <c r="S182" i="2140" s="1"/>
  <c r="C211" i="2140"/>
  <c r="S211" i="2140" s="1"/>
  <c r="C244" i="2140"/>
  <c r="S244" i="2140" s="1"/>
  <c r="H1936" i="2157"/>
  <c r="I1936" i="2157" s="1"/>
  <c r="L1936" i="2156"/>
  <c r="K1936" i="2157" s="1"/>
  <c r="H1513" i="2157"/>
  <c r="I1513" i="2157" s="1"/>
  <c r="L1513" i="2156"/>
  <c r="K1513" i="2157" s="1"/>
  <c r="H856" i="2157"/>
  <c r="I856" i="2157" s="1"/>
  <c r="L856" i="2156"/>
  <c r="K856" i="2157" s="1"/>
  <c r="H2170" i="2157"/>
  <c r="I2170" i="2157" s="1"/>
  <c r="L2170" i="2156"/>
  <c r="K2170" i="2157" s="1"/>
  <c r="H1494" i="2157"/>
  <c r="I1494" i="2157" s="1"/>
  <c r="L1494" i="2156"/>
  <c r="K1494" i="2157" s="1"/>
  <c r="H1737" i="2157"/>
  <c r="I1737" i="2157" s="1"/>
  <c r="L1737" i="2156"/>
  <c r="K1737" i="2157" s="1"/>
  <c r="H505" i="2157"/>
  <c r="I505" i="2157" s="1"/>
  <c r="L505" i="2156"/>
  <c r="K505" i="2157" s="1"/>
  <c r="H1446" i="2157"/>
  <c r="I1446" i="2157" s="1"/>
  <c r="L1446" i="2156"/>
  <c r="K1446" i="2157" s="1"/>
  <c r="H2457" i="2157"/>
  <c r="I2457" i="2157" s="1"/>
  <c r="L2457" i="2156"/>
  <c r="K2457" i="2157" s="1"/>
  <c r="H2040" i="2157"/>
  <c r="I2040" i="2157" s="1"/>
  <c r="L2040" i="2156"/>
  <c r="K2040" i="2157" s="1"/>
  <c r="H1643" i="2157"/>
  <c r="I1643" i="2157" s="1"/>
  <c r="L1643" i="2156"/>
  <c r="K1643" i="2157" s="1"/>
  <c r="H2319" i="2157"/>
  <c r="I2319" i="2157" s="1"/>
  <c r="L2319" i="2156"/>
  <c r="K2319" i="2157" s="1"/>
  <c r="H688" i="2157"/>
  <c r="I688" i="2157" s="1"/>
  <c r="L688" i="2156"/>
  <c r="K688" i="2157" s="1"/>
  <c r="H852" i="2157"/>
  <c r="I852" i="2157" s="1"/>
  <c r="L852" i="2156"/>
  <c r="K852" i="2157" s="1"/>
  <c r="H991" i="2157"/>
  <c r="I991" i="2157" s="1"/>
  <c r="L991" i="2156"/>
  <c r="K991" i="2157" s="1"/>
  <c r="H2328" i="2157"/>
  <c r="I2328" i="2157" s="1"/>
  <c r="L2328" i="2156"/>
  <c r="K2328" i="2157" s="1"/>
  <c r="H2166" i="2157"/>
  <c r="I2166" i="2157" s="1"/>
  <c r="L2166" i="2156"/>
  <c r="K2166" i="2157" s="1"/>
  <c r="H442" i="2157"/>
  <c r="I442" i="2157" s="1"/>
  <c r="L442" i="2156"/>
  <c r="K442" i="2157" s="1"/>
  <c r="H1490" i="2157"/>
  <c r="I1490" i="2157" s="1"/>
  <c r="L1490" i="2156"/>
  <c r="K1490" i="2157" s="1"/>
  <c r="H1881" i="2157"/>
  <c r="I1881" i="2157" s="1"/>
  <c r="L1881" i="2156"/>
  <c r="K1881" i="2157" s="1"/>
  <c r="H2488" i="2157"/>
  <c r="I2488" i="2157" s="1"/>
  <c r="L2488" i="2156"/>
  <c r="K2488" i="2157" s="1"/>
  <c r="H1014" i="2157"/>
  <c r="I1014" i="2157" s="1"/>
  <c r="L1014" i="2156"/>
  <c r="K1014" i="2157" s="1"/>
  <c r="H1196" i="2157"/>
  <c r="I1196" i="2157" s="1"/>
  <c r="L1196" i="2156"/>
  <c r="K1196" i="2157" s="1"/>
  <c r="H2122" i="2157"/>
  <c r="I2122" i="2157" s="1"/>
  <c r="L2122" i="2156"/>
  <c r="K2122" i="2157" s="1"/>
  <c r="H2178" i="2157"/>
  <c r="I2178" i="2157" s="1"/>
  <c r="L2178" i="2156"/>
  <c r="K2178" i="2157" s="1"/>
  <c r="H671" i="2157"/>
  <c r="I671" i="2157" s="1"/>
  <c r="L671" i="2156"/>
  <c r="K671" i="2157" s="1"/>
  <c r="H2240" i="2157"/>
  <c r="I2240" i="2157" s="1"/>
  <c r="L2240" i="2156"/>
  <c r="K2240" i="2157" s="1"/>
  <c r="H910" i="2157"/>
  <c r="I910" i="2157" s="1"/>
  <c r="L910" i="2156"/>
  <c r="K910" i="2157" s="1"/>
  <c r="H948" i="2157"/>
  <c r="I948" i="2157" s="1"/>
  <c r="L948" i="2156"/>
  <c r="K948" i="2157" s="1"/>
  <c r="H1019" i="2157"/>
  <c r="I1019" i="2157" s="1"/>
  <c r="L1019" i="2156"/>
  <c r="K1019" i="2157" s="1"/>
  <c r="H1201" i="2157"/>
  <c r="I1201" i="2157" s="1"/>
  <c r="L1201" i="2156"/>
  <c r="K1201" i="2157" s="1"/>
  <c r="H2313" i="2157"/>
  <c r="I2313" i="2157" s="1"/>
  <c r="L2313" i="2156"/>
  <c r="K2313" i="2157" s="1"/>
  <c r="H1357" i="2157"/>
  <c r="I1357" i="2157" s="1"/>
  <c r="L1357" i="2156"/>
  <c r="K1357" i="2157" s="1"/>
  <c r="H1405" i="2157"/>
  <c r="I1405" i="2157" s="1"/>
  <c r="L1405" i="2156"/>
  <c r="K1405" i="2157" s="1"/>
  <c r="H170" i="2157"/>
  <c r="I170" i="2157" s="1"/>
  <c r="L170" i="2156"/>
  <c r="K170" i="2157" s="1"/>
  <c r="H226" i="2157"/>
  <c r="I226" i="2157" s="1"/>
  <c r="L226" i="2156"/>
  <c r="K226" i="2157" s="1"/>
  <c r="H410" i="2157"/>
  <c r="I410" i="2157" s="1"/>
  <c r="L410" i="2156"/>
  <c r="K410" i="2157" s="1"/>
  <c r="H516" i="2157"/>
  <c r="I516" i="2157" s="1"/>
  <c r="L516" i="2156"/>
  <c r="K516" i="2157" s="1"/>
  <c r="H2189" i="2157"/>
  <c r="I2189" i="2157" s="1"/>
  <c r="L2189" i="2156"/>
  <c r="K2189" i="2157" s="1"/>
  <c r="H621" i="2157"/>
  <c r="I621" i="2157" s="1"/>
  <c r="L621" i="2156"/>
  <c r="K621" i="2157" s="1"/>
  <c r="H2032" i="2157"/>
  <c r="I2032" i="2157" s="1"/>
  <c r="L2032" i="2156"/>
  <c r="K2032" i="2157" s="1"/>
  <c r="H639" i="2157"/>
  <c r="I639" i="2157" s="1"/>
  <c r="L639" i="2156"/>
  <c r="K639" i="2157" s="1"/>
  <c r="AY173" i="2140"/>
  <c r="E171" i="2156" s="1"/>
  <c r="K2314" i="2156" s="1" a="1"/>
  <c r="K2314" i="2156" s="1"/>
  <c r="H1127" i="2157"/>
  <c r="I1127" i="2157" s="1"/>
  <c r="L1127" i="2156"/>
  <c r="K1127" i="2157" s="1"/>
  <c r="H775" i="2157"/>
  <c r="I775" i="2157" s="1"/>
  <c r="L775" i="2156"/>
  <c r="K775" i="2157" s="1"/>
  <c r="H937" i="2157"/>
  <c r="I937" i="2157" s="1"/>
  <c r="L937" i="2156"/>
  <c r="K937" i="2157" s="1"/>
  <c r="H1305" i="2157"/>
  <c r="I1305" i="2157" s="1"/>
  <c r="L1305" i="2156"/>
  <c r="K1305" i="2157" s="1"/>
  <c r="H162" i="2157"/>
  <c r="I162" i="2157" s="1"/>
  <c r="L162" i="2156"/>
  <c r="K162" i="2157" s="1"/>
  <c r="H336" i="2157"/>
  <c r="I336" i="2157" s="1"/>
  <c r="L336" i="2156"/>
  <c r="K336" i="2157" s="1"/>
  <c r="H564" i="2157"/>
  <c r="I564" i="2157" s="1"/>
  <c r="L564" i="2156"/>
  <c r="K564" i="2157" s="1"/>
  <c r="H1628" i="2157"/>
  <c r="I1628" i="2157" s="1"/>
  <c r="L1628" i="2156"/>
  <c r="K1628" i="2157" s="1"/>
  <c r="H1781" i="2157"/>
  <c r="I1781" i="2157" s="1"/>
  <c r="L1781" i="2156"/>
  <c r="K1781" i="2157" s="1"/>
  <c r="H1989" i="2157"/>
  <c r="I1989" i="2157" s="1"/>
  <c r="L1989" i="2156"/>
  <c r="K1989" i="2157" s="1"/>
  <c r="H794" i="2157"/>
  <c r="I794" i="2157" s="1"/>
  <c r="L794" i="2156"/>
  <c r="K794" i="2157" s="1"/>
  <c r="H956" i="2157"/>
  <c r="I956" i="2157" s="1"/>
  <c r="L956" i="2156"/>
  <c r="K956" i="2157" s="1"/>
  <c r="H1111" i="2157"/>
  <c r="I1111" i="2157" s="1"/>
  <c r="L1111" i="2156"/>
  <c r="K1111" i="2157" s="1"/>
  <c r="H178" i="2157"/>
  <c r="I178" i="2157" s="1"/>
  <c r="L178" i="2156"/>
  <c r="K178" i="2157" s="1"/>
  <c r="H374" i="2157"/>
  <c r="I374" i="2157" s="1"/>
  <c r="L374" i="2156"/>
  <c r="K374" i="2157" s="1"/>
  <c r="H575" i="2157"/>
  <c r="I575" i="2157" s="1"/>
  <c r="L575" i="2156"/>
  <c r="K575" i="2157" s="1"/>
  <c r="H2481" i="2157"/>
  <c r="I2481" i="2157" s="1"/>
  <c r="L2481" i="2156"/>
  <c r="K2481" i="2157" s="1"/>
  <c r="H2449" i="2157"/>
  <c r="I2449" i="2157" s="1"/>
  <c r="L2449" i="2156"/>
  <c r="K2449" i="2157" s="1"/>
  <c r="H1819" i="2157"/>
  <c r="I1819" i="2157" s="1"/>
  <c r="L1819" i="2156"/>
  <c r="K1819" i="2157" s="1"/>
  <c r="H2409" i="2157"/>
  <c r="I2409" i="2157" s="1"/>
  <c r="L2409" i="2156"/>
  <c r="K2409" i="2157" s="1"/>
  <c r="H2378" i="2157"/>
  <c r="I2378" i="2157" s="1"/>
  <c r="L2378" i="2156"/>
  <c r="K2378" i="2157" s="1"/>
  <c r="H1552" i="2157"/>
  <c r="I1552" i="2157" s="1"/>
  <c r="L1552" i="2156"/>
  <c r="K1552" i="2157" s="1"/>
  <c r="H1889" i="2157"/>
  <c r="I1889" i="2157" s="1"/>
  <c r="L1889" i="2156"/>
  <c r="K1889" i="2157" s="1"/>
  <c r="H2342" i="2157"/>
  <c r="I2342" i="2157" s="1"/>
  <c r="L2342" i="2156"/>
  <c r="K2342" i="2157" s="1"/>
  <c r="H1188" i="2157"/>
  <c r="I1188" i="2157" s="1"/>
  <c r="L1188" i="2156"/>
  <c r="K1188" i="2157" s="1"/>
  <c r="H869" i="2157"/>
  <c r="I869" i="2157" s="1"/>
  <c r="L869" i="2156"/>
  <c r="K869" i="2157" s="1"/>
  <c r="H1583" i="2157"/>
  <c r="I1583" i="2157" s="1"/>
  <c r="L1583" i="2156"/>
  <c r="K1583" i="2157" s="1"/>
  <c r="H1860" i="2157"/>
  <c r="I1860" i="2157" s="1"/>
  <c r="L1860" i="2156"/>
  <c r="K1860" i="2157" s="1"/>
  <c r="H1123" i="2157"/>
  <c r="I1123" i="2157" s="1"/>
  <c r="L1123" i="2156"/>
  <c r="K1123" i="2157" s="1"/>
  <c r="H754" i="2157"/>
  <c r="I754" i="2157" s="1"/>
  <c r="L754" i="2156"/>
  <c r="K754" i="2157" s="1"/>
  <c r="H843" i="2157"/>
  <c r="I843" i="2157" s="1"/>
  <c r="L843" i="2156"/>
  <c r="K843" i="2157" s="1"/>
  <c r="H924" i="2157"/>
  <c r="I924" i="2157" s="1"/>
  <c r="L924" i="2156"/>
  <c r="K924" i="2157" s="1"/>
  <c r="H967" i="2157"/>
  <c r="I967" i="2157" s="1"/>
  <c r="L967" i="2156"/>
  <c r="K967" i="2157" s="1"/>
  <c r="H1174" i="2157"/>
  <c r="I1174" i="2157" s="1"/>
  <c r="L1174" i="2156"/>
  <c r="K1174" i="2157" s="1"/>
  <c r="H1283" i="2157"/>
  <c r="I1283" i="2157" s="1"/>
  <c r="L1283" i="2156"/>
  <c r="K1283" i="2157" s="1"/>
  <c r="H147" i="2157"/>
  <c r="I147" i="2157" s="1"/>
  <c r="L147" i="2156"/>
  <c r="K147" i="2157" s="1"/>
  <c r="H196" i="2157"/>
  <c r="I196" i="2157" s="1"/>
  <c r="L196" i="2156"/>
  <c r="K196" i="2157" s="1"/>
  <c r="H245" i="2157"/>
  <c r="I245" i="2157" s="1"/>
  <c r="L245" i="2156"/>
  <c r="K245" i="2157" s="1"/>
  <c r="H544" i="2157"/>
  <c r="I544" i="2157" s="1"/>
  <c r="L544" i="2156"/>
  <c r="K544" i="2157" s="1"/>
  <c r="H584" i="2157"/>
  <c r="I584" i="2157" s="1"/>
  <c r="L584" i="2156"/>
  <c r="K584" i="2157" s="1"/>
  <c r="H1481" i="2157"/>
  <c r="I1481" i="2157" s="1"/>
  <c r="L1481" i="2156"/>
  <c r="K1481" i="2157" s="1"/>
  <c r="H1622" i="2157"/>
  <c r="I1622" i="2157" s="1"/>
  <c r="L1622" i="2156"/>
  <c r="K1622" i="2157" s="1"/>
  <c r="H1777" i="2157"/>
  <c r="I1777" i="2157" s="1"/>
  <c r="L1777" i="2156"/>
  <c r="K1777" i="2157" s="1"/>
  <c r="H1984" i="2157"/>
  <c r="I1984" i="2157" s="1"/>
  <c r="L1984" i="2156"/>
  <c r="K1984" i="2157" s="1"/>
  <c r="H791" i="2157"/>
  <c r="I791" i="2157" s="1"/>
  <c r="L791" i="2156"/>
  <c r="K791" i="2157" s="1"/>
  <c r="H951" i="2157"/>
  <c r="I951" i="2157" s="1"/>
  <c r="L951" i="2156"/>
  <c r="K951" i="2157" s="1"/>
  <c r="H1108" i="2157"/>
  <c r="I1108" i="2157" s="1"/>
  <c r="L1108" i="2156"/>
  <c r="K1108" i="2157" s="1"/>
  <c r="H175" i="2157"/>
  <c r="I175" i="2157" s="1"/>
  <c r="L175" i="2156"/>
  <c r="K175" i="2157" s="1"/>
  <c r="H371" i="2157"/>
  <c r="I371" i="2157" s="1"/>
  <c r="L371" i="2156"/>
  <c r="K371" i="2157" s="1"/>
  <c r="H571" i="2157"/>
  <c r="I571" i="2157" s="1"/>
  <c r="L571" i="2156"/>
  <c r="K571" i="2157" s="1"/>
  <c r="H1801" i="2157"/>
  <c r="I1801" i="2157" s="1"/>
  <c r="L1801" i="2156"/>
  <c r="K1801" i="2157" s="1"/>
  <c r="H197" i="2157"/>
  <c r="I197" i="2157" s="1"/>
  <c r="L197" i="2156"/>
  <c r="K197" i="2157" s="1"/>
  <c r="H586" i="2157"/>
  <c r="I586" i="2157" s="1"/>
  <c r="L586" i="2156"/>
  <c r="K586" i="2157" s="1"/>
  <c r="H1631" i="2157"/>
  <c r="I1631" i="2157" s="1"/>
  <c r="L1631" i="2156"/>
  <c r="K1631" i="2157" s="1"/>
  <c r="H1793" i="2157"/>
  <c r="I1793" i="2157" s="1"/>
  <c r="L1793" i="2156"/>
  <c r="K1793" i="2157" s="1"/>
  <c r="H2001" i="2157"/>
  <c r="I2001" i="2157" s="1"/>
  <c r="L2001" i="2156"/>
  <c r="K2001" i="2157" s="1"/>
  <c r="H1911" i="2157"/>
  <c r="I1911" i="2157" s="1"/>
  <c r="L1911" i="2156"/>
  <c r="K1911" i="2157" s="1"/>
  <c r="H1720" i="2157"/>
  <c r="I1720" i="2157" s="1"/>
  <c r="L1720" i="2156"/>
  <c r="K1720" i="2157" s="1"/>
  <c r="H1203" i="2157"/>
  <c r="I1203" i="2157" s="1"/>
  <c r="L1203" i="2156"/>
  <c r="K1203" i="2157" s="1"/>
  <c r="H88" i="2157"/>
  <c r="I88" i="2157" s="1"/>
  <c r="L88" i="2156"/>
  <c r="K88" i="2157" s="1"/>
  <c r="C243" i="2140"/>
  <c r="S243" i="2140" s="1"/>
  <c r="C119" i="2140"/>
  <c r="S119" i="2140" s="1"/>
  <c r="AY23" i="2140"/>
  <c r="E21" i="2156" s="1"/>
  <c r="K2109" i="2156" s="1" a="1"/>
  <c r="K2109" i="2156" s="1"/>
  <c r="M65" i="2137"/>
  <c r="H65" i="2138"/>
  <c r="M133" i="2137"/>
  <c r="H133" i="2138"/>
  <c r="C130" i="2140"/>
  <c r="S130" i="2140" s="1"/>
  <c r="M195" i="2137"/>
  <c r="H195" i="2138"/>
  <c r="H253" i="2138"/>
  <c r="M253" i="2137"/>
  <c r="C250" i="2140"/>
  <c r="S250" i="2140" s="1"/>
  <c r="AY250" i="2140"/>
  <c r="E248" i="2156" s="1"/>
  <c r="K446" i="2156" s="1" a="1"/>
  <c r="K446" i="2156" s="1"/>
  <c r="M34" i="2137"/>
  <c r="H34" i="2138"/>
  <c r="M142" i="2137"/>
  <c r="H142" i="2138"/>
  <c r="C139" i="2140"/>
  <c r="S139" i="2140" s="1"/>
  <c r="H12" i="2138"/>
  <c r="M12" i="2137"/>
  <c r="M84" i="2137"/>
  <c r="H84" i="2138"/>
  <c r="M172" i="2137"/>
  <c r="H172" i="2138"/>
  <c r="AY169" i="2140"/>
  <c r="E167" i="2156" s="1"/>
  <c r="K1290" i="2156" s="1" a="1"/>
  <c r="K1290" i="2156" s="1"/>
  <c r="C169" i="2140"/>
  <c r="S169" i="2140" s="1"/>
  <c r="M8" i="2137"/>
  <c r="N7" i="2136"/>
  <c r="H8" i="2138"/>
  <c r="H9" i="2138"/>
  <c r="H20" i="2138"/>
  <c r="H125" i="2138"/>
  <c r="H219" i="2138"/>
  <c r="N7" i="2137"/>
  <c r="AY129" i="2140"/>
  <c r="E127" i="2156" s="1"/>
  <c r="K1051" i="2156" s="1" a="1"/>
  <c r="K1051" i="2156" s="1"/>
  <c r="AY49" i="2140"/>
  <c r="E47" i="2156" s="1"/>
  <c r="K655" i="2156" s="1" a="1"/>
  <c r="K655" i="2156" s="1"/>
  <c r="BA199" i="2140"/>
  <c r="E975" i="2156" s="1"/>
  <c r="K140" i="2156" s="1" a="1"/>
  <c r="K140" i="2156" s="1"/>
  <c r="E199" i="2140"/>
  <c r="U199" i="2140" s="1"/>
  <c r="BA243" i="2140"/>
  <c r="E1019" i="2156" s="1"/>
  <c r="K402" i="2156" s="1" a="1"/>
  <c r="K402" i="2156" s="1"/>
  <c r="E243" i="2140"/>
  <c r="U243" i="2140" s="1"/>
  <c r="BA270" i="2140"/>
  <c r="E1046" i="2156" s="1"/>
  <c r="K578" i="2156" s="1" a="1"/>
  <c r="K578" i="2156" s="1"/>
  <c r="E270" i="2140"/>
  <c r="U270" i="2140" s="1"/>
  <c r="E66" i="2140"/>
  <c r="U66" i="2140" s="1"/>
  <c r="BA151" i="2140"/>
  <c r="E927" i="2156" s="1"/>
  <c r="K1171" i="2156" s="1" a="1"/>
  <c r="K1171" i="2156" s="1"/>
  <c r="E151" i="2140"/>
  <c r="U151" i="2140" s="1"/>
  <c r="BA150" i="2140"/>
  <c r="E926" i="2156" s="1"/>
  <c r="K1167" i="2156" s="1" a="1"/>
  <c r="K1167" i="2156" s="1"/>
  <c r="BA186" i="2140"/>
  <c r="E962" i="2156" s="1"/>
  <c r="K1388" i="2156" s="1" a="1"/>
  <c r="K1388" i="2156" s="1"/>
  <c r="E186" i="2140"/>
  <c r="U186" i="2140" s="1"/>
  <c r="BA179" i="2140"/>
  <c r="E955" i="2156" s="1"/>
  <c r="K1347" i="2156" s="1" a="1"/>
  <c r="K1347" i="2156" s="1"/>
  <c r="E179" i="2140"/>
  <c r="U179" i="2140" s="1"/>
  <c r="BA185" i="2140"/>
  <c r="E961" i="2156" s="1"/>
  <c r="K2331" i="2156" s="1" a="1"/>
  <c r="K2331" i="2156" s="1"/>
  <c r="E185" i="2140"/>
  <c r="U185" i="2140" s="1"/>
  <c r="BA110" i="2140"/>
  <c r="E886" i="2156" s="1"/>
  <c r="K2271" i="2156" s="1" a="1"/>
  <c r="K2271" i="2156" s="1"/>
  <c r="E110" i="2140"/>
  <c r="U110" i="2140" s="1"/>
  <c r="AY153" i="2140"/>
  <c r="E151" i="2156" s="1"/>
  <c r="K1180" i="2156" s="1" a="1"/>
  <c r="K1180" i="2156" s="1"/>
  <c r="H1493" i="2157"/>
  <c r="I1493" i="2157" s="1"/>
  <c r="L1493" i="2156"/>
  <c r="K1493" i="2157" s="1"/>
  <c r="C233" i="2140"/>
  <c r="S233" i="2140" s="1"/>
  <c r="C181" i="2140"/>
  <c r="S181" i="2140" s="1"/>
  <c r="C141" i="2140"/>
  <c r="S141" i="2140" s="1"/>
  <c r="C92" i="2140"/>
  <c r="S92" i="2140" s="1"/>
  <c r="C52" i="2140"/>
  <c r="S52" i="2140" s="1"/>
  <c r="AY35" i="2140"/>
  <c r="E33" i="2156" s="1"/>
  <c r="K112" i="2156" s="1" a="1"/>
  <c r="K112" i="2156" s="1"/>
  <c r="AY7" i="2140"/>
  <c r="E5" i="2156" s="1"/>
  <c r="K3" i="2156" s="1" a="1"/>
  <c r="K3" i="2156" s="1"/>
  <c r="AY30" i="2140"/>
  <c r="E28" i="2156" s="1"/>
  <c r="K72" i="2156" s="1" a="1"/>
  <c r="K72" i="2156" s="1"/>
  <c r="AY61" i="2140"/>
  <c r="E59" i="2156" s="1"/>
  <c r="K2200" i="2156" s="1" a="1"/>
  <c r="K2200" i="2156" s="1"/>
  <c r="AY89" i="2140"/>
  <c r="E87" i="2156" s="1"/>
  <c r="K849" i="2156" s="1" a="1"/>
  <c r="K849" i="2156" s="1"/>
  <c r="AY121" i="2140"/>
  <c r="E119" i="2156" s="1"/>
  <c r="K988" i="2156" s="1" a="1"/>
  <c r="K988" i="2156" s="1"/>
  <c r="AY152" i="2140"/>
  <c r="E150" i="2156" s="1"/>
  <c r="K1172" i="2156" s="1" a="1"/>
  <c r="K1172" i="2156" s="1"/>
  <c r="AY215" i="2140"/>
  <c r="E213" i="2156" s="1"/>
  <c r="K235" i="2156" s="1" a="1"/>
  <c r="K235" i="2156" s="1"/>
  <c r="AY249" i="2140"/>
  <c r="E247" i="2156" s="1"/>
  <c r="K438" i="2156" s="1" a="1"/>
  <c r="K438" i="2156" s="1"/>
  <c r="AZ17" i="2140"/>
  <c r="E404" i="2156" s="1"/>
  <c r="K28" i="2156" s="1" a="1"/>
  <c r="K28" i="2156" s="1"/>
  <c r="D17" i="2140"/>
  <c r="T17" i="2140" s="1"/>
  <c r="AZ205" i="2140"/>
  <c r="E592" i="2156" s="1"/>
  <c r="K172" i="2156" s="1" a="1"/>
  <c r="K172" i="2156" s="1"/>
  <c r="D205" i="2140"/>
  <c r="T205" i="2140" s="1"/>
  <c r="AZ215" i="2140"/>
  <c r="E602" i="2156" s="1"/>
  <c r="K236" i="2156" s="1" a="1"/>
  <c r="K236" i="2156" s="1"/>
  <c r="D215" i="2140"/>
  <c r="T215" i="2140" s="1"/>
  <c r="AZ260" i="2140"/>
  <c r="E647" i="2156" s="1"/>
  <c r="K510" i="2156" s="1" a="1"/>
  <c r="K510" i="2156" s="1"/>
  <c r="D260" i="2140"/>
  <c r="T260" i="2140" s="1"/>
  <c r="AZ261" i="2140"/>
  <c r="E648" i="2156" s="1"/>
  <c r="K518" i="2156" s="1" a="1"/>
  <c r="K518" i="2156" s="1"/>
  <c r="D261" i="2140"/>
  <c r="T261" i="2140" s="1"/>
  <c r="AZ53" i="2140"/>
  <c r="E440" i="2156" s="1"/>
  <c r="K673" i="2156" s="1" a="1"/>
  <c r="K673" i="2156" s="1"/>
  <c r="D53" i="2140"/>
  <c r="T53" i="2140" s="1"/>
  <c r="AZ86" i="2140"/>
  <c r="E473" i="2156" s="1"/>
  <c r="K834" i="2156" s="1" a="1"/>
  <c r="K834" i="2156" s="1"/>
  <c r="D86" i="2140"/>
  <c r="T86" i="2140" s="1"/>
  <c r="AZ127" i="2140"/>
  <c r="E514" i="2156" s="1"/>
  <c r="K1037" i="2156" s="1" a="1"/>
  <c r="K1037" i="2156" s="1"/>
  <c r="D127" i="2140"/>
  <c r="T127" i="2140" s="1"/>
  <c r="AZ115" i="2140"/>
  <c r="E502" i="2156" s="1"/>
  <c r="K977" i="2156" s="1" a="1"/>
  <c r="K977" i="2156" s="1"/>
  <c r="D115" i="2140"/>
  <c r="T115" i="2140" s="1"/>
  <c r="AZ157" i="2140"/>
  <c r="E544" i="2156" s="1"/>
  <c r="K1207" i="2156" s="1" a="1"/>
  <c r="K1207" i="2156" s="1"/>
  <c r="D157" i="2140"/>
  <c r="T157" i="2140" s="1"/>
  <c r="AZ132" i="2140"/>
  <c r="E519" i="2156" s="1"/>
  <c r="K1066" i="2156" s="1" a="1"/>
  <c r="K1066" i="2156" s="1"/>
  <c r="D132" i="2140"/>
  <c r="T132" i="2140" s="1"/>
  <c r="AZ178" i="2140"/>
  <c r="E565" i="2156" s="1"/>
  <c r="K1340" i="2156" s="1" a="1"/>
  <c r="K1340" i="2156" s="1"/>
  <c r="D178" i="2140"/>
  <c r="T178" i="2140" s="1"/>
  <c r="AZ105" i="2140"/>
  <c r="E492" i="2156" s="1"/>
  <c r="K2266" i="2156" s="1" a="1"/>
  <c r="K2266" i="2156" s="1"/>
  <c r="D105" i="2140"/>
  <c r="T105" i="2140" s="1"/>
  <c r="AZ110" i="2140"/>
  <c r="E497" i="2156" s="1"/>
  <c r="K2269" i="2156" s="1" a="1"/>
  <c r="K2269" i="2156" s="1"/>
  <c r="D110" i="2140"/>
  <c r="T110" i="2140" s="1"/>
  <c r="H175" i="2138"/>
  <c r="AY58" i="2140"/>
  <c r="E56" i="2156" s="1"/>
  <c r="K692" i="2156" s="1" a="1"/>
  <c r="K692" i="2156" s="1"/>
  <c r="AY54" i="2140"/>
  <c r="E52" i="2156" s="1"/>
  <c r="K675" i="2156" s="1" a="1"/>
  <c r="K675" i="2156" s="1"/>
  <c r="C210" i="2140"/>
  <c r="S210" i="2140" s="1"/>
  <c r="C67" i="2140"/>
  <c r="S67" i="2140" s="1"/>
  <c r="C206" i="2140"/>
  <c r="S206" i="2140" s="1"/>
  <c r="C183" i="2140"/>
  <c r="S183" i="2140" s="1"/>
  <c r="AY266" i="2140"/>
  <c r="E264" i="2156" s="1"/>
  <c r="K557" i="2156" s="1" a="1"/>
  <c r="K557" i="2156" s="1"/>
  <c r="AY100" i="2140"/>
  <c r="E98" i="2156" s="1"/>
  <c r="K903" i="2156" s="1" a="1"/>
  <c r="K903" i="2156" s="1"/>
  <c r="AY179" i="2140"/>
  <c r="E177" i="2156" s="1"/>
  <c r="K1342" i="2156" s="1" a="1"/>
  <c r="K1342" i="2156" s="1"/>
  <c r="C192" i="2140"/>
  <c r="S192" i="2140" s="1"/>
  <c r="AY94" i="2140"/>
  <c r="E92" i="2156" s="1"/>
  <c r="K876" i="2156" s="1" a="1"/>
  <c r="K876" i="2156" s="1"/>
  <c r="AY267" i="2140"/>
  <c r="E265" i="2156" s="1"/>
  <c r="K565" i="2156" s="1" a="1"/>
  <c r="K565" i="2156" s="1"/>
  <c r="C72" i="2140"/>
  <c r="S72" i="2140" s="1"/>
  <c r="AY248" i="2140"/>
  <c r="E246" i="2156" s="1"/>
  <c r="K435" i="2156" s="1" a="1"/>
  <c r="K435" i="2156" s="1"/>
  <c r="AY130" i="2140"/>
  <c r="E128" i="2156" s="1"/>
  <c r="K1059" i="2156" s="1" a="1"/>
  <c r="K1059" i="2156" s="1"/>
  <c r="AY259" i="2140"/>
  <c r="E257" i="2156" s="1"/>
  <c r="K501" i="2156" s="1" a="1"/>
  <c r="K501" i="2156" s="1"/>
  <c r="L819" i="2156" l="1"/>
  <c r="K819" i="2157" s="1"/>
  <c r="BA260" i="2140"/>
  <c r="E1036" i="2156" s="1"/>
  <c r="K513" i="2156" s="1" a="1"/>
  <c r="K513" i="2156" s="1"/>
  <c r="D39" i="2140"/>
  <c r="T39" i="2140" s="1"/>
  <c r="BA183" i="2140"/>
  <c r="E959" i="2156" s="1"/>
  <c r="K2323" i="2156" s="1" a="1"/>
  <c r="K2323" i="2156" s="1"/>
  <c r="E118" i="2140"/>
  <c r="U118" i="2140" s="1"/>
  <c r="E159" i="2140"/>
  <c r="U159" i="2140" s="1"/>
  <c r="E133" i="2140"/>
  <c r="U133" i="2140" s="1"/>
  <c r="BA219" i="2140"/>
  <c r="E995" i="2156" s="1"/>
  <c r="K261" i="2156" s="1" a="1"/>
  <c r="K261" i="2156" s="1"/>
  <c r="D196" i="2140"/>
  <c r="T196" i="2140" s="1"/>
  <c r="E115" i="2140"/>
  <c r="U115" i="2140" s="1"/>
  <c r="E178" i="2140"/>
  <c r="U178" i="2140" s="1"/>
  <c r="BA118" i="2140"/>
  <c r="E894" i="2156" s="1"/>
  <c r="K984" i="2156" s="1" a="1"/>
  <c r="K984" i="2156" s="1"/>
  <c r="E167" i="2140"/>
  <c r="U167" i="2140" s="1"/>
  <c r="D189" i="2140"/>
  <c r="T189" i="2140" s="1"/>
  <c r="D109" i="2140"/>
  <c r="T109" i="2140" s="1"/>
  <c r="BA15" i="2140"/>
  <c r="E791" i="2156" s="1"/>
  <c r="K22" i="2156" s="1" a="1"/>
  <c r="K22" i="2156" s="1"/>
  <c r="E183" i="2140"/>
  <c r="U183" i="2140" s="1"/>
  <c r="AZ143" i="2140"/>
  <c r="E530" i="2156" s="1"/>
  <c r="K1121" i="2156" s="1" a="1"/>
  <c r="K1121" i="2156" s="1"/>
  <c r="H391" i="2157"/>
  <c r="I391" i="2157" s="1"/>
  <c r="H461" i="2157"/>
  <c r="I461" i="2157" s="1"/>
  <c r="H367" i="2157"/>
  <c r="I367" i="2157" s="1"/>
  <c r="AZ81" i="2140"/>
  <c r="E468" i="2156" s="1"/>
  <c r="K820" i="2156" s="1" a="1"/>
  <c r="K820" i="2156" s="1"/>
  <c r="AZ81" i="2162"/>
  <c r="D81" i="2162"/>
  <c r="T81" i="2162" s="1"/>
  <c r="AJ81" i="2162" s="1"/>
  <c r="E139" i="2140"/>
  <c r="U139" i="2140" s="1"/>
  <c r="BA139" i="2162"/>
  <c r="E139" i="2162"/>
  <c r="U139" i="2162" s="1"/>
  <c r="AK139" i="2162" s="1"/>
  <c r="BA41" i="2140"/>
  <c r="E817" i="2156" s="1"/>
  <c r="K347" i="2156" s="1" a="1"/>
  <c r="K347" i="2156" s="1"/>
  <c r="E41" i="2162"/>
  <c r="U41" i="2162" s="1"/>
  <c r="AK41" i="2162" s="1"/>
  <c r="BA41" i="2162"/>
  <c r="AZ54" i="2140"/>
  <c r="E441" i="2156" s="1"/>
  <c r="K676" i="2156" s="1" a="1"/>
  <c r="K676" i="2156" s="1"/>
  <c r="D54" i="2162"/>
  <c r="T54" i="2162" s="1"/>
  <c r="AJ54" i="2162" s="1"/>
  <c r="AZ54" i="2162"/>
  <c r="BA128" i="2140"/>
  <c r="E904" i="2156" s="1"/>
  <c r="K1049" i="2156" s="1" a="1"/>
  <c r="K1049" i="2156" s="1"/>
  <c r="E128" i="2162"/>
  <c r="U128" i="2162" s="1"/>
  <c r="AK128" i="2162" s="1"/>
  <c r="BA128" i="2162"/>
  <c r="BA239" i="2140"/>
  <c r="E1015" i="2156" s="1"/>
  <c r="K386" i="2156" s="1" a="1"/>
  <c r="K386" i="2156" s="1"/>
  <c r="E239" i="2162"/>
  <c r="U239" i="2162" s="1"/>
  <c r="AK239" i="2162" s="1"/>
  <c r="BA239" i="2162"/>
  <c r="E85" i="2162"/>
  <c r="U85" i="2162" s="1"/>
  <c r="AK85" i="2162" s="1"/>
  <c r="BA85" i="2162"/>
  <c r="D162" i="2162"/>
  <c r="T162" i="2162" s="1"/>
  <c r="AJ162" i="2162" s="1"/>
  <c r="AZ162" i="2162"/>
  <c r="E232" i="2140"/>
  <c r="U232" i="2140" s="1"/>
  <c r="E232" i="2162"/>
  <c r="U232" i="2162" s="1"/>
  <c r="AK232" i="2162" s="1"/>
  <c r="BA232" i="2162"/>
  <c r="BA34" i="2140"/>
  <c r="E810" i="2156" s="1"/>
  <c r="K110" i="2156" s="1" a="1"/>
  <c r="K110" i="2156" s="1"/>
  <c r="E34" i="2162"/>
  <c r="U34" i="2162" s="1"/>
  <c r="AK34" i="2162" s="1"/>
  <c r="BA34" i="2162"/>
  <c r="D68" i="2162"/>
  <c r="T68" i="2162" s="1"/>
  <c r="AJ68" i="2162" s="1"/>
  <c r="AZ68" i="2162"/>
  <c r="D136" i="2140"/>
  <c r="T136" i="2140" s="1"/>
  <c r="D136" i="2162"/>
  <c r="T136" i="2162" s="1"/>
  <c r="AJ136" i="2162" s="1"/>
  <c r="AZ136" i="2162"/>
  <c r="BA228" i="2140"/>
  <c r="E1004" i="2156" s="1"/>
  <c r="K308" i="2156" s="1" a="1"/>
  <c r="K308" i="2156" s="1"/>
  <c r="E228" i="2162"/>
  <c r="U228" i="2162" s="1"/>
  <c r="AK228" i="2162" s="1"/>
  <c r="BA228" i="2162"/>
  <c r="AZ244" i="2140"/>
  <c r="E631" i="2156" s="1"/>
  <c r="K404" i="2156" s="1" a="1"/>
  <c r="K404" i="2156" s="1"/>
  <c r="AZ244" i="2162"/>
  <c r="D244" i="2162"/>
  <c r="T244" i="2162" s="1"/>
  <c r="AJ244" i="2162" s="1"/>
  <c r="AZ108" i="2140"/>
  <c r="E495" i="2156" s="1"/>
  <c r="K942" i="2156" s="1" a="1"/>
  <c r="K942" i="2156" s="1"/>
  <c r="D108" i="2162"/>
  <c r="T108" i="2162" s="1"/>
  <c r="AJ108" i="2162" s="1"/>
  <c r="AZ108" i="2162"/>
  <c r="BA182" i="2140"/>
  <c r="E958" i="2156" s="1"/>
  <c r="K1372" i="2156" s="1" a="1"/>
  <c r="K1372" i="2156" s="1"/>
  <c r="BA182" i="2162"/>
  <c r="E182" i="2162"/>
  <c r="U182" i="2162" s="1"/>
  <c r="AK182" i="2162" s="1"/>
  <c r="AZ210" i="2140"/>
  <c r="E597" i="2156" s="1"/>
  <c r="K204" i="2156" s="1" a="1"/>
  <c r="K204" i="2156" s="1"/>
  <c r="AZ210" i="2162"/>
  <c r="D210" i="2162"/>
  <c r="T210" i="2162" s="1"/>
  <c r="AJ210" i="2162" s="1"/>
  <c r="BA253" i="2140"/>
  <c r="E1029" i="2156" s="1"/>
  <c r="K463" i="2156" s="1" a="1"/>
  <c r="K463" i="2156" s="1"/>
  <c r="E253" i="2162"/>
  <c r="U253" i="2162" s="1"/>
  <c r="AK253" i="2162" s="1"/>
  <c r="BA253" i="2162"/>
  <c r="BA66" i="2140"/>
  <c r="E842" i="2156" s="1"/>
  <c r="K725" i="2156" s="1" a="1"/>
  <c r="K725" i="2156" s="1"/>
  <c r="BA66" i="2162"/>
  <c r="E66" i="2162"/>
  <c r="U66" i="2162" s="1"/>
  <c r="AK66" i="2162" s="1"/>
  <c r="BA112" i="2140"/>
  <c r="E888" i="2156" s="1"/>
  <c r="K969" i="2156" s="1" a="1"/>
  <c r="K969" i="2156" s="1"/>
  <c r="E112" i="2162"/>
  <c r="U112" i="2162" s="1"/>
  <c r="AK112" i="2162" s="1"/>
  <c r="BA112" i="2162"/>
  <c r="BA25" i="2140"/>
  <c r="E801" i="2156" s="1"/>
  <c r="K2114" i="2156" s="1" a="1"/>
  <c r="K2114" i="2156" s="1"/>
  <c r="BA25" i="2162"/>
  <c r="E25" i="2162"/>
  <c r="U25" i="2162" s="1"/>
  <c r="AK25" i="2162" s="1"/>
  <c r="AZ73" i="2140"/>
  <c r="E460" i="2156" s="1"/>
  <c r="K762" i="2156" s="1" a="1"/>
  <c r="K762" i="2156" s="1"/>
  <c r="D73" i="2162"/>
  <c r="T73" i="2162" s="1"/>
  <c r="AJ73" i="2162" s="1"/>
  <c r="AZ73" i="2162"/>
  <c r="BA207" i="2140"/>
  <c r="E983" i="2156" s="1"/>
  <c r="K190" i="2156" s="1" a="1"/>
  <c r="K190" i="2156" s="1"/>
  <c r="BA207" i="2162"/>
  <c r="E207" i="2162"/>
  <c r="U207" i="2162" s="1"/>
  <c r="AK207" i="2162" s="1"/>
  <c r="AZ150" i="2140"/>
  <c r="E537" i="2156" s="1"/>
  <c r="K1163" i="2156" s="1" a="1"/>
  <c r="K1163" i="2156" s="1"/>
  <c r="D150" i="2162"/>
  <c r="T150" i="2162" s="1"/>
  <c r="AJ150" i="2162" s="1"/>
  <c r="AZ150" i="2162"/>
  <c r="AZ83" i="2162"/>
  <c r="D83" i="2162"/>
  <c r="T83" i="2162" s="1"/>
  <c r="AJ83" i="2162" s="1"/>
  <c r="BA18" i="2140"/>
  <c r="E794" i="2156" s="1"/>
  <c r="K32" i="2156" s="1" a="1"/>
  <c r="K32" i="2156" s="1"/>
  <c r="BA18" i="2162"/>
  <c r="E18" i="2162"/>
  <c r="U18" i="2162" s="1"/>
  <c r="AK18" i="2162" s="1"/>
  <c r="D148" i="2162"/>
  <c r="T148" i="2162" s="1"/>
  <c r="AJ148" i="2162" s="1"/>
  <c r="AZ148" i="2162"/>
  <c r="AZ203" i="2140"/>
  <c r="E590" i="2156" s="1"/>
  <c r="K2140" i="2156" s="1" a="1"/>
  <c r="K2140" i="2156" s="1"/>
  <c r="D203" i="2162"/>
  <c r="T203" i="2162" s="1"/>
  <c r="AJ203" i="2162" s="1"/>
  <c r="AZ203" i="2162"/>
  <c r="E21" i="2162"/>
  <c r="U21" i="2162" s="1"/>
  <c r="AK21" i="2162" s="1"/>
  <c r="BA21" i="2162"/>
  <c r="BA176" i="2140"/>
  <c r="E952" i="2156" s="1"/>
  <c r="K1335" i="2156" s="1" a="1"/>
  <c r="K1335" i="2156" s="1"/>
  <c r="E176" i="2162"/>
  <c r="U176" i="2162" s="1"/>
  <c r="AK176" i="2162" s="1"/>
  <c r="BA176" i="2162"/>
  <c r="D49" i="2162"/>
  <c r="T49" i="2162" s="1"/>
  <c r="AJ49" i="2162" s="1"/>
  <c r="AZ49" i="2162"/>
  <c r="E216" i="2140"/>
  <c r="U216" i="2140" s="1"/>
  <c r="BA216" i="2162"/>
  <c r="E216" i="2162"/>
  <c r="U216" i="2162" s="1"/>
  <c r="AK216" i="2162" s="1"/>
  <c r="E5" i="2140"/>
  <c r="U5" i="2140" s="1"/>
  <c r="BA5" i="2162"/>
  <c r="E5" i="2162"/>
  <c r="U5" i="2162" s="1"/>
  <c r="AK5" i="2162" s="1"/>
  <c r="BA192" i="2140"/>
  <c r="E968" i="2156" s="1"/>
  <c r="K1428" i="2156" s="1" a="1"/>
  <c r="K1428" i="2156" s="1"/>
  <c r="E192" i="2162"/>
  <c r="U192" i="2162" s="1"/>
  <c r="AK192" i="2162" s="1"/>
  <c r="BA192" i="2162"/>
  <c r="D130" i="2140"/>
  <c r="T130" i="2140" s="1"/>
  <c r="D130" i="2162"/>
  <c r="T130" i="2162" s="1"/>
  <c r="AJ130" i="2162" s="1"/>
  <c r="AZ130" i="2162"/>
  <c r="BA223" i="2140"/>
  <c r="E999" i="2156" s="1"/>
  <c r="K282" i="2156" s="1" a="1"/>
  <c r="K282" i="2156" s="1"/>
  <c r="E223" i="2162"/>
  <c r="U223" i="2162" s="1"/>
  <c r="AK223" i="2162" s="1"/>
  <c r="BA223" i="2162"/>
  <c r="AZ37" i="2140"/>
  <c r="E424" i="2156" s="1"/>
  <c r="K2125" i="2156" s="1" a="1"/>
  <c r="K2125" i="2156" s="1"/>
  <c r="D37" i="2162"/>
  <c r="T37" i="2162" s="1"/>
  <c r="AJ37" i="2162" s="1"/>
  <c r="AZ37" i="2162"/>
  <c r="BA29" i="2140"/>
  <c r="E805" i="2156" s="1"/>
  <c r="K70" i="2156" s="1" a="1"/>
  <c r="K70" i="2156" s="1"/>
  <c r="BA29" i="2162"/>
  <c r="E29" i="2162"/>
  <c r="U29" i="2162" s="1"/>
  <c r="AK29" i="2162" s="1"/>
  <c r="AZ156" i="2140"/>
  <c r="E543" i="2156" s="1"/>
  <c r="K1199" i="2156" s="1" a="1"/>
  <c r="K1199" i="2156" s="1"/>
  <c r="AZ156" i="2162"/>
  <c r="D156" i="2162"/>
  <c r="T156" i="2162" s="1"/>
  <c r="AJ156" i="2162" s="1"/>
  <c r="BA32" i="2140"/>
  <c r="E808" i="2156" s="1"/>
  <c r="K93" i="2156" s="1" a="1"/>
  <c r="K93" i="2156" s="1"/>
  <c r="BA32" i="2162"/>
  <c r="E32" i="2162"/>
  <c r="U32" i="2162" s="1"/>
  <c r="AK32" i="2162" s="1"/>
  <c r="AZ163" i="2162"/>
  <c r="D163" i="2162"/>
  <c r="T163" i="2162" s="1"/>
  <c r="AJ163" i="2162" s="1"/>
  <c r="BA215" i="2140"/>
  <c r="E991" i="2156" s="1"/>
  <c r="K238" i="2156" s="1" a="1"/>
  <c r="K238" i="2156" s="1"/>
  <c r="BA215" i="2162"/>
  <c r="E215" i="2162"/>
  <c r="U215" i="2162" s="1"/>
  <c r="AK215" i="2162" s="1"/>
  <c r="BA24" i="2140"/>
  <c r="E800" i="2156" s="1"/>
  <c r="K49" i="2156" s="1" a="1"/>
  <c r="K49" i="2156" s="1"/>
  <c r="BA24" i="2162"/>
  <c r="E24" i="2162"/>
  <c r="U24" i="2162" s="1"/>
  <c r="AK24" i="2162" s="1"/>
  <c r="BA184" i="2140"/>
  <c r="E960" i="2156" s="1"/>
  <c r="K1380" i="2156" s="1" a="1"/>
  <c r="K1380" i="2156" s="1"/>
  <c r="BA184" i="2162"/>
  <c r="E184" i="2162"/>
  <c r="U184" i="2162" s="1"/>
  <c r="AK184" i="2162" s="1"/>
  <c r="BA119" i="2140"/>
  <c r="E895" i="2156" s="1"/>
  <c r="K987" i="2156" s="1" a="1"/>
  <c r="K987" i="2156" s="1"/>
  <c r="E119" i="2162"/>
  <c r="U119" i="2162" s="1"/>
  <c r="AK119" i="2162" s="1"/>
  <c r="BA119" i="2162"/>
  <c r="BA172" i="2140"/>
  <c r="E948" i="2156" s="1"/>
  <c r="K1316" i="2156" s="1" a="1"/>
  <c r="K1316" i="2156" s="1"/>
  <c r="BA172" i="2162"/>
  <c r="E172" i="2162"/>
  <c r="U172" i="2162" s="1"/>
  <c r="AK172" i="2162" s="1"/>
  <c r="BA122" i="2140"/>
  <c r="E898" i="2156" s="1"/>
  <c r="K1002" i="2156" s="1" a="1"/>
  <c r="K1002" i="2156" s="1"/>
  <c r="BA122" i="2162"/>
  <c r="E122" i="2162"/>
  <c r="U122" i="2162" s="1"/>
  <c r="AK122" i="2162" s="1"/>
  <c r="E169" i="2140"/>
  <c r="U169" i="2140" s="1"/>
  <c r="BA169" i="2162"/>
  <c r="E169" i="2162"/>
  <c r="U169" i="2162" s="1"/>
  <c r="AK169" i="2162" s="1"/>
  <c r="AZ9" i="2140"/>
  <c r="E396" i="2156" s="1"/>
  <c r="K11" i="2156" s="1" a="1"/>
  <c r="K11" i="2156" s="1"/>
  <c r="AZ9" i="2162"/>
  <c r="D9" i="2162"/>
  <c r="T9" i="2162" s="1"/>
  <c r="AJ9" i="2162" s="1"/>
  <c r="AZ139" i="2140"/>
  <c r="E526" i="2156" s="1"/>
  <c r="K1096" i="2156" s="1" a="1"/>
  <c r="K1096" i="2156" s="1"/>
  <c r="D139" i="2162"/>
  <c r="T139" i="2162" s="1"/>
  <c r="AJ139" i="2162" s="1"/>
  <c r="AZ139" i="2162"/>
  <c r="D192" i="2140"/>
  <c r="T192" i="2140" s="1"/>
  <c r="AZ192" i="2162"/>
  <c r="D192" i="2162"/>
  <c r="T192" i="2162" s="1"/>
  <c r="AJ192" i="2162" s="1"/>
  <c r="BA62" i="2140"/>
  <c r="E838" i="2156" s="1"/>
  <c r="K704" i="2156" s="1" a="1"/>
  <c r="K704" i="2156" s="1"/>
  <c r="BA62" i="2162"/>
  <c r="E62" i="2162"/>
  <c r="U62" i="2162" s="1"/>
  <c r="AK62" i="2162" s="1"/>
  <c r="AZ166" i="2162"/>
  <c r="D166" i="2162"/>
  <c r="T166" i="2162" s="1"/>
  <c r="AJ166" i="2162" s="1"/>
  <c r="BA195" i="2162"/>
  <c r="E195" i="2162"/>
  <c r="U195" i="2162" s="1"/>
  <c r="AK195" i="2162" s="1"/>
  <c r="AZ275" i="2140"/>
  <c r="E662" i="2156" s="1"/>
  <c r="K608" i="2156" s="1" a="1"/>
  <c r="K608" i="2156" s="1"/>
  <c r="D275" i="2162"/>
  <c r="T275" i="2162" s="1"/>
  <c r="AJ275" i="2162" s="1"/>
  <c r="AZ275" i="2162"/>
  <c r="BA123" i="2140"/>
  <c r="E899" i="2156" s="1"/>
  <c r="K1007" i="2156" s="1" a="1"/>
  <c r="K1007" i="2156" s="1"/>
  <c r="E123" i="2162"/>
  <c r="U123" i="2162" s="1"/>
  <c r="AK123" i="2162" s="1"/>
  <c r="BA123" i="2162"/>
  <c r="BA163" i="2140"/>
  <c r="E939" i="2156" s="1"/>
  <c r="K1253" i="2156" s="1" a="1"/>
  <c r="K1253" i="2156" s="1"/>
  <c r="E163" i="2162"/>
  <c r="U163" i="2162" s="1"/>
  <c r="AK163" i="2162" s="1"/>
  <c r="BA163" i="2162"/>
  <c r="AZ215" i="2162"/>
  <c r="D215" i="2162"/>
  <c r="T215" i="2162" s="1"/>
  <c r="AJ215" i="2162" s="1"/>
  <c r="D24" i="2162"/>
  <c r="T24" i="2162" s="1"/>
  <c r="AJ24" i="2162" s="1"/>
  <c r="AZ24" i="2162"/>
  <c r="AZ184" i="2140"/>
  <c r="E571" i="2156" s="1"/>
  <c r="K1377" i="2156" s="1" a="1"/>
  <c r="K1377" i="2156" s="1"/>
  <c r="AZ184" i="2162"/>
  <c r="D184" i="2162"/>
  <c r="T184" i="2162" s="1"/>
  <c r="AJ184" i="2162" s="1"/>
  <c r="BA59" i="2140"/>
  <c r="E835" i="2156" s="1"/>
  <c r="K2194" i="2156" s="1" a="1"/>
  <c r="K2194" i="2156" s="1"/>
  <c r="BA59" i="2162"/>
  <c r="E59" i="2162"/>
  <c r="U59" i="2162" s="1"/>
  <c r="AK59" i="2162" s="1"/>
  <c r="AZ41" i="2140"/>
  <c r="E428" i="2156" s="1"/>
  <c r="K346" i="2156" s="1" a="1"/>
  <c r="K346" i="2156" s="1"/>
  <c r="D41" i="2162"/>
  <c r="T41" i="2162" s="1"/>
  <c r="AJ41" i="2162" s="1"/>
  <c r="AZ41" i="2162"/>
  <c r="AZ128" i="2140"/>
  <c r="E515" i="2156" s="1"/>
  <c r="K1045" i="2156" s="1" a="1"/>
  <c r="K1045" i="2156" s="1"/>
  <c r="D128" i="2162"/>
  <c r="T128" i="2162" s="1"/>
  <c r="AJ128" i="2162" s="1"/>
  <c r="AZ128" i="2162"/>
  <c r="AZ239" i="2140"/>
  <c r="E626" i="2156" s="1"/>
  <c r="K384" i="2156" s="1" a="1"/>
  <c r="K384" i="2156" s="1"/>
  <c r="AZ239" i="2162"/>
  <c r="D239" i="2162"/>
  <c r="T239" i="2162" s="1"/>
  <c r="AJ239" i="2162" s="1"/>
  <c r="AZ85" i="2162"/>
  <c r="D85" i="2162"/>
  <c r="T85" i="2162" s="1"/>
  <c r="AJ85" i="2162" s="1"/>
  <c r="BA162" i="2140"/>
  <c r="E938" i="2156" s="1"/>
  <c r="K1246" i="2156" s="1" a="1"/>
  <c r="K1246" i="2156" s="1"/>
  <c r="BA162" i="2162"/>
  <c r="E162" i="2162"/>
  <c r="U162" i="2162" s="1"/>
  <c r="AK162" i="2162" s="1"/>
  <c r="BA17" i="2162"/>
  <c r="E17" i="2162"/>
  <c r="U17" i="2162" s="1"/>
  <c r="AK17" i="2162" s="1"/>
  <c r="D5" i="2162"/>
  <c r="T5" i="2162" s="1"/>
  <c r="AJ5" i="2162" s="1"/>
  <c r="AZ5" i="2162"/>
  <c r="AZ169" i="2140"/>
  <c r="E556" i="2156" s="1"/>
  <c r="K1291" i="2156" s="1" a="1"/>
  <c r="K1291" i="2156" s="1"/>
  <c r="D169" i="2162"/>
  <c r="T169" i="2162" s="1"/>
  <c r="AJ169" i="2162" s="1"/>
  <c r="AZ169" i="2162"/>
  <c r="E9" i="2162"/>
  <c r="U9" i="2162" s="1"/>
  <c r="AK9" i="2162" s="1"/>
  <c r="BA9" i="2162"/>
  <c r="BA31" i="2140"/>
  <c r="E807" i="2156" s="1"/>
  <c r="K86" i="2156" s="1" a="1"/>
  <c r="K86" i="2156" s="1"/>
  <c r="E31" i="2162"/>
  <c r="U31" i="2162" s="1"/>
  <c r="AK31" i="2162" s="1"/>
  <c r="BA31" i="2162"/>
  <c r="AZ250" i="2140"/>
  <c r="E637" i="2156" s="1"/>
  <c r="K447" i="2156" s="1" a="1"/>
  <c r="K447" i="2156" s="1"/>
  <c r="AZ250" i="2162"/>
  <c r="D250" i="2162"/>
  <c r="T250" i="2162" s="1"/>
  <c r="AJ250" i="2162" s="1"/>
  <c r="AZ62" i="2140"/>
  <c r="E449" i="2156" s="1"/>
  <c r="K699" i="2156" s="1" a="1"/>
  <c r="K699" i="2156" s="1"/>
  <c r="AZ62" i="2162"/>
  <c r="D62" i="2162"/>
  <c r="T62" i="2162" s="1"/>
  <c r="AJ62" i="2162" s="1"/>
  <c r="AZ114" i="2140"/>
  <c r="E501" i="2156" s="1"/>
  <c r="K2277" i="2156" s="1" a="1"/>
  <c r="K2277" i="2156" s="1"/>
  <c r="AZ114" i="2162"/>
  <c r="D114" i="2162"/>
  <c r="T114" i="2162" s="1"/>
  <c r="AJ114" i="2162" s="1"/>
  <c r="BA155" i="2140"/>
  <c r="E931" i="2156" s="1"/>
  <c r="K1192" i="2156" s="1" a="1"/>
  <c r="K1192" i="2156" s="1"/>
  <c r="BA155" i="2162"/>
  <c r="E155" i="2162"/>
  <c r="U155" i="2162" s="1"/>
  <c r="AK155" i="2162" s="1"/>
  <c r="AZ229" i="2140"/>
  <c r="E616" i="2156" s="1"/>
  <c r="K310" i="2156" s="1" a="1"/>
  <c r="K310" i="2156" s="1"/>
  <c r="D229" i="2162"/>
  <c r="T229" i="2162" s="1"/>
  <c r="AJ229" i="2162" s="1"/>
  <c r="AZ229" i="2162"/>
  <c r="E91" i="2140"/>
  <c r="U91" i="2140" s="1"/>
  <c r="BA91" i="2162"/>
  <c r="E91" i="2162"/>
  <c r="U91" i="2162" s="1"/>
  <c r="AK91" i="2162" s="1"/>
  <c r="BA269" i="2140"/>
  <c r="E1045" i="2156" s="1"/>
  <c r="K572" i="2156" s="1" a="1"/>
  <c r="K572" i="2156" s="1"/>
  <c r="BA269" i="2162"/>
  <c r="E269" i="2162"/>
  <c r="U269" i="2162" s="1"/>
  <c r="AK269" i="2162" s="1"/>
  <c r="BA61" i="2140"/>
  <c r="E837" i="2156" s="1"/>
  <c r="K2202" i="2156" s="1" a="1"/>
  <c r="K2202" i="2156" s="1"/>
  <c r="E61" i="2162"/>
  <c r="U61" i="2162" s="1"/>
  <c r="AK61" i="2162" s="1"/>
  <c r="BA61" i="2162"/>
  <c r="BA121" i="2140"/>
  <c r="E897" i="2156" s="1"/>
  <c r="K992" i="2156" s="1" a="1"/>
  <c r="K992" i="2156" s="1"/>
  <c r="E121" i="2162"/>
  <c r="U121" i="2162" s="1"/>
  <c r="AK121" i="2162" s="1"/>
  <c r="BA121" i="2162"/>
  <c r="BA246" i="2140"/>
  <c r="E1022" i="2156" s="1"/>
  <c r="K421" i="2156" s="1" a="1"/>
  <c r="K421" i="2156" s="1"/>
  <c r="BA246" i="2162"/>
  <c r="E246" i="2162"/>
  <c r="U246" i="2162" s="1"/>
  <c r="AK246" i="2162" s="1"/>
  <c r="AZ59" i="2162"/>
  <c r="D59" i="2162"/>
  <c r="T59" i="2162" s="1"/>
  <c r="AJ59" i="2162" s="1"/>
  <c r="BA247" i="2140"/>
  <c r="E1023" i="2156" s="1"/>
  <c r="K429" i="2156" s="1" a="1"/>
  <c r="K429" i="2156" s="1"/>
  <c r="E247" i="2162"/>
  <c r="U247" i="2162" s="1"/>
  <c r="AK247" i="2162" s="1"/>
  <c r="BA247" i="2162"/>
  <c r="BA100" i="2140"/>
  <c r="E876" i="2156" s="1"/>
  <c r="K908" i="2156" s="1" a="1"/>
  <c r="K908" i="2156" s="1"/>
  <c r="BA100" i="2162"/>
  <c r="E100" i="2162"/>
  <c r="U100" i="2162" s="1"/>
  <c r="AK100" i="2162" s="1"/>
  <c r="BA198" i="2140"/>
  <c r="E974" i="2156" s="1"/>
  <c r="K1469" i="2156" s="1" a="1"/>
  <c r="K1469" i="2156" s="1"/>
  <c r="E198" i="2162"/>
  <c r="U198" i="2162" s="1"/>
  <c r="AK198" i="2162" s="1"/>
  <c r="BA198" i="2162"/>
  <c r="AZ266" i="2140"/>
  <c r="E653" i="2156" s="1"/>
  <c r="K558" i="2156" s="1" a="1"/>
  <c r="K558" i="2156" s="1"/>
  <c r="D266" i="2162"/>
  <c r="T266" i="2162" s="1"/>
  <c r="AJ266" i="2162" s="1"/>
  <c r="AZ266" i="2162"/>
  <c r="D33" i="2162"/>
  <c r="T33" i="2162" s="1"/>
  <c r="AJ33" i="2162" s="1"/>
  <c r="AZ33" i="2162"/>
  <c r="BA144" i="2140"/>
  <c r="E920" i="2156" s="1"/>
  <c r="K1134" i="2156" s="1" a="1"/>
  <c r="K1134" i="2156" s="1"/>
  <c r="E144" i="2162"/>
  <c r="U144" i="2162" s="1"/>
  <c r="AK144" i="2162" s="1"/>
  <c r="BA144" i="2162"/>
  <c r="AZ190" i="2140"/>
  <c r="E577" i="2156" s="1"/>
  <c r="K1415" i="2156" s="1" a="1"/>
  <c r="K1415" i="2156" s="1"/>
  <c r="AZ190" i="2162"/>
  <c r="D190" i="2162"/>
  <c r="T190" i="2162" s="1"/>
  <c r="AJ190" i="2162" s="1"/>
  <c r="BA254" i="2162"/>
  <c r="E254" i="2162"/>
  <c r="U254" i="2162" s="1"/>
  <c r="AK254" i="2162" s="1"/>
  <c r="AZ101" i="2162"/>
  <c r="D101" i="2162"/>
  <c r="T101" i="2162" s="1"/>
  <c r="AJ101" i="2162" s="1"/>
  <c r="AZ197" i="2140"/>
  <c r="E584" i="2156" s="1"/>
  <c r="K1458" i="2156" s="1" a="1"/>
  <c r="K1458" i="2156" s="1"/>
  <c r="D197" i="2162"/>
  <c r="T197" i="2162" s="1"/>
  <c r="AJ197" i="2162" s="1"/>
  <c r="AZ197" i="2162"/>
  <c r="AZ228" i="2140"/>
  <c r="E615" i="2156" s="1"/>
  <c r="K307" i="2156" s="1" a="1"/>
  <c r="K307" i="2156" s="1"/>
  <c r="D228" i="2162"/>
  <c r="T228" i="2162" s="1"/>
  <c r="AJ228" i="2162" s="1"/>
  <c r="AZ228" i="2162"/>
  <c r="BA67" i="2140"/>
  <c r="E843" i="2156" s="1"/>
  <c r="K735" i="2156" s="1" a="1"/>
  <c r="K735" i="2156" s="1"/>
  <c r="BA67" i="2162"/>
  <c r="E67" i="2162"/>
  <c r="U67" i="2162" s="1"/>
  <c r="AK67" i="2162" s="1"/>
  <c r="E145" i="2140"/>
  <c r="U145" i="2140" s="1"/>
  <c r="BA145" i="2162"/>
  <c r="E145" i="2162"/>
  <c r="U145" i="2162" s="1"/>
  <c r="AK145" i="2162" s="1"/>
  <c r="AZ237" i="2140"/>
  <c r="E624" i="2156" s="1"/>
  <c r="K368" i="2156" s="1" a="1"/>
  <c r="K368" i="2156" s="1"/>
  <c r="D237" i="2162"/>
  <c r="T237" i="2162" s="1"/>
  <c r="AJ237" i="2162" s="1"/>
  <c r="AZ237" i="2162"/>
  <c r="BA201" i="2140"/>
  <c r="E977" i="2156" s="1"/>
  <c r="K154" i="2156" s="1" a="1"/>
  <c r="K154" i="2156" s="1"/>
  <c r="BA201" i="2162"/>
  <c r="E201" i="2162"/>
  <c r="U201" i="2162" s="1"/>
  <c r="AK201" i="2162" s="1"/>
  <c r="AZ161" i="2140"/>
  <c r="E548" i="2156" s="1"/>
  <c r="K1239" i="2156" s="1" a="1"/>
  <c r="K1239" i="2156" s="1"/>
  <c r="D161" i="2162"/>
  <c r="T161" i="2162" s="1"/>
  <c r="AJ161" i="2162" s="1"/>
  <c r="AZ161" i="2162"/>
  <c r="D267" i="2162"/>
  <c r="T267" i="2162" s="1"/>
  <c r="AJ267" i="2162" s="1"/>
  <c r="AZ267" i="2162"/>
  <c r="BA6" i="2140"/>
  <c r="E782" i="2156" s="1"/>
  <c r="K2098" i="2156" s="1" a="1"/>
  <c r="K2098" i="2156" s="1"/>
  <c r="E6" i="2162"/>
  <c r="U6" i="2162" s="1"/>
  <c r="AK6" i="2162" s="1"/>
  <c r="BA6" i="2162"/>
  <c r="E81" i="2162"/>
  <c r="U81" i="2162" s="1"/>
  <c r="AK81" i="2162" s="1"/>
  <c r="BA81" i="2162"/>
  <c r="AZ31" i="2140"/>
  <c r="E418" i="2156" s="1"/>
  <c r="K83" i="2156" s="1" a="1"/>
  <c r="K83" i="2156" s="1"/>
  <c r="AZ31" i="2162"/>
  <c r="D31" i="2162"/>
  <c r="T31" i="2162" s="1"/>
  <c r="AJ31" i="2162" s="1"/>
  <c r="E250" i="2140"/>
  <c r="U250" i="2140" s="1"/>
  <c r="BA250" i="2162"/>
  <c r="E250" i="2162"/>
  <c r="U250" i="2162" s="1"/>
  <c r="AK250" i="2162" s="1"/>
  <c r="BA130" i="2140"/>
  <c r="E906" i="2156" s="1"/>
  <c r="K1061" i="2156" s="1" a="1"/>
  <c r="K1061" i="2156" s="1"/>
  <c r="BA130" i="2162"/>
  <c r="E130" i="2162"/>
  <c r="U130" i="2162" s="1"/>
  <c r="AK130" i="2162" s="1"/>
  <c r="AZ270" i="2140"/>
  <c r="E657" i="2156" s="1"/>
  <c r="K577" i="2156" s="1" a="1"/>
  <c r="K577" i="2156" s="1"/>
  <c r="AZ270" i="2162"/>
  <c r="D270" i="2162"/>
  <c r="T270" i="2162" s="1"/>
  <c r="AJ270" i="2162" s="1"/>
  <c r="BA80" i="2140"/>
  <c r="E856" i="2156" s="1"/>
  <c r="K814" i="2156" s="1" a="1"/>
  <c r="K814" i="2156" s="1"/>
  <c r="E80" i="2162"/>
  <c r="U80" i="2162" s="1"/>
  <c r="AK80" i="2162" s="1"/>
  <c r="BA80" i="2162"/>
  <c r="AZ88" i="2140"/>
  <c r="E475" i="2156" s="1"/>
  <c r="K842" i="2156" s="1" a="1"/>
  <c r="K842" i="2156" s="1"/>
  <c r="D88" i="2162"/>
  <c r="T88" i="2162" s="1"/>
  <c r="AJ88" i="2162" s="1"/>
  <c r="AZ88" i="2162"/>
  <c r="BA202" i="2140"/>
  <c r="E978" i="2156" s="1"/>
  <c r="K157" i="2156" s="1" a="1"/>
  <c r="K157" i="2156" s="1"/>
  <c r="E202" i="2162"/>
  <c r="U202" i="2162" s="1"/>
  <c r="AK202" i="2162" s="1"/>
  <c r="BA202" i="2162"/>
  <c r="D60" i="2162"/>
  <c r="T60" i="2162" s="1"/>
  <c r="AJ60" i="2162" s="1"/>
  <c r="AZ60" i="2162"/>
  <c r="AZ269" i="2140"/>
  <c r="E656" i="2156" s="1"/>
  <c r="K569" i="2156" s="1" a="1"/>
  <c r="K569" i="2156" s="1"/>
  <c r="AZ269" i="2162"/>
  <c r="D269" i="2162"/>
  <c r="T269" i="2162" s="1"/>
  <c r="AJ269" i="2162" s="1"/>
  <c r="AZ61" i="2140"/>
  <c r="E448" i="2156" s="1"/>
  <c r="K2201" i="2156" s="1" a="1"/>
  <c r="K2201" i="2156" s="1"/>
  <c r="AZ61" i="2162"/>
  <c r="D61" i="2162"/>
  <c r="T61" i="2162" s="1"/>
  <c r="AJ61" i="2162" s="1"/>
  <c r="AZ121" i="2140"/>
  <c r="E508" i="2156" s="1"/>
  <c r="K989" i="2156" s="1" a="1"/>
  <c r="K989" i="2156" s="1"/>
  <c r="AZ121" i="2162"/>
  <c r="D121" i="2162"/>
  <c r="T121" i="2162" s="1"/>
  <c r="AJ121" i="2162" s="1"/>
  <c r="D246" i="2140"/>
  <c r="T246" i="2140" s="1"/>
  <c r="AZ246" i="2162"/>
  <c r="D246" i="2162"/>
  <c r="T246" i="2162" s="1"/>
  <c r="AJ246" i="2162" s="1"/>
  <c r="AZ119" i="2140"/>
  <c r="E506" i="2156" s="1"/>
  <c r="K986" i="2156" s="1" a="1"/>
  <c r="K986" i="2156" s="1"/>
  <c r="D119" i="2162"/>
  <c r="T119" i="2162" s="1"/>
  <c r="AJ119" i="2162" s="1"/>
  <c r="AZ119" i="2162"/>
  <c r="BA54" i="2140"/>
  <c r="E830" i="2156" s="1"/>
  <c r="K677" i="2156" s="1" a="1"/>
  <c r="K677" i="2156" s="1"/>
  <c r="BA54" i="2162"/>
  <c r="E54" i="2162"/>
  <c r="U54" i="2162" s="1"/>
  <c r="AK54" i="2162" s="1"/>
  <c r="AZ100" i="2140"/>
  <c r="E487" i="2156" s="1"/>
  <c r="K904" i="2156" s="1" a="1"/>
  <c r="K904" i="2156" s="1"/>
  <c r="AZ100" i="2162"/>
  <c r="D100" i="2162"/>
  <c r="T100" i="2162" s="1"/>
  <c r="AJ100" i="2162" s="1"/>
  <c r="D198" i="2162"/>
  <c r="T198" i="2162" s="1"/>
  <c r="AJ198" i="2162" s="1"/>
  <c r="AZ198" i="2162"/>
  <c r="E266" i="2140"/>
  <c r="U266" i="2140" s="1"/>
  <c r="BA266" i="2162"/>
  <c r="E266" i="2162"/>
  <c r="U266" i="2162" s="1"/>
  <c r="AK266" i="2162" s="1"/>
  <c r="BA33" i="2140"/>
  <c r="E809" i="2156" s="1"/>
  <c r="K99" i="2156" s="1" a="1"/>
  <c r="K99" i="2156" s="1"/>
  <c r="BA33" i="2162"/>
  <c r="E33" i="2162"/>
  <c r="U33" i="2162" s="1"/>
  <c r="AK33" i="2162" s="1"/>
  <c r="AZ144" i="2140"/>
  <c r="E531" i="2156" s="1"/>
  <c r="K1130" i="2156" s="1" a="1"/>
  <c r="K1130" i="2156" s="1"/>
  <c r="AZ144" i="2162"/>
  <c r="D144" i="2162"/>
  <c r="T144" i="2162" s="1"/>
  <c r="AJ144" i="2162" s="1"/>
  <c r="BA190" i="2140"/>
  <c r="E966" i="2156" s="1"/>
  <c r="K1416" i="2156" s="1" a="1"/>
  <c r="K1416" i="2156" s="1"/>
  <c r="E190" i="2162"/>
  <c r="U190" i="2162" s="1"/>
  <c r="AK190" i="2162" s="1"/>
  <c r="BA190" i="2162"/>
  <c r="AZ254" i="2140"/>
  <c r="E641" i="2156" s="1"/>
  <c r="K471" i="2156" s="1" a="1"/>
  <c r="K471" i="2156" s="1"/>
  <c r="D254" i="2162"/>
  <c r="T254" i="2162" s="1"/>
  <c r="AJ254" i="2162" s="1"/>
  <c r="AZ254" i="2162"/>
  <c r="BA68" i="2140"/>
  <c r="E844" i="2156" s="1"/>
  <c r="K2205" i="2156" s="1" a="1"/>
  <c r="K2205" i="2156" s="1"/>
  <c r="E68" i="2162"/>
  <c r="U68" i="2162" s="1"/>
  <c r="AK68" i="2162" s="1"/>
  <c r="BA68" i="2162"/>
  <c r="BA136" i="2140"/>
  <c r="E912" i="2156" s="1"/>
  <c r="K2305" i="2156" s="1" a="1"/>
  <c r="K2305" i="2156" s="1"/>
  <c r="BA136" i="2162"/>
  <c r="E136" i="2162"/>
  <c r="U136" i="2162" s="1"/>
  <c r="AK136" i="2162" s="1"/>
  <c r="E244" i="2162"/>
  <c r="U244" i="2162" s="1"/>
  <c r="AK244" i="2162" s="1"/>
  <c r="BA244" i="2162"/>
  <c r="AZ67" i="2140"/>
  <c r="E454" i="2156" s="1"/>
  <c r="K734" i="2156" s="1" a="1"/>
  <c r="K734" i="2156" s="1"/>
  <c r="D67" i="2162"/>
  <c r="T67" i="2162" s="1"/>
  <c r="AJ67" i="2162" s="1"/>
  <c r="AZ67" i="2162"/>
  <c r="AZ145" i="2140"/>
  <c r="E532" i="2156" s="1"/>
  <c r="K1137" i="2156" s="1" a="1"/>
  <c r="K1137" i="2156" s="1"/>
  <c r="D145" i="2162"/>
  <c r="T145" i="2162" s="1"/>
  <c r="AJ145" i="2162" s="1"/>
  <c r="AZ145" i="2162"/>
  <c r="BA210" i="2140"/>
  <c r="E986" i="2156" s="1"/>
  <c r="K206" i="2156" s="1" a="1"/>
  <c r="K206" i="2156" s="1"/>
  <c r="BA210" i="2162"/>
  <c r="E210" i="2162"/>
  <c r="U210" i="2162" s="1"/>
  <c r="AK210" i="2162" s="1"/>
  <c r="D253" i="2162"/>
  <c r="T253" i="2162" s="1"/>
  <c r="AJ253" i="2162" s="1"/>
  <c r="AZ253" i="2162"/>
  <c r="AZ201" i="2162"/>
  <c r="D201" i="2162"/>
  <c r="T201" i="2162" s="1"/>
  <c r="AJ201" i="2162" s="1"/>
  <c r="AZ25" i="2162"/>
  <c r="D25" i="2162"/>
  <c r="T25" i="2162" s="1"/>
  <c r="AJ25" i="2162" s="1"/>
  <c r="BA73" i="2140"/>
  <c r="E849" i="2156" s="1"/>
  <c r="K766" i="2156" s="1" a="1"/>
  <c r="K766" i="2156" s="1"/>
  <c r="E73" i="2162"/>
  <c r="U73" i="2162" s="1"/>
  <c r="AK73" i="2162" s="1"/>
  <c r="BA73" i="2162"/>
  <c r="AZ207" i="2140"/>
  <c r="E594" i="2156" s="1"/>
  <c r="K188" i="2156" s="1" a="1"/>
  <c r="K188" i="2156" s="1"/>
  <c r="AZ207" i="2162"/>
  <c r="D207" i="2162"/>
  <c r="T207" i="2162" s="1"/>
  <c r="AJ207" i="2162" s="1"/>
  <c r="E150" i="2140"/>
  <c r="U150" i="2140" s="1"/>
  <c r="E150" i="2162"/>
  <c r="U150" i="2162" s="1"/>
  <c r="AK150" i="2162" s="1"/>
  <c r="BA150" i="2162"/>
  <c r="BA83" i="2140"/>
  <c r="E859" i="2156" s="1"/>
  <c r="K829" i="2156" s="1" a="1"/>
  <c r="K829" i="2156" s="1"/>
  <c r="BA83" i="2162"/>
  <c r="E83" i="2162"/>
  <c r="U83" i="2162" s="1"/>
  <c r="AK83" i="2162" s="1"/>
  <c r="AZ18" i="2140"/>
  <c r="E405" i="2156" s="1"/>
  <c r="K31" i="2156" s="1" a="1"/>
  <c r="K31" i="2156" s="1"/>
  <c r="D18" i="2162"/>
  <c r="T18" i="2162" s="1"/>
  <c r="AJ18" i="2162" s="1"/>
  <c r="AZ18" i="2162"/>
  <c r="E188" i="2140"/>
  <c r="U188" i="2140" s="1"/>
  <c r="E188" i="2162"/>
  <c r="U188" i="2162" s="1"/>
  <c r="AK188" i="2162" s="1"/>
  <c r="BA188" i="2162"/>
  <c r="AZ232" i="2140"/>
  <c r="E619" i="2156" s="1"/>
  <c r="K324" i="2156" s="1" a="1"/>
  <c r="K324" i="2156" s="1"/>
  <c r="D232" i="2162"/>
  <c r="T232" i="2162" s="1"/>
  <c r="AJ232" i="2162" s="1"/>
  <c r="E101" i="2140"/>
  <c r="U101" i="2140" s="1"/>
  <c r="E101" i="2162"/>
  <c r="U101" i="2162" s="1"/>
  <c r="AK101" i="2162" s="1"/>
  <c r="E197" i="2140"/>
  <c r="U197" i="2140" s="1"/>
  <c r="BA197" i="2162"/>
  <c r="E197" i="2162"/>
  <c r="U197" i="2162" s="1"/>
  <c r="AK197" i="2162" s="1"/>
  <c r="BA161" i="2140"/>
  <c r="E937" i="2156" s="1"/>
  <c r="K1241" i="2156" s="1" a="1"/>
  <c r="K1241" i="2156" s="1"/>
  <c r="E161" i="2162"/>
  <c r="U161" i="2162" s="1"/>
  <c r="AK161" i="2162" s="1"/>
  <c r="BA161" i="2162"/>
  <c r="BA267" i="2140"/>
  <c r="E1043" i="2156" s="1"/>
  <c r="K567" i="2156" s="1" a="1"/>
  <c r="K567" i="2156" s="1"/>
  <c r="E267" i="2162"/>
  <c r="U267" i="2162" s="1"/>
  <c r="AK267" i="2162" s="1"/>
  <c r="E49" i="2140"/>
  <c r="U49" i="2140" s="1"/>
  <c r="BA49" i="2162"/>
  <c r="D223" i="2140"/>
  <c r="T223" i="2140" s="1"/>
  <c r="D223" i="2162"/>
  <c r="T223" i="2162" s="1"/>
  <c r="AJ223" i="2162" s="1"/>
  <c r="AZ19" i="2140"/>
  <c r="E406" i="2156" s="1"/>
  <c r="K39" i="2156" s="1" a="1"/>
  <c r="K39" i="2156" s="1"/>
  <c r="AZ19" i="2162"/>
  <c r="D142" i="2162"/>
  <c r="T142" i="2162" s="1"/>
  <c r="AJ142" i="2162" s="1"/>
  <c r="AZ142" i="2162"/>
  <c r="D6" i="2140"/>
  <c r="T6" i="2140" s="1"/>
  <c r="AZ6" i="2162"/>
  <c r="AZ51" i="2162"/>
  <c r="D51" i="2162"/>
  <c r="T51" i="2162" s="1"/>
  <c r="AJ51" i="2162" s="1"/>
  <c r="BA104" i="2140"/>
  <c r="E880" i="2156" s="1"/>
  <c r="K925" i="2156" s="1" a="1"/>
  <c r="K925" i="2156" s="1"/>
  <c r="E104" i="2162"/>
  <c r="U104" i="2162" s="1"/>
  <c r="AK104" i="2162" s="1"/>
  <c r="BA168" i="2140"/>
  <c r="E944" i="2156" s="1"/>
  <c r="K1288" i="2156" s="1" a="1"/>
  <c r="K1288" i="2156" s="1"/>
  <c r="BA168" i="2162"/>
  <c r="BA46" i="2140"/>
  <c r="E822" i="2156" s="1"/>
  <c r="K638" i="2156" s="1" a="1"/>
  <c r="K638" i="2156" s="1"/>
  <c r="E46" i="2162"/>
  <c r="U46" i="2162" s="1"/>
  <c r="AK46" i="2162" s="1"/>
  <c r="BA135" i="2140"/>
  <c r="E911" i="2156" s="1"/>
  <c r="K1086" i="2156" s="1" a="1"/>
  <c r="K1086" i="2156" s="1"/>
  <c r="BA135" i="2162"/>
  <c r="BA248" i="2140"/>
  <c r="E1024" i="2156" s="1"/>
  <c r="K437" i="2156" s="1" a="1"/>
  <c r="K437" i="2156" s="1"/>
  <c r="E248" i="2162"/>
  <c r="U248" i="2162" s="1"/>
  <c r="AK248" i="2162" s="1"/>
  <c r="E109" i="2140"/>
  <c r="U109" i="2140" s="1"/>
  <c r="BA109" i="2162"/>
  <c r="E109" i="2162"/>
  <c r="U109" i="2162" s="1"/>
  <c r="AK109" i="2162" s="1"/>
  <c r="BA70" i="2140"/>
  <c r="E846" i="2156" s="1"/>
  <c r="K2212" i="2156" s="1" a="1"/>
  <c r="K2212" i="2156" s="1"/>
  <c r="E70" i="2162"/>
  <c r="U70" i="2162" s="1"/>
  <c r="AK70" i="2162" s="1"/>
  <c r="BA70" i="2162"/>
  <c r="D125" i="2162"/>
  <c r="T125" i="2162" s="1"/>
  <c r="AJ125" i="2162" s="1"/>
  <c r="AZ125" i="2162"/>
  <c r="E189" i="2140"/>
  <c r="U189" i="2140" s="1"/>
  <c r="E189" i="2162"/>
  <c r="U189" i="2162" s="1"/>
  <c r="AK189" i="2162" s="1"/>
  <c r="E240" i="2140"/>
  <c r="U240" i="2140" s="1"/>
  <c r="BA240" i="2162"/>
  <c r="BA259" i="2140"/>
  <c r="E1035" i="2156" s="1"/>
  <c r="K504" i="2156" s="1" a="1"/>
  <c r="K504" i="2156" s="1"/>
  <c r="E259" i="2162"/>
  <c r="U259" i="2162" s="1"/>
  <c r="AK259" i="2162" s="1"/>
  <c r="AZ179" i="2140"/>
  <c r="E566" i="2156" s="1"/>
  <c r="K1343" i="2156" s="1" a="1"/>
  <c r="K1343" i="2156" s="1"/>
  <c r="AZ179" i="2162"/>
  <c r="BA140" i="2140"/>
  <c r="E916" i="2156" s="1"/>
  <c r="K1103" i="2156" s="1" a="1"/>
  <c r="K1103" i="2156" s="1"/>
  <c r="BA140" i="2162"/>
  <c r="BA107" i="2140"/>
  <c r="E883" i="2156" s="1"/>
  <c r="K940" i="2156" s="1" a="1"/>
  <c r="K940" i="2156" s="1"/>
  <c r="E107" i="2162"/>
  <c r="U107" i="2162" s="1"/>
  <c r="AK107" i="2162" s="1"/>
  <c r="BA48" i="2140"/>
  <c r="E824" i="2156" s="1"/>
  <c r="K649" i="2156" s="1" a="1"/>
  <c r="K649" i="2156" s="1"/>
  <c r="E48" i="2162"/>
  <c r="U48" i="2162" s="1"/>
  <c r="AK48" i="2162" s="1"/>
  <c r="BA48" i="2162"/>
  <c r="D137" i="2140"/>
  <c r="T137" i="2140" s="1"/>
  <c r="D137" i="2162"/>
  <c r="T137" i="2162" s="1"/>
  <c r="AJ137" i="2162" s="1"/>
  <c r="BA276" i="2140"/>
  <c r="E1052" i="2156" s="1"/>
  <c r="K617" i="2156" s="1" a="1"/>
  <c r="K617" i="2156" s="1"/>
  <c r="BA276" i="2162"/>
  <c r="BA116" i="2162"/>
  <c r="E116" i="2162"/>
  <c r="U116" i="2162" s="1"/>
  <c r="AK116" i="2162" s="1"/>
  <c r="BA181" i="2140"/>
  <c r="E957" i="2156" s="1"/>
  <c r="K1365" i="2156" s="1" a="1"/>
  <c r="K1365" i="2156" s="1"/>
  <c r="E181" i="2162"/>
  <c r="U181" i="2162" s="1"/>
  <c r="AK181" i="2162" s="1"/>
  <c r="BA257" i="2140"/>
  <c r="E1033" i="2156" s="1"/>
  <c r="K487" i="2156" s="1" a="1"/>
  <c r="K487" i="2156" s="1"/>
  <c r="E257" i="2162"/>
  <c r="U257" i="2162" s="1"/>
  <c r="AK257" i="2162" s="1"/>
  <c r="E157" i="2140"/>
  <c r="U157" i="2140" s="1"/>
  <c r="E157" i="2162"/>
  <c r="U157" i="2162" s="1"/>
  <c r="AK157" i="2162" s="1"/>
  <c r="AZ243" i="2140"/>
  <c r="E630" i="2156" s="1"/>
  <c r="K401" i="2156" s="1" a="1"/>
  <c r="K401" i="2156" s="1"/>
  <c r="AZ243" i="2162"/>
  <c r="D96" i="2140"/>
  <c r="T96" i="2140" s="1"/>
  <c r="BA149" i="2140"/>
  <c r="E925" i="2156" s="1"/>
  <c r="K1160" i="2156" s="1" a="1"/>
  <c r="K1160" i="2156" s="1"/>
  <c r="E149" i="2162"/>
  <c r="U149" i="2162" s="1"/>
  <c r="AK149" i="2162" s="1"/>
  <c r="AZ58" i="2162"/>
  <c r="D58" i="2162"/>
  <c r="T58" i="2162" s="1"/>
  <c r="AJ58" i="2162" s="1"/>
  <c r="D42" i="2140"/>
  <c r="T42" i="2140" s="1"/>
  <c r="BA159" i="2140"/>
  <c r="E935" i="2156" s="1"/>
  <c r="K1225" i="2156" s="1" a="1"/>
  <c r="K1225" i="2156" s="1"/>
  <c r="AZ14" i="2140"/>
  <c r="E401" i="2156" s="1"/>
  <c r="K19" i="2156" s="1" a="1"/>
  <c r="K19" i="2156" s="1"/>
  <c r="AZ14" i="2162"/>
  <c r="D29" i="2162"/>
  <c r="T29" i="2162" s="1"/>
  <c r="AJ29" i="2162" s="1"/>
  <c r="AZ29" i="2162"/>
  <c r="BA71" i="2162"/>
  <c r="E71" i="2162"/>
  <c r="U71" i="2162" s="1"/>
  <c r="AK71" i="2162" s="1"/>
  <c r="E236" i="2162"/>
  <c r="U236" i="2162" s="1"/>
  <c r="AK236" i="2162" s="1"/>
  <c r="BA236" i="2162"/>
  <c r="BA10" i="2140"/>
  <c r="E786" i="2156" s="1"/>
  <c r="K13" i="2156" s="1" a="1"/>
  <c r="K13" i="2156" s="1"/>
  <c r="E10" i="2162"/>
  <c r="U10" i="2162" s="1"/>
  <c r="AK10" i="2162" s="1"/>
  <c r="D78" i="2162"/>
  <c r="T78" i="2162" s="1"/>
  <c r="AJ78" i="2162" s="1"/>
  <c r="AZ78" i="2162"/>
  <c r="E211" i="2162"/>
  <c r="U211" i="2162" s="1"/>
  <c r="AK211" i="2162" s="1"/>
  <c r="BA211" i="2162"/>
  <c r="E230" i="2140"/>
  <c r="U230" i="2140" s="1"/>
  <c r="BA230" i="2162"/>
  <c r="BA277" i="2140"/>
  <c r="E1053" i="2156" s="1"/>
  <c r="K624" i="2156" s="1" a="1"/>
  <c r="K624" i="2156" s="1"/>
  <c r="E277" i="2162"/>
  <c r="U277" i="2162" s="1"/>
  <c r="AK277" i="2162" s="1"/>
  <c r="BA40" i="2140"/>
  <c r="E816" i="2156" s="1"/>
  <c r="K2137" i="2156" s="1" a="1"/>
  <c r="K2137" i="2156" s="1"/>
  <c r="BA11" i="2140"/>
  <c r="E787" i="2156" s="1"/>
  <c r="K2102" i="2156" s="1" a="1"/>
  <c r="K2102" i="2156" s="1"/>
  <c r="BA11" i="2162"/>
  <c r="D99" i="2162"/>
  <c r="T99" i="2162" s="1"/>
  <c r="AJ99" i="2162" s="1"/>
  <c r="AZ278" i="2162"/>
  <c r="D242" i="2162"/>
  <c r="T242" i="2162" s="1"/>
  <c r="AJ242" i="2162" s="1"/>
  <c r="E159" i="2162"/>
  <c r="U159" i="2162" s="1"/>
  <c r="AK159" i="2162" s="1"/>
  <c r="BA46" i="2162"/>
  <c r="BA229" i="2162"/>
  <c r="BA209" i="2162"/>
  <c r="E170" i="2162"/>
  <c r="U170" i="2162" s="1"/>
  <c r="AK170" i="2162" s="1"/>
  <c r="E141" i="2162"/>
  <c r="U141" i="2162" s="1"/>
  <c r="AK141" i="2162" s="1"/>
  <c r="E102" i="2162"/>
  <c r="U102" i="2162" s="1"/>
  <c r="AK102" i="2162" s="1"/>
  <c r="BA273" i="2162"/>
  <c r="BA227" i="2162"/>
  <c r="D131" i="2162"/>
  <c r="T131" i="2162" s="1"/>
  <c r="AJ131" i="2162" s="1"/>
  <c r="AZ233" i="2162"/>
  <c r="D199" i="2162"/>
  <c r="T199" i="2162" s="1"/>
  <c r="AJ199" i="2162" s="1"/>
  <c r="BA99" i="2162"/>
  <c r="BA131" i="2162"/>
  <c r="BA126" i="2162"/>
  <c r="E58" i="2162"/>
  <c r="U58" i="2162" s="1"/>
  <c r="AK58" i="2162" s="1"/>
  <c r="BA237" i="2162"/>
  <c r="E222" i="2162"/>
  <c r="U222" i="2162" s="1"/>
  <c r="AK222" i="2162" s="1"/>
  <c r="D180" i="2162"/>
  <c r="T180" i="2162" s="1"/>
  <c r="AJ180" i="2162" s="1"/>
  <c r="D168" i="2162"/>
  <c r="T168" i="2162" s="1"/>
  <c r="AJ168" i="2162" s="1"/>
  <c r="AZ272" i="2162"/>
  <c r="AZ236" i="2162"/>
  <c r="BA37" i="2162"/>
  <c r="E175" i="2162"/>
  <c r="U175" i="2162" s="1"/>
  <c r="AK175" i="2162" s="1"/>
  <c r="BA107" i="2162"/>
  <c r="BA274" i="2162"/>
  <c r="BA255" i="2162"/>
  <c r="D23" i="2162"/>
  <c r="T23" i="2162" s="1"/>
  <c r="AJ23" i="2162" s="1"/>
  <c r="D176" i="2162"/>
  <c r="T176" i="2162" s="1"/>
  <c r="AJ176" i="2162" s="1"/>
  <c r="D118" i="2162"/>
  <c r="T118" i="2162" s="1"/>
  <c r="AJ118" i="2162" s="1"/>
  <c r="D55" i="2162"/>
  <c r="T55" i="2162" s="1"/>
  <c r="AJ55" i="2162" s="1"/>
  <c r="AZ263" i="2162"/>
  <c r="AZ218" i="2162"/>
  <c r="BA103" i="2162"/>
  <c r="E196" i="2162"/>
  <c r="U196" i="2162" s="1"/>
  <c r="AK196" i="2162" s="1"/>
  <c r="BA97" i="2162"/>
  <c r="E260" i="2162"/>
  <c r="U260" i="2162" s="1"/>
  <c r="AK260" i="2162" s="1"/>
  <c r="BA8" i="2162"/>
  <c r="AZ245" i="2162"/>
  <c r="D154" i="2162"/>
  <c r="T154" i="2162" s="1"/>
  <c r="AJ154" i="2162" s="1"/>
  <c r="AZ34" i="2162"/>
  <c r="AZ141" i="2162"/>
  <c r="AZ258" i="2162"/>
  <c r="D72" i="2162"/>
  <c r="T72" i="2162" s="1"/>
  <c r="AJ72" i="2162" s="1"/>
  <c r="AZ247" i="2162"/>
  <c r="E185" i="2162"/>
  <c r="U185" i="2162" s="1"/>
  <c r="AK185" i="2162" s="1"/>
  <c r="E186" i="2162"/>
  <c r="U186" i="2162" s="1"/>
  <c r="AK186" i="2162" s="1"/>
  <c r="BA270" i="2162"/>
  <c r="E105" i="2162"/>
  <c r="U105" i="2162" s="1"/>
  <c r="AK105" i="2162" s="1"/>
  <c r="E134" i="2162"/>
  <c r="U134" i="2162" s="1"/>
  <c r="AK134" i="2162" s="1"/>
  <c r="E214" i="2162"/>
  <c r="U214" i="2162" s="1"/>
  <c r="AK214" i="2162" s="1"/>
  <c r="AZ92" i="2162"/>
  <c r="AZ160" i="2162"/>
  <c r="D153" i="2162"/>
  <c r="T153" i="2162" s="1"/>
  <c r="AJ153" i="2162" s="1"/>
  <c r="D271" i="2162"/>
  <c r="T271" i="2162" s="1"/>
  <c r="AJ271" i="2162" s="1"/>
  <c r="AZ225" i="2162"/>
  <c r="D22" i="2162"/>
  <c r="T22" i="2162" s="1"/>
  <c r="AJ22" i="2162" s="1"/>
  <c r="E174" i="2162"/>
  <c r="U174" i="2162" s="1"/>
  <c r="AK174" i="2162" s="1"/>
  <c r="BA50" i="2162"/>
  <c r="BA12" i="2162"/>
  <c r="AZ178" i="2162"/>
  <c r="AZ115" i="2162"/>
  <c r="E95" i="2162"/>
  <c r="U95" i="2162" s="1"/>
  <c r="AK95" i="2162" s="1"/>
  <c r="E138" i="2162"/>
  <c r="U138" i="2162" s="1"/>
  <c r="AK138" i="2162" s="1"/>
  <c r="BA79" i="2162"/>
  <c r="BA204" i="2162"/>
  <c r="E177" i="2162"/>
  <c r="U177" i="2162" s="1"/>
  <c r="AK177" i="2162" s="1"/>
  <c r="BA157" i="2162"/>
  <c r="E56" i="2162"/>
  <c r="U56" i="2162" s="1"/>
  <c r="AK56" i="2162" s="1"/>
  <c r="E241" i="2162"/>
  <c r="U241" i="2162" s="1"/>
  <c r="AK241" i="2162" s="1"/>
  <c r="BA15" i="2162"/>
  <c r="D196" i="2162"/>
  <c r="T196" i="2162" s="1"/>
  <c r="AJ196" i="2162" s="1"/>
  <c r="AZ98" i="2162"/>
  <c r="E183" i="2162"/>
  <c r="U183" i="2162" s="1"/>
  <c r="AK183" i="2162" s="1"/>
  <c r="BA189" i="2162"/>
  <c r="BA147" i="2162"/>
  <c r="E276" i="2162"/>
  <c r="U276" i="2162" s="1"/>
  <c r="AK276" i="2162" s="1"/>
  <c r="E233" i="2162"/>
  <c r="U233" i="2162" s="1"/>
  <c r="AK233" i="2162" s="1"/>
  <c r="D187" i="2162"/>
  <c r="T187" i="2162" s="1"/>
  <c r="AJ187" i="2162" s="1"/>
  <c r="D39" i="2162"/>
  <c r="T39" i="2162" s="1"/>
  <c r="AJ39" i="2162" s="1"/>
  <c r="E92" i="2162"/>
  <c r="U92" i="2162" s="1"/>
  <c r="AK92" i="2162" s="1"/>
  <c r="E160" i="2162"/>
  <c r="U160" i="2162" s="1"/>
  <c r="AK160" i="2162" s="1"/>
  <c r="BA245" i="2162"/>
  <c r="D50" i="2162"/>
  <c r="T50" i="2162" s="1"/>
  <c r="AJ50" i="2162" s="1"/>
  <c r="AZ240" i="2162"/>
  <c r="BA106" i="2162"/>
  <c r="AZ149" i="2162"/>
  <c r="AZ52" i="2162"/>
  <c r="D7" i="2162"/>
  <c r="T7" i="2162" s="1"/>
  <c r="AJ7" i="2162" s="1"/>
  <c r="BA129" i="2162"/>
  <c r="BA251" i="2162"/>
  <c r="BA259" i="2162"/>
  <c r="D11" i="2162"/>
  <c r="T11" i="2162" s="1"/>
  <c r="AJ11" i="2162" s="1"/>
  <c r="BA262" i="2162"/>
  <c r="BA10" i="2162"/>
  <c r="E86" i="2162"/>
  <c r="U86" i="2162" s="1"/>
  <c r="AK86" i="2162" s="1"/>
  <c r="AZ230" i="2162"/>
  <c r="D172" i="2162"/>
  <c r="T172" i="2162" s="1"/>
  <c r="AJ172" i="2162" s="1"/>
  <c r="BA263" i="2140"/>
  <c r="E1039" i="2156" s="1"/>
  <c r="K535" i="2156" s="1" a="1"/>
  <c r="K535" i="2156" s="1"/>
  <c r="E263" i="2162"/>
  <c r="U263" i="2162" s="1"/>
  <c r="AK263" i="2162" s="1"/>
  <c r="BA57" i="2162"/>
  <c r="E57" i="2162"/>
  <c r="U57" i="2162" s="1"/>
  <c r="AK57" i="2162" s="1"/>
  <c r="AZ106" i="2140"/>
  <c r="E493" i="2156" s="1"/>
  <c r="K931" i="2156" s="1" a="1"/>
  <c r="K931" i="2156" s="1"/>
  <c r="AZ106" i="2162"/>
  <c r="BA166" i="2140"/>
  <c r="E942" i="2156" s="1"/>
  <c r="K1272" i="2156" s="1" a="1"/>
  <c r="K1272" i="2156" s="1"/>
  <c r="E166" i="2162"/>
  <c r="U166" i="2162" s="1"/>
  <c r="AK166" i="2162" s="1"/>
  <c r="D174" i="2162"/>
  <c r="T174" i="2162" s="1"/>
  <c r="AJ174" i="2162" s="1"/>
  <c r="AZ174" i="2162"/>
  <c r="AZ107" i="2140"/>
  <c r="E494" i="2156" s="1"/>
  <c r="K939" i="2156" s="1" a="1"/>
  <c r="K939" i="2156" s="1"/>
  <c r="D107" i="2162"/>
  <c r="T107" i="2162" s="1"/>
  <c r="AJ107" i="2162" s="1"/>
  <c r="AZ107" i="2162"/>
  <c r="BA261" i="2140"/>
  <c r="E1037" i="2156" s="1"/>
  <c r="K521" i="2156" s="1" a="1"/>
  <c r="K521" i="2156" s="1"/>
  <c r="BA261" i="2162"/>
  <c r="BA194" i="2162"/>
  <c r="E194" i="2162"/>
  <c r="U194" i="2162" s="1"/>
  <c r="AK194" i="2162" s="1"/>
  <c r="D104" i="2140"/>
  <c r="T104" i="2140" s="1"/>
  <c r="D104" i="2162"/>
  <c r="T104" i="2162" s="1"/>
  <c r="AJ104" i="2162" s="1"/>
  <c r="BA43" i="2140"/>
  <c r="E819" i="2156" s="1"/>
  <c r="K362" i="2156" s="1" a="1"/>
  <c r="K362" i="2156" s="1"/>
  <c r="E43" i="2162"/>
  <c r="U43" i="2162" s="1"/>
  <c r="AK43" i="2162" s="1"/>
  <c r="AZ63" i="2140"/>
  <c r="E450" i="2156" s="1"/>
  <c r="K707" i="2156" s="1" a="1"/>
  <c r="K707" i="2156" s="1"/>
  <c r="D63" i="2162"/>
  <c r="T63" i="2162" s="1"/>
  <c r="AJ63" i="2162" s="1"/>
  <c r="D77" i="2140"/>
  <c r="T77" i="2140" s="1"/>
  <c r="AZ77" i="2162"/>
  <c r="D77" i="2162"/>
  <c r="T77" i="2162" s="1"/>
  <c r="AJ77" i="2162" s="1"/>
  <c r="BA152" i="2140"/>
  <c r="E928" i="2156" s="1"/>
  <c r="K1178" i="2156" s="1" a="1"/>
  <c r="K1178" i="2156" s="1"/>
  <c r="BA152" i="2162"/>
  <c r="AZ140" i="2140"/>
  <c r="E527" i="2156" s="1"/>
  <c r="K1102" i="2156" s="1" a="1"/>
  <c r="K1102" i="2156" s="1"/>
  <c r="AZ140" i="2162"/>
  <c r="D134" i="2140"/>
  <c r="T134" i="2140" s="1"/>
  <c r="D134" i="2162"/>
  <c r="T134" i="2162" s="1"/>
  <c r="AJ134" i="2162" s="1"/>
  <c r="BA156" i="2140"/>
  <c r="E932" i="2156" s="1"/>
  <c r="K1200" i="2156" s="1" a="1"/>
  <c r="K1200" i="2156" s="1"/>
  <c r="BA156" i="2162"/>
  <c r="D217" i="2162"/>
  <c r="T217" i="2162" s="1"/>
  <c r="AJ217" i="2162" s="1"/>
  <c r="AZ217" i="2162"/>
  <c r="AZ213" i="2140"/>
  <c r="E600" i="2156" s="1"/>
  <c r="K2156" i="2156" s="1" a="1"/>
  <c r="K2156" i="2156" s="1"/>
  <c r="AZ213" i="2162"/>
  <c r="AZ30" i="2140"/>
  <c r="E417" i="2156" s="1"/>
  <c r="K75" i="2156" s="1" a="1"/>
  <c r="K75" i="2156" s="1"/>
  <c r="AZ30" i="2162"/>
  <c r="AZ171" i="2162"/>
  <c r="D171" i="2162"/>
  <c r="T171" i="2162" s="1"/>
  <c r="AJ171" i="2162" s="1"/>
  <c r="D87" i="2140"/>
  <c r="T87" i="2140" s="1"/>
  <c r="D87" i="2162"/>
  <c r="T87" i="2162" s="1"/>
  <c r="AJ87" i="2162" s="1"/>
  <c r="E124" i="2140"/>
  <c r="U124" i="2140" s="1"/>
  <c r="BA124" i="2162"/>
  <c r="AZ276" i="2162"/>
  <c r="D276" i="2162"/>
  <c r="T276" i="2162" s="1"/>
  <c r="AJ276" i="2162" s="1"/>
  <c r="AZ116" i="2162"/>
  <c r="D116" i="2162"/>
  <c r="T116" i="2162" s="1"/>
  <c r="AJ116" i="2162" s="1"/>
  <c r="AZ181" i="2162"/>
  <c r="D181" i="2162"/>
  <c r="T181" i="2162" s="1"/>
  <c r="AJ181" i="2162" s="1"/>
  <c r="E117" i="2162"/>
  <c r="U117" i="2162" s="1"/>
  <c r="AK117" i="2162" s="1"/>
  <c r="BA117" i="2162"/>
  <c r="BA268" i="2140"/>
  <c r="E1044" i="2156" s="1"/>
  <c r="K2187" i="2156" s="1" a="1"/>
  <c r="K2187" i="2156" s="1"/>
  <c r="BA268" i="2162"/>
  <c r="E268" i="2162"/>
  <c r="U268" i="2162" s="1"/>
  <c r="AK268" i="2162" s="1"/>
  <c r="AZ120" i="2140"/>
  <c r="E507" i="2156" s="1"/>
  <c r="K2288" i="2156" s="1" a="1"/>
  <c r="K2288" i="2156" s="1"/>
  <c r="AZ120" i="2162"/>
  <c r="D186" i="2162"/>
  <c r="T186" i="2162" s="1"/>
  <c r="AJ186" i="2162" s="1"/>
  <c r="AZ186" i="2162"/>
  <c r="AZ123" i="2162"/>
  <c r="D123" i="2162"/>
  <c r="T123" i="2162" s="1"/>
  <c r="AJ123" i="2162" s="1"/>
  <c r="D185" i="2140"/>
  <c r="T185" i="2140" s="1"/>
  <c r="D185" i="2162"/>
  <c r="T185" i="2162" s="1"/>
  <c r="AJ185" i="2162" s="1"/>
  <c r="D173" i="2162"/>
  <c r="T173" i="2162" s="1"/>
  <c r="AJ173" i="2162" s="1"/>
  <c r="AZ173" i="2162"/>
  <c r="BA13" i="2140"/>
  <c r="E789" i="2156" s="1"/>
  <c r="K2105" i="2156" s="1" a="1"/>
  <c r="K2105" i="2156" s="1"/>
  <c r="E13" i="2162"/>
  <c r="U13" i="2162" s="1"/>
  <c r="AK13" i="2162" s="1"/>
  <c r="D220" i="2140"/>
  <c r="T220" i="2140" s="1"/>
  <c r="D220" i="2162"/>
  <c r="T220" i="2162" s="1"/>
  <c r="AJ220" i="2162" s="1"/>
  <c r="AZ251" i="2162"/>
  <c r="D251" i="2162"/>
  <c r="T251" i="2162" s="1"/>
  <c r="AJ251" i="2162" s="1"/>
  <c r="E90" i="2162"/>
  <c r="U90" i="2162" s="1"/>
  <c r="AK90" i="2162" s="1"/>
  <c r="BA90" i="2162"/>
  <c r="E221" i="2162"/>
  <c r="U221" i="2162" s="1"/>
  <c r="AK221" i="2162" s="1"/>
  <c r="BA221" i="2162"/>
  <c r="AZ134" i="2162"/>
  <c r="AZ232" i="2162"/>
  <c r="BA104" i="2162"/>
  <c r="BA275" i="2162"/>
  <c r="E229" i="2162"/>
  <c r="U229" i="2162" s="1"/>
  <c r="AK229" i="2162" s="1"/>
  <c r="E173" i="2162"/>
  <c r="U173" i="2162" s="1"/>
  <c r="AK173" i="2162" s="1"/>
  <c r="BA167" i="2162"/>
  <c r="BA64" i="2162"/>
  <c r="BA249" i="2162"/>
  <c r="D120" i="2162"/>
  <c r="T120" i="2162" s="1"/>
  <c r="AJ120" i="2162" s="1"/>
  <c r="AZ182" i="2162"/>
  <c r="D265" i="2162"/>
  <c r="T265" i="2162" s="1"/>
  <c r="AJ265" i="2162" s="1"/>
  <c r="D233" i="2162"/>
  <c r="T233" i="2162" s="1"/>
  <c r="AJ233" i="2162" s="1"/>
  <c r="D14" i="2162"/>
  <c r="T14" i="2162" s="1"/>
  <c r="AJ14" i="2162" s="1"/>
  <c r="E191" i="2162"/>
  <c r="U191" i="2162" s="1"/>
  <c r="AK191" i="2162" s="1"/>
  <c r="BA88" i="2162"/>
  <c r="BA63" i="2162"/>
  <c r="E237" i="2162"/>
  <c r="U237" i="2162" s="1"/>
  <c r="AK237" i="2162" s="1"/>
  <c r="E35" i="2162"/>
  <c r="U35" i="2162" s="1"/>
  <c r="AK35" i="2162" s="1"/>
  <c r="D183" i="2162"/>
  <c r="T183" i="2162" s="1"/>
  <c r="AJ183" i="2162" s="1"/>
  <c r="AZ180" i="2162"/>
  <c r="AZ65" i="2162"/>
  <c r="D272" i="2162"/>
  <c r="T272" i="2162" s="1"/>
  <c r="AJ272" i="2162" s="1"/>
  <c r="BA125" i="2162"/>
  <c r="E37" i="2162"/>
  <c r="U37" i="2162" s="1"/>
  <c r="AK37" i="2162" s="1"/>
  <c r="BA108" i="2162"/>
  <c r="E274" i="2162"/>
  <c r="U274" i="2162" s="1"/>
  <c r="AK274" i="2162" s="1"/>
  <c r="E30" i="2162"/>
  <c r="U30" i="2162" s="1"/>
  <c r="AK30" i="2162" s="1"/>
  <c r="AZ195" i="2162"/>
  <c r="AZ129" i="2162"/>
  <c r="D241" i="2162"/>
  <c r="T241" i="2162" s="1"/>
  <c r="AJ241" i="2162" s="1"/>
  <c r="AZ38" i="2162"/>
  <c r="E103" i="2162"/>
  <c r="U103" i="2162" s="1"/>
  <c r="AK103" i="2162" s="1"/>
  <c r="E137" i="2162"/>
  <c r="U137" i="2162" s="1"/>
  <c r="AK137" i="2162" s="1"/>
  <c r="E219" i="2162"/>
  <c r="U219" i="2162" s="1"/>
  <c r="AK219" i="2162" s="1"/>
  <c r="E8" i="2162"/>
  <c r="U8" i="2162" s="1"/>
  <c r="AK8" i="2162" s="1"/>
  <c r="AZ222" i="2162"/>
  <c r="D113" i="2162"/>
  <c r="T113" i="2162" s="1"/>
  <c r="AJ113" i="2162" s="1"/>
  <c r="D102" i="2162"/>
  <c r="T102" i="2162" s="1"/>
  <c r="AJ102" i="2162" s="1"/>
  <c r="AZ191" i="2162"/>
  <c r="AZ212" i="2162"/>
  <c r="D90" i="2162"/>
  <c r="T90" i="2162" s="1"/>
  <c r="AJ90" i="2162" s="1"/>
  <c r="AZ72" i="2162"/>
  <c r="D8" i="2162"/>
  <c r="T8" i="2162" s="1"/>
  <c r="AJ8" i="2162" s="1"/>
  <c r="BA199" i="2162"/>
  <c r="BA134" i="2162"/>
  <c r="E89" i="2162"/>
  <c r="U89" i="2162" s="1"/>
  <c r="AK89" i="2162" s="1"/>
  <c r="BA65" i="2162"/>
  <c r="AZ82" i="2162"/>
  <c r="AZ109" i="2162"/>
  <c r="E217" i="2162"/>
  <c r="U217" i="2162" s="1"/>
  <c r="AK217" i="2162" s="1"/>
  <c r="E52" i="2162"/>
  <c r="U52" i="2162" s="1"/>
  <c r="AK52" i="2162" s="1"/>
  <c r="BA238" i="2162"/>
  <c r="E12" i="2162"/>
  <c r="U12" i="2162" s="1"/>
  <c r="AK12" i="2162" s="1"/>
  <c r="AZ132" i="2162"/>
  <c r="D86" i="2162"/>
  <c r="T86" i="2162" s="1"/>
  <c r="AJ86" i="2162" s="1"/>
  <c r="D261" i="2162"/>
  <c r="T261" i="2162" s="1"/>
  <c r="AJ261" i="2162" s="1"/>
  <c r="E114" i="2162"/>
  <c r="U114" i="2162" s="1"/>
  <c r="AK114" i="2162" s="1"/>
  <c r="BA93" i="2162"/>
  <c r="BA177" i="2162"/>
  <c r="E55" i="2162"/>
  <c r="U55" i="2162" s="1"/>
  <c r="AK55" i="2162" s="1"/>
  <c r="D111" i="2162"/>
  <c r="T111" i="2162" s="1"/>
  <c r="AJ111" i="2162" s="1"/>
  <c r="D48" i="2162"/>
  <c r="T48" i="2162" s="1"/>
  <c r="AJ48" i="2162" s="1"/>
  <c r="BA178" i="2162"/>
  <c r="BA111" i="2162"/>
  <c r="BA233" i="2162"/>
  <c r="D151" i="2162"/>
  <c r="T151" i="2162" s="1"/>
  <c r="AJ151" i="2162" s="1"/>
  <c r="AZ39" i="2162"/>
  <c r="BA94" i="2162"/>
  <c r="E76" i="2162"/>
  <c r="U76" i="2162" s="1"/>
  <c r="AK76" i="2162" s="1"/>
  <c r="E14" i="2162"/>
  <c r="U14" i="2162" s="1"/>
  <c r="AK14" i="2162" s="1"/>
  <c r="D235" i="2162"/>
  <c r="T235" i="2162" s="1"/>
  <c r="AJ235" i="2162" s="1"/>
  <c r="AZ15" i="2162"/>
  <c r="D155" i="2162"/>
  <c r="T155" i="2162" s="1"/>
  <c r="AJ155" i="2162" s="1"/>
  <c r="AZ104" i="2162"/>
  <c r="E115" i="2162"/>
  <c r="U115" i="2162" s="1"/>
  <c r="AK115" i="2162" s="1"/>
  <c r="D140" i="2162"/>
  <c r="T140" i="2162" s="1"/>
  <c r="AJ140" i="2162" s="1"/>
  <c r="E140" i="2162"/>
  <c r="U140" i="2162" s="1"/>
  <c r="AK140" i="2162" s="1"/>
  <c r="D213" i="2162"/>
  <c r="T213" i="2162" s="1"/>
  <c r="AJ213" i="2162" s="1"/>
  <c r="D143" i="2162"/>
  <c r="T143" i="2162" s="1"/>
  <c r="AJ143" i="2162" s="1"/>
  <c r="E152" i="2162"/>
  <c r="U152" i="2162" s="1"/>
  <c r="AK152" i="2162" s="1"/>
  <c r="AZ44" i="2162"/>
  <c r="BA148" i="2140"/>
  <c r="E924" i="2156" s="1"/>
  <c r="K1157" i="2156" s="1" a="1"/>
  <c r="K1157" i="2156" s="1"/>
  <c r="E148" i="2162"/>
  <c r="U148" i="2162" s="1"/>
  <c r="AK148" i="2162" s="1"/>
  <c r="BA148" i="2162"/>
  <c r="BA203" i="2140"/>
  <c r="E979" i="2156" s="1"/>
  <c r="K2141" i="2156" s="1" a="1"/>
  <c r="K2141" i="2156" s="1"/>
  <c r="E203" i="2162"/>
  <c r="U203" i="2162" s="1"/>
  <c r="AK203" i="2162" s="1"/>
  <c r="D21" i="2140"/>
  <c r="T21" i="2140" s="1"/>
  <c r="AZ21" i="2162"/>
  <c r="D97" i="2140"/>
  <c r="T97" i="2140" s="1"/>
  <c r="AZ97" i="2162"/>
  <c r="AZ75" i="2140"/>
  <c r="E462" i="2156" s="1"/>
  <c r="K777" i="2156" s="1" a="1"/>
  <c r="K777" i="2156" s="1"/>
  <c r="AZ75" i="2162"/>
  <c r="D133" i="2162"/>
  <c r="T133" i="2162" s="1"/>
  <c r="AJ133" i="2162" s="1"/>
  <c r="AZ133" i="2162"/>
  <c r="BA225" i="2140"/>
  <c r="E1001" i="2156" s="1"/>
  <c r="K294" i="2156" s="1" a="1"/>
  <c r="K294" i="2156" s="1"/>
  <c r="BA225" i="2162"/>
  <c r="AZ43" i="2162"/>
  <c r="D43" i="2162"/>
  <c r="T43" i="2162" s="1"/>
  <c r="AJ43" i="2162" s="1"/>
  <c r="D219" i="2140"/>
  <c r="T219" i="2140" s="1"/>
  <c r="D219" i="2162"/>
  <c r="T219" i="2162" s="1"/>
  <c r="AJ219" i="2162" s="1"/>
  <c r="BA47" i="2140"/>
  <c r="E823" i="2156" s="1"/>
  <c r="K646" i="2156" s="1" a="1"/>
  <c r="K646" i="2156" s="1"/>
  <c r="E47" i="2162"/>
  <c r="U47" i="2162" s="1"/>
  <c r="AK47" i="2162" s="1"/>
  <c r="E165" i="2140"/>
  <c r="U165" i="2140" s="1"/>
  <c r="E165" i="2162"/>
  <c r="U165" i="2162" s="1"/>
  <c r="AK165" i="2162" s="1"/>
  <c r="BA206" i="2140"/>
  <c r="E982" i="2156" s="1"/>
  <c r="K181" i="2156" s="1" a="1"/>
  <c r="K181" i="2156" s="1"/>
  <c r="E206" i="2162"/>
  <c r="U206" i="2162" s="1"/>
  <c r="AK206" i="2162" s="1"/>
  <c r="BA44" i="2140"/>
  <c r="E820" i="2156" s="1"/>
  <c r="K2177" i="2156" s="1" a="1"/>
  <c r="K2177" i="2156" s="1"/>
  <c r="E44" i="2162"/>
  <c r="U44" i="2162" s="1"/>
  <c r="AK44" i="2162" s="1"/>
  <c r="D70" i="2140"/>
  <c r="T70" i="2140" s="1"/>
  <c r="AZ70" i="2162"/>
  <c r="AZ167" i="2162"/>
  <c r="D167" i="2162"/>
  <c r="T167" i="2162" s="1"/>
  <c r="AJ167" i="2162" s="1"/>
  <c r="AZ152" i="2140"/>
  <c r="E539" i="2156" s="1"/>
  <c r="K1173" i="2156" s="1" a="1"/>
  <c r="K1173" i="2156" s="1"/>
  <c r="AZ152" i="2162"/>
  <c r="BA212" i="2140"/>
  <c r="E988" i="2156" s="1"/>
  <c r="K225" i="2156" s="1" a="1"/>
  <c r="K225" i="2156" s="1"/>
  <c r="BA212" i="2162"/>
  <c r="AZ12" i="2140"/>
  <c r="E399" i="2156" s="1"/>
  <c r="K16" i="2156" s="1" a="1"/>
  <c r="K16" i="2156" s="1"/>
  <c r="D12" i="2162"/>
  <c r="T12" i="2162" s="1"/>
  <c r="AJ12" i="2162" s="1"/>
  <c r="AZ12" i="2162"/>
  <c r="BA38" i="2140"/>
  <c r="E814" i="2156" s="1"/>
  <c r="K126" i="2156" s="1" a="1"/>
  <c r="K126" i="2156" s="1"/>
  <c r="E38" i="2162"/>
  <c r="U38" i="2162" s="1"/>
  <c r="AK38" i="2162" s="1"/>
  <c r="E252" i="2140"/>
  <c r="U252" i="2140" s="1"/>
  <c r="BA252" i="2162"/>
  <c r="BA224" i="2140"/>
  <c r="E1000" i="2156" s="1"/>
  <c r="K290" i="2156" s="1" a="1"/>
  <c r="K290" i="2156" s="1"/>
  <c r="BA224" i="2162"/>
  <c r="BA7" i="2140"/>
  <c r="E783" i="2156" s="1"/>
  <c r="K4" i="2156" s="1" a="1"/>
  <c r="K4" i="2156" s="1"/>
  <c r="E7" i="2162"/>
  <c r="U7" i="2162" s="1"/>
  <c r="AK7" i="2162" s="1"/>
  <c r="BA36" i="2140"/>
  <c r="E812" i="2156" s="1"/>
  <c r="K2121" i="2156" s="1" a="1"/>
  <c r="K2121" i="2156" s="1"/>
  <c r="E36" i="2162"/>
  <c r="U36" i="2162" s="1"/>
  <c r="AK36" i="2162" s="1"/>
  <c r="BA36" i="2162"/>
  <c r="AZ66" i="2140"/>
  <c r="E453" i="2156" s="1"/>
  <c r="K724" i="2156" s="1" a="1"/>
  <c r="K724" i="2156" s="1"/>
  <c r="D66" i="2162"/>
  <c r="T66" i="2162" s="1"/>
  <c r="AJ66" i="2162" s="1"/>
  <c r="E45" i="2140"/>
  <c r="U45" i="2140" s="1"/>
  <c r="BA45" i="2162"/>
  <c r="BA113" i="2140"/>
  <c r="E889" i="2156" s="1"/>
  <c r="K975" i="2156" s="1" a="1"/>
  <c r="K975" i="2156" s="1"/>
  <c r="BA113" i="2162"/>
  <c r="BA74" i="2140"/>
  <c r="E850" i="2156" s="1"/>
  <c r="K772" i="2156" s="1" a="1"/>
  <c r="K772" i="2156" s="1"/>
  <c r="BA74" i="2162"/>
  <c r="BA271" i="2140"/>
  <c r="E1047" i="2156" s="1"/>
  <c r="K581" i="2156" s="1" a="1"/>
  <c r="K581" i="2156" s="1"/>
  <c r="E271" i="2162"/>
  <c r="U271" i="2162" s="1"/>
  <c r="AK271" i="2162" s="1"/>
  <c r="BA271" i="2162"/>
  <c r="BA69" i="2140"/>
  <c r="E845" i="2156" s="1"/>
  <c r="K739" i="2156" s="1" a="1"/>
  <c r="K739" i="2156" s="1"/>
  <c r="BA69" i="2162"/>
  <c r="E69" i="2162"/>
  <c r="U69" i="2162" s="1"/>
  <c r="AK69" i="2162" s="1"/>
  <c r="BA258" i="2140"/>
  <c r="E1034" i="2156" s="1"/>
  <c r="K495" i="2156" s="1" a="1"/>
  <c r="K495" i="2156" s="1"/>
  <c r="E258" i="2162"/>
  <c r="U258" i="2162" s="1"/>
  <c r="AK258" i="2162" s="1"/>
  <c r="AZ76" i="2140"/>
  <c r="E463" i="2156" s="1"/>
  <c r="K785" i="2156" s="1" a="1"/>
  <c r="K785" i="2156" s="1"/>
  <c r="AZ76" i="2162"/>
  <c r="BA153" i="2140"/>
  <c r="E929" i="2156" s="1"/>
  <c r="K1182" i="2156" s="1" a="1"/>
  <c r="K1182" i="2156" s="1"/>
  <c r="BA153" i="2162"/>
  <c r="E153" i="2162"/>
  <c r="U153" i="2162" s="1"/>
  <c r="AK153" i="2162" s="1"/>
  <c r="BA208" i="2140"/>
  <c r="E984" i="2156" s="1"/>
  <c r="K201" i="2156" s="1" a="1"/>
  <c r="K201" i="2156" s="1"/>
  <c r="E208" i="2162"/>
  <c r="U208" i="2162" s="1"/>
  <c r="AK208" i="2162" s="1"/>
  <c r="AZ127" i="2162"/>
  <c r="D127" i="2162"/>
  <c r="T127" i="2162" s="1"/>
  <c r="AJ127" i="2162" s="1"/>
  <c r="AZ175" i="2140"/>
  <c r="E562" i="2156" s="1"/>
  <c r="K1326" i="2156" s="1" a="1"/>
  <c r="K1326" i="2156" s="1"/>
  <c r="D175" i="2162"/>
  <c r="T175" i="2162" s="1"/>
  <c r="AJ175" i="2162" s="1"/>
  <c r="AZ234" i="2140"/>
  <c r="E621" i="2156" s="1"/>
  <c r="K330" i="2156" s="1" a="1"/>
  <c r="K330" i="2156" s="1"/>
  <c r="D234" i="2162"/>
  <c r="T234" i="2162" s="1"/>
  <c r="AJ234" i="2162" s="1"/>
  <c r="AZ257" i="2140"/>
  <c r="E644" i="2156" s="1"/>
  <c r="K486" i="2156" s="1" a="1"/>
  <c r="K486" i="2156" s="1"/>
  <c r="AZ257" i="2162"/>
  <c r="AZ117" i="2140"/>
  <c r="E504" i="2156" s="1"/>
  <c r="K2285" i="2156" s="1" a="1"/>
  <c r="K2285" i="2156" s="1"/>
  <c r="AZ117" i="2162"/>
  <c r="E23" i="2140"/>
  <c r="U23" i="2140" s="1"/>
  <c r="BA23" i="2162"/>
  <c r="BA242" i="2140"/>
  <c r="E1018" i="2156" s="1"/>
  <c r="K399" i="2156" s="1" a="1"/>
  <c r="K399" i="2156" s="1"/>
  <c r="E242" i="2162"/>
  <c r="U242" i="2162" s="1"/>
  <c r="AK242" i="2162" s="1"/>
  <c r="BA242" i="2162"/>
  <c r="D204" i="2140"/>
  <c r="T204" i="2140" s="1"/>
  <c r="AZ204" i="2162"/>
  <c r="AZ147" i="2162"/>
  <c r="D147" i="2162"/>
  <c r="T147" i="2162" s="1"/>
  <c r="AJ147" i="2162" s="1"/>
  <c r="AZ91" i="2140"/>
  <c r="E478" i="2156" s="1"/>
  <c r="K866" i="2156" s="1" a="1"/>
  <c r="K866" i="2156" s="1"/>
  <c r="AZ91" i="2162"/>
  <c r="D13" i="2140"/>
  <c r="T13" i="2140" s="1"/>
  <c r="AZ13" i="2162"/>
  <c r="E278" i="2140"/>
  <c r="U278" i="2140" s="1"/>
  <c r="BA278" i="2162"/>
  <c r="AZ221" i="2162"/>
  <c r="D221" i="2162"/>
  <c r="T221" i="2162" s="1"/>
  <c r="AJ221" i="2162" s="1"/>
  <c r="E40" i="2140"/>
  <c r="U40" i="2140" s="1"/>
  <c r="BA40" i="2162"/>
  <c r="D20" i="2140"/>
  <c r="T20" i="2140" s="1"/>
  <c r="D20" i="2162"/>
  <c r="T20" i="2162" s="1"/>
  <c r="AJ20" i="2162" s="1"/>
  <c r="AZ20" i="2162"/>
  <c r="D93" i="2162"/>
  <c r="T93" i="2162" s="1"/>
  <c r="AJ93" i="2162" s="1"/>
  <c r="AZ214" i="2162"/>
  <c r="E275" i="2162"/>
  <c r="U275" i="2162" s="1"/>
  <c r="AK275" i="2162" s="1"/>
  <c r="BA206" i="2162"/>
  <c r="E20" i="2162"/>
  <c r="U20" i="2162" s="1"/>
  <c r="AK20" i="2162" s="1"/>
  <c r="BA101" i="2162"/>
  <c r="E264" i="2162"/>
  <c r="U264" i="2162" s="1"/>
  <c r="AK264" i="2162" s="1"/>
  <c r="E205" i="2162"/>
  <c r="U205" i="2162" s="1"/>
  <c r="AK205" i="2162" s="1"/>
  <c r="D182" i="2162"/>
  <c r="T182" i="2162" s="1"/>
  <c r="AJ182" i="2162" s="1"/>
  <c r="AZ57" i="2162"/>
  <c r="AZ265" i="2162"/>
  <c r="AZ220" i="2162"/>
  <c r="E75" i="2162"/>
  <c r="U75" i="2162" s="1"/>
  <c r="AK75" i="2162" s="1"/>
  <c r="E16" i="2162"/>
  <c r="U16" i="2162" s="1"/>
  <c r="AK16" i="2162" s="1"/>
  <c r="AZ183" i="2162"/>
  <c r="AZ137" i="2162"/>
  <c r="D138" i="2162"/>
  <c r="T138" i="2162" s="1"/>
  <c r="AJ138" i="2162" s="1"/>
  <c r="D65" i="2162"/>
  <c r="T65" i="2162" s="1"/>
  <c r="AJ65" i="2162" s="1"/>
  <c r="AZ206" i="2162"/>
  <c r="E125" i="2162"/>
  <c r="U125" i="2162" s="1"/>
  <c r="AK125" i="2162" s="1"/>
  <c r="BA181" i="2162"/>
  <c r="E108" i="2162"/>
  <c r="U108" i="2162" s="1"/>
  <c r="AK108" i="2162" s="1"/>
  <c r="BA277" i="2162"/>
  <c r="E231" i="2162"/>
  <c r="U231" i="2162" s="1"/>
  <c r="AK231" i="2162" s="1"/>
  <c r="BA30" i="2162"/>
  <c r="D6" i="2162"/>
  <c r="T6" i="2162" s="1"/>
  <c r="AJ6" i="2162" s="1"/>
  <c r="D159" i="2162"/>
  <c r="T159" i="2162" s="1"/>
  <c r="AJ159" i="2162" s="1"/>
  <c r="AZ64" i="2162"/>
  <c r="D231" i="2162"/>
  <c r="T231" i="2162" s="1"/>
  <c r="AJ231" i="2162" s="1"/>
  <c r="BA120" i="2162"/>
  <c r="BA219" i="2162"/>
  <c r="D36" i="2162"/>
  <c r="T36" i="2162" s="1"/>
  <c r="AJ36" i="2162" s="1"/>
  <c r="D277" i="2162"/>
  <c r="T277" i="2162" s="1"/>
  <c r="AJ277" i="2162" s="1"/>
  <c r="BA22" i="2162"/>
  <c r="D112" i="2162"/>
  <c r="T112" i="2162" s="1"/>
  <c r="AJ112" i="2162" s="1"/>
  <c r="AZ224" i="2162"/>
  <c r="AZ8" i="2162"/>
  <c r="E179" i="2162"/>
  <c r="U179" i="2162" s="1"/>
  <c r="AK179" i="2162" s="1"/>
  <c r="BA151" i="2162"/>
  <c r="BA243" i="2162"/>
  <c r="BA87" i="2162"/>
  <c r="E127" i="2162"/>
  <c r="U127" i="2162" s="1"/>
  <c r="AK127" i="2162" s="1"/>
  <c r="BA77" i="2162"/>
  <c r="E224" i="2162"/>
  <c r="U224" i="2162" s="1"/>
  <c r="AK224" i="2162" s="1"/>
  <c r="D189" i="2162"/>
  <c r="T189" i="2162" s="1"/>
  <c r="AJ189" i="2162" s="1"/>
  <c r="D122" i="2162"/>
  <c r="T122" i="2162" s="1"/>
  <c r="AJ122" i="2162" s="1"/>
  <c r="AZ255" i="2162"/>
  <c r="AZ200" i="2162"/>
  <c r="BA165" i="2162"/>
  <c r="BA53" i="2162"/>
  <c r="E39" i="2162"/>
  <c r="U39" i="2162" s="1"/>
  <c r="AK39" i="2162" s="1"/>
  <c r="AZ110" i="2162"/>
  <c r="D157" i="2162"/>
  <c r="T157" i="2162" s="1"/>
  <c r="AJ157" i="2162" s="1"/>
  <c r="D260" i="2162"/>
  <c r="T260" i="2162" s="1"/>
  <c r="AJ260" i="2162" s="1"/>
  <c r="AZ17" i="2162"/>
  <c r="E171" i="2162"/>
  <c r="U171" i="2162" s="1"/>
  <c r="AK171" i="2162" s="1"/>
  <c r="E261" i="2162"/>
  <c r="U261" i="2162" s="1"/>
  <c r="AK261" i="2162" s="1"/>
  <c r="E82" i="2162"/>
  <c r="U82" i="2162" s="1"/>
  <c r="AK82" i="2162" s="1"/>
  <c r="E168" i="2162"/>
  <c r="U168" i="2162" s="1"/>
  <c r="AK168" i="2162" s="1"/>
  <c r="E124" i="2162"/>
  <c r="U124" i="2162" s="1"/>
  <c r="AK124" i="2162" s="1"/>
  <c r="BA55" i="2162"/>
  <c r="D256" i="2162"/>
  <c r="T256" i="2162" s="1"/>
  <c r="AJ256" i="2162" s="1"/>
  <c r="D179" i="2162"/>
  <c r="T179" i="2162" s="1"/>
  <c r="AJ179" i="2162" s="1"/>
  <c r="AZ111" i="2162"/>
  <c r="D262" i="2162"/>
  <c r="T262" i="2162" s="1"/>
  <c r="AJ262" i="2162" s="1"/>
  <c r="AZ32" i="2162"/>
  <c r="E23" i="2162"/>
  <c r="U23" i="2162" s="1"/>
  <c r="AK23" i="2162" s="1"/>
  <c r="E146" i="2162"/>
  <c r="U146" i="2162" s="1"/>
  <c r="AK146" i="2162" s="1"/>
  <c r="E111" i="2162"/>
  <c r="U111" i="2162" s="1"/>
  <c r="AK111" i="2162" s="1"/>
  <c r="BA257" i="2162"/>
  <c r="D188" i="2162"/>
  <c r="T188" i="2162" s="1"/>
  <c r="AJ188" i="2162" s="1"/>
  <c r="AZ151" i="2162"/>
  <c r="D19" i="2162"/>
  <c r="T19" i="2162" s="1"/>
  <c r="AJ19" i="2162" s="1"/>
  <c r="BA180" i="2162"/>
  <c r="BA60" i="2162"/>
  <c r="BA218" i="2162"/>
  <c r="AZ194" i="2162"/>
  <c r="E42" i="2162"/>
  <c r="U42" i="2162" s="1"/>
  <c r="AK42" i="2162" s="1"/>
  <c r="AZ165" i="2162"/>
  <c r="D124" i="2162"/>
  <c r="T124" i="2162" s="1"/>
  <c r="AJ124" i="2162" s="1"/>
  <c r="AZ84" i="2162"/>
  <c r="BA44" i="2162"/>
  <c r="E72" i="2162"/>
  <c r="U72" i="2162" s="1"/>
  <c r="AK72" i="2162" s="1"/>
  <c r="BA7" i="2162"/>
  <c r="E278" i="2162"/>
  <c r="U278" i="2162" s="1"/>
  <c r="AK278" i="2162" s="1"/>
  <c r="E11" i="2162"/>
  <c r="U11" i="2162" s="1"/>
  <c r="AK11" i="2162" s="1"/>
  <c r="E230" i="2162"/>
  <c r="U230" i="2162" s="1"/>
  <c r="AK230" i="2162" s="1"/>
  <c r="AZ40" i="2162"/>
  <c r="E118" i="2162"/>
  <c r="U118" i="2162" s="1"/>
  <c r="AK118" i="2162" s="1"/>
  <c r="AZ248" i="2162"/>
  <c r="AZ146" i="2162"/>
  <c r="D202" i="2162"/>
  <c r="T202" i="2162" s="1"/>
  <c r="AJ202" i="2162" s="1"/>
  <c r="AZ202" i="2162"/>
  <c r="D45" i="2140"/>
  <c r="T45" i="2140" s="1"/>
  <c r="D45" i="2162"/>
  <c r="T45" i="2162" s="1"/>
  <c r="AJ45" i="2162" s="1"/>
  <c r="BA51" i="2140"/>
  <c r="E827" i="2156" s="1"/>
  <c r="K663" i="2156" s="1" a="1"/>
  <c r="K663" i="2156" s="1"/>
  <c r="BA51" i="2162"/>
  <c r="AZ16" i="2162"/>
  <c r="D16" i="2162"/>
  <c r="T16" i="2162" s="1"/>
  <c r="AJ16" i="2162" s="1"/>
  <c r="D103" i="2140"/>
  <c r="T103" i="2140" s="1"/>
  <c r="AZ103" i="2162"/>
  <c r="AZ46" i="2140"/>
  <c r="E433" i="2156" s="1"/>
  <c r="K637" i="2156" s="1" a="1"/>
  <c r="K637" i="2156" s="1"/>
  <c r="D46" i="2162"/>
  <c r="T46" i="2162" s="1"/>
  <c r="AJ46" i="2162" s="1"/>
  <c r="AZ46" i="2162"/>
  <c r="AZ135" i="2140"/>
  <c r="E522" i="2156" s="1"/>
  <c r="K1085" i="2156" s="1" a="1"/>
  <c r="K1085" i="2156" s="1"/>
  <c r="AZ135" i="2162"/>
  <c r="AZ273" i="2140"/>
  <c r="E660" i="2156" s="1"/>
  <c r="K594" i="2156" s="1" a="1"/>
  <c r="K594" i="2156" s="1"/>
  <c r="D273" i="2162"/>
  <c r="T273" i="2162" s="1"/>
  <c r="AJ273" i="2162" s="1"/>
  <c r="AZ47" i="2140"/>
  <c r="E434" i="2156" s="1"/>
  <c r="K645" i="2156" s="1" a="1"/>
  <c r="K645" i="2156" s="1"/>
  <c r="D47" i="2162"/>
  <c r="T47" i="2162" s="1"/>
  <c r="AJ47" i="2162" s="1"/>
  <c r="BA235" i="2140"/>
  <c r="E1011" i="2156" s="1"/>
  <c r="K343" i="2156" s="1" a="1"/>
  <c r="K343" i="2156" s="1"/>
  <c r="E235" i="2162"/>
  <c r="U235" i="2162" s="1"/>
  <c r="AK235" i="2162" s="1"/>
  <c r="BA272" i="2140"/>
  <c r="E1048" i="2156" s="1"/>
  <c r="K585" i="2156" s="1" a="1"/>
  <c r="K585" i="2156" s="1"/>
  <c r="BA272" i="2162"/>
  <c r="D259" i="2162"/>
  <c r="T259" i="2162" s="1"/>
  <c r="AJ259" i="2162" s="1"/>
  <c r="AZ259" i="2162"/>
  <c r="D252" i="2140"/>
  <c r="T252" i="2140" s="1"/>
  <c r="D252" i="2162"/>
  <c r="T252" i="2162" s="1"/>
  <c r="AJ252" i="2162" s="1"/>
  <c r="AZ177" i="2140"/>
  <c r="E564" i="2156" s="1"/>
  <c r="K1337" i="2156" s="1" a="1"/>
  <c r="K1337" i="2156" s="1"/>
  <c r="D177" i="2162"/>
  <c r="T177" i="2162" s="1"/>
  <c r="AJ177" i="2162" s="1"/>
  <c r="AZ216" i="2140"/>
  <c r="E603" i="2156" s="1"/>
  <c r="K244" i="2156" s="1" a="1"/>
  <c r="K244" i="2156" s="1"/>
  <c r="D216" i="2162"/>
  <c r="T216" i="2162" s="1"/>
  <c r="AJ216" i="2162" s="1"/>
  <c r="AZ216" i="2162"/>
  <c r="BA19" i="2140"/>
  <c r="E795" i="2156" s="1"/>
  <c r="K40" i="2156" s="1" a="1"/>
  <c r="K40" i="2156" s="1"/>
  <c r="E19" i="2162"/>
  <c r="U19" i="2162" s="1"/>
  <c r="AK19" i="2162" s="1"/>
  <c r="BA142" i="2140"/>
  <c r="E918" i="2156" s="1"/>
  <c r="K1119" i="2156" s="1" a="1"/>
  <c r="K1119" i="2156" s="1"/>
  <c r="E142" i="2162"/>
  <c r="U142" i="2162" s="1"/>
  <c r="AK142" i="2162" s="1"/>
  <c r="D74" i="2140"/>
  <c r="T74" i="2140" s="1"/>
  <c r="AZ74" i="2162"/>
  <c r="D209" i="2140"/>
  <c r="T209" i="2140" s="1"/>
  <c r="AZ209" i="2162"/>
  <c r="D69" i="2162"/>
  <c r="T69" i="2162" s="1"/>
  <c r="AJ69" i="2162" s="1"/>
  <c r="AZ69" i="2162"/>
  <c r="D226" i="2140"/>
  <c r="T226" i="2140" s="1"/>
  <c r="D226" i="2162"/>
  <c r="T226" i="2162" s="1"/>
  <c r="AJ226" i="2162" s="1"/>
  <c r="AZ208" i="2140"/>
  <c r="E595" i="2156" s="1"/>
  <c r="K198" i="2156" s="1" a="1"/>
  <c r="K198" i="2156" s="1"/>
  <c r="AZ208" i="2162"/>
  <c r="AZ238" i="2140"/>
  <c r="E625" i="2156" s="1"/>
  <c r="K376" i="2156" s="1" a="1"/>
  <c r="K376" i="2156" s="1"/>
  <c r="AZ238" i="2162"/>
  <c r="E234" i="2162"/>
  <c r="U234" i="2162" s="1"/>
  <c r="AK234" i="2162" s="1"/>
  <c r="BA234" i="2162"/>
  <c r="AZ274" i="2140"/>
  <c r="E661" i="2156" s="1"/>
  <c r="K600" i="2156" s="1" a="1"/>
  <c r="K600" i="2156" s="1"/>
  <c r="AZ274" i="2162"/>
  <c r="BA187" i="2140"/>
  <c r="E963" i="2156" s="1"/>
  <c r="K1397" i="2156" s="1" a="1"/>
  <c r="K1397" i="2156" s="1"/>
  <c r="BA187" i="2162"/>
  <c r="BA98" i="2140"/>
  <c r="E874" i="2156" s="1"/>
  <c r="K901" i="2156" s="1" a="1"/>
  <c r="K901" i="2156" s="1"/>
  <c r="E98" i="2162"/>
  <c r="U98" i="2162" s="1"/>
  <c r="AK98" i="2162" s="1"/>
  <c r="BA98" i="2162"/>
  <c r="BA158" i="2140"/>
  <c r="E934" i="2156" s="1"/>
  <c r="K1216" i="2156" s="1" a="1"/>
  <c r="K1216" i="2156" s="1"/>
  <c r="BA158" i="2162"/>
  <c r="BA213" i="2140"/>
  <c r="E989" i="2156" s="1"/>
  <c r="K2157" i="2156" s="1" a="1"/>
  <c r="K2157" i="2156" s="1"/>
  <c r="E213" i="2162"/>
  <c r="U213" i="2162" s="1"/>
  <c r="AK213" i="2162" s="1"/>
  <c r="AZ96" i="2162"/>
  <c r="D96" i="2162"/>
  <c r="T96" i="2162" s="1"/>
  <c r="AJ96" i="2162" s="1"/>
  <c r="AZ42" i="2140"/>
  <c r="E429" i="2156" s="1"/>
  <c r="K354" i="2156" s="1" a="1"/>
  <c r="K354" i="2156" s="1"/>
  <c r="AZ42" i="2162"/>
  <c r="AZ71" i="2162"/>
  <c r="D71" i="2162"/>
  <c r="T71" i="2162" s="1"/>
  <c r="AJ71" i="2162" s="1"/>
  <c r="AZ35" i="2162"/>
  <c r="D35" i="2162"/>
  <c r="T35" i="2162" s="1"/>
  <c r="AJ35" i="2162" s="1"/>
  <c r="D126" i="2162"/>
  <c r="T126" i="2162" s="1"/>
  <c r="AJ126" i="2162" s="1"/>
  <c r="AZ126" i="2162"/>
  <c r="AZ211" i="2162"/>
  <c r="D211" i="2162"/>
  <c r="T211" i="2162" s="1"/>
  <c r="AJ211" i="2162" s="1"/>
  <c r="E220" i="2162"/>
  <c r="U220" i="2162" s="1"/>
  <c r="AK220" i="2162" s="1"/>
  <c r="BA220" i="2162"/>
  <c r="E143" i="2162"/>
  <c r="U143" i="2162" s="1"/>
  <c r="AK143" i="2162" s="1"/>
  <c r="BA143" i="2162"/>
  <c r="AZ205" i="2162"/>
  <c r="D205" i="2162"/>
  <c r="T205" i="2162" s="1"/>
  <c r="AJ205" i="2162" s="1"/>
  <c r="D249" i="2140"/>
  <c r="T249" i="2140" s="1"/>
  <c r="D249" i="2162"/>
  <c r="T249" i="2162" s="1"/>
  <c r="AJ249" i="2162" s="1"/>
  <c r="E164" i="2140"/>
  <c r="U164" i="2140" s="1"/>
  <c r="BA164" i="2162"/>
  <c r="E262" i="2140"/>
  <c r="U262" i="2140" s="1"/>
  <c r="E262" i="2162"/>
  <c r="U262" i="2162" s="1"/>
  <c r="AK262" i="2162" s="1"/>
  <c r="D209" i="2162"/>
  <c r="T209" i="2162" s="1"/>
  <c r="AJ209" i="2162" s="1"/>
  <c r="D80" i="2162"/>
  <c r="T80" i="2162" s="1"/>
  <c r="AJ80" i="2162" s="1"/>
  <c r="BA248" i="2162"/>
  <c r="BA133" i="2162"/>
  <c r="AZ131" i="2162"/>
  <c r="D57" i="2162"/>
  <c r="T57" i="2162" s="1"/>
  <c r="AJ57" i="2162" s="1"/>
  <c r="D243" i="2162"/>
  <c r="T243" i="2162" s="1"/>
  <c r="AJ243" i="2162" s="1"/>
  <c r="AZ199" i="2162"/>
  <c r="BA265" i="2162"/>
  <c r="BA16" i="2162"/>
  <c r="D103" i="2162"/>
  <c r="T103" i="2162" s="1"/>
  <c r="AJ103" i="2162" s="1"/>
  <c r="AZ168" i="2162"/>
  <c r="AZ138" i="2162"/>
  <c r="D74" i="2162"/>
  <c r="T74" i="2162" s="1"/>
  <c r="AJ74" i="2162" s="1"/>
  <c r="D236" i="2162"/>
  <c r="T236" i="2162" s="1"/>
  <c r="AJ236" i="2162" s="1"/>
  <c r="D206" i="2162"/>
  <c r="T206" i="2162" s="1"/>
  <c r="AJ206" i="2162" s="1"/>
  <c r="BA13" i="2162"/>
  <c r="BA175" i="2162"/>
  <c r="E74" i="2162"/>
  <c r="U74" i="2162" s="1"/>
  <c r="AK74" i="2162" s="1"/>
  <c r="E255" i="2162"/>
  <c r="U255" i="2162" s="1"/>
  <c r="AK255" i="2162" s="1"/>
  <c r="BA231" i="2162"/>
  <c r="AZ176" i="2162"/>
  <c r="D89" i="2162"/>
  <c r="T89" i="2162" s="1"/>
  <c r="AJ89" i="2162" s="1"/>
  <c r="D263" i="2162"/>
  <c r="T263" i="2162" s="1"/>
  <c r="AJ263" i="2162" s="1"/>
  <c r="AZ231" i="2162"/>
  <c r="D10" i="2162"/>
  <c r="T10" i="2162" s="1"/>
  <c r="AJ10" i="2162" s="1"/>
  <c r="BA96" i="2162"/>
  <c r="BA260" i="2162"/>
  <c r="BA200" i="2162"/>
  <c r="D94" i="2162"/>
  <c r="T94" i="2162" s="1"/>
  <c r="AJ94" i="2162" s="1"/>
  <c r="D268" i="2162"/>
  <c r="T268" i="2162" s="1"/>
  <c r="AJ268" i="2162" s="1"/>
  <c r="D264" i="2162"/>
  <c r="T264" i="2162" s="1"/>
  <c r="AJ264" i="2162" s="1"/>
  <c r="E132" i="2162"/>
  <c r="U132" i="2162" s="1"/>
  <c r="AK132" i="2162" s="1"/>
  <c r="D164" i="2162"/>
  <c r="T164" i="2162" s="1"/>
  <c r="AJ164" i="2162" s="1"/>
  <c r="AZ63" i="2162"/>
  <c r="D247" i="2162"/>
  <c r="T247" i="2162" s="1"/>
  <c r="AJ247" i="2162" s="1"/>
  <c r="D224" i="2162"/>
  <c r="T224" i="2162" s="1"/>
  <c r="AJ224" i="2162" s="1"/>
  <c r="E110" i="2162"/>
  <c r="U110" i="2162" s="1"/>
  <c r="AK110" i="2162" s="1"/>
  <c r="BA193" i="2162"/>
  <c r="E77" i="2162"/>
  <c r="U77" i="2162" s="1"/>
  <c r="AK77" i="2162" s="1"/>
  <c r="BA267" i="2162"/>
  <c r="AZ122" i="2162"/>
  <c r="AZ56" i="2162"/>
  <c r="E154" i="2162"/>
  <c r="U154" i="2162" s="1"/>
  <c r="AK154" i="2162" s="1"/>
  <c r="E252" i="2162"/>
  <c r="U252" i="2162" s="1"/>
  <c r="AK252" i="2162" s="1"/>
  <c r="AZ105" i="2162"/>
  <c r="D53" i="2162"/>
  <c r="T53" i="2162" s="1"/>
  <c r="AJ53" i="2162" s="1"/>
  <c r="E226" i="2162"/>
  <c r="U226" i="2162" s="1"/>
  <c r="AK226" i="2162" s="1"/>
  <c r="BA82" i="2162"/>
  <c r="E156" i="2162"/>
  <c r="U156" i="2162" s="1"/>
  <c r="AK156" i="2162" s="1"/>
  <c r="BA56" i="2162"/>
  <c r="BA258" i="2162"/>
  <c r="BA203" i="2162"/>
  <c r="E147" i="2162"/>
  <c r="U147" i="2162" s="1"/>
  <c r="AK147" i="2162" s="1"/>
  <c r="BA78" i="2162"/>
  <c r="E240" i="2162"/>
  <c r="U240" i="2162" s="1"/>
  <c r="AK240" i="2162" s="1"/>
  <c r="D158" i="2162"/>
  <c r="T158" i="2162" s="1"/>
  <c r="AJ158" i="2162" s="1"/>
  <c r="E256" i="2162"/>
  <c r="U256" i="2162" s="1"/>
  <c r="AK256" i="2162" s="1"/>
  <c r="E84" i="2162"/>
  <c r="U84" i="2162" s="1"/>
  <c r="AK84" i="2162" s="1"/>
  <c r="BA263" i="2162"/>
  <c r="D79" i="2162"/>
  <c r="T79" i="2162" s="1"/>
  <c r="AJ79" i="2162" s="1"/>
  <c r="D227" i="2162"/>
  <c r="T227" i="2162" s="1"/>
  <c r="AJ227" i="2162" s="1"/>
  <c r="D193" i="2162"/>
  <c r="T193" i="2162" s="1"/>
  <c r="AJ193" i="2162" s="1"/>
  <c r="AZ45" i="2162"/>
  <c r="AZ223" i="2162"/>
  <c r="E135" i="2162"/>
  <c r="U135" i="2162" s="1"/>
  <c r="AK135" i="2162" s="1"/>
  <c r="E49" i="2162"/>
  <c r="U49" i="2162" s="1"/>
  <c r="AK49" i="2162" s="1"/>
  <c r="E164" i="2162"/>
  <c r="U164" i="2162" s="1"/>
  <c r="AK164" i="2162" s="1"/>
  <c r="BA149" i="2162"/>
  <c r="BA47" i="2162"/>
  <c r="AZ170" i="2162"/>
  <c r="D76" i="2162"/>
  <c r="T76" i="2162" s="1"/>
  <c r="AJ76" i="2162" s="1"/>
  <c r="D208" i="2162"/>
  <c r="T208" i="2162" s="1"/>
  <c r="AJ208" i="2162" s="1"/>
  <c r="BA166" i="2162"/>
  <c r="E225" i="2162"/>
  <c r="U225" i="2162" s="1"/>
  <c r="AK225" i="2162" s="1"/>
  <c r="D75" i="2162"/>
  <c r="T75" i="2162" s="1"/>
  <c r="AJ75" i="2162" s="1"/>
  <c r="AZ234" i="2162"/>
  <c r="BA43" i="2162"/>
  <c r="AZ95" i="2162"/>
  <c r="L38" i="2156"/>
  <c r="K38" i="2157" s="1"/>
  <c r="H38" i="2157"/>
  <c r="I38" i="2157" s="1"/>
  <c r="L27" i="2156"/>
  <c r="K27" i="2157" s="1"/>
  <c r="L941" i="2156"/>
  <c r="K941" i="2157" s="1"/>
  <c r="H411" i="2157"/>
  <c r="I411" i="2157" s="1"/>
  <c r="L454" i="2156"/>
  <c r="K454" i="2157" s="1"/>
  <c r="H2295" i="2157"/>
  <c r="I2295" i="2157" s="1"/>
  <c r="L1436" i="2156"/>
  <c r="K1436" i="2157" s="1"/>
  <c r="H2230" i="2157"/>
  <c r="I2230" i="2157" s="1"/>
  <c r="L1136" i="2156"/>
  <c r="K1136" i="2157" s="1"/>
  <c r="H1602" i="2157"/>
  <c r="I1602" i="2157" s="1"/>
  <c r="H474" i="2157"/>
  <c r="I474" i="2157" s="1"/>
  <c r="L949" i="2156"/>
  <c r="K949" i="2157" s="1"/>
  <c r="L1128" i="2156"/>
  <c r="K1128" i="2157" s="1"/>
  <c r="H1035" i="2157"/>
  <c r="I1035" i="2157" s="1"/>
  <c r="L2303" i="2156"/>
  <c r="K2303" i="2157" s="1"/>
  <c r="AM90" i="2140"/>
  <c r="D1644" i="2156" s="1"/>
  <c r="J862" i="2156" s="1"/>
  <c r="D862" i="2157" s="1"/>
  <c r="M862" i="2157" s="1"/>
  <c r="AM122" i="2140"/>
  <c r="D1676" i="2156" s="1"/>
  <c r="J1000" i="2156" s="1"/>
  <c r="D1000" i="2157" s="1"/>
  <c r="M1000" i="2157" s="1"/>
  <c r="AM154" i="2140"/>
  <c r="D1708" i="2156" s="1"/>
  <c r="AM186" i="2140"/>
  <c r="D1740" i="2156" s="1"/>
  <c r="J1386" i="2156" s="1"/>
  <c r="D1386" i="2157" s="1"/>
  <c r="M1386" i="2157" s="1"/>
  <c r="D1772" i="2156"/>
  <c r="J255" i="2156" s="1"/>
  <c r="D255" i="2157" s="1"/>
  <c r="M255" i="2157" s="1"/>
  <c r="AM218" i="2140"/>
  <c r="AM250" i="2140"/>
  <c r="D1804" i="2156" s="1"/>
  <c r="J451" i="2156" s="1"/>
  <c r="D451" i="2157" s="1"/>
  <c r="M451" i="2157" s="1"/>
  <c r="AM19" i="2140"/>
  <c r="D1573" i="2156" s="1"/>
  <c r="AM147" i="2140"/>
  <c r="D1701" i="2156" s="1"/>
  <c r="J1152" i="2156" s="1"/>
  <c r="D1152" i="2157" s="1"/>
  <c r="M1152" i="2157" s="1"/>
  <c r="AM290" i="2140"/>
  <c r="D1844" i="2156" s="1"/>
  <c r="J2336" i="2156" s="1"/>
  <c r="D2336" i="2157" s="1"/>
  <c r="M2336" i="2157" s="1"/>
  <c r="AM354" i="2140"/>
  <c r="D1908" i="2156" s="1"/>
  <c r="J1913" i="2156" s="1"/>
  <c r="D1913" i="2157" s="1"/>
  <c r="M1913" i="2157" s="1"/>
  <c r="AM60" i="2140"/>
  <c r="D1614" i="2156" s="1"/>
  <c r="AM188" i="2140"/>
  <c r="D1742" i="2156" s="1"/>
  <c r="J1402" i="2156" s="1"/>
  <c r="D1402" i="2157" s="1"/>
  <c r="M1402" i="2157" s="1"/>
  <c r="AM294" i="2140"/>
  <c r="D1848" i="2156" s="1"/>
  <c r="J1566" i="2156" s="1"/>
  <c r="D1566" i="2157" s="1"/>
  <c r="M1566" i="2157" s="1"/>
  <c r="AM358" i="2140"/>
  <c r="D1912" i="2156" s="1"/>
  <c r="J1930" i="2156" s="1"/>
  <c r="D1930" i="2157" s="1"/>
  <c r="M1930" i="2157" s="1"/>
  <c r="AM270" i="2140"/>
  <c r="D1824" i="2156" s="1"/>
  <c r="AM102" i="2140"/>
  <c r="D1656" i="2156" s="1"/>
  <c r="AM340" i="2140"/>
  <c r="D1894" i="2156" s="1"/>
  <c r="J1818" i="2156" s="1"/>
  <c r="D1818" i="2157" s="1"/>
  <c r="M1818" i="2157" s="1"/>
  <c r="AM196" i="2140"/>
  <c r="D1750" i="2156" s="1"/>
  <c r="AM27" i="2140"/>
  <c r="D1581" i="2156" s="1"/>
  <c r="AM145" i="2140"/>
  <c r="D1699" i="2156" s="1"/>
  <c r="AM17" i="2140"/>
  <c r="D1571" i="2156" s="1"/>
  <c r="AM206" i="2140"/>
  <c r="D1760" i="2156" s="1"/>
  <c r="J184" i="2156" s="1"/>
  <c r="D184" i="2157" s="1"/>
  <c r="M184" i="2157" s="1"/>
  <c r="AM282" i="2140"/>
  <c r="D1836" i="2156" s="1"/>
  <c r="J1499" i="2156" s="1"/>
  <c r="D1499" i="2157" s="1"/>
  <c r="M1499" i="2157" s="1"/>
  <c r="AM118" i="2140"/>
  <c r="D1672" i="2156" s="1"/>
  <c r="AM352" i="2140"/>
  <c r="D1906" i="2156" s="1"/>
  <c r="J1898" i="2156" s="1"/>
  <c r="D1898" i="2157" s="1"/>
  <c r="M1898" i="2157" s="1"/>
  <c r="AM194" i="2140"/>
  <c r="D1748" i="2156" s="1"/>
  <c r="J1440" i="2156" s="1"/>
  <c r="D1440" i="2157" s="1"/>
  <c r="M1440" i="2157" s="1"/>
  <c r="AM20" i="2140"/>
  <c r="D1574" i="2156" s="1"/>
  <c r="AM157" i="2140"/>
  <c r="D1711" i="2156" s="1"/>
  <c r="J1205" i="2156" s="1"/>
  <c r="D1205" i="2157" s="1"/>
  <c r="M1205" i="2157" s="1"/>
  <c r="AM29" i="2140"/>
  <c r="D1583" i="2156" s="1"/>
  <c r="J68" i="2156" s="1"/>
  <c r="D68" i="2157" s="1"/>
  <c r="M68" i="2157" s="1"/>
  <c r="AM247" i="2140"/>
  <c r="D1801" i="2156" s="1"/>
  <c r="J432" i="2156" s="1"/>
  <c r="D432" i="2157" s="1"/>
  <c r="M432" i="2157" s="1"/>
  <c r="AM96" i="2140"/>
  <c r="D1650" i="2156" s="1"/>
  <c r="J888" i="2156" s="1"/>
  <c r="D888" i="2157" s="1"/>
  <c r="M888" i="2157" s="1"/>
  <c r="D1947" i="2156"/>
  <c r="J2522" i="2156" s="1"/>
  <c r="D2522" i="2157" s="1"/>
  <c r="M2522" i="2157" s="1"/>
  <c r="AM73" i="2140"/>
  <c r="D1627" i="2156" s="1"/>
  <c r="J764" i="2156" s="1"/>
  <c r="D764" i="2157" s="1"/>
  <c r="M764" i="2157" s="1"/>
  <c r="AM44" i="2140"/>
  <c r="D1598" i="2156" s="1"/>
  <c r="J2175" i="2156" s="1"/>
  <c r="D2175" i="2157" s="1"/>
  <c r="M2175" i="2157" s="1"/>
  <c r="AM172" i="2140"/>
  <c r="D1726" i="2156" s="1"/>
  <c r="AM306" i="2140"/>
  <c r="D1860" i="2156" s="1"/>
  <c r="AM370" i="2140"/>
  <c r="D1924" i="2156" s="1"/>
  <c r="J2010" i="2156" s="1"/>
  <c r="D2010" i="2157" s="1"/>
  <c r="M2010" i="2157" s="1"/>
  <c r="AM124" i="2140"/>
  <c r="D1678" i="2156" s="1"/>
  <c r="J1016" i="2156" s="1"/>
  <c r="D1016" i="2157" s="1"/>
  <c r="M1016" i="2157" s="1"/>
  <c r="AM252" i="2140"/>
  <c r="D1806" i="2156" s="1"/>
  <c r="AM342" i="2140"/>
  <c r="D1896" i="2156" s="1"/>
  <c r="J1834" i="2156" s="1"/>
  <c r="D1834" i="2157" s="1"/>
  <c r="M1834" i="2157" s="1"/>
  <c r="AM371" i="2140"/>
  <c r="D1925" i="2156" s="1"/>
  <c r="J2018" i="2156" s="1"/>
  <c r="D2018" i="2157" s="1"/>
  <c r="M2018" i="2157" s="1"/>
  <c r="AM230" i="2140"/>
  <c r="D1784" i="2156" s="1"/>
  <c r="AM56" i="2140"/>
  <c r="D1610" i="2156" s="1"/>
  <c r="AM308" i="2140"/>
  <c r="D1862" i="2156" s="1"/>
  <c r="J2377" i="2156" s="1"/>
  <c r="D2377" i="2157" s="1"/>
  <c r="M2377" i="2157" s="1"/>
  <c r="AM155" i="2140"/>
  <c r="D1709" i="2156" s="1"/>
  <c r="J1189" i="2156" s="1"/>
  <c r="D1189" i="2157" s="1"/>
  <c r="M1189" i="2157" s="1"/>
  <c r="AM241" i="2140"/>
  <c r="D1795" i="2156" s="1"/>
  <c r="AM113" i="2140"/>
  <c r="D1667" i="2156" s="1"/>
  <c r="AM289" i="2140"/>
  <c r="D1843" i="2156" s="1"/>
  <c r="J1534" i="2156" s="1"/>
  <c r="D1534" i="2157" s="1"/>
  <c r="M1534" i="2157" s="1"/>
  <c r="AM383" i="2140"/>
  <c r="D1937" i="2156" s="1"/>
  <c r="J2497" i="2156" s="1"/>
  <c r="D2497" i="2157" s="1"/>
  <c r="M2497" i="2157" s="1"/>
  <c r="AM246" i="2140"/>
  <c r="D1800" i="2156" s="1"/>
  <c r="J424" i="2156" s="1"/>
  <c r="D424" i="2157" s="1"/>
  <c r="M424" i="2157" s="1"/>
  <c r="AM72" i="2140"/>
  <c r="D1626" i="2156" s="1"/>
  <c r="J756" i="2156" s="1"/>
  <c r="D756" i="2157" s="1"/>
  <c r="M756" i="2157" s="1"/>
  <c r="AM320" i="2140"/>
  <c r="D1874" i="2156" s="1"/>
  <c r="J1683" i="2156" s="1"/>
  <c r="D1683" i="2157" s="1"/>
  <c r="M1683" i="2157" s="1"/>
  <c r="AM148" i="2140"/>
  <c r="D1702" i="2156" s="1"/>
  <c r="AM253" i="2140"/>
  <c r="D1807" i="2156" s="1"/>
  <c r="J466" i="2156" s="1"/>
  <c r="D466" i="2157" s="1"/>
  <c r="M466" i="2157" s="1"/>
  <c r="AM125" i="2140"/>
  <c r="D1679" i="2156" s="1"/>
  <c r="J2299" i="2156" s="1"/>
  <c r="D2299" i="2157" s="1"/>
  <c r="M2299" i="2157" s="1"/>
  <c r="AM317" i="2140"/>
  <c r="D1871" i="2156" s="1"/>
  <c r="J1667" i="2156" s="1"/>
  <c r="D1667" i="2157" s="1"/>
  <c r="M1667" i="2157" s="1"/>
  <c r="AM174" i="2140"/>
  <c r="D1728" i="2156" s="1"/>
  <c r="J1322" i="2156" s="1"/>
  <c r="D1322" i="2157" s="1"/>
  <c r="M1322" i="2157" s="1"/>
  <c r="AM111" i="2140"/>
  <c r="D1665" i="2156" s="1"/>
  <c r="J962" i="2156" s="1"/>
  <c r="D962" i="2157" s="1"/>
  <c r="M962" i="2157" s="1"/>
  <c r="AM210" i="2140"/>
  <c r="D1764" i="2156" s="1"/>
  <c r="J208" i="2156" s="1"/>
  <c r="D208" i="2157" s="1"/>
  <c r="M208" i="2157" s="1"/>
  <c r="AM185" i="2140"/>
  <c r="D1739" i="2156" s="1"/>
  <c r="J2329" i="2156" s="1"/>
  <c r="D2329" i="2157" s="1"/>
  <c r="M2329" i="2157" s="1"/>
  <c r="AM142" i="2140"/>
  <c r="D1696" i="2156" s="1"/>
  <c r="J1115" i="2156" s="1"/>
  <c r="D1115" i="2157" s="1"/>
  <c r="M1115" i="2157" s="1"/>
  <c r="AM9" i="2140"/>
  <c r="D1563" i="2156" s="1"/>
  <c r="AM115" i="2140"/>
  <c r="D1669" i="2156" s="1"/>
  <c r="AM243" i="2140"/>
  <c r="D1797" i="2156" s="1"/>
  <c r="AM330" i="2140"/>
  <c r="D1884" i="2156" s="1"/>
  <c r="J1746" i="2156" s="1"/>
  <c r="D1746" i="2157" s="1"/>
  <c r="M1746" i="2157" s="1"/>
  <c r="AM28" i="2140"/>
  <c r="D1582" i="2156" s="1"/>
  <c r="AM156" i="2140"/>
  <c r="D1710" i="2156" s="1"/>
  <c r="J1197" i="2156" s="1"/>
  <c r="D1197" i="2157" s="1"/>
  <c r="M1197" i="2157" s="1"/>
  <c r="AM302" i="2140"/>
  <c r="D1856" i="2156" s="1"/>
  <c r="J1617" i="2156" s="1"/>
  <c r="D1617" i="2157" s="1"/>
  <c r="M1617" i="2157" s="1"/>
  <c r="AM366" i="2140"/>
  <c r="D1920" i="2156" s="1"/>
  <c r="J1978" i="2156" s="1"/>
  <c r="D1978" i="2157" s="1"/>
  <c r="M1978" i="2157" s="1"/>
  <c r="AM144" i="2140"/>
  <c r="D1698" i="2156" s="1"/>
  <c r="J1132" i="2156" s="1"/>
  <c r="D1132" i="2157" s="1"/>
  <c r="M1132" i="2157" s="1"/>
  <c r="AM51" i="2140"/>
  <c r="D1605" i="2156" s="1"/>
  <c r="AM179" i="2140"/>
  <c r="D1733" i="2156" s="1"/>
  <c r="J1346" i="2156" s="1"/>
  <c r="D1346" i="2157" s="1"/>
  <c r="M1346" i="2157" s="1"/>
  <c r="AM346" i="2140"/>
  <c r="D1900" i="2156" s="1"/>
  <c r="J2432" i="2156" s="1"/>
  <c r="D2432" i="2157" s="1"/>
  <c r="M2432" i="2157" s="1"/>
  <c r="AM92" i="2140"/>
  <c r="D1646" i="2156" s="1"/>
  <c r="J2238" i="2156" s="1"/>
  <c r="D2238" i="2157" s="1"/>
  <c r="M2238" i="2157" s="1"/>
  <c r="AM220" i="2140"/>
  <c r="D1774" i="2156" s="1"/>
  <c r="AM318" i="2140"/>
  <c r="D1872" i="2156" s="1"/>
  <c r="J2401" i="2156" s="1"/>
  <c r="D2401" i="2157" s="1"/>
  <c r="M2401" i="2157" s="1"/>
  <c r="AM382" i="2140"/>
  <c r="D1936" i="2156" s="1"/>
  <c r="J2489" i="2156" s="1"/>
  <c r="D2489" i="2157" s="1"/>
  <c r="M2489" i="2157" s="1"/>
  <c r="AM10" i="2140"/>
  <c r="D1564" i="2156" s="1"/>
  <c r="AM42" i="2140"/>
  <c r="D1596" i="2156" s="1"/>
  <c r="AM74" i="2140"/>
  <c r="D1628" i="2156" s="1"/>
  <c r="J773" i="2156" s="1"/>
  <c r="D773" i="2157" s="1"/>
  <c r="M773" i="2157" s="1"/>
  <c r="AM106" i="2140"/>
  <c r="D1660" i="2156" s="1"/>
  <c r="J935" i="2156" s="1"/>
  <c r="D935" i="2157" s="1"/>
  <c r="M935" i="2157" s="1"/>
  <c r="AM138" i="2140"/>
  <c r="D1692" i="2156" s="1"/>
  <c r="AM170" i="2140"/>
  <c r="D1724" i="2156" s="1"/>
  <c r="J1303" i="2156" s="1"/>
  <c r="D1303" i="2157" s="1"/>
  <c r="M1303" i="2157" s="1"/>
  <c r="AM202" i="2140"/>
  <c r="D1756" i="2156" s="1"/>
  <c r="J160" i="2156" s="1"/>
  <c r="D160" i="2157" s="1"/>
  <c r="M160" i="2157" s="1"/>
  <c r="AM234" i="2140"/>
  <c r="D1788" i="2156" s="1"/>
  <c r="J334" i="2156" s="1"/>
  <c r="D334" i="2157" s="1"/>
  <c r="M334" i="2157" s="1"/>
  <c r="AM16" i="2140"/>
  <c r="D1570" i="2156" s="1"/>
  <c r="AM108" i="2140"/>
  <c r="D1662" i="2156" s="1"/>
  <c r="J946" i="2156" s="1"/>
  <c r="D946" i="2157" s="1"/>
  <c r="M946" i="2157" s="1"/>
  <c r="AM236" i="2140"/>
  <c r="D1790" i="2156" s="1"/>
  <c r="AM322" i="2140"/>
  <c r="D1876" i="2156" s="1"/>
  <c r="J1723" i="2156" s="1"/>
  <c r="D1723" i="2157" s="1"/>
  <c r="M1723" i="2157" s="1"/>
  <c r="AM386" i="2140"/>
  <c r="D1940" i="2156" s="1"/>
  <c r="J2538" i="2156" s="1"/>
  <c r="D2538" i="2157" s="1"/>
  <c r="M2538" i="2157" s="1"/>
  <c r="AM99" i="2140"/>
  <c r="D1653" i="2156" s="1"/>
  <c r="J2252" i="2156" s="1"/>
  <c r="D2252" i="2157" s="1"/>
  <c r="M2252" i="2157" s="1"/>
  <c r="AM227" i="2140"/>
  <c r="D1781" i="2156" s="1"/>
  <c r="J302" i="2156" s="1"/>
  <c r="D302" i="2157" s="1"/>
  <c r="M302" i="2157" s="1"/>
  <c r="AM326" i="2140"/>
  <c r="D1880" i="2156" s="1"/>
  <c r="J1706" i="2156" s="1"/>
  <c r="D1706" i="2157" s="1"/>
  <c r="M1706" i="2157" s="1"/>
  <c r="AM390" i="2140"/>
  <c r="D1944" i="2156" s="1"/>
  <c r="J2546" i="2156" s="1"/>
  <c r="D2546" i="2157" s="1"/>
  <c r="M2546" i="2157" s="1"/>
  <c r="AM347" i="2140"/>
  <c r="D1901" i="2156" s="1"/>
  <c r="J2441" i="2156" s="1"/>
  <c r="D2441" i="2157" s="1"/>
  <c r="M2441" i="2157" s="1"/>
  <c r="AM24" i="2140"/>
  <c r="D1578" i="2156" s="1"/>
  <c r="AM123" i="2140"/>
  <c r="D1677" i="2156" s="1"/>
  <c r="J1009" i="2156" s="1"/>
  <c r="D1009" i="2157" s="1"/>
  <c r="M1009" i="2157" s="1"/>
  <c r="AM121" i="2140"/>
  <c r="D1675" i="2156" s="1"/>
  <c r="J993" i="2156" s="1"/>
  <c r="D993" i="2157" s="1"/>
  <c r="M993" i="2157" s="1"/>
  <c r="AM231" i="2140"/>
  <c r="D1785" i="2156" s="1"/>
  <c r="J319" i="2156" s="1"/>
  <c r="D319" i="2157" s="1"/>
  <c r="M319" i="2157" s="1"/>
  <c r="AM288" i="2140"/>
  <c r="D1842" i="2156" s="1"/>
  <c r="J1527" i="2156" s="1"/>
  <c r="D1527" i="2157" s="1"/>
  <c r="M1527" i="2157" s="1"/>
  <c r="AM41" i="2140"/>
  <c r="D1595" i="2156" s="1"/>
  <c r="J350" i="2156" s="1"/>
  <c r="D350" i="2157" s="1"/>
  <c r="M350" i="2157" s="1"/>
  <c r="AM169" i="2140"/>
  <c r="D1723" i="2156" s="1"/>
  <c r="J1295" i="2156" s="1"/>
  <c r="D1295" i="2157" s="1"/>
  <c r="M1295" i="2157" s="1"/>
  <c r="AM344" i="2140"/>
  <c r="D1898" i="2156" s="1"/>
  <c r="J1851" i="2156" s="1"/>
  <c r="D1851" i="2157" s="1"/>
  <c r="M1851" i="2157" s="1"/>
  <c r="AM104" i="2140"/>
  <c r="D1658" i="2156" s="1"/>
  <c r="J927" i="2156" s="1"/>
  <c r="D927" i="2157" s="1"/>
  <c r="M927" i="2157" s="1"/>
  <c r="AM69" i="2140"/>
  <c r="D1623" i="2156" s="1"/>
  <c r="J741" i="2156" s="1"/>
  <c r="D741" i="2157" s="1"/>
  <c r="M741" i="2157" s="1"/>
  <c r="AM265" i="2140"/>
  <c r="D1819" i="2156" s="1"/>
  <c r="J554" i="2156" s="1"/>
  <c r="D554" i="2157" s="1"/>
  <c r="M554" i="2157" s="1"/>
  <c r="AM273" i="2140"/>
  <c r="D1827" i="2156" s="1"/>
  <c r="J593" i="2156" s="1"/>
  <c r="D593" i="2157" s="1"/>
  <c r="M593" i="2157" s="1"/>
  <c r="AM281" i="2140"/>
  <c r="D1835" i="2156" s="1"/>
  <c r="J1491" i="2156" s="1"/>
  <c r="D1491" i="2157" s="1"/>
  <c r="M1491" i="2157" s="1"/>
  <c r="AM339" i="2140"/>
  <c r="D1893" i="2156" s="1"/>
  <c r="J1810" i="2156" s="1"/>
  <c r="D1810" i="2157" s="1"/>
  <c r="M1810" i="2157" s="1"/>
  <c r="AM184" i="2140"/>
  <c r="D1738" i="2156" s="1"/>
  <c r="J1378" i="2156" s="1"/>
  <c r="D1378" i="2157" s="1"/>
  <c r="M1378" i="2157" s="1"/>
  <c r="AM15" i="2140"/>
  <c r="D1569" i="2156" s="1"/>
  <c r="AM275" i="2140"/>
  <c r="D1829" i="2156" s="1"/>
  <c r="J610" i="2156" s="1"/>
  <c r="D610" i="2157" s="1"/>
  <c r="M610" i="2157" s="1"/>
  <c r="AM114" i="2140"/>
  <c r="D1668" i="2156" s="1"/>
  <c r="J2281" i="2156" s="1"/>
  <c r="D2281" i="2157" s="1"/>
  <c r="M2281" i="2157" s="1"/>
  <c r="AM209" i="2140"/>
  <c r="D1763" i="2156" s="1"/>
  <c r="J2152" i="2156" s="1"/>
  <c r="D2152" i="2157" s="1"/>
  <c r="M2152" i="2157" s="1"/>
  <c r="AM81" i="2140"/>
  <c r="D1635" i="2156" s="1"/>
  <c r="J824" i="2156" s="1"/>
  <c r="D824" i="2157" s="1"/>
  <c r="M824" i="2157" s="1"/>
  <c r="AM39" i="2140"/>
  <c r="D1593" i="2156" s="1"/>
  <c r="J132" i="2156" s="1"/>
  <c r="D132" i="2157" s="1"/>
  <c r="M132" i="2157" s="1"/>
  <c r="AM353" i="2140"/>
  <c r="D1907" i="2156" s="1"/>
  <c r="J1906" i="2156" s="1"/>
  <c r="D1906" i="2157" s="1"/>
  <c r="M1906" i="2157" s="1"/>
  <c r="AM351" i="2140"/>
  <c r="D1905" i="2156" s="1"/>
  <c r="J1890" i="2156" s="1"/>
  <c r="D1890" i="2157" s="1"/>
  <c r="M1890" i="2157" s="1"/>
  <c r="AM200" i="2140"/>
  <c r="D1754" i="2156" s="1"/>
  <c r="J149" i="2156" s="1"/>
  <c r="D149" i="2157" s="1"/>
  <c r="M149" i="2157" s="1"/>
  <c r="AM31" i="2140"/>
  <c r="D1585" i="2156" s="1"/>
  <c r="J84" i="2156" s="1"/>
  <c r="D84" i="2157" s="1"/>
  <c r="M84" i="2157" s="1"/>
  <c r="AM271" i="2140"/>
  <c r="D1825" i="2156" s="1"/>
  <c r="AM107" i="2140"/>
  <c r="D1661" i="2156" s="1"/>
  <c r="AM221" i="2140"/>
  <c r="D1775" i="2156" s="1"/>
  <c r="AM93" i="2140"/>
  <c r="D1647" i="2156" s="1"/>
  <c r="AM80" i="2140"/>
  <c r="D1634" i="2156" s="1"/>
  <c r="J816" i="2156" s="1"/>
  <c r="D816" i="2157" s="1"/>
  <c r="M816" i="2157" s="1"/>
  <c r="AM381" i="2140"/>
  <c r="D1935" i="2156" s="1"/>
  <c r="J2091" i="2156" s="1"/>
  <c r="D2091" i="2157" s="1"/>
  <c r="M2091" i="2157" s="1"/>
  <c r="AM268" i="2140"/>
  <c r="D1822" i="2156" s="1"/>
  <c r="J2186" i="2156" s="1"/>
  <c r="D2186" i="2157" s="1"/>
  <c r="M2186" i="2157" s="1"/>
  <c r="AM201" i="2140"/>
  <c r="D1755" i="2156" s="1"/>
  <c r="AM83" i="2140"/>
  <c r="D1637" i="2156" s="1"/>
  <c r="AM211" i="2140"/>
  <c r="D1765" i="2156" s="1"/>
  <c r="J216" i="2156" s="1"/>
  <c r="D216" i="2157" s="1"/>
  <c r="M216" i="2157" s="1"/>
  <c r="AM338" i="2140"/>
  <c r="D1892" i="2156" s="1"/>
  <c r="J1802" i="2156" s="1"/>
  <c r="D1802" i="2157" s="1"/>
  <c r="M1802" i="2157" s="1"/>
  <c r="AM35" i="2140"/>
  <c r="D1589" i="2156" s="1"/>
  <c r="J117" i="2156" s="1"/>
  <c r="D117" i="2157" s="1"/>
  <c r="M117" i="2157" s="1"/>
  <c r="AM163" i="2140"/>
  <c r="D1717" i="2156" s="1"/>
  <c r="J1255" i="2156" s="1"/>
  <c r="D1255" i="2157" s="1"/>
  <c r="M1255" i="2157" s="1"/>
  <c r="AM310" i="2140"/>
  <c r="D1864" i="2156" s="1"/>
  <c r="AM374" i="2140"/>
  <c r="D1928" i="2156" s="1"/>
  <c r="J2035" i="2156" s="1"/>
  <c r="D2035" i="2157" s="1"/>
  <c r="M2035" i="2157" s="1"/>
  <c r="AM307" i="2140"/>
  <c r="D1861" i="2156" s="1"/>
  <c r="AM143" i="2140"/>
  <c r="D1697" i="2156" s="1"/>
  <c r="J1125" i="2156" s="1"/>
  <c r="D1125" i="2157" s="1"/>
  <c r="M1125" i="2157" s="1"/>
  <c r="AM372" i="2140"/>
  <c r="D1926" i="2156" s="1"/>
  <c r="J2479" i="2156" s="1"/>
  <c r="D2479" i="2157" s="1"/>
  <c r="M2479" i="2157" s="1"/>
  <c r="AM242" i="2140"/>
  <c r="D1796" i="2156" s="1"/>
  <c r="AM68" i="2140"/>
  <c r="D1622" i="2156" s="1"/>
  <c r="AM177" i="2140"/>
  <c r="D1731" i="2156" s="1"/>
  <c r="AM49" i="2140"/>
  <c r="D1603" i="2156" s="1"/>
  <c r="AM128" i="2140"/>
  <c r="D1682" i="2156" s="1"/>
  <c r="J1047" i="2156" s="1"/>
  <c r="D1047" i="2157" s="1"/>
  <c r="M1047" i="2157" s="1"/>
  <c r="AM319" i="2140"/>
  <c r="D1873" i="2156" s="1"/>
  <c r="J1674" i="2156" s="1"/>
  <c r="D1674" i="2157" s="1"/>
  <c r="M1674" i="2157" s="1"/>
  <c r="AM159" i="2140"/>
  <c r="D1713" i="2156" s="1"/>
  <c r="J1221" i="2156" s="1"/>
  <c r="D1221" i="2157" s="1"/>
  <c r="M1221" i="2157" s="1"/>
  <c r="AM384" i="2140"/>
  <c r="D1938" i="2156" s="1"/>
  <c r="AM235" i="2140"/>
  <c r="D1789" i="2156" s="1"/>
  <c r="J341" i="2156" s="1"/>
  <c r="D341" i="2157" s="1"/>
  <c r="M341" i="2157" s="1"/>
  <c r="AM66" i="2140"/>
  <c r="D1620" i="2156" s="1"/>
  <c r="J728" i="2156" s="1"/>
  <c r="D728" i="2157" s="1"/>
  <c r="M728" i="2157" s="1"/>
  <c r="AM189" i="2140"/>
  <c r="D1743" i="2156" s="1"/>
  <c r="J1410" i="2156" s="1"/>
  <c r="D1410" i="2157" s="1"/>
  <c r="M1410" i="2157" s="1"/>
  <c r="AM61" i="2140"/>
  <c r="D1615" i="2156" s="1"/>
  <c r="AM158" i="2140"/>
  <c r="D1712" i="2156" s="1"/>
  <c r="J1214" i="2156" s="1"/>
  <c r="D1214" i="2157" s="1"/>
  <c r="M1214" i="2157" s="1"/>
  <c r="AM7" i="2140"/>
  <c r="D1561" i="2156" s="1"/>
  <c r="AM329" i="2140"/>
  <c r="D1883" i="2156" s="1"/>
  <c r="J2416" i="2156" s="1"/>
  <c r="D2416" i="2157" s="1"/>
  <c r="M2416" i="2157" s="1"/>
  <c r="AM278" i="2140"/>
  <c r="D1832" i="2156" s="1"/>
  <c r="J630" i="2156" s="1"/>
  <c r="D630" i="2157" s="1"/>
  <c r="M630" i="2157" s="1"/>
  <c r="AM348" i="2140"/>
  <c r="D1902" i="2156" s="1"/>
  <c r="J1866" i="2156" s="1"/>
  <c r="D1866" i="2157" s="1"/>
  <c r="M1866" i="2157" s="1"/>
  <c r="AM36" i="2140"/>
  <c r="D1590" i="2156" s="1"/>
  <c r="J2119" i="2156" s="1"/>
  <c r="D2119" i="2157" s="1"/>
  <c r="M2119" i="2157" s="1"/>
  <c r="AM57" i="2140"/>
  <c r="D1611" i="2156" s="1"/>
  <c r="J689" i="2156" s="1"/>
  <c r="D689" i="2157" s="1"/>
  <c r="M689" i="2157" s="1"/>
  <c r="AM305" i="2140"/>
  <c r="D1859" i="2156" s="1"/>
  <c r="J1632" i="2156" s="1"/>
  <c r="D1632" i="2157" s="1"/>
  <c r="M1632" i="2157" s="1"/>
  <c r="AM137" i="2140"/>
  <c r="D1691" i="2156" s="1"/>
  <c r="AM76" i="2140"/>
  <c r="D1630" i="2156" s="1"/>
  <c r="AM204" i="2140"/>
  <c r="D1758" i="2156" s="1"/>
  <c r="J168" i="2156" s="1"/>
  <c r="D168" i="2157" s="1"/>
  <c r="M168" i="2157" s="1"/>
  <c r="AM298" i="2140"/>
  <c r="D1852" i="2156" s="1"/>
  <c r="J1590" i="2156" s="1"/>
  <c r="D1590" i="2157" s="1"/>
  <c r="M1590" i="2157" s="1"/>
  <c r="AM362" i="2140"/>
  <c r="D1916" i="2156" s="1"/>
  <c r="J1954" i="2156" s="1"/>
  <c r="D1954" i="2157" s="1"/>
  <c r="M1954" i="2157" s="1"/>
  <c r="AM67" i="2140"/>
  <c r="D1621" i="2156" s="1"/>
  <c r="AM195" i="2140"/>
  <c r="D1749" i="2156" s="1"/>
  <c r="J1447" i="2156" s="1"/>
  <c r="D1447" i="2157" s="1"/>
  <c r="M1447" i="2157" s="1"/>
  <c r="AM334" i="2140"/>
  <c r="D1888" i="2156" s="1"/>
  <c r="J1770" i="2156" s="1"/>
  <c r="D1770" i="2157" s="1"/>
  <c r="M1770" i="2157" s="1"/>
  <c r="AM269" i="2140"/>
  <c r="D1823" i="2156" s="1"/>
  <c r="J573" i="2156" s="1"/>
  <c r="D573" i="2157" s="1"/>
  <c r="M573" i="2157" s="1"/>
  <c r="AM277" i="2140"/>
  <c r="D1831" i="2156" s="1"/>
  <c r="AM12" i="2140"/>
  <c r="D1566" i="2156" s="1"/>
  <c r="AM140" i="2140"/>
  <c r="D1694" i="2156" s="1"/>
  <c r="AM314" i="2140"/>
  <c r="D1868" i="2156" s="1"/>
  <c r="AM378" i="2140"/>
  <c r="D1932" i="2156" s="1"/>
  <c r="J2066" i="2156" s="1"/>
  <c r="D2066" i="2157" s="1"/>
  <c r="M2066" i="2157" s="1"/>
  <c r="AM131" i="2140"/>
  <c r="D1685" i="2156" s="1"/>
  <c r="AM259" i="2140"/>
  <c r="D1813" i="2156" s="1"/>
  <c r="J506" i="2156" s="1"/>
  <c r="D506" i="2157" s="1"/>
  <c r="M506" i="2157" s="1"/>
  <c r="AM350" i="2140"/>
  <c r="D1904" i="2156" s="1"/>
  <c r="J1882" i="2156" s="1"/>
  <c r="D1882" i="2157" s="1"/>
  <c r="M1882" i="2157" s="1"/>
  <c r="AM26" i="2140"/>
  <c r="D1580" i="2156" s="1"/>
  <c r="J56" i="2156" s="1"/>
  <c r="D56" i="2157" s="1"/>
  <c r="M56" i="2157" s="1"/>
  <c r="AM58" i="2140"/>
  <c r="D1612" i="2156" s="1"/>
  <c r="AM198" i="2140"/>
  <c r="D1752" i="2156" s="1"/>
  <c r="J1467" i="2156" s="1"/>
  <c r="D1467" i="2157" s="1"/>
  <c r="M1467" i="2157" s="1"/>
  <c r="AM283" i="2140"/>
  <c r="D1837" i="2156" s="1"/>
  <c r="J2343" i="2156" s="1"/>
  <c r="D2343" i="2157" s="1"/>
  <c r="M2343" i="2157" s="1"/>
  <c r="AM249" i="2140"/>
  <c r="D1803" i="2156" s="1"/>
  <c r="J443" i="2156" s="1"/>
  <c r="D443" i="2157" s="1"/>
  <c r="M443" i="2157" s="1"/>
  <c r="AM64" i="2140"/>
  <c r="D1618" i="2156" s="1"/>
  <c r="AM369" i="2140"/>
  <c r="D1923" i="2156" s="1"/>
  <c r="J2003" i="2156" s="1"/>
  <c r="D2003" i="2157" s="1"/>
  <c r="M2003" i="2157" s="1"/>
  <c r="D1918" i="2156"/>
  <c r="J1962" i="2156" s="1"/>
  <c r="D1962" i="2157" s="1"/>
  <c r="M1962" i="2157" s="1"/>
  <c r="AM364" i="2140"/>
  <c r="AM133" i="2140"/>
  <c r="D1687" i="2156" s="1"/>
  <c r="J1072" i="2156" s="1"/>
  <c r="D1072" i="2157" s="1"/>
  <c r="M1072" i="2157" s="1"/>
  <c r="AM389" i="2140"/>
  <c r="D1943" i="2156" s="1"/>
  <c r="AM254" i="2140"/>
  <c r="D1808" i="2156" s="1"/>
  <c r="J474" i="2156" s="1"/>
  <c r="D474" i="2157" s="1"/>
  <c r="M474" i="2157" s="1"/>
  <c r="AM87" i="2140"/>
  <c r="D1641" i="2156" s="1"/>
  <c r="J2230" i="2156" s="1"/>
  <c r="D2230" i="2157" s="1"/>
  <c r="M2230" i="2157" s="1"/>
  <c r="AM300" i="2140"/>
  <c r="D1854" i="2156" s="1"/>
  <c r="J1602" i="2156" s="1"/>
  <c r="D1602" i="2157" s="1"/>
  <c r="M1602" i="2157" s="1"/>
  <c r="AM229" i="2140"/>
  <c r="D1783" i="2156" s="1"/>
  <c r="AM176" i="2140"/>
  <c r="D1730" i="2156" s="1"/>
  <c r="AM34" i="2140"/>
  <c r="D1588" i="2156" s="1"/>
  <c r="J108" i="2156" s="1"/>
  <c r="D108" i="2157" s="1"/>
  <c r="M108" i="2157" s="1"/>
  <c r="AM47" i="2140"/>
  <c r="D1601" i="2156" s="1"/>
  <c r="AM191" i="2140"/>
  <c r="D1745" i="2156" s="1"/>
  <c r="J1422" i="2156" s="1"/>
  <c r="D1422" i="2157" s="1"/>
  <c r="M1422" i="2157" s="1"/>
  <c r="AM313" i="2140"/>
  <c r="D1867" i="2156" s="1"/>
  <c r="J1655" i="2156" s="1"/>
  <c r="D1655" i="2157" s="1"/>
  <c r="M1655" i="2157" s="1"/>
  <c r="BA77" i="2140"/>
  <c r="E853" i="2156" s="1"/>
  <c r="K790" i="2156" s="1" a="1"/>
  <c r="K790" i="2156" s="1"/>
  <c r="BA252" i="2140"/>
  <c r="E1028" i="2156" s="1"/>
  <c r="K460" i="2156" s="1" a="1"/>
  <c r="K460" i="2156" s="1"/>
  <c r="AZ220" i="2140"/>
  <c r="E607" i="2156" s="1"/>
  <c r="K263" i="2156" s="1" a="1"/>
  <c r="K263" i="2156" s="1"/>
  <c r="L1540" i="2156"/>
  <c r="K1540" i="2157" s="1"/>
  <c r="H1540" i="2157"/>
  <c r="I1540" i="2157" s="1"/>
  <c r="D62" i="2140"/>
  <c r="T62" i="2140" s="1"/>
  <c r="AZ45" i="2140"/>
  <c r="E432" i="2156" s="1"/>
  <c r="K634" i="2156" s="1" a="1"/>
  <c r="K634" i="2156" s="1"/>
  <c r="D72" i="2140"/>
  <c r="T72" i="2140" s="1"/>
  <c r="E261" i="2140"/>
  <c r="U261" i="2140" s="1"/>
  <c r="D263" i="2140"/>
  <c r="T263" i="2140" s="1"/>
  <c r="E38" i="2140"/>
  <c r="U38" i="2140" s="1"/>
  <c r="D12" i="2140"/>
  <c r="T12" i="2140" s="1"/>
  <c r="E187" i="2140"/>
  <c r="U187" i="2140" s="1"/>
  <c r="L171" i="2156"/>
  <c r="K171" i="2157" s="1"/>
  <c r="D176" i="2140"/>
  <c r="T176" i="2140" s="1"/>
  <c r="BA164" i="2140"/>
  <c r="E940" i="2156" s="1"/>
  <c r="K2309" i="2156" s="1" a="1"/>
  <c r="K2309" i="2156" s="1"/>
  <c r="BA16" i="2140"/>
  <c r="E792" i="2156" s="1"/>
  <c r="K26" i="2156" s="1" a="1"/>
  <c r="K26" i="2156" s="1"/>
  <c r="BA157" i="2140"/>
  <c r="E933" i="2156" s="1"/>
  <c r="K1209" i="2156" s="1" a="1"/>
  <c r="K1209" i="2156" s="1"/>
  <c r="L606" i="2156"/>
  <c r="K606" i="2157" s="1"/>
  <c r="H337" i="2157"/>
  <c r="I337" i="2157" s="1"/>
  <c r="L2190" i="2156"/>
  <c r="K2190" i="2157" s="1"/>
  <c r="H2203" i="2157"/>
  <c r="I2203" i="2157" s="1"/>
  <c r="E272" i="2140"/>
  <c r="U272" i="2140" s="1"/>
  <c r="BA188" i="2140"/>
  <c r="E964" i="2156" s="1"/>
  <c r="K1404" i="2156" s="1" a="1"/>
  <c r="K1404" i="2156" s="1"/>
  <c r="D152" i="2140"/>
  <c r="T152" i="2140" s="1"/>
  <c r="AZ204" i="2140"/>
  <c r="E591" i="2156" s="1"/>
  <c r="K164" i="2156" s="1" a="1"/>
  <c r="K164" i="2156" s="1"/>
  <c r="D238" i="2140"/>
  <c r="T238" i="2140" s="1"/>
  <c r="BA23" i="2140"/>
  <c r="E799" i="2156" s="1"/>
  <c r="K2111" i="2156" s="1" a="1"/>
  <c r="K2111" i="2156" s="1"/>
  <c r="E268" i="2140"/>
  <c r="U268" i="2140" s="1"/>
  <c r="BA232" i="2140"/>
  <c r="E1008" i="2156" s="1"/>
  <c r="K325" i="2156" s="1" a="1"/>
  <c r="K325" i="2156" s="1"/>
  <c r="AZ77" i="2140"/>
  <c r="E464" i="2156" s="1"/>
  <c r="K788" i="2156" s="1" a="1"/>
  <c r="K788" i="2156" s="1"/>
  <c r="AZ247" i="2140"/>
  <c r="E634" i="2156" s="1"/>
  <c r="K428" i="2156" s="1" a="1"/>
  <c r="K428" i="2156" s="1"/>
  <c r="D210" i="2140"/>
  <c r="T210" i="2140" s="1"/>
  <c r="H403" i="2157"/>
  <c r="I403" i="2157" s="1"/>
  <c r="BA266" i="2140"/>
  <c r="E1042" i="2156" s="1"/>
  <c r="K560" i="2156" s="1" a="1"/>
  <c r="K560" i="2156" s="1"/>
  <c r="BA101" i="2140"/>
  <c r="E877" i="2156" s="1"/>
  <c r="K918" i="2156" s="1" a="1"/>
  <c r="K918" i="2156" s="1"/>
  <c r="AZ219" i="2140"/>
  <c r="E606" i="2156" s="1"/>
  <c r="K260" i="2156" s="1" a="1"/>
  <c r="K260" i="2156" s="1"/>
  <c r="BA216" i="2140"/>
  <c r="E992" i="2156" s="1"/>
  <c r="K248" i="2156" s="1" a="1"/>
  <c r="K248" i="2156" s="1"/>
  <c r="BA165" i="2140"/>
  <c r="E941" i="2156" s="1"/>
  <c r="K1262" i="2156" s="1" a="1"/>
  <c r="K1262" i="2156" s="1"/>
  <c r="BA124" i="2140"/>
  <c r="E900" i="2156" s="1"/>
  <c r="K1018" i="2156" s="1" a="1"/>
  <c r="K1018" i="2156" s="1"/>
  <c r="E11" i="2140"/>
  <c r="U11" i="2140" s="1"/>
  <c r="BA278" i="2140"/>
  <c r="E1054" i="2156" s="1"/>
  <c r="K627" i="2156" s="1" a="1"/>
  <c r="K627" i="2156" s="1"/>
  <c r="D229" i="2140"/>
  <c r="T229" i="2140" s="1"/>
  <c r="AZ252" i="2140"/>
  <c r="E639" i="2156" s="1"/>
  <c r="K459" i="2156" s="1" a="1"/>
  <c r="K459" i="2156" s="1"/>
  <c r="D208" i="2140"/>
  <c r="T208" i="2140" s="1"/>
  <c r="E158" i="2140"/>
  <c r="U158" i="2140" s="1"/>
  <c r="AZ13" i="2140"/>
  <c r="E400" i="2156" s="1"/>
  <c r="K2104" i="2156" s="1" a="1"/>
  <c r="K2104" i="2156" s="1"/>
  <c r="H1374" i="2157"/>
  <c r="I1374" i="2157" s="1"/>
  <c r="L590" i="2156"/>
  <c r="K590" i="2157" s="1"/>
  <c r="L2222" i="2156"/>
  <c r="K2222" i="2157" s="1"/>
  <c r="AI181" i="2140"/>
  <c r="D179" i="2156" s="1"/>
  <c r="J1358" i="2156" s="1"/>
  <c r="D1358" i="2157" s="1"/>
  <c r="M1358" i="2157" s="1"/>
  <c r="AI130" i="2140"/>
  <c r="D128" i="2156" s="1"/>
  <c r="J1059" i="2156" s="1"/>
  <c r="D1059" i="2157" s="1"/>
  <c r="M1059" i="2157" s="1"/>
  <c r="AI117" i="2140"/>
  <c r="D115" i="2156" s="1"/>
  <c r="J2284" i="2156" s="1"/>
  <c r="D2284" i="2157" s="1"/>
  <c r="M2284" i="2157" s="1"/>
  <c r="AI167" i="2140"/>
  <c r="D165" i="2156" s="1"/>
  <c r="J1274" i="2156" s="1"/>
  <c r="D1274" i="2157" s="1"/>
  <c r="M1274" i="2157" s="1"/>
  <c r="AI196" i="2140"/>
  <c r="D194" i="2156" s="1"/>
  <c r="J1452" i="2156" s="1"/>
  <c r="D1452" i="2157" s="1"/>
  <c r="M1452" i="2157" s="1"/>
  <c r="AI140" i="2140"/>
  <c r="D138" i="2156" s="1"/>
  <c r="J1101" i="2156" s="1"/>
  <c r="D1101" i="2157" s="1"/>
  <c r="M1101" i="2157" s="1"/>
  <c r="AI153" i="2140"/>
  <c r="D151" i="2156" s="1"/>
  <c r="J1180" i="2156" s="1"/>
  <c r="D1180" i="2157" s="1"/>
  <c r="M1180" i="2157" s="1"/>
  <c r="AI191" i="2140"/>
  <c r="D189" i="2156" s="1"/>
  <c r="J1417" i="2156" s="1"/>
  <c r="D1417" i="2157" s="1"/>
  <c r="M1417" i="2157" s="1"/>
  <c r="AI186" i="2140"/>
  <c r="D184" i="2156" s="1"/>
  <c r="J1382" i="2156" s="1"/>
  <c r="D1382" i="2157" s="1"/>
  <c r="M1382" i="2157" s="1"/>
  <c r="AI7" i="2140"/>
  <c r="D5" i="2156" s="1"/>
  <c r="J3" i="2156" s="1"/>
  <c r="D3" i="2157" s="1"/>
  <c r="M3" i="2157" s="1"/>
  <c r="AI258" i="2140"/>
  <c r="D256" i="2156" s="1"/>
  <c r="J493" i="2156" s="1"/>
  <c r="D493" i="2157" s="1"/>
  <c r="M493" i="2157" s="1"/>
  <c r="AI248" i="2140"/>
  <c r="D246" i="2156" s="1"/>
  <c r="J435" i="2156" s="1"/>
  <c r="D435" i="2157" s="1"/>
  <c r="M435" i="2157" s="1"/>
  <c r="AI70" i="2140"/>
  <c r="D68" i="2156" s="1"/>
  <c r="J2206" i="2156" s="1"/>
  <c r="D2206" i="2157" s="1"/>
  <c r="M2206" i="2157" s="1"/>
  <c r="AI252" i="2140"/>
  <c r="D250" i="2156" s="1"/>
  <c r="J458" i="2156" s="1"/>
  <c r="D458" i="2157" s="1"/>
  <c r="M458" i="2157" s="1"/>
  <c r="AI75" i="2140"/>
  <c r="D73" i="2156" s="1"/>
  <c r="J776" i="2156" s="1"/>
  <c r="D776" i="2157" s="1"/>
  <c r="M776" i="2157" s="1"/>
  <c r="AI246" i="2140"/>
  <c r="D244" i="2156" s="1"/>
  <c r="J419" i="2156" s="1"/>
  <c r="D419" i="2157" s="1"/>
  <c r="M419" i="2157" s="1"/>
  <c r="AI86" i="2140"/>
  <c r="D84" i="2156" s="1"/>
  <c r="J833" i="2156" s="1"/>
  <c r="D833" i="2157" s="1"/>
  <c r="M833" i="2157" s="1"/>
  <c r="AI166" i="2140"/>
  <c r="D164" i="2156" s="1"/>
  <c r="J1266" i="2156" s="1"/>
  <c r="D1266" i="2157" s="1"/>
  <c r="M1266" i="2157" s="1"/>
  <c r="AI10" i="2140"/>
  <c r="D8" i="2156" s="1"/>
  <c r="J12" i="2156" s="1"/>
  <c r="D12" i="2157" s="1"/>
  <c r="M12" i="2157" s="1"/>
  <c r="AI234" i="2140"/>
  <c r="D232" i="2156" s="1"/>
  <c r="J329" i="2156" s="1"/>
  <c r="D329" i="2157" s="1"/>
  <c r="M329" i="2157" s="1"/>
  <c r="AI87" i="2140"/>
  <c r="D85" i="2156" s="1"/>
  <c r="J2225" i="2156" s="1"/>
  <c r="D2225" i="2157" s="1"/>
  <c r="M2225" i="2157" s="1"/>
  <c r="AI124" i="2140"/>
  <c r="D122" i="2156" s="1"/>
  <c r="J1012" i="2156" s="1"/>
  <c r="D1012" i="2157" s="1"/>
  <c r="M1012" i="2157" s="1"/>
  <c r="AI238" i="2140"/>
  <c r="D236" i="2156" s="1"/>
  <c r="J375" i="2156" s="1"/>
  <c r="D375" i="2157" s="1"/>
  <c r="M375" i="2157" s="1"/>
  <c r="AI175" i="2140"/>
  <c r="D173" i="2156" s="1"/>
  <c r="J1325" i="2156" s="1"/>
  <c r="D1325" i="2157" s="1"/>
  <c r="M1325" i="2157" s="1"/>
  <c r="AI242" i="2140"/>
  <c r="D240" i="2156" s="1"/>
  <c r="J397" i="2156" s="1"/>
  <c r="D397" i="2157" s="1"/>
  <c r="M397" i="2157" s="1"/>
  <c r="AI231" i="2140"/>
  <c r="D229" i="2156" s="1"/>
  <c r="J315" i="2156" s="1"/>
  <c r="D315" i="2157" s="1"/>
  <c r="M315" i="2157" s="1"/>
  <c r="AI105" i="2140"/>
  <c r="D103" i="2156" s="1"/>
  <c r="J2265" i="2156" s="1"/>
  <c r="D2265" i="2157" s="1"/>
  <c r="M2265" i="2157" s="1"/>
  <c r="AI204" i="2140"/>
  <c r="D202" i="2156" s="1"/>
  <c r="J163" i="2156" s="1"/>
  <c r="D163" i="2157" s="1"/>
  <c r="M163" i="2157" s="1"/>
  <c r="AI185" i="2140"/>
  <c r="D183" i="2156" s="1"/>
  <c r="J2325" i="2156" s="1"/>
  <c r="D2325" i="2157" s="1"/>
  <c r="M2325" i="2157" s="1"/>
  <c r="AI277" i="2140"/>
  <c r="D275" i="2156" s="1"/>
  <c r="J622" i="2156" s="1"/>
  <c r="D622" i="2157" s="1"/>
  <c r="M622" i="2157" s="1"/>
  <c r="AI13" i="2140"/>
  <c r="D11" i="2156" s="1"/>
  <c r="J2103" i="2156" s="1"/>
  <c r="D2103" i="2157" s="1"/>
  <c r="M2103" i="2157" s="1"/>
  <c r="AI99" i="2140"/>
  <c r="D97" i="2156" s="1"/>
  <c r="J2249" i="2156" s="1"/>
  <c r="D2249" i="2157" s="1"/>
  <c r="M2249" i="2157" s="1"/>
  <c r="L419" i="2156"/>
  <c r="K419" i="2157" s="1"/>
  <c r="AI157" i="2140"/>
  <c r="D155" i="2156" s="1"/>
  <c r="J1202" i="2156" s="1"/>
  <c r="D1202" i="2157" s="1"/>
  <c r="M1202" i="2157" s="1"/>
  <c r="AI111" i="2140"/>
  <c r="D109" i="2156" s="1"/>
  <c r="J957" i="2156" s="1"/>
  <c r="D957" i="2157" s="1"/>
  <c r="M957" i="2157" s="1"/>
  <c r="AI61" i="2140"/>
  <c r="D59" i="2156" s="1"/>
  <c r="J2200" i="2156" s="1"/>
  <c r="D2200" i="2157" s="1"/>
  <c r="M2200" i="2157" s="1"/>
  <c r="AI144" i="2140"/>
  <c r="D142" i="2156" s="1"/>
  <c r="J1128" i="2156" s="1"/>
  <c r="D1128" i="2157" s="1"/>
  <c r="M1128" i="2157" s="1"/>
  <c r="AI192" i="2140"/>
  <c r="D190" i="2156" s="1"/>
  <c r="J1425" i="2156" s="1"/>
  <c r="D1425" i="2157" s="1"/>
  <c r="M1425" i="2157" s="1"/>
  <c r="AI183" i="2140"/>
  <c r="D181" i="2156" s="1"/>
  <c r="J2317" i="2156" s="1"/>
  <c r="D2317" i="2157" s="1"/>
  <c r="M2317" i="2157" s="1"/>
  <c r="AI250" i="2140"/>
  <c r="D248" i="2156" s="1"/>
  <c r="J446" i="2156" s="1"/>
  <c r="D446" i="2157" s="1"/>
  <c r="M446" i="2157" s="1"/>
  <c r="AI72" i="2140"/>
  <c r="D70" i="2156" s="1"/>
  <c r="J752" i="2156" s="1"/>
  <c r="D752" i="2157" s="1"/>
  <c r="M752" i="2157" s="1"/>
  <c r="AI206" i="2140"/>
  <c r="D204" i="2156" s="1"/>
  <c r="J179" i="2156" s="1"/>
  <c r="D179" i="2157" s="1"/>
  <c r="M179" i="2157" s="1"/>
  <c r="AI67" i="2140"/>
  <c r="D65" i="2156" s="1"/>
  <c r="J731" i="2156" s="1"/>
  <c r="D731" i="2157" s="1"/>
  <c r="M731" i="2157" s="1"/>
  <c r="AI52" i="2140"/>
  <c r="D50" i="2156" s="1"/>
  <c r="J664" i="2156" s="1"/>
  <c r="D664" i="2157" s="1"/>
  <c r="M664" i="2157" s="1"/>
  <c r="AI233" i="2140"/>
  <c r="D231" i="2156" s="1"/>
  <c r="J326" i="2156" s="1"/>
  <c r="D326" i="2157" s="1"/>
  <c r="M326" i="2157" s="1"/>
  <c r="AI169" i="2140"/>
  <c r="D167" i="2156" s="1"/>
  <c r="J1290" i="2156" s="1"/>
  <c r="D1290" i="2157" s="1"/>
  <c r="M1290" i="2157" s="1"/>
  <c r="AI139" i="2140"/>
  <c r="D137" i="2156" s="1"/>
  <c r="J1093" i="2156" s="1"/>
  <c r="D1093" i="2157" s="1"/>
  <c r="M1093" i="2157" s="1"/>
  <c r="AI244" i="2140"/>
  <c r="D242" i="2156" s="1"/>
  <c r="J403" i="2156" s="1"/>
  <c r="D403" i="2157" s="1"/>
  <c r="M403" i="2157" s="1"/>
  <c r="AI85" i="2140"/>
  <c r="D83" i="2156" s="1"/>
  <c r="J2222" i="2156" s="1"/>
  <c r="D2222" i="2157" s="1"/>
  <c r="M2222" i="2157" s="1"/>
  <c r="AI237" i="2140"/>
  <c r="D235" i="2156" s="1"/>
  <c r="J367" i="2156" s="1"/>
  <c r="D367" i="2157" s="1"/>
  <c r="M367" i="2157" s="1"/>
  <c r="AI100" i="2140"/>
  <c r="D98" i="2156" s="1"/>
  <c r="J903" i="2156" s="1"/>
  <c r="D903" i="2157" s="1"/>
  <c r="M903" i="2157" s="1"/>
  <c r="AI33" i="2140"/>
  <c r="D31" i="2156" s="1"/>
  <c r="J96" i="2156" s="1"/>
  <c r="D96" i="2157" s="1"/>
  <c r="M96" i="2157" s="1"/>
  <c r="AI228" i="2140"/>
  <c r="D226" i="2156" s="1"/>
  <c r="J306" i="2156" s="1"/>
  <c r="D306" i="2157" s="1"/>
  <c r="M306" i="2157" s="1"/>
  <c r="AI201" i="2140"/>
  <c r="D199" i="2156" s="1"/>
  <c r="J152" i="2156" s="1"/>
  <c r="D152" i="2157" s="1"/>
  <c r="M152" i="2157" s="1"/>
  <c r="AI84" i="2140"/>
  <c r="D82" i="2156" s="1"/>
  <c r="J830" i="2156" s="1"/>
  <c r="D830" i="2157" s="1"/>
  <c r="M830" i="2157" s="1"/>
  <c r="AI276" i="2140"/>
  <c r="D274" i="2156" s="1"/>
  <c r="J614" i="2156" s="1"/>
  <c r="D614" i="2157" s="1"/>
  <c r="M614" i="2157" s="1"/>
  <c r="AI199" i="2140"/>
  <c r="D197" i="2156" s="1"/>
  <c r="J136" i="2156" s="1"/>
  <c r="D136" i="2157" s="1"/>
  <c r="M136" i="2157" s="1"/>
  <c r="AI152" i="2140"/>
  <c r="D150" i="2156" s="1"/>
  <c r="J1172" i="2156" s="1"/>
  <c r="D1172" i="2157" s="1"/>
  <c r="M1172" i="2157" s="1"/>
  <c r="AI43" i="2140"/>
  <c r="D41" i="2156" s="1"/>
  <c r="J356" i="2156" s="1"/>
  <c r="D356" i="2157" s="1"/>
  <c r="M356" i="2157" s="1"/>
  <c r="AI225" i="2140"/>
  <c r="D223" i="2156" s="1"/>
  <c r="J292" i="2156" s="1"/>
  <c r="D292" i="2157" s="1"/>
  <c r="M292" i="2157" s="1"/>
  <c r="AI168" i="2140"/>
  <c r="D166" i="2156" s="1"/>
  <c r="J1282" i="2156" s="1"/>
  <c r="D1282" i="2157" s="1"/>
  <c r="M1282" i="2157" s="1"/>
  <c r="AI194" i="2140"/>
  <c r="D192" i="2156" s="1"/>
  <c r="J1436" i="2156" s="1"/>
  <c r="D1436" i="2157" s="1"/>
  <c r="M1436" i="2157" s="1"/>
  <c r="AI47" i="2140"/>
  <c r="D45" i="2156" s="1"/>
  <c r="J644" i="2156" s="1"/>
  <c r="D644" i="2157" s="1"/>
  <c r="M644" i="2157" s="1"/>
  <c r="AI255" i="2140"/>
  <c r="D253" i="2156" s="1"/>
  <c r="J477" i="2156" s="1"/>
  <c r="D477" i="2157" s="1"/>
  <c r="M477" i="2157" s="1"/>
  <c r="AI23" i="2140"/>
  <c r="D21" i="2156" s="1"/>
  <c r="J2109" i="2156" s="1"/>
  <c r="D2109" i="2157" s="1"/>
  <c r="M2109" i="2157" s="1"/>
  <c r="AI122" i="2140"/>
  <c r="D120" i="2156" s="1"/>
  <c r="J996" i="2156" s="1"/>
  <c r="D996" i="2157" s="1"/>
  <c r="M996" i="2157" s="1"/>
  <c r="AI137" i="2140"/>
  <c r="D135" i="2156" s="1"/>
  <c r="J1087" i="2156" s="1"/>
  <c r="D1087" i="2157" s="1"/>
  <c r="M1087" i="2157" s="1"/>
  <c r="AI262" i="2140"/>
  <c r="D260" i="2156" s="1"/>
  <c r="J525" i="2156" s="1"/>
  <c r="D525" i="2157" s="1"/>
  <c r="M525" i="2157" s="1"/>
  <c r="AI132" i="2140"/>
  <c r="D130" i="2156" s="1"/>
  <c r="J1065" i="2156" s="1"/>
  <c r="D1065" i="2157" s="1"/>
  <c r="M1065" i="2157" s="1"/>
  <c r="AI106" i="2140"/>
  <c r="D104" i="2156" s="1"/>
  <c r="J930" i="2156" s="1"/>
  <c r="D930" i="2157" s="1"/>
  <c r="M930" i="2157" s="1"/>
  <c r="AI271" i="2140"/>
  <c r="D269" i="2156" s="1"/>
  <c r="J579" i="2156" s="1"/>
  <c r="D579" i="2157" s="1"/>
  <c r="M579" i="2157" s="1"/>
  <c r="AI209" i="2140"/>
  <c r="D207" i="2156" s="1"/>
  <c r="J2147" i="2156" s="1"/>
  <c r="D2147" i="2157" s="1"/>
  <c r="M2147" i="2157" s="1"/>
  <c r="AI154" i="2140"/>
  <c r="D152" i="2156" s="1"/>
  <c r="J1183" i="2156" s="1"/>
  <c r="D1183" i="2157" s="1"/>
  <c r="M1183" i="2157" s="1"/>
  <c r="AI218" i="2140"/>
  <c r="D216" i="2156" s="1"/>
  <c r="J251" i="2156" s="1"/>
  <c r="D251" i="2157" s="1"/>
  <c r="M251" i="2157" s="1"/>
  <c r="AI226" i="2140"/>
  <c r="D224" i="2156" s="1"/>
  <c r="J295" i="2156" s="1"/>
  <c r="D295" i="2157" s="1"/>
  <c r="M295" i="2157" s="1"/>
  <c r="AI257" i="2140"/>
  <c r="D255" i="2156" s="1"/>
  <c r="J485" i="2156" s="1"/>
  <c r="D485" i="2157" s="1"/>
  <c r="M485" i="2157" s="1"/>
  <c r="AI96" i="2140"/>
  <c r="D94" i="2156" s="1"/>
  <c r="J884" i="2156" s="1"/>
  <c r="D884" i="2157" s="1"/>
  <c r="M884" i="2157" s="1"/>
  <c r="AI203" i="2140"/>
  <c r="D201" i="2156" s="1"/>
  <c r="J2139" i="2156" s="1"/>
  <c r="D2139" i="2157" s="1"/>
  <c r="M2139" i="2157" s="1"/>
  <c r="AI73" i="2140"/>
  <c r="D71" i="2156" s="1"/>
  <c r="J760" i="2156" s="1"/>
  <c r="D760" i="2157" s="1"/>
  <c r="M760" i="2157" s="1"/>
  <c r="AI98" i="2140"/>
  <c r="D96" i="2156" s="1"/>
  <c r="J895" i="2156" s="1"/>
  <c r="D895" i="2157" s="1"/>
  <c r="M895" i="2157" s="1"/>
  <c r="AI14" i="2140"/>
  <c r="D12" i="2156" s="1"/>
  <c r="J18" i="2156" s="1"/>
  <c r="D18" i="2157" s="1"/>
  <c r="M18" i="2157" s="1"/>
  <c r="AI173" i="2140"/>
  <c r="D171" i="2156" s="1"/>
  <c r="J2314" i="2156" s="1"/>
  <c r="D2314" i="2157" s="1"/>
  <c r="M2314" i="2157" s="1"/>
  <c r="AI178" i="2140"/>
  <c r="D176" i="2156" s="1"/>
  <c r="J1339" i="2156" s="1"/>
  <c r="D1339" i="2157" s="1"/>
  <c r="M1339" i="2157" s="1"/>
  <c r="AI126" i="2140"/>
  <c r="D124" i="2156" s="1"/>
  <c r="J1020" i="2156" s="1"/>
  <c r="D1020" i="2157" s="1"/>
  <c r="M1020" i="2157" s="1"/>
  <c r="AI118" i="2140"/>
  <c r="D116" i="2156" s="1"/>
  <c r="J982" i="2156" s="1"/>
  <c r="D982" i="2157" s="1"/>
  <c r="M982" i="2157" s="1"/>
  <c r="AI247" i="2140"/>
  <c r="D245" i="2156" s="1"/>
  <c r="J427" i="2156" s="1"/>
  <c r="D427" i="2157" s="1"/>
  <c r="M427" i="2157" s="1"/>
  <c r="L1250" i="2156"/>
  <c r="K1250" i="2157" s="1"/>
  <c r="AI65" i="2140"/>
  <c r="D63" i="2156" s="1"/>
  <c r="J714" i="2156" s="1"/>
  <c r="D714" i="2157" s="1"/>
  <c r="M714" i="2157" s="1"/>
  <c r="AI53" i="2140"/>
  <c r="D51" i="2156" s="1"/>
  <c r="J672" i="2156" s="1"/>
  <c r="D672" i="2157" s="1"/>
  <c r="M672" i="2157" s="1"/>
  <c r="AI161" i="2140"/>
  <c r="D159" i="2156" s="1"/>
  <c r="J1234" i="2156" s="1"/>
  <c r="D1234" i="2157" s="1"/>
  <c r="M1234" i="2157" s="1"/>
  <c r="AI49" i="2140"/>
  <c r="D47" i="2156" s="1"/>
  <c r="J655" i="2156" s="1"/>
  <c r="D655" i="2157" s="1"/>
  <c r="M655" i="2157" s="1"/>
  <c r="AI215" i="2140"/>
  <c r="D213" i="2156" s="1"/>
  <c r="J235" i="2156" s="1"/>
  <c r="D235" i="2157" s="1"/>
  <c r="M235" i="2157" s="1"/>
  <c r="AI162" i="2140"/>
  <c r="D160" i="2156" s="1"/>
  <c r="J1242" i="2156" s="1"/>
  <c r="D1242" i="2157" s="1"/>
  <c r="M1242" i="2157" s="1"/>
  <c r="AI210" i="2140"/>
  <c r="D208" i="2156" s="1"/>
  <c r="J203" i="2156" s="1"/>
  <c r="D203" i="2157" s="1"/>
  <c r="M203" i="2157" s="1"/>
  <c r="AI92" i="2140"/>
  <c r="D90" i="2156" s="1"/>
  <c r="J2233" i="2156" s="1"/>
  <c r="D2233" i="2157" s="1"/>
  <c r="M2233" i="2157" s="1"/>
  <c r="AI119" i="2140"/>
  <c r="D117" i="2156" s="1"/>
  <c r="J985" i="2156" s="1"/>
  <c r="D985" i="2157" s="1"/>
  <c r="M985" i="2157" s="1"/>
  <c r="AI211" i="2140"/>
  <c r="D209" i="2156" s="1"/>
  <c r="J211" i="2156" s="1"/>
  <c r="D211" i="2157" s="1"/>
  <c r="M211" i="2157" s="1"/>
  <c r="AI24" i="2140"/>
  <c r="D22" i="2156" s="1"/>
  <c r="J47" i="2156" s="1"/>
  <c r="D47" i="2157" s="1"/>
  <c r="M47" i="2157" s="1"/>
  <c r="AI221" i="2140"/>
  <c r="D219" i="2156" s="1"/>
  <c r="J265" i="2156" s="1"/>
  <c r="D265" i="2157" s="1"/>
  <c r="M265" i="2157" s="1"/>
  <c r="AI54" i="2140"/>
  <c r="D52" i="2156" s="1"/>
  <c r="J675" i="2156" s="1"/>
  <c r="D675" i="2157" s="1"/>
  <c r="M675" i="2157" s="1"/>
  <c r="AI68" i="2140"/>
  <c r="D66" i="2156" s="1"/>
  <c r="J2203" i="2156" s="1"/>
  <c r="D2203" i="2157" s="1"/>
  <c r="M2203" i="2157" s="1"/>
  <c r="AI150" i="2140"/>
  <c r="D148" i="2156" s="1"/>
  <c r="J1161" i="2156" s="1"/>
  <c r="D1161" i="2157" s="1"/>
  <c r="M1161" i="2157" s="1"/>
  <c r="AI83" i="2140"/>
  <c r="D81" i="2156" s="1"/>
  <c r="J827" i="2156" s="1"/>
  <c r="D827" i="2157" s="1"/>
  <c r="M827" i="2157" s="1"/>
  <c r="AI18" i="2140"/>
  <c r="D16" i="2156" s="1"/>
  <c r="J30" i="2156" s="1"/>
  <c r="D30" i="2157" s="1"/>
  <c r="M30" i="2157" s="1"/>
  <c r="AI189" i="2140"/>
  <c r="D187" i="2156" s="1"/>
  <c r="J1406" i="2156" s="1"/>
  <c r="D1406" i="2157" s="1"/>
  <c r="M1406" i="2157" s="1"/>
  <c r="AI89" i="2140"/>
  <c r="D87" i="2156" s="1"/>
  <c r="J849" i="2156" s="1"/>
  <c r="D849" i="2157" s="1"/>
  <c r="M849" i="2157" s="1"/>
  <c r="AI263" i="2140"/>
  <c r="D261" i="2156" s="1"/>
  <c r="J533" i="2156" s="1"/>
  <c r="D533" i="2157" s="1"/>
  <c r="M533" i="2157" s="1"/>
  <c r="AI48" i="2140"/>
  <c r="D46" i="2156" s="1"/>
  <c r="J647" i="2156" s="1"/>
  <c r="D647" i="2157" s="1"/>
  <c r="M647" i="2157" s="1"/>
  <c r="AI97" i="2140"/>
  <c r="D95" i="2156" s="1"/>
  <c r="J892" i="2156" s="1"/>
  <c r="D892" i="2157" s="1"/>
  <c r="M892" i="2157" s="1"/>
  <c r="AI46" i="2140"/>
  <c r="D44" i="2156" s="1"/>
  <c r="J636" i="2156" s="1"/>
  <c r="D636" i="2157" s="1"/>
  <c r="M636" i="2157" s="1"/>
  <c r="AI135" i="2140"/>
  <c r="D133" i="2156" s="1"/>
  <c r="J1084" i="2156" s="1"/>
  <c r="D1084" i="2157" s="1"/>
  <c r="M1084" i="2157" s="1"/>
  <c r="AI179" i="2140"/>
  <c r="D177" i="2156" s="1"/>
  <c r="J1342" i="2156" s="1"/>
  <c r="D1342" i="2157" s="1"/>
  <c r="M1342" i="2157" s="1"/>
  <c r="AI82" i="2140"/>
  <c r="D80" i="2156" s="1"/>
  <c r="J2214" i="2156" s="1"/>
  <c r="D2214" i="2157" s="1"/>
  <c r="M2214" i="2157" s="1"/>
  <c r="AI64" i="2140"/>
  <c r="D62" i="2156" s="1"/>
  <c r="J711" i="2156" s="1"/>
  <c r="D711" i="2157" s="1"/>
  <c r="M711" i="2157" s="1"/>
  <c r="AI129" i="2140"/>
  <c r="D127" i="2156" s="1"/>
  <c r="J1051" i="2156" s="1"/>
  <c r="D1051" i="2157" s="1"/>
  <c r="M1051" i="2157" s="1"/>
  <c r="AI164" i="2140"/>
  <c r="D162" i="2156" s="1"/>
  <c r="J2306" i="2156" s="1"/>
  <c r="D2306" i="2157" s="1"/>
  <c r="M2306" i="2157" s="1"/>
  <c r="AI224" i="2140"/>
  <c r="D222" i="2156" s="1"/>
  <c r="J284" i="2156" s="1"/>
  <c r="D284" i="2157" s="1"/>
  <c r="M284" i="2157" s="1"/>
  <c r="AI265" i="2140"/>
  <c r="D263" i="2156" s="1"/>
  <c r="J549" i="2156" s="1"/>
  <c r="D549" i="2157" s="1"/>
  <c r="M549" i="2157" s="1"/>
  <c r="AI227" i="2140"/>
  <c r="D225" i="2156" s="1"/>
  <c r="J298" i="2156" s="1"/>
  <c r="D298" i="2157" s="1"/>
  <c r="M298" i="2157" s="1"/>
  <c r="AI101" i="2140"/>
  <c r="D99" i="2156" s="1"/>
  <c r="J911" i="2156" s="1"/>
  <c r="D911" i="2157" s="1"/>
  <c r="M911" i="2157" s="1"/>
  <c r="AI142" i="2140"/>
  <c r="D140" i="2156" s="1"/>
  <c r="J1112" i="2156" s="1"/>
  <c r="D1112" i="2157" s="1"/>
  <c r="M1112" i="2157" s="1"/>
  <c r="AI112" i="2140"/>
  <c r="D110" i="2156" s="1"/>
  <c r="J965" i="2156" s="1"/>
  <c r="D965" i="2157" s="1"/>
  <c r="M965" i="2157" s="1"/>
  <c r="AI274" i="2140"/>
  <c r="D272" i="2156" s="1"/>
  <c r="J598" i="2156" s="1"/>
  <c r="D598" i="2157" s="1"/>
  <c r="M598" i="2157" s="1"/>
  <c r="AI115" i="2140"/>
  <c r="D113" i="2156" s="1"/>
  <c r="J976" i="2156" s="1"/>
  <c r="D976" i="2157" s="1"/>
  <c r="M976" i="2157" s="1"/>
  <c r="AI55" i="2140"/>
  <c r="D53" i="2156" s="1"/>
  <c r="J678" i="2156" s="1"/>
  <c r="D678" i="2157" s="1"/>
  <c r="M678" i="2157" s="1"/>
  <c r="AI170" i="2140"/>
  <c r="D168" i="2156" s="1"/>
  <c r="J1298" i="2156" s="1"/>
  <c r="D1298" i="2157" s="1"/>
  <c r="M1298" i="2157" s="1"/>
  <c r="AI44" i="2140"/>
  <c r="D42" i="2156" s="1"/>
  <c r="J2171" i="2156" s="1"/>
  <c r="D2171" i="2157" s="1"/>
  <c r="M2171" i="2157" s="1"/>
  <c r="AI187" i="2140"/>
  <c r="D185" i="2156" s="1"/>
  <c r="J1390" i="2156" s="1"/>
  <c r="D1390" i="2157" s="1"/>
  <c r="M1390" i="2157" s="1"/>
  <c r="AI79" i="2140"/>
  <c r="D77" i="2156" s="1"/>
  <c r="J803" i="2156" s="1"/>
  <c r="D803" i="2157" s="1"/>
  <c r="M803" i="2157" s="1"/>
  <c r="AI15" i="2140"/>
  <c r="D13" i="2156" s="1"/>
  <c r="J23" i="2156" s="1"/>
  <c r="D23" i="2157" s="1"/>
  <c r="M23" i="2157" s="1"/>
  <c r="AI236" i="2140"/>
  <c r="D234" i="2156" s="1"/>
  <c r="J364" i="2156" s="1"/>
  <c r="D364" i="2157" s="1"/>
  <c r="M364" i="2157" s="1"/>
  <c r="AI78" i="2140"/>
  <c r="D76" i="2156" s="1"/>
  <c r="J795" i="2156" s="1"/>
  <c r="D795" i="2157" s="1"/>
  <c r="M795" i="2157" s="1"/>
  <c r="AI241" i="2140"/>
  <c r="D239" i="2156" s="1"/>
  <c r="J394" i="2156" s="1"/>
  <c r="D394" i="2157" s="1"/>
  <c r="M394" i="2157" s="1"/>
  <c r="AI94" i="2140"/>
  <c r="D92" i="2156" s="1"/>
  <c r="J876" i="2156" s="1"/>
  <c r="D876" i="2157" s="1"/>
  <c r="M876" i="2157" s="1"/>
  <c r="AI127" i="2140"/>
  <c r="D125" i="2156" s="1"/>
  <c r="J1035" i="2156" s="1"/>
  <c r="D1035" i="2157" s="1"/>
  <c r="M1035" i="2157" s="1"/>
  <c r="AI60" i="2140"/>
  <c r="D58" i="2156" s="1"/>
  <c r="J695" i="2156" s="1"/>
  <c r="D695" i="2157" s="1"/>
  <c r="M695" i="2157" s="1"/>
  <c r="AI267" i="2140"/>
  <c r="D265" i="2156" s="1"/>
  <c r="J565" i="2156" s="1"/>
  <c r="D565" i="2157" s="1"/>
  <c r="M565" i="2157" s="1"/>
  <c r="AI62" i="2140"/>
  <c r="D60" i="2156" s="1"/>
  <c r="J698" i="2156" s="1"/>
  <c r="D698" i="2157" s="1"/>
  <c r="M698" i="2157" s="1"/>
  <c r="AI121" i="2140"/>
  <c r="D119" i="2156" s="1"/>
  <c r="J988" i="2156" s="1"/>
  <c r="D988" i="2157" s="1"/>
  <c r="M988" i="2157" s="1"/>
  <c r="AI223" i="2140"/>
  <c r="D221" i="2156" s="1"/>
  <c r="J276" i="2156" s="1"/>
  <c r="D276" i="2157" s="1"/>
  <c r="M276" i="2157" s="1"/>
  <c r="AI141" i="2140"/>
  <c r="D139" i="2156" s="1"/>
  <c r="J1104" i="2156" s="1"/>
  <c r="D1104" i="2157" s="1"/>
  <c r="M1104" i="2157" s="1"/>
  <c r="AI243" i="2140"/>
  <c r="D241" i="2156" s="1"/>
  <c r="J400" i="2156" s="1"/>
  <c r="D400" i="2157" s="1"/>
  <c r="M400" i="2157" s="1"/>
  <c r="AI182" i="2140"/>
  <c r="D180" i="2156" s="1"/>
  <c r="J1366" i="2156" s="1"/>
  <c r="D1366" i="2157" s="1"/>
  <c r="M1366" i="2157" s="1"/>
  <c r="AI76" i="2140"/>
  <c r="D74" i="2156" s="1"/>
  <c r="J784" i="2156" s="1"/>
  <c r="D784" i="2157" s="1"/>
  <c r="M784" i="2157" s="1"/>
  <c r="AI38" i="2140"/>
  <c r="D36" i="2156" s="1"/>
  <c r="J120" i="2156" s="1"/>
  <c r="D120" i="2157" s="1"/>
  <c r="M120" i="2157" s="1"/>
  <c r="AI41" i="2140"/>
  <c r="D39" i="2156" s="1"/>
  <c r="J345" i="2156" s="1"/>
  <c r="D345" i="2157" s="1"/>
  <c r="M345" i="2157" s="1"/>
  <c r="AI120" i="2140"/>
  <c r="D118" i="2156" s="1"/>
  <c r="J2287" i="2156" s="1"/>
  <c r="D2287" i="2157" s="1"/>
  <c r="M2287" i="2157" s="1"/>
  <c r="AI50" i="2140"/>
  <c r="D48" i="2156" s="1"/>
  <c r="J658" i="2156" s="1"/>
  <c r="D658" i="2157" s="1"/>
  <c r="M658" i="2157" s="1"/>
  <c r="AI249" i="2140"/>
  <c r="D247" i="2156" s="1"/>
  <c r="J438" i="2156" s="1"/>
  <c r="D438" i="2157" s="1"/>
  <c r="M438" i="2157" s="1"/>
  <c r="AI30" i="2140"/>
  <c r="D28" i="2156" s="1"/>
  <c r="J72" i="2156" s="1"/>
  <c r="D72" i="2157" s="1"/>
  <c r="M72" i="2157" s="1"/>
  <c r="AI133" i="2140"/>
  <c r="D131" i="2156" s="1"/>
  <c r="J1068" i="2156" s="1"/>
  <c r="D1068" i="2157" s="1"/>
  <c r="M1068" i="2157" s="1"/>
  <c r="AI104" i="2140"/>
  <c r="D102" i="2156" s="1"/>
  <c r="J922" i="2156" s="1"/>
  <c r="D922" i="2157" s="1"/>
  <c r="M922" i="2157" s="1"/>
  <c r="AI193" i="2140"/>
  <c r="D191" i="2156" s="1"/>
  <c r="J1433" i="2156" s="1"/>
  <c r="D1433" i="2157" s="1"/>
  <c r="M1433" i="2157" s="1"/>
  <c r="AI272" i="2140"/>
  <c r="D270" i="2156" s="1"/>
  <c r="J582" i="2156" s="1"/>
  <c r="D582" i="2157" s="1"/>
  <c r="M582" i="2157" s="1"/>
  <c r="AI259" i="2140"/>
  <c r="D257" i="2156" s="1"/>
  <c r="J501" i="2156" s="1"/>
  <c r="D501" i="2157" s="1"/>
  <c r="M501" i="2157" s="1"/>
  <c r="AI134" i="2140"/>
  <c r="D132" i="2156" s="1"/>
  <c r="J1076" i="2156" s="1"/>
  <c r="D1076" i="2157" s="1"/>
  <c r="M1076" i="2157" s="1"/>
  <c r="AI230" i="2140"/>
  <c r="D228" i="2156" s="1"/>
  <c r="J312" i="2156" s="1"/>
  <c r="D312" i="2157" s="1"/>
  <c r="M312" i="2157" s="1"/>
  <c r="AI138" i="2140"/>
  <c r="D136" i="2156" s="1"/>
  <c r="J1090" i="2156" s="1"/>
  <c r="D1090" i="2157" s="1"/>
  <c r="M1090" i="2157" s="1"/>
  <c r="AI36" i="2140"/>
  <c r="D34" i="2156" s="1"/>
  <c r="J2115" i="2156" s="1"/>
  <c r="D2115" i="2157" s="1"/>
  <c r="M2115" i="2157" s="1"/>
  <c r="AI216" i="2140"/>
  <c r="D214" i="2156" s="1"/>
  <c r="J243" i="2156" s="1"/>
  <c r="D243" i="2157" s="1"/>
  <c r="M243" i="2157" s="1"/>
  <c r="AI39" i="2140"/>
  <c r="D37" i="2156" s="1"/>
  <c r="J128" i="2156" s="1"/>
  <c r="D128" i="2157" s="1"/>
  <c r="M128" i="2157" s="1"/>
  <c r="AI160" i="2140"/>
  <c r="D158" i="2156" s="1"/>
  <c r="J1226" i="2156" s="1"/>
  <c r="D1226" i="2157" s="1"/>
  <c r="M1226" i="2157" s="1"/>
  <c r="AI95" i="2140"/>
  <c r="D93" i="2156" s="1"/>
  <c r="J2241" i="2156" s="1"/>
  <c r="D2241" i="2157" s="1"/>
  <c r="M2241" i="2157" s="1"/>
  <c r="AI198" i="2140"/>
  <c r="D196" i="2156" s="1"/>
  <c r="J1463" i="2156" s="1"/>
  <c r="D1463" i="2157" s="1"/>
  <c r="M1463" i="2157" s="1"/>
  <c r="AI69" i="2140"/>
  <c r="D67" i="2156" s="1"/>
  <c r="J736" i="2156" s="1"/>
  <c r="D736" i="2157" s="1"/>
  <c r="M736" i="2157" s="1"/>
  <c r="AI195" i="2140"/>
  <c r="D193" i="2156" s="1"/>
  <c r="J1444" i="2156" s="1"/>
  <c r="D1444" i="2157" s="1"/>
  <c r="M1444" i="2157" s="1"/>
  <c r="AI222" i="2140"/>
  <c r="D220" i="2156" s="1"/>
  <c r="J268" i="2156" s="1"/>
  <c r="D268" i="2157" s="1"/>
  <c r="M268" i="2157" s="1"/>
  <c r="AI171" i="2140"/>
  <c r="D169" i="2156" s="1"/>
  <c r="J1306" i="2156" s="1"/>
  <c r="D1306" i="2157" s="1"/>
  <c r="M1306" i="2157" s="1"/>
  <c r="AI149" i="2140"/>
  <c r="D147" i="2156" s="1"/>
  <c r="J1158" i="2156" s="1"/>
  <c r="D1158" i="2157" s="1"/>
  <c r="M1158" i="2157" s="1"/>
  <c r="AI58" i="2140"/>
  <c r="D56" i="2156" s="1"/>
  <c r="J692" i="2156" s="1"/>
  <c r="D692" i="2157" s="1"/>
  <c r="M692" i="2157" s="1"/>
  <c r="AI269" i="2140"/>
  <c r="D267" i="2156" s="1"/>
  <c r="J568" i="2156" s="1"/>
  <c r="D568" i="2157" s="1"/>
  <c r="M568" i="2157" s="1"/>
  <c r="AI136" i="2140"/>
  <c r="D134" i="2156" s="1"/>
  <c r="J2303" i="2156" s="1"/>
  <c r="D2303" i="2157" s="1"/>
  <c r="M2303" i="2157" s="1"/>
  <c r="AI11" i="2140"/>
  <c r="D9" i="2156" s="1"/>
  <c r="J2100" i="2156" s="1"/>
  <c r="D2100" i="2157" s="1"/>
  <c r="M2100" i="2157" s="1"/>
  <c r="AI264" i="2140"/>
  <c r="D262" i="2156" s="1"/>
  <c r="J541" i="2156" s="1"/>
  <c r="D541" i="2157" s="1"/>
  <c r="M541" i="2157" s="1"/>
  <c r="AI146" i="2140"/>
  <c r="D144" i="2156" s="1"/>
  <c r="J1139" i="2156" s="1"/>
  <c r="D1139" i="2157" s="1"/>
  <c r="M1139" i="2157" s="1"/>
  <c r="AI256" i="2140"/>
  <c r="D254" i="2156" s="1"/>
  <c r="J2179" i="2156" s="1"/>
  <c r="D2179" i="2157" s="1"/>
  <c r="M2179" i="2157" s="1"/>
  <c r="AI71" i="2140"/>
  <c r="D69" i="2156" s="1"/>
  <c r="J744" i="2156" s="1"/>
  <c r="D744" i="2157" s="1"/>
  <c r="M744" i="2157" s="1"/>
  <c r="AI145" i="2140"/>
  <c r="D143" i="2156" s="1"/>
  <c r="J1136" i="2156" s="1"/>
  <c r="D1136" i="2157" s="1"/>
  <c r="M1136" i="2157" s="1"/>
  <c r="AI40" i="2140"/>
  <c r="D38" i="2156" s="1"/>
  <c r="J2131" i="2156" s="1"/>
  <c r="D2131" i="2157" s="1"/>
  <c r="M2131" i="2157" s="1"/>
  <c r="AI261" i="2140"/>
  <c r="D259" i="2156" s="1"/>
  <c r="J517" i="2156" s="1"/>
  <c r="D517" i="2157" s="1"/>
  <c r="M517" i="2157" s="1"/>
  <c r="AI159" i="2140"/>
  <c r="D157" i="2156" s="1"/>
  <c r="J1218" i="2156" s="1"/>
  <c r="D1218" i="2157" s="1"/>
  <c r="M1218" i="2157" s="1"/>
  <c r="AI208" i="2140"/>
  <c r="D206" i="2156" s="1"/>
  <c r="J195" i="2156" s="1"/>
  <c r="D195" i="2157" s="1"/>
  <c r="M195" i="2157" s="1"/>
  <c r="AI172" i="2140"/>
  <c r="D170" i="2156" s="1"/>
  <c r="J1314" i="2156" s="1"/>
  <c r="D1314" i="2157" s="1"/>
  <c r="M1314" i="2157" s="1"/>
  <c r="AI278" i="2140"/>
  <c r="D276" i="2156" s="1"/>
  <c r="J625" i="2156" s="1"/>
  <c r="D625" i="2157" s="1"/>
  <c r="M625" i="2157" s="1"/>
  <c r="AI176" i="2140"/>
  <c r="D174" i="2156" s="1"/>
  <c r="J1333" i="2156" s="1"/>
  <c r="D1333" i="2157" s="1"/>
  <c r="M1333" i="2157" s="1"/>
  <c r="H2139" i="2157"/>
  <c r="I2139" i="2157" s="1"/>
  <c r="L2284" i="2156"/>
  <c r="K2284" i="2157" s="1"/>
  <c r="L787" i="2156"/>
  <c r="K787" i="2157" s="1"/>
  <c r="H1463" i="2157"/>
  <c r="I1463" i="2157" s="1"/>
  <c r="AJ215" i="2140"/>
  <c r="D602" i="2156" s="1"/>
  <c r="J236" i="2156" s="1"/>
  <c r="D236" i="2157" s="1"/>
  <c r="M236" i="2157" s="1"/>
  <c r="AJ17" i="2140"/>
  <c r="D404" i="2156" s="1"/>
  <c r="J28" i="2156" s="1"/>
  <c r="D28" i="2157" s="1"/>
  <c r="M28" i="2157" s="1"/>
  <c r="AJ260" i="2140"/>
  <c r="D647" i="2156" s="1"/>
  <c r="J510" i="2156" s="1"/>
  <c r="D510" i="2157" s="1"/>
  <c r="M510" i="2157" s="1"/>
  <c r="AK185" i="2140"/>
  <c r="D961" i="2156" s="1"/>
  <c r="J2331" i="2156" s="1"/>
  <c r="D2331" i="2157" s="1"/>
  <c r="M2331" i="2157" s="1"/>
  <c r="AK186" i="2140"/>
  <c r="D962" i="2156" s="1"/>
  <c r="J1388" i="2156" s="1"/>
  <c r="D1388" i="2157" s="1"/>
  <c r="M1388" i="2157" s="1"/>
  <c r="AK151" i="2140"/>
  <c r="D927" i="2156" s="1"/>
  <c r="J1171" i="2156" s="1"/>
  <c r="D1171" i="2157" s="1"/>
  <c r="M1171" i="2157" s="1"/>
  <c r="AK169" i="2140"/>
  <c r="D945" i="2156" s="1"/>
  <c r="J1293" i="2156" s="1"/>
  <c r="D1293" i="2157" s="1"/>
  <c r="M1293" i="2157" s="1"/>
  <c r="AJ192" i="2140"/>
  <c r="D579" i="2156" s="1"/>
  <c r="J1426" i="2156" s="1"/>
  <c r="D1426" i="2157" s="1"/>
  <c r="M1426" i="2157" s="1"/>
  <c r="AK173" i="2140"/>
  <c r="D949" i="2156" s="1"/>
  <c r="J2316" i="2156" s="1"/>
  <c r="D2316" i="2157" s="1"/>
  <c r="M2316" i="2157" s="1"/>
  <c r="AK170" i="2140"/>
  <c r="D946" i="2156" s="1"/>
  <c r="J1300" i="2156" s="1"/>
  <c r="D1300" i="2157" s="1"/>
  <c r="M1300" i="2157" s="1"/>
  <c r="AK133" i="2140"/>
  <c r="D909" i="2156" s="1"/>
  <c r="J1074" i="2156" s="1"/>
  <c r="D1074" i="2157" s="1"/>
  <c r="M1074" i="2157" s="1"/>
  <c r="AK266" i="2140"/>
  <c r="D1042" i="2156" s="1"/>
  <c r="J560" i="2156" s="1"/>
  <c r="D560" i="2157" s="1"/>
  <c r="M560" i="2157" s="1"/>
  <c r="AK191" i="2140"/>
  <c r="D967" i="2156" s="1"/>
  <c r="J1420" i="2156" s="1"/>
  <c r="D1420" i="2157" s="1"/>
  <c r="M1420" i="2157" s="1"/>
  <c r="AK131" i="2140"/>
  <c r="D907" i="2156" s="1"/>
  <c r="J1064" i="2156" s="1"/>
  <c r="D1064" i="2157" s="1"/>
  <c r="M1064" i="2157" s="1"/>
  <c r="AK88" i="2140"/>
  <c r="D864" i="2156" s="1"/>
  <c r="J846" i="2156" s="1"/>
  <c r="D846" i="2157" s="1"/>
  <c r="M846" i="2157" s="1"/>
  <c r="AK58" i="2140"/>
  <c r="D834" i="2156" s="1"/>
  <c r="J694" i="2156" s="1"/>
  <c r="D694" i="2157" s="1"/>
  <c r="M694" i="2157" s="1"/>
  <c r="AK265" i="2140"/>
  <c r="D1041" i="2156" s="1"/>
  <c r="J552" i="2156" s="1"/>
  <c r="D552" i="2157" s="1"/>
  <c r="M552" i="2157" s="1"/>
  <c r="AK35" i="2140"/>
  <c r="D811" i="2156" s="1"/>
  <c r="J114" i="2156" s="1"/>
  <c r="D114" i="2157" s="1"/>
  <c r="M114" i="2157" s="1"/>
  <c r="AK103" i="2140"/>
  <c r="D879" i="2156" s="1"/>
  <c r="J2263" i="2156" s="1"/>
  <c r="D2263" i="2157" s="1"/>
  <c r="M2263" i="2157" s="1"/>
  <c r="AK196" i="2140"/>
  <c r="D972" i="2156" s="1"/>
  <c r="J1454" i="2156" s="1"/>
  <c r="D1454" i="2157" s="1"/>
  <c r="M1454" i="2157" s="1"/>
  <c r="AK96" i="2140"/>
  <c r="D872" i="2156" s="1"/>
  <c r="J889" i="2156" s="1"/>
  <c r="D889" i="2157" s="1"/>
  <c r="M889" i="2157" s="1"/>
  <c r="AK260" i="2140"/>
  <c r="D1036" i="2156" s="1"/>
  <c r="J513" i="2156" s="1"/>
  <c r="D513" i="2157" s="1"/>
  <c r="M513" i="2157" s="1"/>
  <c r="AK200" i="2140"/>
  <c r="D976" i="2156" s="1"/>
  <c r="J146" i="2156" s="1"/>
  <c r="D146" i="2157" s="1"/>
  <c r="M146" i="2157" s="1"/>
  <c r="AJ35" i="2140"/>
  <c r="D422" i="2156" s="1"/>
  <c r="J113" i="2156" s="1"/>
  <c r="D113" i="2157" s="1"/>
  <c r="M113" i="2157" s="1"/>
  <c r="AK204" i="2140"/>
  <c r="D980" i="2156" s="1"/>
  <c r="J165" i="2156" s="1"/>
  <c r="D165" i="2157" s="1"/>
  <c r="M165" i="2157" s="1"/>
  <c r="AJ45" i="2140"/>
  <c r="D432" i="2156" s="1"/>
  <c r="J634" i="2156" s="1"/>
  <c r="D634" i="2157" s="1"/>
  <c r="M634" i="2157" s="1"/>
  <c r="AJ103" i="2140"/>
  <c r="D490" i="2156" s="1"/>
  <c r="J2259" i="2156" s="1"/>
  <c r="D2259" i="2157" s="1"/>
  <c r="M2259" i="2157" s="1"/>
  <c r="AJ48" i="2140"/>
  <c r="D435" i="2156" s="1"/>
  <c r="J648" i="2156" s="1"/>
  <c r="D648" i="2157" s="1"/>
  <c r="M648" i="2157" s="1"/>
  <c r="AJ219" i="2140"/>
  <c r="D606" i="2156" s="1"/>
  <c r="J260" i="2156" s="1"/>
  <c r="D260" i="2157" s="1"/>
  <c r="M260" i="2157" s="1"/>
  <c r="AK165" i="2140"/>
  <c r="D941" i="2156" s="1"/>
  <c r="J1262" i="2156" s="1"/>
  <c r="D1262" i="2157" s="1"/>
  <c r="M1262" i="2157" s="1"/>
  <c r="AK231" i="2140"/>
  <c r="D1007" i="2156" s="1"/>
  <c r="J321" i="2156" s="1"/>
  <c r="D321" i="2157" s="1"/>
  <c r="M321" i="2157" s="1"/>
  <c r="AK255" i="2140"/>
  <c r="D1031" i="2156" s="1"/>
  <c r="J479" i="2156" s="1"/>
  <c r="D479" i="2157" s="1"/>
  <c r="M479" i="2157" s="1"/>
  <c r="AK154" i="2140"/>
  <c r="D930" i="2156" s="1"/>
  <c r="J1185" i="2156" s="1"/>
  <c r="D1185" i="2157" s="1"/>
  <c r="M1185" i="2157" s="1"/>
  <c r="AK52" i="2140"/>
  <c r="D828" i="2156" s="1"/>
  <c r="J666" i="2156" s="1"/>
  <c r="D666" i="2157" s="1"/>
  <c r="M666" i="2157" s="1"/>
  <c r="AK252" i="2140"/>
  <c r="D1028" i="2156" s="1"/>
  <c r="J460" i="2156" s="1"/>
  <c r="D460" i="2157" s="1"/>
  <c r="M460" i="2157" s="1"/>
  <c r="AK39" i="2140"/>
  <c r="D815" i="2156" s="1"/>
  <c r="J134" i="2156" s="1"/>
  <c r="D134" i="2157" s="1"/>
  <c r="M134" i="2157" s="1"/>
  <c r="AJ188" i="2140"/>
  <c r="D575" i="2156" s="1"/>
  <c r="J1400" i="2156" s="1"/>
  <c r="D1400" i="2157" s="1"/>
  <c r="M1400" i="2157" s="1"/>
  <c r="AJ187" i="2140"/>
  <c r="D574" i="2156" s="1"/>
  <c r="J1395" i="2156" s="1"/>
  <c r="D1395" i="2157" s="1"/>
  <c r="M1395" i="2157" s="1"/>
  <c r="AJ252" i="2140"/>
  <c r="D639" i="2156" s="1"/>
  <c r="J459" i="2156" s="1"/>
  <c r="D459" i="2157" s="1"/>
  <c r="M459" i="2157" s="1"/>
  <c r="AJ99" i="2140"/>
  <c r="D486" i="2156" s="1"/>
  <c r="J2254" i="2156" s="1"/>
  <c r="D2254" i="2157" s="1"/>
  <c r="M2254" i="2157" s="1"/>
  <c r="AJ80" i="2140"/>
  <c r="D467" i="2156" s="1"/>
  <c r="J812" i="2156" s="1"/>
  <c r="D812" i="2157" s="1"/>
  <c r="M812" i="2157" s="1"/>
  <c r="AK129" i="2140"/>
  <c r="D905" i="2156" s="1"/>
  <c r="J1057" i="2156" s="1"/>
  <c r="D1057" i="2157" s="1"/>
  <c r="M1057" i="2157" s="1"/>
  <c r="AK71" i="2140"/>
  <c r="D847" i="2156" s="1"/>
  <c r="J747" i="2156" s="1"/>
  <c r="D747" i="2157" s="1"/>
  <c r="M747" i="2157" s="1"/>
  <c r="AK251" i="2140"/>
  <c r="D1027" i="2156" s="1"/>
  <c r="J457" i="2156" s="1"/>
  <c r="D457" i="2157" s="1"/>
  <c r="M457" i="2157" s="1"/>
  <c r="AK7" i="2140"/>
  <c r="D783" i="2156" s="1"/>
  <c r="J4" i="2156" s="1"/>
  <c r="D4" i="2157" s="1"/>
  <c r="M4" i="2157" s="1"/>
  <c r="AK56" i="2140"/>
  <c r="D832" i="2156" s="1"/>
  <c r="J683" i="2156" s="1"/>
  <c r="D683" i="2157" s="1"/>
  <c r="M683" i="2157" s="1"/>
  <c r="AK45" i="2140"/>
  <c r="D821" i="2156" s="1"/>
  <c r="J635" i="2156" s="1"/>
  <c r="D635" i="2157" s="1"/>
  <c r="M635" i="2157" s="1"/>
  <c r="AK241" i="2140"/>
  <c r="D1017" i="2156" s="1"/>
  <c r="J396" i="2156" s="1"/>
  <c r="D396" i="2157" s="1"/>
  <c r="M396" i="2157" s="1"/>
  <c r="AJ274" i="2140"/>
  <c r="D661" i="2156" s="1"/>
  <c r="J600" i="2156" s="1"/>
  <c r="D600" i="2157" s="1"/>
  <c r="M600" i="2157" s="1"/>
  <c r="AJ226" i="2140"/>
  <c r="D613" i="2156" s="1"/>
  <c r="J296" i="2156" s="1"/>
  <c r="D296" i="2157" s="1"/>
  <c r="M296" i="2157" s="1"/>
  <c r="AK175" i="2140"/>
  <c r="D951" i="2156" s="1"/>
  <c r="J1328" i="2156" s="1"/>
  <c r="D1328" i="2157" s="1"/>
  <c r="M1328" i="2157" s="1"/>
  <c r="AK183" i="2140"/>
  <c r="D959" i="2156" s="1"/>
  <c r="J2323" i="2156" s="1"/>
  <c r="D2323" i="2157" s="1"/>
  <c r="M2323" i="2157" s="1"/>
  <c r="AK178" i="2140"/>
  <c r="D954" i="2156" s="1"/>
  <c r="J1341" i="2156" s="1"/>
  <c r="D1341" i="2157" s="1"/>
  <c r="M1341" i="2157" s="1"/>
  <c r="AK78" i="2140"/>
  <c r="D854" i="2156" s="1"/>
  <c r="J798" i="2156" s="1"/>
  <c r="D798" i="2157" s="1"/>
  <c r="M798" i="2157" s="1"/>
  <c r="AJ164" i="2140"/>
  <c r="D551" i="2156" s="1"/>
  <c r="J2307" i="2156" s="1"/>
  <c r="D2307" i="2157" s="1"/>
  <c r="M2307" i="2157" s="1"/>
  <c r="AJ42" i="2140"/>
  <c r="D429" i="2156" s="1"/>
  <c r="J354" i="2156" s="1"/>
  <c r="D354" i="2157" s="1"/>
  <c r="M354" i="2157" s="1"/>
  <c r="AJ185" i="2140"/>
  <c r="D572" i="2156" s="1"/>
  <c r="J2327" i="2156" s="1"/>
  <c r="D2327" i="2157" s="1"/>
  <c r="M2327" i="2157" s="1"/>
  <c r="AJ249" i="2140"/>
  <c r="D636" i="2156" s="1"/>
  <c r="J439" i="2156" s="1"/>
  <c r="D439" i="2157" s="1"/>
  <c r="M439" i="2157" s="1"/>
  <c r="AJ20" i="2140"/>
  <c r="D407" i="2156" s="1"/>
  <c r="J2107" i="2156" s="1"/>
  <c r="D2107" i="2157" s="1"/>
  <c r="M2107" i="2157" s="1"/>
  <c r="AJ205" i="2140"/>
  <c r="D592" i="2156" s="1"/>
  <c r="J172" i="2156" s="1"/>
  <c r="D172" i="2157" s="1"/>
  <c r="M172" i="2157" s="1"/>
  <c r="AK91" i="2140"/>
  <c r="D867" i="2156" s="1"/>
  <c r="J868" i="2156" s="1"/>
  <c r="D868" i="2157" s="1"/>
  <c r="M868" i="2157" s="1"/>
  <c r="AK102" i="2140"/>
  <c r="D878" i="2156" s="1"/>
  <c r="J921" i="2156" s="1"/>
  <c r="D921" i="2157" s="1"/>
  <c r="M921" i="2157" s="1"/>
  <c r="AK264" i="2140"/>
  <c r="D1040" i="2156" s="1"/>
  <c r="J543" i="2156" s="1"/>
  <c r="D543" i="2157" s="1"/>
  <c r="M543" i="2157" s="1"/>
  <c r="AK249" i="2140"/>
  <c r="D1025" i="2156" s="1"/>
  <c r="J440" i="2156" s="1"/>
  <c r="D440" i="2157" s="1"/>
  <c r="M440" i="2157" s="1"/>
  <c r="AK227" i="2140"/>
  <c r="D1003" i="2156" s="1"/>
  <c r="J303" i="2156" s="1"/>
  <c r="D303" i="2157" s="1"/>
  <c r="M303" i="2157" s="1"/>
  <c r="AK21" i="2140"/>
  <c r="D797" i="2156" s="1"/>
  <c r="J43" i="2156" s="1"/>
  <c r="D43" i="2157" s="1"/>
  <c r="M43" i="2157" s="1"/>
  <c r="AJ82" i="2140"/>
  <c r="D469" i="2156" s="1"/>
  <c r="J2215" i="2156" s="1"/>
  <c r="D2215" i="2157" s="1"/>
  <c r="M2215" i="2157" s="1"/>
  <c r="AJ189" i="2140"/>
  <c r="D576" i="2156" s="1"/>
  <c r="J1408" i="2156" s="1"/>
  <c r="D1408" i="2157" s="1"/>
  <c r="M1408" i="2157" s="1"/>
  <c r="AJ109" i="2140"/>
  <c r="D496" i="2156" s="1"/>
  <c r="J952" i="2156" s="1"/>
  <c r="D952" i="2157" s="1"/>
  <c r="M952" i="2157" s="1"/>
  <c r="AJ49" i="2140"/>
  <c r="D436" i="2156" s="1"/>
  <c r="J656" i="2156" s="1"/>
  <c r="D656" i="2157" s="1"/>
  <c r="M656" i="2157" s="1"/>
  <c r="AJ271" i="2140"/>
  <c r="D658" i="2156" s="1"/>
  <c r="J580" i="2156" s="1"/>
  <c r="D580" i="2157" s="1"/>
  <c r="M580" i="2157" s="1"/>
  <c r="AJ225" i="2140"/>
  <c r="D612" i="2156" s="1"/>
  <c r="J293" i="2156" s="1"/>
  <c r="D293" i="2157" s="1"/>
  <c r="M293" i="2157" s="1"/>
  <c r="AJ200" i="2140"/>
  <c r="D587" i="2156" s="1"/>
  <c r="J145" i="2156" s="1"/>
  <c r="D145" i="2157" s="1"/>
  <c r="M145" i="2157" s="1"/>
  <c r="AJ136" i="2140"/>
  <c r="D523" i="2156" s="1"/>
  <c r="J2304" i="2156" s="1"/>
  <c r="D2304" i="2157" s="1"/>
  <c r="M2304" i="2157" s="1"/>
  <c r="AJ23" i="2140"/>
  <c r="D410" i="2156" s="1"/>
  <c r="J2110" i="2156" s="1"/>
  <c r="D2110" i="2157" s="1"/>
  <c r="M2110" i="2157" s="1"/>
  <c r="AJ176" i="2140"/>
  <c r="D563" i="2156" s="1"/>
  <c r="J1334" i="2156" s="1"/>
  <c r="D1334" i="2157" s="1"/>
  <c r="M1334" i="2157" s="1"/>
  <c r="AJ159" i="2140"/>
  <c r="D546" i="2156" s="1"/>
  <c r="J1223" i="2156" s="1"/>
  <c r="D1223" i="2157" s="1"/>
  <c r="M1223" i="2157" s="1"/>
  <c r="AJ129" i="2140"/>
  <c r="D516" i="2156" s="1"/>
  <c r="J1053" i="2156" s="1"/>
  <c r="D1053" i="2157" s="1"/>
  <c r="M1053" i="2157" s="1"/>
  <c r="AJ55" i="2140"/>
  <c r="D442" i="2156" s="1"/>
  <c r="J679" i="2156" s="1"/>
  <c r="D679" i="2157" s="1"/>
  <c r="M679" i="2157" s="1"/>
  <c r="AJ263" i="2140"/>
  <c r="D650" i="2156" s="1"/>
  <c r="J534" i="2156" s="1"/>
  <c r="D534" i="2157" s="1"/>
  <c r="M534" i="2157" s="1"/>
  <c r="AJ231" i="2140"/>
  <c r="D618" i="2156" s="1"/>
  <c r="J317" i="2156" s="1"/>
  <c r="D317" i="2157" s="1"/>
  <c r="M317" i="2157" s="1"/>
  <c r="AJ38" i="2140"/>
  <c r="D425" i="2156" s="1"/>
  <c r="J122" i="2156" s="1"/>
  <c r="D122" i="2157" s="1"/>
  <c r="M122" i="2157" s="1"/>
  <c r="AJ171" i="2140"/>
  <c r="D558" i="2156" s="1"/>
  <c r="J1307" i="2156" s="1"/>
  <c r="D1307" i="2157" s="1"/>
  <c r="M1307" i="2157" s="1"/>
  <c r="AJ149" i="2140"/>
  <c r="D536" i="2156" s="1"/>
  <c r="J1159" i="2156" s="1"/>
  <c r="D1159" i="2157" s="1"/>
  <c r="M1159" i="2157" s="1"/>
  <c r="AJ116" i="2140"/>
  <c r="D503" i="2156" s="1"/>
  <c r="J980" i="2156" s="1"/>
  <c r="D980" i="2157" s="1"/>
  <c r="M980" i="2157" s="1"/>
  <c r="AK95" i="2140"/>
  <c r="D871" i="2156" s="1"/>
  <c r="J2246" i="2156" s="1"/>
  <c r="D2246" i="2157" s="1"/>
  <c r="M2246" i="2157" s="1"/>
  <c r="AK171" i="2140"/>
  <c r="D947" i="2156" s="1"/>
  <c r="J1308" i="2156" s="1"/>
  <c r="D1308" i="2157" s="1"/>
  <c r="M1308" i="2157" s="1"/>
  <c r="AK93" i="2140"/>
  <c r="D869" i="2156" s="1"/>
  <c r="J875" i="2156" s="1"/>
  <c r="D875" i="2157" s="1"/>
  <c r="M875" i="2157" s="1"/>
  <c r="AK79" i="2140"/>
  <c r="D855" i="2156" s="1"/>
  <c r="J806" i="2156" s="1"/>
  <c r="D806" i="2157" s="1"/>
  <c r="M806" i="2157" s="1"/>
  <c r="AK261" i="2140"/>
  <c r="D1037" i="2156" s="1"/>
  <c r="J521" i="2156" s="1"/>
  <c r="D521" i="2157" s="1"/>
  <c r="M521" i="2157" s="1"/>
  <c r="AK49" i="2140"/>
  <c r="D825" i="2156" s="1"/>
  <c r="J657" i="2156" s="1"/>
  <c r="D657" i="2157" s="1"/>
  <c r="M657" i="2157" s="1"/>
  <c r="AJ223" i="2140"/>
  <c r="D610" i="2156" s="1"/>
  <c r="J279" i="2156" s="1"/>
  <c r="D279" i="2157" s="1"/>
  <c r="M279" i="2157" s="1"/>
  <c r="AK87" i="2140"/>
  <c r="D863" i="2156" s="1"/>
  <c r="J2229" i="2156" s="1"/>
  <c r="D2229" i="2157" s="1"/>
  <c r="M2229" i="2157" s="1"/>
  <c r="AK193" i="2140"/>
  <c r="D969" i="2156" s="1"/>
  <c r="J1435" i="2156" s="1"/>
  <c r="D1435" i="2157" s="1"/>
  <c r="M1435" i="2157" s="1"/>
  <c r="AK127" i="2140"/>
  <c r="D903" i="2156" s="1"/>
  <c r="J1041" i="2156" s="1"/>
  <c r="D1041" i="2157" s="1"/>
  <c r="M1041" i="2157" s="1"/>
  <c r="AK77" i="2140"/>
  <c r="D853" i="2156" s="1"/>
  <c r="J790" i="2156" s="1"/>
  <c r="D790" i="2157" s="1"/>
  <c r="M790" i="2157" s="1"/>
  <c r="AK224" i="2140"/>
  <c r="D1000" i="2156" s="1"/>
  <c r="J290" i="2156" s="1"/>
  <c r="D290" i="2157" s="1"/>
  <c r="M290" i="2157" s="1"/>
  <c r="AK38" i="2140"/>
  <c r="D814" i="2156" s="1"/>
  <c r="J126" i="2156" s="1"/>
  <c r="D126" i="2157" s="1"/>
  <c r="M126" i="2157" s="1"/>
  <c r="AJ256" i="2140"/>
  <c r="D643" i="2156" s="1"/>
  <c r="J2180" i="2156" s="1"/>
  <c r="D2180" i="2157" s="1"/>
  <c r="M2180" i="2157" s="1"/>
  <c r="AJ152" i="2140"/>
  <c r="D539" i="2156" s="1"/>
  <c r="J1173" i="2156" s="1"/>
  <c r="D1173" i="2157" s="1"/>
  <c r="M1173" i="2157" s="1"/>
  <c r="AJ98" i="2140"/>
  <c r="D485" i="2156" s="1"/>
  <c r="J898" i="2156" s="1"/>
  <c r="D898" i="2157" s="1"/>
  <c r="M898" i="2157" s="1"/>
  <c r="AJ32" i="2140"/>
  <c r="D419" i="2156" s="1"/>
  <c r="J90" i="2156" s="1"/>
  <c r="D90" i="2157" s="1"/>
  <c r="M90" i="2157" s="1"/>
  <c r="AK125" i="2140"/>
  <c r="D901" i="2156" s="1"/>
  <c r="J2301" i="2156" s="1"/>
  <c r="D2301" i="2157" s="1"/>
  <c r="M2301" i="2157" s="1"/>
  <c r="AK174" i="2140"/>
  <c r="D950" i="2156" s="1"/>
  <c r="J1320" i="2156" s="1"/>
  <c r="D1320" i="2157" s="1"/>
  <c r="M1320" i="2157" s="1"/>
  <c r="AK256" i="2140"/>
  <c r="D1032" i="2156" s="1"/>
  <c r="J2181" i="2156" s="1"/>
  <c r="D2181" i="2157" s="1"/>
  <c r="M2181" i="2157" s="1"/>
  <c r="AK180" i="2140"/>
  <c r="D956" i="2156" s="1"/>
  <c r="J1353" i="2156" s="1"/>
  <c r="D1353" i="2157" s="1"/>
  <c r="M1353" i="2157" s="1"/>
  <c r="AK94" i="2140"/>
  <c r="D870" i="2156" s="1"/>
  <c r="J880" i="2156" s="1"/>
  <c r="D880" i="2157" s="1"/>
  <c r="M880" i="2157" s="1"/>
  <c r="AK76" i="2140"/>
  <c r="D852" i="2156" s="1"/>
  <c r="J786" i="2156" s="1"/>
  <c r="D786" i="2157" s="1"/>
  <c r="M786" i="2157" s="1"/>
  <c r="AK245" i="2140"/>
  <c r="D1021" i="2156" s="1"/>
  <c r="J415" i="2156" s="1"/>
  <c r="D415" i="2157" s="1"/>
  <c r="M415" i="2157" s="1"/>
  <c r="AK218" i="2140"/>
  <c r="D994" i="2156" s="1"/>
  <c r="J256" i="2156" s="1"/>
  <c r="D256" i="2157" s="1"/>
  <c r="M256" i="2157" s="1"/>
  <c r="AJ74" i="2140"/>
  <c r="D461" i="2156" s="1"/>
  <c r="J769" i="2156" s="1"/>
  <c r="D769" i="2157" s="1"/>
  <c r="M769" i="2157" s="1"/>
  <c r="AJ11" i="2140"/>
  <c r="D398" i="2156" s="1"/>
  <c r="J2101" i="2156" s="1"/>
  <c r="D2101" i="2157" s="1"/>
  <c r="M2101" i="2157" s="1"/>
  <c r="AJ137" i="2140"/>
  <c r="D524" i="2156" s="1"/>
  <c r="J1088" i="2156" s="1"/>
  <c r="D1088" i="2157" s="1"/>
  <c r="M1088" i="2157" s="1"/>
  <c r="AK157" i="2140"/>
  <c r="D933" i="2156" s="1"/>
  <c r="J1209" i="2156" s="1"/>
  <c r="D1209" i="2157" s="1"/>
  <c r="M1209" i="2157" s="1"/>
  <c r="AK274" i="2140"/>
  <c r="D1050" i="2156" s="1"/>
  <c r="J604" i="2156" s="1"/>
  <c r="D604" i="2157" s="1"/>
  <c r="M604" i="2157" s="1"/>
  <c r="AJ40" i="2140"/>
  <c r="D427" i="2156" s="1"/>
  <c r="J2133" i="2156" s="1"/>
  <c r="D2133" i="2157" s="1"/>
  <c r="M2133" i="2157" s="1"/>
  <c r="AJ143" i="2140"/>
  <c r="D530" i="2156" s="1"/>
  <c r="J1121" i="2156" s="1"/>
  <c r="D1121" i="2157" s="1"/>
  <c r="M1121" i="2157" s="1"/>
  <c r="AK187" i="2140"/>
  <c r="D963" i="2156" s="1"/>
  <c r="J1397" i="2156" s="1"/>
  <c r="D1397" i="2157" s="1"/>
  <c r="M1397" i="2157" s="1"/>
  <c r="AK86" i="2140"/>
  <c r="D862" i="2156" s="1"/>
  <c r="J836" i="2156" s="1"/>
  <c r="D836" i="2157" s="1"/>
  <c r="M836" i="2157" s="1"/>
  <c r="AJ72" i="2140"/>
  <c r="D459" i="2156" s="1"/>
  <c r="J753" i="2156" s="1"/>
  <c r="D753" i="2157" s="1"/>
  <c r="M753" i="2157" s="1"/>
  <c r="AK275" i="2140"/>
  <c r="D1051" i="2156" s="1"/>
  <c r="J612" i="2156" s="1"/>
  <c r="D612" i="2157" s="1"/>
  <c r="M612" i="2157" s="1"/>
  <c r="AJ247" i="2140"/>
  <c r="D634" i="2156" s="1"/>
  <c r="J428" i="2156" s="1"/>
  <c r="D428" i="2157" s="1"/>
  <c r="M428" i="2157" s="1"/>
  <c r="AK230" i="2140"/>
  <c r="D1006" i="2156" s="1"/>
  <c r="J314" i="2156" s="1"/>
  <c r="D314" i="2157" s="1"/>
  <c r="M314" i="2157" s="1"/>
  <c r="AK11" i="2140"/>
  <c r="D787" i="2156" s="1"/>
  <c r="J2102" i="2156" s="1"/>
  <c r="D2102" i="2157" s="1"/>
  <c r="M2102" i="2157" s="1"/>
  <c r="AJ110" i="2140"/>
  <c r="D497" i="2156" s="1"/>
  <c r="J2269" i="2156" s="1"/>
  <c r="D2269" i="2157" s="1"/>
  <c r="M2269" i="2157" s="1"/>
  <c r="AJ178" i="2140"/>
  <c r="D565" i="2156" s="1"/>
  <c r="J1340" i="2156" s="1"/>
  <c r="D1340" i="2157" s="1"/>
  <c r="M1340" i="2157" s="1"/>
  <c r="AJ157" i="2140"/>
  <c r="D544" i="2156" s="1"/>
  <c r="J1207" i="2156" s="1"/>
  <c r="D1207" i="2157" s="1"/>
  <c r="M1207" i="2157" s="1"/>
  <c r="AJ127" i="2140"/>
  <c r="D514" i="2156" s="1"/>
  <c r="J1037" i="2156" s="1"/>
  <c r="D1037" i="2157" s="1"/>
  <c r="M1037" i="2157" s="1"/>
  <c r="AJ53" i="2140"/>
  <c r="D440" i="2156" s="1"/>
  <c r="J673" i="2156" s="1"/>
  <c r="D673" i="2157" s="1"/>
  <c r="M673" i="2157" s="1"/>
  <c r="AJ105" i="2140"/>
  <c r="D492" i="2156" s="1"/>
  <c r="J2266" i="2156" s="1"/>
  <c r="D2266" i="2157" s="1"/>
  <c r="M2266" i="2157" s="1"/>
  <c r="AJ132" i="2140"/>
  <c r="D519" i="2156" s="1"/>
  <c r="J1066" i="2156" s="1"/>
  <c r="D1066" i="2157" s="1"/>
  <c r="M1066" i="2157" s="1"/>
  <c r="AJ115" i="2140"/>
  <c r="D502" i="2156" s="1"/>
  <c r="J977" i="2156" s="1"/>
  <c r="D977" i="2157" s="1"/>
  <c r="M977" i="2157" s="1"/>
  <c r="AJ86" i="2140"/>
  <c r="D473" i="2156" s="1"/>
  <c r="J834" i="2156" s="1"/>
  <c r="D834" i="2157" s="1"/>
  <c r="M834" i="2157" s="1"/>
  <c r="AJ62" i="2140"/>
  <c r="D449" i="2156" s="1"/>
  <c r="J699" i="2156" s="1"/>
  <c r="D699" i="2157" s="1"/>
  <c r="M699" i="2157" s="1"/>
  <c r="AK270" i="2140"/>
  <c r="D1046" i="2156" s="1"/>
  <c r="J578" i="2156" s="1"/>
  <c r="D578" i="2157" s="1"/>
  <c r="M578" i="2157" s="1"/>
  <c r="AJ261" i="2140"/>
  <c r="D648" i="2156" s="1"/>
  <c r="J518" i="2156" s="1"/>
  <c r="D518" i="2157" s="1"/>
  <c r="M518" i="2157" s="1"/>
  <c r="AJ229" i="2140"/>
  <c r="D616" i="2156" s="1"/>
  <c r="J310" i="2156" s="1"/>
  <c r="D310" i="2157" s="1"/>
  <c r="M310" i="2157" s="1"/>
  <c r="AK110" i="2140"/>
  <c r="D886" i="2156" s="1"/>
  <c r="J2271" i="2156" s="1"/>
  <c r="D2271" i="2157" s="1"/>
  <c r="M2271" i="2157" s="1"/>
  <c r="AK179" i="2140"/>
  <c r="D955" i="2156" s="1"/>
  <c r="J1347" i="2156" s="1"/>
  <c r="D1347" i="2157" s="1"/>
  <c r="M1347" i="2157" s="1"/>
  <c r="AK150" i="2140"/>
  <c r="D926" i="2156" s="1"/>
  <c r="J1167" i="2156" s="1"/>
  <c r="D1167" i="2157" s="1"/>
  <c r="M1167" i="2157" s="1"/>
  <c r="AK66" i="2140"/>
  <c r="D842" i="2156" s="1"/>
  <c r="J725" i="2156" s="1"/>
  <c r="D725" i="2157" s="1"/>
  <c r="M725" i="2157" s="1"/>
  <c r="AK199" i="2140"/>
  <c r="D975" i="2156" s="1"/>
  <c r="J140" i="2156" s="1"/>
  <c r="D140" i="2157" s="1"/>
  <c r="M140" i="2157" s="1"/>
  <c r="AK250" i="2140"/>
  <c r="D1026" i="2156" s="1"/>
  <c r="J448" i="2156" s="1"/>
  <c r="D448" i="2157" s="1"/>
  <c r="M448" i="2157" s="1"/>
  <c r="AJ246" i="2140"/>
  <c r="D633" i="2156" s="1"/>
  <c r="J420" i="2156" s="1"/>
  <c r="D420" i="2157" s="1"/>
  <c r="M420" i="2157" s="1"/>
  <c r="AK209" i="2140"/>
  <c r="D985" i="2156" s="1"/>
  <c r="J2150" i="2156" s="1"/>
  <c r="D2150" i="2157" s="1"/>
  <c r="M2150" i="2157" s="1"/>
  <c r="AK20" i="2140"/>
  <c r="D796" i="2156" s="1"/>
  <c r="J2108" i="2156" s="1"/>
  <c r="D2108" i="2157" s="1"/>
  <c r="M2108" i="2157" s="1"/>
  <c r="AK167" i="2140"/>
  <c r="D943" i="2156" s="1"/>
  <c r="J1280" i="2156" s="1"/>
  <c r="D1280" i="2157" s="1"/>
  <c r="M1280" i="2157" s="1"/>
  <c r="AK141" i="2140"/>
  <c r="D917" i="2156" s="1"/>
  <c r="J1107" i="2156" s="1"/>
  <c r="D1107" i="2157" s="1"/>
  <c r="M1107" i="2157" s="1"/>
  <c r="AK101" i="2140"/>
  <c r="D877" i="2156" s="1"/>
  <c r="J918" i="2156" s="1"/>
  <c r="D918" i="2157" s="1"/>
  <c r="M918" i="2157" s="1"/>
  <c r="AK197" i="2140"/>
  <c r="D973" i="2156" s="1"/>
  <c r="J1461" i="2156" s="1"/>
  <c r="D1461" i="2157" s="1"/>
  <c r="M1461" i="2157" s="1"/>
  <c r="AK108" i="2140"/>
  <c r="D884" i="2156" s="1"/>
  <c r="J944" i="2156" s="1"/>
  <c r="D944" i="2157" s="1"/>
  <c r="M944" i="2157" s="1"/>
  <c r="AK237" i="2140"/>
  <c r="D1013" i="2156" s="1"/>
  <c r="J369" i="2156" s="1"/>
  <c r="D369" i="2157" s="1"/>
  <c r="M369" i="2157" s="1"/>
  <c r="AK99" i="2140"/>
  <c r="D875" i="2156" s="1"/>
  <c r="J2255" i="2156" s="1"/>
  <c r="D2255" i="2157" s="1"/>
  <c r="M2255" i="2157" s="1"/>
  <c r="AK188" i="2140"/>
  <c r="D964" i="2156" s="1"/>
  <c r="J1404" i="2156" s="1"/>
  <c r="D1404" i="2157" s="1"/>
  <c r="M1404" i="2157" s="1"/>
  <c r="AK126" i="2140"/>
  <c r="D902" i="2156" s="1"/>
  <c r="J1021" i="2156" s="1"/>
  <c r="D1021" i="2157" s="1"/>
  <c r="M1021" i="2157" s="1"/>
  <c r="AK75" i="2140"/>
  <c r="D851" i="2156" s="1"/>
  <c r="J781" i="2156" s="1"/>
  <c r="D781" i="2157" s="1"/>
  <c r="M781" i="2157" s="1"/>
  <c r="AK63" i="2140"/>
  <c r="D839" i="2156" s="1"/>
  <c r="J710" i="2156" s="1"/>
  <c r="D710" i="2157" s="1"/>
  <c r="M710" i="2157" s="1"/>
  <c r="AK222" i="2140"/>
  <c r="D998" i="2156" s="1"/>
  <c r="J270" i="2156" s="1"/>
  <c r="D270" i="2157" s="1"/>
  <c r="M270" i="2157" s="1"/>
  <c r="AK16" i="2140"/>
  <c r="D792" i="2156" s="1"/>
  <c r="J26" i="2156" s="1"/>
  <c r="D26" i="2157" s="1"/>
  <c r="M26" i="2157" s="1"/>
  <c r="AK120" i="2140"/>
  <c r="D896" i="2156" s="1"/>
  <c r="J2289" i="2156" s="1"/>
  <c r="D2289" i="2157" s="1"/>
  <c r="M2289" i="2157" s="1"/>
  <c r="AK137" i="2140"/>
  <c r="D913" i="2156" s="1"/>
  <c r="J1089" i="2156" s="1"/>
  <c r="D1089" i="2157" s="1"/>
  <c r="M1089" i="2157" s="1"/>
  <c r="AK97" i="2140"/>
  <c r="D873" i="2156" s="1"/>
  <c r="J894" i="2156" s="1"/>
  <c r="D894" i="2157" s="1"/>
  <c r="M894" i="2157" s="1"/>
  <c r="AK219" i="2140"/>
  <c r="D995" i="2156" s="1"/>
  <c r="J261" i="2156" s="1"/>
  <c r="D261" i="2157" s="1"/>
  <c r="M261" i="2157" s="1"/>
  <c r="AJ52" i="2140"/>
  <c r="D439" i="2156" s="1"/>
  <c r="J665" i="2156" s="1"/>
  <c r="D665" i="2157" s="1"/>
  <c r="M665" i="2157" s="1"/>
  <c r="AJ7" i="2140"/>
  <c r="D394" i="2156" s="1"/>
  <c r="J5" i="2156" s="1"/>
  <c r="D5" i="2157" s="1"/>
  <c r="M5" i="2157" s="1"/>
  <c r="AK226" i="2140"/>
  <c r="D1002" i="2156" s="1"/>
  <c r="J297" i="2156" s="1"/>
  <c r="D297" i="2157" s="1"/>
  <c r="M297" i="2157" s="1"/>
  <c r="AK8" i="2140"/>
  <c r="D784" i="2156" s="1"/>
  <c r="J7" i="2156" s="1"/>
  <c r="D7" i="2157" s="1"/>
  <c r="M7" i="2157" s="1"/>
  <c r="AJ262" i="2140"/>
  <c r="D649" i="2156" s="1"/>
  <c r="J526" i="2156" s="1"/>
  <c r="D526" i="2157" s="1"/>
  <c r="M526" i="2157" s="1"/>
  <c r="AK109" i="2140"/>
  <c r="D885" i="2156" s="1"/>
  <c r="J955" i="2156" s="1"/>
  <c r="D955" i="2157" s="1"/>
  <c r="M955" i="2157" s="1"/>
  <c r="AK189" i="2140"/>
  <c r="D965" i="2156" s="1"/>
  <c r="J1412" i="2156" s="1"/>
  <c r="D1412" i="2157" s="1"/>
  <c r="M1412" i="2157" s="1"/>
  <c r="AK240" i="2140"/>
  <c r="D1016" i="2156" s="1"/>
  <c r="J393" i="2156" s="1"/>
  <c r="D393" i="2157" s="1"/>
  <c r="M393" i="2157" s="1"/>
  <c r="AK50" i="2140"/>
  <c r="D826" i="2156" s="1"/>
  <c r="J660" i="2156" s="1"/>
  <c r="D660" i="2157" s="1"/>
  <c r="M660" i="2157" s="1"/>
  <c r="AK53" i="2140"/>
  <c r="D829" i="2156" s="1"/>
  <c r="J674" i="2156" s="1"/>
  <c r="D674" i="2157" s="1"/>
  <c r="M674" i="2157" s="1"/>
  <c r="AJ87" i="2140"/>
  <c r="D474" i="2156" s="1"/>
  <c r="J2226" i="2156" s="1"/>
  <c r="D2226" i="2157" s="1"/>
  <c r="M2226" i="2157" s="1"/>
  <c r="AJ158" i="2140"/>
  <c r="D545" i="2156" s="1"/>
  <c r="J1212" i="2156" s="1"/>
  <c r="D1212" i="2157" s="1"/>
  <c r="M1212" i="2157" s="1"/>
  <c r="AJ134" i="2140"/>
  <c r="D521" i="2156" s="1"/>
  <c r="J1077" i="2156" s="1"/>
  <c r="D1077" i="2157" s="1"/>
  <c r="M1077" i="2157" s="1"/>
  <c r="AJ209" i="2140"/>
  <c r="D596" i="2156" s="1"/>
  <c r="J2148" i="2156" s="1"/>
  <c r="D2148" i="2157" s="1"/>
  <c r="M2148" i="2157" s="1"/>
  <c r="AJ93" i="2140"/>
  <c r="D480" i="2156" s="1"/>
  <c r="J874" i="2156" s="1"/>
  <c r="D874" i="2157" s="1"/>
  <c r="M874" i="2157" s="1"/>
  <c r="AJ278" i="2140"/>
  <c r="D665" i="2156" s="1"/>
  <c r="J626" i="2156" s="1"/>
  <c r="D626" i="2157" s="1"/>
  <c r="M626" i="2157" s="1"/>
  <c r="AJ214" i="2140"/>
  <c r="D601" i="2156" s="1"/>
  <c r="J228" i="2156" s="1"/>
  <c r="D228" i="2157" s="1"/>
  <c r="M228" i="2157" s="1"/>
  <c r="AK115" i="2140"/>
  <c r="D891" i="2156" s="1"/>
  <c r="J978" i="2156" s="1"/>
  <c r="D978" i="2157" s="1"/>
  <c r="M978" i="2157" s="1"/>
  <c r="AK72" i="2140"/>
  <c r="D848" i="2156" s="1"/>
  <c r="J758" i="2156" s="1"/>
  <c r="D758" i="2157" s="1"/>
  <c r="M758" i="2157" s="1"/>
  <c r="AK220" i="2140"/>
  <c r="D996" i="2156" s="1"/>
  <c r="J264" i="2156" s="1"/>
  <c r="D264" i="2157" s="1"/>
  <c r="M264" i="2157" s="1"/>
  <c r="AK10" i="2140"/>
  <c r="D786" i="2156" s="1"/>
  <c r="J13" i="2156" s="1"/>
  <c r="D13" i="2157" s="1"/>
  <c r="M13" i="2157" s="1"/>
  <c r="AK30" i="2140"/>
  <c r="D806" i="2156" s="1"/>
  <c r="J78" i="2156" s="1"/>
  <c r="D78" i="2157" s="1"/>
  <c r="M78" i="2157" s="1"/>
  <c r="AK55" i="2140"/>
  <c r="D831" i="2156" s="1"/>
  <c r="J680" i="2156" s="1"/>
  <c r="D680" i="2157" s="1"/>
  <c r="M680" i="2157" s="1"/>
  <c r="AK15" i="2140"/>
  <c r="D791" i="2156" s="1"/>
  <c r="J22" i="2156" s="1"/>
  <c r="D22" i="2157" s="1"/>
  <c r="M22" i="2157" s="1"/>
  <c r="AJ173" i="2140"/>
  <c r="D560" i="2156" s="1"/>
  <c r="J2315" i="2156" s="1"/>
  <c r="D2315" i="2157" s="1"/>
  <c r="M2315" i="2157" s="1"/>
  <c r="AJ170" i="2140"/>
  <c r="D557" i="2156" s="1"/>
  <c r="J1299" i="2156" s="1"/>
  <c r="D1299" i="2157" s="1"/>
  <c r="M1299" i="2157" s="1"/>
  <c r="AJ251" i="2140"/>
  <c r="D638" i="2156" s="1"/>
  <c r="J456" i="2156" s="1"/>
  <c r="D456" i="2157" s="1"/>
  <c r="M456" i="2157" s="1"/>
  <c r="AJ208" i="2140"/>
  <c r="D595" i="2156" s="1"/>
  <c r="J198" i="2156" s="1"/>
  <c r="D198" i="2157" s="1"/>
  <c r="M198" i="2157" s="1"/>
  <c r="AK124" i="2140"/>
  <c r="D900" i="2156" s="1"/>
  <c r="J1018" i="2156" s="1"/>
  <c r="D1018" i="2157" s="1"/>
  <c r="M1018" i="2157" s="1"/>
  <c r="AK23" i="2140"/>
  <c r="D799" i="2156" s="1"/>
  <c r="J2111" i="2156" s="1"/>
  <c r="D2111" i="2157" s="1"/>
  <c r="M2111" i="2157" s="1"/>
  <c r="AK146" i="2140"/>
  <c r="D922" i="2156" s="1"/>
  <c r="J1145" i="2156" s="1"/>
  <c r="D1145" i="2157" s="1"/>
  <c r="M1145" i="2157" s="1"/>
  <c r="AK211" i="2140"/>
  <c r="D987" i="2156" s="1"/>
  <c r="J214" i="2156" s="1"/>
  <c r="D214" i="2157" s="1"/>
  <c r="M214" i="2157" s="1"/>
  <c r="AJ204" i="2140"/>
  <c r="D591" i="2156" s="1"/>
  <c r="J164" i="2156" s="1"/>
  <c r="D164" i="2157" s="1"/>
  <c r="M164" i="2157" s="1"/>
  <c r="AK158" i="2140"/>
  <c r="D934" i="2156" s="1"/>
  <c r="J1216" i="2156" s="1"/>
  <c r="D1216" i="2157" s="1"/>
  <c r="M1216" i="2157" s="1"/>
  <c r="AK243" i="2140"/>
  <c r="D1019" i="2156" s="1"/>
  <c r="J402" i="2156" s="1"/>
  <c r="D402" i="2157" s="1"/>
  <c r="M402" i="2157" s="1"/>
  <c r="AK216" i="2140"/>
  <c r="D992" i="2156" s="1"/>
  <c r="J248" i="2156" s="1"/>
  <c r="D248" i="2157" s="1"/>
  <c r="M248" i="2157" s="1"/>
  <c r="AK5" i="2140"/>
  <c r="D781" i="2156" s="1"/>
  <c r="J2095" i="2156" s="1"/>
  <c r="D2095" i="2157" s="1"/>
  <c r="M2095" i="2157" s="1"/>
  <c r="AK139" i="2140"/>
  <c r="D915" i="2156" s="1"/>
  <c r="J1099" i="2156" s="1"/>
  <c r="D1099" i="2157" s="1"/>
  <c r="M1099" i="2157" s="1"/>
  <c r="AJ130" i="2140"/>
  <c r="D517" i="2156" s="1"/>
  <c r="J1060" i="2156" s="1"/>
  <c r="D1060" i="2157" s="1"/>
  <c r="M1060" i="2157" s="1"/>
  <c r="AK64" i="2140"/>
  <c r="D840" i="2156" s="1"/>
  <c r="J713" i="2156" s="1"/>
  <c r="D713" i="2157" s="1"/>
  <c r="M713" i="2157" s="1"/>
  <c r="AK273" i="2140"/>
  <c r="D1049" i="2156" s="1"/>
  <c r="J596" i="2156" s="1"/>
  <c r="D596" i="2157" s="1"/>
  <c r="M596" i="2157" s="1"/>
  <c r="AK232" i="2140"/>
  <c r="D1008" i="2156" s="1"/>
  <c r="J325" i="2156" s="1"/>
  <c r="D325" i="2157" s="1"/>
  <c r="M325" i="2157" s="1"/>
  <c r="AK205" i="2140"/>
  <c r="D981" i="2156" s="1"/>
  <c r="J174" i="2156" s="1"/>
  <c r="D174" i="2157" s="1"/>
  <c r="M174" i="2157" s="1"/>
  <c r="AJ92" i="2140"/>
  <c r="D479" i="2156" s="1"/>
  <c r="J2234" i="2156" s="1"/>
  <c r="D2234" i="2157" s="1"/>
  <c r="M2234" i="2157" s="1"/>
  <c r="AJ160" i="2140"/>
  <c r="D547" i="2156" s="1"/>
  <c r="J1231" i="2156" s="1"/>
  <c r="D1231" i="2157" s="1"/>
  <c r="M1231" i="2157" s="1"/>
  <c r="AJ153" i="2140"/>
  <c r="D540" i="2156" s="1"/>
  <c r="J1181" i="2156" s="1"/>
  <c r="D1181" i="2157" s="1"/>
  <c r="M1181" i="2157" s="1"/>
  <c r="AJ122" i="2140"/>
  <c r="D509" i="2156" s="1"/>
  <c r="J998" i="2156" s="1"/>
  <c r="D998" i="2157" s="1"/>
  <c r="M998" i="2157" s="1"/>
  <c r="AJ56" i="2140"/>
  <c r="D443" i="2156" s="1"/>
  <c r="J682" i="2156" s="1"/>
  <c r="D682" i="2157" s="1"/>
  <c r="M682" i="2157" s="1"/>
  <c r="AJ255" i="2140"/>
  <c r="D642" i="2156" s="1"/>
  <c r="J478" i="2156" s="1"/>
  <c r="D478" i="2157" s="1"/>
  <c r="M478" i="2157" s="1"/>
  <c r="AJ210" i="2140"/>
  <c r="D597" i="2156" s="1"/>
  <c r="J204" i="2156" s="1"/>
  <c r="D204" i="2157" s="1"/>
  <c r="M204" i="2157" s="1"/>
  <c r="AJ22" i="2140"/>
  <c r="D409" i="2156" s="1"/>
  <c r="J45" i="2156" s="1"/>
  <c r="D45" i="2157" s="1"/>
  <c r="M45" i="2157" s="1"/>
  <c r="AK145" i="2140"/>
  <c r="D921" i="2156" s="1"/>
  <c r="J1138" i="2156" s="1"/>
  <c r="D1138" i="2157" s="1"/>
  <c r="M1138" i="2157" s="1"/>
  <c r="AJ6" i="2140"/>
  <c r="D393" i="2156" s="1"/>
  <c r="J2099" i="2156" s="1"/>
  <c r="D2099" i="2157" s="1"/>
  <c r="M2099" i="2157" s="1"/>
  <c r="AJ195" i="2140"/>
  <c r="D582" i="2156" s="1"/>
  <c r="J1449" i="2156" s="1"/>
  <c r="D1449" i="2157" s="1"/>
  <c r="M1449" i="2157" s="1"/>
  <c r="AJ118" i="2140"/>
  <c r="D505" i="2156" s="1"/>
  <c r="J983" i="2156" s="1"/>
  <c r="D983" i="2157" s="1"/>
  <c r="M983" i="2157" s="1"/>
  <c r="AJ89" i="2140"/>
  <c r="D476" i="2156" s="1"/>
  <c r="J851" i="2156" s="1"/>
  <c r="D851" i="2157" s="1"/>
  <c r="M851" i="2157" s="1"/>
  <c r="AJ64" i="2140"/>
  <c r="D451" i="2156" s="1"/>
  <c r="J712" i="2156" s="1"/>
  <c r="D712" i="2157" s="1"/>
  <c r="M712" i="2157" s="1"/>
  <c r="AJ241" i="2140"/>
  <c r="D628" i="2156" s="1"/>
  <c r="J395" i="2156" s="1"/>
  <c r="D395" i="2157" s="1"/>
  <c r="M395" i="2157" s="1"/>
  <c r="AJ218" i="2140"/>
  <c r="D605" i="2156" s="1"/>
  <c r="J252" i="2156" s="1"/>
  <c r="D252" i="2157" s="1"/>
  <c r="M252" i="2157" s="1"/>
  <c r="AJ10" i="2140"/>
  <c r="D397" i="2156" s="1"/>
  <c r="J14" i="2156" s="1"/>
  <c r="D14" i="2157" s="1"/>
  <c r="M14" i="2157" s="1"/>
  <c r="AJ70" i="2140"/>
  <c r="D457" i="2156" s="1"/>
  <c r="J2208" i="2156" s="1"/>
  <c r="D2208" i="2157" s="1"/>
  <c r="M2208" i="2157" s="1"/>
  <c r="AJ193" i="2140"/>
  <c r="D580" i="2156" s="1"/>
  <c r="J1434" i="2156" s="1"/>
  <c r="D1434" i="2157" s="1"/>
  <c r="M1434" i="2157" s="1"/>
  <c r="AJ104" i="2140"/>
  <c r="D491" i="2156" s="1"/>
  <c r="J923" i="2156" s="1"/>
  <c r="D923" i="2157" s="1"/>
  <c r="M923" i="2157" s="1"/>
  <c r="AJ84" i="2140"/>
  <c r="D471" i="2156" s="1"/>
  <c r="J831" i="2156" s="1"/>
  <c r="D831" i="2157" s="1"/>
  <c r="M831" i="2157" s="1"/>
  <c r="AK114" i="2140"/>
  <c r="D890" i="2156" s="1"/>
  <c r="J2280" i="2156" s="1"/>
  <c r="D2280" i="2157" s="1"/>
  <c r="M2280" i="2157" s="1"/>
  <c r="AK138" i="2140"/>
  <c r="D914" i="2156" s="1"/>
  <c r="J1092" i="2156" s="1"/>
  <c r="D1092" i="2157" s="1"/>
  <c r="M1092" i="2157" s="1"/>
  <c r="AK116" i="2140"/>
  <c r="D892" i="2156" s="1"/>
  <c r="J981" i="2156" s="1"/>
  <c r="D981" i="2157" s="1"/>
  <c r="M981" i="2157" s="1"/>
  <c r="AK272" i="2140"/>
  <c r="D1048" i="2156" s="1"/>
  <c r="J585" i="2156" s="1"/>
  <c r="D585" i="2157" s="1"/>
  <c r="M585" i="2157" s="1"/>
  <c r="AJ21" i="2140"/>
  <c r="D408" i="2156" s="1"/>
  <c r="J42" i="2156" s="1"/>
  <c r="D42" i="2157" s="1"/>
  <c r="M42" i="2157" s="1"/>
  <c r="AJ111" i="2140"/>
  <c r="D498" i="2156" s="1"/>
  <c r="J958" i="2156" s="1"/>
  <c r="D958" i="2157" s="1"/>
  <c r="M958" i="2157" s="1"/>
  <c r="AJ97" i="2140"/>
  <c r="D484" i="2156" s="1"/>
  <c r="J893" i="2156" s="1"/>
  <c r="D893" i="2157" s="1"/>
  <c r="M893" i="2157" s="1"/>
  <c r="AK105" i="2140"/>
  <c r="D881" i="2156" s="1"/>
  <c r="J2267" i="2156" s="1"/>
  <c r="D2267" i="2157" s="1"/>
  <c r="M2267" i="2157" s="1"/>
  <c r="AK134" i="2140"/>
  <c r="D910" i="2156" s="1"/>
  <c r="J1081" i="2156" s="1"/>
  <c r="D1081" i="2157" s="1"/>
  <c r="M1081" i="2157" s="1"/>
  <c r="AK89" i="2140"/>
  <c r="D865" i="2156" s="1"/>
  <c r="J855" i="2156" s="1"/>
  <c r="D855" i="2157" s="1"/>
  <c r="M855" i="2157" s="1"/>
  <c r="AK65" i="2140"/>
  <c r="D841" i="2156" s="1"/>
  <c r="J718" i="2156" s="1"/>
  <c r="D718" i="2157" s="1"/>
  <c r="M718" i="2157" s="1"/>
  <c r="AK214" i="2140"/>
  <c r="D990" i="2156" s="1"/>
  <c r="J229" i="2156" s="1"/>
  <c r="D229" i="2157" s="1"/>
  <c r="M229" i="2157" s="1"/>
  <c r="AJ217" i="2140"/>
  <c r="D604" i="2156" s="1"/>
  <c r="J2165" i="2156" s="1"/>
  <c r="D2165" i="2157" s="1"/>
  <c r="M2165" i="2157" s="1"/>
  <c r="AJ196" i="2140"/>
  <c r="D583" i="2156" s="1"/>
  <c r="J1453" i="2156" s="1"/>
  <c r="D1453" i="2157" s="1"/>
  <c r="M1453" i="2157" s="1"/>
  <c r="AJ179" i="2140"/>
  <c r="D566" i="2156" s="1"/>
  <c r="J1343" i="2156" s="1"/>
  <c r="D1343" i="2157" s="1"/>
  <c r="M1343" i="2157" s="1"/>
  <c r="AJ12" i="2140"/>
  <c r="D399" i="2156" s="1"/>
  <c r="J16" i="2156" s="1"/>
  <c r="D16" i="2157" s="1"/>
  <c r="M16" i="2157" s="1"/>
  <c r="AJ77" i="2140"/>
  <c r="D464" i="2156" s="1"/>
  <c r="J788" i="2156" s="1"/>
  <c r="D788" i="2157" s="1"/>
  <c r="M788" i="2157" s="1"/>
  <c r="AK217" i="2140"/>
  <c r="D993" i="2156" s="1"/>
  <c r="J2169" i="2156" s="1"/>
  <c r="D2169" i="2157" s="1"/>
  <c r="M2169" i="2157" s="1"/>
  <c r="AJ39" i="2140"/>
  <c r="D426" i="2156" s="1"/>
  <c r="J130" i="2156" s="1"/>
  <c r="D130" i="2157" s="1"/>
  <c r="M130" i="2157" s="1"/>
  <c r="AK92" i="2140"/>
  <c r="D868" i="2156" s="1"/>
  <c r="J2237" i="2156" s="1"/>
  <c r="D2237" i="2157" s="1"/>
  <c r="M2237" i="2157" s="1"/>
  <c r="AK160" i="2140"/>
  <c r="D936" i="2156" s="1"/>
  <c r="J1233" i="2156" s="1"/>
  <c r="D1233" i="2157" s="1"/>
  <c r="M1233" i="2157" s="1"/>
  <c r="AK84" i="2140"/>
  <c r="D860" i="2156" s="1"/>
  <c r="J832" i="2156" s="1"/>
  <c r="D832" i="2157" s="1"/>
  <c r="M832" i="2157" s="1"/>
  <c r="AK60" i="2140"/>
  <c r="D836" i="2156" s="1"/>
  <c r="J697" i="2156" s="1"/>
  <c r="D697" i="2157" s="1"/>
  <c r="M697" i="2157" s="1"/>
  <c r="AK221" i="2140"/>
  <c r="D997" i="2156" s="1"/>
  <c r="J267" i="2156" s="1"/>
  <c r="D267" i="2157" s="1"/>
  <c r="M267" i="2157" s="1"/>
  <c r="AK14" i="2140"/>
  <c r="D790" i="2156" s="1"/>
  <c r="J20" i="2156" s="1"/>
  <c r="D20" i="2157" s="1"/>
  <c r="M20" i="2157" s="1"/>
  <c r="AJ186" i="2140"/>
  <c r="D573" i="2156" s="1"/>
  <c r="J1384" i="2156" s="1"/>
  <c r="D1384" i="2157" s="1"/>
  <c r="M1384" i="2157" s="1"/>
  <c r="AJ96" i="2140"/>
  <c r="D483" i="2156" s="1"/>
  <c r="J886" i="2156" s="1"/>
  <c r="D886" i="2157" s="1"/>
  <c r="M886" i="2157" s="1"/>
  <c r="AK268" i="2140"/>
  <c r="D1044" i="2156" s="1"/>
  <c r="J2187" i="2156" s="1"/>
  <c r="D2187" i="2157" s="1"/>
  <c r="M2187" i="2157" s="1"/>
  <c r="AK118" i="2140"/>
  <c r="D894" i="2156" s="1"/>
  <c r="J984" i="2156" s="1"/>
  <c r="D984" i="2157" s="1"/>
  <c r="M984" i="2157" s="1"/>
  <c r="AJ90" i="2140"/>
  <c r="D477" i="2156" s="1"/>
  <c r="J858" i="2156" s="1"/>
  <c r="D858" i="2157" s="1"/>
  <c r="M858" i="2157" s="1"/>
  <c r="AK159" i="2140"/>
  <c r="D935" i="2156" s="1"/>
  <c r="J1225" i="2156" s="1"/>
  <c r="D1225" i="2157" s="1"/>
  <c r="M1225" i="2157" s="1"/>
  <c r="AK37" i="2140"/>
  <c r="D813" i="2156" s="1"/>
  <c r="J2129" i="2156" s="1"/>
  <c r="D2129" i="2157" s="1"/>
  <c r="M2129" i="2157" s="1"/>
  <c r="AK164" i="2140"/>
  <c r="D940" i="2156" s="1"/>
  <c r="J2309" i="2156" s="1"/>
  <c r="D2309" i="2157" s="1"/>
  <c r="M2309" i="2157" s="1"/>
  <c r="AJ220" i="2140"/>
  <c r="D607" i="2156" s="1"/>
  <c r="J263" i="2156" s="1"/>
  <c r="D263" i="2157" s="1"/>
  <c r="M263" i="2157" s="1"/>
  <c r="AJ13" i="2140"/>
  <c r="D400" i="2156" s="1"/>
  <c r="J2104" i="2156" s="1"/>
  <c r="D2104" i="2157" s="1"/>
  <c r="M2104" i="2157" s="1"/>
  <c r="AK278" i="2140"/>
  <c r="D1054" i="2156" s="1"/>
  <c r="J627" i="2156" s="1"/>
  <c r="D627" i="2157" s="1"/>
  <c r="M627" i="2157" s="1"/>
  <c r="AK40" i="2140"/>
  <c r="D816" i="2156" s="1"/>
  <c r="J2137" i="2156" s="1"/>
  <c r="D2137" i="2157" s="1"/>
  <c r="M2137" i="2157" s="1"/>
  <c r="AK262" i="2140"/>
  <c r="D1038" i="2156" s="1"/>
  <c r="J528" i="2156" s="1"/>
  <c r="D528" i="2157" s="1"/>
  <c r="M528" i="2157" s="1"/>
  <c r="L965" i="2156"/>
  <c r="K965" i="2157" s="1"/>
  <c r="AZ223" i="2140"/>
  <c r="E610" i="2156" s="1"/>
  <c r="K279" i="2156" s="1" a="1"/>
  <c r="K279" i="2156" s="1"/>
  <c r="H279" i="2157" s="1"/>
  <c r="I279" i="2157" s="1"/>
  <c r="H326" i="2157"/>
  <c r="I326" i="2157" s="1"/>
  <c r="L1425" i="2156"/>
  <c r="K1425" i="2157" s="1"/>
  <c r="M7" i="2137"/>
  <c r="D117" i="2140"/>
  <c r="T117" i="2140" s="1"/>
  <c r="L922" i="2156"/>
  <c r="K922" i="2157" s="1"/>
  <c r="L784" i="2156"/>
  <c r="K784" i="2157" s="1"/>
  <c r="H568" i="2157"/>
  <c r="I568" i="2157" s="1"/>
  <c r="H1062" i="2157"/>
  <c r="I1062" i="2157" s="1"/>
  <c r="H1358" i="2157"/>
  <c r="I1358" i="2157" s="1"/>
  <c r="L356" i="2156"/>
  <c r="K356" i="2157" s="1"/>
  <c r="AZ192" i="2140"/>
  <c r="E579" i="2156" s="1"/>
  <c r="K1426" i="2156" s="1" a="1"/>
  <c r="K1426" i="2156" s="1"/>
  <c r="H1426" i="2157" s="1"/>
  <c r="I1426" i="2157" s="1"/>
  <c r="E59" i="2140"/>
  <c r="U59" i="2140" s="1"/>
  <c r="E12" i="2140"/>
  <c r="U12" i="2140" s="1"/>
  <c r="BA56" i="2140"/>
  <c r="E832" i="2156" s="1"/>
  <c r="K683" i="2156" s="1" a="1"/>
  <c r="K683" i="2156" s="1"/>
  <c r="H683" i="2157" s="1"/>
  <c r="I683" i="2157" s="1"/>
  <c r="BA230" i="2140"/>
  <c r="E1006" i="2156" s="1"/>
  <c r="K314" i="2156" s="1" a="1"/>
  <c r="K314" i="2156" s="1"/>
  <c r="H314" i="2157" s="1"/>
  <c r="I314" i="2157" s="1"/>
  <c r="E163" i="2140"/>
  <c r="U163" i="2140" s="1"/>
  <c r="AZ134" i="2140"/>
  <c r="E521" i="2156" s="1"/>
  <c r="K1077" i="2156" s="1" a="1"/>
  <c r="K1077" i="2156" s="1"/>
  <c r="L1077" i="2156" s="1"/>
  <c r="K1077" i="2157" s="1"/>
  <c r="E69" i="2140"/>
  <c r="U69" i="2140" s="1"/>
  <c r="E258" i="2140"/>
  <c r="U258" i="2140" s="1"/>
  <c r="D76" i="2140"/>
  <c r="T76" i="2140" s="1"/>
  <c r="D257" i="2140"/>
  <c r="T257" i="2140" s="1"/>
  <c r="E198" i="2140"/>
  <c r="U198" i="2140" s="1"/>
  <c r="D234" i="2140"/>
  <c r="T234" i="2140" s="1"/>
  <c r="E228" i="2140"/>
  <c r="U228" i="2140" s="1"/>
  <c r="AZ111" i="2140"/>
  <c r="E498" i="2156" s="1"/>
  <c r="K958" i="2156" s="1" a="1"/>
  <c r="K958" i="2156" s="1"/>
  <c r="L958" i="2156" s="1"/>
  <c r="K958" i="2157" s="1"/>
  <c r="H1316" i="2157"/>
  <c r="I1316" i="2157" s="1"/>
  <c r="L1316" i="2156"/>
  <c r="K1316" i="2157" s="1"/>
  <c r="H1061" i="2157"/>
  <c r="I1061" i="2157" s="1"/>
  <c r="L1061" i="2156"/>
  <c r="K1061" i="2157" s="1"/>
  <c r="H577" i="2157"/>
  <c r="I577" i="2157" s="1"/>
  <c r="L577" i="2156"/>
  <c r="K577" i="2157" s="1"/>
  <c r="H814" i="2157"/>
  <c r="I814" i="2157" s="1"/>
  <c r="L814" i="2156"/>
  <c r="K814" i="2157" s="1"/>
  <c r="H842" i="2157"/>
  <c r="I842" i="2157" s="1"/>
  <c r="L842" i="2156"/>
  <c r="K842" i="2157" s="1"/>
  <c r="H157" i="2157"/>
  <c r="I157" i="2157" s="1"/>
  <c r="L157" i="2156"/>
  <c r="K157" i="2157" s="1"/>
  <c r="H569" i="2157"/>
  <c r="I569" i="2157" s="1"/>
  <c r="L569" i="2156"/>
  <c r="K569" i="2157" s="1"/>
  <c r="H2201" i="2157"/>
  <c r="I2201" i="2157" s="1"/>
  <c r="L2201" i="2156"/>
  <c r="K2201" i="2157" s="1"/>
  <c r="H989" i="2157"/>
  <c r="I989" i="2157" s="1"/>
  <c r="L989" i="2156"/>
  <c r="K989" i="2157" s="1"/>
  <c r="H986" i="2157"/>
  <c r="I986" i="2157" s="1"/>
  <c r="L986" i="2156"/>
  <c r="K986" i="2157" s="1"/>
  <c r="H347" i="2157"/>
  <c r="I347" i="2157" s="1"/>
  <c r="L347" i="2156"/>
  <c r="K347" i="2157" s="1"/>
  <c r="H676" i="2157"/>
  <c r="I676" i="2157" s="1"/>
  <c r="L676" i="2156"/>
  <c r="K676" i="2157" s="1"/>
  <c r="H1049" i="2157"/>
  <c r="I1049" i="2157" s="1"/>
  <c r="L1049" i="2156"/>
  <c r="K1049" i="2157" s="1"/>
  <c r="H386" i="2157"/>
  <c r="I386" i="2157" s="1"/>
  <c r="L386" i="2156"/>
  <c r="K386" i="2157" s="1"/>
  <c r="H110" i="2157"/>
  <c r="I110" i="2157" s="1"/>
  <c r="L110" i="2156"/>
  <c r="K110" i="2157" s="1"/>
  <c r="H308" i="2157"/>
  <c r="I308" i="2157" s="1"/>
  <c r="L308" i="2156"/>
  <c r="K308" i="2157" s="1"/>
  <c r="H404" i="2157"/>
  <c r="I404" i="2157" s="1"/>
  <c r="L404" i="2156"/>
  <c r="K404" i="2157" s="1"/>
  <c r="H942" i="2157"/>
  <c r="I942" i="2157" s="1"/>
  <c r="L942" i="2156"/>
  <c r="K942" i="2157" s="1"/>
  <c r="H1372" i="2157"/>
  <c r="I1372" i="2157" s="1"/>
  <c r="L1372" i="2156"/>
  <c r="K1372" i="2157" s="1"/>
  <c r="H463" i="2157"/>
  <c r="I463" i="2157" s="1"/>
  <c r="L463" i="2156"/>
  <c r="K463" i="2157" s="1"/>
  <c r="H766" i="2157"/>
  <c r="I766" i="2157" s="1"/>
  <c r="L766" i="2156"/>
  <c r="K766" i="2157" s="1"/>
  <c r="H188" i="2157"/>
  <c r="I188" i="2157" s="1"/>
  <c r="L188" i="2156"/>
  <c r="K188" i="2157" s="1"/>
  <c r="H829" i="2157"/>
  <c r="I829" i="2157" s="1"/>
  <c r="L829" i="2156"/>
  <c r="K829" i="2157" s="1"/>
  <c r="H31" i="2157"/>
  <c r="I31" i="2157" s="1"/>
  <c r="L31" i="2156"/>
  <c r="K31" i="2157" s="1"/>
  <c r="H1157" i="2157"/>
  <c r="I1157" i="2157" s="1"/>
  <c r="L1157" i="2156"/>
  <c r="K1157" i="2157" s="1"/>
  <c r="H2141" i="2157"/>
  <c r="I2141" i="2157" s="1"/>
  <c r="L2141" i="2156"/>
  <c r="K2141" i="2157" s="1"/>
  <c r="H311" i="2157"/>
  <c r="I311" i="2157" s="1"/>
  <c r="L311" i="2156"/>
  <c r="K311" i="2157" s="1"/>
  <c r="H777" i="2157"/>
  <c r="I777" i="2157" s="1"/>
  <c r="L777" i="2156"/>
  <c r="K777" i="2157" s="1"/>
  <c r="H294" i="2157"/>
  <c r="I294" i="2157" s="1"/>
  <c r="L294" i="2156"/>
  <c r="K294" i="2157" s="1"/>
  <c r="H1286" i="2157"/>
  <c r="I1286" i="2157" s="1"/>
  <c r="L1286" i="2156"/>
  <c r="K1286" i="2157" s="1"/>
  <c r="H637" i="2157"/>
  <c r="I637" i="2157" s="1"/>
  <c r="L637" i="2156"/>
  <c r="K637" i="2157" s="1"/>
  <c r="H1085" i="2157"/>
  <c r="I1085" i="2157" s="1"/>
  <c r="L1085" i="2156"/>
  <c r="K1085" i="2157" s="1"/>
  <c r="H594" i="2157"/>
  <c r="I594" i="2157" s="1"/>
  <c r="L594" i="2156"/>
  <c r="K594" i="2157" s="1"/>
  <c r="H645" i="2157"/>
  <c r="I645" i="2157" s="1"/>
  <c r="L645" i="2156"/>
  <c r="K645" i="2157" s="1"/>
  <c r="H343" i="2157"/>
  <c r="I343" i="2157" s="1"/>
  <c r="L343" i="2156"/>
  <c r="K343" i="2157" s="1"/>
  <c r="H2217" i="2157"/>
  <c r="I2217" i="2157" s="1"/>
  <c r="L2217" i="2156"/>
  <c r="K2217" i="2157" s="1"/>
  <c r="H17" i="2157"/>
  <c r="I17" i="2157" s="1"/>
  <c r="L17" i="2156"/>
  <c r="K17" i="2157" s="1"/>
  <c r="H1150" i="2157"/>
  <c r="I1150" i="2157" s="1"/>
  <c r="L1150" i="2156"/>
  <c r="K1150" i="2157" s="1"/>
  <c r="H940" i="2157"/>
  <c r="I940" i="2157" s="1"/>
  <c r="L940" i="2156"/>
  <c r="K940" i="2157" s="1"/>
  <c r="H1182" i="2157"/>
  <c r="I1182" i="2157" s="1"/>
  <c r="L1182" i="2156"/>
  <c r="K1182" i="2157" s="1"/>
  <c r="H201" i="2157"/>
  <c r="I201" i="2157" s="1"/>
  <c r="L201" i="2156"/>
  <c r="K201" i="2157" s="1"/>
  <c r="H1326" i="2157"/>
  <c r="I1326" i="2157" s="1"/>
  <c r="L1326" i="2156"/>
  <c r="K1326" i="2157" s="1"/>
  <c r="H330" i="2157"/>
  <c r="I330" i="2157" s="1"/>
  <c r="L330" i="2156"/>
  <c r="K330" i="2157" s="1"/>
  <c r="H486" i="2157"/>
  <c r="I486" i="2157" s="1"/>
  <c r="L486" i="2156"/>
  <c r="K486" i="2157" s="1"/>
  <c r="H1160" i="2157"/>
  <c r="I1160" i="2157" s="1"/>
  <c r="L1160" i="2156"/>
  <c r="K1160" i="2157" s="1"/>
  <c r="H19" i="2157"/>
  <c r="I19" i="2157" s="1"/>
  <c r="L19" i="2156"/>
  <c r="K19" i="2157" s="1"/>
  <c r="H866" i="2157"/>
  <c r="I866" i="2157" s="1"/>
  <c r="L866" i="2156"/>
  <c r="K866" i="2157" s="1"/>
  <c r="H365" i="2157"/>
  <c r="I365" i="2157" s="1"/>
  <c r="L365" i="2156"/>
  <c r="K365" i="2157" s="1"/>
  <c r="H83" i="2157"/>
  <c r="I83" i="2157" s="1"/>
  <c r="L83" i="2156"/>
  <c r="K83" i="2157" s="1"/>
  <c r="H1428" i="2157"/>
  <c r="I1428" i="2157" s="1"/>
  <c r="L1428" i="2156"/>
  <c r="K1428" i="2157" s="1"/>
  <c r="H282" i="2157"/>
  <c r="I282" i="2157" s="1"/>
  <c r="L282" i="2156"/>
  <c r="K282" i="2157" s="1"/>
  <c r="H2125" i="2157"/>
  <c r="I2125" i="2157" s="1"/>
  <c r="L2125" i="2156"/>
  <c r="K2125" i="2157" s="1"/>
  <c r="H70" i="2157"/>
  <c r="I70" i="2157" s="1"/>
  <c r="L70" i="2156"/>
  <c r="K70" i="2157" s="1"/>
  <c r="H1199" i="2157"/>
  <c r="I1199" i="2157" s="1"/>
  <c r="L1199" i="2156"/>
  <c r="K1199" i="2157" s="1"/>
  <c r="H93" i="2157"/>
  <c r="I93" i="2157" s="1"/>
  <c r="L93" i="2156"/>
  <c r="K93" i="2157" s="1"/>
  <c r="H238" i="2157"/>
  <c r="I238" i="2157" s="1"/>
  <c r="L238" i="2156"/>
  <c r="K238" i="2157" s="1"/>
  <c r="H49" i="2157"/>
  <c r="I49" i="2157" s="1"/>
  <c r="L49" i="2156"/>
  <c r="K49" i="2157" s="1"/>
  <c r="H1380" i="2157"/>
  <c r="I1380" i="2157" s="1"/>
  <c r="L1380" i="2156"/>
  <c r="K1380" i="2157" s="1"/>
  <c r="H987" i="2157"/>
  <c r="I987" i="2157" s="1"/>
  <c r="L987" i="2156"/>
  <c r="K987" i="2157" s="1"/>
  <c r="H346" i="2157"/>
  <c r="I346" i="2157" s="1"/>
  <c r="L346" i="2156"/>
  <c r="K346" i="2157" s="1"/>
  <c r="H1045" i="2157"/>
  <c r="I1045" i="2157" s="1"/>
  <c r="L1045" i="2156"/>
  <c r="K1045" i="2157" s="1"/>
  <c r="H384" i="2157"/>
  <c r="I384" i="2157" s="1"/>
  <c r="L384" i="2156"/>
  <c r="K384" i="2157" s="1"/>
  <c r="H1246" i="2157"/>
  <c r="I1246" i="2157" s="1"/>
  <c r="L1246" i="2156"/>
  <c r="K1246" i="2157" s="1"/>
  <c r="H324" i="2157"/>
  <c r="I324" i="2157" s="1"/>
  <c r="L324" i="2156"/>
  <c r="K324" i="2157" s="1"/>
  <c r="H1369" i="2157"/>
  <c r="I1369" i="2157" s="1"/>
  <c r="L1369" i="2156"/>
  <c r="K1369" i="2157" s="1"/>
  <c r="H969" i="2157"/>
  <c r="I969" i="2157" s="1"/>
  <c r="L969" i="2156"/>
  <c r="K969" i="2157" s="1"/>
  <c r="H2114" i="2157"/>
  <c r="I2114" i="2157" s="1"/>
  <c r="L2114" i="2156"/>
  <c r="K2114" i="2157" s="1"/>
  <c r="H762" i="2157"/>
  <c r="I762" i="2157" s="1"/>
  <c r="L762" i="2156"/>
  <c r="K762" i="2157" s="1"/>
  <c r="H190" i="2157"/>
  <c r="I190" i="2157" s="1"/>
  <c r="L190" i="2156"/>
  <c r="K190" i="2157" s="1"/>
  <c r="H1163" i="2157"/>
  <c r="I1163" i="2157" s="1"/>
  <c r="L1163" i="2156"/>
  <c r="K1163" i="2157" s="1"/>
  <c r="H32" i="2157"/>
  <c r="I32" i="2157" s="1"/>
  <c r="L32" i="2156"/>
  <c r="K32" i="2157" s="1"/>
  <c r="H2140" i="2157"/>
  <c r="I2140" i="2157" s="1"/>
  <c r="L2140" i="2156"/>
  <c r="K2140" i="2157" s="1"/>
  <c r="H1335" i="2157"/>
  <c r="I1335" i="2157" s="1"/>
  <c r="L1335" i="2156"/>
  <c r="K1335" i="2157" s="1"/>
  <c r="H663" i="2157"/>
  <c r="I663" i="2157" s="1"/>
  <c r="L663" i="2156"/>
  <c r="K663" i="2157" s="1"/>
  <c r="H638" i="2157"/>
  <c r="I638" i="2157" s="1"/>
  <c r="L638" i="2156"/>
  <c r="K638" i="2157" s="1"/>
  <c r="H1086" i="2157"/>
  <c r="I1086" i="2157" s="1"/>
  <c r="L1086" i="2156"/>
  <c r="K1086" i="2157" s="1"/>
  <c r="H437" i="2157"/>
  <c r="I437" i="2157" s="1"/>
  <c r="L437" i="2156"/>
  <c r="K437" i="2157" s="1"/>
  <c r="H1170" i="2157"/>
  <c r="I1170" i="2157" s="1"/>
  <c r="L1170" i="2156"/>
  <c r="K1170" i="2157" s="1"/>
  <c r="H583" i="2157"/>
  <c r="I583" i="2157" s="1"/>
  <c r="L583" i="2156"/>
  <c r="K583" i="2157" s="1"/>
  <c r="H2212" i="2157"/>
  <c r="I2212" i="2157" s="1"/>
  <c r="L2212" i="2156"/>
  <c r="K2212" i="2157" s="1"/>
  <c r="H504" i="2157"/>
  <c r="I504" i="2157" s="1"/>
  <c r="L504" i="2156"/>
  <c r="K504" i="2157" s="1"/>
  <c r="H1103" i="2157"/>
  <c r="I1103" i="2157" s="1"/>
  <c r="L1103" i="2156"/>
  <c r="K1103" i="2157" s="1"/>
  <c r="H1063" i="2157"/>
  <c r="I1063" i="2157" s="1"/>
  <c r="L1063" i="2156"/>
  <c r="K1063" i="2157" s="1"/>
  <c r="H2156" i="2157"/>
  <c r="I2156" i="2157" s="1"/>
  <c r="L2156" i="2156"/>
  <c r="K2156" i="2157" s="1"/>
  <c r="H75" i="2157"/>
  <c r="I75" i="2157" s="1"/>
  <c r="L75" i="2156"/>
  <c r="K75" i="2157" s="1"/>
  <c r="H2288" i="2157"/>
  <c r="I2288" i="2157" s="1"/>
  <c r="L2288" i="2156"/>
  <c r="K2288" i="2157" s="1"/>
  <c r="H1351" i="2157"/>
  <c r="I1351" i="2157" s="1"/>
  <c r="L1351" i="2156"/>
  <c r="K1351" i="2157" s="1"/>
  <c r="H2157" i="2157"/>
  <c r="I2157" i="2157" s="1"/>
  <c r="L2157" i="2156"/>
  <c r="K2157" i="2157" s="1"/>
  <c r="H1091" i="2157"/>
  <c r="I1091" i="2157" s="1"/>
  <c r="L1091" i="2156"/>
  <c r="K1091" i="2157" s="1"/>
  <c r="H13" i="2157"/>
  <c r="I13" i="2157" s="1"/>
  <c r="L13" i="2156"/>
  <c r="K13" i="2157" s="1"/>
  <c r="H717" i="2157"/>
  <c r="I717" i="2157" s="1"/>
  <c r="L717" i="2156"/>
  <c r="K717" i="2157" s="1"/>
  <c r="H624" i="2157"/>
  <c r="I624" i="2157" s="1"/>
  <c r="L624" i="2156"/>
  <c r="K624" i="2157" s="1"/>
  <c r="H1002" i="2157"/>
  <c r="I1002" i="2157" s="1"/>
  <c r="L1002" i="2156"/>
  <c r="K1002" i="2157" s="1"/>
  <c r="H11" i="2157"/>
  <c r="I11" i="2157" s="1"/>
  <c r="L11" i="2156"/>
  <c r="K11" i="2157" s="1"/>
  <c r="H1096" i="2157"/>
  <c r="I1096" i="2157" s="1"/>
  <c r="L1096" i="2156"/>
  <c r="K1096" i="2157" s="1"/>
  <c r="H704" i="2157"/>
  <c r="I704" i="2157" s="1"/>
  <c r="L704" i="2156"/>
  <c r="K704" i="2157" s="1"/>
  <c r="H608" i="2157"/>
  <c r="I608" i="2157" s="1"/>
  <c r="L608" i="2156"/>
  <c r="K608" i="2157" s="1"/>
  <c r="H1007" i="2157"/>
  <c r="I1007" i="2157" s="1"/>
  <c r="L1007" i="2156"/>
  <c r="K1007" i="2157" s="1"/>
  <c r="H1253" i="2157"/>
  <c r="I1253" i="2157" s="1"/>
  <c r="L1253" i="2156"/>
  <c r="K1253" i="2157" s="1"/>
  <c r="H1377" i="2157"/>
  <c r="I1377" i="2157" s="1"/>
  <c r="L1377" i="2156"/>
  <c r="K1377" i="2157" s="1"/>
  <c r="H2194" i="2157"/>
  <c r="I2194" i="2157" s="1"/>
  <c r="L2194" i="2156"/>
  <c r="K2194" i="2157" s="1"/>
  <c r="H429" i="2157"/>
  <c r="I429" i="2157" s="1"/>
  <c r="L429" i="2156"/>
  <c r="K429" i="2157" s="1"/>
  <c r="H908" i="2157"/>
  <c r="I908" i="2157" s="1"/>
  <c r="L908" i="2156"/>
  <c r="K908" i="2157" s="1"/>
  <c r="H1469" i="2157"/>
  <c r="I1469" i="2157" s="1"/>
  <c r="L1469" i="2156"/>
  <c r="K1469" i="2157" s="1"/>
  <c r="H558" i="2157"/>
  <c r="I558" i="2157" s="1"/>
  <c r="L558" i="2156"/>
  <c r="K558" i="2157" s="1"/>
  <c r="H1134" i="2157"/>
  <c r="I1134" i="2157" s="1"/>
  <c r="L1134" i="2156"/>
  <c r="K1134" i="2157" s="1"/>
  <c r="H1415" i="2157"/>
  <c r="I1415" i="2157" s="1"/>
  <c r="L1415" i="2156"/>
  <c r="K1415" i="2157" s="1"/>
  <c r="H1458" i="2157"/>
  <c r="I1458" i="2157" s="1"/>
  <c r="L1458" i="2156"/>
  <c r="K1458" i="2157" s="1"/>
  <c r="H307" i="2157"/>
  <c r="I307" i="2157" s="1"/>
  <c r="L307" i="2156"/>
  <c r="K307" i="2157" s="1"/>
  <c r="H735" i="2157"/>
  <c r="I735" i="2157" s="1"/>
  <c r="L735" i="2156"/>
  <c r="K735" i="2157" s="1"/>
  <c r="H368" i="2157"/>
  <c r="I368" i="2157" s="1"/>
  <c r="L368" i="2156"/>
  <c r="K368" i="2157" s="1"/>
  <c r="H1241" i="2157"/>
  <c r="I1241" i="2157" s="1"/>
  <c r="L1241" i="2156"/>
  <c r="K1241" i="2157" s="1"/>
  <c r="H567" i="2157"/>
  <c r="I567" i="2157" s="1"/>
  <c r="L567" i="2156"/>
  <c r="K567" i="2157" s="1"/>
  <c r="H685" i="2157"/>
  <c r="I685" i="2157" s="1"/>
  <c r="L685" i="2156"/>
  <c r="K685" i="2157" s="1"/>
  <c r="H328" i="2157"/>
  <c r="I328" i="2157" s="1"/>
  <c r="L328" i="2156"/>
  <c r="K328" i="2157" s="1"/>
  <c r="H39" i="2157"/>
  <c r="I39" i="2157" s="1"/>
  <c r="L39" i="2156"/>
  <c r="K39" i="2157" s="1"/>
  <c r="H925" i="2157"/>
  <c r="I925" i="2157" s="1"/>
  <c r="L925" i="2156"/>
  <c r="K925" i="2157" s="1"/>
  <c r="H1288" i="2157"/>
  <c r="I1288" i="2157" s="1"/>
  <c r="L1288" i="2156"/>
  <c r="K1288" i="2157" s="1"/>
  <c r="H707" i="2157"/>
  <c r="I707" i="2157" s="1"/>
  <c r="L707" i="2156"/>
  <c r="K707" i="2157" s="1"/>
  <c r="H180" i="2157"/>
  <c r="I180" i="2157" s="1"/>
  <c r="L180" i="2156"/>
  <c r="K180" i="2157" s="1"/>
  <c r="H137" i="2157"/>
  <c r="I137" i="2157" s="1"/>
  <c r="L137" i="2156"/>
  <c r="K137" i="2157" s="1"/>
  <c r="H1178" i="2157"/>
  <c r="I1178" i="2157" s="1"/>
  <c r="L1178" i="2156"/>
  <c r="K1178" i="2157" s="1"/>
  <c r="H1102" i="2157"/>
  <c r="I1102" i="2157" s="1"/>
  <c r="L1102" i="2156"/>
  <c r="K1102" i="2157" s="1"/>
  <c r="H1200" i="2157"/>
  <c r="I1200" i="2157" s="1"/>
  <c r="L1200" i="2156"/>
  <c r="K1200" i="2157" s="1"/>
  <c r="H1338" i="2157"/>
  <c r="I1338" i="2157" s="1"/>
  <c r="L1338" i="2156"/>
  <c r="K1338" i="2157" s="1"/>
  <c r="H2121" i="2157"/>
  <c r="I2121" i="2157" s="1"/>
  <c r="L2121" i="2156"/>
  <c r="K2121" i="2157" s="1"/>
  <c r="H724" i="2157"/>
  <c r="I724" i="2157" s="1"/>
  <c r="L724" i="2156"/>
  <c r="K724" i="2157" s="1"/>
  <c r="H975" i="2157"/>
  <c r="I975" i="2157" s="1"/>
  <c r="L975" i="2156"/>
  <c r="K975" i="2157" s="1"/>
  <c r="H772" i="2157"/>
  <c r="I772" i="2157" s="1"/>
  <c r="L772" i="2156"/>
  <c r="K772" i="2157" s="1"/>
  <c r="H581" i="2157"/>
  <c r="I581" i="2157" s="1"/>
  <c r="L581" i="2156"/>
  <c r="K581" i="2157" s="1"/>
  <c r="H649" i="2157"/>
  <c r="I649" i="2157" s="1"/>
  <c r="L649" i="2156"/>
  <c r="K649" i="2157" s="1"/>
  <c r="H617" i="2157"/>
  <c r="I617" i="2157" s="1"/>
  <c r="L617" i="2156"/>
  <c r="K617" i="2157" s="1"/>
  <c r="H1365" i="2157"/>
  <c r="I1365" i="2157" s="1"/>
  <c r="L1365" i="2156"/>
  <c r="K1365" i="2157" s="1"/>
  <c r="H7" i="2157"/>
  <c r="I7" i="2157" s="1"/>
  <c r="L7" i="2156"/>
  <c r="K7" i="2157" s="1"/>
  <c r="H487" i="2157"/>
  <c r="I487" i="2157" s="1"/>
  <c r="L487" i="2156"/>
  <c r="K487" i="2157" s="1"/>
  <c r="H401" i="2157"/>
  <c r="I401" i="2157" s="1"/>
  <c r="L401" i="2156"/>
  <c r="K401" i="2157" s="1"/>
  <c r="H399" i="2157"/>
  <c r="I399" i="2157" s="1"/>
  <c r="L399" i="2156"/>
  <c r="K399" i="2157" s="1"/>
  <c r="H2322" i="2157"/>
  <c r="I2322" i="2157" s="1"/>
  <c r="L2322" i="2156"/>
  <c r="K2322" i="2157" s="1"/>
  <c r="H2105" i="2157"/>
  <c r="I2105" i="2157" s="1"/>
  <c r="L2105" i="2156"/>
  <c r="K2105" i="2157" s="1"/>
  <c r="H2098" i="2157"/>
  <c r="I2098" i="2157" s="1"/>
  <c r="L2098" i="2156"/>
  <c r="K2098" i="2157" s="1"/>
  <c r="H820" i="2157"/>
  <c r="I820" i="2157" s="1"/>
  <c r="L820" i="2156"/>
  <c r="K820" i="2157" s="1"/>
  <c r="H1291" i="2157"/>
  <c r="I1291" i="2157" s="1"/>
  <c r="L1291" i="2156"/>
  <c r="K1291" i="2157" s="1"/>
  <c r="H86" i="2157"/>
  <c r="I86" i="2157" s="1"/>
  <c r="L86" i="2156"/>
  <c r="K86" i="2157" s="1"/>
  <c r="H447" i="2157"/>
  <c r="I447" i="2157" s="1"/>
  <c r="L447" i="2156"/>
  <c r="K447" i="2157" s="1"/>
  <c r="H699" i="2157"/>
  <c r="I699" i="2157" s="1"/>
  <c r="L699" i="2156"/>
  <c r="K699" i="2157" s="1"/>
  <c r="H2277" i="2157"/>
  <c r="I2277" i="2157" s="1"/>
  <c r="L2277" i="2156"/>
  <c r="K2277" i="2157" s="1"/>
  <c r="H1192" i="2157"/>
  <c r="I1192" i="2157" s="1"/>
  <c r="L1192" i="2156"/>
  <c r="K1192" i="2157" s="1"/>
  <c r="H310" i="2157"/>
  <c r="I310" i="2157" s="1"/>
  <c r="L310" i="2156"/>
  <c r="K310" i="2157" s="1"/>
  <c r="H572" i="2157"/>
  <c r="I572" i="2157" s="1"/>
  <c r="L572" i="2156"/>
  <c r="K572" i="2157" s="1"/>
  <c r="H2202" i="2157"/>
  <c r="I2202" i="2157" s="1"/>
  <c r="L2202" i="2156"/>
  <c r="K2202" i="2157" s="1"/>
  <c r="H992" i="2157"/>
  <c r="I992" i="2157" s="1"/>
  <c r="L992" i="2156"/>
  <c r="K992" i="2157" s="1"/>
  <c r="H421" i="2157"/>
  <c r="I421" i="2157" s="1"/>
  <c r="L421" i="2156"/>
  <c r="K421" i="2157" s="1"/>
  <c r="H677" i="2157"/>
  <c r="I677" i="2157" s="1"/>
  <c r="L677" i="2156"/>
  <c r="K677" i="2157" s="1"/>
  <c r="H904" i="2157"/>
  <c r="I904" i="2157" s="1"/>
  <c r="L904" i="2156"/>
  <c r="K904" i="2157" s="1"/>
  <c r="H99" i="2157"/>
  <c r="I99" i="2157" s="1"/>
  <c r="L99" i="2156"/>
  <c r="K99" i="2157" s="1"/>
  <c r="H1130" i="2157"/>
  <c r="I1130" i="2157" s="1"/>
  <c r="L1130" i="2156"/>
  <c r="K1130" i="2157" s="1"/>
  <c r="H1416" i="2157"/>
  <c r="I1416" i="2157" s="1"/>
  <c r="L1416" i="2156"/>
  <c r="K1416" i="2157" s="1"/>
  <c r="H471" i="2157"/>
  <c r="I471" i="2157" s="1"/>
  <c r="L471" i="2156"/>
  <c r="K471" i="2157" s="1"/>
  <c r="H2205" i="2157"/>
  <c r="I2205" i="2157" s="1"/>
  <c r="L2205" i="2156"/>
  <c r="K2205" i="2157" s="1"/>
  <c r="H2305" i="2157"/>
  <c r="I2305" i="2157" s="1"/>
  <c r="L2305" i="2156"/>
  <c r="K2305" i="2157" s="1"/>
  <c r="H734" i="2157"/>
  <c r="I734" i="2157" s="1"/>
  <c r="L734" i="2156"/>
  <c r="K734" i="2157" s="1"/>
  <c r="H1137" i="2157"/>
  <c r="I1137" i="2157" s="1"/>
  <c r="L1137" i="2156"/>
  <c r="K1137" i="2157" s="1"/>
  <c r="H206" i="2157"/>
  <c r="I206" i="2157" s="1"/>
  <c r="L206" i="2156"/>
  <c r="K206" i="2157" s="1"/>
  <c r="H154" i="2157"/>
  <c r="I154" i="2157" s="1"/>
  <c r="L154" i="2156"/>
  <c r="K154" i="2157" s="1"/>
  <c r="H1239" i="2157"/>
  <c r="I1239" i="2157" s="1"/>
  <c r="L1239" i="2156"/>
  <c r="K1239" i="2157" s="1"/>
  <c r="H535" i="2157"/>
  <c r="I535" i="2157" s="1"/>
  <c r="L535" i="2156"/>
  <c r="K535" i="2157" s="1"/>
  <c r="H931" i="2157"/>
  <c r="I931" i="2157" s="1"/>
  <c r="L931" i="2156"/>
  <c r="K931" i="2157" s="1"/>
  <c r="H327" i="2157"/>
  <c r="I327" i="2157" s="1"/>
  <c r="L327" i="2156"/>
  <c r="K327" i="2157" s="1"/>
  <c r="H960" i="2157"/>
  <c r="I960" i="2157" s="1"/>
  <c r="L960" i="2156"/>
  <c r="K960" i="2157" s="1"/>
  <c r="H1272" i="2157"/>
  <c r="I1272" i="2157" s="1"/>
  <c r="L1272" i="2156"/>
  <c r="K1272" i="2157" s="1"/>
  <c r="H939" i="2157"/>
  <c r="I939" i="2157" s="1"/>
  <c r="L939" i="2156"/>
  <c r="K939" i="2157" s="1"/>
  <c r="H521" i="2157"/>
  <c r="I521" i="2157" s="1"/>
  <c r="L521" i="2156"/>
  <c r="K521" i="2157" s="1"/>
  <c r="H362" i="2157"/>
  <c r="I362" i="2157" s="1"/>
  <c r="L362" i="2156"/>
  <c r="K362" i="2157" s="1"/>
  <c r="H646" i="2157"/>
  <c r="I646" i="2157" s="1"/>
  <c r="L646" i="2156"/>
  <c r="K646" i="2157" s="1"/>
  <c r="H181" i="2157"/>
  <c r="I181" i="2157" s="1"/>
  <c r="L181" i="2156"/>
  <c r="K181" i="2157" s="1"/>
  <c r="H2177" i="2157"/>
  <c r="I2177" i="2157" s="1"/>
  <c r="L2177" i="2156"/>
  <c r="K2177" i="2157" s="1"/>
  <c r="H225" i="2157"/>
  <c r="I225" i="2157" s="1"/>
  <c r="L225" i="2156"/>
  <c r="K225" i="2157" s="1"/>
  <c r="H285" i="2157"/>
  <c r="I285" i="2157" s="1"/>
  <c r="L285" i="2156"/>
  <c r="K285" i="2157" s="1"/>
  <c r="H1337" i="2157"/>
  <c r="I1337" i="2157" s="1"/>
  <c r="L1337" i="2156"/>
  <c r="K1337" i="2157" s="1"/>
  <c r="H244" i="2157"/>
  <c r="I244" i="2157" s="1"/>
  <c r="L244" i="2156"/>
  <c r="K244" i="2157" s="1"/>
  <c r="H40" i="2157"/>
  <c r="I40" i="2157" s="1"/>
  <c r="L40" i="2156"/>
  <c r="K40" i="2157" s="1"/>
  <c r="H1119" i="2157"/>
  <c r="I1119" i="2157" s="1"/>
  <c r="L1119" i="2156"/>
  <c r="K1119" i="2157" s="1"/>
  <c r="H8" i="2157"/>
  <c r="I8" i="2157" s="1"/>
  <c r="L8" i="2156"/>
  <c r="K8" i="2157" s="1"/>
  <c r="H901" i="2157"/>
  <c r="I901" i="2157" s="1"/>
  <c r="L901" i="2156"/>
  <c r="K901" i="2157" s="1"/>
  <c r="H1216" i="2157"/>
  <c r="I1216" i="2157" s="1"/>
  <c r="L1216" i="2156"/>
  <c r="K1216" i="2157" s="1"/>
  <c r="H550" i="2157"/>
  <c r="I550" i="2157" s="1"/>
  <c r="L550" i="2156"/>
  <c r="K550" i="2157" s="1"/>
  <c r="H438" i="2157"/>
  <c r="I438" i="2157" s="1"/>
  <c r="L438" i="2156"/>
  <c r="K438" i="2157" s="1"/>
  <c r="H692" i="2157"/>
  <c r="I692" i="2157" s="1"/>
  <c r="L692" i="2156"/>
  <c r="K692" i="2157" s="1"/>
  <c r="H1172" i="2157"/>
  <c r="I1172" i="2157" s="1"/>
  <c r="L1172" i="2156"/>
  <c r="K1172" i="2157" s="1"/>
  <c r="H2271" i="2157"/>
  <c r="I2271" i="2157" s="1"/>
  <c r="L2271" i="2156"/>
  <c r="K2271" i="2157" s="1"/>
  <c r="H1167" i="2157"/>
  <c r="I1167" i="2157" s="1"/>
  <c r="L1167" i="2156"/>
  <c r="K1167" i="2157" s="1"/>
  <c r="BA91" i="2140"/>
  <c r="E867" i="2156" s="1"/>
  <c r="K868" i="2156" s="1" a="1"/>
  <c r="K868" i="2156" s="1"/>
  <c r="H402" i="2157"/>
  <c r="I402" i="2157" s="1"/>
  <c r="L402" i="2156"/>
  <c r="K402" i="2157" s="1"/>
  <c r="H1290" i="2157"/>
  <c r="I1290" i="2157" s="1"/>
  <c r="L1290" i="2156"/>
  <c r="K1290" i="2157" s="1"/>
  <c r="AZ163" i="2140"/>
  <c r="E550" i="2156" s="1"/>
  <c r="K1251" i="2156" s="1" a="1"/>
  <c r="K1251" i="2156" s="1"/>
  <c r="D163" i="2140"/>
  <c r="T163" i="2140" s="1"/>
  <c r="H2150" i="2157"/>
  <c r="I2150" i="2157" s="1"/>
  <c r="L2150" i="2156"/>
  <c r="K2150" i="2157" s="1"/>
  <c r="H1280" i="2157"/>
  <c r="I1280" i="2157" s="1"/>
  <c r="L1280" i="2156"/>
  <c r="K1280" i="2157" s="1"/>
  <c r="H921" i="2157"/>
  <c r="I921" i="2157" s="1"/>
  <c r="L921" i="2156"/>
  <c r="K921" i="2157" s="1"/>
  <c r="H440" i="2157"/>
  <c r="I440" i="2157" s="1"/>
  <c r="L440" i="2156"/>
  <c r="K440" i="2157" s="1"/>
  <c r="H501" i="2157"/>
  <c r="I501" i="2157" s="1"/>
  <c r="L501" i="2156"/>
  <c r="K501" i="2157" s="1"/>
  <c r="H565" i="2157"/>
  <c r="I565" i="2157" s="1"/>
  <c r="L565" i="2156"/>
  <c r="K565" i="2157" s="1"/>
  <c r="H903" i="2157"/>
  <c r="I903" i="2157" s="1"/>
  <c r="L903" i="2156"/>
  <c r="K903" i="2157" s="1"/>
  <c r="H2266" i="2157"/>
  <c r="I2266" i="2157" s="1"/>
  <c r="L2266" i="2156"/>
  <c r="K2266" i="2157" s="1"/>
  <c r="H1066" i="2157"/>
  <c r="I1066" i="2157" s="1"/>
  <c r="L1066" i="2156"/>
  <c r="K1066" i="2157" s="1"/>
  <c r="H977" i="2157"/>
  <c r="I977" i="2157" s="1"/>
  <c r="L977" i="2156"/>
  <c r="K977" i="2157" s="1"/>
  <c r="H834" i="2157"/>
  <c r="I834" i="2157" s="1"/>
  <c r="L834" i="2156"/>
  <c r="K834" i="2157" s="1"/>
  <c r="H510" i="2157"/>
  <c r="I510" i="2157" s="1"/>
  <c r="L510" i="2156"/>
  <c r="K510" i="2157" s="1"/>
  <c r="H236" i="2157"/>
  <c r="I236" i="2157" s="1"/>
  <c r="L236" i="2156"/>
  <c r="K236" i="2157" s="1"/>
  <c r="H28" i="2157"/>
  <c r="I28" i="2157" s="1"/>
  <c r="L28" i="2156"/>
  <c r="K28" i="2157" s="1"/>
  <c r="H988" i="2157"/>
  <c r="I988" i="2157" s="1"/>
  <c r="L988" i="2156"/>
  <c r="K988" i="2157" s="1"/>
  <c r="H3" i="2157"/>
  <c r="I3" i="2157" s="1"/>
  <c r="L3" i="2156"/>
  <c r="K3" i="2157" s="1"/>
  <c r="H655" i="2157"/>
  <c r="I655" i="2157" s="1"/>
  <c r="L655" i="2156"/>
  <c r="K655" i="2157" s="1"/>
  <c r="D166" i="2140"/>
  <c r="T166" i="2140" s="1"/>
  <c r="AZ166" i="2140"/>
  <c r="E553" i="2156" s="1"/>
  <c r="K1271" i="2156" s="1" a="1"/>
  <c r="K1271" i="2156" s="1"/>
  <c r="BA195" i="2140"/>
  <c r="E971" i="2156" s="1"/>
  <c r="K1450" i="2156" s="1" a="1"/>
  <c r="K1450" i="2156" s="1"/>
  <c r="E195" i="2140"/>
  <c r="U195" i="2140" s="1"/>
  <c r="H400" i="2157"/>
  <c r="I400" i="2157" s="1"/>
  <c r="L400" i="2156"/>
  <c r="K400" i="2157" s="1"/>
  <c r="AZ24" i="2140"/>
  <c r="E411" i="2156" s="1"/>
  <c r="K48" i="2156" s="1" a="1"/>
  <c r="K48" i="2156" s="1"/>
  <c r="D24" i="2140"/>
  <c r="T24" i="2140" s="1"/>
  <c r="D81" i="2140"/>
  <c r="T81" i="2140" s="1"/>
  <c r="AZ33" i="2140"/>
  <c r="E420" i="2156" s="1"/>
  <c r="K97" i="2156" s="1" a="1"/>
  <c r="K97" i="2156" s="1"/>
  <c r="D33" i="2140"/>
  <c r="T33" i="2140" s="1"/>
  <c r="BA254" i="2140"/>
  <c r="E1030" i="2156" s="1"/>
  <c r="K470" i="2156" s="1" a="1"/>
  <c r="K470" i="2156" s="1"/>
  <c r="E254" i="2140"/>
  <c r="U254" i="2140" s="1"/>
  <c r="D101" i="2140"/>
  <c r="T101" i="2140" s="1"/>
  <c r="AZ101" i="2140"/>
  <c r="E488" i="2156" s="1"/>
  <c r="K917" i="2156" s="1" a="1"/>
  <c r="K917" i="2156" s="1"/>
  <c r="H203" i="2157"/>
  <c r="I203" i="2157" s="1"/>
  <c r="L203" i="2156"/>
  <c r="K203" i="2157" s="1"/>
  <c r="H1420" i="2157"/>
  <c r="I1420" i="2157" s="1"/>
  <c r="L1420" i="2156"/>
  <c r="K1420" i="2157" s="1"/>
  <c r="H1064" i="2157"/>
  <c r="I1064" i="2157" s="1"/>
  <c r="L1064" i="2156"/>
  <c r="K1064" i="2157" s="1"/>
  <c r="H1021" i="2157"/>
  <c r="I1021" i="2157" s="1"/>
  <c r="L1021" i="2156"/>
  <c r="K1021" i="2157" s="1"/>
  <c r="H781" i="2157"/>
  <c r="I781" i="2157" s="1"/>
  <c r="L781" i="2156"/>
  <c r="K781" i="2157" s="1"/>
  <c r="H710" i="2157"/>
  <c r="I710" i="2157" s="1"/>
  <c r="L710" i="2156"/>
  <c r="K710" i="2157" s="1"/>
  <c r="BA237" i="2140"/>
  <c r="E1013" i="2156" s="1"/>
  <c r="K369" i="2156" s="1" a="1"/>
  <c r="K369" i="2156" s="1"/>
  <c r="H270" i="2157"/>
  <c r="I270" i="2157" s="1"/>
  <c r="L270" i="2156"/>
  <c r="K270" i="2157" s="1"/>
  <c r="H26" i="2157"/>
  <c r="I26" i="2157" s="1"/>
  <c r="L26" i="2156"/>
  <c r="K26" i="2157" s="1"/>
  <c r="H2263" i="2157"/>
  <c r="I2263" i="2157" s="1"/>
  <c r="L2263" i="2156"/>
  <c r="K2263" i="2157" s="1"/>
  <c r="H1454" i="2157"/>
  <c r="I1454" i="2157" s="1"/>
  <c r="L1454" i="2156"/>
  <c r="K1454" i="2157" s="1"/>
  <c r="BA139" i="2140"/>
  <c r="E915" i="2156" s="1"/>
  <c r="K1099" i="2156" s="1" a="1"/>
  <c r="K1099" i="2156" s="1"/>
  <c r="H1089" i="2157"/>
  <c r="I1089" i="2157" s="1"/>
  <c r="L1089" i="2156"/>
  <c r="K1089" i="2157" s="1"/>
  <c r="H894" i="2157"/>
  <c r="I894" i="2157" s="1"/>
  <c r="L894" i="2156"/>
  <c r="K894" i="2157" s="1"/>
  <c r="H513" i="2157"/>
  <c r="I513" i="2157" s="1"/>
  <c r="L513" i="2156"/>
  <c r="K513" i="2157" s="1"/>
  <c r="BA250" i="2140"/>
  <c r="E1026" i="2156" s="1"/>
  <c r="K448" i="2156" s="1" a="1"/>
  <c r="K448" i="2156" s="1"/>
  <c r="H261" i="2157"/>
  <c r="I261" i="2157" s="1"/>
  <c r="L261" i="2156"/>
  <c r="K261" i="2157" s="1"/>
  <c r="H152" i="2157"/>
  <c r="I152" i="2157" s="1"/>
  <c r="L152" i="2156"/>
  <c r="K152" i="2157" s="1"/>
  <c r="AZ112" i="2140"/>
  <c r="E499" i="2156" s="1"/>
  <c r="K966" i="2156" s="1" a="1"/>
  <c r="K966" i="2156" s="1"/>
  <c r="D112" i="2140"/>
  <c r="T112" i="2140" s="1"/>
  <c r="H2175" i="2157"/>
  <c r="I2175" i="2157" s="1"/>
  <c r="L2175" i="2156"/>
  <c r="K2175" i="2157" s="1"/>
  <c r="H2010" i="2157"/>
  <c r="I2010" i="2157" s="1"/>
  <c r="L2010" i="2156"/>
  <c r="K2010" i="2157" s="1"/>
  <c r="H1016" i="2157"/>
  <c r="I1016" i="2157" s="1"/>
  <c r="L1016" i="2156"/>
  <c r="K1016" i="2157" s="1"/>
  <c r="H1834" i="2157"/>
  <c r="I1834" i="2157" s="1"/>
  <c r="L1834" i="2156"/>
  <c r="K1834" i="2157" s="1"/>
  <c r="H2241" i="2157"/>
  <c r="I2241" i="2157" s="1"/>
  <c r="L2241" i="2156"/>
  <c r="K2241" i="2157" s="1"/>
  <c r="H723" i="2157"/>
  <c r="I723" i="2157" s="1"/>
  <c r="L723" i="2156"/>
  <c r="K723" i="2157" s="1"/>
  <c r="D266" i="2140"/>
  <c r="T266" i="2140" s="1"/>
  <c r="D237" i="2140"/>
  <c r="T237" i="2140" s="1"/>
  <c r="H2306" i="2157"/>
  <c r="I2306" i="2157" s="1"/>
  <c r="L2306" i="2156"/>
  <c r="K2306" i="2157" s="1"/>
  <c r="H2280" i="2157"/>
  <c r="I2280" i="2157" s="1"/>
  <c r="L2280" i="2156"/>
  <c r="K2280" i="2157" s="1"/>
  <c r="BA169" i="2140"/>
  <c r="E945" i="2156" s="1"/>
  <c r="K1293" i="2156" s="1" a="1"/>
  <c r="K1293" i="2156" s="1"/>
  <c r="H875" i="2157"/>
  <c r="I875" i="2157" s="1"/>
  <c r="L875" i="2156"/>
  <c r="K875" i="2157" s="1"/>
  <c r="H806" i="2157"/>
  <c r="I806" i="2157" s="1"/>
  <c r="L806" i="2156"/>
  <c r="K806" i="2157" s="1"/>
  <c r="H165" i="2157"/>
  <c r="I165" i="2157" s="1"/>
  <c r="L165" i="2156"/>
  <c r="K165" i="2157" s="1"/>
  <c r="H1333" i="2157"/>
  <c r="I1333" i="2157" s="1"/>
  <c r="L1333" i="2156"/>
  <c r="K1333" i="2157" s="1"/>
  <c r="H1827" i="2157"/>
  <c r="I1827" i="2157" s="1"/>
  <c r="L1827" i="2156"/>
  <c r="K1827" i="2157" s="1"/>
  <c r="H155" i="2157"/>
  <c r="I155" i="2157" s="1"/>
  <c r="L155" i="2156"/>
  <c r="K155" i="2157" s="1"/>
  <c r="H353" i="2157"/>
  <c r="I353" i="2157" s="1"/>
  <c r="L353" i="2156"/>
  <c r="K353" i="2157" s="1"/>
  <c r="AZ133" i="2140"/>
  <c r="E520" i="2156" s="1"/>
  <c r="K1070" i="2156" s="1" a="1"/>
  <c r="K1070" i="2156" s="1"/>
  <c r="D133" i="2140"/>
  <c r="T133" i="2140" s="1"/>
  <c r="AZ194" i="2140"/>
  <c r="E581" i="2156" s="1"/>
  <c r="K1438" i="2156" s="1" a="1"/>
  <c r="K1438" i="2156" s="1"/>
  <c r="D194" i="2140"/>
  <c r="T194" i="2140" s="1"/>
  <c r="AZ43" i="2140"/>
  <c r="E430" i="2156" s="1"/>
  <c r="K360" i="2156" s="1" a="1"/>
  <c r="K360" i="2156" s="1"/>
  <c r="D43" i="2140"/>
  <c r="T43" i="2140" s="1"/>
  <c r="E67" i="2140"/>
  <c r="U67" i="2140" s="1"/>
  <c r="E267" i="2140"/>
  <c r="U267" i="2140" s="1"/>
  <c r="AZ246" i="2140"/>
  <c r="E633" i="2156" s="1"/>
  <c r="K420" i="2156" s="1" a="1"/>
  <c r="K420" i="2156" s="1"/>
  <c r="H857" i="2157"/>
  <c r="I857" i="2157" s="1"/>
  <c r="L857" i="2156"/>
  <c r="K857" i="2157" s="1"/>
  <c r="AZ248" i="2140"/>
  <c r="E635" i="2156" s="1"/>
  <c r="K436" i="2156" s="1" a="1"/>
  <c r="K436" i="2156" s="1"/>
  <c r="D248" i="2140"/>
  <c r="T248" i="2140" s="1"/>
  <c r="H644" i="2157"/>
  <c r="I644" i="2157" s="1"/>
  <c r="L644" i="2156"/>
  <c r="K644" i="2157" s="1"/>
  <c r="H1258" i="2157"/>
  <c r="I1258" i="2157" s="1"/>
  <c r="L1258" i="2156"/>
  <c r="K1258" i="2157" s="1"/>
  <c r="H582" i="2157"/>
  <c r="I582" i="2157" s="1"/>
  <c r="L582" i="2156"/>
  <c r="K582" i="2157" s="1"/>
  <c r="AZ44" i="2140"/>
  <c r="E431" i="2156" s="1"/>
  <c r="K2174" i="2156" s="1" a="1"/>
  <c r="K2174" i="2156" s="1"/>
  <c r="D44" i="2140"/>
  <c r="T44" i="2140" s="1"/>
  <c r="H2206" i="2157"/>
  <c r="I2206" i="2157" s="1"/>
  <c r="L2206" i="2156"/>
  <c r="K2206" i="2157" s="1"/>
  <c r="H477" i="2157"/>
  <c r="I477" i="2157" s="1"/>
  <c r="L477" i="2156"/>
  <c r="K477" i="2157" s="1"/>
  <c r="AZ240" i="2140"/>
  <c r="E627" i="2156" s="1"/>
  <c r="K392" i="2156" s="1" a="1"/>
  <c r="K392" i="2156" s="1"/>
  <c r="D240" i="2140"/>
  <c r="T240" i="2140" s="1"/>
  <c r="E121" i="2140"/>
  <c r="U121" i="2140" s="1"/>
  <c r="E239" i="2140"/>
  <c r="U239" i="2140" s="1"/>
  <c r="H1330" i="2157"/>
  <c r="I1330" i="2157" s="1"/>
  <c r="L1330" i="2156"/>
  <c r="K1330" i="2157" s="1"/>
  <c r="H1558" i="2157"/>
  <c r="I1558" i="2157" s="1"/>
  <c r="L1558" i="2156"/>
  <c r="K1558" i="2157" s="1"/>
  <c r="D61" i="2140"/>
  <c r="T61" i="2140" s="1"/>
  <c r="D151" i="2140"/>
  <c r="T151" i="2140" s="1"/>
  <c r="D119" i="2140"/>
  <c r="T119" i="2140" s="1"/>
  <c r="D47" i="2140"/>
  <c r="T47" i="2140" s="1"/>
  <c r="D269" i="2140"/>
  <c r="T269" i="2140" s="1"/>
  <c r="D239" i="2140"/>
  <c r="T239" i="2140" s="1"/>
  <c r="E161" i="2140"/>
  <c r="U161" i="2140" s="1"/>
  <c r="E263" i="2140"/>
  <c r="U263" i="2140" s="1"/>
  <c r="E33" i="2140"/>
  <c r="U33" i="2140" s="1"/>
  <c r="H1346" i="2157"/>
  <c r="I1346" i="2157" s="1"/>
  <c r="L1346" i="2156"/>
  <c r="K1346" i="2157" s="1"/>
  <c r="H2432" i="2157"/>
  <c r="I2432" i="2157" s="1"/>
  <c r="L2432" i="2156"/>
  <c r="K2432" i="2157" s="1"/>
  <c r="H2238" i="2157"/>
  <c r="I2238" i="2157" s="1"/>
  <c r="L2238" i="2156"/>
  <c r="K2238" i="2157" s="1"/>
  <c r="H2401" i="2157"/>
  <c r="I2401" i="2157" s="1"/>
  <c r="L2401" i="2156"/>
  <c r="K2401" i="2157" s="1"/>
  <c r="H2489" i="2157"/>
  <c r="I2489" i="2157" s="1"/>
  <c r="L2489" i="2156"/>
  <c r="K2489" i="2157" s="1"/>
  <c r="H1938" i="2157"/>
  <c r="I1938" i="2157" s="1"/>
  <c r="L1938" i="2156"/>
  <c r="K1938" i="2157" s="1"/>
  <c r="H1183" i="2157"/>
  <c r="I1183" i="2157" s="1"/>
  <c r="L1183" i="2156"/>
  <c r="K1183" i="2157" s="1"/>
  <c r="H1147" i="2157"/>
  <c r="I1147" i="2157" s="1"/>
  <c r="L1147" i="2156"/>
  <c r="K1147" i="2157" s="1"/>
  <c r="D184" i="2140"/>
  <c r="T184" i="2140" s="1"/>
  <c r="D73" i="2140"/>
  <c r="T73" i="2140" s="1"/>
  <c r="H1298" i="2157"/>
  <c r="I1298" i="2157" s="1"/>
  <c r="L1298" i="2156"/>
  <c r="K1298" i="2157" s="1"/>
  <c r="E6" i="2140"/>
  <c r="U6" i="2140" s="1"/>
  <c r="BA197" i="2140"/>
  <c r="E973" i="2156" s="1"/>
  <c r="K1461" i="2156" s="1" a="1"/>
  <c r="K1461" i="2156" s="1"/>
  <c r="H1057" i="2157"/>
  <c r="I1057" i="2157" s="1"/>
  <c r="L1057" i="2156"/>
  <c r="K1057" i="2157" s="1"/>
  <c r="H747" i="2157"/>
  <c r="I747" i="2157" s="1"/>
  <c r="L747" i="2156"/>
  <c r="K747" i="2157" s="1"/>
  <c r="BA49" i="2140"/>
  <c r="E825" i="2156" s="1"/>
  <c r="K657" i="2156" s="1" a="1"/>
  <c r="K657" i="2156" s="1"/>
  <c r="H264" i="2157"/>
  <c r="I264" i="2157" s="1"/>
  <c r="L264" i="2156"/>
  <c r="K264" i="2157" s="1"/>
  <c r="H1729" i="2157"/>
  <c r="I1729" i="2157" s="1"/>
  <c r="L1729" i="2156"/>
  <c r="K1729" i="2157" s="1"/>
  <c r="H1269" i="2157"/>
  <c r="I1269" i="2157" s="1"/>
  <c r="L1269" i="2156"/>
  <c r="K1269" i="2157" s="1"/>
  <c r="H514" i="2157"/>
  <c r="I514" i="2157" s="1"/>
  <c r="L514" i="2156"/>
  <c r="K514" i="2157" s="1"/>
  <c r="H870" i="2157"/>
  <c r="I870" i="2157" s="1"/>
  <c r="L870" i="2156"/>
  <c r="K870" i="2157" s="1"/>
  <c r="H720" i="2157"/>
  <c r="I720" i="2157" s="1"/>
  <c r="L720" i="2156"/>
  <c r="K720" i="2157" s="1"/>
  <c r="H800" i="2157"/>
  <c r="I800" i="2157" s="1"/>
  <c r="L800" i="2156"/>
  <c r="K800" i="2157" s="1"/>
  <c r="H2530" i="2157"/>
  <c r="I2530" i="2157" s="1"/>
  <c r="L2530" i="2156"/>
  <c r="K2530" i="2157" s="1"/>
  <c r="H562" i="2157"/>
  <c r="I562" i="2157" s="1"/>
  <c r="L562" i="2156"/>
  <c r="K562" i="2157" s="1"/>
  <c r="H2245" i="2157"/>
  <c r="I2245" i="2157" s="1"/>
  <c r="L2245" i="2156"/>
  <c r="K2245" i="2157" s="1"/>
  <c r="H1787" i="2157"/>
  <c r="I1787" i="2157" s="1"/>
  <c r="L1787" i="2156"/>
  <c r="K1787" i="2157" s="1"/>
  <c r="H1311" i="2157"/>
  <c r="I1311" i="2157" s="1"/>
  <c r="L1311" i="2156"/>
  <c r="K1311" i="2157" s="1"/>
  <c r="H1109" i="2157"/>
  <c r="I1109" i="2157" s="1"/>
  <c r="L1109" i="2156"/>
  <c r="K1109" i="2157" s="1"/>
  <c r="D19" i="2140"/>
  <c r="T19" i="2140" s="1"/>
  <c r="H388" i="2157"/>
  <c r="I388" i="2157" s="1"/>
  <c r="L388" i="2156"/>
  <c r="K388" i="2157" s="1"/>
  <c r="H2393" i="2157"/>
  <c r="I2393" i="2157" s="1"/>
  <c r="L2393" i="2156"/>
  <c r="K2393" i="2157" s="1"/>
  <c r="H35" i="2157"/>
  <c r="I35" i="2157" s="1"/>
  <c r="L35" i="2156"/>
  <c r="K35" i="2157" s="1"/>
  <c r="H619" i="2157"/>
  <c r="I619" i="2157" s="1"/>
  <c r="L619" i="2156"/>
  <c r="K619" i="2157" s="1"/>
  <c r="E70" i="2140"/>
  <c r="U70" i="2140" s="1"/>
  <c r="E168" i="2140"/>
  <c r="U168" i="2140" s="1"/>
  <c r="E215" i="2140"/>
  <c r="U215" i="2140" s="1"/>
  <c r="E29" i="2140"/>
  <c r="U29" i="2140" s="1"/>
  <c r="H2101" i="2157"/>
  <c r="I2101" i="2157" s="1"/>
  <c r="L2101" i="2156"/>
  <c r="K2101" i="2157" s="1"/>
  <c r="D190" i="2140"/>
  <c r="T190" i="2140" s="1"/>
  <c r="D140" i="2140"/>
  <c r="T140" i="2140" s="1"/>
  <c r="D67" i="2140"/>
  <c r="T67" i="2140" s="1"/>
  <c r="H195" i="2157"/>
  <c r="I195" i="2157" s="1"/>
  <c r="L195" i="2156"/>
  <c r="K195" i="2157" s="1"/>
  <c r="H1087" i="2157"/>
  <c r="I1087" i="2157" s="1"/>
  <c r="L1087" i="2156"/>
  <c r="K1087" i="2157" s="1"/>
  <c r="H295" i="2157"/>
  <c r="I295" i="2157" s="1"/>
  <c r="L295" i="2156"/>
  <c r="K295" i="2157" s="1"/>
  <c r="H1417" i="2157"/>
  <c r="I1417" i="2157" s="1"/>
  <c r="L1417" i="2156"/>
  <c r="K1417" i="2157" s="1"/>
  <c r="AZ227" i="2140"/>
  <c r="E614" i="2156" s="1"/>
  <c r="K299" i="2156" s="1" a="1"/>
  <c r="K299" i="2156" s="1"/>
  <c r="D227" i="2140"/>
  <c r="T227" i="2140" s="1"/>
  <c r="H2111" i="2157"/>
  <c r="I2111" i="2157" s="1"/>
  <c r="L2111" i="2156"/>
  <c r="K2111" i="2157" s="1"/>
  <c r="BA189" i="2140"/>
  <c r="E965" i="2156" s="1"/>
  <c r="K1412" i="2156" s="1" a="1"/>
  <c r="K1412" i="2156" s="1"/>
  <c r="H1145" i="2157"/>
  <c r="I1145" i="2157" s="1"/>
  <c r="L1145" i="2156"/>
  <c r="K1145" i="2157" s="1"/>
  <c r="BA109" i="2140"/>
  <c r="E885" i="2156" s="1"/>
  <c r="K955" i="2156" s="1" a="1"/>
  <c r="K955" i="2156" s="1"/>
  <c r="H798" i="2157"/>
  <c r="I798" i="2157" s="1"/>
  <c r="L798" i="2156"/>
  <c r="K798" i="2157" s="1"/>
  <c r="BA45" i="2140"/>
  <c r="E821" i="2156" s="1"/>
  <c r="K635" i="2156" s="1" a="1"/>
  <c r="K635" i="2156" s="1"/>
  <c r="BA240" i="2140"/>
  <c r="E1016" i="2156" s="1"/>
  <c r="K393" i="2156" s="1" a="1"/>
  <c r="K393" i="2156" s="1"/>
  <c r="H214" i="2157"/>
  <c r="I214" i="2157" s="1"/>
  <c r="L214" i="2156"/>
  <c r="K214" i="2157" s="1"/>
  <c r="D213" i="2140"/>
  <c r="T213" i="2140" s="1"/>
  <c r="D177" i="2140"/>
  <c r="T177" i="2140" s="1"/>
  <c r="D75" i="2140"/>
  <c r="T75" i="2140" s="1"/>
  <c r="D46" i="2140"/>
  <c r="T46" i="2140" s="1"/>
  <c r="D244" i="2140"/>
  <c r="T244" i="2140" s="1"/>
  <c r="D216" i="2140"/>
  <c r="T216" i="2140" s="1"/>
  <c r="D9" i="2140"/>
  <c r="T9" i="2140" s="1"/>
  <c r="H1350" i="2157"/>
  <c r="I1350" i="2157" s="1"/>
  <c r="L1350" i="2156"/>
  <c r="K1350" i="2157" s="1"/>
  <c r="E153" i="2140"/>
  <c r="U153" i="2140" s="1"/>
  <c r="E119" i="2140"/>
  <c r="U119" i="2140" s="1"/>
  <c r="E48" i="2140"/>
  <c r="U48" i="2140" s="1"/>
  <c r="E246" i="2140"/>
  <c r="U246" i="2140" s="1"/>
  <c r="E19" i="2140"/>
  <c r="U19" i="2140" s="1"/>
  <c r="H1158" i="2157"/>
  <c r="I1158" i="2157" s="1"/>
  <c r="L1158" i="2156"/>
  <c r="K1158" i="2157" s="1"/>
  <c r="H773" i="2157"/>
  <c r="I773" i="2157" s="1"/>
  <c r="L773" i="2156"/>
  <c r="K773" i="2157" s="1"/>
  <c r="H935" i="2157"/>
  <c r="I935" i="2157" s="1"/>
  <c r="L935" i="2156"/>
  <c r="K935" i="2157" s="1"/>
  <c r="H1303" i="2157"/>
  <c r="I1303" i="2157" s="1"/>
  <c r="L1303" i="2156"/>
  <c r="K1303" i="2157" s="1"/>
  <c r="H160" i="2157"/>
  <c r="I160" i="2157" s="1"/>
  <c r="L160" i="2156"/>
  <c r="K160" i="2157" s="1"/>
  <c r="H334" i="2157"/>
  <c r="I334" i="2157" s="1"/>
  <c r="L334" i="2156"/>
  <c r="K334" i="2157" s="1"/>
  <c r="H946" i="2157"/>
  <c r="I946" i="2157" s="1"/>
  <c r="L946" i="2156"/>
  <c r="K946" i="2157" s="1"/>
  <c r="H1723" i="2157"/>
  <c r="I1723" i="2157" s="1"/>
  <c r="L1723" i="2156"/>
  <c r="K1723" i="2157" s="1"/>
  <c r="H2538" i="2157"/>
  <c r="I2538" i="2157" s="1"/>
  <c r="L2538" i="2156"/>
  <c r="K2538" i="2157" s="1"/>
  <c r="H2252" i="2157"/>
  <c r="I2252" i="2157" s="1"/>
  <c r="L2252" i="2156"/>
  <c r="K2252" i="2157" s="1"/>
  <c r="H302" i="2157"/>
  <c r="I302" i="2157" s="1"/>
  <c r="L302" i="2156"/>
  <c r="K302" i="2157" s="1"/>
  <c r="H1706" i="2157"/>
  <c r="I1706" i="2157" s="1"/>
  <c r="L1706" i="2156"/>
  <c r="K1706" i="2157" s="1"/>
  <c r="H2546" i="2157"/>
  <c r="I2546" i="2157" s="1"/>
  <c r="L2546" i="2156"/>
  <c r="K2546" i="2157" s="1"/>
  <c r="H144" i="2157"/>
  <c r="I144" i="2157" s="1"/>
  <c r="L144" i="2156"/>
  <c r="K144" i="2157" s="1"/>
  <c r="H309" i="2157"/>
  <c r="I309" i="2157" s="1"/>
  <c r="L309" i="2156"/>
  <c r="K309" i="2157" s="1"/>
  <c r="AZ136" i="2140"/>
  <c r="E523" i="2156" s="1"/>
  <c r="K2304" i="2156" s="1" a="1"/>
  <c r="K2304" i="2156" s="1"/>
  <c r="D156" i="2140"/>
  <c r="T156" i="2140" s="1"/>
  <c r="D128" i="2140"/>
  <c r="T128" i="2140" s="1"/>
  <c r="D224" i="2140"/>
  <c r="T224" i="2140" s="1"/>
  <c r="D8" i="2140"/>
  <c r="T8" i="2140" s="1"/>
  <c r="H1104" i="2157"/>
  <c r="I1104" i="2157" s="1"/>
  <c r="L1104" i="2156"/>
  <c r="K1104" i="2157" s="1"/>
  <c r="E68" i="2140"/>
  <c r="U68" i="2140" s="1"/>
  <c r="E176" i="2140"/>
  <c r="U176" i="2140" s="1"/>
  <c r="E83" i="2140"/>
  <c r="U83" i="2140" s="1"/>
  <c r="E229" i="2140"/>
  <c r="U229" i="2140" s="1"/>
  <c r="H884" i="2157"/>
  <c r="I884" i="2157" s="1"/>
  <c r="L884" i="2156"/>
  <c r="K884" i="2157" s="1"/>
  <c r="H895" i="2157"/>
  <c r="I895" i="2157" s="1"/>
  <c r="L895" i="2156"/>
  <c r="K895" i="2157" s="1"/>
  <c r="AZ264" i="2140"/>
  <c r="E651" i="2156" s="1"/>
  <c r="K542" i="2156" s="1" a="1"/>
  <c r="K542" i="2156" s="1"/>
  <c r="D264" i="2140"/>
  <c r="T264" i="2140" s="1"/>
  <c r="H18" i="2157"/>
  <c r="I18" i="2157" s="1"/>
  <c r="L18" i="2156"/>
  <c r="K18" i="2157" s="1"/>
  <c r="H702" i="2157"/>
  <c r="I702" i="2157" s="1"/>
  <c r="L702" i="2156"/>
  <c r="K702" i="2157" s="1"/>
  <c r="H2026" i="2157"/>
  <c r="I2026" i="2157" s="1"/>
  <c r="L2026" i="2156"/>
  <c r="K2026" i="2157" s="1"/>
  <c r="H211" i="2157"/>
  <c r="I211" i="2157" s="1"/>
  <c r="L211" i="2156"/>
  <c r="K211" i="2157" s="1"/>
  <c r="AZ29" i="2140"/>
  <c r="E416" i="2156" s="1"/>
  <c r="K66" i="2156" s="1" a="1"/>
  <c r="K66" i="2156" s="1"/>
  <c r="D29" i="2140"/>
  <c r="T29" i="2140" s="1"/>
  <c r="AZ172" i="2140"/>
  <c r="E559" i="2156" s="1"/>
  <c r="K1315" i="2156" s="1" a="1"/>
  <c r="K1315" i="2156" s="1"/>
  <c r="D172" i="2140"/>
  <c r="T172" i="2140" s="1"/>
  <c r="H2179" i="2157"/>
  <c r="I2179" i="2157" s="1"/>
  <c r="L2179" i="2156"/>
  <c r="K2179" i="2157" s="1"/>
  <c r="E213" i="2140"/>
  <c r="U213" i="2140" s="1"/>
  <c r="E184" i="2140"/>
  <c r="U184" i="2140" s="1"/>
  <c r="E149" i="2140"/>
  <c r="U149" i="2140" s="1"/>
  <c r="E113" i="2140"/>
  <c r="U113" i="2140" s="1"/>
  <c r="E259" i="2140"/>
  <c r="U259" i="2140" s="1"/>
  <c r="E235" i="2140"/>
  <c r="U235" i="2140" s="1"/>
  <c r="E34" i="2140"/>
  <c r="U34" i="2140" s="1"/>
  <c r="D203" i="2140"/>
  <c r="T203" i="2140" s="1"/>
  <c r="D182" i="2140"/>
  <c r="T182" i="2140" s="1"/>
  <c r="D161" i="2140"/>
  <c r="T161" i="2140" s="1"/>
  <c r="D131" i="2140"/>
  <c r="T131" i="2140" s="1"/>
  <c r="D57" i="2140"/>
  <c r="T57" i="2140" s="1"/>
  <c r="D265" i="2140"/>
  <c r="T265" i="2140" s="1"/>
  <c r="D233" i="2140"/>
  <c r="T233" i="2140" s="1"/>
  <c r="D199" i="2140"/>
  <c r="T199" i="2140" s="1"/>
  <c r="AZ78" i="2140"/>
  <c r="E465" i="2156" s="1"/>
  <c r="K796" i="2156" s="1" a="1"/>
  <c r="K796" i="2156" s="1"/>
  <c r="D78" i="2140"/>
  <c r="T78" i="2140" s="1"/>
  <c r="H2317" i="2157"/>
  <c r="I2317" i="2157" s="1"/>
  <c r="L2317" i="2156"/>
  <c r="K2317" i="2157" s="1"/>
  <c r="H262" i="2157"/>
  <c r="I262" i="2157" s="1"/>
  <c r="L262" i="2156"/>
  <c r="K262" i="2157" s="1"/>
  <c r="E136" i="2140"/>
  <c r="U136" i="2140" s="1"/>
  <c r="E162" i="2140"/>
  <c r="U162" i="2140" s="1"/>
  <c r="E142" i="2140"/>
  <c r="U142" i="2140" s="1"/>
  <c r="E98" i="2140"/>
  <c r="U98" i="2140" s="1"/>
  <c r="E62" i="2140"/>
  <c r="U62" i="2140" s="1"/>
  <c r="E271" i="2140"/>
  <c r="U271" i="2140" s="1"/>
  <c r="E202" i="2140"/>
  <c r="U202" i="2140" s="1"/>
  <c r="H2473" i="2157"/>
  <c r="I2473" i="2157" s="1"/>
  <c r="L2473" i="2156"/>
  <c r="K2473" i="2157" s="1"/>
  <c r="AZ185" i="2140"/>
  <c r="E572" i="2156" s="1"/>
  <c r="K2327" i="2156" s="1" a="1"/>
  <c r="K2327" i="2156" s="1"/>
  <c r="AZ103" i="2140"/>
  <c r="E490" i="2156" s="1"/>
  <c r="K2259" i="2156" s="1" a="1"/>
  <c r="K2259" i="2156" s="1"/>
  <c r="AZ137" i="2140"/>
  <c r="E524" i="2156" s="1"/>
  <c r="K1088" i="2156" s="1" a="1"/>
  <c r="K1088" i="2156" s="1"/>
  <c r="AZ130" i="2140"/>
  <c r="E517" i="2156" s="1"/>
  <c r="K1060" i="2156" s="1" a="1"/>
  <c r="K1060" i="2156" s="1"/>
  <c r="AZ97" i="2140"/>
  <c r="E484" i="2156" s="1"/>
  <c r="K893" i="2156" s="1" a="1"/>
  <c r="K893" i="2156" s="1"/>
  <c r="AZ74" i="2140"/>
  <c r="E461" i="2156" s="1"/>
  <c r="K769" i="2156" s="1" a="1"/>
  <c r="K769" i="2156" s="1"/>
  <c r="AZ249" i="2140"/>
  <c r="E636" i="2156" s="1"/>
  <c r="K439" i="2156" s="1" a="1"/>
  <c r="K439" i="2156" s="1"/>
  <c r="AZ226" i="2140"/>
  <c r="E613" i="2156" s="1"/>
  <c r="K296" i="2156" s="1" a="1"/>
  <c r="K296" i="2156" s="1"/>
  <c r="AZ21" i="2140"/>
  <c r="E408" i="2156" s="1"/>
  <c r="K42" i="2156" s="1" a="1"/>
  <c r="K42" i="2156" s="1"/>
  <c r="BA125" i="2140"/>
  <c r="E901" i="2156" s="1"/>
  <c r="K2301" i="2156" s="1" a="1"/>
  <c r="K2301" i="2156" s="1"/>
  <c r="BA37" i="2140"/>
  <c r="E813" i="2156" s="1"/>
  <c r="K2129" i="2156" s="1" a="1"/>
  <c r="K2129" i="2156" s="1"/>
  <c r="BA175" i="2140"/>
  <c r="E951" i="2156" s="1"/>
  <c r="K1328" i="2156" s="1" a="1"/>
  <c r="K1328" i="2156" s="1"/>
  <c r="BA145" i="2140"/>
  <c r="E921" i="2156" s="1"/>
  <c r="K1138" i="2156" s="1" a="1"/>
  <c r="K1138" i="2156" s="1"/>
  <c r="BA108" i="2140"/>
  <c r="E884" i="2156" s="1"/>
  <c r="K944" i="2156" s="1" a="1"/>
  <c r="K944" i="2156" s="1"/>
  <c r="BA274" i="2140"/>
  <c r="E1050" i="2156" s="1"/>
  <c r="K604" i="2156" s="1" a="1"/>
  <c r="K604" i="2156" s="1"/>
  <c r="BA255" i="2140"/>
  <c r="E1031" i="2156" s="1"/>
  <c r="K479" i="2156" s="1" a="1"/>
  <c r="K479" i="2156" s="1"/>
  <c r="BA231" i="2140"/>
  <c r="E1007" i="2156" s="1"/>
  <c r="K321" i="2156" s="1" a="1"/>
  <c r="K321" i="2156" s="1"/>
  <c r="BA30" i="2140"/>
  <c r="E806" i="2156" s="1"/>
  <c r="K78" i="2156" s="1" a="1"/>
  <c r="K78" i="2156" s="1"/>
  <c r="H168" i="2157"/>
  <c r="I168" i="2157" s="1"/>
  <c r="L168" i="2156"/>
  <c r="K168" i="2157" s="1"/>
  <c r="H1590" i="2157"/>
  <c r="I1590" i="2157" s="1"/>
  <c r="L1590" i="2156"/>
  <c r="K1590" i="2157" s="1"/>
  <c r="H1954" i="2157"/>
  <c r="I1954" i="2157" s="1"/>
  <c r="L1954" i="2156"/>
  <c r="K1954" i="2157" s="1"/>
  <c r="H1447" i="2157"/>
  <c r="I1447" i="2157" s="1"/>
  <c r="L1447" i="2156"/>
  <c r="K1447" i="2157" s="1"/>
  <c r="H1770" i="2157"/>
  <c r="I1770" i="2157" s="1"/>
  <c r="L1770" i="2156"/>
  <c r="K1770" i="2157" s="1"/>
  <c r="H557" i="2157"/>
  <c r="I557" i="2157" s="1"/>
  <c r="L557" i="2156"/>
  <c r="K557" i="2157" s="1"/>
  <c r="H1180" i="2157"/>
  <c r="I1180" i="2157" s="1"/>
  <c r="L1180" i="2156"/>
  <c r="K1180" i="2157" s="1"/>
  <c r="H1388" i="2157"/>
  <c r="I1388" i="2157" s="1"/>
  <c r="L1388" i="2156"/>
  <c r="K1388" i="2157" s="1"/>
  <c r="H725" i="2157"/>
  <c r="I725" i="2157" s="1"/>
  <c r="L725" i="2156"/>
  <c r="K725" i="2157" s="1"/>
  <c r="H248" i="2157"/>
  <c r="I248" i="2157" s="1"/>
  <c r="L248" i="2156"/>
  <c r="K248" i="2157" s="1"/>
  <c r="H2314" i="2157"/>
  <c r="I2314" i="2157" s="1"/>
  <c r="L2314" i="2156"/>
  <c r="K2314" i="2157" s="1"/>
  <c r="H2316" i="2157"/>
  <c r="I2316" i="2157" s="1"/>
  <c r="L2316" i="2156"/>
  <c r="K2316" i="2157" s="1"/>
  <c r="H1074" i="2157"/>
  <c r="I1074" i="2157" s="1"/>
  <c r="L1074" i="2156"/>
  <c r="K1074" i="2157" s="1"/>
  <c r="H713" i="2157"/>
  <c r="I713" i="2157" s="1"/>
  <c r="L713" i="2156"/>
  <c r="K713" i="2157" s="1"/>
  <c r="H325" i="2157"/>
  <c r="I325" i="2157" s="1"/>
  <c r="L325" i="2156"/>
  <c r="K325" i="2157" s="1"/>
  <c r="H2234" i="2157"/>
  <c r="I2234" i="2157" s="1"/>
  <c r="L2234" i="2156"/>
  <c r="K2234" i="2157" s="1"/>
  <c r="H952" i="2157"/>
  <c r="I952" i="2157" s="1"/>
  <c r="L952" i="2156"/>
  <c r="K952" i="2157" s="1"/>
  <c r="H478" i="2157"/>
  <c r="I478" i="2157" s="1"/>
  <c r="L478" i="2156"/>
  <c r="K478" i="2157" s="1"/>
  <c r="H204" i="2157"/>
  <c r="I204" i="2157" s="1"/>
  <c r="L204" i="2156"/>
  <c r="K204" i="2157" s="1"/>
  <c r="H45" i="2157"/>
  <c r="I45" i="2157" s="1"/>
  <c r="L45" i="2156"/>
  <c r="K45" i="2157" s="1"/>
  <c r="H1242" i="2157"/>
  <c r="I1242" i="2157" s="1"/>
  <c r="L1242" i="2156"/>
  <c r="K1242" i="2157" s="1"/>
  <c r="H1194" i="2157"/>
  <c r="I1194" i="2157" s="1"/>
  <c r="L1194" i="2156"/>
  <c r="K1194" i="2157" s="1"/>
  <c r="AZ198" i="2140"/>
  <c r="E585" i="2156" s="1"/>
  <c r="K1465" i="2156" s="1" a="1"/>
  <c r="K1465" i="2156" s="1"/>
  <c r="D198" i="2140"/>
  <c r="T198" i="2140" s="1"/>
  <c r="H306" i="2157"/>
  <c r="I306" i="2157" s="1"/>
  <c r="L306" i="2156"/>
  <c r="K306" i="2157" s="1"/>
  <c r="BA244" i="2140"/>
  <c r="E1020" i="2156" s="1"/>
  <c r="K405" i="2156" s="1" a="1"/>
  <c r="K405" i="2156" s="1"/>
  <c r="E244" i="2140"/>
  <c r="U244" i="2140" s="1"/>
  <c r="AZ253" i="2140"/>
  <c r="E640" i="2156" s="1"/>
  <c r="K462" i="2156" s="1" a="1"/>
  <c r="K462" i="2156" s="1"/>
  <c r="D253" i="2140"/>
  <c r="T253" i="2140" s="1"/>
  <c r="E223" i="2140"/>
  <c r="U223" i="2140" s="1"/>
  <c r="H1511" i="2157"/>
  <c r="I1511" i="2157" s="1"/>
  <c r="L1511" i="2156"/>
  <c r="K1511" i="2157" s="1"/>
  <c r="H2110" i="2157"/>
  <c r="I2110" i="2157" s="1"/>
  <c r="L2110" i="2156"/>
  <c r="K2110" i="2157" s="1"/>
  <c r="H1334" i="2157"/>
  <c r="I1334" i="2157" s="1"/>
  <c r="L1334" i="2156"/>
  <c r="K1334" i="2157" s="1"/>
  <c r="H1223" i="2157"/>
  <c r="I1223" i="2157" s="1"/>
  <c r="L1223" i="2156"/>
  <c r="K1223" i="2157" s="1"/>
  <c r="H1053" i="2157"/>
  <c r="I1053" i="2157" s="1"/>
  <c r="L1053" i="2156"/>
  <c r="K1053" i="2157" s="1"/>
  <c r="H679" i="2157"/>
  <c r="I679" i="2157" s="1"/>
  <c r="L679" i="2156"/>
  <c r="K679" i="2157" s="1"/>
  <c r="H534" i="2157"/>
  <c r="I534" i="2157" s="1"/>
  <c r="L534" i="2156"/>
  <c r="K534" i="2157" s="1"/>
  <c r="H317" i="2157"/>
  <c r="I317" i="2157" s="1"/>
  <c r="L317" i="2156"/>
  <c r="K317" i="2157" s="1"/>
  <c r="H122" i="2157"/>
  <c r="I122" i="2157" s="1"/>
  <c r="L122" i="2156"/>
  <c r="K122" i="2157" s="1"/>
  <c r="E130" i="2140"/>
  <c r="U130" i="2140" s="1"/>
  <c r="E54" i="2140"/>
  <c r="U54" i="2140" s="1"/>
  <c r="E269" i="2140"/>
  <c r="U269" i="2140" s="1"/>
  <c r="H2112" i="2157"/>
  <c r="I2112" i="2157" s="1"/>
  <c r="L2112" i="2156"/>
  <c r="K2112" i="2157" s="1"/>
  <c r="AZ267" i="2140"/>
  <c r="E654" i="2156" s="1"/>
  <c r="K566" i="2156" s="1" a="1"/>
  <c r="K566" i="2156" s="1"/>
  <c r="D267" i="2140"/>
  <c r="T267" i="2140" s="1"/>
  <c r="H1161" i="2157"/>
  <c r="I1161" i="2157" s="1"/>
  <c r="L1161" i="2156"/>
  <c r="K1161" i="2157" s="1"/>
  <c r="H827" i="2157"/>
  <c r="I827" i="2157" s="1"/>
  <c r="L827" i="2156"/>
  <c r="K827" i="2157" s="1"/>
  <c r="H30" i="2157"/>
  <c r="I30" i="2157" s="1"/>
  <c r="L30" i="2156"/>
  <c r="K30" i="2157" s="1"/>
  <c r="H554" i="2157"/>
  <c r="I554" i="2157" s="1"/>
  <c r="L554" i="2156"/>
  <c r="K554" i="2157" s="1"/>
  <c r="H593" i="2157"/>
  <c r="I593" i="2157" s="1"/>
  <c r="L593" i="2156"/>
  <c r="K593" i="2157" s="1"/>
  <c r="H1491" i="2157"/>
  <c r="I1491" i="2157" s="1"/>
  <c r="L1491" i="2156"/>
  <c r="K1491" i="2157" s="1"/>
  <c r="H485" i="2157"/>
  <c r="I485" i="2157" s="1"/>
  <c r="L485" i="2156"/>
  <c r="K485" i="2157" s="1"/>
  <c r="H2208" i="2157"/>
  <c r="I2208" i="2157" s="1"/>
  <c r="L2208" i="2156"/>
  <c r="K2208" i="2157" s="1"/>
  <c r="H1307" i="2157"/>
  <c r="I1307" i="2157" s="1"/>
  <c r="L1307" i="2156"/>
  <c r="K1307" i="2157" s="1"/>
  <c r="H1159" i="2157"/>
  <c r="I1159" i="2157" s="1"/>
  <c r="L1159" i="2156"/>
  <c r="K1159" i="2157" s="1"/>
  <c r="H980" i="2157"/>
  <c r="I980" i="2157" s="1"/>
  <c r="L980" i="2156"/>
  <c r="K980" i="2157" s="1"/>
  <c r="H634" i="2157"/>
  <c r="I634" i="2157" s="1"/>
  <c r="L634" i="2156"/>
  <c r="K634" i="2157" s="1"/>
  <c r="H113" i="2157"/>
  <c r="I113" i="2157" s="1"/>
  <c r="L113" i="2156"/>
  <c r="K113" i="2157" s="1"/>
  <c r="E31" i="2140"/>
  <c r="U31" i="2140" s="1"/>
  <c r="H533" i="2157"/>
  <c r="I533" i="2157" s="1"/>
  <c r="L533" i="2156"/>
  <c r="K533" i="2157" s="1"/>
  <c r="AZ148" i="2140"/>
  <c r="E535" i="2156" s="1"/>
  <c r="K1156" i="2156" s="1" a="1"/>
  <c r="K1156" i="2156" s="1"/>
  <c r="D148" i="2140"/>
  <c r="T148" i="2140" s="1"/>
  <c r="H970" i="2157"/>
  <c r="I970" i="2157" s="1"/>
  <c r="L970" i="2156"/>
  <c r="K970" i="2157" s="1"/>
  <c r="H298" i="2157"/>
  <c r="I298" i="2157" s="1"/>
  <c r="L298" i="2156"/>
  <c r="K298" i="2157" s="1"/>
  <c r="H12" i="2157"/>
  <c r="I12" i="2157" s="1"/>
  <c r="L12" i="2156"/>
  <c r="K12" i="2157" s="1"/>
  <c r="AZ202" i="2140"/>
  <c r="E589" i="2156" s="1"/>
  <c r="K156" i="2156" s="1" a="1"/>
  <c r="K156" i="2156" s="1"/>
  <c r="D202" i="2140"/>
  <c r="T202" i="2140" s="1"/>
  <c r="AZ16" i="2140"/>
  <c r="E403" i="2156" s="1"/>
  <c r="K25" i="2156" s="1" a="1"/>
  <c r="K25" i="2156" s="1"/>
  <c r="D16" i="2140"/>
  <c r="T16" i="2140" s="1"/>
  <c r="H2267" i="2157"/>
  <c r="I2267" i="2157" s="1"/>
  <c r="L2267" i="2156"/>
  <c r="K2267" i="2157" s="1"/>
  <c r="H1435" i="2157"/>
  <c r="I1435" i="2157" s="1"/>
  <c r="L1435" i="2156"/>
  <c r="K1435" i="2157" s="1"/>
  <c r="H1041" i="2157"/>
  <c r="I1041" i="2157" s="1"/>
  <c r="L1041" i="2156"/>
  <c r="K1041" i="2157" s="1"/>
  <c r="H855" i="2157"/>
  <c r="I855" i="2157" s="1"/>
  <c r="L855" i="2156"/>
  <c r="K855" i="2157" s="1"/>
  <c r="H290" i="2157"/>
  <c r="I290" i="2157" s="1"/>
  <c r="L290" i="2156"/>
  <c r="K290" i="2157" s="1"/>
  <c r="H126" i="2157"/>
  <c r="I126" i="2157" s="1"/>
  <c r="L126" i="2156"/>
  <c r="K126" i="2157" s="1"/>
  <c r="H2165" i="2157"/>
  <c r="I2165" i="2157" s="1"/>
  <c r="L2165" i="2156"/>
  <c r="K2165" i="2157" s="1"/>
  <c r="H1453" i="2157"/>
  <c r="I1453" i="2157" s="1"/>
  <c r="L1453" i="2156"/>
  <c r="K1453" i="2157" s="1"/>
  <c r="H1343" i="2157"/>
  <c r="I1343" i="2157" s="1"/>
  <c r="L1343" i="2156"/>
  <c r="K1343" i="2157" s="1"/>
  <c r="H898" i="2157"/>
  <c r="I898" i="2157" s="1"/>
  <c r="L898" i="2156"/>
  <c r="K898" i="2157" s="1"/>
  <c r="H788" i="2157"/>
  <c r="I788" i="2157" s="1"/>
  <c r="L788" i="2156"/>
  <c r="K788" i="2157" s="1"/>
  <c r="H648" i="2157"/>
  <c r="I648" i="2157" s="1"/>
  <c r="L648" i="2156"/>
  <c r="K648" i="2157" s="1"/>
  <c r="H260" i="2157"/>
  <c r="I260" i="2157" s="1"/>
  <c r="L260" i="2156"/>
  <c r="K260" i="2157" s="1"/>
  <c r="H16" i="2157"/>
  <c r="I16" i="2157" s="1"/>
  <c r="L16" i="2156"/>
  <c r="K16" i="2157" s="1"/>
  <c r="H120" i="2157"/>
  <c r="I120" i="2157" s="1"/>
  <c r="L120" i="2156"/>
  <c r="K120" i="2157" s="1"/>
  <c r="H1012" i="2157"/>
  <c r="I1012" i="2157" s="1"/>
  <c r="L1012" i="2156"/>
  <c r="K1012" i="2157" s="1"/>
  <c r="H636" i="2157"/>
  <c r="I636" i="2157" s="1"/>
  <c r="L636" i="2156"/>
  <c r="K636" i="2157" s="1"/>
  <c r="H919" i="2157"/>
  <c r="I919" i="2157" s="1"/>
  <c r="L919" i="2156"/>
  <c r="K919" i="2157" s="1"/>
  <c r="H1084" i="2157"/>
  <c r="I1084" i="2157" s="1"/>
  <c r="L1084" i="2156"/>
  <c r="K1084" i="2157" s="1"/>
  <c r="H1169" i="2157"/>
  <c r="I1169" i="2157" s="1"/>
  <c r="L1169" i="2156"/>
  <c r="K1169" i="2157" s="1"/>
  <c r="AZ167" i="2140"/>
  <c r="E554" i="2156" s="1"/>
  <c r="K1276" i="2156" s="1" a="1"/>
  <c r="K1276" i="2156" s="1"/>
  <c r="D167" i="2140"/>
  <c r="T167" i="2140" s="1"/>
  <c r="H2169" i="2157"/>
  <c r="I2169" i="2157" s="1"/>
  <c r="L2169" i="2156"/>
  <c r="K2169" i="2157" s="1"/>
  <c r="H1320" i="2157"/>
  <c r="I1320" i="2157" s="1"/>
  <c r="L1320" i="2156"/>
  <c r="K1320" i="2157" s="1"/>
  <c r="H1185" i="2157"/>
  <c r="I1185" i="2157" s="1"/>
  <c r="L1185" i="2156"/>
  <c r="K1185" i="2157" s="1"/>
  <c r="H660" i="2157"/>
  <c r="I660" i="2157" s="1"/>
  <c r="L660" i="2156"/>
  <c r="K660" i="2157" s="1"/>
  <c r="H674" i="2157"/>
  <c r="I674" i="2157" s="1"/>
  <c r="L674" i="2156"/>
  <c r="K674" i="2157" s="1"/>
  <c r="H134" i="2157"/>
  <c r="I134" i="2157" s="1"/>
  <c r="L134" i="2156"/>
  <c r="K134" i="2157" s="1"/>
  <c r="H845" i="2157"/>
  <c r="I845" i="2157" s="1"/>
  <c r="L845" i="2156"/>
  <c r="K845" i="2157" s="1"/>
  <c r="H1393" i="2157"/>
  <c r="I1393" i="2157" s="1"/>
  <c r="L1393" i="2156"/>
  <c r="K1393" i="2157" s="1"/>
  <c r="H652" i="2157"/>
  <c r="I652" i="2157" s="1"/>
  <c r="L652" i="2156"/>
  <c r="K652" i="2157" s="1"/>
  <c r="H2456" i="2157"/>
  <c r="I2456" i="2157" s="1"/>
  <c r="L2456" i="2156"/>
  <c r="K2456" i="2157" s="1"/>
  <c r="H1212" i="2157"/>
  <c r="I1212" i="2157" s="1"/>
  <c r="L1212" i="2156"/>
  <c r="K1212" i="2157" s="1"/>
  <c r="H130" i="2157"/>
  <c r="I130" i="2157" s="1"/>
  <c r="L130" i="2156"/>
  <c r="K130" i="2157" s="1"/>
  <c r="H2237" i="2157"/>
  <c r="I2237" i="2157" s="1"/>
  <c r="L2237" i="2156"/>
  <c r="K2237" i="2157" s="1"/>
  <c r="H1353" i="2157"/>
  <c r="I1353" i="2157" s="1"/>
  <c r="L1353" i="2156"/>
  <c r="K1353" i="2157" s="1"/>
  <c r="H832" i="2157"/>
  <c r="I832" i="2157" s="1"/>
  <c r="L832" i="2156"/>
  <c r="K832" i="2157" s="1"/>
  <c r="H786" i="2157"/>
  <c r="I786" i="2157" s="1"/>
  <c r="L786" i="2156"/>
  <c r="K786" i="2157" s="1"/>
  <c r="H267" i="2157"/>
  <c r="I267" i="2157" s="1"/>
  <c r="L267" i="2156"/>
  <c r="K267" i="2157" s="1"/>
  <c r="H2214" i="2157"/>
  <c r="I2214" i="2157" s="1"/>
  <c r="L2214" i="2156"/>
  <c r="K2214" i="2157" s="1"/>
  <c r="H15" i="2157"/>
  <c r="I15" i="2157" s="1"/>
  <c r="L15" i="2156"/>
  <c r="K15" i="2157" s="1"/>
  <c r="H458" i="2157"/>
  <c r="I458" i="2157" s="1"/>
  <c r="L458" i="2156"/>
  <c r="K458" i="2157" s="1"/>
  <c r="H1738" i="2157"/>
  <c r="I1738" i="2157" s="1"/>
  <c r="L1738" i="2156"/>
  <c r="K1738" i="2157" s="1"/>
  <c r="H265" i="2157"/>
  <c r="I265" i="2157" s="1"/>
  <c r="L265" i="2156"/>
  <c r="K265" i="2157" s="1"/>
  <c r="H681" i="2157"/>
  <c r="I681" i="2157" s="1"/>
  <c r="L681" i="2156"/>
  <c r="K681" i="2157" s="1"/>
  <c r="H2254" i="2157"/>
  <c r="I2254" i="2157" s="1"/>
  <c r="L2254" i="2156"/>
  <c r="K2254" i="2157" s="1"/>
  <c r="H874" i="2157"/>
  <c r="I874" i="2157" s="1"/>
  <c r="L874" i="2156"/>
  <c r="K874" i="2157" s="1"/>
  <c r="H626" i="2157"/>
  <c r="I626" i="2157" s="1"/>
  <c r="L626" i="2156"/>
  <c r="K626" i="2157" s="1"/>
  <c r="H398" i="2157"/>
  <c r="I398" i="2157" s="1"/>
  <c r="L398" i="2156"/>
  <c r="K398" i="2157" s="1"/>
  <c r="H228" i="2157"/>
  <c r="I228" i="2157" s="1"/>
  <c r="L228" i="2156"/>
  <c r="K228" i="2157" s="1"/>
  <c r="H2100" i="2157"/>
  <c r="I2100" i="2157" s="1"/>
  <c r="L2100" i="2156"/>
  <c r="K2100" i="2157" s="1"/>
  <c r="E44" i="2140"/>
  <c r="U44" i="2140" s="1"/>
  <c r="E135" i="2140"/>
  <c r="U135" i="2140" s="1"/>
  <c r="E210" i="2140"/>
  <c r="U210" i="2140" s="1"/>
  <c r="H752" i="2157"/>
  <c r="I752" i="2157" s="1"/>
  <c r="L752" i="2156"/>
  <c r="K752" i="2157" s="1"/>
  <c r="H128" i="2157"/>
  <c r="I128" i="2157" s="1"/>
  <c r="L128" i="2156"/>
  <c r="K128" i="2157" s="1"/>
  <c r="H1226" i="2157"/>
  <c r="I1226" i="2157" s="1"/>
  <c r="L1226" i="2156"/>
  <c r="K1226" i="2157" s="1"/>
  <c r="H1543" i="2157"/>
  <c r="I1543" i="2157" s="1"/>
  <c r="L1543" i="2156"/>
  <c r="K1543" i="2157" s="1"/>
  <c r="H2292" i="2157"/>
  <c r="I2292" i="2157" s="1"/>
  <c r="L2292" i="2156"/>
  <c r="K2292" i="2157" s="1"/>
  <c r="H2448" i="2157"/>
  <c r="I2448" i="2157" s="1"/>
  <c r="L2448" i="2156"/>
  <c r="K2448" i="2157" s="1"/>
  <c r="H1237" i="2157"/>
  <c r="I1237" i="2157" s="1"/>
  <c r="L1237" i="2156"/>
  <c r="K1237" i="2157" s="1"/>
  <c r="H101" i="2157"/>
  <c r="I101" i="2157" s="1"/>
  <c r="L101" i="2156"/>
  <c r="K101" i="2157" s="1"/>
  <c r="H1278" i="2157"/>
  <c r="I1278" i="2157" s="1"/>
  <c r="L1278" i="2156"/>
  <c r="K1278" i="2157" s="1"/>
  <c r="H549" i="2157"/>
  <c r="I549" i="2157" s="1"/>
  <c r="L549" i="2156"/>
  <c r="K549" i="2157" s="1"/>
  <c r="H1986" i="2157"/>
  <c r="I1986" i="2157" s="1"/>
  <c r="L1986" i="2156"/>
  <c r="K1986" i="2157" s="1"/>
  <c r="H280" i="2157"/>
  <c r="I280" i="2157" s="1"/>
  <c r="L280" i="2156"/>
  <c r="K280" i="2157" s="1"/>
  <c r="H2359" i="2157"/>
  <c r="I2359" i="2157" s="1"/>
  <c r="L2359" i="2156"/>
  <c r="K2359" i="2157" s="1"/>
  <c r="H372" i="2157"/>
  <c r="I372" i="2157" s="1"/>
  <c r="L372" i="2156"/>
  <c r="K372" i="2157" s="1"/>
  <c r="H953" i="2157"/>
  <c r="I953" i="2157" s="1"/>
  <c r="L953" i="2156"/>
  <c r="K953" i="2157" s="1"/>
  <c r="H199" i="2157"/>
  <c r="I199" i="2157" s="1"/>
  <c r="L199" i="2156"/>
  <c r="K199" i="2157" s="1"/>
  <c r="H288" i="2157"/>
  <c r="I288" i="2157" s="1"/>
  <c r="L288" i="2156"/>
  <c r="K288" i="2157" s="1"/>
  <c r="H268" i="2157"/>
  <c r="I268" i="2157" s="1"/>
  <c r="L268" i="2156"/>
  <c r="K268" i="2157" s="1"/>
  <c r="AZ113" i="2140"/>
  <c r="E500" i="2156" s="1"/>
  <c r="K974" i="2156" s="1" a="1"/>
  <c r="K974" i="2156" s="1"/>
  <c r="D113" i="2140"/>
  <c r="T113" i="2140" s="1"/>
  <c r="H1306" i="2157"/>
  <c r="I1306" i="2157" s="1"/>
  <c r="L1306" i="2156"/>
  <c r="K1306" i="2157" s="1"/>
  <c r="BA5" i="2140"/>
  <c r="E781" i="2156" s="1"/>
  <c r="K2095" i="2156" s="1" a="1"/>
  <c r="K2095" i="2156" s="1"/>
  <c r="H1176" i="2157"/>
  <c r="I1176" i="2157" s="1"/>
  <c r="L1176" i="2156"/>
  <c r="K1176" i="2157" s="1"/>
  <c r="H2167" i="2157"/>
  <c r="I2167" i="2157" s="1"/>
  <c r="L2167" i="2156"/>
  <c r="K2167" i="2157" s="1"/>
  <c r="H1795" i="2157"/>
  <c r="I1795" i="2157" s="1"/>
  <c r="L1795" i="2156"/>
  <c r="K1795" i="2157" s="1"/>
  <c r="H1209" i="2157"/>
  <c r="I1209" i="2157" s="1"/>
  <c r="L1209" i="2156"/>
  <c r="K1209" i="2157" s="1"/>
  <c r="H1018" i="2157"/>
  <c r="I1018" i="2157" s="1"/>
  <c r="L1018" i="2156"/>
  <c r="K1018" i="2157" s="1"/>
  <c r="H739" i="2157"/>
  <c r="I739" i="2157" s="1"/>
  <c r="L739" i="2156"/>
  <c r="K739" i="2157" s="1"/>
  <c r="H495" i="2157"/>
  <c r="I495" i="2157" s="1"/>
  <c r="L495" i="2156"/>
  <c r="K495" i="2157" s="1"/>
  <c r="H1299" i="2157"/>
  <c r="I1299" i="2157" s="1"/>
  <c r="L1299" i="2156"/>
  <c r="K1299" i="2157" s="1"/>
  <c r="H600" i="2157"/>
  <c r="I600" i="2157" s="1"/>
  <c r="L600" i="2156"/>
  <c r="K600" i="2157" s="1"/>
  <c r="H376" i="2157"/>
  <c r="I376" i="2157" s="1"/>
  <c r="L376" i="2156"/>
  <c r="K376" i="2157" s="1"/>
  <c r="H198" i="2157"/>
  <c r="I198" i="2157" s="1"/>
  <c r="L198" i="2156"/>
  <c r="K198" i="2157" s="1"/>
  <c r="H672" i="2157"/>
  <c r="I672" i="2157" s="1"/>
  <c r="L672" i="2156"/>
  <c r="K672" i="2157" s="1"/>
  <c r="AZ69" i="2140"/>
  <c r="E456" i="2156" s="1"/>
  <c r="K737" i="2156" s="1" a="1"/>
  <c r="K737" i="2156" s="1"/>
  <c r="D69" i="2140"/>
  <c r="T69" i="2140" s="1"/>
  <c r="H614" i="2157"/>
  <c r="I614" i="2157" s="1"/>
  <c r="L614" i="2156"/>
  <c r="K614" i="2157" s="1"/>
  <c r="BA234" i="2140"/>
  <c r="E1010" i="2156" s="1"/>
  <c r="K331" i="2156" s="1" a="1"/>
  <c r="K331" i="2156" s="1"/>
  <c r="E234" i="2140"/>
  <c r="U234" i="2140" s="1"/>
  <c r="H1202" i="2157"/>
  <c r="I1202" i="2157" s="1"/>
  <c r="L1202" i="2156"/>
  <c r="K1202" i="2157" s="1"/>
  <c r="AZ191" i="2140"/>
  <c r="E578" i="2156" s="1"/>
  <c r="K1418" i="2156" s="1" a="1"/>
  <c r="K1418" i="2156" s="1"/>
  <c r="D191" i="2140"/>
  <c r="T191" i="2140" s="1"/>
  <c r="E203" i="2140"/>
  <c r="U203" i="2140" s="1"/>
  <c r="E147" i="2140"/>
  <c r="U147" i="2140" s="1"/>
  <c r="E111" i="2140"/>
  <c r="U111" i="2140" s="1"/>
  <c r="E276" i="2140"/>
  <c r="U276" i="2140" s="1"/>
  <c r="E257" i="2140"/>
  <c r="U257" i="2140" s="1"/>
  <c r="E233" i="2140"/>
  <c r="U233" i="2140" s="1"/>
  <c r="E32" i="2140"/>
  <c r="U32" i="2140" s="1"/>
  <c r="H1384" i="2157"/>
  <c r="I1384" i="2157" s="1"/>
  <c r="L1384" i="2156"/>
  <c r="K1384" i="2157" s="1"/>
  <c r="H886" i="2157"/>
  <c r="I886" i="2157" s="1"/>
  <c r="L886" i="2156"/>
  <c r="K886" i="2157" s="1"/>
  <c r="H2187" i="2157"/>
  <c r="I2187" i="2157" s="1"/>
  <c r="L2187" i="2156"/>
  <c r="K2187" i="2157" s="1"/>
  <c r="H1397" i="2157"/>
  <c r="I1397" i="2157" s="1"/>
  <c r="L1397" i="2156"/>
  <c r="K1397" i="2157" s="1"/>
  <c r="H366" i="2157"/>
  <c r="I366" i="2157" s="1"/>
  <c r="L366" i="2156"/>
  <c r="K366" i="2157" s="1"/>
  <c r="H2287" i="2157"/>
  <c r="I2287" i="2157" s="1"/>
  <c r="L2287" i="2156"/>
  <c r="K2287" i="2157" s="1"/>
  <c r="H976" i="2157"/>
  <c r="I976" i="2157" s="1"/>
  <c r="L976" i="2156"/>
  <c r="K976" i="2157" s="1"/>
  <c r="H841" i="2157"/>
  <c r="I841" i="2157" s="1"/>
  <c r="L841" i="2156"/>
  <c r="K841" i="2157" s="1"/>
  <c r="H219" i="2157"/>
  <c r="I219" i="2157" s="1"/>
  <c r="L219" i="2156"/>
  <c r="K219" i="2157" s="1"/>
  <c r="H858" i="2157"/>
  <c r="I858" i="2157" s="1"/>
  <c r="L858" i="2156"/>
  <c r="K858" i="2157" s="1"/>
  <c r="H753" i="2157"/>
  <c r="I753" i="2157" s="1"/>
  <c r="L753" i="2156"/>
  <c r="K753" i="2157" s="1"/>
  <c r="H428" i="2157"/>
  <c r="I428" i="2157" s="1"/>
  <c r="L428" i="2156"/>
  <c r="K428" i="2157" s="1"/>
  <c r="H957" i="2157"/>
  <c r="I957" i="2157" s="1"/>
  <c r="L957" i="2156"/>
  <c r="K957" i="2157" s="1"/>
  <c r="H1225" i="2157"/>
  <c r="I1225" i="2157" s="1"/>
  <c r="L1225" i="2156"/>
  <c r="K1225" i="2157" s="1"/>
  <c r="H612" i="2157"/>
  <c r="I612" i="2157" s="1"/>
  <c r="L612" i="2156"/>
  <c r="K612" i="2157" s="1"/>
  <c r="H1155" i="2157"/>
  <c r="I1155" i="2157" s="1"/>
  <c r="L1155" i="2156"/>
  <c r="K1155" i="2157" s="1"/>
  <c r="H1004" i="2157"/>
  <c r="I1004" i="2157" s="1"/>
  <c r="L1004" i="2156"/>
  <c r="K1004" i="2157" s="1"/>
  <c r="AZ123" i="2140"/>
  <c r="E510" i="2156" s="1"/>
  <c r="K1005" i="2156" s="1" a="1"/>
  <c r="K1005" i="2156" s="1"/>
  <c r="D123" i="2140"/>
  <c r="T123" i="2140" s="1"/>
  <c r="H227" i="2157"/>
  <c r="I227" i="2157" s="1"/>
  <c r="L227" i="2156"/>
  <c r="K227" i="2157" s="1"/>
  <c r="H23" i="2157"/>
  <c r="I23" i="2157" s="1"/>
  <c r="L23" i="2156"/>
  <c r="K23" i="2157" s="1"/>
  <c r="AZ141" i="2140"/>
  <c r="E528" i="2156" s="1"/>
  <c r="K1105" i="2156" s="1" a="1"/>
  <c r="K1105" i="2156" s="1"/>
  <c r="D141" i="2140"/>
  <c r="T141" i="2140" s="1"/>
  <c r="H2309" i="2157"/>
  <c r="I2309" i="2157" s="1"/>
  <c r="L2309" i="2156"/>
  <c r="K2309" i="2157" s="1"/>
  <c r="H627" i="2157"/>
  <c r="I627" i="2157" s="1"/>
  <c r="L627" i="2156"/>
  <c r="K627" i="2157" s="1"/>
  <c r="H1218" i="2157"/>
  <c r="I1218" i="2157" s="1"/>
  <c r="L1218" i="2156"/>
  <c r="K1218" i="2157" s="1"/>
  <c r="AZ230" i="2140"/>
  <c r="E617" i="2156" s="1"/>
  <c r="K313" i="2156" s="1" a="1"/>
  <c r="K313" i="2156" s="1"/>
  <c r="D230" i="2140"/>
  <c r="T230" i="2140" s="1"/>
  <c r="AZ277" i="2140"/>
  <c r="E664" i="2156" s="1"/>
  <c r="K623" i="2156" s="1" a="1"/>
  <c r="K623" i="2156" s="1"/>
  <c r="D277" i="2140"/>
  <c r="T277" i="2140" s="1"/>
  <c r="H1143" i="2157"/>
  <c r="I1143" i="2157" s="1"/>
  <c r="L1143" i="2156"/>
  <c r="K1143" i="2157" s="1"/>
  <c r="D183" i="2140"/>
  <c r="T183" i="2140" s="1"/>
  <c r="D180" i="2140"/>
  <c r="T180" i="2140" s="1"/>
  <c r="D168" i="2140"/>
  <c r="T168" i="2140" s="1"/>
  <c r="D138" i="2140"/>
  <c r="T138" i="2140" s="1"/>
  <c r="D65" i="2140"/>
  <c r="T65" i="2140" s="1"/>
  <c r="D272" i="2140"/>
  <c r="T272" i="2140" s="1"/>
  <c r="D236" i="2140"/>
  <c r="T236" i="2140" s="1"/>
  <c r="D206" i="2140"/>
  <c r="T206" i="2140" s="1"/>
  <c r="E13" i="2140"/>
  <c r="U13" i="2140" s="1"/>
  <c r="E181" i="2140"/>
  <c r="U181" i="2140" s="1"/>
  <c r="E144" i="2140"/>
  <c r="U144" i="2140" s="1"/>
  <c r="E107" i="2140"/>
  <c r="U107" i="2140" s="1"/>
  <c r="E74" i="2140"/>
  <c r="U74" i="2140" s="1"/>
  <c r="E277" i="2140"/>
  <c r="U277" i="2140" s="1"/>
  <c r="E41" i="2140"/>
  <c r="U41" i="2140" s="1"/>
  <c r="E208" i="2140"/>
  <c r="U208" i="2140" s="1"/>
  <c r="H658" i="2157"/>
  <c r="I658" i="2157" s="1"/>
  <c r="L658" i="2156"/>
  <c r="K658" i="2157" s="1"/>
  <c r="H1059" i="2157"/>
  <c r="I1059" i="2157" s="1"/>
  <c r="L1059" i="2156"/>
  <c r="K1059" i="2157" s="1"/>
  <c r="H849" i="2157"/>
  <c r="I849" i="2157" s="1"/>
  <c r="L849" i="2156"/>
  <c r="K849" i="2157" s="1"/>
  <c r="H2331" i="2157"/>
  <c r="I2331" i="2157" s="1"/>
  <c r="L2331" i="2156"/>
  <c r="K2331" i="2157" s="1"/>
  <c r="H1171" i="2157"/>
  <c r="I1171" i="2157" s="1"/>
  <c r="L1171" i="2156"/>
  <c r="K1171" i="2157" s="1"/>
  <c r="H578" i="2157"/>
  <c r="I578" i="2157" s="1"/>
  <c r="L578" i="2156"/>
  <c r="K578" i="2157" s="1"/>
  <c r="H1051" i="2157"/>
  <c r="I1051" i="2157" s="1"/>
  <c r="L1051" i="2156"/>
  <c r="K1051" i="2157" s="1"/>
  <c r="E17" i="2140"/>
  <c r="U17" i="2140" s="1"/>
  <c r="BA17" i="2140"/>
  <c r="E793" i="2156" s="1"/>
  <c r="K29" i="2156" s="1" a="1"/>
  <c r="K29" i="2156" s="1"/>
  <c r="E9" i="2140"/>
  <c r="U9" i="2140" s="1"/>
  <c r="BA9" i="2140"/>
  <c r="E785" i="2156" s="1"/>
  <c r="K10" i="2156" s="1" a="1"/>
  <c r="K10" i="2156" s="1"/>
  <c r="H985" i="2157"/>
  <c r="I985" i="2157" s="1"/>
  <c r="L985" i="2156"/>
  <c r="K985" i="2157" s="1"/>
  <c r="AZ59" i="2140"/>
  <c r="E446" i="2156" s="1"/>
  <c r="K2193" i="2156" s="1" a="1"/>
  <c r="K2193" i="2156" s="1"/>
  <c r="D59" i="2140"/>
  <c r="T59" i="2140" s="1"/>
  <c r="H1300" i="2157"/>
  <c r="I1300" i="2157" s="1"/>
  <c r="L1300" i="2156"/>
  <c r="K1300" i="2157" s="1"/>
  <c r="H918" i="2157"/>
  <c r="I918" i="2157" s="1"/>
  <c r="L918" i="2156"/>
  <c r="K918" i="2157" s="1"/>
  <c r="H596" i="2157"/>
  <c r="I596" i="2157" s="1"/>
  <c r="L596" i="2156"/>
  <c r="K596" i="2157" s="1"/>
  <c r="H174" i="2157"/>
  <c r="I174" i="2157" s="1"/>
  <c r="L174" i="2156"/>
  <c r="K174" i="2157" s="1"/>
  <c r="H1408" i="2157"/>
  <c r="I1408" i="2157" s="1"/>
  <c r="L1408" i="2156"/>
  <c r="K1408" i="2157" s="1"/>
  <c r="H682" i="2157"/>
  <c r="I682" i="2157" s="1"/>
  <c r="L682" i="2156"/>
  <c r="K682" i="2157" s="1"/>
  <c r="H435" i="2157"/>
  <c r="I435" i="2157" s="1"/>
  <c r="L435" i="2156"/>
  <c r="K435" i="2157" s="1"/>
  <c r="H675" i="2157"/>
  <c r="I675" i="2157" s="1"/>
  <c r="L675" i="2156"/>
  <c r="K675" i="2157" s="1"/>
  <c r="H2269" i="2157"/>
  <c r="I2269" i="2157" s="1"/>
  <c r="L2269" i="2156"/>
  <c r="K2269" i="2157" s="1"/>
  <c r="H1340" i="2157"/>
  <c r="I1340" i="2157" s="1"/>
  <c r="L1340" i="2156"/>
  <c r="K1340" i="2157" s="1"/>
  <c r="H1207" i="2157"/>
  <c r="I1207" i="2157" s="1"/>
  <c r="L1207" i="2156"/>
  <c r="K1207" i="2157" s="1"/>
  <c r="H1037" i="2157"/>
  <c r="I1037" i="2157" s="1"/>
  <c r="L1037" i="2156"/>
  <c r="K1037" i="2157" s="1"/>
  <c r="H673" i="2157"/>
  <c r="I673" i="2157" s="1"/>
  <c r="L673" i="2156"/>
  <c r="K673" i="2157" s="1"/>
  <c r="H518" i="2157"/>
  <c r="I518" i="2157" s="1"/>
  <c r="L518" i="2156"/>
  <c r="K518" i="2157" s="1"/>
  <c r="H172" i="2157"/>
  <c r="I172" i="2157" s="1"/>
  <c r="L172" i="2156"/>
  <c r="K172" i="2157" s="1"/>
  <c r="H235" i="2157"/>
  <c r="I235" i="2157" s="1"/>
  <c r="L235" i="2156"/>
  <c r="K235" i="2157" s="1"/>
  <c r="H2200" i="2157"/>
  <c r="I2200" i="2157" s="1"/>
  <c r="L2200" i="2156"/>
  <c r="K2200" i="2157" s="1"/>
  <c r="BA81" i="2140"/>
  <c r="E857" i="2156" s="1"/>
  <c r="K821" i="2156" s="1" a="1"/>
  <c r="K821" i="2156" s="1"/>
  <c r="E81" i="2140"/>
  <c r="U81" i="2140" s="1"/>
  <c r="H2109" i="2157"/>
  <c r="I2109" i="2157" s="1"/>
  <c r="L2109" i="2156"/>
  <c r="K2109" i="2157" s="1"/>
  <c r="AZ60" i="2140"/>
  <c r="E447" i="2156" s="1"/>
  <c r="K696" i="2156" s="1" a="1"/>
  <c r="K696" i="2156" s="1"/>
  <c r="D60" i="2140"/>
  <c r="T60" i="2140" s="1"/>
  <c r="H2131" i="2157"/>
  <c r="I2131" i="2157" s="1"/>
  <c r="L2131" i="2156"/>
  <c r="K2131" i="2157" s="1"/>
  <c r="H493" i="2157"/>
  <c r="I493" i="2157" s="1"/>
  <c r="L493" i="2156"/>
  <c r="K493" i="2157" s="1"/>
  <c r="H1043" i="2157"/>
  <c r="I1043" i="2157" s="1"/>
  <c r="L1043" i="2156"/>
  <c r="K1043" i="2157" s="1"/>
  <c r="H96" i="2157"/>
  <c r="I96" i="2157" s="1"/>
  <c r="L96" i="2156"/>
  <c r="K96" i="2157" s="1"/>
  <c r="E85" i="2140"/>
  <c r="U85" i="2140" s="1"/>
  <c r="BA85" i="2140"/>
  <c r="E861" i="2156" s="1"/>
  <c r="K2224" i="2156" s="1" a="1"/>
  <c r="K2224" i="2156" s="1"/>
  <c r="AZ162" i="2140"/>
  <c r="E549" i="2156" s="1"/>
  <c r="K1243" i="2156" s="1" a="1"/>
  <c r="K1243" i="2156" s="1"/>
  <c r="D162" i="2140"/>
  <c r="T162" i="2140" s="1"/>
  <c r="D68" i="2140"/>
  <c r="T68" i="2140" s="1"/>
  <c r="AZ68" i="2140"/>
  <c r="E455" i="2156" s="1"/>
  <c r="K2204" i="2156" s="1" a="1"/>
  <c r="K2204" i="2156" s="1"/>
  <c r="H2255" i="2157"/>
  <c r="I2255" i="2157" s="1"/>
  <c r="L2255" i="2156"/>
  <c r="K2255" i="2157" s="1"/>
  <c r="H1404" i="2157"/>
  <c r="I1404" i="2157" s="1"/>
  <c r="L1404" i="2156"/>
  <c r="K1404" i="2157" s="1"/>
  <c r="H846" i="2157"/>
  <c r="I846" i="2157" s="1"/>
  <c r="L846" i="2156"/>
  <c r="K846" i="2157" s="1"/>
  <c r="H694" i="2157"/>
  <c r="I694" i="2157" s="1"/>
  <c r="L694" i="2156"/>
  <c r="K694" i="2157" s="1"/>
  <c r="H552" i="2157"/>
  <c r="I552" i="2157" s="1"/>
  <c r="L552" i="2156"/>
  <c r="K552" i="2157" s="1"/>
  <c r="H114" i="2157"/>
  <c r="I114" i="2157" s="1"/>
  <c r="L114" i="2156"/>
  <c r="K114" i="2157" s="1"/>
  <c r="D114" i="2140"/>
  <c r="T114" i="2140" s="1"/>
  <c r="H2289" i="2157"/>
  <c r="I2289" i="2157" s="1"/>
  <c r="L2289" i="2156"/>
  <c r="K2289" i="2157" s="1"/>
  <c r="H889" i="2157"/>
  <c r="I889" i="2157" s="1"/>
  <c r="L889" i="2156"/>
  <c r="K889" i="2157" s="1"/>
  <c r="H146" i="2157"/>
  <c r="I146" i="2157" s="1"/>
  <c r="L146" i="2156"/>
  <c r="K146" i="2157" s="1"/>
  <c r="AZ201" i="2140"/>
  <c r="E588" i="2156" s="1"/>
  <c r="K153" i="2156" s="1" a="1"/>
  <c r="K153" i="2156" s="1"/>
  <c r="D201" i="2140"/>
  <c r="T201" i="2140" s="1"/>
  <c r="AZ25" i="2140"/>
  <c r="E412" i="2156" s="1"/>
  <c r="K2113" i="2156" s="1" a="1"/>
  <c r="K2113" i="2156" s="1"/>
  <c r="D25" i="2140"/>
  <c r="T25" i="2140" s="1"/>
  <c r="H216" i="2157"/>
  <c r="I216" i="2157" s="1"/>
  <c r="L216" i="2156"/>
  <c r="K216" i="2157" s="1"/>
  <c r="H1802" i="2157"/>
  <c r="I1802" i="2157" s="1"/>
  <c r="L1802" i="2156"/>
  <c r="K1802" i="2157" s="1"/>
  <c r="H117" i="2157"/>
  <c r="I117" i="2157" s="1"/>
  <c r="L117" i="2156"/>
  <c r="K117" i="2157" s="1"/>
  <c r="H1255" i="2157"/>
  <c r="I1255" i="2157" s="1"/>
  <c r="L1255" i="2156"/>
  <c r="K1255" i="2157" s="1"/>
  <c r="H2035" i="2157"/>
  <c r="I2035" i="2157" s="1"/>
  <c r="L2035" i="2156"/>
  <c r="K2035" i="2157" s="1"/>
  <c r="D37" i="2140"/>
  <c r="T37" i="2140" s="1"/>
  <c r="D250" i="2140"/>
  <c r="T250" i="2140" s="1"/>
  <c r="H830" i="2157"/>
  <c r="I830" i="2157" s="1"/>
  <c r="L830" i="2156"/>
  <c r="K830" i="2157" s="1"/>
  <c r="H2246" i="2157"/>
  <c r="I2246" i="2157" s="1"/>
  <c r="L2246" i="2156"/>
  <c r="K2246" i="2157" s="1"/>
  <c r="H1308" i="2157"/>
  <c r="I1308" i="2157" s="1"/>
  <c r="L1308" i="2156"/>
  <c r="K1308" i="2157" s="1"/>
  <c r="H1092" i="2157"/>
  <c r="I1092" i="2157" s="1"/>
  <c r="L1092" i="2156"/>
  <c r="K1092" i="2157" s="1"/>
  <c r="H981" i="2157"/>
  <c r="I981" i="2157" s="1"/>
  <c r="L981" i="2156"/>
  <c r="K981" i="2157" s="1"/>
  <c r="H585" i="2157"/>
  <c r="I585" i="2157" s="1"/>
  <c r="L585" i="2156"/>
  <c r="K585" i="2157" s="1"/>
  <c r="H297" i="2157"/>
  <c r="I297" i="2157" s="1"/>
  <c r="L297" i="2156"/>
  <c r="K297" i="2157" s="1"/>
  <c r="BA106" i="2140"/>
  <c r="E882" i="2156" s="1"/>
  <c r="K934" i="2156" s="1" a="1"/>
  <c r="K934" i="2156" s="1"/>
  <c r="E106" i="2140"/>
  <c r="U106" i="2140" s="1"/>
  <c r="H1065" i="2157"/>
  <c r="I1065" i="2157" s="1"/>
  <c r="L1065" i="2156"/>
  <c r="K1065" i="2157" s="1"/>
  <c r="H329" i="2157"/>
  <c r="I329" i="2157" s="1"/>
  <c r="L329" i="2156"/>
  <c r="K329" i="2157" s="1"/>
  <c r="AZ142" i="2140"/>
  <c r="E529" i="2156" s="1"/>
  <c r="K1117" i="2156" s="1" a="1"/>
  <c r="K1117" i="2156" s="1"/>
  <c r="D142" i="2140"/>
  <c r="T142" i="2140" s="1"/>
  <c r="H517" i="2157"/>
  <c r="I517" i="2157" s="1"/>
  <c r="L517" i="2156"/>
  <c r="K517" i="2157" s="1"/>
  <c r="H1068" i="2157"/>
  <c r="I1068" i="2157" s="1"/>
  <c r="L1068" i="2156"/>
  <c r="K1068" i="2157" s="1"/>
  <c r="AZ51" i="2140"/>
  <c r="E438" i="2156" s="1"/>
  <c r="K662" i="2156" s="1" a="1"/>
  <c r="K662" i="2156" s="1"/>
  <c r="D51" i="2140"/>
  <c r="T51" i="2140" s="1"/>
  <c r="H292" i="2157"/>
  <c r="I292" i="2157" s="1"/>
  <c r="L292" i="2156"/>
  <c r="K292" i="2157" s="1"/>
  <c r="E192" i="2140"/>
  <c r="U192" i="2140" s="1"/>
  <c r="E128" i="2140"/>
  <c r="U128" i="2140" s="1"/>
  <c r="E253" i="2140"/>
  <c r="U253" i="2140" s="1"/>
  <c r="E18" i="2140"/>
  <c r="U18" i="2140" s="1"/>
  <c r="D145" i="2140"/>
  <c r="T145" i="2140" s="1"/>
  <c r="D275" i="2140"/>
  <c r="T275" i="2140" s="1"/>
  <c r="D41" i="2140"/>
  <c r="T41" i="2140" s="1"/>
  <c r="H251" i="2157"/>
  <c r="I251" i="2157" s="1"/>
  <c r="L251" i="2156"/>
  <c r="K251" i="2157" s="1"/>
  <c r="AZ165" i="2140"/>
  <c r="E552" i="2156" s="1"/>
  <c r="K1259" i="2156" s="1" a="1"/>
  <c r="K1259" i="2156" s="1"/>
  <c r="D165" i="2140"/>
  <c r="T165" i="2140" s="1"/>
  <c r="H136" i="2157"/>
  <c r="I136" i="2157" s="1"/>
  <c r="L136" i="2156"/>
  <c r="K136" i="2157" s="1"/>
  <c r="H2268" i="2157"/>
  <c r="I2268" i="2157" s="1"/>
  <c r="L2268" i="2156"/>
  <c r="K2268" i="2157" s="1"/>
  <c r="H1406" i="2157"/>
  <c r="I1406" i="2157" s="1"/>
  <c r="L1406" i="2156"/>
  <c r="K1406" i="2157" s="1"/>
  <c r="AZ212" i="2140"/>
  <c r="E599" i="2156" s="1"/>
  <c r="K222" i="2156" s="1" a="1"/>
  <c r="K222" i="2156" s="1"/>
  <c r="D212" i="2140"/>
  <c r="T212" i="2140" s="1"/>
  <c r="AZ259" i="2140"/>
  <c r="E646" i="2156" s="1"/>
  <c r="K502" i="2156" s="1" a="1"/>
  <c r="K502" i="2156" s="1"/>
  <c r="D259" i="2140"/>
  <c r="T259" i="2140" s="1"/>
  <c r="E61" i="2140"/>
  <c r="U61" i="2140" s="1"/>
  <c r="E155" i="2140"/>
  <c r="U155" i="2140" s="1"/>
  <c r="E122" i="2140"/>
  <c r="U122" i="2140" s="1"/>
  <c r="E24" i="2140"/>
  <c r="U24" i="2140" s="1"/>
  <c r="H1754" i="2157"/>
  <c r="I1754" i="2157" s="1"/>
  <c r="L1754" i="2156"/>
  <c r="K1754" i="2157" s="1"/>
  <c r="H907" i="2157"/>
  <c r="I907" i="2157" s="1"/>
  <c r="L907" i="2156"/>
  <c r="K907" i="2157" s="1"/>
  <c r="H1032" i="2157"/>
  <c r="I1032" i="2157" s="1"/>
  <c r="L1032" i="2156"/>
  <c r="K1032" i="2157" s="1"/>
  <c r="D107" i="2140"/>
  <c r="T107" i="2140" s="1"/>
  <c r="D88" i="2140"/>
  <c r="T88" i="2140" s="1"/>
  <c r="D54" i="2140"/>
  <c r="T54" i="2140" s="1"/>
  <c r="D207" i="2140"/>
  <c r="T207" i="2140" s="1"/>
  <c r="E182" i="2140"/>
  <c r="U182" i="2140" s="1"/>
  <c r="E73" i="2140"/>
  <c r="U73" i="2140" s="1"/>
  <c r="H1076" i="2157"/>
  <c r="I1076" i="2157" s="1"/>
  <c r="L1076" i="2156"/>
  <c r="K1076" i="2157" s="1"/>
  <c r="H2066" i="2157"/>
  <c r="I2066" i="2157" s="1"/>
  <c r="L2066" i="2156"/>
  <c r="K2066" i="2157" s="1"/>
  <c r="H506" i="2157"/>
  <c r="I506" i="2157" s="1"/>
  <c r="L506" i="2156"/>
  <c r="K506" i="2157" s="1"/>
  <c r="H1882" i="2157"/>
  <c r="I1882" i="2157" s="1"/>
  <c r="L1882" i="2156"/>
  <c r="K1882" i="2157" s="1"/>
  <c r="H1285" i="2157"/>
  <c r="I1285" i="2157" s="1"/>
  <c r="L1285" i="2156"/>
  <c r="K1285" i="2157" s="1"/>
  <c r="H2135" i="2157"/>
  <c r="I2135" i="2157" s="1"/>
  <c r="L2135" i="2156"/>
  <c r="K2135" i="2157" s="1"/>
  <c r="H2351" i="2157"/>
  <c r="I2351" i="2157" s="1"/>
  <c r="L2351" i="2156"/>
  <c r="K2351" i="2157" s="1"/>
  <c r="H647" i="2157"/>
  <c r="I647" i="2157" s="1"/>
  <c r="L647" i="2156"/>
  <c r="K647" i="2157" s="1"/>
  <c r="D169" i="2140"/>
  <c r="T169" i="2140" s="1"/>
  <c r="D106" i="2140"/>
  <c r="T106" i="2140" s="1"/>
  <c r="D254" i="2140"/>
  <c r="T254" i="2140" s="1"/>
  <c r="D232" i="2140"/>
  <c r="T232" i="2140" s="1"/>
  <c r="D18" i="2140"/>
  <c r="T18" i="2140" s="1"/>
  <c r="H978" i="2157"/>
  <c r="I978" i="2157" s="1"/>
  <c r="L978" i="2156"/>
  <c r="K978" i="2157" s="1"/>
  <c r="H758" i="2157"/>
  <c r="I758" i="2157" s="1"/>
  <c r="L758" i="2156"/>
  <c r="K758" i="2157" s="1"/>
  <c r="H457" i="2157"/>
  <c r="I457" i="2157" s="1"/>
  <c r="L457" i="2156"/>
  <c r="K457" i="2157" s="1"/>
  <c r="H284" i="2157"/>
  <c r="I284" i="2157" s="1"/>
  <c r="L284" i="2156"/>
  <c r="K284" i="2157" s="1"/>
  <c r="AZ95" i="2140"/>
  <c r="E482" i="2156" s="1"/>
  <c r="K2243" i="2156" s="1" a="1"/>
  <c r="K2243" i="2156" s="1"/>
  <c r="D95" i="2140"/>
  <c r="T95" i="2140" s="1"/>
  <c r="H808" i="2157"/>
  <c r="I808" i="2157" s="1"/>
  <c r="L808" i="2156"/>
  <c r="K808" i="2157" s="1"/>
  <c r="H2408" i="2157"/>
  <c r="I2408" i="2157" s="1"/>
  <c r="L2408" i="2156"/>
  <c r="K2408" i="2157" s="1"/>
  <c r="H490" i="2157"/>
  <c r="I490" i="2157" s="1"/>
  <c r="L490" i="2156"/>
  <c r="K490" i="2157" s="1"/>
  <c r="H1055" i="2157"/>
  <c r="I1055" i="2157" s="1"/>
  <c r="L1055" i="2156"/>
  <c r="K1055" i="2157" s="1"/>
  <c r="H1521" i="2157"/>
  <c r="I1521" i="2157" s="1"/>
  <c r="L1521" i="2156"/>
  <c r="K1521" i="2157" s="1"/>
  <c r="H1779" i="2157"/>
  <c r="I1779" i="2157" s="1"/>
  <c r="L1779" i="2156"/>
  <c r="K1779" i="2157" s="1"/>
  <c r="H1370" i="2157"/>
  <c r="I1370" i="2157" s="1"/>
  <c r="L1370" i="2156"/>
  <c r="K1370" i="2157" s="1"/>
  <c r="H498" i="2157"/>
  <c r="I498" i="2157" s="1"/>
  <c r="L498" i="2156"/>
  <c r="K498" i="2157" s="1"/>
  <c r="H176" i="2157"/>
  <c r="I176" i="2157" s="1"/>
  <c r="L176" i="2156"/>
  <c r="K176" i="2157" s="1"/>
  <c r="H792" i="2157"/>
  <c r="I792" i="2157" s="1"/>
  <c r="L792" i="2156"/>
  <c r="K792" i="2157" s="1"/>
  <c r="H1483" i="2157"/>
  <c r="I1483" i="2157" s="1"/>
  <c r="L1483" i="2156"/>
  <c r="K1483" i="2157" s="1"/>
  <c r="H1582" i="2157"/>
  <c r="I1582" i="2157" s="1"/>
  <c r="L1582" i="2156"/>
  <c r="K1582" i="2157" s="1"/>
  <c r="H2225" i="2157"/>
  <c r="I2225" i="2157" s="1"/>
  <c r="L2225" i="2156"/>
  <c r="K2225" i="2157" s="1"/>
  <c r="H2075" i="2157"/>
  <c r="I2075" i="2157" s="1"/>
  <c r="L2075" i="2156"/>
  <c r="K2075" i="2157" s="1"/>
  <c r="H2210" i="2157"/>
  <c r="I2210" i="2157" s="1"/>
  <c r="L2210" i="2156"/>
  <c r="K2210" i="2157" s="1"/>
  <c r="H2311" i="2157"/>
  <c r="I2311" i="2157" s="1"/>
  <c r="L2311" i="2156"/>
  <c r="K2311" i="2157" s="1"/>
  <c r="H2261" i="2157"/>
  <c r="I2261" i="2157" s="1"/>
  <c r="L2261" i="2156"/>
  <c r="K2261" i="2157" s="1"/>
  <c r="E82" i="2140"/>
  <c r="U82" i="2140" s="1"/>
  <c r="E177" i="2140"/>
  <c r="U177" i="2140" s="1"/>
  <c r="E156" i="2140"/>
  <c r="U156" i="2140" s="1"/>
  <c r="E123" i="2140"/>
  <c r="U123" i="2140" s="1"/>
  <c r="E201" i="2140"/>
  <c r="U201" i="2140" s="1"/>
  <c r="D144" i="2140"/>
  <c r="T144" i="2140" s="1"/>
  <c r="D139" i="2140"/>
  <c r="T139" i="2140" s="1"/>
  <c r="D100" i="2140"/>
  <c r="T100" i="2140" s="1"/>
  <c r="D228" i="2140"/>
  <c r="T228" i="2140" s="1"/>
  <c r="D31" i="2140"/>
  <c r="T31" i="2140" s="1"/>
  <c r="AZ124" i="2140"/>
  <c r="E511" i="2156" s="1"/>
  <c r="K1015" i="2156" s="1" a="1"/>
  <c r="K1015" i="2156" s="1"/>
  <c r="D124" i="2140"/>
  <c r="T124" i="2140" s="1"/>
  <c r="H2323" i="2157"/>
  <c r="I2323" i="2157" s="1"/>
  <c r="L2323" i="2156"/>
  <c r="K2323" i="2157" s="1"/>
  <c r="H1341" i="2157"/>
  <c r="I1341" i="2157" s="1"/>
  <c r="L1341" i="2156"/>
  <c r="K1341" i="2157" s="1"/>
  <c r="D150" i="2140"/>
  <c r="T150" i="2140" s="1"/>
  <c r="D108" i="2140"/>
  <c r="T108" i="2140" s="1"/>
  <c r="D273" i="2140"/>
  <c r="T273" i="2140" s="1"/>
  <c r="D30" i="2140"/>
  <c r="T30" i="2140" s="1"/>
  <c r="E172" i="2140"/>
  <c r="U172" i="2140" s="1"/>
  <c r="E152" i="2140"/>
  <c r="U152" i="2140" s="1"/>
  <c r="E51" i="2140"/>
  <c r="U51" i="2140" s="1"/>
  <c r="E43" i="2140"/>
  <c r="U43" i="2140" s="1"/>
  <c r="E212" i="2140"/>
  <c r="U212" i="2140" s="1"/>
  <c r="D268" i="2140"/>
  <c r="T268" i="2140" s="1"/>
  <c r="AZ268" i="2140"/>
  <c r="E655" i="2156" s="1"/>
  <c r="K2184" i="2156" s="1" a="1"/>
  <c r="K2184" i="2156" s="1"/>
  <c r="AZ58" i="2140"/>
  <c r="E445" i="2156" s="1"/>
  <c r="K693" i="2156" s="1" a="1"/>
  <c r="K693" i="2156" s="1"/>
  <c r="D58" i="2140"/>
  <c r="T58" i="2140" s="1"/>
  <c r="H56" i="2157"/>
  <c r="I56" i="2157" s="1"/>
  <c r="L56" i="2156"/>
  <c r="K56" i="2157" s="1"/>
  <c r="H862" i="2157"/>
  <c r="I862" i="2157" s="1"/>
  <c r="L862" i="2156"/>
  <c r="K862" i="2157" s="1"/>
  <c r="H1000" i="2157"/>
  <c r="I1000" i="2157" s="1"/>
  <c r="L1000" i="2156"/>
  <c r="K1000" i="2157" s="1"/>
  <c r="H1386" i="2157"/>
  <c r="I1386" i="2157" s="1"/>
  <c r="L1386" i="2156"/>
  <c r="K1386" i="2157" s="1"/>
  <c r="H255" i="2157"/>
  <c r="I255" i="2157" s="1"/>
  <c r="L255" i="2156"/>
  <c r="K255" i="2157" s="1"/>
  <c r="H451" i="2157"/>
  <c r="I451" i="2157" s="1"/>
  <c r="L451" i="2156"/>
  <c r="K451" i="2157" s="1"/>
  <c r="H1152" i="2157"/>
  <c r="I1152" i="2157" s="1"/>
  <c r="L1152" i="2156"/>
  <c r="K1152" i="2157" s="1"/>
  <c r="H2336" i="2157"/>
  <c r="I2336" i="2157" s="1"/>
  <c r="L2336" i="2156"/>
  <c r="K2336" i="2157" s="1"/>
  <c r="H1913" i="2157"/>
  <c r="I1913" i="2157" s="1"/>
  <c r="L1913" i="2156"/>
  <c r="K1913" i="2157" s="1"/>
  <c r="H1402" i="2157"/>
  <c r="I1402" i="2157" s="1"/>
  <c r="L1402" i="2156"/>
  <c r="K1402" i="2157" s="1"/>
  <c r="H1566" i="2157"/>
  <c r="I1566" i="2157" s="1"/>
  <c r="L1566" i="2156"/>
  <c r="K1566" i="2157" s="1"/>
  <c r="H1930" i="2157"/>
  <c r="I1930" i="2157" s="1"/>
  <c r="L1930" i="2156"/>
  <c r="K1930" i="2157" s="1"/>
  <c r="H2155" i="2157"/>
  <c r="I2155" i="2157" s="1"/>
  <c r="L2155" i="2156"/>
  <c r="K2155" i="2157" s="1"/>
  <c r="H383" i="2157"/>
  <c r="I383" i="2157" s="1"/>
  <c r="L383" i="2156"/>
  <c r="K383" i="2157" s="1"/>
  <c r="H2307" i="2157"/>
  <c r="I2307" i="2157" s="1"/>
  <c r="L2307" i="2156"/>
  <c r="K2307" i="2157" s="1"/>
  <c r="D5" i="2140"/>
  <c r="T5" i="2140" s="1"/>
  <c r="D175" i="2140"/>
  <c r="T175" i="2140" s="1"/>
  <c r="D135" i="2140"/>
  <c r="T135" i="2140" s="1"/>
  <c r="D63" i="2140"/>
  <c r="T63" i="2140" s="1"/>
  <c r="D270" i="2140"/>
  <c r="T270" i="2140" s="1"/>
  <c r="E25" i="2140"/>
  <c r="U25" i="2140" s="1"/>
  <c r="E104" i="2140"/>
  <c r="U104" i="2140" s="1"/>
  <c r="E46" i="2140"/>
  <c r="U46" i="2140" s="1"/>
  <c r="E248" i="2140"/>
  <c r="U248" i="2140" s="1"/>
  <c r="E206" i="2140"/>
  <c r="U206" i="2140" s="1"/>
  <c r="H541" i="2157"/>
  <c r="I541" i="2157" s="1"/>
  <c r="L541" i="2156"/>
  <c r="K541" i="2157" s="1"/>
  <c r="AZ79" i="2140"/>
  <c r="E466" i="2156" s="1"/>
  <c r="K804" i="2156" s="1" a="1"/>
  <c r="K804" i="2156" s="1"/>
  <c r="D79" i="2140"/>
  <c r="T79" i="2140" s="1"/>
  <c r="H708" i="2157"/>
  <c r="I708" i="2157" s="1"/>
  <c r="L708" i="2156"/>
  <c r="K708" i="2157" s="1"/>
  <c r="H684" i="2157"/>
  <c r="I684" i="2157" s="1"/>
  <c r="L684" i="2156"/>
  <c r="K684" i="2157" s="1"/>
  <c r="H2163" i="2157"/>
  <c r="I2163" i="2157" s="1"/>
  <c r="L2163" i="2156"/>
  <c r="K2163" i="2157" s="1"/>
  <c r="D147" i="2140"/>
  <c r="T147" i="2140" s="1"/>
  <c r="AZ147" i="2140"/>
  <c r="E534" i="2156" s="1"/>
  <c r="K1148" i="2156" s="1" a="1"/>
  <c r="K1148" i="2156" s="1"/>
  <c r="AZ155" i="2140"/>
  <c r="E542" i="2156" s="1"/>
  <c r="K1191" i="2156" s="1" a="1"/>
  <c r="K1191" i="2156" s="1"/>
  <c r="D155" i="2140"/>
  <c r="T155" i="2140" s="1"/>
  <c r="E42" i="2140"/>
  <c r="U42" i="2140" s="1"/>
  <c r="BA42" i="2140"/>
  <c r="E818" i="2156" s="1"/>
  <c r="K355" i="2156" s="1" a="1"/>
  <c r="K355" i="2156" s="1"/>
  <c r="H1090" i="2157"/>
  <c r="I1090" i="2157" s="1"/>
  <c r="L1090" i="2156"/>
  <c r="K1090" i="2157" s="1"/>
  <c r="H744" i="2157"/>
  <c r="I744" i="2157" s="1"/>
  <c r="L744" i="2156"/>
  <c r="K744" i="2157" s="1"/>
  <c r="H312" i="2157"/>
  <c r="I312" i="2157" s="1"/>
  <c r="L312" i="2156"/>
  <c r="K312" i="2157" s="1"/>
  <c r="E36" i="2140"/>
  <c r="U36" i="2140" s="1"/>
  <c r="E190" i="2140"/>
  <c r="U190" i="2140" s="1"/>
  <c r="E148" i="2140"/>
  <c r="U148" i="2140" s="1"/>
  <c r="E112" i="2140"/>
  <c r="U112" i="2140" s="1"/>
  <c r="E80" i="2140"/>
  <c r="U80" i="2140" s="1"/>
  <c r="E47" i="2140"/>
  <c r="U47" i="2140" s="1"/>
  <c r="E242" i="2140"/>
  <c r="U242" i="2140" s="1"/>
  <c r="E207" i="2140"/>
  <c r="U207" i="2140" s="1"/>
  <c r="D120" i="2140"/>
  <c r="T120" i="2140" s="1"/>
  <c r="H2104" i="2157"/>
  <c r="I2104" i="2157" s="1"/>
  <c r="L2104" i="2156"/>
  <c r="K2104" i="2157" s="1"/>
  <c r="D197" i="2140"/>
  <c r="T197" i="2140" s="1"/>
  <c r="D121" i="2140"/>
  <c r="T121" i="2140" s="1"/>
  <c r="D91" i="2140"/>
  <c r="T91" i="2140" s="1"/>
  <c r="D66" i="2140"/>
  <c r="T66" i="2140" s="1"/>
  <c r="D243" i="2140"/>
  <c r="T243" i="2140" s="1"/>
  <c r="D14" i="2140"/>
  <c r="T14" i="2140" s="1"/>
  <c r="H938" i="2157"/>
  <c r="I938" i="2157" s="1"/>
  <c r="L938" i="2156"/>
  <c r="K938" i="2157" s="1"/>
  <c r="H1020" i="2157"/>
  <c r="I1020" i="2157" s="1"/>
  <c r="L1020" i="2156"/>
  <c r="K1020" i="2157" s="1"/>
  <c r="AZ245" i="2140"/>
  <c r="E632" i="2156" s="1"/>
  <c r="K412" i="2156" s="1" a="1"/>
  <c r="K412" i="2156" s="1"/>
  <c r="D245" i="2140"/>
  <c r="T245" i="2140" s="1"/>
  <c r="AZ94" i="2140"/>
  <c r="E481" i="2156" s="1"/>
  <c r="K877" i="2156" s="1" a="1"/>
  <c r="K877" i="2156" s="1"/>
  <c r="D94" i="2140"/>
  <c r="T94" i="2140" s="1"/>
  <c r="E166" i="2140"/>
  <c r="U166" i="2140" s="1"/>
  <c r="E140" i="2140"/>
  <c r="U140" i="2140" s="1"/>
  <c r="E100" i="2140"/>
  <c r="U100" i="2140" s="1"/>
  <c r="E247" i="2140"/>
  <c r="U247" i="2140" s="1"/>
  <c r="E225" i="2140"/>
  <c r="U225" i="2140" s="1"/>
  <c r="H2257" i="2157"/>
  <c r="I2257" i="2157" s="1"/>
  <c r="L2257" i="2156"/>
  <c r="K2257" i="2157" s="1"/>
  <c r="H247" i="2157"/>
  <c r="I247" i="2157" s="1"/>
  <c r="L247" i="2156"/>
  <c r="K247" i="2157" s="1"/>
  <c r="H2197" i="2157"/>
  <c r="I2197" i="2157" s="1"/>
  <c r="L2197" i="2156"/>
  <c r="K2197" i="2157" s="1"/>
  <c r="BA90" i="2140"/>
  <c r="E866" i="2156" s="1"/>
  <c r="K860" i="2156" s="1" a="1"/>
  <c r="K860" i="2156" s="1"/>
  <c r="E90" i="2140"/>
  <c r="U90" i="2140" s="1"/>
  <c r="H2249" i="2157"/>
  <c r="I2249" i="2157" s="1"/>
  <c r="L2249" i="2156"/>
  <c r="K2249" i="2157" s="1"/>
  <c r="H1746" i="2157"/>
  <c r="I1746" i="2157" s="1"/>
  <c r="L1746" i="2156"/>
  <c r="K1746" i="2157" s="1"/>
  <c r="H1197" i="2157"/>
  <c r="I1197" i="2157" s="1"/>
  <c r="L1197" i="2156"/>
  <c r="K1197" i="2157" s="1"/>
  <c r="H1617" i="2157"/>
  <c r="I1617" i="2157" s="1"/>
  <c r="L1617" i="2156"/>
  <c r="K1617" i="2157" s="1"/>
  <c r="H1978" i="2157"/>
  <c r="I1978" i="2157" s="1"/>
  <c r="L1978" i="2156"/>
  <c r="K1978" i="2157" s="1"/>
  <c r="H876" i="2157"/>
  <c r="I876" i="2157" s="1"/>
  <c r="L876" i="2156"/>
  <c r="K876" i="2157" s="1"/>
  <c r="H112" i="2157"/>
  <c r="I112" i="2157" s="1"/>
  <c r="L112" i="2156"/>
  <c r="K112" i="2157" s="1"/>
  <c r="H1342" i="2157"/>
  <c r="I1342" i="2157" s="1"/>
  <c r="L1342" i="2156"/>
  <c r="K1342" i="2157" s="1"/>
  <c r="H72" i="2157"/>
  <c r="I72" i="2157" s="1"/>
  <c r="L72" i="2156"/>
  <c r="K72" i="2157" s="1"/>
  <c r="H1347" i="2157"/>
  <c r="I1347" i="2157" s="1"/>
  <c r="L1347" i="2156"/>
  <c r="K1347" i="2157" s="1"/>
  <c r="H560" i="2157"/>
  <c r="I560" i="2157" s="1"/>
  <c r="L560" i="2156"/>
  <c r="K560" i="2157" s="1"/>
  <c r="H140" i="2157"/>
  <c r="I140" i="2157" s="1"/>
  <c r="L140" i="2156"/>
  <c r="K140" i="2157" s="1"/>
  <c r="H7" i="2138"/>
  <c r="H446" i="2157"/>
  <c r="I446" i="2157" s="1"/>
  <c r="L446" i="2156"/>
  <c r="K446" i="2157" s="1"/>
  <c r="H2108" i="2157"/>
  <c r="I2108" i="2157" s="1"/>
  <c r="L2108" i="2156"/>
  <c r="K2108" i="2157" s="1"/>
  <c r="H1107" i="2157"/>
  <c r="I1107" i="2157" s="1"/>
  <c r="L1107" i="2156"/>
  <c r="K1107" i="2157" s="1"/>
  <c r="H543" i="2157"/>
  <c r="I543" i="2157" s="1"/>
  <c r="L543" i="2156"/>
  <c r="K543" i="2157" s="1"/>
  <c r="H303" i="2157"/>
  <c r="I303" i="2157" s="1"/>
  <c r="L303" i="2156"/>
  <c r="K303" i="2157" s="1"/>
  <c r="H43" i="2157"/>
  <c r="I43" i="2157" s="1"/>
  <c r="L43" i="2156"/>
  <c r="K43" i="2157" s="1"/>
  <c r="H2215" i="2157"/>
  <c r="I2215" i="2157" s="1"/>
  <c r="L2215" i="2156"/>
  <c r="K2215" i="2157" s="1"/>
  <c r="H1231" i="2157"/>
  <c r="I1231" i="2157" s="1"/>
  <c r="L1231" i="2156"/>
  <c r="K1231" i="2157" s="1"/>
  <c r="H1181" i="2157"/>
  <c r="I1181" i="2157" s="1"/>
  <c r="L1181" i="2156"/>
  <c r="K1181" i="2157" s="1"/>
  <c r="H998" i="2157"/>
  <c r="I998" i="2157" s="1"/>
  <c r="L998" i="2156"/>
  <c r="K998" i="2157" s="1"/>
  <c r="H656" i="2157"/>
  <c r="I656" i="2157" s="1"/>
  <c r="L656" i="2156"/>
  <c r="K656" i="2157" s="1"/>
  <c r="H580" i="2157"/>
  <c r="I580" i="2157" s="1"/>
  <c r="L580" i="2156"/>
  <c r="K580" i="2157" s="1"/>
  <c r="H293" i="2157"/>
  <c r="I293" i="2157" s="1"/>
  <c r="L293" i="2156"/>
  <c r="K293" i="2157" s="1"/>
  <c r="H145" i="2157"/>
  <c r="I145" i="2157" s="1"/>
  <c r="L145" i="2156"/>
  <c r="K145" i="2157" s="1"/>
  <c r="AZ85" i="2140"/>
  <c r="E472" i="2156" s="1"/>
  <c r="K2223" i="2156" s="1" a="1"/>
  <c r="K2223" i="2156" s="1"/>
  <c r="D85" i="2140"/>
  <c r="T85" i="2140" s="1"/>
  <c r="AZ34" i="2140"/>
  <c r="E421" i="2156" s="1"/>
  <c r="K107" i="2156" s="1" a="1"/>
  <c r="K107" i="2156" s="1"/>
  <c r="D34" i="2140"/>
  <c r="T34" i="2140" s="1"/>
  <c r="H731" i="2157"/>
  <c r="I731" i="2157" s="1"/>
  <c r="L731" i="2156"/>
  <c r="K731" i="2157" s="1"/>
  <c r="H2099" i="2157"/>
  <c r="I2099" i="2157" s="1"/>
  <c r="L2099" i="2156"/>
  <c r="K2099" i="2157" s="1"/>
  <c r="H1449" i="2157"/>
  <c r="I1449" i="2157" s="1"/>
  <c r="L1449" i="2156"/>
  <c r="K1449" i="2157" s="1"/>
  <c r="H983" i="2157"/>
  <c r="I983" i="2157" s="1"/>
  <c r="L983" i="2156"/>
  <c r="K983" i="2157" s="1"/>
  <c r="H851" i="2157"/>
  <c r="I851" i="2157" s="1"/>
  <c r="L851" i="2156"/>
  <c r="K851" i="2157" s="1"/>
  <c r="H712" i="2157"/>
  <c r="I712" i="2157" s="1"/>
  <c r="L712" i="2156"/>
  <c r="K712" i="2157" s="1"/>
  <c r="H395" i="2157"/>
  <c r="I395" i="2157" s="1"/>
  <c r="L395" i="2156"/>
  <c r="K395" i="2157" s="1"/>
  <c r="H252" i="2157"/>
  <c r="I252" i="2157" s="1"/>
  <c r="L252" i="2156"/>
  <c r="K252" i="2157" s="1"/>
  <c r="H14" i="2157"/>
  <c r="I14" i="2157" s="1"/>
  <c r="L14" i="2156"/>
  <c r="K14" i="2157" s="1"/>
  <c r="H1234" i="2157"/>
  <c r="I1234" i="2157" s="1"/>
  <c r="L1234" i="2156"/>
  <c r="K1234" i="2157" s="1"/>
  <c r="AZ83" i="2140"/>
  <c r="E470" i="2156" s="1"/>
  <c r="K828" i="2156" s="1" a="1"/>
  <c r="K828" i="2156" s="1"/>
  <c r="D83" i="2140"/>
  <c r="T83" i="2140" s="1"/>
  <c r="H573" i="2157"/>
  <c r="I573" i="2157" s="1"/>
  <c r="L573" i="2156"/>
  <c r="K573" i="2157" s="1"/>
  <c r="H364" i="2157"/>
  <c r="I364" i="2157" s="1"/>
  <c r="L364" i="2156"/>
  <c r="K364" i="2157" s="1"/>
  <c r="H1434" i="2157"/>
  <c r="I1434" i="2157" s="1"/>
  <c r="L1434" i="2156"/>
  <c r="K1434" i="2157" s="1"/>
  <c r="H923" i="2157"/>
  <c r="I923" i="2157" s="1"/>
  <c r="L923" i="2156"/>
  <c r="K923" i="2157" s="1"/>
  <c r="H831" i="2157"/>
  <c r="I831" i="2157" s="1"/>
  <c r="L831" i="2156"/>
  <c r="K831" i="2157" s="1"/>
  <c r="H665" i="2157"/>
  <c r="I665" i="2157" s="1"/>
  <c r="L665" i="2156"/>
  <c r="K665" i="2157" s="1"/>
  <c r="H5" i="2157"/>
  <c r="I5" i="2157" s="1"/>
  <c r="L5" i="2156"/>
  <c r="K5" i="2157" s="1"/>
  <c r="H2115" i="2157"/>
  <c r="I2115" i="2157" s="1"/>
  <c r="L2115" i="2156"/>
  <c r="K2115" i="2157" s="1"/>
  <c r="H2182" i="2157"/>
  <c r="I2182" i="2157" s="1"/>
  <c r="L2182" i="2156"/>
  <c r="K2182" i="2157" s="1"/>
  <c r="BA57" i="2140"/>
  <c r="E833" i="2156" s="1"/>
  <c r="K686" i="2156" s="1" a="1"/>
  <c r="K686" i="2156" s="1"/>
  <c r="E57" i="2140"/>
  <c r="U57" i="2140" s="1"/>
  <c r="H587" i="2157"/>
  <c r="I587" i="2157" s="1"/>
  <c r="L587" i="2156"/>
  <c r="K587" i="2157" s="1"/>
  <c r="H736" i="2157"/>
  <c r="I736" i="2157" s="1"/>
  <c r="L736" i="2156"/>
  <c r="K736" i="2157" s="1"/>
  <c r="D174" i="2140"/>
  <c r="T174" i="2140" s="1"/>
  <c r="AZ174" i="2140"/>
  <c r="E561" i="2156" s="1"/>
  <c r="K1318" i="2156" s="1" a="1"/>
  <c r="K1318" i="2156" s="1"/>
  <c r="H833" i="2157"/>
  <c r="I833" i="2157" s="1"/>
  <c r="L833" i="2156"/>
  <c r="K833" i="2157" s="1"/>
  <c r="BA194" i="2140"/>
  <c r="E970" i="2156" s="1"/>
  <c r="K1442" i="2156" s="1" a="1"/>
  <c r="K1442" i="2156" s="1"/>
  <c r="E194" i="2140"/>
  <c r="U194" i="2140" s="1"/>
  <c r="H2229" i="2157"/>
  <c r="I2229" i="2157" s="1"/>
  <c r="L2229" i="2156"/>
  <c r="K2229" i="2157" s="1"/>
  <c r="H1081" i="2157"/>
  <c r="I1081" i="2157" s="1"/>
  <c r="L1081" i="2156"/>
  <c r="K1081" i="2157" s="1"/>
  <c r="H790" i="2157"/>
  <c r="I790" i="2157" s="1"/>
  <c r="L790" i="2156"/>
  <c r="K790" i="2157" s="1"/>
  <c r="H718" i="2157"/>
  <c r="I718" i="2157" s="1"/>
  <c r="L718" i="2156"/>
  <c r="K718" i="2157" s="1"/>
  <c r="H229" i="2157"/>
  <c r="I229" i="2157" s="1"/>
  <c r="L229" i="2156"/>
  <c r="K229" i="2157" s="1"/>
  <c r="H2180" i="2157"/>
  <c r="I2180" i="2157" s="1"/>
  <c r="L2180" i="2156"/>
  <c r="K2180" i="2157" s="1"/>
  <c r="H1173" i="2157"/>
  <c r="I1173" i="2157" s="1"/>
  <c r="L1173" i="2156"/>
  <c r="K1173" i="2157" s="1"/>
  <c r="H526" i="2157"/>
  <c r="I526" i="2157" s="1"/>
  <c r="L526" i="2156"/>
  <c r="K526" i="2157" s="1"/>
  <c r="H90" i="2157"/>
  <c r="I90" i="2157" s="1"/>
  <c r="L90" i="2156"/>
  <c r="K90" i="2157" s="1"/>
  <c r="AZ102" i="2140"/>
  <c r="E489" i="2156" s="1"/>
  <c r="K920" i="2156" s="1" a="1"/>
  <c r="K920" i="2156" s="1"/>
  <c r="D102" i="2140"/>
  <c r="T102" i="2140" s="1"/>
  <c r="H179" i="2157"/>
  <c r="I179" i="2157" s="1"/>
  <c r="L179" i="2156"/>
  <c r="K179" i="2157" s="1"/>
  <c r="AZ235" i="2140"/>
  <c r="E622" i="2156" s="1"/>
  <c r="K339" i="2156" s="1" a="1"/>
  <c r="K339" i="2156" s="1"/>
  <c r="D235" i="2140"/>
  <c r="T235" i="2140" s="1"/>
  <c r="AZ125" i="2140"/>
  <c r="E512" i="2156" s="1"/>
  <c r="K2297" i="2156" s="1" a="1"/>
  <c r="K2297" i="2156" s="1"/>
  <c r="D125" i="2140"/>
  <c r="T125" i="2140" s="1"/>
  <c r="H1262" i="2157"/>
  <c r="I1262" i="2157" s="1"/>
  <c r="L1262" i="2156"/>
  <c r="K1262" i="2157" s="1"/>
  <c r="H666" i="2157"/>
  <c r="I666" i="2157" s="1"/>
  <c r="L666" i="2156"/>
  <c r="K666" i="2157" s="1"/>
  <c r="H460" i="2157"/>
  <c r="I460" i="2157" s="1"/>
  <c r="L460" i="2156"/>
  <c r="K460" i="2157" s="1"/>
  <c r="H377" i="2157"/>
  <c r="I377" i="2157" s="1"/>
  <c r="L377" i="2156"/>
  <c r="K377" i="2157" s="1"/>
  <c r="H530" i="2157"/>
  <c r="I530" i="2157" s="1"/>
  <c r="L530" i="2156"/>
  <c r="K530" i="2157" s="1"/>
  <c r="H2424" i="2157"/>
  <c r="I2424" i="2157" s="1"/>
  <c r="L2424" i="2156"/>
  <c r="K2424" i="2157" s="1"/>
  <c r="H240" i="2157"/>
  <c r="I240" i="2157" s="1"/>
  <c r="L240" i="2156"/>
  <c r="K240" i="2157" s="1"/>
  <c r="H2226" i="2157"/>
  <c r="I2226" i="2157" s="1"/>
  <c r="L2226" i="2156"/>
  <c r="K2226" i="2157" s="1"/>
  <c r="H1400" i="2157"/>
  <c r="I1400" i="2157" s="1"/>
  <c r="L1400" i="2156"/>
  <c r="K1400" i="2157" s="1"/>
  <c r="H1395" i="2157"/>
  <c r="I1395" i="2157" s="1"/>
  <c r="L1395" i="2156"/>
  <c r="K1395" i="2157" s="1"/>
  <c r="H459" i="2157"/>
  <c r="I459" i="2157" s="1"/>
  <c r="L459" i="2156"/>
  <c r="K459" i="2157" s="1"/>
  <c r="H2181" i="2157"/>
  <c r="I2181" i="2157" s="1"/>
  <c r="L2181" i="2156"/>
  <c r="K2181" i="2157" s="1"/>
  <c r="H1233" i="2157"/>
  <c r="I1233" i="2157" s="1"/>
  <c r="L1233" i="2156"/>
  <c r="K1233" i="2157" s="1"/>
  <c r="H880" i="2157"/>
  <c r="I880" i="2157" s="1"/>
  <c r="L880" i="2156"/>
  <c r="K880" i="2157" s="1"/>
  <c r="H697" i="2157"/>
  <c r="I697" i="2157" s="1"/>
  <c r="L697" i="2156"/>
  <c r="K697" i="2157" s="1"/>
  <c r="H415" i="2157"/>
  <c r="I415" i="2157" s="1"/>
  <c r="L415" i="2156"/>
  <c r="K415" i="2157" s="1"/>
  <c r="H256" i="2157"/>
  <c r="I256" i="2157" s="1"/>
  <c r="L256" i="2156"/>
  <c r="K256" i="2157" s="1"/>
  <c r="H20" i="2157"/>
  <c r="I20" i="2157" s="1"/>
  <c r="L20" i="2156"/>
  <c r="K20" i="2157" s="1"/>
  <c r="H482" i="2157"/>
  <c r="I482" i="2157" s="1"/>
  <c r="L482" i="2156"/>
  <c r="K482" i="2157" s="1"/>
  <c r="H1039" i="2157"/>
  <c r="I1039" i="2157" s="1"/>
  <c r="L1039" i="2156"/>
  <c r="K1039" i="2157" s="1"/>
  <c r="H538" i="2157"/>
  <c r="I538" i="2157" s="1"/>
  <c r="L538" i="2156"/>
  <c r="K538" i="2157" s="1"/>
  <c r="H509" i="2157"/>
  <c r="I509" i="2157" s="1"/>
  <c r="L509" i="2156"/>
  <c r="K509" i="2157" s="1"/>
  <c r="H803" i="2157"/>
  <c r="I803" i="2157" s="1"/>
  <c r="L803" i="2156"/>
  <c r="K803" i="2157" s="1"/>
  <c r="H2148" i="2157"/>
  <c r="I2148" i="2157" s="1"/>
  <c r="L2148" i="2156"/>
  <c r="K2148" i="2157" s="1"/>
  <c r="H812" i="2157"/>
  <c r="I812" i="2157" s="1"/>
  <c r="L812" i="2156"/>
  <c r="K812" i="2157" s="1"/>
  <c r="H979" i="2157"/>
  <c r="I979" i="2157" s="1"/>
  <c r="L979" i="2156"/>
  <c r="K979" i="2157" s="1"/>
  <c r="H4" i="2157"/>
  <c r="I4" i="2157" s="1"/>
  <c r="L4" i="2156"/>
  <c r="K4" i="2157" s="1"/>
  <c r="AZ36" i="2140"/>
  <c r="E423" i="2156" s="1"/>
  <c r="K2118" i="2156" s="1" a="1"/>
  <c r="K2118" i="2156" s="1"/>
  <c r="D36" i="2140"/>
  <c r="T36" i="2140" s="1"/>
  <c r="H1922" i="2157"/>
  <c r="I1922" i="2157" s="1"/>
  <c r="L1922" i="2156"/>
  <c r="K1922" i="2157" s="1"/>
  <c r="H192" i="2157"/>
  <c r="I192" i="2157" s="1"/>
  <c r="L192" i="2156"/>
  <c r="K192" i="2157" s="1"/>
  <c r="H124" i="2157"/>
  <c r="I124" i="2157" s="1"/>
  <c r="L124" i="2156"/>
  <c r="K124" i="2157" s="1"/>
  <c r="H1551" i="2157"/>
  <c r="I1551" i="2157" s="1"/>
  <c r="L1551" i="2156"/>
  <c r="K1551" i="2157" s="1"/>
  <c r="H1690" i="2157"/>
  <c r="I1690" i="2157" s="1"/>
  <c r="L1690" i="2156"/>
  <c r="K1690" i="2157" s="1"/>
  <c r="H1625" i="2157"/>
  <c r="I1625" i="2157" s="1"/>
  <c r="L1625" i="2156"/>
  <c r="K1625" i="2157" s="1"/>
  <c r="H1994" i="2157"/>
  <c r="I1994" i="2157" s="1"/>
  <c r="L1994" i="2156"/>
  <c r="K1994" i="2157" s="1"/>
  <c r="H223" i="2157"/>
  <c r="I223" i="2157" s="1"/>
  <c r="L223" i="2156"/>
  <c r="K223" i="2157" s="1"/>
  <c r="H359" i="2157"/>
  <c r="I359" i="2157" s="1"/>
  <c r="L359" i="2156"/>
  <c r="K359" i="2157" s="1"/>
  <c r="H76" i="2157"/>
  <c r="I76" i="2157" s="1"/>
  <c r="L76" i="2156"/>
  <c r="K76" i="2157" s="1"/>
  <c r="H1874" i="2157"/>
  <c r="I1874" i="2157" s="1"/>
  <c r="L1874" i="2156"/>
  <c r="K1874" i="2157" s="1"/>
  <c r="H641" i="2157"/>
  <c r="I641" i="2157" s="1"/>
  <c r="L641" i="2156"/>
  <c r="K641" i="2157" s="1"/>
  <c r="H1946" i="2157"/>
  <c r="I1946" i="2157" s="1"/>
  <c r="L1946" i="2156"/>
  <c r="K1946" i="2157" s="1"/>
  <c r="H187" i="2157"/>
  <c r="I187" i="2157" s="1"/>
  <c r="L187" i="2156"/>
  <c r="K187" i="2157" s="1"/>
  <c r="AZ222" i="2140"/>
  <c r="E609" i="2156" s="1"/>
  <c r="K269" i="2156" s="1" a="1"/>
  <c r="K269" i="2156" s="1"/>
  <c r="D222" i="2140"/>
  <c r="T222" i="2140" s="1"/>
  <c r="H579" i="2157"/>
  <c r="I579" i="2157" s="1"/>
  <c r="L579" i="2156"/>
  <c r="K579" i="2157" s="1"/>
  <c r="H2147" i="2157"/>
  <c r="I2147" i="2157" s="1"/>
  <c r="L2147" i="2156"/>
  <c r="K2147" i="2157" s="1"/>
  <c r="D154" i="2140"/>
  <c r="T154" i="2140" s="1"/>
  <c r="AZ154" i="2140"/>
  <c r="E541" i="2156" s="1"/>
  <c r="K1184" i="2156" s="1" a="1"/>
  <c r="K1184" i="2156" s="1"/>
  <c r="H2384" i="2157"/>
  <c r="I2384" i="2157" s="1"/>
  <c r="L2384" i="2156"/>
  <c r="K2384" i="2157" s="1"/>
  <c r="H2082" i="2157"/>
  <c r="I2082" i="2157" s="1"/>
  <c r="L2082" i="2156"/>
  <c r="K2082" i="2157" s="1"/>
  <c r="H2219" i="2157"/>
  <c r="I2219" i="2157" s="1"/>
  <c r="L2219" i="2156"/>
  <c r="K2219" i="2157" s="1"/>
  <c r="H853" i="2157"/>
  <c r="I853" i="2157" s="1"/>
  <c r="L853" i="2156"/>
  <c r="K853" i="2157" s="1"/>
  <c r="H1430" i="2157"/>
  <c r="I1430" i="2157" s="1"/>
  <c r="L1430" i="2156"/>
  <c r="K1430" i="2157" s="1"/>
  <c r="H680" i="2157"/>
  <c r="I680" i="2157" s="1"/>
  <c r="L680" i="2156"/>
  <c r="K680" i="2157" s="1"/>
  <c r="H396" i="2157"/>
  <c r="I396" i="2157" s="1"/>
  <c r="L396" i="2156"/>
  <c r="K396" i="2157" s="1"/>
  <c r="H22" i="2157"/>
  <c r="I22" i="2157" s="1"/>
  <c r="L22" i="2156"/>
  <c r="K22" i="2157" s="1"/>
  <c r="H2315" i="2157"/>
  <c r="I2315" i="2157" s="1"/>
  <c r="L2315" i="2156"/>
  <c r="K2315" i="2157" s="1"/>
  <c r="H2285" i="2157"/>
  <c r="I2285" i="2157" s="1"/>
  <c r="L2285" i="2156"/>
  <c r="K2285" i="2157" s="1"/>
  <c r="H785" i="2157"/>
  <c r="I785" i="2157" s="1"/>
  <c r="L785" i="2156"/>
  <c r="K785" i="2157" s="1"/>
  <c r="H456" i="2157"/>
  <c r="I456" i="2157" s="1"/>
  <c r="L456" i="2156"/>
  <c r="K456" i="2157" s="1"/>
  <c r="AZ258" i="2140"/>
  <c r="E645" i="2156" s="1"/>
  <c r="K494" i="2156" s="1" a="1"/>
  <c r="K494" i="2156" s="1"/>
  <c r="D258" i="2140"/>
  <c r="T258" i="2140" s="1"/>
  <c r="AZ276" i="2140"/>
  <c r="E663" i="2156" s="1"/>
  <c r="K615" i="2156" s="1" a="1"/>
  <c r="K615" i="2156" s="1"/>
  <c r="D276" i="2140"/>
  <c r="T276" i="2140" s="1"/>
  <c r="D181" i="2140"/>
  <c r="T181" i="2140" s="1"/>
  <c r="AZ181" i="2140"/>
  <c r="E568" i="2156" s="1"/>
  <c r="K1363" i="2156" s="1" a="1"/>
  <c r="K1363" i="2156" s="1"/>
  <c r="H375" i="2157"/>
  <c r="I375" i="2157" s="1"/>
  <c r="L375" i="2156"/>
  <c r="K375" i="2157" s="1"/>
  <c r="H1325" i="2157"/>
  <c r="I1325" i="2157" s="1"/>
  <c r="L1325" i="2156"/>
  <c r="K1325" i="2157" s="1"/>
  <c r="BA117" i="2140"/>
  <c r="E893" i="2156" s="1"/>
  <c r="K2286" i="2156" s="1" a="1"/>
  <c r="K2286" i="2156" s="1"/>
  <c r="E117" i="2140"/>
  <c r="U117" i="2140" s="1"/>
  <c r="H598" i="2157"/>
  <c r="I598" i="2157" s="1"/>
  <c r="L598" i="2156"/>
  <c r="K598" i="2157" s="1"/>
  <c r="H678" i="2157"/>
  <c r="I678" i="2157" s="1"/>
  <c r="L678" i="2156"/>
  <c r="K678" i="2157" s="1"/>
  <c r="H2133" i="2157"/>
  <c r="I2133" i="2157" s="1"/>
  <c r="L2133" i="2156"/>
  <c r="K2133" i="2157" s="1"/>
  <c r="H1121" i="2157"/>
  <c r="I1121" i="2157" s="1"/>
  <c r="L1121" i="2156"/>
  <c r="K1121" i="2157" s="1"/>
  <c r="H984" i="2157"/>
  <c r="I984" i="2157" s="1"/>
  <c r="L984" i="2156"/>
  <c r="K984" i="2157" s="1"/>
  <c r="H836" i="2157"/>
  <c r="I836" i="2157" s="1"/>
  <c r="L836" i="2156"/>
  <c r="K836" i="2157" s="1"/>
  <c r="H397" i="2157"/>
  <c r="I397" i="2157" s="1"/>
  <c r="L397" i="2156"/>
  <c r="K397" i="2157" s="1"/>
  <c r="H1433" i="2157"/>
  <c r="I1433" i="2157" s="1"/>
  <c r="L1433" i="2156"/>
  <c r="K1433" i="2157" s="1"/>
  <c r="AZ5" i="2140"/>
  <c r="E392" i="2156" s="1"/>
  <c r="K2096" i="2156" s="1" a="1"/>
  <c r="K2096" i="2156" s="1"/>
  <c r="H354" i="2157"/>
  <c r="I354" i="2157" s="1"/>
  <c r="L354" i="2156"/>
  <c r="K354" i="2157" s="1"/>
  <c r="H164" i="2157"/>
  <c r="I164" i="2157" s="1"/>
  <c r="L164" i="2156"/>
  <c r="K164" i="2157" s="1"/>
  <c r="H664" i="2157"/>
  <c r="I664" i="2157" s="1"/>
  <c r="L664" i="2156"/>
  <c r="K664" i="2157" s="1"/>
  <c r="H1390" i="2157"/>
  <c r="I1390" i="2157" s="1"/>
  <c r="L1390" i="2156"/>
  <c r="K1390" i="2157" s="1"/>
  <c r="BA22" i="2140"/>
  <c r="E798" i="2156" s="1"/>
  <c r="K46" i="2156" s="1" a="1"/>
  <c r="K46" i="2156" s="1"/>
  <c r="E22" i="2140"/>
  <c r="U22" i="2140" s="1"/>
  <c r="H163" i="2157"/>
  <c r="I163" i="2157" s="1"/>
  <c r="L163" i="2156"/>
  <c r="K163" i="2157" s="1"/>
  <c r="AZ146" i="2140"/>
  <c r="E533" i="2156" s="1"/>
  <c r="K1141" i="2156" s="1" a="1"/>
  <c r="K1141" i="2156" s="1"/>
  <c r="D146" i="2140"/>
  <c r="T146" i="2140" s="1"/>
  <c r="H2325" i="2157"/>
  <c r="I2325" i="2157" s="1"/>
  <c r="L2325" i="2156"/>
  <c r="K2325" i="2157" s="1"/>
  <c r="AZ15" i="2140"/>
  <c r="E402" i="2156" s="1"/>
  <c r="K21" i="2156" s="1" a="1"/>
  <c r="K21" i="2156" s="1"/>
  <c r="D15" i="2140"/>
  <c r="T15" i="2140" s="1"/>
  <c r="AZ71" i="2140"/>
  <c r="E458" i="2156" s="1"/>
  <c r="K745" i="2156" s="1" a="1"/>
  <c r="K745" i="2156" s="1"/>
  <c r="D71" i="2140"/>
  <c r="T71" i="2140" s="1"/>
  <c r="H263" i="2157"/>
  <c r="I263" i="2157" s="1"/>
  <c r="L263" i="2156"/>
  <c r="K263" i="2157" s="1"/>
  <c r="H1120" i="2157"/>
  <c r="I1120" i="2157" s="1"/>
  <c r="L1120" i="2156"/>
  <c r="K1120" i="2157" s="1"/>
  <c r="AZ126" i="2140"/>
  <c r="E513" i="2156" s="1"/>
  <c r="K1025" i="2156" s="1" a="1"/>
  <c r="K1025" i="2156" s="1"/>
  <c r="D126" i="2140"/>
  <c r="T126" i="2140" s="1"/>
  <c r="H795" i="2157"/>
  <c r="I795" i="2157" s="1"/>
  <c r="L795" i="2156"/>
  <c r="K795" i="2157" s="1"/>
  <c r="H982" i="2157"/>
  <c r="I982" i="2157" s="1"/>
  <c r="L982" i="2156"/>
  <c r="K982" i="2157" s="1"/>
  <c r="AZ211" i="2140"/>
  <c r="E598" i="2156" s="1"/>
  <c r="K212" i="2156" s="1" a="1"/>
  <c r="K212" i="2156" s="1"/>
  <c r="D211" i="2140"/>
  <c r="T211" i="2140" s="1"/>
  <c r="H2103" i="2157"/>
  <c r="I2103" i="2157" s="1"/>
  <c r="L2103" i="2156"/>
  <c r="K2103" i="2157" s="1"/>
  <c r="H394" i="2157"/>
  <c r="I394" i="2157" s="1"/>
  <c r="L394" i="2156"/>
  <c r="K394" i="2157" s="1"/>
  <c r="BA143" i="2140"/>
  <c r="E919" i="2156" s="1"/>
  <c r="K1124" i="2156" s="1" a="1"/>
  <c r="K1124" i="2156" s="1"/>
  <c r="E143" i="2140"/>
  <c r="U143" i="2140" s="1"/>
  <c r="H2137" i="2157"/>
  <c r="I2137" i="2157" s="1"/>
  <c r="L2137" i="2156"/>
  <c r="K2137" i="2157" s="1"/>
  <c r="H2102" i="2157"/>
  <c r="I2102" i="2157" s="1"/>
  <c r="L2102" i="2156"/>
  <c r="K2102" i="2157" s="1"/>
  <c r="H528" i="2157"/>
  <c r="I528" i="2157" s="1"/>
  <c r="L528" i="2156"/>
  <c r="K528" i="2157" s="1"/>
  <c r="H1080" i="2157"/>
  <c r="I1080" i="2157" s="1"/>
  <c r="L1080" i="2156"/>
  <c r="K1080" i="2157" s="1"/>
  <c r="E132" i="2140"/>
  <c r="U132" i="2140" s="1"/>
  <c r="BA132" i="2140"/>
  <c r="E908" i="2156" s="1"/>
  <c r="K1067" i="2156" s="1" a="1"/>
  <c r="K1067" i="2156" s="1"/>
  <c r="AZ50" i="2140"/>
  <c r="E437" i="2156" s="1"/>
  <c r="K659" i="2156" s="1" a="1"/>
  <c r="K659" i="2156" s="1"/>
  <c r="D50" i="2140"/>
  <c r="T50" i="2140" s="1"/>
  <c r="AZ221" i="2140"/>
  <c r="E608" i="2156" s="1"/>
  <c r="K266" i="2156" s="1" a="1"/>
  <c r="K266" i="2156" s="1"/>
  <c r="D221" i="2140"/>
  <c r="T221" i="2140" s="1"/>
  <c r="H2107" i="2157"/>
  <c r="I2107" i="2157" s="1"/>
  <c r="L2107" i="2156"/>
  <c r="K2107" i="2157" s="1"/>
  <c r="L683" i="2156" l="1"/>
  <c r="K683" i="2157" s="1"/>
  <c r="L279" i="2156"/>
  <c r="K279" i="2157" s="1"/>
  <c r="L1426" i="2156"/>
  <c r="K1426" i="2157" s="1"/>
  <c r="H1077" i="2157"/>
  <c r="I1077" i="2157" s="1"/>
  <c r="H958" i="2157"/>
  <c r="I958" i="2157" s="1"/>
  <c r="L314" i="2156"/>
  <c r="K314" i="2157" s="1"/>
  <c r="AJ139" i="2140"/>
  <c r="D526" i="2156" s="1"/>
  <c r="J1096" i="2156" s="1"/>
  <c r="D1096" i="2157" s="1"/>
  <c r="M1096" i="2157" s="1"/>
  <c r="AK156" i="2140"/>
  <c r="D932" i="2156" s="1"/>
  <c r="J1200" i="2156" s="1"/>
  <c r="D1200" i="2157" s="1"/>
  <c r="M1200" i="2157" s="1"/>
  <c r="AJ232" i="2140"/>
  <c r="D619" i="2156" s="1"/>
  <c r="J324" i="2156" s="1"/>
  <c r="D324" i="2157" s="1"/>
  <c r="M324" i="2157" s="1"/>
  <c r="AK73" i="2140"/>
  <c r="D849" i="2156" s="1"/>
  <c r="J766" i="2156" s="1"/>
  <c r="D766" i="2157" s="1"/>
  <c r="M766" i="2157" s="1"/>
  <c r="AJ88" i="2140"/>
  <c r="D475" i="2156" s="1"/>
  <c r="J842" i="2156" s="1"/>
  <c r="D842" i="2157" s="1"/>
  <c r="M842" i="2157" s="1"/>
  <c r="AK24" i="2140"/>
  <c r="D800" i="2156" s="1"/>
  <c r="J49" i="2156" s="1"/>
  <c r="D49" i="2157" s="1"/>
  <c r="M49" i="2157" s="1"/>
  <c r="AJ259" i="2140"/>
  <c r="D646" i="2156" s="1"/>
  <c r="J502" i="2156" s="1"/>
  <c r="D502" i="2157" s="1"/>
  <c r="M502" i="2157" s="1"/>
  <c r="AJ145" i="2140"/>
  <c r="D532" i="2156" s="1"/>
  <c r="J1137" i="2156" s="1"/>
  <c r="D1137" i="2157" s="1"/>
  <c r="M1137" i="2157" s="1"/>
  <c r="AK192" i="2140"/>
  <c r="D968" i="2156" s="1"/>
  <c r="J1428" i="2156" s="1"/>
  <c r="D1428" i="2157" s="1"/>
  <c r="M1428" i="2157" s="1"/>
  <c r="AK130" i="2140"/>
  <c r="D906" i="2156" s="1"/>
  <c r="J1061" i="2156" s="1"/>
  <c r="D1061" i="2157" s="1"/>
  <c r="M1061" i="2157" s="1"/>
  <c r="AJ253" i="2140"/>
  <c r="D640" i="2156" s="1"/>
  <c r="J462" i="2156" s="1"/>
  <c r="D462" i="2157" s="1"/>
  <c r="M462" i="2157" s="1"/>
  <c r="AJ57" i="2140"/>
  <c r="D444" i="2156" s="1"/>
  <c r="J685" i="2156" s="1"/>
  <c r="D685" i="2157" s="1"/>
  <c r="M685" i="2157" s="1"/>
  <c r="AJ203" i="2140"/>
  <c r="D590" i="2156" s="1"/>
  <c r="J2140" i="2156" s="1"/>
  <c r="D2140" i="2157" s="1"/>
  <c r="M2140" i="2157" s="1"/>
  <c r="AK113" i="2140"/>
  <c r="D889" i="2156" s="1"/>
  <c r="J975" i="2156" s="1"/>
  <c r="D975" i="2157" s="1"/>
  <c r="M975" i="2157" s="1"/>
  <c r="AJ29" i="2140"/>
  <c r="D416" i="2156" s="1"/>
  <c r="J66" i="2156" s="1"/>
  <c r="D66" i="2157" s="1"/>
  <c r="M66" i="2157" s="1"/>
  <c r="AK229" i="2140"/>
  <c r="D1005" i="2156" s="1"/>
  <c r="J311" i="2156" s="1"/>
  <c r="D311" i="2157" s="1"/>
  <c r="M311" i="2157" s="1"/>
  <c r="AJ128" i="2140"/>
  <c r="D515" i="2156" s="1"/>
  <c r="J1045" i="2156" s="1"/>
  <c r="D1045" i="2157" s="1"/>
  <c r="M1045" i="2157" s="1"/>
  <c r="AK119" i="2140"/>
  <c r="D895" i="2156" s="1"/>
  <c r="J987" i="2156" s="1"/>
  <c r="D987" i="2157" s="1"/>
  <c r="M987" i="2157" s="1"/>
  <c r="AJ9" i="2140"/>
  <c r="D396" i="2156" s="1"/>
  <c r="J11" i="2156" s="1"/>
  <c r="D11" i="2157" s="1"/>
  <c r="M11" i="2157" s="1"/>
  <c r="AJ75" i="2140"/>
  <c r="D462" i="2156" s="1"/>
  <c r="J777" i="2156" s="1"/>
  <c r="D777" i="2157" s="1"/>
  <c r="M777" i="2157" s="1"/>
  <c r="AK168" i="2140"/>
  <c r="D944" i="2156" s="1"/>
  <c r="J1288" i="2156" s="1"/>
  <c r="D1288" i="2157" s="1"/>
  <c r="M1288" i="2157" s="1"/>
  <c r="AK33" i="2140"/>
  <c r="D809" i="2156" s="1"/>
  <c r="J99" i="2156" s="1"/>
  <c r="D99" i="2157" s="1"/>
  <c r="M99" i="2157" s="1"/>
  <c r="AJ269" i="2140"/>
  <c r="D656" i="2156" s="1"/>
  <c r="J569" i="2156" s="1"/>
  <c r="D569" i="2157" s="1"/>
  <c r="M569" i="2157" s="1"/>
  <c r="AJ61" i="2140"/>
  <c r="D448" i="2156" s="1"/>
  <c r="J2201" i="2156" s="1"/>
  <c r="D2201" i="2157" s="1"/>
  <c r="M2201" i="2157" s="1"/>
  <c r="AK254" i="2140"/>
  <c r="D1030" i="2156" s="1"/>
  <c r="J470" i="2156" s="1"/>
  <c r="D470" i="2157" s="1"/>
  <c r="M470" i="2157" s="1"/>
  <c r="AJ81" i="2140"/>
  <c r="D468" i="2156" s="1"/>
  <c r="J820" i="2156" s="1"/>
  <c r="D820" i="2157" s="1"/>
  <c r="M820" i="2157" s="1"/>
  <c r="AJ166" i="2140"/>
  <c r="D553" i="2156" s="1"/>
  <c r="J1271" i="2156" s="1"/>
  <c r="D1271" i="2157" s="1"/>
  <c r="M1271" i="2157" s="1"/>
  <c r="AJ257" i="2140"/>
  <c r="D644" i="2156" s="1"/>
  <c r="J486" i="2156" s="1"/>
  <c r="D486" i="2157" s="1"/>
  <c r="M486" i="2157" s="1"/>
  <c r="AJ258" i="2140"/>
  <c r="D645" i="2156" s="1"/>
  <c r="J494" i="2156" s="1"/>
  <c r="D494" i="2157" s="1"/>
  <c r="M494" i="2157" s="1"/>
  <c r="AJ36" i="2140"/>
  <c r="D423" i="2156" s="1"/>
  <c r="J2118" i="2156" s="1"/>
  <c r="D2118" i="2157" s="1"/>
  <c r="M2118" i="2157" s="1"/>
  <c r="AJ235" i="2140"/>
  <c r="D622" i="2156" s="1"/>
  <c r="J339" i="2156" s="1"/>
  <c r="D339" i="2157" s="1"/>
  <c r="M339" i="2157" s="1"/>
  <c r="AJ102" i="2140"/>
  <c r="D489" i="2156" s="1"/>
  <c r="J920" i="2156" s="1"/>
  <c r="D920" i="2157" s="1"/>
  <c r="M920" i="2157" s="1"/>
  <c r="AK57" i="2140"/>
  <c r="D833" i="2156" s="1"/>
  <c r="J686" i="2156" s="1"/>
  <c r="D686" i="2157" s="1"/>
  <c r="M686" i="2157" s="1"/>
  <c r="AJ34" i="2140"/>
  <c r="D421" i="2156" s="1"/>
  <c r="J107" i="2156" s="1"/>
  <c r="D107" i="2157" s="1"/>
  <c r="M107" i="2157" s="1"/>
  <c r="AK140" i="2140"/>
  <c r="D916" i="2156" s="1"/>
  <c r="J1103" i="2156" s="1"/>
  <c r="D1103" i="2157" s="1"/>
  <c r="M1103" i="2157" s="1"/>
  <c r="AJ245" i="2140"/>
  <c r="D632" i="2156" s="1"/>
  <c r="J412" i="2156" s="1"/>
  <c r="D412" i="2157" s="1"/>
  <c r="M412" i="2157" s="1"/>
  <c r="AJ66" i="2140"/>
  <c r="D453" i="2156" s="1"/>
  <c r="J724" i="2156" s="1"/>
  <c r="D724" i="2157" s="1"/>
  <c r="M724" i="2157" s="1"/>
  <c r="AK148" i="2140"/>
  <c r="D924" i="2156" s="1"/>
  <c r="J1157" i="2156" s="1"/>
  <c r="D1157" i="2157" s="1"/>
  <c r="M1157" i="2157" s="1"/>
  <c r="AK104" i="2140"/>
  <c r="D880" i="2156" s="1"/>
  <c r="J925" i="2156" s="1"/>
  <c r="D925" i="2157" s="1"/>
  <c r="M925" i="2157" s="1"/>
  <c r="AJ135" i="2140"/>
  <c r="D522" i="2156" s="1"/>
  <c r="J1085" i="2156" s="1"/>
  <c r="D1085" i="2157" s="1"/>
  <c r="M1085" i="2157" s="1"/>
  <c r="AJ268" i="2140"/>
  <c r="D655" i="2156" s="1"/>
  <c r="J2184" i="2156" s="1"/>
  <c r="D2184" i="2157" s="1"/>
  <c r="M2184" i="2157" s="1"/>
  <c r="AK152" i="2140"/>
  <c r="D928" i="2156" s="1"/>
  <c r="J1178" i="2156" s="1"/>
  <c r="D1178" i="2157" s="1"/>
  <c r="M1178" i="2157" s="1"/>
  <c r="AJ108" i="2140"/>
  <c r="D495" i="2156" s="1"/>
  <c r="J942" i="2156" s="1"/>
  <c r="D942" i="2157" s="1"/>
  <c r="M942" i="2157" s="1"/>
  <c r="AJ31" i="2140"/>
  <c r="D418" i="2156" s="1"/>
  <c r="J83" i="2156" s="1"/>
  <c r="D83" i="2157" s="1"/>
  <c r="M83" i="2157" s="1"/>
  <c r="AJ144" i="2140"/>
  <c r="D531" i="2156" s="1"/>
  <c r="J1130" i="2156" s="1"/>
  <c r="D1130" i="2157" s="1"/>
  <c r="M1130" i="2157" s="1"/>
  <c r="AK177" i="2140"/>
  <c r="D953" i="2156" s="1"/>
  <c r="J1338" i="2156" s="1"/>
  <c r="D1338" i="2157" s="1"/>
  <c r="M1338" i="2157" s="1"/>
  <c r="AJ95" i="2140"/>
  <c r="D482" i="2156" s="1"/>
  <c r="J2243" i="2156" s="1"/>
  <c r="D2243" i="2157" s="1"/>
  <c r="M2243" i="2157" s="1"/>
  <c r="AJ254" i="2140"/>
  <c r="D641" i="2156" s="1"/>
  <c r="J471" i="2156" s="1"/>
  <c r="D471" i="2157" s="1"/>
  <c r="M471" i="2157" s="1"/>
  <c r="AK182" i="2140"/>
  <c r="D958" i="2156" s="1"/>
  <c r="J1372" i="2156" s="1"/>
  <c r="D1372" i="2157" s="1"/>
  <c r="M1372" i="2157" s="1"/>
  <c r="AJ107" i="2140"/>
  <c r="D494" i="2156" s="1"/>
  <c r="J939" i="2156" s="1"/>
  <c r="D939" i="2157" s="1"/>
  <c r="M939" i="2157" s="1"/>
  <c r="AK122" i="2140"/>
  <c r="D898" i="2156" s="1"/>
  <c r="J1002" i="2156" s="1"/>
  <c r="D1002" i="2157" s="1"/>
  <c r="M1002" i="2157" s="1"/>
  <c r="AK18" i="2140"/>
  <c r="D794" i="2156" s="1"/>
  <c r="J32" i="2156" s="1"/>
  <c r="D32" i="2157" s="1"/>
  <c r="M32" i="2157" s="1"/>
  <c r="AJ142" i="2140"/>
  <c r="D529" i="2156" s="1"/>
  <c r="J1117" i="2156" s="1"/>
  <c r="D1117" i="2157" s="1"/>
  <c r="M1117" i="2157" s="1"/>
  <c r="AJ201" i="2140"/>
  <c r="D588" i="2156" s="1"/>
  <c r="J153" i="2156" s="1"/>
  <c r="D153" i="2157" s="1"/>
  <c r="M153" i="2157" s="1"/>
  <c r="AJ114" i="2140"/>
  <c r="D501" i="2156" s="1"/>
  <c r="J2277" i="2156" s="1"/>
  <c r="D2277" i="2157" s="1"/>
  <c r="M2277" i="2157" s="1"/>
  <c r="AK17" i="2140"/>
  <c r="D793" i="2156" s="1"/>
  <c r="J29" i="2156" s="1"/>
  <c r="D29" i="2157" s="1"/>
  <c r="M29" i="2157" s="1"/>
  <c r="AK41" i="2140"/>
  <c r="D817" i="2156" s="1"/>
  <c r="J347" i="2156" s="1"/>
  <c r="D347" i="2157" s="1"/>
  <c r="M347" i="2157" s="1"/>
  <c r="AK144" i="2140"/>
  <c r="D920" i="2156" s="1"/>
  <c r="J1134" i="2156" s="1"/>
  <c r="D1134" i="2157" s="1"/>
  <c r="M1134" i="2157" s="1"/>
  <c r="AJ168" i="2140"/>
  <c r="D555" i="2156" s="1"/>
  <c r="J1286" i="2156" s="1"/>
  <c r="D1286" i="2157" s="1"/>
  <c r="M1286" i="2157" s="1"/>
  <c r="AK233" i="2140"/>
  <c r="D1009" i="2156" s="1"/>
  <c r="J328" i="2156" s="1"/>
  <c r="D328" i="2157" s="1"/>
  <c r="M328" i="2157" s="1"/>
  <c r="AK147" i="2140"/>
  <c r="D923" i="2156" s="1"/>
  <c r="J1150" i="2156" s="1"/>
  <c r="D1150" i="2157" s="1"/>
  <c r="M1150" i="2157" s="1"/>
  <c r="AJ16" i="2140"/>
  <c r="D403" i="2156" s="1"/>
  <c r="J25" i="2156" s="1"/>
  <c r="D25" i="2157" s="1"/>
  <c r="M25" i="2157" s="1"/>
  <c r="AK271" i="2140"/>
  <c r="D1047" i="2156" s="1"/>
  <c r="J581" i="2156" s="1"/>
  <c r="D581" i="2157" s="1"/>
  <c r="M581" i="2157" s="1"/>
  <c r="AK162" i="2140"/>
  <c r="D938" i="2156" s="1"/>
  <c r="J1246" i="2156" s="1"/>
  <c r="D1246" i="2157" s="1"/>
  <c r="M1246" i="2157" s="1"/>
  <c r="AJ199" i="2140"/>
  <c r="D586" i="2156" s="1"/>
  <c r="J137" i="2156" s="1"/>
  <c r="D137" i="2157" s="1"/>
  <c r="M137" i="2157" s="1"/>
  <c r="AJ131" i="2140"/>
  <c r="D518" i="2156" s="1"/>
  <c r="J1063" i="2156" s="1"/>
  <c r="D1063" i="2157" s="1"/>
  <c r="M1063" i="2157" s="1"/>
  <c r="AK34" i="2140"/>
  <c r="D810" i="2156" s="1"/>
  <c r="J110" i="2156" s="1"/>
  <c r="D110" i="2157" s="1"/>
  <c r="M110" i="2157" s="1"/>
  <c r="AK149" i="2140"/>
  <c r="D925" i="2156" s="1"/>
  <c r="J1160" i="2156" s="1"/>
  <c r="D1160" i="2157" s="1"/>
  <c r="M1160" i="2157" s="1"/>
  <c r="AK83" i="2140"/>
  <c r="D859" i="2156" s="1"/>
  <c r="J829" i="2156" s="1"/>
  <c r="D829" i="2157" s="1"/>
  <c r="M829" i="2157" s="1"/>
  <c r="AJ156" i="2140"/>
  <c r="D543" i="2156" s="1"/>
  <c r="J1199" i="2156" s="1"/>
  <c r="D1199" i="2157" s="1"/>
  <c r="M1199" i="2157" s="1"/>
  <c r="AK19" i="2140"/>
  <c r="D795" i="2156" s="1"/>
  <c r="J40" i="2156" s="1"/>
  <c r="D40" i="2157" s="1"/>
  <c r="M40" i="2157" s="1"/>
  <c r="AK153" i="2140"/>
  <c r="D929" i="2156" s="1"/>
  <c r="J1182" i="2156" s="1"/>
  <c r="D1182" i="2157" s="1"/>
  <c r="M1182" i="2157" s="1"/>
  <c r="AJ216" i="2140"/>
  <c r="D603" i="2156" s="1"/>
  <c r="J244" i="2156" s="1"/>
  <c r="D244" i="2157" s="1"/>
  <c r="M244" i="2157" s="1"/>
  <c r="AJ177" i="2140"/>
  <c r="D564" i="2156" s="1"/>
  <c r="J1337" i="2156" s="1"/>
  <c r="D1337" i="2157" s="1"/>
  <c r="M1337" i="2157" s="1"/>
  <c r="AJ67" i="2140"/>
  <c r="D454" i="2156" s="1"/>
  <c r="J734" i="2156" s="1"/>
  <c r="D734" i="2157" s="1"/>
  <c r="M734" i="2157" s="1"/>
  <c r="AK70" i="2140"/>
  <c r="D846" i="2156" s="1"/>
  <c r="J2212" i="2156" s="1"/>
  <c r="D2212" i="2157" s="1"/>
  <c r="M2212" i="2157" s="1"/>
  <c r="AK263" i="2140"/>
  <c r="D1039" i="2156" s="1"/>
  <c r="J535" i="2156" s="1"/>
  <c r="D535" i="2157" s="1"/>
  <c r="M535" i="2157" s="1"/>
  <c r="AJ47" i="2140"/>
  <c r="D434" i="2156" s="1"/>
  <c r="J645" i="2156" s="1"/>
  <c r="D645" i="2157" s="1"/>
  <c r="M645" i="2157" s="1"/>
  <c r="AK239" i="2140"/>
  <c r="D1015" i="2156" s="1"/>
  <c r="J386" i="2156" s="1"/>
  <c r="D386" i="2157" s="1"/>
  <c r="M386" i="2157" s="1"/>
  <c r="AJ44" i="2140"/>
  <c r="D431" i="2156" s="1"/>
  <c r="J2174" i="2156" s="1"/>
  <c r="D2174" i="2157" s="1"/>
  <c r="M2174" i="2157" s="1"/>
  <c r="AJ248" i="2140"/>
  <c r="D635" i="2156" s="1"/>
  <c r="J436" i="2156" s="1"/>
  <c r="D436" i="2157" s="1"/>
  <c r="M436" i="2157" s="1"/>
  <c r="AJ24" i="2140"/>
  <c r="D411" i="2156" s="1"/>
  <c r="J48" i="2156" s="1"/>
  <c r="D48" i="2157" s="1"/>
  <c r="M48" i="2157" s="1"/>
  <c r="AK195" i="2140"/>
  <c r="D971" i="2156" s="1"/>
  <c r="J1450" i="2156" s="1"/>
  <c r="D1450" i="2157" s="1"/>
  <c r="M1450" i="2157" s="1"/>
  <c r="AK228" i="2140"/>
  <c r="D1004" i="2156" s="1"/>
  <c r="J308" i="2156" s="1"/>
  <c r="D308" i="2157" s="1"/>
  <c r="M308" i="2157" s="1"/>
  <c r="AJ76" i="2140"/>
  <c r="D463" i="2156" s="1"/>
  <c r="J785" i="2156" s="1"/>
  <c r="D785" i="2157" s="1"/>
  <c r="M785" i="2157" s="1"/>
  <c r="AK163" i="2140"/>
  <c r="D939" i="2156" s="1"/>
  <c r="J1253" i="2156" s="1"/>
  <c r="D1253" i="2157" s="1"/>
  <c r="M1253" i="2157" s="1"/>
  <c r="AK59" i="2140"/>
  <c r="D835" i="2156" s="1"/>
  <c r="J2194" i="2156" s="1"/>
  <c r="D2194" i="2157" s="1"/>
  <c r="M2194" i="2157" s="1"/>
  <c r="AJ117" i="2140"/>
  <c r="D504" i="2156" s="1"/>
  <c r="J2285" i="2156" s="1"/>
  <c r="D2285" i="2157" s="1"/>
  <c r="M2285" i="2157" s="1"/>
  <c r="AJ243" i="2140"/>
  <c r="D630" i="2156" s="1"/>
  <c r="J401" i="2156" s="1"/>
  <c r="D401" i="2157" s="1"/>
  <c r="M401" i="2157" s="1"/>
  <c r="AK207" i="2140"/>
  <c r="D983" i="2156" s="1"/>
  <c r="J190" i="2156" s="1"/>
  <c r="D190" i="2157" s="1"/>
  <c r="M190" i="2157" s="1"/>
  <c r="AK46" i="2140"/>
  <c r="D822" i="2156" s="1"/>
  <c r="J638" i="2156" s="1"/>
  <c r="D638" i="2157" s="1"/>
  <c r="M638" i="2157" s="1"/>
  <c r="AK208" i="2140"/>
  <c r="D984" i="2156" s="1"/>
  <c r="J201" i="2156" s="1"/>
  <c r="D201" i="2157" s="1"/>
  <c r="M201" i="2157" s="1"/>
  <c r="AK107" i="2140"/>
  <c r="D883" i="2156" s="1"/>
  <c r="J940" i="2156" s="1"/>
  <c r="D940" i="2157" s="1"/>
  <c r="M940" i="2157" s="1"/>
  <c r="AJ206" i="2140"/>
  <c r="D593" i="2156" s="1"/>
  <c r="J180" i="2156" s="1"/>
  <c r="D180" i="2157" s="1"/>
  <c r="M180" i="2157" s="1"/>
  <c r="AJ138" i="2140"/>
  <c r="D525" i="2156" s="1"/>
  <c r="J1091" i="2156" s="1"/>
  <c r="D1091" i="2157" s="1"/>
  <c r="M1091" i="2157" s="1"/>
  <c r="AJ277" i="2140"/>
  <c r="D664" i="2156" s="1"/>
  <c r="J623" i="2156" s="1"/>
  <c r="D623" i="2157" s="1"/>
  <c r="M623" i="2157" s="1"/>
  <c r="AJ123" i="2140"/>
  <c r="D510" i="2156" s="1"/>
  <c r="J1005" i="2156" s="1"/>
  <c r="D1005" i="2157" s="1"/>
  <c r="M1005" i="2157" s="1"/>
  <c r="AK32" i="2140"/>
  <c r="D808" i="2156" s="1"/>
  <c r="J93" i="2156" s="1"/>
  <c r="D93" i="2157" s="1"/>
  <c r="M93" i="2157" s="1"/>
  <c r="AK111" i="2140"/>
  <c r="D887" i="2156" s="1"/>
  <c r="J960" i="2156" s="1"/>
  <c r="D960" i="2157" s="1"/>
  <c r="M960" i="2157" s="1"/>
  <c r="AJ113" i="2140"/>
  <c r="D500" i="2156" s="1"/>
  <c r="J974" i="2156" s="1"/>
  <c r="D974" i="2157" s="1"/>
  <c r="M974" i="2157" s="1"/>
  <c r="AK44" i="2140"/>
  <c r="D820" i="2156" s="1"/>
  <c r="J2177" i="2156" s="1"/>
  <c r="D2177" i="2157" s="1"/>
  <c r="M2177" i="2157" s="1"/>
  <c r="AJ221" i="2140"/>
  <c r="D608" i="2156" s="1"/>
  <c r="J266" i="2156" s="1"/>
  <c r="D266" i="2157" s="1"/>
  <c r="M266" i="2157" s="1"/>
  <c r="AJ181" i="2140"/>
  <c r="D568" i="2156" s="1"/>
  <c r="J1363" i="2156" s="1"/>
  <c r="D1363" i="2157" s="1"/>
  <c r="M1363" i="2157" s="1"/>
  <c r="AK90" i="2140"/>
  <c r="D866" i="2156" s="1"/>
  <c r="J860" i="2156" s="1"/>
  <c r="D860" i="2157" s="1"/>
  <c r="M860" i="2157" s="1"/>
  <c r="AK225" i="2140"/>
  <c r="D1001" i="2156" s="1"/>
  <c r="J294" i="2156" s="1"/>
  <c r="D294" i="2157" s="1"/>
  <c r="M294" i="2157" s="1"/>
  <c r="AK166" i="2140"/>
  <c r="D942" i="2156" s="1"/>
  <c r="J1272" i="2156" s="1"/>
  <c r="D1272" i="2157" s="1"/>
  <c r="M1272" i="2157" s="1"/>
  <c r="AJ106" i="2140"/>
  <c r="D493" i="2156" s="1"/>
  <c r="J931" i="2156" s="1"/>
  <c r="D931" i="2157" s="1"/>
  <c r="M931" i="2157" s="1"/>
  <c r="AJ207" i="2140"/>
  <c r="D594" i="2156" s="1"/>
  <c r="J188" i="2156" s="1"/>
  <c r="D188" i="2157" s="1"/>
  <c r="M188" i="2157" s="1"/>
  <c r="AK155" i="2140"/>
  <c r="D931" i="2156" s="1"/>
  <c r="J1192" i="2156" s="1"/>
  <c r="D1192" i="2157" s="1"/>
  <c r="M1192" i="2157" s="1"/>
  <c r="AJ212" i="2140"/>
  <c r="D599" i="2156" s="1"/>
  <c r="J222" i="2156" s="1"/>
  <c r="D222" i="2157" s="1"/>
  <c r="M222" i="2157" s="1"/>
  <c r="AJ165" i="2140"/>
  <c r="D552" i="2156" s="1"/>
  <c r="J1259" i="2156" s="1"/>
  <c r="D1259" i="2157" s="1"/>
  <c r="M1259" i="2157" s="1"/>
  <c r="AJ41" i="2140"/>
  <c r="D428" i="2156" s="1"/>
  <c r="J346" i="2156" s="1"/>
  <c r="D346" i="2157" s="1"/>
  <c r="M346" i="2157" s="1"/>
  <c r="AK253" i="2140"/>
  <c r="D1029" i="2156" s="1"/>
  <c r="J463" i="2156" s="1"/>
  <c r="D463" i="2157" s="1"/>
  <c r="M463" i="2157" s="1"/>
  <c r="AK277" i="2140"/>
  <c r="D1053" i="2156" s="1"/>
  <c r="J624" i="2156" s="1"/>
  <c r="D624" i="2157" s="1"/>
  <c r="M624" i="2157" s="1"/>
  <c r="AK181" i="2140"/>
  <c r="D957" i="2156" s="1"/>
  <c r="J1365" i="2156" s="1"/>
  <c r="D1365" i="2157" s="1"/>
  <c r="M1365" i="2157" s="1"/>
  <c r="AJ272" i="2140"/>
  <c r="D659" i="2156" s="1"/>
  <c r="J583" i="2156" s="1"/>
  <c r="D583" i="2157" s="1"/>
  <c r="M583" i="2157" s="1"/>
  <c r="AJ180" i="2140"/>
  <c r="D567" i="2156" s="1"/>
  <c r="J1351" i="2156" s="1"/>
  <c r="D1351" i="2157" s="1"/>
  <c r="M1351" i="2157" s="1"/>
  <c r="AJ230" i="2140"/>
  <c r="D617" i="2156" s="1"/>
  <c r="J313" i="2156" s="1"/>
  <c r="D313" i="2157" s="1"/>
  <c r="M313" i="2157" s="1"/>
  <c r="AJ141" i="2140"/>
  <c r="D528" i="2156" s="1"/>
  <c r="J1105" i="2156" s="1"/>
  <c r="D1105" i="2157" s="1"/>
  <c r="M1105" i="2157" s="1"/>
  <c r="AK257" i="2140"/>
  <c r="D1033" i="2156" s="1"/>
  <c r="J487" i="2156" s="1"/>
  <c r="D487" i="2157" s="1"/>
  <c r="M487" i="2157" s="1"/>
  <c r="AK203" i="2140"/>
  <c r="D979" i="2156" s="1"/>
  <c r="J2141" i="2156" s="1"/>
  <c r="D2141" i="2157" s="1"/>
  <c r="M2141" i="2157" s="1"/>
  <c r="AK210" i="2140"/>
  <c r="D986" i="2156" s="1"/>
  <c r="J206" i="2156" s="1"/>
  <c r="D206" i="2157" s="1"/>
  <c r="M206" i="2157" s="1"/>
  <c r="AJ267" i="2140"/>
  <c r="D654" i="2156" s="1"/>
  <c r="J566" i="2156" s="1"/>
  <c r="D566" i="2157" s="1"/>
  <c r="M566" i="2157" s="1"/>
  <c r="AK269" i="2140"/>
  <c r="D1045" i="2156" s="1"/>
  <c r="J572" i="2156" s="1"/>
  <c r="D572" i="2157" s="1"/>
  <c r="M572" i="2157" s="1"/>
  <c r="AK244" i="2140"/>
  <c r="D1020" i="2156" s="1"/>
  <c r="J405" i="2156" s="1"/>
  <c r="D405" i="2157" s="1"/>
  <c r="M405" i="2157" s="1"/>
  <c r="AJ198" i="2140"/>
  <c r="D585" i="2156" s="1"/>
  <c r="J1465" i="2156" s="1"/>
  <c r="D1465" i="2157" s="1"/>
  <c r="M1465" i="2157" s="1"/>
  <c r="AK246" i="2140"/>
  <c r="D1022" i="2156" s="1"/>
  <c r="J421" i="2156" s="1"/>
  <c r="D421" i="2157" s="1"/>
  <c r="M421" i="2157" s="1"/>
  <c r="AJ244" i="2140"/>
  <c r="D631" i="2156" s="1"/>
  <c r="J404" i="2156" s="1"/>
  <c r="D404" i="2157" s="1"/>
  <c r="M404" i="2157" s="1"/>
  <c r="AJ213" i="2140"/>
  <c r="D600" i="2156" s="1"/>
  <c r="J2156" i="2156" s="1"/>
  <c r="D2156" i="2157" s="1"/>
  <c r="M2156" i="2157" s="1"/>
  <c r="AJ73" i="2140"/>
  <c r="D460" i="2156" s="1"/>
  <c r="J762" i="2156" s="1"/>
  <c r="D762" i="2157" s="1"/>
  <c r="M762" i="2157" s="1"/>
  <c r="AK161" i="2140"/>
  <c r="D937" i="2156" s="1"/>
  <c r="J1241" i="2156" s="1"/>
  <c r="D1241" i="2157" s="1"/>
  <c r="M1241" i="2157" s="1"/>
  <c r="AJ119" i="2140"/>
  <c r="D506" i="2156" s="1"/>
  <c r="J986" i="2156" s="1"/>
  <c r="D986" i="2157" s="1"/>
  <c r="M986" i="2157" s="1"/>
  <c r="AK121" i="2140"/>
  <c r="D897" i="2156" s="1"/>
  <c r="J992" i="2156" s="1"/>
  <c r="D992" i="2157" s="1"/>
  <c r="M992" i="2157" s="1"/>
  <c r="AK267" i="2140"/>
  <c r="D1043" i="2156" s="1"/>
  <c r="J567" i="2156" s="1"/>
  <c r="D567" i="2157" s="1"/>
  <c r="M567" i="2157" s="1"/>
  <c r="AJ194" i="2140"/>
  <c r="D581" i="2156" s="1"/>
  <c r="J1438" i="2156" s="1"/>
  <c r="D1438" i="2157" s="1"/>
  <c r="M1438" i="2157" s="1"/>
  <c r="AJ266" i="2140"/>
  <c r="D653" i="2156" s="1"/>
  <c r="J558" i="2156" s="1"/>
  <c r="D558" i="2157" s="1"/>
  <c r="M558" i="2157" s="1"/>
  <c r="AJ50" i="2140"/>
  <c r="D437" i="2156" s="1"/>
  <c r="J659" i="2156" s="1"/>
  <c r="D659" i="2157" s="1"/>
  <c r="M659" i="2157" s="1"/>
  <c r="AK143" i="2140"/>
  <c r="D919" i="2156" s="1"/>
  <c r="J1124" i="2156" s="1"/>
  <c r="D1124" i="2157" s="1"/>
  <c r="M1124" i="2157" s="1"/>
  <c r="AJ126" i="2140"/>
  <c r="D513" i="2156" s="1"/>
  <c r="J1025" i="2156" s="1"/>
  <c r="D1025" i="2157" s="1"/>
  <c r="M1025" i="2157" s="1"/>
  <c r="AJ15" i="2140"/>
  <c r="D402" i="2156" s="1"/>
  <c r="J21" i="2156" s="1"/>
  <c r="D21" i="2157" s="1"/>
  <c r="M21" i="2157" s="1"/>
  <c r="AJ146" i="2140"/>
  <c r="D533" i="2156" s="1"/>
  <c r="J1141" i="2156" s="1"/>
  <c r="D1141" i="2157" s="1"/>
  <c r="M1141" i="2157" s="1"/>
  <c r="AK22" i="2140"/>
  <c r="D798" i="2156" s="1"/>
  <c r="J46" i="2156" s="1"/>
  <c r="D46" i="2157" s="1"/>
  <c r="M46" i="2157" s="1"/>
  <c r="AK100" i="2140"/>
  <c r="D876" i="2156" s="1"/>
  <c r="J908" i="2156" s="1"/>
  <c r="D908" i="2157" s="1"/>
  <c r="M908" i="2157" s="1"/>
  <c r="AJ197" i="2140"/>
  <c r="D584" i="2156" s="1"/>
  <c r="J1458" i="2156" s="1"/>
  <c r="D1458" i="2157" s="1"/>
  <c r="M1458" i="2157" s="1"/>
  <c r="AK112" i="2140"/>
  <c r="D888" i="2156" s="1"/>
  <c r="J969" i="2156" s="1"/>
  <c r="D969" i="2157" s="1"/>
  <c r="M969" i="2157" s="1"/>
  <c r="AJ155" i="2140"/>
  <c r="D542" i="2156" s="1"/>
  <c r="J1191" i="2156" s="1"/>
  <c r="D1191" i="2157" s="1"/>
  <c r="M1191" i="2157" s="1"/>
  <c r="AJ63" i="2140"/>
  <c r="D450" i="2156" s="1"/>
  <c r="J707" i="2156" s="1"/>
  <c r="D707" i="2157" s="1"/>
  <c r="M707" i="2157" s="1"/>
  <c r="AJ37" i="2140"/>
  <c r="D424" i="2156" s="1"/>
  <c r="J2125" i="2156" s="1"/>
  <c r="D2125" i="2157" s="1"/>
  <c r="M2125" i="2157" s="1"/>
  <c r="AJ211" i="2140"/>
  <c r="D598" i="2156" s="1"/>
  <c r="J212" i="2156" s="1"/>
  <c r="D212" i="2157" s="1"/>
  <c r="M212" i="2157" s="1"/>
  <c r="AJ71" i="2140"/>
  <c r="D458" i="2156" s="1"/>
  <c r="J745" i="2156" s="1"/>
  <c r="D745" i="2157" s="1"/>
  <c r="M745" i="2157" s="1"/>
  <c r="AJ154" i="2140"/>
  <c r="D541" i="2156" s="1"/>
  <c r="J1184" i="2156" s="1"/>
  <c r="D1184" i="2157" s="1"/>
  <c r="M1184" i="2157" s="1"/>
  <c r="AJ91" i="2140"/>
  <c r="D478" i="2156" s="1"/>
  <c r="J866" i="2156" s="1"/>
  <c r="D866" i="2157" s="1"/>
  <c r="M866" i="2157" s="1"/>
  <c r="AK47" i="2140"/>
  <c r="D823" i="2156" s="1"/>
  <c r="J646" i="2156" s="1"/>
  <c r="D646" i="2157" s="1"/>
  <c r="M646" i="2157" s="1"/>
  <c r="AK190" i="2140"/>
  <c r="D966" i="2156" s="1"/>
  <c r="J1416" i="2156" s="1"/>
  <c r="D1416" i="2157" s="1"/>
  <c r="M1416" i="2157" s="1"/>
  <c r="AJ79" i="2140"/>
  <c r="D466" i="2156" s="1"/>
  <c r="J804" i="2156" s="1"/>
  <c r="D804" i="2157" s="1"/>
  <c r="M804" i="2157" s="1"/>
  <c r="AK206" i="2140"/>
  <c r="D982" i="2156" s="1"/>
  <c r="J181" i="2156" s="1"/>
  <c r="D181" i="2157" s="1"/>
  <c r="M181" i="2157" s="1"/>
  <c r="AK25" i="2140"/>
  <c r="D801" i="2156" s="1"/>
  <c r="J2114" i="2156" s="1"/>
  <c r="D2114" i="2157" s="1"/>
  <c r="M2114" i="2157" s="1"/>
  <c r="AJ175" i="2140"/>
  <c r="D562" i="2156" s="1"/>
  <c r="J1326" i="2156" s="1"/>
  <c r="D1326" i="2157" s="1"/>
  <c r="M1326" i="2157" s="1"/>
  <c r="AJ58" i="2140"/>
  <c r="D445" i="2156" s="1"/>
  <c r="J693" i="2156" s="1"/>
  <c r="D693" i="2157" s="1"/>
  <c r="M693" i="2157" s="1"/>
  <c r="AK212" i="2140"/>
  <c r="D988" i="2156" s="1"/>
  <c r="J225" i="2156" s="1"/>
  <c r="D225" i="2157" s="1"/>
  <c r="M225" i="2157" s="1"/>
  <c r="AK172" i="2140"/>
  <c r="D948" i="2156" s="1"/>
  <c r="J1316" i="2156" s="1"/>
  <c r="D1316" i="2157" s="1"/>
  <c r="M1316" i="2157" s="1"/>
  <c r="AJ150" i="2140"/>
  <c r="D537" i="2156" s="1"/>
  <c r="J1163" i="2156" s="1"/>
  <c r="D1163" i="2157" s="1"/>
  <c r="M1163" i="2157" s="1"/>
  <c r="AJ228" i="2140"/>
  <c r="D615" i="2156" s="1"/>
  <c r="J307" i="2156" s="1"/>
  <c r="D307" i="2157" s="1"/>
  <c r="M307" i="2157" s="1"/>
  <c r="AK201" i="2140"/>
  <c r="D977" i="2156" s="1"/>
  <c r="J154" i="2156" s="1"/>
  <c r="D154" i="2157" s="1"/>
  <c r="M154" i="2157" s="1"/>
  <c r="AK82" i="2140"/>
  <c r="D858" i="2156" s="1"/>
  <c r="J2217" i="2156" s="1"/>
  <c r="D2217" i="2157" s="1"/>
  <c r="M2217" i="2157" s="1"/>
  <c r="AJ59" i="2140"/>
  <c r="D446" i="2156" s="1"/>
  <c r="J2193" i="2156" s="1"/>
  <c r="D2193" i="2157" s="1"/>
  <c r="M2193" i="2157" s="1"/>
  <c r="AK62" i="2140"/>
  <c r="D838" i="2156" s="1"/>
  <c r="J704" i="2156" s="1"/>
  <c r="D704" i="2157" s="1"/>
  <c r="M704" i="2157" s="1"/>
  <c r="AK136" i="2140"/>
  <c r="D912" i="2156" s="1"/>
  <c r="J2305" i="2156" s="1"/>
  <c r="D2305" i="2157" s="1"/>
  <c r="M2305" i="2157" s="1"/>
  <c r="AJ233" i="2140"/>
  <c r="D620" i="2156" s="1"/>
  <c r="J327" i="2156" s="1"/>
  <c r="D327" i="2157" s="1"/>
  <c r="M327" i="2157" s="1"/>
  <c r="AJ161" i="2140"/>
  <c r="D548" i="2156" s="1"/>
  <c r="J1239" i="2156" s="1"/>
  <c r="D1239" i="2157" s="1"/>
  <c r="M1239" i="2157" s="1"/>
  <c r="AK235" i="2140"/>
  <c r="D1011" i="2156" s="1"/>
  <c r="J343" i="2156" s="1"/>
  <c r="D343" i="2157" s="1"/>
  <c r="M343" i="2157" s="1"/>
  <c r="AK184" i="2140"/>
  <c r="D960" i="2156" s="1"/>
  <c r="J1380" i="2156" s="1"/>
  <c r="D1380" i="2157" s="1"/>
  <c r="M1380" i="2157" s="1"/>
  <c r="AJ172" i="2140"/>
  <c r="D559" i="2156" s="1"/>
  <c r="J1315" i="2156" s="1"/>
  <c r="D1315" i="2157" s="1"/>
  <c r="M1315" i="2157" s="1"/>
  <c r="AJ264" i="2140"/>
  <c r="D651" i="2156" s="1"/>
  <c r="J542" i="2156" s="1"/>
  <c r="D542" i="2157" s="1"/>
  <c r="M542" i="2157" s="1"/>
  <c r="AK176" i="2140"/>
  <c r="D952" i="2156" s="1"/>
  <c r="J1335" i="2156" s="1"/>
  <c r="D1335" i="2157" s="1"/>
  <c r="M1335" i="2157" s="1"/>
  <c r="AJ8" i="2140"/>
  <c r="D395" i="2156" s="1"/>
  <c r="J8" i="2156" s="1"/>
  <c r="D8" i="2157" s="1"/>
  <c r="M8" i="2157" s="1"/>
  <c r="AJ140" i="2140"/>
  <c r="D527" i="2156" s="1"/>
  <c r="J1102" i="2156" s="1"/>
  <c r="D1102" i="2157" s="1"/>
  <c r="M1102" i="2157" s="1"/>
  <c r="AK29" i="2140"/>
  <c r="D805" i="2156" s="1"/>
  <c r="J70" i="2156" s="1"/>
  <c r="D70" i="2157" s="1"/>
  <c r="M70" i="2157" s="1"/>
  <c r="AJ19" i="2140"/>
  <c r="D406" i="2156" s="1"/>
  <c r="J39" i="2156" s="1"/>
  <c r="D39" i="2157" s="1"/>
  <c r="M39" i="2157" s="1"/>
  <c r="AJ33" i="2140"/>
  <c r="D420" i="2156" s="1"/>
  <c r="J97" i="2156" s="1"/>
  <c r="D97" i="2157" s="1"/>
  <c r="M97" i="2157" s="1"/>
  <c r="AJ234" i="2140"/>
  <c r="D621" i="2156" s="1"/>
  <c r="J330" i="2156" s="1"/>
  <c r="D330" i="2157" s="1"/>
  <c r="M330" i="2157" s="1"/>
  <c r="AK258" i="2140"/>
  <c r="D1034" i="2156" s="1"/>
  <c r="J495" i="2156" s="1"/>
  <c r="D495" i="2157" s="1"/>
  <c r="M495" i="2157" s="1"/>
  <c r="AK132" i="2140"/>
  <c r="D908" i="2156" s="1"/>
  <c r="J1067" i="2156" s="1"/>
  <c r="D1067" i="2157" s="1"/>
  <c r="M1067" i="2157" s="1"/>
  <c r="AK117" i="2140"/>
  <c r="D893" i="2156" s="1"/>
  <c r="J2286" i="2156" s="1"/>
  <c r="D2286" i="2157" s="1"/>
  <c r="M2286" i="2157" s="1"/>
  <c r="AJ276" i="2140"/>
  <c r="D663" i="2156" s="1"/>
  <c r="J615" i="2156" s="1"/>
  <c r="D615" i="2157" s="1"/>
  <c r="M615" i="2157" s="1"/>
  <c r="AJ222" i="2140"/>
  <c r="D609" i="2156" s="1"/>
  <c r="J269" i="2156" s="1"/>
  <c r="D269" i="2157" s="1"/>
  <c r="M269" i="2157" s="1"/>
  <c r="AJ125" i="2140"/>
  <c r="D512" i="2156" s="1"/>
  <c r="J2297" i="2156" s="1"/>
  <c r="D2297" i="2157" s="1"/>
  <c r="M2297" i="2157" s="1"/>
  <c r="AK194" i="2140"/>
  <c r="D970" i="2156" s="1"/>
  <c r="J1442" i="2156" s="1"/>
  <c r="D1442" i="2157" s="1"/>
  <c r="M1442" i="2157" s="1"/>
  <c r="AJ83" i="2140"/>
  <c r="D470" i="2156" s="1"/>
  <c r="J828" i="2156" s="1"/>
  <c r="D828" i="2157" s="1"/>
  <c r="M828" i="2157" s="1"/>
  <c r="AJ85" i="2140"/>
  <c r="D472" i="2156" s="1"/>
  <c r="J2223" i="2156" s="1"/>
  <c r="D2223" i="2157" s="1"/>
  <c r="M2223" i="2157" s="1"/>
  <c r="AK247" i="2140"/>
  <c r="D1023" i="2156" s="1"/>
  <c r="J429" i="2156" s="1"/>
  <c r="D429" i="2157" s="1"/>
  <c r="M429" i="2157" s="1"/>
  <c r="AJ94" i="2140"/>
  <c r="D481" i="2156" s="1"/>
  <c r="J877" i="2156" s="1"/>
  <c r="D877" i="2157" s="1"/>
  <c r="M877" i="2157" s="1"/>
  <c r="AJ14" i="2140"/>
  <c r="D401" i="2156" s="1"/>
  <c r="J19" i="2156" s="1"/>
  <c r="D19" i="2157" s="1"/>
  <c r="M19" i="2157" s="1"/>
  <c r="AJ121" i="2140"/>
  <c r="D508" i="2156" s="1"/>
  <c r="J989" i="2156" s="1"/>
  <c r="D989" i="2157" s="1"/>
  <c r="M989" i="2157" s="1"/>
  <c r="AJ120" i="2140"/>
  <c r="D507" i="2156" s="1"/>
  <c r="J2288" i="2156" s="1"/>
  <c r="D2288" i="2157" s="1"/>
  <c r="M2288" i="2157" s="1"/>
  <c r="AK80" i="2140"/>
  <c r="D856" i="2156" s="1"/>
  <c r="J814" i="2156" s="1"/>
  <c r="D814" i="2157" s="1"/>
  <c r="M814" i="2157" s="1"/>
  <c r="AK36" i="2140"/>
  <c r="D812" i="2156" s="1"/>
  <c r="J2121" i="2156" s="1"/>
  <c r="D2121" i="2157" s="1"/>
  <c r="M2121" i="2157" s="1"/>
  <c r="AK42" i="2140"/>
  <c r="D818" i="2156" s="1"/>
  <c r="J355" i="2156" s="1"/>
  <c r="D355" i="2157" s="1"/>
  <c r="M355" i="2157" s="1"/>
  <c r="AJ147" i="2140"/>
  <c r="D534" i="2156" s="1"/>
  <c r="J1148" i="2156" s="1"/>
  <c r="D1148" i="2157" s="1"/>
  <c r="M1148" i="2157" s="1"/>
  <c r="AK248" i="2140"/>
  <c r="D1024" i="2156" s="1"/>
  <c r="J437" i="2156" s="1"/>
  <c r="D437" i="2157" s="1"/>
  <c r="M437" i="2157" s="1"/>
  <c r="AJ270" i="2140"/>
  <c r="D657" i="2156" s="1"/>
  <c r="J577" i="2156" s="1"/>
  <c r="D577" i="2157" s="1"/>
  <c r="M577" i="2157" s="1"/>
  <c r="AJ5" i="2140"/>
  <c r="D392" i="2156" s="1"/>
  <c r="J2096" i="2156" s="1"/>
  <c r="D2096" i="2157" s="1"/>
  <c r="M2096" i="2157" s="1"/>
  <c r="AK43" i="2140"/>
  <c r="D819" i="2156" s="1"/>
  <c r="J362" i="2156" s="1"/>
  <c r="D362" i="2157" s="1"/>
  <c r="M362" i="2157" s="1"/>
  <c r="AJ30" i="2140"/>
  <c r="D417" i="2156" s="1"/>
  <c r="J75" i="2156" s="1"/>
  <c r="D75" i="2157" s="1"/>
  <c r="M75" i="2157" s="1"/>
  <c r="AJ124" i="2140"/>
  <c r="D511" i="2156" s="1"/>
  <c r="J1015" i="2156" s="1"/>
  <c r="D1015" i="2157" s="1"/>
  <c r="M1015" i="2157" s="1"/>
  <c r="AJ100" i="2140"/>
  <c r="D487" i="2156" s="1"/>
  <c r="J904" i="2156" s="1"/>
  <c r="D904" i="2157" s="1"/>
  <c r="M904" i="2157" s="1"/>
  <c r="AK123" i="2140"/>
  <c r="D899" i="2156" s="1"/>
  <c r="J1007" i="2156" s="1"/>
  <c r="D1007" i="2157" s="1"/>
  <c r="M1007" i="2157" s="1"/>
  <c r="AJ18" i="2140"/>
  <c r="D405" i="2156" s="1"/>
  <c r="J31" i="2156" s="1"/>
  <c r="D31" i="2157" s="1"/>
  <c r="M31" i="2157" s="1"/>
  <c r="AJ169" i="2140"/>
  <c r="D556" i="2156" s="1"/>
  <c r="J1291" i="2156" s="1"/>
  <c r="D1291" i="2157" s="1"/>
  <c r="M1291" i="2157" s="1"/>
  <c r="AJ54" i="2140"/>
  <c r="D441" i="2156" s="1"/>
  <c r="J676" i="2156" s="1"/>
  <c r="D676" i="2157" s="1"/>
  <c r="M676" i="2157" s="1"/>
  <c r="AK61" i="2140"/>
  <c r="D837" i="2156" s="1"/>
  <c r="J2202" i="2156" s="1"/>
  <c r="D2202" i="2157" s="1"/>
  <c r="M2202" i="2157" s="1"/>
  <c r="AJ275" i="2140"/>
  <c r="D662" i="2156" s="1"/>
  <c r="J608" i="2156" s="1"/>
  <c r="D608" i="2157" s="1"/>
  <c r="M608" i="2157" s="1"/>
  <c r="AK128" i="2140"/>
  <c r="D904" i="2156" s="1"/>
  <c r="J1049" i="2156" s="1"/>
  <c r="D1049" i="2157" s="1"/>
  <c r="M1049" i="2157" s="1"/>
  <c r="AJ51" i="2140"/>
  <c r="D438" i="2156" s="1"/>
  <c r="J662" i="2156" s="1"/>
  <c r="D662" i="2157" s="1"/>
  <c r="M662" i="2157" s="1"/>
  <c r="AK106" i="2140"/>
  <c r="D882" i="2156" s="1"/>
  <c r="J934" i="2156" s="1"/>
  <c r="D934" i="2157" s="1"/>
  <c r="M934" i="2157" s="1"/>
  <c r="AJ250" i="2140"/>
  <c r="D637" i="2156" s="1"/>
  <c r="J447" i="2156" s="1"/>
  <c r="D447" i="2157" s="1"/>
  <c r="M447" i="2157" s="1"/>
  <c r="AJ25" i="2140"/>
  <c r="D412" i="2156" s="1"/>
  <c r="J2113" i="2156" s="1"/>
  <c r="D2113" i="2157" s="1"/>
  <c r="M2113" i="2157" s="1"/>
  <c r="AJ68" i="2140"/>
  <c r="D455" i="2156" s="1"/>
  <c r="J2204" i="2156" s="1"/>
  <c r="D2204" i="2157" s="1"/>
  <c r="M2204" i="2157" s="1"/>
  <c r="AK85" i="2140"/>
  <c r="D861" i="2156" s="1"/>
  <c r="J2224" i="2156" s="1"/>
  <c r="D2224" i="2157" s="1"/>
  <c r="M2224" i="2157" s="1"/>
  <c r="AK9" i="2140"/>
  <c r="D785" i="2156" s="1"/>
  <c r="J10" i="2156" s="1"/>
  <c r="D10" i="2157" s="1"/>
  <c r="M10" i="2157" s="1"/>
  <c r="AK74" i="2140"/>
  <c r="D850" i="2156" s="1"/>
  <c r="J772" i="2156" s="1"/>
  <c r="D772" i="2157" s="1"/>
  <c r="M772" i="2157" s="1"/>
  <c r="AK13" i="2140"/>
  <c r="D789" i="2156" s="1"/>
  <c r="J2105" i="2156" s="1"/>
  <c r="D2105" i="2157" s="1"/>
  <c r="M2105" i="2157" s="1"/>
  <c r="AJ65" i="2140"/>
  <c r="D452" i="2156" s="1"/>
  <c r="J717" i="2156" s="1"/>
  <c r="D717" i="2157" s="1"/>
  <c r="M717" i="2157" s="1"/>
  <c r="AJ183" i="2140"/>
  <c r="D570" i="2156" s="1"/>
  <c r="J2322" i="2156" s="1"/>
  <c r="D2322" i="2157" s="1"/>
  <c r="M2322" i="2157" s="1"/>
  <c r="AK276" i="2140"/>
  <c r="D1052" i="2156" s="1"/>
  <c r="J617" i="2156" s="1"/>
  <c r="D617" i="2157" s="1"/>
  <c r="M617" i="2157" s="1"/>
  <c r="AJ191" i="2140"/>
  <c r="D578" i="2156" s="1"/>
  <c r="J1418" i="2156" s="1"/>
  <c r="D1418" i="2157" s="1"/>
  <c r="M1418" i="2157" s="1"/>
  <c r="AK234" i="2140"/>
  <c r="D1010" i="2156" s="1"/>
  <c r="J331" i="2156" s="1"/>
  <c r="D331" i="2157" s="1"/>
  <c r="M331" i="2157" s="1"/>
  <c r="AJ69" i="2140"/>
  <c r="D456" i="2156" s="1"/>
  <c r="J737" i="2156" s="1"/>
  <c r="D737" i="2157" s="1"/>
  <c r="M737" i="2157" s="1"/>
  <c r="AK135" i="2140"/>
  <c r="D911" i="2156" s="1"/>
  <c r="J1086" i="2156" s="1"/>
  <c r="D1086" i="2157" s="1"/>
  <c r="M1086" i="2157" s="1"/>
  <c r="AJ167" i="2140"/>
  <c r="D554" i="2156" s="1"/>
  <c r="J1276" i="2156" s="1"/>
  <c r="D1276" i="2157" s="1"/>
  <c r="M1276" i="2157" s="1"/>
  <c r="AJ202" i="2140"/>
  <c r="D589" i="2156" s="1"/>
  <c r="J156" i="2156" s="1"/>
  <c r="D156" i="2157" s="1"/>
  <c r="M156" i="2157" s="1"/>
  <c r="AJ148" i="2140"/>
  <c r="D535" i="2156" s="1"/>
  <c r="J1156" i="2156" s="1"/>
  <c r="D1156" i="2157" s="1"/>
  <c r="M1156" i="2157" s="1"/>
  <c r="AK31" i="2140"/>
  <c r="D807" i="2156" s="1"/>
  <c r="J86" i="2156" s="1"/>
  <c r="D86" i="2157" s="1"/>
  <c r="M86" i="2157" s="1"/>
  <c r="AK54" i="2140"/>
  <c r="D830" i="2156" s="1"/>
  <c r="J677" i="2156" s="1"/>
  <c r="D677" i="2157" s="1"/>
  <c r="M677" i="2157" s="1"/>
  <c r="AK223" i="2140"/>
  <c r="D999" i="2156" s="1"/>
  <c r="J282" i="2156" s="1"/>
  <c r="D282" i="2157" s="1"/>
  <c r="M282" i="2157" s="1"/>
  <c r="AK98" i="2140"/>
  <c r="D874" i="2156" s="1"/>
  <c r="J901" i="2156" s="1"/>
  <c r="D901" i="2157" s="1"/>
  <c r="M901" i="2157" s="1"/>
  <c r="AJ78" i="2140"/>
  <c r="D465" i="2156" s="1"/>
  <c r="J796" i="2156" s="1"/>
  <c r="D796" i="2157" s="1"/>
  <c r="M796" i="2157" s="1"/>
  <c r="AJ265" i="2140"/>
  <c r="D652" i="2156" s="1"/>
  <c r="J550" i="2156" s="1"/>
  <c r="D550" i="2157" s="1"/>
  <c r="M550" i="2157" s="1"/>
  <c r="AJ182" i="2140"/>
  <c r="D569" i="2156" s="1"/>
  <c r="J1369" i="2156" s="1"/>
  <c r="D1369" i="2157" s="1"/>
  <c r="M1369" i="2157" s="1"/>
  <c r="AK259" i="2140"/>
  <c r="D1035" i="2156" s="1"/>
  <c r="J504" i="2156" s="1"/>
  <c r="D504" i="2157" s="1"/>
  <c r="M504" i="2157" s="1"/>
  <c r="AK213" i="2140"/>
  <c r="D989" i="2156" s="1"/>
  <c r="J2157" i="2156" s="1"/>
  <c r="D2157" i="2157" s="1"/>
  <c r="M2157" i="2157" s="1"/>
  <c r="AK68" i="2140"/>
  <c r="D844" i="2156" s="1"/>
  <c r="J2205" i="2156" s="1"/>
  <c r="D2205" i="2157" s="1"/>
  <c r="M2205" i="2157" s="1"/>
  <c r="AJ224" i="2140"/>
  <c r="D611" i="2156" s="1"/>
  <c r="J285" i="2156" s="1"/>
  <c r="D285" i="2157" s="1"/>
  <c r="M285" i="2157" s="1"/>
  <c r="AK48" i="2140"/>
  <c r="D824" i="2156" s="1"/>
  <c r="J649" i="2156" s="1"/>
  <c r="D649" i="2157" s="1"/>
  <c r="M649" i="2157" s="1"/>
  <c r="AJ46" i="2140"/>
  <c r="D433" i="2156" s="1"/>
  <c r="J637" i="2156" s="1"/>
  <c r="D637" i="2157" s="1"/>
  <c r="M637" i="2157" s="1"/>
  <c r="AJ227" i="2140"/>
  <c r="D614" i="2156" s="1"/>
  <c r="J299" i="2156" s="1"/>
  <c r="D299" i="2157" s="1"/>
  <c r="M299" i="2157" s="1"/>
  <c r="AJ190" i="2140"/>
  <c r="D577" i="2156" s="1"/>
  <c r="J1415" i="2156" s="1"/>
  <c r="D1415" i="2157" s="1"/>
  <c r="M1415" i="2157" s="1"/>
  <c r="AK215" i="2140"/>
  <c r="D991" i="2156" s="1"/>
  <c r="J238" i="2156" s="1"/>
  <c r="D238" i="2157" s="1"/>
  <c r="M238" i="2157" s="1"/>
  <c r="AK6" i="2140"/>
  <c r="D782" i="2156" s="1"/>
  <c r="J2098" i="2156" s="1"/>
  <c r="D2098" i="2157" s="1"/>
  <c r="M2098" i="2157" s="1"/>
  <c r="AJ184" i="2140"/>
  <c r="D571" i="2156" s="1"/>
  <c r="J1377" i="2156" s="1"/>
  <c r="D1377" i="2157" s="1"/>
  <c r="M1377" i="2157" s="1"/>
  <c r="AJ239" i="2140"/>
  <c r="D626" i="2156" s="1"/>
  <c r="J384" i="2156" s="1"/>
  <c r="D384" i="2157" s="1"/>
  <c r="M384" i="2157" s="1"/>
  <c r="AJ151" i="2140"/>
  <c r="D538" i="2156" s="1"/>
  <c r="J1170" i="2156" s="1"/>
  <c r="D1170" i="2157" s="1"/>
  <c r="M1170" i="2157" s="1"/>
  <c r="AJ240" i="2140"/>
  <c r="D627" i="2156" s="1"/>
  <c r="J392" i="2156" s="1"/>
  <c r="D392" i="2157" s="1"/>
  <c r="M392" i="2157" s="1"/>
  <c r="AK67" i="2140"/>
  <c r="D843" i="2156" s="1"/>
  <c r="J735" i="2156" s="1"/>
  <c r="D735" i="2157" s="1"/>
  <c r="M735" i="2157" s="1"/>
  <c r="AJ112" i="2140"/>
  <c r="D499" i="2156" s="1"/>
  <c r="J966" i="2156" s="1"/>
  <c r="D966" i="2157" s="1"/>
  <c r="M966" i="2157" s="1"/>
  <c r="AJ101" i="2140"/>
  <c r="D488" i="2156" s="1"/>
  <c r="J917" i="2156" s="1"/>
  <c r="D917" i="2157" s="1"/>
  <c r="M917" i="2157" s="1"/>
  <c r="AJ163" i="2140"/>
  <c r="D550" i="2156" s="1"/>
  <c r="J1251" i="2156" s="1"/>
  <c r="D1251" i="2157" s="1"/>
  <c r="M1251" i="2157" s="1"/>
  <c r="AK198" i="2140"/>
  <c r="D974" i="2156" s="1"/>
  <c r="J1469" i="2156" s="1"/>
  <c r="D1469" i="2157" s="1"/>
  <c r="M1469" i="2157" s="1"/>
  <c r="AK69" i="2140"/>
  <c r="D845" i="2156" s="1"/>
  <c r="J739" i="2156" s="1"/>
  <c r="D739" i="2157" s="1"/>
  <c r="M739" i="2157" s="1"/>
  <c r="AJ174" i="2140"/>
  <c r="D561" i="2156" s="1"/>
  <c r="J1318" i="2156" s="1"/>
  <c r="D1318" i="2157" s="1"/>
  <c r="M1318" i="2157" s="1"/>
  <c r="AK51" i="2140"/>
  <c r="D827" i="2156" s="1"/>
  <c r="J663" i="2156" s="1"/>
  <c r="D663" i="2157" s="1"/>
  <c r="M663" i="2157" s="1"/>
  <c r="AJ273" i="2140"/>
  <c r="D660" i="2156" s="1"/>
  <c r="J594" i="2156" s="1"/>
  <c r="D594" i="2157" s="1"/>
  <c r="M594" i="2157" s="1"/>
  <c r="AJ162" i="2140"/>
  <c r="D549" i="2156" s="1"/>
  <c r="J1243" i="2156" s="1"/>
  <c r="D1243" i="2157" s="1"/>
  <c r="M1243" i="2157" s="1"/>
  <c r="AJ60" i="2140"/>
  <c r="D447" i="2156" s="1"/>
  <c r="J696" i="2156" s="1"/>
  <c r="D696" i="2157" s="1"/>
  <c r="M696" i="2157" s="1"/>
  <c r="AK81" i="2140"/>
  <c r="D857" i="2156" s="1"/>
  <c r="J821" i="2156" s="1"/>
  <c r="D821" i="2157" s="1"/>
  <c r="M821" i="2157" s="1"/>
  <c r="AK202" i="2140"/>
  <c r="D978" i="2156" s="1"/>
  <c r="J157" i="2156" s="1"/>
  <c r="D157" i="2157" s="1"/>
  <c r="M157" i="2157" s="1"/>
  <c r="AK142" i="2140"/>
  <c r="D918" i="2156" s="1"/>
  <c r="J1119" i="2156" s="1"/>
  <c r="D1119" i="2157" s="1"/>
  <c r="M1119" i="2157" s="1"/>
  <c r="AJ43" i="2140"/>
  <c r="D430" i="2156" s="1"/>
  <c r="J360" i="2156" s="1"/>
  <c r="D360" i="2157" s="1"/>
  <c r="M360" i="2157" s="1"/>
  <c r="AJ133" i="2140"/>
  <c r="D520" i="2156" s="1"/>
  <c r="J1070" i="2156" s="1"/>
  <c r="D1070" i="2157" s="1"/>
  <c r="M1070" i="2157" s="1"/>
  <c r="AK12" i="2140"/>
  <c r="D788" i="2156" s="1"/>
  <c r="J17" i="2156" s="1"/>
  <c r="D17" i="2157" s="1"/>
  <c r="M17" i="2157" s="1"/>
  <c r="H615" i="2157"/>
  <c r="I615" i="2157" s="1"/>
  <c r="L615" i="2156"/>
  <c r="K615" i="2157" s="1"/>
  <c r="H1442" i="2157"/>
  <c r="I1442" i="2157" s="1"/>
  <c r="L1442" i="2156"/>
  <c r="K1442" i="2157" s="1"/>
  <c r="H2223" i="2157"/>
  <c r="I2223" i="2157" s="1"/>
  <c r="L2223" i="2156"/>
  <c r="K2223" i="2157" s="1"/>
  <c r="H877" i="2157"/>
  <c r="I877" i="2157" s="1"/>
  <c r="L877" i="2156"/>
  <c r="K877" i="2157" s="1"/>
  <c r="H2184" i="2157"/>
  <c r="I2184" i="2157" s="1"/>
  <c r="L2184" i="2156"/>
  <c r="K2184" i="2157" s="1"/>
  <c r="H1015" i="2157"/>
  <c r="I1015" i="2157" s="1"/>
  <c r="L1015" i="2156"/>
  <c r="K1015" i="2157" s="1"/>
  <c r="H662" i="2157"/>
  <c r="I662" i="2157" s="1"/>
  <c r="L662" i="2156"/>
  <c r="K662" i="2157" s="1"/>
  <c r="H934" i="2157"/>
  <c r="I934" i="2157" s="1"/>
  <c r="L934" i="2156"/>
  <c r="K934" i="2157" s="1"/>
  <c r="H2113" i="2157"/>
  <c r="I2113" i="2157" s="1"/>
  <c r="L2113" i="2156"/>
  <c r="K2113" i="2157" s="1"/>
  <c r="H29" i="2157"/>
  <c r="I29" i="2157" s="1"/>
  <c r="L29" i="2156"/>
  <c r="K29" i="2157" s="1"/>
  <c r="H1418" i="2157"/>
  <c r="I1418" i="2157" s="1"/>
  <c r="L1418" i="2156"/>
  <c r="K1418" i="2157" s="1"/>
  <c r="H331" i="2157"/>
  <c r="I331" i="2157" s="1"/>
  <c r="L331" i="2156"/>
  <c r="K331" i="2157" s="1"/>
  <c r="H737" i="2157"/>
  <c r="I737" i="2157" s="1"/>
  <c r="L737" i="2156"/>
  <c r="K737" i="2157" s="1"/>
  <c r="H1276" i="2157"/>
  <c r="I1276" i="2157" s="1"/>
  <c r="L1276" i="2156"/>
  <c r="K1276" i="2157" s="1"/>
  <c r="H156" i="2157"/>
  <c r="I156" i="2157" s="1"/>
  <c r="L156" i="2156"/>
  <c r="K156" i="2157" s="1"/>
  <c r="H1156" i="2157"/>
  <c r="I1156" i="2157" s="1"/>
  <c r="L1156" i="2156"/>
  <c r="K1156" i="2157" s="1"/>
  <c r="H78" i="2157"/>
  <c r="I78" i="2157" s="1"/>
  <c r="L78" i="2156"/>
  <c r="K78" i="2157" s="1"/>
  <c r="H944" i="2157"/>
  <c r="I944" i="2157" s="1"/>
  <c r="L944" i="2156"/>
  <c r="K944" i="2157" s="1"/>
  <c r="H2301" i="2157"/>
  <c r="I2301" i="2157" s="1"/>
  <c r="L2301" i="2156"/>
  <c r="K2301" i="2157" s="1"/>
  <c r="H769" i="2157"/>
  <c r="I769" i="2157" s="1"/>
  <c r="L769" i="2156"/>
  <c r="K769" i="2157" s="1"/>
  <c r="H2259" i="2157"/>
  <c r="I2259" i="2157" s="1"/>
  <c r="L2259" i="2156"/>
  <c r="K2259" i="2157" s="1"/>
  <c r="H796" i="2157"/>
  <c r="I796" i="2157" s="1"/>
  <c r="L796" i="2156"/>
  <c r="K796" i="2157" s="1"/>
  <c r="H1412" i="2157"/>
  <c r="I1412" i="2157" s="1"/>
  <c r="L1412" i="2156"/>
  <c r="K1412" i="2157" s="1"/>
  <c r="H299" i="2157"/>
  <c r="I299" i="2157" s="1"/>
  <c r="L299" i="2156"/>
  <c r="K299" i="2157" s="1"/>
  <c r="H392" i="2157"/>
  <c r="I392" i="2157" s="1"/>
  <c r="L392" i="2156"/>
  <c r="K392" i="2157" s="1"/>
  <c r="H1293" i="2157"/>
  <c r="I1293" i="2157" s="1"/>
  <c r="L1293" i="2156"/>
  <c r="K1293" i="2157" s="1"/>
  <c r="H966" i="2157"/>
  <c r="I966" i="2157" s="1"/>
  <c r="L966" i="2156"/>
  <c r="K966" i="2157" s="1"/>
  <c r="H1099" i="2157"/>
  <c r="I1099" i="2157" s="1"/>
  <c r="L1099" i="2156"/>
  <c r="K1099" i="2157" s="1"/>
  <c r="H1251" i="2157"/>
  <c r="I1251" i="2157" s="1"/>
  <c r="L1251" i="2156"/>
  <c r="K1251" i="2157" s="1"/>
  <c r="H269" i="2157"/>
  <c r="I269" i="2157" s="1"/>
  <c r="L269" i="2156"/>
  <c r="K269" i="2157" s="1"/>
  <c r="H828" i="2157"/>
  <c r="I828" i="2157" s="1"/>
  <c r="L828" i="2156"/>
  <c r="K828" i="2157" s="1"/>
  <c r="H659" i="2157"/>
  <c r="I659" i="2157" s="1"/>
  <c r="L659" i="2156"/>
  <c r="K659" i="2157" s="1"/>
  <c r="H1124" i="2157"/>
  <c r="I1124" i="2157" s="1"/>
  <c r="L1124" i="2156"/>
  <c r="K1124" i="2157" s="1"/>
  <c r="H1025" i="2157"/>
  <c r="I1025" i="2157" s="1"/>
  <c r="L1025" i="2156"/>
  <c r="K1025" i="2157" s="1"/>
  <c r="H21" i="2157"/>
  <c r="I21" i="2157" s="1"/>
  <c r="L21" i="2156"/>
  <c r="K21" i="2157" s="1"/>
  <c r="H1141" i="2157"/>
  <c r="I1141" i="2157" s="1"/>
  <c r="L1141" i="2156"/>
  <c r="K1141" i="2157" s="1"/>
  <c r="H46" i="2157"/>
  <c r="I46" i="2157" s="1"/>
  <c r="L46" i="2156"/>
  <c r="K46" i="2157" s="1"/>
  <c r="H1363" i="2157"/>
  <c r="I1363" i="2157" s="1"/>
  <c r="L1363" i="2156"/>
  <c r="K1363" i="2157" s="1"/>
  <c r="H1184" i="2157"/>
  <c r="I1184" i="2157" s="1"/>
  <c r="L1184" i="2156"/>
  <c r="K1184" i="2157" s="1"/>
  <c r="H1191" i="2157"/>
  <c r="I1191" i="2157" s="1"/>
  <c r="L1191" i="2156"/>
  <c r="K1191" i="2157" s="1"/>
  <c r="H502" i="2157"/>
  <c r="I502" i="2157" s="1"/>
  <c r="L502" i="2156"/>
  <c r="K502" i="2157" s="1"/>
  <c r="H1243" i="2157"/>
  <c r="I1243" i="2157" s="1"/>
  <c r="L1243" i="2156"/>
  <c r="K1243" i="2157" s="1"/>
  <c r="H696" i="2157"/>
  <c r="I696" i="2157" s="1"/>
  <c r="L696" i="2156"/>
  <c r="K696" i="2157" s="1"/>
  <c r="H821" i="2157"/>
  <c r="I821" i="2157" s="1"/>
  <c r="L821" i="2156"/>
  <c r="K821" i="2157" s="1"/>
  <c r="H623" i="2157"/>
  <c r="I623" i="2157" s="1"/>
  <c r="L623" i="2156"/>
  <c r="K623" i="2157" s="1"/>
  <c r="H1005" i="2157"/>
  <c r="I1005" i="2157" s="1"/>
  <c r="L1005" i="2156"/>
  <c r="K1005" i="2157" s="1"/>
  <c r="H2095" i="2157"/>
  <c r="I2095" i="2157" s="1"/>
  <c r="L2095" i="2156"/>
  <c r="K2095" i="2157" s="1"/>
  <c r="H974" i="2157"/>
  <c r="I974" i="2157" s="1"/>
  <c r="L974" i="2156"/>
  <c r="K974" i="2157" s="1"/>
  <c r="H462" i="2157"/>
  <c r="I462" i="2157" s="1"/>
  <c r="L462" i="2156"/>
  <c r="K462" i="2157" s="1"/>
  <c r="H321" i="2157"/>
  <c r="I321" i="2157" s="1"/>
  <c r="L321" i="2156"/>
  <c r="K321" i="2157" s="1"/>
  <c r="H1138" i="2157"/>
  <c r="I1138" i="2157" s="1"/>
  <c r="L1138" i="2156"/>
  <c r="K1138" i="2157" s="1"/>
  <c r="H42" i="2157"/>
  <c r="I42" i="2157" s="1"/>
  <c r="L42" i="2156"/>
  <c r="K42" i="2157" s="1"/>
  <c r="H893" i="2157"/>
  <c r="I893" i="2157" s="1"/>
  <c r="L893" i="2156"/>
  <c r="K893" i="2157" s="1"/>
  <c r="H2327" i="2157"/>
  <c r="I2327" i="2157" s="1"/>
  <c r="L2327" i="2156"/>
  <c r="K2327" i="2157" s="1"/>
  <c r="H66" i="2157"/>
  <c r="I66" i="2157" s="1"/>
  <c r="L66" i="2156"/>
  <c r="K66" i="2157" s="1"/>
  <c r="H393" i="2157"/>
  <c r="I393" i="2157" s="1"/>
  <c r="L393" i="2156"/>
  <c r="K393" i="2157" s="1"/>
  <c r="H955" i="2157"/>
  <c r="I955" i="2157" s="1"/>
  <c r="L955" i="2156"/>
  <c r="K955" i="2157" s="1"/>
  <c r="H657" i="2157"/>
  <c r="I657" i="2157" s="1"/>
  <c r="L657" i="2156"/>
  <c r="K657" i="2157" s="1"/>
  <c r="H420" i="2157"/>
  <c r="I420" i="2157" s="1"/>
  <c r="L420" i="2156"/>
  <c r="K420" i="2157" s="1"/>
  <c r="H360" i="2157"/>
  <c r="I360" i="2157" s="1"/>
  <c r="L360" i="2156"/>
  <c r="K360" i="2157" s="1"/>
  <c r="H1070" i="2157"/>
  <c r="I1070" i="2157" s="1"/>
  <c r="L1070" i="2156"/>
  <c r="K1070" i="2157" s="1"/>
  <c r="H448" i="2157"/>
  <c r="I448" i="2157" s="1"/>
  <c r="L448" i="2156"/>
  <c r="K448" i="2157" s="1"/>
  <c r="H369" i="2157"/>
  <c r="I369" i="2157" s="1"/>
  <c r="L369" i="2156"/>
  <c r="K369" i="2157" s="1"/>
  <c r="H470" i="2157"/>
  <c r="I470" i="2157" s="1"/>
  <c r="L470" i="2156"/>
  <c r="K470" i="2157" s="1"/>
  <c r="H868" i="2157"/>
  <c r="I868" i="2157" s="1"/>
  <c r="L868" i="2156"/>
  <c r="K868" i="2157" s="1"/>
  <c r="H2286" i="2157"/>
  <c r="I2286" i="2157" s="1"/>
  <c r="L2286" i="2156"/>
  <c r="K2286" i="2157" s="1"/>
  <c r="H2297" i="2157"/>
  <c r="I2297" i="2157" s="1"/>
  <c r="L2297" i="2156"/>
  <c r="K2297" i="2157" s="1"/>
  <c r="H1067" i="2157"/>
  <c r="I1067" i="2157" s="1"/>
  <c r="L1067" i="2156"/>
  <c r="K1067" i="2157" s="1"/>
  <c r="H2096" i="2157"/>
  <c r="I2096" i="2157" s="1"/>
  <c r="L2096" i="2156"/>
  <c r="K2096" i="2157" s="1"/>
  <c r="H494" i="2157"/>
  <c r="I494" i="2157" s="1"/>
  <c r="L494" i="2156"/>
  <c r="K494" i="2157" s="1"/>
  <c r="H2118" i="2157"/>
  <c r="I2118" i="2157" s="1"/>
  <c r="L2118" i="2156"/>
  <c r="K2118" i="2157" s="1"/>
  <c r="H339" i="2157"/>
  <c r="I339" i="2157" s="1"/>
  <c r="L339" i="2156"/>
  <c r="K339" i="2157" s="1"/>
  <c r="H920" i="2157"/>
  <c r="I920" i="2157" s="1"/>
  <c r="L920" i="2156"/>
  <c r="K920" i="2157" s="1"/>
  <c r="H686" i="2157"/>
  <c r="I686" i="2157" s="1"/>
  <c r="L686" i="2156"/>
  <c r="K686" i="2157" s="1"/>
  <c r="H107" i="2157"/>
  <c r="I107" i="2157" s="1"/>
  <c r="L107" i="2156"/>
  <c r="K107" i="2157" s="1"/>
  <c r="H412" i="2157"/>
  <c r="I412" i="2157" s="1"/>
  <c r="L412" i="2156"/>
  <c r="K412" i="2157" s="1"/>
  <c r="H355" i="2157"/>
  <c r="I355" i="2157" s="1"/>
  <c r="L355" i="2156"/>
  <c r="K355" i="2157" s="1"/>
  <c r="H1148" i="2157"/>
  <c r="I1148" i="2157" s="1"/>
  <c r="L1148" i="2156"/>
  <c r="K1148" i="2157" s="1"/>
  <c r="H2243" i="2157"/>
  <c r="I2243" i="2157" s="1"/>
  <c r="L2243" i="2156"/>
  <c r="K2243" i="2157" s="1"/>
  <c r="H1117" i="2157"/>
  <c r="I1117" i="2157" s="1"/>
  <c r="L1117" i="2156"/>
  <c r="K1117" i="2157" s="1"/>
  <c r="H153" i="2157"/>
  <c r="I153" i="2157" s="1"/>
  <c r="L153" i="2156"/>
  <c r="K153" i="2157" s="1"/>
  <c r="H2204" i="2157"/>
  <c r="I2204" i="2157" s="1"/>
  <c r="L2204" i="2156"/>
  <c r="K2204" i="2157" s="1"/>
  <c r="H2224" i="2157"/>
  <c r="I2224" i="2157" s="1"/>
  <c r="L2224" i="2156"/>
  <c r="K2224" i="2157" s="1"/>
  <c r="H10" i="2157"/>
  <c r="I10" i="2157" s="1"/>
  <c r="L10" i="2156"/>
  <c r="K10" i="2157" s="1"/>
  <c r="H25" i="2157"/>
  <c r="I25" i="2157" s="1"/>
  <c r="L25" i="2156"/>
  <c r="K25" i="2157" s="1"/>
  <c r="H479" i="2157"/>
  <c r="I479" i="2157" s="1"/>
  <c r="L479" i="2156"/>
  <c r="K479" i="2157" s="1"/>
  <c r="H1328" i="2157"/>
  <c r="I1328" i="2157" s="1"/>
  <c r="L1328" i="2156"/>
  <c r="K1328" i="2157" s="1"/>
  <c r="H296" i="2157"/>
  <c r="I296" i="2157" s="1"/>
  <c r="L296" i="2156"/>
  <c r="K296" i="2157" s="1"/>
  <c r="H1060" i="2157"/>
  <c r="I1060" i="2157" s="1"/>
  <c r="L1060" i="2156"/>
  <c r="K1060" i="2157" s="1"/>
  <c r="H2304" i="2157"/>
  <c r="I2304" i="2157" s="1"/>
  <c r="L2304" i="2156"/>
  <c r="K2304" i="2157" s="1"/>
  <c r="H635" i="2157"/>
  <c r="I635" i="2157" s="1"/>
  <c r="L635" i="2156"/>
  <c r="K635" i="2157" s="1"/>
  <c r="H1461" i="2157"/>
  <c r="I1461" i="2157" s="1"/>
  <c r="L1461" i="2156"/>
  <c r="K1461" i="2157" s="1"/>
  <c r="H2174" i="2157"/>
  <c r="I2174" i="2157" s="1"/>
  <c r="L2174" i="2156"/>
  <c r="K2174" i="2157" s="1"/>
  <c r="H436" i="2157"/>
  <c r="I436" i="2157" s="1"/>
  <c r="L436" i="2156"/>
  <c r="K436" i="2157" s="1"/>
  <c r="H917" i="2157"/>
  <c r="I917" i="2157" s="1"/>
  <c r="L917" i="2156"/>
  <c r="K917" i="2157" s="1"/>
  <c r="H48" i="2157"/>
  <c r="I48" i="2157" s="1"/>
  <c r="L48" i="2156"/>
  <c r="K48" i="2157" s="1"/>
  <c r="H1450" i="2157"/>
  <c r="I1450" i="2157" s="1"/>
  <c r="L1450" i="2156"/>
  <c r="K1450" i="2157" s="1"/>
  <c r="H266" i="2157"/>
  <c r="I266" i="2157" s="1"/>
  <c r="L266" i="2156"/>
  <c r="K266" i="2157" s="1"/>
  <c r="H212" i="2157"/>
  <c r="I212" i="2157" s="1"/>
  <c r="L212" i="2156"/>
  <c r="K212" i="2157" s="1"/>
  <c r="H745" i="2157"/>
  <c r="I745" i="2157" s="1"/>
  <c r="L745" i="2156"/>
  <c r="K745" i="2157" s="1"/>
  <c r="H1318" i="2157"/>
  <c r="I1318" i="2157" s="1"/>
  <c r="L1318" i="2156"/>
  <c r="K1318" i="2157" s="1"/>
  <c r="H860" i="2157"/>
  <c r="I860" i="2157" s="1"/>
  <c r="L860" i="2156"/>
  <c r="K860" i="2157" s="1"/>
  <c r="H804" i="2157"/>
  <c r="I804" i="2157" s="1"/>
  <c r="L804" i="2156"/>
  <c r="K804" i="2157" s="1"/>
  <c r="H693" i="2157"/>
  <c r="I693" i="2157" s="1"/>
  <c r="L693" i="2156"/>
  <c r="K693" i="2157" s="1"/>
  <c r="H222" i="2157"/>
  <c r="I222" i="2157" s="1"/>
  <c r="L222" i="2156"/>
  <c r="K222" i="2157" s="1"/>
  <c r="H1259" i="2157"/>
  <c r="I1259" i="2157" s="1"/>
  <c r="L1259" i="2156"/>
  <c r="K1259" i="2157" s="1"/>
  <c r="H2193" i="2157"/>
  <c r="I2193" i="2157" s="1"/>
  <c r="L2193" i="2156"/>
  <c r="K2193" i="2157" s="1"/>
  <c r="H313" i="2157"/>
  <c r="I313" i="2157" s="1"/>
  <c r="L313" i="2156"/>
  <c r="K313" i="2157" s="1"/>
  <c r="H1105" i="2157"/>
  <c r="I1105" i="2157" s="1"/>
  <c r="L1105" i="2156"/>
  <c r="K1105" i="2157" s="1"/>
  <c r="H566" i="2157"/>
  <c r="I566" i="2157" s="1"/>
  <c r="L566" i="2156"/>
  <c r="K566" i="2157" s="1"/>
  <c r="H405" i="2157"/>
  <c r="I405" i="2157" s="1"/>
  <c r="L405" i="2156"/>
  <c r="K405" i="2157" s="1"/>
  <c r="H1465" i="2157"/>
  <c r="I1465" i="2157" s="1"/>
  <c r="L1465" i="2156"/>
  <c r="K1465" i="2157" s="1"/>
  <c r="H604" i="2157"/>
  <c r="I604" i="2157" s="1"/>
  <c r="L604" i="2156"/>
  <c r="K604" i="2157" s="1"/>
  <c r="H2129" i="2157"/>
  <c r="I2129" i="2157" s="1"/>
  <c r="L2129" i="2156"/>
  <c r="K2129" i="2157" s="1"/>
  <c r="H439" i="2157"/>
  <c r="I439" i="2157" s="1"/>
  <c r="L439" i="2156"/>
  <c r="K439" i="2157" s="1"/>
  <c r="H1088" i="2157"/>
  <c r="I1088" i="2157" s="1"/>
  <c r="L1088" i="2156"/>
  <c r="K1088" i="2157" s="1"/>
  <c r="H1315" i="2157"/>
  <c r="I1315" i="2157" s="1"/>
  <c r="L1315" i="2156"/>
  <c r="K1315" i="2157" s="1"/>
  <c r="H542" i="2157"/>
  <c r="I542" i="2157" s="1"/>
  <c r="L542" i="2156"/>
  <c r="K542" i="2157" s="1"/>
  <c r="H1438" i="2157"/>
  <c r="I1438" i="2157" s="1"/>
  <c r="L1438" i="2156"/>
  <c r="K1438" i="2157" s="1"/>
  <c r="H97" i="2157"/>
  <c r="I97" i="2157" s="1"/>
  <c r="L97" i="2156"/>
  <c r="K97" i="2157" s="1"/>
  <c r="H1271" i="2157"/>
  <c r="I1271" i="2157" s="1"/>
  <c r="L1271" i="2156"/>
  <c r="K1271" i="21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2" authorId="0" shapeId="0" xr:uid="{00000000-0006-0000-0300-000001000000}">
      <text>
        <r>
          <rPr>
            <b/>
            <sz val="9"/>
            <color indexed="81"/>
            <rFont val="Tahoma"/>
            <family val="2"/>
          </rPr>
          <t>Author:</t>
        </r>
        <r>
          <rPr>
            <sz val="9"/>
            <color indexed="81"/>
            <rFont val="Tahoma"/>
            <family val="2"/>
          </rPr>
          <t xml:space="preserve">
If the GHG number was estimated</t>
        </r>
      </text>
    </comment>
    <comment ref="D3" authorId="0" shapeId="0" xr:uid="{00000000-0006-0000-0300-000002000000}">
      <text>
        <r>
          <rPr>
            <b/>
            <sz val="9"/>
            <color indexed="81"/>
            <rFont val="Tahoma"/>
            <family val="2"/>
          </rPr>
          <t>Author:</t>
        </r>
        <r>
          <rPr>
            <sz val="9"/>
            <color indexed="81"/>
            <rFont val="Tahoma"/>
            <family val="2"/>
          </rPr>
          <t xml:space="preserve">
pull down to calculate the rest</t>
        </r>
      </text>
    </comment>
    <comment ref="E3" authorId="0" shapeId="0" xr:uid="{00000000-0006-0000-0300-000003000000}">
      <text>
        <r>
          <rPr>
            <b/>
            <sz val="9"/>
            <color indexed="81"/>
            <rFont val="Tahoma"/>
            <family val="2"/>
          </rPr>
          <t>Author:</t>
        </r>
        <r>
          <rPr>
            <sz val="9"/>
            <color indexed="81"/>
            <rFont val="Tahoma"/>
            <family val="2"/>
          </rPr>
          <t xml:space="preserve">
pull down to calculate the rest</t>
        </r>
      </text>
    </comment>
    <comment ref="J3" authorId="0" shapeId="0" xr:uid="{00000000-0006-0000-0300-000004000000}">
      <text>
        <r>
          <rPr>
            <b/>
            <sz val="9"/>
            <color indexed="81"/>
            <rFont val="Tahoma"/>
            <family val="2"/>
          </rPr>
          <t>Author:</t>
        </r>
        <r>
          <rPr>
            <sz val="9"/>
            <color indexed="81"/>
            <rFont val="Tahoma"/>
            <family val="2"/>
          </rPr>
          <t xml:space="preserve">
pull down to calculate the rest</t>
        </r>
      </text>
    </comment>
    <comment ref="K3" authorId="0" shapeId="0" xr:uid="{00000000-0006-0000-0300-000005000000}">
      <text>
        <r>
          <rPr>
            <b/>
            <sz val="9"/>
            <color indexed="81"/>
            <rFont val="Tahoma"/>
            <family val="2"/>
          </rPr>
          <t>Author:</t>
        </r>
        <r>
          <rPr>
            <sz val="9"/>
            <color indexed="81"/>
            <rFont val="Tahoma"/>
            <family val="2"/>
          </rPr>
          <t xml:space="preserve">
pull down to calculate the rest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I27" authorId="0" shapeId="0" xr:uid="{00000000-0006-0000-0400-000001000000}">
      <text>
        <r>
          <rPr>
            <b/>
            <sz val="10"/>
            <color indexed="81"/>
            <rFont val="Calibri"/>
            <family val="2"/>
          </rPr>
          <t>Author:</t>
        </r>
        <r>
          <rPr>
            <sz val="10"/>
            <color indexed="81"/>
            <rFont val="Calibri"/>
            <family val="2"/>
          </rPr>
          <t xml:space="preserve">
from GHGRP for GA</t>
        </r>
      </text>
    </comment>
    <comment ref="AJ236" authorId="0" shapeId="0" xr:uid="{00000000-0006-0000-0400-000002000000}">
      <text>
        <r>
          <rPr>
            <b/>
            <sz val="10"/>
            <color indexed="81"/>
            <rFont val="Calibri"/>
            <family val="2"/>
          </rPr>
          <t>Author:</t>
        </r>
        <r>
          <rPr>
            <sz val="10"/>
            <color indexed="81"/>
            <rFont val="Calibri"/>
            <family val="2"/>
          </rPr>
          <t xml:space="preserve">
from GHGRP for state of GA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I27" authorId="0" shapeId="0" xr:uid="{00000000-0006-0000-0500-000001000000}">
      <text>
        <r>
          <rPr>
            <b/>
            <sz val="10"/>
            <color indexed="81"/>
            <rFont val="Calibri"/>
            <family val="2"/>
          </rPr>
          <t>Author:</t>
        </r>
        <r>
          <rPr>
            <sz val="10"/>
            <color indexed="81"/>
            <rFont val="Calibri"/>
            <family val="2"/>
          </rPr>
          <t xml:space="preserve">
from GHGRP for GA</t>
        </r>
      </text>
    </comment>
    <comment ref="AJ236" authorId="0" shapeId="0" xr:uid="{00000000-0006-0000-0500-000002000000}">
      <text>
        <r>
          <rPr>
            <b/>
            <sz val="10"/>
            <color indexed="81"/>
            <rFont val="Calibri"/>
            <family val="2"/>
          </rPr>
          <t>Author:</t>
        </r>
        <r>
          <rPr>
            <sz val="10"/>
            <color indexed="81"/>
            <rFont val="Calibri"/>
            <family val="2"/>
          </rPr>
          <t xml:space="preserve">
from GHGRP for state of GA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V5" authorId="0" shapeId="0" xr:uid="{00000000-0006-0000-0600-000001000000}">
      <text>
        <r>
          <rPr>
            <b/>
            <sz val="9"/>
            <color indexed="81"/>
            <rFont val="Tahoma"/>
            <family val="2"/>
          </rPr>
          <t>Author:</t>
        </r>
        <r>
          <rPr>
            <sz val="9"/>
            <color indexed="81"/>
            <rFont val="Tahoma"/>
            <family val="2"/>
          </rPr>
          <t xml:space="preserve">
Not included</t>
        </r>
      </text>
    </comment>
    <comment ref="AW5" authorId="0" shapeId="0" xr:uid="{00000000-0006-0000-0600-000002000000}">
      <text>
        <r>
          <rPr>
            <b/>
            <sz val="9"/>
            <color indexed="81"/>
            <rFont val="Tahoma"/>
            <family val="2"/>
          </rPr>
          <t>Author:</t>
        </r>
        <r>
          <rPr>
            <sz val="9"/>
            <color indexed="81"/>
            <rFont val="Tahoma"/>
            <family val="2"/>
          </rPr>
          <t xml:space="preserve">
Biogenic, so not counted</t>
        </r>
      </text>
    </comment>
    <comment ref="AX5" authorId="0" shapeId="0" xr:uid="{00000000-0006-0000-0600-000003000000}">
      <text>
        <r>
          <rPr>
            <b/>
            <sz val="9"/>
            <color indexed="81"/>
            <rFont val="Tahoma"/>
            <family val="2"/>
          </rPr>
          <t>Author:</t>
        </r>
        <r>
          <rPr>
            <sz val="9"/>
            <color indexed="81"/>
            <rFont val="Tahoma"/>
            <family val="2"/>
          </rPr>
          <t xml:space="preserve">
occuring outside of US so not counted</t>
        </r>
      </text>
    </comment>
    <comment ref="AF8" authorId="0" shapeId="0" xr:uid="{00000000-0006-0000-0600-000004000000}">
      <text>
        <r>
          <rPr>
            <b/>
            <sz val="9"/>
            <color indexed="81"/>
            <rFont val="Tahoma"/>
            <family val="2"/>
          </rPr>
          <t>Author:</t>
        </r>
        <r>
          <rPr>
            <sz val="9"/>
            <color indexed="81"/>
            <rFont val="Tahoma"/>
            <family val="2"/>
          </rPr>
          <t xml:space="preserve">
Emissions from liming of agricultural oils are all allocated to oilseed farming because only this sector purchased lime based on the Use Table.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Z64" authorId="0" shapeId="0" xr:uid="{00000000-0006-0000-0900-000001000000}">
      <text>
        <r>
          <rPr>
            <b/>
            <sz val="9"/>
            <color indexed="81"/>
            <rFont val="Tahoma"/>
            <family val="2"/>
          </rPr>
          <t>Author:</t>
        </r>
        <r>
          <rPr>
            <sz val="9"/>
            <color indexed="81"/>
            <rFont val="Tahoma"/>
            <family val="2"/>
          </rPr>
          <t xml:space="preserve">
emissions from primary production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6" authorId="0" shapeId="0" xr:uid="{00000000-0006-0000-0A00-000001000000}">
      <text>
        <r>
          <rPr>
            <b/>
            <sz val="9"/>
            <color indexed="81"/>
            <rFont val="Tahoma"/>
            <family val="2"/>
          </rPr>
          <t>Author:</t>
        </r>
        <r>
          <rPr>
            <sz val="9"/>
            <color indexed="81"/>
            <rFont val="Tahoma"/>
            <family val="2"/>
          </rPr>
          <t xml:space="preserve">
https://www.eia.gov/forecasts/aeo/pdf/appg.pdf</t>
        </r>
      </text>
    </comment>
    <comment ref="E7" authorId="0" shapeId="0" xr:uid="{00000000-0006-0000-0A00-000002000000}">
      <text>
        <r>
          <rPr>
            <b/>
            <sz val="9"/>
            <color indexed="81"/>
            <rFont val="Calibri"/>
            <family val="2"/>
          </rPr>
          <t>Author:</t>
        </r>
        <r>
          <rPr>
            <sz val="9"/>
            <color indexed="81"/>
            <rFont val="Calibri"/>
            <family val="2"/>
          </rPr>
          <t xml:space="preserve">
https://www.eia.gov/tools/faqs/faq.cfm?id=72&amp;t=2</t>
        </r>
      </text>
    </comment>
    <comment ref="I25" authorId="0" shapeId="0" xr:uid="{00000000-0006-0000-0A00-000003000000}">
      <text>
        <r>
          <rPr>
            <b/>
            <sz val="9"/>
            <color indexed="81"/>
            <rFont val="Tahoma"/>
            <family val="2"/>
          </rPr>
          <t>Author:</t>
        </r>
        <r>
          <rPr>
            <sz val="9"/>
            <color indexed="81"/>
            <rFont val="Tahoma"/>
            <family val="2"/>
          </rPr>
          <t xml:space="preserve">
http://www.ghgprotocol.org/files/ghgp/tools/Global-Warming-Potential-Values.pdf</t>
        </r>
      </text>
    </comment>
    <comment ref="I26" authorId="0" shapeId="0" xr:uid="{00000000-0006-0000-0A00-000004000000}">
      <text>
        <r>
          <rPr>
            <b/>
            <sz val="9"/>
            <color indexed="81"/>
            <rFont val="Tahoma"/>
            <family val="2"/>
          </rPr>
          <t>Author:</t>
        </r>
        <r>
          <rPr>
            <sz val="9"/>
            <color indexed="81"/>
            <rFont val="Tahoma"/>
            <family val="2"/>
          </rPr>
          <t xml:space="preserve">
http://www.ghgprotocol.org/files/ghgp/tools/Global-Warming-Potential-Values.pdf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6" authorId="0" shapeId="0" xr:uid="{00000000-0006-0000-0C00-000001000000}">
      <text>
        <r>
          <rPr>
            <b/>
            <sz val="9"/>
            <color indexed="81"/>
            <rFont val="Tahoma"/>
            <family val="2"/>
          </rPr>
          <t>Author:</t>
        </r>
        <r>
          <rPr>
            <sz val="9"/>
            <color indexed="81"/>
            <rFont val="Tahoma"/>
            <family val="2"/>
          </rPr>
          <t xml:space="preserve">
"After glass manufacturing, soda ash is used primarily to manufacture many sodium-base inorganic chemicals, including sodium bicarbonate, sodium chromates, sodium phosphates, and sodium silicates (USGS 2014)." EPA 2015 GHG inventory</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H17" authorId="0" shapeId="0" xr:uid="{00000000-0006-0000-0D00-000001000000}">
      <text>
        <r>
          <rPr>
            <b/>
            <sz val="9"/>
            <color indexed="81"/>
            <rFont val="Tahoma"/>
            <family val="2"/>
          </rPr>
          <t>Author:</t>
        </r>
        <r>
          <rPr>
            <sz val="9"/>
            <color indexed="81"/>
            <rFont val="Tahoma"/>
            <family val="2"/>
          </rPr>
          <t xml:space="preserve">
from 2009 report, Table 3-21</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H17" authorId="0" shapeId="0" xr:uid="{00000000-0006-0000-0E00-000001000000}">
      <text>
        <r>
          <rPr>
            <b/>
            <sz val="9"/>
            <color indexed="81"/>
            <rFont val="Tahoma"/>
            <family val="2"/>
          </rPr>
          <t>Author:</t>
        </r>
        <r>
          <rPr>
            <sz val="9"/>
            <color indexed="81"/>
            <rFont val="Tahoma"/>
            <family val="2"/>
          </rPr>
          <t xml:space="preserve">
from 2009 report, Table 3-21</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3" authorId="0" shapeId="0" xr:uid="{00000000-0006-0000-1100-000001000000}">
      <text>
        <r>
          <rPr>
            <b/>
            <sz val="9"/>
            <color indexed="81"/>
            <rFont val="Tahoma"/>
            <family val="2"/>
          </rPr>
          <t>Author:</t>
        </r>
        <r>
          <rPr>
            <sz val="9"/>
            <color indexed="81"/>
            <rFont val="Tahoma"/>
            <family val="2"/>
          </rPr>
          <t xml:space="preserve">
update needed</t>
        </r>
      </text>
    </comment>
    <comment ref="F5" authorId="0" shapeId="0" xr:uid="{00000000-0006-0000-1100-000002000000}">
      <text>
        <r>
          <rPr>
            <b/>
            <sz val="9"/>
            <color indexed="81"/>
            <rFont val="Tahoma"/>
            <family val="2"/>
          </rPr>
          <t>Author:</t>
        </r>
        <r>
          <rPr>
            <sz val="9"/>
            <color indexed="81"/>
            <rFont val="Tahoma"/>
            <family val="2"/>
          </rPr>
          <t xml:space="preserve">
http://www.ers.usda.gov/topics/animal-products/cattle-beef/statistics-information.aspx</t>
        </r>
      </text>
    </comment>
    <comment ref="F6" authorId="0" shapeId="0" xr:uid="{00000000-0006-0000-1100-000003000000}">
      <text>
        <r>
          <rPr>
            <b/>
            <sz val="9"/>
            <color indexed="81"/>
            <rFont val="Tahoma"/>
            <family val="2"/>
          </rPr>
          <t>Author:</t>
        </r>
        <r>
          <rPr>
            <sz val="9"/>
            <color indexed="81"/>
            <rFont val="Tahoma"/>
            <family val="2"/>
          </rPr>
          <t xml:space="preserve">
http://www.nass.usda.gov/Charts_and_Maps/Milk_Production_and_Milk_Cows/</t>
        </r>
      </text>
    </comment>
    <comment ref="B22" authorId="0" shapeId="0" xr:uid="{00000000-0006-0000-1100-000004000000}">
      <text>
        <r>
          <rPr>
            <b/>
            <sz val="9"/>
            <color indexed="81"/>
            <rFont val="Tahoma"/>
            <family val="2"/>
          </rPr>
          <t>Author:</t>
        </r>
        <r>
          <rPr>
            <sz val="9"/>
            <color indexed="81"/>
            <rFont val="Tahoma"/>
            <family val="2"/>
          </rPr>
          <t xml:space="preserve">
Farm size and the organization of U.S. crop farming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3" authorId="0" shapeId="0" xr:uid="{00000000-0006-0000-1200-000001000000}">
      <text>
        <r>
          <rPr>
            <b/>
            <sz val="9"/>
            <color indexed="81"/>
            <rFont val="Tahoma"/>
            <family val="2"/>
          </rPr>
          <t>Author:</t>
        </r>
        <r>
          <rPr>
            <sz val="9"/>
            <color indexed="81"/>
            <rFont val="Tahoma"/>
            <family val="2"/>
          </rPr>
          <t xml:space="preserve">
A number of sectors, which used marginal amounts of feedstock, were removed to match with 2006 classification.</t>
        </r>
      </text>
    </comment>
    <comment ref="J8" authorId="0" shapeId="0" xr:uid="{00000000-0006-0000-1200-000002000000}">
      <text>
        <r>
          <rPr>
            <b/>
            <sz val="9"/>
            <color indexed="81"/>
            <rFont val="Tahoma"/>
            <family val="2"/>
          </rPr>
          <t>Author:</t>
        </r>
        <r>
          <rPr>
            <sz val="9"/>
            <color indexed="81"/>
            <rFont val="Tahoma"/>
            <family val="2"/>
          </rPr>
          <t xml:space="preserve">
representing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00000000-0006-0000-1600-000001000000}">
      <text>
        <r>
          <rPr>
            <b/>
            <sz val="9"/>
            <color indexed="81"/>
            <rFont val="Tahoma"/>
            <family val="2"/>
          </rPr>
          <t>Author:</t>
        </r>
        <r>
          <rPr>
            <sz val="9"/>
            <color indexed="81"/>
            <rFont val="Tahoma"/>
            <family val="2"/>
          </rPr>
          <t xml:space="preserve">
from A-92, GHG Inventory 2016</t>
        </r>
      </text>
    </comment>
    <comment ref="G24" authorId="0" shapeId="0" xr:uid="{00000000-0006-0000-1600-000002000000}">
      <text>
        <r>
          <rPr>
            <b/>
            <sz val="9"/>
            <color indexed="81"/>
            <rFont val="Tahoma"/>
            <family val="2"/>
          </rPr>
          <t>Author:</t>
        </r>
        <r>
          <rPr>
            <sz val="9"/>
            <color indexed="81"/>
            <rFont val="Tahoma"/>
            <family val="2"/>
          </rPr>
          <t xml:space="preserve">
Pivot table using above table</t>
        </r>
      </text>
    </comment>
  </commentList>
</comments>
</file>

<file path=xl/sharedStrings.xml><?xml version="1.0" encoding="utf-8"?>
<sst xmlns="http://schemas.openxmlformats.org/spreadsheetml/2006/main" count="32471" uniqueCount="1655">
  <si>
    <t>Location</t>
  </si>
  <si>
    <t>kg</t>
  </si>
  <si>
    <t>Unit process</t>
  </si>
  <si>
    <t>m2</t>
  </si>
  <si>
    <t>MJ</t>
  </si>
  <si>
    <t>Item(s)</t>
  </si>
  <si>
    <t>Number of items</t>
  </si>
  <si>
    <t>kg*a</t>
  </si>
  <si>
    <t>m3</t>
  </si>
  <si>
    <t>kBq</t>
  </si>
  <si>
    <t>m2*a</t>
  </si>
  <si>
    <t>m3*a</t>
  </si>
  <si>
    <t>t*km</t>
  </si>
  <si>
    <t>m</t>
  </si>
  <si>
    <t>Items*km</t>
  </si>
  <si>
    <t>Items*Length</t>
  </si>
  <si>
    <t>Mass*time</t>
  </si>
  <si>
    <t>m3*km</t>
  </si>
  <si>
    <t>Volume*Length</t>
  </si>
  <si>
    <t>Goods transport (mass*distance)</t>
  </si>
  <si>
    <t>Length</t>
  </si>
  <si>
    <t>p*km</t>
  </si>
  <si>
    <t>Person transport</t>
  </si>
  <si>
    <t>Mass</t>
  </si>
  <si>
    <t>Net calorific value</t>
  </si>
  <si>
    <t>Normal Volume</t>
  </si>
  <si>
    <t>Gross calorific value</t>
  </si>
  <si>
    <t>Radioactivity</t>
  </si>
  <si>
    <t>Area</t>
  </si>
  <si>
    <t>Area*time</t>
  </si>
  <si>
    <t>Volume</t>
  </si>
  <si>
    <t>m*a</t>
  </si>
  <si>
    <t>Length*time</t>
  </si>
  <si>
    <t>MJ/kg*d</t>
  </si>
  <si>
    <t>Energy/mass*time</t>
  </si>
  <si>
    <t>kWh/m2*d</t>
  </si>
  <si>
    <t>Energy/area*time</t>
  </si>
  <si>
    <t>v*km</t>
  </si>
  <si>
    <t>Vehicle transport</t>
  </si>
  <si>
    <t>Energy</t>
  </si>
  <si>
    <t>None</t>
  </si>
  <si>
    <t>Modeling and validation</t>
  </si>
  <si>
    <t>General information</t>
  </si>
  <si>
    <t>List of options for dropdown lists</t>
  </si>
  <si>
    <t>Allocation</t>
  </si>
  <si>
    <t>Physical</t>
  </si>
  <si>
    <t>Economic</t>
  </si>
  <si>
    <t>Causal</t>
  </si>
  <si>
    <t>Infrastructure process</t>
  </si>
  <si>
    <t>Inputs/Outputs</t>
  </si>
  <si>
    <t>Flow properties</t>
  </si>
  <si>
    <t>Reference unit</t>
  </si>
  <si>
    <t>Input groups</t>
  </si>
  <si>
    <t>Output groups</t>
  </si>
  <si>
    <t>Uncertainty Distributions</t>
  </si>
  <si>
    <t>Logarithmic normal distribution</t>
  </si>
  <si>
    <t>Normal distribution</t>
  </si>
  <si>
    <t>Triangle distribution</t>
  </si>
  <si>
    <t>Uniform distribution</t>
  </si>
  <si>
    <t>No distribution</t>
  </si>
  <si>
    <t>mass</t>
  </si>
  <si>
    <t>energy</t>
  </si>
  <si>
    <t>area</t>
  </si>
  <si>
    <t>area*time</t>
  </si>
  <si>
    <t>energy/area*time</t>
  </si>
  <si>
    <t>energy/mass*time</t>
  </si>
  <si>
    <t>items</t>
  </si>
  <si>
    <t>items*length</t>
  </si>
  <si>
    <t>length</t>
  </si>
  <si>
    <t>length*area</t>
  </si>
  <si>
    <t>length*area/time</t>
  </si>
  <si>
    <t>length*time</t>
  </si>
  <si>
    <t>mass/time</t>
  </si>
  <si>
    <t>mass*length</t>
  </si>
  <si>
    <t>mass*time</t>
  </si>
  <si>
    <t>mechanical filtration (occ.)</t>
  </si>
  <si>
    <t>mole*area/mass</t>
  </si>
  <si>
    <t>mole*area*time/mass</t>
  </si>
  <si>
    <t>person transport</t>
  </si>
  <si>
    <t>radioactivity</t>
  </si>
  <si>
    <t>vehicle transport</t>
  </si>
  <si>
    <t>volume</t>
  </si>
  <si>
    <t>volume*length</t>
  </si>
  <si>
    <t>volume*time</t>
  </si>
  <si>
    <t>Unit groups</t>
  </si>
  <si>
    <t>groundwater replenishment (transf.)</t>
  </si>
  <si>
    <t>(mm*m2)/a</t>
  </si>
  <si>
    <t>mm*m2</t>
  </si>
  <si>
    <t>cm*m2/d</t>
  </si>
  <si>
    <t>kg/a</t>
  </si>
  <si>
    <t>Erosion Resistance (Occ.)</t>
  </si>
  <si>
    <t>Erosion Resistance (Transf.)</t>
  </si>
  <si>
    <t>Groundwater replenishment (Occ.)</t>
  </si>
  <si>
    <t>Groundwater replenishment (Transf.)</t>
  </si>
  <si>
    <t>Mechanical Filtration (Occ.)</t>
  </si>
  <si>
    <t>Mechanical Filtration (Transf.)</t>
  </si>
  <si>
    <t>Physicochemical Filtration (Occ.)</t>
  </si>
  <si>
    <t>Physicochemical Filtration (Transf.)</t>
  </si>
  <si>
    <t>Volume*Time</t>
  </si>
  <si>
    <t>cm*m3</t>
  </si>
  <si>
    <t>(cmol*m2)/kg</t>
  </si>
  <si>
    <t>(cmol*m2*a)/kg</t>
  </si>
  <si>
    <t>System process</t>
  </si>
  <si>
    <t>Year</t>
  </si>
  <si>
    <t>Distribution</t>
  </si>
  <si>
    <t>Code</t>
  </si>
  <si>
    <t>Oilseed farming</t>
  </si>
  <si>
    <t>1111A0</t>
  </si>
  <si>
    <t>US</t>
  </si>
  <si>
    <t>Grain farming</t>
  </si>
  <si>
    <t>1111B0</t>
  </si>
  <si>
    <t>Vegetable and melon farming</t>
  </si>
  <si>
    <t>Fruit and tree nut farming</t>
  </si>
  <si>
    <t>Greenhouse, nursery, and floriculture production</t>
  </si>
  <si>
    <t>Other crop farming</t>
  </si>
  <si>
    <t>Beef cattle ranching and farming, including feedlots and dual-purpose ranching and farming</t>
  </si>
  <si>
    <t>1121A0</t>
  </si>
  <si>
    <t>Dairy cattle and milk production</t>
  </si>
  <si>
    <t>Animal production, except cattle and poultry and eggs</t>
  </si>
  <si>
    <t>112A00</t>
  </si>
  <si>
    <t>Poultry and egg production</t>
  </si>
  <si>
    <t>Forestry and logging</t>
  </si>
  <si>
    <t>Fishing, hunting and trapping</t>
  </si>
  <si>
    <t>Support activities for agriculture and forestry</t>
  </si>
  <si>
    <t>Oil and gas extraction</t>
  </si>
  <si>
    <t>Coal mining</t>
  </si>
  <si>
    <t>Iron, gold, silver, and other metal ore mining</t>
  </si>
  <si>
    <t>2122A0</t>
  </si>
  <si>
    <t>Copper, nickel, lead, and zinc mining</t>
  </si>
  <si>
    <t>Stone mining and quarrying</t>
  </si>
  <si>
    <t>Other nonmetallic mineral mining and quarrying</t>
  </si>
  <si>
    <t>2123A0</t>
  </si>
  <si>
    <t>Drilling oil and gas wells</t>
  </si>
  <si>
    <t>Other support activities for mining</t>
  </si>
  <si>
    <t>21311A</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</si>
  <si>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</si>
  <si>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</si>
  <si>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</si>
  <si>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</si>
  <si>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</si>
  <si>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</si>
  <si>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</si>
  <si>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</si>
  <si>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</si>
  <si>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Highways and streets</t>
  </si>
  <si>
    <t>Commercial structures, including farm structures</t>
  </si>
  <si>
    <t>2332A0</t>
  </si>
  <si>
    <t>Other nonresidential structures</t>
  </si>
  <si>
    <t>2332B0</t>
  </si>
  <si>
    <t>Single-family residential structures</t>
  </si>
  <si>
    <t>Multifamily residential structures</t>
  </si>
  <si>
    <t>Other residential structures</t>
  </si>
  <si>
    <t>2334A0</t>
  </si>
  <si>
    <t>Sawmills and wood preservation</t>
  </si>
  <si>
    <t>Veneer, plywood, and engineered wood product manufacturing</t>
  </si>
  <si>
    <t>Millwork</t>
  </si>
  <si>
    <t>All other wood product manufacturing</t>
  </si>
  <si>
    <t>3219A0</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</si>
  <si>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</si>
  <si>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</si>
  <si>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</si>
  <si>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</si>
  <si>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</si>
  <si>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</si>
  <si>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</si>
  <si>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</si>
  <si>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</si>
  <si>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</si>
  <si>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</si>
  <si>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</si>
  <si>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</si>
  <si>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</si>
  <si>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</si>
  <si>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33131A</t>
  </si>
  <si>
    <t>Secondary smelting and alloying of aluminum</t>
  </si>
  <si>
    <t>Aluminum product manufacturing from purchased aluminum</t>
  </si>
  <si>
    <t>33131B</t>
  </si>
  <si>
    <t>Primary smelting and refining of copper</t>
  </si>
  <si>
    <t>Primary smelting and refining of nonferrous metal (except copper and aluminum)</t>
  </si>
  <si>
    <t>Copper rolling, drawing, extruding and alloying</t>
  </si>
  <si>
    <t>Nonferrous metal (except copper and aluminum) rolling, drawing, extruding and alloying</t>
  </si>
  <si>
    <t>Ferrous metal foundries</t>
  </si>
  <si>
    <t>Nonferrous metal foundries</t>
  </si>
  <si>
    <t>All other forging, stamping, and sintering</t>
  </si>
  <si>
    <t>33211A</t>
  </si>
  <si>
    <t>Custom roll forming</t>
  </si>
  <si>
    <t>Crown and closure manufacturing and metal stamping</t>
  </si>
  <si>
    <t>33211B</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</si>
  <si>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</si>
  <si>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</si>
  <si>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</si>
  <si>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</si>
  <si>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</si>
  <si>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</si>
  <si>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</si>
  <si>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</si>
  <si>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</si>
  <si>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</si>
  <si>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</si>
  <si>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Valve and fittings other than plumbing</t>
  </si>
  <si>
    <t>33291A</t>
  </si>
  <si>
    <t>Plumbing fixture fitting and trim manufacturing</t>
  </si>
  <si>
    <t>Ball and roller bearing manufacturing</t>
  </si>
  <si>
    <t>Ammunition, arms, ordnance, and accessories manufacturing</t>
  </si>
  <si>
    <t>33299A</t>
  </si>
  <si>
    <t>Fabricated pipe and pipe fitting manufacturing</t>
  </si>
  <si>
    <t>Other fabricated metal manufacturing</t>
  </si>
  <si>
    <t>33299B</t>
  </si>
  <si>
    <t>Farm machinery and equipment manufacturing</t>
  </si>
  <si>
    <t>Lawn and garden equipment manufacturing</t>
  </si>
  <si>
    <t>Construction machinery manufacturing</t>
  </si>
  <si>
    <t>Mining and oil and gas field machinery manufacturing</t>
  </si>
  <si>
    <t>Other industrial machinery manufacturing</t>
  </si>
  <si>
    <t>33329A</t>
  </si>
  <si>
    <t>Plastics and rubber industry machinery manufacturing</t>
  </si>
  <si>
    <t>Semiconductor machinery manufacturing</t>
  </si>
  <si>
    <t>Vending, commercial laundry, and other commercial and service industry machinery manufacturing</t>
  </si>
  <si>
    <t>33331A</t>
  </si>
  <si>
    <t>Office machinery manufacturing</t>
  </si>
  <si>
    <t>Optical instrument and lens manufacturing</t>
  </si>
  <si>
    <t>Photographic and photocopying equipment manufacturing</t>
  </si>
  <si>
    <t>Air purification and ventilation equipment manufacturing</t>
  </si>
  <si>
    <t>33341A</t>
  </si>
  <si>
    <t>Heating equipment (except warm air furnaces) manufacturing</t>
  </si>
  <si>
    <t>Air conditioning, refrigeration, and warm air heating equipment manufacturing</t>
  </si>
  <si>
    <t>Industrial mold manufacturing</t>
  </si>
  <si>
    <t>Metal cutting and forming machine tool manufacturing</t>
  </si>
  <si>
    <t>33351A</t>
  </si>
  <si>
    <t>Special tool, die, jig, and fixture manufacturing</t>
  </si>
  <si>
    <t>Cutting and machine tool accessory, rolling mill, and other metalworking machinery manufacturing</t>
  </si>
  <si>
    <t>33351B</t>
  </si>
  <si>
    <t>Turbine and turbine generator set units manufacturing</t>
  </si>
  <si>
    <t>Speed changer, industrial high-speed drive, and gear manufacturing</t>
  </si>
  <si>
    <t>Mechanical power transmission equipment manufacturing</t>
  </si>
  <si>
    <t>Other engine equipment manufacturing</t>
  </si>
  <si>
    <t>Pump and pumping equipment manufacturing</t>
  </si>
  <si>
    <t>33391A</t>
  </si>
  <si>
    <t>Air and gas compressor manufacturing</t>
  </si>
  <si>
    <t>Material handling equipment manufacturing</t>
  </si>
  <si>
    <t>Power-driven handtool manufacturing</t>
  </si>
  <si>
    <t>Other general purpose machinery manufacturing</t>
  </si>
  <si>
    <t>33399A</t>
  </si>
  <si>
    <t>Packaging machinery manufacturing</t>
  </si>
  <si>
    <t>Industrial process furnace and oven manufacturing</t>
  </si>
  <si>
    <t>Fluid power process machinery</t>
  </si>
  <si>
    <t>33399B</t>
  </si>
  <si>
    <t>Electronic computer manufacturing</t>
  </si>
  <si>
    <t>Computer storage device manufacturing</t>
  </si>
  <si>
    <t>Computer terminals and other computer peripheral equipment manufacturing</t>
  </si>
  <si>
    <t>33411A</t>
  </si>
  <si>
    <t>Telephone apparatus manufacturing</t>
  </si>
  <si>
    <t>Broadcast and wireless communications equipment</t>
  </si>
  <si>
    <t>Other communications equipment manufacturing</t>
  </si>
  <si>
    <t>Audio and video equipment manufacturing</t>
  </si>
  <si>
    <t>Other electronic component manufacturing</t>
  </si>
  <si>
    <t>33441A</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</si>
  <si>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</si>
  <si>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</si>
  <si>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</si>
  <si>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</si>
  <si>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</si>
  <si>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</si>
  <si>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</si>
  <si>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</si>
  <si>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</si>
  <si>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</si>
  <si>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</si>
  <si>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33451A</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</si>
  <si>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</si>
  <si>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</si>
  <si>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</si>
  <si>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</si>
  <si>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</si>
  <si>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</si>
  <si>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</si>
  <si>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</si>
  <si>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</si>
  <si>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</si>
  <si>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</si>
  <si>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</si>
  <si>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</si>
  <si>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</si>
  <si>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</si>
  <si>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</si>
  <si>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</si>
  <si>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</si>
  <si>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</si>
  <si>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</si>
  <si>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</si>
  <si>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</si>
  <si>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</si>
  <si>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</si>
  <si>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</si>
  <si>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</si>
  <si>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</si>
  <si>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steering, suspension component (except spring), and brake systems manufacturing</t>
  </si>
  <si>
    <t>3363A0</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</si>
  <si>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</si>
  <si>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</si>
  <si>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</si>
  <si>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</si>
  <si>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</si>
  <si>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</si>
  <si>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</si>
  <si>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</si>
  <si>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</si>
  <si>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33641A</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</si>
  <si>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</si>
  <si>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</si>
  <si>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</si>
  <si>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</si>
  <si>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</si>
  <si>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</si>
  <si>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</si>
  <si>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</si>
  <si>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</si>
  <si>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</si>
  <si>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33712A</t>
  </si>
  <si>
    <t>Institutional furniture manufacturing</t>
  </si>
  <si>
    <t>Office furniture and custom architectural woodwork and millwork manufacturing</t>
  </si>
  <si>
    <t>33721A</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</si>
  <si>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</si>
  <si>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</si>
  <si>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</si>
  <si>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</si>
  <si>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</si>
  <si>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</si>
  <si>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</si>
  <si>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</si>
  <si>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</si>
  <si>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</si>
  <si>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</si>
  <si>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</si>
  <si>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</si>
  <si>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</si>
  <si>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</si>
  <si>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</si>
  <si>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</si>
  <si>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</si>
  <si>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31122A</t>
  </si>
  <si>
    <t>Fats and oils refining and blending</t>
  </si>
  <si>
    <t>Breakfast cereal manufacturing</t>
  </si>
  <si>
    <t>Sugar and confectionery product manufacturing</t>
  </si>
  <si>
    <t>Frozen food manufacturing</t>
  </si>
  <si>
    <t>Fruit and vegetable canning, pickling, and drying</t>
  </si>
  <si>
    <t>Fluid milk and butter manufacturing</t>
  </si>
  <si>
    <t>31151A</t>
  </si>
  <si>
    <t>Cheese manufacturing</t>
  </si>
  <si>
    <t>Dry, condensed, and evaporated dairy product manufacturing</t>
  </si>
  <si>
    <t>Ice cream and frozen dessert manufacturing</t>
  </si>
  <si>
    <t>Animal (except poultry) slaughtering, rendering, and processing</t>
  </si>
  <si>
    <t>31161A</t>
  </si>
  <si>
    <t>Poultry processing</t>
  </si>
  <si>
    <t>Seafood product preparation and packaging</t>
  </si>
  <si>
    <t>Bread and bakery product manufacturing</t>
  </si>
  <si>
    <t>Cookie, cracker, pasta, and tortilla manufacturing</t>
  </si>
  <si>
    <t>3118A0</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</si>
  <si>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</si>
  <si>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</si>
  <si>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</si>
  <si>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</si>
  <si>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</si>
  <si>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</si>
  <si>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</si>
  <si>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</si>
  <si>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</si>
  <si>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</si>
  <si>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</si>
  <si>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</si>
  <si>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</si>
  <si>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</si>
  <si>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</si>
  <si>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</si>
  <si>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</si>
  <si>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</si>
  <si>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</si>
  <si>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</si>
  <si>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</si>
  <si>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</si>
  <si>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</si>
  <si>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</si>
  <si>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</si>
  <si>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</si>
  <si>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</si>
  <si>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</si>
  <si>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</si>
  <si>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</si>
  <si>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</si>
  <si>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</si>
  <si>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</si>
  <si>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</si>
  <si>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</si>
  <si>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</si>
  <si>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</si>
  <si>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</si>
  <si>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</si>
  <si>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3252A0</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</si>
  <si>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</si>
  <si>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</si>
  <si>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</si>
  <si>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</si>
  <si>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</si>
  <si>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</si>
  <si>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</si>
  <si>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</si>
  <si>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</si>
  <si>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</si>
  <si>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</si>
  <si>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</si>
  <si>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3259A0</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</si>
  <si>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</si>
  <si>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</si>
  <si>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</si>
  <si>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</si>
  <si>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</si>
  <si>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</si>
  <si>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</si>
  <si>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</si>
  <si>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</si>
  <si>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</si>
  <si>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Wholesale trade</t>
  </si>
  <si>
    <t>Motor vehicle and parts dealers</t>
  </si>
  <si>
    <t>Food and beverage stores</t>
  </si>
  <si>
    <t>General merchandise stores</t>
  </si>
  <si>
    <t>Other retail</t>
  </si>
  <si>
    <t>4A0000</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</si>
  <si>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</si>
  <si>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</si>
  <si>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</si>
  <si>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</si>
  <si>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</si>
  <si>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</si>
  <si>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</si>
  <si>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48A000</t>
  </si>
  <si>
    <t>Couriers and messengers</t>
  </si>
  <si>
    <t>Warehousing and storage</t>
  </si>
  <si>
    <t>Newspaper publishers</t>
  </si>
  <si>
    <t>Periodical Publishers</t>
  </si>
  <si>
    <t>Book publishers</t>
  </si>
  <si>
    <t>Directory, mailing list, and other publishers</t>
  </si>
  <si>
    <t>5111A0</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</si>
  <si>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</si>
  <si>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</si>
  <si>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</si>
  <si>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</si>
  <si>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</si>
  <si>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</si>
  <si>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</si>
  <si>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</si>
  <si>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517A00</t>
  </si>
  <si>
    <t>Data processing, hosting, and related services</t>
  </si>
  <si>
    <t>News syndicates, libraries, archives and all other information services</t>
  </si>
  <si>
    <t>5191A0</t>
  </si>
  <si>
    <t>Internet publishing and broadcasting and Web search portals</t>
  </si>
  <si>
    <t>Monetary authorities and depository credit intermediation</t>
  </si>
  <si>
    <t>52A000</t>
  </si>
  <si>
    <t>Nondepository credit intermediation and related activities</t>
  </si>
  <si>
    <t>522A00</t>
  </si>
  <si>
    <t>Securities and commodity contracts intermediation and brokerage</t>
  </si>
  <si>
    <t>523A00</t>
  </si>
  <si>
    <t>Other financial investment activities</t>
  </si>
  <si>
    <t>Insurance carriers</t>
  </si>
  <si>
    <t>Insurance agencies, brokerages, and related activities</t>
  </si>
  <si>
    <t>Funds, trusts, and other financial vehicles</t>
  </si>
  <si>
    <t>Housing</t>
  </si>
  <si>
    <t>5310HS</t>
  </si>
  <si>
    <t>Other real estate</t>
  </si>
  <si>
    <t>531ORE</t>
  </si>
  <si>
    <t>Automotive equipment rental and leasing</t>
  </si>
  <si>
    <t>Consumer goods and general rental centers</t>
  </si>
  <si>
    <t>532A00</t>
  </si>
  <si>
    <t>Commercial and industrial machinery and equipment rental and leasing</t>
  </si>
  <si>
    <t>Lessors of nonfinancial intangible assets</t>
  </si>
  <si>
    <t>Legal services</t>
  </si>
  <si>
    <t>Custom computer programming services</t>
  </si>
  <si>
    <t>Computer systems design services</t>
  </si>
  <si>
    <t>Other computer related services, including facilities management</t>
  </si>
  <si>
    <t>54151A</t>
  </si>
  <si>
    <t>Accounting, tax preparation, bookkeeping, and payroll services</t>
  </si>
  <si>
    <t>Architectural, engineering, and related services</t>
  </si>
  <si>
    <t>Specialized design services</t>
  </si>
  <si>
    <t>Management consulting services</t>
  </si>
  <si>
    <t>Environmental and other technical consulting services</t>
  </si>
  <si>
    <t>5416A0</t>
  </si>
  <si>
    <t>Scientific research and development services</t>
  </si>
  <si>
    <t>Advertising, public relations, and related services</t>
  </si>
  <si>
    <t>Marketing research and all other miscellaneous professional, scientific, and technical services</t>
  </si>
  <si>
    <t>5419A0</t>
  </si>
  <si>
    <t>Photographic services</t>
  </si>
  <si>
    <t>Veterinary services</t>
  </si>
  <si>
    <t>Management of companies and enterprises</t>
  </si>
  <si>
    <t>Office administrative services</t>
  </si>
  <si>
    <t>Facilities support services</t>
  </si>
  <si>
    <t>Employment services</t>
  </si>
  <si>
    <t>Business support services</t>
  </si>
  <si>
    <t>Travel arrangement and reservation services</t>
  </si>
  <si>
    <t>Investigation and security services</t>
  </si>
  <si>
    <t>Services to buildings and dwellings</t>
  </si>
  <si>
    <t>Other support services</t>
  </si>
  <si>
    <t>Waste management and remediation services</t>
  </si>
  <si>
    <t>Elementary and secondary schools</t>
  </si>
  <si>
    <t>Junior colleges, colleges, universities, and professional schools</t>
  </si>
  <si>
    <t>611A00</t>
  </si>
  <si>
    <t>Other educational services</t>
  </si>
  <si>
    <t>611B00</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</si>
  <si>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</si>
  <si>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</si>
  <si>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</si>
  <si>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</si>
  <si>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</si>
  <si>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</si>
  <si>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</si>
  <si>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</si>
  <si>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</si>
  <si>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623A00</t>
  </si>
  <si>
    <t>Residential mental retardation, mental health, substance abuse and other facilities</t>
  </si>
  <si>
    <t>623B00</t>
  </si>
  <si>
    <t>Individual and family services</t>
  </si>
  <si>
    <t>Community food, housing, and other relief services, including rehabilitation services</t>
  </si>
  <si>
    <t>624A00</t>
  </si>
  <si>
    <t>Child day care services</t>
  </si>
  <si>
    <t>Performing arts companies</t>
  </si>
  <si>
    <t>Spectator sports</t>
  </si>
  <si>
    <t>Promoters of performing arts and sports and agents for public figures</t>
  </si>
  <si>
    <t>711A00</t>
  </si>
  <si>
    <t>Independent artists, writers, and performers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</si>
  <si>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</si>
  <si>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</si>
  <si>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</si>
  <si>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</si>
  <si>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</si>
  <si>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</si>
  <si>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</si>
  <si>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</si>
  <si>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722A00</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</si>
  <si>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</si>
  <si>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</si>
  <si>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</si>
  <si>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</si>
  <si>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</si>
  <si>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</si>
  <si>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</si>
  <si>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</si>
  <si>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</si>
  <si>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</si>
  <si>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813A00</t>
  </si>
  <si>
    <t>Civic, social, professional, and similar organizations</t>
  </si>
  <si>
    <t>813B00</t>
  </si>
  <si>
    <t>Private households</t>
  </si>
  <si>
    <t>Federal general government (defense)</t>
  </si>
  <si>
    <t>S00500</t>
  </si>
  <si>
    <t>Federal general government (nondefense)</t>
  </si>
  <si>
    <t>S00600</t>
  </si>
  <si>
    <t>Postal service</t>
  </si>
  <si>
    <t>Federal electric utilities</t>
  </si>
  <si>
    <t>S00101</t>
  </si>
  <si>
    <t>Other federal government enterprises</t>
  </si>
  <si>
    <t>S00102</t>
  </si>
  <si>
    <t>State and local general government</t>
  </si>
  <si>
    <t>S00700</t>
  </si>
  <si>
    <t>State and local government passenger transit</t>
  </si>
  <si>
    <t>S00201</t>
  </si>
  <si>
    <t>State and local government electric utilities</t>
  </si>
  <si>
    <t>S00202</t>
  </si>
  <si>
    <t>Other state and local government enterprises</t>
  </si>
  <si>
    <t>S00203</t>
  </si>
  <si>
    <t>Acrylonitrile</t>
  </si>
  <si>
    <t>Kerosene</t>
  </si>
  <si>
    <t>Methanol</t>
  </si>
  <si>
    <t>CO2</t>
  </si>
  <si>
    <t>CH4</t>
  </si>
  <si>
    <t>N2O</t>
  </si>
  <si>
    <t>HFC-23</t>
  </si>
  <si>
    <t>HFC-32</t>
  </si>
  <si>
    <t>HFC-125</t>
  </si>
  <si>
    <t>HFC-134a</t>
  </si>
  <si>
    <t>HFC-143a</t>
  </si>
  <si>
    <t>HFC-236fa</t>
  </si>
  <si>
    <t>CF4</t>
  </si>
  <si>
    <t>C2F6</t>
  </si>
  <si>
    <t>C3F8</t>
  </si>
  <si>
    <t>C4F8</t>
  </si>
  <si>
    <t>SF6</t>
  </si>
  <si>
    <t>NF3</t>
  </si>
  <si>
    <t>Source</t>
  </si>
  <si>
    <t>c-C4F8</t>
  </si>
  <si>
    <t>C6F14</t>
  </si>
  <si>
    <t>C4F10</t>
  </si>
  <si>
    <t>HFC-4310mee</t>
  </si>
  <si>
    <t>HFC-227ea</t>
  </si>
  <si>
    <t>HFC-152a</t>
  </si>
  <si>
    <t>TBtu/Bcf</t>
  </si>
  <si>
    <t>MMbtu/short ton</t>
  </si>
  <si>
    <t>MMbtu/bbl</t>
  </si>
  <si>
    <t>Natural gas</t>
  </si>
  <si>
    <t>Coal</t>
  </si>
  <si>
    <t>DFO</t>
  </si>
  <si>
    <t>GWP 100</t>
  </si>
  <si>
    <t>Gas</t>
  </si>
  <si>
    <t>Conversion factors</t>
  </si>
  <si>
    <t xml:space="preserve"> 2013 inventory</t>
  </si>
  <si>
    <t>GWP used in EPA's</t>
  </si>
  <si>
    <t>Source: Table 2-1</t>
  </si>
  <si>
    <t>Net Emissions (Sources and Sinks)</t>
  </si>
  <si>
    <t>Total Sinksa</t>
  </si>
  <si>
    <t>Total Emissions</t>
  </si>
  <si>
    <t>Semiconductor Manufacture</t>
  </si>
  <si>
    <t>Magnesium Production and Processing</t>
  </si>
  <si>
    <t>Electrical Transmission and Distribution</t>
  </si>
  <si>
    <t>Aluminum Production</t>
  </si>
  <si>
    <t>PFCs</t>
  </si>
  <si>
    <t>HCFC-22 Production</t>
  </si>
  <si>
    <t>Substitution of Ozone Depleting Substancesd</t>
  </si>
  <si>
    <t>HFCs</t>
  </si>
  <si>
    <t>International Bunker Fuelsc</t>
  </si>
  <si>
    <t xml:space="preserve">+ </t>
  </si>
  <si>
    <t>Peatlands Remaining Peatlands</t>
  </si>
  <si>
    <t>Field Burning of Agricultural Residues</t>
  </si>
  <si>
    <t>Incineration of Waste</t>
  </si>
  <si>
    <t>Forest Soils</t>
  </si>
  <si>
    <t>Composting</t>
  </si>
  <si>
    <t>Settlement Soils</t>
  </si>
  <si>
    <t>Forest Fires</t>
  </si>
  <si>
    <t>Adipic Acid Production</t>
  </si>
  <si>
    <t>N2O from Product Uses</t>
  </si>
  <si>
    <t>Wastewater Treatment</t>
  </si>
  <si>
    <t>Nitric Acid Production</t>
  </si>
  <si>
    <t>Manure Management</t>
  </si>
  <si>
    <t>Mobile Combustion</t>
  </si>
  <si>
    <t>Stationary Combustion</t>
  </si>
  <si>
    <t>Agricultural Soil Management</t>
  </si>
  <si>
    <t>Silicon Carbide Production and Consumption</t>
  </si>
  <si>
    <t>Ferroalloy Production</t>
  </si>
  <si>
    <t>Petrochemical Production</t>
  </si>
  <si>
    <t>Iron and Steel Production &amp; Metallurgical Coke Production</t>
  </si>
  <si>
    <t>Abandoned Underground Coal Mines</t>
  </si>
  <si>
    <t>Rice Cultivation</t>
  </si>
  <si>
    <t>Petroleum Systems</t>
  </si>
  <si>
    <t>Coal Mining</t>
  </si>
  <si>
    <t>Landfills</t>
  </si>
  <si>
    <t>Natural Gas Systems</t>
  </si>
  <si>
    <t>Enteric Fermentation</t>
  </si>
  <si>
    <t>Source: Table A-17</t>
  </si>
  <si>
    <t>Wood Biomass and Ethanol Consumptionb</t>
  </si>
  <si>
    <t>Total (All Fuels)</t>
  </si>
  <si>
    <t>Land Use, Land-Use Change, and Forestry (Sink)a</t>
  </si>
  <si>
    <t>Geothermal</t>
  </si>
  <si>
    <t>Waxes</t>
  </si>
  <si>
    <t>Unfinished Oils</t>
  </si>
  <si>
    <t>Lead Production</t>
  </si>
  <si>
    <t>Special Naphtha</t>
  </si>
  <si>
    <t>Still Gas</t>
  </si>
  <si>
    <t>Carbon Dioxide Consumption</t>
  </si>
  <si>
    <t xml:space="preserve"> -   </t>
  </si>
  <si>
    <t>Petroleum Coke</t>
  </si>
  <si>
    <t>Glass Production</t>
  </si>
  <si>
    <t>Source: Table 3-11</t>
  </si>
  <si>
    <t>Source: Table 3-10</t>
  </si>
  <si>
    <t>Pentanes Plus</t>
  </si>
  <si>
    <t>Phosphoric Acid Production</t>
  </si>
  <si>
    <t>Total</t>
  </si>
  <si>
    <t>Other Oil (&gt;401 deg. F)</t>
  </si>
  <si>
    <t>Zinc Production</t>
  </si>
  <si>
    <t>Wood</t>
  </si>
  <si>
    <t>Naphtha (&lt;401 deg. F)</t>
  </si>
  <si>
    <t>Titanium Dioxide Production</t>
  </si>
  <si>
    <t>Natural Gas</t>
  </si>
  <si>
    <t>Source: Table 3-20&amp;21</t>
  </si>
  <si>
    <t>Misc. Products</t>
  </si>
  <si>
    <t>Source: Table ES-5</t>
  </si>
  <si>
    <t>Fuel Oil</t>
  </si>
  <si>
    <t>MoGas Blend Components</t>
  </si>
  <si>
    <t>Soda Ash Production and Consumption</t>
  </si>
  <si>
    <t>Total Fluxe</t>
  </si>
  <si>
    <t>Other Petroleum (Misc. Prod.)</t>
  </si>
  <si>
    <t>Source: Table 5-6</t>
  </si>
  <si>
    <t>Crude Oil</t>
  </si>
  <si>
    <t>Landfilled Yard Trimmings and Food Scraps</t>
  </si>
  <si>
    <t>U.S. Territories</t>
  </si>
  <si>
    <t>Lubricants</t>
  </si>
  <si>
    <t>AvGas Blend Components</t>
  </si>
  <si>
    <t>Urea Fertilization</t>
  </si>
  <si>
    <t>Other</t>
  </si>
  <si>
    <t>+</t>
  </si>
  <si>
    <t>Mules and Asses</t>
  </si>
  <si>
    <t>Other Petroleum</t>
  </si>
  <si>
    <t>Other Process Uses of Carbonates</t>
  </si>
  <si>
    <t>Source: Table 3-13</t>
  </si>
  <si>
    <t>Source: Table 5-23</t>
  </si>
  <si>
    <t>Source: Table 3-14</t>
  </si>
  <si>
    <t>NA</t>
  </si>
  <si>
    <t>American Bison</t>
  </si>
  <si>
    <t>Residual Fuel</t>
  </si>
  <si>
    <t>Urea Consumption for Non-Agricultural Purposes</t>
  </si>
  <si>
    <t>Wetlands Remaining Wetlands</t>
  </si>
  <si>
    <t>Source: Table 5-20</t>
  </si>
  <si>
    <t>Transportation</t>
  </si>
  <si>
    <t>Horses</t>
  </si>
  <si>
    <t>Motor Gasoline</t>
  </si>
  <si>
    <t>Liming of Agricultural Soils</t>
  </si>
  <si>
    <t>Settlement Soilsd</t>
  </si>
  <si>
    <t>Othere</t>
  </si>
  <si>
    <t>Miscellaneous Products</t>
  </si>
  <si>
    <t>Wheat</t>
  </si>
  <si>
    <t>Poultry</t>
  </si>
  <si>
    <t>Changes in Urban Tree Carbon Stockc</t>
  </si>
  <si>
    <t>Organic Soils</t>
  </si>
  <si>
    <t>Residential</t>
  </si>
  <si>
    <t>Construction/Mining Equipmentd</t>
  </si>
  <si>
    <t>Sugarcane</t>
  </si>
  <si>
    <t>Goats</t>
  </si>
  <si>
    <t>LPG</t>
  </si>
  <si>
    <t>Settlements Remaining Settlements</t>
  </si>
  <si>
    <t>Mineralization and Asymbiotic Fixation</t>
  </si>
  <si>
    <t>Agricultural Equipmentc</t>
  </si>
  <si>
    <t>Agricultural Equipment</t>
  </si>
  <si>
    <t>Distillate Fuel Oil</t>
  </si>
  <si>
    <t>Soybeans</t>
  </si>
  <si>
    <t>Sheep</t>
  </si>
  <si>
    <t>Ammonia Production</t>
  </si>
  <si>
    <t>Changes in Agricultural Soil Carbon Stock</t>
  </si>
  <si>
    <t>Residue Nd</t>
  </si>
  <si>
    <t xml:space="preserve">Aircraft </t>
  </si>
  <si>
    <t>Aircraft</t>
  </si>
  <si>
    <t>Rice</t>
  </si>
  <si>
    <t>Swine</t>
  </si>
  <si>
    <t xml:space="preserve"> NA </t>
  </si>
  <si>
    <t>Jet Fuel</t>
  </si>
  <si>
    <t>Lime Production</t>
  </si>
  <si>
    <t>Source: Table A-113</t>
  </si>
  <si>
    <t>Land Converted to Grassland</t>
  </si>
  <si>
    <t>Sewage Sludge</t>
  </si>
  <si>
    <t>Railf</t>
  </si>
  <si>
    <t>Lentils</t>
  </si>
  <si>
    <t>Beef Cattle</t>
  </si>
  <si>
    <t>Source: Table 3-36</t>
  </si>
  <si>
    <t>Managed Manurec</t>
  </si>
  <si>
    <t>Ships and Boats</t>
  </si>
  <si>
    <t>Cotton</t>
  </si>
  <si>
    <t>Dairy Cattle</t>
  </si>
  <si>
    <t xml:space="preserve">Total </t>
  </si>
  <si>
    <t>Aviation Gasoline</t>
  </si>
  <si>
    <t>Cement Production</t>
  </si>
  <si>
    <t>Source: Table 4-91</t>
  </si>
  <si>
    <t>Ships and Other Boats</t>
  </si>
  <si>
    <t>Grassland Remaining Grassland</t>
  </si>
  <si>
    <t>PRP Manure</t>
  </si>
  <si>
    <t>Commercial/Institutional</t>
  </si>
  <si>
    <t>Non-Road</t>
  </si>
  <si>
    <t>Other Oil (&gt;401 ° F)</t>
  </si>
  <si>
    <t>Corn</t>
  </si>
  <si>
    <t>N2Ob</t>
  </si>
  <si>
    <t>Source: Table 5-3</t>
  </si>
  <si>
    <t>Refining</t>
  </si>
  <si>
    <t>Asphalt &amp; Road Oil</t>
  </si>
  <si>
    <t>Rail</t>
  </si>
  <si>
    <t>Synthetic Fertilizer</t>
  </si>
  <si>
    <t>Alternative Fuel On-Road</t>
  </si>
  <si>
    <t>Naphtha (&lt;401 ° F)</t>
  </si>
  <si>
    <t>Source: Table 3-38</t>
  </si>
  <si>
    <t>Crude Oil Transportation</t>
  </si>
  <si>
    <t>Total Petroleum</t>
  </si>
  <si>
    <t>Medium- and Heavy-Duty Trucks</t>
  </si>
  <si>
    <t>Land Converted to Cropland</t>
  </si>
  <si>
    <t>Mineral Soils</t>
  </si>
  <si>
    <t>Medium- and Heavy-Duty Trucks and Buses</t>
  </si>
  <si>
    <t>Source: Section 4.12</t>
  </si>
  <si>
    <t>Medium- and Heavy-Duty   Trucks and Buses</t>
  </si>
  <si>
    <t>Production Field Operations (Net)</t>
  </si>
  <si>
    <t xml:space="preserve">Natural Gas </t>
  </si>
  <si>
    <t>Non-Energy Use of Fuels</t>
  </si>
  <si>
    <t>Refrigerated Transport</t>
  </si>
  <si>
    <t>Source: Table 4-96</t>
  </si>
  <si>
    <t>Source: Table 5-21</t>
  </si>
  <si>
    <t>Grassland</t>
  </si>
  <si>
    <t>Light-Duty Trucks</t>
  </si>
  <si>
    <t xml:space="preserve">Lubricants </t>
  </si>
  <si>
    <t>Source: Table 4-45</t>
  </si>
  <si>
    <t>Crude Refining</t>
  </si>
  <si>
    <t xml:space="preserve">  Production Voluntary Reductions </t>
  </si>
  <si>
    <t>U.S. Territory Coal (bit)</t>
  </si>
  <si>
    <t>others</t>
  </si>
  <si>
    <t>Passenger Cars</t>
  </si>
  <si>
    <t>&lt;.05</t>
  </si>
  <si>
    <t xml:space="preserve">   Process upsets</t>
  </si>
  <si>
    <t xml:space="preserve">   Wellhead fugitives</t>
  </si>
  <si>
    <t>Source: Table 3-44&amp;47</t>
  </si>
  <si>
    <t>Electric Power Coal</t>
  </si>
  <si>
    <t>Commercial</t>
  </si>
  <si>
    <t>Transit Buses</t>
  </si>
  <si>
    <t>Fire Protection</t>
  </si>
  <si>
    <t>Surface Leaching &amp; Run-Off</t>
  </si>
  <si>
    <t>Industrial</t>
  </si>
  <si>
    <t>Diesel On-Roadb</t>
  </si>
  <si>
    <t>Diesel On-Road</t>
  </si>
  <si>
    <t>Ethylene Oxide</t>
  </si>
  <si>
    <t xml:space="preserve">   Misc. venting &amp; fugitives </t>
  </si>
  <si>
    <t xml:space="preserve"> NE </t>
  </si>
  <si>
    <t>Transportation Coal</t>
  </si>
  <si>
    <t>Source: Table 4-77</t>
  </si>
  <si>
    <t>School and Tour Buses</t>
  </si>
  <si>
    <t>Solvents</t>
  </si>
  <si>
    <t>Volatilization &amp; Atm. Deposition</t>
  </si>
  <si>
    <t>Cropland Remaining Cropland</t>
  </si>
  <si>
    <t>Residue Nb</t>
  </si>
  <si>
    <t>Motorcycles</t>
  </si>
  <si>
    <t>Natural Gas to Chemical Plants</t>
  </si>
  <si>
    <t>Ethylene Dichloride</t>
  </si>
  <si>
    <t xml:space="preserve">   Combustion &amp; process upsets</t>
  </si>
  <si>
    <t>&lt;.1</t>
  </si>
  <si>
    <t>Industrial Other Coal</t>
  </si>
  <si>
    <t>C2F4</t>
  </si>
  <si>
    <t>Comfort Cooling for Trains and Buses</t>
  </si>
  <si>
    <t>Foams</t>
  </si>
  <si>
    <t>Forest Soilsb</t>
  </si>
  <si>
    <t>Organic Amendmenta</t>
  </si>
  <si>
    <t xml:space="preserve">Industrial Other Coal </t>
  </si>
  <si>
    <t>Ethylene</t>
  </si>
  <si>
    <t xml:space="preserve">  Tank venting</t>
  </si>
  <si>
    <t xml:space="preserve">   Tank venting</t>
  </si>
  <si>
    <t>Transmission&amp;Storage</t>
  </si>
  <si>
    <t>Commercial Coal</t>
  </si>
  <si>
    <t>Aerosols</t>
  </si>
  <si>
    <t>Industrial Coking Coal</t>
  </si>
  <si>
    <t>Carbon Black</t>
  </si>
  <si>
    <t>Source: Table 4-39</t>
  </si>
  <si>
    <t xml:space="preserve">   Pneumatic controller  venting </t>
  </si>
  <si>
    <t xml:space="preserve">   Pneumatic controller ventinga </t>
  </si>
  <si>
    <t>Processing</t>
  </si>
  <si>
    <t>Residential Coal</t>
  </si>
  <si>
    <t>Electricity Generation</t>
  </si>
  <si>
    <t>Refrigeration/Air Conditioning</t>
  </si>
  <si>
    <t>Changes in Forest Carbon Stocka</t>
  </si>
  <si>
    <t>Industry</t>
  </si>
  <si>
    <t>kg/t</t>
  </si>
  <si>
    <t>t/t</t>
  </si>
  <si>
    <t>Production Field Operations</t>
  </si>
  <si>
    <t>Production Field Operations (Potential)</t>
  </si>
  <si>
    <t>Field production</t>
  </si>
  <si>
    <t>Total Coal</t>
  </si>
  <si>
    <t>Fossil Fuel Combustion</t>
  </si>
  <si>
    <t>Mobile AC</t>
  </si>
  <si>
    <t>Sector</t>
  </si>
  <si>
    <t>Cropland</t>
  </si>
  <si>
    <t>Forest Land Remaining Forest Land</t>
  </si>
  <si>
    <t>Gasoline On-Roadb</t>
  </si>
  <si>
    <t>Gasoline On-Road</t>
  </si>
  <si>
    <t>Electric Power</t>
  </si>
  <si>
    <t>Non-Energy Use</t>
  </si>
  <si>
    <t>Chemical</t>
  </si>
  <si>
    <t>Gas/Crop Type</t>
  </si>
  <si>
    <t>CH4a</t>
  </si>
  <si>
    <t>Consumption</t>
  </si>
  <si>
    <t>Production</t>
  </si>
  <si>
    <t>Terr.</t>
  </si>
  <si>
    <t xml:space="preserve">Elec. </t>
  </si>
  <si>
    <t>Trans.</t>
  </si>
  <si>
    <t>Ind.</t>
  </si>
  <si>
    <t>Comm.</t>
  </si>
  <si>
    <t>Res.</t>
  </si>
  <si>
    <t>Fuel Type</t>
  </si>
  <si>
    <t xml:space="preserve">and N2O Emissions from  </t>
  </si>
  <si>
    <t>Vehicle Type</t>
  </si>
  <si>
    <t xml:space="preserve"> from ODS Substitutes by Sector</t>
  </si>
  <si>
    <t>Activity</t>
  </si>
  <si>
    <t>Land-Use/Source Category</t>
  </si>
  <si>
    <t>Sector/Fuel Type</t>
  </si>
  <si>
    <t>Fuel Type/Vehicle Typea</t>
  </si>
  <si>
    <t>Fuel Type/Vehicle Type</t>
  </si>
  <si>
    <t>for selected petrochemicals</t>
  </si>
  <si>
    <t>Petrochemicals (kt)</t>
  </si>
  <si>
    <t xml:space="preserve"> from Field Burning</t>
  </si>
  <si>
    <t xml:space="preserve"> Fermentation</t>
  </si>
  <si>
    <t>Consumption Not Associated with Glass</t>
  </si>
  <si>
    <t>Emissionsb (MMT CO2 Eq.) from Energy Use</t>
  </si>
  <si>
    <t>Adjusted Consumption (TBtu)a</t>
  </si>
  <si>
    <t>Gas/Source</t>
  </si>
  <si>
    <t>Table 26. Emissions of HFCs from ODS substittues</t>
  </si>
  <si>
    <t xml:space="preserve">Table 25. PFC Emissions from </t>
  </si>
  <si>
    <t>Table 24. PFC, HFC, SF6, NF3,</t>
  </si>
  <si>
    <t>Table 23. HFC Emissions from Transportation Sources</t>
  </si>
  <si>
    <t>Table 22. Emissions of HFCs and PFCs</t>
  </si>
  <si>
    <t>Table 21. Indirect N2O from Agricultural Soils</t>
  </si>
  <si>
    <t>Table 20.  Emissions and Removals (Flux)</t>
  </si>
  <si>
    <t>Table 19: Direct N2O from Agricultural Soils</t>
  </si>
  <si>
    <t>Table 18:  N2O from stationary combustion</t>
  </si>
  <si>
    <t>Table 17:  N2O from mobile combustion</t>
  </si>
  <si>
    <t>Table 16:  CH4 from mobile combustion</t>
  </si>
  <si>
    <t>Table 15:  CH4 from stationary combustion</t>
  </si>
  <si>
    <t>Table 14. Fossil fuel for non-energy uses (Tbu) and emissions</t>
  </si>
  <si>
    <t xml:space="preserve">Table 13. CO2 and CH4 emission factors </t>
  </si>
  <si>
    <t xml:space="preserve">Table 12. Production of Selected </t>
  </si>
  <si>
    <t>Table 11. CH4 and N2O</t>
  </si>
  <si>
    <t>Table 10. N2O from mobile sources</t>
  </si>
  <si>
    <t>Table 9. CH4 from mobile sources</t>
  </si>
  <si>
    <t>Table 8. CH4 and N2O from manure</t>
  </si>
  <si>
    <t>Table 7. CH4 from Enteric</t>
  </si>
  <si>
    <t xml:space="preserve">Table 6.  CO2 from Soda Ash Production and </t>
  </si>
  <si>
    <t>Table 5. CO2 from petroleum systems</t>
  </si>
  <si>
    <t>Table 4. CH4 from petroleum systems</t>
  </si>
  <si>
    <t xml:space="preserve">Table 3. CH4 and CO2 from natual gas systems </t>
  </si>
  <si>
    <t>Table 2:  2013 Energy Consumption Data and CO2 Emissions</t>
  </si>
  <si>
    <t xml:space="preserve">Table 1. U.S. GHG emissions in 2013 </t>
  </si>
  <si>
    <t>Unit: MMT CO2e (unless otherwise specified)</t>
  </si>
  <si>
    <t>†† The scrap; used and secondhand goods; noncomparable imports; and rest of the world adjustment lines identify special commodities which may appear in the commodity dimension of the make and use tables but which do not appear in the industry dimension.</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</si>
  <si>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</si>
  <si>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</si>
  <si>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Construction data published by BEA at the detail level do not align with 2007 NAICS industries.  In NAICS, industries are classified based on their production processes, whereas BEA construction is classified by type of structure.  For example, activity by the 2007 NAICS Roofing contractors industry would be split among many BEA construction categories because roofs are built on many types of structures.</t>
  </si>
  <si>
    <t>* Additional detail for the electric power generation, transmission, and distribution; wholesale trade; and other retail industries is available on an annual basis as part of the detailed gross output statistics.</t>
  </si>
  <si>
    <t>n/a</t>
  </si>
  <si>
    <t>††</t>
  </si>
  <si>
    <t>Rest of the world adjustment</t>
  </si>
  <si>
    <t>S00900</t>
  </si>
  <si>
    <t>Noncomparable imports</t>
  </si>
  <si>
    <t>S00300</t>
  </si>
  <si>
    <t>Noncomparable imports and rest-of-the-world adjustment</t>
  </si>
  <si>
    <t>Used and secondhand goods</t>
  </si>
  <si>
    <t>S00402</t>
  </si>
  <si>
    <t>Scrap</t>
  </si>
  <si>
    <t>S00401</t>
  </si>
  <si>
    <t>Scrap, used and secondhand goods</t>
  </si>
  <si>
    <t>Used</t>
  </si>
  <si>
    <t>**</t>
  </si>
  <si>
    <t>State and local government enterprises</t>
  </si>
  <si>
    <t>GSLE</t>
  </si>
  <si>
    <t>GSLG</t>
  </si>
  <si>
    <t>Federal government enterprises</t>
  </si>
  <si>
    <t>GFE</t>
  </si>
  <si>
    <t>Federal general government</t>
  </si>
  <si>
    <t>GFG</t>
  </si>
  <si>
    <t>Government</t>
  </si>
  <si>
    <t>G</t>
  </si>
  <si>
    <t>8134, 8139</t>
  </si>
  <si>
    <t>8132, 8133</t>
  </si>
  <si>
    <t>Other services, except government</t>
  </si>
  <si>
    <t>7223-4</t>
  </si>
  <si>
    <t>Food services and drinking places</t>
  </si>
  <si>
    <t>Amusements, gambling, and recreation industries</t>
  </si>
  <si>
    <t>7113-4</t>
  </si>
  <si>
    <t>Performing arts, spectator sports, museums, and related activities</t>
  </si>
  <si>
    <t>711AS</t>
  </si>
  <si>
    <t>Arts, entertainment, recreation, accommodation, and food services</t>
  </si>
  <si>
    <t>6242-3</t>
  </si>
  <si>
    <t>Social assistance</t>
  </si>
  <si>
    <t>6232, 6239</t>
  </si>
  <si>
    <t>6231, 6233</t>
  </si>
  <si>
    <t>Nursing and residential care facilities</t>
  </si>
  <si>
    <t>Ambulatory health care services</t>
  </si>
  <si>
    <t>6114-7</t>
  </si>
  <si>
    <t>6112-3</t>
  </si>
  <si>
    <t>Educational services</t>
  </si>
  <si>
    <t>Educational services, health care, and social assistance</t>
  </si>
  <si>
    <t>Administrative and support services</t>
  </si>
  <si>
    <t>54191, 54193, 54199</t>
  </si>
  <si>
    <t>54162, 54169</t>
  </si>
  <si>
    <t>Miscellaneous professional, scientific, and technical services</t>
  </si>
  <si>
    <t>5412OP</t>
  </si>
  <si>
    <t>541513, 541519</t>
  </si>
  <si>
    <t>Computer systems design and related services</t>
  </si>
  <si>
    <t>Professional and business services</t>
  </si>
  <si>
    <t>PROF</t>
  </si>
  <si>
    <t>5322-3</t>
  </si>
  <si>
    <t>Rental and leasing services and lessors of intangible assets</t>
  </si>
  <si>
    <t>532RL</t>
  </si>
  <si>
    <t>Real estate</t>
  </si>
  <si>
    <t>Insurance carriers and related activities</t>
  </si>
  <si>
    <t>5231-2</t>
  </si>
  <si>
    <t>Securities, commodity contracts, and investments</t>
  </si>
  <si>
    <t>5222-3</t>
  </si>
  <si>
    <t>521, 5221</t>
  </si>
  <si>
    <t>Federal Reserve banks, credit intermediation, and related activities</t>
  </si>
  <si>
    <t>521CI</t>
  </si>
  <si>
    <t>Finance, insurance, real estate, rental, and leasing</t>
  </si>
  <si>
    <t>FIRE</t>
  </si>
  <si>
    <t>51911-2, 51919</t>
  </si>
  <si>
    <t>Data processing, internet publishing, and other information services</t>
  </si>
  <si>
    <t>5174, 5719</t>
  </si>
  <si>
    <t>Broadcasting and telecommunications</t>
  </si>
  <si>
    <t>Motion picture and sound recording industries</t>
  </si>
  <si>
    <t>51114, 51119</t>
  </si>
  <si>
    <t>Publishing industries, except internet (includes software)</t>
  </si>
  <si>
    <t>Information</t>
  </si>
  <si>
    <t>487, 488</t>
  </si>
  <si>
    <t>Other transportation and support activities</t>
  </si>
  <si>
    <t>487OS</t>
  </si>
  <si>
    <t>Transportation and warehousing</t>
  </si>
  <si>
    <t>48TW</t>
  </si>
  <si>
    <t>442-4, 446-8, 451, 453-4</t>
  </si>
  <si>
    <t>*</t>
  </si>
  <si>
    <t>4A0</t>
  </si>
  <si>
    <t>Retail trade</t>
  </si>
  <si>
    <t>44RT</t>
  </si>
  <si>
    <t>Plastics and rubber products</t>
  </si>
  <si>
    <t>32592, 32599</t>
  </si>
  <si>
    <t>325212, 32522</t>
  </si>
  <si>
    <t>Chemical products</t>
  </si>
  <si>
    <t>Petroleum and coal products</t>
  </si>
  <si>
    <t>Printing and related support activities</t>
  </si>
  <si>
    <t>Paper products</t>
  </si>
  <si>
    <t>Apparel and leather and allied products</t>
  </si>
  <si>
    <t>315AL</t>
  </si>
  <si>
    <t>Textile mills and textile product mills</t>
  </si>
  <si>
    <t>313TT</t>
  </si>
  <si>
    <t>31182-3</t>
  </si>
  <si>
    <t>311611-3</t>
  </si>
  <si>
    <t>311511-2</t>
  </si>
  <si>
    <t>311222-3</t>
  </si>
  <si>
    <t>Food and beverage and tobacco products</t>
  </si>
  <si>
    <t>311FT</t>
  </si>
  <si>
    <t>Miscellaneous manufacturing</t>
  </si>
  <si>
    <t>337211, 337212, 337214</t>
  </si>
  <si>
    <t>337124, 337125, 337129</t>
  </si>
  <si>
    <t>Furniture and related products</t>
  </si>
  <si>
    <t>336415, 336419</t>
  </si>
  <si>
    <t>Other transportation equipment</t>
  </si>
  <si>
    <t>3364OT</t>
  </si>
  <si>
    <t>33633-4</t>
  </si>
  <si>
    <t>Motor vehicles, bodies and trailers, and parts</t>
  </si>
  <si>
    <t>3361MV</t>
  </si>
  <si>
    <t>Electrical equipment, appliances, and components</t>
  </si>
  <si>
    <t>334518-9</t>
  </si>
  <si>
    <t>334411, 334412, 334414-7, 334419</t>
  </si>
  <si>
    <t>334113, 334119</t>
  </si>
  <si>
    <t>Computer and electronic products</t>
  </si>
  <si>
    <t>333995-6</t>
  </si>
  <si>
    <t>333992, 333997, 333999</t>
  </si>
  <si>
    <t>333911, 333913</t>
  </si>
  <si>
    <t>333515, 333516, 333518</t>
  </si>
  <si>
    <t>333512-3</t>
  </si>
  <si>
    <t>333411-2</t>
  </si>
  <si>
    <t>333311, 333312, 333319</t>
  </si>
  <si>
    <t>33321, 333291-4, 333298</t>
  </si>
  <si>
    <t>Machinery</t>
  </si>
  <si>
    <t>332997-9</t>
  </si>
  <si>
    <t>332992-5</t>
  </si>
  <si>
    <t>332911-2, 332919</t>
  </si>
  <si>
    <t>332115-6</t>
  </si>
  <si>
    <t>332111-2, 332117</t>
  </si>
  <si>
    <t>Fabricated metal products</t>
  </si>
  <si>
    <t>331315, 331316, 331319</t>
  </si>
  <si>
    <t>‡</t>
  </si>
  <si>
    <t>331311-2</t>
  </si>
  <si>
    <t>Primary metals</t>
  </si>
  <si>
    <t>Nonmetallic mineral products</t>
  </si>
  <si>
    <t>32192, 32199</t>
  </si>
  <si>
    <t>Wood products</t>
  </si>
  <si>
    <t>Hunting and trapping</t>
  </si>
  <si>
    <t>Other Marine</t>
  </si>
  <si>
    <t>Manufacturing</t>
  </si>
  <si>
    <t>31G</t>
  </si>
  <si>
    <t>Shellfish</t>
  </si>
  <si>
    <t>Finfish</t>
  </si>
  <si>
    <t>†</t>
  </si>
  <si>
    <t>Logging</t>
  </si>
  <si>
    <t>Forest Nurserries and gathering of forest products</t>
  </si>
  <si>
    <t>Timber tract</t>
  </si>
  <si>
    <t>Other poultry</t>
  </si>
  <si>
    <t>Poultry hatcheries</t>
  </si>
  <si>
    <t>Turkey</t>
  </si>
  <si>
    <t>Broilers and other meat type chicken</t>
  </si>
  <si>
    <t>Chicken egg</t>
  </si>
  <si>
    <t>All other animal</t>
  </si>
  <si>
    <t>Fur bearing animal and rabbit</t>
  </si>
  <si>
    <t>Horses and other equine</t>
  </si>
  <si>
    <t>Construction</t>
  </si>
  <si>
    <t>Apiculture</t>
  </si>
  <si>
    <t>Other aquaculture</t>
  </si>
  <si>
    <t>Goat</t>
  </si>
  <si>
    <t>Utilities</t>
  </si>
  <si>
    <t>Hog and pig</t>
  </si>
  <si>
    <t>1122, 1124-5, 1129</t>
  </si>
  <si>
    <t>Dairy cattle and milk</t>
  </si>
  <si>
    <t>213112-5</t>
  </si>
  <si>
    <t>Dual-purpose cattle</t>
  </si>
  <si>
    <t>Cattle feedlots</t>
  </si>
  <si>
    <t>Beef cattle</t>
  </si>
  <si>
    <t>Support activities for mining</t>
  </si>
  <si>
    <t>11211, 11213</t>
  </si>
  <si>
    <t>All other miscellaneous crop</t>
  </si>
  <si>
    <t>21232, 21239</t>
  </si>
  <si>
    <t>Peanut</t>
  </si>
  <si>
    <t>Sugar beet</t>
  </si>
  <si>
    <t>All other crop</t>
  </si>
  <si>
    <t>21221, 21222, 21229</t>
  </si>
  <si>
    <t>Hay</t>
  </si>
  <si>
    <t>Surgarcane</t>
  </si>
  <si>
    <t>Mining, except oil and gas</t>
  </si>
  <si>
    <t>Tobacco</t>
  </si>
  <si>
    <t>Fruit and tree nut combination</t>
  </si>
  <si>
    <t>Tree nut</t>
  </si>
  <si>
    <t>Berry (except Strawberry)</t>
  </si>
  <si>
    <t>Mining</t>
  </si>
  <si>
    <t>Strawberry</t>
  </si>
  <si>
    <t>Grape</t>
  </si>
  <si>
    <t>Apple</t>
  </si>
  <si>
    <t>Noncitrus fruit and tree nut</t>
  </si>
  <si>
    <t>Citrus</t>
  </si>
  <si>
    <t>Orange</t>
  </si>
  <si>
    <t>Forestry, fishing, and related activities</t>
  </si>
  <si>
    <t>113FF</t>
  </si>
  <si>
    <t>Other vegetable and melon</t>
  </si>
  <si>
    <t>Potato</t>
  </si>
  <si>
    <t>Barley, Broomcorn, Buckwheat, Milo, Oat, Rye, Sorghum, Wild rice</t>
  </si>
  <si>
    <t>Oilseed and Grain Combination Farming</t>
  </si>
  <si>
    <t>Cron</t>
  </si>
  <si>
    <t>11113-6, 11119</t>
  </si>
  <si>
    <t>Dry pea and bean</t>
  </si>
  <si>
    <t>11111-2</t>
  </si>
  <si>
    <t>Oilseed</t>
  </si>
  <si>
    <t>Farms</t>
  </si>
  <si>
    <t>111CA</t>
  </si>
  <si>
    <t>Soybean</t>
  </si>
  <si>
    <t>Agriculture, forestry, fishing, and hunting</t>
  </si>
  <si>
    <t>Details on agriculture, forestry, fishing, and hunting</t>
  </si>
  <si>
    <t>Related 2007 NAICS Codes</t>
  </si>
  <si>
    <t>Notes</t>
  </si>
  <si>
    <t>BEA Code and Title</t>
  </si>
  <si>
    <t>Estimates in the Industry Economic Accounts of the Bureau of Economic Analysis (BEA) are generally available at three levels of detail: sector (15 industry groups), summary (71 industry groups), and detail (389 industry groups).  For most data products, estimates at the detail level are available only for estimate year 2007 (due to the availability of detailed data from the 2007 Economic Census); however, estimates of gross output at the detail level are also available annually.  This table shows the relationship between these three levels of detail as well as how each level relates to the 2007 North American Industry Classification System (NAICS) code structure.</t>
  </si>
  <si>
    <t>Industry Codes and Aggregations in the Industry Economic Accounts</t>
  </si>
  <si>
    <t>Source: Soda ash</t>
  </si>
  <si>
    <t>http://minerals.usgs.gov/minerals/pubs/commodity/soda_ash/</t>
  </si>
  <si>
    <t>other</t>
  </si>
  <si>
    <t>water treatment</t>
  </si>
  <si>
    <t>pulp&amp;paper</t>
  </si>
  <si>
    <t>flue gas desulfurization</t>
  </si>
  <si>
    <t>distributors</t>
  </si>
  <si>
    <t>Source: Abrasives</t>
  </si>
  <si>
    <t>http://minerals.usgs.gov/minerals/pubs/commodity/abrasives/</t>
  </si>
  <si>
    <t>Source: Lead</t>
  </si>
  <si>
    <t>http://minerals.usgs.gov/minerals/pubs/commodity/lead/</t>
  </si>
  <si>
    <t>soap&amp;detergent</t>
  </si>
  <si>
    <t>Secondary</t>
  </si>
  <si>
    <t xml:space="preserve">chemical </t>
  </si>
  <si>
    <t>Primary</t>
  </si>
  <si>
    <t>production (abrasive)</t>
  </si>
  <si>
    <t xml:space="preserve"> excluding glass</t>
  </si>
  <si>
    <t xml:space="preserve">Table 3. Silicon carbide </t>
  </si>
  <si>
    <t>Table 2. Lead production</t>
  </si>
  <si>
    <t>Table 1. Use of soda ash</t>
  </si>
  <si>
    <t>1000 MT</t>
  </si>
  <si>
    <t xml:space="preserve">expenditure on energy </t>
  </si>
  <si>
    <t>expenditure on energy fuel</t>
  </si>
  <si>
    <t>expenditure on non-energy fuel</t>
  </si>
  <si>
    <t>Total Commodity Output</t>
  </si>
  <si>
    <t>T007</t>
  </si>
  <si>
    <t>Total Final Uses (GDP)</t>
  </si>
  <si>
    <t>T004</t>
  </si>
  <si>
    <t>State and local: Gross investment in intellectual property products</t>
  </si>
  <si>
    <t>F10N00</t>
  </si>
  <si>
    <t>State and local: Gross investment in equipment</t>
  </si>
  <si>
    <t>F10E00</t>
  </si>
  <si>
    <t>State and local: Gross investment in structures</t>
  </si>
  <si>
    <t>F10S00</t>
  </si>
  <si>
    <t>State and local government consumption expenditures</t>
  </si>
  <si>
    <t>F10C00</t>
  </si>
  <si>
    <t>Federal nondefense: Gross investment in intellectual property products</t>
  </si>
  <si>
    <t>F07N00</t>
  </si>
  <si>
    <t>Federal nondefense: Gross investment in equipment</t>
  </si>
  <si>
    <t>F07E00</t>
  </si>
  <si>
    <t>Federal nondefense: Gross investment in structures</t>
  </si>
  <si>
    <t>F07S00</t>
  </si>
  <si>
    <t>Federal Government nondefense: Consumption expenditures</t>
  </si>
  <si>
    <t>F07C00</t>
  </si>
  <si>
    <t>Federal national defense: Gross investment in intellectual property products</t>
  </si>
  <si>
    <t>F06N00</t>
  </si>
  <si>
    <t>Federal national defense: Gross investment in equipment</t>
  </si>
  <si>
    <t>F06E00</t>
  </si>
  <si>
    <t>Federal national defense: Gross investment in structures</t>
  </si>
  <si>
    <t>F06S00</t>
  </si>
  <si>
    <t>Federal Government defense: Consumption expenditures</t>
  </si>
  <si>
    <t>F06C00</t>
  </si>
  <si>
    <t>Imports of goods and services</t>
  </si>
  <si>
    <t>F05000</t>
  </si>
  <si>
    <t>Exports of goods and services</t>
  </si>
  <si>
    <t>F04000</t>
  </si>
  <si>
    <t>Change in private inventories</t>
  </si>
  <si>
    <t>F03000</t>
  </si>
  <si>
    <t>Residential private fixed investment</t>
  </si>
  <si>
    <t>F02R00</t>
  </si>
  <si>
    <t>Nonresidential private fixed investment in intellectual property products</t>
  </si>
  <si>
    <t>F02N00</t>
  </si>
  <si>
    <t>Nonresidential private fixed investment in equipment</t>
  </si>
  <si>
    <t>F02E00</t>
  </si>
  <si>
    <t>Nonresidential private fixed investment in structures</t>
  </si>
  <si>
    <t>F02S00</t>
  </si>
  <si>
    <t>Personal consumption expenditures</t>
  </si>
  <si>
    <t>F01000</t>
  </si>
  <si>
    <t>Total Intermediate</t>
  </si>
  <si>
    <t>T001</t>
  </si>
  <si>
    <t>acrylonitrile</t>
  </si>
  <si>
    <t>T008</t>
  </si>
  <si>
    <t>T006</t>
  </si>
  <si>
    <t>V00300</t>
  </si>
  <si>
    <t>V00200</t>
  </si>
  <si>
    <t>V00100</t>
  </si>
  <si>
    <t>T005</t>
  </si>
  <si>
    <t>Industry / Commodity</t>
  </si>
  <si>
    <t>Total Industry Output</t>
  </si>
  <si>
    <t>Total Value Added</t>
  </si>
  <si>
    <t>Gross operating surplus</t>
  </si>
  <si>
    <t>Taxes on production and imports, less subsidies</t>
  </si>
  <si>
    <t>Compensation of employees</t>
  </si>
  <si>
    <t>cons</t>
  </si>
  <si>
    <t>[Millions of Dollars]</t>
  </si>
  <si>
    <r>
      <t xml:space="preserve">Use Table </t>
    </r>
    <r>
      <rPr>
        <b/>
        <sz val="10"/>
        <color rgb="FFFF0000"/>
        <rFont val="Arial"/>
        <family val="2"/>
      </rPr>
      <t>(transposed)</t>
    </r>
    <r>
      <rPr>
        <b/>
        <sz val="10"/>
        <rFont val="Arial"/>
        <family val="2"/>
      </rPr>
      <t>, Before Redefinitions, 2007</t>
    </r>
  </si>
  <si>
    <t>Note.  Detail may not add to total due to rounding.</t>
  </si>
  <si>
    <t>Industry Description</t>
  </si>
  <si>
    <t>Make Table, Before Redefinitions, 2007</t>
  </si>
  <si>
    <t xml:space="preserve">Source: Table 1, USDA ERC 152 </t>
  </si>
  <si>
    <t xml:space="preserve">  </t>
  </si>
  <si>
    <t>All crops</t>
  </si>
  <si>
    <t>na</t>
  </si>
  <si>
    <t>Greenhouse/nursery</t>
  </si>
  <si>
    <t>Fruits, nuts, berries</t>
  </si>
  <si>
    <t>Vegetables, melons</t>
  </si>
  <si>
    <t>High-value crops</t>
  </si>
  <si>
    <t>Sorghum</t>
  </si>
  <si>
    <t>Oats</t>
  </si>
  <si>
    <t>Milk cows</t>
  </si>
  <si>
    <t>Barley</t>
  </si>
  <si>
    <t>Field Crops</t>
  </si>
  <si>
    <t>Acre (millions)</t>
  </si>
  <si>
    <t>Commodity</t>
  </si>
  <si>
    <t>Table 1 Acreage of majors crops, 2007</t>
  </si>
  <si>
    <t>Source: 2010 MECS Survey Data (Table 2.1)</t>
  </si>
  <si>
    <t>Source: 2010 MECS Survey Data (Table 3.1)</t>
  </si>
  <si>
    <t>R</t>
  </si>
  <si>
    <t/>
  </si>
  <si>
    <t>Miscellaneous</t>
  </si>
  <si>
    <t>339</t>
  </si>
  <si>
    <t>Q</t>
  </si>
  <si>
    <t>Furniture and Related Products</t>
  </si>
  <si>
    <t>337</t>
  </si>
  <si>
    <t xml:space="preserve">  Aircraft</t>
  </si>
  <si>
    <t xml:space="preserve">   336411</t>
  </si>
  <si>
    <t xml:space="preserve">  Aerospace Product and Parts</t>
  </si>
  <si>
    <t xml:space="preserve"> 3364</t>
  </si>
  <si>
    <t xml:space="preserve">  Light Trucks and Utility Vehicles</t>
  </si>
  <si>
    <t xml:space="preserve">   336112</t>
  </si>
  <si>
    <t xml:space="preserve">  Automobiles</t>
  </si>
  <si>
    <t xml:space="preserve">   336111</t>
  </si>
  <si>
    <t>Transportation Equipment</t>
  </si>
  <si>
    <t>336</t>
  </si>
  <si>
    <t>Electrical Equip., Appliances, and Components</t>
  </si>
  <si>
    <t>335</t>
  </si>
  <si>
    <t xml:space="preserve">  Semiconductors and Related Devices</t>
  </si>
  <si>
    <t xml:space="preserve">   334413</t>
  </si>
  <si>
    <t>Computer and Electronic Products</t>
  </si>
  <si>
    <t>334</t>
  </si>
  <si>
    <t>333</t>
  </si>
  <si>
    <t>Fabricated Metal Products</t>
  </si>
  <si>
    <t>332</t>
  </si>
  <si>
    <t xml:space="preserve">  Aluminum Foundries, except Die-Casting</t>
  </si>
  <si>
    <t xml:space="preserve">   331524</t>
  </si>
  <si>
    <t xml:space="preserve">  Aluminum Die-Casting Foundries</t>
  </si>
  <si>
    <t xml:space="preserve">   331521</t>
  </si>
  <si>
    <t xml:space="preserve">  Iron Foundries</t>
  </si>
  <si>
    <t xml:space="preserve">   331511</t>
  </si>
  <si>
    <t xml:space="preserve">  Foundries</t>
  </si>
  <si>
    <t xml:space="preserve"> 3315</t>
  </si>
  <si>
    <t>W</t>
  </si>
  <si>
    <t xml:space="preserve">  Nonferrous Metals, except Aluminum</t>
  </si>
  <si>
    <t xml:space="preserve"> 3314</t>
  </si>
  <si>
    <t xml:space="preserve">  Aluminum Extruded Products</t>
  </si>
  <si>
    <t xml:space="preserve">   331316</t>
  </si>
  <si>
    <t xml:space="preserve">  Aluminum Sheet, Plate and Foils</t>
  </si>
  <si>
    <t xml:space="preserve">   331315</t>
  </si>
  <si>
    <t xml:space="preserve">  Secondary Smelting and Alloying of Aluminum</t>
  </si>
  <si>
    <t xml:space="preserve">   331314</t>
  </si>
  <si>
    <t xml:space="preserve">  Alumina and Aluminum</t>
  </si>
  <si>
    <t xml:space="preserve"> 3313</t>
  </si>
  <si>
    <t xml:space="preserve">  Steel Products from Purchased Steel</t>
  </si>
  <si>
    <t xml:space="preserve"> 3312</t>
  </si>
  <si>
    <t xml:space="preserve">  Electrometallurgical Ferroalloy Products</t>
  </si>
  <si>
    <t xml:space="preserve">   331112</t>
  </si>
  <si>
    <t xml:space="preserve">  Iron and Steel Mills</t>
  </si>
  <si>
    <t xml:space="preserve">   331111</t>
  </si>
  <si>
    <t>Primary Metals</t>
  </si>
  <si>
    <t>331</t>
  </si>
  <si>
    <t xml:space="preserve">  Mineral Wool</t>
  </si>
  <si>
    <t xml:space="preserve">   327993</t>
  </si>
  <si>
    <t xml:space="preserve">  Gypsum</t>
  </si>
  <si>
    <t xml:space="preserve">   327420</t>
  </si>
  <si>
    <t xml:space="preserve">  Lime</t>
  </si>
  <si>
    <t xml:space="preserve">   327410</t>
  </si>
  <si>
    <t xml:space="preserve">  Cements</t>
  </si>
  <si>
    <t xml:space="preserve">   327310</t>
  </si>
  <si>
    <t xml:space="preserve">  Glass Products from Purchased Glass</t>
  </si>
  <si>
    <t xml:space="preserve">   327215</t>
  </si>
  <si>
    <t xml:space="preserve">  Glass Containers</t>
  </si>
  <si>
    <t xml:space="preserve">   327213</t>
  </si>
  <si>
    <t xml:space="preserve">  Other Pressed and Blown Glass and Glassware</t>
  </si>
  <si>
    <t xml:space="preserve">   327212</t>
  </si>
  <si>
    <t xml:space="preserve">  Flat Glass</t>
  </si>
  <si>
    <t xml:space="preserve">   327211</t>
  </si>
  <si>
    <t>Nonmetallic Mineral Products</t>
  </si>
  <si>
    <t>327</t>
  </si>
  <si>
    <t>Plastics and Rubber Products</t>
  </si>
  <si>
    <t>326</t>
  </si>
  <si>
    <t xml:space="preserve">  Photographic Film, Paper, Plate, and Chemicals</t>
  </si>
  <si>
    <t xml:space="preserve">   325992</t>
  </si>
  <si>
    <t xml:space="preserve">  Pharmaceutical Preparation</t>
  </si>
  <si>
    <t xml:space="preserve">   325412</t>
  </si>
  <si>
    <t xml:space="preserve">  Pharmaceuticals and Medicines</t>
  </si>
  <si>
    <t xml:space="preserve"> 3254</t>
  </si>
  <si>
    <t xml:space="preserve">  Phosphatic Fertilizers</t>
  </si>
  <si>
    <t xml:space="preserve">   325312</t>
  </si>
  <si>
    <t xml:space="preserve">  Nitrogenous Fertilizers</t>
  </si>
  <si>
    <t xml:space="preserve">   325311</t>
  </si>
  <si>
    <t xml:space="preserve">  Noncellulosic Organic Fibers</t>
  </si>
  <si>
    <t xml:space="preserve">   325222</t>
  </si>
  <si>
    <t xml:space="preserve">  Synthetic Rubber</t>
  </si>
  <si>
    <t xml:space="preserve">   325212</t>
  </si>
  <si>
    <t xml:space="preserve">  Plastics Materials and Resins</t>
  </si>
  <si>
    <t xml:space="preserve">   325211</t>
  </si>
  <si>
    <t xml:space="preserve">  Other Basic Organic Chemicals</t>
  </si>
  <si>
    <t xml:space="preserve">   325199</t>
  </si>
  <si>
    <t xml:space="preserve">  Ethyl Alcohol </t>
  </si>
  <si>
    <t xml:space="preserve">   325193</t>
  </si>
  <si>
    <t xml:space="preserve">  Cyclic Crudes and Intermediates</t>
  </si>
  <si>
    <t xml:space="preserve">   325192</t>
  </si>
  <si>
    <t xml:space="preserve">  Other Basic Inorganic Chemicals</t>
  </si>
  <si>
    <t xml:space="preserve">   325188</t>
  </si>
  <si>
    <t xml:space="preserve">  Carbon Black </t>
  </si>
  <si>
    <t xml:space="preserve">   325182</t>
  </si>
  <si>
    <t xml:space="preserve">  Alkalies and Chlorine</t>
  </si>
  <si>
    <t xml:space="preserve">   325181</t>
  </si>
  <si>
    <t xml:space="preserve">  Industrial Gases</t>
  </si>
  <si>
    <t xml:space="preserve">   325120</t>
  </si>
  <si>
    <t xml:space="preserve">  Petrochemicals</t>
  </si>
  <si>
    <t xml:space="preserve">   325110</t>
  </si>
  <si>
    <t>Chemicals</t>
  </si>
  <si>
    <t>325</t>
  </si>
  <si>
    <t xml:space="preserve">  Other Petroleum and Coal Products</t>
  </si>
  <si>
    <t xml:space="preserve">   324199</t>
  </si>
  <si>
    <t xml:space="preserve">  Petroleum Refineries</t>
  </si>
  <si>
    <t xml:space="preserve">   324110</t>
  </si>
  <si>
    <t>Petroleum and Coal Products</t>
  </si>
  <si>
    <t>324</t>
  </si>
  <si>
    <t>Printing and Related Support</t>
  </si>
  <si>
    <t>323</t>
  </si>
  <si>
    <t xml:space="preserve">  Paperboard Mills</t>
  </si>
  <si>
    <t xml:space="preserve">   322130</t>
  </si>
  <si>
    <t xml:space="preserve">  Newsprint Mills</t>
  </si>
  <si>
    <t xml:space="preserve">   322122</t>
  </si>
  <si>
    <t xml:space="preserve">  Paper Mills, except Newsprint</t>
  </si>
  <si>
    <t xml:space="preserve">   322121</t>
  </si>
  <si>
    <t xml:space="preserve">  Pulp Mills</t>
  </si>
  <si>
    <t xml:space="preserve">   322110</t>
  </si>
  <si>
    <t>Paper</t>
  </si>
  <si>
    <t>322</t>
  </si>
  <si>
    <t xml:space="preserve">  Other Wood Products</t>
  </si>
  <si>
    <t xml:space="preserve"> 3219</t>
  </si>
  <si>
    <t xml:space="preserve">  Veneer, Plywood, and Engineered Woods</t>
  </si>
  <si>
    <t xml:space="preserve"> 3212</t>
  </si>
  <si>
    <t xml:space="preserve">  Sawmills</t>
  </si>
  <si>
    <t xml:space="preserve">   321113</t>
  </si>
  <si>
    <t>Wood Products</t>
  </si>
  <si>
    <t>321</t>
  </si>
  <si>
    <t>Leather and Allied Products</t>
  </si>
  <si>
    <t>316</t>
  </si>
  <si>
    <t>source</t>
  </si>
  <si>
    <t>https://www.eia.gov/dnav/pet/pet_cons_821dst_dcu_nus_a.htm</t>
  </si>
  <si>
    <t>Apparel</t>
  </si>
  <si>
    <t>315</t>
  </si>
  <si>
    <t>Textile Product Mills</t>
  </si>
  <si>
    <t>314</t>
  </si>
  <si>
    <t xml:space="preserve">Other End Users </t>
  </si>
  <si>
    <t>Textile Mills</t>
  </si>
  <si>
    <t>313</t>
  </si>
  <si>
    <t xml:space="preserve">Off-Highway Consumers </t>
  </si>
  <si>
    <t xml:space="preserve">  Tobacco </t>
  </si>
  <si>
    <t xml:space="preserve"> 3122</t>
  </si>
  <si>
    <t xml:space="preserve">Military Consumers </t>
  </si>
  <si>
    <t xml:space="preserve">  Beverages</t>
  </si>
  <si>
    <t xml:space="preserve"> 3121</t>
  </si>
  <si>
    <t xml:space="preserve">On-Highway Consumers </t>
  </si>
  <si>
    <t>Beverage and Tobacco Products</t>
  </si>
  <si>
    <t>312</t>
  </si>
  <si>
    <t xml:space="preserve">Vessel Bunkering Consumers </t>
  </si>
  <si>
    <t xml:space="preserve">  Animal Slaughtering and Processing</t>
  </si>
  <si>
    <t xml:space="preserve"> 3116</t>
  </si>
  <si>
    <t xml:space="preserve">Railroad Consumers </t>
  </si>
  <si>
    <t xml:space="preserve">  Dairy Product</t>
  </si>
  <si>
    <t xml:space="preserve"> 3115</t>
  </si>
  <si>
    <t xml:space="preserve">Electric Utility Consumers </t>
  </si>
  <si>
    <t xml:space="preserve">  Fruit and Vegetable Preserving and Specialty Food </t>
  </si>
  <si>
    <t xml:space="preserve"> 3114</t>
  </si>
  <si>
    <t xml:space="preserve">Farm Consumers </t>
  </si>
  <si>
    <t xml:space="preserve">  Sugar Manufacturing</t>
  </si>
  <si>
    <t xml:space="preserve">  31131</t>
  </si>
  <si>
    <t xml:space="preserve">Oil Company Consumers </t>
  </si>
  <si>
    <t xml:space="preserve">  Wet Corn Milling</t>
  </si>
  <si>
    <t xml:space="preserve">   311221</t>
  </si>
  <si>
    <t xml:space="preserve">Industrial Consumers </t>
  </si>
  <si>
    <t xml:space="preserve">  Grain and Oilseed Milling</t>
  </si>
  <si>
    <t xml:space="preserve"> 3112</t>
  </si>
  <si>
    <t xml:space="preserve">Commercial Consumers </t>
  </si>
  <si>
    <t>Food</t>
  </si>
  <si>
    <t>311</t>
  </si>
  <si>
    <t xml:space="preserve">Residential Consumers </t>
  </si>
  <si>
    <t>(trillion Btu)</t>
  </si>
  <si>
    <t>short tons)</t>
  </si>
  <si>
    <t>(million bbl)</t>
  </si>
  <si>
    <t>cu ft)</t>
  </si>
  <si>
    <t>Subsector and Industry</t>
  </si>
  <si>
    <t>Code(a)</t>
  </si>
  <si>
    <t>(million kWh)</t>
  </si>
  <si>
    <t>Retail Deliveries</t>
  </si>
  <si>
    <t>Other(e)</t>
  </si>
  <si>
    <t>(million</t>
  </si>
  <si>
    <t>NGL(d)</t>
  </si>
  <si>
    <t>(billion</t>
  </si>
  <si>
    <t>Fuel Oil(b)</t>
  </si>
  <si>
    <t>NAICS</t>
  </si>
  <si>
    <t>Other(f)</t>
  </si>
  <si>
    <t>NGL(e)</t>
  </si>
  <si>
    <t>Fuel Oil(c)</t>
  </si>
  <si>
    <t>Electricity(b)</t>
  </si>
  <si>
    <t>Coke and Breeze</t>
  </si>
  <si>
    <t>LPG and</t>
  </si>
  <si>
    <t>Natural Gas(c)</t>
  </si>
  <si>
    <t>Distillate</t>
  </si>
  <si>
    <t>Residual</t>
  </si>
  <si>
    <t>fuel ratio</t>
  </si>
  <si>
    <t>Natural Gas(d)</t>
  </si>
  <si>
    <t>Net</t>
  </si>
  <si>
    <t>Table 3. Sales of Distillate Fuel Oil by End Use</t>
  </si>
  <si>
    <t>settlements, wetlands, and other</t>
  </si>
  <si>
    <t>Soda ash comsuption by distributor, FGD, and other</t>
  </si>
  <si>
    <t>Ethylene Dichloride, NAICS code not found</t>
  </si>
  <si>
    <t>unallocated</t>
  </si>
  <si>
    <t>Transport</t>
  </si>
  <si>
    <t>Petrol</t>
  </si>
  <si>
    <t>Coal&amp;coke</t>
  </si>
  <si>
    <t>Fuel oil</t>
  </si>
  <si>
    <t>Electric</t>
  </si>
  <si>
    <t>Mineralization and other</t>
  </si>
  <si>
    <t xml:space="preserve">Fertilizer </t>
  </si>
  <si>
    <t>Others</t>
  </si>
  <si>
    <t>Refrigeration</t>
  </si>
  <si>
    <t>Sectoral total (KT)</t>
  </si>
  <si>
    <t>Sectoral total (MMT CO2e)</t>
  </si>
  <si>
    <t>Allocated to "Semiconductor and related device manufacturing"</t>
  </si>
  <si>
    <t>Allocated to "Electric power generation, transmission, and distribution"</t>
  </si>
  <si>
    <t>Allocated to "Alumina refining and primary aluminum production"</t>
  </si>
  <si>
    <t xml:space="preserve">Allocated to three magnesium producton and casting sectors based on the sectoral output. </t>
  </si>
  <si>
    <t>Refrigeration and foams are allocated to sectors that use them. Refrigeration is divided into transport and others. Emissions are also approportioned to individual HFC substances based on their contributions.</t>
  </si>
  <si>
    <t>Unallocated</t>
  </si>
  <si>
    <t>Allocated to "Waste management and remediation services"</t>
  </si>
  <si>
    <t>Allocated to "Fertilizer manufacturing"</t>
  </si>
  <si>
    <t>Allocated to "Other petroleum and coal products manufacturing"</t>
  </si>
  <si>
    <t>Allocated to "Water, sewage and other systems"</t>
  </si>
  <si>
    <t>Allocated to agricultural sectors based on emissions from individual animals (see EPA table 8)</t>
  </si>
  <si>
    <t>Allocated to various sectors based on emissions from detailed mobile combustion sources (see EPA table 16)</t>
  </si>
  <si>
    <t>Allocated to "Personal consumption expenditures"</t>
  </si>
  <si>
    <t>Allocated to commercial sectors based on CO2 emissions from combution of natural gas by each sector</t>
  </si>
  <si>
    <t>Allocated to commercial sectors based on CO2 emissions from combution of petroleum by each sector</t>
  </si>
  <si>
    <t>Allocated to industrial sectors based on CO2 emissions from combution of natural gas by each sector</t>
  </si>
  <si>
    <t>Allocated to industrial sectors based on CO2 emissions from combution of fuel oil by each sector</t>
  </si>
  <si>
    <t>Allocated to industrial sectors based on CO2 emissions from combution of coal by each sector</t>
  </si>
  <si>
    <t>Allocated to utility sectors based on thier output (i.e., total output in the IO make table, or BEAm)</t>
  </si>
  <si>
    <t>Allocated to agricultural sectors based on the use of nitrogen fertilizers, approximated by purchases of "Fertilizer manufacturing" in the IO Use table</t>
  </si>
  <si>
    <t xml:space="preserve">Allocated to agricultural sectors based on the use of nitrogen fertilizers, approximated by purchases of "Fertilizer manufacturing" in the IO Use table (see EPA </t>
  </si>
  <si>
    <t>Allocated to "Other basic organic chemical manufacturing" based on emissions from acrylonitrile and methanol production (see EPA table 13)</t>
  </si>
  <si>
    <t>Allocated to "Grain farming" based on EPA table 11</t>
  </si>
  <si>
    <t>Allocated to "Iron and steel mills and ferroalloy manufacturing"</t>
  </si>
  <si>
    <t>Allocated to various sectors based on emissions from detailed mobile combustion sources (i.e., EPA table 16)</t>
  </si>
  <si>
    <t>Allocated to "Corn mining"</t>
  </si>
  <si>
    <t>Allocated to "Grain farming"</t>
  </si>
  <si>
    <t>Allocated to "Oil and gas extraction", "Petroleum Refineries", and "Pipeline transportation" based on EPA table 3</t>
  </si>
  <si>
    <t>Allocated to "Coal mining"</t>
  </si>
  <si>
    <t>Allocated to "Oil and gas extraction", "Natural gas distribution", and "Pipeline transportation" based on EPA table 3</t>
  </si>
  <si>
    <t>Allocated to agricultural sectors based on emissions from individual animals (i.e., EPA table 7)</t>
  </si>
  <si>
    <t>Wood Biomass and Ethanol Consumption</t>
  </si>
  <si>
    <t xml:space="preserve">Emissions from production allocated to "Other basic inorganic chemical manufacturing", emissions from consumption unallocated </t>
  </si>
  <si>
    <t>Allocated to "Primary smelting and refining of nonferrous metal (except copper and aluminum"</t>
  </si>
  <si>
    <t>Allocated to "Other nonmetallic mineral mining and quarrying"</t>
  </si>
  <si>
    <t>Allocated to "Glass and glass product manufacturing"</t>
  </si>
  <si>
    <t>Allocated to "Primary smelting and refining of nonferrous metal (except copper and aluminum)"</t>
  </si>
  <si>
    <t>Allocated to "Other basic inorganic chemical manufacturing"</t>
  </si>
  <si>
    <t>Allocated to relevant sectors based on the use of soda ash (see USGS table 1); emissions from soda ash comsuption by distributor, FGD, and other unallocated</t>
  </si>
  <si>
    <t>Allocated to agricultural sectors based on the use of urea, approximated by purchases of "Fertilizer manufacturing" in the IO Use table</t>
  </si>
  <si>
    <t>Allocated to manufacturing sectors based on the use of carbonates, approximated by purchases of "Lime and gypsum product manufacturing" in the IO Use table</t>
  </si>
  <si>
    <t>Allocated to manufacturing sectors based on the use of urea, approximated by purchases of "Fertilizer manufacturing" in the IO Use table</t>
  </si>
  <si>
    <t>Allocated to agricultural sectors based on the use of lime, approximated by purchases of "Lime and gypsum product manufacturing" in the IO Use table</t>
  </si>
  <si>
    <t>Allocated to "Oil and gas extraction" and "Petroleum refineries" based on EPA table 5</t>
  </si>
  <si>
    <t>Allocated to "Lime and gypsum product manufacturing"</t>
  </si>
  <si>
    <t>Allocated to petroleum and chemical sectors based on production of major petrochemicals (i.e., EPA table 12); emissions from production Ethylene Dichloride unallocated</t>
  </si>
  <si>
    <t>Allocated to "Cement manufacturing"</t>
  </si>
  <si>
    <t>Allocated to "Oil and gas extraction" and "Pipeline transportation" based on EPA table 3</t>
  </si>
  <si>
    <t>Allocated to transportation sectors based on the use of petroleum products, apprimated by purchases of "Petroleum refineries" in the IO Use table</t>
  </si>
  <si>
    <t>Same as above</t>
  </si>
  <si>
    <t>Allocated to sectors based on EIA's MECS (i.g., EIA table 2), with the IO Use table used when further allocation is needed.</t>
  </si>
  <si>
    <t>Allocated to commercial sectors based on their use of petroleum, apprimated by purchases of "Petroleum refineries" in the IO Use table</t>
  </si>
  <si>
    <t>Allocated to commercial sectors based on their use of natural gas, apprimated by purchases of "Coal mining" in the IO Use table</t>
  </si>
  <si>
    <t>Allocated to commercial sectors based on their use of coal, apprimated by purchases of "Coal mining" in the IO Use table</t>
  </si>
  <si>
    <t xml:space="preserve">1) For manufacturing sectors, allocation is done based primarily on EIA's Manufacutring Energy Consumption Survey (MECS) (i.e., EIA table 1) and secondarily on the IO Use table. Specifically, emissions are first allocated to MECS sectors, some of which correspond to the IO sectors of our interest but many are more aggregate, such as "Textile mills" (NAICS code 313, EIA C17). For the latter, emissions are further allocated to IO sectors (e.g., 313100, 313200, 313300 ) based on their purchases of "Coal mining". [total emissions from coal for industrial sectors / industry use of coal in physical units * an aggregate sector's use of coal in physical units * a disaggregate sector's expenditure on coal in $ / the aggregate sector's expenditure on coal in $] 2) For non-manufacturing industrial sectors (e.g., mining), allocated is done based on the IO Use table after subtracting emissions from manufacturing sectors. </t>
  </si>
  <si>
    <t>S00000</t>
  </si>
  <si>
    <t>bea_cd</t>
  </si>
  <si>
    <t>US</t>
    <phoneticPr fontId="73" type="noConversion"/>
  </si>
  <si>
    <t>Sectoral intensity (kg/$)</t>
    <phoneticPr fontId="73" type="noConversion"/>
  </si>
  <si>
    <t>HFC-23</t>
    <phoneticPr fontId="73" type="noConversion"/>
  </si>
  <si>
    <t>HFC-32</t>
    <phoneticPr fontId="73" type="noConversion"/>
  </si>
  <si>
    <t>HFC-134a</t>
    <phoneticPr fontId="73" type="noConversion"/>
  </si>
  <si>
    <t>HFC-143a</t>
    <phoneticPr fontId="73" type="noConversion"/>
  </si>
  <si>
    <t>HFC-236fa</t>
    <phoneticPr fontId="73" type="noConversion"/>
  </si>
  <si>
    <t>CF4</t>
    <phoneticPr fontId="73" type="noConversion"/>
  </si>
  <si>
    <t>C2F6</t>
    <phoneticPr fontId="73" type="noConversion"/>
  </si>
  <si>
    <t>C3F8</t>
    <phoneticPr fontId="73" type="noConversion"/>
  </si>
  <si>
    <t>C4F8</t>
    <phoneticPr fontId="73" type="noConversion"/>
  </si>
  <si>
    <t>SF6</t>
    <phoneticPr fontId="73" type="noConversion"/>
  </si>
  <si>
    <t>NF3</t>
    <phoneticPr fontId="73" type="noConversion"/>
  </si>
  <si>
    <r>
      <t>i</t>
    </r>
    <r>
      <rPr>
        <sz val="10"/>
        <rFont val="Arial"/>
      </rPr>
      <t>n Millions of Dollars</t>
    </r>
    <phoneticPr fontId="73" type="noConversion"/>
  </si>
  <si>
    <t>Allocated to various industrial sectors based on use of petroleum, approximated by purchases of "Petroleum refineries" in the IO Use table and with non-energy portions removed based on EIA's MECS (i.e., EIA table 1 and 2). First, total emissions from this broad sector are divided by their expenditures on "Petroleum refineres" as energy fuels (BEAu II427) with non-energy portions take out using the fuel ratios derived from EIA table 1 &amp; 2 (see EIA column R). Then, the results are multiplied by each industrial sector's expenditure on "Petroleum refineries" as energy fuels to calculate their individual emissions. [Total emissions from petrol for industrial sectors / their total expenditures on petrol as energy fuels * (a sector's expenditure on petrol * the fuel ratio)]</t>
  </si>
  <si>
    <t>USEEIO</t>
  </si>
  <si>
    <t xml:space="preserve">Explanation of allocation of EPA GHG inventory (left) to sectors in the BEA IO table. </t>
  </si>
  <si>
    <t>BEA_ID</t>
  </si>
  <si>
    <t>Intensity_kg/$</t>
  </si>
  <si>
    <t>1) format</t>
  </si>
  <si>
    <t>2) reformat, 0s removed</t>
  </si>
  <si>
    <t>Category</t>
  </si>
  <si>
    <t>Amount</t>
  </si>
  <si>
    <t>Unit (/$)</t>
  </si>
  <si>
    <t>Tag</t>
  </si>
  <si>
    <t>air</t>
  </si>
  <si>
    <t>Calculation</t>
  </si>
  <si>
    <t>Estimate</t>
  </si>
  <si>
    <t>Emission basis</t>
  </si>
  <si>
    <t>Flow Reliability</t>
  </si>
  <si>
    <t>Flow reliability</t>
  </si>
  <si>
    <t>Temporal correlation</t>
  </si>
  <si>
    <t>Geographical correlation</t>
  </si>
  <si>
    <t>Technological Correlation</t>
  </si>
  <si>
    <t>Sampling Method</t>
  </si>
  <si>
    <t>data quaility</t>
  </si>
  <si>
    <t>Tech Correlation</t>
  </si>
  <si>
    <t>Unallocated because is biogenic</t>
  </si>
  <si>
    <t>International Bunker Fuels</t>
  </si>
  <si>
    <t>Table 2. Cattle production (1000 head)</t>
  </si>
  <si>
    <t>GHG Fuel type</t>
  </si>
  <si>
    <t>GHG Vehicle Type</t>
  </si>
  <si>
    <t>USEEIOv1Sector</t>
  </si>
  <si>
    <t>2011 Amount</t>
  </si>
  <si>
    <t>Unit</t>
  </si>
  <si>
    <t>Match to NEI OnRoad</t>
  </si>
  <si>
    <t>Concatenate</t>
  </si>
  <si>
    <t>%gasoline_use</t>
  </si>
  <si>
    <t>%diesel_use</t>
  </si>
  <si>
    <t>%jetfuel_use</t>
  </si>
  <si>
    <t>%aviation_gas_use</t>
  </si>
  <si>
    <t>%RFO_use</t>
  </si>
  <si>
    <t>%LPG_Use</t>
  </si>
  <si>
    <t>Gasoline</t>
  </si>
  <si>
    <t>1E6 gallons</t>
  </si>
  <si>
    <t>Y</t>
  </si>
  <si>
    <t>Buses</t>
  </si>
  <si>
    <t>Diesel</t>
  </si>
  <si>
    <t>Recreational Boats</t>
  </si>
  <si>
    <t>N</t>
  </si>
  <si>
    <t>Commercial Aircraft</t>
  </si>
  <si>
    <t>General Aviation Aircraft</t>
  </si>
  <si>
    <t>Military Aircraft</t>
  </si>
  <si>
    <t>Residual Fuel Oil</t>
  </si>
  <si>
    <t>Fuel Total</t>
  </si>
  <si>
    <t>GHG Type</t>
  </si>
  <si>
    <t>Grand Total</t>
  </si>
  <si>
    <t>Percentages fuel use by USEEIOv1Sector</t>
  </si>
  <si>
    <t>Pipelines</t>
  </si>
  <si>
    <t>trillion cu ft</t>
  </si>
  <si>
    <t>%nat_gas</t>
  </si>
  <si>
    <t>Reported</t>
  </si>
  <si>
    <t xml:space="preserve">Allocated based on transportation fuel use from USEPA GHG Inventory Annex. See 'TransportationFuelUse' sheet. </t>
  </si>
  <si>
    <t>updated 2013 industry output</t>
  </si>
  <si>
    <t>2013 Ind x</t>
  </si>
  <si>
    <t>Does not match with the 2013 Output from the make and use tables we have. Comparison shown here</t>
  </si>
  <si>
    <t>Ratio</t>
  </si>
  <si>
    <t>NB - A17 actually refers to 2007 emissions, the table above here is from 2013 emissions tabulated in table A-11 of the 2015 report (covering 1990-2013)</t>
  </si>
  <si>
    <t>NE</t>
  </si>
  <si>
    <t>Table 2:  2007 Energy Consumption Data and CO2 Emissions</t>
  </si>
  <si>
    <t>Table 1. U.S. GHG emissions in 2007</t>
  </si>
  <si>
    <t>UNALLOCATED</t>
  </si>
  <si>
    <t>UNALLOCATED, UNCHANGED</t>
  </si>
  <si>
    <t>Table 1. Sectoral fuel Consumption, 2006, used to represent 2007</t>
  </si>
  <si>
    <t>Table 2. Sectoral nonfuel (feedstock) consumption, 2006</t>
  </si>
  <si>
    <t>Source: Table A-19. US GHG 2017</t>
  </si>
  <si>
    <t>Transmission and Storage</t>
  </si>
  <si>
    <t>Source: Table 3-52&amp;49</t>
  </si>
  <si>
    <t>Deleted duplicate table</t>
  </si>
  <si>
    <t xml:space="preserve">Peter update </t>
  </si>
  <si>
    <t xml:space="preserve">Jan </t>
  </si>
  <si>
    <t>Feb</t>
  </si>
  <si>
    <t>Mar</t>
  </si>
  <si>
    <t>Oct</t>
  </si>
  <si>
    <t>Nov</t>
  </si>
  <si>
    <t>Dec</t>
  </si>
  <si>
    <t>Prices propane 2007</t>
  </si>
  <si>
    <t>Energy content</t>
  </si>
  <si>
    <t>$/mBtu</t>
  </si>
  <si>
    <t>$/MJ</t>
  </si>
  <si>
    <t>https://www.eia.gov/dnav/pet/hist/LeafHandler.ashx?n=PET&amp;s=M_EPLLPA_PRS_NUS_DPG&amp;f=M</t>
  </si>
  <si>
    <t>Prices heat oil</t>
  </si>
  <si>
    <t>https://www.engineeringtoolbox.com/energy-content-d_868.html</t>
  </si>
  <si>
    <t>$/Gal</t>
  </si>
  <si>
    <t>mBtu/Gal</t>
  </si>
  <si>
    <t>Prices gasoline</t>
  </si>
  <si>
    <t>https://www.eia.gov/dnav/pet/hist/LeafHandler.ashx?n=PET&amp;s=M_EPD2F_PRS_NUS_DPG&amp;f=M</t>
  </si>
  <si>
    <t>https://www.eia.gov/totalenergy/data/annual/showtext.php?t=ptb0524</t>
  </si>
  <si>
    <t>Roughly same price for energy content, thus energy a good proxy for price</t>
  </si>
  <si>
    <t>2007 Amount</t>
  </si>
  <si>
    <t>hh vehicles</t>
  </si>
  <si>
    <t>hh vmt</t>
  </si>
  <si>
    <t>tot fleet veh</t>
  </si>
  <si>
    <t>comm vmt</t>
  </si>
  <si>
    <t>gov vmt</t>
  </si>
  <si>
    <t>tot fleet vmt</t>
  </si>
  <si>
    <t>Check on household vs commercial/government vmt pass cars and trucks</t>
  </si>
  <si>
    <t>Compare CO2 from comm/ind gasoline and household gasoline use</t>
  </si>
  <si>
    <t>transport' gasoline co2</t>
  </si>
  <si>
    <t>comm/ind' gasoline</t>
  </si>
  <si>
    <t xml:space="preserve">fleet vehicle emissions seem to be well covered under comm/industrial gasoline related CO2 </t>
  </si>
  <si>
    <t>So should government?</t>
  </si>
  <si>
    <t>Or commercial and industrial combined?</t>
  </si>
  <si>
    <t>48A000 scenic transportation should be moved from commercial pet use to transport?</t>
  </si>
  <si>
    <t>Couriers</t>
  </si>
  <si>
    <t>StateLocal Transit</t>
  </si>
  <si>
    <t>Sightseeing</t>
  </si>
  <si>
    <t>Percentage of hh petroleum expenditures for:</t>
  </si>
  <si>
    <t>Motor gasoline</t>
  </si>
  <si>
    <t>Home heating fuel</t>
  </si>
  <si>
    <t>Residential natural gas</t>
  </si>
  <si>
    <t>Residential petroleum</t>
  </si>
  <si>
    <t>Source: Table 5-17</t>
  </si>
  <si>
    <t>Source: Table 5-18</t>
  </si>
  <si>
    <t>Source: Table 4-95</t>
  </si>
  <si>
    <t>Source: Table A-115</t>
  </si>
  <si>
    <t>2007 Gross Industry Output, million USD2013</t>
  </si>
  <si>
    <t>Sectoral intensity (kg/2013$)</t>
  </si>
  <si>
    <t>2007 Gross Industry Output, million USD2007</t>
  </si>
  <si>
    <t>Y10010</t>
  </si>
  <si>
    <t>Y10020</t>
  </si>
  <si>
    <t>Y20010</t>
  </si>
  <si>
    <t>Personal vehicle fuel</t>
  </si>
  <si>
    <t>Y199</t>
  </si>
  <si>
    <t>Personal-vehicle fuels</t>
  </si>
  <si>
    <t>Residential petroleum heating fuels</t>
  </si>
  <si>
    <t>Motor gasoline + motor diesel</t>
  </si>
  <si>
    <t>Prices deisel</t>
  </si>
  <si>
    <t>Home LPG</t>
  </si>
  <si>
    <t>Motor diesel</t>
  </si>
  <si>
    <t>Mill USD/TBtu</t>
  </si>
  <si>
    <t>Propane</t>
  </si>
  <si>
    <t>Heating oil</t>
  </si>
  <si>
    <t>Total 2007 petroleum product expedenditures on (Mill USD)</t>
  </si>
  <si>
    <t>Home fuel oil and kerosene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</si>
</sst>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8" formatCode="&quot;$&quot;#,##0.00_);[Red]\(&quot;$&quot;#,##0.00\)"/>
    <numFmt numFmtId="43" formatCode="_(* #,##0.00_);_(* \(#,##0.00\);_(* &quot;-&quot;??_);_(@_)"/>
    <numFmt numFmtId="164" formatCode="0.0%"/>
    <numFmt numFmtId="165" formatCode="0.00E+0;[=0]&quot;0&quot;;General"/>
    <numFmt numFmtId="166" formatCode="0.00%;[=0]&quot;0&quot;;General"/>
    <numFmt numFmtId="167" formatCode="[=0]&quot;&quot;;General"/>
    <numFmt numFmtId="168" formatCode="0.0%;[=0]&quot;0%&quot;;0.0%"/>
    <numFmt numFmtId="169" formatCode="_ [$€-2]\ * #,##0.00_ ;_ [$€-2]\ * \-#,##0.00_ ;_ [$€-2]\ * &quot;-&quot;??_ "/>
    <numFmt numFmtId="170" formatCode="#,##0.0&quot; dt&quot;;[Red]#,##0.0&quot; dt&quot;"/>
    <numFmt numFmtId="171" formatCode="#,##0&quot; kg&quot;;[Red]#,##0&quot; kg&quot;"/>
    <numFmt numFmtId="172" formatCode="#,##0.0&quot; m3&quot;;[Red]#,##0.0&quot; m3&quot;"/>
    <numFmt numFmtId="173" formatCode="#,##0&quot; m2a&quot;;[Red]#,##0&quot; m2a&quot;"/>
    <numFmt numFmtId="174" formatCode="#,##0.0&quot; ZKh&quot;;[Red]#,##0.0&quot; ZKh&quot;"/>
    <numFmt numFmtId="175" formatCode="#,##0&quot; m2&quot;;[Red]#,##0&quot; m2&quot;"/>
    <numFmt numFmtId="176" formatCode="#,##0&quot; Liter&quot;;[Red]#,##0&quot; Liter&quot;"/>
    <numFmt numFmtId="177" formatCode="0.00E+0;[=0]&quot;-&quot;;0.00E+0"/>
    <numFmt numFmtId="178" formatCode="0.0E+0;[=0]&quot;-&quot;;0.0E+0"/>
    <numFmt numFmtId="179" formatCode="0.00E+0;[=0]&quot;0&quot;;[Red]0.00E+0"/>
    <numFmt numFmtId="180" formatCode="mmm\ dd\,\ yyyy"/>
    <numFmt numFmtId="181" formatCode="mmm\-yyyy"/>
    <numFmt numFmtId="182" formatCode="yyyy"/>
    <numFmt numFmtId="183" formatCode="0.00E+0;[=0]&quot;0&quot;;0.00E+0"/>
    <numFmt numFmtId="184" formatCode="0.0_);\(0.0\)"/>
    <numFmt numFmtId="185" formatCode="0.000"/>
    <numFmt numFmtId="186" formatCode="0.0"/>
    <numFmt numFmtId="187" formatCode="#,##0.0"/>
    <numFmt numFmtId="188" formatCode="#,##0.000"/>
    <numFmt numFmtId="189" formatCode="0.0000"/>
    <numFmt numFmtId="190" formatCode="0_);\(0\)"/>
    <numFmt numFmtId="191" formatCode="0.00000E+00"/>
    <numFmt numFmtId="192" formatCode="_(* #,##0.000_);_(* \(#,##0.000\);_(* &quot;-&quot;??_);_(@_)"/>
    <numFmt numFmtId="193" formatCode="_(* #,##0_);_(* \(#,##0\);_(* &quot;-&quot;??_);_(@_)"/>
    <numFmt numFmtId="194" formatCode="0.000000"/>
    <numFmt numFmtId="195" formatCode="0.00000"/>
  </numFmts>
  <fonts count="10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name val="Times New Roman"/>
      <family val="1"/>
    </font>
    <font>
      <b/>
      <sz val="9"/>
      <name val="Times New Roman"/>
      <family val="1"/>
    </font>
    <font>
      <sz val="9"/>
      <name val="Helv"/>
    </font>
    <font>
      <sz val="9"/>
      <name val="Arial"/>
      <family val="2"/>
    </font>
    <font>
      <b/>
      <sz val="12"/>
      <name val="Times New Roman"/>
      <family val="1"/>
    </font>
    <font>
      <sz val="10"/>
      <name val="Helv"/>
    </font>
    <font>
      <sz val="10"/>
      <name val="Arial"/>
      <family val="2"/>
    </font>
    <font>
      <sz val="9"/>
      <name val="Helvetica"/>
      <family val="2"/>
    </font>
    <font>
      <sz val="8"/>
      <name val="Helvetica"/>
      <family val="2"/>
    </font>
    <font>
      <sz val="10"/>
      <name val="Helvetica"/>
      <family val="2"/>
    </font>
    <font>
      <sz val="7"/>
      <name val="Helvetica"/>
      <family val="2"/>
    </font>
    <font>
      <sz val="10"/>
      <name val="Trebuchet MS"/>
      <family val="2"/>
    </font>
    <font>
      <sz val="10"/>
      <name val="Arial"/>
      <family val="2"/>
    </font>
    <font>
      <sz val="11"/>
      <color theme="1"/>
      <name val="Calibri"/>
      <family val="2"/>
      <scheme val="minor"/>
    </font>
    <font>
      <u/>
      <sz val="10"/>
      <color indexed="12"/>
      <name val="Arial"/>
      <family val="2"/>
    </font>
    <font>
      <sz val="8"/>
      <name val="Helvetica"/>
      <family val="2"/>
    </font>
    <font>
      <u/>
      <sz val="8.25"/>
      <color theme="10"/>
      <name val="Calibri"/>
      <family val="2"/>
    </font>
    <font>
      <sz val="12"/>
      <color theme="1"/>
      <name val="Calibri"/>
      <family val="2"/>
      <scheme val="minor"/>
    </font>
    <font>
      <sz val="9"/>
      <name val="Helvetica"/>
      <family val="2"/>
    </font>
    <font>
      <u/>
      <sz val="12"/>
      <color theme="10"/>
      <name val="Calibri"/>
      <family val="2"/>
      <scheme val="minor"/>
    </font>
    <font>
      <u/>
      <sz val="11"/>
      <color theme="11"/>
      <name val="Calibri"/>
      <family val="2"/>
      <scheme val="minor"/>
    </font>
    <font>
      <u/>
      <sz val="11"/>
      <color theme="10"/>
      <name val="Calibri"/>
      <family val="2"/>
      <scheme val="minor"/>
    </font>
    <font>
      <sz val="8"/>
      <name val="MS Sans Serif"/>
      <family val="2"/>
    </font>
    <font>
      <sz val="10"/>
      <color theme="1"/>
      <name val="Segoe UI"/>
      <family val="2"/>
    </font>
    <font>
      <b/>
      <sz val="10"/>
      <name val="Arial"/>
      <family val="2"/>
    </font>
    <font>
      <sz val="8"/>
      <name val="Arial"/>
      <family val="2"/>
    </font>
    <font>
      <sz val="1"/>
      <color indexed="8"/>
      <name val="Courier"/>
      <family val="3"/>
    </font>
    <font>
      <i/>
      <sz val="1"/>
      <color indexed="8"/>
      <name val="Courier"/>
      <family val="3"/>
    </font>
    <font>
      <sz val="10"/>
      <color indexed="8"/>
      <name val="Arial"/>
      <family val="2"/>
    </font>
    <font>
      <b/>
      <sz val="12"/>
      <name val="Arial"/>
      <family val="2"/>
    </font>
    <font>
      <sz val="9"/>
      <name val="Helv"/>
      <family val="2"/>
    </font>
    <font>
      <b/>
      <sz val="11"/>
      <color theme="1"/>
      <name val="Calibri"/>
      <family val="2"/>
      <scheme val="minor"/>
    </font>
    <font>
      <b/>
      <sz val="11"/>
      <name val="Calibri"/>
      <family val="2"/>
      <scheme val="minor"/>
    </font>
    <font>
      <sz val="11"/>
      <name val="Calibri"/>
      <family val="2"/>
      <scheme val="minor"/>
    </font>
    <font>
      <i/>
      <sz val="11"/>
      <name val="Calibri"/>
      <family val="2"/>
      <scheme val="minor"/>
    </font>
    <font>
      <b/>
      <sz val="10"/>
      <color theme="1"/>
      <name val="Arial"/>
      <family val="2"/>
    </font>
    <font>
      <sz val="9"/>
      <color indexed="81"/>
      <name val="Tahoma"/>
      <family val="2"/>
    </font>
    <font>
      <b/>
      <sz val="9"/>
      <color indexed="81"/>
      <name val="Tahoma"/>
      <family val="2"/>
    </font>
    <font>
      <sz val="10"/>
      <color theme="1"/>
      <name val="Arial"/>
      <family val="2"/>
    </font>
    <font>
      <b/>
      <sz val="9"/>
      <color indexed="81"/>
      <name val="Calibri"/>
      <family val="2"/>
    </font>
    <font>
      <sz val="9"/>
      <color indexed="81"/>
      <name val="Calibri"/>
      <family val="2"/>
    </font>
    <font>
      <sz val="11"/>
      <color theme="5"/>
      <name val="Calibri"/>
      <family val="2"/>
      <scheme val="minor"/>
    </font>
    <font>
      <i/>
      <sz val="11"/>
      <color theme="1"/>
      <name val="Calibri"/>
      <family val="2"/>
      <scheme val="minor"/>
    </font>
    <font>
      <b/>
      <sz val="10"/>
      <color rgb="FFFF0000"/>
      <name val="Arial"/>
      <family val="2"/>
    </font>
    <font>
      <sz val="12"/>
      <name val="Helv"/>
    </font>
    <font>
      <b/>
      <i/>
      <sz val="11"/>
      <color theme="1"/>
      <name val="Calibri"/>
      <family val="2"/>
      <scheme val="minor"/>
    </font>
    <font>
      <sz val="9"/>
      <name val="宋体"/>
      <family val="3"/>
      <charset val="134"/>
    </font>
    <font>
      <sz val="11"/>
      <name val="Arial"/>
      <family val="2"/>
    </font>
    <font>
      <sz val="11"/>
      <color theme="1"/>
      <name val="Arial"/>
      <family val="2"/>
    </font>
    <font>
      <b/>
      <sz val="11"/>
      <color rgb="FFFF0000"/>
      <name val="Arial"/>
      <family val="2"/>
    </font>
    <font>
      <b/>
      <sz val="11"/>
      <name val="Arial"/>
      <family val="2"/>
    </font>
    <font>
      <b/>
      <sz val="11"/>
      <color theme="1"/>
      <name val="Arial"/>
      <family val="2"/>
    </font>
    <font>
      <i/>
      <sz val="11"/>
      <name val="Arial"/>
      <family val="2"/>
    </font>
    <font>
      <i/>
      <sz val="11"/>
      <color theme="1"/>
      <name val="Arial"/>
      <family val="2"/>
    </font>
    <font>
      <sz val="11"/>
      <color theme="5"/>
      <name val="Arial"/>
      <family val="2"/>
    </font>
    <font>
      <i/>
      <sz val="10"/>
      <color rgb="FFFF0000"/>
      <name val="Arial"/>
      <family val="2"/>
    </font>
    <font>
      <sz val="10"/>
      <color theme="5"/>
      <name val="Arial"/>
      <family val="2"/>
    </font>
    <font>
      <i/>
      <sz val="10"/>
      <name val="Arial"/>
      <family val="2"/>
    </font>
    <font>
      <vertAlign val="superscript"/>
      <sz val="10"/>
      <name val="Arial"/>
      <family val="2"/>
    </font>
    <font>
      <b/>
      <i/>
      <sz val="10"/>
      <color theme="1"/>
      <name val="Arial"/>
      <family val="2"/>
    </font>
    <font>
      <sz val="10"/>
      <color rgb="FFFF0000"/>
      <name val="Arial"/>
      <family val="2"/>
    </font>
    <font>
      <b/>
      <i/>
      <sz val="11"/>
      <color theme="1"/>
      <name val="Arial"/>
      <family val="2"/>
    </font>
    <font>
      <b/>
      <sz val="11"/>
      <color rgb="FF00B0F0"/>
      <name val="Arial"/>
      <family val="2"/>
    </font>
    <font>
      <i/>
      <sz val="10"/>
      <color rgb="FF00B0F0"/>
      <name val="Arial"/>
      <family val="2"/>
    </font>
    <font>
      <i/>
      <sz val="11"/>
      <color rgb="FF00B0F0"/>
      <name val="Calibri"/>
      <family val="2"/>
      <scheme val="minor"/>
    </font>
    <font>
      <sz val="11"/>
      <color theme="0" tint="-0.249977111117893"/>
      <name val="Arial"/>
      <family val="2"/>
    </font>
    <font>
      <sz val="10"/>
      <color indexed="81"/>
      <name val="Calibri"/>
      <family val="2"/>
    </font>
    <font>
      <b/>
      <sz val="10"/>
      <color indexed="81"/>
      <name val="Calibri"/>
      <family val="2"/>
    </font>
    <font>
      <sz val="10"/>
      <name val="Arial"/>
      <family val="2"/>
    </font>
    <font>
      <sz val="11"/>
      <color theme="0" tint="-0.14999847407452621"/>
      <name val="Arial"/>
      <family val="2"/>
    </font>
    <font>
      <b/>
      <sz val="11"/>
      <color theme="0" tint="-0.14999847407452621"/>
      <name val="Arial"/>
      <family val="2"/>
    </font>
    <font>
      <sz val="10"/>
      <name val="Arial"/>
    </font>
    <font>
      <b/>
      <sz val="11"/>
      <color theme="0" tint="-0.14999847407452621"/>
      <name val="Calibri"/>
      <family val="2"/>
      <scheme val="minor"/>
    </font>
    <font>
      <sz val="10"/>
      <color theme="0" tint="-0.14999847407452621"/>
      <name val="Arial"/>
    </font>
    <font>
      <u/>
      <sz val="10"/>
      <color theme="10"/>
      <name val="Arial"/>
    </font>
  </fonts>
  <fills count="23">
    <fill>
      <patternFill patternType="none"/>
    </fill>
    <fill>
      <patternFill patternType="gray125"/>
    </fill>
    <fill>
      <patternFill patternType="solid">
        <fgColor indexed="47"/>
        <bgColor indexed="64"/>
      </patternFill>
    </fill>
    <fill>
      <patternFill patternType="solid">
        <fgColor indexed="45"/>
        <bgColor indexed="64"/>
      </patternFill>
    </fill>
    <fill>
      <patternFill patternType="solid">
        <fgColor indexed="43"/>
        <bgColor indexed="64"/>
      </patternFill>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rgb="FFFFFFCC"/>
      </patternFill>
    </fill>
    <fill>
      <patternFill patternType="solid">
        <fgColor theme="0"/>
        <bgColor indexed="64"/>
      </patternFill>
    </fill>
    <fill>
      <patternFill patternType="solid">
        <fgColor indexed="31"/>
        <bgColor indexed="8"/>
      </patternFill>
    </fill>
    <fill>
      <patternFill patternType="solid">
        <fgColor indexed="43"/>
        <bgColor indexed="8"/>
      </patternFill>
    </fill>
    <fill>
      <patternFill patternType="solid">
        <fgColor indexed="63"/>
        <bgColor indexed="8"/>
      </patternFill>
    </fill>
    <fill>
      <patternFill patternType="solid">
        <fgColor theme="5" tint="0.59999389629810485"/>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1" tint="0.34998626667073579"/>
        <bgColor indexed="64"/>
      </patternFill>
    </fill>
  </fills>
  <borders count="22">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style="medium">
        <color indexed="39"/>
      </top>
      <bottom/>
      <diagonal/>
    </border>
    <border>
      <left style="medium">
        <color indexed="39"/>
      </left>
      <right/>
      <top style="medium">
        <color indexed="39"/>
      </top>
      <bottom/>
      <diagonal/>
    </border>
    <border>
      <left/>
      <right/>
      <top/>
      <bottom style="medium">
        <color indexed="39"/>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bottom style="medium">
        <color auto="1"/>
      </bottom>
      <diagonal/>
    </border>
    <border>
      <left/>
      <right style="thin">
        <color auto="1"/>
      </right>
      <top/>
      <bottom/>
      <diagonal/>
    </border>
    <border>
      <left style="thin">
        <color auto="1"/>
      </left>
      <right/>
      <top/>
      <bottom/>
      <diagonal/>
    </border>
    <border>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s>
  <cellStyleXfs count="2803">
    <xf numFmtId="0" fontId="0" fillId="0" borderId="0"/>
    <xf numFmtId="49" fontId="27" fillId="0" borderId="1" applyNumberFormat="0" applyFont="0" applyFill="0" applyBorder="0" applyProtection="0">
      <alignment horizontal="left" vertical="center" indent="2"/>
    </xf>
    <xf numFmtId="49" fontId="27" fillId="0" borderId="2" applyNumberFormat="0" applyFont="0" applyFill="0" applyBorder="0" applyProtection="0">
      <alignment horizontal="left" vertical="center" indent="5"/>
    </xf>
    <xf numFmtId="0" fontId="34" fillId="2" borderId="0">
      <alignment horizontal="left" vertical="center"/>
    </xf>
    <xf numFmtId="4" fontId="28" fillId="0" borderId="3" applyFill="0" applyBorder="0" applyProtection="0">
      <alignment horizontal="right" vertical="center"/>
    </xf>
    <xf numFmtId="0" fontId="37" fillId="0" borderId="0">
      <alignment vertical="center"/>
    </xf>
    <xf numFmtId="170" fontId="29" fillId="0" borderId="0"/>
    <xf numFmtId="0" fontId="34" fillId="3" borderId="0">
      <alignment horizontal="center" vertical="center" wrapText="1"/>
    </xf>
    <xf numFmtId="169" fontId="30" fillId="0" borderId="0" applyFont="0" applyFill="0" applyBorder="0" applyAlignment="0" applyProtection="0">
      <alignment vertical="center"/>
    </xf>
    <xf numFmtId="0" fontId="31" fillId="0" borderId="0" applyNumberFormat="0" applyFill="0" applyBorder="0" applyAlignment="0" applyProtection="0"/>
    <xf numFmtId="171" fontId="29" fillId="0" borderId="0"/>
    <xf numFmtId="176" fontId="32" fillId="0" borderId="0"/>
    <xf numFmtId="0" fontId="34" fillId="4" borderId="0">
      <alignment horizontal="left" vertical="center"/>
    </xf>
    <xf numFmtId="175" fontId="32" fillId="0" borderId="0"/>
    <xf numFmtId="173" fontId="29" fillId="0" borderId="0"/>
    <xf numFmtId="172" fontId="32" fillId="0" borderId="0"/>
    <xf numFmtId="165" fontId="29" fillId="0" borderId="0" applyAlignment="0">
      <alignment wrapText="1"/>
    </xf>
    <xf numFmtId="166" fontId="29" fillId="0" borderId="0"/>
    <xf numFmtId="4" fontId="27" fillId="0" borderId="1" applyFill="0" applyBorder="0" applyProtection="0">
      <alignment horizontal="right" vertical="center"/>
    </xf>
    <xf numFmtId="49" fontId="28" fillId="0" borderId="1" applyNumberFormat="0" applyFill="0" applyBorder="0" applyProtection="0">
      <alignment horizontal="left" vertical="center"/>
    </xf>
    <xf numFmtId="0" fontId="27" fillId="0" borderId="1" applyNumberFormat="0" applyFill="0" applyAlignment="0" applyProtection="0"/>
    <xf numFmtId="168" fontId="33" fillId="0" borderId="0"/>
    <xf numFmtId="164" fontId="26" fillId="5" borderId="0">
      <alignment horizontal="center" vertical="center"/>
    </xf>
    <xf numFmtId="167" fontId="34" fillId="0" borderId="0">
      <alignment horizontal="center" vertical="center"/>
    </xf>
    <xf numFmtId="0" fontId="38" fillId="6" borderId="0">
      <alignment vertical="center" wrapText="1"/>
    </xf>
    <xf numFmtId="167" fontId="35" fillId="0" borderId="0">
      <alignment horizontal="center" vertical="center"/>
    </xf>
    <xf numFmtId="0" fontId="34" fillId="7" borderId="0">
      <alignment horizontal="left" vertical="center"/>
    </xf>
    <xf numFmtId="11" fontId="30" fillId="0" borderId="0">
      <alignment horizontal="center" vertical="center" wrapText="1"/>
    </xf>
    <xf numFmtId="178" fontId="36" fillId="0" borderId="0">
      <alignment horizontal="center" vertical="center"/>
    </xf>
    <xf numFmtId="177" fontId="33" fillId="0" borderId="0">
      <alignment horizontal="center" vertical="center"/>
    </xf>
    <xf numFmtId="174" fontId="32" fillId="0" borderId="0"/>
    <xf numFmtId="0" fontId="40" fillId="0" borderId="0"/>
    <xf numFmtId="43" fontId="33" fillId="0" borderId="0" applyFont="0" applyFill="0" applyBorder="0" applyAlignment="0" applyProtection="0"/>
    <xf numFmtId="0" fontId="41" fillId="0" borderId="0" applyNumberFormat="0" applyFill="0" applyBorder="0" applyAlignment="0" applyProtection="0">
      <alignment vertical="top"/>
      <protection locked="0"/>
    </xf>
    <xf numFmtId="0" fontId="33" fillId="0" borderId="0"/>
    <xf numFmtId="0" fontId="33" fillId="0" borderId="0"/>
    <xf numFmtId="0" fontId="42" fillId="0" borderId="0"/>
    <xf numFmtId="0" fontId="40" fillId="0" borderId="0"/>
    <xf numFmtId="0" fontId="40" fillId="0" borderId="0"/>
    <xf numFmtId="0" fontId="40" fillId="8" borderId="5" applyNumberFormat="0" applyFont="0" applyAlignment="0" applyProtection="0"/>
    <xf numFmtId="164" fontId="33" fillId="5" borderId="0">
      <alignment horizontal="center" vertical="center"/>
    </xf>
    <xf numFmtId="164" fontId="33" fillId="5" borderId="0">
      <alignment horizontal="center" vertical="center"/>
    </xf>
    <xf numFmtId="0" fontId="43" fillId="0" borderId="0" applyNumberFormat="0" applyFill="0" applyBorder="0" applyAlignment="0" applyProtection="0">
      <alignment vertical="top"/>
      <protection locked="0"/>
    </xf>
    <xf numFmtId="0" fontId="39" fillId="0" borderId="0"/>
    <xf numFmtId="164" fontId="39" fillId="5" borderId="0">
      <alignment horizontal="center" vertical="center"/>
    </xf>
    <xf numFmtId="0" fontId="33" fillId="0" borderId="0"/>
    <xf numFmtId="164" fontId="33" fillId="5" borderId="0">
      <alignment horizontal="center" vertical="center"/>
    </xf>
    <xf numFmtId="0" fontId="25" fillId="0" borderId="0"/>
    <xf numFmtId="0" fontId="26" fillId="0" borderId="0"/>
    <xf numFmtId="167" fontId="45" fillId="0" borderId="0">
      <alignment horizontal="center" vertical="center"/>
    </xf>
    <xf numFmtId="177" fontId="26" fillId="0" borderId="0">
      <alignment horizontal="center" vertical="center"/>
    </xf>
    <xf numFmtId="0" fontId="45" fillId="3" borderId="0">
      <alignment horizontal="center" vertical="center" wrapText="1"/>
    </xf>
    <xf numFmtId="0" fontId="45" fillId="2" borderId="0">
      <alignment horizontal="left" vertical="center"/>
    </xf>
    <xf numFmtId="43" fontId="26" fillId="0" borderId="0" applyFont="0" applyFill="0" applyBorder="0" applyAlignment="0" applyProtection="0"/>
    <xf numFmtId="43" fontId="44" fillId="0" borderId="0" applyFont="0" applyFill="0" applyBorder="0" applyAlignment="0" applyProtection="0"/>
    <xf numFmtId="0" fontId="46" fillId="0" borderId="0" applyNumberFormat="0" applyFill="0" applyBorder="0" applyAlignment="0" applyProtection="0"/>
    <xf numFmtId="0" fontId="45" fillId="4" borderId="0">
      <alignment horizontal="left" vertical="center"/>
    </xf>
    <xf numFmtId="0" fontId="26" fillId="0" borderId="0"/>
    <xf numFmtId="0" fontId="25" fillId="0" borderId="0"/>
    <xf numFmtId="0" fontId="25" fillId="0" borderId="0"/>
    <xf numFmtId="0" fontId="44" fillId="0" borderId="0"/>
    <xf numFmtId="0" fontId="44" fillId="0" borderId="0"/>
    <xf numFmtId="0" fontId="44" fillId="0" borderId="0"/>
    <xf numFmtId="0" fontId="25" fillId="8" borderId="5" applyNumberFormat="0" applyFont="0" applyAlignment="0" applyProtection="0"/>
    <xf numFmtId="9" fontId="25"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168" fontId="26" fillId="0" borderId="0"/>
    <xf numFmtId="164" fontId="26" fillId="5" borderId="0">
      <alignment horizontal="center" vertical="center"/>
    </xf>
    <xf numFmtId="167" fontId="42" fillId="0" borderId="0">
      <alignment horizontal="center" vertical="center"/>
    </xf>
    <xf numFmtId="0" fontId="45" fillId="7" borderId="0">
      <alignment horizontal="left" vertical="center"/>
    </xf>
    <xf numFmtId="0" fontId="24" fillId="0" borderId="0"/>
    <xf numFmtId="0" fontId="26" fillId="0" borderId="0"/>
    <xf numFmtId="0" fontId="24" fillId="0" borderId="0"/>
    <xf numFmtId="0" fontId="24" fillId="0" borderId="0"/>
    <xf numFmtId="0" fontId="24" fillId="0" borderId="0"/>
    <xf numFmtId="0" fontId="24" fillId="8" borderId="5" applyNumberFormat="0" applyFont="0" applyAlignment="0" applyProtection="0"/>
    <xf numFmtId="164" fontId="26" fillId="5" borderId="0">
      <alignment horizontal="center" vertical="center"/>
    </xf>
    <xf numFmtId="0" fontId="26" fillId="0" borderId="0"/>
    <xf numFmtId="164" fontId="26" fillId="5" borderId="0">
      <alignment horizontal="center" vertical="center"/>
    </xf>
    <xf numFmtId="0" fontId="26" fillId="0" borderId="0"/>
    <xf numFmtId="164" fontId="26" fillId="5" borderId="0">
      <alignment horizontal="center" vertical="center"/>
    </xf>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1" fillId="0" borderId="0"/>
    <xf numFmtId="0" fontId="21" fillId="0" borderId="0"/>
    <xf numFmtId="0" fontId="21" fillId="0" borderId="0"/>
    <xf numFmtId="0" fontId="21" fillId="8" borderId="5" applyNumberFormat="0" applyFont="0" applyAlignment="0" applyProtection="0"/>
    <xf numFmtId="0" fontId="21" fillId="0" borderId="0"/>
    <xf numFmtId="0" fontId="21" fillId="0" borderId="0"/>
    <xf numFmtId="0" fontId="21" fillId="0" borderId="0"/>
    <xf numFmtId="0" fontId="21" fillId="8" borderId="5" applyNumberFormat="0" applyFont="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8" borderId="5" applyNumberFormat="0" applyFont="0" applyAlignment="0" applyProtection="0"/>
    <xf numFmtId="0" fontId="21" fillId="0" borderId="0"/>
    <xf numFmtId="0" fontId="21" fillId="0" borderId="0"/>
    <xf numFmtId="0" fontId="21" fillId="0" borderId="0"/>
    <xf numFmtId="0" fontId="21" fillId="8" borderId="5" applyNumberFormat="0" applyFont="0" applyAlignment="0" applyProtection="0"/>
    <xf numFmtId="9" fontId="21"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7" fillId="0" borderId="0"/>
    <xf numFmtId="43" fontId="26" fillId="0" borderId="0" applyFont="0" applyFill="0" applyBorder="0" applyAlignment="0" applyProtection="0"/>
    <xf numFmtId="43" fontId="26" fillId="0" borderId="0" applyFont="0" applyFill="0" applyBorder="0" applyAlignment="0" applyProtection="0"/>
    <xf numFmtId="0" fontId="17" fillId="0" borderId="0"/>
    <xf numFmtId="0" fontId="26" fillId="0" borderId="0"/>
    <xf numFmtId="0" fontId="26" fillId="0" borderId="0"/>
    <xf numFmtId="0" fontId="44" fillId="0" borderId="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8" borderId="5" applyNumberFormat="0" applyFont="0" applyAlignment="0" applyProtection="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15" fillId="0" borderId="0"/>
    <xf numFmtId="0" fontId="14" fillId="0" borderId="0"/>
    <xf numFmtId="0" fontId="13" fillId="0" borderId="0"/>
    <xf numFmtId="0" fontId="12" fillId="0" borderId="0"/>
    <xf numFmtId="0" fontId="11" fillId="0" borderId="0"/>
    <xf numFmtId="0" fontId="10" fillId="0" borderId="0"/>
    <xf numFmtId="0" fontId="48" fillId="0" borderId="0" applyNumberFormat="0" applyFill="0" applyBorder="0" applyAlignment="0" applyProtection="0"/>
    <xf numFmtId="0" fontId="9" fillId="0" borderId="0"/>
    <xf numFmtId="0" fontId="8" fillId="0" borderId="0"/>
    <xf numFmtId="0" fontId="7" fillId="0" borderId="0"/>
    <xf numFmtId="0" fontId="6" fillId="0" borderId="0"/>
    <xf numFmtId="0" fontId="49" fillId="0" borderId="0"/>
    <xf numFmtId="0" fontId="50" fillId="0" borderId="0"/>
    <xf numFmtId="0" fontId="5" fillId="0" borderId="0"/>
    <xf numFmtId="0" fontId="4" fillId="0" borderId="0"/>
    <xf numFmtId="0" fontId="3" fillId="0" borderId="0"/>
    <xf numFmtId="22" fontId="26" fillId="0" borderId="0" applyFont="0" applyFill="0" applyBorder="0" applyAlignment="0" applyProtection="0">
      <alignment wrapText="1"/>
    </xf>
    <xf numFmtId="22" fontId="26" fillId="0" borderId="0" applyFont="0" applyFill="0" applyBorder="0" applyAlignment="0" applyProtection="0">
      <alignment wrapText="1"/>
    </xf>
    <xf numFmtId="0" fontId="53" fillId="0" borderId="0">
      <protection locked="0"/>
    </xf>
    <xf numFmtId="0" fontId="53" fillId="0" borderId="0">
      <protection locked="0"/>
    </xf>
    <xf numFmtId="0" fontId="53" fillId="0" borderId="0">
      <protection locked="0"/>
    </xf>
    <xf numFmtId="0" fontId="53" fillId="0" borderId="0">
      <protection locked="0"/>
    </xf>
    <xf numFmtId="0" fontId="53" fillId="0" borderId="0">
      <protection locked="0"/>
    </xf>
    <xf numFmtId="0" fontId="53" fillId="0" borderId="0">
      <protection locked="0"/>
    </xf>
    <xf numFmtId="0" fontId="54" fillId="0" borderId="0">
      <protection locked="0"/>
    </xf>
    <xf numFmtId="179" fontId="34" fillId="0" borderId="0">
      <alignment horizontal="center" vertical="center"/>
    </xf>
    <xf numFmtId="165" fontId="29" fillId="0" borderId="0" applyAlignment="0">
      <alignment wrapText="1"/>
    </xf>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34"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6" fillId="0" borderId="0"/>
    <xf numFmtId="0" fontId="26" fillId="0" borderId="0"/>
    <xf numFmtId="0" fontId="26" fillId="0" borderId="0"/>
    <xf numFmtId="0" fontId="55" fillId="0" borderId="0"/>
    <xf numFmtId="0" fontId="55" fillId="0" borderId="0"/>
    <xf numFmtId="0" fontId="26" fillId="0" borderId="0"/>
    <xf numFmtId="0" fontId="26" fillId="0" borderId="0"/>
    <xf numFmtId="0" fontId="26" fillId="0" borderId="0"/>
    <xf numFmtId="0" fontId="26" fillId="0" borderId="0"/>
    <xf numFmtId="0" fontId="26" fillId="0" borderId="0"/>
    <xf numFmtId="164" fontId="26" fillId="5" borderId="0">
      <alignment horizontal="center" vertical="center"/>
    </xf>
    <xf numFmtId="0" fontId="55" fillId="0" borderId="0"/>
    <xf numFmtId="0" fontId="34" fillId="0" borderId="0"/>
    <xf numFmtId="0" fontId="51" fillId="10" borderId="6" applyNumberFormat="0" applyProtection="0">
      <alignment horizontal="center" wrapText="1"/>
    </xf>
    <xf numFmtId="0" fontId="51" fillId="10" borderId="7" applyNumberFormat="0" applyAlignment="0" applyProtection="0">
      <alignment wrapText="1"/>
    </xf>
    <xf numFmtId="0" fontId="26" fillId="11" borderId="0" applyNumberFormat="0" applyBorder="0">
      <alignment horizontal="center" wrapText="1"/>
    </xf>
    <xf numFmtId="0" fontId="26" fillId="11" borderId="0" applyNumberFormat="0" applyBorder="0">
      <alignment horizontal="center" wrapText="1"/>
    </xf>
    <xf numFmtId="0" fontId="26" fillId="12" borderId="8" applyNumberFormat="0">
      <alignment wrapText="1"/>
    </xf>
    <xf numFmtId="0" fontId="26" fillId="12" borderId="8" applyNumberFormat="0">
      <alignment wrapText="1"/>
    </xf>
    <xf numFmtId="0" fontId="26" fillId="12" borderId="0" applyNumberFormat="0" applyBorder="0">
      <alignment wrapText="1"/>
    </xf>
    <xf numFmtId="0" fontId="26" fillId="12" borderId="0" applyNumberFormat="0" applyBorder="0">
      <alignment wrapText="1"/>
    </xf>
    <xf numFmtId="0" fontId="26" fillId="0" borderId="0" applyNumberFormat="0" applyFill="0" applyBorder="0" applyProtection="0">
      <alignment horizontal="right" wrapText="1"/>
    </xf>
    <xf numFmtId="0" fontId="26" fillId="0" borderId="0" applyNumberFormat="0" applyFill="0" applyBorder="0" applyProtection="0">
      <alignment horizontal="right" wrapText="1"/>
    </xf>
    <xf numFmtId="180" fontId="26" fillId="0" borderId="0" applyFill="0" applyBorder="0" applyAlignment="0" applyProtection="0">
      <alignment wrapText="1"/>
    </xf>
    <xf numFmtId="180" fontId="26" fillId="0" borderId="0" applyFill="0" applyBorder="0" applyAlignment="0" applyProtection="0">
      <alignment wrapText="1"/>
    </xf>
    <xf numFmtId="181" fontId="26" fillId="0" borderId="0" applyFill="0" applyBorder="0" applyAlignment="0" applyProtection="0">
      <alignment wrapText="1"/>
    </xf>
    <xf numFmtId="181" fontId="26" fillId="0" borderId="0" applyFill="0" applyBorder="0" applyAlignment="0" applyProtection="0">
      <alignment wrapText="1"/>
    </xf>
    <xf numFmtId="182" fontId="26" fillId="0" borderId="0" applyFill="0" applyBorder="0" applyAlignment="0" applyProtection="0">
      <alignment wrapText="1"/>
    </xf>
    <xf numFmtId="182" fontId="26" fillId="0" borderId="0" applyFill="0" applyBorder="0" applyAlignment="0" applyProtection="0">
      <alignment wrapText="1"/>
    </xf>
    <xf numFmtId="0" fontId="26" fillId="0" borderId="0" applyNumberFormat="0" applyFill="0" applyBorder="0" applyProtection="0">
      <alignment horizontal="right" wrapText="1"/>
    </xf>
    <xf numFmtId="0" fontId="26" fillId="0" borderId="0" applyNumberFormat="0" applyFill="0" applyBorder="0" applyProtection="0">
      <alignment horizontal="right" wrapText="1"/>
    </xf>
    <xf numFmtId="0" fontId="26" fillId="0" borderId="0" applyNumberFormat="0" applyFill="0" applyBorder="0">
      <alignment horizontal="right" wrapText="1"/>
    </xf>
    <xf numFmtId="0" fontId="26" fillId="0" borderId="0" applyNumberFormat="0" applyFill="0" applyBorder="0">
      <alignment horizontal="right" wrapText="1"/>
    </xf>
    <xf numFmtId="17" fontId="26" fillId="0" borderId="0" applyFill="0" applyBorder="0">
      <alignment horizontal="right" wrapText="1"/>
    </xf>
    <xf numFmtId="17" fontId="26" fillId="0" borderId="0" applyFill="0" applyBorder="0">
      <alignment horizontal="right" wrapText="1"/>
    </xf>
    <xf numFmtId="8" fontId="26" fillId="0" borderId="0" applyFill="0" applyBorder="0" applyAlignment="0" applyProtection="0">
      <alignment wrapText="1"/>
    </xf>
    <xf numFmtId="8" fontId="26" fillId="0" borderId="0" applyFill="0" applyBorder="0" applyAlignment="0" applyProtection="0">
      <alignment wrapText="1"/>
    </xf>
    <xf numFmtId="0" fontId="56" fillId="0" borderId="0" applyNumberFormat="0" applyFill="0" applyBorder="0">
      <alignment horizontal="left" wrapText="1"/>
    </xf>
    <xf numFmtId="0" fontId="51" fillId="0" borderId="0" applyNumberFormat="0" applyFill="0" applyBorder="0">
      <alignment horizontal="center" wrapText="1"/>
    </xf>
    <xf numFmtId="0" fontId="51" fillId="0" borderId="0" applyNumberFormat="0" applyFill="0" applyBorder="0">
      <alignment horizontal="center" wrapText="1"/>
    </xf>
    <xf numFmtId="167" fontId="34" fillId="0" borderId="0">
      <alignment horizontal="center" vertical="center"/>
    </xf>
    <xf numFmtId="167" fontId="52" fillId="0" borderId="0">
      <alignment vertical="center" wrapText="1"/>
    </xf>
    <xf numFmtId="167" fontId="57" fillId="0" borderId="0">
      <alignment horizontal="center" vertical="center"/>
    </xf>
    <xf numFmtId="167" fontId="34" fillId="0" borderId="0">
      <alignment horizontal="center" vertical="center"/>
    </xf>
    <xf numFmtId="0" fontId="34" fillId="7" borderId="0">
      <alignment horizontal="left" vertical="center"/>
    </xf>
    <xf numFmtId="177" fontId="26" fillId="0" borderId="0">
      <alignment horizontal="center" vertical="center"/>
    </xf>
    <xf numFmtId="183" fontId="26" fillId="0" borderId="0">
      <alignment horizontal="center" vertical="center"/>
    </xf>
    <xf numFmtId="177" fontId="26" fillId="0" borderId="0">
      <alignment horizontal="center" vertical="center"/>
    </xf>
    <xf numFmtId="0" fontId="2" fillId="0" borderId="0"/>
    <xf numFmtId="0" fontId="2" fillId="0" borderId="0"/>
    <xf numFmtId="0" fontId="1" fillId="0" borderId="0"/>
    <xf numFmtId="9" fontId="1" fillId="0" borderId="0" applyFont="0" applyFill="0" applyBorder="0" applyAlignment="0" applyProtection="0"/>
    <xf numFmtId="0" fontId="55" fillId="0" borderId="0"/>
    <xf numFmtId="0" fontId="55" fillId="0" borderId="0"/>
    <xf numFmtId="0" fontId="71" fillId="0" borderId="0"/>
    <xf numFmtId="9" fontId="26" fillId="0" borderId="0" applyFont="0" applyFill="0" applyBorder="0" applyAlignment="0" applyProtection="0"/>
    <xf numFmtId="43" fontId="1" fillId="0" borderId="0" applyFont="0" applyFill="0" applyBorder="0" applyAlignment="0" applyProtection="0"/>
    <xf numFmtId="9" fontId="95" fillId="0" borderId="0" applyFont="0" applyFill="0" applyBorder="0" applyAlignment="0" applyProtection="0"/>
    <xf numFmtId="43" fontId="98" fillId="0" borderId="0" applyFont="0" applyFill="0" applyBorder="0" applyAlignment="0" applyProtection="0"/>
    <xf numFmtId="0" fontId="1" fillId="0" borderId="0"/>
    <xf numFmtId="0" fontId="101" fillId="0" borderId="0" applyNumberFormat="0" applyFill="0" applyBorder="0" applyAlignment="0" applyProtection="0"/>
  </cellStyleXfs>
  <cellXfs count="461">
    <xf numFmtId="0" fontId="0" fillId="0" borderId="0" xfId="0"/>
    <xf numFmtId="0" fontId="0" fillId="9" borderId="0" xfId="0" applyFill="1"/>
    <xf numFmtId="0" fontId="0" fillId="9" borderId="4" xfId="0" applyFill="1" applyBorder="1"/>
    <xf numFmtId="0" fontId="26" fillId="9" borderId="0" xfId="0" applyFont="1" applyFill="1"/>
    <xf numFmtId="0" fontId="26" fillId="9" borderId="4" xfId="0" applyFont="1" applyFill="1" applyBorder="1"/>
    <xf numFmtId="0" fontId="51" fillId="9" borderId="0" xfId="0" applyFont="1" applyFill="1"/>
    <xf numFmtId="0" fontId="26" fillId="0" borderId="0" xfId="0" applyFont="1"/>
    <xf numFmtId="0" fontId="58" fillId="0" borderId="0" xfId="0" applyFont="1"/>
    <xf numFmtId="0" fontId="60" fillId="9" borderId="0" xfId="2792" applyFont="1" applyFill="1"/>
    <xf numFmtId="0" fontId="60" fillId="9" borderId="4" xfId="2792" applyFont="1" applyFill="1" applyBorder="1"/>
    <xf numFmtId="0" fontId="60" fillId="9" borderId="0" xfId="2792" applyFont="1" applyFill="1" applyBorder="1"/>
    <xf numFmtId="0" fontId="60" fillId="9" borderId="0" xfId="2792" applyFont="1" applyFill="1" applyAlignment="1">
      <alignment horizontal="center"/>
    </xf>
    <xf numFmtId="0" fontId="68" fillId="9" borderId="0" xfId="2792" applyFont="1" applyFill="1"/>
    <xf numFmtId="0" fontId="59" fillId="9" borderId="0" xfId="2792" applyFont="1" applyFill="1" applyBorder="1"/>
    <xf numFmtId="0" fontId="1" fillId="9" borderId="0" xfId="2792" applyFill="1" applyBorder="1" applyAlignment="1">
      <alignment horizontal="center"/>
    </xf>
    <xf numFmtId="0" fontId="1" fillId="9" borderId="0" xfId="2792" applyFill="1" applyBorder="1"/>
    <xf numFmtId="0" fontId="58" fillId="9" borderId="0" xfId="2792" applyFont="1" applyFill="1" applyBorder="1" applyAlignment="1">
      <alignment horizontal="center"/>
    </xf>
    <xf numFmtId="0" fontId="58" fillId="9" borderId="0" xfId="2792" applyFont="1" applyFill="1" applyBorder="1"/>
    <xf numFmtId="0" fontId="1" fillId="9" borderId="0" xfId="2792" applyFill="1"/>
    <xf numFmtId="0" fontId="1" fillId="9" borderId="0" xfId="2792" applyFill="1" applyBorder="1" applyAlignment="1">
      <alignment horizontal="right"/>
    </xf>
    <xf numFmtId="0" fontId="1" fillId="9" borderId="0" xfId="2792" applyFill="1" applyAlignment="1">
      <alignment horizontal="center"/>
    </xf>
    <xf numFmtId="0" fontId="60" fillId="14" borderId="10" xfId="2792" applyFont="1" applyFill="1" applyBorder="1"/>
    <xf numFmtId="0" fontId="61" fillId="9" borderId="0" xfId="2792" applyFont="1" applyFill="1"/>
    <xf numFmtId="0" fontId="65" fillId="9" borderId="0" xfId="2792" applyFont="1" applyFill="1" applyBorder="1"/>
    <xf numFmtId="0" fontId="65" fillId="9" borderId="0" xfId="2792" applyFont="1" applyFill="1" applyBorder="1" applyAlignment="1">
      <alignment horizontal="center"/>
    </xf>
    <xf numFmtId="0" fontId="26" fillId="9" borderId="0" xfId="2792" applyFont="1" applyFill="1" applyBorder="1" applyAlignment="1">
      <alignment wrapText="1"/>
    </xf>
    <xf numFmtId="0" fontId="65" fillId="9" borderId="0" xfId="2792" applyFont="1" applyFill="1" applyBorder="1" applyAlignment="1"/>
    <xf numFmtId="0" fontId="65" fillId="9" borderId="0" xfId="2792" applyFont="1" applyFill="1" applyBorder="1" applyAlignment="1">
      <alignment horizontal="left"/>
    </xf>
    <xf numFmtId="0" fontId="26" fillId="9" borderId="0" xfId="2792" applyFont="1" applyFill="1" applyBorder="1"/>
    <xf numFmtId="0" fontId="26" fillId="9" borderId="0" xfId="2792" applyFont="1" applyFill="1" applyBorder="1" applyAlignment="1">
      <alignment horizontal="center"/>
    </xf>
    <xf numFmtId="0" fontId="26" fillId="9" borderId="0" xfId="2792" applyFont="1" applyFill="1" applyBorder="1" applyAlignment="1"/>
    <xf numFmtId="0" fontId="26" fillId="9" borderId="0" xfId="2792" applyFont="1" applyFill="1" applyBorder="1" applyAlignment="1">
      <alignment horizontal="left"/>
    </xf>
    <xf numFmtId="0" fontId="26" fillId="9" borderId="0" xfId="2792" applyFont="1" applyFill="1" applyBorder="1" applyAlignment="1">
      <alignment vertical="top" wrapText="1"/>
    </xf>
    <xf numFmtId="0" fontId="26" fillId="9" borderId="0" xfId="2792" applyFont="1" applyFill="1" applyBorder="1" applyAlignment="1">
      <alignment vertical="top"/>
    </xf>
    <xf numFmtId="0" fontId="26" fillId="9" borderId="0" xfId="2792" applyFont="1" applyFill="1" applyBorder="1" applyAlignment="1">
      <alignment horizontal="left" vertical="top"/>
    </xf>
    <xf numFmtId="0" fontId="51" fillId="9" borderId="0" xfId="2792" applyFont="1" applyFill="1" applyBorder="1" applyAlignment="1">
      <alignment horizontal="left" vertical="top"/>
    </xf>
    <xf numFmtId="0" fontId="26" fillId="9" borderId="0" xfId="2792" applyFont="1" applyFill="1" applyBorder="1" applyAlignment="1">
      <alignment horizontal="center" vertical="top"/>
    </xf>
    <xf numFmtId="0" fontId="1" fillId="9" borderId="0" xfId="2792" applyFill="1" applyAlignment="1">
      <alignment wrapText="1"/>
    </xf>
    <xf numFmtId="0" fontId="26" fillId="9" borderId="20" xfId="2792" applyFont="1" applyFill="1" applyBorder="1" applyAlignment="1">
      <alignment horizontal="left" vertical="top"/>
    </xf>
    <xf numFmtId="0" fontId="26" fillId="9" borderId="3" xfId="33" applyFont="1" applyFill="1" applyBorder="1" applyAlignment="1" applyProtection="1">
      <alignment horizontal="center"/>
    </xf>
    <xf numFmtId="0" fontId="26" fillId="9" borderId="19" xfId="2792" applyFont="1" applyFill="1" applyBorder="1" applyAlignment="1">
      <alignment horizontal="left" vertical="top"/>
    </xf>
    <xf numFmtId="0" fontId="26" fillId="9" borderId="4" xfId="2792" applyFont="1" applyFill="1" applyBorder="1" applyAlignment="1">
      <alignment horizontal="left" vertical="top"/>
    </xf>
    <xf numFmtId="0" fontId="26" fillId="9" borderId="4" xfId="2792" applyFont="1" applyFill="1" applyBorder="1" applyAlignment="1">
      <alignment horizontal="left"/>
    </xf>
    <xf numFmtId="0" fontId="26" fillId="9" borderId="18" xfId="2792" applyFont="1" applyFill="1" applyBorder="1" applyAlignment="1">
      <alignment horizontal="left" vertical="top"/>
    </xf>
    <xf numFmtId="0" fontId="26" fillId="9" borderId="15" xfId="33" applyFont="1" applyFill="1" applyBorder="1" applyAlignment="1" applyProtection="1">
      <alignment horizontal="center"/>
    </xf>
    <xf numFmtId="0" fontId="26" fillId="9" borderId="17" xfId="2792" applyFont="1" applyFill="1" applyBorder="1" applyAlignment="1">
      <alignment horizontal="left" vertical="top"/>
    </xf>
    <xf numFmtId="0" fontId="26" fillId="9" borderId="15" xfId="2792" applyFont="1" applyFill="1" applyBorder="1" applyAlignment="1">
      <alignment horizontal="center"/>
    </xf>
    <xf numFmtId="0" fontId="26" fillId="9" borderId="18" xfId="2792" applyFont="1" applyFill="1" applyBorder="1" applyAlignment="1">
      <alignment vertical="top"/>
    </xf>
    <xf numFmtId="0" fontId="51" fillId="9" borderId="0" xfId="2792" applyFont="1" applyFill="1" applyBorder="1" applyAlignment="1">
      <alignment horizontal="left"/>
    </xf>
    <xf numFmtId="0" fontId="26" fillId="9" borderId="18" xfId="2792" applyFont="1" applyFill="1" applyBorder="1"/>
    <xf numFmtId="0" fontId="26" fillId="9" borderId="18" xfId="2792" applyFont="1" applyFill="1" applyBorder="1" applyAlignment="1">
      <alignment horizontal="left" vertical="top" wrapText="1"/>
    </xf>
    <xf numFmtId="0" fontId="65" fillId="9" borderId="0" xfId="2792" applyFont="1" applyFill="1" applyBorder="1" applyAlignment="1">
      <alignment horizontal="left" vertical="top"/>
    </xf>
    <xf numFmtId="0" fontId="65" fillId="9" borderId="18" xfId="2792" applyFont="1" applyFill="1" applyBorder="1" applyAlignment="1">
      <alignment horizontal="left" vertical="top" wrapText="1"/>
    </xf>
    <xf numFmtId="0" fontId="65" fillId="9" borderId="18" xfId="2792" applyFont="1" applyFill="1" applyBorder="1" applyAlignment="1">
      <alignment horizontal="left" vertical="top"/>
    </xf>
    <xf numFmtId="3" fontId="26" fillId="9" borderId="18" xfId="2792" applyNumberFormat="1" applyFont="1" applyFill="1" applyBorder="1" applyAlignment="1">
      <alignment horizontal="left" vertical="top"/>
    </xf>
    <xf numFmtId="0" fontId="26" fillId="9" borderId="18" xfId="2792" quotePrefix="1" applyFont="1" applyFill="1" applyBorder="1" applyAlignment="1">
      <alignment horizontal="left" vertical="top"/>
    </xf>
    <xf numFmtId="0" fontId="26" fillId="9" borderId="15" xfId="2792" applyFont="1" applyFill="1" applyBorder="1" applyAlignment="1">
      <alignment horizontal="center" vertical="top"/>
    </xf>
    <xf numFmtId="0" fontId="26" fillId="9" borderId="15" xfId="2792" applyFont="1" applyFill="1" applyBorder="1" applyAlignment="1">
      <alignment horizontal="center" vertical="top" wrapText="1"/>
    </xf>
    <xf numFmtId="0" fontId="1" fillId="9" borderId="0" xfId="2792" applyFill="1" applyAlignment="1">
      <alignment horizontal="left" indent="1"/>
    </xf>
    <xf numFmtId="0" fontId="1" fillId="9" borderId="0" xfId="2792" applyFill="1" applyAlignment="1">
      <alignment horizontal="left"/>
    </xf>
    <xf numFmtId="0" fontId="1" fillId="9" borderId="0" xfId="2792" applyFill="1" applyAlignment="1">
      <alignment horizontal="left" indent="2"/>
    </xf>
    <xf numFmtId="0" fontId="26" fillId="9" borderId="9" xfId="2792" applyFont="1" applyFill="1" applyBorder="1"/>
    <xf numFmtId="0" fontId="1" fillId="9" borderId="9" xfId="2792" applyFill="1" applyBorder="1" applyAlignment="1">
      <alignment horizontal="left"/>
    </xf>
    <xf numFmtId="0" fontId="62" fillId="9" borderId="0" xfId="2792" applyFont="1" applyFill="1" applyBorder="1"/>
    <xf numFmtId="0" fontId="26" fillId="9" borderId="16" xfId="2792" applyFont="1" applyFill="1" applyBorder="1" applyAlignment="1">
      <alignment horizontal="center" vertical="top" wrapText="1"/>
    </xf>
    <xf numFmtId="0" fontId="26" fillId="9" borderId="16" xfId="2792" applyFont="1" applyFill="1" applyBorder="1" applyAlignment="1">
      <alignment horizontal="center"/>
    </xf>
    <xf numFmtId="0" fontId="65" fillId="9" borderId="0" xfId="2792" applyFont="1" applyFill="1" applyBorder="1" applyAlignment="1">
      <alignment vertical="top"/>
    </xf>
    <xf numFmtId="0" fontId="1" fillId="9" borderId="0" xfId="2792" applyFill="1" applyAlignment="1"/>
    <xf numFmtId="9" fontId="60" fillId="9" borderId="4" xfId="2793" applyFont="1" applyFill="1" applyBorder="1"/>
    <xf numFmtId="9" fontId="60" fillId="9" borderId="0" xfId="2793" applyFont="1" applyFill="1" applyBorder="1"/>
    <xf numFmtId="0" fontId="1" fillId="9" borderId="4" xfId="2792" applyFill="1" applyBorder="1"/>
    <xf numFmtId="0" fontId="1" fillId="14" borderId="9" xfId="2792" applyFill="1" applyBorder="1"/>
    <xf numFmtId="0" fontId="69" fillId="9" borderId="0" xfId="2792" applyFont="1" applyFill="1"/>
    <xf numFmtId="0" fontId="58" fillId="9" borderId="0" xfId="2792" applyFont="1" applyFill="1" applyBorder="1" applyAlignment="1">
      <alignment horizontal="right"/>
    </xf>
    <xf numFmtId="0" fontId="26" fillId="9" borderId="0" xfId="2792" applyFont="1" applyFill="1"/>
    <xf numFmtId="0" fontId="62" fillId="9" borderId="10" xfId="2792" applyFont="1" applyFill="1" applyBorder="1"/>
    <xf numFmtId="3" fontId="62" fillId="9" borderId="10" xfId="2792" applyNumberFormat="1" applyFont="1" applyFill="1" applyBorder="1"/>
    <xf numFmtId="3" fontId="51" fillId="9" borderId="10" xfId="2792" applyNumberFormat="1" applyFont="1" applyFill="1" applyBorder="1"/>
    <xf numFmtId="0" fontId="62" fillId="9" borderId="10" xfId="2792" applyFont="1" applyFill="1" applyBorder="1" applyAlignment="1">
      <alignment horizontal="left"/>
    </xf>
    <xf numFmtId="3" fontId="62" fillId="9" borderId="0" xfId="2792" applyNumberFormat="1" applyFont="1" applyFill="1" applyBorder="1"/>
    <xf numFmtId="3" fontId="65" fillId="9" borderId="0" xfId="2792" applyNumberFormat="1" applyFont="1" applyFill="1" applyBorder="1"/>
    <xf numFmtId="3" fontId="26" fillId="9" borderId="0" xfId="2792" applyNumberFormat="1" applyFont="1" applyFill="1" applyBorder="1"/>
    <xf numFmtId="3" fontId="65" fillId="16" borderId="0" xfId="2792" applyNumberFormat="1" applyFont="1" applyFill="1" applyBorder="1"/>
    <xf numFmtId="3" fontId="55" fillId="9" borderId="0" xfId="2794" applyNumberFormat="1" applyFont="1" applyFill="1" applyBorder="1" applyAlignment="1">
      <alignment horizontal="right" wrapText="1"/>
    </xf>
    <xf numFmtId="0" fontId="26" fillId="9" borderId="0" xfId="2792" quotePrefix="1" applyFont="1" applyFill="1" applyBorder="1" applyAlignment="1">
      <alignment horizontal="left"/>
    </xf>
    <xf numFmtId="0" fontId="55" fillId="9" borderId="0" xfId="2795" applyFont="1" applyFill="1" applyBorder="1" applyAlignment="1">
      <alignment horizontal="left" wrapText="1"/>
    </xf>
    <xf numFmtId="0" fontId="65" fillId="9" borderId="0" xfId="2792" quotePrefix="1" applyNumberFormat="1" applyFont="1" applyFill="1" applyBorder="1"/>
    <xf numFmtId="0" fontId="65" fillId="9" borderId="0" xfId="2792" quotePrefix="1" applyNumberFormat="1" applyFont="1" applyFill="1" applyBorder="1" applyAlignment="1">
      <alignment horizontal="left"/>
    </xf>
    <xf numFmtId="3" fontId="62" fillId="16" borderId="0" xfId="2792" applyNumberFormat="1" applyFont="1" applyFill="1" applyBorder="1"/>
    <xf numFmtId="0" fontId="65" fillId="9" borderId="0" xfId="2792" quotePrefix="1" applyFont="1" applyFill="1" applyBorder="1" applyAlignment="1">
      <alignment horizontal="left"/>
    </xf>
    <xf numFmtId="0" fontId="65" fillId="9" borderId="10" xfId="2792" applyFont="1" applyFill="1" applyBorder="1" applyAlignment="1">
      <alignment horizontal="center"/>
    </xf>
    <xf numFmtId="3" fontId="62" fillId="15" borderId="10" xfId="2792" applyNumberFormat="1" applyFont="1" applyFill="1" applyBorder="1" applyAlignment="1">
      <alignment horizontal="center"/>
    </xf>
    <xf numFmtId="3" fontId="65" fillId="15" borderId="10" xfId="2792" applyNumberFormat="1" applyFont="1" applyFill="1" applyBorder="1" applyAlignment="1">
      <alignment horizontal="center"/>
    </xf>
    <xf numFmtId="0" fontId="65" fillId="15" borderId="10" xfId="2792" applyFont="1" applyFill="1" applyBorder="1" applyAlignment="1">
      <alignment horizontal="center"/>
    </xf>
    <xf numFmtId="0" fontId="55" fillId="15" borderId="10" xfId="2795" applyFont="1" applyFill="1" applyBorder="1" applyAlignment="1">
      <alignment horizontal="center"/>
    </xf>
    <xf numFmtId="0" fontId="65" fillId="15" borderId="10" xfId="2792" quotePrefix="1" applyNumberFormat="1" applyFont="1" applyFill="1" applyBorder="1" applyAlignment="1">
      <alignment horizontal="center"/>
    </xf>
    <xf numFmtId="0" fontId="65" fillId="9" borderId="0" xfId="2792" applyFont="1" applyFill="1" applyBorder="1" applyAlignment="1">
      <alignment horizontal="center" textRotation="90"/>
    </xf>
    <xf numFmtId="3" fontId="62" fillId="9" borderId="0" xfId="2792" applyNumberFormat="1" applyFont="1" applyFill="1" applyBorder="1" applyAlignment="1">
      <alignment horizontal="center" textRotation="45"/>
    </xf>
    <xf numFmtId="3" fontId="65" fillId="9" borderId="0" xfId="2792" applyNumberFormat="1" applyFont="1" applyFill="1" applyBorder="1" applyAlignment="1">
      <alignment horizontal="center" textRotation="45"/>
    </xf>
    <xf numFmtId="0" fontId="65" fillId="9" borderId="0" xfId="2792" applyFont="1" applyFill="1" applyBorder="1" applyAlignment="1">
      <alignment horizontal="center" textRotation="45"/>
    </xf>
    <xf numFmtId="0" fontId="26" fillId="9" borderId="0" xfId="2792" quotePrefix="1" applyFont="1" applyFill="1" applyBorder="1" applyAlignment="1">
      <alignment horizontal="center" textRotation="45"/>
    </xf>
    <xf numFmtId="0" fontId="26" fillId="9" borderId="0" xfId="33" applyFont="1" applyFill="1" applyBorder="1" applyAlignment="1" applyProtection="1">
      <alignment horizontal="center" textRotation="45"/>
    </xf>
    <xf numFmtId="0" fontId="65" fillId="9" borderId="0" xfId="2792" quotePrefix="1" applyNumberFormat="1" applyFont="1" applyFill="1" applyBorder="1" applyAlignment="1">
      <alignment horizontal="center" textRotation="45"/>
    </xf>
    <xf numFmtId="0" fontId="26" fillId="9" borderId="0" xfId="2792" applyFont="1" applyFill="1" applyBorder="1" applyAlignment="1">
      <alignment horizontal="center" textRotation="90"/>
    </xf>
    <xf numFmtId="186" fontId="72" fillId="9" borderId="0" xfId="2792" applyNumberFormat="1" applyFont="1" applyFill="1" applyAlignment="1">
      <alignment horizontal="center"/>
    </xf>
    <xf numFmtId="0" fontId="60" fillId="9" borderId="0" xfId="2792" applyFont="1" applyFill="1" applyBorder="1" applyAlignment="1">
      <alignment horizontal="right" textRotation="45"/>
    </xf>
    <xf numFmtId="0" fontId="60" fillId="9" borderId="0" xfId="2792" applyFont="1" applyFill="1" applyBorder="1" applyAlignment="1">
      <alignment textRotation="45"/>
    </xf>
    <xf numFmtId="0" fontId="60" fillId="9" borderId="0" xfId="2792" applyFont="1" applyFill="1" applyBorder="1" applyAlignment="1">
      <alignment horizontal="left" textRotation="45"/>
    </xf>
    <xf numFmtId="185" fontId="1" fillId="9" borderId="0" xfId="2792" applyNumberFormat="1" applyFill="1" applyAlignment="1">
      <alignment horizontal="center"/>
    </xf>
    <xf numFmtId="0" fontId="68" fillId="9" borderId="0" xfId="2792" applyFont="1" applyFill="1" applyAlignment="1">
      <alignment horizontal="center"/>
    </xf>
    <xf numFmtId="185" fontId="1" fillId="9" borderId="0" xfId="2792" applyNumberFormat="1" applyFill="1" applyBorder="1" applyAlignment="1">
      <alignment horizontal="center"/>
    </xf>
    <xf numFmtId="186" fontId="68" fillId="9" borderId="0" xfId="2792" applyNumberFormat="1" applyFont="1" applyFill="1" applyAlignment="1">
      <alignment horizontal="center"/>
    </xf>
    <xf numFmtId="0" fontId="1" fillId="9" borderId="0" xfId="2792" applyFill="1" applyAlignment="1">
      <alignment textRotation="45"/>
    </xf>
    <xf numFmtId="0" fontId="59" fillId="9" borderId="0" xfId="2792" applyFont="1" applyFill="1" applyBorder="1" applyAlignment="1">
      <alignment textRotation="45"/>
    </xf>
    <xf numFmtId="0" fontId="59" fillId="9" borderId="0" xfId="2792" applyFont="1" applyFill="1" applyBorder="1" applyAlignment="1"/>
    <xf numFmtId="0" fontId="1" fillId="0" borderId="0" xfId="2792"/>
    <xf numFmtId="0" fontId="74" fillId="9" borderId="0" xfId="2792" applyFont="1" applyFill="1"/>
    <xf numFmtId="0" fontId="74" fillId="13" borderId="10" xfId="2792" applyFont="1" applyFill="1" applyBorder="1"/>
    <xf numFmtId="0" fontId="74" fillId="9" borderId="0" xfId="2792" applyFont="1" applyFill="1" applyBorder="1"/>
    <xf numFmtId="0" fontId="74" fillId="9" borderId="0" xfId="2792" applyFont="1" applyFill="1" applyBorder="1" applyAlignment="1">
      <alignment horizontal="center"/>
    </xf>
    <xf numFmtId="0" fontId="74" fillId="9" borderId="4" xfId="2792" applyFont="1" applyFill="1" applyBorder="1"/>
    <xf numFmtId="0" fontId="74" fillId="9" borderId="4" xfId="2792" applyFont="1" applyFill="1" applyBorder="1" applyAlignment="1">
      <alignment horizontal="center"/>
    </xf>
    <xf numFmtId="3" fontId="74" fillId="9" borderId="0" xfId="2792" applyNumberFormat="1" applyFont="1" applyFill="1" applyBorder="1"/>
    <xf numFmtId="3" fontId="74" fillId="9" borderId="4" xfId="2792" applyNumberFormat="1" applyFont="1" applyFill="1" applyBorder="1"/>
    <xf numFmtId="0" fontId="75" fillId="9" borderId="0" xfId="2792" applyFont="1" applyFill="1"/>
    <xf numFmtId="0" fontId="75" fillId="9" borderId="0" xfId="2792" applyFont="1" applyFill="1" applyAlignment="1">
      <alignment wrapText="1"/>
    </xf>
    <xf numFmtId="0" fontId="75" fillId="9" borderId="0" xfId="2792" applyFont="1" applyFill="1" applyAlignment="1">
      <alignment vertical="top"/>
    </xf>
    <xf numFmtId="0" fontId="74" fillId="9" borderId="0" xfId="2792" applyFont="1" applyFill="1" applyAlignment="1">
      <alignment horizontal="right"/>
    </xf>
    <xf numFmtId="0" fontId="74" fillId="9" borderId="0" xfId="2792" applyFont="1" applyFill="1" applyAlignment="1">
      <alignment horizontal="center"/>
    </xf>
    <xf numFmtId="0" fontId="79" fillId="9" borderId="0" xfId="2792" applyFont="1" applyFill="1"/>
    <xf numFmtId="0" fontId="80" fillId="0" borderId="0" xfId="2792" applyFont="1"/>
    <xf numFmtId="0" fontId="74" fillId="14" borderId="10" xfId="2792" applyFont="1" applyFill="1" applyBorder="1"/>
    <xf numFmtId="0" fontId="74" fillId="14" borderId="10" xfId="2792" applyFont="1" applyFill="1" applyBorder="1" applyAlignment="1">
      <alignment horizontal="right"/>
    </xf>
    <xf numFmtId="0" fontId="74" fillId="14" borderId="9" xfId="2792" applyFont="1" applyFill="1" applyBorder="1"/>
    <xf numFmtId="0" fontId="74" fillId="14" borderId="12" xfId="2792" applyFont="1" applyFill="1" applyBorder="1" applyAlignment="1"/>
    <xf numFmtId="0" fontId="74" fillId="14" borderId="9" xfId="2792" applyFont="1" applyFill="1" applyBorder="1" applyAlignment="1"/>
    <xf numFmtId="0" fontId="74" fillId="14" borderId="21" xfId="2792" applyFont="1" applyFill="1" applyBorder="1" applyAlignment="1"/>
    <xf numFmtId="0" fontId="74" fillId="14" borderId="9" xfId="2792" applyFont="1" applyFill="1" applyBorder="1" applyAlignment="1">
      <alignment horizontal="center"/>
    </xf>
    <xf numFmtId="0" fontId="74" fillId="14" borderId="10" xfId="2792" applyFont="1" applyFill="1" applyBorder="1" applyAlignment="1">
      <alignment horizontal="center"/>
    </xf>
    <xf numFmtId="0" fontId="75" fillId="14" borderId="10" xfId="2792" applyFont="1" applyFill="1" applyBorder="1"/>
    <xf numFmtId="0" fontId="75" fillId="14" borderId="10" xfId="2792" applyFont="1" applyFill="1" applyBorder="1" applyAlignment="1">
      <alignment horizontal="center"/>
    </xf>
    <xf numFmtId="0" fontId="77" fillId="9" borderId="0" xfId="2792" applyFont="1" applyFill="1" applyBorder="1"/>
    <xf numFmtId="184" fontId="77" fillId="9" borderId="0" xfId="2792" applyNumberFormat="1" applyFont="1" applyFill="1" applyBorder="1" applyAlignment="1">
      <alignment horizontal="right"/>
    </xf>
    <xf numFmtId="0" fontId="74" fillId="14" borderId="4" xfId="2792" applyFont="1" applyFill="1" applyBorder="1"/>
    <xf numFmtId="0" fontId="74" fillId="14" borderId="20" xfId="2792" applyFont="1" applyFill="1" applyBorder="1"/>
    <xf numFmtId="0" fontId="74" fillId="14" borderId="19" xfId="2792" applyFont="1" applyFill="1" applyBorder="1"/>
    <xf numFmtId="0" fontId="74" fillId="14" borderId="4" xfId="2792" applyFont="1" applyFill="1" applyBorder="1" applyAlignment="1">
      <alignment horizontal="center"/>
    </xf>
    <xf numFmtId="0" fontId="75" fillId="14" borderId="10" xfId="2792" applyFont="1" applyFill="1" applyBorder="1" applyAlignment="1">
      <alignment horizontal="left"/>
    </xf>
    <xf numFmtId="0" fontId="78" fillId="9" borderId="0" xfId="2792" applyFont="1" applyFill="1" applyBorder="1" applyAlignment="1">
      <alignment horizontal="center"/>
    </xf>
    <xf numFmtId="0" fontId="75" fillId="9" borderId="0" xfId="2792" applyFont="1" applyFill="1" applyBorder="1" applyAlignment="1">
      <alignment horizontal="center"/>
    </xf>
    <xf numFmtId="0" fontId="78" fillId="9" borderId="0" xfId="2792" applyFont="1" applyFill="1" applyBorder="1"/>
    <xf numFmtId="0" fontId="75" fillId="14" borderId="4" xfId="2792" applyFont="1" applyFill="1" applyBorder="1"/>
    <xf numFmtId="0" fontId="77" fillId="9" borderId="0" xfId="2792" applyFont="1" applyFill="1"/>
    <xf numFmtId="0" fontId="77" fillId="9" borderId="0" xfId="2792" applyFont="1" applyFill="1" applyBorder="1" applyAlignment="1">
      <alignment horizontal="center"/>
    </xf>
    <xf numFmtId="0" fontId="78" fillId="9" borderId="0" xfId="2792" applyFont="1" applyFill="1"/>
    <xf numFmtId="0" fontId="74" fillId="9" borderId="0" xfId="2792" applyFont="1" applyFill="1" applyBorder="1" applyAlignment="1">
      <alignment horizontal="left" indent="1"/>
    </xf>
    <xf numFmtId="184" fontId="74" fillId="9" borderId="0" xfId="2792" applyNumberFormat="1" applyFont="1" applyFill="1" applyBorder="1" applyAlignment="1">
      <alignment horizontal="right"/>
    </xf>
    <xf numFmtId="0" fontId="74" fillId="9" borderId="18" xfId="2792" applyFont="1" applyFill="1" applyBorder="1"/>
    <xf numFmtId="0" fontId="74" fillId="9" borderId="17" xfId="2792" applyFont="1" applyFill="1" applyBorder="1"/>
    <xf numFmtId="185" fontId="74" fillId="9" borderId="0" xfId="2792" applyNumberFormat="1" applyFont="1" applyFill="1" applyAlignment="1">
      <alignment horizontal="left"/>
    </xf>
    <xf numFmtId="0" fontId="75" fillId="9" borderId="4" xfId="2792" applyFont="1" applyFill="1" applyBorder="1" applyAlignment="1">
      <alignment horizontal="left"/>
    </xf>
    <xf numFmtId="0" fontId="75" fillId="9" borderId="4" xfId="2792" applyFont="1" applyFill="1" applyBorder="1" applyAlignment="1">
      <alignment horizontal="center"/>
    </xf>
    <xf numFmtId="0" fontId="75" fillId="9" borderId="0" xfId="2792" applyFont="1" applyFill="1" applyBorder="1"/>
    <xf numFmtId="0" fontId="78" fillId="9" borderId="0" xfId="2792" applyFont="1" applyFill="1" applyAlignment="1">
      <alignment horizontal="center"/>
    </xf>
    <xf numFmtId="3" fontId="75" fillId="9" borderId="0" xfId="2792" applyNumberFormat="1" applyFont="1" applyFill="1" applyBorder="1" applyAlignment="1">
      <alignment horizontal="center"/>
    </xf>
    <xf numFmtId="186" fontId="78" fillId="9" borderId="0" xfId="2792" applyNumberFormat="1" applyFont="1" applyFill="1" applyBorder="1"/>
    <xf numFmtId="0" fontId="74" fillId="9" borderId="0" xfId="2792" applyFont="1" applyFill="1" applyAlignment="1">
      <alignment horizontal="left" indent="1"/>
    </xf>
    <xf numFmtId="0" fontId="77" fillId="9" borderId="0" xfId="2792" applyFont="1" applyFill="1" applyAlignment="1">
      <alignment horizontal="left" indent="1"/>
    </xf>
    <xf numFmtId="0" fontId="74" fillId="9" borderId="0" xfId="2792" applyFont="1" applyFill="1" applyBorder="1" applyAlignment="1">
      <alignment horizontal="left" indent="2"/>
    </xf>
    <xf numFmtId="0" fontId="81" fillId="9" borderId="0" xfId="2792" applyFont="1" applyFill="1"/>
    <xf numFmtId="0" fontId="75" fillId="9" borderId="0" xfId="2792" applyFont="1" applyFill="1" applyAlignment="1">
      <alignment horizontal="center"/>
    </xf>
    <xf numFmtId="1" fontId="74" fillId="9" borderId="0" xfId="2792" applyNumberFormat="1" applyFont="1" applyFill="1" applyBorder="1" applyAlignment="1">
      <alignment horizontal="left" indent="1"/>
    </xf>
    <xf numFmtId="186" fontId="75" fillId="9" borderId="0" xfId="2792" applyNumberFormat="1" applyFont="1" applyFill="1" applyBorder="1"/>
    <xf numFmtId="0" fontId="75" fillId="9" borderId="0" xfId="2792" applyFont="1" applyFill="1" applyBorder="1" applyAlignment="1">
      <alignment horizontal="right"/>
    </xf>
    <xf numFmtId="0" fontId="74" fillId="9" borderId="0" xfId="2792" applyFont="1" applyFill="1" applyAlignment="1">
      <alignment horizontal="left" indent="2"/>
    </xf>
    <xf numFmtId="0" fontId="77" fillId="9" borderId="10" xfId="2792" applyFont="1" applyFill="1" applyBorder="1"/>
    <xf numFmtId="185" fontId="77" fillId="9" borderId="10" xfId="2792" applyNumberFormat="1" applyFont="1" applyFill="1" applyBorder="1" applyAlignment="1">
      <alignment horizontal="left"/>
    </xf>
    <xf numFmtId="0" fontId="77" fillId="9" borderId="10" xfId="2792" applyFont="1" applyFill="1" applyBorder="1" applyAlignment="1">
      <alignment horizontal="center"/>
    </xf>
    <xf numFmtId="0" fontId="77" fillId="9" borderId="0" xfId="2792" applyFont="1" applyFill="1" applyAlignment="1">
      <alignment horizontal="center"/>
    </xf>
    <xf numFmtId="0" fontId="77" fillId="9" borderId="0" xfId="2792" applyFont="1" applyFill="1" applyBorder="1" applyAlignment="1">
      <alignment horizontal="left"/>
    </xf>
    <xf numFmtId="3" fontId="75" fillId="9" borderId="4" xfId="2792" applyNumberFormat="1" applyFont="1" applyFill="1" applyBorder="1" applyAlignment="1">
      <alignment horizontal="center"/>
    </xf>
    <xf numFmtId="0" fontId="78" fillId="9" borderId="10" xfId="2792" applyFont="1" applyFill="1" applyBorder="1"/>
    <xf numFmtId="1" fontId="74" fillId="9" borderId="0" xfId="2792" applyNumberFormat="1" applyFont="1" applyFill="1" applyBorder="1"/>
    <xf numFmtId="1" fontId="74" fillId="9" borderId="0" xfId="2792" applyNumberFormat="1" applyFont="1" applyFill="1" applyBorder="1" applyAlignment="1">
      <alignment horizontal="center"/>
    </xf>
    <xf numFmtId="185" fontId="74" fillId="9" borderId="0" xfId="2792" applyNumberFormat="1" applyFont="1" applyFill="1" applyAlignment="1">
      <alignment horizontal="center"/>
    </xf>
    <xf numFmtId="0" fontId="77" fillId="9" borderId="0" xfId="2792" applyFont="1" applyFill="1" applyAlignment="1">
      <alignment horizontal="left"/>
    </xf>
    <xf numFmtId="185" fontId="74" fillId="9" borderId="0" xfId="2792" applyNumberFormat="1" applyFont="1" applyFill="1" applyAlignment="1">
      <alignment horizontal="right"/>
    </xf>
    <xf numFmtId="0" fontId="78" fillId="9" borderId="10" xfId="2792" applyFont="1" applyFill="1" applyBorder="1" applyAlignment="1">
      <alignment horizontal="center"/>
    </xf>
    <xf numFmtId="0" fontId="78" fillId="9" borderId="4" xfId="2792" applyFont="1" applyFill="1" applyBorder="1"/>
    <xf numFmtId="0" fontId="78" fillId="9" borderId="4" xfId="2792" applyFont="1" applyFill="1" applyBorder="1" applyAlignment="1">
      <alignment horizontal="center"/>
    </xf>
    <xf numFmtId="186" fontId="78" fillId="9" borderId="10" xfId="2792" applyNumberFormat="1" applyFont="1" applyFill="1" applyBorder="1"/>
    <xf numFmtId="185" fontId="74" fillId="9" borderId="0" xfId="2792" applyNumberFormat="1" applyFont="1" applyFill="1"/>
    <xf numFmtId="0" fontId="74" fillId="9" borderId="10" xfId="2792" applyFont="1" applyFill="1" applyBorder="1"/>
    <xf numFmtId="0" fontId="74" fillId="9" borderId="11" xfId="2792" applyFont="1" applyFill="1" applyBorder="1"/>
    <xf numFmtId="0" fontId="74" fillId="9" borderId="13" xfId="2792" applyFont="1" applyFill="1" applyBorder="1"/>
    <xf numFmtId="0" fontId="74" fillId="9" borderId="10" xfId="2792" applyFont="1" applyFill="1" applyBorder="1" applyAlignment="1">
      <alignment horizontal="center"/>
    </xf>
    <xf numFmtId="0" fontId="74" fillId="9" borderId="9" xfId="2792" applyFont="1" applyFill="1" applyBorder="1"/>
    <xf numFmtId="184" fontId="74" fillId="9" borderId="9" xfId="2792" applyNumberFormat="1" applyFont="1" applyFill="1" applyBorder="1" applyAlignment="1">
      <alignment horizontal="right"/>
    </xf>
    <xf numFmtId="184" fontId="74" fillId="9" borderId="10" xfId="2792" applyNumberFormat="1" applyFont="1" applyFill="1" applyBorder="1" applyAlignment="1">
      <alignment horizontal="right"/>
    </xf>
    <xf numFmtId="184" fontId="74" fillId="9" borderId="4" xfId="2792" applyNumberFormat="1" applyFont="1" applyFill="1" applyBorder="1" applyAlignment="1">
      <alignment horizontal="right"/>
    </xf>
    <xf numFmtId="0" fontId="65" fillId="9" borderId="0" xfId="2792" applyFont="1" applyFill="1"/>
    <xf numFmtId="0" fontId="62" fillId="9" borderId="0" xfId="2792" applyFont="1" applyFill="1"/>
    <xf numFmtId="0" fontId="65" fillId="9" borderId="0" xfId="2792" applyFont="1" applyFill="1" applyBorder="1" applyAlignment="1">
      <alignment horizontal="right" textRotation="45"/>
    </xf>
    <xf numFmtId="0" fontId="65" fillId="9" borderId="0" xfId="2792" applyFont="1" applyFill="1" applyBorder="1" applyAlignment="1">
      <alignment textRotation="45"/>
    </xf>
    <xf numFmtId="0" fontId="62" fillId="9" borderId="0" xfId="2792" applyFont="1" applyFill="1" applyBorder="1" applyAlignment="1">
      <alignment textRotation="45"/>
    </xf>
    <xf numFmtId="0" fontId="65" fillId="9" borderId="11" xfId="2792" applyFont="1" applyFill="1" applyBorder="1" applyAlignment="1">
      <alignment horizontal="right"/>
    </xf>
    <xf numFmtId="0" fontId="65" fillId="15" borderId="10" xfId="2792" applyFont="1" applyFill="1" applyBorder="1"/>
    <xf numFmtId="0" fontId="62" fillId="15" borderId="10" xfId="2792" applyFont="1" applyFill="1" applyBorder="1"/>
    <xf numFmtId="0" fontId="62" fillId="15" borderId="13" xfId="2792" applyFont="1" applyFill="1" applyBorder="1"/>
    <xf numFmtId="0" fontId="65" fillId="9" borderId="0" xfId="2792" applyFont="1" applyFill="1" applyBorder="1" applyAlignment="1">
      <alignment horizontal="right"/>
    </xf>
    <xf numFmtId="0" fontId="62" fillId="9" borderId="0" xfId="2792" applyFont="1" applyFill="1" applyBorder="1" applyAlignment="1">
      <alignment horizontal="right"/>
    </xf>
    <xf numFmtId="1" fontId="65" fillId="9" borderId="0" xfId="2792" applyNumberFormat="1" applyFont="1" applyFill="1"/>
    <xf numFmtId="0" fontId="82" fillId="9" borderId="0" xfId="2792" applyFont="1" applyFill="1"/>
    <xf numFmtId="0" fontId="65" fillId="14" borderId="10" xfId="2792" applyFont="1" applyFill="1" applyBorder="1"/>
    <xf numFmtId="0" fontId="65" fillId="14" borderId="10" xfId="2792" applyFont="1" applyFill="1" applyBorder="1" applyAlignment="1">
      <alignment horizontal="center"/>
    </xf>
    <xf numFmtId="0" fontId="62" fillId="9" borderId="0" xfId="2792" applyFont="1" applyFill="1" applyAlignment="1">
      <alignment horizontal="center"/>
    </xf>
    <xf numFmtId="0" fontId="65" fillId="9" borderId="9" xfId="2792" applyFont="1" applyFill="1" applyBorder="1"/>
    <xf numFmtId="3" fontId="65" fillId="9" borderId="9" xfId="2792" applyNumberFormat="1" applyFont="1" applyFill="1" applyBorder="1" applyAlignment="1">
      <alignment horizontal="center"/>
    </xf>
    <xf numFmtId="0" fontId="65" fillId="9" borderId="0" xfId="2792" applyFont="1" applyFill="1" applyAlignment="1">
      <alignment horizontal="left" indent="1"/>
    </xf>
    <xf numFmtId="0" fontId="26" fillId="9" borderId="0" xfId="2792" applyFont="1" applyFill="1" applyAlignment="1">
      <alignment horizontal="center"/>
    </xf>
    <xf numFmtId="0" fontId="65" fillId="9" borderId="0" xfId="2792" applyFont="1" applyFill="1" applyAlignment="1">
      <alignment horizontal="left"/>
    </xf>
    <xf numFmtId="0" fontId="65" fillId="9" borderId="4" xfId="2792" applyFont="1" applyFill="1" applyBorder="1"/>
    <xf numFmtId="0" fontId="51" fillId="9" borderId="0" xfId="2792" applyFont="1" applyFill="1" applyAlignment="1">
      <alignment horizontal="center"/>
    </xf>
    <xf numFmtId="0" fontId="65" fillId="9" borderId="0" xfId="2792" applyFont="1" applyFill="1" applyAlignment="1">
      <alignment horizontal="center"/>
    </xf>
    <xf numFmtId="0" fontId="62" fillId="9" borderId="10" xfId="2792" applyFont="1" applyFill="1" applyBorder="1" applyAlignment="1">
      <alignment horizontal="center"/>
    </xf>
    <xf numFmtId="0" fontId="62" fillId="9" borderId="0" xfId="2792" applyFont="1" applyFill="1" applyBorder="1" applyAlignment="1">
      <alignment horizontal="center"/>
    </xf>
    <xf numFmtId="0" fontId="83" fillId="9" borderId="0" xfId="2792" applyFont="1" applyFill="1"/>
    <xf numFmtId="0" fontId="26" fillId="9" borderId="0" xfId="57" applyFont="1" applyFill="1"/>
    <xf numFmtId="0" fontId="51" fillId="9" borderId="0" xfId="2792" applyFont="1" applyFill="1" applyAlignment="1" applyProtection="1">
      <alignment horizontal="left"/>
    </xf>
    <xf numFmtId="0" fontId="51" fillId="9" borderId="0" xfId="2792" applyFont="1" applyFill="1" applyBorder="1" applyAlignment="1" applyProtection="1">
      <alignment horizontal="left"/>
    </xf>
    <xf numFmtId="0" fontId="51" fillId="9" borderId="0" xfId="2792" applyFont="1" applyFill="1"/>
    <xf numFmtId="0" fontId="84" fillId="9" borderId="0" xfId="2792" applyFont="1" applyFill="1" applyAlignment="1" applyProtection="1">
      <alignment horizontal="left"/>
    </xf>
    <xf numFmtId="0" fontId="26" fillId="9" borderId="0" xfId="2792" applyFont="1" applyFill="1" applyAlignment="1" applyProtection="1">
      <alignment horizontal="left"/>
    </xf>
    <xf numFmtId="0" fontId="26" fillId="9" borderId="0" xfId="2792" applyFont="1" applyFill="1" applyAlignment="1" applyProtection="1">
      <alignment horizontal="center"/>
    </xf>
    <xf numFmtId="0" fontId="26" fillId="9" borderId="0" xfId="2792" applyFont="1" applyFill="1" applyBorder="1" applyAlignment="1" applyProtection="1">
      <alignment horizontal="center"/>
    </xf>
    <xf numFmtId="0" fontId="84" fillId="9" borderId="0" xfId="2792" applyFont="1" applyFill="1"/>
    <xf numFmtId="187" fontId="26" fillId="9" borderId="0" xfId="2792" applyNumberFormat="1" applyFont="1" applyFill="1"/>
    <xf numFmtId="0" fontId="26" fillId="14" borderId="9" xfId="2792" applyFont="1" applyFill="1" applyBorder="1" applyAlignment="1" applyProtection="1"/>
    <xf numFmtId="0" fontId="26" fillId="14" borderId="9" xfId="2792" applyFont="1" applyFill="1" applyBorder="1" applyAlignment="1"/>
    <xf numFmtId="0" fontId="51" fillId="14" borderId="9" xfId="2792" applyFont="1" applyFill="1" applyBorder="1" applyAlignment="1" applyProtection="1">
      <alignment horizontal="center"/>
    </xf>
    <xf numFmtId="0" fontId="51" fillId="9" borderId="0" xfId="2792" applyFont="1" applyFill="1" applyBorder="1" applyAlignment="1" applyProtection="1">
      <alignment horizontal="center"/>
    </xf>
    <xf numFmtId="187" fontId="26" fillId="14" borderId="9" xfId="2792" applyNumberFormat="1" applyFont="1" applyFill="1" applyBorder="1"/>
    <xf numFmtId="0" fontId="26" fillId="14" borderId="10" xfId="2792" applyFont="1" applyFill="1" applyBorder="1"/>
    <xf numFmtId="0" fontId="26" fillId="14" borderId="10" xfId="2792" applyNumberFormat="1" applyFont="1" applyFill="1" applyBorder="1"/>
    <xf numFmtId="0" fontId="26" fillId="14" borderId="0" xfId="2792" applyFont="1" applyFill="1" applyBorder="1" applyAlignment="1" applyProtection="1"/>
    <xf numFmtId="0" fontId="51" fillId="14" borderId="0" xfId="2792" applyFont="1" applyFill="1" applyBorder="1" applyAlignment="1" applyProtection="1">
      <alignment horizontal="center"/>
    </xf>
    <xf numFmtId="187" fontId="26" fillId="14" borderId="0" xfId="2792" applyNumberFormat="1" applyFont="1" applyFill="1" applyBorder="1"/>
    <xf numFmtId="0" fontId="26" fillId="14" borderId="4" xfId="2792" applyFont="1" applyFill="1" applyBorder="1" applyAlignment="1" applyProtection="1"/>
    <xf numFmtId="0" fontId="51" fillId="14" borderId="4" xfId="2792" applyFont="1" applyFill="1" applyBorder="1" applyAlignment="1" applyProtection="1">
      <alignment horizontal="center"/>
    </xf>
    <xf numFmtId="187" fontId="26" fillId="14" borderId="4" xfId="2792" applyNumberFormat="1" applyFont="1" applyFill="1" applyBorder="1"/>
    <xf numFmtId="49" fontId="26" fillId="9" borderId="0" xfId="2792" applyNumberFormat="1" applyFont="1" applyFill="1" applyBorder="1" applyAlignment="1" applyProtection="1"/>
    <xf numFmtId="49" fontId="26" fillId="9" borderId="0" xfId="2792" applyNumberFormat="1" applyFont="1" applyFill="1" applyBorder="1" applyAlignment="1" applyProtection="1">
      <alignment horizontal="left"/>
    </xf>
    <xf numFmtId="3" fontId="26" fillId="9" borderId="0" xfId="2792" applyNumberFormat="1" applyFont="1" applyFill="1" applyBorder="1" applyAlignment="1">
      <alignment horizontal="right"/>
    </xf>
    <xf numFmtId="3" fontId="51" fillId="9" borderId="0" xfId="2792" applyNumberFormat="1" applyFont="1" applyFill="1" applyBorder="1" applyAlignment="1">
      <alignment horizontal="right"/>
    </xf>
    <xf numFmtId="187" fontId="26" fillId="9" borderId="0" xfId="2792" applyNumberFormat="1" applyFont="1" applyFill="1" applyBorder="1"/>
    <xf numFmtId="4" fontId="26" fillId="17" borderId="0" xfId="2792" applyNumberFormat="1" applyFont="1" applyFill="1" applyBorder="1"/>
    <xf numFmtId="49" fontId="26" fillId="9" borderId="0" xfId="2796" applyNumberFormat="1" applyFont="1" applyFill="1" applyBorder="1" applyAlignment="1" applyProtection="1"/>
    <xf numFmtId="49" fontId="26" fillId="9" borderId="0" xfId="2796" applyNumberFormat="1" applyFont="1" applyFill="1" applyBorder="1" applyAlignment="1" applyProtection="1">
      <alignment horizontal="left"/>
    </xf>
    <xf numFmtId="3" fontId="26" fillId="9" borderId="0" xfId="2796" applyNumberFormat="1" applyFont="1" applyFill="1" applyBorder="1" applyAlignment="1">
      <alignment horizontal="right"/>
    </xf>
    <xf numFmtId="3" fontId="26" fillId="16" borderId="0" xfId="2792" applyNumberFormat="1" applyFont="1" applyFill="1" applyBorder="1" applyAlignment="1">
      <alignment horizontal="right"/>
    </xf>
    <xf numFmtId="3" fontId="83" fillId="9" borderId="0" xfId="2796" applyNumberFormat="1" applyFont="1" applyFill="1" applyBorder="1" applyAlignment="1">
      <alignment horizontal="right"/>
    </xf>
    <xf numFmtId="3" fontId="51" fillId="16" borderId="0" xfId="2792" applyNumberFormat="1" applyFont="1" applyFill="1" applyBorder="1" applyAlignment="1">
      <alignment horizontal="right"/>
    </xf>
    <xf numFmtId="0" fontId="26" fillId="9" borderId="4" xfId="2792" applyFont="1" applyFill="1" applyBorder="1"/>
    <xf numFmtId="3" fontId="85" fillId="9" borderId="0" xfId="2792" applyNumberFormat="1" applyFont="1" applyFill="1" applyBorder="1" applyAlignment="1">
      <alignment horizontal="left" vertical="top"/>
    </xf>
    <xf numFmtId="3" fontId="26" fillId="9" borderId="0" xfId="2792" applyNumberFormat="1" applyFont="1" applyFill="1"/>
    <xf numFmtId="3" fontId="85" fillId="9" borderId="0" xfId="2796" applyNumberFormat="1" applyFont="1" applyFill="1" applyBorder="1" applyAlignment="1">
      <alignment horizontal="left" vertical="top"/>
    </xf>
    <xf numFmtId="0" fontId="26" fillId="17" borderId="0" xfId="2792" applyFont="1" applyFill="1"/>
    <xf numFmtId="0" fontId="26" fillId="9" borderId="0" xfId="2796" applyFont="1" applyFill="1" applyBorder="1"/>
    <xf numFmtId="49" fontId="26" fillId="9" borderId="0" xfId="2792" applyNumberFormat="1" applyFont="1" applyFill="1" applyBorder="1" applyAlignment="1"/>
    <xf numFmtId="49" fontId="26" fillId="9" borderId="0" xfId="2796" applyNumberFormat="1" applyFont="1" applyFill="1" applyBorder="1" applyAlignment="1"/>
    <xf numFmtId="49" fontId="26" fillId="9" borderId="0" xfId="2793" applyNumberFormat="1" applyFont="1" applyFill="1" applyBorder="1" applyAlignment="1" applyProtection="1">
      <alignment horizontal="left"/>
    </xf>
    <xf numFmtId="49" fontId="26" fillId="9" borderId="0" xfId="2797" applyNumberFormat="1" applyFont="1" applyFill="1" applyBorder="1" applyAlignment="1" applyProtection="1">
      <alignment horizontal="left"/>
    </xf>
    <xf numFmtId="49" fontId="26" fillId="9" borderId="10" xfId="2792" applyNumberFormat="1" applyFont="1" applyFill="1" applyBorder="1" applyAlignment="1" applyProtection="1">
      <alignment horizontal="left"/>
    </xf>
    <xf numFmtId="3" fontId="26" fillId="9" borderId="10" xfId="2792" applyNumberFormat="1" applyFont="1" applyFill="1" applyBorder="1" applyAlignment="1">
      <alignment horizontal="right"/>
    </xf>
    <xf numFmtId="3" fontId="85" fillId="9" borderId="10" xfId="2792" applyNumberFormat="1" applyFont="1" applyFill="1" applyBorder="1" applyAlignment="1">
      <alignment horizontal="left" vertical="top"/>
    </xf>
    <xf numFmtId="3" fontId="85" fillId="9" borderId="4" xfId="2792" applyNumberFormat="1" applyFont="1" applyFill="1" applyBorder="1" applyAlignment="1">
      <alignment horizontal="left" vertical="top"/>
    </xf>
    <xf numFmtId="49" fontId="26" fillId="9" borderId="10" xfId="2796" applyNumberFormat="1" applyFont="1" applyFill="1" applyBorder="1" applyAlignment="1" applyProtection="1">
      <alignment horizontal="left"/>
    </xf>
    <xf numFmtId="3" fontId="26" fillId="9" borderId="10" xfId="2796" applyNumberFormat="1" applyFont="1" applyFill="1" applyBorder="1" applyAlignment="1">
      <alignment horizontal="right"/>
    </xf>
    <xf numFmtId="3" fontId="85" fillId="9" borderId="10" xfId="2796" applyNumberFormat="1" applyFont="1" applyFill="1" applyBorder="1" applyAlignment="1">
      <alignment horizontal="left" vertical="top"/>
    </xf>
    <xf numFmtId="3" fontId="65" fillId="9" borderId="0" xfId="2792" applyNumberFormat="1" applyFont="1" applyFill="1"/>
    <xf numFmtId="186" fontId="26" fillId="9" borderId="0" xfId="2792" applyNumberFormat="1" applyFont="1" applyFill="1"/>
    <xf numFmtId="0" fontId="26" fillId="9" borderId="0" xfId="2792" applyFont="1" applyFill="1" applyBorder="1" applyAlignment="1">
      <alignment horizontal="right"/>
    </xf>
    <xf numFmtId="0" fontId="26" fillId="9" borderId="0" xfId="2792" applyFont="1" applyFill="1" applyBorder="1" applyAlignment="1">
      <alignment horizontal="left" textRotation="45"/>
    </xf>
    <xf numFmtId="0" fontId="51" fillId="9" borderId="0" xfId="2792" applyFont="1" applyFill="1" applyBorder="1" applyAlignment="1">
      <alignment horizontal="left" textRotation="45"/>
    </xf>
    <xf numFmtId="0" fontId="83" fillId="9" borderId="0" xfId="2792" applyFont="1" applyFill="1" applyBorder="1" applyAlignment="1">
      <alignment horizontal="center"/>
    </xf>
    <xf numFmtId="0" fontId="26" fillId="9" borderId="1" xfId="2792" applyFont="1" applyFill="1" applyBorder="1" applyAlignment="1">
      <alignment horizontal="left" textRotation="45"/>
    </xf>
    <xf numFmtId="184" fontId="26" fillId="9" borderId="11" xfId="2792" applyNumberFormat="1" applyFont="1" applyFill="1" applyBorder="1" applyAlignment="1">
      <alignment horizontal="left"/>
    </xf>
    <xf numFmtId="185" fontId="26" fillId="9" borderId="10" xfId="2792" applyNumberFormat="1" applyFont="1" applyFill="1" applyBorder="1" applyAlignment="1">
      <alignment horizontal="left"/>
    </xf>
    <xf numFmtId="0" fontId="26" fillId="9" borderId="10" xfId="2792" applyFont="1" applyFill="1" applyBorder="1" applyAlignment="1">
      <alignment horizontal="left"/>
    </xf>
    <xf numFmtId="0" fontId="65" fillId="9" borderId="13" xfId="2792" applyFont="1" applyFill="1" applyBorder="1" applyAlignment="1">
      <alignment horizontal="left"/>
    </xf>
    <xf numFmtId="0" fontId="65" fillId="9" borderId="11" xfId="2792" applyFont="1" applyFill="1" applyBorder="1" applyAlignment="1">
      <alignment horizontal="left"/>
    </xf>
    <xf numFmtId="0" fontId="65" fillId="9" borderId="10" xfId="2792" applyFont="1" applyFill="1" applyBorder="1" applyAlignment="1">
      <alignment horizontal="left"/>
    </xf>
    <xf numFmtId="0" fontId="26" fillId="9" borderId="11" xfId="2792" applyFont="1" applyFill="1" applyBorder="1" applyAlignment="1">
      <alignment horizontal="left"/>
    </xf>
    <xf numFmtId="0" fontId="26" fillId="9" borderId="13" xfId="2792" applyFont="1" applyFill="1" applyBorder="1" applyAlignment="1">
      <alignment horizontal="left"/>
    </xf>
    <xf numFmtId="0" fontId="26" fillId="9" borderId="0" xfId="2792" applyFont="1" applyFill="1" applyBorder="1" applyAlignment="1">
      <alignment textRotation="45"/>
    </xf>
    <xf numFmtId="0" fontId="26" fillId="9" borderId="0" xfId="2792" applyFont="1" applyFill="1" applyBorder="1" applyAlignment="1">
      <alignment horizontal="right" textRotation="45"/>
    </xf>
    <xf numFmtId="184" fontId="26" fillId="9" borderId="0" xfId="2792" applyNumberFormat="1" applyFont="1" applyFill="1" applyBorder="1" applyAlignment="1">
      <alignment horizontal="center"/>
    </xf>
    <xf numFmtId="184" fontId="83" fillId="9" borderId="0" xfId="2792" applyNumberFormat="1" applyFont="1" applyFill="1" applyBorder="1" applyAlignment="1">
      <alignment horizontal="center"/>
    </xf>
    <xf numFmtId="186" fontId="83" fillId="9" borderId="0" xfId="2792" applyNumberFormat="1" applyFont="1" applyFill="1" applyBorder="1" applyAlignment="1">
      <alignment horizontal="center"/>
    </xf>
    <xf numFmtId="0" fontId="51" fillId="9" borderId="0" xfId="2792" applyFont="1" applyFill="1" applyBorder="1" applyAlignment="1">
      <alignment horizontal="right"/>
    </xf>
    <xf numFmtId="186" fontId="86" fillId="9" borderId="0" xfId="2792" applyNumberFormat="1" applyFont="1" applyFill="1" applyAlignment="1">
      <alignment horizontal="center"/>
    </xf>
    <xf numFmtId="186" fontId="65" fillId="9" borderId="0" xfId="2792" applyNumberFormat="1" applyFont="1" applyFill="1" applyBorder="1" applyAlignment="1">
      <alignment horizontal="center"/>
    </xf>
    <xf numFmtId="186" fontId="26" fillId="9" borderId="0" xfId="2792" applyNumberFormat="1" applyFont="1" applyFill="1" applyBorder="1" applyAlignment="1">
      <alignment horizontal="center"/>
    </xf>
    <xf numFmtId="0" fontId="87" fillId="9" borderId="0" xfId="2792" applyFont="1" applyFill="1" applyBorder="1" applyAlignment="1">
      <alignment horizontal="center"/>
    </xf>
    <xf numFmtId="184" fontId="65" fillId="9" borderId="0" xfId="2792" applyNumberFormat="1" applyFont="1" applyFill="1" applyBorder="1" applyAlignment="1">
      <alignment horizontal="center"/>
    </xf>
    <xf numFmtId="189" fontId="65" fillId="9" borderId="0" xfId="2792" applyNumberFormat="1" applyFont="1" applyFill="1" applyBorder="1" applyAlignment="1">
      <alignment horizontal="center"/>
    </xf>
    <xf numFmtId="186" fontId="65" fillId="9" borderId="0" xfId="2792" applyNumberFormat="1" applyFont="1" applyFill="1" applyBorder="1" applyAlignment="1">
      <alignment horizontal="left"/>
    </xf>
    <xf numFmtId="3" fontId="65" fillId="9" borderId="0" xfId="2792" applyNumberFormat="1" applyFont="1" applyFill="1" applyBorder="1" applyAlignment="1">
      <alignment horizontal="center"/>
    </xf>
    <xf numFmtId="4" fontId="65" fillId="9" borderId="0" xfId="2792" applyNumberFormat="1" applyFont="1" applyFill="1" applyBorder="1" applyAlignment="1">
      <alignment horizontal="center"/>
    </xf>
    <xf numFmtId="188" fontId="65" fillId="9" borderId="0" xfId="2792" applyNumberFormat="1" applyFont="1" applyFill="1" applyBorder="1" applyAlignment="1">
      <alignment horizontal="center"/>
    </xf>
    <xf numFmtId="2" fontId="65" fillId="9" borderId="0" xfId="2792" applyNumberFormat="1" applyFont="1" applyFill="1" applyBorder="1" applyAlignment="1">
      <alignment horizontal="center"/>
    </xf>
    <xf numFmtId="0" fontId="65" fillId="0" borderId="0" xfId="2792" applyFont="1" applyAlignment="1">
      <alignment horizontal="center"/>
    </xf>
    <xf numFmtId="0" fontId="65" fillId="9" borderId="1" xfId="2792" applyFont="1" applyFill="1" applyBorder="1"/>
    <xf numFmtId="0" fontId="65" fillId="9" borderId="1" xfId="2792" applyFont="1" applyFill="1" applyBorder="1" applyAlignment="1">
      <alignment horizontal="center"/>
    </xf>
    <xf numFmtId="0" fontId="65" fillId="9" borderId="11" xfId="2792" applyFont="1" applyFill="1" applyBorder="1"/>
    <xf numFmtId="0" fontId="65" fillId="9" borderId="10" xfId="2792" applyFont="1" applyFill="1" applyBorder="1"/>
    <xf numFmtId="0" fontId="65" fillId="9" borderId="13" xfId="2792" applyFont="1" applyFill="1" applyBorder="1"/>
    <xf numFmtId="0" fontId="83" fillId="9" borderId="0" xfId="2792" applyFont="1" applyFill="1" applyAlignment="1">
      <alignment horizontal="center"/>
    </xf>
    <xf numFmtId="185" fontId="65" fillId="9" borderId="0" xfId="2792" applyNumberFormat="1" applyFont="1" applyFill="1" applyAlignment="1">
      <alignment horizontal="center"/>
    </xf>
    <xf numFmtId="43" fontId="26" fillId="9" borderId="0" xfId="2798" applyFont="1" applyFill="1" applyBorder="1"/>
    <xf numFmtId="43" fontId="26" fillId="9" borderId="10" xfId="2798" applyFont="1" applyFill="1" applyBorder="1"/>
    <xf numFmtId="0" fontId="65" fillId="9" borderId="1" xfId="2792" applyFont="1" applyFill="1" applyBorder="1" applyAlignment="1">
      <alignment horizontal="right"/>
    </xf>
    <xf numFmtId="0" fontId="83" fillId="9" borderId="1" xfId="2792" applyFont="1" applyFill="1" applyBorder="1" applyAlignment="1">
      <alignment horizontal="center"/>
    </xf>
    <xf numFmtId="0" fontId="65" fillId="9" borderId="0" xfId="2792" applyFont="1" applyFill="1" applyAlignment="1"/>
    <xf numFmtId="1" fontId="86" fillId="9" borderId="0" xfId="2792" applyNumberFormat="1" applyFont="1" applyFill="1" applyAlignment="1">
      <alignment horizontal="center"/>
    </xf>
    <xf numFmtId="1" fontId="65" fillId="9" borderId="0" xfId="2792" applyNumberFormat="1" applyFont="1" applyFill="1" applyBorder="1" applyAlignment="1">
      <alignment horizontal="right"/>
    </xf>
    <xf numFmtId="0" fontId="62" fillId="0" borderId="0" xfId="2792" applyFont="1"/>
    <xf numFmtId="1" fontId="65" fillId="0" borderId="0" xfId="2792" applyNumberFormat="1" applyFont="1"/>
    <xf numFmtId="0" fontId="0" fillId="0" borderId="0" xfId="0" applyAlignment="1">
      <alignment horizontal="right"/>
    </xf>
    <xf numFmtId="0" fontId="0" fillId="0" borderId="0" xfId="0" applyAlignment="1">
      <alignment horizontal="center"/>
    </xf>
    <xf numFmtId="0" fontId="51" fillId="9" borderId="0" xfId="2792" applyFont="1" applyFill="1" applyBorder="1" applyAlignment="1">
      <alignment horizontal="center"/>
    </xf>
    <xf numFmtId="0" fontId="51" fillId="0" borderId="0" xfId="0" applyFont="1" applyAlignment="1">
      <alignment horizontal="center"/>
    </xf>
    <xf numFmtId="0" fontId="65" fillId="9" borderId="0" xfId="2792" applyFont="1" applyFill="1" applyAlignment="1">
      <alignment horizontal="right"/>
    </xf>
    <xf numFmtId="186" fontId="26" fillId="9" borderId="0" xfId="2792" applyNumberFormat="1" applyFont="1" applyFill="1" applyBorder="1" applyAlignment="1">
      <alignment horizontal="right"/>
    </xf>
    <xf numFmtId="186" fontId="65" fillId="9" borderId="0" xfId="2792" applyNumberFormat="1" applyFont="1" applyFill="1" applyAlignment="1">
      <alignment horizontal="center"/>
    </xf>
    <xf numFmtId="186" fontId="26" fillId="9" borderId="0" xfId="2792" applyNumberFormat="1" applyFont="1" applyFill="1" applyAlignment="1">
      <alignment horizontal="center"/>
    </xf>
    <xf numFmtId="2" fontId="26" fillId="9" borderId="0" xfId="2792" applyNumberFormat="1" applyFont="1" applyFill="1" applyBorder="1" applyAlignment="1">
      <alignment horizontal="center"/>
    </xf>
    <xf numFmtId="0" fontId="87" fillId="9" borderId="0" xfId="2792" applyFont="1" applyFill="1"/>
    <xf numFmtId="0" fontId="76" fillId="19" borderId="1" xfId="2792" applyFont="1" applyFill="1" applyBorder="1" applyAlignment="1">
      <alignment vertical="top"/>
    </xf>
    <xf numFmtId="0" fontId="77" fillId="19" borderId="1" xfId="2792" applyFont="1" applyFill="1" applyBorder="1" applyAlignment="1">
      <alignment horizontal="left" vertical="top" indent="1"/>
    </xf>
    <xf numFmtId="0" fontId="77" fillId="19" borderId="1" xfId="2792" applyFont="1" applyFill="1" applyBorder="1" applyAlignment="1">
      <alignment horizontal="left" vertical="top" indent="2"/>
    </xf>
    <xf numFmtId="0" fontId="26" fillId="19" borderId="1" xfId="2792" applyFont="1" applyFill="1" applyBorder="1" applyAlignment="1">
      <alignment horizontal="left" vertical="top" indent="3"/>
    </xf>
    <xf numFmtId="0" fontId="77" fillId="19" borderId="14" xfId="2792" applyFont="1" applyFill="1" applyBorder="1" applyAlignment="1">
      <alignment horizontal="left" vertical="top" indent="2"/>
    </xf>
    <xf numFmtId="0" fontId="65" fillId="19" borderId="12" xfId="2792" applyFont="1" applyFill="1" applyBorder="1" applyAlignment="1">
      <alignment horizontal="left" vertical="top" indent="3"/>
    </xf>
    <xf numFmtId="0" fontId="65" fillId="19" borderId="1" xfId="2792" applyFont="1" applyFill="1" applyBorder="1" applyAlignment="1">
      <alignment horizontal="left" vertical="top" indent="3"/>
    </xf>
    <xf numFmtId="0" fontId="77" fillId="19" borderId="3" xfId="2792" applyFont="1" applyFill="1" applyBorder="1" applyAlignment="1">
      <alignment horizontal="left" vertical="top" indent="2"/>
    </xf>
    <xf numFmtId="0" fontId="77" fillId="19" borderId="3" xfId="2792" applyFont="1" applyFill="1" applyBorder="1" applyAlignment="1">
      <alignment horizontal="left" vertical="top" indent="1"/>
    </xf>
    <xf numFmtId="0" fontId="65" fillId="19" borderId="1" xfId="2792" applyFont="1" applyFill="1" applyBorder="1" applyAlignment="1">
      <alignment horizontal="left" vertical="top" indent="2"/>
    </xf>
    <xf numFmtId="0" fontId="75" fillId="19" borderId="0" xfId="2792" applyFont="1" applyFill="1" applyBorder="1" applyAlignment="1"/>
    <xf numFmtId="0" fontId="26" fillId="19" borderId="1" xfId="2792" applyFont="1" applyFill="1" applyBorder="1" applyAlignment="1">
      <alignment horizontal="left" vertical="top" indent="2"/>
    </xf>
    <xf numFmtId="0" fontId="26" fillId="0" borderId="0" xfId="2792" applyFont="1" applyFill="1" applyBorder="1" applyAlignment="1">
      <alignment horizontal="center"/>
    </xf>
    <xf numFmtId="0" fontId="26" fillId="16" borderId="0" xfId="0" applyFont="1" applyFill="1"/>
    <xf numFmtId="0" fontId="0" fillId="16" borderId="0" xfId="0" applyFill="1"/>
    <xf numFmtId="0" fontId="0" fillId="0" borderId="0" xfId="0" applyFill="1"/>
    <xf numFmtId="184" fontId="77" fillId="19" borderId="11" xfId="2792" applyNumberFormat="1" applyFont="1" applyFill="1" applyBorder="1" applyAlignment="1">
      <alignment wrapText="1"/>
    </xf>
    <xf numFmtId="184" fontId="74" fillId="19" borderId="11" xfId="2792" applyNumberFormat="1" applyFont="1" applyFill="1" applyBorder="1" applyAlignment="1">
      <alignment wrapText="1"/>
    </xf>
    <xf numFmtId="0" fontId="75" fillId="19" borderId="11" xfId="2792" applyFont="1" applyFill="1" applyBorder="1" applyAlignment="1">
      <alignment wrapText="1"/>
    </xf>
    <xf numFmtId="184" fontId="74" fillId="19" borderId="12" xfId="2792" applyNumberFormat="1" applyFont="1" applyFill="1" applyBorder="1" applyAlignment="1">
      <alignment wrapText="1"/>
    </xf>
    <xf numFmtId="184" fontId="74" fillId="19" borderId="12" xfId="2792" applyNumberFormat="1" applyFont="1" applyFill="1" applyBorder="1" applyAlignment="1">
      <alignment horizontal="left" wrapText="1"/>
    </xf>
    <xf numFmtId="184" fontId="74" fillId="19" borderId="10" xfId="2792" applyNumberFormat="1" applyFont="1" applyFill="1" applyBorder="1" applyAlignment="1">
      <alignment wrapText="1"/>
    </xf>
    <xf numFmtId="0" fontId="75" fillId="19" borderId="11" xfId="2792" applyFont="1" applyFill="1" applyBorder="1" applyAlignment="1"/>
    <xf numFmtId="0" fontId="75" fillId="20" borderId="1" xfId="2792" applyFont="1" applyFill="1" applyBorder="1"/>
    <xf numFmtId="0" fontId="26" fillId="16" borderId="0" xfId="2792" applyFont="1" applyFill="1" applyBorder="1" applyAlignment="1"/>
    <xf numFmtId="190" fontId="26" fillId="9" borderId="0" xfId="2792" applyNumberFormat="1" applyFont="1" applyFill="1" applyBorder="1" applyAlignment="1">
      <alignment horizontal="center"/>
    </xf>
    <xf numFmtId="190" fontId="26" fillId="9" borderId="0" xfId="2792" applyNumberFormat="1" applyFont="1" applyFill="1" applyBorder="1"/>
    <xf numFmtId="190" fontId="26" fillId="16" borderId="0" xfId="2792" applyNumberFormat="1" applyFont="1" applyFill="1" applyBorder="1" applyAlignment="1">
      <alignment horizontal="center"/>
    </xf>
    <xf numFmtId="1" fontId="65" fillId="9" borderId="0" xfId="2792" applyNumberFormat="1" applyFont="1" applyFill="1" applyBorder="1"/>
    <xf numFmtId="0" fontId="26" fillId="16" borderId="0" xfId="2792" applyFont="1" applyFill="1" applyBorder="1" applyAlignment="1">
      <alignment horizontal="center"/>
    </xf>
    <xf numFmtId="0" fontId="26" fillId="16" borderId="0" xfId="2792" applyFont="1" applyFill="1" applyAlignment="1">
      <alignment horizontal="center"/>
    </xf>
    <xf numFmtId="0" fontId="26" fillId="9" borderId="0" xfId="2792" applyFont="1" applyFill="1" applyAlignment="1"/>
    <xf numFmtId="1" fontId="65" fillId="9" borderId="0" xfId="2792" applyNumberFormat="1" applyFont="1" applyFill="1" applyBorder="1" applyAlignment="1">
      <alignment horizontal="center"/>
    </xf>
    <xf numFmtId="0" fontId="90" fillId="0" borderId="0" xfId="0" applyFont="1" applyAlignment="1">
      <alignment horizontal="center"/>
    </xf>
    <xf numFmtId="186" fontId="60" fillId="16" borderId="0" xfId="2792" applyNumberFormat="1" applyFont="1" applyFill="1" applyAlignment="1">
      <alignment horizontal="center"/>
    </xf>
    <xf numFmtId="0" fontId="60" fillId="16" borderId="0" xfId="2792" applyFont="1" applyFill="1" applyAlignment="1">
      <alignment horizontal="center"/>
    </xf>
    <xf numFmtId="1" fontId="87" fillId="9" borderId="0" xfId="2792" applyNumberFormat="1" applyFont="1" applyFill="1" applyBorder="1" applyAlignment="1">
      <alignment horizontal="center"/>
    </xf>
    <xf numFmtId="0" fontId="26" fillId="0" borderId="0" xfId="0" applyFont="1" applyFill="1"/>
    <xf numFmtId="0" fontId="92" fillId="9" borderId="0" xfId="2792" applyFont="1" applyFill="1"/>
    <xf numFmtId="3" fontId="65" fillId="9" borderId="4" xfId="2792" applyNumberFormat="1" applyFont="1" applyFill="1" applyBorder="1" applyAlignment="1">
      <alignment horizontal="center"/>
    </xf>
    <xf numFmtId="191" fontId="0" fillId="0" borderId="0" xfId="0" applyNumberFormat="1"/>
    <xf numFmtId="11" fontId="0" fillId="0" borderId="0" xfId="0" applyNumberFormat="1"/>
    <xf numFmtId="3" fontId="0" fillId="0" borderId="0" xfId="0" applyNumberFormat="1"/>
    <xf numFmtId="9" fontId="0" fillId="0" borderId="0" xfId="2799" applyFont="1"/>
    <xf numFmtId="0" fontId="58" fillId="0" borderId="0" xfId="0" applyFont="1" applyFill="1"/>
    <xf numFmtId="0" fontId="26" fillId="0" borderId="0" xfId="2792" applyFont="1" applyFill="1" applyBorder="1" applyAlignment="1">
      <alignment horizontal="right"/>
    </xf>
    <xf numFmtId="0" fontId="0" fillId="0" borderId="0" xfId="0" applyAlignment="1">
      <alignment horizontal="left"/>
    </xf>
    <xf numFmtId="185" fontId="0" fillId="0" borderId="0" xfId="0" applyNumberFormat="1"/>
    <xf numFmtId="0" fontId="51" fillId="0" borderId="0" xfId="0" pivotButton="1" applyFont="1"/>
    <xf numFmtId="187" fontId="0" fillId="0" borderId="0" xfId="0" applyNumberFormat="1"/>
    <xf numFmtId="0" fontId="0" fillId="0" borderId="0" xfId="0" applyFont="1" applyFill="1"/>
    <xf numFmtId="0" fontId="0" fillId="0" borderId="0" xfId="0" applyBorder="1"/>
    <xf numFmtId="184" fontId="51" fillId="9" borderId="11" xfId="2792" applyNumberFormat="1" applyFont="1" applyFill="1" applyBorder="1" applyAlignment="1">
      <alignment horizontal="left"/>
    </xf>
    <xf numFmtId="185" fontId="51" fillId="9" borderId="10" xfId="2792" applyNumberFormat="1" applyFont="1" applyFill="1" applyBorder="1" applyAlignment="1">
      <alignment horizontal="left"/>
    </xf>
    <xf numFmtId="0" fontId="51" fillId="9" borderId="10" xfId="2792" applyFont="1" applyFill="1" applyBorder="1" applyAlignment="1">
      <alignment horizontal="left"/>
    </xf>
    <xf numFmtId="9" fontId="0" fillId="0" borderId="0" xfId="2799" applyNumberFormat="1" applyFont="1"/>
    <xf numFmtId="0" fontId="51" fillId="0" borderId="0" xfId="0" applyFont="1"/>
    <xf numFmtId="1" fontId="0" fillId="15" borderId="1" xfId="0" quotePrefix="1" applyNumberFormat="1" applyFont="1" applyFill="1" applyBorder="1" applyAlignment="1">
      <alignment horizontal="center"/>
    </xf>
    <xf numFmtId="0" fontId="0" fillId="15" borderId="1" xfId="0" applyFont="1" applyFill="1" applyBorder="1" applyAlignment="1">
      <alignment horizontal="center"/>
    </xf>
    <xf numFmtId="0" fontId="0" fillId="15" borderId="11" xfId="0" applyFont="1" applyFill="1" applyBorder="1" applyAlignment="1">
      <alignment horizontal="center"/>
    </xf>
    <xf numFmtId="1" fontId="0" fillId="0" borderId="0" xfId="0" applyNumberFormat="1"/>
    <xf numFmtId="0" fontId="26" fillId="21" borderId="0" xfId="0" applyFont="1" applyFill="1"/>
    <xf numFmtId="1" fontId="83" fillId="9" borderId="0" xfId="2792" applyNumberFormat="1" applyFont="1" applyFill="1" applyBorder="1" applyAlignment="1">
      <alignment horizontal="center"/>
    </xf>
    <xf numFmtId="0" fontId="74" fillId="21" borderId="0" xfId="2792" applyFont="1" applyFill="1"/>
    <xf numFmtId="49" fontId="32" fillId="0" borderId="0" xfId="0" applyNumberFormat="1" applyFont="1" applyAlignment="1" applyProtection="1"/>
    <xf numFmtId="49" fontId="32" fillId="0" borderId="0" xfId="0" applyNumberFormat="1" applyFont="1" applyAlignment="1"/>
    <xf numFmtId="0" fontId="96" fillId="9" borderId="0" xfId="2792" applyFont="1" applyFill="1"/>
    <xf numFmtId="0" fontId="97" fillId="9" borderId="0" xfId="2792" applyFont="1" applyFill="1" applyBorder="1"/>
    <xf numFmtId="0" fontId="96" fillId="9" borderId="0" xfId="2792" applyFont="1" applyFill="1" applyBorder="1"/>
    <xf numFmtId="0" fontId="97" fillId="9" borderId="10" xfId="2792" applyFont="1" applyFill="1" applyBorder="1"/>
    <xf numFmtId="0" fontId="96" fillId="9" borderId="0" xfId="2792" applyFont="1" applyFill="1" applyBorder="1" applyAlignment="1">
      <alignment horizontal="right"/>
    </xf>
    <xf numFmtId="0" fontId="0" fillId="22" borderId="0" xfId="0" applyFill="1"/>
    <xf numFmtId="0" fontId="0" fillId="22" borderId="0" xfId="0" applyFill="1" applyBorder="1"/>
    <xf numFmtId="184" fontId="26" fillId="22" borderId="0" xfId="2792" applyNumberFormat="1" applyFont="1" applyFill="1" applyBorder="1" applyAlignment="1">
      <alignment horizontal="left"/>
    </xf>
    <xf numFmtId="0" fontId="27" fillId="0" borderId="0" xfId="0" applyFont="1" applyAlignment="1">
      <alignment horizontal="right" vertical="center" wrapText="1"/>
    </xf>
    <xf numFmtId="2" fontId="0" fillId="0" borderId="0" xfId="0" applyNumberFormat="1"/>
    <xf numFmtId="192" fontId="0" fillId="0" borderId="0" xfId="2800" applyNumberFormat="1" applyFont="1"/>
    <xf numFmtId="192" fontId="0" fillId="0" borderId="0" xfId="0" applyNumberFormat="1"/>
    <xf numFmtId="0" fontId="51" fillId="0" borderId="0" xfId="0" applyFont="1" applyBorder="1"/>
    <xf numFmtId="0" fontId="26" fillId="0" borderId="0" xfId="0" applyFont="1" applyBorder="1"/>
    <xf numFmtId="193" fontId="0" fillId="0" borderId="0" xfId="2800" applyNumberFormat="1" applyFont="1" applyBorder="1"/>
    <xf numFmtId="11" fontId="0" fillId="0" borderId="0" xfId="0" applyNumberFormat="1" applyBorder="1"/>
    <xf numFmtId="0" fontId="26" fillId="0" borderId="0" xfId="0" applyFont="1" applyFill="1" applyBorder="1"/>
    <xf numFmtId="10" fontId="0" fillId="0" borderId="0" xfId="2799" applyNumberFormat="1" applyFont="1" applyBorder="1"/>
    <xf numFmtId="0" fontId="26" fillId="0" borderId="0" xfId="0" quotePrefix="1" applyFont="1"/>
    <xf numFmtId="10" fontId="0" fillId="0" borderId="0" xfId="2799" applyNumberFormat="1" applyFont="1"/>
    <xf numFmtId="0" fontId="0" fillId="0" borderId="0" xfId="0" applyNumberFormat="1"/>
    <xf numFmtId="0" fontId="99" fillId="0" borderId="0" xfId="0" applyFont="1"/>
    <xf numFmtId="3" fontId="100" fillId="0" borderId="0" xfId="0" applyNumberFormat="1" applyFont="1"/>
    <xf numFmtId="0" fontId="100" fillId="0" borderId="0" xfId="0" applyFont="1"/>
    <xf numFmtId="0" fontId="51" fillId="9" borderId="0" xfId="2792" applyFont="1" applyFill="1" applyBorder="1" applyAlignment="1">
      <alignment horizontal="center"/>
    </xf>
    <xf numFmtId="0" fontId="58" fillId="15" borderId="1" xfId="2801" applyFont="1" applyFill="1" applyBorder="1" applyAlignment="1">
      <alignment horizontal="right" wrapText="1"/>
    </xf>
    <xf numFmtId="193" fontId="60" fillId="15" borderId="1" xfId="2800" applyNumberFormat="1" applyFont="1" applyFill="1" applyBorder="1" applyAlignment="1">
      <alignment horizontal="right"/>
    </xf>
    <xf numFmtId="194" fontId="65" fillId="9" borderId="0" xfId="2792" applyNumberFormat="1" applyFont="1" applyFill="1"/>
    <xf numFmtId="195" fontId="65" fillId="9" borderId="0" xfId="2792" applyNumberFormat="1" applyFont="1" applyFill="1"/>
    <xf numFmtId="186" fontId="65" fillId="9" borderId="0" xfId="2792" applyNumberFormat="1" applyFont="1" applyFill="1"/>
    <xf numFmtId="0" fontId="74" fillId="9" borderId="0" xfId="2792" quotePrefix="1" applyFont="1" applyFill="1" applyBorder="1"/>
    <xf numFmtId="0" fontId="101" fillId="0" borderId="0" xfId="2802"/>
    <xf numFmtId="193" fontId="74" fillId="9" borderId="0" xfId="53" applyNumberFormat="1" applyFont="1" applyFill="1"/>
    <xf numFmtId="0" fontId="88" fillId="9" borderId="4" xfId="2792" applyFont="1" applyFill="1" applyBorder="1" applyAlignment="1">
      <alignment horizontal="center" vertical="top"/>
    </xf>
    <xf numFmtId="0" fontId="89" fillId="9" borderId="0" xfId="2792" applyFont="1" applyFill="1" applyAlignment="1">
      <alignment horizontal="center" vertical="top"/>
    </xf>
    <xf numFmtId="0" fontId="91" fillId="0" borderId="0" xfId="0" applyFont="1" applyAlignment="1">
      <alignment horizontal="center"/>
    </xf>
    <xf numFmtId="0" fontId="90" fillId="0" borderId="0" xfId="0" applyFont="1" applyAlignment="1">
      <alignment horizontal="center"/>
    </xf>
    <xf numFmtId="0" fontId="51" fillId="17" borderId="0" xfId="2792" applyFont="1" applyFill="1" applyBorder="1" applyAlignment="1">
      <alignment horizontal="center"/>
    </xf>
    <xf numFmtId="0" fontId="51" fillId="16" borderId="0" xfId="2792" applyFont="1" applyFill="1" applyBorder="1" applyAlignment="1">
      <alignment horizontal="center"/>
    </xf>
    <xf numFmtId="0" fontId="51" fillId="9" borderId="0" xfId="2792" applyFont="1" applyFill="1" applyBorder="1" applyAlignment="1">
      <alignment horizontal="left" textRotation="45"/>
    </xf>
    <xf numFmtId="0" fontId="65" fillId="9" borderId="4" xfId="2792" applyFont="1" applyFill="1" applyBorder="1" applyAlignment="1">
      <alignment horizontal="left"/>
    </xf>
    <xf numFmtId="0" fontId="59" fillId="9" borderId="0" xfId="2792" applyFont="1" applyFill="1" applyBorder="1" applyAlignment="1">
      <alignment horizontal="left" textRotation="45"/>
    </xf>
    <xf numFmtId="0" fontId="51" fillId="9" borderId="0" xfId="2792" applyFont="1" applyFill="1" applyBorder="1" applyAlignment="1">
      <alignment horizontal="center" vertical="top"/>
    </xf>
    <xf numFmtId="0" fontId="51" fillId="9" borderId="0" xfId="2792" applyFont="1" applyFill="1" applyBorder="1" applyAlignment="1">
      <alignment horizontal="center"/>
    </xf>
    <xf numFmtId="0" fontId="1" fillId="9" borderId="0" xfId="2792" applyFill="1" applyAlignment="1">
      <alignment horizontal="center"/>
    </xf>
    <xf numFmtId="0" fontId="65" fillId="9" borderId="0" xfId="2792" applyFont="1" applyFill="1" applyBorder="1" applyAlignment="1">
      <alignment wrapText="1"/>
    </xf>
    <xf numFmtId="0" fontId="1" fillId="9" borderId="0" xfId="2792" applyFill="1" applyAlignment="1">
      <alignment wrapText="1"/>
    </xf>
    <xf numFmtId="0" fontId="26" fillId="9" borderId="16" xfId="2792" applyFont="1" applyFill="1" applyBorder="1" applyAlignment="1">
      <alignment horizontal="center" vertical="top"/>
    </xf>
    <xf numFmtId="0" fontId="65" fillId="9" borderId="16" xfId="2792" applyFont="1" applyFill="1" applyBorder="1" applyAlignment="1">
      <alignment horizontal="center"/>
    </xf>
    <xf numFmtId="0" fontId="26" fillId="9" borderId="0" xfId="2792" applyFont="1" applyFill="1" applyBorder="1" applyAlignment="1">
      <alignment horizontal="left" wrapText="1"/>
    </xf>
    <xf numFmtId="0" fontId="1" fillId="9" borderId="0" xfId="2792" applyFill="1" applyAlignment="1">
      <alignment horizontal="left" wrapText="1"/>
    </xf>
    <xf numFmtId="0" fontId="74" fillId="14" borderId="9" xfId="2792" applyFont="1" applyFill="1" applyBorder="1" applyAlignment="1">
      <alignment horizontal="left" vertical="center"/>
    </xf>
    <xf numFmtId="0" fontId="74" fillId="14" borderId="4" xfId="2792" applyFont="1" applyFill="1" applyBorder="1" applyAlignment="1">
      <alignment horizontal="left" vertical="center"/>
    </xf>
    <xf numFmtId="0" fontId="75" fillId="14" borderId="9" xfId="2792" applyFont="1" applyFill="1" applyBorder="1" applyAlignment="1">
      <alignment horizontal="center"/>
    </xf>
    <xf numFmtId="0" fontId="51" fillId="18" borderId="9" xfId="2792" applyFont="1" applyFill="1" applyBorder="1" applyAlignment="1" applyProtection="1">
      <alignment horizontal="center" wrapText="1"/>
    </xf>
    <xf numFmtId="0" fontId="51" fillId="18" borderId="0" xfId="2792" applyFont="1" applyFill="1" applyBorder="1" applyAlignment="1" applyProtection="1">
      <alignment horizontal="center" wrapText="1"/>
    </xf>
    <xf numFmtId="0" fontId="51" fillId="18" borderId="4" xfId="2792" applyFont="1" applyFill="1" applyBorder="1" applyAlignment="1" applyProtection="1">
      <alignment horizontal="center" wrapText="1"/>
    </xf>
  </cellXfs>
  <cellStyles count="2803">
    <cellStyle name="2x indented GHG Textfiels" xfId="1" xr:uid="{00000000-0005-0000-0000-000000000000}"/>
    <cellStyle name="5x indented GHG Textfiels" xfId="2" xr:uid="{00000000-0005-0000-0000-000001000000}"/>
    <cellStyle name="Boden" xfId="3" xr:uid="{00000000-0005-0000-0000-000002000000}"/>
    <cellStyle name="Boden 2" xfId="52" xr:uid="{00000000-0005-0000-0000-000003000000}"/>
    <cellStyle name="Bold GHG Numbers (0.00)" xfId="4" xr:uid="{00000000-0005-0000-0000-000004000000}"/>
    <cellStyle name="Comma" xfId="2800" builtinId="3"/>
    <cellStyle name="Comma 2" xfId="32" xr:uid="{00000000-0005-0000-0000-000006000000}"/>
    <cellStyle name="Comma 2 2" xfId="53" xr:uid="{00000000-0005-0000-0000-000007000000}"/>
    <cellStyle name="Comma 2 3" xfId="1076" xr:uid="{00000000-0005-0000-0000-000008000000}"/>
    <cellStyle name="Comma 3" xfId="54" xr:uid="{00000000-0005-0000-0000-000009000000}"/>
    <cellStyle name="Comma 3 2" xfId="1077" xr:uid="{00000000-0005-0000-0000-00000A000000}"/>
    <cellStyle name="Comma 4" xfId="2798" xr:uid="{00000000-0005-0000-0000-00000B000000}"/>
    <cellStyle name="comment" xfId="5" xr:uid="{00000000-0005-0000-0000-00000C000000}"/>
    <cellStyle name="DateTime" xfId="2665" xr:uid="{00000000-0005-0000-0000-00000D000000}"/>
    <cellStyle name="DateTime 2" xfId="2666" xr:uid="{00000000-0005-0000-0000-00000E000000}"/>
    <cellStyle name="dt" xfId="6" xr:uid="{00000000-0005-0000-0000-00000F000000}"/>
    <cellStyle name="EcoTitel" xfId="7" xr:uid="{00000000-0005-0000-0000-000010000000}"/>
    <cellStyle name="EcoTitel 2" xfId="51" xr:uid="{00000000-0005-0000-0000-000011000000}"/>
    <cellStyle name="Euro" xfId="8" xr:uid="{00000000-0005-0000-0000-000012000000}"/>
    <cellStyle name="F2" xfId="2667" xr:uid="{00000000-0005-0000-0000-000013000000}"/>
    <cellStyle name="F3" xfId="2668" xr:uid="{00000000-0005-0000-0000-000014000000}"/>
    <cellStyle name="F4" xfId="2669" xr:uid="{00000000-0005-0000-0000-000015000000}"/>
    <cellStyle name="F5" xfId="2670" xr:uid="{00000000-0005-0000-0000-000016000000}"/>
    <cellStyle name="F6" xfId="2671" xr:uid="{00000000-0005-0000-0000-000017000000}"/>
    <cellStyle name="F7" xfId="2672" xr:uid="{00000000-0005-0000-0000-000018000000}"/>
    <cellStyle name="F8" xfId="2673" xr:uid="{00000000-0005-0000-0000-000019000000}"/>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Headline" xfId="9" xr:uid="{00000000-0005-0000-0000-00003E020000}"/>
    <cellStyle name="Hyperlink" xfId="2802" builtinId="8"/>
    <cellStyle name="Hyperlink 2" xfId="33" xr:uid="{00000000-0005-0000-0000-00003F020000}"/>
    <cellStyle name="Hyperlink 3" xfId="42" xr:uid="{00000000-0005-0000-0000-000040020000}"/>
    <cellStyle name="Hyperlink 3 2" xfId="55" xr:uid="{00000000-0005-0000-0000-000041020000}"/>
    <cellStyle name="Hyperlink 4" xfId="2655" xr:uid="{00000000-0005-0000-0000-000042020000}"/>
    <cellStyle name="kg" xfId="10" xr:uid="{00000000-0005-0000-0000-000043020000}"/>
    <cellStyle name="l" xfId="11" xr:uid="{00000000-0005-0000-0000-000044020000}"/>
    <cellStyle name="Luft" xfId="12" xr:uid="{00000000-0005-0000-0000-000045020000}"/>
    <cellStyle name="Luft 2" xfId="56" xr:uid="{00000000-0005-0000-0000-000046020000}"/>
    <cellStyle name="m2" xfId="13" xr:uid="{00000000-0005-0000-0000-000047020000}"/>
    <cellStyle name="m2a" xfId="14" xr:uid="{00000000-0005-0000-0000-000048020000}"/>
    <cellStyle name="m3" xfId="15" xr:uid="{00000000-0005-0000-0000-000049020000}"/>
    <cellStyle name="Niels" xfId="16" xr:uid="{00000000-0005-0000-0000-00004A020000}"/>
    <cellStyle name="Niels 2" xfId="2674" xr:uid="{00000000-0005-0000-0000-00004B020000}"/>
    <cellStyle name="Niels 2 2" xfId="2675" xr:uid="{00000000-0005-0000-0000-00004C020000}"/>
    <cellStyle name="NielsProz" xfId="17" xr:uid="{00000000-0005-0000-0000-00004D020000}"/>
    <cellStyle name="Normal" xfId="0" builtinId="0"/>
    <cellStyle name="Normal 10" xfId="47" xr:uid="{00000000-0005-0000-0000-00004F020000}"/>
    <cellStyle name="Normal 10 10" xfId="186" xr:uid="{00000000-0005-0000-0000-000050020000}"/>
    <cellStyle name="Normal 10 10 2" xfId="1479" xr:uid="{00000000-0005-0000-0000-000051020000}"/>
    <cellStyle name="Normal 10 11" xfId="167" xr:uid="{00000000-0005-0000-0000-000052020000}"/>
    <cellStyle name="Normal 10 11 2" xfId="1460" xr:uid="{00000000-0005-0000-0000-000053020000}"/>
    <cellStyle name="Normal 10 12" xfId="509" xr:uid="{00000000-0005-0000-0000-000054020000}"/>
    <cellStyle name="Normal 10 12 2" xfId="1802" xr:uid="{00000000-0005-0000-0000-000055020000}"/>
    <cellStyle name="Normal 10 13" xfId="1365" xr:uid="{00000000-0005-0000-0000-000056020000}"/>
    <cellStyle name="Normal 10 2" xfId="82" xr:uid="{00000000-0005-0000-0000-000057020000}"/>
    <cellStyle name="Normal 10 2 10" xfId="177" xr:uid="{00000000-0005-0000-0000-000058020000}"/>
    <cellStyle name="Normal 10 2 10 2" xfId="1470" xr:uid="{00000000-0005-0000-0000-000059020000}"/>
    <cellStyle name="Normal 10 2 11" xfId="519" xr:uid="{00000000-0005-0000-0000-00005A020000}"/>
    <cellStyle name="Normal 10 2 11 2" xfId="1812" xr:uid="{00000000-0005-0000-0000-00005B020000}"/>
    <cellStyle name="Normal 10 2 12" xfId="1375" xr:uid="{00000000-0005-0000-0000-00005C020000}"/>
    <cellStyle name="Normal 10 2 2" xfId="101" xr:uid="{00000000-0005-0000-0000-00005D020000}"/>
    <cellStyle name="Normal 10 2 2 2" xfId="329" xr:uid="{00000000-0005-0000-0000-00005E020000}"/>
    <cellStyle name="Normal 10 2 2 2 2" xfId="918" xr:uid="{00000000-0005-0000-0000-00005F020000}"/>
    <cellStyle name="Normal 10 2 2 2 2 2" xfId="2211" xr:uid="{00000000-0005-0000-0000-000060020000}"/>
    <cellStyle name="Normal 10 2 2 2 3" xfId="633" xr:uid="{00000000-0005-0000-0000-000061020000}"/>
    <cellStyle name="Normal 10 2 2 2 3 2" xfId="1926" xr:uid="{00000000-0005-0000-0000-000062020000}"/>
    <cellStyle name="Normal 10 2 2 2 4" xfId="1622" xr:uid="{00000000-0005-0000-0000-000063020000}"/>
    <cellStyle name="Normal 10 2 2 3" xfId="443" xr:uid="{00000000-0005-0000-0000-000064020000}"/>
    <cellStyle name="Normal 10 2 2 3 2" xfId="1013" xr:uid="{00000000-0005-0000-0000-000065020000}"/>
    <cellStyle name="Normal 10 2 2 3 2 2" xfId="2306" xr:uid="{00000000-0005-0000-0000-000066020000}"/>
    <cellStyle name="Normal 10 2 2 3 3" xfId="728" xr:uid="{00000000-0005-0000-0000-000067020000}"/>
    <cellStyle name="Normal 10 2 2 3 3 2" xfId="2021" xr:uid="{00000000-0005-0000-0000-000068020000}"/>
    <cellStyle name="Normal 10 2 2 3 4" xfId="1736" xr:uid="{00000000-0005-0000-0000-000069020000}"/>
    <cellStyle name="Normal 10 2 2 4" xfId="215" xr:uid="{00000000-0005-0000-0000-00006A020000}"/>
    <cellStyle name="Normal 10 2 2 4 2" xfId="823" xr:uid="{00000000-0005-0000-0000-00006B020000}"/>
    <cellStyle name="Normal 10 2 2 4 2 2" xfId="2116" xr:uid="{00000000-0005-0000-0000-00006C020000}"/>
    <cellStyle name="Normal 10 2 2 4 3" xfId="1508" xr:uid="{00000000-0005-0000-0000-00006D020000}"/>
    <cellStyle name="Normal 10 2 2 5" xfId="538" xr:uid="{00000000-0005-0000-0000-00006E020000}"/>
    <cellStyle name="Normal 10 2 2 5 2" xfId="1831" xr:uid="{00000000-0005-0000-0000-00006F020000}"/>
    <cellStyle name="Normal 10 2 2 6" xfId="1394" xr:uid="{00000000-0005-0000-0000-000070020000}"/>
    <cellStyle name="Normal 10 2 3" xfId="120" xr:uid="{00000000-0005-0000-0000-000071020000}"/>
    <cellStyle name="Normal 10 2 3 2" xfId="348" xr:uid="{00000000-0005-0000-0000-000072020000}"/>
    <cellStyle name="Normal 10 2 3 2 2" xfId="937" xr:uid="{00000000-0005-0000-0000-000073020000}"/>
    <cellStyle name="Normal 10 2 3 2 2 2" xfId="2230" xr:uid="{00000000-0005-0000-0000-000074020000}"/>
    <cellStyle name="Normal 10 2 3 2 3" xfId="652" xr:uid="{00000000-0005-0000-0000-000075020000}"/>
    <cellStyle name="Normal 10 2 3 2 3 2" xfId="1945" xr:uid="{00000000-0005-0000-0000-000076020000}"/>
    <cellStyle name="Normal 10 2 3 2 4" xfId="1641" xr:uid="{00000000-0005-0000-0000-000077020000}"/>
    <cellStyle name="Normal 10 2 3 3" xfId="462" xr:uid="{00000000-0005-0000-0000-000078020000}"/>
    <cellStyle name="Normal 10 2 3 3 2" xfId="1032" xr:uid="{00000000-0005-0000-0000-000079020000}"/>
    <cellStyle name="Normal 10 2 3 3 2 2" xfId="2325" xr:uid="{00000000-0005-0000-0000-00007A020000}"/>
    <cellStyle name="Normal 10 2 3 3 3" xfId="747" xr:uid="{00000000-0005-0000-0000-00007B020000}"/>
    <cellStyle name="Normal 10 2 3 3 3 2" xfId="2040" xr:uid="{00000000-0005-0000-0000-00007C020000}"/>
    <cellStyle name="Normal 10 2 3 3 4" xfId="1755" xr:uid="{00000000-0005-0000-0000-00007D020000}"/>
    <cellStyle name="Normal 10 2 3 4" xfId="234" xr:uid="{00000000-0005-0000-0000-00007E020000}"/>
    <cellStyle name="Normal 10 2 3 4 2" xfId="842" xr:uid="{00000000-0005-0000-0000-00007F020000}"/>
    <cellStyle name="Normal 10 2 3 4 2 2" xfId="2135" xr:uid="{00000000-0005-0000-0000-000080020000}"/>
    <cellStyle name="Normal 10 2 3 4 3" xfId="1527" xr:uid="{00000000-0005-0000-0000-000081020000}"/>
    <cellStyle name="Normal 10 2 3 5" xfId="557" xr:uid="{00000000-0005-0000-0000-000082020000}"/>
    <cellStyle name="Normal 10 2 3 5 2" xfId="1850" xr:uid="{00000000-0005-0000-0000-000083020000}"/>
    <cellStyle name="Normal 10 2 3 6" xfId="1413" xr:uid="{00000000-0005-0000-0000-000084020000}"/>
    <cellStyle name="Normal 10 2 4" xfId="139" xr:uid="{00000000-0005-0000-0000-000085020000}"/>
    <cellStyle name="Normal 10 2 4 2" xfId="367" xr:uid="{00000000-0005-0000-0000-000086020000}"/>
    <cellStyle name="Normal 10 2 4 2 2" xfId="956" xr:uid="{00000000-0005-0000-0000-000087020000}"/>
    <cellStyle name="Normal 10 2 4 2 2 2" xfId="2249" xr:uid="{00000000-0005-0000-0000-000088020000}"/>
    <cellStyle name="Normal 10 2 4 2 3" xfId="671" xr:uid="{00000000-0005-0000-0000-000089020000}"/>
    <cellStyle name="Normal 10 2 4 2 3 2" xfId="1964" xr:uid="{00000000-0005-0000-0000-00008A020000}"/>
    <cellStyle name="Normal 10 2 4 2 4" xfId="1660" xr:uid="{00000000-0005-0000-0000-00008B020000}"/>
    <cellStyle name="Normal 10 2 4 3" xfId="481" xr:uid="{00000000-0005-0000-0000-00008C020000}"/>
    <cellStyle name="Normal 10 2 4 3 2" xfId="1051" xr:uid="{00000000-0005-0000-0000-00008D020000}"/>
    <cellStyle name="Normal 10 2 4 3 2 2" xfId="2344" xr:uid="{00000000-0005-0000-0000-00008E020000}"/>
    <cellStyle name="Normal 10 2 4 3 3" xfId="766" xr:uid="{00000000-0005-0000-0000-00008F020000}"/>
    <cellStyle name="Normal 10 2 4 3 3 2" xfId="2059" xr:uid="{00000000-0005-0000-0000-000090020000}"/>
    <cellStyle name="Normal 10 2 4 3 4" xfId="1774" xr:uid="{00000000-0005-0000-0000-000091020000}"/>
    <cellStyle name="Normal 10 2 4 4" xfId="253" xr:uid="{00000000-0005-0000-0000-000092020000}"/>
    <cellStyle name="Normal 10 2 4 4 2" xfId="861" xr:uid="{00000000-0005-0000-0000-000093020000}"/>
    <cellStyle name="Normal 10 2 4 4 2 2" xfId="2154" xr:uid="{00000000-0005-0000-0000-000094020000}"/>
    <cellStyle name="Normal 10 2 4 4 3" xfId="1546" xr:uid="{00000000-0005-0000-0000-000095020000}"/>
    <cellStyle name="Normal 10 2 4 5" xfId="576" xr:uid="{00000000-0005-0000-0000-000096020000}"/>
    <cellStyle name="Normal 10 2 4 5 2" xfId="1869" xr:uid="{00000000-0005-0000-0000-000097020000}"/>
    <cellStyle name="Normal 10 2 4 6" xfId="1432" xr:uid="{00000000-0005-0000-0000-000098020000}"/>
    <cellStyle name="Normal 10 2 5" xfId="158" xr:uid="{00000000-0005-0000-0000-000099020000}"/>
    <cellStyle name="Normal 10 2 5 2" xfId="386" xr:uid="{00000000-0005-0000-0000-00009A020000}"/>
    <cellStyle name="Normal 10 2 5 2 2" xfId="975" xr:uid="{00000000-0005-0000-0000-00009B020000}"/>
    <cellStyle name="Normal 10 2 5 2 2 2" xfId="2268" xr:uid="{00000000-0005-0000-0000-00009C020000}"/>
    <cellStyle name="Normal 10 2 5 2 3" xfId="690" xr:uid="{00000000-0005-0000-0000-00009D020000}"/>
    <cellStyle name="Normal 10 2 5 2 3 2" xfId="1983" xr:uid="{00000000-0005-0000-0000-00009E020000}"/>
    <cellStyle name="Normal 10 2 5 2 4" xfId="1679" xr:uid="{00000000-0005-0000-0000-00009F020000}"/>
    <cellStyle name="Normal 10 2 5 3" xfId="500" xr:uid="{00000000-0005-0000-0000-0000A0020000}"/>
    <cellStyle name="Normal 10 2 5 3 2" xfId="1070" xr:uid="{00000000-0005-0000-0000-0000A1020000}"/>
    <cellStyle name="Normal 10 2 5 3 2 2" xfId="2363" xr:uid="{00000000-0005-0000-0000-0000A2020000}"/>
    <cellStyle name="Normal 10 2 5 3 3" xfId="785" xr:uid="{00000000-0005-0000-0000-0000A3020000}"/>
    <cellStyle name="Normal 10 2 5 3 3 2" xfId="2078" xr:uid="{00000000-0005-0000-0000-0000A4020000}"/>
    <cellStyle name="Normal 10 2 5 3 4" xfId="1793" xr:uid="{00000000-0005-0000-0000-0000A5020000}"/>
    <cellStyle name="Normal 10 2 5 4" xfId="272" xr:uid="{00000000-0005-0000-0000-0000A6020000}"/>
    <cellStyle name="Normal 10 2 5 4 2" xfId="880" xr:uid="{00000000-0005-0000-0000-0000A7020000}"/>
    <cellStyle name="Normal 10 2 5 4 2 2" xfId="2173" xr:uid="{00000000-0005-0000-0000-0000A8020000}"/>
    <cellStyle name="Normal 10 2 5 4 3" xfId="1565" xr:uid="{00000000-0005-0000-0000-0000A9020000}"/>
    <cellStyle name="Normal 10 2 5 5" xfId="595" xr:uid="{00000000-0005-0000-0000-0000AA020000}"/>
    <cellStyle name="Normal 10 2 5 5 2" xfId="1888" xr:uid="{00000000-0005-0000-0000-0000AB020000}"/>
    <cellStyle name="Normal 10 2 5 6" xfId="1451" xr:uid="{00000000-0005-0000-0000-0000AC020000}"/>
    <cellStyle name="Normal 10 2 6" xfId="291" xr:uid="{00000000-0005-0000-0000-0000AD020000}"/>
    <cellStyle name="Normal 10 2 6 2" xfId="405" xr:uid="{00000000-0005-0000-0000-0000AE020000}"/>
    <cellStyle name="Normal 10 2 6 2 2" xfId="899" xr:uid="{00000000-0005-0000-0000-0000AF020000}"/>
    <cellStyle name="Normal 10 2 6 2 2 2" xfId="2192" xr:uid="{00000000-0005-0000-0000-0000B0020000}"/>
    <cellStyle name="Normal 10 2 6 2 3" xfId="1698" xr:uid="{00000000-0005-0000-0000-0000B1020000}"/>
    <cellStyle name="Normal 10 2 6 3" xfId="614" xr:uid="{00000000-0005-0000-0000-0000B2020000}"/>
    <cellStyle name="Normal 10 2 6 3 2" xfId="1907" xr:uid="{00000000-0005-0000-0000-0000B3020000}"/>
    <cellStyle name="Normal 10 2 6 4" xfId="1584" xr:uid="{00000000-0005-0000-0000-0000B4020000}"/>
    <cellStyle name="Normal 10 2 7" xfId="310" xr:uid="{00000000-0005-0000-0000-0000B5020000}"/>
    <cellStyle name="Normal 10 2 7 2" xfId="994" xr:uid="{00000000-0005-0000-0000-0000B6020000}"/>
    <cellStyle name="Normal 10 2 7 2 2" xfId="2287" xr:uid="{00000000-0005-0000-0000-0000B7020000}"/>
    <cellStyle name="Normal 10 2 7 3" xfId="709" xr:uid="{00000000-0005-0000-0000-0000B8020000}"/>
    <cellStyle name="Normal 10 2 7 3 2" xfId="2002" xr:uid="{00000000-0005-0000-0000-0000B9020000}"/>
    <cellStyle name="Normal 10 2 7 4" xfId="1603" xr:uid="{00000000-0005-0000-0000-0000BA020000}"/>
    <cellStyle name="Normal 10 2 8" xfId="424" xr:uid="{00000000-0005-0000-0000-0000BB020000}"/>
    <cellStyle name="Normal 10 2 8 2" xfId="804" xr:uid="{00000000-0005-0000-0000-0000BC020000}"/>
    <cellStyle name="Normal 10 2 8 2 2" xfId="2097" xr:uid="{00000000-0005-0000-0000-0000BD020000}"/>
    <cellStyle name="Normal 10 2 8 3" xfId="1717" xr:uid="{00000000-0005-0000-0000-0000BE020000}"/>
    <cellStyle name="Normal 10 2 9" xfId="196" xr:uid="{00000000-0005-0000-0000-0000BF020000}"/>
    <cellStyle name="Normal 10 2 9 2" xfId="1489" xr:uid="{00000000-0005-0000-0000-0000C0020000}"/>
    <cellStyle name="Normal 10 3" xfId="91" xr:uid="{00000000-0005-0000-0000-0000C1020000}"/>
    <cellStyle name="Normal 10 3 2" xfId="319" xr:uid="{00000000-0005-0000-0000-0000C2020000}"/>
    <cellStyle name="Normal 10 3 2 2" xfId="908" xr:uid="{00000000-0005-0000-0000-0000C3020000}"/>
    <cellStyle name="Normal 10 3 2 2 2" xfId="2201" xr:uid="{00000000-0005-0000-0000-0000C4020000}"/>
    <cellStyle name="Normal 10 3 2 3" xfId="623" xr:uid="{00000000-0005-0000-0000-0000C5020000}"/>
    <cellStyle name="Normal 10 3 2 3 2" xfId="1916" xr:uid="{00000000-0005-0000-0000-0000C6020000}"/>
    <cellStyle name="Normal 10 3 2 4" xfId="1612" xr:uid="{00000000-0005-0000-0000-0000C7020000}"/>
    <cellStyle name="Normal 10 3 3" xfId="433" xr:uid="{00000000-0005-0000-0000-0000C8020000}"/>
    <cellStyle name="Normal 10 3 3 2" xfId="1003" xr:uid="{00000000-0005-0000-0000-0000C9020000}"/>
    <cellStyle name="Normal 10 3 3 2 2" xfId="2296" xr:uid="{00000000-0005-0000-0000-0000CA020000}"/>
    <cellStyle name="Normal 10 3 3 3" xfId="718" xr:uid="{00000000-0005-0000-0000-0000CB020000}"/>
    <cellStyle name="Normal 10 3 3 3 2" xfId="2011" xr:uid="{00000000-0005-0000-0000-0000CC020000}"/>
    <cellStyle name="Normal 10 3 3 4" xfId="1726" xr:uid="{00000000-0005-0000-0000-0000CD020000}"/>
    <cellStyle name="Normal 10 3 4" xfId="205" xr:uid="{00000000-0005-0000-0000-0000CE020000}"/>
    <cellStyle name="Normal 10 3 4 2" xfId="813" xr:uid="{00000000-0005-0000-0000-0000CF020000}"/>
    <cellStyle name="Normal 10 3 4 2 2" xfId="2106" xr:uid="{00000000-0005-0000-0000-0000D0020000}"/>
    <cellStyle name="Normal 10 3 4 3" xfId="1498" xr:uid="{00000000-0005-0000-0000-0000D1020000}"/>
    <cellStyle name="Normal 10 3 5" xfId="528" xr:uid="{00000000-0005-0000-0000-0000D2020000}"/>
    <cellStyle name="Normal 10 3 5 2" xfId="1821" xr:uid="{00000000-0005-0000-0000-0000D3020000}"/>
    <cellStyle name="Normal 10 3 6" xfId="1384" xr:uid="{00000000-0005-0000-0000-0000D4020000}"/>
    <cellStyle name="Normal 10 4" xfId="110" xr:uid="{00000000-0005-0000-0000-0000D5020000}"/>
    <cellStyle name="Normal 10 4 2" xfId="338" xr:uid="{00000000-0005-0000-0000-0000D6020000}"/>
    <cellStyle name="Normal 10 4 2 2" xfId="927" xr:uid="{00000000-0005-0000-0000-0000D7020000}"/>
    <cellStyle name="Normal 10 4 2 2 2" xfId="2220" xr:uid="{00000000-0005-0000-0000-0000D8020000}"/>
    <cellStyle name="Normal 10 4 2 3" xfId="642" xr:uid="{00000000-0005-0000-0000-0000D9020000}"/>
    <cellStyle name="Normal 10 4 2 3 2" xfId="1935" xr:uid="{00000000-0005-0000-0000-0000DA020000}"/>
    <cellStyle name="Normal 10 4 2 4" xfId="1631" xr:uid="{00000000-0005-0000-0000-0000DB020000}"/>
    <cellStyle name="Normal 10 4 3" xfId="452" xr:uid="{00000000-0005-0000-0000-0000DC020000}"/>
    <cellStyle name="Normal 10 4 3 2" xfId="1022" xr:uid="{00000000-0005-0000-0000-0000DD020000}"/>
    <cellStyle name="Normal 10 4 3 2 2" xfId="2315" xr:uid="{00000000-0005-0000-0000-0000DE020000}"/>
    <cellStyle name="Normal 10 4 3 3" xfId="737" xr:uid="{00000000-0005-0000-0000-0000DF020000}"/>
    <cellStyle name="Normal 10 4 3 3 2" xfId="2030" xr:uid="{00000000-0005-0000-0000-0000E0020000}"/>
    <cellStyle name="Normal 10 4 3 4" xfId="1745" xr:uid="{00000000-0005-0000-0000-0000E1020000}"/>
    <cellStyle name="Normal 10 4 4" xfId="224" xr:uid="{00000000-0005-0000-0000-0000E2020000}"/>
    <cellStyle name="Normal 10 4 4 2" xfId="832" xr:uid="{00000000-0005-0000-0000-0000E3020000}"/>
    <cellStyle name="Normal 10 4 4 2 2" xfId="2125" xr:uid="{00000000-0005-0000-0000-0000E4020000}"/>
    <cellStyle name="Normal 10 4 4 3" xfId="1517" xr:uid="{00000000-0005-0000-0000-0000E5020000}"/>
    <cellStyle name="Normal 10 4 5" xfId="547" xr:uid="{00000000-0005-0000-0000-0000E6020000}"/>
    <cellStyle name="Normal 10 4 5 2" xfId="1840" xr:uid="{00000000-0005-0000-0000-0000E7020000}"/>
    <cellStyle name="Normal 10 4 6" xfId="1403" xr:uid="{00000000-0005-0000-0000-0000E8020000}"/>
    <cellStyle name="Normal 10 5" xfId="129" xr:uid="{00000000-0005-0000-0000-0000E9020000}"/>
    <cellStyle name="Normal 10 5 2" xfId="357" xr:uid="{00000000-0005-0000-0000-0000EA020000}"/>
    <cellStyle name="Normal 10 5 2 2" xfId="946" xr:uid="{00000000-0005-0000-0000-0000EB020000}"/>
    <cellStyle name="Normal 10 5 2 2 2" xfId="2239" xr:uid="{00000000-0005-0000-0000-0000EC020000}"/>
    <cellStyle name="Normal 10 5 2 3" xfId="661" xr:uid="{00000000-0005-0000-0000-0000ED020000}"/>
    <cellStyle name="Normal 10 5 2 3 2" xfId="1954" xr:uid="{00000000-0005-0000-0000-0000EE020000}"/>
    <cellStyle name="Normal 10 5 2 4" xfId="1650" xr:uid="{00000000-0005-0000-0000-0000EF020000}"/>
    <cellStyle name="Normal 10 5 3" xfId="471" xr:uid="{00000000-0005-0000-0000-0000F0020000}"/>
    <cellStyle name="Normal 10 5 3 2" xfId="1041" xr:uid="{00000000-0005-0000-0000-0000F1020000}"/>
    <cellStyle name="Normal 10 5 3 2 2" xfId="2334" xr:uid="{00000000-0005-0000-0000-0000F2020000}"/>
    <cellStyle name="Normal 10 5 3 3" xfId="756" xr:uid="{00000000-0005-0000-0000-0000F3020000}"/>
    <cellStyle name="Normal 10 5 3 3 2" xfId="2049" xr:uid="{00000000-0005-0000-0000-0000F4020000}"/>
    <cellStyle name="Normal 10 5 3 4" xfId="1764" xr:uid="{00000000-0005-0000-0000-0000F5020000}"/>
    <cellStyle name="Normal 10 5 4" xfId="243" xr:uid="{00000000-0005-0000-0000-0000F6020000}"/>
    <cellStyle name="Normal 10 5 4 2" xfId="851" xr:uid="{00000000-0005-0000-0000-0000F7020000}"/>
    <cellStyle name="Normal 10 5 4 2 2" xfId="2144" xr:uid="{00000000-0005-0000-0000-0000F8020000}"/>
    <cellStyle name="Normal 10 5 4 3" xfId="1536" xr:uid="{00000000-0005-0000-0000-0000F9020000}"/>
    <cellStyle name="Normal 10 5 5" xfId="566" xr:uid="{00000000-0005-0000-0000-0000FA020000}"/>
    <cellStyle name="Normal 10 5 5 2" xfId="1859" xr:uid="{00000000-0005-0000-0000-0000FB020000}"/>
    <cellStyle name="Normal 10 5 6" xfId="1422" xr:uid="{00000000-0005-0000-0000-0000FC020000}"/>
    <cellStyle name="Normal 10 6" xfId="148" xr:uid="{00000000-0005-0000-0000-0000FD020000}"/>
    <cellStyle name="Normal 10 6 2" xfId="376" xr:uid="{00000000-0005-0000-0000-0000FE020000}"/>
    <cellStyle name="Normal 10 6 2 2" xfId="965" xr:uid="{00000000-0005-0000-0000-0000FF020000}"/>
    <cellStyle name="Normal 10 6 2 2 2" xfId="2258" xr:uid="{00000000-0005-0000-0000-000000030000}"/>
    <cellStyle name="Normal 10 6 2 3" xfId="680" xr:uid="{00000000-0005-0000-0000-000001030000}"/>
    <cellStyle name="Normal 10 6 2 3 2" xfId="1973" xr:uid="{00000000-0005-0000-0000-000002030000}"/>
    <cellStyle name="Normal 10 6 2 4" xfId="1669" xr:uid="{00000000-0005-0000-0000-000003030000}"/>
    <cellStyle name="Normal 10 6 3" xfId="490" xr:uid="{00000000-0005-0000-0000-000004030000}"/>
    <cellStyle name="Normal 10 6 3 2" xfId="1060" xr:uid="{00000000-0005-0000-0000-000005030000}"/>
    <cellStyle name="Normal 10 6 3 2 2" xfId="2353" xr:uid="{00000000-0005-0000-0000-000006030000}"/>
    <cellStyle name="Normal 10 6 3 3" xfId="775" xr:uid="{00000000-0005-0000-0000-000007030000}"/>
    <cellStyle name="Normal 10 6 3 3 2" xfId="2068" xr:uid="{00000000-0005-0000-0000-000008030000}"/>
    <cellStyle name="Normal 10 6 3 4" xfId="1783" xr:uid="{00000000-0005-0000-0000-000009030000}"/>
    <cellStyle name="Normal 10 6 4" xfId="262" xr:uid="{00000000-0005-0000-0000-00000A030000}"/>
    <cellStyle name="Normal 10 6 4 2" xfId="870" xr:uid="{00000000-0005-0000-0000-00000B030000}"/>
    <cellStyle name="Normal 10 6 4 2 2" xfId="2163" xr:uid="{00000000-0005-0000-0000-00000C030000}"/>
    <cellStyle name="Normal 10 6 4 3" xfId="1555" xr:uid="{00000000-0005-0000-0000-00000D030000}"/>
    <cellStyle name="Normal 10 6 5" xfId="585" xr:uid="{00000000-0005-0000-0000-00000E030000}"/>
    <cellStyle name="Normal 10 6 5 2" xfId="1878" xr:uid="{00000000-0005-0000-0000-00000F030000}"/>
    <cellStyle name="Normal 10 6 6" xfId="1441" xr:uid="{00000000-0005-0000-0000-000010030000}"/>
    <cellStyle name="Normal 10 7" xfId="281" xr:uid="{00000000-0005-0000-0000-000011030000}"/>
    <cellStyle name="Normal 10 7 2" xfId="395" xr:uid="{00000000-0005-0000-0000-000012030000}"/>
    <cellStyle name="Normal 10 7 2 2" xfId="889" xr:uid="{00000000-0005-0000-0000-000013030000}"/>
    <cellStyle name="Normal 10 7 2 2 2" xfId="2182" xr:uid="{00000000-0005-0000-0000-000014030000}"/>
    <cellStyle name="Normal 10 7 2 3" xfId="1688" xr:uid="{00000000-0005-0000-0000-000015030000}"/>
    <cellStyle name="Normal 10 7 3" xfId="604" xr:uid="{00000000-0005-0000-0000-000016030000}"/>
    <cellStyle name="Normal 10 7 3 2" xfId="1897" xr:uid="{00000000-0005-0000-0000-000017030000}"/>
    <cellStyle name="Normal 10 7 4" xfId="1574" xr:uid="{00000000-0005-0000-0000-000018030000}"/>
    <cellStyle name="Normal 10 8" xfId="300" xr:uid="{00000000-0005-0000-0000-000019030000}"/>
    <cellStyle name="Normal 10 8 2" xfId="984" xr:uid="{00000000-0005-0000-0000-00001A030000}"/>
    <cellStyle name="Normal 10 8 2 2" xfId="2277" xr:uid="{00000000-0005-0000-0000-00001B030000}"/>
    <cellStyle name="Normal 10 8 3" xfId="699" xr:uid="{00000000-0005-0000-0000-00001C030000}"/>
    <cellStyle name="Normal 10 8 3 2" xfId="1992" xr:uid="{00000000-0005-0000-0000-00001D030000}"/>
    <cellStyle name="Normal 10 8 4" xfId="1593" xr:uid="{00000000-0005-0000-0000-00001E030000}"/>
    <cellStyle name="Normal 10 9" xfId="414" xr:uid="{00000000-0005-0000-0000-00001F030000}"/>
    <cellStyle name="Normal 10 9 2" xfId="794" xr:uid="{00000000-0005-0000-0000-000020030000}"/>
    <cellStyle name="Normal 10 9 2 2" xfId="2087" xr:uid="{00000000-0005-0000-0000-000021030000}"/>
    <cellStyle name="Normal 10 9 3" xfId="1707" xr:uid="{00000000-0005-0000-0000-000022030000}"/>
    <cellStyle name="Normal 11" xfId="72" xr:uid="{00000000-0005-0000-0000-000023030000}"/>
    <cellStyle name="Normal 12" xfId="71" xr:uid="{00000000-0005-0000-0000-000024030000}"/>
    <cellStyle name="Normal 12 10" xfId="172" xr:uid="{00000000-0005-0000-0000-000025030000}"/>
    <cellStyle name="Normal 12 10 2" xfId="1465" xr:uid="{00000000-0005-0000-0000-000026030000}"/>
    <cellStyle name="Normal 12 11" xfId="514" xr:uid="{00000000-0005-0000-0000-000027030000}"/>
    <cellStyle name="Normal 12 11 2" xfId="1807" xr:uid="{00000000-0005-0000-0000-000028030000}"/>
    <cellStyle name="Normal 12 12" xfId="1370" xr:uid="{00000000-0005-0000-0000-000029030000}"/>
    <cellStyle name="Normal 12 2" xfId="96" xr:uid="{00000000-0005-0000-0000-00002A030000}"/>
    <cellStyle name="Normal 12 2 2" xfId="324" xr:uid="{00000000-0005-0000-0000-00002B030000}"/>
    <cellStyle name="Normal 12 2 2 2" xfId="913" xr:uid="{00000000-0005-0000-0000-00002C030000}"/>
    <cellStyle name="Normal 12 2 2 2 2" xfId="2206" xr:uid="{00000000-0005-0000-0000-00002D030000}"/>
    <cellStyle name="Normal 12 2 2 3" xfId="628" xr:uid="{00000000-0005-0000-0000-00002E030000}"/>
    <cellStyle name="Normal 12 2 2 3 2" xfId="1921" xr:uid="{00000000-0005-0000-0000-00002F030000}"/>
    <cellStyle name="Normal 12 2 2 4" xfId="1617" xr:uid="{00000000-0005-0000-0000-000030030000}"/>
    <cellStyle name="Normal 12 2 3" xfId="438" xr:uid="{00000000-0005-0000-0000-000031030000}"/>
    <cellStyle name="Normal 12 2 3 2" xfId="1008" xr:uid="{00000000-0005-0000-0000-000032030000}"/>
    <cellStyle name="Normal 12 2 3 2 2" xfId="2301" xr:uid="{00000000-0005-0000-0000-000033030000}"/>
    <cellStyle name="Normal 12 2 3 3" xfId="723" xr:uid="{00000000-0005-0000-0000-000034030000}"/>
    <cellStyle name="Normal 12 2 3 3 2" xfId="2016" xr:uid="{00000000-0005-0000-0000-000035030000}"/>
    <cellStyle name="Normal 12 2 3 4" xfId="1731" xr:uid="{00000000-0005-0000-0000-000036030000}"/>
    <cellStyle name="Normal 12 2 4" xfId="210" xr:uid="{00000000-0005-0000-0000-000037030000}"/>
    <cellStyle name="Normal 12 2 4 2" xfId="818" xr:uid="{00000000-0005-0000-0000-000038030000}"/>
    <cellStyle name="Normal 12 2 4 2 2" xfId="2111" xr:uid="{00000000-0005-0000-0000-000039030000}"/>
    <cellStyle name="Normal 12 2 4 3" xfId="1503" xr:uid="{00000000-0005-0000-0000-00003A030000}"/>
    <cellStyle name="Normal 12 2 5" xfId="533" xr:uid="{00000000-0005-0000-0000-00003B030000}"/>
    <cellStyle name="Normal 12 2 5 2" xfId="1826" xr:uid="{00000000-0005-0000-0000-00003C030000}"/>
    <cellStyle name="Normal 12 2 6" xfId="1389" xr:uid="{00000000-0005-0000-0000-00003D030000}"/>
    <cellStyle name="Normal 12 3" xfId="115" xr:uid="{00000000-0005-0000-0000-00003E030000}"/>
    <cellStyle name="Normal 12 3 2" xfId="343" xr:uid="{00000000-0005-0000-0000-00003F030000}"/>
    <cellStyle name="Normal 12 3 2 2" xfId="932" xr:uid="{00000000-0005-0000-0000-000040030000}"/>
    <cellStyle name="Normal 12 3 2 2 2" xfId="2225" xr:uid="{00000000-0005-0000-0000-000041030000}"/>
    <cellStyle name="Normal 12 3 2 3" xfId="647" xr:uid="{00000000-0005-0000-0000-000042030000}"/>
    <cellStyle name="Normal 12 3 2 3 2" xfId="1940" xr:uid="{00000000-0005-0000-0000-000043030000}"/>
    <cellStyle name="Normal 12 3 2 4" xfId="1636" xr:uid="{00000000-0005-0000-0000-000044030000}"/>
    <cellStyle name="Normal 12 3 3" xfId="457" xr:uid="{00000000-0005-0000-0000-000045030000}"/>
    <cellStyle name="Normal 12 3 3 2" xfId="1027" xr:uid="{00000000-0005-0000-0000-000046030000}"/>
    <cellStyle name="Normal 12 3 3 2 2" xfId="2320" xr:uid="{00000000-0005-0000-0000-000047030000}"/>
    <cellStyle name="Normal 12 3 3 3" xfId="742" xr:uid="{00000000-0005-0000-0000-000048030000}"/>
    <cellStyle name="Normal 12 3 3 3 2" xfId="2035" xr:uid="{00000000-0005-0000-0000-000049030000}"/>
    <cellStyle name="Normal 12 3 3 4" xfId="1750" xr:uid="{00000000-0005-0000-0000-00004A030000}"/>
    <cellStyle name="Normal 12 3 4" xfId="229" xr:uid="{00000000-0005-0000-0000-00004B030000}"/>
    <cellStyle name="Normal 12 3 4 2" xfId="837" xr:uid="{00000000-0005-0000-0000-00004C030000}"/>
    <cellStyle name="Normal 12 3 4 2 2" xfId="2130" xr:uid="{00000000-0005-0000-0000-00004D030000}"/>
    <cellStyle name="Normal 12 3 4 3" xfId="1522" xr:uid="{00000000-0005-0000-0000-00004E030000}"/>
    <cellStyle name="Normal 12 3 5" xfId="552" xr:uid="{00000000-0005-0000-0000-00004F030000}"/>
    <cellStyle name="Normal 12 3 5 2" xfId="1845" xr:uid="{00000000-0005-0000-0000-000050030000}"/>
    <cellStyle name="Normal 12 3 6" xfId="1408" xr:uid="{00000000-0005-0000-0000-000051030000}"/>
    <cellStyle name="Normal 12 4" xfId="134" xr:uid="{00000000-0005-0000-0000-000052030000}"/>
    <cellStyle name="Normal 12 4 2" xfId="362" xr:uid="{00000000-0005-0000-0000-000053030000}"/>
    <cellStyle name="Normal 12 4 2 2" xfId="951" xr:uid="{00000000-0005-0000-0000-000054030000}"/>
    <cellStyle name="Normal 12 4 2 2 2" xfId="2244" xr:uid="{00000000-0005-0000-0000-000055030000}"/>
    <cellStyle name="Normal 12 4 2 3" xfId="666" xr:uid="{00000000-0005-0000-0000-000056030000}"/>
    <cellStyle name="Normal 12 4 2 3 2" xfId="1959" xr:uid="{00000000-0005-0000-0000-000057030000}"/>
    <cellStyle name="Normal 12 4 2 4" xfId="1655" xr:uid="{00000000-0005-0000-0000-000058030000}"/>
    <cellStyle name="Normal 12 4 3" xfId="476" xr:uid="{00000000-0005-0000-0000-000059030000}"/>
    <cellStyle name="Normal 12 4 3 2" xfId="1046" xr:uid="{00000000-0005-0000-0000-00005A030000}"/>
    <cellStyle name="Normal 12 4 3 2 2" xfId="2339" xr:uid="{00000000-0005-0000-0000-00005B030000}"/>
    <cellStyle name="Normal 12 4 3 3" xfId="761" xr:uid="{00000000-0005-0000-0000-00005C030000}"/>
    <cellStyle name="Normal 12 4 3 3 2" xfId="2054" xr:uid="{00000000-0005-0000-0000-00005D030000}"/>
    <cellStyle name="Normal 12 4 3 4" xfId="1769" xr:uid="{00000000-0005-0000-0000-00005E030000}"/>
    <cellStyle name="Normal 12 4 4" xfId="248" xr:uid="{00000000-0005-0000-0000-00005F030000}"/>
    <cellStyle name="Normal 12 4 4 2" xfId="856" xr:uid="{00000000-0005-0000-0000-000060030000}"/>
    <cellStyle name="Normal 12 4 4 2 2" xfId="2149" xr:uid="{00000000-0005-0000-0000-000061030000}"/>
    <cellStyle name="Normal 12 4 4 3" xfId="1541" xr:uid="{00000000-0005-0000-0000-000062030000}"/>
    <cellStyle name="Normal 12 4 5" xfId="571" xr:uid="{00000000-0005-0000-0000-000063030000}"/>
    <cellStyle name="Normal 12 4 5 2" xfId="1864" xr:uid="{00000000-0005-0000-0000-000064030000}"/>
    <cellStyle name="Normal 12 4 6" xfId="1427" xr:uid="{00000000-0005-0000-0000-000065030000}"/>
    <cellStyle name="Normal 12 5" xfId="153" xr:uid="{00000000-0005-0000-0000-000066030000}"/>
    <cellStyle name="Normal 12 5 2" xfId="381" xr:uid="{00000000-0005-0000-0000-000067030000}"/>
    <cellStyle name="Normal 12 5 2 2" xfId="970" xr:uid="{00000000-0005-0000-0000-000068030000}"/>
    <cellStyle name="Normal 12 5 2 2 2" xfId="2263" xr:uid="{00000000-0005-0000-0000-000069030000}"/>
    <cellStyle name="Normal 12 5 2 3" xfId="685" xr:uid="{00000000-0005-0000-0000-00006A030000}"/>
    <cellStyle name="Normal 12 5 2 3 2" xfId="1978" xr:uid="{00000000-0005-0000-0000-00006B030000}"/>
    <cellStyle name="Normal 12 5 2 4" xfId="1674" xr:uid="{00000000-0005-0000-0000-00006C030000}"/>
    <cellStyle name="Normal 12 5 3" xfId="495" xr:uid="{00000000-0005-0000-0000-00006D030000}"/>
    <cellStyle name="Normal 12 5 3 2" xfId="1065" xr:uid="{00000000-0005-0000-0000-00006E030000}"/>
    <cellStyle name="Normal 12 5 3 2 2" xfId="2358" xr:uid="{00000000-0005-0000-0000-00006F030000}"/>
    <cellStyle name="Normal 12 5 3 3" xfId="780" xr:uid="{00000000-0005-0000-0000-000070030000}"/>
    <cellStyle name="Normal 12 5 3 3 2" xfId="2073" xr:uid="{00000000-0005-0000-0000-000071030000}"/>
    <cellStyle name="Normal 12 5 3 4" xfId="1788" xr:uid="{00000000-0005-0000-0000-000072030000}"/>
    <cellStyle name="Normal 12 5 4" xfId="267" xr:uid="{00000000-0005-0000-0000-000073030000}"/>
    <cellStyle name="Normal 12 5 4 2" xfId="875" xr:uid="{00000000-0005-0000-0000-000074030000}"/>
    <cellStyle name="Normal 12 5 4 2 2" xfId="2168" xr:uid="{00000000-0005-0000-0000-000075030000}"/>
    <cellStyle name="Normal 12 5 4 3" xfId="1560" xr:uid="{00000000-0005-0000-0000-000076030000}"/>
    <cellStyle name="Normal 12 5 5" xfId="590" xr:uid="{00000000-0005-0000-0000-000077030000}"/>
    <cellStyle name="Normal 12 5 5 2" xfId="1883" xr:uid="{00000000-0005-0000-0000-000078030000}"/>
    <cellStyle name="Normal 12 5 6" xfId="1446" xr:uid="{00000000-0005-0000-0000-000079030000}"/>
    <cellStyle name="Normal 12 6" xfId="286" xr:uid="{00000000-0005-0000-0000-00007A030000}"/>
    <cellStyle name="Normal 12 6 2" xfId="400" xr:uid="{00000000-0005-0000-0000-00007B030000}"/>
    <cellStyle name="Normal 12 6 2 2" xfId="894" xr:uid="{00000000-0005-0000-0000-00007C030000}"/>
    <cellStyle name="Normal 12 6 2 2 2" xfId="2187" xr:uid="{00000000-0005-0000-0000-00007D030000}"/>
    <cellStyle name="Normal 12 6 2 3" xfId="1693" xr:uid="{00000000-0005-0000-0000-00007E030000}"/>
    <cellStyle name="Normal 12 6 3" xfId="609" xr:uid="{00000000-0005-0000-0000-00007F030000}"/>
    <cellStyle name="Normal 12 6 3 2" xfId="1902" xr:uid="{00000000-0005-0000-0000-000080030000}"/>
    <cellStyle name="Normal 12 6 4" xfId="1579" xr:uid="{00000000-0005-0000-0000-000081030000}"/>
    <cellStyle name="Normal 12 7" xfId="305" xr:uid="{00000000-0005-0000-0000-000082030000}"/>
    <cellStyle name="Normal 12 7 2" xfId="989" xr:uid="{00000000-0005-0000-0000-000083030000}"/>
    <cellStyle name="Normal 12 7 2 2" xfId="2282" xr:uid="{00000000-0005-0000-0000-000084030000}"/>
    <cellStyle name="Normal 12 7 3" xfId="704" xr:uid="{00000000-0005-0000-0000-000085030000}"/>
    <cellStyle name="Normal 12 7 3 2" xfId="1997" xr:uid="{00000000-0005-0000-0000-000086030000}"/>
    <cellStyle name="Normal 12 7 4" xfId="1598" xr:uid="{00000000-0005-0000-0000-000087030000}"/>
    <cellStyle name="Normal 12 8" xfId="419" xr:uid="{00000000-0005-0000-0000-000088030000}"/>
    <cellStyle name="Normal 12 8 2" xfId="799" xr:uid="{00000000-0005-0000-0000-000089030000}"/>
    <cellStyle name="Normal 12 8 2 2" xfId="2092" xr:uid="{00000000-0005-0000-0000-00008A030000}"/>
    <cellStyle name="Normal 12 8 3" xfId="1712" xr:uid="{00000000-0005-0000-0000-00008B030000}"/>
    <cellStyle name="Normal 12 9" xfId="191" xr:uid="{00000000-0005-0000-0000-00008C030000}"/>
    <cellStyle name="Normal 12 9 2" xfId="1484" xr:uid="{00000000-0005-0000-0000-00008D030000}"/>
    <cellStyle name="Normal 13" xfId="1075" xr:uid="{00000000-0005-0000-0000-00008E030000}"/>
    <cellStyle name="Normal 13 2" xfId="2368" xr:uid="{00000000-0005-0000-0000-00008F030000}"/>
    <cellStyle name="Normal 14" xfId="2649" xr:uid="{00000000-0005-0000-0000-000090030000}"/>
    <cellStyle name="Normal 15" xfId="2650" xr:uid="{00000000-0005-0000-0000-000091030000}"/>
    <cellStyle name="Normal 16" xfId="2651" xr:uid="{00000000-0005-0000-0000-000092030000}"/>
    <cellStyle name="Normal 17" xfId="2652" xr:uid="{00000000-0005-0000-0000-000093030000}"/>
    <cellStyle name="Normal 18" xfId="2653" xr:uid="{00000000-0005-0000-0000-000094030000}"/>
    <cellStyle name="Normal 19" xfId="2654" xr:uid="{00000000-0005-0000-0000-000095030000}"/>
    <cellStyle name="Normal 19 2" xfId="2656" xr:uid="{00000000-0005-0000-0000-000096030000}"/>
    <cellStyle name="Normal 19 3" xfId="2791" xr:uid="{00000000-0005-0000-0000-000097030000}"/>
    <cellStyle name="Normal 2" xfId="34" xr:uid="{00000000-0005-0000-0000-000098030000}"/>
    <cellStyle name="Normal 2 10" xfId="2676" xr:uid="{00000000-0005-0000-0000-000099030000}"/>
    <cellStyle name="Normal 2 11" xfId="2677" xr:uid="{00000000-0005-0000-0000-00009A030000}"/>
    <cellStyle name="Normal 2 12" xfId="2678" xr:uid="{00000000-0005-0000-0000-00009B030000}"/>
    <cellStyle name="Normal 2 13" xfId="2679" xr:uid="{00000000-0005-0000-0000-00009C030000}"/>
    <cellStyle name="Normal 2 14" xfId="2680" xr:uid="{00000000-0005-0000-0000-00009D030000}"/>
    <cellStyle name="Normal 2 15" xfId="2681" xr:uid="{00000000-0005-0000-0000-00009E030000}"/>
    <cellStyle name="Normal 2 16" xfId="2682" xr:uid="{00000000-0005-0000-0000-00009F030000}"/>
    <cellStyle name="Normal 2 17" xfId="2683" xr:uid="{00000000-0005-0000-0000-0000A0030000}"/>
    <cellStyle name="Normal 2 18" xfId="2684" xr:uid="{00000000-0005-0000-0000-0000A1030000}"/>
    <cellStyle name="Normal 2 19" xfId="2685" xr:uid="{00000000-0005-0000-0000-0000A2030000}"/>
    <cellStyle name="Normal 2 2" xfId="48" xr:uid="{00000000-0005-0000-0000-0000A3030000}"/>
    <cellStyle name="Normal 2 2 2" xfId="2686" xr:uid="{00000000-0005-0000-0000-0000A4030000}"/>
    <cellStyle name="Normal 2 2 3" xfId="2687" xr:uid="{00000000-0005-0000-0000-0000A5030000}"/>
    <cellStyle name="Normal 2 20" xfId="2688" xr:uid="{00000000-0005-0000-0000-0000A6030000}"/>
    <cellStyle name="Normal 2 21" xfId="2689" xr:uid="{00000000-0005-0000-0000-0000A7030000}"/>
    <cellStyle name="Normal 2 22" xfId="2690" xr:uid="{00000000-0005-0000-0000-0000A8030000}"/>
    <cellStyle name="Normal 2 23" xfId="2691" xr:uid="{00000000-0005-0000-0000-0000A9030000}"/>
    <cellStyle name="Normal 2 24" xfId="2692" xr:uid="{00000000-0005-0000-0000-0000AA030000}"/>
    <cellStyle name="Normal 2 25" xfId="2693" xr:uid="{00000000-0005-0000-0000-0000AB030000}"/>
    <cellStyle name="Normal 2 26" xfId="2694" xr:uid="{00000000-0005-0000-0000-0000AC030000}"/>
    <cellStyle name="Normal 2 27" xfId="2695" xr:uid="{00000000-0005-0000-0000-0000AD030000}"/>
    <cellStyle name="Normal 2 28" xfId="2696" xr:uid="{00000000-0005-0000-0000-0000AE030000}"/>
    <cellStyle name="Normal 2 29" xfId="2697" xr:uid="{00000000-0005-0000-0000-0000AF030000}"/>
    <cellStyle name="Normal 2 3" xfId="1079" xr:uid="{00000000-0005-0000-0000-0000B0030000}"/>
    <cellStyle name="Normal 2 30" xfId="2698" xr:uid="{00000000-0005-0000-0000-0000B1030000}"/>
    <cellStyle name="Normal 2 31" xfId="2699" xr:uid="{00000000-0005-0000-0000-0000B2030000}"/>
    <cellStyle name="Normal 2 32" xfId="2700" xr:uid="{00000000-0005-0000-0000-0000B3030000}"/>
    <cellStyle name="Normal 2 33" xfId="2701" xr:uid="{00000000-0005-0000-0000-0000B4030000}"/>
    <cellStyle name="Normal 2 34" xfId="2702" xr:uid="{00000000-0005-0000-0000-0000B5030000}"/>
    <cellStyle name="Normal 2 35" xfId="2703" xr:uid="{00000000-0005-0000-0000-0000B6030000}"/>
    <cellStyle name="Normal 2 36" xfId="2704" xr:uid="{00000000-0005-0000-0000-0000B7030000}"/>
    <cellStyle name="Normal 2 37" xfId="2705" xr:uid="{00000000-0005-0000-0000-0000B8030000}"/>
    <cellStyle name="Normal 2 38" xfId="2706" xr:uid="{00000000-0005-0000-0000-0000B9030000}"/>
    <cellStyle name="Normal 2 39" xfId="2707" xr:uid="{00000000-0005-0000-0000-0000BA030000}"/>
    <cellStyle name="Normal 2 4" xfId="1080" xr:uid="{00000000-0005-0000-0000-0000BB030000}"/>
    <cellStyle name="Normal 2 40" xfId="2708" xr:uid="{00000000-0005-0000-0000-0000BC030000}"/>
    <cellStyle name="Normal 2 41" xfId="2709" xr:uid="{00000000-0005-0000-0000-0000BD030000}"/>
    <cellStyle name="Normal 2 42" xfId="2710" xr:uid="{00000000-0005-0000-0000-0000BE030000}"/>
    <cellStyle name="Normal 2 43" xfId="2711" xr:uid="{00000000-0005-0000-0000-0000BF030000}"/>
    <cellStyle name="Normal 2 44" xfId="2712" xr:uid="{00000000-0005-0000-0000-0000C0030000}"/>
    <cellStyle name="Normal 2 45" xfId="2713" xr:uid="{00000000-0005-0000-0000-0000C1030000}"/>
    <cellStyle name="Normal 2 46" xfId="2714" xr:uid="{00000000-0005-0000-0000-0000C2030000}"/>
    <cellStyle name="Normal 2 47" xfId="2715" xr:uid="{00000000-0005-0000-0000-0000C3030000}"/>
    <cellStyle name="Normal 2 48" xfId="2716" xr:uid="{00000000-0005-0000-0000-0000C4030000}"/>
    <cellStyle name="Normal 2 49" xfId="2717" xr:uid="{00000000-0005-0000-0000-0000C5030000}"/>
    <cellStyle name="Normal 2 5" xfId="1078" xr:uid="{00000000-0005-0000-0000-0000C6030000}"/>
    <cellStyle name="Normal 2 5 2" xfId="2369" xr:uid="{00000000-0005-0000-0000-0000C7030000}"/>
    <cellStyle name="Normal 2 50" xfId="2718" xr:uid="{00000000-0005-0000-0000-0000C8030000}"/>
    <cellStyle name="Normal 2 51" xfId="2719" xr:uid="{00000000-0005-0000-0000-0000C9030000}"/>
    <cellStyle name="Normal 2 52" xfId="2720" xr:uid="{00000000-0005-0000-0000-0000CA030000}"/>
    <cellStyle name="Normal 2 53" xfId="2721" xr:uid="{00000000-0005-0000-0000-0000CB030000}"/>
    <cellStyle name="Normal 2 54" xfId="2722" xr:uid="{00000000-0005-0000-0000-0000CC030000}"/>
    <cellStyle name="Normal 2 55" xfId="2723" xr:uid="{00000000-0005-0000-0000-0000CD030000}"/>
    <cellStyle name="Normal 2 56" xfId="2724" xr:uid="{00000000-0005-0000-0000-0000CE030000}"/>
    <cellStyle name="Normal 2 57" xfId="2725" xr:uid="{00000000-0005-0000-0000-0000CF030000}"/>
    <cellStyle name="Normal 2 58" xfId="2726" xr:uid="{00000000-0005-0000-0000-0000D0030000}"/>
    <cellStyle name="Normal 2 59" xfId="2727" xr:uid="{00000000-0005-0000-0000-0000D1030000}"/>
    <cellStyle name="Normal 2 6" xfId="2728" xr:uid="{00000000-0005-0000-0000-0000D2030000}"/>
    <cellStyle name="Normal 2 60" xfId="2729" xr:uid="{00000000-0005-0000-0000-0000D3030000}"/>
    <cellStyle name="Normal 2 61" xfId="2730" xr:uid="{00000000-0005-0000-0000-0000D4030000}"/>
    <cellStyle name="Normal 2 62" xfId="2731" xr:uid="{00000000-0005-0000-0000-0000D5030000}"/>
    <cellStyle name="Normal 2 63" xfId="2732" xr:uid="{00000000-0005-0000-0000-0000D6030000}"/>
    <cellStyle name="Normal 2 64" xfId="2733" xr:uid="{00000000-0005-0000-0000-0000D7030000}"/>
    <cellStyle name="Normal 2 65" xfId="2734" xr:uid="{00000000-0005-0000-0000-0000D8030000}"/>
    <cellStyle name="Normal 2 66" xfId="2735" xr:uid="{00000000-0005-0000-0000-0000D9030000}"/>
    <cellStyle name="Normal 2 67" xfId="2736" xr:uid="{00000000-0005-0000-0000-0000DA030000}"/>
    <cellStyle name="Normal 2 68" xfId="2737" xr:uid="{00000000-0005-0000-0000-0000DB030000}"/>
    <cellStyle name="Normal 2 69" xfId="2738" xr:uid="{00000000-0005-0000-0000-0000DC030000}"/>
    <cellStyle name="Normal 2 7" xfId="2739" xr:uid="{00000000-0005-0000-0000-0000DD030000}"/>
    <cellStyle name="Normal 2 70" xfId="2740" xr:uid="{00000000-0005-0000-0000-0000DE030000}"/>
    <cellStyle name="Normal 2 71" xfId="2741" xr:uid="{00000000-0005-0000-0000-0000DF030000}"/>
    <cellStyle name="Normal 2 72" xfId="2742" xr:uid="{00000000-0005-0000-0000-0000E0030000}"/>
    <cellStyle name="Normal 2 72 2" xfId="2743" xr:uid="{00000000-0005-0000-0000-0000E1030000}"/>
    <cellStyle name="Normal 2 73" xfId="2744" xr:uid="{00000000-0005-0000-0000-0000E2030000}"/>
    <cellStyle name="Normal 2 74" xfId="2796" xr:uid="{00000000-0005-0000-0000-0000E3030000}"/>
    <cellStyle name="Normal 2 8" xfId="2745" xr:uid="{00000000-0005-0000-0000-0000E4030000}"/>
    <cellStyle name="Normal 2 9" xfId="2746" xr:uid="{00000000-0005-0000-0000-0000E5030000}"/>
    <cellStyle name="Normal 20" xfId="2657" xr:uid="{00000000-0005-0000-0000-0000E6030000}"/>
    <cellStyle name="Normal 21" xfId="2658" xr:uid="{00000000-0005-0000-0000-0000E7030000}"/>
    <cellStyle name="Normal 22" xfId="2659" xr:uid="{00000000-0005-0000-0000-0000E8030000}"/>
    <cellStyle name="Normal 23" xfId="2660" xr:uid="{00000000-0005-0000-0000-0000E9030000}"/>
    <cellStyle name="Normal 24" xfId="2662" xr:uid="{00000000-0005-0000-0000-0000EA030000}"/>
    <cellStyle name="Normal 25" xfId="2663" xr:uid="{00000000-0005-0000-0000-0000EB030000}"/>
    <cellStyle name="Normal 26" xfId="2664" xr:uid="{00000000-0005-0000-0000-0000EC030000}"/>
    <cellStyle name="Normal 27" xfId="2790" xr:uid="{00000000-0005-0000-0000-0000ED030000}"/>
    <cellStyle name="Normal 27 3" xfId="2801" xr:uid="{00000000-0005-0000-0000-0000EE030000}"/>
    <cellStyle name="Normal 28" xfId="2792" xr:uid="{00000000-0005-0000-0000-0000EF030000}"/>
    <cellStyle name="Normal 3" xfId="35" xr:uid="{00000000-0005-0000-0000-0000F0030000}"/>
    <cellStyle name="Normal 3 2" xfId="57" xr:uid="{00000000-0005-0000-0000-0000F1030000}"/>
    <cellStyle name="Normal 3 3" xfId="1081" xr:uid="{00000000-0005-0000-0000-0000F2030000}"/>
    <cellStyle name="Normal 4" xfId="36" xr:uid="{00000000-0005-0000-0000-0000F3030000}"/>
    <cellStyle name="Normal 4 2" xfId="1082" xr:uid="{00000000-0005-0000-0000-0000F4030000}"/>
    <cellStyle name="Normal 4 2 2" xfId="2370" xr:uid="{00000000-0005-0000-0000-0000F5030000}"/>
    <cellStyle name="Normal 4 3" xfId="2747" xr:uid="{00000000-0005-0000-0000-0000F6030000}"/>
    <cellStyle name="Normal 5" xfId="37" xr:uid="{00000000-0005-0000-0000-0000F7030000}"/>
    <cellStyle name="Normal 5 10" xfId="411" xr:uid="{00000000-0005-0000-0000-0000F8030000}"/>
    <cellStyle name="Normal 5 10 2" xfId="791" xr:uid="{00000000-0005-0000-0000-0000F9030000}"/>
    <cellStyle name="Normal 5 10 2 2" xfId="2084" xr:uid="{00000000-0005-0000-0000-0000FA030000}"/>
    <cellStyle name="Normal 5 10 3" xfId="1704" xr:uid="{00000000-0005-0000-0000-0000FB030000}"/>
    <cellStyle name="Normal 5 11" xfId="183" xr:uid="{00000000-0005-0000-0000-0000FC030000}"/>
    <cellStyle name="Normal 5 11 2" xfId="1476" xr:uid="{00000000-0005-0000-0000-0000FD030000}"/>
    <cellStyle name="Normal 5 12" xfId="164" xr:uid="{00000000-0005-0000-0000-0000FE030000}"/>
    <cellStyle name="Normal 5 12 2" xfId="1457" xr:uid="{00000000-0005-0000-0000-0000FF030000}"/>
    <cellStyle name="Normal 5 13" xfId="506" xr:uid="{00000000-0005-0000-0000-000000040000}"/>
    <cellStyle name="Normal 5 13 2" xfId="1799" xr:uid="{00000000-0005-0000-0000-000001040000}"/>
    <cellStyle name="Normal 5 14" xfId="1083" xr:uid="{00000000-0005-0000-0000-000002040000}"/>
    <cellStyle name="Normal 5 14 2" xfId="2371" xr:uid="{00000000-0005-0000-0000-000003040000}"/>
    <cellStyle name="Normal 5 15" xfId="1362" xr:uid="{00000000-0005-0000-0000-000004040000}"/>
    <cellStyle name="Normal 5 2" xfId="58" xr:uid="{00000000-0005-0000-0000-000005040000}"/>
    <cellStyle name="Normal 5 2 10" xfId="187" xr:uid="{00000000-0005-0000-0000-000006040000}"/>
    <cellStyle name="Normal 5 2 10 2" xfId="1480" xr:uid="{00000000-0005-0000-0000-000007040000}"/>
    <cellStyle name="Normal 5 2 11" xfId="168" xr:uid="{00000000-0005-0000-0000-000008040000}"/>
    <cellStyle name="Normal 5 2 11 2" xfId="1461" xr:uid="{00000000-0005-0000-0000-000009040000}"/>
    <cellStyle name="Normal 5 2 12" xfId="510" xr:uid="{00000000-0005-0000-0000-00000A040000}"/>
    <cellStyle name="Normal 5 2 12 2" xfId="1803" xr:uid="{00000000-0005-0000-0000-00000B040000}"/>
    <cellStyle name="Normal 5 2 13" xfId="1366" xr:uid="{00000000-0005-0000-0000-00000C040000}"/>
    <cellStyle name="Normal 5 2 2" xfId="83" xr:uid="{00000000-0005-0000-0000-00000D040000}"/>
    <cellStyle name="Normal 5 2 2 10" xfId="178" xr:uid="{00000000-0005-0000-0000-00000E040000}"/>
    <cellStyle name="Normal 5 2 2 10 2" xfId="1471" xr:uid="{00000000-0005-0000-0000-00000F040000}"/>
    <cellStyle name="Normal 5 2 2 11" xfId="520" xr:uid="{00000000-0005-0000-0000-000010040000}"/>
    <cellStyle name="Normal 5 2 2 11 2" xfId="1813" xr:uid="{00000000-0005-0000-0000-000011040000}"/>
    <cellStyle name="Normal 5 2 2 12" xfId="1376" xr:uid="{00000000-0005-0000-0000-000012040000}"/>
    <cellStyle name="Normal 5 2 2 2" xfId="102" xr:uid="{00000000-0005-0000-0000-000013040000}"/>
    <cellStyle name="Normal 5 2 2 2 2" xfId="330" xr:uid="{00000000-0005-0000-0000-000014040000}"/>
    <cellStyle name="Normal 5 2 2 2 2 2" xfId="919" xr:uid="{00000000-0005-0000-0000-000015040000}"/>
    <cellStyle name="Normal 5 2 2 2 2 2 2" xfId="2212" xr:uid="{00000000-0005-0000-0000-000016040000}"/>
    <cellStyle name="Normal 5 2 2 2 2 3" xfId="634" xr:uid="{00000000-0005-0000-0000-000017040000}"/>
    <cellStyle name="Normal 5 2 2 2 2 3 2" xfId="1927" xr:uid="{00000000-0005-0000-0000-000018040000}"/>
    <cellStyle name="Normal 5 2 2 2 2 4" xfId="1623" xr:uid="{00000000-0005-0000-0000-000019040000}"/>
    <cellStyle name="Normal 5 2 2 2 3" xfId="444" xr:uid="{00000000-0005-0000-0000-00001A040000}"/>
    <cellStyle name="Normal 5 2 2 2 3 2" xfId="1014" xr:uid="{00000000-0005-0000-0000-00001B040000}"/>
    <cellStyle name="Normal 5 2 2 2 3 2 2" xfId="2307" xr:uid="{00000000-0005-0000-0000-00001C040000}"/>
    <cellStyle name="Normal 5 2 2 2 3 3" xfId="729" xr:uid="{00000000-0005-0000-0000-00001D040000}"/>
    <cellStyle name="Normal 5 2 2 2 3 3 2" xfId="2022" xr:uid="{00000000-0005-0000-0000-00001E040000}"/>
    <cellStyle name="Normal 5 2 2 2 3 4" xfId="1737" xr:uid="{00000000-0005-0000-0000-00001F040000}"/>
    <cellStyle name="Normal 5 2 2 2 4" xfId="216" xr:uid="{00000000-0005-0000-0000-000020040000}"/>
    <cellStyle name="Normal 5 2 2 2 4 2" xfId="824" xr:uid="{00000000-0005-0000-0000-000021040000}"/>
    <cellStyle name="Normal 5 2 2 2 4 2 2" xfId="2117" xr:uid="{00000000-0005-0000-0000-000022040000}"/>
    <cellStyle name="Normal 5 2 2 2 4 3" xfId="1509" xr:uid="{00000000-0005-0000-0000-000023040000}"/>
    <cellStyle name="Normal 5 2 2 2 5" xfId="539" xr:uid="{00000000-0005-0000-0000-000024040000}"/>
    <cellStyle name="Normal 5 2 2 2 5 2" xfId="1832" xr:uid="{00000000-0005-0000-0000-000025040000}"/>
    <cellStyle name="Normal 5 2 2 2 6" xfId="1395" xr:uid="{00000000-0005-0000-0000-000026040000}"/>
    <cellStyle name="Normal 5 2 2 3" xfId="121" xr:uid="{00000000-0005-0000-0000-000027040000}"/>
    <cellStyle name="Normal 5 2 2 3 2" xfId="349" xr:uid="{00000000-0005-0000-0000-000028040000}"/>
    <cellStyle name="Normal 5 2 2 3 2 2" xfId="938" xr:uid="{00000000-0005-0000-0000-000029040000}"/>
    <cellStyle name="Normal 5 2 2 3 2 2 2" xfId="2231" xr:uid="{00000000-0005-0000-0000-00002A040000}"/>
    <cellStyle name="Normal 5 2 2 3 2 3" xfId="653" xr:uid="{00000000-0005-0000-0000-00002B040000}"/>
    <cellStyle name="Normal 5 2 2 3 2 3 2" xfId="1946" xr:uid="{00000000-0005-0000-0000-00002C040000}"/>
    <cellStyle name="Normal 5 2 2 3 2 4" xfId="1642" xr:uid="{00000000-0005-0000-0000-00002D040000}"/>
    <cellStyle name="Normal 5 2 2 3 3" xfId="463" xr:uid="{00000000-0005-0000-0000-00002E040000}"/>
    <cellStyle name="Normal 5 2 2 3 3 2" xfId="1033" xr:uid="{00000000-0005-0000-0000-00002F040000}"/>
    <cellStyle name="Normal 5 2 2 3 3 2 2" xfId="2326" xr:uid="{00000000-0005-0000-0000-000030040000}"/>
    <cellStyle name="Normal 5 2 2 3 3 3" xfId="748" xr:uid="{00000000-0005-0000-0000-000031040000}"/>
    <cellStyle name="Normal 5 2 2 3 3 3 2" xfId="2041" xr:uid="{00000000-0005-0000-0000-000032040000}"/>
    <cellStyle name="Normal 5 2 2 3 3 4" xfId="1756" xr:uid="{00000000-0005-0000-0000-000033040000}"/>
    <cellStyle name="Normal 5 2 2 3 4" xfId="235" xr:uid="{00000000-0005-0000-0000-000034040000}"/>
    <cellStyle name="Normal 5 2 2 3 4 2" xfId="843" xr:uid="{00000000-0005-0000-0000-000035040000}"/>
    <cellStyle name="Normal 5 2 2 3 4 2 2" xfId="2136" xr:uid="{00000000-0005-0000-0000-000036040000}"/>
    <cellStyle name="Normal 5 2 2 3 4 3" xfId="1528" xr:uid="{00000000-0005-0000-0000-000037040000}"/>
    <cellStyle name="Normal 5 2 2 3 5" xfId="558" xr:uid="{00000000-0005-0000-0000-000038040000}"/>
    <cellStyle name="Normal 5 2 2 3 5 2" xfId="1851" xr:uid="{00000000-0005-0000-0000-000039040000}"/>
    <cellStyle name="Normal 5 2 2 3 6" xfId="1414" xr:uid="{00000000-0005-0000-0000-00003A040000}"/>
    <cellStyle name="Normal 5 2 2 4" xfId="140" xr:uid="{00000000-0005-0000-0000-00003B040000}"/>
    <cellStyle name="Normal 5 2 2 4 2" xfId="368" xr:uid="{00000000-0005-0000-0000-00003C040000}"/>
    <cellStyle name="Normal 5 2 2 4 2 2" xfId="957" xr:uid="{00000000-0005-0000-0000-00003D040000}"/>
    <cellStyle name="Normal 5 2 2 4 2 2 2" xfId="2250" xr:uid="{00000000-0005-0000-0000-00003E040000}"/>
    <cellStyle name="Normal 5 2 2 4 2 3" xfId="672" xr:uid="{00000000-0005-0000-0000-00003F040000}"/>
    <cellStyle name="Normal 5 2 2 4 2 3 2" xfId="1965" xr:uid="{00000000-0005-0000-0000-000040040000}"/>
    <cellStyle name="Normal 5 2 2 4 2 4" xfId="1661" xr:uid="{00000000-0005-0000-0000-000041040000}"/>
    <cellStyle name="Normal 5 2 2 4 3" xfId="482" xr:uid="{00000000-0005-0000-0000-000042040000}"/>
    <cellStyle name="Normal 5 2 2 4 3 2" xfId="1052" xr:uid="{00000000-0005-0000-0000-000043040000}"/>
    <cellStyle name="Normal 5 2 2 4 3 2 2" xfId="2345" xr:uid="{00000000-0005-0000-0000-000044040000}"/>
    <cellStyle name="Normal 5 2 2 4 3 3" xfId="767" xr:uid="{00000000-0005-0000-0000-000045040000}"/>
    <cellStyle name="Normal 5 2 2 4 3 3 2" xfId="2060" xr:uid="{00000000-0005-0000-0000-000046040000}"/>
    <cellStyle name="Normal 5 2 2 4 3 4" xfId="1775" xr:uid="{00000000-0005-0000-0000-000047040000}"/>
    <cellStyle name="Normal 5 2 2 4 4" xfId="254" xr:uid="{00000000-0005-0000-0000-000048040000}"/>
    <cellStyle name="Normal 5 2 2 4 4 2" xfId="862" xr:uid="{00000000-0005-0000-0000-000049040000}"/>
    <cellStyle name="Normal 5 2 2 4 4 2 2" xfId="2155" xr:uid="{00000000-0005-0000-0000-00004A040000}"/>
    <cellStyle name="Normal 5 2 2 4 4 3" xfId="1547" xr:uid="{00000000-0005-0000-0000-00004B040000}"/>
    <cellStyle name="Normal 5 2 2 4 5" xfId="577" xr:uid="{00000000-0005-0000-0000-00004C040000}"/>
    <cellStyle name="Normal 5 2 2 4 5 2" xfId="1870" xr:uid="{00000000-0005-0000-0000-00004D040000}"/>
    <cellStyle name="Normal 5 2 2 4 6" xfId="1433" xr:uid="{00000000-0005-0000-0000-00004E040000}"/>
    <cellStyle name="Normal 5 2 2 5" xfId="159" xr:uid="{00000000-0005-0000-0000-00004F040000}"/>
    <cellStyle name="Normal 5 2 2 5 2" xfId="387" xr:uid="{00000000-0005-0000-0000-000050040000}"/>
    <cellStyle name="Normal 5 2 2 5 2 2" xfId="976" xr:uid="{00000000-0005-0000-0000-000051040000}"/>
    <cellStyle name="Normal 5 2 2 5 2 2 2" xfId="2269" xr:uid="{00000000-0005-0000-0000-000052040000}"/>
    <cellStyle name="Normal 5 2 2 5 2 3" xfId="691" xr:uid="{00000000-0005-0000-0000-000053040000}"/>
    <cellStyle name="Normal 5 2 2 5 2 3 2" xfId="1984" xr:uid="{00000000-0005-0000-0000-000054040000}"/>
    <cellStyle name="Normal 5 2 2 5 2 4" xfId="1680" xr:uid="{00000000-0005-0000-0000-000055040000}"/>
    <cellStyle name="Normal 5 2 2 5 3" xfId="501" xr:uid="{00000000-0005-0000-0000-000056040000}"/>
    <cellStyle name="Normal 5 2 2 5 3 2" xfId="1071" xr:uid="{00000000-0005-0000-0000-000057040000}"/>
    <cellStyle name="Normal 5 2 2 5 3 2 2" xfId="2364" xr:uid="{00000000-0005-0000-0000-000058040000}"/>
    <cellStyle name="Normal 5 2 2 5 3 3" xfId="786" xr:uid="{00000000-0005-0000-0000-000059040000}"/>
    <cellStyle name="Normal 5 2 2 5 3 3 2" xfId="2079" xr:uid="{00000000-0005-0000-0000-00005A040000}"/>
    <cellStyle name="Normal 5 2 2 5 3 4" xfId="1794" xr:uid="{00000000-0005-0000-0000-00005B040000}"/>
    <cellStyle name="Normal 5 2 2 5 4" xfId="273" xr:uid="{00000000-0005-0000-0000-00005C040000}"/>
    <cellStyle name="Normal 5 2 2 5 4 2" xfId="881" xr:uid="{00000000-0005-0000-0000-00005D040000}"/>
    <cellStyle name="Normal 5 2 2 5 4 2 2" xfId="2174" xr:uid="{00000000-0005-0000-0000-00005E040000}"/>
    <cellStyle name="Normal 5 2 2 5 4 3" xfId="1566" xr:uid="{00000000-0005-0000-0000-00005F040000}"/>
    <cellStyle name="Normal 5 2 2 5 5" xfId="596" xr:uid="{00000000-0005-0000-0000-000060040000}"/>
    <cellStyle name="Normal 5 2 2 5 5 2" xfId="1889" xr:uid="{00000000-0005-0000-0000-000061040000}"/>
    <cellStyle name="Normal 5 2 2 5 6" xfId="1452" xr:uid="{00000000-0005-0000-0000-000062040000}"/>
    <cellStyle name="Normal 5 2 2 6" xfId="292" xr:uid="{00000000-0005-0000-0000-000063040000}"/>
    <cellStyle name="Normal 5 2 2 6 2" xfId="406" xr:uid="{00000000-0005-0000-0000-000064040000}"/>
    <cellStyle name="Normal 5 2 2 6 2 2" xfId="900" xr:uid="{00000000-0005-0000-0000-000065040000}"/>
    <cellStyle name="Normal 5 2 2 6 2 2 2" xfId="2193" xr:uid="{00000000-0005-0000-0000-000066040000}"/>
    <cellStyle name="Normal 5 2 2 6 2 3" xfId="1699" xr:uid="{00000000-0005-0000-0000-000067040000}"/>
    <cellStyle name="Normal 5 2 2 6 3" xfId="615" xr:uid="{00000000-0005-0000-0000-000068040000}"/>
    <cellStyle name="Normal 5 2 2 6 3 2" xfId="1908" xr:uid="{00000000-0005-0000-0000-000069040000}"/>
    <cellStyle name="Normal 5 2 2 6 4" xfId="1585" xr:uid="{00000000-0005-0000-0000-00006A040000}"/>
    <cellStyle name="Normal 5 2 2 7" xfId="311" xr:uid="{00000000-0005-0000-0000-00006B040000}"/>
    <cellStyle name="Normal 5 2 2 7 2" xfId="995" xr:uid="{00000000-0005-0000-0000-00006C040000}"/>
    <cellStyle name="Normal 5 2 2 7 2 2" xfId="2288" xr:uid="{00000000-0005-0000-0000-00006D040000}"/>
    <cellStyle name="Normal 5 2 2 7 3" xfId="710" xr:uid="{00000000-0005-0000-0000-00006E040000}"/>
    <cellStyle name="Normal 5 2 2 7 3 2" xfId="2003" xr:uid="{00000000-0005-0000-0000-00006F040000}"/>
    <cellStyle name="Normal 5 2 2 7 4" xfId="1604" xr:uid="{00000000-0005-0000-0000-000070040000}"/>
    <cellStyle name="Normal 5 2 2 8" xfId="425" xr:uid="{00000000-0005-0000-0000-000071040000}"/>
    <cellStyle name="Normal 5 2 2 8 2" xfId="805" xr:uid="{00000000-0005-0000-0000-000072040000}"/>
    <cellStyle name="Normal 5 2 2 8 2 2" xfId="2098" xr:uid="{00000000-0005-0000-0000-000073040000}"/>
    <cellStyle name="Normal 5 2 2 8 3" xfId="1718" xr:uid="{00000000-0005-0000-0000-000074040000}"/>
    <cellStyle name="Normal 5 2 2 9" xfId="197" xr:uid="{00000000-0005-0000-0000-000075040000}"/>
    <cellStyle name="Normal 5 2 2 9 2" xfId="1490" xr:uid="{00000000-0005-0000-0000-000076040000}"/>
    <cellStyle name="Normal 5 2 3" xfId="92" xr:uid="{00000000-0005-0000-0000-000077040000}"/>
    <cellStyle name="Normal 5 2 3 2" xfId="320" xr:uid="{00000000-0005-0000-0000-000078040000}"/>
    <cellStyle name="Normal 5 2 3 2 2" xfId="909" xr:uid="{00000000-0005-0000-0000-000079040000}"/>
    <cellStyle name="Normal 5 2 3 2 2 2" xfId="2202" xr:uid="{00000000-0005-0000-0000-00007A040000}"/>
    <cellStyle name="Normal 5 2 3 2 3" xfId="624" xr:uid="{00000000-0005-0000-0000-00007B040000}"/>
    <cellStyle name="Normal 5 2 3 2 3 2" xfId="1917" xr:uid="{00000000-0005-0000-0000-00007C040000}"/>
    <cellStyle name="Normal 5 2 3 2 4" xfId="1613" xr:uid="{00000000-0005-0000-0000-00007D040000}"/>
    <cellStyle name="Normal 5 2 3 3" xfId="434" xr:uid="{00000000-0005-0000-0000-00007E040000}"/>
    <cellStyle name="Normal 5 2 3 3 2" xfId="1004" xr:uid="{00000000-0005-0000-0000-00007F040000}"/>
    <cellStyle name="Normal 5 2 3 3 2 2" xfId="2297" xr:uid="{00000000-0005-0000-0000-000080040000}"/>
    <cellStyle name="Normal 5 2 3 3 3" xfId="719" xr:uid="{00000000-0005-0000-0000-000081040000}"/>
    <cellStyle name="Normal 5 2 3 3 3 2" xfId="2012" xr:uid="{00000000-0005-0000-0000-000082040000}"/>
    <cellStyle name="Normal 5 2 3 3 4" xfId="1727" xr:uid="{00000000-0005-0000-0000-000083040000}"/>
    <cellStyle name="Normal 5 2 3 4" xfId="206" xr:uid="{00000000-0005-0000-0000-000084040000}"/>
    <cellStyle name="Normal 5 2 3 4 2" xfId="814" xr:uid="{00000000-0005-0000-0000-000085040000}"/>
    <cellStyle name="Normal 5 2 3 4 2 2" xfId="2107" xr:uid="{00000000-0005-0000-0000-000086040000}"/>
    <cellStyle name="Normal 5 2 3 4 3" xfId="1499" xr:uid="{00000000-0005-0000-0000-000087040000}"/>
    <cellStyle name="Normal 5 2 3 5" xfId="529" xr:uid="{00000000-0005-0000-0000-000088040000}"/>
    <cellStyle name="Normal 5 2 3 5 2" xfId="1822" xr:uid="{00000000-0005-0000-0000-000089040000}"/>
    <cellStyle name="Normal 5 2 3 6" xfId="1385" xr:uid="{00000000-0005-0000-0000-00008A040000}"/>
    <cellStyle name="Normal 5 2 4" xfId="111" xr:uid="{00000000-0005-0000-0000-00008B040000}"/>
    <cellStyle name="Normal 5 2 4 2" xfId="339" xr:uid="{00000000-0005-0000-0000-00008C040000}"/>
    <cellStyle name="Normal 5 2 4 2 2" xfId="928" xr:uid="{00000000-0005-0000-0000-00008D040000}"/>
    <cellStyle name="Normal 5 2 4 2 2 2" xfId="2221" xr:uid="{00000000-0005-0000-0000-00008E040000}"/>
    <cellStyle name="Normal 5 2 4 2 3" xfId="643" xr:uid="{00000000-0005-0000-0000-00008F040000}"/>
    <cellStyle name="Normal 5 2 4 2 3 2" xfId="1936" xr:uid="{00000000-0005-0000-0000-000090040000}"/>
    <cellStyle name="Normal 5 2 4 2 4" xfId="1632" xr:uid="{00000000-0005-0000-0000-000091040000}"/>
    <cellStyle name="Normal 5 2 4 3" xfId="453" xr:uid="{00000000-0005-0000-0000-000092040000}"/>
    <cellStyle name="Normal 5 2 4 3 2" xfId="1023" xr:uid="{00000000-0005-0000-0000-000093040000}"/>
    <cellStyle name="Normal 5 2 4 3 2 2" xfId="2316" xr:uid="{00000000-0005-0000-0000-000094040000}"/>
    <cellStyle name="Normal 5 2 4 3 3" xfId="738" xr:uid="{00000000-0005-0000-0000-000095040000}"/>
    <cellStyle name="Normal 5 2 4 3 3 2" xfId="2031" xr:uid="{00000000-0005-0000-0000-000096040000}"/>
    <cellStyle name="Normal 5 2 4 3 4" xfId="1746" xr:uid="{00000000-0005-0000-0000-000097040000}"/>
    <cellStyle name="Normal 5 2 4 4" xfId="225" xr:uid="{00000000-0005-0000-0000-000098040000}"/>
    <cellStyle name="Normal 5 2 4 4 2" xfId="833" xr:uid="{00000000-0005-0000-0000-000099040000}"/>
    <cellStyle name="Normal 5 2 4 4 2 2" xfId="2126" xr:uid="{00000000-0005-0000-0000-00009A040000}"/>
    <cellStyle name="Normal 5 2 4 4 3" xfId="1518" xr:uid="{00000000-0005-0000-0000-00009B040000}"/>
    <cellStyle name="Normal 5 2 4 5" xfId="548" xr:uid="{00000000-0005-0000-0000-00009C040000}"/>
    <cellStyle name="Normal 5 2 4 5 2" xfId="1841" xr:uid="{00000000-0005-0000-0000-00009D040000}"/>
    <cellStyle name="Normal 5 2 4 6" xfId="1404" xr:uid="{00000000-0005-0000-0000-00009E040000}"/>
    <cellStyle name="Normal 5 2 5" xfId="130" xr:uid="{00000000-0005-0000-0000-00009F040000}"/>
    <cellStyle name="Normal 5 2 5 2" xfId="358" xr:uid="{00000000-0005-0000-0000-0000A0040000}"/>
    <cellStyle name="Normal 5 2 5 2 2" xfId="947" xr:uid="{00000000-0005-0000-0000-0000A1040000}"/>
    <cellStyle name="Normal 5 2 5 2 2 2" xfId="2240" xr:uid="{00000000-0005-0000-0000-0000A2040000}"/>
    <cellStyle name="Normal 5 2 5 2 3" xfId="662" xr:uid="{00000000-0005-0000-0000-0000A3040000}"/>
    <cellStyle name="Normal 5 2 5 2 3 2" xfId="1955" xr:uid="{00000000-0005-0000-0000-0000A4040000}"/>
    <cellStyle name="Normal 5 2 5 2 4" xfId="1651" xr:uid="{00000000-0005-0000-0000-0000A5040000}"/>
    <cellStyle name="Normal 5 2 5 3" xfId="472" xr:uid="{00000000-0005-0000-0000-0000A6040000}"/>
    <cellStyle name="Normal 5 2 5 3 2" xfId="1042" xr:uid="{00000000-0005-0000-0000-0000A7040000}"/>
    <cellStyle name="Normal 5 2 5 3 2 2" xfId="2335" xr:uid="{00000000-0005-0000-0000-0000A8040000}"/>
    <cellStyle name="Normal 5 2 5 3 3" xfId="757" xr:uid="{00000000-0005-0000-0000-0000A9040000}"/>
    <cellStyle name="Normal 5 2 5 3 3 2" xfId="2050" xr:uid="{00000000-0005-0000-0000-0000AA040000}"/>
    <cellStyle name="Normal 5 2 5 3 4" xfId="1765" xr:uid="{00000000-0005-0000-0000-0000AB040000}"/>
    <cellStyle name="Normal 5 2 5 4" xfId="244" xr:uid="{00000000-0005-0000-0000-0000AC040000}"/>
    <cellStyle name="Normal 5 2 5 4 2" xfId="852" xr:uid="{00000000-0005-0000-0000-0000AD040000}"/>
    <cellStyle name="Normal 5 2 5 4 2 2" xfId="2145" xr:uid="{00000000-0005-0000-0000-0000AE040000}"/>
    <cellStyle name="Normal 5 2 5 4 3" xfId="1537" xr:uid="{00000000-0005-0000-0000-0000AF040000}"/>
    <cellStyle name="Normal 5 2 5 5" xfId="567" xr:uid="{00000000-0005-0000-0000-0000B0040000}"/>
    <cellStyle name="Normal 5 2 5 5 2" xfId="1860" xr:uid="{00000000-0005-0000-0000-0000B1040000}"/>
    <cellStyle name="Normal 5 2 5 6" xfId="1423" xr:uid="{00000000-0005-0000-0000-0000B2040000}"/>
    <cellStyle name="Normal 5 2 6" xfId="149" xr:uid="{00000000-0005-0000-0000-0000B3040000}"/>
    <cellStyle name="Normal 5 2 6 2" xfId="377" xr:uid="{00000000-0005-0000-0000-0000B4040000}"/>
    <cellStyle name="Normal 5 2 6 2 2" xfId="966" xr:uid="{00000000-0005-0000-0000-0000B5040000}"/>
    <cellStyle name="Normal 5 2 6 2 2 2" xfId="2259" xr:uid="{00000000-0005-0000-0000-0000B6040000}"/>
    <cellStyle name="Normal 5 2 6 2 3" xfId="681" xr:uid="{00000000-0005-0000-0000-0000B7040000}"/>
    <cellStyle name="Normal 5 2 6 2 3 2" xfId="1974" xr:uid="{00000000-0005-0000-0000-0000B8040000}"/>
    <cellStyle name="Normal 5 2 6 2 4" xfId="1670" xr:uid="{00000000-0005-0000-0000-0000B9040000}"/>
    <cellStyle name="Normal 5 2 6 3" xfId="491" xr:uid="{00000000-0005-0000-0000-0000BA040000}"/>
    <cellStyle name="Normal 5 2 6 3 2" xfId="1061" xr:uid="{00000000-0005-0000-0000-0000BB040000}"/>
    <cellStyle name="Normal 5 2 6 3 2 2" xfId="2354" xr:uid="{00000000-0005-0000-0000-0000BC040000}"/>
    <cellStyle name="Normal 5 2 6 3 3" xfId="776" xr:uid="{00000000-0005-0000-0000-0000BD040000}"/>
    <cellStyle name="Normal 5 2 6 3 3 2" xfId="2069" xr:uid="{00000000-0005-0000-0000-0000BE040000}"/>
    <cellStyle name="Normal 5 2 6 3 4" xfId="1784" xr:uid="{00000000-0005-0000-0000-0000BF040000}"/>
    <cellStyle name="Normal 5 2 6 4" xfId="263" xr:uid="{00000000-0005-0000-0000-0000C0040000}"/>
    <cellStyle name="Normal 5 2 6 4 2" xfId="871" xr:uid="{00000000-0005-0000-0000-0000C1040000}"/>
    <cellStyle name="Normal 5 2 6 4 2 2" xfId="2164" xr:uid="{00000000-0005-0000-0000-0000C2040000}"/>
    <cellStyle name="Normal 5 2 6 4 3" xfId="1556" xr:uid="{00000000-0005-0000-0000-0000C3040000}"/>
    <cellStyle name="Normal 5 2 6 5" xfId="586" xr:uid="{00000000-0005-0000-0000-0000C4040000}"/>
    <cellStyle name="Normal 5 2 6 5 2" xfId="1879" xr:uid="{00000000-0005-0000-0000-0000C5040000}"/>
    <cellStyle name="Normal 5 2 6 6" xfId="1442" xr:uid="{00000000-0005-0000-0000-0000C6040000}"/>
    <cellStyle name="Normal 5 2 7" xfId="282" xr:uid="{00000000-0005-0000-0000-0000C7040000}"/>
    <cellStyle name="Normal 5 2 7 2" xfId="396" xr:uid="{00000000-0005-0000-0000-0000C8040000}"/>
    <cellStyle name="Normal 5 2 7 2 2" xfId="890" xr:uid="{00000000-0005-0000-0000-0000C9040000}"/>
    <cellStyle name="Normal 5 2 7 2 2 2" xfId="2183" xr:uid="{00000000-0005-0000-0000-0000CA040000}"/>
    <cellStyle name="Normal 5 2 7 2 3" xfId="1689" xr:uid="{00000000-0005-0000-0000-0000CB040000}"/>
    <cellStyle name="Normal 5 2 7 3" xfId="605" xr:uid="{00000000-0005-0000-0000-0000CC040000}"/>
    <cellStyle name="Normal 5 2 7 3 2" xfId="1898" xr:uid="{00000000-0005-0000-0000-0000CD040000}"/>
    <cellStyle name="Normal 5 2 7 4" xfId="1575" xr:uid="{00000000-0005-0000-0000-0000CE040000}"/>
    <cellStyle name="Normal 5 2 8" xfId="301" xr:uid="{00000000-0005-0000-0000-0000CF040000}"/>
    <cellStyle name="Normal 5 2 8 2" xfId="985" xr:uid="{00000000-0005-0000-0000-0000D0040000}"/>
    <cellStyle name="Normal 5 2 8 2 2" xfId="2278" xr:uid="{00000000-0005-0000-0000-0000D1040000}"/>
    <cellStyle name="Normal 5 2 8 3" xfId="700" xr:uid="{00000000-0005-0000-0000-0000D2040000}"/>
    <cellStyle name="Normal 5 2 8 3 2" xfId="1993" xr:uid="{00000000-0005-0000-0000-0000D3040000}"/>
    <cellStyle name="Normal 5 2 8 4" xfId="1594" xr:uid="{00000000-0005-0000-0000-0000D4040000}"/>
    <cellStyle name="Normal 5 2 9" xfId="415" xr:uid="{00000000-0005-0000-0000-0000D5040000}"/>
    <cellStyle name="Normal 5 2 9 2" xfId="795" xr:uid="{00000000-0005-0000-0000-0000D6040000}"/>
    <cellStyle name="Normal 5 2 9 2 2" xfId="2088" xr:uid="{00000000-0005-0000-0000-0000D7040000}"/>
    <cellStyle name="Normal 5 2 9 3" xfId="1708" xr:uid="{00000000-0005-0000-0000-0000D8040000}"/>
    <cellStyle name="Normal 5 3" xfId="74" xr:uid="{00000000-0005-0000-0000-0000D9040000}"/>
    <cellStyle name="Normal 5 3 10" xfId="174" xr:uid="{00000000-0005-0000-0000-0000DA040000}"/>
    <cellStyle name="Normal 5 3 10 2" xfId="1467" xr:uid="{00000000-0005-0000-0000-0000DB040000}"/>
    <cellStyle name="Normal 5 3 11" xfId="516" xr:uid="{00000000-0005-0000-0000-0000DC040000}"/>
    <cellStyle name="Normal 5 3 11 2" xfId="1809" xr:uid="{00000000-0005-0000-0000-0000DD040000}"/>
    <cellStyle name="Normal 5 3 12" xfId="1372" xr:uid="{00000000-0005-0000-0000-0000DE040000}"/>
    <cellStyle name="Normal 5 3 2" xfId="98" xr:uid="{00000000-0005-0000-0000-0000DF040000}"/>
    <cellStyle name="Normal 5 3 2 2" xfId="326" xr:uid="{00000000-0005-0000-0000-0000E0040000}"/>
    <cellStyle name="Normal 5 3 2 2 2" xfId="915" xr:uid="{00000000-0005-0000-0000-0000E1040000}"/>
    <cellStyle name="Normal 5 3 2 2 2 2" xfId="2208" xr:uid="{00000000-0005-0000-0000-0000E2040000}"/>
    <cellStyle name="Normal 5 3 2 2 3" xfId="630" xr:uid="{00000000-0005-0000-0000-0000E3040000}"/>
    <cellStyle name="Normal 5 3 2 2 3 2" xfId="1923" xr:uid="{00000000-0005-0000-0000-0000E4040000}"/>
    <cellStyle name="Normal 5 3 2 2 4" xfId="1619" xr:uid="{00000000-0005-0000-0000-0000E5040000}"/>
    <cellStyle name="Normal 5 3 2 3" xfId="440" xr:uid="{00000000-0005-0000-0000-0000E6040000}"/>
    <cellStyle name="Normal 5 3 2 3 2" xfId="1010" xr:uid="{00000000-0005-0000-0000-0000E7040000}"/>
    <cellStyle name="Normal 5 3 2 3 2 2" xfId="2303" xr:uid="{00000000-0005-0000-0000-0000E8040000}"/>
    <cellStyle name="Normal 5 3 2 3 3" xfId="725" xr:uid="{00000000-0005-0000-0000-0000E9040000}"/>
    <cellStyle name="Normal 5 3 2 3 3 2" xfId="2018" xr:uid="{00000000-0005-0000-0000-0000EA040000}"/>
    <cellStyle name="Normal 5 3 2 3 4" xfId="1733" xr:uid="{00000000-0005-0000-0000-0000EB040000}"/>
    <cellStyle name="Normal 5 3 2 4" xfId="212" xr:uid="{00000000-0005-0000-0000-0000EC040000}"/>
    <cellStyle name="Normal 5 3 2 4 2" xfId="820" xr:uid="{00000000-0005-0000-0000-0000ED040000}"/>
    <cellStyle name="Normal 5 3 2 4 2 2" xfId="2113" xr:uid="{00000000-0005-0000-0000-0000EE040000}"/>
    <cellStyle name="Normal 5 3 2 4 3" xfId="1505" xr:uid="{00000000-0005-0000-0000-0000EF040000}"/>
    <cellStyle name="Normal 5 3 2 5" xfId="535" xr:uid="{00000000-0005-0000-0000-0000F0040000}"/>
    <cellStyle name="Normal 5 3 2 5 2" xfId="1828" xr:uid="{00000000-0005-0000-0000-0000F1040000}"/>
    <cellStyle name="Normal 5 3 2 6" xfId="1391" xr:uid="{00000000-0005-0000-0000-0000F2040000}"/>
    <cellStyle name="Normal 5 3 3" xfId="117" xr:uid="{00000000-0005-0000-0000-0000F3040000}"/>
    <cellStyle name="Normal 5 3 3 2" xfId="345" xr:uid="{00000000-0005-0000-0000-0000F4040000}"/>
    <cellStyle name="Normal 5 3 3 2 2" xfId="934" xr:uid="{00000000-0005-0000-0000-0000F5040000}"/>
    <cellStyle name="Normal 5 3 3 2 2 2" xfId="2227" xr:uid="{00000000-0005-0000-0000-0000F6040000}"/>
    <cellStyle name="Normal 5 3 3 2 3" xfId="649" xr:uid="{00000000-0005-0000-0000-0000F7040000}"/>
    <cellStyle name="Normal 5 3 3 2 3 2" xfId="1942" xr:uid="{00000000-0005-0000-0000-0000F8040000}"/>
    <cellStyle name="Normal 5 3 3 2 4" xfId="1638" xr:uid="{00000000-0005-0000-0000-0000F9040000}"/>
    <cellStyle name="Normal 5 3 3 3" xfId="459" xr:uid="{00000000-0005-0000-0000-0000FA040000}"/>
    <cellStyle name="Normal 5 3 3 3 2" xfId="1029" xr:uid="{00000000-0005-0000-0000-0000FB040000}"/>
    <cellStyle name="Normal 5 3 3 3 2 2" xfId="2322" xr:uid="{00000000-0005-0000-0000-0000FC040000}"/>
    <cellStyle name="Normal 5 3 3 3 3" xfId="744" xr:uid="{00000000-0005-0000-0000-0000FD040000}"/>
    <cellStyle name="Normal 5 3 3 3 3 2" xfId="2037" xr:uid="{00000000-0005-0000-0000-0000FE040000}"/>
    <cellStyle name="Normal 5 3 3 3 4" xfId="1752" xr:uid="{00000000-0005-0000-0000-0000FF040000}"/>
    <cellStyle name="Normal 5 3 3 4" xfId="231" xr:uid="{00000000-0005-0000-0000-000000050000}"/>
    <cellStyle name="Normal 5 3 3 4 2" xfId="839" xr:uid="{00000000-0005-0000-0000-000001050000}"/>
    <cellStyle name="Normal 5 3 3 4 2 2" xfId="2132" xr:uid="{00000000-0005-0000-0000-000002050000}"/>
    <cellStyle name="Normal 5 3 3 4 3" xfId="1524" xr:uid="{00000000-0005-0000-0000-000003050000}"/>
    <cellStyle name="Normal 5 3 3 5" xfId="554" xr:uid="{00000000-0005-0000-0000-000004050000}"/>
    <cellStyle name="Normal 5 3 3 5 2" xfId="1847" xr:uid="{00000000-0005-0000-0000-000005050000}"/>
    <cellStyle name="Normal 5 3 3 6" xfId="1410" xr:uid="{00000000-0005-0000-0000-000006050000}"/>
    <cellStyle name="Normal 5 3 4" xfId="136" xr:uid="{00000000-0005-0000-0000-000007050000}"/>
    <cellStyle name="Normal 5 3 4 2" xfId="364" xr:uid="{00000000-0005-0000-0000-000008050000}"/>
    <cellStyle name="Normal 5 3 4 2 2" xfId="953" xr:uid="{00000000-0005-0000-0000-000009050000}"/>
    <cellStyle name="Normal 5 3 4 2 2 2" xfId="2246" xr:uid="{00000000-0005-0000-0000-00000A050000}"/>
    <cellStyle name="Normal 5 3 4 2 3" xfId="668" xr:uid="{00000000-0005-0000-0000-00000B050000}"/>
    <cellStyle name="Normal 5 3 4 2 3 2" xfId="1961" xr:uid="{00000000-0005-0000-0000-00000C050000}"/>
    <cellStyle name="Normal 5 3 4 2 4" xfId="1657" xr:uid="{00000000-0005-0000-0000-00000D050000}"/>
    <cellStyle name="Normal 5 3 4 3" xfId="478" xr:uid="{00000000-0005-0000-0000-00000E050000}"/>
    <cellStyle name="Normal 5 3 4 3 2" xfId="1048" xr:uid="{00000000-0005-0000-0000-00000F050000}"/>
    <cellStyle name="Normal 5 3 4 3 2 2" xfId="2341" xr:uid="{00000000-0005-0000-0000-000010050000}"/>
    <cellStyle name="Normal 5 3 4 3 3" xfId="763" xr:uid="{00000000-0005-0000-0000-000011050000}"/>
    <cellStyle name="Normal 5 3 4 3 3 2" xfId="2056" xr:uid="{00000000-0005-0000-0000-000012050000}"/>
    <cellStyle name="Normal 5 3 4 3 4" xfId="1771" xr:uid="{00000000-0005-0000-0000-000013050000}"/>
    <cellStyle name="Normal 5 3 4 4" xfId="250" xr:uid="{00000000-0005-0000-0000-000014050000}"/>
    <cellStyle name="Normal 5 3 4 4 2" xfId="858" xr:uid="{00000000-0005-0000-0000-000015050000}"/>
    <cellStyle name="Normal 5 3 4 4 2 2" xfId="2151" xr:uid="{00000000-0005-0000-0000-000016050000}"/>
    <cellStyle name="Normal 5 3 4 4 3" xfId="1543" xr:uid="{00000000-0005-0000-0000-000017050000}"/>
    <cellStyle name="Normal 5 3 4 5" xfId="573" xr:uid="{00000000-0005-0000-0000-000018050000}"/>
    <cellStyle name="Normal 5 3 4 5 2" xfId="1866" xr:uid="{00000000-0005-0000-0000-000019050000}"/>
    <cellStyle name="Normal 5 3 4 6" xfId="1429" xr:uid="{00000000-0005-0000-0000-00001A050000}"/>
    <cellStyle name="Normal 5 3 5" xfId="155" xr:uid="{00000000-0005-0000-0000-00001B050000}"/>
    <cellStyle name="Normal 5 3 5 2" xfId="383" xr:uid="{00000000-0005-0000-0000-00001C050000}"/>
    <cellStyle name="Normal 5 3 5 2 2" xfId="972" xr:uid="{00000000-0005-0000-0000-00001D050000}"/>
    <cellStyle name="Normal 5 3 5 2 2 2" xfId="2265" xr:uid="{00000000-0005-0000-0000-00001E050000}"/>
    <cellStyle name="Normal 5 3 5 2 3" xfId="687" xr:uid="{00000000-0005-0000-0000-00001F050000}"/>
    <cellStyle name="Normal 5 3 5 2 3 2" xfId="1980" xr:uid="{00000000-0005-0000-0000-000020050000}"/>
    <cellStyle name="Normal 5 3 5 2 4" xfId="1676" xr:uid="{00000000-0005-0000-0000-000021050000}"/>
    <cellStyle name="Normal 5 3 5 3" xfId="497" xr:uid="{00000000-0005-0000-0000-000022050000}"/>
    <cellStyle name="Normal 5 3 5 3 2" xfId="1067" xr:uid="{00000000-0005-0000-0000-000023050000}"/>
    <cellStyle name="Normal 5 3 5 3 2 2" xfId="2360" xr:uid="{00000000-0005-0000-0000-000024050000}"/>
    <cellStyle name="Normal 5 3 5 3 3" xfId="782" xr:uid="{00000000-0005-0000-0000-000025050000}"/>
    <cellStyle name="Normal 5 3 5 3 3 2" xfId="2075" xr:uid="{00000000-0005-0000-0000-000026050000}"/>
    <cellStyle name="Normal 5 3 5 3 4" xfId="1790" xr:uid="{00000000-0005-0000-0000-000027050000}"/>
    <cellStyle name="Normal 5 3 5 4" xfId="269" xr:uid="{00000000-0005-0000-0000-000028050000}"/>
    <cellStyle name="Normal 5 3 5 4 2" xfId="877" xr:uid="{00000000-0005-0000-0000-000029050000}"/>
    <cellStyle name="Normal 5 3 5 4 2 2" xfId="2170" xr:uid="{00000000-0005-0000-0000-00002A050000}"/>
    <cellStyle name="Normal 5 3 5 4 3" xfId="1562" xr:uid="{00000000-0005-0000-0000-00002B050000}"/>
    <cellStyle name="Normal 5 3 5 5" xfId="592" xr:uid="{00000000-0005-0000-0000-00002C050000}"/>
    <cellStyle name="Normal 5 3 5 5 2" xfId="1885" xr:uid="{00000000-0005-0000-0000-00002D050000}"/>
    <cellStyle name="Normal 5 3 5 6" xfId="1448" xr:uid="{00000000-0005-0000-0000-00002E050000}"/>
    <cellStyle name="Normal 5 3 6" xfId="288" xr:uid="{00000000-0005-0000-0000-00002F050000}"/>
    <cellStyle name="Normal 5 3 6 2" xfId="402" xr:uid="{00000000-0005-0000-0000-000030050000}"/>
    <cellStyle name="Normal 5 3 6 2 2" xfId="896" xr:uid="{00000000-0005-0000-0000-000031050000}"/>
    <cellStyle name="Normal 5 3 6 2 2 2" xfId="2189" xr:uid="{00000000-0005-0000-0000-000032050000}"/>
    <cellStyle name="Normal 5 3 6 2 3" xfId="1695" xr:uid="{00000000-0005-0000-0000-000033050000}"/>
    <cellStyle name="Normal 5 3 6 3" xfId="611" xr:uid="{00000000-0005-0000-0000-000034050000}"/>
    <cellStyle name="Normal 5 3 6 3 2" xfId="1904" xr:uid="{00000000-0005-0000-0000-000035050000}"/>
    <cellStyle name="Normal 5 3 6 4" xfId="1581" xr:uid="{00000000-0005-0000-0000-000036050000}"/>
    <cellStyle name="Normal 5 3 7" xfId="307" xr:uid="{00000000-0005-0000-0000-000037050000}"/>
    <cellStyle name="Normal 5 3 7 2" xfId="991" xr:uid="{00000000-0005-0000-0000-000038050000}"/>
    <cellStyle name="Normal 5 3 7 2 2" xfId="2284" xr:uid="{00000000-0005-0000-0000-000039050000}"/>
    <cellStyle name="Normal 5 3 7 3" xfId="706" xr:uid="{00000000-0005-0000-0000-00003A050000}"/>
    <cellStyle name="Normal 5 3 7 3 2" xfId="1999" xr:uid="{00000000-0005-0000-0000-00003B050000}"/>
    <cellStyle name="Normal 5 3 7 4" xfId="1600" xr:uid="{00000000-0005-0000-0000-00003C050000}"/>
    <cellStyle name="Normal 5 3 8" xfId="421" xr:uid="{00000000-0005-0000-0000-00003D050000}"/>
    <cellStyle name="Normal 5 3 8 2" xfId="801" xr:uid="{00000000-0005-0000-0000-00003E050000}"/>
    <cellStyle name="Normal 5 3 8 2 2" xfId="2094" xr:uid="{00000000-0005-0000-0000-00003F050000}"/>
    <cellStyle name="Normal 5 3 8 3" xfId="1714" xr:uid="{00000000-0005-0000-0000-000040050000}"/>
    <cellStyle name="Normal 5 3 9" xfId="193" xr:uid="{00000000-0005-0000-0000-000041050000}"/>
    <cellStyle name="Normal 5 3 9 2" xfId="1486" xr:uid="{00000000-0005-0000-0000-000042050000}"/>
    <cellStyle name="Normal 5 4" xfId="88" xr:uid="{00000000-0005-0000-0000-000043050000}"/>
    <cellStyle name="Normal 5 4 2" xfId="316" xr:uid="{00000000-0005-0000-0000-000044050000}"/>
    <cellStyle name="Normal 5 4 2 2" xfId="905" xr:uid="{00000000-0005-0000-0000-000045050000}"/>
    <cellStyle name="Normal 5 4 2 2 2" xfId="2198" xr:uid="{00000000-0005-0000-0000-000046050000}"/>
    <cellStyle name="Normal 5 4 2 3" xfId="620" xr:uid="{00000000-0005-0000-0000-000047050000}"/>
    <cellStyle name="Normal 5 4 2 3 2" xfId="1913" xr:uid="{00000000-0005-0000-0000-000048050000}"/>
    <cellStyle name="Normal 5 4 2 4" xfId="1609" xr:uid="{00000000-0005-0000-0000-000049050000}"/>
    <cellStyle name="Normal 5 4 3" xfId="430" xr:uid="{00000000-0005-0000-0000-00004A050000}"/>
    <cellStyle name="Normal 5 4 3 2" xfId="1000" xr:uid="{00000000-0005-0000-0000-00004B050000}"/>
    <cellStyle name="Normal 5 4 3 2 2" xfId="2293" xr:uid="{00000000-0005-0000-0000-00004C050000}"/>
    <cellStyle name="Normal 5 4 3 3" xfId="715" xr:uid="{00000000-0005-0000-0000-00004D050000}"/>
    <cellStyle name="Normal 5 4 3 3 2" xfId="2008" xr:uid="{00000000-0005-0000-0000-00004E050000}"/>
    <cellStyle name="Normal 5 4 3 4" xfId="1723" xr:uid="{00000000-0005-0000-0000-00004F050000}"/>
    <cellStyle name="Normal 5 4 4" xfId="202" xr:uid="{00000000-0005-0000-0000-000050050000}"/>
    <cellStyle name="Normal 5 4 4 2" xfId="810" xr:uid="{00000000-0005-0000-0000-000051050000}"/>
    <cellStyle name="Normal 5 4 4 2 2" xfId="2103" xr:uid="{00000000-0005-0000-0000-000052050000}"/>
    <cellStyle name="Normal 5 4 4 3" xfId="1495" xr:uid="{00000000-0005-0000-0000-000053050000}"/>
    <cellStyle name="Normal 5 4 5" xfId="525" xr:uid="{00000000-0005-0000-0000-000054050000}"/>
    <cellStyle name="Normal 5 4 5 2" xfId="1818" xr:uid="{00000000-0005-0000-0000-000055050000}"/>
    <cellStyle name="Normal 5 4 6" xfId="1381" xr:uid="{00000000-0005-0000-0000-000056050000}"/>
    <cellStyle name="Normal 5 5" xfId="107" xr:uid="{00000000-0005-0000-0000-000057050000}"/>
    <cellStyle name="Normal 5 5 2" xfId="335" xr:uid="{00000000-0005-0000-0000-000058050000}"/>
    <cellStyle name="Normal 5 5 2 2" xfId="924" xr:uid="{00000000-0005-0000-0000-000059050000}"/>
    <cellStyle name="Normal 5 5 2 2 2" xfId="2217" xr:uid="{00000000-0005-0000-0000-00005A050000}"/>
    <cellStyle name="Normal 5 5 2 3" xfId="639" xr:uid="{00000000-0005-0000-0000-00005B050000}"/>
    <cellStyle name="Normal 5 5 2 3 2" xfId="1932" xr:uid="{00000000-0005-0000-0000-00005C050000}"/>
    <cellStyle name="Normal 5 5 2 4" xfId="1628" xr:uid="{00000000-0005-0000-0000-00005D050000}"/>
    <cellStyle name="Normal 5 5 3" xfId="449" xr:uid="{00000000-0005-0000-0000-00005E050000}"/>
    <cellStyle name="Normal 5 5 3 2" xfId="1019" xr:uid="{00000000-0005-0000-0000-00005F050000}"/>
    <cellStyle name="Normal 5 5 3 2 2" xfId="2312" xr:uid="{00000000-0005-0000-0000-000060050000}"/>
    <cellStyle name="Normal 5 5 3 3" xfId="734" xr:uid="{00000000-0005-0000-0000-000061050000}"/>
    <cellStyle name="Normal 5 5 3 3 2" xfId="2027" xr:uid="{00000000-0005-0000-0000-000062050000}"/>
    <cellStyle name="Normal 5 5 3 4" xfId="1742" xr:uid="{00000000-0005-0000-0000-000063050000}"/>
    <cellStyle name="Normal 5 5 4" xfId="221" xr:uid="{00000000-0005-0000-0000-000064050000}"/>
    <cellStyle name="Normal 5 5 4 2" xfId="829" xr:uid="{00000000-0005-0000-0000-000065050000}"/>
    <cellStyle name="Normal 5 5 4 2 2" xfId="2122" xr:uid="{00000000-0005-0000-0000-000066050000}"/>
    <cellStyle name="Normal 5 5 4 3" xfId="1514" xr:uid="{00000000-0005-0000-0000-000067050000}"/>
    <cellStyle name="Normal 5 5 5" xfId="544" xr:uid="{00000000-0005-0000-0000-000068050000}"/>
    <cellStyle name="Normal 5 5 5 2" xfId="1837" xr:uid="{00000000-0005-0000-0000-000069050000}"/>
    <cellStyle name="Normal 5 5 6" xfId="1400" xr:uid="{00000000-0005-0000-0000-00006A050000}"/>
    <cellStyle name="Normal 5 6" xfId="126" xr:uid="{00000000-0005-0000-0000-00006B050000}"/>
    <cellStyle name="Normal 5 6 2" xfId="354" xr:uid="{00000000-0005-0000-0000-00006C050000}"/>
    <cellStyle name="Normal 5 6 2 2" xfId="943" xr:uid="{00000000-0005-0000-0000-00006D050000}"/>
    <cellStyle name="Normal 5 6 2 2 2" xfId="2236" xr:uid="{00000000-0005-0000-0000-00006E050000}"/>
    <cellStyle name="Normal 5 6 2 3" xfId="658" xr:uid="{00000000-0005-0000-0000-00006F050000}"/>
    <cellStyle name="Normal 5 6 2 3 2" xfId="1951" xr:uid="{00000000-0005-0000-0000-000070050000}"/>
    <cellStyle name="Normal 5 6 2 4" xfId="1647" xr:uid="{00000000-0005-0000-0000-000071050000}"/>
    <cellStyle name="Normal 5 6 3" xfId="468" xr:uid="{00000000-0005-0000-0000-000072050000}"/>
    <cellStyle name="Normal 5 6 3 2" xfId="1038" xr:uid="{00000000-0005-0000-0000-000073050000}"/>
    <cellStyle name="Normal 5 6 3 2 2" xfId="2331" xr:uid="{00000000-0005-0000-0000-000074050000}"/>
    <cellStyle name="Normal 5 6 3 3" xfId="753" xr:uid="{00000000-0005-0000-0000-000075050000}"/>
    <cellStyle name="Normal 5 6 3 3 2" xfId="2046" xr:uid="{00000000-0005-0000-0000-000076050000}"/>
    <cellStyle name="Normal 5 6 3 4" xfId="1761" xr:uid="{00000000-0005-0000-0000-000077050000}"/>
    <cellStyle name="Normal 5 6 4" xfId="240" xr:uid="{00000000-0005-0000-0000-000078050000}"/>
    <cellStyle name="Normal 5 6 4 2" xfId="848" xr:uid="{00000000-0005-0000-0000-000079050000}"/>
    <cellStyle name="Normal 5 6 4 2 2" xfId="2141" xr:uid="{00000000-0005-0000-0000-00007A050000}"/>
    <cellStyle name="Normal 5 6 4 3" xfId="1533" xr:uid="{00000000-0005-0000-0000-00007B050000}"/>
    <cellStyle name="Normal 5 6 5" xfId="563" xr:uid="{00000000-0005-0000-0000-00007C050000}"/>
    <cellStyle name="Normal 5 6 5 2" xfId="1856" xr:uid="{00000000-0005-0000-0000-00007D050000}"/>
    <cellStyle name="Normal 5 6 6" xfId="1419" xr:uid="{00000000-0005-0000-0000-00007E050000}"/>
    <cellStyle name="Normal 5 7" xfId="145" xr:uid="{00000000-0005-0000-0000-00007F050000}"/>
    <cellStyle name="Normal 5 7 2" xfId="373" xr:uid="{00000000-0005-0000-0000-000080050000}"/>
    <cellStyle name="Normal 5 7 2 2" xfId="962" xr:uid="{00000000-0005-0000-0000-000081050000}"/>
    <cellStyle name="Normal 5 7 2 2 2" xfId="2255" xr:uid="{00000000-0005-0000-0000-000082050000}"/>
    <cellStyle name="Normal 5 7 2 3" xfId="677" xr:uid="{00000000-0005-0000-0000-000083050000}"/>
    <cellStyle name="Normal 5 7 2 3 2" xfId="1970" xr:uid="{00000000-0005-0000-0000-000084050000}"/>
    <cellStyle name="Normal 5 7 2 4" xfId="1666" xr:uid="{00000000-0005-0000-0000-000085050000}"/>
    <cellStyle name="Normal 5 7 3" xfId="487" xr:uid="{00000000-0005-0000-0000-000086050000}"/>
    <cellStyle name="Normal 5 7 3 2" xfId="1057" xr:uid="{00000000-0005-0000-0000-000087050000}"/>
    <cellStyle name="Normal 5 7 3 2 2" xfId="2350" xr:uid="{00000000-0005-0000-0000-000088050000}"/>
    <cellStyle name="Normal 5 7 3 3" xfId="772" xr:uid="{00000000-0005-0000-0000-000089050000}"/>
    <cellStyle name="Normal 5 7 3 3 2" xfId="2065" xr:uid="{00000000-0005-0000-0000-00008A050000}"/>
    <cellStyle name="Normal 5 7 3 4" xfId="1780" xr:uid="{00000000-0005-0000-0000-00008B050000}"/>
    <cellStyle name="Normal 5 7 4" xfId="259" xr:uid="{00000000-0005-0000-0000-00008C050000}"/>
    <cellStyle name="Normal 5 7 4 2" xfId="867" xr:uid="{00000000-0005-0000-0000-00008D050000}"/>
    <cellStyle name="Normal 5 7 4 2 2" xfId="2160" xr:uid="{00000000-0005-0000-0000-00008E050000}"/>
    <cellStyle name="Normal 5 7 4 3" xfId="1552" xr:uid="{00000000-0005-0000-0000-00008F050000}"/>
    <cellStyle name="Normal 5 7 5" xfId="582" xr:uid="{00000000-0005-0000-0000-000090050000}"/>
    <cellStyle name="Normal 5 7 5 2" xfId="1875" xr:uid="{00000000-0005-0000-0000-000091050000}"/>
    <cellStyle name="Normal 5 7 6" xfId="1438" xr:uid="{00000000-0005-0000-0000-000092050000}"/>
    <cellStyle name="Normal 5 8" xfId="278" xr:uid="{00000000-0005-0000-0000-000093050000}"/>
    <cellStyle name="Normal 5 8 2" xfId="392" xr:uid="{00000000-0005-0000-0000-000094050000}"/>
    <cellStyle name="Normal 5 8 2 2" xfId="886" xr:uid="{00000000-0005-0000-0000-000095050000}"/>
    <cellStyle name="Normal 5 8 2 2 2" xfId="2179" xr:uid="{00000000-0005-0000-0000-000096050000}"/>
    <cellStyle name="Normal 5 8 2 3" xfId="1685" xr:uid="{00000000-0005-0000-0000-000097050000}"/>
    <cellStyle name="Normal 5 8 3" xfId="601" xr:uid="{00000000-0005-0000-0000-000098050000}"/>
    <cellStyle name="Normal 5 8 3 2" xfId="1894" xr:uid="{00000000-0005-0000-0000-000099050000}"/>
    <cellStyle name="Normal 5 8 4" xfId="1571" xr:uid="{00000000-0005-0000-0000-00009A050000}"/>
    <cellStyle name="Normal 5 9" xfId="297" xr:uid="{00000000-0005-0000-0000-00009B050000}"/>
    <cellStyle name="Normal 5 9 2" xfId="981" xr:uid="{00000000-0005-0000-0000-00009C050000}"/>
    <cellStyle name="Normal 5 9 2 2" xfId="2274" xr:uid="{00000000-0005-0000-0000-00009D050000}"/>
    <cellStyle name="Normal 5 9 3" xfId="696" xr:uid="{00000000-0005-0000-0000-00009E050000}"/>
    <cellStyle name="Normal 5 9 3 2" xfId="1989" xr:uid="{00000000-0005-0000-0000-00009F050000}"/>
    <cellStyle name="Normal 5 9 4" xfId="1590" xr:uid="{00000000-0005-0000-0000-0000A0050000}"/>
    <cellStyle name="Normal 6" xfId="38" xr:uid="{00000000-0005-0000-0000-0000A1050000}"/>
    <cellStyle name="Normal 6 10" xfId="412" xr:uid="{00000000-0005-0000-0000-0000A2050000}"/>
    <cellStyle name="Normal 6 10 2" xfId="792" xr:uid="{00000000-0005-0000-0000-0000A3050000}"/>
    <cellStyle name="Normal 6 10 2 2" xfId="2085" xr:uid="{00000000-0005-0000-0000-0000A4050000}"/>
    <cellStyle name="Normal 6 10 3" xfId="1705" xr:uid="{00000000-0005-0000-0000-0000A5050000}"/>
    <cellStyle name="Normal 6 11" xfId="184" xr:uid="{00000000-0005-0000-0000-0000A6050000}"/>
    <cellStyle name="Normal 6 11 2" xfId="1477" xr:uid="{00000000-0005-0000-0000-0000A7050000}"/>
    <cellStyle name="Normal 6 12" xfId="165" xr:uid="{00000000-0005-0000-0000-0000A8050000}"/>
    <cellStyle name="Normal 6 12 2" xfId="1458" xr:uid="{00000000-0005-0000-0000-0000A9050000}"/>
    <cellStyle name="Normal 6 13" xfId="507" xr:uid="{00000000-0005-0000-0000-0000AA050000}"/>
    <cellStyle name="Normal 6 13 2" xfId="1800" xr:uid="{00000000-0005-0000-0000-0000AB050000}"/>
    <cellStyle name="Normal 6 14" xfId="1084" xr:uid="{00000000-0005-0000-0000-0000AC050000}"/>
    <cellStyle name="Normal 6 14 2" xfId="2372" xr:uid="{00000000-0005-0000-0000-0000AD050000}"/>
    <cellStyle name="Normal 6 15" xfId="1363" xr:uid="{00000000-0005-0000-0000-0000AE050000}"/>
    <cellStyle name="Normal 6 2" xfId="59" xr:uid="{00000000-0005-0000-0000-0000AF050000}"/>
    <cellStyle name="Normal 6 2 10" xfId="188" xr:uid="{00000000-0005-0000-0000-0000B0050000}"/>
    <cellStyle name="Normal 6 2 10 2" xfId="1481" xr:uid="{00000000-0005-0000-0000-0000B1050000}"/>
    <cellStyle name="Normal 6 2 11" xfId="169" xr:uid="{00000000-0005-0000-0000-0000B2050000}"/>
    <cellStyle name="Normal 6 2 11 2" xfId="1462" xr:uid="{00000000-0005-0000-0000-0000B3050000}"/>
    <cellStyle name="Normal 6 2 12" xfId="511" xr:uid="{00000000-0005-0000-0000-0000B4050000}"/>
    <cellStyle name="Normal 6 2 12 2" xfId="1804" xr:uid="{00000000-0005-0000-0000-0000B5050000}"/>
    <cellStyle name="Normal 6 2 13" xfId="1367" xr:uid="{00000000-0005-0000-0000-0000B6050000}"/>
    <cellStyle name="Normal 6 2 2" xfId="84" xr:uid="{00000000-0005-0000-0000-0000B7050000}"/>
    <cellStyle name="Normal 6 2 2 10" xfId="179" xr:uid="{00000000-0005-0000-0000-0000B8050000}"/>
    <cellStyle name="Normal 6 2 2 10 2" xfId="1472" xr:uid="{00000000-0005-0000-0000-0000B9050000}"/>
    <cellStyle name="Normal 6 2 2 11" xfId="521" xr:uid="{00000000-0005-0000-0000-0000BA050000}"/>
    <cellStyle name="Normal 6 2 2 11 2" xfId="1814" xr:uid="{00000000-0005-0000-0000-0000BB050000}"/>
    <cellStyle name="Normal 6 2 2 12" xfId="1377" xr:uid="{00000000-0005-0000-0000-0000BC050000}"/>
    <cellStyle name="Normal 6 2 2 2" xfId="103" xr:uid="{00000000-0005-0000-0000-0000BD050000}"/>
    <cellStyle name="Normal 6 2 2 2 2" xfId="331" xr:uid="{00000000-0005-0000-0000-0000BE050000}"/>
    <cellStyle name="Normal 6 2 2 2 2 2" xfId="920" xr:uid="{00000000-0005-0000-0000-0000BF050000}"/>
    <cellStyle name="Normal 6 2 2 2 2 2 2" xfId="2213" xr:uid="{00000000-0005-0000-0000-0000C0050000}"/>
    <cellStyle name="Normal 6 2 2 2 2 3" xfId="635" xr:uid="{00000000-0005-0000-0000-0000C1050000}"/>
    <cellStyle name="Normal 6 2 2 2 2 3 2" xfId="1928" xr:uid="{00000000-0005-0000-0000-0000C2050000}"/>
    <cellStyle name="Normal 6 2 2 2 2 4" xfId="1624" xr:uid="{00000000-0005-0000-0000-0000C3050000}"/>
    <cellStyle name="Normal 6 2 2 2 3" xfId="445" xr:uid="{00000000-0005-0000-0000-0000C4050000}"/>
    <cellStyle name="Normal 6 2 2 2 3 2" xfId="1015" xr:uid="{00000000-0005-0000-0000-0000C5050000}"/>
    <cellStyle name="Normal 6 2 2 2 3 2 2" xfId="2308" xr:uid="{00000000-0005-0000-0000-0000C6050000}"/>
    <cellStyle name="Normal 6 2 2 2 3 3" xfId="730" xr:uid="{00000000-0005-0000-0000-0000C7050000}"/>
    <cellStyle name="Normal 6 2 2 2 3 3 2" xfId="2023" xr:uid="{00000000-0005-0000-0000-0000C8050000}"/>
    <cellStyle name="Normal 6 2 2 2 3 4" xfId="1738" xr:uid="{00000000-0005-0000-0000-0000C9050000}"/>
    <cellStyle name="Normal 6 2 2 2 4" xfId="217" xr:uid="{00000000-0005-0000-0000-0000CA050000}"/>
    <cellStyle name="Normal 6 2 2 2 4 2" xfId="825" xr:uid="{00000000-0005-0000-0000-0000CB050000}"/>
    <cellStyle name="Normal 6 2 2 2 4 2 2" xfId="2118" xr:uid="{00000000-0005-0000-0000-0000CC050000}"/>
    <cellStyle name="Normal 6 2 2 2 4 3" xfId="1510" xr:uid="{00000000-0005-0000-0000-0000CD050000}"/>
    <cellStyle name="Normal 6 2 2 2 5" xfId="540" xr:uid="{00000000-0005-0000-0000-0000CE050000}"/>
    <cellStyle name="Normal 6 2 2 2 5 2" xfId="1833" xr:uid="{00000000-0005-0000-0000-0000CF050000}"/>
    <cellStyle name="Normal 6 2 2 2 6" xfId="1396" xr:uid="{00000000-0005-0000-0000-0000D0050000}"/>
    <cellStyle name="Normal 6 2 2 3" xfId="122" xr:uid="{00000000-0005-0000-0000-0000D1050000}"/>
    <cellStyle name="Normal 6 2 2 3 2" xfId="350" xr:uid="{00000000-0005-0000-0000-0000D2050000}"/>
    <cellStyle name="Normal 6 2 2 3 2 2" xfId="939" xr:uid="{00000000-0005-0000-0000-0000D3050000}"/>
    <cellStyle name="Normal 6 2 2 3 2 2 2" xfId="2232" xr:uid="{00000000-0005-0000-0000-0000D4050000}"/>
    <cellStyle name="Normal 6 2 2 3 2 3" xfId="654" xr:uid="{00000000-0005-0000-0000-0000D5050000}"/>
    <cellStyle name="Normal 6 2 2 3 2 3 2" xfId="1947" xr:uid="{00000000-0005-0000-0000-0000D6050000}"/>
    <cellStyle name="Normal 6 2 2 3 2 4" xfId="1643" xr:uid="{00000000-0005-0000-0000-0000D7050000}"/>
    <cellStyle name="Normal 6 2 2 3 3" xfId="464" xr:uid="{00000000-0005-0000-0000-0000D8050000}"/>
    <cellStyle name="Normal 6 2 2 3 3 2" xfId="1034" xr:uid="{00000000-0005-0000-0000-0000D9050000}"/>
    <cellStyle name="Normal 6 2 2 3 3 2 2" xfId="2327" xr:uid="{00000000-0005-0000-0000-0000DA050000}"/>
    <cellStyle name="Normal 6 2 2 3 3 3" xfId="749" xr:uid="{00000000-0005-0000-0000-0000DB050000}"/>
    <cellStyle name="Normal 6 2 2 3 3 3 2" xfId="2042" xr:uid="{00000000-0005-0000-0000-0000DC050000}"/>
    <cellStyle name="Normal 6 2 2 3 3 4" xfId="1757" xr:uid="{00000000-0005-0000-0000-0000DD050000}"/>
    <cellStyle name="Normal 6 2 2 3 4" xfId="236" xr:uid="{00000000-0005-0000-0000-0000DE050000}"/>
    <cellStyle name="Normal 6 2 2 3 4 2" xfId="844" xr:uid="{00000000-0005-0000-0000-0000DF050000}"/>
    <cellStyle name="Normal 6 2 2 3 4 2 2" xfId="2137" xr:uid="{00000000-0005-0000-0000-0000E0050000}"/>
    <cellStyle name="Normal 6 2 2 3 4 3" xfId="1529" xr:uid="{00000000-0005-0000-0000-0000E1050000}"/>
    <cellStyle name="Normal 6 2 2 3 5" xfId="559" xr:uid="{00000000-0005-0000-0000-0000E2050000}"/>
    <cellStyle name="Normal 6 2 2 3 5 2" xfId="1852" xr:uid="{00000000-0005-0000-0000-0000E3050000}"/>
    <cellStyle name="Normal 6 2 2 3 6" xfId="1415" xr:uid="{00000000-0005-0000-0000-0000E4050000}"/>
    <cellStyle name="Normal 6 2 2 4" xfId="141" xr:uid="{00000000-0005-0000-0000-0000E5050000}"/>
    <cellStyle name="Normal 6 2 2 4 2" xfId="369" xr:uid="{00000000-0005-0000-0000-0000E6050000}"/>
    <cellStyle name="Normal 6 2 2 4 2 2" xfId="958" xr:uid="{00000000-0005-0000-0000-0000E7050000}"/>
    <cellStyle name="Normal 6 2 2 4 2 2 2" xfId="2251" xr:uid="{00000000-0005-0000-0000-0000E8050000}"/>
    <cellStyle name="Normal 6 2 2 4 2 3" xfId="673" xr:uid="{00000000-0005-0000-0000-0000E9050000}"/>
    <cellStyle name="Normal 6 2 2 4 2 3 2" xfId="1966" xr:uid="{00000000-0005-0000-0000-0000EA050000}"/>
    <cellStyle name="Normal 6 2 2 4 2 4" xfId="1662" xr:uid="{00000000-0005-0000-0000-0000EB050000}"/>
    <cellStyle name="Normal 6 2 2 4 3" xfId="483" xr:uid="{00000000-0005-0000-0000-0000EC050000}"/>
    <cellStyle name="Normal 6 2 2 4 3 2" xfId="1053" xr:uid="{00000000-0005-0000-0000-0000ED050000}"/>
    <cellStyle name="Normal 6 2 2 4 3 2 2" xfId="2346" xr:uid="{00000000-0005-0000-0000-0000EE050000}"/>
    <cellStyle name="Normal 6 2 2 4 3 3" xfId="768" xr:uid="{00000000-0005-0000-0000-0000EF050000}"/>
    <cellStyle name="Normal 6 2 2 4 3 3 2" xfId="2061" xr:uid="{00000000-0005-0000-0000-0000F0050000}"/>
    <cellStyle name="Normal 6 2 2 4 3 4" xfId="1776" xr:uid="{00000000-0005-0000-0000-0000F1050000}"/>
    <cellStyle name="Normal 6 2 2 4 4" xfId="255" xr:uid="{00000000-0005-0000-0000-0000F2050000}"/>
    <cellStyle name="Normal 6 2 2 4 4 2" xfId="863" xr:uid="{00000000-0005-0000-0000-0000F3050000}"/>
    <cellStyle name="Normal 6 2 2 4 4 2 2" xfId="2156" xr:uid="{00000000-0005-0000-0000-0000F4050000}"/>
    <cellStyle name="Normal 6 2 2 4 4 3" xfId="1548" xr:uid="{00000000-0005-0000-0000-0000F5050000}"/>
    <cellStyle name="Normal 6 2 2 4 5" xfId="578" xr:uid="{00000000-0005-0000-0000-0000F6050000}"/>
    <cellStyle name="Normal 6 2 2 4 5 2" xfId="1871" xr:uid="{00000000-0005-0000-0000-0000F7050000}"/>
    <cellStyle name="Normal 6 2 2 4 6" xfId="1434" xr:uid="{00000000-0005-0000-0000-0000F8050000}"/>
    <cellStyle name="Normal 6 2 2 5" xfId="160" xr:uid="{00000000-0005-0000-0000-0000F9050000}"/>
    <cellStyle name="Normal 6 2 2 5 2" xfId="388" xr:uid="{00000000-0005-0000-0000-0000FA050000}"/>
    <cellStyle name="Normal 6 2 2 5 2 2" xfId="977" xr:uid="{00000000-0005-0000-0000-0000FB050000}"/>
    <cellStyle name="Normal 6 2 2 5 2 2 2" xfId="2270" xr:uid="{00000000-0005-0000-0000-0000FC050000}"/>
    <cellStyle name="Normal 6 2 2 5 2 3" xfId="692" xr:uid="{00000000-0005-0000-0000-0000FD050000}"/>
    <cellStyle name="Normal 6 2 2 5 2 3 2" xfId="1985" xr:uid="{00000000-0005-0000-0000-0000FE050000}"/>
    <cellStyle name="Normal 6 2 2 5 2 4" xfId="1681" xr:uid="{00000000-0005-0000-0000-0000FF050000}"/>
    <cellStyle name="Normal 6 2 2 5 3" xfId="502" xr:uid="{00000000-0005-0000-0000-000000060000}"/>
    <cellStyle name="Normal 6 2 2 5 3 2" xfId="1072" xr:uid="{00000000-0005-0000-0000-000001060000}"/>
    <cellStyle name="Normal 6 2 2 5 3 2 2" xfId="2365" xr:uid="{00000000-0005-0000-0000-000002060000}"/>
    <cellStyle name="Normal 6 2 2 5 3 3" xfId="787" xr:uid="{00000000-0005-0000-0000-000003060000}"/>
    <cellStyle name="Normal 6 2 2 5 3 3 2" xfId="2080" xr:uid="{00000000-0005-0000-0000-000004060000}"/>
    <cellStyle name="Normal 6 2 2 5 3 4" xfId="1795" xr:uid="{00000000-0005-0000-0000-000005060000}"/>
    <cellStyle name="Normal 6 2 2 5 4" xfId="274" xr:uid="{00000000-0005-0000-0000-000006060000}"/>
    <cellStyle name="Normal 6 2 2 5 4 2" xfId="882" xr:uid="{00000000-0005-0000-0000-000007060000}"/>
    <cellStyle name="Normal 6 2 2 5 4 2 2" xfId="2175" xr:uid="{00000000-0005-0000-0000-000008060000}"/>
    <cellStyle name="Normal 6 2 2 5 4 3" xfId="1567" xr:uid="{00000000-0005-0000-0000-000009060000}"/>
    <cellStyle name="Normal 6 2 2 5 5" xfId="597" xr:uid="{00000000-0005-0000-0000-00000A060000}"/>
    <cellStyle name="Normal 6 2 2 5 5 2" xfId="1890" xr:uid="{00000000-0005-0000-0000-00000B060000}"/>
    <cellStyle name="Normal 6 2 2 5 6" xfId="1453" xr:uid="{00000000-0005-0000-0000-00000C060000}"/>
    <cellStyle name="Normal 6 2 2 6" xfId="293" xr:uid="{00000000-0005-0000-0000-00000D060000}"/>
    <cellStyle name="Normal 6 2 2 6 2" xfId="407" xr:uid="{00000000-0005-0000-0000-00000E060000}"/>
    <cellStyle name="Normal 6 2 2 6 2 2" xfId="901" xr:uid="{00000000-0005-0000-0000-00000F060000}"/>
    <cellStyle name="Normal 6 2 2 6 2 2 2" xfId="2194" xr:uid="{00000000-0005-0000-0000-000010060000}"/>
    <cellStyle name="Normal 6 2 2 6 2 3" xfId="1700" xr:uid="{00000000-0005-0000-0000-000011060000}"/>
    <cellStyle name="Normal 6 2 2 6 3" xfId="616" xr:uid="{00000000-0005-0000-0000-000012060000}"/>
    <cellStyle name="Normal 6 2 2 6 3 2" xfId="1909" xr:uid="{00000000-0005-0000-0000-000013060000}"/>
    <cellStyle name="Normal 6 2 2 6 4" xfId="1586" xr:uid="{00000000-0005-0000-0000-000014060000}"/>
    <cellStyle name="Normal 6 2 2 7" xfId="312" xr:uid="{00000000-0005-0000-0000-000015060000}"/>
    <cellStyle name="Normal 6 2 2 7 2" xfId="996" xr:uid="{00000000-0005-0000-0000-000016060000}"/>
    <cellStyle name="Normal 6 2 2 7 2 2" xfId="2289" xr:uid="{00000000-0005-0000-0000-000017060000}"/>
    <cellStyle name="Normal 6 2 2 7 3" xfId="711" xr:uid="{00000000-0005-0000-0000-000018060000}"/>
    <cellStyle name="Normal 6 2 2 7 3 2" xfId="2004" xr:uid="{00000000-0005-0000-0000-000019060000}"/>
    <cellStyle name="Normal 6 2 2 7 4" xfId="1605" xr:uid="{00000000-0005-0000-0000-00001A060000}"/>
    <cellStyle name="Normal 6 2 2 8" xfId="426" xr:uid="{00000000-0005-0000-0000-00001B060000}"/>
    <cellStyle name="Normal 6 2 2 8 2" xfId="806" xr:uid="{00000000-0005-0000-0000-00001C060000}"/>
    <cellStyle name="Normal 6 2 2 8 2 2" xfId="2099" xr:uid="{00000000-0005-0000-0000-00001D060000}"/>
    <cellStyle name="Normal 6 2 2 8 3" xfId="1719" xr:uid="{00000000-0005-0000-0000-00001E060000}"/>
    <cellStyle name="Normal 6 2 2 9" xfId="198" xr:uid="{00000000-0005-0000-0000-00001F060000}"/>
    <cellStyle name="Normal 6 2 2 9 2" xfId="1491" xr:uid="{00000000-0005-0000-0000-000020060000}"/>
    <cellStyle name="Normal 6 2 3" xfId="93" xr:uid="{00000000-0005-0000-0000-000021060000}"/>
    <cellStyle name="Normal 6 2 3 2" xfId="321" xr:uid="{00000000-0005-0000-0000-000022060000}"/>
    <cellStyle name="Normal 6 2 3 2 2" xfId="910" xr:uid="{00000000-0005-0000-0000-000023060000}"/>
    <cellStyle name="Normal 6 2 3 2 2 2" xfId="2203" xr:uid="{00000000-0005-0000-0000-000024060000}"/>
    <cellStyle name="Normal 6 2 3 2 3" xfId="625" xr:uid="{00000000-0005-0000-0000-000025060000}"/>
    <cellStyle name="Normal 6 2 3 2 3 2" xfId="1918" xr:uid="{00000000-0005-0000-0000-000026060000}"/>
    <cellStyle name="Normal 6 2 3 2 4" xfId="1614" xr:uid="{00000000-0005-0000-0000-000027060000}"/>
    <cellStyle name="Normal 6 2 3 3" xfId="435" xr:uid="{00000000-0005-0000-0000-000028060000}"/>
    <cellStyle name="Normal 6 2 3 3 2" xfId="1005" xr:uid="{00000000-0005-0000-0000-000029060000}"/>
    <cellStyle name="Normal 6 2 3 3 2 2" xfId="2298" xr:uid="{00000000-0005-0000-0000-00002A060000}"/>
    <cellStyle name="Normal 6 2 3 3 3" xfId="720" xr:uid="{00000000-0005-0000-0000-00002B060000}"/>
    <cellStyle name="Normal 6 2 3 3 3 2" xfId="2013" xr:uid="{00000000-0005-0000-0000-00002C060000}"/>
    <cellStyle name="Normal 6 2 3 3 4" xfId="1728" xr:uid="{00000000-0005-0000-0000-00002D060000}"/>
    <cellStyle name="Normal 6 2 3 4" xfId="207" xr:uid="{00000000-0005-0000-0000-00002E060000}"/>
    <cellStyle name="Normal 6 2 3 4 2" xfId="815" xr:uid="{00000000-0005-0000-0000-00002F060000}"/>
    <cellStyle name="Normal 6 2 3 4 2 2" xfId="2108" xr:uid="{00000000-0005-0000-0000-000030060000}"/>
    <cellStyle name="Normal 6 2 3 4 3" xfId="1500" xr:uid="{00000000-0005-0000-0000-000031060000}"/>
    <cellStyle name="Normal 6 2 3 5" xfId="530" xr:uid="{00000000-0005-0000-0000-000032060000}"/>
    <cellStyle name="Normal 6 2 3 5 2" xfId="1823" xr:uid="{00000000-0005-0000-0000-000033060000}"/>
    <cellStyle name="Normal 6 2 3 6" xfId="1386" xr:uid="{00000000-0005-0000-0000-000034060000}"/>
    <cellStyle name="Normal 6 2 4" xfId="112" xr:uid="{00000000-0005-0000-0000-000035060000}"/>
    <cellStyle name="Normal 6 2 4 2" xfId="340" xr:uid="{00000000-0005-0000-0000-000036060000}"/>
    <cellStyle name="Normal 6 2 4 2 2" xfId="929" xr:uid="{00000000-0005-0000-0000-000037060000}"/>
    <cellStyle name="Normal 6 2 4 2 2 2" xfId="2222" xr:uid="{00000000-0005-0000-0000-000038060000}"/>
    <cellStyle name="Normal 6 2 4 2 3" xfId="644" xr:uid="{00000000-0005-0000-0000-000039060000}"/>
    <cellStyle name="Normal 6 2 4 2 3 2" xfId="1937" xr:uid="{00000000-0005-0000-0000-00003A060000}"/>
    <cellStyle name="Normal 6 2 4 2 4" xfId="1633" xr:uid="{00000000-0005-0000-0000-00003B060000}"/>
    <cellStyle name="Normal 6 2 4 3" xfId="454" xr:uid="{00000000-0005-0000-0000-00003C060000}"/>
    <cellStyle name="Normal 6 2 4 3 2" xfId="1024" xr:uid="{00000000-0005-0000-0000-00003D060000}"/>
    <cellStyle name="Normal 6 2 4 3 2 2" xfId="2317" xr:uid="{00000000-0005-0000-0000-00003E060000}"/>
    <cellStyle name="Normal 6 2 4 3 3" xfId="739" xr:uid="{00000000-0005-0000-0000-00003F060000}"/>
    <cellStyle name="Normal 6 2 4 3 3 2" xfId="2032" xr:uid="{00000000-0005-0000-0000-000040060000}"/>
    <cellStyle name="Normal 6 2 4 3 4" xfId="1747" xr:uid="{00000000-0005-0000-0000-000041060000}"/>
    <cellStyle name="Normal 6 2 4 4" xfId="226" xr:uid="{00000000-0005-0000-0000-000042060000}"/>
    <cellStyle name="Normal 6 2 4 4 2" xfId="834" xr:uid="{00000000-0005-0000-0000-000043060000}"/>
    <cellStyle name="Normal 6 2 4 4 2 2" xfId="2127" xr:uid="{00000000-0005-0000-0000-000044060000}"/>
    <cellStyle name="Normal 6 2 4 4 3" xfId="1519" xr:uid="{00000000-0005-0000-0000-000045060000}"/>
    <cellStyle name="Normal 6 2 4 5" xfId="549" xr:uid="{00000000-0005-0000-0000-000046060000}"/>
    <cellStyle name="Normal 6 2 4 5 2" xfId="1842" xr:uid="{00000000-0005-0000-0000-000047060000}"/>
    <cellStyle name="Normal 6 2 4 6" xfId="1405" xr:uid="{00000000-0005-0000-0000-000048060000}"/>
    <cellStyle name="Normal 6 2 5" xfId="131" xr:uid="{00000000-0005-0000-0000-000049060000}"/>
    <cellStyle name="Normal 6 2 5 2" xfId="359" xr:uid="{00000000-0005-0000-0000-00004A060000}"/>
    <cellStyle name="Normal 6 2 5 2 2" xfId="948" xr:uid="{00000000-0005-0000-0000-00004B060000}"/>
    <cellStyle name="Normal 6 2 5 2 2 2" xfId="2241" xr:uid="{00000000-0005-0000-0000-00004C060000}"/>
    <cellStyle name="Normal 6 2 5 2 3" xfId="663" xr:uid="{00000000-0005-0000-0000-00004D060000}"/>
    <cellStyle name="Normal 6 2 5 2 3 2" xfId="1956" xr:uid="{00000000-0005-0000-0000-00004E060000}"/>
    <cellStyle name="Normal 6 2 5 2 4" xfId="1652" xr:uid="{00000000-0005-0000-0000-00004F060000}"/>
    <cellStyle name="Normal 6 2 5 3" xfId="473" xr:uid="{00000000-0005-0000-0000-000050060000}"/>
    <cellStyle name="Normal 6 2 5 3 2" xfId="1043" xr:uid="{00000000-0005-0000-0000-000051060000}"/>
    <cellStyle name="Normal 6 2 5 3 2 2" xfId="2336" xr:uid="{00000000-0005-0000-0000-000052060000}"/>
    <cellStyle name="Normal 6 2 5 3 3" xfId="758" xr:uid="{00000000-0005-0000-0000-000053060000}"/>
    <cellStyle name="Normal 6 2 5 3 3 2" xfId="2051" xr:uid="{00000000-0005-0000-0000-000054060000}"/>
    <cellStyle name="Normal 6 2 5 3 4" xfId="1766" xr:uid="{00000000-0005-0000-0000-000055060000}"/>
    <cellStyle name="Normal 6 2 5 4" xfId="245" xr:uid="{00000000-0005-0000-0000-000056060000}"/>
    <cellStyle name="Normal 6 2 5 4 2" xfId="853" xr:uid="{00000000-0005-0000-0000-000057060000}"/>
    <cellStyle name="Normal 6 2 5 4 2 2" xfId="2146" xr:uid="{00000000-0005-0000-0000-000058060000}"/>
    <cellStyle name="Normal 6 2 5 4 3" xfId="1538" xr:uid="{00000000-0005-0000-0000-000059060000}"/>
    <cellStyle name="Normal 6 2 5 5" xfId="568" xr:uid="{00000000-0005-0000-0000-00005A060000}"/>
    <cellStyle name="Normal 6 2 5 5 2" xfId="1861" xr:uid="{00000000-0005-0000-0000-00005B060000}"/>
    <cellStyle name="Normal 6 2 5 6" xfId="1424" xr:uid="{00000000-0005-0000-0000-00005C060000}"/>
    <cellStyle name="Normal 6 2 6" xfId="150" xr:uid="{00000000-0005-0000-0000-00005D060000}"/>
    <cellStyle name="Normal 6 2 6 2" xfId="378" xr:uid="{00000000-0005-0000-0000-00005E060000}"/>
    <cellStyle name="Normal 6 2 6 2 2" xfId="967" xr:uid="{00000000-0005-0000-0000-00005F060000}"/>
    <cellStyle name="Normal 6 2 6 2 2 2" xfId="2260" xr:uid="{00000000-0005-0000-0000-000060060000}"/>
    <cellStyle name="Normal 6 2 6 2 3" xfId="682" xr:uid="{00000000-0005-0000-0000-000061060000}"/>
    <cellStyle name="Normal 6 2 6 2 3 2" xfId="1975" xr:uid="{00000000-0005-0000-0000-000062060000}"/>
    <cellStyle name="Normal 6 2 6 2 4" xfId="1671" xr:uid="{00000000-0005-0000-0000-000063060000}"/>
    <cellStyle name="Normal 6 2 6 3" xfId="492" xr:uid="{00000000-0005-0000-0000-000064060000}"/>
    <cellStyle name="Normal 6 2 6 3 2" xfId="1062" xr:uid="{00000000-0005-0000-0000-000065060000}"/>
    <cellStyle name="Normal 6 2 6 3 2 2" xfId="2355" xr:uid="{00000000-0005-0000-0000-000066060000}"/>
    <cellStyle name="Normal 6 2 6 3 3" xfId="777" xr:uid="{00000000-0005-0000-0000-000067060000}"/>
    <cellStyle name="Normal 6 2 6 3 3 2" xfId="2070" xr:uid="{00000000-0005-0000-0000-000068060000}"/>
    <cellStyle name="Normal 6 2 6 3 4" xfId="1785" xr:uid="{00000000-0005-0000-0000-000069060000}"/>
    <cellStyle name="Normal 6 2 6 4" xfId="264" xr:uid="{00000000-0005-0000-0000-00006A060000}"/>
    <cellStyle name="Normal 6 2 6 4 2" xfId="872" xr:uid="{00000000-0005-0000-0000-00006B060000}"/>
    <cellStyle name="Normal 6 2 6 4 2 2" xfId="2165" xr:uid="{00000000-0005-0000-0000-00006C060000}"/>
    <cellStyle name="Normal 6 2 6 4 3" xfId="1557" xr:uid="{00000000-0005-0000-0000-00006D060000}"/>
    <cellStyle name="Normal 6 2 6 5" xfId="587" xr:uid="{00000000-0005-0000-0000-00006E060000}"/>
    <cellStyle name="Normal 6 2 6 5 2" xfId="1880" xr:uid="{00000000-0005-0000-0000-00006F060000}"/>
    <cellStyle name="Normal 6 2 6 6" xfId="1443" xr:uid="{00000000-0005-0000-0000-000070060000}"/>
    <cellStyle name="Normal 6 2 7" xfId="283" xr:uid="{00000000-0005-0000-0000-000071060000}"/>
    <cellStyle name="Normal 6 2 7 2" xfId="397" xr:uid="{00000000-0005-0000-0000-000072060000}"/>
    <cellStyle name="Normal 6 2 7 2 2" xfId="891" xr:uid="{00000000-0005-0000-0000-000073060000}"/>
    <cellStyle name="Normal 6 2 7 2 2 2" xfId="2184" xr:uid="{00000000-0005-0000-0000-000074060000}"/>
    <cellStyle name="Normal 6 2 7 2 3" xfId="1690" xr:uid="{00000000-0005-0000-0000-000075060000}"/>
    <cellStyle name="Normal 6 2 7 3" xfId="606" xr:uid="{00000000-0005-0000-0000-000076060000}"/>
    <cellStyle name="Normal 6 2 7 3 2" xfId="1899" xr:uid="{00000000-0005-0000-0000-000077060000}"/>
    <cellStyle name="Normal 6 2 7 4" xfId="1576" xr:uid="{00000000-0005-0000-0000-000078060000}"/>
    <cellStyle name="Normal 6 2 8" xfId="302" xr:uid="{00000000-0005-0000-0000-000079060000}"/>
    <cellStyle name="Normal 6 2 8 2" xfId="986" xr:uid="{00000000-0005-0000-0000-00007A060000}"/>
    <cellStyle name="Normal 6 2 8 2 2" xfId="2279" xr:uid="{00000000-0005-0000-0000-00007B060000}"/>
    <cellStyle name="Normal 6 2 8 3" xfId="701" xr:uid="{00000000-0005-0000-0000-00007C060000}"/>
    <cellStyle name="Normal 6 2 8 3 2" xfId="1994" xr:uid="{00000000-0005-0000-0000-00007D060000}"/>
    <cellStyle name="Normal 6 2 8 4" xfId="1595" xr:uid="{00000000-0005-0000-0000-00007E060000}"/>
    <cellStyle name="Normal 6 2 9" xfId="416" xr:uid="{00000000-0005-0000-0000-00007F060000}"/>
    <cellStyle name="Normal 6 2 9 2" xfId="796" xr:uid="{00000000-0005-0000-0000-000080060000}"/>
    <cellStyle name="Normal 6 2 9 2 2" xfId="2089" xr:uid="{00000000-0005-0000-0000-000081060000}"/>
    <cellStyle name="Normal 6 2 9 3" xfId="1709" xr:uid="{00000000-0005-0000-0000-000082060000}"/>
    <cellStyle name="Normal 6 3" xfId="75" xr:uid="{00000000-0005-0000-0000-000083060000}"/>
    <cellStyle name="Normal 6 3 10" xfId="175" xr:uid="{00000000-0005-0000-0000-000084060000}"/>
    <cellStyle name="Normal 6 3 10 2" xfId="1468" xr:uid="{00000000-0005-0000-0000-000085060000}"/>
    <cellStyle name="Normal 6 3 11" xfId="517" xr:uid="{00000000-0005-0000-0000-000086060000}"/>
    <cellStyle name="Normal 6 3 11 2" xfId="1810" xr:uid="{00000000-0005-0000-0000-000087060000}"/>
    <cellStyle name="Normal 6 3 12" xfId="1373" xr:uid="{00000000-0005-0000-0000-000088060000}"/>
    <cellStyle name="Normal 6 3 2" xfId="99" xr:uid="{00000000-0005-0000-0000-000089060000}"/>
    <cellStyle name="Normal 6 3 2 2" xfId="327" xr:uid="{00000000-0005-0000-0000-00008A060000}"/>
    <cellStyle name="Normal 6 3 2 2 2" xfId="916" xr:uid="{00000000-0005-0000-0000-00008B060000}"/>
    <cellStyle name="Normal 6 3 2 2 2 2" xfId="2209" xr:uid="{00000000-0005-0000-0000-00008C060000}"/>
    <cellStyle name="Normal 6 3 2 2 3" xfId="631" xr:uid="{00000000-0005-0000-0000-00008D060000}"/>
    <cellStyle name="Normal 6 3 2 2 3 2" xfId="1924" xr:uid="{00000000-0005-0000-0000-00008E060000}"/>
    <cellStyle name="Normal 6 3 2 2 4" xfId="1620" xr:uid="{00000000-0005-0000-0000-00008F060000}"/>
    <cellStyle name="Normal 6 3 2 3" xfId="441" xr:uid="{00000000-0005-0000-0000-000090060000}"/>
    <cellStyle name="Normal 6 3 2 3 2" xfId="1011" xr:uid="{00000000-0005-0000-0000-000091060000}"/>
    <cellStyle name="Normal 6 3 2 3 2 2" xfId="2304" xr:uid="{00000000-0005-0000-0000-000092060000}"/>
    <cellStyle name="Normal 6 3 2 3 3" xfId="726" xr:uid="{00000000-0005-0000-0000-000093060000}"/>
    <cellStyle name="Normal 6 3 2 3 3 2" xfId="2019" xr:uid="{00000000-0005-0000-0000-000094060000}"/>
    <cellStyle name="Normal 6 3 2 3 4" xfId="1734" xr:uid="{00000000-0005-0000-0000-000095060000}"/>
    <cellStyle name="Normal 6 3 2 4" xfId="213" xr:uid="{00000000-0005-0000-0000-000096060000}"/>
    <cellStyle name="Normal 6 3 2 4 2" xfId="821" xr:uid="{00000000-0005-0000-0000-000097060000}"/>
    <cellStyle name="Normal 6 3 2 4 2 2" xfId="2114" xr:uid="{00000000-0005-0000-0000-000098060000}"/>
    <cellStyle name="Normal 6 3 2 4 3" xfId="1506" xr:uid="{00000000-0005-0000-0000-000099060000}"/>
    <cellStyle name="Normal 6 3 2 5" xfId="536" xr:uid="{00000000-0005-0000-0000-00009A060000}"/>
    <cellStyle name="Normal 6 3 2 5 2" xfId="1829" xr:uid="{00000000-0005-0000-0000-00009B060000}"/>
    <cellStyle name="Normal 6 3 2 6" xfId="1392" xr:uid="{00000000-0005-0000-0000-00009C060000}"/>
    <cellStyle name="Normal 6 3 3" xfId="118" xr:uid="{00000000-0005-0000-0000-00009D060000}"/>
    <cellStyle name="Normal 6 3 3 2" xfId="346" xr:uid="{00000000-0005-0000-0000-00009E060000}"/>
    <cellStyle name="Normal 6 3 3 2 2" xfId="935" xr:uid="{00000000-0005-0000-0000-00009F060000}"/>
    <cellStyle name="Normal 6 3 3 2 2 2" xfId="2228" xr:uid="{00000000-0005-0000-0000-0000A0060000}"/>
    <cellStyle name="Normal 6 3 3 2 3" xfId="650" xr:uid="{00000000-0005-0000-0000-0000A1060000}"/>
    <cellStyle name="Normal 6 3 3 2 3 2" xfId="1943" xr:uid="{00000000-0005-0000-0000-0000A2060000}"/>
    <cellStyle name="Normal 6 3 3 2 4" xfId="1639" xr:uid="{00000000-0005-0000-0000-0000A3060000}"/>
    <cellStyle name="Normal 6 3 3 3" xfId="460" xr:uid="{00000000-0005-0000-0000-0000A4060000}"/>
    <cellStyle name="Normal 6 3 3 3 2" xfId="1030" xr:uid="{00000000-0005-0000-0000-0000A5060000}"/>
    <cellStyle name="Normal 6 3 3 3 2 2" xfId="2323" xr:uid="{00000000-0005-0000-0000-0000A6060000}"/>
    <cellStyle name="Normal 6 3 3 3 3" xfId="745" xr:uid="{00000000-0005-0000-0000-0000A7060000}"/>
    <cellStyle name="Normal 6 3 3 3 3 2" xfId="2038" xr:uid="{00000000-0005-0000-0000-0000A8060000}"/>
    <cellStyle name="Normal 6 3 3 3 4" xfId="1753" xr:uid="{00000000-0005-0000-0000-0000A9060000}"/>
    <cellStyle name="Normal 6 3 3 4" xfId="232" xr:uid="{00000000-0005-0000-0000-0000AA060000}"/>
    <cellStyle name="Normal 6 3 3 4 2" xfId="840" xr:uid="{00000000-0005-0000-0000-0000AB060000}"/>
    <cellStyle name="Normal 6 3 3 4 2 2" xfId="2133" xr:uid="{00000000-0005-0000-0000-0000AC060000}"/>
    <cellStyle name="Normal 6 3 3 4 3" xfId="1525" xr:uid="{00000000-0005-0000-0000-0000AD060000}"/>
    <cellStyle name="Normal 6 3 3 5" xfId="555" xr:uid="{00000000-0005-0000-0000-0000AE060000}"/>
    <cellStyle name="Normal 6 3 3 5 2" xfId="1848" xr:uid="{00000000-0005-0000-0000-0000AF060000}"/>
    <cellStyle name="Normal 6 3 3 6" xfId="1411" xr:uid="{00000000-0005-0000-0000-0000B0060000}"/>
    <cellStyle name="Normal 6 3 4" xfId="137" xr:uid="{00000000-0005-0000-0000-0000B1060000}"/>
    <cellStyle name="Normal 6 3 4 2" xfId="365" xr:uid="{00000000-0005-0000-0000-0000B2060000}"/>
    <cellStyle name="Normal 6 3 4 2 2" xfId="954" xr:uid="{00000000-0005-0000-0000-0000B3060000}"/>
    <cellStyle name="Normal 6 3 4 2 2 2" xfId="2247" xr:uid="{00000000-0005-0000-0000-0000B4060000}"/>
    <cellStyle name="Normal 6 3 4 2 3" xfId="669" xr:uid="{00000000-0005-0000-0000-0000B5060000}"/>
    <cellStyle name="Normal 6 3 4 2 3 2" xfId="1962" xr:uid="{00000000-0005-0000-0000-0000B6060000}"/>
    <cellStyle name="Normal 6 3 4 2 4" xfId="1658" xr:uid="{00000000-0005-0000-0000-0000B7060000}"/>
    <cellStyle name="Normal 6 3 4 3" xfId="479" xr:uid="{00000000-0005-0000-0000-0000B8060000}"/>
    <cellStyle name="Normal 6 3 4 3 2" xfId="1049" xr:uid="{00000000-0005-0000-0000-0000B9060000}"/>
    <cellStyle name="Normal 6 3 4 3 2 2" xfId="2342" xr:uid="{00000000-0005-0000-0000-0000BA060000}"/>
    <cellStyle name="Normal 6 3 4 3 3" xfId="764" xr:uid="{00000000-0005-0000-0000-0000BB060000}"/>
    <cellStyle name="Normal 6 3 4 3 3 2" xfId="2057" xr:uid="{00000000-0005-0000-0000-0000BC060000}"/>
    <cellStyle name="Normal 6 3 4 3 4" xfId="1772" xr:uid="{00000000-0005-0000-0000-0000BD060000}"/>
    <cellStyle name="Normal 6 3 4 4" xfId="251" xr:uid="{00000000-0005-0000-0000-0000BE060000}"/>
    <cellStyle name="Normal 6 3 4 4 2" xfId="859" xr:uid="{00000000-0005-0000-0000-0000BF060000}"/>
    <cellStyle name="Normal 6 3 4 4 2 2" xfId="2152" xr:uid="{00000000-0005-0000-0000-0000C0060000}"/>
    <cellStyle name="Normal 6 3 4 4 3" xfId="1544" xr:uid="{00000000-0005-0000-0000-0000C1060000}"/>
    <cellStyle name="Normal 6 3 4 5" xfId="574" xr:uid="{00000000-0005-0000-0000-0000C2060000}"/>
    <cellStyle name="Normal 6 3 4 5 2" xfId="1867" xr:uid="{00000000-0005-0000-0000-0000C3060000}"/>
    <cellStyle name="Normal 6 3 4 6" xfId="1430" xr:uid="{00000000-0005-0000-0000-0000C4060000}"/>
    <cellStyle name="Normal 6 3 5" xfId="156" xr:uid="{00000000-0005-0000-0000-0000C5060000}"/>
    <cellStyle name="Normal 6 3 5 2" xfId="384" xr:uid="{00000000-0005-0000-0000-0000C6060000}"/>
    <cellStyle name="Normal 6 3 5 2 2" xfId="973" xr:uid="{00000000-0005-0000-0000-0000C7060000}"/>
    <cellStyle name="Normal 6 3 5 2 2 2" xfId="2266" xr:uid="{00000000-0005-0000-0000-0000C8060000}"/>
    <cellStyle name="Normal 6 3 5 2 3" xfId="688" xr:uid="{00000000-0005-0000-0000-0000C9060000}"/>
    <cellStyle name="Normal 6 3 5 2 3 2" xfId="1981" xr:uid="{00000000-0005-0000-0000-0000CA060000}"/>
    <cellStyle name="Normal 6 3 5 2 4" xfId="1677" xr:uid="{00000000-0005-0000-0000-0000CB060000}"/>
    <cellStyle name="Normal 6 3 5 3" xfId="498" xr:uid="{00000000-0005-0000-0000-0000CC060000}"/>
    <cellStyle name="Normal 6 3 5 3 2" xfId="1068" xr:uid="{00000000-0005-0000-0000-0000CD060000}"/>
    <cellStyle name="Normal 6 3 5 3 2 2" xfId="2361" xr:uid="{00000000-0005-0000-0000-0000CE060000}"/>
    <cellStyle name="Normal 6 3 5 3 3" xfId="783" xr:uid="{00000000-0005-0000-0000-0000CF060000}"/>
    <cellStyle name="Normal 6 3 5 3 3 2" xfId="2076" xr:uid="{00000000-0005-0000-0000-0000D0060000}"/>
    <cellStyle name="Normal 6 3 5 3 4" xfId="1791" xr:uid="{00000000-0005-0000-0000-0000D1060000}"/>
    <cellStyle name="Normal 6 3 5 4" xfId="270" xr:uid="{00000000-0005-0000-0000-0000D2060000}"/>
    <cellStyle name="Normal 6 3 5 4 2" xfId="878" xr:uid="{00000000-0005-0000-0000-0000D3060000}"/>
    <cellStyle name="Normal 6 3 5 4 2 2" xfId="2171" xr:uid="{00000000-0005-0000-0000-0000D4060000}"/>
    <cellStyle name="Normal 6 3 5 4 3" xfId="1563" xr:uid="{00000000-0005-0000-0000-0000D5060000}"/>
    <cellStyle name="Normal 6 3 5 5" xfId="593" xr:uid="{00000000-0005-0000-0000-0000D6060000}"/>
    <cellStyle name="Normal 6 3 5 5 2" xfId="1886" xr:uid="{00000000-0005-0000-0000-0000D7060000}"/>
    <cellStyle name="Normal 6 3 5 6" xfId="1449" xr:uid="{00000000-0005-0000-0000-0000D8060000}"/>
    <cellStyle name="Normal 6 3 6" xfId="289" xr:uid="{00000000-0005-0000-0000-0000D9060000}"/>
    <cellStyle name="Normal 6 3 6 2" xfId="403" xr:uid="{00000000-0005-0000-0000-0000DA060000}"/>
    <cellStyle name="Normal 6 3 6 2 2" xfId="897" xr:uid="{00000000-0005-0000-0000-0000DB060000}"/>
    <cellStyle name="Normal 6 3 6 2 2 2" xfId="2190" xr:uid="{00000000-0005-0000-0000-0000DC060000}"/>
    <cellStyle name="Normal 6 3 6 2 3" xfId="1696" xr:uid="{00000000-0005-0000-0000-0000DD060000}"/>
    <cellStyle name="Normal 6 3 6 3" xfId="612" xr:uid="{00000000-0005-0000-0000-0000DE060000}"/>
    <cellStyle name="Normal 6 3 6 3 2" xfId="1905" xr:uid="{00000000-0005-0000-0000-0000DF060000}"/>
    <cellStyle name="Normal 6 3 6 4" xfId="1582" xr:uid="{00000000-0005-0000-0000-0000E0060000}"/>
    <cellStyle name="Normal 6 3 7" xfId="308" xr:uid="{00000000-0005-0000-0000-0000E1060000}"/>
    <cellStyle name="Normal 6 3 7 2" xfId="992" xr:uid="{00000000-0005-0000-0000-0000E2060000}"/>
    <cellStyle name="Normal 6 3 7 2 2" xfId="2285" xr:uid="{00000000-0005-0000-0000-0000E3060000}"/>
    <cellStyle name="Normal 6 3 7 3" xfId="707" xr:uid="{00000000-0005-0000-0000-0000E4060000}"/>
    <cellStyle name="Normal 6 3 7 3 2" xfId="2000" xr:uid="{00000000-0005-0000-0000-0000E5060000}"/>
    <cellStyle name="Normal 6 3 7 4" xfId="1601" xr:uid="{00000000-0005-0000-0000-0000E6060000}"/>
    <cellStyle name="Normal 6 3 8" xfId="422" xr:uid="{00000000-0005-0000-0000-0000E7060000}"/>
    <cellStyle name="Normal 6 3 8 2" xfId="802" xr:uid="{00000000-0005-0000-0000-0000E8060000}"/>
    <cellStyle name="Normal 6 3 8 2 2" xfId="2095" xr:uid="{00000000-0005-0000-0000-0000E9060000}"/>
    <cellStyle name="Normal 6 3 8 3" xfId="1715" xr:uid="{00000000-0005-0000-0000-0000EA060000}"/>
    <cellStyle name="Normal 6 3 9" xfId="194" xr:uid="{00000000-0005-0000-0000-0000EB060000}"/>
    <cellStyle name="Normal 6 3 9 2" xfId="1487" xr:uid="{00000000-0005-0000-0000-0000EC060000}"/>
    <cellStyle name="Normal 6 4" xfId="89" xr:uid="{00000000-0005-0000-0000-0000ED060000}"/>
    <cellStyle name="Normal 6 4 2" xfId="317" xr:uid="{00000000-0005-0000-0000-0000EE060000}"/>
    <cellStyle name="Normal 6 4 2 2" xfId="906" xr:uid="{00000000-0005-0000-0000-0000EF060000}"/>
    <cellStyle name="Normal 6 4 2 2 2" xfId="2199" xr:uid="{00000000-0005-0000-0000-0000F0060000}"/>
    <cellStyle name="Normal 6 4 2 3" xfId="621" xr:uid="{00000000-0005-0000-0000-0000F1060000}"/>
    <cellStyle name="Normal 6 4 2 3 2" xfId="1914" xr:uid="{00000000-0005-0000-0000-0000F2060000}"/>
    <cellStyle name="Normal 6 4 2 4" xfId="1610" xr:uid="{00000000-0005-0000-0000-0000F3060000}"/>
    <cellStyle name="Normal 6 4 3" xfId="431" xr:uid="{00000000-0005-0000-0000-0000F4060000}"/>
    <cellStyle name="Normal 6 4 3 2" xfId="1001" xr:uid="{00000000-0005-0000-0000-0000F5060000}"/>
    <cellStyle name="Normal 6 4 3 2 2" xfId="2294" xr:uid="{00000000-0005-0000-0000-0000F6060000}"/>
    <cellStyle name="Normal 6 4 3 3" xfId="716" xr:uid="{00000000-0005-0000-0000-0000F7060000}"/>
    <cellStyle name="Normal 6 4 3 3 2" xfId="2009" xr:uid="{00000000-0005-0000-0000-0000F8060000}"/>
    <cellStyle name="Normal 6 4 3 4" xfId="1724" xr:uid="{00000000-0005-0000-0000-0000F9060000}"/>
    <cellStyle name="Normal 6 4 4" xfId="203" xr:uid="{00000000-0005-0000-0000-0000FA060000}"/>
    <cellStyle name="Normal 6 4 4 2" xfId="811" xr:uid="{00000000-0005-0000-0000-0000FB060000}"/>
    <cellStyle name="Normal 6 4 4 2 2" xfId="2104" xr:uid="{00000000-0005-0000-0000-0000FC060000}"/>
    <cellStyle name="Normal 6 4 4 3" xfId="1496" xr:uid="{00000000-0005-0000-0000-0000FD060000}"/>
    <cellStyle name="Normal 6 4 5" xfId="526" xr:uid="{00000000-0005-0000-0000-0000FE060000}"/>
    <cellStyle name="Normal 6 4 5 2" xfId="1819" xr:uid="{00000000-0005-0000-0000-0000FF060000}"/>
    <cellStyle name="Normal 6 4 6" xfId="1382" xr:uid="{00000000-0005-0000-0000-000000070000}"/>
    <cellStyle name="Normal 6 5" xfId="108" xr:uid="{00000000-0005-0000-0000-000001070000}"/>
    <cellStyle name="Normal 6 5 2" xfId="336" xr:uid="{00000000-0005-0000-0000-000002070000}"/>
    <cellStyle name="Normal 6 5 2 2" xfId="925" xr:uid="{00000000-0005-0000-0000-000003070000}"/>
    <cellStyle name="Normal 6 5 2 2 2" xfId="2218" xr:uid="{00000000-0005-0000-0000-000004070000}"/>
    <cellStyle name="Normal 6 5 2 3" xfId="640" xr:uid="{00000000-0005-0000-0000-000005070000}"/>
    <cellStyle name="Normal 6 5 2 3 2" xfId="1933" xr:uid="{00000000-0005-0000-0000-000006070000}"/>
    <cellStyle name="Normal 6 5 2 4" xfId="1629" xr:uid="{00000000-0005-0000-0000-000007070000}"/>
    <cellStyle name="Normal 6 5 3" xfId="450" xr:uid="{00000000-0005-0000-0000-000008070000}"/>
    <cellStyle name="Normal 6 5 3 2" xfId="1020" xr:uid="{00000000-0005-0000-0000-000009070000}"/>
    <cellStyle name="Normal 6 5 3 2 2" xfId="2313" xr:uid="{00000000-0005-0000-0000-00000A070000}"/>
    <cellStyle name="Normal 6 5 3 3" xfId="735" xr:uid="{00000000-0005-0000-0000-00000B070000}"/>
    <cellStyle name="Normal 6 5 3 3 2" xfId="2028" xr:uid="{00000000-0005-0000-0000-00000C070000}"/>
    <cellStyle name="Normal 6 5 3 4" xfId="1743" xr:uid="{00000000-0005-0000-0000-00000D070000}"/>
    <cellStyle name="Normal 6 5 4" xfId="222" xr:uid="{00000000-0005-0000-0000-00000E070000}"/>
    <cellStyle name="Normal 6 5 4 2" xfId="830" xr:uid="{00000000-0005-0000-0000-00000F070000}"/>
    <cellStyle name="Normal 6 5 4 2 2" xfId="2123" xr:uid="{00000000-0005-0000-0000-000010070000}"/>
    <cellStyle name="Normal 6 5 4 3" xfId="1515" xr:uid="{00000000-0005-0000-0000-000011070000}"/>
    <cellStyle name="Normal 6 5 5" xfId="545" xr:uid="{00000000-0005-0000-0000-000012070000}"/>
    <cellStyle name="Normal 6 5 5 2" xfId="1838" xr:uid="{00000000-0005-0000-0000-000013070000}"/>
    <cellStyle name="Normal 6 5 6" xfId="1401" xr:uid="{00000000-0005-0000-0000-000014070000}"/>
    <cellStyle name="Normal 6 6" xfId="127" xr:uid="{00000000-0005-0000-0000-000015070000}"/>
    <cellStyle name="Normal 6 6 2" xfId="355" xr:uid="{00000000-0005-0000-0000-000016070000}"/>
    <cellStyle name="Normal 6 6 2 2" xfId="944" xr:uid="{00000000-0005-0000-0000-000017070000}"/>
    <cellStyle name="Normal 6 6 2 2 2" xfId="2237" xr:uid="{00000000-0005-0000-0000-000018070000}"/>
    <cellStyle name="Normal 6 6 2 3" xfId="659" xr:uid="{00000000-0005-0000-0000-000019070000}"/>
    <cellStyle name="Normal 6 6 2 3 2" xfId="1952" xr:uid="{00000000-0005-0000-0000-00001A070000}"/>
    <cellStyle name="Normal 6 6 2 4" xfId="1648" xr:uid="{00000000-0005-0000-0000-00001B070000}"/>
    <cellStyle name="Normal 6 6 3" xfId="469" xr:uid="{00000000-0005-0000-0000-00001C070000}"/>
    <cellStyle name="Normal 6 6 3 2" xfId="1039" xr:uid="{00000000-0005-0000-0000-00001D070000}"/>
    <cellStyle name="Normal 6 6 3 2 2" xfId="2332" xr:uid="{00000000-0005-0000-0000-00001E070000}"/>
    <cellStyle name="Normal 6 6 3 3" xfId="754" xr:uid="{00000000-0005-0000-0000-00001F070000}"/>
    <cellStyle name="Normal 6 6 3 3 2" xfId="2047" xr:uid="{00000000-0005-0000-0000-000020070000}"/>
    <cellStyle name="Normal 6 6 3 4" xfId="1762" xr:uid="{00000000-0005-0000-0000-000021070000}"/>
    <cellStyle name="Normal 6 6 4" xfId="241" xr:uid="{00000000-0005-0000-0000-000022070000}"/>
    <cellStyle name="Normal 6 6 4 2" xfId="849" xr:uid="{00000000-0005-0000-0000-000023070000}"/>
    <cellStyle name="Normal 6 6 4 2 2" xfId="2142" xr:uid="{00000000-0005-0000-0000-000024070000}"/>
    <cellStyle name="Normal 6 6 4 3" xfId="1534" xr:uid="{00000000-0005-0000-0000-000025070000}"/>
    <cellStyle name="Normal 6 6 5" xfId="564" xr:uid="{00000000-0005-0000-0000-000026070000}"/>
    <cellStyle name="Normal 6 6 5 2" xfId="1857" xr:uid="{00000000-0005-0000-0000-000027070000}"/>
    <cellStyle name="Normal 6 6 6" xfId="1420" xr:uid="{00000000-0005-0000-0000-000028070000}"/>
    <cellStyle name="Normal 6 7" xfId="146" xr:uid="{00000000-0005-0000-0000-000029070000}"/>
    <cellStyle name="Normal 6 7 2" xfId="374" xr:uid="{00000000-0005-0000-0000-00002A070000}"/>
    <cellStyle name="Normal 6 7 2 2" xfId="963" xr:uid="{00000000-0005-0000-0000-00002B070000}"/>
    <cellStyle name="Normal 6 7 2 2 2" xfId="2256" xr:uid="{00000000-0005-0000-0000-00002C070000}"/>
    <cellStyle name="Normal 6 7 2 3" xfId="678" xr:uid="{00000000-0005-0000-0000-00002D070000}"/>
    <cellStyle name="Normal 6 7 2 3 2" xfId="1971" xr:uid="{00000000-0005-0000-0000-00002E070000}"/>
    <cellStyle name="Normal 6 7 2 4" xfId="1667" xr:uid="{00000000-0005-0000-0000-00002F070000}"/>
    <cellStyle name="Normal 6 7 3" xfId="488" xr:uid="{00000000-0005-0000-0000-000030070000}"/>
    <cellStyle name="Normal 6 7 3 2" xfId="1058" xr:uid="{00000000-0005-0000-0000-000031070000}"/>
    <cellStyle name="Normal 6 7 3 2 2" xfId="2351" xr:uid="{00000000-0005-0000-0000-000032070000}"/>
    <cellStyle name="Normal 6 7 3 3" xfId="773" xr:uid="{00000000-0005-0000-0000-000033070000}"/>
    <cellStyle name="Normal 6 7 3 3 2" xfId="2066" xr:uid="{00000000-0005-0000-0000-000034070000}"/>
    <cellStyle name="Normal 6 7 3 4" xfId="1781" xr:uid="{00000000-0005-0000-0000-000035070000}"/>
    <cellStyle name="Normal 6 7 4" xfId="260" xr:uid="{00000000-0005-0000-0000-000036070000}"/>
    <cellStyle name="Normal 6 7 4 2" xfId="868" xr:uid="{00000000-0005-0000-0000-000037070000}"/>
    <cellStyle name="Normal 6 7 4 2 2" xfId="2161" xr:uid="{00000000-0005-0000-0000-000038070000}"/>
    <cellStyle name="Normal 6 7 4 3" xfId="1553" xr:uid="{00000000-0005-0000-0000-000039070000}"/>
    <cellStyle name="Normal 6 7 5" xfId="583" xr:uid="{00000000-0005-0000-0000-00003A070000}"/>
    <cellStyle name="Normal 6 7 5 2" xfId="1876" xr:uid="{00000000-0005-0000-0000-00003B070000}"/>
    <cellStyle name="Normal 6 7 6" xfId="1439" xr:uid="{00000000-0005-0000-0000-00003C070000}"/>
    <cellStyle name="Normal 6 8" xfId="279" xr:uid="{00000000-0005-0000-0000-00003D070000}"/>
    <cellStyle name="Normal 6 8 2" xfId="393" xr:uid="{00000000-0005-0000-0000-00003E070000}"/>
    <cellStyle name="Normal 6 8 2 2" xfId="887" xr:uid="{00000000-0005-0000-0000-00003F070000}"/>
    <cellStyle name="Normal 6 8 2 2 2" xfId="2180" xr:uid="{00000000-0005-0000-0000-000040070000}"/>
    <cellStyle name="Normal 6 8 2 3" xfId="1686" xr:uid="{00000000-0005-0000-0000-000041070000}"/>
    <cellStyle name="Normal 6 8 3" xfId="602" xr:uid="{00000000-0005-0000-0000-000042070000}"/>
    <cellStyle name="Normal 6 8 3 2" xfId="1895" xr:uid="{00000000-0005-0000-0000-000043070000}"/>
    <cellStyle name="Normal 6 8 4" xfId="1572" xr:uid="{00000000-0005-0000-0000-000044070000}"/>
    <cellStyle name="Normal 6 9" xfId="298" xr:uid="{00000000-0005-0000-0000-000045070000}"/>
    <cellStyle name="Normal 6 9 2" xfId="982" xr:uid="{00000000-0005-0000-0000-000046070000}"/>
    <cellStyle name="Normal 6 9 2 2" xfId="2275" xr:uid="{00000000-0005-0000-0000-000047070000}"/>
    <cellStyle name="Normal 6 9 3" xfId="697" xr:uid="{00000000-0005-0000-0000-000048070000}"/>
    <cellStyle name="Normal 6 9 3 2" xfId="1990" xr:uid="{00000000-0005-0000-0000-000049070000}"/>
    <cellStyle name="Normal 6 9 4" xfId="1591" xr:uid="{00000000-0005-0000-0000-00004A070000}"/>
    <cellStyle name="Normal 67" xfId="2748" xr:uid="{00000000-0005-0000-0000-00004B070000}"/>
    <cellStyle name="Normal 67 2" xfId="2749" xr:uid="{00000000-0005-0000-0000-00004C070000}"/>
    <cellStyle name="Normal 67 3" xfId="2750" xr:uid="{00000000-0005-0000-0000-00004D070000}"/>
    <cellStyle name="Normal 68" xfId="2751" xr:uid="{00000000-0005-0000-0000-00004E070000}"/>
    <cellStyle name="Normal 7" xfId="43" xr:uid="{00000000-0005-0000-0000-00004F070000}"/>
    <cellStyle name="Normal 7 2" xfId="45" xr:uid="{00000000-0005-0000-0000-000050070000}"/>
    <cellStyle name="Normal 7 2 2" xfId="80" xr:uid="{00000000-0005-0000-0000-000051070000}"/>
    <cellStyle name="Normal 7 3" xfId="60" xr:uid="{00000000-0005-0000-0000-000052070000}"/>
    <cellStyle name="Normal 7 4" xfId="78" xr:uid="{00000000-0005-0000-0000-000053070000}"/>
    <cellStyle name="Normal 8" xfId="31" xr:uid="{00000000-0005-0000-0000-000054070000}"/>
    <cellStyle name="Normal 8 10" xfId="410" xr:uid="{00000000-0005-0000-0000-000055070000}"/>
    <cellStyle name="Normal 8 10 2" xfId="790" xr:uid="{00000000-0005-0000-0000-000056070000}"/>
    <cellStyle name="Normal 8 10 2 2" xfId="2083" xr:uid="{00000000-0005-0000-0000-000057070000}"/>
    <cellStyle name="Normal 8 10 3" xfId="1703" xr:uid="{00000000-0005-0000-0000-000058070000}"/>
    <cellStyle name="Normal 8 11" xfId="182" xr:uid="{00000000-0005-0000-0000-000059070000}"/>
    <cellStyle name="Normal 8 11 2" xfId="1475" xr:uid="{00000000-0005-0000-0000-00005A070000}"/>
    <cellStyle name="Normal 8 12" xfId="163" xr:uid="{00000000-0005-0000-0000-00005B070000}"/>
    <cellStyle name="Normal 8 12 2" xfId="1456" xr:uid="{00000000-0005-0000-0000-00005C070000}"/>
    <cellStyle name="Normal 8 13" xfId="505" xr:uid="{00000000-0005-0000-0000-00005D070000}"/>
    <cellStyle name="Normal 8 13 2" xfId="1798" xr:uid="{00000000-0005-0000-0000-00005E070000}"/>
    <cellStyle name="Normal 8 14" xfId="1361" xr:uid="{00000000-0005-0000-0000-00005F070000}"/>
    <cellStyle name="Normal 8 2" xfId="61" xr:uid="{00000000-0005-0000-0000-000060070000}"/>
    <cellStyle name="Normal 8 3" xfId="73" xr:uid="{00000000-0005-0000-0000-000061070000}"/>
    <cellStyle name="Normal 8 3 10" xfId="173" xr:uid="{00000000-0005-0000-0000-000062070000}"/>
    <cellStyle name="Normal 8 3 10 2" xfId="1466" xr:uid="{00000000-0005-0000-0000-000063070000}"/>
    <cellStyle name="Normal 8 3 11" xfId="515" xr:uid="{00000000-0005-0000-0000-000064070000}"/>
    <cellStyle name="Normal 8 3 11 2" xfId="1808" xr:uid="{00000000-0005-0000-0000-000065070000}"/>
    <cellStyle name="Normal 8 3 12" xfId="1371" xr:uid="{00000000-0005-0000-0000-000066070000}"/>
    <cellStyle name="Normal 8 3 2" xfId="97" xr:uid="{00000000-0005-0000-0000-000067070000}"/>
    <cellStyle name="Normal 8 3 2 2" xfId="325" xr:uid="{00000000-0005-0000-0000-000068070000}"/>
    <cellStyle name="Normal 8 3 2 2 2" xfId="914" xr:uid="{00000000-0005-0000-0000-000069070000}"/>
    <cellStyle name="Normal 8 3 2 2 2 2" xfId="2207" xr:uid="{00000000-0005-0000-0000-00006A070000}"/>
    <cellStyle name="Normal 8 3 2 2 3" xfId="629" xr:uid="{00000000-0005-0000-0000-00006B070000}"/>
    <cellStyle name="Normal 8 3 2 2 3 2" xfId="1922" xr:uid="{00000000-0005-0000-0000-00006C070000}"/>
    <cellStyle name="Normal 8 3 2 2 4" xfId="1618" xr:uid="{00000000-0005-0000-0000-00006D070000}"/>
    <cellStyle name="Normal 8 3 2 3" xfId="439" xr:uid="{00000000-0005-0000-0000-00006E070000}"/>
    <cellStyle name="Normal 8 3 2 3 2" xfId="1009" xr:uid="{00000000-0005-0000-0000-00006F070000}"/>
    <cellStyle name="Normal 8 3 2 3 2 2" xfId="2302" xr:uid="{00000000-0005-0000-0000-000070070000}"/>
    <cellStyle name="Normal 8 3 2 3 3" xfId="724" xr:uid="{00000000-0005-0000-0000-000071070000}"/>
    <cellStyle name="Normal 8 3 2 3 3 2" xfId="2017" xr:uid="{00000000-0005-0000-0000-000072070000}"/>
    <cellStyle name="Normal 8 3 2 3 4" xfId="1732" xr:uid="{00000000-0005-0000-0000-000073070000}"/>
    <cellStyle name="Normal 8 3 2 4" xfId="211" xr:uid="{00000000-0005-0000-0000-000074070000}"/>
    <cellStyle name="Normal 8 3 2 4 2" xfId="819" xr:uid="{00000000-0005-0000-0000-000075070000}"/>
    <cellStyle name="Normal 8 3 2 4 2 2" xfId="2112" xr:uid="{00000000-0005-0000-0000-000076070000}"/>
    <cellStyle name="Normal 8 3 2 4 3" xfId="1504" xr:uid="{00000000-0005-0000-0000-000077070000}"/>
    <cellStyle name="Normal 8 3 2 5" xfId="534" xr:uid="{00000000-0005-0000-0000-000078070000}"/>
    <cellStyle name="Normal 8 3 2 5 2" xfId="1827" xr:uid="{00000000-0005-0000-0000-000079070000}"/>
    <cellStyle name="Normal 8 3 2 6" xfId="1390" xr:uid="{00000000-0005-0000-0000-00007A070000}"/>
    <cellStyle name="Normal 8 3 3" xfId="116" xr:uid="{00000000-0005-0000-0000-00007B070000}"/>
    <cellStyle name="Normal 8 3 3 2" xfId="344" xr:uid="{00000000-0005-0000-0000-00007C070000}"/>
    <cellStyle name="Normal 8 3 3 2 2" xfId="933" xr:uid="{00000000-0005-0000-0000-00007D070000}"/>
    <cellStyle name="Normal 8 3 3 2 2 2" xfId="2226" xr:uid="{00000000-0005-0000-0000-00007E070000}"/>
    <cellStyle name="Normal 8 3 3 2 3" xfId="648" xr:uid="{00000000-0005-0000-0000-00007F070000}"/>
    <cellStyle name="Normal 8 3 3 2 3 2" xfId="1941" xr:uid="{00000000-0005-0000-0000-000080070000}"/>
    <cellStyle name="Normal 8 3 3 2 4" xfId="1637" xr:uid="{00000000-0005-0000-0000-000081070000}"/>
    <cellStyle name="Normal 8 3 3 3" xfId="458" xr:uid="{00000000-0005-0000-0000-000082070000}"/>
    <cellStyle name="Normal 8 3 3 3 2" xfId="1028" xr:uid="{00000000-0005-0000-0000-000083070000}"/>
    <cellStyle name="Normal 8 3 3 3 2 2" xfId="2321" xr:uid="{00000000-0005-0000-0000-000084070000}"/>
    <cellStyle name="Normal 8 3 3 3 3" xfId="743" xr:uid="{00000000-0005-0000-0000-000085070000}"/>
    <cellStyle name="Normal 8 3 3 3 3 2" xfId="2036" xr:uid="{00000000-0005-0000-0000-000086070000}"/>
    <cellStyle name="Normal 8 3 3 3 4" xfId="1751" xr:uid="{00000000-0005-0000-0000-000087070000}"/>
    <cellStyle name="Normal 8 3 3 4" xfId="230" xr:uid="{00000000-0005-0000-0000-000088070000}"/>
    <cellStyle name="Normal 8 3 3 4 2" xfId="838" xr:uid="{00000000-0005-0000-0000-000089070000}"/>
    <cellStyle name="Normal 8 3 3 4 2 2" xfId="2131" xr:uid="{00000000-0005-0000-0000-00008A070000}"/>
    <cellStyle name="Normal 8 3 3 4 3" xfId="1523" xr:uid="{00000000-0005-0000-0000-00008B070000}"/>
    <cellStyle name="Normal 8 3 3 5" xfId="553" xr:uid="{00000000-0005-0000-0000-00008C070000}"/>
    <cellStyle name="Normal 8 3 3 5 2" xfId="1846" xr:uid="{00000000-0005-0000-0000-00008D070000}"/>
    <cellStyle name="Normal 8 3 3 6" xfId="1409" xr:uid="{00000000-0005-0000-0000-00008E070000}"/>
    <cellStyle name="Normal 8 3 4" xfId="135" xr:uid="{00000000-0005-0000-0000-00008F070000}"/>
    <cellStyle name="Normal 8 3 4 2" xfId="363" xr:uid="{00000000-0005-0000-0000-000090070000}"/>
    <cellStyle name="Normal 8 3 4 2 2" xfId="952" xr:uid="{00000000-0005-0000-0000-000091070000}"/>
    <cellStyle name="Normal 8 3 4 2 2 2" xfId="2245" xr:uid="{00000000-0005-0000-0000-000092070000}"/>
    <cellStyle name="Normal 8 3 4 2 3" xfId="667" xr:uid="{00000000-0005-0000-0000-000093070000}"/>
    <cellStyle name="Normal 8 3 4 2 3 2" xfId="1960" xr:uid="{00000000-0005-0000-0000-000094070000}"/>
    <cellStyle name="Normal 8 3 4 2 4" xfId="1656" xr:uid="{00000000-0005-0000-0000-000095070000}"/>
    <cellStyle name="Normal 8 3 4 3" xfId="477" xr:uid="{00000000-0005-0000-0000-000096070000}"/>
    <cellStyle name="Normal 8 3 4 3 2" xfId="1047" xr:uid="{00000000-0005-0000-0000-000097070000}"/>
    <cellStyle name="Normal 8 3 4 3 2 2" xfId="2340" xr:uid="{00000000-0005-0000-0000-000098070000}"/>
    <cellStyle name="Normal 8 3 4 3 3" xfId="762" xr:uid="{00000000-0005-0000-0000-000099070000}"/>
    <cellStyle name="Normal 8 3 4 3 3 2" xfId="2055" xr:uid="{00000000-0005-0000-0000-00009A070000}"/>
    <cellStyle name="Normal 8 3 4 3 4" xfId="1770" xr:uid="{00000000-0005-0000-0000-00009B070000}"/>
    <cellStyle name="Normal 8 3 4 4" xfId="249" xr:uid="{00000000-0005-0000-0000-00009C070000}"/>
    <cellStyle name="Normal 8 3 4 4 2" xfId="857" xr:uid="{00000000-0005-0000-0000-00009D070000}"/>
    <cellStyle name="Normal 8 3 4 4 2 2" xfId="2150" xr:uid="{00000000-0005-0000-0000-00009E070000}"/>
    <cellStyle name="Normal 8 3 4 4 3" xfId="1542" xr:uid="{00000000-0005-0000-0000-00009F070000}"/>
    <cellStyle name="Normal 8 3 4 5" xfId="572" xr:uid="{00000000-0005-0000-0000-0000A0070000}"/>
    <cellStyle name="Normal 8 3 4 5 2" xfId="1865" xr:uid="{00000000-0005-0000-0000-0000A1070000}"/>
    <cellStyle name="Normal 8 3 4 6" xfId="1428" xr:uid="{00000000-0005-0000-0000-0000A2070000}"/>
    <cellStyle name="Normal 8 3 5" xfId="154" xr:uid="{00000000-0005-0000-0000-0000A3070000}"/>
    <cellStyle name="Normal 8 3 5 2" xfId="382" xr:uid="{00000000-0005-0000-0000-0000A4070000}"/>
    <cellStyle name="Normal 8 3 5 2 2" xfId="971" xr:uid="{00000000-0005-0000-0000-0000A5070000}"/>
    <cellStyle name="Normal 8 3 5 2 2 2" xfId="2264" xr:uid="{00000000-0005-0000-0000-0000A6070000}"/>
    <cellStyle name="Normal 8 3 5 2 3" xfId="686" xr:uid="{00000000-0005-0000-0000-0000A7070000}"/>
    <cellStyle name="Normal 8 3 5 2 3 2" xfId="1979" xr:uid="{00000000-0005-0000-0000-0000A8070000}"/>
    <cellStyle name="Normal 8 3 5 2 4" xfId="1675" xr:uid="{00000000-0005-0000-0000-0000A9070000}"/>
    <cellStyle name="Normal 8 3 5 3" xfId="496" xr:uid="{00000000-0005-0000-0000-0000AA070000}"/>
    <cellStyle name="Normal 8 3 5 3 2" xfId="1066" xr:uid="{00000000-0005-0000-0000-0000AB070000}"/>
    <cellStyle name="Normal 8 3 5 3 2 2" xfId="2359" xr:uid="{00000000-0005-0000-0000-0000AC070000}"/>
    <cellStyle name="Normal 8 3 5 3 3" xfId="781" xr:uid="{00000000-0005-0000-0000-0000AD070000}"/>
    <cellStyle name="Normal 8 3 5 3 3 2" xfId="2074" xr:uid="{00000000-0005-0000-0000-0000AE070000}"/>
    <cellStyle name="Normal 8 3 5 3 4" xfId="1789" xr:uid="{00000000-0005-0000-0000-0000AF070000}"/>
    <cellStyle name="Normal 8 3 5 4" xfId="268" xr:uid="{00000000-0005-0000-0000-0000B0070000}"/>
    <cellStyle name="Normal 8 3 5 4 2" xfId="876" xr:uid="{00000000-0005-0000-0000-0000B1070000}"/>
    <cellStyle name="Normal 8 3 5 4 2 2" xfId="2169" xr:uid="{00000000-0005-0000-0000-0000B2070000}"/>
    <cellStyle name="Normal 8 3 5 4 3" xfId="1561" xr:uid="{00000000-0005-0000-0000-0000B3070000}"/>
    <cellStyle name="Normal 8 3 5 5" xfId="591" xr:uid="{00000000-0005-0000-0000-0000B4070000}"/>
    <cellStyle name="Normal 8 3 5 5 2" xfId="1884" xr:uid="{00000000-0005-0000-0000-0000B5070000}"/>
    <cellStyle name="Normal 8 3 5 6" xfId="1447" xr:uid="{00000000-0005-0000-0000-0000B6070000}"/>
    <cellStyle name="Normal 8 3 6" xfId="287" xr:uid="{00000000-0005-0000-0000-0000B7070000}"/>
    <cellStyle name="Normal 8 3 6 2" xfId="401" xr:uid="{00000000-0005-0000-0000-0000B8070000}"/>
    <cellStyle name="Normal 8 3 6 2 2" xfId="895" xr:uid="{00000000-0005-0000-0000-0000B9070000}"/>
    <cellStyle name="Normal 8 3 6 2 2 2" xfId="2188" xr:uid="{00000000-0005-0000-0000-0000BA070000}"/>
    <cellStyle name="Normal 8 3 6 2 3" xfId="1694" xr:uid="{00000000-0005-0000-0000-0000BB070000}"/>
    <cellStyle name="Normal 8 3 6 3" xfId="610" xr:uid="{00000000-0005-0000-0000-0000BC070000}"/>
    <cellStyle name="Normal 8 3 6 3 2" xfId="1903" xr:uid="{00000000-0005-0000-0000-0000BD070000}"/>
    <cellStyle name="Normal 8 3 6 4" xfId="1580" xr:uid="{00000000-0005-0000-0000-0000BE070000}"/>
    <cellStyle name="Normal 8 3 7" xfId="306" xr:uid="{00000000-0005-0000-0000-0000BF070000}"/>
    <cellStyle name="Normal 8 3 7 2" xfId="990" xr:uid="{00000000-0005-0000-0000-0000C0070000}"/>
    <cellStyle name="Normal 8 3 7 2 2" xfId="2283" xr:uid="{00000000-0005-0000-0000-0000C1070000}"/>
    <cellStyle name="Normal 8 3 7 3" xfId="705" xr:uid="{00000000-0005-0000-0000-0000C2070000}"/>
    <cellStyle name="Normal 8 3 7 3 2" xfId="1998" xr:uid="{00000000-0005-0000-0000-0000C3070000}"/>
    <cellStyle name="Normal 8 3 7 4" xfId="1599" xr:uid="{00000000-0005-0000-0000-0000C4070000}"/>
    <cellStyle name="Normal 8 3 8" xfId="420" xr:uid="{00000000-0005-0000-0000-0000C5070000}"/>
    <cellStyle name="Normal 8 3 8 2" xfId="800" xr:uid="{00000000-0005-0000-0000-0000C6070000}"/>
    <cellStyle name="Normal 8 3 8 2 2" xfId="2093" xr:uid="{00000000-0005-0000-0000-0000C7070000}"/>
    <cellStyle name="Normal 8 3 8 3" xfId="1713" xr:uid="{00000000-0005-0000-0000-0000C8070000}"/>
    <cellStyle name="Normal 8 3 9" xfId="192" xr:uid="{00000000-0005-0000-0000-0000C9070000}"/>
    <cellStyle name="Normal 8 3 9 2" xfId="1485" xr:uid="{00000000-0005-0000-0000-0000CA070000}"/>
    <cellStyle name="Normal 8 4" xfId="87" xr:uid="{00000000-0005-0000-0000-0000CB070000}"/>
    <cellStyle name="Normal 8 4 2" xfId="315" xr:uid="{00000000-0005-0000-0000-0000CC070000}"/>
    <cellStyle name="Normal 8 4 2 2" xfId="904" xr:uid="{00000000-0005-0000-0000-0000CD070000}"/>
    <cellStyle name="Normal 8 4 2 2 2" xfId="2197" xr:uid="{00000000-0005-0000-0000-0000CE070000}"/>
    <cellStyle name="Normal 8 4 2 3" xfId="619" xr:uid="{00000000-0005-0000-0000-0000CF070000}"/>
    <cellStyle name="Normal 8 4 2 3 2" xfId="1912" xr:uid="{00000000-0005-0000-0000-0000D0070000}"/>
    <cellStyle name="Normal 8 4 2 4" xfId="1608" xr:uid="{00000000-0005-0000-0000-0000D1070000}"/>
    <cellStyle name="Normal 8 4 3" xfId="429" xr:uid="{00000000-0005-0000-0000-0000D2070000}"/>
    <cellStyle name="Normal 8 4 3 2" xfId="999" xr:uid="{00000000-0005-0000-0000-0000D3070000}"/>
    <cellStyle name="Normal 8 4 3 2 2" xfId="2292" xr:uid="{00000000-0005-0000-0000-0000D4070000}"/>
    <cellStyle name="Normal 8 4 3 3" xfId="714" xr:uid="{00000000-0005-0000-0000-0000D5070000}"/>
    <cellStyle name="Normal 8 4 3 3 2" xfId="2007" xr:uid="{00000000-0005-0000-0000-0000D6070000}"/>
    <cellStyle name="Normal 8 4 3 4" xfId="1722" xr:uid="{00000000-0005-0000-0000-0000D7070000}"/>
    <cellStyle name="Normal 8 4 4" xfId="201" xr:uid="{00000000-0005-0000-0000-0000D8070000}"/>
    <cellStyle name="Normal 8 4 4 2" xfId="809" xr:uid="{00000000-0005-0000-0000-0000D9070000}"/>
    <cellStyle name="Normal 8 4 4 2 2" xfId="2102" xr:uid="{00000000-0005-0000-0000-0000DA070000}"/>
    <cellStyle name="Normal 8 4 4 3" xfId="1494" xr:uid="{00000000-0005-0000-0000-0000DB070000}"/>
    <cellStyle name="Normal 8 4 5" xfId="524" xr:uid="{00000000-0005-0000-0000-0000DC070000}"/>
    <cellStyle name="Normal 8 4 5 2" xfId="1817" xr:uid="{00000000-0005-0000-0000-0000DD070000}"/>
    <cellStyle name="Normal 8 4 6" xfId="1380" xr:uid="{00000000-0005-0000-0000-0000DE070000}"/>
    <cellStyle name="Normal 8 5" xfId="106" xr:uid="{00000000-0005-0000-0000-0000DF070000}"/>
    <cellStyle name="Normal 8 5 2" xfId="334" xr:uid="{00000000-0005-0000-0000-0000E0070000}"/>
    <cellStyle name="Normal 8 5 2 2" xfId="923" xr:uid="{00000000-0005-0000-0000-0000E1070000}"/>
    <cellStyle name="Normal 8 5 2 2 2" xfId="2216" xr:uid="{00000000-0005-0000-0000-0000E2070000}"/>
    <cellStyle name="Normal 8 5 2 3" xfId="638" xr:uid="{00000000-0005-0000-0000-0000E3070000}"/>
    <cellStyle name="Normal 8 5 2 3 2" xfId="1931" xr:uid="{00000000-0005-0000-0000-0000E4070000}"/>
    <cellStyle name="Normal 8 5 2 4" xfId="1627" xr:uid="{00000000-0005-0000-0000-0000E5070000}"/>
    <cellStyle name="Normal 8 5 3" xfId="448" xr:uid="{00000000-0005-0000-0000-0000E6070000}"/>
    <cellStyle name="Normal 8 5 3 2" xfId="1018" xr:uid="{00000000-0005-0000-0000-0000E7070000}"/>
    <cellStyle name="Normal 8 5 3 2 2" xfId="2311" xr:uid="{00000000-0005-0000-0000-0000E8070000}"/>
    <cellStyle name="Normal 8 5 3 3" xfId="733" xr:uid="{00000000-0005-0000-0000-0000E9070000}"/>
    <cellStyle name="Normal 8 5 3 3 2" xfId="2026" xr:uid="{00000000-0005-0000-0000-0000EA070000}"/>
    <cellStyle name="Normal 8 5 3 4" xfId="1741" xr:uid="{00000000-0005-0000-0000-0000EB070000}"/>
    <cellStyle name="Normal 8 5 4" xfId="220" xr:uid="{00000000-0005-0000-0000-0000EC070000}"/>
    <cellStyle name="Normal 8 5 4 2" xfId="828" xr:uid="{00000000-0005-0000-0000-0000ED070000}"/>
    <cellStyle name="Normal 8 5 4 2 2" xfId="2121" xr:uid="{00000000-0005-0000-0000-0000EE070000}"/>
    <cellStyle name="Normal 8 5 4 3" xfId="1513" xr:uid="{00000000-0005-0000-0000-0000EF070000}"/>
    <cellStyle name="Normal 8 5 5" xfId="543" xr:uid="{00000000-0005-0000-0000-0000F0070000}"/>
    <cellStyle name="Normal 8 5 5 2" xfId="1836" xr:uid="{00000000-0005-0000-0000-0000F1070000}"/>
    <cellStyle name="Normal 8 5 6" xfId="1399" xr:uid="{00000000-0005-0000-0000-0000F2070000}"/>
    <cellStyle name="Normal 8 6" xfId="125" xr:uid="{00000000-0005-0000-0000-0000F3070000}"/>
    <cellStyle name="Normal 8 6 2" xfId="353" xr:uid="{00000000-0005-0000-0000-0000F4070000}"/>
    <cellStyle name="Normal 8 6 2 2" xfId="942" xr:uid="{00000000-0005-0000-0000-0000F5070000}"/>
    <cellStyle name="Normal 8 6 2 2 2" xfId="2235" xr:uid="{00000000-0005-0000-0000-0000F6070000}"/>
    <cellStyle name="Normal 8 6 2 3" xfId="657" xr:uid="{00000000-0005-0000-0000-0000F7070000}"/>
    <cellStyle name="Normal 8 6 2 3 2" xfId="1950" xr:uid="{00000000-0005-0000-0000-0000F8070000}"/>
    <cellStyle name="Normal 8 6 2 4" xfId="1646" xr:uid="{00000000-0005-0000-0000-0000F9070000}"/>
    <cellStyle name="Normal 8 6 3" xfId="467" xr:uid="{00000000-0005-0000-0000-0000FA070000}"/>
    <cellStyle name="Normal 8 6 3 2" xfId="1037" xr:uid="{00000000-0005-0000-0000-0000FB070000}"/>
    <cellStyle name="Normal 8 6 3 2 2" xfId="2330" xr:uid="{00000000-0005-0000-0000-0000FC070000}"/>
    <cellStyle name="Normal 8 6 3 3" xfId="752" xr:uid="{00000000-0005-0000-0000-0000FD070000}"/>
    <cellStyle name="Normal 8 6 3 3 2" xfId="2045" xr:uid="{00000000-0005-0000-0000-0000FE070000}"/>
    <cellStyle name="Normal 8 6 3 4" xfId="1760" xr:uid="{00000000-0005-0000-0000-0000FF070000}"/>
    <cellStyle name="Normal 8 6 4" xfId="239" xr:uid="{00000000-0005-0000-0000-000000080000}"/>
    <cellStyle name="Normal 8 6 4 2" xfId="847" xr:uid="{00000000-0005-0000-0000-000001080000}"/>
    <cellStyle name="Normal 8 6 4 2 2" xfId="2140" xr:uid="{00000000-0005-0000-0000-000002080000}"/>
    <cellStyle name="Normal 8 6 4 3" xfId="1532" xr:uid="{00000000-0005-0000-0000-000003080000}"/>
    <cellStyle name="Normal 8 6 5" xfId="562" xr:uid="{00000000-0005-0000-0000-000004080000}"/>
    <cellStyle name="Normal 8 6 5 2" xfId="1855" xr:uid="{00000000-0005-0000-0000-000005080000}"/>
    <cellStyle name="Normal 8 6 6" xfId="1418" xr:uid="{00000000-0005-0000-0000-000006080000}"/>
    <cellStyle name="Normal 8 7" xfId="144" xr:uid="{00000000-0005-0000-0000-000007080000}"/>
    <cellStyle name="Normal 8 7 2" xfId="372" xr:uid="{00000000-0005-0000-0000-000008080000}"/>
    <cellStyle name="Normal 8 7 2 2" xfId="961" xr:uid="{00000000-0005-0000-0000-000009080000}"/>
    <cellStyle name="Normal 8 7 2 2 2" xfId="2254" xr:uid="{00000000-0005-0000-0000-00000A080000}"/>
    <cellStyle name="Normal 8 7 2 3" xfId="676" xr:uid="{00000000-0005-0000-0000-00000B080000}"/>
    <cellStyle name="Normal 8 7 2 3 2" xfId="1969" xr:uid="{00000000-0005-0000-0000-00000C080000}"/>
    <cellStyle name="Normal 8 7 2 4" xfId="1665" xr:uid="{00000000-0005-0000-0000-00000D080000}"/>
    <cellStyle name="Normal 8 7 3" xfId="486" xr:uid="{00000000-0005-0000-0000-00000E080000}"/>
    <cellStyle name="Normal 8 7 3 2" xfId="1056" xr:uid="{00000000-0005-0000-0000-00000F080000}"/>
    <cellStyle name="Normal 8 7 3 2 2" xfId="2349" xr:uid="{00000000-0005-0000-0000-000010080000}"/>
    <cellStyle name="Normal 8 7 3 3" xfId="771" xr:uid="{00000000-0005-0000-0000-000011080000}"/>
    <cellStyle name="Normal 8 7 3 3 2" xfId="2064" xr:uid="{00000000-0005-0000-0000-000012080000}"/>
    <cellStyle name="Normal 8 7 3 4" xfId="1779" xr:uid="{00000000-0005-0000-0000-000013080000}"/>
    <cellStyle name="Normal 8 7 4" xfId="258" xr:uid="{00000000-0005-0000-0000-000014080000}"/>
    <cellStyle name="Normal 8 7 4 2" xfId="866" xr:uid="{00000000-0005-0000-0000-000015080000}"/>
    <cellStyle name="Normal 8 7 4 2 2" xfId="2159" xr:uid="{00000000-0005-0000-0000-000016080000}"/>
    <cellStyle name="Normal 8 7 4 3" xfId="1551" xr:uid="{00000000-0005-0000-0000-000017080000}"/>
    <cellStyle name="Normal 8 7 5" xfId="581" xr:uid="{00000000-0005-0000-0000-000018080000}"/>
    <cellStyle name="Normal 8 7 5 2" xfId="1874" xr:uid="{00000000-0005-0000-0000-000019080000}"/>
    <cellStyle name="Normal 8 7 6" xfId="1437" xr:uid="{00000000-0005-0000-0000-00001A080000}"/>
    <cellStyle name="Normal 8 8" xfId="277" xr:uid="{00000000-0005-0000-0000-00001B080000}"/>
    <cellStyle name="Normal 8 8 2" xfId="391" xr:uid="{00000000-0005-0000-0000-00001C080000}"/>
    <cellStyle name="Normal 8 8 2 2" xfId="885" xr:uid="{00000000-0005-0000-0000-00001D080000}"/>
    <cellStyle name="Normal 8 8 2 2 2" xfId="2178" xr:uid="{00000000-0005-0000-0000-00001E080000}"/>
    <cellStyle name="Normal 8 8 2 3" xfId="1684" xr:uid="{00000000-0005-0000-0000-00001F080000}"/>
    <cellStyle name="Normal 8 8 3" xfId="600" xr:uid="{00000000-0005-0000-0000-000020080000}"/>
    <cellStyle name="Normal 8 8 3 2" xfId="1893" xr:uid="{00000000-0005-0000-0000-000021080000}"/>
    <cellStyle name="Normal 8 8 4" xfId="1570" xr:uid="{00000000-0005-0000-0000-000022080000}"/>
    <cellStyle name="Normal 8 9" xfId="296" xr:uid="{00000000-0005-0000-0000-000023080000}"/>
    <cellStyle name="Normal 8 9 2" xfId="980" xr:uid="{00000000-0005-0000-0000-000024080000}"/>
    <cellStyle name="Normal 8 9 2 2" xfId="2273" xr:uid="{00000000-0005-0000-0000-000025080000}"/>
    <cellStyle name="Normal 8 9 3" xfId="695" xr:uid="{00000000-0005-0000-0000-000026080000}"/>
    <cellStyle name="Normal 8 9 3 2" xfId="1988" xr:uid="{00000000-0005-0000-0000-000027080000}"/>
    <cellStyle name="Normal 8 9 4" xfId="1589" xr:uid="{00000000-0005-0000-0000-000028080000}"/>
    <cellStyle name="Normal 9" xfId="62" xr:uid="{00000000-0005-0000-0000-000029080000}"/>
    <cellStyle name="Normal GHG Numbers (0.00)" xfId="18" xr:uid="{00000000-0005-0000-0000-00002A080000}"/>
    <cellStyle name="Normal GHG Textfiels Bold" xfId="19" xr:uid="{00000000-0005-0000-0000-00002B080000}"/>
    <cellStyle name="Normal GHG whole table" xfId="20" xr:uid="{00000000-0005-0000-0000-00002C080000}"/>
    <cellStyle name="Normal_.csv]download[1]" xfId="2794" xr:uid="{00000000-0005-0000-0000-00002D080000}"/>
    <cellStyle name="Normal_Sheet1" xfId="2795" xr:uid="{00000000-0005-0000-0000-00002E080000}"/>
    <cellStyle name="Note 2" xfId="39" xr:uid="{00000000-0005-0000-0000-00002F080000}"/>
    <cellStyle name="Note 2 10" xfId="413" xr:uid="{00000000-0005-0000-0000-000030080000}"/>
    <cellStyle name="Note 2 10 2" xfId="793" xr:uid="{00000000-0005-0000-0000-000031080000}"/>
    <cellStyle name="Note 2 10 2 2" xfId="2086" xr:uid="{00000000-0005-0000-0000-000032080000}"/>
    <cellStyle name="Note 2 10 3" xfId="1706" xr:uid="{00000000-0005-0000-0000-000033080000}"/>
    <cellStyle name="Note 2 11" xfId="185" xr:uid="{00000000-0005-0000-0000-000034080000}"/>
    <cellStyle name="Note 2 11 2" xfId="1478" xr:uid="{00000000-0005-0000-0000-000035080000}"/>
    <cellStyle name="Note 2 12" xfId="166" xr:uid="{00000000-0005-0000-0000-000036080000}"/>
    <cellStyle name="Note 2 12 2" xfId="1459" xr:uid="{00000000-0005-0000-0000-000037080000}"/>
    <cellStyle name="Note 2 13" xfId="508" xr:uid="{00000000-0005-0000-0000-000038080000}"/>
    <cellStyle name="Note 2 13 2" xfId="1801" xr:uid="{00000000-0005-0000-0000-000039080000}"/>
    <cellStyle name="Note 2 14" xfId="1085" xr:uid="{00000000-0005-0000-0000-00003A080000}"/>
    <cellStyle name="Note 2 14 2" xfId="2373" xr:uid="{00000000-0005-0000-0000-00003B080000}"/>
    <cellStyle name="Note 2 15" xfId="1364" xr:uid="{00000000-0005-0000-0000-00003C080000}"/>
    <cellStyle name="Note 2 2" xfId="63" xr:uid="{00000000-0005-0000-0000-00003D080000}"/>
    <cellStyle name="Note 2 2 10" xfId="189" xr:uid="{00000000-0005-0000-0000-00003E080000}"/>
    <cellStyle name="Note 2 2 10 2" xfId="1482" xr:uid="{00000000-0005-0000-0000-00003F080000}"/>
    <cellStyle name="Note 2 2 11" xfId="170" xr:uid="{00000000-0005-0000-0000-000040080000}"/>
    <cellStyle name="Note 2 2 11 2" xfId="1463" xr:uid="{00000000-0005-0000-0000-000041080000}"/>
    <cellStyle name="Note 2 2 12" xfId="512" xr:uid="{00000000-0005-0000-0000-000042080000}"/>
    <cellStyle name="Note 2 2 12 2" xfId="1805" xr:uid="{00000000-0005-0000-0000-000043080000}"/>
    <cellStyle name="Note 2 2 13" xfId="1368" xr:uid="{00000000-0005-0000-0000-000044080000}"/>
    <cellStyle name="Note 2 2 2" xfId="85" xr:uid="{00000000-0005-0000-0000-000045080000}"/>
    <cellStyle name="Note 2 2 2 10" xfId="180" xr:uid="{00000000-0005-0000-0000-000046080000}"/>
    <cellStyle name="Note 2 2 2 10 2" xfId="1473" xr:uid="{00000000-0005-0000-0000-000047080000}"/>
    <cellStyle name="Note 2 2 2 11" xfId="522" xr:uid="{00000000-0005-0000-0000-000048080000}"/>
    <cellStyle name="Note 2 2 2 11 2" xfId="1815" xr:uid="{00000000-0005-0000-0000-000049080000}"/>
    <cellStyle name="Note 2 2 2 12" xfId="1378" xr:uid="{00000000-0005-0000-0000-00004A080000}"/>
    <cellStyle name="Note 2 2 2 2" xfId="104" xr:uid="{00000000-0005-0000-0000-00004B080000}"/>
    <cellStyle name="Note 2 2 2 2 2" xfId="332" xr:uid="{00000000-0005-0000-0000-00004C080000}"/>
    <cellStyle name="Note 2 2 2 2 2 2" xfId="921" xr:uid="{00000000-0005-0000-0000-00004D080000}"/>
    <cellStyle name="Note 2 2 2 2 2 2 2" xfId="2214" xr:uid="{00000000-0005-0000-0000-00004E080000}"/>
    <cellStyle name="Note 2 2 2 2 2 3" xfId="636" xr:uid="{00000000-0005-0000-0000-00004F080000}"/>
    <cellStyle name="Note 2 2 2 2 2 3 2" xfId="1929" xr:uid="{00000000-0005-0000-0000-000050080000}"/>
    <cellStyle name="Note 2 2 2 2 2 4" xfId="1625" xr:uid="{00000000-0005-0000-0000-000051080000}"/>
    <cellStyle name="Note 2 2 2 2 3" xfId="446" xr:uid="{00000000-0005-0000-0000-000052080000}"/>
    <cellStyle name="Note 2 2 2 2 3 2" xfId="1016" xr:uid="{00000000-0005-0000-0000-000053080000}"/>
    <cellStyle name="Note 2 2 2 2 3 2 2" xfId="2309" xr:uid="{00000000-0005-0000-0000-000054080000}"/>
    <cellStyle name="Note 2 2 2 2 3 3" xfId="731" xr:uid="{00000000-0005-0000-0000-000055080000}"/>
    <cellStyle name="Note 2 2 2 2 3 3 2" xfId="2024" xr:uid="{00000000-0005-0000-0000-000056080000}"/>
    <cellStyle name="Note 2 2 2 2 3 4" xfId="1739" xr:uid="{00000000-0005-0000-0000-000057080000}"/>
    <cellStyle name="Note 2 2 2 2 4" xfId="218" xr:uid="{00000000-0005-0000-0000-000058080000}"/>
    <cellStyle name="Note 2 2 2 2 4 2" xfId="826" xr:uid="{00000000-0005-0000-0000-000059080000}"/>
    <cellStyle name="Note 2 2 2 2 4 2 2" xfId="2119" xr:uid="{00000000-0005-0000-0000-00005A080000}"/>
    <cellStyle name="Note 2 2 2 2 4 3" xfId="1511" xr:uid="{00000000-0005-0000-0000-00005B080000}"/>
    <cellStyle name="Note 2 2 2 2 5" xfId="541" xr:uid="{00000000-0005-0000-0000-00005C080000}"/>
    <cellStyle name="Note 2 2 2 2 5 2" xfId="1834" xr:uid="{00000000-0005-0000-0000-00005D080000}"/>
    <cellStyle name="Note 2 2 2 2 6" xfId="1397" xr:uid="{00000000-0005-0000-0000-00005E080000}"/>
    <cellStyle name="Note 2 2 2 3" xfId="123" xr:uid="{00000000-0005-0000-0000-00005F080000}"/>
    <cellStyle name="Note 2 2 2 3 2" xfId="351" xr:uid="{00000000-0005-0000-0000-000060080000}"/>
    <cellStyle name="Note 2 2 2 3 2 2" xfId="940" xr:uid="{00000000-0005-0000-0000-000061080000}"/>
    <cellStyle name="Note 2 2 2 3 2 2 2" xfId="2233" xr:uid="{00000000-0005-0000-0000-000062080000}"/>
    <cellStyle name="Note 2 2 2 3 2 3" xfId="655" xr:uid="{00000000-0005-0000-0000-000063080000}"/>
    <cellStyle name="Note 2 2 2 3 2 3 2" xfId="1948" xr:uid="{00000000-0005-0000-0000-000064080000}"/>
    <cellStyle name="Note 2 2 2 3 2 4" xfId="1644" xr:uid="{00000000-0005-0000-0000-000065080000}"/>
    <cellStyle name="Note 2 2 2 3 3" xfId="465" xr:uid="{00000000-0005-0000-0000-000066080000}"/>
    <cellStyle name="Note 2 2 2 3 3 2" xfId="1035" xr:uid="{00000000-0005-0000-0000-000067080000}"/>
    <cellStyle name="Note 2 2 2 3 3 2 2" xfId="2328" xr:uid="{00000000-0005-0000-0000-000068080000}"/>
    <cellStyle name="Note 2 2 2 3 3 3" xfId="750" xr:uid="{00000000-0005-0000-0000-000069080000}"/>
    <cellStyle name="Note 2 2 2 3 3 3 2" xfId="2043" xr:uid="{00000000-0005-0000-0000-00006A080000}"/>
    <cellStyle name="Note 2 2 2 3 3 4" xfId="1758" xr:uid="{00000000-0005-0000-0000-00006B080000}"/>
    <cellStyle name="Note 2 2 2 3 4" xfId="237" xr:uid="{00000000-0005-0000-0000-00006C080000}"/>
    <cellStyle name="Note 2 2 2 3 4 2" xfId="845" xr:uid="{00000000-0005-0000-0000-00006D080000}"/>
    <cellStyle name="Note 2 2 2 3 4 2 2" xfId="2138" xr:uid="{00000000-0005-0000-0000-00006E080000}"/>
    <cellStyle name="Note 2 2 2 3 4 3" xfId="1530" xr:uid="{00000000-0005-0000-0000-00006F080000}"/>
    <cellStyle name="Note 2 2 2 3 5" xfId="560" xr:uid="{00000000-0005-0000-0000-000070080000}"/>
    <cellStyle name="Note 2 2 2 3 5 2" xfId="1853" xr:uid="{00000000-0005-0000-0000-000071080000}"/>
    <cellStyle name="Note 2 2 2 3 6" xfId="1416" xr:uid="{00000000-0005-0000-0000-000072080000}"/>
    <cellStyle name="Note 2 2 2 4" xfId="142" xr:uid="{00000000-0005-0000-0000-000073080000}"/>
    <cellStyle name="Note 2 2 2 4 2" xfId="370" xr:uid="{00000000-0005-0000-0000-000074080000}"/>
    <cellStyle name="Note 2 2 2 4 2 2" xfId="959" xr:uid="{00000000-0005-0000-0000-000075080000}"/>
    <cellStyle name="Note 2 2 2 4 2 2 2" xfId="2252" xr:uid="{00000000-0005-0000-0000-000076080000}"/>
    <cellStyle name="Note 2 2 2 4 2 3" xfId="674" xr:uid="{00000000-0005-0000-0000-000077080000}"/>
    <cellStyle name="Note 2 2 2 4 2 3 2" xfId="1967" xr:uid="{00000000-0005-0000-0000-000078080000}"/>
    <cellStyle name="Note 2 2 2 4 2 4" xfId="1663" xr:uid="{00000000-0005-0000-0000-000079080000}"/>
    <cellStyle name="Note 2 2 2 4 3" xfId="484" xr:uid="{00000000-0005-0000-0000-00007A080000}"/>
    <cellStyle name="Note 2 2 2 4 3 2" xfId="1054" xr:uid="{00000000-0005-0000-0000-00007B080000}"/>
    <cellStyle name="Note 2 2 2 4 3 2 2" xfId="2347" xr:uid="{00000000-0005-0000-0000-00007C080000}"/>
    <cellStyle name="Note 2 2 2 4 3 3" xfId="769" xr:uid="{00000000-0005-0000-0000-00007D080000}"/>
    <cellStyle name="Note 2 2 2 4 3 3 2" xfId="2062" xr:uid="{00000000-0005-0000-0000-00007E080000}"/>
    <cellStyle name="Note 2 2 2 4 3 4" xfId="1777" xr:uid="{00000000-0005-0000-0000-00007F080000}"/>
    <cellStyle name="Note 2 2 2 4 4" xfId="256" xr:uid="{00000000-0005-0000-0000-000080080000}"/>
    <cellStyle name="Note 2 2 2 4 4 2" xfId="864" xr:uid="{00000000-0005-0000-0000-000081080000}"/>
    <cellStyle name="Note 2 2 2 4 4 2 2" xfId="2157" xr:uid="{00000000-0005-0000-0000-000082080000}"/>
    <cellStyle name="Note 2 2 2 4 4 3" xfId="1549" xr:uid="{00000000-0005-0000-0000-000083080000}"/>
    <cellStyle name="Note 2 2 2 4 5" xfId="579" xr:uid="{00000000-0005-0000-0000-000084080000}"/>
    <cellStyle name="Note 2 2 2 4 5 2" xfId="1872" xr:uid="{00000000-0005-0000-0000-000085080000}"/>
    <cellStyle name="Note 2 2 2 4 6" xfId="1435" xr:uid="{00000000-0005-0000-0000-000086080000}"/>
    <cellStyle name="Note 2 2 2 5" xfId="161" xr:uid="{00000000-0005-0000-0000-000087080000}"/>
    <cellStyle name="Note 2 2 2 5 2" xfId="389" xr:uid="{00000000-0005-0000-0000-000088080000}"/>
    <cellStyle name="Note 2 2 2 5 2 2" xfId="978" xr:uid="{00000000-0005-0000-0000-000089080000}"/>
    <cellStyle name="Note 2 2 2 5 2 2 2" xfId="2271" xr:uid="{00000000-0005-0000-0000-00008A080000}"/>
    <cellStyle name="Note 2 2 2 5 2 3" xfId="693" xr:uid="{00000000-0005-0000-0000-00008B080000}"/>
    <cellStyle name="Note 2 2 2 5 2 3 2" xfId="1986" xr:uid="{00000000-0005-0000-0000-00008C080000}"/>
    <cellStyle name="Note 2 2 2 5 2 4" xfId="1682" xr:uid="{00000000-0005-0000-0000-00008D080000}"/>
    <cellStyle name="Note 2 2 2 5 3" xfId="503" xr:uid="{00000000-0005-0000-0000-00008E080000}"/>
    <cellStyle name="Note 2 2 2 5 3 2" xfId="1073" xr:uid="{00000000-0005-0000-0000-00008F080000}"/>
    <cellStyle name="Note 2 2 2 5 3 2 2" xfId="2366" xr:uid="{00000000-0005-0000-0000-000090080000}"/>
    <cellStyle name="Note 2 2 2 5 3 3" xfId="788" xr:uid="{00000000-0005-0000-0000-000091080000}"/>
    <cellStyle name="Note 2 2 2 5 3 3 2" xfId="2081" xr:uid="{00000000-0005-0000-0000-000092080000}"/>
    <cellStyle name="Note 2 2 2 5 3 4" xfId="1796" xr:uid="{00000000-0005-0000-0000-000093080000}"/>
    <cellStyle name="Note 2 2 2 5 4" xfId="275" xr:uid="{00000000-0005-0000-0000-000094080000}"/>
    <cellStyle name="Note 2 2 2 5 4 2" xfId="883" xr:uid="{00000000-0005-0000-0000-000095080000}"/>
    <cellStyle name="Note 2 2 2 5 4 2 2" xfId="2176" xr:uid="{00000000-0005-0000-0000-000096080000}"/>
    <cellStyle name="Note 2 2 2 5 4 3" xfId="1568" xr:uid="{00000000-0005-0000-0000-000097080000}"/>
    <cellStyle name="Note 2 2 2 5 5" xfId="598" xr:uid="{00000000-0005-0000-0000-000098080000}"/>
    <cellStyle name="Note 2 2 2 5 5 2" xfId="1891" xr:uid="{00000000-0005-0000-0000-000099080000}"/>
    <cellStyle name="Note 2 2 2 5 6" xfId="1454" xr:uid="{00000000-0005-0000-0000-00009A080000}"/>
    <cellStyle name="Note 2 2 2 6" xfId="294" xr:uid="{00000000-0005-0000-0000-00009B080000}"/>
    <cellStyle name="Note 2 2 2 6 2" xfId="408" xr:uid="{00000000-0005-0000-0000-00009C080000}"/>
    <cellStyle name="Note 2 2 2 6 2 2" xfId="902" xr:uid="{00000000-0005-0000-0000-00009D080000}"/>
    <cellStyle name="Note 2 2 2 6 2 2 2" xfId="2195" xr:uid="{00000000-0005-0000-0000-00009E080000}"/>
    <cellStyle name="Note 2 2 2 6 2 3" xfId="1701" xr:uid="{00000000-0005-0000-0000-00009F080000}"/>
    <cellStyle name="Note 2 2 2 6 3" xfId="617" xr:uid="{00000000-0005-0000-0000-0000A0080000}"/>
    <cellStyle name="Note 2 2 2 6 3 2" xfId="1910" xr:uid="{00000000-0005-0000-0000-0000A1080000}"/>
    <cellStyle name="Note 2 2 2 6 4" xfId="1587" xr:uid="{00000000-0005-0000-0000-0000A2080000}"/>
    <cellStyle name="Note 2 2 2 7" xfId="313" xr:uid="{00000000-0005-0000-0000-0000A3080000}"/>
    <cellStyle name="Note 2 2 2 7 2" xfId="997" xr:uid="{00000000-0005-0000-0000-0000A4080000}"/>
    <cellStyle name="Note 2 2 2 7 2 2" xfId="2290" xr:uid="{00000000-0005-0000-0000-0000A5080000}"/>
    <cellStyle name="Note 2 2 2 7 3" xfId="712" xr:uid="{00000000-0005-0000-0000-0000A6080000}"/>
    <cellStyle name="Note 2 2 2 7 3 2" xfId="2005" xr:uid="{00000000-0005-0000-0000-0000A7080000}"/>
    <cellStyle name="Note 2 2 2 7 4" xfId="1606" xr:uid="{00000000-0005-0000-0000-0000A8080000}"/>
    <cellStyle name="Note 2 2 2 8" xfId="427" xr:uid="{00000000-0005-0000-0000-0000A9080000}"/>
    <cellStyle name="Note 2 2 2 8 2" xfId="807" xr:uid="{00000000-0005-0000-0000-0000AA080000}"/>
    <cellStyle name="Note 2 2 2 8 2 2" xfId="2100" xr:uid="{00000000-0005-0000-0000-0000AB080000}"/>
    <cellStyle name="Note 2 2 2 8 3" xfId="1720" xr:uid="{00000000-0005-0000-0000-0000AC080000}"/>
    <cellStyle name="Note 2 2 2 9" xfId="199" xr:uid="{00000000-0005-0000-0000-0000AD080000}"/>
    <cellStyle name="Note 2 2 2 9 2" xfId="1492" xr:uid="{00000000-0005-0000-0000-0000AE080000}"/>
    <cellStyle name="Note 2 2 3" xfId="94" xr:uid="{00000000-0005-0000-0000-0000AF080000}"/>
    <cellStyle name="Note 2 2 3 2" xfId="322" xr:uid="{00000000-0005-0000-0000-0000B0080000}"/>
    <cellStyle name="Note 2 2 3 2 2" xfId="911" xr:uid="{00000000-0005-0000-0000-0000B1080000}"/>
    <cellStyle name="Note 2 2 3 2 2 2" xfId="2204" xr:uid="{00000000-0005-0000-0000-0000B2080000}"/>
    <cellStyle name="Note 2 2 3 2 3" xfId="626" xr:uid="{00000000-0005-0000-0000-0000B3080000}"/>
    <cellStyle name="Note 2 2 3 2 3 2" xfId="1919" xr:uid="{00000000-0005-0000-0000-0000B4080000}"/>
    <cellStyle name="Note 2 2 3 2 4" xfId="1615" xr:uid="{00000000-0005-0000-0000-0000B5080000}"/>
    <cellStyle name="Note 2 2 3 3" xfId="436" xr:uid="{00000000-0005-0000-0000-0000B6080000}"/>
    <cellStyle name="Note 2 2 3 3 2" xfId="1006" xr:uid="{00000000-0005-0000-0000-0000B7080000}"/>
    <cellStyle name="Note 2 2 3 3 2 2" xfId="2299" xr:uid="{00000000-0005-0000-0000-0000B8080000}"/>
    <cellStyle name="Note 2 2 3 3 3" xfId="721" xr:uid="{00000000-0005-0000-0000-0000B9080000}"/>
    <cellStyle name="Note 2 2 3 3 3 2" xfId="2014" xr:uid="{00000000-0005-0000-0000-0000BA080000}"/>
    <cellStyle name="Note 2 2 3 3 4" xfId="1729" xr:uid="{00000000-0005-0000-0000-0000BB080000}"/>
    <cellStyle name="Note 2 2 3 4" xfId="208" xr:uid="{00000000-0005-0000-0000-0000BC080000}"/>
    <cellStyle name="Note 2 2 3 4 2" xfId="816" xr:uid="{00000000-0005-0000-0000-0000BD080000}"/>
    <cellStyle name="Note 2 2 3 4 2 2" xfId="2109" xr:uid="{00000000-0005-0000-0000-0000BE080000}"/>
    <cellStyle name="Note 2 2 3 4 3" xfId="1501" xr:uid="{00000000-0005-0000-0000-0000BF080000}"/>
    <cellStyle name="Note 2 2 3 5" xfId="531" xr:uid="{00000000-0005-0000-0000-0000C0080000}"/>
    <cellStyle name="Note 2 2 3 5 2" xfId="1824" xr:uid="{00000000-0005-0000-0000-0000C1080000}"/>
    <cellStyle name="Note 2 2 3 6" xfId="1387" xr:uid="{00000000-0005-0000-0000-0000C2080000}"/>
    <cellStyle name="Note 2 2 4" xfId="113" xr:uid="{00000000-0005-0000-0000-0000C3080000}"/>
    <cellStyle name="Note 2 2 4 2" xfId="341" xr:uid="{00000000-0005-0000-0000-0000C4080000}"/>
    <cellStyle name="Note 2 2 4 2 2" xfId="930" xr:uid="{00000000-0005-0000-0000-0000C5080000}"/>
    <cellStyle name="Note 2 2 4 2 2 2" xfId="2223" xr:uid="{00000000-0005-0000-0000-0000C6080000}"/>
    <cellStyle name="Note 2 2 4 2 3" xfId="645" xr:uid="{00000000-0005-0000-0000-0000C7080000}"/>
    <cellStyle name="Note 2 2 4 2 3 2" xfId="1938" xr:uid="{00000000-0005-0000-0000-0000C8080000}"/>
    <cellStyle name="Note 2 2 4 2 4" xfId="1634" xr:uid="{00000000-0005-0000-0000-0000C9080000}"/>
    <cellStyle name="Note 2 2 4 3" xfId="455" xr:uid="{00000000-0005-0000-0000-0000CA080000}"/>
    <cellStyle name="Note 2 2 4 3 2" xfId="1025" xr:uid="{00000000-0005-0000-0000-0000CB080000}"/>
    <cellStyle name="Note 2 2 4 3 2 2" xfId="2318" xr:uid="{00000000-0005-0000-0000-0000CC080000}"/>
    <cellStyle name="Note 2 2 4 3 3" xfId="740" xr:uid="{00000000-0005-0000-0000-0000CD080000}"/>
    <cellStyle name="Note 2 2 4 3 3 2" xfId="2033" xr:uid="{00000000-0005-0000-0000-0000CE080000}"/>
    <cellStyle name="Note 2 2 4 3 4" xfId="1748" xr:uid="{00000000-0005-0000-0000-0000CF080000}"/>
    <cellStyle name="Note 2 2 4 4" xfId="227" xr:uid="{00000000-0005-0000-0000-0000D0080000}"/>
    <cellStyle name="Note 2 2 4 4 2" xfId="835" xr:uid="{00000000-0005-0000-0000-0000D1080000}"/>
    <cellStyle name="Note 2 2 4 4 2 2" xfId="2128" xr:uid="{00000000-0005-0000-0000-0000D2080000}"/>
    <cellStyle name="Note 2 2 4 4 3" xfId="1520" xr:uid="{00000000-0005-0000-0000-0000D3080000}"/>
    <cellStyle name="Note 2 2 4 5" xfId="550" xr:uid="{00000000-0005-0000-0000-0000D4080000}"/>
    <cellStyle name="Note 2 2 4 5 2" xfId="1843" xr:uid="{00000000-0005-0000-0000-0000D5080000}"/>
    <cellStyle name="Note 2 2 4 6" xfId="1406" xr:uid="{00000000-0005-0000-0000-0000D6080000}"/>
    <cellStyle name="Note 2 2 5" xfId="132" xr:uid="{00000000-0005-0000-0000-0000D7080000}"/>
    <cellStyle name="Note 2 2 5 2" xfId="360" xr:uid="{00000000-0005-0000-0000-0000D8080000}"/>
    <cellStyle name="Note 2 2 5 2 2" xfId="949" xr:uid="{00000000-0005-0000-0000-0000D9080000}"/>
    <cellStyle name="Note 2 2 5 2 2 2" xfId="2242" xr:uid="{00000000-0005-0000-0000-0000DA080000}"/>
    <cellStyle name="Note 2 2 5 2 3" xfId="664" xr:uid="{00000000-0005-0000-0000-0000DB080000}"/>
    <cellStyle name="Note 2 2 5 2 3 2" xfId="1957" xr:uid="{00000000-0005-0000-0000-0000DC080000}"/>
    <cellStyle name="Note 2 2 5 2 4" xfId="1653" xr:uid="{00000000-0005-0000-0000-0000DD080000}"/>
    <cellStyle name="Note 2 2 5 3" xfId="474" xr:uid="{00000000-0005-0000-0000-0000DE080000}"/>
    <cellStyle name="Note 2 2 5 3 2" xfId="1044" xr:uid="{00000000-0005-0000-0000-0000DF080000}"/>
    <cellStyle name="Note 2 2 5 3 2 2" xfId="2337" xr:uid="{00000000-0005-0000-0000-0000E0080000}"/>
    <cellStyle name="Note 2 2 5 3 3" xfId="759" xr:uid="{00000000-0005-0000-0000-0000E1080000}"/>
    <cellStyle name="Note 2 2 5 3 3 2" xfId="2052" xr:uid="{00000000-0005-0000-0000-0000E2080000}"/>
    <cellStyle name="Note 2 2 5 3 4" xfId="1767" xr:uid="{00000000-0005-0000-0000-0000E3080000}"/>
    <cellStyle name="Note 2 2 5 4" xfId="246" xr:uid="{00000000-0005-0000-0000-0000E4080000}"/>
    <cellStyle name="Note 2 2 5 4 2" xfId="854" xr:uid="{00000000-0005-0000-0000-0000E5080000}"/>
    <cellStyle name="Note 2 2 5 4 2 2" xfId="2147" xr:uid="{00000000-0005-0000-0000-0000E6080000}"/>
    <cellStyle name="Note 2 2 5 4 3" xfId="1539" xr:uid="{00000000-0005-0000-0000-0000E7080000}"/>
    <cellStyle name="Note 2 2 5 5" xfId="569" xr:uid="{00000000-0005-0000-0000-0000E8080000}"/>
    <cellStyle name="Note 2 2 5 5 2" xfId="1862" xr:uid="{00000000-0005-0000-0000-0000E9080000}"/>
    <cellStyle name="Note 2 2 5 6" xfId="1425" xr:uid="{00000000-0005-0000-0000-0000EA080000}"/>
    <cellStyle name="Note 2 2 6" xfId="151" xr:uid="{00000000-0005-0000-0000-0000EB080000}"/>
    <cellStyle name="Note 2 2 6 2" xfId="379" xr:uid="{00000000-0005-0000-0000-0000EC080000}"/>
    <cellStyle name="Note 2 2 6 2 2" xfId="968" xr:uid="{00000000-0005-0000-0000-0000ED080000}"/>
    <cellStyle name="Note 2 2 6 2 2 2" xfId="2261" xr:uid="{00000000-0005-0000-0000-0000EE080000}"/>
    <cellStyle name="Note 2 2 6 2 3" xfId="683" xr:uid="{00000000-0005-0000-0000-0000EF080000}"/>
    <cellStyle name="Note 2 2 6 2 3 2" xfId="1976" xr:uid="{00000000-0005-0000-0000-0000F0080000}"/>
    <cellStyle name="Note 2 2 6 2 4" xfId="1672" xr:uid="{00000000-0005-0000-0000-0000F1080000}"/>
    <cellStyle name="Note 2 2 6 3" xfId="493" xr:uid="{00000000-0005-0000-0000-0000F2080000}"/>
    <cellStyle name="Note 2 2 6 3 2" xfId="1063" xr:uid="{00000000-0005-0000-0000-0000F3080000}"/>
    <cellStyle name="Note 2 2 6 3 2 2" xfId="2356" xr:uid="{00000000-0005-0000-0000-0000F4080000}"/>
    <cellStyle name="Note 2 2 6 3 3" xfId="778" xr:uid="{00000000-0005-0000-0000-0000F5080000}"/>
    <cellStyle name="Note 2 2 6 3 3 2" xfId="2071" xr:uid="{00000000-0005-0000-0000-0000F6080000}"/>
    <cellStyle name="Note 2 2 6 3 4" xfId="1786" xr:uid="{00000000-0005-0000-0000-0000F7080000}"/>
    <cellStyle name="Note 2 2 6 4" xfId="265" xr:uid="{00000000-0005-0000-0000-0000F8080000}"/>
    <cellStyle name="Note 2 2 6 4 2" xfId="873" xr:uid="{00000000-0005-0000-0000-0000F9080000}"/>
    <cellStyle name="Note 2 2 6 4 2 2" xfId="2166" xr:uid="{00000000-0005-0000-0000-0000FA080000}"/>
    <cellStyle name="Note 2 2 6 4 3" xfId="1558" xr:uid="{00000000-0005-0000-0000-0000FB080000}"/>
    <cellStyle name="Note 2 2 6 5" xfId="588" xr:uid="{00000000-0005-0000-0000-0000FC080000}"/>
    <cellStyle name="Note 2 2 6 5 2" xfId="1881" xr:uid="{00000000-0005-0000-0000-0000FD080000}"/>
    <cellStyle name="Note 2 2 6 6" xfId="1444" xr:uid="{00000000-0005-0000-0000-0000FE080000}"/>
    <cellStyle name="Note 2 2 7" xfId="284" xr:uid="{00000000-0005-0000-0000-0000FF080000}"/>
    <cellStyle name="Note 2 2 7 2" xfId="398" xr:uid="{00000000-0005-0000-0000-000000090000}"/>
    <cellStyle name="Note 2 2 7 2 2" xfId="892" xr:uid="{00000000-0005-0000-0000-000001090000}"/>
    <cellStyle name="Note 2 2 7 2 2 2" xfId="2185" xr:uid="{00000000-0005-0000-0000-000002090000}"/>
    <cellStyle name="Note 2 2 7 2 3" xfId="1691" xr:uid="{00000000-0005-0000-0000-000003090000}"/>
    <cellStyle name="Note 2 2 7 3" xfId="607" xr:uid="{00000000-0005-0000-0000-000004090000}"/>
    <cellStyle name="Note 2 2 7 3 2" xfId="1900" xr:uid="{00000000-0005-0000-0000-000005090000}"/>
    <cellStyle name="Note 2 2 7 4" xfId="1577" xr:uid="{00000000-0005-0000-0000-000006090000}"/>
    <cellStyle name="Note 2 2 8" xfId="303" xr:uid="{00000000-0005-0000-0000-000007090000}"/>
    <cellStyle name="Note 2 2 8 2" xfId="987" xr:uid="{00000000-0005-0000-0000-000008090000}"/>
    <cellStyle name="Note 2 2 8 2 2" xfId="2280" xr:uid="{00000000-0005-0000-0000-000009090000}"/>
    <cellStyle name="Note 2 2 8 3" xfId="702" xr:uid="{00000000-0005-0000-0000-00000A090000}"/>
    <cellStyle name="Note 2 2 8 3 2" xfId="1995" xr:uid="{00000000-0005-0000-0000-00000B090000}"/>
    <cellStyle name="Note 2 2 8 4" xfId="1596" xr:uid="{00000000-0005-0000-0000-00000C090000}"/>
    <cellStyle name="Note 2 2 9" xfId="417" xr:uid="{00000000-0005-0000-0000-00000D090000}"/>
    <cellStyle name="Note 2 2 9 2" xfId="797" xr:uid="{00000000-0005-0000-0000-00000E090000}"/>
    <cellStyle name="Note 2 2 9 2 2" xfId="2090" xr:uid="{00000000-0005-0000-0000-00000F090000}"/>
    <cellStyle name="Note 2 2 9 3" xfId="1710" xr:uid="{00000000-0005-0000-0000-000010090000}"/>
    <cellStyle name="Note 2 3" xfId="76" xr:uid="{00000000-0005-0000-0000-000011090000}"/>
    <cellStyle name="Note 2 3 10" xfId="176" xr:uid="{00000000-0005-0000-0000-000012090000}"/>
    <cellStyle name="Note 2 3 10 2" xfId="1469" xr:uid="{00000000-0005-0000-0000-000013090000}"/>
    <cellStyle name="Note 2 3 11" xfId="518" xr:uid="{00000000-0005-0000-0000-000014090000}"/>
    <cellStyle name="Note 2 3 11 2" xfId="1811" xr:uid="{00000000-0005-0000-0000-000015090000}"/>
    <cellStyle name="Note 2 3 12" xfId="1374" xr:uid="{00000000-0005-0000-0000-000016090000}"/>
    <cellStyle name="Note 2 3 2" xfId="100" xr:uid="{00000000-0005-0000-0000-000017090000}"/>
    <cellStyle name="Note 2 3 2 2" xfId="328" xr:uid="{00000000-0005-0000-0000-000018090000}"/>
    <cellStyle name="Note 2 3 2 2 2" xfId="917" xr:uid="{00000000-0005-0000-0000-000019090000}"/>
    <cellStyle name="Note 2 3 2 2 2 2" xfId="2210" xr:uid="{00000000-0005-0000-0000-00001A090000}"/>
    <cellStyle name="Note 2 3 2 2 3" xfId="632" xr:uid="{00000000-0005-0000-0000-00001B090000}"/>
    <cellStyle name="Note 2 3 2 2 3 2" xfId="1925" xr:uid="{00000000-0005-0000-0000-00001C090000}"/>
    <cellStyle name="Note 2 3 2 2 4" xfId="1621" xr:uid="{00000000-0005-0000-0000-00001D090000}"/>
    <cellStyle name="Note 2 3 2 3" xfId="442" xr:uid="{00000000-0005-0000-0000-00001E090000}"/>
    <cellStyle name="Note 2 3 2 3 2" xfId="1012" xr:uid="{00000000-0005-0000-0000-00001F090000}"/>
    <cellStyle name="Note 2 3 2 3 2 2" xfId="2305" xr:uid="{00000000-0005-0000-0000-000020090000}"/>
    <cellStyle name="Note 2 3 2 3 3" xfId="727" xr:uid="{00000000-0005-0000-0000-000021090000}"/>
    <cellStyle name="Note 2 3 2 3 3 2" xfId="2020" xr:uid="{00000000-0005-0000-0000-000022090000}"/>
    <cellStyle name="Note 2 3 2 3 4" xfId="1735" xr:uid="{00000000-0005-0000-0000-000023090000}"/>
    <cellStyle name="Note 2 3 2 4" xfId="214" xr:uid="{00000000-0005-0000-0000-000024090000}"/>
    <cellStyle name="Note 2 3 2 4 2" xfId="822" xr:uid="{00000000-0005-0000-0000-000025090000}"/>
    <cellStyle name="Note 2 3 2 4 2 2" xfId="2115" xr:uid="{00000000-0005-0000-0000-000026090000}"/>
    <cellStyle name="Note 2 3 2 4 3" xfId="1507" xr:uid="{00000000-0005-0000-0000-000027090000}"/>
    <cellStyle name="Note 2 3 2 5" xfId="537" xr:uid="{00000000-0005-0000-0000-000028090000}"/>
    <cellStyle name="Note 2 3 2 5 2" xfId="1830" xr:uid="{00000000-0005-0000-0000-000029090000}"/>
    <cellStyle name="Note 2 3 2 6" xfId="1393" xr:uid="{00000000-0005-0000-0000-00002A090000}"/>
    <cellStyle name="Note 2 3 3" xfId="119" xr:uid="{00000000-0005-0000-0000-00002B090000}"/>
    <cellStyle name="Note 2 3 3 2" xfId="347" xr:uid="{00000000-0005-0000-0000-00002C090000}"/>
    <cellStyle name="Note 2 3 3 2 2" xfId="936" xr:uid="{00000000-0005-0000-0000-00002D090000}"/>
    <cellStyle name="Note 2 3 3 2 2 2" xfId="2229" xr:uid="{00000000-0005-0000-0000-00002E090000}"/>
    <cellStyle name="Note 2 3 3 2 3" xfId="651" xr:uid="{00000000-0005-0000-0000-00002F090000}"/>
    <cellStyle name="Note 2 3 3 2 3 2" xfId="1944" xr:uid="{00000000-0005-0000-0000-000030090000}"/>
    <cellStyle name="Note 2 3 3 2 4" xfId="1640" xr:uid="{00000000-0005-0000-0000-000031090000}"/>
    <cellStyle name="Note 2 3 3 3" xfId="461" xr:uid="{00000000-0005-0000-0000-000032090000}"/>
    <cellStyle name="Note 2 3 3 3 2" xfId="1031" xr:uid="{00000000-0005-0000-0000-000033090000}"/>
    <cellStyle name="Note 2 3 3 3 2 2" xfId="2324" xr:uid="{00000000-0005-0000-0000-000034090000}"/>
    <cellStyle name="Note 2 3 3 3 3" xfId="746" xr:uid="{00000000-0005-0000-0000-000035090000}"/>
    <cellStyle name="Note 2 3 3 3 3 2" xfId="2039" xr:uid="{00000000-0005-0000-0000-000036090000}"/>
    <cellStyle name="Note 2 3 3 3 4" xfId="1754" xr:uid="{00000000-0005-0000-0000-000037090000}"/>
    <cellStyle name="Note 2 3 3 4" xfId="233" xr:uid="{00000000-0005-0000-0000-000038090000}"/>
    <cellStyle name="Note 2 3 3 4 2" xfId="841" xr:uid="{00000000-0005-0000-0000-000039090000}"/>
    <cellStyle name="Note 2 3 3 4 2 2" xfId="2134" xr:uid="{00000000-0005-0000-0000-00003A090000}"/>
    <cellStyle name="Note 2 3 3 4 3" xfId="1526" xr:uid="{00000000-0005-0000-0000-00003B090000}"/>
    <cellStyle name="Note 2 3 3 5" xfId="556" xr:uid="{00000000-0005-0000-0000-00003C090000}"/>
    <cellStyle name="Note 2 3 3 5 2" xfId="1849" xr:uid="{00000000-0005-0000-0000-00003D090000}"/>
    <cellStyle name="Note 2 3 3 6" xfId="1412" xr:uid="{00000000-0005-0000-0000-00003E090000}"/>
    <cellStyle name="Note 2 3 4" xfId="138" xr:uid="{00000000-0005-0000-0000-00003F090000}"/>
    <cellStyle name="Note 2 3 4 2" xfId="366" xr:uid="{00000000-0005-0000-0000-000040090000}"/>
    <cellStyle name="Note 2 3 4 2 2" xfId="955" xr:uid="{00000000-0005-0000-0000-000041090000}"/>
    <cellStyle name="Note 2 3 4 2 2 2" xfId="2248" xr:uid="{00000000-0005-0000-0000-000042090000}"/>
    <cellStyle name="Note 2 3 4 2 3" xfId="670" xr:uid="{00000000-0005-0000-0000-000043090000}"/>
    <cellStyle name="Note 2 3 4 2 3 2" xfId="1963" xr:uid="{00000000-0005-0000-0000-000044090000}"/>
    <cellStyle name="Note 2 3 4 2 4" xfId="1659" xr:uid="{00000000-0005-0000-0000-000045090000}"/>
    <cellStyle name="Note 2 3 4 3" xfId="480" xr:uid="{00000000-0005-0000-0000-000046090000}"/>
    <cellStyle name="Note 2 3 4 3 2" xfId="1050" xr:uid="{00000000-0005-0000-0000-000047090000}"/>
    <cellStyle name="Note 2 3 4 3 2 2" xfId="2343" xr:uid="{00000000-0005-0000-0000-000048090000}"/>
    <cellStyle name="Note 2 3 4 3 3" xfId="765" xr:uid="{00000000-0005-0000-0000-000049090000}"/>
    <cellStyle name="Note 2 3 4 3 3 2" xfId="2058" xr:uid="{00000000-0005-0000-0000-00004A090000}"/>
    <cellStyle name="Note 2 3 4 3 4" xfId="1773" xr:uid="{00000000-0005-0000-0000-00004B090000}"/>
    <cellStyle name="Note 2 3 4 4" xfId="252" xr:uid="{00000000-0005-0000-0000-00004C090000}"/>
    <cellStyle name="Note 2 3 4 4 2" xfId="860" xr:uid="{00000000-0005-0000-0000-00004D090000}"/>
    <cellStyle name="Note 2 3 4 4 2 2" xfId="2153" xr:uid="{00000000-0005-0000-0000-00004E090000}"/>
    <cellStyle name="Note 2 3 4 4 3" xfId="1545" xr:uid="{00000000-0005-0000-0000-00004F090000}"/>
    <cellStyle name="Note 2 3 4 5" xfId="575" xr:uid="{00000000-0005-0000-0000-000050090000}"/>
    <cellStyle name="Note 2 3 4 5 2" xfId="1868" xr:uid="{00000000-0005-0000-0000-000051090000}"/>
    <cellStyle name="Note 2 3 4 6" xfId="1431" xr:uid="{00000000-0005-0000-0000-000052090000}"/>
    <cellStyle name="Note 2 3 5" xfId="157" xr:uid="{00000000-0005-0000-0000-000053090000}"/>
    <cellStyle name="Note 2 3 5 2" xfId="385" xr:uid="{00000000-0005-0000-0000-000054090000}"/>
    <cellStyle name="Note 2 3 5 2 2" xfId="974" xr:uid="{00000000-0005-0000-0000-000055090000}"/>
    <cellStyle name="Note 2 3 5 2 2 2" xfId="2267" xr:uid="{00000000-0005-0000-0000-000056090000}"/>
    <cellStyle name="Note 2 3 5 2 3" xfId="689" xr:uid="{00000000-0005-0000-0000-000057090000}"/>
    <cellStyle name="Note 2 3 5 2 3 2" xfId="1982" xr:uid="{00000000-0005-0000-0000-000058090000}"/>
    <cellStyle name="Note 2 3 5 2 4" xfId="1678" xr:uid="{00000000-0005-0000-0000-000059090000}"/>
    <cellStyle name="Note 2 3 5 3" xfId="499" xr:uid="{00000000-0005-0000-0000-00005A090000}"/>
    <cellStyle name="Note 2 3 5 3 2" xfId="1069" xr:uid="{00000000-0005-0000-0000-00005B090000}"/>
    <cellStyle name="Note 2 3 5 3 2 2" xfId="2362" xr:uid="{00000000-0005-0000-0000-00005C090000}"/>
    <cellStyle name="Note 2 3 5 3 3" xfId="784" xr:uid="{00000000-0005-0000-0000-00005D090000}"/>
    <cellStyle name="Note 2 3 5 3 3 2" xfId="2077" xr:uid="{00000000-0005-0000-0000-00005E090000}"/>
    <cellStyle name="Note 2 3 5 3 4" xfId="1792" xr:uid="{00000000-0005-0000-0000-00005F090000}"/>
    <cellStyle name="Note 2 3 5 4" xfId="271" xr:uid="{00000000-0005-0000-0000-000060090000}"/>
    <cellStyle name="Note 2 3 5 4 2" xfId="879" xr:uid="{00000000-0005-0000-0000-000061090000}"/>
    <cellStyle name="Note 2 3 5 4 2 2" xfId="2172" xr:uid="{00000000-0005-0000-0000-000062090000}"/>
    <cellStyle name="Note 2 3 5 4 3" xfId="1564" xr:uid="{00000000-0005-0000-0000-000063090000}"/>
    <cellStyle name="Note 2 3 5 5" xfId="594" xr:uid="{00000000-0005-0000-0000-000064090000}"/>
    <cellStyle name="Note 2 3 5 5 2" xfId="1887" xr:uid="{00000000-0005-0000-0000-000065090000}"/>
    <cellStyle name="Note 2 3 5 6" xfId="1450" xr:uid="{00000000-0005-0000-0000-000066090000}"/>
    <cellStyle name="Note 2 3 6" xfId="290" xr:uid="{00000000-0005-0000-0000-000067090000}"/>
    <cellStyle name="Note 2 3 6 2" xfId="404" xr:uid="{00000000-0005-0000-0000-000068090000}"/>
    <cellStyle name="Note 2 3 6 2 2" xfId="898" xr:uid="{00000000-0005-0000-0000-000069090000}"/>
    <cellStyle name="Note 2 3 6 2 2 2" xfId="2191" xr:uid="{00000000-0005-0000-0000-00006A090000}"/>
    <cellStyle name="Note 2 3 6 2 3" xfId="1697" xr:uid="{00000000-0005-0000-0000-00006B090000}"/>
    <cellStyle name="Note 2 3 6 3" xfId="613" xr:uid="{00000000-0005-0000-0000-00006C090000}"/>
    <cellStyle name="Note 2 3 6 3 2" xfId="1906" xr:uid="{00000000-0005-0000-0000-00006D090000}"/>
    <cellStyle name="Note 2 3 6 4" xfId="1583" xr:uid="{00000000-0005-0000-0000-00006E090000}"/>
    <cellStyle name="Note 2 3 7" xfId="309" xr:uid="{00000000-0005-0000-0000-00006F090000}"/>
    <cellStyle name="Note 2 3 7 2" xfId="993" xr:uid="{00000000-0005-0000-0000-000070090000}"/>
    <cellStyle name="Note 2 3 7 2 2" xfId="2286" xr:uid="{00000000-0005-0000-0000-000071090000}"/>
    <cellStyle name="Note 2 3 7 3" xfId="708" xr:uid="{00000000-0005-0000-0000-000072090000}"/>
    <cellStyle name="Note 2 3 7 3 2" xfId="2001" xr:uid="{00000000-0005-0000-0000-000073090000}"/>
    <cellStyle name="Note 2 3 7 4" xfId="1602" xr:uid="{00000000-0005-0000-0000-000074090000}"/>
    <cellStyle name="Note 2 3 8" xfId="423" xr:uid="{00000000-0005-0000-0000-000075090000}"/>
    <cellStyle name="Note 2 3 8 2" xfId="803" xr:uid="{00000000-0005-0000-0000-000076090000}"/>
    <cellStyle name="Note 2 3 8 2 2" xfId="2096" xr:uid="{00000000-0005-0000-0000-000077090000}"/>
    <cellStyle name="Note 2 3 8 3" xfId="1716" xr:uid="{00000000-0005-0000-0000-000078090000}"/>
    <cellStyle name="Note 2 3 9" xfId="195" xr:uid="{00000000-0005-0000-0000-000079090000}"/>
    <cellStyle name="Note 2 3 9 2" xfId="1488" xr:uid="{00000000-0005-0000-0000-00007A090000}"/>
    <cellStyle name="Note 2 4" xfId="90" xr:uid="{00000000-0005-0000-0000-00007B090000}"/>
    <cellStyle name="Note 2 4 2" xfId="318" xr:uid="{00000000-0005-0000-0000-00007C090000}"/>
    <cellStyle name="Note 2 4 2 2" xfId="907" xr:uid="{00000000-0005-0000-0000-00007D090000}"/>
    <cellStyle name="Note 2 4 2 2 2" xfId="2200" xr:uid="{00000000-0005-0000-0000-00007E090000}"/>
    <cellStyle name="Note 2 4 2 3" xfId="622" xr:uid="{00000000-0005-0000-0000-00007F090000}"/>
    <cellStyle name="Note 2 4 2 3 2" xfId="1915" xr:uid="{00000000-0005-0000-0000-000080090000}"/>
    <cellStyle name="Note 2 4 2 4" xfId="1611" xr:uid="{00000000-0005-0000-0000-000081090000}"/>
    <cellStyle name="Note 2 4 3" xfId="432" xr:uid="{00000000-0005-0000-0000-000082090000}"/>
    <cellStyle name="Note 2 4 3 2" xfId="1002" xr:uid="{00000000-0005-0000-0000-000083090000}"/>
    <cellStyle name="Note 2 4 3 2 2" xfId="2295" xr:uid="{00000000-0005-0000-0000-000084090000}"/>
    <cellStyle name="Note 2 4 3 3" xfId="717" xr:uid="{00000000-0005-0000-0000-000085090000}"/>
    <cellStyle name="Note 2 4 3 3 2" xfId="2010" xr:uid="{00000000-0005-0000-0000-000086090000}"/>
    <cellStyle name="Note 2 4 3 4" xfId="1725" xr:uid="{00000000-0005-0000-0000-000087090000}"/>
    <cellStyle name="Note 2 4 4" xfId="204" xr:uid="{00000000-0005-0000-0000-000088090000}"/>
    <cellStyle name="Note 2 4 4 2" xfId="812" xr:uid="{00000000-0005-0000-0000-000089090000}"/>
    <cellStyle name="Note 2 4 4 2 2" xfId="2105" xr:uid="{00000000-0005-0000-0000-00008A090000}"/>
    <cellStyle name="Note 2 4 4 3" xfId="1497" xr:uid="{00000000-0005-0000-0000-00008B090000}"/>
    <cellStyle name="Note 2 4 5" xfId="527" xr:uid="{00000000-0005-0000-0000-00008C090000}"/>
    <cellStyle name="Note 2 4 5 2" xfId="1820" xr:uid="{00000000-0005-0000-0000-00008D090000}"/>
    <cellStyle name="Note 2 4 6" xfId="1383" xr:uid="{00000000-0005-0000-0000-00008E090000}"/>
    <cellStyle name="Note 2 5" xfId="109" xr:uid="{00000000-0005-0000-0000-00008F090000}"/>
    <cellStyle name="Note 2 5 2" xfId="337" xr:uid="{00000000-0005-0000-0000-000090090000}"/>
    <cellStyle name="Note 2 5 2 2" xfId="926" xr:uid="{00000000-0005-0000-0000-000091090000}"/>
    <cellStyle name="Note 2 5 2 2 2" xfId="2219" xr:uid="{00000000-0005-0000-0000-000092090000}"/>
    <cellStyle name="Note 2 5 2 3" xfId="641" xr:uid="{00000000-0005-0000-0000-000093090000}"/>
    <cellStyle name="Note 2 5 2 3 2" xfId="1934" xr:uid="{00000000-0005-0000-0000-000094090000}"/>
    <cellStyle name="Note 2 5 2 4" xfId="1630" xr:uid="{00000000-0005-0000-0000-000095090000}"/>
    <cellStyle name="Note 2 5 3" xfId="451" xr:uid="{00000000-0005-0000-0000-000096090000}"/>
    <cellStyle name="Note 2 5 3 2" xfId="1021" xr:uid="{00000000-0005-0000-0000-000097090000}"/>
    <cellStyle name="Note 2 5 3 2 2" xfId="2314" xr:uid="{00000000-0005-0000-0000-000098090000}"/>
    <cellStyle name="Note 2 5 3 3" xfId="736" xr:uid="{00000000-0005-0000-0000-000099090000}"/>
    <cellStyle name="Note 2 5 3 3 2" xfId="2029" xr:uid="{00000000-0005-0000-0000-00009A090000}"/>
    <cellStyle name="Note 2 5 3 4" xfId="1744" xr:uid="{00000000-0005-0000-0000-00009B090000}"/>
    <cellStyle name="Note 2 5 4" xfId="223" xr:uid="{00000000-0005-0000-0000-00009C090000}"/>
    <cellStyle name="Note 2 5 4 2" xfId="831" xr:uid="{00000000-0005-0000-0000-00009D090000}"/>
    <cellStyle name="Note 2 5 4 2 2" xfId="2124" xr:uid="{00000000-0005-0000-0000-00009E090000}"/>
    <cellStyle name="Note 2 5 4 3" xfId="1516" xr:uid="{00000000-0005-0000-0000-00009F090000}"/>
    <cellStyle name="Note 2 5 5" xfId="546" xr:uid="{00000000-0005-0000-0000-0000A0090000}"/>
    <cellStyle name="Note 2 5 5 2" xfId="1839" xr:uid="{00000000-0005-0000-0000-0000A1090000}"/>
    <cellStyle name="Note 2 5 6" xfId="1402" xr:uid="{00000000-0005-0000-0000-0000A2090000}"/>
    <cellStyle name="Note 2 6" xfId="128" xr:uid="{00000000-0005-0000-0000-0000A3090000}"/>
    <cellStyle name="Note 2 6 2" xfId="356" xr:uid="{00000000-0005-0000-0000-0000A4090000}"/>
    <cellStyle name="Note 2 6 2 2" xfId="945" xr:uid="{00000000-0005-0000-0000-0000A5090000}"/>
    <cellStyle name="Note 2 6 2 2 2" xfId="2238" xr:uid="{00000000-0005-0000-0000-0000A6090000}"/>
    <cellStyle name="Note 2 6 2 3" xfId="660" xr:uid="{00000000-0005-0000-0000-0000A7090000}"/>
    <cellStyle name="Note 2 6 2 3 2" xfId="1953" xr:uid="{00000000-0005-0000-0000-0000A8090000}"/>
    <cellStyle name="Note 2 6 2 4" xfId="1649" xr:uid="{00000000-0005-0000-0000-0000A9090000}"/>
    <cellStyle name="Note 2 6 3" xfId="470" xr:uid="{00000000-0005-0000-0000-0000AA090000}"/>
    <cellStyle name="Note 2 6 3 2" xfId="1040" xr:uid="{00000000-0005-0000-0000-0000AB090000}"/>
    <cellStyle name="Note 2 6 3 2 2" xfId="2333" xr:uid="{00000000-0005-0000-0000-0000AC090000}"/>
    <cellStyle name="Note 2 6 3 3" xfId="755" xr:uid="{00000000-0005-0000-0000-0000AD090000}"/>
    <cellStyle name="Note 2 6 3 3 2" xfId="2048" xr:uid="{00000000-0005-0000-0000-0000AE090000}"/>
    <cellStyle name="Note 2 6 3 4" xfId="1763" xr:uid="{00000000-0005-0000-0000-0000AF090000}"/>
    <cellStyle name="Note 2 6 4" xfId="242" xr:uid="{00000000-0005-0000-0000-0000B0090000}"/>
    <cellStyle name="Note 2 6 4 2" xfId="850" xr:uid="{00000000-0005-0000-0000-0000B1090000}"/>
    <cellStyle name="Note 2 6 4 2 2" xfId="2143" xr:uid="{00000000-0005-0000-0000-0000B2090000}"/>
    <cellStyle name="Note 2 6 4 3" xfId="1535" xr:uid="{00000000-0005-0000-0000-0000B3090000}"/>
    <cellStyle name="Note 2 6 5" xfId="565" xr:uid="{00000000-0005-0000-0000-0000B4090000}"/>
    <cellStyle name="Note 2 6 5 2" xfId="1858" xr:uid="{00000000-0005-0000-0000-0000B5090000}"/>
    <cellStyle name="Note 2 6 6" xfId="1421" xr:uid="{00000000-0005-0000-0000-0000B6090000}"/>
    <cellStyle name="Note 2 7" xfId="147" xr:uid="{00000000-0005-0000-0000-0000B7090000}"/>
    <cellStyle name="Note 2 7 2" xfId="375" xr:uid="{00000000-0005-0000-0000-0000B8090000}"/>
    <cellStyle name="Note 2 7 2 2" xfId="964" xr:uid="{00000000-0005-0000-0000-0000B9090000}"/>
    <cellStyle name="Note 2 7 2 2 2" xfId="2257" xr:uid="{00000000-0005-0000-0000-0000BA090000}"/>
    <cellStyle name="Note 2 7 2 3" xfId="679" xr:uid="{00000000-0005-0000-0000-0000BB090000}"/>
    <cellStyle name="Note 2 7 2 3 2" xfId="1972" xr:uid="{00000000-0005-0000-0000-0000BC090000}"/>
    <cellStyle name="Note 2 7 2 4" xfId="1668" xr:uid="{00000000-0005-0000-0000-0000BD090000}"/>
    <cellStyle name="Note 2 7 3" xfId="489" xr:uid="{00000000-0005-0000-0000-0000BE090000}"/>
    <cellStyle name="Note 2 7 3 2" xfId="1059" xr:uid="{00000000-0005-0000-0000-0000BF090000}"/>
    <cellStyle name="Note 2 7 3 2 2" xfId="2352" xr:uid="{00000000-0005-0000-0000-0000C0090000}"/>
    <cellStyle name="Note 2 7 3 3" xfId="774" xr:uid="{00000000-0005-0000-0000-0000C1090000}"/>
    <cellStyle name="Note 2 7 3 3 2" xfId="2067" xr:uid="{00000000-0005-0000-0000-0000C2090000}"/>
    <cellStyle name="Note 2 7 3 4" xfId="1782" xr:uid="{00000000-0005-0000-0000-0000C3090000}"/>
    <cellStyle name="Note 2 7 4" xfId="261" xr:uid="{00000000-0005-0000-0000-0000C4090000}"/>
    <cellStyle name="Note 2 7 4 2" xfId="869" xr:uid="{00000000-0005-0000-0000-0000C5090000}"/>
    <cellStyle name="Note 2 7 4 2 2" xfId="2162" xr:uid="{00000000-0005-0000-0000-0000C6090000}"/>
    <cellStyle name="Note 2 7 4 3" xfId="1554" xr:uid="{00000000-0005-0000-0000-0000C7090000}"/>
    <cellStyle name="Note 2 7 5" xfId="584" xr:uid="{00000000-0005-0000-0000-0000C8090000}"/>
    <cellStyle name="Note 2 7 5 2" xfId="1877" xr:uid="{00000000-0005-0000-0000-0000C9090000}"/>
    <cellStyle name="Note 2 7 6" xfId="1440" xr:uid="{00000000-0005-0000-0000-0000CA090000}"/>
    <cellStyle name="Note 2 8" xfId="280" xr:uid="{00000000-0005-0000-0000-0000CB090000}"/>
    <cellStyle name="Note 2 8 2" xfId="394" xr:uid="{00000000-0005-0000-0000-0000CC090000}"/>
    <cellStyle name="Note 2 8 2 2" xfId="888" xr:uid="{00000000-0005-0000-0000-0000CD090000}"/>
    <cellStyle name="Note 2 8 2 2 2" xfId="2181" xr:uid="{00000000-0005-0000-0000-0000CE090000}"/>
    <cellStyle name="Note 2 8 2 3" xfId="1687" xr:uid="{00000000-0005-0000-0000-0000CF090000}"/>
    <cellStyle name="Note 2 8 3" xfId="603" xr:uid="{00000000-0005-0000-0000-0000D0090000}"/>
    <cellStyle name="Note 2 8 3 2" xfId="1896" xr:uid="{00000000-0005-0000-0000-0000D1090000}"/>
    <cellStyle name="Note 2 8 4" xfId="1573" xr:uid="{00000000-0005-0000-0000-0000D2090000}"/>
    <cellStyle name="Note 2 9" xfId="299" xr:uid="{00000000-0005-0000-0000-0000D3090000}"/>
    <cellStyle name="Note 2 9 2" xfId="983" xr:uid="{00000000-0005-0000-0000-0000D4090000}"/>
    <cellStyle name="Note 2 9 2 2" xfId="2276" xr:uid="{00000000-0005-0000-0000-0000D5090000}"/>
    <cellStyle name="Note 2 9 3" xfId="698" xr:uid="{00000000-0005-0000-0000-0000D6090000}"/>
    <cellStyle name="Note 2 9 3 2" xfId="1991" xr:uid="{00000000-0005-0000-0000-0000D7090000}"/>
    <cellStyle name="Note 2 9 4" xfId="1592" xr:uid="{00000000-0005-0000-0000-0000D8090000}"/>
    <cellStyle name="Percent" xfId="2799" builtinId="5"/>
    <cellStyle name="Percent 2" xfId="64" xr:uid="{00000000-0005-0000-0000-0000DA090000}"/>
    <cellStyle name="Percent 2 10" xfId="190" xr:uid="{00000000-0005-0000-0000-0000DB090000}"/>
    <cellStyle name="Percent 2 10 2" xfId="1483" xr:uid="{00000000-0005-0000-0000-0000DC090000}"/>
    <cellStyle name="Percent 2 11" xfId="171" xr:uid="{00000000-0005-0000-0000-0000DD090000}"/>
    <cellStyle name="Percent 2 11 2" xfId="1464" xr:uid="{00000000-0005-0000-0000-0000DE090000}"/>
    <cellStyle name="Percent 2 12" xfId="513" xr:uid="{00000000-0005-0000-0000-0000DF090000}"/>
    <cellStyle name="Percent 2 12 2" xfId="1806" xr:uid="{00000000-0005-0000-0000-0000E0090000}"/>
    <cellStyle name="Percent 2 13" xfId="1086" xr:uid="{00000000-0005-0000-0000-0000E1090000}"/>
    <cellStyle name="Percent 2 13 2" xfId="2374" xr:uid="{00000000-0005-0000-0000-0000E2090000}"/>
    <cellStyle name="Percent 2 14" xfId="1369" xr:uid="{00000000-0005-0000-0000-0000E3090000}"/>
    <cellStyle name="Percent 2 15" xfId="2797" xr:uid="{00000000-0005-0000-0000-0000E4090000}"/>
    <cellStyle name="Percent 2 2" xfId="86" xr:uid="{00000000-0005-0000-0000-0000E5090000}"/>
    <cellStyle name="Percent 2 2 10" xfId="181" xr:uid="{00000000-0005-0000-0000-0000E6090000}"/>
    <cellStyle name="Percent 2 2 10 2" xfId="1474" xr:uid="{00000000-0005-0000-0000-0000E7090000}"/>
    <cellStyle name="Percent 2 2 11" xfId="523" xr:uid="{00000000-0005-0000-0000-0000E8090000}"/>
    <cellStyle name="Percent 2 2 11 2" xfId="1816" xr:uid="{00000000-0005-0000-0000-0000E9090000}"/>
    <cellStyle name="Percent 2 2 12" xfId="1379" xr:uid="{00000000-0005-0000-0000-0000EA090000}"/>
    <cellStyle name="Percent 2 2 2" xfId="105" xr:uid="{00000000-0005-0000-0000-0000EB090000}"/>
    <cellStyle name="Percent 2 2 2 2" xfId="333" xr:uid="{00000000-0005-0000-0000-0000EC090000}"/>
    <cellStyle name="Percent 2 2 2 2 2" xfId="922" xr:uid="{00000000-0005-0000-0000-0000ED090000}"/>
    <cellStyle name="Percent 2 2 2 2 2 2" xfId="2215" xr:uid="{00000000-0005-0000-0000-0000EE090000}"/>
    <cellStyle name="Percent 2 2 2 2 3" xfId="637" xr:uid="{00000000-0005-0000-0000-0000EF090000}"/>
    <cellStyle name="Percent 2 2 2 2 3 2" xfId="1930" xr:uid="{00000000-0005-0000-0000-0000F0090000}"/>
    <cellStyle name="Percent 2 2 2 2 4" xfId="1626" xr:uid="{00000000-0005-0000-0000-0000F1090000}"/>
    <cellStyle name="Percent 2 2 2 3" xfId="447" xr:uid="{00000000-0005-0000-0000-0000F2090000}"/>
    <cellStyle name="Percent 2 2 2 3 2" xfId="1017" xr:uid="{00000000-0005-0000-0000-0000F3090000}"/>
    <cellStyle name="Percent 2 2 2 3 2 2" xfId="2310" xr:uid="{00000000-0005-0000-0000-0000F4090000}"/>
    <cellStyle name="Percent 2 2 2 3 3" xfId="732" xr:uid="{00000000-0005-0000-0000-0000F5090000}"/>
    <cellStyle name="Percent 2 2 2 3 3 2" xfId="2025" xr:uid="{00000000-0005-0000-0000-0000F6090000}"/>
    <cellStyle name="Percent 2 2 2 3 4" xfId="1740" xr:uid="{00000000-0005-0000-0000-0000F7090000}"/>
    <cellStyle name="Percent 2 2 2 4" xfId="219" xr:uid="{00000000-0005-0000-0000-0000F8090000}"/>
    <cellStyle name="Percent 2 2 2 4 2" xfId="827" xr:uid="{00000000-0005-0000-0000-0000F9090000}"/>
    <cellStyle name="Percent 2 2 2 4 2 2" xfId="2120" xr:uid="{00000000-0005-0000-0000-0000FA090000}"/>
    <cellStyle name="Percent 2 2 2 4 3" xfId="1512" xr:uid="{00000000-0005-0000-0000-0000FB090000}"/>
    <cellStyle name="Percent 2 2 2 5" xfId="542" xr:uid="{00000000-0005-0000-0000-0000FC090000}"/>
    <cellStyle name="Percent 2 2 2 5 2" xfId="1835" xr:uid="{00000000-0005-0000-0000-0000FD090000}"/>
    <cellStyle name="Percent 2 2 2 6" xfId="1398" xr:uid="{00000000-0005-0000-0000-0000FE090000}"/>
    <cellStyle name="Percent 2 2 3" xfId="124" xr:uid="{00000000-0005-0000-0000-0000FF090000}"/>
    <cellStyle name="Percent 2 2 3 2" xfId="352" xr:uid="{00000000-0005-0000-0000-0000000A0000}"/>
    <cellStyle name="Percent 2 2 3 2 2" xfId="941" xr:uid="{00000000-0005-0000-0000-0000010A0000}"/>
    <cellStyle name="Percent 2 2 3 2 2 2" xfId="2234" xr:uid="{00000000-0005-0000-0000-0000020A0000}"/>
    <cellStyle name="Percent 2 2 3 2 3" xfId="656" xr:uid="{00000000-0005-0000-0000-0000030A0000}"/>
    <cellStyle name="Percent 2 2 3 2 3 2" xfId="1949" xr:uid="{00000000-0005-0000-0000-0000040A0000}"/>
    <cellStyle name="Percent 2 2 3 2 4" xfId="1645" xr:uid="{00000000-0005-0000-0000-0000050A0000}"/>
    <cellStyle name="Percent 2 2 3 3" xfId="466" xr:uid="{00000000-0005-0000-0000-0000060A0000}"/>
    <cellStyle name="Percent 2 2 3 3 2" xfId="1036" xr:uid="{00000000-0005-0000-0000-0000070A0000}"/>
    <cellStyle name="Percent 2 2 3 3 2 2" xfId="2329" xr:uid="{00000000-0005-0000-0000-0000080A0000}"/>
    <cellStyle name="Percent 2 2 3 3 3" xfId="751" xr:uid="{00000000-0005-0000-0000-0000090A0000}"/>
    <cellStyle name="Percent 2 2 3 3 3 2" xfId="2044" xr:uid="{00000000-0005-0000-0000-00000A0A0000}"/>
    <cellStyle name="Percent 2 2 3 3 4" xfId="1759" xr:uid="{00000000-0005-0000-0000-00000B0A0000}"/>
    <cellStyle name="Percent 2 2 3 4" xfId="238" xr:uid="{00000000-0005-0000-0000-00000C0A0000}"/>
    <cellStyle name="Percent 2 2 3 4 2" xfId="846" xr:uid="{00000000-0005-0000-0000-00000D0A0000}"/>
    <cellStyle name="Percent 2 2 3 4 2 2" xfId="2139" xr:uid="{00000000-0005-0000-0000-00000E0A0000}"/>
    <cellStyle name="Percent 2 2 3 4 3" xfId="1531" xr:uid="{00000000-0005-0000-0000-00000F0A0000}"/>
    <cellStyle name="Percent 2 2 3 5" xfId="561" xr:uid="{00000000-0005-0000-0000-0000100A0000}"/>
    <cellStyle name="Percent 2 2 3 5 2" xfId="1854" xr:uid="{00000000-0005-0000-0000-0000110A0000}"/>
    <cellStyle name="Percent 2 2 3 6" xfId="1417" xr:uid="{00000000-0005-0000-0000-0000120A0000}"/>
    <cellStyle name="Percent 2 2 4" xfId="143" xr:uid="{00000000-0005-0000-0000-0000130A0000}"/>
    <cellStyle name="Percent 2 2 4 2" xfId="371" xr:uid="{00000000-0005-0000-0000-0000140A0000}"/>
    <cellStyle name="Percent 2 2 4 2 2" xfId="960" xr:uid="{00000000-0005-0000-0000-0000150A0000}"/>
    <cellStyle name="Percent 2 2 4 2 2 2" xfId="2253" xr:uid="{00000000-0005-0000-0000-0000160A0000}"/>
    <cellStyle name="Percent 2 2 4 2 3" xfId="675" xr:uid="{00000000-0005-0000-0000-0000170A0000}"/>
    <cellStyle name="Percent 2 2 4 2 3 2" xfId="1968" xr:uid="{00000000-0005-0000-0000-0000180A0000}"/>
    <cellStyle name="Percent 2 2 4 2 4" xfId="1664" xr:uid="{00000000-0005-0000-0000-0000190A0000}"/>
    <cellStyle name="Percent 2 2 4 3" xfId="485" xr:uid="{00000000-0005-0000-0000-00001A0A0000}"/>
    <cellStyle name="Percent 2 2 4 3 2" xfId="1055" xr:uid="{00000000-0005-0000-0000-00001B0A0000}"/>
    <cellStyle name="Percent 2 2 4 3 2 2" xfId="2348" xr:uid="{00000000-0005-0000-0000-00001C0A0000}"/>
    <cellStyle name="Percent 2 2 4 3 3" xfId="770" xr:uid="{00000000-0005-0000-0000-00001D0A0000}"/>
    <cellStyle name="Percent 2 2 4 3 3 2" xfId="2063" xr:uid="{00000000-0005-0000-0000-00001E0A0000}"/>
    <cellStyle name="Percent 2 2 4 3 4" xfId="1778" xr:uid="{00000000-0005-0000-0000-00001F0A0000}"/>
    <cellStyle name="Percent 2 2 4 4" xfId="257" xr:uid="{00000000-0005-0000-0000-0000200A0000}"/>
    <cellStyle name="Percent 2 2 4 4 2" xfId="865" xr:uid="{00000000-0005-0000-0000-0000210A0000}"/>
    <cellStyle name="Percent 2 2 4 4 2 2" xfId="2158" xr:uid="{00000000-0005-0000-0000-0000220A0000}"/>
    <cellStyle name="Percent 2 2 4 4 3" xfId="1550" xr:uid="{00000000-0005-0000-0000-0000230A0000}"/>
    <cellStyle name="Percent 2 2 4 5" xfId="580" xr:uid="{00000000-0005-0000-0000-0000240A0000}"/>
    <cellStyle name="Percent 2 2 4 5 2" xfId="1873" xr:uid="{00000000-0005-0000-0000-0000250A0000}"/>
    <cellStyle name="Percent 2 2 4 6" xfId="1436" xr:uid="{00000000-0005-0000-0000-0000260A0000}"/>
    <cellStyle name="Percent 2 2 5" xfId="162" xr:uid="{00000000-0005-0000-0000-0000270A0000}"/>
    <cellStyle name="Percent 2 2 5 2" xfId="390" xr:uid="{00000000-0005-0000-0000-0000280A0000}"/>
    <cellStyle name="Percent 2 2 5 2 2" xfId="979" xr:uid="{00000000-0005-0000-0000-0000290A0000}"/>
    <cellStyle name="Percent 2 2 5 2 2 2" xfId="2272" xr:uid="{00000000-0005-0000-0000-00002A0A0000}"/>
    <cellStyle name="Percent 2 2 5 2 3" xfId="694" xr:uid="{00000000-0005-0000-0000-00002B0A0000}"/>
    <cellStyle name="Percent 2 2 5 2 3 2" xfId="1987" xr:uid="{00000000-0005-0000-0000-00002C0A0000}"/>
    <cellStyle name="Percent 2 2 5 2 4" xfId="1683" xr:uid="{00000000-0005-0000-0000-00002D0A0000}"/>
    <cellStyle name="Percent 2 2 5 3" xfId="504" xr:uid="{00000000-0005-0000-0000-00002E0A0000}"/>
    <cellStyle name="Percent 2 2 5 3 2" xfId="1074" xr:uid="{00000000-0005-0000-0000-00002F0A0000}"/>
    <cellStyle name="Percent 2 2 5 3 2 2" xfId="2367" xr:uid="{00000000-0005-0000-0000-0000300A0000}"/>
    <cellStyle name="Percent 2 2 5 3 3" xfId="789" xr:uid="{00000000-0005-0000-0000-0000310A0000}"/>
    <cellStyle name="Percent 2 2 5 3 3 2" xfId="2082" xr:uid="{00000000-0005-0000-0000-0000320A0000}"/>
    <cellStyle name="Percent 2 2 5 3 4" xfId="1797" xr:uid="{00000000-0005-0000-0000-0000330A0000}"/>
    <cellStyle name="Percent 2 2 5 4" xfId="276" xr:uid="{00000000-0005-0000-0000-0000340A0000}"/>
    <cellStyle name="Percent 2 2 5 4 2" xfId="884" xr:uid="{00000000-0005-0000-0000-0000350A0000}"/>
    <cellStyle name="Percent 2 2 5 4 2 2" xfId="2177" xr:uid="{00000000-0005-0000-0000-0000360A0000}"/>
    <cellStyle name="Percent 2 2 5 4 3" xfId="1569" xr:uid="{00000000-0005-0000-0000-0000370A0000}"/>
    <cellStyle name="Percent 2 2 5 5" xfId="599" xr:uid="{00000000-0005-0000-0000-0000380A0000}"/>
    <cellStyle name="Percent 2 2 5 5 2" xfId="1892" xr:uid="{00000000-0005-0000-0000-0000390A0000}"/>
    <cellStyle name="Percent 2 2 5 6" xfId="1455" xr:uid="{00000000-0005-0000-0000-00003A0A0000}"/>
    <cellStyle name="Percent 2 2 6" xfId="295" xr:uid="{00000000-0005-0000-0000-00003B0A0000}"/>
    <cellStyle name="Percent 2 2 6 2" xfId="409" xr:uid="{00000000-0005-0000-0000-00003C0A0000}"/>
    <cellStyle name="Percent 2 2 6 2 2" xfId="903" xr:uid="{00000000-0005-0000-0000-00003D0A0000}"/>
    <cellStyle name="Percent 2 2 6 2 2 2" xfId="2196" xr:uid="{00000000-0005-0000-0000-00003E0A0000}"/>
    <cellStyle name="Percent 2 2 6 2 3" xfId="1702" xr:uid="{00000000-0005-0000-0000-00003F0A0000}"/>
    <cellStyle name="Percent 2 2 6 3" xfId="618" xr:uid="{00000000-0005-0000-0000-0000400A0000}"/>
    <cellStyle name="Percent 2 2 6 3 2" xfId="1911" xr:uid="{00000000-0005-0000-0000-0000410A0000}"/>
    <cellStyle name="Percent 2 2 6 4" xfId="1588" xr:uid="{00000000-0005-0000-0000-0000420A0000}"/>
    <cellStyle name="Percent 2 2 7" xfId="314" xr:uid="{00000000-0005-0000-0000-0000430A0000}"/>
    <cellStyle name="Percent 2 2 7 2" xfId="998" xr:uid="{00000000-0005-0000-0000-0000440A0000}"/>
    <cellStyle name="Percent 2 2 7 2 2" xfId="2291" xr:uid="{00000000-0005-0000-0000-0000450A0000}"/>
    <cellStyle name="Percent 2 2 7 3" xfId="713" xr:uid="{00000000-0005-0000-0000-0000460A0000}"/>
    <cellStyle name="Percent 2 2 7 3 2" xfId="2006" xr:uid="{00000000-0005-0000-0000-0000470A0000}"/>
    <cellStyle name="Percent 2 2 7 4" xfId="1607" xr:uid="{00000000-0005-0000-0000-0000480A0000}"/>
    <cellStyle name="Percent 2 2 8" xfId="428" xr:uid="{00000000-0005-0000-0000-0000490A0000}"/>
    <cellStyle name="Percent 2 2 8 2" xfId="808" xr:uid="{00000000-0005-0000-0000-00004A0A0000}"/>
    <cellStyle name="Percent 2 2 8 2 2" xfId="2101" xr:uid="{00000000-0005-0000-0000-00004B0A0000}"/>
    <cellStyle name="Percent 2 2 8 3" xfId="1721" xr:uid="{00000000-0005-0000-0000-00004C0A0000}"/>
    <cellStyle name="Percent 2 2 9" xfId="200" xr:uid="{00000000-0005-0000-0000-00004D0A0000}"/>
    <cellStyle name="Percent 2 2 9 2" xfId="1493" xr:uid="{00000000-0005-0000-0000-00004E0A0000}"/>
    <cellStyle name="Percent 2 3" xfId="95" xr:uid="{00000000-0005-0000-0000-00004F0A0000}"/>
    <cellStyle name="Percent 2 3 2" xfId="323" xr:uid="{00000000-0005-0000-0000-0000500A0000}"/>
    <cellStyle name="Percent 2 3 2 2" xfId="912" xr:uid="{00000000-0005-0000-0000-0000510A0000}"/>
    <cellStyle name="Percent 2 3 2 2 2" xfId="2205" xr:uid="{00000000-0005-0000-0000-0000520A0000}"/>
    <cellStyle name="Percent 2 3 2 3" xfId="627" xr:uid="{00000000-0005-0000-0000-0000530A0000}"/>
    <cellStyle name="Percent 2 3 2 3 2" xfId="1920" xr:uid="{00000000-0005-0000-0000-0000540A0000}"/>
    <cellStyle name="Percent 2 3 2 4" xfId="1616" xr:uid="{00000000-0005-0000-0000-0000550A0000}"/>
    <cellStyle name="Percent 2 3 3" xfId="437" xr:uid="{00000000-0005-0000-0000-0000560A0000}"/>
    <cellStyle name="Percent 2 3 3 2" xfId="1007" xr:uid="{00000000-0005-0000-0000-0000570A0000}"/>
    <cellStyle name="Percent 2 3 3 2 2" xfId="2300" xr:uid="{00000000-0005-0000-0000-0000580A0000}"/>
    <cellStyle name="Percent 2 3 3 3" xfId="722" xr:uid="{00000000-0005-0000-0000-0000590A0000}"/>
    <cellStyle name="Percent 2 3 3 3 2" xfId="2015" xr:uid="{00000000-0005-0000-0000-00005A0A0000}"/>
    <cellStyle name="Percent 2 3 3 4" xfId="1730" xr:uid="{00000000-0005-0000-0000-00005B0A0000}"/>
    <cellStyle name="Percent 2 3 4" xfId="209" xr:uid="{00000000-0005-0000-0000-00005C0A0000}"/>
    <cellStyle name="Percent 2 3 4 2" xfId="817" xr:uid="{00000000-0005-0000-0000-00005D0A0000}"/>
    <cellStyle name="Percent 2 3 4 2 2" xfId="2110" xr:uid="{00000000-0005-0000-0000-00005E0A0000}"/>
    <cellStyle name="Percent 2 3 4 3" xfId="1502" xr:uid="{00000000-0005-0000-0000-00005F0A0000}"/>
    <cellStyle name="Percent 2 3 5" xfId="532" xr:uid="{00000000-0005-0000-0000-0000600A0000}"/>
    <cellStyle name="Percent 2 3 5 2" xfId="1825" xr:uid="{00000000-0005-0000-0000-0000610A0000}"/>
    <cellStyle name="Percent 2 3 6" xfId="1388" xr:uid="{00000000-0005-0000-0000-0000620A0000}"/>
    <cellStyle name="Percent 2 4" xfId="114" xr:uid="{00000000-0005-0000-0000-0000630A0000}"/>
    <cellStyle name="Percent 2 4 2" xfId="342" xr:uid="{00000000-0005-0000-0000-0000640A0000}"/>
    <cellStyle name="Percent 2 4 2 2" xfId="931" xr:uid="{00000000-0005-0000-0000-0000650A0000}"/>
    <cellStyle name="Percent 2 4 2 2 2" xfId="2224" xr:uid="{00000000-0005-0000-0000-0000660A0000}"/>
    <cellStyle name="Percent 2 4 2 3" xfId="646" xr:uid="{00000000-0005-0000-0000-0000670A0000}"/>
    <cellStyle name="Percent 2 4 2 3 2" xfId="1939" xr:uid="{00000000-0005-0000-0000-0000680A0000}"/>
    <cellStyle name="Percent 2 4 2 4" xfId="1635" xr:uid="{00000000-0005-0000-0000-0000690A0000}"/>
    <cellStyle name="Percent 2 4 3" xfId="456" xr:uid="{00000000-0005-0000-0000-00006A0A0000}"/>
    <cellStyle name="Percent 2 4 3 2" xfId="1026" xr:uid="{00000000-0005-0000-0000-00006B0A0000}"/>
    <cellStyle name="Percent 2 4 3 2 2" xfId="2319" xr:uid="{00000000-0005-0000-0000-00006C0A0000}"/>
    <cellStyle name="Percent 2 4 3 3" xfId="741" xr:uid="{00000000-0005-0000-0000-00006D0A0000}"/>
    <cellStyle name="Percent 2 4 3 3 2" xfId="2034" xr:uid="{00000000-0005-0000-0000-00006E0A0000}"/>
    <cellStyle name="Percent 2 4 3 4" xfId="1749" xr:uid="{00000000-0005-0000-0000-00006F0A0000}"/>
    <cellStyle name="Percent 2 4 4" xfId="228" xr:uid="{00000000-0005-0000-0000-0000700A0000}"/>
    <cellStyle name="Percent 2 4 4 2" xfId="836" xr:uid="{00000000-0005-0000-0000-0000710A0000}"/>
    <cellStyle name="Percent 2 4 4 2 2" xfId="2129" xr:uid="{00000000-0005-0000-0000-0000720A0000}"/>
    <cellStyle name="Percent 2 4 4 3" xfId="1521" xr:uid="{00000000-0005-0000-0000-0000730A0000}"/>
    <cellStyle name="Percent 2 4 5" xfId="551" xr:uid="{00000000-0005-0000-0000-0000740A0000}"/>
    <cellStyle name="Percent 2 4 5 2" xfId="1844" xr:uid="{00000000-0005-0000-0000-0000750A0000}"/>
    <cellStyle name="Percent 2 4 6" xfId="1407" xr:uid="{00000000-0005-0000-0000-0000760A0000}"/>
    <cellStyle name="Percent 2 5" xfId="133" xr:uid="{00000000-0005-0000-0000-0000770A0000}"/>
    <cellStyle name="Percent 2 5 2" xfId="361" xr:uid="{00000000-0005-0000-0000-0000780A0000}"/>
    <cellStyle name="Percent 2 5 2 2" xfId="950" xr:uid="{00000000-0005-0000-0000-0000790A0000}"/>
    <cellStyle name="Percent 2 5 2 2 2" xfId="2243" xr:uid="{00000000-0005-0000-0000-00007A0A0000}"/>
    <cellStyle name="Percent 2 5 2 3" xfId="665" xr:uid="{00000000-0005-0000-0000-00007B0A0000}"/>
    <cellStyle name="Percent 2 5 2 3 2" xfId="1958" xr:uid="{00000000-0005-0000-0000-00007C0A0000}"/>
    <cellStyle name="Percent 2 5 2 4" xfId="1654" xr:uid="{00000000-0005-0000-0000-00007D0A0000}"/>
    <cellStyle name="Percent 2 5 3" xfId="475" xr:uid="{00000000-0005-0000-0000-00007E0A0000}"/>
    <cellStyle name="Percent 2 5 3 2" xfId="1045" xr:uid="{00000000-0005-0000-0000-00007F0A0000}"/>
    <cellStyle name="Percent 2 5 3 2 2" xfId="2338" xr:uid="{00000000-0005-0000-0000-0000800A0000}"/>
    <cellStyle name="Percent 2 5 3 3" xfId="760" xr:uid="{00000000-0005-0000-0000-0000810A0000}"/>
    <cellStyle name="Percent 2 5 3 3 2" xfId="2053" xr:uid="{00000000-0005-0000-0000-0000820A0000}"/>
    <cellStyle name="Percent 2 5 3 4" xfId="1768" xr:uid="{00000000-0005-0000-0000-0000830A0000}"/>
    <cellStyle name="Percent 2 5 4" xfId="247" xr:uid="{00000000-0005-0000-0000-0000840A0000}"/>
    <cellStyle name="Percent 2 5 4 2" xfId="855" xr:uid="{00000000-0005-0000-0000-0000850A0000}"/>
    <cellStyle name="Percent 2 5 4 2 2" xfId="2148" xr:uid="{00000000-0005-0000-0000-0000860A0000}"/>
    <cellStyle name="Percent 2 5 4 3" xfId="1540" xr:uid="{00000000-0005-0000-0000-0000870A0000}"/>
    <cellStyle name="Percent 2 5 5" xfId="570" xr:uid="{00000000-0005-0000-0000-0000880A0000}"/>
    <cellStyle name="Percent 2 5 5 2" xfId="1863" xr:uid="{00000000-0005-0000-0000-0000890A0000}"/>
    <cellStyle name="Percent 2 5 6" xfId="1426" xr:uid="{00000000-0005-0000-0000-00008A0A0000}"/>
    <cellStyle name="Percent 2 6" xfId="152" xr:uid="{00000000-0005-0000-0000-00008B0A0000}"/>
    <cellStyle name="Percent 2 6 2" xfId="380" xr:uid="{00000000-0005-0000-0000-00008C0A0000}"/>
    <cellStyle name="Percent 2 6 2 2" xfId="969" xr:uid="{00000000-0005-0000-0000-00008D0A0000}"/>
    <cellStyle name="Percent 2 6 2 2 2" xfId="2262" xr:uid="{00000000-0005-0000-0000-00008E0A0000}"/>
    <cellStyle name="Percent 2 6 2 3" xfId="684" xr:uid="{00000000-0005-0000-0000-00008F0A0000}"/>
    <cellStyle name="Percent 2 6 2 3 2" xfId="1977" xr:uid="{00000000-0005-0000-0000-0000900A0000}"/>
    <cellStyle name="Percent 2 6 2 4" xfId="1673" xr:uid="{00000000-0005-0000-0000-0000910A0000}"/>
    <cellStyle name="Percent 2 6 3" xfId="494" xr:uid="{00000000-0005-0000-0000-0000920A0000}"/>
    <cellStyle name="Percent 2 6 3 2" xfId="1064" xr:uid="{00000000-0005-0000-0000-0000930A0000}"/>
    <cellStyle name="Percent 2 6 3 2 2" xfId="2357" xr:uid="{00000000-0005-0000-0000-0000940A0000}"/>
    <cellStyle name="Percent 2 6 3 3" xfId="779" xr:uid="{00000000-0005-0000-0000-0000950A0000}"/>
    <cellStyle name="Percent 2 6 3 3 2" xfId="2072" xr:uid="{00000000-0005-0000-0000-0000960A0000}"/>
    <cellStyle name="Percent 2 6 3 4" xfId="1787" xr:uid="{00000000-0005-0000-0000-0000970A0000}"/>
    <cellStyle name="Percent 2 6 4" xfId="266" xr:uid="{00000000-0005-0000-0000-0000980A0000}"/>
    <cellStyle name="Percent 2 6 4 2" xfId="874" xr:uid="{00000000-0005-0000-0000-0000990A0000}"/>
    <cellStyle name="Percent 2 6 4 2 2" xfId="2167" xr:uid="{00000000-0005-0000-0000-00009A0A0000}"/>
    <cellStyle name="Percent 2 6 4 3" xfId="1559" xr:uid="{00000000-0005-0000-0000-00009B0A0000}"/>
    <cellStyle name="Percent 2 6 5" xfId="589" xr:uid="{00000000-0005-0000-0000-00009C0A0000}"/>
    <cellStyle name="Percent 2 6 5 2" xfId="1882" xr:uid="{00000000-0005-0000-0000-00009D0A0000}"/>
    <cellStyle name="Percent 2 6 6" xfId="1445" xr:uid="{00000000-0005-0000-0000-00009E0A0000}"/>
    <cellStyle name="Percent 2 7" xfId="285" xr:uid="{00000000-0005-0000-0000-00009F0A0000}"/>
    <cellStyle name="Percent 2 7 2" xfId="399" xr:uid="{00000000-0005-0000-0000-0000A00A0000}"/>
    <cellStyle name="Percent 2 7 2 2" xfId="893" xr:uid="{00000000-0005-0000-0000-0000A10A0000}"/>
    <cellStyle name="Percent 2 7 2 2 2" xfId="2186" xr:uid="{00000000-0005-0000-0000-0000A20A0000}"/>
    <cellStyle name="Percent 2 7 2 3" xfId="1692" xr:uid="{00000000-0005-0000-0000-0000A30A0000}"/>
    <cellStyle name="Percent 2 7 3" xfId="608" xr:uid="{00000000-0005-0000-0000-0000A40A0000}"/>
    <cellStyle name="Percent 2 7 3 2" xfId="1901" xr:uid="{00000000-0005-0000-0000-0000A50A0000}"/>
    <cellStyle name="Percent 2 7 4" xfId="1578" xr:uid="{00000000-0005-0000-0000-0000A60A0000}"/>
    <cellStyle name="Percent 2 8" xfId="304" xr:uid="{00000000-0005-0000-0000-0000A70A0000}"/>
    <cellStyle name="Percent 2 8 2" xfId="988" xr:uid="{00000000-0005-0000-0000-0000A80A0000}"/>
    <cellStyle name="Percent 2 8 2 2" xfId="2281" xr:uid="{00000000-0005-0000-0000-0000A90A0000}"/>
    <cellStyle name="Percent 2 8 3" xfId="703" xr:uid="{00000000-0005-0000-0000-0000AA0A0000}"/>
    <cellStyle name="Percent 2 8 3 2" xfId="1996" xr:uid="{00000000-0005-0000-0000-0000AB0A0000}"/>
    <cellStyle name="Percent 2 8 4" xfId="1597" xr:uid="{00000000-0005-0000-0000-0000AC0A0000}"/>
    <cellStyle name="Percent 2 9" xfId="418" xr:uid="{00000000-0005-0000-0000-0000AD0A0000}"/>
    <cellStyle name="Percent 2 9 2" xfId="798" xr:uid="{00000000-0005-0000-0000-0000AE0A0000}"/>
    <cellStyle name="Percent 2 9 2 2" xfId="2091" xr:uid="{00000000-0005-0000-0000-0000AF0A0000}"/>
    <cellStyle name="Percent 2 9 3" xfId="1711" xr:uid="{00000000-0005-0000-0000-0000B00A0000}"/>
    <cellStyle name="Percent 3" xfId="65" xr:uid="{00000000-0005-0000-0000-0000B10A0000}"/>
    <cellStyle name="Percent 4" xfId="66" xr:uid="{00000000-0005-0000-0000-0000B20A0000}"/>
    <cellStyle name="Percent 5" xfId="2793" xr:uid="{00000000-0005-0000-0000-0000B30A0000}"/>
    <cellStyle name="prozent+" xfId="21" xr:uid="{00000000-0005-0000-0000-0000B40A0000}"/>
    <cellStyle name="prozent+ 2" xfId="67" xr:uid="{00000000-0005-0000-0000-0000B50A0000}"/>
    <cellStyle name="Prüfung" xfId="22" xr:uid="{00000000-0005-0000-0000-0000B60A0000}"/>
    <cellStyle name="Prüfung 2" xfId="41" xr:uid="{00000000-0005-0000-0000-0000B70A0000}"/>
    <cellStyle name="Prüfung 2 2" xfId="68" xr:uid="{00000000-0005-0000-0000-0000B80A0000}"/>
    <cellStyle name="Prüfung 2 3" xfId="2752" xr:uid="{00000000-0005-0000-0000-0000B90A0000}"/>
    <cellStyle name="Prüfung 3" xfId="44" xr:uid="{00000000-0005-0000-0000-0000BA0A0000}"/>
    <cellStyle name="Prüfung 3 2" xfId="46" xr:uid="{00000000-0005-0000-0000-0000BB0A0000}"/>
    <cellStyle name="Prüfung 3 2 2" xfId="81" xr:uid="{00000000-0005-0000-0000-0000BC0A0000}"/>
    <cellStyle name="Prüfung 3 3" xfId="79" xr:uid="{00000000-0005-0000-0000-0000BD0A0000}"/>
    <cellStyle name="Prüfung 4" xfId="40" xr:uid="{00000000-0005-0000-0000-0000BE0A0000}"/>
    <cellStyle name="Prüfung 4 2" xfId="77" xr:uid="{00000000-0005-0000-0000-0000BF0A0000}"/>
    <cellStyle name="Standaard_Blad1" xfId="2753" xr:uid="{00000000-0005-0000-0000-0000C00A0000}"/>
    <cellStyle name="Standard 2" xfId="2661" xr:uid="{00000000-0005-0000-0000-0000C10A0000}"/>
    <cellStyle name="Standard_03_EI'99-v1.1" xfId="2754" xr:uid="{00000000-0005-0000-0000-0000C20A0000}"/>
    <cellStyle name="Style 21" xfId="2755" xr:uid="{00000000-0005-0000-0000-0000C30A0000}"/>
    <cellStyle name="Style 22" xfId="2756" xr:uid="{00000000-0005-0000-0000-0000C40A0000}"/>
    <cellStyle name="Style 23" xfId="2757" xr:uid="{00000000-0005-0000-0000-0000C50A0000}"/>
    <cellStyle name="Style 23 2" xfId="2758" xr:uid="{00000000-0005-0000-0000-0000C60A0000}"/>
    <cellStyle name="Style 24" xfId="2759" xr:uid="{00000000-0005-0000-0000-0000C70A0000}"/>
    <cellStyle name="Style 24 2" xfId="2760" xr:uid="{00000000-0005-0000-0000-0000C80A0000}"/>
    <cellStyle name="Style 25" xfId="2761" xr:uid="{00000000-0005-0000-0000-0000C90A0000}"/>
    <cellStyle name="Style 25 2" xfId="2762" xr:uid="{00000000-0005-0000-0000-0000CA0A0000}"/>
    <cellStyle name="Style 26" xfId="2763" xr:uid="{00000000-0005-0000-0000-0000CB0A0000}"/>
    <cellStyle name="Style 26 2" xfId="2764" xr:uid="{00000000-0005-0000-0000-0000CC0A0000}"/>
    <cellStyle name="Style 27" xfId="2765" xr:uid="{00000000-0005-0000-0000-0000CD0A0000}"/>
    <cellStyle name="Style 27 2" xfId="2766" xr:uid="{00000000-0005-0000-0000-0000CE0A0000}"/>
    <cellStyle name="Style 28" xfId="2767" xr:uid="{00000000-0005-0000-0000-0000CF0A0000}"/>
    <cellStyle name="Style 28 2" xfId="2768" xr:uid="{00000000-0005-0000-0000-0000D00A0000}"/>
    <cellStyle name="Style 29" xfId="2769" xr:uid="{00000000-0005-0000-0000-0000D10A0000}"/>
    <cellStyle name="Style 29 2" xfId="2770" xr:uid="{00000000-0005-0000-0000-0000D20A0000}"/>
    <cellStyle name="Style 30" xfId="2771" xr:uid="{00000000-0005-0000-0000-0000D30A0000}"/>
    <cellStyle name="Style 30 2" xfId="2772" xr:uid="{00000000-0005-0000-0000-0000D40A0000}"/>
    <cellStyle name="Style 31" xfId="2773" xr:uid="{00000000-0005-0000-0000-0000D50A0000}"/>
    <cellStyle name="Style 31 2" xfId="2774" xr:uid="{00000000-0005-0000-0000-0000D60A0000}"/>
    <cellStyle name="Style 32" xfId="2775" xr:uid="{00000000-0005-0000-0000-0000D70A0000}"/>
    <cellStyle name="Style 32 2" xfId="2776" xr:uid="{00000000-0005-0000-0000-0000D80A0000}"/>
    <cellStyle name="Style 33" xfId="2777" xr:uid="{00000000-0005-0000-0000-0000D90A0000}"/>
    <cellStyle name="Style 33 2" xfId="2778" xr:uid="{00000000-0005-0000-0000-0000DA0A0000}"/>
    <cellStyle name="Style 34" xfId="2779" xr:uid="{00000000-0005-0000-0000-0000DB0A0000}"/>
    <cellStyle name="Style 35" xfId="2780" xr:uid="{00000000-0005-0000-0000-0000DC0A0000}"/>
    <cellStyle name="Style 36" xfId="2781" xr:uid="{00000000-0005-0000-0000-0000DD0A0000}"/>
    <cellStyle name="text" xfId="23" xr:uid="{00000000-0005-0000-0000-0000DE0A0000}"/>
    <cellStyle name="text 2" xfId="49" xr:uid="{00000000-0005-0000-0000-0000DF0A0000}"/>
    <cellStyle name="text 2 2" xfId="2782" xr:uid="{00000000-0005-0000-0000-0000E00A0000}"/>
    <cellStyle name="text 2 3" xfId="2783" xr:uid="{00000000-0005-0000-0000-0000E10A0000}"/>
    <cellStyle name="text 3" xfId="2784" xr:uid="{00000000-0005-0000-0000-0000E20A0000}"/>
    <cellStyle name="text_CED-XML-v0.6" xfId="2785" xr:uid="{00000000-0005-0000-0000-0000E30A0000}"/>
    <cellStyle name="Text-Manual" xfId="24" xr:uid="{00000000-0005-0000-0000-0000E40A0000}"/>
    <cellStyle name="unit" xfId="25" xr:uid="{00000000-0005-0000-0000-0000E50A0000}"/>
    <cellStyle name="unit 2" xfId="69" xr:uid="{00000000-0005-0000-0000-0000E60A0000}"/>
    <cellStyle name="Wasser" xfId="26" xr:uid="{00000000-0005-0000-0000-0000E70A0000}"/>
    <cellStyle name="Wasser 2" xfId="70" xr:uid="{00000000-0005-0000-0000-0000E80A0000}"/>
    <cellStyle name="Wasseremission" xfId="2786" xr:uid="{00000000-0005-0000-0000-0000E90A0000}"/>
    <cellStyle name="wissenschaft" xfId="27" xr:uid="{00000000-0005-0000-0000-0000EA0A0000}"/>
    <cellStyle name="wissenschaft+" xfId="28" xr:uid="{00000000-0005-0000-0000-0000EB0A0000}"/>
    <cellStyle name="wissenschaft-Eingabe" xfId="29" xr:uid="{00000000-0005-0000-0000-0000EC0A0000}"/>
    <cellStyle name="wissenschaft-Eingabe 2" xfId="50" xr:uid="{00000000-0005-0000-0000-0000ED0A0000}"/>
    <cellStyle name="wissenschaft-Eingabe 2 2" xfId="2787" xr:uid="{00000000-0005-0000-0000-0000EE0A0000}"/>
    <cellStyle name="wissenschaft-Eingabe 2 3" xfId="2788" xr:uid="{00000000-0005-0000-0000-0000EF0A0000}"/>
    <cellStyle name="wissenschaft-Eingabe 3" xfId="2789" xr:uid="{00000000-0005-0000-0000-0000F00A0000}"/>
    <cellStyle name="zkh" xfId="30" xr:uid="{00000000-0005-0000-0000-0000F10A0000}"/>
  </cellStyles>
  <dxfs count="0"/>
  <tableStyles count="0" defaultTableStyle="TableStyleMedium2" defaultPivotStyle="PivotStyleLight16"/>
  <colors>
    <mruColors>
      <color rgb="FFFFFF99"/>
      <color rgb="FF571B7E"/>
      <color rgb="FFC79900"/>
      <color rgb="FF3927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'2013output'!$A$3:$A$391</c:f>
              <c:numCache>
                <c:formatCode>General</c:formatCode>
                <c:ptCount val="38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numCache>
            </c:numRef>
          </c:xVal>
          <c:yVal>
            <c:numRef>
              <c:f>'2013output'!$C$3:$C$391</c:f>
              <c:numCache>
                <c:formatCode>General</c:formatCode>
                <c:ptCount val="389"/>
                <c:pt idx="0">
                  <c:v>49299</c:v>
                </c:pt>
                <c:pt idx="1">
                  <c:v>86263</c:v>
                </c:pt>
                <c:pt idx="2">
                  <c:v>23740</c:v>
                </c:pt>
                <c:pt idx="3">
                  <c:v>31933</c:v>
                </c:pt>
                <c:pt idx="4">
                  <c:v>18649</c:v>
                </c:pt>
                <c:pt idx="5">
                  <c:v>28625</c:v>
                </c:pt>
                <c:pt idx="6">
                  <c:v>77134</c:v>
                </c:pt>
                <c:pt idx="7">
                  <c:v>41074</c:v>
                </c:pt>
                <c:pt idx="8">
                  <c:v>31296</c:v>
                </c:pt>
                <c:pt idx="9">
                  <c:v>44929</c:v>
                </c:pt>
                <c:pt idx="10">
                  <c:v>17064</c:v>
                </c:pt>
                <c:pt idx="11">
                  <c:v>9177</c:v>
                </c:pt>
                <c:pt idx="12">
                  <c:v>21969</c:v>
                </c:pt>
                <c:pt idx="13">
                  <c:v>396731</c:v>
                </c:pt>
                <c:pt idx="14">
                  <c:v>55672</c:v>
                </c:pt>
                <c:pt idx="15">
                  <c:v>21172</c:v>
                </c:pt>
                <c:pt idx="16">
                  <c:v>12774</c:v>
                </c:pt>
                <c:pt idx="17">
                  <c:v>17147</c:v>
                </c:pt>
                <c:pt idx="18">
                  <c:v>19064</c:v>
                </c:pt>
                <c:pt idx="19">
                  <c:v>34076</c:v>
                </c:pt>
                <c:pt idx="20">
                  <c:v>62890</c:v>
                </c:pt>
                <c:pt idx="21">
                  <c:v>286163</c:v>
                </c:pt>
                <c:pt idx="22">
                  <c:v>93652</c:v>
                </c:pt>
                <c:pt idx="23">
                  <c:v>12741</c:v>
                </c:pt>
                <c:pt idx="24">
                  <c:v>167306</c:v>
                </c:pt>
                <c:pt idx="25">
                  <c:v>67848</c:v>
                </c:pt>
                <c:pt idx="26">
                  <c:v>38623</c:v>
                </c:pt>
                <c:pt idx="27">
                  <c:v>46227</c:v>
                </c:pt>
                <c:pt idx="28">
                  <c:v>91832</c:v>
                </c:pt>
                <c:pt idx="29">
                  <c:v>80309</c:v>
                </c:pt>
                <c:pt idx="30">
                  <c:v>66352</c:v>
                </c:pt>
                <c:pt idx="31">
                  <c:v>78815</c:v>
                </c:pt>
                <c:pt idx="32">
                  <c:v>116335</c:v>
                </c:pt>
                <c:pt idx="33">
                  <c:v>163287</c:v>
                </c:pt>
                <c:pt idx="34">
                  <c:v>36750</c:v>
                </c:pt>
                <c:pt idx="35">
                  <c:v>185996</c:v>
                </c:pt>
                <c:pt idx="36">
                  <c:v>27247</c:v>
                </c:pt>
                <c:pt idx="37">
                  <c:v>20123</c:v>
                </c:pt>
                <c:pt idx="38">
                  <c:v>22728</c:v>
                </c:pt>
                <c:pt idx="39">
                  <c:v>19178</c:v>
                </c:pt>
                <c:pt idx="40">
                  <c:v>7567</c:v>
                </c:pt>
                <c:pt idx="41">
                  <c:v>23853</c:v>
                </c:pt>
                <c:pt idx="42">
                  <c:v>6768</c:v>
                </c:pt>
                <c:pt idx="43">
                  <c:v>21892</c:v>
                </c:pt>
                <c:pt idx="44">
                  <c:v>5783</c:v>
                </c:pt>
                <c:pt idx="45">
                  <c:v>9438</c:v>
                </c:pt>
                <c:pt idx="46">
                  <c:v>7205</c:v>
                </c:pt>
                <c:pt idx="47">
                  <c:v>5270</c:v>
                </c:pt>
                <c:pt idx="48">
                  <c:v>4162</c:v>
                </c:pt>
                <c:pt idx="49">
                  <c:v>3947</c:v>
                </c:pt>
                <c:pt idx="50">
                  <c:v>5676</c:v>
                </c:pt>
                <c:pt idx="51">
                  <c:v>4319</c:v>
                </c:pt>
                <c:pt idx="52">
                  <c:v>107924</c:v>
                </c:pt>
                <c:pt idx="53">
                  <c:v>24870</c:v>
                </c:pt>
                <c:pt idx="54">
                  <c:v>5976</c:v>
                </c:pt>
                <c:pt idx="55">
                  <c:v>6293</c:v>
                </c:pt>
                <c:pt idx="56">
                  <c:v>26406</c:v>
                </c:pt>
                <c:pt idx="57">
                  <c:v>9061</c:v>
                </c:pt>
                <c:pt idx="58">
                  <c:v>6633</c:v>
                </c:pt>
                <c:pt idx="59">
                  <c:v>22467</c:v>
                </c:pt>
                <c:pt idx="60">
                  <c:v>21368</c:v>
                </c:pt>
                <c:pt idx="61">
                  <c:v>17751</c:v>
                </c:pt>
                <c:pt idx="62">
                  <c:v>13375</c:v>
                </c:pt>
                <c:pt idx="63">
                  <c:v>14829</c:v>
                </c:pt>
                <c:pt idx="64">
                  <c:v>8266</c:v>
                </c:pt>
                <c:pt idx="65">
                  <c:v>11877</c:v>
                </c:pt>
                <c:pt idx="66">
                  <c:v>9797</c:v>
                </c:pt>
                <c:pt idx="67">
                  <c:v>40860</c:v>
                </c:pt>
                <c:pt idx="68">
                  <c:v>36453</c:v>
                </c:pt>
                <c:pt idx="69">
                  <c:v>7457</c:v>
                </c:pt>
                <c:pt idx="70">
                  <c:v>9554</c:v>
                </c:pt>
                <c:pt idx="71">
                  <c:v>18618</c:v>
                </c:pt>
                <c:pt idx="72">
                  <c:v>7270</c:v>
                </c:pt>
                <c:pt idx="73">
                  <c:v>8855</c:v>
                </c:pt>
                <c:pt idx="74">
                  <c:v>40453</c:v>
                </c:pt>
                <c:pt idx="75">
                  <c:v>28891</c:v>
                </c:pt>
                <c:pt idx="76">
                  <c:v>27860</c:v>
                </c:pt>
                <c:pt idx="77">
                  <c:v>28286</c:v>
                </c:pt>
                <c:pt idx="78">
                  <c:v>3688</c:v>
                </c:pt>
                <c:pt idx="79">
                  <c:v>6381</c:v>
                </c:pt>
                <c:pt idx="80">
                  <c:v>16147</c:v>
                </c:pt>
                <c:pt idx="81">
                  <c:v>7956</c:v>
                </c:pt>
                <c:pt idx="82">
                  <c:v>30043</c:v>
                </c:pt>
                <c:pt idx="83">
                  <c:v>43240</c:v>
                </c:pt>
                <c:pt idx="84">
                  <c:v>8558</c:v>
                </c:pt>
                <c:pt idx="85">
                  <c:v>33686</c:v>
                </c:pt>
                <c:pt idx="86">
                  <c:v>31570</c:v>
                </c:pt>
                <c:pt idx="87">
                  <c:v>20852</c:v>
                </c:pt>
                <c:pt idx="88">
                  <c:v>3245</c:v>
                </c:pt>
                <c:pt idx="89">
                  <c:v>9453</c:v>
                </c:pt>
                <c:pt idx="90">
                  <c:v>15421</c:v>
                </c:pt>
                <c:pt idx="91">
                  <c:v>2857</c:v>
                </c:pt>
                <c:pt idx="92">
                  <c:v>5126</c:v>
                </c:pt>
                <c:pt idx="93">
                  <c:v>511</c:v>
                </c:pt>
                <c:pt idx="94">
                  <c:v>6483</c:v>
                </c:pt>
                <c:pt idx="95">
                  <c:v>4831</c:v>
                </c:pt>
                <c:pt idx="96">
                  <c:v>31823</c:v>
                </c:pt>
                <c:pt idx="97">
                  <c:v>6580</c:v>
                </c:pt>
                <c:pt idx="98">
                  <c:v>7596</c:v>
                </c:pt>
                <c:pt idx="99">
                  <c:v>8481</c:v>
                </c:pt>
                <c:pt idx="100">
                  <c:v>8511</c:v>
                </c:pt>
                <c:pt idx="101">
                  <c:v>14292</c:v>
                </c:pt>
                <c:pt idx="102">
                  <c:v>4057</c:v>
                </c:pt>
                <c:pt idx="103">
                  <c:v>4189</c:v>
                </c:pt>
                <c:pt idx="104">
                  <c:v>25443</c:v>
                </c:pt>
                <c:pt idx="105">
                  <c:v>16687</c:v>
                </c:pt>
                <c:pt idx="106">
                  <c:v>10531</c:v>
                </c:pt>
                <c:pt idx="107">
                  <c:v>27869</c:v>
                </c:pt>
                <c:pt idx="108">
                  <c:v>3846</c:v>
                </c:pt>
                <c:pt idx="109">
                  <c:v>22395</c:v>
                </c:pt>
                <c:pt idx="110">
                  <c:v>5534</c:v>
                </c:pt>
                <c:pt idx="111">
                  <c:v>2782</c:v>
                </c:pt>
                <c:pt idx="112">
                  <c:v>10157</c:v>
                </c:pt>
                <c:pt idx="113">
                  <c:v>14930</c:v>
                </c:pt>
                <c:pt idx="114">
                  <c:v>14340</c:v>
                </c:pt>
                <c:pt idx="115">
                  <c:v>16316</c:v>
                </c:pt>
                <c:pt idx="116">
                  <c:v>10043</c:v>
                </c:pt>
                <c:pt idx="117">
                  <c:v>31983</c:v>
                </c:pt>
                <c:pt idx="118">
                  <c:v>6468</c:v>
                </c:pt>
                <c:pt idx="119">
                  <c:v>2814</c:v>
                </c:pt>
                <c:pt idx="120">
                  <c:v>29706</c:v>
                </c:pt>
                <c:pt idx="121">
                  <c:v>73825</c:v>
                </c:pt>
                <c:pt idx="122">
                  <c:v>20296</c:v>
                </c:pt>
                <c:pt idx="123">
                  <c:v>29968</c:v>
                </c:pt>
                <c:pt idx="124">
                  <c:v>50452</c:v>
                </c:pt>
                <c:pt idx="125">
                  <c:v>3214</c:v>
                </c:pt>
                <c:pt idx="126">
                  <c:v>12965</c:v>
                </c:pt>
                <c:pt idx="127">
                  <c:v>5982</c:v>
                </c:pt>
                <c:pt idx="128">
                  <c:v>12092</c:v>
                </c:pt>
                <c:pt idx="129">
                  <c:v>14939</c:v>
                </c:pt>
                <c:pt idx="130">
                  <c:v>12220</c:v>
                </c:pt>
                <c:pt idx="131">
                  <c:v>13182</c:v>
                </c:pt>
                <c:pt idx="132">
                  <c:v>3231</c:v>
                </c:pt>
                <c:pt idx="133">
                  <c:v>1689</c:v>
                </c:pt>
                <c:pt idx="134">
                  <c:v>9980</c:v>
                </c:pt>
                <c:pt idx="135">
                  <c:v>2932</c:v>
                </c:pt>
                <c:pt idx="136">
                  <c:v>4381</c:v>
                </c:pt>
                <c:pt idx="137">
                  <c:v>3515</c:v>
                </c:pt>
                <c:pt idx="138">
                  <c:v>3757</c:v>
                </c:pt>
                <c:pt idx="139">
                  <c:v>4470</c:v>
                </c:pt>
                <c:pt idx="140">
                  <c:v>5725</c:v>
                </c:pt>
                <c:pt idx="141">
                  <c:v>11465</c:v>
                </c:pt>
                <c:pt idx="142">
                  <c:v>11739</c:v>
                </c:pt>
                <c:pt idx="143">
                  <c:v>9907</c:v>
                </c:pt>
                <c:pt idx="144">
                  <c:v>6399</c:v>
                </c:pt>
                <c:pt idx="145">
                  <c:v>4035</c:v>
                </c:pt>
                <c:pt idx="146">
                  <c:v>13457</c:v>
                </c:pt>
                <c:pt idx="147">
                  <c:v>14672</c:v>
                </c:pt>
                <c:pt idx="148">
                  <c:v>3292</c:v>
                </c:pt>
                <c:pt idx="149">
                  <c:v>11310</c:v>
                </c:pt>
                <c:pt idx="150">
                  <c:v>115127</c:v>
                </c:pt>
                <c:pt idx="151">
                  <c:v>141251</c:v>
                </c:pt>
                <c:pt idx="152">
                  <c:v>28716</c:v>
                </c:pt>
                <c:pt idx="153">
                  <c:v>11685</c:v>
                </c:pt>
                <c:pt idx="154">
                  <c:v>8190</c:v>
                </c:pt>
                <c:pt idx="155">
                  <c:v>3264</c:v>
                </c:pt>
                <c:pt idx="156">
                  <c:v>11894</c:v>
                </c:pt>
                <c:pt idx="157">
                  <c:v>32840</c:v>
                </c:pt>
                <c:pt idx="158">
                  <c:v>21633</c:v>
                </c:pt>
                <c:pt idx="159">
                  <c:v>22409</c:v>
                </c:pt>
                <c:pt idx="160">
                  <c:v>35796</c:v>
                </c:pt>
                <c:pt idx="161">
                  <c:v>23834</c:v>
                </c:pt>
                <c:pt idx="162">
                  <c:v>32099</c:v>
                </c:pt>
                <c:pt idx="163">
                  <c:v>59366</c:v>
                </c:pt>
                <c:pt idx="164">
                  <c:v>124424</c:v>
                </c:pt>
                <c:pt idx="165">
                  <c:v>48355</c:v>
                </c:pt>
                <c:pt idx="166">
                  <c:v>36696</c:v>
                </c:pt>
                <c:pt idx="167">
                  <c:v>21302</c:v>
                </c:pt>
                <c:pt idx="168">
                  <c:v>5787</c:v>
                </c:pt>
                <c:pt idx="169">
                  <c:v>19569</c:v>
                </c:pt>
                <c:pt idx="170">
                  <c:v>26580</c:v>
                </c:pt>
                <c:pt idx="171">
                  <c:v>7822</c:v>
                </c:pt>
                <c:pt idx="172">
                  <c:v>6342</c:v>
                </c:pt>
                <c:pt idx="173">
                  <c:v>3893</c:v>
                </c:pt>
                <c:pt idx="174">
                  <c:v>8278</c:v>
                </c:pt>
                <c:pt idx="175">
                  <c:v>12914</c:v>
                </c:pt>
                <c:pt idx="176">
                  <c:v>9957</c:v>
                </c:pt>
                <c:pt idx="177">
                  <c:v>4228</c:v>
                </c:pt>
                <c:pt idx="178">
                  <c:v>3154</c:v>
                </c:pt>
                <c:pt idx="179">
                  <c:v>4548</c:v>
                </c:pt>
                <c:pt idx="180">
                  <c:v>16003</c:v>
                </c:pt>
                <c:pt idx="181">
                  <c:v>6883</c:v>
                </c:pt>
                <c:pt idx="182">
                  <c:v>12105</c:v>
                </c:pt>
                <c:pt idx="183">
                  <c:v>40479</c:v>
                </c:pt>
                <c:pt idx="184">
                  <c:v>40287</c:v>
                </c:pt>
                <c:pt idx="185">
                  <c:v>5237</c:v>
                </c:pt>
                <c:pt idx="186">
                  <c:v>7167</c:v>
                </c:pt>
                <c:pt idx="187">
                  <c:v>5899</c:v>
                </c:pt>
                <c:pt idx="188">
                  <c:v>8185</c:v>
                </c:pt>
                <c:pt idx="189">
                  <c:v>10281</c:v>
                </c:pt>
                <c:pt idx="190">
                  <c:v>1518</c:v>
                </c:pt>
                <c:pt idx="191">
                  <c:v>2599</c:v>
                </c:pt>
                <c:pt idx="192">
                  <c:v>12758</c:v>
                </c:pt>
                <c:pt idx="193">
                  <c:v>28643</c:v>
                </c:pt>
                <c:pt idx="194">
                  <c:v>21109</c:v>
                </c:pt>
                <c:pt idx="195">
                  <c:v>35807</c:v>
                </c:pt>
                <c:pt idx="196">
                  <c:v>20791</c:v>
                </c:pt>
                <c:pt idx="197">
                  <c:v>13411</c:v>
                </c:pt>
                <c:pt idx="198">
                  <c:v>38209</c:v>
                </c:pt>
                <c:pt idx="199">
                  <c:v>16058</c:v>
                </c:pt>
                <c:pt idx="200">
                  <c:v>11000</c:v>
                </c:pt>
                <c:pt idx="201">
                  <c:v>32458</c:v>
                </c:pt>
                <c:pt idx="202">
                  <c:v>30856</c:v>
                </c:pt>
                <c:pt idx="203">
                  <c:v>39996</c:v>
                </c:pt>
                <c:pt idx="204">
                  <c:v>38484</c:v>
                </c:pt>
                <c:pt idx="205">
                  <c:v>43531</c:v>
                </c:pt>
                <c:pt idx="206">
                  <c:v>20100</c:v>
                </c:pt>
                <c:pt idx="207">
                  <c:v>7322</c:v>
                </c:pt>
                <c:pt idx="208">
                  <c:v>142604</c:v>
                </c:pt>
                <c:pt idx="209">
                  <c:v>61382</c:v>
                </c:pt>
                <c:pt idx="210">
                  <c:v>11067</c:v>
                </c:pt>
                <c:pt idx="211">
                  <c:v>38103</c:v>
                </c:pt>
                <c:pt idx="212">
                  <c:v>27572</c:v>
                </c:pt>
                <c:pt idx="213">
                  <c:v>32415</c:v>
                </c:pt>
                <c:pt idx="214">
                  <c:v>12931</c:v>
                </c:pt>
                <c:pt idx="215">
                  <c:v>8997</c:v>
                </c:pt>
                <c:pt idx="216">
                  <c:v>19662</c:v>
                </c:pt>
                <c:pt idx="217">
                  <c:v>23622</c:v>
                </c:pt>
                <c:pt idx="218">
                  <c:v>45962</c:v>
                </c:pt>
                <c:pt idx="219">
                  <c:v>34607</c:v>
                </c:pt>
                <c:pt idx="220">
                  <c:v>16482</c:v>
                </c:pt>
                <c:pt idx="221">
                  <c:v>14414</c:v>
                </c:pt>
                <c:pt idx="222">
                  <c:v>70377</c:v>
                </c:pt>
                <c:pt idx="223">
                  <c:v>8104</c:v>
                </c:pt>
                <c:pt idx="224">
                  <c:v>15110</c:v>
                </c:pt>
                <c:pt idx="225">
                  <c:v>8148</c:v>
                </c:pt>
                <c:pt idx="226">
                  <c:v>9373</c:v>
                </c:pt>
                <c:pt idx="227">
                  <c:v>3549</c:v>
                </c:pt>
                <c:pt idx="228">
                  <c:v>9665</c:v>
                </c:pt>
                <c:pt idx="229">
                  <c:v>24868</c:v>
                </c:pt>
                <c:pt idx="230">
                  <c:v>7681</c:v>
                </c:pt>
                <c:pt idx="231">
                  <c:v>5473</c:v>
                </c:pt>
                <c:pt idx="232">
                  <c:v>48412</c:v>
                </c:pt>
                <c:pt idx="233">
                  <c:v>29605</c:v>
                </c:pt>
                <c:pt idx="234">
                  <c:v>56393</c:v>
                </c:pt>
                <c:pt idx="235">
                  <c:v>21315</c:v>
                </c:pt>
                <c:pt idx="236">
                  <c:v>6634</c:v>
                </c:pt>
                <c:pt idx="237">
                  <c:v>11849</c:v>
                </c:pt>
                <c:pt idx="238">
                  <c:v>4898</c:v>
                </c:pt>
                <c:pt idx="239">
                  <c:v>79854</c:v>
                </c:pt>
                <c:pt idx="240">
                  <c:v>3778</c:v>
                </c:pt>
                <c:pt idx="241">
                  <c:v>776775</c:v>
                </c:pt>
                <c:pt idx="242">
                  <c:v>13025</c:v>
                </c:pt>
                <c:pt idx="243">
                  <c:v>10627</c:v>
                </c:pt>
                <c:pt idx="244">
                  <c:v>23335</c:v>
                </c:pt>
                <c:pt idx="245">
                  <c:v>80747</c:v>
                </c:pt>
                <c:pt idx="246">
                  <c:v>7461</c:v>
                </c:pt>
                <c:pt idx="247">
                  <c:v>8955</c:v>
                </c:pt>
                <c:pt idx="248">
                  <c:v>35837</c:v>
                </c:pt>
                <c:pt idx="249">
                  <c:v>143101</c:v>
                </c:pt>
                <c:pt idx="250">
                  <c:v>93951</c:v>
                </c:pt>
                <c:pt idx="251">
                  <c:v>17357</c:v>
                </c:pt>
                <c:pt idx="252">
                  <c:v>27886</c:v>
                </c:pt>
                <c:pt idx="253">
                  <c:v>17317</c:v>
                </c:pt>
                <c:pt idx="254">
                  <c:v>15244</c:v>
                </c:pt>
                <c:pt idx="255">
                  <c:v>157966</c:v>
                </c:pt>
                <c:pt idx="256">
                  <c:v>15303</c:v>
                </c:pt>
                <c:pt idx="257">
                  <c:v>27911</c:v>
                </c:pt>
                <c:pt idx="258">
                  <c:v>26258</c:v>
                </c:pt>
                <c:pt idx="259">
                  <c:v>11481</c:v>
                </c:pt>
                <c:pt idx="260">
                  <c:v>41006</c:v>
                </c:pt>
                <c:pt idx="261">
                  <c:v>38495</c:v>
                </c:pt>
                <c:pt idx="262">
                  <c:v>5044</c:v>
                </c:pt>
                <c:pt idx="263">
                  <c:v>42665</c:v>
                </c:pt>
                <c:pt idx="264">
                  <c:v>41137</c:v>
                </c:pt>
                <c:pt idx="265">
                  <c:v>16723</c:v>
                </c:pt>
                <c:pt idx="266">
                  <c:v>3562</c:v>
                </c:pt>
                <c:pt idx="267">
                  <c:v>8372</c:v>
                </c:pt>
                <c:pt idx="268">
                  <c:v>9921</c:v>
                </c:pt>
                <c:pt idx="269">
                  <c:v>12366</c:v>
                </c:pt>
                <c:pt idx="270">
                  <c:v>87715</c:v>
                </c:pt>
                <c:pt idx="271">
                  <c:v>19562</c:v>
                </c:pt>
                <c:pt idx="272">
                  <c:v>5194</c:v>
                </c:pt>
                <c:pt idx="273">
                  <c:v>17847</c:v>
                </c:pt>
                <c:pt idx="274">
                  <c:v>1506759</c:v>
                </c:pt>
                <c:pt idx="275">
                  <c:v>247851</c:v>
                </c:pt>
                <c:pt idx="276">
                  <c:v>214848</c:v>
                </c:pt>
                <c:pt idx="277">
                  <c:v>220699</c:v>
                </c:pt>
                <c:pt idx="278">
                  <c:v>829146</c:v>
                </c:pt>
                <c:pt idx="279">
                  <c:v>180959</c:v>
                </c:pt>
                <c:pt idx="280">
                  <c:v>81721</c:v>
                </c:pt>
                <c:pt idx="281">
                  <c:v>60617</c:v>
                </c:pt>
                <c:pt idx="282">
                  <c:v>309990</c:v>
                </c:pt>
                <c:pt idx="283">
                  <c:v>55129</c:v>
                </c:pt>
                <c:pt idx="284">
                  <c:v>29334</c:v>
                </c:pt>
                <c:pt idx="285">
                  <c:v>111412</c:v>
                </c:pt>
                <c:pt idx="286">
                  <c:v>90410</c:v>
                </c:pt>
                <c:pt idx="287">
                  <c:v>87527</c:v>
                </c:pt>
                <c:pt idx="288">
                  <c:v>31554</c:v>
                </c:pt>
                <c:pt idx="289">
                  <c:v>40155</c:v>
                </c:pt>
                <c:pt idx="290">
                  <c:v>38352</c:v>
                </c:pt>
                <c:pt idx="291">
                  <c:v>16256</c:v>
                </c:pt>
                <c:pt idx="292">
                  <c:v>183997</c:v>
                </c:pt>
                <c:pt idx="293">
                  <c:v>128069</c:v>
                </c:pt>
                <c:pt idx="294">
                  <c:v>20292</c:v>
                </c:pt>
                <c:pt idx="295">
                  <c:v>76173</c:v>
                </c:pt>
                <c:pt idx="296">
                  <c:v>83815</c:v>
                </c:pt>
                <c:pt idx="297">
                  <c:v>345867</c:v>
                </c:pt>
                <c:pt idx="298">
                  <c:v>229463</c:v>
                </c:pt>
                <c:pt idx="299">
                  <c:v>36948</c:v>
                </c:pt>
                <c:pt idx="300">
                  <c:v>111401</c:v>
                </c:pt>
                <c:pt idx="301">
                  <c:v>9005</c:v>
                </c:pt>
                <c:pt idx="302">
                  <c:v>67486</c:v>
                </c:pt>
                <c:pt idx="303">
                  <c:v>488054</c:v>
                </c:pt>
                <c:pt idx="304">
                  <c:v>188164</c:v>
                </c:pt>
                <c:pt idx="305">
                  <c:v>188740</c:v>
                </c:pt>
                <c:pt idx="306">
                  <c:v>266732</c:v>
                </c:pt>
                <c:pt idx="307">
                  <c:v>561499</c:v>
                </c:pt>
                <c:pt idx="308">
                  <c:v>235925</c:v>
                </c:pt>
                <c:pt idx="309">
                  <c:v>135637</c:v>
                </c:pt>
                <c:pt idx="310">
                  <c:v>1744130</c:v>
                </c:pt>
                <c:pt idx="311">
                  <c:v>902638</c:v>
                </c:pt>
                <c:pt idx="312">
                  <c:v>55921</c:v>
                </c:pt>
                <c:pt idx="313">
                  <c:v>28670</c:v>
                </c:pt>
                <c:pt idx="314">
                  <c:v>66414</c:v>
                </c:pt>
                <c:pt idx="315">
                  <c:v>169356</c:v>
                </c:pt>
                <c:pt idx="316">
                  <c:v>301045</c:v>
                </c:pt>
                <c:pt idx="317">
                  <c:v>141018</c:v>
                </c:pt>
                <c:pt idx="318">
                  <c:v>119813</c:v>
                </c:pt>
                <c:pt idx="319">
                  <c:v>76724</c:v>
                </c:pt>
                <c:pt idx="320">
                  <c:v>157528</c:v>
                </c:pt>
                <c:pt idx="321">
                  <c:v>245809</c:v>
                </c:pt>
                <c:pt idx="322">
                  <c:v>28079</c:v>
                </c:pt>
                <c:pt idx="323">
                  <c:v>175376</c:v>
                </c:pt>
                <c:pt idx="324">
                  <c:v>42072</c:v>
                </c:pt>
                <c:pt idx="325">
                  <c:v>236263</c:v>
                </c:pt>
                <c:pt idx="326">
                  <c:v>151435</c:v>
                </c:pt>
                <c:pt idx="327">
                  <c:v>78654</c:v>
                </c:pt>
                <c:pt idx="328">
                  <c:v>12500</c:v>
                </c:pt>
                <c:pt idx="329">
                  <c:v>31829</c:v>
                </c:pt>
                <c:pt idx="330">
                  <c:v>558001</c:v>
                </c:pt>
                <c:pt idx="331">
                  <c:v>66244</c:v>
                </c:pt>
                <c:pt idx="332">
                  <c:v>32718</c:v>
                </c:pt>
                <c:pt idx="333">
                  <c:v>221662</c:v>
                </c:pt>
                <c:pt idx="334">
                  <c:v>70333</c:v>
                </c:pt>
                <c:pt idx="335">
                  <c:v>46212</c:v>
                </c:pt>
                <c:pt idx="336">
                  <c:v>50884</c:v>
                </c:pt>
                <c:pt idx="337">
                  <c:v>158034</c:v>
                </c:pt>
                <c:pt idx="338">
                  <c:v>42080</c:v>
                </c:pt>
                <c:pt idx="339">
                  <c:v>87093</c:v>
                </c:pt>
                <c:pt idx="340">
                  <c:v>37158</c:v>
                </c:pt>
                <c:pt idx="341">
                  <c:v>199460</c:v>
                </c:pt>
                <c:pt idx="342">
                  <c:v>70345</c:v>
                </c:pt>
                <c:pt idx="343">
                  <c:v>422021</c:v>
                </c:pt>
                <c:pt idx="344">
                  <c:v>111260</c:v>
                </c:pt>
                <c:pt idx="345">
                  <c:v>87420</c:v>
                </c:pt>
                <c:pt idx="346">
                  <c:v>107151</c:v>
                </c:pt>
                <c:pt idx="347">
                  <c:v>44974</c:v>
                </c:pt>
                <c:pt idx="348">
                  <c:v>76987</c:v>
                </c:pt>
                <c:pt idx="349">
                  <c:v>40610</c:v>
                </c:pt>
                <c:pt idx="350">
                  <c:v>719354</c:v>
                </c:pt>
                <c:pt idx="351">
                  <c:v>169843</c:v>
                </c:pt>
                <c:pt idx="352">
                  <c:v>44023</c:v>
                </c:pt>
                <c:pt idx="353">
                  <c:v>77497</c:v>
                </c:pt>
                <c:pt idx="354">
                  <c:v>40869</c:v>
                </c:pt>
                <c:pt idx="355">
                  <c:v>46412</c:v>
                </c:pt>
                <c:pt idx="356">
                  <c:v>27934</c:v>
                </c:pt>
                <c:pt idx="357">
                  <c:v>41234</c:v>
                </c:pt>
                <c:pt idx="358">
                  <c:v>31831</c:v>
                </c:pt>
                <c:pt idx="359">
                  <c:v>35484</c:v>
                </c:pt>
                <c:pt idx="360">
                  <c:v>12641</c:v>
                </c:pt>
                <c:pt idx="361">
                  <c:v>22854</c:v>
                </c:pt>
                <c:pt idx="362">
                  <c:v>35106</c:v>
                </c:pt>
                <c:pt idx="363">
                  <c:v>73259</c:v>
                </c:pt>
                <c:pt idx="364">
                  <c:v>213015</c:v>
                </c:pt>
                <c:pt idx="365">
                  <c:v>282092</c:v>
                </c:pt>
                <c:pt idx="366">
                  <c:v>310332</c:v>
                </c:pt>
                <c:pt idx="367">
                  <c:v>34713</c:v>
                </c:pt>
                <c:pt idx="368">
                  <c:v>115218</c:v>
                </c:pt>
                <c:pt idx="369">
                  <c:v>18941</c:v>
                </c:pt>
                <c:pt idx="370">
                  <c:v>35516</c:v>
                </c:pt>
                <c:pt idx="371">
                  <c:v>21704</c:v>
                </c:pt>
                <c:pt idx="372">
                  <c:v>76706</c:v>
                </c:pt>
                <c:pt idx="373">
                  <c:v>21283</c:v>
                </c:pt>
                <c:pt idx="374">
                  <c:v>27266</c:v>
                </c:pt>
                <c:pt idx="375">
                  <c:v>57725</c:v>
                </c:pt>
                <c:pt idx="376">
                  <c:v>79620</c:v>
                </c:pt>
                <c:pt idx="377">
                  <c:v>51577</c:v>
                </c:pt>
                <c:pt idx="378">
                  <c:v>75318</c:v>
                </c:pt>
                <c:pt idx="379">
                  <c:v>18238</c:v>
                </c:pt>
                <c:pt idx="380">
                  <c:v>639853</c:v>
                </c:pt>
                <c:pt idx="381">
                  <c:v>368099</c:v>
                </c:pt>
                <c:pt idx="382">
                  <c:v>60460</c:v>
                </c:pt>
                <c:pt idx="383">
                  <c:v>13881</c:v>
                </c:pt>
                <c:pt idx="384">
                  <c:v>16714</c:v>
                </c:pt>
                <c:pt idx="385">
                  <c:v>2020262</c:v>
                </c:pt>
                <c:pt idx="386">
                  <c:v>14554</c:v>
                </c:pt>
                <c:pt idx="387">
                  <c:v>34679</c:v>
                </c:pt>
                <c:pt idx="388">
                  <c:v>222962</c:v>
                </c:pt>
              </c:numCache>
            </c:numRef>
          </c:yVal>
          <c:smooth val="0"/>
          <c:extLst>
            <c:ext xmlns:c16="http://schemas.microsoft.com/office/drawing/2014/chart" uri="{C3380CC4-5D6E-409C-BE32-E72D297353CC}">
              <c16:uniqueId val="{00000000-1D8E-4CFA-B322-F814E3E21B3C}"/>
            </c:ext>
          </c:extLst>
        </c:ser>
        <c:ser>
          <c:idx val="1"/>
          <c:order val="1"/>
          <c:spPr>
            <a:ln w="19050" cap="rnd">
              <a:solidFill>
                <a:schemeClr val="accent2"/>
              </a:solidFill>
              <a:round/>
            </a:ln>
            <a:effectLst/>
          </c:spPr>
          <c:marker>
            <c:symbol val="none"/>
          </c:marker>
          <c:xVal>
            <c:numRef>
              <c:f>'2013output'!$A$3:$A$391</c:f>
              <c:numCache>
                <c:formatCode>General</c:formatCode>
                <c:ptCount val="38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numCache>
            </c:numRef>
          </c:xVal>
          <c:yVal>
            <c:numRef>
              <c:f>'2013output'!$F$3:$F$391</c:f>
              <c:numCache>
                <c:formatCode>0</c:formatCode>
                <c:ptCount val="389"/>
                <c:pt idx="0">
                  <c:v>48876.999999999985</c:v>
                </c:pt>
                <c:pt idx="1">
                  <c:v>84650.999999999971</c:v>
                </c:pt>
                <c:pt idx="2">
                  <c:v>23493.23405278342</c:v>
                </c:pt>
                <c:pt idx="3">
                  <c:v>30812.633063020094</c:v>
                </c:pt>
                <c:pt idx="4">
                  <c:v>19312.840887070728</c:v>
                </c:pt>
                <c:pt idx="5">
                  <c:v>28163.635152161267</c:v>
                </c:pt>
                <c:pt idx="6">
                  <c:v>79157.281576191017</c:v>
                </c:pt>
                <c:pt idx="7">
                  <c:v>41322.28571428571</c:v>
                </c:pt>
                <c:pt idx="8">
                  <c:v>31600.651662577206</c:v>
                </c:pt>
                <c:pt idx="9">
                  <c:v>46148.372932286104</c:v>
                </c:pt>
                <c:pt idx="10">
                  <c:v>17043.212937722787</c:v>
                </c:pt>
                <c:pt idx="11">
                  <c:v>9850.571966951733</c:v>
                </c:pt>
                <c:pt idx="12">
                  <c:v>21771.750892760519</c:v>
                </c:pt>
                <c:pt idx="13">
                  <c:v>393850.70623893198</c:v>
                </c:pt>
                <c:pt idx="14">
                  <c:v>55657.703765807288</c:v>
                </c:pt>
                <c:pt idx="15">
                  <c:v>21686.133381502877</c:v>
                </c:pt>
                <c:pt idx="16">
                  <c:v>12782.986632470667</c:v>
                </c:pt>
                <c:pt idx="17">
                  <c:v>17389.353668763102</c:v>
                </c:pt>
                <c:pt idx="18">
                  <c:v>18909.000000000004</c:v>
                </c:pt>
                <c:pt idx="19">
                  <c:v>33319.544362413173</c:v>
                </c:pt>
                <c:pt idx="20">
                  <c:v>66312.831826683294</c:v>
                </c:pt>
                <c:pt idx="21">
                  <c:v>286196.06502123486</c:v>
                </c:pt>
                <c:pt idx="22">
                  <c:v>93566.383541368588</c:v>
                </c:pt>
                <c:pt idx="23">
                  <c:v>12684.206181645273</c:v>
                </c:pt>
                <c:pt idx="24">
                  <c:v>167799.35668288852</c:v>
                </c:pt>
                <c:pt idx="25">
                  <c:v>67738</c:v>
                </c:pt>
                <c:pt idx="26">
                  <c:v>39122.727348993292</c:v>
                </c:pt>
                <c:pt idx="27">
                  <c:v>45096.588690132732</c:v>
                </c:pt>
                <c:pt idx="28">
                  <c:v>92164.000885566551</c:v>
                </c:pt>
                <c:pt idx="29">
                  <c:v>79943.239290826968</c:v>
                </c:pt>
                <c:pt idx="30">
                  <c:v>66382.449891022741</c:v>
                </c:pt>
                <c:pt idx="31">
                  <c:v>78849.769515553446</c:v>
                </c:pt>
                <c:pt idx="32">
                  <c:v>118090.18177597938</c:v>
                </c:pt>
                <c:pt idx="33">
                  <c:v>161030.96937462012</c:v>
                </c:pt>
                <c:pt idx="34">
                  <c:v>36748</c:v>
                </c:pt>
                <c:pt idx="35">
                  <c:v>175360.92485387338</c:v>
                </c:pt>
                <c:pt idx="36">
                  <c:v>27509.029439151913</c:v>
                </c:pt>
                <c:pt idx="37">
                  <c:v>20282.192646583939</c:v>
                </c:pt>
                <c:pt idx="38">
                  <c:v>22345.996919329413</c:v>
                </c:pt>
                <c:pt idx="39">
                  <c:v>19462.30219337322</c:v>
                </c:pt>
                <c:pt idx="40">
                  <c:v>7412.1434018950786</c:v>
                </c:pt>
                <c:pt idx="41">
                  <c:v>23760.038438438431</c:v>
                </c:pt>
                <c:pt idx="42">
                  <c:v>6729.6990722845012</c:v>
                </c:pt>
                <c:pt idx="43">
                  <c:v>21689.631871134767</c:v>
                </c:pt>
                <c:pt idx="44">
                  <c:v>5847.0000000000009</c:v>
                </c:pt>
                <c:pt idx="45">
                  <c:v>9420.3136653683578</c:v>
                </c:pt>
                <c:pt idx="46">
                  <c:v>6808.9080965719577</c:v>
                </c:pt>
                <c:pt idx="47">
                  <c:v>5330.5999099909977</c:v>
                </c:pt>
                <c:pt idx="48">
                  <c:v>4202.9686035613877</c:v>
                </c:pt>
                <c:pt idx="49">
                  <c:v>3844.5597843323826</c:v>
                </c:pt>
                <c:pt idx="50">
                  <c:v>5777.9034690799381</c:v>
                </c:pt>
                <c:pt idx="51">
                  <c:v>4396.5072329947707</c:v>
                </c:pt>
                <c:pt idx="52">
                  <c:v>108257.00000000007</c:v>
                </c:pt>
                <c:pt idx="53">
                  <c:v>24450.809852216749</c:v>
                </c:pt>
                <c:pt idx="54">
                  <c:v>6148.215288412458</c:v>
                </c:pt>
                <c:pt idx="55">
                  <c:v>6297.1884020618527</c:v>
                </c:pt>
                <c:pt idx="56">
                  <c:v>26699.124690976529</c:v>
                </c:pt>
                <c:pt idx="57">
                  <c:v>8431.324367088604</c:v>
                </c:pt>
                <c:pt idx="58">
                  <c:v>6366.6245992913837</c:v>
                </c:pt>
                <c:pt idx="59">
                  <c:v>22765.671504577087</c:v>
                </c:pt>
                <c:pt idx="60">
                  <c:v>22162.529204707938</c:v>
                </c:pt>
                <c:pt idx="61">
                  <c:v>18426.930240000002</c:v>
                </c:pt>
                <c:pt idx="62">
                  <c:v>13360.032932831495</c:v>
                </c:pt>
                <c:pt idx="63">
                  <c:v>14629.114453470607</c:v>
                </c:pt>
                <c:pt idx="64">
                  <c:v>8146.0000000000018</c:v>
                </c:pt>
                <c:pt idx="65">
                  <c:v>11988.237508824222</c:v>
                </c:pt>
                <c:pt idx="66">
                  <c:v>9957.8480831584966</c:v>
                </c:pt>
                <c:pt idx="67">
                  <c:v>40631.213698509695</c:v>
                </c:pt>
                <c:pt idx="68">
                  <c:v>36641.484911574298</c:v>
                </c:pt>
                <c:pt idx="69">
                  <c:v>7324.4803988995855</c:v>
                </c:pt>
                <c:pt idx="70">
                  <c:v>9515.3254662675499</c:v>
                </c:pt>
                <c:pt idx="71">
                  <c:v>18731.262384893358</c:v>
                </c:pt>
                <c:pt idx="72">
                  <c:v>7567.8190280333347</c:v>
                </c:pt>
                <c:pt idx="73">
                  <c:v>8538.933522851521</c:v>
                </c:pt>
                <c:pt idx="74">
                  <c:v>41091.427836301416</c:v>
                </c:pt>
                <c:pt idx="75">
                  <c:v>28439.96417824315</c:v>
                </c:pt>
                <c:pt idx="76">
                  <c:v>27560.05350223546</c:v>
                </c:pt>
                <c:pt idx="77">
                  <c:v>27690.249352602132</c:v>
                </c:pt>
                <c:pt idx="78">
                  <c:v>3502.8250000000012</c:v>
                </c:pt>
                <c:pt idx="79">
                  <c:v>6447.2772806197445</c:v>
                </c:pt>
                <c:pt idx="80">
                  <c:v>15196.711121419468</c:v>
                </c:pt>
                <c:pt idx="81">
                  <c:v>7886.8509942794835</c:v>
                </c:pt>
                <c:pt idx="82">
                  <c:v>29180.630810456081</c:v>
                </c:pt>
                <c:pt idx="83">
                  <c:v>39394.526257293706</c:v>
                </c:pt>
                <c:pt idx="84">
                  <c:v>8173.9876737160075</c:v>
                </c:pt>
                <c:pt idx="85">
                  <c:v>32142.879535686108</c:v>
                </c:pt>
                <c:pt idx="86">
                  <c:v>31758.495995854544</c:v>
                </c:pt>
                <c:pt idx="87">
                  <c:v>19900.910880212396</c:v>
                </c:pt>
                <c:pt idx="88">
                  <c:v>3180.2327131352386</c:v>
                </c:pt>
                <c:pt idx="89">
                  <c:v>9640.277334650953</c:v>
                </c:pt>
                <c:pt idx="90">
                  <c:v>15846.162696300245</c:v>
                </c:pt>
                <c:pt idx="91">
                  <c:v>2846.5801080107999</c:v>
                </c:pt>
                <c:pt idx="92">
                  <c:v>5027.1156492785822</c:v>
                </c:pt>
                <c:pt idx="93">
                  <c:v>510.92527287993278</c:v>
                </c:pt>
                <c:pt idx="94">
                  <c:v>6376.9999999999964</c:v>
                </c:pt>
                <c:pt idx="95">
                  <c:v>4730.1180811808144</c:v>
                </c:pt>
                <c:pt idx="96">
                  <c:v>31587.811780932545</c:v>
                </c:pt>
                <c:pt idx="97">
                  <c:v>6630.9382978723397</c:v>
                </c:pt>
                <c:pt idx="98">
                  <c:v>7548.0240073868899</c:v>
                </c:pt>
                <c:pt idx="99">
                  <c:v>8025.9431206764002</c:v>
                </c:pt>
                <c:pt idx="100">
                  <c:v>8728.9437386569898</c:v>
                </c:pt>
                <c:pt idx="101">
                  <c:v>14358.386516853927</c:v>
                </c:pt>
                <c:pt idx="102">
                  <c:v>3954.9591304347823</c:v>
                </c:pt>
                <c:pt idx="103">
                  <c:v>4132.979870596695</c:v>
                </c:pt>
                <c:pt idx="104">
                  <c:v>25798.938933700589</c:v>
                </c:pt>
                <c:pt idx="105">
                  <c:v>16645.485884988797</c:v>
                </c:pt>
                <c:pt idx="106">
                  <c:v>10350.897433166478</c:v>
                </c:pt>
                <c:pt idx="107">
                  <c:v>27925.000000000007</c:v>
                </c:pt>
                <c:pt idx="108">
                  <c:v>3813.5073151443262</c:v>
                </c:pt>
                <c:pt idx="109">
                  <c:v>22063.999999999993</c:v>
                </c:pt>
                <c:pt idx="110">
                  <c:v>5606.5944444444485</c:v>
                </c:pt>
                <c:pt idx="111">
                  <c:v>2620.2215644820285</c:v>
                </c:pt>
                <c:pt idx="112">
                  <c:v>11014.961694456968</c:v>
                </c:pt>
                <c:pt idx="113">
                  <c:v>13374.328452710719</c:v>
                </c:pt>
                <c:pt idx="114">
                  <c:v>10301.920699769535</c:v>
                </c:pt>
                <c:pt idx="115">
                  <c:v>15110</c:v>
                </c:pt>
                <c:pt idx="116">
                  <c:v>9986.4335965541977</c:v>
                </c:pt>
                <c:pt idx="117">
                  <c:v>35053.409735296125</c:v>
                </c:pt>
                <c:pt idx="118">
                  <c:v>6570.3839091971322</c:v>
                </c:pt>
                <c:pt idx="119">
                  <c:v>2929.3839800734158</c:v>
                </c:pt>
                <c:pt idx="120">
                  <c:v>30230.233328078204</c:v>
                </c:pt>
                <c:pt idx="121">
                  <c:v>69001.241872197323</c:v>
                </c:pt>
                <c:pt idx="122">
                  <c:v>20011.825161848989</c:v>
                </c:pt>
                <c:pt idx="123">
                  <c:v>30212.440884996548</c:v>
                </c:pt>
                <c:pt idx="124">
                  <c:v>48936.006890046338</c:v>
                </c:pt>
                <c:pt idx="125">
                  <c:v>3227.0993303571422</c:v>
                </c:pt>
                <c:pt idx="126">
                  <c:v>12973.000000000004</c:v>
                </c:pt>
                <c:pt idx="127">
                  <c:v>6495.222620878184</c:v>
                </c:pt>
                <c:pt idx="128">
                  <c:v>12910.743600899132</c:v>
                </c:pt>
                <c:pt idx="129">
                  <c:v>14561.102696152686</c:v>
                </c:pt>
                <c:pt idx="130">
                  <c:v>11086.083981337484</c:v>
                </c:pt>
                <c:pt idx="131">
                  <c:v>12926.889547520255</c:v>
                </c:pt>
                <c:pt idx="132">
                  <c:v>3103.2300128259949</c:v>
                </c:pt>
                <c:pt idx="133">
                  <c:v>1699.1826923076926</c:v>
                </c:pt>
                <c:pt idx="134">
                  <c:v>9879.0376047050449</c:v>
                </c:pt>
                <c:pt idx="135">
                  <c:v>3178.3373325892858</c:v>
                </c:pt>
                <c:pt idx="136">
                  <c:v>5015.0722840034232</c:v>
                </c:pt>
                <c:pt idx="137">
                  <c:v>3386.6530470914126</c:v>
                </c:pt>
                <c:pt idx="138">
                  <c:v>3405.8024982323823</c:v>
                </c:pt>
                <c:pt idx="139">
                  <c:v>4396.2243603761217</c:v>
                </c:pt>
                <c:pt idx="140">
                  <c:v>5749.8746434877085</c:v>
                </c:pt>
                <c:pt idx="141">
                  <c:v>10864.497300781568</c:v>
                </c:pt>
                <c:pt idx="142">
                  <c:v>11829.294185710152</c:v>
                </c:pt>
                <c:pt idx="143">
                  <c:v>9859.0849187935019</c:v>
                </c:pt>
                <c:pt idx="144">
                  <c:v>6628.6721081270898</c:v>
                </c:pt>
                <c:pt idx="145">
                  <c:v>3955.4298701298676</c:v>
                </c:pt>
                <c:pt idx="146">
                  <c:v>14129.473362445398</c:v>
                </c:pt>
                <c:pt idx="147">
                  <c:v>14052.23833041262</c:v>
                </c:pt>
                <c:pt idx="148">
                  <c:v>3291.9999999999982</c:v>
                </c:pt>
                <c:pt idx="149">
                  <c:v>10847.851106639842</c:v>
                </c:pt>
                <c:pt idx="150">
                  <c:v>115261.3746056692</c:v>
                </c:pt>
                <c:pt idx="151">
                  <c:v>141042.49366081634</c:v>
                </c:pt>
                <c:pt idx="152">
                  <c:v>27249.723202238783</c:v>
                </c:pt>
                <c:pt idx="153">
                  <c:v>11754.039231712297</c:v>
                </c:pt>
                <c:pt idx="154">
                  <c:v>8155.0920048212192</c:v>
                </c:pt>
                <c:pt idx="155">
                  <c:v>3112.9223048970425</c:v>
                </c:pt>
                <c:pt idx="156">
                  <c:v>11858.900426478765</c:v>
                </c:pt>
                <c:pt idx="157">
                  <c:v>32148.531732048497</c:v>
                </c:pt>
                <c:pt idx="158">
                  <c:v>21264.762697244907</c:v>
                </c:pt>
                <c:pt idx="159">
                  <c:v>23617.264968843123</c:v>
                </c:pt>
                <c:pt idx="160">
                  <c:v>36184.953043287765</c:v>
                </c:pt>
                <c:pt idx="161">
                  <c:v>25956.927592507993</c:v>
                </c:pt>
                <c:pt idx="162">
                  <c:v>32533.999999999996</c:v>
                </c:pt>
                <c:pt idx="163">
                  <c:v>56808.716645565779</c:v>
                </c:pt>
                <c:pt idx="164">
                  <c:v>121870.64853051244</c:v>
                </c:pt>
                <c:pt idx="165">
                  <c:v>46685.785963178707</c:v>
                </c:pt>
                <c:pt idx="166">
                  <c:v>36832.570510552992</c:v>
                </c:pt>
                <c:pt idx="167">
                  <c:v>21918.286707728992</c:v>
                </c:pt>
                <c:pt idx="168">
                  <c:v>5899.9191022964515</c:v>
                </c:pt>
                <c:pt idx="169">
                  <c:v>19371.999999999989</c:v>
                </c:pt>
                <c:pt idx="170">
                  <c:v>26622.335755341068</c:v>
                </c:pt>
                <c:pt idx="171">
                  <c:v>8001.7403534746027</c:v>
                </c:pt>
                <c:pt idx="172">
                  <c:v>6328.1314000906195</c:v>
                </c:pt>
                <c:pt idx="173">
                  <c:v>3837.9999999999995</c:v>
                </c:pt>
                <c:pt idx="174">
                  <c:v>8268.8921728240512</c:v>
                </c:pt>
                <c:pt idx="175">
                  <c:v>12771.340152924164</c:v>
                </c:pt>
                <c:pt idx="176">
                  <c:v>9942.1651443860119</c:v>
                </c:pt>
                <c:pt idx="177">
                  <c:v>4208.2844335778336</c:v>
                </c:pt>
                <c:pt idx="178">
                  <c:v>3177.4505611972186</c:v>
                </c:pt>
                <c:pt idx="179">
                  <c:v>4744.7465437788014</c:v>
                </c:pt>
                <c:pt idx="180">
                  <c:v>16988.371425470727</c:v>
                </c:pt>
                <c:pt idx="181">
                  <c:v>6943.2088974854942</c:v>
                </c:pt>
                <c:pt idx="182">
                  <c:v>9992.004796163068</c:v>
                </c:pt>
                <c:pt idx="183">
                  <c:v>40560.626558300675</c:v>
                </c:pt>
                <c:pt idx="184">
                  <c:v>39227.649065102101</c:v>
                </c:pt>
                <c:pt idx="185">
                  <c:v>5280.4967955801121</c:v>
                </c:pt>
                <c:pt idx="186">
                  <c:v>6857.3387922210859</c:v>
                </c:pt>
                <c:pt idx="187">
                  <c:v>5888.8583058732311</c:v>
                </c:pt>
                <c:pt idx="188">
                  <c:v>8160.3174603174593</c:v>
                </c:pt>
                <c:pt idx="189">
                  <c:v>10305.000000000004</c:v>
                </c:pt>
                <c:pt idx="190">
                  <c:v>1756.1665004985043</c:v>
                </c:pt>
                <c:pt idx="191">
                  <c:v>2618.6360544217682</c:v>
                </c:pt>
                <c:pt idx="192">
                  <c:v>12896.238077661303</c:v>
                </c:pt>
                <c:pt idx="193">
                  <c:v>28152.842454853664</c:v>
                </c:pt>
                <c:pt idx="194">
                  <c:v>20433.940561772775</c:v>
                </c:pt>
                <c:pt idx="195">
                  <c:v>35766.459670126191</c:v>
                </c:pt>
                <c:pt idx="196">
                  <c:v>20407.529799835065</c:v>
                </c:pt>
                <c:pt idx="197">
                  <c:v>13777.657856717931</c:v>
                </c:pt>
                <c:pt idx="198">
                  <c:v>41940.060883518992</c:v>
                </c:pt>
                <c:pt idx="199">
                  <c:v>15436.268939103784</c:v>
                </c:pt>
                <c:pt idx="200">
                  <c:v>11094.747716663283</c:v>
                </c:pt>
                <c:pt idx="201">
                  <c:v>33044.000000000015</c:v>
                </c:pt>
                <c:pt idx="202">
                  <c:v>30872.506902712354</c:v>
                </c:pt>
                <c:pt idx="203">
                  <c:v>40083.747103361238</c:v>
                </c:pt>
                <c:pt idx="204">
                  <c:v>38619.554696559695</c:v>
                </c:pt>
                <c:pt idx="205">
                  <c:v>42461.668111980405</c:v>
                </c:pt>
                <c:pt idx="206">
                  <c:v>20525.46561518911</c:v>
                </c:pt>
                <c:pt idx="207">
                  <c:v>7251.4499648464989</c:v>
                </c:pt>
                <c:pt idx="208">
                  <c:v>142582.34288083622</c:v>
                </c:pt>
                <c:pt idx="209">
                  <c:v>61422.999999999985</c:v>
                </c:pt>
                <c:pt idx="210">
                  <c:v>11076.766222395174</c:v>
                </c:pt>
                <c:pt idx="211">
                  <c:v>38040.243827160484</c:v>
                </c:pt>
                <c:pt idx="212">
                  <c:v>27218.000000000015</c:v>
                </c:pt>
                <c:pt idx="213">
                  <c:v>32445.581870357855</c:v>
                </c:pt>
                <c:pt idx="214">
                  <c:v>13336.659043659052</c:v>
                </c:pt>
                <c:pt idx="215">
                  <c:v>8779.8874876631198</c:v>
                </c:pt>
                <c:pt idx="216">
                  <c:v>19994.697289156629</c:v>
                </c:pt>
                <c:pt idx="217">
                  <c:v>23390.254363025026</c:v>
                </c:pt>
                <c:pt idx="218">
                  <c:v>46394.090247583845</c:v>
                </c:pt>
                <c:pt idx="219">
                  <c:v>34448.30982658959</c:v>
                </c:pt>
                <c:pt idx="220">
                  <c:v>16249.000000000004</c:v>
                </c:pt>
                <c:pt idx="221">
                  <c:v>13833</c:v>
                </c:pt>
                <c:pt idx="222">
                  <c:v>66426.680203449097</c:v>
                </c:pt>
                <c:pt idx="223">
                  <c:v>8014.5562117470199</c:v>
                </c:pt>
                <c:pt idx="224">
                  <c:v>15093.988915327038</c:v>
                </c:pt>
                <c:pt idx="225">
                  <c:v>10801.650793650793</c:v>
                </c:pt>
                <c:pt idx="226">
                  <c:v>9363.722008019744</c:v>
                </c:pt>
                <c:pt idx="227">
                  <c:v>3495.7297974524968</c:v>
                </c:pt>
                <c:pt idx="228">
                  <c:v>9810.9999999999964</c:v>
                </c:pt>
                <c:pt idx="229">
                  <c:v>27993.348612558017</c:v>
                </c:pt>
                <c:pt idx="230">
                  <c:v>9586.5590240401871</c:v>
                </c:pt>
                <c:pt idx="231">
                  <c:v>5530.6391569824655</c:v>
                </c:pt>
                <c:pt idx="232">
                  <c:v>47989.042899024731</c:v>
                </c:pt>
                <c:pt idx="233">
                  <c:v>29191.301245663835</c:v>
                </c:pt>
                <c:pt idx="234">
                  <c:v>56502.000000000029</c:v>
                </c:pt>
                <c:pt idx="235">
                  <c:v>21700.020649106307</c:v>
                </c:pt>
                <c:pt idx="236">
                  <c:v>6567.8397698209765</c:v>
                </c:pt>
                <c:pt idx="237">
                  <c:v>11954.83571915474</c:v>
                </c:pt>
                <c:pt idx="238">
                  <c:v>5172.9999999999964</c:v>
                </c:pt>
                <c:pt idx="239">
                  <c:v>80280</c:v>
                </c:pt>
                <c:pt idx="240">
                  <c:v>3760.6501614639401</c:v>
                </c:pt>
                <c:pt idx="241">
                  <c:v>786475.22675646679</c:v>
                </c:pt>
                <c:pt idx="242">
                  <c:v>13270.636811832377</c:v>
                </c:pt>
                <c:pt idx="243">
                  <c:v>10347.284637473074</c:v>
                </c:pt>
                <c:pt idx="244">
                  <c:v>23127.230285674377</c:v>
                </c:pt>
                <c:pt idx="245">
                  <c:v>82770.083491510755</c:v>
                </c:pt>
                <c:pt idx="246">
                  <c:v>7447.1766990291262</c:v>
                </c:pt>
                <c:pt idx="247">
                  <c:v>9374.1563039723587</c:v>
                </c:pt>
                <c:pt idx="248">
                  <c:v>33630.281334265463</c:v>
                </c:pt>
                <c:pt idx="249">
                  <c:v>142503.99999999994</c:v>
                </c:pt>
                <c:pt idx="250">
                  <c:v>93130.694914652748</c:v>
                </c:pt>
                <c:pt idx="251">
                  <c:v>17126.92249622547</c:v>
                </c:pt>
                <c:pt idx="252">
                  <c:v>27841.249473983502</c:v>
                </c:pt>
                <c:pt idx="253">
                  <c:v>17525.000000000007</c:v>
                </c:pt>
                <c:pt idx="254">
                  <c:v>14903</c:v>
                </c:pt>
                <c:pt idx="255">
                  <c:v>155290.13840569026</c:v>
                </c:pt>
                <c:pt idx="256">
                  <c:v>15345.61695520534</c:v>
                </c:pt>
                <c:pt idx="257">
                  <c:v>28148.999999999996</c:v>
                </c:pt>
                <c:pt idx="258">
                  <c:v>26216.262558259965</c:v>
                </c:pt>
                <c:pt idx="259">
                  <c:v>11383.430741132366</c:v>
                </c:pt>
                <c:pt idx="260">
                  <c:v>47430.037920358722</c:v>
                </c:pt>
                <c:pt idx="261">
                  <c:v>35240.999999999985</c:v>
                </c:pt>
                <c:pt idx="262">
                  <c:v>5174.2064902852408</c:v>
                </c:pt>
                <c:pt idx="263">
                  <c:v>40403.033722239285</c:v>
                </c:pt>
                <c:pt idx="264">
                  <c:v>41749.999999999985</c:v>
                </c:pt>
                <c:pt idx="265">
                  <c:v>16785.566074664726</c:v>
                </c:pt>
                <c:pt idx="266">
                  <c:v>3377.8135911899008</c:v>
                </c:pt>
                <c:pt idx="267">
                  <c:v>8790.3258934331025</c:v>
                </c:pt>
                <c:pt idx="268">
                  <c:v>9906.971131879538</c:v>
                </c:pt>
                <c:pt idx="269">
                  <c:v>12558.818672969774</c:v>
                </c:pt>
                <c:pt idx="270">
                  <c:v>87844.888321663064</c:v>
                </c:pt>
                <c:pt idx="271">
                  <c:v>20278.860930128063</c:v>
                </c:pt>
                <c:pt idx="272">
                  <c:v>5327.6984489051065</c:v>
                </c:pt>
                <c:pt idx="273">
                  <c:v>17902.508644222027</c:v>
                </c:pt>
                <c:pt idx="274">
                  <c:v>1495016.2892583208</c:v>
                </c:pt>
                <c:pt idx="275">
                  <c:v>248140.84171906288</c:v>
                </c:pt>
                <c:pt idx="276">
                  <c:v>215492.22118686678</c:v>
                </c:pt>
                <c:pt idx="277">
                  <c:v>217893.50498705529</c:v>
                </c:pt>
                <c:pt idx="278">
                  <c:v>830827.84020406858</c:v>
                </c:pt>
                <c:pt idx="279">
                  <c:v>181411.02225042792</c:v>
                </c:pt>
                <c:pt idx="280">
                  <c:v>81726.719131614649</c:v>
                </c:pt>
                <c:pt idx="281">
                  <c:v>60540.23022967099</c:v>
                </c:pt>
                <c:pt idx="282">
                  <c:v>310354.71183328098</c:v>
                </c:pt>
                <c:pt idx="283">
                  <c:v>54075.759165457988</c:v>
                </c:pt>
                <c:pt idx="284">
                  <c:v>29214.871097372499</c:v>
                </c:pt>
                <c:pt idx="285">
                  <c:v>111242.65167187368</c:v>
                </c:pt>
                <c:pt idx="286">
                  <c:v>90494.552262165584</c:v>
                </c:pt>
                <c:pt idx="287">
                  <c:v>87459.46633835457</c:v>
                </c:pt>
                <c:pt idx="288">
                  <c:v>31632.700168467763</c:v>
                </c:pt>
                <c:pt idx="289">
                  <c:v>40160.622816421775</c:v>
                </c:pt>
                <c:pt idx="290">
                  <c:v>40282.355556737493</c:v>
                </c:pt>
                <c:pt idx="291">
                  <c:v>16165</c:v>
                </c:pt>
                <c:pt idx="292">
                  <c:v>185186.30164878338</c:v>
                </c:pt>
                <c:pt idx="293">
                  <c:v>128278.64557910884</c:v>
                </c:pt>
                <c:pt idx="294">
                  <c:v>20564.999999999993</c:v>
                </c:pt>
                <c:pt idx="295">
                  <c:v>76380.624426578768</c:v>
                </c:pt>
                <c:pt idx="296">
                  <c:v>83964.611758557599</c:v>
                </c:pt>
                <c:pt idx="297">
                  <c:v>346206.76532967086</c:v>
                </c:pt>
                <c:pt idx="298">
                  <c:v>231030.05209246851</c:v>
                </c:pt>
                <c:pt idx="299">
                  <c:v>37446.851401359767</c:v>
                </c:pt>
                <c:pt idx="300">
                  <c:v>111804.15273753807</c:v>
                </c:pt>
                <c:pt idx="301">
                  <c:v>9185.061294470639</c:v>
                </c:pt>
                <c:pt idx="302">
                  <c:v>67766.52997781735</c:v>
                </c:pt>
                <c:pt idx="303">
                  <c:v>487908.0954693699</c:v>
                </c:pt>
                <c:pt idx="304">
                  <c:v>188431.33494149084</c:v>
                </c:pt>
                <c:pt idx="305">
                  <c:v>186194.45942749357</c:v>
                </c:pt>
                <c:pt idx="306">
                  <c:v>262916.90674495092</c:v>
                </c:pt>
                <c:pt idx="307">
                  <c:v>588784.28078429308</c:v>
                </c:pt>
                <c:pt idx="308">
                  <c:v>228556.91697659477</c:v>
                </c:pt>
                <c:pt idx="309">
                  <c:v>137298.64435713549</c:v>
                </c:pt>
                <c:pt idx="310">
                  <c:v>1748403.1596702656</c:v>
                </c:pt>
                <c:pt idx="311">
                  <c:v>873846.9819345565</c:v>
                </c:pt>
                <c:pt idx="312">
                  <c:v>56241.974113330616</c:v>
                </c:pt>
                <c:pt idx="313">
                  <c:v>28785</c:v>
                </c:pt>
                <c:pt idx="314">
                  <c:v>66526.83726003491</c:v>
                </c:pt>
                <c:pt idx="315">
                  <c:v>166524.01001135772</c:v>
                </c:pt>
                <c:pt idx="316">
                  <c:v>302125.04718364292</c:v>
                </c:pt>
                <c:pt idx="317">
                  <c:v>142285.04891088899</c:v>
                </c:pt>
                <c:pt idx="318">
                  <c:v>119459</c:v>
                </c:pt>
                <c:pt idx="319">
                  <c:v>76945.156340656686</c:v>
                </c:pt>
                <c:pt idx="320">
                  <c:v>158564</c:v>
                </c:pt>
                <c:pt idx="321">
                  <c:v>245954.69556131953</c:v>
                </c:pt>
                <c:pt idx="322">
                  <c:v>28213.431511900773</c:v>
                </c:pt>
                <c:pt idx="323">
                  <c:v>176694.28295846446</c:v>
                </c:pt>
                <c:pt idx="324">
                  <c:v>42587.996239894717</c:v>
                </c:pt>
                <c:pt idx="325">
                  <c:v>237640.85776791768</c:v>
                </c:pt>
                <c:pt idx="326">
                  <c:v>153395.99999999994</c:v>
                </c:pt>
                <c:pt idx="327">
                  <c:v>75685.447526518357</c:v>
                </c:pt>
                <c:pt idx="328">
                  <c:v>12551.70615514334</c:v>
                </c:pt>
                <c:pt idx="329">
                  <c:v>32044.466180128024</c:v>
                </c:pt>
                <c:pt idx="330">
                  <c:v>558988.64109287586</c:v>
                </c:pt>
                <c:pt idx="331">
                  <c:v>66031.446915744484</c:v>
                </c:pt>
                <c:pt idx="332">
                  <c:v>32707.197057316444</c:v>
                </c:pt>
                <c:pt idx="333">
                  <c:v>221079.47239929321</c:v>
                </c:pt>
                <c:pt idx="334">
                  <c:v>71418.93870377983</c:v>
                </c:pt>
                <c:pt idx="335">
                  <c:v>46311.473621043158</c:v>
                </c:pt>
                <c:pt idx="336">
                  <c:v>50876.864203594145</c:v>
                </c:pt>
                <c:pt idx="337">
                  <c:v>158541</c:v>
                </c:pt>
                <c:pt idx="338">
                  <c:v>41636.905405737591</c:v>
                </c:pt>
                <c:pt idx="339">
                  <c:v>87531.309868447104</c:v>
                </c:pt>
                <c:pt idx="340">
                  <c:v>36898.256596286541</c:v>
                </c:pt>
                <c:pt idx="341">
                  <c:v>200551.21963468677</c:v>
                </c:pt>
                <c:pt idx="342">
                  <c:v>70316.270530692986</c:v>
                </c:pt>
                <c:pt idx="343">
                  <c:v>423090.22886055801</c:v>
                </c:pt>
                <c:pt idx="344">
                  <c:v>111507.42585243296</c:v>
                </c:pt>
                <c:pt idx="345">
                  <c:v>88429</c:v>
                </c:pt>
                <c:pt idx="346">
                  <c:v>110578.4896125005</c:v>
                </c:pt>
                <c:pt idx="347">
                  <c:v>45072.994591282099</c:v>
                </c:pt>
                <c:pt idx="348">
                  <c:v>71364.607220921142</c:v>
                </c:pt>
                <c:pt idx="349">
                  <c:v>41836.731535442428</c:v>
                </c:pt>
                <c:pt idx="350">
                  <c:v>721852.87361178594</c:v>
                </c:pt>
                <c:pt idx="351">
                  <c:v>170103.03292807972</c:v>
                </c:pt>
                <c:pt idx="352">
                  <c:v>43968.222985741282</c:v>
                </c:pt>
                <c:pt idx="353">
                  <c:v>77782.238771693839</c:v>
                </c:pt>
                <c:pt idx="354">
                  <c:v>40912.781233243964</c:v>
                </c:pt>
                <c:pt idx="355">
                  <c:v>46971.371093947193</c:v>
                </c:pt>
                <c:pt idx="356">
                  <c:v>27454.20238625674</c:v>
                </c:pt>
                <c:pt idx="357">
                  <c:v>40863.603606149671</c:v>
                </c:pt>
                <c:pt idx="358">
                  <c:v>31944</c:v>
                </c:pt>
                <c:pt idx="359">
                  <c:v>35620.642734250927</c:v>
                </c:pt>
                <c:pt idx="360">
                  <c:v>12400.883808838091</c:v>
                </c:pt>
                <c:pt idx="361">
                  <c:v>22742.999999999993</c:v>
                </c:pt>
                <c:pt idx="362">
                  <c:v>35144.167525950368</c:v>
                </c:pt>
                <c:pt idx="363">
                  <c:v>73680</c:v>
                </c:pt>
                <c:pt idx="364">
                  <c:v>212042.40761728917</c:v>
                </c:pt>
                <c:pt idx="365">
                  <c:v>281719.63677848515</c:v>
                </c:pt>
                <c:pt idx="366">
                  <c:v>310265.20432006125</c:v>
                </c:pt>
                <c:pt idx="367">
                  <c:v>34663.274263904023</c:v>
                </c:pt>
                <c:pt idx="368">
                  <c:v>115481.03979830725</c:v>
                </c:pt>
                <c:pt idx="369">
                  <c:v>18841.933662081494</c:v>
                </c:pt>
                <c:pt idx="370">
                  <c:v>35401.156787138105</c:v>
                </c:pt>
                <c:pt idx="371">
                  <c:v>21769.264470863382</c:v>
                </c:pt>
                <c:pt idx="372">
                  <c:v>76917.679864196922</c:v>
                </c:pt>
                <c:pt idx="373">
                  <c:v>21341.663364168809</c:v>
                </c:pt>
                <c:pt idx="374">
                  <c:v>26712.02145315487</c:v>
                </c:pt>
                <c:pt idx="375">
                  <c:v>59710.275401792205</c:v>
                </c:pt>
                <c:pt idx="376">
                  <c:v>80840.080424124666</c:v>
                </c:pt>
                <c:pt idx="377">
                  <c:v>51179.32859262923</c:v>
                </c:pt>
                <c:pt idx="378">
                  <c:v>75610.428416229741</c:v>
                </c:pt>
                <c:pt idx="379">
                  <c:v>18268</c:v>
                </c:pt>
                <c:pt idx="380">
                  <c:v>639653.83271226904</c:v>
                </c:pt>
                <c:pt idx="381">
                  <c:v>367919.06442476786</c:v>
                </c:pt>
                <c:pt idx="382">
                  <c:v>60404.420986532707</c:v>
                </c:pt>
                <c:pt idx="383">
                  <c:v>13881.000000000004</c:v>
                </c:pt>
                <c:pt idx="384">
                  <c:v>16551.724091369419</c:v>
                </c:pt>
                <c:pt idx="385">
                  <c:v>2015824.1274228301</c:v>
                </c:pt>
                <c:pt idx="386">
                  <c:v>14049.231486979392</c:v>
                </c:pt>
                <c:pt idx="387">
                  <c:v>35131.676399589982</c:v>
                </c:pt>
                <c:pt idx="388">
                  <c:v>221087.78560560694</c:v>
                </c:pt>
              </c:numCache>
            </c:numRef>
          </c:yVal>
          <c:smooth val="0"/>
          <c:extLst>
            <c:ext xmlns:c16="http://schemas.microsoft.com/office/drawing/2014/chart" uri="{C3380CC4-5D6E-409C-BE32-E72D297353CC}">
              <c16:uniqueId val="{00000001-1D8E-4CFA-B322-F814E3E21B3C}"/>
            </c:ext>
          </c:extLst>
        </c:ser>
        <c:dLbls>
          <c:showLegendKey val="0"/>
          <c:showVal val="0"/>
          <c:showCatName val="0"/>
          <c:showSerName val="0"/>
          <c:showPercent val="0"/>
          <c:showBubbleSize val="0"/>
        </c:dLbls>
        <c:axId val="-1503105488"/>
        <c:axId val="-1503099504"/>
      </c:scatterChart>
      <c:valAx>
        <c:axId val="-1503105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099504"/>
        <c:crosses val="autoZero"/>
        <c:crossBetween val="midCat"/>
      </c:valAx>
      <c:valAx>
        <c:axId val="-1503099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1054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16</xdr:col>
      <xdr:colOff>133350</xdr:colOff>
      <xdr:row>345</xdr:row>
      <xdr:rowOff>76199</xdr:rowOff>
    </xdr:from>
    <xdr:to>
      <xdr:col>31</xdr:col>
      <xdr:colOff>285750</xdr:colOff>
      <xdr:row>382</xdr:row>
      <xdr:rowOff>47625</xdr:rowOff>
    </xdr:to>
    <xdr:graphicFrame macro="">
      <xdr:nvGraphicFramePr>
        <xdr:cNvPr id="3" name="Chart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yiyang/Dropbox/CSC/ww_Template/si/TRIqueryresultsfordataqualityscores/C:/Users/yiyang/Desktop/C:/Users/wingwers/SharePoint/LCA%20-%20Documents%201/LCA%20Template/FEDLCA_LCI_Template_v1_03.23.1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information"/>
    </sheetName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www.engineeringtoolbox.com/energy-content-d_868.html" TargetMode="External"/><Relationship Id="rId1" Type="http://schemas.openxmlformats.org/officeDocument/2006/relationships/hyperlink" Target="https://www.eia.gov/totalenergy/data/annual/showtext.php?t=ptb0524"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C3"/>
  <sheetViews>
    <sheetView workbookViewId="0">
      <selection activeCell="B4" sqref="B4"/>
    </sheetView>
  </sheetViews>
  <sheetFormatPr defaultColWidth="10.6640625" defaultRowHeight="12.75"/>
  <sheetData>
    <row r="3" spans="2:3">
      <c r="B3">
        <v>20170811</v>
      </c>
      <c r="C3" t="s">
        <v>1573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C2:E131"/>
  <sheetViews>
    <sheetView workbookViewId="0">
      <selection activeCell="D6" sqref="D6"/>
    </sheetView>
  </sheetViews>
  <sheetFormatPr defaultColWidth="8.796875" defaultRowHeight="13.5"/>
  <cols>
    <col min="1" max="2" width="8.796875" style="124"/>
    <col min="3" max="3" width="37.6640625" style="126" customWidth="1"/>
    <col min="4" max="4" width="62.796875" style="125" customWidth="1"/>
    <col min="5" max="5" width="17.1328125" style="124" customWidth="1"/>
    <col min="6" max="16384" width="8.796875" style="124"/>
  </cols>
  <sheetData>
    <row r="2" spans="3:5" ht="13.9">
      <c r="C2" s="438" t="s">
        <v>1515</v>
      </c>
      <c r="D2" s="438"/>
    </row>
    <row r="3" spans="3:5" ht="13.9">
      <c r="C3" s="437" t="s">
        <v>1516</v>
      </c>
      <c r="D3" s="437"/>
      <c r="E3" s="154" t="s">
        <v>1528</v>
      </c>
    </row>
    <row r="4" spans="3:5" ht="15" customHeight="1">
      <c r="C4" s="338" t="s">
        <v>569</v>
      </c>
      <c r="D4" s="354"/>
      <c r="E4" s="361"/>
    </row>
    <row r="5" spans="3:5" ht="13.9">
      <c r="C5" s="339" t="s">
        <v>840</v>
      </c>
      <c r="D5" s="355"/>
      <c r="E5" s="361"/>
    </row>
    <row r="6" spans="3:5" ht="13.9">
      <c r="C6" s="340" t="s">
        <v>830</v>
      </c>
      <c r="D6" s="356"/>
      <c r="E6" s="361" t="s">
        <v>1571</v>
      </c>
    </row>
    <row r="7" spans="3:5" ht="13.9">
      <c r="C7" s="340" t="s">
        <v>696</v>
      </c>
      <c r="D7" s="355"/>
      <c r="E7" s="361"/>
    </row>
    <row r="8" spans="3:5" ht="27">
      <c r="C8" s="341" t="s">
        <v>769</v>
      </c>
      <c r="D8" s="355" t="s">
        <v>1572</v>
      </c>
      <c r="E8" s="361" t="s">
        <v>1526</v>
      </c>
    </row>
    <row r="9" spans="3:5" ht="27">
      <c r="C9" s="341" t="s">
        <v>741</v>
      </c>
      <c r="D9" s="355" t="s">
        <v>1572</v>
      </c>
      <c r="E9" s="361" t="s">
        <v>1526</v>
      </c>
    </row>
    <row r="10" spans="3:5" ht="27">
      <c r="C10" s="341" t="s">
        <v>716</v>
      </c>
      <c r="D10" s="355" t="s">
        <v>1572</v>
      </c>
      <c r="E10" s="361" t="s">
        <v>1526</v>
      </c>
    </row>
    <row r="11" spans="3:5" ht="27">
      <c r="C11" s="341" t="s">
        <v>727</v>
      </c>
      <c r="D11" s="355" t="s">
        <v>1572</v>
      </c>
      <c r="E11" s="361" t="s">
        <v>1526</v>
      </c>
    </row>
    <row r="12" spans="3:5" ht="27">
      <c r="C12" s="341" t="s">
        <v>711</v>
      </c>
      <c r="D12" s="355" t="s">
        <v>1572</v>
      </c>
      <c r="E12" s="361" t="s">
        <v>1526</v>
      </c>
    </row>
    <row r="13" spans="3:5" ht="27">
      <c r="C13" s="341" t="s">
        <v>698</v>
      </c>
      <c r="D13" s="355" t="s">
        <v>1572</v>
      </c>
      <c r="E13" s="361" t="s">
        <v>1526</v>
      </c>
    </row>
    <row r="14" spans="3:5" ht="27">
      <c r="C14" s="341" t="s">
        <v>692</v>
      </c>
      <c r="D14" s="355" t="s">
        <v>1572</v>
      </c>
      <c r="E14" s="361" t="s">
        <v>1526</v>
      </c>
    </row>
    <row r="15" spans="3:5" ht="13.9">
      <c r="C15" s="342" t="s">
        <v>792</v>
      </c>
      <c r="D15" s="357"/>
      <c r="E15" s="361"/>
    </row>
    <row r="16" spans="3:5" ht="189">
      <c r="C16" s="343" t="s">
        <v>595</v>
      </c>
      <c r="D16" s="358" t="s">
        <v>1497</v>
      </c>
      <c r="E16" s="361" t="s">
        <v>1527</v>
      </c>
    </row>
    <row r="17" spans="3:5">
      <c r="C17" s="344" t="s">
        <v>769</v>
      </c>
      <c r="D17" s="355" t="s">
        <v>1492</v>
      </c>
      <c r="E17" s="361" t="s">
        <v>1527</v>
      </c>
    </row>
    <row r="18" spans="3:5" ht="162">
      <c r="C18" s="344" t="s">
        <v>1433</v>
      </c>
      <c r="D18" s="359" t="s">
        <v>1514</v>
      </c>
      <c r="E18" s="361" t="s">
        <v>1527</v>
      </c>
    </row>
    <row r="19" spans="3:5" ht="13.9">
      <c r="C19" s="345" t="s">
        <v>707</v>
      </c>
      <c r="D19" s="355" t="s">
        <v>1455</v>
      </c>
      <c r="E19" s="361"/>
    </row>
    <row r="20" spans="3:5" ht="13.9">
      <c r="C20" s="342" t="s">
        <v>788</v>
      </c>
      <c r="D20" s="359"/>
      <c r="E20" s="361"/>
    </row>
    <row r="21" spans="3:5" ht="27">
      <c r="C21" s="344" t="s">
        <v>595</v>
      </c>
      <c r="D21" s="359" t="s">
        <v>1496</v>
      </c>
      <c r="E21" s="361" t="s">
        <v>1527</v>
      </c>
    </row>
    <row r="22" spans="3:5" ht="27">
      <c r="C22" s="344" t="s">
        <v>769</v>
      </c>
      <c r="D22" s="359" t="s">
        <v>1495</v>
      </c>
      <c r="E22" s="361" t="s">
        <v>1527</v>
      </c>
    </row>
    <row r="23" spans="3:5" ht="30" customHeight="1">
      <c r="C23" s="344" t="s">
        <v>1433</v>
      </c>
      <c r="D23" s="359" t="s">
        <v>1494</v>
      </c>
      <c r="E23" s="361" t="s">
        <v>1527</v>
      </c>
    </row>
    <row r="24" spans="3:5" ht="13.9">
      <c r="C24" s="346" t="s">
        <v>678</v>
      </c>
      <c r="D24" s="355" t="s">
        <v>1448</v>
      </c>
      <c r="E24" s="361"/>
    </row>
    <row r="25" spans="3:5" ht="13.9">
      <c r="C25" s="339" t="s">
        <v>770</v>
      </c>
      <c r="D25" s="355"/>
      <c r="E25" s="361"/>
    </row>
    <row r="26" spans="3:5" ht="27">
      <c r="C26" s="347" t="s">
        <v>1434</v>
      </c>
      <c r="D26" s="359" t="s">
        <v>1493</v>
      </c>
      <c r="E26" s="361" t="s">
        <v>1527</v>
      </c>
    </row>
    <row r="27" spans="3:5">
      <c r="C27" s="347" t="s">
        <v>594</v>
      </c>
      <c r="D27" s="355" t="s">
        <v>1492</v>
      </c>
      <c r="E27" s="361" t="s">
        <v>1527</v>
      </c>
    </row>
    <row r="28" spans="3:5">
      <c r="C28" s="347" t="s">
        <v>1433</v>
      </c>
      <c r="D28" s="355" t="s">
        <v>1492</v>
      </c>
      <c r="E28" s="361" t="s">
        <v>1527</v>
      </c>
    </row>
    <row r="29" spans="3:5" ht="40.5">
      <c r="C29" s="347" t="s">
        <v>1432</v>
      </c>
      <c r="D29" s="355" t="s">
        <v>1491</v>
      </c>
      <c r="E29" s="361" t="s">
        <v>1527</v>
      </c>
    </row>
    <row r="30" spans="3:5" ht="13.9">
      <c r="C30" s="339" t="s">
        <v>634</v>
      </c>
      <c r="D30" s="355" t="s">
        <v>1466</v>
      </c>
      <c r="E30" s="361" t="s">
        <v>1526</v>
      </c>
    </row>
    <row r="31" spans="3:5" ht="27">
      <c r="C31" s="339" t="s">
        <v>640</v>
      </c>
      <c r="D31" s="355" t="s">
        <v>1490</v>
      </c>
      <c r="E31" s="361" t="s">
        <v>1527</v>
      </c>
    </row>
    <row r="32" spans="3:5" ht="13.9">
      <c r="C32" s="339" t="s">
        <v>742</v>
      </c>
      <c r="D32" s="355" t="s">
        <v>1489</v>
      </c>
      <c r="E32" s="361" t="s">
        <v>1526</v>
      </c>
    </row>
    <row r="33" spans="3:5" ht="40.5">
      <c r="C33" s="339" t="s">
        <v>633</v>
      </c>
      <c r="D33" s="355" t="s">
        <v>1488</v>
      </c>
      <c r="E33" s="361" t="s">
        <v>1527</v>
      </c>
    </row>
    <row r="34" spans="3:5" ht="13.9">
      <c r="C34" s="339" t="s">
        <v>728</v>
      </c>
      <c r="D34" s="355" t="s">
        <v>1487</v>
      </c>
      <c r="E34" s="361" t="s">
        <v>1526</v>
      </c>
    </row>
    <row r="35" spans="3:5" ht="13.9">
      <c r="C35" s="339" t="s">
        <v>719</v>
      </c>
      <c r="D35" s="355" t="s">
        <v>1450</v>
      </c>
      <c r="E35" s="361" t="s">
        <v>1526</v>
      </c>
    </row>
    <row r="36" spans="3:5" ht="13.9">
      <c r="C36" s="339" t="s">
        <v>618</v>
      </c>
      <c r="D36" s="355" t="s">
        <v>1449</v>
      </c>
      <c r="E36" s="361" t="s">
        <v>1526</v>
      </c>
    </row>
    <row r="37" spans="3:5" ht="27">
      <c r="C37" s="339" t="s">
        <v>637</v>
      </c>
      <c r="D37" s="355" t="s">
        <v>1486</v>
      </c>
      <c r="E37" s="361" t="s">
        <v>1526</v>
      </c>
    </row>
    <row r="38" spans="3:5" ht="40.5">
      <c r="C38" s="339" t="s">
        <v>699</v>
      </c>
      <c r="D38" s="355" t="s">
        <v>1485</v>
      </c>
      <c r="E38" s="361" t="s">
        <v>1527</v>
      </c>
    </row>
    <row r="39" spans="3:5" ht="40.5">
      <c r="C39" s="339" t="s">
        <v>693</v>
      </c>
      <c r="D39" s="355" t="s">
        <v>1484</v>
      </c>
      <c r="E39" s="361" t="s">
        <v>1527</v>
      </c>
    </row>
    <row r="40" spans="3:5" ht="40.5">
      <c r="C40" s="339" t="s">
        <v>686</v>
      </c>
      <c r="D40" s="355" t="s">
        <v>1483</v>
      </c>
      <c r="E40" s="361" t="s">
        <v>1527</v>
      </c>
    </row>
    <row r="41" spans="3:5" ht="40.5">
      <c r="C41" s="339" t="s">
        <v>681</v>
      </c>
      <c r="D41" s="355" t="s">
        <v>1482</v>
      </c>
      <c r="E41" s="361" t="s">
        <v>1527</v>
      </c>
    </row>
    <row r="42" spans="3:5" ht="13.9">
      <c r="C42" s="339" t="s">
        <v>609</v>
      </c>
      <c r="D42" s="355" t="s">
        <v>1445</v>
      </c>
      <c r="E42" s="361" t="s">
        <v>1527</v>
      </c>
    </row>
    <row r="43" spans="3:5" ht="40.5">
      <c r="C43" s="339" t="s">
        <v>672</v>
      </c>
      <c r="D43" s="355" t="s">
        <v>1481</v>
      </c>
      <c r="E43" s="361" t="s">
        <v>1527</v>
      </c>
    </row>
    <row r="44" spans="3:5" ht="13.9">
      <c r="C44" s="339" t="s">
        <v>632</v>
      </c>
      <c r="D44" s="355" t="s">
        <v>1466</v>
      </c>
      <c r="E44" s="361" t="s">
        <v>1526</v>
      </c>
    </row>
    <row r="45" spans="3:5" ht="13.9">
      <c r="C45" s="339" t="s">
        <v>665</v>
      </c>
      <c r="D45" s="355" t="s">
        <v>1480</v>
      </c>
      <c r="E45" s="361" t="s">
        <v>1526</v>
      </c>
    </row>
    <row r="46" spans="3:5" ht="27">
      <c r="C46" s="339" t="s">
        <v>662</v>
      </c>
      <c r="D46" s="355" t="s">
        <v>1479</v>
      </c>
      <c r="E46" s="361" t="s">
        <v>1526</v>
      </c>
    </row>
    <row r="47" spans="3:5" ht="13.9">
      <c r="C47" s="339" t="s">
        <v>659</v>
      </c>
      <c r="D47" s="355" t="s">
        <v>1450</v>
      </c>
      <c r="E47" s="361" t="s">
        <v>1526</v>
      </c>
    </row>
    <row r="48" spans="3:5" ht="13.9">
      <c r="C48" s="339" t="s">
        <v>655</v>
      </c>
      <c r="D48" s="355" t="s">
        <v>1478</v>
      </c>
      <c r="E48" s="361" t="s">
        <v>1526</v>
      </c>
    </row>
    <row r="49" spans="3:5" ht="13.9">
      <c r="C49" s="339" t="s">
        <v>652</v>
      </c>
      <c r="D49" s="355" t="s">
        <v>1448</v>
      </c>
      <c r="E49" s="361"/>
    </row>
    <row r="50" spans="3:5" ht="13.9">
      <c r="C50" s="339" t="s">
        <v>616</v>
      </c>
      <c r="D50" s="355" t="s">
        <v>1477</v>
      </c>
      <c r="E50" s="361" t="s">
        <v>1526</v>
      </c>
    </row>
    <row r="51" spans="3:5" ht="27">
      <c r="C51" s="339" t="s">
        <v>649</v>
      </c>
      <c r="D51" s="355" t="s">
        <v>1476</v>
      </c>
      <c r="E51" s="361" t="s">
        <v>1526</v>
      </c>
    </row>
    <row r="52" spans="3:5" ht="27">
      <c r="C52" s="339" t="s">
        <v>631</v>
      </c>
      <c r="D52" s="355" t="s">
        <v>1475</v>
      </c>
      <c r="E52" s="361" t="s">
        <v>1526</v>
      </c>
    </row>
    <row r="53" spans="3:5" ht="13.9">
      <c r="C53" s="339" t="s">
        <v>607</v>
      </c>
      <c r="D53" s="355" t="s">
        <v>40</v>
      </c>
      <c r="E53" s="361"/>
    </row>
    <row r="54" spans="3:5" ht="89.25" customHeight="1">
      <c r="C54" s="339" t="s">
        <v>645</v>
      </c>
      <c r="D54" s="355" t="s">
        <v>1537</v>
      </c>
      <c r="E54" s="361" t="s">
        <v>1527</v>
      </c>
    </row>
    <row r="55" spans="3:5" ht="13.9">
      <c r="C55" s="339" t="s">
        <v>1474</v>
      </c>
      <c r="D55" s="355" t="s">
        <v>1537</v>
      </c>
      <c r="E55" s="361"/>
    </row>
    <row r="56" spans="3:5" ht="13.9">
      <c r="C56" s="339" t="s">
        <v>1538</v>
      </c>
      <c r="D56" s="355" t="s">
        <v>1448</v>
      </c>
      <c r="E56" s="361"/>
    </row>
    <row r="57" spans="3:5" ht="13.9">
      <c r="C57" s="338" t="s">
        <v>570</v>
      </c>
      <c r="D57" s="354"/>
      <c r="E57" s="361"/>
    </row>
    <row r="58" spans="3:5" ht="27">
      <c r="C58" s="339" t="s">
        <v>641</v>
      </c>
      <c r="D58" s="355" t="s">
        <v>1473</v>
      </c>
      <c r="E58" s="361" t="s">
        <v>1527</v>
      </c>
    </row>
    <row r="59" spans="3:5" ht="27">
      <c r="C59" s="339" t="s">
        <v>640</v>
      </c>
      <c r="D59" s="355" t="s">
        <v>1472</v>
      </c>
      <c r="E59" s="361" t="s">
        <v>1527</v>
      </c>
    </row>
    <row r="60" spans="3:5" ht="13.9">
      <c r="C60" s="339" t="s">
        <v>639</v>
      </c>
      <c r="D60" s="355" t="s">
        <v>1449</v>
      </c>
      <c r="E60" s="361" t="s">
        <v>1526</v>
      </c>
    </row>
    <row r="61" spans="3:5" ht="13.9">
      <c r="C61" s="339" t="s">
        <v>638</v>
      </c>
      <c r="D61" s="355" t="s">
        <v>1471</v>
      </c>
      <c r="E61" s="361" t="s">
        <v>1526</v>
      </c>
    </row>
    <row r="62" spans="3:5" ht="27">
      <c r="C62" s="339" t="s">
        <v>627</v>
      </c>
      <c r="D62" s="355" t="s">
        <v>1453</v>
      </c>
      <c r="E62" s="361" t="s">
        <v>1527</v>
      </c>
    </row>
    <row r="63" spans="3:5" ht="27">
      <c r="C63" s="339" t="s">
        <v>637</v>
      </c>
      <c r="D63" s="355" t="s">
        <v>1470</v>
      </c>
      <c r="E63" s="361" t="s">
        <v>1527</v>
      </c>
    </row>
    <row r="64" spans="3:5" ht="13.9">
      <c r="C64" s="339" t="s">
        <v>625</v>
      </c>
      <c r="D64" s="355" t="s">
        <v>1452</v>
      </c>
      <c r="E64" s="361" t="s">
        <v>1527</v>
      </c>
    </row>
    <row r="65" spans="3:5" ht="13.9">
      <c r="C65" s="339" t="s">
        <v>636</v>
      </c>
      <c r="D65" s="355" t="s">
        <v>1469</v>
      </c>
      <c r="E65" s="361" t="s">
        <v>1527</v>
      </c>
    </row>
    <row r="66" spans="3:5" ht="13.9">
      <c r="C66" s="339" t="s">
        <v>629</v>
      </c>
      <c r="D66" s="355"/>
      <c r="E66" s="361"/>
    </row>
    <row r="67" spans="3:5" ht="27">
      <c r="C67" s="347" t="s">
        <v>1436</v>
      </c>
      <c r="D67" s="355" t="s">
        <v>1461</v>
      </c>
      <c r="E67" s="361" t="s">
        <v>1527</v>
      </c>
    </row>
    <row r="68" spans="3:5">
      <c r="C68" s="347" t="s">
        <v>792</v>
      </c>
      <c r="D68" s="360"/>
      <c r="E68" s="361"/>
    </row>
    <row r="69" spans="3:5" ht="27">
      <c r="C69" s="344" t="s">
        <v>595</v>
      </c>
      <c r="D69" s="356" t="s">
        <v>1460</v>
      </c>
      <c r="E69" s="361" t="s">
        <v>1527</v>
      </c>
    </row>
    <row r="70" spans="3:5" ht="27">
      <c r="C70" s="344" t="s">
        <v>1435</v>
      </c>
      <c r="D70" s="356" t="s">
        <v>1459</v>
      </c>
      <c r="E70" s="361" t="s">
        <v>1527</v>
      </c>
    </row>
    <row r="71" spans="3:5" ht="27">
      <c r="C71" s="344" t="s">
        <v>594</v>
      </c>
      <c r="D71" s="356" t="s">
        <v>1458</v>
      </c>
      <c r="E71" s="361" t="s">
        <v>1527</v>
      </c>
    </row>
    <row r="72" spans="3:5">
      <c r="C72" s="347" t="s">
        <v>788</v>
      </c>
      <c r="D72" s="360"/>
      <c r="E72" s="361"/>
    </row>
    <row r="73" spans="3:5" ht="27">
      <c r="C73" s="344" t="s">
        <v>1435</v>
      </c>
      <c r="D73" s="356" t="s">
        <v>1457</v>
      </c>
      <c r="E73" s="361" t="s">
        <v>1527</v>
      </c>
    </row>
    <row r="74" spans="3:5" ht="27">
      <c r="C74" s="344" t="s">
        <v>594</v>
      </c>
      <c r="D74" s="356" t="s">
        <v>1456</v>
      </c>
      <c r="E74" s="361" t="s">
        <v>1527</v>
      </c>
    </row>
    <row r="75" spans="3:5">
      <c r="C75" s="347" t="s">
        <v>707</v>
      </c>
      <c r="D75" s="348" t="s">
        <v>1455</v>
      </c>
      <c r="E75" s="361"/>
    </row>
    <row r="76" spans="3:5" ht="13.9">
      <c r="C76" s="339" t="s">
        <v>635</v>
      </c>
      <c r="D76" s="355" t="s">
        <v>1468</v>
      </c>
      <c r="E76" s="361" t="s">
        <v>1526</v>
      </c>
    </row>
    <row r="77" spans="3:5" ht="13.9">
      <c r="C77" s="339" t="s">
        <v>622</v>
      </c>
      <c r="D77" s="355" t="s">
        <v>1448</v>
      </c>
      <c r="E77" s="361"/>
    </row>
    <row r="78" spans="3:5" ht="27">
      <c r="C78" s="339" t="s">
        <v>628</v>
      </c>
      <c r="D78" s="355" t="s">
        <v>1467</v>
      </c>
      <c r="E78" s="361" t="s">
        <v>1527</v>
      </c>
    </row>
    <row r="79" spans="3:5" ht="13.9">
      <c r="C79" s="339" t="s">
        <v>620</v>
      </c>
      <c r="D79" s="355" t="s">
        <v>1450</v>
      </c>
      <c r="E79" s="361" t="s">
        <v>1526</v>
      </c>
    </row>
    <row r="80" spans="3:5" ht="13.9">
      <c r="C80" s="339" t="s">
        <v>634</v>
      </c>
      <c r="D80" s="355" t="s">
        <v>1466</v>
      </c>
      <c r="E80" s="361" t="s">
        <v>1526</v>
      </c>
    </row>
    <row r="81" spans="3:5" ht="13.9">
      <c r="C81" s="339" t="s">
        <v>617</v>
      </c>
      <c r="D81" s="355" t="s">
        <v>1465</v>
      </c>
      <c r="E81" s="361" t="s">
        <v>1527</v>
      </c>
    </row>
    <row r="82" spans="3:5" ht="40.5">
      <c r="C82" s="339" t="s">
        <v>633</v>
      </c>
      <c r="D82" s="355" t="s">
        <v>1464</v>
      </c>
      <c r="E82" s="361" t="s">
        <v>1527</v>
      </c>
    </row>
    <row r="83" spans="3:5" ht="13.9">
      <c r="C83" s="339" t="s">
        <v>632</v>
      </c>
      <c r="D83" s="355" t="s">
        <v>40</v>
      </c>
      <c r="E83" s="361"/>
    </row>
    <row r="84" spans="3:5" ht="13.9">
      <c r="C84" s="339" t="s">
        <v>631</v>
      </c>
      <c r="D84" s="355" t="s">
        <v>40</v>
      </c>
      <c r="E84" s="361"/>
    </row>
    <row r="85" spans="3:5" ht="13.9">
      <c r="C85" s="339" t="s">
        <v>616</v>
      </c>
      <c r="D85" s="355" t="s">
        <v>40</v>
      </c>
      <c r="E85" s="361"/>
    </row>
    <row r="86" spans="3:5" ht="13.9">
      <c r="C86" s="339" t="s">
        <v>618</v>
      </c>
      <c r="D86" s="355" t="s">
        <v>40</v>
      </c>
      <c r="E86" s="361"/>
    </row>
    <row r="87" spans="3:5" ht="13.9">
      <c r="C87" s="339" t="s">
        <v>614</v>
      </c>
      <c r="D87" s="355" t="s">
        <v>1448</v>
      </c>
      <c r="E87" s="361"/>
    </row>
    <row r="88" spans="3:5" ht="13.9">
      <c r="C88" s="338" t="s">
        <v>571</v>
      </c>
      <c r="D88" s="354"/>
      <c r="E88" s="361"/>
    </row>
    <row r="89" spans="3:5" ht="13.9">
      <c r="C89" s="339" t="s">
        <v>630</v>
      </c>
      <c r="D89" s="355"/>
      <c r="E89" s="361"/>
    </row>
    <row r="90" spans="3:5">
      <c r="C90" s="349" t="s">
        <v>843</v>
      </c>
      <c r="D90" s="355"/>
      <c r="E90" s="361"/>
    </row>
    <row r="91" spans="3:5" ht="40.5">
      <c r="C91" s="344" t="s">
        <v>1438</v>
      </c>
      <c r="D91" s="355" t="s">
        <v>1463</v>
      </c>
      <c r="E91" s="361" t="s">
        <v>1527</v>
      </c>
    </row>
    <row r="92" spans="3:5" ht="40.5">
      <c r="C92" s="344" t="s">
        <v>1437</v>
      </c>
      <c r="D92" s="355" t="s">
        <v>1462</v>
      </c>
      <c r="E92" s="361" t="s">
        <v>1527</v>
      </c>
    </row>
    <row r="93" spans="3:5" ht="13.9">
      <c r="C93" s="339" t="s">
        <v>629</v>
      </c>
      <c r="D93" s="355"/>
      <c r="E93" s="361"/>
    </row>
    <row r="94" spans="3:5" ht="27">
      <c r="C94" s="347" t="s">
        <v>1436</v>
      </c>
      <c r="D94" s="355" t="s">
        <v>1461</v>
      </c>
      <c r="E94" s="361" t="s">
        <v>1526</v>
      </c>
    </row>
    <row r="95" spans="3:5">
      <c r="C95" s="347" t="s">
        <v>792</v>
      </c>
      <c r="D95" s="355"/>
      <c r="E95" s="361"/>
    </row>
    <row r="96" spans="3:5" ht="27">
      <c r="C96" s="344" t="s">
        <v>595</v>
      </c>
      <c r="D96" s="356" t="s">
        <v>1460</v>
      </c>
      <c r="E96" s="361" t="s">
        <v>1527</v>
      </c>
    </row>
    <row r="97" spans="3:5" ht="27">
      <c r="C97" s="344" t="s">
        <v>1435</v>
      </c>
      <c r="D97" s="356" t="s">
        <v>1459</v>
      </c>
      <c r="E97" s="361" t="s">
        <v>1527</v>
      </c>
    </row>
    <row r="98" spans="3:5" ht="27">
      <c r="C98" s="344" t="s">
        <v>594</v>
      </c>
      <c r="D98" s="356" t="s">
        <v>1458</v>
      </c>
      <c r="E98" s="361" t="s">
        <v>1527</v>
      </c>
    </row>
    <row r="99" spans="3:5">
      <c r="C99" s="347" t="s">
        <v>788</v>
      </c>
      <c r="D99" s="355"/>
      <c r="E99" s="361"/>
    </row>
    <row r="100" spans="3:5" ht="27">
      <c r="C100" s="344" t="s">
        <v>1435</v>
      </c>
      <c r="D100" s="356" t="s">
        <v>1457</v>
      </c>
      <c r="E100" s="361" t="s">
        <v>1527</v>
      </c>
    </row>
    <row r="101" spans="3:5" ht="27">
      <c r="C101" s="344" t="s">
        <v>594</v>
      </c>
      <c r="D101" s="356" t="s">
        <v>1456</v>
      </c>
      <c r="E101" s="361" t="s">
        <v>1527</v>
      </c>
    </row>
    <row r="102" spans="3:5">
      <c r="C102" s="347" t="s">
        <v>707</v>
      </c>
      <c r="D102" s="348" t="s">
        <v>1455</v>
      </c>
      <c r="E102" s="361"/>
    </row>
    <row r="103" spans="3:5" ht="27">
      <c r="C103" s="339" t="s">
        <v>628</v>
      </c>
      <c r="D103" s="355" t="s">
        <v>1454</v>
      </c>
      <c r="E103" s="361" t="s">
        <v>1527</v>
      </c>
    </row>
    <row r="104" spans="3:5" ht="27">
      <c r="C104" s="339" t="s">
        <v>627</v>
      </c>
      <c r="D104" s="355" t="s">
        <v>1453</v>
      </c>
      <c r="E104" s="361" t="s">
        <v>1527</v>
      </c>
    </row>
    <row r="105" spans="3:5" ht="13.9">
      <c r="C105" s="339" t="s">
        <v>626</v>
      </c>
      <c r="D105" s="355" t="s">
        <v>1450</v>
      </c>
      <c r="E105" s="361" t="s">
        <v>1526</v>
      </c>
    </row>
    <row r="106" spans="3:5" ht="13.9">
      <c r="C106" s="339" t="s">
        <v>625</v>
      </c>
      <c r="D106" s="355" t="s">
        <v>1452</v>
      </c>
      <c r="E106" s="361" t="s">
        <v>1526</v>
      </c>
    </row>
    <row r="107" spans="3:5" ht="13.9">
      <c r="C107" s="339" t="s">
        <v>624</v>
      </c>
      <c r="D107" s="355" t="s">
        <v>1448</v>
      </c>
      <c r="E107" s="361"/>
    </row>
    <row r="108" spans="3:5" ht="13.9">
      <c r="C108" s="339" t="s">
        <v>623</v>
      </c>
      <c r="D108" s="355" t="s">
        <v>1451</v>
      </c>
      <c r="E108" s="361" t="s">
        <v>1526</v>
      </c>
    </row>
    <row r="109" spans="3:5" ht="13.9">
      <c r="C109" s="339" t="s">
        <v>622</v>
      </c>
      <c r="D109" s="355" t="s">
        <v>1448</v>
      </c>
      <c r="E109" s="361"/>
    </row>
    <row r="110" spans="3:5" ht="13.9">
      <c r="C110" s="339" t="s">
        <v>621</v>
      </c>
      <c r="D110" s="355" t="s">
        <v>1448</v>
      </c>
      <c r="E110" s="361"/>
    </row>
    <row r="111" spans="3:5" ht="13.9">
      <c r="C111" s="339" t="s">
        <v>620</v>
      </c>
      <c r="D111" s="355" t="s">
        <v>1450</v>
      </c>
      <c r="E111" s="361" t="s">
        <v>1526</v>
      </c>
    </row>
    <row r="112" spans="3:5" ht="13.9">
      <c r="C112" s="339" t="s">
        <v>619</v>
      </c>
      <c r="D112" s="355" t="s">
        <v>1448</v>
      </c>
      <c r="E112" s="361"/>
    </row>
    <row r="113" spans="3:5" ht="13.9">
      <c r="C113" s="339" t="s">
        <v>618</v>
      </c>
      <c r="D113" s="355" t="s">
        <v>1449</v>
      </c>
      <c r="E113" s="361" t="s">
        <v>1526</v>
      </c>
    </row>
    <row r="114" spans="3:5" ht="13.9">
      <c r="C114" s="339" t="s">
        <v>606</v>
      </c>
      <c r="D114" s="355" t="s">
        <v>1443</v>
      </c>
      <c r="E114" s="361" t="s">
        <v>1526</v>
      </c>
    </row>
    <row r="115" spans="3:5" ht="13.9">
      <c r="C115" s="339" t="s">
        <v>617</v>
      </c>
      <c r="D115" s="355" t="s">
        <v>1448</v>
      </c>
      <c r="E115" s="361"/>
    </row>
    <row r="116" spans="3:5" ht="13.9">
      <c r="C116" s="339" t="s">
        <v>616</v>
      </c>
      <c r="D116" s="355" t="s">
        <v>40</v>
      </c>
      <c r="E116" s="361"/>
    </row>
    <row r="117" spans="3:5" ht="13.9">
      <c r="C117" s="339" t="s">
        <v>614</v>
      </c>
      <c r="D117" s="355" t="s">
        <v>1448</v>
      </c>
      <c r="E117" s="361"/>
    </row>
    <row r="118" spans="3:5" ht="13.9">
      <c r="C118" s="338" t="s">
        <v>613</v>
      </c>
      <c r="D118" s="355"/>
      <c r="E118" s="361"/>
    </row>
    <row r="119" spans="3:5" ht="54">
      <c r="C119" s="339" t="s">
        <v>612</v>
      </c>
      <c r="D119" s="355" t="s">
        <v>1447</v>
      </c>
      <c r="E119" s="361" t="s">
        <v>1527</v>
      </c>
    </row>
    <row r="120" spans="3:5" ht="13.9">
      <c r="C120" s="339" t="s">
        <v>611</v>
      </c>
      <c r="D120" s="355" t="s">
        <v>1443</v>
      </c>
      <c r="E120" s="361" t="s">
        <v>1526</v>
      </c>
    </row>
    <row r="121" spans="3:5" ht="13.9">
      <c r="C121" s="339" t="s">
        <v>606</v>
      </c>
      <c r="D121" s="355" t="s">
        <v>1443</v>
      </c>
      <c r="E121" s="361" t="s">
        <v>1526</v>
      </c>
    </row>
    <row r="122" spans="3:5" ht="27">
      <c r="C122" s="339" t="s">
        <v>607</v>
      </c>
      <c r="D122" s="355" t="s">
        <v>1446</v>
      </c>
      <c r="E122" s="361" t="s">
        <v>1527</v>
      </c>
    </row>
    <row r="123" spans="3:5" ht="13.9">
      <c r="C123" s="338" t="s">
        <v>610</v>
      </c>
      <c r="D123" s="355"/>
      <c r="E123" s="361"/>
    </row>
    <row r="124" spans="3:5" ht="13.9">
      <c r="C124" s="339" t="s">
        <v>609</v>
      </c>
      <c r="D124" s="355" t="s">
        <v>1445</v>
      </c>
      <c r="E124" s="361" t="s">
        <v>1526</v>
      </c>
    </row>
    <row r="125" spans="3:5" ht="13.9">
      <c r="C125" s="339" t="s">
        <v>606</v>
      </c>
      <c r="D125" s="355" t="s">
        <v>1443</v>
      </c>
      <c r="E125" s="361" t="s">
        <v>1526</v>
      </c>
    </row>
    <row r="126" spans="3:5" ht="13.9">
      <c r="C126" s="338" t="s">
        <v>582</v>
      </c>
      <c r="D126" s="355"/>
      <c r="E126" s="361"/>
    </row>
    <row r="127" spans="3:5" ht="27">
      <c r="C127" s="339" t="s">
        <v>608</v>
      </c>
      <c r="D127" s="355" t="s">
        <v>1444</v>
      </c>
      <c r="E127" s="361" t="s">
        <v>1526</v>
      </c>
    </row>
    <row r="128" spans="3:5" ht="27">
      <c r="C128" s="339" t="s">
        <v>607</v>
      </c>
      <c r="D128" s="355" t="s">
        <v>1446</v>
      </c>
      <c r="E128" s="361" t="s">
        <v>1527</v>
      </c>
    </row>
    <row r="129" spans="3:5" ht="13.9">
      <c r="C129" s="339" t="s">
        <v>606</v>
      </c>
      <c r="D129" s="355" t="s">
        <v>1443</v>
      </c>
      <c r="E129" s="361" t="s">
        <v>1526</v>
      </c>
    </row>
    <row r="130" spans="3:5" ht="13.9">
      <c r="C130" s="338" t="s">
        <v>583</v>
      </c>
      <c r="D130" s="355"/>
      <c r="E130" s="361"/>
    </row>
    <row r="131" spans="3:5" ht="13.9">
      <c r="C131" s="339" t="s">
        <v>606</v>
      </c>
      <c r="D131" s="355" t="s">
        <v>1443</v>
      </c>
      <c r="E131" s="361" t="s">
        <v>1526</v>
      </c>
    </row>
  </sheetData>
  <mergeCells count="2">
    <mergeCell ref="C3:D3"/>
    <mergeCell ref="C2:D2"/>
  </mergeCells>
  <phoneticPr fontId="73" type="noConversion"/>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39997558519241921"/>
  </sheetPr>
  <dimension ref="A1:P2548"/>
  <sheetViews>
    <sheetView workbookViewId="0">
      <selection activeCell="D3" sqref="D3:D2548"/>
    </sheetView>
  </sheetViews>
  <sheetFormatPr defaultColWidth="8.796875" defaultRowHeight="12.75"/>
  <cols>
    <col min="4" max="4" width="10.6640625" bestFit="1" customWidth="1"/>
  </cols>
  <sheetData>
    <row r="1" spans="1:16" ht="14.25">
      <c r="A1" s="439" t="s">
        <v>108</v>
      </c>
      <c r="B1" s="439"/>
      <c r="C1" s="439"/>
      <c r="D1" s="439"/>
      <c r="E1" s="439"/>
      <c r="F1" s="439"/>
      <c r="G1" s="439"/>
      <c r="H1" s="439" t="s">
        <v>1535</v>
      </c>
      <c r="I1" s="439"/>
      <c r="J1" s="439"/>
      <c r="K1" s="439"/>
      <c r="L1" s="439"/>
      <c r="M1" s="439"/>
    </row>
    <row r="2" spans="1:16" ht="14.25">
      <c r="A2" s="7" t="s">
        <v>1521</v>
      </c>
      <c r="B2" s="7" t="s">
        <v>105</v>
      </c>
      <c r="C2" s="7" t="s">
        <v>0</v>
      </c>
      <c r="D2" s="7" t="s">
        <v>1522</v>
      </c>
      <c r="E2" s="7" t="s">
        <v>1523</v>
      </c>
      <c r="F2" s="7" t="s">
        <v>1524</v>
      </c>
      <c r="G2" s="7" t="s">
        <v>103</v>
      </c>
      <c r="H2" s="7" t="s">
        <v>1529</v>
      </c>
      <c r="I2" s="7" t="s">
        <v>1531</v>
      </c>
      <c r="J2" s="7" t="s">
        <v>1532</v>
      </c>
      <c r="K2" s="7" t="s">
        <v>1533</v>
      </c>
      <c r="L2" s="7" t="s">
        <v>1534</v>
      </c>
    </row>
    <row r="3" spans="1:16">
      <c r="A3" s="6" t="s">
        <v>1525</v>
      </c>
      <c r="B3">
        <f>Format!H3</f>
        <v>111200</v>
      </c>
      <c r="C3" t="str">
        <f>Format!G3</f>
        <v>US</v>
      </c>
      <c r="D3">
        <f ca="1">Format!J3</f>
        <v>8.6602632114591849E-2</v>
      </c>
      <c r="E3" s="6" t="s">
        <v>1</v>
      </c>
      <c r="F3" t="str">
        <f>Format!I3</f>
        <v>CO2</v>
      </c>
      <c r="G3">
        <v>2013</v>
      </c>
      <c r="H3">
        <f ca="1">Format!K3</f>
        <v>4</v>
      </c>
      <c r="I3">
        <f ca="1">IF(H3=2,1,2)</f>
        <v>2</v>
      </c>
      <c r="J3">
        <v>1</v>
      </c>
      <c r="K3">
        <f ca="1">Format!L3</f>
        <v>4</v>
      </c>
      <c r="L3">
        <v>1</v>
      </c>
      <c r="M3">
        <f ca="1">IFERROR(D3,"")</f>
        <v>8.6602632114591849E-2</v>
      </c>
      <c r="P3" s="379"/>
    </row>
    <row r="4" spans="1:16">
      <c r="A4" s="6" t="s">
        <v>1525</v>
      </c>
      <c r="B4">
        <f>Format!H4</f>
        <v>111200</v>
      </c>
      <c r="C4" t="str">
        <f>Format!G4</f>
        <v>US</v>
      </c>
      <c r="D4">
        <f ca="1">Format!J4</f>
        <v>1.7917581795133892E-3</v>
      </c>
      <c r="E4" s="6" t="s">
        <v>1</v>
      </c>
      <c r="F4" t="str">
        <f>Format!I4</f>
        <v>N2O</v>
      </c>
      <c r="G4">
        <v>2013</v>
      </c>
      <c r="H4">
        <f ca="1">Format!K4</f>
        <v>4</v>
      </c>
      <c r="I4">
        <f t="shared" ref="I4:I38" ca="1" si="0">IF(H4=2,1,2)</f>
        <v>2</v>
      </c>
      <c r="J4">
        <v>1</v>
      </c>
      <c r="K4">
        <f ca="1">Format!L4</f>
        <v>4</v>
      </c>
      <c r="L4">
        <v>1</v>
      </c>
      <c r="M4">
        <f t="shared" ref="M4:M67" ca="1" si="1">IFERROR(D4,"")</f>
        <v>1.7917581795133892E-3</v>
      </c>
    </row>
    <row r="5" spans="1:16">
      <c r="A5" s="6" t="s">
        <v>1525</v>
      </c>
      <c r="B5">
        <f>Format!H5</f>
        <v>111200</v>
      </c>
      <c r="C5" t="str">
        <f>Format!G5</f>
        <v>US</v>
      </c>
      <c r="D5">
        <f ca="1">Format!J5</f>
        <v>1.3721679444118499E-5</v>
      </c>
      <c r="E5" s="6" t="s">
        <v>1</v>
      </c>
      <c r="F5" t="str">
        <f>Format!I5</f>
        <v>CH4</v>
      </c>
      <c r="G5">
        <v>2013</v>
      </c>
      <c r="H5">
        <f ca="1">Format!K5</f>
        <v>4</v>
      </c>
      <c r="I5">
        <f t="shared" ca="1" si="0"/>
        <v>2</v>
      </c>
      <c r="J5">
        <v>1</v>
      </c>
      <c r="K5">
        <f ca="1">Format!L5</f>
        <v>4</v>
      </c>
      <c r="L5">
        <v>1</v>
      </c>
      <c r="M5">
        <f t="shared" ca="1" si="1"/>
        <v>1.3721679444118499E-5</v>
      </c>
    </row>
    <row r="6" spans="1:16">
      <c r="A6" s="6" t="s">
        <v>1525</v>
      </c>
      <c r="B6">
        <f>Format!H6</f>
        <v>111300</v>
      </c>
      <c r="C6" t="str">
        <f>Format!G6</f>
        <v>US</v>
      </c>
      <c r="D6">
        <f ca="1">Format!J6</f>
        <v>0.11909633902420523</v>
      </c>
      <c r="E6" s="6" t="s">
        <v>1</v>
      </c>
      <c r="F6" t="str">
        <f>Format!I6</f>
        <v>CO2</v>
      </c>
      <c r="G6">
        <v>2013</v>
      </c>
      <c r="H6">
        <f ca="1">Format!K6</f>
        <v>4</v>
      </c>
      <c r="I6">
        <f t="shared" ca="1" si="0"/>
        <v>2</v>
      </c>
      <c r="J6">
        <v>1</v>
      </c>
      <c r="K6">
        <f ca="1">Format!L6</f>
        <v>4</v>
      </c>
      <c r="L6">
        <v>1</v>
      </c>
      <c r="M6">
        <f t="shared" ca="1" si="1"/>
        <v>0.11909633902420523</v>
      </c>
    </row>
    <row r="7" spans="1:16">
      <c r="A7" s="6" t="s">
        <v>1525</v>
      </c>
      <c r="B7">
        <f>Format!H7</f>
        <v>111300</v>
      </c>
      <c r="C7" t="str">
        <f>Format!G7</f>
        <v>US</v>
      </c>
      <c r="D7">
        <f ca="1">Format!J7</f>
        <v>1.1794220835270239E-3</v>
      </c>
      <c r="E7" s="6" t="s">
        <v>1</v>
      </c>
      <c r="F7" t="str">
        <f>Format!I7</f>
        <v>N2O</v>
      </c>
      <c r="G7">
        <v>2013</v>
      </c>
      <c r="H7">
        <f ca="1">Format!K7</f>
        <v>4</v>
      </c>
      <c r="I7">
        <f t="shared" ca="1" si="0"/>
        <v>2</v>
      </c>
      <c r="J7">
        <v>1</v>
      </c>
      <c r="K7">
        <f ca="1">Format!L7</f>
        <v>4</v>
      </c>
      <c r="L7">
        <v>1</v>
      </c>
      <c r="M7">
        <f t="shared" ca="1" si="1"/>
        <v>1.1794220835270239E-3</v>
      </c>
    </row>
    <row r="8" spans="1:16">
      <c r="A8" s="6" t="s">
        <v>1525</v>
      </c>
      <c r="B8">
        <f>Format!H8</f>
        <v>111300</v>
      </c>
      <c r="C8" t="str">
        <f>Format!G8</f>
        <v>US</v>
      </c>
      <c r="D8">
        <f ca="1">Format!J8</f>
        <v>1.4563344570532428E-5</v>
      </c>
      <c r="E8" s="6" t="s">
        <v>1</v>
      </c>
      <c r="F8" t="str">
        <f>Format!I8</f>
        <v>CH4</v>
      </c>
      <c r="G8">
        <v>2013</v>
      </c>
      <c r="H8">
        <f ca="1">Format!K8</f>
        <v>4</v>
      </c>
      <c r="I8">
        <f t="shared" ca="1" si="0"/>
        <v>2</v>
      </c>
      <c r="J8">
        <v>1</v>
      </c>
      <c r="K8">
        <f ca="1">Format!L8</f>
        <v>4</v>
      </c>
      <c r="L8">
        <v>1</v>
      </c>
      <c r="M8">
        <f t="shared" ca="1" si="1"/>
        <v>1.4563344570532428E-5</v>
      </c>
    </row>
    <row r="9" spans="1:16">
      <c r="A9" s="6" t="s">
        <v>1525</v>
      </c>
      <c r="B9">
        <f>Format!H9</f>
        <v>111400</v>
      </c>
      <c r="C9" t="str">
        <f>Format!G9</f>
        <v>US</v>
      </c>
      <c r="D9">
        <f ca="1">Format!J9</f>
        <v>0.32422329453042725</v>
      </c>
      <c r="E9" s="6" t="s">
        <v>1</v>
      </c>
      <c r="F9" t="str">
        <f>Format!I9</f>
        <v>CO2</v>
      </c>
      <c r="G9">
        <v>2013</v>
      </c>
      <c r="H9">
        <f ca="1">Format!K9</f>
        <v>4</v>
      </c>
      <c r="I9">
        <f t="shared" ca="1" si="0"/>
        <v>2</v>
      </c>
      <c r="J9">
        <v>1</v>
      </c>
      <c r="K9">
        <f ca="1">Format!L9</f>
        <v>4</v>
      </c>
      <c r="L9">
        <v>1</v>
      </c>
      <c r="M9">
        <f t="shared" ca="1" si="1"/>
        <v>0.32422329453042725</v>
      </c>
    </row>
    <row r="10" spans="1:16">
      <c r="A10" s="6" t="s">
        <v>1525</v>
      </c>
      <c r="B10">
        <f>Format!H10</f>
        <v>111400</v>
      </c>
      <c r="C10" t="str">
        <f>Format!G10</f>
        <v>US</v>
      </c>
      <c r="D10">
        <f ca="1">Format!J10</f>
        <v>7.7175783956062792E-4</v>
      </c>
      <c r="E10" s="6" t="s">
        <v>1</v>
      </c>
      <c r="F10" t="str">
        <f>Format!I10</f>
        <v>N2O</v>
      </c>
      <c r="G10">
        <v>2013</v>
      </c>
      <c r="H10">
        <f ca="1">Format!K10</f>
        <v>4</v>
      </c>
      <c r="I10">
        <f t="shared" ca="1" si="0"/>
        <v>2</v>
      </c>
      <c r="J10">
        <v>1</v>
      </c>
      <c r="K10">
        <f ca="1">Format!L10</f>
        <v>4</v>
      </c>
      <c r="L10">
        <v>1</v>
      </c>
      <c r="M10">
        <f t="shared" ca="1" si="1"/>
        <v>7.7175783956062792E-4</v>
      </c>
    </row>
    <row r="11" spans="1:16">
      <c r="A11" s="6" t="s">
        <v>1525</v>
      </c>
      <c r="B11">
        <f>Format!H11</f>
        <v>111400</v>
      </c>
      <c r="C11" t="str">
        <f>Format!G11</f>
        <v>US</v>
      </c>
      <c r="D11">
        <f ca="1">Format!J11</f>
        <v>2.1285891843285224E-5</v>
      </c>
      <c r="E11" s="6" t="s">
        <v>1</v>
      </c>
      <c r="F11" t="str">
        <f>Format!I11</f>
        <v>CH4</v>
      </c>
      <c r="G11">
        <v>2013</v>
      </c>
      <c r="H11">
        <f ca="1">Format!K11</f>
        <v>4</v>
      </c>
      <c r="I11">
        <f t="shared" ca="1" si="0"/>
        <v>2</v>
      </c>
      <c r="J11">
        <v>1</v>
      </c>
      <c r="K11">
        <f ca="1">Format!L11</f>
        <v>4</v>
      </c>
      <c r="L11">
        <v>1</v>
      </c>
      <c r="M11">
        <f t="shared" ca="1" si="1"/>
        <v>2.1285891843285224E-5</v>
      </c>
    </row>
    <row r="12" spans="1:16">
      <c r="A12" s="6" t="s">
        <v>1525</v>
      </c>
      <c r="B12">
        <f>Format!H12</f>
        <v>111900</v>
      </c>
      <c r="C12" t="str">
        <f>Format!G12</f>
        <v>US</v>
      </c>
      <c r="D12">
        <f ca="1">Format!J12</f>
        <v>0.28058727227643498</v>
      </c>
      <c r="E12" s="6" t="s">
        <v>1</v>
      </c>
      <c r="F12" t="str">
        <f>Format!I12</f>
        <v>CO2</v>
      </c>
      <c r="G12">
        <v>2013</v>
      </c>
      <c r="H12">
        <f ca="1">Format!K12</f>
        <v>4</v>
      </c>
      <c r="I12">
        <f t="shared" ca="1" si="0"/>
        <v>2</v>
      </c>
      <c r="J12">
        <v>1</v>
      </c>
      <c r="K12">
        <f ca="1">Format!L12</f>
        <v>4</v>
      </c>
      <c r="L12">
        <v>1</v>
      </c>
      <c r="M12">
        <f t="shared" ca="1" si="1"/>
        <v>0.28058727227643498</v>
      </c>
    </row>
    <row r="13" spans="1:16">
      <c r="A13" s="6" t="s">
        <v>1525</v>
      </c>
      <c r="B13">
        <f>Format!H13</f>
        <v>111900</v>
      </c>
      <c r="C13" t="str">
        <f>Format!G13</f>
        <v>US</v>
      </c>
      <c r="D13">
        <f ca="1">Format!J13</f>
        <v>4.1822987994102724E-3</v>
      </c>
      <c r="E13" s="6" t="s">
        <v>1</v>
      </c>
      <c r="F13" t="str">
        <f>Format!I13</f>
        <v>N2O</v>
      </c>
      <c r="G13">
        <v>2013</v>
      </c>
      <c r="H13">
        <f ca="1">Format!K13</f>
        <v>4</v>
      </c>
      <c r="I13">
        <f t="shared" ca="1" si="0"/>
        <v>2</v>
      </c>
      <c r="J13">
        <v>1</v>
      </c>
      <c r="K13">
        <f ca="1">Format!L13</f>
        <v>4</v>
      </c>
      <c r="L13">
        <v>1</v>
      </c>
      <c r="M13">
        <f t="shared" ca="1" si="1"/>
        <v>4.1822987994102724E-3</v>
      </c>
    </row>
    <row r="14" spans="1:16">
      <c r="A14" s="6" t="s">
        <v>1525</v>
      </c>
      <c r="B14">
        <f>Format!H14</f>
        <v>111900</v>
      </c>
      <c r="C14" t="str">
        <f>Format!G14</f>
        <v>US</v>
      </c>
      <c r="D14">
        <f ca="1">Format!J14</f>
        <v>3.6222142360976035E-5</v>
      </c>
      <c r="E14" s="6" t="s">
        <v>1</v>
      </c>
      <c r="F14" t="str">
        <f>Format!I14</f>
        <v>CH4</v>
      </c>
      <c r="G14">
        <v>2013</v>
      </c>
      <c r="H14">
        <f ca="1">Format!K14</f>
        <v>4</v>
      </c>
      <c r="I14">
        <f t="shared" ca="1" si="0"/>
        <v>2</v>
      </c>
      <c r="J14">
        <v>1</v>
      </c>
      <c r="K14">
        <f ca="1">Format!L14</f>
        <v>4</v>
      </c>
      <c r="L14">
        <v>1</v>
      </c>
      <c r="M14">
        <f t="shared" ca="1" si="1"/>
        <v>3.6222142360976035E-5</v>
      </c>
    </row>
    <row r="15" spans="1:16">
      <c r="A15" s="6" t="s">
        <v>1525</v>
      </c>
      <c r="B15">
        <f>Format!H15</f>
        <v>112120</v>
      </c>
      <c r="C15" t="str">
        <f>Format!G15</f>
        <v>US</v>
      </c>
      <c r="D15">
        <f ca="1">Format!J15</f>
        <v>0.10686615636842249</v>
      </c>
      <c r="E15" s="6" t="s">
        <v>1</v>
      </c>
      <c r="F15" t="str">
        <f>Format!I15</f>
        <v>CO2</v>
      </c>
      <c r="G15">
        <v>2013</v>
      </c>
      <c r="H15">
        <f ca="1">Format!K15</f>
        <v>4</v>
      </c>
      <c r="I15">
        <f t="shared" ca="1" si="0"/>
        <v>2</v>
      </c>
      <c r="J15">
        <v>1</v>
      </c>
      <c r="K15">
        <f ca="1">Format!L15</f>
        <v>4</v>
      </c>
      <c r="L15">
        <v>1</v>
      </c>
      <c r="M15">
        <f t="shared" ca="1" si="1"/>
        <v>0.10686615636842249</v>
      </c>
    </row>
    <row r="16" spans="1:16">
      <c r="A16" s="6" t="s">
        <v>1525</v>
      </c>
      <c r="B16">
        <f>Format!H16</f>
        <v>112120</v>
      </c>
      <c r="C16" t="str">
        <f>Format!G16</f>
        <v>US</v>
      </c>
      <c r="D16">
        <f ca="1">Format!J16</f>
        <v>7.7814822739971187E-2</v>
      </c>
      <c r="E16" s="6" t="s">
        <v>1</v>
      </c>
      <c r="F16" t="str">
        <f>Format!I16</f>
        <v>CH4</v>
      </c>
      <c r="G16">
        <v>2013</v>
      </c>
      <c r="H16">
        <f ca="1">Format!K16</f>
        <v>4</v>
      </c>
      <c r="I16">
        <f t="shared" ca="1" si="0"/>
        <v>2</v>
      </c>
      <c r="J16">
        <v>1</v>
      </c>
      <c r="K16">
        <f ca="1">Format!L16</f>
        <v>4</v>
      </c>
      <c r="L16">
        <v>1</v>
      </c>
      <c r="M16">
        <f t="shared" ca="1" si="1"/>
        <v>7.7814822739971187E-2</v>
      </c>
    </row>
    <row r="17" spans="1:13">
      <c r="A17" s="6" t="s">
        <v>1525</v>
      </c>
      <c r="B17">
        <f>Format!H17</f>
        <v>112120</v>
      </c>
      <c r="C17" t="str">
        <f>Format!G17</f>
        <v>US</v>
      </c>
      <c r="D17">
        <f ca="1">Format!J17</f>
        <v>1.9030784308179539E-3</v>
      </c>
      <c r="E17" s="6" t="s">
        <v>1</v>
      </c>
      <c r="F17" t="str">
        <f>Format!I17</f>
        <v>N2O</v>
      </c>
      <c r="G17">
        <v>2013</v>
      </c>
      <c r="H17">
        <f ca="1">Format!K17</f>
        <v>3</v>
      </c>
      <c r="I17">
        <f t="shared" ca="1" si="0"/>
        <v>2</v>
      </c>
      <c r="J17">
        <v>1</v>
      </c>
      <c r="K17">
        <f ca="1">Format!L17</f>
        <v>4</v>
      </c>
      <c r="L17">
        <v>1</v>
      </c>
      <c r="M17">
        <f t="shared" ca="1" si="1"/>
        <v>1.9030784308179539E-3</v>
      </c>
    </row>
    <row r="18" spans="1:13">
      <c r="A18" s="6" t="s">
        <v>1525</v>
      </c>
      <c r="B18">
        <f>Format!H18</f>
        <v>112300</v>
      </c>
      <c r="C18" t="str">
        <f>Format!G18</f>
        <v>US</v>
      </c>
      <c r="D18">
        <f ca="1">Format!J18</f>
        <v>0.21250479141787179</v>
      </c>
      <c r="E18" s="6" t="s">
        <v>1</v>
      </c>
      <c r="F18" t="str">
        <f>Format!I18</f>
        <v>CO2</v>
      </c>
      <c r="G18">
        <v>2013</v>
      </c>
      <c r="H18">
        <f ca="1">Format!K18</f>
        <v>4</v>
      </c>
      <c r="I18">
        <f t="shared" ca="1" si="0"/>
        <v>2</v>
      </c>
      <c r="J18">
        <v>1</v>
      </c>
      <c r="K18">
        <f ca="1">Format!L18</f>
        <v>4</v>
      </c>
      <c r="L18">
        <v>1</v>
      </c>
      <c r="M18">
        <f t="shared" ca="1" si="1"/>
        <v>0.21250479141787179</v>
      </c>
    </row>
    <row r="19" spans="1:13">
      <c r="A19" s="6" t="s">
        <v>1525</v>
      </c>
      <c r="B19">
        <f>Format!H19</f>
        <v>112300</v>
      </c>
      <c r="C19" t="str">
        <f>Format!G19</f>
        <v>US</v>
      </c>
      <c r="D19">
        <f ca="1">Format!J19</f>
        <v>3.9407010352384819E-3</v>
      </c>
      <c r="E19" s="6" t="s">
        <v>1</v>
      </c>
      <c r="F19" t="str">
        <f>Format!I19</f>
        <v>CH4</v>
      </c>
      <c r="G19">
        <v>2013</v>
      </c>
      <c r="H19">
        <f ca="1">Format!K19</f>
        <v>4</v>
      </c>
      <c r="I19">
        <f t="shared" ca="1" si="0"/>
        <v>2</v>
      </c>
      <c r="J19">
        <v>1</v>
      </c>
      <c r="K19">
        <f ca="1">Format!L19</f>
        <v>4</v>
      </c>
      <c r="L19">
        <v>1</v>
      </c>
      <c r="M19">
        <f t="shared" ca="1" si="1"/>
        <v>3.9407010352384819E-3</v>
      </c>
    </row>
    <row r="20" spans="1:13">
      <c r="A20" s="6" t="s">
        <v>1525</v>
      </c>
      <c r="B20">
        <f>Format!H20</f>
        <v>112300</v>
      </c>
      <c r="C20" t="str">
        <f>Format!G20</f>
        <v>US</v>
      </c>
      <c r="D20">
        <f ca="1">Format!J20</f>
        <v>1.6165679143313849E-4</v>
      </c>
      <c r="E20" s="6" t="s">
        <v>1</v>
      </c>
      <c r="F20" t="str">
        <f>Format!I20</f>
        <v>N2O</v>
      </c>
      <c r="G20">
        <v>2013</v>
      </c>
      <c r="H20">
        <f ca="1">Format!K20</f>
        <v>4</v>
      </c>
      <c r="I20">
        <f t="shared" ca="1" si="0"/>
        <v>2</v>
      </c>
      <c r="J20">
        <v>1</v>
      </c>
      <c r="K20">
        <f ca="1">Format!L20</f>
        <v>4</v>
      </c>
      <c r="L20">
        <v>1</v>
      </c>
      <c r="M20">
        <f t="shared" ca="1" si="1"/>
        <v>1.6165679143313849E-4</v>
      </c>
    </row>
    <row r="21" spans="1:13">
      <c r="A21" s="6" t="s">
        <v>1525</v>
      </c>
      <c r="B21">
        <f>Format!H21</f>
        <v>113000</v>
      </c>
      <c r="C21" t="str">
        <f>Format!G21</f>
        <v>US</v>
      </c>
      <c r="D21">
        <f ca="1">Format!J21</f>
        <v>2.6723964118013335E-5</v>
      </c>
      <c r="E21" s="6" t="s">
        <v>1</v>
      </c>
      <c r="F21" t="str">
        <f>Format!I21</f>
        <v>CH4</v>
      </c>
      <c r="G21">
        <v>2013</v>
      </c>
      <c r="H21">
        <f ca="1">Format!K21</f>
        <v>4</v>
      </c>
      <c r="I21">
        <f t="shared" ca="1" si="0"/>
        <v>2</v>
      </c>
      <c r="J21">
        <v>1</v>
      </c>
      <c r="K21">
        <f ca="1">Format!L21</f>
        <v>4</v>
      </c>
      <c r="L21">
        <v>1</v>
      </c>
      <c r="M21">
        <f t="shared" ca="1" si="1"/>
        <v>2.6723964118013335E-5</v>
      </c>
    </row>
    <row r="22" spans="1:13">
      <c r="A22" s="6" t="s">
        <v>1525</v>
      </c>
      <c r="B22">
        <f>Format!H22</f>
        <v>113000</v>
      </c>
      <c r="C22" t="str">
        <f>Format!G22</f>
        <v>US</v>
      </c>
      <c r="D22">
        <f ca="1">Format!J22</f>
        <v>4.5725779002148041E-6</v>
      </c>
      <c r="E22" s="6" t="s">
        <v>1</v>
      </c>
      <c r="F22" t="str">
        <f>Format!I22</f>
        <v>N2O</v>
      </c>
      <c r="G22">
        <v>2013</v>
      </c>
      <c r="H22">
        <f ca="1">Format!K22</f>
        <v>4</v>
      </c>
      <c r="I22">
        <f t="shared" ca="1" si="0"/>
        <v>2</v>
      </c>
      <c r="J22">
        <v>1</v>
      </c>
      <c r="K22">
        <f ca="1">Format!L22</f>
        <v>4</v>
      </c>
      <c r="L22">
        <v>1</v>
      </c>
      <c r="M22">
        <f t="shared" ca="1" si="1"/>
        <v>4.5725779002148041E-6</v>
      </c>
    </row>
    <row r="23" spans="1:13">
      <c r="A23" s="6" t="s">
        <v>1525</v>
      </c>
      <c r="B23">
        <f>Format!H23</f>
        <v>113000</v>
      </c>
      <c r="C23" t="str">
        <f>Format!G23</f>
        <v>US</v>
      </c>
      <c r="D23">
        <f ca="1">Format!J23</f>
        <v>4.9703761915183615E-2</v>
      </c>
      <c r="E23" s="6" t="s">
        <v>1</v>
      </c>
      <c r="F23" t="str">
        <f>Format!I23</f>
        <v>CO2</v>
      </c>
      <c r="G23">
        <v>2013</v>
      </c>
      <c r="H23">
        <f ca="1">Format!K23</f>
        <v>4</v>
      </c>
      <c r="I23">
        <f t="shared" ca="1" si="0"/>
        <v>2</v>
      </c>
      <c r="J23">
        <v>1</v>
      </c>
      <c r="K23">
        <f ca="1">Format!L23</f>
        <v>4</v>
      </c>
      <c r="L23">
        <v>1</v>
      </c>
      <c r="M23">
        <f t="shared" ca="1" si="1"/>
        <v>4.9703761915183615E-2</v>
      </c>
    </row>
    <row r="24" spans="1:13">
      <c r="A24" s="6" t="s">
        <v>1525</v>
      </c>
      <c r="B24">
        <f>Format!H24</f>
        <v>114000</v>
      </c>
      <c r="C24" t="str">
        <f>Format!G24</f>
        <v>US</v>
      </c>
      <c r="D24">
        <f ca="1">Format!J24</f>
        <v>0.16134432272208638</v>
      </c>
      <c r="E24" s="6" t="s">
        <v>1</v>
      </c>
      <c r="F24" t="str">
        <f>Format!I24</f>
        <v>CO2</v>
      </c>
      <c r="G24">
        <v>2013</v>
      </c>
      <c r="H24">
        <f ca="1">Format!K24</f>
        <v>4</v>
      </c>
      <c r="I24">
        <f t="shared" ca="1" si="0"/>
        <v>2</v>
      </c>
      <c r="J24">
        <v>1</v>
      </c>
      <c r="K24">
        <f ca="1">Format!L24</f>
        <v>4</v>
      </c>
      <c r="L24">
        <v>1</v>
      </c>
      <c r="M24">
        <f t="shared" ca="1" si="1"/>
        <v>0.16134432272208638</v>
      </c>
    </row>
    <row r="25" spans="1:13">
      <c r="A25" s="6" t="s">
        <v>1525</v>
      </c>
      <c r="B25">
        <f>Format!H25</f>
        <v>114000</v>
      </c>
      <c r="C25" t="str">
        <f>Format!G25</f>
        <v>US</v>
      </c>
      <c r="D25">
        <f ca="1">Format!J25</f>
        <v>1.4768481353844159E-5</v>
      </c>
      <c r="E25" s="6" t="s">
        <v>1</v>
      </c>
      <c r="F25" t="str">
        <f>Format!I25</f>
        <v>CH4</v>
      </c>
      <c r="G25">
        <v>2013</v>
      </c>
      <c r="H25">
        <f ca="1">Format!K25</f>
        <v>4</v>
      </c>
      <c r="I25">
        <f t="shared" ca="1" si="0"/>
        <v>2</v>
      </c>
      <c r="J25">
        <v>1</v>
      </c>
      <c r="K25">
        <f ca="1">Format!L25</f>
        <v>4</v>
      </c>
      <c r="L25">
        <v>1</v>
      </c>
      <c r="M25">
        <f t="shared" ca="1" si="1"/>
        <v>1.4768481353844159E-5</v>
      </c>
    </row>
    <row r="26" spans="1:13">
      <c r="A26" s="6" t="s">
        <v>1525</v>
      </c>
      <c r="B26">
        <f>Format!H26</f>
        <v>114000</v>
      </c>
      <c r="C26" t="str">
        <f>Format!G26</f>
        <v>US</v>
      </c>
      <c r="D26">
        <f ca="1">Format!J26</f>
        <v>2.6794539964825448E-6</v>
      </c>
      <c r="E26" s="6" t="s">
        <v>1</v>
      </c>
      <c r="F26" t="str">
        <f>Format!I26</f>
        <v>N2O</v>
      </c>
      <c r="G26">
        <v>2013</v>
      </c>
      <c r="H26">
        <f ca="1">Format!K26</f>
        <v>4</v>
      </c>
      <c r="I26">
        <f t="shared" ca="1" si="0"/>
        <v>2</v>
      </c>
      <c r="J26">
        <v>1</v>
      </c>
      <c r="K26">
        <f ca="1">Format!L26</f>
        <v>4</v>
      </c>
      <c r="L26">
        <v>1</v>
      </c>
      <c r="M26">
        <f t="shared" ca="1" si="1"/>
        <v>2.6794539964825448E-6</v>
      </c>
    </row>
    <row r="27" spans="1:13">
      <c r="A27" s="6" t="s">
        <v>1525</v>
      </c>
      <c r="B27">
        <f>Format!H27</f>
        <v>115000</v>
      </c>
      <c r="C27" t="str">
        <f>Format!G27</f>
        <v>US</v>
      </c>
      <c r="D27">
        <f ca="1">Format!J27</f>
        <v>1.0924997087033995E-2</v>
      </c>
      <c r="E27" s="6" t="s">
        <v>1</v>
      </c>
      <c r="F27" t="str">
        <f>Format!I27</f>
        <v>CO2</v>
      </c>
      <c r="G27">
        <v>2013</v>
      </c>
      <c r="H27">
        <f ca="1">Format!K27</f>
        <v>4</v>
      </c>
      <c r="I27">
        <f t="shared" ca="1" si="0"/>
        <v>2</v>
      </c>
      <c r="J27">
        <v>1</v>
      </c>
      <c r="K27">
        <f ca="1">Format!L27</f>
        <v>4</v>
      </c>
      <c r="L27">
        <v>1</v>
      </c>
      <c r="M27">
        <f t="shared" ca="1" si="1"/>
        <v>1.0924997087033995E-2</v>
      </c>
    </row>
    <row r="28" spans="1:13">
      <c r="A28" s="6" t="s">
        <v>1525</v>
      </c>
      <c r="B28">
        <f>Format!H28</f>
        <v>115000</v>
      </c>
      <c r="C28" t="str">
        <f>Format!G28</f>
        <v>US</v>
      </c>
      <c r="D28">
        <f ca="1">Format!J28</f>
        <v>4.956316418817564E-7</v>
      </c>
      <c r="E28" s="6" t="s">
        <v>1</v>
      </c>
      <c r="F28" t="str">
        <f>Format!I28</f>
        <v>CH4</v>
      </c>
      <c r="G28">
        <v>2013</v>
      </c>
      <c r="H28">
        <f ca="1">Format!K28</f>
        <v>4</v>
      </c>
      <c r="I28">
        <f t="shared" ca="1" si="0"/>
        <v>2</v>
      </c>
      <c r="J28">
        <v>1</v>
      </c>
      <c r="K28">
        <f ca="1">Format!L28</f>
        <v>4</v>
      </c>
      <c r="L28">
        <v>1</v>
      </c>
      <c r="M28">
        <f t="shared" ca="1" si="1"/>
        <v>4.956316418817564E-7</v>
      </c>
    </row>
    <row r="29" spans="1:13">
      <c r="A29" s="6" t="s">
        <v>1525</v>
      </c>
      <c r="B29">
        <f>Format!H29</f>
        <v>115000</v>
      </c>
      <c r="C29" t="str">
        <f>Format!G29</f>
        <v>US</v>
      </c>
      <c r="D29">
        <f ca="1">Format!J29</f>
        <v>1.0394958932083819E-7</v>
      </c>
      <c r="E29" s="6" t="s">
        <v>1</v>
      </c>
      <c r="F29" t="str">
        <f>Format!I29</f>
        <v>N2O</v>
      </c>
      <c r="G29">
        <v>2013</v>
      </c>
      <c r="H29">
        <f ca="1">Format!K29</f>
        <v>4</v>
      </c>
      <c r="I29">
        <f t="shared" ca="1" si="0"/>
        <v>2</v>
      </c>
      <c r="J29">
        <v>1</v>
      </c>
      <c r="K29">
        <f ca="1">Format!L29</f>
        <v>4</v>
      </c>
      <c r="L29">
        <v>1</v>
      </c>
      <c r="M29">
        <f t="shared" ca="1" si="1"/>
        <v>1.0394958932083819E-7</v>
      </c>
    </row>
    <row r="30" spans="1:13">
      <c r="A30" s="6" t="s">
        <v>1525</v>
      </c>
      <c r="B30">
        <f>Format!H30</f>
        <v>211000</v>
      </c>
      <c r="C30" t="str">
        <f>Format!G30</f>
        <v>US</v>
      </c>
      <c r="D30">
        <f ca="1">Format!J30</f>
        <v>0.19730520300144361</v>
      </c>
      <c r="E30" s="6" t="s">
        <v>1</v>
      </c>
      <c r="F30" t="str">
        <f>Format!I30</f>
        <v>CO2</v>
      </c>
      <c r="G30">
        <v>2013</v>
      </c>
      <c r="H30">
        <f ca="1">Format!K30</f>
        <v>4</v>
      </c>
      <c r="I30">
        <f t="shared" ca="1" si="0"/>
        <v>2</v>
      </c>
      <c r="J30">
        <v>1</v>
      </c>
      <c r="K30">
        <f ca="1">Format!L30</f>
        <v>4</v>
      </c>
      <c r="L30">
        <v>1</v>
      </c>
      <c r="M30">
        <f t="shared" ca="1" si="1"/>
        <v>0.19730520300144361</v>
      </c>
    </row>
    <row r="31" spans="1:13">
      <c r="A31" s="6" t="s">
        <v>1525</v>
      </c>
      <c r="B31">
        <f>Format!H31</f>
        <v>211000</v>
      </c>
      <c r="C31" t="str">
        <f>Format!G31</f>
        <v>US</v>
      </c>
      <c r="D31">
        <f ca="1">Format!J31</f>
        <v>2.1539826387359375E-2</v>
      </c>
      <c r="E31" s="6" t="s">
        <v>1</v>
      </c>
      <c r="F31" t="str">
        <f>Format!I31</f>
        <v>CH4</v>
      </c>
      <c r="G31">
        <v>2013</v>
      </c>
      <c r="H31">
        <f ca="1">Format!K31</f>
        <v>4</v>
      </c>
      <c r="I31">
        <f t="shared" ca="1" si="0"/>
        <v>2</v>
      </c>
      <c r="J31">
        <v>1</v>
      </c>
      <c r="K31">
        <f ca="1">Format!L31</f>
        <v>4</v>
      </c>
      <c r="L31">
        <v>1</v>
      </c>
      <c r="M31">
        <f t="shared" ca="1" si="1"/>
        <v>2.1539826387359375E-2</v>
      </c>
    </row>
    <row r="32" spans="1:13">
      <c r="A32" s="6" t="s">
        <v>1525</v>
      </c>
      <c r="B32">
        <f>Format!H32</f>
        <v>211000</v>
      </c>
      <c r="C32" t="str">
        <f>Format!G32</f>
        <v>US</v>
      </c>
      <c r="D32">
        <f ca="1">Format!J32</f>
        <v>7.1422284766647321E-7</v>
      </c>
      <c r="E32" s="6" t="s">
        <v>1</v>
      </c>
      <c r="F32" t="str">
        <f>Format!I32</f>
        <v>N2O</v>
      </c>
      <c r="G32">
        <v>2013</v>
      </c>
      <c r="H32">
        <f ca="1">Format!K32</f>
        <v>4</v>
      </c>
      <c r="I32">
        <f t="shared" ca="1" si="0"/>
        <v>2</v>
      </c>
      <c r="J32">
        <v>1</v>
      </c>
      <c r="K32">
        <f ca="1">Format!L32</f>
        <v>4</v>
      </c>
      <c r="L32">
        <v>1</v>
      </c>
      <c r="M32">
        <f t="shared" ca="1" si="1"/>
        <v>7.1422284766647321E-7</v>
      </c>
    </row>
    <row r="33" spans="1:13">
      <c r="A33" s="6" t="s">
        <v>1525</v>
      </c>
      <c r="B33">
        <f>Format!H33</f>
        <v>211000</v>
      </c>
      <c r="C33" t="str">
        <f>Format!G33</f>
        <v>US</v>
      </c>
      <c r="D33">
        <f ca="1">Format!J33</f>
        <v>1.6905708774399289E-8</v>
      </c>
      <c r="E33" s="6" t="s">
        <v>1</v>
      </c>
      <c r="F33" t="str">
        <f>Format!I33</f>
        <v>HFC-134a</v>
      </c>
      <c r="G33">
        <v>2013</v>
      </c>
      <c r="H33">
        <f ca="1">Format!K33</f>
        <v>4</v>
      </c>
      <c r="I33">
        <f t="shared" ca="1" si="0"/>
        <v>2</v>
      </c>
      <c r="J33">
        <v>1</v>
      </c>
      <c r="K33">
        <f ca="1">Format!L33</f>
        <v>4</v>
      </c>
      <c r="L33">
        <v>1</v>
      </c>
      <c r="M33">
        <f t="shared" ca="1" si="1"/>
        <v>1.6905708774399289E-8</v>
      </c>
    </row>
    <row r="34" spans="1:13">
      <c r="A34" s="6" t="s">
        <v>1525</v>
      </c>
      <c r="B34">
        <f>Format!H34</f>
        <v>211000</v>
      </c>
      <c r="C34" t="str">
        <f>Format!G34</f>
        <v>US</v>
      </c>
      <c r="D34">
        <f ca="1">Format!J34</f>
        <v>1.4944315197030237E-9</v>
      </c>
      <c r="E34" s="6" t="s">
        <v>1</v>
      </c>
      <c r="F34" t="str">
        <f>Format!I34</f>
        <v>HFC-125</v>
      </c>
      <c r="G34">
        <v>2013</v>
      </c>
      <c r="H34">
        <f ca="1">Format!K34</f>
        <v>4</v>
      </c>
      <c r="I34">
        <f t="shared" ca="1" si="0"/>
        <v>2</v>
      </c>
      <c r="J34">
        <v>1</v>
      </c>
      <c r="K34">
        <f ca="1">Format!L34</f>
        <v>4</v>
      </c>
      <c r="L34">
        <v>1</v>
      </c>
      <c r="M34">
        <f t="shared" ca="1" si="1"/>
        <v>1.4944315197030237E-9</v>
      </c>
    </row>
    <row r="35" spans="1:13">
      <c r="A35" s="6" t="s">
        <v>1525</v>
      </c>
      <c r="B35">
        <f>Format!H35</f>
        <v>211000</v>
      </c>
      <c r="C35" t="str">
        <f>Format!G35</f>
        <v>US</v>
      </c>
      <c r="D35">
        <f ca="1">Format!J35</f>
        <v>4.7249415708767678E-10</v>
      </c>
      <c r="E35" s="6" t="s">
        <v>1</v>
      </c>
      <c r="F35" t="str">
        <f>Format!I35</f>
        <v>HFC-32</v>
      </c>
      <c r="G35">
        <v>2013</v>
      </c>
      <c r="H35">
        <f ca="1">Format!K35</f>
        <v>4</v>
      </c>
      <c r="I35">
        <f t="shared" ca="1" si="0"/>
        <v>2</v>
      </c>
      <c r="J35">
        <v>1</v>
      </c>
      <c r="K35">
        <f ca="1">Format!L35</f>
        <v>4</v>
      </c>
      <c r="L35">
        <v>1</v>
      </c>
      <c r="M35">
        <f t="shared" ca="1" si="1"/>
        <v>4.7249415708767678E-10</v>
      </c>
    </row>
    <row r="36" spans="1:13">
      <c r="A36" s="6" t="s">
        <v>1525</v>
      </c>
      <c r="B36">
        <f>Format!H36</f>
        <v>211000</v>
      </c>
      <c r="C36" t="str">
        <f>Format!G36</f>
        <v>US</v>
      </c>
      <c r="D36">
        <f ca="1">Format!J36</f>
        <v>9.3468223356773641E-10</v>
      </c>
      <c r="E36" s="6" t="s">
        <v>1</v>
      </c>
      <c r="F36" t="str">
        <f>Format!I36</f>
        <v>HFC-143a</v>
      </c>
      <c r="G36">
        <v>2013</v>
      </c>
      <c r="H36">
        <f ca="1">Format!K36</f>
        <v>4</v>
      </c>
      <c r="I36">
        <f t="shared" ca="1" si="0"/>
        <v>2</v>
      </c>
      <c r="J36">
        <v>1</v>
      </c>
      <c r="K36">
        <f ca="1">Format!L36</f>
        <v>4</v>
      </c>
      <c r="L36">
        <v>1</v>
      </c>
      <c r="M36">
        <f t="shared" ca="1" si="1"/>
        <v>9.3468223356773641E-10</v>
      </c>
    </row>
    <row r="37" spans="1:13">
      <c r="A37" s="6" t="s">
        <v>1525</v>
      </c>
      <c r="B37">
        <f>Format!H37</f>
        <v>211000</v>
      </c>
      <c r="C37" t="str">
        <f>Format!G37</f>
        <v>US</v>
      </c>
      <c r="D37">
        <f ca="1">Format!J37</f>
        <v>4.2264385611053669E-11</v>
      </c>
      <c r="E37" s="6" t="s">
        <v>1</v>
      </c>
      <c r="F37" t="str">
        <f>Format!I37</f>
        <v>HFC-236fa</v>
      </c>
      <c r="G37">
        <v>2013</v>
      </c>
      <c r="H37">
        <f ca="1">Format!K37</f>
        <v>4</v>
      </c>
      <c r="I37">
        <f t="shared" ca="1" si="0"/>
        <v>2</v>
      </c>
      <c r="J37">
        <v>1</v>
      </c>
      <c r="K37">
        <f ca="1">Format!L37</f>
        <v>4</v>
      </c>
      <c r="L37">
        <v>1</v>
      </c>
      <c r="M37">
        <f t="shared" ca="1" si="1"/>
        <v>4.2264385611053669E-11</v>
      </c>
    </row>
    <row r="38" spans="1:13">
      <c r="A38" s="6" t="s">
        <v>1525</v>
      </c>
      <c r="B38">
        <f>Format!H38</f>
        <v>212100</v>
      </c>
      <c r="C38" t="str">
        <f>Format!G38</f>
        <v>US</v>
      </c>
      <c r="D38">
        <f ca="1">Format!J38</f>
        <v>0.52192166025878206</v>
      </c>
      <c r="E38" s="6" t="s">
        <v>1</v>
      </c>
      <c r="F38" t="str">
        <f>Format!I38</f>
        <v>CO2</v>
      </c>
      <c r="G38">
        <v>2013</v>
      </c>
      <c r="H38">
        <f ca="1">Format!K38</f>
        <v>4</v>
      </c>
      <c r="I38">
        <f t="shared" ca="1" si="0"/>
        <v>2</v>
      </c>
      <c r="J38">
        <v>1</v>
      </c>
      <c r="K38">
        <f ca="1">Format!L38</f>
        <v>4</v>
      </c>
      <c r="L38">
        <v>1</v>
      </c>
      <c r="M38">
        <f t="shared" ca="1" si="1"/>
        <v>0.52192166025878206</v>
      </c>
    </row>
    <row r="39" spans="1:13">
      <c r="A39" s="6" t="s">
        <v>1525</v>
      </c>
      <c r="B39">
        <f>Format!H39</f>
        <v>212100</v>
      </c>
      <c r="C39" t="str">
        <f>Format!G39</f>
        <v>US</v>
      </c>
      <c r="D39">
        <f ca="1">Format!J39</f>
        <v>6.6308036400578363E-2</v>
      </c>
      <c r="E39" s="6" t="s">
        <v>1</v>
      </c>
      <c r="F39" t="str">
        <f>Format!I39</f>
        <v>CH4</v>
      </c>
      <c r="G39">
        <v>2013</v>
      </c>
      <c r="H39">
        <f ca="1">Format!K39</f>
        <v>2</v>
      </c>
      <c r="I39">
        <f ca="1">IF(H39=2,1,2)</f>
        <v>1</v>
      </c>
      <c r="J39">
        <v>1</v>
      </c>
      <c r="K39">
        <f ca="1">Format!L39</f>
        <v>1</v>
      </c>
      <c r="L39">
        <v>1</v>
      </c>
      <c r="M39">
        <f t="shared" ca="1" si="1"/>
        <v>6.6308036400578363E-2</v>
      </c>
    </row>
    <row r="40" spans="1:13">
      <c r="A40" s="6" t="s">
        <v>1525</v>
      </c>
      <c r="B40">
        <f>Format!H40</f>
        <v>212100</v>
      </c>
      <c r="C40" t="str">
        <f>Format!G40</f>
        <v>US</v>
      </c>
      <c r="D40">
        <f ca="1">Format!J40</f>
        <v>1.7186821129574022E-5</v>
      </c>
      <c r="E40" s="6" t="s">
        <v>1</v>
      </c>
      <c r="F40" t="str">
        <f>Format!I40</f>
        <v>N2O</v>
      </c>
      <c r="G40">
        <v>2013</v>
      </c>
      <c r="H40">
        <f ca="1">Format!K40</f>
        <v>4</v>
      </c>
      <c r="I40">
        <f t="shared" ref="I40:I103" ca="1" si="2">IF(H40=2,1,2)</f>
        <v>2</v>
      </c>
      <c r="J40">
        <v>1</v>
      </c>
      <c r="K40">
        <f ca="1">Format!L40</f>
        <v>4</v>
      </c>
      <c r="L40">
        <v>1</v>
      </c>
      <c r="M40">
        <f t="shared" ca="1" si="1"/>
        <v>1.7186821129574022E-5</v>
      </c>
    </row>
    <row r="41" spans="1:13">
      <c r="A41" s="6" t="s">
        <v>1525</v>
      </c>
      <c r="B41">
        <f>Format!H41</f>
        <v>212230</v>
      </c>
      <c r="C41" t="str">
        <f>Format!G41</f>
        <v>US</v>
      </c>
      <c r="D41">
        <f ca="1">Format!J41</f>
        <v>0.461380516722394</v>
      </c>
      <c r="E41" s="6" t="s">
        <v>1</v>
      </c>
      <c r="F41" t="str">
        <f>Format!I41</f>
        <v>CO2</v>
      </c>
      <c r="G41">
        <v>2013</v>
      </c>
      <c r="H41">
        <f ca="1">Format!K41</f>
        <v>4</v>
      </c>
      <c r="I41">
        <f t="shared" ca="1" si="2"/>
        <v>2</v>
      </c>
      <c r="J41">
        <v>1</v>
      </c>
      <c r="K41">
        <f ca="1">Format!L41</f>
        <v>4</v>
      </c>
      <c r="L41">
        <v>1</v>
      </c>
      <c r="M41">
        <f t="shared" ca="1" si="1"/>
        <v>0.461380516722394</v>
      </c>
    </row>
    <row r="42" spans="1:13">
      <c r="A42" s="6" t="s">
        <v>1525</v>
      </c>
      <c r="B42">
        <f>Format!H42</f>
        <v>212230</v>
      </c>
      <c r="C42" t="str">
        <f>Format!G42</f>
        <v>US</v>
      </c>
      <c r="D42">
        <f ca="1">Format!J42</f>
        <v>4.9066316695821207E-5</v>
      </c>
      <c r="E42" s="6" t="s">
        <v>1</v>
      </c>
      <c r="F42" t="str">
        <f>Format!I42</f>
        <v>CH4</v>
      </c>
      <c r="G42">
        <v>2013</v>
      </c>
      <c r="H42">
        <f ca="1">Format!K42</f>
        <v>4</v>
      </c>
      <c r="I42">
        <f t="shared" ca="1" si="2"/>
        <v>2</v>
      </c>
      <c r="J42">
        <v>1</v>
      </c>
      <c r="K42">
        <f ca="1">Format!L42</f>
        <v>4</v>
      </c>
      <c r="L42">
        <v>1</v>
      </c>
      <c r="M42">
        <f t="shared" ca="1" si="1"/>
        <v>4.9066316695821207E-5</v>
      </c>
    </row>
    <row r="43" spans="1:13">
      <c r="A43" s="6" t="s">
        <v>1525</v>
      </c>
      <c r="B43">
        <f>Format!H43</f>
        <v>212230</v>
      </c>
      <c r="C43" t="str">
        <f>Format!G43</f>
        <v>US</v>
      </c>
      <c r="D43">
        <f ca="1">Format!J43</f>
        <v>1.7177729172278915E-5</v>
      </c>
      <c r="E43" s="6" t="s">
        <v>1</v>
      </c>
      <c r="F43" t="str">
        <f>Format!I43</f>
        <v>N2O</v>
      </c>
      <c r="G43">
        <v>2013</v>
      </c>
      <c r="H43">
        <f ca="1">Format!K43</f>
        <v>4</v>
      </c>
      <c r="I43">
        <f t="shared" ca="1" si="2"/>
        <v>2</v>
      </c>
      <c r="J43">
        <v>1</v>
      </c>
      <c r="K43">
        <f ca="1">Format!L43</f>
        <v>4</v>
      </c>
      <c r="L43">
        <v>1</v>
      </c>
      <c r="M43">
        <f t="shared" ca="1" si="1"/>
        <v>1.7177729172278915E-5</v>
      </c>
    </row>
    <row r="44" spans="1:13">
      <c r="A44" s="6" t="s">
        <v>1525</v>
      </c>
      <c r="B44">
        <f>Format!H44</f>
        <v>212310</v>
      </c>
      <c r="C44" t="str">
        <f>Format!G44</f>
        <v>US</v>
      </c>
      <c r="D44">
        <f ca="1">Format!J44</f>
        <v>0.21881944186578653</v>
      </c>
      <c r="E44" s="6" t="s">
        <v>1</v>
      </c>
      <c r="F44" t="str">
        <f>Format!I44</f>
        <v>CO2</v>
      </c>
      <c r="G44">
        <v>2013</v>
      </c>
      <c r="H44">
        <f ca="1">Format!K44</f>
        <v>4</v>
      </c>
      <c r="I44">
        <f t="shared" ca="1" si="2"/>
        <v>2</v>
      </c>
      <c r="J44">
        <v>1</v>
      </c>
      <c r="K44">
        <f ca="1">Format!L44</f>
        <v>4</v>
      </c>
      <c r="L44">
        <v>1</v>
      </c>
      <c r="M44">
        <f t="shared" ca="1" si="1"/>
        <v>0.21881944186578653</v>
      </c>
    </row>
    <row r="45" spans="1:13">
      <c r="A45" s="6" t="s">
        <v>1525</v>
      </c>
      <c r="B45">
        <f>Format!H45</f>
        <v>212310</v>
      </c>
      <c r="C45" t="str">
        <f>Format!G45</f>
        <v>US</v>
      </c>
      <c r="D45">
        <f ca="1">Format!J45</f>
        <v>3.0910186756457305E-5</v>
      </c>
      <c r="E45" s="6" t="s">
        <v>1</v>
      </c>
      <c r="F45" t="str">
        <f>Format!I45</f>
        <v>CH4</v>
      </c>
      <c r="G45">
        <v>2013</v>
      </c>
      <c r="H45">
        <f ca="1">Format!K45</f>
        <v>4</v>
      </c>
      <c r="I45">
        <f t="shared" ca="1" si="2"/>
        <v>2</v>
      </c>
      <c r="J45">
        <v>1</v>
      </c>
      <c r="K45">
        <f ca="1">Format!L45</f>
        <v>4</v>
      </c>
      <c r="L45">
        <v>1</v>
      </c>
      <c r="M45">
        <f t="shared" ca="1" si="1"/>
        <v>3.0910186756457305E-5</v>
      </c>
    </row>
    <row r="46" spans="1:13">
      <c r="A46" s="6" t="s">
        <v>1525</v>
      </c>
      <c r="B46">
        <f>Format!H46</f>
        <v>212310</v>
      </c>
      <c r="C46" t="str">
        <f>Format!G46</f>
        <v>US</v>
      </c>
      <c r="D46">
        <f ca="1">Format!J46</f>
        <v>1.1079721310870688E-5</v>
      </c>
      <c r="E46" s="6" t="s">
        <v>1</v>
      </c>
      <c r="F46" t="str">
        <f>Format!I46</f>
        <v>N2O</v>
      </c>
      <c r="G46">
        <v>2013</v>
      </c>
      <c r="H46">
        <f ca="1">Format!K46</f>
        <v>4</v>
      </c>
      <c r="I46">
        <f t="shared" ca="1" si="2"/>
        <v>2</v>
      </c>
      <c r="J46">
        <v>1</v>
      </c>
      <c r="K46">
        <f ca="1">Format!L46</f>
        <v>4</v>
      </c>
      <c r="L46">
        <v>1</v>
      </c>
      <c r="M46">
        <f t="shared" ca="1" si="1"/>
        <v>1.1079721310870688E-5</v>
      </c>
    </row>
    <row r="47" spans="1:13">
      <c r="A47" s="6" t="s">
        <v>1525</v>
      </c>
      <c r="B47">
        <f>Format!H47</f>
        <v>213111</v>
      </c>
      <c r="C47" t="str">
        <f>Format!G47</f>
        <v>US</v>
      </c>
      <c r="D47">
        <f ca="1">Format!J47</f>
        <v>4.9658985853365416E-2</v>
      </c>
      <c r="E47" s="6" t="s">
        <v>1</v>
      </c>
      <c r="F47" t="str">
        <f>Format!I47</f>
        <v>CO2</v>
      </c>
      <c r="G47">
        <v>2013</v>
      </c>
      <c r="H47">
        <f ca="1">Format!K47</f>
        <v>4</v>
      </c>
      <c r="I47">
        <f t="shared" ca="1" si="2"/>
        <v>2</v>
      </c>
      <c r="J47">
        <v>1</v>
      </c>
      <c r="K47">
        <f ca="1">Format!L47</f>
        <v>4</v>
      </c>
      <c r="L47">
        <v>1</v>
      </c>
      <c r="M47">
        <f t="shared" ca="1" si="1"/>
        <v>4.9658985853365416E-2</v>
      </c>
    </row>
    <row r="48" spans="1:13">
      <c r="A48" s="6" t="s">
        <v>1525</v>
      </c>
      <c r="B48">
        <f>Format!H48</f>
        <v>213111</v>
      </c>
      <c r="C48" t="str">
        <f>Format!G48</f>
        <v>US</v>
      </c>
      <c r="D48">
        <f ca="1">Format!J48</f>
        <v>2.2442897741692484E-5</v>
      </c>
      <c r="E48" s="6" t="s">
        <v>1</v>
      </c>
      <c r="F48" t="str">
        <f>Format!I48</f>
        <v>CH4</v>
      </c>
      <c r="G48">
        <v>2013</v>
      </c>
      <c r="H48">
        <f ca="1">Format!K48</f>
        <v>4</v>
      </c>
      <c r="I48">
        <f t="shared" ca="1" si="2"/>
        <v>2</v>
      </c>
      <c r="J48">
        <v>1</v>
      </c>
      <c r="K48">
        <f ca="1">Format!L48</f>
        <v>4</v>
      </c>
      <c r="L48">
        <v>1</v>
      </c>
      <c r="M48">
        <f t="shared" ca="1" si="1"/>
        <v>2.2442897741692484E-5</v>
      </c>
    </row>
    <row r="49" spans="1:13">
      <c r="A49" s="6" t="s">
        <v>1525</v>
      </c>
      <c r="B49">
        <f>Format!H49</f>
        <v>213111</v>
      </c>
      <c r="C49" t="str">
        <f>Format!G49</f>
        <v>US</v>
      </c>
      <c r="D49">
        <f ca="1">Format!J49</f>
        <v>8.9426202557541304E-6</v>
      </c>
      <c r="E49" s="6" t="s">
        <v>1</v>
      </c>
      <c r="F49" t="str">
        <f>Format!I49</f>
        <v>N2O</v>
      </c>
      <c r="G49">
        <v>2013</v>
      </c>
      <c r="H49">
        <f ca="1">Format!K49</f>
        <v>4</v>
      </c>
      <c r="I49">
        <f t="shared" ca="1" si="2"/>
        <v>2</v>
      </c>
      <c r="J49">
        <v>1</v>
      </c>
      <c r="K49">
        <f ca="1">Format!L49</f>
        <v>4</v>
      </c>
      <c r="L49">
        <v>1</v>
      </c>
      <c r="M49">
        <f t="shared" ca="1" si="1"/>
        <v>8.9426202557541304E-6</v>
      </c>
    </row>
    <row r="50" spans="1:13">
      <c r="A50" s="6" t="s">
        <v>1525</v>
      </c>
      <c r="B50">
        <f>Format!H50</f>
        <v>221100</v>
      </c>
      <c r="C50" t="str">
        <f>Format!G50</f>
        <v>US</v>
      </c>
      <c r="D50">
        <f ca="1">Format!J50</f>
        <v>6.846231602288146</v>
      </c>
      <c r="E50" s="6" t="s">
        <v>1</v>
      </c>
      <c r="F50" t="str">
        <f>Format!I50</f>
        <v>CO2</v>
      </c>
      <c r="G50">
        <v>2013</v>
      </c>
      <c r="H50">
        <f ca="1">Format!K50</f>
        <v>2</v>
      </c>
      <c r="I50">
        <f t="shared" ca="1" si="2"/>
        <v>1</v>
      </c>
      <c r="J50">
        <v>1</v>
      </c>
      <c r="K50">
        <f ca="1">Format!L50</f>
        <v>1</v>
      </c>
      <c r="L50">
        <v>1</v>
      </c>
      <c r="M50">
        <f t="shared" ca="1" si="1"/>
        <v>6.846231602288146</v>
      </c>
    </row>
    <row r="51" spans="1:13">
      <c r="A51" s="6" t="s">
        <v>1525</v>
      </c>
      <c r="B51">
        <f>Format!H51</f>
        <v>221100</v>
      </c>
      <c r="C51" t="str">
        <f>Format!G51</f>
        <v>US</v>
      </c>
      <c r="D51">
        <f ca="1">Format!J51</f>
        <v>1.5907154397228399E-4</v>
      </c>
      <c r="E51" s="6" t="s">
        <v>1</v>
      </c>
      <c r="F51" t="str">
        <f>Format!I51</f>
        <v>N2O</v>
      </c>
      <c r="G51">
        <v>2013</v>
      </c>
      <c r="H51">
        <f ca="1">Format!K51</f>
        <v>2</v>
      </c>
      <c r="I51">
        <f t="shared" ca="1" si="2"/>
        <v>1</v>
      </c>
      <c r="J51">
        <v>1</v>
      </c>
      <c r="K51">
        <f ca="1">Format!L51</f>
        <v>1</v>
      </c>
      <c r="L51">
        <v>1</v>
      </c>
      <c r="M51">
        <f t="shared" ca="1" si="1"/>
        <v>1.5907154397228399E-4</v>
      </c>
    </row>
    <row r="52" spans="1:13">
      <c r="A52" s="6" t="s">
        <v>1525</v>
      </c>
      <c r="B52">
        <f>Format!H52</f>
        <v>221100</v>
      </c>
      <c r="C52" t="str">
        <f>Format!G52</f>
        <v>US</v>
      </c>
      <c r="D52">
        <f ca="1">Format!J52</f>
        <v>5.6770443238012726E-5</v>
      </c>
      <c r="E52" s="6" t="s">
        <v>1</v>
      </c>
      <c r="F52" t="str">
        <f>Format!I52</f>
        <v>CH4</v>
      </c>
      <c r="G52">
        <v>2013</v>
      </c>
      <c r="H52">
        <f ca="1">Format!K52</f>
        <v>2</v>
      </c>
      <c r="I52">
        <f t="shared" ca="1" si="2"/>
        <v>1</v>
      </c>
      <c r="J52">
        <v>1</v>
      </c>
      <c r="K52">
        <f ca="1">Format!L52</f>
        <v>1</v>
      </c>
      <c r="L52">
        <v>1</v>
      </c>
      <c r="M52">
        <f t="shared" ca="1" si="1"/>
        <v>5.6770443238012726E-5</v>
      </c>
    </row>
    <row r="53" spans="1:13">
      <c r="A53" s="6" t="s">
        <v>1525</v>
      </c>
      <c r="B53">
        <f>Format!H53</f>
        <v>221100</v>
      </c>
      <c r="C53" t="str">
        <f>Format!G53</f>
        <v>US</v>
      </c>
      <c r="D53">
        <f ca="1">Format!J53</f>
        <v>8.8836924064489875E-7</v>
      </c>
      <c r="E53" s="6" t="s">
        <v>1</v>
      </c>
      <c r="F53" t="str">
        <f>Format!I53</f>
        <v>SF6</v>
      </c>
      <c r="G53">
        <v>2013</v>
      </c>
      <c r="H53">
        <f ca="1">Format!K53</f>
        <v>2</v>
      </c>
      <c r="I53">
        <f t="shared" ca="1" si="2"/>
        <v>1</v>
      </c>
      <c r="J53">
        <v>1</v>
      </c>
      <c r="K53">
        <f ca="1">Format!L53</f>
        <v>1</v>
      </c>
      <c r="L53">
        <v>1</v>
      </c>
      <c r="M53">
        <f t="shared" ca="1" si="1"/>
        <v>8.8836924064489875E-7</v>
      </c>
    </row>
    <row r="54" spans="1:13">
      <c r="A54" s="6" t="s">
        <v>1525</v>
      </c>
      <c r="B54">
        <f>Format!H54</f>
        <v>221100</v>
      </c>
      <c r="C54" t="str">
        <f>Format!G54</f>
        <v>US</v>
      </c>
      <c r="D54">
        <f ca="1">Format!J54</f>
        <v>4.6474527811967132E-10</v>
      </c>
      <c r="E54" s="6" t="s">
        <v>1</v>
      </c>
      <c r="F54" t="str">
        <f>Format!I54</f>
        <v>HFC-134a</v>
      </c>
      <c r="G54">
        <v>2013</v>
      </c>
      <c r="H54">
        <f ca="1">Format!K54</f>
        <v>4</v>
      </c>
      <c r="I54">
        <f t="shared" ca="1" si="2"/>
        <v>2</v>
      </c>
      <c r="J54">
        <v>1</v>
      </c>
      <c r="K54">
        <f ca="1">Format!L54</f>
        <v>4</v>
      </c>
      <c r="L54">
        <v>1</v>
      </c>
      <c r="M54">
        <f t="shared" ca="1" si="1"/>
        <v>4.6474527811967132E-10</v>
      </c>
    </row>
    <row r="55" spans="1:13">
      <c r="A55" s="6" t="s">
        <v>1525</v>
      </c>
      <c r="B55">
        <f>Format!H55</f>
        <v>221100</v>
      </c>
      <c r="C55" t="str">
        <f>Format!G55</f>
        <v>US</v>
      </c>
      <c r="D55">
        <f ca="1">Format!J55</f>
        <v>4.1082571664012567E-11</v>
      </c>
      <c r="E55" s="6" t="s">
        <v>1</v>
      </c>
      <c r="F55" t="str">
        <f>Format!I55</f>
        <v>HFC-125</v>
      </c>
      <c r="G55">
        <v>2013</v>
      </c>
      <c r="H55">
        <f ca="1">Format!K55</f>
        <v>4</v>
      </c>
      <c r="I55">
        <f t="shared" ca="1" si="2"/>
        <v>2</v>
      </c>
      <c r="J55">
        <v>1</v>
      </c>
      <c r="K55">
        <f ca="1">Format!L55</f>
        <v>4</v>
      </c>
      <c r="L55">
        <v>1</v>
      </c>
      <c r="M55">
        <f t="shared" ca="1" si="1"/>
        <v>4.1082571664012567E-11</v>
      </c>
    </row>
    <row r="56" spans="1:13">
      <c r="A56" s="6" t="s">
        <v>1525</v>
      </c>
      <c r="B56">
        <f>Format!H56</f>
        <v>221100</v>
      </c>
      <c r="C56" t="str">
        <f>Format!G56</f>
        <v>US</v>
      </c>
      <c r="D56">
        <f ca="1">Format!J56</f>
        <v>1.2989069631801625E-11</v>
      </c>
      <c r="E56" s="6" t="s">
        <v>1</v>
      </c>
      <c r="F56" t="str">
        <f>Format!I56</f>
        <v>HFC-32</v>
      </c>
      <c r="G56">
        <v>2013</v>
      </c>
      <c r="H56">
        <f ca="1">Format!K56</f>
        <v>4</v>
      </c>
      <c r="I56">
        <f t="shared" ca="1" si="2"/>
        <v>2</v>
      </c>
      <c r="J56">
        <v>1</v>
      </c>
      <c r="K56">
        <f ca="1">Format!L56</f>
        <v>4</v>
      </c>
      <c r="L56">
        <v>1</v>
      </c>
      <c r="M56">
        <f t="shared" ca="1" si="1"/>
        <v>1.2989069631801625E-11</v>
      </c>
    </row>
    <row r="57" spans="1:13">
      <c r="A57" s="6" t="s">
        <v>1525</v>
      </c>
      <c r="B57">
        <f>Format!H57</f>
        <v>221100</v>
      </c>
      <c r="C57" t="str">
        <f>Format!G57</f>
        <v>US</v>
      </c>
      <c r="D57">
        <f ca="1">Format!J57</f>
        <v>2.5694820630694819E-11</v>
      </c>
      <c r="E57" s="6" t="s">
        <v>1</v>
      </c>
      <c r="F57" t="str">
        <f>Format!I57</f>
        <v>HFC-143a</v>
      </c>
      <c r="G57">
        <v>2013</v>
      </c>
      <c r="H57">
        <f ca="1">Format!K57</f>
        <v>4</v>
      </c>
      <c r="I57">
        <f t="shared" ca="1" si="2"/>
        <v>2</v>
      </c>
      <c r="J57">
        <v>1</v>
      </c>
      <c r="K57">
        <f ca="1">Format!L57</f>
        <v>4</v>
      </c>
      <c r="L57">
        <v>1</v>
      </c>
      <c r="M57">
        <f t="shared" ca="1" si="1"/>
        <v>2.5694820630694819E-11</v>
      </c>
    </row>
    <row r="58" spans="1:13">
      <c r="A58" s="6" t="s">
        <v>1525</v>
      </c>
      <c r="B58">
        <f>Format!H58</f>
        <v>221100</v>
      </c>
      <c r="C58" t="str">
        <f>Format!G58</f>
        <v>US</v>
      </c>
      <c r="D58">
        <f ca="1">Format!J58</f>
        <v>1.1618663202758335E-12</v>
      </c>
      <c r="E58" s="6" t="s">
        <v>1</v>
      </c>
      <c r="F58" t="str">
        <f>Format!I58</f>
        <v>HFC-236fa</v>
      </c>
      <c r="G58">
        <v>2013</v>
      </c>
      <c r="H58">
        <f ca="1">Format!K58</f>
        <v>4</v>
      </c>
      <c r="I58">
        <f t="shared" ca="1" si="2"/>
        <v>2</v>
      </c>
      <c r="J58">
        <v>1</v>
      </c>
      <c r="K58">
        <f ca="1">Format!L58</f>
        <v>4</v>
      </c>
      <c r="L58">
        <v>1</v>
      </c>
      <c r="M58">
        <f t="shared" ca="1" si="1"/>
        <v>1.1618663202758335E-12</v>
      </c>
    </row>
    <row r="59" spans="1:13">
      <c r="A59" s="6" t="s">
        <v>1525</v>
      </c>
      <c r="B59">
        <f>Format!H59</f>
        <v>221200</v>
      </c>
      <c r="C59" t="str">
        <f>Format!G59</f>
        <v>US</v>
      </c>
      <c r="D59">
        <f ca="1">Format!J59</f>
        <v>5.5256796092555136E-3</v>
      </c>
      <c r="E59" s="6" t="s">
        <v>1</v>
      </c>
      <c r="F59" t="str">
        <f>Format!I59</f>
        <v>CH4</v>
      </c>
      <c r="G59">
        <v>2013</v>
      </c>
      <c r="H59">
        <f ca="1">Format!K59</f>
        <v>4</v>
      </c>
      <c r="I59">
        <f t="shared" ca="1" si="2"/>
        <v>2</v>
      </c>
      <c r="J59">
        <v>1</v>
      </c>
      <c r="K59">
        <f ca="1">Format!L59</f>
        <v>4</v>
      </c>
      <c r="L59">
        <v>1</v>
      </c>
      <c r="M59">
        <f t="shared" ca="1" si="1"/>
        <v>5.5256796092555136E-3</v>
      </c>
    </row>
    <row r="60" spans="1:13">
      <c r="A60" s="6" t="s">
        <v>1525</v>
      </c>
      <c r="B60">
        <f>Format!H60</f>
        <v>221200</v>
      </c>
      <c r="C60" t="str">
        <f>Format!G60</f>
        <v>US</v>
      </c>
      <c r="D60" s="378">
        <f ca="1">Format!J60</f>
        <v>0.28944036048481259</v>
      </c>
      <c r="E60" s="6" t="s">
        <v>1</v>
      </c>
      <c r="F60" t="str">
        <f>Format!I60</f>
        <v>CO2</v>
      </c>
      <c r="G60">
        <v>2013</v>
      </c>
      <c r="H60">
        <f ca="1">Format!K60</f>
        <v>2</v>
      </c>
      <c r="I60">
        <f t="shared" ca="1" si="2"/>
        <v>1</v>
      </c>
      <c r="J60">
        <v>1</v>
      </c>
      <c r="K60">
        <f ca="1">Format!L60</f>
        <v>1</v>
      </c>
      <c r="L60">
        <v>1</v>
      </c>
      <c r="M60">
        <f t="shared" ca="1" si="1"/>
        <v>0.28944036048481259</v>
      </c>
    </row>
    <row r="61" spans="1:13">
      <c r="A61" s="6" t="s">
        <v>1525</v>
      </c>
      <c r="B61">
        <f>Format!H61</f>
        <v>221300</v>
      </c>
      <c r="C61" t="str">
        <f>Format!G61</f>
        <v>US</v>
      </c>
      <c r="D61">
        <f ca="1">Format!J61</f>
        <v>6.0865430337612936E-2</v>
      </c>
      <c r="E61" s="6" t="s">
        <v>1</v>
      </c>
      <c r="F61" t="str">
        <f>Format!I61</f>
        <v>CH4</v>
      </c>
      <c r="G61">
        <v>2013</v>
      </c>
      <c r="H61">
        <f ca="1">Format!K61</f>
        <v>4</v>
      </c>
      <c r="I61">
        <f t="shared" ca="1" si="2"/>
        <v>2</v>
      </c>
      <c r="J61">
        <v>1</v>
      </c>
      <c r="K61">
        <f ca="1">Format!L61</f>
        <v>4</v>
      </c>
      <c r="L61">
        <v>1</v>
      </c>
      <c r="M61">
        <f t="shared" ca="1" si="1"/>
        <v>6.0865430337612936E-2</v>
      </c>
    </row>
    <row r="62" spans="1:13">
      <c r="A62" s="6" t="s">
        <v>1525</v>
      </c>
      <c r="B62">
        <f>Format!H62</f>
        <v>221300</v>
      </c>
      <c r="C62" t="str">
        <f>Format!G62</f>
        <v>US</v>
      </c>
      <c r="D62">
        <f ca="1">Format!J62</f>
        <v>2.4726581074655256E-3</v>
      </c>
      <c r="E62" s="6" t="s">
        <v>1</v>
      </c>
      <c r="F62" t="str">
        <f>Format!I62</f>
        <v>CO2</v>
      </c>
      <c r="G62">
        <v>2013</v>
      </c>
      <c r="H62">
        <f ca="1">Format!K62</f>
        <v>4</v>
      </c>
      <c r="I62">
        <f t="shared" ca="1" si="2"/>
        <v>2</v>
      </c>
      <c r="J62">
        <v>1</v>
      </c>
      <c r="K62">
        <f ca="1">Format!L62</f>
        <v>4</v>
      </c>
      <c r="L62">
        <v>1</v>
      </c>
      <c r="M62">
        <f t="shared" ca="1" si="1"/>
        <v>2.4726581074655256E-3</v>
      </c>
    </row>
    <row r="63" spans="1:13">
      <c r="A63" s="6" t="s">
        <v>1525</v>
      </c>
      <c r="B63">
        <f>Format!H63</f>
        <v>221300</v>
      </c>
      <c r="C63" t="str">
        <f>Format!G63</f>
        <v>US</v>
      </c>
      <c r="D63">
        <f ca="1">Format!J63</f>
        <v>1.4361075740313455E-3</v>
      </c>
      <c r="E63" s="6" t="s">
        <v>1</v>
      </c>
      <c r="F63" t="str">
        <f>Format!I63</f>
        <v>N2O</v>
      </c>
      <c r="G63">
        <v>2013</v>
      </c>
      <c r="H63">
        <f ca="1">Format!K63</f>
        <v>2</v>
      </c>
      <c r="I63">
        <f t="shared" ca="1" si="2"/>
        <v>1</v>
      </c>
      <c r="J63">
        <v>1</v>
      </c>
      <c r="K63">
        <f ca="1">Format!L63</f>
        <v>1</v>
      </c>
      <c r="L63">
        <v>1</v>
      </c>
      <c r="M63">
        <f t="shared" ca="1" si="1"/>
        <v>1.4361075740313455E-3</v>
      </c>
    </row>
    <row r="64" spans="1:13">
      <c r="A64" s="6" t="s">
        <v>1525</v>
      </c>
      <c r="B64">
        <f>Format!H64</f>
        <v>230301</v>
      </c>
      <c r="C64" t="str">
        <f>Format!G64</f>
        <v>US</v>
      </c>
      <c r="D64">
        <f ca="1">Format!J64</f>
        <v>6.6923601382506942E-2</v>
      </c>
      <c r="E64" s="6" t="s">
        <v>1</v>
      </c>
      <c r="F64" t="str">
        <f>Format!I64</f>
        <v>CO2</v>
      </c>
      <c r="G64">
        <v>2013</v>
      </c>
      <c r="H64">
        <f ca="1">Format!K64</f>
        <v>4</v>
      </c>
      <c r="I64">
        <f t="shared" ca="1" si="2"/>
        <v>2</v>
      </c>
      <c r="J64">
        <v>1</v>
      </c>
      <c r="K64">
        <f ca="1">Format!L64</f>
        <v>4</v>
      </c>
      <c r="L64">
        <v>1</v>
      </c>
      <c r="M64">
        <f t="shared" ca="1" si="1"/>
        <v>6.6923601382506942E-2</v>
      </c>
    </row>
    <row r="65" spans="1:13">
      <c r="A65" s="6" t="s">
        <v>1525</v>
      </c>
      <c r="B65">
        <f>Format!H65</f>
        <v>230301</v>
      </c>
      <c r="C65" t="str">
        <f>Format!G65</f>
        <v>US</v>
      </c>
      <c r="D65">
        <f ca="1">Format!J65</f>
        <v>5.2284521724860941E-6</v>
      </c>
      <c r="E65" s="6" t="s">
        <v>1</v>
      </c>
      <c r="F65" t="str">
        <f>Format!I65</f>
        <v>HFC-134a</v>
      </c>
      <c r="G65">
        <v>2013</v>
      </c>
      <c r="H65">
        <f ca="1">Format!K65</f>
        <v>4</v>
      </c>
      <c r="I65">
        <f t="shared" ca="1" si="2"/>
        <v>2</v>
      </c>
      <c r="J65">
        <v>1</v>
      </c>
      <c r="K65">
        <f ca="1">Format!L65</f>
        <v>4</v>
      </c>
      <c r="L65">
        <v>1</v>
      </c>
      <c r="M65">
        <f t="shared" ca="1" si="1"/>
        <v>5.2284521724860941E-6</v>
      </c>
    </row>
    <row r="66" spans="1:13">
      <c r="A66" s="6" t="s">
        <v>1525</v>
      </c>
      <c r="B66">
        <f>Format!H66</f>
        <v>230301</v>
      </c>
      <c r="C66" t="str">
        <f>Format!G66</f>
        <v>US</v>
      </c>
      <c r="D66">
        <f ca="1">Format!J66</f>
        <v>2.6049679713019749E-6</v>
      </c>
      <c r="E66" s="6" t="s">
        <v>1</v>
      </c>
      <c r="F66" t="str">
        <f>Format!I66</f>
        <v>CH4</v>
      </c>
      <c r="G66">
        <v>2013</v>
      </c>
      <c r="H66">
        <f ca="1">Format!K66</f>
        <v>4</v>
      </c>
      <c r="I66">
        <f t="shared" ca="1" si="2"/>
        <v>2</v>
      </c>
      <c r="J66">
        <v>1</v>
      </c>
      <c r="K66">
        <f ca="1">Format!L66</f>
        <v>4</v>
      </c>
      <c r="L66">
        <v>1</v>
      </c>
      <c r="M66">
        <f t="shared" ca="1" si="1"/>
        <v>2.6049679713019749E-6</v>
      </c>
    </row>
    <row r="67" spans="1:13">
      <c r="A67" s="6" t="s">
        <v>1525</v>
      </c>
      <c r="B67">
        <f>Format!H67</f>
        <v>230301</v>
      </c>
      <c r="C67" t="str">
        <f>Format!G67</f>
        <v>US</v>
      </c>
      <c r="D67">
        <f ca="1">Format!J67</f>
        <v>4.6218492404502027E-7</v>
      </c>
      <c r="E67" s="6" t="s">
        <v>1</v>
      </c>
      <c r="F67" t="str">
        <f>Format!I67</f>
        <v>HFC-125</v>
      </c>
      <c r="G67">
        <v>2013</v>
      </c>
      <c r="H67">
        <f ca="1">Format!K67</f>
        <v>4</v>
      </c>
      <c r="I67">
        <f t="shared" ca="1" si="2"/>
        <v>2</v>
      </c>
      <c r="J67">
        <v>1</v>
      </c>
      <c r="K67">
        <f ca="1">Format!L67</f>
        <v>4</v>
      </c>
      <c r="L67">
        <v>1</v>
      </c>
      <c r="M67">
        <f t="shared" ca="1" si="1"/>
        <v>4.6218492404502027E-7</v>
      </c>
    </row>
    <row r="68" spans="1:13">
      <c r="A68" s="6" t="s">
        <v>1525</v>
      </c>
      <c r="B68">
        <f>Format!H68</f>
        <v>230301</v>
      </c>
      <c r="C68" t="str">
        <f>Format!G68</f>
        <v>US</v>
      </c>
      <c r="D68">
        <f ca="1">Format!J68</f>
        <v>1.4612892810818165E-7</v>
      </c>
      <c r="E68" s="6" t="s">
        <v>1</v>
      </c>
      <c r="F68" t="str">
        <f>Format!I68</f>
        <v>HFC-32</v>
      </c>
      <c r="G68">
        <v>2013</v>
      </c>
      <c r="H68">
        <f ca="1">Format!K68</f>
        <v>4</v>
      </c>
      <c r="I68">
        <f t="shared" ca="1" si="2"/>
        <v>2</v>
      </c>
      <c r="J68">
        <v>1</v>
      </c>
      <c r="K68">
        <f ca="1">Format!L68</f>
        <v>4</v>
      </c>
      <c r="L68">
        <v>1</v>
      </c>
      <c r="M68">
        <f t="shared" ref="M68:M131" ca="1" si="3">IFERROR(D68,"")</f>
        <v>1.4612892810818165E-7</v>
      </c>
    </row>
    <row r="69" spans="1:13">
      <c r="A69" s="6" t="s">
        <v>1525</v>
      </c>
      <c r="B69">
        <f>Format!H69</f>
        <v>230301</v>
      </c>
      <c r="C69" t="str">
        <f>Format!G69</f>
        <v>US</v>
      </c>
      <c r="D69">
        <f ca="1">Format!J69</f>
        <v>2.8907048026769494E-7</v>
      </c>
      <c r="E69" s="6" t="s">
        <v>1</v>
      </c>
      <c r="F69" t="str">
        <f>Format!I69</f>
        <v>HFC-143a</v>
      </c>
      <c r="G69">
        <v>2013</v>
      </c>
      <c r="H69">
        <f ca="1">Format!K69</f>
        <v>4</v>
      </c>
      <c r="I69">
        <f t="shared" ca="1" si="2"/>
        <v>2</v>
      </c>
      <c r="J69">
        <v>1</v>
      </c>
      <c r="K69">
        <f ca="1">Format!L69</f>
        <v>4</v>
      </c>
      <c r="L69">
        <v>1</v>
      </c>
      <c r="M69">
        <f t="shared" ca="1" si="3"/>
        <v>2.8907048026769494E-7</v>
      </c>
    </row>
    <row r="70" spans="1:13">
      <c r="A70" s="6" t="s">
        <v>1525</v>
      </c>
      <c r="B70">
        <f>Format!H70</f>
        <v>230301</v>
      </c>
      <c r="C70" t="str">
        <f>Format!G70</f>
        <v>US</v>
      </c>
      <c r="D70">
        <f ca="1">Format!J70</f>
        <v>5.0308676722733174E-7</v>
      </c>
      <c r="E70" s="6" t="s">
        <v>1</v>
      </c>
      <c r="F70" t="str">
        <f>Format!I70</f>
        <v>N2O</v>
      </c>
      <c r="G70">
        <v>2013</v>
      </c>
      <c r="H70">
        <f ca="1">Format!K70</f>
        <v>4</v>
      </c>
      <c r="I70">
        <f t="shared" ca="1" si="2"/>
        <v>2</v>
      </c>
      <c r="J70">
        <v>1</v>
      </c>
      <c r="K70">
        <f ca="1">Format!L70</f>
        <v>4</v>
      </c>
      <c r="L70">
        <v>1</v>
      </c>
      <c r="M70">
        <f t="shared" ca="1" si="3"/>
        <v>5.0308676722733174E-7</v>
      </c>
    </row>
    <row r="71" spans="1:13">
      <c r="A71" s="6" t="s">
        <v>1525</v>
      </c>
      <c r="B71">
        <f>Format!H71</f>
        <v>230301</v>
      </c>
      <c r="C71" t="str">
        <f>Format!G71</f>
        <v>US</v>
      </c>
      <c r="D71">
        <f ca="1">Format!J71</f>
        <v>1.3071165587658455E-8</v>
      </c>
      <c r="E71" s="6" t="s">
        <v>1</v>
      </c>
      <c r="F71" t="str">
        <f>Format!I71</f>
        <v>HFC-236fa</v>
      </c>
      <c r="G71">
        <v>2013</v>
      </c>
      <c r="H71">
        <f ca="1">Format!K71</f>
        <v>4</v>
      </c>
      <c r="I71">
        <f t="shared" ca="1" si="2"/>
        <v>2</v>
      </c>
      <c r="J71">
        <v>1</v>
      </c>
      <c r="K71">
        <f ca="1">Format!L71</f>
        <v>4</v>
      </c>
      <c r="L71">
        <v>1</v>
      </c>
      <c r="M71">
        <f t="shared" ca="1" si="3"/>
        <v>1.3071165587658455E-8</v>
      </c>
    </row>
    <row r="72" spans="1:13">
      <c r="A72" s="6" t="s">
        <v>1525</v>
      </c>
      <c r="B72">
        <f>Format!H72</f>
        <v>230302</v>
      </c>
      <c r="C72" t="str">
        <f>Format!G72</f>
        <v>US</v>
      </c>
      <c r="D72">
        <f ca="1">Format!J72</f>
        <v>5.7279412497895775E-2</v>
      </c>
      <c r="E72" s="6" t="s">
        <v>1</v>
      </c>
      <c r="F72" t="str">
        <f>Format!I72</f>
        <v>CO2</v>
      </c>
      <c r="G72">
        <v>2013</v>
      </c>
      <c r="H72">
        <f ca="1">Format!K72</f>
        <v>4</v>
      </c>
      <c r="I72">
        <f t="shared" ca="1" si="2"/>
        <v>2</v>
      </c>
      <c r="J72">
        <v>1</v>
      </c>
      <c r="K72">
        <f ca="1">Format!L72</f>
        <v>4</v>
      </c>
      <c r="L72">
        <v>1</v>
      </c>
      <c r="M72">
        <f t="shared" ca="1" si="3"/>
        <v>5.7279412497895775E-2</v>
      </c>
    </row>
    <row r="73" spans="1:13">
      <c r="A73" s="6" t="s">
        <v>1525</v>
      </c>
      <c r="B73">
        <f>Format!H73</f>
        <v>230302</v>
      </c>
      <c r="C73" t="str">
        <f>Format!G73</f>
        <v>US</v>
      </c>
      <c r="D73">
        <f ca="1">Format!J73</f>
        <v>6.3439086726143315E-6</v>
      </c>
      <c r="E73" s="6" t="s">
        <v>1</v>
      </c>
      <c r="F73" t="str">
        <f>Format!I73</f>
        <v>HFC-134a</v>
      </c>
      <c r="G73">
        <v>2013</v>
      </c>
      <c r="H73">
        <f ca="1">Format!K73</f>
        <v>4</v>
      </c>
      <c r="I73">
        <f t="shared" ca="1" si="2"/>
        <v>2</v>
      </c>
      <c r="J73">
        <v>1</v>
      </c>
      <c r="K73">
        <f ca="1">Format!L73</f>
        <v>4</v>
      </c>
      <c r="L73">
        <v>1</v>
      </c>
      <c r="M73">
        <f t="shared" ca="1" si="3"/>
        <v>6.3439086726143315E-6</v>
      </c>
    </row>
    <row r="74" spans="1:13">
      <c r="A74" s="6" t="s">
        <v>1525</v>
      </c>
      <c r="B74">
        <f>Format!H74</f>
        <v>230302</v>
      </c>
      <c r="C74" t="str">
        <f>Format!G74</f>
        <v>US</v>
      </c>
      <c r="D74">
        <f ca="1">Format!J74</f>
        <v>5.6078909231116223E-7</v>
      </c>
      <c r="E74" s="6" t="s">
        <v>1</v>
      </c>
      <c r="F74" t="str">
        <f>Format!I74</f>
        <v>HFC-125</v>
      </c>
      <c r="G74">
        <v>2013</v>
      </c>
      <c r="H74">
        <f ca="1">Format!K74</f>
        <v>4</v>
      </c>
      <c r="I74">
        <f t="shared" ca="1" si="2"/>
        <v>2</v>
      </c>
      <c r="J74">
        <v>1</v>
      </c>
      <c r="K74">
        <f ca="1">Format!L74</f>
        <v>4</v>
      </c>
      <c r="L74">
        <v>1</v>
      </c>
      <c r="M74">
        <f t="shared" ca="1" si="3"/>
        <v>5.6078909231116223E-7</v>
      </c>
    </row>
    <row r="75" spans="1:13">
      <c r="A75" s="6" t="s">
        <v>1525</v>
      </c>
      <c r="B75">
        <f>Format!H75</f>
        <v>230302</v>
      </c>
      <c r="C75" t="str">
        <f>Format!G75</f>
        <v>US</v>
      </c>
      <c r="D75">
        <f ca="1">Format!J75</f>
        <v>2.2935633357564415E-6</v>
      </c>
      <c r="E75" s="6" t="s">
        <v>1</v>
      </c>
      <c r="F75" t="str">
        <f>Format!I75</f>
        <v>CH4</v>
      </c>
      <c r="G75">
        <v>2013</v>
      </c>
      <c r="H75">
        <f ca="1">Format!K75</f>
        <v>4</v>
      </c>
      <c r="I75">
        <f t="shared" ca="1" si="2"/>
        <v>2</v>
      </c>
      <c r="J75">
        <v>1</v>
      </c>
      <c r="K75">
        <f ca="1">Format!L75</f>
        <v>4</v>
      </c>
      <c r="L75">
        <v>1</v>
      </c>
      <c r="M75">
        <f t="shared" ca="1" si="3"/>
        <v>2.2935633357564415E-6</v>
      </c>
    </row>
    <row r="76" spans="1:13">
      <c r="A76" s="6" t="s">
        <v>1525</v>
      </c>
      <c r="B76">
        <f>Format!H76</f>
        <v>230302</v>
      </c>
      <c r="C76" t="str">
        <f>Format!G76</f>
        <v>US</v>
      </c>
      <c r="D76">
        <f ca="1">Format!J76</f>
        <v>1.7730459106495643E-7</v>
      </c>
      <c r="E76" s="6" t="s">
        <v>1</v>
      </c>
      <c r="F76" t="str">
        <f>Format!I76</f>
        <v>HFC-32</v>
      </c>
      <c r="G76">
        <v>2013</v>
      </c>
      <c r="H76">
        <f ca="1">Format!K76</f>
        <v>4</v>
      </c>
      <c r="I76">
        <f t="shared" ca="1" si="2"/>
        <v>2</v>
      </c>
      <c r="J76">
        <v>1</v>
      </c>
      <c r="K76">
        <f ca="1">Format!L76</f>
        <v>4</v>
      </c>
      <c r="L76">
        <v>1</v>
      </c>
      <c r="M76">
        <f t="shared" ca="1" si="3"/>
        <v>1.7730459106495643E-7</v>
      </c>
    </row>
    <row r="77" spans="1:13">
      <c r="A77" s="6" t="s">
        <v>1525</v>
      </c>
      <c r="B77">
        <f>Format!H77</f>
        <v>230302</v>
      </c>
      <c r="C77" t="str">
        <f>Format!G77</f>
        <v>US</v>
      </c>
      <c r="D77">
        <f ca="1">Format!J77</f>
        <v>3.5074180011003969E-7</v>
      </c>
      <c r="E77" s="6" t="s">
        <v>1</v>
      </c>
      <c r="F77" t="str">
        <f>Format!I77</f>
        <v>HFC-143a</v>
      </c>
      <c r="G77">
        <v>2013</v>
      </c>
      <c r="H77">
        <f ca="1">Format!K77</f>
        <v>4</v>
      </c>
      <c r="I77">
        <f t="shared" ca="1" si="2"/>
        <v>2</v>
      </c>
      <c r="J77">
        <v>1</v>
      </c>
      <c r="K77">
        <f ca="1">Format!L77</f>
        <v>4</v>
      </c>
      <c r="L77">
        <v>1</v>
      </c>
      <c r="M77">
        <f t="shared" ca="1" si="3"/>
        <v>3.5074180011003969E-7</v>
      </c>
    </row>
    <row r="78" spans="1:13">
      <c r="A78" s="6" t="s">
        <v>1525</v>
      </c>
      <c r="B78">
        <f>Format!H78</f>
        <v>230302</v>
      </c>
      <c r="C78" t="str">
        <f>Format!G78</f>
        <v>US</v>
      </c>
      <c r="D78">
        <f ca="1">Format!J78</f>
        <v>4.5042941204345112E-7</v>
      </c>
      <c r="E78" s="6" t="s">
        <v>1</v>
      </c>
      <c r="F78" t="str">
        <f>Format!I78</f>
        <v>N2O</v>
      </c>
      <c r="G78">
        <v>2013</v>
      </c>
      <c r="H78">
        <f ca="1">Format!K78</f>
        <v>4</v>
      </c>
      <c r="I78">
        <f t="shared" ca="1" si="2"/>
        <v>2</v>
      </c>
      <c r="J78">
        <v>1</v>
      </c>
      <c r="K78">
        <f ca="1">Format!L78</f>
        <v>4</v>
      </c>
      <c r="L78">
        <v>1</v>
      </c>
      <c r="M78">
        <f t="shared" ca="1" si="3"/>
        <v>4.5042941204345112E-7</v>
      </c>
    </row>
    <row r="79" spans="1:13">
      <c r="A79" s="6" t="s">
        <v>1525</v>
      </c>
      <c r="B79">
        <f>Format!H79</f>
        <v>230302</v>
      </c>
      <c r="C79" t="str">
        <f>Format!G79</f>
        <v>US</v>
      </c>
      <c r="D79">
        <f ca="1">Format!J79</f>
        <v>1.5859814338379132E-8</v>
      </c>
      <c r="E79" s="6" t="s">
        <v>1</v>
      </c>
      <c r="F79" t="str">
        <f>Format!I79</f>
        <v>HFC-236fa</v>
      </c>
      <c r="G79">
        <v>2013</v>
      </c>
      <c r="H79">
        <f ca="1">Format!K79</f>
        <v>4</v>
      </c>
      <c r="I79">
        <f t="shared" ca="1" si="2"/>
        <v>2</v>
      </c>
      <c r="J79">
        <v>1</v>
      </c>
      <c r="K79">
        <f ca="1">Format!L79</f>
        <v>4</v>
      </c>
      <c r="L79">
        <v>1</v>
      </c>
      <c r="M79">
        <f t="shared" ca="1" si="3"/>
        <v>1.5859814338379132E-8</v>
      </c>
    </row>
    <row r="80" spans="1:13">
      <c r="A80" s="6" t="s">
        <v>1525</v>
      </c>
      <c r="B80">
        <f>Format!H80</f>
        <v>233210</v>
      </c>
      <c r="C80" t="str">
        <f>Format!G80</f>
        <v>US</v>
      </c>
      <c r="D80">
        <f ca="1">Format!J80</f>
        <v>4.7953198925007892E-2</v>
      </c>
      <c r="E80" s="6" t="s">
        <v>1</v>
      </c>
      <c r="F80" t="str">
        <f>Format!I80</f>
        <v>CO2</v>
      </c>
      <c r="G80">
        <v>2013</v>
      </c>
      <c r="H80">
        <f ca="1">Format!K80</f>
        <v>4</v>
      </c>
      <c r="I80">
        <f t="shared" ca="1" si="2"/>
        <v>2</v>
      </c>
      <c r="J80">
        <v>1</v>
      </c>
      <c r="K80">
        <f ca="1">Format!L80</f>
        <v>4</v>
      </c>
      <c r="L80">
        <v>1</v>
      </c>
      <c r="M80">
        <f t="shared" ca="1" si="3"/>
        <v>4.7953198925007892E-2</v>
      </c>
    </row>
    <row r="81" spans="1:13">
      <c r="A81" s="6" t="s">
        <v>1525</v>
      </c>
      <c r="B81">
        <f>Format!H81</f>
        <v>233210</v>
      </c>
      <c r="C81" t="str">
        <f>Format!G81</f>
        <v>US</v>
      </c>
      <c r="D81">
        <f ca="1">Format!J81</f>
        <v>6.4839162535993057E-6</v>
      </c>
      <c r="E81" s="6" t="s">
        <v>1</v>
      </c>
      <c r="F81" t="str">
        <f>Format!I81</f>
        <v>HFC-134a</v>
      </c>
      <c r="G81">
        <v>2013</v>
      </c>
      <c r="H81">
        <f ca="1">Format!K81</f>
        <v>4</v>
      </c>
      <c r="I81">
        <f t="shared" ca="1" si="2"/>
        <v>2</v>
      </c>
      <c r="J81">
        <v>1</v>
      </c>
      <c r="K81">
        <f ca="1">Format!L81</f>
        <v>4</v>
      </c>
      <c r="L81">
        <v>1</v>
      </c>
      <c r="M81">
        <f t="shared" ca="1" si="3"/>
        <v>6.4839162535993057E-6</v>
      </c>
    </row>
    <row r="82" spans="1:13">
      <c r="A82" s="6" t="s">
        <v>1525</v>
      </c>
      <c r="B82">
        <f>Format!H82</f>
        <v>233210</v>
      </c>
      <c r="C82" t="str">
        <f>Format!G82</f>
        <v>US</v>
      </c>
      <c r="D82">
        <f ca="1">Format!J82</f>
        <v>5.7316548804904229E-7</v>
      </c>
      <c r="E82" s="6" t="s">
        <v>1</v>
      </c>
      <c r="F82" t="str">
        <f>Format!I82</f>
        <v>HFC-125</v>
      </c>
      <c r="G82">
        <v>2013</v>
      </c>
      <c r="H82">
        <f ca="1">Format!K82</f>
        <v>4</v>
      </c>
      <c r="I82">
        <f t="shared" ca="1" si="2"/>
        <v>2</v>
      </c>
      <c r="J82">
        <v>1</v>
      </c>
      <c r="K82">
        <f ca="1">Format!L82</f>
        <v>4</v>
      </c>
      <c r="L82">
        <v>1</v>
      </c>
      <c r="M82">
        <f t="shared" ca="1" si="3"/>
        <v>5.7316548804904229E-7</v>
      </c>
    </row>
    <row r="83" spans="1:13">
      <c r="A83" s="6" t="s">
        <v>1525</v>
      </c>
      <c r="B83">
        <f>Format!H83</f>
        <v>233210</v>
      </c>
      <c r="C83" t="str">
        <f>Format!G83</f>
        <v>US</v>
      </c>
      <c r="D83">
        <f ca="1">Format!J83</f>
        <v>1.8993793185096027E-6</v>
      </c>
      <c r="E83" s="6" t="s">
        <v>1</v>
      </c>
      <c r="F83" t="str">
        <f>Format!I83</f>
        <v>CH4</v>
      </c>
      <c r="G83">
        <v>2013</v>
      </c>
      <c r="H83">
        <f ca="1">Format!K83</f>
        <v>4</v>
      </c>
      <c r="I83">
        <f t="shared" ca="1" si="2"/>
        <v>2</v>
      </c>
      <c r="J83">
        <v>1</v>
      </c>
      <c r="K83">
        <f ca="1">Format!L83</f>
        <v>4</v>
      </c>
      <c r="L83">
        <v>1</v>
      </c>
      <c r="M83">
        <f t="shared" ca="1" si="3"/>
        <v>1.8993793185096027E-6</v>
      </c>
    </row>
    <row r="84" spans="1:13">
      <c r="A84" s="6" t="s">
        <v>1525</v>
      </c>
      <c r="B84">
        <f>Format!H84</f>
        <v>233210</v>
      </c>
      <c r="C84" t="str">
        <f>Format!G84</f>
        <v>US</v>
      </c>
      <c r="D84">
        <f ca="1">Format!J84</f>
        <v>1.8121763398117869E-7</v>
      </c>
      <c r="E84" s="6" t="s">
        <v>1</v>
      </c>
      <c r="F84" t="str">
        <f>Format!I84</f>
        <v>HFC-32</v>
      </c>
      <c r="G84">
        <v>2013</v>
      </c>
      <c r="H84">
        <f ca="1">Format!K84</f>
        <v>4</v>
      </c>
      <c r="I84">
        <f t="shared" ca="1" si="2"/>
        <v>2</v>
      </c>
      <c r="J84">
        <v>1</v>
      </c>
      <c r="K84">
        <f ca="1">Format!L84</f>
        <v>4</v>
      </c>
      <c r="L84">
        <v>1</v>
      </c>
      <c r="M84">
        <f t="shared" ca="1" si="3"/>
        <v>1.8121763398117869E-7</v>
      </c>
    </row>
    <row r="85" spans="1:13">
      <c r="A85" s="6" t="s">
        <v>1525</v>
      </c>
      <c r="B85">
        <f>Format!H85</f>
        <v>233210</v>
      </c>
      <c r="C85" t="str">
        <f>Format!G85</f>
        <v>US</v>
      </c>
      <c r="D85">
        <f ca="1">Format!J85</f>
        <v>3.5848253433525103E-7</v>
      </c>
      <c r="E85" s="6" t="s">
        <v>1</v>
      </c>
      <c r="F85" t="str">
        <f>Format!I85</f>
        <v>HFC-143a</v>
      </c>
      <c r="G85">
        <v>2013</v>
      </c>
      <c r="H85">
        <f ca="1">Format!K85</f>
        <v>4</v>
      </c>
      <c r="I85">
        <f t="shared" ca="1" si="2"/>
        <v>2</v>
      </c>
      <c r="J85">
        <v>1</v>
      </c>
      <c r="K85">
        <f ca="1">Format!L85</f>
        <v>4</v>
      </c>
      <c r="L85">
        <v>1</v>
      </c>
      <c r="M85">
        <f t="shared" ca="1" si="3"/>
        <v>3.5848253433525103E-7</v>
      </c>
    </row>
    <row r="86" spans="1:13">
      <c r="A86" s="6" t="s">
        <v>1525</v>
      </c>
      <c r="B86">
        <f>Format!H86</f>
        <v>233210</v>
      </c>
      <c r="C86" t="str">
        <f>Format!G86</f>
        <v>US</v>
      </c>
      <c r="D86">
        <f ca="1">Format!J86</f>
        <v>3.7065780383508331E-7</v>
      </c>
      <c r="E86" s="6" t="s">
        <v>1</v>
      </c>
      <c r="F86" t="str">
        <f>Format!I86</f>
        <v>N2O</v>
      </c>
      <c r="G86">
        <v>2013</v>
      </c>
      <c r="H86">
        <f ca="1">Format!K86</f>
        <v>4</v>
      </c>
      <c r="I86">
        <f t="shared" ca="1" si="2"/>
        <v>2</v>
      </c>
      <c r="J86">
        <v>1</v>
      </c>
      <c r="K86">
        <f ca="1">Format!L86</f>
        <v>4</v>
      </c>
      <c r="L86">
        <v>1</v>
      </c>
      <c r="M86">
        <f t="shared" ca="1" si="3"/>
        <v>3.7065780383508331E-7</v>
      </c>
    </row>
    <row r="87" spans="1:13">
      <c r="A87" s="6" t="s">
        <v>1525</v>
      </c>
      <c r="B87">
        <f>Format!H87</f>
        <v>233210</v>
      </c>
      <c r="C87" t="str">
        <f>Format!G87</f>
        <v>US</v>
      </c>
      <c r="D87">
        <f ca="1">Format!J87</f>
        <v>1.6209834232261401E-8</v>
      </c>
      <c r="E87" s="6" t="s">
        <v>1</v>
      </c>
      <c r="F87" t="str">
        <f>Format!I87</f>
        <v>HFC-236fa</v>
      </c>
      <c r="G87">
        <v>2013</v>
      </c>
      <c r="H87">
        <f ca="1">Format!K87</f>
        <v>4</v>
      </c>
      <c r="I87">
        <f t="shared" ca="1" si="2"/>
        <v>2</v>
      </c>
      <c r="J87">
        <v>1</v>
      </c>
      <c r="K87">
        <f ca="1">Format!L87</f>
        <v>4</v>
      </c>
      <c r="L87">
        <v>1</v>
      </c>
      <c r="M87">
        <f t="shared" ca="1" si="3"/>
        <v>1.6209834232261401E-8</v>
      </c>
    </row>
    <row r="88" spans="1:13">
      <c r="A88" s="6" t="s">
        <v>1525</v>
      </c>
      <c r="B88">
        <f>Format!H88</f>
        <v>233230</v>
      </c>
      <c r="C88" t="str">
        <f>Format!G88</f>
        <v>US</v>
      </c>
      <c r="D88">
        <f ca="1">Format!J88</f>
        <v>4.761229571587007E-2</v>
      </c>
      <c r="E88" s="6" t="s">
        <v>1</v>
      </c>
      <c r="F88" t="str">
        <f>Format!I88</f>
        <v>CO2</v>
      </c>
      <c r="G88">
        <v>2013</v>
      </c>
      <c r="H88">
        <f ca="1">Format!K88</f>
        <v>4</v>
      </c>
      <c r="I88">
        <f t="shared" ca="1" si="2"/>
        <v>2</v>
      </c>
      <c r="J88">
        <v>1</v>
      </c>
      <c r="K88">
        <f ca="1">Format!L88</f>
        <v>4</v>
      </c>
      <c r="L88">
        <v>1</v>
      </c>
      <c r="M88">
        <f t="shared" ca="1" si="3"/>
        <v>4.761229571587007E-2</v>
      </c>
    </row>
    <row r="89" spans="1:13">
      <c r="A89" s="6" t="s">
        <v>1525</v>
      </c>
      <c r="B89">
        <f>Format!H89</f>
        <v>233230</v>
      </c>
      <c r="C89" t="str">
        <f>Format!G89</f>
        <v>US</v>
      </c>
      <c r="D89">
        <f ca="1">Format!J89</f>
        <v>1.2902142010233969E-6</v>
      </c>
      <c r="E89" s="6" t="s">
        <v>1</v>
      </c>
      <c r="F89" t="str">
        <f>Format!I89</f>
        <v>HFC-134a</v>
      </c>
      <c r="G89">
        <v>2013</v>
      </c>
      <c r="H89">
        <f ca="1">Format!K89</f>
        <v>4</v>
      </c>
      <c r="I89">
        <f t="shared" ca="1" si="2"/>
        <v>2</v>
      </c>
      <c r="J89">
        <v>1</v>
      </c>
      <c r="K89">
        <f ca="1">Format!L89</f>
        <v>4</v>
      </c>
      <c r="L89">
        <v>1</v>
      </c>
      <c r="M89">
        <f t="shared" ca="1" si="3"/>
        <v>1.2902142010233969E-6</v>
      </c>
    </row>
    <row r="90" spans="1:13">
      <c r="A90" s="6" t="s">
        <v>1525</v>
      </c>
      <c r="B90">
        <f>Format!H90</f>
        <v>233230</v>
      </c>
      <c r="C90" t="str">
        <f>Format!G90</f>
        <v>US</v>
      </c>
      <c r="D90">
        <f ca="1">Format!J90</f>
        <v>1.8811936195811344E-6</v>
      </c>
      <c r="E90" s="6" t="s">
        <v>1</v>
      </c>
      <c r="F90" t="str">
        <f>Format!I90</f>
        <v>CH4</v>
      </c>
      <c r="G90">
        <v>2013</v>
      </c>
      <c r="H90">
        <f ca="1">Format!K90</f>
        <v>4</v>
      </c>
      <c r="I90">
        <f t="shared" ca="1" si="2"/>
        <v>2</v>
      </c>
      <c r="J90">
        <v>1</v>
      </c>
      <c r="K90">
        <f ca="1">Format!L90</f>
        <v>4</v>
      </c>
      <c r="L90">
        <v>1</v>
      </c>
      <c r="M90">
        <f t="shared" ca="1" si="3"/>
        <v>1.8811936195811344E-6</v>
      </c>
    </row>
    <row r="91" spans="1:13">
      <c r="A91" s="6" t="s">
        <v>1525</v>
      </c>
      <c r="B91">
        <f>Format!H91</f>
        <v>233230</v>
      </c>
      <c r="C91" t="str">
        <f>Format!G91</f>
        <v>US</v>
      </c>
      <c r="D91">
        <f ca="1">Format!J91</f>
        <v>1.1405240649227554E-7</v>
      </c>
      <c r="E91" s="6" t="s">
        <v>1</v>
      </c>
      <c r="F91" t="str">
        <f>Format!I91</f>
        <v>HFC-125</v>
      </c>
      <c r="G91">
        <v>2013</v>
      </c>
      <c r="H91">
        <f ca="1">Format!K91</f>
        <v>4</v>
      </c>
      <c r="I91">
        <f t="shared" ca="1" si="2"/>
        <v>2</v>
      </c>
      <c r="J91">
        <v>1</v>
      </c>
      <c r="K91">
        <f ca="1">Format!L91</f>
        <v>4</v>
      </c>
      <c r="L91">
        <v>1</v>
      </c>
      <c r="M91">
        <f t="shared" ca="1" si="3"/>
        <v>1.1405240649227554E-7</v>
      </c>
    </row>
    <row r="92" spans="1:13">
      <c r="A92" s="6" t="s">
        <v>1525</v>
      </c>
      <c r="B92">
        <f>Format!H92</f>
        <v>233230</v>
      </c>
      <c r="C92" t="str">
        <f>Format!G92</f>
        <v>US</v>
      </c>
      <c r="D92">
        <f ca="1">Format!J92</f>
        <v>3.6059929785272301E-8</v>
      </c>
      <c r="E92" s="6" t="s">
        <v>1</v>
      </c>
      <c r="F92" t="str">
        <f>Format!I92</f>
        <v>HFC-32</v>
      </c>
      <c r="G92">
        <v>2013</v>
      </c>
      <c r="H92">
        <f ca="1">Format!K92</f>
        <v>4</v>
      </c>
      <c r="I92">
        <f t="shared" ca="1" si="2"/>
        <v>2</v>
      </c>
      <c r="J92">
        <v>1</v>
      </c>
      <c r="K92">
        <f ca="1">Format!L92</f>
        <v>4</v>
      </c>
      <c r="L92">
        <v>1</v>
      </c>
      <c r="M92">
        <f t="shared" ca="1" si="3"/>
        <v>3.6059929785272301E-8</v>
      </c>
    </row>
    <row r="93" spans="1:13">
      <c r="A93" s="6" t="s">
        <v>1525</v>
      </c>
      <c r="B93">
        <f>Format!H93</f>
        <v>233230</v>
      </c>
      <c r="C93" t="str">
        <f>Format!G93</f>
        <v>US</v>
      </c>
      <c r="D93">
        <f ca="1">Format!J93</f>
        <v>3.6657078209805498E-7</v>
      </c>
      <c r="E93" s="6" t="s">
        <v>1</v>
      </c>
      <c r="F93" t="str">
        <f>Format!I93</f>
        <v>N2O</v>
      </c>
      <c r="G93">
        <v>2013</v>
      </c>
      <c r="H93">
        <f ca="1">Format!K93</f>
        <v>4</v>
      </c>
      <c r="I93">
        <f t="shared" ca="1" si="2"/>
        <v>2</v>
      </c>
      <c r="J93">
        <v>1</v>
      </c>
      <c r="K93">
        <f ca="1">Format!L93</f>
        <v>4</v>
      </c>
      <c r="L93">
        <v>1</v>
      </c>
      <c r="M93">
        <f t="shared" ca="1" si="3"/>
        <v>3.6657078209805498E-7</v>
      </c>
    </row>
    <row r="94" spans="1:13">
      <c r="A94" s="6" t="s">
        <v>1525</v>
      </c>
      <c r="B94">
        <f>Format!H94</f>
        <v>233230</v>
      </c>
      <c r="C94" t="str">
        <f>Format!G94</f>
        <v>US</v>
      </c>
      <c r="D94">
        <f ca="1">Format!J94</f>
        <v>7.133331747791283E-8</v>
      </c>
      <c r="E94" s="6" t="s">
        <v>1</v>
      </c>
      <c r="F94" t="str">
        <f>Format!I94</f>
        <v>HFC-143a</v>
      </c>
      <c r="G94">
        <v>2013</v>
      </c>
      <c r="H94">
        <f ca="1">Format!K94</f>
        <v>4</v>
      </c>
      <c r="I94">
        <f t="shared" ca="1" si="2"/>
        <v>2</v>
      </c>
      <c r="J94">
        <v>1</v>
      </c>
      <c r="K94">
        <f ca="1">Format!L94</f>
        <v>4</v>
      </c>
      <c r="L94">
        <v>1</v>
      </c>
      <c r="M94">
        <f t="shared" ca="1" si="3"/>
        <v>7.133331747791283E-8</v>
      </c>
    </row>
    <row r="95" spans="1:13">
      <c r="A95" s="6" t="s">
        <v>1525</v>
      </c>
      <c r="B95">
        <f>Format!H95</f>
        <v>233230</v>
      </c>
      <c r="C95" t="str">
        <f>Format!G95</f>
        <v>US</v>
      </c>
      <c r="D95">
        <f ca="1">Format!J95</f>
        <v>3.2255441780404129E-9</v>
      </c>
      <c r="E95" s="6" t="s">
        <v>1</v>
      </c>
      <c r="F95" t="str">
        <f>Format!I95</f>
        <v>HFC-236fa</v>
      </c>
      <c r="G95">
        <v>2013</v>
      </c>
      <c r="H95">
        <f ca="1">Format!K95</f>
        <v>4</v>
      </c>
      <c r="I95">
        <f t="shared" ca="1" si="2"/>
        <v>2</v>
      </c>
      <c r="J95">
        <v>1</v>
      </c>
      <c r="K95">
        <f ca="1">Format!L95</f>
        <v>4</v>
      </c>
      <c r="L95">
        <v>1</v>
      </c>
      <c r="M95">
        <f t="shared" ca="1" si="3"/>
        <v>3.2255441780404129E-9</v>
      </c>
    </row>
    <row r="96" spans="1:13">
      <c r="A96" s="6" t="s">
        <v>1525</v>
      </c>
      <c r="B96">
        <f>Format!H96</f>
        <v>233240</v>
      </c>
      <c r="C96" t="str">
        <f>Format!G96</f>
        <v>US</v>
      </c>
      <c r="D96">
        <f ca="1">Format!J96</f>
        <v>4.8773553242775471E-2</v>
      </c>
      <c r="E96" s="6" t="s">
        <v>1</v>
      </c>
      <c r="F96" t="str">
        <f>Format!I96</f>
        <v>CO2</v>
      </c>
      <c r="G96">
        <v>2013</v>
      </c>
      <c r="H96">
        <f ca="1">Format!K96</f>
        <v>4</v>
      </c>
      <c r="I96">
        <f t="shared" ca="1" si="2"/>
        <v>2</v>
      </c>
      <c r="J96">
        <v>1</v>
      </c>
      <c r="K96">
        <f ca="1">Format!L96</f>
        <v>4</v>
      </c>
      <c r="L96">
        <v>1</v>
      </c>
      <c r="M96">
        <f t="shared" ca="1" si="3"/>
        <v>4.8773553242775471E-2</v>
      </c>
    </row>
    <row r="97" spans="1:13">
      <c r="A97" s="6" t="s">
        <v>1525</v>
      </c>
      <c r="B97">
        <f>Format!H97</f>
        <v>233240</v>
      </c>
      <c r="C97" t="str">
        <f>Format!G97</f>
        <v>US</v>
      </c>
      <c r="D97">
        <f ca="1">Format!J97</f>
        <v>2.1164563722732813E-6</v>
      </c>
      <c r="E97" s="6" t="s">
        <v>1</v>
      </c>
      <c r="F97" t="str">
        <f>Format!I97</f>
        <v>CH4</v>
      </c>
      <c r="G97">
        <v>2013</v>
      </c>
      <c r="H97">
        <f ca="1">Format!K97</f>
        <v>4</v>
      </c>
      <c r="I97">
        <f t="shared" ca="1" si="2"/>
        <v>2</v>
      </c>
      <c r="J97">
        <v>1</v>
      </c>
      <c r="K97">
        <f ca="1">Format!L97</f>
        <v>4</v>
      </c>
      <c r="L97">
        <v>1</v>
      </c>
      <c r="M97">
        <f t="shared" ca="1" si="3"/>
        <v>2.1164563722732813E-6</v>
      </c>
    </row>
    <row r="98" spans="1:13">
      <c r="A98" s="6" t="s">
        <v>1525</v>
      </c>
      <c r="B98">
        <f>Format!H98</f>
        <v>233240</v>
      </c>
      <c r="C98" t="str">
        <f>Format!G98</f>
        <v>US</v>
      </c>
      <c r="D98">
        <f ca="1">Format!J98</f>
        <v>7.7500204574591172E-7</v>
      </c>
      <c r="E98" s="6" t="s">
        <v>1</v>
      </c>
      <c r="F98" t="str">
        <f>Format!I98</f>
        <v>HFC-134a</v>
      </c>
      <c r="G98">
        <v>2013</v>
      </c>
      <c r="H98">
        <f ca="1">Format!K98</f>
        <v>4</v>
      </c>
      <c r="I98">
        <f t="shared" ca="1" si="2"/>
        <v>2</v>
      </c>
      <c r="J98">
        <v>1</v>
      </c>
      <c r="K98">
        <f ca="1">Format!L98</f>
        <v>4</v>
      </c>
      <c r="L98">
        <v>1</v>
      </c>
      <c r="M98">
        <f t="shared" ca="1" si="3"/>
        <v>7.7500204574591172E-7</v>
      </c>
    </row>
    <row r="99" spans="1:13">
      <c r="A99" s="6" t="s">
        <v>1525</v>
      </c>
      <c r="B99">
        <f>Format!H99</f>
        <v>233240</v>
      </c>
      <c r="C99" t="str">
        <f>Format!G99</f>
        <v>US</v>
      </c>
      <c r="D99">
        <f ca="1">Format!J99</f>
        <v>4.3423152973931876E-7</v>
      </c>
      <c r="E99" s="6" t="s">
        <v>1</v>
      </c>
      <c r="F99" t="str">
        <f>Format!I99</f>
        <v>N2O</v>
      </c>
      <c r="G99">
        <v>2013</v>
      </c>
      <c r="H99">
        <f ca="1">Format!K99</f>
        <v>4</v>
      </c>
      <c r="I99">
        <f t="shared" ca="1" si="2"/>
        <v>2</v>
      </c>
      <c r="J99">
        <v>1</v>
      </c>
      <c r="K99">
        <f ca="1">Format!L99</f>
        <v>4</v>
      </c>
      <c r="L99">
        <v>1</v>
      </c>
      <c r="M99">
        <f t="shared" ca="1" si="3"/>
        <v>4.3423152973931876E-7</v>
      </c>
    </row>
    <row r="100" spans="1:13">
      <c r="A100" s="6" t="s">
        <v>1525</v>
      </c>
      <c r="B100">
        <f>Format!H100</f>
        <v>233240</v>
      </c>
      <c r="C100" t="str">
        <f>Format!G100</f>
        <v>US</v>
      </c>
      <c r="D100">
        <f ca="1">Format!J100</f>
        <v>6.8508661804874208E-8</v>
      </c>
      <c r="E100" s="6" t="s">
        <v>1</v>
      </c>
      <c r="F100" t="str">
        <f>Format!I100</f>
        <v>HFC-125</v>
      </c>
      <c r="G100">
        <v>2013</v>
      </c>
      <c r="H100">
        <f ca="1">Format!K100</f>
        <v>4</v>
      </c>
      <c r="I100">
        <f t="shared" ca="1" si="2"/>
        <v>2</v>
      </c>
      <c r="J100">
        <v>1</v>
      </c>
      <c r="K100">
        <f ca="1">Format!L100</f>
        <v>4</v>
      </c>
      <c r="L100">
        <v>1</v>
      </c>
      <c r="M100">
        <f t="shared" ca="1" si="3"/>
        <v>6.8508661804874208E-8</v>
      </c>
    </row>
    <row r="101" spans="1:13">
      <c r="A101" s="6" t="s">
        <v>1525</v>
      </c>
      <c r="B101">
        <f>Format!H101</f>
        <v>233240</v>
      </c>
      <c r="C101" t="str">
        <f>Format!G101</f>
        <v>US</v>
      </c>
      <c r="D101">
        <f ca="1">Format!J101</f>
        <v>2.1660371844359505E-8</v>
      </c>
      <c r="E101" s="6" t="s">
        <v>1</v>
      </c>
      <c r="F101" t="str">
        <f>Format!I101</f>
        <v>HFC-32</v>
      </c>
      <c r="G101">
        <v>2013</v>
      </c>
      <c r="H101">
        <f ca="1">Format!K101</f>
        <v>4</v>
      </c>
      <c r="I101">
        <f t="shared" ca="1" si="2"/>
        <v>2</v>
      </c>
      <c r="J101">
        <v>1</v>
      </c>
      <c r="K101">
        <f ca="1">Format!L101</f>
        <v>4</v>
      </c>
      <c r="L101">
        <v>1</v>
      </c>
      <c r="M101">
        <f t="shared" ca="1" si="3"/>
        <v>2.1660371844359505E-8</v>
      </c>
    </row>
    <row r="102" spans="1:13">
      <c r="A102" s="6" t="s">
        <v>1525</v>
      </c>
      <c r="B102">
        <f>Format!H102</f>
        <v>233240</v>
      </c>
      <c r="C102" t="str">
        <f>Format!G102</f>
        <v>US</v>
      </c>
      <c r="D102">
        <f ca="1">Format!J102</f>
        <v>4.2848285913590363E-8</v>
      </c>
      <c r="E102" s="6" t="s">
        <v>1</v>
      </c>
      <c r="F102" t="str">
        <f>Format!I102</f>
        <v>HFC-143a</v>
      </c>
      <c r="G102">
        <v>2013</v>
      </c>
      <c r="H102">
        <f ca="1">Format!K102</f>
        <v>4</v>
      </c>
      <c r="I102">
        <f t="shared" ca="1" si="2"/>
        <v>2</v>
      </c>
      <c r="J102">
        <v>1</v>
      </c>
      <c r="K102">
        <f ca="1">Format!L102</f>
        <v>4</v>
      </c>
      <c r="L102">
        <v>1</v>
      </c>
      <c r="M102">
        <f t="shared" ca="1" si="3"/>
        <v>4.2848285913590363E-8</v>
      </c>
    </row>
    <row r="103" spans="1:13">
      <c r="A103" s="6" t="s">
        <v>1525</v>
      </c>
      <c r="B103">
        <f>Format!H103</f>
        <v>233240</v>
      </c>
      <c r="C103" t="str">
        <f>Format!G103</f>
        <v>US</v>
      </c>
      <c r="D103">
        <f ca="1">Format!J103</f>
        <v>1.9375103255275708E-9</v>
      </c>
      <c r="E103" s="6" t="s">
        <v>1</v>
      </c>
      <c r="F103" t="str">
        <f>Format!I103</f>
        <v>HFC-236fa</v>
      </c>
      <c r="G103">
        <v>2013</v>
      </c>
      <c r="H103">
        <f ca="1">Format!K103</f>
        <v>4</v>
      </c>
      <c r="I103">
        <f t="shared" ca="1" si="2"/>
        <v>2</v>
      </c>
      <c r="J103">
        <v>1</v>
      </c>
      <c r="K103">
        <f ca="1">Format!L103</f>
        <v>4</v>
      </c>
      <c r="L103">
        <v>1</v>
      </c>
      <c r="M103">
        <f t="shared" ca="1" si="3"/>
        <v>1.9375103255275708E-9</v>
      </c>
    </row>
    <row r="104" spans="1:13">
      <c r="A104" s="6" t="s">
        <v>1525</v>
      </c>
      <c r="B104">
        <f>Format!H104</f>
        <v>233262</v>
      </c>
      <c r="C104" t="str">
        <f>Format!G104</f>
        <v>US</v>
      </c>
      <c r="D104">
        <f ca="1">Format!J104</f>
        <v>4.6538197569289272E-2</v>
      </c>
      <c r="E104" s="6" t="s">
        <v>1</v>
      </c>
      <c r="F104" t="str">
        <f>Format!I104</f>
        <v>CO2</v>
      </c>
      <c r="G104">
        <v>2013</v>
      </c>
      <c r="H104">
        <f ca="1">Format!K104</f>
        <v>4</v>
      </c>
      <c r="I104">
        <f t="shared" ref="I104:I167" ca="1" si="4">IF(H104=2,1,2)</f>
        <v>2</v>
      </c>
      <c r="J104">
        <v>1</v>
      </c>
      <c r="K104">
        <f ca="1">Format!L104</f>
        <v>4</v>
      </c>
      <c r="L104">
        <v>1</v>
      </c>
      <c r="M104">
        <f t="shared" ca="1" si="3"/>
        <v>4.6538197569289272E-2</v>
      </c>
    </row>
    <row r="105" spans="1:13">
      <c r="A105" s="6" t="s">
        <v>1525</v>
      </c>
      <c r="B105">
        <f>Format!H105</f>
        <v>233262</v>
      </c>
      <c r="C105" t="str">
        <f>Format!G105</f>
        <v>US</v>
      </c>
      <c r="D105">
        <f ca="1">Format!J105</f>
        <v>7.412174405590582E-6</v>
      </c>
      <c r="E105" s="6" t="s">
        <v>1</v>
      </c>
      <c r="F105" t="str">
        <f>Format!I105</f>
        <v>HFC-134a</v>
      </c>
      <c r="G105">
        <v>2013</v>
      </c>
      <c r="H105">
        <f ca="1">Format!K105</f>
        <v>4</v>
      </c>
      <c r="I105">
        <f t="shared" ca="1" si="4"/>
        <v>2</v>
      </c>
      <c r="J105">
        <v>1</v>
      </c>
      <c r="K105">
        <f ca="1">Format!L105</f>
        <v>4</v>
      </c>
      <c r="L105">
        <v>1</v>
      </c>
      <c r="M105">
        <f t="shared" ca="1" si="3"/>
        <v>7.412174405590582E-6</v>
      </c>
    </row>
    <row r="106" spans="1:13">
      <c r="A106" s="6" t="s">
        <v>1525</v>
      </c>
      <c r="B106">
        <f>Format!H106</f>
        <v>233262</v>
      </c>
      <c r="C106" t="str">
        <f>Format!G106</f>
        <v>US</v>
      </c>
      <c r="D106">
        <f ca="1">Format!J106</f>
        <v>6.5522168925710637E-7</v>
      </c>
      <c r="E106" s="6" t="s">
        <v>1</v>
      </c>
      <c r="F106" t="str">
        <f>Format!I106</f>
        <v>HFC-125</v>
      </c>
      <c r="G106">
        <v>2013</v>
      </c>
      <c r="H106">
        <f ca="1">Format!K106</f>
        <v>4</v>
      </c>
      <c r="I106">
        <f t="shared" ca="1" si="4"/>
        <v>2</v>
      </c>
      <c r="J106">
        <v>1</v>
      </c>
      <c r="K106">
        <f ca="1">Format!L106</f>
        <v>4</v>
      </c>
      <c r="L106">
        <v>1</v>
      </c>
      <c r="M106">
        <f t="shared" ca="1" si="3"/>
        <v>6.5522168925710637E-7</v>
      </c>
    </row>
    <row r="107" spans="1:13">
      <c r="A107" s="6" t="s">
        <v>1525</v>
      </c>
      <c r="B107">
        <f>Format!H107</f>
        <v>233262</v>
      </c>
      <c r="C107" t="str">
        <f>Format!G107</f>
        <v>US</v>
      </c>
      <c r="D107">
        <f ca="1">Format!J107</f>
        <v>1.8546280332799939E-6</v>
      </c>
      <c r="E107" s="6" t="s">
        <v>1</v>
      </c>
      <c r="F107" t="str">
        <f>Format!I107</f>
        <v>CH4</v>
      </c>
      <c r="G107">
        <v>2013</v>
      </c>
      <c r="H107">
        <f ca="1">Format!K107</f>
        <v>4</v>
      </c>
      <c r="I107">
        <f t="shared" ca="1" si="4"/>
        <v>2</v>
      </c>
      <c r="J107">
        <v>1</v>
      </c>
      <c r="K107">
        <f ca="1">Format!L107</f>
        <v>4</v>
      </c>
      <c r="L107">
        <v>1</v>
      </c>
      <c r="M107">
        <f t="shared" ca="1" si="3"/>
        <v>1.8546280332799939E-6</v>
      </c>
    </row>
    <row r="108" spans="1:13">
      <c r="A108" s="6" t="s">
        <v>1525</v>
      </c>
      <c r="B108">
        <f>Format!H108</f>
        <v>233262</v>
      </c>
      <c r="C108" t="str">
        <f>Format!G108</f>
        <v>US</v>
      </c>
      <c r="D108">
        <f ca="1">Format!J108</f>
        <v>2.0716132903341208E-7</v>
      </c>
      <c r="E108" s="6" t="s">
        <v>1</v>
      </c>
      <c r="F108" t="str">
        <f>Format!I108</f>
        <v>HFC-32</v>
      </c>
      <c r="G108">
        <v>2013</v>
      </c>
      <c r="H108">
        <f ca="1">Format!K108</f>
        <v>4</v>
      </c>
      <c r="I108">
        <f t="shared" ca="1" si="4"/>
        <v>2</v>
      </c>
      <c r="J108">
        <v>1</v>
      </c>
      <c r="K108">
        <f ca="1">Format!L108</f>
        <v>4</v>
      </c>
      <c r="L108">
        <v>1</v>
      </c>
      <c r="M108">
        <f t="shared" ca="1" si="3"/>
        <v>2.0716132903341208E-7</v>
      </c>
    </row>
    <row r="109" spans="1:13">
      <c r="A109" s="6" t="s">
        <v>1525</v>
      </c>
      <c r="B109">
        <f>Format!H109</f>
        <v>233262</v>
      </c>
      <c r="C109" t="str">
        <f>Format!G109</f>
        <v>US</v>
      </c>
      <c r="D109">
        <f ca="1">Format!J109</f>
        <v>4.0980403847381352E-7</v>
      </c>
      <c r="E109" s="6" t="s">
        <v>1</v>
      </c>
      <c r="F109" t="str">
        <f>Format!I109</f>
        <v>HFC-143a</v>
      </c>
      <c r="G109">
        <v>2013</v>
      </c>
      <c r="H109">
        <f ca="1">Format!K109</f>
        <v>4</v>
      </c>
      <c r="I109">
        <f t="shared" ca="1" si="4"/>
        <v>2</v>
      </c>
      <c r="J109">
        <v>1</v>
      </c>
      <c r="K109">
        <f ca="1">Format!L109</f>
        <v>4</v>
      </c>
      <c r="L109">
        <v>1</v>
      </c>
      <c r="M109">
        <f t="shared" ca="1" si="3"/>
        <v>4.0980403847381352E-7</v>
      </c>
    </row>
    <row r="110" spans="1:13">
      <c r="A110" s="6" t="s">
        <v>1525</v>
      </c>
      <c r="B110">
        <f>Format!H110</f>
        <v>233262</v>
      </c>
      <c r="C110" t="str">
        <f>Format!G110</f>
        <v>US</v>
      </c>
      <c r="D110">
        <f ca="1">Format!J110</f>
        <v>3.6322278475533637E-7</v>
      </c>
      <c r="E110" s="6" t="s">
        <v>1</v>
      </c>
      <c r="F110" t="str">
        <f>Format!I110</f>
        <v>N2O</v>
      </c>
      <c r="G110">
        <v>2013</v>
      </c>
      <c r="H110">
        <f ca="1">Format!K110</f>
        <v>4</v>
      </c>
      <c r="I110">
        <f t="shared" ca="1" si="4"/>
        <v>2</v>
      </c>
      <c r="J110">
        <v>1</v>
      </c>
      <c r="K110">
        <f ca="1">Format!L110</f>
        <v>4</v>
      </c>
      <c r="L110">
        <v>1</v>
      </c>
      <c r="M110">
        <f t="shared" ca="1" si="3"/>
        <v>3.6322278475533637E-7</v>
      </c>
    </row>
    <row r="111" spans="1:13">
      <c r="A111" s="6" t="s">
        <v>1525</v>
      </c>
      <c r="B111">
        <f>Format!H111</f>
        <v>233262</v>
      </c>
      <c r="C111" t="str">
        <f>Format!G111</f>
        <v>US</v>
      </c>
      <c r="D111">
        <f ca="1">Format!J111</f>
        <v>1.853048585390613E-8</v>
      </c>
      <c r="E111" s="6" t="s">
        <v>1</v>
      </c>
      <c r="F111" t="str">
        <f>Format!I111</f>
        <v>HFC-236fa</v>
      </c>
      <c r="G111">
        <v>2013</v>
      </c>
      <c r="H111">
        <f ca="1">Format!K111</f>
        <v>4</v>
      </c>
      <c r="I111">
        <f t="shared" ca="1" si="4"/>
        <v>2</v>
      </c>
      <c r="J111">
        <v>1</v>
      </c>
      <c r="K111">
        <f ca="1">Format!L111</f>
        <v>4</v>
      </c>
      <c r="L111">
        <v>1</v>
      </c>
      <c r="M111">
        <f t="shared" ca="1" si="3"/>
        <v>1.853048585390613E-8</v>
      </c>
    </row>
    <row r="112" spans="1:13">
      <c r="A112" s="6" t="s">
        <v>1525</v>
      </c>
      <c r="B112">
        <f>Format!H112</f>
        <v>233293</v>
      </c>
      <c r="C112" t="str">
        <f>Format!G112</f>
        <v>US</v>
      </c>
      <c r="D112">
        <f ca="1">Format!J112</f>
        <v>0.12749270250346006</v>
      </c>
      <c r="E112" s="6" t="s">
        <v>1</v>
      </c>
      <c r="F112" t="str">
        <f>Format!I112</f>
        <v>CO2</v>
      </c>
      <c r="G112">
        <v>2013</v>
      </c>
      <c r="H112">
        <f ca="1">Format!K112</f>
        <v>4</v>
      </c>
      <c r="I112">
        <f t="shared" ca="1" si="4"/>
        <v>2</v>
      </c>
      <c r="J112">
        <v>1</v>
      </c>
      <c r="K112">
        <f ca="1">Format!L112</f>
        <v>4</v>
      </c>
      <c r="L112">
        <v>1</v>
      </c>
      <c r="M112">
        <f t="shared" ca="1" si="3"/>
        <v>0.12749270250346006</v>
      </c>
    </row>
    <row r="113" spans="1:13">
      <c r="A113" s="6" t="s">
        <v>1525</v>
      </c>
      <c r="B113">
        <f>Format!H113</f>
        <v>233293</v>
      </c>
      <c r="C113" t="str">
        <f>Format!G113</f>
        <v>US</v>
      </c>
      <c r="D113">
        <f ca="1">Format!J113</f>
        <v>4.7709094938682994E-6</v>
      </c>
      <c r="E113" s="6" t="s">
        <v>1</v>
      </c>
      <c r="F113" t="str">
        <f>Format!I113</f>
        <v>CH4</v>
      </c>
      <c r="G113">
        <v>2013</v>
      </c>
      <c r="H113">
        <f ca="1">Format!K113</f>
        <v>4</v>
      </c>
      <c r="I113">
        <f t="shared" ca="1" si="4"/>
        <v>2</v>
      </c>
      <c r="J113">
        <v>1</v>
      </c>
      <c r="K113">
        <f ca="1">Format!L113</f>
        <v>4</v>
      </c>
      <c r="L113">
        <v>1</v>
      </c>
      <c r="M113">
        <f t="shared" ca="1" si="3"/>
        <v>4.7709094938682994E-6</v>
      </c>
    </row>
    <row r="114" spans="1:13">
      <c r="A114" s="6" t="s">
        <v>1525</v>
      </c>
      <c r="B114">
        <f>Format!H114</f>
        <v>233293</v>
      </c>
      <c r="C114" t="str">
        <f>Format!G114</f>
        <v>US</v>
      </c>
      <c r="D114">
        <f ca="1">Format!J114</f>
        <v>8.9897138306928872E-7</v>
      </c>
      <c r="E114" s="6" t="s">
        <v>1</v>
      </c>
      <c r="F114" t="str">
        <f>Format!I114</f>
        <v>N2O</v>
      </c>
      <c r="G114">
        <v>2013</v>
      </c>
      <c r="H114">
        <f ca="1">Format!K114</f>
        <v>4</v>
      </c>
      <c r="I114">
        <f t="shared" ca="1" si="4"/>
        <v>2</v>
      </c>
      <c r="J114">
        <v>1</v>
      </c>
      <c r="K114">
        <f ca="1">Format!L114</f>
        <v>4</v>
      </c>
      <c r="L114">
        <v>1</v>
      </c>
      <c r="M114">
        <f t="shared" ca="1" si="3"/>
        <v>8.9897138306928872E-7</v>
      </c>
    </row>
    <row r="115" spans="1:13">
      <c r="A115" s="6" t="s">
        <v>1525</v>
      </c>
      <c r="B115">
        <f>Format!H115</f>
        <v>233293</v>
      </c>
      <c r="C115" t="str">
        <f>Format!G115</f>
        <v>US</v>
      </c>
      <c r="D115">
        <f ca="1">Format!J115</f>
        <v>3.7200955742560849E-8</v>
      </c>
      <c r="E115" s="6" t="s">
        <v>1</v>
      </c>
      <c r="F115" t="str">
        <f>Format!I115</f>
        <v>HFC-134a</v>
      </c>
      <c r="G115">
        <v>2013</v>
      </c>
      <c r="H115">
        <f ca="1">Format!K115</f>
        <v>4</v>
      </c>
      <c r="I115">
        <f t="shared" ca="1" si="4"/>
        <v>2</v>
      </c>
      <c r="J115">
        <v>1</v>
      </c>
      <c r="K115">
        <f ca="1">Format!L115</f>
        <v>4</v>
      </c>
      <c r="L115">
        <v>1</v>
      </c>
      <c r="M115">
        <f t="shared" ca="1" si="3"/>
        <v>3.7200955742560849E-8</v>
      </c>
    </row>
    <row r="116" spans="1:13">
      <c r="A116" s="6" t="s">
        <v>1525</v>
      </c>
      <c r="B116">
        <f>Format!H116</f>
        <v>233293</v>
      </c>
      <c r="C116" t="str">
        <f>Format!G116</f>
        <v>US</v>
      </c>
      <c r="D116">
        <f ca="1">Format!J116</f>
        <v>3.2884915720864571E-9</v>
      </c>
      <c r="E116" s="6" t="s">
        <v>1</v>
      </c>
      <c r="F116" t="str">
        <f>Format!I116</f>
        <v>HFC-125</v>
      </c>
      <c r="G116">
        <v>2013</v>
      </c>
      <c r="H116">
        <f ca="1">Format!K116</f>
        <v>4</v>
      </c>
      <c r="I116">
        <f t="shared" ca="1" si="4"/>
        <v>2</v>
      </c>
      <c r="J116">
        <v>1</v>
      </c>
      <c r="K116">
        <f ca="1">Format!L116</f>
        <v>4</v>
      </c>
      <c r="L116">
        <v>1</v>
      </c>
      <c r="M116">
        <f t="shared" ca="1" si="3"/>
        <v>3.2884915720864571E-9</v>
      </c>
    </row>
    <row r="117" spans="1:13">
      <c r="A117" s="6" t="s">
        <v>1525</v>
      </c>
      <c r="B117">
        <f>Format!H117</f>
        <v>233293</v>
      </c>
      <c r="C117" t="str">
        <f>Format!G117</f>
        <v>US</v>
      </c>
      <c r="D117">
        <f ca="1">Format!J117</f>
        <v>1.0397218159261608E-9</v>
      </c>
      <c r="E117" s="6" t="s">
        <v>1</v>
      </c>
      <c r="F117" t="str">
        <f>Format!I117</f>
        <v>HFC-32</v>
      </c>
      <c r="G117">
        <v>2013</v>
      </c>
      <c r="H117">
        <f ca="1">Format!K117</f>
        <v>4</v>
      </c>
      <c r="I117">
        <f t="shared" ca="1" si="4"/>
        <v>2</v>
      </c>
      <c r="J117">
        <v>1</v>
      </c>
      <c r="K117">
        <f ca="1">Format!L117</f>
        <v>4</v>
      </c>
      <c r="L117">
        <v>1</v>
      </c>
      <c r="M117">
        <f t="shared" ca="1" si="3"/>
        <v>1.0397218159261608E-9</v>
      </c>
    </row>
    <row r="118" spans="1:13">
      <c r="A118" s="6" t="s">
        <v>1525</v>
      </c>
      <c r="B118">
        <f>Format!H118</f>
        <v>233293</v>
      </c>
      <c r="C118" t="str">
        <f>Format!G118</f>
        <v>US</v>
      </c>
      <c r="D118">
        <f ca="1">Format!J118</f>
        <v>2.0567651358673548E-9</v>
      </c>
      <c r="E118" s="6" t="s">
        <v>1</v>
      </c>
      <c r="F118" t="str">
        <f>Format!I118</f>
        <v>HFC-143a</v>
      </c>
      <c r="G118">
        <v>2013</v>
      </c>
      <c r="H118">
        <f ca="1">Format!K118</f>
        <v>4</v>
      </c>
      <c r="I118">
        <f t="shared" ca="1" si="4"/>
        <v>2</v>
      </c>
      <c r="J118">
        <v>1</v>
      </c>
      <c r="K118">
        <f ca="1">Format!L118</f>
        <v>4</v>
      </c>
      <c r="L118">
        <v>1</v>
      </c>
      <c r="M118">
        <f t="shared" ca="1" si="3"/>
        <v>2.0567651358673548E-9</v>
      </c>
    </row>
    <row r="119" spans="1:13">
      <c r="A119" s="6" t="s">
        <v>1525</v>
      </c>
      <c r="B119">
        <f>Format!H119</f>
        <v>233293</v>
      </c>
      <c r="C119" t="str">
        <f>Format!G119</f>
        <v>US</v>
      </c>
      <c r="D119">
        <f ca="1">Format!J119</f>
        <v>9.3002639497982278E-11</v>
      </c>
      <c r="E119" s="6" t="s">
        <v>1</v>
      </c>
      <c r="F119" t="str">
        <f>Format!I119</f>
        <v>HFC-236fa</v>
      </c>
      <c r="G119">
        <v>2013</v>
      </c>
      <c r="H119">
        <f ca="1">Format!K119</f>
        <v>4</v>
      </c>
      <c r="I119">
        <f t="shared" ca="1" si="4"/>
        <v>2</v>
      </c>
      <c r="J119">
        <v>1</v>
      </c>
      <c r="K119">
        <f ca="1">Format!L119</f>
        <v>4</v>
      </c>
      <c r="L119">
        <v>1</v>
      </c>
      <c r="M119">
        <f t="shared" ca="1" si="3"/>
        <v>9.3002639497982278E-11</v>
      </c>
    </row>
    <row r="120" spans="1:13">
      <c r="A120" s="6" t="s">
        <v>1525</v>
      </c>
      <c r="B120">
        <f>Format!H120</f>
        <v>233411</v>
      </c>
      <c r="C120" t="str">
        <f>Format!G120</f>
        <v>US</v>
      </c>
      <c r="D120">
        <f ca="1">Format!J120</f>
        <v>5.3247502416021976E-2</v>
      </c>
      <c r="E120" s="6" t="s">
        <v>1</v>
      </c>
      <c r="F120" t="str">
        <f>Format!I120</f>
        <v>CO2</v>
      </c>
      <c r="G120">
        <v>2013</v>
      </c>
      <c r="H120">
        <f ca="1">Format!K120</f>
        <v>4</v>
      </c>
      <c r="I120">
        <f t="shared" ca="1" si="4"/>
        <v>2</v>
      </c>
      <c r="J120">
        <v>1</v>
      </c>
      <c r="K120">
        <f ca="1">Format!L120</f>
        <v>4</v>
      </c>
      <c r="L120">
        <v>1</v>
      </c>
      <c r="M120">
        <f t="shared" ca="1" si="3"/>
        <v>5.3247502416021976E-2</v>
      </c>
    </row>
    <row r="121" spans="1:13">
      <c r="A121" s="6" t="s">
        <v>1525</v>
      </c>
      <c r="B121">
        <f>Format!H121</f>
        <v>233411</v>
      </c>
      <c r="C121" t="str">
        <f>Format!G121</f>
        <v>US</v>
      </c>
      <c r="D121">
        <f ca="1">Format!J121</f>
        <v>2.654560123898047E-6</v>
      </c>
      <c r="E121" s="6" t="s">
        <v>1</v>
      </c>
      <c r="F121" t="str">
        <f>Format!I121</f>
        <v>HFC-134a</v>
      </c>
      <c r="G121">
        <v>2013</v>
      </c>
      <c r="H121">
        <f ca="1">Format!K121</f>
        <v>4</v>
      </c>
      <c r="I121">
        <f t="shared" ca="1" si="4"/>
        <v>2</v>
      </c>
      <c r="J121">
        <v>1</v>
      </c>
      <c r="K121">
        <f ca="1">Format!L121</f>
        <v>4</v>
      </c>
      <c r="L121">
        <v>1</v>
      </c>
      <c r="M121">
        <f t="shared" ca="1" si="3"/>
        <v>2.654560123898047E-6</v>
      </c>
    </row>
    <row r="122" spans="1:13">
      <c r="A122" s="6" t="s">
        <v>1525</v>
      </c>
      <c r="B122">
        <f>Format!H122</f>
        <v>233411</v>
      </c>
      <c r="C122" t="str">
        <f>Format!G122</f>
        <v>US</v>
      </c>
      <c r="D122">
        <f ca="1">Format!J122</f>
        <v>2.0884114283533603E-6</v>
      </c>
      <c r="E122" s="6" t="s">
        <v>1</v>
      </c>
      <c r="F122" t="str">
        <f>Format!I122</f>
        <v>CH4</v>
      </c>
      <c r="G122">
        <v>2013</v>
      </c>
      <c r="H122">
        <f ca="1">Format!K122</f>
        <v>4</v>
      </c>
      <c r="I122">
        <f t="shared" ca="1" si="4"/>
        <v>2</v>
      </c>
      <c r="J122">
        <v>1</v>
      </c>
      <c r="K122">
        <f ca="1">Format!L122</f>
        <v>4</v>
      </c>
      <c r="L122">
        <v>1</v>
      </c>
      <c r="M122">
        <f t="shared" ca="1" si="3"/>
        <v>2.0884114283533603E-6</v>
      </c>
    </row>
    <row r="123" spans="1:13">
      <c r="A123" s="6" t="s">
        <v>1525</v>
      </c>
      <c r="B123">
        <f>Format!H123</f>
        <v>233411</v>
      </c>
      <c r="C123" t="str">
        <f>Format!G123</f>
        <v>US</v>
      </c>
      <c r="D123">
        <f ca="1">Format!J123</f>
        <v>2.3465791189467392E-7</v>
      </c>
      <c r="E123" s="6" t="s">
        <v>1</v>
      </c>
      <c r="F123" t="str">
        <f>Format!I123</f>
        <v>HFC-125</v>
      </c>
      <c r="G123">
        <v>2013</v>
      </c>
      <c r="H123">
        <f ca="1">Format!K123</f>
        <v>4</v>
      </c>
      <c r="I123">
        <f t="shared" ca="1" si="4"/>
        <v>2</v>
      </c>
      <c r="J123">
        <v>1</v>
      </c>
      <c r="K123">
        <f ca="1">Format!L123</f>
        <v>4</v>
      </c>
      <c r="L123">
        <v>1</v>
      </c>
      <c r="M123">
        <f t="shared" ca="1" si="3"/>
        <v>2.3465791189467392E-7</v>
      </c>
    </row>
    <row r="124" spans="1:13">
      <c r="A124" s="6" t="s">
        <v>1525</v>
      </c>
      <c r="B124">
        <f>Format!H124</f>
        <v>233411</v>
      </c>
      <c r="C124" t="str">
        <f>Format!G124</f>
        <v>US</v>
      </c>
      <c r="D124">
        <f ca="1">Format!J124</f>
        <v>7.4191751728216688E-8</v>
      </c>
      <c r="E124" s="6" t="s">
        <v>1</v>
      </c>
      <c r="F124" t="str">
        <f>Format!I124</f>
        <v>HFC-32</v>
      </c>
      <c r="G124">
        <v>2013</v>
      </c>
      <c r="H124">
        <f ca="1">Format!K124</f>
        <v>4</v>
      </c>
      <c r="I124">
        <f t="shared" ca="1" si="4"/>
        <v>2</v>
      </c>
      <c r="J124">
        <v>1</v>
      </c>
      <c r="K124">
        <f ca="1">Format!L124</f>
        <v>4</v>
      </c>
      <c r="L124">
        <v>1</v>
      </c>
      <c r="M124">
        <f t="shared" ca="1" si="3"/>
        <v>7.4191751728216688E-8</v>
      </c>
    </row>
    <row r="125" spans="1:13">
      <c r="A125" s="6" t="s">
        <v>1525</v>
      </c>
      <c r="B125">
        <f>Format!H125</f>
        <v>233411</v>
      </c>
      <c r="C125" t="str">
        <f>Format!G125</f>
        <v>US</v>
      </c>
      <c r="D125">
        <f ca="1">Format!J125</f>
        <v>1.4676522699256285E-7</v>
      </c>
      <c r="E125" s="6" t="s">
        <v>1</v>
      </c>
      <c r="F125" t="str">
        <f>Format!I125</f>
        <v>HFC-143a</v>
      </c>
      <c r="G125">
        <v>2013</v>
      </c>
      <c r="H125">
        <f ca="1">Format!K125</f>
        <v>4</v>
      </c>
      <c r="I125">
        <f t="shared" ca="1" si="4"/>
        <v>2</v>
      </c>
      <c r="J125">
        <v>1</v>
      </c>
      <c r="K125">
        <f ca="1">Format!L125</f>
        <v>4</v>
      </c>
      <c r="L125">
        <v>1</v>
      </c>
      <c r="M125">
        <f t="shared" ca="1" si="3"/>
        <v>1.4676522699256285E-7</v>
      </c>
    </row>
    <row r="126" spans="1:13">
      <c r="A126" s="6" t="s">
        <v>1525</v>
      </c>
      <c r="B126">
        <f>Format!H126</f>
        <v>233411</v>
      </c>
      <c r="C126" t="str">
        <f>Format!G126</f>
        <v>US</v>
      </c>
      <c r="D126">
        <f ca="1">Format!J126</f>
        <v>4.0517146890984743E-7</v>
      </c>
      <c r="E126" s="6" t="s">
        <v>1</v>
      </c>
      <c r="F126" t="str">
        <f>Format!I126</f>
        <v>N2O</v>
      </c>
      <c r="G126">
        <v>2013</v>
      </c>
      <c r="H126">
        <f ca="1">Format!K126</f>
        <v>4</v>
      </c>
      <c r="I126">
        <f t="shared" ca="1" si="4"/>
        <v>2</v>
      </c>
      <c r="J126">
        <v>1</v>
      </c>
      <c r="K126">
        <f ca="1">Format!L126</f>
        <v>4</v>
      </c>
      <c r="L126">
        <v>1</v>
      </c>
      <c r="M126">
        <f t="shared" ca="1" si="3"/>
        <v>4.0517146890984743E-7</v>
      </c>
    </row>
    <row r="127" spans="1:13">
      <c r="A127" s="6" t="s">
        <v>1525</v>
      </c>
      <c r="B127">
        <f>Format!H127</f>
        <v>233411</v>
      </c>
      <c r="C127" t="str">
        <f>Format!G127</f>
        <v>US</v>
      </c>
      <c r="D127">
        <f ca="1">Format!J127</f>
        <v>6.6364181591753479E-9</v>
      </c>
      <c r="E127" s="6" t="s">
        <v>1</v>
      </c>
      <c r="F127" t="str">
        <f>Format!I127</f>
        <v>HFC-236fa</v>
      </c>
      <c r="G127">
        <v>2013</v>
      </c>
      <c r="H127">
        <f ca="1">Format!K127</f>
        <v>4</v>
      </c>
      <c r="I127">
        <f t="shared" ca="1" si="4"/>
        <v>2</v>
      </c>
      <c r="J127">
        <v>1</v>
      </c>
      <c r="K127">
        <f ca="1">Format!L127</f>
        <v>4</v>
      </c>
      <c r="L127">
        <v>1</v>
      </c>
      <c r="M127">
        <f t="shared" ca="1" si="3"/>
        <v>6.6364181591753479E-9</v>
      </c>
    </row>
    <row r="128" spans="1:13">
      <c r="A128" s="6" t="s">
        <v>1525</v>
      </c>
      <c r="B128">
        <f>Format!H128</f>
        <v>233412</v>
      </c>
      <c r="C128" t="str">
        <f>Format!G128</f>
        <v>US</v>
      </c>
      <c r="D128">
        <f ca="1">Format!J128</f>
        <v>4.7049091514581094E-2</v>
      </c>
      <c r="E128" s="6" t="s">
        <v>1</v>
      </c>
      <c r="F128" t="str">
        <f>Format!I128</f>
        <v>CO2</v>
      </c>
      <c r="G128">
        <v>2013</v>
      </c>
      <c r="H128">
        <f ca="1">Format!K128</f>
        <v>4</v>
      </c>
      <c r="I128">
        <f t="shared" ca="1" si="4"/>
        <v>2</v>
      </c>
      <c r="J128">
        <v>1</v>
      </c>
      <c r="K128">
        <f ca="1">Format!L128</f>
        <v>4</v>
      </c>
      <c r="L128">
        <v>1</v>
      </c>
      <c r="M128">
        <f t="shared" ca="1" si="3"/>
        <v>4.7049091514581094E-2</v>
      </c>
    </row>
    <row r="129" spans="1:13">
      <c r="A129" s="6" t="s">
        <v>1525</v>
      </c>
      <c r="B129">
        <f>Format!H129</f>
        <v>233412</v>
      </c>
      <c r="C129" t="str">
        <f>Format!G129</f>
        <v>US</v>
      </c>
      <c r="D129">
        <f ca="1">Format!J129</f>
        <v>4.1398113887391616E-6</v>
      </c>
      <c r="E129" s="6" t="s">
        <v>1</v>
      </c>
      <c r="F129" t="str">
        <f>Format!I129</f>
        <v>HFC-134a</v>
      </c>
      <c r="G129">
        <v>2013</v>
      </c>
      <c r="H129">
        <f ca="1">Format!K129</f>
        <v>4</v>
      </c>
      <c r="I129">
        <f t="shared" ca="1" si="4"/>
        <v>2</v>
      </c>
      <c r="J129">
        <v>1</v>
      </c>
      <c r="K129">
        <f ca="1">Format!L129</f>
        <v>4</v>
      </c>
      <c r="L129">
        <v>1</v>
      </c>
      <c r="M129">
        <f t="shared" ca="1" si="3"/>
        <v>4.1398113887391616E-6</v>
      </c>
    </row>
    <row r="130" spans="1:13">
      <c r="A130" s="6" t="s">
        <v>1525</v>
      </c>
      <c r="B130">
        <f>Format!H130</f>
        <v>233412</v>
      </c>
      <c r="C130" t="str">
        <f>Format!G130</f>
        <v>US</v>
      </c>
      <c r="D130">
        <f ca="1">Format!J130</f>
        <v>1.843745176686009E-6</v>
      </c>
      <c r="E130" s="6" t="s">
        <v>1</v>
      </c>
      <c r="F130" t="str">
        <f>Format!I130</f>
        <v>CH4</v>
      </c>
      <c r="G130">
        <v>2013</v>
      </c>
      <c r="H130">
        <f ca="1">Format!K130</f>
        <v>4</v>
      </c>
      <c r="I130">
        <f t="shared" ca="1" si="4"/>
        <v>2</v>
      </c>
      <c r="J130">
        <v>1</v>
      </c>
      <c r="K130">
        <f ca="1">Format!L130</f>
        <v>4</v>
      </c>
      <c r="L130">
        <v>1</v>
      </c>
      <c r="M130">
        <f t="shared" ca="1" si="3"/>
        <v>1.843745176686009E-6</v>
      </c>
    </row>
    <row r="131" spans="1:13">
      <c r="A131" s="6" t="s">
        <v>1525</v>
      </c>
      <c r="B131">
        <f>Format!H131</f>
        <v>233412</v>
      </c>
      <c r="C131" t="str">
        <f>Format!G131</f>
        <v>US</v>
      </c>
      <c r="D131">
        <f ca="1">Format!J131</f>
        <v>3.6595121254696879E-7</v>
      </c>
      <c r="E131" s="6" t="s">
        <v>1</v>
      </c>
      <c r="F131" t="str">
        <f>Format!I131</f>
        <v>HFC-125</v>
      </c>
      <c r="G131">
        <v>2013</v>
      </c>
      <c r="H131">
        <f ca="1">Format!K131</f>
        <v>4</v>
      </c>
      <c r="I131">
        <f t="shared" ca="1" si="4"/>
        <v>2</v>
      </c>
      <c r="J131">
        <v>1</v>
      </c>
      <c r="K131">
        <f ca="1">Format!L131</f>
        <v>4</v>
      </c>
      <c r="L131">
        <v>1</v>
      </c>
      <c r="M131">
        <f t="shared" ca="1" si="3"/>
        <v>3.6595121254696879E-7</v>
      </c>
    </row>
    <row r="132" spans="1:13">
      <c r="A132" s="6" t="s">
        <v>1525</v>
      </c>
      <c r="B132">
        <f>Format!H132</f>
        <v>233412</v>
      </c>
      <c r="C132" t="str">
        <f>Format!G132</f>
        <v>US</v>
      </c>
      <c r="D132">
        <f ca="1">Format!J132</f>
        <v>1.1570273206092055E-7</v>
      </c>
      <c r="E132" s="6" t="s">
        <v>1</v>
      </c>
      <c r="F132" t="str">
        <f>Format!I132</f>
        <v>HFC-32</v>
      </c>
      <c r="G132">
        <v>2013</v>
      </c>
      <c r="H132">
        <f ca="1">Format!K132</f>
        <v>4</v>
      </c>
      <c r="I132">
        <f t="shared" ca="1" si="4"/>
        <v>2</v>
      </c>
      <c r="J132">
        <v>1</v>
      </c>
      <c r="K132">
        <f ca="1">Format!L132</f>
        <v>4</v>
      </c>
      <c r="L132">
        <v>1</v>
      </c>
      <c r="M132">
        <f t="shared" ref="M132:M195" ca="1" si="5">IFERROR(D132,"")</f>
        <v>1.1570273206092055E-7</v>
      </c>
    </row>
    <row r="133" spans="1:13">
      <c r="A133" s="6" t="s">
        <v>1525</v>
      </c>
      <c r="B133">
        <f>Format!H133</f>
        <v>233412</v>
      </c>
      <c r="C133" t="str">
        <f>Format!G133</f>
        <v>US</v>
      </c>
      <c r="D133">
        <f ca="1">Format!J133</f>
        <v>2.2888174681178749E-7</v>
      </c>
      <c r="E133" s="6" t="s">
        <v>1</v>
      </c>
      <c r="F133" t="str">
        <f>Format!I133</f>
        <v>HFC-143a</v>
      </c>
      <c r="G133">
        <v>2013</v>
      </c>
      <c r="H133">
        <f ca="1">Format!K133</f>
        <v>4</v>
      </c>
      <c r="I133">
        <f t="shared" ca="1" si="4"/>
        <v>2</v>
      </c>
      <c r="J133">
        <v>1</v>
      </c>
      <c r="K133">
        <f ca="1">Format!L133</f>
        <v>4</v>
      </c>
      <c r="L133">
        <v>1</v>
      </c>
      <c r="M133">
        <f t="shared" ca="1" si="5"/>
        <v>2.2888174681178749E-7</v>
      </c>
    </row>
    <row r="134" spans="1:13">
      <c r="A134" s="6" t="s">
        <v>1525</v>
      </c>
      <c r="B134">
        <f>Format!H134</f>
        <v>233412</v>
      </c>
      <c r="C134" t="str">
        <f>Format!G134</f>
        <v>US</v>
      </c>
      <c r="D134">
        <f ca="1">Format!J134</f>
        <v>3.5752293715648976E-7</v>
      </c>
      <c r="E134" s="6" t="s">
        <v>1</v>
      </c>
      <c r="F134" t="str">
        <f>Format!I134</f>
        <v>N2O</v>
      </c>
      <c r="G134">
        <v>2013</v>
      </c>
      <c r="H134">
        <f ca="1">Format!K134</f>
        <v>4</v>
      </c>
      <c r="I134">
        <f t="shared" ca="1" si="4"/>
        <v>2</v>
      </c>
      <c r="J134">
        <v>1</v>
      </c>
      <c r="K134">
        <f ca="1">Format!L134</f>
        <v>4</v>
      </c>
      <c r="L134">
        <v>1</v>
      </c>
      <c r="M134">
        <f t="shared" ca="1" si="5"/>
        <v>3.5752293715648976E-7</v>
      </c>
    </row>
    <row r="135" spans="1:13">
      <c r="A135" s="6" t="s">
        <v>1525</v>
      </c>
      <c r="B135">
        <f>Format!H135</f>
        <v>233412</v>
      </c>
      <c r="C135" t="str">
        <f>Format!G135</f>
        <v>US</v>
      </c>
      <c r="D135">
        <f ca="1">Format!J135</f>
        <v>1.0349556308201614E-8</v>
      </c>
      <c r="E135" s="6" t="s">
        <v>1</v>
      </c>
      <c r="F135" t="str">
        <f>Format!I135</f>
        <v>HFC-236fa</v>
      </c>
      <c r="G135">
        <v>2013</v>
      </c>
      <c r="H135">
        <f ca="1">Format!K135</f>
        <v>4</v>
      </c>
      <c r="I135">
        <f t="shared" ca="1" si="4"/>
        <v>2</v>
      </c>
      <c r="J135">
        <v>1</v>
      </c>
      <c r="K135">
        <f ca="1">Format!L135</f>
        <v>4</v>
      </c>
      <c r="L135">
        <v>1</v>
      </c>
      <c r="M135">
        <f t="shared" ca="1" si="5"/>
        <v>1.0349556308201614E-8</v>
      </c>
    </row>
    <row r="136" spans="1:13">
      <c r="A136" s="6" t="s">
        <v>1525</v>
      </c>
      <c r="B136">
        <f>Format!H136</f>
        <v>311111</v>
      </c>
      <c r="C136" t="str">
        <f>Format!G136</f>
        <v>US</v>
      </c>
      <c r="D136">
        <f ca="1">Format!J136</f>
        <v>7.6235873260887238E-2</v>
      </c>
      <c r="E136" s="6" t="s">
        <v>1</v>
      </c>
      <c r="F136" t="str">
        <f>Format!I136</f>
        <v>CO2</v>
      </c>
      <c r="G136">
        <v>2013</v>
      </c>
      <c r="H136">
        <f ca="1">Format!K136</f>
        <v>4</v>
      </c>
      <c r="I136">
        <f t="shared" ca="1" si="4"/>
        <v>2</v>
      </c>
      <c r="J136">
        <v>1</v>
      </c>
      <c r="K136">
        <f ca="1">Format!L136</f>
        <v>4</v>
      </c>
      <c r="L136">
        <v>1</v>
      </c>
      <c r="M136">
        <f t="shared" ca="1" si="5"/>
        <v>7.6235873260887238E-2</v>
      </c>
    </row>
    <row r="137" spans="1:13">
      <c r="A137" s="6" t="s">
        <v>1525</v>
      </c>
      <c r="B137">
        <f>Format!H137</f>
        <v>311111</v>
      </c>
      <c r="C137" t="str">
        <f>Format!G137</f>
        <v>US</v>
      </c>
      <c r="D137">
        <f ca="1">Format!J137</f>
        <v>2.9556457092615466E-6</v>
      </c>
      <c r="E137" s="6" t="s">
        <v>1</v>
      </c>
      <c r="F137" t="str">
        <f>Format!I137</f>
        <v>CH4</v>
      </c>
      <c r="G137">
        <v>2013</v>
      </c>
      <c r="H137">
        <f ca="1">Format!K137</f>
        <v>4</v>
      </c>
      <c r="I137">
        <f t="shared" ca="1" si="4"/>
        <v>2</v>
      </c>
      <c r="J137">
        <v>1</v>
      </c>
      <c r="K137">
        <f ca="1">Format!L137</f>
        <v>4</v>
      </c>
      <c r="L137">
        <v>1</v>
      </c>
      <c r="M137">
        <f t="shared" ca="1" si="5"/>
        <v>2.9556457092615466E-6</v>
      </c>
    </row>
    <row r="138" spans="1:13">
      <c r="A138" s="6" t="s">
        <v>1525</v>
      </c>
      <c r="B138">
        <f>Format!H138</f>
        <v>311111</v>
      </c>
      <c r="C138" t="str">
        <f>Format!G138</f>
        <v>US</v>
      </c>
      <c r="D138">
        <f ca="1">Format!J138</f>
        <v>2.9432697395773263E-7</v>
      </c>
      <c r="E138" s="6" t="s">
        <v>1</v>
      </c>
      <c r="F138" t="str">
        <f>Format!I138</f>
        <v>HFC-134a</v>
      </c>
      <c r="G138">
        <v>2013</v>
      </c>
      <c r="H138">
        <f ca="1">Format!K138</f>
        <v>4</v>
      </c>
      <c r="I138">
        <f t="shared" ca="1" si="4"/>
        <v>2</v>
      </c>
      <c r="J138">
        <v>1</v>
      </c>
      <c r="K138">
        <f ca="1">Format!L138</f>
        <v>4</v>
      </c>
      <c r="L138">
        <v>1</v>
      </c>
      <c r="M138">
        <f t="shared" ca="1" si="5"/>
        <v>2.9432697395773263E-7</v>
      </c>
    </row>
    <row r="139" spans="1:13">
      <c r="A139" s="6" t="s">
        <v>1525</v>
      </c>
      <c r="B139">
        <f>Format!H139</f>
        <v>311111</v>
      </c>
      <c r="C139" t="str">
        <f>Format!G139</f>
        <v>US</v>
      </c>
      <c r="D139">
        <f ca="1">Format!J139</f>
        <v>2.6017927603681664E-8</v>
      </c>
      <c r="E139" s="6" t="s">
        <v>1</v>
      </c>
      <c r="F139" t="str">
        <f>Format!I139</f>
        <v>HFC-125</v>
      </c>
      <c r="G139">
        <v>2013</v>
      </c>
      <c r="H139">
        <f ca="1">Format!K139</f>
        <v>4</v>
      </c>
      <c r="I139">
        <f t="shared" ca="1" si="4"/>
        <v>2</v>
      </c>
      <c r="J139">
        <v>1</v>
      </c>
      <c r="K139">
        <f ca="1">Format!L139</f>
        <v>4</v>
      </c>
      <c r="L139">
        <v>1</v>
      </c>
      <c r="M139">
        <f t="shared" ca="1" si="5"/>
        <v>2.6017927603681664E-8</v>
      </c>
    </row>
    <row r="140" spans="1:13">
      <c r="A140" s="6" t="s">
        <v>1525</v>
      </c>
      <c r="B140">
        <f>Format!H140</f>
        <v>311111</v>
      </c>
      <c r="C140" t="str">
        <f>Format!G140</f>
        <v>US</v>
      </c>
      <c r="D140">
        <f ca="1">Format!J140</f>
        <v>3.5994417400254965E-7</v>
      </c>
      <c r="E140" s="6" t="s">
        <v>1</v>
      </c>
      <c r="F140" t="str">
        <f>Format!I140</f>
        <v>N2O</v>
      </c>
      <c r="G140">
        <v>2013</v>
      </c>
      <c r="H140">
        <f ca="1">Format!K140</f>
        <v>4</v>
      </c>
      <c r="I140">
        <f t="shared" ca="1" si="4"/>
        <v>2</v>
      </c>
      <c r="J140">
        <v>1</v>
      </c>
      <c r="K140">
        <f ca="1">Format!L140</f>
        <v>4</v>
      </c>
      <c r="L140">
        <v>1</v>
      </c>
      <c r="M140">
        <f t="shared" ca="1" si="5"/>
        <v>3.5994417400254965E-7</v>
      </c>
    </row>
    <row r="141" spans="1:13">
      <c r="A141" s="6" t="s">
        <v>1525</v>
      </c>
      <c r="B141">
        <f>Format!H141</f>
        <v>311111</v>
      </c>
      <c r="C141" t="str">
        <f>Format!G141</f>
        <v>US</v>
      </c>
      <c r="D141">
        <f ca="1">Format!J141</f>
        <v>8.2260837048677335E-9</v>
      </c>
      <c r="E141" s="6" t="s">
        <v>1</v>
      </c>
      <c r="F141" t="str">
        <f>Format!I141</f>
        <v>HFC-32</v>
      </c>
      <c r="G141">
        <v>2013</v>
      </c>
      <c r="H141">
        <f ca="1">Format!K141</f>
        <v>4</v>
      </c>
      <c r="I141">
        <f t="shared" ca="1" si="4"/>
        <v>2</v>
      </c>
      <c r="J141">
        <v>1</v>
      </c>
      <c r="K141">
        <f ca="1">Format!L141</f>
        <v>4</v>
      </c>
      <c r="L141">
        <v>1</v>
      </c>
      <c r="M141">
        <f t="shared" ca="1" si="5"/>
        <v>8.2260837048677335E-9</v>
      </c>
    </row>
    <row r="142" spans="1:13">
      <c r="A142" s="6" t="s">
        <v>1525</v>
      </c>
      <c r="B142">
        <f>Format!H142</f>
        <v>311111</v>
      </c>
      <c r="C142" t="str">
        <f>Format!G142</f>
        <v>US</v>
      </c>
      <c r="D142">
        <f ca="1">Format!J142</f>
        <v>1.6272739409461506E-8</v>
      </c>
      <c r="E142" s="6" t="s">
        <v>1</v>
      </c>
      <c r="F142" t="str">
        <f>Format!I142</f>
        <v>HFC-143a</v>
      </c>
      <c r="G142">
        <v>2013</v>
      </c>
      <c r="H142">
        <f ca="1">Format!K142</f>
        <v>4</v>
      </c>
      <c r="I142">
        <f t="shared" ca="1" si="4"/>
        <v>2</v>
      </c>
      <c r="J142">
        <v>1</v>
      </c>
      <c r="K142">
        <f ca="1">Format!L142</f>
        <v>4</v>
      </c>
      <c r="L142">
        <v>1</v>
      </c>
      <c r="M142">
        <f t="shared" ca="1" si="5"/>
        <v>1.6272739409461506E-8</v>
      </c>
    </row>
    <row r="143" spans="1:13">
      <c r="A143" s="6" t="s">
        <v>1525</v>
      </c>
      <c r="B143">
        <f>Format!H143</f>
        <v>311111</v>
      </c>
      <c r="C143" t="str">
        <f>Format!G143</f>
        <v>US</v>
      </c>
      <c r="D143">
        <f ca="1">Format!J143</f>
        <v>7.3581941396752684E-10</v>
      </c>
      <c r="E143" s="6" t="s">
        <v>1</v>
      </c>
      <c r="F143" t="str">
        <f>Format!I143</f>
        <v>HFC-236fa</v>
      </c>
      <c r="G143">
        <v>2013</v>
      </c>
      <c r="H143">
        <f ca="1">Format!K143</f>
        <v>4</v>
      </c>
      <c r="I143">
        <f t="shared" ca="1" si="4"/>
        <v>2</v>
      </c>
      <c r="J143">
        <v>1</v>
      </c>
      <c r="K143">
        <f ca="1">Format!L143</f>
        <v>4</v>
      </c>
      <c r="L143">
        <v>1</v>
      </c>
      <c r="M143">
        <f t="shared" ca="1" si="5"/>
        <v>7.3581941396752684E-10</v>
      </c>
    </row>
    <row r="144" spans="1:13">
      <c r="A144" s="6" t="s">
        <v>1525</v>
      </c>
      <c r="B144">
        <f>Format!H144</f>
        <v>311119</v>
      </c>
      <c r="C144" t="str">
        <f>Format!G144</f>
        <v>US</v>
      </c>
      <c r="D144">
        <f ca="1">Format!J144</f>
        <v>4.9672319557151262E-2</v>
      </c>
      <c r="E144" s="6" t="s">
        <v>1</v>
      </c>
      <c r="F144" t="str">
        <f>Format!I144</f>
        <v>CO2</v>
      </c>
      <c r="G144">
        <v>2013</v>
      </c>
      <c r="H144">
        <f ca="1">Format!K144</f>
        <v>4</v>
      </c>
      <c r="I144">
        <f t="shared" ca="1" si="4"/>
        <v>2</v>
      </c>
      <c r="J144">
        <v>1</v>
      </c>
      <c r="K144">
        <f ca="1">Format!L144</f>
        <v>4</v>
      </c>
      <c r="L144">
        <v>1</v>
      </c>
      <c r="M144">
        <f t="shared" ca="1" si="5"/>
        <v>4.9672319557151262E-2</v>
      </c>
    </row>
    <row r="145" spans="1:13">
      <c r="A145" s="6" t="s">
        <v>1525</v>
      </c>
      <c r="B145">
        <f>Format!H145</f>
        <v>311119</v>
      </c>
      <c r="C145" t="str">
        <f>Format!G145</f>
        <v>US</v>
      </c>
      <c r="D145">
        <f ca="1">Format!J145</f>
        <v>1.9188660281450154E-6</v>
      </c>
      <c r="E145" s="6" t="s">
        <v>1</v>
      </c>
      <c r="F145" t="str">
        <f>Format!I145</f>
        <v>CH4</v>
      </c>
      <c r="G145">
        <v>2013</v>
      </c>
      <c r="H145">
        <f ca="1">Format!K145</f>
        <v>4</v>
      </c>
      <c r="I145">
        <f t="shared" ca="1" si="4"/>
        <v>2</v>
      </c>
      <c r="J145">
        <v>1</v>
      </c>
      <c r="K145">
        <f ca="1">Format!L145</f>
        <v>4</v>
      </c>
      <c r="L145">
        <v>1</v>
      </c>
      <c r="M145">
        <f t="shared" ca="1" si="5"/>
        <v>1.9188660281450154E-6</v>
      </c>
    </row>
    <row r="146" spans="1:13">
      <c r="A146" s="6" t="s">
        <v>1525</v>
      </c>
      <c r="B146">
        <f>Format!H146</f>
        <v>311119</v>
      </c>
      <c r="C146" t="str">
        <f>Format!G146</f>
        <v>US</v>
      </c>
      <c r="D146">
        <f ca="1">Format!J146</f>
        <v>2.3455555853210381E-7</v>
      </c>
      <c r="E146" s="6" t="s">
        <v>1</v>
      </c>
      <c r="F146" t="str">
        <f>Format!I146</f>
        <v>N2O</v>
      </c>
      <c r="G146">
        <v>2013</v>
      </c>
      <c r="H146">
        <f ca="1">Format!K146</f>
        <v>4</v>
      </c>
      <c r="I146">
        <f t="shared" ca="1" si="4"/>
        <v>2</v>
      </c>
      <c r="J146">
        <v>1</v>
      </c>
      <c r="K146">
        <f ca="1">Format!L146</f>
        <v>4</v>
      </c>
      <c r="L146">
        <v>1</v>
      </c>
      <c r="M146">
        <f t="shared" ca="1" si="5"/>
        <v>2.3455555853210381E-7</v>
      </c>
    </row>
    <row r="147" spans="1:13">
      <c r="A147" s="6" t="s">
        <v>1525</v>
      </c>
      <c r="B147">
        <f>Format!H147</f>
        <v>311119</v>
      </c>
      <c r="C147" t="str">
        <f>Format!G147</f>
        <v>US</v>
      </c>
      <c r="D147">
        <f ca="1">Format!J147</f>
        <v>2.1378029906182367E-8</v>
      </c>
      <c r="E147" s="6" t="s">
        <v>1</v>
      </c>
      <c r="F147" t="str">
        <f>Format!I147</f>
        <v>HFC-134a</v>
      </c>
      <c r="G147">
        <v>2013</v>
      </c>
      <c r="H147">
        <f ca="1">Format!K147</f>
        <v>4</v>
      </c>
      <c r="I147">
        <f t="shared" ca="1" si="4"/>
        <v>2</v>
      </c>
      <c r="J147">
        <v>1</v>
      </c>
      <c r="K147">
        <f ca="1">Format!L147</f>
        <v>4</v>
      </c>
      <c r="L147">
        <v>1</v>
      </c>
      <c r="M147">
        <f t="shared" ca="1" si="5"/>
        <v>2.1378029906182367E-8</v>
      </c>
    </row>
    <row r="148" spans="1:13">
      <c r="A148" s="6" t="s">
        <v>1525</v>
      </c>
      <c r="B148">
        <f>Format!H148</f>
        <v>311119</v>
      </c>
      <c r="C148" t="str">
        <f>Format!G148</f>
        <v>US</v>
      </c>
      <c r="D148">
        <f ca="1">Format!J148</f>
        <v>1.8897759418009382E-9</v>
      </c>
      <c r="E148" s="6" t="s">
        <v>1</v>
      </c>
      <c r="F148" t="str">
        <f>Format!I148</f>
        <v>HFC-125</v>
      </c>
      <c r="G148">
        <v>2013</v>
      </c>
      <c r="H148">
        <f ca="1">Format!K148</f>
        <v>4</v>
      </c>
      <c r="I148">
        <f t="shared" ca="1" si="4"/>
        <v>2</v>
      </c>
      <c r="J148">
        <v>1</v>
      </c>
      <c r="K148">
        <f ca="1">Format!L148</f>
        <v>4</v>
      </c>
      <c r="L148">
        <v>1</v>
      </c>
      <c r="M148">
        <f t="shared" ca="1" si="5"/>
        <v>1.8897759418009382E-9</v>
      </c>
    </row>
    <row r="149" spans="1:13">
      <c r="A149" s="6" t="s">
        <v>1525</v>
      </c>
      <c r="B149">
        <f>Format!H149</f>
        <v>311119</v>
      </c>
      <c r="C149" t="str">
        <f>Format!G149</f>
        <v>US</v>
      </c>
      <c r="D149">
        <f ca="1">Format!J149</f>
        <v>5.974901351674149E-10</v>
      </c>
      <c r="E149" s="6" t="s">
        <v>1</v>
      </c>
      <c r="F149" t="str">
        <f>Format!I149</f>
        <v>HFC-32</v>
      </c>
      <c r="G149">
        <v>2013</v>
      </c>
      <c r="H149">
        <f ca="1">Format!K149</f>
        <v>4</v>
      </c>
      <c r="I149">
        <f t="shared" ca="1" si="4"/>
        <v>2</v>
      </c>
      <c r="J149">
        <v>1</v>
      </c>
      <c r="K149">
        <f ca="1">Format!L149</f>
        <v>4</v>
      </c>
      <c r="L149">
        <v>1</v>
      </c>
      <c r="M149">
        <f t="shared" ca="1" si="5"/>
        <v>5.974901351674149E-10</v>
      </c>
    </row>
    <row r="150" spans="1:13">
      <c r="A150" s="6" t="s">
        <v>1525</v>
      </c>
      <c r="B150">
        <f>Format!H150</f>
        <v>311119</v>
      </c>
      <c r="C150" t="str">
        <f>Format!G150</f>
        <v>US</v>
      </c>
      <c r="D150">
        <f ca="1">Format!J150</f>
        <v>1.1819477673865473E-9</v>
      </c>
      <c r="E150" s="6" t="s">
        <v>1</v>
      </c>
      <c r="F150" t="str">
        <f>Format!I150</f>
        <v>HFC-143a</v>
      </c>
      <c r="G150">
        <v>2013</v>
      </c>
      <c r="H150">
        <f ca="1">Format!K150</f>
        <v>4</v>
      </c>
      <c r="I150">
        <f t="shared" ca="1" si="4"/>
        <v>2</v>
      </c>
      <c r="J150">
        <v>1</v>
      </c>
      <c r="K150">
        <f ca="1">Format!L150</f>
        <v>4</v>
      </c>
      <c r="L150">
        <v>1</v>
      </c>
      <c r="M150">
        <f t="shared" ca="1" si="5"/>
        <v>1.1819477673865473E-9</v>
      </c>
    </row>
    <row r="151" spans="1:13">
      <c r="A151" s="6" t="s">
        <v>1525</v>
      </c>
      <c r="B151">
        <f>Format!H151</f>
        <v>311119</v>
      </c>
      <c r="C151" t="str">
        <f>Format!G151</f>
        <v>US</v>
      </c>
      <c r="D151">
        <f ca="1">Format!J151</f>
        <v>5.3445218512681619E-11</v>
      </c>
      <c r="E151" s="6" t="s">
        <v>1</v>
      </c>
      <c r="F151" t="str">
        <f>Format!I151</f>
        <v>HFC-236fa</v>
      </c>
      <c r="G151">
        <v>2013</v>
      </c>
      <c r="H151">
        <f ca="1">Format!K151</f>
        <v>4</v>
      </c>
      <c r="I151">
        <f t="shared" ca="1" si="4"/>
        <v>2</v>
      </c>
      <c r="J151">
        <v>1</v>
      </c>
      <c r="K151">
        <f ca="1">Format!L151</f>
        <v>4</v>
      </c>
      <c r="L151">
        <v>1</v>
      </c>
      <c r="M151">
        <f t="shared" ca="1" si="5"/>
        <v>5.3445218512681619E-11</v>
      </c>
    </row>
    <row r="152" spans="1:13">
      <c r="A152" s="6" t="s">
        <v>1525</v>
      </c>
      <c r="B152">
        <f>Format!H152</f>
        <v>311210</v>
      </c>
      <c r="C152" t="str">
        <f>Format!G152</f>
        <v>US</v>
      </c>
      <c r="D152">
        <f ca="1">Format!J152</f>
        <v>0.13403511854696107</v>
      </c>
      <c r="E152" s="6" t="s">
        <v>1</v>
      </c>
      <c r="F152" t="str">
        <f>Format!I152</f>
        <v>CO2</v>
      </c>
      <c r="G152">
        <v>2013</v>
      </c>
      <c r="H152">
        <f ca="1">Format!K152</f>
        <v>4</v>
      </c>
      <c r="I152">
        <f t="shared" ca="1" si="4"/>
        <v>2</v>
      </c>
      <c r="J152">
        <v>1</v>
      </c>
      <c r="K152">
        <f ca="1">Format!L152</f>
        <v>4</v>
      </c>
      <c r="L152">
        <v>1</v>
      </c>
      <c r="M152">
        <f t="shared" ca="1" si="5"/>
        <v>0.13403511854696107</v>
      </c>
    </row>
    <row r="153" spans="1:13">
      <c r="A153" s="6" t="s">
        <v>1525</v>
      </c>
      <c r="B153">
        <f>Format!H153</f>
        <v>311210</v>
      </c>
      <c r="C153" t="str">
        <f>Format!G153</f>
        <v>US</v>
      </c>
      <c r="D153">
        <f ca="1">Format!J153</f>
        <v>7.0812797974733565E-6</v>
      </c>
      <c r="E153" s="6" t="s">
        <v>1</v>
      </c>
      <c r="F153" t="str">
        <f>Format!I153</f>
        <v>CH4</v>
      </c>
      <c r="G153">
        <v>2013</v>
      </c>
      <c r="H153">
        <f ca="1">Format!K153</f>
        <v>4</v>
      </c>
      <c r="I153">
        <f t="shared" ca="1" si="4"/>
        <v>2</v>
      </c>
      <c r="J153">
        <v>1</v>
      </c>
      <c r="K153">
        <f ca="1">Format!L153</f>
        <v>4</v>
      </c>
      <c r="L153">
        <v>1</v>
      </c>
      <c r="M153">
        <f t="shared" ca="1" si="5"/>
        <v>7.0812797974733565E-6</v>
      </c>
    </row>
    <row r="154" spans="1:13">
      <c r="A154" s="6" t="s">
        <v>1525</v>
      </c>
      <c r="B154">
        <f>Format!H154</f>
        <v>311210</v>
      </c>
      <c r="C154" t="str">
        <f>Format!G154</f>
        <v>US</v>
      </c>
      <c r="D154">
        <f ca="1">Format!J154</f>
        <v>9.1350382281272569E-7</v>
      </c>
      <c r="E154" s="6" t="s">
        <v>1</v>
      </c>
      <c r="F154" t="str">
        <f>Format!I154</f>
        <v>N2O</v>
      </c>
      <c r="G154">
        <v>2013</v>
      </c>
      <c r="H154">
        <f ca="1">Format!K154</f>
        <v>4</v>
      </c>
      <c r="I154">
        <f t="shared" ca="1" si="4"/>
        <v>2</v>
      </c>
      <c r="J154">
        <v>1</v>
      </c>
      <c r="K154">
        <f ca="1">Format!L154</f>
        <v>4</v>
      </c>
      <c r="L154">
        <v>1</v>
      </c>
      <c r="M154">
        <f t="shared" ca="1" si="5"/>
        <v>9.1350382281272569E-7</v>
      </c>
    </row>
    <row r="155" spans="1:13">
      <c r="A155" s="6" t="s">
        <v>1525</v>
      </c>
      <c r="B155">
        <f>Format!H155</f>
        <v>311221</v>
      </c>
      <c r="C155" t="str">
        <f>Format!G155</f>
        <v>US</v>
      </c>
      <c r="D155">
        <f ca="1">Format!J155</f>
        <v>0.90502383519713747</v>
      </c>
      <c r="E155" s="6" t="s">
        <v>1</v>
      </c>
      <c r="F155" t="str">
        <f>Format!I155</f>
        <v>CO2</v>
      </c>
      <c r="G155">
        <v>2013</v>
      </c>
      <c r="H155">
        <f ca="1">Format!K155</f>
        <v>4</v>
      </c>
      <c r="I155">
        <f t="shared" ca="1" si="4"/>
        <v>2</v>
      </c>
      <c r="J155">
        <v>1</v>
      </c>
      <c r="K155">
        <f ca="1">Format!L155</f>
        <v>4</v>
      </c>
      <c r="L155">
        <v>1</v>
      </c>
      <c r="M155">
        <f t="shared" ca="1" si="5"/>
        <v>0.90502383519713747</v>
      </c>
    </row>
    <row r="156" spans="1:13">
      <c r="A156" s="6" t="s">
        <v>1525</v>
      </c>
      <c r="B156">
        <f>Format!H156</f>
        <v>311221</v>
      </c>
      <c r="C156" t="str">
        <f>Format!G156</f>
        <v>US</v>
      </c>
      <c r="D156">
        <f ca="1">Format!J156</f>
        <v>7.9359078650600461E-5</v>
      </c>
      <c r="E156" s="6" t="s">
        <v>1</v>
      </c>
      <c r="F156" t="str">
        <f>Format!I156</f>
        <v>CH4</v>
      </c>
      <c r="G156">
        <v>2013</v>
      </c>
      <c r="H156">
        <f ca="1">Format!K156</f>
        <v>4</v>
      </c>
      <c r="I156">
        <f t="shared" ca="1" si="4"/>
        <v>2</v>
      </c>
      <c r="J156">
        <v>1</v>
      </c>
      <c r="K156">
        <f ca="1">Format!L156</f>
        <v>4</v>
      </c>
      <c r="L156">
        <v>1</v>
      </c>
      <c r="M156">
        <f t="shared" ca="1" si="5"/>
        <v>7.9359078650600461E-5</v>
      </c>
    </row>
    <row r="157" spans="1:13">
      <c r="A157" s="6" t="s">
        <v>1525</v>
      </c>
      <c r="B157">
        <f>Format!H157</f>
        <v>311221</v>
      </c>
      <c r="C157" t="str">
        <f>Format!G157</f>
        <v>US</v>
      </c>
      <c r="D157">
        <f ca="1">Format!J157</f>
        <v>1.0911440962164138E-5</v>
      </c>
      <c r="E157" s="6" t="s">
        <v>1</v>
      </c>
      <c r="F157" t="str">
        <f>Format!I157</f>
        <v>N2O</v>
      </c>
      <c r="G157">
        <v>2013</v>
      </c>
      <c r="H157">
        <f ca="1">Format!K157</f>
        <v>4</v>
      </c>
      <c r="I157">
        <f t="shared" ca="1" si="4"/>
        <v>2</v>
      </c>
      <c r="J157">
        <v>1</v>
      </c>
      <c r="K157">
        <f ca="1">Format!L157</f>
        <v>4</v>
      </c>
      <c r="L157">
        <v>1</v>
      </c>
      <c r="M157">
        <f t="shared" ca="1" si="5"/>
        <v>1.0911440962164138E-5</v>
      </c>
    </row>
    <row r="158" spans="1:13">
      <c r="A158" s="6" t="s">
        <v>1525</v>
      </c>
      <c r="B158">
        <f>Format!H158</f>
        <v>311221</v>
      </c>
      <c r="C158" t="str">
        <f>Format!G158</f>
        <v>US</v>
      </c>
      <c r="D158">
        <f ca="1">Format!J158</f>
        <v>4.2187408213772478E-8</v>
      </c>
      <c r="E158" s="6" t="s">
        <v>1</v>
      </c>
      <c r="F158" t="str">
        <f>Format!I158</f>
        <v>HFC-134a</v>
      </c>
      <c r="G158">
        <v>2013</v>
      </c>
      <c r="H158">
        <f ca="1">Format!K158</f>
        <v>4</v>
      </c>
      <c r="I158">
        <f t="shared" ca="1" si="4"/>
        <v>2</v>
      </c>
      <c r="J158">
        <v>1</v>
      </c>
      <c r="K158">
        <f ca="1">Format!L158</f>
        <v>4</v>
      </c>
      <c r="L158">
        <v>1</v>
      </c>
      <c r="M158">
        <f t="shared" ca="1" si="5"/>
        <v>4.2187408213772478E-8</v>
      </c>
    </row>
    <row r="159" spans="1:13">
      <c r="A159" s="6" t="s">
        <v>1525</v>
      </c>
      <c r="B159">
        <f>Format!H159</f>
        <v>311221</v>
      </c>
      <c r="C159" t="str">
        <f>Format!G159</f>
        <v>US</v>
      </c>
      <c r="D159">
        <f ca="1">Format!J159</f>
        <v>3.7292841968691754E-9</v>
      </c>
      <c r="E159" s="6" t="s">
        <v>1</v>
      </c>
      <c r="F159" t="str">
        <f>Format!I159</f>
        <v>HFC-125</v>
      </c>
      <c r="G159">
        <v>2013</v>
      </c>
      <c r="H159">
        <f ca="1">Format!K159</f>
        <v>4</v>
      </c>
      <c r="I159">
        <f t="shared" ca="1" si="4"/>
        <v>2</v>
      </c>
      <c r="J159">
        <v>1</v>
      </c>
      <c r="K159">
        <f ca="1">Format!L159</f>
        <v>4</v>
      </c>
      <c r="L159">
        <v>1</v>
      </c>
      <c r="M159">
        <f t="shared" ca="1" si="5"/>
        <v>3.7292841968691754E-9</v>
      </c>
    </row>
    <row r="160" spans="1:13">
      <c r="A160" s="6" t="s">
        <v>1525</v>
      </c>
      <c r="B160">
        <f>Format!H160</f>
        <v>311221</v>
      </c>
      <c r="C160" t="str">
        <f>Format!G160</f>
        <v>US</v>
      </c>
      <c r="D160">
        <f ca="1">Format!J160</f>
        <v>1.1790871444482485E-9</v>
      </c>
      <c r="E160" s="6" t="s">
        <v>1</v>
      </c>
      <c r="F160" t="str">
        <f>Format!I160</f>
        <v>HFC-32</v>
      </c>
      <c r="G160">
        <v>2013</v>
      </c>
      <c r="H160">
        <f ca="1">Format!K160</f>
        <v>4</v>
      </c>
      <c r="I160">
        <f t="shared" ca="1" si="4"/>
        <v>2</v>
      </c>
      <c r="J160">
        <v>1</v>
      </c>
      <c r="K160">
        <f ca="1">Format!L160</f>
        <v>4</v>
      </c>
      <c r="L160">
        <v>1</v>
      </c>
      <c r="M160">
        <f t="shared" ca="1" si="5"/>
        <v>1.1790871444482485E-9</v>
      </c>
    </row>
    <row r="161" spans="1:13">
      <c r="A161" s="6" t="s">
        <v>1525</v>
      </c>
      <c r="B161">
        <f>Format!H161</f>
        <v>311221</v>
      </c>
      <c r="C161" t="str">
        <f>Format!G161</f>
        <v>US</v>
      </c>
      <c r="D161">
        <f ca="1">Format!J161</f>
        <v>2.3324559451417536E-9</v>
      </c>
      <c r="E161" s="6" t="s">
        <v>1</v>
      </c>
      <c r="F161" t="str">
        <f>Format!I161</f>
        <v>HFC-143a</v>
      </c>
      <c r="G161">
        <v>2013</v>
      </c>
      <c r="H161">
        <f ca="1">Format!K161</f>
        <v>4</v>
      </c>
      <c r="I161">
        <f t="shared" ca="1" si="4"/>
        <v>2</v>
      </c>
      <c r="J161">
        <v>1</v>
      </c>
      <c r="K161">
        <f ca="1">Format!L161</f>
        <v>4</v>
      </c>
      <c r="L161">
        <v>1</v>
      </c>
      <c r="M161">
        <f t="shared" ca="1" si="5"/>
        <v>2.3324559451417536E-9</v>
      </c>
    </row>
    <row r="162" spans="1:13">
      <c r="A162" s="6" t="s">
        <v>1525</v>
      </c>
      <c r="B162">
        <f>Format!H162</f>
        <v>311221</v>
      </c>
      <c r="C162" t="str">
        <f>Format!G162</f>
        <v>US</v>
      </c>
      <c r="D162">
        <f ca="1">Format!J162</f>
        <v>1.0546880420523327E-10</v>
      </c>
      <c r="E162" s="6" t="s">
        <v>1</v>
      </c>
      <c r="F162" t="str">
        <f>Format!I162</f>
        <v>HFC-236fa</v>
      </c>
      <c r="G162">
        <v>2013</v>
      </c>
      <c r="H162">
        <f ca="1">Format!K162</f>
        <v>4</v>
      </c>
      <c r="I162">
        <f t="shared" ca="1" si="4"/>
        <v>2</v>
      </c>
      <c r="J162">
        <v>1</v>
      </c>
      <c r="K162">
        <f ca="1">Format!L162</f>
        <v>4</v>
      </c>
      <c r="L162">
        <v>1</v>
      </c>
      <c r="M162">
        <f t="shared" ca="1" si="5"/>
        <v>1.0546880420523327E-10</v>
      </c>
    </row>
    <row r="163" spans="1:13">
      <c r="A163" s="6" t="s">
        <v>1525</v>
      </c>
      <c r="B163">
        <f>Format!H163</f>
        <v>311225</v>
      </c>
      <c r="C163" t="str">
        <f>Format!G163</f>
        <v>US</v>
      </c>
      <c r="D163">
        <f ca="1">Format!J163</f>
        <v>6.6496019099484202E-2</v>
      </c>
      <c r="E163" s="6" t="s">
        <v>1</v>
      </c>
      <c r="F163" t="str">
        <f>Format!I163</f>
        <v>CO2</v>
      </c>
      <c r="G163">
        <v>2013</v>
      </c>
      <c r="H163">
        <f ca="1">Format!K163</f>
        <v>4</v>
      </c>
      <c r="I163">
        <f t="shared" ca="1" si="4"/>
        <v>2</v>
      </c>
      <c r="J163">
        <v>1</v>
      </c>
      <c r="K163">
        <f ca="1">Format!L163</f>
        <v>4</v>
      </c>
      <c r="L163">
        <v>1</v>
      </c>
      <c r="M163">
        <f t="shared" ca="1" si="5"/>
        <v>6.6496019099484202E-2</v>
      </c>
    </row>
    <row r="164" spans="1:13">
      <c r="A164" s="6" t="s">
        <v>1525</v>
      </c>
      <c r="B164">
        <f>Format!H164</f>
        <v>311225</v>
      </c>
      <c r="C164" t="str">
        <f>Format!G164</f>
        <v>US</v>
      </c>
      <c r="D164">
        <f ca="1">Format!J164</f>
        <v>3.5068870754586544E-6</v>
      </c>
      <c r="E164" s="6" t="s">
        <v>1</v>
      </c>
      <c r="F164" t="str">
        <f>Format!I164</f>
        <v>CH4</v>
      </c>
      <c r="G164">
        <v>2013</v>
      </c>
      <c r="H164">
        <f ca="1">Format!K164</f>
        <v>4</v>
      </c>
      <c r="I164">
        <f t="shared" ca="1" si="4"/>
        <v>2</v>
      </c>
      <c r="J164">
        <v>1</v>
      </c>
      <c r="K164">
        <f ca="1">Format!L164</f>
        <v>4</v>
      </c>
      <c r="L164">
        <v>1</v>
      </c>
      <c r="M164">
        <f t="shared" ca="1" si="5"/>
        <v>3.5068870754586544E-6</v>
      </c>
    </row>
    <row r="165" spans="1:13">
      <c r="A165" s="6" t="s">
        <v>1525</v>
      </c>
      <c r="B165">
        <f>Format!H165</f>
        <v>311225</v>
      </c>
      <c r="C165" t="str">
        <f>Format!G165</f>
        <v>US</v>
      </c>
      <c r="D165">
        <f ca="1">Format!J165</f>
        <v>4.5117796855507417E-7</v>
      </c>
      <c r="E165" s="6" t="s">
        <v>1</v>
      </c>
      <c r="F165" t="str">
        <f>Format!I165</f>
        <v>N2O</v>
      </c>
      <c r="G165">
        <v>2013</v>
      </c>
      <c r="H165">
        <f ca="1">Format!K165</f>
        <v>4</v>
      </c>
      <c r="I165">
        <f t="shared" ca="1" si="4"/>
        <v>2</v>
      </c>
      <c r="J165">
        <v>1</v>
      </c>
      <c r="K165">
        <f ca="1">Format!L165</f>
        <v>4</v>
      </c>
      <c r="L165">
        <v>1</v>
      </c>
      <c r="M165">
        <f t="shared" ca="1" si="5"/>
        <v>4.5117796855507417E-7</v>
      </c>
    </row>
    <row r="166" spans="1:13">
      <c r="A166" s="6" t="s">
        <v>1525</v>
      </c>
      <c r="B166">
        <f>Format!H166</f>
        <v>311225</v>
      </c>
      <c r="C166" t="str">
        <f>Format!G166</f>
        <v>US</v>
      </c>
      <c r="D166">
        <f ca="1">Format!J166</f>
        <v>1.1222200118967473E-7</v>
      </c>
      <c r="E166" s="6" t="s">
        <v>1</v>
      </c>
      <c r="F166" t="str">
        <f>Format!I166</f>
        <v>HFC-134a</v>
      </c>
      <c r="G166">
        <v>2013</v>
      </c>
      <c r="H166">
        <f ca="1">Format!K166</f>
        <v>4</v>
      </c>
      <c r="I166">
        <f t="shared" ca="1" si="4"/>
        <v>2</v>
      </c>
      <c r="J166">
        <v>1</v>
      </c>
      <c r="K166">
        <f ca="1">Format!L166</f>
        <v>4</v>
      </c>
      <c r="L166">
        <v>1</v>
      </c>
      <c r="M166">
        <f t="shared" ca="1" si="5"/>
        <v>1.1222200118967473E-7</v>
      </c>
    </row>
    <row r="167" spans="1:13">
      <c r="A167" s="6" t="s">
        <v>1525</v>
      </c>
      <c r="B167">
        <f>Format!H167</f>
        <v>311225</v>
      </c>
      <c r="C167" t="str">
        <f>Format!G167</f>
        <v>US</v>
      </c>
      <c r="D167">
        <f ca="1">Format!J167</f>
        <v>9.9202049449689093E-9</v>
      </c>
      <c r="E167" s="6" t="s">
        <v>1</v>
      </c>
      <c r="F167" t="str">
        <f>Format!I167</f>
        <v>HFC-125</v>
      </c>
      <c r="G167">
        <v>2013</v>
      </c>
      <c r="H167">
        <f ca="1">Format!K167</f>
        <v>4</v>
      </c>
      <c r="I167">
        <f t="shared" ca="1" si="4"/>
        <v>2</v>
      </c>
      <c r="J167">
        <v>1</v>
      </c>
      <c r="K167">
        <f ca="1">Format!L167</f>
        <v>4</v>
      </c>
      <c r="L167">
        <v>1</v>
      </c>
      <c r="M167">
        <f t="shared" ca="1" si="5"/>
        <v>9.9202049449689093E-9</v>
      </c>
    </row>
    <row r="168" spans="1:13">
      <c r="A168" s="6" t="s">
        <v>1525</v>
      </c>
      <c r="B168">
        <f>Format!H168</f>
        <v>311225</v>
      </c>
      <c r="C168" t="str">
        <f>Format!G168</f>
        <v>US</v>
      </c>
      <c r="D168">
        <f ca="1">Format!J168</f>
        <v>3.1364694947959514E-9</v>
      </c>
      <c r="E168" s="6" t="s">
        <v>1</v>
      </c>
      <c r="F168" t="str">
        <f>Format!I168</f>
        <v>HFC-32</v>
      </c>
      <c r="G168">
        <v>2013</v>
      </c>
      <c r="H168">
        <f ca="1">Format!K168</f>
        <v>4</v>
      </c>
      <c r="I168">
        <f t="shared" ref="I168:I231" ca="1" si="6">IF(H168=2,1,2)</f>
        <v>2</v>
      </c>
      <c r="J168">
        <v>1</v>
      </c>
      <c r="K168">
        <f ca="1">Format!L168</f>
        <v>4</v>
      </c>
      <c r="L168">
        <v>1</v>
      </c>
      <c r="M168">
        <f t="shared" ca="1" si="5"/>
        <v>3.1364694947959514E-9</v>
      </c>
    </row>
    <row r="169" spans="1:13">
      <c r="A169" s="6" t="s">
        <v>1525</v>
      </c>
      <c r="B169">
        <f>Format!H169</f>
        <v>311225</v>
      </c>
      <c r="C169" t="str">
        <f>Format!G169</f>
        <v>US</v>
      </c>
      <c r="D169">
        <f ca="1">Format!J169</f>
        <v>6.2045260643698431E-9</v>
      </c>
      <c r="E169" s="6" t="s">
        <v>1</v>
      </c>
      <c r="F169" t="str">
        <f>Format!I169</f>
        <v>HFC-143a</v>
      </c>
      <c r="G169">
        <v>2013</v>
      </c>
      <c r="H169">
        <f ca="1">Format!K169</f>
        <v>4</v>
      </c>
      <c r="I169">
        <f t="shared" ca="1" si="6"/>
        <v>2</v>
      </c>
      <c r="J169">
        <v>1</v>
      </c>
      <c r="K169">
        <f ca="1">Format!L169</f>
        <v>4</v>
      </c>
      <c r="L169">
        <v>1</v>
      </c>
      <c r="M169">
        <f t="shared" ca="1" si="5"/>
        <v>6.2045260643698431E-9</v>
      </c>
    </row>
    <row r="170" spans="1:13">
      <c r="A170" s="6" t="s">
        <v>1525</v>
      </c>
      <c r="B170">
        <f>Format!H170</f>
        <v>311225</v>
      </c>
      <c r="C170" t="str">
        <f>Format!G170</f>
        <v>US</v>
      </c>
      <c r="D170">
        <f ca="1">Format!J170</f>
        <v>2.8055575756202323E-10</v>
      </c>
      <c r="E170" s="6" t="s">
        <v>1</v>
      </c>
      <c r="F170" t="str">
        <f>Format!I170</f>
        <v>HFC-236fa</v>
      </c>
      <c r="G170">
        <v>2013</v>
      </c>
      <c r="H170">
        <f ca="1">Format!K170</f>
        <v>4</v>
      </c>
      <c r="I170">
        <f t="shared" ca="1" si="6"/>
        <v>2</v>
      </c>
      <c r="J170">
        <v>1</v>
      </c>
      <c r="K170">
        <f ca="1">Format!L170</f>
        <v>4</v>
      </c>
      <c r="L170">
        <v>1</v>
      </c>
      <c r="M170">
        <f t="shared" ca="1" si="5"/>
        <v>2.8055575756202323E-10</v>
      </c>
    </row>
    <row r="171" spans="1:13">
      <c r="A171" s="6" t="s">
        <v>1525</v>
      </c>
      <c r="B171">
        <f>Format!H171</f>
        <v>311230</v>
      </c>
      <c r="C171" t="str">
        <f>Format!G171</f>
        <v>US</v>
      </c>
      <c r="D171">
        <f ca="1">Format!J171</f>
        <v>0.11699730576843778</v>
      </c>
      <c r="E171" s="6" t="s">
        <v>1</v>
      </c>
      <c r="F171" t="str">
        <f>Format!I171</f>
        <v>CO2</v>
      </c>
      <c r="G171">
        <v>2013</v>
      </c>
      <c r="H171">
        <f ca="1">Format!K171</f>
        <v>4</v>
      </c>
      <c r="I171">
        <f t="shared" ca="1" si="6"/>
        <v>2</v>
      </c>
      <c r="J171">
        <v>1</v>
      </c>
      <c r="K171">
        <f ca="1">Format!L171</f>
        <v>4</v>
      </c>
      <c r="L171">
        <v>1</v>
      </c>
      <c r="M171">
        <f t="shared" ca="1" si="5"/>
        <v>0.11699730576843778</v>
      </c>
    </row>
    <row r="172" spans="1:13">
      <c r="A172" s="6" t="s">
        <v>1525</v>
      </c>
      <c r="B172">
        <f>Format!H172</f>
        <v>311230</v>
      </c>
      <c r="C172" t="str">
        <f>Format!G172</f>
        <v>US</v>
      </c>
      <c r="D172">
        <f ca="1">Format!J172</f>
        <v>6.124648211711574E-6</v>
      </c>
      <c r="E172" s="6" t="s">
        <v>1</v>
      </c>
      <c r="F172" t="str">
        <f>Format!I172</f>
        <v>CH4</v>
      </c>
      <c r="G172">
        <v>2013</v>
      </c>
      <c r="H172">
        <f ca="1">Format!K172</f>
        <v>4</v>
      </c>
      <c r="I172">
        <f t="shared" ca="1" si="6"/>
        <v>2</v>
      </c>
      <c r="J172">
        <v>1</v>
      </c>
      <c r="K172">
        <f ca="1">Format!L172</f>
        <v>4</v>
      </c>
      <c r="L172">
        <v>1</v>
      </c>
      <c r="M172">
        <f t="shared" ca="1" si="5"/>
        <v>6.124648211711574E-6</v>
      </c>
    </row>
    <row r="173" spans="1:13">
      <c r="A173" s="6" t="s">
        <v>1525</v>
      </c>
      <c r="B173">
        <f>Format!H173</f>
        <v>311230</v>
      </c>
      <c r="C173" t="str">
        <f>Format!G173</f>
        <v>US</v>
      </c>
      <c r="D173">
        <f ca="1">Format!J173</f>
        <v>6.5490663911802209E-7</v>
      </c>
      <c r="E173" s="6" t="s">
        <v>1</v>
      </c>
      <c r="F173" t="str">
        <f>Format!I173</f>
        <v>HFC-134a</v>
      </c>
      <c r="G173">
        <v>2013</v>
      </c>
      <c r="H173">
        <f ca="1">Format!K173</f>
        <v>4</v>
      </c>
      <c r="I173">
        <f t="shared" ca="1" si="6"/>
        <v>2</v>
      </c>
      <c r="J173">
        <v>1</v>
      </c>
      <c r="K173">
        <f ca="1">Format!L173</f>
        <v>4</v>
      </c>
      <c r="L173">
        <v>1</v>
      </c>
      <c r="M173">
        <f t="shared" ca="1" si="5"/>
        <v>6.5490663911802209E-7</v>
      </c>
    </row>
    <row r="174" spans="1:13">
      <c r="A174" s="6" t="s">
        <v>1525</v>
      </c>
      <c r="B174">
        <f>Format!H174</f>
        <v>311230</v>
      </c>
      <c r="C174" t="str">
        <f>Format!G174</f>
        <v>US</v>
      </c>
      <c r="D174">
        <f ca="1">Format!J174</f>
        <v>7.895225052322229E-7</v>
      </c>
      <c r="E174" s="6" t="s">
        <v>1</v>
      </c>
      <c r="F174" t="str">
        <f>Format!I174</f>
        <v>N2O</v>
      </c>
      <c r="G174">
        <v>2013</v>
      </c>
      <c r="H174">
        <f ca="1">Format!K174</f>
        <v>4</v>
      </c>
      <c r="I174">
        <f t="shared" ca="1" si="6"/>
        <v>2</v>
      </c>
      <c r="J174">
        <v>1</v>
      </c>
      <c r="K174">
        <f ca="1">Format!L174</f>
        <v>4</v>
      </c>
      <c r="L174">
        <v>1</v>
      </c>
      <c r="M174">
        <f t="shared" ca="1" si="5"/>
        <v>7.895225052322229E-7</v>
      </c>
    </row>
    <row r="175" spans="1:13">
      <c r="A175" s="6" t="s">
        <v>1525</v>
      </c>
      <c r="B175">
        <f>Format!H175</f>
        <v>311230</v>
      </c>
      <c r="C175" t="str">
        <f>Format!G175</f>
        <v>US</v>
      </c>
      <c r="D175">
        <f ca="1">Format!J175</f>
        <v>5.7892463251397882E-8</v>
      </c>
      <c r="E175" s="6" t="s">
        <v>1</v>
      </c>
      <c r="F175" t="str">
        <f>Format!I175</f>
        <v>HFC-125</v>
      </c>
      <c r="G175">
        <v>2013</v>
      </c>
      <c r="H175">
        <f ca="1">Format!K175</f>
        <v>4</v>
      </c>
      <c r="I175">
        <f t="shared" ca="1" si="6"/>
        <v>2</v>
      </c>
      <c r="J175">
        <v>1</v>
      </c>
      <c r="K175">
        <f ca="1">Format!L175</f>
        <v>4</v>
      </c>
      <c r="L175">
        <v>1</v>
      </c>
      <c r="M175">
        <f t="shared" ca="1" si="5"/>
        <v>5.7892463251397882E-8</v>
      </c>
    </row>
    <row r="176" spans="1:13">
      <c r="A176" s="6" t="s">
        <v>1525</v>
      </c>
      <c r="B176">
        <f>Format!H176</f>
        <v>311230</v>
      </c>
      <c r="C176" t="str">
        <f>Format!G176</f>
        <v>US</v>
      </c>
      <c r="D176">
        <f ca="1">Format!J176</f>
        <v>1.8303850169818656E-8</v>
      </c>
      <c r="E176" s="6" t="s">
        <v>1</v>
      </c>
      <c r="F176" t="str">
        <f>Format!I176</f>
        <v>HFC-32</v>
      </c>
      <c r="G176">
        <v>2013</v>
      </c>
      <c r="H176">
        <f ca="1">Format!K176</f>
        <v>4</v>
      </c>
      <c r="I176">
        <f t="shared" ca="1" si="6"/>
        <v>2</v>
      </c>
      <c r="J176">
        <v>1</v>
      </c>
      <c r="K176">
        <f ca="1">Format!L176</f>
        <v>4</v>
      </c>
      <c r="L176">
        <v>1</v>
      </c>
      <c r="M176">
        <f t="shared" ca="1" si="5"/>
        <v>1.8303850169818656E-8</v>
      </c>
    </row>
    <row r="177" spans="1:13">
      <c r="A177" s="6" t="s">
        <v>1525</v>
      </c>
      <c r="B177">
        <f>Format!H177</f>
        <v>311230</v>
      </c>
      <c r="C177" t="str">
        <f>Format!G177</f>
        <v>US</v>
      </c>
      <c r="D177">
        <f ca="1">Format!J177</f>
        <v>3.6208455285597651E-8</v>
      </c>
      <c r="E177" s="6" t="s">
        <v>1</v>
      </c>
      <c r="F177" t="str">
        <f>Format!I177</f>
        <v>HFC-143a</v>
      </c>
      <c r="G177">
        <v>2013</v>
      </c>
      <c r="H177">
        <f ca="1">Format!K177</f>
        <v>4</v>
      </c>
      <c r="I177">
        <f t="shared" ca="1" si="6"/>
        <v>2</v>
      </c>
      <c r="J177">
        <v>1</v>
      </c>
      <c r="K177">
        <f ca="1">Format!L177</f>
        <v>4</v>
      </c>
      <c r="L177">
        <v>1</v>
      </c>
      <c r="M177">
        <f t="shared" ca="1" si="5"/>
        <v>3.6208455285597651E-8</v>
      </c>
    </row>
    <row r="178" spans="1:13">
      <c r="A178" s="6" t="s">
        <v>1525</v>
      </c>
      <c r="B178">
        <f>Format!H178</f>
        <v>311230</v>
      </c>
      <c r="C178" t="str">
        <f>Format!G178</f>
        <v>US</v>
      </c>
      <c r="D178">
        <f ca="1">Format!J178</f>
        <v>1.6372710014287336E-9</v>
      </c>
      <c r="E178" s="6" t="s">
        <v>1</v>
      </c>
      <c r="F178" t="str">
        <f>Format!I178</f>
        <v>HFC-236fa</v>
      </c>
      <c r="G178">
        <v>2013</v>
      </c>
      <c r="H178">
        <f ca="1">Format!K178</f>
        <v>4</v>
      </c>
      <c r="I178">
        <f t="shared" ca="1" si="6"/>
        <v>2</v>
      </c>
      <c r="J178">
        <v>1</v>
      </c>
      <c r="K178">
        <f ca="1">Format!L178</f>
        <v>4</v>
      </c>
      <c r="L178">
        <v>1</v>
      </c>
      <c r="M178">
        <f t="shared" ca="1" si="5"/>
        <v>1.6372710014287336E-9</v>
      </c>
    </row>
    <row r="179" spans="1:13">
      <c r="A179" s="6" t="s">
        <v>1525</v>
      </c>
      <c r="B179">
        <f>Format!H179</f>
        <v>311300</v>
      </c>
      <c r="C179" t="str">
        <f>Format!G179</f>
        <v>US</v>
      </c>
      <c r="D179">
        <f ca="1">Format!J179</f>
        <v>0.11199158905094959</v>
      </c>
      <c r="E179" s="6" t="s">
        <v>1</v>
      </c>
      <c r="F179" t="str">
        <f>Format!I179</f>
        <v>CO2</v>
      </c>
      <c r="G179">
        <v>2013</v>
      </c>
      <c r="H179">
        <f ca="1">Format!K179</f>
        <v>4</v>
      </c>
      <c r="I179">
        <f t="shared" ca="1" si="6"/>
        <v>2</v>
      </c>
      <c r="J179">
        <v>1</v>
      </c>
      <c r="K179">
        <f ca="1">Format!L179</f>
        <v>4</v>
      </c>
      <c r="L179">
        <v>1</v>
      </c>
      <c r="M179">
        <f t="shared" ca="1" si="5"/>
        <v>0.11199158905094959</v>
      </c>
    </row>
    <row r="180" spans="1:13">
      <c r="A180" s="6" t="s">
        <v>1525</v>
      </c>
      <c r="B180">
        <f>Format!H180</f>
        <v>311300</v>
      </c>
      <c r="C180" t="str">
        <f>Format!G180</f>
        <v>US</v>
      </c>
      <c r="D180">
        <f ca="1">Format!J180</f>
        <v>9.0942123818668722E-6</v>
      </c>
      <c r="E180" s="6" t="s">
        <v>1</v>
      </c>
      <c r="F180" t="str">
        <f>Format!I180</f>
        <v>CH4</v>
      </c>
      <c r="G180">
        <v>2013</v>
      </c>
      <c r="H180">
        <f ca="1">Format!K180</f>
        <v>4</v>
      </c>
      <c r="I180">
        <f t="shared" ca="1" si="6"/>
        <v>2</v>
      </c>
      <c r="J180">
        <v>1</v>
      </c>
      <c r="K180">
        <f ca="1">Format!L180</f>
        <v>4</v>
      </c>
      <c r="L180">
        <v>1</v>
      </c>
      <c r="M180">
        <f t="shared" ca="1" si="5"/>
        <v>9.0942123818668722E-6</v>
      </c>
    </row>
    <row r="181" spans="1:13">
      <c r="A181" s="6" t="s">
        <v>1525</v>
      </c>
      <c r="B181">
        <f>Format!H181</f>
        <v>311300</v>
      </c>
      <c r="C181" t="str">
        <f>Format!G181</f>
        <v>US</v>
      </c>
      <c r="D181">
        <f ca="1">Format!J181</f>
        <v>1.2517305887104881E-6</v>
      </c>
      <c r="E181" s="6" t="s">
        <v>1</v>
      </c>
      <c r="F181" t="str">
        <f>Format!I181</f>
        <v>N2O</v>
      </c>
      <c r="G181">
        <v>2013</v>
      </c>
      <c r="H181">
        <f ca="1">Format!K181</f>
        <v>4</v>
      </c>
      <c r="I181">
        <f t="shared" ca="1" si="6"/>
        <v>2</v>
      </c>
      <c r="J181">
        <v>1</v>
      </c>
      <c r="K181">
        <f ca="1">Format!L181</f>
        <v>4</v>
      </c>
      <c r="L181">
        <v>1</v>
      </c>
      <c r="M181">
        <f t="shared" ca="1" si="5"/>
        <v>1.2517305887104881E-6</v>
      </c>
    </row>
    <row r="182" spans="1:13">
      <c r="A182" s="6" t="s">
        <v>1525</v>
      </c>
      <c r="B182">
        <f>Format!H182</f>
        <v>311300</v>
      </c>
      <c r="C182" t="str">
        <f>Format!G182</f>
        <v>US</v>
      </c>
      <c r="D182">
        <f ca="1">Format!J182</f>
        <v>5.0863129608135859E-7</v>
      </c>
      <c r="E182" s="6" t="s">
        <v>1</v>
      </c>
      <c r="F182" t="str">
        <f>Format!I182</f>
        <v>HFC-134a</v>
      </c>
      <c r="G182">
        <v>2013</v>
      </c>
      <c r="H182">
        <f ca="1">Format!K182</f>
        <v>4</v>
      </c>
      <c r="I182">
        <f t="shared" ca="1" si="6"/>
        <v>2</v>
      </c>
      <c r="J182">
        <v>1</v>
      </c>
      <c r="K182">
        <f ca="1">Format!L182</f>
        <v>4</v>
      </c>
      <c r="L182">
        <v>1</v>
      </c>
      <c r="M182">
        <f t="shared" ca="1" si="5"/>
        <v>5.0863129608135859E-7</v>
      </c>
    </row>
    <row r="183" spans="1:13">
      <c r="A183" s="6" t="s">
        <v>1525</v>
      </c>
      <c r="B183">
        <f>Format!H183</f>
        <v>311300</v>
      </c>
      <c r="C183" t="str">
        <f>Format!G183</f>
        <v>US</v>
      </c>
      <c r="D183">
        <f ca="1">Format!J183</f>
        <v>4.496200963324546E-8</v>
      </c>
      <c r="E183" s="6" t="s">
        <v>1</v>
      </c>
      <c r="F183" t="str">
        <f>Format!I183</f>
        <v>HFC-125</v>
      </c>
      <c r="G183">
        <v>2013</v>
      </c>
      <c r="H183">
        <f ca="1">Format!K183</f>
        <v>4</v>
      </c>
      <c r="I183">
        <f t="shared" ca="1" si="6"/>
        <v>2</v>
      </c>
      <c r="J183">
        <v>1</v>
      </c>
      <c r="K183">
        <f ca="1">Format!L183</f>
        <v>4</v>
      </c>
      <c r="L183">
        <v>1</v>
      </c>
      <c r="M183">
        <f t="shared" ca="1" si="5"/>
        <v>4.496200963324546E-8</v>
      </c>
    </row>
    <row r="184" spans="1:13">
      <c r="A184" s="6" t="s">
        <v>1525</v>
      </c>
      <c r="B184">
        <f>Format!H184</f>
        <v>311300</v>
      </c>
      <c r="C184" t="str">
        <f>Format!G184</f>
        <v>US</v>
      </c>
      <c r="D184">
        <f ca="1">Format!J184</f>
        <v>1.4215630868686459E-8</v>
      </c>
      <c r="E184" s="6" t="s">
        <v>1</v>
      </c>
      <c r="F184" t="str">
        <f>Format!I184</f>
        <v>HFC-32</v>
      </c>
      <c r="G184">
        <v>2013</v>
      </c>
      <c r="H184">
        <f ca="1">Format!K184</f>
        <v>4</v>
      </c>
      <c r="I184">
        <f t="shared" ca="1" si="6"/>
        <v>2</v>
      </c>
      <c r="J184">
        <v>1</v>
      </c>
      <c r="K184">
        <f ca="1">Format!L184</f>
        <v>4</v>
      </c>
      <c r="L184">
        <v>1</v>
      </c>
      <c r="M184">
        <f t="shared" ca="1" si="5"/>
        <v>1.4215630868686459E-8</v>
      </c>
    </row>
    <row r="185" spans="1:13">
      <c r="A185" s="6" t="s">
        <v>1525</v>
      </c>
      <c r="B185">
        <f>Format!H185</f>
        <v>311300</v>
      </c>
      <c r="C185" t="str">
        <f>Format!G185</f>
        <v>US</v>
      </c>
      <c r="D185">
        <f ca="1">Format!J185</f>
        <v>2.8121189251982112E-8</v>
      </c>
      <c r="E185" s="6" t="s">
        <v>1</v>
      </c>
      <c r="F185" t="str">
        <f>Format!I185</f>
        <v>HFC-143a</v>
      </c>
      <c r="G185">
        <v>2013</v>
      </c>
      <c r="H185">
        <f ca="1">Format!K185</f>
        <v>4</v>
      </c>
      <c r="I185">
        <f t="shared" ca="1" si="6"/>
        <v>2</v>
      </c>
      <c r="J185">
        <v>1</v>
      </c>
      <c r="K185">
        <f ca="1">Format!L185</f>
        <v>4</v>
      </c>
      <c r="L185">
        <v>1</v>
      </c>
      <c r="M185">
        <f t="shared" ca="1" si="5"/>
        <v>2.8121189251982112E-8</v>
      </c>
    </row>
    <row r="186" spans="1:13">
      <c r="A186" s="6" t="s">
        <v>1525</v>
      </c>
      <c r="B186">
        <f>Format!H186</f>
        <v>311300</v>
      </c>
      <c r="C186" t="str">
        <f>Format!G186</f>
        <v>US</v>
      </c>
      <c r="D186">
        <f ca="1">Format!J186</f>
        <v>1.2715816602724129E-9</v>
      </c>
      <c r="E186" s="6" t="s">
        <v>1</v>
      </c>
      <c r="F186" t="str">
        <f>Format!I186</f>
        <v>HFC-236fa</v>
      </c>
      <c r="G186">
        <v>2013</v>
      </c>
      <c r="H186">
        <f ca="1">Format!K186</f>
        <v>4</v>
      </c>
      <c r="I186">
        <f t="shared" ca="1" si="6"/>
        <v>2</v>
      </c>
      <c r="J186">
        <v>1</v>
      </c>
      <c r="K186">
        <f ca="1">Format!L186</f>
        <v>4</v>
      </c>
      <c r="L186">
        <v>1</v>
      </c>
      <c r="M186">
        <f t="shared" ca="1" si="5"/>
        <v>1.2715816602724129E-9</v>
      </c>
    </row>
    <row r="187" spans="1:13">
      <c r="A187" s="6" t="s">
        <v>1525</v>
      </c>
      <c r="B187">
        <f>Format!H187</f>
        <v>311410</v>
      </c>
      <c r="C187" t="str">
        <f>Format!G187</f>
        <v>US</v>
      </c>
      <c r="D187">
        <f ca="1">Format!J187</f>
        <v>9.6738448392048676E-2</v>
      </c>
      <c r="E187" s="6" t="s">
        <v>1</v>
      </c>
      <c r="F187" t="str">
        <f>Format!I187</f>
        <v>CO2</v>
      </c>
      <c r="G187">
        <v>2013</v>
      </c>
      <c r="H187">
        <f ca="1">Format!K187</f>
        <v>4</v>
      </c>
      <c r="I187">
        <f t="shared" ca="1" si="6"/>
        <v>2</v>
      </c>
      <c r="J187">
        <v>1</v>
      </c>
      <c r="K187">
        <f ca="1">Format!L187</f>
        <v>4</v>
      </c>
      <c r="L187">
        <v>1</v>
      </c>
      <c r="M187">
        <f t="shared" ca="1" si="5"/>
        <v>9.6738448392048676E-2</v>
      </c>
    </row>
    <row r="188" spans="1:13">
      <c r="A188" s="6" t="s">
        <v>1525</v>
      </c>
      <c r="B188">
        <f>Format!H188</f>
        <v>311410</v>
      </c>
      <c r="C188" t="str">
        <f>Format!G188</f>
        <v>US</v>
      </c>
      <c r="D188">
        <f ca="1">Format!J188</f>
        <v>2.0485114638519565E-6</v>
      </c>
      <c r="E188" s="6" t="s">
        <v>1</v>
      </c>
      <c r="F188" t="str">
        <f>Format!I188</f>
        <v>CH4</v>
      </c>
      <c r="G188">
        <v>2013</v>
      </c>
      <c r="H188">
        <f ca="1">Format!K188</f>
        <v>4</v>
      </c>
      <c r="I188">
        <f t="shared" ca="1" si="6"/>
        <v>2</v>
      </c>
      <c r="J188">
        <v>1</v>
      </c>
      <c r="K188">
        <f ca="1">Format!L188</f>
        <v>4</v>
      </c>
      <c r="L188">
        <v>1</v>
      </c>
      <c r="M188">
        <f t="shared" ca="1" si="5"/>
        <v>2.0485114638519565E-6</v>
      </c>
    </row>
    <row r="189" spans="1:13">
      <c r="A189" s="6" t="s">
        <v>1525</v>
      </c>
      <c r="B189">
        <f>Format!H189</f>
        <v>311410</v>
      </c>
      <c r="C189" t="str">
        <f>Format!G189</f>
        <v>US</v>
      </c>
      <c r="D189">
        <f ca="1">Format!J189</f>
        <v>3.225072161451751E-7</v>
      </c>
      <c r="E189" s="6" t="s">
        <v>1</v>
      </c>
      <c r="F189" t="str">
        <f>Format!I189</f>
        <v>HFC-134a</v>
      </c>
      <c r="G189">
        <v>2013</v>
      </c>
      <c r="H189">
        <f ca="1">Format!K189</f>
        <v>4</v>
      </c>
      <c r="I189">
        <f t="shared" ca="1" si="6"/>
        <v>2</v>
      </c>
      <c r="J189">
        <v>1</v>
      </c>
      <c r="K189">
        <f ca="1">Format!L189</f>
        <v>4</v>
      </c>
      <c r="L189">
        <v>1</v>
      </c>
      <c r="M189">
        <f t="shared" ca="1" si="5"/>
        <v>3.225072161451751E-7</v>
      </c>
    </row>
    <row r="190" spans="1:13">
      <c r="A190" s="6" t="s">
        <v>1525</v>
      </c>
      <c r="B190">
        <f>Format!H190</f>
        <v>311410</v>
      </c>
      <c r="C190" t="str">
        <f>Format!G190</f>
        <v>US</v>
      </c>
      <c r="D190">
        <f ca="1">Format!J190</f>
        <v>1.9483967145377123E-7</v>
      </c>
      <c r="E190" s="6" t="s">
        <v>1</v>
      </c>
      <c r="F190" t="str">
        <f>Format!I190</f>
        <v>N2O</v>
      </c>
      <c r="G190">
        <v>2013</v>
      </c>
      <c r="H190">
        <f ca="1">Format!K190</f>
        <v>4</v>
      </c>
      <c r="I190">
        <f t="shared" ca="1" si="6"/>
        <v>2</v>
      </c>
      <c r="J190">
        <v>1</v>
      </c>
      <c r="K190">
        <f ca="1">Format!L190</f>
        <v>4</v>
      </c>
      <c r="L190">
        <v>1</v>
      </c>
      <c r="M190">
        <f t="shared" ca="1" si="5"/>
        <v>1.9483967145377123E-7</v>
      </c>
    </row>
    <row r="191" spans="1:13">
      <c r="A191" s="6" t="s">
        <v>1525</v>
      </c>
      <c r="B191">
        <f>Format!H191</f>
        <v>311410</v>
      </c>
      <c r="C191" t="str">
        <f>Format!G191</f>
        <v>US</v>
      </c>
      <c r="D191">
        <f ca="1">Format!J191</f>
        <v>2.8509005778502247E-8</v>
      </c>
      <c r="E191" s="6" t="s">
        <v>1</v>
      </c>
      <c r="F191" t="str">
        <f>Format!I191</f>
        <v>HFC-125</v>
      </c>
      <c r="G191">
        <v>2013</v>
      </c>
      <c r="H191">
        <f ca="1">Format!K191</f>
        <v>4</v>
      </c>
      <c r="I191">
        <f t="shared" ca="1" si="6"/>
        <v>2</v>
      </c>
      <c r="J191">
        <v>1</v>
      </c>
      <c r="K191">
        <f ca="1">Format!L191</f>
        <v>4</v>
      </c>
      <c r="L191">
        <v>1</v>
      </c>
      <c r="M191">
        <f t="shared" ca="1" si="5"/>
        <v>2.8509005778502247E-8</v>
      </c>
    </row>
    <row r="192" spans="1:13">
      <c r="A192" s="6" t="s">
        <v>1525</v>
      </c>
      <c r="B192">
        <f>Format!H192</f>
        <v>311410</v>
      </c>
      <c r="C192" t="str">
        <f>Format!G192</f>
        <v>US</v>
      </c>
      <c r="D192">
        <f ca="1">Format!J192</f>
        <v>9.0136874638444319E-9</v>
      </c>
      <c r="E192" s="6" t="s">
        <v>1</v>
      </c>
      <c r="F192" t="str">
        <f>Format!I192</f>
        <v>HFC-32</v>
      </c>
      <c r="G192">
        <v>2013</v>
      </c>
      <c r="H192">
        <f ca="1">Format!K192</f>
        <v>4</v>
      </c>
      <c r="I192">
        <f t="shared" ca="1" si="6"/>
        <v>2</v>
      </c>
      <c r="J192">
        <v>1</v>
      </c>
      <c r="K192">
        <f ca="1">Format!L192</f>
        <v>4</v>
      </c>
      <c r="L192">
        <v>1</v>
      </c>
      <c r="M192">
        <f t="shared" ca="1" si="5"/>
        <v>9.0136874638444319E-9</v>
      </c>
    </row>
    <row r="193" spans="1:13">
      <c r="A193" s="6" t="s">
        <v>1525</v>
      </c>
      <c r="B193">
        <f>Format!H193</f>
        <v>311410</v>
      </c>
      <c r="C193" t="str">
        <f>Format!G193</f>
        <v>US</v>
      </c>
      <c r="D193">
        <f ca="1">Format!J193</f>
        <v>1.7830767650792928E-8</v>
      </c>
      <c r="E193" s="6" t="s">
        <v>1</v>
      </c>
      <c r="F193" t="str">
        <f>Format!I193</f>
        <v>HFC-143a</v>
      </c>
      <c r="G193">
        <v>2013</v>
      </c>
      <c r="H193">
        <f ca="1">Format!K193</f>
        <v>4</v>
      </c>
      <c r="I193">
        <f t="shared" ca="1" si="6"/>
        <v>2</v>
      </c>
      <c r="J193">
        <v>1</v>
      </c>
      <c r="K193">
        <f ca="1">Format!L193</f>
        <v>4</v>
      </c>
      <c r="L193">
        <v>1</v>
      </c>
      <c r="M193">
        <f t="shared" ca="1" si="5"/>
        <v>1.7830767650792928E-8</v>
      </c>
    </row>
    <row r="194" spans="1:13">
      <c r="A194" s="6" t="s">
        <v>1525</v>
      </c>
      <c r="B194">
        <f>Format!H194</f>
        <v>311410</v>
      </c>
      <c r="C194" t="str">
        <f>Format!G194</f>
        <v>US</v>
      </c>
      <c r="D194">
        <f ca="1">Format!J194</f>
        <v>8.0627020892186453E-10</v>
      </c>
      <c r="E194" s="6" t="s">
        <v>1</v>
      </c>
      <c r="F194" t="str">
        <f>Format!I194</f>
        <v>HFC-236fa</v>
      </c>
      <c r="G194">
        <v>2013</v>
      </c>
      <c r="H194">
        <f ca="1">Format!K194</f>
        <v>4</v>
      </c>
      <c r="I194">
        <f t="shared" ca="1" si="6"/>
        <v>2</v>
      </c>
      <c r="J194">
        <v>1</v>
      </c>
      <c r="K194">
        <f ca="1">Format!L194</f>
        <v>4</v>
      </c>
      <c r="L194">
        <v>1</v>
      </c>
      <c r="M194">
        <f t="shared" ca="1" si="5"/>
        <v>8.0627020892186453E-10</v>
      </c>
    </row>
    <row r="195" spans="1:13">
      <c r="A195" s="6" t="s">
        <v>1525</v>
      </c>
      <c r="B195">
        <f>Format!H195</f>
        <v>311420</v>
      </c>
      <c r="C195" t="str">
        <f>Format!G195</f>
        <v>US</v>
      </c>
      <c r="D195">
        <f ca="1">Format!J195</f>
        <v>0.13217923594474384</v>
      </c>
      <c r="E195" s="6" t="s">
        <v>1</v>
      </c>
      <c r="F195" t="str">
        <f>Format!I195</f>
        <v>CO2</v>
      </c>
      <c r="G195">
        <v>2013</v>
      </c>
      <c r="H195">
        <f ca="1">Format!K195</f>
        <v>4</v>
      </c>
      <c r="I195">
        <f t="shared" ca="1" si="6"/>
        <v>2</v>
      </c>
      <c r="J195">
        <v>1</v>
      </c>
      <c r="K195">
        <f ca="1">Format!L195</f>
        <v>4</v>
      </c>
      <c r="L195">
        <v>1</v>
      </c>
      <c r="M195">
        <f t="shared" ca="1" si="5"/>
        <v>0.13217923594474384</v>
      </c>
    </row>
    <row r="196" spans="1:13">
      <c r="A196" s="6" t="s">
        <v>1525</v>
      </c>
      <c r="B196">
        <f>Format!H196</f>
        <v>311420</v>
      </c>
      <c r="C196" t="str">
        <f>Format!G196</f>
        <v>US</v>
      </c>
      <c r="D196">
        <f ca="1">Format!J196</f>
        <v>6.8892434956797185E-6</v>
      </c>
      <c r="E196" s="6" t="s">
        <v>1</v>
      </c>
      <c r="F196" t="str">
        <f>Format!I196</f>
        <v>HFC-134a</v>
      </c>
      <c r="G196">
        <v>2013</v>
      </c>
      <c r="H196">
        <f ca="1">Format!K196</f>
        <v>4</v>
      </c>
      <c r="I196">
        <f t="shared" ca="1" si="6"/>
        <v>2</v>
      </c>
      <c r="J196">
        <v>1</v>
      </c>
      <c r="K196">
        <f ca="1">Format!L196</f>
        <v>4</v>
      </c>
      <c r="L196">
        <v>1</v>
      </c>
      <c r="M196">
        <f t="shared" ref="M196:M259" ca="1" si="7">IFERROR(D196,"")</f>
        <v>6.8892434956797185E-6</v>
      </c>
    </row>
    <row r="197" spans="1:13">
      <c r="A197" s="6" t="s">
        <v>1525</v>
      </c>
      <c r="B197">
        <f>Format!H197</f>
        <v>311420</v>
      </c>
      <c r="C197" t="str">
        <f>Format!G197</f>
        <v>US</v>
      </c>
      <c r="D197">
        <f ca="1">Format!J197</f>
        <v>6.0899562178922275E-7</v>
      </c>
      <c r="E197" s="6" t="s">
        <v>1</v>
      </c>
      <c r="F197" t="str">
        <f>Format!I197</f>
        <v>HFC-125</v>
      </c>
      <c r="G197">
        <v>2013</v>
      </c>
      <c r="H197">
        <f ca="1">Format!K197</f>
        <v>4</v>
      </c>
      <c r="I197">
        <f t="shared" ca="1" si="6"/>
        <v>2</v>
      </c>
      <c r="J197">
        <v>1</v>
      </c>
      <c r="K197">
        <f ca="1">Format!L197</f>
        <v>4</v>
      </c>
      <c r="L197">
        <v>1</v>
      </c>
      <c r="M197">
        <f t="shared" ca="1" si="7"/>
        <v>6.0899562178922275E-7</v>
      </c>
    </row>
    <row r="198" spans="1:13">
      <c r="A198" s="6" t="s">
        <v>1525</v>
      </c>
      <c r="B198">
        <f>Format!H198</f>
        <v>311420</v>
      </c>
      <c r="C198" t="str">
        <f>Format!G198</f>
        <v>US</v>
      </c>
      <c r="D198">
        <f ca="1">Format!J198</f>
        <v>2.7984809269289881E-6</v>
      </c>
      <c r="E198" s="6" t="s">
        <v>1</v>
      </c>
      <c r="F198" t="str">
        <f>Format!I198</f>
        <v>CH4</v>
      </c>
      <c r="G198">
        <v>2013</v>
      </c>
      <c r="H198">
        <f ca="1">Format!K198</f>
        <v>4</v>
      </c>
      <c r="I198">
        <f t="shared" ca="1" si="6"/>
        <v>2</v>
      </c>
      <c r="J198">
        <v>1</v>
      </c>
      <c r="K198">
        <f ca="1">Format!L198</f>
        <v>4</v>
      </c>
      <c r="L198">
        <v>1</v>
      </c>
      <c r="M198">
        <f t="shared" ca="1" si="7"/>
        <v>2.7984809269289881E-6</v>
      </c>
    </row>
    <row r="199" spans="1:13">
      <c r="A199" s="6" t="s">
        <v>1525</v>
      </c>
      <c r="B199">
        <f>Format!H199</f>
        <v>311420</v>
      </c>
      <c r="C199" t="str">
        <f>Format!G199</f>
        <v>US</v>
      </c>
      <c r="D199">
        <f ca="1">Format!J199</f>
        <v>1.9254604121610468E-7</v>
      </c>
      <c r="E199" s="6" t="s">
        <v>1</v>
      </c>
      <c r="F199" t="str">
        <f>Format!I199</f>
        <v>HFC-32</v>
      </c>
      <c r="G199">
        <v>2013</v>
      </c>
      <c r="H199">
        <f ca="1">Format!K199</f>
        <v>4</v>
      </c>
      <c r="I199">
        <f t="shared" ca="1" si="6"/>
        <v>2</v>
      </c>
      <c r="J199">
        <v>1</v>
      </c>
      <c r="K199">
        <f ca="1">Format!L199</f>
        <v>4</v>
      </c>
      <c r="L199">
        <v>1</v>
      </c>
      <c r="M199">
        <f t="shared" ca="1" si="7"/>
        <v>1.9254604121610468E-7</v>
      </c>
    </row>
    <row r="200" spans="1:13">
      <c r="A200" s="6" t="s">
        <v>1525</v>
      </c>
      <c r="B200">
        <f>Format!H200</f>
        <v>311420</v>
      </c>
      <c r="C200" t="str">
        <f>Format!G200</f>
        <v>US</v>
      </c>
      <c r="D200">
        <f ca="1">Format!J200</f>
        <v>3.8089225267414E-7</v>
      </c>
      <c r="E200" s="6" t="s">
        <v>1</v>
      </c>
      <c r="F200" t="str">
        <f>Format!I200</f>
        <v>HFC-143a</v>
      </c>
      <c r="G200">
        <v>2013</v>
      </c>
      <c r="H200">
        <f ca="1">Format!K200</f>
        <v>4</v>
      </c>
      <c r="I200">
        <f t="shared" ca="1" si="6"/>
        <v>2</v>
      </c>
      <c r="J200">
        <v>1</v>
      </c>
      <c r="K200">
        <f ca="1">Format!L200</f>
        <v>4</v>
      </c>
      <c r="L200">
        <v>1</v>
      </c>
      <c r="M200">
        <f t="shared" ca="1" si="7"/>
        <v>3.8089225267414E-7</v>
      </c>
    </row>
    <row r="201" spans="1:13">
      <c r="A201" s="6" t="s">
        <v>1525</v>
      </c>
      <c r="B201">
        <f>Format!H201</f>
        <v>311420</v>
      </c>
      <c r="C201" t="str">
        <f>Format!G201</f>
        <v>US</v>
      </c>
      <c r="D201">
        <f ca="1">Format!J201</f>
        <v>2.660603218542342E-7</v>
      </c>
      <c r="E201" s="6" t="s">
        <v>1</v>
      </c>
      <c r="F201" t="str">
        <f>Format!I201</f>
        <v>N2O</v>
      </c>
      <c r="G201">
        <v>2013</v>
      </c>
      <c r="H201">
        <f ca="1">Format!K201</f>
        <v>4</v>
      </c>
      <c r="I201">
        <f t="shared" ca="1" si="6"/>
        <v>2</v>
      </c>
      <c r="J201">
        <v>1</v>
      </c>
      <c r="K201">
        <f ca="1">Format!L201</f>
        <v>4</v>
      </c>
      <c r="L201">
        <v>1</v>
      </c>
      <c r="M201">
        <f t="shared" ca="1" si="7"/>
        <v>2.660603218542342E-7</v>
      </c>
    </row>
    <row r="202" spans="1:13">
      <c r="A202" s="6" t="s">
        <v>1525</v>
      </c>
      <c r="B202">
        <f>Format!H202</f>
        <v>311420</v>
      </c>
      <c r="C202" t="str">
        <f>Format!G202</f>
        <v>US</v>
      </c>
      <c r="D202">
        <f ca="1">Format!J202</f>
        <v>1.722315506290845E-8</v>
      </c>
      <c r="E202" s="6" t="s">
        <v>1</v>
      </c>
      <c r="F202" t="str">
        <f>Format!I202</f>
        <v>HFC-236fa</v>
      </c>
      <c r="G202">
        <v>2013</v>
      </c>
      <c r="H202">
        <f ca="1">Format!K202</f>
        <v>4</v>
      </c>
      <c r="I202">
        <f t="shared" ca="1" si="6"/>
        <v>2</v>
      </c>
      <c r="J202">
        <v>1</v>
      </c>
      <c r="K202">
        <f ca="1">Format!L202</f>
        <v>4</v>
      </c>
      <c r="L202">
        <v>1</v>
      </c>
      <c r="M202">
        <f t="shared" ca="1" si="7"/>
        <v>1.722315506290845E-8</v>
      </c>
    </row>
    <row r="203" spans="1:13">
      <c r="A203" s="6" t="s">
        <v>1525</v>
      </c>
      <c r="B203">
        <f>Format!H203</f>
        <v>311513</v>
      </c>
      <c r="C203" t="str">
        <f>Format!G203</f>
        <v>US</v>
      </c>
      <c r="D203">
        <f ca="1">Format!J203</f>
        <v>4.3444977769292445E-2</v>
      </c>
      <c r="E203" s="6" t="s">
        <v>1</v>
      </c>
      <c r="F203" t="str">
        <f>Format!I203</f>
        <v>CO2</v>
      </c>
      <c r="G203">
        <v>2013</v>
      </c>
      <c r="H203">
        <f ca="1">Format!K203</f>
        <v>4</v>
      </c>
      <c r="I203">
        <f t="shared" ca="1" si="6"/>
        <v>2</v>
      </c>
      <c r="J203">
        <v>1</v>
      </c>
      <c r="K203">
        <f ca="1">Format!L203</f>
        <v>4</v>
      </c>
      <c r="L203">
        <v>1</v>
      </c>
      <c r="M203">
        <f t="shared" ca="1" si="7"/>
        <v>4.3444977769292445E-2</v>
      </c>
    </row>
    <row r="204" spans="1:13">
      <c r="A204" s="6" t="s">
        <v>1525</v>
      </c>
      <c r="B204">
        <f>Format!H204</f>
        <v>311513</v>
      </c>
      <c r="C204" t="str">
        <f>Format!G204</f>
        <v>US</v>
      </c>
      <c r="D204">
        <f ca="1">Format!J204</f>
        <v>9.1866488295850023E-7</v>
      </c>
      <c r="E204" s="6" t="s">
        <v>1</v>
      </c>
      <c r="F204" t="str">
        <f>Format!I204</f>
        <v>CH4</v>
      </c>
      <c r="G204">
        <v>2013</v>
      </c>
      <c r="H204">
        <f ca="1">Format!K204</f>
        <v>4</v>
      </c>
      <c r="I204">
        <f t="shared" ca="1" si="6"/>
        <v>2</v>
      </c>
      <c r="J204">
        <v>1</v>
      </c>
      <c r="K204">
        <f ca="1">Format!L204</f>
        <v>4</v>
      </c>
      <c r="L204">
        <v>1</v>
      </c>
      <c r="M204">
        <f t="shared" ca="1" si="7"/>
        <v>9.1866488295850023E-7</v>
      </c>
    </row>
    <row r="205" spans="1:13">
      <c r="A205" s="6" t="s">
        <v>1525</v>
      </c>
      <c r="B205">
        <f>Format!H205</f>
        <v>311513</v>
      </c>
      <c r="C205" t="str">
        <f>Format!G205</f>
        <v>US</v>
      </c>
      <c r="D205">
        <f ca="1">Format!J205</f>
        <v>1.2689897965299041E-7</v>
      </c>
      <c r="E205" s="6" t="s">
        <v>1</v>
      </c>
      <c r="F205" t="str">
        <f>Format!I205</f>
        <v>HFC-134a</v>
      </c>
      <c r="G205">
        <v>2013</v>
      </c>
      <c r="H205">
        <f ca="1">Format!K205</f>
        <v>4</v>
      </c>
      <c r="I205">
        <f t="shared" ca="1" si="6"/>
        <v>2</v>
      </c>
      <c r="J205">
        <v>1</v>
      </c>
      <c r="K205">
        <f ca="1">Format!L205</f>
        <v>4</v>
      </c>
      <c r="L205">
        <v>1</v>
      </c>
      <c r="M205">
        <f t="shared" ca="1" si="7"/>
        <v>1.2689897965299041E-7</v>
      </c>
    </row>
    <row r="206" spans="1:13">
      <c r="A206" s="6" t="s">
        <v>1525</v>
      </c>
      <c r="B206">
        <f>Format!H206</f>
        <v>311513</v>
      </c>
      <c r="C206" t="str">
        <f>Format!G206</f>
        <v>US</v>
      </c>
      <c r="D206">
        <f ca="1">Format!J206</f>
        <v>8.709389181384981E-8</v>
      </c>
      <c r="E206" s="6" t="s">
        <v>1</v>
      </c>
      <c r="F206" t="str">
        <f>Format!I206</f>
        <v>N2O</v>
      </c>
      <c r="G206">
        <v>2013</v>
      </c>
      <c r="H206">
        <f ca="1">Format!K206</f>
        <v>4</v>
      </c>
      <c r="I206">
        <f t="shared" ca="1" si="6"/>
        <v>2</v>
      </c>
      <c r="J206">
        <v>1</v>
      </c>
      <c r="K206">
        <f ca="1">Format!L206</f>
        <v>4</v>
      </c>
      <c r="L206">
        <v>1</v>
      </c>
      <c r="M206">
        <f t="shared" ca="1" si="7"/>
        <v>8.709389181384981E-8</v>
      </c>
    </row>
    <row r="207" spans="1:13">
      <c r="A207" s="6" t="s">
        <v>1525</v>
      </c>
      <c r="B207">
        <f>Format!H207</f>
        <v>311513</v>
      </c>
      <c r="C207" t="str">
        <f>Format!G207</f>
        <v>US</v>
      </c>
      <c r="D207">
        <f ca="1">Format!J207</f>
        <v>1.1217621073584364E-8</v>
      </c>
      <c r="E207" s="6" t="s">
        <v>1</v>
      </c>
      <c r="F207" t="str">
        <f>Format!I207</f>
        <v>HFC-125</v>
      </c>
      <c r="G207">
        <v>2013</v>
      </c>
      <c r="H207">
        <f ca="1">Format!K207</f>
        <v>4</v>
      </c>
      <c r="I207">
        <f t="shared" ca="1" si="6"/>
        <v>2</v>
      </c>
      <c r="J207">
        <v>1</v>
      </c>
      <c r="K207">
        <f ca="1">Format!L207</f>
        <v>4</v>
      </c>
      <c r="L207">
        <v>1</v>
      </c>
      <c r="M207">
        <f t="shared" ca="1" si="7"/>
        <v>1.1217621073584364E-8</v>
      </c>
    </row>
    <row r="208" spans="1:13">
      <c r="A208" s="6" t="s">
        <v>1525</v>
      </c>
      <c r="B208">
        <f>Format!H208</f>
        <v>311513</v>
      </c>
      <c r="C208" t="str">
        <f>Format!G208</f>
        <v>US</v>
      </c>
      <c r="D208">
        <f ca="1">Format!J208</f>
        <v>3.5466733294982176E-9</v>
      </c>
      <c r="E208" s="6" t="s">
        <v>1</v>
      </c>
      <c r="F208" t="str">
        <f>Format!I208</f>
        <v>HFC-32</v>
      </c>
      <c r="G208">
        <v>2013</v>
      </c>
      <c r="H208">
        <f ca="1">Format!K208</f>
        <v>4</v>
      </c>
      <c r="I208">
        <f t="shared" ca="1" si="6"/>
        <v>2</v>
      </c>
      <c r="J208">
        <v>1</v>
      </c>
      <c r="K208">
        <f ca="1">Format!L208</f>
        <v>4</v>
      </c>
      <c r="L208">
        <v>1</v>
      </c>
      <c r="M208">
        <f t="shared" ca="1" si="7"/>
        <v>3.5466733294982176E-9</v>
      </c>
    </row>
    <row r="209" spans="1:13">
      <c r="A209" s="6" t="s">
        <v>1525</v>
      </c>
      <c r="B209">
        <f>Format!H209</f>
        <v>311513</v>
      </c>
      <c r="C209" t="str">
        <f>Format!G209</f>
        <v>US</v>
      </c>
      <c r="D209">
        <f ca="1">Format!J209</f>
        <v>7.0159863346953004E-9</v>
      </c>
      <c r="E209" s="6" t="s">
        <v>1</v>
      </c>
      <c r="F209" t="str">
        <f>Format!I209</f>
        <v>HFC-143a</v>
      </c>
      <c r="G209">
        <v>2013</v>
      </c>
      <c r="H209">
        <f ca="1">Format!K209</f>
        <v>4</v>
      </c>
      <c r="I209">
        <f t="shared" ca="1" si="6"/>
        <v>2</v>
      </c>
      <c r="J209">
        <v>1</v>
      </c>
      <c r="K209">
        <f ca="1">Format!L209</f>
        <v>4</v>
      </c>
      <c r="L209">
        <v>1</v>
      </c>
      <c r="M209">
        <f t="shared" ca="1" si="7"/>
        <v>7.0159863346953004E-9</v>
      </c>
    </row>
    <row r="210" spans="1:13">
      <c r="A210" s="6" t="s">
        <v>1525</v>
      </c>
      <c r="B210">
        <f>Format!H210</f>
        <v>311513</v>
      </c>
      <c r="C210" t="str">
        <f>Format!G210</f>
        <v>US</v>
      </c>
      <c r="D210">
        <f ca="1">Format!J210</f>
        <v>3.1724830240924433E-10</v>
      </c>
      <c r="E210" s="6" t="s">
        <v>1</v>
      </c>
      <c r="F210" t="str">
        <f>Format!I210</f>
        <v>HFC-236fa</v>
      </c>
      <c r="G210">
        <v>2013</v>
      </c>
      <c r="H210">
        <f ca="1">Format!K210</f>
        <v>4</v>
      </c>
      <c r="I210">
        <f t="shared" ca="1" si="6"/>
        <v>2</v>
      </c>
      <c r="J210">
        <v>1</v>
      </c>
      <c r="K210">
        <f ca="1">Format!L210</f>
        <v>4</v>
      </c>
      <c r="L210">
        <v>1</v>
      </c>
      <c r="M210">
        <f t="shared" ca="1" si="7"/>
        <v>3.1724830240924433E-10</v>
      </c>
    </row>
    <row r="211" spans="1:13">
      <c r="A211" s="6" t="s">
        <v>1525</v>
      </c>
      <c r="B211">
        <f>Format!H211</f>
        <v>311514</v>
      </c>
      <c r="C211" t="str">
        <f>Format!G211</f>
        <v>US</v>
      </c>
      <c r="D211">
        <f ca="1">Format!J211</f>
        <v>0.11039772599115114</v>
      </c>
      <c r="E211" s="6" t="s">
        <v>1</v>
      </c>
      <c r="F211" t="str">
        <f>Format!I211</f>
        <v>CO2</v>
      </c>
      <c r="G211">
        <v>2013</v>
      </c>
      <c r="H211">
        <f ca="1">Format!K211</f>
        <v>4</v>
      </c>
      <c r="I211">
        <f t="shared" ca="1" si="6"/>
        <v>2</v>
      </c>
      <c r="J211">
        <v>1</v>
      </c>
      <c r="K211">
        <f ca="1">Format!L211</f>
        <v>4</v>
      </c>
      <c r="L211">
        <v>1</v>
      </c>
      <c r="M211">
        <f t="shared" ca="1" si="7"/>
        <v>0.11039772599115114</v>
      </c>
    </row>
    <row r="212" spans="1:13">
      <c r="A212" s="6" t="s">
        <v>1525</v>
      </c>
      <c r="B212">
        <f>Format!H212</f>
        <v>311514</v>
      </c>
      <c r="C212" t="str">
        <f>Format!G212</f>
        <v>US</v>
      </c>
      <c r="D212">
        <f ca="1">Format!J212</f>
        <v>2.3306323175478397E-6</v>
      </c>
      <c r="E212" s="6" t="s">
        <v>1</v>
      </c>
      <c r="F212" t="str">
        <f>Format!I212</f>
        <v>CH4</v>
      </c>
      <c r="G212">
        <v>2013</v>
      </c>
      <c r="H212">
        <f ca="1">Format!K212</f>
        <v>4</v>
      </c>
      <c r="I212">
        <f t="shared" ca="1" si="6"/>
        <v>2</v>
      </c>
      <c r="J212">
        <v>1</v>
      </c>
      <c r="K212">
        <f ca="1">Format!L212</f>
        <v>4</v>
      </c>
      <c r="L212">
        <v>1</v>
      </c>
      <c r="M212">
        <f t="shared" ca="1" si="7"/>
        <v>2.3306323175478397E-6</v>
      </c>
    </row>
    <row r="213" spans="1:13">
      <c r="A213" s="6" t="s">
        <v>1525</v>
      </c>
      <c r="B213">
        <f>Format!H213</f>
        <v>311514</v>
      </c>
      <c r="C213" t="str">
        <f>Format!G213</f>
        <v>US</v>
      </c>
      <c r="D213">
        <f ca="1">Format!J213</f>
        <v>3.069422777111502E-7</v>
      </c>
      <c r="E213" s="6" t="s">
        <v>1</v>
      </c>
      <c r="F213" t="str">
        <f>Format!I213</f>
        <v>HFC-134a</v>
      </c>
      <c r="G213">
        <v>2013</v>
      </c>
      <c r="H213">
        <f ca="1">Format!K213</f>
        <v>4</v>
      </c>
      <c r="I213">
        <f t="shared" ca="1" si="6"/>
        <v>2</v>
      </c>
      <c r="J213">
        <v>1</v>
      </c>
      <c r="K213">
        <f ca="1">Format!L213</f>
        <v>4</v>
      </c>
      <c r="L213">
        <v>1</v>
      </c>
      <c r="M213">
        <f t="shared" ca="1" si="7"/>
        <v>3.069422777111502E-7</v>
      </c>
    </row>
    <row r="214" spans="1:13">
      <c r="A214" s="6" t="s">
        <v>1525</v>
      </c>
      <c r="B214">
        <f>Format!H214</f>
        <v>311514</v>
      </c>
      <c r="C214" t="str">
        <f>Format!G214</f>
        <v>US</v>
      </c>
      <c r="D214">
        <f ca="1">Format!J214</f>
        <v>2.2014146845680306E-7</v>
      </c>
      <c r="E214" s="6" t="s">
        <v>1</v>
      </c>
      <c r="F214" t="str">
        <f>Format!I214</f>
        <v>N2O</v>
      </c>
      <c r="G214">
        <v>2013</v>
      </c>
      <c r="H214">
        <f ca="1">Format!K214</f>
        <v>4</v>
      </c>
      <c r="I214">
        <f t="shared" ca="1" si="6"/>
        <v>2</v>
      </c>
      <c r="J214">
        <v>1</v>
      </c>
      <c r="K214">
        <f ca="1">Format!L214</f>
        <v>4</v>
      </c>
      <c r="L214">
        <v>1</v>
      </c>
      <c r="M214">
        <f t="shared" ca="1" si="7"/>
        <v>2.2014146845680306E-7</v>
      </c>
    </row>
    <row r="215" spans="1:13">
      <c r="A215" s="6" t="s">
        <v>1525</v>
      </c>
      <c r="B215">
        <f>Format!H215</f>
        <v>311514</v>
      </c>
      <c r="C215" t="str">
        <f>Format!G215</f>
        <v>US</v>
      </c>
      <c r="D215">
        <f ca="1">Format!J215</f>
        <v>2.7133095728917805E-8</v>
      </c>
      <c r="E215" s="6" t="s">
        <v>1</v>
      </c>
      <c r="F215" t="str">
        <f>Format!I215</f>
        <v>HFC-125</v>
      </c>
      <c r="G215">
        <v>2013</v>
      </c>
      <c r="H215">
        <f ca="1">Format!K215</f>
        <v>4</v>
      </c>
      <c r="I215">
        <f t="shared" ca="1" si="6"/>
        <v>2</v>
      </c>
      <c r="J215">
        <v>1</v>
      </c>
      <c r="K215">
        <f ca="1">Format!L215</f>
        <v>4</v>
      </c>
      <c r="L215">
        <v>1</v>
      </c>
      <c r="M215">
        <f t="shared" ca="1" si="7"/>
        <v>2.7133095728917805E-8</v>
      </c>
    </row>
    <row r="216" spans="1:13">
      <c r="A216" s="6" t="s">
        <v>1525</v>
      </c>
      <c r="B216">
        <f>Format!H216</f>
        <v>311514</v>
      </c>
      <c r="C216" t="str">
        <f>Format!G216</f>
        <v>US</v>
      </c>
      <c r="D216">
        <f ca="1">Format!J216</f>
        <v>8.5786662196217066E-9</v>
      </c>
      <c r="E216" s="6" t="s">
        <v>1</v>
      </c>
      <c r="F216" t="str">
        <f>Format!I216</f>
        <v>HFC-32</v>
      </c>
      <c r="G216">
        <v>2013</v>
      </c>
      <c r="H216">
        <f ca="1">Format!K216</f>
        <v>4</v>
      </c>
      <c r="I216">
        <f t="shared" ca="1" si="6"/>
        <v>2</v>
      </c>
      <c r="J216">
        <v>1</v>
      </c>
      <c r="K216">
        <f ca="1">Format!L216</f>
        <v>4</v>
      </c>
      <c r="L216">
        <v>1</v>
      </c>
      <c r="M216">
        <f t="shared" ca="1" si="7"/>
        <v>8.5786662196217066E-9</v>
      </c>
    </row>
    <row r="217" spans="1:13">
      <c r="A217" s="6" t="s">
        <v>1525</v>
      </c>
      <c r="B217">
        <f>Format!H217</f>
        <v>311514</v>
      </c>
      <c r="C217" t="str">
        <f>Format!G217</f>
        <v>US</v>
      </c>
      <c r="D217">
        <f ca="1">Format!J217</f>
        <v>1.6970213880761737E-8</v>
      </c>
      <c r="E217" s="6" t="s">
        <v>1</v>
      </c>
      <c r="F217" t="str">
        <f>Format!I217</f>
        <v>HFC-143a</v>
      </c>
      <c r="G217">
        <v>2013</v>
      </c>
      <c r="H217">
        <f ca="1">Format!K217</f>
        <v>4</v>
      </c>
      <c r="I217">
        <f t="shared" ca="1" si="6"/>
        <v>2</v>
      </c>
      <c r="J217">
        <v>1</v>
      </c>
      <c r="K217">
        <f ca="1">Format!L217</f>
        <v>4</v>
      </c>
      <c r="L217">
        <v>1</v>
      </c>
      <c r="M217">
        <f t="shared" ca="1" si="7"/>
        <v>1.6970213880761737E-8</v>
      </c>
    </row>
    <row r="218" spans="1:13">
      <c r="A218" s="6" t="s">
        <v>1525</v>
      </c>
      <c r="B218">
        <f>Format!H218</f>
        <v>311514</v>
      </c>
      <c r="C218" t="str">
        <f>Format!G218</f>
        <v>US</v>
      </c>
      <c r="D218">
        <f ca="1">Format!J218</f>
        <v>7.6735775817717122E-10</v>
      </c>
      <c r="E218" s="6" t="s">
        <v>1</v>
      </c>
      <c r="F218" t="str">
        <f>Format!I218</f>
        <v>HFC-236fa</v>
      </c>
      <c r="G218">
        <v>2013</v>
      </c>
      <c r="H218">
        <f ca="1">Format!K218</f>
        <v>4</v>
      </c>
      <c r="I218">
        <f t="shared" ca="1" si="6"/>
        <v>2</v>
      </c>
      <c r="J218">
        <v>1</v>
      </c>
      <c r="K218">
        <f ca="1">Format!L218</f>
        <v>4</v>
      </c>
      <c r="L218">
        <v>1</v>
      </c>
      <c r="M218">
        <f t="shared" ca="1" si="7"/>
        <v>7.6735775817717122E-10</v>
      </c>
    </row>
    <row r="219" spans="1:13">
      <c r="A219" s="6" t="s">
        <v>1525</v>
      </c>
      <c r="B219">
        <f>Format!H219</f>
        <v>311520</v>
      </c>
      <c r="C219" t="str">
        <f>Format!G219</f>
        <v>US</v>
      </c>
      <c r="D219">
        <f ca="1">Format!J219</f>
        <v>3.0999602094237133E-2</v>
      </c>
      <c r="E219" s="6" t="s">
        <v>1</v>
      </c>
      <c r="F219" t="str">
        <f>Format!I219</f>
        <v>CO2</v>
      </c>
      <c r="G219">
        <v>2013</v>
      </c>
      <c r="H219">
        <f ca="1">Format!K219</f>
        <v>4</v>
      </c>
      <c r="I219">
        <f t="shared" ca="1" si="6"/>
        <v>2</v>
      </c>
      <c r="J219">
        <v>1</v>
      </c>
      <c r="K219">
        <f ca="1">Format!L219</f>
        <v>4</v>
      </c>
      <c r="L219">
        <v>1</v>
      </c>
      <c r="M219">
        <f t="shared" ca="1" si="7"/>
        <v>3.0999602094237133E-2</v>
      </c>
    </row>
    <row r="220" spans="1:13">
      <c r="A220" s="6" t="s">
        <v>1525</v>
      </c>
      <c r="B220">
        <f>Format!H220</f>
        <v>311520</v>
      </c>
      <c r="C220" t="str">
        <f>Format!G220</f>
        <v>US</v>
      </c>
      <c r="D220">
        <f ca="1">Format!J220</f>
        <v>1.3034453962203258E-6</v>
      </c>
      <c r="E220" s="6" t="s">
        <v>1</v>
      </c>
      <c r="F220" t="str">
        <f>Format!I220</f>
        <v>HFC-134a</v>
      </c>
      <c r="G220">
        <v>2013</v>
      </c>
      <c r="H220">
        <f ca="1">Format!K220</f>
        <v>4</v>
      </c>
      <c r="I220">
        <f t="shared" ca="1" si="6"/>
        <v>2</v>
      </c>
      <c r="J220">
        <v>1</v>
      </c>
      <c r="K220">
        <f ca="1">Format!L220</f>
        <v>4</v>
      </c>
      <c r="L220">
        <v>1</v>
      </c>
      <c r="M220">
        <f t="shared" ca="1" si="7"/>
        <v>1.3034453962203258E-6</v>
      </c>
    </row>
    <row r="221" spans="1:13">
      <c r="A221" s="6" t="s">
        <v>1525</v>
      </c>
      <c r="B221">
        <f>Format!H221</f>
        <v>311520</v>
      </c>
      <c r="C221" t="str">
        <f>Format!G221</f>
        <v>US</v>
      </c>
      <c r="D221">
        <f ca="1">Format!J221</f>
        <v>1.15222018213943E-7</v>
      </c>
      <c r="E221" s="6" t="s">
        <v>1</v>
      </c>
      <c r="F221" t="str">
        <f>Format!I221</f>
        <v>HFC-125</v>
      </c>
      <c r="G221">
        <v>2013</v>
      </c>
      <c r="H221">
        <f ca="1">Format!K221</f>
        <v>4</v>
      </c>
      <c r="I221">
        <f t="shared" ca="1" si="6"/>
        <v>2</v>
      </c>
      <c r="J221">
        <v>1</v>
      </c>
      <c r="K221">
        <f ca="1">Format!L221</f>
        <v>4</v>
      </c>
      <c r="L221">
        <v>1</v>
      </c>
      <c r="M221">
        <f t="shared" ca="1" si="7"/>
        <v>1.15222018213943E-7</v>
      </c>
    </row>
    <row r="222" spans="1:13">
      <c r="A222" s="6" t="s">
        <v>1525</v>
      </c>
      <c r="B222">
        <f>Format!H222</f>
        <v>311520</v>
      </c>
      <c r="C222" t="str">
        <f>Format!G222</f>
        <v>US</v>
      </c>
      <c r="D222">
        <f ca="1">Format!J222</f>
        <v>6.6120115033336311E-7</v>
      </c>
      <c r="E222" s="6" t="s">
        <v>1</v>
      </c>
      <c r="F222" t="str">
        <f>Format!I222</f>
        <v>CH4</v>
      </c>
      <c r="G222">
        <v>2013</v>
      </c>
      <c r="H222">
        <f ca="1">Format!K222</f>
        <v>4</v>
      </c>
      <c r="I222">
        <f t="shared" ca="1" si="6"/>
        <v>2</v>
      </c>
      <c r="J222">
        <v>1</v>
      </c>
      <c r="K222">
        <f ca="1">Format!L222</f>
        <v>4</v>
      </c>
      <c r="L222">
        <v>1</v>
      </c>
      <c r="M222">
        <f t="shared" ca="1" si="7"/>
        <v>6.6120115033336311E-7</v>
      </c>
    </row>
    <row r="223" spans="1:13">
      <c r="A223" s="6" t="s">
        <v>1525</v>
      </c>
      <c r="B223">
        <f>Format!H223</f>
        <v>311520</v>
      </c>
      <c r="C223" t="str">
        <f>Format!G223</f>
        <v>US</v>
      </c>
      <c r="D223">
        <f ca="1">Format!J223</f>
        <v>3.642972572256553E-8</v>
      </c>
      <c r="E223" s="6" t="s">
        <v>1</v>
      </c>
      <c r="F223" t="str">
        <f>Format!I223</f>
        <v>HFC-32</v>
      </c>
      <c r="G223">
        <v>2013</v>
      </c>
      <c r="H223">
        <f ca="1">Format!K223</f>
        <v>4</v>
      </c>
      <c r="I223">
        <f t="shared" ca="1" si="6"/>
        <v>2</v>
      </c>
      <c r="J223">
        <v>1</v>
      </c>
      <c r="K223">
        <f ca="1">Format!L223</f>
        <v>4</v>
      </c>
      <c r="L223">
        <v>1</v>
      </c>
      <c r="M223">
        <f t="shared" ca="1" si="7"/>
        <v>3.642972572256553E-8</v>
      </c>
    </row>
    <row r="224" spans="1:13">
      <c r="A224" s="6" t="s">
        <v>1525</v>
      </c>
      <c r="B224">
        <f>Format!H224</f>
        <v>311520</v>
      </c>
      <c r="C224" t="str">
        <f>Format!G224</f>
        <v>US</v>
      </c>
      <c r="D224">
        <f ca="1">Format!J224</f>
        <v>7.2064843333732811E-8</v>
      </c>
      <c r="E224" s="6" t="s">
        <v>1</v>
      </c>
      <c r="F224" t="str">
        <f>Format!I224</f>
        <v>HFC-143a</v>
      </c>
      <c r="G224">
        <v>2013</v>
      </c>
      <c r="H224">
        <f ca="1">Format!K224</f>
        <v>4</v>
      </c>
      <c r="I224">
        <f t="shared" ca="1" si="6"/>
        <v>2</v>
      </c>
      <c r="J224">
        <v>1</v>
      </c>
      <c r="K224">
        <f ca="1">Format!L224</f>
        <v>4</v>
      </c>
      <c r="L224">
        <v>1</v>
      </c>
      <c r="M224">
        <f t="shared" ca="1" si="7"/>
        <v>7.2064843333732811E-8</v>
      </c>
    </row>
    <row r="225" spans="1:13">
      <c r="A225" s="6" t="s">
        <v>1525</v>
      </c>
      <c r="B225">
        <f>Format!H225</f>
        <v>311520</v>
      </c>
      <c r="C225" t="str">
        <f>Format!G225</f>
        <v>US</v>
      </c>
      <c r="D225">
        <f ca="1">Format!J225</f>
        <v>6.3911992844236131E-8</v>
      </c>
      <c r="E225" s="6" t="s">
        <v>1</v>
      </c>
      <c r="F225" t="str">
        <f>Format!I225</f>
        <v>N2O</v>
      </c>
      <c r="G225">
        <v>2013</v>
      </c>
      <c r="H225">
        <f ca="1">Format!K225</f>
        <v>4</v>
      </c>
      <c r="I225">
        <f t="shared" ca="1" si="6"/>
        <v>2</v>
      </c>
      <c r="J225">
        <v>1</v>
      </c>
      <c r="K225">
        <f ca="1">Format!L225</f>
        <v>4</v>
      </c>
      <c r="L225">
        <v>1</v>
      </c>
      <c r="M225">
        <f t="shared" ca="1" si="7"/>
        <v>6.3911992844236131E-8</v>
      </c>
    </row>
    <row r="226" spans="1:13">
      <c r="A226" s="6" t="s">
        <v>1525</v>
      </c>
      <c r="B226">
        <f>Format!H226</f>
        <v>311520</v>
      </c>
      <c r="C226" t="str">
        <f>Format!G226</f>
        <v>US</v>
      </c>
      <c r="D226">
        <f ca="1">Format!J226</f>
        <v>3.2586222550001289E-9</v>
      </c>
      <c r="E226" s="6" t="s">
        <v>1</v>
      </c>
      <c r="F226" t="str">
        <f>Format!I226</f>
        <v>HFC-236fa</v>
      </c>
      <c r="G226">
        <v>2013</v>
      </c>
      <c r="H226">
        <f ca="1">Format!K226</f>
        <v>4</v>
      </c>
      <c r="I226">
        <f t="shared" ca="1" si="6"/>
        <v>2</v>
      </c>
      <c r="J226">
        <v>1</v>
      </c>
      <c r="K226">
        <f ca="1">Format!L226</f>
        <v>4</v>
      </c>
      <c r="L226">
        <v>1</v>
      </c>
      <c r="M226">
        <f t="shared" ca="1" si="7"/>
        <v>3.2586222550001289E-9</v>
      </c>
    </row>
    <row r="227" spans="1:13">
      <c r="A227" s="6" t="s">
        <v>1525</v>
      </c>
      <c r="B227">
        <f>Format!H227</f>
        <v>311615</v>
      </c>
      <c r="C227" t="str">
        <f>Format!G227</f>
        <v>US</v>
      </c>
      <c r="D227">
        <f ca="1">Format!J227</f>
        <v>5.4007134897875675E-2</v>
      </c>
      <c r="E227" s="6" t="s">
        <v>1</v>
      </c>
      <c r="F227" t="str">
        <f>Format!I227</f>
        <v>CO2</v>
      </c>
      <c r="G227">
        <v>2013</v>
      </c>
      <c r="H227">
        <f ca="1">Format!K227</f>
        <v>4</v>
      </c>
      <c r="I227">
        <f t="shared" ca="1" si="6"/>
        <v>2</v>
      </c>
      <c r="J227">
        <v>1</v>
      </c>
      <c r="K227">
        <f ca="1">Format!L227</f>
        <v>4</v>
      </c>
      <c r="L227">
        <v>1</v>
      </c>
      <c r="M227">
        <f t="shared" ca="1" si="7"/>
        <v>5.4007134897875675E-2</v>
      </c>
    </row>
    <row r="228" spans="1:13">
      <c r="A228" s="6" t="s">
        <v>1525</v>
      </c>
      <c r="B228">
        <f>Format!H228</f>
        <v>311615</v>
      </c>
      <c r="C228" t="str">
        <f>Format!G228</f>
        <v>US</v>
      </c>
      <c r="D228">
        <f ca="1">Format!J228</f>
        <v>1.136901843213362E-6</v>
      </c>
      <c r="E228" s="6" t="s">
        <v>1</v>
      </c>
      <c r="F228" t="str">
        <f>Format!I228</f>
        <v>CH4</v>
      </c>
      <c r="G228">
        <v>2013</v>
      </c>
      <c r="H228">
        <f ca="1">Format!K228</f>
        <v>4</v>
      </c>
      <c r="I228">
        <f t="shared" ca="1" si="6"/>
        <v>2</v>
      </c>
      <c r="J228">
        <v>1</v>
      </c>
      <c r="K228">
        <f ca="1">Format!L228</f>
        <v>4</v>
      </c>
      <c r="L228">
        <v>1</v>
      </c>
      <c r="M228">
        <f t="shared" ca="1" si="7"/>
        <v>1.136901843213362E-6</v>
      </c>
    </row>
    <row r="229" spans="1:13">
      <c r="A229" s="6" t="s">
        <v>1525</v>
      </c>
      <c r="B229">
        <f>Format!H229</f>
        <v>311615</v>
      </c>
      <c r="C229" t="str">
        <f>Format!G229</f>
        <v>US</v>
      </c>
      <c r="D229">
        <f ca="1">Format!J229</f>
        <v>1.0668493554568122E-7</v>
      </c>
      <c r="E229" s="6" t="s">
        <v>1</v>
      </c>
      <c r="F229" t="str">
        <f>Format!I229</f>
        <v>N2O</v>
      </c>
      <c r="G229">
        <v>2013</v>
      </c>
      <c r="H229">
        <f ca="1">Format!K229</f>
        <v>4</v>
      </c>
      <c r="I229">
        <f t="shared" ca="1" si="6"/>
        <v>2</v>
      </c>
      <c r="J229">
        <v>1</v>
      </c>
      <c r="K229">
        <f ca="1">Format!L229</f>
        <v>4</v>
      </c>
      <c r="L229">
        <v>1</v>
      </c>
      <c r="M229">
        <f t="shared" ca="1" si="7"/>
        <v>1.0668493554568122E-7</v>
      </c>
    </row>
    <row r="230" spans="1:13">
      <c r="A230" s="6" t="s">
        <v>1525</v>
      </c>
      <c r="B230">
        <f>Format!H230</f>
        <v>311615</v>
      </c>
      <c r="C230" t="str">
        <f>Format!G230</f>
        <v>US</v>
      </c>
      <c r="D230">
        <f ca="1">Format!J230</f>
        <v>2.0199350278786651E-8</v>
      </c>
      <c r="E230" s="6" t="s">
        <v>1</v>
      </c>
      <c r="F230" t="str">
        <f>Format!I230</f>
        <v>HFC-134a</v>
      </c>
      <c r="G230">
        <v>2013</v>
      </c>
      <c r="H230">
        <f ca="1">Format!K230</f>
        <v>4</v>
      </c>
      <c r="I230">
        <f t="shared" ca="1" si="6"/>
        <v>2</v>
      </c>
      <c r="J230">
        <v>1</v>
      </c>
      <c r="K230">
        <f ca="1">Format!L230</f>
        <v>4</v>
      </c>
      <c r="L230">
        <v>1</v>
      </c>
      <c r="M230">
        <f t="shared" ca="1" si="7"/>
        <v>2.0199350278786651E-8</v>
      </c>
    </row>
    <row r="231" spans="1:13">
      <c r="A231" s="6" t="s">
        <v>1525</v>
      </c>
      <c r="B231">
        <f>Format!H231</f>
        <v>311615</v>
      </c>
      <c r="C231" t="str">
        <f>Format!G231</f>
        <v>US</v>
      </c>
      <c r="D231">
        <f ca="1">Format!J231</f>
        <v>1.7855829730045404E-9</v>
      </c>
      <c r="E231" s="6" t="s">
        <v>1</v>
      </c>
      <c r="F231" t="str">
        <f>Format!I231</f>
        <v>HFC-125</v>
      </c>
      <c r="G231">
        <v>2013</v>
      </c>
      <c r="H231">
        <f ca="1">Format!K231</f>
        <v>4</v>
      </c>
      <c r="I231">
        <f t="shared" ca="1" si="6"/>
        <v>2</v>
      </c>
      <c r="J231">
        <v>1</v>
      </c>
      <c r="K231">
        <f ca="1">Format!L231</f>
        <v>4</v>
      </c>
      <c r="L231">
        <v>1</v>
      </c>
      <c r="M231">
        <f t="shared" ca="1" si="7"/>
        <v>1.7855829730045404E-9</v>
      </c>
    </row>
    <row r="232" spans="1:13">
      <c r="A232" s="6" t="s">
        <v>1525</v>
      </c>
      <c r="B232">
        <f>Format!H232</f>
        <v>311615</v>
      </c>
      <c r="C232" t="str">
        <f>Format!G232</f>
        <v>US</v>
      </c>
      <c r="D232">
        <f ca="1">Format!J232</f>
        <v>5.6454746210622315E-10</v>
      </c>
      <c r="E232" s="6" t="s">
        <v>1</v>
      </c>
      <c r="F232" t="str">
        <f>Format!I232</f>
        <v>HFC-32</v>
      </c>
      <c r="G232">
        <v>2013</v>
      </c>
      <c r="H232">
        <f ca="1">Format!K232</f>
        <v>4</v>
      </c>
      <c r="I232">
        <f t="shared" ref="I232:I295" ca="1" si="8">IF(H232=2,1,2)</f>
        <v>2</v>
      </c>
      <c r="J232">
        <v>1</v>
      </c>
      <c r="K232">
        <f ca="1">Format!L232</f>
        <v>4</v>
      </c>
      <c r="L232">
        <v>1</v>
      </c>
      <c r="M232">
        <f t="shared" ca="1" si="7"/>
        <v>5.6454746210622315E-10</v>
      </c>
    </row>
    <row r="233" spans="1:13">
      <c r="A233" s="6" t="s">
        <v>1525</v>
      </c>
      <c r="B233">
        <f>Format!H233</f>
        <v>311615</v>
      </c>
      <c r="C233" t="str">
        <f>Format!G233</f>
        <v>US</v>
      </c>
      <c r="D233">
        <f ca="1">Format!J233</f>
        <v>1.1167809695020759E-9</v>
      </c>
      <c r="E233" s="6" t="s">
        <v>1</v>
      </c>
      <c r="F233" t="str">
        <f>Format!I233</f>
        <v>HFC-143a</v>
      </c>
      <c r="G233">
        <v>2013</v>
      </c>
      <c r="H233">
        <f ca="1">Format!K233</f>
        <v>4</v>
      </c>
      <c r="I233">
        <f t="shared" ca="1" si="8"/>
        <v>2</v>
      </c>
      <c r="J233">
        <v>1</v>
      </c>
      <c r="K233">
        <f ca="1">Format!L233</f>
        <v>4</v>
      </c>
      <c r="L233">
        <v>1</v>
      </c>
      <c r="M233">
        <f t="shared" ca="1" si="7"/>
        <v>1.1167809695020759E-9</v>
      </c>
    </row>
    <row r="234" spans="1:13">
      <c r="A234" s="6" t="s">
        <v>1525</v>
      </c>
      <c r="B234">
        <f>Format!H234</f>
        <v>311615</v>
      </c>
      <c r="C234" t="str">
        <f>Format!G234</f>
        <v>US</v>
      </c>
      <c r="D234">
        <f ca="1">Format!J234</f>
        <v>5.0498511518675939E-11</v>
      </c>
      <c r="E234" s="6" t="s">
        <v>1</v>
      </c>
      <c r="F234" t="str">
        <f>Format!I234</f>
        <v>HFC-236fa</v>
      </c>
      <c r="G234">
        <v>2013</v>
      </c>
      <c r="H234">
        <f ca="1">Format!K234</f>
        <v>4</v>
      </c>
      <c r="I234">
        <f t="shared" ca="1" si="8"/>
        <v>2</v>
      </c>
      <c r="J234">
        <v>1</v>
      </c>
      <c r="K234">
        <f ca="1">Format!L234</f>
        <v>4</v>
      </c>
      <c r="L234">
        <v>1</v>
      </c>
      <c r="M234">
        <f t="shared" ca="1" si="7"/>
        <v>5.0498511518675939E-11</v>
      </c>
    </row>
    <row r="235" spans="1:13">
      <c r="A235" s="6" t="s">
        <v>1525</v>
      </c>
      <c r="B235">
        <f>Format!H235</f>
        <v>311700</v>
      </c>
      <c r="C235" t="str">
        <f>Format!G235</f>
        <v>US</v>
      </c>
      <c r="D235">
        <f ca="1">Format!J235</f>
        <v>8.2496340523118925E-2</v>
      </c>
      <c r="E235" s="6" t="s">
        <v>1</v>
      </c>
      <c r="F235" t="str">
        <f>Format!I235</f>
        <v>CO2</v>
      </c>
      <c r="G235">
        <v>2013</v>
      </c>
      <c r="H235">
        <f ca="1">Format!K235</f>
        <v>4</v>
      </c>
      <c r="I235">
        <f t="shared" ca="1" si="8"/>
        <v>2</v>
      </c>
      <c r="J235">
        <v>1</v>
      </c>
      <c r="K235">
        <f ca="1">Format!L235</f>
        <v>4</v>
      </c>
      <c r="L235">
        <v>1</v>
      </c>
      <c r="M235">
        <f t="shared" ca="1" si="7"/>
        <v>8.2496340523118925E-2</v>
      </c>
    </row>
    <row r="236" spans="1:13">
      <c r="A236" s="6" t="s">
        <v>1525</v>
      </c>
      <c r="B236">
        <f>Format!H236</f>
        <v>311700</v>
      </c>
      <c r="C236" t="str">
        <f>Format!G236</f>
        <v>US</v>
      </c>
      <c r="D236">
        <f ca="1">Format!J236</f>
        <v>3.273144692170395E-6</v>
      </c>
      <c r="E236" s="6" t="s">
        <v>1</v>
      </c>
      <c r="F236" t="str">
        <f>Format!I236</f>
        <v>CH4</v>
      </c>
      <c r="G236">
        <v>2013</v>
      </c>
      <c r="H236">
        <f ca="1">Format!K236</f>
        <v>4</v>
      </c>
      <c r="I236">
        <f t="shared" ca="1" si="8"/>
        <v>2</v>
      </c>
      <c r="J236">
        <v>1</v>
      </c>
      <c r="K236">
        <f ca="1">Format!L236</f>
        <v>4</v>
      </c>
      <c r="L236">
        <v>1</v>
      </c>
      <c r="M236">
        <f t="shared" ca="1" si="7"/>
        <v>3.273144692170395E-6</v>
      </c>
    </row>
    <row r="237" spans="1:13">
      <c r="A237" s="6" t="s">
        <v>1525</v>
      </c>
      <c r="B237">
        <f>Format!H237</f>
        <v>311700</v>
      </c>
      <c r="C237" t="str">
        <f>Format!G237</f>
        <v>US</v>
      </c>
      <c r="D237">
        <f ca="1">Format!J237</f>
        <v>1.5144641143675674E-7</v>
      </c>
      <c r="E237" s="6" t="s">
        <v>1</v>
      </c>
      <c r="F237" t="str">
        <f>Format!I237</f>
        <v>HFC-134a</v>
      </c>
      <c r="G237">
        <v>2013</v>
      </c>
      <c r="H237">
        <f ca="1">Format!K237</f>
        <v>4</v>
      </c>
      <c r="I237">
        <f t="shared" ca="1" si="8"/>
        <v>2</v>
      </c>
      <c r="J237">
        <v>1</v>
      </c>
      <c r="K237">
        <f ca="1">Format!L237</f>
        <v>4</v>
      </c>
      <c r="L237">
        <v>1</v>
      </c>
      <c r="M237">
        <f t="shared" ca="1" si="7"/>
        <v>1.5144641143675674E-7</v>
      </c>
    </row>
    <row r="238" spans="1:13">
      <c r="A238" s="6" t="s">
        <v>1525</v>
      </c>
      <c r="B238">
        <f>Format!H238</f>
        <v>311700</v>
      </c>
      <c r="C238" t="str">
        <f>Format!G238</f>
        <v>US</v>
      </c>
      <c r="D238">
        <f ca="1">Format!J238</f>
        <v>4.0232076532335974E-7</v>
      </c>
      <c r="E238" s="6" t="s">
        <v>1</v>
      </c>
      <c r="F238" t="str">
        <f>Format!I238</f>
        <v>N2O</v>
      </c>
      <c r="G238">
        <v>2013</v>
      </c>
      <c r="H238">
        <f ca="1">Format!K238</f>
        <v>4</v>
      </c>
      <c r="I238">
        <f t="shared" ca="1" si="8"/>
        <v>2</v>
      </c>
      <c r="J238">
        <v>1</v>
      </c>
      <c r="K238">
        <f ca="1">Format!L238</f>
        <v>4</v>
      </c>
      <c r="L238">
        <v>1</v>
      </c>
      <c r="M238">
        <f t="shared" ca="1" si="7"/>
        <v>4.0232076532335974E-7</v>
      </c>
    </row>
    <row r="239" spans="1:13">
      <c r="A239" s="6" t="s">
        <v>1525</v>
      </c>
      <c r="B239">
        <f>Format!H239</f>
        <v>311700</v>
      </c>
      <c r="C239" t="str">
        <f>Format!G239</f>
        <v>US</v>
      </c>
      <c r="D239">
        <f ca="1">Format!J239</f>
        <v>1.3387565929192684E-8</v>
      </c>
      <c r="E239" s="6" t="s">
        <v>1</v>
      </c>
      <c r="F239" t="str">
        <f>Format!I239</f>
        <v>HFC-125</v>
      </c>
      <c r="G239">
        <v>2013</v>
      </c>
      <c r="H239">
        <f ca="1">Format!K239</f>
        <v>4</v>
      </c>
      <c r="I239">
        <f t="shared" ca="1" si="8"/>
        <v>2</v>
      </c>
      <c r="J239">
        <v>1</v>
      </c>
      <c r="K239">
        <f ca="1">Format!L239</f>
        <v>4</v>
      </c>
      <c r="L239">
        <v>1</v>
      </c>
      <c r="M239">
        <f t="shared" ca="1" si="7"/>
        <v>1.3387565929192684E-8</v>
      </c>
    </row>
    <row r="240" spans="1:13">
      <c r="A240" s="6" t="s">
        <v>1525</v>
      </c>
      <c r="B240">
        <f>Format!H240</f>
        <v>311700</v>
      </c>
      <c r="C240" t="str">
        <f>Format!G240</f>
        <v>US</v>
      </c>
      <c r="D240">
        <f ca="1">Format!J240</f>
        <v>4.2327444220573072E-9</v>
      </c>
      <c r="E240" s="6" t="s">
        <v>1</v>
      </c>
      <c r="F240" t="str">
        <f>Format!I240</f>
        <v>HFC-32</v>
      </c>
      <c r="G240">
        <v>2013</v>
      </c>
      <c r="H240">
        <f ca="1">Format!K240</f>
        <v>4</v>
      </c>
      <c r="I240">
        <f t="shared" ca="1" si="8"/>
        <v>2</v>
      </c>
      <c r="J240">
        <v>1</v>
      </c>
      <c r="K240">
        <f ca="1">Format!L240</f>
        <v>4</v>
      </c>
      <c r="L240">
        <v>1</v>
      </c>
      <c r="M240">
        <f t="shared" ca="1" si="7"/>
        <v>4.2327444220573072E-9</v>
      </c>
    </row>
    <row r="241" spans="1:13">
      <c r="A241" s="6" t="s">
        <v>1525</v>
      </c>
      <c r="B241">
        <f>Format!H241</f>
        <v>311700</v>
      </c>
      <c r="C241" t="str">
        <f>Format!G241</f>
        <v>US</v>
      </c>
      <c r="D241">
        <f ca="1">Format!J241</f>
        <v>8.3731638818885323E-9</v>
      </c>
      <c r="E241" s="6" t="s">
        <v>1</v>
      </c>
      <c r="F241" t="str">
        <f>Format!I241</f>
        <v>HFC-143a</v>
      </c>
      <c r="G241">
        <v>2013</v>
      </c>
      <c r="H241">
        <f ca="1">Format!K241</f>
        <v>4</v>
      </c>
      <c r="I241">
        <f t="shared" ca="1" si="8"/>
        <v>2</v>
      </c>
      <c r="J241">
        <v>1</v>
      </c>
      <c r="K241">
        <f ca="1">Format!L241</f>
        <v>4</v>
      </c>
      <c r="L241">
        <v>1</v>
      </c>
      <c r="M241">
        <f t="shared" ca="1" si="7"/>
        <v>8.3731638818885323E-9</v>
      </c>
    </row>
    <row r="242" spans="1:13">
      <c r="A242" s="6" t="s">
        <v>1525</v>
      </c>
      <c r="B242">
        <f>Format!H242</f>
        <v>311700</v>
      </c>
      <c r="C242" t="str">
        <f>Format!G242</f>
        <v>US</v>
      </c>
      <c r="D242">
        <f ca="1">Format!J242</f>
        <v>3.7861704692714456E-10</v>
      </c>
      <c r="E242" s="6" t="s">
        <v>1</v>
      </c>
      <c r="F242" t="str">
        <f>Format!I242</f>
        <v>HFC-236fa</v>
      </c>
      <c r="G242">
        <v>2013</v>
      </c>
      <c r="H242">
        <f ca="1">Format!K242</f>
        <v>4</v>
      </c>
      <c r="I242">
        <f t="shared" ca="1" si="8"/>
        <v>2</v>
      </c>
      <c r="J242">
        <v>1</v>
      </c>
      <c r="K242">
        <f ca="1">Format!L242</f>
        <v>4</v>
      </c>
      <c r="L242">
        <v>1</v>
      </c>
      <c r="M242">
        <f t="shared" ca="1" si="7"/>
        <v>3.7861704692714456E-10</v>
      </c>
    </row>
    <row r="243" spans="1:13">
      <c r="A243" s="6" t="s">
        <v>1525</v>
      </c>
      <c r="B243">
        <f>Format!H243</f>
        <v>311810</v>
      </c>
      <c r="C243" t="str">
        <f>Format!G243</f>
        <v>US</v>
      </c>
      <c r="D243">
        <f ca="1">Format!J243</f>
        <v>6.0395336690582821E-2</v>
      </c>
      <c r="E243" s="6" t="s">
        <v>1</v>
      </c>
      <c r="F243" t="str">
        <f>Format!I243</f>
        <v>CO2</v>
      </c>
      <c r="G243">
        <v>2013</v>
      </c>
      <c r="H243">
        <f ca="1">Format!K243</f>
        <v>4</v>
      </c>
      <c r="I243">
        <f t="shared" ca="1" si="8"/>
        <v>2</v>
      </c>
      <c r="J243">
        <v>1</v>
      </c>
      <c r="K243">
        <f ca="1">Format!L243</f>
        <v>4</v>
      </c>
      <c r="L243">
        <v>1</v>
      </c>
      <c r="M243">
        <f t="shared" ca="1" si="7"/>
        <v>6.0395336690582821E-2</v>
      </c>
    </row>
    <row r="244" spans="1:13">
      <c r="A244" s="6" t="s">
        <v>1525</v>
      </c>
      <c r="B244">
        <f>Format!H244</f>
        <v>311810</v>
      </c>
      <c r="C244" t="str">
        <f>Format!G244</f>
        <v>US</v>
      </c>
      <c r="D244">
        <f ca="1">Format!J244</f>
        <v>2.3608897569717753E-6</v>
      </c>
      <c r="E244" s="6" t="s">
        <v>1</v>
      </c>
      <c r="F244" t="str">
        <f>Format!I244</f>
        <v>CH4</v>
      </c>
      <c r="G244">
        <v>2013</v>
      </c>
      <c r="H244">
        <f ca="1">Format!K244</f>
        <v>4</v>
      </c>
      <c r="I244">
        <f t="shared" ca="1" si="8"/>
        <v>2</v>
      </c>
      <c r="J244">
        <v>1</v>
      </c>
      <c r="K244">
        <f ca="1">Format!L244</f>
        <v>4</v>
      </c>
      <c r="L244">
        <v>1</v>
      </c>
      <c r="M244">
        <f t="shared" ca="1" si="7"/>
        <v>2.3608897569717753E-6</v>
      </c>
    </row>
    <row r="245" spans="1:13">
      <c r="A245" s="6" t="s">
        <v>1525</v>
      </c>
      <c r="B245">
        <f>Format!H245</f>
        <v>311810</v>
      </c>
      <c r="C245" t="str">
        <f>Format!G245</f>
        <v>US</v>
      </c>
      <c r="D245">
        <f ca="1">Format!J245</f>
        <v>4.3561358451622979E-7</v>
      </c>
      <c r="E245" s="6" t="s">
        <v>1</v>
      </c>
      <c r="F245" t="str">
        <f>Format!I245</f>
        <v>HFC-134a</v>
      </c>
      <c r="G245">
        <v>2013</v>
      </c>
      <c r="H245">
        <f ca="1">Format!K245</f>
        <v>4</v>
      </c>
      <c r="I245">
        <f t="shared" ca="1" si="8"/>
        <v>2</v>
      </c>
      <c r="J245">
        <v>1</v>
      </c>
      <c r="K245">
        <f ca="1">Format!L245</f>
        <v>4</v>
      </c>
      <c r="L245">
        <v>1</v>
      </c>
      <c r="M245">
        <f t="shared" ca="1" si="7"/>
        <v>4.3561358451622979E-7</v>
      </c>
    </row>
    <row r="246" spans="1:13">
      <c r="A246" s="6" t="s">
        <v>1525</v>
      </c>
      <c r="B246">
        <f>Format!H246</f>
        <v>311810</v>
      </c>
      <c r="C246" t="str">
        <f>Format!G246</f>
        <v>US</v>
      </c>
      <c r="D246">
        <f ca="1">Format!J246</f>
        <v>3.8507387048905468E-8</v>
      </c>
      <c r="E246" s="6" t="s">
        <v>1</v>
      </c>
      <c r="F246" t="str">
        <f>Format!I246</f>
        <v>HFC-125</v>
      </c>
      <c r="G246">
        <v>2013</v>
      </c>
      <c r="H246">
        <f ca="1">Format!K246</f>
        <v>4</v>
      </c>
      <c r="I246">
        <f t="shared" ca="1" si="8"/>
        <v>2</v>
      </c>
      <c r="J246">
        <v>1</v>
      </c>
      <c r="K246">
        <f ca="1">Format!L246</f>
        <v>4</v>
      </c>
      <c r="L246">
        <v>1</v>
      </c>
      <c r="M246">
        <f t="shared" ca="1" si="7"/>
        <v>3.8507387048905468E-8</v>
      </c>
    </row>
    <row r="247" spans="1:13">
      <c r="A247" s="6" t="s">
        <v>1525</v>
      </c>
      <c r="B247">
        <f>Format!H247</f>
        <v>311810</v>
      </c>
      <c r="C247" t="str">
        <f>Format!G247</f>
        <v>US</v>
      </c>
      <c r="D247">
        <f ca="1">Format!J247</f>
        <v>1.2174873954035153E-8</v>
      </c>
      <c r="E247" s="6" t="s">
        <v>1</v>
      </c>
      <c r="F247" t="str">
        <f>Format!I247</f>
        <v>HFC-32</v>
      </c>
      <c r="G247">
        <v>2013</v>
      </c>
      <c r="H247">
        <f ca="1">Format!K247</f>
        <v>4</v>
      </c>
      <c r="I247">
        <f t="shared" ca="1" si="8"/>
        <v>2</v>
      </c>
      <c r="J247">
        <v>1</v>
      </c>
      <c r="K247">
        <f ca="1">Format!L247</f>
        <v>4</v>
      </c>
      <c r="L247">
        <v>1</v>
      </c>
      <c r="M247">
        <f t="shared" ca="1" si="7"/>
        <v>1.2174873954035153E-8</v>
      </c>
    </row>
    <row r="248" spans="1:13">
      <c r="A248" s="6" t="s">
        <v>1525</v>
      </c>
      <c r="B248">
        <f>Format!H248</f>
        <v>311810</v>
      </c>
      <c r="C248" t="str">
        <f>Format!G248</f>
        <v>US</v>
      </c>
      <c r="D248">
        <f ca="1">Format!J248</f>
        <v>2.9195912785903724E-7</v>
      </c>
      <c r="E248" s="6" t="s">
        <v>1</v>
      </c>
      <c r="F248" t="str">
        <f>Format!I248</f>
        <v>N2O</v>
      </c>
      <c r="G248">
        <v>2013</v>
      </c>
      <c r="H248">
        <f ca="1">Format!K248</f>
        <v>4</v>
      </c>
      <c r="I248">
        <f t="shared" ca="1" si="8"/>
        <v>2</v>
      </c>
      <c r="J248">
        <v>1</v>
      </c>
      <c r="K248">
        <f ca="1">Format!L248</f>
        <v>4</v>
      </c>
      <c r="L248">
        <v>1</v>
      </c>
      <c r="M248">
        <f t="shared" ca="1" si="7"/>
        <v>2.9195912785903724E-7</v>
      </c>
    </row>
    <row r="249" spans="1:13">
      <c r="A249" s="6" t="s">
        <v>1525</v>
      </c>
      <c r="B249">
        <f>Format!H249</f>
        <v>311810</v>
      </c>
      <c r="C249" t="str">
        <f>Format!G249</f>
        <v>US</v>
      </c>
      <c r="D249">
        <f ca="1">Format!J249</f>
        <v>2.408418857685813E-8</v>
      </c>
      <c r="E249" s="6" t="s">
        <v>1</v>
      </c>
      <c r="F249" t="str">
        <f>Format!I249</f>
        <v>HFC-143a</v>
      </c>
      <c r="G249">
        <v>2013</v>
      </c>
      <c r="H249">
        <f ca="1">Format!K249</f>
        <v>4</v>
      </c>
      <c r="I249">
        <f t="shared" ca="1" si="8"/>
        <v>2</v>
      </c>
      <c r="J249">
        <v>1</v>
      </c>
      <c r="K249">
        <f ca="1">Format!L249</f>
        <v>4</v>
      </c>
      <c r="L249">
        <v>1</v>
      </c>
      <c r="M249">
        <f t="shared" ca="1" si="7"/>
        <v>2.408418857685813E-8</v>
      </c>
    </row>
    <row r="250" spans="1:13">
      <c r="A250" s="6" t="s">
        <v>1525</v>
      </c>
      <c r="B250">
        <f>Format!H250</f>
        <v>311810</v>
      </c>
      <c r="C250" t="str">
        <f>Format!G250</f>
        <v>US</v>
      </c>
      <c r="D250">
        <f ca="1">Format!J250</f>
        <v>1.0890368903838786E-9</v>
      </c>
      <c r="E250" s="6" t="s">
        <v>1</v>
      </c>
      <c r="F250" t="str">
        <f>Format!I250</f>
        <v>HFC-236fa</v>
      </c>
      <c r="G250">
        <v>2013</v>
      </c>
      <c r="H250">
        <f ca="1">Format!K250</f>
        <v>4</v>
      </c>
      <c r="I250">
        <f t="shared" ca="1" si="8"/>
        <v>2</v>
      </c>
      <c r="J250">
        <v>1</v>
      </c>
      <c r="K250">
        <f ca="1">Format!L250</f>
        <v>4</v>
      </c>
      <c r="L250">
        <v>1</v>
      </c>
      <c r="M250">
        <f t="shared" ca="1" si="7"/>
        <v>1.0890368903838786E-9</v>
      </c>
    </row>
    <row r="251" spans="1:13">
      <c r="A251" s="6" t="s">
        <v>1525</v>
      </c>
      <c r="B251">
        <f>Format!H251</f>
        <v>311910</v>
      </c>
      <c r="C251" t="str">
        <f>Format!G251</f>
        <v>US</v>
      </c>
      <c r="D251">
        <f ca="1">Format!J251</f>
        <v>7.8268959633880184E-2</v>
      </c>
      <c r="E251" s="6" t="s">
        <v>1</v>
      </c>
      <c r="F251" t="str">
        <f>Format!I251</f>
        <v>CO2</v>
      </c>
      <c r="G251">
        <v>2013</v>
      </c>
      <c r="H251">
        <f ca="1">Format!K251</f>
        <v>4</v>
      </c>
      <c r="I251">
        <f t="shared" ca="1" si="8"/>
        <v>2</v>
      </c>
      <c r="J251">
        <v>1</v>
      </c>
      <c r="K251">
        <f ca="1">Format!L251</f>
        <v>4</v>
      </c>
      <c r="L251">
        <v>1</v>
      </c>
      <c r="M251">
        <f t="shared" ca="1" si="7"/>
        <v>7.8268959633880184E-2</v>
      </c>
    </row>
    <row r="252" spans="1:13">
      <c r="A252" s="6" t="s">
        <v>1525</v>
      </c>
      <c r="B252">
        <f>Format!H252</f>
        <v>311910</v>
      </c>
      <c r="C252" t="str">
        <f>Format!G252</f>
        <v>US</v>
      </c>
      <c r="D252">
        <f ca="1">Format!J252</f>
        <v>3.0582046517159892E-6</v>
      </c>
      <c r="E252" s="6" t="s">
        <v>1</v>
      </c>
      <c r="F252" t="str">
        <f>Format!I252</f>
        <v>CH4</v>
      </c>
      <c r="G252">
        <v>2013</v>
      </c>
      <c r="H252">
        <f ca="1">Format!K252</f>
        <v>4</v>
      </c>
      <c r="I252">
        <f t="shared" ca="1" si="8"/>
        <v>2</v>
      </c>
      <c r="J252">
        <v>1</v>
      </c>
      <c r="K252">
        <f ca="1">Format!L252</f>
        <v>4</v>
      </c>
      <c r="L252">
        <v>1</v>
      </c>
      <c r="M252">
        <f t="shared" ca="1" si="7"/>
        <v>3.0582046517159892E-6</v>
      </c>
    </row>
    <row r="253" spans="1:13">
      <c r="A253" s="6" t="s">
        <v>1525</v>
      </c>
      <c r="B253">
        <f>Format!H253</f>
        <v>311910</v>
      </c>
      <c r="C253" t="str">
        <f>Format!G253</f>
        <v>US</v>
      </c>
      <c r="D253">
        <f ca="1">Format!J253</f>
        <v>6.2848484864719044E-7</v>
      </c>
      <c r="E253" s="6" t="s">
        <v>1</v>
      </c>
      <c r="F253" t="str">
        <f>Format!I253</f>
        <v>HFC-134a</v>
      </c>
      <c r="G253">
        <v>2013</v>
      </c>
      <c r="H253">
        <f ca="1">Format!K253</f>
        <v>4</v>
      </c>
      <c r="I253">
        <f t="shared" ca="1" si="8"/>
        <v>2</v>
      </c>
      <c r="J253">
        <v>1</v>
      </c>
      <c r="K253">
        <f ca="1">Format!L253</f>
        <v>4</v>
      </c>
      <c r="L253">
        <v>1</v>
      </c>
      <c r="M253">
        <f t="shared" ca="1" si="7"/>
        <v>6.2848484864719044E-7</v>
      </c>
    </row>
    <row r="254" spans="1:13">
      <c r="A254" s="6" t="s">
        <v>1525</v>
      </c>
      <c r="B254">
        <f>Format!H254</f>
        <v>311910</v>
      </c>
      <c r="C254" t="str">
        <f>Format!G254</f>
        <v>US</v>
      </c>
      <c r="D254">
        <f ca="1">Format!J254</f>
        <v>5.5556828761680783E-8</v>
      </c>
      <c r="E254" s="6" t="s">
        <v>1</v>
      </c>
      <c r="F254" t="str">
        <f>Format!I254</f>
        <v>HFC-125</v>
      </c>
      <c r="G254">
        <v>2013</v>
      </c>
      <c r="H254">
        <f ca="1">Format!K254</f>
        <v>4</v>
      </c>
      <c r="I254">
        <f t="shared" ca="1" si="8"/>
        <v>2</v>
      </c>
      <c r="J254">
        <v>1</v>
      </c>
      <c r="K254">
        <f ca="1">Format!L254</f>
        <v>4</v>
      </c>
      <c r="L254">
        <v>1</v>
      </c>
      <c r="M254">
        <f t="shared" ca="1" si="7"/>
        <v>5.5556828761680783E-8</v>
      </c>
    </row>
    <row r="255" spans="1:13">
      <c r="A255" s="6" t="s">
        <v>1525</v>
      </c>
      <c r="B255">
        <f>Format!H255</f>
        <v>311910</v>
      </c>
      <c r="C255" t="str">
        <f>Format!G255</f>
        <v>US</v>
      </c>
      <c r="D255">
        <f ca="1">Format!J255</f>
        <v>1.7565393014081547E-8</v>
      </c>
      <c r="E255" s="6" t="s">
        <v>1</v>
      </c>
      <c r="F255" t="str">
        <f>Format!I255</f>
        <v>HFC-32</v>
      </c>
      <c r="G255">
        <v>2013</v>
      </c>
      <c r="H255">
        <f ca="1">Format!K255</f>
        <v>4</v>
      </c>
      <c r="I255">
        <f t="shared" ca="1" si="8"/>
        <v>2</v>
      </c>
      <c r="J255">
        <v>1</v>
      </c>
      <c r="K255">
        <f ca="1">Format!L255</f>
        <v>4</v>
      </c>
      <c r="L255">
        <v>1</v>
      </c>
      <c r="M255">
        <f t="shared" ca="1" si="7"/>
        <v>1.7565393014081547E-8</v>
      </c>
    </row>
    <row r="256" spans="1:13">
      <c r="A256" s="6" t="s">
        <v>1525</v>
      </c>
      <c r="B256">
        <f>Format!H256</f>
        <v>311910</v>
      </c>
      <c r="C256" t="str">
        <f>Format!G256</f>
        <v>US</v>
      </c>
      <c r="D256">
        <f ca="1">Format!J256</f>
        <v>3.7397086465727906E-7</v>
      </c>
      <c r="E256" s="6" t="s">
        <v>1</v>
      </c>
      <c r="F256" t="str">
        <f>Format!I256</f>
        <v>N2O</v>
      </c>
      <c r="G256">
        <v>2013</v>
      </c>
      <c r="H256">
        <f ca="1">Format!K256</f>
        <v>4</v>
      </c>
      <c r="I256">
        <f t="shared" ca="1" si="8"/>
        <v>2</v>
      </c>
      <c r="J256">
        <v>1</v>
      </c>
      <c r="K256">
        <f ca="1">Format!L256</f>
        <v>4</v>
      </c>
      <c r="L256">
        <v>1</v>
      </c>
      <c r="M256">
        <f t="shared" ca="1" si="7"/>
        <v>3.7397086465727906E-7</v>
      </c>
    </row>
    <row r="257" spans="1:13">
      <c r="A257" s="6" t="s">
        <v>1525</v>
      </c>
      <c r="B257">
        <f>Format!H257</f>
        <v>311910</v>
      </c>
      <c r="C257" t="str">
        <f>Format!G257</f>
        <v>US</v>
      </c>
      <c r="D257">
        <f ca="1">Format!J257</f>
        <v>3.474764826107742E-8</v>
      </c>
      <c r="E257" s="6" t="s">
        <v>1</v>
      </c>
      <c r="F257" t="str">
        <f>Format!I257</f>
        <v>HFC-143a</v>
      </c>
      <c r="G257">
        <v>2013</v>
      </c>
      <c r="H257">
        <f ca="1">Format!K257</f>
        <v>4</v>
      </c>
      <c r="I257">
        <f t="shared" ca="1" si="8"/>
        <v>2</v>
      </c>
      <c r="J257">
        <v>1</v>
      </c>
      <c r="K257">
        <f ca="1">Format!L257</f>
        <v>4</v>
      </c>
      <c r="L257">
        <v>1</v>
      </c>
      <c r="M257">
        <f t="shared" ca="1" si="7"/>
        <v>3.474764826107742E-8</v>
      </c>
    </row>
    <row r="258" spans="1:13">
      <c r="A258" s="6" t="s">
        <v>1525</v>
      </c>
      <c r="B258">
        <f>Format!H258</f>
        <v>311910</v>
      </c>
      <c r="C258" t="str">
        <f>Format!G258</f>
        <v>US</v>
      </c>
      <c r="D258">
        <f ca="1">Format!J258</f>
        <v>1.571216347589863E-9</v>
      </c>
      <c r="E258" s="6" t="s">
        <v>1</v>
      </c>
      <c r="F258" t="str">
        <f>Format!I258</f>
        <v>HFC-236fa</v>
      </c>
      <c r="G258">
        <v>2013</v>
      </c>
      <c r="H258">
        <f ca="1">Format!K258</f>
        <v>4</v>
      </c>
      <c r="I258">
        <f t="shared" ca="1" si="8"/>
        <v>2</v>
      </c>
      <c r="J258">
        <v>1</v>
      </c>
      <c r="K258">
        <f ca="1">Format!L258</f>
        <v>4</v>
      </c>
      <c r="L258">
        <v>1</v>
      </c>
      <c r="M258">
        <f t="shared" ca="1" si="7"/>
        <v>1.571216347589863E-9</v>
      </c>
    </row>
    <row r="259" spans="1:13">
      <c r="A259" s="6" t="s">
        <v>1525</v>
      </c>
      <c r="B259">
        <f>Format!H259</f>
        <v>311920</v>
      </c>
      <c r="C259" t="str">
        <f>Format!G259</f>
        <v>US</v>
      </c>
      <c r="D259">
        <f ca="1">Format!J259</f>
        <v>5.7806998572025356E-2</v>
      </c>
      <c r="E259" s="6" t="s">
        <v>1</v>
      </c>
      <c r="F259" t="str">
        <f>Format!I259</f>
        <v>CO2</v>
      </c>
      <c r="G259">
        <v>2013</v>
      </c>
      <c r="H259">
        <f ca="1">Format!K259</f>
        <v>4</v>
      </c>
      <c r="I259">
        <f t="shared" ca="1" si="8"/>
        <v>2</v>
      </c>
      <c r="J259">
        <v>1</v>
      </c>
      <c r="K259">
        <f ca="1">Format!L259</f>
        <v>4</v>
      </c>
      <c r="L259">
        <v>1</v>
      </c>
      <c r="M259">
        <f t="shared" ca="1" si="7"/>
        <v>5.7806998572025356E-2</v>
      </c>
    </row>
    <row r="260" spans="1:13">
      <c r="A260" s="6" t="s">
        <v>1525</v>
      </c>
      <c r="B260">
        <f>Format!H260</f>
        <v>311920</v>
      </c>
      <c r="C260" t="str">
        <f>Format!G260</f>
        <v>US</v>
      </c>
      <c r="D260">
        <f ca="1">Format!J260</f>
        <v>2.2123046418462462E-6</v>
      </c>
      <c r="E260" s="6" t="s">
        <v>1</v>
      </c>
      <c r="F260" t="str">
        <f>Format!I260</f>
        <v>CH4</v>
      </c>
      <c r="G260">
        <v>2013</v>
      </c>
      <c r="H260">
        <f ca="1">Format!K260</f>
        <v>4</v>
      </c>
      <c r="I260">
        <f t="shared" ca="1" si="8"/>
        <v>2</v>
      </c>
      <c r="J260">
        <v>1</v>
      </c>
      <c r="K260">
        <f ca="1">Format!L260</f>
        <v>4</v>
      </c>
      <c r="L260">
        <v>1</v>
      </c>
      <c r="M260">
        <f t="shared" ref="M260:M323" ca="1" si="9">IFERROR(D260,"")</f>
        <v>2.2123046418462462E-6</v>
      </c>
    </row>
    <row r="261" spans="1:13">
      <c r="A261" s="6" t="s">
        <v>1525</v>
      </c>
      <c r="B261">
        <f>Format!H261</f>
        <v>311920</v>
      </c>
      <c r="C261" t="str">
        <f>Format!G261</f>
        <v>US</v>
      </c>
      <c r="D261">
        <f ca="1">Format!J261</f>
        <v>2.7085282625167509E-7</v>
      </c>
      <c r="E261" s="6" t="s">
        <v>1</v>
      </c>
      <c r="F261" t="str">
        <f>Format!I261</f>
        <v>N2O</v>
      </c>
      <c r="G261">
        <v>2013</v>
      </c>
      <c r="H261">
        <f ca="1">Format!K261</f>
        <v>4</v>
      </c>
      <c r="I261">
        <f t="shared" ca="1" si="8"/>
        <v>2</v>
      </c>
      <c r="J261">
        <v>1</v>
      </c>
      <c r="K261">
        <f ca="1">Format!L261</f>
        <v>4</v>
      </c>
      <c r="L261">
        <v>1</v>
      </c>
      <c r="M261">
        <f t="shared" ca="1" si="9"/>
        <v>2.7085282625167509E-7</v>
      </c>
    </row>
    <row r="262" spans="1:13">
      <c r="A262" s="6" t="s">
        <v>1525</v>
      </c>
      <c r="B262">
        <f>Format!H262</f>
        <v>311930</v>
      </c>
      <c r="C262" t="str">
        <f>Format!G262</f>
        <v>US</v>
      </c>
      <c r="D262">
        <f ca="1">Format!J262</f>
        <v>2.786028561828479E-2</v>
      </c>
      <c r="E262" s="6" t="s">
        <v>1</v>
      </c>
      <c r="F262" t="str">
        <f>Format!I262</f>
        <v>CO2</v>
      </c>
      <c r="G262">
        <v>2013</v>
      </c>
      <c r="H262">
        <f ca="1">Format!K262</f>
        <v>4</v>
      </c>
      <c r="I262">
        <f t="shared" ca="1" si="8"/>
        <v>2</v>
      </c>
      <c r="J262">
        <v>1</v>
      </c>
      <c r="K262">
        <f ca="1">Format!L262</f>
        <v>4</v>
      </c>
      <c r="L262">
        <v>1</v>
      </c>
      <c r="M262">
        <f t="shared" ca="1" si="9"/>
        <v>2.786028561828479E-2</v>
      </c>
    </row>
    <row r="263" spans="1:13">
      <c r="A263" s="6" t="s">
        <v>1525</v>
      </c>
      <c r="B263">
        <f>Format!H263</f>
        <v>311930</v>
      </c>
      <c r="C263" t="str">
        <f>Format!G263</f>
        <v>US</v>
      </c>
      <c r="D263">
        <f ca="1">Format!J263</f>
        <v>1.0833241517919835E-6</v>
      </c>
      <c r="E263" s="6" t="s">
        <v>1</v>
      </c>
      <c r="F263" t="str">
        <f>Format!I263</f>
        <v>CH4</v>
      </c>
      <c r="G263">
        <v>2013</v>
      </c>
      <c r="H263">
        <f ca="1">Format!K263</f>
        <v>4</v>
      </c>
      <c r="I263">
        <f t="shared" ca="1" si="8"/>
        <v>2</v>
      </c>
      <c r="J263">
        <v>1</v>
      </c>
      <c r="K263">
        <f ca="1">Format!L263</f>
        <v>4</v>
      </c>
      <c r="L263">
        <v>1</v>
      </c>
      <c r="M263">
        <f t="shared" ca="1" si="9"/>
        <v>1.0833241517919835E-6</v>
      </c>
    </row>
    <row r="264" spans="1:13">
      <c r="A264" s="6" t="s">
        <v>1525</v>
      </c>
      <c r="B264">
        <f>Format!H264</f>
        <v>311930</v>
      </c>
      <c r="C264" t="str">
        <f>Format!G264</f>
        <v>US</v>
      </c>
      <c r="D264">
        <f ca="1">Format!J264</f>
        <v>1.3426609248081479E-7</v>
      </c>
      <c r="E264" s="6" t="s">
        <v>1</v>
      </c>
      <c r="F264" t="str">
        <f>Format!I264</f>
        <v>N2O</v>
      </c>
      <c r="G264">
        <v>2013</v>
      </c>
      <c r="H264">
        <f ca="1">Format!K264</f>
        <v>4</v>
      </c>
      <c r="I264">
        <f t="shared" ca="1" si="8"/>
        <v>2</v>
      </c>
      <c r="J264">
        <v>1</v>
      </c>
      <c r="K264">
        <f ca="1">Format!L264</f>
        <v>4</v>
      </c>
      <c r="L264">
        <v>1</v>
      </c>
      <c r="M264">
        <f t="shared" ca="1" si="9"/>
        <v>1.3426609248081479E-7</v>
      </c>
    </row>
    <row r="265" spans="1:13">
      <c r="A265" s="6" t="s">
        <v>1525</v>
      </c>
      <c r="B265">
        <f>Format!H265</f>
        <v>311940</v>
      </c>
      <c r="C265" t="str">
        <f>Format!G265</f>
        <v>US</v>
      </c>
      <c r="D265">
        <f ca="1">Format!J265</f>
        <v>2.6781395600603421E-2</v>
      </c>
      <c r="E265" s="6" t="s">
        <v>1</v>
      </c>
      <c r="F265" t="str">
        <f>Format!I265</f>
        <v>CO2</v>
      </c>
      <c r="G265">
        <v>2013</v>
      </c>
      <c r="H265">
        <f ca="1">Format!K265</f>
        <v>4</v>
      </c>
      <c r="I265">
        <f t="shared" ca="1" si="8"/>
        <v>2</v>
      </c>
      <c r="J265">
        <v>1</v>
      </c>
      <c r="K265">
        <f ca="1">Format!L265</f>
        <v>4</v>
      </c>
      <c r="L265">
        <v>1</v>
      </c>
      <c r="M265">
        <f t="shared" ca="1" si="9"/>
        <v>2.6781395600603421E-2</v>
      </c>
    </row>
    <row r="266" spans="1:13">
      <c r="A266" s="6" t="s">
        <v>1525</v>
      </c>
      <c r="B266">
        <f>Format!H266</f>
        <v>311940</v>
      </c>
      <c r="C266" t="str">
        <f>Format!G266</f>
        <v>US</v>
      </c>
      <c r="D266">
        <f ca="1">Format!J266</f>
        <v>1.0263144872528596E-6</v>
      </c>
      <c r="E266" s="6" t="s">
        <v>1</v>
      </c>
      <c r="F266" t="str">
        <f>Format!I266</f>
        <v>CH4</v>
      </c>
      <c r="G266">
        <v>2013</v>
      </c>
      <c r="H266">
        <f ca="1">Format!K266</f>
        <v>4</v>
      </c>
      <c r="I266">
        <f t="shared" ca="1" si="8"/>
        <v>2</v>
      </c>
      <c r="J266">
        <v>1</v>
      </c>
      <c r="K266">
        <f ca="1">Format!L266</f>
        <v>4</v>
      </c>
      <c r="L266">
        <v>1</v>
      </c>
      <c r="M266">
        <f t="shared" ca="1" si="9"/>
        <v>1.0263144872528596E-6</v>
      </c>
    </row>
    <row r="267" spans="1:13">
      <c r="A267" s="6" t="s">
        <v>1525</v>
      </c>
      <c r="B267">
        <f>Format!H267</f>
        <v>311940</v>
      </c>
      <c r="C267" t="str">
        <f>Format!G267</f>
        <v>US</v>
      </c>
      <c r="D267">
        <f ca="1">Format!J267</f>
        <v>1.2641994884884659E-7</v>
      </c>
      <c r="E267" s="6" t="s">
        <v>1</v>
      </c>
      <c r="F267" t="str">
        <f>Format!I267</f>
        <v>N2O</v>
      </c>
      <c r="G267">
        <v>2013</v>
      </c>
      <c r="H267">
        <f ca="1">Format!K267</f>
        <v>4</v>
      </c>
      <c r="I267">
        <f t="shared" ca="1" si="8"/>
        <v>2</v>
      </c>
      <c r="J267">
        <v>1</v>
      </c>
      <c r="K267">
        <f ca="1">Format!L267</f>
        <v>4</v>
      </c>
      <c r="L267">
        <v>1</v>
      </c>
      <c r="M267">
        <f t="shared" ca="1" si="9"/>
        <v>1.2641994884884659E-7</v>
      </c>
    </row>
    <row r="268" spans="1:13">
      <c r="A268" s="6" t="s">
        <v>1525</v>
      </c>
      <c r="B268">
        <f>Format!H268</f>
        <v>311990</v>
      </c>
      <c r="C268" t="str">
        <f>Format!G268</f>
        <v>US</v>
      </c>
      <c r="D268">
        <f ca="1">Format!J268</f>
        <v>5.4892671183489415E-2</v>
      </c>
      <c r="E268" s="6" t="s">
        <v>1</v>
      </c>
      <c r="F268" t="str">
        <f>Format!I268</f>
        <v>CO2</v>
      </c>
      <c r="G268">
        <v>2013</v>
      </c>
      <c r="H268">
        <f ca="1">Format!K268</f>
        <v>4</v>
      </c>
      <c r="I268">
        <f t="shared" ca="1" si="8"/>
        <v>2</v>
      </c>
      <c r="J268">
        <v>1</v>
      </c>
      <c r="K268">
        <f ca="1">Format!L268</f>
        <v>4</v>
      </c>
      <c r="L268">
        <v>1</v>
      </c>
      <c r="M268">
        <f t="shared" ca="1" si="9"/>
        <v>5.4892671183489415E-2</v>
      </c>
    </row>
    <row r="269" spans="1:13">
      <c r="A269" s="6" t="s">
        <v>1525</v>
      </c>
      <c r="B269">
        <f>Format!H269</f>
        <v>311990</v>
      </c>
      <c r="C269" t="str">
        <f>Format!G269</f>
        <v>US</v>
      </c>
      <c r="D269">
        <f ca="1">Format!J269</f>
        <v>2.1660253889399659E-6</v>
      </c>
      <c r="E269" s="6" t="s">
        <v>1</v>
      </c>
      <c r="F269" t="str">
        <f>Format!I269</f>
        <v>CH4</v>
      </c>
      <c r="G269">
        <v>2013</v>
      </c>
      <c r="H269">
        <f ca="1">Format!K269</f>
        <v>4</v>
      </c>
      <c r="I269">
        <f t="shared" ca="1" si="8"/>
        <v>2</v>
      </c>
      <c r="J269">
        <v>1</v>
      </c>
      <c r="K269">
        <f ca="1">Format!L269</f>
        <v>4</v>
      </c>
      <c r="L269">
        <v>1</v>
      </c>
      <c r="M269">
        <f t="shared" ca="1" si="9"/>
        <v>2.1660253889399659E-6</v>
      </c>
    </row>
    <row r="270" spans="1:13">
      <c r="A270" s="6" t="s">
        <v>1525</v>
      </c>
      <c r="B270">
        <f>Format!H270</f>
        <v>311990</v>
      </c>
      <c r="C270" t="str">
        <f>Format!G270</f>
        <v>US</v>
      </c>
      <c r="D270">
        <f ca="1">Format!J270</f>
        <v>2.6568866969859808E-7</v>
      </c>
      <c r="E270" s="6" t="s">
        <v>1</v>
      </c>
      <c r="F270" t="str">
        <f>Format!I270</f>
        <v>N2O</v>
      </c>
      <c r="G270">
        <v>2013</v>
      </c>
      <c r="H270">
        <f ca="1">Format!K270</f>
        <v>4</v>
      </c>
      <c r="I270">
        <f t="shared" ca="1" si="8"/>
        <v>2</v>
      </c>
      <c r="J270">
        <v>1</v>
      </c>
      <c r="K270">
        <f ca="1">Format!L270</f>
        <v>4</v>
      </c>
      <c r="L270">
        <v>1</v>
      </c>
      <c r="M270">
        <f t="shared" ca="1" si="9"/>
        <v>2.6568866969859808E-7</v>
      </c>
    </row>
    <row r="271" spans="1:13">
      <c r="A271" s="6" t="s">
        <v>1525</v>
      </c>
      <c r="B271">
        <f>Format!H271</f>
        <v>311990</v>
      </c>
      <c r="C271" t="str">
        <f>Format!G271</f>
        <v>US</v>
      </c>
      <c r="D271">
        <f ca="1">Format!J271</f>
        <v>2.649406161346324E-8</v>
      </c>
      <c r="E271" s="6" t="s">
        <v>1</v>
      </c>
      <c r="F271" t="str">
        <f>Format!I271</f>
        <v>HFC-134a</v>
      </c>
      <c r="G271">
        <v>2013</v>
      </c>
      <c r="H271">
        <f ca="1">Format!K271</f>
        <v>4</v>
      </c>
      <c r="I271">
        <f t="shared" ca="1" si="8"/>
        <v>2</v>
      </c>
      <c r="J271">
        <v>1</v>
      </c>
      <c r="K271">
        <f ca="1">Format!L271</f>
        <v>4</v>
      </c>
      <c r="L271">
        <v>1</v>
      </c>
      <c r="M271">
        <f t="shared" ca="1" si="9"/>
        <v>2.649406161346324E-8</v>
      </c>
    </row>
    <row r="272" spans="1:13">
      <c r="A272" s="6" t="s">
        <v>1525</v>
      </c>
      <c r="B272">
        <f>Format!H272</f>
        <v>311990</v>
      </c>
      <c r="C272" t="str">
        <f>Format!G272</f>
        <v>US</v>
      </c>
      <c r="D272">
        <f ca="1">Format!J272</f>
        <v>2.3420231170710138E-9</v>
      </c>
      <c r="E272" s="6" t="s">
        <v>1</v>
      </c>
      <c r="F272" t="str">
        <f>Format!I272</f>
        <v>HFC-125</v>
      </c>
      <c r="G272">
        <v>2013</v>
      </c>
      <c r="H272">
        <f ca="1">Format!K272</f>
        <v>4</v>
      </c>
      <c r="I272">
        <f t="shared" ca="1" si="8"/>
        <v>2</v>
      </c>
      <c r="J272">
        <v>1</v>
      </c>
      <c r="K272">
        <f ca="1">Format!L272</f>
        <v>4</v>
      </c>
      <c r="L272">
        <v>1</v>
      </c>
      <c r="M272">
        <f t="shared" ca="1" si="9"/>
        <v>2.3420231170710138E-9</v>
      </c>
    </row>
    <row r="273" spans="1:13">
      <c r="A273" s="6" t="s">
        <v>1525</v>
      </c>
      <c r="B273">
        <f>Format!H273</f>
        <v>311990</v>
      </c>
      <c r="C273" t="str">
        <f>Format!G273</f>
        <v>US</v>
      </c>
      <c r="D273">
        <f ca="1">Format!J273</f>
        <v>7.4047704695108826E-10</v>
      </c>
      <c r="E273" s="6" t="s">
        <v>1</v>
      </c>
      <c r="F273" t="str">
        <f>Format!I273</f>
        <v>HFC-32</v>
      </c>
      <c r="G273">
        <v>2013</v>
      </c>
      <c r="H273">
        <f ca="1">Format!K273</f>
        <v>4</v>
      </c>
      <c r="I273">
        <f t="shared" ca="1" si="8"/>
        <v>2</v>
      </c>
      <c r="J273">
        <v>1</v>
      </c>
      <c r="K273">
        <f ca="1">Format!L273</f>
        <v>4</v>
      </c>
      <c r="L273">
        <v>1</v>
      </c>
      <c r="M273">
        <f t="shared" ca="1" si="9"/>
        <v>7.4047704695108826E-10</v>
      </c>
    </row>
    <row r="274" spans="1:13">
      <c r="A274" s="6" t="s">
        <v>1525</v>
      </c>
      <c r="B274">
        <f>Format!H274</f>
        <v>311990</v>
      </c>
      <c r="C274" t="str">
        <f>Format!G274</f>
        <v>US</v>
      </c>
      <c r="D274">
        <f ca="1">Format!J274</f>
        <v>1.4648027489183441E-9</v>
      </c>
      <c r="E274" s="6" t="s">
        <v>1</v>
      </c>
      <c r="F274" t="str">
        <f>Format!I274</f>
        <v>HFC-143a</v>
      </c>
      <c r="G274">
        <v>2013</v>
      </c>
      <c r="H274">
        <f ca="1">Format!K274</f>
        <v>4</v>
      </c>
      <c r="I274">
        <f t="shared" ca="1" si="8"/>
        <v>2</v>
      </c>
      <c r="J274">
        <v>1</v>
      </c>
      <c r="K274">
        <f ca="1">Format!L274</f>
        <v>4</v>
      </c>
      <c r="L274">
        <v>1</v>
      </c>
      <c r="M274">
        <f t="shared" ca="1" si="9"/>
        <v>1.4648027489183441E-9</v>
      </c>
    </row>
    <row r="275" spans="1:13">
      <c r="A275" s="6" t="s">
        <v>1525</v>
      </c>
      <c r="B275">
        <f>Format!H275</f>
        <v>311990</v>
      </c>
      <c r="C275" t="str">
        <f>Format!G275</f>
        <v>US</v>
      </c>
      <c r="D275">
        <f ca="1">Format!J275</f>
        <v>6.6235332181404704E-11</v>
      </c>
      <c r="E275" s="6" t="s">
        <v>1</v>
      </c>
      <c r="F275" t="str">
        <f>Format!I275</f>
        <v>HFC-236fa</v>
      </c>
      <c r="G275">
        <v>2013</v>
      </c>
      <c r="H275">
        <f ca="1">Format!K275</f>
        <v>4</v>
      </c>
      <c r="I275">
        <f t="shared" ca="1" si="8"/>
        <v>2</v>
      </c>
      <c r="J275">
        <v>1</v>
      </c>
      <c r="K275">
        <f ca="1">Format!L275</f>
        <v>4</v>
      </c>
      <c r="L275">
        <v>1</v>
      </c>
      <c r="M275">
        <f t="shared" ca="1" si="9"/>
        <v>6.6235332181404704E-11</v>
      </c>
    </row>
    <row r="276" spans="1:13">
      <c r="A276" s="6" t="s">
        <v>1525</v>
      </c>
      <c r="B276">
        <f>Format!H276</f>
        <v>312110</v>
      </c>
      <c r="C276" t="str">
        <f>Format!G276</f>
        <v>US</v>
      </c>
      <c r="D276">
        <f ca="1">Format!J276</f>
        <v>3.5039174396954233E-2</v>
      </c>
      <c r="E276" s="6" t="s">
        <v>1</v>
      </c>
      <c r="F276" t="str">
        <f>Format!I276</f>
        <v>CO2</v>
      </c>
      <c r="G276">
        <v>2013</v>
      </c>
      <c r="H276">
        <f ca="1">Format!K276</f>
        <v>4</v>
      </c>
      <c r="I276">
        <f t="shared" ca="1" si="8"/>
        <v>2</v>
      </c>
      <c r="J276">
        <v>1</v>
      </c>
      <c r="K276">
        <f ca="1">Format!L276</f>
        <v>4</v>
      </c>
      <c r="L276">
        <v>1</v>
      </c>
      <c r="M276">
        <f t="shared" ca="1" si="9"/>
        <v>3.5039174396954233E-2</v>
      </c>
    </row>
    <row r="277" spans="1:13">
      <c r="A277" s="6" t="s">
        <v>1525</v>
      </c>
      <c r="B277">
        <f>Format!H277</f>
        <v>312110</v>
      </c>
      <c r="C277" t="str">
        <f>Format!G277</f>
        <v>US</v>
      </c>
      <c r="D277">
        <f ca="1">Format!J277</f>
        <v>9.0585410413769901E-7</v>
      </c>
      <c r="E277" s="6" t="s">
        <v>1</v>
      </c>
      <c r="F277" t="str">
        <f>Format!I277</f>
        <v>HFC-134a</v>
      </c>
      <c r="G277">
        <v>2013</v>
      </c>
      <c r="H277">
        <f ca="1">Format!K277</f>
        <v>4</v>
      </c>
      <c r="I277">
        <f t="shared" ca="1" si="8"/>
        <v>2</v>
      </c>
      <c r="J277">
        <v>1</v>
      </c>
      <c r="K277">
        <f ca="1">Format!L277</f>
        <v>4</v>
      </c>
      <c r="L277">
        <v>1</v>
      </c>
      <c r="M277">
        <f t="shared" ca="1" si="9"/>
        <v>9.0585410413769901E-7</v>
      </c>
    </row>
    <row r="278" spans="1:13">
      <c r="A278" s="6" t="s">
        <v>1525</v>
      </c>
      <c r="B278">
        <f>Format!H278</f>
        <v>312110</v>
      </c>
      <c r="C278" t="str">
        <f>Format!G278</f>
        <v>US</v>
      </c>
      <c r="D278">
        <f ca="1">Format!J278</f>
        <v>8.0075727290755068E-8</v>
      </c>
      <c r="E278" s="6" t="s">
        <v>1</v>
      </c>
      <c r="F278" t="str">
        <f>Format!I278</f>
        <v>HFC-125</v>
      </c>
      <c r="G278">
        <v>2013</v>
      </c>
      <c r="H278">
        <f ca="1">Format!K278</f>
        <v>4</v>
      </c>
      <c r="I278">
        <f t="shared" ca="1" si="8"/>
        <v>2</v>
      </c>
      <c r="J278">
        <v>1</v>
      </c>
      <c r="K278">
        <f ca="1">Format!L278</f>
        <v>4</v>
      </c>
      <c r="L278">
        <v>1</v>
      </c>
      <c r="M278">
        <f t="shared" ca="1" si="9"/>
        <v>8.0075727290755068E-8</v>
      </c>
    </row>
    <row r="279" spans="1:13">
      <c r="A279" s="6" t="s">
        <v>1525</v>
      </c>
      <c r="B279">
        <f>Format!H279</f>
        <v>312110</v>
      </c>
      <c r="C279" t="str">
        <f>Format!G279</f>
        <v>US</v>
      </c>
      <c r="D279">
        <f ca="1">Format!J279</f>
        <v>2.2247890001557907E-6</v>
      </c>
      <c r="E279" s="6" t="s">
        <v>1</v>
      </c>
      <c r="F279" t="str">
        <f>Format!I279</f>
        <v>CH4</v>
      </c>
      <c r="G279">
        <v>2013</v>
      </c>
      <c r="H279">
        <f ca="1">Format!K279</f>
        <v>4</v>
      </c>
      <c r="I279">
        <f t="shared" ca="1" si="8"/>
        <v>2</v>
      </c>
      <c r="J279">
        <v>1</v>
      </c>
      <c r="K279">
        <f ca="1">Format!L279</f>
        <v>4</v>
      </c>
      <c r="L279">
        <v>1</v>
      </c>
      <c r="M279">
        <f t="shared" ca="1" si="9"/>
        <v>2.2247890001557907E-6</v>
      </c>
    </row>
    <row r="280" spans="1:13">
      <c r="A280" s="6" t="s">
        <v>1525</v>
      </c>
      <c r="B280">
        <f>Format!H280</f>
        <v>312110</v>
      </c>
      <c r="C280" t="str">
        <f>Format!G280</f>
        <v>US</v>
      </c>
      <c r="D280">
        <f ca="1">Format!J280</f>
        <v>2.5317528953716592E-8</v>
      </c>
      <c r="E280" s="6" t="s">
        <v>1</v>
      </c>
      <c r="F280" t="str">
        <f>Format!I280</f>
        <v>HFC-32</v>
      </c>
      <c r="G280">
        <v>2013</v>
      </c>
      <c r="H280">
        <f ca="1">Format!K280</f>
        <v>4</v>
      </c>
      <c r="I280">
        <f t="shared" ca="1" si="8"/>
        <v>2</v>
      </c>
      <c r="J280">
        <v>1</v>
      </c>
      <c r="K280">
        <f ca="1">Format!L280</f>
        <v>4</v>
      </c>
      <c r="L280">
        <v>1</v>
      </c>
      <c r="M280">
        <f t="shared" ca="1" si="9"/>
        <v>2.5317528953716592E-8</v>
      </c>
    </row>
    <row r="281" spans="1:13">
      <c r="A281" s="6" t="s">
        <v>1525</v>
      </c>
      <c r="B281">
        <f>Format!H281</f>
        <v>312110</v>
      </c>
      <c r="C281" t="str">
        <f>Format!G281</f>
        <v>US</v>
      </c>
      <c r="D281">
        <f ca="1">Format!J281</f>
        <v>5.0082829926899096E-8</v>
      </c>
      <c r="E281" s="6" t="s">
        <v>1</v>
      </c>
      <c r="F281" t="str">
        <f>Format!I281</f>
        <v>HFC-143a</v>
      </c>
      <c r="G281">
        <v>2013</v>
      </c>
      <c r="H281">
        <f ca="1">Format!K281</f>
        <v>4</v>
      </c>
      <c r="I281">
        <f t="shared" ca="1" si="8"/>
        <v>2</v>
      </c>
      <c r="J281">
        <v>1</v>
      </c>
      <c r="K281">
        <f ca="1">Format!L281</f>
        <v>4</v>
      </c>
      <c r="L281">
        <v>1</v>
      </c>
      <c r="M281">
        <f t="shared" ca="1" si="9"/>
        <v>5.0082829926899096E-8</v>
      </c>
    </row>
    <row r="282" spans="1:13">
      <c r="A282" s="6" t="s">
        <v>1525</v>
      </c>
      <c r="B282">
        <f>Format!H282</f>
        <v>312110</v>
      </c>
      <c r="C282" t="str">
        <f>Format!G282</f>
        <v>US</v>
      </c>
      <c r="D282">
        <f ca="1">Format!J282</f>
        <v>3.0004303123862852E-7</v>
      </c>
      <c r="E282" s="6" t="s">
        <v>1</v>
      </c>
      <c r="F282" t="str">
        <f>Format!I282</f>
        <v>N2O</v>
      </c>
      <c r="G282">
        <v>2013</v>
      </c>
      <c r="H282">
        <f ca="1">Format!K282</f>
        <v>4</v>
      </c>
      <c r="I282">
        <f t="shared" ca="1" si="8"/>
        <v>2</v>
      </c>
      <c r="J282">
        <v>1</v>
      </c>
      <c r="K282">
        <f ca="1">Format!L282</f>
        <v>4</v>
      </c>
      <c r="L282">
        <v>1</v>
      </c>
      <c r="M282">
        <f t="shared" ca="1" si="9"/>
        <v>3.0004303123862852E-7</v>
      </c>
    </row>
    <row r="283" spans="1:13">
      <c r="A283" s="6" t="s">
        <v>1525</v>
      </c>
      <c r="B283">
        <f>Format!H283</f>
        <v>312110</v>
      </c>
      <c r="C283" t="str">
        <f>Format!G283</f>
        <v>US</v>
      </c>
      <c r="D283">
        <f ca="1">Format!J283</f>
        <v>2.2646413513645578E-9</v>
      </c>
      <c r="E283" s="6" t="s">
        <v>1</v>
      </c>
      <c r="F283" t="str">
        <f>Format!I283</f>
        <v>HFC-236fa</v>
      </c>
      <c r="G283">
        <v>2013</v>
      </c>
      <c r="H283">
        <f ca="1">Format!K283</f>
        <v>4</v>
      </c>
      <c r="I283">
        <f t="shared" ca="1" si="8"/>
        <v>2</v>
      </c>
      <c r="J283">
        <v>1</v>
      </c>
      <c r="K283">
        <f ca="1">Format!L283</f>
        <v>4</v>
      </c>
      <c r="L283">
        <v>1</v>
      </c>
      <c r="M283">
        <f t="shared" ca="1" si="9"/>
        <v>2.2646413513645578E-9</v>
      </c>
    </row>
    <row r="284" spans="1:13">
      <c r="A284" s="6" t="s">
        <v>1525</v>
      </c>
      <c r="B284">
        <f>Format!H284</f>
        <v>312120</v>
      </c>
      <c r="C284" t="str">
        <f>Format!G284</f>
        <v>US</v>
      </c>
      <c r="D284">
        <f ca="1">Format!J284</f>
        <v>7.5559847832032873E-2</v>
      </c>
      <c r="E284" s="6" t="s">
        <v>1</v>
      </c>
      <c r="F284" t="str">
        <f>Format!I284</f>
        <v>CO2</v>
      </c>
      <c r="G284">
        <v>2013</v>
      </c>
      <c r="H284">
        <f ca="1">Format!K284</f>
        <v>4</v>
      </c>
      <c r="I284">
        <f t="shared" ca="1" si="8"/>
        <v>2</v>
      </c>
      <c r="J284">
        <v>1</v>
      </c>
      <c r="K284">
        <f ca="1">Format!L284</f>
        <v>4</v>
      </c>
      <c r="L284">
        <v>1</v>
      </c>
      <c r="M284">
        <f t="shared" ca="1" si="9"/>
        <v>7.5559847832032873E-2</v>
      </c>
    </row>
    <row r="285" spans="1:13">
      <c r="A285" s="6" t="s">
        <v>1525</v>
      </c>
      <c r="B285">
        <f>Format!H285</f>
        <v>312120</v>
      </c>
      <c r="C285" t="str">
        <f>Format!G285</f>
        <v>US</v>
      </c>
      <c r="D285">
        <f ca="1">Format!J285</f>
        <v>4.8447017247691926E-6</v>
      </c>
      <c r="E285" s="6" t="s">
        <v>1</v>
      </c>
      <c r="F285" t="str">
        <f>Format!I285</f>
        <v>CH4</v>
      </c>
      <c r="G285">
        <v>2013</v>
      </c>
      <c r="H285">
        <f ca="1">Format!K285</f>
        <v>4</v>
      </c>
      <c r="I285">
        <f t="shared" ca="1" si="8"/>
        <v>2</v>
      </c>
      <c r="J285">
        <v>1</v>
      </c>
      <c r="K285">
        <f ca="1">Format!L285</f>
        <v>4</v>
      </c>
      <c r="L285">
        <v>1</v>
      </c>
      <c r="M285">
        <f t="shared" ca="1" si="9"/>
        <v>4.8447017247691926E-6</v>
      </c>
    </row>
    <row r="286" spans="1:13">
      <c r="A286" s="6" t="s">
        <v>1525</v>
      </c>
      <c r="B286">
        <f>Format!H286</f>
        <v>312120</v>
      </c>
      <c r="C286" t="str">
        <f>Format!G286</f>
        <v>US</v>
      </c>
      <c r="D286">
        <f ca="1">Format!J286</f>
        <v>4.714138045575391E-7</v>
      </c>
      <c r="E286" s="6" t="s">
        <v>1</v>
      </c>
      <c r="F286" t="str">
        <f>Format!I286</f>
        <v>HFC-134a</v>
      </c>
      <c r="G286">
        <v>2013</v>
      </c>
      <c r="H286">
        <f ca="1">Format!K286</f>
        <v>4</v>
      </c>
      <c r="I286">
        <f t="shared" ca="1" si="8"/>
        <v>2</v>
      </c>
      <c r="J286">
        <v>1</v>
      </c>
      <c r="K286">
        <f ca="1">Format!L286</f>
        <v>4</v>
      </c>
      <c r="L286">
        <v>1</v>
      </c>
      <c r="M286">
        <f t="shared" ca="1" si="9"/>
        <v>4.714138045575391E-7</v>
      </c>
    </row>
    <row r="287" spans="1:13">
      <c r="A287" s="6" t="s">
        <v>1525</v>
      </c>
      <c r="B287">
        <f>Format!H287</f>
        <v>312120</v>
      </c>
      <c r="C287" t="str">
        <f>Format!G287</f>
        <v>US</v>
      </c>
      <c r="D287">
        <f ca="1">Format!J287</f>
        <v>4.1672056330506627E-8</v>
      </c>
      <c r="E287" s="6" t="s">
        <v>1</v>
      </c>
      <c r="F287" t="str">
        <f>Format!I287</f>
        <v>HFC-125</v>
      </c>
      <c r="G287">
        <v>2013</v>
      </c>
      <c r="H287">
        <f ca="1">Format!K287</f>
        <v>4</v>
      </c>
      <c r="I287">
        <f t="shared" ca="1" si="8"/>
        <v>2</v>
      </c>
      <c r="J287">
        <v>1</v>
      </c>
      <c r="K287">
        <f ca="1">Format!L287</f>
        <v>4</v>
      </c>
      <c r="L287">
        <v>1</v>
      </c>
      <c r="M287">
        <f t="shared" ca="1" si="9"/>
        <v>4.1672056330506627E-8</v>
      </c>
    </row>
    <row r="288" spans="1:13">
      <c r="A288" s="6" t="s">
        <v>1525</v>
      </c>
      <c r="B288">
        <f>Format!H288</f>
        <v>312120</v>
      </c>
      <c r="C288" t="str">
        <f>Format!G288</f>
        <v>US</v>
      </c>
      <c r="D288">
        <f ca="1">Format!J288</f>
        <v>1.3175446897630818E-8</v>
      </c>
      <c r="E288" s="6" t="s">
        <v>1</v>
      </c>
      <c r="F288" t="str">
        <f>Format!I288</f>
        <v>HFC-32</v>
      </c>
      <c r="G288">
        <v>2013</v>
      </c>
      <c r="H288">
        <f ca="1">Format!K288</f>
        <v>4</v>
      </c>
      <c r="I288">
        <f t="shared" ca="1" si="8"/>
        <v>2</v>
      </c>
      <c r="J288">
        <v>1</v>
      </c>
      <c r="K288">
        <f ca="1">Format!L288</f>
        <v>4</v>
      </c>
      <c r="L288">
        <v>1</v>
      </c>
      <c r="M288">
        <f t="shared" ca="1" si="9"/>
        <v>1.3175446897630818E-8</v>
      </c>
    </row>
    <row r="289" spans="1:13">
      <c r="A289" s="6" t="s">
        <v>1525</v>
      </c>
      <c r="B289">
        <f>Format!H289</f>
        <v>312120</v>
      </c>
      <c r="C289" t="str">
        <f>Format!G289</f>
        <v>US</v>
      </c>
      <c r="D289">
        <f ca="1">Format!J289</f>
        <v>2.6063509886420704E-8</v>
      </c>
      <c r="E289" s="6" t="s">
        <v>1</v>
      </c>
      <c r="F289" t="str">
        <f>Format!I289</f>
        <v>HFC-143a</v>
      </c>
      <c r="G289">
        <v>2013</v>
      </c>
      <c r="H289">
        <f ca="1">Format!K289</f>
        <v>4</v>
      </c>
      <c r="I289">
        <f t="shared" ca="1" si="8"/>
        <v>2</v>
      </c>
      <c r="J289">
        <v>1</v>
      </c>
      <c r="K289">
        <f ca="1">Format!L289</f>
        <v>4</v>
      </c>
      <c r="L289">
        <v>1</v>
      </c>
      <c r="M289">
        <f t="shared" ca="1" si="9"/>
        <v>2.6063509886420704E-8</v>
      </c>
    </row>
    <row r="290" spans="1:13">
      <c r="A290" s="6" t="s">
        <v>1525</v>
      </c>
      <c r="B290">
        <f>Format!H290</f>
        <v>312120</v>
      </c>
      <c r="C290" t="str">
        <f>Format!G290</f>
        <v>US</v>
      </c>
      <c r="D290">
        <f ca="1">Format!J290</f>
        <v>6.5175397189921055E-7</v>
      </c>
      <c r="E290" s="6" t="s">
        <v>1</v>
      </c>
      <c r="F290" t="str">
        <f>Format!I290</f>
        <v>N2O</v>
      </c>
      <c r="G290">
        <v>2013</v>
      </c>
      <c r="H290">
        <f ca="1">Format!K290</f>
        <v>4</v>
      </c>
      <c r="I290">
        <f t="shared" ca="1" si="8"/>
        <v>2</v>
      </c>
      <c r="J290">
        <v>1</v>
      </c>
      <c r="K290">
        <f ca="1">Format!L290</f>
        <v>4</v>
      </c>
      <c r="L290">
        <v>1</v>
      </c>
      <c r="M290">
        <f t="shared" ca="1" si="9"/>
        <v>6.5175397189921055E-7</v>
      </c>
    </row>
    <row r="291" spans="1:13">
      <c r="A291" s="6" t="s">
        <v>1525</v>
      </c>
      <c r="B291">
        <f>Format!H291</f>
        <v>312120</v>
      </c>
      <c r="C291" t="str">
        <f>Format!G291</f>
        <v>US</v>
      </c>
      <c r="D291">
        <f ca="1">Format!J291</f>
        <v>1.1785376812100965E-9</v>
      </c>
      <c r="E291" s="6" t="s">
        <v>1</v>
      </c>
      <c r="F291" t="str">
        <f>Format!I291</f>
        <v>HFC-236fa</v>
      </c>
      <c r="G291">
        <v>2013</v>
      </c>
      <c r="H291">
        <f ca="1">Format!K291</f>
        <v>4</v>
      </c>
      <c r="I291">
        <f t="shared" ca="1" si="8"/>
        <v>2</v>
      </c>
      <c r="J291">
        <v>1</v>
      </c>
      <c r="K291">
        <f ca="1">Format!L291</f>
        <v>4</v>
      </c>
      <c r="L291">
        <v>1</v>
      </c>
      <c r="M291">
        <f t="shared" ca="1" si="9"/>
        <v>1.1785376812100965E-9</v>
      </c>
    </row>
    <row r="292" spans="1:13">
      <c r="A292" s="6" t="s">
        <v>1525</v>
      </c>
      <c r="B292">
        <f>Format!H292</f>
        <v>312130</v>
      </c>
      <c r="C292" t="str">
        <f>Format!G292</f>
        <v>US</v>
      </c>
      <c r="D292">
        <f ca="1">Format!J292</f>
        <v>2.9711161080767989E-2</v>
      </c>
      <c r="E292" s="6" t="s">
        <v>1</v>
      </c>
      <c r="F292" t="str">
        <f>Format!I292</f>
        <v>CO2</v>
      </c>
      <c r="G292">
        <v>2013</v>
      </c>
      <c r="H292">
        <f ca="1">Format!K292</f>
        <v>4</v>
      </c>
      <c r="I292">
        <f t="shared" ca="1" si="8"/>
        <v>2</v>
      </c>
      <c r="J292">
        <v>1</v>
      </c>
      <c r="K292">
        <f ca="1">Format!L292</f>
        <v>4</v>
      </c>
      <c r="L292">
        <v>1</v>
      </c>
      <c r="M292">
        <f t="shared" ca="1" si="9"/>
        <v>2.9711161080767989E-2</v>
      </c>
    </row>
    <row r="293" spans="1:13">
      <c r="A293" s="6" t="s">
        <v>1525</v>
      </c>
      <c r="B293">
        <f>Format!H293</f>
        <v>312130</v>
      </c>
      <c r="C293" t="str">
        <f>Format!G293</f>
        <v>US</v>
      </c>
      <c r="D293">
        <f ca="1">Format!J293</f>
        <v>1.9501492927632439E-6</v>
      </c>
      <c r="E293" s="6" t="s">
        <v>1</v>
      </c>
      <c r="F293" t="str">
        <f>Format!I293</f>
        <v>CH4</v>
      </c>
      <c r="G293">
        <v>2013</v>
      </c>
      <c r="H293">
        <f ca="1">Format!K293</f>
        <v>4</v>
      </c>
      <c r="I293">
        <f t="shared" ca="1" si="8"/>
        <v>2</v>
      </c>
      <c r="J293">
        <v>1</v>
      </c>
      <c r="K293">
        <f ca="1">Format!L293</f>
        <v>4</v>
      </c>
      <c r="L293">
        <v>1</v>
      </c>
      <c r="M293">
        <f t="shared" ca="1" si="9"/>
        <v>1.9501492927632439E-6</v>
      </c>
    </row>
    <row r="294" spans="1:13">
      <c r="A294" s="6" t="s">
        <v>1525</v>
      </c>
      <c r="B294">
        <f>Format!H294</f>
        <v>312130</v>
      </c>
      <c r="C294" t="str">
        <f>Format!G294</f>
        <v>US</v>
      </c>
      <c r="D294">
        <f ca="1">Format!J294</f>
        <v>2.6357243072852965E-7</v>
      </c>
      <c r="E294" s="6" t="s">
        <v>1</v>
      </c>
      <c r="F294" t="str">
        <f>Format!I294</f>
        <v>N2O</v>
      </c>
      <c r="G294">
        <v>2013</v>
      </c>
      <c r="H294">
        <f ca="1">Format!K294</f>
        <v>4</v>
      </c>
      <c r="I294">
        <f t="shared" ca="1" si="8"/>
        <v>2</v>
      </c>
      <c r="J294">
        <v>1</v>
      </c>
      <c r="K294">
        <f ca="1">Format!L294</f>
        <v>4</v>
      </c>
      <c r="L294">
        <v>1</v>
      </c>
      <c r="M294">
        <f t="shared" ca="1" si="9"/>
        <v>2.6357243072852965E-7</v>
      </c>
    </row>
    <row r="295" spans="1:13">
      <c r="A295" s="6" t="s">
        <v>1525</v>
      </c>
      <c r="B295">
        <f>Format!H295</f>
        <v>312140</v>
      </c>
      <c r="C295" t="str">
        <f>Format!G295</f>
        <v>US</v>
      </c>
      <c r="D295">
        <f ca="1">Format!J295</f>
        <v>4.0110591665977871E-2</v>
      </c>
      <c r="E295" s="6" t="s">
        <v>1</v>
      </c>
      <c r="F295" t="str">
        <f>Format!I295</f>
        <v>CO2</v>
      </c>
      <c r="G295">
        <v>2013</v>
      </c>
      <c r="H295">
        <f ca="1">Format!K295</f>
        <v>4</v>
      </c>
      <c r="I295">
        <f t="shared" ca="1" si="8"/>
        <v>2</v>
      </c>
      <c r="J295">
        <v>1</v>
      </c>
      <c r="K295">
        <f ca="1">Format!L295</f>
        <v>4</v>
      </c>
      <c r="L295">
        <v>1</v>
      </c>
      <c r="M295">
        <f t="shared" ca="1" si="9"/>
        <v>4.0110591665977871E-2</v>
      </c>
    </row>
    <row r="296" spans="1:13">
      <c r="A296" s="6" t="s">
        <v>1525</v>
      </c>
      <c r="B296">
        <f>Format!H296</f>
        <v>312140</v>
      </c>
      <c r="C296" t="str">
        <f>Format!G296</f>
        <v>US</v>
      </c>
      <c r="D296">
        <f ca="1">Format!J296</f>
        <v>2.6719841224190964E-6</v>
      </c>
      <c r="E296" s="6" t="s">
        <v>1</v>
      </c>
      <c r="F296" t="str">
        <f>Format!I296</f>
        <v>CH4</v>
      </c>
      <c r="G296">
        <v>2013</v>
      </c>
      <c r="H296">
        <f ca="1">Format!K296</f>
        <v>4</v>
      </c>
      <c r="I296">
        <f t="shared" ref="I296:I359" ca="1" si="10">IF(H296=2,1,2)</f>
        <v>2</v>
      </c>
      <c r="J296">
        <v>1</v>
      </c>
      <c r="K296">
        <f ca="1">Format!L296</f>
        <v>4</v>
      </c>
      <c r="L296">
        <v>1</v>
      </c>
      <c r="M296">
        <f t="shared" ca="1" si="9"/>
        <v>2.6719841224190964E-6</v>
      </c>
    </row>
    <row r="297" spans="1:13">
      <c r="A297" s="6" t="s">
        <v>1525</v>
      </c>
      <c r="B297">
        <f>Format!H297</f>
        <v>312140</v>
      </c>
      <c r="C297" t="str">
        <f>Format!G297</f>
        <v>US</v>
      </c>
      <c r="D297">
        <f ca="1">Format!J297</f>
        <v>3.6118678288612706E-7</v>
      </c>
      <c r="E297" s="6" t="s">
        <v>1</v>
      </c>
      <c r="F297" t="str">
        <f>Format!I297</f>
        <v>N2O</v>
      </c>
      <c r="G297">
        <v>2013</v>
      </c>
      <c r="H297">
        <f ca="1">Format!K297</f>
        <v>4</v>
      </c>
      <c r="I297">
        <f t="shared" ca="1" si="10"/>
        <v>2</v>
      </c>
      <c r="J297">
        <v>1</v>
      </c>
      <c r="K297">
        <f ca="1">Format!L297</f>
        <v>4</v>
      </c>
      <c r="L297">
        <v>1</v>
      </c>
      <c r="M297">
        <f t="shared" ca="1" si="9"/>
        <v>3.6118678288612706E-7</v>
      </c>
    </row>
    <row r="298" spans="1:13">
      <c r="A298" s="6" t="s">
        <v>1525</v>
      </c>
      <c r="B298">
        <f>Format!H298</f>
        <v>312200</v>
      </c>
      <c r="C298" t="str">
        <f>Format!G298</f>
        <v>US</v>
      </c>
      <c r="D298">
        <f ca="1">Format!J298</f>
        <v>6.2201815442939103E-3</v>
      </c>
      <c r="E298" s="6" t="s">
        <v>1</v>
      </c>
      <c r="F298" t="str">
        <f>Format!I298</f>
        <v>CO2</v>
      </c>
      <c r="G298">
        <v>2013</v>
      </c>
      <c r="H298">
        <f ca="1">Format!K298</f>
        <v>4</v>
      </c>
      <c r="I298">
        <f t="shared" ca="1" si="10"/>
        <v>2</v>
      </c>
      <c r="J298">
        <v>1</v>
      </c>
      <c r="K298">
        <f ca="1">Format!L298</f>
        <v>4</v>
      </c>
      <c r="L298">
        <v>1</v>
      </c>
      <c r="M298">
        <f t="shared" ca="1" si="9"/>
        <v>6.2201815442939103E-3</v>
      </c>
    </row>
    <row r="299" spans="1:13">
      <c r="A299" s="6" t="s">
        <v>1525</v>
      </c>
      <c r="B299">
        <f>Format!H299</f>
        <v>312200</v>
      </c>
      <c r="C299" t="str">
        <f>Format!G299</f>
        <v>US</v>
      </c>
      <c r="D299">
        <f ca="1">Format!J299</f>
        <v>2.0022421899831595E-7</v>
      </c>
      <c r="E299" s="6" t="s">
        <v>1</v>
      </c>
      <c r="F299" t="str">
        <f>Format!I299</f>
        <v>CH4</v>
      </c>
      <c r="G299">
        <v>2013</v>
      </c>
      <c r="H299">
        <f ca="1">Format!K299</f>
        <v>4</v>
      </c>
      <c r="I299">
        <f t="shared" ca="1" si="10"/>
        <v>2</v>
      </c>
      <c r="J299">
        <v>1</v>
      </c>
      <c r="K299">
        <f ca="1">Format!L299</f>
        <v>4</v>
      </c>
      <c r="L299">
        <v>1</v>
      </c>
      <c r="M299">
        <f t="shared" ca="1" si="9"/>
        <v>2.0022421899831595E-7</v>
      </c>
    </row>
    <row r="300" spans="1:13">
      <c r="A300" s="6" t="s">
        <v>1525</v>
      </c>
      <c r="B300">
        <f>Format!H300</f>
        <v>312200</v>
      </c>
      <c r="C300" t="str">
        <f>Format!G300</f>
        <v>US</v>
      </c>
      <c r="D300">
        <f ca="1">Format!J300</f>
        <v>1.1835474031267442E-7</v>
      </c>
      <c r="E300" s="6" t="s">
        <v>1</v>
      </c>
      <c r="F300" t="str">
        <f>Format!I300</f>
        <v>HFC-134a</v>
      </c>
      <c r="G300">
        <v>2013</v>
      </c>
      <c r="H300">
        <f ca="1">Format!K300</f>
        <v>4</v>
      </c>
      <c r="I300">
        <f t="shared" ca="1" si="10"/>
        <v>2</v>
      </c>
      <c r="J300">
        <v>1</v>
      </c>
      <c r="K300">
        <f ca="1">Format!L300</f>
        <v>4</v>
      </c>
      <c r="L300">
        <v>1</v>
      </c>
      <c r="M300">
        <f t="shared" ca="1" si="9"/>
        <v>1.1835474031267442E-7</v>
      </c>
    </row>
    <row r="301" spans="1:13">
      <c r="A301" s="6" t="s">
        <v>1525</v>
      </c>
      <c r="B301">
        <f>Format!H301</f>
        <v>312200</v>
      </c>
      <c r="C301" t="str">
        <f>Format!G301</f>
        <v>US</v>
      </c>
      <c r="D301">
        <f ca="1">Format!J301</f>
        <v>1.0462327062996006E-8</v>
      </c>
      <c r="E301" s="6" t="s">
        <v>1</v>
      </c>
      <c r="F301" t="str">
        <f>Format!I301</f>
        <v>HFC-125</v>
      </c>
      <c r="G301">
        <v>2013</v>
      </c>
      <c r="H301">
        <f ca="1">Format!K301</f>
        <v>4</v>
      </c>
      <c r="I301">
        <f t="shared" ca="1" si="10"/>
        <v>2</v>
      </c>
      <c r="J301">
        <v>1</v>
      </c>
      <c r="K301">
        <f ca="1">Format!L301</f>
        <v>4</v>
      </c>
      <c r="L301">
        <v>1</v>
      </c>
      <c r="M301">
        <f t="shared" ca="1" si="9"/>
        <v>1.0462327062996006E-8</v>
      </c>
    </row>
    <row r="302" spans="1:13">
      <c r="A302" s="6" t="s">
        <v>1525</v>
      </c>
      <c r="B302">
        <f>Format!H302</f>
        <v>312200</v>
      </c>
      <c r="C302" t="str">
        <f>Format!G302</f>
        <v>US</v>
      </c>
      <c r="D302">
        <f ca="1">Format!J302</f>
        <v>3.3078721518054217E-9</v>
      </c>
      <c r="E302" s="6" t="s">
        <v>1</v>
      </c>
      <c r="F302" t="str">
        <f>Format!I302</f>
        <v>HFC-32</v>
      </c>
      <c r="G302">
        <v>2013</v>
      </c>
      <c r="H302">
        <f ca="1">Format!K302</f>
        <v>4</v>
      </c>
      <c r="I302">
        <f t="shared" ca="1" si="10"/>
        <v>2</v>
      </c>
      <c r="J302">
        <v>1</v>
      </c>
      <c r="K302">
        <f ca="1">Format!L302</f>
        <v>4</v>
      </c>
      <c r="L302">
        <v>1</v>
      </c>
      <c r="M302">
        <f t="shared" ca="1" si="9"/>
        <v>3.3078721518054217E-9</v>
      </c>
    </row>
    <row r="303" spans="1:13">
      <c r="A303" s="6" t="s">
        <v>1525</v>
      </c>
      <c r="B303">
        <f>Format!H303</f>
        <v>312200</v>
      </c>
      <c r="C303" t="str">
        <f>Format!G303</f>
        <v>US</v>
      </c>
      <c r="D303">
        <f ca="1">Format!J303</f>
        <v>3.3769562536512432E-8</v>
      </c>
      <c r="E303" s="6" t="s">
        <v>1</v>
      </c>
      <c r="F303" t="str">
        <f>Format!I303</f>
        <v>N2O</v>
      </c>
      <c r="G303">
        <v>2013</v>
      </c>
      <c r="H303">
        <f ca="1">Format!K303</f>
        <v>4</v>
      </c>
      <c r="I303">
        <f t="shared" ca="1" si="10"/>
        <v>2</v>
      </c>
      <c r="J303">
        <v>1</v>
      </c>
      <c r="K303">
        <f ca="1">Format!L303</f>
        <v>4</v>
      </c>
      <c r="L303">
        <v>1</v>
      </c>
      <c r="M303">
        <f t="shared" ca="1" si="9"/>
        <v>3.3769562536512432E-8</v>
      </c>
    </row>
    <row r="304" spans="1:13">
      <c r="A304" s="6" t="s">
        <v>1525</v>
      </c>
      <c r="B304">
        <f>Format!H304</f>
        <v>312200</v>
      </c>
      <c r="C304" t="str">
        <f>Format!G304</f>
        <v>US</v>
      </c>
      <c r="D304">
        <f ca="1">Format!J304</f>
        <v>6.5435927298298532E-9</v>
      </c>
      <c r="E304" s="6" t="s">
        <v>1</v>
      </c>
      <c r="F304" t="str">
        <f>Format!I304</f>
        <v>HFC-143a</v>
      </c>
      <c r="G304">
        <v>2013</v>
      </c>
      <c r="H304">
        <f ca="1">Format!K304</f>
        <v>4</v>
      </c>
      <c r="I304">
        <f t="shared" ca="1" si="10"/>
        <v>2</v>
      </c>
      <c r="J304">
        <v>1</v>
      </c>
      <c r="K304">
        <f ca="1">Format!L304</f>
        <v>4</v>
      </c>
      <c r="L304">
        <v>1</v>
      </c>
      <c r="M304">
        <f t="shared" ca="1" si="9"/>
        <v>6.5435927298298532E-9</v>
      </c>
    </row>
    <row r="305" spans="1:13">
      <c r="A305" s="6" t="s">
        <v>1525</v>
      </c>
      <c r="B305">
        <f>Format!H305</f>
        <v>312200</v>
      </c>
      <c r="C305" t="str">
        <f>Format!G305</f>
        <v>US</v>
      </c>
      <c r="D305">
        <f ca="1">Format!J305</f>
        <v>2.9588764660644834E-10</v>
      </c>
      <c r="E305" s="6" t="s">
        <v>1</v>
      </c>
      <c r="F305" t="str">
        <f>Format!I305</f>
        <v>HFC-236fa</v>
      </c>
      <c r="G305">
        <v>2013</v>
      </c>
      <c r="H305">
        <f ca="1">Format!K305</f>
        <v>4</v>
      </c>
      <c r="I305">
        <f t="shared" ca="1" si="10"/>
        <v>2</v>
      </c>
      <c r="J305">
        <v>1</v>
      </c>
      <c r="K305">
        <f ca="1">Format!L305</f>
        <v>4</v>
      </c>
      <c r="L305">
        <v>1</v>
      </c>
      <c r="M305">
        <f t="shared" ca="1" si="9"/>
        <v>2.9588764660644834E-10</v>
      </c>
    </row>
    <row r="306" spans="1:13">
      <c r="A306" s="6" t="s">
        <v>1525</v>
      </c>
      <c r="B306">
        <f>Format!H306</f>
        <v>313100</v>
      </c>
      <c r="C306" t="str">
        <f>Format!G306</f>
        <v>US</v>
      </c>
      <c r="D306">
        <f ca="1">Format!J306</f>
        <v>6.1821150129692026E-2</v>
      </c>
      <c r="E306" s="6" t="s">
        <v>1</v>
      </c>
      <c r="F306" t="str">
        <f>Format!I306</f>
        <v>CO2</v>
      </c>
      <c r="G306">
        <v>2013</v>
      </c>
      <c r="H306">
        <f ca="1">Format!K306</f>
        <v>4</v>
      </c>
      <c r="I306">
        <f t="shared" ca="1" si="10"/>
        <v>2</v>
      </c>
      <c r="J306">
        <v>1</v>
      </c>
      <c r="K306">
        <f ca="1">Format!L306</f>
        <v>4</v>
      </c>
      <c r="L306">
        <v>1</v>
      </c>
      <c r="M306">
        <f t="shared" ca="1" si="9"/>
        <v>6.1821150129692026E-2</v>
      </c>
    </row>
    <row r="307" spans="1:13">
      <c r="A307" s="6" t="s">
        <v>1525</v>
      </c>
      <c r="B307">
        <f>Format!H307</f>
        <v>313100</v>
      </c>
      <c r="C307" t="str">
        <f>Format!G307</f>
        <v>US</v>
      </c>
      <c r="D307">
        <f ca="1">Format!J307</f>
        <v>3.2670360656216359E-6</v>
      </c>
      <c r="E307" s="6" t="s">
        <v>1</v>
      </c>
      <c r="F307" t="str">
        <f>Format!I307</f>
        <v>CH4</v>
      </c>
      <c r="G307">
        <v>2013</v>
      </c>
      <c r="H307">
        <f ca="1">Format!K307</f>
        <v>4</v>
      </c>
      <c r="I307">
        <f t="shared" ca="1" si="10"/>
        <v>2</v>
      </c>
      <c r="J307">
        <v>1</v>
      </c>
      <c r="K307">
        <f ca="1">Format!L307</f>
        <v>4</v>
      </c>
      <c r="L307">
        <v>1</v>
      </c>
      <c r="M307">
        <f t="shared" ca="1" si="9"/>
        <v>3.2670360656216359E-6</v>
      </c>
    </row>
    <row r="308" spans="1:13">
      <c r="A308" s="6" t="s">
        <v>1525</v>
      </c>
      <c r="B308">
        <f>Format!H308</f>
        <v>313100</v>
      </c>
      <c r="C308" t="str">
        <f>Format!G308</f>
        <v>US</v>
      </c>
      <c r="D308">
        <f ca="1">Format!J308</f>
        <v>4.2225428821350805E-7</v>
      </c>
      <c r="E308" s="6" t="s">
        <v>1</v>
      </c>
      <c r="F308" t="str">
        <f>Format!I308</f>
        <v>N2O</v>
      </c>
      <c r="G308">
        <v>2013</v>
      </c>
      <c r="H308">
        <f ca="1">Format!K308</f>
        <v>4</v>
      </c>
      <c r="I308">
        <f t="shared" ca="1" si="10"/>
        <v>2</v>
      </c>
      <c r="J308">
        <v>1</v>
      </c>
      <c r="K308">
        <f ca="1">Format!L308</f>
        <v>4</v>
      </c>
      <c r="L308">
        <v>1</v>
      </c>
      <c r="M308">
        <f t="shared" ca="1" si="9"/>
        <v>4.2225428821350805E-7</v>
      </c>
    </row>
    <row r="309" spans="1:13">
      <c r="A309" s="6" t="s">
        <v>1525</v>
      </c>
      <c r="B309">
        <f>Format!H309</f>
        <v>313200</v>
      </c>
      <c r="C309" t="str">
        <f>Format!G309</f>
        <v>US</v>
      </c>
      <c r="D309">
        <f ca="1">Format!J309</f>
        <v>0.14459330402170636</v>
      </c>
      <c r="E309" s="6" t="s">
        <v>1</v>
      </c>
      <c r="F309" t="str">
        <f>Format!I309</f>
        <v>CO2</v>
      </c>
      <c r="G309">
        <v>2013</v>
      </c>
      <c r="H309">
        <f ca="1">Format!K309</f>
        <v>4</v>
      </c>
      <c r="I309">
        <f t="shared" ca="1" si="10"/>
        <v>2</v>
      </c>
      <c r="J309">
        <v>1</v>
      </c>
      <c r="K309">
        <f ca="1">Format!L309</f>
        <v>4</v>
      </c>
      <c r="L309">
        <v>1</v>
      </c>
      <c r="M309">
        <f t="shared" ca="1" si="9"/>
        <v>0.14459330402170636</v>
      </c>
    </row>
    <row r="310" spans="1:13">
      <c r="A310" s="6" t="s">
        <v>1525</v>
      </c>
      <c r="B310">
        <f>Format!H310</f>
        <v>313200</v>
      </c>
      <c r="C310" t="str">
        <f>Format!G310</f>
        <v>US</v>
      </c>
      <c r="D310">
        <f ca="1">Format!J310</f>
        <v>7.7595042295520105E-6</v>
      </c>
      <c r="E310" s="6" t="s">
        <v>1</v>
      </c>
      <c r="F310" t="str">
        <f>Format!I310</f>
        <v>CH4</v>
      </c>
      <c r="G310">
        <v>2013</v>
      </c>
      <c r="H310">
        <f ca="1">Format!K310</f>
        <v>4</v>
      </c>
      <c r="I310">
        <f t="shared" ca="1" si="10"/>
        <v>2</v>
      </c>
      <c r="J310">
        <v>1</v>
      </c>
      <c r="K310">
        <f ca="1">Format!L310</f>
        <v>4</v>
      </c>
      <c r="L310">
        <v>1</v>
      </c>
      <c r="M310">
        <f t="shared" ca="1" si="9"/>
        <v>7.7595042295520105E-6</v>
      </c>
    </row>
    <row r="311" spans="1:13">
      <c r="A311" s="6" t="s">
        <v>1525</v>
      </c>
      <c r="B311">
        <f>Format!H311</f>
        <v>313200</v>
      </c>
      <c r="C311" t="str">
        <f>Format!G311</f>
        <v>US</v>
      </c>
      <c r="D311">
        <f ca="1">Format!J311</f>
        <v>1.0049739620088349E-6</v>
      </c>
      <c r="E311" s="6" t="s">
        <v>1</v>
      </c>
      <c r="F311" t="str">
        <f>Format!I311</f>
        <v>N2O</v>
      </c>
      <c r="G311">
        <v>2013</v>
      </c>
      <c r="H311">
        <f ca="1">Format!K311</f>
        <v>4</v>
      </c>
      <c r="I311">
        <f t="shared" ca="1" si="10"/>
        <v>2</v>
      </c>
      <c r="J311">
        <v>1</v>
      </c>
      <c r="K311">
        <f ca="1">Format!L311</f>
        <v>4</v>
      </c>
      <c r="L311">
        <v>1</v>
      </c>
      <c r="M311">
        <f t="shared" ca="1" si="9"/>
        <v>1.0049739620088349E-6</v>
      </c>
    </row>
    <row r="312" spans="1:13">
      <c r="A312" s="6" t="s">
        <v>1525</v>
      </c>
      <c r="B312">
        <f>Format!H312</f>
        <v>313300</v>
      </c>
      <c r="C312" t="str">
        <f>Format!G312</f>
        <v>US</v>
      </c>
      <c r="D312">
        <f ca="1">Format!J312</f>
        <v>0.27101988772758462</v>
      </c>
      <c r="E312" s="6" t="s">
        <v>1</v>
      </c>
      <c r="F312" t="str">
        <f>Format!I312</f>
        <v>CO2</v>
      </c>
      <c r="G312">
        <v>2013</v>
      </c>
      <c r="H312">
        <f ca="1">Format!K312</f>
        <v>4</v>
      </c>
      <c r="I312">
        <f t="shared" ca="1" si="10"/>
        <v>2</v>
      </c>
      <c r="J312">
        <v>1</v>
      </c>
      <c r="K312">
        <f ca="1">Format!L312</f>
        <v>4</v>
      </c>
      <c r="L312">
        <v>1</v>
      </c>
      <c r="M312">
        <f t="shared" ca="1" si="9"/>
        <v>0.27101988772758462</v>
      </c>
    </row>
    <row r="313" spans="1:13">
      <c r="A313" s="6" t="s">
        <v>1525</v>
      </c>
      <c r="B313">
        <f>Format!H313</f>
        <v>313300</v>
      </c>
      <c r="C313" t="str">
        <f>Format!G313</f>
        <v>US</v>
      </c>
      <c r="D313">
        <f ca="1">Format!J313</f>
        <v>1.4311568448974418E-5</v>
      </c>
      <c r="E313" s="6" t="s">
        <v>1</v>
      </c>
      <c r="F313" t="str">
        <f>Format!I313</f>
        <v>CH4</v>
      </c>
      <c r="G313">
        <v>2013</v>
      </c>
      <c r="H313">
        <f ca="1">Format!K313</f>
        <v>4</v>
      </c>
      <c r="I313">
        <f t="shared" ca="1" si="10"/>
        <v>2</v>
      </c>
      <c r="J313">
        <v>1</v>
      </c>
      <c r="K313">
        <f ca="1">Format!L313</f>
        <v>4</v>
      </c>
      <c r="L313">
        <v>1</v>
      </c>
      <c r="M313">
        <f t="shared" ca="1" si="9"/>
        <v>1.4311568448974418E-5</v>
      </c>
    </row>
    <row r="314" spans="1:13">
      <c r="A314" s="6" t="s">
        <v>1525</v>
      </c>
      <c r="B314">
        <f>Format!H314</f>
        <v>313300</v>
      </c>
      <c r="C314" t="str">
        <f>Format!G314</f>
        <v>US</v>
      </c>
      <c r="D314">
        <f ca="1">Format!J314</f>
        <v>1.8466476391375356E-6</v>
      </c>
      <c r="E314" s="6" t="s">
        <v>1</v>
      </c>
      <c r="F314" t="str">
        <f>Format!I314</f>
        <v>N2O</v>
      </c>
      <c r="G314">
        <v>2013</v>
      </c>
      <c r="H314">
        <f ca="1">Format!K314</f>
        <v>4</v>
      </c>
      <c r="I314">
        <f t="shared" ca="1" si="10"/>
        <v>2</v>
      </c>
      <c r="J314">
        <v>1</v>
      </c>
      <c r="K314">
        <f ca="1">Format!L314</f>
        <v>4</v>
      </c>
      <c r="L314">
        <v>1</v>
      </c>
      <c r="M314">
        <f t="shared" ca="1" si="9"/>
        <v>1.8466476391375356E-6</v>
      </c>
    </row>
    <row r="315" spans="1:13">
      <c r="A315" s="6" t="s">
        <v>1525</v>
      </c>
      <c r="B315">
        <f>Format!H315</f>
        <v>314110</v>
      </c>
      <c r="C315" t="str">
        <f>Format!G315</f>
        <v>US</v>
      </c>
      <c r="D315">
        <f ca="1">Format!J315</f>
        <v>0.1273639926259966</v>
      </c>
      <c r="E315" s="6" t="s">
        <v>1</v>
      </c>
      <c r="F315" t="str">
        <f>Format!I315</f>
        <v>CO2</v>
      </c>
      <c r="G315">
        <v>2013</v>
      </c>
      <c r="H315">
        <f ca="1">Format!K315</f>
        <v>4</v>
      </c>
      <c r="I315">
        <f t="shared" ca="1" si="10"/>
        <v>2</v>
      </c>
      <c r="J315">
        <v>1</v>
      </c>
      <c r="K315">
        <f ca="1">Format!L315</f>
        <v>4</v>
      </c>
      <c r="L315">
        <v>1</v>
      </c>
      <c r="M315">
        <f t="shared" ca="1" si="9"/>
        <v>0.1273639926259966</v>
      </c>
    </row>
    <row r="316" spans="1:13">
      <c r="A316" s="6" t="s">
        <v>1525</v>
      </c>
      <c r="B316">
        <f>Format!H316</f>
        <v>314110</v>
      </c>
      <c r="C316" t="str">
        <f>Format!G316</f>
        <v>US</v>
      </c>
      <c r="D316">
        <f ca="1">Format!J316</f>
        <v>5.4795369861946002E-7</v>
      </c>
      <c r="E316" s="6" t="s">
        <v>1</v>
      </c>
      <c r="F316" t="str">
        <f>Format!I316</f>
        <v>HFC-134a</v>
      </c>
      <c r="G316">
        <v>2013</v>
      </c>
      <c r="H316">
        <f ca="1">Format!K316</f>
        <v>4</v>
      </c>
      <c r="I316">
        <f t="shared" ca="1" si="10"/>
        <v>2</v>
      </c>
      <c r="J316">
        <v>1</v>
      </c>
      <c r="K316">
        <f ca="1">Format!L316</f>
        <v>4</v>
      </c>
      <c r="L316">
        <v>1</v>
      </c>
      <c r="M316">
        <f t="shared" ca="1" si="9"/>
        <v>5.4795369861946002E-7</v>
      </c>
    </row>
    <row r="317" spans="1:13">
      <c r="A317" s="6" t="s">
        <v>1525</v>
      </c>
      <c r="B317">
        <f>Format!H317</f>
        <v>314110</v>
      </c>
      <c r="C317" t="str">
        <f>Format!G317</f>
        <v>US</v>
      </c>
      <c r="D317">
        <f ca="1">Format!J317</f>
        <v>2.7492151103850216E-6</v>
      </c>
      <c r="E317" s="6" t="s">
        <v>1</v>
      </c>
      <c r="F317" t="str">
        <f>Format!I317</f>
        <v>CH4</v>
      </c>
      <c r="G317">
        <v>2013</v>
      </c>
      <c r="H317">
        <f ca="1">Format!K317</f>
        <v>4</v>
      </c>
      <c r="I317">
        <f t="shared" ca="1" si="10"/>
        <v>2</v>
      </c>
      <c r="J317">
        <v>1</v>
      </c>
      <c r="K317">
        <f ca="1">Format!L317</f>
        <v>4</v>
      </c>
      <c r="L317">
        <v>1</v>
      </c>
      <c r="M317">
        <f t="shared" ca="1" si="9"/>
        <v>2.7492151103850216E-6</v>
      </c>
    </row>
    <row r="318" spans="1:13">
      <c r="A318" s="6" t="s">
        <v>1525</v>
      </c>
      <c r="B318">
        <f>Format!H318</f>
        <v>314110</v>
      </c>
      <c r="C318" t="str">
        <f>Format!G318</f>
        <v>US</v>
      </c>
      <c r="D318">
        <f ca="1">Format!J318</f>
        <v>4.8438032943926036E-8</v>
      </c>
      <c r="E318" s="6" t="s">
        <v>1</v>
      </c>
      <c r="F318" t="str">
        <f>Format!I318</f>
        <v>HFC-125</v>
      </c>
      <c r="G318">
        <v>2013</v>
      </c>
      <c r="H318">
        <f ca="1">Format!K318</f>
        <v>4</v>
      </c>
      <c r="I318">
        <f t="shared" ca="1" si="10"/>
        <v>2</v>
      </c>
      <c r="J318">
        <v>1</v>
      </c>
      <c r="K318">
        <f ca="1">Format!L318</f>
        <v>4</v>
      </c>
      <c r="L318">
        <v>1</v>
      </c>
      <c r="M318">
        <f t="shared" ca="1" si="9"/>
        <v>4.8438032943926036E-8</v>
      </c>
    </row>
    <row r="319" spans="1:13">
      <c r="A319" s="6" t="s">
        <v>1525</v>
      </c>
      <c r="B319">
        <f>Format!H319</f>
        <v>314110</v>
      </c>
      <c r="C319" t="str">
        <f>Format!G319</f>
        <v>US</v>
      </c>
      <c r="D319">
        <f ca="1">Format!J319</f>
        <v>1.5314644562216902E-8</v>
      </c>
      <c r="E319" s="6" t="s">
        <v>1</v>
      </c>
      <c r="F319" t="str">
        <f>Format!I319</f>
        <v>HFC-32</v>
      </c>
      <c r="G319">
        <v>2013</v>
      </c>
      <c r="H319">
        <f ca="1">Format!K319</f>
        <v>4</v>
      </c>
      <c r="I319">
        <f t="shared" ca="1" si="10"/>
        <v>2</v>
      </c>
      <c r="J319">
        <v>1</v>
      </c>
      <c r="K319">
        <f ca="1">Format!L319</f>
        <v>4</v>
      </c>
      <c r="L319">
        <v>1</v>
      </c>
      <c r="M319">
        <f t="shared" ca="1" si="9"/>
        <v>1.5314644562216902E-8</v>
      </c>
    </row>
    <row r="320" spans="1:13">
      <c r="A320" s="6" t="s">
        <v>1525</v>
      </c>
      <c r="B320">
        <f>Format!H320</f>
        <v>314110</v>
      </c>
      <c r="C320" t="str">
        <f>Format!G320</f>
        <v>US</v>
      </c>
      <c r="D320">
        <f ca="1">Format!J320</f>
        <v>3.0295244863848536E-8</v>
      </c>
      <c r="E320" s="6" t="s">
        <v>1</v>
      </c>
      <c r="F320" t="str">
        <f>Format!I320</f>
        <v>HFC-143a</v>
      </c>
      <c r="G320">
        <v>2013</v>
      </c>
      <c r="H320">
        <f ca="1">Format!K320</f>
        <v>4</v>
      </c>
      <c r="I320">
        <f t="shared" ca="1" si="10"/>
        <v>2</v>
      </c>
      <c r="J320">
        <v>1</v>
      </c>
      <c r="K320">
        <f ca="1">Format!L320</f>
        <v>4</v>
      </c>
      <c r="L320">
        <v>1</v>
      </c>
      <c r="M320">
        <f t="shared" ca="1" si="9"/>
        <v>3.0295244863848536E-8</v>
      </c>
    </row>
    <row r="321" spans="1:13">
      <c r="A321" s="6" t="s">
        <v>1525</v>
      </c>
      <c r="B321">
        <f>Format!H321</f>
        <v>314110</v>
      </c>
      <c r="C321" t="str">
        <f>Format!G321</f>
        <v>US</v>
      </c>
      <c r="D321">
        <f ca="1">Format!J321</f>
        <v>2.7270258717494239E-7</v>
      </c>
      <c r="E321" s="6" t="s">
        <v>1</v>
      </c>
      <c r="F321" t="str">
        <f>Format!I321</f>
        <v>N2O</v>
      </c>
      <c r="G321">
        <v>2013</v>
      </c>
      <c r="H321">
        <f ca="1">Format!K321</f>
        <v>4</v>
      </c>
      <c r="I321">
        <f t="shared" ca="1" si="10"/>
        <v>2</v>
      </c>
      <c r="J321">
        <v>1</v>
      </c>
      <c r="K321">
        <f ca="1">Format!L321</f>
        <v>4</v>
      </c>
      <c r="L321">
        <v>1</v>
      </c>
      <c r="M321">
        <f t="shared" ca="1" si="9"/>
        <v>2.7270258717494239E-7</v>
      </c>
    </row>
    <row r="322" spans="1:13">
      <c r="A322" s="6" t="s">
        <v>1525</v>
      </c>
      <c r="B322">
        <f>Format!H322</f>
        <v>314110</v>
      </c>
      <c r="C322" t="str">
        <f>Format!G322</f>
        <v>US</v>
      </c>
      <c r="D322">
        <f ca="1">Format!J322</f>
        <v>1.3698879310239892E-9</v>
      </c>
      <c r="E322" s="6" t="s">
        <v>1</v>
      </c>
      <c r="F322" t="str">
        <f>Format!I322</f>
        <v>HFC-236fa</v>
      </c>
      <c r="G322">
        <v>2013</v>
      </c>
      <c r="H322">
        <f ca="1">Format!K322</f>
        <v>4</v>
      </c>
      <c r="I322">
        <f t="shared" ca="1" si="10"/>
        <v>2</v>
      </c>
      <c r="J322">
        <v>1</v>
      </c>
      <c r="K322">
        <f ca="1">Format!L322</f>
        <v>4</v>
      </c>
      <c r="L322">
        <v>1</v>
      </c>
      <c r="M322">
        <f t="shared" ca="1" si="9"/>
        <v>1.3698879310239892E-9</v>
      </c>
    </row>
    <row r="323" spans="1:13">
      <c r="A323" s="6" t="s">
        <v>1525</v>
      </c>
      <c r="B323">
        <f>Format!H323</f>
        <v>314120</v>
      </c>
      <c r="C323" t="str">
        <f>Format!G323</f>
        <v>US</v>
      </c>
      <c r="D323">
        <f ca="1">Format!J323</f>
        <v>6.5072719966508305E-2</v>
      </c>
      <c r="E323" s="6" t="s">
        <v>1</v>
      </c>
      <c r="F323" t="str">
        <f>Format!I323</f>
        <v>CO2</v>
      </c>
      <c r="G323">
        <v>2013</v>
      </c>
      <c r="H323">
        <f ca="1">Format!K323</f>
        <v>4</v>
      </c>
      <c r="I323">
        <f t="shared" ca="1" si="10"/>
        <v>2</v>
      </c>
      <c r="J323">
        <v>1</v>
      </c>
      <c r="K323">
        <f ca="1">Format!L323</f>
        <v>4</v>
      </c>
      <c r="L323">
        <v>1</v>
      </c>
      <c r="M323">
        <f t="shared" ca="1" si="9"/>
        <v>6.5072719966508305E-2</v>
      </c>
    </row>
    <row r="324" spans="1:13">
      <c r="A324" s="6" t="s">
        <v>1525</v>
      </c>
      <c r="B324">
        <f>Format!H324</f>
        <v>314120</v>
      </c>
      <c r="C324" t="str">
        <f>Format!G324</f>
        <v>US</v>
      </c>
      <c r="D324">
        <f ca="1">Format!J324</f>
        <v>1.404627016766921E-6</v>
      </c>
      <c r="E324" s="6" t="s">
        <v>1</v>
      </c>
      <c r="F324" t="str">
        <f>Format!I324</f>
        <v>CH4</v>
      </c>
      <c r="G324">
        <v>2013</v>
      </c>
      <c r="H324">
        <f ca="1">Format!K324</f>
        <v>4</v>
      </c>
      <c r="I324">
        <f t="shared" ca="1" si="10"/>
        <v>2</v>
      </c>
      <c r="J324">
        <v>1</v>
      </c>
      <c r="K324">
        <f ca="1">Format!L324</f>
        <v>4</v>
      </c>
      <c r="L324">
        <v>1</v>
      </c>
      <c r="M324">
        <f t="shared" ref="M324:M387" ca="1" si="11">IFERROR(D324,"")</f>
        <v>1.404627016766921E-6</v>
      </c>
    </row>
    <row r="325" spans="1:13">
      <c r="A325" s="6" t="s">
        <v>1525</v>
      </c>
      <c r="B325">
        <f>Format!H325</f>
        <v>314120</v>
      </c>
      <c r="C325" t="str">
        <f>Format!G325</f>
        <v>US</v>
      </c>
      <c r="D325">
        <f ca="1">Format!J325</f>
        <v>1.3932901068425886E-7</v>
      </c>
      <c r="E325" s="6" t="s">
        <v>1</v>
      </c>
      <c r="F325" t="str">
        <f>Format!I325</f>
        <v>N2O</v>
      </c>
      <c r="G325">
        <v>2013</v>
      </c>
      <c r="H325">
        <f ca="1">Format!K325</f>
        <v>4</v>
      </c>
      <c r="I325">
        <f t="shared" ca="1" si="10"/>
        <v>2</v>
      </c>
      <c r="J325">
        <v>1</v>
      </c>
      <c r="K325">
        <f ca="1">Format!L325</f>
        <v>4</v>
      </c>
      <c r="L325">
        <v>1</v>
      </c>
      <c r="M325">
        <f t="shared" ca="1" si="11"/>
        <v>1.3932901068425886E-7</v>
      </c>
    </row>
    <row r="326" spans="1:13">
      <c r="A326" s="6" t="s">
        <v>1525</v>
      </c>
      <c r="B326">
        <f>Format!H326</f>
        <v>314900</v>
      </c>
      <c r="C326" t="str">
        <f>Format!G326</f>
        <v>US</v>
      </c>
      <c r="D326">
        <f ca="1">Format!J326</f>
        <v>6.7414633570039392E-2</v>
      </c>
      <c r="E326" s="6" t="s">
        <v>1</v>
      </c>
      <c r="F326" t="str">
        <f>Format!I326</f>
        <v>CO2</v>
      </c>
      <c r="G326">
        <v>2013</v>
      </c>
      <c r="H326">
        <f ca="1">Format!K326</f>
        <v>4</v>
      </c>
      <c r="I326">
        <f t="shared" ca="1" si="10"/>
        <v>2</v>
      </c>
      <c r="J326">
        <v>1</v>
      </c>
      <c r="K326">
        <f ca="1">Format!L326</f>
        <v>4</v>
      </c>
      <c r="L326">
        <v>1</v>
      </c>
      <c r="M326">
        <f t="shared" ca="1" si="11"/>
        <v>6.7414633570039392E-2</v>
      </c>
    </row>
    <row r="327" spans="1:13">
      <c r="A327" s="6" t="s">
        <v>1525</v>
      </c>
      <c r="B327">
        <f>Format!H327</f>
        <v>314900</v>
      </c>
      <c r="C327" t="str">
        <f>Format!G327</f>
        <v>US</v>
      </c>
      <c r="D327">
        <f ca="1">Format!J327</f>
        <v>1.4708582817056154E-6</v>
      </c>
      <c r="E327" s="6" t="s">
        <v>1</v>
      </c>
      <c r="F327" t="str">
        <f>Format!I327</f>
        <v>CH4</v>
      </c>
      <c r="G327">
        <v>2013</v>
      </c>
      <c r="H327">
        <f ca="1">Format!K327</f>
        <v>4</v>
      </c>
      <c r="I327">
        <f t="shared" ca="1" si="10"/>
        <v>2</v>
      </c>
      <c r="J327">
        <v>1</v>
      </c>
      <c r="K327">
        <f ca="1">Format!L327</f>
        <v>4</v>
      </c>
      <c r="L327">
        <v>1</v>
      </c>
      <c r="M327">
        <f t="shared" ca="1" si="11"/>
        <v>1.4708582817056154E-6</v>
      </c>
    </row>
    <row r="328" spans="1:13">
      <c r="A328" s="6" t="s">
        <v>1525</v>
      </c>
      <c r="B328">
        <f>Format!H328</f>
        <v>314900</v>
      </c>
      <c r="C328" t="str">
        <f>Format!G328</f>
        <v>US</v>
      </c>
      <c r="D328">
        <f ca="1">Format!J328</f>
        <v>1.4920511814255945E-7</v>
      </c>
      <c r="E328" s="6" t="s">
        <v>1</v>
      </c>
      <c r="F328" t="str">
        <f>Format!I328</f>
        <v>N2O</v>
      </c>
      <c r="G328">
        <v>2013</v>
      </c>
      <c r="H328">
        <f ca="1">Format!K328</f>
        <v>4</v>
      </c>
      <c r="I328">
        <f t="shared" ca="1" si="10"/>
        <v>2</v>
      </c>
      <c r="J328">
        <v>1</v>
      </c>
      <c r="K328">
        <f ca="1">Format!L328</f>
        <v>4</v>
      </c>
      <c r="L328">
        <v>1</v>
      </c>
      <c r="M328">
        <f t="shared" ca="1" si="11"/>
        <v>1.4920511814255945E-7</v>
      </c>
    </row>
    <row r="329" spans="1:13">
      <c r="A329" s="6" t="s">
        <v>1525</v>
      </c>
      <c r="B329">
        <f>Format!H329</f>
        <v>315000</v>
      </c>
      <c r="C329" t="str">
        <f>Format!G329</f>
        <v>US</v>
      </c>
      <c r="D329">
        <f ca="1">Format!J329</f>
        <v>1.976592206228768E-2</v>
      </c>
      <c r="E329" s="6" t="s">
        <v>1</v>
      </c>
      <c r="F329" t="str">
        <f>Format!I329</f>
        <v>CO2</v>
      </c>
      <c r="G329">
        <v>2013</v>
      </c>
      <c r="H329">
        <f ca="1">Format!K329</f>
        <v>4</v>
      </c>
      <c r="I329">
        <f t="shared" ca="1" si="10"/>
        <v>2</v>
      </c>
      <c r="J329">
        <v>1</v>
      </c>
      <c r="K329">
        <f ca="1">Format!L329</f>
        <v>4</v>
      </c>
      <c r="L329">
        <v>1</v>
      </c>
      <c r="M329">
        <f t="shared" ca="1" si="11"/>
        <v>1.976592206228768E-2</v>
      </c>
    </row>
    <row r="330" spans="1:13">
      <c r="A330" s="6" t="s">
        <v>1525</v>
      </c>
      <c r="B330">
        <f>Format!H330</f>
        <v>315000</v>
      </c>
      <c r="C330" t="str">
        <f>Format!G330</f>
        <v>US</v>
      </c>
      <c r="D330">
        <f ca="1">Format!J330</f>
        <v>4.4089106442552931E-7</v>
      </c>
      <c r="E330" s="6" t="s">
        <v>1</v>
      </c>
      <c r="F330" t="str">
        <f>Format!I330</f>
        <v>CH4</v>
      </c>
      <c r="G330">
        <v>2013</v>
      </c>
      <c r="H330">
        <f ca="1">Format!K330</f>
        <v>4</v>
      </c>
      <c r="I330">
        <f t="shared" ca="1" si="10"/>
        <v>2</v>
      </c>
      <c r="J330">
        <v>1</v>
      </c>
      <c r="K330">
        <f ca="1">Format!L330</f>
        <v>4</v>
      </c>
      <c r="L330">
        <v>1</v>
      </c>
      <c r="M330">
        <f t="shared" ca="1" si="11"/>
        <v>4.4089106442552931E-7</v>
      </c>
    </row>
    <row r="331" spans="1:13">
      <c r="A331" s="6" t="s">
        <v>1525</v>
      </c>
      <c r="B331">
        <f>Format!H331</f>
        <v>315000</v>
      </c>
      <c r="C331" t="str">
        <f>Format!G331</f>
        <v>US</v>
      </c>
      <c r="D331">
        <f ca="1">Format!J331</f>
        <v>4.6734757122188586E-8</v>
      </c>
      <c r="E331" s="6" t="s">
        <v>1</v>
      </c>
      <c r="F331" t="str">
        <f>Format!I331</f>
        <v>N2O</v>
      </c>
      <c r="G331">
        <v>2013</v>
      </c>
      <c r="H331">
        <f ca="1">Format!K331</f>
        <v>4</v>
      </c>
      <c r="I331">
        <f t="shared" ca="1" si="10"/>
        <v>2</v>
      </c>
      <c r="J331">
        <v>1</v>
      </c>
      <c r="K331">
        <f ca="1">Format!L331</f>
        <v>4</v>
      </c>
      <c r="L331">
        <v>1</v>
      </c>
      <c r="M331">
        <f t="shared" ca="1" si="11"/>
        <v>4.6734757122188586E-8</v>
      </c>
    </row>
    <row r="332" spans="1:13">
      <c r="A332" s="6" t="s">
        <v>1525</v>
      </c>
      <c r="B332">
        <f>Format!H332</f>
        <v>315000</v>
      </c>
      <c r="C332" t="str">
        <f>Format!G332</f>
        <v>US</v>
      </c>
      <c r="D332">
        <f ca="1">Format!J332</f>
        <v>3.1944296715617142E-9</v>
      </c>
      <c r="E332" s="6" t="s">
        <v>1</v>
      </c>
      <c r="F332" t="str">
        <f>Format!I332</f>
        <v>HFC-134a</v>
      </c>
      <c r="G332">
        <v>2013</v>
      </c>
      <c r="H332">
        <f ca="1">Format!K332</f>
        <v>4</v>
      </c>
      <c r="I332">
        <f t="shared" ca="1" si="10"/>
        <v>2</v>
      </c>
      <c r="J332">
        <v>1</v>
      </c>
      <c r="K332">
        <f ca="1">Format!L332</f>
        <v>4</v>
      </c>
      <c r="L332">
        <v>1</v>
      </c>
      <c r="M332">
        <f t="shared" ca="1" si="11"/>
        <v>3.1944296715617142E-9</v>
      </c>
    </row>
    <row r="333" spans="1:13">
      <c r="A333" s="6" t="s">
        <v>1525</v>
      </c>
      <c r="B333">
        <f>Format!H333</f>
        <v>315000</v>
      </c>
      <c r="C333" t="str">
        <f>Format!G333</f>
        <v>US</v>
      </c>
      <c r="D333">
        <f ca="1">Format!J333</f>
        <v>2.823813217394095E-10</v>
      </c>
      <c r="E333" s="6" t="s">
        <v>1</v>
      </c>
      <c r="F333" t="str">
        <f>Format!I333</f>
        <v>HFC-125</v>
      </c>
      <c r="G333">
        <v>2013</v>
      </c>
      <c r="H333">
        <f ca="1">Format!K333</f>
        <v>4</v>
      </c>
      <c r="I333">
        <f t="shared" ca="1" si="10"/>
        <v>2</v>
      </c>
      <c r="J333">
        <v>1</v>
      </c>
      <c r="K333">
        <f ca="1">Format!L333</f>
        <v>4</v>
      </c>
      <c r="L333">
        <v>1</v>
      </c>
      <c r="M333">
        <f t="shared" ca="1" si="11"/>
        <v>2.823813217394095E-10</v>
      </c>
    </row>
    <row r="334" spans="1:13">
      <c r="A334" s="6" t="s">
        <v>1525</v>
      </c>
      <c r="B334">
        <f>Format!H334</f>
        <v>315000</v>
      </c>
      <c r="C334" t="str">
        <f>Format!G334</f>
        <v>US</v>
      </c>
      <c r="D334">
        <f ca="1">Format!J334</f>
        <v>8.9280454027816899E-11</v>
      </c>
      <c r="E334" s="6" t="s">
        <v>1</v>
      </c>
      <c r="F334" t="str">
        <f>Format!I334</f>
        <v>HFC-32</v>
      </c>
      <c r="G334">
        <v>2013</v>
      </c>
      <c r="H334">
        <f ca="1">Format!K334</f>
        <v>4</v>
      </c>
      <c r="I334">
        <f t="shared" ca="1" si="10"/>
        <v>2</v>
      </c>
      <c r="J334">
        <v>1</v>
      </c>
      <c r="K334">
        <f ca="1">Format!L334</f>
        <v>4</v>
      </c>
      <c r="L334">
        <v>1</v>
      </c>
      <c r="M334">
        <f t="shared" ca="1" si="11"/>
        <v>8.9280454027816899E-11</v>
      </c>
    </row>
    <row r="335" spans="1:13">
      <c r="A335" s="6" t="s">
        <v>1525</v>
      </c>
      <c r="B335">
        <f>Format!H335</f>
        <v>315000</v>
      </c>
      <c r="C335" t="str">
        <f>Format!G335</f>
        <v>US</v>
      </c>
      <c r="D335">
        <f ca="1">Format!J335</f>
        <v>1.7661351560200689E-10</v>
      </c>
      <c r="E335" s="6" t="s">
        <v>1</v>
      </c>
      <c r="F335" t="str">
        <f>Format!I335</f>
        <v>HFC-143a</v>
      </c>
      <c r="G335">
        <v>2013</v>
      </c>
      <c r="H335">
        <f ca="1">Format!K335</f>
        <v>4</v>
      </c>
      <c r="I335">
        <f t="shared" ca="1" si="10"/>
        <v>2</v>
      </c>
      <c r="J335">
        <v>1</v>
      </c>
      <c r="K335">
        <f ca="1">Format!L335</f>
        <v>4</v>
      </c>
      <c r="L335">
        <v>1</v>
      </c>
      <c r="M335">
        <f t="shared" ca="1" si="11"/>
        <v>1.7661351560200689E-10</v>
      </c>
    </row>
    <row r="336" spans="1:13">
      <c r="A336" s="6" t="s">
        <v>1525</v>
      </c>
      <c r="B336">
        <f>Format!H336</f>
        <v>315000</v>
      </c>
      <c r="C336" t="str">
        <f>Format!G336</f>
        <v>US</v>
      </c>
      <c r="D336">
        <f ca="1">Format!J336</f>
        <v>7.9860956584515123E-12</v>
      </c>
      <c r="E336" s="6" t="s">
        <v>1</v>
      </c>
      <c r="F336" t="str">
        <f>Format!I336</f>
        <v>HFC-236fa</v>
      </c>
      <c r="G336">
        <v>2013</v>
      </c>
      <c r="H336">
        <f ca="1">Format!K336</f>
        <v>4</v>
      </c>
      <c r="I336">
        <f t="shared" ca="1" si="10"/>
        <v>2</v>
      </c>
      <c r="J336">
        <v>1</v>
      </c>
      <c r="K336">
        <f ca="1">Format!L336</f>
        <v>4</v>
      </c>
      <c r="L336">
        <v>1</v>
      </c>
      <c r="M336">
        <f t="shared" ca="1" si="11"/>
        <v>7.9860956584515123E-12</v>
      </c>
    </row>
    <row r="337" spans="1:13">
      <c r="A337" s="6" t="s">
        <v>1525</v>
      </c>
      <c r="B337">
        <f>Format!H337</f>
        <v>316000</v>
      </c>
      <c r="C337" t="str">
        <f>Format!G337</f>
        <v>US</v>
      </c>
      <c r="D337">
        <f ca="1">Format!J337</f>
        <v>1.0744260641754719E-2</v>
      </c>
      <c r="E337" s="6" t="s">
        <v>1</v>
      </c>
      <c r="F337" t="str">
        <f>Format!I337</f>
        <v>CO2</v>
      </c>
      <c r="G337">
        <v>2013</v>
      </c>
      <c r="H337">
        <f ca="1">Format!K337</f>
        <v>4</v>
      </c>
      <c r="I337">
        <f t="shared" ca="1" si="10"/>
        <v>2</v>
      </c>
      <c r="J337">
        <v>1</v>
      </c>
      <c r="K337">
        <f ca="1">Format!L337</f>
        <v>4</v>
      </c>
      <c r="L337">
        <v>1</v>
      </c>
      <c r="M337">
        <f t="shared" ca="1" si="11"/>
        <v>1.0744260641754719E-2</v>
      </c>
    </row>
    <row r="338" spans="1:13">
      <c r="A338" s="6" t="s">
        <v>1525</v>
      </c>
      <c r="B338">
        <f>Format!H338</f>
        <v>316000</v>
      </c>
      <c r="C338" t="str">
        <f>Format!G338</f>
        <v>US</v>
      </c>
      <c r="D338">
        <f ca="1">Format!J338</f>
        <v>2.0549100019443887E-7</v>
      </c>
      <c r="E338" s="6" t="s">
        <v>1</v>
      </c>
      <c r="F338" t="str">
        <f>Format!I338</f>
        <v>HFC-134a</v>
      </c>
      <c r="G338">
        <v>2013</v>
      </c>
      <c r="H338">
        <f ca="1">Format!K338</f>
        <v>4</v>
      </c>
      <c r="I338">
        <f t="shared" ca="1" si="10"/>
        <v>2</v>
      </c>
      <c r="J338">
        <v>1</v>
      </c>
      <c r="K338">
        <f ca="1">Format!L338</f>
        <v>4</v>
      </c>
      <c r="L338">
        <v>1</v>
      </c>
      <c r="M338">
        <f t="shared" ca="1" si="11"/>
        <v>2.0549100019443887E-7</v>
      </c>
    </row>
    <row r="339" spans="1:13">
      <c r="A339" s="6" t="s">
        <v>1525</v>
      </c>
      <c r="B339">
        <f>Format!H339</f>
        <v>316000</v>
      </c>
      <c r="C339" t="str">
        <f>Format!G339</f>
        <v>US</v>
      </c>
      <c r="D339">
        <f ca="1">Format!J339</f>
        <v>2.4072288610420447E-7</v>
      </c>
      <c r="E339" s="6" t="s">
        <v>1</v>
      </c>
      <c r="F339" t="str">
        <f>Format!I339</f>
        <v>CH4</v>
      </c>
      <c r="G339">
        <v>2013</v>
      </c>
      <c r="H339">
        <f ca="1">Format!K339</f>
        <v>4</v>
      </c>
      <c r="I339">
        <f t="shared" ca="1" si="10"/>
        <v>2</v>
      </c>
      <c r="J339">
        <v>1</v>
      </c>
      <c r="K339">
        <f ca="1">Format!L339</f>
        <v>4</v>
      </c>
      <c r="L339">
        <v>1</v>
      </c>
      <c r="M339">
        <f t="shared" ca="1" si="11"/>
        <v>2.4072288610420447E-7</v>
      </c>
    </row>
    <row r="340" spans="1:13">
      <c r="A340" s="6" t="s">
        <v>1525</v>
      </c>
      <c r="B340">
        <f>Format!H340</f>
        <v>316000</v>
      </c>
      <c r="C340" t="str">
        <f>Format!G340</f>
        <v>US</v>
      </c>
      <c r="D340">
        <f ca="1">Format!J340</f>
        <v>1.8165001645533283E-8</v>
      </c>
      <c r="E340" s="6" t="s">
        <v>1</v>
      </c>
      <c r="F340" t="str">
        <f>Format!I340</f>
        <v>HFC-125</v>
      </c>
      <c r="G340">
        <v>2013</v>
      </c>
      <c r="H340">
        <f ca="1">Format!K340</f>
        <v>4</v>
      </c>
      <c r="I340">
        <f t="shared" ca="1" si="10"/>
        <v>2</v>
      </c>
      <c r="J340">
        <v>1</v>
      </c>
      <c r="K340">
        <f ca="1">Format!L340</f>
        <v>4</v>
      </c>
      <c r="L340">
        <v>1</v>
      </c>
      <c r="M340">
        <f t="shared" ca="1" si="11"/>
        <v>1.8165001645533283E-8</v>
      </c>
    </row>
    <row r="341" spans="1:13">
      <c r="A341" s="6" t="s">
        <v>1525</v>
      </c>
      <c r="B341">
        <f>Format!H341</f>
        <v>316000</v>
      </c>
      <c r="C341" t="str">
        <f>Format!G341</f>
        <v>US</v>
      </c>
      <c r="D341">
        <f ca="1">Format!J341</f>
        <v>5.7432254525172988E-9</v>
      </c>
      <c r="E341" s="6" t="s">
        <v>1</v>
      </c>
      <c r="F341" t="str">
        <f>Format!I341</f>
        <v>HFC-32</v>
      </c>
      <c r="G341">
        <v>2013</v>
      </c>
      <c r="H341">
        <f ca="1">Format!K341</f>
        <v>4</v>
      </c>
      <c r="I341">
        <f t="shared" ca="1" si="10"/>
        <v>2</v>
      </c>
      <c r="J341">
        <v>1</v>
      </c>
      <c r="K341">
        <f ca="1">Format!L341</f>
        <v>4</v>
      </c>
      <c r="L341">
        <v>1</v>
      </c>
      <c r="M341">
        <f t="shared" ca="1" si="11"/>
        <v>5.7432254525172988E-9</v>
      </c>
    </row>
    <row r="342" spans="1:13">
      <c r="A342" s="6" t="s">
        <v>1525</v>
      </c>
      <c r="B342">
        <f>Format!H342</f>
        <v>316000</v>
      </c>
      <c r="C342" t="str">
        <f>Format!G342</f>
        <v>US</v>
      </c>
      <c r="D342">
        <f ca="1">Format!J342</f>
        <v>1.1361179208922639E-8</v>
      </c>
      <c r="E342" s="6" t="s">
        <v>1</v>
      </c>
      <c r="F342" t="str">
        <f>Format!I342</f>
        <v>HFC-143a</v>
      </c>
      <c r="G342">
        <v>2013</v>
      </c>
      <c r="H342">
        <f ca="1">Format!K342</f>
        <v>4</v>
      </c>
      <c r="I342">
        <f t="shared" ca="1" si="10"/>
        <v>2</v>
      </c>
      <c r="J342">
        <v>1</v>
      </c>
      <c r="K342">
        <f ca="1">Format!L342</f>
        <v>4</v>
      </c>
      <c r="L342">
        <v>1</v>
      </c>
      <c r="M342">
        <f t="shared" ca="1" si="11"/>
        <v>1.1361179208922639E-8</v>
      </c>
    </row>
    <row r="343" spans="1:13">
      <c r="A343" s="6" t="s">
        <v>1525</v>
      </c>
      <c r="B343">
        <f>Format!H343</f>
        <v>316000</v>
      </c>
      <c r="C343" t="str">
        <f>Format!G343</f>
        <v>US</v>
      </c>
      <c r="D343">
        <f ca="1">Format!J343</f>
        <v>2.5734228801757727E-8</v>
      </c>
      <c r="E343" s="6" t="s">
        <v>1</v>
      </c>
      <c r="F343" t="str">
        <f>Format!I343</f>
        <v>N2O</v>
      </c>
      <c r="G343">
        <v>2013</v>
      </c>
      <c r="H343">
        <f ca="1">Format!K343</f>
        <v>4</v>
      </c>
      <c r="I343">
        <f t="shared" ca="1" si="10"/>
        <v>2</v>
      </c>
      <c r="J343">
        <v>1</v>
      </c>
      <c r="K343">
        <f ca="1">Format!L343</f>
        <v>4</v>
      </c>
      <c r="L343">
        <v>1</v>
      </c>
      <c r="M343">
        <f t="shared" ca="1" si="11"/>
        <v>2.5734228801757727E-8</v>
      </c>
    </row>
    <row r="344" spans="1:13">
      <c r="A344" s="6" t="s">
        <v>1525</v>
      </c>
      <c r="B344">
        <f>Format!H344</f>
        <v>316000</v>
      </c>
      <c r="C344" t="str">
        <f>Format!G344</f>
        <v>US</v>
      </c>
      <c r="D344">
        <f ca="1">Format!J344</f>
        <v>5.1372888222058405E-10</v>
      </c>
      <c r="E344" s="6" t="s">
        <v>1</v>
      </c>
      <c r="F344" t="str">
        <f>Format!I344</f>
        <v>HFC-236fa</v>
      </c>
      <c r="G344">
        <v>2013</v>
      </c>
      <c r="H344">
        <f ca="1">Format!K344</f>
        <v>4</v>
      </c>
      <c r="I344">
        <f t="shared" ca="1" si="10"/>
        <v>2</v>
      </c>
      <c r="J344">
        <v>1</v>
      </c>
      <c r="K344">
        <f ca="1">Format!L344</f>
        <v>4</v>
      </c>
      <c r="L344">
        <v>1</v>
      </c>
      <c r="M344">
        <f t="shared" ca="1" si="11"/>
        <v>5.1372888222058405E-10</v>
      </c>
    </row>
    <row r="345" spans="1:13">
      <c r="A345" s="6" t="s">
        <v>1525</v>
      </c>
      <c r="B345">
        <f>Format!H345</f>
        <v>321100</v>
      </c>
      <c r="C345" t="str">
        <f>Format!G345</f>
        <v>US</v>
      </c>
      <c r="D345">
        <f ca="1">Format!J345</f>
        <v>3.522944589460112E-2</v>
      </c>
      <c r="E345" s="6" t="s">
        <v>1</v>
      </c>
      <c r="F345" t="str">
        <f>Format!I345</f>
        <v>CO2</v>
      </c>
      <c r="G345">
        <v>2013</v>
      </c>
      <c r="H345">
        <f ca="1">Format!K345</f>
        <v>4</v>
      </c>
      <c r="I345">
        <f t="shared" ca="1" si="10"/>
        <v>2</v>
      </c>
      <c r="J345">
        <v>1</v>
      </c>
      <c r="K345">
        <f ca="1">Format!L345</f>
        <v>4</v>
      </c>
      <c r="L345">
        <v>1</v>
      </c>
      <c r="M345">
        <f t="shared" ca="1" si="11"/>
        <v>3.522944589460112E-2</v>
      </c>
    </row>
    <row r="346" spans="1:13">
      <c r="A346" s="6" t="s">
        <v>1525</v>
      </c>
      <c r="B346">
        <f>Format!H346</f>
        <v>321100</v>
      </c>
      <c r="C346" t="str">
        <f>Format!G346</f>
        <v>US</v>
      </c>
      <c r="D346">
        <f ca="1">Format!J346</f>
        <v>1.0072458603481117E-6</v>
      </c>
      <c r="E346" s="6" t="s">
        <v>1</v>
      </c>
      <c r="F346" t="str">
        <f>Format!I346</f>
        <v>CH4</v>
      </c>
      <c r="G346">
        <v>2013</v>
      </c>
      <c r="H346">
        <f ca="1">Format!K346</f>
        <v>4</v>
      </c>
      <c r="I346">
        <f t="shared" ca="1" si="10"/>
        <v>2</v>
      </c>
      <c r="J346">
        <v>1</v>
      </c>
      <c r="K346">
        <f ca="1">Format!L346</f>
        <v>4</v>
      </c>
      <c r="L346">
        <v>1</v>
      </c>
      <c r="M346">
        <f t="shared" ca="1" si="11"/>
        <v>1.0072458603481117E-6</v>
      </c>
    </row>
    <row r="347" spans="1:13">
      <c r="A347" s="6" t="s">
        <v>1525</v>
      </c>
      <c r="B347">
        <f>Format!H347</f>
        <v>321100</v>
      </c>
      <c r="C347" t="str">
        <f>Format!G347</f>
        <v>US</v>
      </c>
      <c r="D347">
        <f ca="1">Format!J347</f>
        <v>1.5195477590218712E-7</v>
      </c>
      <c r="E347" s="6" t="s">
        <v>1</v>
      </c>
      <c r="F347" t="str">
        <f>Format!I347</f>
        <v>N2O</v>
      </c>
      <c r="G347">
        <v>2013</v>
      </c>
      <c r="H347">
        <f ca="1">Format!K347</f>
        <v>4</v>
      </c>
      <c r="I347">
        <f t="shared" ca="1" si="10"/>
        <v>2</v>
      </c>
      <c r="J347">
        <v>1</v>
      </c>
      <c r="K347">
        <f ca="1">Format!L347</f>
        <v>4</v>
      </c>
      <c r="L347">
        <v>1</v>
      </c>
      <c r="M347">
        <f t="shared" ca="1" si="11"/>
        <v>1.5195477590218712E-7</v>
      </c>
    </row>
    <row r="348" spans="1:13">
      <c r="A348" s="6" t="s">
        <v>1525</v>
      </c>
      <c r="B348">
        <f>Format!H348</f>
        <v>321100</v>
      </c>
      <c r="C348" t="str">
        <f>Format!G348</f>
        <v>US</v>
      </c>
      <c r="D348">
        <f ca="1">Format!J348</f>
        <v>1.777878491696371E-8</v>
      </c>
      <c r="E348" s="6" t="s">
        <v>1</v>
      </c>
      <c r="F348" t="str">
        <f>Format!I348</f>
        <v>HFC-134a</v>
      </c>
      <c r="G348">
        <v>2013</v>
      </c>
      <c r="H348">
        <f ca="1">Format!K348</f>
        <v>4</v>
      </c>
      <c r="I348">
        <f t="shared" ca="1" si="10"/>
        <v>2</v>
      </c>
      <c r="J348">
        <v>1</v>
      </c>
      <c r="K348">
        <f ca="1">Format!L348</f>
        <v>4</v>
      </c>
      <c r="L348">
        <v>1</v>
      </c>
      <c r="M348">
        <f t="shared" ca="1" si="11"/>
        <v>1.777878491696371E-8</v>
      </c>
    </row>
    <row r="349" spans="1:13">
      <c r="A349" s="6" t="s">
        <v>1525</v>
      </c>
      <c r="B349">
        <f>Format!H349</f>
        <v>321100</v>
      </c>
      <c r="C349" t="str">
        <f>Format!G349</f>
        <v>US</v>
      </c>
      <c r="D349">
        <f ca="1">Format!J349</f>
        <v>1.5716097394369882E-9</v>
      </c>
      <c r="E349" s="6" t="s">
        <v>1</v>
      </c>
      <c r="F349" t="str">
        <f>Format!I349</f>
        <v>HFC-125</v>
      </c>
      <c r="G349">
        <v>2013</v>
      </c>
      <c r="H349">
        <f ca="1">Format!K349</f>
        <v>4</v>
      </c>
      <c r="I349">
        <f t="shared" ca="1" si="10"/>
        <v>2</v>
      </c>
      <c r="J349">
        <v>1</v>
      </c>
      <c r="K349">
        <f ca="1">Format!L349</f>
        <v>4</v>
      </c>
      <c r="L349">
        <v>1</v>
      </c>
      <c r="M349">
        <f t="shared" ca="1" si="11"/>
        <v>1.5716097394369882E-9</v>
      </c>
    </row>
    <row r="350" spans="1:13">
      <c r="A350" s="6" t="s">
        <v>1525</v>
      </c>
      <c r="B350">
        <f>Format!H350</f>
        <v>321100</v>
      </c>
      <c r="C350" t="str">
        <f>Format!G350</f>
        <v>US</v>
      </c>
      <c r="D350">
        <f ca="1">Format!J350</f>
        <v>4.9689558157447674E-10</v>
      </c>
      <c r="E350" s="6" t="s">
        <v>1</v>
      </c>
      <c r="F350" t="str">
        <f>Format!I350</f>
        <v>HFC-32</v>
      </c>
      <c r="G350">
        <v>2013</v>
      </c>
      <c r="H350">
        <f ca="1">Format!K350</f>
        <v>4</v>
      </c>
      <c r="I350">
        <f t="shared" ca="1" si="10"/>
        <v>2</v>
      </c>
      <c r="J350">
        <v>1</v>
      </c>
      <c r="K350">
        <f ca="1">Format!L350</f>
        <v>4</v>
      </c>
      <c r="L350">
        <v>1</v>
      </c>
      <c r="M350">
        <f t="shared" ca="1" si="11"/>
        <v>4.9689558157447674E-10</v>
      </c>
    </row>
    <row r="351" spans="1:13">
      <c r="A351" s="6" t="s">
        <v>1525</v>
      </c>
      <c r="B351">
        <f>Format!H351</f>
        <v>321100</v>
      </c>
      <c r="C351" t="str">
        <f>Format!G351</f>
        <v>US</v>
      </c>
      <c r="D351">
        <f ca="1">Format!J351</f>
        <v>9.8295283670521496E-10</v>
      </c>
      <c r="E351" s="6" t="s">
        <v>1</v>
      </c>
      <c r="F351" t="str">
        <f>Format!I351</f>
        <v>HFC-143a</v>
      </c>
      <c r="G351">
        <v>2013</v>
      </c>
      <c r="H351">
        <f ca="1">Format!K351</f>
        <v>4</v>
      </c>
      <c r="I351">
        <f t="shared" ca="1" si="10"/>
        <v>2</v>
      </c>
      <c r="J351">
        <v>1</v>
      </c>
      <c r="K351">
        <f ca="1">Format!L351</f>
        <v>4</v>
      </c>
      <c r="L351">
        <v>1</v>
      </c>
      <c r="M351">
        <f t="shared" ca="1" si="11"/>
        <v>9.8295283670521496E-10</v>
      </c>
    </row>
    <row r="352" spans="1:13">
      <c r="A352" s="6" t="s">
        <v>1525</v>
      </c>
      <c r="B352">
        <f>Format!H352</f>
        <v>321100</v>
      </c>
      <c r="C352" t="str">
        <f>Format!G352</f>
        <v>US</v>
      </c>
      <c r="D352">
        <f ca="1">Format!J352</f>
        <v>4.4447081838083946E-11</v>
      </c>
      <c r="E352" s="6" t="s">
        <v>1</v>
      </c>
      <c r="F352" t="str">
        <f>Format!I352</f>
        <v>HFC-236fa</v>
      </c>
      <c r="G352">
        <v>2013</v>
      </c>
      <c r="H352">
        <f ca="1">Format!K352</f>
        <v>4</v>
      </c>
      <c r="I352">
        <f t="shared" ca="1" si="10"/>
        <v>2</v>
      </c>
      <c r="J352">
        <v>1</v>
      </c>
      <c r="K352">
        <f ca="1">Format!L352</f>
        <v>4</v>
      </c>
      <c r="L352">
        <v>1</v>
      </c>
      <c r="M352">
        <f t="shared" ca="1" si="11"/>
        <v>4.4447081838083946E-11</v>
      </c>
    </row>
    <row r="353" spans="1:13">
      <c r="A353" s="6" t="s">
        <v>1525</v>
      </c>
      <c r="B353">
        <f>Format!H353</f>
        <v>321200</v>
      </c>
      <c r="C353" t="str">
        <f>Format!G353</f>
        <v>US</v>
      </c>
      <c r="D353">
        <f ca="1">Format!J353</f>
        <v>0.14446047584513397</v>
      </c>
      <c r="E353" s="6" t="s">
        <v>1</v>
      </c>
      <c r="F353" t="str">
        <f>Format!I353</f>
        <v>CO2</v>
      </c>
      <c r="G353">
        <v>2013</v>
      </c>
      <c r="H353">
        <f ca="1">Format!K353</f>
        <v>4</v>
      </c>
      <c r="I353">
        <f t="shared" ca="1" si="10"/>
        <v>2</v>
      </c>
      <c r="J353">
        <v>1</v>
      </c>
      <c r="K353">
        <f ca="1">Format!L353</f>
        <v>4</v>
      </c>
      <c r="L353">
        <v>1</v>
      </c>
      <c r="M353">
        <f t="shared" ca="1" si="11"/>
        <v>0.14446047584513397</v>
      </c>
    </row>
    <row r="354" spans="1:13">
      <c r="A354" s="6" t="s">
        <v>1525</v>
      </c>
      <c r="B354">
        <f>Format!H354</f>
        <v>321200</v>
      </c>
      <c r="C354" t="str">
        <f>Format!G354</f>
        <v>US</v>
      </c>
      <c r="D354">
        <f ca="1">Format!J354</f>
        <v>3.6856894579799442E-6</v>
      </c>
      <c r="E354" s="6" t="s">
        <v>1</v>
      </c>
      <c r="F354" t="str">
        <f>Format!I354</f>
        <v>CH4</v>
      </c>
      <c r="G354">
        <v>2013</v>
      </c>
      <c r="H354">
        <f ca="1">Format!K354</f>
        <v>4</v>
      </c>
      <c r="I354">
        <f t="shared" ca="1" si="10"/>
        <v>2</v>
      </c>
      <c r="J354">
        <v>1</v>
      </c>
      <c r="K354">
        <f ca="1">Format!L354</f>
        <v>4</v>
      </c>
      <c r="L354">
        <v>1</v>
      </c>
      <c r="M354">
        <f t="shared" ca="1" si="11"/>
        <v>3.6856894579799442E-6</v>
      </c>
    </row>
    <row r="355" spans="1:13">
      <c r="A355" s="6" t="s">
        <v>1525</v>
      </c>
      <c r="B355">
        <f>Format!H355</f>
        <v>321200</v>
      </c>
      <c r="C355" t="str">
        <f>Format!G355</f>
        <v>US</v>
      </c>
      <c r="D355">
        <f ca="1">Format!J355</f>
        <v>4.9294765565152477E-7</v>
      </c>
      <c r="E355" s="6" t="s">
        <v>1</v>
      </c>
      <c r="F355" t="str">
        <f>Format!I355</f>
        <v>N2O</v>
      </c>
      <c r="G355">
        <v>2013</v>
      </c>
      <c r="H355">
        <f ca="1">Format!K355</f>
        <v>4</v>
      </c>
      <c r="I355">
        <f t="shared" ca="1" si="10"/>
        <v>2</v>
      </c>
      <c r="J355">
        <v>1</v>
      </c>
      <c r="K355">
        <f ca="1">Format!L355</f>
        <v>4</v>
      </c>
      <c r="L355">
        <v>1</v>
      </c>
      <c r="M355">
        <f t="shared" ca="1" si="11"/>
        <v>4.9294765565152477E-7</v>
      </c>
    </row>
    <row r="356" spans="1:13">
      <c r="A356" s="6" t="s">
        <v>1525</v>
      </c>
      <c r="B356">
        <f>Format!H356</f>
        <v>321910</v>
      </c>
      <c r="C356" t="str">
        <f>Format!G356</f>
        <v>US</v>
      </c>
      <c r="D356">
        <f ca="1">Format!J356</f>
        <v>3.3850253082119454E-2</v>
      </c>
      <c r="E356" s="6" t="s">
        <v>1</v>
      </c>
      <c r="F356" t="str">
        <f>Format!I356</f>
        <v>CO2</v>
      </c>
      <c r="G356">
        <v>2013</v>
      </c>
      <c r="H356">
        <f ca="1">Format!K356</f>
        <v>4</v>
      </c>
      <c r="I356">
        <f t="shared" ca="1" si="10"/>
        <v>2</v>
      </c>
      <c r="J356">
        <v>1</v>
      </c>
      <c r="K356">
        <f ca="1">Format!L356</f>
        <v>4</v>
      </c>
      <c r="L356">
        <v>1</v>
      </c>
      <c r="M356">
        <f t="shared" ca="1" si="11"/>
        <v>3.3850253082119454E-2</v>
      </c>
    </row>
    <row r="357" spans="1:13">
      <c r="A357" s="6" t="s">
        <v>1525</v>
      </c>
      <c r="B357">
        <f>Format!H357</f>
        <v>321910</v>
      </c>
      <c r="C357" t="str">
        <f>Format!G357</f>
        <v>US</v>
      </c>
      <c r="D357">
        <f ca="1">Format!J357</f>
        <v>1.8138258242602449E-6</v>
      </c>
      <c r="E357" s="6" t="s">
        <v>1</v>
      </c>
      <c r="F357" t="str">
        <f>Format!I357</f>
        <v>HFC-134a</v>
      </c>
      <c r="G357">
        <v>2013</v>
      </c>
      <c r="H357">
        <f ca="1">Format!K357</f>
        <v>4</v>
      </c>
      <c r="I357">
        <f t="shared" ca="1" si="10"/>
        <v>2</v>
      </c>
      <c r="J357">
        <v>1</v>
      </c>
      <c r="K357">
        <f ca="1">Format!L357</f>
        <v>4</v>
      </c>
      <c r="L357">
        <v>1</v>
      </c>
      <c r="M357">
        <f t="shared" ca="1" si="11"/>
        <v>1.8138258242602449E-6</v>
      </c>
    </row>
    <row r="358" spans="1:13">
      <c r="A358" s="6" t="s">
        <v>1525</v>
      </c>
      <c r="B358">
        <f>Format!H358</f>
        <v>321910</v>
      </c>
      <c r="C358" t="str">
        <f>Format!G358</f>
        <v>US</v>
      </c>
      <c r="D358">
        <f ca="1">Format!J358</f>
        <v>1.6033864768394751E-7</v>
      </c>
      <c r="E358" s="6" t="s">
        <v>1</v>
      </c>
      <c r="F358" t="str">
        <f>Format!I358</f>
        <v>HFC-125</v>
      </c>
      <c r="G358">
        <v>2013</v>
      </c>
      <c r="H358">
        <f ca="1">Format!K358</f>
        <v>4</v>
      </c>
      <c r="I358">
        <f t="shared" ca="1" si="10"/>
        <v>2</v>
      </c>
      <c r="J358">
        <v>1</v>
      </c>
      <c r="K358">
        <f ca="1">Format!L358</f>
        <v>4</v>
      </c>
      <c r="L358">
        <v>1</v>
      </c>
      <c r="M358">
        <f t="shared" ca="1" si="11"/>
        <v>1.6033864768394751E-7</v>
      </c>
    </row>
    <row r="359" spans="1:13">
      <c r="A359" s="6" t="s">
        <v>1525</v>
      </c>
      <c r="B359">
        <f>Format!H359</f>
        <v>321910</v>
      </c>
      <c r="C359" t="str">
        <f>Format!G359</f>
        <v>US</v>
      </c>
      <c r="D359">
        <f ca="1">Format!J359</f>
        <v>5.0694242718501906E-8</v>
      </c>
      <c r="E359" s="6" t="s">
        <v>1</v>
      </c>
      <c r="F359" t="str">
        <f>Format!I359</f>
        <v>HFC-32</v>
      </c>
      <c r="G359">
        <v>2013</v>
      </c>
      <c r="H359">
        <f ca="1">Format!K359</f>
        <v>4</v>
      </c>
      <c r="I359">
        <f t="shared" ca="1" si="10"/>
        <v>2</v>
      </c>
      <c r="J359">
        <v>1</v>
      </c>
      <c r="K359">
        <f ca="1">Format!L359</f>
        <v>4</v>
      </c>
      <c r="L359">
        <v>1</v>
      </c>
      <c r="M359">
        <f t="shared" ca="1" si="11"/>
        <v>5.0694242718501906E-8</v>
      </c>
    </row>
    <row r="360" spans="1:13">
      <c r="A360" s="6" t="s">
        <v>1525</v>
      </c>
      <c r="B360">
        <f>Format!H360</f>
        <v>321910</v>
      </c>
      <c r="C360" t="str">
        <f>Format!G360</f>
        <v>US</v>
      </c>
      <c r="D360">
        <f ca="1">Format!J360</f>
        <v>8.2632399199257092E-7</v>
      </c>
      <c r="E360" s="6" t="s">
        <v>1</v>
      </c>
      <c r="F360" t="str">
        <f>Format!I360</f>
        <v>CH4</v>
      </c>
      <c r="G360">
        <v>2013</v>
      </c>
      <c r="H360">
        <f ca="1">Format!K360</f>
        <v>4</v>
      </c>
      <c r="I360">
        <f t="shared" ref="I360:I423" ca="1" si="12">IF(H360=2,1,2)</f>
        <v>2</v>
      </c>
      <c r="J360">
        <v>1</v>
      </c>
      <c r="K360">
        <f ca="1">Format!L360</f>
        <v>4</v>
      </c>
      <c r="L360">
        <v>1</v>
      </c>
      <c r="M360">
        <f t="shared" ca="1" si="11"/>
        <v>8.2632399199257092E-7</v>
      </c>
    </row>
    <row r="361" spans="1:13">
      <c r="A361" s="6" t="s">
        <v>1525</v>
      </c>
      <c r="B361">
        <f>Format!H361</f>
        <v>321910</v>
      </c>
      <c r="C361" t="str">
        <f>Format!G361</f>
        <v>US</v>
      </c>
      <c r="D361">
        <f ca="1">Format!J361</f>
        <v>1.0028273853207006E-7</v>
      </c>
      <c r="E361" s="6" t="s">
        <v>1</v>
      </c>
      <c r="F361" t="str">
        <f>Format!I361</f>
        <v>HFC-143a</v>
      </c>
      <c r="G361">
        <v>2013</v>
      </c>
      <c r="H361">
        <f ca="1">Format!K361</f>
        <v>4</v>
      </c>
      <c r="I361">
        <f t="shared" ca="1" si="12"/>
        <v>2</v>
      </c>
      <c r="J361">
        <v>1</v>
      </c>
      <c r="K361">
        <f ca="1">Format!L361</f>
        <v>4</v>
      </c>
      <c r="L361">
        <v>1</v>
      </c>
      <c r="M361">
        <f t="shared" ca="1" si="11"/>
        <v>1.0028273853207006E-7</v>
      </c>
    </row>
    <row r="362" spans="1:13">
      <c r="A362" s="6" t="s">
        <v>1525</v>
      </c>
      <c r="B362">
        <f>Format!H362</f>
        <v>321910</v>
      </c>
      <c r="C362" t="str">
        <f>Format!G362</f>
        <v>US</v>
      </c>
      <c r="D362">
        <f ca="1">Format!J362</f>
        <v>1.0213516899706486E-7</v>
      </c>
      <c r="E362" s="6" t="s">
        <v>1</v>
      </c>
      <c r="F362" t="str">
        <f>Format!I362</f>
        <v>N2O</v>
      </c>
      <c r="G362">
        <v>2013</v>
      </c>
      <c r="H362">
        <f ca="1">Format!K362</f>
        <v>4</v>
      </c>
      <c r="I362">
        <f t="shared" ca="1" si="12"/>
        <v>2</v>
      </c>
      <c r="J362">
        <v>1</v>
      </c>
      <c r="K362">
        <f ca="1">Format!L362</f>
        <v>4</v>
      </c>
      <c r="L362">
        <v>1</v>
      </c>
      <c r="M362">
        <f t="shared" ca="1" si="11"/>
        <v>1.0213516899706486E-7</v>
      </c>
    </row>
    <row r="363" spans="1:13">
      <c r="A363" s="6" t="s">
        <v>1525</v>
      </c>
      <c r="B363">
        <f>Format!H363</f>
        <v>321910</v>
      </c>
      <c r="C363" t="str">
        <f>Format!G363</f>
        <v>US</v>
      </c>
      <c r="D363">
        <f ca="1">Format!J363</f>
        <v>4.5345767569302173E-9</v>
      </c>
      <c r="E363" s="6" t="s">
        <v>1</v>
      </c>
      <c r="F363" t="str">
        <f>Format!I363</f>
        <v>HFC-236fa</v>
      </c>
      <c r="G363">
        <v>2013</v>
      </c>
      <c r="H363">
        <f ca="1">Format!K363</f>
        <v>4</v>
      </c>
      <c r="I363">
        <f t="shared" ca="1" si="12"/>
        <v>2</v>
      </c>
      <c r="J363">
        <v>1</v>
      </c>
      <c r="K363">
        <f ca="1">Format!L363</f>
        <v>4</v>
      </c>
      <c r="L363">
        <v>1</v>
      </c>
      <c r="M363">
        <f t="shared" ca="1" si="11"/>
        <v>4.5345767569302173E-9</v>
      </c>
    </row>
    <row r="364" spans="1:13">
      <c r="A364" s="6" t="s">
        <v>1525</v>
      </c>
      <c r="B364">
        <f>Format!H364</f>
        <v>322110</v>
      </c>
      <c r="C364" t="str">
        <f>Format!G364</f>
        <v>US</v>
      </c>
      <c r="D364">
        <f ca="1">Format!J364</f>
        <v>0.20105320308385138</v>
      </c>
      <c r="E364" s="6" t="s">
        <v>1</v>
      </c>
      <c r="F364" t="str">
        <f>Format!I364</f>
        <v>CO2</v>
      </c>
      <c r="G364">
        <v>2013</v>
      </c>
      <c r="H364">
        <f ca="1">Format!K364</f>
        <v>4</v>
      </c>
      <c r="I364">
        <f t="shared" ca="1" si="12"/>
        <v>2</v>
      </c>
      <c r="J364">
        <v>1</v>
      </c>
      <c r="K364">
        <f ca="1">Format!L364</f>
        <v>4</v>
      </c>
      <c r="L364">
        <v>1</v>
      </c>
      <c r="M364">
        <f t="shared" ca="1" si="11"/>
        <v>0.20105320308385138</v>
      </c>
    </row>
    <row r="365" spans="1:13">
      <c r="A365" s="6" t="s">
        <v>1525</v>
      </c>
      <c r="B365">
        <f>Format!H365</f>
        <v>322110</v>
      </c>
      <c r="C365" t="str">
        <f>Format!G365</f>
        <v>US</v>
      </c>
      <c r="D365">
        <f ca="1">Format!J365</f>
        <v>6.0304859203902297E-3</v>
      </c>
      <c r="E365" s="6" t="s">
        <v>1</v>
      </c>
      <c r="F365" t="str">
        <f>Format!I365</f>
        <v>CH4</v>
      </c>
      <c r="G365">
        <v>2013</v>
      </c>
      <c r="H365">
        <f ca="1">Format!K365</f>
        <v>4</v>
      </c>
      <c r="I365">
        <f t="shared" ca="1" si="12"/>
        <v>2</v>
      </c>
      <c r="J365">
        <v>1</v>
      </c>
      <c r="K365">
        <f ca="1">Format!L365</f>
        <v>4</v>
      </c>
      <c r="L365">
        <v>1</v>
      </c>
      <c r="M365">
        <f t="shared" ca="1" si="11"/>
        <v>6.0304859203902297E-3</v>
      </c>
    </row>
    <row r="366" spans="1:13">
      <c r="A366" s="6" t="s">
        <v>1525</v>
      </c>
      <c r="B366">
        <f>Format!H366</f>
        <v>322110</v>
      </c>
      <c r="C366" t="str">
        <f>Format!G366</f>
        <v>US</v>
      </c>
      <c r="D366">
        <f ca="1">Format!J366</f>
        <v>4.8614395097902616E-5</v>
      </c>
      <c r="E366" s="6" t="s">
        <v>1</v>
      </c>
      <c r="F366" t="str">
        <f>Format!I366</f>
        <v>N2O</v>
      </c>
      <c r="G366">
        <v>2013</v>
      </c>
      <c r="H366">
        <f ca="1">Format!K366</f>
        <v>4</v>
      </c>
      <c r="I366">
        <f t="shared" ca="1" si="12"/>
        <v>2</v>
      </c>
      <c r="J366">
        <v>1</v>
      </c>
      <c r="K366">
        <f ca="1">Format!L366</f>
        <v>4</v>
      </c>
      <c r="L366">
        <v>1</v>
      </c>
      <c r="M366">
        <f t="shared" ca="1" si="11"/>
        <v>4.8614395097902616E-5</v>
      </c>
    </row>
    <row r="367" spans="1:13">
      <c r="A367" s="6" t="s">
        <v>1525</v>
      </c>
      <c r="B367">
        <f>Format!H367</f>
        <v>322120</v>
      </c>
      <c r="C367" t="str">
        <f>Format!G367</f>
        <v>US</v>
      </c>
      <c r="D367">
        <f ca="1">Format!J367</f>
        <v>0.4943625054891978</v>
      </c>
      <c r="E367" s="6" t="s">
        <v>1</v>
      </c>
      <c r="F367" t="str">
        <f>Format!I367</f>
        <v>CO2</v>
      </c>
      <c r="G367">
        <v>2013</v>
      </c>
      <c r="H367">
        <f ca="1">Format!K367</f>
        <v>4</v>
      </c>
      <c r="I367">
        <f t="shared" ca="1" si="12"/>
        <v>2</v>
      </c>
      <c r="J367">
        <v>1</v>
      </c>
      <c r="K367">
        <f ca="1">Format!L367</f>
        <v>4</v>
      </c>
      <c r="L367">
        <v>1</v>
      </c>
      <c r="M367">
        <f t="shared" ca="1" si="11"/>
        <v>0.4943625054891978</v>
      </c>
    </row>
    <row r="368" spans="1:13">
      <c r="A368" s="6" t="s">
        <v>1525</v>
      </c>
      <c r="B368">
        <f>Format!H368</f>
        <v>322120</v>
      </c>
      <c r="C368" t="str">
        <f>Format!G368</f>
        <v>US</v>
      </c>
      <c r="D368">
        <f ca="1">Format!J368</f>
        <v>1.1095489771263589E-2</v>
      </c>
      <c r="E368" s="6" t="s">
        <v>1</v>
      </c>
      <c r="F368" t="str">
        <f>Format!I368</f>
        <v>CH4</v>
      </c>
      <c r="G368">
        <v>2013</v>
      </c>
      <c r="H368">
        <f ca="1">Format!K368</f>
        <v>4</v>
      </c>
      <c r="I368">
        <f t="shared" ca="1" si="12"/>
        <v>2</v>
      </c>
      <c r="J368">
        <v>1</v>
      </c>
      <c r="K368">
        <f ca="1">Format!L368</f>
        <v>4</v>
      </c>
      <c r="L368">
        <v>1</v>
      </c>
      <c r="M368">
        <f t="shared" ca="1" si="11"/>
        <v>1.1095489771263589E-2</v>
      </c>
    </row>
    <row r="369" spans="1:13">
      <c r="A369" s="6" t="s">
        <v>1525</v>
      </c>
      <c r="B369">
        <f>Format!H369</f>
        <v>322120</v>
      </c>
      <c r="C369" t="str">
        <f>Format!G369</f>
        <v>US</v>
      </c>
      <c r="D369">
        <f ca="1">Format!J369</f>
        <v>4.8401537451173268E-6</v>
      </c>
      <c r="E369" s="6" t="s">
        <v>1</v>
      </c>
      <c r="F369" t="str">
        <f>Format!I369</f>
        <v>N2O</v>
      </c>
      <c r="G369">
        <v>2013</v>
      </c>
      <c r="H369">
        <f ca="1">Format!K369</f>
        <v>4</v>
      </c>
      <c r="I369">
        <f t="shared" ca="1" si="12"/>
        <v>2</v>
      </c>
      <c r="J369">
        <v>1</v>
      </c>
      <c r="K369">
        <f ca="1">Format!L369</f>
        <v>4</v>
      </c>
      <c r="L369">
        <v>1</v>
      </c>
      <c r="M369">
        <f t="shared" ca="1" si="11"/>
        <v>4.8401537451173268E-6</v>
      </c>
    </row>
    <row r="370" spans="1:13">
      <c r="A370" s="6" t="s">
        <v>1525</v>
      </c>
      <c r="B370">
        <f>Format!H370</f>
        <v>322120</v>
      </c>
      <c r="C370" t="str">
        <f>Format!G370</f>
        <v>US</v>
      </c>
      <c r="D370">
        <f ca="1">Format!J370</f>
        <v>1.9800930673558992E-8</v>
      </c>
      <c r="E370" s="6" t="s">
        <v>1</v>
      </c>
      <c r="F370" t="str">
        <f>Format!I370</f>
        <v>HFC-134a</v>
      </c>
      <c r="G370">
        <v>2013</v>
      </c>
      <c r="H370">
        <f ca="1">Format!K370</f>
        <v>4</v>
      </c>
      <c r="I370">
        <f t="shared" ca="1" si="12"/>
        <v>2</v>
      </c>
      <c r="J370">
        <v>1</v>
      </c>
      <c r="K370">
        <f ca="1">Format!L370</f>
        <v>4</v>
      </c>
      <c r="L370">
        <v>1</v>
      </c>
      <c r="M370">
        <f t="shared" ca="1" si="11"/>
        <v>1.9800930673558992E-8</v>
      </c>
    </row>
    <row r="371" spans="1:13">
      <c r="A371" s="6" t="s">
        <v>1525</v>
      </c>
      <c r="B371">
        <f>Format!H371</f>
        <v>322120</v>
      </c>
      <c r="C371" t="str">
        <f>Format!G371</f>
        <v>US</v>
      </c>
      <c r="D371">
        <f ca="1">Format!J371</f>
        <v>1.750363460822863E-9</v>
      </c>
      <c r="E371" s="6" t="s">
        <v>1</v>
      </c>
      <c r="F371" t="str">
        <f>Format!I371</f>
        <v>HFC-125</v>
      </c>
      <c r="G371">
        <v>2013</v>
      </c>
      <c r="H371">
        <f ca="1">Format!K371</f>
        <v>4</v>
      </c>
      <c r="I371">
        <f t="shared" ca="1" si="12"/>
        <v>2</v>
      </c>
      <c r="J371">
        <v>1</v>
      </c>
      <c r="K371">
        <f ca="1">Format!L371</f>
        <v>4</v>
      </c>
      <c r="L371">
        <v>1</v>
      </c>
      <c r="M371">
        <f t="shared" ca="1" si="11"/>
        <v>1.750363460822863E-9</v>
      </c>
    </row>
    <row r="372" spans="1:13">
      <c r="A372" s="6" t="s">
        <v>1525</v>
      </c>
      <c r="B372">
        <f>Format!H372</f>
        <v>322120</v>
      </c>
      <c r="C372" t="str">
        <f>Format!G372</f>
        <v>US</v>
      </c>
      <c r="D372">
        <f ca="1">Format!J372</f>
        <v>5.5341211498464491E-10</v>
      </c>
      <c r="E372" s="6" t="s">
        <v>1</v>
      </c>
      <c r="F372" t="str">
        <f>Format!I372</f>
        <v>HFC-32</v>
      </c>
      <c r="G372">
        <v>2013</v>
      </c>
      <c r="H372">
        <f ca="1">Format!K372</f>
        <v>4</v>
      </c>
      <c r="I372">
        <f t="shared" ca="1" si="12"/>
        <v>2</v>
      </c>
      <c r="J372">
        <v>1</v>
      </c>
      <c r="K372">
        <f ca="1">Format!L372</f>
        <v>4</v>
      </c>
      <c r="L372">
        <v>1</v>
      </c>
      <c r="M372">
        <f t="shared" ca="1" si="11"/>
        <v>5.5341211498464491E-10</v>
      </c>
    </row>
    <row r="373" spans="1:13">
      <c r="A373" s="6" t="s">
        <v>1525</v>
      </c>
      <c r="B373">
        <f>Format!H373</f>
        <v>322120</v>
      </c>
      <c r="C373" t="str">
        <f>Format!G373</f>
        <v>US</v>
      </c>
      <c r="D373">
        <f ca="1">Format!J373</f>
        <v>1.0947531603471416E-9</v>
      </c>
      <c r="E373" s="6" t="s">
        <v>1</v>
      </c>
      <c r="F373" t="str">
        <f>Format!I373</f>
        <v>HFC-143a</v>
      </c>
      <c r="G373">
        <v>2013</v>
      </c>
      <c r="H373">
        <f ca="1">Format!K373</f>
        <v>4</v>
      </c>
      <c r="I373">
        <f t="shared" ca="1" si="12"/>
        <v>2</v>
      </c>
      <c r="J373">
        <v>1</v>
      </c>
      <c r="K373">
        <f ca="1">Format!L373</f>
        <v>4</v>
      </c>
      <c r="L373">
        <v>1</v>
      </c>
      <c r="M373">
        <f t="shared" ca="1" si="11"/>
        <v>1.0947531603471416E-9</v>
      </c>
    </row>
    <row r="374" spans="1:13">
      <c r="A374" s="6" t="s">
        <v>1525</v>
      </c>
      <c r="B374">
        <f>Format!H374</f>
        <v>322120</v>
      </c>
      <c r="C374" t="str">
        <f>Format!G374</f>
        <v>US</v>
      </c>
      <c r="D374">
        <f ca="1">Format!J374</f>
        <v>4.950245982660816E-11</v>
      </c>
      <c r="E374" s="6" t="s">
        <v>1</v>
      </c>
      <c r="F374" t="str">
        <f>Format!I374</f>
        <v>HFC-236fa</v>
      </c>
      <c r="G374">
        <v>2013</v>
      </c>
      <c r="H374">
        <f ca="1">Format!K374</f>
        <v>4</v>
      </c>
      <c r="I374">
        <f t="shared" ca="1" si="12"/>
        <v>2</v>
      </c>
      <c r="J374">
        <v>1</v>
      </c>
      <c r="K374">
        <f ca="1">Format!L374</f>
        <v>4</v>
      </c>
      <c r="L374">
        <v>1</v>
      </c>
      <c r="M374">
        <f t="shared" ca="1" si="11"/>
        <v>4.950245982660816E-11</v>
      </c>
    </row>
    <row r="375" spans="1:13">
      <c r="A375" s="6" t="s">
        <v>1525</v>
      </c>
      <c r="B375">
        <f>Format!H375</f>
        <v>322130</v>
      </c>
      <c r="C375" t="str">
        <f>Format!G375</f>
        <v>US</v>
      </c>
      <c r="D375">
        <f ca="1">Format!J375</f>
        <v>0.58496925885373352</v>
      </c>
      <c r="E375" s="6" t="s">
        <v>1</v>
      </c>
      <c r="F375" t="str">
        <f>Format!I375</f>
        <v>CO2</v>
      </c>
      <c r="G375">
        <v>2013</v>
      </c>
      <c r="H375">
        <f ca="1">Format!K375</f>
        <v>4</v>
      </c>
      <c r="I375">
        <f t="shared" ca="1" si="12"/>
        <v>2</v>
      </c>
      <c r="J375">
        <v>1</v>
      </c>
      <c r="K375">
        <f ca="1">Format!L375</f>
        <v>4</v>
      </c>
      <c r="L375">
        <v>1</v>
      </c>
      <c r="M375">
        <f t="shared" ca="1" si="11"/>
        <v>0.58496925885373352</v>
      </c>
    </row>
    <row r="376" spans="1:13">
      <c r="A376" s="6" t="s">
        <v>1525</v>
      </c>
      <c r="B376">
        <f>Format!H376</f>
        <v>322130</v>
      </c>
      <c r="C376" t="str">
        <f>Format!G376</f>
        <v>US</v>
      </c>
      <c r="D376">
        <f ca="1">Format!J376</f>
        <v>3.4636901095906618E-3</v>
      </c>
      <c r="E376" s="6" t="s">
        <v>1</v>
      </c>
      <c r="F376" t="str">
        <f>Format!I376</f>
        <v>CH4</v>
      </c>
      <c r="G376">
        <v>2013</v>
      </c>
      <c r="H376">
        <f ca="1">Format!K376</f>
        <v>4</v>
      </c>
      <c r="I376">
        <f t="shared" ca="1" si="12"/>
        <v>2</v>
      </c>
      <c r="J376">
        <v>1</v>
      </c>
      <c r="K376">
        <f ca="1">Format!L376</f>
        <v>4</v>
      </c>
      <c r="L376">
        <v>1</v>
      </c>
      <c r="M376">
        <f t="shared" ca="1" si="11"/>
        <v>3.4636901095906618E-3</v>
      </c>
    </row>
    <row r="377" spans="1:13">
      <c r="A377" s="6" t="s">
        <v>1525</v>
      </c>
      <c r="B377">
        <f>Format!H377</f>
        <v>322130</v>
      </c>
      <c r="C377" t="str">
        <f>Format!G377</f>
        <v>US</v>
      </c>
      <c r="D377">
        <f ca="1">Format!J377</f>
        <v>4.0078560605868718E-5</v>
      </c>
      <c r="E377" s="6" t="s">
        <v>1</v>
      </c>
      <c r="F377" t="str">
        <f>Format!I377</f>
        <v>N2O</v>
      </c>
      <c r="G377">
        <v>2013</v>
      </c>
      <c r="H377">
        <f ca="1">Format!K377</f>
        <v>4</v>
      </c>
      <c r="I377">
        <f t="shared" ca="1" si="12"/>
        <v>2</v>
      </c>
      <c r="J377">
        <v>1</v>
      </c>
      <c r="K377">
        <f ca="1">Format!L377</f>
        <v>4</v>
      </c>
      <c r="L377">
        <v>1</v>
      </c>
      <c r="M377">
        <f t="shared" ca="1" si="11"/>
        <v>4.0078560605868718E-5</v>
      </c>
    </row>
    <row r="378" spans="1:13">
      <c r="A378" s="6" t="s">
        <v>1525</v>
      </c>
      <c r="B378">
        <f>Format!H378</f>
        <v>322130</v>
      </c>
      <c r="C378" t="str">
        <f>Format!G378</f>
        <v>US</v>
      </c>
      <c r="D378">
        <f ca="1">Format!J378</f>
        <v>1.9568717772447994E-8</v>
      </c>
      <c r="E378" s="6" t="s">
        <v>1</v>
      </c>
      <c r="F378" t="str">
        <f>Format!I378</f>
        <v>HFC-134a</v>
      </c>
      <c r="G378">
        <v>2013</v>
      </c>
      <c r="H378">
        <f ca="1">Format!K378</f>
        <v>4</v>
      </c>
      <c r="I378">
        <f t="shared" ca="1" si="12"/>
        <v>2</v>
      </c>
      <c r="J378">
        <v>1</v>
      </c>
      <c r="K378">
        <f ca="1">Format!L378</f>
        <v>4</v>
      </c>
      <c r="L378">
        <v>1</v>
      </c>
      <c r="M378">
        <f t="shared" ca="1" si="11"/>
        <v>1.9568717772447994E-8</v>
      </c>
    </row>
    <row r="379" spans="1:13">
      <c r="A379" s="6" t="s">
        <v>1525</v>
      </c>
      <c r="B379">
        <f>Format!H379</f>
        <v>322130</v>
      </c>
      <c r="C379" t="str">
        <f>Format!G379</f>
        <v>US</v>
      </c>
      <c r="D379">
        <f ca="1">Format!J379</f>
        <v>1.7298362955124403E-9</v>
      </c>
      <c r="E379" s="6" t="s">
        <v>1</v>
      </c>
      <c r="F379" t="str">
        <f>Format!I379</f>
        <v>HFC-125</v>
      </c>
      <c r="G379">
        <v>2013</v>
      </c>
      <c r="H379">
        <f ca="1">Format!K379</f>
        <v>4</v>
      </c>
      <c r="I379">
        <f t="shared" ca="1" si="12"/>
        <v>2</v>
      </c>
      <c r="J379">
        <v>1</v>
      </c>
      <c r="K379">
        <f ca="1">Format!L379</f>
        <v>4</v>
      </c>
      <c r="L379">
        <v>1</v>
      </c>
      <c r="M379">
        <f t="shared" ca="1" si="11"/>
        <v>1.7298362955124403E-9</v>
      </c>
    </row>
    <row r="380" spans="1:13">
      <c r="A380" s="6" t="s">
        <v>1525</v>
      </c>
      <c r="B380">
        <f>Format!H380</f>
        <v>322130</v>
      </c>
      <c r="C380" t="str">
        <f>Format!G380</f>
        <v>US</v>
      </c>
      <c r="D380">
        <f ca="1">Format!J380</f>
        <v>5.469220446516297E-10</v>
      </c>
      <c r="E380" s="6" t="s">
        <v>1</v>
      </c>
      <c r="F380" t="str">
        <f>Format!I380</f>
        <v>HFC-32</v>
      </c>
      <c r="G380">
        <v>2013</v>
      </c>
      <c r="H380">
        <f ca="1">Format!K380</f>
        <v>4</v>
      </c>
      <c r="I380">
        <f t="shared" ca="1" si="12"/>
        <v>2</v>
      </c>
      <c r="J380">
        <v>1</v>
      </c>
      <c r="K380">
        <f ca="1">Format!L380</f>
        <v>4</v>
      </c>
      <c r="L380">
        <v>1</v>
      </c>
      <c r="M380">
        <f t="shared" ca="1" si="11"/>
        <v>5.469220446516297E-10</v>
      </c>
    </row>
    <row r="381" spans="1:13">
      <c r="A381" s="6" t="s">
        <v>1525</v>
      </c>
      <c r="B381">
        <f>Format!H381</f>
        <v>322130</v>
      </c>
      <c r="C381" t="str">
        <f>Format!G381</f>
        <v>US</v>
      </c>
      <c r="D381">
        <f ca="1">Format!J381</f>
        <v>1.0819145816179051E-9</v>
      </c>
      <c r="E381" s="6" t="s">
        <v>1</v>
      </c>
      <c r="F381" t="str">
        <f>Format!I381</f>
        <v>HFC-143a</v>
      </c>
      <c r="G381">
        <v>2013</v>
      </c>
      <c r="H381">
        <f ca="1">Format!K381</f>
        <v>4</v>
      </c>
      <c r="I381">
        <f t="shared" ca="1" si="12"/>
        <v>2</v>
      </c>
      <c r="J381">
        <v>1</v>
      </c>
      <c r="K381">
        <f ca="1">Format!L381</f>
        <v>4</v>
      </c>
      <c r="L381">
        <v>1</v>
      </c>
      <c r="M381">
        <f t="shared" ca="1" si="11"/>
        <v>1.0819145816179051E-9</v>
      </c>
    </row>
    <row r="382" spans="1:13">
      <c r="A382" s="6" t="s">
        <v>1525</v>
      </c>
      <c r="B382">
        <f>Format!H382</f>
        <v>322130</v>
      </c>
      <c r="C382" t="str">
        <f>Format!G382</f>
        <v>US</v>
      </c>
      <c r="D382">
        <f ca="1">Format!J382</f>
        <v>4.8921926012416425E-11</v>
      </c>
      <c r="E382" s="6" t="s">
        <v>1</v>
      </c>
      <c r="F382" t="str">
        <f>Format!I382</f>
        <v>HFC-236fa</v>
      </c>
      <c r="G382">
        <v>2013</v>
      </c>
      <c r="H382">
        <f ca="1">Format!K382</f>
        <v>4</v>
      </c>
      <c r="I382">
        <f t="shared" ca="1" si="12"/>
        <v>2</v>
      </c>
      <c r="J382">
        <v>1</v>
      </c>
      <c r="K382">
        <f ca="1">Format!L382</f>
        <v>4</v>
      </c>
      <c r="L382">
        <v>1</v>
      </c>
      <c r="M382">
        <f t="shared" ca="1" si="11"/>
        <v>4.8921926012416425E-11</v>
      </c>
    </row>
    <row r="383" spans="1:13">
      <c r="A383" s="6" t="s">
        <v>1525</v>
      </c>
      <c r="B383">
        <f>Format!H383</f>
        <v>322210</v>
      </c>
      <c r="C383" t="str">
        <f>Format!G383</f>
        <v>US</v>
      </c>
      <c r="D383">
        <f ca="1">Format!J383</f>
        <v>8.5939060872990122E-2</v>
      </c>
      <c r="E383" s="6" t="s">
        <v>1</v>
      </c>
      <c r="F383" t="str">
        <f>Format!I383</f>
        <v>CO2</v>
      </c>
      <c r="G383">
        <v>2013</v>
      </c>
      <c r="H383">
        <f ca="1">Format!K383</f>
        <v>4</v>
      </c>
      <c r="I383">
        <f t="shared" ca="1" si="12"/>
        <v>2</v>
      </c>
      <c r="J383">
        <v>1</v>
      </c>
      <c r="K383">
        <f ca="1">Format!L383</f>
        <v>4</v>
      </c>
      <c r="L383">
        <v>1</v>
      </c>
      <c r="M383">
        <f t="shared" ca="1" si="11"/>
        <v>8.5939060872990122E-2</v>
      </c>
    </row>
    <row r="384" spans="1:13">
      <c r="A384" s="6" t="s">
        <v>1525</v>
      </c>
      <c r="B384">
        <f>Format!H384</f>
        <v>322210</v>
      </c>
      <c r="C384" t="str">
        <f>Format!G384</f>
        <v>US</v>
      </c>
      <c r="D384">
        <f ca="1">Format!J384</f>
        <v>2.1147046436478445E-6</v>
      </c>
      <c r="E384" s="6" t="s">
        <v>1</v>
      </c>
      <c r="F384" t="str">
        <f>Format!I384</f>
        <v>CH4</v>
      </c>
      <c r="G384">
        <v>2013</v>
      </c>
      <c r="H384">
        <f ca="1">Format!K384</f>
        <v>4</v>
      </c>
      <c r="I384">
        <f t="shared" ca="1" si="12"/>
        <v>2</v>
      </c>
      <c r="J384">
        <v>1</v>
      </c>
      <c r="K384">
        <f ca="1">Format!L384</f>
        <v>4</v>
      </c>
      <c r="L384">
        <v>1</v>
      </c>
      <c r="M384">
        <f t="shared" ca="1" si="11"/>
        <v>2.1147046436478445E-6</v>
      </c>
    </row>
    <row r="385" spans="1:13">
      <c r="A385" s="6" t="s">
        <v>1525</v>
      </c>
      <c r="B385">
        <f>Format!H385</f>
        <v>322210</v>
      </c>
      <c r="C385" t="str">
        <f>Format!G385</f>
        <v>US</v>
      </c>
      <c r="D385">
        <f ca="1">Format!J385</f>
        <v>9.2607240463631094E-8</v>
      </c>
      <c r="E385" s="6" t="s">
        <v>1</v>
      </c>
      <c r="F385" t="str">
        <f>Format!I385</f>
        <v>HFC-134a</v>
      </c>
      <c r="G385">
        <v>2013</v>
      </c>
      <c r="H385">
        <f ca="1">Format!K385</f>
        <v>4</v>
      </c>
      <c r="I385">
        <f t="shared" ca="1" si="12"/>
        <v>2</v>
      </c>
      <c r="J385">
        <v>1</v>
      </c>
      <c r="K385">
        <f ca="1">Format!L385</f>
        <v>4</v>
      </c>
      <c r="L385">
        <v>1</v>
      </c>
      <c r="M385">
        <f t="shared" ca="1" si="11"/>
        <v>9.2607240463631094E-8</v>
      </c>
    </row>
    <row r="386" spans="1:13">
      <c r="A386" s="6" t="s">
        <v>1525</v>
      </c>
      <c r="B386">
        <f>Format!H386</f>
        <v>322210</v>
      </c>
      <c r="C386" t="str">
        <f>Format!G386</f>
        <v>US</v>
      </c>
      <c r="D386">
        <f ca="1">Format!J386</f>
        <v>2.6451999062980929E-7</v>
      </c>
      <c r="E386" s="6" t="s">
        <v>1</v>
      </c>
      <c r="F386" t="str">
        <f>Format!I386</f>
        <v>N2O</v>
      </c>
      <c r="G386">
        <v>2013</v>
      </c>
      <c r="H386">
        <f ca="1">Format!K386</f>
        <v>4</v>
      </c>
      <c r="I386">
        <f t="shared" ca="1" si="12"/>
        <v>2</v>
      </c>
      <c r="J386">
        <v>1</v>
      </c>
      <c r="K386">
        <f ca="1">Format!L386</f>
        <v>4</v>
      </c>
      <c r="L386">
        <v>1</v>
      </c>
      <c r="M386">
        <f t="shared" ca="1" si="11"/>
        <v>2.6451999062980929E-7</v>
      </c>
    </row>
    <row r="387" spans="1:13">
      <c r="A387" s="6" t="s">
        <v>1525</v>
      </c>
      <c r="B387">
        <f>Format!H387</f>
        <v>322210</v>
      </c>
      <c r="C387" t="str">
        <f>Format!G387</f>
        <v>US</v>
      </c>
      <c r="D387">
        <f ca="1">Format!J387</f>
        <v>8.1862985426048876E-9</v>
      </c>
      <c r="E387" s="6" t="s">
        <v>1</v>
      </c>
      <c r="F387" t="str">
        <f>Format!I387</f>
        <v>HFC-125</v>
      </c>
      <c r="G387">
        <v>2013</v>
      </c>
      <c r="H387">
        <f ca="1">Format!K387</f>
        <v>4</v>
      </c>
      <c r="I387">
        <f t="shared" ca="1" si="12"/>
        <v>2</v>
      </c>
      <c r="J387">
        <v>1</v>
      </c>
      <c r="K387">
        <f ca="1">Format!L387</f>
        <v>4</v>
      </c>
      <c r="L387">
        <v>1</v>
      </c>
      <c r="M387">
        <f t="shared" ca="1" si="11"/>
        <v>8.1862985426048876E-9</v>
      </c>
    </row>
    <row r="388" spans="1:13">
      <c r="A388" s="6" t="s">
        <v>1525</v>
      </c>
      <c r="B388">
        <f>Format!H388</f>
        <v>322210</v>
      </c>
      <c r="C388" t="str">
        <f>Format!G388</f>
        <v>US</v>
      </c>
      <c r="D388">
        <f ca="1">Format!J388</f>
        <v>2.5882606051596306E-9</v>
      </c>
      <c r="E388" s="6" t="s">
        <v>1</v>
      </c>
      <c r="F388" t="str">
        <f>Format!I388</f>
        <v>HFC-32</v>
      </c>
      <c r="G388">
        <v>2013</v>
      </c>
      <c r="H388">
        <f ca="1">Format!K388</f>
        <v>4</v>
      </c>
      <c r="I388">
        <f t="shared" ca="1" si="12"/>
        <v>2</v>
      </c>
      <c r="J388">
        <v>1</v>
      </c>
      <c r="K388">
        <f ca="1">Format!L388</f>
        <v>4</v>
      </c>
      <c r="L388">
        <v>1</v>
      </c>
      <c r="M388">
        <f t="shared" ref="M388:M451" ca="1" si="13">IFERROR(D388,"")</f>
        <v>2.5882606051596306E-9</v>
      </c>
    </row>
    <row r="389" spans="1:13">
      <c r="A389" s="6" t="s">
        <v>1525</v>
      </c>
      <c r="B389">
        <f>Format!H389</f>
        <v>322210</v>
      </c>
      <c r="C389" t="str">
        <f>Format!G389</f>
        <v>US</v>
      </c>
      <c r="D389">
        <f ca="1">Format!J389</f>
        <v>5.1200658615490014E-9</v>
      </c>
      <c r="E389" s="6" t="s">
        <v>1</v>
      </c>
      <c r="F389" t="str">
        <f>Format!I389</f>
        <v>HFC-143a</v>
      </c>
      <c r="G389">
        <v>2013</v>
      </c>
      <c r="H389">
        <f ca="1">Format!K389</f>
        <v>4</v>
      </c>
      <c r="I389">
        <f t="shared" ca="1" si="12"/>
        <v>2</v>
      </c>
      <c r="J389">
        <v>1</v>
      </c>
      <c r="K389">
        <f ca="1">Format!L389</f>
        <v>4</v>
      </c>
      <c r="L389">
        <v>1</v>
      </c>
      <c r="M389">
        <f t="shared" ca="1" si="13"/>
        <v>5.1200658615490014E-9</v>
      </c>
    </row>
    <row r="390" spans="1:13">
      <c r="A390" s="6" t="s">
        <v>1525</v>
      </c>
      <c r="B390">
        <f>Format!H390</f>
        <v>322210</v>
      </c>
      <c r="C390" t="str">
        <f>Format!G390</f>
        <v>US</v>
      </c>
      <c r="D390">
        <f ca="1">Format!J390</f>
        <v>2.3151872385602201E-10</v>
      </c>
      <c r="E390" s="6" t="s">
        <v>1</v>
      </c>
      <c r="F390" t="str">
        <f>Format!I390</f>
        <v>HFC-236fa</v>
      </c>
      <c r="G390">
        <v>2013</v>
      </c>
      <c r="H390">
        <f ca="1">Format!K390</f>
        <v>4</v>
      </c>
      <c r="I390">
        <f t="shared" ca="1" si="12"/>
        <v>2</v>
      </c>
      <c r="J390">
        <v>1</v>
      </c>
      <c r="K390">
        <f ca="1">Format!L390</f>
        <v>4</v>
      </c>
      <c r="L390">
        <v>1</v>
      </c>
      <c r="M390">
        <f t="shared" ca="1" si="13"/>
        <v>2.3151872385602201E-10</v>
      </c>
    </row>
    <row r="391" spans="1:13">
      <c r="A391" s="6" t="s">
        <v>1525</v>
      </c>
      <c r="B391">
        <f>Format!H391</f>
        <v>322220</v>
      </c>
      <c r="C391" t="str">
        <f>Format!G391</f>
        <v>US</v>
      </c>
      <c r="D391">
        <f ca="1">Format!J391</f>
        <v>0.11924107375262907</v>
      </c>
      <c r="E391" s="6" t="s">
        <v>1</v>
      </c>
      <c r="F391" t="str">
        <f>Format!I391</f>
        <v>CO2</v>
      </c>
      <c r="G391">
        <v>2013</v>
      </c>
      <c r="H391">
        <f ca="1">Format!K391</f>
        <v>4</v>
      </c>
      <c r="I391">
        <f t="shared" ca="1" si="12"/>
        <v>2</v>
      </c>
      <c r="J391">
        <v>1</v>
      </c>
      <c r="K391">
        <f ca="1">Format!L391</f>
        <v>4</v>
      </c>
      <c r="L391">
        <v>1</v>
      </c>
      <c r="M391">
        <f t="shared" ca="1" si="13"/>
        <v>0.11924107375262907</v>
      </c>
    </row>
    <row r="392" spans="1:13">
      <c r="A392" s="6" t="s">
        <v>1525</v>
      </c>
      <c r="B392">
        <f>Format!H392</f>
        <v>322220</v>
      </c>
      <c r="C392" t="str">
        <f>Format!G392</f>
        <v>US</v>
      </c>
      <c r="D392">
        <f ca="1">Format!J392</f>
        <v>2.5477081296897143E-6</v>
      </c>
      <c r="E392" s="6" t="s">
        <v>1</v>
      </c>
      <c r="F392" t="str">
        <f>Format!I392</f>
        <v>CH4</v>
      </c>
      <c r="G392">
        <v>2013</v>
      </c>
      <c r="H392">
        <f ca="1">Format!K392</f>
        <v>4</v>
      </c>
      <c r="I392">
        <f t="shared" ca="1" si="12"/>
        <v>2</v>
      </c>
      <c r="J392">
        <v>1</v>
      </c>
      <c r="K392">
        <f ca="1">Format!L392</f>
        <v>4</v>
      </c>
      <c r="L392">
        <v>1</v>
      </c>
      <c r="M392">
        <f t="shared" ca="1" si="13"/>
        <v>2.5477081296897143E-6</v>
      </c>
    </row>
    <row r="393" spans="1:13">
      <c r="A393" s="6" t="s">
        <v>1525</v>
      </c>
      <c r="B393">
        <f>Format!H393</f>
        <v>322220</v>
      </c>
      <c r="C393" t="str">
        <f>Format!G393</f>
        <v>US</v>
      </c>
      <c r="D393">
        <f ca="1">Format!J393</f>
        <v>2.4762142072160781E-7</v>
      </c>
      <c r="E393" s="6" t="s">
        <v>1</v>
      </c>
      <c r="F393" t="str">
        <f>Format!I393</f>
        <v>N2O</v>
      </c>
      <c r="G393">
        <v>2013</v>
      </c>
      <c r="H393">
        <f ca="1">Format!K393</f>
        <v>4</v>
      </c>
      <c r="I393">
        <f t="shared" ca="1" si="12"/>
        <v>2</v>
      </c>
      <c r="J393">
        <v>1</v>
      </c>
      <c r="K393">
        <f ca="1">Format!L393</f>
        <v>4</v>
      </c>
      <c r="L393">
        <v>1</v>
      </c>
      <c r="M393">
        <f t="shared" ca="1" si="13"/>
        <v>2.4762142072160781E-7</v>
      </c>
    </row>
    <row r="394" spans="1:13">
      <c r="A394" s="6" t="s">
        <v>1525</v>
      </c>
      <c r="B394">
        <f>Format!H394</f>
        <v>322230</v>
      </c>
      <c r="C394" t="str">
        <f>Format!G394</f>
        <v>US</v>
      </c>
      <c r="D394">
        <f ca="1">Format!J394</f>
        <v>1.7267112835141693E-2</v>
      </c>
      <c r="E394" s="6" t="s">
        <v>1</v>
      </c>
      <c r="F394" t="str">
        <f>Format!I394</f>
        <v>CO2</v>
      </c>
      <c r="G394">
        <v>2013</v>
      </c>
      <c r="H394">
        <f ca="1">Format!K394</f>
        <v>4</v>
      </c>
      <c r="I394">
        <f t="shared" ca="1" si="12"/>
        <v>2</v>
      </c>
      <c r="J394">
        <v>1</v>
      </c>
      <c r="K394">
        <f ca="1">Format!L394</f>
        <v>4</v>
      </c>
      <c r="L394">
        <v>1</v>
      </c>
      <c r="M394">
        <f t="shared" ca="1" si="13"/>
        <v>1.7267112835141693E-2</v>
      </c>
    </row>
    <row r="395" spans="1:13">
      <c r="A395" s="6" t="s">
        <v>1525</v>
      </c>
      <c r="B395">
        <f>Format!H395</f>
        <v>322230</v>
      </c>
      <c r="C395" t="str">
        <f>Format!G395</f>
        <v>US</v>
      </c>
      <c r="D395">
        <f ca="1">Format!J395</f>
        <v>3.7660094709383369E-7</v>
      </c>
      <c r="E395" s="6" t="s">
        <v>1</v>
      </c>
      <c r="F395" t="str">
        <f>Format!I395</f>
        <v>CH4</v>
      </c>
      <c r="G395">
        <v>2013</v>
      </c>
      <c r="H395">
        <f ca="1">Format!K395</f>
        <v>4</v>
      </c>
      <c r="I395">
        <f t="shared" ca="1" si="12"/>
        <v>2</v>
      </c>
      <c r="J395">
        <v>1</v>
      </c>
      <c r="K395">
        <f ca="1">Format!L395</f>
        <v>4</v>
      </c>
      <c r="L395">
        <v>1</v>
      </c>
      <c r="M395">
        <f t="shared" ca="1" si="13"/>
        <v>3.7660094709383369E-7</v>
      </c>
    </row>
    <row r="396" spans="1:13">
      <c r="A396" s="6" t="s">
        <v>1525</v>
      </c>
      <c r="B396">
        <f>Format!H396</f>
        <v>322230</v>
      </c>
      <c r="C396" t="str">
        <f>Format!G396</f>
        <v>US</v>
      </c>
      <c r="D396">
        <f ca="1">Format!J396</f>
        <v>3.8174680546570105E-8</v>
      </c>
      <c r="E396" s="6" t="s">
        <v>1</v>
      </c>
      <c r="F396" t="str">
        <f>Format!I396</f>
        <v>N2O</v>
      </c>
      <c r="G396">
        <v>2013</v>
      </c>
      <c r="H396">
        <f ca="1">Format!K396</f>
        <v>4</v>
      </c>
      <c r="I396">
        <f t="shared" ca="1" si="12"/>
        <v>2</v>
      </c>
      <c r="J396">
        <v>1</v>
      </c>
      <c r="K396">
        <f ca="1">Format!L396</f>
        <v>4</v>
      </c>
      <c r="L396">
        <v>1</v>
      </c>
      <c r="M396">
        <f t="shared" ca="1" si="13"/>
        <v>3.8174680546570105E-8</v>
      </c>
    </row>
    <row r="397" spans="1:13">
      <c r="A397" s="6" t="s">
        <v>1525</v>
      </c>
      <c r="B397">
        <f>Format!H397</f>
        <v>322291</v>
      </c>
      <c r="C397" t="str">
        <f>Format!G397</f>
        <v>US</v>
      </c>
      <c r="D397">
        <f ca="1">Format!J397</f>
        <v>7.2406433734186856E-2</v>
      </c>
      <c r="E397" s="6" t="s">
        <v>1</v>
      </c>
      <c r="F397" t="str">
        <f>Format!I397</f>
        <v>CO2</v>
      </c>
      <c r="G397">
        <v>2013</v>
      </c>
      <c r="H397">
        <f ca="1">Format!K397</f>
        <v>4</v>
      </c>
      <c r="I397">
        <f t="shared" ca="1" si="12"/>
        <v>2</v>
      </c>
      <c r="J397">
        <v>1</v>
      </c>
      <c r="K397">
        <f ca="1">Format!L397</f>
        <v>4</v>
      </c>
      <c r="L397">
        <v>1</v>
      </c>
      <c r="M397">
        <f t="shared" ca="1" si="13"/>
        <v>7.2406433734186856E-2</v>
      </c>
    </row>
    <row r="398" spans="1:13">
      <c r="A398" s="6" t="s">
        <v>1525</v>
      </c>
      <c r="B398">
        <f>Format!H398</f>
        <v>322291</v>
      </c>
      <c r="C398" t="str">
        <f>Format!G398</f>
        <v>US</v>
      </c>
      <c r="D398">
        <f ca="1">Format!J398</f>
        <v>1.1899747616530648E-5</v>
      </c>
      <c r="E398" s="6" t="s">
        <v>1</v>
      </c>
      <c r="F398" t="str">
        <f>Format!I398</f>
        <v>CH4</v>
      </c>
      <c r="G398">
        <v>2013</v>
      </c>
      <c r="H398">
        <f ca="1">Format!K398</f>
        <v>4</v>
      </c>
      <c r="I398">
        <f t="shared" ca="1" si="12"/>
        <v>2</v>
      </c>
      <c r="J398">
        <v>1</v>
      </c>
      <c r="K398">
        <f ca="1">Format!L398</f>
        <v>4</v>
      </c>
      <c r="L398">
        <v>1</v>
      </c>
      <c r="M398">
        <f t="shared" ca="1" si="13"/>
        <v>1.1899747616530648E-5</v>
      </c>
    </row>
    <row r="399" spans="1:13">
      <c r="A399" s="6" t="s">
        <v>1525</v>
      </c>
      <c r="B399">
        <f>Format!H399</f>
        <v>322291</v>
      </c>
      <c r="C399" t="str">
        <f>Format!G399</f>
        <v>US</v>
      </c>
      <c r="D399">
        <f ca="1">Format!J399</f>
        <v>4.8625529420556556E-6</v>
      </c>
      <c r="E399" s="6" t="s">
        <v>1</v>
      </c>
      <c r="F399" t="str">
        <f>Format!I399</f>
        <v>N2O</v>
      </c>
      <c r="G399">
        <v>2013</v>
      </c>
      <c r="H399">
        <f ca="1">Format!K399</f>
        <v>4</v>
      </c>
      <c r="I399">
        <f t="shared" ca="1" si="12"/>
        <v>2</v>
      </c>
      <c r="J399">
        <v>1</v>
      </c>
      <c r="K399">
        <f ca="1">Format!L399</f>
        <v>4</v>
      </c>
      <c r="L399">
        <v>1</v>
      </c>
      <c r="M399">
        <f t="shared" ca="1" si="13"/>
        <v>4.8625529420556556E-6</v>
      </c>
    </row>
    <row r="400" spans="1:13">
      <c r="A400" s="6" t="s">
        <v>1525</v>
      </c>
      <c r="B400">
        <f>Format!H400</f>
        <v>322299</v>
      </c>
      <c r="C400" t="str">
        <f>Format!G400</f>
        <v>US</v>
      </c>
      <c r="D400">
        <f ca="1">Format!J400</f>
        <v>0.11503700621713167</v>
      </c>
      <c r="E400" s="6" t="s">
        <v>1</v>
      </c>
      <c r="F400" t="str">
        <f>Format!I400</f>
        <v>CO2</v>
      </c>
      <c r="G400">
        <v>2013</v>
      </c>
      <c r="H400">
        <f ca="1">Format!K400</f>
        <v>4</v>
      </c>
      <c r="I400">
        <f t="shared" ca="1" si="12"/>
        <v>2</v>
      </c>
      <c r="J400">
        <v>1</v>
      </c>
      <c r="K400">
        <f ca="1">Format!L400</f>
        <v>4</v>
      </c>
      <c r="L400">
        <v>1</v>
      </c>
      <c r="M400">
        <f t="shared" ca="1" si="13"/>
        <v>0.11503700621713167</v>
      </c>
    </row>
    <row r="401" spans="1:13">
      <c r="A401" s="6" t="s">
        <v>1525</v>
      </c>
      <c r="B401">
        <f>Format!H401</f>
        <v>322299</v>
      </c>
      <c r="C401" t="str">
        <f>Format!G401</f>
        <v>US</v>
      </c>
      <c r="D401">
        <f ca="1">Format!J401</f>
        <v>2.4686911100975616E-6</v>
      </c>
      <c r="E401" s="6" t="s">
        <v>1</v>
      </c>
      <c r="F401" t="str">
        <f>Format!I401</f>
        <v>CH4</v>
      </c>
      <c r="G401">
        <v>2013</v>
      </c>
      <c r="H401">
        <f ca="1">Format!K401</f>
        <v>4</v>
      </c>
      <c r="I401">
        <f t="shared" ca="1" si="12"/>
        <v>2</v>
      </c>
      <c r="J401">
        <v>1</v>
      </c>
      <c r="K401">
        <f ca="1">Format!L401</f>
        <v>4</v>
      </c>
      <c r="L401">
        <v>1</v>
      </c>
      <c r="M401">
        <f t="shared" ca="1" si="13"/>
        <v>2.4686911100975616E-6</v>
      </c>
    </row>
    <row r="402" spans="1:13">
      <c r="A402" s="6" t="s">
        <v>1525</v>
      </c>
      <c r="B402">
        <f>Format!H402</f>
        <v>322299</v>
      </c>
      <c r="C402" t="str">
        <f>Format!G402</f>
        <v>US</v>
      </c>
      <c r="D402">
        <f ca="1">Format!J402</f>
        <v>2.418316500466911E-7</v>
      </c>
      <c r="E402" s="6" t="s">
        <v>1</v>
      </c>
      <c r="F402" t="str">
        <f>Format!I402</f>
        <v>N2O</v>
      </c>
      <c r="G402">
        <v>2013</v>
      </c>
      <c r="H402">
        <f ca="1">Format!K402</f>
        <v>4</v>
      </c>
      <c r="I402">
        <f t="shared" ca="1" si="12"/>
        <v>2</v>
      </c>
      <c r="J402">
        <v>1</v>
      </c>
      <c r="K402">
        <f ca="1">Format!L402</f>
        <v>4</v>
      </c>
      <c r="L402">
        <v>1</v>
      </c>
      <c r="M402">
        <f t="shared" ca="1" si="13"/>
        <v>2.418316500466911E-7</v>
      </c>
    </row>
    <row r="403" spans="1:13">
      <c r="A403" s="6" t="s">
        <v>1525</v>
      </c>
      <c r="B403">
        <f>Format!H403</f>
        <v>323110</v>
      </c>
      <c r="C403" t="str">
        <f>Format!G403</f>
        <v>US</v>
      </c>
      <c r="D403">
        <f ca="1">Format!J403</f>
        <v>5.8181291113946855E-2</v>
      </c>
      <c r="E403" s="6" t="s">
        <v>1</v>
      </c>
      <c r="F403" t="str">
        <f>Format!I403</f>
        <v>CO2</v>
      </c>
      <c r="G403">
        <v>2013</v>
      </c>
      <c r="H403">
        <f ca="1">Format!K403</f>
        <v>4</v>
      </c>
      <c r="I403">
        <f t="shared" ca="1" si="12"/>
        <v>2</v>
      </c>
      <c r="J403">
        <v>1</v>
      </c>
      <c r="K403">
        <f ca="1">Format!L403</f>
        <v>4</v>
      </c>
      <c r="L403">
        <v>1</v>
      </c>
      <c r="M403">
        <f t="shared" ca="1" si="13"/>
        <v>5.8181291113946855E-2</v>
      </c>
    </row>
    <row r="404" spans="1:13">
      <c r="A404" s="6" t="s">
        <v>1525</v>
      </c>
      <c r="B404">
        <f>Format!H404</f>
        <v>323110</v>
      </c>
      <c r="C404" t="str">
        <f>Format!G404</f>
        <v>US</v>
      </c>
      <c r="D404">
        <f ca="1">Format!J404</f>
        <v>2.1249216153179579E-6</v>
      </c>
      <c r="E404" s="6" t="s">
        <v>1</v>
      </c>
      <c r="F404" t="str">
        <f>Format!I404</f>
        <v>CH4</v>
      </c>
      <c r="G404">
        <v>2013</v>
      </c>
      <c r="H404">
        <f ca="1">Format!K404</f>
        <v>4</v>
      </c>
      <c r="I404">
        <f t="shared" ca="1" si="12"/>
        <v>2</v>
      </c>
      <c r="J404">
        <v>1</v>
      </c>
      <c r="K404">
        <f ca="1">Format!L404</f>
        <v>4</v>
      </c>
      <c r="L404">
        <v>1</v>
      </c>
      <c r="M404">
        <f t="shared" ca="1" si="13"/>
        <v>2.1249216153179579E-6</v>
      </c>
    </row>
    <row r="405" spans="1:13">
      <c r="A405" s="6" t="s">
        <v>1525</v>
      </c>
      <c r="B405">
        <f>Format!H405</f>
        <v>323110</v>
      </c>
      <c r="C405" t="str">
        <f>Format!G405</f>
        <v>US</v>
      </c>
      <c r="D405">
        <f ca="1">Format!J405</f>
        <v>3.9403455216884774E-7</v>
      </c>
      <c r="E405" s="6" t="s">
        <v>1</v>
      </c>
      <c r="F405" t="str">
        <f>Format!I405</f>
        <v>N2O</v>
      </c>
      <c r="G405">
        <v>2013</v>
      </c>
      <c r="H405">
        <f ca="1">Format!K405</f>
        <v>4</v>
      </c>
      <c r="I405">
        <f t="shared" ca="1" si="12"/>
        <v>2</v>
      </c>
      <c r="J405">
        <v>1</v>
      </c>
      <c r="K405">
        <f ca="1">Format!L405</f>
        <v>4</v>
      </c>
      <c r="L405">
        <v>1</v>
      </c>
      <c r="M405">
        <f t="shared" ca="1" si="13"/>
        <v>3.9403455216884774E-7</v>
      </c>
    </row>
    <row r="406" spans="1:13">
      <c r="A406" s="6" t="s">
        <v>1525</v>
      </c>
      <c r="B406">
        <f>Format!H406</f>
        <v>323110</v>
      </c>
      <c r="C406" t="str">
        <f>Format!G406</f>
        <v>US</v>
      </c>
      <c r="D406">
        <f ca="1">Format!J406</f>
        <v>2.5934107030499178E-8</v>
      </c>
      <c r="E406" s="6" t="s">
        <v>1</v>
      </c>
      <c r="F406" t="str">
        <f>Format!I406</f>
        <v>HFC-134a</v>
      </c>
      <c r="G406">
        <v>2013</v>
      </c>
      <c r="H406">
        <f ca="1">Format!K406</f>
        <v>4</v>
      </c>
      <c r="I406">
        <f t="shared" ca="1" si="12"/>
        <v>2</v>
      </c>
      <c r="J406">
        <v>1</v>
      </c>
      <c r="K406">
        <f ca="1">Format!L406</f>
        <v>4</v>
      </c>
      <c r="L406">
        <v>1</v>
      </c>
      <c r="M406">
        <f t="shared" ca="1" si="13"/>
        <v>2.5934107030499178E-8</v>
      </c>
    </row>
    <row r="407" spans="1:13">
      <c r="A407" s="6" t="s">
        <v>1525</v>
      </c>
      <c r="B407">
        <f>Format!H407</f>
        <v>323110</v>
      </c>
      <c r="C407" t="str">
        <f>Format!G407</f>
        <v>US</v>
      </c>
      <c r="D407">
        <f ca="1">Format!J407</f>
        <v>2.2925242294733013E-9</v>
      </c>
      <c r="E407" s="6" t="s">
        <v>1</v>
      </c>
      <c r="F407" t="str">
        <f>Format!I407</f>
        <v>HFC-125</v>
      </c>
      <c r="G407">
        <v>2013</v>
      </c>
      <c r="H407">
        <f ca="1">Format!K407</f>
        <v>4</v>
      </c>
      <c r="I407">
        <f t="shared" ca="1" si="12"/>
        <v>2</v>
      </c>
      <c r="J407">
        <v>1</v>
      </c>
      <c r="K407">
        <f ca="1">Format!L407</f>
        <v>4</v>
      </c>
      <c r="L407">
        <v>1</v>
      </c>
      <c r="M407">
        <f t="shared" ca="1" si="13"/>
        <v>2.2925242294733013E-9</v>
      </c>
    </row>
    <row r="408" spans="1:13">
      <c r="A408" s="6" t="s">
        <v>1525</v>
      </c>
      <c r="B408">
        <f>Format!H408</f>
        <v>323110</v>
      </c>
      <c r="C408" t="str">
        <f>Format!G408</f>
        <v>US</v>
      </c>
      <c r="D408">
        <f ca="1">Format!J408</f>
        <v>7.2482699215506358E-10</v>
      </c>
      <c r="E408" s="6" t="s">
        <v>1</v>
      </c>
      <c r="F408" t="str">
        <f>Format!I408</f>
        <v>HFC-32</v>
      </c>
      <c r="G408">
        <v>2013</v>
      </c>
      <c r="H408">
        <f ca="1">Format!K408</f>
        <v>4</v>
      </c>
      <c r="I408">
        <f t="shared" ca="1" si="12"/>
        <v>2</v>
      </c>
      <c r="J408">
        <v>1</v>
      </c>
      <c r="K408">
        <f ca="1">Format!L408</f>
        <v>4</v>
      </c>
      <c r="L408">
        <v>1</v>
      </c>
      <c r="M408">
        <f t="shared" ca="1" si="13"/>
        <v>7.2482699215506358E-10</v>
      </c>
    </row>
    <row r="409" spans="1:13">
      <c r="A409" s="6" t="s">
        <v>1525</v>
      </c>
      <c r="B409">
        <f>Format!H409</f>
        <v>323110</v>
      </c>
      <c r="C409" t="str">
        <f>Format!G409</f>
        <v>US</v>
      </c>
      <c r="D409">
        <f ca="1">Format!J409</f>
        <v>1.4338439995819128E-9</v>
      </c>
      <c r="E409" s="6" t="s">
        <v>1</v>
      </c>
      <c r="F409" t="str">
        <f>Format!I409</f>
        <v>HFC-143a</v>
      </c>
      <c r="G409">
        <v>2013</v>
      </c>
      <c r="H409">
        <f ca="1">Format!K409</f>
        <v>4</v>
      </c>
      <c r="I409">
        <f t="shared" ca="1" si="12"/>
        <v>2</v>
      </c>
      <c r="J409">
        <v>1</v>
      </c>
      <c r="K409">
        <f ca="1">Format!L409</f>
        <v>4</v>
      </c>
      <c r="L409">
        <v>1</v>
      </c>
      <c r="M409">
        <f t="shared" ca="1" si="13"/>
        <v>1.4338439995819128E-9</v>
      </c>
    </row>
    <row r="410" spans="1:13">
      <c r="A410" s="6" t="s">
        <v>1525</v>
      </c>
      <c r="B410">
        <f>Format!H410</f>
        <v>323110</v>
      </c>
      <c r="C410" t="str">
        <f>Format!G410</f>
        <v>US</v>
      </c>
      <c r="D410">
        <f ca="1">Format!J410</f>
        <v>6.4835441958824524E-11</v>
      </c>
      <c r="E410" s="6" t="s">
        <v>1</v>
      </c>
      <c r="F410" t="str">
        <f>Format!I410</f>
        <v>HFC-236fa</v>
      </c>
      <c r="G410">
        <v>2013</v>
      </c>
      <c r="H410">
        <f ca="1">Format!K410</f>
        <v>4</v>
      </c>
      <c r="I410">
        <f t="shared" ca="1" si="12"/>
        <v>2</v>
      </c>
      <c r="J410">
        <v>1</v>
      </c>
      <c r="K410">
        <f ca="1">Format!L410</f>
        <v>4</v>
      </c>
      <c r="L410">
        <v>1</v>
      </c>
      <c r="M410">
        <f t="shared" ca="1" si="13"/>
        <v>6.4835441958824524E-11</v>
      </c>
    </row>
    <row r="411" spans="1:13">
      <c r="A411" s="6" t="s">
        <v>1525</v>
      </c>
      <c r="B411">
        <f>Format!H411</f>
        <v>323120</v>
      </c>
      <c r="C411" t="str">
        <f>Format!G411</f>
        <v>US</v>
      </c>
      <c r="D411">
        <f ca="1">Format!J411</f>
        <v>1.2830467113248256E-2</v>
      </c>
      <c r="E411" s="6" t="s">
        <v>1</v>
      </c>
      <c r="F411" t="str">
        <f>Format!I411</f>
        <v>CO2</v>
      </c>
      <c r="G411">
        <v>2013</v>
      </c>
      <c r="H411">
        <f ca="1">Format!K411</f>
        <v>4</v>
      </c>
      <c r="I411">
        <f t="shared" ca="1" si="12"/>
        <v>2</v>
      </c>
      <c r="J411">
        <v>1</v>
      </c>
      <c r="K411">
        <f ca="1">Format!L411</f>
        <v>4</v>
      </c>
      <c r="L411">
        <v>1</v>
      </c>
      <c r="M411">
        <f t="shared" ca="1" si="13"/>
        <v>1.2830467113248256E-2</v>
      </c>
    </row>
    <row r="412" spans="1:13">
      <c r="A412" s="6" t="s">
        <v>1525</v>
      </c>
      <c r="B412">
        <f>Format!H412</f>
        <v>323120</v>
      </c>
      <c r="C412" t="str">
        <f>Format!G412</f>
        <v>US</v>
      </c>
      <c r="D412">
        <f ca="1">Format!J412</f>
        <v>2.8270833306087902E-7</v>
      </c>
      <c r="E412" s="6" t="s">
        <v>1</v>
      </c>
      <c r="F412" t="str">
        <f>Format!I412</f>
        <v>CH4</v>
      </c>
      <c r="G412">
        <v>2013</v>
      </c>
      <c r="H412">
        <f ca="1">Format!K412</f>
        <v>4</v>
      </c>
      <c r="I412">
        <f t="shared" ca="1" si="12"/>
        <v>2</v>
      </c>
      <c r="J412">
        <v>1</v>
      </c>
      <c r="K412">
        <f ca="1">Format!L412</f>
        <v>4</v>
      </c>
      <c r="L412">
        <v>1</v>
      </c>
      <c r="M412">
        <f t="shared" ca="1" si="13"/>
        <v>2.8270833306087902E-7</v>
      </c>
    </row>
    <row r="413" spans="1:13">
      <c r="A413" s="6" t="s">
        <v>1525</v>
      </c>
      <c r="B413">
        <f>Format!H413</f>
        <v>323120</v>
      </c>
      <c r="C413" t="str">
        <f>Format!G413</f>
        <v>US</v>
      </c>
      <c r="D413">
        <f ca="1">Format!J413</f>
        <v>8.9059783360506062E-8</v>
      </c>
      <c r="E413" s="6" t="s">
        <v>1</v>
      </c>
      <c r="F413" t="str">
        <f>Format!I413</f>
        <v>HFC-134a</v>
      </c>
      <c r="G413">
        <v>2013</v>
      </c>
      <c r="H413">
        <f ca="1">Format!K413</f>
        <v>4</v>
      </c>
      <c r="I413">
        <f t="shared" ca="1" si="12"/>
        <v>2</v>
      </c>
      <c r="J413">
        <v>1</v>
      </c>
      <c r="K413">
        <f ca="1">Format!L413</f>
        <v>4</v>
      </c>
      <c r="L413">
        <v>1</v>
      </c>
      <c r="M413">
        <f t="shared" ca="1" si="13"/>
        <v>8.9059783360506062E-8</v>
      </c>
    </row>
    <row r="414" spans="1:13">
      <c r="A414" s="6" t="s">
        <v>1525</v>
      </c>
      <c r="B414">
        <f>Format!H414</f>
        <v>323120</v>
      </c>
      <c r="C414" t="str">
        <f>Format!G414</f>
        <v>US</v>
      </c>
      <c r="D414">
        <f ca="1">Format!J414</f>
        <v>7.872710287865013E-9</v>
      </c>
      <c r="E414" s="6" t="s">
        <v>1</v>
      </c>
      <c r="F414" t="str">
        <f>Format!I414</f>
        <v>HFC-125</v>
      </c>
      <c r="G414">
        <v>2013</v>
      </c>
      <c r="H414">
        <f ca="1">Format!K414</f>
        <v>4</v>
      </c>
      <c r="I414">
        <f t="shared" ca="1" si="12"/>
        <v>2</v>
      </c>
      <c r="J414">
        <v>1</v>
      </c>
      <c r="K414">
        <f ca="1">Format!L414</f>
        <v>4</v>
      </c>
      <c r="L414">
        <v>1</v>
      </c>
      <c r="M414">
        <f t="shared" ca="1" si="13"/>
        <v>7.872710287865013E-9</v>
      </c>
    </row>
    <row r="415" spans="1:13">
      <c r="A415" s="6" t="s">
        <v>1525</v>
      </c>
      <c r="B415">
        <f>Format!H415</f>
        <v>323120</v>
      </c>
      <c r="C415" t="str">
        <f>Format!G415</f>
        <v>US</v>
      </c>
      <c r="D415">
        <f ca="1">Format!J415</f>
        <v>2.9256497841747197E-8</v>
      </c>
      <c r="E415" s="6" t="s">
        <v>1</v>
      </c>
      <c r="F415" t="str">
        <f>Format!I415</f>
        <v>N2O</v>
      </c>
      <c r="G415">
        <v>2013</v>
      </c>
      <c r="H415">
        <f ca="1">Format!K415</f>
        <v>4</v>
      </c>
      <c r="I415">
        <f t="shared" ca="1" si="12"/>
        <v>2</v>
      </c>
      <c r="J415">
        <v>1</v>
      </c>
      <c r="K415">
        <f ca="1">Format!L415</f>
        <v>4</v>
      </c>
      <c r="L415">
        <v>1</v>
      </c>
      <c r="M415">
        <f t="shared" ca="1" si="13"/>
        <v>2.9256497841747197E-8</v>
      </c>
    </row>
    <row r="416" spans="1:13">
      <c r="A416" s="6" t="s">
        <v>1525</v>
      </c>
      <c r="B416">
        <f>Format!H416</f>
        <v>323120</v>
      </c>
      <c r="C416" t="str">
        <f>Format!G416</f>
        <v>US</v>
      </c>
      <c r="D416">
        <f ca="1">Format!J416</f>
        <v>2.4891134604812595E-9</v>
      </c>
      <c r="E416" s="6" t="s">
        <v>1</v>
      </c>
      <c r="F416" t="str">
        <f>Format!I416</f>
        <v>HFC-32</v>
      </c>
      <c r="G416">
        <v>2013</v>
      </c>
      <c r="H416">
        <f ca="1">Format!K416</f>
        <v>4</v>
      </c>
      <c r="I416">
        <f t="shared" ca="1" si="12"/>
        <v>2</v>
      </c>
      <c r="J416">
        <v>1</v>
      </c>
      <c r="K416">
        <f ca="1">Format!L416</f>
        <v>4</v>
      </c>
      <c r="L416">
        <v>1</v>
      </c>
      <c r="M416">
        <f t="shared" ca="1" si="13"/>
        <v>2.4891134604812595E-9</v>
      </c>
    </row>
    <row r="417" spans="1:13">
      <c r="A417" s="6" t="s">
        <v>1525</v>
      </c>
      <c r="B417">
        <f>Format!H417</f>
        <v>323120</v>
      </c>
      <c r="C417" t="str">
        <f>Format!G417</f>
        <v>US</v>
      </c>
      <c r="D417">
        <f ca="1">Format!J417</f>
        <v>4.9239341776969885E-9</v>
      </c>
      <c r="E417" s="6" t="s">
        <v>1</v>
      </c>
      <c r="F417" t="str">
        <f>Format!I417</f>
        <v>HFC-143a</v>
      </c>
      <c r="G417">
        <v>2013</v>
      </c>
      <c r="H417">
        <f ca="1">Format!K417</f>
        <v>4</v>
      </c>
      <c r="I417">
        <f t="shared" ca="1" si="12"/>
        <v>2</v>
      </c>
      <c r="J417">
        <v>1</v>
      </c>
      <c r="K417">
        <f ca="1">Format!L417</f>
        <v>4</v>
      </c>
      <c r="L417">
        <v>1</v>
      </c>
      <c r="M417">
        <f t="shared" ca="1" si="13"/>
        <v>4.9239341776969885E-9</v>
      </c>
    </row>
    <row r="418" spans="1:13">
      <c r="A418" s="6" t="s">
        <v>1525</v>
      </c>
      <c r="B418">
        <f>Format!H418</f>
        <v>323120</v>
      </c>
      <c r="C418" t="str">
        <f>Format!G418</f>
        <v>US</v>
      </c>
      <c r="D418">
        <f ca="1">Format!J418</f>
        <v>2.2265005724488338E-10</v>
      </c>
      <c r="E418" s="6" t="s">
        <v>1</v>
      </c>
      <c r="F418" t="str">
        <f>Format!I418</f>
        <v>HFC-236fa</v>
      </c>
      <c r="G418">
        <v>2013</v>
      </c>
      <c r="H418">
        <f ca="1">Format!K418</f>
        <v>4</v>
      </c>
      <c r="I418">
        <f t="shared" ca="1" si="12"/>
        <v>2</v>
      </c>
      <c r="J418">
        <v>1</v>
      </c>
      <c r="K418">
        <f ca="1">Format!L418</f>
        <v>4</v>
      </c>
      <c r="L418">
        <v>1</v>
      </c>
      <c r="M418">
        <f t="shared" ca="1" si="13"/>
        <v>2.2265005724488338E-10</v>
      </c>
    </row>
    <row r="419" spans="1:13">
      <c r="A419" s="6" t="s">
        <v>1525</v>
      </c>
      <c r="B419">
        <f>Format!H419</f>
        <v>324110</v>
      </c>
      <c r="C419" t="str">
        <f>Format!G419</f>
        <v>US</v>
      </c>
      <c r="D419">
        <f ca="1">Format!J419</f>
        <v>0.30486550131612428</v>
      </c>
      <c r="E419" s="6" t="s">
        <v>1</v>
      </c>
      <c r="F419" t="str">
        <f>Format!I419</f>
        <v>CO2</v>
      </c>
      <c r="G419">
        <v>2013</v>
      </c>
      <c r="H419">
        <f ca="1">Format!K419</f>
        <v>4</v>
      </c>
      <c r="I419">
        <f t="shared" ca="1" si="12"/>
        <v>2</v>
      </c>
      <c r="J419">
        <v>1</v>
      </c>
      <c r="K419">
        <f ca="1">Format!L419</f>
        <v>4</v>
      </c>
      <c r="L419">
        <v>1</v>
      </c>
      <c r="M419">
        <f t="shared" ca="1" si="13"/>
        <v>0.30486550131612428</v>
      </c>
    </row>
    <row r="420" spans="1:13">
      <c r="A420" s="6" t="s">
        <v>1525</v>
      </c>
      <c r="B420">
        <f>Format!H420</f>
        <v>324110</v>
      </c>
      <c r="C420" t="str">
        <f>Format!G420</f>
        <v>US</v>
      </c>
      <c r="D420">
        <f ca="1">Format!J420</f>
        <v>5.1516278440988283E-5</v>
      </c>
      <c r="E420" s="6" t="s">
        <v>1</v>
      </c>
      <c r="F420" t="str">
        <f>Format!I420</f>
        <v>CH4</v>
      </c>
      <c r="G420">
        <v>2013</v>
      </c>
      <c r="H420">
        <f ca="1">Format!K420</f>
        <v>4</v>
      </c>
      <c r="I420">
        <f t="shared" ca="1" si="12"/>
        <v>2</v>
      </c>
      <c r="J420">
        <v>1</v>
      </c>
      <c r="K420">
        <f ca="1">Format!L420</f>
        <v>4</v>
      </c>
      <c r="L420">
        <v>1</v>
      </c>
      <c r="M420">
        <f t="shared" ca="1" si="13"/>
        <v>5.1516278440988283E-5</v>
      </c>
    </row>
    <row r="421" spans="1:13">
      <c r="A421" s="6" t="s">
        <v>1525</v>
      </c>
      <c r="B421">
        <f>Format!H421</f>
        <v>324110</v>
      </c>
      <c r="C421" t="str">
        <f>Format!G421</f>
        <v>US</v>
      </c>
      <c r="D421">
        <f ca="1">Format!J421</f>
        <v>2.6460991166257266E-7</v>
      </c>
      <c r="E421" s="6" t="s">
        <v>1</v>
      </c>
      <c r="F421" t="str">
        <f>Format!I421</f>
        <v>N2O</v>
      </c>
      <c r="G421">
        <v>2013</v>
      </c>
      <c r="H421">
        <f ca="1">Format!K421</f>
        <v>4</v>
      </c>
      <c r="I421">
        <f t="shared" ca="1" si="12"/>
        <v>2</v>
      </c>
      <c r="J421">
        <v>1</v>
      </c>
      <c r="K421">
        <f ca="1">Format!L421</f>
        <v>4</v>
      </c>
      <c r="L421">
        <v>1</v>
      </c>
      <c r="M421">
        <f t="shared" ca="1" si="13"/>
        <v>2.6460991166257266E-7</v>
      </c>
    </row>
    <row r="422" spans="1:13">
      <c r="A422" s="6" t="s">
        <v>1525</v>
      </c>
      <c r="B422">
        <f>Format!H422</f>
        <v>324110</v>
      </c>
      <c r="C422" t="str">
        <f>Format!G422</f>
        <v>US</v>
      </c>
      <c r="D422">
        <f ca="1">Format!J422</f>
        <v>1.750451285993973E-9</v>
      </c>
      <c r="E422" s="6" t="s">
        <v>1</v>
      </c>
      <c r="F422" t="str">
        <f>Format!I422</f>
        <v>HFC-134a</v>
      </c>
      <c r="G422">
        <v>2013</v>
      </c>
      <c r="H422">
        <f ca="1">Format!K422</f>
        <v>4</v>
      </c>
      <c r="I422">
        <f t="shared" ca="1" si="12"/>
        <v>2</v>
      </c>
      <c r="J422">
        <v>1</v>
      </c>
      <c r="K422">
        <f ca="1">Format!L422</f>
        <v>4</v>
      </c>
      <c r="L422">
        <v>1</v>
      </c>
      <c r="M422">
        <f t="shared" ca="1" si="13"/>
        <v>1.750451285993973E-9</v>
      </c>
    </row>
    <row r="423" spans="1:13">
      <c r="A423" s="6" t="s">
        <v>1525</v>
      </c>
      <c r="B423">
        <f>Format!H423</f>
        <v>324110</v>
      </c>
      <c r="C423" t="str">
        <f>Format!G423</f>
        <v>US</v>
      </c>
      <c r="D423">
        <f ca="1">Format!J423</f>
        <v>1.5473646271817058E-10</v>
      </c>
      <c r="E423" s="6" t="s">
        <v>1</v>
      </c>
      <c r="F423" t="str">
        <f>Format!I423</f>
        <v>HFC-125</v>
      </c>
      <c r="G423">
        <v>2013</v>
      </c>
      <c r="H423">
        <f ca="1">Format!K423</f>
        <v>4</v>
      </c>
      <c r="I423">
        <f t="shared" ca="1" si="12"/>
        <v>2</v>
      </c>
      <c r="J423">
        <v>1</v>
      </c>
      <c r="K423">
        <f ca="1">Format!L423</f>
        <v>4</v>
      </c>
      <c r="L423">
        <v>1</v>
      </c>
      <c r="M423">
        <f t="shared" ca="1" si="13"/>
        <v>1.5473646271817058E-10</v>
      </c>
    </row>
    <row r="424" spans="1:13">
      <c r="A424" s="6" t="s">
        <v>1525</v>
      </c>
      <c r="B424">
        <f>Format!H424</f>
        <v>324110</v>
      </c>
      <c r="C424" t="str">
        <f>Format!G424</f>
        <v>US</v>
      </c>
      <c r="D424">
        <f ca="1">Format!J424</f>
        <v>4.8923000859403521E-11</v>
      </c>
      <c r="E424" s="6" t="s">
        <v>1</v>
      </c>
      <c r="F424" t="str">
        <f>Format!I424</f>
        <v>HFC-32</v>
      </c>
      <c r="G424">
        <v>2013</v>
      </c>
      <c r="H424">
        <f ca="1">Format!K424</f>
        <v>4</v>
      </c>
      <c r="I424">
        <f t="shared" ref="I424:I487" ca="1" si="14">IF(H424=2,1,2)</f>
        <v>2</v>
      </c>
      <c r="J424">
        <v>1</v>
      </c>
      <c r="K424">
        <f ca="1">Format!L424</f>
        <v>4</v>
      </c>
      <c r="L424">
        <v>1</v>
      </c>
      <c r="M424">
        <f t="shared" ca="1" si="13"/>
        <v>4.8923000859403521E-11</v>
      </c>
    </row>
    <row r="425" spans="1:13">
      <c r="A425" s="6" t="s">
        <v>1525</v>
      </c>
      <c r="B425">
        <f>Format!H425</f>
        <v>324110</v>
      </c>
      <c r="C425" t="str">
        <f>Format!G425</f>
        <v>US</v>
      </c>
      <c r="D425">
        <f ca="1">Format!J425</f>
        <v>9.6778889283954288E-11</v>
      </c>
      <c r="E425" s="6" t="s">
        <v>1</v>
      </c>
      <c r="F425" t="str">
        <f>Format!I425</f>
        <v>HFC-143a</v>
      </c>
      <c r="G425">
        <v>2013</v>
      </c>
      <c r="H425">
        <f ca="1">Format!K425</f>
        <v>4</v>
      </c>
      <c r="I425">
        <f t="shared" ca="1" si="14"/>
        <v>2</v>
      </c>
      <c r="J425">
        <v>1</v>
      </c>
      <c r="K425">
        <f ca="1">Format!L425</f>
        <v>4</v>
      </c>
      <c r="L425">
        <v>1</v>
      </c>
      <c r="M425">
        <f t="shared" ca="1" si="13"/>
        <v>9.6778889283954288E-11</v>
      </c>
    </row>
    <row r="426" spans="1:13">
      <c r="A426" s="6" t="s">
        <v>1525</v>
      </c>
      <c r="B426">
        <f>Format!H426</f>
        <v>324110</v>
      </c>
      <c r="C426" t="str">
        <f>Format!G426</f>
        <v>US</v>
      </c>
      <c r="D426">
        <f ca="1">Format!J426</f>
        <v>4.3761399851301328E-12</v>
      </c>
      <c r="E426" s="6" t="s">
        <v>1</v>
      </c>
      <c r="F426" t="str">
        <f>Format!I426</f>
        <v>HFC-236fa</v>
      </c>
      <c r="G426">
        <v>2013</v>
      </c>
      <c r="H426">
        <f ca="1">Format!K426</f>
        <v>4</v>
      </c>
      <c r="I426">
        <f t="shared" ca="1" si="14"/>
        <v>2</v>
      </c>
      <c r="J426">
        <v>1</v>
      </c>
      <c r="K426">
        <f ca="1">Format!L426</f>
        <v>4</v>
      </c>
      <c r="L426">
        <v>1</v>
      </c>
      <c r="M426">
        <f t="shared" ca="1" si="13"/>
        <v>4.3761399851301328E-12</v>
      </c>
    </row>
    <row r="427" spans="1:13">
      <c r="A427" s="6" t="s">
        <v>1525</v>
      </c>
      <c r="B427">
        <f>Format!H427</f>
        <v>324121</v>
      </c>
      <c r="C427" t="str">
        <f>Format!G427</f>
        <v>US</v>
      </c>
      <c r="D427">
        <f ca="1">Format!J427</f>
        <v>0.26443078469178166</v>
      </c>
      <c r="E427" s="6" t="s">
        <v>1</v>
      </c>
      <c r="F427" t="str">
        <f>Format!I427</f>
        <v>CO2</v>
      </c>
      <c r="G427">
        <v>2013</v>
      </c>
      <c r="H427">
        <f ca="1">Format!K427</f>
        <v>4</v>
      </c>
      <c r="I427">
        <f t="shared" ca="1" si="14"/>
        <v>2</v>
      </c>
      <c r="J427">
        <v>1</v>
      </c>
      <c r="K427">
        <f ca="1">Format!L427</f>
        <v>4</v>
      </c>
      <c r="L427">
        <v>1</v>
      </c>
      <c r="M427">
        <f t="shared" ca="1" si="13"/>
        <v>0.26443078469178166</v>
      </c>
    </row>
    <row r="428" spans="1:13">
      <c r="A428" s="6" t="s">
        <v>1525</v>
      </c>
      <c r="B428">
        <f>Format!H428</f>
        <v>324121</v>
      </c>
      <c r="C428" t="str">
        <f>Format!G428</f>
        <v>US</v>
      </c>
      <c r="D428">
        <f ca="1">Format!J428</f>
        <v>6.9377843925868541E-6</v>
      </c>
      <c r="E428" s="6" t="s">
        <v>1</v>
      </c>
      <c r="F428" t="str">
        <f>Format!I428</f>
        <v>CH4</v>
      </c>
      <c r="G428">
        <v>2013</v>
      </c>
      <c r="H428">
        <f ca="1">Format!K428</f>
        <v>4</v>
      </c>
      <c r="I428">
        <f t="shared" ca="1" si="14"/>
        <v>2</v>
      </c>
      <c r="J428">
        <v>1</v>
      </c>
      <c r="K428">
        <f ca="1">Format!L428</f>
        <v>4</v>
      </c>
      <c r="L428">
        <v>1</v>
      </c>
      <c r="M428">
        <f t="shared" ca="1" si="13"/>
        <v>6.9377843925868541E-6</v>
      </c>
    </row>
    <row r="429" spans="1:13">
      <c r="A429" s="6" t="s">
        <v>1525</v>
      </c>
      <c r="B429">
        <f>Format!H429</f>
        <v>324121</v>
      </c>
      <c r="C429" t="str">
        <f>Format!G429</f>
        <v>US</v>
      </c>
      <c r="D429">
        <f ca="1">Format!J429</f>
        <v>9.4753229615435988E-7</v>
      </c>
      <c r="E429" s="6" t="s">
        <v>1</v>
      </c>
      <c r="F429" t="str">
        <f>Format!I429</f>
        <v>N2O</v>
      </c>
      <c r="G429">
        <v>2013</v>
      </c>
      <c r="H429">
        <f ca="1">Format!K429</f>
        <v>4</v>
      </c>
      <c r="I429">
        <f t="shared" ca="1" si="14"/>
        <v>2</v>
      </c>
      <c r="J429">
        <v>1</v>
      </c>
      <c r="K429">
        <f ca="1">Format!L429</f>
        <v>4</v>
      </c>
      <c r="L429">
        <v>1</v>
      </c>
      <c r="M429">
        <f t="shared" ca="1" si="13"/>
        <v>9.4753229615435988E-7</v>
      </c>
    </row>
    <row r="430" spans="1:13">
      <c r="A430" s="6" t="s">
        <v>1525</v>
      </c>
      <c r="B430">
        <f>Format!H430</f>
        <v>324121</v>
      </c>
      <c r="C430" t="str">
        <f>Format!G430</f>
        <v>US</v>
      </c>
      <c r="D430">
        <f ca="1">Format!J430</f>
        <v>4.079040529592939E-7</v>
      </c>
      <c r="E430" s="6" t="s">
        <v>1</v>
      </c>
      <c r="F430" t="str">
        <f>Format!I430</f>
        <v>HFC-134a</v>
      </c>
      <c r="G430">
        <v>2013</v>
      </c>
      <c r="H430">
        <f ca="1">Format!K430</f>
        <v>4</v>
      </c>
      <c r="I430">
        <f t="shared" ca="1" si="14"/>
        <v>2</v>
      </c>
      <c r="J430">
        <v>1</v>
      </c>
      <c r="K430">
        <f ca="1">Format!L430</f>
        <v>4</v>
      </c>
      <c r="L430">
        <v>1</v>
      </c>
      <c r="M430">
        <f t="shared" ca="1" si="13"/>
        <v>4.079040529592939E-7</v>
      </c>
    </row>
    <row r="431" spans="1:13">
      <c r="A431" s="6" t="s">
        <v>1525</v>
      </c>
      <c r="B431">
        <f>Format!H431</f>
        <v>324121</v>
      </c>
      <c r="C431" t="str">
        <f>Format!G431</f>
        <v>US</v>
      </c>
      <c r="D431">
        <f ca="1">Format!J431</f>
        <v>3.6057918771207548E-8</v>
      </c>
      <c r="E431" s="6" t="s">
        <v>1</v>
      </c>
      <c r="F431" t="str">
        <f>Format!I431</f>
        <v>HFC-125</v>
      </c>
      <c r="G431">
        <v>2013</v>
      </c>
      <c r="H431">
        <f ca="1">Format!K431</f>
        <v>4</v>
      </c>
      <c r="I431">
        <f t="shared" ca="1" si="14"/>
        <v>2</v>
      </c>
      <c r="J431">
        <v>1</v>
      </c>
      <c r="K431">
        <f ca="1">Format!L431</f>
        <v>4</v>
      </c>
      <c r="L431">
        <v>1</v>
      </c>
      <c r="M431">
        <f t="shared" ca="1" si="13"/>
        <v>3.6057918771207548E-8</v>
      </c>
    </row>
    <row r="432" spans="1:13">
      <c r="A432" s="6" t="s">
        <v>1525</v>
      </c>
      <c r="B432">
        <f>Format!H432</f>
        <v>324121</v>
      </c>
      <c r="C432" t="str">
        <f>Format!G432</f>
        <v>US</v>
      </c>
      <c r="D432">
        <f ca="1">Format!J432</f>
        <v>1.1400425989090008E-8</v>
      </c>
      <c r="E432" s="6" t="s">
        <v>1</v>
      </c>
      <c r="F432" t="str">
        <f>Format!I432</f>
        <v>HFC-32</v>
      </c>
      <c r="G432">
        <v>2013</v>
      </c>
      <c r="H432">
        <f ca="1">Format!K432</f>
        <v>4</v>
      </c>
      <c r="I432">
        <f t="shared" ca="1" si="14"/>
        <v>2</v>
      </c>
      <c r="J432">
        <v>1</v>
      </c>
      <c r="K432">
        <f ca="1">Format!L432</f>
        <v>4</v>
      </c>
      <c r="L432">
        <v>1</v>
      </c>
      <c r="M432">
        <f t="shared" ca="1" si="13"/>
        <v>1.1400425989090008E-8</v>
      </c>
    </row>
    <row r="433" spans="1:13">
      <c r="A433" s="6" t="s">
        <v>1525</v>
      </c>
      <c r="B433">
        <f>Format!H433</f>
        <v>324121</v>
      </c>
      <c r="C433" t="str">
        <f>Format!G433</f>
        <v>US</v>
      </c>
      <c r="D433">
        <f ca="1">Format!J433</f>
        <v>2.2552184968350874E-8</v>
      </c>
      <c r="E433" s="6" t="s">
        <v>1</v>
      </c>
      <c r="F433" t="str">
        <f>Format!I433</f>
        <v>HFC-143a</v>
      </c>
      <c r="G433">
        <v>2013</v>
      </c>
      <c r="H433">
        <f ca="1">Format!K433</f>
        <v>4</v>
      </c>
      <c r="I433">
        <f t="shared" ca="1" si="14"/>
        <v>2</v>
      </c>
      <c r="J433">
        <v>1</v>
      </c>
      <c r="K433">
        <f ca="1">Format!L433</f>
        <v>4</v>
      </c>
      <c r="L433">
        <v>1</v>
      </c>
      <c r="M433">
        <f t="shared" ca="1" si="13"/>
        <v>2.2552184968350874E-8</v>
      </c>
    </row>
    <row r="434" spans="1:13">
      <c r="A434" s="6" t="s">
        <v>1525</v>
      </c>
      <c r="B434">
        <f>Format!H434</f>
        <v>324121</v>
      </c>
      <c r="C434" t="str">
        <f>Format!G434</f>
        <v>US</v>
      </c>
      <c r="D434">
        <f ca="1">Format!J434</f>
        <v>1.0197628751708956E-9</v>
      </c>
      <c r="E434" s="6" t="s">
        <v>1</v>
      </c>
      <c r="F434" t="str">
        <f>Format!I434</f>
        <v>HFC-236fa</v>
      </c>
      <c r="G434">
        <v>2013</v>
      </c>
      <c r="H434">
        <f ca="1">Format!K434</f>
        <v>4</v>
      </c>
      <c r="I434">
        <f t="shared" ca="1" si="14"/>
        <v>2</v>
      </c>
      <c r="J434">
        <v>1</v>
      </c>
      <c r="K434">
        <f ca="1">Format!L434</f>
        <v>4</v>
      </c>
      <c r="L434">
        <v>1</v>
      </c>
      <c r="M434">
        <f t="shared" ca="1" si="13"/>
        <v>1.0197628751708956E-9</v>
      </c>
    </row>
    <row r="435" spans="1:13">
      <c r="A435" s="6" t="s">
        <v>1525</v>
      </c>
      <c r="B435">
        <f>Format!H435</f>
        <v>324122</v>
      </c>
      <c r="C435" t="str">
        <f>Format!G435</f>
        <v>US</v>
      </c>
      <c r="D435">
        <f ca="1">Format!J435</f>
        <v>0.49016214647298023</v>
      </c>
      <c r="E435" s="6" t="s">
        <v>1</v>
      </c>
      <c r="F435" t="str">
        <f>Format!I435</f>
        <v>CO2</v>
      </c>
      <c r="G435">
        <v>2013</v>
      </c>
      <c r="H435">
        <f ca="1">Format!K435</f>
        <v>4</v>
      </c>
      <c r="I435">
        <f t="shared" ca="1" si="14"/>
        <v>2</v>
      </c>
      <c r="J435">
        <v>1</v>
      </c>
      <c r="K435">
        <f ca="1">Format!L435</f>
        <v>4</v>
      </c>
      <c r="L435">
        <v>1</v>
      </c>
      <c r="M435">
        <f t="shared" ca="1" si="13"/>
        <v>0.49016214647298023</v>
      </c>
    </row>
    <row r="436" spans="1:13">
      <c r="A436" s="6" t="s">
        <v>1525</v>
      </c>
      <c r="B436">
        <f>Format!H436</f>
        <v>324122</v>
      </c>
      <c r="C436" t="str">
        <f>Format!G436</f>
        <v>US</v>
      </c>
      <c r="D436">
        <f ca="1">Format!J436</f>
        <v>2.0389027280370604E-5</v>
      </c>
      <c r="E436" s="6" t="s">
        <v>1</v>
      </c>
      <c r="F436" t="str">
        <f>Format!I436</f>
        <v>CH4</v>
      </c>
      <c r="G436">
        <v>2013</v>
      </c>
      <c r="H436">
        <f ca="1">Format!K436</f>
        <v>4</v>
      </c>
      <c r="I436">
        <f t="shared" ca="1" si="14"/>
        <v>2</v>
      </c>
      <c r="J436">
        <v>1</v>
      </c>
      <c r="K436">
        <f ca="1">Format!L436</f>
        <v>4</v>
      </c>
      <c r="L436">
        <v>1</v>
      </c>
      <c r="M436">
        <f t="shared" ca="1" si="13"/>
        <v>2.0389027280370604E-5</v>
      </c>
    </row>
    <row r="437" spans="1:13">
      <c r="A437" s="6" t="s">
        <v>1525</v>
      </c>
      <c r="B437">
        <f>Format!H437</f>
        <v>324122</v>
      </c>
      <c r="C437" t="str">
        <f>Format!G437</f>
        <v>US</v>
      </c>
      <c r="D437">
        <f ca="1">Format!J437</f>
        <v>4.0908040045688017E-6</v>
      </c>
      <c r="E437" s="6" t="s">
        <v>1</v>
      </c>
      <c r="F437" t="str">
        <f>Format!I437</f>
        <v>N2O</v>
      </c>
      <c r="G437">
        <v>2013</v>
      </c>
      <c r="H437">
        <f ca="1">Format!K437</f>
        <v>4</v>
      </c>
      <c r="I437">
        <f t="shared" ca="1" si="14"/>
        <v>2</v>
      </c>
      <c r="J437">
        <v>1</v>
      </c>
      <c r="K437">
        <f ca="1">Format!L437</f>
        <v>4</v>
      </c>
      <c r="L437">
        <v>1</v>
      </c>
      <c r="M437">
        <f t="shared" ca="1" si="13"/>
        <v>4.0908040045688017E-6</v>
      </c>
    </row>
    <row r="438" spans="1:13">
      <c r="A438" s="6" t="s">
        <v>1525</v>
      </c>
      <c r="B438">
        <f>Format!H438</f>
        <v>324190</v>
      </c>
      <c r="C438" t="str">
        <f>Format!G438</f>
        <v>US</v>
      </c>
      <c r="D438">
        <f ca="1">Format!J438</f>
        <v>0.66807298624512346</v>
      </c>
      <c r="E438" s="6" t="s">
        <v>1</v>
      </c>
      <c r="F438" t="str">
        <f>Format!I438</f>
        <v>CO2</v>
      </c>
      <c r="G438">
        <v>2013</v>
      </c>
      <c r="H438">
        <f ca="1">Format!K438</f>
        <v>4</v>
      </c>
      <c r="I438">
        <f t="shared" ca="1" si="14"/>
        <v>2</v>
      </c>
      <c r="J438">
        <v>1</v>
      </c>
      <c r="K438">
        <f ca="1">Format!L438</f>
        <v>4</v>
      </c>
      <c r="L438">
        <v>1</v>
      </c>
      <c r="M438">
        <f t="shared" ca="1" si="13"/>
        <v>0.66807298624512346</v>
      </c>
    </row>
    <row r="439" spans="1:13">
      <c r="A439" s="6" t="s">
        <v>1525</v>
      </c>
      <c r="B439">
        <f>Format!H439</f>
        <v>324190</v>
      </c>
      <c r="C439" t="str">
        <f>Format!G439</f>
        <v>US</v>
      </c>
      <c r="D439">
        <f ca="1">Format!J439</f>
        <v>3.7752877081964674E-5</v>
      </c>
      <c r="E439" s="6" t="s">
        <v>1</v>
      </c>
      <c r="F439" t="str">
        <f>Format!I439</f>
        <v>CH4</v>
      </c>
      <c r="G439">
        <v>2013</v>
      </c>
      <c r="H439">
        <f ca="1">Format!K439</f>
        <v>4</v>
      </c>
      <c r="I439">
        <f t="shared" ca="1" si="14"/>
        <v>2</v>
      </c>
      <c r="J439">
        <v>1</v>
      </c>
      <c r="K439">
        <f ca="1">Format!L439</f>
        <v>4</v>
      </c>
      <c r="L439">
        <v>1</v>
      </c>
      <c r="M439">
        <f t="shared" ca="1" si="13"/>
        <v>3.7752877081964674E-5</v>
      </c>
    </row>
    <row r="440" spans="1:13">
      <c r="A440" s="6" t="s">
        <v>1525</v>
      </c>
      <c r="B440">
        <f>Format!H440</f>
        <v>324190</v>
      </c>
      <c r="C440" t="str">
        <f>Format!G440</f>
        <v>US</v>
      </c>
      <c r="D440">
        <f ca="1">Format!J440</f>
        <v>5.7789931499341813E-6</v>
      </c>
      <c r="E440" s="6" t="s">
        <v>1</v>
      </c>
      <c r="F440" t="str">
        <f>Format!I440</f>
        <v>N2O</v>
      </c>
      <c r="G440">
        <v>2013</v>
      </c>
      <c r="H440">
        <f ca="1">Format!K440</f>
        <v>4</v>
      </c>
      <c r="I440">
        <f t="shared" ca="1" si="14"/>
        <v>2</v>
      </c>
      <c r="J440">
        <v>1</v>
      </c>
      <c r="K440">
        <f ca="1">Format!L440</f>
        <v>4</v>
      </c>
      <c r="L440">
        <v>1</v>
      </c>
      <c r="M440">
        <f t="shared" ca="1" si="13"/>
        <v>5.7789931499341813E-6</v>
      </c>
    </row>
    <row r="441" spans="1:13">
      <c r="A441" s="6" t="s">
        <v>1525</v>
      </c>
      <c r="B441">
        <f>Format!H441</f>
        <v>324190</v>
      </c>
      <c r="C441" t="str">
        <f>Format!G441</f>
        <v>US</v>
      </c>
      <c r="D441">
        <f ca="1">Format!J441</f>
        <v>3.7695028737327811E-8</v>
      </c>
      <c r="E441" s="6" t="s">
        <v>1</v>
      </c>
      <c r="F441" t="str">
        <f>Format!I441</f>
        <v>HFC-134a</v>
      </c>
      <c r="G441">
        <v>2013</v>
      </c>
      <c r="H441">
        <f ca="1">Format!K441</f>
        <v>4</v>
      </c>
      <c r="I441">
        <f t="shared" ca="1" si="14"/>
        <v>2</v>
      </c>
      <c r="J441">
        <v>1</v>
      </c>
      <c r="K441">
        <f ca="1">Format!L441</f>
        <v>4</v>
      </c>
      <c r="L441">
        <v>1</v>
      </c>
      <c r="M441">
        <f t="shared" ca="1" si="13"/>
        <v>3.7695028737327811E-8</v>
      </c>
    </row>
    <row r="442" spans="1:13">
      <c r="A442" s="6" t="s">
        <v>1525</v>
      </c>
      <c r="B442">
        <f>Format!H442</f>
        <v>324190</v>
      </c>
      <c r="C442" t="str">
        <f>Format!G442</f>
        <v>US</v>
      </c>
      <c r="D442">
        <f ca="1">Format!J442</f>
        <v>3.3321666564184396E-9</v>
      </c>
      <c r="E442" s="6" t="s">
        <v>1</v>
      </c>
      <c r="F442" t="str">
        <f>Format!I442</f>
        <v>HFC-125</v>
      </c>
      <c r="G442">
        <v>2013</v>
      </c>
      <c r="H442">
        <f ca="1">Format!K442</f>
        <v>4</v>
      </c>
      <c r="I442">
        <f t="shared" ca="1" si="14"/>
        <v>2</v>
      </c>
      <c r="J442">
        <v>1</v>
      </c>
      <c r="K442">
        <f ca="1">Format!L442</f>
        <v>4</v>
      </c>
      <c r="L442">
        <v>1</v>
      </c>
      <c r="M442">
        <f t="shared" ca="1" si="13"/>
        <v>3.3321666564184396E-9</v>
      </c>
    </row>
    <row r="443" spans="1:13">
      <c r="A443" s="6" t="s">
        <v>1525</v>
      </c>
      <c r="B443">
        <f>Format!H443</f>
        <v>324190</v>
      </c>
      <c r="C443" t="str">
        <f>Format!G443</f>
        <v>US</v>
      </c>
      <c r="D443">
        <f ca="1">Format!J443</f>
        <v>1.0535305598432282E-9</v>
      </c>
      <c r="E443" s="6" t="s">
        <v>1</v>
      </c>
      <c r="F443" t="str">
        <f>Format!I443</f>
        <v>HFC-32</v>
      </c>
      <c r="G443">
        <v>2013</v>
      </c>
      <c r="H443">
        <f ca="1">Format!K443</f>
        <v>4</v>
      </c>
      <c r="I443">
        <f t="shared" ca="1" si="14"/>
        <v>2</v>
      </c>
      <c r="J443">
        <v>1</v>
      </c>
      <c r="K443">
        <f ca="1">Format!L443</f>
        <v>4</v>
      </c>
      <c r="L443">
        <v>1</v>
      </c>
      <c r="M443">
        <f t="shared" ca="1" si="13"/>
        <v>1.0535305598432282E-9</v>
      </c>
    </row>
    <row r="444" spans="1:13">
      <c r="A444" s="6" t="s">
        <v>1525</v>
      </c>
      <c r="B444">
        <f>Format!H444</f>
        <v>324190</v>
      </c>
      <c r="C444" t="str">
        <f>Format!G444</f>
        <v>US</v>
      </c>
      <c r="D444">
        <f ca="1">Format!J444</f>
        <v>2.0840814262670568E-9</v>
      </c>
      <c r="E444" s="6" t="s">
        <v>1</v>
      </c>
      <c r="F444" t="str">
        <f>Format!I444</f>
        <v>HFC-143a</v>
      </c>
      <c r="G444">
        <v>2013</v>
      </c>
      <c r="H444">
        <f ca="1">Format!K444</f>
        <v>4</v>
      </c>
      <c r="I444">
        <f t="shared" ca="1" si="14"/>
        <v>2</v>
      </c>
      <c r="J444">
        <v>1</v>
      </c>
      <c r="K444">
        <f ca="1">Format!L444</f>
        <v>4</v>
      </c>
      <c r="L444">
        <v>1</v>
      </c>
      <c r="M444">
        <f t="shared" ca="1" si="13"/>
        <v>2.0840814262670568E-9</v>
      </c>
    </row>
    <row r="445" spans="1:13">
      <c r="A445" s="6" t="s">
        <v>1525</v>
      </c>
      <c r="B445">
        <f>Format!H445</f>
        <v>324190</v>
      </c>
      <c r="C445" t="str">
        <f>Format!G445</f>
        <v>US</v>
      </c>
      <c r="D445">
        <f ca="1">Format!J445</f>
        <v>9.4237825307077768E-11</v>
      </c>
      <c r="E445" s="6" t="s">
        <v>1</v>
      </c>
      <c r="F445" t="str">
        <f>Format!I445</f>
        <v>HFC-236fa</v>
      </c>
      <c r="G445">
        <v>2013</v>
      </c>
      <c r="H445">
        <f ca="1">Format!K445</f>
        <v>4</v>
      </c>
      <c r="I445">
        <f t="shared" ca="1" si="14"/>
        <v>2</v>
      </c>
      <c r="J445">
        <v>1</v>
      </c>
      <c r="K445">
        <f ca="1">Format!L445</f>
        <v>4</v>
      </c>
      <c r="L445">
        <v>1</v>
      </c>
      <c r="M445">
        <f t="shared" ca="1" si="13"/>
        <v>9.4237825307077768E-11</v>
      </c>
    </row>
    <row r="446" spans="1:13">
      <c r="A446" s="6" t="s">
        <v>1525</v>
      </c>
      <c r="B446">
        <f>Format!H446</f>
        <v>325110</v>
      </c>
      <c r="C446" t="str">
        <f>Format!G446</f>
        <v>US</v>
      </c>
      <c r="D446">
        <f ca="1">Format!J446</f>
        <v>0.11681799248234014</v>
      </c>
      <c r="E446" s="6" t="s">
        <v>1</v>
      </c>
      <c r="F446" t="str">
        <f>Format!I446</f>
        <v>CO2</v>
      </c>
      <c r="G446">
        <v>2013</v>
      </c>
      <c r="H446">
        <f ca="1">Format!K446</f>
        <v>4</v>
      </c>
      <c r="I446">
        <f t="shared" ca="1" si="14"/>
        <v>2</v>
      </c>
      <c r="J446">
        <v>1</v>
      </c>
      <c r="K446">
        <f ca="1">Format!L446</f>
        <v>4</v>
      </c>
      <c r="L446">
        <v>1</v>
      </c>
      <c r="M446">
        <f t="shared" ca="1" si="13"/>
        <v>0.11681799248234014</v>
      </c>
    </row>
    <row r="447" spans="1:13">
      <c r="A447" s="6" t="s">
        <v>1525</v>
      </c>
      <c r="B447">
        <f>Format!H447</f>
        <v>325110</v>
      </c>
      <c r="C447" t="str">
        <f>Format!G447</f>
        <v>US</v>
      </c>
      <c r="D447">
        <f ca="1">Format!J447</f>
        <v>3.3219494377531436E-6</v>
      </c>
      <c r="E447" s="6" t="s">
        <v>1</v>
      </c>
      <c r="F447" t="str">
        <f>Format!I447</f>
        <v>CH4</v>
      </c>
      <c r="G447">
        <v>2013</v>
      </c>
      <c r="H447">
        <f ca="1">Format!K447</f>
        <v>4</v>
      </c>
      <c r="I447">
        <f t="shared" ca="1" si="14"/>
        <v>2</v>
      </c>
      <c r="J447">
        <v>1</v>
      </c>
      <c r="K447">
        <f ca="1">Format!L447</f>
        <v>4</v>
      </c>
      <c r="L447">
        <v>1</v>
      </c>
      <c r="M447">
        <f t="shared" ca="1" si="13"/>
        <v>3.3219494377531436E-6</v>
      </c>
    </row>
    <row r="448" spans="1:13">
      <c r="A448" s="6" t="s">
        <v>1525</v>
      </c>
      <c r="B448">
        <f>Format!H448</f>
        <v>325110</v>
      </c>
      <c r="C448" t="str">
        <f>Format!G448</f>
        <v>US</v>
      </c>
      <c r="D448">
        <f ca="1">Format!J448</f>
        <v>5.0346043098432773E-7</v>
      </c>
      <c r="E448" s="6" t="s">
        <v>1</v>
      </c>
      <c r="F448" t="str">
        <f>Format!I448</f>
        <v>N2O</v>
      </c>
      <c r="G448">
        <v>2013</v>
      </c>
      <c r="H448">
        <f ca="1">Format!K448</f>
        <v>4</v>
      </c>
      <c r="I448">
        <f t="shared" ca="1" si="14"/>
        <v>2</v>
      </c>
      <c r="J448">
        <v>1</v>
      </c>
      <c r="K448">
        <f ca="1">Format!L448</f>
        <v>4</v>
      </c>
      <c r="L448">
        <v>1</v>
      </c>
      <c r="M448">
        <f t="shared" ca="1" si="13"/>
        <v>5.0346043098432773E-7</v>
      </c>
    </row>
    <row r="449" spans="1:13">
      <c r="A449" s="6" t="s">
        <v>1525</v>
      </c>
      <c r="B449">
        <f>Format!H449</f>
        <v>325110</v>
      </c>
      <c r="C449" t="str">
        <f>Format!G449</f>
        <v>US</v>
      </c>
      <c r="D449">
        <f ca="1">Format!J449</f>
        <v>1.2996798901741324E-8</v>
      </c>
      <c r="E449" s="6" t="s">
        <v>1</v>
      </c>
      <c r="F449" t="str">
        <f>Format!I449</f>
        <v>HFC-134a</v>
      </c>
      <c r="G449">
        <v>2013</v>
      </c>
      <c r="H449">
        <f ca="1">Format!K449</f>
        <v>4</v>
      </c>
      <c r="I449">
        <f t="shared" ca="1" si="14"/>
        <v>2</v>
      </c>
      <c r="J449">
        <v>1</v>
      </c>
      <c r="K449">
        <f ca="1">Format!L449</f>
        <v>4</v>
      </c>
      <c r="L449">
        <v>1</v>
      </c>
      <c r="M449">
        <f t="shared" ca="1" si="13"/>
        <v>1.2996798901741324E-8</v>
      </c>
    </row>
    <row r="450" spans="1:13">
      <c r="A450" s="6" t="s">
        <v>1525</v>
      </c>
      <c r="B450">
        <f>Format!H450</f>
        <v>325110</v>
      </c>
      <c r="C450" t="str">
        <f>Format!G450</f>
        <v>US</v>
      </c>
      <c r="D450">
        <f ca="1">Format!J450</f>
        <v>1.1488915486002169E-9</v>
      </c>
      <c r="E450" s="6" t="s">
        <v>1</v>
      </c>
      <c r="F450" t="str">
        <f>Format!I450</f>
        <v>HFC-125</v>
      </c>
      <c r="G450">
        <v>2013</v>
      </c>
      <c r="H450">
        <f ca="1">Format!K450</f>
        <v>4</v>
      </c>
      <c r="I450">
        <f t="shared" ca="1" si="14"/>
        <v>2</v>
      </c>
      <c r="J450">
        <v>1</v>
      </c>
      <c r="K450">
        <f ca="1">Format!L450</f>
        <v>4</v>
      </c>
      <c r="L450">
        <v>1</v>
      </c>
      <c r="M450">
        <f t="shared" ca="1" si="13"/>
        <v>1.1488915486002169E-9</v>
      </c>
    </row>
    <row r="451" spans="1:13">
      <c r="A451" s="6" t="s">
        <v>1525</v>
      </c>
      <c r="B451">
        <f>Format!H451</f>
        <v>325110</v>
      </c>
      <c r="C451" t="str">
        <f>Format!G451</f>
        <v>US</v>
      </c>
      <c r="D451">
        <f ca="1">Format!J451</f>
        <v>3.6324484373087251E-10</v>
      </c>
      <c r="E451" s="6" t="s">
        <v>1</v>
      </c>
      <c r="F451" t="str">
        <f>Format!I451</f>
        <v>HFC-32</v>
      </c>
      <c r="G451">
        <v>2013</v>
      </c>
      <c r="H451">
        <f ca="1">Format!K451</f>
        <v>4</v>
      </c>
      <c r="I451">
        <f t="shared" ca="1" si="14"/>
        <v>2</v>
      </c>
      <c r="J451">
        <v>1</v>
      </c>
      <c r="K451">
        <f ca="1">Format!L451</f>
        <v>4</v>
      </c>
      <c r="L451">
        <v>1</v>
      </c>
      <c r="M451">
        <f t="shared" ca="1" si="13"/>
        <v>3.6324484373087251E-10</v>
      </c>
    </row>
    <row r="452" spans="1:13">
      <c r="A452" s="6" t="s">
        <v>1525</v>
      </c>
      <c r="B452">
        <f>Format!H452</f>
        <v>325110</v>
      </c>
      <c r="C452" t="str">
        <f>Format!G452</f>
        <v>US</v>
      </c>
      <c r="D452">
        <f ca="1">Format!J452</f>
        <v>7.18566561675669E-10</v>
      </c>
      <c r="E452" s="6" t="s">
        <v>1</v>
      </c>
      <c r="F452" t="str">
        <f>Format!I452</f>
        <v>HFC-143a</v>
      </c>
      <c r="G452">
        <v>2013</v>
      </c>
      <c r="H452">
        <f ca="1">Format!K452</f>
        <v>4</v>
      </c>
      <c r="I452">
        <f t="shared" ca="1" si="14"/>
        <v>2</v>
      </c>
      <c r="J452">
        <v>1</v>
      </c>
      <c r="K452">
        <f ca="1">Format!L452</f>
        <v>4</v>
      </c>
      <c r="L452">
        <v>1</v>
      </c>
      <c r="M452">
        <f t="shared" ref="M452:M515" ca="1" si="15">IFERROR(D452,"")</f>
        <v>7.18566561675669E-10</v>
      </c>
    </row>
    <row r="453" spans="1:13">
      <c r="A453" s="6" t="s">
        <v>1525</v>
      </c>
      <c r="B453">
        <f>Format!H453</f>
        <v>325110</v>
      </c>
      <c r="C453" t="str">
        <f>Format!G453</f>
        <v>US</v>
      </c>
      <c r="D453">
        <f ca="1">Format!J453</f>
        <v>3.2492084645651449E-11</v>
      </c>
      <c r="E453" s="6" t="s">
        <v>1</v>
      </c>
      <c r="F453" t="str">
        <f>Format!I453</f>
        <v>HFC-236fa</v>
      </c>
      <c r="G453">
        <v>2013</v>
      </c>
      <c r="H453">
        <f ca="1">Format!K453</f>
        <v>4</v>
      </c>
      <c r="I453">
        <f t="shared" ca="1" si="14"/>
        <v>2</v>
      </c>
      <c r="J453">
        <v>1</v>
      </c>
      <c r="K453">
        <f ca="1">Format!L453</f>
        <v>4</v>
      </c>
      <c r="L453">
        <v>1</v>
      </c>
      <c r="M453">
        <f t="shared" ca="1" si="15"/>
        <v>3.2492084645651449E-11</v>
      </c>
    </row>
    <row r="454" spans="1:13">
      <c r="A454" s="6" t="s">
        <v>1525</v>
      </c>
      <c r="B454">
        <f>Format!H454</f>
        <v>325120</v>
      </c>
      <c r="C454" t="str">
        <f>Format!G454</f>
        <v>US</v>
      </c>
      <c r="D454">
        <f ca="1">Format!J454</f>
        <v>0.35223958790778165</v>
      </c>
      <c r="E454" s="6" t="s">
        <v>1</v>
      </c>
      <c r="F454" t="str">
        <f>Format!I454</f>
        <v>CO2</v>
      </c>
      <c r="G454">
        <v>2013</v>
      </c>
      <c r="H454">
        <f ca="1">Format!K454</f>
        <v>4</v>
      </c>
      <c r="I454">
        <f t="shared" ca="1" si="14"/>
        <v>2</v>
      </c>
      <c r="J454">
        <v>1</v>
      </c>
      <c r="K454">
        <f ca="1">Format!L454</f>
        <v>4</v>
      </c>
      <c r="L454">
        <v>1</v>
      </c>
      <c r="M454">
        <f t="shared" ca="1" si="15"/>
        <v>0.35223958790778165</v>
      </c>
    </row>
    <row r="455" spans="1:13">
      <c r="A455" s="6" t="s">
        <v>1525</v>
      </c>
      <c r="B455">
        <f>Format!H455</f>
        <v>325120</v>
      </c>
      <c r="C455" t="str">
        <f>Format!G455</f>
        <v>US</v>
      </c>
      <c r="D455">
        <f ca="1">Format!J455</f>
        <v>1.5671010816641884E-4</v>
      </c>
      <c r="E455" s="6" t="s">
        <v>1</v>
      </c>
      <c r="F455" t="str">
        <f>Format!I455</f>
        <v>HFC-23</v>
      </c>
      <c r="G455">
        <v>2013</v>
      </c>
      <c r="H455">
        <f ca="1">Format!K455</f>
        <v>2</v>
      </c>
      <c r="I455">
        <f t="shared" ca="1" si="14"/>
        <v>1</v>
      </c>
      <c r="J455">
        <v>1</v>
      </c>
      <c r="K455">
        <f ca="1">Format!L455</f>
        <v>1</v>
      </c>
      <c r="L455">
        <v>1</v>
      </c>
      <c r="M455">
        <f t="shared" ca="1" si="15"/>
        <v>1.5671010816641884E-4</v>
      </c>
    </row>
    <row r="456" spans="1:13">
      <c r="A456" s="6" t="s">
        <v>1525</v>
      </c>
      <c r="B456">
        <f>Format!H456</f>
        <v>325120</v>
      </c>
      <c r="C456" t="str">
        <f>Format!G456</f>
        <v>US</v>
      </c>
      <c r="D456">
        <f ca="1">Format!J456</f>
        <v>8.8605853624619086E-6</v>
      </c>
      <c r="E456" s="6" t="s">
        <v>1</v>
      </c>
      <c r="F456" t="str">
        <f>Format!I456</f>
        <v>CH4</v>
      </c>
      <c r="G456">
        <v>2013</v>
      </c>
      <c r="H456">
        <f ca="1">Format!K456</f>
        <v>4</v>
      </c>
      <c r="I456">
        <f t="shared" ca="1" si="14"/>
        <v>2</v>
      </c>
      <c r="J456">
        <v>1</v>
      </c>
      <c r="K456">
        <f ca="1">Format!L456</f>
        <v>4</v>
      </c>
      <c r="L456">
        <v>1</v>
      </c>
      <c r="M456">
        <f t="shared" ca="1" si="15"/>
        <v>8.8605853624619086E-6</v>
      </c>
    </row>
    <row r="457" spans="1:13">
      <c r="A457" s="6" t="s">
        <v>1525</v>
      </c>
      <c r="B457">
        <f>Format!H457</f>
        <v>325120</v>
      </c>
      <c r="C457" t="str">
        <f>Format!G457</f>
        <v>US</v>
      </c>
      <c r="D457">
        <f ca="1">Format!J457</f>
        <v>1.6648546521673481E-6</v>
      </c>
      <c r="E457" s="6" t="s">
        <v>1</v>
      </c>
      <c r="F457" t="str">
        <f>Format!I457</f>
        <v>N2O</v>
      </c>
      <c r="G457">
        <v>2013</v>
      </c>
      <c r="H457">
        <f ca="1">Format!K457</f>
        <v>4</v>
      </c>
      <c r="I457">
        <f t="shared" ca="1" si="14"/>
        <v>2</v>
      </c>
      <c r="J457">
        <v>1</v>
      </c>
      <c r="K457">
        <f ca="1">Format!L457</f>
        <v>4</v>
      </c>
      <c r="L457">
        <v>1</v>
      </c>
      <c r="M457">
        <f t="shared" ca="1" si="15"/>
        <v>1.6648546521673481E-6</v>
      </c>
    </row>
    <row r="458" spans="1:13">
      <c r="A458" s="6" t="s">
        <v>1525</v>
      </c>
      <c r="B458">
        <f>Format!H458</f>
        <v>325130</v>
      </c>
      <c r="C458" t="str">
        <f>Format!G458</f>
        <v>US</v>
      </c>
      <c r="D458">
        <f ca="1">Format!J458</f>
        <v>0.61316440010991557</v>
      </c>
      <c r="E458" s="6" t="s">
        <v>1</v>
      </c>
      <c r="F458" t="str">
        <f>Format!I458</f>
        <v>CO2</v>
      </c>
      <c r="G458">
        <v>2013</v>
      </c>
      <c r="H458">
        <f ca="1">Format!K458</f>
        <v>4</v>
      </c>
      <c r="I458">
        <f t="shared" ca="1" si="14"/>
        <v>2</v>
      </c>
      <c r="J458">
        <v>1</v>
      </c>
      <c r="K458">
        <f ca="1">Format!L458</f>
        <v>4</v>
      </c>
      <c r="L458">
        <v>1</v>
      </c>
      <c r="M458">
        <f t="shared" ca="1" si="15"/>
        <v>0.61316440010991557</v>
      </c>
    </row>
    <row r="459" spans="1:13">
      <c r="A459" s="6" t="s">
        <v>1525</v>
      </c>
      <c r="B459">
        <f>Format!H459</f>
        <v>325130</v>
      </c>
      <c r="C459" t="str">
        <f>Format!G459</f>
        <v>US</v>
      </c>
      <c r="D459">
        <f ca="1">Format!J459</f>
        <v>3.0401592997108498E-5</v>
      </c>
      <c r="E459" s="6" t="s">
        <v>1</v>
      </c>
      <c r="F459" t="str">
        <f>Format!I459</f>
        <v>CH4</v>
      </c>
      <c r="G459">
        <v>2013</v>
      </c>
      <c r="H459">
        <f ca="1">Format!K459</f>
        <v>4</v>
      </c>
      <c r="I459">
        <f t="shared" ca="1" si="14"/>
        <v>2</v>
      </c>
      <c r="J459">
        <v>1</v>
      </c>
      <c r="K459">
        <f ca="1">Format!L459</f>
        <v>4</v>
      </c>
      <c r="L459">
        <v>1</v>
      </c>
      <c r="M459">
        <f t="shared" ca="1" si="15"/>
        <v>3.0401592997108498E-5</v>
      </c>
    </row>
    <row r="460" spans="1:13">
      <c r="A460" s="6" t="s">
        <v>1525</v>
      </c>
      <c r="B460">
        <f>Format!H460</f>
        <v>325130</v>
      </c>
      <c r="C460" t="str">
        <f>Format!G460</f>
        <v>US</v>
      </c>
      <c r="D460">
        <f ca="1">Format!J460</f>
        <v>4.9007287459464813E-6</v>
      </c>
      <c r="E460" s="6" t="s">
        <v>1</v>
      </c>
      <c r="F460" t="str">
        <f>Format!I460</f>
        <v>N2O</v>
      </c>
      <c r="G460">
        <v>2013</v>
      </c>
      <c r="H460">
        <f ca="1">Format!K460</f>
        <v>4</v>
      </c>
      <c r="I460">
        <f t="shared" ca="1" si="14"/>
        <v>2</v>
      </c>
      <c r="J460">
        <v>1</v>
      </c>
      <c r="K460">
        <f ca="1">Format!L460</f>
        <v>4</v>
      </c>
      <c r="L460">
        <v>1</v>
      </c>
      <c r="M460">
        <f t="shared" ca="1" si="15"/>
        <v>4.9007287459464813E-6</v>
      </c>
    </row>
    <row r="461" spans="1:13">
      <c r="A461" s="6" t="s">
        <v>1525</v>
      </c>
      <c r="B461">
        <f>Format!H461</f>
        <v>325180</v>
      </c>
      <c r="C461" t="str">
        <f>Format!G461</f>
        <v>US</v>
      </c>
      <c r="D461">
        <f ca="1">Format!J461</f>
        <v>0.85319693479326464</v>
      </c>
      <c r="E461" s="6" t="s">
        <v>1</v>
      </c>
      <c r="F461" t="str">
        <f>Format!I461</f>
        <v>CO2</v>
      </c>
      <c r="G461">
        <v>2013</v>
      </c>
      <c r="H461">
        <f ca="1">Format!K461</f>
        <v>4</v>
      </c>
      <c r="I461">
        <f t="shared" ca="1" si="14"/>
        <v>2</v>
      </c>
      <c r="J461">
        <v>1</v>
      </c>
      <c r="K461">
        <f ca="1">Format!L461</f>
        <v>4</v>
      </c>
      <c r="L461">
        <v>1</v>
      </c>
      <c r="M461">
        <f t="shared" ca="1" si="15"/>
        <v>0.85319693479326464</v>
      </c>
    </row>
    <row r="462" spans="1:13">
      <c r="A462" s="6" t="s">
        <v>1525</v>
      </c>
      <c r="B462">
        <f>Format!H462</f>
        <v>325180</v>
      </c>
      <c r="C462" t="str">
        <f>Format!G462</f>
        <v>US</v>
      </c>
      <c r="D462">
        <f ca="1">Format!J462</f>
        <v>2.5983991293274464E-5</v>
      </c>
      <c r="E462" s="6" t="s">
        <v>1</v>
      </c>
      <c r="F462" t="str">
        <f>Format!I462</f>
        <v>CH4</v>
      </c>
      <c r="G462">
        <v>2013</v>
      </c>
      <c r="H462">
        <f ca="1">Format!K462</f>
        <v>4</v>
      </c>
      <c r="I462">
        <f t="shared" ca="1" si="14"/>
        <v>2</v>
      </c>
      <c r="J462">
        <v>1</v>
      </c>
      <c r="K462">
        <f ca="1">Format!L462</f>
        <v>4</v>
      </c>
      <c r="L462">
        <v>1</v>
      </c>
      <c r="M462">
        <f t="shared" ca="1" si="15"/>
        <v>2.5983991293274464E-5</v>
      </c>
    </row>
    <row r="463" spans="1:13">
      <c r="A463" s="6" t="s">
        <v>1525</v>
      </c>
      <c r="B463">
        <f>Format!H463</f>
        <v>325180</v>
      </c>
      <c r="C463" t="str">
        <f>Format!G463</f>
        <v>US</v>
      </c>
      <c r="D463">
        <f ca="1">Format!J463</f>
        <v>3.6861105524144209E-6</v>
      </c>
      <c r="E463" s="6" t="s">
        <v>1</v>
      </c>
      <c r="F463" t="str">
        <f>Format!I463</f>
        <v>N2O</v>
      </c>
      <c r="G463">
        <v>2013</v>
      </c>
      <c r="H463">
        <f ca="1">Format!K463</f>
        <v>4</v>
      </c>
      <c r="I463">
        <f t="shared" ca="1" si="14"/>
        <v>2</v>
      </c>
      <c r="J463">
        <v>1</v>
      </c>
      <c r="K463">
        <f ca="1">Format!L463</f>
        <v>4</v>
      </c>
      <c r="L463">
        <v>1</v>
      </c>
      <c r="M463">
        <f t="shared" ca="1" si="15"/>
        <v>3.6861105524144209E-6</v>
      </c>
    </row>
    <row r="464" spans="1:13">
      <c r="A464" s="6" t="s">
        <v>1525</v>
      </c>
      <c r="B464">
        <f>Format!H464</f>
        <v>325180</v>
      </c>
      <c r="C464" t="str">
        <f>Format!G464</f>
        <v>US</v>
      </c>
      <c r="D464">
        <f ca="1">Format!J464</f>
        <v>3.3051648353903975E-8</v>
      </c>
      <c r="E464" s="6" t="s">
        <v>1</v>
      </c>
      <c r="F464" t="str">
        <f>Format!I464</f>
        <v>HFC-134a</v>
      </c>
      <c r="G464">
        <v>2013</v>
      </c>
      <c r="H464">
        <f ca="1">Format!K464</f>
        <v>4</v>
      </c>
      <c r="I464">
        <f t="shared" ca="1" si="14"/>
        <v>2</v>
      </c>
      <c r="J464">
        <v>1</v>
      </c>
      <c r="K464">
        <f ca="1">Format!L464</f>
        <v>4</v>
      </c>
      <c r="L464">
        <v>1</v>
      </c>
      <c r="M464">
        <f t="shared" ca="1" si="15"/>
        <v>3.3051648353903975E-8</v>
      </c>
    </row>
    <row r="465" spans="1:13">
      <c r="A465" s="6" t="s">
        <v>1525</v>
      </c>
      <c r="B465">
        <f>Format!H465</f>
        <v>325180</v>
      </c>
      <c r="C465" t="str">
        <f>Format!G465</f>
        <v>US</v>
      </c>
      <c r="D465">
        <f ca="1">Format!J465</f>
        <v>2.9217009317593517E-9</v>
      </c>
      <c r="E465" s="6" t="s">
        <v>1</v>
      </c>
      <c r="F465" t="str">
        <f>Format!I465</f>
        <v>HFC-125</v>
      </c>
      <c r="G465">
        <v>2013</v>
      </c>
      <c r="H465">
        <f ca="1">Format!K465</f>
        <v>4</v>
      </c>
      <c r="I465">
        <f t="shared" ca="1" si="14"/>
        <v>2</v>
      </c>
      <c r="J465">
        <v>1</v>
      </c>
      <c r="K465">
        <f ca="1">Format!L465</f>
        <v>4</v>
      </c>
      <c r="L465">
        <v>1</v>
      </c>
      <c r="M465">
        <f t="shared" ca="1" si="15"/>
        <v>2.9217009317593517E-9</v>
      </c>
    </row>
    <row r="466" spans="1:13">
      <c r="A466" s="6" t="s">
        <v>1525</v>
      </c>
      <c r="B466">
        <f>Format!H466</f>
        <v>325180</v>
      </c>
      <c r="C466" t="str">
        <f>Format!G466</f>
        <v>US</v>
      </c>
      <c r="D466">
        <f ca="1">Format!J466</f>
        <v>9.2375368212806956E-10</v>
      </c>
      <c r="E466" s="6" t="s">
        <v>1</v>
      </c>
      <c r="F466" t="str">
        <f>Format!I466</f>
        <v>HFC-32</v>
      </c>
      <c r="G466">
        <v>2013</v>
      </c>
      <c r="H466">
        <f ca="1">Format!K466</f>
        <v>4</v>
      </c>
      <c r="I466">
        <f t="shared" ca="1" si="14"/>
        <v>2</v>
      </c>
      <c r="J466">
        <v>1</v>
      </c>
      <c r="K466">
        <f ca="1">Format!L466</f>
        <v>4</v>
      </c>
      <c r="L466">
        <v>1</v>
      </c>
      <c r="M466">
        <f t="shared" ca="1" si="15"/>
        <v>9.2375368212806956E-10</v>
      </c>
    </row>
    <row r="467" spans="1:13">
      <c r="A467" s="6" t="s">
        <v>1525</v>
      </c>
      <c r="B467">
        <f>Format!H467</f>
        <v>325180</v>
      </c>
      <c r="C467" t="str">
        <f>Format!G467</f>
        <v>US</v>
      </c>
      <c r="D467">
        <f ca="1">Format!J467</f>
        <v>1.8273583745452921E-9</v>
      </c>
      <c r="E467" s="6" t="s">
        <v>1</v>
      </c>
      <c r="F467" t="str">
        <f>Format!I467</f>
        <v>HFC-143a</v>
      </c>
      <c r="G467">
        <v>2013</v>
      </c>
      <c r="H467">
        <f ca="1">Format!K467</f>
        <v>4</v>
      </c>
      <c r="I467">
        <f t="shared" ca="1" si="14"/>
        <v>2</v>
      </c>
      <c r="J467">
        <v>1</v>
      </c>
      <c r="K467">
        <f ca="1">Format!L467</f>
        <v>4</v>
      </c>
      <c r="L467">
        <v>1</v>
      </c>
      <c r="M467">
        <f t="shared" ca="1" si="15"/>
        <v>1.8273583745452921E-9</v>
      </c>
    </row>
    <row r="468" spans="1:13">
      <c r="A468" s="6" t="s">
        <v>1525</v>
      </c>
      <c r="B468">
        <f>Format!H468</f>
        <v>325180</v>
      </c>
      <c r="C468" t="str">
        <f>Format!G468</f>
        <v>US</v>
      </c>
      <c r="D468">
        <f ca="1">Format!J468</f>
        <v>8.2629343126134683E-11</v>
      </c>
      <c r="E468" s="6" t="s">
        <v>1</v>
      </c>
      <c r="F468" t="str">
        <f>Format!I468</f>
        <v>HFC-236fa</v>
      </c>
      <c r="G468">
        <v>2013</v>
      </c>
      <c r="H468">
        <f ca="1">Format!K468</f>
        <v>4</v>
      </c>
      <c r="I468">
        <f t="shared" ca="1" si="14"/>
        <v>2</v>
      </c>
      <c r="J468">
        <v>1</v>
      </c>
      <c r="K468">
        <f ca="1">Format!L468</f>
        <v>4</v>
      </c>
      <c r="L468">
        <v>1</v>
      </c>
      <c r="M468">
        <f t="shared" ca="1" si="15"/>
        <v>8.2629343126134683E-11</v>
      </c>
    </row>
    <row r="469" spans="1:13">
      <c r="A469" s="6" t="s">
        <v>1525</v>
      </c>
      <c r="B469">
        <f>Format!H469</f>
        <v>325190</v>
      </c>
      <c r="C469" t="str">
        <f>Format!G469</f>
        <v>US</v>
      </c>
      <c r="D469">
        <f ca="1">Format!J469</f>
        <v>0.39518220000715343</v>
      </c>
      <c r="E469" s="6" t="s">
        <v>1</v>
      </c>
      <c r="F469" t="str">
        <f>Format!I469</f>
        <v>CO2</v>
      </c>
      <c r="G469">
        <v>2013</v>
      </c>
      <c r="H469">
        <f ca="1">Format!K469</f>
        <v>4</v>
      </c>
      <c r="I469">
        <f t="shared" ca="1" si="14"/>
        <v>2</v>
      </c>
      <c r="J469">
        <v>1</v>
      </c>
      <c r="K469">
        <f ca="1">Format!L469</f>
        <v>4</v>
      </c>
      <c r="L469">
        <v>1</v>
      </c>
      <c r="M469">
        <f t="shared" ca="1" si="15"/>
        <v>0.39518220000715343</v>
      </c>
    </row>
    <row r="470" spans="1:13">
      <c r="A470" s="6" t="s">
        <v>1525</v>
      </c>
      <c r="B470">
        <f>Format!H470</f>
        <v>325190</v>
      </c>
      <c r="C470" t="str">
        <f>Format!G470</f>
        <v>US</v>
      </c>
      <c r="D470">
        <f ca="1">Format!J470</f>
        <v>3.5225113706346641E-4</v>
      </c>
      <c r="E470" s="6" t="s">
        <v>1</v>
      </c>
      <c r="F470" t="str">
        <f>Format!I470</f>
        <v>N2O</v>
      </c>
      <c r="G470">
        <v>2013</v>
      </c>
      <c r="H470">
        <f ca="1">Format!K470</f>
        <v>2</v>
      </c>
      <c r="I470">
        <f t="shared" ca="1" si="14"/>
        <v>1</v>
      </c>
      <c r="J470">
        <v>1</v>
      </c>
      <c r="K470">
        <f ca="1">Format!L470</f>
        <v>1</v>
      </c>
      <c r="L470">
        <v>1</v>
      </c>
      <c r="M470">
        <f t="shared" ca="1" si="15"/>
        <v>3.5225113706346641E-4</v>
      </c>
    </row>
    <row r="471" spans="1:13">
      <c r="A471" s="6" t="s">
        <v>1525</v>
      </c>
      <c r="B471">
        <f>Format!H471</f>
        <v>325190</v>
      </c>
      <c r="C471" t="str">
        <f>Format!G471</f>
        <v>US</v>
      </c>
      <c r="D471">
        <f ca="1">Format!J471</f>
        <v>4.0361296177115631E-5</v>
      </c>
      <c r="E471" s="6" t="s">
        <v>1</v>
      </c>
      <c r="F471" t="str">
        <f>Format!I471</f>
        <v>CH4</v>
      </c>
      <c r="G471">
        <v>2013</v>
      </c>
      <c r="H471">
        <f ca="1">Format!K471</f>
        <v>4</v>
      </c>
      <c r="I471">
        <f t="shared" ca="1" si="14"/>
        <v>2</v>
      </c>
      <c r="J471">
        <v>1</v>
      </c>
      <c r="K471">
        <f ca="1">Format!L471</f>
        <v>4</v>
      </c>
      <c r="L471">
        <v>1</v>
      </c>
      <c r="M471">
        <f t="shared" ca="1" si="15"/>
        <v>4.0361296177115631E-5</v>
      </c>
    </row>
    <row r="472" spans="1:13">
      <c r="A472" s="6" t="s">
        <v>1525</v>
      </c>
      <c r="B472">
        <f>Format!H472</f>
        <v>325190</v>
      </c>
      <c r="C472" t="str">
        <f>Format!G472</f>
        <v>US</v>
      </c>
      <c r="D472">
        <f ca="1">Format!J472</f>
        <v>2.6538784657547175E-8</v>
      </c>
      <c r="E472" s="6" t="s">
        <v>1</v>
      </c>
      <c r="F472" t="str">
        <f>Format!I472</f>
        <v>HFC-134a</v>
      </c>
      <c r="G472">
        <v>2013</v>
      </c>
      <c r="H472">
        <f ca="1">Format!K472</f>
        <v>4</v>
      </c>
      <c r="I472">
        <f t="shared" ca="1" si="14"/>
        <v>2</v>
      </c>
      <c r="J472">
        <v>1</v>
      </c>
      <c r="K472">
        <f ca="1">Format!L472</f>
        <v>4</v>
      </c>
      <c r="L472">
        <v>1</v>
      </c>
      <c r="M472">
        <f t="shared" ca="1" si="15"/>
        <v>2.6538784657547175E-8</v>
      </c>
    </row>
    <row r="473" spans="1:13">
      <c r="A473" s="6" t="s">
        <v>1525</v>
      </c>
      <c r="B473">
        <f>Format!H473</f>
        <v>325190</v>
      </c>
      <c r="C473" t="str">
        <f>Format!G473</f>
        <v>US</v>
      </c>
      <c r="D473">
        <f ca="1">Format!J473</f>
        <v>2.345976546508844E-9</v>
      </c>
      <c r="E473" s="6" t="s">
        <v>1</v>
      </c>
      <c r="F473" t="str">
        <f>Format!I473</f>
        <v>HFC-125</v>
      </c>
      <c r="G473">
        <v>2013</v>
      </c>
      <c r="H473">
        <f ca="1">Format!K473</f>
        <v>4</v>
      </c>
      <c r="I473">
        <f t="shared" ca="1" si="14"/>
        <v>2</v>
      </c>
      <c r="J473">
        <v>1</v>
      </c>
      <c r="K473">
        <f ca="1">Format!L473</f>
        <v>4</v>
      </c>
      <c r="L473">
        <v>1</v>
      </c>
      <c r="M473">
        <f t="shared" ca="1" si="15"/>
        <v>2.345976546508844E-9</v>
      </c>
    </row>
    <row r="474" spans="1:13">
      <c r="A474" s="6" t="s">
        <v>1525</v>
      </c>
      <c r="B474">
        <f>Format!H474</f>
        <v>325190</v>
      </c>
      <c r="C474" t="str">
        <f>Format!G474</f>
        <v>US</v>
      </c>
      <c r="D474">
        <f ca="1">Format!J474</f>
        <v>7.417270020579E-10</v>
      </c>
      <c r="E474" s="6" t="s">
        <v>1</v>
      </c>
      <c r="F474" t="str">
        <f>Format!I474</f>
        <v>HFC-32</v>
      </c>
      <c r="G474">
        <v>2013</v>
      </c>
      <c r="H474">
        <f ca="1">Format!K474</f>
        <v>4</v>
      </c>
      <c r="I474">
        <f t="shared" ca="1" si="14"/>
        <v>2</v>
      </c>
      <c r="J474">
        <v>1</v>
      </c>
      <c r="K474">
        <f ca="1">Format!L474</f>
        <v>4</v>
      </c>
      <c r="L474">
        <v>1</v>
      </c>
      <c r="M474">
        <f t="shared" ca="1" si="15"/>
        <v>7.417270020579E-10</v>
      </c>
    </row>
    <row r="475" spans="1:13">
      <c r="A475" s="6" t="s">
        <v>1525</v>
      </c>
      <c r="B475">
        <f>Format!H475</f>
        <v>325190</v>
      </c>
      <c r="C475" t="str">
        <f>Format!G475</f>
        <v>US</v>
      </c>
      <c r="D475">
        <f ca="1">Format!J475</f>
        <v>1.4672753950105101E-9</v>
      </c>
      <c r="E475" s="6" t="s">
        <v>1</v>
      </c>
      <c r="F475" t="str">
        <f>Format!I475</f>
        <v>HFC-143a</v>
      </c>
      <c r="G475">
        <v>2013</v>
      </c>
      <c r="H475">
        <f ca="1">Format!K475</f>
        <v>4</v>
      </c>
      <c r="I475">
        <f t="shared" ca="1" si="14"/>
        <v>2</v>
      </c>
      <c r="J475">
        <v>1</v>
      </c>
      <c r="K475">
        <f ca="1">Format!L475</f>
        <v>4</v>
      </c>
      <c r="L475">
        <v>1</v>
      </c>
      <c r="M475">
        <f t="shared" ca="1" si="15"/>
        <v>1.4672753950105101E-9</v>
      </c>
    </row>
    <row r="476" spans="1:13">
      <c r="A476" s="6" t="s">
        <v>1525</v>
      </c>
      <c r="B476">
        <f>Format!H476</f>
        <v>325190</v>
      </c>
      <c r="C476" t="str">
        <f>Format!G476</f>
        <v>US</v>
      </c>
      <c r="D476">
        <f ca="1">Format!J476</f>
        <v>6.6347140092335108E-11</v>
      </c>
      <c r="E476" s="6" t="s">
        <v>1</v>
      </c>
      <c r="F476" t="str">
        <f>Format!I476</f>
        <v>HFC-236fa</v>
      </c>
      <c r="G476">
        <v>2013</v>
      </c>
      <c r="H476">
        <f ca="1">Format!K476</f>
        <v>4</v>
      </c>
      <c r="I476">
        <f t="shared" ca="1" si="14"/>
        <v>2</v>
      </c>
      <c r="J476">
        <v>1</v>
      </c>
      <c r="K476">
        <f ca="1">Format!L476</f>
        <v>4</v>
      </c>
      <c r="L476">
        <v>1</v>
      </c>
      <c r="M476">
        <f t="shared" ca="1" si="15"/>
        <v>6.6347140092335108E-11</v>
      </c>
    </row>
    <row r="477" spans="1:13">
      <c r="A477" s="6" t="s">
        <v>1525</v>
      </c>
      <c r="B477">
        <f>Format!H477</f>
        <v>325211</v>
      </c>
      <c r="C477" t="str">
        <f>Format!G477</f>
        <v>US</v>
      </c>
      <c r="D477">
        <f ca="1">Format!J477</f>
        <v>0.2712517360632129</v>
      </c>
      <c r="E477" s="6" t="s">
        <v>1</v>
      </c>
      <c r="F477" t="str">
        <f>Format!I477</f>
        <v>CO2</v>
      </c>
      <c r="G477">
        <v>2013</v>
      </c>
      <c r="H477">
        <f ca="1">Format!K477</f>
        <v>4</v>
      </c>
      <c r="I477">
        <f t="shared" ca="1" si="14"/>
        <v>2</v>
      </c>
      <c r="J477">
        <v>1</v>
      </c>
      <c r="K477">
        <f ca="1">Format!L477</f>
        <v>4</v>
      </c>
      <c r="L477">
        <v>1</v>
      </c>
      <c r="M477">
        <f t="shared" ca="1" si="15"/>
        <v>0.2712517360632129</v>
      </c>
    </row>
    <row r="478" spans="1:13">
      <c r="A478" s="6" t="s">
        <v>1525</v>
      </c>
      <c r="B478">
        <f>Format!H478</f>
        <v>325211</v>
      </c>
      <c r="C478" t="str">
        <f>Format!G478</f>
        <v>US</v>
      </c>
      <c r="D478">
        <f ca="1">Format!J478</f>
        <v>6.7524560798366218E-6</v>
      </c>
      <c r="E478" s="6" t="s">
        <v>1</v>
      </c>
      <c r="F478" t="str">
        <f>Format!I478</f>
        <v>CH4</v>
      </c>
      <c r="G478">
        <v>2013</v>
      </c>
      <c r="H478">
        <f ca="1">Format!K478</f>
        <v>4</v>
      </c>
      <c r="I478">
        <f t="shared" ca="1" si="14"/>
        <v>2</v>
      </c>
      <c r="J478">
        <v>1</v>
      </c>
      <c r="K478">
        <f ca="1">Format!L478</f>
        <v>4</v>
      </c>
      <c r="L478">
        <v>1</v>
      </c>
      <c r="M478">
        <f t="shared" ca="1" si="15"/>
        <v>6.7524560798366218E-6</v>
      </c>
    </row>
    <row r="479" spans="1:13">
      <c r="A479" s="6" t="s">
        <v>1525</v>
      </c>
      <c r="B479">
        <f>Format!H479</f>
        <v>325211</v>
      </c>
      <c r="C479" t="str">
        <f>Format!G479</f>
        <v>US</v>
      </c>
      <c r="D479">
        <f ca="1">Format!J479</f>
        <v>8.8740215339547751E-7</v>
      </c>
      <c r="E479" s="6" t="s">
        <v>1</v>
      </c>
      <c r="F479" t="str">
        <f>Format!I479</f>
        <v>N2O</v>
      </c>
      <c r="G479">
        <v>2013</v>
      </c>
      <c r="H479">
        <f ca="1">Format!K479</f>
        <v>4</v>
      </c>
      <c r="I479">
        <f t="shared" ca="1" si="14"/>
        <v>2</v>
      </c>
      <c r="J479">
        <v>1</v>
      </c>
      <c r="K479">
        <f ca="1">Format!L479</f>
        <v>4</v>
      </c>
      <c r="L479">
        <v>1</v>
      </c>
      <c r="M479">
        <f t="shared" ca="1" si="15"/>
        <v>8.8740215339547751E-7</v>
      </c>
    </row>
    <row r="480" spans="1:13">
      <c r="A480" s="6" t="s">
        <v>1525</v>
      </c>
      <c r="B480">
        <f>Format!H480</f>
        <v>325211</v>
      </c>
      <c r="C480" t="str">
        <f>Format!G480</f>
        <v>US</v>
      </c>
      <c r="D480">
        <f ca="1">Format!J480</f>
        <v>4.6977700410609388E-8</v>
      </c>
      <c r="E480" s="6" t="s">
        <v>1</v>
      </c>
      <c r="F480" t="str">
        <f>Format!I480</f>
        <v>HFC-134a</v>
      </c>
      <c r="G480">
        <v>2013</v>
      </c>
      <c r="H480">
        <f ca="1">Format!K480</f>
        <v>4</v>
      </c>
      <c r="I480">
        <f t="shared" ca="1" si="14"/>
        <v>2</v>
      </c>
      <c r="J480">
        <v>1</v>
      </c>
      <c r="K480">
        <f ca="1">Format!L480</f>
        <v>4</v>
      </c>
      <c r="L480">
        <v>1</v>
      </c>
      <c r="M480">
        <f t="shared" ca="1" si="15"/>
        <v>4.6977700410609388E-8</v>
      </c>
    </row>
    <row r="481" spans="1:13">
      <c r="A481" s="6" t="s">
        <v>1525</v>
      </c>
      <c r="B481">
        <f>Format!H481</f>
        <v>325211</v>
      </c>
      <c r="C481" t="str">
        <f>Format!G481</f>
        <v>US</v>
      </c>
      <c r="D481">
        <f ca="1">Format!J481</f>
        <v>4.1527366378801791E-9</v>
      </c>
      <c r="E481" s="6" t="s">
        <v>1</v>
      </c>
      <c r="F481" t="str">
        <f>Format!I481</f>
        <v>HFC-125</v>
      </c>
      <c r="G481">
        <v>2013</v>
      </c>
      <c r="H481">
        <f ca="1">Format!K481</f>
        <v>4</v>
      </c>
      <c r="I481">
        <f t="shared" ca="1" si="14"/>
        <v>2</v>
      </c>
      <c r="J481">
        <v>1</v>
      </c>
      <c r="K481">
        <f ca="1">Format!L481</f>
        <v>4</v>
      </c>
      <c r="L481">
        <v>1</v>
      </c>
      <c r="M481">
        <f t="shared" ca="1" si="15"/>
        <v>4.1527366378801791E-9</v>
      </c>
    </row>
    <row r="482" spans="1:13">
      <c r="A482" s="6" t="s">
        <v>1525</v>
      </c>
      <c r="B482">
        <f>Format!H482</f>
        <v>325211</v>
      </c>
      <c r="C482" t="str">
        <f>Format!G482</f>
        <v>US</v>
      </c>
      <c r="D482">
        <f ca="1">Format!J482</f>
        <v>1.3129700300434168E-9</v>
      </c>
      <c r="E482" s="6" t="s">
        <v>1</v>
      </c>
      <c r="F482" t="str">
        <f>Format!I482</f>
        <v>HFC-32</v>
      </c>
      <c r="G482">
        <v>2013</v>
      </c>
      <c r="H482">
        <f ca="1">Format!K482</f>
        <v>4</v>
      </c>
      <c r="I482">
        <f t="shared" ca="1" si="14"/>
        <v>2</v>
      </c>
      <c r="J482">
        <v>1</v>
      </c>
      <c r="K482">
        <f ca="1">Format!L482</f>
        <v>4</v>
      </c>
      <c r="L482">
        <v>1</v>
      </c>
      <c r="M482">
        <f t="shared" ca="1" si="15"/>
        <v>1.3129700300434168E-9</v>
      </c>
    </row>
    <row r="483" spans="1:13">
      <c r="A483" s="6" t="s">
        <v>1525</v>
      </c>
      <c r="B483">
        <f>Format!H483</f>
        <v>325211</v>
      </c>
      <c r="C483" t="str">
        <f>Format!G483</f>
        <v>US</v>
      </c>
      <c r="D483">
        <f ca="1">Format!J483</f>
        <v>2.5973014520489741E-9</v>
      </c>
      <c r="E483" s="6" t="s">
        <v>1</v>
      </c>
      <c r="F483" t="str">
        <f>Format!I483</f>
        <v>HFC-143a</v>
      </c>
      <c r="G483">
        <v>2013</v>
      </c>
      <c r="H483">
        <f ca="1">Format!K483</f>
        <v>4</v>
      </c>
      <c r="I483">
        <f t="shared" ca="1" si="14"/>
        <v>2</v>
      </c>
      <c r="J483">
        <v>1</v>
      </c>
      <c r="K483">
        <f ca="1">Format!L483</f>
        <v>4</v>
      </c>
      <c r="L483">
        <v>1</v>
      </c>
      <c r="M483">
        <f t="shared" ca="1" si="15"/>
        <v>2.5973014520489741E-9</v>
      </c>
    </row>
    <row r="484" spans="1:13">
      <c r="A484" s="6" t="s">
        <v>1525</v>
      </c>
      <c r="B484">
        <f>Format!H484</f>
        <v>325211</v>
      </c>
      <c r="C484" t="str">
        <f>Format!G484</f>
        <v>US</v>
      </c>
      <c r="D484">
        <f ca="1">Format!J484</f>
        <v>1.1744456690755338E-10</v>
      </c>
      <c r="E484" s="6" t="s">
        <v>1</v>
      </c>
      <c r="F484" t="str">
        <f>Format!I484</f>
        <v>HFC-236fa</v>
      </c>
      <c r="G484">
        <v>2013</v>
      </c>
      <c r="H484">
        <f ca="1">Format!K484</f>
        <v>4</v>
      </c>
      <c r="I484">
        <f t="shared" ca="1" si="14"/>
        <v>2</v>
      </c>
      <c r="J484">
        <v>1</v>
      </c>
      <c r="K484">
        <f ca="1">Format!L484</f>
        <v>4</v>
      </c>
      <c r="L484">
        <v>1</v>
      </c>
      <c r="M484">
        <f t="shared" ca="1" si="15"/>
        <v>1.1744456690755338E-10</v>
      </c>
    </row>
    <row r="485" spans="1:13">
      <c r="A485" s="6" t="s">
        <v>1525</v>
      </c>
      <c r="B485">
        <f>Format!H485</f>
        <v>325310</v>
      </c>
      <c r="C485" t="str">
        <f>Format!G485</f>
        <v>US</v>
      </c>
      <c r="D485">
        <f ca="1">Format!J485</f>
        <v>1.5475486562297716</v>
      </c>
      <c r="E485" s="6" t="s">
        <v>1</v>
      </c>
      <c r="F485" t="str">
        <f>Format!I485</f>
        <v>CO2</v>
      </c>
      <c r="G485">
        <v>2013</v>
      </c>
      <c r="H485">
        <f ca="1">Format!K485</f>
        <v>3</v>
      </c>
      <c r="I485">
        <f t="shared" ca="1" si="14"/>
        <v>2</v>
      </c>
      <c r="J485">
        <v>1</v>
      </c>
      <c r="K485">
        <f ca="1">Format!L485</f>
        <v>4</v>
      </c>
      <c r="L485">
        <v>1</v>
      </c>
      <c r="M485">
        <f t="shared" ca="1" si="15"/>
        <v>1.5475486562297716</v>
      </c>
    </row>
    <row r="486" spans="1:13">
      <c r="A486" s="6" t="s">
        <v>1525</v>
      </c>
      <c r="B486">
        <f>Format!H486</f>
        <v>325310</v>
      </c>
      <c r="C486" t="str">
        <f>Format!G486</f>
        <v>US</v>
      </c>
      <c r="D486">
        <f ca="1">Format!J486</f>
        <v>4.5643420557745949E-3</v>
      </c>
      <c r="E486" s="6" t="s">
        <v>1</v>
      </c>
      <c r="F486" t="str">
        <f>Format!I486</f>
        <v>CH4</v>
      </c>
      <c r="G486">
        <v>2013</v>
      </c>
      <c r="H486">
        <f ca="1">Format!K486</f>
        <v>2</v>
      </c>
      <c r="I486">
        <f t="shared" ca="1" si="14"/>
        <v>1</v>
      </c>
      <c r="J486">
        <v>1</v>
      </c>
      <c r="K486">
        <f ca="1">Format!L486</f>
        <v>1</v>
      </c>
      <c r="L486">
        <v>1</v>
      </c>
      <c r="M486">
        <f t="shared" ca="1" si="15"/>
        <v>4.5643420557745949E-3</v>
      </c>
    </row>
    <row r="487" spans="1:13">
      <c r="A487" s="6" t="s">
        <v>1525</v>
      </c>
      <c r="B487">
        <f>Format!H487</f>
        <v>325310</v>
      </c>
      <c r="C487" t="str">
        <f>Format!G487</f>
        <v>US</v>
      </c>
      <c r="D487">
        <f ca="1">Format!J487</f>
        <v>2.8645903623845496E-3</v>
      </c>
      <c r="E487" s="6" t="s">
        <v>1</v>
      </c>
      <c r="F487" t="str">
        <f>Format!I487</f>
        <v>N2O</v>
      </c>
      <c r="G487">
        <v>2013</v>
      </c>
      <c r="H487">
        <f ca="1">Format!K487</f>
        <v>2</v>
      </c>
      <c r="I487">
        <f t="shared" ca="1" si="14"/>
        <v>1</v>
      </c>
      <c r="J487">
        <v>1</v>
      </c>
      <c r="K487">
        <f ca="1">Format!L487</f>
        <v>1</v>
      </c>
      <c r="L487">
        <v>1</v>
      </c>
      <c r="M487">
        <f t="shared" ca="1" si="15"/>
        <v>2.8645903623845496E-3</v>
      </c>
    </row>
    <row r="488" spans="1:13">
      <c r="A488" s="6" t="s">
        <v>1525</v>
      </c>
      <c r="B488">
        <f>Format!H488</f>
        <v>325310</v>
      </c>
      <c r="C488" t="str">
        <f>Format!G488</f>
        <v>US</v>
      </c>
      <c r="D488">
        <f ca="1">Format!J488</f>
        <v>5.6459395217681061E-8</v>
      </c>
      <c r="E488" s="6" t="s">
        <v>1</v>
      </c>
      <c r="F488" t="str">
        <f>Format!I488</f>
        <v>HFC-134a</v>
      </c>
      <c r="G488">
        <v>2013</v>
      </c>
      <c r="H488">
        <f ca="1">Format!K488</f>
        <v>4</v>
      </c>
      <c r="I488">
        <f t="shared" ref="I488:I551" ca="1" si="16">IF(H488=2,1,2)</f>
        <v>2</v>
      </c>
      <c r="J488">
        <v>1</v>
      </c>
      <c r="K488">
        <f ca="1">Format!L488</f>
        <v>4</v>
      </c>
      <c r="L488">
        <v>1</v>
      </c>
      <c r="M488">
        <f t="shared" ca="1" si="15"/>
        <v>5.6459395217681061E-8</v>
      </c>
    </row>
    <row r="489" spans="1:13">
      <c r="A489" s="6" t="s">
        <v>1525</v>
      </c>
      <c r="B489">
        <f>Format!H489</f>
        <v>325310</v>
      </c>
      <c r="C489" t="str">
        <f>Format!G489</f>
        <v>US</v>
      </c>
      <c r="D489">
        <f ca="1">Format!J489</f>
        <v>4.9908998742746186E-9</v>
      </c>
      <c r="E489" s="6" t="s">
        <v>1</v>
      </c>
      <c r="F489" t="str">
        <f>Format!I489</f>
        <v>HFC-125</v>
      </c>
      <c r="G489">
        <v>2013</v>
      </c>
      <c r="H489">
        <f ca="1">Format!K489</f>
        <v>4</v>
      </c>
      <c r="I489">
        <f t="shared" ca="1" si="16"/>
        <v>2</v>
      </c>
      <c r="J489">
        <v>1</v>
      </c>
      <c r="K489">
        <f ca="1">Format!L489</f>
        <v>4</v>
      </c>
      <c r="L489">
        <v>1</v>
      </c>
      <c r="M489">
        <f t="shared" ca="1" si="15"/>
        <v>4.9908998742746186E-9</v>
      </c>
    </row>
    <row r="490" spans="1:13">
      <c r="A490" s="6" t="s">
        <v>1525</v>
      </c>
      <c r="B490">
        <f>Format!H490</f>
        <v>325310</v>
      </c>
      <c r="C490" t="str">
        <f>Format!G490</f>
        <v>US</v>
      </c>
      <c r="D490">
        <f ca="1">Format!J490</f>
        <v>1.5779719566360582E-9</v>
      </c>
      <c r="E490" s="6" t="s">
        <v>1</v>
      </c>
      <c r="F490" t="str">
        <f>Format!I490</f>
        <v>HFC-32</v>
      </c>
      <c r="G490">
        <v>2013</v>
      </c>
      <c r="H490">
        <f ca="1">Format!K490</f>
        <v>4</v>
      </c>
      <c r="I490">
        <f t="shared" ca="1" si="16"/>
        <v>2</v>
      </c>
      <c r="J490">
        <v>1</v>
      </c>
      <c r="K490">
        <f ca="1">Format!L490</f>
        <v>4</v>
      </c>
      <c r="L490">
        <v>1</v>
      </c>
      <c r="M490">
        <f t="shared" ca="1" si="15"/>
        <v>1.5779719566360582E-9</v>
      </c>
    </row>
    <row r="491" spans="1:13">
      <c r="A491" s="6" t="s">
        <v>1525</v>
      </c>
      <c r="B491">
        <f>Format!H491</f>
        <v>325310</v>
      </c>
      <c r="C491" t="str">
        <f>Format!G491</f>
        <v>US</v>
      </c>
      <c r="D491">
        <f ca="1">Format!J491</f>
        <v>3.1215250618689811E-9</v>
      </c>
      <c r="E491" s="6" t="s">
        <v>1</v>
      </c>
      <c r="F491" t="str">
        <f>Format!I491</f>
        <v>HFC-143a</v>
      </c>
      <c r="G491">
        <v>2013</v>
      </c>
      <c r="H491">
        <f ca="1">Format!K491</f>
        <v>4</v>
      </c>
      <c r="I491">
        <f t="shared" ca="1" si="16"/>
        <v>2</v>
      </c>
      <c r="J491">
        <v>1</v>
      </c>
      <c r="K491">
        <f ca="1">Format!L491</f>
        <v>4</v>
      </c>
      <c r="L491">
        <v>1</v>
      </c>
      <c r="M491">
        <f t="shared" ca="1" si="15"/>
        <v>3.1215250618689811E-9</v>
      </c>
    </row>
    <row r="492" spans="1:13">
      <c r="A492" s="6" t="s">
        <v>1525</v>
      </c>
      <c r="B492">
        <f>Format!H492</f>
        <v>325310</v>
      </c>
      <c r="C492" t="str">
        <f>Format!G492</f>
        <v>US</v>
      </c>
      <c r="D492">
        <f ca="1">Format!J492</f>
        <v>1.4114886768074837E-10</v>
      </c>
      <c r="E492" s="6" t="s">
        <v>1</v>
      </c>
      <c r="F492" t="str">
        <f>Format!I492</f>
        <v>HFC-236fa</v>
      </c>
      <c r="G492">
        <v>2013</v>
      </c>
      <c r="H492">
        <f ca="1">Format!K492</f>
        <v>4</v>
      </c>
      <c r="I492">
        <f t="shared" ca="1" si="16"/>
        <v>2</v>
      </c>
      <c r="J492">
        <v>1</v>
      </c>
      <c r="K492">
        <f ca="1">Format!L492</f>
        <v>4</v>
      </c>
      <c r="L492">
        <v>1</v>
      </c>
      <c r="M492">
        <f t="shared" ca="1" si="15"/>
        <v>1.4114886768074837E-10</v>
      </c>
    </row>
    <row r="493" spans="1:13">
      <c r="A493" s="6" t="s">
        <v>1525</v>
      </c>
      <c r="B493">
        <f>Format!H493</f>
        <v>325320</v>
      </c>
      <c r="C493" t="str">
        <f>Format!G493</f>
        <v>US</v>
      </c>
      <c r="D493">
        <f ca="1">Format!J493</f>
        <v>0.11057691206913098</v>
      </c>
      <c r="E493" s="6" t="s">
        <v>1</v>
      </c>
      <c r="F493" t="str">
        <f>Format!I493</f>
        <v>CO2</v>
      </c>
      <c r="G493">
        <v>2013</v>
      </c>
      <c r="H493">
        <f ca="1">Format!K493</f>
        <v>4</v>
      </c>
      <c r="I493">
        <f t="shared" ca="1" si="16"/>
        <v>2</v>
      </c>
      <c r="J493">
        <v>1</v>
      </c>
      <c r="K493">
        <f ca="1">Format!L493</f>
        <v>4</v>
      </c>
      <c r="L493">
        <v>1</v>
      </c>
      <c r="M493">
        <f t="shared" ca="1" si="15"/>
        <v>0.11057691206913098</v>
      </c>
    </row>
    <row r="494" spans="1:13">
      <c r="A494" s="6" t="s">
        <v>1525</v>
      </c>
      <c r="B494">
        <f>Format!H494</f>
        <v>325320</v>
      </c>
      <c r="C494" t="str">
        <f>Format!G494</f>
        <v>US</v>
      </c>
      <c r="D494">
        <f ca="1">Format!J494</f>
        <v>5.4967521745712077E-6</v>
      </c>
      <c r="E494" s="6" t="s">
        <v>1</v>
      </c>
      <c r="F494" t="str">
        <f>Format!I494</f>
        <v>CH4</v>
      </c>
      <c r="G494">
        <v>2013</v>
      </c>
      <c r="H494">
        <f ca="1">Format!K494</f>
        <v>4</v>
      </c>
      <c r="I494">
        <f t="shared" ca="1" si="16"/>
        <v>2</v>
      </c>
      <c r="J494">
        <v>1</v>
      </c>
      <c r="K494">
        <f ca="1">Format!L494</f>
        <v>4</v>
      </c>
      <c r="L494">
        <v>1</v>
      </c>
      <c r="M494">
        <f t="shared" ca="1" si="15"/>
        <v>5.4967521745712077E-6</v>
      </c>
    </row>
    <row r="495" spans="1:13">
      <c r="A495" s="6" t="s">
        <v>1525</v>
      </c>
      <c r="B495">
        <f>Format!H495</f>
        <v>325320</v>
      </c>
      <c r="C495" t="str">
        <f>Format!G495</f>
        <v>US</v>
      </c>
      <c r="D495">
        <f ca="1">Format!J495</f>
        <v>7.9130041102774409E-7</v>
      </c>
      <c r="E495" s="6" t="s">
        <v>1</v>
      </c>
      <c r="F495" t="str">
        <f>Format!I495</f>
        <v>N2O</v>
      </c>
      <c r="G495">
        <v>2013</v>
      </c>
      <c r="H495">
        <f ca="1">Format!K495</f>
        <v>4</v>
      </c>
      <c r="I495">
        <f t="shared" ca="1" si="16"/>
        <v>2</v>
      </c>
      <c r="J495">
        <v>1</v>
      </c>
      <c r="K495">
        <f ca="1">Format!L495</f>
        <v>4</v>
      </c>
      <c r="L495">
        <v>1</v>
      </c>
      <c r="M495">
        <f t="shared" ca="1" si="15"/>
        <v>7.9130041102774409E-7</v>
      </c>
    </row>
    <row r="496" spans="1:13">
      <c r="A496" s="6" t="s">
        <v>1525</v>
      </c>
      <c r="B496">
        <f>Format!H496</f>
        <v>325320</v>
      </c>
      <c r="C496" t="str">
        <f>Format!G496</f>
        <v>US</v>
      </c>
      <c r="D496">
        <f ca="1">Format!J496</f>
        <v>7.949007914577952E-8</v>
      </c>
      <c r="E496" s="6" t="s">
        <v>1</v>
      </c>
      <c r="F496" t="str">
        <f>Format!I496</f>
        <v>HFC-134a</v>
      </c>
      <c r="G496">
        <v>2013</v>
      </c>
      <c r="H496">
        <f ca="1">Format!K496</f>
        <v>4</v>
      </c>
      <c r="I496">
        <f t="shared" ca="1" si="16"/>
        <v>2</v>
      </c>
      <c r="J496">
        <v>1</v>
      </c>
      <c r="K496">
        <f ca="1">Format!L496</f>
        <v>4</v>
      </c>
      <c r="L496">
        <v>1</v>
      </c>
      <c r="M496">
        <f t="shared" ca="1" si="15"/>
        <v>7.949007914577952E-8</v>
      </c>
    </row>
    <row r="497" spans="1:13">
      <c r="A497" s="6" t="s">
        <v>1525</v>
      </c>
      <c r="B497">
        <f>Format!H497</f>
        <v>325320</v>
      </c>
      <c r="C497" t="str">
        <f>Format!G497</f>
        <v>US</v>
      </c>
      <c r="D497">
        <f ca="1">Format!J497</f>
        <v>7.0267671923363024E-9</v>
      </c>
      <c r="E497" s="6" t="s">
        <v>1</v>
      </c>
      <c r="F497" t="str">
        <f>Format!I497</f>
        <v>HFC-125</v>
      </c>
      <c r="G497">
        <v>2013</v>
      </c>
      <c r="H497">
        <f ca="1">Format!K497</f>
        <v>4</v>
      </c>
      <c r="I497">
        <f t="shared" ca="1" si="16"/>
        <v>2</v>
      </c>
      <c r="J497">
        <v>1</v>
      </c>
      <c r="K497">
        <f ca="1">Format!L497</f>
        <v>4</v>
      </c>
      <c r="L497">
        <v>1</v>
      </c>
      <c r="M497">
        <f t="shared" ca="1" si="15"/>
        <v>7.0267671923363024E-9</v>
      </c>
    </row>
    <row r="498" spans="1:13">
      <c r="A498" s="6" t="s">
        <v>1525</v>
      </c>
      <c r="B498">
        <f>Format!H498</f>
        <v>325320</v>
      </c>
      <c r="C498" t="str">
        <f>Format!G498</f>
        <v>US</v>
      </c>
      <c r="D498">
        <f ca="1">Format!J498</f>
        <v>2.2216517771614331E-9</v>
      </c>
      <c r="E498" s="6" t="s">
        <v>1</v>
      </c>
      <c r="F498" t="str">
        <f>Format!I498</f>
        <v>HFC-32</v>
      </c>
      <c r="G498">
        <v>2013</v>
      </c>
      <c r="H498">
        <f ca="1">Format!K498</f>
        <v>4</v>
      </c>
      <c r="I498">
        <f t="shared" ca="1" si="16"/>
        <v>2</v>
      </c>
      <c r="J498">
        <v>1</v>
      </c>
      <c r="K498">
        <f ca="1">Format!L498</f>
        <v>4</v>
      </c>
      <c r="L498">
        <v>1</v>
      </c>
      <c r="M498">
        <f t="shared" ca="1" si="15"/>
        <v>2.2216517771614331E-9</v>
      </c>
    </row>
    <row r="499" spans="1:13">
      <c r="A499" s="6" t="s">
        <v>1525</v>
      </c>
      <c r="B499">
        <f>Format!H499</f>
        <v>325320</v>
      </c>
      <c r="C499" t="str">
        <f>Format!G499</f>
        <v>US</v>
      </c>
      <c r="D499">
        <f ca="1">Format!J499</f>
        <v>4.3948447068344457E-9</v>
      </c>
      <c r="E499" s="6" t="s">
        <v>1</v>
      </c>
      <c r="F499" t="str">
        <f>Format!I499</f>
        <v>HFC-143a</v>
      </c>
      <c r="G499">
        <v>2013</v>
      </c>
      <c r="H499">
        <f ca="1">Format!K499</f>
        <v>4</v>
      </c>
      <c r="I499">
        <f t="shared" ca="1" si="16"/>
        <v>2</v>
      </c>
      <c r="J499">
        <v>1</v>
      </c>
      <c r="K499">
        <f ca="1">Format!L499</f>
        <v>4</v>
      </c>
      <c r="L499">
        <v>1</v>
      </c>
      <c r="M499">
        <f t="shared" ca="1" si="15"/>
        <v>4.3948447068344457E-9</v>
      </c>
    </row>
    <row r="500" spans="1:13">
      <c r="A500" s="6" t="s">
        <v>1525</v>
      </c>
      <c r="B500">
        <f>Format!H500</f>
        <v>325320</v>
      </c>
      <c r="C500" t="str">
        <f>Format!G500</f>
        <v>US</v>
      </c>
      <c r="D500">
        <f ca="1">Format!J500</f>
        <v>1.9872573236077042E-10</v>
      </c>
      <c r="E500" s="6" t="s">
        <v>1</v>
      </c>
      <c r="F500" t="str">
        <f>Format!I500</f>
        <v>HFC-236fa</v>
      </c>
      <c r="G500">
        <v>2013</v>
      </c>
      <c r="H500">
        <f ca="1">Format!K500</f>
        <v>4</v>
      </c>
      <c r="I500">
        <f t="shared" ca="1" si="16"/>
        <v>2</v>
      </c>
      <c r="J500">
        <v>1</v>
      </c>
      <c r="K500">
        <f ca="1">Format!L500</f>
        <v>4</v>
      </c>
      <c r="L500">
        <v>1</v>
      </c>
      <c r="M500">
        <f t="shared" ca="1" si="15"/>
        <v>1.9872573236077042E-10</v>
      </c>
    </row>
    <row r="501" spans="1:13">
      <c r="A501" s="6" t="s">
        <v>1525</v>
      </c>
      <c r="B501">
        <f>Format!H501</f>
        <v>325411</v>
      </c>
      <c r="C501" t="str">
        <f>Format!G501</f>
        <v>US</v>
      </c>
      <c r="D501">
        <f ca="1">Format!J501</f>
        <v>4.0304515357114899E-2</v>
      </c>
      <c r="E501" s="6" t="s">
        <v>1</v>
      </c>
      <c r="F501" t="str">
        <f>Format!I501</f>
        <v>CO2</v>
      </c>
      <c r="G501">
        <v>2013</v>
      </c>
      <c r="H501">
        <f ca="1">Format!K501</f>
        <v>4</v>
      </c>
      <c r="I501">
        <f t="shared" ca="1" si="16"/>
        <v>2</v>
      </c>
      <c r="J501">
        <v>1</v>
      </c>
      <c r="K501">
        <f ca="1">Format!L501</f>
        <v>4</v>
      </c>
      <c r="L501">
        <v>1</v>
      </c>
      <c r="M501">
        <f t="shared" ca="1" si="15"/>
        <v>4.0304515357114899E-2</v>
      </c>
    </row>
    <row r="502" spans="1:13">
      <c r="A502" s="6" t="s">
        <v>1525</v>
      </c>
      <c r="B502">
        <f>Format!H502</f>
        <v>325411</v>
      </c>
      <c r="C502" t="str">
        <f>Format!G502</f>
        <v>US</v>
      </c>
      <c r="D502">
        <f ca="1">Format!J502</f>
        <v>1.0838082136250376E-6</v>
      </c>
      <c r="E502" s="6" t="s">
        <v>1</v>
      </c>
      <c r="F502" t="str">
        <f>Format!I502</f>
        <v>CH4</v>
      </c>
      <c r="G502">
        <v>2013</v>
      </c>
      <c r="H502">
        <f ca="1">Format!K502</f>
        <v>4</v>
      </c>
      <c r="I502">
        <f t="shared" ca="1" si="16"/>
        <v>2</v>
      </c>
      <c r="J502">
        <v>1</v>
      </c>
      <c r="K502">
        <f ca="1">Format!L502</f>
        <v>4</v>
      </c>
      <c r="L502">
        <v>1</v>
      </c>
      <c r="M502">
        <f t="shared" ca="1" si="15"/>
        <v>1.0838082136250376E-6</v>
      </c>
    </row>
    <row r="503" spans="1:13">
      <c r="A503" s="6" t="s">
        <v>1525</v>
      </c>
      <c r="B503">
        <f>Format!H503</f>
        <v>325411</v>
      </c>
      <c r="C503" t="str">
        <f>Format!G503</f>
        <v>US</v>
      </c>
      <c r="D503">
        <f ca="1">Format!J503</f>
        <v>9.5428485356225342E-8</v>
      </c>
      <c r="E503" s="6" t="s">
        <v>1</v>
      </c>
      <c r="F503" t="str">
        <f>Format!I503</f>
        <v>HFC-134a</v>
      </c>
      <c r="G503">
        <v>2013</v>
      </c>
      <c r="H503">
        <f ca="1">Format!K503</f>
        <v>4</v>
      </c>
      <c r="I503">
        <f t="shared" ca="1" si="16"/>
        <v>2</v>
      </c>
      <c r="J503">
        <v>1</v>
      </c>
      <c r="K503">
        <f ca="1">Format!L503</f>
        <v>4</v>
      </c>
      <c r="L503">
        <v>1</v>
      </c>
      <c r="M503">
        <f t="shared" ca="1" si="15"/>
        <v>9.5428485356225342E-8</v>
      </c>
    </row>
    <row r="504" spans="1:13">
      <c r="A504" s="6" t="s">
        <v>1525</v>
      </c>
      <c r="B504">
        <f>Format!H504</f>
        <v>325411</v>
      </c>
      <c r="C504" t="str">
        <f>Format!G504</f>
        <v>US</v>
      </c>
      <c r="D504">
        <f ca="1">Format!J504</f>
        <v>1.5259351832180449E-7</v>
      </c>
      <c r="E504" s="6" t="s">
        <v>1</v>
      </c>
      <c r="F504" t="str">
        <f>Format!I504</f>
        <v>N2O</v>
      </c>
      <c r="G504">
        <v>2013</v>
      </c>
      <c r="H504">
        <f ca="1">Format!K504</f>
        <v>4</v>
      </c>
      <c r="I504">
        <f t="shared" ca="1" si="16"/>
        <v>2</v>
      </c>
      <c r="J504">
        <v>1</v>
      </c>
      <c r="K504">
        <f ca="1">Format!L504</f>
        <v>4</v>
      </c>
      <c r="L504">
        <v>1</v>
      </c>
      <c r="M504">
        <f t="shared" ca="1" si="15"/>
        <v>1.5259351832180449E-7</v>
      </c>
    </row>
    <row r="505" spans="1:13">
      <c r="A505" s="6" t="s">
        <v>1525</v>
      </c>
      <c r="B505">
        <f>Format!H505</f>
        <v>325411</v>
      </c>
      <c r="C505" t="str">
        <f>Format!G505</f>
        <v>US</v>
      </c>
      <c r="D505">
        <f ca="1">Format!J505</f>
        <v>8.4356910613426217E-9</v>
      </c>
      <c r="E505" s="6" t="s">
        <v>1</v>
      </c>
      <c r="F505" t="str">
        <f>Format!I505</f>
        <v>HFC-125</v>
      </c>
      <c r="G505">
        <v>2013</v>
      </c>
      <c r="H505">
        <f ca="1">Format!K505</f>
        <v>4</v>
      </c>
      <c r="I505">
        <f t="shared" ca="1" si="16"/>
        <v>2</v>
      </c>
      <c r="J505">
        <v>1</v>
      </c>
      <c r="K505">
        <f ca="1">Format!L505</f>
        <v>4</v>
      </c>
      <c r="L505">
        <v>1</v>
      </c>
      <c r="M505">
        <f t="shared" ca="1" si="15"/>
        <v>8.4356910613426217E-9</v>
      </c>
    </row>
    <row r="506" spans="1:13">
      <c r="A506" s="6" t="s">
        <v>1525</v>
      </c>
      <c r="B506">
        <f>Format!H506</f>
        <v>325411</v>
      </c>
      <c r="C506" t="str">
        <f>Format!G506</f>
        <v>US</v>
      </c>
      <c r="D506">
        <f ca="1">Format!J506</f>
        <v>2.6671109950044418E-9</v>
      </c>
      <c r="E506" s="6" t="s">
        <v>1</v>
      </c>
      <c r="F506" t="str">
        <f>Format!I506</f>
        <v>HFC-32</v>
      </c>
      <c r="G506">
        <v>2013</v>
      </c>
      <c r="H506">
        <f ca="1">Format!K506</f>
        <v>4</v>
      </c>
      <c r="I506">
        <f t="shared" ca="1" si="16"/>
        <v>2</v>
      </c>
      <c r="J506">
        <v>1</v>
      </c>
      <c r="K506">
        <f ca="1">Format!L506</f>
        <v>4</v>
      </c>
      <c r="L506">
        <v>1</v>
      </c>
      <c r="M506">
        <f t="shared" ca="1" si="15"/>
        <v>2.6671109950044418E-9</v>
      </c>
    </row>
    <row r="507" spans="1:13">
      <c r="A507" s="6" t="s">
        <v>1525</v>
      </c>
      <c r="B507">
        <f>Format!H507</f>
        <v>325411</v>
      </c>
      <c r="C507" t="str">
        <f>Format!G507</f>
        <v>US</v>
      </c>
      <c r="D507">
        <f ca="1">Format!J507</f>
        <v>5.2760467501849621E-9</v>
      </c>
      <c r="E507" s="6" t="s">
        <v>1</v>
      </c>
      <c r="F507" t="str">
        <f>Format!I507</f>
        <v>HFC-143a</v>
      </c>
      <c r="G507">
        <v>2013</v>
      </c>
      <c r="H507">
        <f ca="1">Format!K507</f>
        <v>4</v>
      </c>
      <c r="I507">
        <f t="shared" ca="1" si="16"/>
        <v>2</v>
      </c>
      <c r="J507">
        <v>1</v>
      </c>
      <c r="K507">
        <f ca="1">Format!L507</f>
        <v>4</v>
      </c>
      <c r="L507">
        <v>1</v>
      </c>
      <c r="M507">
        <f t="shared" ca="1" si="15"/>
        <v>5.2760467501849621E-9</v>
      </c>
    </row>
    <row r="508" spans="1:13">
      <c r="A508" s="6" t="s">
        <v>1525</v>
      </c>
      <c r="B508">
        <f>Format!H508</f>
        <v>325411</v>
      </c>
      <c r="C508" t="str">
        <f>Format!G508</f>
        <v>US</v>
      </c>
      <c r="D508">
        <f ca="1">Format!J508</f>
        <v>2.3857185505773677E-10</v>
      </c>
      <c r="E508" s="6" t="s">
        <v>1</v>
      </c>
      <c r="F508" t="str">
        <f>Format!I508</f>
        <v>HFC-236fa</v>
      </c>
      <c r="G508">
        <v>2013</v>
      </c>
      <c r="H508">
        <f ca="1">Format!K508</f>
        <v>4</v>
      </c>
      <c r="I508">
        <f t="shared" ca="1" si="16"/>
        <v>2</v>
      </c>
      <c r="J508">
        <v>1</v>
      </c>
      <c r="K508">
        <f ca="1">Format!L508</f>
        <v>4</v>
      </c>
      <c r="L508">
        <v>1</v>
      </c>
      <c r="M508">
        <f t="shared" ca="1" si="15"/>
        <v>2.3857185505773677E-10</v>
      </c>
    </row>
    <row r="509" spans="1:13">
      <c r="A509" s="6" t="s">
        <v>1525</v>
      </c>
      <c r="B509">
        <f>Format!H509</f>
        <v>325412</v>
      </c>
      <c r="C509" t="str">
        <f>Format!G509</f>
        <v>US</v>
      </c>
      <c r="D509">
        <f ca="1">Format!J509</f>
        <v>1.2355706248955739E-2</v>
      </c>
      <c r="E509" s="6" t="s">
        <v>1</v>
      </c>
      <c r="F509" t="str">
        <f>Format!I509</f>
        <v>CO2</v>
      </c>
      <c r="G509">
        <v>2013</v>
      </c>
      <c r="H509">
        <f ca="1">Format!K509</f>
        <v>4</v>
      </c>
      <c r="I509">
        <f t="shared" ca="1" si="16"/>
        <v>2</v>
      </c>
      <c r="J509">
        <v>1</v>
      </c>
      <c r="K509">
        <f ca="1">Format!L509</f>
        <v>4</v>
      </c>
      <c r="L509">
        <v>1</v>
      </c>
      <c r="M509">
        <f t="shared" ca="1" si="15"/>
        <v>1.2355706248955739E-2</v>
      </c>
    </row>
    <row r="510" spans="1:13">
      <c r="A510" s="6" t="s">
        <v>1525</v>
      </c>
      <c r="B510">
        <f>Format!H510</f>
        <v>325412</v>
      </c>
      <c r="C510" t="str">
        <f>Format!G510</f>
        <v>US</v>
      </c>
      <c r="D510">
        <f ca="1">Format!J510</f>
        <v>3.0602986030430031E-7</v>
      </c>
      <c r="E510" s="6" t="s">
        <v>1</v>
      </c>
      <c r="F510" t="str">
        <f>Format!I510</f>
        <v>CH4</v>
      </c>
      <c r="G510">
        <v>2013</v>
      </c>
      <c r="H510">
        <f ca="1">Format!K510</f>
        <v>4</v>
      </c>
      <c r="I510">
        <f t="shared" ca="1" si="16"/>
        <v>2</v>
      </c>
      <c r="J510">
        <v>1</v>
      </c>
      <c r="K510">
        <f ca="1">Format!L510</f>
        <v>4</v>
      </c>
      <c r="L510">
        <v>1</v>
      </c>
      <c r="M510">
        <f t="shared" ca="1" si="15"/>
        <v>3.0602986030430031E-7</v>
      </c>
    </row>
    <row r="511" spans="1:13">
      <c r="A511" s="6" t="s">
        <v>1525</v>
      </c>
      <c r="B511">
        <f>Format!H511</f>
        <v>325412</v>
      </c>
      <c r="C511" t="str">
        <f>Format!G511</f>
        <v>US</v>
      </c>
      <c r="D511">
        <f ca="1">Format!J511</f>
        <v>9.1331504664513045E-8</v>
      </c>
      <c r="E511" s="6" t="s">
        <v>1</v>
      </c>
      <c r="F511" t="str">
        <f>Format!I511</f>
        <v>HFC-134a</v>
      </c>
      <c r="G511">
        <v>2013</v>
      </c>
      <c r="H511">
        <f ca="1">Format!K511</f>
        <v>4</v>
      </c>
      <c r="I511">
        <f t="shared" ca="1" si="16"/>
        <v>2</v>
      </c>
      <c r="J511">
        <v>1</v>
      </c>
      <c r="K511">
        <f ca="1">Format!L511</f>
        <v>4</v>
      </c>
      <c r="L511">
        <v>1</v>
      </c>
      <c r="M511">
        <f t="shared" ca="1" si="15"/>
        <v>9.1331504664513045E-8</v>
      </c>
    </row>
    <row r="512" spans="1:13">
      <c r="A512" s="6" t="s">
        <v>1525</v>
      </c>
      <c r="B512">
        <f>Format!H512</f>
        <v>325412</v>
      </c>
      <c r="C512" t="str">
        <f>Format!G512</f>
        <v>US</v>
      </c>
      <c r="D512">
        <f ca="1">Format!J512</f>
        <v>8.073525998462724E-9</v>
      </c>
      <c r="E512" s="6" t="s">
        <v>1</v>
      </c>
      <c r="F512" t="str">
        <f>Format!I512</f>
        <v>HFC-125</v>
      </c>
      <c r="G512">
        <v>2013</v>
      </c>
      <c r="H512">
        <f ca="1">Format!K512</f>
        <v>4</v>
      </c>
      <c r="I512">
        <f t="shared" ca="1" si="16"/>
        <v>2</v>
      </c>
      <c r="J512">
        <v>1</v>
      </c>
      <c r="K512">
        <f ca="1">Format!L512</f>
        <v>4</v>
      </c>
      <c r="L512">
        <v>1</v>
      </c>
      <c r="M512">
        <f t="shared" ca="1" si="15"/>
        <v>8.073525998462724E-9</v>
      </c>
    </row>
    <row r="513" spans="1:13">
      <c r="A513" s="6" t="s">
        <v>1525</v>
      </c>
      <c r="B513">
        <f>Format!H513</f>
        <v>325412</v>
      </c>
      <c r="C513" t="str">
        <f>Format!G513</f>
        <v>US</v>
      </c>
      <c r="D513">
        <f ca="1">Format!J513</f>
        <v>3.875974633584361E-8</v>
      </c>
      <c r="E513" s="6" t="s">
        <v>1</v>
      </c>
      <c r="F513" t="str">
        <f>Format!I513</f>
        <v>N2O</v>
      </c>
      <c r="G513">
        <v>2013</v>
      </c>
      <c r="H513">
        <f ca="1">Format!K513</f>
        <v>4</v>
      </c>
      <c r="I513">
        <f t="shared" ca="1" si="16"/>
        <v>2</v>
      </c>
      <c r="J513">
        <v>1</v>
      </c>
      <c r="K513">
        <f ca="1">Format!L513</f>
        <v>4</v>
      </c>
      <c r="L513">
        <v>1</v>
      </c>
      <c r="M513">
        <f t="shared" ca="1" si="15"/>
        <v>3.875974633584361E-8</v>
      </c>
    </row>
    <row r="514" spans="1:13">
      <c r="A514" s="6" t="s">
        <v>1525</v>
      </c>
      <c r="B514">
        <f>Format!H514</f>
        <v>325412</v>
      </c>
      <c r="C514" t="str">
        <f>Format!G514</f>
        <v>US</v>
      </c>
      <c r="D514">
        <f ca="1">Format!J514</f>
        <v>2.5526053292339228E-9</v>
      </c>
      <c r="E514" s="6" t="s">
        <v>1</v>
      </c>
      <c r="F514" t="str">
        <f>Format!I514</f>
        <v>HFC-32</v>
      </c>
      <c r="G514">
        <v>2013</v>
      </c>
      <c r="H514">
        <f ca="1">Format!K514</f>
        <v>4</v>
      </c>
      <c r="I514">
        <f t="shared" ca="1" si="16"/>
        <v>2</v>
      </c>
      <c r="J514">
        <v>1</v>
      </c>
      <c r="K514">
        <f ca="1">Format!L514</f>
        <v>4</v>
      </c>
      <c r="L514">
        <v>1</v>
      </c>
      <c r="M514">
        <f t="shared" ca="1" si="15"/>
        <v>2.5526053292339228E-9</v>
      </c>
    </row>
    <row r="515" spans="1:13">
      <c r="A515" s="6" t="s">
        <v>1525</v>
      </c>
      <c r="B515">
        <f>Format!H515</f>
        <v>325412</v>
      </c>
      <c r="C515" t="str">
        <f>Format!G515</f>
        <v>US</v>
      </c>
      <c r="D515">
        <f ca="1">Format!J515</f>
        <v>5.049533025447643E-9</v>
      </c>
      <c r="E515" s="6" t="s">
        <v>1</v>
      </c>
      <c r="F515" t="str">
        <f>Format!I515</f>
        <v>HFC-143a</v>
      </c>
      <c r="G515">
        <v>2013</v>
      </c>
      <c r="H515">
        <f ca="1">Format!K515</f>
        <v>4</v>
      </c>
      <c r="I515">
        <f t="shared" ca="1" si="16"/>
        <v>2</v>
      </c>
      <c r="J515">
        <v>1</v>
      </c>
      <c r="K515">
        <f ca="1">Format!L515</f>
        <v>4</v>
      </c>
      <c r="L515">
        <v>1</v>
      </c>
      <c r="M515">
        <f t="shared" ca="1" si="15"/>
        <v>5.049533025447643E-9</v>
      </c>
    </row>
    <row r="516" spans="1:13">
      <c r="A516" s="6" t="s">
        <v>1525</v>
      </c>
      <c r="B516">
        <f>Format!H516</f>
        <v>325412</v>
      </c>
      <c r="C516" t="str">
        <f>Format!G516</f>
        <v>US</v>
      </c>
      <c r="D516">
        <f ca="1">Format!J516</f>
        <v>2.2832937578009864E-10</v>
      </c>
      <c r="E516" s="6" t="s">
        <v>1</v>
      </c>
      <c r="F516" t="str">
        <f>Format!I516</f>
        <v>HFC-236fa</v>
      </c>
      <c r="G516">
        <v>2013</v>
      </c>
      <c r="H516">
        <f ca="1">Format!K516</f>
        <v>4</v>
      </c>
      <c r="I516">
        <f t="shared" ca="1" si="16"/>
        <v>2</v>
      </c>
      <c r="J516">
        <v>1</v>
      </c>
      <c r="K516">
        <f ca="1">Format!L516</f>
        <v>4</v>
      </c>
      <c r="L516">
        <v>1</v>
      </c>
      <c r="M516">
        <f t="shared" ref="M516:M579" ca="1" si="17">IFERROR(D516,"")</f>
        <v>2.2832937578009864E-10</v>
      </c>
    </row>
    <row r="517" spans="1:13">
      <c r="A517" s="6" t="s">
        <v>1525</v>
      </c>
      <c r="B517">
        <f>Format!H517</f>
        <v>325413</v>
      </c>
      <c r="C517" t="str">
        <f>Format!G517</f>
        <v>US</v>
      </c>
      <c r="D517">
        <f ca="1">Format!J517</f>
        <v>1.1291902181050193E-2</v>
      </c>
      <c r="E517" s="6" t="s">
        <v>1</v>
      </c>
      <c r="F517" t="str">
        <f>Format!I517</f>
        <v>CO2</v>
      </c>
      <c r="G517">
        <v>2013</v>
      </c>
      <c r="H517">
        <f ca="1">Format!K517</f>
        <v>4</v>
      </c>
      <c r="I517">
        <f t="shared" ca="1" si="16"/>
        <v>2</v>
      </c>
      <c r="J517">
        <v>1</v>
      </c>
      <c r="K517">
        <f ca="1">Format!L517</f>
        <v>4</v>
      </c>
      <c r="L517">
        <v>1</v>
      </c>
      <c r="M517">
        <f t="shared" ca="1" si="17"/>
        <v>1.1291902181050193E-2</v>
      </c>
    </row>
    <row r="518" spans="1:13">
      <c r="A518" s="6" t="s">
        <v>1525</v>
      </c>
      <c r="B518">
        <f>Format!H518</f>
        <v>325413</v>
      </c>
      <c r="C518" t="str">
        <f>Format!G518</f>
        <v>US</v>
      </c>
      <c r="D518">
        <f ca="1">Format!J518</f>
        <v>4.0742471682211825E-7</v>
      </c>
      <c r="E518" s="6" t="s">
        <v>1</v>
      </c>
      <c r="F518" t="str">
        <f>Format!I518</f>
        <v>CH4</v>
      </c>
      <c r="G518">
        <v>2013</v>
      </c>
      <c r="H518">
        <f ca="1">Format!K518</f>
        <v>4</v>
      </c>
      <c r="I518">
        <f t="shared" ca="1" si="16"/>
        <v>2</v>
      </c>
      <c r="J518">
        <v>1</v>
      </c>
      <c r="K518">
        <f ca="1">Format!L518</f>
        <v>4</v>
      </c>
      <c r="L518">
        <v>1</v>
      </c>
      <c r="M518">
        <f t="shared" ca="1" si="17"/>
        <v>4.0742471682211825E-7</v>
      </c>
    </row>
    <row r="519" spans="1:13">
      <c r="A519" s="6" t="s">
        <v>1525</v>
      </c>
      <c r="B519">
        <f>Format!H519</f>
        <v>325413</v>
      </c>
      <c r="C519" t="str">
        <f>Format!G519</f>
        <v>US</v>
      </c>
      <c r="D519">
        <f ca="1">Format!J519</f>
        <v>1.431127141357146E-7</v>
      </c>
      <c r="E519" s="6" t="s">
        <v>1</v>
      </c>
      <c r="F519" t="str">
        <f>Format!I519</f>
        <v>HFC-134a</v>
      </c>
      <c r="G519">
        <v>2013</v>
      </c>
      <c r="H519">
        <f ca="1">Format!K519</f>
        <v>4</v>
      </c>
      <c r="I519">
        <f t="shared" ca="1" si="16"/>
        <v>2</v>
      </c>
      <c r="J519">
        <v>1</v>
      </c>
      <c r="K519">
        <f ca="1">Format!L519</f>
        <v>4</v>
      </c>
      <c r="L519">
        <v>1</v>
      </c>
      <c r="M519">
        <f t="shared" ca="1" si="17"/>
        <v>1.431127141357146E-7</v>
      </c>
    </row>
    <row r="520" spans="1:13">
      <c r="A520" s="6" t="s">
        <v>1525</v>
      </c>
      <c r="B520">
        <f>Format!H520</f>
        <v>325413</v>
      </c>
      <c r="C520" t="str">
        <f>Format!G520</f>
        <v>US</v>
      </c>
      <c r="D520">
        <f ca="1">Format!J520</f>
        <v>1.265088342220422E-8</v>
      </c>
      <c r="E520" s="6" t="s">
        <v>1</v>
      </c>
      <c r="F520" t="str">
        <f>Format!I520</f>
        <v>HFC-125</v>
      </c>
      <c r="G520">
        <v>2013</v>
      </c>
      <c r="H520">
        <f ca="1">Format!K520</f>
        <v>4</v>
      </c>
      <c r="I520">
        <f t="shared" ca="1" si="16"/>
        <v>2</v>
      </c>
      <c r="J520">
        <v>1</v>
      </c>
      <c r="K520">
        <f ca="1">Format!L520</f>
        <v>4</v>
      </c>
      <c r="L520">
        <v>1</v>
      </c>
      <c r="M520">
        <f t="shared" ca="1" si="17"/>
        <v>1.265088342220422E-8</v>
      </c>
    </row>
    <row r="521" spans="1:13">
      <c r="A521" s="6" t="s">
        <v>1525</v>
      </c>
      <c r="B521">
        <f>Format!H521</f>
        <v>325413</v>
      </c>
      <c r="C521" t="str">
        <f>Format!G521</f>
        <v>US</v>
      </c>
      <c r="D521">
        <f ca="1">Format!J521</f>
        <v>7.4929733959018029E-8</v>
      </c>
      <c r="E521" s="6" t="s">
        <v>1</v>
      </c>
      <c r="F521" t="str">
        <f>Format!I521</f>
        <v>N2O</v>
      </c>
      <c r="G521">
        <v>2013</v>
      </c>
      <c r="H521">
        <f ca="1">Format!K521</f>
        <v>4</v>
      </c>
      <c r="I521">
        <f t="shared" ca="1" si="16"/>
        <v>2</v>
      </c>
      <c r="J521">
        <v>1</v>
      </c>
      <c r="K521">
        <f ca="1">Format!L521</f>
        <v>4</v>
      </c>
      <c r="L521">
        <v>1</v>
      </c>
      <c r="M521">
        <f t="shared" ca="1" si="17"/>
        <v>7.4929733959018029E-8</v>
      </c>
    </row>
    <row r="522" spans="1:13">
      <c r="A522" s="6" t="s">
        <v>1525</v>
      </c>
      <c r="B522">
        <f>Format!H522</f>
        <v>325413</v>
      </c>
      <c r="C522" t="str">
        <f>Format!G522</f>
        <v>US</v>
      </c>
      <c r="D522">
        <f ca="1">Format!J522</f>
        <v>3.9998276402633032E-9</v>
      </c>
      <c r="E522" s="6" t="s">
        <v>1</v>
      </c>
      <c r="F522" t="str">
        <f>Format!I522</f>
        <v>HFC-32</v>
      </c>
      <c r="G522">
        <v>2013</v>
      </c>
      <c r="H522">
        <f ca="1">Format!K522</f>
        <v>4</v>
      </c>
      <c r="I522">
        <f t="shared" ca="1" si="16"/>
        <v>2</v>
      </c>
      <c r="J522">
        <v>1</v>
      </c>
      <c r="K522">
        <f ca="1">Format!L522</f>
        <v>4</v>
      </c>
      <c r="L522">
        <v>1</v>
      </c>
      <c r="M522">
        <f t="shared" ca="1" si="17"/>
        <v>3.9998276402633032E-9</v>
      </c>
    </row>
    <row r="523" spans="1:13">
      <c r="A523" s="6" t="s">
        <v>1525</v>
      </c>
      <c r="B523">
        <f>Format!H523</f>
        <v>325413</v>
      </c>
      <c r="C523" t="str">
        <f>Format!G523</f>
        <v>US</v>
      </c>
      <c r="D523">
        <f ca="1">Format!J523</f>
        <v>7.9124107179034147E-9</v>
      </c>
      <c r="E523" s="6" t="s">
        <v>1</v>
      </c>
      <c r="F523" t="str">
        <f>Format!I523</f>
        <v>HFC-143a</v>
      </c>
      <c r="G523">
        <v>2013</v>
      </c>
      <c r="H523">
        <f ca="1">Format!K523</f>
        <v>4</v>
      </c>
      <c r="I523">
        <f t="shared" ca="1" si="16"/>
        <v>2</v>
      </c>
      <c r="J523">
        <v>1</v>
      </c>
      <c r="K523">
        <f ca="1">Format!L523</f>
        <v>4</v>
      </c>
      <c r="L523">
        <v>1</v>
      </c>
      <c r="M523">
        <f t="shared" ca="1" si="17"/>
        <v>7.9124107179034147E-9</v>
      </c>
    </row>
    <row r="524" spans="1:13">
      <c r="A524" s="6" t="s">
        <v>1525</v>
      </c>
      <c r="B524">
        <f>Format!H524</f>
        <v>325413</v>
      </c>
      <c r="C524" t="str">
        <f>Format!G524</f>
        <v>US</v>
      </c>
      <c r="D524">
        <f ca="1">Format!J524</f>
        <v>3.5778274763823131E-10</v>
      </c>
      <c r="E524" s="6" t="s">
        <v>1</v>
      </c>
      <c r="F524" t="str">
        <f>Format!I524</f>
        <v>HFC-236fa</v>
      </c>
      <c r="G524">
        <v>2013</v>
      </c>
      <c r="H524">
        <f ca="1">Format!K524</f>
        <v>4</v>
      </c>
      <c r="I524">
        <f t="shared" ca="1" si="16"/>
        <v>2</v>
      </c>
      <c r="J524">
        <v>1</v>
      </c>
      <c r="K524">
        <f ca="1">Format!L524</f>
        <v>4</v>
      </c>
      <c r="L524">
        <v>1</v>
      </c>
      <c r="M524">
        <f t="shared" ca="1" si="17"/>
        <v>3.5778274763823131E-10</v>
      </c>
    </row>
    <row r="525" spans="1:13">
      <c r="A525" s="6" t="s">
        <v>1525</v>
      </c>
      <c r="B525">
        <f>Format!H525</f>
        <v>325414</v>
      </c>
      <c r="C525" t="str">
        <f>Format!G525</f>
        <v>US</v>
      </c>
      <c r="D525">
        <f ca="1">Format!J525</f>
        <v>2.4611984430318579E-2</v>
      </c>
      <c r="E525" s="6" t="s">
        <v>1</v>
      </c>
      <c r="F525" t="str">
        <f>Format!I525</f>
        <v>CO2</v>
      </c>
      <c r="G525">
        <v>2013</v>
      </c>
      <c r="H525">
        <f ca="1">Format!K525</f>
        <v>4</v>
      </c>
      <c r="I525">
        <f t="shared" ca="1" si="16"/>
        <v>2</v>
      </c>
      <c r="J525">
        <v>1</v>
      </c>
      <c r="K525">
        <f ca="1">Format!L525</f>
        <v>4</v>
      </c>
      <c r="L525">
        <v>1</v>
      </c>
      <c r="M525">
        <f t="shared" ca="1" si="17"/>
        <v>2.4611984430318579E-2</v>
      </c>
    </row>
    <row r="526" spans="1:13">
      <c r="A526" s="6" t="s">
        <v>1525</v>
      </c>
      <c r="B526">
        <f>Format!H526</f>
        <v>325414</v>
      </c>
      <c r="C526" t="str">
        <f>Format!G526</f>
        <v>US</v>
      </c>
      <c r="D526">
        <f ca="1">Format!J526</f>
        <v>7.3684899254286726E-7</v>
      </c>
      <c r="E526" s="6" t="s">
        <v>1</v>
      </c>
      <c r="F526" t="str">
        <f>Format!I526</f>
        <v>CH4</v>
      </c>
      <c r="G526">
        <v>2013</v>
      </c>
      <c r="H526">
        <f ca="1">Format!K526</f>
        <v>4</v>
      </c>
      <c r="I526">
        <f t="shared" ca="1" si="16"/>
        <v>2</v>
      </c>
      <c r="J526">
        <v>1</v>
      </c>
      <c r="K526">
        <f ca="1">Format!L526</f>
        <v>4</v>
      </c>
      <c r="L526">
        <v>1</v>
      </c>
      <c r="M526">
        <f t="shared" ca="1" si="17"/>
        <v>7.3684899254286726E-7</v>
      </c>
    </row>
    <row r="527" spans="1:13">
      <c r="A527" s="6" t="s">
        <v>1525</v>
      </c>
      <c r="B527">
        <f>Format!H527</f>
        <v>325414</v>
      </c>
      <c r="C527" t="str">
        <f>Format!G527</f>
        <v>US</v>
      </c>
      <c r="D527">
        <f ca="1">Format!J527</f>
        <v>6.2331070115063411E-8</v>
      </c>
      <c r="E527" s="6" t="s">
        <v>1</v>
      </c>
      <c r="F527" t="str">
        <f>Format!I527</f>
        <v>HFC-134a</v>
      </c>
      <c r="G527">
        <v>2013</v>
      </c>
      <c r="H527">
        <f ca="1">Format!K527</f>
        <v>4</v>
      </c>
      <c r="I527">
        <f t="shared" ca="1" si="16"/>
        <v>2</v>
      </c>
      <c r="J527">
        <v>1</v>
      </c>
      <c r="K527">
        <f ca="1">Format!L527</f>
        <v>4</v>
      </c>
      <c r="L527">
        <v>1</v>
      </c>
      <c r="M527">
        <f t="shared" ca="1" si="17"/>
        <v>6.2331070115063411E-8</v>
      </c>
    </row>
    <row r="528" spans="1:13">
      <c r="A528" s="6" t="s">
        <v>1525</v>
      </c>
      <c r="B528">
        <f>Format!H528</f>
        <v>325414</v>
      </c>
      <c r="C528" t="str">
        <f>Format!G528</f>
        <v>US</v>
      </c>
      <c r="D528">
        <f ca="1">Format!J528</f>
        <v>1.1644255441679114E-7</v>
      </c>
      <c r="E528" s="6" t="s">
        <v>1</v>
      </c>
      <c r="F528" t="str">
        <f>Format!I528</f>
        <v>N2O</v>
      </c>
      <c r="G528">
        <v>2013</v>
      </c>
      <c r="H528">
        <f ca="1">Format!K528</f>
        <v>4</v>
      </c>
      <c r="I528">
        <f t="shared" ca="1" si="16"/>
        <v>2</v>
      </c>
      <c r="J528">
        <v>1</v>
      </c>
      <c r="K528">
        <f ca="1">Format!L528</f>
        <v>4</v>
      </c>
      <c r="L528">
        <v>1</v>
      </c>
      <c r="M528">
        <f t="shared" ca="1" si="17"/>
        <v>1.1644255441679114E-7</v>
      </c>
    </row>
    <row r="529" spans="1:13">
      <c r="A529" s="6" t="s">
        <v>1525</v>
      </c>
      <c r="B529">
        <f>Format!H529</f>
        <v>325414</v>
      </c>
      <c r="C529" t="str">
        <f>Format!G529</f>
        <v>US</v>
      </c>
      <c r="D529">
        <f ca="1">Format!J529</f>
        <v>5.5099444264548323E-9</v>
      </c>
      <c r="E529" s="6" t="s">
        <v>1</v>
      </c>
      <c r="F529" t="str">
        <f>Format!I529</f>
        <v>HFC-125</v>
      </c>
      <c r="G529">
        <v>2013</v>
      </c>
      <c r="H529">
        <f ca="1">Format!K529</f>
        <v>4</v>
      </c>
      <c r="I529">
        <f t="shared" ca="1" si="16"/>
        <v>2</v>
      </c>
      <c r="J529">
        <v>1</v>
      </c>
      <c r="K529">
        <f ca="1">Format!L529</f>
        <v>4</v>
      </c>
      <c r="L529">
        <v>1</v>
      </c>
      <c r="M529">
        <f t="shared" ca="1" si="17"/>
        <v>5.5099444264548323E-9</v>
      </c>
    </row>
    <row r="530" spans="1:13">
      <c r="A530" s="6" t="s">
        <v>1525</v>
      </c>
      <c r="B530">
        <f>Format!H530</f>
        <v>325414</v>
      </c>
      <c r="C530" t="str">
        <f>Format!G530</f>
        <v>US</v>
      </c>
      <c r="D530">
        <f ca="1">Format!J530</f>
        <v>1.742078183612639E-9</v>
      </c>
      <c r="E530" s="6" t="s">
        <v>1</v>
      </c>
      <c r="F530" t="str">
        <f>Format!I530</f>
        <v>HFC-32</v>
      </c>
      <c r="G530">
        <v>2013</v>
      </c>
      <c r="H530">
        <f ca="1">Format!K530</f>
        <v>4</v>
      </c>
      <c r="I530">
        <f t="shared" ca="1" si="16"/>
        <v>2</v>
      </c>
      <c r="J530">
        <v>1</v>
      </c>
      <c r="K530">
        <f ca="1">Format!L530</f>
        <v>4</v>
      </c>
      <c r="L530">
        <v>1</v>
      </c>
      <c r="M530">
        <f t="shared" ca="1" si="17"/>
        <v>1.742078183612639E-9</v>
      </c>
    </row>
    <row r="531" spans="1:13">
      <c r="A531" s="6" t="s">
        <v>1525</v>
      </c>
      <c r="B531">
        <f>Format!H531</f>
        <v>325414</v>
      </c>
      <c r="C531" t="str">
        <f>Format!G531</f>
        <v>US</v>
      </c>
      <c r="D531">
        <f ca="1">Format!J531</f>
        <v>3.4461580175827196E-9</v>
      </c>
      <c r="E531" s="6" t="s">
        <v>1</v>
      </c>
      <c r="F531" t="str">
        <f>Format!I531</f>
        <v>HFC-143a</v>
      </c>
      <c r="G531">
        <v>2013</v>
      </c>
      <c r="H531">
        <f ca="1">Format!K531</f>
        <v>4</v>
      </c>
      <c r="I531">
        <f t="shared" ca="1" si="16"/>
        <v>2</v>
      </c>
      <c r="J531">
        <v>1</v>
      </c>
      <c r="K531">
        <f ca="1">Format!L531</f>
        <v>4</v>
      </c>
      <c r="L531">
        <v>1</v>
      </c>
      <c r="M531">
        <f t="shared" ca="1" si="17"/>
        <v>3.4461580175827196E-9</v>
      </c>
    </row>
    <row r="532" spans="1:13">
      <c r="A532" s="6" t="s">
        <v>1525</v>
      </c>
      <c r="B532">
        <f>Format!H532</f>
        <v>325414</v>
      </c>
      <c r="C532" t="str">
        <f>Format!G532</f>
        <v>US</v>
      </c>
      <c r="D532">
        <f ca="1">Format!J532</f>
        <v>1.5582809440571771E-10</v>
      </c>
      <c r="E532" s="6" t="s">
        <v>1</v>
      </c>
      <c r="F532" t="str">
        <f>Format!I532</f>
        <v>HFC-236fa</v>
      </c>
      <c r="G532">
        <v>2013</v>
      </c>
      <c r="H532">
        <f ca="1">Format!K532</f>
        <v>4</v>
      </c>
      <c r="I532">
        <f t="shared" ca="1" si="16"/>
        <v>2</v>
      </c>
      <c r="J532">
        <v>1</v>
      </c>
      <c r="K532">
        <f ca="1">Format!L532</f>
        <v>4</v>
      </c>
      <c r="L532">
        <v>1</v>
      </c>
      <c r="M532">
        <f t="shared" ca="1" si="17"/>
        <v>1.5582809440571771E-10</v>
      </c>
    </row>
    <row r="533" spans="1:13">
      <c r="A533" s="6" t="s">
        <v>1525</v>
      </c>
      <c r="B533">
        <f>Format!H533</f>
        <v>325510</v>
      </c>
      <c r="C533" t="str">
        <f>Format!G533</f>
        <v>US</v>
      </c>
      <c r="D533">
        <f ca="1">Format!J533</f>
        <v>7.253367439664625E-2</v>
      </c>
      <c r="E533" s="6" t="s">
        <v>1</v>
      </c>
      <c r="F533" t="str">
        <f>Format!I533</f>
        <v>CO2</v>
      </c>
      <c r="G533">
        <v>2013</v>
      </c>
      <c r="H533">
        <f ca="1">Format!K533</f>
        <v>4</v>
      </c>
      <c r="I533">
        <f t="shared" ca="1" si="16"/>
        <v>2</v>
      </c>
      <c r="J533">
        <v>1</v>
      </c>
      <c r="K533">
        <f ca="1">Format!L533</f>
        <v>4</v>
      </c>
      <c r="L533">
        <v>1</v>
      </c>
      <c r="M533">
        <f t="shared" ca="1" si="17"/>
        <v>7.253367439664625E-2</v>
      </c>
    </row>
    <row r="534" spans="1:13">
      <c r="A534" s="6" t="s">
        <v>1525</v>
      </c>
      <c r="B534">
        <f>Format!H534</f>
        <v>325510</v>
      </c>
      <c r="C534" t="str">
        <f>Format!G534</f>
        <v>US</v>
      </c>
      <c r="D534">
        <f ca="1">Format!J534</f>
        <v>3.6260177781775987E-6</v>
      </c>
      <c r="E534" s="6" t="s">
        <v>1</v>
      </c>
      <c r="F534" t="str">
        <f>Format!I534</f>
        <v>CH4</v>
      </c>
      <c r="G534">
        <v>2013</v>
      </c>
      <c r="H534">
        <f ca="1">Format!K534</f>
        <v>4</v>
      </c>
      <c r="I534">
        <f t="shared" ca="1" si="16"/>
        <v>2</v>
      </c>
      <c r="J534">
        <v>1</v>
      </c>
      <c r="K534">
        <f ca="1">Format!L534</f>
        <v>4</v>
      </c>
      <c r="L534">
        <v>1</v>
      </c>
      <c r="M534">
        <f t="shared" ca="1" si="17"/>
        <v>3.6260177781775987E-6</v>
      </c>
    </row>
    <row r="535" spans="1:13">
      <c r="A535" s="6" t="s">
        <v>1525</v>
      </c>
      <c r="B535">
        <f>Format!H535</f>
        <v>325510</v>
      </c>
      <c r="C535" t="str">
        <f>Format!G535</f>
        <v>US</v>
      </c>
      <c r="D535">
        <f ca="1">Format!J535</f>
        <v>5.9231620234527322E-7</v>
      </c>
      <c r="E535" s="6" t="s">
        <v>1</v>
      </c>
      <c r="F535" t="str">
        <f>Format!I535</f>
        <v>N2O</v>
      </c>
      <c r="G535">
        <v>2013</v>
      </c>
      <c r="H535">
        <f ca="1">Format!K535</f>
        <v>4</v>
      </c>
      <c r="I535">
        <f t="shared" ca="1" si="16"/>
        <v>2</v>
      </c>
      <c r="J535">
        <v>1</v>
      </c>
      <c r="K535">
        <f ca="1">Format!L535</f>
        <v>4</v>
      </c>
      <c r="L535">
        <v>1</v>
      </c>
      <c r="M535">
        <f t="shared" ca="1" si="17"/>
        <v>5.9231620234527322E-7</v>
      </c>
    </row>
    <row r="536" spans="1:13">
      <c r="A536" s="6" t="s">
        <v>1525</v>
      </c>
      <c r="B536">
        <f>Format!H536</f>
        <v>325510</v>
      </c>
      <c r="C536" t="str">
        <f>Format!G536</f>
        <v>US</v>
      </c>
      <c r="D536">
        <f ca="1">Format!J536</f>
        <v>2.3290165994835242E-8</v>
      </c>
      <c r="E536" s="6" t="s">
        <v>1</v>
      </c>
      <c r="F536" t="str">
        <f>Format!I536</f>
        <v>HFC-134a</v>
      </c>
      <c r="G536">
        <v>2013</v>
      </c>
      <c r="H536">
        <f ca="1">Format!K536</f>
        <v>4</v>
      </c>
      <c r="I536">
        <f t="shared" ca="1" si="16"/>
        <v>2</v>
      </c>
      <c r="J536">
        <v>1</v>
      </c>
      <c r="K536">
        <f ca="1">Format!L536</f>
        <v>4</v>
      </c>
      <c r="L536">
        <v>1</v>
      </c>
      <c r="M536">
        <f t="shared" ca="1" si="17"/>
        <v>2.3290165994835242E-8</v>
      </c>
    </row>
    <row r="537" spans="1:13">
      <c r="A537" s="6" t="s">
        <v>1525</v>
      </c>
      <c r="B537">
        <f>Format!H537</f>
        <v>325510</v>
      </c>
      <c r="C537" t="str">
        <f>Format!G537</f>
        <v>US</v>
      </c>
      <c r="D537">
        <f ca="1">Format!J537</f>
        <v>2.0588050241646298E-9</v>
      </c>
      <c r="E537" s="6" t="s">
        <v>1</v>
      </c>
      <c r="F537" t="str">
        <f>Format!I537</f>
        <v>HFC-125</v>
      </c>
      <c r="G537">
        <v>2013</v>
      </c>
      <c r="H537">
        <f ca="1">Format!K537</f>
        <v>4</v>
      </c>
      <c r="I537">
        <f t="shared" ca="1" si="16"/>
        <v>2</v>
      </c>
      <c r="J537">
        <v>1</v>
      </c>
      <c r="K537">
        <f ca="1">Format!L537</f>
        <v>4</v>
      </c>
      <c r="L537">
        <v>1</v>
      </c>
      <c r="M537">
        <f t="shared" ca="1" si="17"/>
        <v>2.0588050241646298E-9</v>
      </c>
    </row>
    <row r="538" spans="1:13">
      <c r="A538" s="6" t="s">
        <v>1525</v>
      </c>
      <c r="B538">
        <f>Format!H538</f>
        <v>325510</v>
      </c>
      <c r="C538" t="str">
        <f>Format!G538</f>
        <v>US</v>
      </c>
      <c r="D538">
        <f ca="1">Format!J538</f>
        <v>6.509320311270282E-10</v>
      </c>
      <c r="E538" s="6" t="s">
        <v>1</v>
      </c>
      <c r="F538" t="str">
        <f>Format!I538</f>
        <v>HFC-32</v>
      </c>
      <c r="G538">
        <v>2013</v>
      </c>
      <c r="H538">
        <f ca="1">Format!K538</f>
        <v>4</v>
      </c>
      <c r="I538">
        <f t="shared" ca="1" si="16"/>
        <v>2</v>
      </c>
      <c r="J538">
        <v>1</v>
      </c>
      <c r="K538">
        <f ca="1">Format!L538</f>
        <v>4</v>
      </c>
      <c r="L538">
        <v>1</v>
      </c>
      <c r="M538">
        <f t="shared" ca="1" si="17"/>
        <v>6.509320311270282E-10</v>
      </c>
    </row>
    <row r="539" spans="1:13">
      <c r="A539" s="6" t="s">
        <v>1525</v>
      </c>
      <c r="B539">
        <f>Format!H539</f>
        <v>325510</v>
      </c>
      <c r="C539" t="str">
        <f>Format!G539</f>
        <v>US</v>
      </c>
      <c r="D539">
        <f ca="1">Format!J539</f>
        <v>1.2876658803670573E-9</v>
      </c>
      <c r="E539" s="6" t="s">
        <v>1</v>
      </c>
      <c r="F539" t="str">
        <f>Format!I539</f>
        <v>HFC-143a</v>
      </c>
      <c r="G539">
        <v>2013</v>
      </c>
      <c r="H539">
        <f ca="1">Format!K539</f>
        <v>4</v>
      </c>
      <c r="I539">
        <f t="shared" ca="1" si="16"/>
        <v>2</v>
      </c>
      <c r="J539">
        <v>1</v>
      </c>
      <c r="K539">
        <f ca="1">Format!L539</f>
        <v>4</v>
      </c>
      <c r="L539">
        <v>1</v>
      </c>
      <c r="M539">
        <f t="shared" ca="1" si="17"/>
        <v>1.2876658803670573E-9</v>
      </c>
    </row>
    <row r="540" spans="1:13">
      <c r="A540" s="6" t="s">
        <v>1525</v>
      </c>
      <c r="B540">
        <f>Format!H540</f>
        <v>325510</v>
      </c>
      <c r="C540" t="str">
        <f>Format!G540</f>
        <v>US</v>
      </c>
      <c r="D540">
        <f ca="1">Format!J540</f>
        <v>5.8225571591637855E-11</v>
      </c>
      <c r="E540" s="6" t="s">
        <v>1</v>
      </c>
      <c r="F540" t="str">
        <f>Format!I540</f>
        <v>HFC-236fa</v>
      </c>
      <c r="G540">
        <v>2013</v>
      </c>
      <c r="H540">
        <f ca="1">Format!K540</f>
        <v>4</v>
      </c>
      <c r="I540">
        <f t="shared" ca="1" si="16"/>
        <v>2</v>
      </c>
      <c r="J540">
        <v>1</v>
      </c>
      <c r="K540">
        <f ca="1">Format!L540</f>
        <v>4</v>
      </c>
      <c r="L540">
        <v>1</v>
      </c>
      <c r="M540">
        <f t="shared" ca="1" si="17"/>
        <v>5.8225571591637855E-11</v>
      </c>
    </row>
    <row r="541" spans="1:13">
      <c r="A541" s="6" t="s">
        <v>1525</v>
      </c>
      <c r="B541">
        <f>Format!H541</f>
        <v>325520</v>
      </c>
      <c r="C541" t="str">
        <f>Format!G541</f>
        <v>US</v>
      </c>
      <c r="D541">
        <f ca="1">Format!J541</f>
        <v>0.22704113337624918</v>
      </c>
      <c r="E541" s="6" t="s">
        <v>1</v>
      </c>
      <c r="F541" t="str">
        <f>Format!I541</f>
        <v>CO2</v>
      </c>
      <c r="G541">
        <v>2013</v>
      </c>
      <c r="H541">
        <f ca="1">Format!K541</f>
        <v>4</v>
      </c>
      <c r="I541">
        <f t="shared" ca="1" si="16"/>
        <v>2</v>
      </c>
      <c r="J541">
        <v>1</v>
      </c>
      <c r="K541">
        <f ca="1">Format!L541</f>
        <v>4</v>
      </c>
      <c r="L541">
        <v>1</v>
      </c>
      <c r="M541">
        <f t="shared" ca="1" si="17"/>
        <v>0.22704113337624918</v>
      </c>
    </row>
    <row r="542" spans="1:13">
      <c r="A542" s="6" t="s">
        <v>1525</v>
      </c>
      <c r="B542">
        <f>Format!H542</f>
        <v>325520</v>
      </c>
      <c r="C542" t="str">
        <f>Format!G542</f>
        <v>US</v>
      </c>
      <c r="D542">
        <f ca="1">Format!J542</f>
        <v>1.1150149087145215E-5</v>
      </c>
      <c r="E542" s="6" t="s">
        <v>1</v>
      </c>
      <c r="F542" t="str">
        <f>Format!I542</f>
        <v>CH4</v>
      </c>
      <c r="G542">
        <v>2013</v>
      </c>
      <c r="H542">
        <f ca="1">Format!K542</f>
        <v>4</v>
      </c>
      <c r="I542">
        <f t="shared" ca="1" si="16"/>
        <v>2</v>
      </c>
      <c r="J542">
        <v>1</v>
      </c>
      <c r="K542">
        <f ca="1">Format!L542</f>
        <v>4</v>
      </c>
      <c r="L542">
        <v>1</v>
      </c>
      <c r="M542">
        <f t="shared" ca="1" si="17"/>
        <v>1.1150149087145215E-5</v>
      </c>
    </row>
    <row r="543" spans="1:13">
      <c r="A543" s="6" t="s">
        <v>1525</v>
      </c>
      <c r="B543">
        <f>Format!H543</f>
        <v>325520</v>
      </c>
      <c r="C543" t="str">
        <f>Format!G543</f>
        <v>US</v>
      </c>
      <c r="D543">
        <f ca="1">Format!J543</f>
        <v>1.9768778681991906E-6</v>
      </c>
      <c r="E543" s="6" t="s">
        <v>1</v>
      </c>
      <c r="F543" t="str">
        <f>Format!I543</f>
        <v>N2O</v>
      </c>
      <c r="G543">
        <v>2013</v>
      </c>
      <c r="H543">
        <f ca="1">Format!K543</f>
        <v>4</v>
      </c>
      <c r="I543">
        <f t="shared" ca="1" si="16"/>
        <v>2</v>
      </c>
      <c r="J543">
        <v>1</v>
      </c>
      <c r="K543">
        <f ca="1">Format!L543</f>
        <v>4</v>
      </c>
      <c r="L543">
        <v>1</v>
      </c>
      <c r="M543">
        <f t="shared" ca="1" si="17"/>
        <v>1.9768778681991906E-6</v>
      </c>
    </row>
    <row r="544" spans="1:13">
      <c r="A544" s="6" t="s">
        <v>1525</v>
      </c>
      <c r="B544">
        <f>Format!H544</f>
        <v>325520</v>
      </c>
      <c r="C544" t="str">
        <f>Format!G544</f>
        <v>US</v>
      </c>
      <c r="D544">
        <f ca="1">Format!J544</f>
        <v>5.7262624141281637E-7</v>
      </c>
      <c r="E544" s="6" t="s">
        <v>1</v>
      </c>
      <c r="F544" t="str">
        <f>Format!I544</f>
        <v>HFC-134a</v>
      </c>
      <c r="G544">
        <v>2013</v>
      </c>
      <c r="H544">
        <f ca="1">Format!K544</f>
        <v>4</v>
      </c>
      <c r="I544">
        <f t="shared" ca="1" si="16"/>
        <v>2</v>
      </c>
      <c r="J544">
        <v>1</v>
      </c>
      <c r="K544">
        <f ca="1">Format!L544</f>
        <v>4</v>
      </c>
      <c r="L544">
        <v>1</v>
      </c>
      <c r="M544">
        <f t="shared" ca="1" si="17"/>
        <v>5.7262624141281637E-7</v>
      </c>
    </row>
    <row r="545" spans="1:13">
      <c r="A545" s="6" t="s">
        <v>1525</v>
      </c>
      <c r="B545">
        <f>Format!H545</f>
        <v>325520</v>
      </c>
      <c r="C545" t="str">
        <f>Format!G545</f>
        <v>US</v>
      </c>
      <c r="D545">
        <f ca="1">Format!J545</f>
        <v>5.061903736755887E-8</v>
      </c>
      <c r="E545" s="6" t="s">
        <v>1</v>
      </c>
      <c r="F545" t="str">
        <f>Format!I545</f>
        <v>HFC-125</v>
      </c>
      <c r="G545">
        <v>2013</v>
      </c>
      <c r="H545">
        <f ca="1">Format!K545</f>
        <v>4</v>
      </c>
      <c r="I545">
        <f t="shared" ca="1" si="16"/>
        <v>2</v>
      </c>
      <c r="J545">
        <v>1</v>
      </c>
      <c r="K545">
        <f ca="1">Format!L545</f>
        <v>4</v>
      </c>
      <c r="L545">
        <v>1</v>
      </c>
      <c r="M545">
        <f t="shared" ca="1" si="17"/>
        <v>5.061903736755887E-8</v>
      </c>
    </row>
    <row r="546" spans="1:13">
      <c r="A546" s="6" t="s">
        <v>1525</v>
      </c>
      <c r="B546">
        <f>Format!H546</f>
        <v>325520</v>
      </c>
      <c r="C546" t="str">
        <f>Format!G546</f>
        <v>US</v>
      </c>
      <c r="D546">
        <f ca="1">Format!J546</f>
        <v>1.6004212356500094E-8</v>
      </c>
      <c r="E546" s="6" t="s">
        <v>1</v>
      </c>
      <c r="F546" t="str">
        <f>Format!I546</f>
        <v>HFC-32</v>
      </c>
      <c r="G546">
        <v>2013</v>
      </c>
      <c r="H546">
        <f ca="1">Format!K546</f>
        <v>4</v>
      </c>
      <c r="I546">
        <f t="shared" ca="1" si="16"/>
        <v>2</v>
      </c>
      <c r="J546">
        <v>1</v>
      </c>
      <c r="K546">
        <f ca="1">Format!L546</f>
        <v>4</v>
      </c>
      <c r="L546">
        <v>1</v>
      </c>
      <c r="M546">
        <f t="shared" ca="1" si="17"/>
        <v>1.6004212356500094E-8</v>
      </c>
    </row>
    <row r="547" spans="1:13">
      <c r="A547" s="6" t="s">
        <v>1525</v>
      </c>
      <c r="B547">
        <f>Format!H547</f>
        <v>325520</v>
      </c>
      <c r="C547" t="str">
        <f>Format!G547</f>
        <v>US</v>
      </c>
      <c r="D547">
        <f ca="1">Format!J547</f>
        <v>3.1659339544150355E-8</v>
      </c>
      <c r="E547" s="6" t="s">
        <v>1</v>
      </c>
      <c r="F547" t="str">
        <f>Format!I547</f>
        <v>HFC-143a</v>
      </c>
      <c r="G547">
        <v>2013</v>
      </c>
      <c r="H547">
        <f ca="1">Format!K547</f>
        <v>4</v>
      </c>
      <c r="I547">
        <f t="shared" ca="1" si="16"/>
        <v>2</v>
      </c>
      <c r="J547">
        <v>1</v>
      </c>
      <c r="K547">
        <f ca="1">Format!L547</f>
        <v>4</v>
      </c>
      <c r="L547">
        <v>1</v>
      </c>
      <c r="M547">
        <f t="shared" ca="1" si="17"/>
        <v>3.1659339544150355E-8</v>
      </c>
    </row>
    <row r="548" spans="1:13">
      <c r="A548" s="6" t="s">
        <v>1525</v>
      </c>
      <c r="B548">
        <f>Format!H548</f>
        <v>325520</v>
      </c>
      <c r="C548" t="str">
        <f>Format!G548</f>
        <v>US</v>
      </c>
      <c r="D548">
        <f ca="1">Format!J548</f>
        <v>1.4315694539071191E-9</v>
      </c>
      <c r="E548" s="6" t="s">
        <v>1</v>
      </c>
      <c r="F548" t="str">
        <f>Format!I548</f>
        <v>HFC-236fa</v>
      </c>
      <c r="G548">
        <v>2013</v>
      </c>
      <c r="H548">
        <f ca="1">Format!K548</f>
        <v>4</v>
      </c>
      <c r="I548">
        <f t="shared" ca="1" si="16"/>
        <v>2</v>
      </c>
      <c r="J548">
        <v>1</v>
      </c>
      <c r="K548">
        <f ca="1">Format!L548</f>
        <v>4</v>
      </c>
      <c r="L548">
        <v>1</v>
      </c>
      <c r="M548">
        <f t="shared" ca="1" si="17"/>
        <v>1.4315694539071191E-9</v>
      </c>
    </row>
    <row r="549" spans="1:13">
      <c r="A549" s="6" t="s">
        <v>1525</v>
      </c>
      <c r="B549">
        <f>Format!H549</f>
        <v>325610</v>
      </c>
      <c r="C549" t="str">
        <f>Format!G549</f>
        <v>US</v>
      </c>
      <c r="D549">
        <f ca="1">Format!J549</f>
        <v>0.12518679824877238</v>
      </c>
      <c r="E549" s="6" t="s">
        <v>1</v>
      </c>
      <c r="F549" t="str">
        <f>Format!I549</f>
        <v>CO2</v>
      </c>
      <c r="G549">
        <v>2013</v>
      </c>
      <c r="H549">
        <f ca="1">Format!K549</f>
        <v>4</v>
      </c>
      <c r="I549">
        <f t="shared" ca="1" si="16"/>
        <v>2</v>
      </c>
      <c r="J549">
        <v>1</v>
      </c>
      <c r="K549">
        <f ca="1">Format!L549</f>
        <v>4</v>
      </c>
      <c r="L549">
        <v>1</v>
      </c>
      <c r="M549">
        <f t="shared" ca="1" si="17"/>
        <v>0.12518679824877238</v>
      </c>
    </row>
    <row r="550" spans="1:13">
      <c r="A550" s="6" t="s">
        <v>1525</v>
      </c>
      <c r="B550">
        <f>Format!H550</f>
        <v>325610</v>
      </c>
      <c r="C550" t="str">
        <f>Format!G550</f>
        <v>US</v>
      </c>
      <c r="D550">
        <f ca="1">Format!J550</f>
        <v>6.3955619852005392E-6</v>
      </c>
      <c r="E550" s="6" t="s">
        <v>1</v>
      </c>
      <c r="F550" t="str">
        <f>Format!I550</f>
        <v>CH4</v>
      </c>
      <c r="G550">
        <v>2013</v>
      </c>
      <c r="H550">
        <f ca="1">Format!K550</f>
        <v>4</v>
      </c>
      <c r="I550">
        <f t="shared" ca="1" si="16"/>
        <v>2</v>
      </c>
      <c r="J550">
        <v>1</v>
      </c>
      <c r="K550">
        <f ca="1">Format!L550</f>
        <v>4</v>
      </c>
      <c r="L550">
        <v>1</v>
      </c>
      <c r="M550">
        <f t="shared" ca="1" si="17"/>
        <v>6.3955619852005392E-6</v>
      </c>
    </row>
    <row r="551" spans="1:13">
      <c r="A551" s="6" t="s">
        <v>1525</v>
      </c>
      <c r="B551">
        <f>Format!H551</f>
        <v>325610</v>
      </c>
      <c r="C551" t="str">
        <f>Format!G551</f>
        <v>US</v>
      </c>
      <c r="D551">
        <f ca="1">Format!J551</f>
        <v>6.3489403708630262E-7</v>
      </c>
      <c r="E551" s="6" t="s">
        <v>1</v>
      </c>
      <c r="F551" t="str">
        <f>Format!I551</f>
        <v>HFC-134a</v>
      </c>
      <c r="G551">
        <v>2013</v>
      </c>
      <c r="H551">
        <f ca="1">Format!K551</f>
        <v>4</v>
      </c>
      <c r="I551">
        <f t="shared" ca="1" si="16"/>
        <v>2</v>
      </c>
      <c r="J551">
        <v>1</v>
      </c>
      <c r="K551">
        <f ca="1">Format!L551</f>
        <v>4</v>
      </c>
      <c r="L551">
        <v>1</v>
      </c>
      <c r="M551">
        <f t="shared" ca="1" si="17"/>
        <v>6.3489403708630262E-7</v>
      </c>
    </row>
    <row r="552" spans="1:13">
      <c r="A552" s="6" t="s">
        <v>1525</v>
      </c>
      <c r="B552">
        <f>Format!H552</f>
        <v>325610</v>
      </c>
      <c r="C552" t="str">
        <f>Format!G552</f>
        <v>US</v>
      </c>
      <c r="D552">
        <f ca="1">Format!J552</f>
        <v>9.3394399726608556E-7</v>
      </c>
      <c r="E552" s="6" t="s">
        <v>1</v>
      </c>
      <c r="F552" t="str">
        <f>Format!I552</f>
        <v>N2O</v>
      </c>
      <c r="G552">
        <v>2013</v>
      </c>
      <c r="H552">
        <f ca="1">Format!K552</f>
        <v>4</v>
      </c>
      <c r="I552">
        <f t="shared" ref="I552:I615" ca="1" si="18">IF(H552=2,1,2)</f>
        <v>2</v>
      </c>
      <c r="J552">
        <v>1</v>
      </c>
      <c r="K552">
        <f ca="1">Format!L552</f>
        <v>4</v>
      </c>
      <c r="L552">
        <v>1</v>
      </c>
      <c r="M552">
        <f t="shared" ca="1" si="17"/>
        <v>9.3394399726608556E-7</v>
      </c>
    </row>
    <row r="553" spans="1:13">
      <c r="A553" s="6" t="s">
        <v>1525</v>
      </c>
      <c r="B553">
        <f>Format!H553</f>
        <v>325610</v>
      </c>
      <c r="C553" t="str">
        <f>Format!G553</f>
        <v>US</v>
      </c>
      <c r="D553">
        <f ca="1">Format!J553</f>
        <v>5.6123388457399059E-8</v>
      </c>
      <c r="E553" s="6" t="s">
        <v>1</v>
      </c>
      <c r="F553" t="str">
        <f>Format!I553</f>
        <v>HFC-125</v>
      </c>
      <c r="G553">
        <v>2013</v>
      </c>
      <c r="H553">
        <f ca="1">Format!K553</f>
        <v>4</v>
      </c>
      <c r="I553">
        <f t="shared" ca="1" si="18"/>
        <v>2</v>
      </c>
      <c r="J553">
        <v>1</v>
      </c>
      <c r="K553">
        <f ca="1">Format!L553</f>
        <v>4</v>
      </c>
      <c r="L553">
        <v>1</v>
      </c>
      <c r="M553">
        <f t="shared" ca="1" si="17"/>
        <v>5.6123388457399059E-8</v>
      </c>
    </row>
    <row r="554" spans="1:13">
      <c r="A554" s="6" t="s">
        <v>1525</v>
      </c>
      <c r="B554">
        <f>Format!H554</f>
        <v>325610</v>
      </c>
      <c r="C554" t="str">
        <f>Format!G554</f>
        <v>US</v>
      </c>
      <c r="D554">
        <f ca="1">Format!J554</f>
        <v>1.7744522095835294E-8</v>
      </c>
      <c r="E554" s="6" t="s">
        <v>1</v>
      </c>
      <c r="F554" t="str">
        <f>Format!I554</f>
        <v>HFC-32</v>
      </c>
      <c r="G554">
        <v>2013</v>
      </c>
      <c r="H554">
        <f ca="1">Format!K554</f>
        <v>4</v>
      </c>
      <c r="I554">
        <f t="shared" ca="1" si="18"/>
        <v>2</v>
      </c>
      <c r="J554">
        <v>1</v>
      </c>
      <c r="K554">
        <f ca="1">Format!L554</f>
        <v>4</v>
      </c>
      <c r="L554">
        <v>1</v>
      </c>
      <c r="M554">
        <f t="shared" ca="1" si="17"/>
        <v>1.7744522095835294E-8</v>
      </c>
    </row>
    <row r="555" spans="1:13">
      <c r="A555" s="6" t="s">
        <v>1525</v>
      </c>
      <c r="B555">
        <f>Format!H555</f>
        <v>325610</v>
      </c>
      <c r="C555" t="str">
        <f>Format!G555</f>
        <v>US</v>
      </c>
      <c r="D555">
        <f ca="1">Format!J555</f>
        <v>3.5101999246627197E-8</v>
      </c>
      <c r="E555" s="6" t="s">
        <v>1</v>
      </c>
      <c r="F555" t="str">
        <f>Format!I555</f>
        <v>HFC-143a</v>
      </c>
      <c r="G555">
        <v>2013</v>
      </c>
      <c r="H555">
        <f ca="1">Format!K555</f>
        <v>4</v>
      </c>
      <c r="I555">
        <f t="shared" ca="1" si="18"/>
        <v>2</v>
      </c>
      <c r="J555">
        <v>1</v>
      </c>
      <c r="K555">
        <f ca="1">Format!L555</f>
        <v>4</v>
      </c>
      <c r="L555">
        <v>1</v>
      </c>
      <c r="M555">
        <f t="shared" ca="1" si="17"/>
        <v>3.5101999246627197E-8</v>
      </c>
    </row>
    <row r="556" spans="1:13">
      <c r="A556" s="6" t="s">
        <v>1525</v>
      </c>
      <c r="B556">
        <f>Format!H556</f>
        <v>325610</v>
      </c>
      <c r="C556" t="str">
        <f>Format!G556</f>
        <v>US</v>
      </c>
      <c r="D556">
        <f ca="1">Format!J556</f>
        <v>1.5872393617834327E-9</v>
      </c>
      <c r="E556" s="6" t="s">
        <v>1</v>
      </c>
      <c r="F556" t="str">
        <f>Format!I556</f>
        <v>HFC-236fa</v>
      </c>
      <c r="G556">
        <v>2013</v>
      </c>
      <c r="H556">
        <f ca="1">Format!K556</f>
        <v>4</v>
      </c>
      <c r="I556">
        <f t="shared" ca="1" si="18"/>
        <v>2</v>
      </c>
      <c r="J556">
        <v>1</v>
      </c>
      <c r="K556">
        <f ca="1">Format!L556</f>
        <v>4</v>
      </c>
      <c r="L556">
        <v>1</v>
      </c>
      <c r="M556">
        <f t="shared" ca="1" si="17"/>
        <v>1.5872393617834327E-9</v>
      </c>
    </row>
    <row r="557" spans="1:13">
      <c r="A557" s="6" t="s">
        <v>1525</v>
      </c>
      <c r="B557">
        <f>Format!H557</f>
        <v>325620</v>
      </c>
      <c r="C557" t="str">
        <f>Format!G557</f>
        <v>US</v>
      </c>
      <c r="D557">
        <f ca="1">Format!J557</f>
        <v>3.0549954248831685E-2</v>
      </c>
      <c r="E557" s="6" t="s">
        <v>1</v>
      </c>
      <c r="F557" t="str">
        <f>Format!I557</f>
        <v>CO2</v>
      </c>
      <c r="G557">
        <v>2013</v>
      </c>
      <c r="H557">
        <f ca="1">Format!K557</f>
        <v>4</v>
      </c>
      <c r="I557">
        <f t="shared" ca="1" si="18"/>
        <v>2</v>
      </c>
      <c r="J557">
        <v>1</v>
      </c>
      <c r="K557">
        <f ca="1">Format!L557</f>
        <v>4</v>
      </c>
      <c r="L557">
        <v>1</v>
      </c>
      <c r="M557">
        <f t="shared" ca="1" si="17"/>
        <v>3.0549954248831685E-2</v>
      </c>
    </row>
    <row r="558" spans="1:13">
      <c r="A558" s="6" t="s">
        <v>1525</v>
      </c>
      <c r="B558">
        <f>Format!H558</f>
        <v>325620</v>
      </c>
      <c r="C558" t="str">
        <f>Format!G558</f>
        <v>US</v>
      </c>
      <c r="D558">
        <f ca="1">Format!J558</f>
        <v>1.6724919645326844E-6</v>
      </c>
      <c r="E558" s="6" t="s">
        <v>1</v>
      </c>
      <c r="F558" t="str">
        <f>Format!I558</f>
        <v>CH4</v>
      </c>
      <c r="G558">
        <v>2013</v>
      </c>
      <c r="H558">
        <f ca="1">Format!K558</f>
        <v>4</v>
      </c>
      <c r="I558">
        <f t="shared" ca="1" si="18"/>
        <v>2</v>
      </c>
      <c r="J558">
        <v>1</v>
      </c>
      <c r="K558">
        <f ca="1">Format!L558</f>
        <v>4</v>
      </c>
      <c r="L558">
        <v>1</v>
      </c>
      <c r="M558">
        <f t="shared" ca="1" si="17"/>
        <v>1.6724919645326844E-6</v>
      </c>
    </row>
    <row r="559" spans="1:13">
      <c r="A559" s="6" t="s">
        <v>1525</v>
      </c>
      <c r="B559">
        <f>Format!H559</f>
        <v>325620</v>
      </c>
      <c r="C559" t="str">
        <f>Format!G559</f>
        <v>US</v>
      </c>
      <c r="D559">
        <f ca="1">Format!J559</f>
        <v>3.3712681320982052E-7</v>
      </c>
      <c r="E559" s="6" t="s">
        <v>1</v>
      </c>
      <c r="F559" t="str">
        <f>Format!I559</f>
        <v>HFC-134a</v>
      </c>
      <c r="G559">
        <v>2013</v>
      </c>
      <c r="H559">
        <f ca="1">Format!K559</f>
        <v>4</v>
      </c>
      <c r="I559">
        <f t="shared" ca="1" si="18"/>
        <v>2</v>
      </c>
      <c r="J559">
        <v>1</v>
      </c>
      <c r="K559">
        <f ca="1">Format!L559</f>
        <v>4</v>
      </c>
      <c r="L559">
        <v>1</v>
      </c>
      <c r="M559">
        <f t="shared" ca="1" si="17"/>
        <v>3.3712681320982052E-7</v>
      </c>
    </row>
    <row r="560" spans="1:13">
      <c r="A560" s="6" t="s">
        <v>1525</v>
      </c>
      <c r="B560">
        <f>Format!H560</f>
        <v>325620</v>
      </c>
      <c r="C560" t="str">
        <f>Format!G560</f>
        <v>US</v>
      </c>
      <c r="D560">
        <f ca="1">Format!J560</f>
        <v>2.5689617313153529E-7</v>
      </c>
      <c r="E560" s="6" t="s">
        <v>1</v>
      </c>
      <c r="F560" t="str">
        <f>Format!I560</f>
        <v>N2O</v>
      </c>
      <c r="G560">
        <v>2013</v>
      </c>
      <c r="H560">
        <f ca="1">Format!K560</f>
        <v>4</v>
      </c>
      <c r="I560">
        <f t="shared" ca="1" si="18"/>
        <v>2</v>
      </c>
      <c r="J560">
        <v>1</v>
      </c>
      <c r="K560">
        <f ca="1">Format!L560</f>
        <v>4</v>
      </c>
      <c r="L560">
        <v>1</v>
      </c>
      <c r="M560">
        <f t="shared" ca="1" si="17"/>
        <v>2.5689617313153529E-7</v>
      </c>
    </row>
    <row r="561" spans="1:13">
      <c r="A561" s="6" t="s">
        <v>1525</v>
      </c>
      <c r="B561">
        <f>Format!H561</f>
        <v>325620</v>
      </c>
      <c r="C561" t="str">
        <f>Format!G561</f>
        <v>US</v>
      </c>
      <c r="D561">
        <f ca="1">Format!J561</f>
        <v>2.9801349503945397E-8</v>
      </c>
      <c r="E561" s="6" t="s">
        <v>1</v>
      </c>
      <c r="F561" t="str">
        <f>Format!I561</f>
        <v>HFC-125</v>
      </c>
      <c r="G561">
        <v>2013</v>
      </c>
      <c r="H561">
        <f ca="1">Format!K561</f>
        <v>4</v>
      </c>
      <c r="I561">
        <f t="shared" ca="1" si="18"/>
        <v>2</v>
      </c>
      <c r="J561">
        <v>1</v>
      </c>
      <c r="K561">
        <f ca="1">Format!L561</f>
        <v>4</v>
      </c>
      <c r="L561">
        <v>1</v>
      </c>
      <c r="M561">
        <f t="shared" ca="1" si="17"/>
        <v>2.9801349503945397E-8</v>
      </c>
    </row>
    <row r="562" spans="1:13">
      <c r="A562" s="6" t="s">
        <v>1525</v>
      </c>
      <c r="B562">
        <f>Format!H562</f>
        <v>325620</v>
      </c>
      <c r="C562" t="str">
        <f>Format!G562</f>
        <v>US</v>
      </c>
      <c r="D562">
        <f ca="1">Format!J562</f>
        <v>9.4222875577063105E-9</v>
      </c>
      <c r="E562" s="6" t="s">
        <v>1</v>
      </c>
      <c r="F562" t="str">
        <f>Format!I562</f>
        <v>HFC-32</v>
      </c>
      <c r="G562">
        <v>2013</v>
      </c>
      <c r="H562">
        <f ca="1">Format!K562</f>
        <v>4</v>
      </c>
      <c r="I562">
        <f t="shared" ca="1" si="18"/>
        <v>2</v>
      </c>
      <c r="J562">
        <v>1</v>
      </c>
      <c r="K562">
        <f ca="1">Format!L562</f>
        <v>4</v>
      </c>
      <c r="L562">
        <v>1</v>
      </c>
      <c r="M562">
        <f t="shared" ca="1" si="17"/>
        <v>9.4222875577063105E-9</v>
      </c>
    </row>
    <row r="563" spans="1:13">
      <c r="A563" s="6" t="s">
        <v>1525</v>
      </c>
      <c r="B563">
        <f>Format!H563</f>
        <v>325620</v>
      </c>
      <c r="C563" t="str">
        <f>Format!G563</f>
        <v>US</v>
      </c>
      <c r="D563">
        <f ca="1">Format!J563</f>
        <v>1.8639055420361981E-8</v>
      </c>
      <c r="E563" s="6" t="s">
        <v>1</v>
      </c>
      <c r="F563" t="str">
        <f>Format!I563</f>
        <v>HFC-143a</v>
      </c>
      <c r="G563">
        <v>2013</v>
      </c>
      <c r="H563">
        <f ca="1">Format!K563</f>
        <v>4</v>
      </c>
      <c r="I563">
        <f t="shared" ca="1" si="18"/>
        <v>2</v>
      </c>
      <c r="J563">
        <v>1</v>
      </c>
      <c r="K563">
        <f ca="1">Format!L563</f>
        <v>4</v>
      </c>
      <c r="L563">
        <v>1</v>
      </c>
      <c r="M563">
        <f t="shared" ca="1" si="17"/>
        <v>1.8639055420361981E-8</v>
      </c>
    </row>
    <row r="564" spans="1:13">
      <c r="A564" s="6" t="s">
        <v>1525</v>
      </c>
      <c r="B564">
        <f>Format!H564</f>
        <v>325620</v>
      </c>
      <c r="C564" t="str">
        <f>Format!G564</f>
        <v>US</v>
      </c>
      <c r="D564">
        <f ca="1">Format!J564</f>
        <v>8.4281929988657397E-10</v>
      </c>
      <c r="E564" s="6" t="s">
        <v>1</v>
      </c>
      <c r="F564" t="str">
        <f>Format!I564</f>
        <v>HFC-236fa</v>
      </c>
      <c r="G564">
        <v>2013</v>
      </c>
      <c r="H564">
        <f ca="1">Format!K564</f>
        <v>4</v>
      </c>
      <c r="I564">
        <f t="shared" ca="1" si="18"/>
        <v>2</v>
      </c>
      <c r="J564">
        <v>1</v>
      </c>
      <c r="K564">
        <f ca="1">Format!L564</f>
        <v>4</v>
      </c>
      <c r="L564">
        <v>1</v>
      </c>
      <c r="M564">
        <f t="shared" ca="1" si="17"/>
        <v>8.4281929988657397E-10</v>
      </c>
    </row>
    <row r="565" spans="1:13">
      <c r="A565" s="6" t="s">
        <v>1525</v>
      </c>
      <c r="B565">
        <f>Format!H565</f>
        <v>325910</v>
      </c>
      <c r="C565" t="str">
        <f>Format!G565</f>
        <v>US</v>
      </c>
      <c r="D565">
        <f ca="1">Format!J565</f>
        <v>0.12579621065772473</v>
      </c>
      <c r="E565" s="6" t="s">
        <v>1</v>
      </c>
      <c r="F565" t="str">
        <f>Format!I565</f>
        <v>CO2</v>
      </c>
      <c r="G565">
        <v>2013</v>
      </c>
      <c r="H565">
        <f ca="1">Format!K565</f>
        <v>4</v>
      </c>
      <c r="I565">
        <f t="shared" ca="1" si="18"/>
        <v>2</v>
      </c>
      <c r="J565">
        <v>1</v>
      </c>
      <c r="K565">
        <f ca="1">Format!L565</f>
        <v>4</v>
      </c>
      <c r="L565">
        <v>1</v>
      </c>
      <c r="M565">
        <f t="shared" ca="1" si="17"/>
        <v>0.12579621065772473</v>
      </c>
    </row>
    <row r="566" spans="1:13">
      <c r="A566" s="6" t="s">
        <v>1525</v>
      </c>
      <c r="B566">
        <f>Format!H566</f>
        <v>325910</v>
      </c>
      <c r="C566" t="str">
        <f>Format!G566</f>
        <v>US</v>
      </c>
      <c r="D566">
        <f ca="1">Format!J566</f>
        <v>5.2217755744779064E-6</v>
      </c>
      <c r="E566" s="6" t="s">
        <v>1</v>
      </c>
      <c r="F566" t="str">
        <f>Format!I566</f>
        <v>CH4</v>
      </c>
      <c r="G566">
        <v>2013</v>
      </c>
      <c r="H566">
        <f ca="1">Format!K566</f>
        <v>4</v>
      </c>
      <c r="I566">
        <f t="shared" ca="1" si="18"/>
        <v>2</v>
      </c>
      <c r="J566">
        <v>1</v>
      </c>
      <c r="K566">
        <f ca="1">Format!L566</f>
        <v>4</v>
      </c>
      <c r="L566">
        <v>1</v>
      </c>
      <c r="M566">
        <f t="shared" ca="1" si="17"/>
        <v>5.2217755744779064E-6</v>
      </c>
    </row>
    <row r="567" spans="1:13">
      <c r="A567" s="6" t="s">
        <v>1525</v>
      </c>
      <c r="B567">
        <f>Format!H567</f>
        <v>325910</v>
      </c>
      <c r="C567" t="str">
        <f>Format!G567</f>
        <v>US</v>
      </c>
      <c r="D567">
        <f ca="1">Format!J567</f>
        <v>1.0464907446280228E-6</v>
      </c>
      <c r="E567" s="6" t="s">
        <v>1</v>
      </c>
      <c r="F567" t="str">
        <f>Format!I567</f>
        <v>N2O</v>
      </c>
      <c r="G567">
        <v>2013</v>
      </c>
      <c r="H567">
        <f ca="1">Format!K567</f>
        <v>4</v>
      </c>
      <c r="I567">
        <f t="shared" ca="1" si="18"/>
        <v>2</v>
      </c>
      <c r="J567">
        <v>1</v>
      </c>
      <c r="K567">
        <f ca="1">Format!L567</f>
        <v>4</v>
      </c>
      <c r="L567">
        <v>1</v>
      </c>
      <c r="M567">
        <f t="shared" ca="1" si="17"/>
        <v>1.0464907446280228E-6</v>
      </c>
    </row>
    <row r="568" spans="1:13">
      <c r="A568" s="6" t="s">
        <v>1525</v>
      </c>
      <c r="B568">
        <f>Format!H568</f>
        <v>326110</v>
      </c>
      <c r="C568" t="str">
        <f>Format!G568</f>
        <v>US</v>
      </c>
      <c r="D568">
        <f ca="1">Format!J568</f>
        <v>4.4045377048383232E-2</v>
      </c>
      <c r="E568" s="6" t="s">
        <v>1</v>
      </c>
      <c r="F568" t="str">
        <f>Format!I568</f>
        <v>CO2</v>
      </c>
      <c r="G568">
        <v>2013</v>
      </c>
      <c r="H568">
        <f ca="1">Format!K568</f>
        <v>4</v>
      </c>
      <c r="I568">
        <f t="shared" ca="1" si="18"/>
        <v>2</v>
      </c>
      <c r="J568">
        <v>1</v>
      </c>
      <c r="K568">
        <f ca="1">Format!L568</f>
        <v>4</v>
      </c>
      <c r="L568">
        <v>1</v>
      </c>
      <c r="M568">
        <f t="shared" ca="1" si="17"/>
        <v>4.4045377048383232E-2</v>
      </c>
    </row>
    <row r="569" spans="1:13">
      <c r="A569" s="6" t="s">
        <v>1525</v>
      </c>
      <c r="B569">
        <f>Format!H569</f>
        <v>326110</v>
      </c>
      <c r="C569" t="str">
        <f>Format!G569</f>
        <v>US</v>
      </c>
      <c r="D569">
        <f ca="1">Format!J569</f>
        <v>9.815863545670173E-7</v>
      </c>
      <c r="E569" s="6" t="s">
        <v>1</v>
      </c>
      <c r="F569" t="str">
        <f>Format!I569</f>
        <v>CH4</v>
      </c>
      <c r="G569">
        <v>2013</v>
      </c>
      <c r="H569">
        <f ca="1">Format!K569</f>
        <v>4</v>
      </c>
      <c r="I569">
        <f t="shared" ca="1" si="18"/>
        <v>2</v>
      </c>
      <c r="J569">
        <v>1</v>
      </c>
      <c r="K569">
        <f ca="1">Format!L569</f>
        <v>4</v>
      </c>
      <c r="L569">
        <v>1</v>
      </c>
      <c r="M569">
        <f t="shared" ca="1" si="17"/>
        <v>9.815863545670173E-7</v>
      </c>
    </row>
    <row r="570" spans="1:13">
      <c r="A570" s="6" t="s">
        <v>1525</v>
      </c>
      <c r="B570">
        <f>Format!H570</f>
        <v>326110</v>
      </c>
      <c r="C570" t="str">
        <f>Format!G570</f>
        <v>US</v>
      </c>
      <c r="D570">
        <f ca="1">Format!J570</f>
        <v>1.8995261146373667E-7</v>
      </c>
      <c r="E570" s="6" t="s">
        <v>1</v>
      </c>
      <c r="F570" t="str">
        <f>Format!I570</f>
        <v>HFC-134a</v>
      </c>
      <c r="G570">
        <v>2013</v>
      </c>
      <c r="H570">
        <f ca="1">Format!K570</f>
        <v>4</v>
      </c>
      <c r="I570">
        <f t="shared" ca="1" si="18"/>
        <v>2</v>
      </c>
      <c r="J570">
        <v>1</v>
      </c>
      <c r="K570">
        <f ca="1">Format!L570</f>
        <v>4</v>
      </c>
      <c r="L570">
        <v>1</v>
      </c>
      <c r="M570">
        <f t="shared" ca="1" si="17"/>
        <v>1.8995261146373667E-7</v>
      </c>
    </row>
    <row r="571" spans="1:13">
      <c r="A571" s="6" t="s">
        <v>1525</v>
      </c>
      <c r="B571">
        <f>Format!H571</f>
        <v>326110</v>
      </c>
      <c r="C571" t="str">
        <f>Format!G571</f>
        <v>US</v>
      </c>
      <c r="D571">
        <f ca="1">Format!J571</f>
        <v>1.6791438537683957E-8</v>
      </c>
      <c r="E571" s="6" t="s">
        <v>1</v>
      </c>
      <c r="F571" t="str">
        <f>Format!I571</f>
        <v>HFC-125</v>
      </c>
      <c r="G571">
        <v>2013</v>
      </c>
      <c r="H571">
        <f ca="1">Format!K571</f>
        <v>4</v>
      </c>
      <c r="I571">
        <f t="shared" ca="1" si="18"/>
        <v>2</v>
      </c>
      <c r="J571">
        <v>1</v>
      </c>
      <c r="K571">
        <f ca="1">Format!L571</f>
        <v>4</v>
      </c>
      <c r="L571">
        <v>1</v>
      </c>
      <c r="M571">
        <f t="shared" ca="1" si="17"/>
        <v>1.6791438537683957E-8</v>
      </c>
    </row>
    <row r="572" spans="1:13">
      <c r="A572" s="6" t="s">
        <v>1525</v>
      </c>
      <c r="B572">
        <f>Format!H572</f>
        <v>326110</v>
      </c>
      <c r="C572" t="str">
        <f>Format!G572</f>
        <v>US</v>
      </c>
      <c r="D572">
        <f ca="1">Format!J572</f>
        <v>1.05068435799149E-7</v>
      </c>
      <c r="E572" s="6" t="s">
        <v>1</v>
      </c>
      <c r="F572" t="str">
        <f>Format!I572</f>
        <v>N2O</v>
      </c>
      <c r="G572">
        <v>2013</v>
      </c>
      <c r="H572">
        <f ca="1">Format!K572</f>
        <v>4</v>
      </c>
      <c r="I572">
        <f t="shared" ca="1" si="18"/>
        <v>2</v>
      </c>
      <c r="J572">
        <v>1</v>
      </c>
      <c r="K572">
        <f ca="1">Format!L572</f>
        <v>4</v>
      </c>
      <c r="L572">
        <v>1</v>
      </c>
      <c r="M572">
        <f t="shared" ca="1" si="17"/>
        <v>1.05068435799149E-7</v>
      </c>
    </row>
    <row r="573" spans="1:13">
      <c r="A573" s="6" t="s">
        <v>1525</v>
      </c>
      <c r="B573">
        <f>Format!H573</f>
        <v>326110</v>
      </c>
      <c r="C573" t="str">
        <f>Format!G573</f>
        <v>US</v>
      </c>
      <c r="D573">
        <f ca="1">Format!J573</f>
        <v>5.3089462404601475E-9</v>
      </c>
      <c r="E573" s="6" t="s">
        <v>1</v>
      </c>
      <c r="F573" t="str">
        <f>Format!I573</f>
        <v>HFC-32</v>
      </c>
      <c r="G573">
        <v>2013</v>
      </c>
      <c r="H573">
        <f ca="1">Format!K573</f>
        <v>4</v>
      </c>
      <c r="I573">
        <f t="shared" ca="1" si="18"/>
        <v>2</v>
      </c>
      <c r="J573">
        <v>1</v>
      </c>
      <c r="K573">
        <f ca="1">Format!L573</f>
        <v>4</v>
      </c>
      <c r="L573">
        <v>1</v>
      </c>
      <c r="M573">
        <f t="shared" ca="1" si="17"/>
        <v>5.3089462404601475E-9</v>
      </c>
    </row>
    <row r="574" spans="1:13">
      <c r="A574" s="6" t="s">
        <v>1525</v>
      </c>
      <c r="B574">
        <f>Format!H574</f>
        <v>326110</v>
      </c>
      <c r="C574" t="str">
        <f>Format!G574</f>
        <v>US</v>
      </c>
      <c r="D574">
        <f ca="1">Format!J574</f>
        <v>1.0502093317957239E-8</v>
      </c>
      <c r="E574" s="6" t="s">
        <v>1</v>
      </c>
      <c r="F574" t="str">
        <f>Format!I574</f>
        <v>HFC-143a</v>
      </c>
      <c r="G574">
        <v>2013</v>
      </c>
      <c r="H574">
        <f ca="1">Format!K574</f>
        <v>4</v>
      </c>
      <c r="I574">
        <f t="shared" ca="1" si="18"/>
        <v>2</v>
      </c>
      <c r="J574">
        <v>1</v>
      </c>
      <c r="K574">
        <f ca="1">Format!L574</f>
        <v>4</v>
      </c>
      <c r="L574">
        <v>1</v>
      </c>
      <c r="M574">
        <f t="shared" ca="1" si="17"/>
        <v>1.0502093317957239E-8</v>
      </c>
    </row>
    <row r="575" spans="1:13">
      <c r="A575" s="6" t="s">
        <v>1525</v>
      </c>
      <c r="B575">
        <f>Format!H575</f>
        <v>326110</v>
      </c>
      <c r="C575" t="str">
        <f>Format!G575</f>
        <v>US</v>
      </c>
      <c r="D575">
        <f ca="1">Format!J575</f>
        <v>4.7488280591271978E-10</v>
      </c>
      <c r="E575" s="6" t="s">
        <v>1</v>
      </c>
      <c r="F575" t="str">
        <f>Format!I575</f>
        <v>HFC-236fa</v>
      </c>
      <c r="G575">
        <v>2013</v>
      </c>
      <c r="H575">
        <f ca="1">Format!K575</f>
        <v>4</v>
      </c>
      <c r="I575">
        <f t="shared" ca="1" si="18"/>
        <v>2</v>
      </c>
      <c r="J575">
        <v>1</v>
      </c>
      <c r="K575">
        <f ca="1">Format!L575</f>
        <v>4</v>
      </c>
      <c r="L575">
        <v>1</v>
      </c>
      <c r="M575">
        <f t="shared" ca="1" si="17"/>
        <v>4.7488280591271978E-10</v>
      </c>
    </row>
    <row r="576" spans="1:13">
      <c r="A576" s="6" t="s">
        <v>1525</v>
      </c>
      <c r="B576">
        <f>Format!H576</f>
        <v>326120</v>
      </c>
      <c r="C576" t="str">
        <f>Format!G576</f>
        <v>US</v>
      </c>
      <c r="D576">
        <f ca="1">Format!J576</f>
        <v>2.4075831200905368E-2</v>
      </c>
      <c r="E576" s="6" t="s">
        <v>1</v>
      </c>
      <c r="F576" t="str">
        <f>Format!I576</f>
        <v>CO2</v>
      </c>
      <c r="G576">
        <v>2013</v>
      </c>
      <c r="H576">
        <f ca="1">Format!K576</f>
        <v>4</v>
      </c>
      <c r="I576">
        <f t="shared" ca="1" si="18"/>
        <v>2</v>
      </c>
      <c r="J576">
        <v>1</v>
      </c>
      <c r="K576">
        <f ca="1">Format!L576</f>
        <v>4</v>
      </c>
      <c r="L576">
        <v>1</v>
      </c>
      <c r="M576">
        <f t="shared" ca="1" si="17"/>
        <v>2.4075831200905368E-2</v>
      </c>
    </row>
    <row r="577" spans="1:13">
      <c r="A577" s="6" t="s">
        <v>1525</v>
      </c>
      <c r="B577">
        <f>Format!H577</f>
        <v>326120</v>
      </c>
      <c r="C577" t="str">
        <f>Format!G577</f>
        <v>US</v>
      </c>
      <c r="D577">
        <f ca="1">Format!J577</f>
        <v>5.3956197187666735E-7</v>
      </c>
      <c r="E577" s="6" t="s">
        <v>1</v>
      </c>
      <c r="F577" t="str">
        <f>Format!I577</f>
        <v>CH4</v>
      </c>
      <c r="G577">
        <v>2013</v>
      </c>
      <c r="H577">
        <f ca="1">Format!K577</f>
        <v>4</v>
      </c>
      <c r="I577">
        <f t="shared" ca="1" si="18"/>
        <v>2</v>
      </c>
      <c r="J577">
        <v>1</v>
      </c>
      <c r="K577">
        <f ca="1">Format!L577</f>
        <v>4</v>
      </c>
      <c r="L577">
        <v>1</v>
      </c>
      <c r="M577">
        <f t="shared" ca="1" si="17"/>
        <v>5.3956197187666735E-7</v>
      </c>
    </row>
    <row r="578" spans="1:13">
      <c r="A578" s="6" t="s">
        <v>1525</v>
      </c>
      <c r="B578">
        <f>Format!H578</f>
        <v>326120</v>
      </c>
      <c r="C578" t="str">
        <f>Format!G578</f>
        <v>US</v>
      </c>
      <c r="D578">
        <f ca="1">Format!J578</f>
        <v>5.8694640188411787E-8</v>
      </c>
      <c r="E578" s="6" t="s">
        <v>1</v>
      </c>
      <c r="F578" t="str">
        <f>Format!I578</f>
        <v>N2O</v>
      </c>
      <c r="G578">
        <v>2013</v>
      </c>
      <c r="H578">
        <f ca="1">Format!K578</f>
        <v>4</v>
      </c>
      <c r="I578">
        <f t="shared" ca="1" si="18"/>
        <v>2</v>
      </c>
      <c r="J578">
        <v>1</v>
      </c>
      <c r="K578">
        <f ca="1">Format!L578</f>
        <v>4</v>
      </c>
      <c r="L578">
        <v>1</v>
      </c>
      <c r="M578">
        <f t="shared" ca="1" si="17"/>
        <v>5.8694640188411787E-8</v>
      </c>
    </row>
    <row r="579" spans="1:13">
      <c r="A579" s="6" t="s">
        <v>1525</v>
      </c>
      <c r="B579">
        <f>Format!H579</f>
        <v>326130</v>
      </c>
      <c r="C579" t="str">
        <f>Format!G579</f>
        <v>US</v>
      </c>
      <c r="D579">
        <f ca="1">Format!J579</f>
        <v>6.8397481181421721E-2</v>
      </c>
      <c r="E579" s="6" t="s">
        <v>1</v>
      </c>
      <c r="F579" t="str">
        <f>Format!I579</f>
        <v>CO2</v>
      </c>
      <c r="G579">
        <v>2013</v>
      </c>
      <c r="H579">
        <f ca="1">Format!K579</f>
        <v>4</v>
      </c>
      <c r="I579">
        <f t="shared" ca="1" si="18"/>
        <v>2</v>
      </c>
      <c r="J579">
        <v>1</v>
      </c>
      <c r="K579">
        <f ca="1">Format!L579</f>
        <v>4</v>
      </c>
      <c r="L579">
        <v>1</v>
      </c>
      <c r="M579">
        <f t="shared" ca="1" si="17"/>
        <v>6.8397481181421721E-2</v>
      </c>
    </row>
    <row r="580" spans="1:13">
      <c r="A580" s="6" t="s">
        <v>1525</v>
      </c>
      <c r="B580">
        <f>Format!H580</f>
        <v>326130</v>
      </c>
      <c r="C580" t="str">
        <f>Format!G580</f>
        <v>US</v>
      </c>
      <c r="D580">
        <f ca="1">Format!J580</f>
        <v>1.5193062921580091E-6</v>
      </c>
      <c r="E580" s="6" t="s">
        <v>1</v>
      </c>
      <c r="F580" t="str">
        <f>Format!I580</f>
        <v>CH4</v>
      </c>
      <c r="G580">
        <v>2013</v>
      </c>
      <c r="H580">
        <f ca="1">Format!K580</f>
        <v>4</v>
      </c>
      <c r="I580">
        <f t="shared" ca="1" si="18"/>
        <v>2</v>
      </c>
      <c r="J580">
        <v>1</v>
      </c>
      <c r="K580">
        <f ca="1">Format!L580</f>
        <v>4</v>
      </c>
      <c r="L580">
        <v>1</v>
      </c>
      <c r="M580">
        <f t="shared" ref="M580:M643" ca="1" si="19">IFERROR(D580,"")</f>
        <v>1.5193062921580091E-6</v>
      </c>
    </row>
    <row r="581" spans="1:13">
      <c r="A581" s="6" t="s">
        <v>1525</v>
      </c>
      <c r="B581">
        <f>Format!H581</f>
        <v>326130</v>
      </c>
      <c r="C581" t="str">
        <f>Format!G581</f>
        <v>US</v>
      </c>
      <c r="D581">
        <f ca="1">Format!J581</f>
        <v>1.6339669602067716E-7</v>
      </c>
      <c r="E581" s="6" t="s">
        <v>1</v>
      </c>
      <c r="F581" t="str">
        <f>Format!I581</f>
        <v>N2O</v>
      </c>
      <c r="G581">
        <v>2013</v>
      </c>
      <c r="H581">
        <f ca="1">Format!K581</f>
        <v>4</v>
      </c>
      <c r="I581">
        <f t="shared" ca="1" si="18"/>
        <v>2</v>
      </c>
      <c r="J581">
        <v>1</v>
      </c>
      <c r="K581">
        <f ca="1">Format!L581</f>
        <v>4</v>
      </c>
      <c r="L581">
        <v>1</v>
      </c>
      <c r="M581">
        <f t="shared" ca="1" si="19"/>
        <v>1.6339669602067716E-7</v>
      </c>
    </row>
    <row r="582" spans="1:13">
      <c r="A582" s="6" t="s">
        <v>1525</v>
      </c>
      <c r="B582">
        <f>Format!H582</f>
        <v>326140</v>
      </c>
      <c r="C582" t="str">
        <f>Format!G582</f>
        <v>US</v>
      </c>
      <c r="D582">
        <f ca="1">Format!J582</f>
        <v>9.8272500638864863E-2</v>
      </c>
      <c r="E582" s="6" t="s">
        <v>1</v>
      </c>
      <c r="F582" t="str">
        <f>Format!I582</f>
        <v>CO2</v>
      </c>
      <c r="G582">
        <v>2013</v>
      </c>
      <c r="H582">
        <f ca="1">Format!K582</f>
        <v>4</v>
      </c>
      <c r="I582">
        <f t="shared" ca="1" si="18"/>
        <v>2</v>
      </c>
      <c r="J582">
        <v>1</v>
      </c>
      <c r="K582">
        <f ca="1">Format!L582</f>
        <v>4</v>
      </c>
      <c r="L582">
        <v>1</v>
      </c>
      <c r="M582">
        <f t="shared" ca="1" si="19"/>
        <v>9.8272500638864863E-2</v>
      </c>
    </row>
    <row r="583" spans="1:13">
      <c r="A583" s="6" t="s">
        <v>1525</v>
      </c>
      <c r="B583">
        <f>Format!H583</f>
        <v>326140</v>
      </c>
      <c r="C583" t="str">
        <f>Format!G583</f>
        <v>US</v>
      </c>
      <c r="D583">
        <f ca="1">Format!J583</f>
        <v>2.3156965276199772E-6</v>
      </c>
      <c r="E583" s="6" t="s">
        <v>1</v>
      </c>
      <c r="F583" t="str">
        <f>Format!I583</f>
        <v>CH4</v>
      </c>
      <c r="G583">
        <v>2013</v>
      </c>
      <c r="H583">
        <f ca="1">Format!K583</f>
        <v>4</v>
      </c>
      <c r="I583">
        <f t="shared" ca="1" si="18"/>
        <v>2</v>
      </c>
      <c r="J583">
        <v>1</v>
      </c>
      <c r="K583">
        <f ca="1">Format!L583</f>
        <v>4</v>
      </c>
      <c r="L583">
        <v>1</v>
      </c>
      <c r="M583">
        <f t="shared" ca="1" si="19"/>
        <v>2.3156965276199772E-6</v>
      </c>
    </row>
    <row r="584" spans="1:13">
      <c r="A584" s="6" t="s">
        <v>1525</v>
      </c>
      <c r="B584">
        <f>Format!H584</f>
        <v>326140</v>
      </c>
      <c r="C584" t="str">
        <f>Format!G584</f>
        <v>US</v>
      </c>
      <c r="D584">
        <f ca="1">Format!J584</f>
        <v>3.8985626224869381E-7</v>
      </c>
      <c r="E584" s="6" t="s">
        <v>1</v>
      </c>
      <c r="F584" t="str">
        <f>Format!I584</f>
        <v>HFC-134a</v>
      </c>
      <c r="G584">
        <v>2013</v>
      </c>
      <c r="H584">
        <f ca="1">Format!K584</f>
        <v>4</v>
      </c>
      <c r="I584">
        <f t="shared" ca="1" si="18"/>
        <v>2</v>
      </c>
      <c r="J584">
        <v>1</v>
      </c>
      <c r="K584">
        <f ca="1">Format!L584</f>
        <v>4</v>
      </c>
      <c r="L584">
        <v>1</v>
      </c>
      <c r="M584">
        <f t="shared" ca="1" si="19"/>
        <v>3.8985626224869381E-7</v>
      </c>
    </row>
    <row r="585" spans="1:13">
      <c r="A585" s="6" t="s">
        <v>1525</v>
      </c>
      <c r="B585">
        <f>Format!H585</f>
        <v>326140</v>
      </c>
      <c r="C585" t="str">
        <f>Format!G585</f>
        <v>US</v>
      </c>
      <c r="D585">
        <f ca="1">Format!J585</f>
        <v>2.7128482668130477E-7</v>
      </c>
      <c r="E585" s="6" t="s">
        <v>1</v>
      </c>
      <c r="F585" t="str">
        <f>Format!I585</f>
        <v>N2O</v>
      </c>
      <c r="G585">
        <v>2013</v>
      </c>
      <c r="H585">
        <f ca="1">Format!K585</f>
        <v>4</v>
      </c>
      <c r="I585">
        <f t="shared" ca="1" si="18"/>
        <v>2</v>
      </c>
      <c r="J585">
        <v>1</v>
      </c>
      <c r="K585">
        <f ca="1">Format!L585</f>
        <v>4</v>
      </c>
      <c r="L585">
        <v>1</v>
      </c>
      <c r="M585">
        <f t="shared" ca="1" si="19"/>
        <v>2.7128482668130477E-7</v>
      </c>
    </row>
    <row r="586" spans="1:13">
      <c r="A586" s="6" t="s">
        <v>1525</v>
      </c>
      <c r="B586">
        <f>Format!H586</f>
        <v>326140</v>
      </c>
      <c r="C586" t="str">
        <f>Format!G586</f>
        <v>US</v>
      </c>
      <c r="D586">
        <f ca="1">Format!J586</f>
        <v>3.4462529446876631E-8</v>
      </c>
      <c r="E586" s="6" t="s">
        <v>1</v>
      </c>
      <c r="F586" t="str">
        <f>Format!I586</f>
        <v>HFC-125</v>
      </c>
      <c r="G586">
        <v>2013</v>
      </c>
      <c r="H586">
        <f ca="1">Format!K586</f>
        <v>4</v>
      </c>
      <c r="I586">
        <f t="shared" ca="1" si="18"/>
        <v>2</v>
      </c>
      <c r="J586">
        <v>1</v>
      </c>
      <c r="K586">
        <f ca="1">Format!L586</f>
        <v>4</v>
      </c>
      <c r="L586">
        <v>1</v>
      </c>
      <c r="M586">
        <f t="shared" ca="1" si="19"/>
        <v>3.4462529446876631E-8</v>
      </c>
    </row>
    <row r="587" spans="1:13">
      <c r="A587" s="6" t="s">
        <v>1525</v>
      </c>
      <c r="B587">
        <f>Format!H587</f>
        <v>326140</v>
      </c>
      <c r="C587" t="str">
        <f>Format!G587</f>
        <v>US</v>
      </c>
      <c r="D587">
        <f ca="1">Format!J587</f>
        <v>1.0896012020241026E-8</v>
      </c>
      <c r="E587" s="6" t="s">
        <v>1</v>
      </c>
      <c r="F587" t="str">
        <f>Format!I587</f>
        <v>HFC-32</v>
      </c>
      <c r="G587">
        <v>2013</v>
      </c>
      <c r="H587">
        <f ca="1">Format!K587</f>
        <v>4</v>
      </c>
      <c r="I587">
        <f t="shared" ca="1" si="18"/>
        <v>2</v>
      </c>
      <c r="J587">
        <v>1</v>
      </c>
      <c r="K587">
        <f ca="1">Format!L587</f>
        <v>4</v>
      </c>
      <c r="L587">
        <v>1</v>
      </c>
      <c r="M587">
        <f t="shared" ca="1" si="19"/>
        <v>1.0896012020241026E-8</v>
      </c>
    </row>
    <row r="588" spans="1:13">
      <c r="A588" s="6" t="s">
        <v>1525</v>
      </c>
      <c r="B588">
        <f>Format!H588</f>
        <v>326140</v>
      </c>
      <c r="C588" t="str">
        <f>Format!G588</f>
        <v>US</v>
      </c>
      <c r="D588">
        <f ca="1">Format!J588</f>
        <v>2.1554359348765387E-8</v>
      </c>
      <c r="E588" s="6" t="s">
        <v>1</v>
      </c>
      <c r="F588" t="str">
        <f>Format!I588</f>
        <v>HFC-143a</v>
      </c>
      <c r="G588">
        <v>2013</v>
      </c>
      <c r="H588">
        <f ca="1">Format!K588</f>
        <v>4</v>
      </c>
      <c r="I588">
        <f t="shared" ca="1" si="18"/>
        <v>2</v>
      </c>
      <c r="J588">
        <v>1</v>
      </c>
      <c r="K588">
        <f ca="1">Format!L588</f>
        <v>4</v>
      </c>
      <c r="L588">
        <v>1</v>
      </c>
      <c r="M588">
        <f t="shared" ca="1" si="19"/>
        <v>2.1554359348765387E-8</v>
      </c>
    </row>
    <row r="589" spans="1:13">
      <c r="A589" s="6" t="s">
        <v>1525</v>
      </c>
      <c r="B589">
        <f>Format!H589</f>
        <v>326140</v>
      </c>
      <c r="C589" t="str">
        <f>Format!G589</f>
        <v>US</v>
      </c>
      <c r="D589">
        <f ca="1">Format!J589</f>
        <v>9.7464327703990852E-10</v>
      </c>
      <c r="E589" s="6" t="s">
        <v>1</v>
      </c>
      <c r="F589" t="str">
        <f>Format!I589</f>
        <v>HFC-236fa</v>
      </c>
      <c r="G589">
        <v>2013</v>
      </c>
      <c r="H589">
        <f ca="1">Format!K589</f>
        <v>4</v>
      </c>
      <c r="I589">
        <f t="shared" ca="1" si="18"/>
        <v>2</v>
      </c>
      <c r="J589">
        <v>1</v>
      </c>
      <c r="K589">
        <f ca="1">Format!L589</f>
        <v>4</v>
      </c>
      <c r="L589">
        <v>1</v>
      </c>
      <c r="M589">
        <f t="shared" ca="1" si="19"/>
        <v>9.7464327703990852E-10</v>
      </c>
    </row>
    <row r="590" spans="1:13">
      <c r="A590" s="6" t="s">
        <v>1525</v>
      </c>
      <c r="B590">
        <f>Format!H590</f>
        <v>326150</v>
      </c>
      <c r="C590" t="str">
        <f>Format!G590</f>
        <v>US</v>
      </c>
      <c r="D590">
        <f ca="1">Format!J590</f>
        <v>9.7973543814613748E-2</v>
      </c>
      <c r="E590" s="6" t="s">
        <v>1</v>
      </c>
      <c r="F590" t="str">
        <f>Format!I590</f>
        <v>CO2</v>
      </c>
      <c r="G590">
        <v>2013</v>
      </c>
      <c r="H590">
        <f ca="1">Format!K590</f>
        <v>4</v>
      </c>
      <c r="I590">
        <f t="shared" ca="1" si="18"/>
        <v>2</v>
      </c>
      <c r="J590">
        <v>1</v>
      </c>
      <c r="K590">
        <f ca="1">Format!L590</f>
        <v>4</v>
      </c>
      <c r="L590">
        <v>1</v>
      </c>
      <c r="M590">
        <f t="shared" ca="1" si="19"/>
        <v>9.7973543814613748E-2</v>
      </c>
    </row>
    <row r="591" spans="1:13">
      <c r="A591" s="6" t="s">
        <v>1525</v>
      </c>
      <c r="B591">
        <f>Format!H591</f>
        <v>326150</v>
      </c>
      <c r="C591" t="str">
        <f>Format!G591</f>
        <v>US</v>
      </c>
      <c r="D591">
        <f ca="1">Format!J591</f>
        <v>1.6210170255856311E-5</v>
      </c>
      <c r="E591" s="6" t="s">
        <v>1</v>
      </c>
      <c r="F591" t="str">
        <f>Format!I591</f>
        <v>HFC-134a</v>
      </c>
      <c r="G591">
        <v>2013</v>
      </c>
      <c r="H591">
        <f ca="1">Format!K591</f>
        <v>4</v>
      </c>
      <c r="I591">
        <f t="shared" ca="1" si="18"/>
        <v>2</v>
      </c>
      <c r="J591">
        <v>1</v>
      </c>
      <c r="K591">
        <f ca="1">Format!L591</f>
        <v>4</v>
      </c>
      <c r="L591">
        <v>1</v>
      </c>
      <c r="M591">
        <f t="shared" ca="1" si="19"/>
        <v>1.6210170255856311E-5</v>
      </c>
    </row>
    <row r="592" spans="1:13">
      <c r="A592" s="6" t="s">
        <v>1525</v>
      </c>
      <c r="B592">
        <f>Format!H592</f>
        <v>326150</v>
      </c>
      <c r="C592" t="str">
        <f>Format!G592</f>
        <v>US</v>
      </c>
      <c r="D592">
        <f ca="1">Format!J592</f>
        <v>1.4329472779507811E-6</v>
      </c>
      <c r="E592" s="6" t="s">
        <v>1</v>
      </c>
      <c r="F592" t="str">
        <f>Format!I592</f>
        <v>HFC-125</v>
      </c>
      <c r="G592">
        <v>2013</v>
      </c>
      <c r="H592">
        <f ca="1">Format!K592</f>
        <v>4</v>
      </c>
      <c r="I592">
        <f t="shared" ca="1" si="18"/>
        <v>2</v>
      </c>
      <c r="J592">
        <v>1</v>
      </c>
      <c r="K592">
        <f ca="1">Format!L592</f>
        <v>4</v>
      </c>
      <c r="L592">
        <v>1</v>
      </c>
      <c r="M592">
        <f t="shared" ca="1" si="19"/>
        <v>1.4329472779507811E-6</v>
      </c>
    </row>
    <row r="593" spans="1:13">
      <c r="A593" s="6" t="s">
        <v>1525</v>
      </c>
      <c r="B593">
        <f>Format!H593</f>
        <v>326150</v>
      </c>
      <c r="C593" t="str">
        <f>Format!G593</f>
        <v>US</v>
      </c>
      <c r="D593">
        <f ca="1">Format!J593</f>
        <v>4.5305469492572112E-7</v>
      </c>
      <c r="E593" s="6" t="s">
        <v>1</v>
      </c>
      <c r="F593" t="str">
        <f>Format!I593</f>
        <v>HFC-32</v>
      </c>
      <c r="G593">
        <v>2013</v>
      </c>
      <c r="H593">
        <f ca="1">Format!K593</f>
        <v>4</v>
      </c>
      <c r="I593">
        <f t="shared" ca="1" si="18"/>
        <v>2</v>
      </c>
      <c r="J593">
        <v>1</v>
      </c>
      <c r="K593">
        <f ca="1">Format!L593</f>
        <v>4</v>
      </c>
      <c r="L593">
        <v>1</v>
      </c>
      <c r="M593">
        <f t="shared" ca="1" si="19"/>
        <v>4.5305469492572112E-7</v>
      </c>
    </row>
    <row r="594" spans="1:13">
      <c r="A594" s="6" t="s">
        <v>1525</v>
      </c>
      <c r="B594">
        <f>Format!H594</f>
        <v>326150</v>
      </c>
      <c r="C594" t="str">
        <f>Format!G594</f>
        <v>US</v>
      </c>
      <c r="D594">
        <f ca="1">Format!J594</f>
        <v>3.733398656212058E-6</v>
      </c>
      <c r="E594" s="6" t="s">
        <v>1</v>
      </c>
      <c r="F594" t="str">
        <f>Format!I594</f>
        <v>CH4</v>
      </c>
      <c r="G594">
        <v>2013</v>
      </c>
      <c r="H594">
        <f ca="1">Format!K594</f>
        <v>4</v>
      </c>
      <c r="I594">
        <f t="shared" ca="1" si="18"/>
        <v>2</v>
      </c>
      <c r="J594">
        <v>1</v>
      </c>
      <c r="K594">
        <f ca="1">Format!L594</f>
        <v>4</v>
      </c>
      <c r="L594">
        <v>1</v>
      </c>
      <c r="M594">
        <f t="shared" ca="1" si="19"/>
        <v>3.733398656212058E-6</v>
      </c>
    </row>
    <row r="595" spans="1:13">
      <c r="A595" s="6" t="s">
        <v>1525</v>
      </c>
      <c r="B595">
        <f>Format!H595</f>
        <v>326150</v>
      </c>
      <c r="C595" t="str">
        <f>Format!G595</f>
        <v>US</v>
      </c>
      <c r="D595">
        <f ca="1">Format!J595</f>
        <v>8.96227324358096E-7</v>
      </c>
      <c r="E595" s="6" t="s">
        <v>1</v>
      </c>
      <c r="F595" t="str">
        <f>Format!I595</f>
        <v>HFC-143a</v>
      </c>
      <c r="G595">
        <v>2013</v>
      </c>
      <c r="H595">
        <f ca="1">Format!K595</f>
        <v>4</v>
      </c>
      <c r="I595">
        <f t="shared" ca="1" si="18"/>
        <v>2</v>
      </c>
      <c r="J595">
        <v>1</v>
      </c>
      <c r="K595">
        <f ca="1">Format!L595</f>
        <v>4</v>
      </c>
      <c r="L595">
        <v>1</v>
      </c>
      <c r="M595">
        <f t="shared" ca="1" si="19"/>
        <v>8.96227324358096E-7</v>
      </c>
    </row>
    <row r="596" spans="1:13">
      <c r="A596" s="6" t="s">
        <v>1525</v>
      </c>
      <c r="B596">
        <f>Format!H596</f>
        <v>326150</v>
      </c>
      <c r="C596" t="str">
        <f>Format!G596</f>
        <v>US</v>
      </c>
      <c r="D596">
        <f ca="1">Format!J596</f>
        <v>7.1398819461261331E-7</v>
      </c>
      <c r="E596" s="6" t="s">
        <v>1</v>
      </c>
      <c r="F596" t="str">
        <f>Format!I596</f>
        <v>N2O</v>
      </c>
      <c r="G596">
        <v>2013</v>
      </c>
      <c r="H596">
        <f ca="1">Format!K596</f>
        <v>4</v>
      </c>
      <c r="I596">
        <f t="shared" ca="1" si="18"/>
        <v>2</v>
      </c>
      <c r="J596">
        <v>1</v>
      </c>
      <c r="K596">
        <f ca="1">Format!L596</f>
        <v>4</v>
      </c>
      <c r="L596">
        <v>1</v>
      </c>
      <c r="M596">
        <f t="shared" ca="1" si="19"/>
        <v>7.1398819461261331E-7</v>
      </c>
    </row>
    <row r="597" spans="1:13">
      <c r="A597" s="6" t="s">
        <v>1525</v>
      </c>
      <c r="B597">
        <f>Format!H597</f>
        <v>326150</v>
      </c>
      <c r="C597" t="str">
        <f>Format!G597</f>
        <v>US</v>
      </c>
      <c r="D597">
        <f ca="1">Format!J597</f>
        <v>4.0525534637851211E-8</v>
      </c>
      <c r="E597" s="6" t="s">
        <v>1</v>
      </c>
      <c r="F597" t="str">
        <f>Format!I597</f>
        <v>HFC-236fa</v>
      </c>
      <c r="G597">
        <v>2013</v>
      </c>
      <c r="H597">
        <f ca="1">Format!K597</f>
        <v>4</v>
      </c>
      <c r="I597">
        <f t="shared" ca="1" si="18"/>
        <v>2</v>
      </c>
      <c r="J597">
        <v>1</v>
      </c>
      <c r="K597">
        <f ca="1">Format!L597</f>
        <v>4</v>
      </c>
      <c r="L597">
        <v>1</v>
      </c>
      <c r="M597">
        <f t="shared" ca="1" si="19"/>
        <v>4.0525534637851211E-8</v>
      </c>
    </row>
    <row r="598" spans="1:13">
      <c r="A598" s="6" t="s">
        <v>1525</v>
      </c>
      <c r="B598">
        <f>Format!H598</f>
        <v>326160</v>
      </c>
      <c r="C598" t="str">
        <f>Format!G598</f>
        <v>US</v>
      </c>
      <c r="D598">
        <f ca="1">Format!J598</f>
        <v>1.2777215831413495E-2</v>
      </c>
      <c r="E598" s="6" t="s">
        <v>1</v>
      </c>
      <c r="F598" t="str">
        <f>Format!I598</f>
        <v>CO2</v>
      </c>
      <c r="G598">
        <v>2013</v>
      </c>
      <c r="H598">
        <f ca="1">Format!K598</f>
        <v>4</v>
      </c>
      <c r="I598">
        <f t="shared" ca="1" si="18"/>
        <v>2</v>
      </c>
      <c r="J598">
        <v>1</v>
      </c>
      <c r="K598">
        <f ca="1">Format!L598</f>
        <v>4</v>
      </c>
      <c r="L598">
        <v>1</v>
      </c>
      <c r="M598">
        <f t="shared" ca="1" si="19"/>
        <v>1.2777215831413495E-2</v>
      </c>
    </row>
    <row r="599" spans="1:13">
      <c r="A599" s="6" t="s">
        <v>1525</v>
      </c>
      <c r="B599">
        <f>Format!H599</f>
        <v>326160</v>
      </c>
      <c r="C599" t="str">
        <f>Format!G599</f>
        <v>US</v>
      </c>
      <c r="D599">
        <f ca="1">Format!J599</f>
        <v>3.3524851085697164E-7</v>
      </c>
      <c r="E599" s="6" t="s">
        <v>1</v>
      </c>
      <c r="F599" t="str">
        <f>Format!I599</f>
        <v>HFC-134a</v>
      </c>
      <c r="G599">
        <v>2013</v>
      </c>
      <c r="H599">
        <f ca="1">Format!K599</f>
        <v>4</v>
      </c>
      <c r="I599">
        <f t="shared" ca="1" si="18"/>
        <v>2</v>
      </c>
      <c r="J599">
        <v>1</v>
      </c>
      <c r="K599">
        <f ca="1">Format!L599</f>
        <v>4</v>
      </c>
      <c r="L599">
        <v>1</v>
      </c>
      <c r="M599">
        <f t="shared" ca="1" si="19"/>
        <v>3.3524851085697164E-7</v>
      </c>
    </row>
    <row r="600" spans="1:13">
      <c r="A600" s="6" t="s">
        <v>1525</v>
      </c>
      <c r="B600">
        <f>Format!H600</f>
        <v>326160</v>
      </c>
      <c r="C600" t="str">
        <f>Format!G600</f>
        <v>US</v>
      </c>
      <c r="D600">
        <f ca="1">Format!J600</f>
        <v>2.8787641479973539E-7</v>
      </c>
      <c r="E600" s="6" t="s">
        <v>1</v>
      </c>
      <c r="F600" t="str">
        <f>Format!I600</f>
        <v>CH4</v>
      </c>
      <c r="G600">
        <v>2013</v>
      </c>
      <c r="H600">
        <f ca="1">Format!K600</f>
        <v>4</v>
      </c>
      <c r="I600">
        <f t="shared" ca="1" si="18"/>
        <v>2</v>
      </c>
      <c r="J600">
        <v>1</v>
      </c>
      <c r="K600">
        <f ca="1">Format!L600</f>
        <v>4</v>
      </c>
      <c r="L600">
        <v>1</v>
      </c>
      <c r="M600">
        <f t="shared" ca="1" si="19"/>
        <v>2.8787641479973539E-7</v>
      </c>
    </row>
    <row r="601" spans="1:13">
      <c r="A601" s="6" t="s">
        <v>1525</v>
      </c>
      <c r="B601">
        <f>Format!H601</f>
        <v>326160</v>
      </c>
      <c r="C601" t="str">
        <f>Format!G601</f>
        <v>US</v>
      </c>
      <c r="D601">
        <f ca="1">Format!J601</f>
        <v>2.9635311257511115E-8</v>
      </c>
      <c r="E601" s="6" t="s">
        <v>1</v>
      </c>
      <c r="F601" t="str">
        <f>Format!I601</f>
        <v>HFC-125</v>
      </c>
      <c r="G601">
        <v>2013</v>
      </c>
      <c r="H601">
        <f ca="1">Format!K601</f>
        <v>4</v>
      </c>
      <c r="I601">
        <f t="shared" ca="1" si="18"/>
        <v>2</v>
      </c>
      <c r="J601">
        <v>1</v>
      </c>
      <c r="K601">
        <f ca="1">Format!L601</f>
        <v>4</v>
      </c>
      <c r="L601">
        <v>1</v>
      </c>
      <c r="M601">
        <f t="shared" ca="1" si="19"/>
        <v>2.9635311257511115E-8</v>
      </c>
    </row>
    <row r="602" spans="1:13">
      <c r="A602" s="6" t="s">
        <v>1525</v>
      </c>
      <c r="B602">
        <f>Format!H602</f>
        <v>326160</v>
      </c>
      <c r="C602" t="str">
        <f>Format!G602</f>
        <v>US</v>
      </c>
      <c r="D602">
        <f ca="1">Format!J602</f>
        <v>9.3697912738291686E-9</v>
      </c>
      <c r="E602" s="6" t="s">
        <v>1</v>
      </c>
      <c r="F602" t="str">
        <f>Format!I602</f>
        <v>HFC-32</v>
      </c>
      <c r="G602">
        <v>2013</v>
      </c>
      <c r="H602">
        <f ca="1">Format!K602</f>
        <v>4</v>
      </c>
      <c r="I602">
        <f t="shared" ca="1" si="18"/>
        <v>2</v>
      </c>
      <c r="J602">
        <v>1</v>
      </c>
      <c r="K602">
        <f ca="1">Format!L602</f>
        <v>4</v>
      </c>
      <c r="L602">
        <v>1</v>
      </c>
      <c r="M602">
        <f t="shared" ca="1" si="19"/>
        <v>9.3697912738291686E-9</v>
      </c>
    </row>
    <row r="603" spans="1:13">
      <c r="A603" s="6" t="s">
        <v>1525</v>
      </c>
      <c r="B603">
        <f>Format!H603</f>
        <v>326160</v>
      </c>
      <c r="C603" t="str">
        <f>Format!G603</f>
        <v>US</v>
      </c>
      <c r="D603">
        <f ca="1">Format!J603</f>
        <v>1.8535207905779513E-8</v>
      </c>
      <c r="E603" s="6" t="s">
        <v>1</v>
      </c>
      <c r="F603" t="str">
        <f>Format!I603</f>
        <v>HFC-143a</v>
      </c>
      <c r="G603">
        <v>2013</v>
      </c>
      <c r="H603">
        <f ca="1">Format!K603</f>
        <v>4</v>
      </c>
      <c r="I603">
        <f t="shared" ca="1" si="18"/>
        <v>2</v>
      </c>
      <c r="J603">
        <v>1</v>
      </c>
      <c r="K603">
        <f ca="1">Format!L603</f>
        <v>4</v>
      </c>
      <c r="L603">
        <v>1</v>
      </c>
      <c r="M603">
        <f t="shared" ca="1" si="19"/>
        <v>1.8535207905779513E-8</v>
      </c>
    </row>
    <row r="604" spans="1:13">
      <c r="A604" s="6" t="s">
        <v>1525</v>
      </c>
      <c r="B604">
        <f>Format!H604</f>
        <v>326160</v>
      </c>
      <c r="C604" t="str">
        <f>Format!G604</f>
        <v>US</v>
      </c>
      <c r="D604">
        <f ca="1">Format!J604</f>
        <v>3.1101320890351983E-8</v>
      </c>
      <c r="E604" s="6" t="s">
        <v>1</v>
      </c>
      <c r="F604" t="str">
        <f>Format!I604</f>
        <v>N2O</v>
      </c>
      <c r="G604">
        <v>2013</v>
      </c>
      <c r="H604">
        <f ca="1">Format!K604</f>
        <v>4</v>
      </c>
      <c r="I604">
        <f t="shared" ca="1" si="18"/>
        <v>2</v>
      </c>
      <c r="J604">
        <v>1</v>
      </c>
      <c r="K604">
        <f ca="1">Format!L604</f>
        <v>4</v>
      </c>
      <c r="L604">
        <v>1</v>
      </c>
      <c r="M604">
        <f t="shared" ca="1" si="19"/>
        <v>3.1101320890351983E-8</v>
      </c>
    </row>
    <row r="605" spans="1:13">
      <c r="A605" s="6" t="s">
        <v>1525</v>
      </c>
      <c r="B605">
        <f>Format!H605</f>
        <v>326160</v>
      </c>
      <c r="C605" t="str">
        <f>Format!G605</f>
        <v>US</v>
      </c>
      <c r="D605">
        <f ca="1">Format!J605</f>
        <v>8.3812353137462767E-10</v>
      </c>
      <c r="E605" s="6" t="s">
        <v>1</v>
      </c>
      <c r="F605" t="str">
        <f>Format!I605</f>
        <v>HFC-236fa</v>
      </c>
      <c r="G605">
        <v>2013</v>
      </c>
      <c r="H605">
        <f ca="1">Format!K605</f>
        <v>4</v>
      </c>
      <c r="I605">
        <f t="shared" ca="1" si="18"/>
        <v>2</v>
      </c>
      <c r="J605">
        <v>1</v>
      </c>
      <c r="K605">
        <f ca="1">Format!L605</f>
        <v>4</v>
      </c>
      <c r="L605">
        <v>1</v>
      </c>
      <c r="M605">
        <f t="shared" ca="1" si="19"/>
        <v>8.3812353137462767E-10</v>
      </c>
    </row>
    <row r="606" spans="1:13">
      <c r="A606" s="6" t="s">
        <v>1525</v>
      </c>
      <c r="B606">
        <f>Format!H606</f>
        <v>326190</v>
      </c>
      <c r="C606" t="str">
        <f>Format!G606</f>
        <v>US</v>
      </c>
      <c r="D606">
        <f ca="1">Format!J606</f>
        <v>3.0344143891958796E-2</v>
      </c>
      <c r="E606" s="6" t="s">
        <v>1</v>
      </c>
      <c r="F606" t="str">
        <f>Format!I606</f>
        <v>CO2</v>
      </c>
      <c r="G606">
        <v>2013</v>
      </c>
      <c r="H606">
        <f ca="1">Format!K606</f>
        <v>4</v>
      </c>
      <c r="I606">
        <f t="shared" ca="1" si="18"/>
        <v>2</v>
      </c>
      <c r="J606">
        <v>1</v>
      </c>
      <c r="K606">
        <f ca="1">Format!L606</f>
        <v>4</v>
      </c>
      <c r="L606">
        <v>1</v>
      </c>
      <c r="M606">
        <f t="shared" ca="1" si="19"/>
        <v>3.0344143891958796E-2</v>
      </c>
    </row>
    <row r="607" spans="1:13">
      <c r="A607" s="6" t="s">
        <v>1525</v>
      </c>
      <c r="B607">
        <f>Format!H607</f>
        <v>326190</v>
      </c>
      <c r="C607" t="str">
        <f>Format!G607</f>
        <v>US</v>
      </c>
      <c r="D607">
        <f ca="1">Format!J607</f>
        <v>4.4330051590593209E-7</v>
      </c>
      <c r="E607" s="6" t="s">
        <v>1</v>
      </c>
      <c r="F607" t="str">
        <f>Format!I607</f>
        <v>HFC-134a</v>
      </c>
      <c r="G607">
        <v>2013</v>
      </c>
      <c r="H607">
        <f ca="1">Format!K607</f>
        <v>4</v>
      </c>
      <c r="I607">
        <f t="shared" ca="1" si="18"/>
        <v>2</v>
      </c>
      <c r="J607">
        <v>1</v>
      </c>
      <c r="K607">
        <f ca="1">Format!L607</f>
        <v>4</v>
      </c>
      <c r="L607">
        <v>1</v>
      </c>
      <c r="M607">
        <f t="shared" ca="1" si="19"/>
        <v>4.4330051590593209E-7</v>
      </c>
    </row>
    <row r="608" spans="1:13">
      <c r="A608" s="6" t="s">
        <v>1525</v>
      </c>
      <c r="B608">
        <f>Format!H608</f>
        <v>326190</v>
      </c>
      <c r="C608" t="str">
        <f>Format!G608</f>
        <v>US</v>
      </c>
      <c r="D608">
        <f ca="1">Format!J608</f>
        <v>5.4345521314152652E-7</v>
      </c>
      <c r="E608" s="6" t="s">
        <v>1</v>
      </c>
      <c r="F608" t="str">
        <f>Format!I608</f>
        <v>CH4</v>
      </c>
      <c r="G608">
        <v>2013</v>
      </c>
      <c r="H608">
        <f ca="1">Format!K608</f>
        <v>4</v>
      </c>
      <c r="I608">
        <f t="shared" ca="1" si="18"/>
        <v>2</v>
      </c>
      <c r="J608">
        <v>1</v>
      </c>
      <c r="K608">
        <f ca="1">Format!L608</f>
        <v>4</v>
      </c>
      <c r="L608">
        <v>1</v>
      </c>
      <c r="M608">
        <f t="shared" ca="1" si="19"/>
        <v>5.4345521314152652E-7</v>
      </c>
    </row>
    <row r="609" spans="1:13">
      <c r="A609" s="6" t="s">
        <v>1525</v>
      </c>
      <c r="B609">
        <f>Format!H609</f>
        <v>326190</v>
      </c>
      <c r="C609" t="str">
        <f>Format!G609</f>
        <v>US</v>
      </c>
      <c r="D609">
        <f ca="1">Format!J609</f>
        <v>3.9186896717021945E-8</v>
      </c>
      <c r="E609" s="6" t="s">
        <v>1</v>
      </c>
      <c r="F609" t="str">
        <f>Format!I609</f>
        <v>HFC-125</v>
      </c>
      <c r="G609">
        <v>2013</v>
      </c>
      <c r="H609">
        <f ca="1">Format!K609</f>
        <v>4</v>
      </c>
      <c r="I609">
        <f t="shared" ca="1" si="18"/>
        <v>2</v>
      </c>
      <c r="J609">
        <v>1</v>
      </c>
      <c r="K609">
        <f ca="1">Format!L609</f>
        <v>4</v>
      </c>
      <c r="L609">
        <v>1</v>
      </c>
      <c r="M609">
        <f t="shared" ca="1" si="19"/>
        <v>3.9186896717021945E-8</v>
      </c>
    </row>
    <row r="610" spans="1:13">
      <c r="A610" s="6" t="s">
        <v>1525</v>
      </c>
      <c r="B610">
        <f>Format!H610</f>
        <v>326190</v>
      </c>
      <c r="C610" t="str">
        <f>Format!G610</f>
        <v>US</v>
      </c>
      <c r="D610">
        <f ca="1">Format!J610</f>
        <v>1.2389714409175859E-8</v>
      </c>
      <c r="E610" s="6" t="s">
        <v>1</v>
      </c>
      <c r="F610" t="str">
        <f>Format!I610</f>
        <v>HFC-32</v>
      </c>
      <c r="G610">
        <v>2013</v>
      </c>
      <c r="H610">
        <f ca="1">Format!K610</f>
        <v>4</v>
      </c>
      <c r="I610">
        <f t="shared" ca="1" si="18"/>
        <v>2</v>
      </c>
      <c r="J610">
        <v>1</v>
      </c>
      <c r="K610">
        <f ca="1">Format!L610</f>
        <v>4</v>
      </c>
      <c r="L610">
        <v>1</v>
      </c>
      <c r="M610">
        <f t="shared" ca="1" si="19"/>
        <v>1.2389714409175859E-8</v>
      </c>
    </row>
    <row r="611" spans="1:13">
      <c r="A611" s="6" t="s">
        <v>1525</v>
      </c>
      <c r="B611">
        <f>Format!H611</f>
        <v>326190</v>
      </c>
      <c r="C611" t="str">
        <f>Format!G611</f>
        <v>US</v>
      </c>
      <c r="D611">
        <f ca="1">Format!J611</f>
        <v>2.4509183369829434E-8</v>
      </c>
      <c r="E611" s="6" t="s">
        <v>1</v>
      </c>
      <c r="F611" t="str">
        <f>Format!I611</f>
        <v>HFC-143a</v>
      </c>
      <c r="G611">
        <v>2013</v>
      </c>
      <c r="H611">
        <f ca="1">Format!K611</f>
        <v>4</v>
      </c>
      <c r="I611">
        <f t="shared" ca="1" si="18"/>
        <v>2</v>
      </c>
      <c r="J611">
        <v>1</v>
      </c>
      <c r="K611">
        <f ca="1">Format!L611</f>
        <v>4</v>
      </c>
      <c r="L611">
        <v>1</v>
      </c>
      <c r="M611">
        <f t="shared" ca="1" si="19"/>
        <v>2.4509183369829434E-8</v>
      </c>
    </row>
    <row r="612" spans="1:13">
      <c r="A612" s="6" t="s">
        <v>1525</v>
      </c>
      <c r="B612">
        <f>Format!H612</f>
        <v>326190</v>
      </c>
      <c r="C612" t="str">
        <f>Format!G612</f>
        <v>US</v>
      </c>
      <c r="D612">
        <f ca="1">Format!J612</f>
        <v>5.9318971213255365E-8</v>
      </c>
      <c r="E612" s="6" t="s">
        <v>1</v>
      </c>
      <c r="F612" t="str">
        <f>Format!I612</f>
        <v>N2O</v>
      </c>
      <c r="G612">
        <v>2013</v>
      </c>
      <c r="H612">
        <f ca="1">Format!K612</f>
        <v>4</v>
      </c>
      <c r="I612">
        <f t="shared" ca="1" si="18"/>
        <v>2</v>
      </c>
      <c r="J612">
        <v>1</v>
      </c>
      <c r="K612">
        <f ca="1">Format!L612</f>
        <v>4</v>
      </c>
      <c r="L612">
        <v>1</v>
      </c>
      <c r="M612">
        <f t="shared" ca="1" si="19"/>
        <v>5.9318971213255365E-8</v>
      </c>
    </row>
    <row r="613" spans="1:13">
      <c r="A613" s="6" t="s">
        <v>1525</v>
      </c>
      <c r="B613">
        <f>Format!H613</f>
        <v>326190</v>
      </c>
      <c r="C613" t="str">
        <f>Format!G613</f>
        <v>US</v>
      </c>
      <c r="D613">
        <f ca="1">Format!J613</f>
        <v>1.1082542705455473E-9</v>
      </c>
      <c r="E613" s="6" t="s">
        <v>1</v>
      </c>
      <c r="F613" t="str">
        <f>Format!I613</f>
        <v>HFC-236fa</v>
      </c>
      <c r="G613">
        <v>2013</v>
      </c>
      <c r="H613">
        <f ca="1">Format!K613</f>
        <v>4</v>
      </c>
      <c r="I613">
        <f t="shared" ca="1" si="18"/>
        <v>2</v>
      </c>
      <c r="J613">
        <v>1</v>
      </c>
      <c r="K613">
        <f ca="1">Format!L613</f>
        <v>4</v>
      </c>
      <c r="L613">
        <v>1</v>
      </c>
      <c r="M613">
        <f t="shared" ca="1" si="19"/>
        <v>1.1082542705455473E-9</v>
      </c>
    </row>
    <row r="614" spans="1:13">
      <c r="A614" s="6" t="s">
        <v>1525</v>
      </c>
      <c r="B614">
        <f>Format!H614</f>
        <v>326210</v>
      </c>
      <c r="C614" t="str">
        <f>Format!G614</f>
        <v>US</v>
      </c>
      <c r="D614">
        <f ca="1">Format!J614</f>
        <v>7.2197969219039523E-2</v>
      </c>
      <c r="E614" s="6" t="s">
        <v>1</v>
      </c>
      <c r="F614" t="str">
        <f>Format!I614</f>
        <v>CO2</v>
      </c>
      <c r="G614">
        <v>2013</v>
      </c>
      <c r="H614">
        <f ca="1">Format!K614</f>
        <v>4</v>
      </c>
      <c r="I614">
        <f t="shared" ca="1" si="18"/>
        <v>2</v>
      </c>
      <c r="J614">
        <v>1</v>
      </c>
      <c r="K614">
        <f ca="1">Format!L614</f>
        <v>4</v>
      </c>
      <c r="L614">
        <v>1</v>
      </c>
      <c r="M614">
        <f t="shared" ca="1" si="19"/>
        <v>7.2197969219039523E-2</v>
      </c>
    </row>
    <row r="615" spans="1:13">
      <c r="A615" s="6" t="s">
        <v>1525</v>
      </c>
      <c r="B615">
        <f>Format!H615</f>
        <v>326210</v>
      </c>
      <c r="C615" t="str">
        <f>Format!G615</f>
        <v>US</v>
      </c>
      <c r="D615">
        <f ca="1">Format!J615</f>
        <v>1.6069795531150352E-6</v>
      </c>
      <c r="E615" s="6" t="s">
        <v>1</v>
      </c>
      <c r="F615" t="str">
        <f>Format!I615</f>
        <v>CH4</v>
      </c>
      <c r="G615">
        <v>2013</v>
      </c>
      <c r="H615">
        <f ca="1">Format!K615</f>
        <v>4</v>
      </c>
      <c r="I615">
        <f t="shared" ca="1" si="18"/>
        <v>2</v>
      </c>
      <c r="J615">
        <v>1</v>
      </c>
      <c r="K615">
        <f ca="1">Format!L615</f>
        <v>4</v>
      </c>
      <c r="L615">
        <v>1</v>
      </c>
      <c r="M615">
        <f t="shared" ca="1" si="19"/>
        <v>1.6069795531150352E-6</v>
      </c>
    </row>
    <row r="616" spans="1:13">
      <c r="A616" s="6" t="s">
        <v>1525</v>
      </c>
      <c r="B616">
        <f>Format!H616</f>
        <v>326210</v>
      </c>
      <c r="C616" t="str">
        <f>Format!G616</f>
        <v>US</v>
      </c>
      <c r="D616">
        <f ca="1">Format!J616</f>
        <v>7.9902566632459806E-8</v>
      </c>
      <c r="E616" s="6" t="s">
        <v>1</v>
      </c>
      <c r="F616" t="str">
        <f>Format!I616</f>
        <v>HFC-134a</v>
      </c>
      <c r="G616">
        <v>2013</v>
      </c>
      <c r="H616">
        <f ca="1">Format!K616</f>
        <v>4</v>
      </c>
      <c r="I616">
        <f t="shared" ref="I616:I679" ca="1" si="20">IF(H616=2,1,2)</f>
        <v>2</v>
      </c>
      <c r="J616">
        <v>1</v>
      </c>
      <c r="K616">
        <f ca="1">Format!L616</f>
        <v>4</v>
      </c>
      <c r="L616">
        <v>1</v>
      </c>
      <c r="M616">
        <f t="shared" ca="1" si="19"/>
        <v>7.9902566632459806E-8</v>
      </c>
    </row>
    <row r="617" spans="1:13">
      <c r="A617" s="6" t="s">
        <v>1525</v>
      </c>
      <c r="B617">
        <f>Format!H617</f>
        <v>326210</v>
      </c>
      <c r="C617" t="str">
        <f>Format!G617</f>
        <v>US</v>
      </c>
      <c r="D617">
        <f ca="1">Format!J617</f>
        <v>1.7065463482154187E-7</v>
      </c>
      <c r="E617" s="6" t="s">
        <v>1</v>
      </c>
      <c r="F617" t="str">
        <f>Format!I617</f>
        <v>N2O</v>
      </c>
      <c r="G617">
        <v>2013</v>
      </c>
      <c r="H617">
        <f ca="1">Format!K617</f>
        <v>4</v>
      </c>
      <c r="I617">
        <f t="shared" ca="1" si="20"/>
        <v>2</v>
      </c>
      <c r="J617">
        <v>1</v>
      </c>
      <c r="K617">
        <f ca="1">Format!L617</f>
        <v>4</v>
      </c>
      <c r="L617">
        <v>1</v>
      </c>
      <c r="M617">
        <f t="shared" ca="1" si="19"/>
        <v>1.7065463482154187E-7</v>
      </c>
    </row>
    <row r="618" spans="1:13">
      <c r="A618" s="6" t="s">
        <v>1525</v>
      </c>
      <c r="B618">
        <f>Format!H618</f>
        <v>326210</v>
      </c>
      <c r="C618" t="str">
        <f>Format!G618</f>
        <v>US</v>
      </c>
      <c r="D618">
        <f ca="1">Format!J618</f>
        <v>7.0632302776647081E-9</v>
      </c>
      <c r="E618" s="6" t="s">
        <v>1</v>
      </c>
      <c r="F618" t="str">
        <f>Format!I618</f>
        <v>HFC-125</v>
      </c>
      <c r="G618">
        <v>2013</v>
      </c>
      <c r="H618">
        <f ca="1">Format!K618</f>
        <v>4</v>
      </c>
      <c r="I618">
        <f t="shared" ca="1" si="20"/>
        <v>2</v>
      </c>
      <c r="J618">
        <v>1</v>
      </c>
      <c r="K618">
        <f ca="1">Format!L618</f>
        <v>4</v>
      </c>
      <c r="L618">
        <v>1</v>
      </c>
      <c r="M618">
        <f t="shared" ca="1" si="19"/>
        <v>7.0632302776647081E-9</v>
      </c>
    </row>
    <row r="619" spans="1:13">
      <c r="A619" s="6" t="s">
        <v>1525</v>
      </c>
      <c r="B619">
        <f>Format!H619</f>
        <v>326210</v>
      </c>
      <c r="C619" t="str">
        <f>Format!G619</f>
        <v>US</v>
      </c>
      <c r="D619">
        <f ca="1">Format!J619</f>
        <v>2.2331803045913715E-9</v>
      </c>
      <c r="E619" s="6" t="s">
        <v>1</v>
      </c>
      <c r="F619" t="str">
        <f>Format!I619</f>
        <v>HFC-32</v>
      </c>
      <c r="G619">
        <v>2013</v>
      </c>
      <c r="H619">
        <f ca="1">Format!K619</f>
        <v>4</v>
      </c>
      <c r="I619">
        <f t="shared" ca="1" si="20"/>
        <v>2</v>
      </c>
      <c r="J619">
        <v>1</v>
      </c>
      <c r="K619">
        <f ca="1">Format!L619</f>
        <v>4</v>
      </c>
      <c r="L619">
        <v>1</v>
      </c>
      <c r="M619">
        <f t="shared" ca="1" si="19"/>
        <v>2.2331803045913715E-9</v>
      </c>
    </row>
    <row r="620" spans="1:13">
      <c r="A620" s="6" t="s">
        <v>1525</v>
      </c>
      <c r="B620">
        <f>Format!H620</f>
        <v>326210</v>
      </c>
      <c r="C620" t="str">
        <f>Format!G620</f>
        <v>US</v>
      </c>
      <c r="D620">
        <f ca="1">Format!J620</f>
        <v>4.417650300525548E-9</v>
      </c>
      <c r="E620" s="6" t="s">
        <v>1</v>
      </c>
      <c r="F620" t="str">
        <f>Format!I620</f>
        <v>HFC-143a</v>
      </c>
      <c r="G620">
        <v>2013</v>
      </c>
      <c r="H620">
        <f ca="1">Format!K620</f>
        <v>4</v>
      </c>
      <c r="I620">
        <f t="shared" ca="1" si="20"/>
        <v>2</v>
      </c>
      <c r="J620">
        <v>1</v>
      </c>
      <c r="K620">
        <f ca="1">Format!L620</f>
        <v>4</v>
      </c>
      <c r="L620">
        <v>1</v>
      </c>
      <c r="M620">
        <f t="shared" ca="1" si="19"/>
        <v>4.417650300525548E-9</v>
      </c>
    </row>
    <row r="621" spans="1:13">
      <c r="A621" s="6" t="s">
        <v>1525</v>
      </c>
      <c r="B621">
        <f>Format!H621</f>
        <v>326210</v>
      </c>
      <c r="C621" t="str">
        <f>Format!G621</f>
        <v>US</v>
      </c>
      <c r="D621">
        <f ca="1">Format!J621</f>
        <v>1.9975695385106306E-10</v>
      </c>
      <c r="E621" s="6" t="s">
        <v>1</v>
      </c>
      <c r="F621" t="str">
        <f>Format!I621</f>
        <v>HFC-236fa</v>
      </c>
      <c r="G621">
        <v>2013</v>
      </c>
      <c r="H621">
        <f ca="1">Format!K621</f>
        <v>4</v>
      </c>
      <c r="I621">
        <f t="shared" ca="1" si="20"/>
        <v>2</v>
      </c>
      <c r="J621">
        <v>1</v>
      </c>
      <c r="K621">
        <f ca="1">Format!L621</f>
        <v>4</v>
      </c>
      <c r="L621">
        <v>1</v>
      </c>
      <c r="M621">
        <f t="shared" ca="1" si="19"/>
        <v>1.9975695385106306E-10</v>
      </c>
    </row>
    <row r="622" spans="1:13">
      <c r="A622" s="6" t="s">
        <v>1525</v>
      </c>
      <c r="B622">
        <f>Format!H622</f>
        <v>326220</v>
      </c>
      <c r="C622" t="str">
        <f>Format!G622</f>
        <v>US</v>
      </c>
      <c r="D622">
        <f ca="1">Format!J622</f>
        <v>4.2745393205990197E-2</v>
      </c>
      <c r="E622" s="6" t="s">
        <v>1</v>
      </c>
      <c r="F622" t="str">
        <f>Format!I622</f>
        <v>CO2</v>
      </c>
      <c r="G622">
        <v>2013</v>
      </c>
      <c r="H622">
        <f ca="1">Format!K622</f>
        <v>4</v>
      </c>
      <c r="I622">
        <f t="shared" ca="1" si="20"/>
        <v>2</v>
      </c>
      <c r="J622">
        <v>1</v>
      </c>
      <c r="K622">
        <f ca="1">Format!L622</f>
        <v>4</v>
      </c>
      <c r="L622">
        <v>1</v>
      </c>
      <c r="M622">
        <f t="shared" ca="1" si="19"/>
        <v>4.2745393205990197E-2</v>
      </c>
    </row>
    <row r="623" spans="1:13">
      <c r="A623" s="6" t="s">
        <v>1525</v>
      </c>
      <c r="B623">
        <f>Format!H623</f>
        <v>326220</v>
      </c>
      <c r="C623" t="str">
        <f>Format!G623</f>
        <v>US</v>
      </c>
      <c r="D623">
        <f ca="1">Format!J623</f>
        <v>9.5368201201449786E-7</v>
      </c>
      <c r="E623" s="6" t="s">
        <v>1</v>
      </c>
      <c r="F623" t="str">
        <f>Format!I623</f>
        <v>CH4</v>
      </c>
      <c r="G623">
        <v>2013</v>
      </c>
      <c r="H623">
        <f ca="1">Format!K623</f>
        <v>4</v>
      </c>
      <c r="I623">
        <f t="shared" ca="1" si="20"/>
        <v>2</v>
      </c>
      <c r="J623">
        <v>1</v>
      </c>
      <c r="K623">
        <f ca="1">Format!L623</f>
        <v>4</v>
      </c>
      <c r="L623">
        <v>1</v>
      </c>
      <c r="M623">
        <f t="shared" ca="1" si="19"/>
        <v>9.5368201201449786E-7</v>
      </c>
    </row>
    <row r="624" spans="1:13">
      <c r="A624" s="6" t="s">
        <v>1525</v>
      </c>
      <c r="B624">
        <f>Format!H624</f>
        <v>326220</v>
      </c>
      <c r="C624" t="str">
        <f>Format!G624</f>
        <v>US</v>
      </c>
      <c r="D624">
        <f ca="1">Format!J624</f>
        <v>1.0113578252812097E-7</v>
      </c>
      <c r="E624" s="6" t="s">
        <v>1</v>
      </c>
      <c r="F624" t="str">
        <f>Format!I624</f>
        <v>N2O</v>
      </c>
      <c r="G624">
        <v>2013</v>
      </c>
      <c r="H624">
        <f ca="1">Format!K624</f>
        <v>4</v>
      </c>
      <c r="I624">
        <f t="shared" ca="1" si="20"/>
        <v>2</v>
      </c>
      <c r="J624">
        <v>1</v>
      </c>
      <c r="K624">
        <f ca="1">Format!L624</f>
        <v>4</v>
      </c>
      <c r="L624">
        <v>1</v>
      </c>
      <c r="M624">
        <f t="shared" ca="1" si="19"/>
        <v>1.0113578252812097E-7</v>
      </c>
    </row>
    <row r="625" spans="1:13">
      <c r="A625" s="6" t="s">
        <v>1525</v>
      </c>
      <c r="B625">
        <f>Format!H625</f>
        <v>326290</v>
      </c>
      <c r="C625" t="str">
        <f>Format!G625</f>
        <v>US</v>
      </c>
      <c r="D625">
        <f ca="1">Format!J625</f>
        <v>4.3175303761657485E-2</v>
      </c>
      <c r="E625" s="6" t="s">
        <v>1</v>
      </c>
      <c r="F625" t="str">
        <f>Format!I625</f>
        <v>CO2</v>
      </c>
      <c r="G625">
        <v>2013</v>
      </c>
      <c r="H625">
        <f ca="1">Format!K625</f>
        <v>4</v>
      </c>
      <c r="I625">
        <f t="shared" ca="1" si="20"/>
        <v>2</v>
      </c>
      <c r="J625">
        <v>1</v>
      </c>
      <c r="K625">
        <f ca="1">Format!L625</f>
        <v>4</v>
      </c>
      <c r="L625">
        <v>1</v>
      </c>
      <c r="M625">
        <f t="shared" ca="1" si="19"/>
        <v>4.3175303761657485E-2</v>
      </c>
    </row>
    <row r="626" spans="1:13">
      <c r="A626" s="6" t="s">
        <v>1525</v>
      </c>
      <c r="B626">
        <f>Format!H626</f>
        <v>326290</v>
      </c>
      <c r="C626" t="str">
        <f>Format!G626</f>
        <v>US</v>
      </c>
      <c r="D626">
        <f ca="1">Format!J626</f>
        <v>9.6651548222259202E-7</v>
      </c>
      <c r="E626" s="6" t="s">
        <v>1</v>
      </c>
      <c r="F626" t="str">
        <f>Format!I626</f>
        <v>CH4</v>
      </c>
      <c r="G626">
        <v>2013</v>
      </c>
      <c r="H626">
        <f ca="1">Format!K626</f>
        <v>4</v>
      </c>
      <c r="I626">
        <f t="shared" ca="1" si="20"/>
        <v>2</v>
      </c>
      <c r="J626">
        <v>1</v>
      </c>
      <c r="K626">
        <f ca="1">Format!L626</f>
        <v>4</v>
      </c>
      <c r="L626">
        <v>1</v>
      </c>
      <c r="M626">
        <f t="shared" ca="1" si="19"/>
        <v>9.6651548222259202E-7</v>
      </c>
    </row>
    <row r="627" spans="1:13">
      <c r="A627" s="6" t="s">
        <v>1525</v>
      </c>
      <c r="B627">
        <f>Format!H627</f>
        <v>326290</v>
      </c>
      <c r="C627" t="str">
        <f>Format!G627</f>
        <v>US</v>
      </c>
      <c r="D627">
        <f ca="1">Format!J627</f>
        <v>1.0315813091825834E-7</v>
      </c>
      <c r="E627" s="6" t="s">
        <v>1</v>
      </c>
      <c r="F627" t="str">
        <f>Format!I627</f>
        <v>N2O</v>
      </c>
      <c r="G627">
        <v>2013</v>
      </c>
      <c r="H627">
        <f ca="1">Format!K627</f>
        <v>4</v>
      </c>
      <c r="I627">
        <f t="shared" ca="1" si="20"/>
        <v>2</v>
      </c>
      <c r="J627">
        <v>1</v>
      </c>
      <c r="K627">
        <f ca="1">Format!L627</f>
        <v>4</v>
      </c>
      <c r="L627">
        <v>1</v>
      </c>
      <c r="M627">
        <f t="shared" ca="1" si="19"/>
        <v>1.0315813091825834E-7</v>
      </c>
    </row>
    <row r="628" spans="1:13">
      <c r="A628" s="6" t="s">
        <v>1525</v>
      </c>
      <c r="B628">
        <f>Format!H628</f>
        <v>326290</v>
      </c>
      <c r="C628" t="str">
        <f>Format!G628</f>
        <v>US</v>
      </c>
      <c r="D628">
        <f ca="1">Format!J628</f>
        <v>3.2122420037783343E-8</v>
      </c>
      <c r="E628" s="6" t="s">
        <v>1</v>
      </c>
      <c r="F628" t="str">
        <f>Format!I628</f>
        <v>HFC-134a</v>
      </c>
      <c r="G628">
        <v>2013</v>
      </c>
      <c r="H628">
        <f ca="1">Format!K628</f>
        <v>4</v>
      </c>
      <c r="I628">
        <f t="shared" ca="1" si="20"/>
        <v>2</v>
      </c>
      <c r="J628">
        <v>1</v>
      </c>
      <c r="K628">
        <f ca="1">Format!L628</f>
        <v>4</v>
      </c>
      <c r="L628">
        <v>1</v>
      </c>
      <c r="M628">
        <f t="shared" ca="1" si="19"/>
        <v>3.2122420037783343E-8</v>
      </c>
    </row>
    <row r="629" spans="1:13">
      <c r="A629" s="6" t="s">
        <v>1525</v>
      </c>
      <c r="B629">
        <f>Format!H629</f>
        <v>326290</v>
      </c>
      <c r="C629" t="str">
        <f>Format!G629</f>
        <v>US</v>
      </c>
      <c r="D629">
        <f ca="1">Format!J629</f>
        <v>2.839558969943819E-9</v>
      </c>
      <c r="E629" s="6" t="s">
        <v>1</v>
      </c>
      <c r="F629" t="str">
        <f>Format!I629</f>
        <v>HFC-125</v>
      </c>
      <c r="G629">
        <v>2013</v>
      </c>
      <c r="H629">
        <f ca="1">Format!K629</f>
        <v>4</v>
      </c>
      <c r="I629">
        <f t="shared" ca="1" si="20"/>
        <v>2</v>
      </c>
      <c r="J629">
        <v>1</v>
      </c>
      <c r="K629">
        <f ca="1">Format!L629</f>
        <v>4</v>
      </c>
      <c r="L629">
        <v>1</v>
      </c>
      <c r="M629">
        <f t="shared" ca="1" si="19"/>
        <v>2.839558969943819E-9</v>
      </c>
    </row>
    <row r="630" spans="1:13">
      <c r="A630" s="6" t="s">
        <v>1525</v>
      </c>
      <c r="B630">
        <f>Format!H630</f>
        <v>326290</v>
      </c>
      <c r="C630" t="str">
        <f>Format!G630</f>
        <v>US</v>
      </c>
      <c r="D630">
        <f ca="1">Format!J630</f>
        <v>8.9778287215929217E-10</v>
      </c>
      <c r="E630" s="6" t="s">
        <v>1</v>
      </c>
      <c r="F630" t="str">
        <f>Format!I630</f>
        <v>HFC-32</v>
      </c>
      <c r="G630">
        <v>2013</v>
      </c>
      <c r="H630">
        <f ca="1">Format!K630</f>
        <v>4</v>
      </c>
      <c r="I630">
        <f t="shared" ca="1" si="20"/>
        <v>2</v>
      </c>
      <c r="J630">
        <v>1</v>
      </c>
      <c r="K630">
        <f ca="1">Format!L630</f>
        <v>4</v>
      </c>
      <c r="L630">
        <v>1</v>
      </c>
      <c r="M630">
        <f t="shared" ca="1" si="19"/>
        <v>8.9778287215929217E-10</v>
      </c>
    </row>
    <row r="631" spans="1:13">
      <c r="A631" s="6" t="s">
        <v>1525</v>
      </c>
      <c r="B631">
        <f>Format!H631</f>
        <v>326290</v>
      </c>
      <c r="C631" t="str">
        <f>Format!G631</f>
        <v>US</v>
      </c>
      <c r="D631">
        <f ca="1">Format!J631</f>
        <v>1.7759832320063847E-9</v>
      </c>
      <c r="E631" s="6" t="s">
        <v>1</v>
      </c>
      <c r="F631" t="str">
        <f>Format!I631</f>
        <v>HFC-143a</v>
      </c>
      <c r="G631">
        <v>2013</v>
      </c>
      <c r="H631">
        <f ca="1">Format!K631</f>
        <v>4</v>
      </c>
      <c r="I631">
        <f t="shared" ca="1" si="20"/>
        <v>2</v>
      </c>
      <c r="J631">
        <v>1</v>
      </c>
      <c r="K631">
        <f ca="1">Format!L631</f>
        <v>4</v>
      </c>
      <c r="L631">
        <v>1</v>
      </c>
      <c r="M631">
        <f t="shared" ca="1" si="19"/>
        <v>1.7759832320063847E-9</v>
      </c>
    </row>
    <row r="632" spans="1:13">
      <c r="A632" s="6" t="s">
        <v>1525</v>
      </c>
      <c r="B632">
        <f>Format!H632</f>
        <v>326290</v>
      </c>
      <c r="C632" t="str">
        <f>Format!G632</f>
        <v>US</v>
      </c>
      <c r="D632">
        <f ca="1">Format!J632</f>
        <v>8.0306266087643115E-11</v>
      </c>
      <c r="E632" s="6" t="s">
        <v>1</v>
      </c>
      <c r="F632" t="str">
        <f>Format!I632</f>
        <v>HFC-236fa</v>
      </c>
      <c r="G632">
        <v>2013</v>
      </c>
      <c r="H632">
        <f ca="1">Format!K632</f>
        <v>4</v>
      </c>
      <c r="I632">
        <f t="shared" ca="1" si="20"/>
        <v>2</v>
      </c>
      <c r="J632">
        <v>1</v>
      </c>
      <c r="K632">
        <f ca="1">Format!L632</f>
        <v>4</v>
      </c>
      <c r="L632">
        <v>1</v>
      </c>
      <c r="M632">
        <f t="shared" ca="1" si="19"/>
        <v>8.0306266087643115E-11</v>
      </c>
    </row>
    <row r="633" spans="1:13">
      <c r="A633" s="6" t="s">
        <v>1525</v>
      </c>
      <c r="B633">
        <f>Format!H633</f>
        <v>327100</v>
      </c>
      <c r="C633" t="str">
        <f>Format!G633</f>
        <v>US</v>
      </c>
      <c r="D633">
        <f ca="1">Format!J633</f>
        <v>0.39592971974239211</v>
      </c>
      <c r="E633" s="6" t="s">
        <v>1</v>
      </c>
      <c r="F633" t="str">
        <f>Format!I633</f>
        <v>CO2</v>
      </c>
      <c r="G633">
        <v>2013</v>
      </c>
      <c r="H633">
        <f ca="1">Format!K633</f>
        <v>4</v>
      </c>
      <c r="I633">
        <f t="shared" ca="1" si="20"/>
        <v>2</v>
      </c>
      <c r="J633">
        <v>1</v>
      </c>
      <c r="K633">
        <f ca="1">Format!L633</f>
        <v>4</v>
      </c>
      <c r="L633">
        <v>1</v>
      </c>
      <c r="M633">
        <f t="shared" ca="1" si="19"/>
        <v>0.39592971974239211</v>
      </c>
    </row>
    <row r="634" spans="1:13">
      <c r="A634" s="6" t="s">
        <v>1525</v>
      </c>
      <c r="B634">
        <f>Format!H634</f>
        <v>327100</v>
      </c>
      <c r="C634" t="str">
        <f>Format!G634</f>
        <v>US</v>
      </c>
      <c r="D634">
        <f ca="1">Format!J634</f>
        <v>8.6407025791419664E-6</v>
      </c>
      <c r="E634" s="6" t="s">
        <v>1</v>
      </c>
      <c r="F634" t="str">
        <f>Format!I634</f>
        <v>CH4</v>
      </c>
      <c r="G634">
        <v>2013</v>
      </c>
      <c r="H634">
        <f ca="1">Format!K634</f>
        <v>4</v>
      </c>
      <c r="I634">
        <f t="shared" ca="1" si="20"/>
        <v>2</v>
      </c>
      <c r="J634">
        <v>1</v>
      </c>
      <c r="K634">
        <f ca="1">Format!L634</f>
        <v>4</v>
      </c>
      <c r="L634">
        <v>1</v>
      </c>
      <c r="M634">
        <f t="shared" ca="1" si="19"/>
        <v>8.6407025791419664E-6</v>
      </c>
    </row>
    <row r="635" spans="1:13">
      <c r="A635" s="6" t="s">
        <v>1525</v>
      </c>
      <c r="B635">
        <f>Format!H635</f>
        <v>327100</v>
      </c>
      <c r="C635" t="str">
        <f>Format!G635</f>
        <v>US</v>
      </c>
      <c r="D635">
        <f ca="1">Format!J635</f>
        <v>8.8663471270705941E-7</v>
      </c>
      <c r="E635" s="6" t="s">
        <v>1</v>
      </c>
      <c r="F635" t="str">
        <f>Format!I635</f>
        <v>N2O</v>
      </c>
      <c r="G635">
        <v>2013</v>
      </c>
      <c r="H635">
        <f ca="1">Format!K635</f>
        <v>4</v>
      </c>
      <c r="I635">
        <f t="shared" ca="1" si="20"/>
        <v>2</v>
      </c>
      <c r="J635">
        <v>1</v>
      </c>
      <c r="K635">
        <f ca="1">Format!L635</f>
        <v>4</v>
      </c>
      <c r="L635">
        <v>1</v>
      </c>
      <c r="M635">
        <f t="shared" ca="1" si="19"/>
        <v>8.8663471270705941E-7</v>
      </c>
    </row>
    <row r="636" spans="1:13">
      <c r="A636" s="6" t="s">
        <v>1525</v>
      </c>
      <c r="B636">
        <f>Format!H636</f>
        <v>327200</v>
      </c>
      <c r="C636" t="str">
        <f>Format!G636</f>
        <v>US</v>
      </c>
      <c r="D636">
        <f ca="1">Format!J636</f>
        <v>0.43303704794979259</v>
      </c>
      <c r="E636" s="6" t="s">
        <v>1</v>
      </c>
      <c r="F636" t="str">
        <f>Format!I636</f>
        <v>CO2</v>
      </c>
      <c r="G636">
        <v>2013</v>
      </c>
      <c r="H636">
        <f ca="1">Format!K636</f>
        <v>4</v>
      </c>
      <c r="I636">
        <f t="shared" ca="1" si="20"/>
        <v>2</v>
      </c>
      <c r="J636">
        <v>1</v>
      </c>
      <c r="K636">
        <f ca="1">Format!L636</f>
        <v>4</v>
      </c>
      <c r="L636">
        <v>1</v>
      </c>
      <c r="M636">
        <f t="shared" ca="1" si="19"/>
        <v>0.43303704794979259</v>
      </c>
    </row>
    <row r="637" spans="1:13">
      <c r="A637" s="6" t="s">
        <v>1525</v>
      </c>
      <c r="B637">
        <f>Format!H637</f>
        <v>327200</v>
      </c>
      <c r="C637" t="str">
        <f>Format!G637</f>
        <v>US</v>
      </c>
      <c r="D637">
        <f ca="1">Format!J637</f>
        <v>7.0084662271566514E-6</v>
      </c>
      <c r="E637" s="6" t="s">
        <v>1</v>
      </c>
      <c r="F637" t="str">
        <f>Format!I637</f>
        <v>CH4</v>
      </c>
      <c r="G637">
        <v>2013</v>
      </c>
      <c r="H637">
        <f ca="1">Format!K637</f>
        <v>4</v>
      </c>
      <c r="I637">
        <f t="shared" ca="1" si="20"/>
        <v>2</v>
      </c>
      <c r="J637">
        <v>1</v>
      </c>
      <c r="K637">
        <f ca="1">Format!L637</f>
        <v>4</v>
      </c>
      <c r="L637">
        <v>1</v>
      </c>
      <c r="M637">
        <f t="shared" ca="1" si="19"/>
        <v>7.0084662271566514E-6</v>
      </c>
    </row>
    <row r="638" spans="1:13">
      <c r="A638" s="6" t="s">
        <v>1525</v>
      </c>
      <c r="B638">
        <f>Format!H638</f>
        <v>327200</v>
      </c>
      <c r="C638" t="str">
        <f>Format!G638</f>
        <v>US</v>
      </c>
      <c r="D638">
        <f ca="1">Format!J638</f>
        <v>5.8795857610374597E-7</v>
      </c>
      <c r="E638" s="6" t="s">
        <v>1</v>
      </c>
      <c r="F638" t="str">
        <f>Format!I638</f>
        <v>N2O</v>
      </c>
      <c r="G638">
        <v>2013</v>
      </c>
      <c r="H638">
        <f ca="1">Format!K638</f>
        <v>4</v>
      </c>
      <c r="I638">
        <f t="shared" ca="1" si="20"/>
        <v>2</v>
      </c>
      <c r="J638">
        <v>1</v>
      </c>
      <c r="K638">
        <f ca="1">Format!L638</f>
        <v>4</v>
      </c>
      <c r="L638">
        <v>1</v>
      </c>
      <c r="M638">
        <f t="shared" ca="1" si="19"/>
        <v>5.8795857610374597E-7</v>
      </c>
    </row>
    <row r="639" spans="1:13">
      <c r="A639" s="6" t="s">
        <v>1525</v>
      </c>
      <c r="B639">
        <f>Format!H639</f>
        <v>327200</v>
      </c>
      <c r="C639" t="str">
        <f>Format!G639</f>
        <v>US</v>
      </c>
      <c r="D639">
        <f ca="1">Format!J639</f>
        <v>2.4646626410257104E-7</v>
      </c>
      <c r="E639" s="6" t="s">
        <v>1</v>
      </c>
      <c r="F639" t="str">
        <f>Format!I639</f>
        <v>HFC-134a</v>
      </c>
      <c r="G639">
        <v>2013</v>
      </c>
      <c r="H639">
        <f ca="1">Format!K639</f>
        <v>4</v>
      </c>
      <c r="I639">
        <f t="shared" ca="1" si="20"/>
        <v>2</v>
      </c>
      <c r="J639">
        <v>1</v>
      </c>
      <c r="K639">
        <f ca="1">Format!L639</f>
        <v>4</v>
      </c>
      <c r="L639">
        <v>1</v>
      </c>
      <c r="M639">
        <f t="shared" ca="1" si="19"/>
        <v>2.4646626410257104E-7</v>
      </c>
    </row>
    <row r="640" spans="1:13">
      <c r="A640" s="6" t="s">
        <v>1525</v>
      </c>
      <c r="B640">
        <f>Format!H640</f>
        <v>327200</v>
      </c>
      <c r="C640" t="str">
        <f>Format!G640</f>
        <v>US</v>
      </c>
      <c r="D640">
        <f ca="1">Format!J640</f>
        <v>2.1787134661641524E-8</v>
      </c>
      <c r="E640" s="6" t="s">
        <v>1</v>
      </c>
      <c r="F640" t="str">
        <f>Format!I640</f>
        <v>HFC-125</v>
      </c>
      <c r="G640">
        <v>2013</v>
      </c>
      <c r="H640">
        <f ca="1">Format!K640</f>
        <v>4</v>
      </c>
      <c r="I640">
        <f t="shared" ca="1" si="20"/>
        <v>2</v>
      </c>
      <c r="J640">
        <v>1</v>
      </c>
      <c r="K640">
        <f ca="1">Format!L640</f>
        <v>4</v>
      </c>
      <c r="L640">
        <v>1</v>
      </c>
      <c r="M640">
        <f t="shared" ca="1" si="19"/>
        <v>2.1787134661641524E-8</v>
      </c>
    </row>
    <row r="641" spans="1:13">
      <c r="A641" s="6" t="s">
        <v>1525</v>
      </c>
      <c r="B641">
        <f>Format!H641</f>
        <v>327200</v>
      </c>
      <c r="C641" t="str">
        <f>Format!G641</f>
        <v>US</v>
      </c>
      <c r="D641">
        <f ca="1">Format!J641</f>
        <v>6.8884346265352606E-9</v>
      </c>
      <c r="E641" s="6" t="s">
        <v>1</v>
      </c>
      <c r="F641" t="str">
        <f>Format!I641</f>
        <v>HFC-32</v>
      </c>
      <c r="G641">
        <v>2013</v>
      </c>
      <c r="H641">
        <f ca="1">Format!K641</f>
        <v>4</v>
      </c>
      <c r="I641">
        <f t="shared" ca="1" si="20"/>
        <v>2</v>
      </c>
      <c r="J641">
        <v>1</v>
      </c>
      <c r="K641">
        <f ca="1">Format!L641</f>
        <v>4</v>
      </c>
      <c r="L641">
        <v>1</v>
      </c>
      <c r="M641">
        <f t="shared" ca="1" si="19"/>
        <v>6.8884346265352606E-9</v>
      </c>
    </row>
    <row r="642" spans="1:13">
      <c r="A642" s="6" t="s">
        <v>1525</v>
      </c>
      <c r="B642">
        <f>Format!H642</f>
        <v>327200</v>
      </c>
      <c r="C642" t="str">
        <f>Format!G642</f>
        <v>US</v>
      </c>
      <c r="D642">
        <f ca="1">Format!J642</f>
        <v>1.3626618162223276E-8</v>
      </c>
      <c r="E642" s="6" t="s">
        <v>1</v>
      </c>
      <c r="F642" t="str">
        <f>Format!I642</f>
        <v>HFC-143a</v>
      </c>
      <c r="G642">
        <v>2013</v>
      </c>
      <c r="H642">
        <f ca="1">Format!K642</f>
        <v>4</v>
      </c>
      <c r="I642">
        <f t="shared" ca="1" si="20"/>
        <v>2</v>
      </c>
      <c r="J642">
        <v>1</v>
      </c>
      <c r="K642">
        <f ca="1">Format!L642</f>
        <v>4</v>
      </c>
      <c r="L642">
        <v>1</v>
      </c>
      <c r="M642">
        <f t="shared" ca="1" si="19"/>
        <v>1.3626618162223276E-8</v>
      </c>
    </row>
    <row r="643" spans="1:13">
      <c r="A643" s="6" t="s">
        <v>1525</v>
      </c>
      <c r="B643">
        <f>Format!H643</f>
        <v>327200</v>
      </c>
      <c r="C643" t="str">
        <f>Format!G643</f>
        <v>US</v>
      </c>
      <c r="D643">
        <f ca="1">Format!J643</f>
        <v>6.1616731751118167E-10</v>
      </c>
      <c r="E643" s="6" t="s">
        <v>1</v>
      </c>
      <c r="F643" t="str">
        <f>Format!I643</f>
        <v>HFC-236fa</v>
      </c>
      <c r="G643">
        <v>2013</v>
      </c>
      <c r="H643">
        <f ca="1">Format!K643</f>
        <v>4</v>
      </c>
      <c r="I643">
        <f t="shared" ca="1" si="20"/>
        <v>2</v>
      </c>
      <c r="J643">
        <v>1</v>
      </c>
      <c r="K643">
        <f ca="1">Format!L643</f>
        <v>4</v>
      </c>
      <c r="L643">
        <v>1</v>
      </c>
      <c r="M643">
        <f t="shared" ca="1" si="19"/>
        <v>6.1616731751118167E-10</v>
      </c>
    </row>
    <row r="644" spans="1:13">
      <c r="A644" s="6" t="s">
        <v>1525</v>
      </c>
      <c r="B644">
        <f>Format!H644</f>
        <v>327310</v>
      </c>
      <c r="C644" t="str">
        <f>Format!G644</f>
        <v>US</v>
      </c>
      <c r="D644">
        <f ca="1">Format!J644</f>
        <v>6.5710615677656401</v>
      </c>
      <c r="E644" s="6" t="s">
        <v>1</v>
      </c>
      <c r="F644" t="str">
        <f>Format!I644</f>
        <v>CO2</v>
      </c>
      <c r="G644">
        <v>2013</v>
      </c>
      <c r="H644">
        <f ca="1">Format!K644</f>
        <v>3</v>
      </c>
      <c r="I644">
        <f t="shared" ca="1" si="20"/>
        <v>2</v>
      </c>
      <c r="J644">
        <v>1</v>
      </c>
      <c r="K644">
        <f ca="1">Format!L644</f>
        <v>4</v>
      </c>
      <c r="L644">
        <v>1</v>
      </c>
      <c r="M644">
        <f t="shared" ref="M644:M707" ca="1" si="21">IFERROR(D644,"")</f>
        <v>6.5710615677656401</v>
      </c>
    </row>
    <row r="645" spans="1:13">
      <c r="A645" s="6" t="s">
        <v>1525</v>
      </c>
      <c r="B645">
        <f>Format!H645</f>
        <v>327310</v>
      </c>
      <c r="C645" t="str">
        <f>Format!G645</f>
        <v>US</v>
      </c>
      <c r="D645">
        <f ca="1">Format!J645</f>
        <v>2.33631369328875E-4</v>
      </c>
      <c r="E645" s="6" t="s">
        <v>1</v>
      </c>
      <c r="F645" t="str">
        <f>Format!I645</f>
        <v>CH4</v>
      </c>
      <c r="G645">
        <v>2013</v>
      </c>
      <c r="H645">
        <f ca="1">Format!K645</f>
        <v>4</v>
      </c>
      <c r="I645">
        <f t="shared" ca="1" si="20"/>
        <v>2</v>
      </c>
      <c r="J645">
        <v>1</v>
      </c>
      <c r="K645">
        <f ca="1">Format!L645</f>
        <v>4</v>
      </c>
      <c r="L645">
        <v>1</v>
      </c>
      <c r="M645">
        <f t="shared" ca="1" si="21"/>
        <v>2.33631369328875E-4</v>
      </c>
    </row>
    <row r="646" spans="1:13">
      <c r="A646" s="6" t="s">
        <v>1525</v>
      </c>
      <c r="B646">
        <f>Format!H646</f>
        <v>327310</v>
      </c>
      <c r="C646" t="str">
        <f>Format!G646</f>
        <v>US</v>
      </c>
      <c r="D646">
        <f ca="1">Format!J646</f>
        <v>3.2689914891393992E-5</v>
      </c>
      <c r="E646" s="6" t="s">
        <v>1</v>
      </c>
      <c r="F646" t="str">
        <f>Format!I646</f>
        <v>N2O</v>
      </c>
      <c r="G646">
        <v>2013</v>
      </c>
      <c r="H646">
        <f ca="1">Format!K646</f>
        <v>4</v>
      </c>
      <c r="I646">
        <f t="shared" ca="1" si="20"/>
        <v>2</v>
      </c>
      <c r="J646">
        <v>1</v>
      </c>
      <c r="K646">
        <f ca="1">Format!L646</f>
        <v>4</v>
      </c>
      <c r="L646">
        <v>1</v>
      </c>
      <c r="M646">
        <f t="shared" ca="1" si="21"/>
        <v>3.2689914891393992E-5</v>
      </c>
    </row>
    <row r="647" spans="1:13">
      <c r="A647" s="6" t="s">
        <v>1525</v>
      </c>
      <c r="B647">
        <f>Format!H647</f>
        <v>327320</v>
      </c>
      <c r="C647" t="str">
        <f>Format!G647</f>
        <v>US</v>
      </c>
      <c r="D647">
        <f ca="1">Format!J647</f>
        <v>8.6989906715976853E-2</v>
      </c>
      <c r="E647" s="6" t="s">
        <v>1</v>
      </c>
      <c r="F647" t="str">
        <f>Format!I647</f>
        <v>CO2</v>
      </c>
      <c r="G647">
        <v>2013</v>
      </c>
      <c r="H647">
        <f ca="1">Format!K647</f>
        <v>4</v>
      </c>
      <c r="I647">
        <f t="shared" ca="1" si="20"/>
        <v>2</v>
      </c>
      <c r="J647">
        <v>1</v>
      </c>
      <c r="K647">
        <f ca="1">Format!L647</f>
        <v>4</v>
      </c>
      <c r="L647">
        <v>1</v>
      </c>
      <c r="M647">
        <f t="shared" ca="1" si="21"/>
        <v>8.6989906715976853E-2</v>
      </c>
    </row>
    <row r="648" spans="1:13">
      <c r="A648" s="6" t="s">
        <v>1525</v>
      </c>
      <c r="B648">
        <f>Format!H648</f>
        <v>327320</v>
      </c>
      <c r="C648" t="str">
        <f>Format!G648</f>
        <v>US</v>
      </c>
      <c r="D648">
        <f ca="1">Format!J648</f>
        <v>1.9143139731766782E-6</v>
      </c>
      <c r="E648" s="6" t="s">
        <v>1</v>
      </c>
      <c r="F648" t="str">
        <f>Format!I648</f>
        <v>CH4</v>
      </c>
      <c r="G648">
        <v>2013</v>
      </c>
      <c r="H648">
        <f ca="1">Format!K648</f>
        <v>4</v>
      </c>
      <c r="I648">
        <f t="shared" ca="1" si="20"/>
        <v>2</v>
      </c>
      <c r="J648">
        <v>1</v>
      </c>
      <c r="K648">
        <f ca="1">Format!L648</f>
        <v>4</v>
      </c>
      <c r="L648">
        <v>1</v>
      </c>
      <c r="M648">
        <f t="shared" ca="1" si="21"/>
        <v>1.9143139731766782E-6</v>
      </c>
    </row>
    <row r="649" spans="1:13">
      <c r="A649" s="6" t="s">
        <v>1525</v>
      </c>
      <c r="B649">
        <f>Format!H649</f>
        <v>327320</v>
      </c>
      <c r="C649" t="str">
        <f>Format!G649</f>
        <v>US</v>
      </c>
      <c r="D649">
        <f ca="1">Format!J649</f>
        <v>1.9760286149271631E-7</v>
      </c>
      <c r="E649" s="6" t="s">
        <v>1</v>
      </c>
      <c r="F649" t="str">
        <f>Format!I649</f>
        <v>N2O</v>
      </c>
      <c r="G649">
        <v>2013</v>
      </c>
      <c r="H649">
        <f ca="1">Format!K649</f>
        <v>4</v>
      </c>
      <c r="I649">
        <f t="shared" ca="1" si="20"/>
        <v>2</v>
      </c>
      <c r="J649">
        <v>1</v>
      </c>
      <c r="K649">
        <f ca="1">Format!L649</f>
        <v>4</v>
      </c>
      <c r="L649">
        <v>1</v>
      </c>
      <c r="M649">
        <f t="shared" ca="1" si="21"/>
        <v>1.9760286149271631E-7</v>
      </c>
    </row>
    <row r="650" spans="1:13">
      <c r="A650" s="6" t="s">
        <v>1525</v>
      </c>
      <c r="B650">
        <f>Format!H650</f>
        <v>327320</v>
      </c>
      <c r="C650" t="str">
        <f>Format!G650</f>
        <v>US</v>
      </c>
      <c r="D650">
        <f ca="1">Format!J650</f>
        <v>4.2837845458201702E-8</v>
      </c>
      <c r="E650" s="6" t="s">
        <v>1</v>
      </c>
      <c r="F650" t="str">
        <f>Format!I650</f>
        <v>HFC-134a</v>
      </c>
      <c r="G650">
        <v>2013</v>
      </c>
      <c r="H650">
        <f ca="1">Format!K650</f>
        <v>4</v>
      </c>
      <c r="I650">
        <f t="shared" ca="1" si="20"/>
        <v>2</v>
      </c>
      <c r="J650">
        <v>1</v>
      </c>
      <c r="K650">
        <f ca="1">Format!L650</f>
        <v>4</v>
      </c>
      <c r="L650">
        <v>1</v>
      </c>
      <c r="M650">
        <f t="shared" ca="1" si="21"/>
        <v>4.2837845458201702E-8</v>
      </c>
    </row>
    <row r="651" spans="1:13">
      <c r="A651" s="6" t="s">
        <v>1525</v>
      </c>
      <c r="B651">
        <f>Format!H651</f>
        <v>327320</v>
      </c>
      <c r="C651" t="str">
        <f>Format!G651</f>
        <v>US</v>
      </c>
      <c r="D651">
        <f ca="1">Format!J651</f>
        <v>3.7867815743902989E-9</v>
      </c>
      <c r="E651" s="6" t="s">
        <v>1</v>
      </c>
      <c r="F651" t="str">
        <f>Format!I651</f>
        <v>HFC-125</v>
      </c>
      <c r="G651">
        <v>2013</v>
      </c>
      <c r="H651">
        <f ca="1">Format!K651</f>
        <v>4</v>
      </c>
      <c r="I651">
        <f t="shared" ca="1" si="20"/>
        <v>2</v>
      </c>
      <c r="J651">
        <v>1</v>
      </c>
      <c r="K651">
        <f ca="1">Format!L651</f>
        <v>4</v>
      </c>
      <c r="L651">
        <v>1</v>
      </c>
      <c r="M651">
        <f t="shared" ca="1" si="21"/>
        <v>3.7867815743902989E-9</v>
      </c>
    </row>
    <row r="652" spans="1:13">
      <c r="A652" s="6" t="s">
        <v>1525</v>
      </c>
      <c r="B652">
        <f>Format!H652</f>
        <v>327320</v>
      </c>
      <c r="C652" t="str">
        <f>Format!G652</f>
        <v>US</v>
      </c>
      <c r="D652">
        <f ca="1">Format!J652</f>
        <v>1.197266080430537E-9</v>
      </c>
      <c r="E652" s="6" t="s">
        <v>1</v>
      </c>
      <c r="F652" t="str">
        <f>Format!I652</f>
        <v>HFC-32</v>
      </c>
      <c r="G652">
        <v>2013</v>
      </c>
      <c r="H652">
        <f ca="1">Format!K652</f>
        <v>4</v>
      </c>
      <c r="I652">
        <f t="shared" ca="1" si="20"/>
        <v>2</v>
      </c>
      <c r="J652">
        <v>1</v>
      </c>
      <c r="K652">
        <f ca="1">Format!L652</f>
        <v>4</v>
      </c>
      <c r="L652">
        <v>1</v>
      </c>
      <c r="M652">
        <f t="shared" ca="1" si="21"/>
        <v>1.197266080430537E-9</v>
      </c>
    </row>
    <row r="653" spans="1:13">
      <c r="A653" s="6" t="s">
        <v>1525</v>
      </c>
      <c r="B653">
        <f>Format!H653</f>
        <v>327320</v>
      </c>
      <c r="C653" t="str">
        <f>Format!G653</f>
        <v>US</v>
      </c>
      <c r="D653">
        <f ca="1">Format!J653</f>
        <v>2.3684172966906095E-9</v>
      </c>
      <c r="E653" s="6" t="s">
        <v>1</v>
      </c>
      <c r="F653" t="str">
        <f>Format!I653</f>
        <v>HFC-143a</v>
      </c>
      <c r="G653">
        <v>2013</v>
      </c>
      <c r="H653">
        <f ca="1">Format!K653</f>
        <v>4</v>
      </c>
      <c r="I653">
        <f t="shared" ca="1" si="20"/>
        <v>2</v>
      </c>
      <c r="J653">
        <v>1</v>
      </c>
      <c r="K653">
        <f ca="1">Format!L653</f>
        <v>4</v>
      </c>
      <c r="L653">
        <v>1</v>
      </c>
      <c r="M653">
        <f t="shared" ca="1" si="21"/>
        <v>2.3684172966906095E-9</v>
      </c>
    </row>
    <row r="654" spans="1:13">
      <c r="A654" s="6" t="s">
        <v>1525</v>
      </c>
      <c r="B654">
        <f>Format!H654</f>
        <v>327320</v>
      </c>
      <c r="C654" t="str">
        <f>Format!G654</f>
        <v>US</v>
      </c>
      <c r="D654">
        <f ca="1">Format!J654</f>
        <v>1.0709490168988752E-10</v>
      </c>
      <c r="E654" s="6" t="s">
        <v>1</v>
      </c>
      <c r="F654" t="str">
        <f>Format!I654</f>
        <v>HFC-236fa</v>
      </c>
      <c r="G654">
        <v>2013</v>
      </c>
      <c r="H654">
        <f ca="1">Format!K654</f>
        <v>4</v>
      </c>
      <c r="I654">
        <f t="shared" ca="1" si="20"/>
        <v>2</v>
      </c>
      <c r="J654">
        <v>1</v>
      </c>
      <c r="K654">
        <f ca="1">Format!L654</f>
        <v>4</v>
      </c>
      <c r="L654">
        <v>1</v>
      </c>
      <c r="M654">
        <f t="shared" ca="1" si="21"/>
        <v>1.0709490168988752E-10</v>
      </c>
    </row>
    <row r="655" spans="1:13">
      <c r="A655" s="6" t="s">
        <v>1525</v>
      </c>
      <c r="B655">
        <f>Format!H655</f>
        <v>327330</v>
      </c>
      <c r="C655" t="str">
        <f>Format!G655</f>
        <v>US</v>
      </c>
      <c r="D655">
        <f ca="1">Format!J655</f>
        <v>6.9539207586643614E-2</v>
      </c>
      <c r="E655" s="6" t="s">
        <v>1</v>
      </c>
      <c r="F655" t="str">
        <f>Format!I655</f>
        <v>CO2</v>
      </c>
      <c r="G655">
        <v>2013</v>
      </c>
      <c r="H655">
        <f ca="1">Format!K655</f>
        <v>4</v>
      </c>
      <c r="I655">
        <f t="shared" ca="1" si="20"/>
        <v>2</v>
      </c>
      <c r="J655">
        <v>1</v>
      </c>
      <c r="K655">
        <f ca="1">Format!L655</f>
        <v>4</v>
      </c>
      <c r="L655">
        <v>1</v>
      </c>
      <c r="M655">
        <f t="shared" ca="1" si="21"/>
        <v>6.9539207586643614E-2</v>
      </c>
    </row>
    <row r="656" spans="1:13">
      <c r="A656" s="6" t="s">
        <v>1525</v>
      </c>
      <c r="B656">
        <f>Format!H656</f>
        <v>327330</v>
      </c>
      <c r="C656" t="str">
        <f>Format!G656</f>
        <v>US</v>
      </c>
      <c r="D656">
        <f ca="1">Format!J656</f>
        <v>1.5413047425899917E-6</v>
      </c>
      <c r="E656" s="6" t="s">
        <v>1</v>
      </c>
      <c r="F656" t="str">
        <f>Format!I656</f>
        <v>CH4</v>
      </c>
      <c r="G656">
        <v>2013</v>
      </c>
      <c r="H656">
        <f ca="1">Format!K656</f>
        <v>4</v>
      </c>
      <c r="I656">
        <f t="shared" ca="1" si="20"/>
        <v>2</v>
      </c>
      <c r="J656">
        <v>1</v>
      </c>
      <c r="K656">
        <f ca="1">Format!L656</f>
        <v>4</v>
      </c>
      <c r="L656">
        <v>1</v>
      </c>
      <c r="M656">
        <f t="shared" ca="1" si="21"/>
        <v>1.5413047425899917E-6</v>
      </c>
    </row>
    <row r="657" spans="1:13">
      <c r="A657" s="6" t="s">
        <v>1525</v>
      </c>
      <c r="B657">
        <f>Format!H657</f>
        <v>327330</v>
      </c>
      <c r="C657" t="str">
        <f>Format!G657</f>
        <v>US</v>
      </c>
      <c r="D657">
        <f ca="1">Format!J657</f>
        <v>1.6137748329750794E-7</v>
      </c>
      <c r="E657" s="6" t="s">
        <v>1</v>
      </c>
      <c r="F657" t="str">
        <f>Format!I657</f>
        <v>N2O</v>
      </c>
      <c r="G657">
        <v>2013</v>
      </c>
      <c r="H657">
        <f ca="1">Format!K657</f>
        <v>4</v>
      </c>
      <c r="I657">
        <f t="shared" ca="1" si="20"/>
        <v>2</v>
      </c>
      <c r="J657">
        <v>1</v>
      </c>
      <c r="K657">
        <f ca="1">Format!L657</f>
        <v>4</v>
      </c>
      <c r="L657">
        <v>1</v>
      </c>
      <c r="M657">
        <f t="shared" ca="1" si="21"/>
        <v>1.6137748329750794E-7</v>
      </c>
    </row>
    <row r="658" spans="1:13">
      <c r="A658" s="6" t="s">
        <v>1525</v>
      </c>
      <c r="B658">
        <f>Format!H658</f>
        <v>327390</v>
      </c>
      <c r="C658" t="str">
        <f>Format!G658</f>
        <v>US</v>
      </c>
      <c r="D658">
        <f ca="1">Format!J658</f>
        <v>5.3119094508753593E-2</v>
      </c>
      <c r="E658" s="6" t="s">
        <v>1</v>
      </c>
      <c r="F658" t="str">
        <f>Format!I658</f>
        <v>CO2</v>
      </c>
      <c r="G658">
        <v>2013</v>
      </c>
      <c r="H658">
        <f ca="1">Format!K658</f>
        <v>4</v>
      </c>
      <c r="I658">
        <f t="shared" ca="1" si="20"/>
        <v>2</v>
      </c>
      <c r="J658">
        <v>1</v>
      </c>
      <c r="K658">
        <f ca="1">Format!L658</f>
        <v>4</v>
      </c>
      <c r="L658">
        <v>1</v>
      </c>
      <c r="M658">
        <f t="shared" ca="1" si="21"/>
        <v>5.3119094508753593E-2</v>
      </c>
    </row>
    <row r="659" spans="1:13">
      <c r="A659" s="6" t="s">
        <v>1525</v>
      </c>
      <c r="B659">
        <f>Format!H659</f>
        <v>327390</v>
      </c>
      <c r="C659" t="str">
        <f>Format!G659</f>
        <v>US</v>
      </c>
      <c r="D659">
        <f ca="1">Format!J659</f>
        <v>1.1746263586826362E-6</v>
      </c>
      <c r="E659" s="6" t="s">
        <v>1</v>
      </c>
      <c r="F659" t="str">
        <f>Format!I659</f>
        <v>CH4</v>
      </c>
      <c r="G659">
        <v>2013</v>
      </c>
      <c r="H659">
        <f ca="1">Format!K659</f>
        <v>4</v>
      </c>
      <c r="I659">
        <f t="shared" ca="1" si="20"/>
        <v>2</v>
      </c>
      <c r="J659">
        <v>1</v>
      </c>
      <c r="K659">
        <f ca="1">Format!L659</f>
        <v>4</v>
      </c>
      <c r="L659">
        <v>1</v>
      </c>
      <c r="M659">
        <f t="shared" ca="1" si="21"/>
        <v>1.1746263586826362E-6</v>
      </c>
    </row>
    <row r="660" spans="1:13">
      <c r="A660" s="6" t="s">
        <v>1525</v>
      </c>
      <c r="B660">
        <f>Format!H660</f>
        <v>327390</v>
      </c>
      <c r="C660" t="str">
        <f>Format!G660</f>
        <v>US</v>
      </c>
      <c r="D660">
        <f ca="1">Format!J660</f>
        <v>1.2242409461181887E-7</v>
      </c>
      <c r="E660" s="6" t="s">
        <v>1</v>
      </c>
      <c r="F660" t="str">
        <f>Format!I660</f>
        <v>N2O</v>
      </c>
      <c r="G660">
        <v>2013</v>
      </c>
      <c r="H660">
        <f ca="1">Format!K660</f>
        <v>4</v>
      </c>
      <c r="I660">
        <f t="shared" ca="1" si="20"/>
        <v>2</v>
      </c>
      <c r="J660">
        <v>1</v>
      </c>
      <c r="K660">
        <f ca="1">Format!L660</f>
        <v>4</v>
      </c>
      <c r="L660">
        <v>1</v>
      </c>
      <c r="M660">
        <f t="shared" ca="1" si="21"/>
        <v>1.2242409461181887E-7</v>
      </c>
    </row>
    <row r="661" spans="1:13">
      <c r="A661" s="6" t="s">
        <v>1525</v>
      </c>
      <c r="B661">
        <f>Format!H661</f>
        <v>327400</v>
      </c>
      <c r="C661" t="str">
        <f>Format!G661</f>
        <v>US</v>
      </c>
      <c r="D661">
        <f ca="1">Format!J661</f>
        <v>3.6125624960205096</v>
      </c>
      <c r="E661" s="6" t="s">
        <v>1</v>
      </c>
      <c r="F661" t="str">
        <f>Format!I661</f>
        <v>CO2</v>
      </c>
      <c r="G661">
        <v>2013</v>
      </c>
      <c r="H661">
        <f ca="1">Format!K661</f>
        <v>3</v>
      </c>
      <c r="I661">
        <f t="shared" ca="1" si="20"/>
        <v>2</v>
      </c>
      <c r="J661">
        <v>1</v>
      </c>
      <c r="K661">
        <f ca="1">Format!L661</f>
        <v>4</v>
      </c>
      <c r="L661">
        <v>1</v>
      </c>
      <c r="M661">
        <f t="shared" ca="1" si="21"/>
        <v>3.6125624960205096</v>
      </c>
    </row>
    <row r="662" spans="1:13">
      <c r="A662" s="6" t="s">
        <v>1525</v>
      </c>
      <c r="B662">
        <f>Format!H662</f>
        <v>327400</v>
      </c>
      <c r="C662" t="str">
        <f>Format!G662</f>
        <v>US</v>
      </c>
      <c r="D662">
        <f ca="1">Format!J662</f>
        <v>1.2947209392002019E-4</v>
      </c>
      <c r="E662" s="6" t="s">
        <v>1</v>
      </c>
      <c r="F662" t="str">
        <f>Format!I662</f>
        <v>CH4</v>
      </c>
      <c r="G662">
        <v>2013</v>
      </c>
      <c r="H662">
        <f ca="1">Format!K662</f>
        <v>4</v>
      </c>
      <c r="I662">
        <f t="shared" ca="1" si="20"/>
        <v>2</v>
      </c>
      <c r="J662">
        <v>1</v>
      </c>
      <c r="K662">
        <f ca="1">Format!L662</f>
        <v>4</v>
      </c>
      <c r="L662">
        <v>1</v>
      </c>
      <c r="M662">
        <f t="shared" ca="1" si="21"/>
        <v>1.2947209392002019E-4</v>
      </c>
    </row>
    <row r="663" spans="1:13">
      <c r="A663" s="6" t="s">
        <v>1525</v>
      </c>
      <c r="B663">
        <f>Format!H663</f>
        <v>327400</v>
      </c>
      <c r="C663" t="str">
        <f>Format!G663</f>
        <v>US</v>
      </c>
      <c r="D663">
        <f ca="1">Format!J663</f>
        <v>1.7641314727625434E-5</v>
      </c>
      <c r="E663" s="6" t="s">
        <v>1</v>
      </c>
      <c r="F663" t="str">
        <f>Format!I663</f>
        <v>N2O</v>
      </c>
      <c r="G663">
        <v>2013</v>
      </c>
      <c r="H663">
        <f ca="1">Format!K663</f>
        <v>4</v>
      </c>
      <c r="I663">
        <f t="shared" ca="1" si="20"/>
        <v>2</v>
      </c>
      <c r="J663">
        <v>1</v>
      </c>
      <c r="K663">
        <f ca="1">Format!L663</f>
        <v>4</v>
      </c>
      <c r="L663">
        <v>1</v>
      </c>
      <c r="M663">
        <f t="shared" ca="1" si="21"/>
        <v>1.7641314727625434E-5</v>
      </c>
    </row>
    <row r="664" spans="1:13">
      <c r="A664" s="6" t="s">
        <v>1525</v>
      </c>
      <c r="B664">
        <f>Format!H664</f>
        <v>327910</v>
      </c>
      <c r="C664" t="str">
        <f>Format!G664</f>
        <v>US</v>
      </c>
      <c r="D664">
        <f ca="1">Format!J664</f>
        <v>6.0160546558774258E-2</v>
      </c>
      <c r="E664" s="6" t="s">
        <v>1</v>
      </c>
      <c r="F664" t="str">
        <f>Format!I664</f>
        <v>CO2</v>
      </c>
      <c r="G664">
        <v>2013</v>
      </c>
      <c r="H664">
        <f ca="1">Format!K664</f>
        <v>4</v>
      </c>
      <c r="I664">
        <f t="shared" ca="1" si="20"/>
        <v>2</v>
      </c>
      <c r="J664">
        <v>1</v>
      </c>
      <c r="K664">
        <f ca="1">Format!L664</f>
        <v>4</v>
      </c>
      <c r="L664">
        <v>1</v>
      </c>
      <c r="M664">
        <f t="shared" ca="1" si="21"/>
        <v>6.0160546558774258E-2</v>
      </c>
    </row>
    <row r="665" spans="1:13">
      <c r="A665" s="6" t="s">
        <v>1525</v>
      </c>
      <c r="B665">
        <f>Format!H665</f>
        <v>327910</v>
      </c>
      <c r="C665" t="str">
        <f>Format!G665</f>
        <v>US</v>
      </c>
      <c r="D665">
        <f ca="1">Format!J665</f>
        <v>1.2463954785133864E-6</v>
      </c>
      <c r="E665" s="6" t="s">
        <v>1</v>
      </c>
      <c r="F665" t="str">
        <f>Format!I665</f>
        <v>CH4</v>
      </c>
      <c r="G665">
        <v>2013</v>
      </c>
      <c r="H665">
        <f ca="1">Format!K665</f>
        <v>4</v>
      </c>
      <c r="I665">
        <f t="shared" ca="1" si="20"/>
        <v>2</v>
      </c>
      <c r="J665">
        <v>1</v>
      </c>
      <c r="K665">
        <f ca="1">Format!L665</f>
        <v>4</v>
      </c>
      <c r="L665">
        <v>1</v>
      </c>
      <c r="M665">
        <f t="shared" ca="1" si="21"/>
        <v>1.2463954785133864E-6</v>
      </c>
    </row>
    <row r="666" spans="1:13">
      <c r="A666" s="6" t="s">
        <v>1525</v>
      </c>
      <c r="B666">
        <f>Format!H666</f>
        <v>327910</v>
      </c>
      <c r="C666" t="str">
        <f>Format!G666</f>
        <v>US</v>
      </c>
      <c r="D666">
        <f ca="1">Format!J666</f>
        <v>1.2772297197802221E-7</v>
      </c>
      <c r="E666" s="6" t="s">
        <v>1</v>
      </c>
      <c r="F666" t="str">
        <f>Format!I666</f>
        <v>N2O</v>
      </c>
      <c r="G666">
        <v>2013</v>
      </c>
      <c r="H666">
        <f ca="1">Format!K666</f>
        <v>4</v>
      </c>
      <c r="I666">
        <f t="shared" ca="1" si="20"/>
        <v>2</v>
      </c>
      <c r="J666">
        <v>1</v>
      </c>
      <c r="K666">
        <f ca="1">Format!L666</f>
        <v>4</v>
      </c>
      <c r="L666">
        <v>1</v>
      </c>
      <c r="M666">
        <f t="shared" ca="1" si="21"/>
        <v>1.2772297197802221E-7</v>
      </c>
    </row>
    <row r="667" spans="1:13">
      <c r="A667" s="6" t="s">
        <v>1525</v>
      </c>
      <c r="B667">
        <f>Format!H667</f>
        <v>327910</v>
      </c>
      <c r="C667" t="str">
        <f>Format!G667</f>
        <v>US</v>
      </c>
      <c r="D667">
        <f ca="1">Format!J667</f>
        <v>1.683135999738774E-8</v>
      </c>
      <c r="E667" s="6" t="s">
        <v>1</v>
      </c>
      <c r="F667" t="str">
        <f>Format!I667</f>
        <v>HFC-134a</v>
      </c>
      <c r="G667">
        <v>2013</v>
      </c>
      <c r="H667">
        <f ca="1">Format!K667</f>
        <v>4</v>
      </c>
      <c r="I667">
        <f t="shared" ca="1" si="20"/>
        <v>2</v>
      </c>
      <c r="J667">
        <v>1</v>
      </c>
      <c r="K667">
        <f ca="1">Format!L667</f>
        <v>4</v>
      </c>
      <c r="L667">
        <v>1</v>
      </c>
      <c r="M667">
        <f t="shared" ca="1" si="21"/>
        <v>1.683135999738774E-8</v>
      </c>
    </row>
    <row r="668" spans="1:13">
      <c r="A668" s="6" t="s">
        <v>1525</v>
      </c>
      <c r="B668">
        <f>Format!H668</f>
        <v>327910</v>
      </c>
      <c r="C668" t="str">
        <f>Format!G668</f>
        <v>US</v>
      </c>
      <c r="D668">
        <f ca="1">Format!J668</f>
        <v>1.4878592335421689E-9</v>
      </c>
      <c r="E668" s="6" t="s">
        <v>1</v>
      </c>
      <c r="F668" t="str">
        <f>Format!I668</f>
        <v>HFC-125</v>
      </c>
      <c r="G668">
        <v>2013</v>
      </c>
      <c r="H668">
        <f ca="1">Format!K668</f>
        <v>4</v>
      </c>
      <c r="I668">
        <f t="shared" ca="1" si="20"/>
        <v>2</v>
      </c>
      <c r="J668">
        <v>1</v>
      </c>
      <c r="K668">
        <f ca="1">Format!L668</f>
        <v>4</v>
      </c>
      <c r="L668">
        <v>1</v>
      </c>
      <c r="M668">
        <f t="shared" ca="1" si="21"/>
        <v>1.4878592335421689E-9</v>
      </c>
    </row>
    <row r="669" spans="1:13">
      <c r="A669" s="6" t="s">
        <v>1525</v>
      </c>
      <c r="B669">
        <f>Format!H669</f>
        <v>327910</v>
      </c>
      <c r="C669" t="str">
        <f>Format!G669</f>
        <v>US</v>
      </c>
      <c r="D669">
        <f ca="1">Format!J669</f>
        <v>4.7041619850023402E-10</v>
      </c>
      <c r="E669" s="6" t="s">
        <v>1</v>
      </c>
      <c r="F669" t="str">
        <f>Format!I669</f>
        <v>HFC-32</v>
      </c>
      <c r="G669">
        <v>2013</v>
      </c>
      <c r="H669">
        <f ca="1">Format!K669</f>
        <v>4</v>
      </c>
      <c r="I669">
        <f t="shared" ca="1" si="20"/>
        <v>2</v>
      </c>
      <c r="J669">
        <v>1</v>
      </c>
      <c r="K669">
        <f ca="1">Format!L669</f>
        <v>4</v>
      </c>
      <c r="L669">
        <v>1</v>
      </c>
      <c r="M669">
        <f t="shared" ca="1" si="21"/>
        <v>4.7041619850023402E-10</v>
      </c>
    </row>
    <row r="670" spans="1:13">
      <c r="A670" s="6" t="s">
        <v>1525</v>
      </c>
      <c r="B670">
        <f>Format!H670</f>
        <v>327910</v>
      </c>
      <c r="C670" t="str">
        <f>Format!G670</f>
        <v>US</v>
      </c>
      <c r="D670">
        <f ca="1">Format!J670</f>
        <v>9.3057164099291265E-10</v>
      </c>
      <c r="E670" s="6" t="s">
        <v>1</v>
      </c>
      <c r="F670" t="str">
        <f>Format!I670</f>
        <v>HFC-143a</v>
      </c>
      <c r="G670">
        <v>2013</v>
      </c>
      <c r="H670">
        <f ca="1">Format!K670</f>
        <v>4</v>
      </c>
      <c r="I670">
        <f t="shared" ca="1" si="20"/>
        <v>2</v>
      </c>
      <c r="J670">
        <v>1</v>
      </c>
      <c r="K670">
        <f ca="1">Format!L670</f>
        <v>4</v>
      </c>
      <c r="L670">
        <v>1</v>
      </c>
      <c r="M670">
        <f t="shared" ca="1" si="21"/>
        <v>9.3057164099291265E-10</v>
      </c>
    </row>
    <row r="671" spans="1:13">
      <c r="A671" s="6" t="s">
        <v>1525</v>
      </c>
      <c r="B671">
        <f>Format!H671</f>
        <v>327910</v>
      </c>
      <c r="C671" t="str">
        <f>Format!G671</f>
        <v>US</v>
      </c>
      <c r="D671">
        <f ca="1">Format!J671</f>
        <v>4.2078513168598925E-11</v>
      </c>
      <c r="E671" s="6" t="s">
        <v>1</v>
      </c>
      <c r="F671" t="str">
        <f>Format!I671</f>
        <v>HFC-236fa</v>
      </c>
      <c r="G671">
        <v>2013</v>
      </c>
      <c r="H671">
        <f ca="1">Format!K671</f>
        <v>4</v>
      </c>
      <c r="I671">
        <f t="shared" ca="1" si="20"/>
        <v>2</v>
      </c>
      <c r="J671">
        <v>1</v>
      </c>
      <c r="K671">
        <f ca="1">Format!L671</f>
        <v>4</v>
      </c>
      <c r="L671">
        <v>1</v>
      </c>
      <c r="M671">
        <f t="shared" ca="1" si="21"/>
        <v>4.2078513168598925E-11</v>
      </c>
    </row>
    <row r="672" spans="1:13">
      <c r="A672" s="6" t="s">
        <v>1525</v>
      </c>
      <c r="B672">
        <f>Format!H672</f>
        <v>327991</v>
      </c>
      <c r="C672" t="str">
        <f>Format!G672</f>
        <v>US</v>
      </c>
      <c r="D672">
        <f ca="1">Format!J672</f>
        <v>5.5819708260281785E-2</v>
      </c>
      <c r="E672" s="6" t="s">
        <v>1</v>
      </c>
      <c r="F672" t="str">
        <f>Format!I672</f>
        <v>CO2</v>
      </c>
      <c r="G672">
        <v>2013</v>
      </c>
      <c r="H672">
        <f ca="1">Format!K672</f>
        <v>4</v>
      </c>
      <c r="I672">
        <f t="shared" ca="1" si="20"/>
        <v>2</v>
      </c>
      <c r="J672">
        <v>1</v>
      </c>
      <c r="K672">
        <f ca="1">Format!L672</f>
        <v>4</v>
      </c>
      <c r="L672">
        <v>1</v>
      </c>
      <c r="M672">
        <f t="shared" ca="1" si="21"/>
        <v>5.5819708260281785E-2</v>
      </c>
    </row>
    <row r="673" spans="1:13">
      <c r="A673" s="6" t="s">
        <v>1525</v>
      </c>
      <c r="B673">
        <f>Format!H673</f>
        <v>327991</v>
      </c>
      <c r="C673" t="str">
        <f>Format!G673</f>
        <v>US</v>
      </c>
      <c r="D673">
        <f ca="1">Format!J673</f>
        <v>1.2406692642775822E-6</v>
      </c>
      <c r="E673" s="6" t="s">
        <v>1</v>
      </c>
      <c r="F673" t="str">
        <f>Format!I673</f>
        <v>CH4</v>
      </c>
      <c r="G673">
        <v>2013</v>
      </c>
      <c r="H673">
        <f ca="1">Format!K673</f>
        <v>4</v>
      </c>
      <c r="I673">
        <f t="shared" ca="1" si="20"/>
        <v>2</v>
      </c>
      <c r="J673">
        <v>1</v>
      </c>
      <c r="K673">
        <f ca="1">Format!L673</f>
        <v>4</v>
      </c>
      <c r="L673">
        <v>1</v>
      </c>
      <c r="M673">
        <f t="shared" ca="1" si="21"/>
        <v>1.2406692642775822E-6</v>
      </c>
    </row>
    <row r="674" spans="1:13">
      <c r="A674" s="6" t="s">
        <v>1525</v>
      </c>
      <c r="B674">
        <f>Format!H674</f>
        <v>327991</v>
      </c>
      <c r="C674" t="str">
        <f>Format!G674</f>
        <v>US</v>
      </c>
      <c r="D674">
        <f ca="1">Format!J674</f>
        <v>1.3060908240352065E-7</v>
      </c>
      <c r="E674" s="6" t="s">
        <v>1</v>
      </c>
      <c r="F674" t="str">
        <f>Format!I674</f>
        <v>N2O</v>
      </c>
      <c r="G674">
        <v>2013</v>
      </c>
      <c r="H674">
        <f ca="1">Format!K674</f>
        <v>4</v>
      </c>
      <c r="I674">
        <f t="shared" ca="1" si="20"/>
        <v>2</v>
      </c>
      <c r="J674">
        <v>1</v>
      </c>
      <c r="K674">
        <f ca="1">Format!L674</f>
        <v>4</v>
      </c>
      <c r="L674">
        <v>1</v>
      </c>
      <c r="M674">
        <f t="shared" ca="1" si="21"/>
        <v>1.3060908240352065E-7</v>
      </c>
    </row>
    <row r="675" spans="1:13">
      <c r="A675" s="6" t="s">
        <v>1525</v>
      </c>
      <c r="B675">
        <f>Format!H675</f>
        <v>327992</v>
      </c>
      <c r="C675" t="str">
        <f>Format!G675</f>
        <v>US</v>
      </c>
      <c r="D675">
        <f ca="1">Format!J675</f>
        <v>0.34931904216714277</v>
      </c>
      <c r="E675" s="6" t="s">
        <v>1</v>
      </c>
      <c r="F675" t="str">
        <f>Format!I675</f>
        <v>CO2</v>
      </c>
      <c r="G675">
        <v>2013</v>
      </c>
      <c r="H675">
        <f ca="1">Format!K675</f>
        <v>4</v>
      </c>
      <c r="I675">
        <f t="shared" ca="1" si="20"/>
        <v>2</v>
      </c>
      <c r="J675">
        <v>1</v>
      </c>
      <c r="K675">
        <f ca="1">Format!L675</f>
        <v>4</v>
      </c>
      <c r="L675">
        <v>1</v>
      </c>
      <c r="M675">
        <f t="shared" ca="1" si="21"/>
        <v>0.34931904216714277</v>
      </c>
    </row>
    <row r="676" spans="1:13">
      <c r="A676" s="6" t="s">
        <v>1525</v>
      </c>
      <c r="B676">
        <f>Format!H676</f>
        <v>327992</v>
      </c>
      <c r="C676" t="str">
        <f>Format!G676</f>
        <v>US</v>
      </c>
      <c r="D676">
        <f ca="1">Format!J676</f>
        <v>7.2853436362542342E-6</v>
      </c>
      <c r="E676" s="6" t="s">
        <v>1</v>
      </c>
      <c r="F676" t="str">
        <f>Format!I676</f>
        <v>CH4</v>
      </c>
      <c r="G676">
        <v>2013</v>
      </c>
      <c r="H676">
        <f ca="1">Format!K676</f>
        <v>4</v>
      </c>
      <c r="I676">
        <f t="shared" ca="1" si="20"/>
        <v>2</v>
      </c>
      <c r="J676">
        <v>1</v>
      </c>
      <c r="K676">
        <f ca="1">Format!L676</f>
        <v>4</v>
      </c>
      <c r="L676">
        <v>1</v>
      </c>
      <c r="M676">
        <f t="shared" ca="1" si="21"/>
        <v>7.2853436362542342E-6</v>
      </c>
    </row>
    <row r="677" spans="1:13">
      <c r="A677" s="6" t="s">
        <v>1525</v>
      </c>
      <c r="B677">
        <f>Format!H677</f>
        <v>327992</v>
      </c>
      <c r="C677" t="str">
        <f>Format!G677</f>
        <v>US</v>
      </c>
      <c r="D677">
        <f ca="1">Format!J677</f>
        <v>7.4828428523563298E-7</v>
      </c>
      <c r="E677" s="6" t="s">
        <v>1</v>
      </c>
      <c r="F677" t="str">
        <f>Format!I677</f>
        <v>N2O</v>
      </c>
      <c r="G677">
        <v>2013</v>
      </c>
      <c r="H677">
        <f ca="1">Format!K677</f>
        <v>4</v>
      </c>
      <c r="I677">
        <f t="shared" ca="1" si="20"/>
        <v>2</v>
      </c>
      <c r="J677">
        <v>1</v>
      </c>
      <c r="K677">
        <f ca="1">Format!L677</f>
        <v>4</v>
      </c>
      <c r="L677">
        <v>1</v>
      </c>
      <c r="M677">
        <f t="shared" ca="1" si="21"/>
        <v>7.4828428523563298E-7</v>
      </c>
    </row>
    <row r="678" spans="1:13">
      <c r="A678" s="6" t="s">
        <v>1525</v>
      </c>
      <c r="B678">
        <f>Format!H678</f>
        <v>327993</v>
      </c>
      <c r="C678" t="str">
        <f>Format!G678</f>
        <v>US</v>
      </c>
      <c r="D678">
        <f ca="1">Format!J678</f>
        <v>0.32720667488221505</v>
      </c>
      <c r="E678" s="6" t="s">
        <v>1</v>
      </c>
      <c r="F678" t="str">
        <f>Format!I678</f>
        <v>CO2</v>
      </c>
      <c r="G678">
        <v>2013</v>
      </c>
      <c r="H678">
        <f ca="1">Format!K678</f>
        <v>4</v>
      </c>
      <c r="I678">
        <f t="shared" ca="1" si="20"/>
        <v>2</v>
      </c>
      <c r="J678">
        <v>1</v>
      </c>
      <c r="K678">
        <f ca="1">Format!L678</f>
        <v>4</v>
      </c>
      <c r="L678">
        <v>1</v>
      </c>
      <c r="M678">
        <f t="shared" ca="1" si="21"/>
        <v>0.32720667488221505</v>
      </c>
    </row>
    <row r="679" spans="1:13">
      <c r="A679" s="6" t="s">
        <v>1525</v>
      </c>
      <c r="B679">
        <f>Format!H679</f>
        <v>327993</v>
      </c>
      <c r="C679" t="str">
        <f>Format!G679</f>
        <v>US</v>
      </c>
      <c r="D679">
        <f ca="1">Format!J679</f>
        <v>7.2013474060953905E-6</v>
      </c>
      <c r="E679" s="6" t="s">
        <v>1</v>
      </c>
      <c r="F679" t="str">
        <f>Format!I679</f>
        <v>CH4</v>
      </c>
      <c r="G679">
        <v>2013</v>
      </c>
      <c r="H679">
        <f ca="1">Format!K679</f>
        <v>4</v>
      </c>
      <c r="I679">
        <f t="shared" ca="1" si="20"/>
        <v>2</v>
      </c>
      <c r="J679">
        <v>1</v>
      </c>
      <c r="K679">
        <f ca="1">Format!L679</f>
        <v>4</v>
      </c>
      <c r="L679">
        <v>1</v>
      </c>
      <c r="M679">
        <f t="shared" ca="1" si="21"/>
        <v>7.2013474060953905E-6</v>
      </c>
    </row>
    <row r="680" spans="1:13">
      <c r="A680" s="6" t="s">
        <v>1525</v>
      </c>
      <c r="B680">
        <f>Format!H680</f>
        <v>327993</v>
      </c>
      <c r="C680" t="str">
        <f>Format!G680</f>
        <v>US</v>
      </c>
      <c r="D680">
        <f ca="1">Format!J680</f>
        <v>7.4730164212556464E-7</v>
      </c>
      <c r="E680" s="6" t="s">
        <v>1</v>
      </c>
      <c r="F680" t="str">
        <f>Format!I680</f>
        <v>N2O</v>
      </c>
      <c r="G680">
        <v>2013</v>
      </c>
      <c r="H680">
        <f ca="1">Format!K680</f>
        <v>4</v>
      </c>
      <c r="I680">
        <f t="shared" ref="I680:I743" ca="1" si="22">IF(H680=2,1,2)</f>
        <v>2</v>
      </c>
      <c r="J680">
        <v>1</v>
      </c>
      <c r="K680">
        <f ca="1">Format!L680</f>
        <v>4</v>
      </c>
      <c r="L680">
        <v>1</v>
      </c>
      <c r="M680">
        <f t="shared" ca="1" si="21"/>
        <v>7.4730164212556464E-7</v>
      </c>
    </row>
    <row r="681" spans="1:13">
      <c r="A681" s="6" t="s">
        <v>1525</v>
      </c>
      <c r="B681">
        <f>Format!H681</f>
        <v>327999</v>
      </c>
      <c r="C681" t="str">
        <f>Format!G681</f>
        <v>US</v>
      </c>
      <c r="D681">
        <f ca="1">Format!J681</f>
        <v>0.27267421779625861</v>
      </c>
      <c r="E681" s="6" t="s">
        <v>1</v>
      </c>
      <c r="F681" t="str">
        <f>Format!I681</f>
        <v>CO2</v>
      </c>
      <c r="G681">
        <v>2013</v>
      </c>
      <c r="H681">
        <f ca="1">Format!K681</f>
        <v>4</v>
      </c>
      <c r="I681">
        <f t="shared" ca="1" si="22"/>
        <v>2</v>
      </c>
      <c r="J681">
        <v>1</v>
      </c>
      <c r="K681">
        <f ca="1">Format!L681</f>
        <v>4</v>
      </c>
      <c r="L681">
        <v>1</v>
      </c>
      <c r="M681">
        <f t="shared" ca="1" si="21"/>
        <v>0.27267421779625861</v>
      </c>
    </row>
    <row r="682" spans="1:13">
      <c r="A682" s="6" t="s">
        <v>1525</v>
      </c>
      <c r="B682">
        <f>Format!H682</f>
        <v>327999</v>
      </c>
      <c r="C682" t="str">
        <f>Format!G682</f>
        <v>US</v>
      </c>
      <c r="D682">
        <f ca="1">Format!J682</f>
        <v>3.6103197577890023E-6</v>
      </c>
      <c r="E682" s="6" t="s">
        <v>1</v>
      </c>
      <c r="F682" t="str">
        <f>Format!I682</f>
        <v>CH4</v>
      </c>
      <c r="G682">
        <v>2013</v>
      </c>
      <c r="H682">
        <f ca="1">Format!K682</f>
        <v>4</v>
      </c>
      <c r="I682">
        <f t="shared" ca="1" si="22"/>
        <v>2</v>
      </c>
      <c r="J682">
        <v>1</v>
      </c>
      <c r="K682">
        <f ca="1">Format!L682</f>
        <v>4</v>
      </c>
      <c r="L682">
        <v>1</v>
      </c>
      <c r="M682">
        <f t="shared" ca="1" si="21"/>
        <v>3.6103197577890023E-6</v>
      </c>
    </row>
    <row r="683" spans="1:13">
      <c r="A683" s="6" t="s">
        <v>1525</v>
      </c>
      <c r="B683">
        <f>Format!H683</f>
        <v>327999</v>
      </c>
      <c r="C683" t="str">
        <f>Format!G683</f>
        <v>US</v>
      </c>
      <c r="D683">
        <f ca="1">Format!J683</f>
        <v>3.7257037404768688E-7</v>
      </c>
      <c r="E683" s="6" t="s">
        <v>1</v>
      </c>
      <c r="F683" t="str">
        <f>Format!I683</f>
        <v>N2O</v>
      </c>
      <c r="G683">
        <v>2013</v>
      </c>
      <c r="H683">
        <f ca="1">Format!K683</f>
        <v>4</v>
      </c>
      <c r="I683">
        <f t="shared" ca="1" si="22"/>
        <v>2</v>
      </c>
      <c r="J683">
        <v>1</v>
      </c>
      <c r="K683">
        <f ca="1">Format!L683</f>
        <v>4</v>
      </c>
      <c r="L683">
        <v>1</v>
      </c>
      <c r="M683">
        <f t="shared" ca="1" si="21"/>
        <v>3.7257037404768688E-7</v>
      </c>
    </row>
    <row r="684" spans="1:13">
      <c r="A684" s="6" t="s">
        <v>1525</v>
      </c>
      <c r="B684">
        <f>Format!H684</f>
        <v>331110</v>
      </c>
      <c r="C684" t="str">
        <f>Format!G684</f>
        <v>US</v>
      </c>
      <c r="D684">
        <f ca="1">Format!J684</f>
        <v>0.95446552318322675</v>
      </c>
      <c r="E684" s="6" t="s">
        <v>1</v>
      </c>
      <c r="F684" t="str">
        <f>Format!I684</f>
        <v>CO2</v>
      </c>
      <c r="G684">
        <v>2013</v>
      </c>
      <c r="H684">
        <f ca="1">Format!K684</f>
        <v>2</v>
      </c>
      <c r="I684">
        <f t="shared" ca="1" si="22"/>
        <v>1</v>
      </c>
      <c r="J684">
        <v>1</v>
      </c>
      <c r="K684">
        <f ca="1">Format!L684</f>
        <v>1</v>
      </c>
      <c r="L684">
        <v>1</v>
      </c>
      <c r="M684">
        <f t="shared" ca="1" si="21"/>
        <v>0.95446552318322675</v>
      </c>
    </row>
    <row r="685" spans="1:13">
      <c r="A685" s="6" t="s">
        <v>1525</v>
      </c>
      <c r="B685">
        <f>Format!H685</f>
        <v>331110</v>
      </c>
      <c r="C685" t="str">
        <f>Format!G685</f>
        <v>US</v>
      </c>
      <c r="D685">
        <f ca="1">Format!J685</f>
        <v>5.9865349949428322E-6</v>
      </c>
      <c r="E685" s="6" t="s">
        <v>1</v>
      </c>
      <c r="F685" t="str">
        <f>Format!I685</f>
        <v>CH4</v>
      </c>
      <c r="G685">
        <v>2013</v>
      </c>
      <c r="H685">
        <f ca="1">Format!K685</f>
        <v>4</v>
      </c>
      <c r="I685">
        <f t="shared" ca="1" si="22"/>
        <v>2</v>
      </c>
      <c r="J685">
        <v>1</v>
      </c>
      <c r="K685">
        <f ca="1">Format!L685</f>
        <v>4</v>
      </c>
      <c r="L685">
        <v>1</v>
      </c>
      <c r="M685">
        <f t="shared" ca="1" si="21"/>
        <v>5.9865349949428322E-6</v>
      </c>
    </row>
    <row r="686" spans="1:13">
      <c r="A686" s="6" t="s">
        <v>1525</v>
      </c>
      <c r="B686">
        <f>Format!H686</f>
        <v>331110</v>
      </c>
      <c r="C686" t="str">
        <f>Format!G686</f>
        <v>US</v>
      </c>
      <c r="D686">
        <f ca="1">Format!J686</f>
        <v>6.7683333631855611E-7</v>
      </c>
      <c r="E686" s="6" t="s">
        <v>1</v>
      </c>
      <c r="F686" t="str">
        <f>Format!I686</f>
        <v>N2O</v>
      </c>
      <c r="G686">
        <v>2013</v>
      </c>
      <c r="H686">
        <f ca="1">Format!K686</f>
        <v>4</v>
      </c>
      <c r="I686">
        <f t="shared" ca="1" si="22"/>
        <v>2</v>
      </c>
      <c r="J686">
        <v>1</v>
      </c>
      <c r="K686">
        <f ca="1">Format!L686</f>
        <v>4</v>
      </c>
      <c r="L686">
        <v>1</v>
      </c>
      <c r="M686">
        <f t="shared" ca="1" si="21"/>
        <v>6.7683333631855611E-7</v>
      </c>
    </row>
    <row r="687" spans="1:13">
      <c r="A687" s="6" t="s">
        <v>1525</v>
      </c>
      <c r="B687">
        <f>Format!H687</f>
        <v>331110</v>
      </c>
      <c r="C687" t="str">
        <f>Format!G687</f>
        <v>US</v>
      </c>
      <c r="D687">
        <f ca="1">Format!J687</f>
        <v>3.8968079240250861E-8</v>
      </c>
      <c r="E687" s="6" t="s">
        <v>1</v>
      </c>
      <c r="F687" t="str">
        <f>Format!I687</f>
        <v>HFC-134a</v>
      </c>
      <c r="G687">
        <v>2013</v>
      </c>
      <c r="H687">
        <f ca="1">Format!K687</f>
        <v>4</v>
      </c>
      <c r="I687">
        <f t="shared" ca="1" si="22"/>
        <v>2</v>
      </c>
      <c r="J687">
        <v>1</v>
      </c>
      <c r="K687">
        <f ca="1">Format!L687</f>
        <v>4</v>
      </c>
      <c r="L687">
        <v>1</v>
      </c>
      <c r="M687">
        <f t="shared" ca="1" si="21"/>
        <v>3.8968079240250861E-8</v>
      </c>
    </row>
    <row r="688" spans="1:13">
      <c r="A688" s="6" t="s">
        <v>1525</v>
      </c>
      <c r="B688">
        <f>Format!H688</f>
        <v>331110</v>
      </c>
      <c r="C688" t="str">
        <f>Format!G688</f>
        <v>US</v>
      </c>
      <c r="D688">
        <f ca="1">Format!J688</f>
        <v>3.4447018256402685E-9</v>
      </c>
      <c r="E688" s="6" t="s">
        <v>1</v>
      </c>
      <c r="F688" t="str">
        <f>Format!I688</f>
        <v>HFC-125</v>
      </c>
      <c r="G688">
        <v>2013</v>
      </c>
      <c r="H688">
        <f ca="1">Format!K688</f>
        <v>4</v>
      </c>
      <c r="I688">
        <f t="shared" ca="1" si="22"/>
        <v>2</v>
      </c>
      <c r="J688">
        <v>1</v>
      </c>
      <c r="K688">
        <f ca="1">Format!L688</f>
        <v>4</v>
      </c>
      <c r="L688">
        <v>1</v>
      </c>
      <c r="M688">
        <f t="shared" ca="1" si="21"/>
        <v>3.4447018256402685E-9</v>
      </c>
    </row>
    <row r="689" spans="1:13">
      <c r="A689" s="6" t="s">
        <v>1525</v>
      </c>
      <c r="B689">
        <f>Format!H689</f>
        <v>331110</v>
      </c>
      <c r="C689" t="str">
        <f>Format!G689</f>
        <v>US</v>
      </c>
      <c r="D689">
        <f ca="1">Format!J689</f>
        <v>1.0891107849811145E-9</v>
      </c>
      <c r="E689" s="6" t="s">
        <v>1</v>
      </c>
      <c r="F689" t="str">
        <f>Format!I689</f>
        <v>HFC-32</v>
      </c>
      <c r="G689">
        <v>2013</v>
      </c>
      <c r="H689">
        <f ca="1">Format!K689</f>
        <v>4</v>
      </c>
      <c r="I689">
        <f t="shared" ca="1" si="22"/>
        <v>2</v>
      </c>
      <c r="J689">
        <v>1</v>
      </c>
      <c r="K689">
        <f ca="1">Format!L689</f>
        <v>4</v>
      </c>
      <c r="L689">
        <v>1</v>
      </c>
      <c r="M689">
        <f t="shared" ca="1" si="21"/>
        <v>1.0891107849811145E-9</v>
      </c>
    </row>
    <row r="690" spans="1:13">
      <c r="A690" s="6" t="s">
        <v>1525</v>
      </c>
      <c r="B690">
        <f>Format!H690</f>
        <v>331110</v>
      </c>
      <c r="C690" t="str">
        <f>Format!G690</f>
        <v>US</v>
      </c>
      <c r="D690">
        <f ca="1">Format!J690</f>
        <v>2.154465797806601E-9</v>
      </c>
      <c r="E690" s="6" t="s">
        <v>1</v>
      </c>
      <c r="F690" t="str">
        <f>Format!I690</f>
        <v>HFC-143a</v>
      </c>
      <c r="G690">
        <v>2013</v>
      </c>
      <c r="H690">
        <f ca="1">Format!K690</f>
        <v>4</v>
      </c>
      <c r="I690">
        <f t="shared" ca="1" si="22"/>
        <v>2</v>
      </c>
      <c r="J690">
        <v>1</v>
      </c>
      <c r="K690">
        <f ca="1">Format!L690</f>
        <v>4</v>
      </c>
      <c r="L690">
        <v>1</v>
      </c>
      <c r="M690">
        <f t="shared" ca="1" si="21"/>
        <v>2.154465797806601E-9</v>
      </c>
    </row>
    <row r="691" spans="1:13">
      <c r="A691" s="6" t="s">
        <v>1525</v>
      </c>
      <c r="B691">
        <f>Format!H691</f>
        <v>331110</v>
      </c>
      <c r="C691" t="str">
        <f>Format!G691</f>
        <v>US</v>
      </c>
      <c r="D691">
        <f ca="1">Format!J691</f>
        <v>9.7420460124457523E-11</v>
      </c>
      <c r="E691" s="6" t="s">
        <v>1</v>
      </c>
      <c r="F691" t="str">
        <f>Format!I691</f>
        <v>HFC-236fa</v>
      </c>
      <c r="G691">
        <v>2013</v>
      </c>
      <c r="H691">
        <f ca="1">Format!K691</f>
        <v>4</v>
      </c>
      <c r="I691">
        <f t="shared" ca="1" si="22"/>
        <v>2</v>
      </c>
      <c r="J691">
        <v>1</v>
      </c>
      <c r="K691">
        <f ca="1">Format!L691</f>
        <v>4</v>
      </c>
      <c r="L691">
        <v>1</v>
      </c>
      <c r="M691">
        <f t="shared" ca="1" si="21"/>
        <v>9.7420460124457523E-11</v>
      </c>
    </row>
    <row r="692" spans="1:13">
      <c r="A692" s="6" t="s">
        <v>1525</v>
      </c>
      <c r="B692">
        <f>Format!H692</f>
        <v>331200</v>
      </c>
      <c r="C692" t="str">
        <f>Format!G692</f>
        <v>US</v>
      </c>
      <c r="D692">
        <f ca="1">Format!J692</f>
        <v>8.6556474401391664E-2</v>
      </c>
      <c r="E692" s="6" t="s">
        <v>1</v>
      </c>
      <c r="F692" t="str">
        <f>Format!I692</f>
        <v>CO2</v>
      </c>
      <c r="G692">
        <v>2013</v>
      </c>
      <c r="H692">
        <f ca="1">Format!K692</f>
        <v>4</v>
      </c>
      <c r="I692">
        <f t="shared" ca="1" si="22"/>
        <v>2</v>
      </c>
      <c r="J692">
        <v>1</v>
      </c>
      <c r="K692">
        <f ca="1">Format!L692</f>
        <v>4</v>
      </c>
      <c r="L692">
        <v>1</v>
      </c>
      <c r="M692">
        <f t="shared" ca="1" si="21"/>
        <v>8.6556474401391664E-2</v>
      </c>
    </row>
    <row r="693" spans="1:13">
      <c r="A693" s="6" t="s">
        <v>1525</v>
      </c>
      <c r="B693">
        <f>Format!H693</f>
        <v>331200</v>
      </c>
      <c r="C693" t="str">
        <f>Format!G693</f>
        <v>US</v>
      </c>
      <c r="D693">
        <f ca="1">Format!J693</f>
        <v>1.278279346547388E-6</v>
      </c>
      <c r="E693" s="6" t="s">
        <v>1</v>
      </c>
      <c r="F693" t="str">
        <f>Format!I693</f>
        <v>CH4</v>
      </c>
      <c r="G693">
        <v>2013</v>
      </c>
      <c r="H693">
        <f ca="1">Format!K693</f>
        <v>4</v>
      </c>
      <c r="I693">
        <f t="shared" ca="1" si="22"/>
        <v>2</v>
      </c>
      <c r="J693">
        <v>1</v>
      </c>
      <c r="K693">
        <f ca="1">Format!L693</f>
        <v>4</v>
      </c>
      <c r="L693">
        <v>1</v>
      </c>
      <c r="M693">
        <f t="shared" ca="1" si="21"/>
        <v>1.278279346547388E-6</v>
      </c>
    </row>
    <row r="694" spans="1:13">
      <c r="A694" s="6" t="s">
        <v>1525</v>
      </c>
      <c r="B694">
        <f>Format!H694</f>
        <v>331200</v>
      </c>
      <c r="C694" t="str">
        <f>Format!G694</f>
        <v>US</v>
      </c>
      <c r="D694">
        <f ca="1">Format!J694</f>
        <v>1.1362509765834395E-7</v>
      </c>
      <c r="E694" s="6" t="s">
        <v>1</v>
      </c>
      <c r="F694" t="str">
        <f>Format!I694</f>
        <v>N2O</v>
      </c>
      <c r="G694">
        <v>2013</v>
      </c>
      <c r="H694">
        <f ca="1">Format!K694</f>
        <v>4</v>
      </c>
      <c r="I694">
        <f t="shared" ca="1" si="22"/>
        <v>2</v>
      </c>
      <c r="J694">
        <v>1</v>
      </c>
      <c r="K694">
        <f ca="1">Format!L694</f>
        <v>4</v>
      </c>
      <c r="L694">
        <v>1</v>
      </c>
      <c r="M694">
        <f t="shared" ca="1" si="21"/>
        <v>1.1362509765834395E-7</v>
      </c>
    </row>
    <row r="695" spans="1:13">
      <c r="A695" s="6" t="s">
        <v>1525</v>
      </c>
      <c r="B695">
        <f>Format!H695</f>
        <v>331314</v>
      </c>
      <c r="C695" t="str">
        <f>Format!G695</f>
        <v>US</v>
      </c>
      <c r="D695">
        <f ca="1">Format!J695</f>
        <v>0.13750724638012971</v>
      </c>
      <c r="E695" s="6" t="s">
        <v>1</v>
      </c>
      <c r="F695" t="str">
        <f>Format!I695</f>
        <v>CO2</v>
      </c>
      <c r="G695">
        <v>2013</v>
      </c>
      <c r="H695">
        <f ca="1">Format!K695</f>
        <v>4</v>
      </c>
      <c r="I695">
        <f t="shared" ca="1" si="22"/>
        <v>2</v>
      </c>
      <c r="J695">
        <v>1</v>
      </c>
      <c r="K695">
        <f ca="1">Format!L695</f>
        <v>4</v>
      </c>
      <c r="L695">
        <v>1</v>
      </c>
      <c r="M695">
        <f t="shared" ca="1" si="21"/>
        <v>0.13750724638012971</v>
      </c>
    </row>
    <row r="696" spans="1:13">
      <c r="A696" s="6" t="s">
        <v>1525</v>
      </c>
      <c r="B696">
        <f>Format!H696</f>
        <v>331314</v>
      </c>
      <c r="C696" t="str">
        <f>Format!G696</f>
        <v>US</v>
      </c>
      <c r="D696">
        <f ca="1">Format!J696</f>
        <v>2.9184076157875205E-6</v>
      </c>
      <c r="E696" s="6" t="s">
        <v>1</v>
      </c>
      <c r="F696" t="str">
        <f>Format!I696</f>
        <v>CH4</v>
      </c>
      <c r="G696">
        <v>2013</v>
      </c>
      <c r="H696">
        <f ca="1">Format!K696</f>
        <v>4</v>
      </c>
      <c r="I696">
        <f t="shared" ca="1" si="22"/>
        <v>2</v>
      </c>
      <c r="J696">
        <v>1</v>
      </c>
      <c r="K696">
        <f ca="1">Format!L696</f>
        <v>4</v>
      </c>
      <c r="L696">
        <v>1</v>
      </c>
      <c r="M696">
        <f t="shared" ca="1" si="21"/>
        <v>2.9184076157875205E-6</v>
      </c>
    </row>
    <row r="697" spans="1:13">
      <c r="A697" s="6" t="s">
        <v>1525</v>
      </c>
      <c r="B697">
        <f>Format!H697</f>
        <v>331314</v>
      </c>
      <c r="C697" t="str">
        <f>Format!G697</f>
        <v>US</v>
      </c>
      <c r="D697">
        <f ca="1">Format!J697</f>
        <v>3.0982177523656565E-7</v>
      </c>
      <c r="E697" s="6" t="s">
        <v>1</v>
      </c>
      <c r="F697" t="str">
        <f>Format!I697</f>
        <v>N2O</v>
      </c>
      <c r="G697">
        <v>2013</v>
      </c>
      <c r="H697">
        <f ca="1">Format!K697</f>
        <v>4</v>
      </c>
      <c r="I697">
        <f t="shared" ca="1" si="22"/>
        <v>2</v>
      </c>
      <c r="J697">
        <v>1</v>
      </c>
      <c r="K697">
        <f ca="1">Format!L697</f>
        <v>4</v>
      </c>
      <c r="L697">
        <v>1</v>
      </c>
      <c r="M697">
        <f t="shared" ca="1" si="21"/>
        <v>3.0982177523656565E-7</v>
      </c>
    </row>
    <row r="698" spans="1:13">
      <c r="A698" s="6" t="s">
        <v>1525</v>
      </c>
      <c r="B698">
        <f>Format!H698</f>
        <v>331411</v>
      </c>
      <c r="C698" t="str">
        <f>Format!G698</f>
        <v>US</v>
      </c>
      <c r="D698">
        <f ca="1">Format!J698</f>
        <v>1.01044421420892E-2</v>
      </c>
      <c r="E698" s="6" t="s">
        <v>1</v>
      </c>
      <c r="F698" t="str">
        <f>Format!I698</f>
        <v>CO2</v>
      </c>
      <c r="G698">
        <v>2013</v>
      </c>
      <c r="H698">
        <f ca="1">Format!K698</f>
        <v>4</v>
      </c>
      <c r="I698">
        <f t="shared" ca="1" si="22"/>
        <v>2</v>
      </c>
      <c r="J698">
        <v>1</v>
      </c>
      <c r="K698">
        <f ca="1">Format!L698</f>
        <v>4</v>
      </c>
      <c r="L698">
        <v>1</v>
      </c>
      <c r="M698">
        <f t="shared" ca="1" si="21"/>
        <v>1.01044421420892E-2</v>
      </c>
    </row>
    <row r="699" spans="1:13">
      <c r="A699" s="6" t="s">
        <v>1525</v>
      </c>
      <c r="B699">
        <f>Format!H699</f>
        <v>331411</v>
      </c>
      <c r="C699" t="str">
        <f>Format!G699</f>
        <v>US</v>
      </c>
      <c r="D699">
        <f ca="1">Format!J699</f>
        <v>2.1535501206333022E-7</v>
      </c>
      <c r="E699" s="6" t="s">
        <v>1</v>
      </c>
      <c r="F699" t="str">
        <f>Format!I699</f>
        <v>CH4</v>
      </c>
      <c r="G699">
        <v>2013</v>
      </c>
      <c r="H699">
        <f ca="1">Format!K699</f>
        <v>4</v>
      </c>
      <c r="I699">
        <f t="shared" ca="1" si="22"/>
        <v>2</v>
      </c>
      <c r="J699">
        <v>1</v>
      </c>
      <c r="K699">
        <f ca="1">Format!L699</f>
        <v>4</v>
      </c>
      <c r="L699">
        <v>1</v>
      </c>
      <c r="M699">
        <f t="shared" ca="1" si="21"/>
        <v>2.1535501206333022E-7</v>
      </c>
    </row>
    <row r="700" spans="1:13">
      <c r="A700" s="6" t="s">
        <v>1525</v>
      </c>
      <c r="B700">
        <f>Format!H700</f>
        <v>331411</v>
      </c>
      <c r="C700" t="str">
        <f>Format!G700</f>
        <v>US</v>
      </c>
      <c r="D700">
        <f ca="1">Format!J700</f>
        <v>1.3091224484479449E-7</v>
      </c>
      <c r="E700" s="6" t="s">
        <v>1</v>
      </c>
      <c r="F700" t="str">
        <f>Format!I700</f>
        <v>HFC-134a</v>
      </c>
      <c r="G700">
        <v>2013</v>
      </c>
      <c r="H700">
        <f ca="1">Format!K700</f>
        <v>4</v>
      </c>
      <c r="I700">
        <f t="shared" ca="1" si="22"/>
        <v>2</v>
      </c>
      <c r="J700">
        <v>1</v>
      </c>
      <c r="K700">
        <f ca="1">Format!L700</f>
        <v>4</v>
      </c>
      <c r="L700">
        <v>1</v>
      </c>
      <c r="M700">
        <f t="shared" ca="1" si="21"/>
        <v>1.3091224484479449E-7</v>
      </c>
    </row>
    <row r="701" spans="1:13">
      <c r="A701" s="6" t="s">
        <v>1525</v>
      </c>
      <c r="B701">
        <f>Format!H701</f>
        <v>331411</v>
      </c>
      <c r="C701" t="str">
        <f>Format!G701</f>
        <v>US</v>
      </c>
      <c r="D701">
        <f ca="1">Format!J701</f>
        <v>1.1572385850358541E-8</v>
      </c>
      <c r="E701" s="6" t="s">
        <v>1</v>
      </c>
      <c r="F701" t="str">
        <f>Format!I701</f>
        <v>HFC-125</v>
      </c>
      <c r="G701">
        <v>2013</v>
      </c>
      <c r="H701">
        <f ca="1">Format!K701</f>
        <v>4</v>
      </c>
      <c r="I701">
        <f t="shared" ca="1" si="22"/>
        <v>2</v>
      </c>
      <c r="J701">
        <v>1</v>
      </c>
      <c r="K701">
        <f ca="1">Format!L701</f>
        <v>4</v>
      </c>
      <c r="L701">
        <v>1</v>
      </c>
      <c r="M701">
        <f t="shared" ca="1" si="21"/>
        <v>1.1572385850358541E-8</v>
      </c>
    </row>
    <row r="702" spans="1:13">
      <c r="A702" s="6" t="s">
        <v>1525</v>
      </c>
      <c r="B702">
        <f>Format!H702</f>
        <v>331411</v>
      </c>
      <c r="C702" t="str">
        <f>Format!G702</f>
        <v>US</v>
      </c>
      <c r="D702">
        <f ca="1">Format!J702</f>
        <v>3.6588392480808387E-9</v>
      </c>
      <c r="E702" s="6" t="s">
        <v>1</v>
      </c>
      <c r="F702" t="str">
        <f>Format!I702</f>
        <v>HFC-32</v>
      </c>
      <c r="G702">
        <v>2013</v>
      </c>
      <c r="H702">
        <f ca="1">Format!K702</f>
        <v>4</v>
      </c>
      <c r="I702">
        <f t="shared" ca="1" si="22"/>
        <v>2</v>
      </c>
      <c r="J702">
        <v>1</v>
      </c>
      <c r="K702">
        <f ca="1">Format!L702</f>
        <v>4</v>
      </c>
      <c r="L702">
        <v>1</v>
      </c>
      <c r="M702">
        <f t="shared" ca="1" si="21"/>
        <v>3.6588392480808387E-9</v>
      </c>
    </row>
    <row r="703" spans="1:13">
      <c r="A703" s="6" t="s">
        <v>1525</v>
      </c>
      <c r="B703">
        <f>Format!H703</f>
        <v>331411</v>
      </c>
      <c r="C703" t="str">
        <f>Format!G703</f>
        <v>US</v>
      </c>
      <c r="D703">
        <f ca="1">Format!J703</f>
        <v>7.2378715998109219E-9</v>
      </c>
      <c r="E703" s="6" t="s">
        <v>1</v>
      </c>
      <c r="F703" t="str">
        <f>Format!I703</f>
        <v>HFC-143a</v>
      </c>
      <c r="G703">
        <v>2013</v>
      </c>
      <c r="H703">
        <f ca="1">Format!K703</f>
        <v>4</v>
      </c>
      <c r="I703">
        <f t="shared" ca="1" si="22"/>
        <v>2</v>
      </c>
      <c r="J703">
        <v>1</v>
      </c>
      <c r="K703">
        <f ca="1">Format!L703</f>
        <v>4</v>
      </c>
      <c r="L703">
        <v>1</v>
      </c>
      <c r="M703">
        <f t="shared" ca="1" si="21"/>
        <v>7.2378715998109219E-9</v>
      </c>
    </row>
    <row r="704" spans="1:13">
      <c r="A704" s="6" t="s">
        <v>1525</v>
      </c>
      <c r="B704">
        <f>Format!H704</f>
        <v>331411</v>
      </c>
      <c r="C704" t="str">
        <f>Format!G704</f>
        <v>US</v>
      </c>
      <c r="D704">
        <f ca="1">Format!J704</f>
        <v>2.0780863124005175E-8</v>
      </c>
      <c r="E704" s="6" t="s">
        <v>1</v>
      </c>
      <c r="F704" t="str">
        <f>Format!I704</f>
        <v>N2O</v>
      </c>
      <c r="G704">
        <v>2013</v>
      </c>
      <c r="H704">
        <f ca="1">Format!K704</f>
        <v>4</v>
      </c>
      <c r="I704">
        <f t="shared" ca="1" si="22"/>
        <v>2</v>
      </c>
      <c r="J704">
        <v>1</v>
      </c>
      <c r="K704">
        <f ca="1">Format!L704</f>
        <v>4</v>
      </c>
      <c r="L704">
        <v>1</v>
      </c>
      <c r="M704">
        <f t="shared" ca="1" si="21"/>
        <v>2.0780863124005175E-8</v>
      </c>
    </row>
    <row r="705" spans="1:13">
      <c r="A705" s="6" t="s">
        <v>1525</v>
      </c>
      <c r="B705">
        <f>Format!H705</f>
        <v>331411</v>
      </c>
      <c r="C705" t="str">
        <f>Format!G705</f>
        <v>US</v>
      </c>
      <c r="D705">
        <f ca="1">Format!J705</f>
        <v>3.2728149237420357E-10</v>
      </c>
      <c r="E705" s="6" t="s">
        <v>1</v>
      </c>
      <c r="F705" t="str">
        <f>Format!I705</f>
        <v>HFC-236fa</v>
      </c>
      <c r="G705">
        <v>2013</v>
      </c>
      <c r="H705">
        <f ca="1">Format!K705</f>
        <v>4</v>
      </c>
      <c r="I705">
        <f t="shared" ca="1" si="22"/>
        <v>2</v>
      </c>
      <c r="J705">
        <v>1</v>
      </c>
      <c r="K705">
        <f ca="1">Format!L705</f>
        <v>4</v>
      </c>
      <c r="L705">
        <v>1</v>
      </c>
      <c r="M705">
        <f t="shared" ca="1" si="21"/>
        <v>3.2728149237420357E-10</v>
      </c>
    </row>
    <row r="706" spans="1:13">
      <c r="A706" s="6" t="s">
        <v>1525</v>
      </c>
      <c r="B706">
        <f>Format!H706</f>
        <v>331419</v>
      </c>
      <c r="C706" t="str">
        <f>Format!G706</f>
        <v>US</v>
      </c>
      <c r="D706">
        <f ca="1">Format!J706</f>
        <v>0.27078856569574755</v>
      </c>
      <c r="E706" s="6" t="s">
        <v>1</v>
      </c>
      <c r="F706" t="str">
        <f>Format!I706</f>
        <v>CO2</v>
      </c>
      <c r="G706">
        <v>2013</v>
      </c>
      <c r="H706">
        <f ca="1">Format!K706</f>
        <v>3</v>
      </c>
      <c r="I706">
        <f t="shared" ca="1" si="22"/>
        <v>2</v>
      </c>
      <c r="J706">
        <v>1</v>
      </c>
      <c r="K706">
        <f ca="1">Format!L706</f>
        <v>4</v>
      </c>
      <c r="L706">
        <v>1</v>
      </c>
      <c r="M706">
        <f t="shared" ca="1" si="21"/>
        <v>0.27078856569574755</v>
      </c>
    </row>
    <row r="707" spans="1:13">
      <c r="A707" s="6" t="s">
        <v>1525</v>
      </c>
      <c r="B707">
        <f>Format!H707</f>
        <v>331419</v>
      </c>
      <c r="C707" t="str">
        <f>Format!G707</f>
        <v>US</v>
      </c>
      <c r="D707">
        <f ca="1">Format!J707</f>
        <v>1.970233429270147E-6</v>
      </c>
      <c r="E707" s="6" t="s">
        <v>1</v>
      </c>
      <c r="F707" t="str">
        <f>Format!I707</f>
        <v>CH4</v>
      </c>
      <c r="G707">
        <v>2013</v>
      </c>
      <c r="H707">
        <f ca="1">Format!K707</f>
        <v>4</v>
      </c>
      <c r="I707">
        <f t="shared" ca="1" si="22"/>
        <v>2</v>
      </c>
      <c r="J707">
        <v>1</v>
      </c>
      <c r="K707">
        <f ca="1">Format!L707</f>
        <v>4</v>
      </c>
      <c r="L707">
        <v>1</v>
      </c>
      <c r="M707">
        <f t="shared" ca="1" si="21"/>
        <v>1.970233429270147E-6</v>
      </c>
    </row>
    <row r="708" spans="1:13">
      <c r="A708" s="6" t="s">
        <v>1525</v>
      </c>
      <c r="B708">
        <f>Format!H708</f>
        <v>331419</v>
      </c>
      <c r="C708" t="str">
        <f>Format!G708</f>
        <v>US</v>
      </c>
      <c r="D708">
        <f ca="1">Format!J708</f>
        <v>0</v>
      </c>
      <c r="E708" s="6" t="s">
        <v>1</v>
      </c>
      <c r="F708" t="str">
        <f>Format!I708</f>
        <v>HFC-134a</v>
      </c>
      <c r="G708">
        <v>2013</v>
      </c>
      <c r="H708" t="str">
        <f ca="1">Format!K708</f>
        <v/>
      </c>
      <c r="I708">
        <f t="shared" ca="1" si="22"/>
        <v>2</v>
      </c>
      <c r="J708">
        <v>1</v>
      </c>
      <c r="K708">
        <f ca="1">Format!L708</f>
        <v>4</v>
      </c>
      <c r="L708">
        <v>1</v>
      </c>
      <c r="M708">
        <f t="shared" ref="M708:M771" ca="1" si="23">IFERROR(D708,"")</f>
        <v>0</v>
      </c>
    </row>
    <row r="709" spans="1:13">
      <c r="A709" s="6" t="s">
        <v>1525</v>
      </c>
      <c r="B709">
        <f>Format!H709</f>
        <v>331419</v>
      </c>
      <c r="C709" t="str">
        <f>Format!G709</f>
        <v>US</v>
      </c>
      <c r="D709">
        <f ca="1">Format!J709</f>
        <v>2.8912095664342134E-6</v>
      </c>
      <c r="E709" s="6" t="s">
        <v>1</v>
      </c>
      <c r="F709" t="str">
        <f>Format!I709</f>
        <v>SF6</v>
      </c>
      <c r="G709">
        <v>2013</v>
      </c>
      <c r="H709">
        <f ca="1">Format!K709</f>
        <v>4</v>
      </c>
      <c r="I709">
        <f t="shared" ca="1" si="22"/>
        <v>2</v>
      </c>
      <c r="J709">
        <v>1</v>
      </c>
      <c r="K709">
        <f ca="1">Format!L709</f>
        <v>4</v>
      </c>
      <c r="L709">
        <v>1</v>
      </c>
      <c r="M709">
        <f t="shared" ca="1" si="23"/>
        <v>2.8912095664342134E-6</v>
      </c>
    </row>
    <row r="710" spans="1:13">
      <c r="A710" s="6" t="s">
        <v>1525</v>
      </c>
      <c r="B710">
        <f>Format!H710</f>
        <v>331419</v>
      </c>
      <c r="C710" t="str">
        <f>Format!G710</f>
        <v>US</v>
      </c>
      <c r="D710">
        <f ca="1">Format!J710</f>
        <v>1.8786229280996061E-7</v>
      </c>
      <c r="E710" s="6" t="s">
        <v>1</v>
      </c>
      <c r="F710" t="str">
        <f>Format!I710</f>
        <v>N2O</v>
      </c>
      <c r="G710">
        <v>2013</v>
      </c>
      <c r="H710">
        <f ca="1">Format!K710</f>
        <v>4</v>
      </c>
      <c r="I710">
        <f t="shared" ca="1" si="22"/>
        <v>2</v>
      </c>
      <c r="J710">
        <v>1</v>
      </c>
      <c r="K710">
        <f ca="1">Format!L710</f>
        <v>4</v>
      </c>
      <c r="L710">
        <v>1</v>
      </c>
      <c r="M710">
        <f t="shared" ca="1" si="23"/>
        <v>1.8786229280996061E-7</v>
      </c>
    </row>
    <row r="711" spans="1:13">
      <c r="A711" s="6" t="s">
        <v>1525</v>
      </c>
      <c r="B711">
        <f>Format!H711</f>
        <v>331420</v>
      </c>
      <c r="C711" t="str">
        <f>Format!G711</f>
        <v>US</v>
      </c>
      <c r="D711">
        <f ca="1">Format!J711</f>
        <v>2.638502516281287E-2</v>
      </c>
      <c r="E711" s="6" t="s">
        <v>1</v>
      </c>
      <c r="F711" t="str">
        <f>Format!I711</f>
        <v>CO2</v>
      </c>
      <c r="G711">
        <v>2013</v>
      </c>
      <c r="H711">
        <f ca="1">Format!K711</f>
        <v>4</v>
      </c>
      <c r="I711">
        <f t="shared" ca="1" si="22"/>
        <v>2</v>
      </c>
      <c r="J711">
        <v>1</v>
      </c>
      <c r="K711">
        <f ca="1">Format!L711</f>
        <v>4</v>
      </c>
      <c r="L711">
        <v>1</v>
      </c>
      <c r="M711">
        <f t="shared" ca="1" si="23"/>
        <v>2.638502516281287E-2</v>
      </c>
    </row>
    <row r="712" spans="1:13">
      <c r="A712" s="6" t="s">
        <v>1525</v>
      </c>
      <c r="B712">
        <f>Format!H712</f>
        <v>331420</v>
      </c>
      <c r="C712" t="str">
        <f>Format!G712</f>
        <v>US</v>
      </c>
      <c r="D712">
        <f ca="1">Format!J712</f>
        <v>5.6226730995434853E-7</v>
      </c>
      <c r="E712" s="6" t="s">
        <v>1</v>
      </c>
      <c r="F712" t="str">
        <f>Format!I712</f>
        <v>CH4</v>
      </c>
      <c r="G712">
        <v>2013</v>
      </c>
      <c r="H712">
        <f ca="1">Format!K712</f>
        <v>4</v>
      </c>
      <c r="I712">
        <f t="shared" ca="1" si="22"/>
        <v>2</v>
      </c>
      <c r="J712">
        <v>1</v>
      </c>
      <c r="K712">
        <f ca="1">Format!L712</f>
        <v>4</v>
      </c>
      <c r="L712">
        <v>1</v>
      </c>
      <c r="M712">
        <f t="shared" ca="1" si="23"/>
        <v>5.6226730995434853E-7</v>
      </c>
    </row>
    <row r="713" spans="1:13">
      <c r="A713" s="6" t="s">
        <v>1525</v>
      </c>
      <c r="B713">
        <f>Format!H713</f>
        <v>331420</v>
      </c>
      <c r="C713" t="str">
        <f>Format!G713</f>
        <v>US</v>
      </c>
      <c r="D713">
        <f ca="1">Format!J713</f>
        <v>5.441748325459834E-8</v>
      </c>
      <c r="E713" s="6" t="s">
        <v>1</v>
      </c>
      <c r="F713" t="str">
        <f>Format!I713</f>
        <v>N2O</v>
      </c>
      <c r="G713">
        <v>2013</v>
      </c>
      <c r="H713">
        <f ca="1">Format!K713</f>
        <v>4</v>
      </c>
      <c r="I713">
        <f t="shared" ca="1" si="22"/>
        <v>2</v>
      </c>
      <c r="J713">
        <v>1</v>
      </c>
      <c r="K713">
        <f ca="1">Format!L713</f>
        <v>4</v>
      </c>
      <c r="L713">
        <v>1</v>
      </c>
      <c r="M713">
        <f t="shared" ca="1" si="23"/>
        <v>5.441748325459834E-8</v>
      </c>
    </row>
    <row r="714" spans="1:13">
      <c r="A714" s="6" t="s">
        <v>1525</v>
      </c>
      <c r="B714">
        <f>Format!H714</f>
        <v>331490</v>
      </c>
      <c r="C714" t="str">
        <f>Format!G714</f>
        <v>US</v>
      </c>
      <c r="D714">
        <f ca="1">Format!J714</f>
        <v>9.0269203344812129E-2</v>
      </c>
      <c r="E714" s="6" t="s">
        <v>1</v>
      </c>
      <c r="F714" t="str">
        <f>Format!I714</f>
        <v>CO2</v>
      </c>
      <c r="G714">
        <v>2013</v>
      </c>
      <c r="H714">
        <f ca="1">Format!K714</f>
        <v>3</v>
      </c>
      <c r="I714">
        <f t="shared" ca="1" si="22"/>
        <v>2</v>
      </c>
      <c r="J714">
        <v>1</v>
      </c>
      <c r="K714">
        <f ca="1">Format!L714</f>
        <v>4</v>
      </c>
      <c r="L714">
        <v>1</v>
      </c>
      <c r="M714">
        <f t="shared" ca="1" si="23"/>
        <v>9.0269203344812129E-2</v>
      </c>
    </row>
    <row r="715" spans="1:13">
      <c r="A715" s="6" t="s">
        <v>1525</v>
      </c>
      <c r="B715">
        <f>Format!H715</f>
        <v>331490</v>
      </c>
      <c r="C715" t="str">
        <f>Format!G715</f>
        <v>US</v>
      </c>
      <c r="D715">
        <f ca="1">Format!J715</f>
        <v>2.7302784756982771E-8</v>
      </c>
      <c r="E715" s="6" t="s">
        <v>1</v>
      </c>
      <c r="F715" t="str">
        <f>Format!I715</f>
        <v>HFC-134a</v>
      </c>
      <c r="G715">
        <v>2013</v>
      </c>
      <c r="H715">
        <f ca="1">Format!K715</f>
        <v>4</v>
      </c>
      <c r="I715">
        <f t="shared" ca="1" si="22"/>
        <v>2</v>
      </c>
      <c r="J715">
        <v>1</v>
      </c>
      <c r="K715">
        <f ca="1">Format!L715</f>
        <v>4</v>
      </c>
      <c r="L715">
        <v>1</v>
      </c>
      <c r="M715">
        <f t="shared" ca="1" si="23"/>
        <v>2.7302784756982771E-8</v>
      </c>
    </row>
    <row r="716" spans="1:13">
      <c r="A716" s="6" t="s">
        <v>1525</v>
      </c>
      <c r="B716">
        <f>Format!H716</f>
        <v>331490</v>
      </c>
      <c r="C716" t="str">
        <f>Format!G716</f>
        <v>US</v>
      </c>
      <c r="D716">
        <f ca="1">Format!J716</f>
        <v>2.8912095664342134E-6</v>
      </c>
      <c r="E716" s="6" t="s">
        <v>1</v>
      </c>
      <c r="F716" t="str">
        <f>Format!I716</f>
        <v>SF6</v>
      </c>
      <c r="G716">
        <v>2013</v>
      </c>
      <c r="H716">
        <f ca="1">Format!K716</f>
        <v>4</v>
      </c>
      <c r="I716">
        <f t="shared" ca="1" si="22"/>
        <v>2</v>
      </c>
      <c r="J716">
        <v>1</v>
      </c>
      <c r="K716">
        <f ca="1">Format!L716</f>
        <v>4</v>
      </c>
      <c r="L716">
        <v>1</v>
      </c>
      <c r="M716">
        <f t="shared" ca="1" si="23"/>
        <v>2.8912095664342134E-6</v>
      </c>
    </row>
    <row r="717" spans="1:13">
      <c r="A717" s="6" t="s">
        <v>1525</v>
      </c>
      <c r="B717">
        <f>Format!H717</f>
        <v>331490</v>
      </c>
      <c r="C717" t="str">
        <f>Format!G717</f>
        <v>US</v>
      </c>
      <c r="D717">
        <f ca="1">Format!J717</f>
        <v>1.2800372774652424E-6</v>
      </c>
      <c r="E717" s="6" t="s">
        <v>1</v>
      </c>
      <c r="F717" t="str">
        <f>Format!I717</f>
        <v>CH4</v>
      </c>
      <c r="G717">
        <v>2013</v>
      </c>
      <c r="H717">
        <f ca="1">Format!K717</f>
        <v>4</v>
      </c>
      <c r="I717">
        <f t="shared" ca="1" si="22"/>
        <v>2</v>
      </c>
      <c r="J717">
        <v>1</v>
      </c>
      <c r="K717">
        <f ca="1">Format!L717</f>
        <v>4</v>
      </c>
      <c r="L717">
        <v>1</v>
      </c>
      <c r="M717">
        <f t="shared" ca="1" si="23"/>
        <v>1.2800372774652424E-6</v>
      </c>
    </row>
    <row r="718" spans="1:13">
      <c r="A718" s="6" t="s">
        <v>1525</v>
      </c>
      <c r="B718">
        <f>Format!H718</f>
        <v>331490</v>
      </c>
      <c r="C718" t="str">
        <f>Format!G718</f>
        <v>US</v>
      </c>
      <c r="D718">
        <f ca="1">Format!J718</f>
        <v>1.2266932758942089E-7</v>
      </c>
      <c r="E718" s="6" t="s">
        <v>1</v>
      </c>
      <c r="F718" t="str">
        <f>Format!I718</f>
        <v>N2O</v>
      </c>
      <c r="G718">
        <v>2013</v>
      </c>
      <c r="H718">
        <f ca="1">Format!K718</f>
        <v>4</v>
      </c>
      <c r="I718">
        <f t="shared" ca="1" si="22"/>
        <v>2</v>
      </c>
      <c r="J718">
        <v>1</v>
      </c>
      <c r="K718">
        <f ca="1">Format!L718</f>
        <v>4</v>
      </c>
      <c r="L718">
        <v>1</v>
      </c>
      <c r="M718">
        <f t="shared" ca="1" si="23"/>
        <v>1.2266932758942089E-7</v>
      </c>
    </row>
    <row r="719" spans="1:13">
      <c r="A719" s="6" t="s">
        <v>1525</v>
      </c>
      <c r="B719">
        <f>Format!H719</f>
        <v>331490</v>
      </c>
      <c r="C719" t="str">
        <f>Format!G719</f>
        <v>US</v>
      </c>
      <c r="D719">
        <f ca="1">Format!J719</f>
        <v>2.4135126578241991E-9</v>
      </c>
      <c r="E719" s="6" t="s">
        <v>1</v>
      </c>
      <c r="F719" t="str">
        <f>Format!I719</f>
        <v>HFC-125</v>
      </c>
      <c r="G719">
        <v>2013</v>
      </c>
      <c r="H719">
        <f ca="1">Format!K719</f>
        <v>4</v>
      </c>
      <c r="I719">
        <f t="shared" ca="1" si="22"/>
        <v>2</v>
      </c>
      <c r="J719">
        <v>1</v>
      </c>
      <c r="K719">
        <f ca="1">Format!L719</f>
        <v>4</v>
      </c>
      <c r="L719">
        <v>1</v>
      </c>
      <c r="M719">
        <f t="shared" ca="1" si="23"/>
        <v>2.4135126578241991E-9</v>
      </c>
    </row>
    <row r="720" spans="1:13">
      <c r="A720" s="6" t="s">
        <v>1525</v>
      </c>
      <c r="B720">
        <f>Format!H720</f>
        <v>331490</v>
      </c>
      <c r="C720" t="str">
        <f>Format!G720</f>
        <v>US</v>
      </c>
      <c r="D720">
        <f ca="1">Format!J720</f>
        <v>7.6307988278091194E-10</v>
      </c>
      <c r="E720" s="6" t="s">
        <v>1</v>
      </c>
      <c r="F720" t="str">
        <f>Format!I720</f>
        <v>HFC-32</v>
      </c>
      <c r="G720">
        <v>2013</v>
      </c>
      <c r="H720">
        <f ca="1">Format!K720</f>
        <v>4</v>
      </c>
      <c r="I720">
        <f t="shared" ca="1" si="22"/>
        <v>2</v>
      </c>
      <c r="J720">
        <v>1</v>
      </c>
      <c r="K720">
        <f ca="1">Format!L720</f>
        <v>4</v>
      </c>
      <c r="L720">
        <v>1</v>
      </c>
      <c r="M720">
        <f t="shared" ca="1" si="23"/>
        <v>7.6307988278091194E-10</v>
      </c>
    </row>
    <row r="721" spans="1:13">
      <c r="A721" s="6" t="s">
        <v>1525</v>
      </c>
      <c r="B721">
        <f>Format!H721</f>
        <v>331490</v>
      </c>
      <c r="C721" t="str">
        <f>Format!G721</f>
        <v>US</v>
      </c>
      <c r="D721">
        <f ca="1">Format!J721</f>
        <v>1.5095154057025089E-9</v>
      </c>
      <c r="E721" s="6" t="s">
        <v>1</v>
      </c>
      <c r="F721" t="str">
        <f>Format!I721</f>
        <v>HFC-143a</v>
      </c>
      <c r="G721">
        <v>2013</v>
      </c>
      <c r="H721">
        <f ca="1">Format!K721</f>
        <v>4</v>
      </c>
      <c r="I721">
        <f t="shared" ca="1" si="22"/>
        <v>2</v>
      </c>
      <c r="J721">
        <v>1</v>
      </c>
      <c r="K721">
        <f ca="1">Format!L721</f>
        <v>4</v>
      </c>
      <c r="L721">
        <v>1</v>
      </c>
      <c r="M721">
        <f t="shared" ca="1" si="23"/>
        <v>1.5095154057025089E-9</v>
      </c>
    </row>
    <row r="722" spans="1:13">
      <c r="A722" s="6" t="s">
        <v>1525</v>
      </c>
      <c r="B722">
        <f>Format!H722</f>
        <v>331490</v>
      </c>
      <c r="C722" t="str">
        <f>Format!G722</f>
        <v>US</v>
      </c>
      <c r="D722">
        <f ca="1">Format!J722</f>
        <v>6.825714547810912E-11</v>
      </c>
      <c r="E722" s="6" t="s">
        <v>1</v>
      </c>
      <c r="F722" t="str">
        <f>Format!I722</f>
        <v>HFC-236fa</v>
      </c>
      <c r="G722">
        <v>2013</v>
      </c>
      <c r="H722">
        <f ca="1">Format!K722</f>
        <v>4</v>
      </c>
      <c r="I722">
        <f t="shared" ca="1" si="22"/>
        <v>2</v>
      </c>
      <c r="J722">
        <v>1</v>
      </c>
      <c r="K722">
        <f ca="1">Format!L722</f>
        <v>4</v>
      </c>
      <c r="L722">
        <v>1</v>
      </c>
      <c r="M722">
        <f t="shared" ca="1" si="23"/>
        <v>6.825714547810912E-11</v>
      </c>
    </row>
    <row r="723" spans="1:13">
      <c r="A723" s="6" t="s">
        <v>1525</v>
      </c>
      <c r="B723">
        <f>Format!H723</f>
        <v>331510</v>
      </c>
      <c r="C723" t="str">
        <f>Format!G723</f>
        <v>US</v>
      </c>
      <c r="D723">
        <f ca="1">Format!J723</f>
        <v>7.1924831416358914E-2</v>
      </c>
      <c r="E723" s="6" t="s">
        <v>1</v>
      </c>
      <c r="F723" t="str">
        <f>Format!I723</f>
        <v>CO2</v>
      </c>
      <c r="G723">
        <v>2013</v>
      </c>
      <c r="H723">
        <f ca="1">Format!K723</f>
        <v>4</v>
      </c>
      <c r="I723">
        <f t="shared" ca="1" si="22"/>
        <v>2</v>
      </c>
      <c r="J723">
        <v>1</v>
      </c>
      <c r="K723">
        <f ca="1">Format!L723</f>
        <v>4</v>
      </c>
      <c r="L723">
        <v>1</v>
      </c>
      <c r="M723">
        <f t="shared" ca="1" si="23"/>
        <v>7.1924831416358914E-2</v>
      </c>
    </row>
    <row r="724" spans="1:13">
      <c r="A724" s="6" t="s">
        <v>1525</v>
      </c>
      <c r="B724">
        <f>Format!H724</f>
        <v>331510</v>
      </c>
      <c r="C724" t="str">
        <f>Format!G724</f>
        <v>US</v>
      </c>
      <c r="D724">
        <f ca="1">Format!J724</f>
        <v>1.5761358027052188E-6</v>
      </c>
      <c r="E724" s="6" t="s">
        <v>1</v>
      </c>
      <c r="F724" t="str">
        <f>Format!I724</f>
        <v>CH4</v>
      </c>
      <c r="G724">
        <v>2013</v>
      </c>
      <c r="H724">
        <f ca="1">Format!K724</f>
        <v>4</v>
      </c>
      <c r="I724">
        <f t="shared" ca="1" si="22"/>
        <v>2</v>
      </c>
      <c r="J724">
        <v>1</v>
      </c>
      <c r="K724">
        <f ca="1">Format!L724</f>
        <v>4</v>
      </c>
      <c r="L724">
        <v>1</v>
      </c>
      <c r="M724">
        <f t="shared" ca="1" si="23"/>
        <v>1.5761358027052188E-6</v>
      </c>
    </row>
    <row r="725" spans="1:13">
      <c r="A725" s="6" t="s">
        <v>1525</v>
      </c>
      <c r="B725">
        <f>Format!H725</f>
        <v>331510</v>
      </c>
      <c r="C725" t="str">
        <f>Format!G725</f>
        <v>US</v>
      </c>
      <c r="D725">
        <f ca="1">Format!J725</f>
        <v>1.6131855920817434E-7</v>
      </c>
      <c r="E725" s="6" t="s">
        <v>1</v>
      </c>
      <c r="F725" t="str">
        <f>Format!I725</f>
        <v>N2O</v>
      </c>
      <c r="G725">
        <v>2013</v>
      </c>
      <c r="H725">
        <f ca="1">Format!K725</f>
        <v>4</v>
      </c>
      <c r="I725">
        <f t="shared" ca="1" si="22"/>
        <v>2</v>
      </c>
      <c r="J725">
        <v>1</v>
      </c>
      <c r="K725">
        <f ca="1">Format!L725</f>
        <v>4</v>
      </c>
      <c r="L725">
        <v>1</v>
      </c>
      <c r="M725">
        <f t="shared" ca="1" si="23"/>
        <v>1.6131855920817434E-7</v>
      </c>
    </row>
    <row r="726" spans="1:13">
      <c r="A726" s="6" t="s">
        <v>1525</v>
      </c>
      <c r="B726">
        <f>Format!H726</f>
        <v>331510</v>
      </c>
      <c r="C726" t="str">
        <f>Format!G726</f>
        <v>US</v>
      </c>
      <c r="D726">
        <f ca="1">Format!J726</f>
        <v>2.6475692397411242E-8</v>
      </c>
      <c r="E726" s="6" t="s">
        <v>1</v>
      </c>
      <c r="F726" t="str">
        <f>Format!I726</f>
        <v>HFC-134a</v>
      </c>
      <c r="G726">
        <v>2013</v>
      </c>
      <c r="H726">
        <f ca="1">Format!K726</f>
        <v>4</v>
      </c>
      <c r="I726">
        <f t="shared" ca="1" si="22"/>
        <v>2</v>
      </c>
      <c r="J726">
        <v>1</v>
      </c>
      <c r="K726">
        <f ca="1">Format!L726</f>
        <v>4</v>
      </c>
      <c r="L726">
        <v>1</v>
      </c>
      <c r="M726">
        <f t="shared" ca="1" si="23"/>
        <v>2.6475692397411242E-8</v>
      </c>
    </row>
    <row r="727" spans="1:13">
      <c r="A727" s="6" t="s">
        <v>1525</v>
      </c>
      <c r="B727">
        <f>Format!H727</f>
        <v>331510</v>
      </c>
      <c r="C727" t="str">
        <f>Format!G727</f>
        <v>US</v>
      </c>
      <c r="D727">
        <f ca="1">Format!J727</f>
        <v>2.3403993143765112E-9</v>
      </c>
      <c r="E727" s="6" t="s">
        <v>1</v>
      </c>
      <c r="F727" t="str">
        <f>Format!I727</f>
        <v>HFC-125</v>
      </c>
      <c r="G727">
        <v>2013</v>
      </c>
      <c r="H727">
        <f ca="1">Format!K727</f>
        <v>4</v>
      </c>
      <c r="I727">
        <f t="shared" ca="1" si="22"/>
        <v>2</v>
      </c>
      <c r="J727">
        <v>1</v>
      </c>
      <c r="K727">
        <f ca="1">Format!L727</f>
        <v>4</v>
      </c>
      <c r="L727">
        <v>1</v>
      </c>
      <c r="M727">
        <f t="shared" ca="1" si="23"/>
        <v>2.3403993143765112E-9</v>
      </c>
    </row>
    <row r="728" spans="1:13">
      <c r="A728" s="6" t="s">
        <v>1525</v>
      </c>
      <c r="B728">
        <f>Format!H728</f>
        <v>331510</v>
      </c>
      <c r="C728" t="str">
        <f>Format!G728</f>
        <v>US</v>
      </c>
      <c r="D728">
        <f ca="1">Format!J728</f>
        <v>7.3996364953186884E-10</v>
      </c>
      <c r="E728" s="6" t="s">
        <v>1</v>
      </c>
      <c r="F728" t="str">
        <f>Format!I728</f>
        <v>HFC-32</v>
      </c>
      <c r="G728">
        <v>2013</v>
      </c>
      <c r="H728">
        <f ca="1">Format!K728</f>
        <v>4</v>
      </c>
      <c r="I728">
        <f t="shared" ca="1" si="22"/>
        <v>2</v>
      </c>
      <c r="J728">
        <v>1</v>
      </c>
      <c r="K728">
        <f ca="1">Format!L728</f>
        <v>4</v>
      </c>
      <c r="L728">
        <v>1</v>
      </c>
      <c r="M728">
        <f t="shared" ca="1" si="23"/>
        <v>7.3996364953186884E-10</v>
      </c>
    </row>
    <row r="729" spans="1:13">
      <c r="A729" s="6" t="s">
        <v>1525</v>
      </c>
      <c r="B729">
        <f>Format!H729</f>
        <v>331510</v>
      </c>
      <c r="C729" t="str">
        <f>Format!G729</f>
        <v>US</v>
      </c>
      <c r="D729">
        <f ca="1">Format!J729</f>
        <v>1.4637871523457609E-9</v>
      </c>
      <c r="E729" s="6" t="s">
        <v>1</v>
      </c>
      <c r="F729" t="str">
        <f>Format!I729</f>
        <v>HFC-143a</v>
      </c>
      <c r="G729">
        <v>2013</v>
      </c>
      <c r="H729">
        <f ca="1">Format!K729</f>
        <v>4</v>
      </c>
      <c r="I729">
        <f t="shared" ca="1" si="22"/>
        <v>2</v>
      </c>
      <c r="J729">
        <v>1</v>
      </c>
      <c r="K729">
        <f ca="1">Format!L729</f>
        <v>4</v>
      </c>
      <c r="L729">
        <v>1</v>
      </c>
      <c r="M729">
        <f t="shared" ca="1" si="23"/>
        <v>1.4637871523457609E-9</v>
      </c>
    </row>
    <row r="730" spans="1:13">
      <c r="A730" s="6" t="s">
        <v>1525</v>
      </c>
      <c r="B730">
        <f>Format!H730</f>
        <v>331510</v>
      </c>
      <c r="C730" t="str">
        <f>Format!G730</f>
        <v>US</v>
      </c>
      <c r="D730">
        <f ca="1">Format!J730</f>
        <v>6.6189409017758929E-11</v>
      </c>
      <c r="E730" s="6" t="s">
        <v>1</v>
      </c>
      <c r="F730" t="str">
        <f>Format!I730</f>
        <v>HFC-236fa</v>
      </c>
      <c r="G730">
        <v>2013</v>
      </c>
      <c r="H730">
        <f ca="1">Format!K730</f>
        <v>4</v>
      </c>
      <c r="I730">
        <f t="shared" ca="1" si="22"/>
        <v>2</v>
      </c>
      <c r="J730">
        <v>1</v>
      </c>
      <c r="K730">
        <f ca="1">Format!L730</f>
        <v>4</v>
      </c>
      <c r="L730">
        <v>1</v>
      </c>
      <c r="M730">
        <f t="shared" ca="1" si="23"/>
        <v>6.6189409017758929E-11</v>
      </c>
    </row>
    <row r="731" spans="1:13">
      <c r="A731" s="6" t="s">
        <v>1525</v>
      </c>
      <c r="B731">
        <f>Format!H731</f>
        <v>331520</v>
      </c>
      <c r="C731" t="str">
        <f>Format!G731</f>
        <v>US</v>
      </c>
      <c r="D731">
        <f ca="1">Format!J731</f>
        <v>0.1160221947689328</v>
      </c>
      <c r="E731" s="6" t="s">
        <v>1</v>
      </c>
      <c r="F731" t="str">
        <f>Format!I731</f>
        <v>CO2</v>
      </c>
      <c r="G731">
        <v>2013</v>
      </c>
      <c r="H731">
        <f ca="1">Format!K731</f>
        <v>4</v>
      </c>
      <c r="I731">
        <f t="shared" ca="1" si="22"/>
        <v>2</v>
      </c>
      <c r="J731">
        <v>1</v>
      </c>
      <c r="K731">
        <f ca="1">Format!L731</f>
        <v>4</v>
      </c>
      <c r="L731">
        <v>1</v>
      </c>
      <c r="M731">
        <f t="shared" ca="1" si="23"/>
        <v>0.1160221947689328</v>
      </c>
    </row>
    <row r="732" spans="1:13">
      <c r="A732" s="6" t="s">
        <v>1525</v>
      </c>
      <c r="B732">
        <f>Format!H732</f>
        <v>331520</v>
      </c>
      <c r="C732" t="str">
        <f>Format!G732</f>
        <v>US</v>
      </c>
      <c r="D732">
        <f ca="1">Format!J732</f>
        <v>0</v>
      </c>
      <c r="E732" s="6" t="s">
        <v>1</v>
      </c>
      <c r="F732" t="str">
        <f>Format!I732</f>
        <v>HFC-134a</v>
      </c>
      <c r="G732">
        <v>2013</v>
      </c>
      <c r="H732" t="str">
        <f ca="1">Format!K732</f>
        <v/>
      </c>
      <c r="I732">
        <f t="shared" ca="1" si="22"/>
        <v>2</v>
      </c>
      <c r="J732">
        <v>1</v>
      </c>
      <c r="K732">
        <f ca="1">Format!L732</f>
        <v>4</v>
      </c>
      <c r="L732">
        <v>1</v>
      </c>
      <c r="M732">
        <f t="shared" ca="1" si="23"/>
        <v>0</v>
      </c>
    </row>
    <row r="733" spans="1:13">
      <c r="A733" s="6" t="s">
        <v>1525</v>
      </c>
      <c r="B733">
        <f>Format!H733</f>
        <v>331520</v>
      </c>
      <c r="C733" t="str">
        <f>Format!G733</f>
        <v>US</v>
      </c>
      <c r="D733">
        <f ca="1">Format!J733</f>
        <v>2.8912095664342134E-6</v>
      </c>
      <c r="E733" s="6" t="s">
        <v>1</v>
      </c>
      <c r="F733" t="str">
        <f>Format!I733</f>
        <v>SF6</v>
      </c>
      <c r="G733">
        <v>2013</v>
      </c>
      <c r="H733">
        <f ca="1">Format!K733</f>
        <v>4</v>
      </c>
      <c r="I733">
        <f t="shared" ca="1" si="22"/>
        <v>2</v>
      </c>
      <c r="J733">
        <v>1</v>
      </c>
      <c r="K733">
        <f ca="1">Format!L733</f>
        <v>4</v>
      </c>
      <c r="L733">
        <v>1</v>
      </c>
      <c r="M733">
        <f t="shared" ca="1" si="23"/>
        <v>2.8912095664342134E-6</v>
      </c>
    </row>
    <row r="734" spans="1:13">
      <c r="A734" s="6" t="s">
        <v>1525</v>
      </c>
      <c r="B734">
        <f>Format!H734</f>
        <v>331520</v>
      </c>
      <c r="C734" t="str">
        <f>Format!G734</f>
        <v>US</v>
      </c>
      <c r="D734">
        <f ca="1">Format!J734</f>
        <v>2.4766062065401665E-6</v>
      </c>
      <c r="E734" s="6" t="s">
        <v>1</v>
      </c>
      <c r="F734" t="str">
        <f>Format!I734</f>
        <v>CH4</v>
      </c>
      <c r="G734">
        <v>2013</v>
      </c>
      <c r="H734">
        <f ca="1">Format!K734</f>
        <v>4</v>
      </c>
      <c r="I734">
        <f t="shared" ca="1" si="22"/>
        <v>2</v>
      </c>
      <c r="J734">
        <v>1</v>
      </c>
      <c r="K734">
        <f ca="1">Format!L734</f>
        <v>4</v>
      </c>
      <c r="L734">
        <v>1</v>
      </c>
      <c r="M734">
        <f t="shared" ca="1" si="23"/>
        <v>2.4766062065401665E-6</v>
      </c>
    </row>
    <row r="735" spans="1:13">
      <c r="A735" s="6" t="s">
        <v>1525</v>
      </c>
      <c r="B735">
        <f>Format!H735</f>
        <v>331520</v>
      </c>
      <c r="C735" t="str">
        <f>Format!G735</f>
        <v>US</v>
      </c>
      <c r="D735">
        <f ca="1">Format!J735</f>
        <v>2.3980149680393299E-7</v>
      </c>
      <c r="E735" s="6" t="s">
        <v>1</v>
      </c>
      <c r="F735" t="str">
        <f>Format!I735</f>
        <v>N2O</v>
      </c>
      <c r="G735">
        <v>2013</v>
      </c>
      <c r="H735">
        <f ca="1">Format!K735</f>
        <v>4</v>
      </c>
      <c r="I735">
        <f t="shared" ca="1" si="22"/>
        <v>2</v>
      </c>
      <c r="J735">
        <v>1</v>
      </c>
      <c r="K735">
        <f ca="1">Format!L735</f>
        <v>4</v>
      </c>
      <c r="L735">
        <v>1</v>
      </c>
      <c r="M735">
        <f t="shared" ca="1" si="23"/>
        <v>2.3980149680393299E-7</v>
      </c>
    </row>
    <row r="736" spans="1:13">
      <c r="A736" s="6" t="s">
        <v>1525</v>
      </c>
      <c r="B736">
        <f>Format!H736</f>
        <v>332114</v>
      </c>
      <c r="C736" t="str">
        <f>Format!G736</f>
        <v>US</v>
      </c>
      <c r="D736">
        <f ca="1">Format!J736</f>
        <v>5.3981525339076762E-2</v>
      </c>
      <c r="E736" s="6" t="s">
        <v>1</v>
      </c>
      <c r="F736" t="str">
        <f>Format!I736</f>
        <v>CO2</v>
      </c>
      <c r="G736">
        <v>2013</v>
      </c>
      <c r="H736">
        <f ca="1">Format!K736</f>
        <v>4</v>
      </c>
      <c r="I736">
        <f t="shared" ca="1" si="22"/>
        <v>2</v>
      </c>
      <c r="J736">
        <v>1</v>
      </c>
      <c r="K736">
        <f ca="1">Format!L736</f>
        <v>4</v>
      </c>
      <c r="L736">
        <v>1</v>
      </c>
      <c r="M736">
        <f t="shared" ca="1" si="23"/>
        <v>5.3981525339076762E-2</v>
      </c>
    </row>
    <row r="737" spans="1:13">
      <c r="A737" s="6" t="s">
        <v>1525</v>
      </c>
      <c r="B737">
        <f>Format!H737</f>
        <v>332114</v>
      </c>
      <c r="C737" t="str">
        <f>Format!G737</f>
        <v>US</v>
      </c>
      <c r="D737">
        <f ca="1">Format!J737</f>
        <v>1.1825393185749702E-6</v>
      </c>
      <c r="E737" s="6" t="s">
        <v>1</v>
      </c>
      <c r="F737" t="str">
        <f>Format!I737</f>
        <v>CH4</v>
      </c>
      <c r="G737">
        <v>2013</v>
      </c>
      <c r="H737">
        <f ca="1">Format!K737</f>
        <v>4</v>
      </c>
      <c r="I737">
        <f t="shared" ca="1" si="22"/>
        <v>2</v>
      </c>
      <c r="J737">
        <v>1</v>
      </c>
      <c r="K737">
        <f ca="1">Format!L737</f>
        <v>4</v>
      </c>
      <c r="L737">
        <v>1</v>
      </c>
      <c r="M737">
        <f t="shared" ca="1" si="23"/>
        <v>1.1825393185749702E-6</v>
      </c>
    </row>
    <row r="738" spans="1:13">
      <c r="A738" s="6" t="s">
        <v>1525</v>
      </c>
      <c r="B738">
        <f>Format!H738</f>
        <v>332114</v>
      </c>
      <c r="C738" t="str">
        <f>Format!G738</f>
        <v>US</v>
      </c>
      <c r="D738">
        <f ca="1">Format!J738</f>
        <v>1.2339528522283388E-7</v>
      </c>
      <c r="E738" s="6" t="s">
        <v>1</v>
      </c>
      <c r="F738" t="str">
        <f>Format!I738</f>
        <v>HFC-134a</v>
      </c>
      <c r="G738">
        <v>2013</v>
      </c>
      <c r="H738">
        <f ca="1">Format!K738</f>
        <v>4</v>
      </c>
      <c r="I738">
        <f t="shared" ca="1" si="22"/>
        <v>2</v>
      </c>
      <c r="J738">
        <v>1</v>
      </c>
      <c r="K738">
        <f ca="1">Format!L738</f>
        <v>4</v>
      </c>
      <c r="L738">
        <v>1</v>
      </c>
      <c r="M738">
        <f t="shared" ca="1" si="23"/>
        <v>1.2339528522283388E-7</v>
      </c>
    </row>
    <row r="739" spans="1:13">
      <c r="A739" s="6" t="s">
        <v>1525</v>
      </c>
      <c r="B739">
        <f>Format!H739</f>
        <v>332114</v>
      </c>
      <c r="C739" t="str">
        <f>Format!G739</f>
        <v>US</v>
      </c>
      <c r="D739">
        <f ca="1">Format!J739</f>
        <v>1.2095204232417018E-7</v>
      </c>
      <c r="E739" s="6" t="s">
        <v>1</v>
      </c>
      <c r="F739" t="str">
        <f>Format!I739</f>
        <v>N2O</v>
      </c>
      <c r="G739">
        <v>2013</v>
      </c>
      <c r="H739">
        <f ca="1">Format!K739</f>
        <v>4</v>
      </c>
      <c r="I739">
        <f t="shared" ca="1" si="22"/>
        <v>2</v>
      </c>
      <c r="J739">
        <v>1</v>
      </c>
      <c r="K739">
        <f ca="1">Format!L739</f>
        <v>4</v>
      </c>
      <c r="L739">
        <v>1</v>
      </c>
      <c r="M739">
        <f t="shared" ca="1" si="23"/>
        <v>1.2095204232417018E-7</v>
      </c>
    </row>
    <row r="740" spans="1:13">
      <c r="A740" s="6" t="s">
        <v>1525</v>
      </c>
      <c r="B740">
        <f>Format!H740</f>
        <v>332114</v>
      </c>
      <c r="C740" t="str">
        <f>Format!G740</f>
        <v>US</v>
      </c>
      <c r="D740">
        <f ca="1">Format!J740</f>
        <v>1.0907901353358087E-8</v>
      </c>
      <c r="E740" s="6" t="s">
        <v>1</v>
      </c>
      <c r="F740" t="str">
        <f>Format!I740</f>
        <v>HFC-125</v>
      </c>
      <c r="G740">
        <v>2013</v>
      </c>
      <c r="H740">
        <f ca="1">Format!K740</f>
        <v>4</v>
      </c>
      <c r="I740">
        <f t="shared" ca="1" si="22"/>
        <v>2</v>
      </c>
      <c r="J740">
        <v>1</v>
      </c>
      <c r="K740">
        <f ca="1">Format!L740</f>
        <v>4</v>
      </c>
      <c r="L740">
        <v>1</v>
      </c>
      <c r="M740">
        <f t="shared" ca="1" si="23"/>
        <v>1.0907901353358087E-8</v>
      </c>
    </row>
    <row r="741" spans="1:13">
      <c r="A741" s="6" t="s">
        <v>1525</v>
      </c>
      <c r="B741">
        <f>Format!H741</f>
        <v>332114</v>
      </c>
      <c r="C741" t="str">
        <f>Format!G741</f>
        <v>US</v>
      </c>
      <c r="D741">
        <f ca="1">Format!J741</f>
        <v>3.4487492987130355E-9</v>
      </c>
      <c r="E741" s="6" t="s">
        <v>1</v>
      </c>
      <c r="F741" t="str">
        <f>Format!I741</f>
        <v>HFC-32</v>
      </c>
      <c r="G741">
        <v>2013</v>
      </c>
      <c r="H741">
        <f ca="1">Format!K741</f>
        <v>4</v>
      </c>
      <c r="I741">
        <f t="shared" ca="1" si="22"/>
        <v>2</v>
      </c>
      <c r="J741">
        <v>1</v>
      </c>
      <c r="K741">
        <f ca="1">Format!L741</f>
        <v>4</v>
      </c>
      <c r="L741">
        <v>1</v>
      </c>
      <c r="M741">
        <f t="shared" ca="1" si="23"/>
        <v>3.4487492987130355E-9</v>
      </c>
    </row>
    <row r="742" spans="1:13">
      <c r="A742" s="6" t="s">
        <v>1525</v>
      </c>
      <c r="B742">
        <f>Format!H742</f>
        <v>332114</v>
      </c>
      <c r="C742" t="str">
        <f>Format!G742</f>
        <v>US</v>
      </c>
      <c r="D742">
        <f ca="1">Format!J742</f>
        <v>6.8222741999709208E-9</v>
      </c>
      <c r="E742" s="6" t="s">
        <v>1</v>
      </c>
      <c r="F742" t="str">
        <f>Format!I742</f>
        <v>HFC-143a</v>
      </c>
      <c r="G742">
        <v>2013</v>
      </c>
      <c r="H742">
        <f ca="1">Format!K742</f>
        <v>4</v>
      </c>
      <c r="I742">
        <f t="shared" ca="1" si="22"/>
        <v>2</v>
      </c>
      <c r="J742">
        <v>1</v>
      </c>
      <c r="K742">
        <f ca="1">Format!L742</f>
        <v>4</v>
      </c>
      <c r="L742">
        <v>1</v>
      </c>
      <c r="M742">
        <f t="shared" ca="1" si="23"/>
        <v>6.8222741999709208E-9</v>
      </c>
    </row>
    <row r="743" spans="1:13">
      <c r="A743" s="6" t="s">
        <v>1525</v>
      </c>
      <c r="B743">
        <f>Format!H743</f>
        <v>332114</v>
      </c>
      <c r="C743" t="str">
        <f>Format!G743</f>
        <v>US</v>
      </c>
      <c r="D743">
        <f ca="1">Format!J743</f>
        <v>3.0848904277478993E-10</v>
      </c>
      <c r="E743" s="6" t="s">
        <v>1</v>
      </c>
      <c r="F743" t="str">
        <f>Format!I743</f>
        <v>HFC-236fa</v>
      </c>
      <c r="G743">
        <v>2013</v>
      </c>
      <c r="H743">
        <f ca="1">Format!K743</f>
        <v>4</v>
      </c>
      <c r="I743">
        <f t="shared" ca="1" si="22"/>
        <v>2</v>
      </c>
      <c r="J743">
        <v>1</v>
      </c>
      <c r="K743">
        <f ca="1">Format!L743</f>
        <v>4</v>
      </c>
      <c r="L743">
        <v>1</v>
      </c>
      <c r="M743">
        <f t="shared" ca="1" si="23"/>
        <v>3.0848904277478993E-10</v>
      </c>
    </row>
    <row r="744" spans="1:13">
      <c r="A744" s="6" t="s">
        <v>1525</v>
      </c>
      <c r="B744">
        <f>Format!H744</f>
        <v>332200</v>
      </c>
      <c r="C744" t="str">
        <f>Format!G744</f>
        <v>US</v>
      </c>
      <c r="D744">
        <f ca="1">Format!J744</f>
        <v>4.0690634270222951E-2</v>
      </c>
      <c r="E744" s="6" t="s">
        <v>1</v>
      </c>
      <c r="F744" t="str">
        <f>Format!I744</f>
        <v>CO2</v>
      </c>
      <c r="G744">
        <v>2013</v>
      </c>
      <c r="H744">
        <f ca="1">Format!K744</f>
        <v>4</v>
      </c>
      <c r="I744">
        <f t="shared" ref="I744:I807" ca="1" si="24">IF(H744=2,1,2)</f>
        <v>2</v>
      </c>
      <c r="J744">
        <v>1</v>
      </c>
      <c r="K744">
        <f ca="1">Format!L744</f>
        <v>4</v>
      </c>
      <c r="L744">
        <v>1</v>
      </c>
      <c r="M744">
        <f t="shared" ca="1" si="23"/>
        <v>4.0690634270222951E-2</v>
      </c>
    </row>
    <row r="745" spans="1:13">
      <c r="A745" s="6" t="s">
        <v>1525</v>
      </c>
      <c r="B745">
        <f>Format!H745</f>
        <v>332200</v>
      </c>
      <c r="C745" t="str">
        <f>Format!G745</f>
        <v>US</v>
      </c>
      <c r="D745">
        <f ca="1">Format!J745</f>
        <v>8.8834442137696251E-7</v>
      </c>
      <c r="E745" s="6" t="s">
        <v>1</v>
      </c>
      <c r="F745" t="str">
        <f>Format!I745</f>
        <v>CH4</v>
      </c>
      <c r="G745">
        <v>2013</v>
      </c>
      <c r="H745">
        <f ca="1">Format!K745</f>
        <v>4</v>
      </c>
      <c r="I745">
        <f t="shared" ca="1" si="24"/>
        <v>2</v>
      </c>
      <c r="J745">
        <v>1</v>
      </c>
      <c r="K745">
        <f ca="1">Format!L745</f>
        <v>4</v>
      </c>
      <c r="L745">
        <v>1</v>
      </c>
      <c r="M745">
        <f t="shared" ca="1" si="23"/>
        <v>8.8834442137696251E-7</v>
      </c>
    </row>
    <row r="746" spans="1:13">
      <c r="A746" s="6" t="s">
        <v>1525</v>
      </c>
      <c r="B746">
        <f>Format!H746</f>
        <v>332200</v>
      </c>
      <c r="C746" t="str">
        <f>Format!G746</f>
        <v>US</v>
      </c>
      <c r="D746">
        <f ca="1">Format!J746</f>
        <v>4.7341143663118513E-8</v>
      </c>
      <c r="E746" s="6" t="s">
        <v>1</v>
      </c>
      <c r="F746" t="str">
        <f>Format!I746</f>
        <v>HFC-134a</v>
      </c>
      <c r="G746">
        <v>2013</v>
      </c>
      <c r="H746">
        <f ca="1">Format!K746</f>
        <v>4</v>
      </c>
      <c r="I746">
        <f t="shared" ca="1" si="24"/>
        <v>2</v>
      </c>
      <c r="J746">
        <v>1</v>
      </c>
      <c r="K746">
        <f ca="1">Format!L746</f>
        <v>4</v>
      </c>
      <c r="L746">
        <v>1</v>
      </c>
      <c r="M746">
        <f t="shared" ca="1" si="23"/>
        <v>4.7341143663118513E-8</v>
      </c>
    </row>
    <row r="747" spans="1:13">
      <c r="A747" s="6" t="s">
        <v>1525</v>
      </c>
      <c r="B747">
        <f>Format!H747</f>
        <v>332200</v>
      </c>
      <c r="C747" t="str">
        <f>Format!G747</f>
        <v>US</v>
      </c>
      <c r="D747">
        <f ca="1">Format!J747</f>
        <v>9.022971278716292E-8</v>
      </c>
      <c r="E747" s="6" t="s">
        <v>1</v>
      </c>
      <c r="F747" t="str">
        <f>Format!I747</f>
        <v>N2O</v>
      </c>
      <c r="G747">
        <v>2013</v>
      </c>
      <c r="H747">
        <f ca="1">Format!K747</f>
        <v>4</v>
      </c>
      <c r="I747">
        <f t="shared" ca="1" si="24"/>
        <v>2</v>
      </c>
      <c r="J747">
        <v>1</v>
      </c>
      <c r="K747">
        <f ca="1">Format!L747</f>
        <v>4</v>
      </c>
      <c r="L747">
        <v>1</v>
      </c>
      <c r="M747">
        <f t="shared" ca="1" si="23"/>
        <v>9.022971278716292E-8</v>
      </c>
    </row>
    <row r="748" spans="1:13">
      <c r="A748" s="6" t="s">
        <v>1525</v>
      </c>
      <c r="B748">
        <f>Format!H748</f>
        <v>332200</v>
      </c>
      <c r="C748" t="str">
        <f>Format!G748</f>
        <v>US</v>
      </c>
      <c r="D748">
        <f ca="1">Format!J748</f>
        <v>4.1848643090367717E-9</v>
      </c>
      <c r="E748" s="6" t="s">
        <v>1</v>
      </c>
      <c r="F748" t="str">
        <f>Format!I748</f>
        <v>HFC-125</v>
      </c>
      <c r="G748">
        <v>2013</v>
      </c>
      <c r="H748">
        <f ca="1">Format!K748</f>
        <v>4</v>
      </c>
      <c r="I748">
        <f t="shared" ca="1" si="24"/>
        <v>2</v>
      </c>
      <c r="J748">
        <v>1</v>
      </c>
      <c r="K748">
        <f ca="1">Format!L748</f>
        <v>4</v>
      </c>
      <c r="L748">
        <v>1</v>
      </c>
      <c r="M748">
        <f t="shared" ca="1" si="23"/>
        <v>4.1848643090367717E-9</v>
      </c>
    </row>
    <row r="749" spans="1:13">
      <c r="A749" s="6" t="s">
        <v>1525</v>
      </c>
      <c r="B749">
        <f>Format!H749</f>
        <v>332200</v>
      </c>
      <c r="C749" t="str">
        <f>Format!G749</f>
        <v>US</v>
      </c>
      <c r="D749">
        <f ca="1">Format!J749</f>
        <v>1.3231278303187623E-9</v>
      </c>
      <c r="E749" s="6" t="s">
        <v>1</v>
      </c>
      <c r="F749" t="str">
        <f>Format!I749</f>
        <v>HFC-32</v>
      </c>
      <c r="G749">
        <v>2013</v>
      </c>
      <c r="H749">
        <f ca="1">Format!K749</f>
        <v>4</v>
      </c>
      <c r="I749">
        <f t="shared" ca="1" si="24"/>
        <v>2</v>
      </c>
      <c r="J749">
        <v>1</v>
      </c>
      <c r="K749">
        <f ca="1">Format!L749</f>
        <v>4</v>
      </c>
      <c r="L749">
        <v>1</v>
      </c>
      <c r="M749">
        <f t="shared" ca="1" si="23"/>
        <v>1.3231278303187623E-9</v>
      </c>
    </row>
    <row r="750" spans="1:13">
      <c r="A750" s="6" t="s">
        <v>1525</v>
      </c>
      <c r="B750">
        <f>Format!H750</f>
        <v>332200</v>
      </c>
      <c r="C750" t="str">
        <f>Format!G750</f>
        <v>US</v>
      </c>
      <c r="D750">
        <f ca="1">Format!J750</f>
        <v>2.6173954898419813E-9</v>
      </c>
      <c r="E750" s="6" t="s">
        <v>1</v>
      </c>
      <c r="F750" t="str">
        <f>Format!I750</f>
        <v>HFC-143a</v>
      </c>
      <c r="G750">
        <v>2013</v>
      </c>
      <c r="H750">
        <f ca="1">Format!K750</f>
        <v>4</v>
      </c>
      <c r="I750">
        <f t="shared" ca="1" si="24"/>
        <v>2</v>
      </c>
      <c r="J750">
        <v>1</v>
      </c>
      <c r="K750">
        <f ca="1">Format!L750</f>
        <v>4</v>
      </c>
      <c r="L750">
        <v>1</v>
      </c>
      <c r="M750">
        <f t="shared" ca="1" si="23"/>
        <v>2.6173954898419813E-9</v>
      </c>
    </row>
    <row r="751" spans="1:13">
      <c r="A751" s="6" t="s">
        <v>1525</v>
      </c>
      <c r="B751">
        <f>Format!H751</f>
        <v>332200</v>
      </c>
      <c r="C751" t="str">
        <f>Format!G751</f>
        <v>US</v>
      </c>
      <c r="D751">
        <f ca="1">Format!J751</f>
        <v>1.1835317748264161E-10</v>
      </c>
      <c r="E751" s="6" t="s">
        <v>1</v>
      </c>
      <c r="F751" t="str">
        <f>Format!I751</f>
        <v>HFC-236fa</v>
      </c>
      <c r="G751">
        <v>2013</v>
      </c>
      <c r="H751">
        <f ca="1">Format!K751</f>
        <v>4</v>
      </c>
      <c r="I751">
        <f t="shared" ca="1" si="24"/>
        <v>2</v>
      </c>
      <c r="J751">
        <v>1</v>
      </c>
      <c r="K751">
        <f ca="1">Format!L751</f>
        <v>4</v>
      </c>
      <c r="L751">
        <v>1</v>
      </c>
      <c r="M751">
        <f t="shared" ca="1" si="23"/>
        <v>1.1835317748264161E-10</v>
      </c>
    </row>
    <row r="752" spans="1:13">
      <c r="A752" s="6" t="s">
        <v>1525</v>
      </c>
      <c r="B752">
        <f>Format!H752</f>
        <v>332310</v>
      </c>
      <c r="C752" t="str">
        <f>Format!G752</f>
        <v>US</v>
      </c>
      <c r="D752">
        <f ca="1">Format!J752</f>
        <v>2.1003751559870824E-2</v>
      </c>
      <c r="E752" s="6" t="s">
        <v>1</v>
      </c>
      <c r="F752" t="str">
        <f>Format!I752</f>
        <v>CO2</v>
      </c>
      <c r="G752">
        <v>2013</v>
      </c>
      <c r="H752">
        <f ca="1">Format!K752</f>
        <v>4</v>
      </c>
      <c r="I752">
        <f t="shared" ca="1" si="24"/>
        <v>2</v>
      </c>
      <c r="J752">
        <v>1</v>
      </c>
      <c r="K752">
        <f ca="1">Format!L752</f>
        <v>4</v>
      </c>
      <c r="L752">
        <v>1</v>
      </c>
      <c r="M752">
        <f t="shared" ca="1" si="23"/>
        <v>2.1003751559870824E-2</v>
      </c>
    </row>
    <row r="753" spans="1:13">
      <c r="A753" s="6" t="s">
        <v>1525</v>
      </c>
      <c r="B753">
        <f>Format!H753</f>
        <v>332310</v>
      </c>
      <c r="C753" t="str">
        <f>Format!G753</f>
        <v>US</v>
      </c>
      <c r="D753">
        <f ca="1">Format!J753</f>
        <v>4.6271638073635518E-7</v>
      </c>
      <c r="E753" s="6" t="s">
        <v>1</v>
      </c>
      <c r="F753" t="str">
        <f>Format!I753</f>
        <v>CH4</v>
      </c>
      <c r="G753">
        <v>2013</v>
      </c>
      <c r="H753">
        <f ca="1">Format!K753</f>
        <v>4</v>
      </c>
      <c r="I753">
        <f t="shared" ca="1" si="24"/>
        <v>2</v>
      </c>
      <c r="J753">
        <v>1</v>
      </c>
      <c r="K753">
        <f ca="1">Format!L753</f>
        <v>4</v>
      </c>
      <c r="L753">
        <v>1</v>
      </c>
      <c r="M753">
        <f t="shared" ca="1" si="23"/>
        <v>4.6271638073635518E-7</v>
      </c>
    </row>
    <row r="754" spans="1:13">
      <c r="A754" s="6" t="s">
        <v>1525</v>
      </c>
      <c r="B754">
        <f>Format!H754</f>
        <v>332310</v>
      </c>
      <c r="C754" t="str">
        <f>Format!G754</f>
        <v>US</v>
      </c>
      <c r="D754">
        <f ca="1">Format!J754</f>
        <v>1.8549977912856272E-7</v>
      </c>
      <c r="E754" s="6" t="s">
        <v>1</v>
      </c>
      <c r="F754" t="str">
        <f>Format!I754</f>
        <v>HFC-134a</v>
      </c>
      <c r="G754">
        <v>2013</v>
      </c>
      <c r="H754">
        <f ca="1">Format!K754</f>
        <v>4</v>
      </c>
      <c r="I754">
        <f t="shared" ca="1" si="24"/>
        <v>2</v>
      </c>
      <c r="J754">
        <v>1</v>
      </c>
      <c r="K754">
        <f ca="1">Format!L754</f>
        <v>4</v>
      </c>
      <c r="L754">
        <v>1</v>
      </c>
      <c r="M754">
        <f t="shared" ca="1" si="23"/>
        <v>1.8549977912856272E-7</v>
      </c>
    </row>
    <row r="755" spans="1:13">
      <c r="A755" s="6" t="s">
        <v>1525</v>
      </c>
      <c r="B755">
        <f>Format!H755</f>
        <v>332310</v>
      </c>
      <c r="C755" t="str">
        <f>Format!G755</f>
        <v>US</v>
      </c>
      <c r="D755">
        <f ca="1">Format!J755</f>
        <v>1.6397816887007363E-8</v>
      </c>
      <c r="E755" s="6" t="s">
        <v>1</v>
      </c>
      <c r="F755" t="str">
        <f>Format!I755</f>
        <v>HFC-125</v>
      </c>
      <c r="G755">
        <v>2013</v>
      </c>
      <c r="H755">
        <f ca="1">Format!K755</f>
        <v>4</v>
      </c>
      <c r="I755">
        <f t="shared" ca="1" si="24"/>
        <v>2</v>
      </c>
      <c r="J755">
        <v>1</v>
      </c>
      <c r="K755">
        <f ca="1">Format!L755</f>
        <v>4</v>
      </c>
      <c r="L755">
        <v>1</v>
      </c>
      <c r="M755">
        <f t="shared" ca="1" si="23"/>
        <v>1.6397816887007363E-8</v>
      </c>
    </row>
    <row r="756" spans="1:13">
      <c r="A756" s="6" t="s">
        <v>1525</v>
      </c>
      <c r="B756">
        <f>Format!H756</f>
        <v>332310</v>
      </c>
      <c r="C756" t="str">
        <f>Format!G756</f>
        <v>US</v>
      </c>
      <c r="D756">
        <f ca="1">Format!J756</f>
        <v>5.1844949507250016E-9</v>
      </c>
      <c r="E756" s="6" t="s">
        <v>1</v>
      </c>
      <c r="F756" t="str">
        <f>Format!I756</f>
        <v>HFC-32</v>
      </c>
      <c r="G756">
        <v>2013</v>
      </c>
      <c r="H756">
        <f ca="1">Format!K756</f>
        <v>4</v>
      </c>
      <c r="I756">
        <f t="shared" ca="1" si="24"/>
        <v>2</v>
      </c>
      <c r="J756">
        <v>1</v>
      </c>
      <c r="K756">
        <f ca="1">Format!L756</f>
        <v>4</v>
      </c>
      <c r="L756">
        <v>1</v>
      </c>
      <c r="M756">
        <f t="shared" ca="1" si="23"/>
        <v>5.1844949507250016E-9</v>
      </c>
    </row>
    <row r="757" spans="1:13">
      <c r="A757" s="6" t="s">
        <v>1525</v>
      </c>
      <c r="B757">
        <f>Format!H757</f>
        <v>332310</v>
      </c>
      <c r="C757" t="str">
        <f>Format!G757</f>
        <v>US</v>
      </c>
      <c r="D757">
        <f ca="1">Format!J757</f>
        <v>1.025590528004157E-8</v>
      </c>
      <c r="E757" s="6" t="s">
        <v>1</v>
      </c>
      <c r="F757" t="str">
        <f>Format!I757</f>
        <v>HFC-143a</v>
      </c>
      <c r="G757">
        <v>2013</v>
      </c>
      <c r="H757">
        <f ca="1">Format!K757</f>
        <v>4</v>
      </c>
      <c r="I757">
        <f t="shared" ca="1" si="24"/>
        <v>2</v>
      </c>
      <c r="J757">
        <v>1</v>
      </c>
      <c r="K757">
        <f ca="1">Format!L757</f>
        <v>4</v>
      </c>
      <c r="L757">
        <v>1</v>
      </c>
      <c r="M757">
        <f t="shared" ca="1" si="23"/>
        <v>1.025590528004157E-8</v>
      </c>
    </row>
    <row r="758" spans="1:13">
      <c r="A758" s="6" t="s">
        <v>1525</v>
      </c>
      <c r="B758">
        <f>Format!H758</f>
        <v>332310</v>
      </c>
      <c r="C758" t="str">
        <f>Format!G758</f>
        <v>US</v>
      </c>
      <c r="D758">
        <f ca="1">Format!J758</f>
        <v>4.786770191716252E-8</v>
      </c>
      <c r="E758" s="6" t="s">
        <v>1</v>
      </c>
      <c r="F758" t="str">
        <f>Format!I758</f>
        <v>N2O</v>
      </c>
      <c r="G758">
        <v>2013</v>
      </c>
      <c r="H758">
        <f ca="1">Format!K758</f>
        <v>4</v>
      </c>
      <c r="I758">
        <f t="shared" ca="1" si="24"/>
        <v>2</v>
      </c>
      <c r="J758">
        <v>1</v>
      </c>
      <c r="K758">
        <f ca="1">Format!L758</f>
        <v>4</v>
      </c>
      <c r="L758">
        <v>1</v>
      </c>
      <c r="M758">
        <f t="shared" ca="1" si="23"/>
        <v>4.786770191716252E-8</v>
      </c>
    </row>
    <row r="759" spans="1:13">
      <c r="A759" s="6" t="s">
        <v>1525</v>
      </c>
      <c r="B759">
        <f>Format!H759</f>
        <v>332310</v>
      </c>
      <c r="C759" t="str">
        <f>Format!G759</f>
        <v>US</v>
      </c>
      <c r="D759">
        <f ca="1">Format!J759</f>
        <v>4.637506951336585E-10</v>
      </c>
      <c r="E759" s="6" t="s">
        <v>1</v>
      </c>
      <c r="F759" t="str">
        <f>Format!I759</f>
        <v>HFC-236fa</v>
      </c>
      <c r="G759">
        <v>2013</v>
      </c>
      <c r="H759">
        <f ca="1">Format!K759</f>
        <v>4</v>
      </c>
      <c r="I759">
        <f t="shared" ca="1" si="24"/>
        <v>2</v>
      </c>
      <c r="J759">
        <v>1</v>
      </c>
      <c r="K759">
        <f ca="1">Format!L759</f>
        <v>4</v>
      </c>
      <c r="L759">
        <v>1</v>
      </c>
      <c r="M759">
        <f t="shared" ca="1" si="23"/>
        <v>4.637506951336585E-10</v>
      </c>
    </row>
    <row r="760" spans="1:13">
      <c r="A760" s="6" t="s">
        <v>1525</v>
      </c>
      <c r="B760">
        <f>Format!H760</f>
        <v>332320</v>
      </c>
      <c r="C760" t="str">
        <f>Format!G760</f>
        <v>US</v>
      </c>
      <c r="D760">
        <f ca="1">Format!J760</f>
        <v>2.1995360584246327E-2</v>
      </c>
      <c r="E760" s="6" t="s">
        <v>1</v>
      </c>
      <c r="F760" t="str">
        <f>Format!I760</f>
        <v>CO2</v>
      </c>
      <c r="G760">
        <v>2013</v>
      </c>
      <c r="H760">
        <f ca="1">Format!K760</f>
        <v>4</v>
      </c>
      <c r="I760">
        <f t="shared" ca="1" si="24"/>
        <v>2</v>
      </c>
      <c r="J760">
        <v>1</v>
      </c>
      <c r="K760">
        <f ca="1">Format!L760</f>
        <v>4</v>
      </c>
      <c r="L760">
        <v>1</v>
      </c>
      <c r="M760">
        <f t="shared" ca="1" si="23"/>
        <v>2.1995360584246327E-2</v>
      </c>
    </row>
    <row r="761" spans="1:13">
      <c r="A761" s="6" t="s">
        <v>1525</v>
      </c>
      <c r="B761">
        <f>Format!H761</f>
        <v>332320</v>
      </c>
      <c r="C761" t="str">
        <f>Format!G761</f>
        <v>US</v>
      </c>
      <c r="D761">
        <f ca="1">Format!J761</f>
        <v>5.1879853781454479E-7</v>
      </c>
      <c r="E761" s="6" t="s">
        <v>1</v>
      </c>
      <c r="F761" t="str">
        <f>Format!I761</f>
        <v>HFC-134a</v>
      </c>
      <c r="G761">
        <v>2013</v>
      </c>
      <c r="H761">
        <f ca="1">Format!K761</f>
        <v>4</v>
      </c>
      <c r="I761">
        <f t="shared" ca="1" si="24"/>
        <v>2</v>
      </c>
      <c r="J761">
        <v>1</v>
      </c>
      <c r="K761">
        <f ca="1">Format!L761</f>
        <v>4</v>
      </c>
      <c r="L761">
        <v>1</v>
      </c>
      <c r="M761">
        <f t="shared" ca="1" si="23"/>
        <v>5.1879853781454479E-7</v>
      </c>
    </row>
    <row r="762" spans="1:13">
      <c r="A762" s="6" t="s">
        <v>1525</v>
      </c>
      <c r="B762">
        <f>Format!H762</f>
        <v>332320</v>
      </c>
      <c r="C762" t="str">
        <f>Format!G762</f>
        <v>US</v>
      </c>
      <c r="D762">
        <f ca="1">Format!J762</f>
        <v>4.843067264965934E-7</v>
      </c>
      <c r="E762" s="6" t="s">
        <v>1</v>
      </c>
      <c r="F762" t="str">
        <f>Format!I762</f>
        <v>CH4</v>
      </c>
      <c r="G762">
        <v>2013</v>
      </c>
      <c r="H762">
        <f ca="1">Format!K762</f>
        <v>4</v>
      </c>
      <c r="I762">
        <f t="shared" ca="1" si="24"/>
        <v>2</v>
      </c>
      <c r="J762">
        <v>1</v>
      </c>
      <c r="K762">
        <f ca="1">Format!L762</f>
        <v>4</v>
      </c>
      <c r="L762">
        <v>1</v>
      </c>
      <c r="M762">
        <f t="shared" ca="1" si="23"/>
        <v>4.843067264965934E-7</v>
      </c>
    </row>
    <row r="763" spans="1:13">
      <c r="A763" s="6" t="s">
        <v>1525</v>
      </c>
      <c r="B763">
        <f>Format!H763</f>
        <v>332320</v>
      </c>
      <c r="C763" t="str">
        <f>Format!G763</f>
        <v>US</v>
      </c>
      <c r="D763">
        <f ca="1">Format!J763</f>
        <v>4.5860773874205433E-8</v>
      </c>
      <c r="E763" s="6" t="s">
        <v>1</v>
      </c>
      <c r="F763" t="str">
        <f>Format!I763</f>
        <v>HFC-125</v>
      </c>
      <c r="G763">
        <v>2013</v>
      </c>
      <c r="H763">
        <f ca="1">Format!K763</f>
        <v>4</v>
      </c>
      <c r="I763">
        <f t="shared" ca="1" si="24"/>
        <v>2</v>
      </c>
      <c r="J763">
        <v>1</v>
      </c>
      <c r="K763">
        <f ca="1">Format!L763</f>
        <v>4</v>
      </c>
      <c r="L763">
        <v>1</v>
      </c>
      <c r="M763">
        <f t="shared" ca="1" si="23"/>
        <v>4.5860773874205433E-8</v>
      </c>
    </row>
    <row r="764" spans="1:13">
      <c r="A764" s="6" t="s">
        <v>1525</v>
      </c>
      <c r="B764">
        <f>Format!H764</f>
        <v>332320</v>
      </c>
      <c r="C764" t="str">
        <f>Format!G764</f>
        <v>US</v>
      </c>
      <c r="D764">
        <f ca="1">Format!J764</f>
        <v>1.4499793004491332E-8</v>
      </c>
      <c r="E764" s="6" t="s">
        <v>1</v>
      </c>
      <c r="F764" t="str">
        <f>Format!I764</f>
        <v>HFC-32</v>
      </c>
      <c r="G764">
        <v>2013</v>
      </c>
      <c r="H764">
        <f ca="1">Format!K764</f>
        <v>4</v>
      </c>
      <c r="I764">
        <f t="shared" ca="1" si="24"/>
        <v>2</v>
      </c>
      <c r="J764">
        <v>1</v>
      </c>
      <c r="K764">
        <f ca="1">Format!L764</f>
        <v>4</v>
      </c>
      <c r="L764">
        <v>1</v>
      </c>
      <c r="M764">
        <f t="shared" ca="1" si="23"/>
        <v>1.4499793004491332E-8</v>
      </c>
    </row>
    <row r="765" spans="1:13">
      <c r="A765" s="6" t="s">
        <v>1525</v>
      </c>
      <c r="B765">
        <f>Format!H765</f>
        <v>332320</v>
      </c>
      <c r="C765" t="str">
        <f>Format!G765</f>
        <v>US</v>
      </c>
      <c r="D765">
        <f ca="1">Format!J765</f>
        <v>2.8683315356200136E-8</v>
      </c>
      <c r="E765" s="6" t="s">
        <v>1</v>
      </c>
      <c r="F765" t="str">
        <f>Format!I765</f>
        <v>HFC-143a</v>
      </c>
      <c r="G765">
        <v>2013</v>
      </c>
      <c r="H765">
        <f ca="1">Format!K765</f>
        <v>4</v>
      </c>
      <c r="I765">
        <f t="shared" ca="1" si="24"/>
        <v>2</v>
      </c>
      <c r="J765">
        <v>1</v>
      </c>
      <c r="K765">
        <f ca="1">Format!L765</f>
        <v>4</v>
      </c>
      <c r="L765">
        <v>1</v>
      </c>
      <c r="M765">
        <f t="shared" ca="1" si="23"/>
        <v>2.8683315356200136E-8</v>
      </c>
    </row>
    <row r="766" spans="1:13">
      <c r="A766" s="6" t="s">
        <v>1525</v>
      </c>
      <c r="B766">
        <f>Format!H766</f>
        <v>332320</v>
      </c>
      <c r="C766" t="str">
        <f>Format!G766</f>
        <v>US</v>
      </c>
      <c r="D766">
        <f ca="1">Format!J766</f>
        <v>5.0048526774642972E-8</v>
      </c>
      <c r="E766" s="6" t="s">
        <v>1</v>
      </c>
      <c r="F766" t="str">
        <f>Format!I766</f>
        <v>N2O</v>
      </c>
      <c r="G766">
        <v>2013</v>
      </c>
      <c r="H766">
        <f ca="1">Format!K766</f>
        <v>4</v>
      </c>
      <c r="I766">
        <f t="shared" ca="1" si="24"/>
        <v>2</v>
      </c>
      <c r="J766">
        <v>1</v>
      </c>
      <c r="K766">
        <f ca="1">Format!L766</f>
        <v>4</v>
      </c>
      <c r="L766">
        <v>1</v>
      </c>
      <c r="M766">
        <f t="shared" ca="1" si="23"/>
        <v>5.0048526774642972E-8</v>
      </c>
    </row>
    <row r="767" spans="1:13">
      <c r="A767" s="6" t="s">
        <v>1525</v>
      </c>
      <c r="B767">
        <f>Format!H767</f>
        <v>332320</v>
      </c>
      <c r="C767" t="str">
        <f>Format!G767</f>
        <v>US</v>
      </c>
      <c r="D767">
        <f ca="1">Format!J767</f>
        <v>1.2969998329705551E-9</v>
      </c>
      <c r="E767" s="6" t="s">
        <v>1</v>
      </c>
      <c r="F767" t="str">
        <f>Format!I767</f>
        <v>HFC-236fa</v>
      </c>
      <c r="G767">
        <v>2013</v>
      </c>
      <c r="H767">
        <f ca="1">Format!K767</f>
        <v>4</v>
      </c>
      <c r="I767">
        <f t="shared" ca="1" si="24"/>
        <v>2</v>
      </c>
      <c r="J767">
        <v>1</v>
      </c>
      <c r="K767">
        <f ca="1">Format!L767</f>
        <v>4</v>
      </c>
      <c r="L767">
        <v>1</v>
      </c>
      <c r="M767">
        <f t="shared" ca="1" si="23"/>
        <v>1.2969998329705551E-9</v>
      </c>
    </row>
    <row r="768" spans="1:13">
      <c r="A768" s="6" t="s">
        <v>1525</v>
      </c>
      <c r="B768">
        <f>Format!H768</f>
        <v>332410</v>
      </c>
      <c r="C768" t="str">
        <f>Format!G768</f>
        <v>US</v>
      </c>
      <c r="D768">
        <f ca="1">Format!J768</f>
        <v>1.7024954576811486E-2</v>
      </c>
      <c r="E768" s="6" t="s">
        <v>1</v>
      </c>
      <c r="F768" t="str">
        <f>Format!I768</f>
        <v>CO2</v>
      </c>
      <c r="G768">
        <v>2013</v>
      </c>
      <c r="H768">
        <f ca="1">Format!K768</f>
        <v>4</v>
      </c>
      <c r="I768">
        <f t="shared" ca="1" si="24"/>
        <v>2</v>
      </c>
      <c r="J768">
        <v>1</v>
      </c>
      <c r="K768">
        <f ca="1">Format!L768</f>
        <v>4</v>
      </c>
      <c r="L768">
        <v>1</v>
      </c>
      <c r="M768">
        <f t="shared" ca="1" si="23"/>
        <v>1.7024954576811486E-2</v>
      </c>
    </row>
    <row r="769" spans="1:13">
      <c r="A769" s="6" t="s">
        <v>1525</v>
      </c>
      <c r="B769">
        <f>Format!H769</f>
        <v>332410</v>
      </c>
      <c r="C769" t="str">
        <f>Format!G769</f>
        <v>US</v>
      </c>
      <c r="D769">
        <f ca="1">Format!J769</f>
        <v>3.6610439235631434E-7</v>
      </c>
      <c r="E769" s="6" t="s">
        <v>1</v>
      </c>
      <c r="F769" t="str">
        <f>Format!I769</f>
        <v>CH4</v>
      </c>
      <c r="G769">
        <v>2013</v>
      </c>
      <c r="H769">
        <f ca="1">Format!K769</f>
        <v>4</v>
      </c>
      <c r="I769">
        <f t="shared" ca="1" si="24"/>
        <v>2</v>
      </c>
      <c r="J769">
        <v>1</v>
      </c>
      <c r="K769">
        <f ca="1">Format!L769</f>
        <v>4</v>
      </c>
      <c r="L769">
        <v>1</v>
      </c>
      <c r="M769">
        <f t="shared" ca="1" si="23"/>
        <v>3.6610439235631434E-7</v>
      </c>
    </row>
    <row r="770" spans="1:13">
      <c r="A770" s="6" t="s">
        <v>1525</v>
      </c>
      <c r="B770">
        <f>Format!H770</f>
        <v>332410</v>
      </c>
      <c r="C770" t="str">
        <f>Format!G770</f>
        <v>US</v>
      </c>
      <c r="D770">
        <f ca="1">Format!J770</f>
        <v>8.5354063351351571E-8</v>
      </c>
      <c r="E770" s="6" t="s">
        <v>1</v>
      </c>
      <c r="F770" t="str">
        <f>Format!I770</f>
        <v>HFC-134a</v>
      </c>
      <c r="G770">
        <v>2013</v>
      </c>
      <c r="H770">
        <f ca="1">Format!K770</f>
        <v>4</v>
      </c>
      <c r="I770">
        <f t="shared" ca="1" si="24"/>
        <v>2</v>
      </c>
      <c r="J770">
        <v>1</v>
      </c>
      <c r="K770">
        <f ca="1">Format!L770</f>
        <v>4</v>
      </c>
      <c r="L770">
        <v>1</v>
      </c>
      <c r="M770">
        <f t="shared" ca="1" si="23"/>
        <v>8.5354063351351571E-8</v>
      </c>
    </row>
    <row r="771" spans="1:13">
      <c r="A771" s="6" t="s">
        <v>1525</v>
      </c>
      <c r="B771">
        <f>Format!H771</f>
        <v>332410</v>
      </c>
      <c r="C771" t="str">
        <f>Format!G771</f>
        <v>US</v>
      </c>
      <c r="D771">
        <f ca="1">Format!J771</f>
        <v>7.5451319024345925E-9</v>
      </c>
      <c r="E771" s="6" t="s">
        <v>1</v>
      </c>
      <c r="F771" t="str">
        <f>Format!I771</f>
        <v>HFC-125</v>
      </c>
      <c r="G771">
        <v>2013</v>
      </c>
      <c r="H771">
        <f ca="1">Format!K771</f>
        <v>4</v>
      </c>
      <c r="I771">
        <f t="shared" ca="1" si="24"/>
        <v>2</v>
      </c>
      <c r="J771">
        <v>1</v>
      </c>
      <c r="K771">
        <f ca="1">Format!L771</f>
        <v>4</v>
      </c>
      <c r="L771">
        <v>1</v>
      </c>
      <c r="M771">
        <f t="shared" ca="1" si="23"/>
        <v>7.5451319024345925E-9</v>
      </c>
    </row>
    <row r="772" spans="1:13">
      <c r="A772" s="6" t="s">
        <v>1525</v>
      </c>
      <c r="B772">
        <f>Format!H772</f>
        <v>332410</v>
      </c>
      <c r="C772" t="str">
        <f>Format!G772</f>
        <v>US</v>
      </c>
      <c r="D772">
        <f ca="1">Format!J772</f>
        <v>3.6022322527074404E-8</v>
      </c>
      <c r="E772" s="6" t="s">
        <v>1</v>
      </c>
      <c r="F772" t="str">
        <f>Format!I772</f>
        <v>N2O</v>
      </c>
      <c r="G772">
        <v>2013</v>
      </c>
      <c r="H772">
        <f ca="1">Format!K772</f>
        <v>4</v>
      </c>
      <c r="I772">
        <f t="shared" ca="1" si="24"/>
        <v>2</v>
      </c>
      <c r="J772">
        <v>1</v>
      </c>
      <c r="K772">
        <f ca="1">Format!L772</f>
        <v>4</v>
      </c>
      <c r="L772">
        <v>1</v>
      </c>
      <c r="M772">
        <f t="shared" ref="M772:M835" ca="1" si="25">IFERROR(D772,"")</f>
        <v>3.6022322527074404E-8</v>
      </c>
    </row>
    <row r="773" spans="1:13">
      <c r="A773" s="6" t="s">
        <v>1525</v>
      </c>
      <c r="B773">
        <f>Format!H773</f>
        <v>332410</v>
      </c>
      <c r="C773" t="str">
        <f>Format!G773</f>
        <v>US</v>
      </c>
      <c r="D773">
        <f ca="1">Format!J773</f>
        <v>2.3855430585836554E-9</v>
      </c>
      <c r="E773" s="6" t="s">
        <v>1</v>
      </c>
      <c r="F773" t="str">
        <f>Format!I773</f>
        <v>HFC-32</v>
      </c>
      <c r="G773">
        <v>2013</v>
      </c>
      <c r="H773">
        <f ca="1">Format!K773</f>
        <v>4</v>
      </c>
      <c r="I773">
        <f t="shared" ca="1" si="24"/>
        <v>2</v>
      </c>
      <c r="J773">
        <v>1</v>
      </c>
      <c r="K773">
        <f ca="1">Format!L773</f>
        <v>4</v>
      </c>
      <c r="L773">
        <v>1</v>
      </c>
      <c r="M773">
        <f t="shared" ca="1" si="25"/>
        <v>2.3855430585836554E-9</v>
      </c>
    </row>
    <row r="774" spans="1:13">
      <c r="A774" s="6" t="s">
        <v>1525</v>
      </c>
      <c r="B774">
        <f>Format!H774</f>
        <v>332410</v>
      </c>
      <c r="C774" t="str">
        <f>Format!G774</f>
        <v>US</v>
      </c>
      <c r="D774">
        <f ca="1">Format!J774</f>
        <v>4.7190524598492115E-9</v>
      </c>
      <c r="E774" s="6" t="s">
        <v>1</v>
      </c>
      <c r="F774" t="str">
        <f>Format!I774</f>
        <v>HFC-143a</v>
      </c>
      <c r="G774">
        <v>2013</v>
      </c>
      <c r="H774">
        <f ca="1">Format!K774</f>
        <v>4</v>
      </c>
      <c r="I774">
        <f t="shared" ca="1" si="24"/>
        <v>2</v>
      </c>
      <c r="J774">
        <v>1</v>
      </c>
      <c r="K774">
        <f ca="1">Format!L774</f>
        <v>4</v>
      </c>
      <c r="L774">
        <v>1</v>
      </c>
      <c r="M774">
        <f t="shared" ca="1" si="25"/>
        <v>4.7190524598492115E-9</v>
      </c>
    </row>
    <row r="775" spans="1:13">
      <c r="A775" s="6" t="s">
        <v>1525</v>
      </c>
      <c r="B775">
        <f>Format!H775</f>
        <v>332410</v>
      </c>
      <c r="C775" t="str">
        <f>Format!G775</f>
        <v>US</v>
      </c>
      <c r="D775">
        <f ca="1">Format!J775</f>
        <v>2.1338573230450136E-10</v>
      </c>
      <c r="E775" s="6" t="s">
        <v>1</v>
      </c>
      <c r="F775" t="str">
        <f>Format!I775</f>
        <v>HFC-236fa</v>
      </c>
      <c r="G775">
        <v>2013</v>
      </c>
      <c r="H775">
        <f ca="1">Format!K775</f>
        <v>4</v>
      </c>
      <c r="I775">
        <f t="shared" ca="1" si="24"/>
        <v>2</v>
      </c>
      <c r="J775">
        <v>1</v>
      </c>
      <c r="K775">
        <f ca="1">Format!L775</f>
        <v>4</v>
      </c>
      <c r="L775">
        <v>1</v>
      </c>
      <c r="M775">
        <f t="shared" ca="1" si="25"/>
        <v>2.1338573230450136E-10</v>
      </c>
    </row>
    <row r="776" spans="1:13">
      <c r="A776" s="6" t="s">
        <v>1525</v>
      </c>
      <c r="B776">
        <f>Format!H776</f>
        <v>332420</v>
      </c>
      <c r="C776" t="str">
        <f>Format!G776</f>
        <v>US</v>
      </c>
      <c r="D776">
        <f ca="1">Format!J776</f>
        <v>3.1246181799804019E-2</v>
      </c>
      <c r="E776" s="6" t="s">
        <v>1</v>
      </c>
      <c r="F776" t="str">
        <f>Format!I776</f>
        <v>CO2</v>
      </c>
      <c r="G776">
        <v>2013</v>
      </c>
      <c r="H776">
        <f ca="1">Format!K776</f>
        <v>4</v>
      </c>
      <c r="I776">
        <f t="shared" ca="1" si="24"/>
        <v>2</v>
      </c>
      <c r="J776">
        <v>1</v>
      </c>
      <c r="K776">
        <f ca="1">Format!L776</f>
        <v>4</v>
      </c>
      <c r="L776">
        <v>1</v>
      </c>
      <c r="M776">
        <f t="shared" ca="1" si="25"/>
        <v>3.1246181799804019E-2</v>
      </c>
    </row>
    <row r="777" spans="1:13">
      <c r="A777" s="6" t="s">
        <v>1525</v>
      </c>
      <c r="B777">
        <f>Format!H777</f>
        <v>332420</v>
      </c>
      <c r="C777" t="str">
        <f>Format!G777</f>
        <v>US</v>
      </c>
      <c r="D777">
        <f ca="1">Format!J777</f>
        <v>6.8646640164456846E-7</v>
      </c>
      <c r="E777" s="6" t="s">
        <v>1</v>
      </c>
      <c r="F777" t="str">
        <f>Format!I777</f>
        <v>CH4</v>
      </c>
      <c r="G777">
        <v>2013</v>
      </c>
      <c r="H777">
        <f ca="1">Format!K777</f>
        <v>4</v>
      </c>
      <c r="I777">
        <f t="shared" ca="1" si="24"/>
        <v>2</v>
      </c>
      <c r="J777">
        <v>1</v>
      </c>
      <c r="K777">
        <f ca="1">Format!L777</f>
        <v>4</v>
      </c>
      <c r="L777">
        <v>1</v>
      </c>
      <c r="M777">
        <f t="shared" ca="1" si="25"/>
        <v>6.8646640164456846E-7</v>
      </c>
    </row>
    <row r="778" spans="1:13">
      <c r="A778" s="6" t="s">
        <v>1525</v>
      </c>
      <c r="B778">
        <f>Format!H778</f>
        <v>332420</v>
      </c>
      <c r="C778" t="str">
        <f>Format!G778</f>
        <v>US</v>
      </c>
      <c r="D778">
        <f ca="1">Format!J778</f>
        <v>2.2860660025395383E-7</v>
      </c>
      <c r="E778" s="6" t="s">
        <v>1</v>
      </c>
      <c r="F778" t="str">
        <f>Format!I778</f>
        <v>HFC-134a</v>
      </c>
      <c r="G778">
        <v>2013</v>
      </c>
      <c r="H778">
        <f ca="1">Format!K778</f>
        <v>4</v>
      </c>
      <c r="I778">
        <f t="shared" ca="1" si="24"/>
        <v>2</v>
      </c>
      <c r="J778">
        <v>1</v>
      </c>
      <c r="K778">
        <f ca="1">Format!L778</f>
        <v>4</v>
      </c>
      <c r="L778">
        <v>1</v>
      </c>
      <c r="M778">
        <f t="shared" ca="1" si="25"/>
        <v>2.2860660025395383E-7</v>
      </c>
    </row>
    <row r="779" spans="1:13">
      <c r="A779" s="6" t="s">
        <v>1525</v>
      </c>
      <c r="B779">
        <f>Format!H779</f>
        <v>332420</v>
      </c>
      <c r="C779" t="str">
        <f>Format!G779</f>
        <v>US</v>
      </c>
      <c r="D779">
        <f ca="1">Format!J779</f>
        <v>2.0208375383172733E-8</v>
      </c>
      <c r="E779" s="6" t="s">
        <v>1</v>
      </c>
      <c r="F779" t="str">
        <f>Format!I779</f>
        <v>HFC-125</v>
      </c>
      <c r="G779">
        <v>2013</v>
      </c>
      <c r="H779">
        <f ca="1">Format!K779</f>
        <v>4</v>
      </c>
      <c r="I779">
        <f t="shared" ca="1" si="24"/>
        <v>2</v>
      </c>
      <c r="J779">
        <v>1</v>
      </c>
      <c r="K779">
        <f ca="1">Format!L779</f>
        <v>4</v>
      </c>
      <c r="L779">
        <v>1</v>
      </c>
      <c r="M779">
        <f t="shared" ca="1" si="25"/>
        <v>2.0208375383172733E-8</v>
      </c>
    </row>
    <row r="780" spans="1:13">
      <c r="A780" s="6" t="s">
        <v>1525</v>
      </c>
      <c r="B780">
        <f>Format!H780</f>
        <v>332420</v>
      </c>
      <c r="C780" t="str">
        <f>Format!G780</f>
        <v>US</v>
      </c>
      <c r="D780">
        <f ca="1">Format!J780</f>
        <v>6.3892785764322087E-9</v>
      </c>
      <c r="E780" s="6" t="s">
        <v>1</v>
      </c>
      <c r="F780" t="str">
        <f>Format!I780</f>
        <v>HFC-32</v>
      </c>
      <c r="G780">
        <v>2013</v>
      </c>
      <c r="H780">
        <f ca="1">Format!K780</f>
        <v>4</v>
      </c>
      <c r="I780">
        <f t="shared" ca="1" si="24"/>
        <v>2</v>
      </c>
      <c r="J780">
        <v>1</v>
      </c>
      <c r="K780">
        <f ca="1">Format!L780</f>
        <v>4</v>
      </c>
      <c r="L780">
        <v>1</v>
      </c>
      <c r="M780">
        <f t="shared" ca="1" si="25"/>
        <v>6.3892785764322087E-9</v>
      </c>
    </row>
    <row r="781" spans="1:13">
      <c r="A781" s="6" t="s">
        <v>1525</v>
      </c>
      <c r="B781">
        <f>Format!H781</f>
        <v>332420</v>
      </c>
      <c r="C781" t="str">
        <f>Format!G781</f>
        <v>US</v>
      </c>
      <c r="D781">
        <f ca="1">Format!J781</f>
        <v>7.0623466675824645E-8</v>
      </c>
      <c r="E781" s="6" t="s">
        <v>1</v>
      </c>
      <c r="F781" t="str">
        <f>Format!I781</f>
        <v>N2O</v>
      </c>
      <c r="G781">
        <v>2013</v>
      </c>
      <c r="H781">
        <f ca="1">Format!K781</f>
        <v>4</v>
      </c>
      <c r="I781">
        <f t="shared" ca="1" si="24"/>
        <v>2</v>
      </c>
      <c r="J781">
        <v>1</v>
      </c>
      <c r="K781">
        <f ca="1">Format!L781</f>
        <v>4</v>
      </c>
      <c r="L781">
        <v>1</v>
      </c>
      <c r="M781">
        <f t="shared" ca="1" si="25"/>
        <v>7.0623466675824645E-8</v>
      </c>
    </row>
    <row r="782" spans="1:13">
      <c r="A782" s="6" t="s">
        <v>1525</v>
      </c>
      <c r="B782">
        <f>Format!H782</f>
        <v>332420</v>
      </c>
      <c r="C782" t="str">
        <f>Format!G782</f>
        <v>US</v>
      </c>
      <c r="D782">
        <f ca="1">Format!J782</f>
        <v>1.2639193693982508E-8</v>
      </c>
      <c r="E782" s="6" t="s">
        <v>1</v>
      </c>
      <c r="F782" t="str">
        <f>Format!I782</f>
        <v>HFC-143a</v>
      </c>
      <c r="G782">
        <v>2013</v>
      </c>
      <c r="H782">
        <f ca="1">Format!K782</f>
        <v>4</v>
      </c>
      <c r="I782">
        <f t="shared" ca="1" si="24"/>
        <v>2</v>
      </c>
      <c r="J782">
        <v>1</v>
      </c>
      <c r="K782">
        <f ca="1">Format!L782</f>
        <v>4</v>
      </c>
      <c r="L782">
        <v>1</v>
      </c>
      <c r="M782">
        <f t="shared" ca="1" si="25"/>
        <v>1.2639193693982508E-8</v>
      </c>
    </row>
    <row r="783" spans="1:13">
      <c r="A783" s="6" t="s">
        <v>1525</v>
      </c>
      <c r="B783">
        <f>Format!H783</f>
        <v>332420</v>
      </c>
      <c r="C783" t="str">
        <f>Format!G783</f>
        <v>US</v>
      </c>
      <c r="D783">
        <f ca="1">Format!J783</f>
        <v>5.7151803780012894E-10</v>
      </c>
      <c r="E783" s="6" t="s">
        <v>1</v>
      </c>
      <c r="F783" t="str">
        <f>Format!I783</f>
        <v>HFC-236fa</v>
      </c>
      <c r="G783">
        <v>2013</v>
      </c>
      <c r="H783">
        <f ca="1">Format!K783</f>
        <v>4</v>
      </c>
      <c r="I783">
        <f t="shared" ca="1" si="24"/>
        <v>2</v>
      </c>
      <c r="J783">
        <v>1</v>
      </c>
      <c r="K783">
        <f ca="1">Format!L783</f>
        <v>4</v>
      </c>
      <c r="L783">
        <v>1</v>
      </c>
      <c r="M783">
        <f t="shared" ca="1" si="25"/>
        <v>5.7151803780012894E-10</v>
      </c>
    </row>
    <row r="784" spans="1:13">
      <c r="A784" s="6" t="s">
        <v>1525</v>
      </c>
      <c r="B784">
        <f>Format!H784</f>
        <v>332430</v>
      </c>
      <c r="C784" t="str">
        <f>Format!G784</f>
        <v>US</v>
      </c>
      <c r="D784">
        <f ca="1">Format!J784</f>
        <v>4.8901420237359591E-2</v>
      </c>
      <c r="E784" s="6" t="s">
        <v>1</v>
      </c>
      <c r="F784" t="str">
        <f>Format!I784</f>
        <v>CO2</v>
      </c>
      <c r="G784">
        <v>2013</v>
      </c>
      <c r="H784">
        <f ca="1">Format!K784</f>
        <v>4</v>
      </c>
      <c r="I784">
        <f t="shared" ca="1" si="24"/>
        <v>2</v>
      </c>
      <c r="J784">
        <v>1</v>
      </c>
      <c r="K784">
        <f ca="1">Format!L784</f>
        <v>4</v>
      </c>
      <c r="L784">
        <v>1</v>
      </c>
      <c r="M784">
        <f t="shared" ca="1" si="25"/>
        <v>4.8901420237359591E-2</v>
      </c>
    </row>
    <row r="785" spans="1:13">
      <c r="A785" s="6" t="s">
        <v>1525</v>
      </c>
      <c r="B785">
        <f>Format!H785</f>
        <v>332430</v>
      </c>
      <c r="C785" t="str">
        <f>Format!G785</f>
        <v>US</v>
      </c>
      <c r="D785">
        <f ca="1">Format!J785</f>
        <v>1.0625536598512001E-6</v>
      </c>
      <c r="E785" s="6" t="s">
        <v>1</v>
      </c>
      <c r="F785" t="str">
        <f>Format!I785</f>
        <v>CH4</v>
      </c>
      <c r="G785">
        <v>2013</v>
      </c>
      <c r="H785">
        <f ca="1">Format!K785</f>
        <v>4</v>
      </c>
      <c r="I785">
        <f t="shared" ca="1" si="24"/>
        <v>2</v>
      </c>
      <c r="J785">
        <v>1</v>
      </c>
      <c r="K785">
        <f ca="1">Format!L785</f>
        <v>4</v>
      </c>
      <c r="L785">
        <v>1</v>
      </c>
      <c r="M785">
        <f t="shared" ca="1" si="25"/>
        <v>1.0625536598512001E-6</v>
      </c>
    </row>
    <row r="786" spans="1:13">
      <c r="A786" s="6" t="s">
        <v>1525</v>
      </c>
      <c r="B786">
        <f>Format!H786</f>
        <v>332430</v>
      </c>
      <c r="C786" t="str">
        <f>Format!G786</f>
        <v>US</v>
      </c>
      <c r="D786">
        <f ca="1">Format!J786</f>
        <v>1.0713572724467978E-7</v>
      </c>
      <c r="E786" s="6" t="s">
        <v>1</v>
      </c>
      <c r="F786" t="str">
        <f>Format!I786</f>
        <v>N2O</v>
      </c>
      <c r="G786">
        <v>2013</v>
      </c>
      <c r="H786">
        <f ca="1">Format!K786</f>
        <v>4</v>
      </c>
      <c r="I786">
        <f t="shared" ca="1" si="24"/>
        <v>2</v>
      </c>
      <c r="J786">
        <v>1</v>
      </c>
      <c r="K786">
        <f ca="1">Format!L786</f>
        <v>4</v>
      </c>
      <c r="L786">
        <v>1</v>
      </c>
      <c r="M786">
        <f t="shared" ca="1" si="25"/>
        <v>1.0713572724467978E-7</v>
      </c>
    </row>
    <row r="787" spans="1:13">
      <c r="A787" s="6" t="s">
        <v>1525</v>
      </c>
      <c r="B787">
        <f>Format!H787</f>
        <v>332500</v>
      </c>
      <c r="C787" t="str">
        <f>Format!G787</f>
        <v>US</v>
      </c>
      <c r="D787">
        <f ca="1">Format!J787</f>
        <v>2.6842966323721133E-2</v>
      </c>
      <c r="E787" s="6" t="s">
        <v>1</v>
      </c>
      <c r="F787" t="str">
        <f>Format!I787</f>
        <v>CO2</v>
      </c>
      <c r="G787">
        <v>2013</v>
      </c>
      <c r="H787">
        <f ca="1">Format!K787</f>
        <v>4</v>
      </c>
      <c r="I787">
        <f t="shared" ca="1" si="24"/>
        <v>2</v>
      </c>
      <c r="J787">
        <v>1</v>
      </c>
      <c r="K787">
        <f ca="1">Format!L787</f>
        <v>4</v>
      </c>
      <c r="L787">
        <v>1</v>
      </c>
      <c r="M787">
        <f t="shared" ca="1" si="25"/>
        <v>2.6842966323721133E-2</v>
      </c>
    </row>
    <row r="788" spans="1:13">
      <c r="A788" s="6" t="s">
        <v>1525</v>
      </c>
      <c r="B788">
        <f>Format!H788</f>
        <v>332500</v>
      </c>
      <c r="C788" t="str">
        <f>Format!G788</f>
        <v>US</v>
      </c>
      <c r="D788">
        <f ca="1">Format!J788</f>
        <v>5.9440117240018208E-7</v>
      </c>
      <c r="E788" s="6" t="s">
        <v>1</v>
      </c>
      <c r="F788" t="str">
        <f>Format!I788</f>
        <v>CH4</v>
      </c>
      <c r="G788">
        <v>2013</v>
      </c>
      <c r="H788">
        <f ca="1">Format!K788</f>
        <v>4</v>
      </c>
      <c r="I788">
        <f t="shared" ca="1" si="24"/>
        <v>2</v>
      </c>
      <c r="J788">
        <v>1</v>
      </c>
      <c r="K788">
        <f ca="1">Format!L788</f>
        <v>4</v>
      </c>
      <c r="L788">
        <v>1</v>
      </c>
      <c r="M788">
        <f t="shared" ca="1" si="25"/>
        <v>5.9440117240018208E-7</v>
      </c>
    </row>
    <row r="789" spans="1:13">
      <c r="A789" s="6" t="s">
        <v>1525</v>
      </c>
      <c r="B789">
        <f>Format!H789</f>
        <v>332500</v>
      </c>
      <c r="C789" t="str">
        <f>Format!G789</f>
        <v>US</v>
      </c>
      <c r="D789">
        <f ca="1">Format!J789</f>
        <v>3.0795222347100639E-8</v>
      </c>
      <c r="E789" s="6" t="s">
        <v>1</v>
      </c>
      <c r="F789" t="str">
        <f>Format!I789</f>
        <v>HFC-134a</v>
      </c>
      <c r="G789">
        <v>2013</v>
      </c>
      <c r="H789">
        <f ca="1">Format!K789</f>
        <v>4</v>
      </c>
      <c r="I789">
        <f t="shared" ca="1" si="24"/>
        <v>2</v>
      </c>
      <c r="J789">
        <v>1</v>
      </c>
      <c r="K789">
        <f ca="1">Format!L789</f>
        <v>4</v>
      </c>
      <c r="L789">
        <v>1</v>
      </c>
      <c r="M789">
        <f t="shared" ca="1" si="25"/>
        <v>3.0795222347100639E-8</v>
      </c>
    </row>
    <row r="790" spans="1:13">
      <c r="A790" s="6" t="s">
        <v>1525</v>
      </c>
      <c r="B790">
        <f>Format!H790</f>
        <v>332500</v>
      </c>
      <c r="C790" t="str">
        <f>Format!G790</f>
        <v>US</v>
      </c>
      <c r="D790">
        <f ca="1">Format!J790</f>
        <v>6.2119723828585368E-8</v>
      </c>
      <c r="E790" s="6" t="s">
        <v>1</v>
      </c>
      <c r="F790" t="str">
        <f>Format!I790</f>
        <v>N2O</v>
      </c>
      <c r="G790">
        <v>2013</v>
      </c>
      <c r="H790">
        <f ca="1">Format!K790</f>
        <v>4</v>
      </c>
      <c r="I790">
        <f t="shared" ca="1" si="24"/>
        <v>2</v>
      </c>
      <c r="J790">
        <v>1</v>
      </c>
      <c r="K790">
        <f ca="1">Format!L790</f>
        <v>4</v>
      </c>
      <c r="L790">
        <v>1</v>
      </c>
      <c r="M790">
        <f t="shared" ca="1" si="25"/>
        <v>6.2119723828585368E-8</v>
      </c>
    </row>
    <row r="791" spans="1:13">
      <c r="A791" s="6" t="s">
        <v>1525</v>
      </c>
      <c r="B791">
        <f>Format!H791</f>
        <v>332500</v>
      </c>
      <c r="C791" t="str">
        <f>Format!G791</f>
        <v>US</v>
      </c>
      <c r="D791">
        <f ca="1">Format!J791</f>
        <v>2.7222372954549729E-9</v>
      </c>
      <c r="E791" s="6" t="s">
        <v>1</v>
      </c>
      <c r="F791" t="str">
        <f>Format!I791</f>
        <v>HFC-125</v>
      </c>
      <c r="G791">
        <v>2013</v>
      </c>
      <c r="H791">
        <f ca="1">Format!K791</f>
        <v>4</v>
      </c>
      <c r="I791">
        <f t="shared" ca="1" si="24"/>
        <v>2</v>
      </c>
      <c r="J791">
        <v>1</v>
      </c>
      <c r="K791">
        <f ca="1">Format!L791</f>
        <v>4</v>
      </c>
      <c r="L791">
        <v>1</v>
      </c>
      <c r="M791">
        <f t="shared" ca="1" si="25"/>
        <v>2.7222372954549729E-9</v>
      </c>
    </row>
    <row r="792" spans="1:13">
      <c r="A792" s="6" t="s">
        <v>1525</v>
      </c>
      <c r="B792">
        <f>Format!H792</f>
        <v>332500</v>
      </c>
      <c r="C792" t="str">
        <f>Format!G792</f>
        <v>US</v>
      </c>
      <c r="D792">
        <f ca="1">Format!J792</f>
        <v>8.6068929847266532E-10</v>
      </c>
      <c r="E792" s="6" t="s">
        <v>1</v>
      </c>
      <c r="F792" t="str">
        <f>Format!I792</f>
        <v>HFC-32</v>
      </c>
      <c r="G792">
        <v>2013</v>
      </c>
      <c r="H792">
        <f ca="1">Format!K792</f>
        <v>4</v>
      </c>
      <c r="I792">
        <f t="shared" ca="1" si="24"/>
        <v>2</v>
      </c>
      <c r="J792">
        <v>1</v>
      </c>
      <c r="K792">
        <f ca="1">Format!L792</f>
        <v>4</v>
      </c>
      <c r="L792">
        <v>1</v>
      </c>
      <c r="M792">
        <f t="shared" ca="1" si="25"/>
        <v>8.6068929847266532E-10</v>
      </c>
    </row>
    <row r="793" spans="1:13">
      <c r="A793" s="6" t="s">
        <v>1525</v>
      </c>
      <c r="B793">
        <f>Format!H793</f>
        <v>332500</v>
      </c>
      <c r="C793" t="str">
        <f>Format!G793</f>
        <v>US</v>
      </c>
      <c r="D793">
        <f ca="1">Format!J793</f>
        <v>1.7026051726497854E-9</v>
      </c>
      <c r="E793" s="6" t="s">
        <v>1</v>
      </c>
      <c r="F793" t="str">
        <f>Format!I793</f>
        <v>HFC-143a</v>
      </c>
      <c r="G793">
        <v>2013</v>
      </c>
      <c r="H793">
        <f ca="1">Format!K793</f>
        <v>4</v>
      </c>
      <c r="I793">
        <f t="shared" ca="1" si="24"/>
        <v>2</v>
      </c>
      <c r="J793">
        <v>1</v>
      </c>
      <c r="K793">
        <f ca="1">Format!L793</f>
        <v>4</v>
      </c>
      <c r="L793">
        <v>1</v>
      </c>
      <c r="M793">
        <f t="shared" ca="1" si="25"/>
        <v>1.7026051726497854E-9</v>
      </c>
    </row>
    <row r="794" spans="1:13">
      <c r="A794" s="6" t="s">
        <v>1525</v>
      </c>
      <c r="B794">
        <f>Format!H794</f>
        <v>332500</v>
      </c>
      <c r="C794" t="str">
        <f>Format!G794</f>
        <v>US</v>
      </c>
      <c r="D794">
        <f ca="1">Format!J794</f>
        <v>7.6988262936775105E-11</v>
      </c>
      <c r="E794" s="6" t="s">
        <v>1</v>
      </c>
      <c r="F794" t="str">
        <f>Format!I794</f>
        <v>HFC-236fa</v>
      </c>
      <c r="G794">
        <v>2013</v>
      </c>
      <c r="H794">
        <f ca="1">Format!K794</f>
        <v>4</v>
      </c>
      <c r="I794">
        <f t="shared" ca="1" si="24"/>
        <v>2</v>
      </c>
      <c r="J794">
        <v>1</v>
      </c>
      <c r="K794">
        <f ca="1">Format!L794</f>
        <v>4</v>
      </c>
      <c r="L794">
        <v>1</v>
      </c>
      <c r="M794">
        <f t="shared" ca="1" si="25"/>
        <v>7.6988262936775105E-11</v>
      </c>
    </row>
    <row r="795" spans="1:13">
      <c r="A795" s="6" t="s">
        <v>1525</v>
      </c>
      <c r="B795">
        <f>Format!H795</f>
        <v>332600</v>
      </c>
      <c r="C795" t="str">
        <f>Format!G795</f>
        <v>US</v>
      </c>
      <c r="D795">
        <f ca="1">Format!J795</f>
        <v>4.4093573333623404E-2</v>
      </c>
      <c r="E795" s="6" t="s">
        <v>1</v>
      </c>
      <c r="F795" t="str">
        <f>Format!I795</f>
        <v>CO2</v>
      </c>
      <c r="G795">
        <v>2013</v>
      </c>
      <c r="H795">
        <f ca="1">Format!K795</f>
        <v>4</v>
      </c>
      <c r="I795">
        <f t="shared" ca="1" si="24"/>
        <v>2</v>
      </c>
      <c r="J795">
        <v>1</v>
      </c>
      <c r="K795">
        <f ca="1">Format!L795</f>
        <v>4</v>
      </c>
      <c r="L795">
        <v>1</v>
      </c>
      <c r="M795">
        <f t="shared" ca="1" si="25"/>
        <v>4.4093573333623404E-2</v>
      </c>
    </row>
    <row r="796" spans="1:13">
      <c r="A796" s="6" t="s">
        <v>1525</v>
      </c>
      <c r="B796">
        <f>Format!H796</f>
        <v>332600</v>
      </c>
      <c r="C796" t="str">
        <f>Format!G796</f>
        <v>US</v>
      </c>
      <c r="D796">
        <f ca="1">Format!J796</f>
        <v>9.6700250051163223E-7</v>
      </c>
      <c r="E796" s="6" t="s">
        <v>1</v>
      </c>
      <c r="F796" t="str">
        <f>Format!I796</f>
        <v>CH4</v>
      </c>
      <c r="G796">
        <v>2013</v>
      </c>
      <c r="H796">
        <f ca="1">Format!K796</f>
        <v>4</v>
      </c>
      <c r="I796">
        <f t="shared" ca="1" si="24"/>
        <v>2</v>
      </c>
      <c r="J796">
        <v>1</v>
      </c>
      <c r="K796">
        <f ca="1">Format!L796</f>
        <v>4</v>
      </c>
      <c r="L796">
        <v>1</v>
      </c>
      <c r="M796">
        <f t="shared" ca="1" si="25"/>
        <v>9.6700250051163223E-7</v>
      </c>
    </row>
    <row r="797" spans="1:13">
      <c r="A797" s="6" t="s">
        <v>1525</v>
      </c>
      <c r="B797">
        <f>Format!H797</f>
        <v>332600</v>
      </c>
      <c r="C797" t="str">
        <f>Format!G797</f>
        <v>US</v>
      </c>
      <c r="D797">
        <f ca="1">Format!J797</f>
        <v>5.4277195763334872E-8</v>
      </c>
      <c r="E797" s="6" t="s">
        <v>1</v>
      </c>
      <c r="F797" t="str">
        <f>Format!I797</f>
        <v>HFC-134a</v>
      </c>
      <c r="G797">
        <v>2013</v>
      </c>
      <c r="H797">
        <f ca="1">Format!K797</f>
        <v>4</v>
      </c>
      <c r="I797">
        <f t="shared" ca="1" si="24"/>
        <v>2</v>
      </c>
      <c r="J797">
        <v>1</v>
      </c>
      <c r="K797">
        <f ca="1">Format!L797</f>
        <v>4</v>
      </c>
      <c r="L797">
        <v>1</v>
      </c>
      <c r="M797">
        <f t="shared" ca="1" si="25"/>
        <v>5.4277195763334872E-8</v>
      </c>
    </row>
    <row r="798" spans="1:13">
      <c r="A798" s="6" t="s">
        <v>1525</v>
      </c>
      <c r="B798">
        <f>Format!H798</f>
        <v>332600</v>
      </c>
      <c r="C798" t="str">
        <f>Format!G798</f>
        <v>US</v>
      </c>
      <c r="D798">
        <f ca="1">Format!J798</f>
        <v>9.9129397025177986E-8</v>
      </c>
      <c r="E798" s="6" t="s">
        <v>1</v>
      </c>
      <c r="F798" t="str">
        <f>Format!I798</f>
        <v>N2O</v>
      </c>
      <c r="G798">
        <v>2013</v>
      </c>
      <c r="H798">
        <f ca="1">Format!K798</f>
        <v>4</v>
      </c>
      <c r="I798">
        <f t="shared" ca="1" si="24"/>
        <v>2</v>
      </c>
      <c r="J798">
        <v>1</v>
      </c>
      <c r="K798">
        <f ca="1">Format!L798</f>
        <v>4</v>
      </c>
      <c r="L798">
        <v>1</v>
      </c>
      <c r="M798">
        <f t="shared" ca="1" si="25"/>
        <v>9.9129397025177986E-8</v>
      </c>
    </row>
    <row r="799" spans="1:13">
      <c r="A799" s="6" t="s">
        <v>1525</v>
      </c>
      <c r="B799">
        <f>Format!H799</f>
        <v>332600</v>
      </c>
      <c r="C799" t="str">
        <f>Format!G799</f>
        <v>US</v>
      </c>
      <c r="D799">
        <f ca="1">Format!J799</f>
        <v>4.7979977197200506E-9</v>
      </c>
      <c r="E799" s="6" t="s">
        <v>1</v>
      </c>
      <c r="F799" t="str">
        <f>Format!I799</f>
        <v>HFC-125</v>
      </c>
      <c r="G799">
        <v>2013</v>
      </c>
      <c r="H799">
        <f ca="1">Format!K799</f>
        <v>4</v>
      </c>
      <c r="I799">
        <f t="shared" ca="1" si="24"/>
        <v>2</v>
      </c>
      <c r="J799">
        <v>1</v>
      </c>
      <c r="K799">
        <f ca="1">Format!L799</f>
        <v>4</v>
      </c>
      <c r="L799">
        <v>1</v>
      </c>
      <c r="M799">
        <f t="shared" ca="1" si="25"/>
        <v>4.7979977197200506E-9</v>
      </c>
    </row>
    <row r="800" spans="1:13">
      <c r="A800" s="6" t="s">
        <v>1525</v>
      </c>
      <c r="B800">
        <f>Format!H800</f>
        <v>332600</v>
      </c>
      <c r="C800" t="str">
        <f>Format!G800</f>
        <v>US</v>
      </c>
      <c r="D800">
        <f ca="1">Format!J800</f>
        <v>1.5169821155393113E-9</v>
      </c>
      <c r="E800" s="6" t="s">
        <v>1</v>
      </c>
      <c r="F800" t="str">
        <f>Format!I800</f>
        <v>HFC-32</v>
      </c>
      <c r="G800">
        <v>2013</v>
      </c>
      <c r="H800">
        <f ca="1">Format!K800</f>
        <v>4</v>
      </c>
      <c r="I800">
        <f t="shared" ca="1" si="24"/>
        <v>2</v>
      </c>
      <c r="J800">
        <v>1</v>
      </c>
      <c r="K800">
        <f ca="1">Format!L800</f>
        <v>4</v>
      </c>
      <c r="L800">
        <v>1</v>
      </c>
      <c r="M800">
        <f t="shared" ca="1" si="25"/>
        <v>1.5169821155393113E-9</v>
      </c>
    </row>
    <row r="801" spans="1:13">
      <c r="A801" s="6" t="s">
        <v>1525</v>
      </c>
      <c r="B801">
        <f>Format!H801</f>
        <v>332600</v>
      </c>
      <c r="C801" t="str">
        <f>Format!G801</f>
        <v>US</v>
      </c>
      <c r="D801">
        <f ca="1">Format!J801</f>
        <v>3.0008756950014232E-9</v>
      </c>
      <c r="E801" s="6" t="s">
        <v>1</v>
      </c>
      <c r="F801" t="str">
        <f>Format!I801</f>
        <v>HFC-143a</v>
      </c>
      <c r="G801">
        <v>2013</v>
      </c>
      <c r="H801">
        <f ca="1">Format!K801</f>
        <v>4</v>
      </c>
      <c r="I801">
        <f t="shared" ca="1" si="24"/>
        <v>2</v>
      </c>
      <c r="J801">
        <v>1</v>
      </c>
      <c r="K801">
        <f ca="1">Format!L801</f>
        <v>4</v>
      </c>
      <c r="L801">
        <v>1</v>
      </c>
      <c r="M801">
        <f t="shared" ca="1" si="25"/>
        <v>3.0008756950014232E-9</v>
      </c>
    </row>
    <row r="802" spans="1:13">
      <c r="A802" s="6" t="s">
        <v>1525</v>
      </c>
      <c r="B802">
        <f>Format!H802</f>
        <v>332600</v>
      </c>
      <c r="C802" t="str">
        <f>Format!G802</f>
        <v>US</v>
      </c>
      <c r="D802">
        <f ca="1">Format!J802</f>
        <v>1.3569335437163569E-10</v>
      </c>
      <c r="E802" s="6" t="s">
        <v>1</v>
      </c>
      <c r="F802" t="str">
        <f>Format!I802</f>
        <v>HFC-236fa</v>
      </c>
      <c r="G802">
        <v>2013</v>
      </c>
      <c r="H802">
        <f ca="1">Format!K802</f>
        <v>4</v>
      </c>
      <c r="I802">
        <f t="shared" ca="1" si="24"/>
        <v>2</v>
      </c>
      <c r="J802">
        <v>1</v>
      </c>
      <c r="K802">
        <f ca="1">Format!L802</f>
        <v>4</v>
      </c>
      <c r="L802">
        <v>1</v>
      </c>
      <c r="M802">
        <f t="shared" ca="1" si="25"/>
        <v>1.3569335437163569E-10</v>
      </c>
    </row>
    <row r="803" spans="1:13">
      <c r="A803" s="6" t="s">
        <v>1525</v>
      </c>
      <c r="B803">
        <f>Format!H803</f>
        <v>332710</v>
      </c>
      <c r="C803" t="str">
        <f>Format!G803</f>
        <v>US</v>
      </c>
      <c r="D803">
        <f ca="1">Format!J803</f>
        <v>2.465638126520393E-2</v>
      </c>
      <c r="E803" s="6" t="s">
        <v>1</v>
      </c>
      <c r="F803" t="str">
        <f>Format!I803</f>
        <v>CO2</v>
      </c>
      <c r="G803">
        <v>2013</v>
      </c>
      <c r="H803">
        <f ca="1">Format!K803</f>
        <v>4</v>
      </c>
      <c r="I803">
        <f t="shared" ca="1" si="24"/>
        <v>2</v>
      </c>
      <c r="J803">
        <v>1</v>
      </c>
      <c r="K803">
        <f ca="1">Format!L803</f>
        <v>4</v>
      </c>
      <c r="L803">
        <v>1</v>
      </c>
      <c r="M803">
        <f t="shared" ca="1" si="25"/>
        <v>2.465638126520393E-2</v>
      </c>
    </row>
    <row r="804" spans="1:13">
      <c r="A804" s="6" t="s">
        <v>1525</v>
      </c>
      <c r="B804">
        <f>Format!H804</f>
        <v>332710</v>
      </c>
      <c r="C804" t="str">
        <f>Format!G804</f>
        <v>US</v>
      </c>
      <c r="D804">
        <f ca="1">Format!J804</f>
        <v>6.0533107462034863E-7</v>
      </c>
      <c r="E804" s="6" t="s">
        <v>1</v>
      </c>
      <c r="F804" t="str">
        <f>Format!I804</f>
        <v>CH4</v>
      </c>
      <c r="G804">
        <v>2013</v>
      </c>
      <c r="H804">
        <f ca="1">Format!K804</f>
        <v>4</v>
      </c>
      <c r="I804">
        <f t="shared" ca="1" si="24"/>
        <v>2</v>
      </c>
      <c r="J804">
        <v>1</v>
      </c>
      <c r="K804">
        <f ca="1">Format!L804</f>
        <v>4</v>
      </c>
      <c r="L804">
        <v>1</v>
      </c>
      <c r="M804">
        <f t="shared" ca="1" si="25"/>
        <v>6.0533107462034863E-7</v>
      </c>
    </row>
    <row r="805" spans="1:13">
      <c r="A805" s="6" t="s">
        <v>1525</v>
      </c>
      <c r="B805">
        <f>Format!H805</f>
        <v>332710</v>
      </c>
      <c r="C805" t="str">
        <f>Format!G805</f>
        <v>US</v>
      </c>
      <c r="D805">
        <f ca="1">Format!J805</f>
        <v>4.0123331555739479E-8</v>
      </c>
      <c r="E805" s="6" t="s">
        <v>1</v>
      </c>
      <c r="F805" t="str">
        <f>Format!I805</f>
        <v>HFC-134a</v>
      </c>
      <c r="G805">
        <v>2013</v>
      </c>
      <c r="H805">
        <f ca="1">Format!K805</f>
        <v>4</v>
      </c>
      <c r="I805">
        <f t="shared" ca="1" si="24"/>
        <v>2</v>
      </c>
      <c r="J805">
        <v>1</v>
      </c>
      <c r="K805">
        <f ca="1">Format!L805</f>
        <v>4</v>
      </c>
      <c r="L805">
        <v>1</v>
      </c>
      <c r="M805">
        <f t="shared" ca="1" si="25"/>
        <v>4.0123331555739479E-8</v>
      </c>
    </row>
    <row r="806" spans="1:13">
      <c r="A806" s="6" t="s">
        <v>1525</v>
      </c>
      <c r="B806">
        <f>Format!H806</f>
        <v>332710</v>
      </c>
      <c r="C806" t="str">
        <f>Format!G806</f>
        <v>US</v>
      </c>
      <c r="D806">
        <f ca="1">Format!J806</f>
        <v>7.546149876209027E-8</v>
      </c>
      <c r="E806" s="6" t="s">
        <v>1</v>
      </c>
      <c r="F806" t="str">
        <f>Format!I806</f>
        <v>N2O</v>
      </c>
      <c r="G806">
        <v>2013</v>
      </c>
      <c r="H806">
        <f ca="1">Format!K806</f>
        <v>4</v>
      </c>
      <c r="I806">
        <f t="shared" ca="1" si="24"/>
        <v>2</v>
      </c>
      <c r="J806">
        <v>1</v>
      </c>
      <c r="K806">
        <f ca="1">Format!L806</f>
        <v>4</v>
      </c>
      <c r="L806">
        <v>1</v>
      </c>
      <c r="M806">
        <f t="shared" ca="1" si="25"/>
        <v>7.546149876209027E-8</v>
      </c>
    </row>
    <row r="807" spans="1:13">
      <c r="A807" s="6" t="s">
        <v>1525</v>
      </c>
      <c r="B807">
        <f>Format!H807</f>
        <v>332710</v>
      </c>
      <c r="C807" t="str">
        <f>Format!G807</f>
        <v>US</v>
      </c>
      <c r="D807">
        <f ca="1">Format!J807</f>
        <v>3.5468238659826692E-9</v>
      </c>
      <c r="E807" s="6" t="s">
        <v>1</v>
      </c>
      <c r="F807" t="str">
        <f>Format!I807</f>
        <v>HFC-125</v>
      </c>
      <c r="G807">
        <v>2013</v>
      </c>
      <c r="H807">
        <f ca="1">Format!K807</f>
        <v>4</v>
      </c>
      <c r="I807">
        <f t="shared" ca="1" si="24"/>
        <v>2</v>
      </c>
      <c r="J807">
        <v>1</v>
      </c>
      <c r="K807">
        <f ca="1">Format!L807</f>
        <v>4</v>
      </c>
      <c r="L807">
        <v>1</v>
      </c>
      <c r="M807">
        <f t="shared" ca="1" si="25"/>
        <v>3.5468238659826692E-9</v>
      </c>
    </row>
    <row r="808" spans="1:13">
      <c r="A808" s="6" t="s">
        <v>1525</v>
      </c>
      <c r="B808">
        <f>Format!H808</f>
        <v>332710</v>
      </c>
      <c r="C808" t="str">
        <f>Format!G808</f>
        <v>US</v>
      </c>
      <c r="D808">
        <f ca="1">Format!J808</f>
        <v>1.1213986929484502E-9</v>
      </c>
      <c r="E808" s="6" t="s">
        <v>1</v>
      </c>
      <c r="F808" t="str">
        <f>Format!I808</f>
        <v>HFC-32</v>
      </c>
      <c r="G808">
        <v>2013</v>
      </c>
      <c r="H808">
        <f ca="1">Format!K808</f>
        <v>4</v>
      </c>
      <c r="I808">
        <f t="shared" ref="I808:I871" ca="1" si="26">IF(H808=2,1,2)</f>
        <v>2</v>
      </c>
      <c r="J808">
        <v>1</v>
      </c>
      <c r="K808">
        <f ca="1">Format!L808</f>
        <v>4</v>
      </c>
      <c r="L808">
        <v>1</v>
      </c>
      <c r="M808">
        <f t="shared" ca="1" si="25"/>
        <v>1.1213986929484502E-9</v>
      </c>
    </row>
    <row r="809" spans="1:13">
      <c r="A809" s="6" t="s">
        <v>1525</v>
      </c>
      <c r="B809">
        <f>Format!H809</f>
        <v>332710</v>
      </c>
      <c r="C809" t="str">
        <f>Format!G809</f>
        <v>US</v>
      </c>
      <c r="D809">
        <f ca="1">Format!J809</f>
        <v>2.2183373472923198E-9</v>
      </c>
      <c r="E809" s="6" t="s">
        <v>1</v>
      </c>
      <c r="F809" t="str">
        <f>Format!I809</f>
        <v>HFC-143a</v>
      </c>
      <c r="G809">
        <v>2013</v>
      </c>
      <c r="H809">
        <f ca="1">Format!K809</f>
        <v>4</v>
      </c>
      <c r="I809">
        <f t="shared" ca="1" si="26"/>
        <v>2</v>
      </c>
      <c r="J809">
        <v>1</v>
      </c>
      <c r="K809">
        <f ca="1">Format!L809</f>
        <v>4</v>
      </c>
      <c r="L809">
        <v>1</v>
      </c>
      <c r="M809">
        <f t="shared" ca="1" si="25"/>
        <v>2.2183373472923198E-9</v>
      </c>
    </row>
    <row r="810" spans="1:13">
      <c r="A810" s="6" t="s">
        <v>1525</v>
      </c>
      <c r="B810">
        <f>Format!H810</f>
        <v>332710</v>
      </c>
      <c r="C810" t="str">
        <f>Format!G810</f>
        <v>US</v>
      </c>
      <c r="D810">
        <f ca="1">Format!J810</f>
        <v>1.0030859868116873E-10</v>
      </c>
      <c r="E810" s="6" t="s">
        <v>1</v>
      </c>
      <c r="F810" t="str">
        <f>Format!I810</f>
        <v>HFC-236fa</v>
      </c>
      <c r="G810">
        <v>2013</v>
      </c>
      <c r="H810">
        <f ca="1">Format!K810</f>
        <v>4</v>
      </c>
      <c r="I810">
        <f t="shared" ca="1" si="26"/>
        <v>2</v>
      </c>
      <c r="J810">
        <v>1</v>
      </c>
      <c r="K810">
        <f ca="1">Format!L810</f>
        <v>4</v>
      </c>
      <c r="L810">
        <v>1</v>
      </c>
      <c r="M810">
        <f t="shared" ca="1" si="25"/>
        <v>1.0030859868116873E-10</v>
      </c>
    </row>
    <row r="811" spans="1:13">
      <c r="A811" s="6" t="s">
        <v>1525</v>
      </c>
      <c r="B811">
        <f>Format!H811</f>
        <v>332720</v>
      </c>
      <c r="C811" t="str">
        <f>Format!G811</f>
        <v>US</v>
      </c>
      <c r="D811">
        <f ca="1">Format!J811</f>
        <v>2.7162510799902426E-2</v>
      </c>
      <c r="E811" s="6" t="s">
        <v>1</v>
      </c>
      <c r="F811" t="str">
        <f>Format!I811</f>
        <v>CO2</v>
      </c>
      <c r="G811">
        <v>2013</v>
      </c>
      <c r="H811">
        <f ca="1">Format!K811</f>
        <v>4</v>
      </c>
      <c r="I811">
        <f t="shared" ca="1" si="26"/>
        <v>2</v>
      </c>
      <c r="J811">
        <v>1</v>
      </c>
      <c r="K811">
        <f ca="1">Format!L811</f>
        <v>4</v>
      </c>
      <c r="L811">
        <v>1</v>
      </c>
      <c r="M811">
        <f t="shared" ca="1" si="25"/>
        <v>2.7162510799902426E-2</v>
      </c>
    </row>
    <row r="812" spans="1:13">
      <c r="A812" s="6" t="s">
        <v>1525</v>
      </c>
      <c r="B812">
        <f>Format!H812</f>
        <v>332720</v>
      </c>
      <c r="C812" t="str">
        <f>Format!G812</f>
        <v>US</v>
      </c>
      <c r="D812">
        <f ca="1">Format!J812</f>
        <v>5.9917593702048949E-7</v>
      </c>
      <c r="E812" s="6" t="s">
        <v>1</v>
      </c>
      <c r="F812" t="str">
        <f>Format!I812</f>
        <v>CH4</v>
      </c>
      <c r="G812">
        <v>2013</v>
      </c>
      <c r="H812">
        <f ca="1">Format!K812</f>
        <v>4</v>
      </c>
      <c r="I812">
        <f t="shared" ca="1" si="26"/>
        <v>2</v>
      </c>
      <c r="J812">
        <v>1</v>
      </c>
      <c r="K812">
        <f ca="1">Format!L812</f>
        <v>4</v>
      </c>
      <c r="L812">
        <v>1</v>
      </c>
      <c r="M812">
        <f t="shared" ca="1" si="25"/>
        <v>5.9917593702048949E-7</v>
      </c>
    </row>
    <row r="813" spans="1:13">
      <c r="A813" s="6" t="s">
        <v>1525</v>
      </c>
      <c r="B813">
        <f>Format!H813</f>
        <v>332720</v>
      </c>
      <c r="C813" t="str">
        <f>Format!G813</f>
        <v>US</v>
      </c>
      <c r="D813">
        <f ca="1">Format!J813</f>
        <v>4.0926603112367433E-8</v>
      </c>
      <c r="E813" s="6" t="s">
        <v>1</v>
      </c>
      <c r="F813" t="str">
        <f>Format!I813</f>
        <v>HFC-134a</v>
      </c>
      <c r="G813">
        <v>2013</v>
      </c>
      <c r="H813">
        <f ca="1">Format!K813</f>
        <v>4</v>
      </c>
      <c r="I813">
        <f t="shared" ca="1" si="26"/>
        <v>2</v>
      </c>
      <c r="J813">
        <v>1</v>
      </c>
      <c r="K813">
        <f ca="1">Format!L813</f>
        <v>4</v>
      </c>
      <c r="L813">
        <v>1</v>
      </c>
      <c r="M813">
        <f t="shared" ca="1" si="25"/>
        <v>4.0926603112367433E-8</v>
      </c>
    </row>
    <row r="814" spans="1:13">
      <c r="A814" s="6" t="s">
        <v>1525</v>
      </c>
      <c r="B814">
        <f>Format!H814</f>
        <v>332720</v>
      </c>
      <c r="C814" t="str">
        <f>Format!G814</f>
        <v>US</v>
      </c>
      <c r="D814">
        <f ca="1">Format!J814</f>
        <v>6.2145717379061841E-8</v>
      </c>
      <c r="E814" s="6" t="s">
        <v>1</v>
      </c>
      <c r="F814" t="str">
        <f>Format!I814</f>
        <v>N2O</v>
      </c>
      <c r="G814">
        <v>2013</v>
      </c>
      <c r="H814">
        <f ca="1">Format!K814</f>
        <v>4</v>
      </c>
      <c r="I814">
        <f t="shared" ca="1" si="26"/>
        <v>2</v>
      </c>
      <c r="J814">
        <v>1</v>
      </c>
      <c r="K814">
        <f ca="1">Format!L814</f>
        <v>4</v>
      </c>
      <c r="L814">
        <v>1</v>
      </c>
      <c r="M814">
        <f t="shared" ca="1" si="25"/>
        <v>6.2145717379061841E-8</v>
      </c>
    </row>
    <row r="815" spans="1:13">
      <c r="A815" s="6" t="s">
        <v>1525</v>
      </c>
      <c r="B815">
        <f>Format!H815</f>
        <v>332720</v>
      </c>
      <c r="C815" t="str">
        <f>Format!G815</f>
        <v>US</v>
      </c>
      <c r="D815">
        <f ca="1">Format!J815</f>
        <v>3.6178314971399963E-9</v>
      </c>
      <c r="E815" s="6" t="s">
        <v>1</v>
      </c>
      <c r="F815" t="str">
        <f>Format!I815</f>
        <v>HFC-125</v>
      </c>
      <c r="G815">
        <v>2013</v>
      </c>
      <c r="H815">
        <f ca="1">Format!K815</f>
        <v>4</v>
      </c>
      <c r="I815">
        <f t="shared" ca="1" si="26"/>
        <v>2</v>
      </c>
      <c r="J815">
        <v>1</v>
      </c>
      <c r="K815">
        <f ca="1">Format!L815</f>
        <v>4</v>
      </c>
      <c r="L815">
        <v>1</v>
      </c>
      <c r="M815">
        <f t="shared" ca="1" si="25"/>
        <v>3.6178314971399963E-9</v>
      </c>
    </row>
    <row r="816" spans="1:13">
      <c r="A816" s="6" t="s">
        <v>1525</v>
      </c>
      <c r="B816">
        <f>Format!H816</f>
        <v>332720</v>
      </c>
      <c r="C816" t="str">
        <f>Format!G816</f>
        <v>US</v>
      </c>
      <c r="D816">
        <f ca="1">Format!J816</f>
        <v>1.1438491635040638E-9</v>
      </c>
      <c r="E816" s="6" t="s">
        <v>1</v>
      </c>
      <c r="F816" t="str">
        <f>Format!I816</f>
        <v>HFC-32</v>
      </c>
      <c r="G816">
        <v>2013</v>
      </c>
      <c r="H816">
        <f ca="1">Format!K816</f>
        <v>4</v>
      </c>
      <c r="I816">
        <f t="shared" ca="1" si="26"/>
        <v>2</v>
      </c>
      <c r="J816">
        <v>1</v>
      </c>
      <c r="K816">
        <f ca="1">Format!L816</f>
        <v>4</v>
      </c>
      <c r="L816">
        <v>1</v>
      </c>
      <c r="M816">
        <f t="shared" ca="1" si="25"/>
        <v>1.1438491635040638E-9</v>
      </c>
    </row>
    <row r="817" spans="1:13">
      <c r="A817" s="6" t="s">
        <v>1525</v>
      </c>
      <c r="B817">
        <f>Format!H817</f>
        <v>332720</v>
      </c>
      <c r="C817" t="str">
        <f>Format!G817</f>
        <v>US</v>
      </c>
      <c r="D817">
        <f ca="1">Format!J817</f>
        <v>2.2627485969316966E-9</v>
      </c>
      <c r="E817" s="6" t="s">
        <v>1</v>
      </c>
      <c r="F817" t="str">
        <f>Format!I817</f>
        <v>HFC-143a</v>
      </c>
      <c r="G817">
        <v>2013</v>
      </c>
      <c r="H817">
        <f ca="1">Format!K817</f>
        <v>4</v>
      </c>
      <c r="I817">
        <f t="shared" ca="1" si="26"/>
        <v>2</v>
      </c>
      <c r="J817">
        <v>1</v>
      </c>
      <c r="K817">
        <f ca="1">Format!L817</f>
        <v>4</v>
      </c>
      <c r="L817">
        <v>1</v>
      </c>
      <c r="M817">
        <f t="shared" ca="1" si="25"/>
        <v>2.2627485969316966E-9</v>
      </c>
    </row>
    <row r="818" spans="1:13">
      <c r="A818" s="6" t="s">
        <v>1525</v>
      </c>
      <c r="B818">
        <f>Format!H818</f>
        <v>332720</v>
      </c>
      <c r="C818" t="str">
        <f>Format!G818</f>
        <v>US</v>
      </c>
      <c r="D818">
        <f ca="1">Format!J818</f>
        <v>1.0231678297398738E-10</v>
      </c>
      <c r="E818" s="6" t="s">
        <v>1</v>
      </c>
      <c r="F818" t="str">
        <f>Format!I818</f>
        <v>HFC-236fa</v>
      </c>
      <c r="G818">
        <v>2013</v>
      </c>
      <c r="H818">
        <f ca="1">Format!K818</f>
        <v>4</v>
      </c>
      <c r="I818">
        <f t="shared" ca="1" si="26"/>
        <v>2</v>
      </c>
      <c r="J818">
        <v>1</v>
      </c>
      <c r="K818">
        <f ca="1">Format!L818</f>
        <v>4</v>
      </c>
      <c r="L818">
        <v>1</v>
      </c>
      <c r="M818">
        <f t="shared" ca="1" si="25"/>
        <v>1.0231678297398738E-10</v>
      </c>
    </row>
    <row r="819" spans="1:13">
      <c r="A819" s="6" t="s">
        <v>1525</v>
      </c>
      <c r="B819">
        <f>Format!H819</f>
        <v>332800</v>
      </c>
      <c r="C819" t="str">
        <f>Format!G819</f>
        <v>US</v>
      </c>
      <c r="D819">
        <f ca="1">Format!J819</f>
        <v>0.14338687553619953</v>
      </c>
      <c r="E819" s="6" t="s">
        <v>1</v>
      </c>
      <c r="F819" t="str">
        <f>Format!I819</f>
        <v>CO2</v>
      </c>
      <c r="G819">
        <v>2013</v>
      </c>
      <c r="H819">
        <f ca="1">Format!K819</f>
        <v>4</v>
      </c>
      <c r="I819">
        <f t="shared" ca="1" si="26"/>
        <v>2</v>
      </c>
      <c r="J819">
        <v>1</v>
      </c>
      <c r="K819">
        <f ca="1">Format!L819</f>
        <v>4</v>
      </c>
      <c r="L819">
        <v>1</v>
      </c>
      <c r="M819">
        <f t="shared" ca="1" si="25"/>
        <v>0.14338687553619953</v>
      </c>
    </row>
    <row r="820" spans="1:13">
      <c r="A820" s="6" t="s">
        <v>1525</v>
      </c>
      <c r="B820">
        <f>Format!H820</f>
        <v>332800</v>
      </c>
      <c r="C820" t="str">
        <f>Format!G820</f>
        <v>US</v>
      </c>
      <c r="D820">
        <f ca="1">Format!J820</f>
        <v>3.3455765274887281E-6</v>
      </c>
      <c r="E820" s="6" t="s">
        <v>1</v>
      </c>
      <c r="F820" t="str">
        <f>Format!I820</f>
        <v>CH4</v>
      </c>
      <c r="G820">
        <v>2013</v>
      </c>
      <c r="H820">
        <f ca="1">Format!K820</f>
        <v>4</v>
      </c>
      <c r="I820">
        <f t="shared" ca="1" si="26"/>
        <v>2</v>
      </c>
      <c r="J820">
        <v>1</v>
      </c>
      <c r="K820">
        <f ca="1">Format!L820</f>
        <v>4</v>
      </c>
      <c r="L820">
        <v>1</v>
      </c>
      <c r="M820">
        <f t="shared" ca="1" si="25"/>
        <v>3.3455765274887281E-6</v>
      </c>
    </row>
    <row r="821" spans="1:13">
      <c r="A821" s="6" t="s">
        <v>1525</v>
      </c>
      <c r="B821">
        <f>Format!H821</f>
        <v>332800</v>
      </c>
      <c r="C821" t="str">
        <f>Format!G821</f>
        <v>US</v>
      </c>
      <c r="D821">
        <f ca="1">Format!J821</f>
        <v>3.8535432836840832E-7</v>
      </c>
      <c r="E821" s="6" t="s">
        <v>1</v>
      </c>
      <c r="F821" t="str">
        <f>Format!I821</f>
        <v>N2O</v>
      </c>
      <c r="G821">
        <v>2013</v>
      </c>
      <c r="H821">
        <f ca="1">Format!K821</f>
        <v>4</v>
      </c>
      <c r="I821">
        <f t="shared" ca="1" si="26"/>
        <v>2</v>
      </c>
      <c r="J821">
        <v>1</v>
      </c>
      <c r="K821">
        <f ca="1">Format!L821</f>
        <v>4</v>
      </c>
      <c r="L821">
        <v>1</v>
      </c>
      <c r="M821">
        <f t="shared" ca="1" si="25"/>
        <v>3.8535432836840832E-7</v>
      </c>
    </row>
    <row r="822" spans="1:13">
      <c r="A822" s="6" t="s">
        <v>1525</v>
      </c>
      <c r="B822">
        <f>Format!H822</f>
        <v>332800</v>
      </c>
      <c r="C822" t="str">
        <f>Format!G822</f>
        <v>US</v>
      </c>
      <c r="D822">
        <f ca="1">Format!J822</f>
        <v>1.8495500463914335E-8</v>
      </c>
      <c r="E822" s="6" t="s">
        <v>1</v>
      </c>
      <c r="F822" t="str">
        <f>Format!I822</f>
        <v>HFC-134a</v>
      </c>
      <c r="G822">
        <v>2013</v>
      </c>
      <c r="H822">
        <f ca="1">Format!K822</f>
        <v>4</v>
      </c>
      <c r="I822">
        <f t="shared" ca="1" si="26"/>
        <v>2</v>
      </c>
      <c r="J822">
        <v>1</v>
      </c>
      <c r="K822">
        <f ca="1">Format!L822</f>
        <v>4</v>
      </c>
      <c r="L822">
        <v>1</v>
      </c>
      <c r="M822">
        <f t="shared" ca="1" si="25"/>
        <v>1.8495500463914335E-8</v>
      </c>
    </row>
    <row r="823" spans="1:13">
      <c r="A823" s="6" t="s">
        <v>1525</v>
      </c>
      <c r="B823">
        <f>Format!H823</f>
        <v>332800</v>
      </c>
      <c r="C823" t="str">
        <f>Format!G823</f>
        <v>US</v>
      </c>
      <c r="D823">
        <f ca="1">Format!J823</f>
        <v>1.634965988992533E-9</v>
      </c>
      <c r="E823" s="6" t="s">
        <v>1</v>
      </c>
      <c r="F823" t="str">
        <f>Format!I823</f>
        <v>HFC-125</v>
      </c>
      <c r="G823">
        <v>2013</v>
      </c>
      <c r="H823">
        <f ca="1">Format!K823</f>
        <v>4</v>
      </c>
      <c r="I823">
        <f t="shared" ca="1" si="26"/>
        <v>2</v>
      </c>
      <c r="J823">
        <v>1</v>
      </c>
      <c r="K823">
        <f ca="1">Format!L823</f>
        <v>4</v>
      </c>
      <c r="L823">
        <v>1</v>
      </c>
      <c r="M823">
        <f t="shared" ca="1" si="25"/>
        <v>1.634965988992533E-9</v>
      </c>
    </row>
    <row r="824" spans="1:13">
      <c r="A824" s="6" t="s">
        <v>1525</v>
      </c>
      <c r="B824">
        <f>Format!H824</f>
        <v>332800</v>
      </c>
      <c r="C824" t="str">
        <f>Format!G824</f>
        <v>US</v>
      </c>
      <c r="D824">
        <f ca="1">Format!J824</f>
        <v>5.1692691612230036E-10</v>
      </c>
      <c r="E824" s="6" t="s">
        <v>1</v>
      </c>
      <c r="F824" t="str">
        <f>Format!I824</f>
        <v>HFC-32</v>
      </c>
      <c r="G824">
        <v>2013</v>
      </c>
      <c r="H824">
        <f ca="1">Format!K824</f>
        <v>4</v>
      </c>
      <c r="I824">
        <f t="shared" ca="1" si="26"/>
        <v>2</v>
      </c>
      <c r="J824">
        <v>1</v>
      </c>
      <c r="K824">
        <f ca="1">Format!L824</f>
        <v>4</v>
      </c>
      <c r="L824">
        <v>1</v>
      </c>
      <c r="M824">
        <f t="shared" ca="1" si="25"/>
        <v>5.1692691612230036E-10</v>
      </c>
    </row>
    <row r="825" spans="1:13">
      <c r="A825" s="6" t="s">
        <v>1525</v>
      </c>
      <c r="B825">
        <f>Format!H825</f>
        <v>332800</v>
      </c>
      <c r="C825" t="str">
        <f>Format!G825</f>
        <v>US</v>
      </c>
      <c r="D825">
        <f ca="1">Format!J825</f>
        <v>1.0225785807184433E-9</v>
      </c>
      <c r="E825" s="6" t="s">
        <v>1</v>
      </c>
      <c r="F825" t="str">
        <f>Format!I825</f>
        <v>HFC-143a</v>
      </c>
      <c r="G825">
        <v>2013</v>
      </c>
      <c r="H825">
        <f ca="1">Format!K825</f>
        <v>4</v>
      </c>
      <c r="I825">
        <f t="shared" ca="1" si="26"/>
        <v>2</v>
      </c>
      <c r="J825">
        <v>1</v>
      </c>
      <c r="K825">
        <f ca="1">Format!L825</f>
        <v>4</v>
      </c>
      <c r="L825">
        <v>1</v>
      </c>
      <c r="M825">
        <f t="shared" ca="1" si="25"/>
        <v>1.0225785807184433E-9</v>
      </c>
    </row>
    <row r="826" spans="1:13">
      <c r="A826" s="6" t="s">
        <v>1525</v>
      </c>
      <c r="B826">
        <f>Format!H826</f>
        <v>332800</v>
      </c>
      <c r="C826" t="str">
        <f>Format!G826</f>
        <v>US</v>
      </c>
      <c r="D826">
        <f ca="1">Format!J826</f>
        <v>4.623887552470119E-11</v>
      </c>
      <c r="E826" s="6" t="s">
        <v>1</v>
      </c>
      <c r="F826" t="str">
        <f>Format!I826</f>
        <v>HFC-236fa</v>
      </c>
      <c r="G826">
        <v>2013</v>
      </c>
      <c r="H826">
        <f ca="1">Format!K826</f>
        <v>4</v>
      </c>
      <c r="I826">
        <f t="shared" ca="1" si="26"/>
        <v>2</v>
      </c>
      <c r="J826">
        <v>1</v>
      </c>
      <c r="K826">
        <f ca="1">Format!L826</f>
        <v>4</v>
      </c>
      <c r="L826">
        <v>1</v>
      </c>
      <c r="M826">
        <f t="shared" ca="1" si="25"/>
        <v>4.623887552470119E-11</v>
      </c>
    </row>
    <row r="827" spans="1:13">
      <c r="A827" s="6" t="s">
        <v>1525</v>
      </c>
      <c r="B827">
        <f>Format!H827</f>
        <v>332913</v>
      </c>
      <c r="C827" t="str">
        <f>Format!G827</f>
        <v>US</v>
      </c>
      <c r="D827">
        <f ca="1">Format!J827</f>
        <v>1.3395361910886786E-2</v>
      </c>
      <c r="E827" s="6" t="s">
        <v>1</v>
      </c>
      <c r="F827" t="str">
        <f>Format!I827</f>
        <v>CO2</v>
      </c>
      <c r="G827">
        <v>2013</v>
      </c>
      <c r="H827">
        <f ca="1">Format!K827</f>
        <v>4</v>
      </c>
      <c r="I827">
        <f t="shared" ca="1" si="26"/>
        <v>2</v>
      </c>
      <c r="J827">
        <v>1</v>
      </c>
      <c r="K827">
        <f ca="1">Format!L827</f>
        <v>4</v>
      </c>
      <c r="L827">
        <v>1</v>
      </c>
      <c r="M827">
        <f t="shared" ca="1" si="25"/>
        <v>1.3395361910886786E-2</v>
      </c>
    </row>
    <row r="828" spans="1:13">
      <c r="A828" s="6" t="s">
        <v>1525</v>
      </c>
      <c r="B828">
        <f>Format!H828</f>
        <v>332913</v>
      </c>
      <c r="C828" t="str">
        <f>Format!G828</f>
        <v>US</v>
      </c>
      <c r="D828">
        <f ca="1">Format!J828</f>
        <v>2.9125459331661504E-7</v>
      </c>
      <c r="E828" s="6" t="s">
        <v>1</v>
      </c>
      <c r="F828" t="str">
        <f>Format!I828</f>
        <v>CH4</v>
      </c>
      <c r="G828">
        <v>2013</v>
      </c>
      <c r="H828">
        <f ca="1">Format!K828</f>
        <v>4</v>
      </c>
      <c r="I828">
        <f t="shared" ca="1" si="26"/>
        <v>2</v>
      </c>
      <c r="J828">
        <v>1</v>
      </c>
      <c r="K828">
        <f ca="1">Format!L828</f>
        <v>4</v>
      </c>
      <c r="L828">
        <v>1</v>
      </c>
      <c r="M828">
        <f t="shared" ca="1" si="25"/>
        <v>2.9125459331661504E-7</v>
      </c>
    </row>
    <row r="829" spans="1:13">
      <c r="A829" s="6" t="s">
        <v>1525</v>
      </c>
      <c r="B829">
        <f>Format!H829</f>
        <v>332913</v>
      </c>
      <c r="C829" t="str">
        <f>Format!G829</f>
        <v>US</v>
      </c>
      <c r="D829">
        <f ca="1">Format!J829</f>
        <v>2.9335121172026872E-8</v>
      </c>
      <c r="E829" s="6" t="s">
        <v>1</v>
      </c>
      <c r="F829" t="str">
        <f>Format!I829</f>
        <v>N2O</v>
      </c>
      <c r="G829">
        <v>2013</v>
      </c>
      <c r="H829">
        <f ca="1">Format!K829</f>
        <v>4</v>
      </c>
      <c r="I829">
        <f t="shared" ca="1" si="26"/>
        <v>2</v>
      </c>
      <c r="J829">
        <v>1</v>
      </c>
      <c r="K829">
        <f ca="1">Format!L829</f>
        <v>4</v>
      </c>
      <c r="L829">
        <v>1</v>
      </c>
      <c r="M829">
        <f t="shared" ca="1" si="25"/>
        <v>2.9335121172026872E-8</v>
      </c>
    </row>
    <row r="830" spans="1:13">
      <c r="A830" s="6" t="s">
        <v>1525</v>
      </c>
      <c r="B830">
        <f>Format!H830</f>
        <v>332991</v>
      </c>
      <c r="C830" t="str">
        <f>Format!G830</f>
        <v>US</v>
      </c>
      <c r="D830">
        <f ca="1">Format!J830</f>
        <v>4.4845772745525932E-2</v>
      </c>
      <c r="E830" s="6" t="s">
        <v>1</v>
      </c>
      <c r="F830" t="str">
        <f>Format!I830</f>
        <v>CO2</v>
      </c>
      <c r="G830">
        <v>2013</v>
      </c>
      <c r="H830">
        <f ca="1">Format!K830</f>
        <v>4</v>
      </c>
      <c r="I830">
        <f t="shared" ca="1" si="26"/>
        <v>2</v>
      </c>
      <c r="J830">
        <v>1</v>
      </c>
      <c r="K830">
        <f ca="1">Format!L830</f>
        <v>4</v>
      </c>
      <c r="L830">
        <v>1</v>
      </c>
      <c r="M830">
        <f t="shared" ca="1" si="25"/>
        <v>4.4845772745525932E-2</v>
      </c>
    </row>
    <row r="831" spans="1:13">
      <c r="A831" s="6" t="s">
        <v>1525</v>
      </c>
      <c r="B831">
        <f>Format!H831</f>
        <v>332991</v>
      </c>
      <c r="C831" t="str">
        <f>Format!G831</f>
        <v>US</v>
      </c>
      <c r="D831">
        <f ca="1">Format!J831</f>
        <v>9.6939063444679812E-7</v>
      </c>
      <c r="E831" s="6" t="s">
        <v>1</v>
      </c>
      <c r="F831" t="str">
        <f>Format!I831</f>
        <v>CH4</v>
      </c>
      <c r="G831">
        <v>2013</v>
      </c>
      <c r="H831">
        <f ca="1">Format!K831</f>
        <v>4</v>
      </c>
      <c r="I831">
        <f t="shared" ca="1" si="26"/>
        <v>2</v>
      </c>
      <c r="J831">
        <v>1</v>
      </c>
      <c r="K831">
        <f ca="1">Format!L831</f>
        <v>4</v>
      </c>
      <c r="L831">
        <v>1</v>
      </c>
      <c r="M831">
        <f t="shared" ca="1" si="25"/>
        <v>9.6939063444679812E-7</v>
      </c>
    </row>
    <row r="832" spans="1:13">
      <c r="A832" s="6" t="s">
        <v>1525</v>
      </c>
      <c r="B832">
        <f>Format!H832</f>
        <v>332991</v>
      </c>
      <c r="C832" t="str">
        <f>Format!G832</f>
        <v>US</v>
      </c>
      <c r="D832">
        <f ca="1">Format!J832</f>
        <v>9.6446041813072358E-8</v>
      </c>
      <c r="E832" s="6" t="s">
        <v>1</v>
      </c>
      <c r="F832" t="str">
        <f>Format!I832</f>
        <v>N2O</v>
      </c>
      <c r="G832">
        <v>2013</v>
      </c>
      <c r="H832">
        <f ca="1">Format!K832</f>
        <v>4</v>
      </c>
      <c r="I832">
        <f t="shared" ca="1" si="26"/>
        <v>2</v>
      </c>
      <c r="J832">
        <v>1</v>
      </c>
      <c r="K832">
        <f ca="1">Format!L832</f>
        <v>4</v>
      </c>
      <c r="L832">
        <v>1</v>
      </c>
      <c r="M832">
        <f t="shared" ca="1" si="25"/>
        <v>9.6446041813072358E-8</v>
      </c>
    </row>
    <row r="833" spans="1:13">
      <c r="A833" s="6" t="s">
        <v>1525</v>
      </c>
      <c r="B833">
        <f>Format!H833</f>
        <v>332996</v>
      </c>
      <c r="C833" t="str">
        <f>Format!G833</f>
        <v>US</v>
      </c>
      <c r="D833">
        <f ca="1">Format!J833</f>
        <v>2.8260753632078365E-2</v>
      </c>
      <c r="E833" s="6" t="s">
        <v>1</v>
      </c>
      <c r="F833" t="str">
        <f>Format!I833</f>
        <v>CO2</v>
      </c>
      <c r="G833">
        <v>2013</v>
      </c>
      <c r="H833">
        <f ca="1">Format!K833</f>
        <v>4</v>
      </c>
      <c r="I833">
        <f t="shared" ca="1" si="26"/>
        <v>2</v>
      </c>
      <c r="J833">
        <v>1</v>
      </c>
      <c r="K833">
        <f ca="1">Format!L833</f>
        <v>4</v>
      </c>
      <c r="L833">
        <v>1</v>
      </c>
      <c r="M833">
        <f t="shared" ca="1" si="25"/>
        <v>2.8260753632078365E-2</v>
      </c>
    </row>
    <row r="834" spans="1:13">
      <c r="A834" s="6" t="s">
        <v>1525</v>
      </c>
      <c r="B834">
        <f>Format!H834</f>
        <v>332996</v>
      </c>
      <c r="C834" t="str">
        <f>Format!G834</f>
        <v>US</v>
      </c>
      <c r="D834">
        <f ca="1">Format!J834</f>
        <v>6.1833916072726158E-7</v>
      </c>
      <c r="E834" s="6" t="s">
        <v>1</v>
      </c>
      <c r="F834" t="str">
        <f>Format!I834</f>
        <v>CH4</v>
      </c>
      <c r="G834">
        <v>2013</v>
      </c>
      <c r="H834">
        <f ca="1">Format!K834</f>
        <v>4</v>
      </c>
      <c r="I834">
        <f t="shared" ca="1" si="26"/>
        <v>2</v>
      </c>
      <c r="J834">
        <v>1</v>
      </c>
      <c r="K834">
        <f ca="1">Format!L834</f>
        <v>4</v>
      </c>
      <c r="L834">
        <v>1</v>
      </c>
      <c r="M834">
        <f t="shared" ca="1" si="25"/>
        <v>6.1833916072726158E-7</v>
      </c>
    </row>
    <row r="835" spans="1:13">
      <c r="A835" s="6" t="s">
        <v>1525</v>
      </c>
      <c r="B835">
        <f>Format!H835</f>
        <v>332996</v>
      </c>
      <c r="C835" t="str">
        <f>Format!G835</f>
        <v>US</v>
      </c>
      <c r="D835">
        <f ca="1">Format!J835</f>
        <v>6.7613624686932813E-8</v>
      </c>
      <c r="E835" s="6" t="s">
        <v>1</v>
      </c>
      <c r="F835" t="str">
        <f>Format!I835</f>
        <v>HFC-134a</v>
      </c>
      <c r="G835">
        <v>2013</v>
      </c>
      <c r="H835">
        <f ca="1">Format!K835</f>
        <v>4</v>
      </c>
      <c r="I835">
        <f t="shared" ca="1" si="26"/>
        <v>2</v>
      </c>
      <c r="J835">
        <v>1</v>
      </c>
      <c r="K835">
        <f ca="1">Format!L835</f>
        <v>4</v>
      </c>
      <c r="L835">
        <v>1</v>
      </c>
      <c r="M835">
        <f t="shared" ca="1" si="25"/>
        <v>6.7613624686932813E-8</v>
      </c>
    </row>
    <row r="836" spans="1:13">
      <c r="A836" s="6" t="s">
        <v>1525</v>
      </c>
      <c r="B836">
        <f>Format!H836</f>
        <v>332996</v>
      </c>
      <c r="C836" t="str">
        <f>Format!G836</f>
        <v>US</v>
      </c>
      <c r="D836">
        <f ca="1">Format!J836</f>
        <v>6.3088607786654474E-8</v>
      </c>
      <c r="E836" s="6" t="s">
        <v>1</v>
      </c>
      <c r="F836" t="str">
        <f>Format!I836</f>
        <v>N2O</v>
      </c>
      <c r="G836">
        <v>2013</v>
      </c>
      <c r="H836">
        <f ca="1">Format!K836</f>
        <v>4</v>
      </c>
      <c r="I836">
        <f t="shared" ca="1" si="26"/>
        <v>2</v>
      </c>
      <c r="J836">
        <v>1</v>
      </c>
      <c r="K836">
        <f ca="1">Format!L836</f>
        <v>4</v>
      </c>
      <c r="L836">
        <v>1</v>
      </c>
      <c r="M836">
        <f t="shared" ref="M836:M899" ca="1" si="27">IFERROR(D836,"")</f>
        <v>6.3088607786654474E-8</v>
      </c>
    </row>
    <row r="837" spans="1:13">
      <c r="A837" s="6" t="s">
        <v>1525</v>
      </c>
      <c r="B837">
        <f>Format!H837</f>
        <v>332996</v>
      </c>
      <c r="C837" t="str">
        <f>Format!G837</f>
        <v>US</v>
      </c>
      <c r="D837">
        <f ca="1">Format!J837</f>
        <v>5.9769118965621881E-9</v>
      </c>
      <c r="E837" s="6" t="s">
        <v>1</v>
      </c>
      <c r="F837" t="str">
        <f>Format!I837</f>
        <v>HFC-125</v>
      </c>
      <c r="G837">
        <v>2013</v>
      </c>
      <c r="H837">
        <f ca="1">Format!K837</f>
        <v>4</v>
      </c>
      <c r="I837">
        <f t="shared" ca="1" si="26"/>
        <v>2</v>
      </c>
      <c r="J837">
        <v>1</v>
      </c>
      <c r="K837">
        <f ca="1">Format!L837</f>
        <v>4</v>
      </c>
      <c r="L837">
        <v>1</v>
      </c>
      <c r="M837">
        <f t="shared" ca="1" si="27"/>
        <v>5.9769118965621881E-9</v>
      </c>
    </row>
    <row r="838" spans="1:13">
      <c r="A838" s="6" t="s">
        <v>1525</v>
      </c>
      <c r="B838">
        <f>Format!H838</f>
        <v>332996</v>
      </c>
      <c r="C838" t="str">
        <f>Format!G838</f>
        <v>US</v>
      </c>
      <c r="D838">
        <f ca="1">Format!J838</f>
        <v>1.8897192084884965E-9</v>
      </c>
      <c r="E838" s="6" t="s">
        <v>1</v>
      </c>
      <c r="F838" t="str">
        <f>Format!I838</f>
        <v>HFC-32</v>
      </c>
      <c r="G838">
        <v>2013</v>
      </c>
      <c r="H838">
        <f ca="1">Format!K838</f>
        <v>4</v>
      </c>
      <c r="I838">
        <f t="shared" ca="1" si="26"/>
        <v>2</v>
      </c>
      <c r="J838">
        <v>1</v>
      </c>
      <c r="K838">
        <f ca="1">Format!L838</f>
        <v>4</v>
      </c>
      <c r="L838">
        <v>1</v>
      </c>
      <c r="M838">
        <f t="shared" ca="1" si="27"/>
        <v>1.8897192084884965E-9</v>
      </c>
    </row>
    <row r="839" spans="1:13">
      <c r="A839" s="6" t="s">
        <v>1525</v>
      </c>
      <c r="B839">
        <f>Format!H839</f>
        <v>332996</v>
      </c>
      <c r="C839" t="str">
        <f>Format!G839</f>
        <v>US</v>
      </c>
      <c r="D839">
        <f ca="1">Format!J839</f>
        <v>3.738219709409291E-9</v>
      </c>
      <c r="E839" s="6" t="s">
        <v>1</v>
      </c>
      <c r="F839" t="str">
        <f>Format!I839</f>
        <v>HFC-143a</v>
      </c>
      <c r="G839">
        <v>2013</v>
      </c>
      <c r="H839">
        <f ca="1">Format!K839</f>
        <v>4</v>
      </c>
      <c r="I839">
        <f t="shared" ca="1" si="26"/>
        <v>2</v>
      </c>
      <c r="J839">
        <v>1</v>
      </c>
      <c r="K839">
        <f ca="1">Format!L839</f>
        <v>4</v>
      </c>
      <c r="L839">
        <v>1</v>
      </c>
      <c r="M839">
        <f t="shared" ca="1" si="27"/>
        <v>3.738219709409291E-9</v>
      </c>
    </row>
    <row r="840" spans="1:13">
      <c r="A840" s="6" t="s">
        <v>1525</v>
      </c>
      <c r="B840">
        <f>Format!H840</f>
        <v>332996</v>
      </c>
      <c r="C840" t="str">
        <f>Format!G840</f>
        <v>US</v>
      </c>
      <c r="D840">
        <f ca="1">Format!J840</f>
        <v>1.6903451635562243E-10</v>
      </c>
      <c r="E840" s="6" t="s">
        <v>1</v>
      </c>
      <c r="F840" t="str">
        <f>Format!I840</f>
        <v>HFC-236fa</v>
      </c>
      <c r="G840">
        <v>2013</v>
      </c>
      <c r="H840">
        <f ca="1">Format!K840</f>
        <v>4</v>
      </c>
      <c r="I840">
        <f t="shared" ca="1" si="26"/>
        <v>2</v>
      </c>
      <c r="J840">
        <v>1</v>
      </c>
      <c r="K840">
        <f ca="1">Format!L840</f>
        <v>4</v>
      </c>
      <c r="L840">
        <v>1</v>
      </c>
      <c r="M840">
        <f t="shared" ca="1" si="27"/>
        <v>1.6903451635562243E-10</v>
      </c>
    </row>
    <row r="841" spans="1:13">
      <c r="A841" s="6" t="s">
        <v>1525</v>
      </c>
      <c r="B841">
        <f>Format!H841</f>
        <v>333111</v>
      </c>
      <c r="C841" t="str">
        <f>Format!G841</f>
        <v>US</v>
      </c>
      <c r="D841">
        <f ca="1">Format!J841</f>
        <v>1.5976770152054134E-2</v>
      </c>
      <c r="E841" s="6" t="s">
        <v>1</v>
      </c>
      <c r="F841" t="str">
        <f>Format!I841</f>
        <v>CO2</v>
      </c>
      <c r="G841">
        <v>2013</v>
      </c>
      <c r="H841">
        <f ca="1">Format!K841</f>
        <v>4</v>
      </c>
      <c r="I841">
        <f t="shared" ca="1" si="26"/>
        <v>2</v>
      </c>
      <c r="J841">
        <v>1</v>
      </c>
      <c r="K841">
        <f ca="1">Format!L841</f>
        <v>4</v>
      </c>
      <c r="L841">
        <v>1</v>
      </c>
      <c r="M841">
        <f t="shared" ca="1" si="27"/>
        <v>1.5976770152054134E-2</v>
      </c>
    </row>
    <row r="842" spans="1:13">
      <c r="A842" s="6" t="s">
        <v>1525</v>
      </c>
      <c r="B842">
        <f>Format!H842</f>
        <v>333111</v>
      </c>
      <c r="C842" t="str">
        <f>Format!G842</f>
        <v>US</v>
      </c>
      <c r="D842">
        <f ca="1">Format!J842</f>
        <v>3.6789808592697517E-7</v>
      </c>
      <c r="E842" s="6" t="s">
        <v>1</v>
      </c>
      <c r="F842" t="str">
        <f>Format!I842</f>
        <v>CH4</v>
      </c>
      <c r="G842">
        <v>2013</v>
      </c>
      <c r="H842">
        <f ca="1">Format!K842</f>
        <v>4</v>
      </c>
      <c r="I842">
        <f t="shared" ca="1" si="26"/>
        <v>2</v>
      </c>
      <c r="J842">
        <v>1</v>
      </c>
      <c r="K842">
        <f ca="1">Format!L842</f>
        <v>4</v>
      </c>
      <c r="L842">
        <v>1</v>
      </c>
      <c r="M842">
        <f t="shared" ca="1" si="27"/>
        <v>3.6789808592697517E-7</v>
      </c>
    </row>
    <row r="843" spans="1:13">
      <c r="A843" s="6" t="s">
        <v>1525</v>
      </c>
      <c r="B843">
        <f>Format!H843</f>
        <v>333111</v>
      </c>
      <c r="C843" t="str">
        <f>Format!G843</f>
        <v>US</v>
      </c>
      <c r="D843">
        <f ca="1">Format!J843</f>
        <v>1.3793254583258149E-7</v>
      </c>
      <c r="E843" s="6" t="s">
        <v>1</v>
      </c>
      <c r="F843" t="str">
        <f>Format!I843</f>
        <v>HFC-134a</v>
      </c>
      <c r="G843">
        <v>2013</v>
      </c>
      <c r="H843">
        <f ca="1">Format!K843</f>
        <v>4</v>
      </c>
      <c r="I843">
        <f t="shared" ca="1" si="26"/>
        <v>2</v>
      </c>
      <c r="J843">
        <v>1</v>
      </c>
      <c r="K843">
        <f ca="1">Format!L843</f>
        <v>4</v>
      </c>
      <c r="L843">
        <v>1</v>
      </c>
      <c r="M843">
        <f t="shared" ca="1" si="27"/>
        <v>1.3793254583258149E-7</v>
      </c>
    </row>
    <row r="844" spans="1:13">
      <c r="A844" s="6" t="s">
        <v>1525</v>
      </c>
      <c r="B844">
        <f>Format!H844</f>
        <v>333111</v>
      </c>
      <c r="C844" t="str">
        <f>Format!G844</f>
        <v>US</v>
      </c>
      <c r="D844">
        <f ca="1">Format!J844</f>
        <v>1.2192966697571431E-8</v>
      </c>
      <c r="E844" s="6" t="s">
        <v>1</v>
      </c>
      <c r="F844" t="str">
        <f>Format!I844</f>
        <v>HFC-125</v>
      </c>
      <c r="G844">
        <v>2013</v>
      </c>
      <c r="H844">
        <f ca="1">Format!K844</f>
        <v>4</v>
      </c>
      <c r="I844">
        <f t="shared" ca="1" si="26"/>
        <v>2</v>
      </c>
      <c r="J844">
        <v>1</v>
      </c>
      <c r="K844">
        <f ca="1">Format!L844</f>
        <v>4</v>
      </c>
      <c r="L844">
        <v>1</v>
      </c>
      <c r="M844">
        <f t="shared" ca="1" si="27"/>
        <v>1.2192966697571431E-8</v>
      </c>
    </row>
    <row r="845" spans="1:13">
      <c r="A845" s="6" t="s">
        <v>1525</v>
      </c>
      <c r="B845">
        <f>Format!H845</f>
        <v>333111</v>
      </c>
      <c r="C845" t="str">
        <f>Format!G845</f>
        <v>US</v>
      </c>
      <c r="D845">
        <f ca="1">Format!J845</f>
        <v>3.855048188030714E-9</v>
      </c>
      <c r="E845" s="6" t="s">
        <v>1</v>
      </c>
      <c r="F845" t="str">
        <f>Format!I845</f>
        <v>HFC-32</v>
      </c>
      <c r="G845">
        <v>2013</v>
      </c>
      <c r="H845">
        <f ca="1">Format!K845</f>
        <v>4</v>
      </c>
      <c r="I845">
        <f t="shared" ca="1" si="26"/>
        <v>2</v>
      </c>
      <c r="J845">
        <v>1</v>
      </c>
      <c r="K845">
        <f ca="1">Format!L845</f>
        <v>4</v>
      </c>
      <c r="L845">
        <v>1</v>
      </c>
      <c r="M845">
        <f t="shared" ca="1" si="27"/>
        <v>3.855048188030714E-9</v>
      </c>
    </row>
    <row r="846" spans="1:13">
      <c r="A846" s="6" t="s">
        <v>1525</v>
      </c>
      <c r="B846">
        <f>Format!H846</f>
        <v>333111</v>
      </c>
      <c r="C846" t="str">
        <f>Format!G846</f>
        <v>US</v>
      </c>
      <c r="D846">
        <f ca="1">Format!J846</f>
        <v>4.1349564018681612E-8</v>
      </c>
      <c r="E846" s="6" t="s">
        <v>1</v>
      </c>
      <c r="F846" t="str">
        <f>Format!I846</f>
        <v>N2O</v>
      </c>
      <c r="G846">
        <v>2013</v>
      </c>
      <c r="H846">
        <f ca="1">Format!K846</f>
        <v>4</v>
      </c>
      <c r="I846">
        <f t="shared" ca="1" si="26"/>
        <v>2</v>
      </c>
      <c r="J846">
        <v>1</v>
      </c>
      <c r="K846">
        <f ca="1">Format!L846</f>
        <v>4</v>
      </c>
      <c r="L846">
        <v>1</v>
      </c>
      <c r="M846">
        <f t="shared" ca="1" si="27"/>
        <v>4.1349564018681612E-8</v>
      </c>
    </row>
    <row r="847" spans="1:13">
      <c r="A847" s="6" t="s">
        <v>1525</v>
      </c>
      <c r="B847">
        <f>Format!H847</f>
        <v>333111</v>
      </c>
      <c r="C847" t="str">
        <f>Format!G847</f>
        <v>US</v>
      </c>
      <c r="D847">
        <f ca="1">Format!J847</f>
        <v>7.6260097545104229E-9</v>
      </c>
      <c r="E847" s="6" t="s">
        <v>1</v>
      </c>
      <c r="F847" t="str">
        <f>Format!I847</f>
        <v>HFC-143a</v>
      </c>
      <c r="G847">
        <v>2013</v>
      </c>
      <c r="H847">
        <f ca="1">Format!K847</f>
        <v>4</v>
      </c>
      <c r="I847">
        <f t="shared" ca="1" si="26"/>
        <v>2</v>
      </c>
      <c r="J847">
        <v>1</v>
      </c>
      <c r="K847">
        <f ca="1">Format!L847</f>
        <v>4</v>
      </c>
      <c r="L847">
        <v>1</v>
      </c>
      <c r="M847">
        <f t="shared" ca="1" si="27"/>
        <v>7.6260097545104229E-9</v>
      </c>
    </row>
    <row r="848" spans="1:13">
      <c r="A848" s="6" t="s">
        <v>1525</v>
      </c>
      <c r="B848">
        <f>Format!H848</f>
        <v>333111</v>
      </c>
      <c r="C848" t="str">
        <f>Format!G848</f>
        <v>US</v>
      </c>
      <c r="D848">
        <f ca="1">Format!J848</f>
        <v>3.4483229204861903E-10</v>
      </c>
      <c r="E848" s="6" t="s">
        <v>1</v>
      </c>
      <c r="F848" t="str">
        <f>Format!I848</f>
        <v>HFC-236fa</v>
      </c>
      <c r="G848">
        <v>2013</v>
      </c>
      <c r="H848">
        <f ca="1">Format!K848</f>
        <v>4</v>
      </c>
      <c r="I848">
        <f t="shared" ca="1" si="26"/>
        <v>2</v>
      </c>
      <c r="J848">
        <v>1</v>
      </c>
      <c r="K848">
        <f ca="1">Format!L848</f>
        <v>4</v>
      </c>
      <c r="L848">
        <v>1</v>
      </c>
      <c r="M848">
        <f t="shared" ca="1" si="27"/>
        <v>3.4483229204861903E-10</v>
      </c>
    </row>
    <row r="849" spans="1:13">
      <c r="A849" s="6" t="s">
        <v>1525</v>
      </c>
      <c r="B849">
        <f>Format!H849</f>
        <v>333112</v>
      </c>
      <c r="C849" t="str">
        <f>Format!G849</f>
        <v>US</v>
      </c>
      <c r="D849">
        <f ca="1">Format!J849</f>
        <v>1.2093081421454875E-2</v>
      </c>
      <c r="E849" s="6" t="s">
        <v>1</v>
      </c>
      <c r="F849" t="str">
        <f>Format!I849</f>
        <v>CO2</v>
      </c>
      <c r="G849">
        <v>2013</v>
      </c>
      <c r="H849">
        <f ca="1">Format!K849</f>
        <v>4</v>
      </c>
      <c r="I849">
        <f t="shared" ca="1" si="26"/>
        <v>2</v>
      </c>
      <c r="J849">
        <v>1</v>
      </c>
      <c r="K849">
        <f ca="1">Format!L849</f>
        <v>4</v>
      </c>
      <c r="L849">
        <v>1</v>
      </c>
      <c r="M849">
        <f t="shared" ca="1" si="27"/>
        <v>1.2093081421454875E-2</v>
      </c>
    </row>
    <row r="850" spans="1:13">
      <c r="A850" s="6" t="s">
        <v>1525</v>
      </c>
      <c r="B850">
        <f>Format!H850</f>
        <v>333112</v>
      </c>
      <c r="C850" t="str">
        <f>Format!G850</f>
        <v>US</v>
      </c>
      <c r="D850">
        <f ca="1">Format!J850</f>
        <v>2.3996095828469404E-7</v>
      </c>
      <c r="E850" s="6" t="s">
        <v>1</v>
      </c>
      <c r="F850" t="str">
        <f>Format!I850</f>
        <v>HFC-134a</v>
      </c>
      <c r="G850">
        <v>2013</v>
      </c>
      <c r="H850">
        <f ca="1">Format!K850</f>
        <v>4</v>
      </c>
      <c r="I850">
        <f t="shared" ca="1" si="26"/>
        <v>2</v>
      </c>
      <c r="J850">
        <v>1</v>
      </c>
      <c r="K850">
        <f ca="1">Format!L850</f>
        <v>4</v>
      </c>
      <c r="L850">
        <v>1</v>
      </c>
      <c r="M850">
        <f t="shared" ca="1" si="27"/>
        <v>2.3996095828469404E-7</v>
      </c>
    </row>
    <row r="851" spans="1:13">
      <c r="A851" s="6" t="s">
        <v>1525</v>
      </c>
      <c r="B851">
        <f>Format!H851</f>
        <v>333112</v>
      </c>
      <c r="C851" t="str">
        <f>Format!G851</f>
        <v>US</v>
      </c>
      <c r="D851">
        <f ca="1">Format!J851</f>
        <v>2.7637158834547114E-7</v>
      </c>
      <c r="E851" s="6" t="s">
        <v>1</v>
      </c>
      <c r="F851" t="str">
        <f>Format!I851</f>
        <v>CH4</v>
      </c>
      <c r="G851">
        <v>2013</v>
      </c>
      <c r="H851">
        <f ca="1">Format!K851</f>
        <v>4</v>
      </c>
      <c r="I851">
        <f t="shared" ca="1" si="26"/>
        <v>2</v>
      </c>
      <c r="J851">
        <v>1</v>
      </c>
      <c r="K851">
        <f ca="1">Format!L851</f>
        <v>4</v>
      </c>
      <c r="L851">
        <v>1</v>
      </c>
      <c r="M851">
        <f t="shared" ca="1" si="27"/>
        <v>2.7637158834547114E-7</v>
      </c>
    </row>
    <row r="852" spans="1:13">
      <c r="A852" s="6" t="s">
        <v>1525</v>
      </c>
      <c r="B852">
        <f>Format!H852</f>
        <v>333112</v>
      </c>
      <c r="C852" t="str">
        <f>Format!G852</f>
        <v>US</v>
      </c>
      <c r="D852">
        <f ca="1">Format!J852</f>
        <v>2.1212078378034844E-8</v>
      </c>
      <c r="E852" s="6" t="s">
        <v>1</v>
      </c>
      <c r="F852" t="str">
        <f>Format!I852</f>
        <v>HFC-125</v>
      </c>
      <c r="G852">
        <v>2013</v>
      </c>
      <c r="H852">
        <f ca="1">Format!K852</f>
        <v>4</v>
      </c>
      <c r="I852">
        <f t="shared" ca="1" si="26"/>
        <v>2</v>
      </c>
      <c r="J852">
        <v>1</v>
      </c>
      <c r="K852">
        <f ca="1">Format!L852</f>
        <v>4</v>
      </c>
      <c r="L852">
        <v>1</v>
      </c>
      <c r="M852">
        <f t="shared" ca="1" si="27"/>
        <v>2.1212078378034844E-8</v>
      </c>
    </row>
    <row r="853" spans="1:13">
      <c r="A853" s="6" t="s">
        <v>1525</v>
      </c>
      <c r="B853">
        <f>Format!H853</f>
        <v>333112</v>
      </c>
      <c r="C853" t="str">
        <f>Format!G853</f>
        <v>US</v>
      </c>
      <c r="D853">
        <f ca="1">Format!J853</f>
        <v>6.7066191800471499E-9</v>
      </c>
      <c r="E853" s="6" t="s">
        <v>1</v>
      </c>
      <c r="F853" t="str">
        <f>Format!I853</f>
        <v>HFC-32</v>
      </c>
      <c r="G853">
        <v>2013</v>
      </c>
      <c r="H853">
        <f ca="1">Format!K853</f>
        <v>4</v>
      </c>
      <c r="I853">
        <f t="shared" ca="1" si="26"/>
        <v>2</v>
      </c>
      <c r="J853">
        <v>1</v>
      </c>
      <c r="K853">
        <f ca="1">Format!L853</f>
        <v>4</v>
      </c>
      <c r="L853">
        <v>1</v>
      </c>
      <c r="M853">
        <f t="shared" ca="1" si="27"/>
        <v>6.7066191800471499E-9</v>
      </c>
    </row>
    <row r="854" spans="1:13">
      <c r="A854" s="6" t="s">
        <v>1525</v>
      </c>
      <c r="B854">
        <f>Format!H854</f>
        <v>333112</v>
      </c>
      <c r="C854" t="str">
        <f>Format!G854</f>
        <v>US</v>
      </c>
      <c r="D854">
        <f ca="1">Format!J854</f>
        <v>1.3266953042408708E-8</v>
      </c>
      <c r="E854" s="6" t="s">
        <v>1</v>
      </c>
      <c r="F854" t="str">
        <f>Format!I854</f>
        <v>HFC-143a</v>
      </c>
      <c r="G854">
        <v>2013</v>
      </c>
      <c r="H854">
        <f ca="1">Format!K854</f>
        <v>4</v>
      </c>
      <c r="I854">
        <f t="shared" ca="1" si="26"/>
        <v>2</v>
      </c>
      <c r="J854">
        <v>1</v>
      </c>
      <c r="K854">
        <f ca="1">Format!L854</f>
        <v>4</v>
      </c>
      <c r="L854">
        <v>1</v>
      </c>
      <c r="M854">
        <f t="shared" ca="1" si="27"/>
        <v>1.3266953042408708E-8</v>
      </c>
    </row>
    <row r="855" spans="1:13">
      <c r="A855" s="6" t="s">
        <v>1525</v>
      </c>
      <c r="B855">
        <f>Format!H855</f>
        <v>333112</v>
      </c>
      <c r="C855" t="str">
        <f>Format!G855</f>
        <v>US</v>
      </c>
      <c r="D855">
        <f ca="1">Format!J855</f>
        <v>3.0648102524772238E-8</v>
      </c>
      <c r="E855" s="6" t="s">
        <v>1</v>
      </c>
      <c r="F855" t="str">
        <f>Format!I855</f>
        <v>N2O</v>
      </c>
      <c r="G855">
        <v>2013</v>
      </c>
      <c r="H855">
        <f ca="1">Format!K855</f>
        <v>4</v>
      </c>
      <c r="I855">
        <f t="shared" ca="1" si="26"/>
        <v>2</v>
      </c>
      <c r="J855">
        <v>1</v>
      </c>
      <c r="K855">
        <f ca="1">Format!L855</f>
        <v>4</v>
      </c>
      <c r="L855">
        <v>1</v>
      </c>
      <c r="M855">
        <f t="shared" ca="1" si="27"/>
        <v>3.0648102524772238E-8</v>
      </c>
    </row>
    <row r="856" spans="1:13">
      <c r="A856" s="6" t="s">
        <v>1525</v>
      </c>
      <c r="B856">
        <f>Format!H856</f>
        <v>333112</v>
      </c>
      <c r="C856" t="str">
        <f>Format!G856</f>
        <v>US</v>
      </c>
      <c r="D856">
        <f ca="1">Format!J856</f>
        <v>5.9990400922440117E-10</v>
      </c>
      <c r="E856" s="6" t="s">
        <v>1</v>
      </c>
      <c r="F856" t="str">
        <f>Format!I856</f>
        <v>HFC-236fa</v>
      </c>
      <c r="G856">
        <v>2013</v>
      </c>
      <c r="H856">
        <f ca="1">Format!K856</f>
        <v>4</v>
      </c>
      <c r="I856">
        <f t="shared" ca="1" si="26"/>
        <v>2</v>
      </c>
      <c r="J856">
        <v>1</v>
      </c>
      <c r="K856">
        <f ca="1">Format!L856</f>
        <v>4</v>
      </c>
      <c r="L856">
        <v>1</v>
      </c>
      <c r="M856">
        <f t="shared" ca="1" si="27"/>
        <v>5.9990400922440117E-10</v>
      </c>
    </row>
    <row r="857" spans="1:13">
      <c r="A857" s="6" t="s">
        <v>1525</v>
      </c>
      <c r="B857">
        <f>Format!H857</f>
        <v>333120</v>
      </c>
      <c r="C857" t="str">
        <f>Format!G857</f>
        <v>US</v>
      </c>
      <c r="D857">
        <f ca="1">Format!J857</f>
        <v>2.2360660179419737E-2</v>
      </c>
      <c r="E857" s="6" t="s">
        <v>1</v>
      </c>
      <c r="F857" t="str">
        <f>Format!I857</f>
        <v>CO2</v>
      </c>
      <c r="G857">
        <v>2013</v>
      </c>
      <c r="H857">
        <f ca="1">Format!K857</f>
        <v>4</v>
      </c>
      <c r="I857">
        <f t="shared" ca="1" si="26"/>
        <v>2</v>
      </c>
      <c r="J857">
        <v>1</v>
      </c>
      <c r="K857">
        <f ca="1">Format!L857</f>
        <v>4</v>
      </c>
      <c r="L857">
        <v>1</v>
      </c>
      <c r="M857">
        <f t="shared" ca="1" si="27"/>
        <v>2.2360660179419737E-2</v>
      </c>
    </row>
    <row r="858" spans="1:13">
      <c r="A858" s="6" t="s">
        <v>1525</v>
      </c>
      <c r="B858">
        <f>Format!H858</f>
        <v>333120</v>
      </c>
      <c r="C858" t="str">
        <f>Format!G858</f>
        <v>US</v>
      </c>
      <c r="D858">
        <f ca="1">Format!J858</f>
        <v>6.4693427284823787E-7</v>
      </c>
      <c r="E858" s="6" t="s">
        <v>1</v>
      </c>
      <c r="F858" t="str">
        <f>Format!I858</f>
        <v>CH4</v>
      </c>
      <c r="G858">
        <v>2013</v>
      </c>
      <c r="H858">
        <f ca="1">Format!K858</f>
        <v>4</v>
      </c>
      <c r="I858">
        <f t="shared" ca="1" si="26"/>
        <v>2</v>
      </c>
      <c r="J858">
        <v>1</v>
      </c>
      <c r="K858">
        <f ca="1">Format!L858</f>
        <v>4</v>
      </c>
      <c r="L858">
        <v>1</v>
      </c>
      <c r="M858">
        <f t="shared" ca="1" si="27"/>
        <v>6.4693427284823787E-7</v>
      </c>
    </row>
    <row r="859" spans="1:13">
      <c r="A859" s="6" t="s">
        <v>1525</v>
      </c>
      <c r="B859">
        <f>Format!H859</f>
        <v>333120</v>
      </c>
      <c r="C859" t="str">
        <f>Format!G859</f>
        <v>US</v>
      </c>
      <c r="D859">
        <f ca="1">Format!J859</f>
        <v>5.8059031309196894E-8</v>
      </c>
      <c r="E859" s="6" t="s">
        <v>1</v>
      </c>
      <c r="F859" t="str">
        <f>Format!I859</f>
        <v>HFC-134a</v>
      </c>
      <c r="G859">
        <v>2013</v>
      </c>
      <c r="H859">
        <f ca="1">Format!K859</f>
        <v>4</v>
      </c>
      <c r="I859">
        <f t="shared" ca="1" si="26"/>
        <v>2</v>
      </c>
      <c r="J859">
        <v>1</v>
      </c>
      <c r="K859">
        <f ca="1">Format!L859</f>
        <v>4</v>
      </c>
      <c r="L859">
        <v>1</v>
      </c>
      <c r="M859">
        <f t="shared" ca="1" si="27"/>
        <v>5.8059031309196894E-8</v>
      </c>
    </row>
    <row r="860" spans="1:13">
      <c r="A860" s="6" t="s">
        <v>1525</v>
      </c>
      <c r="B860">
        <f>Format!H860</f>
        <v>333120</v>
      </c>
      <c r="C860" t="str">
        <f>Format!G860</f>
        <v>US</v>
      </c>
      <c r="D860">
        <f ca="1">Format!J860</f>
        <v>9.8810719390168479E-8</v>
      </c>
      <c r="E860" s="6" t="s">
        <v>1</v>
      </c>
      <c r="F860" t="str">
        <f>Format!I860</f>
        <v>N2O</v>
      </c>
      <c r="G860">
        <v>2013</v>
      </c>
      <c r="H860">
        <f ca="1">Format!K860</f>
        <v>4</v>
      </c>
      <c r="I860">
        <f t="shared" ca="1" si="26"/>
        <v>2</v>
      </c>
      <c r="J860">
        <v>1</v>
      </c>
      <c r="K860">
        <f ca="1">Format!L860</f>
        <v>4</v>
      </c>
      <c r="L860">
        <v>1</v>
      </c>
      <c r="M860">
        <f t="shared" ca="1" si="27"/>
        <v>9.8810719390168479E-8</v>
      </c>
    </row>
    <row r="861" spans="1:13">
      <c r="A861" s="6" t="s">
        <v>1525</v>
      </c>
      <c r="B861">
        <f>Format!H861</f>
        <v>333120</v>
      </c>
      <c r="C861" t="str">
        <f>Format!G861</f>
        <v>US</v>
      </c>
      <c r="D861">
        <f ca="1">Format!J861</f>
        <v>5.1323045694055244E-9</v>
      </c>
      <c r="E861" s="6" t="s">
        <v>1</v>
      </c>
      <c r="F861" t="str">
        <f>Format!I861</f>
        <v>HFC-125</v>
      </c>
      <c r="G861">
        <v>2013</v>
      </c>
      <c r="H861">
        <f ca="1">Format!K861</f>
        <v>4</v>
      </c>
      <c r="I861">
        <f t="shared" ca="1" si="26"/>
        <v>2</v>
      </c>
      <c r="J861">
        <v>1</v>
      </c>
      <c r="K861">
        <f ca="1">Format!L861</f>
        <v>4</v>
      </c>
      <c r="L861">
        <v>1</v>
      </c>
      <c r="M861">
        <f t="shared" ca="1" si="27"/>
        <v>5.1323045694055244E-9</v>
      </c>
    </row>
    <row r="862" spans="1:13">
      <c r="A862" s="6" t="s">
        <v>1525</v>
      </c>
      <c r="B862">
        <f>Format!H862</f>
        <v>333120</v>
      </c>
      <c r="C862" t="str">
        <f>Format!G862</f>
        <v>US</v>
      </c>
      <c r="D862">
        <f ca="1">Format!J862</f>
        <v>1.6226798548255947E-9</v>
      </c>
      <c r="E862" s="6" t="s">
        <v>1</v>
      </c>
      <c r="F862" t="str">
        <f>Format!I862</f>
        <v>HFC-32</v>
      </c>
      <c r="G862">
        <v>2013</v>
      </c>
      <c r="H862">
        <f ca="1">Format!K862</f>
        <v>4</v>
      </c>
      <c r="I862">
        <f t="shared" ca="1" si="26"/>
        <v>2</v>
      </c>
      <c r="J862">
        <v>1</v>
      </c>
      <c r="K862">
        <f ca="1">Format!L862</f>
        <v>4</v>
      </c>
      <c r="L862">
        <v>1</v>
      </c>
      <c r="M862">
        <f t="shared" ca="1" si="27"/>
        <v>1.6226798548255947E-9</v>
      </c>
    </row>
    <row r="863" spans="1:13">
      <c r="A863" s="6" t="s">
        <v>1525</v>
      </c>
      <c r="B863">
        <f>Format!H863</f>
        <v>333120</v>
      </c>
      <c r="C863" t="str">
        <f>Format!G863</f>
        <v>US</v>
      </c>
      <c r="D863">
        <f ca="1">Format!J863</f>
        <v>3.209965685972108E-9</v>
      </c>
      <c r="E863" s="6" t="s">
        <v>1</v>
      </c>
      <c r="F863" t="str">
        <f>Format!I863</f>
        <v>HFC-143a</v>
      </c>
      <c r="G863">
        <v>2013</v>
      </c>
      <c r="H863">
        <f ca="1">Format!K863</f>
        <v>4</v>
      </c>
      <c r="I863">
        <f t="shared" ca="1" si="26"/>
        <v>2</v>
      </c>
      <c r="J863">
        <v>1</v>
      </c>
      <c r="K863">
        <f ca="1">Format!L863</f>
        <v>4</v>
      </c>
      <c r="L863">
        <v>1</v>
      </c>
      <c r="M863">
        <f t="shared" ca="1" si="27"/>
        <v>3.209965685972108E-9</v>
      </c>
    </row>
    <row r="864" spans="1:13">
      <c r="A864" s="6" t="s">
        <v>1525</v>
      </c>
      <c r="B864">
        <f>Format!H864</f>
        <v>333120</v>
      </c>
      <c r="C864" t="str">
        <f>Format!G864</f>
        <v>US</v>
      </c>
      <c r="D864">
        <f ca="1">Format!J864</f>
        <v>1.4514796866559222E-10</v>
      </c>
      <c r="E864" s="6" t="s">
        <v>1</v>
      </c>
      <c r="F864" t="str">
        <f>Format!I864</f>
        <v>HFC-236fa</v>
      </c>
      <c r="G864">
        <v>2013</v>
      </c>
      <c r="H864">
        <f ca="1">Format!K864</f>
        <v>4</v>
      </c>
      <c r="I864">
        <f t="shared" ca="1" si="26"/>
        <v>2</v>
      </c>
      <c r="J864">
        <v>1</v>
      </c>
      <c r="K864">
        <f ca="1">Format!L864</f>
        <v>4</v>
      </c>
      <c r="L864">
        <v>1</v>
      </c>
      <c r="M864">
        <f t="shared" ca="1" si="27"/>
        <v>1.4514796866559222E-10</v>
      </c>
    </row>
    <row r="865" spans="1:13">
      <c r="A865" s="6" t="s">
        <v>1525</v>
      </c>
      <c r="B865">
        <f>Format!H865</f>
        <v>333130</v>
      </c>
      <c r="C865" t="str">
        <f>Format!G865</f>
        <v>US</v>
      </c>
      <c r="D865">
        <f ca="1">Format!J865</f>
        <v>1.8362257539066167E-2</v>
      </c>
      <c r="E865" s="6" t="s">
        <v>1</v>
      </c>
      <c r="F865" t="str">
        <f>Format!I865</f>
        <v>CO2</v>
      </c>
      <c r="G865">
        <v>2013</v>
      </c>
      <c r="H865">
        <f ca="1">Format!K865</f>
        <v>4</v>
      </c>
      <c r="I865">
        <f t="shared" ca="1" si="26"/>
        <v>2</v>
      </c>
      <c r="J865">
        <v>1</v>
      </c>
      <c r="K865">
        <f ca="1">Format!L865</f>
        <v>4</v>
      </c>
      <c r="L865">
        <v>1</v>
      </c>
      <c r="M865">
        <f t="shared" ca="1" si="27"/>
        <v>1.8362257539066167E-2</v>
      </c>
    </row>
    <row r="866" spans="1:13">
      <c r="A866" s="6" t="s">
        <v>1525</v>
      </c>
      <c r="B866">
        <f>Format!H866</f>
        <v>333130</v>
      </c>
      <c r="C866" t="str">
        <f>Format!G866</f>
        <v>US</v>
      </c>
      <c r="D866">
        <f ca="1">Format!J866</f>
        <v>4.252806601817356E-7</v>
      </c>
      <c r="E866" s="6" t="s">
        <v>1</v>
      </c>
      <c r="F866" t="str">
        <f>Format!I866</f>
        <v>CH4</v>
      </c>
      <c r="G866">
        <v>2013</v>
      </c>
      <c r="H866">
        <f ca="1">Format!K866</f>
        <v>4</v>
      </c>
      <c r="I866">
        <f t="shared" ca="1" si="26"/>
        <v>2</v>
      </c>
      <c r="J866">
        <v>1</v>
      </c>
      <c r="K866">
        <f ca="1">Format!L866</f>
        <v>4</v>
      </c>
      <c r="L866">
        <v>1</v>
      </c>
      <c r="M866">
        <f t="shared" ca="1" si="27"/>
        <v>4.252806601817356E-7</v>
      </c>
    </row>
    <row r="867" spans="1:13">
      <c r="A867" s="6" t="s">
        <v>1525</v>
      </c>
      <c r="B867">
        <f>Format!H867</f>
        <v>333130</v>
      </c>
      <c r="C867" t="str">
        <f>Format!G867</f>
        <v>US</v>
      </c>
      <c r="D867">
        <f ca="1">Format!J867</f>
        <v>3.3507285102796175E-8</v>
      </c>
      <c r="E867" s="6" t="s">
        <v>1</v>
      </c>
      <c r="F867" t="str">
        <f>Format!I867</f>
        <v>HFC-134a</v>
      </c>
      <c r="G867">
        <v>2013</v>
      </c>
      <c r="H867">
        <f ca="1">Format!K867</f>
        <v>4</v>
      </c>
      <c r="I867">
        <f t="shared" ca="1" si="26"/>
        <v>2</v>
      </c>
      <c r="J867">
        <v>1</v>
      </c>
      <c r="K867">
        <f ca="1">Format!L867</f>
        <v>4</v>
      </c>
      <c r="L867">
        <v>1</v>
      </c>
      <c r="M867">
        <f t="shared" ca="1" si="27"/>
        <v>3.3507285102796175E-8</v>
      </c>
    </row>
    <row r="868" spans="1:13">
      <c r="A868" s="6" t="s">
        <v>1525</v>
      </c>
      <c r="B868">
        <f>Format!H868</f>
        <v>333130</v>
      </c>
      <c r="C868" t="str">
        <f>Format!G868</f>
        <v>US</v>
      </c>
      <c r="D868">
        <f ca="1">Format!J868</f>
        <v>4.8283673716852767E-8</v>
      </c>
      <c r="E868" s="6" t="s">
        <v>1</v>
      </c>
      <c r="F868" t="str">
        <f>Format!I868</f>
        <v>N2O</v>
      </c>
      <c r="G868">
        <v>2013</v>
      </c>
      <c r="H868">
        <f ca="1">Format!K868</f>
        <v>4</v>
      </c>
      <c r="I868">
        <f t="shared" ca="1" si="26"/>
        <v>2</v>
      </c>
      <c r="J868">
        <v>1</v>
      </c>
      <c r="K868">
        <f ca="1">Format!L868</f>
        <v>4</v>
      </c>
      <c r="L868">
        <v>1</v>
      </c>
      <c r="M868">
        <f t="shared" ca="1" si="27"/>
        <v>4.8283673716852767E-8</v>
      </c>
    </row>
    <row r="869" spans="1:13">
      <c r="A869" s="6" t="s">
        <v>1525</v>
      </c>
      <c r="B869">
        <f>Format!H869</f>
        <v>333130</v>
      </c>
      <c r="C869" t="str">
        <f>Format!G869</f>
        <v>US</v>
      </c>
      <c r="D869">
        <f ca="1">Format!J869</f>
        <v>2.9619783272927846E-9</v>
      </c>
      <c r="E869" s="6" t="s">
        <v>1</v>
      </c>
      <c r="F869" t="str">
        <f>Format!I869</f>
        <v>HFC-125</v>
      </c>
      <c r="G869">
        <v>2013</v>
      </c>
      <c r="H869">
        <f ca="1">Format!K869</f>
        <v>4</v>
      </c>
      <c r="I869">
        <f t="shared" ca="1" si="26"/>
        <v>2</v>
      </c>
      <c r="J869">
        <v>1</v>
      </c>
      <c r="K869">
        <f ca="1">Format!L869</f>
        <v>4</v>
      </c>
      <c r="L869">
        <v>1</v>
      </c>
      <c r="M869">
        <f t="shared" ca="1" si="27"/>
        <v>2.9619783272927846E-9</v>
      </c>
    </row>
    <row r="870" spans="1:13">
      <c r="A870" s="6" t="s">
        <v>1525</v>
      </c>
      <c r="B870">
        <f>Format!H870</f>
        <v>333130</v>
      </c>
      <c r="C870" t="str">
        <f>Format!G870</f>
        <v>US</v>
      </c>
      <c r="D870">
        <f ca="1">Format!J870</f>
        <v>9.3648817936086246E-10</v>
      </c>
      <c r="E870" s="6" t="s">
        <v>1</v>
      </c>
      <c r="F870" t="str">
        <f>Format!I870</f>
        <v>HFC-32</v>
      </c>
      <c r="G870">
        <v>2013</v>
      </c>
      <c r="H870">
        <f ca="1">Format!K870</f>
        <v>4</v>
      </c>
      <c r="I870">
        <f t="shared" ca="1" si="26"/>
        <v>2</v>
      </c>
      <c r="J870">
        <v>1</v>
      </c>
      <c r="K870">
        <f ca="1">Format!L870</f>
        <v>4</v>
      </c>
      <c r="L870">
        <v>1</v>
      </c>
      <c r="M870">
        <f t="shared" ca="1" si="27"/>
        <v>9.3648817936086246E-10</v>
      </c>
    </row>
    <row r="871" spans="1:13">
      <c r="A871" s="6" t="s">
        <v>1525</v>
      </c>
      <c r="B871">
        <f>Format!H871</f>
        <v>333130</v>
      </c>
      <c r="C871" t="str">
        <f>Format!G871</f>
        <v>US</v>
      </c>
      <c r="D871">
        <f ca="1">Format!J871</f>
        <v>1.8525496031316386E-9</v>
      </c>
      <c r="E871" s="6" t="s">
        <v>1</v>
      </c>
      <c r="F871" t="str">
        <f>Format!I871</f>
        <v>HFC-143a</v>
      </c>
      <c r="G871">
        <v>2013</v>
      </c>
      <c r="H871">
        <f ca="1">Format!K871</f>
        <v>4</v>
      </c>
      <c r="I871">
        <f t="shared" ca="1" si="26"/>
        <v>2</v>
      </c>
      <c r="J871">
        <v>1</v>
      </c>
      <c r="K871">
        <f ca="1">Format!L871</f>
        <v>4</v>
      </c>
      <c r="L871">
        <v>1</v>
      </c>
      <c r="M871">
        <f t="shared" ca="1" si="27"/>
        <v>1.8525496031316386E-9</v>
      </c>
    </row>
    <row r="872" spans="1:13">
      <c r="A872" s="6" t="s">
        <v>1525</v>
      </c>
      <c r="B872">
        <f>Format!H872</f>
        <v>333130</v>
      </c>
      <c r="C872" t="str">
        <f>Format!G872</f>
        <v>US</v>
      </c>
      <c r="D872">
        <f ca="1">Format!J872</f>
        <v>8.3768438062095507E-11</v>
      </c>
      <c r="E872" s="6" t="s">
        <v>1</v>
      </c>
      <c r="F872" t="str">
        <f>Format!I872</f>
        <v>HFC-236fa</v>
      </c>
      <c r="G872">
        <v>2013</v>
      </c>
      <c r="H872">
        <f ca="1">Format!K872</f>
        <v>4</v>
      </c>
      <c r="I872">
        <f t="shared" ref="I872:I935" ca="1" si="28">IF(H872=2,1,2)</f>
        <v>2</v>
      </c>
      <c r="J872">
        <v>1</v>
      </c>
      <c r="K872">
        <f ca="1">Format!L872</f>
        <v>4</v>
      </c>
      <c r="L872">
        <v>1</v>
      </c>
      <c r="M872">
        <f t="shared" ca="1" si="27"/>
        <v>8.3768438062095507E-11</v>
      </c>
    </row>
    <row r="873" spans="1:13">
      <c r="A873" s="6" t="s">
        <v>1525</v>
      </c>
      <c r="B873">
        <f>Format!H873</f>
        <v>333220</v>
      </c>
      <c r="C873" t="str">
        <f>Format!G873</f>
        <v>US</v>
      </c>
      <c r="D873">
        <f ca="1">Format!J873</f>
        <v>1.5851552345263469E-2</v>
      </c>
      <c r="E873" s="6" t="s">
        <v>1</v>
      </c>
      <c r="F873" t="str">
        <f>Format!I873</f>
        <v>CO2</v>
      </c>
      <c r="G873">
        <v>2013</v>
      </c>
      <c r="H873">
        <f ca="1">Format!K873</f>
        <v>4</v>
      </c>
      <c r="I873">
        <f t="shared" ca="1" si="28"/>
        <v>2</v>
      </c>
      <c r="J873">
        <v>1</v>
      </c>
      <c r="K873">
        <f ca="1">Format!L873</f>
        <v>4</v>
      </c>
      <c r="L873">
        <v>1</v>
      </c>
      <c r="M873">
        <f t="shared" ca="1" si="27"/>
        <v>1.5851552345263469E-2</v>
      </c>
    </row>
    <row r="874" spans="1:13">
      <c r="A874" s="6" t="s">
        <v>1525</v>
      </c>
      <c r="B874">
        <f>Format!H874</f>
        <v>333220</v>
      </c>
      <c r="C874" t="str">
        <f>Format!G874</f>
        <v>US</v>
      </c>
      <c r="D874">
        <f ca="1">Format!J874</f>
        <v>3.5692762516065427E-7</v>
      </c>
      <c r="E874" s="6" t="s">
        <v>1</v>
      </c>
      <c r="F874" t="str">
        <f>Format!I874</f>
        <v>CH4</v>
      </c>
      <c r="G874">
        <v>2013</v>
      </c>
      <c r="H874">
        <f ca="1">Format!K874</f>
        <v>4</v>
      </c>
      <c r="I874">
        <f t="shared" ca="1" si="28"/>
        <v>2</v>
      </c>
      <c r="J874">
        <v>1</v>
      </c>
      <c r="K874">
        <f ca="1">Format!L874</f>
        <v>4</v>
      </c>
      <c r="L874">
        <v>1</v>
      </c>
      <c r="M874">
        <f t="shared" ca="1" si="27"/>
        <v>3.5692762516065427E-7</v>
      </c>
    </row>
    <row r="875" spans="1:13">
      <c r="A875" s="6" t="s">
        <v>1525</v>
      </c>
      <c r="B875">
        <f>Format!H875</f>
        <v>333220</v>
      </c>
      <c r="C875" t="str">
        <f>Format!G875</f>
        <v>US</v>
      </c>
      <c r="D875">
        <f ca="1">Format!J875</f>
        <v>3.8517980180826249E-8</v>
      </c>
      <c r="E875" s="6" t="s">
        <v>1</v>
      </c>
      <c r="F875" t="str">
        <f>Format!I875</f>
        <v>N2O</v>
      </c>
      <c r="G875">
        <v>2013</v>
      </c>
      <c r="H875">
        <f ca="1">Format!K875</f>
        <v>4</v>
      </c>
      <c r="I875">
        <f t="shared" ca="1" si="28"/>
        <v>2</v>
      </c>
      <c r="J875">
        <v>1</v>
      </c>
      <c r="K875">
        <f ca="1">Format!L875</f>
        <v>4</v>
      </c>
      <c r="L875">
        <v>1</v>
      </c>
      <c r="M875">
        <f t="shared" ca="1" si="27"/>
        <v>3.8517980180826249E-8</v>
      </c>
    </row>
    <row r="876" spans="1:13">
      <c r="A876" s="6" t="s">
        <v>1525</v>
      </c>
      <c r="B876">
        <f>Format!H876</f>
        <v>333295</v>
      </c>
      <c r="C876" t="str">
        <f>Format!G876</f>
        <v>US</v>
      </c>
      <c r="D876">
        <f ca="1">Format!J876</f>
        <v>4.2066192339230727E-3</v>
      </c>
      <c r="E876" s="6" t="s">
        <v>1</v>
      </c>
      <c r="F876" t="str">
        <f>Format!I876</f>
        <v>CO2</v>
      </c>
      <c r="G876">
        <v>2013</v>
      </c>
      <c r="H876">
        <f ca="1">Format!K876</f>
        <v>4</v>
      </c>
      <c r="I876">
        <f t="shared" ca="1" si="28"/>
        <v>2</v>
      </c>
      <c r="J876">
        <v>1</v>
      </c>
      <c r="K876">
        <f ca="1">Format!L876</f>
        <v>4</v>
      </c>
      <c r="L876">
        <v>1</v>
      </c>
      <c r="M876">
        <f t="shared" ca="1" si="27"/>
        <v>4.2066192339230727E-3</v>
      </c>
    </row>
    <row r="877" spans="1:13">
      <c r="A877" s="6" t="s">
        <v>1525</v>
      </c>
      <c r="B877">
        <f>Format!H877</f>
        <v>333295</v>
      </c>
      <c r="C877" t="str">
        <f>Format!G877</f>
        <v>US</v>
      </c>
      <c r="D877">
        <f ca="1">Format!J877</f>
        <v>1.071440231869502E-7</v>
      </c>
      <c r="E877" s="6" t="s">
        <v>1</v>
      </c>
      <c r="F877" t="str">
        <f>Format!I877</f>
        <v>CH4</v>
      </c>
      <c r="G877">
        <v>2013</v>
      </c>
      <c r="H877">
        <f ca="1">Format!K877</f>
        <v>4</v>
      </c>
      <c r="I877">
        <f t="shared" ca="1" si="28"/>
        <v>2</v>
      </c>
      <c r="J877">
        <v>1</v>
      </c>
      <c r="K877">
        <f ca="1">Format!L877</f>
        <v>4</v>
      </c>
      <c r="L877">
        <v>1</v>
      </c>
      <c r="M877">
        <f t="shared" ca="1" si="27"/>
        <v>1.071440231869502E-7</v>
      </c>
    </row>
    <row r="878" spans="1:13">
      <c r="A878" s="6" t="s">
        <v>1525</v>
      </c>
      <c r="B878">
        <f>Format!H878</f>
        <v>333295</v>
      </c>
      <c r="C878" t="str">
        <f>Format!G878</f>
        <v>US</v>
      </c>
      <c r="D878">
        <f ca="1">Format!J878</f>
        <v>3.5040533101677189E-8</v>
      </c>
      <c r="E878" s="6" t="s">
        <v>1</v>
      </c>
      <c r="F878" t="str">
        <f>Format!I878</f>
        <v>HFC-134a</v>
      </c>
      <c r="G878">
        <v>2013</v>
      </c>
      <c r="H878">
        <f ca="1">Format!K878</f>
        <v>4</v>
      </c>
      <c r="I878">
        <f t="shared" ca="1" si="28"/>
        <v>2</v>
      </c>
      <c r="J878">
        <v>1</v>
      </c>
      <c r="K878">
        <f ca="1">Format!L878</f>
        <v>4</v>
      </c>
      <c r="L878">
        <v>1</v>
      </c>
      <c r="M878">
        <f t="shared" ca="1" si="27"/>
        <v>3.5040533101677189E-8</v>
      </c>
    </row>
    <row r="879" spans="1:13">
      <c r="A879" s="6" t="s">
        <v>1525</v>
      </c>
      <c r="B879">
        <f>Format!H879</f>
        <v>333295</v>
      </c>
      <c r="C879" t="str">
        <f>Format!G879</f>
        <v>US</v>
      </c>
      <c r="D879">
        <f ca="1">Format!J879</f>
        <v>3.0975144451584376E-9</v>
      </c>
      <c r="E879" s="6" t="s">
        <v>1</v>
      </c>
      <c r="F879" t="str">
        <f>Format!I879</f>
        <v>HFC-125</v>
      </c>
      <c r="G879">
        <v>2013</v>
      </c>
      <c r="H879">
        <f ca="1">Format!K879</f>
        <v>4</v>
      </c>
      <c r="I879">
        <f t="shared" ca="1" si="28"/>
        <v>2</v>
      </c>
      <c r="J879">
        <v>1</v>
      </c>
      <c r="K879">
        <f ca="1">Format!L879</f>
        <v>4</v>
      </c>
      <c r="L879">
        <v>1</v>
      </c>
      <c r="M879">
        <f t="shared" ca="1" si="27"/>
        <v>3.0975144451584376E-9</v>
      </c>
    </row>
    <row r="880" spans="1:13">
      <c r="A880" s="6" t="s">
        <v>1525</v>
      </c>
      <c r="B880">
        <f>Format!H880</f>
        <v>333295</v>
      </c>
      <c r="C880" t="str">
        <f>Format!G880</f>
        <v>US</v>
      </c>
      <c r="D880">
        <f ca="1">Format!J880</f>
        <v>1.4073992536432144E-8</v>
      </c>
      <c r="E880" s="6" t="s">
        <v>1</v>
      </c>
      <c r="F880" t="str">
        <f>Format!I880</f>
        <v>N2O</v>
      </c>
      <c r="G880">
        <v>2013</v>
      </c>
      <c r="H880">
        <f ca="1">Format!K880</f>
        <v>4</v>
      </c>
      <c r="I880">
        <f t="shared" ca="1" si="28"/>
        <v>2</v>
      </c>
      <c r="J880">
        <v>1</v>
      </c>
      <c r="K880">
        <f ca="1">Format!L880</f>
        <v>4</v>
      </c>
      <c r="L880">
        <v>1</v>
      </c>
      <c r="M880">
        <f t="shared" ca="1" si="27"/>
        <v>1.4073992536432144E-8</v>
      </c>
    </row>
    <row r="881" spans="1:13">
      <c r="A881" s="6" t="s">
        <v>1525</v>
      </c>
      <c r="B881">
        <f>Format!H881</f>
        <v>333295</v>
      </c>
      <c r="C881" t="str">
        <f>Format!G881</f>
        <v>US</v>
      </c>
      <c r="D881">
        <f ca="1">Format!J881</f>
        <v>9.7934061048369746E-10</v>
      </c>
      <c r="E881" s="6" t="s">
        <v>1</v>
      </c>
      <c r="F881" t="str">
        <f>Format!I881</f>
        <v>HFC-32</v>
      </c>
      <c r="G881">
        <v>2013</v>
      </c>
      <c r="H881">
        <f ca="1">Format!K881</f>
        <v>4</v>
      </c>
      <c r="I881">
        <f t="shared" ca="1" si="28"/>
        <v>2</v>
      </c>
      <c r="J881">
        <v>1</v>
      </c>
      <c r="K881">
        <f ca="1">Format!L881</f>
        <v>4</v>
      </c>
      <c r="L881">
        <v>1</v>
      </c>
      <c r="M881">
        <f t="shared" ca="1" si="27"/>
        <v>9.7934061048369746E-10</v>
      </c>
    </row>
    <row r="882" spans="1:13">
      <c r="A882" s="6" t="s">
        <v>1525</v>
      </c>
      <c r="B882">
        <f>Format!H882</f>
        <v>333295</v>
      </c>
      <c r="C882" t="str">
        <f>Format!G882</f>
        <v>US</v>
      </c>
      <c r="D882">
        <f ca="1">Format!J882</f>
        <v>1.9373197646984552E-9</v>
      </c>
      <c r="E882" s="6" t="s">
        <v>1</v>
      </c>
      <c r="F882" t="str">
        <f>Format!I882</f>
        <v>HFC-143a</v>
      </c>
      <c r="G882">
        <v>2013</v>
      </c>
      <c r="H882">
        <f ca="1">Format!K882</f>
        <v>4</v>
      </c>
      <c r="I882">
        <f t="shared" ca="1" si="28"/>
        <v>2</v>
      </c>
      <c r="J882">
        <v>1</v>
      </c>
      <c r="K882">
        <f ca="1">Format!L882</f>
        <v>4</v>
      </c>
      <c r="L882">
        <v>1</v>
      </c>
      <c r="M882">
        <f t="shared" ca="1" si="27"/>
        <v>1.9373197646984552E-9</v>
      </c>
    </row>
    <row r="883" spans="1:13">
      <c r="A883" s="6" t="s">
        <v>1525</v>
      </c>
      <c r="B883">
        <f>Format!H883</f>
        <v>333295</v>
      </c>
      <c r="C883" t="str">
        <f>Format!G883</f>
        <v>US</v>
      </c>
      <c r="D883">
        <f ca="1">Format!J883</f>
        <v>8.7601568368954607E-11</v>
      </c>
      <c r="E883" s="6" t="s">
        <v>1</v>
      </c>
      <c r="F883" t="str">
        <f>Format!I883</f>
        <v>HFC-236fa</v>
      </c>
      <c r="G883">
        <v>2013</v>
      </c>
      <c r="H883">
        <f ca="1">Format!K883</f>
        <v>4</v>
      </c>
      <c r="I883">
        <f t="shared" ca="1" si="28"/>
        <v>2</v>
      </c>
      <c r="J883">
        <v>1</v>
      </c>
      <c r="K883">
        <f ca="1">Format!L883</f>
        <v>4</v>
      </c>
      <c r="L883">
        <v>1</v>
      </c>
      <c r="M883">
        <f t="shared" ca="1" si="27"/>
        <v>8.7601568368954607E-11</v>
      </c>
    </row>
    <row r="884" spans="1:13">
      <c r="A884" s="6" t="s">
        <v>1525</v>
      </c>
      <c r="B884">
        <f>Format!H884</f>
        <v>333313</v>
      </c>
      <c r="C884" t="str">
        <f>Format!G884</f>
        <v>US</v>
      </c>
      <c r="D884">
        <f ca="1">Format!J884</f>
        <v>8.5043264294192664E-2</v>
      </c>
      <c r="E884" s="6" t="s">
        <v>1</v>
      </c>
      <c r="F884" t="str">
        <f>Format!I884</f>
        <v>CO2</v>
      </c>
      <c r="G884">
        <v>2013</v>
      </c>
      <c r="H884">
        <f ca="1">Format!K884</f>
        <v>4</v>
      </c>
      <c r="I884">
        <f t="shared" ca="1" si="28"/>
        <v>2</v>
      </c>
      <c r="J884">
        <v>1</v>
      </c>
      <c r="K884">
        <f ca="1">Format!L884</f>
        <v>4</v>
      </c>
      <c r="L884">
        <v>1</v>
      </c>
      <c r="M884">
        <f t="shared" ca="1" si="27"/>
        <v>8.5043264294192664E-2</v>
      </c>
    </row>
    <row r="885" spans="1:13">
      <c r="A885" s="6" t="s">
        <v>1525</v>
      </c>
      <c r="B885">
        <f>Format!H885</f>
        <v>333313</v>
      </c>
      <c r="C885" t="str">
        <f>Format!G885</f>
        <v>US</v>
      </c>
      <c r="D885">
        <f ca="1">Format!J885</f>
        <v>2.904342944135459E-6</v>
      </c>
      <c r="E885" s="6" t="s">
        <v>1</v>
      </c>
      <c r="F885" t="str">
        <f>Format!I885</f>
        <v>HFC-134a</v>
      </c>
      <c r="G885">
        <v>2013</v>
      </c>
      <c r="H885">
        <f ca="1">Format!K885</f>
        <v>4</v>
      </c>
      <c r="I885">
        <f t="shared" ca="1" si="28"/>
        <v>2</v>
      </c>
      <c r="J885">
        <v>1</v>
      </c>
      <c r="K885">
        <f ca="1">Format!L885</f>
        <v>4</v>
      </c>
      <c r="L885">
        <v>1</v>
      </c>
      <c r="M885">
        <f t="shared" ca="1" si="27"/>
        <v>2.904342944135459E-6</v>
      </c>
    </row>
    <row r="886" spans="1:13">
      <c r="A886" s="6" t="s">
        <v>1525</v>
      </c>
      <c r="B886">
        <f>Format!H886</f>
        <v>333313</v>
      </c>
      <c r="C886" t="str">
        <f>Format!G886</f>
        <v>US</v>
      </c>
      <c r="D886">
        <f ca="1">Format!J886</f>
        <v>3.698047162904603E-6</v>
      </c>
      <c r="E886" s="6" t="s">
        <v>1</v>
      </c>
      <c r="F886" t="str">
        <f>Format!I886</f>
        <v>CH4</v>
      </c>
      <c r="G886">
        <v>2013</v>
      </c>
      <c r="H886">
        <f ca="1">Format!K886</f>
        <v>4</v>
      </c>
      <c r="I886">
        <f t="shared" ca="1" si="28"/>
        <v>2</v>
      </c>
      <c r="J886">
        <v>1</v>
      </c>
      <c r="K886">
        <f ca="1">Format!L886</f>
        <v>4</v>
      </c>
      <c r="L886">
        <v>1</v>
      </c>
      <c r="M886">
        <f t="shared" ca="1" si="27"/>
        <v>3.698047162904603E-6</v>
      </c>
    </row>
    <row r="887" spans="1:13">
      <c r="A887" s="6" t="s">
        <v>1525</v>
      </c>
      <c r="B887">
        <f>Format!H887</f>
        <v>333313</v>
      </c>
      <c r="C887" t="str">
        <f>Format!G887</f>
        <v>US</v>
      </c>
      <c r="D887">
        <f ca="1">Format!J887</f>
        <v>2.5673822361803544E-7</v>
      </c>
      <c r="E887" s="6" t="s">
        <v>1</v>
      </c>
      <c r="F887" t="str">
        <f>Format!I887</f>
        <v>HFC-125</v>
      </c>
      <c r="G887">
        <v>2013</v>
      </c>
      <c r="H887">
        <f ca="1">Format!K887</f>
        <v>4</v>
      </c>
      <c r="I887">
        <f t="shared" ca="1" si="28"/>
        <v>2</v>
      </c>
      <c r="J887">
        <v>1</v>
      </c>
      <c r="K887">
        <f ca="1">Format!L887</f>
        <v>4</v>
      </c>
      <c r="L887">
        <v>1</v>
      </c>
      <c r="M887">
        <f t="shared" ca="1" si="27"/>
        <v>2.5673822361803544E-7</v>
      </c>
    </row>
    <row r="888" spans="1:13">
      <c r="A888" s="6" t="s">
        <v>1525</v>
      </c>
      <c r="B888">
        <f>Format!H888</f>
        <v>333313</v>
      </c>
      <c r="C888" t="str">
        <f>Format!G888</f>
        <v>US</v>
      </c>
      <c r="D888">
        <f ca="1">Format!J888</f>
        <v>8.1172880096036473E-8</v>
      </c>
      <c r="E888" s="6" t="s">
        <v>1</v>
      </c>
      <c r="F888" t="str">
        <f>Format!I888</f>
        <v>HFC-32</v>
      </c>
      <c r="G888">
        <v>2013</v>
      </c>
      <c r="H888">
        <f ca="1">Format!K888</f>
        <v>4</v>
      </c>
      <c r="I888">
        <f t="shared" ca="1" si="28"/>
        <v>2</v>
      </c>
      <c r="J888">
        <v>1</v>
      </c>
      <c r="K888">
        <f ca="1">Format!L888</f>
        <v>4</v>
      </c>
      <c r="L888">
        <v>1</v>
      </c>
      <c r="M888">
        <f t="shared" ca="1" si="27"/>
        <v>8.1172880096036473E-8</v>
      </c>
    </row>
    <row r="889" spans="1:13">
      <c r="A889" s="6" t="s">
        <v>1525</v>
      </c>
      <c r="B889">
        <f>Format!H889</f>
        <v>333313</v>
      </c>
      <c r="C889" t="str">
        <f>Format!G889</f>
        <v>US</v>
      </c>
      <c r="D889">
        <f ca="1">Format!J889</f>
        <v>7.5953495836565254E-7</v>
      </c>
      <c r="E889" s="6" t="s">
        <v>1</v>
      </c>
      <c r="F889" t="str">
        <f>Format!I889</f>
        <v>N2O</v>
      </c>
      <c r="G889">
        <v>2013</v>
      </c>
      <c r="H889">
        <f ca="1">Format!K889</f>
        <v>4</v>
      </c>
      <c r="I889">
        <f t="shared" ca="1" si="28"/>
        <v>2</v>
      </c>
      <c r="J889">
        <v>1</v>
      </c>
      <c r="K889">
        <f ca="1">Format!L889</f>
        <v>4</v>
      </c>
      <c r="L889">
        <v>1</v>
      </c>
      <c r="M889">
        <f t="shared" ca="1" si="27"/>
        <v>7.5953495836565254E-7</v>
      </c>
    </row>
    <row r="890" spans="1:13">
      <c r="A890" s="6" t="s">
        <v>1525</v>
      </c>
      <c r="B890">
        <f>Format!H890</f>
        <v>333313</v>
      </c>
      <c r="C890" t="str">
        <f>Format!G890</f>
        <v>US</v>
      </c>
      <c r="D890">
        <f ca="1">Format!J890</f>
        <v>1.6057521079400505E-7</v>
      </c>
      <c r="E890" s="6" t="s">
        <v>1</v>
      </c>
      <c r="F890" t="str">
        <f>Format!I890</f>
        <v>HFC-143a</v>
      </c>
      <c r="G890">
        <v>2013</v>
      </c>
      <c r="H890">
        <f ca="1">Format!K890</f>
        <v>4</v>
      </c>
      <c r="I890">
        <f t="shared" ca="1" si="28"/>
        <v>2</v>
      </c>
      <c r="J890">
        <v>1</v>
      </c>
      <c r="K890">
        <f ca="1">Format!L890</f>
        <v>4</v>
      </c>
      <c r="L890">
        <v>1</v>
      </c>
      <c r="M890">
        <f t="shared" ca="1" si="27"/>
        <v>1.6057521079400505E-7</v>
      </c>
    </row>
    <row r="891" spans="1:13">
      <c r="A891" s="6" t="s">
        <v>1525</v>
      </c>
      <c r="B891">
        <f>Format!H891</f>
        <v>333313</v>
      </c>
      <c r="C891" t="str">
        <f>Format!G891</f>
        <v>US</v>
      </c>
      <c r="D891">
        <f ca="1">Format!J891</f>
        <v>7.2608768893243666E-9</v>
      </c>
      <c r="E891" s="6" t="s">
        <v>1</v>
      </c>
      <c r="F891" t="str">
        <f>Format!I891</f>
        <v>HFC-236fa</v>
      </c>
      <c r="G891">
        <v>2013</v>
      </c>
      <c r="H891">
        <f ca="1">Format!K891</f>
        <v>4</v>
      </c>
      <c r="I891">
        <f t="shared" ca="1" si="28"/>
        <v>2</v>
      </c>
      <c r="J891">
        <v>1</v>
      </c>
      <c r="K891">
        <f ca="1">Format!L891</f>
        <v>4</v>
      </c>
      <c r="L891">
        <v>1</v>
      </c>
      <c r="M891">
        <f t="shared" ca="1" si="27"/>
        <v>7.2608768893243666E-9</v>
      </c>
    </row>
    <row r="892" spans="1:13">
      <c r="A892" s="6" t="s">
        <v>1525</v>
      </c>
      <c r="B892">
        <f>Format!H892</f>
        <v>333314</v>
      </c>
      <c r="C892" t="str">
        <f>Format!G892</f>
        <v>US</v>
      </c>
      <c r="D892">
        <f ca="1">Format!J892</f>
        <v>8.4997258656076668E-3</v>
      </c>
      <c r="E892" s="6" t="s">
        <v>1</v>
      </c>
      <c r="F892" t="str">
        <f>Format!I892</f>
        <v>CO2</v>
      </c>
      <c r="G892">
        <v>2013</v>
      </c>
      <c r="H892">
        <f ca="1">Format!K892</f>
        <v>4</v>
      </c>
      <c r="I892">
        <f t="shared" ca="1" si="28"/>
        <v>2</v>
      </c>
      <c r="J892">
        <v>1</v>
      </c>
      <c r="K892">
        <f ca="1">Format!L892</f>
        <v>4</v>
      </c>
      <c r="L892">
        <v>1</v>
      </c>
      <c r="M892">
        <f t="shared" ca="1" si="27"/>
        <v>8.4997258656076668E-3</v>
      </c>
    </row>
    <row r="893" spans="1:13">
      <c r="A893" s="6" t="s">
        <v>1525</v>
      </c>
      <c r="B893">
        <f>Format!H893</f>
        <v>333314</v>
      </c>
      <c r="C893" t="str">
        <f>Format!G893</f>
        <v>US</v>
      </c>
      <c r="D893">
        <f ca="1">Format!J893</f>
        <v>2.0136275865464418E-7</v>
      </c>
      <c r="E893" s="6" t="s">
        <v>1</v>
      </c>
      <c r="F893" t="str">
        <f>Format!I893</f>
        <v>CH4</v>
      </c>
      <c r="G893">
        <v>2013</v>
      </c>
      <c r="H893">
        <f ca="1">Format!K893</f>
        <v>4</v>
      </c>
      <c r="I893">
        <f t="shared" ca="1" si="28"/>
        <v>2</v>
      </c>
      <c r="J893">
        <v>1</v>
      </c>
      <c r="K893">
        <f ca="1">Format!L893</f>
        <v>4</v>
      </c>
      <c r="L893">
        <v>1</v>
      </c>
      <c r="M893">
        <f t="shared" ca="1" si="27"/>
        <v>2.0136275865464418E-7</v>
      </c>
    </row>
    <row r="894" spans="1:13">
      <c r="A894" s="6" t="s">
        <v>1525</v>
      </c>
      <c r="B894">
        <f>Format!H894</f>
        <v>333314</v>
      </c>
      <c r="C894" t="str">
        <f>Format!G894</f>
        <v>US</v>
      </c>
      <c r="D894">
        <f ca="1">Format!J894</f>
        <v>2.3746648939266349E-8</v>
      </c>
      <c r="E894" s="6" t="s">
        <v>1</v>
      </c>
      <c r="F894" t="str">
        <f>Format!I894</f>
        <v>N2O</v>
      </c>
      <c r="G894">
        <v>2013</v>
      </c>
      <c r="H894">
        <f ca="1">Format!K894</f>
        <v>4</v>
      </c>
      <c r="I894">
        <f t="shared" ca="1" si="28"/>
        <v>2</v>
      </c>
      <c r="J894">
        <v>1</v>
      </c>
      <c r="K894">
        <f ca="1">Format!L894</f>
        <v>4</v>
      </c>
      <c r="L894">
        <v>1</v>
      </c>
      <c r="M894">
        <f t="shared" ca="1" si="27"/>
        <v>2.3746648939266349E-8</v>
      </c>
    </row>
    <row r="895" spans="1:13">
      <c r="A895" s="6" t="s">
        <v>1525</v>
      </c>
      <c r="B895">
        <f>Format!H895</f>
        <v>333315</v>
      </c>
      <c r="C895" t="str">
        <f>Format!G895</f>
        <v>US</v>
      </c>
      <c r="D895">
        <f ca="1">Format!J895</f>
        <v>7.0901600316753757E-3</v>
      </c>
      <c r="E895" s="6" t="s">
        <v>1</v>
      </c>
      <c r="F895" t="str">
        <f>Format!I895</f>
        <v>CO2</v>
      </c>
      <c r="G895">
        <v>2013</v>
      </c>
      <c r="H895">
        <f ca="1">Format!K895</f>
        <v>4</v>
      </c>
      <c r="I895">
        <f t="shared" ca="1" si="28"/>
        <v>2</v>
      </c>
      <c r="J895">
        <v>1</v>
      </c>
      <c r="K895">
        <f ca="1">Format!L895</f>
        <v>4</v>
      </c>
      <c r="L895">
        <v>1</v>
      </c>
      <c r="M895">
        <f t="shared" ca="1" si="27"/>
        <v>7.0901600316753757E-3</v>
      </c>
    </row>
    <row r="896" spans="1:13">
      <c r="A896" s="6" t="s">
        <v>1525</v>
      </c>
      <c r="B896">
        <f>Format!H896</f>
        <v>333315</v>
      </c>
      <c r="C896" t="str">
        <f>Format!G896</f>
        <v>US</v>
      </c>
      <c r="D896">
        <f ca="1">Format!J896</f>
        <v>4.1680875940508878E-7</v>
      </c>
      <c r="E896" s="6" t="s">
        <v>1</v>
      </c>
      <c r="F896" t="str">
        <f>Format!I896</f>
        <v>HFC-134a</v>
      </c>
      <c r="G896">
        <v>2013</v>
      </c>
      <c r="H896">
        <f ca="1">Format!K896</f>
        <v>4</v>
      </c>
      <c r="I896">
        <f t="shared" ca="1" si="28"/>
        <v>2</v>
      </c>
      <c r="J896">
        <v>1</v>
      </c>
      <c r="K896">
        <f ca="1">Format!L896</f>
        <v>4</v>
      </c>
      <c r="L896">
        <v>1</v>
      </c>
      <c r="M896">
        <f t="shared" ca="1" si="27"/>
        <v>4.1680875940508878E-7</v>
      </c>
    </row>
    <row r="897" spans="1:13">
      <c r="A897" s="6" t="s">
        <v>1525</v>
      </c>
      <c r="B897">
        <f>Format!H897</f>
        <v>333315</v>
      </c>
      <c r="C897" t="str">
        <f>Format!G897</f>
        <v>US</v>
      </c>
      <c r="D897">
        <f ca="1">Format!J897</f>
        <v>3.6845077367388403E-8</v>
      </c>
      <c r="E897" s="6" t="s">
        <v>1</v>
      </c>
      <c r="F897" t="str">
        <f>Format!I897</f>
        <v>HFC-125</v>
      </c>
      <c r="G897">
        <v>2013</v>
      </c>
      <c r="H897">
        <f ca="1">Format!K897</f>
        <v>4</v>
      </c>
      <c r="I897">
        <f t="shared" ca="1" si="28"/>
        <v>2</v>
      </c>
      <c r="J897">
        <v>1</v>
      </c>
      <c r="K897">
        <f ca="1">Format!L897</f>
        <v>4</v>
      </c>
      <c r="L897">
        <v>1</v>
      </c>
      <c r="M897">
        <f t="shared" ca="1" si="27"/>
        <v>3.6845077367388403E-8</v>
      </c>
    </row>
    <row r="898" spans="1:13">
      <c r="A898" s="6" t="s">
        <v>1525</v>
      </c>
      <c r="B898">
        <f>Format!H898</f>
        <v>333315</v>
      </c>
      <c r="C898" t="str">
        <f>Format!G898</f>
        <v>US</v>
      </c>
      <c r="D898">
        <f ca="1">Format!J898</f>
        <v>1.5340299509814499E-7</v>
      </c>
      <c r="E898" s="6" t="s">
        <v>1</v>
      </c>
      <c r="F898" t="str">
        <f>Format!I898</f>
        <v>CH4</v>
      </c>
      <c r="G898">
        <v>2013</v>
      </c>
      <c r="H898">
        <f ca="1">Format!K898</f>
        <v>4</v>
      </c>
      <c r="I898">
        <f t="shared" ca="1" si="28"/>
        <v>2</v>
      </c>
      <c r="J898">
        <v>1</v>
      </c>
      <c r="K898">
        <f ca="1">Format!L898</f>
        <v>4</v>
      </c>
      <c r="L898">
        <v>1</v>
      </c>
      <c r="M898">
        <f t="shared" ca="1" si="27"/>
        <v>1.5340299509814499E-7</v>
      </c>
    </row>
    <row r="899" spans="1:13">
      <c r="A899" s="6" t="s">
        <v>1525</v>
      </c>
      <c r="B899">
        <f>Format!H899</f>
        <v>333315</v>
      </c>
      <c r="C899" t="str">
        <f>Format!G899</f>
        <v>US</v>
      </c>
      <c r="D899">
        <f ca="1">Format!J899</f>
        <v>1.1649301787340505E-8</v>
      </c>
      <c r="E899" s="6" t="s">
        <v>1</v>
      </c>
      <c r="F899" t="str">
        <f>Format!I899</f>
        <v>HFC-32</v>
      </c>
      <c r="G899">
        <v>2013</v>
      </c>
      <c r="H899">
        <f ca="1">Format!K899</f>
        <v>4</v>
      </c>
      <c r="I899">
        <f t="shared" ca="1" si="28"/>
        <v>2</v>
      </c>
      <c r="J899">
        <v>1</v>
      </c>
      <c r="K899">
        <f ca="1">Format!L899</f>
        <v>4</v>
      </c>
      <c r="L899">
        <v>1</v>
      </c>
      <c r="M899">
        <f t="shared" ca="1" si="27"/>
        <v>1.1649301787340505E-8</v>
      </c>
    </row>
    <row r="900" spans="1:13">
      <c r="A900" s="6" t="s">
        <v>1525</v>
      </c>
      <c r="B900">
        <f>Format!H900</f>
        <v>333315</v>
      </c>
      <c r="C900" t="str">
        <f>Format!G900</f>
        <v>US</v>
      </c>
      <c r="D900">
        <f ca="1">Format!J900</f>
        <v>2.3044508065896739E-8</v>
      </c>
      <c r="E900" s="6" t="s">
        <v>1</v>
      </c>
      <c r="F900" t="str">
        <f>Format!I900</f>
        <v>HFC-143a</v>
      </c>
      <c r="G900">
        <v>2013</v>
      </c>
      <c r="H900">
        <f ca="1">Format!K900</f>
        <v>4</v>
      </c>
      <c r="I900">
        <f t="shared" ca="1" si="28"/>
        <v>2</v>
      </c>
      <c r="J900">
        <v>1</v>
      </c>
      <c r="K900">
        <f ca="1">Format!L900</f>
        <v>4</v>
      </c>
      <c r="L900">
        <v>1</v>
      </c>
      <c r="M900">
        <f t="shared" ref="M900:M963" ca="1" si="29">IFERROR(D900,"")</f>
        <v>2.3044508065896739E-8</v>
      </c>
    </row>
    <row r="901" spans="1:13">
      <c r="A901" s="6" t="s">
        <v>1525</v>
      </c>
      <c r="B901">
        <f>Format!H901</f>
        <v>333315</v>
      </c>
      <c r="C901" t="str">
        <f>Format!G901</f>
        <v>US</v>
      </c>
      <c r="D901">
        <f ca="1">Format!J901</f>
        <v>1.7190169332672142E-8</v>
      </c>
      <c r="E901" s="6" t="s">
        <v>1</v>
      </c>
      <c r="F901" t="str">
        <f>Format!I901</f>
        <v>N2O</v>
      </c>
      <c r="G901">
        <v>2013</v>
      </c>
      <c r="H901">
        <f ca="1">Format!K901</f>
        <v>4</v>
      </c>
      <c r="I901">
        <f t="shared" ca="1" si="28"/>
        <v>2</v>
      </c>
      <c r="J901">
        <v>1</v>
      </c>
      <c r="K901">
        <f ca="1">Format!L901</f>
        <v>4</v>
      </c>
      <c r="L901">
        <v>1</v>
      </c>
      <c r="M901">
        <f t="shared" ca="1" si="29"/>
        <v>1.7190169332672142E-8</v>
      </c>
    </row>
    <row r="902" spans="1:13">
      <c r="A902" s="6" t="s">
        <v>1525</v>
      </c>
      <c r="B902">
        <f>Format!H902</f>
        <v>333315</v>
      </c>
      <c r="C902" t="str">
        <f>Format!G902</f>
        <v>US</v>
      </c>
      <c r="D902">
        <f ca="1">Format!J902</f>
        <v>1.0420247011611921E-9</v>
      </c>
      <c r="E902" s="6" t="s">
        <v>1</v>
      </c>
      <c r="F902" t="str">
        <f>Format!I902</f>
        <v>HFC-236fa</v>
      </c>
      <c r="G902">
        <v>2013</v>
      </c>
      <c r="H902">
        <f ca="1">Format!K902</f>
        <v>4</v>
      </c>
      <c r="I902">
        <f t="shared" ca="1" si="28"/>
        <v>2</v>
      </c>
      <c r="J902">
        <v>1</v>
      </c>
      <c r="K902">
        <f ca="1">Format!L902</f>
        <v>4</v>
      </c>
      <c r="L902">
        <v>1</v>
      </c>
      <c r="M902">
        <f t="shared" ca="1" si="29"/>
        <v>1.0420247011611921E-9</v>
      </c>
    </row>
    <row r="903" spans="1:13">
      <c r="A903" s="6" t="s">
        <v>1525</v>
      </c>
      <c r="B903">
        <f>Format!H903</f>
        <v>333414</v>
      </c>
      <c r="C903" t="str">
        <f>Format!G903</f>
        <v>US</v>
      </c>
      <c r="D903">
        <f ca="1">Format!J903</f>
        <v>1.8958175663339027E-2</v>
      </c>
      <c r="E903" s="6" t="s">
        <v>1</v>
      </c>
      <c r="F903" t="str">
        <f>Format!I903</f>
        <v>CO2</v>
      </c>
      <c r="G903">
        <v>2013</v>
      </c>
      <c r="H903">
        <f ca="1">Format!K903</f>
        <v>4</v>
      </c>
      <c r="I903">
        <f t="shared" ca="1" si="28"/>
        <v>2</v>
      </c>
      <c r="J903">
        <v>1</v>
      </c>
      <c r="K903">
        <f ca="1">Format!L903</f>
        <v>4</v>
      </c>
      <c r="L903">
        <v>1</v>
      </c>
      <c r="M903">
        <f t="shared" ca="1" si="29"/>
        <v>1.8958175663339027E-2</v>
      </c>
    </row>
    <row r="904" spans="1:13">
      <c r="A904" s="6" t="s">
        <v>1525</v>
      </c>
      <c r="B904">
        <f>Format!H904</f>
        <v>333414</v>
      </c>
      <c r="C904" t="str">
        <f>Format!G904</f>
        <v>US</v>
      </c>
      <c r="D904">
        <f ca="1">Format!J904</f>
        <v>4.4683976830711885E-7</v>
      </c>
      <c r="E904" s="6" t="s">
        <v>1</v>
      </c>
      <c r="F904" t="str">
        <f>Format!I904</f>
        <v>CH4</v>
      </c>
      <c r="G904">
        <v>2013</v>
      </c>
      <c r="H904">
        <f ca="1">Format!K904</f>
        <v>4</v>
      </c>
      <c r="I904">
        <f t="shared" ca="1" si="28"/>
        <v>2</v>
      </c>
      <c r="J904">
        <v>1</v>
      </c>
      <c r="K904">
        <f ca="1">Format!L904</f>
        <v>4</v>
      </c>
      <c r="L904">
        <v>1</v>
      </c>
      <c r="M904">
        <f t="shared" ca="1" si="29"/>
        <v>4.4683976830711885E-7</v>
      </c>
    </row>
    <row r="905" spans="1:13">
      <c r="A905" s="6" t="s">
        <v>1525</v>
      </c>
      <c r="B905">
        <f>Format!H905</f>
        <v>333414</v>
      </c>
      <c r="C905" t="str">
        <f>Format!G905</f>
        <v>US</v>
      </c>
      <c r="D905">
        <f ca="1">Format!J905</f>
        <v>2.0353392064430535E-7</v>
      </c>
      <c r="E905" s="6" t="s">
        <v>1</v>
      </c>
      <c r="F905" t="str">
        <f>Format!I905</f>
        <v>HFC-134a</v>
      </c>
      <c r="G905">
        <v>2013</v>
      </c>
      <c r="H905">
        <f ca="1">Format!K905</f>
        <v>4</v>
      </c>
      <c r="I905">
        <f t="shared" ca="1" si="28"/>
        <v>2</v>
      </c>
      <c r="J905">
        <v>1</v>
      </c>
      <c r="K905">
        <f ca="1">Format!L905</f>
        <v>4</v>
      </c>
      <c r="L905">
        <v>1</v>
      </c>
      <c r="M905">
        <f t="shared" ca="1" si="29"/>
        <v>2.0353392064430535E-7</v>
      </c>
    </row>
    <row r="906" spans="1:13">
      <c r="A906" s="6" t="s">
        <v>1525</v>
      </c>
      <c r="B906">
        <f>Format!H906</f>
        <v>333414</v>
      </c>
      <c r="C906" t="str">
        <f>Format!G906</f>
        <v>US</v>
      </c>
      <c r="D906">
        <f ca="1">Format!J906</f>
        <v>1.7991999649265924E-8</v>
      </c>
      <c r="E906" s="6" t="s">
        <v>1</v>
      </c>
      <c r="F906" t="str">
        <f>Format!I906</f>
        <v>HFC-125</v>
      </c>
      <c r="G906">
        <v>2013</v>
      </c>
      <c r="H906">
        <f ca="1">Format!K906</f>
        <v>4</v>
      </c>
      <c r="I906">
        <f t="shared" ca="1" si="28"/>
        <v>2</v>
      </c>
      <c r="J906">
        <v>1</v>
      </c>
      <c r="K906">
        <f ca="1">Format!L906</f>
        <v>4</v>
      </c>
      <c r="L906">
        <v>1</v>
      </c>
      <c r="M906">
        <f t="shared" ca="1" si="29"/>
        <v>1.7991999649265924E-8</v>
      </c>
    </row>
    <row r="907" spans="1:13">
      <c r="A907" s="6" t="s">
        <v>1525</v>
      </c>
      <c r="B907">
        <f>Format!H907</f>
        <v>333414</v>
      </c>
      <c r="C907" t="str">
        <f>Format!G907</f>
        <v>US</v>
      </c>
      <c r="D907">
        <f ca="1">Format!J907</f>
        <v>5.6885274410506523E-9</v>
      </c>
      <c r="E907" s="6" t="s">
        <v>1</v>
      </c>
      <c r="F907" t="str">
        <f>Format!I907</f>
        <v>HFC-32</v>
      </c>
      <c r="G907">
        <v>2013</v>
      </c>
      <c r="H907">
        <f ca="1">Format!K907</f>
        <v>4</v>
      </c>
      <c r="I907">
        <f t="shared" ca="1" si="28"/>
        <v>2</v>
      </c>
      <c r="J907">
        <v>1</v>
      </c>
      <c r="K907">
        <f ca="1">Format!L907</f>
        <v>4</v>
      </c>
      <c r="L907">
        <v>1</v>
      </c>
      <c r="M907">
        <f t="shared" ca="1" si="29"/>
        <v>5.6885274410506523E-9</v>
      </c>
    </row>
    <row r="908" spans="1:13">
      <c r="A908" s="6" t="s">
        <v>1525</v>
      </c>
      <c r="B908">
        <f>Format!H908</f>
        <v>333414</v>
      </c>
      <c r="C908" t="str">
        <f>Format!G908</f>
        <v>US</v>
      </c>
      <c r="D908">
        <f ca="1">Format!J908</f>
        <v>5.2255902069129744E-8</v>
      </c>
      <c r="E908" s="6" t="s">
        <v>1</v>
      </c>
      <c r="F908" t="str">
        <f>Format!I908</f>
        <v>N2O</v>
      </c>
      <c r="G908">
        <v>2013</v>
      </c>
      <c r="H908">
        <f ca="1">Format!K908</f>
        <v>4</v>
      </c>
      <c r="I908">
        <f t="shared" ca="1" si="28"/>
        <v>2</v>
      </c>
      <c r="J908">
        <v>1</v>
      </c>
      <c r="K908">
        <f ca="1">Format!L908</f>
        <v>4</v>
      </c>
      <c r="L908">
        <v>1</v>
      </c>
      <c r="M908">
        <f t="shared" ca="1" si="29"/>
        <v>5.2255902069129744E-8</v>
      </c>
    </row>
    <row r="909" spans="1:13">
      <c r="A909" s="6" t="s">
        <v>1525</v>
      </c>
      <c r="B909">
        <f>Format!H909</f>
        <v>333414</v>
      </c>
      <c r="C909" t="str">
        <f>Format!G909</f>
        <v>US</v>
      </c>
      <c r="D909">
        <f ca="1">Format!J909</f>
        <v>1.1252976263420671E-8</v>
      </c>
      <c r="E909" s="6" t="s">
        <v>1</v>
      </c>
      <c r="F909" t="str">
        <f>Format!I909</f>
        <v>HFC-143a</v>
      </c>
      <c r="G909">
        <v>2013</v>
      </c>
      <c r="H909">
        <f ca="1">Format!K909</f>
        <v>4</v>
      </c>
      <c r="I909">
        <f t="shared" ca="1" si="28"/>
        <v>2</v>
      </c>
      <c r="J909">
        <v>1</v>
      </c>
      <c r="K909">
        <f ca="1">Format!L909</f>
        <v>4</v>
      </c>
      <c r="L909">
        <v>1</v>
      </c>
      <c r="M909">
        <f t="shared" ca="1" si="29"/>
        <v>1.1252976263420671E-8</v>
      </c>
    </row>
    <row r="910" spans="1:13">
      <c r="A910" s="6" t="s">
        <v>1525</v>
      </c>
      <c r="B910">
        <f>Format!H910</f>
        <v>333414</v>
      </c>
      <c r="C910" t="str">
        <f>Format!G910</f>
        <v>US</v>
      </c>
      <c r="D910">
        <f ca="1">Format!J910</f>
        <v>5.0883617018572363E-10</v>
      </c>
      <c r="E910" s="6" t="s">
        <v>1</v>
      </c>
      <c r="F910" t="str">
        <f>Format!I910</f>
        <v>HFC-236fa</v>
      </c>
      <c r="G910">
        <v>2013</v>
      </c>
      <c r="H910">
        <f ca="1">Format!K910</f>
        <v>4</v>
      </c>
      <c r="I910">
        <f t="shared" ca="1" si="28"/>
        <v>2</v>
      </c>
      <c r="J910">
        <v>1</v>
      </c>
      <c r="K910">
        <f ca="1">Format!L910</f>
        <v>4</v>
      </c>
      <c r="L910">
        <v>1</v>
      </c>
      <c r="M910">
        <f t="shared" ca="1" si="29"/>
        <v>5.0883617018572363E-10</v>
      </c>
    </row>
    <row r="911" spans="1:13">
      <c r="A911" s="6" t="s">
        <v>1525</v>
      </c>
      <c r="B911">
        <f>Format!H911</f>
        <v>333415</v>
      </c>
      <c r="C911" t="str">
        <f>Format!G911</f>
        <v>US</v>
      </c>
      <c r="D911">
        <f ca="1">Format!J911</f>
        <v>1.0731377287840561E-2</v>
      </c>
      <c r="E911" s="6" t="s">
        <v>1</v>
      </c>
      <c r="F911" t="str">
        <f>Format!I911</f>
        <v>CO2</v>
      </c>
      <c r="G911">
        <v>2013</v>
      </c>
      <c r="H911">
        <f ca="1">Format!K911</f>
        <v>4</v>
      </c>
      <c r="I911">
        <f t="shared" ca="1" si="28"/>
        <v>2</v>
      </c>
      <c r="J911">
        <v>1</v>
      </c>
      <c r="K911">
        <f ca="1">Format!L911</f>
        <v>4</v>
      </c>
      <c r="L911">
        <v>1</v>
      </c>
      <c r="M911">
        <f t="shared" ca="1" si="29"/>
        <v>1.0731377287840561E-2</v>
      </c>
    </row>
    <row r="912" spans="1:13">
      <c r="A912" s="6" t="s">
        <v>1525</v>
      </c>
      <c r="B912">
        <f>Format!H912</f>
        <v>333415</v>
      </c>
      <c r="C912" t="str">
        <f>Format!G912</f>
        <v>US</v>
      </c>
      <c r="D912">
        <f ca="1">Format!J912</f>
        <v>6.1522184362214268E-5</v>
      </c>
      <c r="E912" s="6" t="s">
        <v>1</v>
      </c>
      <c r="F912" t="str">
        <f>Format!I912</f>
        <v>HFC-134a</v>
      </c>
      <c r="G912">
        <v>2013</v>
      </c>
      <c r="H912">
        <f ca="1">Format!K912</f>
        <v>4</v>
      </c>
      <c r="I912">
        <f t="shared" ca="1" si="28"/>
        <v>2</v>
      </c>
      <c r="J912">
        <v>1</v>
      </c>
      <c r="K912">
        <f ca="1">Format!L912</f>
        <v>4</v>
      </c>
      <c r="L912">
        <v>1</v>
      </c>
      <c r="M912">
        <f t="shared" ca="1" si="29"/>
        <v>6.1522184362214268E-5</v>
      </c>
    </row>
    <row r="913" spans="1:13">
      <c r="A913" s="6" t="s">
        <v>1525</v>
      </c>
      <c r="B913">
        <f>Format!H913</f>
        <v>333415</v>
      </c>
      <c r="C913" t="str">
        <f>Format!G913</f>
        <v>US</v>
      </c>
      <c r="D913">
        <f ca="1">Format!J913</f>
        <v>5.4384405113556323E-6</v>
      </c>
      <c r="E913" s="6" t="s">
        <v>1</v>
      </c>
      <c r="F913" t="str">
        <f>Format!I913</f>
        <v>HFC-125</v>
      </c>
      <c r="G913">
        <v>2013</v>
      </c>
      <c r="H913">
        <f ca="1">Format!K913</f>
        <v>4</v>
      </c>
      <c r="I913">
        <f t="shared" ca="1" si="28"/>
        <v>2</v>
      </c>
      <c r="J913">
        <v>1</v>
      </c>
      <c r="K913">
        <f ca="1">Format!L913</f>
        <v>4</v>
      </c>
      <c r="L913">
        <v>1</v>
      </c>
      <c r="M913">
        <f t="shared" ca="1" si="29"/>
        <v>5.4384405113556323E-6</v>
      </c>
    </row>
    <row r="914" spans="1:13">
      <c r="A914" s="6" t="s">
        <v>1525</v>
      </c>
      <c r="B914">
        <f>Format!H914</f>
        <v>333415</v>
      </c>
      <c r="C914" t="str">
        <f>Format!G914</f>
        <v>US</v>
      </c>
      <c r="D914">
        <f ca="1">Format!J914</f>
        <v>1.7194708030483026E-6</v>
      </c>
      <c r="E914" s="6" t="s">
        <v>1</v>
      </c>
      <c r="F914" t="str">
        <f>Format!I914</f>
        <v>HFC-32</v>
      </c>
      <c r="G914">
        <v>2013</v>
      </c>
      <c r="H914">
        <f ca="1">Format!K914</f>
        <v>4</v>
      </c>
      <c r="I914">
        <f t="shared" ca="1" si="28"/>
        <v>2</v>
      </c>
      <c r="J914">
        <v>1</v>
      </c>
      <c r="K914">
        <f ca="1">Format!L914</f>
        <v>4</v>
      </c>
      <c r="L914">
        <v>1</v>
      </c>
      <c r="M914">
        <f t="shared" ca="1" si="29"/>
        <v>1.7194708030483026E-6</v>
      </c>
    </row>
    <row r="915" spans="1:13">
      <c r="A915" s="6" t="s">
        <v>1525</v>
      </c>
      <c r="B915">
        <f>Format!H915</f>
        <v>333415</v>
      </c>
      <c r="C915" t="str">
        <f>Format!G915</f>
        <v>US</v>
      </c>
      <c r="D915">
        <f ca="1">Format!J915</f>
        <v>3.4014363704596456E-6</v>
      </c>
      <c r="E915" s="6" t="s">
        <v>1</v>
      </c>
      <c r="F915" t="str">
        <f>Format!I915</f>
        <v>HFC-143a</v>
      </c>
      <c r="G915">
        <v>2013</v>
      </c>
      <c r="H915">
        <f ca="1">Format!K915</f>
        <v>4</v>
      </c>
      <c r="I915">
        <f t="shared" ca="1" si="28"/>
        <v>2</v>
      </c>
      <c r="J915">
        <v>1</v>
      </c>
      <c r="K915">
        <f ca="1">Format!L915</f>
        <v>4</v>
      </c>
      <c r="L915">
        <v>1</v>
      </c>
      <c r="M915">
        <f t="shared" ca="1" si="29"/>
        <v>3.4014363704596456E-6</v>
      </c>
    </row>
    <row r="916" spans="1:13">
      <c r="A916" s="6" t="s">
        <v>1525</v>
      </c>
      <c r="B916">
        <f>Format!H916</f>
        <v>333415</v>
      </c>
      <c r="C916" t="str">
        <f>Format!G916</f>
        <v>US</v>
      </c>
      <c r="D916">
        <f ca="1">Format!J916</f>
        <v>1.5380587458459592E-7</v>
      </c>
      <c r="E916" s="6" t="s">
        <v>1</v>
      </c>
      <c r="F916" t="str">
        <f>Format!I916</f>
        <v>HFC-236fa</v>
      </c>
      <c r="G916">
        <v>2013</v>
      </c>
      <c r="H916">
        <f ca="1">Format!K916</f>
        <v>4</v>
      </c>
      <c r="I916">
        <f t="shared" ca="1" si="28"/>
        <v>2</v>
      </c>
      <c r="J916">
        <v>1</v>
      </c>
      <c r="K916">
        <f ca="1">Format!L916</f>
        <v>4</v>
      </c>
      <c r="L916">
        <v>1</v>
      </c>
      <c r="M916">
        <f t="shared" ca="1" si="29"/>
        <v>1.5380587458459592E-7</v>
      </c>
    </row>
    <row r="917" spans="1:13">
      <c r="A917" s="6" t="s">
        <v>1525</v>
      </c>
      <c r="B917">
        <f>Format!H917</f>
        <v>333415</v>
      </c>
      <c r="C917" t="str">
        <f>Format!G917</f>
        <v>US</v>
      </c>
      <c r="D917">
        <f ca="1">Format!J917</f>
        <v>2.4352694042725779E-7</v>
      </c>
      <c r="E917" s="6" t="s">
        <v>1</v>
      </c>
      <c r="F917" t="str">
        <f>Format!I917</f>
        <v>CH4</v>
      </c>
      <c r="G917">
        <v>2013</v>
      </c>
      <c r="H917">
        <f ca="1">Format!K917</f>
        <v>4</v>
      </c>
      <c r="I917">
        <f t="shared" ca="1" si="28"/>
        <v>2</v>
      </c>
      <c r="J917">
        <v>1</v>
      </c>
      <c r="K917">
        <f ca="1">Format!L917</f>
        <v>4</v>
      </c>
      <c r="L917">
        <v>1</v>
      </c>
      <c r="M917">
        <f t="shared" ca="1" si="29"/>
        <v>2.4352694042725779E-7</v>
      </c>
    </row>
    <row r="918" spans="1:13">
      <c r="A918" s="6" t="s">
        <v>1525</v>
      </c>
      <c r="B918">
        <f>Format!H918</f>
        <v>333415</v>
      </c>
      <c r="C918" t="str">
        <f>Format!G918</f>
        <v>US</v>
      </c>
      <c r="D918">
        <f ca="1">Format!J918</f>
        <v>2.6662307015314252E-8</v>
      </c>
      <c r="E918" s="6" t="s">
        <v>1</v>
      </c>
      <c r="F918" t="str">
        <f>Format!I918</f>
        <v>N2O</v>
      </c>
      <c r="G918">
        <v>2013</v>
      </c>
      <c r="H918">
        <f ca="1">Format!K918</f>
        <v>4</v>
      </c>
      <c r="I918">
        <f t="shared" ca="1" si="28"/>
        <v>2</v>
      </c>
      <c r="J918">
        <v>1</v>
      </c>
      <c r="K918">
        <f ca="1">Format!L918</f>
        <v>4</v>
      </c>
      <c r="L918">
        <v>1</v>
      </c>
      <c r="M918">
        <f t="shared" ca="1" si="29"/>
        <v>2.6662307015314252E-8</v>
      </c>
    </row>
    <row r="919" spans="1:13">
      <c r="A919" s="6" t="s">
        <v>1525</v>
      </c>
      <c r="B919">
        <f>Format!H919</f>
        <v>333511</v>
      </c>
      <c r="C919" t="str">
        <f>Format!G919</f>
        <v>US</v>
      </c>
      <c r="D919">
        <f ca="1">Format!J919</f>
        <v>2.0561294255174077E-2</v>
      </c>
      <c r="E919" s="6" t="s">
        <v>1</v>
      </c>
      <c r="F919" t="str">
        <f>Format!I919</f>
        <v>CO2</v>
      </c>
      <c r="G919">
        <v>2013</v>
      </c>
      <c r="H919">
        <f ca="1">Format!K919</f>
        <v>4</v>
      </c>
      <c r="I919">
        <f t="shared" ca="1" si="28"/>
        <v>2</v>
      </c>
      <c r="J919">
        <v>1</v>
      </c>
      <c r="K919">
        <f ca="1">Format!L919</f>
        <v>4</v>
      </c>
      <c r="L919">
        <v>1</v>
      </c>
      <c r="M919">
        <f t="shared" ca="1" si="29"/>
        <v>2.0561294255174077E-2</v>
      </c>
    </row>
    <row r="920" spans="1:13">
      <c r="A920" s="6" t="s">
        <v>1525</v>
      </c>
      <c r="B920">
        <f>Format!H920</f>
        <v>333511</v>
      </c>
      <c r="C920" t="str">
        <f>Format!G920</f>
        <v>US</v>
      </c>
      <c r="D920">
        <f ca="1">Format!J920</f>
        <v>4.7028028863165871E-7</v>
      </c>
      <c r="E920" s="6" t="s">
        <v>1</v>
      </c>
      <c r="F920" t="str">
        <f>Format!I920</f>
        <v>CH4</v>
      </c>
      <c r="G920">
        <v>2013</v>
      </c>
      <c r="H920">
        <f ca="1">Format!K920</f>
        <v>4</v>
      </c>
      <c r="I920">
        <f t="shared" ca="1" si="28"/>
        <v>2</v>
      </c>
      <c r="J920">
        <v>1</v>
      </c>
      <c r="K920">
        <f ca="1">Format!L920</f>
        <v>4</v>
      </c>
      <c r="L920">
        <v>1</v>
      </c>
      <c r="M920">
        <f t="shared" ca="1" si="29"/>
        <v>4.7028028863165871E-7</v>
      </c>
    </row>
    <row r="921" spans="1:13">
      <c r="A921" s="6" t="s">
        <v>1525</v>
      </c>
      <c r="B921">
        <f>Format!H921</f>
        <v>333511</v>
      </c>
      <c r="C921" t="str">
        <f>Format!G921</f>
        <v>US</v>
      </c>
      <c r="D921">
        <f ca="1">Format!J921</f>
        <v>5.2226955982786405E-8</v>
      </c>
      <c r="E921" s="6" t="s">
        <v>1</v>
      </c>
      <c r="F921" t="str">
        <f>Format!I921</f>
        <v>N2O</v>
      </c>
      <c r="G921">
        <v>2013</v>
      </c>
      <c r="H921">
        <f ca="1">Format!K921</f>
        <v>4</v>
      </c>
      <c r="I921">
        <f t="shared" ca="1" si="28"/>
        <v>2</v>
      </c>
      <c r="J921">
        <v>1</v>
      </c>
      <c r="K921">
        <f ca="1">Format!L921</f>
        <v>4</v>
      </c>
      <c r="L921">
        <v>1</v>
      </c>
      <c r="M921">
        <f t="shared" ca="1" si="29"/>
        <v>5.2226955982786405E-8</v>
      </c>
    </row>
    <row r="922" spans="1:13">
      <c r="A922" s="6" t="s">
        <v>1525</v>
      </c>
      <c r="B922">
        <f>Format!H922</f>
        <v>333514</v>
      </c>
      <c r="C922" t="str">
        <f>Format!G922</f>
        <v>US</v>
      </c>
      <c r="D922">
        <f ca="1">Format!J922</f>
        <v>1.8928593552711665E-2</v>
      </c>
      <c r="E922" s="6" t="s">
        <v>1</v>
      </c>
      <c r="F922" t="str">
        <f>Format!I922</f>
        <v>CO2</v>
      </c>
      <c r="G922">
        <v>2013</v>
      </c>
      <c r="H922">
        <f ca="1">Format!K922</f>
        <v>4</v>
      </c>
      <c r="I922">
        <f t="shared" ca="1" si="28"/>
        <v>2</v>
      </c>
      <c r="J922">
        <v>1</v>
      </c>
      <c r="K922">
        <f ca="1">Format!L922</f>
        <v>4</v>
      </c>
      <c r="L922">
        <v>1</v>
      </c>
      <c r="M922">
        <f t="shared" ca="1" si="29"/>
        <v>1.8928593552711665E-2</v>
      </c>
    </row>
    <row r="923" spans="1:13">
      <c r="A923" s="6" t="s">
        <v>1525</v>
      </c>
      <c r="B923">
        <f>Format!H923</f>
        <v>333514</v>
      </c>
      <c r="C923" t="str">
        <f>Format!G923</f>
        <v>US</v>
      </c>
      <c r="D923">
        <f ca="1">Format!J923</f>
        <v>4.3340926166155759E-7</v>
      </c>
      <c r="E923" s="6" t="s">
        <v>1</v>
      </c>
      <c r="F923" t="str">
        <f>Format!I923</f>
        <v>CH4</v>
      </c>
      <c r="G923">
        <v>2013</v>
      </c>
      <c r="H923">
        <f ca="1">Format!K923</f>
        <v>4</v>
      </c>
      <c r="I923">
        <f t="shared" ca="1" si="28"/>
        <v>2</v>
      </c>
      <c r="J923">
        <v>1</v>
      </c>
      <c r="K923">
        <f ca="1">Format!L923</f>
        <v>4</v>
      </c>
      <c r="L923">
        <v>1</v>
      </c>
      <c r="M923">
        <f t="shared" ca="1" si="29"/>
        <v>4.3340926166155759E-7</v>
      </c>
    </row>
    <row r="924" spans="1:13">
      <c r="A924" s="6" t="s">
        <v>1525</v>
      </c>
      <c r="B924">
        <f>Format!H924</f>
        <v>333514</v>
      </c>
      <c r="C924" t="str">
        <f>Format!G924</f>
        <v>US</v>
      </c>
      <c r="D924">
        <f ca="1">Format!J924</f>
        <v>6.3594572438055441E-8</v>
      </c>
      <c r="E924" s="6" t="s">
        <v>1</v>
      </c>
      <c r="F924" t="str">
        <f>Format!I924</f>
        <v>HFC-134a</v>
      </c>
      <c r="G924">
        <v>2013</v>
      </c>
      <c r="H924">
        <f ca="1">Format!K924</f>
        <v>4</v>
      </c>
      <c r="I924">
        <f t="shared" ca="1" si="28"/>
        <v>2</v>
      </c>
      <c r="J924">
        <v>1</v>
      </c>
      <c r="K924">
        <f ca="1">Format!L924</f>
        <v>4</v>
      </c>
      <c r="L924">
        <v>1</v>
      </c>
      <c r="M924">
        <f t="shared" ca="1" si="29"/>
        <v>6.3594572438055441E-8</v>
      </c>
    </row>
    <row r="925" spans="1:13">
      <c r="A925" s="6" t="s">
        <v>1525</v>
      </c>
      <c r="B925">
        <f>Format!H925</f>
        <v>333514</v>
      </c>
      <c r="C925" t="str">
        <f>Format!G925</f>
        <v>US</v>
      </c>
      <c r="D925">
        <f ca="1">Format!J925</f>
        <v>4.8226236029178254E-8</v>
      </c>
      <c r="E925" s="6" t="s">
        <v>1</v>
      </c>
      <c r="F925" t="str">
        <f>Format!I925</f>
        <v>N2O</v>
      </c>
      <c r="G925">
        <v>2013</v>
      </c>
      <c r="H925">
        <f ca="1">Format!K925</f>
        <v>4</v>
      </c>
      <c r="I925">
        <f t="shared" ca="1" si="28"/>
        <v>2</v>
      </c>
      <c r="J925">
        <v>1</v>
      </c>
      <c r="K925">
        <f ca="1">Format!L925</f>
        <v>4</v>
      </c>
      <c r="L925">
        <v>1</v>
      </c>
      <c r="M925">
        <f t="shared" ca="1" si="29"/>
        <v>4.8226236029178254E-8</v>
      </c>
    </row>
    <row r="926" spans="1:13">
      <c r="A926" s="6" t="s">
        <v>1525</v>
      </c>
      <c r="B926">
        <f>Format!H926</f>
        <v>333514</v>
      </c>
      <c r="C926" t="str">
        <f>Format!G926</f>
        <v>US</v>
      </c>
      <c r="D926">
        <f ca="1">Format!J926</f>
        <v>5.6216355552856248E-9</v>
      </c>
      <c r="E926" s="6" t="s">
        <v>1</v>
      </c>
      <c r="F926" t="str">
        <f>Format!I926</f>
        <v>HFC-125</v>
      </c>
      <c r="G926">
        <v>2013</v>
      </c>
      <c r="H926">
        <f ca="1">Format!K926</f>
        <v>4</v>
      </c>
      <c r="I926">
        <f t="shared" ca="1" si="28"/>
        <v>2</v>
      </c>
      <c r="J926">
        <v>1</v>
      </c>
      <c r="K926">
        <f ca="1">Format!L926</f>
        <v>4</v>
      </c>
      <c r="L926">
        <v>1</v>
      </c>
      <c r="M926">
        <f t="shared" ca="1" si="29"/>
        <v>5.6216355552856248E-9</v>
      </c>
    </row>
    <row r="927" spans="1:13">
      <c r="A927" s="6" t="s">
        <v>1525</v>
      </c>
      <c r="B927">
        <f>Format!H927</f>
        <v>333514</v>
      </c>
      <c r="C927" t="str">
        <f>Format!G927</f>
        <v>US</v>
      </c>
      <c r="D927">
        <f ca="1">Format!J927</f>
        <v>1.7773915486449579E-9</v>
      </c>
      <c r="E927" s="6" t="s">
        <v>1</v>
      </c>
      <c r="F927" t="str">
        <f>Format!I927</f>
        <v>HFC-32</v>
      </c>
      <c r="G927">
        <v>2013</v>
      </c>
      <c r="H927">
        <f ca="1">Format!K927</f>
        <v>4</v>
      </c>
      <c r="I927">
        <f t="shared" ca="1" si="28"/>
        <v>2</v>
      </c>
      <c r="J927">
        <v>1</v>
      </c>
      <c r="K927">
        <f ca="1">Format!L927</f>
        <v>4</v>
      </c>
      <c r="L927">
        <v>1</v>
      </c>
      <c r="M927">
        <f t="shared" ca="1" si="29"/>
        <v>1.7773915486449579E-9</v>
      </c>
    </row>
    <row r="928" spans="1:13">
      <c r="A928" s="6" t="s">
        <v>1525</v>
      </c>
      <c r="B928">
        <f>Format!H928</f>
        <v>333514</v>
      </c>
      <c r="C928" t="str">
        <f>Format!G928</f>
        <v>US</v>
      </c>
      <c r="D928">
        <f ca="1">Format!J928</f>
        <v>3.5160144896852438E-9</v>
      </c>
      <c r="E928" s="6" t="s">
        <v>1</v>
      </c>
      <c r="F928" t="str">
        <f>Format!I928</f>
        <v>HFC-143a</v>
      </c>
      <c r="G928">
        <v>2013</v>
      </c>
      <c r="H928">
        <f ca="1">Format!K928</f>
        <v>4</v>
      </c>
      <c r="I928">
        <f t="shared" ca="1" si="28"/>
        <v>2</v>
      </c>
      <c r="J928">
        <v>1</v>
      </c>
      <c r="K928">
        <f ca="1">Format!L928</f>
        <v>4</v>
      </c>
      <c r="L928">
        <v>1</v>
      </c>
      <c r="M928">
        <f t="shared" ca="1" si="29"/>
        <v>3.5160144896852438E-9</v>
      </c>
    </row>
    <row r="929" spans="1:13">
      <c r="A929" s="6" t="s">
        <v>1525</v>
      </c>
      <c r="B929">
        <f>Format!H929</f>
        <v>333514</v>
      </c>
      <c r="C929" t="str">
        <f>Format!G929</f>
        <v>US</v>
      </c>
      <c r="D929">
        <f ca="1">Format!J929</f>
        <v>1.5898685870906738E-10</v>
      </c>
      <c r="E929" s="6" t="s">
        <v>1</v>
      </c>
      <c r="F929" t="str">
        <f>Format!I929</f>
        <v>HFC-236fa</v>
      </c>
      <c r="G929">
        <v>2013</v>
      </c>
      <c r="H929">
        <f ca="1">Format!K929</f>
        <v>4</v>
      </c>
      <c r="I929">
        <f t="shared" ca="1" si="28"/>
        <v>2</v>
      </c>
      <c r="J929">
        <v>1</v>
      </c>
      <c r="K929">
        <f ca="1">Format!L929</f>
        <v>4</v>
      </c>
      <c r="L929">
        <v>1</v>
      </c>
      <c r="M929">
        <f t="shared" ca="1" si="29"/>
        <v>1.5898685870906738E-10</v>
      </c>
    </row>
    <row r="930" spans="1:13">
      <c r="A930" s="6" t="s">
        <v>1525</v>
      </c>
      <c r="B930">
        <f>Format!H930</f>
        <v>333611</v>
      </c>
      <c r="C930" t="str">
        <f>Format!G930</f>
        <v>US</v>
      </c>
      <c r="D930">
        <f ca="1">Format!J930</f>
        <v>1.1771662079238415E-2</v>
      </c>
      <c r="E930" s="6" t="s">
        <v>1</v>
      </c>
      <c r="F930" t="str">
        <f>Format!I930</f>
        <v>CO2</v>
      </c>
      <c r="G930">
        <v>2013</v>
      </c>
      <c r="H930">
        <f ca="1">Format!K930</f>
        <v>4</v>
      </c>
      <c r="I930">
        <f t="shared" ca="1" si="28"/>
        <v>2</v>
      </c>
      <c r="J930">
        <v>1</v>
      </c>
      <c r="K930">
        <f ca="1">Format!L930</f>
        <v>4</v>
      </c>
      <c r="L930">
        <v>1</v>
      </c>
      <c r="M930">
        <f t="shared" ca="1" si="29"/>
        <v>1.1771662079238415E-2</v>
      </c>
    </row>
    <row r="931" spans="1:13">
      <c r="A931" s="6" t="s">
        <v>1525</v>
      </c>
      <c r="B931">
        <f>Format!H931</f>
        <v>333611</v>
      </c>
      <c r="C931" t="str">
        <f>Format!G931</f>
        <v>US</v>
      </c>
      <c r="D931">
        <f ca="1">Format!J931</f>
        <v>2.6758586305335503E-7</v>
      </c>
      <c r="E931" s="6" t="s">
        <v>1</v>
      </c>
      <c r="F931" t="str">
        <f>Format!I931</f>
        <v>CH4</v>
      </c>
      <c r="G931">
        <v>2013</v>
      </c>
      <c r="H931">
        <f ca="1">Format!K931</f>
        <v>4</v>
      </c>
      <c r="I931">
        <f t="shared" ca="1" si="28"/>
        <v>2</v>
      </c>
      <c r="J931">
        <v>1</v>
      </c>
      <c r="K931">
        <f ca="1">Format!L931</f>
        <v>4</v>
      </c>
      <c r="L931">
        <v>1</v>
      </c>
      <c r="M931">
        <f t="shared" ca="1" si="29"/>
        <v>2.6758586305335503E-7</v>
      </c>
    </row>
    <row r="932" spans="1:13">
      <c r="A932" s="6" t="s">
        <v>1525</v>
      </c>
      <c r="B932">
        <f>Format!H932</f>
        <v>333611</v>
      </c>
      <c r="C932" t="str">
        <f>Format!G932</f>
        <v>US</v>
      </c>
      <c r="D932">
        <f ca="1">Format!J932</f>
        <v>5.5777441848478735E-8</v>
      </c>
      <c r="E932" s="6" t="s">
        <v>1</v>
      </c>
      <c r="F932" t="str">
        <f>Format!I932</f>
        <v>HFC-134a</v>
      </c>
      <c r="G932">
        <v>2013</v>
      </c>
      <c r="H932">
        <f ca="1">Format!K932</f>
        <v>4</v>
      </c>
      <c r="I932">
        <f t="shared" ca="1" si="28"/>
        <v>2</v>
      </c>
      <c r="J932">
        <v>1</v>
      </c>
      <c r="K932">
        <f ca="1">Format!L932</f>
        <v>4</v>
      </c>
      <c r="L932">
        <v>1</v>
      </c>
      <c r="M932">
        <f t="shared" ca="1" si="29"/>
        <v>5.5777441848478735E-8</v>
      </c>
    </row>
    <row r="933" spans="1:13">
      <c r="A933" s="6" t="s">
        <v>1525</v>
      </c>
      <c r="B933">
        <f>Format!H933</f>
        <v>333611</v>
      </c>
      <c r="C933" t="str">
        <f>Format!G933</f>
        <v>US</v>
      </c>
      <c r="D933">
        <f ca="1">Format!J933</f>
        <v>4.930616533096583E-9</v>
      </c>
      <c r="E933" s="6" t="s">
        <v>1</v>
      </c>
      <c r="F933" t="str">
        <f>Format!I933</f>
        <v>HFC-125</v>
      </c>
      <c r="G933">
        <v>2013</v>
      </c>
      <c r="H933">
        <f ca="1">Format!K933</f>
        <v>4</v>
      </c>
      <c r="I933">
        <f t="shared" ca="1" si="28"/>
        <v>2</v>
      </c>
      <c r="J933">
        <v>1</v>
      </c>
      <c r="K933">
        <f ca="1">Format!L933</f>
        <v>4</v>
      </c>
      <c r="L933">
        <v>1</v>
      </c>
      <c r="M933">
        <f t="shared" ca="1" si="29"/>
        <v>4.930616533096583E-9</v>
      </c>
    </row>
    <row r="934" spans="1:13">
      <c r="A934" s="6" t="s">
        <v>1525</v>
      </c>
      <c r="B934">
        <f>Format!H934</f>
        <v>333611</v>
      </c>
      <c r="C934" t="str">
        <f>Format!G934</f>
        <v>US</v>
      </c>
      <c r="D934">
        <f ca="1">Format!J934</f>
        <v>2.9386988391284312E-8</v>
      </c>
      <c r="E934" s="6" t="s">
        <v>1</v>
      </c>
      <c r="F934" t="str">
        <f>Format!I934</f>
        <v>N2O</v>
      </c>
      <c r="G934">
        <v>2013</v>
      </c>
      <c r="H934">
        <f ca="1">Format!K934</f>
        <v>4</v>
      </c>
      <c r="I934">
        <f t="shared" ca="1" si="28"/>
        <v>2</v>
      </c>
      <c r="J934">
        <v>1</v>
      </c>
      <c r="K934">
        <f ca="1">Format!L934</f>
        <v>4</v>
      </c>
      <c r="L934">
        <v>1</v>
      </c>
      <c r="M934">
        <f t="shared" ca="1" si="29"/>
        <v>2.9386988391284312E-8</v>
      </c>
    </row>
    <row r="935" spans="1:13">
      <c r="A935" s="6" t="s">
        <v>1525</v>
      </c>
      <c r="B935">
        <f>Format!H935</f>
        <v>333611</v>
      </c>
      <c r="C935" t="str">
        <f>Format!G935</f>
        <v>US</v>
      </c>
      <c r="D935">
        <f ca="1">Format!J935</f>
        <v>1.5589121830025326E-9</v>
      </c>
      <c r="E935" s="6" t="s">
        <v>1</v>
      </c>
      <c r="F935" t="str">
        <f>Format!I935</f>
        <v>HFC-32</v>
      </c>
      <c r="G935">
        <v>2013</v>
      </c>
      <c r="H935">
        <f ca="1">Format!K935</f>
        <v>4</v>
      </c>
      <c r="I935">
        <f t="shared" ca="1" si="28"/>
        <v>2</v>
      </c>
      <c r="J935">
        <v>1</v>
      </c>
      <c r="K935">
        <f ca="1">Format!L935</f>
        <v>4</v>
      </c>
      <c r="L935">
        <v>1</v>
      </c>
      <c r="M935">
        <f t="shared" ca="1" si="29"/>
        <v>1.5589121830025326E-9</v>
      </c>
    </row>
    <row r="936" spans="1:13">
      <c r="A936" s="6" t="s">
        <v>1525</v>
      </c>
      <c r="B936">
        <f>Format!H936</f>
        <v>333611</v>
      </c>
      <c r="C936" t="str">
        <f>Format!G936</f>
        <v>US</v>
      </c>
      <c r="D936">
        <f ca="1">Format!J936</f>
        <v>3.08382124791944E-9</v>
      </c>
      <c r="E936" s="6" t="s">
        <v>1</v>
      </c>
      <c r="F936" t="str">
        <f>Format!I936</f>
        <v>HFC-143a</v>
      </c>
      <c r="G936">
        <v>2013</v>
      </c>
      <c r="H936">
        <f ca="1">Format!K936</f>
        <v>4</v>
      </c>
      <c r="I936">
        <f t="shared" ref="I936:I999" ca="1" si="30">IF(H936=2,1,2)</f>
        <v>2</v>
      </c>
      <c r="J936">
        <v>1</v>
      </c>
      <c r="K936">
        <f ca="1">Format!L936</f>
        <v>4</v>
      </c>
      <c r="L936">
        <v>1</v>
      </c>
      <c r="M936">
        <f t="shared" ca="1" si="29"/>
        <v>3.08382124791944E-9</v>
      </c>
    </row>
    <row r="937" spans="1:13">
      <c r="A937" s="6" t="s">
        <v>1525</v>
      </c>
      <c r="B937">
        <f>Format!H937</f>
        <v>333611</v>
      </c>
      <c r="C937" t="str">
        <f>Format!G937</f>
        <v>US</v>
      </c>
      <c r="D937">
        <f ca="1">Format!J937</f>
        <v>1.3944397967224494E-10</v>
      </c>
      <c r="E937" s="6" t="s">
        <v>1</v>
      </c>
      <c r="F937" t="str">
        <f>Format!I937</f>
        <v>HFC-236fa</v>
      </c>
      <c r="G937">
        <v>2013</v>
      </c>
      <c r="H937">
        <f ca="1">Format!K937</f>
        <v>4</v>
      </c>
      <c r="I937">
        <f t="shared" ca="1" si="30"/>
        <v>2</v>
      </c>
      <c r="J937">
        <v>1</v>
      </c>
      <c r="K937">
        <f ca="1">Format!L937</f>
        <v>4</v>
      </c>
      <c r="L937">
        <v>1</v>
      </c>
      <c r="M937">
        <f t="shared" ca="1" si="29"/>
        <v>1.3944397967224494E-10</v>
      </c>
    </row>
    <row r="938" spans="1:13">
      <c r="A938" s="6" t="s">
        <v>1525</v>
      </c>
      <c r="B938">
        <f>Format!H938</f>
        <v>333612</v>
      </c>
      <c r="C938" t="str">
        <f>Format!G938</f>
        <v>US</v>
      </c>
      <c r="D938">
        <f ca="1">Format!J938</f>
        <v>2.7644262324596023E-2</v>
      </c>
      <c r="E938" s="6" t="s">
        <v>1</v>
      </c>
      <c r="F938" t="str">
        <f>Format!I938</f>
        <v>CO2</v>
      </c>
      <c r="G938">
        <v>2013</v>
      </c>
      <c r="H938">
        <f ca="1">Format!K938</f>
        <v>4</v>
      </c>
      <c r="I938">
        <f t="shared" ca="1" si="30"/>
        <v>2</v>
      </c>
      <c r="J938">
        <v>1</v>
      </c>
      <c r="K938">
        <f ca="1">Format!L938</f>
        <v>4</v>
      </c>
      <c r="L938">
        <v>1</v>
      </c>
      <c r="M938">
        <f t="shared" ca="1" si="29"/>
        <v>2.7644262324596023E-2</v>
      </c>
    </row>
    <row r="939" spans="1:13">
      <c r="A939" s="6" t="s">
        <v>1525</v>
      </c>
      <c r="B939">
        <f>Format!H939</f>
        <v>333612</v>
      </c>
      <c r="C939" t="str">
        <f>Format!G939</f>
        <v>US</v>
      </c>
      <c r="D939">
        <f ca="1">Format!J939</f>
        <v>6.3548858143266313E-7</v>
      </c>
      <c r="E939" s="6" t="s">
        <v>1</v>
      </c>
      <c r="F939" t="str">
        <f>Format!I939</f>
        <v>CH4</v>
      </c>
      <c r="G939">
        <v>2013</v>
      </c>
      <c r="H939">
        <f ca="1">Format!K939</f>
        <v>4</v>
      </c>
      <c r="I939">
        <f t="shared" ca="1" si="30"/>
        <v>2</v>
      </c>
      <c r="J939">
        <v>1</v>
      </c>
      <c r="K939">
        <f ca="1">Format!L939</f>
        <v>4</v>
      </c>
      <c r="L939">
        <v>1</v>
      </c>
      <c r="M939">
        <f t="shared" ca="1" si="29"/>
        <v>6.3548858143266313E-7</v>
      </c>
    </row>
    <row r="940" spans="1:13">
      <c r="A940" s="6" t="s">
        <v>1525</v>
      </c>
      <c r="B940">
        <f>Format!H940</f>
        <v>333612</v>
      </c>
      <c r="C940" t="str">
        <f>Format!G940</f>
        <v>US</v>
      </c>
      <c r="D940">
        <f ca="1">Format!J940</f>
        <v>7.1212144957260927E-8</v>
      </c>
      <c r="E940" s="6" t="s">
        <v>1</v>
      </c>
      <c r="F940" t="str">
        <f>Format!I940</f>
        <v>N2O</v>
      </c>
      <c r="G940">
        <v>2013</v>
      </c>
      <c r="H940">
        <f ca="1">Format!K940</f>
        <v>4</v>
      </c>
      <c r="I940">
        <f t="shared" ca="1" si="30"/>
        <v>2</v>
      </c>
      <c r="J940">
        <v>1</v>
      </c>
      <c r="K940">
        <f ca="1">Format!L940</f>
        <v>4</v>
      </c>
      <c r="L940">
        <v>1</v>
      </c>
      <c r="M940">
        <f t="shared" ca="1" si="29"/>
        <v>7.1212144957260927E-8</v>
      </c>
    </row>
    <row r="941" spans="1:13">
      <c r="A941" s="6" t="s">
        <v>1525</v>
      </c>
      <c r="B941">
        <f>Format!H941</f>
        <v>333613</v>
      </c>
      <c r="C941" t="str">
        <f>Format!G941</f>
        <v>US</v>
      </c>
      <c r="D941">
        <f ca="1">Format!J941</f>
        <v>3.4543724432130031E-2</v>
      </c>
      <c r="E941" s="6" t="s">
        <v>1</v>
      </c>
      <c r="F941" t="str">
        <f>Format!I941</f>
        <v>CO2</v>
      </c>
      <c r="G941">
        <v>2013</v>
      </c>
      <c r="H941">
        <f ca="1">Format!K941</f>
        <v>4</v>
      </c>
      <c r="I941">
        <f t="shared" ca="1" si="30"/>
        <v>2</v>
      </c>
      <c r="J941">
        <v>1</v>
      </c>
      <c r="K941">
        <f ca="1">Format!L941</f>
        <v>4</v>
      </c>
      <c r="L941">
        <v>1</v>
      </c>
      <c r="M941">
        <f t="shared" ca="1" si="29"/>
        <v>3.4543724432130031E-2</v>
      </c>
    </row>
    <row r="942" spans="1:13">
      <c r="A942" s="6" t="s">
        <v>1525</v>
      </c>
      <c r="B942">
        <f>Format!H942</f>
        <v>333613</v>
      </c>
      <c r="C942" t="str">
        <f>Format!G942</f>
        <v>US</v>
      </c>
      <c r="D942">
        <f ca="1">Format!J942</f>
        <v>7.7153523929524834E-7</v>
      </c>
      <c r="E942" s="6" t="s">
        <v>1</v>
      </c>
      <c r="F942" t="str">
        <f>Format!I942</f>
        <v>CH4</v>
      </c>
      <c r="G942">
        <v>2013</v>
      </c>
      <c r="H942">
        <f ca="1">Format!K942</f>
        <v>4</v>
      </c>
      <c r="I942">
        <f t="shared" ca="1" si="30"/>
        <v>2</v>
      </c>
      <c r="J942">
        <v>1</v>
      </c>
      <c r="K942">
        <f ca="1">Format!L942</f>
        <v>4</v>
      </c>
      <c r="L942">
        <v>1</v>
      </c>
      <c r="M942">
        <f t="shared" ca="1" si="29"/>
        <v>7.7153523929524834E-7</v>
      </c>
    </row>
    <row r="943" spans="1:13">
      <c r="A943" s="6" t="s">
        <v>1525</v>
      </c>
      <c r="B943">
        <f>Format!H943</f>
        <v>333613</v>
      </c>
      <c r="C943" t="str">
        <f>Format!G943</f>
        <v>US</v>
      </c>
      <c r="D943">
        <f ca="1">Format!J943</f>
        <v>1.1895979689706704E-7</v>
      </c>
      <c r="E943" s="6" t="s">
        <v>1</v>
      </c>
      <c r="F943" t="str">
        <f>Format!I943</f>
        <v>HFC-134a</v>
      </c>
      <c r="G943">
        <v>2013</v>
      </c>
      <c r="H943">
        <f ca="1">Format!K943</f>
        <v>4</v>
      </c>
      <c r="I943">
        <f t="shared" ca="1" si="30"/>
        <v>2</v>
      </c>
      <c r="J943">
        <v>1</v>
      </c>
      <c r="K943">
        <f ca="1">Format!L943</f>
        <v>4</v>
      </c>
      <c r="L943">
        <v>1</v>
      </c>
      <c r="M943">
        <f t="shared" ca="1" si="29"/>
        <v>1.1895979689706704E-7</v>
      </c>
    </row>
    <row r="944" spans="1:13">
      <c r="A944" s="6" t="s">
        <v>1525</v>
      </c>
      <c r="B944">
        <f>Format!H944</f>
        <v>333613</v>
      </c>
      <c r="C944" t="str">
        <f>Format!G944</f>
        <v>US</v>
      </c>
      <c r="D944">
        <f ca="1">Format!J944</f>
        <v>8.1990635390020604E-8</v>
      </c>
      <c r="E944" s="6" t="s">
        <v>1</v>
      </c>
      <c r="F944" t="str">
        <f>Format!I944</f>
        <v>N2O</v>
      </c>
      <c r="G944">
        <v>2013</v>
      </c>
      <c r="H944">
        <f ca="1">Format!K944</f>
        <v>4</v>
      </c>
      <c r="I944">
        <f t="shared" ca="1" si="30"/>
        <v>2</v>
      </c>
      <c r="J944">
        <v>1</v>
      </c>
      <c r="K944">
        <f ca="1">Format!L944</f>
        <v>4</v>
      </c>
      <c r="L944">
        <v>1</v>
      </c>
      <c r="M944">
        <f t="shared" ca="1" si="29"/>
        <v>8.1990635390020604E-8</v>
      </c>
    </row>
    <row r="945" spans="1:13">
      <c r="A945" s="6" t="s">
        <v>1525</v>
      </c>
      <c r="B945">
        <f>Format!H945</f>
        <v>333613</v>
      </c>
      <c r="C945" t="str">
        <f>Format!G945</f>
        <v>US</v>
      </c>
      <c r="D945">
        <f ca="1">Format!J945</f>
        <v>1.0515812879118042E-8</v>
      </c>
      <c r="E945" s="6" t="s">
        <v>1</v>
      </c>
      <c r="F945" t="str">
        <f>Format!I945</f>
        <v>HFC-125</v>
      </c>
      <c r="G945">
        <v>2013</v>
      </c>
      <c r="H945">
        <f ca="1">Format!K945</f>
        <v>4</v>
      </c>
      <c r="I945">
        <f t="shared" ca="1" si="30"/>
        <v>2</v>
      </c>
      <c r="J945">
        <v>1</v>
      </c>
      <c r="K945">
        <f ca="1">Format!L945</f>
        <v>4</v>
      </c>
      <c r="L945">
        <v>1</v>
      </c>
      <c r="M945">
        <f t="shared" ca="1" si="29"/>
        <v>1.0515812879118042E-8</v>
      </c>
    </row>
    <row r="946" spans="1:13">
      <c r="A946" s="6" t="s">
        <v>1525</v>
      </c>
      <c r="B946">
        <f>Format!H946</f>
        <v>333613</v>
      </c>
      <c r="C946" t="str">
        <f>Format!G946</f>
        <v>US</v>
      </c>
      <c r="D946">
        <f ca="1">Format!J946</f>
        <v>3.3247827531086848E-9</v>
      </c>
      <c r="E946" s="6" t="s">
        <v>1</v>
      </c>
      <c r="F946" t="str">
        <f>Format!I946</f>
        <v>HFC-32</v>
      </c>
      <c r="G946">
        <v>2013</v>
      </c>
      <c r="H946">
        <f ca="1">Format!K946</f>
        <v>4</v>
      </c>
      <c r="I946">
        <f t="shared" ca="1" si="30"/>
        <v>2</v>
      </c>
      <c r="J946">
        <v>1</v>
      </c>
      <c r="K946">
        <f ca="1">Format!L946</f>
        <v>4</v>
      </c>
      <c r="L946">
        <v>1</v>
      </c>
      <c r="M946">
        <f t="shared" ca="1" si="29"/>
        <v>3.3247827531086848E-9</v>
      </c>
    </row>
    <row r="947" spans="1:13">
      <c r="A947" s="6" t="s">
        <v>1525</v>
      </c>
      <c r="B947">
        <f>Format!H947</f>
        <v>333613</v>
      </c>
      <c r="C947" t="str">
        <f>Format!G947</f>
        <v>US</v>
      </c>
      <c r="D947">
        <f ca="1">Format!J947</f>
        <v>6.5770450770388247E-9</v>
      </c>
      <c r="E947" s="6" t="s">
        <v>1</v>
      </c>
      <c r="F947" t="str">
        <f>Format!I947</f>
        <v>HFC-143a</v>
      </c>
      <c r="G947">
        <v>2013</v>
      </c>
      <c r="H947">
        <f ca="1">Format!K947</f>
        <v>4</v>
      </c>
      <c r="I947">
        <f t="shared" ca="1" si="30"/>
        <v>2</v>
      </c>
      <c r="J947">
        <v>1</v>
      </c>
      <c r="K947">
        <f ca="1">Format!L947</f>
        <v>4</v>
      </c>
      <c r="L947">
        <v>1</v>
      </c>
      <c r="M947">
        <f t="shared" ca="1" si="29"/>
        <v>6.5770450770388247E-9</v>
      </c>
    </row>
    <row r="948" spans="1:13">
      <c r="A948" s="6" t="s">
        <v>1525</v>
      </c>
      <c r="B948">
        <f>Format!H948</f>
        <v>333613</v>
      </c>
      <c r="C948" t="str">
        <f>Format!G948</f>
        <v>US</v>
      </c>
      <c r="D948">
        <f ca="1">Format!J948</f>
        <v>2.9740029213586867E-10</v>
      </c>
      <c r="E948" s="6" t="s">
        <v>1</v>
      </c>
      <c r="F948" t="str">
        <f>Format!I948</f>
        <v>HFC-236fa</v>
      </c>
      <c r="G948">
        <v>2013</v>
      </c>
      <c r="H948">
        <f ca="1">Format!K948</f>
        <v>4</v>
      </c>
      <c r="I948">
        <f t="shared" ca="1" si="30"/>
        <v>2</v>
      </c>
      <c r="J948">
        <v>1</v>
      </c>
      <c r="K948">
        <f ca="1">Format!L948</f>
        <v>4</v>
      </c>
      <c r="L948">
        <v>1</v>
      </c>
      <c r="M948">
        <f t="shared" ca="1" si="29"/>
        <v>2.9740029213586867E-10</v>
      </c>
    </row>
    <row r="949" spans="1:13">
      <c r="A949" s="6" t="s">
        <v>1525</v>
      </c>
      <c r="B949">
        <f>Format!H949</f>
        <v>333618</v>
      </c>
      <c r="C949" t="str">
        <f>Format!G949</f>
        <v>US</v>
      </c>
      <c r="D949">
        <f ca="1">Format!J949</f>
        <v>4.1985347294260081E-2</v>
      </c>
      <c r="E949" s="6" t="s">
        <v>1</v>
      </c>
      <c r="F949" t="str">
        <f>Format!I949</f>
        <v>CO2</v>
      </c>
      <c r="G949">
        <v>2013</v>
      </c>
      <c r="H949">
        <f ca="1">Format!K949</f>
        <v>4</v>
      </c>
      <c r="I949">
        <f t="shared" ca="1" si="30"/>
        <v>2</v>
      </c>
      <c r="J949">
        <v>1</v>
      </c>
      <c r="K949">
        <f ca="1">Format!L949</f>
        <v>4</v>
      </c>
      <c r="L949">
        <v>1</v>
      </c>
      <c r="M949">
        <f t="shared" ca="1" si="29"/>
        <v>4.1985347294260081E-2</v>
      </c>
    </row>
    <row r="950" spans="1:13">
      <c r="A950" s="6" t="s">
        <v>1525</v>
      </c>
      <c r="B950">
        <f>Format!H950</f>
        <v>333618</v>
      </c>
      <c r="C950" t="str">
        <f>Format!G950</f>
        <v>US</v>
      </c>
      <c r="D950">
        <f ca="1">Format!J950</f>
        <v>1.0547565828203377E-6</v>
      </c>
      <c r="E950" s="6" t="s">
        <v>1</v>
      </c>
      <c r="F950" t="str">
        <f>Format!I950</f>
        <v>HFC-134a</v>
      </c>
      <c r="G950">
        <v>2013</v>
      </c>
      <c r="H950">
        <f ca="1">Format!K950</f>
        <v>4</v>
      </c>
      <c r="I950">
        <f t="shared" ca="1" si="30"/>
        <v>2</v>
      </c>
      <c r="J950">
        <v>1</v>
      </c>
      <c r="K950">
        <f ca="1">Format!L950</f>
        <v>4</v>
      </c>
      <c r="L950">
        <v>1</v>
      </c>
      <c r="M950">
        <f t="shared" ca="1" si="29"/>
        <v>1.0547565828203377E-6</v>
      </c>
    </row>
    <row r="951" spans="1:13">
      <c r="A951" s="6" t="s">
        <v>1525</v>
      </c>
      <c r="B951">
        <f>Format!H951</f>
        <v>333618</v>
      </c>
      <c r="C951" t="str">
        <f>Format!G951</f>
        <v>US</v>
      </c>
      <c r="D951">
        <f ca="1">Format!J951</f>
        <v>9.3238414550706951E-8</v>
      </c>
      <c r="E951" s="6" t="s">
        <v>1</v>
      </c>
      <c r="F951" t="str">
        <f>Format!I951</f>
        <v>HFC-125</v>
      </c>
      <c r="G951">
        <v>2013</v>
      </c>
      <c r="H951">
        <f ca="1">Format!K951</f>
        <v>4</v>
      </c>
      <c r="I951">
        <f t="shared" ca="1" si="30"/>
        <v>2</v>
      </c>
      <c r="J951">
        <v>1</v>
      </c>
      <c r="K951">
        <f ca="1">Format!L951</f>
        <v>4</v>
      </c>
      <c r="L951">
        <v>1</v>
      </c>
      <c r="M951">
        <f t="shared" ca="1" si="29"/>
        <v>9.3238414550706951E-8</v>
      </c>
    </row>
    <row r="952" spans="1:13">
      <c r="A952" s="6" t="s">
        <v>1525</v>
      </c>
      <c r="B952">
        <f>Format!H952</f>
        <v>333618</v>
      </c>
      <c r="C952" t="str">
        <f>Format!G952</f>
        <v>US</v>
      </c>
      <c r="D952">
        <f ca="1">Format!J952</f>
        <v>3.8175817760342516E-7</v>
      </c>
      <c r="E952" s="6" t="s">
        <v>1</v>
      </c>
      <c r="F952" t="str">
        <f>Format!I952</f>
        <v>CH4</v>
      </c>
      <c r="G952">
        <v>2013</v>
      </c>
      <c r="H952">
        <f ca="1">Format!K952</f>
        <v>4</v>
      </c>
      <c r="I952">
        <f t="shared" ca="1" si="30"/>
        <v>2</v>
      </c>
      <c r="J952">
        <v>1</v>
      </c>
      <c r="K952">
        <f ca="1">Format!L952</f>
        <v>4</v>
      </c>
      <c r="L952">
        <v>1</v>
      </c>
      <c r="M952">
        <f t="shared" ca="1" si="29"/>
        <v>3.8175817760342516E-7</v>
      </c>
    </row>
    <row r="953" spans="1:13">
      <c r="A953" s="6" t="s">
        <v>1525</v>
      </c>
      <c r="B953">
        <f>Format!H953</f>
        <v>333618</v>
      </c>
      <c r="C953" t="str">
        <f>Format!G953</f>
        <v>US</v>
      </c>
      <c r="D953">
        <f ca="1">Format!J953</f>
        <v>2.9479173525517109E-8</v>
      </c>
      <c r="E953" s="6" t="s">
        <v>1</v>
      </c>
      <c r="F953" t="str">
        <f>Format!I953</f>
        <v>HFC-32</v>
      </c>
      <c r="G953">
        <v>2013</v>
      </c>
      <c r="H953">
        <f ca="1">Format!K953</f>
        <v>4</v>
      </c>
      <c r="I953">
        <f t="shared" ca="1" si="30"/>
        <v>2</v>
      </c>
      <c r="J953">
        <v>1</v>
      </c>
      <c r="K953">
        <f ca="1">Format!L953</f>
        <v>4</v>
      </c>
      <c r="L953">
        <v>1</v>
      </c>
      <c r="M953">
        <f t="shared" ca="1" si="29"/>
        <v>2.9479173525517109E-8</v>
      </c>
    </row>
    <row r="954" spans="1:13">
      <c r="A954" s="6" t="s">
        <v>1525</v>
      </c>
      <c r="B954">
        <f>Format!H954</f>
        <v>333618</v>
      </c>
      <c r="C954" t="str">
        <f>Format!G954</f>
        <v>US</v>
      </c>
      <c r="D954">
        <f ca="1">Format!J954</f>
        <v>5.8315344943934013E-8</v>
      </c>
      <c r="E954" s="6" t="s">
        <v>1</v>
      </c>
      <c r="F954" t="str">
        <f>Format!I954</f>
        <v>HFC-143a</v>
      </c>
      <c r="G954">
        <v>2013</v>
      </c>
      <c r="H954">
        <f ca="1">Format!K954</f>
        <v>4</v>
      </c>
      <c r="I954">
        <f t="shared" ca="1" si="30"/>
        <v>2</v>
      </c>
      <c r="J954">
        <v>1</v>
      </c>
      <c r="K954">
        <f ca="1">Format!L954</f>
        <v>4</v>
      </c>
      <c r="L954">
        <v>1</v>
      </c>
      <c r="M954">
        <f t="shared" ca="1" si="29"/>
        <v>5.8315344943934013E-8</v>
      </c>
    </row>
    <row r="955" spans="1:13">
      <c r="A955" s="6" t="s">
        <v>1525</v>
      </c>
      <c r="B955">
        <f>Format!H955</f>
        <v>333618</v>
      </c>
      <c r="C955" t="str">
        <f>Format!G955</f>
        <v>US</v>
      </c>
      <c r="D955">
        <f ca="1">Format!J955</f>
        <v>4.2150756384035679E-8</v>
      </c>
      <c r="E955" s="6" t="s">
        <v>1</v>
      </c>
      <c r="F955" t="str">
        <f>Format!I955</f>
        <v>N2O</v>
      </c>
      <c r="G955">
        <v>2013</v>
      </c>
      <c r="H955">
        <f ca="1">Format!K955</f>
        <v>4</v>
      </c>
      <c r="I955">
        <f t="shared" ca="1" si="30"/>
        <v>2</v>
      </c>
      <c r="J955">
        <v>1</v>
      </c>
      <c r="K955">
        <f ca="1">Format!L955</f>
        <v>4</v>
      </c>
      <c r="L955">
        <v>1</v>
      </c>
      <c r="M955">
        <f t="shared" ca="1" si="29"/>
        <v>4.2150756384035679E-8</v>
      </c>
    </row>
    <row r="956" spans="1:13">
      <c r="A956" s="6" t="s">
        <v>1525</v>
      </c>
      <c r="B956">
        <f>Format!H956</f>
        <v>333618</v>
      </c>
      <c r="C956" t="str">
        <f>Format!G956</f>
        <v>US</v>
      </c>
      <c r="D956">
        <f ca="1">Format!J956</f>
        <v>2.6368985493008424E-9</v>
      </c>
      <c r="E956" s="6" t="s">
        <v>1</v>
      </c>
      <c r="F956" t="str">
        <f>Format!I956</f>
        <v>HFC-236fa</v>
      </c>
      <c r="G956">
        <v>2013</v>
      </c>
      <c r="H956">
        <f ca="1">Format!K956</f>
        <v>4</v>
      </c>
      <c r="I956">
        <f t="shared" ca="1" si="30"/>
        <v>2</v>
      </c>
      <c r="J956">
        <v>1</v>
      </c>
      <c r="K956">
        <f ca="1">Format!L956</f>
        <v>4</v>
      </c>
      <c r="L956">
        <v>1</v>
      </c>
      <c r="M956">
        <f t="shared" ca="1" si="29"/>
        <v>2.6368985493008424E-9</v>
      </c>
    </row>
    <row r="957" spans="1:13">
      <c r="A957" s="6" t="s">
        <v>1525</v>
      </c>
      <c r="B957">
        <f>Format!H957</f>
        <v>333912</v>
      </c>
      <c r="C957" t="str">
        <f>Format!G957</f>
        <v>US</v>
      </c>
      <c r="D957">
        <f ca="1">Format!J957</f>
        <v>1.554518922823229E-2</v>
      </c>
      <c r="E957" s="6" t="s">
        <v>1</v>
      </c>
      <c r="F957" t="str">
        <f>Format!I957</f>
        <v>CO2</v>
      </c>
      <c r="G957">
        <v>2013</v>
      </c>
      <c r="H957">
        <f ca="1">Format!K957</f>
        <v>4</v>
      </c>
      <c r="I957">
        <f t="shared" ca="1" si="30"/>
        <v>2</v>
      </c>
      <c r="J957">
        <v>1</v>
      </c>
      <c r="K957">
        <f ca="1">Format!L957</f>
        <v>4</v>
      </c>
      <c r="L957">
        <v>1</v>
      </c>
      <c r="M957">
        <f t="shared" ca="1" si="29"/>
        <v>1.554518922823229E-2</v>
      </c>
    </row>
    <row r="958" spans="1:13">
      <c r="A958" s="6" t="s">
        <v>1525</v>
      </c>
      <c r="B958">
        <f>Format!H958</f>
        <v>333912</v>
      </c>
      <c r="C958" t="str">
        <f>Format!G958</f>
        <v>US</v>
      </c>
      <c r="D958">
        <f ca="1">Format!J958</f>
        <v>3.5162473373677651E-7</v>
      </c>
      <c r="E958" s="6" t="s">
        <v>1</v>
      </c>
      <c r="F958" t="str">
        <f>Format!I958</f>
        <v>CH4</v>
      </c>
      <c r="G958">
        <v>2013</v>
      </c>
      <c r="H958">
        <f ca="1">Format!K958</f>
        <v>4</v>
      </c>
      <c r="I958">
        <f t="shared" ca="1" si="30"/>
        <v>2</v>
      </c>
      <c r="J958">
        <v>1</v>
      </c>
      <c r="K958">
        <f ca="1">Format!L958</f>
        <v>4</v>
      </c>
      <c r="L958">
        <v>1</v>
      </c>
      <c r="M958">
        <f t="shared" ca="1" si="29"/>
        <v>3.5162473373677651E-7</v>
      </c>
    </row>
    <row r="959" spans="1:13">
      <c r="A959" s="6" t="s">
        <v>1525</v>
      </c>
      <c r="B959">
        <f>Format!H959</f>
        <v>333912</v>
      </c>
      <c r="C959" t="str">
        <f>Format!G959</f>
        <v>US</v>
      </c>
      <c r="D959">
        <f ca="1">Format!J959</f>
        <v>6.0057428720364355E-8</v>
      </c>
      <c r="E959" s="6" t="s">
        <v>1</v>
      </c>
      <c r="F959" t="str">
        <f>Format!I959</f>
        <v>HFC-134a</v>
      </c>
      <c r="G959">
        <v>2013</v>
      </c>
      <c r="H959">
        <f ca="1">Format!K959</f>
        <v>4</v>
      </c>
      <c r="I959">
        <f t="shared" ca="1" si="30"/>
        <v>2</v>
      </c>
      <c r="J959">
        <v>1</v>
      </c>
      <c r="K959">
        <f ca="1">Format!L959</f>
        <v>4</v>
      </c>
      <c r="L959">
        <v>1</v>
      </c>
      <c r="M959">
        <f t="shared" ca="1" si="29"/>
        <v>6.0057428720364355E-8</v>
      </c>
    </row>
    <row r="960" spans="1:13">
      <c r="A960" s="6" t="s">
        <v>1525</v>
      </c>
      <c r="B960">
        <f>Format!H960</f>
        <v>333912</v>
      </c>
      <c r="C960" t="str">
        <f>Format!G960</f>
        <v>US</v>
      </c>
      <c r="D960">
        <f ca="1">Format!J960</f>
        <v>3.8268235164890899E-8</v>
      </c>
      <c r="E960" s="6" t="s">
        <v>1</v>
      </c>
      <c r="F960" t="str">
        <f>Format!I960</f>
        <v>N2O</v>
      </c>
      <c r="G960">
        <v>2013</v>
      </c>
      <c r="H960">
        <f ca="1">Format!K960</f>
        <v>4</v>
      </c>
      <c r="I960">
        <f t="shared" ca="1" si="30"/>
        <v>2</v>
      </c>
      <c r="J960">
        <v>1</v>
      </c>
      <c r="K960">
        <f ca="1">Format!L960</f>
        <v>4</v>
      </c>
      <c r="L960">
        <v>1</v>
      </c>
      <c r="M960">
        <f t="shared" ca="1" si="29"/>
        <v>3.8268235164890899E-8</v>
      </c>
    </row>
    <row r="961" spans="1:13">
      <c r="A961" s="6" t="s">
        <v>1525</v>
      </c>
      <c r="B961">
        <f>Format!H961</f>
        <v>333912</v>
      </c>
      <c r="C961" t="str">
        <f>Format!G961</f>
        <v>US</v>
      </c>
      <c r="D961">
        <f ca="1">Format!J961</f>
        <v>5.3089589836034124E-9</v>
      </c>
      <c r="E961" s="6" t="s">
        <v>1</v>
      </c>
      <c r="F961" t="str">
        <f>Format!I961</f>
        <v>HFC-125</v>
      </c>
      <c r="G961">
        <v>2013</v>
      </c>
      <c r="H961">
        <f ca="1">Format!K961</f>
        <v>4</v>
      </c>
      <c r="I961">
        <f t="shared" ca="1" si="30"/>
        <v>2</v>
      </c>
      <c r="J961">
        <v>1</v>
      </c>
      <c r="K961">
        <f ca="1">Format!L961</f>
        <v>4</v>
      </c>
      <c r="L961">
        <v>1</v>
      </c>
      <c r="M961">
        <f t="shared" ca="1" si="29"/>
        <v>5.3089589836034124E-9</v>
      </c>
    </row>
    <row r="962" spans="1:13">
      <c r="A962" s="6" t="s">
        <v>1525</v>
      </c>
      <c r="B962">
        <f>Format!H962</f>
        <v>333912</v>
      </c>
      <c r="C962" t="str">
        <f>Format!G962</f>
        <v>US</v>
      </c>
      <c r="D962">
        <f ca="1">Format!J962</f>
        <v>1.6785326506424515E-9</v>
      </c>
      <c r="E962" s="6" t="s">
        <v>1</v>
      </c>
      <c r="F962" t="str">
        <f>Format!I962</f>
        <v>HFC-32</v>
      </c>
      <c r="G962">
        <v>2013</v>
      </c>
      <c r="H962">
        <f ca="1">Format!K962</f>
        <v>4</v>
      </c>
      <c r="I962">
        <f t="shared" ca="1" si="30"/>
        <v>2</v>
      </c>
      <c r="J962">
        <v>1</v>
      </c>
      <c r="K962">
        <f ca="1">Format!L962</f>
        <v>4</v>
      </c>
      <c r="L962">
        <v>1</v>
      </c>
      <c r="M962">
        <f t="shared" ca="1" si="29"/>
        <v>1.6785326506424515E-9</v>
      </c>
    </row>
    <row r="963" spans="1:13">
      <c r="A963" s="6" t="s">
        <v>1525</v>
      </c>
      <c r="B963">
        <f>Format!H963</f>
        <v>333912</v>
      </c>
      <c r="C963" t="str">
        <f>Format!G963</f>
        <v>US</v>
      </c>
      <c r="D963">
        <f ca="1">Format!J963</f>
        <v>3.320453011925253E-9</v>
      </c>
      <c r="E963" s="6" t="s">
        <v>1</v>
      </c>
      <c r="F963" t="str">
        <f>Format!I963</f>
        <v>HFC-143a</v>
      </c>
      <c r="G963">
        <v>2013</v>
      </c>
      <c r="H963">
        <f ca="1">Format!K963</f>
        <v>4</v>
      </c>
      <c r="I963">
        <f t="shared" ca="1" si="30"/>
        <v>2</v>
      </c>
      <c r="J963">
        <v>1</v>
      </c>
      <c r="K963">
        <f ca="1">Format!L963</f>
        <v>4</v>
      </c>
      <c r="L963">
        <v>1</v>
      </c>
      <c r="M963">
        <f t="shared" ca="1" si="29"/>
        <v>3.320453011925253E-9</v>
      </c>
    </row>
    <row r="964" spans="1:13">
      <c r="A964" s="6" t="s">
        <v>1525</v>
      </c>
      <c r="B964">
        <f>Format!H964</f>
        <v>333912</v>
      </c>
      <c r="C964" t="str">
        <f>Format!G964</f>
        <v>US</v>
      </c>
      <c r="D964">
        <f ca="1">Format!J964</f>
        <v>1.5014397563086156E-10</v>
      </c>
      <c r="E964" s="6" t="s">
        <v>1</v>
      </c>
      <c r="F964" t="str">
        <f>Format!I964</f>
        <v>HFC-236fa</v>
      </c>
      <c r="G964">
        <v>2013</v>
      </c>
      <c r="H964">
        <f ca="1">Format!K964</f>
        <v>4</v>
      </c>
      <c r="I964">
        <f t="shared" ca="1" si="30"/>
        <v>2</v>
      </c>
      <c r="J964">
        <v>1</v>
      </c>
      <c r="K964">
        <f ca="1">Format!L964</f>
        <v>4</v>
      </c>
      <c r="L964">
        <v>1</v>
      </c>
      <c r="M964">
        <f t="shared" ref="M964:M1027" ca="1" si="31">IFERROR(D964,"")</f>
        <v>1.5014397563086156E-10</v>
      </c>
    </row>
    <row r="965" spans="1:13">
      <c r="A965" s="6" t="s">
        <v>1525</v>
      </c>
      <c r="B965">
        <f>Format!H965</f>
        <v>333920</v>
      </c>
      <c r="C965" t="str">
        <f>Format!G965</f>
        <v>US</v>
      </c>
      <c r="D965">
        <f ca="1">Format!J965</f>
        <v>1.4464997674719145E-2</v>
      </c>
      <c r="E965" s="6" t="s">
        <v>1</v>
      </c>
      <c r="F965" t="str">
        <f>Format!I965</f>
        <v>CO2</v>
      </c>
      <c r="G965">
        <v>2013</v>
      </c>
      <c r="H965">
        <f ca="1">Format!K965</f>
        <v>4</v>
      </c>
      <c r="I965">
        <f t="shared" ca="1" si="30"/>
        <v>2</v>
      </c>
      <c r="J965">
        <v>1</v>
      </c>
      <c r="K965">
        <f ca="1">Format!L965</f>
        <v>4</v>
      </c>
      <c r="L965">
        <v>1</v>
      </c>
      <c r="M965">
        <f t="shared" ca="1" si="31"/>
        <v>1.4464997674719145E-2</v>
      </c>
    </row>
    <row r="966" spans="1:13">
      <c r="A966" s="6" t="s">
        <v>1525</v>
      </c>
      <c r="B966">
        <f>Format!H966</f>
        <v>333920</v>
      </c>
      <c r="C966" t="str">
        <f>Format!G966</f>
        <v>US</v>
      </c>
      <c r="D966">
        <f ca="1">Format!J966</f>
        <v>3.2955854296526784E-7</v>
      </c>
      <c r="E966" s="6" t="s">
        <v>1</v>
      </c>
      <c r="F966" t="str">
        <f>Format!I966</f>
        <v>CH4</v>
      </c>
      <c r="G966">
        <v>2013</v>
      </c>
      <c r="H966">
        <f ca="1">Format!K966</f>
        <v>4</v>
      </c>
      <c r="I966">
        <f t="shared" ca="1" si="30"/>
        <v>2</v>
      </c>
      <c r="J966">
        <v>1</v>
      </c>
      <c r="K966">
        <f ca="1">Format!L966</f>
        <v>4</v>
      </c>
      <c r="L966">
        <v>1</v>
      </c>
      <c r="M966">
        <f t="shared" ca="1" si="31"/>
        <v>3.2955854296526784E-7</v>
      </c>
    </row>
    <row r="967" spans="1:13">
      <c r="A967" s="6" t="s">
        <v>1525</v>
      </c>
      <c r="B967">
        <f>Format!H967</f>
        <v>333920</v>
      </c>
      <c r="C967" t="str">
        <f>Format!G967</f>
        <v>US</v>
      </c>
      <c r="D967">
        <f ca="1">Format!J967</f>
        <v>1.0941172518490852E-7</v>
      </c>
      <c r="E967" s="6" t="s">
        <v>1</v>
      </c>
      <c r="F967" t="str">
        <f>Format!I967</f>
        <v>HFC-134a</v>
      </c>
      <c r="G967">
        <v>2013</v>
      </c>
      <c r="H967">
        <f ca="1">Format!K967</f>
        <v>4</v>
      </c>
      <c r="I967">
        <f t="shared" ca="1" si="30"/>
        <v>2</v>
      </c>
      <c r="J967">
        <v>1</v>
      </c>
      <c r="K967">
        <f ca="1">Format!L967</f>
        <v>4</v>
      </c>
      <c r="L967">
        <v>1</v>
      </c>
      <c r="M967">
        <f t="shared" ca="1" si="31"/>
        <v>1.0941172518490852E-7</v>
      </c>
    </row>
    <row r="968" spans="1:13">
      <c r="A968" s="6" t="s">
        <v>1525</v>
      </c>
      <c r="B968">
        <f>Format!H968</f>
        <v>333920</v>
      </c>
      <c r="C968" t="str">
        <f>Format!G968</f>
        <v>US</v>
      </c>
      <c r="D968">
        <f ca="1">Format!J968</f>
        <v>9.6717820544156585E-9</v>
      </c>
      <c r="E968" s="6" t="s">
        <v>1</v>
      </c>
      <c r="F968" t="str">
        <f>Format!I968</f>
        <v>HFC-125</v>
      </c>
      <c r="G968">
        <v>2013</v>
      </c>
      <c r="H968">
        <f ca="1">Format!K968</f>
        <v>4</v>
      </c>
      <c r="I968">
        <f t="shared" ca="1" si="30"/>
        <v>2</v>
      </c>
      <c r="J968">
        <v>1</v>
      </c>
      <c r="K968">
        <f ca="1">Format!L968</f>
        <v>4</v>
      </c>
      <c r="L968">
        <v>1</v>
      </c>
      <c r="M968">
        <f t="shared" ca="1" si="31"/>
        <v>9.6717820544156585E-9</v>
      </c>
    </row>
    <row r="969" spans="1:13">
      <c r="A969" s="6" t="s">
        <v>1525</v>
      </c>
      <c r="B969">
        <f>Format!H969</f>
        <v>333920</v>
      </c>
      <c r="C969" t="str">
        <f>Format!G969</f>
        <v>US</v>
      </c>
      <c r="D969">
        <f ca="1">Format!J969</f>
        <v>3.6343074121126129E-8</v>
      </c>
      <c r="E969" s="6" t="s">
        <v>1</v>
      </c>
      <c r="F969" t="str">
        <f>Format!I969</f>
        <v>N2O</v>
      </c>
      <c r="G969">
        <v>2013</v>
      </c>
      <c r="H969">
        <f ca="1">Format!K969</f>
        <v>4</v>
      </c>
      <c r="I969">
        <f t="shared" ca="1" si="30"/>
        <v>2</v>
      </c>
      <c r="J969">
        <v>1</v>
      </c>
      <c r="K969">
        <f ca="1">Format!L969</f>
        <v>4</v>
      </c>
      <c r="L969">
        <v>1</v>
      </c>
      <c r="M969">
        <f t="shared" ca="1" si="31"/>
        <v>3.6343074121126129E-8</v>
      </c>
    </row>
    <row r="970" spans="1:13">
      <c r="A970" s="6" t="s">
        <v>1525</v>
      </c>
      <c r="B970">
        <f>Format!H970</f>
        <v>333920</v>
      </c>
      <c r="C970" t="str">
        <f>Format!G970</f>
        <v>US</v>
      </c>
      <c r="D970">
        <f ca="1">Format!J970</f>
        <v>3.0579256721278054E-9</v>
      </c>
      <c r="E970" s="6" t="s">
        <v>1</v>
      </c>
      <c r="F970" t="str">
        <f>Format!I970</f>
        <v>HFC-32</v>
      </c>
      <c r="G970">
        <v>2013</v>
      </c>
      <c r="H970">
        <f ca="1">Format!K970</f>
        <v>4</v>
      </c>
      <c r="I970">
        <f t="shared" ca="1" si="30"/>
        <v>2</v>
      </c>
      <c r="J970">
        <v>1</v>
      </c>
      <c r="K970">
        <f ca="1">Format!L970</f>
        <v>4</v>
      </c>
      <c r="L970">
        <v>1</v>
      </c>
      <c r="M970">
        <f t="shared" ca="1" si="31"/>
        <v>3.0579256721278054E-9</v>
      </c>
    </row>
    <row r="971" spans="1:13">
      <c r="A971" s="6" t="s">
        <v>1525</v>
      </c>
      <c r="B971">
        <f>Format!H971</f>
        <v>333920</v>
      </c>
      <c r="C971" t="str">
        <f>Format!G971</f>
        <v>US</v>
      </c>
      <c r="D971">
        <f ca="1">Format!J971</f>
        <v>6.0491516232192663E-9</v>
      </c>
      <c r="E971" s="6" t="s">
        <v>1</v>
      </c>
      <c r="F971" t="str">
        <f>Format!I971</f>
        <v>HFC-143a</v>
      </c>
      <c r="G971">
        <v>2013</v>
      </c>
      <c r="H971">
        <f ca="1">Format!K971</f>
        <v>4</v>
      </c>
      <c r="I971">
        <f t="shared" ca="1" si="30"/>
        <v>2</v>
      </c>
      <c r="J971">
        <v>1</v>
      </c>
      <c r="K971">
        <f ca="1">Format!L971</f>
        <v>4</v>
      </c>
      <c r="L971">
        <v>1</v>
      </c>
      <c r="M971">
        <f t="shared" ca="1" si="31"/>
        <v>6.0491516232192663E-9</v>
      </c>
    </row>
    <row r="972" spans="1:13">
      <c r="A972" s="6" t="s">
        <v>1525</v>
      </c>
      <c r="B972">
        <f>Format!H972</f>
        <v>333920</v>
      </c>
      <c r="C972" t="str">
        <f>Format!G972</f>
        <v>US</v>
      </c>
      <c r="D972">
        <f ca="1">Format!J972</f>
        <v>2.7353004865363405E-10</v>
      </c>
      <c r="E972" s="6" t="s">
        <v>1</v>
      </c>
      <c r="F972" t="str">
        <f>Format!I972</f>
        <v>HFC-236fa</v>
      </c>
      <c r="G972">
        <v>2013</v>
      </c>
      <c r="H972">
        <f ca="1">Format!K972</f>
        <v>4</v>
      </c>
      <c r="I972">
        <f t="shared" ca="1" si="30"/>
        <v>2</v>
      </c>
      <c r="J972">
        <v>1</v>
      </c>
      <c r="K972">
        <f ca="1">Format!L972</f>
        <v>4</v>
      </c>
      <c r="L972">
        <v>1</v>
      </c>
      <c r="M972">
        <f t="shared" ca="1" si="31"/>
        <v>2.7353004865363405E-10</v>
      </c>
    </row>
    <row r="973" spans="1:13">
      <c r="A973" s="6" t="s">
        <v>1525</v>
      </c>
      <c r="B973">
        <f>Format!H973</f>
        <v>333991</v>
      </c>
      <c r="C973" t="str">
        <f>Format!G973</f>
        <v>US</v>
      </c>
      <c r="D973">
        <f ca="1">Format!J973</f>
        <v>1.1425930225067984E-2</v>
      </c>
      <c r="E973" s="6" t="s">
        <v>1</v>
      </c>
      <c r="F973" t="str">
        <f>Format!I973</f>
        <v>CO2</v>
      </c>
      <c r="G973">
        <v>2013</v>
      </c>
      <c r="H973">
        <f ca="1">Format!K973</f>
        <v>4</v>
      </c>
      <c r="I973">
        <f t="shared" ca="1" si="30"/>
        <v>2</v>
      </c>
      <c r="J973">
        <v>1</v>
      </c>
      <c r="K973">
        <f ca="1">Format!L973</f>
        <v>4</v>
      </c>
      <c r="L973">
        <v>1</v>
      </c>
      <c r="M973">
        <f t="shared" ca="1" si="31"/>
        <v>1.1425930225067984E-2</v>
      </c>
    </row>
    <row r="974" spans="1:13">
      <c r="A974" s="6" t="s">
        <v>1525</v>
      </c>
      <c r="B974">
        <f>Format!H974</f>
        <v>333991</v>
      </c>
      <c r="C974" t="str">
        <f>Format!G974</f>
        <v>US</v>
      </c>
      <c r="D974">
        <f ca="1">Format!J974</f>
        <v>2.8393066528548833E-7</v>
      </c>
      <c r="E974" s="6" t="s">
        <v>1</v>
      </c>
      <c r="F974" t="str">
        <f>Format!I974</f>
        <v>CH4</v>
      </c>
      <c r="G974">
        <v>2013</v>
      </c>
      <c r="H974">
        <f ca="1">Format!K974</f>
        <v>4</v>
      </c>
      <c r="I974">
        <f t="shared" ca="1" si="30"/>
        <v>2</v>
      </c>
      <c r="J974">
        <v>1</v>
      </c>
      <c r="K974">
        <f ca="1">Format!L974</f>
        <v>4</v>
      </c>
      <c r="L974">
        <v>1</v>
      </c>
      <c r="M974">
        <f t="shared" ca="1" si="31"/>
        <v>2.8393066528548833E-7</v>
      </c>
    </row>
    <row r="975" spans="1:13">
      <c r="A975" s="6" t="s">
        <v>1525</v>
      </c>
      <c r="B975">
        <f>Format!H975</f>
        <v>333991</v>
      </c>
      <c r="C975" t="str">
        <f>Format!G975</f>
        <v>US</v>
      </c>
      <c r="D975">
        <f ca="1">Format!J975</f>
        <v>3.6028610870507995E-8</v>
      </c>
      <c r="E975" s="6" t="s">
        <v>1</v>
      </c>
      <c r="F975" t="str">
        <f>Format!I975</f>
        <v>N2O</v>
      </c>
      <c r="G975">
        <v>2013</v>
      </c>
      <c r="H975">
        <f ca="1">Format!K975</f>
        <v>4</v>
      </c>
      <c r="I975">
        <f t="shared" ca="1" si="30"/>
        <v>2</v>
      </c>
      <c r="J975">
        <v>1</v>
      </c>
      <c r="K975">
        <f ca="1">Format!L975</f>
        <v>4</v>
      </c>
      <c r="L975">
        <v>1</v>
      </c>
      <c r="M975">
        <f t="shared" ca="1" si="31"/>
        <v>3.6028610870507995E-8</v>
      </c>
    </row>
    <row r="976" spans="1:13">
      <c r="A976" s="6" t="s">
        <v>1525</v>
      </c>
      <c r="B976">
        <f>Format!H976</f>
        <v>333993</v>
      </c>
      <c r="C976" t="str">
        <f>Format!G976</f>
        <v>US</v>
      </c>
      <c r="D976">
        <f ca="1">Format!J976</f>
        <v>9.9511131405660529E-3</v>
      </c>
      <c r="E976" s="6" t="s">
        <v>1</v>
      </c>
      <c r="F976" t="str">
        <f>Format!I976</f>
        <v>CO2</v>
      </c>
      <c r="G976">
        <v>2013</v>
      </c>
      <c r="H976">
        <f ca="1">Format!K976</f>
        <v>4</v>
      </c>
      <c r="I976">
        <f t="shared" ca="1" si="30"/>
        <v>2</v>
      </c>
      <c r="J976">
        <v>1</v>
      </c>
      <c r="K976">
        <f ca="1">Format!L976</f>
        <v>4</v>
      </c>
      <c r="L976">
        <v>1</v>
      </c>
      <c r="M976">
        <f t="shared" ca="1" si="31"/>
        <v>9.9511131405660529E-3</v>
      </c>
    </row>
    <row r="977" spans="1:13">
      <c r="A977" s="6" t="s">
        <v>1525</v>
      </c>
      <c r="B977">
        <f>Format!H977</f>
        <v>333993</v>
      </c>
      <c r="C977" t="str">
        <f>Format!G977</f>
        <v>US</v>
      </c>
      <c r="D977">
        <f ca="1">Format!J977</f>
        <v>2.3187002670260603E-7</v>
      </c>
      <c r="E977" s="6" t="s">
        <v>1</v>
      </c>
      <c r="F977" t="str">
        <f>Format!I977</f>
        <v>CH4</v>
      </c>
      <c r="G977">
        <v>2013</v>
      </c>
      <c r="H977">
        <f ca="1">Format!K977</f>
        <v>4</v>
      </c>
      <c r="I977">
        <f t="shared" ca="1" si="30"/>
        <v>2</v>
      </c>
      <c r="J977">
        <v>1</v>
      </c>
      <c r="K977">
        <f ca="1">Format!L977</f>
        <v>4</v>
      </c>
      <c r="L977">
        <v>1</v>
      </c>
      <c r="M977">
        <f t="shared" ca="1" si="31"/>
        <v>2.3187002670260603E-7</v>
      </c>
    </row>
    <row r="978" spans="1:13">
      <c r="A978" s="6" t="s">
        <v>1525</v>
      </c>
      <c r="B978">
        <f>Format!H978</f>
        <v>333993</v>
      </c>
      <c r="C978" t="str">
        <f>Format!G978</f>
        <v>US</v>
      </c>
      <c r="D978">
        <f ca="1">Format!J978</f>
        <v>2.6599491148457181E-8</v>
      </c>
      <c r="E978" s="6" t="s">
        <v>1</v>
      </c>
      <c r="F978" t="str">
        <f>Format!I978</f>
        <v>N2O</v>
      </c>
      <c r="G978">
        <v>2013</v>
      </c>
      <c r="H978">
        <f ca="1">Format!K978</f>
        <v>4</v>
      </c>
      <c r="I978">
        <f t="shared" ca="1" si="30"/>
        <v>2</v>
      </c>
      <c r="J978">
        <v>1</v>
      </c>
      <c r="K978">
        <f ca="1">Format!L978</f>
        <v>4</v>
      </c>
      <c r="L978">
        <v>1</v>
      </c>
      <c r="M978">
        <f t="shared" ca="1" si="31"/>
        <v>2.6599491148457181E-8</v>
      </c>
    </row>
    <row r="979" spans="1:13">
      <c r="A979" s="6" t="s">
        <v>1525</v>
      </c>
      <c r="B979">
        <f>Format!H979</f>
        <v>333994</v>
      </c>
      <c r="C979" t="str">
        <f>Format!G979</f>
        <v>US</v>
      </c>
      <c r="D979">
        <f ca="1">Format!J979</f>
        <v>1.5428518146286783E-2</v>
      </c>
      <c r="E979" s="6" t="s">
        <v>1</v>
      </c>
      <c r="F979" t="str">
        <f>Format!I979</f>
        <v>CO2</v>
      </c>
      <c r="G979">
        <v>2013</v>
      </c>
      <c r="H979">
        <f ca="1">Format!K979</f>
        <v>4</v>
      </c>
      <c r="I979">
        <f t="shared" ca="1" si="30"/>
        <v>2</v>
      </c>
      <c r="J979">
        <v>1</v>
      </c>
      <c r="K979">
        <f ca="1">Format!L979</f>
        <v>4</v>
      </c>
      <c r="L979">
        <v>1</v>
      </c>
      <c r="M979">
        <f t="shared" ca="1" si="31"/>
        <v>1.5428518146286783E-2</v>
      </c>
    </row>
    <row r="980" spans="1:13">
      <c r="A980" s="6" t="s">
        <v>1525</v>
      </c>
      <c r="B980">
        <f>Format!H980</f>
        <v>333994</v>
      </c>
      <c r="C980" t="str">
        <f>Format!G980</f>
        <v>US</v>
      </c>
      <c r="D980">
        <f ca="1">Format!J980</f>
        <v>3.4898568975207133E-7</v>
      </c>
      <c r="E980" s="6" t="s">
        <v>1</v>
      </c>
      <c r="F980" t="str">
        <f>Format!I980</f>
        <v>CH4</v>
      </c>
      <c r="G980">
        <v>2013</v>
      </c>
      <c r="H980">
        <f ca="1">Format!K980</f>
        <v>4</v>
      </c>
      <c r="I980">
        <f t="shared" ca="1" si="30"/>
        <v>2</v>
      </c>
      <c r="J980">
        <v>1</v>
      </c>
      <c r="K980">
        <f ca="1">Format!L980</f>
        <v>4</v>
      </c>
      <c r="L980">
        <v>1</v>
      </c>
      <c r="M980">
        <f t="shared" ca="1" si="31"/>
        <v>3.4898568975207133E-7</v>
      </c>
    </row>
    <row r="981" spans="1:13">
      <c r="A981" s="6" t="s">
        <v>1525</v>
      </c>
      <c r="B981">
        <f>Format!H981</f>
        <v>333994</v>
      </c>
      <c r="C981" t="str">
        <f>Format!G981</f>
        <v>US</v>
      </c>
      <c r="D981">
        <f ca="1">Format!J981</f>
        <v>3.7981021137754826E-8</v>
      </c>
      <c r="E981" s="6" t="s">
        <v>1</v>
      </c>
      <c r="F981" t="str">
        <f>Format!I981</f>
        <v>N2O</v>
      </c>
      <c r="G981">
        <v>2013</v>
      </c>
      <c r="H981">
        <f ca="1">Format!K981</f>
        <v>4</v>
      </c>
      <c r="I981">
        <f t="shared" ca="1" si="30"/>
        <v>2</v>
      </c>
      <c r="J981">
        <v>1</v>
      </c>
      <c r="K981">
        <f ca="1">Format!L981</f>
        <v>4</v>
      </c>
      <c r="L981">
        <v>1</v>
      </c>
      <c r="M981">
        <f t="shared" ca="1" si="31"/>
        <v>3.7981021137754826E-8</v>
      </c>
    </row>
    <row r="982" spans="1:13">
      <c r="A982" s="6" t="s">
        <v>1525</v>
      </c>
      <c r="B982">
        <f>Format!H982</f>
        <v>334111</v>
      </c>
      <c r="C982" t="str">
        <f>Format!G982</f>
        <v>US</v>
      </c>
      <c r="D982">
        <f ca="1">Format!J982</f>
        <v>5.8375295425457487E-4</v>
      </c>
      <c r="E982" s="6" t="s">
        <v>1</v>
      </c>
      <c r="F982" t="str">
        <f>Format!I982</f>
        <v>CO2</v>
      </c>
      <c r="G982">
        <v>2013</v>
      </c>
      <c r="H982">
        <f ca="1">Format!K982</f>
        <v>4</v>
      </c>
      <c r="I982">
        <f t="shared" ca="1" si="30"/>
        <v>2</v>
      </c>
      <c r="J982">
        <v>1</v>
      </c>
      <c r="K982">
        <f ca="1">Format!L982</f>
        <v>4</v>
      </c>
      <c r="L982">
        <v>1</v>
      </c>
      <c r="M982">
        <f t="shared" ca="1" si="31"/>
        <v>5.8375295425457487E-4</v>
      </c>
    </row>
    <row r="983" spans="1:13">
      <c r="A983" s="6" t="s">
        <v>1525</v>
      </c>
      <c r="B983">
        <f>Format!H983</f>
        <v>334111</v>
      </c>
      <c r="C983" t="str">
        <f>Format!G983</f>
        <v>US</v>
      </c>
      <c r="D983">
        <f ca="1">Format!J983</f>
        <v>1.3643743850205662E-8</v>
      </c>
      <c r="E983" s="6" t="s">
        <v>1</v>
      </c>
      <c r="F983" t="str">
        <f>Format!I983</f>
        <v>CH4</v>
      </c>
      <c r="G983">
        <v>2013</v>
      </c>
      <c r="H983">
        <f ca="1">Format!K983</f>
        <v>4</v>
      </c>
      <c r="I983">
        <f t="shared" ca="1" si="30"/>
        <v>2</v>
      </c>
      <c r="J983">
        <v>1</v>
      </c>
      <c r="K983">
        <f ca="1">Format!L983</f>
        <v>4</v>
      </c>
      <c r="L983">
        <v>1</v>
      </c>
      <c r="M983">
        <f t="shared" ca="1" si="31"/>
        <v>1.3643743850205662E-8</v>
      </c>
    </row>
    <row r="984" spans="1:13">
      <c r="A984" s="6" t="s">
        <v>1525</v>
      </c>
      <c r="B984">
        <f>Format!H984</f>
        <v>334111</v>
      </c>
      <c r="C984" t="str">
        <f>Format!G984</f>
        <v>US</v>
      </c>
      <c r="D984">
        <f ca="1">Format!J984</f>
        <v>1.5733317331185872E-9</v>
      </c>
      <c r="E984" s="6" t="s">
        <v>1</v>
      </c>
      <c r="F984" t="str">
        <f>Format!I984</f>
        <v>N2O</v>
      </c>
      <c r="G984">
        <v>2013</v>
      </c>
      <c r="H984">
        <f ca="1">Format!K984</f>
        <v>4</v>
      </c>
      <c r="I984">
        <f t="shared" ca="1" si="30"/>
        <v>2</v>
      </c>
      <c r="J984">
        <v>1</v>
      </c>
      <c r="K984">
        <f ca="1">Format!L984</f>
        <v>4</v>
      </c>
      <c r="L984">
        <v>1</v>
      </c>
      <c r="M984">
        <f t="shared" ca="1" si="31"/>
        <v>1.5733317331185872E-9</v>
      </c>
    </row>
    <row r="985" spans="1:13">
      <c r="A985" s="6" t="s">
        <v>1525</v>
      </c>
      <c r="B985">
        <f>Format!H985</f>
        <v>334112</v>
      </c>
      <c r="C985" t="str">
        <f>Format!G985</f>
        <v>US</v>
      </c>
      <c r="D985">
        <f ca="1">Format!J985</f>
        <v>3.2203327363300558E-3</v>
      </c>
      <c r="E985" s="6" t="s">
        <v>1</v>
      </c>
      <c r="F985" t="str">
        <f>Format!I985</f>
        <v>CO2</v>
      </c>
      <c r="G985">
        <v>2013</v>
      </c>
      <c r="H985">
        <f ca="1">Format!K985</f>
        <v>4</v>
      </c>
      <c r="I985">
        <f t="shared" ca="1" si="30"/>
        <v>2</v>
      </c>
      <c r="J985">
        <v>1</v>
      </c>
      <c r="K985">
        <f ca="1">Format!L985</f>
        <v>4</v>
      </c>
      <c r="L985">
        <v>1</v>
      </c>
      <c r="M985">
        <f t="shared" ca="1" si="31"/>
        <v>3.2203327363300558E-3</v>
      </c>
    </row>
    <row r="986" spans="1:13">
      <c r="A986" s="6" t="s">
        <v>1525</v>
      </c>
      <c r="B986">
        <f>Format!H986</f>
        <v>334112</v>
      </c>
      <c r="C986" t="str">
        <f>Format!G986</f>
        <v>US</v>
      </c>
      <c r="D986">
        <f ca="1">Format!J986</f>
        <v>7.4344048604979355E-8</v>
      </c>
      <c r="E986" s="6" t="s">
        <v>1</v>
      </c>
      <c r="F986" t="str">
        <f>Format!I986</f>
        <v>CH4</v>
      </c>
      <c r="G986">
        <v>2013</v>
      </c>
      <c r="H986">
        <f ca="1">Format!K986</f>
        <v>4</v>
      </c>
      <c r="I986">
        <f t="shared" ca="1" si="30"/>
        <v>2</v>
      </c>
      <c r="J986">
        <v>1</v>
      </c>
      <c r="K986">
        <f ca="1">Format!L986</f>
        <v>4</v>
      </c>
      <c r="L986">
        <v>1</v>
      </c>
      <c r="M986">
        <f t="shared" ca="1" si="31"/>
        <v>7.4344048604979355E-8</v>
      </c>
    </row>
    <row r="987" spans="1:13">
      <c r="A987" s="6" t="s">
        <v>1525</v>
      </c>
      <c r="B987">
        <f>Format!H987</f>
        <v>334112</v>
      </c>
      <c r="C987" t="str">
        <f>Format!G987</f>
        <v>US</v>
      </c>
      <c r="D987">
        <f ca="1">Format!J987</f>
        <v>8.3932384484602928E-9</v>
      </c>
      <c r="E987" s="6" t="s">
        <v>1</v>
      </c>
      <c r="F987" t="str">
        <f>Format!I987</f>
        <v>N2O</v>
      </c>
      <c r="G987">
        <v>2013</v>
      </c>
      <c r="H987">
        <f ca="1">Format!K987</f>
        <v>4</v>
      </c>
      <c r="I987">
        <f t="shared" ca="1" si="30"/>
        <v>2</v>
      </c>
      <c r="J987">
        <v>1</v>
      </c>
      <c r="K987">
        <f ca="1">Format!L987</f>
        <v>4</v>
      </c>
      <c r="L987">
        <v>1</v>
      </c>
      <c r="M987">
        <f t="shared" ca="1" si="31"/>
        <v>8.3932384484602928E-9</v>
      </c>
    </row>
    <row r="988" spans="1:13">
      <c r="A988" s="6" t="s">
        <v>1525</v>
      </c>
      <c r="B988">
        <f>Format!H988</f>
        <v>334210</v>
      </c>
      <c r="C988" t="str">
        <f>Format!G988</f>
        <v>US</v>
      </c>
      <c r="D988">
        <f ca="1">Format!J988</f>
        <v>1.5968248221348572E-2</v>
      </c>
      <c r="E988" s="6" t="s">
        <v>1</v>
      </c>
      <c r="F988" t="str">
        <f>Format!I988</f>
        <v>CO2</v>
      </c>
      <c r="G988">
        <v>2013</v>
      </c>
      <c r="H988">
        <f ca="1">Format!K988</f>
        <v>4</v>
      </c>
      <c r="I988">
        <f t="shared" ca="1" si="30"/>
        <v>2</v>
      </c>
      <c r="J988">
        <v>1</v>
      </c>
      <c r="K988">
        <f ca="1">Format!L988</f>
        <v>4</v>
      </c>
      <c r="L988">
        <v>1</v>
      </c>
      <c r="M988">
        <f t="shared" ca="1" si="31"/>
        <v>1.5968248221348572E-2</v>
      </c>
    </row>
    <row r="989" spans="1:13">
      <c r="A989" s="6" t="s">
        <v>1525</v>
      </c>
      <c r="B989">
        <f>Format!H989</f>
        <v>334210</v>
      </c>
      <c r="C989" t="str">
        <f>Format!G989</f>
        <v>US</v>
      </c>
      <c r="D989">
        <f ca="1">Format!J989</f>
        <v>3.6056616876839338E-7</v>
      </c>
      <c r="E989" s="6" t="s">
        <v>1</v>
      </c>
      <c r="F989" t="str">
        <f>Format!I989</f>
        <v>CH4</v>
      </c>
      <c r="G989">
        <v>2013</v>
      </c>
      <c r="H989">
        <f ca="1">Format!K989</f>
        <v>4</v>
      </c>
      <c r="I989">
        <f t="shared" ca="1" si="30"/>
        <v>2</v>
      </c>
      <c r="J989">
        <v>1</v>
      </c>
      <c r="K989">
        <f ca="1">Format!L989</f>
        <v>4</v>
      </c>
      <c r="L989">
        <v>1</v>
      </c>
      <c r="M989">
        <f t="shared" ca="1" si="31"/>
        <v>3.6056616876839338E-7</v>
      </c>
    </row>
    <row r="990" spans="1:13">
      <c r="A990" s="6" t="s">
        <v>1525</v>
      </c>
      <c r="B990">
        <f>Format!H990</f>
        <v>334210</v>
      </c>
      <c r="C990" t="str">
        <f>Format!G990</f>
        <v>US</v>
      </c>
      <c r="D990">
        <f ca="1">Format!J990</f>
        <v>9.1772765981856523E-8</v>
      </c>
      <c r="E990" s="6" t="s">
        <v>1</v>
      </c>
      <c r="F990" t="str">
        <f>Format!I990</f>
        <v>HFC-134a</v>
      </c>
      <c r="G990">
        <v>2013</v>
      </c>
      <c r="H990">
        <f ca="1">Format!K990</f>
        <v>4</v>
      </c>
      <c r="I990">
        <f t="shared" ca="1" si="30"/>
        <v>2</v>
      </c>
      <c r="J990">
        <v>1</v>
      </c>
      <c r="K990">
        <f ca="1">Format!L990</f>
        <v>4</v>
      </c>
      <c r="L990">
        <v>1</v>
      </c>
      <c r="M990">
        <f t="shared" ca="1" si="31"/>
        <v>9.1772765981856523E-8</v>
      </c>
    </row>
    <row r="991" spans="1:13">
      <c r="A991" s="6" t="s">
        <v>1525</v>
      </c>
      <c r="B991">
        <f>Format!H991</f>
        <v>334210</v>
      </c>
      <c r="C991" t="str">
        <f>Format!G991</f>
        <v>US</v>
      </c>
      <c r="D991">
        <f ca="1">Format!J991</f>
        <v>8.1125326340237463E-9</v>
      </c>
      <c r="E991" s="6" t="s">
        <v>1</v>
      </c>
      <c r="F991" t="str">
        <f>Format!I991</f>
        <v>HFC-125</v>
      </c>
      <c r="G991">
        <v>2013</v>
      </c>
      <c r="H991">
        <f ca="1">Format!K991</f>
        <v>4</v>
      </c>
      <c r="I991">
        <f t="shared" ca="1" si="30"/>
        <v>2</v>
      </c>
      <c r="J991">
        <v>1</v>
      </c>
      <c r="K991">
        <f ca="1">Format!L991</f>
        <v>4</v>
      </c>
      <c r="L991">
        <v>1</v>
      </c>
      <c r="M991">
        <f t="shared" ca="1" si="31"/>
        <v>8.1125326340237463E-9</v>
      </c>
    </row>
    <row r="992" spans="1:13">
      <c r="A992" s="6" t="s">
        <v>1525</v>
      </c>
      <c r="B992">
        <f>Format!H992</f>
        <v>334210</v>
      </c>
      <c r="C992" t="str">
        <f>Format!G992</f>
        <v>US</v>
      </c>
      <c r="D992">
        <f ca="1">Format!J992</f>
        <v>3.9114990204516959E-8</v>
      </c>
      <c r="E992" s="6" t="s">
        <v>1</v>
      </c>
      <c r="F992" t="str">
        <f>Format!I992</f>
        <v>N2O</v>
      </c>
      <c r="G992">
        <v>2013</v>
      </c>
      <c r="H992">
        <f ca="1">Format!K992</f>
        <v>4</v>
      </c>
      <c r="I992">
        <f t="shared" ca="1" si="30"/>
        <v>2</v>
      </c>
      <c r="J992">
        <v>1</v>
      </c>
      <c r="K992">
        <f ca="1">Format!L992</f>
        <v>4</v>
      </c>
      <c r="L992">
        <v>1</v>
      </c>
      <c r="M992">
        <f t="shared" ca="1" si="31"/>
        <v>3.9114990204516959E-8</v>
      </c>
    </row>
    <row r="993" spans="1:13">
      <c r="A993" s="6" t="s">
        <v>1525</v>
      </c>
      <c r="B993">
        <f>Format!H993</f>
        <v>334210</v>
      </c>
      <c r="C993" t="str">
        <f>Format!G993</f>
        <v>US</v>
      </c>
      <c r="D993">
        <f ca="1">Format!J993</f>
        <v>2.5649380505043459E-9</v>
      </c>
      <c r="E993" s="6" t="s">
        <v>1</v>
      </c>
      <c r="F993" t="str">
        <f>Format!I993</f>
        <v>HFC-32</v>
      </c>
      <c r="G993">
        <v>2013</v>
      </c>
      <c r="H993">
        <f ca="1">Format!K993</f>
        <v>4</v>
      </c>
      <c r="I993">
        <f t="shared" ca="1" si="30"/>
        <v>2</v>
      </c>
      <c r="J993">
        <v>1</v>
      </c>
      <c r="K993">
        <f ca="1">Format!L993</f>
        <v>4</v>
      </c>
      <c r="L993">
        <v>1</v>
      </c>
      <c r="M993">
        <f t="shared" ca="1" si="31"/>
        <v>2.5649380505043459E-9</v>
      </c>
    </row>
    <row r="994" spans="1:13">
      <c r="A994" s="6" t="s">
        <v>1525</v>
      </c>
      <c r="B994">
        <f>Format!H994</f>
        <v>334210</v>
      </c>
      <c r="C994" t="str">
        <f>Format!G994</f>
        <v>US</v>
      </c>
      <c r="D994">
        <f ca="1">Format!J994</f>
        <v>5.0739294656788986E-9</v>
      </c>
      <c r="E994" s="6" t="s">
        <v>1</v>
      </c>
      <c r="F994" t="str">
        <f>Format!I994</f>
        <v>HFC-143a</v>
      </c>
      <c r="G994">
        <v>2013</v>
      </c>
      <c r="H994">
        <f ca="1">Format!K994</f>
        <v>4</v>
      </c>
      <c r="I994">
        <f t="shared" ca="1" si="30"/>
        <v>2</v>
      </c>
      <c r="J994">
        <v>1</v>
      </c>
      <c r="K994">
        <f ca="1">Format!L994</f>
        <v>4</v>
      </c>
      <c r="L994">
        <v>1</v>
      </c>
      <c r="M994">
        <f t="shared" ca="1" si="31"/>
        <v>5.0739294656788986E-9</v>
      </c>
    </row>
    <row r="995" spans="1:13">
      <c r="A995" s="6" t="s">
        <v>1525</v>
      </c>
      <c r="B995">
        <f>Format!H995</f>
        <v>334210</v>
      </c>
      <c r="C995" t="str">
        <f>Format!G995</f>
        <v>US</v>
      </c>
      <c r="D995">
        <f ca="1">Format!J995</f>
        <v>2.2943253204052644E-10</v>
      </c>
      <c r="E995" s="6" t="s">
        <v>1</v>
      </c>
      <c r="F995" t="str">
        <f>Format!I995</f>
        <v>HFC-236fa</v>
      </c>
      <c r="G995">
        <v>2013</v>
      </c>
      <c r="H995">
        <f ca="1">Format!K995</f>
        <v>4</v>
      </c>
      <c r="I995">
        <f t="shared" ca="1" si="30"/>
        <v>2</v>
      </c>
      <c r="J995">
        <v>1</v>
      </c>
      <c r="K995">
        <f ca="1">Format!L995</f>
        <v>4</v>
      </c>
      <c r="L995">
        <v>1</v>
      </c>
      <c r="M995">
        <f t="shared" ca="1" si="31"/>
        <v>2.2943253204052644E-10</v>
      </c>
    </row>
    <row r="996" spans="1:13">
      <c r="A996" s="6" t="s">
        <v>1525</v>
      </c>
      <c r="B996">
        <f>Format!H996</f>
        <v>334220</v>
      </c>
      <c r="C996" t="str">
        <f>Format!G996</f>
        <v>US</v>
      </c>
      <c r="D996">
        <f ca="1">Format!J996</f>
        <v>2.4198469152751602E-3</v>
      </c>
      <c r="E996" s="6" t="s">
        <v>1</v>
      </c>
      <c r="F996" t="str">
        <f>Format!I996</f>
        <v>CO2</v>
      </c>
      <c r="G996">
        <v>2013</v>
      </c>
      <c r="H996">
        <f ca="1">Format!K996</f>
        <v>4</v>
      </c>
      <c r="I996">
        <f t="shared" ca="1" si="30"/>
        <v>2</v>
      </c>
      <c r="J996">
        <v>1</v>
      </c>
      <c r="K996">
        <f ca="1">Format!L996</f>
        <v>4</v>
      </c>
      <c r="L996">
        <v>1</v>
      </c>
      <c r="M996">
        <f t="shared" ca="1" si="31"/>
        <v>2.4198469152751602E-3</v>
      </c>
    </row>
    <row r="997" spans="1:13">
      <c r="A997" s="6" t="s">
        <v>1525</v>
      </c>
      <c r="B997">
        <f>Format!H997</f>
        <v>334220</v>
      </c>
      <c r="C997" t="str">
        <f>Format!G997</f>
        <v>US</v>
      </c>
      <c r="D997">
        <f ca="1">Format!J997</f>
        <v>6.1542074374666403E-8</v>
      </c>
      <c r="E997" s="6" t="s">
        <v>1</v>
      </c>
      <c r="F997" t="str">
        <f>Format!I997</f>
        <v>HFC-134a</v>
      </c>
      <c r="G997">
        <v>2013</v>
      </c>
      <c r="H997">
        <f ca="1">Format!K997</f>
        <v>4</v>
      </c>
      <c r="I997">
        <f t="shared" ca="1" si="30"/>
        <v>2</v>
      </c>
      <c r="J997">
        <v>1</v>
      </c>
      <c r="K997">
        <f ca="1">Format!L997</f>
        <v>4</v>
      </c>
      <c r="L997">
        <v>1</v>
      </c>
      <c r="M997">
        <f t="shared" ca="1" si="31"/>
        <v>6.1542074374666403E-8</v>
      </c>
    </row>
    <row r="998" spans="1:13">
      <c r="A998" s="6" t="s">
        <v>1525</v>
      </c>
      <c r="B998">
        <f>Format!H998</f>
        <v>334220</v>
      </c>
      <c r="C998" t="str">
        <f>Format!G998</f>
        <v>US</v>
      </c>
      <c r="D998">
        <f ca="1">Format!J998</f>
        <v>5.6957512756896151E-8</v>
      </c>
      <c r="E998" s="6" t="s">
        <v>1</v>
      </c>
      <c r="F998" t="str">
        <f>Format!I998</f>
        <v>CH4</v>
      </c>
      <c r="G998">
        <v>2013</v>
      </c>
      <c r="H998">
        <f ca="1">Format!K998</f>
        <v>4</v>
      </c>
      <c r="I998">
        <f t="shared" ca="1" si="30"/>
        <v>2</v>
      </c>
      <c r="J998">
        <v>1</v>
      </c>
      <c r="K998">
        <f ca="1">Format!L998</f>
        <v>4</v>
      </c>
      <c r="L998">
        <v>1</v>
      </c>
      <c r="M998">
        <f t="shared" ca="1" si="31"/>
        <v>5.6957512756896151E-8</v>
      </c>
    </row>
    <row r="999" spans="1:13">
      <c r="A999" s="6" t="s">
        <v>1525</v>
      </c>
      <c r="B999">
        <f>Format!H999</f>
        <v>334220</v>
      </c>
      <c r="C999" t="str">
        <f>Format!G999</f>
        <v>US</v>
      </c>
      <c r="D999">
        <f ca="1">Format!J999</f>
        <v>5.4401987494710766E-9</v>
      </c>
      <c r="E999" s="6" t="s">
        <v>1</v>
      </c>
      <c r="F999" t="str">
        <f>Format!I999</f>
        <v>HFC-125</v>
      </c>
      <c r="G999">
        <v>2013</v>
      </c>
      <c r="H999">
        <f ca="1">Format!K999</f>
        <v>4</v>
      </c>
      <c r="I999">
        <f t="shared" ca="1" si="30"/>
        <v>2</v>
      </c>
      <c r="J999">
        <v>1</v>
      </c>
      <c r="K999">
        <f ca="1">Format!L999</f>
        <v>4</v>
      </c>
      <c r="L999">
        <v>1</v>
      </c>
      <c r="M999">
        <f t="shared" ca="1" si="31"/>
        <v>5.4401987494710766E-9</v>
      </c>
    </row>
    <row r="1000" spans="1:13">
      <c r="A1000" s="6" t="s">
        <v>1525</v>
      </c>
      <c r="B1000">
        <f>Format!H1000</f>
        <v>334220</v>
      </c>
      <c r="C1000" t="str">
        <f>Format!G1000</f>
        <v>US</v>
      </c>
      <c r="D1000">
        <f ca="1">Format!J1000</f>
        <v>1.7200267048914874E-9</v>
      </c>
      <c r="E1000" s="6" t="s">
        <v>1</v>
      </c>
      <c r="F1000" t="str">
        <f>Format!I1000</f>
        <v>HFC-32</v>
      </c>
      <c r="G1000">
        <v>2013</v>
      </c>
      <c r="H1000">
        <f ca="1">Format!K1000</f>
        <v>4</v>
      </c>
      <c r="I1000">
        <f t="shared" ref="I1000:I1063" ca="1" si="32">IF(H1000=2,1,2)</f>
        <v>2</v>
      </c>
      <c r="J1000">
        <v>1</v>
      </c>
      <c r="K1000">
        <f ca="1">Format!L1000</f>
        <v>4</v>
      </c>
      <c r="L1000">
        <v>1</v>
      </c>
      <c r="M1000">
        <f t="shared" ca="1" si="31"/>
        <v>1.7200267048914874E-9</v>
      </c>
    </row>
    <row r="1001" spans="1:13">
      <c r="A1001" s="6" t="s">
        <v>1525</v>
      </c>
      <c r="B1001">
        <f>Format!H1001</f>
        <v>334220</v>
      </c>
      <c r="C1001" t="str">
        <f>Format!G1001</f>
        <v>US</v>
      </c>
      <c r="D1001">
        <f ca="1">Format!J1001</f>
        <v>3.402536048770241E-9</v>
      </c>
      <c r="E1001" s="6" t="s">
        <v>1</v>
      </c>
      <c r="F1001" t="str">
        <f>Format!I1001</f>
        <v>HFC-143a</v>
      </c>
      <c r="G1001">
        <v>2013</v>
      </c>
      <c r="H1001">
        <f ca="1">Format!K1001</f>
        <v>4</v>
      </c>
      <c r="I1001">
        <f t="shared" ca="1" si="32"/>
        <v>2</v>
      </c>
      <c r="J1001">
        <v>1</v>
      </c>
      <c r="K1001">
        <f ca="1">Format!L1001</f>
        <v>4</v>
      </c>
      <c r="L1001">
        <v>1</v>
      </c>
      <c r="M1001">
        <f t="shared" ca="1" si="31"/>
        <v>3.402536048770241E-9</v>
      </c>
    </row>
    <row r="1002" spans="1:13">
      <c r="A1002" s="6" t="s">
        <v>1525</v>
      </c>
      <c r="B1002">
        <f>Format!H1002</f>
        <v>334220</v>
      </c>
      <c r="C1002" t="str">
        <f>Format!G1002</f>
        <v>US</v>
      </c>
      <c r="D1002">
        <f ca="1">Format!J1002</f>
        <v>6.645917176386062E-9</v>
      </c>
      <c r="E1002" s="6" t="s">
        <v>1</v>
      </c>
      <c r="F1002" t="str">
        <f>Format!I1002</f>
        <v>N2O</v>
      </c>
      <c r="G1002">
        <v>2013</v>
      </c>
      <c r="H1002">
        <f ca="1">Format!K1002</f>
        <v>4</v>
      </c>
      <c r="I1002">
        <f t="shared" ca="1" si="32"/>
        <v>2</v>
      </c>
      <c r="J1002">
        <v>1</v>
      </c>
      <c r="K1002">
        <f ca="1">Format!L1002</f>
        <v>4</v>
      </c>
      <c r="L1002">
        <v>1</v>
      </c>
      <c r="M1002">
        <f t="shared" ca="1" si="31"/>
        <v>6.645917176386062E-9</v>
      </c>
    </row>
    <row r="1003" spans="1:13">
      <c r="A1003" s="6" t="s">
        <v>1525</v>
      </c>
      <c r="B1003">
        <f>Format!H1003</f>
        <v>334220</v>
      </c>
      <c r="C1003" t="str">
        <f>Format!G1003</f>
        <v>US</v>
      </c>
      <c r="D1003">
        <f ca="1">Format!J1003</f>
        <v>1.5385559974946792E-10</v>
      </c>
      <c r="E1003" s="6" t="s">
        <v>1</v>
      </c>
      <c r="F1003" t="str">
        <f>Format!I1003</f>
        <v>HFC-236fa</v>
      </c>
      <c r="G1003">
        <v>2013</v>
      </c>
      <c r="H1003">
        <f ca="1">Format!K1003</f>
        <v>4</v>
      </c>
      <c r="I1003">
        <f t="shared" ca="1" si="32"/>
        <v>2</v>
      </c>
      <c r="J1003">
        <v>1</v>
      </c>
      <c r="K1003">
        <f ca="1">Format!L1003</f>
        <v>4</v>
      </c>
      <c r="L1003">
        <v>1</v>
      </c>
      <c r="M1003">
        <f t="shared" ca="1" si="31"/>
        <v>1.5385559974946792E-10</v>
      </c>
    </row>
    <row r="1004" spans="1:13">
      <c r="A1004" s="6" t="s">
        <v>1525</v>
      </c>
      <c r="B1004">
        <f>Format!H1004</f>
        <v>334290</v>
      </c>
      <c r="C1004" t="str">
        <f>Format!G1004</f>
        <v>US</v>
      </c>
      <c r="D1004">
        <f ca="1">Format!J1004</f>
        <v>9.5086308270801723E-3</v>
      </c>
      <c r="E1004" s="6" t="s">
        <v>1</v>
      </c>
      <c r="F1004" t="str">
        <f>Format!I1004</f>
        <v>CO2</v>
      </c>
      <c r="G1004">
        <v>2013</v>
      </c>
      <c r="H1004">
        <f ca="1">Format!K1004</f>
        <v>4</v>
      </c>
      <c r="I1004">
        <f t="shared" ca="1" si="32"/>
        <v>2</v>
      </c>
      <c r="J1004">
        <v>1</v>
      </c>
      <c r="K1004">
        <f ca="1">Format!L1004</f>
        <v>4</v>
      </c>
      <c r="L1004">
        <v>1</v>
      </c>
      <c r="M1004">
        <f t="shared" ca="1" si="31"/>
        <v>9.5086308270801723E-3</v>
      </c>
    </row>
    <row r="1005" spans="1:13">
      <c r="A1005" s="6" t="s">
        <v>1525</v>
      </c>
      <c r="B1005">
        <f>Format!H1005</f>
        <v>334290</v>
      </c>
      <c r="C1005" t="str">
        <f>Format!G1005</f>
        <v>US</v>
      </c>
      <c r="D1005">
        <f ca="1">Format!J1005</f>
        <v>2.141507744929952E-7</v>
      </c>
      <c r="E1005" s="6" t="s">
        <v>1</v>
      </c>
      <c r="F1005" t="str">
        <f>Format!I1005</f>
        <v>CH4</v>
      </c>
      <c r="G1005">
        <v>2013</v>
      </c>
      <c r="H1005">
        <f ca="1">Format!K1005</f>
        <v>4</v>
      </c>
      <c r="I1005">
        <f t="shared" ca="1" si="32"/>
        <v>2</v>
      </c>
      <c r="J1005">
        <v>1</v>
      </c>
      <c r="K1005">
        <f ca="1">Format!L1005</f>
        <v>4</v>
      </c>
      <c r="L1005">
        <v>1</v>
      </c>
      <c r="M1005">
        <f t="shared" ca="1" si="31"/>
        <v>2.141507744929952E-7</v>
      </c>
    </row>
    <row r="1006" spans="1:13">
      <c r="A1006" s="6" t="s">
        <v>1525</v>
      </c>
      <c r="B1006">
        <f>Format!H1006</f>
        <v>334290</v>
      </c>
      <c r="C1006" t="str">
        <f>Format!G1006</f>
        <v>US</v>
      </c>
      <c r="D1006">
        <f ca="1">Format!J1006</f>
        <v>1.2485155037287785E-8</v>
      </c>
      <c r="E1006" s="6" t="s">
        <v>1</v>
      </c>
      <c r="F1006" t="str">
        <f>Format!I1006</f>
        <v>HFC-134a</v>
      </c>
      <c r="G1006">
        <v>2013</v>
      </c>
      <c r="H1006">
        <f ca="1">Format!K1006</f>
        <v>4</v>
      </c>
      <c r="I1006">
        <f t="shared" ca="1" si="32"/>
        <v>2</v>
      </c>
      <c r="J1006">
        <v>1</v>
      </c>
      <c r="K1006">
        <f ca="1">Format!L1006</f>
        <v>4</v>
      </c>
      <c r="L1006">
        <v>1</v>
      </c>
      <c r="M1006">
        <f t="shared" ca="1" si="31"/>
        <v>1.2485155037287785E-8</v>
      </c>
    </row>
    <row r="1007" spans="1:13">
      <c r="A1007" s="6" t="s">
        <v>1525</v>
      </c>
      <c r="B1007">
        <f>Format!H1007</f>
        <v>334290</v>
      </c>
      <c r="C1007" t="str">
        <f>Format!G1007</f>
        <v>US</v>
      </c>
      <c r="D1007">
        <f ca="1">Format!J1007</f>
        <v>2.3119461233620417E-8</v>
      </c>
      <c r="E1007" s="6" t="s">
        <v>1</v>
      </c>
      <c r="F1007" t="str">
        <f>Format!I1007</f>
        <v>N2O</v>
      </c>
      <c r="G1007">
        <v>2013</v>
      </c>
      <c r="H1007">
        <f ca="1">Format!K1007</f>
        <v>4</v>
      </c>
      <c r="I1007">
        <f t="shared" ca="1" si="32"/>
        <v>2</v>
      </c>
      <c r="J1007">
        <v>1</v>
      </c>
      <c r="K1007">
        <f ca="1">Format!L1007</f>
        <v>4</v>
      </c>
      <c r="L1007">
        <v>1</v>
      </c>
      <c r="M1007">
        <f t="shared" ca="1" si="31"/>
        <v>2.3119461233620417E-8</v>
      </c>
    </row>
    <row r="1008" spans="1:13">
      <c r="A1008" s="6" t="s">
        <v>1525</v>
      </c>
      <c r="B1008">
        <f>Format!H1008</f>
        <v>334290</v>
      </c>
      <c r="C1008" t="str">
        <f>Format!G1008</f>
        <v>US</v>
      </c>
      <c r="D1008">
        <f ca="1">Format!J1008</f>
        <v>1.1036632338276412E-9</v>
      </c>
      <c r="E1008" s="6" t="s">
        <v>1</v>
      </c>
      <c r="F1008" t="str">
        <f>Format!I1008</f>
        <v>HFC-125</v>
      </c>
      <c r="G1008">
        <v>2013</v>
      </c>
      <c r="H1008">
        <f ca="1">Format!K1008</f>
        <v>4</v>
      </c>
      <c r="I1008">
        <f t="shared" ca="1" si="32"/>
        <v>2</v>
      </c>
      <c r="J1008">
        <v>1</v>
      </c>
      <c r="K1008">
        <f ca="1">Format!L1008</f>
        <v>4</v>
      </c>
      <c r="L1008">
        <v>1</v>
      </c>
      <c r="M1008">
        <f t="shared" ca="1" si="31"/>
        <v>1.1036632338276412E-9</v>
      </c>
    </row>
    <row r="1009" spans="1:13">
      <c r="A1009" s="6" t="s">
        <v>1525</v>
      </c>
      <c r="B1009">
        <f>Format!H1009</f>
        <v>334290</v>
      </c>
      <c r="C1009" t="str">
        <f>Format!G1009</f>
        <v>US</v>
      </c>
      <c r="D1009">
        <f ca="1">Format!J1009</f>
        <v>3.4894501521199134E-10</v>
      </c>
      <c r="E1009" s="6" t="s">
        <v>1</v>
      </c>
      <c r="F1009" t="str">
        <f>Format!I1009</f>
        <v>HFC-32</v>
      </c>
      <c r="G1009">
        <v>2013</v>
      </c>
      <c r="H1009">
        <f ca="1">Format!K1009</f>
        <v>4</v>
      </c>
      <c r="I1009">
        <f t="shared" ca="1" si="32"/>
        <v>2</v>
      </c>
      <c r="J1009">
        <v>1</v>
      </c>
      <c r="K1009">
        <f ca="1">Format!L1009</f>
        <v>4</v>
      </c>
      <c r="L1009">
        <v>1</v>
      </c>
      <c r="M1009">
        <f t="shared" ca="1" si="31"/>
        <v>3.4894501521199134E-10</v>
      </c>
    </row>
    <row r="1010" spans="1:13">
      <c r="A1010" s="6" t="s">
        <v>1525</v>
      </c>
      <c r="B1010">
        <f>Format!H1010</f>
        <v>334290</v>
      </c>
      <c r="C1010" t="str">
        <f>Format!G1010</f>
        <v>US</v>
      </c>
      <c r="D1010">
        <f ca="1">Format!J1010</f>
        <v>6.9027881364922452E-10</v>
      </c>
      <c r="E1010" s="6" t="s">
        <v>1</v>
      </c>
      <c r="F1010" t="str">
        <f>Format!I1010</f>
        <v>HFC-143a</v>
      </c>
      <c r="G1010">
        <v>2013</v>
      </c>
      <c r="H1010">
        <f ca="1">Format!K1010</f>
        <v>4</v>
      </c>
      <c r="I1010">
        <f t="shared" ca="1" si="32"/>
        <v>2</v>
      </c>
      <c r="J1010">
        <v>1</v>
      </c>
      <c r="K1010">
        <f ca="1">Format!L1010</f>
        <v>4</v>
      </c>
      <c r="L1010">
        <v>1</v>
      </c>
      <c r="M1010">
        <f t="shared" ca="1" si="31"/>
        <v>6.9027881364922452E-10</v>
      </c>
    </row>
    <row r="1011" spans="1:13">
      <c r="A1011" s="6" t="s">
        <v>1525</v>
      </c>
      <c r="B1011">
        <f>Format!H1011</f>
        <v>334290</v>
      </c>
      <c r="C1011" t="str">
        <f>Format!G1011</f>
        <v>US</v>
      </c>
      <c r="D1011">
        <f ca="1">Format!J1011</f>
        <v>3.1212971544191892E-11</v>
      </c>
      <c r="E1011" s="6" t="s">
        <v>1</v>
      </c>
      <c r="F1011" t="str">
        <f>Format!I1011</f>
        <v>HFC-236fa</v>
      </c>
      <c r="G1011">
        <v>2013</v>
      </c>
      <c r="H1011">
        <f ca="1">Format!K1011</f>
        <v>4</v>
      </c>
      <c r="I1011">
        <f t="shared" ca="1" si="32"/>
        <v>2</v>
      </c>
      <c r="J1011">
        <v>1</v>
      </c>
      <c r="K1011">
        <f ca="1">Format!L1011</f>
        <v>4</v>
      </c>
      <c r="L1011">
        <v>1</v>
      </c>
      <c r="M1011">
        <f t="shared" ca="1" si="31"/>
        <v>3.1212971544191892E-11</v>
      </c>
    </row>
    <row r="1012" spans="1:13">
      <c r="A1012" s="6" t="s">
        <v>1525</v>
      </c>
      <c r="B1012">
        <f>Format!H1012</f>
        <v>334300</v>
      </c>
      <c r="C1012" t="str">
        <f>Format!G1012</f>
        <v>US</v>
      </c>
      <c r="D1012">
        <f ca="1">Format!J1012</f>
        <v>5.333614713522083E-3</v>
      </c>
      <c r="E1012" s="6" t="s">
        <v>1</v>
      </c>
      <c r="F1012" t="str">
        <f>Format!I1012</f>
        <v>CO2</v>
      </c>
      <c r="G1012">
        <v>2013</v>
      </c>
      <c r="H1012">
        <f ca="1">Format!K1012</f>
        <v>4</v>
      </c>
      <c r="I1012">
        <f t="shared" ca="1" si="32"/>
        <v>2</v>
      </c>
      <c r="J1012">
        <v>1</v>
      </c>
      <c r="K1012">
        <f ca="1">Format!L1012</f>
        <v>4</v>
      </c>
      <c r="L1012">
        <v>1</v>
      </c>
      <c r="M1012">
        <f t="shared" ca="1" si="31"/>
        <v>5.333614713522083E-3</v>
      </c>
    </row>
    <row r="1013" spans="1:13">
      <c r="A1013" s="6" t="s">
        <v>1525</v>
      </c>
      <c r="B1013">
        <f>Format!H1013</f>
        <v>334300</v>
      </c>
      <c r="C1013" t="str">
        <f>Format!G1013</f>
        <v>US</v>
      </c>
      <c r="D1013">
        <f ca="1">Format!J1013</f>
        <v>3.5481015387289944E-7</v>
      </c>
      <c r="E1013" s="6" t="s">
        <v>1</v>
      </c>
      <c r="F1013" t="str">
        <f>Format!I1013</f>
        <v>HFC-134a</v>
      </c>
      <c r="G1013">
        <v>2013</v>
      </c>
      <c r="H1013">
        <f ca="1">Format!K1013</f>
        <v>4</v>
      </c>
      <c r="I1013">
        <f t="shared" ca="1" si="32"/>
        <v>2</v>
      </c>
      <c r="J1013">
        <v>1</v>
      </c>
      <c r="K1013">
        <f ca="1">Format!L1013</f>
        <v>4</v>
      </c>
      <c r="L1013">
        <v>1</v>
      </c>
      <c r="M1013">
        <f t="shared" ca="1" si="31"/>
        <v>3.5481015387289944E-7</v>
      </c>
    </row>
    <row r="1014" spans="1:13">
      <c r="A1014" s="6" t="s">
        <v>1525</v>
      </c>
      <c r="B1014">
        <f>Format!H1014</f>
        <v>334300</v>
      </c>
      <c r="C1014" t="str">
        <f>Format!G1014</f>
        <v>US</v>
      </c>
      <c r="D1014">
        <f ca="1">Format!J1014</f>
        <v>3.1364522158414011E-8</v>
      </c>
      <c r="E1014" s="6" t="s">
        <v>1</v>
      </c>
      <c r="F1014" t="str">
        <f>Format!I1014</f>
        <v>HFC-125</v>
      </c>
      <c r="G1014">
        <v>2013</v>
      </c>
      <c r="H1014">
        <f ca="1">Format!K1014</f>
        <v>4</v>
      </c>
      <c r="I1014">
        <f t="shared" ca="1" si="32"/>
        <v>2</v>
      </c>
      <c r="J1014">
        <v>1</v>
      </c>
      <c r="K1014">
        <f ca="1">Format!L1014</f>
        <v>4</v>
      </c>
      <c r="L1014">
        <v>1</v>
      </c>
      <c r="M1014">
        <f t="shared" ca="1" si="31"/>
        <v>3.1364522158414011E-8</v>
      </c>
    </row>
    <row r="1015" spans="1:13">
      <c r="A1015" s="6" t="s">
        <v>1525</v>
      </c>
      <c r="B1015">
        <f>Format!H1015</f>
        <v>334300</v>
      </c>
      <c r="C1015" t="str">
        <f>Format!G1015</f>
        <v>US</v>
      </c>
      <c r="D1015">
        <f ca="1">Format!J1015</f>
        <v>1.2523728408079212E-7</v>
      </c>
      <c r="E1015" s="6" t="s">
        <v>1</v>
      </c>
      <c r="F1015" t="str">
        <f>Format!I1015</f>
        <v>CH4</v>
      </c>
      <c r="G1015">
        <v>2013</v>
      </c>
      <c r="H1015">
        <f ca="1">Format!K1015</f>
        <v>4</v>
      </c>
      <c r="I1015">
        <f t="shared" ca="1" si="32"/>
        <v>2</v>
      </c>
      <c r="J1015">
        <v>1</v>
      </c>
      <c r="K1015">
        <f ca="1">Format!L1015</f>
        <v>4</v>
      </c>
      <c r="L1015">
        <v>1</v>
      </c>
      <c r="M1015">
        <f t="shared" ca="1" si="31"/>
        <v>1.2523728408079212E-7</v>
      </c>
    </row>
    <row r="1016" spans="1:13">
      <c r="A1016" s="6" t="s">
        <v>1525</v>
      </c>
      <c r="B1016">
        <f>Format!H1016</f>
        <v>334300</v>
      </c>
      <c r="C1016" t="str">
        <f>Format!G1016</f>
        <v>US</v>
      </c>
      <c r="D1016">
        <f ca="1">Format!J1016</f>
        <v>9.9165155875744384E-9</v>
      </c>
      <c r="E1016" s="6" t="s">
        <v>1</v>
      </c>
      <c r="F1016" t="str">
        <f>Format!I1016</f>
        <v>HFC-32</v>
      </c>
      <c r="G1016">
        <v>2013</v>
      </c>
      <c r="H1016">
        <f ca="1">Format!K1016</f>
        <v>4</v>
      </c>
      <c r="I1016">
        <f t="shared" ca="1" si="32"/>
        <v>2</v>
      </c>
      <c r="J1016">
        <v>1</v>
      </c>
      <c r="K1016">
        <f ca="1">Format!L1016</f>
        <v>4</v>
      </c>
      <c r="L1016">
        <v>1</v>
      </c>
      <c r="M1016">
        <f t="shared" ca="1" si="31"/>
        <v>9.9165155875744384E-9</v>
      </c>
    </row>
    <row r="1017" spans="1:13">
      <c r="A1017" s="6" t="s">
        <v>1525</v>
      </c>
      <c r="B1017">
        <f>Format!H1017</f>
        <v>334300</v>
      </c>
      <c r="C1017" t="str">
        <f>Format!G1017</f>
        <v>US</v>
      </c>
      <c r="D1017">
        <f ca="1">Format!J1017</f>
        <v>1.9616731338507155E-8</v>
      </c>
      <c r="E1017" s="6" t="s">
        <v>1</v>
      </c>
      <c r="F1017" t="str">
        <f>Format!I1017</f>
        <v>HFC-143a</v>
      </c>
      <c r="G1017">
        <v>2013</v>
      </c>
      <c r="H1017">
        <f ca="1">Format!K1017</f>
        <v>4</v>
      </c>
      <c r="I1017">
        <f t="shared" ca="1" si="32"/>
        <v>2</v>
      </c>
      <c r="J1017">
        <v>1</v>
      </c>
      <c r="K1017">
        <f ca="1">Format!L1017</f>
        <v>4</v>
      </c>
      <c r="L1017">
        <v>1</v>
      </c>
      <c r="M1017">
        <f t="shared" ca="1" si="31"/>
        <v>1.9616731338507155E-8</v>
      </c>
    </row>
    <row r="1018" spans="1:13">
      <c r="A1018" s="6" t="s">
        <v>1525</v>
      </c>
      <c r="B1018">
        <f>Format!H1018</f>
        <v>334300</v>
      </c>
      <c r="C1018" t="str">
        <f>Format!G1018</f>
        <v>US</v>
      </c>
      <c r="D1018">
        <f ca="1">Format!J1018</f>
        <v>1.4554250903243898E-8</v>
      </c>
      <c r="E1018" s="6" t="s">
        <v>1</v>
      </c>
      <c r="F1018" t="str">
        <f>Format!I1018</f>
        <v>N2O</v>
      </c>
      <c r="G1018">
        <v>2013</v>
      </c>
      <c r="H1018">
        <f ca="1">Format!K1018</f>
        <v>4</v>
      </c>
      <c r="I1018">
        <f t="shared" ca="1" si="32"/>
        <v>2</v>
      </c>
      <c r="J1018">
        <v>1</v>
      </c>
      <c r="K1018">
        <f ca="1">Format!L1018</f>
        <v>4</v>
      </c>
      <c r="L1018">
        <v>1</v>
      </c>
      <c r="M1018">
        <f t="shared" ca="1" si="31"/>
        <v>1.4554250903243898E-8</v>
      </c>
    </row>
    <row r="1019" spans="1:13">
      <c r="A1019" s="6" t="s">
        <v>1525</v>
      </c>
      <c r="B1019">
        <f>Format!H1019</f>
        <v>334300</v>
      </c>
      <c r="C1019" t="str">
        <f>Format!G1019</f>
        <v>US</v>
      </c>
      <c r="D1019">
        <f ca="1">Format!J1019</f>
        <v>8.8702777044817264E-10</v>
      </c>
      <c r="E1019" s="6" t="s">
        <v>1</v>
      </c>
      <c r="F1019" t="str">
        <f>Format!I1019</f>
        <v>HFC-236fa</v>
      </c>
      <c r="G1019">
        <v>2013</v>
      </c>
      <c r="H1019">
        <f ca="1">Format!K1019</f>
        <v>4</v>
      </c>
      <c r="I1019">
        <f t="shared" ca="1" si="32"/>
        <v>2</v>
      </c>
      <c r="J1019">
        <v>1</v>
      </c>
      <c r="K1019">
        <f ca="1">Format!L1019</f>
        <v>4</v>
      </c>
      <c r="L1019">
        <v>1</v>
      </c>
      <c r="M1019">
        <f t="shared" ca="1" si="31"/>
        <v>8.8702777044817264E-10</v>
      </c>
    </row>
    <row r="1020" spans="1:13">
      <c r="A1020" s="6" t="s">
        <v>1525</v>
      </c>
      <c r="B1020">
        <f>Format!H1020</f>
        <v>334413</v>
      </c>
      <c r="C1020" t="str">
        <f>Format!G1020</f>
        <v>US</v>
      </c>
      <c r="D1020">
        <f ca="1">Format!J1020</f>
        <v>1.6260680896839023E-2</v>
      </c>
      <c r="E1020" s="6" t="s">
        <v>1</v>
      </c>
      <c r="F1020" t="str">
        <f>Format!I1020</f>
        <v>CO2</v>
      </c>
      <c r="G1020">
        <v>2013</v>
      </c>
      <c r="H1020">
        <f ca="1">Format!K1020</f>
        <v>4</v>
      </c>
      <c r="I1020">
        <f t="shared" ca="1" si="32"/>
        <v>2</v>
      </c>
      <c r="J1020">
        <v>1</v>
      </c>
      <c r="K1020">
        <f ca="1">Format!L1020</f>
        <v>4</v>
      </c>
      <c r="L1020">
        <v>1</v>
      </c>
      <c r="M1020">
        <f t="shared" ca="1" si="31"/>
        <v>1.6260680896839023E-2</v>
      </c>
    </row>
    <row r="1021" spans="1:13">
      <c r="A1021" s="6" t="s">
        <v>1525</v>
      </c>
      <c r="B1021">
        <f>Format!H1021</f>
        <v>334413</v>
      </c>
      <c r="C1021" t="str">
        <f>Format!G1021</f>
        <v>US</v>
      </c>
      <c r="D1021">
        <f ca="1">Format!J1021</f>
        <v>8.5984102052789493E-6</v>
      </c>
      <c r="E1021" s="6" t="s">
        <v>1</v>
      </c>
      <c r="F1021" t="str">
        <f>Format!I1021</f>
        <v>N2O</v>
      </c>
      <c r="G1021">
        <v>2013</v>
      </c>
      <c r="H1021">
        <f ca="1">Format!K1021</f>
        <v>2</v>
      </c>
      <c r="I1021">
        <f t="shared" ca="1" si="32"/>
        <v>1</v>
      </c>
      <c r="J1021">
        <v>1</v>
      </c>
      <c r="K1021">
        <f ca="1">Format!L1021</f>
        <v>1</v>
      </c>
      <c r="L1021">
        <v>1</v>
      </c>
      <c r="M1021">
        <f t="shared" ca="1" si="31"/>
        <v>8.5984102052789493E-6</v>
      </c>
    </row>
    <row r="1022" spans="1:13">
      <c r="A1022" s="6" t="s">
        <v>1525</v>
      </c>
      <c r="B1022">
        <f>Format!H1022</f>
        <v>334413</v>
      </c>
      <c r="C1022" t="str">
        <f>Format!G1022</f>
        <v>US</v>
      </c>
      <c r="D1022">
        <f ca="1">Format!J1022</f>
        <v>2.0686607821082356E-6</v>
      </c>
      <c r="E1022" s="6" t="s">
        <v>1</v>
      </c>
      <c r="F1022" t="str">
        <f>Format!I1022</f>
        <v>CF4</v>
      </c>
      <c r="G1022">
        <v>2013</v>
      </c>
      <c r="H1022">
        <f ca="1">Format!K1022</f>
        <v>2</v>
      </c>
      <c r="I1022">
        <f t="shared" ca="1" si="32"/>
        <v>1</v>
      </c>
      <c r="J1022">
        <v>1</v>
      </c>
      <c r="K1022">
        <f ca="1">Format!L1022</f>
        <v>1</v>
      </c>
      <c r="L1022">
        <v>1</v>
      </c>
      <c r="M1022">
        <f t="shared" ca="1" si="31"/>
        <v>2.0686607821082356E-6</v>
      </c>
    </row>
    <row r="1023" spans="1:13">
      <c r="A1023" s="6" t="s">
        <v>1525</v>
      </c>
      <c r="B1023">
        <f>Format!H1023</f>
        <v>334413</v>
      </c>
      <c r="C1023" t="str">
        <f>Format!G1023</f>
        <v>US</v>
      </c>
      <c r="D1023">
        <f ca="1">Format!J1023</f>
        <v>2.0884430573469756E-6</v>
      </c>
      <c r="E1023" s="6" t="s">
        <v>1</v>
      </c>
      <c r="F1023" t="str">
        <f>Format!I1023</f>
        <v>C2F6</v>
      </c>
      <c r="G1023">
        <v>2013</v>
      </c>
      <c r="H1023">
        <f ca="1">Format!K1023</f>
        <v>2</v>
      </c>
      <c r="I1023">
        <f t="shared" ca="1" si="32"/>
        <v>1</v>
      </c>
      <c r="J1023">
        <v>1</v>
      </c>
      <c r="K1023">
        <f ca="1">Format!L1023</f>
        <v>1</v>
      </c>
      <c r="L1023">
        <v>1</v>
      </c>
      <c r="M1023">
        <f t="shared" ca="1" si="31"/>
        <v>2.0884430573469756E-6</v>
      </c>
    </row>
    <row r="1024" spans="1:13">
      <c r="A1024" s="6" t="s">
        <v>1525</v>
      </c>
      <c r="B1024">
        <f>Format!H1024</f>
        <v>334413</v>
      </c>
      <c r="C1024" t="str">
        <f>Format!G1024</f>
        <v>US</v>
      </c>
      <c r="D1024">
        <f ca="1">Format!J1024</f>
        <v>4.4440125522615873E-7</v>
      </c>
      <c r="E1024" s="6" t="s">
        <v>1</v>
      </c>
      <c r="F1024" t="str">
        <f>Format!I1024</f>
        <v>NF3</v>
      </c>
      <c r="G1024">
        <v>2013</v>
      </c>
      <c r="H1024">
        <f ca="1">Format!K1024</f>
        <v>2</v>
      </c>
      <c r="I1024">
        <f t="shared" ca="1" si="32"/>
        <v>1</v>
      </c>
      <c r="J1024">
        <v>1</v>
      </c>
      <c r="K1024">
        <f ca="1">Format!L1024</f>
        <v>1</v>
      </c>
      <c r="L1024">
        <v>1</v>
      </c>
      <c r="M1024">
        <f t="shared" ca="1" si="31"/>
        <v>4.4440125522615873E-7</v>
      </c>
    </row>
    <row r="1025" spans="1:13">
      <c r="A1025" s="6" t="s">
        <v>1525</v>
      </c>
      <c r="B1025">
        <f>Format!H1025</f>
        <v>334413</v>
      </c>
      <c r="C1025" t="str">
        <f>Format!G1025</f>
        <v>US</v>
      </c>
      <c r="D1025">
        <f ca="1">Format!J1025</f>
        <v>3.8166481965156448E-7</v>
      </c>
      <c r="E1025" s="6" t="s">
        <v>1</v>
      </c>
      <c r="F1025" t="str">
        <f>Format!I1025</f>
        <v>CH4</v>
      </c>
      <c r="G1025">
        <v>2013</v>
      </c>
      <c r="H1025">
        <f ca="1">Format!K1025</f>
        <v>4</v>
      </c>
      <c r="I1025">
        <f t="shared" ca="1" si="32"/>
        <v>2</v>
      </c>
      <c r="J1025">
        <v>1</v>
      </c>
      <c r="K1025">
        <f ca="1">Format!L1025</f>
        <v>4</v>
      </c>
      <c r="L1025">
        <v>1</v>
      </c>
      <c r="M1025">
        <f t="shared" ca="1" si="31"/>
        <v>3.8166481965156448E-7</v>
      </c>
    </row>
    <row r="1026" spans="1:13">
      <c r="A1026" s="6" t="s">
        <v>1525</v>
      </c>
      <c r="B1026">
        <f>Format!H1026</f>
        <v>334413</v>
      </c>
      <c r="C1026" t="str">
        <f>Format!G1026</f>
        <v>US</v>
      </c>
      <c r="D1026">
        <f ca="1">Format!J1026</f>
        <v>2.7937505811001208E-7</v>
      </c>
      <c r="E1026" s="6" t="s">
        <v>1</v>
      </c>
      <c r="F1026" t="str">
        <f>Format!I1026</f>
        <v>SF6</v>
      </c>
      <c r="G1026">
        <v>2013</v>
      </c>
      <c r="H1026">
        <f ca="1">Format!K1026</f>
        <v>2</v>
      </c>
      <c r="I1026">
        <f t="shared" ca="1" si="32"/>
        <v>1</v>
      </c>
      <c r="J1026">
        <v>1</v>
      </c>
      <c r="K1026">
        <f ca="1">Format!L1026</f>
        <v>1</v>
      </c>
      <c r="L1026">
        <v>1</v>
      </c>
      <c r="M1026">
        <f t="shared" ca="1" si="31"/>
        <v>2.7937505811001208E-7</v>
      </c>
    </row>
    <row r="1027" spans="1:13">
      <c r="A1027" s="6" t="s">
        <v>1525</v>
      </c>
      <c r="B1027">
        <f>Format!H1027</f>
        <v>334413</v>
      </c>
      <c r="C1027" t="str">
        <f>Format!G1027</f>
        <v>US</v>
      </c>
      <c r="D1027">
        <f ca="1">Format!J1027</f>
        <v>1.7215544121373718E-7</v>
      </c>
      <c r="E1027" s="6" t="s">
        <v>1</v>
      </c>
      <c r="F1027" t="str">
        <f>Format!I1027</f>
        <v>HFC-23</v>
      </c>
      <c r="G1027">
        <v>2013</v>
      </c>
      <c r="H1027">
        <f ca="1">Format!K1027</f>
        <v>2</v>
      </c>
      <c r="I1027">
        <f t="shared" ca="1" si="32"/>
        <v>1</v>
      </c>
      <c r="J1027">
        <v>1</v>
      </c>
      <c r="K1027">
        <f ca="1">Format!L1027</f>
        <v>1</v>
      </c>
      <c r="L1027">
        <v>1</v>
      </c>
      <c r="M1027">
        <f t="shared" ca="1" si="31"/>
        <v>1.7215544121373718E-7</v>
      </c>
    </row>
    <row r="1028" spans="1:13">
      <c r="A1028" s="6" t="s">
        <v>1525</v>
      </c>
      <c r="B1028">
        <f>Format!H1028</f>
        <v>334413</v>
      </c>
      <c r="C1028" t="str">
        <f>Format!G1028</f>
        <v>US</v>
      </c>
      <c r="D1028">
        <f ca="1">Format!J1028</f>
        <v>1.4427522819724292E-7</v>
      </c>
      <c r="E1028" s="6" t="s">
        <v>1</v>
      </c>
      <c r="F1028" t="str">
        <f>Format!I1028</f>
        <v>C3F8</v>
      </c>
      <c r="G1028">
        <v>2013</v>
      </c>
      <c r="H1028">
        <f ca="1">Format!K1028</f>
        <v>2</v>
      </c>
      <c r="I1028">
        <f t="shared" ca="1" si="32"/>
        <v>1</v>
      </c>
      <c r="J1028">
        <v>1</v>
      </c>
      <c r="K1028">
        <f ca="1">Format!L1028</f>
        <v>1</v>
      </c>
      <c r="L1028">
        <v>1</v>
      </c>
      <c r="M1028">
        <f t="shared" ref="M1028:M1091" ca="1" si="33">IFERROR(D1028,"")</f>
        <v>1.4427522819724292E-7</v>
      </c>
    </row>
    <row r="1029" spans="1:13">
      <c r="A1029" s="6" t="s">
        <v>1525</v>
      </c>
      <c r="B1029">
        <f>Format!H1029</f>
        <v>334413</v>
      </c>
      <c r="C1029" t="str">
        <f>Format!G1029</f>
        <v>US</v>
      </c>
      <c r="D1029">
        <f ca="1">Format!J1029</f>
        <v>1.2368449174579175E-7</v>
      </c>
      <c r="E1029" s="6" t="s">
        <v>1</v>
      </c>
      <c r="F1029" t="str">
        <f>Format!I1029</f>
        <v>C4F8</v>
      </c>
      <c r="G1029">
        <v>2013</v>
      </c>
      <c r="H1029">
        <f ca="1">Format!K1029</f>
        <v>2</v>
      </c>
      <c r="I1029">
        <f t="shared" ca="1" si="32"/>
        <v>1</v>
      </c>
      <c r="J1029">
        <v>1</v>
      </c>
      <c r="K1029">
        <f ca="1">Format!L1029</f>
        <v>1</v>
      </c>
      <c r="L1029">
        <v>1</v>
      </c>
      <c r="M1029">
        <f t="shared" ca="1" si="33"/>
        <v>1.2368449174579175E-7</v>
      </c>
    </row>
    <row r="1030" spans="1:13">
      <c r="A1030" s="6" t="s">
        <v>1525</v>
      </c>
      <c r="B1030">
        <f>Format!H1030</f>
        <v>334413</v>
      </c>
      <c r="C1030" t="str">
        <f>Format!G1030</f>
        <v>US</v>
      </c>
      <c r="D1030">
        <f ca="1">Format!J1030</f>
        <v>7.2770306293295442E-9</v>
      </c>
      <c r="E1030" s="6" t="s">
        <v>1</v>
      </c>
      <c r="F1030" t="str">
        <f>Format!I1030</f>
        <v>HFC-134a</v>
      </c>
      <c r="G1030">
        <v>2013</v>
      </c>
      <c r="H1030">
        <f ca="1">Format!K1030</f>
        <v>4</v>
      </c>
      <c r="I1030">
        <f t="shared" ca="1" si="32"/>
        <v>2</v>
      </c>
      <c r="J1030">
        <v>1</v>
      </c>
      <c r="K1030">
        <f ca="1">Format!L1030</f>
        <v>4</v>
      </c>
      <c r="L1030">
        <v>1</v>
      </c>
      <c r="M1030">
        <f t="shared" ca="1" si="33"/>
        <v>7.2770306293295442E-9</v>
      </c>
    </row>
    <row r="1031" spans="1:13">
      <c r="A1031" s="6" t="s">
        <v>1525</v>
      </c>
      <c r="B1031">
        <f>Format!H1031</f>
        <v>334413</v>
      </c>
      <c r="C1031" t="str">
        <f>Format!G1031</f>
        <v>US</v>
      </c>
      <c r="D1031">
        <f ca="1">Format!J1031</f>
        <v>6.4327524432354492E-10</v>
      </c>
      <c r="E1031" s="6" t="s">
        <v>1</v>
      </c>
      <c r="F1031" t="str">
        <f>Format!I1031</f>
        <v>HFC-125</v>
      </c>
      <c r="G1031">
        <v>2013</v>
      </c>
      <c r="H1031">
        <f ca="1">Format!K1031</f>
        <v>4</v>
      </c>
      <c r="I1031">
        <f t="shared" ca="1" si="32"/>
        <v>2</v>
      </c>
      <c r="J1031">
        <v>1</v>
      </c>
      <c r="K1031">
        <f ca="1">Format!L1031</f>
        <v>4</v>
      </c>
      <c r="L1031">
        <v>1</v>
      </c>
      <c r="M1031">
        <f t="shared" ca="1" si="33"/>
        <v>6.4327524432354492E-10</v>
      </c>
    </row>
    <row r="1032" spans="1:13">
      <c r="A1032" s="6" t="s">
        <v>1525</v>
      </c>
      <c r="B1032">
        <f>Format!H1032</f>
        <v>334413</v>
      </c>
      <c r="C1032" t="str">
        <f>Format!G1032</f>
        <v>US</v>
      </c>
      <c r="D1032">
        <f ca="1">Format!J1032</f>
        <v>2.0338422358919663E-10</v>
      </c>
      <c r="E1032" s="6" t="s">
        <v>1</v>
      </c>
      <c r="F1032" t="str">
        <f>Format!I1032</f>
        <v>HFC-32</v>
      </c>
      <c r="G1032">
        <v>2013</v>
      </c>
      <c r="H1032">
        <f ca="1">Format!K1032</f>
        <v>4</v>
      </c>
      <c r="I1032">
        <f t="shared" ca="1" si="32"/>
        <v>2</v>
      </c>
      <c r="J1032">
        <v>1</v>
      </c>
      <c r="K1032">
        <f ca="1">Format!L1032</f>
        <v>4</v>
      </c>
      <c r="L1032">
        <v>1</v>
      </c>
      <c r="M1032">
        <f t="shared" ca="1" si="33"/>
        <v>2.0338422358919663E-10</v>
      </c>
    </row>
    <row r="1033" spans="1:13">
      <c r="A1033" s="6" t="s">
        <v>1525</v>
      </c>
      <c r="B1033">
        <f>Format!H1033</f>
        <v>334413</v>
      </c>
      <c r="C1033" t="str">
        <f>Format!G1033</f>
        <v>US</v>
      </c>
      <c r="D1033">
        <f ca="1">Format!J1033</f>
        <v>4.0233221411352836E-10</v>
      </c>
      <c r="E1033" s="6" t="s">
        <v>1</v>
      </c>
      <c r="F1033" t="str">
        <f>Format!I1033</f>
        <v>HFC-143a</v>
      </c>
      <c r="G1033">
        <v>2013</v>
      </c>
      <c r="H1033">
        <f ca="1">Format!K1033</f>
        <v>4</v>
      </c>
      <c r="I1033">
        <f t="shared" ca="1" si="32"/>
        <v>2</v>
      </c>
      <c r="J1033">
        <v>1</v>
      </c>
      <c r="K1033">
        <f ca="1">Format!L1033</f>
        <v>4</v>
      </c>
      <c r="L1033">
        <v>1</v>
      </c>
      <c r="M1033">
        <f t="shared" ca="1" si="33"/>
        <v>4.0233221411352836E-10</v>
      </c>
    </row>
    <row r="1034" spans="1:13">
      <c r="A1034" s="6" t="s">
        <v>1525</v>
      </c>
      <c r="B1034">
        <f>Format!H1034</f>
        <v>334413</v>
      </c>
      <c r="C1034" t="str">
        <f>Format!G1034</f>
        <v>US</v>
      </c>
      <c r="D1034">
        <f ca="1">Format!J1034</f>
        <v>1.8192625504538237E-11</v>
      </c>
      <c r="E1034" s="6" t="s">
        <v>1</v>
      </c>
      <c r="F1034" t="str">
        <f>Format!I1034</f>
        <v>HFC-236fa</v>
      </c>
      <c r="G1034">
        <v>2013</v>
      </c>
      <c r="H1034">
        <f ca="1">Format!K1034</f>
        <v>4</v>
      </c>
      <c r="I1034">
        <f t="shared" ca="1" si="32"/>
        <v>2</v>
      </c>
      <c r="J1034">
        <v>1</v>
      </c>
      <c r="K1034">
        <f ca="1">Format!L1034</f>
        <v>4</v>
      </c>
      <c r="L1034">
        <v>1</v>
      </c>
      <c r="M1034">
        <f t="shared" ca="1" si="33"/>
        <v>1.8192625504538237E-11</v>
      </c>
    </row>
    <row r="1035" spans="1:13">
      <c r="A1035" s="6" t="s">
        <v>1525</v>
      </c>
      <c r="B1035">
        <f>Format!H1035</f>
        <v>334418</v>
      </c>
      <c r="C1035" t="str">
        <f>Format!G1035</f>
        <v>US</v>
      </c>
      <c r="D1035">
        <f ca="1">Format!J1035</f>
        <v>4.4742601605422868E-3</v>
      </c>
      <c r="E1035" s="6" t="s">
        <v>1</v>
      </c>
      <c r="F1035" t="str">
        <f>Format!I1035</f>
        <v>CO2</v>
      </c>
      <c r="G1035">
        <v>2013</v>
      </c>
      <c r="H1035">
        <f ca="1">Format!K1035</f>
        <v>4</v>
      </c>
      <c r="I1035">
        <f t="shared" ca="1" si="32"/>
        <v>2</v>
      </c>
      <c r="J1035">
        <v>1</v>
      </c>
      <c r="K1035">
        <f ca="1">Format!L1035</f>
        <v>4</v>
      </c>
      <c r="L1035">
        <v>1</v>
      </c>
      <c r="M1035">
        <f t="shared" ca="1" si="33"/>
        <v>4.4742601605422868E-3</v>
      </c>
    </row>
    <row r="1036" spans="1:13">
      <c r="A1036" s="6" t="s">
        <v>1525</v>
      </c>
      <c r="B1036">
        <f>Format!H1036</f>
        <v>334418</v>
      </c>
      <c r="C1036" t="str">
        <f>Format!G1036</f>
        <v>US</v>
      </c>
      <c r="D1036">
        <f ca="1">Format!J1036</f>
        <v>1.1777200863466492E-7</v>
      </c>
      <c r="E1036" s="6" t="s">
        <v>1</v>
      </c>
      <c r="F1036" t="str">
        <f>Format!I1036</f>
        <v>HFC-134a</v>
      </c>
      <c r="G1036">
        <v>2013</v>
      </c>
      <c r="H1036">
        <f ca="1">Format!K1036</f>
        <v>4</v>
      </c>
      <c r="I1036">
        <f t="shared" ca="1" si="32"/>
        <v>2</v>
      </c>
      <c r="J1036">
        <v>1</v>
      </c>
      <c r="K1036">
        <f ca="1">Format!L1036</f>
        <v>4</v>
      </c>
      <c r="L1036">
        <v>1</v>
      </c>
      <c r="M1036">
        <f t="shared" ca="1" si="33"/>
        <v>1.1777200863466492E-7</v>
      </c>
    </row>
    <row r="1037" spans="1:13">
      <c r="A1037" s="6" t="s">
        <v>1525</v>
      </c>
      <c r="B1037">
        <f>Format!H1037</f>
        <v>334418</v>
      </c>
      <c r="C1037" t="str">
        <f>Format!G1037</f>
        <v>US</v>
      </c>
      <c r="D1037">
        <f ca="1">Format!J1037</f>
        <v>1.0130436480840588E-7</v>
      </c>
      <c r="E1037" s="6" t="s">
        <v>1</v>
      </c>
      <c r="F1037" t="str">
        <f>Format!I1037</f>
        <v>CH4</v>
      </c>
      <c r="G1037">
        <v>2013</v>
      </c>
      <c r="H1037">
        <f ca="1">Format!K1037</f>
        <v>4</v>
      </c>
      <c r="I1037">
        <f t="shared" ca="1" si="32"/>
        <v>2</v>
      </c>
      <c r="J1037">
        <v>1</v>
      </c>
      <c r="K1037">
        <f ca="1">Format!L1037</f>
        <v>4</v>
      </c>
      <c r="L1037">
        <v>1</v>
      </c>
      <c r="M1037">
        <f t="shared" ca="1" si="33"/>
        <v>1.0130436480840588E-7</v>
      </c>
    </row>
    <row r="1038" spans="1:13">
      <c r="A1038" s="6" t="s">
        <v>1525</v>
      </c>
      <c r="B1038">
        <f>Format!H1038</f>
        <v>334418</v>
      </c>
      <c r="C1038" t="str">
        <f>Format!G1038</f>
        <v>US</v>
      </c>
      <c r="D1038">
        <f ca="1">Format!J1038</f>
        <v>1.0410814724840414E-8</v>
      </c>
      <c r="E1038" s="6" t="s">
        <v>1</v>
      </c>
      <c r="F1038" t="str">
        <f>Format!I1038</f>
        <v>HFC-125</v>
      </c>
      <c r="G1038">
        <v>2013</v>
      </c>
      <c r="H1038">
        <f ca="1">Format!K1038</f>
        <v>4</v>
      </c>
      <c r="I1038">
        <f t="shared" ca="1" si="32"/>
        <v>2</v>
      </c>
      <c r="J1038">
        <v>1</v>
      </c>
      <c r="K1038">
        <f ca="1">Format!L1038</f>
        <v>4</v>
      </c>
      <c r="L1038">
        <v>1</v>
      </c>
      <c r="M1038">
        <f t="shared" ca="1" si="33"/>
        <v>1.0410814724840414E-8</v>
      </c>
    </row>
    <row r="1039" spans="1:13">
      <c r="A1039" s="6" t="s">
        <v>1525</v>
      </c>
      <c r="B1039">
        <f>Format!H1039</f>
        <v>334418</v>
      </c>
      <c r="C1039" t="str">
        <f>Format!G1039</f>
        <v>US</v>
      </c>
      <c r="D1039">
        <f ca="1">Format!J1039</f>
        <v>3.2915855046920915E-9</v>
      </c>
      <c r="E1039" s="6" t="s">
        <v>1</v>
      </c>
      <c r="F1039" t="str">
        <f>Format!I1039</f>
        <v>HFC-32</v>
      </c>
      <c r="G1039">
        <v>2013</v>
      </c>
      <c r="H1039">
        <f ca="1">Format!K1039</f>
        <v>4</v>
      </c>
      <c r="I1039">
        <f t="shared" ca="1" si="32"/>
        <v>2</v>
      </c>
      <c r="J1039">
        <v>1</v>
      </c>
      <c r="K1039">
        <f ca="1">Format!L1039</f>
        <v>4</v>
      </c>
      <c r="L1039">
        <v>1</v>
      </c>
      <c r="M1039">
        <f t="shared" ca="1" si="33"/>
        <v>3.2915855046920915E-9</v>
      </c>
    </row>
    <row r="1040" spans="1:13">
      <c r="A1040" s="6" t="s">
        <v>1525</v>
      </c>
      <c r="B1040">
        <f>Format!H1040</f>
        <v>334418</v>
      </c>
      <c r="C1040" t="str">
        <f>Format!G1040</f>
        <v>US</v>
      </c>
      <c r="D1040">
        <f ca="1">Format!J1040</f>
        <v>6.5113746812617037E-9</v>
      </c>
      <c r="E1040" s="6" t="s">
        <v>1</v>
      </c>
      <c r="F1040" t="str">
        <f>Format!I1040</f>
        <v>HFC-143a</v>
      </c>
      <c r="G1040">
        <v>2013</v>
      </c>
      <c r="H1040">
        <f ca="1">Format!K1040</f>
        <v>4</v>
      </c>
      <c r="I1040">
        <f t="shared" ca="1" si="32"/>
        <v>2</v>
      </c>
      <c r="J1040">
        <v>1</v>
      </c>
      <c r="K1040">
        <f ca="1">Format!L1040</f>
        <v>4</v>
      </c>
      <c r="L1040">
        <v>1</v>
      </c>
      <c r="M1040">
        <f t="shared" ca="1" si="33"/>
        <v>6.5113746812617037E-9</v>
      </c>
    </row>
    <row r="1041" spans="1:13">
      <c r="A1041" s="6" t="s">
        <v>1525</v>
      </c>
      <c r="B1041">
        <f>Format!H1041</f>
        <v>334418</v>
      </c>
      <c r="C1041" t="str">
        <f>Format!G1041</f>
        <v>US</v>
      </c>
      <c r="D1041">
        <f ca="1">Format!J1041</f>
        <v>1.1045087998337442E-8</v>
      </c>
      <c r="E1041" s="6" t="s">
        <v>1</v>
      </c>
      <c r="F1041" t="str">
        <f>Format!I1041</f>
        <v>N2O</v>
      </c>
      <c r="G1041">
        <v>2013</v>
      </c>
      <c r="H1041">
        <f ca="1">Format!K1041</f>
        <v>4</v>
      </c>
      <c r="I1041">
        <f t="shared" ca="1" si="32"/>
        <v>2</v>
      </c>
      <c r="J1041">
        <v>1</v>
      </c>
      <c r="K1041">
        <f ca="1">Format!L1041</f>
        <v>4</v>
      </c>
      <c r="L1041">
        <v>1</v>
      </c>
      <c r="M1041">
        <f t="shared" ca="1" si="33"/>
        <v>1.1045087998337442E-8</v>
      </c>
    </row>
    <row r="1042" spans="1:13">
      <c r="A1042" s="6" t="s">
        <v>1525</v>
      </c>
      <c r="B1042">
        <f>Format!H1042</f>
        <v>334418</v>
      </c>
      <c r="C1042" t="str">
        <f>Format!G1042</f>
        <v>US</v>
      </c>
      <c r="D1042">
        <f ca="1">Format!J1042</f>
        <v>2.944308134931E-10</v>
      </c>
      <c r="E1042" s="6" t="s">
        <v>1</v>
      </c>
      <c r="F1042" t="str">
        <f>Format!I1042</f>
        <v>HFC-236fa</v>
      </c>
      <c r="G1042">
        <v>2013</v>
      </c>
      <c r="H1042">
        <f ca="1">Format!K1042</f>
        <v>4</v>
      </c>
      <c r="I1042">
        <f t="shared" ca="1" si="32"/>
        <v>2</v>
      </c>
      <c r="J1042">
        <v>1</v>
      </c>
      <c r="K1042">
        <f ca="1">Format!L1042</f>
        <v>4</v>
      </c>
      <c r="L1042">
        <v>1</v>
      </c>
      <c r="M1042">
        <f t="shared" ca="1" si="33"/>
        <v>2.944308134931E-10</v>
      </c>
    </row>
    <row r="1043" spans="1:13">
      <c r="A1043" s="6" t="s">
        <v>1525</v>
      </c>
      <c r="B1043">
        <f>Format!H1043</f>
        <v>334510</v>
      </c>
      <c r="C1043" t="str">
        <f>Format!G1043</f>
        <v>US</v>
      </c>
      <c r="D1043">
        <f ca="1">Format!J1043</f>
        <v>2.9170505743538935E-3</v>
      </c>
      <c r="E1043" s="6" t="s">
        <v>1</v>
      </c>
      <c r="F1043" t="str">
        <f>Format!I1043</f>
        <v>CO2</v>
      </c>
      <c r="G1043">
        <v>2013</v>
      </c>
      <c r="H1043">
        <f ca="1">Format!K1043</f>
        <v>4</v>
      </c>
      <c r="I1043">
        <f t="shared" ca="1" si="32"/>
        <v>2</v>
      </c>
      <c r="J1043">
        <v>1</v>
      </c>
      <c r="K1043">
        <f ca="1">Format!L1043</f>
        <v>4</v>
      </c>
      <c r="L1043">
        <v>1</v>
      </c>
      <c r="M1043">
        <f t="shared" ca="1" si="33"/>
        <v>2.9170505743538935E-3</v>
      </c>
    </row>
    <row r="1044" spans="1:13">
      <c r="A1044" s="6" t="s">
        <v>1525</v>
      </c>
      <c r="B1044">
        <f>Format!H1044</f>
        <v>334510</v>
      </c>
      <c r="C1044" t="str">
        <f>Format!G1044</f>
        <v>US</v>
      </c>
      <c r="D1044">
        <f ca="1">Format!J1044</f>
        <v>3.8136224356722807E-8</v>
      </c>
      <c r="E1044" s="6" t="s">
        <v>1</v>
      </c>
      <c r="F1044" t="str">
        <f>Format!I1044</f>
        <v>HFC-134a</v>
      </c>
      <c r="G1044">
        <v>2013</v>
      </c>
      <c r="H1044">
        <f ca="1">Format!K1044</f>
        <v>4</v>
      </c>
      <c r="I1044">
        <f t="shared" ca="1" si="32"/>
        <v>2</v>
      </c>
      <c r="J1044">
        <v>1</v>
      </c>
      <c r="K1044">
        <f ca="1">Format!L1044</f>
        <v>4</v>
      </c>
      <c r="L1044">
        <v>1</v>
      </c>
      <c r="M1044">
        <f t="shared" ca="1" si="33"/>
        <v>3.8136224356722807E-8</v>
      </c>
    </row>
    <row r="1045" spans="1:13">
      <c r="A1045" s="6" t="s">
        <v>1525</v>
      </c>
      <c r="B1045">
        <f>Format!H1045</f>
        <v>334510</v>
      </c>
      <c r="C1045" t="str">
        <f>Format!G1045</f>
        <v>US</v>
      </c>
      <c r="D1045">
        <f ca="1">Format!J1045</f>
        <v>6.9194037678810304E-8</v>
      </c>
      <c r="E1045" s="6" t="s">
        <v>1</v>
      </c>
      <c r="F1045" t="str">
        <f>Format!I1045</f>
        <v>CH4</v>
      </c>
      <c r="G1045">
        <v>2013</v>
      </c>
      <c r="H1045">
        <f ca="1">Format!K1045</f>
        <v>4</v>
      </c>
      <c r="I1045">
        <f t="shared" ca="1" si="32"/>
        <v>2</v>
      </c>
      <c r="J1045">
        <v>1</v>
      </c>
      <c r="K1045">
        <f ca="1">Format!L1045</f>
        <v>4</v>
      </c>
      <c r="L1045">
        <v>1</v>
      </c>
      <c r="M1045">
        <f t="shared" ca="1" si="33"/>
        <v>6.9194037678810304E-8</v>
      </c>
    </row>
    <row r="1046" spans="1:13">
      <c r="A1046" s="6" t="s">
        <v>1525</v>
      </c>
      <c r="B1046">
        <f>Format!H1046</f>
        <v>334510</v>
      </c>
      <c r="C1046" t="str">
        <f>Format!G1046</f>
        <v>US</v>
      </c>
      <c r="D1046">
        <f ca="1">Format!J1046</f>
        <v>3.3711674844095865E-9</v>
      </c>
      <c r="E1046" s="6" t="s">
        <v>1</v>
      </c>
      <c r="F1046" t="str">
        <f>Format!I1046</f>
        <v>HFC-125</v>
      </c>
      <c r="G1046">
        <v>2013</v>
      </c>
      <c r="H1046">
        <f ca="1">Format!K1046</f>
        <v>4</v>
      </c>
      <c r="I1046">
        <f t="shared" ca="1" si="32"/>
        <v>2</v>
      </c>
      <c r="J1046">
        <v>1</v>
      </c>
      <c r="K1046">
        <f ca="1">Format!L1046</f>
        <v>4</v>
      </c>
      <c r="L1046">
        <v>1</v>
      </c>
      <c r="M1046">
        <f t="shared" ca="1" si="33"/>
        <v>3.3711674844095865E-9</v>
      </c>
    </row>
    <row r="1047" spans="1:13">
      <c r="A1047" s="6" t="s">
        <v>1525</v>
      </c>
      <c r="B1047">
        <f>Format!H1047</f>
        <v>334510</v>
      </c>
      <c r="C1047" t="str">
        <f>Format!G1047</f>
        <v>US</v>
      </c>
      <c r="D1047">
        <f ca="1">Format!J1047</f>
        <v>1.0658614449352802E-9</v>
      </c>
      <c r="E1047" s="6" t="s">
        <v>1</v>
      </c>
      <c r="F1047" t="str">
        <f>Format!I1047</f>
        <v>HFC-32</v>
      </c>
      <c r="G1047">
        <v>2013</v>
      </c>
      <c r="H1047">
        <f ca="1">Format!K1047</f>
        <v>4</v>
      </c>
      <c r="I1047">
        <f t="shared" ca="1" si="32"/>
        <v>2</v>
      </c>
      <c r="J1047">
        <v>1</v>
      </c>
      <c r="K1047">
        <f ca="1">Format!L1047</f>
        <v>4</v>
      </c>
      <c r="L1047">
        <v>1</v>
      </c>
      <c r="M1047">
        <f t="shared" ca="1" si="33"/>
        <v>1.0658614449352802E-9</v>
      </c>
    </row>
    <row r="1048" spans="1:13">
      <c r="A1048" s="6" t="s">
        <v>1525</v>
      </c>
      <c r="B1048">
        <f>Format!H1048</f>
        <v>334510</v>
      </c>
      <c r="C1048" t="str">
        <f>Format!G1048</f>
        <v>US</v>
      </c>
      <c r="D1048">
        <f ca="1">Format!J1048</f>
        <v>2.108474234192442E-9</v>
      </c>
      <c r="E1048" s="6" t="s">
        <v>1</v>
      </c>
      <c r="F1048" t="str">
        <f>Format!I1048</f>
        <v>HFC-143a</v>
      </c>
      <c r="G1048">
        <v>2013</v>
      </c>
      <c r="H1048">
        <f ca="1">Format!K1048</f>
        <v>4</v>
      </c>
      <c r="I1048">
        <f t="shared" ca="1" si="32"/>
        <v>2</v>
      </c>
      <c r="J1048">
        <v>1</v>
      </c>
      <c r="K1048">
        <f ca="1">Format!L1048</f>
        <v>4</v>
      </c>
      <c r="L1048">
        <v>1</v>
      </c>
      <c r="M1048">
        <f t="shared" ca="1" si="33"/>
        <v>2.108474234192442E-9</v>
      </c>
    </row>
    <row r="1049" spans="1:13">
      <c r="A1049" s="6" t="s">
        <v>1525</v>
      </c>
      <c r="B1049">
        <f>Format!H1049</f>
        <v>334510</v>
      </c>
      <c r="C1049" t="str">
        <f>Format!G1049</f>
        <v>US</v>
      </c>
      <c r="D1049">
        <f ca="1">Format!J1049</f>
        <v>8.1768724101686389E-9</v>
      </c>
      <c r="E1049" s="6" t="s">
        <v>1</v>
      </c>
      <c r="F1049" t="str">
        <f>Format!I1049</f>
        <v>N2O</v>
      </c>
      <c r="G1049">
        <v>2013</v>
      </c>
      <c r="H1049">
        <f ca="1">Format!K1049</f>
        <v>4</v>
      </c>
      <c r="I1049">
        <f t="shared" ca="1" si="32"/>
        <v>2</v>
      </c>
      <c r="J1049">
        <v>1</v>
      </c>
      <c r="K1049">
        <f ca="1">Format!L1049</f>
        <v>4</v>
      </c>
      <c r="L1049">
        <v>1</v>
      </c>
      <c r="M1049">
        <f t="shared" ca="1" si="33"/>
        <v>8.1768724101686389E-9</v>
      </c>
    </row>
    <row r="1050" spans="1:13">
      <c r="A1050" s="6" t="s">
        <v>1525</v>
      </c>
      <c r="B1050">
        <f>Format!H1050</f>
        <v>334510</v>
      </c>
      <c r="C1050" t="str">
        <f>Format!G1050</f>
        <v>US</v>
      </c>
      <c r="D1050">
        <f ca="1">Format!J1050</f>
        <v>9.5340817322192513E-11</v>
      </c>
      <c r="E1050" s="6" t="s">
        <v>1</v>
      </c>
      <c r="F1050" t="str">
        <f>Format!I1050</f>
        <v>HFC-236fa</v>
      </c>
      <c r="G1050">
        <v>2013</v>
      </c>
      <c r="H1050">
        <f ca="1">Format!K1050</f>
        <v>4</v>
      </c>
      <c r="I1050">
        <f t="shared" ca="1" si="32"/>
        <v>2</v>
      </c>
      <c r="J1050">
        <v>1</v>
      </c>
      <c r="K1050">
        <f ca="1">Format!L1050</f>
        <v>4</v>
      </c>
      <c r="L1050">
        <v>1</v>
      </c>
      <c r="M1050">
        <f t="shared" ca="1" si="33"/>
        <v>9.5340817322192513E-11</v>
      </c>
    </row>
    <row r="1051" spans="1:13">
      <c r="A1051" s="6" t="s">
        <v>1525</v>
      </c>
      <c r="B1051">
        <f>Format!H1051</f>
        <v>334511</v>
      </c>
      <c r="C1051" t="str">
        <f>Format!G1051</f>
        <v>US</v>
      </c>
      <c r="D1051">
        <f ca="1">Format!J1051</f>
        <v>4.208401033144538E-3</v>
      </c>
      <c r="E1051" s="6" t="s">
        <v>1</v>
      </c>
      <c r="F1051" t="str">
        <f>Format!I1051</f>
        <v>CO2</v>
      </c>
      <c r="G1051">
        <v>2013</v>
      </c>
      <c r="H1051">
        <f ca="1">Format!K1051</f>
        <v>4</v>
      </c>
      <c r="I1051">
        <f t="shared" ca="1" si="32"/>
        <v>2</v>
      </c>
      <c r="J1051">
        <v>1</v>
      </c>
      <c r="K1051">
        <f ca="1">Format!L1051</f>
        <v>4</v>
      </c>
      <c r="L1051">
        <v>1</v>
      </c>
      <c r="M1051">
        <f t="shared" ca="1" si="33"/>
        <v>4.208401033144538E-3</v>
      </c>
    </row>
    <row r="1052" spans="1:13">
      <c r="A1052" s="6" t="s">
        <v>1525</v>
      </c>
      <c r="B1052">
        <f>Format!H1052</f>
        <v>334511</v>
      </c>
      <c r="C1052" t="str">
        <f>Format!G1052</f>
        <v>US</v>
      </c>
      <c r="D1052">
        <f ca="1">Format!J1052</f>
        <v>4.6434279005568861E-8</v>
      </c>
      <c r="E1052" s="6" t="s">
        <v>1</v>
      </c>
      <c r="F1052" t="str">
        <f>Format!I1052</f>
        <v>HFC-134a</v>
      </c>
      <c r="G1052">
        <v>2013</v>
      </c>
      <c r="H1052">
        <f ca="1">Format!K1052</f>
        <v>4</v>
      </c>
      <c r="I1052">
        <f t="shared" ca="1" si="32"/>
        <v>2</v>
      </c>
      <c r="J1052">
        <v>1</v>
      </c>
      <c r="K1052">
        <f ca="1">Format!L1052</f>
        <v>4</v>
      </c>
      <c r="L1052">
        <v>1</v>
      </c>
      <c r="M1052">
        <f t="shared" ca="1" si="33"/>
        <v>4.6434279005568861E-8</v>
      </c>
    </row>
    <row r="1053" spans="1:13">
      <c r="A1053" s="6" t="s">
        <v>1525</v>
      </c>
      <c r="B1053">
        <f>Format!H1053</f>
        <v>334511</v>
      </c>
      <c r="C1053" t="str">
        <f>Format!G1053</f>
        <v>US</v>
      </c>
      <c r="D1053">
        <f ca="1">Format!J1053</f>
        <v>9.9625519548803152E-8</v>
      </c>
      <c r="E1053" s="6" t="s">
        <v>1</v>
      </c>
      <c r="F1053" t="str">
        <f>Format!I1053</f>
        <v>CH4</v>
      </c>
      <c r="G1053">
        <v>2013</v>
      </c>
      <c r="H1053">
        <f ca="1">Format!K1053</f>
        <v>4</v>
      </c>
      <c r="I1053">
        <f t="shared" ca="1" si="32"/>
        <v>2</v>
      </c>
      <c r="J1053">
        <v>1</v>
      </c>
      <c r="K1053">
        <f ca="1">Format!L1053</f>
        <v>4</v>
      </c>
      <c r="L1053">
        <v>1</v>
      </c>
      <c r="M1053">
        <f t="shared" ca="1" si="33"/>
        <v>9.9625519548803152E-8</v>
      </c>
    </row>
    <row r="1054" spans="1:13">
      <c r="A1054" s="6" t="s">
        <v>1525</v>
      </c>
      <c r="B1054">
        <f>Format!H1054</f>
        <v>334511</v>
      </c>
      <c r="C1054" t="str">
        <f>Format!G1054</f>
        <v>US</v>
      </c>
      <c r="D1054">
        <f ca="1">Format!J1054</f>
        <v>4.1046992508051299E-9</v>
      </c>
      <c r="E1054" s="6" t="s">
        <v>1</v>
      </c>
      <c r="F1054" t="str">
        <f>Format!I1054</f>
        <v>HFC-125</v>
      </c>
      <c r="G1054">
        <v>2013</v>
      </c>
      <c r="H1054">
        <f ca="1">Format!K1054</f>
        <v>4</v>
      </c>
      <c r="I1054">
        <f t="shared" ca="1" si="32"/>
        <v>2</v>
      </c>
      <c r="J1054">
        <v>1</v>
      </c>
      <c r="K1054">
        <f ca="1">Format!L1054</f>
        <v>4</v>
      </c>
      <c r="L1054">
        <v>1</v>
      </c>
      <c r="M1054">
        <f t="shared" ca="1" si="33"/>
        <v>4.1046992508051299E-9</v>
      </c>
    </row>
    <row r="1055" spans="1:13">
      <c r="A1055" s="6" t="s">
        <v>1525</v>
      </c>
      <c r="B1055">
        <f>Format!H1055</f>
        <v>334511</v>
      </c>
      <c r="C1055" t="str">
        <f>Format!G1055</f>
        <v>US</v>
      </c>
      <c r="D1055">
        <f ca="1">Format!J1055</f>
        <v>1.2977820576167979E-9</v>
      </c>
      <c r="E1055" s="6" t="s">
        <v>1</v>
      </c>
      <c r="F1055" t="str">
        <f>Format!I1055</f>
        <v>HFC-32</v>
      </c>
      <c r="G1055">
        <v>2013</v>
      </c>
      <c r="H1055">
        <f ca="1">Format!K1055</f>
        <v>4</v>
      </c>
      <c r="I1055">
        <f t="shared" ca="1" si="32"/>
        <v>2</v>
      </c>
      <c r="J1055">
        <v>1</v>
      </c>
      <c r="K1055">
        <f ca="1">Format!L1055</f>
        <v>4</v>
      </c>
      <c r="L1055">
        <v>1</v>
      </c>
      <c r="M1055">
        <f t="shared" ca="1" si="33"/>
        <v>1.2977820576167979E-9</v>
      </c>
    </row>
    <row r="1056" spans="1:13">
      <c r="A1056" s="6" t="s">
        <v>1525</v>
      </c>
      <c r="B1056">
        <f>Format!H1056</f>
        <v>334511</v>
      </c>
      <c r="C1056" t="str">
        <f>Format!G1056</f>
        <v>US</v>
      </c>
      <c r="D1056">
        <f ca="1">Format!J1056</f>
        <v>2.5672567884734978E-9</v>
      </c>
      <c r="E1056" s="6" t="s">
        <v>1</v>
      </c>
      <c r="F1056" t="str">
        <f>Format!I1056</f>
        <v>HFC-143a</v>
      </c>
      <c r="G1056">
        <v>2013</v>
      </c>
      <c r="H1056">
        <f ca="1">Format!K1056</f>
        <v>4</v>
      </c>
      <c r="I1056">
        <f t="shared" ca="1" si="32"/>
        <v>2</v>
      </c>
      <c r="J1056">
        <v>1</v>
      </c>
      <c r="K1056">
        <f ca="1">Format!L1056</f>
        <v>4</v>
      </c>
      <c r="L1056">
        <v>1</v>
      </c>
      <c r="M1056">
        <f t="shared" ca="1" si="33"/>
        <v>2.5672567884734978E-9</v>
      </c>
    </row>
    <row r="1057" spans="1:13">
      <c r="A1057" s="6" t="s">
        <v>1525</v>
      </c>
      <c r="B1057">
        <f>Format!H1057</f>
        <v>334511</v>
      </c>
      <c r="C1057" t="str">
        <f>Format!G1057</f>
        <v>US</v>
      </c>
      <c r="D1057">
        <f ca="1">Format!J1057</f>
        <v>1.1734664888043451E-8</v>
      </c>
      <c r="E1057" s="6" t="s">
        <v>1</v>
      </c>
      <c r="F1057" t="str">
        <f>Format!I1057</f>
        <v>N2O</v>
      </c>
      <c r="G1057">
        <v>2013</v>
      </c>
      <c r="H1057">
        <f ca="1">Format!K1057</f>
        <v>4</v>
      </c>
      <c r="I1057">
        <f t="shared" ca="1" si="32"/>
        <v>2</v>
      </c>
      <c r="J1057">
        <v>1</v>
      </c>
      <c r="K1057">
        <f ca="1">Format!L1057</f>
        <v>4</v>
      </c>
      <c r="L1057">
        <v>1</v>
      </c>
      <c r="M1057">
        <f t="shared" ca="1" si="33"/>
        <v>1.1734664888043451E-8</v>
      </c>
    </row>
    <row r="1058" spans="1:13">
      <c r="A1058" s="6" t="s">
        <v>1525</v>
      </c>
      <c r="B1058">
        <f>Format!H1058</f>
        <v>334511</v>
      </c>
      <c r="C1058" t="str">
        <f>Format!G1058</f>
        <v>US</v>
      </c>
      <c r="D1058">
        <f ca="1">Format!J1058</f>
        <v>1.1608600974095211E-10</v>
      </c>
      <c r="E1058" s="6" t="s">
        <v>1</v>
      </c>
      <c r="F1058" t="str">
        <f>Format!I1058</f>
        <v>HFC-236fa</v>
      </c>
      <c r="G1058">
        <v>2013</v>
      </c>
      <c r="H1058">
        <f ca="1">Format!K1058</f>
        <v>4</v>
      </c>
      <c r="I1058">
        <f t="shared" ca="1" si="32"/>
        <v>2</v>
      </c>
      <c r="J1058">
        <v>1</v>
      </c>
      <c r="K1058">
        <f ca="1">Format!L1058</f>
        <v>4</v>
      </c>
      <c r="L1058">
        <v>1</v>
      </c>
      <c r="M1058">
        <f t="shared" ca="1" si="33"/>
        <v>1.1608600974095211E-10</v>
      </c>
    </row>
    <row r="1059" spans="1:13">
      <c r="A1059" s="6" t="s">
        <v>1525</v>
      </c>
      <c r="B1059">
        <f>Format!H1059</f>
        <v>334512</v>
      </c>
      <c r="C1059" t="str">
        <f>Format!G1059</f>
        <v>US</v>
      </c>
      <c r="D1059">
        <f ca="1">Format!J1059</f>
        <v>6.3059707521934388E-3</v>
      </c>
      <c r="E1059" s="6" t="s">
        <v>1</v>
      </c>
      <c r="F1059" t="str">
        <f>Format!I1059</f>
        <v>CO2</v>
      </c>
      <c r="G1059">
        <v>2013</v>
      </c>
      <c r="H1059">
        <f ca="1">Format!K1059</f>
        <v>4</v>
      </c>
      <c r="I1059">
        <f t="shared" ca="1" si="32"/>
        <v>2</v>
      </c>
      <c r="J1059">
        <v>1</v>
      </c>
      <c r="K1059">
        <f ca="1">Format!L1059</f>
        <v>4</v>
      </c>
      <c r="L1059">
        <v>1</v>
      </c>
      <c r="M1059">
        <f t="shared" ca="1" si="33"/>
        <v>6.3059707521934388E-3</v>
      </c>
    </row>
    <row r="1060" spans="1:13">
      <c r="A1060" s="6" t="s">
        <v>1525</v>
      </c>
      <c r="B1060">
        <f>Format!H1060</f>
        <v>334512</v>
      </c>
      <c r="C1060" t="str">
        <f>Format!G1060</f>
        <v>US</v>
      </c>
      <c r="D1060">
        <f ca="1">Format!J1060</f>
        <v>1.5230319321247411E-7</v>
      </c>
      <c r="E1060" s="6" t="s">
        <v>1</v>
      </c>
      <c r="F1060" t="str">
        <f>Format!I1060</f>
        <v>CH4</v>
      </c>
      <c r="G1060">
        <v>2013</v>
      </c>
      <c r="H1060">
        <f ca="1">Format!K1060</f>
        <v>4</v>
      </c>
      <c r="I1060">
        <f t="shared" ca="1" si="32"/>
        <v>2</v>
      </c>
      <c r="J1060">
        <v>1</v>
      </c>
      <c r="K1060">
        <f ca="1">Format!L1060</f>
        <v>4</v>
      </c>
      <c r="L1060">
        <v>1</v>
      </c>
      <c r="M1060">
        <f t="shared" ca="1" si="33"/>
        <v>1.5230319321247411E-7</v>
      </c>
    </row>
    <row r="1061" spans="1:13">
      <c r="A1061" s="6" t="s">
        <v>1525</v>
      </c>
      <c r="B1061">
        <f>Format!H1061</f>
        <v>334512</v>
      </c>
      <c r="C1061" t="str">
        <f>Format!G1061</f>
        <v>US</v>
      </c>
      <c r="D1061">
        <f ca="1">Format!J1061</f>
        <v>1.852048578366747E-8</v>
      </c>
      <c r="E1061" s="6" t="s">
        <v>1</v>
      </c>
      <c r="F1061" t="str">
        <f>Format!I1061</f>
        <v>N2O</v>
      </c>
      <c r="G1061">
        <v>2013</v>
      </c>
      <c r="H1061">
        <f ca="1">Format!K1061</f>
        <v>4</v>
      </c>
      <c r="I1061">
        <f t="shared" ca="1" si="32"/>
        <v>2</v>
      </c>
      <c r="J1061">
        <v>1</v>
      </c>
      <c r="K1061">
        <f ca="1">Format!L1061</f>
        <v>4</v>
      </c>
      <c r="L1061">
        <v>1</v>
      </c>
      <c r="M1061">
        <f t="shared" ca="1" si="33"/>
        <v>1.852048578366747E-8</v>
      </c>
    </row>
    <row r="1062" spans="1:13">
      <c r="A1062" s="6" t="s">
        <v>1525</v>
      </c>
      <c r="B1062">
        <f>Format!H1062</f>
        <v>334513</v>
      </c>
      <c r="C1062" t="str">
        <f>Format!G1062</f>
        <v>US</v>
      </c>
      <c r="D1062">
        <f ca="1">Format!J1062</f>
        <v>5.1551570613688228E-3</v>
      </c>
      <c r="E1062" s="6" t="s">
        <v>1</v>
      </c>
      <c r="F1062" t="str">
        <f>Format!I1062</f>
        <v>CO2</v>
      </c>
      <c r="G1062">
        <v>2013</v>
      </c>
      <c r="H1062">
        <f ca="1">Format!K1062</f>
        <v>4</v>
      </c>
      <c r="I1062">
        <f t="shared" ca="1" si="32"/>
        <v>2</v>
      </c>
      <c r="J1062">
        <v>1</v>
      </c>
      <c r="K1062">
        <f ca="1">Format!L1062</f>
        <v>4</v>
      </c>
      <c r="L1062">
        <v>1</v>
      </c>
      <c r="M1062">
        <f t="shared" ca="1" si="33"/>
        <v>5.1551570613688228E-3</v>
      </c>
    </row>
    <row r="1063" spans="1:13">
      <c r="A1063" s="6" t="s">
        <v>1525</v>
      </c>
      <c r="B1063">
        <f>Format!H1063</f>
        <v>334513</v>
      </c>
      <c r="C1063" t="str">
        <f>Format!G1063</f>
        <v>US</v>
      </c>
      <c r="D1063">
        <f ca="1">Format!J1063</f>
        <v>1.250192581034088E-7</v>
      </c>
      <c r="E1063" s="6" t="s">
        <v>1</v>
      </c>
      <c r="F1063" t="str">
        <f>Format!I1063</f>
        <v>CH4</v>
      </c>
      <c r="G1063">
        <v>2013</v>
      </c>
      <c r="H1063">
        <f ca="1">Format!K1063</f>
        <v>4</v>
      </c>
      <c r="I1063">
        <f t="shared" ca="1" si="32"/>
        <v>2</v>
      </c>
      <c r="J1063">
        <v>1</v>
      </c>
      <c r="K1063">
        <f ca="1">Format!L1063</f>
        <v>4</v>
      </c>
      <c r="L1063">
        <v>1</v>
      </c>
      <c r="M1063">
        <f t="shared" ca="1" si="33"/>
        <v>1.250192581034088E-7</v>
      </c>
    </row>
    <row r="1064" spans="1:13">
      <c r="A1064" s="6" t="s">
        <v>1525</v>
      </c>
      <c r="B1064">
        <f>Format!H1064</f>
        <v>334513</v>
      </c>
      <c r="C1064" t="str">
        <f>Format!G1064</f>
        <v>US</v>
      </c>
      <c r="D1064">
        <f ca="1">Format!J1064</f>
        <v>1.5298944915235199E-8</v>
      </c>
      <c r="E1064" s="6" t="s">
        <v>1</v>
      </c>
      <c r="F1064" t="str">
        <f>Format!I1064</f>
        <v>N2O</v>
      </c>
      <c r="G1064">
        <v>2013</v>
      </c>
      <c r="H1064">
        <f ca="1">Format!K1064</f>
        <v>4</v>
      </c>
      <c r="I1064">
        <f t="shared" ref="I1064:I1127" ca="1" si="34">IF(H1064=2,1,2)</f>
        <v>2</v>
      </c>
      <c r="J1064">
        <v>1</v>
      </c>
      <c r="K1064">
        <f ca="1">Format!L1064</f>
        <v>4</v>
      </c>
      <c r="L1064">
        <v>1</v>
      </c>
      <c r="M1064">
        <f t="shared" ca="1" si="33"/>
        <v>1.5298944915235199E-8</v>
      </c>
    </row>
    <row r="1065" spans="1:13">
      <c r="A1065" s="6" t="s">
        <v>1525</v>
      </c>
      <c r="B1065">
        <f>Format!H1065</f>
        <v>334514</v>
      </c>
      <c r="C1065" t="str">
        <f>Format!G1065</f>
        <v>US</v>
      </c>
      <c r="D1065">
        <f ca="1">Format!J1065</f>
        <v>4.4805930264873737E-3</v>
      </c>
      <c r="E1065" s="6" t="s">
        <v>1</v>
      </c>
      <c r="F1065" t="str">
        <f>Format!I1065</f>
        <v>CO2</v>
      </c>
      <c r="G1065">
        <v>2013</v>
      </c>
      <c r="H1065">
        <f ca="1">Format!K1065</f>
        <v>4</v>
      </c>
      <c r="I1065">
        <f t="shared" ca="1" si="34"/>
        <v>2</v>
      </c>
      <c r="J1065">
        <v>1</v>
      </c>
      <c r="K1065">
        <f ca="1">Format!L1065</f>
        <v>4</v>
      </c>
      <c r="L1065">
        <v>1</v>
      </c>
      <c r="M1065">
        <f t="shared" ca="1" si="33"/>
        <v>4.4805930264873737E-3</v>
      </c>
    </row>
    <row r="1066" spans="1:13">
      <c r="A1066" s="6" t="s">
        <v>1525</v>
      </c>
      <c r="B1066">
        <f>Format!H1066</f>
        <v>334514</v>
      </c>
      <c r="C1066" t="str">
        <f>Format!G1066</f>
        <v>US</v>
      </c>
      <c r="D1066">
        <f ca="1">Format!J1066</f>
        <v>9.7947890313412099E-8</v>
      </c>
      <c r="E1066" s="6" t="s">
        <v>1</v>
      </c>
      <c r="F1066" t="str">
        <f>Format!I1066</f>
        <v>CH4</v>
      </c>
      <c r="G1066">
        <v>2013</v>
      </c>
      <c r="H1066">
        <f ca="1">Format!K1066</f>
        <v>4</v>
      </c>
      <c r="I1066">
        <f t="shared" ca="1" si="34"/>
        <v>2</v>
      </c>
      <c r="J1066">
        <v>1</v>
      </c>
      <c r="K1066">
        <f ca="1">Format!L1066</f>
        <v>4</v>
      </c>
      <c r="L1066">
        <v>1</v>
      </c>
      <c r="M1066">
        <f t="shared" ca="1" si="33"/>
        <v>9.7947890313412099E-8</v>
      </c>
    </row>
    <row r="1067" spans="1:13">
      <c r="A1067" s="6" t="s">
        <v>1525</v>
      </c>
      <c r="B1067">
        <f>Format!H1067</f>
        <v>334514</v>
      </c>
      <c r="C1067" t="str">
        <f>Format!G1067</f>
        <v>US</v>
      </c>
      <c r="D1067">
        <f ca="1">Format!J1067</f>
        <v>9.9755404103225624E-9</v>
      </c>
      <c r="E1067" s="6" t="s">
        <v>1</v>
      </c>
      <c r="F1067" t="str">
        <f>Format!I1067</f>
        <v>N2O</v>
      </c>
      <c r="G1067">
        <v>2013</v>
      </c>
      <c r="H1067">
        <f ca="1">Format!K1067</f>
        <v>4</v>
      </c>
      <c r="I1067">
        <f t="shared" ca="1" si="34"/>
        <v>2</v>
      </c>
      <c r="J1067">
        <v>1</v>
      </c>
      <c r="K1067">
        <f ca="1">Format!L1067</f>
        <v>4</v>
      </c>
      <c r="L1067">
        <v>1</v>
      </c>
      <c r="M1067">
        <f t="shared" ca="1" si="33"/>
        <v>9.9755404103225624E-9</v>
      </c>
    </row>
    <row r="1068" spans="1:13">
      <c r="A1068" s="6" t="s">
        <v>1525</v>
      </c>
      <c r="B1068">
        <f>Format!H1068</f>
        <v>334515</v>
      </c>
      <c r="C1068" t="str">
        <f>Format!G1068</f>
        <v>US</v>
      </c>
      <c r="D1068">
        <f ca="1">Format!J1068</f>
        <v>2.5565717945024171E-3</v>
      </c>
      <c r="E1068" s="6" t="s">
        <v>1</v>
      </c>
      <c r="F1068" t="str">
        <f>Format!I1068</f>
        <v>CO2</v>
      </c>
      <c r="G1068">
        <v>2013</v>
      </c>
      <c r="H1068">
        <f ca="1">Format!K1068</f>
        <v>4</v>
      </c>
      <c r="I1068">
        <f t="shared" ca="1" si="34"/>
        <v>2</v>
      </c>
      <c r="J1068">
        <v>1</v>
      </c>
      <c r="K1068">
        <f ca="1">Format!L1068</f>
        <v>4</v>
      </c>
      <c r="L1068">
        <v>1</v>
      </c>
      <c r="M1068">
        <f t="shared" ca="1" si="33"/>
        <v>2.5565717945024171E-3</v>
      </c>
    </row>
    <row r="1069" spans="1:13">
      <c r="A1069" s="6" t="s">
        <v>1525</v>
      </c>
      <c r="B1069">
        <f>Format!H1069</f>
        <v>334515</v>
      </c>
      <c r="C1069" t="str">
        <f>Format!G1069</f>
        <v>US</v>
      </c>
      <c r="D1069">
        <f ca="1">Format!J1069</f>
        <v>3.5995883724998964E-8</v>
      </c>
      <c r="E1069" s="6" t="s">
        <v>1</v>
      </c>
      <c r="F1069" t="str">
        <f>Format!I1069</f>
        <v>HFC-134a</v>
      </c>
      <c r="G1069">
        <v>2013</v>
      </c>
      <c r="H1069">
        <f ca="1">Format!K1069</f>
        <v>4</v>
      </c>
      <c r="I1069">
        <f t="shared" ca="1" si="34"/>
        <v>2</v>
      </c>
      <c r="J1069">
        <v>1</v>
      </c>
      <c r="K1069">
        <f ca="1">Format!L1069</f>
        <v>4</v>
      </c>
      <c r="L1069">
        <v>1</v>
      </c>
      <c r="M1069">
        <f t="shared" ca="1" si="33"/>
        <v>3.5995883724998964E-8</v>
      </c>
    </row>
    <row r="1070" spans="1:13">
      <c r="A1070" s="6" t="s">
        <v>1525</v>
      </c>
      <c r="B1070">
        <f>Format!H1070</f>
        <v>334515</v>
      </c>
      <c r="C1070" t="str">
        <f>Format!G1070</f>
        <v>US</v>
      </c>
      <c r="D1070">
        <f ca="1">Format!J1070</f>
        <v>6.1350705094762175E-8</v>
      </c>
      <c r="E1070" s="6" t="s">
        <v>1</v>
      </c>
      <c r="F1070" t="str">
        <f>Format!I1070</f>
        <v>CH4</v>
      </c>
      <c r="G1070">
        <v>2013</v>
      </c>
      <c r="H1070">
        <f ca="1">Format!K1070</f>
        <v>4</v>
      </c>
      <c r="I1070">
        <f t="shared" ca="1" si="34"/>
        <v>2</v>
      </c>
      <c r="J1070">
        <v>1</v>
      </c>
      <c r="K1070">
        <f ca="1">Format!L1070</f>
        <v>4</v>
      </c>
      <c r="L1070">
        <v>1</v>
      </c>
      <c r="M1070">
        <f t="shared" ca="1" si="33"/>
        <v>6.1350705094762175E-8</v>
      </c>
    </row>
    <row r="1071" spans="1:13">
      <c r="A1071" s="6" t="s">
        <v>1525</v>
      </c>
      <c r="B1071">
        <f>Format!H1071</f>
        <v>334515</v>
      </c>
      <c r="C1071" t="str">
        <f>Format!G1071</f>
        <v>US</v>
      </c>
      <c r="D1071">
        <f ca="1">Format!J1071</f>
        <v>3.1819655677296488E-9</v>
      </c>
      <c r="E1071" s="6" t="s">
        <v>1</v>
      </c>
      <c r="F1071" t="str">
        <f>Format!I1071</f>
        <v>HFC-125</v>
      </c>
      <c r="G1071">
        <v>2013</v>
      </c>
      <c r="H1071">
        <f ca="1">Format!K1071</f>
        <v>4</v>
      </c>
      <c r="I1071">
        <f t="shared" ca="1" si="34"/>
        <v>2</v>
      </c>
      <c r="J1071">
        <v>1</v>
      </c>
      <c r="K1071">
        <f ca="1">Format!L1071</f>
        <v>4</v>
      </c>
      <c r="L1071">
        <v>1</v>
      </c>
      <c r="M1071">
        <f t="shared" ca="1" si="33"/>
        <v>3.1819655677296488E-9</v>
      </c>
    </row>
    <row r="1072" spans="1:13">
      <c r="A1072" s="6" t="s">
        <v>1525</v>
      </c>
      <c r="B1072">
        <f>Format!H1072</f>
        <v>334515</v>
      </c>
      <c r="C1072" t="str">
        <f>Format!G1072</f>
        <v>US</v>
      </c>
      <c r="D1072">
        <f ca="1">Format!J1072</f>
        <v>1.0060415074122646E-9</v>
      </c>
      <c r="E1072" s="6" t="s">
        <v>1</v>
      </c>
      <c r="F1072" t="str">
        <f>Format!I1072</f>
        <v>HFC-32</v>
      </c>
      <c r="G1072">
        <v>2013</v>
      </c>
      <c r="H1072">
        <f ca="1">Format!K1072</f>
        <v>4</v>
      </c>
      <c r="I1072">
        <f t="shared" ca="1" si="34"/>
        <v>2</v>
      </c>
      <c r="J1072">
        <v>1</v>
      </c>
      <c r="K1072">
        <f ca="1">Format!L1072</f>
        <v>4</v>
      </c>
      <c r="L1072">
        <v>1</v>
      </c>
      <c r="M1072">
        <f t="shared" ca="1" si="33"/>
        <v>1.0060415074122646E-9</v>
      </c>
    </row>
    <row r="1073" spans="1:13">
      <c r="A1073" s="6" t="s">
        <v>1525</v>
      </c>
      <c r="B1073">
        <f>Format!H1073</f>
        <v>334515</v>
      </c>
      <c r="C1073" t="str">
        <f>Format!G1073</f>
        <v>US</v>
      </c>
      <c r="D1073">
        <f ca="1">Format!J1073</f>
        <v>1.9901391564413758E-9</v>
      </c>
      <c r="E1073" s="6" t="s">
        <v>1</v>
      </c>
      <c r="F1073" t="str">
        <f>Format!I1073</f>
        <v>HFC-143a</v>
      </c>
      <c r="G1073">
        <v>2013</v>
      </c>
      <c r="H1073">
        <f ca="1">Format!K1073</f>
        <v>4</v>
      </c>
      <c r="I1073">
        <f t="shared" ca="1" si="34"/>
        <v>2</v>
      </c>
      <c r="J1073">
        <v>1</v>
      </c>
      <c r="K1073">
        <f ca="1">Format!L1073</f>
        <v>4</v>
      </c>
      <c r="L1073">
        <v>1</v>
      </c>
      <c r="M1073">
        <f t="shared" ca="1" si="33"/>
        <v>1.9901391564413758E-9</v>
      </c>
    </row>
    <row r="1074" spans="1:13">
      <c r="A1074" s="6" t="s">
        <v>1525</v>
      </c>
      <c r="B1074">
        <f>Format!H1074</f>
        <v>334515</v>
      </c>
      <c r="C1074" t="str">
        <f>Format!G1074</f>
        <v>US</v>
      </c>
      <c r="D1074">
        <f ca="1">Format!J1074</f>
        <v>7.3857494334265789E-9</v>
      </c>
      <c r="E1074" s="6" t="s">
        <v>1</v>
      </c>
      <c r="F1074" t="str">
        <f>Format!I1074</f>
        <v>N2O</v>
      </c>
      <c r="G1074">
        <v>2013</v>
      </c>
      <c r="H1074">
        <f ca="1">Format!K1074</f>
        <v>4</v>
      </c>
      <c r="I1074">
        <f t="shared" ca="1" si="34"/>
        <v>2</v>
      </c>
      <c r="J1074">
        <v>1</v>
      </c>
      <c r="K1074">
        <f ca="1">Format!L1074</f>
        <v>4</v>
      </c>
      <c r="L1074">
        <v>1</v>
      </c>
      <c r="M1074">
        <f t="shared" ca="1" si="33"/>
        <v>7.3857494334265789E-9</v>
      </c>
    </row>
    <row r="1075" spans="1:13">
      <c r="A1075" s="6" t="s">
        <v>1525</v>
      </c>
      <c r="B1075">
        <f>Format!H1075</f>
        <v>334515</v>
      </c>
      <c r="C1075" t="str">
        <f>Format!G1075</f>
        <v>US</v>
      </c>
      <c r="D1075">
        <f ca="1">Format!J1075</f>
        <v>8.9989951351097091E-11</v>
      </c>
      <c r="E1075" s="6" t="s">
        <v>1</v>
      </c>
      <c r="F1075" t="str">
        <f>Format!I1075</f>
        <v>HFC-236fa</v>
      </c>
      <c r="G1075">
        <v>2013</v>
      </c>
      <c r="H1075">
        <f ca="1">Format!K1075</f>
        <v>4</v>
      </c>
      <c r="I1075">
        <f t="shared" ca="1" si="34"/>
        <v>2</v>
      </c>
      <c r="J1075">
        <v>1</v>
      </c>
      <c r="K1075">
        <f ca="1">Format!L1075</f>
        <v>4</v>
      </c>
      <c r="L1075">
        <v>1</v>
      </c>
      <c r="M1075">
        <f t="shared" ca="1" si="33"/>
        <v>8.9989951351097091E-11</v>
      </c>
    </row>
    <row r="1076" spans="1:13">
      <c r="A1076" s="6" t="s">
        <v>1525</v>
      </c>
      <c r="B1076">
        <f>Format!H1076</f>
        <v>334516</v>
      </c>
      <c r="C1076" t="str">
        <f>Format!G1076</f>
        <v>US</v>
      </c>
      <c r="D1076">
        <f ca="1">Format!J1076</f>
        <v>3.7653425983564582E-3</v>
      </c>
      <c r="E1076" s="6" t="s">
        <v>1</v>
      </c>
      <c r="F1076" t="str">
        <f>Format!I1076</f>
        <v>CO2</v>
      </c>
      <c r="G1076">
        <v>2013</v>
      </c>
      <c r="H1076">
        <f ca="1">Format!K1076</f>
        <v>4</v>
      </c>
      <c r="I1076">
        <f t="shared" ca="1" si="34"/>
        <v>2</v>
      </c>
      <c r="J1076">
        <v>1</v>
      </c>
      <c r="K1076">
        <f ca="1">Format!L1076</f>
        <v>4</v>
      </c>
      <c r="L1076">
        <v>1</v>
      </c>
      <c r="M1076">
        <f t="shared" ca="1" si="33"/>
        <v>3.7653425983564582E-3</v>
      </c>
    </row>
    <row r="1077" spans="1:13">
      <c r="A1077" s="6" t="s">
        <v>1525</v>
      </c>
      <c r="B1077">
        <f>Format!H1077</f>
        <v>334516</v>
      </c>
      <c r="C1077" t="str">
        <f>Format!G1077</f>
        <v>US</v>
      </c>
      <c r="D1077">
        <f ca="1">Format!J1077</f>
        <v>9.3010343450904765E-8</v>
      </c>
      <c r="E1077" s="6" t="s">
        <v>1</v>
      </c>
      <c r="F1077" t="str">
        <f>Format!I1077</f>
        <v>CH4</v>
      </c>
      <c r="G1077">
        <v>2013</v>
      </c>
      <c r="H1077">
        <f ca="1">Format!K1077</f>
        <v>4</v>
      </c>
      <c r="I1077">
        <f t="shared" ca="1" si="34"/>
        <v>2</v>
      </c>
      <c r="J1077">
        <v>1</v>
      </c>
      <c r="K1077">
        <f ca="1">Format!L1077</f>
        <v>4</v>
      </c>
      <c r="L1077">
        <v>1</v>
      </c>
      <c r="M1077">
        <f t="shared" ca="1" si="33"/>
        <v>9.3010343450904765E-8</v>
      </c>
    </row>
    <row r="1078" spans="1:13">
      <c r="A1078" s="6" t="s">
        <v>1525</v>
      </c>
      <c r="B1078">
        <f>Format!H1078</f>
        <v>334516</v>
      </c>
      <c r="C1078" t="str">
        <f>Format!G1078</f>
        <v>US</v>
      </c>
      <c r="D1078">
        <f ca="1">Format!J1078</f>
        <v>3.7596124844854644E-8</v>
      </c>
      <c r="E1078" s="6" t="s">
        <v>1</v>
      </c>
      <c r="F1078" t="str">
        <f>Format!I1078</f>
        <v>HFC-134a</v>
      </c>
      <c r="G1078">
        <v>2013</v>
      </c>
      <c r="H1078">
        <f ca="1">Format!K1078</f>
        <v>4</v>
      </c>
      <c r="I1078">
        <f t="shared" ca="1" si="34"/>
        <v>2</v>
      </c>
      <c r="J1078">
        <v>1</v>
      </c>
      <c r="K1078">
        <f ca="1">Format!L1078</f>
        <v>4</v>
      </c>
      <c r="L1078">
        <v>1</v>
      </c>
      <c r="M1078">
        <f t="shared" ca="1" si="33"/>
        <v>3.7596124844854644E-8</v>
      </c>
    </row>
    <row r="1079" spans="1:13">
      <c r="A1079" s="6" t="s">
        <v>1525</v>
      </c>
      <c r="B1079">
        <f>Format!H1079</f>
        <v>334516</v>
      </c>
      <c r="C1079" t="str">
        <f>Format!G1079</f>
        <v>US</v>
      </c>
      <c r="D1079">
        <f ca="1">Format!J1079</f>
        <v>3.3234237461799141E-9</v>
      </c>
      <c r="E1079" s="6" t="s">
        <v>1</v>
      </c>
      <c r="F1079" t="str">
        <f>Format!I1079</f>
        <v>HFC-125</v>
      </c>
      <c r="G1079">
        <v>2013</v>
      </c>
      <c r="H1079">
        <f ca="1">Format!K1079</f>
        <v>4</v>
      </c>
      <c r="I1079">
        <f t="shared" ca="1" si="34"/>
        <v>2</v>
      </c>
      <c r="J1079">
        <v>1</v>
      </c>
      <c r="K1079">
        <f ca="1">Format!L1079</f>
        <v>4</v>
      </c>
      <c r="L1079">
        <v>1</v>
      </c>
      <c r="M1079">
        <f t="shared" ca="1" si="33"/>
        <v>3.3234237461799141E-9</v>
      </c>
    </row>
    <row r="1080" spans="1:13">
      <c r="A1080" s="6" t="s">
        <v>1525</v>
      </c>
      <c r="B1080">
        <f>Format!H1080</f>
        <v>334516</v>
      </c>
      <c r="C1080" t="str">
        <f>Format!G1080</f>
        <v>US</v>
      </c>
      <c r="D1080">
        <f ca="1">Format!J1080</f>
        <v>1.0507663154137035E-9</v>
      </c>
      <c r="E1080" s="6" t="s">
        <v>1</v>
      </c>
      <c r="F1080" t="str">
        <f>Format!I1080</f>
        <v>HFC-32</v>
      </c>
      <c r="G1080">
        <v>2013</v>
      </c>
      <c r="H1080">
        <f ca="1">Format!K1080</f>
        <v>4</v>
      </c>
      <c r="I1080">
        <f t="shared" ca="1" si="34"/>
        <v>2</v>
      </c>
      <c r="J1080">
        <v>1</v>
      </c>
      <c r="K1080">
        <f ca="1">Format!L1080</f>
        <v>4</v>
      </c>
      <c r="L1080">
        <v>1</v>
      </c>
      <c r="M1080">
        <f t="shared" ca="1" si="33"/>
        <v>1.0507663154137035E-9</v>
      </c>
    </row>
    <row r="1081" spans="1:13">
      <c r="A1081" s="6" t="s">
        <v>1525</v>
      </c>
      <c r="B1081">
        <f>Format!H1081</f>
        <v>334516</v>
      </c>
      <c r="C1081" t="str">
        <f>Format!G1081</f>
        <v>US</v>
      </c>
      <c r="D1081">
        <f ca="1">Format!J1081</f>
        <v>1.1700231619563194E-8</v>
      </c>
      <c r="E1081" s="6" t="s">
        <v>1</v>
      </c>
      <c r="F1081" t="str">
        <f>Format!I1081</f>
        <v>N2O</v>
      </c>
      <c r="G1081">
        <v>2013</v>
      </c>
      <c r="H1081">
        <f ca="1">Format!K1081</f>
        <v>4</v>
      </c>
      <c r="I1081">
        <f t="shared" ca="1" si="34"/>
        <v>2</v>
      </c>
      <c r="J1081">
        <v>1</v>
      </c>
      <c r="K1081">
        <f ca="1">Format!L1081</f>
        <v>4</v>
      </c>
      <c r="L1081">
        <v>1</v>
      </c>
      <c r="M1081">
        <f t="shared" ca="1" si="33"/>
        <v>1.1700231619563194E-8</v>
      </c>
    </row>
    <row r="1082" spans="1:13">
      <c r="A1082" s="6" t="s">
        <v>1525</v>
      </c>
      <c r="B1082">
        <f>Format!H1082</f>
        <v>334516</v>
      </c>
      <c r="C1082" t="str">
        <f>Format!G1082</f>
        <v>US</v>
      </c>
      <c r="D1082">
        <f ca="1">Format!J1082</f>
        <v>2.0786132313301282E-9</v>
      </c>
      <c r="E1082" s="6" t="s">
        <v>1</v>
      </c>
      <c r="F1082" t="str">
        <f>Format!I1082</f>
        <v>HFC-143a</v>
      </c>
      <c r="G1082">
        <v>2013</v>
      </c>
      <c r="H1082">
        <f ca="1">Format!K1082</f>
        <v>4</v>
      </c>
      <c r="I1082">
        <f t="shared" ca="1" si="34"/>
        <v>2</v>
      </c>
      <c r="J1082">
        <v>1</v>
      </c>
      <c r="K1082">
        <f ca="1">Format!L1082</f>
        <v>4</v>
      </c>
      <c r="L1082">
        <v>1</v>
      </c>
      <c r="M1082">
        <f t="shared" ca="1" si="33"/>
        <v>2.0786132313301282E-9</v>
      </c>
    </row>
    <row r="1083" spans="1:13">
      <c r="A1083" s="6" t="s">
        <v>1525</v>
      </c>
      <c r="B1083">
        <f>Format!H1083</f>
        <v>334516</v>
      </c>
      <c r="C1083" t="str">
        <f>Format!G1083</f>
        <v>US</v>
      </c>
      <c r="D1083">
        <f ca="1">Format!J1083</f>
        <v>9.3990564910858829E-11</v>
      </c>
      <c r="E1083" s="6" t="s">
        <v>1</v>
      </c>
      <c r="F1083" t="str">
        <f>Format!I1083</f>
        <v>HFC-236fa</v>
      </c>
      <c r="G1083">
        <v>2013</v>
      </c>
      <c r="H1083">
        <f ca="1">Format!K1083</f>
        <v>4</v>
      </c>
      <c r="I1083">
        <f t="shared" ca="1" si="34"/>
        <v>2</v>
      </c>
      <c r="J1083">
        <v>1</v>
      </c>
      <c r="K1083">
        <f ca="1">Format!L1083</f>
        <v>4</v>
      </c>
      <c r="L1083">
        <v>1</v>
      </c>
      <c r="M1083">
        <f t="shared" ca="1" si="33"/>
        <v>9.3990564910858829E-11</v>
      </c>
    </row>
    <row r="1084" spans="1:13">
      <c r="A1084" s="6" t="s">
        <v>1525</v>
      </c>
      <c r="B1084">
        <f>Format!H1084</f>
        <v>334517</v>
      </c>
      <c r="C1084" t="str">
        <f>Format!G1084</f>
        <v>US</v>
      </c>
      <c r="D1084">
        <f ca="1">Format!J1084</f>
        <v>3.4365013767892636E-3</v>
      </c>
      <c r="E1084" s="6" t="s">
        <v>1</v>
      </c>
      <c r="F1084" t="str">
        <f>Format!I1084</f>
        <v>CO2</v>
      </c>
      <c r="G1084">
        <v>2013</v>
      </c>
      <c r="H1084">
        <f ca="1">Format!K1084</f>
        <v>4</v>
      </c>
      <c r="I1084">
        <f t="shared" ca="1" si="34"/>
        <v>2</v>
      </c>
      <c r="J1084">
        <v>1</v>
      </c>
      <c r="K1084">
        <f ca="1">Format!L1084</f>
        <v>4</v>
      </c>
      <c r="L1084">
        <v>1</v>
      </c>
      <c r="M1084">
        <f t="shared" ca="1" si="33"/>
        <v>3.4365013767892636E-3</v>
      </c>
    </row>
    <row r="1085" spans="1:13">
      <c r="A1085" s="6" t="s">
        <v>1525</v>
      </c>
      <c r="B1085">
        <f>Format!H1085</f>
        <v>334517</v>
      </c>
      <c r="C1085" t="str">
        <f>Format!G1085</f>
        <v>US</v>
      </c>
      <c r="D1085">
        <f ca="1">Format!J1085</f>
        <v>8.4887407978278656E-8</v>
      </c>
      <c r="E1085" s="6" t="s">
        <v>1</v>
      </c>
      <c r="F1085" t="str">
        <f>Format!I1085</f>
        <v>CH4</v>
      </c>
      <c r="G1085">
        <v>2013</v>
      </c>
      <c r="H1085">
        <f ca="1">Format!K1085</f>
        <v>4</v>
      </c>
      <c r="I1085">
        <f t="shared" ca="1" si="34"/>
        <v>2</v>
      </c>
      <c r="J1085">
        <v>1</v>
      </c>
      <c r="K1085">
        <f ca="1">Format!L1085</f>
        <v>4</v>
      </c>
      <c r="L1085">
        <v>1</v>
      </c>
      <c r="M1085">
        <f t="shared" ca="1" si="33"/>
        <v>8.4887407978278656E-8</v>
      </c>
    </row>
    <row r="1086" spans="1:13">
      <c r="A1086" s="6" t="s">
        <v>1525</v>
      </c>
      <c r="B1086">
        <f>Format!H1086</f>
        <v>334517</v>
      </c>
      <c r="C1086" t="str">
        <f>Format!G1086</f>
        <v>US</v>
      </c>
      <c r="D1086">
        <f ca="1">Format!J1086</f>
        <v>1.067840734782875E-8</v>
      </c>
      <c r="E1086" s="6" t="s">
        <v>1</v>
      </c>
      <c r="F1086" t="str">
        <f>Format!I1086</f>
        <v>N2O</v>
      </c>
      <c r="G1086">
        <v>2013</v>
      </c>
      <c r="H1086">
        <f ca="1">Format!K1086</f>
        <v>4</v>
      </c>
      <c r="I1086">
        <f t="shared" ca="1" si="34"/>
        <v>2</v>
      </c>
      <c r="J1086">
        <v>1</v>
      </c>
      <c r="K1086">
        <f ca="1">Format!L1086</f>
        <v>4</v>
      </c>
      <c r="L1086">
        <v>1</v>
      </c>
      <c r="M1086">
        <f t="shared" ca="1" si="33"/>
        <v>1.067840734782875E-8</v>
      </c>
    </row>
    <row r="1087" spans="1:13">
      <c r="A1087" s="6" t="s">
        <v>1525</v>
      </c>
      <c r="B1087">
        <f>Format!H1087</f>
        <v>334610</v>
      </c>
      <c r="C1087" t="str">
        <f>Format!G1087</f>
        <v>US</v>
      </c>
      <c r="D1087">
        <f ca="1">Format!J1087</f>
        <v>9.535374664212207E-3</v>
      </c>
      <c r="E1087" s="6" t="s">
        <v>1</v>
      </c>
      <c r="F1087" t="str">
        <f>Format!I1087</f>
        <v>CO2</v>
      </c>
      <c r="G1087">
        <v>2013</v>
      </c>
      <c r="H1087">
        <f ca="1">Format!K1087</f>
        <v>4</v>
      </c>
      <c r="I1087">
        <f t="shared" ca="1" si="34"/>
        <v>2</v>
      </c>
      <c r="J1087">
        <v>1</v>
      </c>
      <c r="K1087">
        <f ca="1">Format!L1087</f>
        <v>4</v>
      </c>
      <c r="L1087">
        <v>1</v>
      </c>
      <c r="M1087">
        <f t="shared" ca="1" si="33"/>
        <v>9.535374664212207E-3</v>
      </c>
    </row>
    <row r="1088" spans="1:13">
      <c r="A1088" s="6" t="s">
        <v>1525</v>
      </c>
      <c r="B1088">
        <f>Format!H1088</f>
        <v>334610</v>
      </c>
      <c r="C1088" t="str">
        <f>Format!G1088</f>
        <v>US</v>
      </c>
      <c r="D1088">
        <f ca="1">Format!J1088</f>
        <v>2.1784224098228351E-7</v>
      </c>
      <c r="E1088" s="6" t="s">
        <v>1</v>
      </c>
      <c r="F1088" t="str">
        <f>Format!I1088</f>
        <v>CH4</v>
      </c>
      <c r="G1088">
        <v>2013</v>
      </c>
      <c r="H1088">
        <f ca="1">Format!K1088</f>
        <v>4</v>
      </c>
      <c r="I1088">
        <f t="shared" ca="1" si="34"/>
        <v>2</v>
      </c>
      <c r="J1088">
        <v>1</v>
      </c>
      <c r="K1088">
        <f ca="1">Format!L1088</f>
        <v>4</v>
      </c>
      <c r="L1088">
        <v>1</v>
      </c>
      <c r="M1088">
        <f t="shared" ca="1" si="33"/>
        <v>2.1784224098228351E-7</v>
      </c>
    </row>
    <row r="1089" spans="1:13">
      <c r="A1089" s="6" t="s">
        <v>1525</v>
      </c>
      <c r="B1089">
        <f>Format!H1089</f>
        <v>334610</v>
      </c>
      <c r="C1089" t="str">
        <f>Format!G1089</f>
        <v>US</v>
      </c>
      <c r="D1089">
        <f ca="1">Format!J1089</f>
        <v>2.4142320637247031E-8</v>
      </c>
      <c r="E1089" s="6" t="s">
        <v>1</v>
      </c>
      <c r="F1089" t="str">
        <f>Format!I1089</f>
        <v>N2O</v>
      </c>
      <c r="G1089">
        <v>2013</v>
      </c>
      <c r="H1089">
        <f ca="1">Format!K1089</f>
        <v>4</v>
      </c>
      <c r="I1089">
        <f t="shared" ca="1" si="34"/>
        <v>2</v>
      </c>
      <c r="J1089">
        <v>1</v>
      </c>
      <c r="K1089">
        <f ca="1">Format!L1089</f>
        <v>4</v>
      </c>
      <c r="L1089">
        <v>1</v>
      </c>
      <c r="M1089">
        <f t="shared" ca="1" si="33"/>
        <v>2.4142320637247031E-8</v>
      </c>
    </row>
    <row r="1090" spans="1:13">
      <c r="A1090" s="6" t="s">
        <v>1525</v>
      </c>
      <c r="B1090">
        <f>Format!H1090</f>
        <v>335110</v>
      </c>
      <c r="C1090" t="str">
        <f>Format!G1090</f>
        <v>US</v>
      </c>
      <c r="D1090">
        <f ca="1">Format!J1090</f>
        <v>6.0440985140090962E-2</v>
      </c>
      <c r="E1090" s="6" t="s">
        <v>1</v>
      </c>
      <c r="F1090" t="str">
        <f>Format!I1090</f>
        <v>CO2</v>
      </c>
      <c r="G1090">
        <v>2013</v>
      </c>
      <c r="H1090">
        <f ca="1">Format!K1090</f>
        <v>4</v>
      </c>
      <c r="I1090">
        <f t="shared" ca="1" si="34"/>
        <v>2</v>
      </c>
      <c r="J1090">
        <v>1</v>
      </c>
      <c r="K1090">
        <f ca="1">Format!L1090</f>
        <v>4</v>
      </c>
      <c r="L1090">
        <v>1</v>
      </c>
      <c r="M1090">
        <f t="shared" ca="1" si="33"/>
        <v>6.0440985140090962E-2</v>
      </c>
    </row>
    <row r="1091" spans="1:13">
      <c r="A1091" s="6" t="s">
        <v>1525</v>
      </c>
      <c r="B1091">
        <f>Format!H1091</f>
        <v>335110</v>
      </c>
      <c r="C1091" t="str">
        <f>Format!G1091</f>
        <v>US</v>
      </c>
      <c r="D1091">
        <f ca="1">Format!J1091</f>
        <v>1.3161687246258272E-6</v>
      </c>
      <c r="E1091" s="6" t="s">
        <v>1</v>
      </c>
      <c r="F1091" t="str">
        <f>Format!I1091</f>
        <v>CH4</v>
      </c>
      <c r="G1091">
        <v>2013</v>
      </c>
      <c r="H1091">
        <f ca="1">Format!K1091</f>
        <v>4</v>
      </c>
      <c r="I1091">
        <f t="shared" ca="1" si="34"/>
        <v>2</v>
      </c>
      <c r="J1091">
        <v>1</v>
      </c>
      <c r="K1091">
        <f ca="1">Format!L1091</f>
        <v>4</v>
      </c>
      <c r="L1091">
        <v>1</v>
      </c>
      <c r="M1091">
        <f t="shared" ca="1" si="33"/>
        <v>1.3161687246258272E-6</v>
      </c>
    </row>
    <row r="1092" spans="1:13">
      <c r="A1092" s="6" t="s">
        <v>1525</v>
      </c>
      <c r="B1092">
        <f>Format!H1092</f>
        <v>335110</v>
      </c>
      <c r="C1092" t="str">
        <f>Format!G1092</f>
        <v>US</v>
      </c>
      <c r="D1092">
        <f ca="1">Format!J1092</f>
        <v>1.3515751981511947E-7</v>
      </c>
      <c r="E1092" s="6" t="s">
        <v>1</v>
      </c>
      <c r="F1092" t="str">
        <f>Format!I1092</f>
        <v>N2O</v>
      </c>
      <c r="G1092">
        <v>2013</v>
      </c>
      <c r="H1092">
        <f ca="1">Format!K1092</f>
        <v>4</v>
      </c>
      <c r="I1092">
        <f t="shared" ca="1" si="34"/>
        <v>2</v>
      </c>
      <c r="J1092">
        <v>1</v>
      </c>
      <c r="K1092">
        <f ca="1">Format!L1092</f>
        <v>4</v>
      </c>
      <c r="L1092">
        <v>1</v>
      </c>
      <c r="M1092">
        <f t="shared" ref="M1092:M1155" ca="1" si="35">IFERROR(D1092,"")</f>
        <v>1.3515751981511947E-7</v>
      </c>
    </row>
    <row r="1093" spans="1:13">
      <c r="A1093" s="6" t="s">
        <v>1525</v>
      </c>
      <c r="B1093">
        <f>Format!H1093</f>
        <v>335120</v>
      </c>
      <c r="C1093" t="str">
        <f>Format!G1093</f>
        <v>US</v>
      </c>
      <c r="D1093">
        <f ca="1">Format!J1093</f>
        <v>1.787989916064657E-2</v>
      </c>
      <c r="E1093" s="6" t="s">
        <v>1</v>
      </c>
      <c r="F1093" t="str">
        <f>Format!I1093</f>
        <v>CO2</v>
      </c>
      <c r="G1093">
        <v>2013</v>
      </c>
      <c r="H1093">
        <f ca="1">Format!K1093</f>
        <v>4</v>
      </c>
      <c r="I1093">
        <f t="shared" ca="1" si="34"/>
        <v>2</v>
      </c>
      <c r="J1093">
        <v>1</v>
      </c>
      <c r="K1093">
        <f ca="1">Format!L1093</f>
        <v>4</v>
      </c>
      <c r="L1093">
        <v>1</v>
      </c>
      <c r="M1093">
        <f t="shared" ca="1" si="35"/>
        <v>1.787989916064657E-2</v>
      </c>
    </row>
    <row r="1094" spans="1:13">
      <c r="A1094" s="6" t="s">
        <v>1525</v>
      </c>
      <c r="B1094">
        <f>Format!H1094</f>
        <v>335120</v>
      </c>
      <c r="C1094" t="str">
        <f>Format!G1094</f>
        <v>US</v>
      </c>
      <c r="D1094">
        <f ca="1">Format!J1094</f>
        <v>1.2386150872073518E-6</v>
      </c>
      <c r="E1094" s="6" t="s">
        <v>1</v>
      </c>
      <c r="F1094" t="str">
        <f>Format!I1094</f>
        <v>HFC-134a</v>
      </c>
      <c r="G1094">
        <v>2013</v>
      </c>
      <c r="H1094">
        <f ca="1">Format!K1094</f>
        <v>4</v>
      </c>
      <c r="I1094">
        <f t="shared" ca="1" si="34"/>
        <v>2</v>
      </c>
      <c r="J1094">
        <v>1</v>
      </c>
      <c r="K1094">
        <f ca="1">Format!L1094</f>
        <v>4</v>
      </c>
      <c r="L1094">
        <v>1</v>
      </c>
      <c r="M1094">
        <f t="shared" ca="1" si="35"/>
        <v>1.2386150872073518E-6</v>
      </c>
    </row>
    <row r="1095" spans="1:13">
      <c r="A1095" s="6" t="s">
        <v>1525</v>
      </c>
      <c r="B1095">
        <f>Format!H1095</f>
        <v>335120</v>
      </c>
      <c r="C1095" t="str">
        <f>Format!G1095</f>
        <v>US</v>
      </c>
      <c r="D1095">
        <f ca="1">Format!J1095</f>
        <v>1.0949114596753415E-7</v>
      </c>
      <c r="E1095" s="6" t="s">
        <v>1</v>
      </c>
      <c r="F1095" t="str">
        <f>Format!I1095</f>
        <v>HFC-125</v>
      </c>
      <c r="G1095">
        <v>2013</v>
      </c>
      <c r="H1095">
        <f ca="1">Format!K1095</f>
        <v>4</v>
      </c>
      <c r="I1095">
        <f t="shared" ca="1" si="34"/>
        <v>2</v>
      </c>
      <c r="J1095">
        <v>1</v>
      </c>
      <c r="K1095">
        <f ca="1">Format!L1095</f>
        <v>4</v>
      </c>
      <c r="L1095">
        <v>1</v>
      </c>
      <c r="M1095">
        <f t="shared" ca="1" si="35"/>
        <v>1.0949114596753415E-7</v>
      </c>
    </row>
    <row r="1096" spans="1:13">
      <c r="A1096" s="6" t="s">
        <v>1525</v>
      </c>
      <c r="B1096">
        <f>Format!H1096</f>
        <v>335120</v>
      </c>
      <c r="C1096" t="str">
        <f>Format!G1096</f>
        <v>US</v>
      </c>
      <c r="D1096">
        <f ca="1">Format!J1096</f>
        <v>3.8822301807390226E-7</v>
      </c>
      <c r="E1096" s="6" t="s">
        <v>1</v>
      </c>
      <c r="F1096" t="str">
        <f>Format!I1096</f>
        <v>CH4</v>
      </c>
      <c r="G1096">
        <v>2013</v>
      </c>
      <c r="H1096">
        <f ca="1">Format!K1096</f>
        <v>4</v>
      </c>
      <c r="I1096">
        <f t="shared" ca="1" si="34"/>
        <v>2</v>
      </c>
      <c r="J1096">
        <v>1</v>
      </c>
      <c r="K1096">
        <f ca="1">Format!L1096</f>
        <v>4</v>
      </c>
      <c r="L1096">
        <v>1</v>
      </c>
      <c r="M1096">
        <f t="shared" ca="1" si="35"/>
        <v>3.8822301807390226E-7</v>
      </c>
    </row>
    <row r="1097" spans="1:13">
      <c r="A1097" s="6" t="s">
        <v>1525</v>
      </c>
      <c r="B1097">
        <f>Format!H1097</f>
        <v>335120</v>
      </c>
      <c r="C1097" t="str">
        <f>Format!G1097</f>
        <v>US</v>
      </c>
      <c r="D1097">
        <f ca="1">Format!J1097</f>
        <v>3.4617796828036996E-8</v>
      </c>
      <c r="E1097" s="6" t="s">
        <v>1</v>
      </c>
      <c r="F1097" t="str">
        <f>Format!I1097</f>
        <v>HFC-32</v>
      </c>
      <c r="G1097">
        <v>2013</v>
      </c>
      <c r="H1097">
        <f ca="1">Format!K1097</f>
        <v>4</v>
      </c>
      <c r="I1097">
        <f t="shared" ca="1" si="34"/>
        <v>2</v>
      </c>
      <c r="J1097">
        <v>1</v>
      </c>
      <c r="K1097">
        <f ca="1">Format!L1097</f>
        <v>4</v>
      </c>
      <c r="L1097">
        <v>1</v>
      </c>
      <c r="M1097">
        <f t="shared" ca="1" si="35"/>
        <v>3.4617796828036996E-8</v>
      </c>
    </row>
    <row r="1098" spans="1:13">
      <c r="A1098" s="6" t="s">
        <v>1525</v>
      </c>
      <c r="B1098">
        <f>Format!H1098</f>
        <v>335120</v>
      </c>
      <c r="C1098" t="str">
        <f>Format!G1098</f>
        <v>US</v>
      </c>
      <c r="D1098">
        <f ca="1">Format!J1098</f>
        <v>6.8480507483650361E-8</v>
      </c>
      <c r="E1098" s="6" t="s">
        <v>1</v>
      </c>
      <c r="F1098" t="str">
        <f>Format!I1098</f>
        <v>HFC-143a</v>
      </c>
      <c r="G1098">
        <v>2013</v>
      </c>
      <c r="H1098">
        <f ca="1">Format!K1098</f>
        <v>4</v>
      </c>
      <c r="I1098">
        <f t="shared" ca="1" si="34"/>
        <v>2</v>
      </c>
      <c r="J1098">
        <v>1</v>
      </c>
      <c r="K1098">
        <f ca="1">Format!L1098</f>
        <v>4</v>
      </c>
      <c r="L1098">
        <v>1</v>
      </c>
      <c r="M1098">
        <f t="shared" ca="1" si="35"/>
        <v>6.8480507483650361E-8</v>
      </c>
    </row>
    <row r="1099" spans="1:13">
      <c r="A1099" s="6" t="s">
        <v>1525</v>
      </c>
      <c r="B1099">
        <f>Format!H1099</f>
        <v>335120</v>
      </c>
      <c r="C1099" t="str">
        <f>Format!G1099</f>
        <v>US</v>
      </c>
      <c r="D1099">
        <f ca="1">Format!J1099</f>
        <v>3.8989011422600559E-8</v>
      </c>
      <c r="E1099" s="6" t="s">
        <v>1</v>
      </c>
      <c r="F1099" t="str">
        <f>Format!I1099</f>
        <v>N2O</v>
      </c>
      <c r="G1099">
        <v>2013</v>
      </c>
      <c r="H1099">
        <f ca="1">Format!K1099</f>
        <v>4</v>
      </c>
      <c r="I1099">
        <f t="shared" ca="1" si="34"/>
        <v>2</v>
      </c>
      <c r="J1099">
        <v>1</v>
      </c>
      <c r="K1099">
        <f ca="1">Format!L1099</f>
        <v>4</v>
      </c>
      <c r="L1099">
        <v>1</v>
      </c>
      <c r="M1099">
        <f t="shared" ca="1" si="35"/>
        <v>3.8989011422600559E-8</v>
      </c>
    </row>
    <row r="1100" spans="1:13">
      <c r="A1100" s="6" t="s">
        <v>1525</v>
      </c>
      <c r="B1100">
        <f>Format!H1100</f>
        <v>335120</v>
      </c>
      <c r="C1100" t="str">
        <f>Format!G1100</f>
        <v>US</v>
      </c>
      <c r="D1100">
        <f ca="1">Format!J1100</f>
        <v>3.0965460465445944E-9</v>
      </c>
      <c r="E1100" s="6" t="s">
        <v>1</v>
      </c>
      <c r="F1100" t="str">
        <f>Format!I1100</f>
        <v>HFC-236fa</v>
      </c>
      <c r="G1100">
        <v>2013</v>
      </c>
      <c r="H1100">
        <f ca="1">Format!K1100</f>
        <v>4</v>
      </c>
      <c r="I1100">
        <f t="shared" ca="1" si="34"/>
        <v>2</v>
      </c>
      <c r="J1100">
        <v>1</v>
      </c>
      <c r="K1100">
        <f ca="1">Format!L1100</f>
        <v>4</v>
      </c>
      <c r="L1100">
        <v>1</v>
      </c>
      <c r="M1100">
        <f t="shared" ca="1" si="35"/>
        <v>3.0965460465445944E-9</v>
      </c>
    </row>
    <row r="1101" spans="1:13">
      <c r="A1101" s="6" t="s">
        <v>1525</v>
      </c>
      <c r="B1101">
        <f>Format!H1101</f>
        <v>335210</v>
      </c>
      <c r="C1101" t="str">
        <f>Format!G1101</f>
        <v>US</v>
      </c>
      <c r="D1101">
        <f ca="1">Format!J1101</f>
        <v>1.1767741661195638E-2</v>
      </c>
      <c r="E1101" s="6" t="s">
        <v>1</v>
      </c>
      <c r="F1101" t="str">
        <f>Format!I1101</f>
        <v>CO2</v>
      </c>
      <c r="G1101">
        <v>2013</v>
      </c>
      <c r="H1101">
        <f ca="1">Format!K1101</f>
        <v>4</v>
      </c>
      <c r="I1101">
        <f t="shared" ca="1" si="34"/>
        <v>2</v>
      </c>
      <c r="J1101">
        <v>1</v>
      </c>
      <c r="K1101">
        <f ca="1">Format!L1101</f>
        <v>4</v>
      </c>
      <c r="L1101">
        <v>1</v>
      </c>
      <c r="M1101">
        <f t="shared" ca="1" si="35"/>
        <v>1.1767741661195638E-2</v>
      </c>
    </row>
    <row r="1102" spans="1:13">
      <c r="A1102" s="6" t="s">
        <v>1525</v>
      </c>
      <c r="B1102">
        <f>Format!H1102</f>
        <v>335210</v>
      </c>
      <c r="C1102" t="str">
        <f>Format!G1102</f>
        <v>US</v>
      </c>
      <c r="D1102">
        <f ca="1">Format!J1102</f>
        <v>2.6222275099490737E-7</v>
      </c>
      <c r="E1102" s="6" t="s">
        <v>1</v>
      </c>
      <c r="F1102" t="str">
        <f>Format!I1102</f>
        <v>CH4</v>
      </c>
      <c r="G1102">
        <v>2013</v>
      </c>
      <c r="H1102">
        <f ca="1">Format!K1102</f>
        <v>4</v>
      </c>
      <c r="I1102">
        <f t="shared" ca="1" si="34"/>
        <v>2</v>
      </c>
      <c r="J1102">
        <v>1</v>
      </c>
      <c r="K1102">
        <f ca="1">Format!L1102</f>
        <v>4</v>
      </c>
      <c r="L1102">
        <v>1</v>
      </c>
      <c r="M1102">
        <f t="shared" ca="1" si="35"/>
        <v>2.6222275099490737E-7</v>
      </c>
    </row>
    <row r="1103" spans="1:13">
      <c r="A1103" s="6" t="s">
        <v>1525</v>
      </c>
      <c r="B1103">
        <f>Format!H1103</f>
        <v>335210</v>
      </c>
      <c r="C1103" t="str">
        <f>Format!G1103</f>
        <v>US</v>
      </c>
      <c r="D1103">
        <f ca="1">Format!J1103</f>
        <v>2.7741925194945431E-8</v>
      </c>
      <c r="E1103" s="6" t="s">
        <v>1</v>
      </c>
      <c r="F1103" t="str">
        <f>Format!I1103</f>
        <v>N2O</v>
      </c>
      <c r="G1103">
        <v>2013</v>
      </c>
      <c r="H1103">
        <f ca="1">Format!K1103</f>
        <v>4</v>
      </c>
      <c r="I1103">
        <f t="shared" ca="1" si="34"/>
        <v>2</v>
      </c>
      <c r="J1103">
        <v>1</v>
      </c>
      <c r="K1103">
        <f ca="1">Format!L1103</f>
        <v>4</v>
      </c>
      <c r="L1103">
        <v>1</v>
      </c>
      <c r="M1103">
        <f t="shared" ca="1" si="35"/>
        <v>2.7741925194945431E-8</v>
      </c>
    </row>
    <row r="1104" spans="1:13">
      <c r="A1104" s="6" t="s">
        <v>1525</v>
      </c>
      <c r="B1104">
        <f>Format!H1104</f>
        <v>335221</v>
      </c>
      <c r="C1104" t="str">
        <f>Format!G1104</f>
        <v>US</v>
      </c>
      <c r="D1104">
        <f ca="1">Format!J1104</f>
        <v>2.6673211876086653E-2</v>
      </c>
      <c r="E1104" s="6" t="s">
        <v>1</v>
      </c>
      <c r="F1104" t="str">
        <f>Format!I1104</f>
        <v>CO2</v>
      </c>
      <c r="G1104">
        <v>2013</v>
      </c>
      <c r="H1104">
        <f ca="1">Format!K1104</f>
        <v>4</v>
      </c>
      <c r="I1104">
        <f t="shared" ca="1" si="34"/>
        <v>2</v>
      </c>
      <c r="J1104">
        <v>1</v>
      </c>
      <c r="K1104">
        <f ca="1">Format!L1104</f>
        <v>4</v>
      </c>
      <c r="L1104">
        <v>1</v>
      </c>
      <c r="M1104">
        <f t="shared" ca="1" si="35"/>
        <v>2.6673211876086653E-2</v>
      </c>
    </row>
    <row r="1105" spans="1:13">
      <c r="A1105" s="6" t="s">
        <v>1525</v>
      </c>
      <c r="B1105">
        <f>Format!H1105</f>
        <v>335221</v>
      </c>
      <c r="C1105" t="str">
        <f>Format!G1105</f>
        <v>US</v>
      </c>
      <c r="D1105">
        <f ca="1">Format!J1105</f>
        <v>5.8546427442722843E-7</v>
      </c>
      <c r="E1105" s="6" t="s">
        <v>1</v>
      </c>
      <c r="F1105" t="str">
        <f>Format!I1105</f>
        <v>CH4</v>
      </c>
      <c r="G1105">
        <v>2013</v>
      </c>
      <c r="H1105">
        <f ca="1">Format!K1105</f>
        <v>4</v>
      </c>
      <c r="I1105">
        <f t="shared" ca="1" si="34"/>
        <v>2</v>
      </c>
      <c r="J1105">
        <v>1</v>
      </c>
      <c r="K1105">
        <f ca="1">Format!L1105</f>
        <v>4</v>
      </c>
      <c r="L1105">
        <v>1</v>
      </c>
      <c r="M1105">
        <f t="shared" ca="1" si="35"/>
        <v>5.8546427442722843E-7</v>
      </c>
    </row>
    <row r="1106" spans="1:13">
      <c r="A1106" s="6" t="s">
        <v>1525</v>
      </c>
      <c r="B1106">
        <f>Format!H1106</f>
        <v>335221</v>
      </c>
      <c r="C1106" t="str">
        <f>Format!G1106</f>
        <v>US</v>
      </c>
      <c r="D1106">
        <f ca="1">Format!J1106</f>
        <v>1.061632233642987E-7</v>
      </c>
      <c r="E1106" s="6" t="s">
        <v>1</v>
      </c>
      <c r="F1106" t="str">
        <f>Format!I1106</f>
        <v>HFC-134a</v>
      </c>
      <c r="G1106">
        <v>2013</v>
      </c>
      <c r="H1106">
        <f ca="1">Format!K1106</f>
        <v>4</v>
      </c>
      <c r="I1106">
        <f t="shared" ca="1" si="34"/>
        <v>2</v>
      </c>
      <c r="J1106">
        <v>1</v>
      </c>
      <c r="K1106">
        <f ca="1">Format!L1106</f>
        <v>4</v>
      </c>
      <c r="L1106">
        <v>1</v>
      </c>
      <c r="M1106">
        <f t="shared" ca="1" si="35"/>
        <v>1.061632233642987E-7</v>
      </c>
    </row>
    <row r="1107" spans="1:13">
      <c r="A1107" s="6" t="s">
        <v>1525</v>
      </c>
      <c r="B1107">
        <f>Format!H1107</f>
        <v>335221</v>
      </c>
      <c r="C1107" t="str">
        <f>Format!G1107</f>
        <v>US</v>
      </c>
      <c r="D1107">
        <f ca="1">Format!J1107</f>
        <v>6.0121394614082237E-8</v>
      </c>
      <c r="E1107" s="6" t="s">
        <v>1</v>
      </c>
      <c r="F1107" t="str">
        <f>Format!I1107</f>
        <v>N2O</v>
      </c>
      <c r="G1107">
        <v>2013</v>
      </c>
      <c r="H1107">
        <f ca="1">Format!K1107</f>
        <v>4</v>
      </c>
      <c r="I1107">
        <f t="shared" ca="1" si="34"/>
        <v>2</v>
      </c>
      <c r="J1107">
        <v>1</v>
      </c>
      <c r="K1107">
        <f ca="1">Format!L1107</f>
        <v>4</v>
      </c>
      <c r="L1107">
        <v>1</v>
      </c>
      <c r="M1107">
        <f t="shared" ca="1" si="35"/>
        <v>6.0121394614082237E-8</v>
      </c>
    </row>
    <row r="1108" spans="1:13">
      <c r="A1108" s="6" t="s">
        <v>1525</v>
      </c>
      <c r="B1108">
        <f>Format!H1108</f>
        <v>335221</v>
      </c>
      <c r="C1108" t="str">
        <f>Format!G1108</f>
        <v>US</v>
      </c>
      <c r="D1108">
        <f ca="1">Format!J1108</f>
        <v>9.3846208606842569E-9</v>
      </c>
      <c r="E1108" s="6" t="s">
        <v>1</v>
      </c>
      <c r="F1108" t="str">
        <f>Format!I1108</f>
        <v>HFC-125</v>
      </c>
      <c r="G1108">
        <v>2013</v>
      </c>
      <c r="H1108">
        <f ca="1">Format!K1108</f>
        <v>4</v>
      </c>
      <c r="I1108">
        <f t="shared" ca="1" si="34"/>
        <v>2</v>
      </c>
      <c r="J1108">
        <v>1</v>
      </c>
      <c r="K1108">
        <f ca="1">Format!L1108</f>
        <v>4</v>
      </c>
      <c r="L1108">
        <v>1</v>
      </c>
      <c r="M1108">
        <f t="shared" ca="1" si="35"/>
        <v>9.3846208606842569E-9</v>
      </c>
    </row>
    <row r="1109" spans="1:13">
      <c r="A1109" s="6" t="s">
        <v>1525</v>
      </c>
      <c r="B1109">
        <f>Format!H1109</f>
        <v>335221</v>
      </c>
      <c r="C1109" t="str">
        <f>Format!G1109</f>
        <v>US</v>
      </c>
      <c r="D1109">
        <f ca="1">Format!J1109</f>
        <v>2.9671339667926733E-9</v>
      </c>
      <c r="E1109" s="6" t="s">
        <v>1</v>
      </c>
      <c r="F1109" t="str">
        <f>Format!I1109</f>
        <v>HFC-32</v>
      </c>
      <c r="G1109">
        <v>2013</v>
      </c>
      <c r="H1109">
        <f ca="1">Format!K1109</f>
        <v>4</v>
      </c>
      <c r="I1109">
        <f t="shared" ca="1" si="34"/>
        <v>2</v>
      </c>
      <c r="J1109">
        <v>1</v>
      </c>
      <c r="K1109">
        <f ca="1">Format!L1109</f>
        <v>4</v>
      </c>
      <c r="L1109">
        <v>1</v>
      </c>
      <c r="M1109">
        <f t="shared" ca="1" si="35"/>
        <v>2.9671339667926733E-9</v>
      </c>
    </row>
    <row r="1110" spans="1:13">
      <c r="A1110" s="6" t="s">
        <v>1525</v>
      </c>
      <c r="B1110">
        <f>Format!H1110</f>
        <v>335221</v>
      </c>
      <c r="C1110" t="str">
        <f>Format!G1110</f>
        <v>US</v>
      </c>
      <c r="D1110">
        <f ca="1">Format!J1110</f>
        <v>5.869548568537856E-9</v>
      </c>
      <c r="E1110" s="6" t="s">
        <v>1</v>
      </c>
      <c r="F1110" t="str">
        <f>Format!I1110</f>
        <v>HFC-143a</v>
      </c>
      <c r="G1110">
        <v>2013</v>
      </c>
      <c r="H1110">
        <f ca="1">Format!K1110</f>
        <v>4</v>
      </c>
      <c r="I1110">
        <f t="shared" ca="1" si="34"/>
        <v>2</v>
      </c>
      <c r="J1110">
        <v>1</v>
      </c>
      <c r="K1110">
        <f ca="1">Format!L1110</f>
        <v>4</v>
      </c>
      <c r="L1110">
        <v>1</v>
      </c>
      <c r="M1110">
        <f t="shared" ca="1" si="35"/>
        <v>5.869548568537856E-9</v>
      </c>
    </row>
    <row r="1111" spans="1:13">
      <c r="A1111" s="6" t="s">
        <v>1525</v>
      </c>
      <c r="B1111">
        <f>Format!H1111</f>
        <v>335221</v>
      </c>
      <c r="C1111" t="str">
        <f>Format!G1111</f>
        <v>US</v>
      </c>
      <c r="D1111">
        <f ca="1">Format!J1111</f>
        <v>2.6540877225897774E-10</v>
      </c>
      <c r="E1111" s="6" t="s">
        <v>1</v>
      </c>
      <c r="F1111" t="str">
        <f>Format!I1111</f>
        <v>HFC-236fa</v>
      </c>
      <c r="G1111">
        <v>2013</v>
      </c>
      <c r="H1111">
        <f ca="1">Format!K1111</f>
        <v>4</v>
      </c>
      <c r="I1111">
        <f t="shared" ca="1" si="34"/>
        <v>2</v>
      </c>
      <c r="J1111">
        <v>1</v>
      </c>
      <c r="K1111">
        <f ca="1">Format!L1111</f>
        <v>4</v>
      </c>
      <c r="L1111">
        <v>1</v>
      </c>
      <c r="M1111">
        <f t="shared" ca="1" si="35"/>
        <v>2.6540877225897774E-10</v>
      </c>
    </row>
    <row r="1112" spans="1:13">
      <c r="A1112" s="6" t="s">
        <v>1525</v>
      </c>
      <c r="B1112">
        <f>Format!H1112</f>
        <v>335222</v>
      </c>
      <c r="C1112" t="str">
        <f>Format!G1112</f>
        <v>US</v>
      </c>
      <c r="D1112">
        <f ca="1">Format!J1112</f>
        <v>1.231008419081156E-2</v>
      </c>
      <c r="E1112" s="6" t="s">
        <v>1</v>
      </c>
      <c r="F1112" t="str">
        <f>Format!I1112</f>
        <v>CO2</v>
      </c>
      <c r="G1112">
        <v>2013</v>
      </c>
      <c r="H1112">
        <f ca="1">Format!K1112</f>
        <v>4</v>
      </c>
      <c r="I1112">
        <f t="shared" ca="1" si="34"/>
        <v>2</v>
      </c>
      <c r="J1112">
        <v>1</v>
      </c>
      <c r="K1112">
        <f ca="1">Format!L1112</f>
        <v>4</v>
      </c>
      <c r="L1112">
        <v>1</v>
      </c>
      <c r="M1112">
        <f t="shared" ca="1" si="35"/>
        <v>1.231008419081156E-2</v>
      </c>
    </row>
    <row r="1113" spans="1:13">
      <c r="A1113" s="6" t="s">
        <v>1525</v>
      </c>
      <c r="B1113">
        <f>Format!H1113</f>
        <v>335222</v>
      </c>
      <c r="C1113" t="str">
        <f>Format!G1113</f>
        <v>US</v>
      </c>
      <c r="D1113">
        <f ca="1">Format!J1113</f>
        <v>2.0798728229441396E-5</v>
      </c>
      <c r="E1113" s="6" t="s">
        <v>1</v>
      </c>
      <c r="F1113" t="str">
        <f>Format!I1113</f>
        <v>HFC-134a</v>
      </c>
      <c r="G1113">
        <v>2013</v>
      </c>
      <c r="H1113">
        <f ca="1">Format!K1113</f>
        <v>4</v>
      </c>
      <c r="I1113">
        <f t="shared" ca="1" si="34"/>
        <v>2</v>
      </c>
      <c r="J1113">
        <v>1</v>
      </c>
      <c r="K1113">
        <f ca="1">Format!L1113</f>
        <v>4</v>
      </c>
      <c r="L1113">
        <v>1</v>
      </c>
      <c r="M1113">
        <f t="shared" ca="1" si="35"/>
        <v>2.0798728229441396E-5</v>
      </c>
    </row>
    <row r="1114" spans="1:13">
      <c r="A1114" s="6" t="s">
        <v>1525</v>
      </c>
      <c r="B1114">
        <f>Format!H1114</f>
        <v>335222</v>
      </c>
      <c r="C1114" t="str">
        <f>Format!G1114</f>
        <v>US</v>
      </c>
      <c r="D1114">
        <f ca="1">Format!J1114</f>
        <v>1.8385668090345257E-6</v>
      </c>
      <c r="E1114" s="6" t="s">
        <v>1</v>
      </c>
      <c r="F1114" t="str">
        <f>Format!I1114</f>
        <v>HFC-125</v>
      </c>
      <c r="G1114">
        <v>2013</v>
      </c>
      <c r="H1114">
        <f ca="1">Format!K1114</f>
        <v>4</v>
      </c>
      <c r="I1114">
        <f t="shared" ca="1" si="34"/>
        <v>2</v>
      </c>
      <c r="J1114">
        <v>1</v>
      </c>
      <c r="K1114">
        <f ca="1">Format!L1114</f>
        <v>4</v>
      </c>
      <c r="L1114">
        <v>1</v>
      </c>
      <c r="M1114">
        <f t="shared" ca="1" si="35"/>
        <v>1.8385668090345257E-6</v>
      </c>
    </row>
    <row r="1115" spans="1:13">
      <c r="A1115" s="6" t="s">
        <v>1525</v>
      </c>
      <c r="B1115">
        <f>Format!H1115</f>
        <v>335222</v>
      </c>
      <c r="C1115" t="str">
        <f>Format!G1115</f>
        <v>US</v>
      </c>
      <c r="D1115">
        <f ca="1">Format!J1115</f>
        <v>5.8129935244994033E-7</v>
      </c>
      <c r="E1115" s="6" t="s">
        <v>1</v>
      </c>
      <c r="F1115" t="str">
        <f>Format!I1115</f>
        <v>HFC-32</v>
      </c>
      <c r="G1115">
        <v>2013</v>
      </c>
      <c r="H1115">
        <f ca="1">Format!K1115</f>
        <v>4</v>
      </c>
      <c r="I1115">
        <f t="shared" ca="1" si="34"/>
        <v>2</v>
      </c>
      <c r="J1115">
        <v>1</v>
      </c>
      <c r="K1115">
        <f ca="1">Format!L1115</f>
        <v>4</v>
      </c>
      <c r="L1115">
        <v>1</v>
      </c>
      <c r="M1115">
        <f t="shared" ca="1" si="35"/>
        <v>5.8129935244994033E-7</v>
      </c>
    </row>
    <row r="1116" spans="1:13">
      <c r="A1116" s="6" t="s">
        <v>1525</v>
      </c>
      <c r="B1116">
        <f>Format!H1116</f>
        <v>335222</v>
      </c>
      <c r="C1116" t="str">
        <f>Format!G1116</f>
        <v>US</v>
      </c>
      <c r="D1116">
        <f ca="1">Format!J1116</f>
        <v>1.1499193566081873E-6</v>
      </c>
      <c r="E1116" s="6" t="s">
        <v>1</v>
      </c>
      <c r="F1116" t="str">
        <f>Format!I1116</f>
        <v>HFC-143a</v>
      </c>
      <c r="G1116">
        <v>2013</v>
      </c>
      <c r="H1116">
        <f ca="1">Format!K1116</f>
        <v>4</v>
      </c>
      <c r="I1116">
        <f t="shared" ca="1" si="34"/>
        <v>2</v>
      </c>
      <c r="J1116">
        <v>1</v>
      </c>
      <c r="K1116">
        <f ca="1">Format!L1116</f>
        <v>4</v>
      </c>
      <c r="L1116">
        <v>1</v>
      </c>
      <c r="M1116">
        <f t="shared" ca="1" si="35"/>
        <v>1.1499193566081873E-6</v>
      </c>
    </row>
    <row r="1117" spans="1:13">
      <c r="A1117" s="6" t="s">
        <v>1525</v>
      </c>
      <c r="B1117">
        <f>Format!H1117</f>
        <v>335222</v>
      </c>
      <c r="C1117" t="str">
        <f>Format!G1117</f>
        <v>US</v>
      </c>
      <c r="D1117">
        <f ca="1">Format!J1117</f>
        <v>2.6350051714452459E-7</v>
      </c>
      <c r="E1117" s="6" t="s">
        <v>1</v>
      </c>
      <c r="F1117" t="str">
        <f>Format!I1117</f>
        <v>CH4</v>
      </c>
      <c r="G1117">
        <v>2013</v>
      </c>
      <c r="H1117">
        <f ca="1">Format!K1117</f>
        <v>4</v>
      </c>
      <c r="I1117">
        <f t="shared" ca="1" si="34"/>
        <v>2</v>
      </c>
      <c r="J1117">
        <v>1</v>
      </c>
      <c r="K1117">
        <f ca="1">Format!L1117</f>
        <v>4</v>
      </c>
      <c r="L1117">
        <v>1</v>
      </c>
      <c r="M1117">
        <f t="shared" ca="1" si="35"/>
        <v>2.6350051714452459E-7</v>
      </c>
    </row>
    <row r="1118" spans="1:13">
      <c r="A1118" s="6" t="s">
        <v>1525</v>
      </c>
      <c r="B1118">
        <f>Format!H1118</f>
        <v>335222</v>
      </c>
      <c r="C1118" t="str">
        <f>Format!G1118</f>
        <v>US</v>
      </c>
      <c r="D1118">
        <f ca="1">Format!J1118</f>
        <v>5.1996960425568073E-8</v>
      </c>
      <c r="E1118" s="6" t="s">
        <v>1</v>
      </c>
      <c r="F1118" t="str">
        <f>Format!I1118</f>
        <v>HFC-236fa</v>
      </c>
      <c r="G1118">
        <v>2013</v>
      </c>
      <c r="H1118">
        <f ca="1">Format!K1118</f>
        <v>4</v>
      </c>
      <c r="I1118">
        <f t="shared" ca="1" si="34"/>
        <v>2</v>
      </c>
      <c r="J1118">
        <v>1</v>
      </c>
      <c r="K1118">
        <f ca="1">Format!L1118</f>
        <v>4</v>
      </c>
      <c r="L1118">
        <v>1</v>
      </c>
      <c r="M1118">
        <f t="shared" ca="1" si="35"/>
        <v>5.1996960425568073E-8</v>
      </c>
    </row>
    <row r="1119" spans="1:13">
      <c r="A1119" s="6" t="s">
        <v>1525</v>
      </c>
      <c r="B1119">
        <f>Format!H1119</f>
        <v>335222</v>
      </c>
      <c r="C1119" t="str">
        <f>Format!G1119</f>
        <v>US</v>
      </c>
      <c r="D1119">
        <f ca="1">Format!J1119</f>
        <v>2.5669502614575943E-8</v>
      </c>
      <c r="E1119" s="6" t="s">
        <v>1</v>
      </c>
      <c r="F1119" t="str">
        <f>Format!I1119</f>
        <v>N2O</v>
      </c>
      <c r="G1119">
        <v>2013</v>
      </c>
      <c r="H1119">
        <f ca="1">Format!K1119</f>
        <v>4</v>
      </c>
      <c r="I1119">
        <f t="shared" ca="1" si="34"/>
        <v>2</v>
      </c>
      <c r="J1119">
        <v>1</v>
      </c>
      <c r="K1119">
        <f ca="1">Format!L1119</f>
        <v>4</v>
      </c>
      <c r="L1119">
        <v>1</v>
      </c>
      <c r="M1119">
        <f t="shared" ca="1" si="35"/>
        <v>2.5669502614575943E-8</v>
      </c>
    </row>
    <row r="1120" spans="1:13">
      <c r="A1120" s="6" t="s">
        <v>1525</v>
      </c>
      <c r="B1120">
        <f>Format!H1120</f>
        <v>335224</v>
      </c>
      <c r="C1120" t="str">
        <f>Format!G1120</f>
        <v>US</v>
      </c>
      <c r="D1120">
        <f ca="1">Format!J1120</f>
        <v>2.8545439433276591E-2</v>
      </c>
      <c r="E1120" s="6" t="s">
        <v>1</v>
      </c>
      <c r="F1120" t="str">
        <f>Format!I1120</f>
        <v>CO2</v>
      </c>
      <c r="G1120">
        <v>2013</v>
      </c>
      <c r="H1120">
        <f ca="1">Format!K1120</f>
        <v>4</v>
      </c>
      <c r="I1120">
        <f t="shared" ca="1" si="34"/>
        <v>2</v>
      </c>
      <c r="J1120">
        <v>1</v>
      </c>
      <c r="K1120">
        <f ca="1">Format!L1120</f>
        <v>4</v>
      </c>
      <c r="L1120">
        <v>1</v>
      </c>
      <c r="M1120">
        <f t="shared" ca="1" si="35"/>
        <v>2.8545439433276591E-2</v>
      </c>
    </row>
    <row r="1121" spans="1:13">
      <c r="A1121" s="6" t="s">
        <v>1525</v>
      </c>
      <c r="B1121">
        <f>Format!H1121</f>
        <v>335224</v>
      </c>
      <c r="C1121" t="str">
        <f>Format!G1121</f>
        <v>US</v>
      </c>
      <c r="D1121">
        <f ca="1">Format!J1121</f>
        <v>6.0665915726388731E-7</v>
      </c>
      <c r="E1121" s="6" t="s">
        <v>1</v>
      </c>
      <c r="F1121" t="str">
        <f>Format!I1121</f>
        <v>CH4</v>
      </c>
      <c r="G1121">
        <v>2013</v>
      </c>
      <c r="H1121">
        <f ca="1">Format!K1121</f>
        <v>4</v>
      </c>
      <c r="I1121">
        <f t="shared" ca="1" si="34"/>
        <v>2</v>
      </c>
      <c r="J1121">
        <v>1</v>
      </c>
      <c r="K1121">
        <f ca="1">Format!L1121</f>
        <v>4</v>
      </c>
      <c r="L1121">
        <v>1</v>
      </c>
      <c r="M1121">
        <f t="shared" ca="1" si="35"/>
        <v>6.0665915726388731E-7</v>
      </c>
    </row>
    <row r="1122" spans="1:13">
      <c r="A1122" s="6" t="s">
        <v>1525</v>
      </c>
      <c r="B1122">
        <f>Format!H1122</f>
        <v>335224</v>
      </c>
      <c r="C1122" t="str">
        <f>Format!G1122</f>
        <v>US</v>
      </c>
      <c r="D1122">
        <f ca="1">Format!J1122</f>
        <v>1.1699722659709185E-7</v>
      </c>
      <c r="E1122" s="6" t="s">
        <v>1</v>
      </c>
      <c r="F1122" t="str">
        <f>Format!I1122</f>
        <v>HFC-134a</v>
      </c>
      <c r="G1122">
        <v>2013</v>
      </c>
      <c r="H1122">
        <f ca="1">Format!K1122</f>
        <v>4</v>
      </c>
      <c r="I1122">
        <f t="shared" ca="1" si="34"/>
        <v>2</v>
      </c>
      <c r="J1122">
        <v>1</v>
      </c>
      <c r="K1122">
        <f ca="1">Format!L1122</f>
        <v>4</v>
      </c>
      <c r="L1122">
        <v>1</v>
      </c>
      <c r="M1122">
        <f t="shared" ca="1" si="35"/>
        <v>1.1699722659709185E-7</v>
      </c>
    </row>
    <row r="1123" spans="1:13">
      <c r="A1123" s="6" t="s">
        <v>1525</v>
      </c>
      <c r="B1123">
        <f>Format!H1123</f>
        <v>335224</v>
      </c>
      <c r="C1123" t="str">
        <f>Format!G1123</f>
        <v>US</v>
      </c>
      <c r="D1123">
        <f ca="1">Format!J1123</f>
        <v>1.0342325511326793E-8</v>
      </c>
      <c r="E1123" s="6" t="s">
        <v>1</v>
      </c>
      <c r="F1123" t="str">
        <f>Format!I1123</f>
        <v>HFC-125</v>
      </c>
      <c r="G1123">
        <v>2013</v>
      </c>
      <c r="H1123">
        <f ca="1">Format!K1123</f>
        <v>4</v>
      </c>
      <c r="I1123">
        <f t="shared" ca="1" si="34"/>
        <v>2</v>
      </c>
      <c r="J1123">
        <v>1</v>
      </c>
      <c r="K1123">
        <f ca="1">Format!L1123</f>
        <v>4</v>
      </c>
      <c r="L1123">
        <v>1</v>
      </c>
      <c r="M1123">
        <f t="shared" ca="1" si="35"/>
        <v>1.0342325511326793E-8</v>
      </c>
    </row>
    <row r="1124" spans="1:13">
      <c r="A1124" s="6" t="s">
        <v>1525</v>
      </c>
      <c r="B1124">
        <f>Format!H1124</f>
        <v>335224</v>
      </c>
      <c r="C1124" t="str">
        <f>Format!G1124</f>
        <v>US</v>
      </c>
      <c r="D1124">
        <f ca="1">Format!J1124</f>
        <v>5.8171238334725208E-8</v>
      </c>
      <c r="E1124" s="6" t="s">
        <v>1</v>
      </c>
      <c r="F1124" t="str">
        <f>Format!I1124</f>
        <v>N2O</v>
      </c>
      <c r="G1124">
        <v>2013</v>
      </c>
      <c r="H1124">
        <f ca="1">Format!K1124</f>
        <v>4</v>
      </c>
      <c r="I1124">
        <f t="shared" ca="1" si="34"/>
        <v>2</v>
      </c>
      <c r="J1124">
        <v>1</v>
      </c>
      <c r="K1124">
        <f ca="1">Format!L1124</f>
        <v>4</v>
      </c>
      <c r="L1124">
        <v>1</v>
      </c>
      <c r="M1124">
        <f t="shared" ca="1" si="35"/>
        <v>5.8171238334725208E-8</v>
      </c>
    </row>
    <row r="1125" spans="1:13">
      <c r="A1125" s="6" t="s">
        <v>1525</v>
      </c>
      <c r="B1125">
        <f>Format!H1125</f>
        <v>335224</v>
      </c>
      <c r="C1125" t="str">
        <f>Format!G1125</f>
        <v>US</v>
      </c>
      <c r="D1125">
        <f ca="1">Format!J1125</f>
        <v>3.2699312818106388E-9</v>
      </c>
      <c r="E1125" s="6" t="s">
        <v>1</v>
      </c>
      <c r="F1125" t="str">
        <f>Format!I1125</f>
        <v>HFC-32</v>
      </c>
      <c r="G1125">
        <v>2013</v>
      </c>
      <c r="H1125">
        <f ca="1">Format!K1125</f>
        <v>4</v>
      </c>
      <c r="I1125">
        <f t="shared" ca="1" si="34"/>
        <v>2</v>
      </c>
      <c r="J1125">
        <v>1</v>
      </c>
      <c r="K1125">
        <f ca="1">Format!L1125</f>
        <v>4</v>
      </c>
      <c r="L1125">
        <v>1</v>
      </c>
      <c r="M1125">
        <f t="shared" ca="1" si="35"/>
        <v>3.2699312818106388E-9</v>
      </c>
    </row>
    <row r="1126" spans="1:13">
      <c r="A1126" s="6" t="s">
        <v>1525</v>
      </c>
      <c r="B1126">
        <f>Format!H1126</f>
        <v>335224</v>
      </c>
      <c r="C1126" t="str">
        <f>Format!G1126</f>
        <v>US</v>
      </c>
      <c r="D1126">
        <f ca="1">Format!J1126</f>
        <v>6.4685385591522539E-9</v>
      </c>
      <c r="E1126" s="6" t="s">
        <v>1</v>
      </c>
      <c r="F1126" t="str">
        <f>Format!I1126</f>
        <v>HFC-143a</v>
      </c>
      <c r="G1126">
        <v>2013</v>
      </c>
      <c r="H1126">
        <f ca="1">Format!K1126</f>
        <v>4</v>
      </c>
      <c r="I1126">
        <f t="shared" ca="1" si="34"/>
        <v>2</v>
      </c>
      <c r="J1126">
        <v>1</v>
      </c>
      <c r="K1126">
        <f ca="1">Format!L1126</f>
        <v>4</v>
      </c>
      <c r="L1126">
        <v>1</v>
      </c>
      <c r="M1126">
        <f t="shared" ca="1" si="35"/>
        <v>6.4685385591522539E-9</v>
      </c>
    </row>
    <row r="1127" spans="1:13">
      <c r="A1127" s="6" t="s">
        <v>1525</v>
      </c>
      <c r="B1127">
        <f>Format!H1127</f>
        <v>335224</v>
      </c>
      <c r="C1127" t="str">
        <f>Format!G1127</f>
        <v>US</v>
      </c>
      <c r="D1127">
        <f ca="1">Format!J1127</f>
        <v>2.9249385318948382E-10</v>
      </c>
      <c r="E1127" s="6" t="s">
        <v>1</v>
      </c>
      <c r="F1127" t="str">
        <f>Format!I1127</f>
        <v>HFC-236fa</v>
      </c>
      <c r="G1127">
        <v>2013</v>
      </c>
      <c r="H1127">
        <f ca="1">Format!K1127</f>
        <v>4</v>
      </c>
      <c r="I1127">
        <f t="shared" ca="1" si="34"/>
        <v>2</v>
      </c>
      <c r="J1127">
        <v>1</v>
      </c>
      <c r="K1127">
        <f ca="1">Format!L1127</f>
        <v>4</v>
      </c>
      <c r="L1127">
        <v>1</v>
      </c>
      <c r="M1127">
        <f t="shared" ca="1" si="35"/>
        <v>2.9249385318948382E-10</v>
      </c>
    </row>
    <row r="1128" spans="1:13">
      <c r="A1128" s="6" t="s">
        <v>1525</v>
      </c>
      <c r="B1128">
        <f>Format!H1128</f>
        <v>335228</v>
      </c>
      <c r="C1128" t="str">
        <f>Format!G1128</f>
        <v>US</v>
      </c>
      <c r="D1128">
        <f ca="1">Format!J1128</f>
        <v>6.7199387231569475E-3</v>
      </c>
      <c r="E1128" s="6" t="s">
        <v>1</v>
      </c>
      <c r="F1128" t="str">
        <f>Format!I1128</f>
        <v>CO2</v>
      </c>
      <c r="G1128">
        <v>2013</v>
      </c>
      <c r="H1128">
        <f ca="1">Format!K1128</f>
        <v>4</v>
      </c>
      <c r="I1128">
        <f t="shared" ref="I1128:I1191" ca="1" si="36">IF(H1128=2,1,2)</f>
        <v>2</v>
      </c>
      <c r="J1128">
        <v>1</v>
      </c>
      <c r="K1128">
        <f ca="1">Format!L1128</f>
        <v>4</v>
      </c>
      <c r="L1128">
        <v>1</v>
      </c>
      <c r="M1128">
        <f t="shared" ca="1" si="35"/>
        <v>6.7199387231569475E-3</v>
      </c>
    </row>
    <row r="1129" spans="1:13">
      <c r="A1129" s="6" t="s">
        <v>1525</v>
      </c>
      <c r="B1129">
        <f>Format!H1129</f>
        <v>335228</v>
      </c>
      <c r="C1129" t="str">
        <f>Format!G1129</f>
        <v>US</v>
      </c>
      <c r="D1129">
        <f ca="1">Format!J1129</f>
        <v>1.0855439152666974E-7</v>
      </c>
      <c r="E1129" s="6" t="s">
        <v>1</v>
      </c>
      <c r="F1129" t="str">
        <f>Format!I1129</f>
        <v>HFC-134a</v>
      </c>
      <c r="G1129">
        <v>2013</v>
      </c>
      <c r="H1129">
        <f ca="1">Format!K1129</f>
        <v>4</v>
      </c>
      <c r="I1129">
        <f t="shared" ca="1" si="36"/>
        <v>2</v>
      </c>
      <c r="J1129">
        <v>1</v>
      </c>
      <c r="K1129">
        <f ca="1">Format!L1129</f>
        <v>4</v>
      </c>
      <c r="L1129">
        <v>1</v>
      </c>
      <c r="M1129">
        <f t="shared" ca="1" si="35"/>
        <v>1.0855439152666974E-7</v>
      </c>
    </row>
    <row r="1130" spans="1:13">
      <c r="A1130" s="6" t="s">
        <v>1525</v>
      </c>
      <c r="B1130">
        <f>Format!H1130</f>
        <v>335228</v>
      </c>
      <c r="C1130" t="str">
        <f>Format!G1130</f>
        <v>US</v>
      </c>
      <c r="D1130">
        <f ca="1">Format!J1130</f>
        <v>1.451914976900392E-7</v>
      </c>
      <c r="E1130" s="6" t="s">
        <v>1</v>
      </c>
      <c r="F1130" t="str">
        <f>Format!I1130</f>
        <v>CH4</v>
      </c>
      <c r="G1130">
        <v>2013</v>
      </c>
      <c r="H1130">
        <f ca="1">Format!K1130</f>
        <v>4</v>
      </c>
      <c r="I1130">
        <f t="shared" ca="1" si="36"/>
        <v>2</v>
      </c>
      <c r="J1130">
        <v>1</v>
      </c>
      <c r="K1130">
        <f ca="1">Format!L1130</f>
        <v>4</v>
      </c>
      <c r="L1130">
        <v>1</v>
      </c>
      <c r="M1130">
        <f t="shared" ca="1" si="35"/>
        <v>1.451914976900392E-7</v>
      </c>
    </row>
    <row r="1131" spans="1:13">
      <c r="A1131" s="6" t="s">
        <v>1525</v>
      </c>
      <c r="B1131">
        <f>Format!H1131</f>
        <v>335228</v>
      </c>
      <c r="C1131" t="str">
        <f>Format!G1131</f>
        <v>US</v>
      </c>
      <c r="D1131">
        <f ca="1">Format!J1131</f>
        <v>9.5959954394401012E-9</v>
      </c>
      <c r="E1131" s="6" t="s">
        <v>1</v>
      </c>
      <c r="F1131" t="str">
        <f>Format!I1131</f>
        <v>HFC-125</v>
      </c>
      <c r="G1131">
        <v>2013</v>
      </c>
      <c r="H1131">
        <f ca="1">Format!K1131</f>
        <v>4</v>
      </c>
      <c r="I1131">
        <f t="shared" ca="1" si="36"/>
        <v>2</v>
      </c>
      <c r="J1131">
        <v>1</v>
      </c>
      <c r="K1131">
        <f ca="1">Format!L1131</f>
        <v>4</v>
      </c>
      <c r="L1131">
        <v>1</v>
      </c>
      <c r="M1131">
        <f t="shared" ca="1" si="35"/>
        <v>9.5959954394401012E-9</v>
      </c>
    </row>
    <row r="1132" spans="1:13">
      <c r="A1132" s="6" t="s">
        <v>1525</v>
      </c>
      <c r="B1132">
        <f>Format!H1132</f>
        <v>335228</v>
      </c>
      <c r="C1132" t="str">
        <f>Format!G1132</f>
        <v>US</v>
      </c>
      <c r="D1132">
        <f ca="1">Format!J1132</f>
        <v>3.0339642310786226E-9</v>
      </c>
      <c r="E1132" s="6" t="s">
        <v>1</v>
      </c>
      <c r="F1132" t="str">
        <f>Format!I1132</f>
        <v>HFC-32</v>
      </c>
      <c r="G1132">
        <v>2013</v>
      </c>
      <c r="H1132">
        <f ca="1">Format!K1132</f>
        <v>4</v>
      </c>
      <c r="I1132">
        <f t="shared" ca="1" si="36"/>
        <v>2</v>
      </c>
      <c r="J1132">
        <v>1</v>
      </c>
      <c r="K1132">
        <f ca="1">Format!L1132</f>
        <v>4</v>
      </c>
      <c r="L1132">
        <v>1</v>
      </c>
      <c r="M1132">
        <f t="shared" ca="1" si="35"/>
        <v>3.0339642310786226E-9</v>
      </c>
    </row>
    <row r="1133" spans="1:13">
      <c r="A1133" s="6" t="s">
        <v>1525</v>
      </c>
      <c r="B1133">
        <f>Format!H1133</f>
        <v>335228</v>
      </c>
      <c r="C1133" t="str">
        <f>Format!G1133</f>
        <v>US</v>
      </c>
      <c r="D1133">
        <f ca="1">Format!J1133</f>
        <v>6.0017513900028464E-9</v>
      </c>
      <c r="E1133" s="6" t="s">
        <v>1</v>
      </c>
      <c r="F1133" t="str">
        <f>Format!I1133</f>
        <v>HFC-143a</v>
      </c>
      <c r="G1133">
        <v>2013</v>
      </c>
      <c r="H1133">
        <f ca="1">Format!K1133</f>
        <v>4</v>
      </c>
      <c r="I1133">
        <f t="shared" ca="1" si="36"/>
        <v>2</v>
      </c>
      <c r="J1133">
        <v>1</v>
      </c>
      <c r="K1133">
        <f ca="1">Format!L1133</f>
        <v>4</v>
      </c>
      <c r="L1133">
        <v>1</v>
      </c>
      <c r="M1133">
        <f t="shared" ca="1" si="35"/>
        <v>6.0017513900028464E-9</v>
      </c>
    </row>
    <row r="1134" spans="1:13">
      <c r="A1134" s="6" t="s">
        <v>1525</v>
      </c>
      <c r="B1134">
        <f>Format!H1134</f>
        <v>335228</v>
      </c>
      <c r="C1134" t="str">
        <f>Format!G1134</f>
        <v>US</v>
      </c>
      <c r="D1134">
        <f ca="1">Format!J1134</f>
        <v>1.4431123044765132E-8</v>
      </c>
      <c r="E1134" s="6" t="s">
        <v>1</v>
      </c>
      <c r="F1134" t="str">
        <f>Format!I1134</f>
        <v>N2O</v>
      </c>
      <c r="G1134">
        <v>2013</v>
      </c>
      <c r="H1134">
        <f ca="1">Format!K1134</f>
        <v>4</v>
      </c>
      <c r="I1134">
        <f t="shared" ca="1" si="36"/>
        <v>2</v>
      </c>
      <c r="J1134">
        <v>1</v>
      </c>
      <c r="K1134">
        <f ca="1">Format!L1134</f>
        <v>4</v>
      </c>
      <c r="L1134">
        <v>1</v>
      </c>
      <c r="M1134">
        <f t="shared" ca="1" si="35"/>
        <v>1.4431123044765132E-8</v>
      </c>
    </row>
    <row r="1135" spans="1:13">
      <c r="A1135" s="6" t="s">
        <v>1525</v>
      </c>
      <c r="B1135">
        <f>Format!H1135</f>
        <v>335228</v>
      </c>
      <c r="C1135" t="str">
        <f>Format!G1135</f>
        <v>US</v>
      </c>
      <c r="D1135">
        <f ca="1">Format!J1135</f>
        <v>2.7138670874327138E-10</v>
      </c>
      <c r="E1135" s="6" t="s">
        <v>1</v>
      </c>
      <c r="F1135" t="str">
        <f>Format!I1135</f>
        <v>HFC-236fa</v>
      </c>
      <c r="G1135">
        <v>2013</v>
      </c>
      <c r="H1135">
        <f ca="1">Format!K1135</f>
        <v>4</v>
      </c>
      <c r="I1135">
        <f t="shared" ca="1" si="36"/>
        <v>2</v>
      </c>
      <c r="J1135">
        <v>1</v>
      </c>
      <c r="K1135">
        <f ca="1">Format!L1135</f>
        <v>4</v>
      </c>
      <c r="L1135">
        <v>1</v>
      </c>
      <c r="M1135">
        <f t="shared" ca="1" si="35"/>
        <v>2.7138670874327138E-10</v>
      </c>
    </row>
    <row r="1136" spans="1:13">
      <c r="A1136" s="6" t="s">
        <v>1525</v>
      </c>
      <c r="B1136">
        <f>Format!H1136</f>
        <v>335311</v>
      </c>
      <c r="C1136" t="str">
        <f>Format!G1136</f>
        <v>US</v>
      </c>
      <c r="D1136">
        <f ca="1">Format!J1136</f>
        <v>4.2169863486715767E-2</v>
      </c>
      <c r="E1136" s="6" t="s">
        <v>1</v>
      </c>
      <c r="F1136" t="str">
        <f>Format!I1136</f>
        <v>CO2</v>
      </c>
      <c r="G1136">
        <v>2013</v>
      </c>
      <c r="H1136">
        <f ca="1">Format!K1136</f>
        <v>4</v>
      </c>
      <c r="I1136">
        <f t="shared" ca="1" si="36"/>
        <v>2</v>
      </c>
      <c r="J1136">
        <v>1</v>
      </c>
      <c r="K1136">
        <f ca="1">Format!L1136</f>
        <v>4</v>
      </c>
      <c r="L1136">
        <v>1</v>
      </c>
      <c r="M1136">
        <f t="shared" ca="1" si="35"/>
        <v>4.2169863486715767E-2</v>
      </c>
    </row>
    <row r="1137" spans="1:13">
      <c r="A1137" s="6" t="s">
        <v>1525</v>
      </c>
      <c r="B1137">
        <f>Format!H1137</f>
        <v>335311</v>
      </c>
      <c r="C1137" t="str">
        <f>Format!G1137</f>
        <v>US</v>
      </c>
      <c r="D1137">
        <f ca="1">Format!J1137</f>
        <v>1.4172709239512812E-6</v>
      </c>
      <c r="E1137" s="6" t="s">
        <v>1</v>
      </c>
      <c r="F1137" t="str">
        <f>Format!I1137</f>
        <v>CH4</v>
      </c>
      <c r="G1137">
        <v>2013</v>
      </c>
      <c r="H1137">
        <f ca="1">Format!K1137</f>
        <v>4</v>
      </c>
      <c r="I1137">
        <f t="shared" ca="1" si="36"/>
        <v>2</v>
      </c>
      <c r="J1137">
        <v>1</v>
      </c>
      <c r="K1137">
        <f ca="1">Format!L1137</f>
        <v>4</v>
      </c>
      <c r="L1137">
        <v>1</v>
      </c>
      <c r="M1137">
        <f t="shared" ca="1" si="35"/>
        <v>1.4172709239512812E-6</v>
      </c>
    </row>
    <row r="1138" spans="1:13">
      <c r="A1138" s="6" t="s">
        <v>1525</v>
      </c>
      <c r="B1138">
        <f>Format!H1138</f>
        <v>335311</v>
      </c>
      <c r="C1138" t="str">
        <f>Format!G1138</f>
        <v>US</v>
      </c>
      <c r="D1138">
        <f ca="1">Format!J1138</f>
        <v>2.4749768793035001E-7</v>
      </c>
      <c r="E1138" s="6" t="s">
        <v>1</v>
      </c>
      <c r="F1138" t="str">
        <f>Format!I1138</f>
        <v>N2O</v>
      </c>
      <c r="G1138">
        <v>2013</v>
      </c>
      <c r="H1138">
        <f ca="1">Format!K1138</f>
        <v>4</v>
      </c>
      <c r="I1138">
        <f t="shared" ca="1" si="36"/>
        <v>2</v>
      </c>
      <c r="J1138">
        <v>1</v>
      </c>
      <c r="K1138">
        <f ca="1">Format!L1138</f>
        <v>4</v>
      </c>
      <c r="L1138">
        <v>1</v>
      </c>
      <c r="M1138">
        <f t="shared" ca="1" si="35"/>
        <v>2.4749768793035001E-7</v>
      </c>
    </row>
    <row r="1139" spans="1:13">
      <c r="A1139" s="6" t="s">
        <v>1525</v>
      </c>
      <c r="B1139">
        <f>Format!H1139</f>
        <v>335312</v>
      </c>
      <c r="C1139" t="str">
        <f>Format!G1139</f>
        <v>US</v>
      </c>
      <c r="D1139">
        <f ca="1">Format!J1139</f>
        <v>1.708915757904313E-2</v>
      </c>
      <c r="E1139" s="6" t="s">
        <v>1</v>
      </c>
      <c r="F1139" t="str">
        <f>Format!I1139</f>
        <v>CO2</v>
      </c>
      <c r="G1139">
        <v>2013</v>
      </c>
      <c r="H1139">
        <f ca="1">Format!K1139</f>
        <v>4</v>
      </c>
      <c r="I1139">
        <f t="shared" ca="1" si="36"/>
        <v>2</v>
      </c>
      <c r="J1139">
        <v>1</v>
      </c>
      <c r="K1139">
        <f ca="1">Format!L1139</f>
        <v>4</v>
      </c>
      <c r="L1139">
        <v>1</v>
      </c>
      <c r="M1139">
        <f t="shared" ca="1" si="35"/>
        <v>1.708915757904313E-2</v>
      </c>
    </row>
    <row r="1140" spans="1:13">
      <c r="A1140" s="6" t="s">
        <v>1525</v>
      </c>
      <c r="B1140">
        <f>Format!H1140</f>
        <v>335312</v>
      </c>
      <c r="C1140" t="str">
        <f>Format!G1140</f>
        <v>US</v>
      </c>
      <c r="D1140">
        <f ca="1">Format!J1140</f>
        <v>3.9998326682093364E-7</v>
      </c>
      <c r="E1140" s="6" t="s">
        <v>1</v>
      </c>
      <c r="F1140" t="str">
        <f>Format!I1140</f>
        <v>HFC-134a</v>
      </c>
      <c r="G1140">
        <v>2013</v>
      </c>
      <c r="H1140">
        <f ca="1">Format!K1140</f>
        <v>4</v>
      </c>
      <c r="I1140">
        <f t="shared" ca="1" si="36"/>
        <v>2</v>
      </c>
      <c r="J1140">
        <v>1</v>
      </c>
      <c r="K1140">
        <f ca="1">Format!L1140</f>
        <v>4</v>
      </c>
      <c r="L1140">
        <v>1</v>
      </c>
      <c r="M1140">
        <f t="shared" ca="1" si="35"/>
        <v>3.9998326682093364E-7</v>
      </c>
    </row>
    <row r="1141" spans="1:13">
      <c r="A1141" s="6" t="s">
        <v>1525</v>
      </c>
      <c r="B1141">
        <f>Format!H1141</f>
        <v>335312</v>
      </c>
      <c r="C1141" t="str">
        <f>Format!G1141</f>
        <v>US</v>
      </c>
      <c r="D1141">
        <f ca="1">Format!J1141</f>
        <v>3.7325633143618811E-7</v>
      </c>
      <c r="E1141" s="6" t="s">
        <v>1</v>
      </c>
      <c r="F1141" t="str">
        <f>Format!I1141</f>
        <v>CH4</v>
      </c>
      <c r="G1141">
        <v>2013</v>
      </c>
      <c r="H1141">
        <f ca="1">Format!K1141</f>
        <v>4</v>
      </c>
      <c r="I1141">
        <f t="shared" ca="1" si="36"/>
        <v>2</v>
      </c>
      <c r="J1141">
        <v>1</v>
      </c>
      <c r="K1141">
        <f ca="1">Format!L1141</f>
        <v>4</v>
      </c>
      <c r="L1141">
        <v>1</v>
      </c>
      <c r="M1141">
        <f t="shared" ca="1" si="35"/>
        <v>3.7325633143618811E-7</v>
      </c>
    </row>
    <row r="1142" spans="1:13">
      <c r="A1142" s="6" t="s">
        <v>1525</v>
      </c>
      <c r="B1142">
        <f>Format!H1142</f>
        <v>335312</v>
      </c>
      <c r="C1142" t="str">
        <f>Format!G1142</f>
        <v>US</v>
      </c>
      <c r="D1142">
        <f ca="1">Format!J1142</f>
        <v>3.5357736801675603E-8</v>
      </c>
      <c r="E1142" s="6" t="s">
        <v>1</v>
      </c>
      <c r="F1142" t="str">
        <f>Format!I1142</f>
        <v>HFC-125</v>
      </c>
      <c r="G1142">
        <v>2013</v>
      </c>
      <c r="H1142">
        <f ca="1">Format!K1142</f>
        <v>4</v>
      </c>
      <c r="I1142">
        <f t="shared" ca="1" si="36"/>
        <v>2</v>
      </c>
      <c r="J1142">
        <v>1</v>
      </c>
      <c r="K1142">
        <f ca="1">Format!L1142</f>
        <v>4</v>
      </c>
      <c r="L1142">
        <v>1</v>
      </c>
      <c r="M1142">
        <f t="shared" ca="1" si="35"/>
        <v>3.5357736801675603E-8</v>
      </c>
    </row>
    <row r="1143" spans="1:13">
      <c r="A1143" s="6" t="s">
        <v>1525</v>
      </c>
      <c r="B1143">
        <f>Format!H1143</f>
        <v>335312</v>
      </c>
      <c r="C1143" t="str">
        <f>Format!G1143</f>
        <v>US</v>
      </c>
      <c r="D1143">
        <f ca="1">Format!J1143</f>
        <v>1.117904957595886E-8</v>
      </c>
      <c r="E1143" s="6" t="s">
        <v>1</v>
      </c>
      <c r="F1143" t="str">
        <f>Format!I1143</f>
        <v>HFC-32</v>
      </c>
      <c r="G1143">
        <v>2013</v>
      </c>
      <c r="H1143">
        <f ca="1">Format!K1143</f>
        <v>4</v>
      </c>
      <c r="I1143">
        <f t="shared" ca="1" si="36"/>
        <v>2</v>
      </c>
      <c r="J1143">
        <v>1</v>
      </c>
      <c r="K1143">
        <f ca="1">Format!L1143</f>
        <v>4</v>
      </c>
      <c r="L1143">
        <v>1</v>
      </c>
      <c r="M1143">
        <f t="shared" ca="1" si="35"/>
        <v>1.117904957595886E-8</v>
      </c>
    </row>
    <row r="1144" spans="1:13">
      <c r="A1144" s="6" t="s">
        <v>1525</v>
      </c>
      <c r="B1144">
        <f>Format!H1144</f>
        <v>335312</v>
      </c>
      <c r="C1144" t="str">
        <f>Format!G1144</f>
        <v>US</v>
      </c>
      <c r="D1144">
        <f ca="1">Format!J1144</f>
        <v>2.2114260822240765E-8</v>
      </c>
      <c r="E1144" s="6" t="s">
        <v>1</v>
      </c>
      <c r="F1144" t="str">
        <f>Format!I1144</f>
        <v>HFC-143a</v>
      </c>
      <c r="G1144">
        <v>2013</v>
      </c>
      <c r="H1144">
        <f ca="1">Format!K1144</f>
        <v>4</v>
      </c>
      <c r="I1144">
        <f t="shared" ca="1" si="36"/>
        <v>2</v>
      </c>
      <c r="J1144">
        <v>1</v>
      </c>
      <c r="K1144">
        <f ca="1">Format!L1144</f>
        <v>4</v>
      </c>
      <c r="L1144">
        <v>1</v>
      </c>
      <c r="M1144">
        <f t="shared" ca="1" si="35"/>
        <v>2.2114260822240765E-8</v>
      </c>
    </row>
    <row r="1145" spans="1:13">
      <c r="A1145" s="6" t="s">
        <v>1525</v>
      </c>
      <c r="B1145">
        <f>Format!H1145</f>
        <v>335312</v>
      </c>
      <c r="C1145" t="str">
        <f>Format!G1145</f>
        <v>US</v>
      </c>
      <c r="D1145">
        <f ca="1">Format!J1145</f>
        <v>3.7947644863379011E-8</v>
      </c>
      <c r="E1145" s="6" t="s">
        <v>1</v>
      </c>
      <c r="F1145" t="str">
        <f>Format!I1145</f>
        <v>N2O</v>
      </c>
      <c r="G1145">
        <v>2013</v>
      </c>
      <c r="H1145">
        <f ca="1">Format!K1145</f>
        <v>4</v>
      </c>
      <c r="I1145">
        <f t="shared" ca="1" si="36"/>
        <v>2</v>
      </c>
      <c r="J1145">
        <v>1</v>
      </c>
      <c r="K1145">
        <f ca="1">Format!L1145</f>
        <v>4</v>
      </c>
      <c r="L1145">
        <v>1</v>
      </c>
      <c r="M1145">
        <f t="shared" ca="1" si="35"/>
        <v>3.7947644863379011E-8</v>
      </c>
    </row>
    <row r="1146" spans="1:13">
      <c r="A1146" s="6" t="s">
        <v>1525</v>
      </c>
      <c r="B1146">
        <f>Format!H1146</f>
        <v>335312</v>
      </c>
      <c r="C1146" t="str">
        <f>Format!G1146</f>
        <v>US</v>
      </c>
      <c r="D1146">
        <f ca="1">Format!J1146</f>
        <v>9.9996085656512778E-10</v>
      </c>
      <c r="E1146" s="6" t="s">
        <v>1</v>
      </c>
      <c r="F1146" t="str">
        <f>Format!I1146</f>
        <v>HFC-236fa</v>
      </c>
      <c r="G1146">
        <v>2013</v>
      </c>
      <c r="H1146">
        <f ca="1">Format!K1146</f>
        <v>4</v>
      </c>
      <c r="I1146">
        <f t="shared" ca="1" si="36"/>
        <v>2</v>
      </c>
      <c r="J1146">
        <v>1</v>
      </c>
      <c r="K1146">
        <f ca="1">Format!L1146</f>
        <v>4</v>
      </c>
      <c r="L1146">
        <v>1</v>
      </c>
      <c r="M1146">
        <f t="shared" ca="1" si="35"/>
        <v>9.9996085656512778E-10</v>
      </c>
    </row>
    <row r="1147" spans="1:13">
      <c r="A1147" s="6" t="s">
        <v>1525</v>
      </c>
      <c r="B1147">
        <f>Format!H1147</f>
        <v>335313</v>
      </c>
      <c r="C1147" t="str">
        <f>Format!G1147</f>
        <v>US</v>
      </c>
      <c r="D1147">
        <f ca="1">Format!J1147</f>
        <v>1.1735176451558039E-2</v>
      </c>
      <c r="E1147" s="6" t="s">
        <v>1</v>
      </c>
      <c r="F1147" t="str">
        <f>Format!I1147</f>
        <v>CO2</v>
      </c>
      <c r="G1147">
        <v>2013</v>
      </c>
      <c r="H1147">
        <f ca="1">Format!K1147</f>
        <v>4</v>
      </c>
      <c r="I1147">
        <f t="shared" ca="1" si="36"/>
        <v>2</v>
      </c>
      <c r="J1147">
        <v>1</v>
      </c>
      <c r="K1147">
        <f ca="1">Format!L1147</f>
        <v>4</v>
      </c>
      <c r="L1147">
        <v>1</v>
      </c>
      <c r="M1147">
        <f t="shared" ca="1" si="35"/>
        <v>1.1735176451558039E-2</v>
      </c>
    </row>
    <row r="1148" spans="1:13">
      <c r="A1148" s="6" t="s">
        <v>1525</v>
      </c>
      <c r="B1148">
        <f>Format!H1148</f>
        <v>335313</v>
      </c>
      <c r="C1148" t="str">
        <f>Format!G1148</f>
        <v>US</v>
      </c>
      <c r="D1148">
        <f ca="1">Format!J1148</f>
        <v>2.6250026459554593E-7</v>
      </c>
      <c r="E1148" s="6" t="s">
        <v>1</v>
      </c>
      <c r="F1148" t="str">
        <f>Format!I1148</f>
        <v>CH4</v>
      </c>
      <c r="G1148">
        <v>2013</v>
      </c>
      <c r="H1148">
        <f ca="1">Format!K1148</f>
        <v>4</v>
      </c>
      <c r="I1148">
        <f t="shared" ca="1" si="36"/>
        <v>2</v>
      </c>
      <c r="J1148">
        <v>1</v>
      </c>
      <c r="K1148">
        <f ca="1">Format!L1148</f>
        <v>4</v>
      </c>
      <c r="L1148">
        <v>1</v>
      </c>
      <c r="M1148">
        <f t="shared" ca="1" si="35"/>
        <v>2.6250026459554593E-7</v>
      </c>
    </row>
    <row r="1149" spans="1:13">
      <c r="A1149" s="6" t="s">
        <v>1525</v>
      </c>
      <c r="B1149">
        <f>Format!H1149</f>
        <v>335313</v>
      </c>
      <c r="C1149" t="str">
        <f>Format!G1149</f>
        <v>US</v>
      </c>
      <c r="D1149">
        <f ca="1">Format!J1149</f>
        <v>4.7866091259421534E-8</v>
      </c>
      <c r="E1149" s="6" t="s">
        <v>1</v>
      </c>
      <c r="F1149" t="str">
        <f>Format!I1149</f>
        <v>HFC-134a</v>
      </c>
      <c r="G1149">
        <v>2013</v>
      </c>
      <c r="H1149">
        <f ca="1">Format!K1149</f>
        <v>4</v>
      </c>
      <c r="I1149">
        <f t="shared" ca="1" si="36"/>
        <v>2</v>
      </c>
      <c r="J1149">
        <v>1</v>
      </c>
      <c r="K1149">
        <f ca="1">Format!L1149</f>
        <v>4</v>
      </c>
      <c r="L1149">
        <v>1</v>
      </c>
      <c r="M1149">
        <f t="shared" ca="1" si="35"/>
        <v>4.7866091259421534E-8</v>
      </c>
    </row>
    <row r="1150" spans="1:13">
      <c r="A1150" s="6" t="s">
        <v>1525</v>
      </c>
      <c r="B1150">
        <f>Format!H1150</f>
        <v>335313</v>
      </c>
      <c r="C1150" t="str">
        <f>Format!G1150</f>
        <v>US</v>
      </c>
      <c r="D1150">
        <f ca="1">Format!J1150</f>
        <v>2.7976201121287137E-8</v>
      </c>
      <c r="E1150" s="6" t="s">
        <v>1</v>
      </c>
      <c r="F1150" t="str">
        <f>Format!I1150</f>
        <v>N2O</v>
      </c>
      <c r="G1150">
        <v>2013</v>
      </c>
      <c r="H1150">
        <f ca="1">Format!K1150</f>
        <v>4</v>
      </c>
      <c r="I1150">
        <f t="shared" ca="1" si="36"/>
        <v>2</v>
      </c>
      <c r="J1150">
        <v>1</v>
      </c>
      <c r="K1150">
        <f ca="1">Format!L1150</f>
        <v>4</v>
      </c>
      <c r="L1150">
        <v>1</v>
      </c>
      <c r="M1150">
        <f t="shared" ca="1" si="35"/>
        <v>2.7976201121287137E-8</v>
      </c>
    </row>
    <row r="1151" spans="1:13">
      <c r="A1151" s="6" t="s">
        <v>1525</v>
      </c>
      <c r="B1151">
        <f>Format!H1151</f>
        <v>335313</v>
      </c>
      <c r="C1151" t="str">
        <f>Format!G1151</f>
        <v>US</v>
      </c>
      <c r="D1151">
        <f ca="1">Format!J1151</f>
        <v>4.2312686476289252E-9</v>
      </c>
      <c r="E1151" s="6" t="s">
        <v>1</v>
      </c>
      <c r="F1151" t="str">
        <f>Format!I1151</f>
        <v>HFC-125</v>
      </c>
      <c r="G1151">
        <v>2013</v>
      </c>
      <c r="H1151">
        <f ca="1">Format!K1151</f>
        <v>4</v>
      </c>
      <c r="I1151">
        <f t="shared" ca="1" si="36"/>
        <v>2</v>
      </c>
      <c r="J1151">
        <v>1</v>
      </c>
      <c r="K1151">
        <f ca="1">Format!L1151</f>
        <v>4</v>
      </c>
      <c r="L1151">
        <v>1</v>
      </c>
      <c r="M1151">
        <f t="shared" ca="1" si="35"/>
        <v>4.2312686476289252E-9</v>
      </c>
    </row>
    <row r="1152" spans="1:13">
      <c r="A1152" s="6" t="s">
        <v>1525</v>
      </c>
      <c r="B1152">
        <f>Format!H1152</f>
        <v>335313</v>
      </c>
      <c r="C1152" t="str">
        <f>Format!G1152</f>
        <v>US</v>
      </c>
      <c r="D1152">
        <f ca="1">Format!J1152</f>
        <v>1.3377994820868326E-9</v>
      </c>
      <c r="E1152" s="6" t="s">
        <v>1</v>
      </c>
      <c r="F1152" t="str">
        <f>Format!I1152</f>
        <v>HFC-32</v>
      </c>
      <c r="G1152">
        <v>2013</v>
      </c>
      <c r="H1152">
        <f ca="1">Format!K1152</f>
        <v>4</v>
      </c>
      <c r="I1152">
        <f t="shared" ca="1" si="36"/>
        <v>2</v>
      </c>
      <c r="J1152">
        <v>1</v>
      </c>
      <c r="K1152">
        <f ca="1">Format!L1152</f>
        <v>4</v>
      </c>
      <c r="L1152">
        <v>1</v>
      </c>
      <c r="M1152">
        <f t="shared" ca="1" si="35"/>
        <v>1.3377994820868326E-9</v>
      </c>
    </row>
    <row r="1153" spans="1:13">
      <c r="A1153" s="6" t="s">
        <v>1525</v>
      </c>
      <c r="B1153">
        <f>Format!H1153</f>
        <v>335313</v>
      </c>
      <c r="C1153" t="str">
        <f>Format!G1153</f>
        <v>US</v>
      </c>
      <c r="D1153">
        <f ca="1">Format!J1153</f>
        <v>2.6464187741281472E-9</v>
      </c>
      <c r="E1153" s="6" t="s">
        <v>1</v>
      </c>
      <c r="F1153" t="str">
        <f>Format!I1153</f>
        <v>HFC-143a</v>
      </c>
      <c r="G1153">
        <v>2013</v>
      </c>
      <c r="H1153">
        <f ca="1">Format!K1153</f>
        <v>4</v>
      </c>
      <c r="I1153">
        <f t="shared" ca="1" si="36"/>
        <v>2</v>
      </c>
      <c r="J1153">
        <v>1</v>
      </c>
      <c r="K1153">
        <f ca="1">Format!L1153</f>
        <v>4</v>
      </c>
      <c r="L1153">
        <v>1</v>
      </c>
      <c r="M1153">
        <f t="shared" ca="1" si="35"/>
        <v>2.6464187741281472E-9</v>
      </c>
    </row>
    <row r="1154" spans="1:13">
      <c r="A1154" s="6" t="s">
        <v>1525</v>
      </c>
      <c r="B1154">
        <f>Format!H1154</f>
        <v>335313</v>
      </c>
      <c r="C1154" t="str">
        <f>Format!G1154</f>
        <v>US</v>
      </c>
      <c r="D1154">
        <f ca="1">Format!J1154</f>
        <v>1.1966555000318001E-10</v>
      </c>
      <c r="E1154" s="6" t="s">
        <v>1</v>
      </c>
      <c r="F1154" t="str">
        <f>Format!I1154</f>
        <v>HFC-236fa</v>
      </c>
      <c r="G1154">
        <v>2013</v>
      </c>
      <c r="H1154">
        <f ca="1">Format!K1154</f>
        <v>4</v>
      </c>
      <c r="I1154">
        <f t="shared" ca="1" si="36"/>
        <v>2</v>
      </c>
      <c r="J1154">
        <v>1</v>
      </c>
      <c r="K1154">
        <f ca="1">Format!L1154</f>
        <v>4</v>
      </c>
      <c r="L1154">
        <v>1</v>
      </c>
      <c r="M1154">
        <f t="shared" ca="1" si="35"/>
        <v>1.1966555000318001E-10</v>
      </c>
    </row>
    <row r="1155" spans="1:13">
      <c r="A1155" s="6" t="s">
        <v>1525</v>
      </c>
      <c r="B1155">
        <f>Format!H1155</f>
        <v>335314</v>
      </c>
      <c r="C1155" t="str">
        <f>Format!G1155</f>
        <v>US</v>
      </c>
      <c r="D1155">
        <f ca="1">Format!J1155</f>
        <v>8.6688114605910568E-3</v>
      </c>
      <c r="E1155" s="6" t="s">
        <v>1</v>
      </c>
      <c r="F1155" t="str">
        <f>Format!I1155</f>
        <v>CO2</v>
      </c>
      <c r="G1155">
        <v>2013</v>
      </c>
      <c r="H1155">
        <f ca="1">Format!K1155</f>
        <v>4</v>
      </c>
      <c r="I1155">
        <f t="shared" ca="1" si="36"/>
        <v>2</v>
      </c>
      <c r="J1155">
        <v>1</v>
      </c>
      <c r="K1155">
        <f ca="1">Format!L1155</f>
        <v>4</v>
      </c>
      <c r="L1155">
        <v>1</v>
      </c>
      <c r="M1155">
        <f t="shared" ca="1" si="35"/>
        <v>8.6688114605910568E-3</v>
      </c>
    </row>
    <row r="1156" spans="1:13">
      <c r="A1156" s="6" t="s">
        <v>1525</v>
      </c>
      <c r="B1156">
        <f>Format!H1156</f>
        <v>335314</v>
      </c>
      <c r="C1156" t="str">
        <f>Format!G1156</f>
        <v>US</v>
      </c>
      <c r="D1156">
        <f ca="1">Format!J1156</f>
        <v>1.7868536319586439E-7</v>
      </c>
      <c r="E1156" s="6" t="s">
        <v>1</v>
      </c>
      <c r="F1156" t="str">
        <f>Format!I1156</f>
        <v>CH4</v>
      </c>
      <c r="G1156">
        <v>2013</v>
      </c>
      <c r="H1156">
        <f ca="1">Format!K1156</f>
        <v>4</v>
      </c>
      <c r="I1156">
        <f t="shared" ca="1" si="36"/>
        <v>2</v>
      </c>
      <c r="J1156">
        <v>1</v>
      </c>
      <c r="K1156">
        <f ca="1">Format!L1156</f>
        <v>4</v>
      </c>
      <c r="L1156">
        <v>1</v>
      </c>
      <c r="M1156">
        <f t="shared" ref="M1156:M1219" ca="1" si="37">IFERROR(D1156,"")</f>
        <v>1.7868536319586439E-7</v>
      </c>
    </row>
    <row r="1157" spans="1:13">
      <c r="A1157" s="6" t="s">
        <v>1525</v>
      </c>
      <c r="B1157">
        <f>Format!H1157</f>
        <v>335314</v>
      </c>
      <c r="C1157" t="str">
        <f>Format!G1157</f>
        <v>US</v>
      </c>
      <c r="D1157">
        <f ca="1">Format!J1157</f>
        <v>1.5945568255880065E-8</v>
      </c>
      <c r="E1157" s="6" t="s">
        <v>1</v>
      </c>
      <c r="F1157" t="str">
        <f>Format!I1157</f>
        <v>N2O</v>
      </c>
      <c r="G1157">
        <v>2013</v>
      </c>
      <c r="H1157">
        <f ca="1">Format!K1157</f>
        <v>4</v>
      </c>
      <c r="I1157">
        <f t="shared" ca="1" si="36"/>
        <v>2</v>
      </c>
      <c r="J1157">
        <v>1</v>
      </c>
      <c r="K1157">
        <f ca="1">Format!L1157</f>
        <v>4</v>
      </c>
      <c r="L1157">
        <v>1</v>
      </c>
      <c r="M1157">
        <f t="shared" ca="1" si="37"/>
        <v>1.5945568255880065E-8</v>
      </c>
    </row>
    <row r="1158" spans="1:13">
      <c r="A1158" s="6" t="s">
        <v>1525</v>
      </c>
      <c r="B1158">
        <f>Format!H1158</f>
        <v>335911</v>
      </c>
      <c r="C1158" t="str">
        <f>Format!G1158</f>
        <v>US</v>
      </c>
      <c r="D1158">
        <f ca="1">Format!J1158</f>
        <v>5.0026224435356544E-2</v>
      </c>
      <c r="E1158" s="6" t="s">
        <v>1</v>
      </c>
      <c r="F1158" t="str">
        <f>Format!I1158</f>
        <v>CO2</v>
      </c>
      <c r="G1158">
        <v>2013</v>
      </c>
      <c r="H1158">
        <f ca="1">Format!K1158</f>
        <v>4</v>
      </c>
      <c r="I1158">
        <f t="shared" ca="1" si="36"/>
        <v>2</v>
      </c>
      <c r="J1158">
        <v>1</v>
      </c>
      <c r="K1158">
        <f ca="1">Format!L1158</f>
        <v>4</v>
      </c>
      <c r="L1158">
        <v>1</v>
      </c>
      <c r="M1158">
        <f t="shared" ca="1" si="37"/>
        <v>5.0026224435356544E-2</v>
      </c>
    </row>
    <row r="1159" spans="1:13">
      <c r="A1159" s="6" t="s">
        <v>1525</v>
      </c>
      <c r="B1159">
        <f>Format!H1159</f>
        <v>335911</v>
      </c>
      <c r="C1159" t="str">
        <f>Format!G1159</f>
        <v>US</v>
      </c>
      <c r="D1159">
        <f ca="1">Format!J1159</f>
        <v>1.0946553252513307E-6</v>
      </c>
      <c r="E1159" s="6" t="s">
        <v>1</v>
      </c>
      <c r="F1159" t="str">
        <f>Format!I1159</f>
        <v>CH4</v>
      </c>
      <c r="G1159">
        <v>2013</v>
      </c>
      <c r="H1159">
        <f ca="1">Format!K1159</f>
        <v>4</v>
      </c>
      <c r="I1159">
        <f t="shared" ca="1" si="36"/>
        <v>2</v>
      </c>
      <c r="J1159">
        <v>1</v>
      </c>
      <c r="K1159">
        <f ca="1">Format!L1159</f>
        <v>4</v>
      </c>
      <c r="L1159">
        <v>1</v>
      </c>
      <c r="M1159">
        <f t="shared" ca="1" si="37"/>
        <v>1.0946553252513307E-6</v>
      </c>
    </row>
    <row r="1160" spans="1:13">
      <c r="A1160" s="6" t="s">
        <v>1525</v>
      </c>
      <c r="B1160">
        <f>Format!H1160</f>
        <v>335911</v>
      </c>
      <c r="C1160" t="str">
        <f>Format!G1160</f>
        <v>US</v>
      </c>
      <c r="D1160">
        <f ca="1">Format!J1160</f>
        <v>1.117059515502532E-7</v>
      </c>
      <c r="E1160" s="6" t="s">
        <v>1</v>
      </c>
      <c r="F1160" t="str">
        <f>Format!I1160</f>
        <v>N2O</v>
      </c>
      <c r="G1160">
        <v>2013</v>
      </c>
      <c r="H1160">
        <f ca="1">Format!K1160</f>
        <v>4</v>
      </c>
      <c r="I1160">
        <f t="shared" ca="1" si="36"/>
        <v>2</v>
      </c>
      <c r="J1160">
        <v>1</v>
      </c>
      <c r="K1160">
        <f ca="1">Format!L1160</f>
        <v>4</v>
      </c>
      <c r="L1160">
        <v>1</v>
      </c>
      <c r="M1160">
        <f t="shared" ca="1" si="37"/>
        <v>1.117059515502532E-7</v>
      </c>
    </row>
    <row r="1161" spans="1:13">
      <c r="A1161" s="6" t="s">
        <v>1525</v>
      </c>
      <c r="B1161">
        <f>Format!H1161</f>
        <v>335912</v>
      </c>
      <c r="C1161" t="str">
        <f>Format!G1161</f>
        <v>US</v>
      </c>
      <c r="D1161">
        <f ca="1">Format!J1161</f>
        <v>6.8466860574229165E-3</v>
      </c>
      <c r="E1161" s="6" t="s">
        <v>1</v>
      </c>
      <c r="F1161" t="str">
        <f>Format!I1161</f>
        <v>CO2</v>
      </c>
      <c r="G1161">
        <v>2013</v>
      </c>
      <c r="H1161">
        <f ca="1">Format!K1161</f>
        <v>4</v>
      </c>
      <c r="I1161">
        <f t="shared" ca="1" si="36"/>
        <v>2</v>
      </c>
      <c r="J1161">
        <v>1</v>
      </c>
      <c r="K1161">
        <f ca="1">Format!L1161</f>
        <v>4</v>
      </c>
      <c r="L1161">
        <v>1</v>
      </c>
      <c r="M1161">
        <f t="shared" ca="1" si="37"/>
        <v>6.8466860574229165E-3</v>
      </c>
    </row>
    <row r="1162" spans="1:13">
      <c r="A1162" s="6" t="s">
        <v>1525</v>
      </c>
      <c r="B1162">
        <f>Format!H1162</f>
        <v>335912</v>
      </c>
      <c r="C1162" t="str">
        <f>Format!G1162</f>
        <v>US</v>
      </c>
      <c r="D1162">
        <f ca="1">Format!J1162</f>
        <v>1.611750754712535E-7</v>
      </c>
      <c r="E1162" s="6" t="s">
        <v>1</v>
      </c>
      <c r="F1162" t="str">
        <f>Format!I1162</f>
        <v>HFC-134a</v>
      </c>
      <c r="G1162">
        <v>2013</v>
      </c>
      <c r="H1162">
        <f ca="1">Format!K1162</f>
        <v>4</v>
      </c>
      <c r="I1162">
        <f t="shared" ca="1" si="36"/>
        <v>2</v>
      </c>
      <c r="J1162">
        <v>1</v>
      </c>
      <c r="K1162">
        <f ca="1">Format!L1162</f>
        <v>4</v>
      </c>
      <c r="L1162">
        <v>1</v>
      </c>
      <c r="M1162">
        <f t="shared" ca="1" si="37"/>
        <v>1.611750754712535E-7</v>
      </c>
    </row>
    <row r="1163" spans="1:13">
      <c r="A1163" s="6" t="s">
        <v>1525</v>
      </c>
      <c r="B1163">
        <f>Format!H1163</f>
        <v>335912</v>
      </c>
      <c r="C1163" t="str">
        <f>Format!G1163</f>
        <v>US</v>
      </c>
      <c r="D1163">
        <f ca="1">Format!J1163</f>
        <v>1.5256596421521884E-7</v>
      </c>
      <c r="E1163" s="6" t="s">
        <v>1</v>
      </c>
      <c r="F1163" t="str">
        <f>Format!I1163</f>
        <v>CH4</v>
      </c>
      <c r="G1163">
        <v>2013</v>
      </c>
      <c r="H1163">
        <f ca="1">Format!K1163</f>
        <v>4</v>
      </c>
      <c r="I1163">
        <f t="shared" ca="1" si="36"/>
        <v>2</v>
      </c>
      <c r="J1163">
        <v>1</v>
      </c>
      <c r="K1163">
        <f ca="1">Format!L1163</f>
        <v>4</v>
      </c>
      <c r="L1163">
        <v>1</v>
      </c>
      <c r="M1163">
        <f t="shared" ca="1" si="37"/>
        <v>1.5256596421521884E-7</v>
      </c>
    </row>
    <row r="1164" spans="1:13">
      <c r="A1164" s="6" t="s">
        <v>1525</v>
      </c>
      <c r="B1164">
        <f>Format!H1164</f>
        <v>335912</v>
      </c>
      <c r="C1164" t="str">
        <f>Format!G1164</f>
        <v>US</v>
      </c>
      <c r="D1164">
        <f ca="1">Format!J1164</f>
        <v>1.4247560761220645E-8</v>
      </c>
      <c r="E1164" s="6" t="s">
        <v>1</v>
      </c>
      <c r="F1164" t="str">
        <f>Format!I1164</f>
        <v>HFC-125</v>
      </c>
      <c r="G1164">
        <v>2013</v>
      </c>
      <c r="H1164">
        <f ca="1">Format!K1164</f>
        <v>4</v>
      </c>
      <c r="I1164">
        <f t="shared" ca="1" si="36"/>
        <v>2</v>
      </c>
      <c r="J1164">
        <v>1</v>
      </c>
      <c r="K1164">
        <f ca="1">Format!L1164</f>
        <v>4</v>
      </c>
      <c r="L1164">
        <v>1</v>
      </c>
      <c r="M1164">
        <f t="shared" ca="1" si="37"/>
        <v>1.4247560761220645E-8</v>
      </c>
    </row>
    <row r="1165" spans="1:13">
      <c r="A1165" s="6" t="s">
        <v>1525</v>
      </c>
      <c r="B1165">
        <f>Format!H1165</f>
        <v>335912</v>
      </c>
      <c r="C1165" t="str">
        <f>Format!G1165</f>
        <v>US</v>
      </c>
      <c r="D1165">
        <f ca="1">Format!J1165</f>
        <v>4.5046488404943318E-9</v>
      </c>
      <c r="E1165" s="6" t="s">
        <v>1</v>
      </c>
      <c r="F1165" t="str">
        <f>Format!I1165</f>
        <v>HFC-32</v>
      </c>
      <c r="G1165">
        <v>2013</v>
      </c>
      <c r="H1165">
        <f ca="1">Format!K1165</f>
        <v>4</v>
      </c>
      <c r="I1165">
        <f t="shared" ca="1" si="36"/>
        <v>2</v>
      </c>
      <c r="J1165">
        <v>1</v>
      </c>
      <c r="K1165">
        <f ca="1">Format!L1165</f>
        <v>4</v>
      </c>
      <c r="L1165">
        <v>1</v>
      </c>
      <c r="M1165">
        <f t="shared" ca="1" si="37"/>
        <v>4.5046488404943318E-9</v>
      </c>
    </row>
    <row r="1166" spans="1:13">
      <c r="A1166" s="6" t="s">
        <v>1525</v>
      </c>
      <c r="B1166">
        <f>Format!H1166</f>
        <v>335912</v>
      </c>
      <c r="C1166" t="str">
        <f>Format!G1166</f>
        <v>US</v>
      </c>
      <c r="D1166">
        <f ca="1">Format!J1166</f>
        <v>8.9110419176892901E-9</v>
      </c>
      <c r="E1166" s="6" t="s">
        <v>1</v>
      </c>
      <c r="F1166" t="str">
        <f>Format!I1166</f>
        <v>HFC-143a</v>
      </c>
      <c r="G1166">
        <v>2013</v>
      </c>
      <c r="H1166">
        <f ca="1">Format!K1166</f>
        <v>4</v>
      </c>
      <c r="I1166">
        <f t="shared" ca="1" si="36"/>
        <v>2</v>
      </c>
      <c r="J1166">
        <v>1</v>
      </c>
      <c r="K1166">
        <f ca="1">Format!L1166</f>
        <v>4</v>
      </c>
      <c r="L1166">
        <v>1</v>
      </c>
      <c r="M1166">
        <f t="shared" ca="1" si="37"/>
        <v>8.9110419176892901E-9</v>
      </c>
    </row>
    <row r="1167" spans="1:13">
      <c r="A1167" s="6" t="s">
        <v>1525</v>
      </c>
      <c r="B1167">
        <f>Format!H1167</f>
        <v>335912</v>
      </c>
      <c r="C1167" t="str">
        <f>Format!G1167</f>
        <v>US</v>
      </c>
      <c r="D1167">
        <f ca="1">Format!J1167</f>
        <v>1.614075647705916E-8</v>
      </c>
      <c r="E1167" s="6" t="s">
        <v>1</v>
      </c>
      <c r="F1167" t="str">
        <f>Format!I1167</f>
        <v>N2O</v>
      </c>
      <c r="G1167">
        <v>2013</v>
      </c>
      <c r="H1167">
        <f ca="1">Format!K1167</f>
        <v>4</v>
      </c>
      <c r="I1167">
        <f t="shared" ca="1" si="36"/>
        <v>2</v>
      </c>
      <c r="J1167">
        <v>1</v>
      </c>
      <c r="K1167">
        <f ca="1">Format!L1167</f>
        <v>4</v>
      </c>
      <c r="L1167">
        <v>1</v>
      </c>
      <c r="M1167">
        <f t="shared" ca="1" si="37"/>
        <v>1.614075647705916E-8</v>
      </c>
    </row>
    <row r="1168" spans="1:13">
      <c r="A1168" s="6" t="s">
        <v>1525</v>
      </c>
      <c r="B1168">
        <f>Format!H1168</f>
        <v>335912</v>
      </c>
      <c r="C1168" t="str">
        <f>Format!G1168</f>
        <v>US</v>
      </c>
      <c r="D1168">
        <f ca="1">Format!J1168</f>
        <v>4.0293877242953891E-10</v>
      </c>
      <c r="E1168" s="6" t="s">
        <v>1</v>
      </c>
      <c r="F1168" t="str">
        <f>Format!I1168</f>
        <v>HFC-236fa</v>
      </c>
      <c r="G1168">
        <v>2013</v>
      </c>
      <c r="H1168">
        <f ca="1">Format!K1168</f>
        <v>4</v>
      </c>
      <c r="I1168">
        <f t="shared" ca="1" si="36"/>
        <v>2</v>
      </c>
      <c r="J1168">
        <v>1</v>
      </c>
      <c r="K1168">
        <f ca="1">Format!L1168</f>
        <v>4</v>
      </c>
      <c r="L1168">
        <v>1</v>
      </c>
      <c r="M1168">
        <f t="shared" ca="1" si="37"/>
        <v>4.0293877242953891E-10</v>
      </c>
    </row>
    <row r="1169" spans="1:13">
      <c r="A1169" s="6" t="s">
        <v>1525</v>
      </c>
      <c r="B1169">
        <f>Format!H1169</f>
        <v>335920</v>
      </c>
      <c r="C1169" t="str">
        <f>Format!G1169</f>
        <v>US</v>
      </c>
      <c r="D1169">
        <f ca="1">Format!J1169</f>
        <v>1.0712462146498652E-2</v>
      </c>
      <c r="E1169" s="6" t="s">
        <v>1</v>
      </c>
      <c r="F1169" t="str">
        <f>Format!I1169</f>
        <v>CO2</v>
      </c>
      <c r="G1169">
        <v>2013</v>
      </c>
      <c r="H1169">
        <f ca="1">Format!K1169</f>
        <v>4</v>
      </c>
      <c r="I1169">
        <f t="shared" ca="1" si="36"/>
        <v>2</v>
      </c>
      <c r="J1169">
        <v>1</v>
      </c>
      <c r="K1169">
        <f ca="1">Format!L1169</f>
        <v>4</v>
      </c>
      <c r="L1169">
        <v>1</v>
      </c>
      <c r="M1169">
        <f t="shared" ca="1" si="37"/>
        <v>1.0712462146498652E-2</v>
      </c>
    </row>
    <row r="1170" spans="1:13">
      <c r="A1170" s="6" t="s">
        <v>1525</v>
      </c>
      <c r="B1170">
        <f>Format!H1170</f>
        <v>335920</v>
      </c>
      <c r="C1170" t="str">
        <f>Format!G1170</f>
        <v>US</v>
      </c>
      <c r="D1170">
        <f ca="1">Format!J1170</f>
        <v>2.3546263639203403E-7</v>
      </c>
      <c r="E1170" s="6" t="s">
        <v>1</v>
      </c>
      <c r="F1170" t="str">
        <f>Format!I1170</f>
        <v>CH4</v>
      </c>
      <c r="G1170">
        <v>2013</v>
      </c>
      <c r="H1170">
        <f ca="1">Format!K1170</f>
        <v>4</v>
      </c>
      <c r="I1170">
        <f t="shared" ca="1" si="36"/>
        <v>2</v>
      </c>
      <c r="J1170">
        <v>1</v>
      </c>
      <c r="K1170">
        <f ca="1">Format!L1170</f>
        <v>4</v>
      </c>
      <c r="L1170">
        <v>1</v>
      </c>
      <c r="M1170">
        <f t="shared" ca="1" si="37"/>
        <v>2.3546263639203403E-7</v>
      </c>
    </row>
    <row r="1171" spans="1:13">
      <c r="A1171" s="6" t="s">
        <v>1525</v>
      </c>
      <c r="B1171">
        <f>Format!H1171</f>
        <v>335920</v>
      </c>
      <c r="C1171" t="str">
        <f>Format!G1171</f>
        <v>US</v>
      </c>
      <c r="D1171">
        <f ca="1">Format!J1171</f>
        <v>2.424795377300794E-8</v>
      </c>
      <c r="E1171" s="6" t="s">
        <v>1</v>
      </c>
      <c r="F1171" t="str">
        <f>Format!I1171</f>
        <v>N2O</v>
      </c>
      <c r="G1171">
        <v>2013</v>
      </c>
      <c r="H1171">
        <f ca="1">Format!K1171</f>
        <v>4</v>
      </c>
      <c r="I1171">
        <f t="shared" ca="1" si="36"/>
        <v>2</v>
      </c>
      <c r="J1171">
        <v>1</v>
      </c>
      <c r="K1171">
        <f ca="1">Format!L1171</f>
        <v>4</v>
      </c>
      <c r="L1171">
        <v>1</v>
      </c>
      <c r="M1171">
        <f t="shared" ca="1" si="37"/>
        <v>2.424795377300794E-8</v>
      </c>
    </row>
    <row r="1172" spans="1:13">
      <c r="A1172" s="6" t="s">
        <v>1525</v>
      </c>
      <c r="B1172">
        <f>Format!H1172</f>
        <v>335930</v>
      </c>
      <c r="C1172" t="str">
        <f>Format!G1172</f>
        <v>US</v>
      </c>
      <c r="D1172">
        <f ca="1">Format!J1172</f>
        <v>1.507112649737513E-2</v>
      </c>
      <c r="E1172" s="6" t="s">
        <v>1</v>
      </c>
      <c r="F1172" t="str">
        <f>Format!I1172</f>
        <v>CO2</v>
      </c>
      <c r="G1172">
        <v>2013</v>
      </c>
      <c r="H1172">
        <f ca="1">Format!K1172</f>
        <v>4</v>
      </c>
      <c r="I1172">
        <f t="shared" ca="1" si="36"/>
        <v>2</v>
      </c>
      <c r="J1172">
        <v>1</v>
      </c>
      <c r="K1172">
        <f ca="1">Format!L1172</f>
        <v>4</v>
      </c>
      <c r="L1172">
        <v>1</v>
      </c>
      <c r="M1172">
        <f t="shared" ca="1" si="37"/>
        <v>1.507112649737513E-2</v>
      </c>
    </row>
    <row r="1173" spans="1:13">
      <c r="A1173" s="6" t="s">
        <v>1525</v>
      </c>
      <c r="B1173">
        <f>Format!H1173</f>
        <v>335930</v>
      </c>
      <c r="C1173" t="str">
        <f>Format!G1173</f>
        <v>US</v>
      </c>
      <c r="D1173">
        <f ca="1">Format!J1173</f>
        <v>3.2505919134906276E-7</v>
      </c>
      <c r="E1173" s="6" t="s">
        <v>1</v>
      </c>
      <c r="F1173" t="str">
        <f>Format!I1173</f>
        <v>CH4</v>
      </c>
      <c r="G1173">
        <v>2013</v>
      </c>
      <c r="H1173">
        <f ca="1">Format!K1173</f>
        <v>4</v>
      </c>
      <c r="I1173">
        <f t="shared" ca="1" si="36"/>
        <v>2</v>
      </c>
      <c r="J1173">
        <v>1</v>
      </c>
      <c r="K1173">
        <f ca="1">Format!L1173</f>
        <v>4</v>
      </c>
      <c r="L1173">
        <v>1</v>
      </c>
      <c r="M1173">
        <f t="shared" ca="1" si="37"/>
        <v>3.2505919134906276E-7</v>
      </c>
    </row>
    <row r="1174" spans="1:13">
      <c r="A1174" s="6" t="s">
        <v>1525</v>
      </c>
      <c r="B1174">
        <f>Format!H1174</f>
        <v>335930</v>
      </c>
      <c r="C1174" t="str">
        <f>Format!G1174</f>
        <v>US</v>
      </c>
      <c r="D1174">
        <f ca="1">Format!J1174</f>
        <v>1.5817085628531487E-7</v>
      </c>
      <c r="E1174" s="6" t="s">
        <v>1</v>
      </c>
      <c r="F1174" t="str">
        <f>Format!I1174</f>
        <v>HFC-134a</v>
      </c>
      <c r="G1174">
        <v>2013</v>
      </c>
      <c r="H1174">
        <f ca="1">Format!K1174</f>
        <v>4</v>
      </c>
      <c r="I1174">
        <f t="shared" ca="1" si="36"/>
        <v>2</v>
      </c>
      <c r="J1174">
        <v>1</v>
      </c>
      <c r="K1174">
        <f ca="1">Format!L1174</f>
        <v>4</v>
      </c>
      <c r="L1174">
        <v>1</v>
      </c>
      <c r="M1174">
        <f t="shared" ca="1" si="37"/>
        <v>1.5817085628531487E-7</v>
      </c>
    </row>
    <row r="1175" spans="1:13">
      <c r="A1175" s="6" t="s">
        <v>1525</v>
      </c>
      <c r="B1175">
        <f>Format!H1175</f>
        <v>335930</v>
      </c>
      <c r="C1175" t="str">
        <f>Format!G1175</f>
        <v>US</v>
      </c>
      <c r="D1175">
        <f ca="1">Format!J1175</f>
        <v>1.3981993673589162E-8</v>
      </c>
      <c r="E1175" s="6" t="s">
        <v>1</v>
      </c>
      <c r="F1175" t="str">
        <f>Format!I1175</f>
        <v>HFC-125</v>
      </c>
      <c r="G1175">
        <v>2013</v>
      </c>
      <c r="H1175">
        <f ca="1">Format!K1175</f>
        <v>4</v>
      </c>
      <c r="I1175">
        <f t="shared" ca="1" si="36"/>
        <v>2</v>
      </c>
      <c r="J1175">
        <v>1</v>
      </c>
      <c r="K1175">
        <f ca="1">Format!L1175</f>
        <v>4</v>
      </c>
      <c r="L1175">
        <v>1</v>
      </c>
      <c r="M1175">
        <f t="shared" ca="1" si="37"/>
        <v>1.3981993673589162E-8</v>
      </c>
    </row>
    <row r="1176" spans="1:13">
      <c r="A1176" s="6" t="s">
        <v>1525</v>
      </c>
      <c r="B1176">
        <f>Format!H1176</f>
        <v>335930</v>
      </c>
      <c r="C1176" t="str">
        <f>Format!G1176</f>
        <v>US</v>
      </c>
      <c r="D1176">
        <f ca="1">Format!J1176</f>
        <v>4.4206845399785058E-9</v>
      </c>
      <c r="E1176" s="6" t="s">
        <v>1</v>
      </c>
      <c r="F1176" t="str">
        <f>Format!I1176</f>
        <v>HFC-32</v>
      </c>
      <c r="G1176">
        <v>2013</v>
      </c>
      <c r="H1176">
        <f ca="1">Format!K1176</f>
        <v>4</v>
      </c>
      <c r="I1176">
        <f t="shared" ca="1" si="36"/>
        <v>2</v>
      </c>
      <c r="J1176">
        <v>1</v>
      </c>
      <c r="K1176">
        <f ca="1">Format!L1176</f>
        <v>4</v>
      </c>
      <c r="L1176">
        <v>1</v>
      </c>
      <c r="M1176">
        <f t="shared" ca="1" si="37"/>
        <v>4.4206845399785058E-9</v>
      </c>
    </row>
    <row r="1177" spans="1:13">
      <c r="A1177" s="6" t="s">
        <v>1525</v>
      </c>
      <c r="B1177">
        <f>Format!H1177</f>
        <v>335930</v>
      </c>
      <c r="C1177" t="str">
        <f>Format!G1177</f>
        <v>US</v>
      </c>
      <c r="D1177">
        <f ca="1">Format!J1177</f>
        <v>8.7449447527427155E-9</v>
      </c>
      <c r="E1177" s="6" t="s">
        <v>1</v>
      </c>
      <c r="F1177" t="str">
        <f>Format!I1177</f>
        <v>HFC-143a</v>
      </c>
      <c r="G1177">
        <v>2013</v>
      </c>
      <c r="H1177">
        <f ca="1">Format!K1177</f>
        <v>4</v>
      </c>
      <c r="I1177">
        <f t="shared" ca="1" si="36"/>
        <v>2</v>
      </c>
      <c r="J1177">
        <v>1</v>
      </c>
      <c r="K1177">
        <f ca="1">Format!L1177</f>
        <v>4</v>
      </c>
      <c r="L1177">
        <v>1</v>
      </c>
      <c r="M1177">
        <f t="shared" ca="1" si="37"/>
        <v>8.7449447527427155E-9</v>
      </c>
    </row>
    <row r="1178" spans="1:13">
      <c r="A1178" s="6" t="s">
        <v>1525</v>
      </c>
      <c r="B1178">
        <f>Format!H1178</f>
        <v>335930</v>
      </c>
      <c r="C1178" t="str">
        <f>Format!G1178</f>
        <v>US</v>
      </c>
      <c r="D1178">
        <f ca="1">Format!J1178</f>
        <v>3.2189035524091927E-8</v>
      </c>
      <c r="E1178" s="6" t="s">
        <v>1</v>
      </c>
      <c r="F1178" t="str">
        <f>Format!I1178</f>
        <v>N2O</v>
      </c>
      <c r="G1178">
        <v>2013</v>
      </c>
      <c r="H1178">
        <f ca="1">Format!K1178</f>
        <v>4</v>
      </c>
      <c r="I1178">
        <f t="shared" ca="1" si="36"/>
        <v>2</v>
      </c>
      <c r="J1178">
        <v>1</v>
      </c>
      <c r="K1178">
        <f ca="1">Format!L1178</f>
        <v>4</v>
      </c>
      <c r="L1178">
        <v>1</v>
      </c>
      <c r="M1178">
        <f t="shared" ca="1" si="37"/>
        <v>3.2189035524091927E-8</v>
      </c>
    </row>
    <row r="1179" spans="1:13">
      <c r="A1179" s="6" t="s">
        <v>1525</v>
      </c>
      <c r="B1179">
        <f>Format!H1179</f>
        <v>335930</v>
      </c>
      <c r="C1179" t="str">
        <f>Format!G1179</f>
        <v>US</v>
      </c>
      <c r="D1179">
        <f ca="1">Format!J1179</f>
        <v>3.9542820426413254E-10</v>
      </c>
      <c r="E1179" s="6" t="s">
        <v>1</v>
      </c>
      <c r="F1179" t="str">
        <f>Format!I1179</f>
        <v>HFC-236fa</v>
      </c>
      <c r="G1179">
        <v>2013</v>
      </c>
      <c r="H1179">
        <f ca="1">Format!K1179</f>
        <v>4</v>
      </c>
      <c r="I1179">
        <f t="shared" ca="1" si="36"/>
        <v>2</v>
      </c>
      <c r="J1179">
        <v>1</v>
      </c>
      <c r="K1179">
        <f ca="1">Format!L1179</f>
        <v>4</v>
      </c>
      <c r="L1179">
        <v>1</v>
      </c>
      <c r="M1179">
        <f t="shared" ca="1" si="37"/>
        <v>3.9542820426413254E-10</v>
      </c>
    </row>
    <row r="1180" spans="1:13">
      <c r="A1180" s="6" t="s">
        <v>1525</v>
      </c>
      <c r="B1180">
        <f>Format!H1180</f>
        <v>335991</v>
      </c>
      <c r="C1180" t="str">
        <f>Format!G1180</f>
        <v>US</v>
      </c>
      <c r="D1180">
        <f ca="1">Format!J1180</f>
        <v>0.11047689813736795</v>
      </c>
      <c r="E1180" s="6" t="s">
        <v>1</v>
      </c>
      <c r="F1180" t="str">
        <f>Format!I1180</f>
        <v>CO2</v>
      </c>
      <c r="G1180">
        <v>2013</v>
      </c>
      <c r="H1180">
        <f ca="1">Format!K1180</f>
        <v>4</v>
      </c>
      <c r="I1180">
        <f t="shared" ca="1" si="36"/>
        <v>2</v>
      </c>
      <c r="J1180">
        <v>1</v>
      </c>
      <c r="K1180">
        <f ca="1">Format!L1180</f>
        <v>4</v>
      </c>
      <c r="L1180">
        <v>1</v>
      </c>
      <c r="M1180">
        <f t="shared" ca="1" si="37"/>
        <v>0.11047689813736795</v>
      </c>
    </row>
    <row r="1181" spans="1:13">
      <c r="A1181" s="6" t="s">
        <v>1525</v>
      </c>
      <c r="B1181">
        <f>Format!H1181</f>
        <v>335991</v>
      </c>
      <c r="C1181" t="str">
        <f>Format!G1181</f>
        <v>US</v>
      </c>
      <c r="D1181">
        <f ca="1">Format!J1181</f>
        <v>2.4110644683578947E-6</v>
      </c>
      <c r="E1181" s="6" t="s">
        <v>1</v>
      </c>
      <c r="F1181" t="str">
        <f>Format!I1181</f>
        <v>CH4</v>
      </c>
      <c r="G1181">
        <v>2013</v>
      </c>
      <c r="H1181">
        <f ca="1">Format!K1181</f>
        <v>4</v>
      </c>
      <c r="I1181">
        <f t="shared" ca="1" si="36"/>
        <v>2</v>
      </c>
      <c r="J1181">
        <v>1</v>
      </c>
      <c r="K1181">
        <f ca="1">Format!L1181</f>
        <v>4</v>
      </c>
      <c r="L1181">
        <v>1</v>
      </c>
      <c r="M1181">
        <f t="shared" ca="1" si="37"/>
        <v>2.4110644683578947E-6</v>
      </c>
    </row>
    <row r="1182" spans="1:13">
      <c r="A1182" s="6" t="s">
        <v>1525</v>
      </c>
      <c r="B1182">
        <f>Format!H1182</f>
        <v>335991</v>
      </c>
      <c r="C1182" t="str">
        <f>Format!G1182</f>
        <v>US</v>
      </c>
      <c r="D1182">
        <f ca="1">Format!J1182</f>
        <v>2.4472021061723328E-7</v>
      </c>
      <c r="E1182" s="6" t="s">
        <v>1</v>
      </c>
      <c r="F1182" t="str">
        <f>Format!I1182</f>
        <v>N2O</v>
      </c>
      <c r="G1182">
        <v>2013</v>
      </c>
      <c r="H1182">
        <f ca="1">Format!K1182</f>
        <v>4</v>
      </c>
      <c r="I1182">
        <f t="shared" ca="1" si="36"/>
        <v>2</v>
      </c>
      <c r="J1182">
        <v>1</v>
      </c>
      <c r="K1182">
        <f ca="1">Format!L1182</f>
        <v>4</v>
      </c>
      <c r="L1182">
        <v>1</v>
      </c>
      <c r="M1182">
        <f t="shared" ca="1" si="37"/>
        <v>2.4472021061723328E-7</v>
      </c>
    </row>
    <row r="1183" spans="1:13">
      <c r="A1183" s="6" t="s">
        <v>1525</v>
      </c>
      <c r="B1183">
        <f>Format!H1183</f>
        <v>335999</v>
      </c>
      <c r="C1183" t="str">
        <f>Format!G1183</f>
        <v>US</v>
      </c>
      <c r="D1183">
        <f ca="1">Format!J1183</f>
        <v>7.7206254256827157E-3</v>
      </c>
      <c r="E1183" s="6" t="s">
        <v>1</v>
      </c>
      <c r="F1183" t="str">
        <f>Format!I1183</f>
        <v>CO2</v>
      </c>
      <c r="G1183">
        <v>2013</v>
      </c>
      <c r="H1183">
        <f ca="1">Format!K1183</f>
        <v>4</v>
      </c>
      <c r="I1183">
        <f t="shared" ca="1" si="36"/>
        <v>2</v>
      </c>
      <c r="J1183">
        <v>1</v>
      </c>
      <c r="K1183">
        <f ca="1">Format!L1183</f>
        <v>4</v>
      </c>
      <c r="L1183">
        <v>1</v>
      </c>
      <c r="M1183">
        <f t="shared" ca="1" si="37"/>
        <v>7.7206254256827157E-3</v>
      </c>
    </row>
    <row r="1184" spans="1:13">
      <c r="A1184" s="6" t="s">
        <v>1525</v>
      </c>
      <c r="B1184">
        <f>Format!H1184</f>
        <v>335999</v>
      </c>
      <c r="C1184" t="str">
        <f>Format!G1184</f>
        <v>US</v>
      </c>
      <c r="D1184">
        <f ca="1">Format!J1184</f>
        <v>1.6983660473390845E-7</v>
      </c>
      <c r="E1184" s="6" t="s">
        <v>1</v>
      </c>
      <c r="F1184" t="str">
        <f>Format!I1184</f>
        <v>CH4</v>
      </c>
      <c r="G1184">
        <v>2013</v>
      </c>
      <c r="H1184">
        <f ca="1">Format!K1184</f>
        <v>4</v>
      </c>
      <c r="I1184">
        <f t="shared" ca="1" si="36"/>
        <v>2</v>
      </c>
      <c r="J1184">
        <v>1</v>
      </c>
      <c r="K1184">
        <f ca="1">Format!L1184</f>
        <v>4</v>
      </c>
      <c r="L1184">
        <v>1</v>
      </c>
      <c r="M1184">
        <f t="shared" ca="1" si="37"/>
        <v>1.6983660473390845E-7</v>
      </c>
    </row>
    <row r="1185" spans="1:13">
      <c r="A1185" s="6" t="s">
        <v>1525</v>
      </c>
      <c r="B1185">
        <f>Format!H1185</f>
        <v>335999</v>
      </c>
      <c r="C1185" t="str">
        <f>Format!G1185</f>
        <v>US</v>
      </c>
      <c r="D1185">
        <f ca="1">Format!J1185</f>
        <v>1.7517800019315406E-8</v>
      </c>
      <c r="E1185" s="6" t="s">
        <v>1</v>
      </c>
      <c r="F1185" t="str">
        <f>Format!I1185</f>
        <v>N2O</v>
      </c>
      <c r="G1185">
        <v>2013</v>
      </c>
      <c r="H1185">
        <f ca="1">Format!K1185</f>
        <v>4</v>
      </c>
      <c r="I1185">
        <f t="shared" ca="1" si="36"/>
        <v>2</v>
      </c>
      <c r="J1185">
        <v>1</v>
      </c>
      <c r="K1185">
        <f ca="1">Format!L1185</f>
        <v>4</v>
      </c>
      <c r="L1185">
        <v>1</v>
      </c>
      <c r="M1185">
        <f t="shared" ca="1" si="37"/>
        <v>1.7517800019315406E-8</v>
      </c>
    </row>
    <row r="1186" spans="1:13">
      <c r="A1186" s="6" t="s">
        <v>1525</v>
      </c>
      <c r="B1186">
        <f>Format!H1186</f>
        <v>336111</v>
      </c>
      <c r="C1186" t="str">
        <f>Format!G1186</f>
        <v>US</v>
      </c>
      <c r="D1186">
        <f ca="1">Format!J1186</f>
        <v>1.366846060143953E-2</v>
      </c>
      <c r="E1186" s="6" t="s">
        <v>1</v>
      </c>
      <c r="F1186" t="str">
        <f>Format!I1186</f>
        <v>CO2</v>
      </c>
      <c r="G1186">
        <v>2013</v>
      </c>
      <c r="H1186">
        <f ca="1">Format!K1186</f>
        <v>4</v>
      </c>
      <c r="I1186">
        <f t="shared" ca="1" si="36"/>
        <v>2</v>
      </c>
      <c r="J1186">
        <v>1</v>
      </c>
      <c r="K1186">
        <f ca="1">Format!L1186</f>
        <v>4</v>
      </c>
      <c r="L1186">
        <v>1</v>
      </c>
      <c r="M1186">
        <f t="shared" ca="1" si="37"/>
        <v>1.366846060143953E-2</v>
      </c>
    </row>
    <row r="1187" spans="1:13">
      <c r="A1187" s="6" t="s">
        <v>1525</v>
      </c>
      <c r="B1187">
        <f>Format!H1187</f>
        <v>336111</v>
      </c>
      <c r="C1187" t="str">
        <f>Format!G1187</f>
        <v>US</v>
      </c>
      <c r="D1187">
        <f ca="1">Format!J1187</f>
        <v>1.9949161700532519E-6</v>
      </c>
      <c r="E1187" s="6" t="s">
        <v>1</v>
      </c>
      <c r="F1187" t="str">
        <f>Format!I1187</f>
        <v>HFC-134a</v>
      </c>
      <c r="G1187">
        <v>2013</v>
      </c>
      <c r="H1187">
        <f ca="1">Format!K1187</f>
        <v>4</v>
      </c>
      <c r="I1187">
        <f t="shared" ca="1" si="36"/>
        <v>2</v>
      </c>
      <c r="J1187">
        <v>1</v>
      </c>
      <c r="K1187">
        <f ca="1">Format!L1187</f>
        <v>4</v>
      </c>
      <c r="L1187">
        <v>1</v>
      </c>
      <c r="M1187">
        <f t="shared" ca="1" si="37"/>
        <v>1.9949161700532519E-6</v>
      </c>
    </row>
    <row r="1188" spans="1:13">
      <c r="A1188" s="6" t="s">
        <v>1525</v>
      </c>
      <c r="B1188">
        <f>Format!H1188</f>
        <v>336111</v>
      </c>
      <c r="C1188" t="str">
        <f>Format!G1188</f>
        <v>US</v>
      </c>
      <c r="D1188">
        <f ca="1">Format!J1188</f>
        <v>1.7634667930678049E-7</v>
      </c>
      <c r="E1188" s="6" t="s">
        <v>1</v>
      </c>
      <c r="F1188" t="str">
        <f>Format!I1188</f>
        <v>HFC-125</v>
      </c>
      <c r="G1188">
        <v>2013</v>
      </c>
      <c r="H1188">
        <f ca="1">Format!K1188</f>
        <v>4</v>
      </c>
      <c r="I1188">
        <f t="shared" ca="1" si="36"/>
        <v>2</v>
      </c>
      <c r="J1188">
        <v>1</v>
      </c>
      <c r="K1188">
        <f ca="1">Format!L1188</f>
        <v>4</v>
      </c>
      <c r="L1188">
        <v>1</v>
      </c>
      <c r="M1188">
        <f t="shared" ca="1" si="37"/>
        <v>1.7634667930678049E-7</v>
      </c>
    </row>
    <row r="1189" spans="1:13">
      <c r="A1189" s="6" t="s">
        <v>1525</v>
      </c>
      <c r="B1189">
        <f>Format!H1189</f>
        <v>336111</v>
      </c>
      <c r="C1189" t="str">
        <f>Format!G1189</f>
        <v>US</v>
      </c>
      <c r="D1189">
        <f ca="1">Format!J1189</f>
        <v>5.5755499329153723E-8</v>
      </c>
      <c r="E1189" s="6" t="s">
        <v>1</v>
      </c>
      <c r="F1189" t="str">
        <f>Format!I1189</f>
        <v>HFC-32</v>
      </c>
      <c r="G1189">
        <v>2013</v>
      </c>
      <c r="H1189">
        <f ca="1">Format!K1189</f>
        <v>4</v>
      </c>
      <c r="I1189">
        <f t="shared" ca="1" si="36"/>
        <v>2</v>
      </c>
      <c r="J1189">
        <v>1</v>
      </c>
      <c r="K1189">
        <f ca="1">Format!L1189</f>
        <v>4</v>
      </c>
      <c r="L1189">
        <v>1</v>
      </c>
      <c r="M1189">
        <f t="shared" ca="1" si="37"/>
        <v>5.5755499329153723E-8</v>
      </c>
    </row>
    <row r="1190" spans="1:13">
      <c r="A1190" s="6" t="s">
        <v>1525</v>
      </c>
      <c r="B1190">
        <f>Format!H1190</f>
        <v>336111</v>
      </c>
      <c r="C1190" t="str">
        <f>Format!G1190</f>
        <v>US</v>
      </c>
      <c r="D1190">
        <f ca="1">Format!J1190</f>
        <v>1.1029485521656417E-7</v>
      </c>
      <c r="E1190" s="6" t="s">
        <v>1</v>
      </c>
      <c r="F1190" t="str">
        <f>Format!I1190</f>
        <v>HFC-143a</v>
      </c>
      <c r="G1190">
        <v>2013</v>
      </c>
      <c r="H1190">
        <f ca="1">Format!K1190</f>
        <v>4</v>
      </c>
      <c r="I1190">
        <f t="shared" ca="1" si="36"/>
        <v>2</v>
      </c>
      <c r="J1190">
        <v>1</v>
      </c>
      <c r="K1190">
        <f ca="1">Format!L1190</f>
        <v>4</v>
      </c>
      <c r="L1190">
        <v>1</v>
      </c>
      <c r="M1190">
        <f t="shared" ca="1" si="37"/>
        <v>1.1029485521656417E-7</v>
      </c>
    </row>
    <row r="1191" spans="1:13">
      <c r="A1191" s="6" t="s">
        <v>1525</v>
      </c>
      <c r="B1191">
        <f>Format!H1191</f>
        <v>336111</v>
      </c>
      <c r="C1191" t="str">
        <f>Format!G1191</f>
        <v>US</v>
      </c>
      <c r="D1191">
        <f ca="1">Format!J1191</f>
        <v>2.9027517712033459E-7</v>
      </c>
      <c r="E1191" s="6" t="s">
        <v>1</v>
      </c>
      <c r="F1191" t="str">
        <f>Format!I1191</f>
        <v>CH4</v>
      </c>
      <c r="G1191">
        <v>2013</v>
      </c>
      <c r="H1191">
        <f ca="1">Format!K1191</f>
        <v>4</v>
      </c>
      <c r="I1191">
        <f t="shared" ca="1" si="36"/>
        <v>2</v>
      </c>
      <c r="J1191">
        <v>1</v>
      </c>
      <c r="K1191">
        <f ca="1">Format!L1191</f>
        <v>4</v>
      </c>
      <c r="L1191">
        <v>1</v>
      </c>
      <c r="M1191">
        <f t="shared" ca="1" si="37"/>
        <v>2.9027517712033459E-7</v>
      </c>
    </row>
    <row r="1192" spans="1:13">
      <c r="A1192" s="6" t="s">
        <v>1525</v>
      </c>
      <c r="B1192">
        <f>Format!H1192</f>
        <v>336111</v>
      </c>
      <c r="C1192" t="str">
        <f>Format!G1192</f>
        <v>US</v>
      </c>
      <c r="D1192">
        <f ca="1">Format!J1192</f>
        <v>2.7882124564689054E-8</v>
      </c>
      <c r="E1192" s="6" t="s">
        <v>1</v>
      </c>
      <c r="F1192" t="str">
        <f>Format!I1192</f>
        <v>N2O</v>
      </c>
      <c r="G1192">
        <v>2013</v>
      </c>
      <c r="H1192">
        <f ca="1">Format!K1192</f>
        <v>4</v>
      </c>
      <c r="I1192">
        <f t="shared" ref="I1192:I1255" ca="1" si="38">IF(H1192=2,1,2)</f>
        <v>2</v>
      </c>
      <c r="J1192">
        <v>1</v>
      </c>
      <c r="K1192">
        <f ca="1">Format!L1192</f>
        <v>4</v>
      </c>
      <c r="L1192">
        <v>1</v>
      </c>
      <c r="M1192">
        <f t="shared" ca="1" si="37"/>
        <v>2.7882124564689054E-8</v>
      </c>
    </row>
    <row r="1193" spans="1:13">
      <c r="A1193" s="6" t="s">
        <v>1525</v>
      </c>
      <c r="B1193">
        <f>Format!H1193</f>
        <v>336111</v>
      </c>
      <c r="C1193" t="str">
        <f>Format!G1193</f>
        <v>US</v>
      </c>
      <c r="D1193">
        <f ca="1">Format!J1193</f>
        <v>4.9873038390756799E-9</v>
      </c>
      <c r="E1193" s="6" t="s">
        <v>1</v>
      </c>
      <c r="F1193" t="str">
        <f>Format!I1193</f>
        <v>HFC-236fa</v>
      </c>
      <c r="G1193">
        <v>2013</v>
      </c>
      <c r="H1193">
        <f ca="1">Format!K1193</f>
        <v>4</v>
      </c>
      <c r="I1193">
        <f t="shared" ca="1" si="38"/>
        <v>2</v>
      </c>
      <c r="J1193">
        <v>1</v>
      </c>
      <c r="K1193">
        <f ca="1">Format!L1193</f>
        <v>4</v>
      </c>
      <c r="L1193">
        <v>1</v>
      </c>
      <c r="M1193">
        <f t="shared" ca="1" si="37"/>
        <v>4.9873038390756799E-9</v>
      </c>
    </row>
    <row r="1194" spans="1:13">
      <c r="A1194" s="6" t="s">
        <v>1525</v>
      </c>
      <c r="B1194">
        <f>Format!H1194</f>
        <v>336112</v>
      </c>
      <c r="C1194" t="str">
        <f>Format!G1194</f>
        <v>US</v>
      </c>
      <c r="D1194">
        <f ca="1">Format!J1194</f>
        <v>8.6491287047600878E-3</v>
      </c>
      <c r="E1194" s="6" t="s">
        <v>1</v>
      </c>
      <c r="F1194" t="str">
        <f>Format!I1194</f>
        <v>CO2</v>
      </c>
      <c r="G1194">
        <v>2013</v>
      </c>
      <c r="H1194">
        <f ca="1">Format!K1194</f>
        <v>4</v>
      </c>
      <c r="I1194">
        <f t="shared" ca="1" si="38"/>
        <v>2</v>
      </c>
      <c r="J1194">
        <v>1</v>
      </c>
      <c r="K1194">
        <f ca="1">Format!L1194</f>
        <v>4</v>
      </c>
      <c r="L1194">
        <v>1</v>
      </c>
      <c r="M1194">
        <f t="shared" ca="1" si="37"/>
        <v>8.6491287047600878E-3</v>
      </c>
    </row>
    <row r="1195" spans="1:13">
      <c r="A1195" s="6" t="s">
        <v>1525</v>
      </c>
      <c r="B1195">
        <f>Format!H1195</f>
        <v>336112</v>
      </c>
      <c r="C1195" t="str">
        <f>Format!G1195</f>
        <v>US</v>
      </c>
      <c r="D1195">
        <f ca="1">Format!J1195</f>
        <v>1.7785277249771611E-6</v>
      </c>
      <c r="E1195" s="6" t="s">
        <v>1</v>
      </c>
      <c r="F1195" t="str">
        <f>Format!I1195</f>
        <v>HFC-134a</v>
      </c>
      <c r="G1195">
        <v>2013</v>
      </c>
      <c r="H1195">
        <f ca="1">Format!K1195</f>
        <v>4</v>
      </c>
      <c r="I1195">
        <f t="shared" ca="1" si="38"/>
        <v>2</v>
      </c>
      <c r="J1195">
        <v>1</v>
      </c>
      <c r="K1195">
        <f ca="1">Format!L1195</f>
        <v>4</v>
      </c>
      <c r="L1195">
        <v>1</v>
      </c>
      <c r="M1195">
        <f t="shared" ca="1" si="37"/>
        <v>1.7785277249771611E-6</v>
      </c>
    </row>
    <row r="1196" spans="1:13">
      <c r="A1196" s="6" t="s">
        <v>1525</v>
      </c>
      <c r="B1196">
        <f>Format!H1196</f>
        <v>336112</v>
      </c>
      <c r="C1196" t="str">
        <f>Format!G1196</f>
        <v>US</v>
      </c>
      <c r="D1196">
        <f ca="1">Format!J1196</f>
        <v>1.5721836489319404E-7</v>
      </c>
      <c r="E1196" s="6" t="s">
        <v>1</v>
      </c>
      <c r="F1196" t="str">
        <f>Format!I1196</f>
        <v>HFC-125</v>
      </c>
      <c r="G1196">
        <v>2013</v>
      </c>
      <c r="H1196">
        <f ca="1">Format!K1196</f>
        <v>4</v>
      </c>
      <c r="I1196">
        <f t="shared" ca="1" si="38"/>
        <v>2</v>
      </c>
      <c r="J1196">
        <v>1</v>
      </c>
      <c r="K1196">
        <f ca="1">Format!L1196</f>
        <v>4</v>
      </c>
      <c r="L1196">
        <v>1</v>
      </c>
      <c r="M1196">
        <f t="shared" ca="1" si="37"/>
        <v>1.5721836489319404E-7</v>
      </c>
    </row>
    <row r="1197" spans="1:13">
      <c r="A1197" s="6" t="s">
        <v>1525</v>
      </c>
      <c r="B1197">
        <f>Format!H1197</f>
        <v>336112</v>
      </c>
      <c r="C1197" t="str">
        <f>Format!G1197</f>
        <v>US</v>
      </c>
      <c r="D1197">
        <f ca="1">Format!J1197</f>
        <v>4.9707703444099294E-8</v>
      </c>
      <c r="E1197" s="6" t="s">
        <v>1</v>
      </c>
      <c r="F1197" t="str">
        <f>Format!I1197</f>
        <v>HFC-32</v>
      </c>
      <c r="G1197">
        <v>2013</v>
      </c>
      <c r="H1197">
        <f ca="1">Format!K1197</f>
        <v>4</v>
      </c>
      <c r="I1197">
        <f t="shared" ca="1" si="38"/>
        <v>2</v>
      </c>
      <c r="J1197">
        <v>1</v>
      </c>
      <c r="K1197">
        <f ca="1">Format!L1197</f>
        <v>4</v>
      </c>
      <c r="L1197">
        <v>1</v>
      </c>
      <c r="M1197">
        <f t="shared" ca="1" si="37"/>
        <v>4.9707703444099294E-8</v>
      </c>
    </row>
    <row r="1198" spans="1:13">
      <c r="A1198" s="6" t="s">
        <v>1525</v>
      </c>
      <c r="B1198">
        <f>Format!H1198</f>
        <v>336112</v>
      </c>
      <c r="C1198" t="str">
        <f>Format!G1198</f>
        <v>US</v>
      </c>
      <c r="D1198">
        <f ca="1">Format!J1198</f>
        <v>9.8331178457370917E-8</v>
      </c>
      <c r="E1198" s="6" t="s">
        <v>1</v>
      </c>
      <c r="F1198" t="str">
        <f>Format!I1198</f>
        <v>HFC-143a</v>
      </c>
      <c r="G1198">
        <v>2013</v>
      </c>
      <c r="H1198">
        <f ca="1">Format!K1198</f>
        <v>4</v>
      </c>
      <c r="I1198">
        <f t="shared" ca="1" si="38"/>
        <v>2</v>
      </c>
      <c r="J1198">
        <v>1</v>
      </c>
      <c r="K1198">
        <f ca="1">Format!L1198</f>
        <v>4</v>
      </c>
      <c r="L1198">
        <v>1</v>
      </c>
      <c r="M1198">
        <f t="shared" ca="1" si="37"/>
        <v>9.8331178457370917E-8</v>
      </c>
    </row>
    <row r="1199" spans="1:13">
      <c r="A1199" s="6" t="s">
        <v>1525</v>
      </c>
      <c r="B1199">
        <f>Format!H1199</f>
        <v>336112</v>
      </c>
      <c r="C1199" t="str">
        <f>Format!G1199</f>
        <v>US</v>
      </c>
      <c r="D1199">
        <f ca="1">Format!J1199</f>
        <v>1.8650313274201287E-7</v>
      </c>
      <c r="E1199" s="6" t="s">
        <v>1</v>
      </c>
      <c r="F1199" t="str">
        <f>Format!I1199</f>
        <v>CH4</v>
      </c>
      <c r="G1199">
        <v>2013</v>
      </c>
      <c r="H1199">
        <f ca="1">Format!K1199</f>
        <v>4</v>
      </c>
      <c r="I1199">
        <f t="shared" ca="1" si="38"/>
        <v>2</v>
      </c>
      <c r="J1199">
        <v>1</v>
      </c>
      <c r="K1199">
        <f ca="1">Format!L1199</f>
        <v>4</v>
      </c>
      <c r="L1199">
        <v>1</v>
      </c>
      <c r="M1199">
        <f t="shared" ca="1" si="37"/>
        <v>1.8650313274201287E-7</v>
      </c>
    </row>
    <row r="1200" spans="1:13">
      <c r="A1200" s="6" t="s">
        <v>1525</v>
      </c>
      <c r="B1200">
        <f>Format!H1200</f>
        <v>336112</v>
      </c>
      <c r="C1200" t="str">
        <f>Format!G1200</f>
        <v>US</v>
      </c>
      <c r="D1200">
        <f ca="1">Format!J1200</f>
        <v>1.8535920475771907E-8</v>
      </c>
      <c r="E1200" s="6" t="s">
        <v>1</v>
      </c>
      <c r="F1200" t="str">
        <f>Format!I1200</f>
        <v>N2O</v>
      </c>
      <c r="G1200">
        <v>2013</v>
      </c>
      <c r="H1200">
        <f ca="1">Format!K1200</f>
        <v>4</v>
      </c>
      <c r="I1200">
        <f t="shared" ca="1" si="38"/>
        <v>2</v>
      </c>
      <c r="J1200">
        <v>1</v>
      </c>
      <c r="K1200">
        <f ca="1">Format!L1200</f>
        <v>4</v>
      </c>
      <c r="L1200">
        <v>1</v>
      </c>
      <c r="M1200">
        <f t="shared" ca="1" si="37"/>
        <v>1.8535920475771907E-8</v>
      </c>
    </row>
    <row r="1201" spans="1:13">
      <c r="A1201" s="6" t="s">
        <v>1525</v>
      </c>
      <c r="B1201">
        <f>Format!H1201</f>
        <v>336112</v>
      </c>
      <c r="C1201" t="str">
        <f>Format!G1201</f>
        <v>US</v>
      </c>
      <c r="D1201">
        <f ca="1">Format!J1201</f>
        <v>4.4463312713758544E-9</v>
      </c>
      <c r="E1201" s="6" t="s">
        <v>1</v>
      </c>
      <c r="F1201" t="str">
        <f>Format!I1201</f>
        <v>HFC-236fa</v>
      </c>
      <c r="G1201">
        <v>2013</v>
      </c>
      <c r="H1201">
        <f ca="1">Format!K1201</f>
        <v>4</v>
      </c>
      <c r="I1201">
        <f t="shared" ca="1" si="38"/>
        <v>2</v>
      </c>
      <c r="J1201">
        <v>1</v>
      </c>
      <c r="K1201">
        <f ca="1">Format!L1201</f>
        <v>4</v>
      </c>
      <c r="L1201">
        <v>1</v>
      </c>
      <c r="M1201">
        <f t="shared" ca="1" si="37"/>
        <v>4.4463312713758544E-9</v>
      </c>
    </row>
    <row r="1202" spans="1:13">
      <c r="A1202" s="6" t="s">
        <v>1525</v>
      </c>
      <c r="B1202">
        <f>Format!H1202</f>
        <v>336120</v>
      </c>
      <c r="C1202" t="str">
        <f>Format!G1202</f>
        <v>US</v>
      </c>
      <c r="D1202">
        <f ca="1">Format!J1202</f>
        <v>1.6882650546360966E-2</v>
      </c>
      <c r="E1202" s="6" t="s">
        <v>1</v>
      </c>
      <c r="F1202" t="str">
        <f>Format!I1202</f>
        <v>CO2</v>
      </c>
      <c r="G1202">
        <v>2013</v>
      </c>
      <c r="H1202">
        <f ca="1">Format!K1202</f>
        <v>4</v>
      </c>
      <c r="I1202">
        <f t="shared" ca="1" si="38"/>
        <v>2</v>
      </c>
      <c r="J1202">
        <v>1</v>
      </c>
      <c r="K1202">
        <f ca="1">Format!L1202</f>
        <v>4</v>
      </c>
      <c r="L1202">
        <v>1</v>
      </c>
      <c r="M1202">
        <f t="shared" ca="1" si="37"/>
        <v>1.6882650546360966E-2</v>
      </c>
    </row>
    <row r="1203" spans="1:13">
      <c r="A1203" s="6" t="s">
        <v>1525</v>
      </c>
      <c r="B1203">
        <f>Format!H1203</f>
        <v>336120</v>
      </c>
      <c r="C1203" t="str">
        <f>Format!G1203</f>
        <v>US</v>
      </c>
      <c r="D1203">
        <f ca="1">Format!J1203</f>
        <v>4.770371599649549E-6</v>
      </c>
      <c r="E1203" s="6" t="s">
        <v>1</v>
      </c>
      <c r="F1203" t="str">
        <f>Format!I1203</f>
        <v>HFC-134a</v>
      </c>
      <c r="G1203">
        <v>2013</v>
      </c>
      <c r="H1203">
        <f ca="1">Format!K1203</f>
        <v>4</v>
      </c>
      <c r="I1203">
        <f t="shared" ca="1" si="38"/>
        <v>2</v>
      </c>
      <c r="J1203">
        <v>1</v>
      </c>
      <c r="K1203">
        <f ca="1">Format!L1203</f>
        <v>4</v>
      </c>
      <c r="L1203">
        <v>1</v>
      </c>
      <c r="M1203">
        <f t="shared" ca="1" si="37"/>
        <v>4.770371599649549E-6</v>
      </c>
    </row>
    <row r="1204" spans="1:13">
      <c r="A1204" s="6" t="s">
        <v>1525</v>
      </c>
      <c r="B1204">
        <f>Format!H1204</f>
        <v>336120</v>
      </c>
      <c r="C1204" t="str">
        <f>Format!G1204</f>
        <v>US</v>
      </c>
      <c r="D1204">
        <f ca="1">Format!J1204</f>
        <v>4.2169149926491225E-7</v>
      </c>
      <c r="E1204" s="6" t="s">
        <v>1</v>
      </c>
      <c r="F1204" t="str">
        <f>Format!I1204</f>
        <v>HFC-125</v>
      </c>
      <c r="G1204">
        <v>2013</v>
      </c>
      <c r="H1204">
        <f ca="1">Format!K1204</f>
        <v>4</v>
      </c>
      <c r="I1204">
        <f t="shared" ca="1" si="38"/>
        <v>2</v>
      </c>
      <c r="J1204">
        <v>1</v>
      </c>
      <c r="K1204">
        <f ca="1">Format!L1204</f>
        <v>4</v>
      </c>
      <c r="L1204">
        <v>1</v>
      </c>
      <c r="M1204">
        <f t="shared" ca="1" si="37"/>
        <v>4.2169149926491225E-7</v>
      </c>
    </row>
    <row r="1205" spans="1:13">
      <c r="A1205" s="6" t="s">
        <v>1525</v>
      </c>
      <c r="B1205">
        <f>Format!H1205</f>
        <v>336120</v>
      </c>
      <c r="C1205" t="str">
        <f>Format!G1205</f>
        <v>US</v>
      </c>
      <c r="D1205">
        <f ca="1">Format!J1205</f>
        <v>1.3332612894554587E-7</v>
      </c>
      <c r="E1205" s="6" t="s">
        <v>1</v>
      </c>
      <c r="F1205" t="str">
        <f>Format!I1205</f>
        <v>HFC-32</v>
      </c>
      <c r="G1205">
        <v>2013</v>
      </c>
      <c r="H1205">
        <f ca="1">Format!K1205</f>
        <v>4</v>
      </c>
      <c r="I1205">
        <f t="shared" ca="1" si="38"/>
        <v>2</v>
      </c>
      <c r="J1205">
        <v>1</v>
      </c>
      <c r="K1205">
        <f ca="1">Format!L1205</f>
        <v>4</v>
      </c>
      <c r="L1205">
        <v>1</v>
      </c>
      <c r="M1205">
        <f t="shared" ca="1" si="37"/>
        <v>1.3332612894554587E-7</v>
      </c>
    </row>
    <row r="1206" spans="1:13">
      <c r="A1206" s="6" t="s">
        <v>1525</v>
      </c>
      <c r="B1206">
        <f>Format!H1206</f>
        <v>336120</v>
      </c>
      <c r="C1206" t="str">
        <f>Format!G1206</f>
        <v>US</v>
      </c>
      <c r="D1206">
        <f ca="1">Format!J1206</f>
        <v>2.6374413762885667E-7</v>
      </c>
      <c r="E1206" s="6" t="s">
        <v>1</v>
      </c>
      <c r="F1206" t="str">
        <f>Format!I1206</f>
        <v>HFC-143a</v>
      </c>
      <c r="G1206">
        <v>2013</v>
      </c>
      <c r="H1206">
        <f ca="1">Format!K1206</f>
        <v>4</v>
      </c>
      <c r="I1206">
        <f t="shared" ca="1" si="38"/>
        <v>2</v>
      </c>
      <c r="J1206">
        <v>1</v>
      </c>
      <c r="K1206">
        <f ca="1">Format!L1206</f>
        <v>4</v>
      </c>
      <c r="L1206">
        <v>1</v>
      </c>
      <c r="M1206">
        <f t="shared" ca="1" si="37"/>
        <v>2.6374413762885667E-7</v>
      </c>
    </row>
    <row r="1207" spans="1:13">
      <c r="A1207" s="6" t="s">
        <v>1525</v>
      </c>
      <c r="B1207">
        <f>Format!H1207</f>
        <v>336120</v>
      </c>
      <c r="C1207" t="str">
        <f>Format!G1207</f>
        <v>US</v>
      </c>
      <c r="D1207">
        <f ca="1">Format!J1207</f>
        <v>3.5851857567141668E-7</v>
      </c>
      <c r="E1207" s="6" t="s">
        <v>1</v>
      </c>
      <c r="F1207" t="str">
        <f>Format!I1207</f>
        <v>CH4</v>
      </c>
      <c r="G1207">
        <v>2013</v>
      </c>
      <c r="H1207">
        <f ca="1">Format!K1207</f>
        <v>4</v>
      </c>
      <c r="I1207">
        <f t="shared" ca="1" si="38"/>
        <v>2</v>
      </c>
      <c r="J1207">
        <v>1</v>
      </c>
      <c r="K1207">
        <f ca="1">Format!L1207</f>
        <v>4</v>
      </c>
      <c r="L1207">
        <v>1</v>
      </c>
      <c r="M1207">
        <f t="shared" ca="1" si="37"/>
        <v>3.5851857567141668E-7</v>
      </c>
    </row>
    <row r="1208" spans="1:13">
      <c r="A1208" s="6" t="s">
        <v>1525</v>
      </c>
      <c r="B1208">
        <f>Format!H1208</f>
        <v>336120</v>
      </c>
      <c r="C1208" t="str">
        <f>Format!G1208</f>
        <v>US</v>
      </c>
      <c r="D1208">
        <f ca="1">Format!J1208</f>
        <v>1.1925961075404335E-8</v>
      </c>
      <c r="E1208" s="6" t="s">
        <v>1</v>
      </c>
      <c r="F1208" t="str">
        <f>Format!I1208</f>
        <v>HFC-236fa</v>
      </c>
      <c r="G1208">
        <v>2013</v>
      </c>
      <c r="H1208">
        <f ca="1">Format!K1208</f>
        <v>4</v>
      </c>
      <c r="I1208">
        <f t="shared" ca="1" si="38"/>
        <v>2</v>
      </c>
      <c r="J1208">
        <v>1</v>
      </c>
      <c r="K1208">
        <f ca="1">Format!L1208</f>
        <v>4</v>
      </c>
      <c r="L1208">
        <v>1</v>
      </c>
      <c r="M1208">
        <f t="shared" ca="1" si="37"/>
        <v>1.1925961075404335E-8</v>
      </c>
    </row>
    <row r="1209" spans="1:13">
      <c r="A1209" s="6" t="s">
        <v>1525</v>
      </c>
      <c r="B1209">
        <f>Format!H1209</f>
        <v>336120</v>
      </c>
      <c r="C1209" t="str">
        <f>Format!G1209</f>
        <v>US</v>
      </c>
      <c r="D1209">
        <f ca="1">Format!J1209</f>
        <v>3.4433682413442169E-8</v>
      </c>
      <c r="E1209" s="6" t="s">
        <v>1</v>
      </c>
      <c r="F1209" t="str">
        <f>Format!I1209</f>
        <v>N2O</v>
      </c>
      <c r="G1209">
        <v>2013</v>
      </c>
      <c r="H1209">
        <f ca="1">Format!K1209</f>
        <v>4</v>
      </c>
      <c r="I1209">
        <f t="shared" ca="1" si="38"/>
        <v>2</v>
      </c>
      <c r="J1209">
        <v>1</v>
      </c>
      <c r="K1209">
        <f ca="1">Format!L1209</f>
        <v>4</v>
      </c>
      <c r="L1209">
        <v>1</v>
      </c>
      <c r="M1209">
        <f t="shared" ca="1" si="37"/>
        <v>3.4433682413442169E-8</v>
      </c>
    </row>
    <row r="1210" spans="1:13">
      <c r="A1210" s="6" t="s">
        <v>1525</v>
      </c>
      <c r="B1210">
        <f>Format!H1210</f>
        <v>336211</v>
      </c>
      <c r="C1210" t="str">
        <f>Format!G1210</f>
        <v>US</v>
      </c>
      <c r="D1210">
        <f ca="1">Format!J1210</f>
        <v>2.4544428648829261E-2</v>
      </c>
      <c r="E1210" s="6" t="s">
        <v>1</v>
      </c>
      <c r="F1210" t="str">
        <f>Format!I1210</f>
        <v>CO2</v>
      </c>
      <c r="G1210">
        <v>2013</v>
      </c>
      <c r="H1210">
        <f ca="1">Format!K1210</f>
        <v>4</v>
      </c>
      <c r="I1210">
        <f t="shared" ca="1" si="38"/>
        <v>2</v>
      </c>
      <c r="J1210">
        <v>1</v>
      </c>
      <c r="K1210">
        <f ca="1">Format!L1210</f>
        <v>4</v>
      </c>
      <c r="L1210">
        <v>1</v>
      </c>
      <c r="M1210">
        <f t="shared" ca="1" si="37"/>
        <v>2.4544428648829261E-2</v>
      </c>
    </row>
    <row r="1211" spans="1:13">
      <c r="A1211" s="6" t="s">
        <v>1525</v>
      </c>
      <c r="B1211">
        <f>Format!H1211</f>
        <v>336211</v>
      </c>
      <c r="C1211" t="str">
        <f>Format!G1211</f>
        <v>US</v>
      </c>
      <c r="D1211">
        <f ca="1">Format!J1211</f>
        <v>1.1722854514498711E-7</v>
      </c>
      <c r="E1211" s="6" t="s">
        <v>1</v>
      </c>
      <c r="F1211" t="str">
        <f>Format!I1211</f>
        <v>HFC-134a</v>
      </c>
      <c r="G1211">
        <v>2013</v>
      </c>
      <c r="H1211">
        <f ca="1">Format!K1211</f>
        <v>4</v>
      </c>
      <c r="I1211">
        <f t="shared" ca="1" si="38"/>
        <v>2</v>
      </c>
      <c r="J1211">
        <v>1</v>
      </c>
      <c r="K1211">
        <f ca="1">Format!L1211</f>
        <v>4</v>
      </c>
      <c r="L1211">
        <v>1</v>
      </c>
      <c r="M1211">
        <f t="shared" ca="1" si="37"/>
        <v>1.1722854514498711E-7</v>
      </c>
    </row>
    <row r="1212" spans="1:13">
      <c r="A1212" s="6" t="s">
        <v>1525</v>
      </c>
      <c r="B1212">
        <f>Format!H1212</f>
        <v>336211</v>
      </c>
      <c r="C1212" t="str">
        <f>Format!G1212</f>
        <v>US</v>
      </c>
      <c r="D1212">
        <f ca="1">Format!J1212</f>
        <v>5.2122346403383513E-7</v>
      </c>
      <c r="E1212" s="6" t="s">
        <v>1</v>
      </c>
      <c r="F1212" t="str">
        <f>Format!I1212</f>
        <v>CH4</v>
      </c>
      <c r="G1212">
        <v>2013</v>
      </c>
      <c r="H1212">
        <f ca="1">Format!K1212</f>
        <v>4</v>
      </c>
      <c r="I1212">
        <f t="shared" ca="1" si="38"/>
        <v>2</v>
      </c>
      <c r="J1212">
        <v>1</v>
      </c>
      <c r="K1212">
        <f ca="1">Format!L1212</f>
        <v>4</v>
      </c>
      <c r="L1212">
        <v>1</v>
      </c>
      <c r="M1212">
        <f t="shared" ca="1" si="37"/>
        <v>5.2122346403383513E-7</v>
      </c>
    </row>
    <row r="1213" spans="1:13">
      <c r="A1213" s="6" t="s">
        <v>1525</v>
      </c>
      <c r="B1213">
        <f>Format!H1213</f>
        <v>336211</v>
      </c>
      <c r="C1213" t="str">
        <f>Format!G1213</f>
        <v>US</v>
      </c>
      <c r="D1213">
        <f ca="1">Format!J1213</f>
        <v>1.0362773617565919E-8</v>
      </c>
      <c r="E1213" s="6" t="s">
        <v>1</v>
      </c>
      <c r="F1213" t="str">
        <f>Format!I1213</f>
        <v>HFC-125</v>
      </c>
      <c r="G1213">
        <v>2013</v>
      </c>
      <c r="H1213">
        <f ca="1">Format!K1213</f>
        <v>4</v>
      </c>
      <c r="I1213">
        <f t="shared" ca="1" si="38"/>
        <v>2</v>
      </c>
      <c r="J1213">
        <v>1</v>
      </c>
      <c r="K1213">
        <f ca="1">Format!L1213</f>
        <v>4</v>
      </c>
      <c r="L1213">
        <v>1</v>
      </c>
      <c r="M1213">
        <f t="shared" ca="1" si="37"/>
        <v>1.0362773617565919E-8</v>
      </c>
    </row>
    <row r="1214" spans="1:13">
      <c r="A1214" s="6" t="s">
        <v>1525</v>
      </c>
      <c r="B1214">
        <f>Format!H1214</f>
        <v>336211</v>
      </c>
      <c r="C1214" t="str">
        <f>Format!G1214</f>
        <v>US</v>
      </c>
      <c r="D1214">
        <f ca="1">Format!J1214</f>
        <v>3.2763963560506517E-9</v>
      </c>
      <c r="E1214" s="6" t="s">
        <v>1</v>
      </c>
      <c r="F1214" t="str">
        <f>Format!I1214</f>
        <v>HFC-32</v>
      </c>
      <c r="G1214">
        <v>2013</v>
      </c>
      <c r="H1214">
        <f ca="1">Format!K1214</f>
        <v>4</v>
      </c>
      <c r="I1214">
        <f t="shared" ca="1" si="38"/>
        <v>2</v>
      </c>
      <c r="J1214">
        <v>1</v>
      </c>
      <c r="K1214">
        <f ca="1">Format!L1214</f>
        <v>4</v>
      </c>
      <c r="L1214">
        <v>1</v>
      </c>
      <c r="M1214">
        <f t="shared" ca="1" si="37"/>
        <v>3.2763963560506517E-9</v>
      </c>
    </row>
    <row r="1215" spans="1:13">
      <c r="A1215" s="6" t="s">
        <v>1525</v>
      </c>
      <c r="B1215">
        <f>Format!H1215</f>
        <v>336211</v>
      </c>
      <c r="C1215" t="str">
        <f>Format!G1215</f>
        <v>US</v>
      </c>
      <c r="D1215">
        <f ca="1">Format!J1215</f>
        <v>6.4813276909122791E-9</v>
      </c>
      <c r="E1215" s="6" t="s">
        <v>1</v>
      </c>
      <c r="F1215" t="str">
        <f>Format!I1215</f>
        <v>HFC-143a</v>
      </c>
      <c r="G1215">
        <v>2013</v>
      </c>
      <c r="H1215">
        <f ca="1">Format!K1215</f>
        <v>4</v>
      </c>
      <c r="I1215">
        <f t="shared" ca="1" si="38"/>
        <v>2</v>
      </c>
      <c r="J1215">
        <v>1</v>
      </c>
      <c r="K1215">
        <f ca="1">Format!L1215</f>
        <v>4</v>
      </c>
      <c r="L1215">
        <v>1</v>
      </c>
      <c r="M1215">
        <f t="shared" ca="1" si="37"/>
        <v>6.4813276909122791E-9</v>
      </c>
    </row>
    <row r="1216" spans="1:13">
      <c r="A1216" s="6" t="s">
        <v>1525</v>
      </c>
      <c r="B1216">
        <f>Format!H1216</f>
        <v>336211</v>
      </c>
      <c r="C1216" t="str">
        <f>Format!G1216</f>
        <v>US</v>
      </c>
      <c r="D1216">
        <f ca="1">Format!J1216</f>
        <v>5.0060567136204246E-8</v>
      </c>
      <c r="E1216" s="6" t="s">
        <v>1</v>
      </c>
      <c r="F1216" t="str">
        <f>Format!I1216</f>
        <v>N2O</v>
      </c>
      <c r="G1216">
        <v>2013</v>
      </c>
      <c r="H1216">
        <f ca="1">Format!K1216</f>
        <v>4</v>
      </c>
      <c r="I1216">
        <f t="shared" ca="1" si="38"/>
        <v>2</v>
      </c>
      <c r="J1216">
        <v>1</v>
      </c>
      <c r="K1216">
        <f ca="1">Format!L1216</f>
        <v>4</v>
      </c>
      <c r="L1216">
        <v>1</v>
      </c>
      <c r="M1216">
        <f t="shared" ca="1" si="37"/>
        <v>5.0060567136204246E-8</v>
      </c>
    </row>
    <row r="1217" spans="1:13">
      <c r="A1217" s="6" t="s">
        <v>1525</v>
      </c>
      <c r="B1217">
        <f>Format!H1217</f>
        <v>336211</v>
      </c>
      <c r="C1217" t="str">
        <f>Format!G1217</f>
        <v>US</v>
      </c>
      <c r="D1217">
        <f ca="1">Format!J1217</f>
        <v>2.9307215111462253E-10</v>
      </c>
      <c r="E1217" s="6" t="s">
        <v>1</v>
      </c>
      <c r="F1217" t="str">
        <f>Format!I1217</f>
        <v>HFC-236fa</v>
      </c>
      <c r="G1217">
        <v>2013</v>
      </c>
      <c r="H1217">
        <f ca="1">Format!K1217</f>
        <v>4</v>
      </c>
      <c r="I1217">
        <f t="shared" ca="1" si="38"/>
        <v>2</v>
      </c>
      <c r="J1217">
        <v>1</v>
      </c>
      <c r="K1217">
        <f ca="1">Format!L1217</f>
        <v>4</v>
      </c>
      <c r="L1217">
        <v>1</v>
      </c>
      <c r="M1217">
        <f t="shared" ca="1" si="37"/>
        <v>2.9307215111462253E-10</v>
      </c>
    </row>
    <row r="1218" spans="1:13">
      <c r="A1218" s="6" t="s">
        <v>1525</v>
      </c>
      <c r="B1218">
        <f>Format!H1218</f>
        <v>336212</v>
      </c>
      <c r="C1218" t="str">
        <f>Format!G1218</f>
        <v>US</v>
      </c>
      <c r="D1218">
        <f ca="1">Format!J1218</f>
        <v>2.1306632806265151E-2</v>
      </c>
      <c r="E1218" s="6" t="s">
        <v>1</v>
      </c>
      <c r="F1218" t="str">
        <f>Format!I1218</f>
        <v>CO2</v>
      </c>
      <c r="G1218">
        <v>2013</v>
      </c>
      <c r="H1218">
        <f ca="1">Format!K1218</f>
        <v>4</v>
      </c>
      <c r="I1218">
        <f t="shared" ca="1" si="38"/>
        <v>2</v>
      </c>
      <c r="J1218">
        <v>1</v>
      </c>
      <c r="K1218">
        <f ca="1">Format!L1218</f>
        <v>4</v>
      </c>
      <c r="L1218">
        <v>1</v>
      </c>
      <c r="M1218">
        <f t="shared" ca="1" si="37"/>
        <v>2.1306632806265151E-2</v>
      </c>
    </row>
    <row r="1219" spans="1:13">
      <c r="A1219" s="6" t="s">
        <v>1525</v>
      </c>
      <c r="B1219">
        <f>Format!H1219</f>
        <v>336212</v>
      </c>
      <c r="C1219" t="str">
        <f>Format!G1219</f>
        <v>US</v>
      </c>
      <c r="D1219">
        <f ca="1">Format!J1219</f>
        <v>5.7264649734337309E-6</v>
      </c>
      <c r="E1219" s="6" t="s">
        <v>1</v>
      </c>
      <c r="F1219" t="str">
        <f>Format!I1219</f>
        <v>HFC-134a</v>
      </c>
      <c r="G1219">
        <v>2013</v>
      </c>
      <c r="H1219">
        <f ca="1">Format!K1219</f>
        <v>4</v>
      </c>
      <c r="I1219">
        <f t="shared" ca="1" si="38"/>
        <v>2</v>
      </c>
      <c r="J1219">
        <v>1</v>
      </c>
      <c r="K1219">
        <f ca="1">Format!L1219</f>
        <v>4</v>
      </c>
      <c r="L1219">
        <v>1</v>
      </c>
      <c r="M1219">
        <f t="shared" ca="1" si="37"/>
        <v>5.7264649734337309E-6</v>
      </c>
    </row>
    <row r="1220" spans="1:13">
      <c r="A1220" s="6" t="s">
        <v>1525</v>
      </c>
      <c r="B1220">
        <f>Format!H1220</f>
        <v>336212</v>
      </c>
      <c r="C1220" t="str">
        <f>Format!G1220</f>
        <v>US</v>
      </c>
      <c r="D1220">
        <f ca="1">Format!J1220</f>
        <v>5.0620827952117544E-7</v>
      </c>
      <c r="E1220" s="6" t="s">
        <v>1</v>
      </c>
      <c r="F1220" t="str">
        <f>Format!I1220</f>
        <v>HFC-125</v>
      </c>
      <c r="G1220">
        <v>2013</v>
      </c>
      <c r="H1220">
        <f ca="1">Format!K1220</f>
        <v>4</v>
      </c>
      <c r="I1220">
        <f t="shared" ca="1" si="38"/>
        <v>2</v>
      </c>
      <c r="J1220">
        <v>1</v>
      </c>
      <c r="K1220">
        <f ca="1">Format!L1220</f>
        <v>4</v>
      </c>
      <c r="L1220">
        <v>1</v>
      </c>
      <c r="M1220">
        <f t="shared" ref="M1220:M1283" ca="1" si="39">IFERROR(D1220,"")</f>
        <v>5.0620827952117544E-7</v>
      </c>
    </row>
    <row r="1221" spans="1:13">
      <c r="A1221" s="6" t="s">
        <v>1525</v>
      </c>
      <c r="B1221">
        <f>Format!H1221</f>
        <v>336212</v>
      </c>
      <c r="C1221" t="str">
        <f>Format!G1221</f>
        <v>US</v>
      </c>
      <c r="D1221">
        <f ca="1">Format!J1221</f>
        <v>1.6004778485312684E-7</v>
      </c>
      <c r="E1221" s="6" t="s">
        <v>1</v>
      </c>
      <c r="F1221" t="str">
        <f>Format!I1221</f>
        <v>HFC-32</v>
      </c>
      <c r="G1221">
        <v>2013</v>
      </c>
      <c r="H1221">
        <f ca="1">Format!K1221</f>
        <v>4</v>
      </c>
      <c r="I1221">
        <f t="shared" ca="1" si="38"/>
        <v>2</v>
      </c>
      <c r="J1221">
        <v>1</v>
      </c>
      <c r="K1221">
        <f ca="1">Format!L1221</f>
        <v>4</v>
      </c>
      <c r="L1221">
        <v>1</v>
      </c>
      <c r="M1221">
        <f t="shared" ca="1" si="39"/>
        <v>1.6004778485312684E-7</v>
      </c>
    </row>
    <row r="1222" spans="1:13">
      <c r="A1222" s="6" t="s">
        <v>1525</v>
      </c>
      <c r="B1222">
        <f>Format!H1222</f>
        <v>336212</v>
      </c>
      <c r="C1222" t="str">
        <f>Format!G1222</f>
        <v>US</v>
      </c>
      <c r="D1222">
        <f ca="1">Format!J1222</f>
        <v>3.1660459453328279E-7</v>
      </c>
      <c r="E1222" s="6" t="s">
        <v>1</v>
      </c>
      <c r="F1222" t="str">
        <f>Format!I1222</f>
        <v>HFC-143a</v>
      </c>
      <c r="G1222">
        <v>2013</v>
      </c>
      <c r="H1222">
        <f ca="1">Format!K1222</f>
        <v>4</v>
      </c>
      <c r="I1222">
        <f t="shared" ca="1" si="38"/>
        <v>2</v>
      </c>
      <c r="J1222">
        <v>1</v>
      </c>
      <c r="K1222">
        <f ca="1">Format!L1222</f>
        <v>4</v>
      </c>
      <c r="L1222">
        <v>1</v>
      </c>
      <c r="M1222">
        <f t="shared" ca="1" si="39"/>
        <v>3.1660459453328279E-7</v>
      </c>
    </row>
    <row r="1223" spans="1:13">
      <c r="A1223" s="6" t="s">
        <v>1525</v>
      </c>
      <c r="B1223">
        <f>Format!H1223</f>
        <v>336212</v>
      </c>
      <c r="C1223" t="str">
        <f>Format!G1223</f>
        <v>US</v>
      </c>
      <c r="D1223">
        <f ca="1">Format!J1223</f>
        <v>4.5113523810657362E-7</v>
      </c>
      <c r="E1223" s="6" t="s">
        <v>1</v>
      </c>
      <c r="F1223" t="str">
        <f>Format!I1223</f>
        <v>CH4</v>
      </c>
      <c r="G1223">
        <v>2013</v>
      </c>
      <c r="H1223">
        <f ca="1">Format!K1223</f>
        <v>4</v>
      </c>
      <c r="I1223">
        <f t="shared" ca="1" si="38"/>
        <v>2</v>
      </c>
      <c r="J1223">
        <v>1</v>
      </c>
      <c r="K1223">
        <f ca="1">Format!L1223</f>
        <v>4</v>
      </c>
      <c r="L1223">
        <v>1</v>
      </c>
      <c r="M1223">
        <f t="shared" ca="1" si="39"/>
        <v>4.5113523810657362E-7</v>
      </c>
    </row>
    <row r="1224" spans="1:13">
      <c r="A1224" s="6" t="s">
        <v>1525</v>
      </c>
      <c r="B1224">
        <f>Format!H1224</f>
        <v>336212</v>
      </c>
      <c r="C1224" t="str">
        <f>Format!G1224</f>
        <v>US</v>
      </c>
      <c r="D1224">
        <f ca="1">Format!J1224</f>
        <v>1.431620093869713E-8</v>
      </c>
      <c r="E1224" s="6" t="s">
        <v>1</v>
      </c>
      <c r="F1224" t="str">
        <f>Format!I1224</f>
        <v>HFC-236fa</v>
      </c>
      <c r="G1224">
        <v>2013</v>
      </c>
      <c r="H1224">
        <f ca="1">Format!K1224</f>
        <v>4</v>
      </c>
      <c r="I1224">
        <f t="shared" ca="1" si="38"/>
        <v>2</v>
      </c>
      <c r="J1224">
        <v>1</v>
      </c>
      <c r="K1224">
        <f ca="1">Format!L1224</f>
        <v>4</v>
      </c>
      <c r="L1224">
        <v>1</v>
      </c>
      <c r="M1224">
        <f t="shared" ca="1" si="39"/>
        <v>1.431620093869713E-8</v>
      </c>
    </row>
    <row r="1225" spans="1:13">
      <c r="A1225" s="6" t="s">
        <v>1525</v>
      </c>
      <c r="B1225">
        <f>Format!H1225</f>
        <v>336212</v>
      </c>
      <c r="C1225" t="str">
        <f>Format!G1225</f>
        <v>US</v>
      </c>
      <c r="D1225">
        <f ca="1">Format!J1225</f>
        <v>4.3035990052282539E-8</v>
      </c>
      <c r="E1225" s="6" t="s">
        <v>1</v>
      </c>
      <c r="F1225" t="str">
        <f>Format!I1225</f>
        <v>N2O</v>
      </c>
      <c r="G1225">
        <v>2013</v>
      </c>
      <c r="H1225">
        <f ca="1">Format!K1225</f>
        <v>4</v>
      </c>
      <c r="I1225">
        <f t="shared" ca="1" si="38"/>
        <v>2</v>
      </c>
      <c r="J1225">
        <v>1</v>
      </c>
      <c r="K1225">
        <f ca="1">Format!L1225</f>
        <v>4</v>
      </c>
      <c r="L1225">
        <v>1</v>
      </c>
      <c r="M1225">
        <f t="shared" ca="1" si="39"/>
        <v>4.3035990052282539E-8</v>
      </c>
    </row>
    <row r="1226" spans="1:13">
      <c r="A1226" s="6" t="s">
        <v>1525</v>
      </c>
      <c r="B1226">
        <f>Format!H1226</f>
        <v>336213</v>
      </c>
      <c r="C1226" t="str">
        <f>Format!G1226</f>
        <v>US</v>
      </c>
      <c r="D1226">
        <f ca="1">Format!J1226</f>
        <v>1.9486573229695405E-2</v>
      </c>
      <c r="E1226" s="6" t="s">
        <v>1</v>
      </c>
      <c r="F1226" t="str">
        <f>Format!I1226</f>
        <v>CO2</v>
      </c>
      <c r="G1226">
        <v>2013</v>
      </c>
      <c r="H1226">
        <f ca="1">Format!K1226</f>
        <v>4</v>
      </c>
      <c r="I1226">
        <f t="shared" ca="1" si="38"/>
        <v>2</v>
      </c>
      <c r="J1226">
        <v>1</v>
      </c>
      <c r="K1226">
        <f ca="1">Format!L1226</f>
        <v>4</v>
      </c>
      <c r="L1226">
        <v>1</v>
      </c>
      <c r="M1226">
        <f t="shared" ca="1" si="39"/>
        <v>1.9486573229695405E-2</v>
      </c>
    </row>
    <row r="1227" spans="1:13">
      <c r="A1227" s="6" t="s">
        <v>1525</v>
      </c>
      <c r="B1227">
        <f>Format!H1227</f>
        <v>336213</v>
      </c>
      <c r="C1227" t="str">
        <f>Format!G1227</f>
        <v>US</v>
      </c>
      <c r="D1227">
        <f ca="1">Format!J1227</f>
        <v>6.1848390269086643E-6</v>
      </c>
      <c r="E1227" s="6" t="s">
        <v>1</v>
      </c>
      <c r="F1227" t="str">
        <f>Format!I1227</f>
        <v>HFC-134a</v>
      </c>
      <c r="G1227">
        <v>2013</v>
      </c>
      <c r="H1227">
        <f ca="1">Format!K1227</f>
        <v>4</v>
      </c>
      <c r="I1227">
        <f t="shared" ca="1" si="38"/>
        <v>2</v>
      </c>
      <c r="J1227">
        <v>1</v>
      </c>
      <c r="K1227">
        <f ca="1">Format!L1227</f>
        <v>4</v>
      </c>
      <c r="L1227">
        <v>1</v>
      </c>
      <c r="M1227">
        <f t="shared" ca="1" si="39"/>
        <v>6.1848390269086643E-6</v>
      </c>
    </row>
    <row r="1228" spans="1:13">
      <c r="A1228" s="6" t="s">
        <v>1525</v>
      </c>
      <c r="B1228">
        <f>Format!H1228</f>
        <v>336213</v>
      </c>
      <c r="C1228" t="str">
        <f>Format!G1228</f>
        <v>US</v>
      </c>
      <c r="D1228">
        <f ca="1">Format!J1228</f>
        <v>5.4672764741448182E-7</v>
      </c>
      <c r="E1228" s="6" t="s">
        <v>1</v>
      </c>
      <c r="F1228" t="str">
        <f>Format!I1228</f>
        <v>HFC-125</v>
      </c>
      <c r="G1228">
        <v>2013</v>
      </c>
      <c r="H1228">
        <f ca="1">Format!K1228</f>
        <v>4</v>
      </c>
      <c r="I1228">
        <f t="shared" ca="1" si="38"/>
        <v>2</v>
      </c>
      <c r="J1228">
        <v>1</v>
      </c>
      <c r="K1228">
        <f ca="1">Format!L1228</f>
        <v>4</v>
      </c>
      <c r="L1228">
        <v>1</v>
      </c>
      <c r="M1228">
        <f t="shared" ca="1" si="39"/>
        <v>5.4672764741448182E-7</v>
      </c>
    </row>
    <row r="1229" spans="1:13">
      <c r="A1229" s="6" t="s">
        <v>1525</v>
      </c>
      <c r="B1229">
        <f>Format!H1229</f>
        <v>336213</v>
      </c>
      <c r="C1229" t="str">
        <f>Format!G1229</f>
        <v>US</v>
      </c>
      <c r="D1229">
        <f ca="1">Format!J1229</f>
        <v>1.7285878644540978E-7</v>
      </c>
      <c r="E1229" s="6" t="s">
        <v>1</v>
      </c>
      <c r="F1229" t="str">
        <f>Format!I1229</f>
        <v>HFC-32</v>
      </c>
      <c r="G1229">
        <v>2013</v>
      </c>
      <c r="H1229">
        <f ca="1">Format!K1229</f>
        <v>4</v>
      </c>
      <c r="I1229">
        <f t="shared" ca="1" si="38"/>
        <v>2</v>
      </c>
      <c r="J1229">
        <v>1</v>
      </c>
      <c r="K1229">
        <f ca="1">Format!L1229</f>
        <v>4</v>
      </c>
      <c r="L1229">
        <v>1</v>
      </c>
      <c r="M1229">
        <f t="shared" ca="1" si="39"/>
        <v>1.7285878644540978E-7</v>
      </c>
    </row>
    <row r="1230" spans="1:13">
      <c r="A1230" s="6" t="s">
        <v>1525</v>
      </c>
      <c r="B1230">
        <f>Format!H1230</f>
        <v>336213</v>
      </c>
      <c r="C1230" t="str">
        <f>Format!G1230</f>
        <v>US</v>
      </c>
      <c r="D1230">
        <f ca="1">Format!J1230</f>
        <v>3.4194716311935927E-7</v>
      </c>
      <c r="E1230" s="6" t="s">
        <v>1</v>
      </c>
      <c r="F1230" t="str">
        <f>Format!I1230</f>
        <v>HFC-143a</v>
      </c>
      <c r="G1230">
        <v>2013</v>
      </c>
      <c r="H1230">
        <f ca="1">Format!K1230</f>
        <v>4</v>
      </c>
      <c r="I1230">
        <f t="shared" ca="1" si="38"/>
        <v>2</v>
      </c>
      <c r="J1230">
        <v>1</v>
      </c>
      <c r="K1230">
        <f ca="1">Format!L1230</f>
        <v>4</v>
      </c>
      <c r="L1230">
        <v>1</v>
      </c>
      <c r="M1230">
        <f t="shared" ca="1" si="39"/>
        <v>3.4194716311935927E-7</v>
      </c>
    </row>
    <row r="1231" spans="1:13">
      <c r="A1231" s="6" t="s">
        <v>1525</v>
      </c>
      <c r="B1231">
        <f>Format!H1231</f>
        <v>336213</v>
      </c>
      <c r="C1231" t="str">
        <f>Format!G1231</f>
        <v>US</v>
      </c>
      <c r="D1231">
        <f ca="1">Format!J1231</f>
        <v>4.1381526318052247E-7</v>
      </c>
      <c r="E1231" s="6" t="s">
        <v>1</v>
      </c>
      <c r="F1231" t="str">
        <f>Format!I1231</f>
        <v>CH4</v>
      </c>
      <c r="G1231">
        <v>2013</v>
      </c>
      <c r="H1231">
        <f ca="1">Format!K1231</f>
        <v>4</v>
      </c>
      <c r="I1231">
        <f t="shared" ca="1" si="38"/>
        <v>2</v>
      </c>
      <c r="J1231">
        <v>1</v>
      </c>
      <c r="K1231">
        <f ca="1">Format!L1231</f>
        <v>4</v>
      </c>
      <c r="L1231">
        <v>1</v>
      </c>
      <c r="M1231">
        <f t="shared" ca="1" si="39"/>
        <v>4.1381526318052247E-7</v>
      </c>
    </row>
    <row r="1232" spans="1:13">
      <c r="A1232" s="6" t="s">
        <v>1525</v>
      </c>
      <c r="B1232">
        <f>Format!H1232</f>
        <v>336213</v>
      </c>
      <c r="C1232" t="str">
        <f>Format!G1232</f>
        <v>US</v>
      </c>
      <c r="D1232">
        <f ca="1">Format!J1232</f>
        <v>1.5462139154520602E-8</v>
      </c>
      <c r="E1232" s="6" t="s">
        <v>1</v>
      </c>
      <c r="F1232" t="str">
        <f>Format!I1232</f>
        <v>HFC-236fa</v>
      </c>
      <c r="G1232">
        <v>2013</v>
      </c>
      <c r="H1232">
        <f ca="1">Format!K1232</f>
        <v>4</v>
      </c>
      <c r="I1232">
        <f t="shared" ca="1" si="38"/>
        <v>2</v>
      </c>
      <c r="J1232">
        <v>1</v>
      </c>
      <c r="K1232">
        <f ca="1">Format!L1232</f>
        <v>4</v>
      </c>
      <c r="L1232">
        <v>1</v>
      </c>
      <c r="M1232">
        <f t="shared" ca="1" si="39"/>
        <v>1.5462139154520602E-8</v>
      </c>
    </row>
    <row r="1233" spans="1:13">
      <c r="A1233" s="6" t="s">
        <v>1525</v>
      </c>
      <c r="B1233">
        <f>Format!H1233</f>
        <v>336213</v>
      </c>
      <c r="C1233" t="str">
        <f>Format!G1233</f>
        <v>US</v>
      </c>
      <c r="D1233">
        <f ca="1">Format!J1233</f>
        <v>3.9744616645059185E-8</v>
      </c>
      <c r="E1233" s="6" t="s">
        <v>1</v>
      </c>
      <c r="F1233" t="str">
        <f>Format!I1233</f>
        <v>N2O</v>
      </c>
      <c r="G1233">
        <v>2013</v>
      </c>
      <c r="H1233">
        <f ca="1">Format!K1233</f>
        <v>4</v>
      </c>
      <c r="I1233">
        <f t="shared" ca="1" si="38"/>
        <v>2</v>
      </c>
      <c r="J1233">
        <v>1</v>
      </c>
      <c r="K1233">
        <f ca="1">Format!L1233</f>
        <v>4</v>
      </c>
      <c r="L1233">
        <v>1</v>
      </c>
      <c r="M1233">
        <f t="shared" ca="1" si="39"/>
        <v>3.9744616645059185E-8</v>
      </c>
    </row>
    <row r="1234" spans="1:13">
      <c r="A1234" s="6" t="s">
        <v>1525</v>
      </c>
      <c r="B1234">
        <f>Format!H1234</f>
        <v>336214</v>
      </c>
      <c r="C1234" t="str">
        <f>Format!G1234</f>
        <v>US</v>
      </c>
      <c r="D1234">
        <f ca="1">Format!J1234</f>
        <v>2.436152873666074E-2</v>
      </c>
      <c r="E1234" s="6" t="s">
        <v>1</v>
      </c>
      <c r="F1234" t="str">
        <f>Format!I1234</f>
        <v>CO2</v>
      </c>
      <c r="G1234">
        <v>2013</v>
      </c>
      <c r="H1234">
        <f ca="1">Format!K1234</f>
        <v>4</v>
      </c>
      <c r="I1234">
        <f t="shared" ca="1" si="38"/>
        <v>2</v>
      </c>
      <c r="J1234">
        <v>1</v>
      </c>
      <c r="K1234">
        <f ca="1">Format!L1234</f>
        <v>4</v>
      </c>
      <c r="L1234">
        <v>1</v>
      </c>
      <c r="M1234">
        <f t="shared" ca="1" si="39"/>
        <v>2.436152873666074E-2</v>
      </c>
    </row>
    <row r="1235" spans="1:13">
      <c r="A1235" s="6" t="s">
        <v>1525</v>
      </c>
      <c r="B1235">
        <f>Format!H1235</f>
        <v>336214</v>
      </c>
      <c r="C1235" t="str">
        <f>Format!G1235</f>
        <v>US</v>
      </c>
      <c r="D1235">
        <f ca="1">Format!J1235</f>
        <v>3.8660500209459212E-6</v>
      </c>
      <c r="E1235" s="6" t="s">
        <v>1</v>
      </c>
      <c r="F1235" t="str">
        <f>Format!I1235</f>
        <v>HFC-134a</v>
      </c>
      <c r="G1235">
        <v>2013</v>
      </c>
      <c r="H1235">
        <f ca="1">Format!K1235</f>
        <v>4</v>
      </c>
      <c r="I1235">
        <f t="shared" ca="1" si="38"/>
        <v>2</v>
      </c>
      <c r="J1235">
        <v>1</v>
      </c>
      <c r="K1235">
        <f ca="1">Format!L1235</f>
        <v>4</v>
      </c>
      <c r="L1235">
        <v>1</v>
      </c>
      <c r="M1235">
        <f t="shared" ca="1" si="39"/>
        <v>3.8660500209459212E-6</v>
      </c>
    </row>
    <row r="1236" spans="1:13">
      <c r="A1236" s="6" t="s">
        <v>1525</v>
      </c>
      <c r="B1236">
        <f>Format!H1236</f>
        <v>336214</v>
      </c>
      <c r="C1236" t="str">
        <f>Format!G1236</f>
        <v>US</v>
      </c>
      <c r="D1236">
        <f ca="1">Format!J1236</f>
        <v>3.4175124421870995E-7</v>
      </c>
      <c r="E1236" s="6" t="s">
        <v>1</v>
      </c>
      <c r="F1236" t="str">
        <f>Format!I1236</f>
        <v>HFC-125</v>
      </c>
      <c r="G1236">
        <v>2013</v>
      </c>
      <c r="H1236">
        <f ca="1">Format!K1236</f>
        <v>4</v>
      </c>
      <c r="I1236">
        <f t="shared" ca="1" si="38"/>
        <v>2</v>
      </c>
      <c r="J1236">
        <v>1</v>
      </c>
      <c r="K1236">
        <f ca="1">Format!L1236</f>
        <v>4</v>
      </c>
      <c r="L1236">
        <v>1</v>
      </c>
      <c r="M1236">
        <f t="shared" ca="1" si="39"/>
        <v>3.4175124421870995E-7</v>
      </c>
    </row>
    <row r="1237" spans="1:13">
      <c r="A1237" s="6" t="s">
        <v>1525</v>
      </c>
      <c r="B1237">
        <f>Format!H1237</f>
        <v>336214</v>
      </c>
      <c r="C1237" t="str">
        <f>Format!G1237</f>
        <v>US</v>
      </c>
      <c r="D1237">
        <f ca="1">Format!J1237</f>
        <v>1.0805143222813772E-7</v>
      </c>
      <c r="E1237" s="6" t="s">
        <v>1</v>
      </c>
      <c r="F1237" t="str">
        <f>Format!I1237</f>
        <v>HFC-32</v>
      </c>
      <c r="G1237">
        <v>2013</v>
      </c>
      <c r="H1237">
        <f ca="1">Format!K1237</f>
        <v>4</v>
      </c>
      <c r="I1237">
        <f t="shared" ca="1" si="38"/>
        <v>2</v>
      </c>
      <c r="J1237">
        <v>1</v>
      </c>
      <c r="K1237">
        <f ca="1">Format!L1237</f>
        <v>4</v>
      </c>
      <c r="L1237">
        <v>1</v>
      </c>
      <c r="M1237">
        <f t="shared" ca="1" si="39"/>
        <v>1.0805143222813772E-7</v>
      </c>
    </row>
    <row r="1238" spans="1:13">
      <c r="A1238" s="6" t="s">
        <v>1525</v>
      </c>
      <c r="B1238">
        <f>Format!H1238</f>
        <v>336214</v>
      </c>
      <c r="C1238" t="str">
        <f>Format!G1238</f>
        <v>US</v>
      </c>
      <c r="D1238">
        <f ca="1">Format!J1238</f>
        <v>2.1374603791438653E-7</v>
      </c>
      <c r="E1238" s="6" t="s">
        <v>1</v>
      </c>
      <c r="F1238" t="str">
        <f>Format!I1238</f>
        <v>HFC-143a</v>
      </c>
      <c r="G1238">
        <v>2013</v>
      </c>
      <c r="H1238">
        <f ca="1">Format!K1238</f>
        <v>4</v>
      </c>
      <c r="I1238">
        <f t="shared" ca="1" si="38"/>
        <v>2</v>
      </c>
      <c r="J1238">
        <v>1</v>
      </c>
      <c r="K1238">
        <f ca="1">Format!L1238</f>
        <v>4</v>
      </c>
      <c r="L1238">
        <v>1</v>
      </c>
      <c r="M1238">
        <f t="shared" ca="1" si="39"/>
        <v>2.1374603791438653E-7</v>
      </c>
    </row>
    <row r="1239" spans="1:13">
      <c r="A1239" s="6" t="s">
        <v>1525</v>
      </c>
      <c r="B1239">
        <f>Format!H1239</f>
        <v>336214</v>
      </c>
      <c r="C1239" t="str">
        <f>Format!G1239</f>
        <v>US</v>
      </c>
      <c r="D1239">
        <f ca="1">Format!J1239</f>
        <v>5.1733941657215154E-7</v>
      </c>
      <c r="E1239" s="6" t="s">
        <v>1</v>
      </c>
      <c r="F1239" t="str">
        <f>Format!I1239</f>
        <v>CH4</v>
      </c>
      <c r="G1239">
        <v>2013</v>
      </c>
      <c r="H1239">
        <f ca="1">Format!K1239</f>
        <v>4</v>
      </c>
      <c r="I1239">
        <f t="shared" ca="1" si="38"/>
        <v>2</v>
      </c>
      <c r="J1239">
        <v>1</v>
      </c>
      <c r="K1239">
        <f ca="1">Format!L1239</f>
        <v>4</v>
      </c>
      <c r="L1239">
        <v>1</v>
      </c>
      <c r="M1239">
        <f t="shared" ca="1" si="39"/>
        <v>5.1733941657215154E-7</v>
      </c>
    </row>
    <row r="1240" spans="1:13">
      <c r="A1240" s="6" t="s">
        <v>1525</v>
      </c>
      <c r="B1240">
        <f>Format!H1240</f>
        <v>336214</v>
      </c>
      <c r="C1240" t="str">
        <f>Format!G1240</f>
        <v>US</v>
      </c>
      <c r="D1240">
        <f ca="1">Format!J1240</f>
        <v>9.6651510479297541E-9</v>
      </c>
      <c r="E1240" s="6" t="s">
        <v>1</v>
      </c>
      <c r="F1240" t="str">
        <f>Format!I1240</f>
        <v>HFC-236fa</v>
      </c>
      <c r="G1240">
        <v>2013</v>
      </c>
      <c r="H1240">
        <f ca="1">Format!K1240</f>
        <v>4</v>
      </c>
      <c r="I1240">
        <f t="shared" ca="1" si="38"/>
        <v>2</v>
      </c>
      <c r="J1240">
        <v>1</v>
      </c>
      <c r="K1240">
        <f ca="1">Format!L1240</f>
        <v>4</v>
      </c>
      <c r="L1240">
        <v>1</v>
      </c>
      <c r="M1240">
        <f t="shared" ca="1" si="39"/>
        <v>9.6651510479297541E-9</v>
      </c>
    </row>
    <row r="1241" spans="1:13">
      <c r="A1241" s="6" t="s">
        <v>1525</v>
      </c>
      <c r="B1241">
        <f>Format!H1241</f>
        <v>336214</v>
      </c>
      <c r="C1241" t="str">
        <f>Format!G1241</f>
        <v>US</v>
      </c>
      <c r="D1241">
        <f ca="1">Format!J1241</f>
        <v>4.9687526334834648E-8</v>
      </c>
      <c r="E1241" s="6" t="s">
        <v>1</v>
      </c>
      <c r="F1241" t="str">
        <f>Format!I1241</f>
        <v>N2O</v>
      </c>
      <c r="G1241">
        <v>2013</v>
      </c>
      <c r="H1241">
        <f ca="1">Format!K1241</f>
        <v>4</v>
      </c>
      <c r="I1241">
        <f t="shared" ca="1" si="38"/>
        <v>2</v>
      </c>
      <c r="J1241">
        <v>1</v>
      </c>
      <c r="K1241">
        <f ca="1">Format!L1241</f>
        <v>4</v>
      </c>
      <c r="L1241">
        <v>1</v>
      </c>
      <c r="M1241">
        <f t="shared" ca="1" si="39"/>
        <v>4.9687526334834648E-8</v>
      </c>
    </row>
    <row r="1242" spans="1:13">
      <c r="A1242" s="6" t="s">
        <v>1525</v>
      </c>
      <c r="B1242">
        <f>Format!H1242</f>
        <v>336310</v>
      </c>
      <c r="C1242" t="str">
        <f>Format!G1242</f>
        <v>US</v>
      </c>
      <c r="D1242">
        <f ca="1">Format!J1242</f>
        <v>3.224036086734397E-2</v>
      </c>
      <c r="E1242" s="6" t="s">
        <v>1</v>
      </c>
      <c r="F1242" t="str">
        <f>Format!I1242</f>
        <v>CO2</v>
      </c>
      <c r="G1242">
        <v>2013</v>
      </c>
      <c r="H1242">
        <f ca="1">Format!K1242</f>
        <v>4</v>
      </c>
      <c r="I1242">
        <f t="shared" ca="1" si="38"/>
        <v>2</v>
      </c>
      <c r="J1242">
        <v>1</v>
      </c>
      <c r="K1242">
        <f ca="1">Format!L1242</f>
        <v>4</v>
      </c>
      <c r="L1242">
        <v>1</v>
      </c>
      <c r="M1242">
        <f t="shared" ca="1" si="39"/>
        <v>3.224036086734397E-2</v>
      </c>
    </row>
    <row r="1243" spans="1:13">
      <c r="A1243" s="6" t="s">
        <v>1525</v>
      </c>
      <c r="B1243">
        <f>Format!H1243</f>
        <v>336310</v>
      </c>
      <c r="C1243" t="str">
        <f>Format!G1243</f>
        <v>US</v>
      </c>
      <c r="D1243">
        <f ca="1">Format!J1243</f>
        <v>6.7960793290493908E-7</v>
      </c>
      <c r="E1243" s="6" t="s">
        <v>1</v>
      </c>
      <c r="F1243" t="str">
        <f>Format!I1243</f>
        <v>CH4</v>
      </c>
      <c r="G1243">
        <v>2013</v>
      </c>
      <c r="H1243">
        <f ca="1">Format!K1243</f>
        <v>4</v>
      </c>
      <c r="I1243">
        <f t="shared" ca="1" si="38"/>
        <v>2</v>
      </c>
      <c r="J1243">
        <v>1</v>
      </c>
      <c r="K1243">
        <f ca="1">Format!L1243</f>
        <v>4</v>
      </c>
      <c r="L1243">
        <v>1</v>
      </c>
      <c r="M1243">
        <f t="shared" ca="1" si="39"/>
        <v>6.7960793290493908E-7</v>
      </c>
    </row>
    <row r="1244" spans="1:13">
      <c r="A1244" s="6" t="s">
        <v>1525</v>
      </c>
      <c r="B1244">
        <f>Format!H1244</f>
        <v>336310</v>
      </c>
      <c r="C1244" t="str">
        <f>Format!G1244</f>
        <v>US</v>
      </c>
      <c r="D1244">
        <f ca="1">Format!J1244</f>
        <v>7.8939823280080348E-8</v>
      </c>
      <c r="E1244" s="6" t="s">
        <v>1</v>
      </c>
      <c r="F1244" t="str">
        <f>Format!I1244</f>
        <v>HFC-134a</v>
      </c>
      <c r="G1244">
        <v>2013</v>
      </c>
      <c r="H1244">
        <f ca="1">Format!K1244</f>
        <v>4</v>
      </c>
      <c r="I1244">
        <f t="shared" ca="1" si="38"/>
        <v>2</v>
      </c>
      <c r="J1244">
        <v>1</v>
      </c>
      <c r="K1244">
        <f ca="1">Format!L1244</f>
        <v>4</v>
      </c>
      <c r="L1244">
        <v>1</v>
      </c>
      <c r="M1244">
        <f t="shared" ca="1" si="39"/>
        <v>7.8939823280080348E-8</v>
      </c>
    </row>
    <row r="1245" spans="1:13">
      <c r="A1245" s="6" t="s">
        <v>1525</v>
      </c>
      <c r="B1245">
        <f>Format!H1245</f>
        <v>336310</v>
      </c>
      <c r="C1245" t="str">
        <f>Format!G1245</f>
        <v>US</v>
      </c>
      <c r="D1245">
        <f ca="1">Format!J1245</f>
        <v>6.9781256523348827E-9</v>
      </c>
      <c r="E1245" s="6" t="s">
        <v>1</v>
      </c>
      <c r="F1245" t="str">
        <f>Format!I1245</f>
        <v>HFC-125</v>
      </c>
      <c r="G1245">
        <v>2013</v>
      </c>
      <c r="H1245">
        <f ca="1">Format!K1245</f>
        <v>4</v>
      </c>
      <c r="I1245">
        <f t="shared" ca="1" si="38"/>
        <v>2</v>
      </c>
      <c r="J1245">
        <v>1</v>
      </c>
      <c r="K1245">
        <f ca="1">Format!L1245</f>
        <v>4</v>
      </c>
      <c r="L1245">
        <v>1</v>
      </c>
      <c r="M1245">
        <f t="shared" ca="1" si="39"/>
        <v>6.9781256523348827E-9</v>
      </c>
    </row>
    <row r="1246" spans="1:13">
      <c r="A1246" s="6" t="s">
        <v>1525</v>
      </c>
      <c r="B1246">
        <f>Format!H1246</f>
        <v>336310</v>
      </c>
      <c r="C1246" t="str">
        <f>Format!G1246</f>
        <v>US</v>
      </c>
      <c r="D1246">
        <f ca="1">Format!J1246</f>
        <v>6.4328488595108093E-8</v>
      </c>
      <c r="E1246" s="6" t="s">
        <v>1</v>
      </c>
      <c r="F1246" t="str">
        <f>Format!I1246</f>
        <v>N2O</v>
      </c>
      <c r="G1246">
        <v>2013</v>
      </c>
      <c r="H1246">
        <f ca="1">Format!K1246</f>
        <v>4</v>
      </c>
      <c r="I1246">
        <f t="shared" ca="1" si="38"/>
        <v>2</v>
      </c>
      <c r="J1246">
        <v>1</v>
      </c>
      <c r="K1246">
        <f ca="1">Format!L1246</f>
        <v>4</v>
      </c>
      <c r="L1246">
        <v>1</v>
      </c>
      <c r="M1246">
        <f t="shared" ca="1" si="39"/>
        <v>6.4328488595108093E-8</v>
      </c>
    </row>
    <row r="1247" spans="1:13">
      <c r="A1247" s="6" t="s">
        <v>1525</v>
      </c>
      <c r="B1247">
        <f>Format!H1247</f>
        <v>336310</v>
      </c>
      <c r="C1247" t="str">
        <f>Format!G1247</f>
        <v>US</v>
      </c>
      <c r="D1247">
        <f ca="1">Format!J1247</f>
        <v>2.2062727898077772E-9</v>
      </c>
      <c r="E1247" s="6" t="s">
        <v>1</v>
      </c>
      <c r="F1247" t="str">
        <f>Format!I1247</f>
        <v>HFC-32</v>
      </c>
      <c r="G1247">
        <v>2013</v>
      </c>
      <c r="H1247">
        <f ca="1">Format!K1247</f>
        <v>4</v>
      </c>
      <c r="I1247">
        <f t="shared" ca="1" si="38"/>
        <v>2</v>
      </c>
      <c r="J1247">
        <v>1</v>
      </c>
      <c r="K1247">
        <f ca="1">Format!L1247</f>
        <v>4</v>
      </c>
      <c r="L1247">
        <v>1</v>
      </c>
      <c r="M1247">
        <f t="shared" ca="1" si="39"/>
        <v>2.2062727898077772E-9</v>
      </c>
    </row>
    <row r="1248" spans="1:13">
      <c r="A1248" s="6" t="s">
        <v>1525</v>
      </c>
      <c r="B1248">
        <f>Format!H1248</f>
        <v>336310</v>
      </c>
      <c r="C1248" t="str">
        <f>Format!G1248</f>
        <v>US</v>
      </c>
      <c r="D1248">
        <f ca="1">Format!J1248</f>
        <v>4.3644221798378679E-9</v>
      </c>
      <c r="E1248" s="6" t="s">
        <v>1</v>
      </c>
      <c r="F1248" t="str">
        <f>Format!I1248</f>
        <v>HFC-143a</v>
      </c>
      <c r="G1248">
        <v>2013</v>
      </c>
      <c r="H1248">
        <f ca="1">Format!K1248</f>
        <v>4</v>
      </c>
      <c r="I1248">
        <f t="shared" ca="1" si="38"/>
        <v>2</v>
      </c>
      <c r="J1248">
        <v>1</v>
      </c>
      <c r="K1248">
        <f ca="1">Format!L1248</f>
        <v>4</v>
      </c>
      <c r="L1248">
        <v>1</v>
      </c>
      <c r="M1248">
        <f t="shared" ca="1" si="39"/>
        <v>4.3644221798378679E-9</v>
      </c>
    </row>
    <row r="1249" spans="1:13">
      <c r="A1249" s="6" t="s">
        <v>1525</v>
      </c>
      <c r="B1249">
        <f>Format!H1249</f>
        <v>336310</v>
      </c>
      <c r="C1249" t="str">
        <f>Format!G1249</f>
        <v>US</v>
      </c>
      <c r="D1249">
        <f ca="1">Format!J1249</f>
        <v>1.9735008899656727E-10</v>
      </c>
      <c r="E1249" s="6" t="s">
        <v>1</v>
      </c>
      <c r="F1249" t="str">
        <f>Format!I1249</f>
        <v>HFC-236fa</v>
      </c>
      <c r="G1249">
        <v>2013</v>
      </c>
      <c r="H1249">
        <f ca="1">Format!K1249</f>
        <v>4</v>
      </c>
      <c r="I1249">
        <f t="shared" ca="1" si="38"/>
        <v>2</v>
      </c>
      <c r="J1249">
        <v>1</v>
      </c>
      <c r="K1249">
        <f ca="1">Format!L1249</f>
        <v>4</v>
      </c>
      <c r="L1249">
        <v>1</v>
      </c>
      <c r="M1249">
        <f t="shared" ca="1" si="39"/>
        <v>1.9735008899656727E-10</v>
      </c>
    </row>
    <row r="1250" spans="1:13">
      <c r="A1250" s="6" t="s">
        <v>1525</v>
      </c>
      <c r="B1250">
        <f>Format!H1250</f>
        <v>336320</v>
      </c>
      <c r="C1250" t="str">
        <f>Format!G1250</f>
        <v>US</v>
      </c>
      <c r="D1250">
        <f ca="1">Format!J1250</f>
        <v>2.2766164231240112E-2</v>
      </c>
      <c r="E1250" s="6" t="s">
        <v>1</v>
      </c>
      <c r="F1250" t="str">
        <f>Format!I1250</f>
        <v>CO2</v>
      </c>
      <c r="G1250">
        <v>2013</v>
      </c>
      <c r="H1250">
        <f ca="1">Format!K1250</f>
        <v>4</v>
      </c>
      <c r="I1250">
        <f t="shared" ca="1" si="38"/>
        <v>2</v>
      </c>
      <c r="J1250">
        <v>1</v>
      </c>
      <c r="K1250">
        <f ca="1">Format!L1250</f>
        <v>4</v>
      </c>
      <c r="L1250">
        <v>1</v>
      </c>
      <c r="M1250">
        <f t="shared" ca="1" si="39"/>
        <v>2.2766164231240112E-2</v>
      </c>
    </row>
    <row r="1251" spans="1:13">
      <c r="A1251" s="6" t="s">
        <v>1525</v>
      </c>
      <c r="B1251">
        <f>Format!H1251</f>
        <v>336320</v>
      </c>
      <c r="C1251" t="str">
        <f>Format!G1251</f>
        <v>US</v>
      </c>
      <c r="D1251">
        <f ca="1">Format!J1251</f>
        <v>4.814438386134967E-7</v>
      </c>
      <c r="E1251" s="6" t="s">
        <v>1</v>
      </c>
      <c r="F1251" t="str">
        <f>Format!I1251</f>
        <v>CH4</v>
      </c>
      <c r="G1251">
        <v>2013</v>
      </c>
      <c r="H1251">
        <f ca="1">Format!K1251</f>
        <v>4</v>
      </c>
      <c r="I1251">
        <f t="shared" ca="1" si="38"/>
        <v>2</v>
      </c>
      <c r="J1251">
        <v>1</v>
      </c>
      <c r="K1251">
        <f ca="1">Format!L1251</f>
        <v>4</v>
      </c>
      <c r="L1251">
        <v>1</v>
      </c>
      <c r="M1251">
        <f t="shared" ca="1" si="39"/>
        <v>4.814438386134967E-7</v>
      </c>
    </row>
    <row r="1252" spans="1:13">
      <c r="A1252" s="6" t="s">
        <v>1525</v>
      </c>
      <c r="B1252">
        <f>Format!H1252</f>
        <v>336320</v>
      </c>
      <c r="C1252" t="str">
        <f>Format!G1252</f>
        <v>US</v>
      </c>
      <c r="D1252">
        <f ca="1">Format!J1252</f>
        <v>3.2405386477441379E-8</v>
      </c>
      <c r="E1252" s="6" t="s">
        <v>1</v>
      </c>
      <c r="F1252" t="str">
        <f>Format!I1252</f>
        <v>HFC-134a</v>
      </c>
      <c r="G1252">
        <v>2013</v>
      </c>
      <c r="H1252">
        <f ca="1">Format!K1252</f>
        <v>4</v>
      </c>
      <c r="I1252">
        <f t="shared" ca="1" si="38"/>
        <v>2</v>
      </c>
      <c r="J1252">
        <v>1</v>
      </c>
      <c r="K1252">
        <f ca="1">Format!L1252</f>
        <v>4</v>
      </c>
      <c r="L1252">
        <v>1</v>
      </c>
      <c r="M1252">
        <f t="shared" ca="1" si="39"/>
        <v>3.2405386477441379E-8</v>
      </c>
    </row>
    <row r="1253" spans="1:13">
      <c r="A1253" s="6" t="s">
        <v>1525</v>
      </c>
      <c r="B1253">
        <f>Format!H1253</f>
        <v>336320</v>
      </c>
      <c r="C1253" t="str">
        <f>Format!G1253</f>
        <v>US</v>
      </c>
      <c r="D1253">
        <f ca="1">Format!J1253</f>
        <v>4.579593340919951E-8</v>
      </c>
      <c r="E1253" s="6" t="s">
        <v>1</v>
      </c>
      <c r="F1253" t="str">
        <f>Format!I1253</f>
        <v>N2O</v>
      </c>
      <c r="G1253">
        <v>2013</v>
      </c>
      <c r="H1253">
        <f ca="1">Format!K1253</f>
        <v>4</v>
      </c>
      <c r="I1253">
        <f t="shared" ca="1" si="38"/>
        <v>2</v>
      </c>
      <c r="J1253">
        <v>1</v>
      </c>
      <c r="K1253">
        <f ca="1">Format!L1253</f>
        <v>4</v>
      </c>
      <c r="L1253">
        <v>1</v>
      </c>
      <c r="M1253">
        <f t="shared" ca="1" si="39"/>
        <v>4.579593340919951E-8</v>
      </c>
    </row>
    <row r="1254" spans="1:13">
      <c r="A1254" s="6" t="s">
        <v>1525</v>
      </c>
      <c r="B1254">
        <f>Format!H1254</f>
        <v>336320</v>
      </c>
      <c r="C1254" t="str">
        <f>Format!G1254</f>
        <v>US</v>
      </c>
      <c r="D1254">
        <f ca="1">Format!J1254</f>
        <v>2.8645726485825683E-9</v>
      </c>
      <c r="E1254" s="6" t="s">
        <v>1</v>
      </c>
      <c r="F1254" t="str">
        <f>Format!I1254</f>
        <v>HFC-125</v>
      </c>
      <c r="G1254">
        <v>2013</v>
      </c>
      <c r="H1254">
        <f ca="1">Format!K1254</f>
        <v>4</v>
      </c>
      <c r="I1254">
        <f t="shared" ca="1" si="38"/>
        <v>2</v>
      </c>
      <c r="J1254">
        <v>1</v>
      </c>
      <c r="K1254">
        <f ca="1">Format!L1254</f>
        <v>4</v>
      </c>
      <c r="L1254">
        <v>1</v>
      </c>
      <c r="M1254">
        <f t="shared" ca="1" si="39"/>
        <v>2.8645726485825683E-9</v>
      </c>
    </row>
    <row r="1255" spans="1:13">
      <c r="A1255" s="6" t="s">
        <v>1525</v>
      </c>
      <c r="B1255">
        <f>Format!H1255</f>
        <v>336320</v>
      </c>
      <c r="C1255" t="str">
        <f>Format!G1255</f>
        <v>US</v>
      </c>
      <c r="D1255">
        <f ca="1">Format!J1255</f>
        <v>9.0569144264128159E-10</v>
      </c>
      <c r="E1255" s="6" t="s">
        <v>1</v>
      </c>
      <c r="F1255" t="str">
        <f>Format!I1255</f>
        <v>HFC-32</v>
      </c>
      <c r="G1255">
        <v>2013</v>
      </c>
      <c r="H1255">
        <f ca="1">Format!K1255</f>
        <v>4</v>
      </c>
      <c r="I1255">
        <f t="shared" ca="1" si="38"/>
        <v>2</v>
      </c>
      <c r="J1255">
        <v>1</v>
      </c>
      <c r="K1255">
        <f ca="1">Format!L1255</f>
        <v>4</v>
      </c>
      <c r="L1255">
        <v>1</v>
      </c>
      <c r="M1255">
        <f t="shared" ca="1" si="39"/>
        <v>9.0569144264128159E-10</v>
      </c>
    </row>
    <row r="1256" spans="1:13">
      <c r="A1256" s="6" t="s">
        <v>1525</v>
      </c>
      <c r="B1256">
        <f>Format!H1256</f>
        <v>336320</v>
      </c>
      <c r="C1256" t="str">
        <f>Format!G1256</f>
        <v>US</v>
      </c>
      <c r="D1256">
        <f ca="1">Format!J1256</f>
        <v>1.791627870594079E-9</v>
      </c>
      <c r="E1256" s="6" t="s">
        <v>1</v>
      </c>
      <c r="F1256" t="str">
        <f>Format!I1256</f>
        <v>HFC-143a</v>
      </c>
      <c r="G1256">
        <v>2013</v>
      </c>
      <c r="H1256">
        <f ca="1">Format!K1256</f>
        <v>4</v>
      </c>
      <c r="I1256">
        <f t="shared" ref="I1256:I1319" ca="1" si="40">IF(H1256=2,1,2)</f>
        <v>2</v>
      </c>
      <c r="J1256">
        <v>1</v>
      </c>
      <c r="K1256">
        <f ca="1">Format!L1256</f>
        <v>4</v>
      </c>
      <c r="L1256">
        <v>1</v>
      </c>
      <c r="M1256">
        <f t="shared" ca="1" si="39"/>
        <v>1.791627870594079E-9</v>
      </c>
    </row>
    <row r="1257" spans="1:13">
      <c r="A1257" s="6" t="s">
        <v>1525</v>
      </c>
      <c r="B1257">
        <f>Format!H1257</f>
        <v>336320</v>
      </c>
      <c r="C1257" t="str">
        <f>Format!G1257</f>
        <v>US</v>
      </c>
      <c r="D1257">
        <f ca="1">Format!J1257</f>
        <v>8.101368408947245E-11</v>
      </c>
      <c r="E1257" s="6" t="s">
        <v>1</v>
      </c>
      <c r="F1257" t="str">
        <f>Format!I1257</f>
        <v>HFC-236fa</v>
      </c>
      <c r="G1257">
        <v>2013</v>
      </c>
      <c r="H1257">
        <f ca="1">Format!K1257</f>
        <v>4</v>
      </c>
      <c r="I1257">
        <f t="shared" ca="1" si="40"/>
        <v>2</v>
      </c>
      <c r="J1257">
        <v>1</v>
      </c>
      <c r="K1257">
        <f ca="1">Format!L1257</f>
        <v>4</v>
      </c>
      <c r="L1257">
        <v>1</v>
      </c>
      <c r="M1257">
        <f t="shared" ca="1" si="39"/>
        <v>8.101368408947245E-11</v>
      </c>
    </row>
    <row r="1258" spans="1:13">
      <c r="A1258" s="6" t="s">
        <v>1525</v>
      </c>
      <c r="B1258">
        <f>Format!H1258</f>
        <v>336350</v>
      </c>
      <c r="C1258" t="str">
        <f>Format!G1258</f>
        <v>US</v>
      </c>
      <c r="D1258">
        <f ca="1">Format!J1258</f>
        <v>4.0067557610999581E-2</v>
      </c>
      <c r="E1258" s="6" t="s">
        <v>1</v>
      </c>
      <c r="F1258" t="str">
        <f>Format!I1258</f>
        <v>CO2</v>
      </c>
      <c r="G1258">
        <v>2013</v>
      </c>
      <c r="H1258">
        <f ca="1">Format!K1258</f>
        <v>4</v>
      </c>
      <c r="I1258">
        <f t="shared" ca="1" si="40"/>
        <v>2</v>
      </c>
      <c r="J1258">
        <v>1</v>
      </c>
      <c r="K1258">
        <f ca="1">Format!L1258</f>
        <v>4</v>
      </c>
      <c r="L1258">
        <v>1</v>
      </c>
      <c r="M1258">
        <f t="shared" ca="1" si="39"/>
        <v>4.0067557610999581E-2</v>
      </c>
    </row>
    <row r="1259" spans="1:13">
      <c r="A1259" s="6" t="s">
        <v>1525</v>
      </c>
      <c r="B1259">
        <f>Format!H1259</f>
        <v>336350</v>
      </c>
      <c r="C1259" t="str">
        <f>Format!G1259</f>
        <v>US</v>
      </c>
      <c r="D1259">
        <f ca="1">Format!J1259</f>
        <v>8.4349258023690848E-7</v>
      </c>
      <c r="E1259" s="6" t="s">
        <v>1</v>
      </c>
      <c r="F1259" t="str">
        <f>Format!I1259</f>
        <v>CH4</v>
      </c>
      <c r="G1259">
        <v>2013</v>
      </c>
      <c r="H1259">
        <f ca="1">Format!K1259</f>
        <v>4</v>
      </c>
      <c r="I1259">
        <f t="shared" ca="1" si="40"/>
        <v>2</v>
      </c>
      <c r="J1259">
        <v>1</v>
      </c>
      <c r="K1259">
        <f ca="1">Format!L1259</f>
        <v>4</v>
      </c>
      <c r="L1259">
        <v>1</v>
      </c>
      <c r="M1259">
        <f t="shared" ca="1" si="39"/>
        <v>8.4349258023690848E-7</v>
      </c>
    </row>
    <row r="1260" spans="1:13">
      <c r="A1260" s="6" t="s">
        <v>1525</v>
      </c>
      <c r="B1260">
        <f>Format!H1260</f>
        <v>336350</v>
      </c>
      <c r="C1260" t="str">
        <f>Format!G1260</f>
        <v>US</v>
      </c>
      <c r="D1260">
        <f ca="1">Format!J1260</f>
        <v>7.1854850146201979E-8</v>
      </c>
      <c r="E1260" s="6" t="s">
        <v>1</v>
      </c>
      <c r="F1260" t="str">
        <f>Format!I1260</f>
        <v>HFC-134a</v>
      </c>
      <c r="G1260">
        <v>2013</v>
      </c>
      <c r="H1260">
        <f ca="1">Format!K1260</f>
        <v>4</v>
      </c>
      <c r="I1260">
        <f t="shared" ca="1" si="40"/>
        <v>2</v>
      </c>
      <c r="J1260">
        <v>1</v>
      </c>
      <c r="K1260">
        <f ca="1">Format!L1260</f>
        <v>4</v>
      </c>
      <c r="L1260">
        <v>1</v>
      </c>
      <c r="M1260">
        <f t="shared" ca="1" si="39"/>
        <v>7.1854850146201979E-8</v>
      </c>
    </row>
    <row r="1261" spans="1:13">
      <c r="A1261" s="6" t="s">
        <v>1525</v>
      </c>
      <c r="B1261">
        <f>Format!H1261</f>
        <v>336350</v>
      </c>
      <c r="C1261" t="str">
        <f>Format!G1261</f>
        <v>US</v>
      </c>
      <c r="D1261">
        <f ca="1">Format!J1261</f>
        <v>6.3518279141678446E-9</v>
      </c>
      <c r="E1261" s="6" t="s">
        <v>1</v>
      </c>
      <c r="F1261" t="str">
        <f>Format!I1261</f>
        <v>HFC-125</v>
      </c>
      <c r="G1261">
        <v>2013</v>
      </c>
      <c r="H1261">
        <f ca="1">Format!K1261</f>
        <v>4</v>
      </c>
      <c r="I1261">
        <f t="shared" ca="1" si="40"/>
        <v>2</v>
      </c>
      <c r="J1261">
        <v>1</v>
      </c>
      <c r="K1261">
        <f ca="1">Format!L1261</f>
        <v>4</v>
      </c>
      <c r="L1261">
        <v>1</v>
      </c>
      <c r="M1261">
        <f t="shared" ca="1" si="39"/>
        <v>6.3518279141678446E-9</v>
      </c>
    </row>
    <row r="1262" spans="1:13">
      <c r="A1262" s="6" t="s">
        <v>1525</v>
      </c>
      <c r="B1262">
        <f>Format!H1262</f>
        <v>336350</v>
      </c>
      <c r="C1262" t="str">
        <f>Format!G1262</f>
        <v>US</v>
      </c>
      <c r="D1262">
        <f ca="1">Format!J1262</f>
        <v>7.9515127238353263E-8</v>
      </c>
      <c r="E1262" s="6" t="s">
        <v>1</v>
      </c>
      <c r="F1262" t="str">
        <f>Format!I1262</f>
        <v>N2O</v>
      </c>
      <c r="G1262">
        <v>2013</v>
      </c>
      <c r="H1262">
        <f ca="1">Format!K1262</f>
        <v>4</v>
      </c>
      <c r="I1262">
        <f t="shared" ca="1" si="40"/>
        <v>2</v>
      </c>
      <c r="J1262">
        <v>1</v>
      </c>
      <c r="K1262">
        <f ca="1">Format!L1262</f>
        <v>4</v>
      </c>
      <c r="L1262">
        <v>1</v>
      </c>
      <c r="M1262">
        <f t="shared" ca="1" si="39"/>
        <v>7.9515127238353263E-8</v>
      </c>
    </row>
    <row r="1263" spans="1:13">
      <c r="A1263" s="6" t="s">
        <v>1525</v>
      </c>
      <c r="B1263">
        <f>Format!H1263</f>
        <v>336350</v>
      </c>
      <c r="C1263" t="str">
        <f>Format!G1263</f>
        <v>US</v>
      </c>
      <c r="D1263">
        <f ca="1">Format!J1263</f>
        <v>2.0082563414261476E-9</v>
      </c>
      <c r="E1263" s="6" t="s">
        <v>1</v>
      </c>
      <c r="F1263" t="str">
        <f>Format!I1263</f>
        <v>HFC-32</v>
      </c>
      <c r="G1263">
        <v>2013</v>
      </c>
      <c r="H1263">
        <f ca="1">Format!K1263</f>
        <v>4</v>
      </c>
      <c r="I1263">
        <f t="shared" ca="1" si="40"/>
        <v>2</v>
      </c>
      <c r="J1263">
        <v>1</v>
      </c>
      <c r="K1263">
        <f ca="1">Format!L1263</f>
        <v>4</v>
      </c>
      <c r="L1263">
        <v>1</v>
      </c>
      <c r="M1263">
        <f t="shared" ca="1" si="39"/>
        <v>2.0082563414261476E-9</v>
      </c>
    </row>
    <row r="1264" spans="1:13">
      <c r="A1264" s="6" t="s">
        <v>1525</v>
      </c>
      <c r="B1264">
        <f>Format!H1264</f>
        <v>336350</v>
      </c>
      <c r="C1264" t="str">
        <f>Format!G1264</f>
        <v>US</v>
      </c>
      <c r="D1264">
        <f ca="1">Format!J1264</f>
        <v>3.9727084337943414E-9</v>
      </c>
      <c r="E1264" s="6" t="s">
        <v>1</v>
      </c>
      <c r="F1264" t="str">
        <f>Format!I1264</f>
        <v>HFC-143a</v>
      </c>
      <c r="G1264">
        <v>2013</v>
      </c>
      <c r="H1264">
        <f ca="1">Format!K1264</f>
        <v>4</v>
      </c>
      <c r="I1264">
        <f t="shared" ca="1" si="40"/>
        <v>2</v>
      </c>
      <c r="J1264">
        <v>1</v>
      </c>
      <c r="K1264">
        <f ca="1">Format!L1264</f>
        <v>4</v>
      </c>
      <c r="L1264">
        <v>1</v>
      </c>
      <c r="M1264">
        <f t="shared" ca="1" si="39"/>
        <v>3.9727084337943414E-9</v>
      </c>
    </row>
    <row r="1265" spans="1:13">
      <c r="A1265" s="6" t="s">
        <v>1525</v>
      </c>
      <c r="B1265">
        <f>Format!H1265</f>
        <v>336350</v>
      </c>
      <c r="C1265" t="str">
        <f>Format!G1265</f>
        <v>US</v>
      </c>
      <c r="D1265">
        <f ca="1">Format!J1265</f>
        <v>1.7963760852206367E-10</v>
      </c>
      <c r="E1265" s="6" t="s">
        <v>1</v>
      </c>
      <c r="F1265" t="str">
        <f>Format!I1265</f>
        <v>HFC-236fa</v>
      </c>
      <c r="G1265">
        <v>2013</v>
      </c>
      <c r="H1265">
        <f ca="1">Format!K1265</f>
        <v>4</v>
      </c>
      <c r="I1265">
        <f t="shared" ca="1" si="40"/>
        <v>2</v>
      </c>
      <c r="J1265">
        <v>1</v>
      </c>
      <c r="K1265">
        <f ca="1">Format!L1265</f>
        <v>4</v>
      </c>
      <c r="L1265">
        <v>1</v>
      </c>
      <c r="M1265">
        <f t="shared" ca="1" si="39"/>
        <v>1.7963760852206367E-10</v>
      </c>
    </row>
    <row r="1266" spans="1:13">
      <c r="A1266" s="6" t="s">
        <v>1525</v>
      </c>
      <c r="B1266">
        <f>Format!H1266</f>
        <v>336360</v>
      </c>
      <c r="C1266" t="str">
        <f>Format!G1266</f>
        <v>US</v>
      </c>
      <c r="D1266">
        <f ca="1">Format!J1266</f>
        <v>2.2520520256785154E-2</v>
      </c>
      <c r="E1266" s="6" t="s">
        <v>1</v>
      </c>
      <c r="F1266" t="str">
        <f>Format!I1266</f>
        <v>CO2</v>
      </c>
      <c r="G1266">
        <v>2013</v>
      </c>
      <c r="H1266">
        <f ca="1">Format!K1266</f>
        <v>4</v>
      </c>
      <c r="I1266">
        <f t="shared" ca="1" si="40"/>
        <v>2</v>
      </c>
      <c r="J1266">
        <v>1</v>
      </c>
      <c r="K1266">
        <f ca="1">Format!L1266</f>
        <v>4</v>
      </c>
      <c r="L1266">
        <v>1</v>
      </c>
      <c r="M1266">
        <f t="shared" ca="1" si="39"/>
        <v>2.2520520256785154E-2</v>
      </c>
    </row>
    <row r="1267" spans="1:13">
      <c r="A1267" s="6" t="s">
        <v>1525</v>
      </c>
      <c r="B1267">
        <f>Format!H1267</f>
        <v>336360</v>
      </c>
      <c r="C1267" t="str">
        <f>Format!G1267</f>
        <v>US</v>
      </c>
      <c r="D1267">
        <f ca="1">Format!J1267</f>
        <v>2.0791248924718844E-6</v>
      </c>
      <c r="E1267" s="6" t="s">
        <v>1</v>
      </c>
      <c r="F1267" t="str">
        <f>Format!I1267</f>
        <v>HFC-134a</v>
      </c>
      <c r="G1267">
        <v>2013</v>
      </c>
      <c r="H1267">
        <f ca="1">Format!K1267</f>
        <v>4</v>
      </c>
      <c r="I1267">
        <f t="shared" ca="1" si="40"/>
        <v>2</v>
      </c>
      <c r="J1267">
        <v>1</v>
      </c>
      <c r="K1267">
        <f ca="1">Format!L1267</f>
        <v>4</v>
      </c>
      <c r="L1267">
        <v>1</v>
      </c>
      <c r="M1267">
        <f t="shared" ca="1" si="39"/>
        <v>2.0791248924718844E-6</v>
      </c>
    </row>
    <row r="1268" spans="1:13">
      <c r="A1268" s="6" t="s">
        <v>1525</v>
      </c>
      <c r="B1268">
        <f>Format!H1268</f>
        <v>336360</v>
      </c>
      <c r="C1268" t="str">
        <f>Format!G1268</f>
        <v>US</v>
      </c>
      <c r="D1268">
        <f ca="1">Format!J1268</f>
        <v>1.8379056531568279E-7</v>
      </c>
      <c r="E1268" s="6" t="s">
        <v>1</v>
      </c>
      <c r="F1268" t="str">
        <f>Format!I1268</f>
        <v>HFC-125</v>
      </c>
      <c r="G1268">
        <v>2013</v>
      </c>
      <c r="H1268">
        <f ca="1">Format!K1268</f>
        <v>4</v>
      </c>
      <c r="I1268">
        <f t="shared" ca="1" si="40"/>
        <v>2</v>
      </c>
      <c r="J1268">
        <v>1</v>
      </c>
      <c r="K1268">
        <f ca="1">Format!L1268</f>
        <v>4</v>
      </c>
      <c r="L1268">
        <v>1</v>
      </c>
      <c r="M1268">
        <f t="shared" ca="1" si="39"/>
        <v>1.8379056531568279E-7</v>
      </c>
    </row>
    <row r="1269" spans="1:13">
      <c r="A1269" s="6" t="s">
        <v>1525</v>
      </c>
      <c r="B1269">
        <f>Format!H1269</f>
        <v>336360</v>
      </c>
      <c r="C1269" t="str">
        <f>Format!G1269</f>
        <v>US</v>
      </c>
      <c r="D1269">
        <f ca="1">Format!J1269</f>
        <v>5.8109031490956616E-8</v>
      </c>
      <c r="E1269" s="6" t="s">
        <v>1</v>
      </c>
      <c r="F1269" t="str">
        <f>Format!I1269</f>
        <v>HFC-32</v>
      </c>
      <c r="G1269">
        <v>2013</v>
      </c>
      <c r="H1269">
        <f ca="1">Format!K1269</f>
        <v>4</v>
      </c>
      <c r="I1269">
        <f t="shared" ca="1" si="40"/>
        <v>2</v>
      </c>
      <c r="J1269">
        <v>1</v>
      </c>
      <c r="K1269">
        <f ca="1">Format!L1269</f>
        <v>4</v>
      </c>
      <c r="L1269">
        <v>1</v>
      </c>
      <c r="M1269">
        <f t="shared" ca="1" si="39"/>
        <v>5.8109031490956616E-8</v>
      </c>
    </row>
    <row r="1270" spans="1:13">
      <c r="A1270" s="6" t="s">
        <v>1525</v>
      </c>
      <c r="B1270">
        <f>Format!H1270</f>
        <v>336360</v>
      </c>
      <c r="C1270" t="str">
        <f>Format!G1270</f>
        <v>US</v>
      </c>
      <c r="D1270">
        <f ca="1">Format!J1270</f>
        <v>1.1495058410711049E-7</v>
      </c>
      <c r="E1270" s="6" t="s">
        <v>1</v>
      </c>
      <c r="F1270" t="str">
        <f>Format!I1270</f>
        <v>HFC-143a</v>
      </c>
      <c r="G1270">
        <v>2013</v>
      </c>
      <c r="H1270">
        <f ca="1">Format!K1270</f>
        <v>4</v>
      </c>
      <c r="I1270">
        <f t="shared" ca="1" si="40"/>
        <v>2</v>
      </c>
      <c r="J1270">
        <v>1</v>
      </c>
      <c r="K1270">
        <f ca="1">Format!L1270</f>
        <v>4</v>
      </c>
      <c r="L1270">
        <v>1</v>
      </c>
      <c r="M1270">
        <f t="shared" ca="1" si="39"/>
        <v>1.1495058410711049E-7</v>
      </c>
    </row>
    <row r="1271" spans="1:13">
      <c r="A1271" s="6" t="s">
        <v>1525</v>
      </c>
      <c r="B1271">
        <f>Format!H1271</f>
        <v>336360</v>
      </c>
      <c r="C1271" t="str">
        <f>Format!G1271</f>
        <v>US</v>
      </c>
      <c r="D1271">
        <f ca="1">Format!J1271</f>
        <v>3.5241855015555565E-7</v>
      </c>
      <c r="E1271" s="6" t="s">
        <v>1</v>
      </c>
      <c r="F1271" t="str">
        <f>Format!I1271</f>
        <v>CH4</v>
      </c>
      <c r="G1271">
        <v>2013</v>
      </c>
      <c r="H1271">
        <f ca="1">Format!K1271</f>
        <v>4</v>
      </c>
      <c r="I1271">
        <f t="shared" ca="1" si="40"/>
        <v>2</v>
      </c>
      <c r="J1271">
        <v>1</v>
      </c>
      <c r="K1271">
        <f ca="1">Format!L1271</f>
        <v>4</v>
      </c>
      <c r="L1271">
        <v>1</v>
      </c>
      <c r="M1271">
        <f t="shared" ca="1" si="39"/>
        <v>3.5241855015555565E-7</v>
      </c>
    </row>
    <row r="1272" spans="1:13">
      <c r="A1272" s="6" t="s">
        <v>1525</v>
      </c>
      <c r="B1272">
        <f>Format!H1272</f>
        <v>336360</v>
      </c>
      <c r="C1272" t="str">
        <f>Format!G1272</f>
        <v>US</v>
      </c>
      <c r="D1272">
        <f ca="1">Format!J1272</f>
        <v>3.3547970469135869E-8</v>
      </c>
      <c r="E1272" s="6" t="s">
        <v>1</v>
      </c>
      <c r="F1272" t="str">
        <f>Format!I1272</f>
        <v>N2O</v>
      </c>
      <c r="G1272">
        <v>2013</v>
      </c>
      <c r="H1272">
        <f ca="1">Format!K1272</f>
        <v>4</v>
      </c>
      <c r="I1272">
        <f t="shared" ca="1" si="40"/>
        <v>2</v>
      </c>
      <c r="J1272">
        <v>1</v>
      </c>
      <c r="K1272">
        <f ca="1">Format!L1272</f>
        <v>4</v>
      </c>
      <c r="L1272">
        <v>1</v>
      </c>
      <c r="M1272">
        <f t="shared" ca="1" si="39"/>
        <v>3.3547970469135869E-8</v>
      </c>
    </row>
    <row r="1273" spans="1:13">
      <c r="A1273" s="6" t="s">
        <v>1525</v>
      </c>
      <c r="B1273">
        <f>Format!H1273</f>
        <v>336360</v>
      </c>
      <c r="C1273" t="str">
        <f>Format!G1273</f>
        <v>US</v>
      </c>
      <c r="D1273">
        <f ca="1">Format!J1273</f>
        <v>5.1978262113470375E-9</v>
      </c>
      <c r="E1273" s="6" t="s">
        <v>1</v>
      </c>
      <c r="F1273" t="str">
        <f>Format!I1273</f>
        <v>HFC-236fa</v>
      </c>
      <c r="G1273">
        <v>2013</v>
      </c>
      <c r="H1273">
        <f ca="1">Format!K1273</f>
        <v>4</v>
      </c>
      <c r="I1273">
        <f t="shared" ca="1" si="40"/>
        <v>2</v>
      </c>
      <c r="J1273">
        <v>1</v>
      </c>
      <c r="K1273">
        <f ca="1">Format!L1273</f>
        <v>4</v>
      </c>
      <c r="L1273">
        <v>1</v>
      </c>
      <c r="M1273">
        <f t="shared" ca="1" si="39"/>
        <v>5.1978262113470375E-9</v>
      </c>
    </row>
    <row r="1274" spans="1:13">
      <c r="A1274" s="6" t="s">
        <v>1525</v>
      </c>
      <c r="B1274">
        <f>Format!H1274</f>
        <v>336370</v>
      </c>
      <c r="C1274" t="str">
        <f>Format!G1274</f>
        <v>US</v>
      </c>
      <c r="D1274">
        <f ca="1">Format!J1274</f>
        <v>3.159871439687683E-2</v>
      </c>
      <c r="E1274" s="6" t="s">
        <v>1</v>
      </c>
      <c r="F1274" t="str">
        <f>Format!I1274</f>
        <v>CO2</v>
      </c>
      <c r="G1274">
        <v>2013</v>
      </c>
      <c r="H1274">
        <f ca="1">Format!K1274</f>
        <v>4</v>
      </c>
      <c r="I1274">
        <f t="shared" ca="1" si="40"/>
        <v>2</v>
      </c>
      <c r="J1274">
        <v>1</v>
      </c>
      <c r="K1274">
        <f ca="1">Format!L1274</f>
        <v>4</v>
      </c>
      <c r="L1274">
        <v>1</v>
      </c>
      <c r="M1274">
        <f t="shared" ca="1" si="39"/>
        <v>3.159871439687683E-2</v>
      </c>
    </row>
    <row r="1275" spans="1:13">
      <c r="A1275" s="6" t="s">
        <v>1525</v>
      </c>
      <c r="B1275">
        <f>Format!H1275</f>
        <v>336370</v>
      </c>
      <c r="C1275" t="str">
        <f>Format!G1275</f>
        <v>US</v>
      </c>
      <c r="D1275">
        <f ca="1">Format!J1275</f>
        <v>5.0416053616810657E-7</v>
      </c>
      <c r="E1275" s="6" t="s">
        <v>1</v>
      </c>
      <c r="F1275" t="str">
        <f>Format!I1275</f>
        <v>HFC-134a</v>
      </c>
      <c r="G1275">
        <v>2013</v>
      </c>
      <c r="H1275">
        <f ca="1">Format!K1275</f>
        <v>4</v>
      </c>
      <c r="I1275">
        <f t="shared" ca="1" si="40"/>
        <v>2</v>
      </c>
      <c r="J1275">
        <v>1</v>
      </c>
      <c r="K1275">
        <f ca="1">Format!L1275</f>
        <v>4</v>
      </c>
      <c r="L1275">
        <v>1</v>
      </c>
      <c r="M1275">
        <f t="shared" ca="1" si="39"/>
        <v>5.0416053616810657E-7</v>
      </c>
    </row>
    <row r="1276" spans="1:13">
      <c r="A1276" s="6" t="s">
        <v>1525</v>
      </c>
      <c r="B1276">
        <f>Format!H1276</f>
        <v>336370</v>
      </c>
      <c r="C1276" t="str">
        <f>Format!G1276</f>
        <v>US</v>
      </c>
      <c r="D1276">
        <f ca="1">Format!J1276</f>
        <v>6.6805802710540923E-7</v>
      </c>
      <c r="E1276" s="6" t="s">
        <v>1</v>
      </c>
      <c r="F1276" t="str">
        <f>Format!I1276</f>
        <v>CH4</v>
      </c>
      <c r="G1276">
        <v>2013</v>
      </c>
      <c r="H1276">
        <f ca="1">Format!K1276</f>
        <v>4</v>
      </c>
      <c r="I1276">
        <f t="shared" ca="1" si="40"/>
        <v>2</v>
      </c>
      <c r="J1276">
        <v>1</v>
      </c>
      <c r="K1276">
        <f ca="1">Format!L1276</f>
        <v>4</v>
      </c>
      <c r="L1276">
        <v>1</v>
      </c>
      <c r="M1276">
        <f t="shared" ca="1" si="39"/>
        <v>6.6805802710540923E-7</v>
      </c>
    </row>
    <row r="1277" spans="1:13">
      <c r="A1277" s="6" t="s">
        <v>1525</v>
      </c>
      <c r="B1277">
        <f>Format!H1277</f>
        <v>336370</v>
      </c>
      <c r="C1277" t="str">
        <f>Format!G1277</f>
        <v>US</v>
      </c>
      <c r="D1277">
        <f ca="1">Format!J1277</f>
        <v>4.4566803219805637E-8</v>
      </c>
      <c r="E1277" s="6" t="s">
        <v>1</v>
      </c>
      <c r="F1277" t="str">
        <f>Format!I1277</f>
        <v>HFC-125</v>
      </c>
      <c r="G1277">
        <v>2013</v>
      </c>
      <c r="H1277">
        <f ca="1">Format!K1277</f>
        <v>4</v>
      </c>
      <c r="I1277">
        <f t="shared" ca="1" si="40"/>
        <v>2</v>
      </c>
      <c r="J1277">
        <v>1</v>
      </c>
      <c r="K1277">
        <f ca="1">Format!L1277</f>
        <v>4</v>
      </c>
      <c r="L1277">
        <v>1</v>
      </c>
      <c r="M1277">
        <f t="shared" ca="1" si="39"/>
        <v>4.4566803219805637E-8</v>
      </c>
    </row>
    <row r="1278" spans="1:13">
      <c r="A1278" s="6" t="s">
        <v>1525</v>
      </c>
      <c r="B1278">
        <f>Format!H1278</f>
        <v>336370</v>
      </c>
      <c r="C1278" t="str">
        <f>Format!G1278</f>
        <v>US</v>
      </c>
      <c r="D1278">
        <f ca="1">Format!J1278</f>
        <v>1.4090678524780462E-8</v>
      </c>
      <c r="E1278" s="6" t="s">
        <v>1</v>
      </c>
      <c r="F1278" t="str">
        <f>Format!I1278</f>
        <v>HFC-32</v>
      </c>
      <c r="G1278">
        <v>2013</v>
      </c>
      <c r="H1278">
        <f ca="1">Format!K1278</f>
        <v>4</v>
      </c>
      <c r="I1278">
        <f t="shared" ca="1" si="40"/>
        <v>2</v>
      </c>
      <c r="J1278">
        <v>1</v>
      </c>
      <c r="K1278">
        <f ca="1">Format!L1278</f>
        <v>4</v>
      </c>
      <c r="L1278">
        <v>1</v>
      </c>
      <c r="M1278">
        <f t="shared" ca="1" si="39"/>
        <v>1.4090678524780462E-8</v>
      </c>
    </row>
    <row r="1279" spans="1:13">
      <c r="A1279" s="6" t="s">
        <v>1525</v>
      </c>
      <c r="B1279">
        <f>Format!H1279</f>
        <v>336370</v>
      </c>
      <c r="C1279" t="str">
        <f>Format!G1279</f>
        <v>US</v>
      </c>
      <c r="D1279">
        <f ca="1">Format!J1279</f>
        <v>2.7874010034758667E-8</v>
      </c>
      <c r="E1279" s="6" t="s">
        <v>1</v>
      </c>
      <c r="F1279" t="str">
        <f>Format!I1279</f>
        <v>HFC-143a</v>
      </c>
      <c r="G1279">
        <v>2013</v>
      </c>
      <c r="H1279">
        <f ca="1">Format!K1279</f>
        <v>4</v>
      </c>
      <c r="I1279">
        <f t="shared" ca="1" si="40"/>
        <v>2</v>
      </c>
      <c r="J1279">
        <v>1</v>
      </c>
      <c r="K1279">
        <f ca="1">Format!L1279</f>
        <v>4</v>
      </c>
      <c r="L1279">
        <v>1</v>
      </c>
      <c r="M1279">
        <f t="shared" ca="1" si="39"/>
        <v>2.7874010034758667E-8</v>
      </c>
    </row>
    <row r="1280" spans="1:13">
      <c r="A1280" s="6" t="s">
        <v>1525</v>
      </c>
      <c r="B1280">
        <f>Format!H1280</f>
        <v>336370</v>
      </c>
      <c r="C1280" t="str">
        <f>Format!G1280</f>
        <v>US</v>
      </c>
      <c r="D1280">
        <f ca="1">Format!J1280</f>
        <v>6.3661467847825548E-8</v>
      </c>
      <c r="E1280" s="6" t="s">
        <v>1</v>
      </c>
      <c r="F1280" t="str">
        <f>Format!I1280</f>
        <v>N2O</v>
      </c>
      <c r="G1280">
        <v>2013</v>
      </c>
      <c r="H1280">
        <f ca="1">Format!K1280</f>
        <v>4</v>
      </c>
      <c r="I1280">
        <f t="shared" ca="1" si="40"/>
        <v>2</v>
      </c>
      <c r="J1280">
        <v>1</v>
      </c>
      <c r="K1280">
        <f ca="1">Format!L1280</f>
        <v>4</v>
      </c>
      <c r="L1280">
        <v>1</v>
      </c>
      <c r="M1280">
        <f t="shared" ca="1" si="39"/>
        <v>6.3661467847825548E-8</v>
      </c>
    </row>
    <row r="1281" spans="1:13">
      <c r="A1281" s="6" t="s">
        <v>1525</v>
      </c>
      <c r="B1281">
        <f>Format!H1281</f>
        <v>336370</v>
      </c>
      <c r="C1281" t="str">
        <f>Format!G1281</f>
        <v>US</v>
      </c>
      <c r="D1281">
        <f ca="1">Format!J1281</f>
        <v>1.2604047304276105E-9</v>
      </c>
      <c r="E1281" s="6" t="s">
        <v>1</v>
      </c>
      <c r="F1281" t="str">
        <f>Format!I1281</f>
        <v>HFC-236fa</v>
      </c>
      <c r="G1281">
        <v>2013</v>
      </c>
      <c r="H1281">
        <f ca="1">Format!K1281</f>
        <v>4</v>
      </c>
      <c r="I1281">
        <f t="shared" ca="1" si="40"/>
        <v>2</v>
      </c>
      <c r="J1281">
        <v>1</v>
      </c>
      <c r="K1281">
        <f ca="1">Format!L1281</f>
        <v>4</v>
      </c>
      <c r="L1281">
        <v>1</v>
      </c>
      <c r="M1281">
        <f t="shared" ca="1" si="39"/>
        <v>1.2604047304276105E-9</v>
      </c>
    </row>
    <row r="1282" spans="1:13">
      <c r="A1282" s="6" t="s">
        <v>1525</v>
      </c>
      <c r="B1282">
        <f>Format!H1282</f>
        <v>336390</v>
      </c>
      <c r="C1282" t="str">
        <f>Format!G1282</f>
        <v>US</v>
      </c>
      <c r="D1282">
        <f ca="1">Format!J1282</f>
        <v>3.7681483128186158E-2</v>
      </c>
      <c r="E1282" s="6" t="s">
        <v>1</v>
      </c>
      <c r="F1282" t="str">
        <f>Format!I1282</f>
        <v>CO2</v>
      </c>
      <c r="G1282">
        <v>2013</v>
      </c>
      <c r="H1282">
        <f ca="1">Format!K1282</f>
        <v>4</v>
      </c>
      <c r="I1282">
        <f t="shared" ca="1" si="40"/>
        <v>2</v>
      </c>
      <c r="J1282">
        <v>1</v>
      </c>
      <c r="K1282">
        <f ca="1">Format!L1282</f>
        <v>4</v>
      </c>
      <c r="L1282">
        <v>1</v>
      </c>
      <c r="M1282">
        <f t="shared" ca="1" si="39"/>
        <v>3.7681483128186158E-2</v>
      </c>
    </row>
    <row r="1283" spans="1:13">
      <c r="A1283" s="6" t="s">
        <v>1525</v>
      </c>
      <c r="B1283">
        <f>Format!H1283</f>
        <v>336390</v>
      </c>
      <c r="C1283" t="str">
        <f>Format!G1283</f>
        <v>US</v>
      </c>
      <c r="D1283">
        <f ca="1">Format!J1283</f>
        <v>1.2952982114378983E-6</v>
      </c>
      <c r="E1283" s="6" t="s">
        <v>1</v>
      </c>
      <c r="F1283" t="str">
        <f>Format!I1283</f>
        <v>HFC-134a</v>
      </c>
      <c r="G1283">
        <v>2013</v>
      </c>
      <c r="H1283">
        <f ca="1">Format!K1283</f>
        <v>4</v>
      </c>
      <c r="I1283">
        <f t="shared" ca="1" si="40"/>
        <v>2</v>
      </c>
      <c r="J1283">
        <v>1</v>
      </c>
      <c r="K1283">
        <f ca="1">Format!L1283</f>
        <v>4</v>
      </c>
      <c r="L1283">
        <v>1</v>
      </c>
      <c r="M1283">
        <f t="shared" ca="1" si="39"/>
        <v>1.2952982114378983E-6</v>
      </c>
    </row>
    <row r="1284" spans="1:13">
      <c r="A1284" s="6" t="s">
        <v>1525</v>
      </c>
      <c r="B1284">
        <f>Format!H1284</f>
        <v>336390</v>
      </c>
      <c r="C1284" t="str">
        <f>Format!G1284</f>
        <v>US</v>
      </c>
      <c r="D1284">
        <f ca="1">Format!J1284</f>
        <v>1.1450182304802711E-7</v>
      </c>
      <c r="E1284" s="6" t="s">
        <v>1</v>
      </c>
      <c r="F1284" t="str">
        <f>Format!I1284</f>
        <v>HFC-125</v>
      </c>
      <c r="G1284">
        <v>2013</v>
      </c>
      <c r="H1284">
        <f ca="1">Format!K1284</f>
        <v>4</v>
      </c>
      <c r="I1284">
        <f t="shared" ca="1" si="40"/>
        <v>2</v>
      </c>
      <c r="J1284">
        <v>1</v>
      </c>
      <c r="K1284">
        <f ca="1">Format!L1284</f>
        <v>4</v>
      </c>
      <c r="L1284">
        <v>1</v>
      </c>
      <c r="M1284">
        <f t="shared" ref="M1284:M1347" ca="1" si="41">IFERROR(D1284,"")</f>
        <v>1.1450182304802711E-7</v>
      </c>
    </row>
    <row r="1285" spans="1:13">
      <c r="A1285" s="6" t="s">
        <v>1525</v>
      </c>
      <c r="B1285">
        <f>Format!H1285</f>
        <v>336390</v>
      </c>
      <c r="C1285" t="str">
        <f>Format!G1285</f>
        <v>US</v>
      </c>
      <c r="D1285">
        <f ca="1">Format!J1285</f>
        <v>3.6202021740568634E-8</v>
      </c>
      <c r="E1285" s="6" t="s">
        <v>1</v>
      </c>
      <c r="F1285" t="str">
        <f>Format!I1285</f>
        <v>HFC-32</v>
      </c>
      <c r="G1285">
        <v>2013</v>
      </c>
      <c r="H1285">
        <f ca="1">Format!K1285</f>
        <v>4</v>
      </c>
      <c r="I1285">
        <f t="shared" ca="1" si="40"/>
        <v>2</v>
      </c>
      <c r="J1285">
        <v>1</v>
      </c>
      <c r="K1285">
        <f ca="1">Format!L1285</f>
        <v>4</v>
      </c>
      <c r="L1285">
        <v>1</v>
      </c>
      <c r="M1285">
        <f t="shared" ca="1" si="41"/>
        <v>3.6202021740568634E-8</v>
      </c>
    </row>
    <row r="1286" spans="1:13">
      <c r="A1286" s="6" t="s">
        <v>1525</v>
      </c>
      <c r="B1286">
        <f>Format!H1286</f>
        <v>336390</v>
      </c>
      <c r="C1286" t="str">
        <f>Format!G1286</f>
        <v>US</v>
      </c>
      <c r="D1286">
        <f ca="1">Format!J1286</f>
        <v>6.7903244514147826E-7</v>
      </c>
      <c r="E1286" s="6" t="s">
        <v>1</v>
      </c>
      <c r="F1286" t="str">
        <f>Format!I1286</f>
        <v>CH4</v>
      </c>
      <c r="G1286">
        <v>2013</v>
      </c>
      <c r="H1286">
        <f ca="1">Format!K1286</f>
        <v>4</v>
      </c>
      <c r="I1286">
        <f t="shared" ca="1" si="40"/>
        <v>2</v>
      </c>
      <c r="J1286">
        <v>1</v>
      </c>
      <c r="K1286">
        <f ca="1">Format!L1286</f>
        <v>4</v>
      </c>
      <c r="L1286">
        <v>1</v>
      </c>
      <c r="M1286">
        <f t="shared" ca="1" si="41"/>
        <v>6.7903244514147826E-7</v>
      </c>
    </row>
    <row r="1287" spans="1:13">
      <c r="A1287" s="6" t="s">
        <v>1525</v>
      </c>
      <c r="B1287">
        <f>Format!H1287</f>
        <v>336390</v>
      </c>
      <c r="C1287" t="str">
        <f>Format!G1287</f>
        <v>US</v>
      </c>
      <c r="D1287">
        <f ca="1">Format!J1287</f>
        <v>7.1614402067332923E-8</v>
      </c>
      <c r="E1287" s="6" t="s">
        <v>1</v>
      </c>
      <c r="F1287" t="str">
        <f>Format!I1287</f>
        <v>HFC-143a</v>
      </c>
      <c r="G1287">
        <v>2013</v>
      </c>
      <c r="H1287">
        <f ca="1">Format!K1287</f>
        <v>4</v>
      </c>
      <c r="I1287">
        <f t="shared" ca="1" si="40"/>
        <v>2</v>
      </c>
      <c r="J1287">
        <v>1</v>
      </c>
      <c r="K1287">
        <f ca="1">Format!L1287</f>
        <v>4</v>
      </c>
      <c r="L1287">
        <v>1</v>
      </c>
      <c r="M1287">
        <f t="shared" ca="1" si="41"/>
        <v>7.1614402067332923E-8</v>
      </c>
    </row>
    <row r="1288" spans="1:13">
      <c r="A1288" s="6" t="s">
        <v>1525</v>
      </c>
      <c r="B1288">
        <f>Format!H1288</f>
        <v>336390</v>
      </c>
      <c r="C1288" t="str">
        <f>Format!G1288</f>
        <v>US</v>
      </c>
      <c r="D1288">
        <f ca="1">Format!J1288</f>
        <v>6.4557727711728609E-8</v>
      </c>
      <c r="E1288" s="6" t="s">
        <v>1</v>
      </c>
      <c r="F1288" t="str">
        <f>Format!I1288</f>
        <v>N2O</v>
      </c>
      <c r="G1288">
        <v>2013</v>
      </c>
      <c r="H1288">
        <f ca="1">Format!K1288</f>
        <v>4</v>
      </c>
      <c r="I1288">
        <f t="shared" ca="1" si="40"/>
        <v>2</v>
      </c>
      <c r="J1288">
        <v>1</v>
      </c>
      <c r="K1288">
        <f ca="1">Format!L1288</f>
        <v>4</v>
      </c>
      <c r="L1288">
        <v>1</v>
      </c>
      <c r="M1288">
        <f t="shared" ca="1" si="41"/>
        <v>6.4557727711728609E-8</v>
      </c>
    </row>
    <row r="1289" spans="1:13">
      <c r="A1289" s="6" t="s">
        <v>1525</v>
      </c>
      <c r="B1289">
        <f>Format!H1289</f>
        <v>336390</v>
      </c>
      <c r="C1289" t="str">
        <f>Format!G1289</f>
        <v>US</v>
      </c>
      <c r="D1289">
        <f ca="1">Format!J1289</f>
        <v>3.2382542382618743E-9</v>
      </c>
      <c r="E1289" s="6" t="s">
        <v>1</v>
      </c>
      <c r="F1289" t="str">
        <f>Format!I1289</f>
        <v>HFC-236fa</v>
      </c>
      <c r="G1289">
        <v>2013</v>
      </c>
      <c r="H1289">
        <f ca="1">Format!K1289</f>
        <v>4</v>
      </c>
      <c r="I1289">
        <f t="shared" ca="1" si="40"/>
        <v>2</v>
      </c>
      <c r="J1289">
        <v>1</v>
      </c>
      <c r="K1289">
        <f ca="1">Format!L1289</f>
        <v>4</v>
      </c>
      <c r="L1289">
        <v>1</v>
      </c>
      <c r="M1289">
        <f t="shared" ca="1" si="41"/>
        <v>3.2382542382618743E-9</v>
      </c>
    </row>
    <row r="1290" spans="1:13">
      <c r="A1290" s="6" t="s">
        <v>1525</v>
      </c>
      <c r="B1290">
        <f>Format!H1290</f>
        <v>336411</v>
      </c>
      <c r="C1290" t="str">
        <f>Format!G1290</f>
        <v>US</v>
      </c>
      <c r="D1290">
        <f ca="1">Format!J1290</f>
        <v>5.0143769852573671E-3</v>
      </c>
      <c r="E1290" s="6" t="s">
        <v>1</v>
      </c>
      <c r="F1290" t="str">
        <f>Format!I1290</f>
        <v>CO2</v>
      </c>
      <c r="G1290">
        <v>2013</v>
      </c>
      <c r="H1290">
        <f ca="1">Format!K1290</f>
        <v>4</v>
      </c>
      <c r="I1290">
        <f t="shared" ca="1" si="40"/>
        <v>2</v>
      </c>
      <c r="J1290">
        <v>1</v>
      </c>
      <c r="K1290">
        <f ca="1">Format!L1290</f>
        <v>4</v>
      </c>
      <c r="L1290">
        <v>1</v>
      </c>
      <c r="M1290">
        <f t="shared" ca="1" si="41"/>
        <v>5.0143769852573671E-3</v>
      </c>
    </row>
    <row r="1291" spans="1:13">
      <c r="A1291" s="6" t="s">
        <v>1525</v>
      </c>
      <c r="B1291">
        <f>Format!H1291</f>
        <v>336411</v>
      </c>
      <c r="C1291" t="str">
        <f>Format!G1291</f>
        <v>US</v>
      </c>
      <c r="D1291">
        <f ca="1">Format!J1291</f>
        <v>1.1672598715386535E-7</v>
      </c>
      <c r="E1291" s="6" t="s">
        <v>1</v>
      </c>
      <c r="F1291" t="str">
        <f>Format!I1291</f>
        <v>CH4</v>
      </c>
      <c r="G1291">
        <v>2013</v>
      </c>
      <c r="H1291">
        <f ca="1">Format!K1291</f>
        <v>4</v>
      </c>
      <c r="I1291">
        <f t="shared" ca="1" si="40"/>
        <v>2</v>
      </c>
      <c r="J1291">
        <v>1</v>
      </c>
      <c r="K1291">
        <f ca="1">Format!L1291</f>
        <v>4</v>
      </c>
      <c r="L1291">
        <v>1</v>
      </c>
      <c r="M1291">
        <f t="shared" ca="1" si="41"/>
        <v>1.1672598715386535E-7</v>
      </c>
    </row>
    <row r="1292" spans="1:13">
      <c r="A1292" s="6" t="s">
        <v>1525</v>
      </c>
      <c r="B1292">
        <f>Format!H1292</f>
        <v>336411</v>
      </c>
      <c r="C1292" t="str">
        <f>Format!G1292</f>
        <v>US</v>
      </c>
      <c r="D1292">
        <f ca="1">Format!J1292</f>
        <v>9.908073099175905E-9</v>
      </c>
      <c r="E1292" s="6" t="s">
        <v>1</v>
      </c>
      <c r="F1292" t="str">
        <f>Format!I1292</f>
        <v>HFC-134a</v>
      </c>
      <c r="G1292">
        <v>2013</v>
      </c>
      <c r="H1292">
        <f ca="1">Format!K1292</f>
        <v>4</v>
      </c>
      <c r="I1292">
        <f t="shared" ca="1" si="40"/>
        <v>2</v>
      </c>
      <c r="J1292">
        <v>1</v>
      </c>
      <c r="K1292">
        <f ca="1">Format!L1292</f>
        <v>4</v>
      </c>
      <c r="L1292">
        <v>1</v>
      </c>
      <c r="M1292">
        <f t="shared" ca="1" si="41"/>
        <v>9.908073099175905E-9</v>
      </c>
    </row>
    <row r="1293" spans="1:13">
      <c r="A1293" s="6" t="s">
        <v>1525</v>
      </c>
      <c r="B1293">
        <f>Format!H1293</f>
        <v>336411</v>
      </c>
      <c r="C1293" t="str">
        <f>Format!G1293</f>
        <v>US</v>
      </c>
      <c r="D1293">
        <f ca="1">Format!J1293</f>
        <v>1.3465865633390737E-8</v>
      </c>
      <c r="E1293" s="6" t="s">
        <v>1</v>
      </c>
      <c r="F1293" t="str">
        <f>Format!I1293</f>
        <v>N2O</v>
      </c>
      <c r="G1293">
        <v>2013</v>
      </c>
      <c r="H1293">
        <f ca="1">Format!K1293</f>
        <v>4</v>
      </c>
      <c r="I1293">
        <f t="shared" ca="1" si="40"/>
        <v>2</v>
      </c>
      <c r="J1293">
        <v>1</v>
      </c>
      <c r="K1293">
        <f ca="1">Format!L1293</f>
        <v>4</v>
      </c>
      <c r="L1293">
        <v>1</v>
      </c>
      <c r="M1293">
        <f t="shared" ca="1" si="41"/>
        <v>1.3465865633390737E-8</v>
      </c>
    </row>
    <row r="1294" spans="1:13">
      <c r="A1294" s="6" t="s">
        <v>1525</v>
      </c>
      <c r="B1294">
        <f>Format!H1294</f>
        <v>336411</v>
      </c>
      <c r="C1294" t="str">
        <f>Format!G1294</f>
        <v>US</v>
      </c>
      <c r="D1294">
        <f ca="1">Format!J1294</f>
        <v>8.758542416957155E-10</v>
      </c>
      <c r="E1294" s="6" t="s">
        <v>1</v>
      </c>
      <c r="F1294" t="str">
        <f>Format!I1294</f>
        <v>HFC-125</v>
      </c>
      <c r="G1294">
        <v>2013</v>
      </c>
      <c r="H1294">
        <f ca="1">Format!K1294</f>
        <v>4</v>
      </c>
      <c r="I1294">
        <f t="shared" ca="1" si="40"/>
        <v>2</v>
      </c>
      <c r="J1294">
        <v>1</v>
      </c>
      <c r="K1294">
        <f ca="1">Format!L1294</f>
        <v>4</v>
      </c>
      <c r="L1294">
        <v>1</v>
      </c>
      <c r="M1294">
        <f t="shared" ca="1" si="41"/>
        <v>8.758542416957155E-10</v>
      </c>
    </row>
    <row r="1295" spans="1:13">
      <c r="A1295" s="6" t="s">
        <v>1525</v>
      </c>
      <c r="B1295">
        <f>Format!H1295</f>
        <v>336411</v>
      </c>
      <c r="C1295" t="str">
        <f>Format!G1295</f>
        <v>US</v>
      </c>
      <c r="D1295">
        <f ca="1">Format!J1295</f>
        <v>2.7691868526964805E-10</v>
      </c>
      <c r="E1295" s="6" t="s">
        <v>1</v>
      </c>
      <c r="F1295" t="str">
        <f>Format!I1295</f>
        <v>HFC-32</v>
      </c>
      <c r="G1295">
        <v>2013</v>
      </c>
      <c r="H1295">
        <f ca="1">Format!K1295</f>
        <v>4</v>
      </c>
      <c r="I1295">
        <f t="shared" ca="1" si="40"/>
        <v>2</v>
      </c>
      <c r="J1295">
        <v>1</v>
      </c>
      <c r="K1295">
        <f ca="1">Format!L1295</f>
        <v>4</v>
      </c>
      <c r="L1295">
        <v>1</v>
      </c>
      <c r="M1295">
        <f t="shared" ca="1" si="41"/>
        <v>2.7691868526964805E-10</v>
      </c>
    </row>
    <row r="1296" spans="1:13">
      <c r="A1296" s="6" t="s">
        <v>1525</v>
      </c>
      <c r="B1296">
        <f>Format!H1296</f>
        <v>336411</v>
      </c>
      <c r="C1296" t="str">
        <f>Format!G1296</f>
        <v>US</v>
      </c>
      <c r="D1296">
        <f ca="1">Format!J1296</f>
        <v>5.4779719787401859E-10</v>
      </c>
      <c r="E1296" s="6" t="s">
        <v>1</v>
      </c>
      <c r="F1296" t="str">
        <f>Format!I1296</f>
        <v>HFC-143a</v>
      </c>
      <c r="G1296">
        <v>2013</v>
      </c>
      <c r="H1296">
        <f ca="1">Format!K1296</f>
        <v>4</v>
      </c>
      <c r="I1296">
        <f t="shared" ca="1" si="40"/>
        <v>2</v>
      </c>
      <c r="J1296">
        <v>1</v>
      </c>
      <c r="K1296">
        <f ca="1">Format!L1296</f>
        <v>4</v>
      </c>
      <c r="L1296">
        <v>1</v>
      </c>
      <c r="M1296">
        <f t="shared" ca="1" si="41"/>
        <v>5.4779719787401859E-10</v>
      </c>
    </row>
    <row r="1297" spans="1:13">
      <c r="A1297" s="6" t="s">
        <v>1525</v>
      </c>
      <c r="B1297">
        <f>Format!H1297</f>
        <v>336411</v>
      </c>
      <c r="C1297" t="str">
        <f>Format!G1297</f>
        <v>US</v>
      </c>
      <c r="D1297">
        <f ca="1">Format!J1297</f>
        <v>2.4770249370450175E-11</v>
      </c>
      <c r="E1297" s="6" t="s">
        <v>1</v>
      </c>
      <c r="F1297" t="str">
        <f>Format!I1297</f>
        <v>HFC-236fa</v>
      </c>
      <c r="G1297">
        <v>2013</v>
      </c>
      <c r="H1297">
        <f ca="1">Format!K1297</f>
        <v>4</v>
      </c>
      <c r="I1297">
        <f t="shared" ca="1" si="40"/>
        <v>2</v>
      </c>
      <c r="J1297">
        <v>1</v>
      </c>
      <c r="K1297">
        <f ca="1">Format!L1297</f>
        <v>4</v>
      </c>
      <c r="L1297">
        <v>1</v>
      </c>
      <c r="M1297">
        <f t="shared" ca="1" si="41"/>
        <v>2.4770249370450175E-11</v>
      </c>
    </row>
    <row r="1298" spans="1:13">
      <c r="A1298" s="6" t="s">
        <v>1525</v>
      </c>
      <c r="B1298">
        <f>Format!H1298</f>
        <v>336412</v>
      </c>
      <c r="C1298" t="str">
        <f>Format!G1298</f>
        <v>US</v>
      </c>
      <c r="D1298">
        <f ca="1">Format!J1298</f>
        <v>1.5675124756024072E-2</v>
      </c>
      <c r="E1298" s="6" t="s">
        <v>1</v>
      </c>
      <c r="F1298" t="str">
        <f>Format!I1298</f>
        <v>CO2</v>
      </c>
      <c r="G1298">
        <v>2013</v>
      </c>
      <c r="H1298">
        <f ca="1">Format!K1298</f>
        <v>4</v>
      </c>
      <c r="I1298">
        <f t="shared" ca="1" si="40"/>
        <v>2</v>
      </c>
      <c r="J1298">
        <v>1</v>
      </c>
      <c r="K1298">
        <f ca="1">Format!L1298</f>
        <v>4</v>
      </c>
      <c r="L1298">
        <v>1</v>
      </c>
      <c r="M1298">
        <f t="shared" ca="1" si="41"/>
        <v>1.5675124756024072E-2</v>
      </c>
    </row>
    <row r="1299" spans="1:13">
      <c r="A1299" s="6" t="s">
        <v>1525</v>
      </c>
      <c r="B1299">
        <f>Format!H1299</f>
        <v>336412</v>
      </c>
      <c r="C1299" t="str">
        <f>Format!G1299</f>
        <v>US</v>
      </c>
      <c r="D1299">
        <f ca="1">Format!J1299</f>
        <v>3.4256931589797693E-7</v>
      </c>
      <c r="E1299" s="6" t="s">
        <v>1</v>
      </c>
      <c r="F1299" t="str">
        <f>Format!I1299</f>
        <v>CH4</v>
      </c>
      <c r="G1299">
        <v>2013</v>
      </c>
      <c r="H1299">
        <f ca="1">Format!K1299</f>
        <v>4</v>
      </c>
      <c r="I1299">
        <f t="shared" ca="1" si="40"/>
        <v>2</v>
      </c>
      <c r="J1299">
        <v>1</v>
      </c>
      <c r="K1299">
        <f ca="1">Format!L1299</f>
        <v>4</v>
      </c>
      <c r="L1299">
        <v>1</v>
      </c>
      <c r="M1299">
        <f t="shared" ca="1" si="41"/>
        <v>3.4256931589797693E-7</v>
      </c>
    </row>
    <row r="1300" spans="1:13">
      <c r="A1300" s="6" t="s">
        <v>1525</v>
      </c>
      <c r="B1300">
        <f>Format!H1300</f>
        <v>336412</v>
      </c>
      <c r="C1300" t="str">
        <f>Format!G1300</f>
        <v>US</v>
      </c>
      <c r="D1300">
        <f ca="1">Format!J1300</f>
        <v>3.5036301028761755E-8</v>
      </c>
      <c r="E1300" s="6" t="s">
        <v>1</v>
      </c>
      <c r="F1300" t="str">
        <f>Format!I1300</f>
        <v>N2O</v>
      </c>
      <c r="G1300">
        <v>2013</v>
      </c>
      <c r="H1300">
        <f ca="1">Format!K1300</f>
        <v>4</v>
      </c>
      <c r="I1300">
        <f t="shared" ca="1" si="40"/>
        <v>2</v>
      </c>
      <c r="J1300">
        <v>1</v>
      </c>
      <c r="K1300">
        <f ca="1">Format!L1300</f>
        <v>4</v>
      </c>
      <c r="L1300">
        <v>1</v>
      </c>
      <c r="M1300">
        <f t="shared" ca="1" si="41"/>
        <v>3.5036301028761755E-8</v>
      </c>
    </row>
    <row r="1301" spans="1:13">
      <c r="A1301" s="6" t="s">
        <v>1525</v>
      </c>
      <c r="B1301">
        <f>Format!H1301</f>
        <v>336412</v>
      </c>
      <c r="C1301" t="str">
        <f>Format!G1301</f>
        <v>US</v>
      </c>
      <c r="D1301">
        <f ca="1">Format!J1301</f>
        <v>1.2908758905020302E-8</v>
      </c>
      <c r="E1301" s="6" t="s">
        <v>1</v>
      </c>
      <c r="F1301" t="str">
        <f>Format!I1301</f>
        <v>HFC-134a</v>
      </c>
      <c r="G1301">
        <v>2013</v>
      </c>
      <c r="H1301">
        <f ca="1">Format!K1301</f>
        <v>4</v>
      </c>
      <c r="I1301">
        <f t="shared" ca="1" si="40"/>
        <v>2</v>
      </c>
      <c r="J1301">
        <v>1</v>
      </c>
      <c r="K1301">
        <f ca="1">Format!L1301</f>
        <v>4</v>
      </c>
      <c r="L1301">
        <v>1</v>
      </c>
      <c r="M1301">
        <f t="shared" ca="1" si="41"/>
        <v>1.2908758905020302E-8</v>
      </c>
    </row>
    <row r="1302" spans="1:13">
      <c r="A1302" s="6" t="s">
        <v>1525</v>
      </c>
      <c r="B1302">
        <f>Format!H1302</f>
        <v>336412</v>
      </c>
      <c r="C1302" t="str">
        <f>Format!G1302</f>
        <v>US</v>
      </c>
      <c r="D1302">
        <f ca="1">Format!J1302</f>
        <v>1.1411089854524545E-9</v>
      </c>
      <c r="E1302" s="6" t="s">
        <v>1</v>
      </c>
      <c r="F1302" t="str">
        <f>Format!I1302</f>
        <v>HFC-125</v>
      </c>
      <c r="G1302">
        <v>2013</v>
      </c>
      <c r="H1302">
        <f ca="1">Format!K1302</f>
        <v>4</v>
      </c>
      <c r="I1302">
        <f t="shared" ca="1" si="40"/>
        <v>2</v>
      </c>
      <c r="J1302">
        <v>1</v>
      </c>
      <c r="K1302">
        <f ca="1">Format!L1302</f>
        <v>4</v>
      </c>
      <c r="L1302">
        <v>1</v>
      </c>
      <c r="M1302">
        <f t="shared" ca="1" si="41"/>
        <v>1.1411089854524545E-9</v>
      </c>
    </row>
    <row r="1303" spans="1:13">
      <c r="A1303" s="6" t="s">
        <v>1525</v>
      </c>
      <c r="B1303">
        <f>Format!H1303</f>
        <v>336412</v>
      </c>
      <c r="C1303" t="str">
        <f>Format!G1303</f>
        <v>US</v>
      </c>
      <c r="D1303">
        <f ca="1">Format!J1303</f>
        <v>3.6078423207620503E-10</v>
      </c>
      <c r="E1303" s="6" t="s">
        <v>1</v>
      </c>
      <c r="F1303" t="str">
        <f>Format!I1303</f>
        <v>HFC-32</v>
      </c>
      <c r="G1303">
        <v>2013</v>
      </c>
      <c r="H1303">
        <f ca="1">Format!K1303</f>
        <v>4</v>
      </c>
      <c r="I1303">
        <f t="shared" ca="1" si="40"/>
        <v>2</v>
      </c>
      <c r="J1303">
        <v>1</v>
      </c>
      <c r="K1303">
        <f ca="1">Format!L1303</f>
        <v>4</v>
      </c>
      <c r="L1303">
        <v>1</v>
      </c>
      <c r="M1303">
        <f t="shared" ca="1" si="41"/>
        <v>3.6078423207620503E-10</v>
      </c>
    </row>
    <row r="1304" spans="1:13">
      <c r="A1304" s="6" t="s">
        <v>1525</v>
      </c>
      <c r="B1304">
        <f>Format!H1304</f>
        <v>336412</v>
      </c>
      <c r="C1304" t="str">
        <f>Format!G1304</f>
        <v>US</v>
      </c>
      <c r="D1304">
        <f ca="1">Format!J1304</f>
        <v>7.1369900942591573E-10</v>
      </c>
      <c r="E1304" s="6" t="s">
        <v>1</v>
      </c>
      <c r="F1304" t="str">
        <f>Format!I1304</f>
        <v>HFC-143a</v>
      </c>
      <c r="G1304">
        <v>2013</v>
      </c>
      <c r="H1304">
        <f ca="1">Format!K1304</f>
        <v>4</v>
      </c>
      <c r="I1304">
        <f t="shared" ca="1" si="40"/>
        <v>2</v>
      </c>
      <c r="J1304">
        <v>1</v>
      </c>
      <c r="K1304">
        <f ca="1">Format!L1304</f>
        <v>4</v>
      </c>
      <c r="L1304">
        <v>1</v>
      </c>
      <c r="M1304">
        <f t="shared" ca="1" si="41"/>
        <v>7.1369900942591573E-10</v>
      </c>
    </row>
    <row r="1305" spans="1:13">
      <c r="A1305" s="6" t="s">
        <v>1525</v>
      </c>
      <c r="B1305">
        <f>Format!H1305</f>
        <v>336412</v>
      </c>
      <c r="C1305" t="str">
        <f>Format!G1305</f>
        <v>US</v>
      </c>
      <c r="D1305">
        <f ca="1">Format!J1305</f>
        <v>3.2271984061862386E-11</v>
      </c>
      <c r="E1305" s="6" t="s">
        <v>1</v>
      </c>
      <c r="F1305" t="str">
        <f>Format!I1305</f>
        <v>HFC-236fa</v>
      </c>
      <c r="G1305">
        <v>2013</v>
      </c>
      <c r="H1305">
        <f ca="1">Format!K1305</f>
        <v>4</v>
      </c>
      <c r="I1305">
        <f t="shared" ca="1" si="40"/>
        <v>2</v>
      </c>
      <c r="J1305">
        <v>1</v>
      </c>
      <c r="K1305">
        <f ca="1">Format!L1305</f>
        <v>4</v>
      </c>
      <c r="L1305">
        <v>1</v>
      </c>
      <c r="M1305">
        <f t="shared" ca="1" si="41"/>
        <v>3.2271984061862386E-11</v>
      </c>
    </row>
    <row r="1306" spans="1:13">
      <c r="A1306" s="6" t="s">
        <v>1525</v>
      </c>
      <c r="B1306">
        <f>Format!H1306</f>
        <v>336413</v>
      </c>
      <c r="C1306" t="str">
        <f>Format!G1306</f>
        <v>US</v>
      </c>
      <c r="D1306">
        <f ca="1">Format!J1306</f>
        <v>2.0195837549254886E-2</v>
      </c>
      <c r="E1306" s="6" t="s">
        <v>1</v>
      </c>
      <c r="F1306" t="str">
        <f>Format!I1306</f>
        <v>CO2</v>
      </c>
      <c r="G1306">
        <v>2013</v>
      </c>
      <c r="H1306">
        <f ca="1">Format!K1306</f>
        <v>4</v>
      </c>
      <c r="I1306">
        <f t="shared" ca="1" si="40"/>
        <v>2</v>
      </c>
      <c r="J1306">
        <v>1</v>
      </c>
      <c r="K1306">
        <f ca="1">Format!L1306</f>
        <v>4</v>
      </c>
      <c r="L1306">
        <v>1</v>
      </c>
      <c r="M1306">
        <f t="shared" ca="1" si="41"/>
        <v>2.0195837549254886E-2</v>
      </c>
    </row>
    <row r="1307" spans="1:13">
      <c r="A1307" s="6" t="s">
        <v>1525</v>
      </c>
      <c r="B1307">
        <f>Format!H1307</f>
        <v>336413</v>
      </c>
      <c r="C1307" t="str">
        <f>Format!G1307</f>
        <v>US</v>
      </c>
      <c r="D1307">
        <f ca="1">Format!J1307</f>
        <v>5.5515146685083498E-7</v>
      </c>
      <c r="E1307" s="6" t="s">
        <v>1</v>
      </c>
      <c r="F1307" t="str">
        <f>Format!I1307</f>
        <v>CH4</v>
      </c>
      <c r="G1307">
        <v>2013</v>
      </c>
      <c r="H1307">
        <f ca="1">Format!K1307</f>
        <v>4</v>
      </c>
      <c r="I1307">
        <f t="shared" ca="1" si="40"/>
        <v>2</v>
      </c>
      <c r="J1307">
        <v>1</v>
      </c>
      <c r="K1307">
        <f ca="1">Format!L1307</f>
        <v>4</v>
      </c>
      <c r="L1307">
        <v>1</v>
      </c>
      <c r="M1307">
        <f t="shared" ca="1" si="41"/>
        <v>5.5515146685083498E-7</v>
      </c>
    </row>
    <row r="1308" spans="1:13">
      <c r="A1308" s="6" t="s">
        <v>1525</v>
      </c>
      <c r="B1308">
        <f>Format!H1308</f>
        <v>336413</v>
      </c>
      <c r="C1308" t="str">
        <f>Format!G1308</f>
        <v>US</v>
      </c>
      <c r="D1308">
        <f ca="1">Format!J1308</f>
        <v>8.1123610580278337E-8</v>
      </c>
      <c r="E1308" s="6" t="s">
        <v>1</v>
      </c>
      <c r="F1308" t="str">
        <f>Format!I1308</f>
        <v>N2O</v>
      </c>
      <c r="G1308">
        <v>2013</v>
      </c>
      <c r="H1308">
        <f ca="1">Format!K1308</f>
        <v>4</v>
      </c>
      <c r="I1308">
        <f t="shared" ca="1" si="40"/>
        <v>2</v>
      </c>
      <c r="J1308">
        <v>1</v>
      </c>
      <c r="K1308">
        <f ca="1">Format!L1308</f>
        <v>4</v>
      </c>
      <c r="L1308">
        <v>1</v>
      </c>
      <c r="M1308">
        <f t="shared" ca="1" si="41"/>
        <v>8.1123610580278337E-8</v>
      </c>
    </row>
    <row r="1309" spans="1:13">
      <c r="A1309" s="6" t="s">
        <v>1525</v>
      </c>
      <c r="B1309">
        <f>Format!H1309</f>
        <v>336413</v>
      </c>
      <c r="C1309" t="str">
        <f>Format!G1309</f>
        <v>US</v>
      </c>
      <c r="D1309">
        <f ca="1">Format!J1309</f>
        <v>1.4633275334614454E-8</v>
      </c>
      <c r="E1309" s="6" t="s">
        <v>1</v>
      </c>
      <c r="F1309" t="str">
        <f>Format!I1309</f>
        <v>HFC-134a</v>
      </c>
      <c r="G1309">
        <v>2013</v>
      </c>
      <c r="H1309">
        <f ca="1">Format!K1309</f>
        <v>4</v>
      </c>
      <c r="I1309">
        <f t="shared" ca="1" si="40"/>
        <v>2</v>
      </c>
      <c r="J1309">
        <v>1</v>
      </c>
      <c r="K1309">
        <f ca="1">Format!L1309</f>
        <v>4</v>
      </c>
      <c r="L1309">
        <v>1</v>
      </c>
      <c r="M1309">
        <f t="shared" ca="1" si="41"/>
        <v>1.4633275334614454E-8</v>
      </c>
    </row>
    <row r="1310" spans="1:13">
      <c r="A1310" s="6" t="s">
        <v>1525</v>
      </c>
      <c r="B1310">
        <f>Format!H1310</f>
        <v>336413</v>
      </c>
      <c r="C1310" t="str">
        <f>Format!G1310</f>
        <v>US</v>
      </c>
      <c r="D1310">
        <f ca="1">Format!J1310</f>
        <v>1.2935528576983725E-9</v>
      </c>
      <c r="E1310" s="6" t="s">
        <v>1</v>
      </c>
      <c r="F1310" t="str">
        <f>Format!I1310</f>
        <v>HFC-125</v>
      </c>
      <c r="G1310">
        <v>2013</v>
      </c>
      <c r="H1310">
        <f ca="1">Format!K1310</f>
        <v>4</v>
      </c>
      <c r="I1310">
        <f t="shared" ca="1" si="40"/>
        <v>2</v>
      </c>
      <c r="J1310">
        <v>1</v>
      </c>
      <c r="K1310">
        <f ca="1">Format!L1310</f>
        <v>4</v>
      </c>
      <c r="L1310">
        <v>1</v>
      </c>
      <c r="M1310">
        <f t="shared" ca="1" si="41"/>
        <v>1.2935528576983725E-9</v>
      </c>
    </row>
    <row r="1311" spans="1:13">
      <c r="A1311" s="6" t="s">
        <v>1525</v>
      </c>
      <c r="B1311">
        <f>Format!H1311</f>
        <v>336413</v>
      </c>
      <c r="C1311" t="str">
        <f>Format!G1311</f>
        <v>US</v>
      </c>
      <c r="D1311">
        <f ca="1">Format!J1311</f>
        <v>4.0898238499948533E-10</v>
      </c>
      <c r="E1311" s="6" t="s">
        <v>1</v>
      </c>
      <c r="F1311" t="str">
        <f>Format!I1311</f>
        <v>HFC-32</v>
      </c>
      <c r="G1311">
        <v>2013</v>
      </c>
      <c r="H1311">
        <f ca="1">Format!K1311</f>
        <v>4</v>
      </c>
      <c r="I1311">
        <f t="shared" ca="1" si="40"/>
        <v>2</v>
      </c>
      <c r="J1311">
        <v>1</v>
      </c>
      <c r="K1311">
        <f ca="1">Format!L1311</f>
        <v>4</v>
      </c>
      <c r="L1311">
        <v>1</v>
      </c>
      <c r="M1311">
        <f t="shared" ca="1" si="41"/>
        <v>4.0898238499948533E-10</v>
      </c>
    </row>
    <row r="1312" spans="1:13">
      <c r="A1312" s="6" t="s">
        <v>1525</v>
      </c>
      <c r="B1312">
        <f>Format!H1312</f>
        <v>336413</v>
      </c>
      <c r="C1312" t="str">
        <f>Format!G1312</f>
        <v>US</v>
      </c>
      <c r="D1312">
        <f ca="1">Format!J1312</f>
        <v>8.0904401327918332E-10</v>
      </c>
      <c r="E1312" s="6" t="s">
        <v>1</v>
      </c>
      <c r="F1312" t="str">
        <f>Format!I1312</f>
        <v>HFC-143a</v>
      </c>
      <c r="G1312">
        <v>2013</v>
      </c>
      <c r="H1312">
        <f ca="1">Format!K1312</f>
        <v>4</v>
      </c>
      <c r="I1312">
        <f t="shared" ca="1" si="40"/>
        <v>2</v>
      </c>
      <c r="J1312">
        <v>1</v>
      </c>
      <c r="K1312">
        <f ca="1">Format!L1312</f>
        <v>4</v>
      </c>
      <c r="L1312">
        <v>1</v>
      </c>
      <c r="M1312">
        <f t="shared" ca="1" si="41"/>
        <v>8.0904401327918332E-10</v>
      </c>
    </row>
    <row r="1313" spans="1:13">
      <c r="A1313" s="6" t="s">
        <v>1525</v>
      </c>
      <c r="B1313">
        <f>Format!H1313</f>
        <v>336413</v>
      </c>
      <c r="C1313" t="str">
        <f>Format!G1313</f>
        <v>US</v>
      </c>
      <c r="D1313">
        <f ca="1">Format!J1313</f>
        <v>3.6583286731605348E-11</v>
      </c>
      <c r="E1313" s="6" t="s">
        <v>1</v>
      </c>
      <c r="F1313" t="str">
        <f>Format!I1313</f>
        <v>HFC-236fa</v>
      </c>
      <c r="G1313">
        <v>2013</v>
      </c>
      <c r="H1313">
        <f ca="1">Format!K1313</f>
        <v>4</v>
      </c>
      <c r="I1313">
        <f t="shared" ca="1" si="40"/>
        <v>2</v>
      </c>
      <c r="J1313">
        <v>1</v>
      </c>
      <c r="K1313">
        <f ca="1">Format!L1313</f>
        <v>4</v>
      </c>
      <c r="L1313">
        <v>1</v>
      </c>
      <c r="M1313">
        <f t="shared" ca="1" si="41"/>
        <v>3.6583286731605348E-11</v>
      </c>
    </row>
    <row r="1314" spans="1:13">
      <c r="A1314" s="6" t="s">
        <v>1525</v>
      </c>
      <c r="B1314">
        <f>Format!H1314</f>
        <v>336414</v>
      </c>
      <c r="C1314" t="str">
        <f>Format!G1314</f>
        <v>US</v>
      </c>
      <c r="D1314">
        <f ca="1">Format!J1314</f>
        <v>1.8959443144869678E-3</v>
      </c>
      <c r="E1314" s="6" t="s">
        <v>1</v>
      </c>
      <c r="F1314" t="str">
        <f>Format!I1314</f>
        <v>CO2</v>
      </c>
      <c r="G1314">
        <v>2013</v>
      </c>
      <c r="H1314">
        <f ca="1">Format!K1314</f>
        <v>4</v>
      </c>
      <c r="I1314">
        <f t="shared" ca="1" si="40"/>
        <v>2</v>
      </c>
      <c r="J1314">
        <v>1</v>
      </c>
      <c r="K1314">
        <f ca="1">Format!L1314</f>
        <v>4</v>
      </c>
      <c r="L1314">
        <v>1</v>
      </c>
      <c r="M1314">
        <f t="shared" ca="1" si="41"/>
        <v>1.8959443144869678E-3</v>
      </c>
    </row>
    <row r="1315" spans="1:13">
      <c r="A1315" s="6" t="s">
        <v>1525</v>
      </c>
      <c r="B1315">
        <f>Format!H1315</f>
        <v>336414</v>
      </c>
      <c r="C1315" t="str">
        <f>Format!G1315</f>
        <v>US</v>
      </c>
      <c r="D1315">
        <f ca="1">Format!J1315</f>
        <v>4.0917579159256876E-8</v>
      </c>
      <c r="E1315" s="6" t="s">
        <v>1</v>
      </c>
      <c r="F1315" t="str">
        <f>Format!I1315</f>
        <v>CH4</v>
      </c>
      <c r="G1315">
        <v>2013</v>
      </c>
      <c r="H1315">
        <f ca="1">Format!K1315</f>
        <v>4</v>
      </c>
      <c r="I1315">
        <f t="shared" ca="1" si="40"/>
        <v>2</v>
      </c>
      <c r="J1315">
        <v>1</v>
      </c>
      <c r="K1315">
        <f ca="1">Format!L1315</f>
        <v>4</v>
      </c>
      <c r="L1315">
        <v>1</v>
      </c>
      <c r="M1315">
        <f t="shared" ca="1" si="41"/>
        <v>4.0917579159256876E-8</v>
      </c>
    </row>
    <row r="1316" spans="1:13">
      <c r="A1316" s="6" t="s">
        <v>1525</v>
      </c>
      <c r="B1316">
        <f>Format!H1316</f>
        <v>336414</v>
      </c>
      <c r="C1316" t="str">
        <f>Format!G1316</f>
        <v>US</v>
      </c>
      <c r="D1316">
        <f ca="1">Format!J1316</f>
        <v>4.0742288835350369E-9</v>
      </c>
      <c r="E1316" s="6" t="s">
        <v>1</v>
      </c>
      <c r="F1316" t="str">
        <f>Format!I1316</f>
        <v>N2O</v>
      </c>
      <c r="G1316">
        <v>2013</v>
      </c>
      <c r="H1316">
        <f ca="1">Format!K1316</f>
        <v>4</v>
      </c>
      <c r="I1316">
        <f t="shared" ca="1" si="40"/>
        <v>2</v>
      </c>
      <c r="J1316">
        <v>1</v>
      </c>
      <c r="K1316">
        <f ca="1">Format!L1316</f>
        <v>4</v>
      </c>
      <c r="L1316">
        <v>1</v>
      </c>
      <c r="M1316">
        <f t="shared" ca="1" si="41"/>
        <v>4.0742288835350369E-9</v>
      </c>
    </row>
    <row r="1317" spans="1:13">
      <c r="A1317" s="6" t="s">
        <v>1525</v>
      </c>
      <c r="B1317">
        <f>Format!H1317</f>
        <v>336500</v>
      </c>
      <c r="C1317" t="str">
        <f>Format!G1317</f>
        <v>US</v>
      </c>
      <c r="D1317">
        <f ca="1">Format!J1317</f>
        <v>5.616724636199049E-2</v>
      </c>
      <c r="E1317" s="6" t="s">
        <v>1</v>
      </c>
      <c r="F1317" t="str">
        <f>Format!I1317</f>
        <v>CO2</v>
      </c>
      <c r="G1317">
        <v>2013</v>
      </c>
      <c r="H1317">
        <f ca="1">Format!K1317</f>
        <v>4</v>
      </c>
      <c r="I1317">
        <f t="shared" ca="1" si="40"/>
        <v>2</v>
      </c>
      <c r="J1317">
        <v>1</v>
      </c>
      <c r="K1317">
        <f ca="1">Format!L1317</f>
        <v>4</v>
      </c>
      <c r="L1317">
        <v>1</v>
      </c>
      <c r="M1317">
        <f t="shared" ca="1" si="41"/>
        <v>5.616724636199049E-2</v>
      </c>
    </row>
    <row r="1318" spans="1:13">
      <c r="A1318" s="6" t="s">
        <v>1525</v>
      </c>
      <c r="B1318">
        <f>Format!H1318</f>
        <v>336500</v>
      </c>
      <c r="C1318" t="str">
        <f>Format!G1318</f>
        <v>US</v>
      </c>
      <c r="D1318">
        <f ca="1">Format!J1318</f>
        <v>1.196715298135317E-6</v>
      </c>
      <c r="E1318" s="6" t="s">
        <v>1</v>
      </c>
      <c r="F1318" t="str">
        <f>Format!I1318</f>
        <v>CH4</v>
      </c>
      <c r="G1318">
        <v>2013</v>
      </c>
      <c r="H1318">
        <f ca="1">Format!K1318</f>
        <v>4</v>
      </c>
      <c r="I1318">
        <f t="shared" ca="1" si="40"/>
        <v>2</v>
      </c>
      <c r="J1318">
        <v>1</v>
      </c>
      <c r="K1318">
        <f ca="1">Format!L1318</f>
        <v>4</v>
      </c>
      <c r="L1318">
        <v>1</v>
      </c>
      <c r="M1318">
        <f t="shared" ca="1" si="41"/>
        <v>1.196715298135317E-6</v>
      </c>
    </row>
    <row r="1319" spans="1:13">
      <c r="A1319" s="6" t="s">
        <v>1525</v>
      </c>
      <c r="B1319">
        <f>Format!H1319</f>
        <v>336500</v>
      </c>
      <c r="C1319" t="str">
        <f>Format!G1319</f>
        <v>US</v>
      </c>
      <c r="D1319">
        <f ca="1">Format!J1319</f>
        <v>7.8984762522109903E-8</v>
      </c>
      <c r="E1319" s="6" t="s">
        <v>1</v>
      </c>
      <c r="F1319" t="str">
        <f>Format!I1319</f>
        <v>HFC-134a</v>
      </c>
      <c r="G1319">
        <v>2013</v>
      </c>
      <c r="H1319">
        <f ca="1">Format!K1319</f>
        <v>4</v>
      </c>
      <c r="I1319">
        <f t="shared" ca="1" si="40"/>
        <v>2</v>
      </c>
      <c r="J1319">
        <v>1</v>
      </c>
      <c r="K1319">
        <f ca="1">Format!L1319</f>
        <v>4</v>
      </c>
      <c r="L1319">
        <v>1</v>
      </c>
      <c r="M1319">
        <f t="shared" ca="1" si="41"/>
        <v>7.8984762522109903E-8</v>
      </c>
    </row>
    <row r="1320" spans="1:13">
      <c r="A1320" s="6" t="s">
        <v>1525</v>
      </c>
      <c r="B1320">
        <f>Format!H1320</f>
        <v>336500</v>
      </c>
      <c r="C1320" t="str">
        <f>Format!G1320</f>
        <v>US</v>
      </c>
      <c r="D1320">
        <f ca="1">Format!J1320</f>
        <v>1.1580799570050323E-7</v>
      </c>
      <c r="E1320" s="6" t="s">
        <v>1</v>
      </c>
      <c r="F1320" t="str">
        <f>Format!I1320</f>
        <v>N2O</v>
      </c>
      <c r="G1320">
        <v>2013</v>
      </c>
      <c r="H1320">
        <f ca="1">Format!K1320</f>
        <v>4</v>
      </c>
      <c r="I1320">
        <f t="shared" ref="I1320:I1383" ca="1" si="42">IF(H1320=2,1,2)</f>
        <v>2</v>
      </c>
      <c r="J1320">
        <v>1</v>
      </c>
      <c r="K1320">
        <f ca="1">Format!L1320</f>
        <v>4</v>
      </c>
      <c r="L1320">
        <v>1</v>
      </c>
      <c r="M1320">
        <f t="shared" ca="1" si="41"/>
        <v>1.1580799570050323E-7</v>
      </c>
    </row>
    <row r="1321" spans="1:13">
      <c r="A1321" s="6" t="s">
        <v>1525</v>
      </c>
      <c r="B1321">
        <f>Format!H1321</f>
        <v>336500</v>
      </c>
      <c r="C1321" t="str">
        <f>Format!G1321</f>
        <v>US</v>
      </c>
      <c r="D1321">
        <f ca="1">Format!J1321</f>
        <v>6.9820981932473482E-9</v>
      </c>
      <c r="E1321" s="6" t="s">
        <v>1</v>
      </c>
      <c r="F1321" t="str">
        <f>Format!I1321</f>
        <v>HFC-125</v>
      </c>
      <c r="G1321">
        <v>2013</v>
      </c>
      <c r="H1321">
        <f ca="1">Format!K1321</f>
        <v>4</v>
      </c>
      <c r="I1321">
        <f t="shared" ca="1" si="42"/>
        <v>2</v>
      </c>
      <c r="J1321">
        <v>1</v>
      </c>
      <c r="K1321">
        <f ca="1">Format!L1321</f>
        <v>4</v>
      </c>
      <c r="L1321">
        <v>1</v>
      </c>
      <c r="M1321">
        <f t="shared" ca="1" si="41"/>
        <v>6.9820981932473482E-9</v>
      </c>
    </row>
    <row r="1322" spans="1:13">
      <c r="A1322" s="6" t="s">
        <v>1525</v>
      </c>
      <c r="B1322">
        <f>Format!H1322</f>
        <v>336500</v>
      </c>
      <c r="C1322" t="str">
        <f>Format!G1322</f>
        <v>US</v>
      </c>
      <c r="D1322">
        <f ca="1">Format!J1322</f>
        <v>2.2075287873862436E-9</v>
      </c>
      <c r="E1322" s="6" t="s">
        <v>1</v>
      </c>
      <c r="F1322" t="str">
        <f>Format!I1322</f>
        <v>HFC-32</v>
      </c>
      <c r="G1322">
        <v>2013</v>
      </c>
      <c r="H1322">
        <f ca="1">Format!K1322</f>
        <v>4</v>
      </c>
      <c r="I1322">
        <f t="shared" ca="1" si="42"/>
        <v>2</v>
      </c>
      <c r="J1322">
        <v>1</v>
      </c>
      <c r="K1322">
        <f ca="1">Format!L1322</f>
        <v>4</v>
      </c>
      <c r="L1322">
        <v>1</v>
      </c>
      <c r="M1322">
        <f t="shared" ca="1" si="41"/>
        <v>2.2075287873862436E-9</v>
      </c>
    </row>
    <row r="1323" spans="1:13">
      <c r="A1323" s="6" t="s">
        <v>1525</v>
      </c>
      <c r="B1323">
        <f>Format!H1323</f>
        <v>336500</v>
      </c>
      <c r="C1323" t="str">
        <f>Format!G1323</f>
        <v>US</v>
      </c>
      <c r="D1323">
        <f ca="1">Format!J1323</f>
        <v>4.366906779074465E-9</v>
      </c>
      <c r="E1323" s="6" t="s">
        <v>1</v>
      </c>
      <c r="F1323" t="str">
        <f>Format!I1323</f>
        <v>HFC-143a</v>
      </c>
      <c r="G1323">
        <v>2013</v>
      </c>
      <c r="H1323">
        <f ca="1">Format!K1323</f>
        <v>4</v>
      </c>
      <c r="I1323">
        <f t="shared" ca="1" si="42"/>
        <v>2</v>
      </c>
      <c r="J1323">
        <v>1</v>
      </c>
      <c r="K1323">
        <f ca="1">Format!L1323</f>
        <v>4</v>
      </c>
      <c r="L1323">
        <v>1</v>
      </c>
      <c r="M1323">
        <f t="shared" ca="1" si="41"/>
        <v>4.366906779074465E-9</v>
      </c>
    </row>
    <row r="1324" spans="1:13">
      <c r="A1324" s="6" t="s">
        <v>1525</v>
      </c>
      <c r="B1324">
        <f>Format!H1324</f>
        <v>336500</v>
      </c>
      <c r="C1324" t="str">
        <f>Format!G1324</f>
        <v>US</v>
      </c>
      <c r="D1324">
        <f ca="1">Format!J1324</f>
        <v>1.9746243740381542E-10</v>
      </c>
      <c r="E1324" s="6" t="s">
        <v>1</v>
      </c>
      <c r="F1324" t="str">
        <f>Format!I1324</f>
        <v>HFC-236fa</v>
      </c>
      <c r="G1324">
        <v>2013</v>
      </c>
      <c r="H1324">
        <f ca="1">Format!K1324</f>
        <v>4</v>
      </c>
      <c r="I1324">
        <f t="shared" ca="1" si="42"/>
        <v>2</v>
      </c>
      <c r="J1324">
        <v>1</v>
      </c>
      <c r="K1324">
        <f ca="1">Format!L1324</f>
        <v>4</v>
      </c>
      <c r="L1324">
        <v>1</v>
      </c>
      <c r="M1324">
        <f t="shared" ca="1" si="41"/>
        <v>1.9746243740381542E-10</v>
      </c>
    </row>
    <row r="1325" spans="1:13">
      <c r="A1325" s="6" t="s">
        <v>1525</v>
      </c>
      <c r="B1325">
        <f>Format!H1325</f>
        <v>336611</v>
      </c>
      <c r="C1325" t="str">
        <f>Format!G1325</f>
        <v>US</v>
      </c>
      <c r="D1325">
        <f ca="1">Format!J1325</f>
        <v>2.2475202362673946E-2</v>
      </c>
      <c r="E1325" s="6" t="s">
        <v>1</v>
      </c>
      <c r="F1325" t="str">
        <f>Format!I1325</f>
        <v>CO2</v>
      </c>
      <c r="G1325">
        <v>2013</v>
      </c>
      <c r="H1325">
        <f ca="1">Format!K1325</f>
        <v>4</v>
      </c>
      <c r="I1325">
        <f t="shared" ca="1" si="42"/>
        <v>2</v>
      </c>
      <c r="J1325">
        <v>1</v>
      </c>
      <c r="K1325">
        <f ca="1">Format!L1325</f>
        <v>4</v>
      </c>
      <c r="L1325">
        <v>1</v>
      </c>
      <c r="M1325">
        <f t="shared" ca="1" si="41"/>
        <v>2.2475202362673946E-2</v>
      </c>
    </row>
    <row r="1326" spans="1:13">
      <c r="A1326" s="6" t="s">
        <v>1525</v>
      </c>
      <c r="B1326">
        <f>Format!H1326</f>
        <v>336611</v>
      </c>
      <c r="C1326" t="str">
        <f>Format!G1326</f>
        <v>US</v>
      </c>
      <c r="D1326">
        <f ca="1">Format!J1326</f>
        <v>4.9075085442710773E-7</v>
      </c>
      <c r="E1326" s="6" t="s">
        <v>1</v>
      </c>
      <c r="F1326" t="str">
        <f>Format!I1326</f>
        <v>CH4</v>
      </c>
      <c r="G1326">
        <v>2013</v>
      </c>
      <c r="H1326">
        <f ca="1">Format!K1326</f>
        <v>4</v>
      </c>
      <c r="I1326">
        <f t="shared" ca="1" si="42"/>
        <v>2</v>
      </c>
      <c r="J1326">
        <v>1</v>
      </c>
      <c r="K1326">
        <f ca="1">Format!L1326</f>
        <v>4</v>
      </c>
      <c r="L1326">
        <v>1</v>
      </c>
      <c r="M1326">
        <f t="shared" ca="1" si="41"/>
        <v>4.9075085442710773E-7</v>
      </c>
    </row>
    <row r="1327" spans="1:13">
      <c r="A1327" s="6" t="s">
        <v>1525</v>
      </c>
      <c r="B1327">
        <f>Format!H1327</f>
        <v>336611</v>
      </c>
      <c r="C1327" t="str">
        <f>Format!G1327</f>
        <v>US</v>
      </c>
      <c r="D1327">
        <f ca="1">Format!J1327</f>
        <v>2.6917863162968265E-8</v>
      </c>
      <c r="E1327" s="6" t="s">
        <v>1</v>
      </c>
      <c r="F1327" t="str">
        <f>Format!I1327</f>
        <v>HFC-134a</v>
      </c>
      <c r="G1327">
        <v>2013</v>
      </c>
      <c r="H1327">
        <f ca="1">Format!K1327</f>
        <v>4</v>
      </c>
      <c r="I1327">
        <f t="shared" ca="1" si="42"/>
        <v>2</v>
      </c>
      <c r="J1327">
        <v>1</v>
      </c>
      <c r="K1327">
        <f ca="1">Format!L1327</f>
        <v>4</v>
      </c>
      <c r="L1327">
        <v>1</v>
      </c>
      <c r="M1327">
        <f t="shared" ca="1" si="41"/>
        <v>2.6917863162968265E-8</v>
      </c>
    </row>
    <row r="1328" spans="1:13">
      <c r="A1328" s="6" t="s">
        <v>1525</v>
      </c>
      <c r="B1328">
        <f>Format!H1328</f>
        <v>336611</v>
      </c>
      <c r="C1328" t="str">
        <f>Format!G1328</f>
        <v>US</v>
      </c>
      <c r="D1328">
        <f ca="1">Format!J1328</f>
        <v>5.0099663868899355E-8</v>
      </c>
      <c r="E1328" s="6" t="s">
        <v>1</v>
      </c>
      <c r="F1328" t="str">
        <f>Format!I1328</f>
        <v>N2O</v>
      </c>
      <c r="G1328">
        <v>2013</v>
      </c>
      <c r="H1328">
        <f ca="1">Format!K1328</f>
        <v>4</v>
      </c>
      <c r="I1328">
        <f t="shared" ca="1" si="42"/>
        <v>2</v>
      </c>
      <c r="J1328">
        <v>1</v>
      </c>
      <c r="K1328">
        <f ca="1">Format!L1328</f>
        <v>4</v>
      </c>
      <c r="L1328">
        <v>1</v>
      </c>
      <c r="M1328">
        <f t="shared" ca="1" si="41"/>
        <v>5.0099663868899355E-8</v>
      </c>
    </row>
    <row r="1329" spans="1:13">
      <c r="A1329" s="6" t="s">
        <v>1525</v>
      </c>
      <c r="B1329">
        <f>Format!H1329</f>
        <v>336611</v>
      </c>
      <c r="C1329" t="str">
        <f>Format!G1329</f>
        <v>US</v>
      </c>
      <c r="D1329">
        <f ca="1">Format!J1329</f>
        <v>2.3794863433770516E-9</v>
      </c>
      <c r="E1329" s="6" t="s">
        <v>1</v>
      </c>
      <c r="F1329" t="str">
        <f>Format!I1329</f>
        <v>HFC-125</v>
      </c>
      <c r="G1329">
        <v>2013</v>
      </c>
      <c r="H1329">
        <f ca="1">Format!K1329</f>
        <v>4</v>
      </c>
      <c r="I1329">
        <f t="shared" ca="1" si="42"/>
        <v>2</v>
      </c>
      <c r="J1329">
        <v>1</v>
      </c>
      <c r="K1329">
        <f ca="1">Format!L1329</f>
        <v>4</v>
      </c>
      <c r="L1329">
        <v>1</v>
      </c>
      <c r="M1329">
        <f t="shared" ca="1" si="41"/>
        <v>2.3794863433770516E-9</v>
      </c>
    </row>
    <row r="1330" spans="1:13">
      <c r="A1330" s="6" t="s">
        <v>1525</v>
      </c>
      <c r="B1330">
        <f>Format!H1330</f>
        <v>336611</v>
      </c>
      <c r="C1330" t="str">
        <f>Format!G1330</f>
        <v>US</v>
      </c>
      <c r="D1330">
        <f ca="1">Format!J1330</f>
        <v>7.523217887822655E-10</v>
      </c>
      <c r="E1330" s="6" t="s">
        <v>1</v>
      </c>
      <c r="F1330" t="str">
        <f>Format!I1330</f>
        <v>HFC-32</v>
      </c>
      <c r="G1330">
        <v>2013</v>
      </c>
      <c r="H1330">
        <f ca="1">Format!K1330</f>
        <v>4</v>
      </c>
      <c r="I1330">
        <f t="shared" ca="1" si="42"/>
        <v>2</v>
      </c>
      <c r="J1330">
        <v>1</v>
      </c>
      <c r="K1330">
        <f ca="1">Format!L1330</f>
        <v>4</v>
      </c>
      <c r="L1330">
        <v>1</v>
      </c>
      <c r="M1330">
        <f t="shared" ca="1" si="41"/>
        <v>7.523217887822655E-10</v>
      </c>
    </row>
    <row r="1331" spans="1:13">
      <c r="A1331" s="6" t="s">
        <v>1525</v>
      </c>
      <c r="B1331">
        <f>Format!H1331</f>
        <v>336611</v>
      </c>
      <c r="C1331" t="str">
        <f>Format!G1331</f>
        <v>US</v>
      </c>
      <c r="D1331">
        <f ca="1">Format!J1331</f>
        <v>1.4882338741179382E-9</v>
      </c>
      <c r="E1331" s="6" t="s">
        <v>1</v>
      </c>
      <c r="F1331" t="str">
        <f>Format!I1331</f>
        <v>HFC-143a</v>
      </c>
      <c r="G1331">
        <v>2013</v>
      </c>
      <c r="H1331">
        <f ca="1">Format!K1331</f>
        <v>4</v>
      </c>
      <c r="I1331">
        <f t="shared" ca="1" si="42"/>
        <v>2</v>
      </c>
      <c r="J1331">
        <v>1</v>
      </c>
      <c r="K1331">
        <f ca="1">Format!L1331</f>
        <v>4</v>
      </c>
      <c r="L1331">
        <v>1</v>
      </c>
      <c r="M1331">
        <f t="shared" ca="1" si="41"/>
        <v>1.4882338741179382E-9</v>
      </c>
    </row>
    <row r="1332" spans="1:13">
      <c r="A1332" s="6" t="s">
        <v>1525</v>
      </c>
      <c r="B1332">
        <f>Format!H1332</f>
        <v>336611</v>
      </c>
      <c r="C1332" t="str">
        <f>Format!G1332</f>
        <v>US</v>
      </c>
      <c r="D1332">
        <f ca="1">Format!J1332</f>
        <v>6.7294838904835691E-11</v>
      </c>
      <c r="E1332" s="6" t="s">
        <v>1</v>
      </c>
      <c r="F1332" t="str">
        <f>Format!I1332</f>
        <v>HFC-236fa</v>
      </c>
      <c r="G1332">
        <v>2013</v>
      </c>
      <c r="H1332">
        <f ca="1">Format!K1332</f>
        <v>4</v>
      </c>
      <c r="I1332">
        <f t="shared" ca="1" si="42"/>
        <v>2</v>
      </c>
      <c r="J1332">
        <v>1</v>
      </c>
      <c r="K1332">
        <f ca="1">Format!L1332</f>
        <v>4</v>
      </c>
      <c r="L1332">
        <v>1</v>
      </c>
      <c r="M1332">
        <f t="shared" ca="1" si="41"/>
        <v>6.7294838904835691E-11</v>
      </c>
    </row>
    <row r="1333" spans="1:13">
      <c r="A1333" s="6" t="s">
        <v>1525</v>
      </c>
      <c r="B1333">
        <f>Format!H1333</f>
        <v>336612</v>
      </c>
      <c r="C1333" t="str">
        <f>Format!G1333</f>
        <v>US</v>
      </c>
      <c r="D1333">
        <f ca="1">Format!J1333</f>
        <v>2.6959840808111139E-2</v>
      </c>
      <c r="E1333" s="6" t="s">
        <v>1</v>
      </c>
      <c r="F1333" t="str">
        <f>Format!I1333</f>
        <v>CO2</v>
      </c>
      <c r="G1333">
        <v>2013</v>
      </c>
      <c r="H1333">
        <f ca="1">Format!K1333</f>
        <v>4</v>
      </c>
      <c r="I1333">
        <f t="shared" ca="1" si="42"/>
        <v>2</v>
      </c>
      <c r="J1333">
        <v>1</v>
      </c>
      <c r="K1333">
        <f ca="1">Format!L1333</f>
        <v>4</v>
      </c>
      <c r="L1333">
        <v>1</v>
      </c>
      <c r="M1333">
        <f t="shared" ca="1" si="41"/>
        <v>2.6959840808111139E-2</v>
      </c>
    </row>
    <row r="1334" spans="1:13">
      <c r="A1334" s="6" t="s">
        <v>1525</v>
      </c>
      <c r="B1334">
        <f>Format!H1334</f>
        <v>336612</v>
      </c>
      <c r="C1334" t="str">
        <f>Format!G1334</f>
        <v>US</v>
      </c>
      <c r="D1334">
        <f ca="1">Format!J1334</f>
        <v>5.7343636538717238E-7</v>
      </c>
      <c r="E1334" s="6" t="s">
        <v>1</v>
      </c>
      <c r="F1334" t="str">
        <f>Format!I1334</f>
        <v>CH4</v>
      </c>
      <c r="G1334">
        <v>2013</v>
      </c>
      <c r="H1334">
        <f ca="1">Format!K1334</f>
        <v>4</v>
      </c>
      <c r="I1334">
        <f t="shared" ca="1" si="42"/>
        <v>2</v>
      </c>
      <c r="J1334">
        <v>1</v>
      </c>
      <c r="K1334">
        <f ca="1">Format!L1334</f>
        <v>4</v>
      </c>
      <c r="L1334">
        <v>1</v>
      </c>
      <c r="M1334">
        <f t="shared" ca="1" si="41"/>
        <v>5.7343636538717238E-7</v>
      </c>
    </row>
    <row r="1335" spans="1:13">
      <c r="A1335" s="6" t="s">
        <v>1525</v>
      </c>
      <c r="B1335">
        <f>Format!H1335</f>
        <v>336612</v>
      </c>
      <c r="C1335" t="str">
        <f>Format!G1335</f>
        <v>US</v>
      </c>
      <c r="D1335">
        <f ca="1">Format!J1335</f>
        <v>5.527776632245715E-8</v>
      </c>
      <c r="E1335" s="6" t="s">
        <v>1</v>
      </c>
      <c r="F1335" t="str">
        <f>Format!I1335</f>
        <v>N2O</v>
      </c>
      <c r="G1335">
        <v>2013</v>
      </c>
      <c r="H1335">
        <f ca="1">Format!K1335</f>
        <v>4</v>
      </c>
      <c r="I1335">
        <f t="shared" ca="1" si="42"/>
        <v>2</v>
      </c>
      <c r="J1335">
        <v>1</v>
      </c>
      <c r="K1335">
        <f ca="1">Format!L1335</f>
        <v>4</v>
      </c>
      <c r="L1335">
        <v>1</v>
      </c>
      <c r="M1335">
        <f t="shared" ca="1" si="41"/>
        <v>5.527776632245715E-8</v>
      </c>
    </row>
    <row r="1336" spans="1:13">
      <c r="A1336" s="6" t="s">
        <v>1525</v>
      </c>
      <c r="B1336">
        <f>Format!H1336</f>
        <v>336991</v>
      </c>
      <c r="C1336" t="str">
        <f>Format!G1336</f>
        <v>US</v>
      </c>
      <c r="D1336">
        <f ca="1">Format!J1336</f>
        <v>7.2854578483763513E-3</v>
      </c>
      <c r="E1336" s="6" t="s">
        <v>1</v>
      </c>
      <c r="F1336" t="str">
        <f>Format!I1336</f>
        <v>CO2</v>
      </c>
      <c r="G1336">
        <v>2013</v>
      </c>
      <c r="H1336">
        <f ca="1">Format!K1336</f>
        <v>4</v>
      </c>
      <c r="I1336">
        <f t="shared" ca="1" si="42"/>
        <v>2</v>
      </c>
      <c r="J1336">
        <v>1</v>
      </c>
      <c r="K1336">
        <f ca="1">Format!L1336</f>
        <v>4</v>
      </c>
      <c r="L1336">
        <v>1</v>
      </c>
      <c r="M1336">
        <f t="shared" ca="1" si="41"/>
        <v>7.2854578483763513E-3</v>
      </c>
    </row>
    <row r="1337" spans="1:13">
      <c r="A1337" s="6" t="s">
        <v>1525</v>
      </c>
      <c r="B1337">
        <f>Format!H1337</f>
        <v>336991</v>
      </c>
      <c r="C1337" t="str">
        <f>Format!G1337</f>
        <v>US</v>
      </c>
      <c r="D1337">
        <f ca="1">Format!J1337</f>
        <v>1.592154395814978E-7</v>
      </c>
      <c r="E1337" s="6" t="s">
        <v>1</v>
      </c>
      <c r="F1337" t="str">
        <f>Format!I1337</f>
        <v>CH4</v>
      </c>
      <c r="G1337">
        <v>2013</v>
      </c>
      <c r="H1337">
        <f ca="1">Format!K1337</f>
        <v>4</v>
      </c>
      <c r="I1337">
        <f t="shared" ca="1" si="42"/>
        <v>2</v>
      </c>
      <c r="J1337">
        <v>1</v>
      </c>
      <c r="K1337">
        <f ca="1">Format!L1337</f>
        <v>4</v>
      </c>
      <c r="L1337">
        <v>1</v>
      </c>
      <c r="M1337">
        <f t="shared" ca="1" si="41"/>
        <v>1.592154395814978E-7</v>
      </c>
    </row>
    <row r="1338" spans="1:13">
      <c r="A1338" s="6" t="s">
        <v>1525</v>
      </c>
      <c r="B1338">
        <f>Format!H1338</f>
        <v>336991</v>
      </c>
      <c r="C1338" t="str">
        <f>Format!G1338</f>
        <v>US</v>
      </c>
      <c r="D1338">
        <f ca="1">Format!J1338</f>
        <v>1.6283054664532812E-8</v>
      </c>
      <c r="E1338" s="6" t="s">
        <v>1</v>
      </c>
      <c r="F1338" t="str">
        <f>Format!I1338</f>
        <v>N2O</v>
      </c>
      <c r="G1338">
        <v>2013</v>
      </c>
      <c r="H1338">
        <f ca="1">Format!K1338</f>
        <v>4</v>
      </c>
      <c r="I1338">
        <f t="shared" ca="1" si="42"/>
        <v>2</v>
      </c>
      <c r="J1338">
        <v>1</v>
      </c>
      <c r="K1338">
        <f ca="1">Format!L1338</f>
        <v>4</v>
      </c>
      <c r="L1338">
        <v>1</v>
      </c>
      <c r="M1338">
        <f t="shared" ca="1" si="41"/>
        <v>1.6283054664532812E-8</v>
      </c>
    </row>
    <row r="1339" spans="1:13">
      <c r="A1339" s="6" t="s">
        <v>1525</v>
      </c>
      <c r="B1339">
        <f>Format!H1339</f>
        <v>336992</v>
      </c>
      <c r="C1339" t="str">
        <f>Format!G1339</f>
        <v>US</v>
      </c>
      <c r="D1339">
        <f ca="1">Format!J1339</f>
        <v>2.8483659337856723E-2</v>
      </c>
      <c r="E1339" s="6" t="s">
        <v>1</v>
      </c>
      <c r="F1339" t="str">
        <f>Format!I1339</f>
        <v>CO2</v>
      </c>
      <c r="G1339">
        <v>2013</v>
      </c>
      <c r="H1339">
        <f ca="1">Format!K1339</f>
        <v>4</v>
      </c>
      <c r="I1339">
        <f t="shared" ca="1" si="42"/>
        <v>2</v>
      </c>
      <c r="J1339">
        <v>1</v>
      </c>
      <c r="K1339">
        <f ca="1">Format!L1339</f>
        <v>4</v>
      </c>
      <c r="L1339">
        <v>1</v>
      </c>
      <c r="M1339">
        <f t="shared" ca="1" si="41"/>
        <v>2.8483659337856723E-2</v>
      </c>
    </row>
    <row r="1340" spans="1:13">
      <c r="A1340" s="6" t="s">
        <v>1525</v>
      </c>
      <c r="B1340">
        <f>Format!H1340</f>
        <v>336992</v>
      </c>
      <c r="C1340" t="str">
        <f>Format!G1340</f>
        <v>US</v>
      </c>
      <c r="D1340">
        <f ca="1">Format!J1340</f>
        <v>5.9737272326914359E-7</v>
      </c>
      <c r="E1340" s="6" t="s">
        <v>1</v>
      </c>
      <c r="F1340" t="str">
        <f>Format!I1340</f>
        <v>CH4</v>
      </c>
      <c r="G1340">
        <v>2013</v>
      </c>
      <c r="H1340">
        <f ca="1">Format!K1340</f>
        <v>4</v>
      </c>
      <c r="I1340">
        <f t="shared" ca="1" si="42"/>
        <v>2</v>
      </c>
      <c r="J1340">
        <v>1</v>
      </c>
      <c r="K1340">
        <f ca="1">Format!L1340</f>
        <v>4</v>
      </c>
      <c r="L1340">
        <v>1</v>
      </c>
      <c r="M1340">
        <f t="shared" ca="1" si="41"/>
        <v>5.9737272326914359E-7</v>
      </c>
    </row>
    <row r="1341" spans="1:13">
      <c r="A1341" s="6" t="s">
        <v>1525</v>
      </c>
      <c r="B1341">
        <f>Format!H1341</f>
        <v>336992</v>
      </c>
      <c r="C1341" t="str">
        <f>Format!G1341</f>
        <v>US</v>
      </c>
      <c r="D1341">
        <f ca="1">Format!J1341</f>
        <v>5.7757866419397085E-8</v>
      </c>
      <c r="E1341" s="6" t="s">
        <v>1</v>
      </c>
      <c r="F1341" t="str">
        <f>Format!I1341</f>
        <v>N2O</v>
      </c>
      <c r="G1341">
        <v>2013</v>
      </c>
      <c r="H1341">
        <f ca="1">Format!K1341</f>
        <v>4</v>
      </c>
      <c r="I1341">
        <f t="shared" ca="1" si="42"/>
        <v>2</v>
      </c>
      <c r="J1341">
        <v>1</v>
      </c>
      <c r="K1341">
        <f ca="1">Format!L1341</f>
        <v>4</v>
      </c>
      <c r="L1341">
        <v>1</v>
      </c>
      <c r="M1341">
        <f t="shared" ca="1" si="41"/>
        <v>5.7757866419397085E-8</v>
      </c>
    </row>
    <row r="1342" spans="1:13">
      <c r="A1342" s="6" t="s">
        <v>1525</v>
      </c>
      <c r="B1342">
        <f>Format!H1342</f>
        <v>336999</v>
      </c>
      <c r="C1342" t="str">
        <f>Format!G1342</f>
        <v>US</v>
      </c>
      <c r="D1342">
        <f ca="1">Format!J1342</f>
        <v>1.5223417858431893E-2</v>
      </c>
      <c r="E1342" s="6" t="s">
        <v>1</v>
      </c>
      <c r="F1342" t="str">
        <f>Format!I1342</f>
        <v>CO2</v>
      </c>
      <c r="G1342">
        <v>2013</v>
      </c>
      <c r="H1342">
        <f ca="1">Format!K1342</f>
        <v>4</v>
      </c>
      <c r="I1342">
        <f t="shared" ca="1" si="42"/>
        <v>2</v>
      </c>
      <c r="J1342">
        <v>1</v>
      </c>
      <c r="K1342">
        <f ca="1">Format!L1342</f>
        <v>4</v>
      </c>
      <c r="L1342">
        <v>1</v>
      </c>
      <c r="M1342">
        <f t="shared" ca="1" si="41"/>
        <v>1.5223417858431893E-2</v>
      </c>
    </row>
    <row r="1343" spans="1:13">
      <c r="A1343" s="6" t="s">
        <v>1525</v>
      </c>
      <c r="B1343">
        <f>Format!H1343</f>
        <v>336999</v>
      </c>
      <c r="C1343" t="str">
        <f>Format!G1343</f>
        <v>US</v>
      </c>
      <c r="D1343">
        <f ca="1">Format!J1343</f>
        <v>3.2203890890858344E-7</v>
      </c>
      <c r="E1343" s="6" t="s">
        <v>1</v>
      </c>
      <c r="F1343" t="str">
        <f>Format!I1343</f>
        <v>CH4</v>
      </c>
      <c r="G1343">
        <v>2013</v>
      </c>
      <c r="H1343">
        <f ca="1">Format!K1343</f>
        <v>4</v>
      </c>
      <c r="I1343">
        <f t="shared" ca="1" si="42"/>
        <v>2</v>
      </c>
      <c r="J1343">
        <v>1</v>
      </c>
      <c r="K1343">
        <f ca="1">Format!L1343</f>
        <v>4</v>
      </c>
      <c r="L1343">
        <v>1</v>
      </c>
      <c r="M1343">
        <f t="shared" ca="1" si="41"/>
        <v>3.2203890890858344E-7</v>
      </c>
    </row>
    <row r="1344" spans="1:13">
      <c r="A1344" s="6" t="s">
        <v>1525</v>
      </c>
      <c r="B1344">
        <f>Format!H1344</f>
        <v>336999</v>
      </c>
      <c r="C1344" t="str">
        <f>Format!G1344</f>
        <v>US</v>
      </c>
      <c r="D1344">
        <f ca="1">Format!J1344</f>
        <v>6.2168970876826646E-8</v>
      </c>
      <c r="E1344" s="6" t="s">
        <v>1</v>
      </c>
      <c r="F1344" t="str">
        <f>Format!I1344</f>
        <v>HFC-134a</v>
      </c>
      <c r="G1344">
        <v>2013</v>
      </c>
      <c r="H1344">
        <f ca="1">Format!K1344</f>
        <v>4</v>
      </c>
      <c r="I1344">
        <f t="shared" ca="1" si="42"/>
        <v>2</v>
      </c>
      <c r="J1344">
        <v>1</v>
      </c>
      <c r="K1344">
        <f ca="1">Format!L1344</f>
        <v>4</v>
      </c>
      <c r="L1344">
        <v>1</v>
      </c>
      <c r="M1344">
        <f t="shared" ca="1" si="41"/>
        <v>6.2168970876826646E-8</v>
      </c>
    </row>
    <row r="1345" spans="1:13">
      <c r="A1345" s="6" t="s">
        <v>1525</v>
      </c>
      <c r="B1345">
        <f>Format!H1345</f>
        <v>336999</v>
      </c>
      <c r="C1345" t="str">
        <f>Format!G1345</f>
        <v>US</v>
      </c>
      <c r="D1345">
        <f ca="1">Format!J1345</f>
        <v>5.4956151715165416E-9</v>
      </c>
      <c r="E1345" s="6" t="s">
        <v>1</v>
      </c>
      <c r="F1345" t="str">
        <f>Format!I1345</f>
        <v>HFC-125</v>
      </c>
      <c r="G1345">
        <v>2013</v>
      </c>
      <c r="H1345">
        <f ca="1">Format!K1345</f>
        <v>4</v>
      </c>
      <c r="I1345">
        <f t="shared" ca="1" si="42"/>
        <v>2</v>
      </c>
      <c r="J1345">
        <v>1</v>
      </c>
      <c r="K1345">
        <f ca="1">Format!L1345</f>
        <v>4</v>
      </c>
      <c r="L1345">
        <v>1</v>
      </c>
      <c r="M1345">
        <f t="shared" ca="1" si="41"/>
        <v>5.4956151715165416E-9</v>
      </c>
    </row>
    <row r="1346" spans="1:13">
      <c r="A1346" s="6" t="s">
        <v>1525</v>
      </c>
      <c r="B1346">
        <f>Format!H1346</f>
        <v>336999</v>
      </c>
      <c r="C1346" t="str">
        <f>Format!G1346</f>
        <v>US</v>
      </c>
      <c r="D1346">
        <f ca="1">Format!J1346</f>
        <v>1.7375477055382018E-9</v>
      </c>
      <c r="E1346" s="6" t="s">
        <v>1</v>
      </c>
      <c r="F1346" t="str">
        <f>Format!I1346</f>
        <v>HFC-32</v>
      </c>
      <c r="G1346">
        <v>2013</v>
      </c>
      <c r="H1346">
        <f ca="1">Format!K1346</f>
        <v>4</v>
      </c>
      <c r="I1346">
        <f t="shared" ca="1" si="42"/>
        <v>2</v>
      </c>
      <c r="J1346">
        <v>1</v>
      </c>
      <c r="K1346">
        <f ca="1">Format!L1346</f>
        <v>4</v>
      </c>
      <c r="L1346">
        <v>1</v>
      </c>
      <c r="M1346">
        <f t="shared" ca="1" si="41"/>
        <v>1.7375477055382018E-9</v>
      </c>
    </row>
    <row r="1347" spans="1:13">
      <c r="A1347" s="6" t="s">
        <v>1525</v>
      </c>
      <c r="B1347">
        <f>Format!H1347</f>
        <v>336999</v>
      </c>
      <c r="C1347" t="str">
        <f>Format!G1347</f>
        <v>US</v>
      </c>
      <c r="D1347">
        <f ca="1">Format!J1347</f>
        <v>3.0656024778517393E-8</v>
      </c>
      <c r="E1347" s="6" t="s">
        <v>1</v>
      </c>
      <c r="F1347" t="str">
        <f>Format!I1347</f>
        <v>N2O</v>
      </c>
      <c r="G1347">
        <v>2013</v>
      </c>
      <c r="H1347">
        <f ca="1">Format!K1347</f>
        <v>4</v>
      </c>
      <c r="I1347">
        <f t="shared" ca="1" si="42"/>
        <v>2</v>
      </c>
      <c r="J1347">
        <v>1</v>
      </c>
      <c r="K1347">
        <f ca="1">Format!L1347</f>
        <v>4</v>
      </c>
      <c r="L1347">
        <v>1</v>
      </c>
      <c r="M1347">
        <f t="shared" ca="1" si="41"/>
        <v>3.0656024778517393E-8</v>
      </c>
    </row>
    <row r="1348" spans="1:13">
      <c r="A1348" s="6" t="s">
        <v>1525</v>
      </c>
      <c r="B1348">
        <f>Format!H1348</f>
        <v>336999</v>
      </c>
      <c r="C1348" t="str">
        <f>Format!G1348</f>
        <v>US</v>
      </c>
      <c r="D1348">
        <f ca="1">Format!J1348</f>
        <v>3.4371958805864764E-9</v>
      </c>
      <c r="E1348" s="6" t="s">
        <v>1</v>
      </c>
      <c r="F1348" t="str">
        <f>Format!I1348</f>
        <v>HFC-143a</v>
      </c>
      <c r="G1348">
        <v>2013</v>
      </c>
      <c r="H1348">
        <f ca="1">Format!K1348</f>
        <v>4</v>
      </c>
      <c r="I1348">
        <f t="shared" ca="1" si="42"/>
        <v>2</v>
      </c>
      <c r="J1348">
        <v>1</v>
      </c>
      <c r="K1348">
        <f ca="1">Format!L1348</f>
        <v>4</v>
      </c>
      <c r="L1348">
        <v>1</v>
      </c>
      <c r="M1348">
        <f t="shared" ref="M1348:M1411" ca="1" si="43">IFERROR(D1348,"")</f>
        <v>3.4371958805864764E-9</v>
      </c>
    </row>
    <row r="1349" spans="1:13">
      <c r="A1349" s="6" t="s">
        <v>1525</v>
      </c>
      <c r="B1349">
        <f>Format!H1349</f>
        <v>336999</v>
      </c>
      <c r="C1349" t="str">
        <f>Format!G1349</f>
        <v>US</v>
      </c>
      <c r="D1349">
        <f ca="1">Format!J1349</f>
        <v>1.554228452201603E-10</v>
      </c>
      <c r="E1349" s="6" t="s">
        <v>1</v>
      </c>
      <c r="F1349" t="str">
        <f>Format!I1349</f>
        <v>HFC-236fa</v>
      </c>
      <c r="G1349">
        <v>2013</v>
      </c>
      <c r="H1349">
        <f ca="1">Format!K1349</f>
        <v>4</v>
      </c>
      <c r="I1349">
        <f t="shared" ca="1" si="42"/>
        <v>2</v>
      </c>
      <c r="J1349">
        <v>1</v>
      </c>
      <c r="K1349">
        <f ca="1">Format!L1349</f>
        <v>4</v>
      </c>
      <c r="L1349">
        <v>1</v>
      </c>
      <c r="M1349">
        <f t="shared" ca="1" si="43"/>
        <v>1.554228452201603E-10</v>
      </c>
    </row>
    <row r="1350" spans="1:13">
      <c r="A1350" s="6" t="s">
        <v>1525</v>
      </c>
      <c r="B1350">
        <f>Format!H1350</f>
        <v>337110</v>
      </c>
      <c r="C1350" t="str">
        <f>Format!G1350</f>
        <v>US</v>
      </c>
      <c r="D1350">
        <f ca="1">Format!J1350</f>
        <v>1.4457351604470035E-2</v>
      </c>
      <c r="E1350" s="6" t="s">
        <v>1</v>
      </c>
      <c r="F1350" t="str">
        <f>Format!I1350</f>
        <v>CO2</v>
      </c>
      <c r="G1350">
        <v>2013</v>
      </c>
      <c r="H1350">
        <f ca="1">Format!K1350</f>
        <v>4</v>
      </c>
      <c r="I1350">
        <f t="shared" ca="1" si="42"/>
        <v>2</v>
      </c>
      <c r="J1350">
        <v>1</v>
      </c>
      <c r="K1350">
        <f ca="1">Format!L1350</f>
        <v>4</v>
      </c>
      <c r="L1350">
        <v>1</v>
      </c>
      <c r="M1350">
        <f t="shared" ca="1" si="43"/>
        <v>1.4457351604470035E-2</v>
      </c>
    </row>
    <row r="1351" spans="1:13">
      <c r="A1351" s="6" t="s">
        <v>1525</v>
      </c>
      <c r="B1351">
        <f>Format!H1351</f>
        <v>337110</v>
      </c>
      <c r="C1351" t="str">
        <f>Format!G1351</f>
        <v>US</v>
      </c>
      <c r="D1351">
        <f ca="1">Format!J1351</f>
        <v>3.7559377420086796E-7</v>
      </c>
      <c r="E1351" s="6" t="s">
        <v>1</v>
      </c>
      <c r="F1351" t="str">
        <f>Format!I1351</f>
        <v>CH4</v>
      </c>
      <c r="G1351">
        <v>2013</v>
      </c>
      <c r="H1351">
        <f ca="1">Format!K1351</f>
        <v>4</v>
      </c>
      <c r="I1351">
        <f t="shared" ca="1" si="42"/>
        <v>2</v>
      </c>
      <c r="J1351">
        <v>1</v>
      </c>
      <c r="K1351">
        <f ca="1">Format!L1351</f>
        <v>4</v>
      </c>
      <c r="L1351">
        <v>1</v>
      </c>
      <c r="M1351">
        <f t="shared" ca="1" si="43"/>
        <v>3.7559377420086796E-7</v>
      </c>
    </row>
    <row r="1352" spans="1:13">
      <c r="A1352" s="6" t="s">
        <v>1525</v>
      </c>
      <c r="B1352">
        <f>Format!H1352</f>
        <v>337110</v>
      </c>
      <c r="C1352" t="str">
        <f>Format!G1352</f>
        <v>US</v>
      </c>
      <c r="D1352">
        <f ca="1">Format!J1352</f>
        <v>2.5646788202699977E-8</v>
      </c>
      <c r="E1352" s="6" t="s">
        <v>1</v>
      </c>
      <c r="F1352" t="str">
        <f>Format!I1352</f>
        <v>HFC-134a</v>
      </c>
      <c r="G1352">
        <v>2013</v>
      </c>
      <c r="H1352">
        <f ca="1">Format!K1352</f>
        <v>4</v>
      </c>
      <c r="I1352">
        <f t="shared" ca="1" si="42"/>
        <v>2</v>
      </c>
      <c r="J1352">
        <v>1</v>
      </c>
      <c r="K1352">
        <f ca="1">Format!L1352</f>
        <v>4</v>
      </c>
      <c r="L1352">
        <v>1</v>
      </c>
      <c r="M1352">
        <f t="shared" ca="1" si="43"/>
        <v>2.5646788202699977E-8</v>
      </c>
    </row>
    <row r="1353" spans="1:13">
      <c r="A1353" s="6" t="s">
        <v>1525</v>
      </c>
      <c r="B1353">
        <f>Format!H1353</f>
        <v>337110</v>
      </c>
      <c r="C1353" t="str">
        <f>Format!G1353</f>
        <v>US</v>
      </c>
      <c r="D1353">
        <f ca="1">Format!J1353</f>
        <v>5.0651745227839208E-8</v>
      </c>
      <c r="E1353" s="6" t="s">
        <v>1</v>
      </c>
      <c r="F1353" t="str">
        <f>Format!I1353</f>
        <v>N2O</v>
      </c>
      <c r="G1353">
        <v>2013</v>
      </c>
      <c r="H1353">
        <f ca="1">Format!K1353</f>
        <v>4</v>
      </c>
      <c r="I1353">
        <f t="shared" ca="1" si="42"/>
        <v>2</v>
      </c>
      <c r="J1353">
        <v>1</v>
      </c>
      <c r="K1353">
        <f ca="1">Format!L1353</f>
        <v>4</v>
      </c>
      <c r="L1353">
        <v>1</v>
      </c>
      <c r="M1353">
        <f t="shared" ca="1" si="43"/>
        <v>5.0651745227839208E-8</v>
      </c>
    </row>
    <row r="1354" spans="1:13">
      <c r="A1354" s="6" t="s">
        <v>1525</v>
      </c>
      <c r="B1354">
        <f>Format!H1354</f>
        <v>337110</v>
      </c>
      <c r="C1354" t="str">
        <f>Format!G1354</f>
        <v>US</v>
      </c>
      <c r="D1354">
        <f ca="1">Format!J1354</f>
        <v>2.2671258082537501E-9</v>
      </c>
      <c r="E1354" s="6" t="s">
        <v>1</v>
      </c>
      <c r="F1354" t="str">
        <f>Format!I1354</f>
        <v>HFC-125</v>
      </c>
      <c r="G1354">
        <v>2013</v>
      </c>
      <c r="H1354">
        <f ca="1">Format!K1354</f>
        <v>4</v>
      </c>
      <c r="I1354">
        <f t="shared" ca="1" si="42"/>
        <v>2</v>
      </c>
      <c r="J1354">
        <v>1</v>
      </c>
      <c r="K1354">
        <f ca="1">Format!L1354</f>
        <v>4</v>
      </c>
      <c r="L1354">
        <v>1</v>
      </c>
      <c r="M1354">
        <f t="shared" ca="1" si="43"/>
        <v>2.2671258082537501E-9</v>
      </c>
    </row>
    <row r="1355" spans="1:13">
      <c r="A1355" s="6" t="s">
        <v>1525</v>
      </c>
      <c r="B1355">
        <f>Format!H1355</f>
        <v>337110</v>
      </c>
      <c r="C1355" t="str">
        <f>Format!G1355</f>
        <v>US</v>
      </c>
      <c r="D1355">
        <f ca="1">Format!J1355</f>
        <v>7.167967776773373E-10</v>
      </c>
      <c r="E1355" s="6" t="s">
        <v>1</v>
      </c>
      <c r="F1355" t="str">
        <f>Format!I1355</f>
        <v>HFC-32</v>
      </c>
      <c r="G1355">
        <v>2013</v>
      </c>
      <c r="H1355">
        <f ca="1">Format!K1355</f>
        <v>4</v>
      </c>
      <c r="I1355">
        <f t="shared" ca="1" si="42"/>
        <v>2</v>
      </c>
      <c r="J1355">
        <v>1</v>
      </c>
      <c r="K1355">
        <f ca="1">Format!L1355</f>
        <v>4</v>
      </c>
      <c r="L1355">
        <v>1</v>
      </c>
      <c r="M1355">
        <f t="shared" ca="1" si="43"/>
        <v>7.167967776773373E-10</v>
      </c>
    </row>
    <row r="1356" spans="1:13">
      <c r="A1356" s="6" t="s">
        <v>1525</v>
      </c>
      <c r="B1356">
        <f>Format!H1356</f>
        <v>337110</v>
      </c>
      <c r="C1356" t="str">
        <f>Format!G1356</f>
        <v>US</v>
      </c>
      <c r="D1356">
        <f ca="1">Format!J1356</f>
        <v>1.4179587263113771E-9</v>
      </c>
      <c r="E1356" s="6" t="s">
        <v>1</v>
      </c>
      <c r="F1356" t="str">
        <f>Format!I1356</f>
        <v>HFC-143a</v>
      </c>
      <c r="G1356">
        <v>2013</v>
      </c>
      <c r="H1356">
        <f ca="1">Format!K1356</f>
        <v>4</v>
      </c>
      <c r="I1356">
        <f t="shared" ca="1" si="42"/>
        <v>2</v>
      </c>
      <c r="J1356">
        <v>1</v>
      </c>
      <c r="K1356">
        <f ca="1">Format!L1356</f>
        <v>4</v>
      </c>
      <c r="L1356">
        <v>1</v>
      </c>
      <c r="M1356">
        <f t="shared" ca="1" si="43"/>
        <v>1.4179587263113771E-9</v>
      </c>
    </row>
    <row r="1357" spans="1:13">
      <c r="A1357" s="6" t="s">
        <v>1525</v>
      </c>
      <c r="B1357">
        <f>Format!H1357</f>
        <v>337110</v>
      </c>
      <c r="C1357" t="str">
        <f>Format!G1357</f>
        <v>US</v>
      </c>
      <c r="D1357">
        <f ca="1">Format!J1357</f>
        <v>6.4117142957376526E-11</v>
      </c>
      <c r="E1357" s="6" t="s">
        <v>1</v>
      </c>
      <c r="F1357" t="str">
        <f>Format!I1357</f>
        <v>HFC-236fa</v>
      </c>
      <c r="G1357">
        <v>2013</v>
      </c>
      <c r="H1357">
        <f ca="1">Format!K1357</f>
        <v>4</v>
      </c>
      <c r="I1357">
        <f t="shared" ca="1" si="42"/>
        <v>2</v>
      </c>
      <c r="J1357">
        <v>1</v>
      </c>
      <c r="K1357">
        <f ca="1">Format!L1357</f>
        <v>4</v>
      </c>
      <c r="L1357">
        <v>1</v>
      </c>
      <c r="M1357">
        <f t="shared" ca="1" si="43"/>
        <v>6.4117142957376526E-11</v>
      </c>
    </row>
    <row r="1358" spans="1:13">
      <c r="A1358" s="6" t="s">
        <v>1525</v>
      </c>
      <c r="B1358">
        <f>Format!H1358</f>
        <v>337121</v>
      </c>
      <c r="C1358" t="str">
        <f>Format!G1358</f>
        <v>US</v>
      </c>
      <c r="D1358">
        <f ca="1">Format!J1358</f>
        <v>6.5062350794036963E-3</v>
      </c>
      <c r="E1358" s="6" t="s">
        <v>1</v>
      </c>
      <c r="F1358" t="str">
        <f>Format!I1358</f>
        <v>CO2</v>
      </c>
      <c r="G1358">
        <v>2013</v>
      </c>
      <c r="H1358">
        <f ca="1">Format!K1358</f>
        <v>4</v>
      </c>
      <c r="I1358">
        <f t="shared" ca="1" si="42"/>
        <v>2</v>
      </c>
      <c r="J1358">
        <v>1</v>
      </c>
      <c r="K1358">
        <f ca="1">Format!L1358</f>
        <v>4</v>
      </c>
      <c r="L1358">
        <v>1</v>
      </c>
      <c r="M1358">
        <f t="shared" ca="1" si="43"/>
        <v>6.5062350794036963E-3</v>
      </c>
    </row>
    <row r="1359" spans="1:13">
      <c r="A1359" s="6" t="s">
        <v>1525</v>
      </c>
      <c r="B1359">
        <f>Format!H1359</f>
        <v>337121</v>
      </c>
      <c r="C1359" t="str">
        <f>Format!G1359</f>
        <v>US</v>
      </c>
      <c r="D1359">
        <f ca="1">Format!J1359</f>
        <v>6.2308113791874573E-6</v>
      </c>
      <c r="E1359" s="6" t="s">
        <v>1</v>
      </c>
      <c r="F1359" t="str">
        <f>Format!I1359</f>
        <v>HFC-134a</v>
      </c>
      <c r="G1359">
        <v>2013</v>
      </c>
      <c r="H1359">
        <f ca="1">Format!K1359</f>
        <v>4</v>
      </c>
      <c r="I1359">
        <f t="shared" ca="1" si="42"/>
        <v>2</v>
      </c>
      <c r="J1359">
        <v>1</v>
      </c>
      <c r="K1359">
        <f ca="1">Format!L1359</f>
        <v>4</v>
      </c>
      <c r="L1359">
        <v>1</v>
      </c>
      <c r="M1359">
        <f t="shared" ca="1" si="43"/>
        <v>6.2308113791874573E-6</v>
      </c>
    </row>
    <row r="1360" spans="1:13">
      <c r="A1360" s="6" t="s">
        <v>1525</v>
      </c>
      <c r="B1360">
        <f>Format!H1360</f>
        <v>337121</v>
      </c>
      <c r="C1360" t="str">
        <f>Format!G1360</f>
        <v>US</v>
      </c>
      <c r="D1360">
        <f ca="1">Format!J1360</f>
        <v>5.5079151324803719E-7</v>
      </c>
      <c r="E1360" s="6" t="s">
        <v>1</v>
      </c>
      <c r="F1360" t="str">
        <f>Format!I1360</f>
        <v>HFC-125</v>
      </c>
      <c r="G1360">
        <v>2013</v>
      </c>
      <c r="H1360">
        <f ca="1">Format!K1360</f>
        <v>4</v>
      </c>
      <c r="I1360">
        <f t="shared" ca="1" si="42"/>
        <v>2</v>
      </c>
      <c r="J1360">
        <v>1</v>
      </c>
      <c r="K1360">
        <f ca="1">Format!L1360</f>
        <v>4</v>
      </c>
      <c r="L1360">
        <v>1</v>
      </c>
      <c r="M1360">
        <f t="shared" ca="1" si="43"/>
        <v>5.5079151324803719E-7</v>
      </c>
    </row>
    <row r="1361" spans="1:13">
      <c r="A1361" s="6" t="s">
        <v>1525</v>
      </c>
      <c r="B1361">
        <f>Format!H1361</f>
        <v>337121</v>
      </c>
      <c r="C1361" t="str">
        <f>Format!G1361</f>
        <v>US</v>
      </c>
      <c r="D1361">
        <f ca="1">Format!J1361</f>
        <v>1.7414365820850315E-7</v>
      </c>
      <c r="E1361" s="6" t="s">
        <v>1</v>
      </c>
      <c r="F1361" t="str">
        <f>Format!I1361</f>
        <v>HFC-32</v>
      </c>
      <c r="G1361">
        <v>2013</v>
      </c>
      <c r="H1361">
        <f ca="1">Format!K1361</f>
        <v>4</v>
      </c>
      <c r="I1361">
        <f t="shared" ca="1" si="42"/>
        <v>2</v>
      </c>
      <c r="J1361">
        <v>1</v>
      </c>
      <c r="K1361">
        <f ca="1">Format!L1361</f>
        <v>4</v>
      </c>
      <c r="L1361">
        <v>1</v>
      </c>
      <c r="M1361">
        <f t="shared" ca="1" si="43"/>
        <v>1.7414365820850315E-7</v>
      </c>
    </row>
    <row r="1362" spans="1:13">
      <c r="A1362" s="6" t="s">
        <v>1525</v>
      </c>
      <c r="B1362">
        <f>Format!H1362</f>
        <v>337121</v>
      </c>
      <c r="C1362" t="str">
        <f>Format!G1362</f>
        <v>US</v>
      </c>
      <c r="D1362">
        <f ca="1">Format!J1362</f>
        <v>3.4448888091916982E-7</v>
      </c>
      <c r="E1362" s="6" t="s">
        <v>1</v>
      </c>
      <c r="F1362" t="str">
        <f>Format!I1362</f>
        <v>HFC-143a</v>
      </c>
      <c r="G1362">
        <v>2013</v>
      </c>
      <c r="H1362">
        <f ca="1">Format!K1362</f>
        <v>4</v>
      </c>
      <c r="I1362">
        <f t="shared" ca="1" si="42"/>
        <v>2</v>
      </c>
      <c r="J1362">
        <v>1</v>
      </c>
      <c r="K1362">
        <f ca="1">Format!L1362</f>
        <v>4</v>
      </c>
      <c r="L1362">
        <v>1</v>
      </c>
      <c r="M1362">
        <f t="shared" ca="1" si="43"/>
        <v>3.4448888091916982E-7</v>
      </c>
    </row>
    <row r="1363" spans="1:13">
      <c r="A1363" s="6" t="s">
        <v>1525</v>
      </c>
      <c r="B1363">
        <f>Format!H1363</f>
        <v>337121</v>
      </c>
      <c r="C1363" t="str">
        <f>Format!G1363</f>
        <v>US</v>
      </c>
      <c r="D1363">
        <f ca="1">Format!J1363</f>
        <v>1.5612973891053049E-7</v>
      </c>
      <c r="E1363" s="6" t="s">
        <v>1</v>
      </c>
      <c r="F1363" t="str">
        <f>Format!I1363</f>
        <v>CH4</v>
      </c>
      <c r="G1363">
        <v>2013</v>
      </c>
      <c r="H1363">
        <f ca="1">Format!K1363</f>
        <v>4</v>
      </c>
      <c r="I1363">
        <f t="shared" ca="1" si="42"/>
        <v>2</v>
      </c>
      <c r="J1363">
        <v>1</v>
      </c>
      <c r="K1363">
        <f ca="1">Format!L1363</f>
        <v>4</v>
      </c>
      <c r="L1363">
        <v>1</v>
      </c>
      <c r="M1363">
        <f t="shared" ca="1" si="43"/>
        <v>1.5612973891053049E-7</v>
      </c>
    </row>
    <row r="1364" spans="1:13">
      <c r="A1364" s="6" t="s">
        <v>1525</v>
      </c>
      <c r="B1364">
        <f>Format!H1364</f>
        <v>337121</v>
      </c>
      <c r="C1364" t="str">
        <f>Format!G1364</f>
        <v>US</v>
      </c>
      <c r="D1364">
        <f ca="1">Format!J1364</f>
        <v>1.5577070344338587E-8</v>
      </c>
      <c r="E1364" s="6" t="s">
        <v>1</v>
      </c>
      <c r="F1364" t="str">
        <f>Format!I1364</f>
        <v>HFC-236fa</v>
      </c>
      <c r="G1364">
        <v>2013</v>
      </c>
      <c r="H1364">
        <f ca="1">Format!K1364</f>
        <v>4</v>
      </c>
      <c r="I1364">
        <f t="shared" ca="1" si="42"/>
        <v>2</v>
      </c>
      <c r="J1364">
        <v>1</v>
      </c>
      <c r="K1364">
        <f ca="1">Format!L1364</f>
        <v>4</v>
      </c>
      <c r="L1364">
        <v>1</v>
      </c>
      <c r="M1364">
        <f t="shared" ca="1" si="43"/>
        <v>1.5577070344338587E-8</v>
      </c>
    </row>
    <row r="1365" spans="1:13">
      <c r="A1365" s="6" t="s">
        <v>1525</v>
      </c>
      <c r="B1365">
        <f>Format!H1365</f>
        <v>337121</v>
      </c>
      <c r="C1365" t="str">
        <f>Format!G1365</f>
        <v>US</v>
      </c>
      <c r="D1365">
        <f ca="1">Format!J1365</f>
        <v>1.8795405134477029E-8</v>
      </c>
      <c r="E1365" s="6" t="s">
        <v>1</v>
      </c>
      <c r="F1365" t="str">
        <f>Format!I1365</f>
        <v>N2O</v>
      </c>
      <c r="G1365">
        <v>2013</v>
      </c>
      <c r="H1365">
        <f ca="1">Format!K1365</f>
        <v>4</v>
      </c>
      <c r="I1365">
        <f t="shared" ca="1" si="42"/>
        <v>2</v>
      </c>
      <c r="J1365">
        <v>1</v>
      </c>
      <c r="K1365">
        <f ca="1">Format!L1365</f>
        <v>4</v>
      </c>
      <c r="L1365">
        <v>1</v>
      </c>
      <c r="M1365">
        <f t="shared" ca="1" si="43"/>
        <v>1.8795405134477029E-8</v>
      </c>
    </row>
    <row r="1366" spans="1:13">
      <c r="A1366" s="6" t="s">
        <v>1525</v>
      </c>
      <c r="B1366">
        <f>Format!H1366</f>
        <v>337122</v>
      </c>
      <c r="C1366" t="str">
        <f>Format!G1366</f>
        <v>US</v>
      </c>
      <c r="D1366">
        <f ca="1">Format!J1366</f>
        <v>1.2746643597346759E-2</v>
      </c>
      <c r="E1366" s="6" t="s">
        <v>1</v>
      </c>
      <c r="F1366" t="str">
        <f>Format!I1366</f>
        <v>CO2</v>
      </c>
      <c r="G1366">
        <v>2013</v>
      </c>
      <c r="H1366">
        <f ca="1">Format!K1366</f>
        <v>4</v>
      </c>
      <c r="I1366">
        <f t="shared" ca="1" si="42"/>
        <v>2</v>
      </c>
      <c r="J1366">
        <v>1</v>
      </c>
      <c r="K1366">
        <f ca="1">Format!L1366</f>
        <v>4</v>
      </c>
      <c r="L1366">
        <v>1</v>
      </c>
      <c r="M1366">
        <f t="shared" ca="1" si="43"/>
        <v>1.2746643597346759E-2</v>
      </c>
    </row>
    <row r="1367" spans="1:13">
      <c r="A1367" s="6" t="s">
        <v>1525</v>
      </c>
      <c r="B1367">
        <f>Format!H1367</f>
        <v>337122</v>
      </c>
      <c r="C1367" t="str">
        <f>Format!G1367</f>
        <v>US</v>
      </c>
      <c r="D1367">
        <f ca="1">Format!J1367</f>
        <v>7.6847597617637155E-7</v>
      </c>
      <c r="E1367" s="6" t="s">
        <v>1</v>
      </c>
      <c r="F1367" t="str">
        <f>Format!I1367</f>
        <v>HFC-134a</v>
      </c>
      <c r="G1367">
        <v>2013</v>
      </c>
      <c r="H1367">
        <f ca="1">Format!K1367</f>
        <v>4</v>
      </c>
      <c r="I1367">
        <f t="shared" ca="1" si="42"/>
        <v>2</v>
      </c>
      <c r="J1367">
        <v>1</v>
      </c>
      <c r="K1367">
        <f ca="1">Format!L1367</f>
        <v>4</v>
      </c>
      <c r="L1367">
        <v>1</v>
      </c>
      <c r="M1367">
        <f t="shared" ca="1" si="43"/>
        <v>7.6847597617637155E-7</v>
      </c>
    </row>
    <row r="1368" spans="1:13">
      <c r="A1368" s="6" t="s">
        <v>1525</v>
      </c>
      <c r="B1368">
        <f>Format!H1368</f>
        <v>337122</v>
      </c>
      <c r="C1368" t="str">
        <f>Format!G1368</f>
        <v>US</v>
      </c>
      <c r="D1368">
        <f ca="1">Format!J1368</f>
        <v>6.7931770046318397E-8</v>
      </c>
      <c r="E1368" s="6" t="s">
        <v>1</v>
      </c>
      <c r="F1368" t="str">
        <f>Format!I1368</f>
        <v>HFC-125</v>
      </c>
      <c r="G1368">
        <v>2013</v>
      </c>
      <c r="H1368">
        <f ca="1">Format!K1368</f>
        <v>4</v>
      </c>
      <c r="I1368">
        <f t="shared" ca="1" si="42"/>
        <v>2</v>
      </c>
      <c r="J1368">
        <v>1</v>
      </c>
      <c r="K1368">
        <f ca="1">Format!L1368</f>
        <v>4</v>
      </c>
      <c r="L1368">
        <v>1</v>
      </c>
      <c r="M1368">
        <f t="shared" ca="1" si="43"/>
        <v>6.7931770046318397E-8</v>
      </c>
    </row>
    <row r="1369" spans="1:13">
      <c r="A1369" s="6" t="s">
        <v>1525</v>
      </c>
      <c r="B1369">
        <f>Format!H1369</f>
        <v>337122</v>
      </c>
      <c r="C1369" t="str">
        <f>Format!G1369</f>
        <v>US</v>
      </c>
      <c r="D1369">
        <f ca="1">Format!J1369</f>
        <v>3.1216014640549305E-7</v>
      </c>
      <c r="E1369" s="6" t="s">
        <v>1</v>
      </c>
      <c r="F1369" t="str">
        <f>Format!I1369</f>
        <v>CH4</v>
      </c>
      <c r="G1369">
        <v>2013</v>
      </c>
      <c r="H1369">
        <f ca="1">Format!K1369</f>
        <v>4</v>
      </c>
      <c r="I1369">
        <f t="shared" ca="1" si="42"/>
        <v>2</v>
      </c>
      <c r="J1369">
        <v>1</v>
      </c>
      <c r="K1369">
        <f ca="1">Format!L1369</f>
        <v>4</v>
      </c>
      <c r="L1369">
        <v>1</v>
      </c>
      <c r="M1369">
        <f t="shared" ca="1" si="43"/>
        <v>3.1216014640549305E-7</v>
      </c>
    </row>
    <row r="1370" spans="1:13">
      <c r="A1370" s="6" t="s">
        <v>1525</v>
      </c>
      <c r="B1370">
        <f>Format!H1370</f>
        <v>337122</v>
      </c>
      <c r="C1370" t="str">
        <f>Format!G1370</f>
        <v>US</v>
      </c>
      <c r="D1370">
        <f ca="1">Format!J1370</f>
        <v>2.1477976076071762E-8</v>
      </c>
      <c r="E1370" s="6" t="s">
        <v>1</v>
      </c>
      <c r="F1370" t="str">
        <f>Format!I1370</f>
        <v>HFC-32</v>
      </c>
      <c r="G1370">
        <v>2013</v>
      </c>
      <c r="H1370">
        <f ca="1">Format!K1370</f>
        <v>4</v>
      </c>
      <c r="I1370">
        <f t="shared" ca="1" si="42"/>
        <v>2</v>
      </c>
      <c r="J1370">
        <v>1</v>
      </c>
      <c r="K1370">
        <f ca="1">Format!L1370</f>
        <v>4</v>
      </c>
      <c r="L1370">
        <v>1</v>
      </c>
      <c r="M1370">
        <f t="shared" ca="1" si="43"/>
        <v>2.1477976076071762E-8</v>
      </c>
    </row>
    <row r="1371" spans="1:13">
      <c r="A1371" s="6" t="s">
        <v>1525</v>
      </c>
      <c r="B1371">
        <f>Format!H1371</f>
        <v>337122</v>
      </c>
      <c r="C1371" t="str">
        <f>Format!G1371</f>
        <v>US</v>
      </c>
      <c r="D1371">
        <f ca="1">Format!J1371</f>
        <v>4.2487472808202363E-8</v>
      </c>
      <c r="E1371" s="6" t="s">
        <v>1</v>
      </c>
      <c r="F1371" t="str">
        <f>Format!I1371</f>
        <v>HFC-143a</v>
      </c>
      <c r="G1371">
        <v>2013</v>
      </c>
      <c r="H1371">
        <f ca="1">Format!K1371</f>
        <v>4</v>
      </c>
      <c r="I1371">
        <f t="shared" ca="1" si="42"/>
        <v>2</v>
      </c>
      <c r="J1371">
        <v>1</v>
      </c>
      <c r="K1371">
        <f ca="1">Format!L1371</f>
        <v>4</v>
      </c>
      <c r="L1371">
        <v>1</v>
      </c>
      <c r="M1371">
        <f t="shared" ca="1" si="43"/>
        <v>4.2487472808202363E-8</v>
      </c>
    </row>
    <row r="1372" spans="1:13">
      <c r="A1372" s="6" t="s">
        <v>1525</v>
      </c>
      <c r="B1372">
        <f>Format!H1372</f>
        <v>337122</v>
      </c>
      <c r="C1372" t="str">
        <f>Format!G1372</f>
        <v>US</v>
      </c>
      <c r="D1372">
        <f ca="1">Format!J1372</f>
        <v>3.876998931066302E-8</v>
      </c>
      <c r="E1372" s="6" t="s">
        <v>1</v>
      </c>
      <c r="F1372" t="str">
        <f>Format!I1372</f>
        <v>N2O</v>
      </c>
      <c r="G1372">
        <v>2013</v>
      </c>
      <c r="H1372">
        <f ca="1">Format!K1372</f>
        <v>4</v>
      </c>
      <c r="I1372">
        <f t="shared" ca="1" si="42"/>
        <v>2</v>
      </c>
      <c r="J1372">
        <v>1</v>
      </c>
      <c r="K1372">
        <f ca="1">Format!L1372</f>
        <v>4</v>
      </c>
      <c r="L1372">
        <v>1</v>
      </c>
      <c r="M1372">
        <f t="shared" ca="1" si="43"/>
        <v>3.876998931066302E-8</v>
      </c>
    </row>
    <row r="1373" spans="1:13">
      <c r="A1373" s="6" t="s">
        <v>1525</v>
      </c>
      <c r="B1373">
        <f>Format!H1373</f>
        <v>337122</v>
      </c>
      <c r="C1373" t="str">
        <f>Format!G1373</f>
        <v>US</v>
      </c>
      <c r="D1373">
        <f ca="1">Format!J1373</f>
        <v>1.9211951077220156E-9</v>
      </c>
      <c r="E1373" s="6" t="s">
        <v>1</v>
      </c>
      <c r="F1373" t="str">
        <f>Format!I1373</f>
        <v>HFC-236fa</v>
      </c>
      <c r="G1373">
        <v>2013</v>
      </c>
      <c r="H1373">
        <f ca="1">Format!K1373</f>
        <v>4</v>
      </c>
      <c r="I1373">
        <f t="shared" ca="1" si="42"/>
        <v>2</v>
      </c>
      <c r="J1373">
        <v>1</v>
      </c>
      <c r="K1373">
        <f ca="1">Format!L1373</f>
        <v>4</v>
      </c>
      <c r="L1373">
        <v>1</v>
      </c>
      <c r="M1373">
        <f t="shared" ca="1" si="43"/>
        <v>1.9211951077220156E-9</v>
      </c>
    </row>
    <row r="1374" spans="1:13">
      <c r="A1374" s="6" t="s">
        <v>1525</v>
      </c>
      <c r="B1374">
        <f>Format!H1374</f>
        <v>337127</v>
      </c>
      <c r="C1374" t="str">
        <f>Format!G1374</f>
        <v>US</v>
      </c>
      <c r="D1374">
        <f ca="1">Format!J1374</f>
        <v>1.5647035116599671E-2</v>
      </c>
      <c r="E1374" s="6" t="s">
        <v>1</v>
      </c>
      <c r="F1374" t="str">
        <f>Format!I1374</f>
        <v>CO2</v>
      </c>
      <c r="G1374">
        <v>2013</v>
      </c>
      <c r="H1374">
        <f ca="1">Format!K1374</f>
        <v>4</v>
      </c>
      <c r="I1374">
        <f t="shared" ca="1" si="42"/>
        <v>2</v>
      </c>
      <c r="J1374">
        <v>1</v>
      </c>
      <c r="K1374">
        <f ca="1">Format!L1374</f>
        <v>4</v>
      </c>
      <c r="L1374">
        <v>1</v>
      </c>
      <c r="M1374">
        <f t="shared" ca="1" si="43"/>
        <v>1.5647035116599671E-2</v>
      </c>
    </row>
    <row r="1375" spans="1:13">
      <c r="A1375" s="6" t="s">
        <v>1525</v>
      </c>
      <c r="B1375">
        <f>Format!H1375</f>
        <v>337127</v>
      </c>
      <c r="C1375" t="str">
        <f>Format!G1375</f>
        <v>US</v>
      </c>
      <c r="D1375">
        <f ca="1">Format!J1375</f>
        <v>7.7588510774631155E-7</v>
      </c>
      <c r="E1375" s="6" t="s">
        <v>1</v>
      </c>
      <c r="F1375" t="str">
        <f>Format!I1375</f>
        <v>HFC-134a</v>
      </c>
      <c r="G1375">
        <v>2013</v>
      </c>
      <c r="H1375">
        <f ca="1">Format!K1375</f>
        <v>4</v>
      </c>
      <c r="I1375">
        <f t="shared" ca="1" si="42"/>
        <v>2</v>
      </c>
      <c r="J1375">
        <v>1</v>
      </c>
      <c r="K1375">
        <f ca="1">Format!L1375</f>
        <v>4</v>
      </c>
      <c r="L1375">
        <v>1</v>
      </c>
      <c r="M1375">
        <f t="shared" ca="1" si="43"/>
        <v>7.7588510774631155E-7</v>
      </c>
    </row>
    <row r="1376" spans="1:13">
      <c r="A1376" s="6" t="s">
        <v>1525</v>
      </c>
      <c r="B1376">
        <f>Format!H1376</f>
        <v>337127</v>
      </c>
      <c r="C1376" t="str">
        <f>Format!G1376</f>
        <v>US</v>
      </c>
      <c r="D1376">
        <f ca="1">Format!J1376</f>
        <v>6.8586722754868061E-8</v>
      </c>
      <c r="E1376" s="6" t="s">
        <v>1</v>
      </c>
      <c r="F1376" t="str">
        <f>Format!I1376</f>
        <v>HFC-125</v>
      </c>
      <c r="G1376">
        <v>2013</v>
      </c>
      <c r="H1376">
        <f ca="1">Format!K1376</f>
        <v>4</v>
      </c>
      <c r="I1376">
        <f t="shared" ca="1" si="42"/>
        <v>2</v>
      </c>
      <c r="J1376">
        <v>1</v>
      </c>
      <c r="K1376">
        <f ca="1">Format!L1376</f>
        <v>4</v>
      </c>
      <c r="L1376">
        <v>1</v>
      </c>
      <c r="M1376">
        <f t="shared" ca="1" si="43"/>
        <v>6.8586722754868061E-8</v>
      </c>
    </row>
    <row r="1377" spans="1:13">
      <c r="A1377" s="6" t="s">
        <v>1525</v>
      </c>
      <c r="B1377">
        <f>Format!H1377</f>
        <v>337127</v>
      </c>
      <c r="C1377" t="str">
        <f>Format!G1377</f>
        <v>US</v>
      </c>
      <c r="D1377">
        <f ca="1">Format!J1377</f>
        <v>3.9039423523641013E-7</v>
      </c>
      <c r="E1377" s="6" t="s">
        <v>1</v>
      </c>
      <c r="F1377" t="str">
        <f>Format!I1377</f>
        <v>CH4</v>
      </c>
      <c r="G1377">
        <v>2013</v>
      </c>
      <c r="H1377">
        <f ca="1">Format!K1377</f>
        <v>4</v>
      </c>
      <c r="I1377">
        <f t="shared" ca="1" si="42"/>
        <v>2</v>
      </c>
      <c r="J1377">
        <v>1</v>
      </c>
      <c r="K1377">
        <f ca="1">Format!L1377</f>
        <v>4</v>
      </c>
      <c r="L1377">
        <v>1</v>
      </c>
      <c r="M1377">
        <f t="shared" ca="1" si="43"/>
        <v>3.9039423523641013E-7</v>
      </c>
    </row>
    <row r="1378" spans="1:13">
      <c r="A1378" s="6" t="s">
        <v>1525</v>
      </c>
      <c r="B1378">
        <f>Format!H1378</f>
        <v>337127</v>
      </c>
      <c r="C1378" t="str">
        <f>Format!G1378</f>
        <v>US</v>
      </c>
      <c r="D1378">
        <f ca="1">Format!J1378</f>
        <v>2.1685052361521075E-8</v>
      </c>
      <c r="E1378" s="6" t="s">
        <v>1</v>
      </c>
      <c r="F1378" t="str">
        <f>Format!I1378</f>
        <v>HFC-32</v>
      </c>
      <c r="G1378">
        <v>2013</v>
      </c>
      <c r="H1378">
        <f ca="1">Format!K1378</f>
        <v>4</v>
      </c>
      <c r="I1378">
        <f t="shared" ca="1" si="42"/>
        <v>2</v>
      </c>
      <c r="J1378">
        <v>1</v>
      </c>
      <c r="K1378">
        <f ca="1">Format!L1378</f>
        <v>4</v>
      </c>
      <c r="L1378">
        <v>1</v>
      </c>
      <c r="M1378">
        <f t="shared" ca="1" si="43"/>
        <v>2.1685052361521075E-8</v>
      </c>
    </row>
    <row r="1379" spans="1:13">
      <c r="A1379" s="6" t="s">
        <v>1525</v>
      </c>
      <c r="B1379">
        <f>Format!H1379</f>
        <v>337127</v>
      </c>
      <c r="C1379" t="str">
        <f>Format!G1379</f>
        <v>US</v>
      </c>
      <c r="D1379">
        <f ca="1">Format!J1379</f>
        <v>4.2897108614485476E-8</v>
      </c>
      <c r="E1379" s="6" t="s">
        <v>1</v>
      </c>
      <c r="F1379" t="str">
        <f>Format!I1379</f>
        <v>HFC-143a</v>
      </c>
      <c r="G1379">
        <v>2013</v>
      </c>
      <c r="H1379">
        <f ca="1">Format!K1379</f>
        <v>4</v>
      </c>
      <c r="I1379">
        <f t="shared" ca="1" si="42"/>
        <v>2</v>
      </c>
      <c r="J1379">
        <v>1</v>
      </c>
      <c r="K1379">
        <f ca="1">Format!L1379</f>
        <v>4</v>
      </c>
      <c r="L1379">
        <v>1</v>
      </c>
      <c r="M1379">
        <f t="shared" ca="1" si="43"/>
        <v>4.2897108614485476E-8</v>
      </c>
    </row>
    <row r="1380" spans="1:13">
      <c r="A1380" s="6" t="s">
        <v>1525</v>
      </c>
      <c r="B1380">
        <f>Format!H1380</f>
        <v>337127</v>
      </c>
      <c r="C1380" t="str">
        <f>Format!G1380</f>
        <v>US</v>
      </c>
      <c r="D1380">
        <f ca="1">Format!J1380</f>
        <v>4.9825684147420457E-8</v>
      </c>
      <c r="E1380" s="6" t="s">
        <v>1</v>
      </c>
      <c r="F1380" t="str">
        <f>Format!I1380</f>
        <v>N2O</v>
      </c>
      <c r="G1380">
        <v>2013</v>
      </c>
      <c r="H1380">
        <f ca="1">Format!K1380</f>
        <v>4</v>
      </c>
      <c r="I1380">
        <f t="shared" ca="1" si="42"/>
        <v>2</v>
      </c>
      <c r="J1380">
        <v>1</v>
      </c>
      <c r="K1380">
        <f ca="1">Format!L1380</f>
        <v>4</v>
      </c>
      <c r="L1380">
        <v>1</v>
      </c>
      <c r="M1380">
        <f t="shared" ca="1" si="43"/>
        <v>4.9825684147420457E-8</v>
      </c>
    </row>
    <row r="1381" spans="1:13">
      <c r="A1381" s="6" t="s">
        <v>1525</v>
      </c>
      <c r="B1381">
        <f>Format!H1381</f>
        <v>337127</v>
      </c>
      <c r="C1381" t="str">
        <f>Format!G1381</f>
        <v>US</v>
      </c>
      <c r="D1381">
        <f ca="1">Format!J1381</f>
        <v>1.9397179864663344E-9</v>
      </c>
      <c r="E1381" s="6" t="s">
        <v>1</v>
      </c>
      <c r="F1381" t="str">
        <f>Format!I1381</f>
        <v>HFC-236fa</v>
      </c>
      <c r="G1381">
        <v>2013</v>
      </c>
      <c r="H1381">
        <f ca="1">Format!K1381</f>
        <v>4</v>
      </c>
      <c r="I1381">
        <f t="shared" ca="1" si="42"/>
        <v>2</v>
      </c>
      <c r="J1381">
        <v>1</v>
      </c>
      <c r="K1381">
        <f ca="1">Format!L1381</f>
        <v>4</v>
      </c>
      <c r="L1381">
        <v>1</v>
      </c>
      <c r="M1381">
        <f t="shared" ca="1" si="43"/>
        <v>1.9397179864663344E-9</v>
      </c>
    </row>
    <row r="1382" spans="1:13">
      <c r="A1382" s="6" t="s">
        <v>1525</v>
      </c>
      <c r="B1382">
        <f>Format!H1382</f>
        <v>337215</v>
      </c>
      <c r="C1382" t="str">
        <f>Format!G1382</f>
        <v>US</v>
      </c>
      <c r="D1382">
        <f ca="1">Format!J1382</f>
        <v>2.2196661281151112E-2</v>
      </c>
      <c r="E1382" s="6" t="s">
        <v>1</v>
      </c>
      <c r="F1382" t="str">
        <f>Format!I1382</f>
        <v>CO2</v>
      </c>
      <c r="G1382">
        <v>2013</v>
      </c>
      <c r="H1382">
        <f ca="1">Format!K1382</f>
        <v>4</v>
      </c>
      <c r="I1382">
        <f t="shared" ca="1" si="42"/>
        <v>2</v>
      </c>
      <c r="J1382">
        <v>1</v>
      </c>
      <c r="K1382">
        <f ca="1">Format!L1382</f>
        <v>4</v>
      </c>
      <c r="L1382">
        <v>1</v>
      </c>
      <c r="M1382">
        <f t="shared" ca="1" si="43"/>
        <v>2.2196661281151112E-2</v>
      </c>
    </row>
    <row r="1383" spans="1:13">
      <c r="A1383" s="6" t="s">
        <v>1525</v>
      </c>
      <c r="B1383">
        <f>Format!H1383</f>
        <v>337215</v>
      </c>
      <c r="C1383" t="str">
        <f>Format!G1383</f>
        <v>US</v>
      </c>
      <c r="D1383">
        <f ca="1">Format!J1383</f>
        <v>4.6824569104196616E-7</v>
      </c>
      <c r="E1383" s="6" t="s">
        <v>1</v>
      </c>
      <c r="F1383" t="str">
        <f>Format!I1383</f>
        <v>HFC-134a</v>
      </c>
      <c r="G1383">
        <v>2013</v>
      </c>
      <c r="H1383">
        <f ca="1">Format!K1383</f>
        <v>4</v>
      </c>
      <c r="I1383">
        <f t="shared" ca="1" si="42"/>
        <v>2</v>
      </c>
      <c r="J1383">
        <v>1</v>
      </c>
      <c r="K1383">
        <f ca="1">Format!L1383</f>
        <v>4</v>
      </c>
      <c r="L1383">
        <v>1</v>
      </c>
      <c r="M1383">
        <f t="shared" ca="1" si="43"/>
        <v>4.6824569104196616E-7</v>
      </c>
    </row>
    <row r="1384" spans="1:13">
      <c r="A1384" s="6" t="s">
        <v>1525</v>
      </c>
      <c r="B1384">
        <f>Format!H1384</f>
        <v>337215</v>
      </c>
      <c r="C1384" t="str">
        <f>Format!G1384</f>
        <v>US</v>
      </c>
      <c r="D1384">
        <f ca="1">Format!J1384</f>
        <v>5.4060057904368969E-7</v>
      </c>
      <c r="E1384" s="6" t="s">
        <v>1</v>
      </c>
      <c r="F1384" t="str">
        <f>Format!I1384</f>
        <v>CH4</v>
      </c>
      <c r="G1384">
        <v>2013</v>
      </c>
      <c r="H1384">
        <f ca="1">Format!K1384</f>
        <v>4</v>
      </c>
      <c r="I1384">
        <f t="shared" ref="I1384:I1447" ca="1" si="44">IF(H1384=2,1,2)</f>
        <v>2</v>
      </c>
      <c r="J1384">
        <v>1</v>
      </c>
      <c r="K1384">
        <f ca="1">Format!L1384</f>
        <v>4</v>
      </c>
      <c r="L1384">
        <v>1</v>
      </c>
      <c r="M1384">
        <f t="shared" ca="1" si="43"/>
        <v>5.4060057904368969E-7</v>
      </c>
    </row>
    <row r="1385" spans="1:13">
      <c r="A1385" s="6" t="s">
        <v>1525</v>
      </c>
      <c r="B1385">
        <f>Format!H1385</f>
        <v>337215</v>
      </c>
      <c r="C1385" t="str">
        <f>Format!G1385</f>
        <v>US</v>
      </c>
      <c r="D1385">
        <f ca="1">Format!J1385</f>
        <v>4.1392001305375767E-8</v>
      </c>
      <c r="E1385" s="6" t="s">
        <v>1</v>
      </c>
      <c r="F1385" t="str">
        <f>Format!I1385</f>
        <v>HFC-125</v>
      </c>
      <c r="G1385">
        <v>2013</v>
      </c>
      <c r="H1385">
        <f ca="1">Format!K1385</f>
        <v>4</v>
      </c>
      <c r="I1385">
        <f t="shared" ca="1" si="44"/>
        <v>2</v>
      </c>
      <c r="J1385">
        <v>1</v>
      </c>
      <c r="K1385">
        <f ca="1">Format!L1385</f>
        <v>4</v>
      </c>
      <c r="L1385">
        <v>1</v>
      </c>
      <c r="M1385">
        <f t="shared" ca="1" si="43"/>
        <v>4.1392001305375767E-8</v>
      </c>
    </row>
    <row r="1386" spans="1:13">
      <c r="A1386" s="6" t="s">
        <v>1525</v>
      </c>
      <c r="B1386">
        <f>Format!H1386</f>
        <v>337215</v>
      </c>
      <c r="C1386" t="str">
        <f>Format!G1386</f>
        <v>US</v>
      </c>
      <c r="D1386">
        <f ca="1">Format!J1386</f>
        <v>1.3086901948402455E-8</v>
      </c>
      <c r="E1386" s="6" t="s">
        <v>1</v>
      </c>
      <c r="F1386" t="str">
        <f>Format!I1386</f>
        <v>HFC-32</v>
      </c>
      <c r="G1386">
        <v>2013</v>
      </c>
      <c r="H1386">
        <f ca="1">Format!K1386</f>
        <v>4</v>
      </c>
      <c r="I1386">
        <f t="shared" ca="1" si="44"/>
        <v>2</v>
      </c>
      <c r="J1386">
        <v>1</v>
      </c>
      <c r="K1386">
        <f ca="1">Format!L1386</f>
        <v>4</v>
      </c>
      <c r="L1386">
        <v>1</v>
      </c>
      <c r="M1386">
        <f t="shared" ca="1" si="43"/>
        <v>1.3086901948402455E-8</v>
      </c>
    </row>
    <row r="1387" spans="1:13">
      <c r="A1387" s="6" t="s">
        <v>1525</v>
      </c>
      <c r="B1387">
        <f>Format!H1387</f>
        <v>337215</v>
      </c>
      <c r="C1387" t="str">
        <f>Format!G1387</f>
        <v>US</v>
      </c>
      <c r="D1387">
        <f ca="1">Format!J1387</f>
        <v>2.588835133752768E-8</v>
      </c>
      <c r="E1387" s="6" t="s">
        <v>1</v>
      </c>
      <c r="F1387" t="str">
        <f>Format!I1387</f>
        <v>HFC-143a</v>
      </c>
      <c r="G1387">
        <v>2013</v>
      </c>
      <c r="H1387">
        <f ca="1">Format!K1387</f>
        <v>4</v>
      </c>
      <c r="I1387">
        <f t="shared" ca="1" si="44"/>
        <v>2</v>
      </c>
      <c r="J1387">
        <v>1</v>
      </c>
      <c r="K1387">
        <f ca="1">Format!L1387</f>
        <v>4</v>
      </c>
      <c r="L1387">
        <v>1</v>
      </c>
      <c r="M1387">
        <f t="shared" ca="1" si="43"/>
        <v>2.588835133752768E-8</v>
      </c>
    </row>
    <row r="1388" spans="1:13">
      <c r="A1388" s="6" t="s">
        <v>1525</v>
      </c>
      <c r="B1388">
        <f>Format!H1388</f>
        <v>337215</v>
      </c>
      <c r="C1388" t="str">
        <f>Format!G1388</f>
        <v>US</v>
      </c>
      <c r="D1388">
        <f ca="1">Format!J1388</f>
        <v>6.6586951976170128E-8</v>
      </c>
      <c r="E1388" s="6" t="s">
        <v>1</v>
      </c>
      <c r="F1388" t="str">
        <f>Format!I1388</f>
        <v>N2O</v>
      </c>
      <c r="G1388">
        <v>2013</v>
      </c>
      <c r="H1388">
        <f ca="1">Format!K1388</f>
        <v>4</v>
      </c>
      <c r="I1388">
        <f t="shared" ca="1" si="44"/>
        <v>2</v>
      </c>
      <c r="J1388">
        <v>1</v>
      </c>
      <c r="K1388">
        <f ca="1">Format!L1388</f>
        <v>4</v>
      </c>
      <c r="L1388">
        <v>1</v>
      </c>
      <c r="M1388">
        <f t="shared" ca="1" si="43"/>
        <v>6.6586951976170128E-8</v>
      </c>
    </row>
    <row r="1389" spans="1:13">
      <c r="A1389" s="6" t="s">
        <v>1525</v>
      </c>
      <c r="B1389">
        <f>Format!H1389</f>
        <v>337215</v>
      </c>
      <c r="C1389" t="str">
        <f>Format!G1389</f>
        <v>US</v>
      </c>
      <c r="D1389">
        <f ca="1">Format!J1389</f>
        <v>1.1706173761185685E-9</v>
      </c>
      <c r="E1389" s="6" t="s">
        <v>1</v>
      </c>
      <c r="F1389" t="str">
        <f>Format!I1389</f>
        <v>HFC-236fa</v>
      </c>
      <c r="G1389">
        <v>2013</v>
      </c>
      <c r="H1389">
        <f ca="1">Format!K1389</f>
        <v>4</v>
      </c>
      <c r="I1389">
        <f t="shared" ca="1" si="44"/>
        <v>2</v>
      </c>
      <c r="J1389">
        <v>1</v>
      </c>
      <c r="K1389">
        <f ca="1">Format!L1389</f>
        <v>4</v>
      </c>
      <c r="L1389">
        <v>1</v>
      </c>
      <c r="M1389">
        <f t="shared" ca="1" si="43"/>
        <v>1.1706173761185685E-9</v>
      </c>
    </row>
    <row r="1390" spans="1:13">
      <c r="A1390" s="6" t="s">
        <v>1525</v>
      </c>
      <c r="B1390">
        <f>Format!H1390</f>
        <v>337900</v>
      </c>
      <c r="C1390" t="str">
        <f>Format!G1390</f>
        <v>US</v>
      </c>
      <c r="D1390">
        <f ca="1">Format!J1390</f>
        <v>6.5119001385623163E-3</v>
      </c>
      <c r="E1390" s="6" t="s">
        <v>1</v>
      </c>
      <c r="F1390" t="str">
        <f>Format!I1390</f>
        <v>CO2</v>
      </c>
      <c r="G1390">
        <v>2013</v>
      </c>
      <c r="H1390">
        <f ca="1">Format!K1390</f>
        <v>4</v>
      </c>
      <c r="I1390">
        <f t="shared" ca="1" si="44"/>
        <v>2</v>
      </c>
      <c r="J1390">
        <v>1</v>
      </c>
      <c r="K1390">
        <f ca="1">Format!L1390</f>
        <v>4</v>
      </c>
      <c r="L1390">
        <v>1</v>
      </c>
      <c r="M1390">
        <f t="shared" ca="1" si="43"/>
        <v>6.5119001385623163E-3</v>
      </c>
    </row>
    <row r="1391" spans="1:13">
      <c r="A1391" s="6" t="s">
        <v>1525</v>
      </c>
      <c r="B1391">
        <f>Format!H1391</f>
        <v>337900</v>
      </c>
      <c r="C1391" t="str">
        <f>Format!G1391</f>
        <v>US</v>
      </c>
      <c r="D1391">
        <f ca="1">Format!J1391</f>
        <v>7.2048176988977851E-6</v>
      </c>
      <c r="E1391" s="6" t="s">
        <v>1</v>
      </c>
      <c r="F1391" t="str">
        <f>Format!I1391</f>
        <v>HFC-134a</v>
      </c>
      <c r="G1391">
        <v>2013</v>
      </c>
      <c r="H1391">
        <f ca="1">Format!K1391</f>
        <v>4</v>
      </c>
      <c r="I1391">
        <f t="shared" ca="1" si="44"/>
        <v>2</v>
      </c>
      <c r="J1391">
        <v>1</v>
      </c>
      <c r="K1391">
        <f ca="1">Format!L1391</f>
        <v>4</v>
      </c>
      <c r="L1391">
        <v>1</v>
      </c>
      <c r="M1391">
        <f t="shared" ca="1" si="43"/>
        <v>7.2048176988977851E-6</v>
      </c>
    </row>
    <row r="1392" spans="1:13">
      <c r="A1392" s="6" t="s">
        <v>1525</v>
      </c>
      <c r="B1392">
        <f>Format!H1392</f>
        <v>337900</v>
      </c>
      <c r="C1392" t="str">
        <f>Format!G1392</f>
        <v>US</v>
      </c>
      <c r="D1392">
        <f ca="1">Format!J1392</f>
        <v>6.3689176281398772E-7</v>
      </c>
      <c r="E1392" s="6" t="s">
        <v>1</v>
      </c>
      <c r="F1392" t="str">
        <f>Format!I1392</f>
        <v>HFC-125</v>
      </c>
      <c r="G1392">
        <v>2013</v>
      </c>
      <c r="H1392">
        <f ca="1">Format!K1392</f>
        <v>4</v>
      </c>
      <c r="I1392">
        <f t="shared" ca="1" si="44"/>
        <v>2</v>
      </c>
      <c r="J1392">
        <v>1</v>
      </c>
      <c r="K1392">
        <f ca="1">Format!L1392</f>
        <v>4</v>
      </c>
      <c r="L1392">
        <v>1</v>
      </c>
      <c r="M1392">
        <f t="shared" ca="1" si="43"/>
        <v>6.3689176281398772E-7</v>
      </c>
    </row>
    <row r="1393" spans="1:13">
      <c r="A1393" s="6" t="s">
        <v>1525</v>
      </c>
      <c r="B1393">
        <f>Format!H1393</f>
        <v>337900</v>
      </c>
      <c r="C1393" t="str">
        <f>Format!G1393</f>
        <v>US</v>
      </c>
      <c r="D1393">
        <f ca="1">Format!J1393</f>
        <v>2.0136595933594914E-7</v>
      </c>
      <c r="E1393" s="6" t="s">
        <v>1</v>
      </c>
      <c r="F1393" t="str">
        <f>Format!I1393</f>
        <v>HFC-32</v>
      </c>
      <c r="G1393">
        <v>2013</v>
      </c>
      <c r="H1393">
        <f ca="1">Format!K1393</f>
        <v>4</v>
      </c>
      <c r="I1393">
        <f t="shared" ca="1" si="44"/>
        <v>2</v>
      </c>
      <c r="J1393">
        <v>1</v>
      </c>
      <c r="K1393">
        <f ca="1">Format!L1393</f>
        <v>4</v>
      </c>
      <c r="L1393">
        <v>1</v>
      </c>
      <c r="M1393">
        <f t="shared" ca="1" si="43"/>
        <v>2.0136595933594914E-7</v>
      </c>
    </row>
    <row r="1394" spans="1:13">
      <c r="A1394" s="6" t="s">
        <v>1525</v>
      </c>
      <c r="B1394">
        <f>Format!H1394</f>
        <v>337900</v>
      </c>
      <c r="C1394" t="str">
        <f>Format!G1394</f>
        <v>US</v>
      </c>
      <c r="D1394">
        <f ca="1">Format!J1394</f>
        <v>3.9833970814946982E-7</v>
      </c>
      <c r="E1394" s="6" t="s">
        <v>1</v>
      </c>
      <c r="F1394" t="str">
        <f>Format!I1394</f>
        <v>HFC-143a</v>
      </c>
      <c r="G1394">
        <v>2013</v>
      </c>
      <c r="H1394">
        <f ca="1">Format!K1394</f>
        <v>4</v>
      </c>
      <c r="I1394">
        <f t="shared" ca="1" si="44"/>
        <v>2</v>
      </c>
      <c r="J1394">
        <v>1</v>
      </c>
      <c r="K1394">
        <f ca="1">Format!L1394</f>
        <v>4</v>
      </c>
      <c r="L1394">
        <v>1</v>
      </c>
      <c r="M1394">
        <f t="shared" ca="1" si="43"/>
        <v>3.9833970814946982E-7</v>
      </c>
    </row>
    <row r="1395" spans="1:13">
      <c r="A1395" s="6" t="s">
        <v>1525</v>
      </c>
      <c r="B1395">
        <f>Format!H1395</f>
        <v>337900</v>
      </c>
      <c r="C1395" t="str">
        <f>Format!G1395</f>
        <v>US</v>
      </c>
      <c r="D1395">
        <f ca="1">Format!J1395</f>
        <v>1.6742926771808269E-7</v>
      </c>
      <c r="E1395" s="6" t="s">
        <v>1</v>
      </c>
      <c r="F1395" t="str">
        <f>Format!I1395</f>
        <v>CH4</v>
      </c>
      <c r="G1395">
        <v>2013</v>
      </c>
      <c r="H1395">
        <f ca="1">Format!K1395</f>
        <v>4</v>
      </c>
      <c r="I1395">
        <f t="shared" ca="1" si="44"/>
        <v>2</v>
      </c>
      <c r="J1395">
        <v>1</v>
      </c>
      <c r="K1395">
        <f ca="1">Format!L1395</f>
        <v>4</v>
      </c>
      <c r="L1395">
        <v>1</v>
      </c>
      <c r="M1395">
        <f t="shared" ca="1" si="43"/>
        <v>1.6742926771808269E-7</v>
      </c>
    </row>
    <row r="1396" spans="1:13">
      <c r="A1396" s="6" t="s">
        <v>1525</v>
      </c>
      <c r="B1396">
        <f>Format!H1396</f>
        <v>337900</v>
      </c>
      <c r="C1396" t="str">
        <f>Format!G1396</f>
        <v>US</v>
      </c>
      <c r="D1396">
        <f ca="1">Format!J1396</f>
        <v>1.8012092692894526E-8</v>
      </c>
      <c r="E1396" s="6" t="s">
        <v>1</v>
      </c>
      <c r="F1396" t="str">
        <f>Format!I1396</f>
        <v>HFC-236fa</v>
      </c>
      <c r="G1396">
        <v>2013</v>
      </c>
      <c r="H1396">
        <f ca="1">Format!K1396</f>
        <v>4</v>
      </c>
      <c r="I1396">
        <f t="shared" ca="1" si="44"/>
        <v>2</v>
      </c>
      <c r="J1396">
        <v>1</v>
      </c>
      <c r="K1396">
        <f ca="1">Format!L1396</f>
        <v>4</v>
      </c>
      <c r="L1396">
        <v>1</v>
      </c>
      <c r="M1396">
        <f t="shared" ca="1" si="43"/>
        <v>1.8012092692894526E-8</v>
      </c>
    </row>
    <row r="1397" spans="1:13">
      <c r="A1397" s="6" t="s">
        <v>1525</v>
      </c>
      <c r="B1397">
        <f>Format!H1397</f>
        <v>337900</v>
      </c>
      <c r="C1397" t="str">
        <f>Format!G1397</f>
        <v>US</v>
      </c>
      <c r="D1397">
        <f ca="1">Format!J1397</f>
        <v>2.2273196283819022E-8</v>
      </c>
      <c r="E1397" s="6" t="s">
        <v>1</v>
      </c>
      <c r="F1397" t="str">
        <f>Format!I1397</f>
        <v>N2O</v>
      </c>
      <c r="G1397">
        <v>2013</v>
      </c>
      <c r="H1397">
        <f ca="1">Format!K1397</f>
        <v>4</v>
      </c>
      <c r="I1397">
        <f t="shared" ca="1" si="44"/>
        <v>2</v>
      </c>
      <c r="J1397">
        <v>1</v>
      </c>
      <c r="K1397">
        <f ca="1">Format!L1397</f>
        <v>4</v>
      </c>
      <c r="L1397">
        <v>1</v>
      </c>
      <c r="M1397">
        <f t="shared" ca="1" si="43"/>
        <v>2.2273196283819022E-8</v>
      </c>
    </row>
    <row r="1398" spans="1:13">
      <c r="A1398" s="6" t="s">
        <v>1525</v>
      </c>
      <c r="B1398">
        <f>Format!H1398</f>
        <v>339112</v>
      </c>
      <c r="C1398" t="str">
        <f>Format!G1398</f>
        <v>US</v>
      </c>
      <c r="D1398">
        <f ca="1">Format!J1398</f>
        <v>6.7550463572582202E-3</v>
      </c>
      <c r="E1398" s="6" t="s">
        <v>1</v>
      </c>
      <c r="F1398" t="str">
        <f>Format!I1398</f>
        <v>CO2</v>
      </c>
      <c r="G1398">
        <v>2013</v>
      </c>
      <c r="H1398">
        <f ca="1">Format!K1398</f>
        <v>4</v>
      </c>
      <c r="I1398">
        <f t="shared" ca="1" si="44"/>
        <v>2</v>
      </c>
      <c r="J1398">
        <v>1</v>
      </c>
      <c r="K1398">
        <f ca="1">Format!L1398</f>
        <v>4</v>
      </c>
      <c r="L1398">
        <v>1</v>
      </c>
      <c r="M1398">
        <f t="shared" ca="1" si="43"/>
        <v>6.7550463572582202E-3</v>
      </c>
    </row>
    <row r="1399" spans="1:13">
      <c r="A1399" s="6" t="s">
        <v>1525</v>
      </c>
      <c r="B1399">
        <f>Format!H1399</f>
        <v>339112</v>
      </c>
      <c r="C1399" t="str">
        <f>Format!G1399</f>
        <v>US</v>
      </c>
      <c r="D1399">
        <f ca="1">Format!J1399</f>
        <v>1.492740867692769E-7</v>
      </c>
      <c r="E1399" s="6" t="s">
        <v>1</v>
      </c>
      <c r="F1399" t="str">
        <f>Format!I1399</f>
        <v>HFC-134a</v>
      </c>
      <c r="G1399">
        <v>2013</v>
      </c>
      <c r="H1399">
        <f ca="1">Format!K1399</f>
        <v>4</v>
      </c>
      <c r="I1399">
        <f t="shared" ca="1" si="44"/>
        <v>2</v>
      </c>
      <c r="J1399">
        <v>1</v>
      </c>
      <c r="K1399">
        <f ca="1">Format!L1399</f>
        <v>4</v>
      </c>
      <c r="L1399">
        <v>1</v>
      </c>
      <c r="M1399">
        <f t="shared" ca="1" si="43"/>
        <v>1.492740867692769E-7</v>
      </c>
    </row>
    <row r="1400" spans="1:13">
      <c r="A1400" s="6" t="s">
        <v>1525</v>
      </c>
      <c r="B1400">
        <f>Format!H1400</f>
        <v>339112</v>
      </c>
      <c r="C1400" t="str">
        <f>Format!G1400</f>
        <v>US</v>
      </c>
      <c r="D1400">
        <f ca="1">Format!J1400</f>
        <v>1.6099642890792878E-7</v>
      </c>
      <c r="E1400" s="6" t="s">
        <v>1</v>
      </c>
      <c r="F1400" t="str">
        <f>Format!I1400</f>
        <v>CH4</v>
      </c>
      <c r="G1400">
        <v>2013</v>
      </c>
      <c r="H1400">
        <f ca="1">Format!K1400</f>
        <v>4</v>
      </c>
      <c r="I1400">
        <f t="shared" ca="1" si="44"/>
        <v>2</v>
      </c>
      <c r="J1400">
        <v>1</v>
      </c>
      <c r="K1400">
        <f ca="1">Format!L1400</f>
        <v>4</v>
      </c>
      <c r="L1400">
        <v>1</v>
      </c>
      <c r="M1400">
        <f t="shared" ca="1" si="43"/>
        <v>1.6099642890792878E-7</v>
      </c>
    </row>
    <row r="1401" spans="1:13">
      <c r="A1401" s="6" t="s">
        <v>1525</v>
      </c>
      <c r="B1401">
        <f>Format!H1401</f>
        <v>339112</v>
      </c>
      <c r="C1401" t="str">
        <f>Format!G1401</f>
        <v>US</v>
      </c>
      <c r="D1401">
        <f ca="1">Format!J1401</f>
        <v>1.3195536686442074E-8</v>
      </c>
      <c r="E1401" s="6" t="s">
        <v>1</v>
      </c>
      <c r="F1401" t="str">
        <f>Format!I1401</f>
        <v>HFC-125</v>
      </c>
      <c r="G1401">
        <v>2013</v>
      </c>
      <c r="H1401">
        <f ca="1">Format!K1401</f>
        <v>4</v>
      </c>
      <c r="I1401">
        <f t="shared" ca="1" si="44"/>
        <v>2</v>
      </c>
      <c r="J1401">
        <v>1</v>
      </c>
      <c r="K1401">
        <f ca="1">Format!L1401</f>
        <v>4</v>
      </c>
      <c r="L1401">
        <v>1</v>
      </c>
      <c r="M1401">
        <f t="shared" ca="1" si="43"/>
        <v>1.3195536686442074E-8</v>
      </c>
    </row>
    <row r="1402" spans="1:13">
      <c r="A1402" s="6" t="s">
        <v>1525</v>
      </c>
      <c r="B1402">
        <f>Format!H1402</f>
        <v>339112</v>
      </c>
      <c r="C1402" t="str">
        <f>Format!G1402</f>
        <v>US</v>
      </c>
      <c r="D1402">
        <f ca="1">Format!J1402</f>
        <v>4.172030569335795E-9</v>
      </c>
      <c r="E1402" s="6" t="s">
        <v>1</v>
      </c>
      <c r="F1402" t="str">
        <f>Format!I1402</f>
        <v>HFC-32</v>
      </c>
      <c r="G1402">
        <v>2013</v>
      </c>
      <c r="H1402">
        <f ca="1">Format!K1402</f>
        <v>4</v>
      </c>
      <c r="I1402">
        <f t="shared" ca="1" si="44"/>
        <v>2</v>
      </c>
      <c r="J1402">
        <v>1</v>
      </c>
      <c r="K1402">
        <f ca="1">Format!L1402</f>
        <v>4</v>
      </c>
      <c r="L1402">
        <v>1</v>
      </c>
      <c r="M1402">
        <f t="shared" ca="1" si="43"/>
        <v>4.172030569335795E-9</v>
      </c>
    </row>
    <row r="1403" spans="1:13">
      <c r="A1403" s="6" t="s">
        <v>1525</v>
      </c>
      <c r="B1403">
        <f>Format!H1403</f>
        <v>339112</v>
      </c>
      <c r="C1403" t="str">
        <f>Format!G1403</f>
        <v>US</v>
      </c>
      <c r="D1403">
        <f ca="1">Format!J1403</f>
        <v>8.2530604718907755E-9</v>
      </c>
      <c r="E1403" s="6" t="s">
        <v>1</v>
      </c>
      <c r="F1403" t="str">
        <f>Format!I1403</f>
        <v>HFC-143a</v>
      </c>
      <c r="G1403">
        <v>2013</v>
      </c>
      <c r="H1403">
        <f ca="1">Format!K1403</f>
        <v>4</v>
      </c>
      <c r="I1403">
        <f t="shared" ca="1" si="44"/>
        <v>2</v>
      </c>
      <c r="J1403">
        <v>1</v>
      </c>
      <c r="K1403">
        <f ca="1">Format!L1403</f>
        <v>4</v>
      </c>
      <c r="L1403">
        <v>1</v>
      </c>
      <c r="M1403">
        <f t="shared" ca="1" si="43"/>
        <v>8.2530604718907755E-9</v>
      </c>
    </row>
    <row r="1404" spans="1:13">
      <c r="A1404" s="6" t="s">
        <v>1525</v>
      </c>
      <c r="B1404">
        <f>Format!H1404</f>
        <v>339112</v>
      </c>
      <c r="C1404" t="str">
        <f>Format!G1404</f>
        <v>US</v>
      </c>
      <c r="D1404">
        <f ca="1">Format!J1404</f>
        <v>1.9171861826062221E-8</v>
      </c>
      <c r="E1404" s="6" t="s">
        <v>1</v>
      </c>
      <c r="F1404" t="str">
        <f>Format!I1404</f>
        <v>N2O</v>
      </c>
      <c r="G1404">
        <v>2013</v>
      </c>
      <c r="H1404">
        <f ca="1">Format!K1404</f>
        <v>4</v>
      </c>
      <c r="I1404">
        <f t="shared" ca="1" si="44"/>
        <v>2</v>
      </c>
      <c r="J1404">
        <v>1</v>
      </c>
      <c r="K1404">
        <f ca="1">Format!L1404</f>
        <v>4</v>
      </c>
      <c r="L1404">
        <v>1</v>
      </c>
      <c r="M1404">
        <f t="shared" ca="1" si="43"/>
        <v>1.9171861826062221E-8</v>
      </c>
    </row>
    <row r="1405" spans="1:13">
      <c r="A1405" s="6" t="s">
        <v>1525</v>
      </c>
      <c r="B1405">
        <f>Format!H1405</f>
        <v>339112</v>
      </c>
      <c r="C1405" t="str">
        <f>Format!G1405</f>
        <v>US</v>
      </c>
      <c r="D1405">
        <f ca="1">Format!J1405</f>
        <v>3.7318622065159643E-10</v>
      </c>
      <c r="E1405" s="6" t="s">
        <v>1</v>
      </c>
      <c r="F1405" t="str">
        <f>Format!I1405</f>
        <v>HFC-236fa</v>
      </c>
      <c r="G1405">
        <v>2013</v>
      </c>
      <c r="H1405">
        <f ca="1">Format!K1405</f>
        <v>4</v>
      </c>
      <c r="I1405">
        <f t="shared" ca="1" si="44"/>
        <v>2</v>
      </c>
      <c r="J1405">
        <v>1</v>
      </c>
      <c r="K1405">
        <f ca="1">Format!L1405</f>
        <v>4</v>
      </c>
      <c r="L1405">
        <v>1</v>
      </c>
      <c r="M1405">
        <f t="shared" ca="1" si="43"/>
        <v>3.7318622065159643E-10</v>
      </c>
    </row>
    <row r="1406" spans="1:13">
      <c r="A1406" s="6" t="s">
        <v>1525</v>
      </c>
      <c r="B1406">
        <f>Format!H1406</f>
        <v>339113</v>
      </c>
      <c r="C1406" t="str">
        <f>Format!G1406</f>
        <v>US</v>
      </c>
      <c r="D1406">
        <f ca="1">Format!J1406</f>
        <v>3.3024235303870705E-2</v>
      </c>
      <c r="E1406" s="6" t="s">
        <v>1</v>
      </c>
      <c r="F1406" t="str">
        <f>Format!I1406</f>
        <v>CO2</v>
      </c>
      <c r="G1406">
        <v>2013</v>
      </c>
      <c r="H1406">
        <f ca="1">Format!K1406</f>
        <v>4</v>
      </c>
      <c r="I1406">
        <f t="shared" ca="1" si="44"/>
        <v>2</v>
      </c>
      <c r="J1406">
        <v>1</v>
      </c>
      <c r="K1406">
        <f ca="1">Format!L1406</f>
        <v>4</v>
      </c>
      <c r="L1406">
        <v>1</v>
      </c>
      <c r="M1406">
        <f t="shared" ca="1" si="43"/>
        <v>3.3024235303870705E-2</v>
      </c>
    </row>
    <row r="1407" spans="1:13">
      <c r="A1407" s="6" t="s">
        <v>1525</v>
      </c>
      <c r="B1407">
        <f>Format!H1407</f>
        <v>339113</v>
      </c>
      <c r="C1407" t="str">
        <f>Format!G1407</f>
        <v>US</v>
      </c>
      <c r="D1407">
        <f ca="1">Format!J1407</f>
        <v>1.8877790147880807E-7</v>
      </c>
      <c r="E1407" s="6" t="s">
        <v>1</v>
      </c>
      <c r="F1407" t="str">
        <f>Format!I1407</f>
        <v>HFC-134a</v>
      </c>
      <c r="G1407">
        <v>2013</v>
      </c>
      <c r="H1407">
        <f ca="1">Format!K1407</f>
        <v>4</v>
      </c>
      <c r="I1407">
        <f t="shared" ca="1" si="44"/>
        <v>2</v>
      </c>
      <c r="J1407">
        <v>1</v>
      </c>
      <c r="K1407">
        <f ca="1">Format!L1407</f>
        <v>4</v>
      </c>
      <c r="L1407">
        <v>1</v>
      </c>
      <c r="M1407">
        <f t="shared" ca="1" si="43"/>
        <v>1.8877790147880807E-7</v>
      </c>
    </row>
    <row r="1408" spans="1:13">
      <c r="A1408" s="6" t="s">
        <v>1525</v>
      </c>
      <c r="B1408">
        <f>Format!H1408</f>
        <v>339113</v>
      </c>
      <c r="C1408" t="str">
        <f>Format!G1408</f>
        <v>US</v>
      </c>
      <c r="D1408">
        <f ca="1">Format!J1408</f>
        <v>1.8188349651928399E-7</v>
      </c>
      <c r="E1408" s="6" t="s">
        <v>1</v>
      </c>
      <c r="F1408" t="str">
        <f>Format!I1408</f>
        <v>CH4</v>
      </c>
      <c r="G1408">
        <v>2013</v>
      </c>
      <c r="H1408">
        <f ca="1">Format!K1408</f>
        <v>4</v>
      </c>
      <c r="I1408">
        <f t="shared" ca="1" si="44"/>
        <v>2</v>
      </c>
      <c r="J1408">
        <v>1</v>
      </c>
      <c r="K1408">
        <f ca="1">Format!L1408</f>
        <v>4</v>
      </c>
      <c r="L1408">
        <v>1</v>
      </c>
      <c r="M1408">
        <f t="shared" ca="1" si="43"/>
        <v>1.8188349651928399E-7</v>
      </c>
    </row>
    <row r="1409" spans="1:13">
      <c r="A1409" s="6" t="s">
        <v>1525</v>
      </c>
      <c r="B1409">
        <f>Format!H1409</f>
        <v>339113</v>
      </c>
      <c r="C1409" t="str">
        <f>Format!G1409</f>
        <v>US</v>
      </c>
      <c r="D1409">
        <f ca="1">Format!J1409</f>
        <v>1.6687596477500971E-8</v>
      </c>
      <c r="E1409" s="6" t="s">
        <v>1</v>
      </c>
      <c r="F1409" t="str">
        <f>Format!I1409</f>
        <v>HFC-125</v>
      </c>
      <c r="G1409">
        <v>2013</v>
      </c>
      <c r="H1409">
        <f ca="1">Format!K1409</f>
        <v>4</v>
      </c>
      <c r="I1409">
        <f t="shared" ca="1" si="44"/>
        <v>2</v>
      </c>
      <c r="J1409">
        <v>1</v>
      </c>
      <c r="K1409">
        <f ca="1">Format!L1409</f>
        <v>4</v>
      </c>
      <c r="L1409">
        <v>1</v>
      </c>
      <c r="M1409">
        <f t="shared" ca="1" si="43"/>
        <v>1.6687596477500971E-8</v>
      </c>
    </row>
    <row r="1410" spans="1:13">
      <c r="A1410" s="6" t="s">
        <v>1525</v>
      </c>
      <c r="B1410">
        <f>Format!H1410</f>
        <v>339113</v>
      </c>
      <c r="C1410" t="str">
        <f>Format!G1410</f>
        <v>US</v>
      </c>
      <c r="D1410">
        <f ca="1">Format!J1410</f>
        <v>5.276114514115032E-9</v>
      </c>
      <c r="E1410" s="6" t="s">
        <v>1</v>
      </c>
      <c r="F1410" t="str">
        <f>Format!I1410</f>
        <v>HFC-32</v>
      </c>
      <c r="G1410">
        <v>2013</v>
      </c>
      <c r="H1410">
        <f ca="1">Format!K1410</f>
        <v>4</v>
      </c>
      <c r="I1410">
        <f t="shared" ca="1" si="44"/>
        <v>2</v>
      </c>
      <c r="J1410">
        <v>1</v>
      </c>
      <c r="K1410">
        <f ca="1">Format!L1410</f>
        <v>4</v>
      </c>
      <c r="L1410">
        <v>1</v>
      </c>
      <c r="M1410">
        <f t="shared" ca="1" si="43"/>
        <v>5.276114514115032E-9</v>
      </c>
    </row>
    <row r="1411" spans="1:13">
      <c r="A1411" s="6" t="s">
        <v>1525</v>
      </c>
      <c r="B1411">
        <f>Format!H1411</f>
        <v>339113</v>
      </c>
      <c r="C1411" t="str">
        <f>Format!G1411</f>
        <v>US</v>
      </c>
      <c r="D1411">
        <f ca="1">Format!J1411</f>
        <v>1.0437145993526211E-8</v>
      </c>
      <c r="E1411" s="6" t="s">
        <v>1</v>
      </c>
      <c r="F1411" t="str">
        <f>Format!I1411</f>
        <v>HFC-143a</v>
      </c>
      <c r="G1411">
        <v>2013</v>
      </c>
      <c r="H1411">
        <f ca="1">Format!K1411</f>
        <v>4</v>
      </c>
      <c r="I1411">
        <f t="shared" ca="1" si="44"/>
        <v>2</v>
      </c>
      <c r="J1411">
        <v>1</v>
      </c>
      <c r="K1411">
        <f ca="1">Format!L1411</f>
        <v>4</v>
      </c>
      <c r="L1411">
        <v>1</v>
      </c>
      <c r="M1411">
        <f t="shared" ca="1" si="43"/>
        <v>1.0437145993526211E-8</v>
      </c>
    </row>
    <row r="1412" spans="1:13">
      <c r="A1412" s="6" t="s">
        <v>1525</v>
      </c>
      <c r="B1412">
        <f>Format!H1412</f>
        <v>339113</v>
      </c>
      <c r="C1412" t="str">
        <f>Format!G1412</f>
        <v>US</v>
      </c>
      <c r="D1412">
        <f ca="1">Format!J1412</f>
        <v>2.288315520506721E-8</v>
      </c>
      <c r="E1412" s="6" t="s">
        <v>1</v>
      </c>
      <c r="F1412" t="str">
        <f>Format!I1412</f>
        <v>N2O</v>
      </c>
      <c r="G1412">
        <v>2013</v>
      </c>
      <c r="H1412">
        <f ca="1">Format!K1412</f>
        <v>4</v>
      </c>
      <c r="I1412">
        <f t="shared" ca="1" si="44"/>
        <v>2</v>
      </c>
      <c r="J1412">
        <v>1</v>
      </c>
      <c r="K1412">
        <f ca="1">Format!L1412</f>
        <v>4</v>
      </c>
      <c r="L1412">
        <v>1</v>
      </c>
      <c r="M1412">
        <f t="shared" ref="M1412:M1475" ca="1" si="45">IFERROR(D1412,"")</f>
        <v>2.288315520506721E-8</v>
      </c>
    </row>
    <row r="1413" spans="1:13">
      <c r="A1413" s="6" t="s">
        <v>1525</v>
      </c>
      <c r="B1413">
        <f>Format!H1413</f>
        <v>339113</v>
      </c>
      <c r="C1413" t="str">
        <f>Format!G1413</f>
        <v>US</v>
      </c>
      <c r="D1413">
        <f ca="1">Format!J1413</f>
        <v>4.7194602305157409E-10</v>
      </c>
      <c r="E1413" s="6" t="s">
        <v>1</v>
      </c>
      <c r="F1413" t="str">
        <f>Format!I1413</f>
        <v>HFC-236fa</v>
      </c>
      <c r="G1413">
        <v>2013</v>
      </c>
      <c r="H1413">
        <f ca="1">Format!K1413</f>
        <v>4</v>
      </c>
      <c r="I1413">
        <f t="shared" ca="1" si="44"/>
        <v>2</v>
      </c>
      <c r="J1413">
        <v>1</v>
      </c>
      <c r="K1413">
        <f ca="1">Format!L1413</f>
        <v>4</v>
      </c>
      <c r="L1413">
        <v>1</v>
      </c>
      <c r="M1413">
        <f t="shared" ca="1" si="45"/>
        <v>4.7194602305157409E-10</v>
      </c>
    </row>
    <row r="1414" spans="1:13">
      <c r="A1414" s="6" t="s">
        <v>1525</v>
      </c>
      <c r="B1414">
        <f>Format!H1414</f>
        <v>339114</v>
      </c>
      <c r="C1414" t="str">
        <f>Format!G1414</f>
        <v>US</v>
      </c>
      <c r="D1414">
        <f ca="1">Format!J1414</f>
        <v>2.404960870947764E-2</v>
      </c>
      <c r="E1414" s="6" t="s">
        <v>1</v>
      </c>
      <c r="F1414" t="str">
        <f>Format!I1414</f>
        <v>CO2</v>
      </c>
      <c r="G1414">
        <v>2013</v>
      </c>
      <c r="H1414">
        <f ca="1">Format!K1414</f>
        <v>4</v>
      </c>
      <c r="I1414">
        <f t="shared" ca="1" si="44"/>
        <v>2</v>
      </c>
      <c r="J1414">
        <v>1</v>
      </c>
      <c r="K1414">
        <f ca="1">Format!L1414</f>
        <v>4</v>
      </c>
      <c r="L1414">
        <v>1</v>
      </c>
      <c r="M1414">
        <f t="shared" ca="1" si="45"/>
        <v>2.404960870947764E-2</v>
      </c>
    </row>
    <row r="1415" spans="1:13">
      <c r="A1415" s="6" t="s">
        <v>1525</v>
      </c>
      <c r="B1415">
        <f>Format!H1415</f>
        <v>339114</v>
      </c>
      <c r="C1415" t="str">
        <f>Format!G1415</f>
        <v>US</v>
      </c>
      <c r="D1415">
        <f ca="1">Format!J1415</f>
        <v>1.1691739090765419E-7</v>
      </c>
      <c r="E1415" s="6" t="s">
        <v>1</v>
      </c>
      <c r="F1415" t="str">
        <f>Format!I1415</f>
        <v>CH4</v>
      </c>
      <c r="G1415">
        <v>2013</v>
      </c>
      <c r="H1415">
        <f ca="1">Format!K1415</f>
        <v>4</v>
      </c>
      <c r="I1415">
        <f t="shared" ca="1" si="44"/>
        <v>2</v>
      </c>
      <c r="J1415">
        <v>1</v>
      </c>
      <c r="K1415">
        <f ca="1">Format!L1415</f>
        <v>4</v>
      </c>
      <c r="L1415">
        <v>1</v>
      </c>
      <c r="M1415">
        <f t="shared" ca="1" si="45"/>
        <v>1.1691739090765419E-7</v>
      </c>
    </row>
    <row r="1416" spans="1:13">
      <c r="A1416" s="6" t="s">
        <v>1525</v>
      </c>
      <c r="B1416">
        <f>Format!H1416</f>
        <v>339114</v>
      </c>
      <c r="C1416" t="str">
        <f>Format!G1416</f>
        <v>US</v>
      </c>
      <c r="D1416">
        <f ca="1">Format!J1416</f>
        <v>1.4357510628568088E-8</v>
      </c>
      <c r="E1416" s="6" t="s">
        <v>1</v>
      </c>
      <c r="F1416" t="str">
        <f>Format!I1416</f>
        <v>N2O</v>
      </c>
      <c r="G1416">
        <v>2013</v>
      </c>
      <c r="H1416">
        <f ca="1">Format!K1416</f>
        <v>4</v>
      </c>
      <c r="I1416">
        <f t="shared" ca="1" si="44"/>
        <v>2</v>
      </c>
      <c r="J1416">
        <v>1</v>
      </c>
      <c r="K1416">
        <f ca="1">Format!L1416</f>
        <v>4</v>
      </c>
      <c r="L1416">
        <v>1</v>
      </c>
      <c r="M1416">
        <f t="shared" ca="1" si="45"/>
        <v>1.4357510628568088E-8</v>
      </c>
    </row>
    <row r="1417" spans="1:13">
      <c r="A1417" s="6" t="s">
        <v>1525</v>
      </c>
      <c r="B1417">
        <f>Format!H1417</f>
        <v>339115</v>
      </c>
      <c r="C1417" t="str">
        <f>Format!G1417</f>
        <v>US</v>
      </c>
      <c r="D1417">
        <f ca="1">Format!J1417</f>
        <v>6.8064326900702738E-3</v>
      </c>
      <c r="E1417" s="6" t="s">
        <v>1</v>
      </c>
      <c r="F1417" t="str">
        <f>Format!I1417</f>
        <v>CO2</v>
      </c>
      <c r="G1417">
        <v>2013</v>
      </c>
      <c r="H1417">
        <f ca="1">Format!K1417</f>
        <v>4</v>
      </c>
      <c r="I1417">
        <f t="shared" ca="1" si="44"/>
        <v>2</v>
      </c>
      <c r="J1417">
        <v>1</v>
      </c>
      <c r="K1417">
        <f ca="1">Format!L1417</f>
        <v>4</v>
      </c>
      <c r="L1417">
        <v>1</v>
      </c>
      <c r="M1417">
        <f t="shared" ca="1" si="45"/>
        <v>6.8064326900702738E-3</v>
      </c>
    </row>
    <row r="1418" spans="1:13">
      <c r="A1418" s="6" t="s">
        <v>1525</v>
      </c>
      <c r="B1418">
        <f>Format!H1418</f>
        <v>339115</v>
      </c>
      <c r="C1418" t="str">
        <f>Format!G1418</f>
        <v>US</v>
      </c>
      <c r="D1418">
        <f ca="1">Format!J1418</f>
        <v>1.6803264713972242E-7</v>
      </c>
      <c r="E1418" s="6" t="s">
        <v>1</v>
      </c>
      <c r="F1418" t="str">
        <f>Format!I1418</f>
        <v>CH4</v>
      </c>
      <c r="G1418">
        <v>2013</v>
      </c>
      <c r="H1418">
        <f ca="1">Format!K1418</f>
        <v>4</v>
      </c>
      <c r="I1418">
        <f t="shared" ca="1" si="44"/>
        <v>2</v>
      </c>
      <c r="J1418">
        <v>1</v>
      </c>
      <c r="K1418">
        <f ca="1">Format!L1418</f>
        <v>4</v>
      </c>
      <c r="L1418">
        <v>1</v>
      </c>
      <c r="M1418">
        <f t="shared" ca="1" si="45"/>
        <v>1.6803264713972242E-7</v>
      </c>
    </row>
    <row r="1419" spans="1:13">
      <c r="A1419" s="6" t="s">
        <v>1525</v>
      </c>
      <c r="B1419">
        <f>Format!H1419</f>
        <v>339115</v>
      </c>
      <c r="C1419" t="str">
        <f>Format!G1419</f>
        <v>US</v>
      </c>
      <c r="D1419">
        <f ca="1">Format!J1419</f>
        <v>2.5519810245101029E-8</v>
      </c>
      <c r="E1419" s="6" t="s">
        <v>1</v>
      </c>
      <c r="F1419" t="str">
        <f>Format!I1419</f>
        <v>HFC-134a</v>
      </c>
      <c r="G1419">
        <v>2013</v>
      </c>
      <c r="H1419">
        <f ca="1">Format!K1419</f>
        <v>4</v>
      </c>
      <c r="I1419">
        <f t="shared" ca="1" si="44"/>
        <v>2</v>
      </c>
      <c r="J1419">
        <v>1</v>
      </c>
      <c r="K1419">
        <f ca="1">Format!L1419</f>
        <v>4</v>
      </c>
      <c r="L1419">
        <v>1</v>
      </c>
      <c r="M1419">
        <f t="shared" ca="1" si="45"/>
        <v>2.5519810245101029E-8</v>
      </c>
    </row>
    <row r="1420" spans="1:13">
      <c r="A1420" s="6" t="s">
        <v>1525</v>
      </c>
      <c r="B1420">
        <f>Format!H1420</f>
        <v>339115</v>
      </c>
      <c r="C1420" t="str">
        <f>Format!G1420</f>
        <v>US</v>
      </c>
      <c r="D1420">
        <f ca="1">Format!J1420</f>
        <v>2.1119641668701633E-8</v>
      </c>
      <c r="E1420" s="6" t="s">
        <v>1</v>
      </c>
      <c r="F1420" t="str">
        <f>Format!I1420</f>
        <v>N2O</v>
      </c>
      <c r="G1420">
        <v>2013</v>
      </c>
      <c r="H1420">
        <f ca="1">Format!K1420</f>
        <v>4</v>
      </c>
      <c r="I1420">
        <f t="shared" ca="1" si="44"/>
        <v>2</v>
      </c>
      <c r="J1420">
        <v>1</v>
      </c>
      <c r="K1420">
        <f ca="1">Format!L1420</f>
        <v>4</v>
      </c>
      <c r="L1420">
        <v>1</v>
      </c>
      <c r="M1420">
        <f t="shared" ca="1" si="45"/>
        <v>2.1119641668701633E-8</v>
      </c>
    </row>
    <row r="1421" spans="1:13">
      <c r="A1421" s="6" t="s">
        <v>1525</v>
      </c>
      <c r="B1421">
        <f>Format!H1421</f>
        <v>339115</v>
      </c>
      <c r="C1421" t="str">
        <f>Format!G1421</f>
        <v>US</v>
      </c>
      <c r="D1421">
        <f ca="1">Format!J1421</f>
        <v>2.255901205684544E-9</v>
      </c>
      <c r="E1421" s="6" t="s">
        <v>1</v>
      </c>
      <c r="F1421" t="str">
        <f>Format!I1421</f>
        <v>HFC-125</v>
      </c>
      <c r="G1421">
        <v>2013</v>
      </c>
      <c r="H1421">
        <f ca="1">Format!K1421</f>
        <v>4</v>
      </c>
      <c r="I1421">
        <f t="shared" ca="1" si="44"/>
        <v>2</v>
      </c>
      <c r="J1421">
        <v>1</v>
      </c>
      <c r="K1421">
        <f ca="1">Format!L1421</f>
        <v>4</v>
      </c>
      <c r="L1421">
        <v>1</v>
      </c>
      <c r="M1421">
        <f t="shared" ca="1" si="45"/>
        <v>2.255901205684544E-9</v>
      </c>
    </row>
    <row r="1422" spans="1:13">
      <c r="A1422" s="6" t="s">
        <v>1525</v>
      </c>
      <c r="B1422">
        <f>Format!H1422</f>
        <v>339115</v>
      </c>
      <c r="C1422" t="str">
        <f>Format!G1422</f>
        <v>US</v>
      </c>
      <c r="D1422">
        <f ca="1">Format!J1422</f>
        <v>7.1324789700956667E-10</v>
      </c>
      <c r="E1422" s="6" t="s">
        <v>1</v>
      </c>
      <c r="F1422" t="str">
        <f>Format!I1422</f>
        <v>HFC-32</v>
      </c>
      <c r="G1422">
        <v>2013</v>
      </c>
      <c r="H1422">
        <f ca="1">Format!K1422</f>
        <v>4</v>
      </c>
      <c r="I1422">
        <f t="shared" ca="1" si="44"/>
        <v>2</v>
      </c>
      <c r="J1422">
        <v>1</v>
      </c>
      <c r="K1422">
        <f ca="1">Format!L1422</f>
        <v>4</v>
      </c>
      <c r="L1422">
        <v>1</v>
      </c>
      <c r="M1422">
        <f t="shared" ca="1" si="45"/>
        <v>7.1324789700956667E-10</v>
      </c>
    </row>
    <row r="1423" spans="1:13">
      <c r="A1423" s="6" t="s">
        <v>1525</v>
      </c>
      <c r="B1423">
        <f>Format!H1423</f>
        <v>339115</v>
      </c>
      <c r="C1423" t="str">
        <f>Format!G1423</f>
        <v>US</v>
      </c>
      <c r="D1423">
        <f ca="1">Format!J1423</f>
        <v>1.4109383734467771E-9</v>
      </c>
      <c r="E1423" s="6" t="s">
        <v>1</v>
      </c>
      <c r="F1423" t="str">
        <f>Format!I1423</f>
        <v>HFC-143a</v>
      </c>
      <c r="G1423">
        <v>2013</v>
      </c>
      <c r="H1423">
        <f ca="1">Format!K1423</f>
        <v>4</v>
      </c>
      <c r="I1423">
        <f t="shared" ca="1" si="44"/>
        <v>2</v>
      </c>
      <c r="J1423">
        <v>1</v>
      </c>
      <c r="K1423">
        <f ca="1">Format!L1423</f>
        <v>4</v>
      </c>
      <c r="L1423">
        <v>1</v>
      </c>
      <c r="M1423">
        <f t="shared" ca="1" si="45"/>
        <v>1.4109383734467771E-9</v>
      </c>
    </row>
    <row r="1424" spans="1:13">
      <c r="A1424" s="6" t="s">
        <v>1525</v>
      </c>
      <c r="B1424">
        <f>Format!H1424</f>
        <v>339115</v>
      </c>
      <c r="C1424" t="str">
        <f>Format!G1424</f>
        <v>US</v>
      </c>
      <c r="D1424">
        <f ca="1">Format!J1424</f>
        <v>6.3799697209571341E-11</v>
      </c>
      <c r="E1424" s="6" t="s">
        <v>1</v>
      </c>
      <c r="F1424" t="str">
        <f>Format!I1424</f>
        <v>HFC-236fa</v>
      </c>
      <c r="G1424">
        <v>2013</v>
      </c>
      <c r="H1424">
        <f ca="1">Format!K1424</f>
        <v>4</v>
      </c>
      <c r="I1424">
        <f t="shared" ca="1" si="44"/>
        <v>2</v>
      </c>
      <c r="J1424">
        <v>1</v>
      </c>
      <c r="K1424">
        <f ca="1">Format!L1424</f>
        <v>4</v>
      </c>
      <c r="L1424">
        <v>1</v>
      </c>
      <c r="M1424">
        <f t="shared" ca="1" si="45"/>
        <v>6.3799697209571341E-11</v>
      </c>
    </row>
    <row r="1425" spans="1:13">
      <c r="A1425" s="6" t="s">
        <v>1525</v>
      </c>
      <c r="B1425">
        <f>Format!H1425</f>
        <v>339116</v>
      </c>
      <c r="C1425" t="str">
        <f>Format!G1425</f>
        <v>US</v>
      </c>
      <c r="D1425">
        <f ca="1">Format!J1425</f>
        <v>4.9229810454994695E-3</v>
      </c>
      <c r="E1425" s="6" t="s">
        <v>1</v>
      </c>
      <c r="F1425" t="str">
        <f>Format!I1425</f>
        <v>CO2</v>
      </c>
      <c r="G1425">
        <v>2013</v>
      </c>
      <c r="H1425">
        <f ca="1">Format!K1425</f>
        <v>4</v>
      </c>
      <c r="I1425">
        <f t="shared" ca="1" si="44"/>
        <v>2</v>
      </c>
      <c r="J1425">
        <v>1</v>
      </c>
      <c r="K1425">
        <f ca="1">Format!L1425</f>
        <v>4</v>
      </c>
      <c r="L1425">
        <v>1</v>
      </c>
      <c r="M1425">
        <f t="shared" ca="1" si="45"/>
        <v>4.9229810454994695E-3</v>
      </c>
    </row>
    <row r="1426" spans="1:13">
      <c r="A1426" s="6" t="s">
        <v>1525</v>
      </c>
      <c r="B1426">
        <f>Format!H1426</f>
        <v>339116</v>
      </c>
      <c r="C1426" t="str">
        <f>Format!G1426</f>
        <v>US</v>
      </c>
      <c r="D1426">
        <f ca="1">Format!J1426</f>
        <v>1.1671762047651736E-7</v>
      </c>
      <c r="E1426" s="6" t="s">
        <v>1</v>
      </c>
      <c r="F1426" t="str">
        <f>Format!I1426</f>
        <v>CH4</v>
      </c>
      <c r="G1426">
        <v>2013</v>
      </c>
      <c r="H1426">
        <f ca="1">Format!K1426</f>
        <v>4</v>
      </c>
      <c r="I1426">
        <f t="shared" ca="1" si="44"/>
        <v>2</v>
      </c>
      <c r="J1426">
        <v>1</v>
      </c>
      <c r="K1426">
        <f ca="1">Format!L1426</f>
        <v>4</v>
      </c>
      <c r="L1426">
        <v>1</v>
      </c>
      <c r="M1426">
        <f t="shared" ca="1" si="45"/>
        <v>1.1671762047651736E-7</v>
      </c>
    </row>
    <row r="1427" spans="1:13">
      <c r="A1427" s="6" t="s">
        <v>1525</v>
      </c>
      <c r="B1427">
        <f>Format!H1427</f>
        <v>339116</v>
      </c>
      <c r="C1427" t="str">
        <f>Format!G1427</f>
        <v>US</v>
      </c>
      <c r="D1427">
        <f ca="1">Format!J1427</f>
        <v>1.449865552013784E-8</v>
      </c>
      <c r="E1427" s="6" t="s">
        <v>1</v>
      </c>
      <c r="F1427" t="str">
        <f>Format!I1427</f>
        <v>HFC-134a</v>
      </c>
      <c r="G1427">
        <v>2013</v>
      </c>
      <c r="H1427">
        <f ca="1">Format!K1427</f>
        <v>4</v>
      </c>
      <c r="I1427">
        <f t="shared" ca="1" si="44"/>
        <v>2</v>
      </c>
      <c r="J1427">
        <v>1</v>
      </c>
      <c r="K1427">
        <f ca="1">Format!L1427</f>
        <v>4</v>
      </c>
      <c r="L1427">
        <v>1</v>
      </c>
      <c r="M1427">
        <f t="shared" ca="1" si="45"/>
        <v>1.449865552013784E-8</v>
      </c>
    </row>
    <row r="1428" spans="1:13">
      <c r="A1428" s="6" t="s">
        <v>1525</v>
      </c>
      <c r="B1428">
        <f>Format!H1428</f>
        <v>339116</v>
      </c>
      <c r="C1428" t="str">
        <f>Format!G1428</f>
        <v>US</v>
      </c>
      <c r="D1428">
        <f ca="1">Format!J1428</f>
        <v>1.3781714929420975E-8</v>
      </c>
      <c r="E1428" s="6" t="s">
        <v>1</v>
      </c>
      <c r="F1428" t="str">
        <f>Format!I1428</f>
        <v>N2O</v>
      </c>
      <c r="G1428">
        <v>2013</v>
      </c>
      <c r="H1428">
        <f ca="1">Format!K1428</f>
        <v>4</v>
      </c>
      <c r="I1428">
        <f t="shared" ca="1" si="44"/>
        <v>2</v>
      </c>
      <c r="J1428">
        <v>1</v>
      </c>
      <c r="K1428">
        <f ca="1">Format!L1428</f>
        <v>4</v>
      </c>
      <c r="L1428">
        <v>1</v>
      </c>
      <c r="M1428">
        <f t="shared" ca="1" si="45"/>
        <v>1.3781714929420975E-8</v>
      </c>
    </row>
    <row r="1429" spans="1:13">
      <c r="A1429" s="6" t="s">
        <v>1525</v>
      </c>
      <c r="B1429">
        <f>Format!H1429</f>
        <v>339116</v>
      </c>
      <c r="C1429" t="str">
        <f>Format!G1429</f>
        <v>US</v>
      </c>
      <c r="D1429">
        <f ca="1">Format!J1429</f>
        <v>1.2816527299595655E-9</v>
      </c>
      <c r="E1429" s="6" t="s">
        <v>1</v>
      </c>
      <c r="F1429" t="str">
        <f>Format!I1429</f>
        <v>HFC-125</v>
      </c>
      <c r="G1429">
        <v>2013</v>
      </c>
      <c r="H1429">
        <f ca="1">Format!K1429</f>
        <v>4</v>
      </c>
      <c r="I1429">
        <f t="shared" ca="1" si="44"/>
        <v>2</v>
      </c>
      <c r="J1429">
        <v>1</v>
      </c>
      <c r="K1429">
        <f ca="1">Format!L1429</f>
        <v>4</v>
      </c>
      <c r="L1429">
        <v>1</v>
      </c>
      <c r="M1429">
        <f t="shared" ca="1" si="45"/>
        <v>1.2816527299595655E-9</v>
      </c>
    </row>
    <row r="1430" spans="1:13">
      <c r="A1430" s="6" t="s">
        <v>1525</v>
      </c>
      <c r="B1430">
        <f>Format!H1430</f>
        <v>339116</v>
      </c>
      <c r="C1430" t="str">
        <f>Format!G1430</f>
        <v>US</v>
      </c>
      <c r="D1430">
        <f ca="1">Format!J1430</f>
        <v>4.0521992365478579E-10</v>
      </c>
      <c r="E1430" s="6" t="s">
        <v>1</v>
      </c>
      <c r="F1430" t="str">
        <f>Format!I1430</f>
        <v>HFC-32</v>
      </c>
      <c r="G1430">
        <v>2013</v>
      </c>
      <c r="H1430">
        <f ca="1">Format!K1430</f>
        <v>4</v>
      </c>
      <c r="I1430">
        <f t="shared" ca="1" si="44"/>
        <v>2</v>
      </c>
      <c r="J1430">
        <v>1</v>
      </c>
      <c r="K1430">
        <f ca="1">Format!L1430</f>
        <v>4</v>
      </c>
      <c r="L1430">
        <v>1</v>
      </c>
      <c r="M1430">
        <f t="shared" ca="1" si="45"/>
        <v>4.0521992365478579E-10</v>
      </c>
    </row>
    <row r="1431" spans="1:13">
      <c r="A1431" s="6" t="s">
        <v>1525</v>
      </c>
      <c r="B1431">
        <f>Format!H1431</f>
        <v>339116</v>
      </c>
      <c r="C1431" t="str">
        <f>Format!G1431</f>
        <v>US</v>
      </c>
      <c r="D1431">
        <f ca="1">Format!J1431</f>
        <v>8.0160115769965187E-10</v>
      </c>
      <c r="E1431" s="6" t="s">
        <v>1</v>
      </c>
      <c r="F1431" t="str">
        <f>Format!I1431</f>
        <v>HFC-143a</v>
      </c>
      <c r="G1431">
        <v>2013</v>
      </c>
      <c r="H1431">
        <f ca="1">Format!K1431</f>
        <v>4</v>
      </c>
      <c r="I1431">
        <f t="shared" ca="1" si="44"/>
        <v>2</v>
      </c>
      <c r="J1431">
        <v>1</v>
      </c>
      <c r="K1431">
        <f ca="1">Format!L1431</f>
        <v>4</v>
      </c>
      <c r="L1431">
        <v>1</v>
      </c>
      <c r="M1431">
        <f t="shared" ca="1" si="45"/>
        <v>8.0160115769965187E-10</v>
      </c>
    </row>
    <row r="1432" spans="1:13">
      <c r="A1432" s="6" t="s">
        <v>1525</v>
      </c>
      <c r="B1432">
        <f>Format!H1432</f>
        <v>339116</v>
      </c>
      <c r="C1432" t="str">
        <f>Format!G1432</f>
        <v>US</v>
      </c>
      <c r="D1432">
        <f ca="1">Format!J1432</f>
        <v>3.6246736290221676E-11</v>
      </c>
      <c r="E1432" s="6" t="s">
        <v>1</v>
      </c>
      <c r="F1432" t="str">
        <f>Format!I1432</f>
        <v>HFC-236fa</v>
      </c>
      <c r="G1432">
        <v>2013</v>
      </c>
      <c r="H1432">
        <f ca="1">Format!K1432</f>
        <v>4</v>
      </c>
      <c r="I1432">
        <f t="shared" ca="1" si="44"/>
        <v>2</v>
      </c>
      <c r="J1432">
        <v>1</v>
      </c>
      <c r="K1432">
        <f ca="1">Format!L1432</f>
        <v>4</v>
      </c>
      <c r="L1432">
        <v>1</v>
      </c>
      <c r="M1432">
        <f t="shared" ca="1" si="45"/>
        <v>3.6246736290221676E-11</v>
      </c>
    </row>
    <row r="1433" spans="1:13">
      <c r="A1433" s="6" t="s">
        <v>1525</v>
      </c>
      <c r="B1433">
        <f>Format!H1433</f>
        <v>339910</v>
      </c>
      <c r="C1433" t="str">
        <f>Format!G1433</f>
        <v>US</v>
      </c>
      <c r="D1433">
        <f ca="1">Format!J1433</f>
        <v>6.3559023201573408E-3</v>
      </c>
      <c r="E1433" s="6" t="s">
        <v>1</v>
      </c>
      <c r="F1433" t="str">
        <f>Format!I1433</f>
        <v>CO2</v>
      </c>
      <c r="G1433">
        <v>2013</v>
      </c>
      <c r="H1433">
        <f ca="1">Format!K1433</f>
        <v>4</v>
      </c>
      <c r="I1433">
        <f t="shared" ca="1" si="44"/>
        <v>2</v>
      </c>
      <c r="J1433">
        <v>1</v>
      </c>
      <c r="K1433">
        <f ca="1">Format!L1433</f>
        <v>4</v>
      </c>
      <c r="L1433">
        <v>1</v>
      </c>
      <c r="M1433">
        <f t="shared" ca="1" si="45"/>
        <v>6.3559023201573408E-3</v>
      </c>
    </row>
    <row r="1434" spans="1:13">
      <c r="A1434" s="6" t="s">
        <v>1525</v>
      </c>
      <c r="B1434">
        <f>Format!H1434</f>
        <v>339910</v>
      </c>
      <c r="C1434" t="str">
        <f>Format!G1434</f>
        <v>US</v>
      </c>
      <c r="D1434">
        <f ca="1">Format!J1434</f>
        <v>1.5605633595033897E-7</v>
      </c>
      <c r="E1434" s="6" t="s">
        <v>1</v>
      </c>
      <c r="F1434" t="str">
        <f>Format!I1434</f>
        <v>CH4</v>
      </c>
      <c r="G1434">
        <v>2013</v>
      </c>
      <c r="H1434">
        <f ca="1">Format!K1434</f>
        <v>4</v>
      </c>
      <c r="I1434">
        <f t="shared" ca="1" si="44"/>
        <v>2</v>
      </c>
      <c r="J1434">
        <v>1</v>
      </c>
      <c r="K1434">
        <f ca="1">Format!L1434</f>
        <v>4</v>
      </c>
      <c r="L1434">
        <v>1</v>
      </c>
      <c r="M1434">
        <f t="shared" ca="1" si="45"/>
        <v>1.5605633595033897E-7</v>
      </c>
    </row>
    <row r="1435" spans="1:13">
      <c r="A1435" s="6" t="s">
        <v>1525</v>
      </c>
      <c r="B1435">
        <f>Format!H1435</f>
        <v>339910</v>
      </c>
      <c r="C1435" t="str">
        <f>Format!G1435</f>
        <v>US</v>
      </c>
      <c r="D1435">
        <f ca="1">Format!J1435</f>
        <v>1.9456923835930693E-8</v>
      </c>
      <c r="E1435" s="6" t="s">
        <v>1</v>
      </c>
      <c r="F1435" t="str">
        <f>Format!I1435</f>
        <v>N2O</v>
      </c>
      <c r="G1435">
        <v>2013</v>
      </c>
      <c r="H1435">
        <f ca="1">Format!K1435</f>
        <v>4</v>
      </c>
      <c r="I1435">
        <f t="shared" ca="1" si="44"/>
        <v>2</v>
      </c>
      <c r="J1435">
        <v>1</v>
      </c>
      <c r="K1435">
        <f ca="1">Format!L1435</f>
        <v>4</v>
      </c>
      <c r="L1435">
        <v>1</v>
      </c>
      <c r="M1435">
        <f t="shared" ca="1" si="45"/>
        <v>1.9456923835930693E-8</v>
      </c>
    </row>
    <row r="1436" spans="1:13">
      <c r="A1436" s="6" t="s">
        <v>1525</v>
      </c>
      <c r="B1436">
        <f>Format!H1436</f>
        <v>339920</v>
      </c>
      <c r="C1436" t="str">
        <f>Format!G1436</f>
        <v>US</v>
      </c>
      <c r="D1436">
        <f ca="1">Format!J1436</f>
        <v>1.3847321022881959E-2</v>
      </c>
      <c r="E1436" s="6" t="s">
        <v>1</v>
      </c>
      <c r="F1436" t="str">
        <f>Format!I1436</f>
        <v>CO2</v>
      </c>
      <c r="G1436">
        <v>2013</v>
      </c>
      <c r="H1436">
        <f ca="1">Format!K1436</f>
        <v>4</v>
      </c>
      <c r="I1436">
        <f t="shared" ca="1" si="44"/>
        <v>2</v>
      </c>
      <c r="J1436">
        <v>1</v>
      </c>
      <c r="K1436">
        <f ca="1">Format!L1436</f>
        <v>4</v>
      </c>
      <c r="L1436">
        <v>1</v>
      </c>
      <c r="M1436">
        <f t="shared" ca="1" si="45"/>
        <v>1.3847321022881959E-2</v>
      </c>
    </row>
    <row r="1437" spans="1:13">
      <c r="A1437" s="6" t="s">
        <v>1525</v>
      </c>
      <c r="B1437">
        <f>Format!H1437</f>
        <v>339920</v>
      </c>
      <c r="C1437" t="str">
        <f>Format!G1437</f>
        <v>US</v>
      </c>
      <c r="D1437">
        <f ca="1">Format!J1437</f>
        <v>2.0039529809924943E-7</v>
      </c>
      <c r="E1437" s="6" t="s">
        <v>1</v>
      </c>
      <c r="F1437" t="str">
        <f>Format!I1437</f>
        <v>HFC-134a</v>
      </c>
      <c r="G1437">
        <v>2013</v>
      </c>
      <c r="H1437">
        <f ca="1">Format!K1437</f>
        <v>4</v>
      </c>
      <c r="I1437">
        <f t="shared" ca="1" si="44"/>
        <v>2</v>
      </c>
      <c r="J1437">
        <v>1</v>
      </c>
      <c r="K1437">
        <f ca="1">Format!L1437</f>
        <v>4</v>
      </c>
      <c r="L1437">
        <v>1</v>
      </c>
      <c r="M1437">
        <f t="shared" ca="1" si="45"/>
        <v>2.0039529809924943E-7</v>
      </c>
    </row>
    <row r="1438" spans="1:13">
      <c r="A1438" s="6" t="s">
        <v>1525</v>
      </c>
      <c r="B1438">
        <f>Format!H1438</f>
        <v>339920</v>
      </c>
      <c r="C1438" t="str">
        <f>Format!G1438</f>
        <v>US</v>
      </c>
      <c r="D1438">
        <f ca="1">Format!J1438</f>
        <v>3.2850261649491645E-7</v>
      </c>
      <c r="E1438" s="6" t="s">
        <v>1</v>
      </c>
      <c r="F1438" t="str">
        <f>Format!I1438</f>
        <v>CH4</v>
      </c>
      <c r="G1438">
        <v>2013</v>
      </c>
      <c r="H1438">
        <f ca="1">Format!K1438</f>
        <v>4</v>
      </c>
      <c r="I1438">
        <f t="shared" ca="1" si="44"/>
        <v>2</v>
      </c>
      <c r="J1438">
        <v>1</v>
      </c>
      <c r="K1438">
        <f ca="1">Format!L1438</f>
        <v>4</v>
      </c>
      <c r="L1438">
        <v>1</v>
      </c>
      <c r="M1438">
        <f t="shared" ca="1" si="45"/>
        <v>3.2850261649491645E-7</v>
      </c>
    </row>
    <row r="1439" spans="1:13">
      <c r="A1439" s="6" t="s">
        <v>1525</v>
      </c>
      <c r="B1439">
        <f>Format!H1439</f>
        <v>339920</v>
      </c>
      <c r="C1439" t="str">
        <f>Format!G1439</f>
        <v>US</v>
      </c>
      <c r="D1439">
        <f ca="1">Format!J1439</f>
        <v>1.7714551568125137E-8</v>
      </c>
      <c r="E1439" s="6" t="s">
        <v>1</v>
      </c>
      <c r="F1439" t="str">
        <f>Format!I1439</f>
        <v>HFC-125</v>
      </c>
      <c r="G1439">
        <v>2013</v>
      </c>
      <c r="H1439">
        <f ca="1">Format!K1439</f>
        <v>4</v>
      </c>
      <c r="I1439">
        <f t="shared" ca="1" si="44"/>
        <v>2</v>
      </c>
      <c r="J1439">
        <v>1</v>
      </c>
      <c r="K1439">
        <f ca="1">Format!L1439</f>
        <v>4</v>
      </c>
      <c r="L1439">
        <v>1</v>
      </c>
      <c r="M1439">
        <f t="shared" ca="1" si="45"/>
        <v>1.7714551568125137E-8</v>
      </c>
    </row>
    <row r="1440" spans="1:13">
      <c r="A1440" s="6" t="s">
        <v>1525</v>
      </c>
      <c r="B1440">
        <f>Format!H1440</f>
        <v>339920</v>
      </c>
      <c r="C1440" t="str">
        <f>Format!G1440</f>
        <v>US</v>
      </c>
      <c r="D1440">
        <f ca="1">Format!J1440</f>
        <v>5.6008067288561845E-9</v>
      </c>
      <c r="E1440" s="6" t="s">
        <v>1</v>
      </c>
      <c r="F1440" t="str">
        <f>Format!I1440</f>
        <v>HFC-32</v>
      </c>
      <c r="G1440">
        <v>2013</v>
      </c>
      <c r="H1440">
        <f ca="1">Format!K1440</f>
        <v>4</v>
      </c>
      <c r="I1440">
        <f t="shared" ca="1" si="44"/>
        <v>2</v>
      </c>
      <c r="J1440">
        <v>1</v>
      </c>
      <c r="K1440">
        <f ca="1">Format!L1440</f>
        <v>4</v>
      </c>
      <c r="L1440">
        <v>1</v>
      </c>
      <c r="M1440">
        <f t="shared" ca="1" si="45"/>
        <v>5.6008067288561845E-9</v>
      </c>
    </row>
    <row r="1441" spans="1:13">
      <c r="A1441" s="6" t="s">
        <v>1525</v>
      </c>
      <c r="B1441">
        <f>Format!H1441</f>
        <v>339920</v>
      </c>
      <c r="C1441" t="str">
        <f>Format!G1441</f>
        <v>US</v>
      </c>
      <c r="D1441">
        <f ca="1">Format!J1441</f>
        <v>1.1079448210270875E-8</v>
      </c>
      <c r="E1441" s="6" t="s">
        <v>1</v>
      </c>
      <c r="F1441" t="str">
        <f>Format!I1441</f>
        <v>HFC-143a</v>
      </c>
      <c r="G1441">
        <v>2013</v>
      </c>
      <c r="H1441">
        <f ca="1">Format!K1441</f>
        <v>4</v>
      </c>
      <c r="I1441">
        <f t="shared" ca="1" si="44"/>
        <v>2</v>
      </c>
      <c r="J1441">
        <v>1</v>
      </c>
      <c r="K1441">
        <f ca="1">Format!L1441</f>
        <v>4</v>
      </c>
      <c r="L1441">
        <v>1</v>
      </c>
      <c r="M1441">
        <f t="shared" ca="1" si="45"/>
        <v>1.1079448210270875E-8</v>
      </c>
    </row>
    <row r="1442" spans="1:13">
      <c r="A1442" s="6" t="s">
        <v>1525</v>
      </c>
      <c r="B1442">
        <f>Format!H1442</f>
        <v>339920</v>
      </c>
      <c r="C1442" t="str">
        <f>Format!G1442</f>
        <v>US</v>
      </c>
      <c r="D1442">
        <f ca="1">Format!J1442</f>
        <v>3.9192217648389736E-8</v>
      </c>
      <c r="E1442" s="6" t="s">
        <v>1</v>
      </c>
      <c r="F1442" t="str">
        <f>Format!I1442</f>
        <v>N2O</v>
      </c>
      <c r="G1442">
        <v>2013</v>
      </c>
      <c r="H1442">
        <f ca="1">Format!K1442</f>
        <v>4</v>
      </c>
      <c r="I1442">
        <f t="shared" ca="1" si="44"/>
        <v>2</v>
      </c>
      <c r="J1442">
        <v>1</v>
      </c>
      <c r="K1442">
        <f ca="1">Format!L1442</f>
        <v>4</v>
      </c>
      <c r="L1442">
        <v>1</v>
      </c>
      <c r="M1442">
        <f t="shared" ca="1" si="45"/>
        <v>3.9192217648389736E-8</v>
      </c>
    </row>
    <row r="1443" spans="1:13">
      <c r="A1443" s="6" t="s">
        <v>1525</v>
      </c>
      <c r="B1443">
        <f>Format!H1443</f>
        <v>339920</v>
      </c>
      <c r="C1443" t="str">
        <f>Format!G1443</f>
        <v>US</v>
      </c>
      <c r="D1443">
        <f ca="1">Format!J1443</f>
        <v>5.0098959271878735E-10</v>
      </c>
      <c r="E1443" s="6" t="s">
        <v>1</v>
      </c>
      <c r="F1443" t="str">
        <f>Format!I1443</f>
        <v>HFC-236fa</v>
      </c>
      <c r="G1443">
        <v>2013</v>
      </c>
      <c r="H1443">
        <f ca="1">Format!K1443</f>
        <v>4</v>
      </c>
      <c r="I1443">
        <f t="shared" ca="1" si="44"/>
        <v>2</v>
      </c>
      <c r="J1443">
        <v>1</v>
      </c>
      <c r="K1443">
        <f ca="1">Format!L1443</f>
        <v>4</v>
      </c>
      <c r="L1443">
        <v>1</v>
      </c>
      <c r="M1443">
        <f t="shared" ca="1" si="45"/>
        <v>5.0098959271878735E-10</v>
      </c>
    </row>
    <row r="1444" spans="1:13">
      <c r="A1444" s="6" t="s">
        <v>1525</v>
      </c>
      <c r="B1444">
        <f>Format!H1444</f>
        <v>339930</v>
      </c>
      <c r="C1444" t="str">
        <f>Format!G1444</f>
        <v>US</v>
      </c>
      <c r="D1444">
        <f ca="1">Format!J1444</f>
        <v>1.2061704623464054E-2</v>
      </c>
      <c r="E1444" s="6" t="s">
        <v>1</v>
      </c>
      <c r="F1444" t="str">
        <f>Format!I1444</f>
        <v>CO2</v>
      </c>
      <c r="G1444">
        <v>2013</v>
      </c>
      <c r="H1444">
        <f ca="1">Format!K1444</f>
        <v>4</v>
      </c>
      <c r="I1444">
        <f t="shared" ca="1" si="44"/>
        <v>2</v>
      </c>
      <c r="J1444">
        <v>1</v>
      </c>
      <c r="K1444">
        <f ca="1">Format!L1444</f>
        <v>4</v>
      </c>
      <c r="L1444">
        <v>1</v>
      </c>
      <c r="M1444">
        <f t="shared" ca="1" si="45"/>
        <v>1.2061704623464054E-2</v>
      </c>
    </row>
    <row r="1445" spans="1:13">
      <c r="A1445" s="6" t="s">
        <v>1525</v>
      </c>
      <c r="B1445">
        <f>Format!H1445</f>
        <v>339930</v>
      </c>
      <c r="C1445" t="str">
        <f>Format!G1445</f>
        <v>US</v>
      </c>
      <c r="D1445">
        <f ca="1">Format!J1445</f>
        <v>1.3198251444372503E-6</v>
      </c>
      <c r="E1445" s="6" t="s">
        <v>1</v>
      </c>
      <c r="F1445" t="str">
        <f>Format!I1445</f>
        <v>HFC-134a</v>
      </c>
      <c r="G1445">
        <v>2013</v>
      </c>
      <c r="H1445">
        <f ca="1">Format!K1445</f>
        <v>4</v>
      </c>
      <c r="I1445">
        <f t="shared" ca="1" si="44"/>
        <v>2</v>
      </c>
      <c r="J1445">
        <v>1</v>
      </c>
      <c r="K1445">
        <f ca="1">Format!L1445</f>
        <v>4</v>
      </c>
      <c r="L1445">
        <v>1</v>
      </c>
      <c r="M1445">
        <f t="shared" ca="1" si="45"/>
        <v>1.3198251444372503E-6</v>
      </c>
    </row>
    <row r="1446" spans="1:13">
      <c r="A1446" s="6" t="s">
        <v>1525</v>
      </c>
      <c r="B1446">
        <f>Format!H1446</f>
        <v>339930</v>
      </c>
      <c r="C1446" t="str">
        <f>Format!G1446</f>
        <v>US</v>
      </c>
      <c r="D1446">
        <f ca="1">Format!J1446</f>
        <v>1.1666995585127175E-7</v>
      </c>
      <c r="E1446" s="6" t="s">
        <v>1</v>
      </c>
      <c r="F1446" t="str">
        <f>Format!I1446</f>
        <v>HFC-125</v>
      </c>
      <c r="G1446">
        <v>2013</v>
      </c>
      <c r="H1446">
        <f ca="1">Format!K1446</f>
        <v>4</v>
      </c>
      <c r="I1446">
        <f t="shared" ca="1" si="44"/>
        <v>2</v>
      </c>
      <c r="J1446">
        <v>1</v>
      </c>
      <c r="K1446">
        <f ca="1">Format!L1446</f>
        <v>4</v>
      </c>
      <c r="L1446">
        <v>1</v>
      </c>
      <c r="M1446">
        <f t="shared" ca="1" si="45"/>
        <v>1.1666995585127175E-7</v>
      </c>
    </row>
    <row r="1447" spans="1:13">
      <c r="A1447" s="6" t="s">
        <v>1525</v>
      </c>
      <c r="B1447">
        <f>Format!H1447</f>
        <v>339930</v>
      </c>
      <c r="C1447" t="str">
        <f>Format!G1447</f>
        <v>US</v>
      </c>
      <c r="D1447">
        <f ca="1">Format!J1447</f>
        <v>3.6887519916842916E-8</v>
      </c>
      <c r="E1447" s="6" t="s">
        <v>1</v>
      </c>
      <c r="F1447" t="str">
        <f>Format!I1447</f>
        <v>HFC-32</v>
      </c>
      <c r="G1447">
        <v>2013</v>
      </c>
      <c r="H1447">
        <f ca="1">Format!K1447</f>
        <v>4</v>
      </c>
      <c r="I1447">
        <f t="shared" ca="1" si="44"/>
        <v>2</v>
      </c>
      <c r="J1447">
        <v>1</v>
      </c>
      <c r="K1447">
        <f ca="1">Format!L1447</f>
        <v>4</v>
      </c>
      <c r="L1447">
        <v>1</v>
      </c>
      <c r="M1447">
        <f t="shared" ca="1" si="45"/>
        <v>3.6887519916842916E-8</v>
      </c>
    </row>
    <row r="1448" spans="1:13">
      <c r="A1448" s="6" t="s">
        <v>1525</v>
      </c>
      <c r="B1448">
        <f>Format!H1448</f>
        <v>339930</v>
      </c>
      <c r="C1448" t="str">
        <f>Format!G1448</f>
        <v>US</v>
      </c>
      <c r="D1448">
        <f ca="1">Format!J1448</f>
        <v>7.2970446278452685E-8</v>
      </c>
      <c r="E1448" s="6" t="s">
        <v>1</v>
      </c>
      <c r="F1448" t="str">
        <f>Format!I1448</f>
        <v>HFC-143a</v>
      </c>
      <c r="G1448">
        <v>2013</v>
      </c>
      <c r="H1448">
        <f ca="1">Format!K1448</f>
        <v>4</v>
      </c>
      <c r="I1448">
        <f t="shared" ref="I1448:I1511" ca="1" si="46">IF(H1448=2,1,2)</f>
        <v>2</v>
      </c>
      <c r="J1448">
        <v>1</v>
      </c>
      <c r="K1448">
        <f ca="1">Format!L1448</f>
        <v>4</v>
      </c>
      <c r="L1448">
        <v>1</v>
      </c>
      <c r="M1448">
        <f t="shared" ca="1" si="45"/>
        <v>7.2970446278452685E-8</v>
      </c>
    </row>
    <row r="1449" spans="1:13">
      <c r="A1449" s="6" t="s">
        <v>1525</v>
      </c>
      <c r="B1449">
        <f>Format!H1449</f>
        <v>339930</v>
      </c>
      <c r="C1449" t="str">
        <f>Format!G1449</f>
        <v>US</v>
      </c>
      <c r="D1449">
        <f ca="1">Format!J1449</f>
        <v>2.7299143721568829E-7</v>
      </c>
      <c r="E1449" s="6" t="s">
        <v>1</v>
      </c>
      <c r="F1449" t="str">
        <f>Format!I1449</f>
        <v>CH4</v>
      </c>
      <c r="G1449">
        <v>2013</v>
      </c>
      <c r="H1449">
        <f ca="1">Format!K1449</f>
        <v>4</v>
      </c>
      <c r="I1449">
        <f t="shared" ca="1" si="46"/>
        <v>2</v>
      </c>
      <c r="J1449">
        <v>1</v>
      </c>
      <c r="K1449">
        <f ca="1">Format!L1449</f>
        <v>4</v>
      </c>
      <c r="L1449">
        <v>1</v>
      </c>
      <c r="M1449">
        <f t="shared" ca="1" si="45"/>
        <v>2.7299143721568829E-7</v>
      </c>
    </row>
    <row r="1450" spans="1:13">
      <c r="A1450" s="6" t="s">
        <v>1525</v>
      </c>
      <c r="B1450">
        <f>Format!H1450</f>
        <v>339930</v>
      </c>
      <c r="C1450" t="str">
        <f>Format!G1450</f>
        <v>US</v>
      </c>
      <c r="D1450">
        <f ca="1">Format!J1450</f>
        <v>2.974285892346942E-8</v>
      </c>
      <c r="E1450" s="6" t="s">
        <v>1</v>
      </c>
      <c r="F1450" t="str">
        <f>Format!I1450</f>
        <v>N2O</v>
      </c>
      <c r="G1450">
        <v>2013</v>
      </c>
      <c r="H1450">
        <f ca="1">Format!K1450</f>
        <v>4</v>
      </c>
      <c r="I1450">
        <f t="shared" ca="1" si="46"/>
        <v>2</v>
      </c>
      <c r="J1450">
        <v>1</v>
      </c>
      <c r="K1450">
        <f ca="1">Format!L1450</f>
        <v>4</v>
      </c>
      <c r="L1450">
        <v>1</v>
      </c>
      <c r="M1450">
        <f t="shared" ca="1" si="45"/>
        <v>2.974285892346942E-8</v>
      </c>
    </row>
    <row r="1451" spans="1:13">
      <c r="A1451" s="6" t="s">
        <v>1525</v>
      </c>
      <c r="B1451">
        <f>Format!H1451</f>
        <v>339930</v>
      </c>
      <c r="C1451" t="str">
        <f>Format!G1451</f>
        <v>US</v>
      </c>
      <c r="D1451">
        <f ca="1">Format!J1451</f>
        <v>3.2995717356809036E-9</v>
      </c>
      <c r="E1451" s="6" t="s">
        <v>1</v>
      </c>
      <c r="F1451" t="str">
        <f>Format!I1451</f>
        <v>HFC-236fa</v>
      </c>
      <c r="G1451">
        <v>2013</v>
      </c>
      <c r="H1451">
        <f ca="1">Format!K1451</f>
        <v>4</v>
      </c>
      <c r="I1451">
        <f t="shared" ca="1" si="46"/>
        <v>2</v>
      </c>
      <c r="J1451">
        <v>1</v>
      </c>
      <c r="K1451">
        <f ca="1">Format!L1451</f>
        <v>4</v>
      </c>
      <c r="L1451">
        <v>1</v>
      </c>
      <c r="M1451">
        <f t="shared" ca="1" si="45"/>
        <v>3.2995717356809036E-9</v>
      </c>
    </row>
    <row r="1452" spans="1:13">
      <c r="A1452" s="6" t="s">
        <v>1525</v>
      </c>
      <c r="B1452">
        <f>Format!H1452</f>
        <v>339940</v>
      </c>
      <c r="C1452" t="str">
        <f>Format!G1452</f>
        <v>US</v>
      </c>
      <c r="D1452">
        <f ca="1">Format!J1452</f>
        <v>1.2823600375383768E-2</v>
      </c>
      <c r="E1452" s="6" t="s">
        <v>1</v>
      </c>
      <c r="F1452" t="str">
        <f>Format!I1452</f>
        <v>CO2</v>
      </c>
      <c r="G1452">
        <v>2013</v>
      </c>
      <c r="H1452">
        <f ca="1">Format!K1452</f>
        <v>4</v>
      </c>
      <c r="I1452">
        <f t="shared" ca="1" si="46"/>
        <v>2</v>
      </c>
      <c r="J1452">
        <v>1</v>
      </c>
      <c r="K1452">
        <f ca="1">Format!L1452</f>
        <v>4</v>
      </c>
      <c r="L1452">
        <v>1</v>
      </c>
      <c r="M1452">
        <f t="shared" ca="1" si="45"/>
        <v>1.2823600375383768E-2</v>
      </c>
    </row>
    <row r="1453" spans="1:13">
      <c r="A1453" s="6" t="s">
        <v>1525</v>
      </c>
      <c r="B1453">
        <f>Format!H1453</f>
        <v>339940</v>
      </c>
      <c r="C1453" t="str">
        <f>Format!G1453</f>
        <v>US</v>
      </c>
      <c r="D1453">
        <f ca="1">Format!J1453</f>
        <v>2.9258804860950099E-7</v>
      </c>
      <c r="E1453" s="6" t="s">
        <v>1</v>
      </c>
      <c r="F1453" t="str">
        <f>Format!I1453</f>
        <v>CH4</v>
      </c>
      <c r="G1453">
        <v>2013</v>
      </c>
      <c r="H1453">
        <f ca="1">Format!K1453</f>
        <v>4</v>
      </c>
      <c r="I1453">
        <f t="shared" ca="1" si="46"/>
        <v>2</v>
      </c>
      <c r="J1453">
        <v>1</v>
      </c>
      <c r="K1453">
        <f ca="1">Format!L1453</f>
        <v>4</v>
      </c>
      <c r="L1453">
        <v>1</v>
      </c>
      <c r="M1453">
        <f t="shared" ca="1" si="45"/>
        <v>2.9258804860950099E-7</v>
      </c>
    </row>
    <row r="1454" spans="1:13">
      <c r="A1454" s="6" t="s">
        <v>1525</v>
      </c>
      <c r="B1454">
        <f>Format!H1454</f>
        <v>339940</v>
      </c>
      <c r="C1454" t="str">
        <f>Format!G1454</f>
        <v>US</v>
      </c>
      <c r="D1454">
        <f ca="1">Format!J1454</f>
        <v>3.4548040486337617E-8</v>
      </c>
      <c r="E1454" s="6" t="s">
        <v>1</v>
      </c>
      <c r="F1454" t="str">
        <f>Format!I1454</f>
        <v>N2O</v>
      </c>
      <c r="G1454">
        <v>2013</v>
      </c>
      <c r="H1454">
        <f ca="1">Format!K1454</f>
        <v>4</v>
      </c>
      <c r="I1454">
        <f t="shared" ca="1" si="46"/>
        <v>2</v>
      </c>
      <c r="J1454">
        <v>1</v>
      </c>
      <c r="K1454">
        <f ca="1">Format!L1454</f>
        <v>4</v>
      </c>
      <c r="L1454">
        <v>1</v>
      </c>
      <c r="M1454">
        <f t="shared" ca="1" si="45"/>
        <v>3.4548040486337617E-8</v>
      </c>
    </row>
    <row r="1455" spans="1:13">
      <c r="A1455" s="6" t="s">
        <v>1525</v>
      </c>
      <c r="B1455">
        <f>Format!H1455</f>
        <v>339950</v>
      </c>
      <c r="C1455" t="str">
        <f>Format!G1455</f>
        <v>US</v>
      </c>
      <c r="D1455">
        <f ca="1">Format!J1455</f>
        <v>1.5662853066385429E-2</v>
      </c>
      <c r="E1455" s="6" t="s">
        <v>1</v>
      </c>
      <c r="F1455" t="str">
        <f>Format!I1455</f>
        <v>CO2</v>
      </c>
      <c r="G1455">
        <v>2013</v>
      </c>
      <c r="H1455">
        <f ca="1">Format!K1455</f>
        <v>4</v>
      </c>
      <c r="I1455">
        <f t="shared" ca="1" si="46"/>
        <v>2</v>
      </c>
      <c r="J1455">
        <v>1</v>
      </c>
      <c r="K1455">
        <f ca="1">Format!L1455</f>
        <v>4</v>
      </c>
      <c r="L1455">
        <v>1</v>
      </c>
      <c r="M1455">
        <f t="shared" ca="1" si="45"/>
        <v>1.5662853066385429E-2</v>
      </c>
    </row>
    <row r="1456" spans="1:13">
      <c r="A1456" s="6" t="s">
        <v>1525</v>
      </c>
      <c r="B1456">
        <f>Format!H1456</f>
        <v>339950</v>
      </c>
      <c r="C1456" t="str">
        <f>Format!G1456</f>
        <v>US</v>
      </c>
      <c r="D1456">
        <f ca="1">Format!J1456</f>
        <v>6.5964463193018555E-7</v>
      </c>
      <c r="E1456" s="6" t="s">
        <v>1</v>
      </c>
      <c r="F1456" t="str">
        <f>Format!I1456</f>
        <v>HFC-134a</v>
      </c>
      <c r="G1456">
        <v>2013</v>
      </c>
      <c r="H1456">
        <f ca="1">Format!K1456</f>
        <v>4</v>
      </c>
      <c r="I1456">
        <f t="shared" ca="1" si="46"/>
        <v>2</v>
      </c>
      <c r="J1456">
        <v>1</v>
      </c>
      <c r="K1456">
        <f ca="1">Format!L1456</f>
        <v>4</v>
      </c>
      <c r="L1456">
        <v>1</v>
      </c>
      <c r="M1456">
        <f t="shared" ca="1" si="45"/>
        <v>6.5964463193018555E-7</v>
      </c>
    </row>
    <row r="1457" spans="1:13">
      <c r="A1457" s="6" t="s">
        <v>1525</v>
      </c>
      <c r="B1457">
        <f>Format!H1457</f>
        <v>339950</v>
      </c>
      <c r="C1457" t="str">
        <f>Format!G1457</f>
        <v>US</v>
      </c>
      <c r="D1457">
        <f ca="1">Format!J1457</f>
        <v>5.8311292529312906E-8</v>
      </c>
      <c r="E1457" s="6" t="s">
        <v>1</v>
      </c>
      <c r="F1457" t="str">
        <f>Format!I1457</f>
        <v>HFC-125</v>
      </c>
      <c r="G1457">
        <v>2013</v>
      </c>
      <c r="H1457">
        <f ca="1">Format!K1457</f>
        <v>4</v>
      </c>
      <c r="I1457">
        <f t="shared" ca="1" si="46"/>
        <v>2</v>
      </c>
      <c r="J1457">
        <v>1</v>
      </c>
      <c r="K1457">
        <f ca="1">Format!L1457</f>
        <v>4</v>
      </c>
      <c r="L1457">
        <v>1</v>
      </c>
      <c r="M1457">
        <f t="shared" ca="1" si="45"/>
        <v>5.8311292529312906E-8</v>
      </c>
    </row>
    <row r="1458" spans="1:13">
      <c r="A1458" s="6" t="s">
        <v>1525</v>
      </c>
      <c r="B1458">
        <f>Format!H1458</f>
        <v>339950</v>
      </c>
      <c r="C1458" t="str">
        <f>Format!G1458</f>
        <v>US</v>
      </c>
      <c r="D1458">
        <f ca="1">Format!J1458</f>
        <v>3.9248421101832795E-7</v>
      </c>
      <c r="E1458" s="6" t="s">
        <v>1</v>
      </c>
      <c r="F1458" t="str">
        <f>Format!I1458</f>
        <v>CH4</v>
      </c>
      <c r="G1458">
        <v>2013</v>
      </c>
      <c r="H1458">
        <f ca="1">Format!K1458</f>
        <v>4</v>
      </c>
      <c r="I1458">
        <f t="shared" ca="1" si="46"/>
        <v>2</v>
      </c>
      <c r="J1458">
        <v>1</v>
      </c>
      <c r="K1458">
        <f ca="1">Format!L1458</f>
        <v>4</v>
      </c>
      <c r="L1458">
        <v>1</v>
      </c>
      <c r="M1458">
        <f t="shared" ca="1" si="45"/>
        <v>3.9248421101832795E-7</v>
      </c>
    </row>
    <row r="1459" spans="1:13">
      <c r="A1459" s="6" t="s">
        <v>1525</v>
      </c>
      <c r="B1459">
        <f>Format!H1459</f>
        <v>339950</v>
      </c>
      <c r="C1459" t="str">
        <f>Format!G1459</f>
        <v>US</v>
      </c>
      <c r="D1459">
        <f ca="1">Format!J1459</f>
        <v>1.8436271350731267E-8</v>
      </c>
      <c r="E1459" s="6" t="s">
        <v>1</v>
      </c>
      <c r="F1459" t="str">
        <f>Format!I1459</f>
        <v>HFC-32</v>
      </c>
      <c r="G1459">
        <v>2013</v>
      </c>
      <c r="H1459">
        <f ca="1">Format!K1459</f>
        <v>4</v>
      </c>
      <c r="I1459">
        <f t="shared" ca="1" si="46"/>
        <v>2</v>
      </c>
      <c r="J1459">
        <v>1</v>
      </c>
      <c r="K1459">
        <f ca="1">Format!L1459</f>
        <v>4</v>
      </c>
      <c r="L1459">
        <v>1</v>
      </c>
      <c r="M1459">
        <f t="shared" ca="1" si="45"/>
        <v>1.8436271350731267E-8</v>
      </c>
    </row>
    <row r="1460" spans="1:13">
      <c r="A1460" s="6" t="s">
        <v>1525</v>
      </c>
      <c r="B1460">
        <f>Format!H1460</f>
        <v>339950</v>
      </c>
      <c r="C1460" t="str">
        <f>Format!G1460</f>
        <v>US</v>
      </c>
      <c r="D1460">
        <f ca="1">Format!J1460</f>
        <v>3.647040926596001E-8</v>
      </c>
      <c r="E1460" s="6" t="s">
        <v>1</v>
      </c>
      <c r="F1460" t="str">
        <f>Format!I1460</f>
        <v>HFC-143a</v>
      </c>
      <c r="G1460">
        <v>2013</v>
      </c>
      <c r="H1460">
        <f ca="1">Format!K1460</f>
        <v>4</v>
      </c>
      <c r="I1460">
        <f t="shared" ca="1" si="46"/>
        <v>2</v>
      </c>
      <c r="J1460">
        <v>1</v>
      </c>
      <c r="K1460">
        <f ca="1">Format!L1460</f>
        <v>4</v>
      </c>
      <c r="L1460">
        <v>1</v>
      </c>
      <c r="M1460">
        <f t="shared" ca="1" si="45"/>
        <v>3.647040926596001E-8</v>
      </c>
    </row>
    <row r="1461" spans="1:13">
      <c r="A1461" s="6" t="s">
        <v>1525</v>
      </c>
      <c r="B1461">
        <f>Format!H1461</f>
        <v>339950</v>
      </c>
      <c r="C1461" t="str">
        <f>Format!G1461</f>
        <v>US</v>
      </c>
      <c r="D1461">
        <f ca="1">Format!J1461</f>
        <v>5.0401710926080283E-8</v>
      </c>
      <c r="E1461" s="6" t="s">
        <v>1</v>
      </c>
      <c r="F1461" t="str">
        <f>Format!I1461</f>
        <v>N2O</v>
      </c>
      <c r="G1461">
        <v>2013</v>
      </c>
      <c r="H1461">
        <f ca="1">Format!K1461</f>
        <v>4</v>
      </c>
      <c r="I1461">
        <f t="shared" ca="1" si="46"/>
        <v>2</v>
      </c>
      <c r="J1461">
        <v>1</v>
      </c>
      <c r="K1461">
        <f ca="1">Format!L1461</f>
        <v>4</v>
      </c>
      <c r="L1461">
        <v>1</v>
      </c>
      <c r="M1461">
        <f t="shared" ca="1" si="45"/>
        <v>5.0401710926080283E-8</v>
      </c>
    </row>
    <row r="1462" spans="1:13">
      <c r="A1462" s="6" t="s">
        <v>1525</v>
      </c>
      <c r="B1462">
        <f>Format!H1462</f>
        <v>339950</v>
      </c>
      <c r="C1462" t="str">
        <f>Format!G1462</f>
        <v>US</v>
      </c>
      <c r="D1462">
        <f ca="1">Format!J1462</f>
        <v>1.6491160153177055E-9</v>
      </c>
      <c r="E1462" s="6" t="s">
        <v>1</v>
      </c>
      <c r="F1462" t="str">
        <f>Format!I1462</f>
        <v>HFC-236fa</v>
      </c>
      <c r="G1462">
        <v>2013</v>
      </c>
      <c r="H1462">
        <f ca="1">Format!K1462</f>
        <v>4</v>
      </c>
      <c r="I1462">
        <f t="shared" ca="1" si="46"/>
        <v>2</v>
      </c>
      <c r="J1462">
        <v>1</v>
      </c>
      <c r="K1462">
        <f ca="1">Format!L1462</f>
        <v>4</v>
      </c>
      <c r="L1462">
        <v>1</v>
      </c>
      <c r="M1462">
        <f t="shared" ca="1" si="45"/>
        <v>1.6491160153177055E-9</v>
      </c>
    </row>
    <row r="1463" spans="1:13">
      <c r="A1463" s="6" t="s">
        <v>1525</v>
      </c>
      <c r="B1463">
        <f>Format!H1463</f>
        <v>339990</v>
      </c>
      <c r="C1463" t="str">
        <f>Format!G1463</f>
        <v>US</v>
      </c>
      <c r="D1463">
        <f ca="1">Format!J1463</f>
        <v>1.6256466605036143E-2</v>
      </c>
      <c r="E1463" s="6" t="s">
        <v>1</v>
      </c>
      <c r="F1463" t="str">
        <f>Format!I1463</f>
        <v>CO2</v>
      </c>
      <c r="G1463">
        <v>2013</v>
      </c>
      <c r="H1463">
        <f ca="1">Format!K1463</f>
        <v>4</v>
      </c>
      <c r="I1463">
        <f t="shared" ca="1" si="46"/>
        <v>2</v>
      </c>
      <c r="J1463">
        <v>1</v>
      </c>
      <c r="K1463">
        <f ca="1">Format!L1463</f>
        <v>4</v>
      </c>
      <c r="L1463">
        <v>1</v>
      </c>
      <c r="M1463">
        <f t="shared" ca="1" si="45"/>
        <v>1.6256466605036143E-2</v>
      </c>
    </row>
    <row r="1464" spans="1:13">
      <c r="A1464" s="6" t="s">
        <v>1525</v>
      </c>
      <c r="B1464">
        <f>Format!H1464</f>
        <v>339990</v>
      </c>
      <c r="C1464" t="str">
        <f>Format!G1464</f>
        <v>US</v>
      </c>
      <c r="D1464">
        <f ca="1">Format!J1464</f>
        <v>2.4552974137643072E-7</v>
      </c>
      <c r="E1464" s="6" t="s">
        <v>1</v>
      </c>
      <c r="F1464" t="str">
        <f>Format!I1464</f>
        <v>HFC-134a</v>
      </c>
      <c r="G1464">
        <v>2013</v>
      </c>
      <c r="H1464">
        <f ca="1">Format!K1464</f>
        <v>4</v>
      </c>
      <c r="I1464">
        <f t="shared" ca="1" si="46"/>
        <v>2</v>
      </c>
      <c r="J1464">
        <v>1</v>
      </c>
      <c r="K1464">
        <f ca="1">Format!L1464</f>
        <v>4</v>
      </c>
      <c r="L1464">
        <v>1</v>
      </c>
      <c r="M1464">
        <f t="shared" ca="1" si="45"/>
        <v>2.4552974137643072E-7</v>
      </c>
    </row>
    <row r="1465" spans="1:13">
      <c r="A1465" s="6" t="s">
        <v>1525</v>
      </c>
      <c r="B1465">
        <f>Format!H1465</f>
        <v>339990</v>
      </c>
      <c r="C1465" t="str">
        <f>Format!G1465</f>
        <v>US</v>
      </c>
      <c r="D1465">
        <f ca="1">Format!J1465</f>
        <v>3.7911653321697473E-7</v>
      </c>
      <c r="E1465" s="6" t="s">
        <v>1</v>
      </c>
      <c r="F1465" t="str">
        <f>Format!I1465</f>
        <v>CH4</v>
      </c>
      <c r="G1465">
        <v>2013</v>
      </c>
      <c r="H1465">
        <f ca="1">Format!K1465</f>
        <v>4</v>
      </c>
      <c r="I1465">
        <f t="shared" ca="1" si="46"/>
        <v>2</v>
      </c>
      <c r="J1465">
        <v>1</v>
      </c>
      <c r="K1465">
        <f ca="1">Format!L1465</f>
        <v>4</v>
      </c>
      <c r="L1465">
        <v>1</v>
      </c>
      <c r="M1465">
        <f t="shared" ca="1" si="45"/>
        <v>3.7911653321697473E-7</v>
      </c>
    </row>
    <row r="1466" spans="1:13">
      <c r="A1466" s="6" t="s">
        <v>1525</v>
      </c>
      <c r="B1466">
        <f>Format!H1466</f>
        <v>339990</v>
      </c>
      <c r="C1466" t="str">
        <f>Format!G1466</f>
        <v>US</v>
      </c>
      <c r="D1466">
        <f ca="1">Format!J1466</f>
        <v>2.1704347888277627E-8</v>
      </c>
      <c r="E1466" s="6" t="s">
        <v>1</v>
      </c>
      <c r="F1466" t="str">
        <f>Format!I1466</f>
        <v>HFC-125</v>
      </c>
      <c r="G1466">
        <v>2013</v>
      </c>
      <c r="H1466">
        <f ca="1">Format!K1466</f>
        <v>4</v>
      </c>
      <c r="I1466">
        <f t="shared" ca="1" si="46"/>
        <v>2</v>
      </c>
      <c r="J1466">
        <v>1</v>
      </c>
      <c r="K1466">
        <f ca="1">Format!L1466</f>
        <v>4</v>
      </c>
      <c r="L1466">
        <v>1</v>
      </c>
      <c r="M1466">
        <f t="shared" ca="1" si="45"/>
        <v>2.1704347888277627E-8</v>
      </c>
    </row>
    <row r="1467" spans="1:13">
      <c r="A1467" s="6" t="s">
        <v>1525</v>
      </c>
      <c r="B1467">
        <f>Format!H1467</f>
        <v>339990</v>
      </c>
      <c r="C1467" t="str">
        <f>Format!G1467</f>
        <v>US</v>
      </c>
      <c r="D1467">
        <f ca="1">Format!J1467</f>
        <v>6.8622599466099076E-9</v>
      </c>
      <c r="E1467" s="6" t="s">
        <v>1</v>
      </c>
      <c r="F1467" t="str">
        <f>Format!I1467</f>
        <v>HFC-32</v>
      </c>
      <c r="G1467">
        <v>2013</v>
      </c>
      <c r="H1467">
        <f ca="1">Format!K1467</f>
        <v>4</v>
      </c>
      <c r="I1467">
        <f t="shared" ca="1" si="46"/>
        <v>2</v>
      </c>
      <c r="J1467">
        <v>1</v>
      </c>
      <c r="K1467">
        <f ca="1">Format!L1467</f>
        <v>4</v>
      </c>
      <c r="L1467">
        <v>1</v>
      </c>
      <c r="M1467">
        <f t="shared" ca="1" si="45"/>
        <v>6.8622599466099076E-9</v>
      </c>
    </row>
    <row r="1468" spans="1:13">
      <c r="A1468" s="6" t="s">
        <v>1525</v>
      </c>
      <c r="B1468">
        <f>Format!H1468</f>
        <v>339990</v>
      </c>
      <c r="C1468" t="str">
        <f>Format!G1468</f>
        <v>US</v>
      </c>
      <c r="D1468">
        <f ca="1">Format!J1468</f>
        <v>1.3574839726599128E-8</v>
      </c>
      <c r="E1468" s="6" t="s">
        <v>1</v>
      </c>
      <c r="F1468" t="str">
        <f>Format!I1468</f>
        <v>HFC-143a</v>
      </c>
      <c r="G1468">
        <v>2013</v>
      </c>
      <c r="H1468">
        <f ca="1">Format!K1468</f>
        <v>4</v>
      </c>
      <c r="I1468">
        <f t="shared" ca="1" si="46"/>
        <v>2</v>
      </c>
      <c r="J1468">
        <v>1</v>
      </c>
      <c r="K1468">
        <f ca="1">Format!L1468</f>
        <v>4</v>
      </c>
      <c r="L1468">
        <v>1</v>
      </c>
      <c r="M1468">
        <f t="shared" ca="1" si="45"/>
        <v>1.3574839726599128E-8</v>
      </c>
    </row>
    <row r="1469" spans="1:13">
      <c r="A1469" s="6" t="s">
        <v>1525</v>
      </c>
      <c r="B1469">
        <f>Format!H1469</f>
        <v>339990</v>
      </c>
      <c r="C1469" t="str">
        <f>Format!G1469</f>
        <v>US</v>
      </c>
      <c r="D1469">
        <f ca="1">Format!J1469</f>
        <v>4.355489016007533E-8</v>
      </c>
      <c r="E1469" s="6" t="s">
        <v>1</v>
      </c>
      <c r="F1469" t="str">
        <f>Format!I1469</f>
        <v>N2O</v>
      </c>
      <c r="G1469">
        <v>2013</v>
      </c>
      <c r="H1469">
        <f ca="1">Format!K1469</f>
        <v>4</v>
      </c>
      <c r="I1469">
        <f t="shared" ca="1" si="46"/>
        <v>2</v>
      </c>
      <c r="J1469">
        <v>1</v>
      </c>
      <c r="K1469">
        <f ca="1">Format!L1469</f>
        <v>4</v>
      </c>
      <c r="L1469">
        <v>1</v>
      </c>
      <c r="M1469">
        <f t="shared" ca="1" si="45"/>
        <v>4.355489016007533E-8</v>
      </c>
    </row>
    <row r="1470" spans="1:13">
      <c r="A1470" s="6" t="s">
        <v>1525</v>
      </c>
      <c r="B1470">
        <f>Format!H1470</f>
        <v>339990</v>
      </c>
      <c r="C1470" t="str">
        <f>Format!G1470</f>
        <v>US</v>
      </c>
      <c r="D1470">
        <f ca="1">Format!J1470</f>
        <v>6.1382600439859278E-10</v>
      </c>
      <c r="E1470" s="6" t="s">
        <v>1</v>
      </c>
      <c r="F1470" t="str">
        <f>Format!I1470</f>
        <v>HFC-236fa</v>
      </c>
      <c r="G1470">
        <v>2013</v>
      </c>
      <c r="H1470">
        <f ca="1">Format!K1470</f>
        <v>4</v>
      </c>
      <c r="I1470">
        <f t="shared" ca="1" si="46"/>
        <v>2</v>
      </c>
      <c r="J1470">
        <v>1</v>
      </c>
      <c r="K1470">
        <f ca="1">Format!L1470</f>
        <v>4</v>
      </c>
      <c r="L1470">
        <v>1</v>
      </c>
      <c r="M1470">
        <f t="shared" ca="1" si="45"/>
        <v>6.1382600439859278E-10</v>
      </c>
    </row>
    <row r="1471" spans="1:13">
      <c r="A1471" s="6" t="s">
        <v>1525</v>
      </c>
      <c r="B1471">
        <f>Format!H1471</f>
        <v>420000</v>
      </c>
      <c r="C1471" t="str">
        <f>Format!G1471</f>
        <v>US</v>
      </c>
      <c r="D1471">
        <f ca="1">Format!J1471</f>
        <v>7.7999073104699146E-3</v>
      </c>
      <c r="E1471" s="6" t="s">
        <v>1</v>
      </c>
      <c r="F1471" t="str">
        <f>Format!I1471</f>
        <v>CO2</v>
      </c>
      <c r="G1471">
        <v>2013</v>
      </c>
      <c r="H1471">
        <f ca="1">Format!K1471</f>
        <v>4</v>
      </c>
      <c r="I1471">
        <f t="shared" ca="1" si="46"/>
        <v>2</v>
      </c>
      <c r="J1471">
        <v>1</v>
      </c>
      <c r="K1471">
        <f ca="1">Format!L1471</f>
        <v>4</v>
      </c>
      <c r="L1471">
        <v>1</v>
      </c>
      <c r="M1471">
        <f t="shared" ca="1" si="45"/>
        <v>7.7999073104699146E-3</v>
      </c>
    </row>
    <row r="1472" spans="1:13">
      <c r="A1472" s="6" t="s">
        <v>1525</v>
      </c>
      <c r="B1472">
        <f>Format!H1472</f>
        <v>420000</v>
      </c>
      <c r="C1472" t="str">
        <f>Format!G1472</f>
        <v>US</v>
      </c>
      <c r="D1472">
        <f ca="1">Format!J1472</f>
        <v>4.5989556044936302E-7</v>
      </c>
      <c r="E1472" s="6" t="s">
        <v>1</v>
      </c>
      <c r="F1472" t="str">
        <f>Format!I1472</f>
        <v>CH4</v>
      </c>
      <c r="G1472">
        <v>2013</v>
      </c>
      <c r="H1472">
        <f ca="1">Format!K1472</f>
        <v>4</v>
      </c>
      <c r="I1472">
        <f t="shared" ca="1" si="46"/>
        <v>2</v>
      </c>
      <c r="J1472">
        <v>1</v>
      </c>
      <c r="K1472">
        <f ca="1">Format!L1472</f>
        <v>4</v>
      </c>
      <c r="L1472">
        <v>1</v>
      </c>
      <c r="M1472">
        <f t="shared" ca="1" si="45"/>
        <v>4.5989556044936302E-7</v>
      </c>
    </row>
    <row r="1473" spans="1:13">
      <c r="A1473" s="6" t="s">
        <v>1525</v>
      </c>
      <c r="B1473">
        <f>Format!H1473</f>
        <v>420000</v>
      </c>
      <c r="C1473" t="str">
        <f>Format!G1473</f>
        <v>US</v>
      </c>
      <c r="D1473">
        <f ca="1">Format!J1473</f>
        <v>1.7297643498505076E-7</v>
      </c>
      <c r="E1473" s="6" t="s">
        <v>1</v>
      </c>
      <c r="F1473" t="str">
        <f>Format!I1473</f>
        <v>HFC-134a</v>
      </c>
      <c r="G1473">
        <v>2013</v>
      </c>
      <c r="H1473">
        <f ca="1">Format!K1473</f>
        <v>4</v>
      </c>
      <c r="I1473">
        <f t="shared" ca="1" si="46"/>
        <v>2</v>
      </c>
      <c r="J1473">
        <v>1</v>
      </c>
      <c r="K1473">
        <f ca="1">Format!L1473</f>
        <v>4</v>
      </c>
      <c r="L1473">
        <v>1</v>
      </c>
      <c r="M1473">
        <f t="shared" ca="1" si="45"/>
        <v>1.7297643498505076E-7</v>
      </c>
    </row>
    <row r="1474" spans="1:13">
      <c r="A1474" s="6" t="s">
        <v>1525</v>
      </c>
      <c r="B1474">
        <f>Format!H1474</f>
        <v>420000</v>
      </c>
      <c r="C1474" t="str">
        <f>Format!G1474</f>
        <v>US</v>
      </c>
      <c r="D1474">
        <f ca="1">Format!J1474</f>
        <v>1.5290777811041878E-8</v>
      </c>
      <c r="E1474" s="6" t="s">
        <v>1</v>
      </c>
      <c r="F1474" t="str">
        <f>Format!I1474</f>
        <v>HFC-125</v>
      </c>
      <c r="G1474">
        <v>2013</v>
      </c>
      <c r="H1474">
        <f ca="1">Format!K1474</f>
        <v>4</v>
      </c>
      <c r="I1474">
        <f t="shared" ca="1" si="46"/>
        <v>2</v>
      </c>
      <c r="J1474">
        <v>1</v>
      </c>
      <c r="K1474">
        <f ca="1">Format!L1474</f>
        <v>4</v>
      </c>
      <c r="L1474">
        <v>1</v>
      </c>
      <c r="M1474">
        <f t="shared" ca="1" si="45"/>
        <v>1.5290777811041878E-8</v>
      </c>
    </row>
    <row r="1475" spans="1:13">
      <c r="A1475" s="6" t="s">
        <v>1525</v>
      </c>
      <c r="B1475">
        <f>Format!H1475</f>
        <v>420000</v>
      </c>
      <c r="C1475" t="str">
        <f>Format!G1475</f>
        <v>US</v>
      </c>
      <c r="D1475">
        <f ca="1">Format!J1475</f>
        <v>4.8344825960837014E-9</v>
      </c>
      <c r="E1475" s="6" t="s">
        <v>1</v>
      </c>
      <c r="F1475" t="str">
        <f>Format!I1475</f>
        <v>HFC-32</v>
      </c>
      <c r="G1475">
        <v>2013</v>
      </c>
      <c r="H1475">
        <f ca="1">Format!K1475</f>
        <v>4</v>
      </c>
      <c r="I1475">
        <f t="shared" ca="1" si="46"/>
        <v>2</v>
      </c>
      <c r="J1475">
        <v>1</v>
      </c>
      <c r="K1475">
        <f ca="1">Format!L1475</f>
        <v>4</v>
      </c>
      <c r="L1475">
        <v>1</v>
      </c>
      <c r="M1475">
        <f t="shared" ca="1" si="45"/>
        <v>4.8344825960837014E-9</v>
      </c>
    </row>
    <row r="1476" spans="1:13">
      <c r="A1476" s="6" t="s">
        <v>1525</v>
      </c>
      <c r="B1476">
        <f>Format!H1476</f>
        <v>420000</v>
      </c>
      <c r="C1476" t="str">
        <f>Format!G1476</f>
        <v>US</v>
      </c>
      <c r="D1476">
        <f ca="1">Format!J1476</f>
        <v>9.5635150684273215E-9</v>
      </c>
      <c r="E1476" s="6" t="s">
        <v>1</v>
      </c>
      <c r="F1476" t="str">
        <f>Format!I1476</f>
        <v>HFC-143a</v>
      </c>
      <c r="G1476">
        <v>2013</v>
      </c>
      <c r="H1476">
        <f ca="1">Format!K1476</f>
        <v>4</v>
      </c>
      <c r="I1476">
        <f t="shared" ca="1" si="46"/>
        <v>2</v>
      </c>
      <c r="J1476">
        <v>1</v>
      </c>
      <c r="K1476">
        <f ca="1">Format!L1476</f>
        <v>4</v>
      </c>
      <c r="L1476">
        <v>1</v>
      </c>
      <c r="M1476">
        <f t="shared" ref="M1476:M1539" ca="1" si="47">IFERROR(D1476,"")</f>
        <v>9.5635150684273215E-9</v>
      </c>
    </row>
    <row r="1477" spans="1:13">
      <c r="A1477" s="6" t="s">
        <v>1525</v>
      </c>
      <c r="B1477">
        <f>Format!H1477</f>
        <v>420000</v>
      </c>
      <c r="C1477" t="str">
        <f>Format!G1477</f>
        <v>US</v>
      </c>
      <c r="D1477">
        <f ca="1">Format!J1477</f>
        <v>1.4184555901060455E-8</v>
      </c>
      <c r="E1477" s="6" t="s">
        <v>1</v>
      </c>
      <c r="F1477" t="str">
        <f>Format!I1477</f>
        <v>N2O</v>
      </c>
      <c r="G1477">
        <v>2013</v>
      </c>
      <c r="H1477">
        <f ca="1">Format!K1477</f>
        <v>4</v>
      </c>
      <c r="I1477">
        <f t="shared" ca="1" si="46"/>
        <v>2</v>
      </c>
      <c r="J1477">
        <v>1</v>
      </c>
      <c r="K1477">
        <f ca="1">Format!L1477</f>
        <v>4</v>
      </c>
      <c r="L1477">
        <v>1</v>
      </c>
      <c r="M1477">
        <f t="shared" ca="1" si="47"/>
        <v>1.4184555901060455E-8</v>
      </c>
    </row>
    <row r="1478" spans="1:13">
      <c r="A1478" s="6" t="s">
        <v>1525</v>
      </c>
      <c r="B1478">
        <f>Format!H1478</f>
        <v>420000</v>
      </c>
      <c r="C1478" t="str">
        <f>Format!G1478</f>
        <v>US</v>
      </c>
      <c r="D1478">
        <f ca="1">Format!J1478</f>
        <v>4.3244225056712015E-10</v>
      </c>
      <c r="E1478" s="6" t="s">
        <v>1</v>
      </c>
      <c r="F1478" t="str">
        <f>Format!I1478</f>
        <v>HFC-236fa</v>
      </c>
      <c r="G1478">
        <v>2013</v>
      </c>
      <c r="H1478">
        <f ca="1">Format!K1478</f>
        <v>4</v>
      </c>
      <c r="I1478">
        <f t="shared" ca="1" si="46"/>
        <v>2</v>
      </c>
      <c r="J1478">
        <v>1</v>
      </c>
      <c r="K1478">
        <f ca="1">Format!L1478</f>
        <v>4</v>
      </c>
      <c r="L1478">
        <v>1</v>
      </c>
      <c r="M1478">
        <f t="shared" ca="1" si="47"/>
        <v>4.3244225056712015E-10</v>
      </c>
    </row>
    <row r="1479" spans="1:13">
      <c r="A1479" s="6" t="s">
        <v>1525</v>
      </c>
      <c r="B1479">
        <f>Format!H1479</f>
        <v>441000</v>
      </c>
      <c r="C1479" t="str">
        <f>Format!G1479</f>
        <v>US</v>
      </c>
      <c r="D1479">
        <f ca="1">Format!J1479</f>
        <v>7.3943057183012148E-3</v>
      </c>
      <c r="E1479" s="6" t="s">
        <v>1</v>
      </c>
      <c r="F1479" t="str">
        <f>Format!I1479</f>
        <v>CO2</v>
      </c>
      <c r="G1479">
        <v>2013</v>
      </c>
      <c r="H1479">
        <f ca="1">Format!K1479</f>
        <v>4</v>
      </c>
      <c r="I1479">
        <f t="shared" ca="1" si="46"/>
        <v>2</v>
      </c>
      <c r="J1479">
        <v>1</v>
      </c>
      <c r="K1479">
        <f ca="1">Format!L1479</f>
        <v>4</v>
      </c>
      <c r="L1479">
        <v>1</v>
      </c>
      <c r="M1479">
        <f t="shared" ca="1" si="47"/>
        <v>7.3943057183012148E-3</v>
      </c>
    </row>
    <row r="1480" spans="1:13">
      <c r="A1480" s="6" t="s">
        <v>1525</v>
      </c>
      <c r="B1480">
        <f>Format!H1480</f>
        <v>441000</v>
      </c>
      <c r="C1480" t="str">
        <f>Format!G1480</f>
        <v>US</v>
      </c>
      <c r="D1480">
        <f ca="1">Format!J1480</f>
        <v>5.5801360108870223E-7</v>
      </c>
      <c r="E1480" s="6" t="s">
        <v>1</v>
      </c>
      <c r="F1480" t="str">
        <f>Format!I1480</f>
        <v>CH4</v>
      </c>
      <c r="G1480">
        <v>2013</v>
      </c>
      <c r="H1480">
        <f ca="1">Format!K1480</f>
        <v>4</v>
      </c>
      <c r="I1480">
        <f t="shared" ca="1" si="46"/>
        <v>2</v>
      </c>
      <c r="J1480">
        <v>1</v>
      </c>
      <c r="K1480">
        <f ca="1">Format!L1480</f>
        <v>4</v>
      </c>
      <c r="L1480">
        <v>1</v>
      </c>
      <c r="M1480">
        <f t="shared" ca="1" si="47"/>
        <v>5.5801360108870223E-7</v>
      </c>
    </row>
    <row r="1481" spans="1:13">
      <c r="A1481" s="6" t="s">
        <v>1525</v>
      </c>
      <c r="B1481">
        <f>Format!H1481</f>
        <v>441000</v>
      </c>
      <c r="C1481" t="str">
        <f>Format!G1481</f>
        <v>US</v>
      </c>
      <c r="D1481">
        <f ca="1">Format!J1481</f>
        <v>6.2581759502445992E-8</v>
      </c>
      <c r="E1481" s="6" t="s">
        <v>1</v>
      </c>
      <c r="F1481" t="str">
        <f>Format!I1481</f>
        <v>HFC-134a</v>
      </c>
      <c r="G1481">
        <v>2013</v>
      </c>
      <c r="H1481">
        <f ca="1">Format!K1481</f>
        <v>4</v>
      </c>
      <c r="I1481">
        <f t="shared" ca="1" si="46"/>
        <v>2</v>
      </c>
      <c r="J1481">
        <v>1</v>
      </c>
      <c r="K1481">
        <f ca="1">Format!L1481</f>
        <v>4</v>
      </c>
      <c r="L1481">
        <v>1</v>
      </c>
      <c r="M1481">
        <f t="shared" ca="1" si="47"/>
        <v>6.2581759502445992E-8</v>
      </c>
    </row>
    <row r="1482" spans="1:13">
      <c r="A1482" s="6" t="s">
        <v>1525</v>
      </c>
      <c r="B1482">
        <f>Format!H1482</f>
        <v>441000</v>
      </c>
      <c r="C1482" t="str">
        <f>Format!G1482</f>
        <v>US</v>
      </c>
      <c r="D1482">
        <f ca="1">Format!J1482</f>
        <v>5.5321048769369148E-9</v>
      </c>
      <c r="E1482" s="6" t="s">
        <v>1</v>
      </c>
      <c r="F1482" t="str">
        <f>Format!I1482</f>
        <v>HFC-125</v>
      </c>
      <c r="G1482">
        <v>2013</v>
      </c>
      <c r="H1482">
        <f ca="1">Format!K1482</f>
        <v>4</v>
      </c>
      <c r="I1482">
        <f t="shared" ca="1" si="46"/>
        <v>2</v>
      </c>
      <c r="J1482">
        <v>1</v>
      </c>
      <c r="K1482">
        <f ca="1">Format!L1482</f>
        <v>4</v>
      </c>
      <c r="L1482">
        <v>1</v>
      </c>
      <c r="M1482">
        <f t="shared" ca="1" si="47"/>
        <v>5.5321048769369148E-9</v>
      </c>
    </row>
    <row r="1483" spans="1:13">
      <c r="A1483" s="6" t="s">
        <v>1525</v>
      </c>
      <c r="B1483">
        <f>Format!H1483</f>
        <v>441000</v>
      </c>
      <c r="C1483" t="str">
        <f>Format!G1483</f>
        <v>US</v>
      </c>
      <c r="D1483">
        <f ca="1">Format!J1483</f>
        <v>1.7490846494380486E-9</v>
      </c>
      <c r="E1483" s="6" t="s">
        <v>1</v>
      </c>
      <c r="F1483" t="str">
        <f>Format!I1483</f>
        <v>HFC-32</v>
      </c>
      <c r="G1483">
        <v>2013</v>
      </c>
      <c r="H1483">
        <f ca="1">Format!K1483</f>
        <v>4</v>
      </c>
      <c r="I1483">
        <f t="shared" ca="1" si="46"/>
        <v>2</v>
      </c>
      <c r="J1483">
        <v>1</v>
      </c>
      <c r="K1483">
        <f ca="1">Format!L1483</f>
        <v>4</v>
      </c>
      <c r="L1483">
        <v>1</v>
      </c>
      <c r="M1483">
        <f t="shared" ca="1" si="47"/>
        <v>1.7490846494380486E-9</v>
      </c>
    </row>
    <row r="1484" spans="1:13">
      <c r="A1484" s="6" t="s">
        <v>1525</v>
      </c>
      <c r="B1484">
        <f>Format!H1484</f>
        <v>441000</v>
      </c>
      <c r="C1484" t="str">
        <f>Format!G1484</f>
        <v>US</v>
      </c>
      <c r="D1484">
        <f ca="1">Format!J1484</f>
        <v>1.4201414552276085E-8</v>
      </c>
      <c r="E1484" s="6" t="s">
        <v>1</v>
      </c>
      <c r="F1484" t="str">
        <f>Format!I1484</f>
        <v>N2O</v>
      </c>
      <c r="G1484">
        <v>2013</v>
      </c>
      <c r="H1484">
        <f ca="1">Format!K1484</f>
        <v>4</v>
      </c>
      <c r="I1484">
        <f t="shared" ca="1" si="46"/>
        <v>2</v>
      </c>
      <c r="J1484">
        <v>1</v>
      </c>
      <c r="K1484">
        <f ca="1">Format!L1484</f>
        <v>4</v>
      </c>
      <c r="L1484">
        <v>1</v>
      </c>
      <c r="M1484">
        <f t="shared" ca="1" si="47"/>
        <v>1.4201414552276085E-8</v>
      </c>
    </row>
    <row r="1485" spans="1:13">
      <c r="A1485" s="6" t="s">
        <v>1525</v>
      </c>
      <c r="B1485">
        <f>Format!H1485</f>
        <v>441000</v>
      </c>
      <c r="C1485" t="str">
        <f>Format!G1485</f>
        <v>US</v>
      </c>
      <c r="D1485">
        <f ca="1">Format!J1485</f>
        <v>3.4600181236366765E-9</v>
      </c>
      <c r="E1485" s="6" t="s">
        <v>1</v>
      </c>
      <c r="F1485" t="str">
        <f>Format!I1485</f>
        <v>HFC-143a</v>
      </c>
      <c r="G1485">
        <v>2013</v>
      </c>
      <c r="H1485">
        <f ca="1">Format!K1485</f>
        <v>4</v>
      </c>
      <c r="I1485">
        <f t="shared" ca="1" si="46"/>
        <v>2</v>
      </c>
      <c r="J1485">
        <v>1</v>
      </c>
      <c r="K1485">
        <f ca="1">Format!L1485</f>
        <v>4</v>
      </c>
      <c r="L1485">
        <v>1</v>
      </c>
      <c r="M1485">
        <f t="shared" ca="1" si="47"/>
        <v>3.4600181236366765E-9</v>
      </c>
    </row>
    <row r="1486" spans="1:13">
      <c r="A1486" s="6" t="s">
        <v>1525</v>
      </c>
      <c r="B1486">
        <f>Format!H1486</f>
        <v>441000</v>
      </c>
      <c r="C1486" t="str">
        <f>Format!G1486</f>
        <v>US</v>
      </c>
      <c r="D1486">
        <f ca="1">Format!J1486</f>
        <v>1.5645481955982548E-10</v>
      </c>
      <c r="E1486" s="6" t="s">
        <v>1</v>
      </c>
      <c r="F1486" t="str">
        <f>Format!I1486</f>
        <v>HFC-236fa</v>
      </c>
      <c r="G1486">
        <v>2013</v>
      </c>
      <c r="H1486">
        <f ca="1">Format!K1486</f>
        <v>4</v>
      </c>
      <c r="I1486">
        <f t="shared" ca="1" si="46"/>
        <v>2</v>
      </c>
      <c r="J1486">
        <v>1</v>
      </c>
      <c r="K1486">
        <f ca="1">Format!L1486</f>
        <v>4</v>
      </c>
      <c r="L1486">
        <v>1</v>
      </c>
      <c r="M1486">
        <f t="shared" ca="1" si="47"/>
        <v>1.5645481955982548E-10</v>
      </c>
    </row>
    <row r="1487" spans="1:13">
      <c r="A1487" s="6" t="s">
        <v>1525</v>
      </c>
      <c r="B1487">
        <f>Format!H1487</f>
        <v>445000</v>
      </c>
      <c r="C1487" t="str">
        <f>Format!G1487</f>
        <v>US</v>
      </c>
      <c r="D1487">
        <f ca="1">Format!J1487</f>
        <v>9.253764409426081E-3</v>
      </c>
      <c r="E1487" s="6" t="s">
        <v>1</v>
      </c>
      <c r="F1487" t="str">
        <f>Format!I1487</f>
        <v>CO2</v>
      </c>
      <c r="G1487">
        <v>2013</v>
      </c>
      <c r="H1487">
        <f ca="1">Format!K1487</f>
        <v>4</v>
      </c>
      <c r="I1487">
        <f t="shared" ca="1" si="46"/>
        <v>2</v>
      </c>
      <c r="J1487">
        <v>1</v>
      </c>
      <c r="K1487">
        <f ca="1">Format!L1487</f>
        <v>4</v>
      </c>
      <c r="L1487">
        <v>1</v>
      </c>
      <c r="M1487">
        <f t="shared" ca="1" si="47"/>
        <v>9.253764409426081E-3</v>
      </c>
    </row>
    <row r="1488" spans="1:13">
      <c r="A1488" s="6" t="s">
        <v>1525</v>
      </c>
      <c r="B1488">
        <f>Format!H1488</f>
        <v>445000</v>
      </c>
      <c r="C1488" t="str">
        <f>Format!G1488</f>
        <v>US</v>
      </c>
      <c r="D1488">
        <f ca="1">Format!J1488</f>
        <v>6.3781082039005362E-7</v>
      </c>
      <c r="E1488" s="6" t="s">
        <v>1</v>
      </c>
      <c r="F1488" t="str">
        <f>Format!I1488</f>
        <v>CH4</v>
      </c>
      <c r="G1488">
        <v>2013</v>
      </c>
      <c r="H1488">
        <f ca="1">Format!K1488</f>
        <v>4</v>
      </c>
      <c r="I1488">
        <f t="shared" ca="1" si="46"/>
        <v>2</v>
      </c>
      <c r="J1488">
        <v>1</v>
      </c>
      <c r="K1488">
        <f ca="1">Format!L1488</f>
        <v>4</v>
      </c>
      <c r="L1488">
        <v>1</v>
      </c>
      <c r="M1488">
        <f t="shared" ca="1" si="47"/>
        <v>6.3781082039005362E-7</v>
      </c>
    </row>
    <row r="1489" spans="1:13">
      <c r="A1489" s="6" t="s">
        <v>1525</v>
      </c>
      <c r="B1489">
        <f>Format!H1489</f>
        <v>445000</v>
      </c>
      <c r="C1489" t="str">
        <f>Format!G1489</f>
        <v>US</v>
      </c>
      <c r="D1489">
        <f ca="1">Format!J1489</f>
        <v>2.0269831727385252E-7</v>
      </c>
      <c r="E1489" s="6" t="s">
        <v>1</v>
      </c>
      <c r="F1489" t="str">
        <f>Format!I1489</f>
        <v>HFC-134a</v>
      </c>
      <c r="G1489">
        <v>2013</v>
      </c>
      <c r="H1489">
        <f ca="1">Format!K1489</f>
        <v>4</v>
      </c>
      <c r="I1489">
        <f t="shared" ca="1" si="46"/>
        <v>2</v>
      </c>
      <c r="J1489">
        <v>1</v>
      </c>
      <c r="K1489">
        <f ca="1">Format!L1489</f>
        <v>4</v>
      </c>
      <c r="L1489">
        <v>1</v>
      </c>
      <c r="M1489">
        <f t="shared" ca="1" si="47"/>
        <v>2.0269831727385252E-7</v>
      </c>
    </row>
    <row r="1490" spans="1:13">
      <c r="A1490" s="6" t="s">
        <v>1525</v>
      </c>
      <c r="B1490">
        <f>Format!H1490</f>
        <v>445000</v>
      </c>
      <c r="C1490" t="str">
        <f>Format!G1490</f>
        <v>US</v>
      </c>
      <c r="D1490">
        <f ca="1">Format!J1490</f>
        <v>1.7918133949138297E-8</v>
      </c>
      <c r="E1490" s="6" t="s">
        <v>1</v>
      </c>
      <c r="F1490" t="str">
        <f>Format!I1490</f>
        <v>HFC-125</v>
      </c>
      <c r="G1490">
        <v>2013</v>
      </c>
      <c r="H1490">
        <f ca="1">Format!K1490</f>
        <v>4</v>
      </c>
      <c r="I1490">
        <f t="shared" ca="1" si="46"/>
        <v>2</v>
      </c>
      <c r="J1490">
        <v>1</v>
      </c>
      <c r="K1490">
        <f ca="1">Format!L1490</f>
        <v>4</v>
      </c>
      <c r="L1490">
        <v>1</v>
      </c>
      <c r="M1490">
        <f t="shared" ca="1" si="47"/>
        <v>1.7918133949138297E-8</v>
      </c>
    </row>
    <row r="1491" spans="1:13">
      <c r="A1491" s="6" t="s">
        <v>1525</v>
      </c>
      <c r="B1491">
        <f>Format!H1491</f>
        <v>445000</v>
      </c>
      <c r="C1491" t="str">
        <f>Format!G1491</f>
        <v>US</v>
      </c>
      <c r="D1491">
        <f ca="1">Format!J1491</f>
        <v>5.6651733353192444E-9</v>
      </c>
      <c r="E1491" s="6" t="s">
        <v>1</v>
      </c>
      <c r="F1491" t="str">
        <f>Format!I1491</f>
        <v>HFC-32</v>
      </c>
      <c r="G1491">
        <v>2013</v>
      </c>
      <c r="H1491">
        <f ca="1">Format!K1491</f>
        <v>4</v>
      </c>
      <c r="I1491">
        <f t="shared" ca="1" si="46"/>
        <v>2</v>
      </c>
      <c r="J1491">
        <v>1</v>
      </c>
      <c r="K1491">
        <f ca="1">Format!L1491</f>
        <v>4</v>
      </c>
      <c r="L1491">
        <v>1</v>
      </c>
      <c r="M1491">
        <f t="shared" ca="1" si="47"/>
        <v>5.6651733353192444E-9</v>
      </c>
    </row>
    <row r="1492" spans="1:13">
      <c r="A1492" s="6" t="s">
        <v>1525</v>
      </c>
      <c r="B1492">
        <f>Format!H1492</f>
        <v>445000</v>
      </c>
      <c r="C1492" t="str">
        <f>Format!G1492</f>
        <v>US</v>
      </c>
      <c r="D1492">
        <f ca="1">Format!J1492</f>
        <v>1.1206777453592932E-8</v>
      </c>
      <c r="E1492" s="6" t="s">
        <v>1</v>
      </c>
      <c r="F1492" t="str">
        <f>Format!I1492</f>
        <v>HFC-143a</v>
      </c>
      <c r="G1492">
        <v>2013</v>
      </c>
      <c r="H1492">
        <f ca="1">Format!K1492</f>
        <v>4</v>
      </c>
      <c r="I1492">
        <f t="shared" ca="1" si="46"/>
        <v>2</v>
      </c>
      <c r="J1492">
        <v>1</v>
      </c>
      <c r="K1492">
        <f ca="1">Format!L1492</f>
        <v>4</v>
      </c>
      <c r="L1492">
        <v>1</v>
      </c>
      <c r="M1492">
        <f t="shared" ca="1" si="47"/>
        <v>1.1206777453592932E-8</v>
      </c>
    </row>
    <row r="1493" spans="1:13">
      <c r="A1493" s="6" t="s">
        <v>1525</v>
      </c>
      <c r="B1493">
        <f>Format!H1493</f>
        <v>445000</v>
      </c>
      <c r="C1493" t="str">
        <f>Format!G1493</f>
        <v>US</v>
      </c>
      <c r="D1493">
        <f ca="1">Format!J1493</f>
        <v>1.7416351059758149E-8</v>
      </c>
      <c r="E1493" s="6" t="s">
        <v>1</v>
      </c>
      <c r="F1493" t="str">
        <f>Format!I1493</f>
        <v>N2O</v>
      </c>
      <c r="G1493">
        <v>2013</v>
      </c>
      <c r="H1493">
        <f ca="1">Format!K1493</f>
        <v>4</v>
      </c>
      <c r="I1493">
        <f t="shared" ca="1" si="46"/>
        <v>2</v>
      </c>
      <c r="J1493">
        <v>1</v>
      </c>
      <c r="K1493">
        <f ca="1">Format!L1493</f>
        <v>4</v>
      </c>
      <c r="L1493">
        <v>1</v>
      </c>
      <c r="M1493">
        <f t="shared" ca="1" si="47"/>
        <v>1.7416351059758149E-8</v>
      </c>
    </row>
    <row r="1494" spans="1:13">
      <c r="A1494" s="6" t="s">
        <v>1525</v>
      </c>
      <c r="B1494">
        <f>Format!H1494</f>
        <v>445000</v>
      </c>
      <c r="C1494" t="str">
        <f>Format!G1494</f>
        <v>US</v>
      </c>
      <c r="D1494">
        <f ca="1">Format!J1494</f>
        <v>5.0674715614094177E-10</v>
      </c>
      <c r="E1494" s="6" t="s">
        <v>1</v>
      </c>
      <c r="F1494" t="str">
        <f>Format!I1494</f>
        <v>HFC-236fa</v>
      </c>
      <c r="G1494">
        <v>2013</v>
      </c>
      <c r="H1494">
        <f ca="1">Format!K1494</f>
        <v>4</v>
      </c>
      <c r="I1494">
        <f t="shared" ca="1" si="46"/>
        <v>2</v>
      </c>
      <c r="J1494">
        <v>1</v>
      </c>
      <c r="K1494">
        <f ca="1">Format!L1494</f>
        <v>4</v>
      </c>
      <c r="L1494">
        <v>1</v>
      </c>
      <c r="M1494">
        <f t="shared" ca="1" si="47"/>
        <v>5.0674715614094177E-10</v>
      </c>
    </row>
    <row r="1495" spans="1:13">
      <c r="A1495" s="6" t="s">
        <v>1525</v>
      </c>
      <c r="B1495">
        <f>Format!H1495</f>
        <v>452000</v>
      </c>
      <c r="C1495" t="str">
        <f>Format!G1495</f>
        <v>US</v>
      </c>
      <c r="D1495">
        <f ca="1">Format!J1495</f>
        <v>7.5608877332186148E-3</v>
      </c>
      <c r="E1495" s="6" t="s">
        <v>1</v>
      </c>
      <c r="F1495" t="str">
        <f>Format!I1495</f>
        <v>CO2</v>
      </c>
      <c r="G1495">
        <v>2013</v>
      </c>
      <c r="H1495">
        <f ca="1">Format!K1495</f>
        <v>4</v>
      </c>
      <c r="I1495">
        <f t="shared" ca="1" si="46"/>
        <v>2</v>
      </c>
      <c r="J1495">
        <v>1</v>
      </c>
      <c r="K1495">
        <f ca="1">Format!L1495</f>
        <v>4</v>
      </c>
      <c r="L1495">
        <v>1</v>
      </c>
      <c r="M1495">
        <f t="shared" ca="1" si="47"/>
        <v>7.5608877332186148E-3</v>
      </c>
    </row>
    <row r="1496" spans="1:13">
      <c r="A1496" s="6" t="s">
        <v>1525</v>
      </c>
      <c r="B1496">
        <f>Format!H1496</f>
        <v>452000</v>
      </c>
      <c r="C1496" t="str">
        <f>Format!G1496</f>
        <v>US</v>
      </c>
      <c r="D1496">
        <f ca="1">Format!J1496</f>
        <v>5.9025068890806584E-7</v>
      </c>
      <c r="E1496" s="6" t="s">
        <v>1</v>
      </c>
      <c r="F1496" t="str">
        <f>Format!I1496</f>
        <v>CH4</v>
      </c>
      <c r="G1496">
        <v>2013</v>
      </c>
      <c r="H1496">
        <f ca="1">Format!K1496</f>
        <v>4</v>
      </c>
      <c r="I1496">
        <f t="shared" ca="1" si="46"/>
        <v>2</v>
      </c>
      <c r="J1496">
        <v>1</v>
      </c>
      <c r="K1496">
        <f ca="1">Format!L1496</f>
        <v>4</v>
      </c>
      <c r="L1496">
        <v>1</v>
      </c>
      <c r="M1496">
        <f t="shared" ca="1" si="47"/>
        <v>5.9025068890806584E-7</v>
      </c>
    </row>
    <row r="1497" spans="1:13">
      <c r="A1497" s="6" t="s">
        <v>1525</v>
      </c>
      <c r="B1497">
        <f>Format!H1497</f>
        <v>452000</v>
      </c>
      <c r="C1497" t="str">
        <f>Format!G1497</f>
        <v>US</v>
      </c>
      <c r="D1497">
        <f ca="1">Format!J1497</f>
        <v>5.6328401436178576E-8</v>
      </c>
      <c r="E1497" s="6" t="s">
        <v>1</v>
      </c>
      <c r="F1497" t="str">
        <f>Format!I1497</f>
        <v>HFC-134a</v>
      </c>
      <c r="G1497">
        <v>2013</v>
      </c>
      <c r="H1497">
        <f ca="1">Format!K1497</f>
        <v>4</v>
      </c>
      <c r="I1497">
        <f t="shared" ca="1" si="46"/>
        <v>2</v>
      </c>
      <c r="J1497">
        <v>1</v>
      </c>
      <c r="K1497">
        <f ca="1">Format!L1497</f>
        <v>4</v>
      </c>
      <c r="L1497">
        <v>1</v>
      </c>
      <c r="M1497">
        <f t="shared" ca="1" si="47"/>
        <v>5.6328401436178576E-8</v>
      </c>
    </row>
    <row r="1498" spans="1:13">
      <c r="A1498" s="6" t="s">
        <v>1525</v>
      </c>
      <c r="B1498">
        <f>Format!H1498</f>
        <v>452000</v>
      </c>
      <c r="C1498" t="str">
        <f>Format!G1498</f>
        <v>US</v>
      </c>
      <c r="D1498">
        <f ca="1">Format!J1498</f>
        <v>4.9793202807435362E-9</v>
      </c>
      <c r="E1498" s="6" t="s">
        <v>1</v>
      </c>
      <c r="F1498" t="str">
        <f>Format!I1498</f>
        <v>HFC-125</v>
      </c>
      <c r="G1498">
        <v>2013</v>
      </c>
      <c r="H1498">
        <f ca="1">Format!K1498</f>
        <v>4</v>
      </c>
      <c r="I1498">
        <f t="shared" ca="1" si="46"/>
        <v>2</v>
      </c>
      <c r="J1498">
        <v>1</v>
      </c>
      <c r="K1498">
        <f ca="1">Format!L1498</f>
        <v>4</v>
      </c>
      <c r="L1498">
        <v>1</v>
      </c>
      <c r="M1498">
        <f t="shared" ca="1" si="47"/>
        <v>4.9793202807435362E-9</v>
      </c>
    </row>
    <row r="1499" spans="1:13">
      <c r="A1499" s="6" t="s">
        <v>1525</v>
      </c>
      <c r="B1499">
        <f>Format!H1499</f>
        <v>452000</v>
      </c>
      <c r="C1499" t="str">
        <f>Format!G1499</f>
        <v>US</v>
      </c>
      <c r="D1499">
        <f ca="1">Format!J1499</f>
        <v>1.5743108385368001E-9</v>
      </c>
      <c r="E1499" s="6" t="s">
        <v>1</v>
      </c>
      <c r="F1499" t="str">
        <f>Format!I1499</f>
        <v>HFC-32</v>
      </c>
      <c r="G1499">
        <v>2013</v>
      </c>
      <c r="H1499">
        <f ca="1">Format!K1499</f>
        <v>4</v>
      </c>
      <c r="I1499">
        <f t="shared" ca="1" si="46"/>
        <v>2</v>
      </c>
      <c r="J1499">
        <v>1</v>
      </c>
      <c r="K1499">
        <f ca="1">Format!L1499</f>
        <v>4</v>
      </c>
      <c r="L1499">
        <v>1</v>
      </c>
      <c r="M1499">
        <f t="shared" ca="1" si="47"/>
        <v>1.5743108385368001E-9</v>
      </c>
    </row>
    <row r="1500" spans="1:13">
      <c r="A1500" s="6" t="s">
        <v>1525</v>
      </c>
      <c r="B1500">
        <f>Format!H1500</f>
        <v>452000</v>
      </c>
      <c r="C1500" t="str">
        <f>Format!G1500</f>
        <v>US</v>
      </c>
      <c r="D1500">
        <f ca="1">Format!J1500</f>
        <v>1.4637120848536405E-8</v>
      </c>
      <c r="E1500" s="6" t="s">
        <v>1</v>
      </c>
      <c r="F1500" t="str">
        <f>Format!I1500</f>
        <v>N2O</v>
      </c>
      <c r="G1500">
        <v>2013</v>
      </c>
      <c r="H1500">
        <f ca="1">Format!K1500</f>
        <v>4</v>
      </c>
      <c r="I1500">
        <f t="shared" ca="1" si="46"/>
        <v>2</v>
      </c>
      <c r="J1500">
        <v>1</v>
      </c>
      <c r="K1500">
        <f ca="1">Format!L1500</f>
        <v>4</v>
      </c>
      <c r="L1500">
        <v>1</v>
      </c>
      <c r="M1500">
        <f t="shared" ca="1" si="47"/>
        <v>1.4637120848536405E-8</v>
      </c>
    </row>
    <row r="1501" spans="1:13">
      <c r="A1501" s="6" t="s">
        <v>1525</v>
      </c>
      <c r="B1501">
        <f>Format!H1501</f>
        <v>452000</v>
      </c>
      <c r="C1501" t="str">
        <f>Format!G1501</f>
        <v>US</v>
      </c>
      <c r="D1501">
        <f ca="1">Format!J1501</f>
        <v>3.1142826822733008E-9</v>
      </c>
      <c r="E1501" s="6" t="s">
        <v>1</v>
      </c>
      <c r="F1501" t="str">
        <f>Format!I1501</f>
        <v>HFC-143a</v>
      </c>
      <c r="G1501">
        <v>2013</v>
      </c>
      <c r="H1501">
        <f ca="1">Format!K1501</f>
        <v>4</v>
      </c>
      <c r="I1501">
        <f t="shared" ca="1" si="46"/>
        <v>2</v>
      </c>
      <c r="J1501">
        <v>1</v>
      </c>
      <c r="K1501">
        <f ca="1">Format!L1501</f>
        <v>4</v>
      </c>
      <c r="L1501">
        <v>1</v>
      </c>
      <c r="M1501">
        <f t="shared" ca="1" si="47"/>
        <v>3.1142826822733008E-9</v>
      </c>
    </row>
    <row r="1502" spans="1:13">
      <c r="A1502" s="6" t="s">
        <v>1525</v>
      </c>
      <c r="B1502">
        <f>Format!H1502</f>
        <v>452000</v>
      </c>
      <c r="C1502" t="str">
        <f>Format!G1502</f>
        <v>US</v>
      </c>
      <c r="D1502">
        <f ca="1">Format!J1502</f>
        <v>1.4082138234618167E-10</v>
      </c>
      <c r="E1502" s="6" t="s">
        <v>1</v>
      </c>
      <c r="F1502" t="str">
        <f>Format!I1502</f>
        <v>HFC-236fa</v>
      </c>
      <c r="G1502">
        <v>2013</v>
      </c>
      <c r="H1502">
        <f ca="1">Format!K1502</f>
        <v>4</v>
      </c>
      <c r="I1502">
        <f t="shared" ca="1" si="46"/>
        <v>2</v>
      </c>
      <c r="J1502">
        <v>1</v>
      </c>
      <c r="K1502">
        <f ca="1">Format!L1502</f>
        <v>4</v>
      </c>
      <c r="L1502">
        <v>1</v>
      </c>
      <c r="M1502">
        <f t="shared" ca="1" si="47"/>
        <v>1.4082138234618167E-10</v>
      </c>
    </row>
    <row r="1503" spans="1:13">
      <c r="A1503" s="6" t="s">
        <v>1525</v>
      </c>
      <c r="B1503">
        <f>Format!H1503</f>
        <v>481000</v>
      </c>
      <c r="C1503" t="str">
        <f>Format!G1503</f>
        <v>US</v>
      </c>
      <c r="D1503">
        <f ca="1">Format!J1503</f>
        <v>1.0820515732493501</v>
      </c>
      <c r="E1503" s="6" t="s">
        <v>1</v>
      </c>
      <c r="F1503" t="str">
        <f>Format!I1503</f>
        <v>CO2</v>
      </c>
      <c r="G1503">
        <v>2013</v>
      </c>
      <c r="H1503">
        <f ca="1">Format!K1503</f>
        <v>2</v>
      </c>
      <c r="I1503">
        <f t="shared" ca="1" si="46"/>
        <v>1</v>
      </c>
      <c r="J1503">
        <v>1</v>
      </c>
      <c r="K1503">
        <f ca="1">Format!L1503</f>
        <v>1</v>
      </c>
      <c r="L1503">
        <v>1</v>
      </c>
      <c r="M1503">
        <f t="shared" ca="1" si="47"/>
        <v>1.0820515732493501</v>
      </c>
    </row>
    <row r="1504" spans="1:13">
      <c r="A1504" s="6" t="s">
        <v>1525</v>
      </c>
      <c r="B1504">
        <f>Format!H1504</f>
        <v>481000</v>
      </c>
      <c r="C1504" t="str">
        <f>Format!G1504</f>
        <v>US</v>
      </c>
      <c r="D1504">
        <f ca="1">Format!J1504</f>
        <v>3.6569280092419603E-5</v>
      </c>
      <c r="E1504" s="6" t="s">
        <v>1</v>
      </c>
      <c r="F1504" t="str">
        <f>Format!I1504</f>
        <v>N2O</v>
      </c>
      <c r="G1504">
        <v>2013</v>
      </c>
      <c r="H1504">
        <f ca="1">Format!K1504</f>
        <v>4</v>
      </c>
      <c r="I1504">
        <f t="shared" ca="1" si="46"/>
        <v>2</v>
      </c>
      <c r="J1504">
        <v>1</v>
      </c>
      <c r="K1504">
        <f ca="1">Format!L1504</f>
        <v>4</v>
      </c>
      <c r="L1504">
        <v>1</v>
      </c>
      <c r="M1504">
        <f t="shared" ca="1" si="47"/>
        <v>3.6569280092419603E-5</v>
      </c>
    </row>
    <row r="1505" spans="1:13">
      <c r="A1505" s="6" t="s">
        <v>1525</v>
      </c>
      <c r="B1505">
        <f>Format!H1505</f>
        <v>481000</v>
      </c>
      <c r="C1505" t="str">
        <f>Format!G1505</f>
        <v>US</v>
      </c>
      <c r="D1505">
        <f ca="1">Format!J1505</f>
        <v>1.0590763106303128E-7</v>
      </c>
      <c r="E1505" s="6" t="s">
        <v>1</v>
      </c>
      <c r="F1505" t="str">
        <f>Format!I1505</f>
        <v>CH4</v>
      </c>
      <c r="G1505">
        <v>2013</v>
      </c>
      <c r="H1505">
        <f ca="1">Format!K1505</f>
        <v>4</v>
      </c>
      <c r="I1505">
        <f t="shared" ca="1" si="46"/>
        <v>2</v>
      </c>
      <c r="J1505">
        <v>1</v>
      </c>
      <c r="K1505">
        <f ca="1">Format!L1505</f>
        <v>4</v>
      </c>
      <c r="L1505">
        <v>1</v>
      </c>
      <c r="M1505">
        <f t="shared" ca="1" si="47"/>
        <v>1.0590763106303128E-7</v>
      </c>
    </row>
    <row r="1506" spans="1:13">
      <c r="A1506" s="6" t="s">
        <v>1525</v>
      </c>
      <c r="B1506">
        <f>Format!H1506</f>
        <v>482000</v>
      </c>
      <c r="C1506" t="str">
        <f>Format!G1506</f>
        <v>US</v>
      </c>
      <c r="D1506">
        <f ca="1">Format!J1506</f>
        <v>0.76041224875722013</v>
      </c>
      <c r="E1506" s="6" t="s">
        <v>1</v>
      </c>
      <c r="F1506" t="str">
        <f>Format!I1506</f>
        <v>CO2</v>
      </c>
      <c r="G1506">
        <v>2013</v>
      </c>
      <c r="H1506">
        <f ca="1">Format!K1506</f>
        <v>4</v>
      </c>
      <c r="I1506">
        <f t="shared" ca="1" si="46"/>
        <v>2</v>
      </c>
      <c r="J1506">
        <v>1</v>
      </c>
      <c r="K1506">
        <f ca="1">Format!L1506</f>
        <v>4</v>
      </c>
      <c r="L1506">
        <v>1</v>
      </c>
      <c r="M1506">
        <f t="shared" ca="1" si="47"/>
        <v>0.76041224875722013</v>
      </c>
    </row>
    <row r="1507" spans="1:13">
      <c r="A1507" s="6" t="s">
        <v>1525</v>
      </c>
      <c r="B1507">
        <f>Format!H1507</f>
        <v>482000</v>
      </c>
      <c r="C1507" t="str">
        <f>Format!G1507</f>
        <v>US</v>
      </c>
      <c r="D1507">
        <f ca="1">Format!J1507</f>
        <v>6.461200491051237E-5</v>
      </c>
      <c r="E1507" s="6" t="s">
        <v>1</v>
      </c>
      <c r="F1507" t="str">
        <f>Format!I1507</f>
        <v>CH4</v>
      </c>
      <c r="G1507">
        <v>2013</v>
      </c>
      <c r="H1507">
        <f ca="1">Format!K1507</f>
        <v>4</v>
      </c>
      <c r="I1507">
        <f t="shared" ca="1" si="46"/>
        <v>2</v>
      </c>
      <c r="J1507">
        <v>1</v>
      </c>
      <c r="K1507">
        <f ca="1">Format!L1507</f>
        <v>4</v>
      </c>
      <c r="L1507">
        <v>1</v>
      </c>
      <c r="M1507">
        <f t="shared" ca="1" si="47"/>
        <v>6.461200491051237E-5</v>
      </c>
    </row>
    <row r="1508" spans="1:13">
      <c r="A1508" s="6" t="s">
        <v>1525</v>
      </c>
      <c r="B1508">
        <f>Format!H1508</f>
        <v>482000</v>
      </c>
      <c r="C1508" t="str">
        <f>Format!G1508</f>
        <v>US</v>
      </c>
      <c r="D1508">
        <f ca="1">Format!J1508</f>
        <v>1.6261410631840365E-5</v>
      </c>
      <c r="E1508" s="6" t="s">
        <v>1</v>
      </c>
      <c r="F1508" t="str">
        <f>Format!I1508</f>
        <v>N2O</v>
      </c>
      <c r="G1508">
        <v>2013</v>
      </c>
      <c r="H1508">
        <f ca="1">Format!K1508</f>
        <v>4</v>
      </c>
      <c r="I1508">
        <f t="shared" ca="1" si="46"/>
        <v>2</v>
      </c>
      <c r="J1508">
        <v>1</v>
      </c>
      <c r="K1508">
        <f ca="1">Format!L1508</f>
        <v>4</v>
      </c>
      <c r="L1508">
        <v>1</v>
      </c>
      <c r="M1508">
        <f t="shared" ca="1" si="47"/>
        <v>1.6261410631840365E-5</v>
      </c>
    </row>
    <row r="1509" spans="1:13">
      <c r="A1509" s="6" t="s">
        <v>1525</v>
      </c>
      <c r="B1509">
        <f>Format!H1509</f>
        <v>482000</v>
      </c>
      <c r="C1509" t="str">
        <f>Format!G1509</f>
        <v>US</v>
      </c>
      <c r="D1509">
        <f ca="1">Format!J1509</f>
        <v>4.4906749464064602E-6</v>
      </c>
      <c r="E1509" s="6" t="s">
        <v>1</v>
      </c>
      <c r="F1509" t="str">
        <f>Format!I1509</f>
        <v>HFC-134a</v>
      </c>
      <c r="G1509">
        <v>2013</v>
      </c>
      <c r="H1509">
        <f ca="1">Format!K1509</f>
        <v>4</v>
      </c>
      <c r="I1509">
        <f t="shared" ca="1" si="46"/>
        <v>2</v>
      </c>
      <c r="J1509">
        <v>1</v>
      </c>
      <c r="K1509">
        <f ca="1">Format!L1509</f>
        <v>4</v>
      </c>
      <c r="L1509">
        <v>1</v>
      </c>
      <c r="M1509">
        <f t="shared" ca="1" si="47"/>
        <v>4.4906749464064602E-6</v>
      </c>
    </row>
    <row r="1510" spans="1:13">
      <c r="A1510" s="6" t="s">
        <v>1525</v>
      </c>
      <c r="B1510">
        <f>Format!H1510</f>
        <v>482000</v>
      </c>
      <c r="C1510" t="str">
        <f>Format!G1510</f>
        <v>US</v>
      </c>
      <c r="D1510">
        <f ca="1">Format!J1510</f>
        <v>3.9696686333631469E-7</v>
      </c>
      <c r="E1510" s="6" t="s">
        <v>1</v>
      </c>
      <c r="F1510" t="str">
        <f>Format!I1510</f>
        <v>HFC-125</v>
      </c>
      <c r="G1510">
        <v>2013</v>
      </c>
      <c r="H1510">
        <f ca="1">Format!K1510</f>
        <v>4</v>
      </c>
      <c r="I1510">
        <f t="shared" ca="1" si="46"/>
        <v>2</v>
      </c>
      <c r="J1510">
        <v>1</v>
      </c>
      <c r="K1510">
        <f ca="1">Format!L1510</f>
        <v>4</v>
      </c>
      <c r="L1510">
        <v>1</v>
      </c>
      <c r="M1510">
        <f t="shared" ca="1" si="47"/>
        <v>3.9696686333631469E-7</v>
      </c>
    </row>
    <row r="1511" spans="1:13">
      <c r="A1511" s="6" t="s">
        <v>1525</v>
      </c>
      <c r="B1511">
        <f>Format!H1511</f>
        <v>482000</v>
      </c>
      <c r="C1511" t="str">
        <f>Format!G1511</f>
        <v>US</v>
      </c>
      <c r="D1511">
        <f ca="1">Format!J1511</f>
        <v>1.2550894504761532E-7</v>
      </c>
      <c r="E1511" s="6" t="s">
        <v>1</v>
      </c>
      <c r="F1511" t="str">
        <f>Format!I1511</f>
        <v>HFC-32</v>
      </c>
      <c r="G1511">
        <v>2013</v>
      </c>
      <c r="H1511">
        <f ca="1">Format!K1511</f>
        <v>4</v>
      </c>
      <c r="I1511">
        <f t="shared" ca="1" si="46"/>
        <v>2</v>
      </c>
      <c r="J1511">
        <v>1</v>
      </c>
      <c r="K1511">
        <f ca="1">Format!L1511</f>
        <v>4</v>
      </c>
      <c r="L1511">
        <v>1</v>
      </c>
      <c r="M1511">
        <f t="shared" ca="1" si="47"/>
        <v>1.2550894504761532E-7</v>
      </c>
    </row>
    <row r="1512" spans="1:13">
      <c r="A1512" s="6" t="s">
        <v>1525</v>
      </c>
      <c r="B1512">
        <f>Format!H1512</f>
        <v>482000</v>
      </c>
      <c r="C1512" t="str">
        <f>Format!G1512</f>
        <v>US</v>
      </c>
      <c r="D1512">
        <f ca="1">Format!J1512</f>
        <v>2.4828027887774906E-7</v>
      </c>
      <c r="E1512" s="6" t="s">
        <v>1</v>
      </c>
      <c r="F1512" t="str">
        <f>Format!I1512</f>
        <v>HFC-143a</v>
      </c>
      <c r="G1512">
        <v>2013</v>
      </c>
      <c r="H1512">
        <f ca="1">Format!K1512</f>
        <v>4</v>
      </c>
      <c r="I1512">
        <f t="shared" ref="I1512:I1575" ca="1" si="48">IF(H1512=2,1,2)</f>
        <v>2</v>
      </c>
      <c r="J1512">
        <v>1</v>
      </c>
      <c r="K1512">
        <f ca="1">Format!L1512</f>
        <v>4</v>
      </c>
      <c r="L1512">
        <v>1</v>
      </c>
      <c r="M1512">
        <f t="shared" ca="1" si="47"/>
        <v>2.4828027887774906E-7</v>
      </c>
    </row>
    <row r="1513" spans="1:13">
      <c r="A1513" s="6" t="s">
        <v>1525</v>
      </c>
      <c r="B1513">
        <f>Format!H1513</f>
        <v>482000</v>
      </c>
      <c r="C1513" t="str">
        <f>Format!G1513</f>
        <v>US</v>
      </c>
      <c r="D1513">
        <f ca="1">Format!J1513</f>
        <v>1.1226717561598618E-8</v>
      </c>
      <c r="E1513" s="6" t="s">
        <v>1</v>
      </c>
      <c r="F1513" t="str">
        <f>Format!I1513</f>
        <v>HFC-236fa</v>
      </c>
      <c r="G1513">
        <v>2013</v>
      </c>
      <c r="H1513">
        <f ca="1">Format!K1513</f>
        <v>4</v>
      </c>
      <c r="I1513">
        <f t="shared" ca="1" si="48"/>
        <v>2</v>
      </c>
      <c r="J1513">
        <v>1</v>
      </c>
      <c r="K1513">
        <f ca="1">Format!L1513</f>
        <v>4</v>
      </c>
      <c r="L1513">
        <v>1</v>
      </c>
      <c r="M1513">
        <f t="shared" ca="1" si="47"/>
        <v>1.1226717561598618E-8</v>
      </c>
    </row>
    <row r="1514" spans="1:13">
      <c r="A1514" s="6" t="s">
        <v>1525</v>
      </c>
      <c r="B1514">
        <f>Format!H1514</f>
        <v>483000</v>
      </c>
      <c r="C1514" t="str">
        <f>Format!G1514</f>
        <v>US</v>
      </c>
      <c r="D1514">
        <f ca="1">Format!J1514</f>
        <v>0.78392353656676028</v>
      </c>
      <c r="E1514" s="6" t="s">
        <v>1</v>
      </c>
      <c r="F1514" t="str">
        <f>Format!I1514</f>
        <v>CO2</v>
      </c>
      <c r="G1514">
        <v>2013</v>
      </c>
      <c r="H1514">
        <f ca="1">Format!K1514</f>
        <v>2</v>
      </c>
      <c r="I1514">
        <f t="shared" ca="1" si="48"/>
        <v>1</v>
      </c>
      <c r="J1514">
        <v>1</v>
      </c>
      <c r="K1514">
        <f ca="1">Format!L1514</f>
        <v>1</v>
      </c>
      <c r="L1514">
        <v>1</v>
      </c>
      <c r="M1514">
        <f t="shared" ca="1" si="47"/>
        <v>0.78392353656676028</v>
      </c>
    </row>
    <row r="1515" spans="1:13">
      <c r="A1515" s="6" t="s">
        <v>1525</v>
      </c>
      <c r="B1515">
        <f>Format!H1515</f>
        <v>483000</v>
      </c>
      <c r="C1515" t="str">
        <f>Format!G1515</f>
        <v>US</v>
      </c>
      <c r="D1515">
        <f ca="1">Format!J1515</f>
        <v>4.860321308898415E-5</v>
      </c>
      <c r="E1515" s="6" t="s">
        <v>1</v>
      </c>
      <c r="F1515" t="str">
        <f>Format!I1515</f>
        <v>N2O</v>
      </c>
      <c r="G1515">
        <v>2013</v>
      </c>
      <c r="H1515">
        <f ca="1">Format!K1515</f>
        <v>4</v>
      </c>
      <c r="I1515">
        <f t="shared" ca="1" si="48"/>
        <v>2</v>
      </c>
      <c r="J1515">
        <v>1</v>
      </c>
      <c r="K1515">
        <f ca="1">Format!L1515</f>
        <v>4</v>
      </c>
      <c r="L1515">
        <v>1</v>
      </c>
      <c r="M1515">
        <f t="shared" ca="1" si="47"/>
        <v>4.860321308898415E-5</v>
      </c>
    </row>
    <row r="1516" spans="1:13">
      <c r="A1516" s="6" t="s">
        <v>1525</v>
      </c>
      <c r="B1516">
        <f>Format!H1516</f>
        <v>484000</v>
      </c>
      <c r="C1516" t="str">
        <f>Format!G1516</f>
        <v>US</v>
      </c>
      <c r="D1516">
        <f ca="1">Format!J1516</f>
        <v>1.5291856665722476</v>
      </c>
      <c r="E1516" s="6" t="s">
        <v>1</v>
      </c>
      <c r="F1516" t="str">
        <f>Format!I1516</f>
        <v>CO2</v>
      </c>
      <c r="G1516">
        <v>2013</v>
      </c>
      <c r="H1516">
        <f ca="1">Format!K1516</f>
        <v>4</v>
      </c>
      <c r="I1516">
        <f t="shared" ca="1" si="48"/>
        <v>2</v>
      </c>
      <c r="J1516">
        <v>1</v>
      </c>
      <c r="K1516">
        <f ca="1">Format!L1516</f>
        <v>4</v>
      </c>
      <c r="L1516">
        <v>1</v>
      </c>
      <c r="M1516">
        <f t="shared" ca="1" si="47"/>
        <v>1.5291856665722476</v>
      </c>
    </row>
    <row r="1517" spans="1:13">
      <c r="A1517" s="6" t="s">
        <v>1525</v>
      </c>
      <c r="B1517">
        <f>Format!H1517</f>
        <v>484000</v>
      </c>
      <c r="C1517" t="str">
        <f>Format!G1517</f>
        <v>US</v>
      </c>
      <c r="D1517">
        <f ca="1">Format!J1517</f>
        <v>1.7776433194706384E-5</v>
      </c>
      <c r="E1517" s="6" t="s">
        <v>1</v>
      </c>
      <c r="F1517" t="str">
        <f>Format!I1517</f>
        <v>N2O</v>
      </c>
      <c r="G1517">
        <v>2013</v>
      </c>
      <c r="H1517">
        <f ca="1">Format!K1517</f>
        <v>4</v>
      </c>
      <c r="I1517">
        <f t="shared" ca="1" si="48"/>
        <v>2</v>
      </c>
      <c r="J1517">
        <v>1</v>
      </c>
      <c r="K1517">
        <f ca="1">Format!L1517</f>
        <v>4</v>
      </c>
      <c r="L1517">
        <v>1</v>
      </c>
      <c r="M1517">
        <f t="shared" ca="1" si="47"/>
        <v>1.7776433194706384E-5</v>
      </c>
    </row>
    <row r="1518" spans="1:13">
      <c r="A1518" s="6" t="s">
        <v>1525</v>
      </c>
      <c r="B1518">
        <f>Format!H1518</f>
        <v>484000</v>
      </c>
      <c r="C1518" t="str">
        <f>Format!G1518</f>
        <v>US</v>
      </c>
      <c r="D1518">
        <f ca="1">Format!J1518</f>
        <v>1.4126338912060008E-5</v>
      </c>
      <c r="E1518" s="6" t="s">
        <v>1</v>
      </c>
      <c r="F1518" t="str">
        <f>Format!I1518</f>
        <v>CH4</v>
      </c>
      <c r="G1518">
        <v>2013</v>
      </c>
      <c r="H1518">
        <f ca="1">Format!K1518</f>
        <v>4</v>
      </c>
      <c r="I1518">
        <f t="shared" ca="1" si="48"/>
        <v>2</v>
      </c>
      <c r="J1518">
        <v>1</v>
      </c>
      <c r="K1518">
        <f ca="1">Format!L1518</f>
        <v>4</v>
      </c>
      <c r="L1518">
        <v>1</v>
      </c>
      <c r="M1518">
        <f t="shared" ca="1" si="47"/>
        <v>1.4126338912060008E-5</v>
      </c>
    </row>
    <row r="1519" spans="1:13">
      <c r="A1519" s="6" t="s">
        <v>1525</v>
      </c>
      <c r="B1519">
        <f>Format!H1519</f>
        <v>484000</v>
      </c>
      <c r="C1519" t="str">
        <f>Format!G1519</f>
        <v>US</v>
      </c>
      <c r="D1519">
        <f ca="1">Format!J1519</f>
        <v>2.6484693441976309E-6</v>
      </c>
      <c r="E1519" s="6" t="s">
        <v>1</v>
      </c>
      <c r="F1519" t="str">
        <f>Format!I1519</f>
        <v>HFC-134a</v>
      </c>
      <c r="G1519">
        <v>2013</v>
      </c>
      <c r="H1519">
        <f ca="1">Format!K1519</f>
        <v>4</v>
      </c>
      <c r="I1519">
        <f t="shared" ca="1" si="48"/>
        <v>2</v>
      </c>
      <c r="J1519">
        <v>1</v>
      </c>
      <c r="K1519">
        <f ca="1">Format!L1519</f>
        <v>4</v>
      </c>
      <c r="L1519">
        <v>1</v>
      </c>
      <c r="M1519">
        <f t="shared" ca="1" si="47"/>
        <v>2.6484693441976309E-6</v>
      </c>
    </row>
    <row r="1520" spans="1:13">
      <c r="A1520" s="6" t="s">
        <v>1525</v>
      </c>
      <c r="B1520">
        <f>Format!H1520</f>
        <v>484000</v>
      </c>
      <c r="C1520" t="str">
        <f>Format!G1520</f>
        <v>US</v>
      </c>
      <c r="D1520">
        <f ca="1">Format!J1520</f>
        <v>2.341194989073609E-7</v>
      </c>
      <c r="E1520" s="6" t="s">
        <v>1</v>
      </c>
      <c r="F1520" t="str">
        <f>Format!I1520</f>
        <v>HFC-125</v>
      </c>
      <c r="G1520">
        <v>2013</v>
      </c>
      <c r="H1520">
        <f ca="1">Format!K1520</f>
        <v>4</v>
      </c>
      <c r="I1520">
        <f t="shared" ca="1" si="48"/>
        <v>2</v>
      </c>
      <c r="J1520">
        <v>1</v>
      </c>
      <c r="K1520">
        <f ca="1">Format!L1520</f>
        <v>4</v>
      </c>
      <c r="L1520">
        <v>1</v>
      </c>
      <c r="M1520">
        <f t="shared" ca="1" si="47"/>
        <v>2.341194989073609E-7</v>
      </c>
    </row>
    <row r="1521" spans="1:13">
      <c r="A1521" s="6" t="s">
        <v>1525</v>
      </c>
      <c r="B1521">
        <f>Format!H1521</f>
        <v>484000</v>
      </c>
      <c r="C1521" t="str">
        <f>Format!G1521</f>
        <v>US</v>
      </c>
      <c r="D1521">
        <f ca="1">Format!J1521</f>
        <v>7.4021521786428463E-8</v>
      </c>
      <c r="E1521" s="6" t="s">
        <v>1</v>
      </c>
      <c r="F1521" t="str">
        <f>Format!I1521</f>
        <v>HFC-32</v>
      </c>
      <c r="G1521">
        <v>2013</v>
      </c>
      <c r="H1521">
        <f ca="1">Format!K1521</f>
        <v>4</v>
      </c>
      <c r="I1521">
        <f t="shared" ca="1" si="48"/>
        <v>2</v>
      </c>
      <c r="J1521">
        <v>1</v>
      </c>
      <c r="K1521">
        <f ca="1">Format!L1521</f>
        <v>4</v>
      </c>
      <c r="L1521">
        <v>1</v>
      </c>
      <c r="M1521">
        <f t="shared" ca="1" si="47"/>
        <v>7.4021521786428463E-8</v>
      </c>
    </row>
    <row r="1522" spans="1:13">
      <c r="A1522" s="6" t="s">
        <v>1525</v>
      </c>
      <c r="B1522">
        <f>Format!H1522</f>
        <v>484000</v>
      </c>
      <c r="C1522" t="str">
        <f>Format!G1522</f>
        <v>US</v>
      </c>
      <c r="D1522">
        <f ca="1">Format!J1522</f>
        <v>1.4642848017818652E-7</v>
      </c>
      <c r="E1522" s="6" t="s">
        <v>1</v>
      </c>
      <c r="F1522" t="str">
        <f>Format!I1522</f>
        <v>HFC-143a</v>
      </c>
      <c r="G1522">
        <v>2013</v>
      </c>
      <c r="H1522">
        <f ca="1">Format!K1522</f>
        <v>4</v>
      </c>
      <c r="I1522">
        <f t="shared" ca="1" si="48"/>
        <v>2</v>
      </c>
      <c r="J1522">
        <v>1</v>
      </c>
      <c r="K1522">
        <f ca="1">Format!L1522</f>
        <v>4</v>
      </c>
      <c r="L1522">
        <v>1</v>
      </c>
      <c r="M1522">
        <f t="shared" ca="1" si="47"/>
        <v>1.4642848017818652E-7</v>
      </c>
    </row>
    <row r="1523" spans="1:13">
      <c r="A1523" s="6" t="s">
        <v>1525</v>
      </c>
      <c r="B1523">
        <f>Format!H1523</f>
        <v>484000</v>
      </c>
      <c r="C1523" t="str">
        <f>Format!G1523</f>
        <v>US</v>
      </c>
      <c r="D1523">
        <f ca="1">Format!J1523</f>
        <v>6.6211911689695178E-9</v>
      </c>
      <c r="E1523" s="6" t="s">
        <v>1</v>
      </c>
      <c r="F1523" t="str">
        <f>Format!I1523</f>
        <v>HFC-236fa</v>
      </c>
      <c r="G1523">
        <v>2013</v>
      </c>
      <c r="H1523">
        <f ca="1">Format!K1523</f>
        <v>4</v>
      </c>
      <c r="I1523">
        <f t="shared" ca="1" si="48"/>
        <v>2</v>
      </c>
      <c r="J1523">
        <v>1</v>
      </c>
      <c r="K1523">
        <f ca="1">Format!L1523</f>
        <v>4</v>
      </c>
      <c r="L1523">
        <v>1</v>
      </c>
      <c r="M1523">
        <f t="shared" ca="1" si="47"/>
        <v>6.6211911689695178E-9</v>
      </c>
    </row>
    <row r="1524" spans="1:13">
      <c r="A1524" s="6" t="s">
        <v>1525</v>
      </c>
      <c r="B1524">
        <f>Format!H1524</f>
        <v>485000</v>
      </c>
      <c r="C1524" t="str">
        <f>Format!G1524</f>
        <v>US</v>
      </c>
      <c r="D1524">
        <f ca="1">Format!J1524</f>
        <v>0.37300590660056354</v>
      </c>
      <c r="E1524" s="6" t="s">
        <v>1</v>
      </c>
      <c r="F1524" t="str">
        <f>Format!I1524</f>
        <v>CO2</v>
      </c>
      <c r="G1524">
        <v>2013</v>
      </c>
      <c r="H1524">
        <f ca="1">Format!K1524</f>
        <v>4</v>
      </c>
      <c r="I1524">
        <f t="shared" ca="1" si="48"/>
        <v>2</v>
      </c>
      <c r="J1524">
        <v>1</v>
      </c>
      <c r="K1524">
        <f ca="1">Format!L1524</f>
        <v>4</v>
      </c>
      <c r="L1524">
        <v>1</v>
      </c>
      <c r="M1524">
        <f t="shared" ca="1" si="47"/>
        <v>0.37300590660056354</v>
      </c>
    </row>
    <row r="1525" spans="1:13">
      <c r="A1525" s="6" t="s">
        <v>1525</v>
      </c>
      <c r="B1525">
        <f>Format!H1525</f>
        <v>485000</v>
      </c>
      <c r="C1525" t="str">
        <f>Format!G1525</f>
        <v>US</v>
      </c>
      <c r="D1525">
        <f ca="1">Format!J1525</f>
        <v>3.1017371927047989E-6</v>
      </c>
      <c r="E1525" s="6" t="s">
        <v>1</v>
      </c>
      <c r="F1525" t="str">
        <f>Format!I1525</f>
        <v>HFC-134a</v>
      </c>
      <c r="G1525">
        <v>2013</v>
      </c>
      <c r="H1525">
        <f ca="1">Format!K1525</f>
        <v>4</v>
      </c>
      <c r="I1525">
        <f t="shared" ca="1" si="48"/>
        <v>2</v>
      </c>
      <c r="J1525">
        <v>1</v>
      </c>
      <c r="K1525">
        <f ca="1">Format!L1525</f>
        <v>4</v>
      </c>
      <c r="L1525">
        <v>1</v>
      </c>
      <c r="M1525">
        <f t="shared" ca="1" si="47"/>
        <v>3.1017371927047989E-6</v>
      </c>
    </row>
    <row r="1526" spans="1:13">
      <c r="A1526" s="6" t="s">
        <v>1525</v>
      </c>
      <c r="B1526">
        <f>Format!H1526</f>
        <v>485000</v>
      </c>
      <c r="C1526" t="str">
        <f>Format!G1526</f>
        <v>US</v>
      </c>
      <c r="D1526">
        <f ca="1">Format!J1526</f>
        <v>2.741874882899093E-7</v>
      </c>
      <c r="E1526" s="6" t="s">
        <v>1</v>
      </c>
      <c r="F1526" t="str">
        <f>Format!I1526</f>
        <v>HFC-125</v>
      </c>
      <c r="G1526">
        <v>2013</v>
      </c>
      <c r="H1526">
        <f ca="1">Format!K1526</f>
        <v>4</v>
      </c>
      <c r="I1526">
        <f t="shared" ca="1" si="48"/>
        <v>2</v>
      </c>
      <c r="J1526">
        <v>1</v>
      </c>
      <c r="K1526">
        <f ca="1">Format!L1526</f>
        <v>4</v>
      </c>
      <c r="L1526">
        <v>1</v>
      </c>
      <c r="M1526">
        <f t="shared" ca="1" si="47"/>
        <v>2.741874882899093E-7</v>
      </c>
    </row>
    <row r="1527" spans="1:13">
      <c r="A1527" s="6" t="s">
        <v>1525</v>
      </c>
      <c r="B1527">
        <f>Format!H1527</f>
        <v>485000</v>
      </c>
      <c r="C1527" t="str">
        <f>Format!G1527</f>
        <v>US</v>
      </c>
      <c r="D1527">
        <f ca="1">Format!J1527</f>
        <v>8.668981111243745E-8</v>
      </c>
      <c r="E1527" s="6" t="s">
        <v>1</v>
      </c>
      <c r="F1527" t="str">
        <f>Format!I1527</f>
        <v>HFC-32</v>
      </c>
      <c r="G1527">
        <v>2013</v>
      </c>
      <c r="H1527">
        <f ca="1">Format!K1527</f>
        <v>4</v>
      </c>
      <c r="I1527">
        <f t="shared" ca="1" si="48"/>
        <v>2</v>
      </c>
      <c r="J1527">
        <v>1</v>
      </c>
      <c r="K1527">
        <f ca="1">Format!L1527</f>
        <v>4</v>
      </c>
      <c r="L1527">
        <v>1</v>
      </c>
      <c r="M1527">
        <f t="shared" ca="1" si="47"/>
        <v>8.668981111243745E-8</v>
      </c>
    </row>
    <row r="1528" spans="1:13">
      <c r="A1528" s="6" t="s">
        <v>1525</v>
      </c>
      <c r="B1528">
        <f>Format!H1528</f>
        <v>485000</v>
      </c>
      <c r="C1528" t="str">
        <f>Format!G1528</f>
        <v>US</v>
      </c>
      <c r="D1528">
        <f ca="1">Format!J1528</f>
        <v>1.7148873708316067E-7</v>
      </c>
      <c r="E1528" s="6" t="s">
        <v>1</v>
      </c>
      <c r="F1528" t="str">
        <f>Format!I1528</f>
        <v>HFC-143a</v>
      </c>
      <c r="G1528">
        <v>2013</v>
      </c>
      <c r="H1528">
        <f ca="1">Format!K1528</f>
        <v>4</v>
      </c>
      <c r="I1528">
        <f t="shared" ca="1" si="48"/>
        <v>2</v>
      </c>
      <c r="J1528">
        <v>1</v>
      </c>
      <c r="K1528">
        <f ca="1">Format!L1528</f>
        <v>4</v>
      </c>
      <c r="L1528">
        <v>1</v>
      </c>
      <c r="M1528">
        <f t="shared" ca="1" si="47"/>
        <v>1.7148873708316067E-7</v>
      </c>
    </row>
    <row r="1529" spans="1:13">
      <c r="A1529" s="6" t="s">
        <v>1525</v>
      </c>
      <c r="B1529">
        <f>Format!H1529</f>
        <v>485000</v>
      </c>
      <c r="C1529" t="str">
        <f>Format!G1529</f>
        <v>US</v>
      </c>
      <c r="D1529">
        <f ca="1">Format!J1529</f>
        <v>7.754363838039131E-9</v>
      </c>
      <c r="E1529" s="6" t="s">
        <v>1</v>
      </c>
      <c r="F1529" t="str">
        <f>Format!I1529</f>
        <v>HFC-236fa</v>
      </c>
      <c r="G1529">
        <v>2013</v>
      </c>
      <c r="H1529">
        <f ca="1">Format!K1529</f>
        <v>4</v>
      </c>
      <c r="I1529">
        <f t="shared" ca="1" si="48"/>
        <v>2</v>
      </c>
      <c r="J1529">
        <v>1</v>
      </c>
      <c r="K1529">
        <f ca="1">Format!L1529</f>
        <v>4</v>
      </c>
      <c r="L1529">
        <v>1</v>
      </c>
      <c r="M1529">
        <f t="shared" ca="1" si="47"/>
        <v>7.754363838039131E-9</v>
      </c>
    </row>
    <row r="1530" spans="1:13">
      <c r="A1530" s="6" t="s">
        <v>1525</v>
      </c>
      <c r="B1530">
        <f>Format!H1530</f>
        <v>486000</v>
      </c>
      <c r="C1530" t="str">
        <f>Format!G1530</f>
        <v>US</v>
      </c>
      <c r="D1530">
        <f ca="1">Format!J1530</f>
        <v>7.5277761412265373E-2</v>
      </c>
      <c r="E1530" s="6" t="s">
        <v>1</v>
      </c>
      <c r="F1530" t="str">
        <f>Format!I1530</f>
        <v>CO2</v>
      </c>
      <c r="G1530">
        <v>2013</v>
      </c>
      <c r="H1530" t="str">
        <f ca="1">Format!K1530</f>
        <v/>
      </c>
      <c r="I1530">
        <f t="shared" ca="1" si="48"/>
        <v>2</v>
      </c>
      <c r="J1530">
        <v>1</v>
      </c>
      <c r="K1530">
        <f ca="1">Format!L1530</f>
        <v>4</v>
      </c>
      <c r="L1530">
        <v>1</v>
      </c>
      <c r="M1530">
        <f t="shared" ca="1" si="47"/>
        <v>7.5277761412265373E-2</v>
      </c>
    </row>
    <row r="1531" spans="1:13">
      <c r="A1531" s="6" t="s">
        <v>1525</v>
      </c>
      <c r="B1531">
        <f>Format!H1531</f>
        <v>486000</v>
      </c>
      <c r="C1531" t="str">
        <f>Format!G1531</f>
        <v>US</v>
      </c>
      <c r="D1531">
        <f ca="1">Format!J1531</f>
        <v>4.6986089644513146E-2</v>
      </c>
      <c r="E1531" s="6" t="s">
        <v>1</v>
      </c>
      <c r="F1531" t="str">
        <f>Format!I1531</f>
        <v>CH4</v>
      </c>
      <c r="G1531">
        <v>2013</v>
      </c>
      <c r="H1531">
        <f ca="1">Format!K1531</f>
        <v>4</v>
      </c>
      <c r="I1531">
        <f t="shared" ca="1" si="48"/>
        <v>2</v>
      </c>
      <c r="J1531">
        <v>1</v>
      </c>
      <c r="K1531">
        <f ca="1">Format!L1531</f>
        <v>4</v>
      </c>
      <c r="L1531">
        <v>1</v>
      </c>
      <c r="M1531">
        <f t="shared" ca="1" si="47"/>
        <v>4.6986089644513146E-2</v>
      </c>
    </row>
    <row r="1532" spans="1:13">
      <c r="A1532" s="6" t="s">
        <v>1525</v>
      </c>
      <c r="B1532">
        <f>Format!H1532</f>
        <v>486000</v>
      </c>
      <c r="C1532" t="str">
        <f>Format!G1532</f>
        <v>US</v>
      </c>
      <c r="D1532">
        <f ca="1">Format!J1532</f>
        <v>5.4859312396104251E-6</v>
      </c>
      <c r="E1532" s="6" t="s">
        <v>1</v>
      </c>
      <c r="F1532" t="str">
        <f>Format!I1532</f>
        <v>HFC-134a</v>
      </c>
      <c r="G1532">
        <v>2013</v>
      </c>
      <c r="H1532">
        <f ca="1">Format!K1532</f>
        <v>4</v>
      </c>
      <c r="I1532">
        <f t="shared" ca="1" si="48"/>
        <v>2</v>
      </c>
      <c r="J1532">
        <v>1</v>
      </c>
      <c r="K1532">
        <f ca="1">Format!L1532</f>
        <v>4</v>
      </c>
      <c r="L1532">
        <v>1</v>
      </c>
      <c r="M1532">
        <f t="shared" ca="1" si="47"/>
        <v>5.4859312396104251E-6</v>
      </c>
    </row>
    <row r="1533" spans="1:13">
      <c r="A1533" s="6" t="s">
        <v>1525</v>
      </c>
      <c r="B1533">
        <f>Format!H1533</f>
        <v>486000</v>
      </c>
      <c r="C1533" t="str">
        <f>Format!G1533</f>
        <v>US</v>
      </c>
      <c r="D1533">
        <f ca="1">Format!J1533</f>
        <v>4.8494556890819331E-7</v>
      </c>
      <c r="E1533" s="6" t="s">
        <v>1</v>
      </c>
      <c r="F1533" t="str">
        <f>Format!I1533</f>
        <v>HFC-125</v>
      </c>
      <c r="G1533">
        <v>2013</v>
      </c>
      <c r="H1533">
        <f ca="1">Format!K1533</f>
        <v>4</v>
      </c>
      <c r="I1533">
        <f t="shared" ca="1" si="48"/>
        <v>2</v>
      </c>
      <c r="J1533">
        <v>1</v>
      </c>
      <c r="K1533">
        <f ca="1">Format!L1533</f>
        <v>4</v>
      </c>
      <c r="L1533">
        <v>1</v>
      </c>
      <c r="M1533">
        <f t="shared" ca="1" si="47"/>
        <v>4.8494556890819331E-7</v>
      </c>
    </row>
    <row r="1534" spans="1:13">
      <c r="A1534" s="6" t="s">
        <v>1525</v>
      </c>
      <c r="B1534">
        <f>Format!H1534</f>
        <v>486000</v>
      </c>
      <c r="C1534" t="str">
        <f>Format!G1534</f>
        <v>US</v>
      </c>
      <c r="D1534">
        <f ca="1">Format!J1534</f>
        <v>1.5332515728804667E-7</v>
      </c>
      <c r="E1534" s="6" t="s">
        <v>1</v>
      </c>
      <c r="F1534" t="str">
        <f>Format!I1534</f>
        <v>HFC-32</v>
      </c>
      <c r="G1534">
        <v>2013</v>
      </c>
      <c r="H1534">
        <f ca="1">Format!K1534</f>
        <v>4</v>
      </c>
      <c r="I1534">
        <f t="shared" ca="1" si="48"/>
        <v>2</v>
      </c>
      <c r="J1534">
        <v>1</v>
      </c>
      <c r="K1534">
        <f ca="1">Format!L1534</f>
        <v>4</v>
      </c>
      <c r="L1534">
        <v>1</v>
      </c>
      <c r="M1534">
        <f t="shared" ca="1" si="47"/>
        <v>1.5332515728804667E-7</v>
      </c>
    </row>
    <row r="1535" spans="1:13">
      <c r="A1535" s="6" t="s">
        <v>1525</v>
      </c>
      <c r="B1535">
        <f>Format!H1535</f>
        <v>486000</v>
      </c>
      <c r="C1535" t="str">
        <f>Format!G1535</f>
        <v>US</v>
      </c>
      <c r="D1535">
        <f ca="1">Format!J1535</f>
        <v>3.0330597389699162E-7</v>
      </c>
      <c r="E1535" s="6" t="s">
        <v>1</v>
      </c>
      <c r="F1535" t="str">
        <f>Format!I1535</f>
        <v>HFC-143a</v>
      </c>
      <c r="G1535">
        <v>2013</v>
      </c>
      <c r="H1535">
        <f ca="1">Format!K1535</f>
        <v>4</v>
      </c>
      <c r="I1535">
        <f t="shared" ca="1" si="48"/>
        <v>2</v>
      </c>
      <c r="J1535">
        <v>1</v>
      </c>
      <c r="K1535">
        <f ca="1">Format!L1535</f>
        <v>4</v>
      </c>
      <c r="L1535">
        <v>1</v>
      </c>
      <c r="M1535">
        <f t="shared" ca="1" si="47"/>
        <v>3.0330597389699162E-7</v>
      </c>
    </row>
    <row r="1536" spans="1:13">
      <c r="A1536" s="6" t="s">
        <v>1525</v>
      </c>
      <c r="B1536">
        <f>Format!H1536</f>
        <v>486000</v>
      </c>
      <c r="C1536" t="str">
        <f>Format!G1536</f>
        <v>US</v>
      </c>
      <c r="D1536">
        <f ca="1">Format!J1536</f>
        <v>1.371486498677482E-8</v>
      </c>
      <c r="E1536" s="6" t="s">
        <v>1</v>
      </c>
      <c r="F1536" t="str">
        <f>Format!I1536</f>
        <v>HFC-236fa</v>
      </c>
      <c r="G1536">
        <v>2013</v>
      </c>
      <c r="H1536">
        <f ca="1">Format!K1536</f>
        <v>4</v>
      </c>
      <c r="I1536">
        <f t="shared" ca="1" si="48"/>
        <v>2</v>
      </c>
      <c r="J1536">
        <v>1</v>
      </c>
      <c r="K1536">
        <f ca="1">Format!L1536</f>
        <v>4</v>
      </c>
      <c r="L1536">
        <v>1</v>
      </c>
      <c r="M1536">
        <f t="shared" ca="1" si="47"/>
        <v>1.371486498677482E-8</v>
      </c>
    </row>
    <row r="1537" spans="1:13">
      <c r="A1537" s="6" t="s">
        <v>1525</v>
      </c>
      <c r="B1537">
        <f>Format!H1537</f>
        <v>491000</v>
      </c>
      <c r="C1537" t="str">
        <f>Format!G1537</f>
        <v>US</v>
      </c>
      <c r="D1537">
        <f ca="1">Format!J1537</f>
        <v>4.6116336672855647E-2</v>
      </c>
      <c r="E1537" s="6" t="s">
        <v>1</v>
      </c>
      <c r="F1537" t="str">
        <f>Format!I1537</f>
        <v>CO2</v>
      </c>
      <c r="G1537">
        <v>2013</v>
      </c>
      <c r="H1537">
        <f ca="1">Format!K1537</f>
        <v>4</v>
      </c>
      <c r="I1537">
        <f t="shared" ca="1" si="48"/>
        <v>2</v>
      </c>
      <c r="J1537">
        <v>1</v>
      </c>
      <c r="K1537">
        <f ca="1">Format!L1537</f>
        <v>4</v>
      </c>
      <c r="L1537">
        <v>1</v>
      </c>
      <c r="M1537">
        <f t="shared" ca="1" si="47"/>
        <v>4.6116336672855647E-2</v>
      </c>
    </row>
    <row r="1538" spans="1:13">
      <c r="A1538" s="6" t="s">
        <v>1525</v>
      </c>
      <c r="B1538">
        <f>Format!H1538</f>
        <v>491000</v>
      </c>
      <c r="C1538" t="str">
        <f>Format!G1538</f>
        <v>US</v>
      </c>
      <c r="D1538">
        <f ca="1">Format!J1538</f>
        <v>3.1676230618295265E-6</v>
      </c>
      <c r="E1538" s="6" t="s">
        <v>1</v>
      </c>
      <c r="F1538" t="str">
        <f>Format!I1538</f>
        <v>CH4</v>
      </c>
      <c r="G1538">
        <v>2013</v>
      </c>
      <c r="H1538">
        <f ca="1">Format!K1538</f>
        <v>4</v>
      </c>
      <c r="I1538">
        <f t="shared" ca="1" si="48"/>
        <v>2</v>
      </c>
      <c r="J1538">
        <v>1</v>
      </c>
      <c r="K1538">
        <f ca="1">Format!L1538</f>
        <v>4</v>
      </c>
      <c r="L1538">
        <v>1</v>
      </c>
      <c r="M1538">
        <f t="shared" ca="1" si="47"/>
        <v>3.1676230618295265E-6</v>
      </c>
    </row>
    <row r="1539" spans="1:13">
      <c r="A1539" s="6" t="s">
        <v>1525</v>
      </c>
      <c r="B1539">
        <f>Format!H1539</f>
        <v>491000</v>
      </c>
      <c r="C1539" t="str">
        <f>Format!G1539</f>
        <v>US</v>
      </c>
      <c r="D1539">
        <f ca="1">Format!J1539</f>
        <v>8.673047421569945E-8</v>
      </c>
      <c r="E1539" s="6" t="s">
        <v>1</v>
      </c>
      <c r="F1539" t="str">
        <f>Format!I1539</f>
        <v>N2O</v>
      </c>
      <c r="G1539">
        <v>2013</v>
      </c>
      <c r="H1539">
        <f ca="1">Format!K1539</f>
        <v>4</v>
      </c>
      <c r="I1539">
        <f t="shared" ca="1" si="48"/>
        <v>2</v>
      </c>
      <c r="J1539">
        <v>1</v>
      </c>
      <c r="K1539">
        <f ca="1">Format!L1539</f>
        <v>4</v>
      </c>
      <c r="L1539">
        <v>1</v>
      </c>
      <c r="M1539">
        <f t="shared" ca="1" si="47"/>
        <v>8.673047421569945E-8</v>
      </c>
    </row>
    <row r="1540" spans="1:13">
      <c r="A1540" s="6" t="s">
        <v>1525</v>
      </c>
      <c r="B1540">
        <f>Format!H1540</f>
        <v>492000</v>
      </c>
      <c r="C1540" t="str">
        <f>Format!G1540</f>
        <v>US</v>
      </c>
      <c r="D1540">
        <f ca="1">Format!J1540</f>
        <v>0.17749696520375605</v>
      </c>
      <c r="E1540" s="6" t="s">
        <v>1</v>
      </c>
      <c r="F1540" t="str">
        <f>Format!I1540</f>
        <v>CO2</v>
      </c>
      <c r="G1540">
        <v>2013</v>
      </c>
      <c r="H1540">
        <f ca="1">Format!K1540</f>
        <v>4</v>
      </c>
      <c r="I1540">
        <f t="shared" ca="1" si="48"/>
        <v>2</v>
      </c>
      <c r="J1540">
        <v>1</v>
      </c>
      <c r="K1540">
        <f ca="1">Format!L1540</f>
        <v>4</v>
      </c>
      <c r="L1540">
        <v>1</v>
      </c>
      <c r="M1540">
        <f t="shared" ref="M1540:M1603" ca="1" si="49">IFERROR(D1540,"")</f>
        <v>0.17749696520375605</v>
      </c>
    </row>
    <row r="1541" spans="1:13">
      <c r="A1541" s="6" t="s">
        <v>1525</v>
      </c>
      <c r="B1541">
        <f>Format!H1541</f>
        <v>492000</v>
      </c>
      <c r="C1541" t="str">
        <f>Format!G1541</f>
        <v>US</v>
      </c>
      <c r="D1541">
        <f ca="1">Format!J1541</f>
        <v>2.2441526585807107E-8</v>
      </c>
      <c r="E1541" s="6" t="s">
        <v>1</v>
      </c>
      <c r="F1541" t="str">
        <f>Format!I1541</f>
        <v>HFC-134a</v>
      </c>
      <c r="G1541">
        <v>2013</v>
      </c>
      <c r="H1541">
        <f ca="1">Format!K1541</f>
        <v>4</v>
      </c>
      <c r="I1541">
        <f t="shared" ca="1" si="48"/>
        <v>2</v>
      </c>
      <c r="J1541">
        <v>1</v>
      </c>
      <c r="K1541">
        <f ca="1">Format!L1541</f>
        <v>4</v>
      </c>
      <c r="L1541">
        <v>1</v>
      </c>
      <c r="M1541">
        <f t="shared" ca="1" si="49"/>
        <v>2.2441526585807107E-8</v>
      </c>
    </row>
    <row r="1542" spans="1:13">
      <c r="A1542" s="6" t="s">
        <v>1525</v>
      </c>
      <c r="B1542">
        <f>Format!H1542</f>
        <v>492000</v>
      </c>
      <c r="C1542" t="str">
        <f>Format!G1542</f>
        <v>US</v>
      </c>
      <c r="D1542">
        <f ca="1">Format!J1542</f>
        <v>1.9837869637781697E-9</v>
      </c>
      <c r="E1542" s="6" t="s">
        <v>1</v>
      </c>
      <c r="F1542" t="str">
        <f>Format!I1542</f>
        <v>HFC-125</v>
      </c>
      <c r="G1542">
        <v>2013</v>
      </c>
      <c r="H1542">
        <f ca="1">Format!K1542</f>
        <v>4</v>
      </c>
      <c r="I1542">
        <f t="shared" ca="1" si="48"/>
        <v>2</v>
      </c>
      <c r="J1542">
        <v>1</v>
      </c>
      <c r="K1542">
        <f ca="1">Format!L1542</f>
        <v>4</v>
      </c>
      <c r="L1542">
        <v>1</v>
      </c>
      <c r="M1542">
        <f t="shared" ca="1" si="49"/>
        <v>1.9837869637781697E-9</v>
      </c>
    </row>
    <row r="1543" spans="1:13">
      <c r="A1543" s="6" t="s">
        <v>1525</v>
      </c>
      <c r="B1543">
        <f>Format!H1543</f>
        <v>492000</v>
      </c>
      <c r="C1543" t="str">
        <f>Format!G1543</f>
        <v>US</v>
      </c>
      <c r="D1543">
        <f ca="1">Format!J1543</f>
        <v>6.272135838503697E-10</v>
      </c>
      <c r="E1543" s="6" t="s">
        <v>1</v>
      </c>
      <c r="F1543" t="str">
        <f>Format!I1543</f>
        <v>HFC-32</v>
      </c>
      <c r="G1543">
        <v>2013</v>
      </c>
      <c r="H1543">
        <f ca="1">Format!K1543</f>
        <v>4</v>
      </c>
      <c r="I1543">
        <f t="shared" ca="1" si="48"/>
        <v>2</v>
      </c>
      <c r="J1543">
        <v>1</v>
      </c>
      <c r="K1543">
        <f ca="1">Format!L1543</f>
        <v>4</v>
      </c>
      <c r="L1543">
        <v>1</v>
      </c>
      <c r="M1543">
        <f t="shared" ca="1" si="49"/>
        <v>6.272135838503697E-10</v>
      </c>
    </row>
    <row r="1544" spans="1:13">
      <c r="A1544" s="6" t="s">
        <v>1525</v>
      </c>
      <c r="B1544">
        <f>Format!H1544</f>
        <v>492000</v>
      </c>
      <c r="C1544" t="str">
        <f>Format!G1544</f>
        <v>US</v>
      </c>
      <c r="D1544">
        <f ca="1">Format!J1544</f>
        <v>1.2407463344959494E-9</v>
      </c>
      <c r="E1544" s="6" t="s">
        <v>1</v>
      </c>
      <c r="F1544" t="str">
        <f>Format!I1544</f>
        <v>HFC-143a</v>
      </c>
      <c r="G1544">
        <v>2013</v>
      </c>
      <c r="H1544">
        <f ca="1">Format!K1544</f>
        <v>4</v>
      </c>
      <c r="I1544">
        <f t="shared" ca="1" si="48"/>
        <v>2</v>
      </c>
      <c r="J1544">
        <v>1</v>
      </c>
      <c r="K1544">
        <f ca="1">Format!L1544</f>
        <v>4</v>
      </c>
      <c r="L1544">
        <v>1</v>
      </c>
      <c r="M1544">
        <f t="shared" ca="1" si="49"/>
        <v>1.2407463344959494E-9</v>
      </c>
    </row>
    <row r="1545" spans="1:13">
      <c r="A1545" s="6" t="s">
        <v>1525</v>
      </c>
      <c r="B1545">
        <f>Format!H1545</f>
        <v>492000</v>
      </c>
      <c r="C1545" t="str">
        <f>Format!G1545</f>
        <v>US</v>
      </c>
      <c r="D1545">
        <f ca="1">Format!J1545</f>
        <v>5.6103967362762431E-11</v>
      </c>
      <c r="E1545" s="6" t="s">
        <v>1</v>
      </c>
      <c r="F1545" t="str">
        <f>Format!I1545</f>
        <v>HFC-236fa</v>
      </c>
      <c r="G1545">
        <v>2013</v>
      </c>
      <c r="H1545">
        <f ca="1">Format!K1545</f>
        <v>4</v>
      </c>
      <c r="I1545">
        <f t="shared" ca="1" si="48"/>
        <v>2</v>
      </c>
      <c r="J1545">
        <v>1</v>
      </c>
      <c r="K1545">
        <f ca="1">Format!L1545</f>
        <v>4</v>
      </c>
      <c r="L1545">
        <v>1</v>
      </c>
      <c r="M1545">
        <f t="shared" ca="1" si="49"/>
        <v>5.6103967362762431E-11</v>
      </c>
    </row>
    <row r="1546" spans="1:13">
      <c r="A1546" s="6" t="s">
        <v>1525</v>
      </c>
      <c r="B1546">
        <f>Format!H1546</f>
        <v>493000</v>
      </c>
      <c r="C1546" t="str">
        <f>Format!G1546</f>
        <v>US</v>
      </c>
      <c r="D1546">
        <f ca="1">Format!J1546</f>
        <v>2.4661430496197272E-2</v>
      </c>
      <c r="E1546" s="6" t="s">
        <v>1</v>
      </c>
      <c r="F1546" t="str">
        <f>Format!I1546</f>
        <v>CO2</v>
      </c>
      <c r="G1546">
        <v>2013</v>
      </c>
      <c r="H1546">
        <f ca="1">Format!K1546</f>
        <v>4</v>
      </c>
      <c r="I1546">
        <f t="shared" ca="1" si="48"/>
        <v>2</v>
      </c>
      <c r="J1546">
        <v>1</v>
      </c>
      <c r="K1546">
        <f ca="1">Format!L1546</f>
        <v>4</v>
      </c>
      <c r="L1546">
        <v>1</v>
      </c>
      <c r="M1546">
        <f t="shared" ca="1" si="49"/>
        <v>2.4661430496197272E-2</v>
      </c>
    </row>
    <row r="1547" spans="1:13">
      <c r="A1547" s="6" t="s">
        <v>1525</v>
      </c>
      <c r="B1547">
        <f>Format!H1547</f>
        <v>493000</v>
      </c>
      <c r="C1547" t="str">
        <f>Format!G1547</f>
        <v>US</v>
      </c>
      <c r="D1547">
        <f ca="1">Format!J1547</f>
        <v>1.492898952448222E-6</v>
      </c>
      <c r="E1547" s="6" t="s">
        <v>1</v>
      </c>
      <c r="F1547" t="str">
        <f>Format!I1547</f>
        <v>CH4</v>
      </c>
      <c r="G1547">
        <v>2013</v>
      </c>
      <c r="H1547">
        <f ca="1">Format!K1547</f>
        <v>4</v>
      </c>
      <c r="I1547">
        <f t="shared" ca="1" si="48"/>
        <v>2</v>
      </c>
      <c r="J1547">
        <v>1</v>
      </c>
      <c r="K1547">
        <f ca="1">Format!L1547</f>
        <v>4</v>
      </c>
      <c r="L1547">
        <v>1</v>
      </c>
      <c r="M1547">
        <f t="shared" ca="1" si="49"/>
        <v>1.492898952448222E-6</v>
      </c>
    </row>
    <row r="1548" spans="1:13">
      <c r="A1548" s="6" t="s">
        <v>1525</v>
      </c>
      <c r="B1548">
        <f>Format!H1548</f>
        <v>493000</v>
      </c>
      <c r="C1548" t="str">
        <f>Format!G1548</f>
        <v>US</v>
      </c>
      <c r="D1548">
        <f ca="1">Format!J1548</f>
        <v>4.499120456731301E-8</v>
      </c>
      <c r="E1548" s="6" t="s">
        <v>1</v>
      </c>
      <c r="F1548" t="str">
        <f>Format!I1548</f>
        <v>N2O</v>
      </c>
      <c r="G1548">
        <v>2013</v>
      </c>
      <c r="H1548">
        <f ca="1">Format!K1548</f>
        <v>4</v>
      </c>
      <c r="I1548">
        <f t="shared" ca="1" si="48"/>
        <v>2</v>
      </c>
      <c r="J1548">
        <v>1</v>
      </c>
      <c r="K1548">
        <f ca="1">Format!L1548</f>
        <v>4</v>
      </c>
      <c r="L1548">
        <v>1</v>
      </c>
      <c r="M1548">
        <f t="shared" ca="1" si="49"/>
        <v>4.499120456731301E-8</v>
      </c>
    </row>
    <row r="1549" spans="1:13">
      <c r="A1549" s="6" t="s">
        <v>1525</v>
      </c>
      <c r="B1549">
        <f>Format!H1549</f>
        <v>493000</v>
      </c>
      <c r="C1549" t="str">
        <f>Format!G1549</f>
        <v>US</v>
      </c>
      <c r="D1549">
        <f ca="1">Format!J1549</f>
        <v>3.1439324081810907E-9</v>
      </c>
      <c r="E1549" s="6" t="s">
        <v>1</v>
      </c>
      <c r="F1549" t="str">
        <f>Format!I1549</f>
        <v>HFC-134a</v>
      </c>
      <c r="G1549">
        <v>2013</v>
      </c>
      <c r="H1549">
        <f ca="1">Format!K1549</f>
        <v>4</v>
      </c>
      <c r="I1549">
        <f t="shared" ca="1" si="48"/>
        <v>2</v>
      </c>
      <c r="J1549">
        <v>1</v>
      </c>
      <c r="K1549">
        <f ca="1">Format!L1549</f>
        <v>4</v>
      </c>
      <c r="L1549">
        <v>1</v>
      </c>
      <c r="M1549">
        <f t="shared" ca="1" si="49"/>
        <v>3.1439324081810907E-9</v>
      </c>
    </row>
    <row r="1550" spans="1:13">
      <c r="A1550" s="6" t="s">
        <v>1525</v>
      </c>
      <c r="B1550">
        <f>Format!H1550</f>
        <v>493000</v>
      </c>
      <c r="C1550" t="str">
        <f>Format!G1550</f>
        <v>US</v>
      </c>
      <c r="D1550">
        <f ca="1">Format!J1550</f>
        <v>2.7791746263348273E-10</v>
      </c>
      <c r="E1550" s="6" t="s">
        <v>1</v>
      </c>
      <c r="F1550" t="str">
        <f>Format!I1550</f>
        <v>HFC-125</v>
      </c>
      <c r="G1550">
        <v>2013</v>
      </c>
      <c r="H1550">
        <f ca="1">Format!K1550</f>
        <v>4</v>
      </c>
      <c r="I1550">
        <f t="shared" ca="1" si="48"/>
        <v>2</v>
      </c>
      <c r="J1550">
        <v>1</v>
      </c>
      <c r="K1550">
        <f ca="1">Format!L1550</f>
        <v>4</v>
      </c>
      <c r="L1550">
        <v>1</v>
      </c>
      <c r="M1550">
        <f t="shared" ca="1" si="49"/>
        <v>2.7791746263348273E-10</v>
      </c>
    </row>
    <row r="1551" spans="1:13">
      <c r="A1551" s="6" t="s">
        <v>1525</v>
      </c>
      <c r="B1551">
        <f>Format!H1551</f>
        <v>493000</v>
      </c>
      <c r="C1551" t="str">
        <f>Format!G1551</f>
        <v>US</v>
      </c>
      <c r="D1551">
        <f ca="1">Format!J1551</f>
        <v>8.7869116460450718E-11</v>
      </c>
      <c r="E1551" s="6" t="s">
        <v>1</v>
      </c>
      <c r="F1551" t="str">
        <f>Format!I1551</f>
        <v>HFC-32</v>
      </c>
      <c r="G1551">
        <v>2013</v>
      </c>
      <c r="H1551">
        <f ca="1">Format!K1551</f>
        <v>4</v>
      </c>
      <c r="I1551">
        <f t="shared" ca="1" si="48"/>
        <v>2</v>
      </c>
      <c r="J1551">
        <v>1</v>
      </c>
      <c r="K1551">
        <f ca="1">Format!L1551</f>
        <v>4</v>
      </c>
      <c r="L1551">
        <v>1</v>
      </c>
      <c r="M1551">
        <f t="shared" ca="1" si="49"/>
        <v>8.7869116460450718E-11</v>
      </c>
    </row>
    <row r="1552" spans="1:13">
      <c r="A1552" s="6" t="s">
        <v>1525</v>
      </c>
      <c r="B1552">
        <f>Format!H1552</f>
        <v>493000</v>
      </c>
      <c r="C1552" t="str">
        <f>Format!G1552</f>
        <v>US</v>
      </c>
      <c r="D1552">
        <f ca="1">Format!J1552</f>
        <v>1.7382162467595869E-10</v>
      </c>
      <c r="E1552" s="6" t="s">
        <v>1</v>
      </c>
      <c r="F1552" t="str">
        <f>Format!I1552</f>
        <v>HFC-143a</v>
      </c>
      <c r="G1552">
        <v>2013</v>
      </c>
      <c r="H1552">
        <f ca="1">Format!K1552</f>
        <v>4</v>
      </c>
      <c r="I1552">
        <f t="shared" ca="1" si="48"/>
        <v>2</v>
      </c>
      <c r="J1552">
        <v>1</v>
      </c>
      <c r="K1552">
        <f ca="1">Format!L1552</f>
        <v>4</v>
      </c>
      <c r="L1552">
        <v>1</v>
      </c>
      <c r="M1552">
        <f t="shared" ca="1" si="49"/>
        <v>1.7382162467595869E-10</v>
      </c>
    </row>
    <row r="1553" spans="1:13">
      <c r="A1553" s="6" t="s">
        <v>1525</v>
      </c>
      <c r="B1553">
        <f>Format!H1553</f>
        <v>493000</v>
      </c>
      <c r="C1553" t="str">
        <f>Format!G1553</f>
        <v>US</v>
      </c>
      <c r="D1553">
        <f ca="1">Format!J1553</f>
        <v>7.8598521604531601E-12</v>
      </c>
      <c r="E1553" s="6" t="s">
        <v>1</v>
      </c>
      <c r="F1553" t="str">
        <f>Format!I1553</f>
        <v>HFC-236fa</v>
      </c>
      <c r="G1553">
        <v>2013</v>
      </c>
      <c r="H1553">
        <f ca="1">Format!K1553</f>
        <v>4</v>
      </c>
      <c r="I1553">
        <f t="shared" ca="1" si="48"/>
        <v>2</v>
      </c>
      <c r="J1553">
        <v>1</v>
      </c>
      <c r="K1553">
        <f ca="1">Format!L1553</f>
        <v>4</v>
      </c>
      <c r="L1553">
        <v>1</v>
      </c>
      <c r="M1553">
        <f t="shared" ca="1" si="49"/>
        <v>7.8598521604531601E-12</v>
      </c>
    </row>
    <row r="1554" spans="1:13">
      <c r="A1554" s="6" t="s">
        <v>1525</v>
      </c>
      <c r="B1554">
        <f>Format!H1554</f>
        <v>511110</v>
      </c>
      <c r="C1554" t="str">
        <f>Format!G1554</f>
        <v>US</v>
      </c>
      <c r="D1554">
        <f ca="1">Format!J1554</f>
        <v>7.0870471183905543E-3</v>
      </c>
      <c r="E1554" s="6" t="s">
        <v>1</v>
      </c>
      <c r="F1554" t="str">
        <f>Format!I1554</f>
        <v>CO2</v>
      </c>
      <c r="G1554">
        <v>2013</v>
      </c>
      <c r="H1554">
        <f ca="1">Format!K1554</f>
        <v>4</v>
      </c>
      <c r="I1554">
        <f t="shared" ca="1" si="48"/>
        <v>2</v>
      </c>
      <c r="J1554">
        <v>1</v>
      </c>
      <c r="K1554">
        <f ca="1">Format!L1554</f>
        <v>4</v>
      </c>
      <c r="L1554">
        <v>1</v>
      </c>
      <c r="M1554">
        <f t="shared" ca="1" si="49"/>
        <v>7.0870471183905543E-3</v>
      </c>
    </row>
    <row r="1555" spans="1:13">
      <c r="A1555" s="6" t="s">
        <v>1525</v>
      </c>
      <c r="B1555">
        <f>Format!H1555</f>
        <v>511110</v>
      </c>
      <c r="C1555" t="str">
        <f>Format!G1555</f>
        <v>US</v>
      </c>
      <c r="D1555">
        <f ca="1">Format!J1555</f>
        <v>5.4658327917641864E-7</v>
      </c>
      <c r="E1555" s="6" t="s">
        <v>1</v>
      </c>
      <c r="F1555" t="str">
        <f>Format!I1555</f>
        <v>CH4</v>
      </c>
      <c r="G1555">
        <v>2013</v>
      </c>
      <c r="H1555">
        <f ca="1">Format!K1555</f>
        <v>4</v>
      </c>
      <c r="I1555">
        <f t="shared" ca="1" si="48"/>
        <v>2</v>
      </c>
      <c r="J1555">
        <v>1</v>
      </c>
      <c r="K1555">
        <f ca="1">Format!L1555</f>
        <v>4</v>
      </c>
      <c r="L1555">
        <v>1</v>
      </c>
      <c r="M1555">
        <f t="shared" ca="1" si="49"/>
        <v>5.4658327917641864E-7</v>
      </c>
    </row>
    <row r="1556" spans="1:13">
      <c r="A1556" s="6" t="s">
        <v>1525</v>
      </c>
      <c r="B1556">
        <f>Format!H1556</f>
        <v>511110</v>
      </c>
      <c r="C1556" t="str">
        <f>Format!G1556</f>
        <v>US</v>
      </c>
      <c r="D1556">
        <f ca="1">Format!J1556</f>
        <v>5.8225606839918779E-8</v>
      </c>
      <c r="E1556" s="6" t="s">
        <v>1</v>
      </c>
      <c r="F1556" t="str">
        <f>Format!I1556</f>
        <v>HFC-134a</v>
      </c>
      <c r="G1556">
        <v>2013</v>
      </c>
      <c r="H1556">
        <f ca="1">Format!K1556</f>
        <v>4</v>
      </c>
      <c r="I1556">
        <f t="shared" ca="1" si="48"/>
        <v>2</v>
      </c>
      <c r="J1556">
        <v>1</v>
      </c>
      <c r="K1556">
        <f ca="1">Format!L1556</f>
        <v>4</v>
      </c>
      <c r="L1556">
        <v>1</v>
      </c>
      <c r="M1556">
        <f t="shared" ca="1" si="49"/>
        <v>5.8225606839918779E-8</v>
      </c>
    </row>
    <row r="1557" spans="1:13">
      <c r="A1557" s="6" t="s">
        <v>1525</v>
      </c>
      <c r="B1557">
        <f>Format!H1557</f>
        <v>511110</v>
      </c>
      <c r="C1557" t="str">
        <f>Format!G1557</f>
        <v>US</v>
      </c>
      <c r="D1557">
        <f ca="1">Format!J1557</f>
        <v>5.1470295198257648E-9</v>
      </c>
      <c r="E1557" s="6" t="s">
        <v>1</v>
      </c>
      <c r="F1557" t="str">
        <f>Format!I1557</f>
        <v>HFC-125</v>
      </c>
      <c r="G1557">
        <v>2013</v>
      </c>
      <c r="H1557">
        <f ca="1">Format!K1557</f>
        <v>4</v>
      </c>
      <c r="I1557">
        <f t="shared" ca="1" si="48"/>
        <v>2</v>
      </c>
      <c r="J1557">
        <v>1</v>
      </c>
      <c r="K1557">
        <f ca="1">Format!L1557</f>
        <v>4</v>
      </c>
      <c r="L1557">
        <v>1</v>
      </c>
      <c r="M1557">
        <f t="shared" ca="1" si="49"/>
        <v>5.1470295198257648E-9</v>
      </c>
    </row>
    <row r="1558" spans="1:13">
      <c r="A1558" s="6" t="s">
        <v>1525</v>
      </c>
      <c r="B1558">
        <f>Format!H1558</f>
        <v>511110</v>
      </c>
      <c r="C1558" t="str">
        <f>Format!G1558</f>
        <v>US</v>
      </c>
      <c r="D1558">
        <f ca="1">Format!J1558</f>
        <v>1.6273354398726444E-9</v>
      </c>
      <c r="E1558" s="6" t="s">
        <v>1</v>
      </c>
      <c r="F1558" t="str">
        <f>Format!I1558</f>
        <v>HFC-32</v>
      </c>
      <c r="G1558">
        <v>2013</v>
      </c>
      <c r="H1558">
        <f ca="1">Format!K1558</f>
        <v>4</v>
      </c>
      <c r="I1558">
        <f t="shared" ca="1" si="48"/>
        <v>2</v>
      </c>
      <c r="J1558">
        <v>1</v>
      </c>
      <c r="K1558">
        <f ca="1">Format!L1558</f>
        <v>4</v>
      </c>
      <c r="L1558">
        <v>1</v>
      </c>
      <c r="M1558">
        <f t="shared" ca="1" si="49"/>
        <v>1.6273354398726444E-9</v>
      </c>
    </row>
    <row r="1559" spans="1:13">
      <c r="A1559" s="6" t="s">
        <v>1525</v>
      </c>
      <c r="B1559">
        <f>Format!H1559</f>
        <v>511110</v>
      </c>
      <c r="C1559" t="str">
        <f>Format!G1559</f>
        <v>US</v>
      </c>
      <c r="D1559">
        <f ca="1">Format!J1559</f>
        <v>1.3622130478813353E-8</v>
      </c>
      <c r="E1559" s="6" t="s">
        <v>1</v>
      </c>
      <c r="F1559" t="str">
        <f>Format!I1559</f>
        <v>N2O</v>
      </c>
      <c r="G1559">
        <v>2013</v>
      </c>
      <c r="H1559">
        <f ca="1">Format!K1559</f>
        <v>4</v>
      </c>
      <c r="I1559">
        <f t="shared" ca="1" si="48"/>
        <v>2</v>
      </c>
      <c r="J1559">
        <v>1</v>
      </c>
      <c r="K1559">
        <f ca="1">Format!L1559</f>
        <v>4</v>
      </c>
      <c r="L1559">
        <v>1</v>
      </c>
      <c r="M1559">
        <f t="shared" ca="1" si="49"/>
        <v>1.3622130478813353E-8</v>
      </c>
    </row>
    <row r="1560" spans="1:13">
      <c r="A1560" s="6" t="s">
        <v>1525</v>
      </c>
      <c r="B1560">
        <f>Format!H1560</f>
        <v>511110</v>
      </c>
      <c r="C1560" t="str">
        <f>Format!G1560</f>
        <v>US</v>
      </c>
      <c r="D1560">
        <f ca="1">Format!J1560</f>
        <v>3.2191753080702146E-9</v>
      </c>
      <c r="E1560" s="6" t="s">
        <v>1</v>
      </c>
      <c r="F1560" t="str">
        <f>Format!I1560</f>
        <v>HFC-143a</v>
      </c>
      <c r="G1560">
        <v>2013</v>
      </c>
      <c r="H1560">
        <f ca="1">Format!K1560</f>
        <v>4</v>
      </c>
      <c r="I1560">
        <f t="shared" ca="1" si="48"/>
        <v>2</v>
      </c>
      <c r="J1560">
        <v>1</v>
      </c>
      <c r="K1560">
        <f ca="1">Format!L1560</f>
        <v>4</v>
      </c>
      <c r="L1560">
        <v>1</v>
      </c>
      <c r="M1560">
        <f t="shared" ca="1" si="49"/>
        <v>3.2191753080702146E-9</v>
      </c>
    </row>
    <row r="1561" spans="1:13">
      <c r="A1561" s="6" t="s">
        <v>1525</v>
      </c>
      <c r="B1561">
        <f>Format!H1561</f>
        <v>511110</v>
      </c>
      <c r="C1561" t="str">
        <f>Format!G1561</f>
        <v>US</v>
      </c>
      <c r="D1561">
        <f ca="1">Format!J1561</f>
        <v>1.4556440861246135E-10</v>
      </c>
      <c r="E1561" s="6" t="s">
        <v>1</v>
      </c>
      <c r="F1561" t="str">
        <f>Format!I1561</f>
        <v>HFC-236fa</v>
      </c>
      <c r="G1561">
        <v>2013</v>
      </c>
      <c r="H1561">
        <f ca="1">Format!K1561</f>
        <v>4</v>
      </c>
      <c r="I1561">
        <f t="shared" ca="1" si="48"/>
        <v>2</v>
      </c>
      <c r="J1561">
        <v>1</v>
      </c>
      <c r="K1561">
        <f ca="1">Format!L1561</f>
        <v>4</v>
      </c>
      <c r="L1561">
        <v>1</v>
      </c>
      <c r="M1561">
        <f t="shared" ca="1" si="49"/>
        <v>1.4556440861246135E-10</v>
      </c>
    </row>
    <row r="1562" spans="1:13">
      <c r="A1562" s="6" t="s">
        <v>1525</v>
      </c>
      <c r="B1562">
        <f>Format!H1562</f>
        <v>511120</v>
      </c>
      <c r="C1562" t="str">
        <f>Format!G1562</f>
        <v>US</v>
      </c>
      <c r="D1562">
        <f ca="1">Format!J1562</f>
        <v>1.9883984868100842E-3</v>
      </c>
      <c r="E1562" s="6" t="s">
        <v>1</v>
      </c>
      <c r="F1562" t="str">
        <f>Format!I1562</f>
        <v>CO2</v>
      </c>
      <c r="G1562">
        <v>2013</v>
      </c>
      <c r="H1562">
        <f ca="1">Format!K1562</f>
        <v>4</v>
      </c>
      <c r="I1562">
        <f t="shared" ca="1" si="48"/>
        <v>2</v>
      </c>
      <c r="J1562">
        <v>1</v>
      </c>
      <c r="K1562">
        <f ca="1">Format!L1562</f>
        <v>4</v>
      </c>
      <c r="L1562">
        <v>1</v>
      </c>
      <c r="M1562">
        <f t="shared" ca="1" si="49"/>
        <v>1.9883984868100842E-3</v>
      </c>
    </row>
    <row r="1563" spans="1:13">
      <c r="A1563" s="6" t="s">
        <v>1525</v>
      </c>
      <c r="B1563">
        <f>Format!H1563</f>
        <v>511120</v>
      </c>
      <c r="C1563" t="str">
        <f>Format!G1563</f>
        <v>US</v>
      </c>
      <c r="D1563">
        <f ca="1">Format!J1563</f>
        <v>9.2409579631194103E-8</v>
      </c>
      <c r="E1563" s="6" t="s">
        <v>1</v>
      </c>
      <c r="F1563" t="str">
        <f>Format!I1563</f>
        <v>CH4</v>
      </c>
      <c r="G1563">
        <v>2013</v>
      </c>
      <c r="H1563">
        <f ca="1">Format!K1563</f>
        <v>4</v>
      </c>
      <c r="I1563">
        <f t="shared" ca="1" si="48"/>
        <v>2</v>
      </c>
      <c r="J1563">
        <v>1</v>
      </c>
      <c r="K1563">
        <f ca="1">Format!L1563</f>
        <v>4</v>
      </c>
      <c r="L1563">
        <v>1</v>
      </c>
      <c r="M1563">
        <f t="shared" ca="1" si="49"/>
        <v>9.2409579631194103E-8</v>
      </c>
    </row>
    <row r="1564" spans="1:13">
      <c r="A1564" s="6" t="s">
        <v>1525</v>
      </c>
      <c r="B1564">
        <f>Format!H1564</f>
        <v>511120</v>
      </c>
      <c r="C1564" t="str">
        <f>Format!G1564</f>
        <v>US</v>
      </c>
      <c r="D1564">
        <f ca="1">Format!J1564</f>
        <v>1.4998135963344964E-8</v>
      </c>
      <c r="E1564" s="6" t="s">
        <v>1</v>
      </c>
      <c r="F1564" t="str">
        <f>Format!I1564</f>
        <v>HFC-134a</v>
      </c>
      <c r="G1564">
        <v>2013</v>
      </c>
      <c r="H1564">
        <f ca="1">Format!K1564</f>
        <v>4</v>
      </c>
      <c r="I1564">
        <f t="shared" ca="1" si="48"/>
        <v>2</v>
      </c>
      <c r="J1564">
        <v>1</v>
      </c>
      <c r="K1564">
        <f ca="1">Format!L1564</f>
        <v>4</v>
      </c>
      <c r="L1564">
        <v>1</v>
      </c>
      <c r="M1564">
        <f t="shared" ca="1" si="49"/>
        <v>1.4998135963344964E-8</v>
      </c>
    </row>
    <row r="1565" spans="1:13">
      <c r="A1565" s="6" t="s">
        <v>1525</v>
      </c>
      <c r="B1565">
        <f>Format!H1565</f>
        <v>511120</v>
      </c>
      <c r="C1565" t="str">
        <f>Format!G1565</f>
        <v>US</v>
      </c>
      <c r="D1565">
        <f ca="1">Format!J1565</f>
        <v>1.325805822134814E-9</v>
      </c>
      <c r="E1565" s="6" t="s">
        <v>1</v>
      </c>
      <c r="F1565" t="str">
        <f>Format!I1565</f>
        <v>HFC-125</v>
      </c>
      <c r="G1565">
        <v>2013</v>
      </c>
      <c r="H1565">
        <f ca="1">Format!K1565</f>
        <v>4</v>
      </c>
      <c r="I1565">
        <f t="shared" ca="1" si="48"/>
        <v>2</v>
      </c>
      <c r="J1565">
        <v>1</v>
      </c>
      <c r="K1565">
        <f ca="1">Format!L1565</f>
        <v>4</v>
      </c>
      <c r="L1565">
        <v>1</v>
      </c>
      <c r="M1565">
        <f t="shared" ca="1" si="49"/>
        <v>1.325805822134814E-9</v>
      </c>
    </row>
    <row r="1566" spans="1:13">
      <c r="A1566" s="6" t="s">
        <v>1525</v>
      </c>
      <c r="B1566">
        <f>Format!H1566</f>
        <v>511120</v>
      </c>
      <c r="C1566" t="str">
        <f>Format!G1566</f>
        <v>US</v>
      </c>
      <c r="D1566">
        <f ca="1">Format!J1566</f>
        <v>4.1917979922961592E-10</v>
      </c>
      <c r="E1566" s="6" t="s">
        <v>1</v>
      </c>
      <c r="F1566" t="str">
        <f>Format!I1566</f>
        <v>HFC-32</v>
      </c>
      <c r="G1566">
        <v>2013</v>
      </c>
      <c r="H1566">
        <f ca="1">Format!K1566</f>
        <v>4</v>
      </c>
      <c r="I1566">
        <f t="shared" ca="1" si="48"/>
        <v>2</v>
      </c>
      <c r="J1566">
        <v>1</v>
      </c>
      <c r="K1566">
        <f ca="1">Format!L1566</f>
        <v>4</v>
      </c>
      <c r="L1566">
        <v>1</v>
      </c>
      <c r="M1566">
        <f t="shared" ca="1" si="49"/>
        <v>4.1917979922961592E-10</v>
      </c>
    </row>
    <row r="1567" spans="1:13">
      <c r="A1567" s="6" t="s">
        <v>1525</v>
      </c>
      <c r="B1567">
        <f>Format!H1567</f>
        <v>511120</v>
      </c>
      <c r="C1567" t="str">
        <f>Format!G1567</f>
        <v>US</v>
      </c>
      <c r="D1567">
        <f ca="1">Format!J1567</f>
        <v>3.4795419907308006E-9</v>
      </c>
      <c r="E1567" s="6" t="s">
        <v>1</v>
      </c>
      <c r="F1567" t="str">
        <f>Format!I1567</f>
        <v>N2O</v>
      </c>
      <c r="G1567">
        <v>2013</v>
      </c>
      <c r="H1567">
        <f ca="1">Format!K1567</f>
        <v>4</v>
      </c>
      <c r="I1567">
        <f t="shared" ca="1" si="48"/>
        <v>2</v>
      </c>
      <c r="J1567">
        <v>1</v>
      </c>
      <c r="K1567">
        <f ca="1">Format!L1567</f>
        <v>4</v>
      </c>
      <c r="L1567">
        <v>1</v>
      </c>
      <c r="M1567">
        <f t="shared" ca="1" si="49"/>
        <v>3.4795419907308006E-9</v>
      </c>
    </row>
    <row r="1568" spans="1:13">
      <c r="A1568" s="6" t="s">
        <v>1525</v>
      </c>
      <c r="B1568">
        <f>Format!H1568</f>
        <v>511120</v>
      </c>
      <c r="C1568" t="str">
        <f>Format!G1568</f>
        <v>US</v>
      </c>
      <c r="D1568">
        <f ca="1">Format!J1568</f>
        <v>8.2921641491898863E-10</v>
      </c>
      <c r="E1568" s="6" t="s">
        <v>1</v>
      </c>
      <c r="F1568" t="str">
        <f>Format!I1568</f>
        <v>HFC-143a</v>
      </c>
      <c r="G1568">
        <v>2013</v>
      </c>
      <c r="H1568">
        <f ca="1">Format!K1568</f>
        <v>4</v>
      </c>
      <c r="I1568">
        <f t="shared" ca="1" si="48"/>
        <v>2</v>
      </c>
      <c r="J1568">
        <v>1</v>
      </c>
      <c r="K1568">
        <f ca="1">Format!L1568</f>
        <v>4</v>
      </c>
      <c r="L1568">
        <v>1</v>
      </c>
      <c r="M1568">
        <f t="shared" ca="1" si="49"/>
        <v>8.2921641491898863E-10</v>
      </c>
    </row>
    <row r="1569" spans="1:13">
      <c r="A1569" s="6" t="s">
        <v>1525</v>
      </c>
      <c r="B1569">
        <f>Format!H1569</f>
        <v>511120</v>
      </c>
      <c r="C1569" t="str">
        <f>Format!G1569</f>
        <v>US</v>
      </c>
      <c r="D1569">
        <f ca="1">Format!J1569</f>
        <v>3.7495440756777582E-11</v>
      </c>
      <c r="E1569" s="6" t="s">
        <v>1</v>
      </c>
      <c r="F1569" t="str">
        <f>Format!I1569</f>
        <v>HFC-236fa</v>
      </c>
      <c r="G1569">
        <v>2013</v>
      </c>
      <c r="H1569">
        <f ca="1">Format!K1569</f>
        <v>4</v>
      </c>
      <c r="I1569">
        <f t="shared" ca="1" si="48"/>
        <v>2</v>
      </c>
      <c r="J1569">
        <v>1</v>
      </c>
      <c r="K1569">
        <f ca="1">Format!L1569</f>
        <v>4</v>
      </c>
      <c r="L1569">
        <v>1</v>
      </c>
      <c r="M1569">
        <f t="shared" ca="1" si="49"/>
        <v>3.7495440756777582E-11</v>
      </c>
    </row>
    <row r="1570" spans="1:13">
      <c r="A1570" s="6" t="s">
        <v>1525</v>
      </c>
      <c r="B1570">
        <f>Format!H1570</f>
        <v>511130</v>
      </c>
      <c r="C1570" t="str">
        <f>Format!G1570</f>
        <v>US</v>
      </c>
      <c r="D1570">
        <f ca="1">Format!J1570</f>
        <v>9.6357206063015042E-4</v>
      </c>
      <c r="E1570" s="6" t="s">
        <v>1</v>
      </c>
      <c r="F1570" t="str">
        <f>Format!I1570</f>
        <v>CO2</v>
      </c>
      <c r="G1570">
        <v>2013</v>
      </c>
      <c r="H1570">
        <f ca="1">Format!K1570</f>
        <v>4</v>
      </c>
      <c r="I1570">
        <f t="shared" ca="1" si="48"/>
        <v>2</v>
      </c>
      <c r="J1570">
        <v>1</v>
      </c>
      <c r="K1570">
        <f ca="1">Format!L1570</f>
        <v>4</v>
      </c>
      <c r="L1570">
        <v>1</v>
      </c>
      <c r="M1570">
        <f t="shared" ca="1" si="49"/>
        <v>9.6357206063015042E-4</v>
      </c>
    </row>
    <row r="1571" spans="1:13">
      <c r="A1571" s="6" t="s">
        <v>1525</v>
      </c>
      <c r="B1571">
        <f>Format!H1571</f>
        <v>511130</v>
      </c>
      <c r="C1571" t="str">
        <f>Format!G1571</f>
        <v>US</v>
      </c>
      <c r="D1571">
        <f ca="1">Format!J1571</f>
        <v>6.7285272041777403E-8</v>
      </c>
      <c r="E1571" s="6" t="s">
        <v>1</v>
      </c>
      <c r="F1571" t="str">
        <f>Format!I1571</f>
        <v>CH4</v>
      </c>
      <c r="G1571">
        <v>2013</v>
      </c>
      <c r="H1571">
        <f ca="1">Format!K1571</f>
        <v>4</v>
      </c>
      <c r="I1571">
        <f t="shared" ca="1" si="48"/>
        <v>2</v>
      </c>
      <c r="J1571">
        <v>1</v>
      </c>
      <c r="K1571">
        <f ca="1">Format!L1571</f>
        <v>4</v>
      </c>
      <c r="L1571">
        <v>1</v>
      </c>
      <c r="M1571">
        <f t="shared" ca="1" si="49"/>
        <v>6.7285272041777403E-8</v>
      </c>
    </row>
    <row r="1572" spans="1:13">
      <c r="A1572" s="6" t="s">
        <v>1525</v>
      </c>
      <c r="B1572">
        <f>Format!H1572</f>
        <v>511130</v>
      </c>
      <c r="C1572" t="str">
        <f>Format!G1572</f>
        <v>US</v>
      </c>
      <c r="D1572">
        <f ca="1">Format!J1572</f>
        <v>1.6984755527056141E-8</v>
      </c>
      <c r="E1572" s="6" t="s">
        <v>1</v>
      </c>
      <c r="F1572" t="str">
        <f>Format!I1572</f>
        <v>HFC-134a</v>
      </c>
      <c r="G1572">
        <v>2013</v>
      </c>
      <c r="H1572">
        <f ca="1">Format!K1572</f>
        <v>4</v>
      </c>
      <c r="I1572">
        <f t="shared" ca="1" si="48"/>
        <v>2</v>
      </c>
      <c r="J1572">
        <v>1</v>
      </c>
      <c r="K1572">
        <f ca="1">Format!L1572</f>
        <v>4</v>
      </c>
      <c r="L1572">
        <v>1</v>
      </c>
      <c r="M1572">
        <f t="shared" ca="1" si="49"/>
        <v>1.6984755527056141E-8</v>
      </c>
    </row>
    <row r="1573" spans="1:13">
      <c r="A1573" s="6" t="s">
        <v>1525</v>
      </c>
      <c r="B1573">
        <f>Format!H1573</f>
        <v>511130</v>
      </c>
      <c r="C1573" t="str">
        <f>Format!G1573</f>
        <v>US</v>
      </c>
      <c r="D1573">
        <f ca="1">Format!J1573</f>
        <v>1.501419097702679E-9</v>
      </c>
      <c r="E1573" s="6" t="s">
        <v>1</v>
      </c>
      <c r="F1573" t="str">
        <f>Format!I1573</f>
        <v>HFC-125</v>
      </c>
      <c r="G1573">
        <v>2013</v>
      </c>
      <c r="H1573">
        <f ca="1">Format!K1573</f>
        <v>4</v>
      </c>
      <c r="I1573">
        <f t="shared" ca="1" si="48"/>
        <v>2</v>
      </c>
      <c r="J1573">
        <v>1</v>
      </c>
      <c r="K1573">
        <f ca="1">Format!L1573</f>
        <v>4</v>
      </c>
      <c r="L1573">
        <v>1</v>
      </c>
      <c r="M1573">
        <f t="shared" ca="1" si="49"/>
        <v>1.501419097702679E-9</v>
      </c>
    </row>
    <row r="1574" spans="1:13">
      <c r="A1574" s="6" t="s">
        <v>1525</v>
      </c>
      <c r="B1574">
        <f>Format!H1574</f>
        <v>511130</v>
      </c>
      <c r="C1574" t="str">
        <f>Format!G1574</f>
        <v>US</v>
      </c>
      <c r="D1574">
        <f ca="1">Format!J1574</f>
        <v>4.7470341842451454E-10</v>
      </c>
      <c r="E1574" s="6" t="s">
        <v>1</v>
      </c>
      <c r="F1574" t="str">
        <f>Format!I1574</f>
        <v>HFC-32</v>
      </c>
      <c r="G1574">
        <v>2013</v>
      </c>
      <c r="H1574">
        <f ca="1">Format!K1574</f>
        <v>4</v>
      </c>
      <c r="I1574">
        <f t="shared" ca="1" si="48"/>
        <v>2</v>
      </c>
      <c r="J1574">
        <v>1</v>
      </c>
      <c r="K1574">
        <f ca="1">Format!L1574</f>
        <v>4</v>
      </c>
      <c r="L1574">
        <v>1</v>
      </c>
      <c r="M1574">
        <f t="shared" ca="1" si="49"/>
        <v>4.7470341842451454E-10</v>
      </c>
    </row>
    <row r="1575" spans="1:13">
      <c r="A1575" s="6" t="s">
        <v>1525</v>
      </c>
      <c r="B1575">
        <f>Format!H1575</f>
        <v>511130</v>
      </c>
      <c r="C1575" t="str">
        <f>Format!G1575</f>
        <v>US</v>
      </c>
      <c r="D1575">
        <f ca="1">Format!J1575</f>
        <v>9.3905256765520585E-10</v>
      </c>
      <c r="E1575" s="6" t="s">
        <v>1</v>
      </c>
      <c r="F1575" t="str">
        <f>Format!I1575</f>
        <v>HFC-143a</v>
      </c>
      <c r="G1575">
        <v>2013</v>
      </c>
      <c r="H1575">
        <f ca="1">Format!K1575</f>
        <v>4</v>
      </c>
      <c r="I1575">
        <f t="shared" ca="1" si="48"/>
        <v>2</v>
      </c>
      <c r="J1575">
        <v>1</v>
      </c>
      <c r="K1575">
        <f ca="1">Format!L1575</f>
        <v>4</v>
      </c>
      <c r="L1575">
        <v>1</v>
      </c>
      <c r="M1575">
        <f t="shared" ca="1" si="49"/>
        <v>9.3905256765520585E-10</v>
      </c>
    </row>
    <row r="1576" spans="1:13">
      <c r="A1576" s="6" t="s">
        <v>1525</v>
      </c>
      <c r="B1576">
        <f>Format!H1576</f>
        <v>511130</v>
      </c>
      <c r="C1576" t="str">
        <f>Format!G1576</f>
        <v>US</v>
      </c>
      <c r="D1576">
        <f ca="1">Format!J1576</f>
        <v>1.8186532933986332E-9</v>
      </c>
      <c r="E1576" s="6" t="s">
        <v>1</v>
      </c>
      <c r="F1576" t="str">
        <f>Format!I1576</f>
        <v>N2O</v>
      </c>
      <c r="G1576">
        <v>2013</v>
      </c>
      <c r="H1576">
        <f ca="1">Format!K1576</f>
        <v>4</v>
      </c>
      <c r="I1576">
        <f t="shared" ref="I1576:I1639" ca="1" si="50">IF(H1576=2,1,2)</f>
        <v>2</v>
      </c>
      <c r="J1576">
        <v>1</v>
      </c>
      <c r="K1576">
        <f ca="1">Format!L1576</f>
        <v>4</v>
      </c>
      <c r="L1576">
        <v>1</v>
      </c>
      <c r="M1576">
        <f t="shared" ca="1" si="49"/>
        <v>1.8186532933986332E-9</v>
      </c>
    </row>
    <row r="1577" spans="1:13">
      <c r="A1577" s="6" t="s">
        <v>1525</v>
      </c>
      <c r="B1577">
        <f>Format!H1577</f>
        <v>511130</v>
      </c>
      <c r="C1577" t="str">
        <f>Format!G1577</f>
        <v>US</v>
      </c>
      <c r="D1577">
        <f ca="1">Format!J1577</f>
        <v>4.246200302421117E-11</v>
      </c>
      <c r="E1577" s="6" t="s">
        <v>1</v>
      </c>
      <c r="F1577" t="str">
        <f>Format!I1577</f>
        <v>HFC-236fa</v>
      </c>
      <c r="G1577">
        <v>2013</v>
      </c>
      <c r="H1577">
        <f ca="1">Format!K1577</f>
        <v>4</v>
      </c>
      <c r="I1577">
        <f t="shared" ca="1" si="50"/>
        <v>2</v>
      </c>
      <c r="J1577">
        <v>1</v>
      </c>
      <c r="K1577">
        <f ca="1">Format!L1577</f>
        <v>4</v>
      </c>
      <c r="L1577">
        <v>1</v>
      </c>
      <c r="M1577">
        <f t="shared" ca="1" si="49"/>
        <v>4.246200302421117E-11</v>
      </c>
    </row>
    <row r="1578" spans="1:13">
      <c r="A1578" s="6" t="s">
        <v>1525</v>
      </c>
      <c r="B1578">
        <f>Format!H1578</f>
        <v>511200</v>
      </c>
      <c r="C1578" t="str">
        <f>Format!G1578</f>
        <v>US</v>
      </c>
      <c r="D1578">
        <f ca="1">Format!J1578</f>
        <v>9.3791565819144372E-4</v>
      </c>
      <c r="E1578" s="6" t="s">
        <v>1</v>
      </c>
      <c r="F1578" t="str">
        <f>Format!I1578</f>
        <v>CO2</v>
      </c>
      <c r="G1578">
        <v>2013</v>
      </c>
      <c r="H1578">
        <f ca="1">Format!K1578</f>
        <v>4</v>
      </c>
      <c r="I1578">
        <f t="shared" ca="1" si="50"/>
        <v>2</v>
      </c>
      <c r="J1578">
        <v>1</v>
      </c>
      <c r="K1578">
        <f ca="1">Format!L1578</f>
        <v>4</v>
      </c>
      <c r="L1578">
        <v>1</v>
      </c>
      <c r="M1578">
        <f t="shared" ca="1" si="49"/>
        <v>9.3791565819144372E-4</v>
      </c>
    </row>
    <row r="1579" spans="1:13">
      <c r="A1579" s="6" t="s">
        <v>1525</v>
      </c>
      <c r="B1579">
        <f>Format!H1579</f>
        <v>511200</v>
      </c>
      <c r="C1579" t="str">
        <f>Format!G1579</f>
        <v>US</v>
      </c>
      <c r="D1579">
        <f ca="1">Format!J1579</f>
        <v>2.5153808729947616E-8</v>
      </c>
      <c r="E1579" s="6" t="s">
        <v>1</v>
      </c>
      <c r="F1579" t="str">
        <f>Format!I1579</f>
        <v>HFC-134a</v>
      </c>
      <c r="G1579">
        <v>2013</v>
      </c>
      <c r="H1579">
        <f ca="1">Format!K1579</f>
        <v>4</v>
      </c>
      <c r="I1579">
        <f t="shared" ca="1" si="50"/>
        <v>2</v>
      </c>
      <c r="J1579">
        <v>1</v>
      </c>
      <c r="K1579">
        <f ca="1">Format!L1579</f>
        <v>4</v>
      </c>
      <c r="L1579">
        <v>1</v>
      </c>
      <c r="M1579">
        <f t="shared" ca="1" si="49"/>
        <v>2.5153808729947616E-8</v>
      </c>
    </row>
    <row r="1580" spans="1:13">
      <c r="A1580" s="6" t="s">
        <v>1525</v>
      </c>
      <c r="B1580">
        <f>Format!H1580</f>
        <v>511200</v>
      </c>
      <c r="C1580" t="str">
        <f>Format!G1580</f>
        <v>US</v>
      </c>
      <c r="D1580">
        <f ca="1">Format!J1580</f>
        <v>4.3858752801902221E-8</v>
      </c>
      <c r="E1580" s="6" t="s">
        <v>1</v>
      </c>
      <c r="F1580" t="str">
        <f>Format!I1580</f>
        <v>CH4</v>
      </c>
      <c r="G1580">
        <v>2013</v>
      </c>
      <c r="H1580">
        <f ca="1">Format!K1580</f>
        <v>4</v>
      </c>
      <c r="I1580">
        <f t="shared" ca="1" si="50"/>
        <v>2</v>
      </c>
      <c r="J1580">
        <v>1</v>
      </c>
      <c r="K1580">
        <f ca="1">Format!L1580</f>
        <v>4</v>
      </c>
      <c r="L1580">
        <v>1</v>
      </c>
      <c r="M1580">
        <f t="shared" ca="1" si="49"/>
        <v>4.3858752801902221E-8</v>
      </c>
    </row>
    <row r="1581" spans="1:13">
      <c r="A1581" s="6" t="s">
        <v>1525</v>
      </c>
      <c r="B1581">
        <f>Format!H1581</f>
        <v>511200</v>
      </c>
      <c r="C1581" t="str">
        <f>Format!G1581</f>
        <v>US</v>
      </c>
      <c r="D1581">
        <f ca="1">Format!J1581</f>
        <v>2.2235473891245058E-9</v>
      </c>
      <c r="E1581" s="6" t="s">
        <v>1</v>
      </c>
      <c r="F1581" t="str">
        <f>Format!I1581</f>
        <v>HFC-125</v>
      </c>
      <c r="G1581">
        <v>2013</v>
      </c>
      <c r="H1581">
        <f ca="1">Format!K1581</f>
        <v>4</v>
      </c>
      <c r="I1581">
        <f t="shared" ca="1" si="50"/>
        <v>2</v>
      </c>
      <c r="J1581">
        <v>1</v>
      </c>
      <c r="K1581">
        <f ca="1">Format!L1581</f>
        <v>4</v>
      </c>
      <c r="L1581">
        <v>1</v>
      </c>
      <c r="M1581">
        <f t="shared" ca="1" si="49"/>
        <v>2.2235473891245058E-9</v>
      </c>
    </row>
    <row r="1582" spans="1:13">
      <c r="A1582" s="6" t="s">
        <v>1525</v>
      </c>
      <c r="B1582">
        <f>Format!H1582</f>
        <v>511200</v>
      </c>
      <c r="C1582" t="str">
        <f>Format!G1582</f>
        <v>US</v>
      </c>
      <c r="D1582">
        <f ca="1">Format!J1582</f>
        <v>7.0301859638082828E-10</v>
      </c>
      <c r="E1582" s="6" t="s">
        <v>1</v>
      </c>
      <c r="F1582" t="str">
        <f>Format!I1582</f>
        <v>HFC-32</v>
      </c>
      <c r="G1582">
        <v>2013</v>
      </c>
      <c r="H1582">
        <f ca="1">Format!K1582</f>
        <v>4</v>
      </c>
      <c r="I1582">
        <f t="shared" ca="1" si="50"/>
        <v>2</v>
      </c>
      <c r="J1582">
        <v>1</v>
      </c>
      <c r="K1582">
        <f ca="1">Format!L1582</f>
        <v>4</v>
      </c>
      <c r="L1582">
        <v>1</v>
      </c>
      <c r="M1582">
        <f t="shared" ca="1" si="49"/>
        <v>7.0301859638082828E-10</v>
      </c>
    </row>
    <row r="1583" spans="1:13">
      <c r="A1583" s="6" t="s">
        <v>1525</v>
      </c>
      <c r="B1583">
        <f>Format!H1583</f>
        <v>511200</v>
      </c>
      <c r="C1583" t="str">
        <f>Format!G1583</f>
        <v>US</v>
      </c>
      <c r="D1583">
        <f ca="1">Format!J1583</f>
        <v>1.3907028945184507E-9</v>
      </c>
      <c r="E1583" s="6" t="s">
        <v>1</v>
      </c>
      <c r="F1583" t="str">
        <f>Format!I1583</f>
        <v>HFC-143a</v>
      </c>
      <c r="G1583">
        <v>2013</v>
      </c>
      <c r="H1583">
        <f ca="1">Format!K1583</f>
        <v>4</v>
      </c>
      <c r="I1583">
        <f t="shared" ca="1" si="50"/>
        <v>2</v>
      </c>
      <c r="J1583">
        <v>1</v>
      </c>
      <c r="K1583">
        <f ca="1">Format!L1583</f>
        <v>4</v>
      </c>
      <c r="L1583">
        <v>1</v>
      </c>
      <c r="M1583">
        <f t="shared" ca="1" si="49"/>
        <v>1.3907028945184507E-9</v>
      </c>
    </row>
    <row r="1584" spans="1:13">
      <c r="A1584" s="6" t="s">
        <v>1525</v>
      </c>
      <c r="B1584">
        <f>Format!H1584</f>
        <v>511200</v>
      </c>
      <c r="C1584" t="str">
        <f>Format!G1584</f>
        <v>US</v>
      </c>
      <c r="D1584">
        <f ca="1">Format!J1584</f>
        <v>1.6428668539479041E-9</v>
      </c>
      <c r="E1584" s="6" t="s">
        <v>1</v>
      </c>
      <c r="F1584" t="str">
        <f>Format!I1584</f>
        <v>N2O</v>
      </c>
      <c r="G1584">
        <v>2013</v>
      </c>
      <c r="H1584">
        <f ca="1">Format!K1584</f>
        <v>4</v>
      </c>
      <c r="I1584">
        <f t="shared" ca="1" si="50"/>
        <v>2</v>
      </c>
      <c r="J1584">
        <v>1</v>
      </c>
      <c r="K1584">
        <f ca="1">Format!L1584</f>
        <v>4</v>
      </c>
      <c r="L1584">
        <v>1</v>
      </c>
      <c r="M1584">
        <f t="shared" ca="1" si="49"/>
        <v>1.6428668539479041E-9</v>
      </c>
    </row>
    <row r="1585" spans="1:13">
      <c r="A1585" s="6" t="s">
        <v>1525</v>
      </c>
      <c r="B1585">
        <f>Format!H1585</f>
        <v>511200</v>
      </c>
      <c r="C1585" t="str">
        <f>Format!G1585</f>
        <v>US</v>
      </c>
      <c r="D1585">
        <f ca="1">Format!J1585</f>
        <v>6.2884690960670451E-11</v>
      </c>
      <c r="E1585" s="6" t="s">
        <v>1</v>
      </c>
      <c r="F1585" t="str">
        <f>Format!I1585</f>
        <v>HFC-236fa</v>
      </c>
      <c r="G1585">
        <v>2013</v>
      </c>
      <c r="H1585">
        <f ca="1">Format!K1585</f>
        <v>4</v>
      </c>
      <c r="I1585">
        <f t="shared" ca="1" si="50"/>
        <v>2</v>
      </c>
      <c r="J1585">
        <v>1</v>
      </c>
      <c r="K1585">
        <f ca="1">Format!L1585</f>
        <v>4</v>
      </c>
      <c r="L1585">
        <v>1</v>
      </c>
      <c r="M1585">
        <f t="shared" ca="1" si="49"/>
        <v>6.2884690960670451E-11</v>
      </c>
    </row>
    <row r="1586" spans="1:13">
      <c r="A1586" s="6" t="s">
        <v>1525</v>
      </c>
      <c r="B1586">
        <f>Format!H1586</f>
        <v>512100</v>
      </c>
      <c r="C1586" t="str">
        <f>Format!G1586</f>
        <v>US</v>
      </c>
      <c r="D1586">
        <f ca="1">Format!J1586</f>
        <v>1.4481563571183155E-3</v>
      </c>
      <c r="E1586" s="6" t="s">
        <v>1</v>
      </c>
      <c r="F1586" t="str">
        <f>Format!I1586</f>
        <v>CO2</v>
      </c>
      <c r="G1586">
        <v>2013</v>
      </c>
      <c r="H1586">
        <f ca="1">Format!K1586</f>
        <v>4</v>
      </c>
      <c r="I1586">
        <f t="shared" ca="1" si="50"/>
        <v>2</v>
      </c>
      <c r="J1586">
        <v>1</v>
      </c>
      <c r="K1586">
        <f ca="1">Format!L1586</f>
        <v>4</v>
      </c>
      <c r="L1586">
        <v>1</v>
      </c>
      <c r="M1586">
        <f t="shared" ca="1" si="49"/>
        <v>1.4481563571183155E-3</v>
      </c>
    </row>
    <row r="1587" spans="1:13">
      <c r="A1587" s="6" t="s">
        <v>1525</v>
      </c>
      <c r="B1587">
        <f>Format!H1587</f>
        <v>512100</v>
      </c>
      <c r="C1587" t="str">
        <f>Format!G1587</f>
        <v>US</v>
      </c>
      <c r="D1587">
        <f ca="1">Format!J1587</f>
        <v>1.0946724921623343E-7</v>
      </c>
      <c r="E1587" s="6" t="s">
        <v>1</v>
      </c>
      <c r="F1587" t="str">
        <f>Format!I1587</f>
        <v>CH4</v>
      </c>
      <c r="G1587">
        <v>2013</v>
      </c>
      <c r="H1587">
        <f ca="1">Format!K1587</f>
        <v>4</v>
      </c>
      <c r="I1587">
        <f t="shared" ca="1" si="50"/>
        <v>2</v>
      </c>
      <c r="J1587">
        <v>1</v>
      </c>
      <c r="K1587">
        <f ca="1">Format!L1587</f>
        <v>4</v>
      </c>
      <c r="L1587">
        <v>1</v>
      </c>
      <c r="M1587">
        <f t="shared" ca="1" si="49"/>
        <v>1.0946724921623343E-7</v>
      </c>
    </row>
    <row r="1588" spans="1:13">
      <c r="A1588" s="6" t="s">
        <v>1525</v>
      </c>
      <c r="B1588">
        <f>Format!H1588</f>
        <v>512100</v>
      </c>
      <c r="C1588" t="str">
        <f>Format!G1588</f>
        <v>US</v>
      </c>
      <c r="D1588">
        <f ca="1">Format!J1588</f>
        <v>5.3815004906198586E-8</v>
      </c>
      <c r="E1588" s="6" t="s">
        <v>1</v>
      </c>
      <c r="F1588" t="str">
        <f>Format!I1588</f>
        <v>HFC-134a</v>
      </c>
      <c r="G1588">
        <v>2013</v>
      </c>
      <c r="H1588">
        <f ca="1">Format!K1588</f>
        <v>4</v>
      </c>
      <c r="I1588">
        <f t="shared" ca="1" si="50"/>
        <v>2</v>
      </c>
      <c r="J1588">
        <v>1</v>
      </c>
      <c r="K1588">
        <f ca="1">Format!L1588</f>
        <v>4</v>
      </c>
      <c r="L1588">
        <v>1</v>
      </c>
      <c r="M1588">
        <f t="shared" ca="1" si="49"/>
        <v>5.3815004906198586E-8</v>
      </c>
    </row>
    <row r="1589" spans="1:13">
      <c r="A1589" s="6" t="s">
        <v>1525</v>
      </c>
      <c r="B1589">
        <f>Format!H1589</f>
        <v>512100</v>
      </c>
      <c r="C1589" t="str">
        <f>Format!G1589</f>
        <v>US</v>
      </c>
      <c r="D1589">
        <f ca="1">Format!J1589</f>
        <v>4.7571409538641894E-9</v>
      </c>
      <c r="E1589" s="6" t="s">
        <v>1</v>
      </c>
      <c r="F1589" t="str">
        <f>Format!I1589</f>
        <v>HFC-125</v>
      </c>
      <c r="G1589">
        <v>2013</v>
      </c>
      <c r="H1589">
        <f ca="1">Format!K1589</f>
        <v>4</v>
      </c>
      <c r="I1589">
        <f t="shared" ca="1" si="50"/>
        <v>2</v>
      </c>
      <c r="J1589">
        <v>1</v>
      </c>
      <c r="K1589">
        <f ca="1">Format!L1589</f>
        <v>4</v>
      </c>
      <c r="L1589">
        <v>1</v>
      </c>
      <c r="M1589">
        <f t="shared" ca="1" si="49"/>
        <v>4.7571409538641894E-9</v>
      </c>
    </row>
    <row r="1590" spans="1:13">
      <c r="A1590" s="6" t="s">
        <v>1525</v>
      </c>
      <c r="B1590">
        <f>Format!H1590</f>
        <v>512100</v>
      </c>
      <c r="C1590" t="str">
        <f>Format!G1590</f>
        <v>US</v>
      </c>
      <c r="D1590">
        <f ca="1">Format!J1590</f>
        <v>1.5040644388911166E-9</v>
      </c>
      <c r="E1590" s="6" t="s">
        <v>1</v>
      </c>
      <c r="F1590" t="str">
        <f>Format!I1590</f>
        <v>HFC-32</v>
      </c>
      <c r="G1590">
        <v>2013</v>
      </c>
      <c r="H1590">
        <f ca="1">Format!K1590</f>
        <v>4</v>
      </c>
      <c r="I1590">
        <f t="shared" ca="1" si="50"/>
        <v>2</v>
      </c>
      <c r="J1590">
        <v>1</v>
      </c>
      <c r="K1590">
        <f ca="1">Format!L1590</f>
        <v>4</v>
      </c>
      <c r="L1590">
        <v>1</v>
      </c>
      <c r="M1590">
        <f t="shared" ca="1" si="49"/>
        <v>1.5040644388911166E-9</v>
      </c>
    </row>
    <row r="1591" spans="1:13">
      <c r="A1591" s="6" t="s">
        <v>1525</v>
      </c>
      <c r="B1591">
        <f>Format!H1591</f>
        <v>512100</v>
      </c>
      <c r="C1591" t="str">
        <f>Format!G1591</f>
        <v>US</v>
      </c>
      <c r="D1591">
        <f ca="1">Format!J1591</f>
        <v>2.9753221031084338E-9</v>
      </c>
      <c r="E1591" s="6" t="s">
        <v>1</v>
      </c>
      <c r="F1591" t="str">
        <f>Format!I1591</f>
        <v>HFC-143a</v>
      </c>
      <c r="G1591">
        <v>2013</v>
      </c>
      <c r="H1591">
        <f ca="1">Format!K1591</f>
        <v>4</v>
      </c>
      <c r="I1591">
        <f t="shared" ca="1" si="50"/>
        <v>2</v>
      </c>
      <c r="J1591">
        <v>1</v>
      </c>
      <c r="K1591">
        <f ca="1">Format!L1591</f>
        <v>4</v>
      </c>
      <c r="L1591">
        <v>1</v>
      </c>
      <c r="M1591">
        <f t="shared" ca="1" si="49"/>
        <v>2.9753221031084338E-9</v>
      </c>
    </row>
    <row r="1592" spans="1:13">
      <c r="A1592" s="6" t="s">
        <v>1525</v>
      </c>
      <c r="B1592">
        <f>Format!H1592</f>
        <v>512100</v>
      </c>
      <c r="C1592" t="str">
        <f>Format!G1592</f>
        <v>US</v>
      </c>
      <c r="D1592">
        <f ca="1">Format!J1592</f>
        <v>2.7823811675549957E-9</v>
      </c>
      <c r="E1592" s="6" t="s">
        <v>1</v>
      </c>
      <c r="F1592" t="str">
        <f>Format!I1592</f>
        <v>N2O</v>
      </c>
      <c r="G1592">
        <v>2013</v>
      </c>
      <c r="H1592">
        <f ca="1">Format!K1592</f>
        <v>4</v>
      </c>
      <c r="I1592">
        <f t="shared" ca="1" si="50"/>
        <v>2</v>
      </c>
      <c r="J1592">
        <v>1</v>
      </c>
      <c r="K1592">
        <f ca="1">Format!L1592</f>
        <v>4</v>
      </c>
      <c r="L1592">
        <v>1</v>
      </c>
      <c r="M1592">
        <f t="shared" ca="1" si="49"/>
        <v>2.7823811675549957E-9</v>
      </c>
    </row>
    <row r="1593" spans="1:13">
      <c r="A1593" s="6" t="s">
        <v>1525</v>
      </c>
      <c r="B1593">
        <f>Format!H1593</f>
        <v>512100</v>
      </c>
      <c r="C1593" t="str">
        <f>Format!G1593</f>
        <v>US</v>
      </c>
      <c r="D1593">
        <f ca="1">Format!J1593</f>
        <v>1.3453787412099441E-10</v>
      </c>
      <c r="E1593" s="6" t="s">
        <v>1</v>
      </c>
      <c r="F1593" t="str">
        <f>Format!I1593</f>
        <v>HFC-236fa</v>
      </c>
      <c r="G1593">
        <v>2013</v>
      </c>
      <c r="H1593">
        <f ca="1">Format!K1593</f>
        <v>4</v>
      </c>
      <c r="I1593">
        <f t="shared" ca="1" si="50"/>
        <v>2</v>
      </c>
      <c r="J1593">
        <v>1</v>
      </c>
      <c r="K1593">
        <f ca="1">Format!L1593</f>
        <v>4</v>
      </c>
      <c r="L1593">
        <v>1</v>
      </c>
      <c r="M1593">
        <f t="shared" ca="1" si="49"/>
        <v>1.3453787412099441E-10</v>
      </c>
    </row>
    <row r="1594" spans="1:13">
      <c r="A1594" s="6" t="s">
        <v>1525</v>
      </c>
      <c r="B1594">
        <f>Format!H1594</f>
        <v>512200</v>
      </c>
      <c r="C1594" t="str">
        <f>Format!G1594</f>
        <v>US</v>
      </c>
      <c r="D1594">
        <f ca="1">Format!J1594</f>
        <v>2.7755844987699106E-3</v>
      </c>
      <c r="E1594" s="6" t="s">
        <v>1</v>
      </c>
      <c r="F1594" t="str">
        <f>Format!I1594</f>
        <v>CO2</v>
      </c>
      <c r="G1594">
        <v>2013</v>
      </c>
      <c r="H1594">
        <f ca="1">Format!K1594</f>
        <v>4</v>
      </c>
      <c r="I1594">
        <f t="shared" ca="1" si="50"/>
        <v>2</v>
      </c>
      <c r="J1594">
        <v>1</v>
      </c>
      <c r="K1594">
        <f ca="1">Format!L1594</f>
        <v>4</v>
      </c>
      <c r="L1594">
        <v>1</v>
      </c>
      <c r="M1594">
        <f t="shared" ca="1" si="49"/>
        <v>2.7755844987699106E-3</v>
      </c>
    </row>
    <row r="1595" spans="1:13">
      <c r="A1595" s="6" t="s">
        <v>1525</v>
      </c>
      <c r="B1595">
        <f>Format!H1595</f>
        <v>512200</v>
      </c>
      <c r="C1595" t="str">
        <f>Format!G1595</f>
        <v>US</v>
      </c>
      <c r="D1595">
        <f ca="1">Format!J1595</f>
        <v>1.885461964023826E-7</v>
      </c>
      <c r="E1595" s="6" t="s">
        <v>1</v>
      </c>
      <c r="F1595" t="str">
        <f>Format!I1595</f>
        <v>CH4</v>
      </c>
      <c r="G1595">
        <v>2013</v>
      </c>
      <c r="H1595">
        <f ca="1">Format!K1595</f>
        <v>4</v>
      </c>
      <c r="I1595">
        <f t="shared" ca="1" si="50"/>
        <v>2</v>
      </c>
      <c r="J1595">
        <v>1</v>
      </c>
      <c r="K1595">
        <f ca="1">Format!L1595</f>
        <v>4</v>
      </c>
      <c r="L1595">
        <v>1</v>
      </c>
      <c r="M1595">
        <f t="shared" ca="1" si="49"/>
        <v>1.885461964023826E-7</v>
      </c>
    </row>
    <row r="1596" spans="1:13">
      <c r="A1596" s="6" t="s">
        <v>1525</v>
      </c>
      <c r="B1596">
        <f>Format!H1596</f>
        <v>512200</v>
      </c>
      <c r="C1596" t="str">
        <f>Format!G1596</f>
        <v>US</v>
      </c>
      <c r="D1596">
        <f ca="1">Format!J1596</f>
        <v>5.2076350873020767E-9</v>
      </c>
      <c r="E1596" s="6" t="s">
        <v>1</v>
      </c>
      <c r="F1596" t="str">
        <f>Format!I1596</f>
        <v>N2O</v>
      </c>
      <c r="G1596">
        <v>2013</v>
      </c>
      <c r="H1596">
        <f ca="1">Format!K1596</f>
        <v>4</v>
      </c>
      <c r="I1596">
        <f t="shared" ca="1" si="50"/>
        <v>2</v>
      </c>
      <c r="J1596">
        <v>1</v>
      </c>
      <c r="K1596">
        <f ca="1">Format!L1596</f>
        <v>4</v>
      </c>
      <c r="L1596">
        <v>1</v>
      </c>
      <c r="M1596">
        <f t="shared" ca="1" si="49"/>
        <v>5.2076350873020767E-9</v>
      </c>
    </row>
    <row r="1597" spans="1:13">
      <c r="A1597" s="6" t="s">
        <v>1525</v>
      </c>
      <c r="B1597">
        <f>Format!H1597</f>
        <v>515100</v>
      </c>
      <c r="C1597" t="str">
        <f>Format!G1597</f>
        <v>US</v>
      </c>
      <c r="D1597">
        <f ca="1">Format!J1597</f>
        <v>2.6473096269315735E-3</v>
      </c>
      <c r="E1597" s="6" t="s">
        <v>1</v>
      </c>
      <c r="F1597" t="str">
        <f>Format!I1597</f>
        <v>CO2</v>
      </c>
      <c r="G1597">
        <v>2013</v>
      </c>
      <c r="H1597">
        <f ca="1">Format!K1597</f>
        <v>4</v>
      </c>
      <c r="I1597">
        <f t="shared" ca="1" si="50"/>
        <v>2</v>
      </c>
      <c r="J1597">
        <v>1</v>
      </c>
      <c r="K1597">
        <f ca="1">Format!L1597</f>
        <v>4</v>
      </c>
      <c r="L1597">
        <v>1</v>
      </c>
      <c r="M1597">
        <f t="shared" ca="1" si="49"/>
        <v>2.6473096269315735E-3</v>
      </c>
    </row>
    <row r="1598" spans="1:13">
      <c r="A1598" s="6" t="s">
        <v>1525</v>
      </c>
      <c r="B1598">
        <f>Format!H1598</f>
        <v>515100</v>
      </c>
      <c r="C1598" t="str">
        <f>Format!G1598</f>
        <v>US</v>
      </c>
      <c r="D1598">
        <f ca="1">Format!J1598</f>
        <v>2.0604311709161989E-7</v>
      </c>
      <c r="E1598" s="6" t="s">
        <v>1</v>
      </c>
      <c r="F1598" t="str">
        <f>Format!I1598</f>
        <v>CH4</v>
      </c>
      <c r="G1598">
        <v>2013</v>
      </c>
      <c r="H1598">
        <f ca="1">Format!K1598</f>
        <v>4</v>
      </c>
      <c r="I1598">
        <f t="shared" ca="1" si="50"/>
        <v>2</v>
      </c>
      <c r="J1598">
        <v>1</v>
      </c>
      <c r="K1598">
        <f ca="1">Format!L1598</f>
        <v>4</v>
      </c>
      <c r="L1598">
        <v>1</v>
      </c>
      <c r="M1598">
        <f t="shared" ca="1" si="49"/>
        <v>2.0604311709161989E-7</v>
      </c>
    </row>
    <row r="1599" spans="1:13">
      <c r="A1599" s="6" t="s">
        <v>1525</v>
      </c>
      <c r="B1599">
        <f>Format!H1599</f>
        <v>515100</v>
      </c>
      <c r="C1599" t="str">
        <f>Format!G1599</f>
        <v>US</v>
      </c>
      <c r="D1599">
        <f ca="1">Format!J1599</f>
        <v>1.5439041860185073E-8</v>
      </c>
      <c r="E1599" s="6" t="s">
        <v>1</v>
      </c>
      <c r="F1599" t="str">
        <f>Format!I1599</f>
        <v>HFC-134a</v>
      </c>
      <c r="G1599">
        <v>2013</v>
      </c>
      <c r="H1599">
        <f ca="1">Format!K1599</f>
        <v>4</v>
      </c>
      <c r="I1599">
        <f t="shared" ca="1" si="50"/>
        <v>2</v>
      </c>
      <c r="J1599">
        <v>1</v>
      </c>
      <c r="K1599">
        <f ca="1">Format!L1599</f>
        <v>4</v>
      </c>
      <c r="L1599">
        <v>1</v>
      </c>
      <c r="M1599">
        <f t="shared" ca="1" si="49"/>
        <v>1.5439041860185073E-8</v>
      </c>
    </row>
    <row r="1600" spans="1:13">
      <c r="A1600" s="6" t="s">
        <v>1525</v>
      </c>
      <c r="B1600">
        <f>Format!H1600</f>
        <v>515100</v>
      </c>
      <c r="C1600" t="str">
        <f>Format!G1600</f>
        <v>US</v>
      </c>
      <c r="D1600">
        <f ca="1">Format!J1600</f>
        <v>1.3647810392199788E-9</v>
      </c>
      <c r="E1600" s="6" t="s">
        <v>1</v>
      </c>
      <c r="F1600" t="str">
        <f>Format!I1600</f>
        <v>HFC-125</v>
      </c>
      <c r="G1600">
        <v>2013</v>
      </c>
      <c r="H1600">
        <f ca="1">Format!K1600</f>
        <v>4</v>
      </c>
      <c r="I1600">
        <f t="shared" ca="1" si="50"/>
        <v>2</v>
      </c>
      <c r="J1600">
        <v>1</v>
      </c>
      <c r="K1600">
        <f ca="1">Format!L1600</f>
        <v>4</v>
      </c>
      <c r="L1600">
        <v>1</v>
      </c>
      <c r="M1600">
        <f t="shared" ca="1" si="49"/>
        <v>1.3647810392199788E-9</v>
      </c>
    </row>
    <row r="1601" spans="1:13">
      <c r="A1601" s="6" t="s">
        <v>1525</v>
      </c>
      <c r="B1601">
        <f>Format!H1601</f>
        <v>515100</v>
      </c>
      <c r="C1601" t="str">
        <f>Format!G1601</f>
        <v>US</v>
      </c>
      <c r="D1601">
        <f ca="1">Format!J1601</f>
        <v>5.1212609009977176E-9</v>
      </c>
      <c r="E1601" s="6" t="s">
        <v>1</v>
      </c>
      <c r="F1601" t="str">
        <f>Format!I1601</f>
        <v>N2O</v>
      </c>
      <c r="G1601">
        <v>2013</v>
      </c>
      <c r="H1601">
        <f ca="1">Format!K1601</f>
        <v>4</v>
      </c>
      <c r="I1601">
        <f t="shared" ca="1" si="50"/>
        <v>2</v>
      </c>
      <c r="J1601">
        <v>1</v>
      </c>
      <c r="K1601">
        <f ca="1">Format!L1601</f>
        <v>4</v>
      </c>
      <c r="L1601">
        <v>1</v>
      </c>
      <c r="M1601">
        <f t="shared" ca="1" si="49"/>
        <v>5.1212609009977176E-9</v>
      </c>
    </row>
    <row r="1602" spans="1:13">
      <c r="A1602" s="6" t="s">
        <v>1525</v>
      </c>
      <c r="B1602">
        <f>Format!H1602</f>
        <v>515100</v>
      </c>
      <c r="C1602" t="str">
        <f>Format!G1602</f>
        <v>US</v>
      </c>
      <c r="D1602">
        <f ca="1">Format!J1602</f>
        <v>4.3150258692591914E-10</v>
      </c>
      <c r="E1602" s="6" t="s">
        <v>1</v>
      </c>
      <c r="F1602" t="str">
        <f>Format!I1602</f>
        <v>HFC-32</v>
      </c>
      <c r="G1602">
        <v>2013</v>
      </c>
      <c r="H1602">
        <f ca="1">Format!K1602</f>
        <v>4</v>
      </c>
      <c r="I1602">
        <f t="shared" ca="1" si="50"/>
        <v>2</v>
      </c>
      <c r="J1602">
        <v>1</v>
      </c>
      <c r="K1602">
        <f ca="1">Format!L1602</f>
        <v>4</v>
      </c>
      <c r="L1602">
        <v>1</v>
      </c>
      <c r="M1602">
        <f t="shared" ca="1" si="49"/>
        <v>4.3150258692591914E-10</v>
      </c>
    </row>
    <row r="1603" spans="1:13">
      <c r="A1603" s="6" t="s">
        <v>1525</v>
      </c>
      <c r="B1603">
        <f>Format!H1603</f>
        <v>515100</v>
      </c>
      <c r="C1603" t="str">
        <f>Format!G1603</f>
        <v>US</v>
      </c>
      <c r="D1603">
        <f ca="1">Format!J1603</f>
        <v>8.5359320467392401E-10</v>
      </c>
      <c r="E1603" s="6" t="s">
        <v>1</v>
      </c>
      <c r="F1603" t="str">
        <f>Format!I1603</f>
        <v>HFC-143a</v>
      </c>
      <c r="G1603">
        <v>2013</v>
      </c>
      <c r="H1603">
        <f ca="1">Format!K1603</f>
        <v>4</v>
      </c>
      <c r="I1603">
        <f t="shared" ca="1" si="50"/>
        <v>2</v>
      </c>
      <c r="J1603">
        <v>1</v>
      </c>
      <c r="K1603">
        <f ca="1">Format!L1603</f>
        <v>4</v>
      </c>
      <c r="L1603">
        <v>1</v>
      </c>
      <c r="M1603">
        <f t="shared" ca="1" si="49"/>
        <v>8.5359320467392401E-10</v>
      </c>
    </row>
    <row r="1604" spans="1:13">
      <c r="A1604" s="6" t="s">
        <v>1525</v>
      </c>
      <c r="B1604">
        <f>Format!H1604</f>
        <v>515100</v>
      </c>
      <c r="C1604" t="str">
        <f>Format!G1604</f>
        <v>US</v>
      </c>
      <c r="D1604">
        <f ca="1">Format!J1604</f>
        <v>3.8597708463557001E-11</v>
      </c>
      <c r="E1604" s="6" t="s">
        <v>1</v>
      </c>
      <c r="F1604" t="str">
        <f>Format!I1604</f>
        <v>HFC-236fa</v>
      </c>
      <c r="G1604">
        <v>2013</v>
      </c>
      <c r="H1604">
        <f ca="1">Format!K1604</f>
        <v>4</v>
      </c>
      <c r="I1604">
        <f t="shared" ca="1" si="50"/>
        <v>2</v>
      </c>
      <c r="J1604">
        <v>1</v>
      </c>
      <c r="K1604">
        <f ca="1">Format!L1604</f>
        <v>4</v>
      </c>
      <c r="L1604">
        <v>1</v>
      </c>
      <c r="M1604">
        <f t="shared" ref="M1604:M1667" ca="1" si="51">IFERROR(D1604,"")</f>
        <v>3.8597708463557001E-11</v>
      </c>
    </row>
    <row r="1605" spans="1:13">
      <c r="A1605" s="6" t="s">
        <v>1525</v>
      </c>
      <c r="B1605">
        <f>Format!H1605</f>
        <v>515200</v>
      </c>
      <c r="C1605" t="str">
        <f>Format!G1605</f>
        <v>US</v>
      </c>
      <c r="D1605">
        <f ca="1">Format!J1605</f>
        <v>2.7991239923575454E-4</v>
      </c>
      <c r="E1605" s="6" t="s">
        <v>1</v>
      </c>
      <c r="F1605" t="str">
        <f>Format!I1605</f>
        <v>CO2</v>
      </c>
      <c r="G1605">
        <v>2013</v>
      </c>
      <c r="H1605">
        <f ca="1">Format!K1605</f>
        <v>4</v>
      </c>
      <c r="I1605">
        <f t="shared" ca="1" si="50"/>
        <v>2</v>
      </c>
      <c r="J1605">
        <v>1</v>
      </c>
      <c r="K1605">
        <f ca="1">Format!L1605</f>
        <v>4</v>
      </c>
      <c r="L1605">
        <v>1</v>
      </c>
      <c r="M1605">
        <f t="shared" ca="1" si="51"/>
        <v>2.7991239923575454E-4</v>
      </c>
    </row>
    <row r="1606" spans="1:13">
      <c r="A1606" s="6" t="s">
        <v>1525</v>
      </c>
      <c r="B1606">
        <f>Format!H1606</f>
        <v>515200</v>
      </c>
      <c r="C1606" t="str">
        <f>Format!G1606</f>
        <v>US</v>
      </c>
      <c r="D1606">
        <f ca="1">Format!J1606</f>
        <v>1.4063760302122405E-6</v>
      </c>
      <c r="E1606" s="6" t="s">
        <v>1</v>
      </c>
      <c r="F1606" t="str">
        <f>Format!I1606</f>
        <v>HFC-134a</v>
      </c>
      <c r="G1606">
        <v>2013</v>
      </c>
      <c r="H1606">
        <f ca="1">Format!K1606</f>
        <v>4</v>
      </c>
      <c r="I1606">
        <f t="shared" ca="1" si="50"/>
        <v>2</v>
      </c>
      <c r="J1606">
        <v>1</v>
      </c>
      <c r="K1606">
        <f ca="1">Format!L1606</f>
        <v>4</v>
      </c>
      <c r="L1606">
        <v>1</v>
      </c>
      <c r="M1606">
        <f t="shared" ca="1" si="51"/>
        <v>1.4063760302122405E-6</v>
      </c>
    </row>
    <row r="1607" spans="1:13">
      <c r="A1607" s="6" t="s">
        <v>1525</v>
      </c>
      <c r="B1607">
        <f>Format!H1607</f>
        <v>515200</v>
      </c>
      <c r="C1607" t="str">
        <f>Format!G1607</f>
        <v>US</v>
      </c>
      <c r="D1607">
        <f ca="1">Format!J1607</f>
        <v>1.2432088451012993E-7</v>
      </c>
      <c r="E1607" s="6" t="s">
        <v>1</v>
      </c>
      <c r="F1607" t="str">
        <f>Format!I1607</f>
        <v>HFC-125</v>
      </c>
      <c r="G1607">
        <v>2013</v>
      </c>
      <c r="H1607">
        <f ca="1">Format!K1607</f>
        <v>4</v>
      </c>
      <c r="I1607">
        <f t="shared" ca="1" si="50"/>
        <v>2</v>
      </c>
      <c r="J1607">
        <v>1</v>
      </c>
      <c r="K1607">
        <f ca="1">Format!L1607</f>
        <v>4</v>
      </c>
      <c r="L1607">
        <v>1</v>
      </c>
      <c r="M1607">
        <f t="shared" ca="1" si="51"/>
        <v>1.2432088451012993E-7</v>
      </c>
    </row>
    <row r="1608" spans="1:13">
      <c r="A1608" s="6" t="s">
        <v>1525</v>
      </c>
      <c r="B1608">
        <f>Format!H1608</f>
        <v>515200</v>
      </c>
      <c r="C1608" t="str">
        <f>Format!G1608</f>
        <v>US</v>
      </c>
      <c r="D1608">
        <f ca="1">Format!J1608</f>
        <v>3.9306512717746582E-8</v>
      </c>
      <c r="E1608" s="6" t="s">
        <v>1</v>
      </c>
      <c r="F1608" t="str">
        <f>Format!I1608</f>
        <v>HFC-32</v>
      </c>
      <c r="G1608">
        <v>2013</v>
      </c>
      <c r="H1608">
        <f ca="1">Format!K1608</f>
        <v>4</v>
      </c>
      <c r="I1608">
        <f t="shared" ca="1" si="50"/>
        <v>2</v>
      </c>
      <c r="J1608">
        <v>1</v>
      </c>
      <c r="K1608">
        <f ca="1">Format!L1608</f>
        <v>4</v>
      </c>
      <c r="L1608">
        <v>1</v>
      </c>
      <c r="M1608">
        <f t="shared" ca="1" si="51"/>
        <v>3.9306512717746582E-8</v>
      </c>
    </row>
    <row r="1609" spans="1:13">
      <c r="A1609" s="6" t="s">
        <v>1525</v>
      </c>
      <c r="B1609">
        <f>Format!H1609</f>
        <v>515200</v>
      </c>
      <c r="C1609" t="str">
        <f>Format!G1609</f>
        <v>US</v>
      </c>
      <c r="D1609">
        <f ca="1">Format!J1609</f>
        <v>7.7755668614468483E-8</v>
      </c>
      <c r="E1609" s="6" t="s">
        <v>1</v>
      </c>
      <c r="F1609" t="str">
        <f>Format!I1609</f>
        <v>HFC-143a</v>
      </c>
      <c r="G1609">
        <v>2013</v>
      </c>
      <c r="H1609">
        <f ca="1">Format!K1609</f>
        <v>4</v>
      </c>
      <c r="I1609">
        <f t="shared" ca="1" si="50"/>
        <v>2</v>
      </c>
      <c r="J1609">
        <v>1</v>
      </c>
      <c r="K1609">
        <f ca="1">Format!L1609</f>
        <v>4</v>
      </c>
      <c r="L1609">
        <v>1</v>
      </c>
      <c r="M1609">
        <f t="shared" ca="1" si="51"/>
        <v>7.7755668614468483E-8</v>
      </c>
    </row>
    <row r="1610" spans="1:13">
      <c r="A1610" s="6" t="s">
        <v>1525</v>
      </c>
      <c r="B1610">
        <f>Format!H1610</f>
        <v>515200</v>
      </c>
      <c r="C1610" t="str">
        <f>Format!G1610</f>
        <v>US</v>
      </c>
      <c r="D1610">
        <f ca="1">Format!J1610</f>
        <v>1.6018394929502551E-8</v>
      </c>
      <c r="E1610" s="6" t="s">
        <v>1</v>
      </c>
      <c r="F1610" t="str">
        <f>Format!I1610</f>
        <v>CH4</v>
      </c>
      <c r="G1610">
        <v>2013</v>
      </c>
      <c r="H1610">
        <f ca="1">Format!K1610</f>
        <v>4</v>
      </c>
      <c r="I1610">
        <f t="shared" ca="1" si="50"/>
        <v>2</v>
      </c>
      <c r="J1610">
        <v>1</v>
      </c>
      <c r="K1610">
        <f ca="1">Format!L1610</f>
        <v>4</v>
      </c>
      <c r="L1610">
        <v>1</v>
      </c>
      <c r="M1610">
        <f t="shared" ca="1" si="51"/>
        <v>1.6018394929502551E-8</v>
      </c>
    </row>
    <row r="1611" spans="1:13">
      <c r="A1611" s="6" t="s">
        <v>1525</v>
      </c>
      <c r="B1611">
        <f>Format!H1611</f>
        <v>515200</v>
      </c>
      <c r="C1611" t="str">
        <f>Format!G1611</f>
        <v>US</v>
      </c>
      <c r="D1611">
        <f ca="1">Format!J1611</f>
        <v>3.5159495320920115E-9</v>
      </c>
      <c r="E1611" s="6" t="s">
        <v>1</v>
      </c>
      <c r="F1611" t="str">
        <f>Format!I1611</f>
        <v>HFC-236fa</v>
      </c>
      <c r="G1611">
        <v>2013</v>
      </c>
      <c r="H1611">
        <f ca="1">Format!K1611</f>
        <v>4</v>
      </c>
      <c r="I1611">
        <f t="shared" ca="1" si="50"/>
        <v>2</v>
      </c>
      <c r="J1611">
        <v>1</v>
      </c>
      <c r="K1611">
        <f ca="1">Format!L1611</f>
        <v>4</v>
      </c>
      <c r="L1611">
        <v>1</v>
      </c>
      <c r="M1611">
        <f t="shared" ca="1" si="51"/>
        <v>3.5159495320920115E-9</v>
      </c>
    </row>
    <row r="1612" spans="1:13">
      <c r="A1612" s="6" t="s">
        <v>1525</v>
      </c>
      <c r="B1612">
        <f>Format!H1612</f>
        <v>515200</v>
      </c>
      <c r="C1612" t="str">
        <f>Format!G1612</f>
        <v>US</v>
      </c>
      <c r="D1612">
        <f ca="1">Format!J1612</f>
        <v>5.0754221428846061E-10</v>
      </c>
      <c r="E1612" s="6" t="s">
        <v>1</v>
      </c>
      <c r="F1612" t="str">
        <f>Format!I1612</f>
        <v>N2O</v>
      </c>
      <c r="G1612">
        <v>2013</v>
      </c>
      <c r="H1612">
        <f ca="1">Format!K1612</f>
        <v>4</v>
      </c>
      <c r="I1612">
        <f t="shared" ca="1" si="50"/>
        <v>2</v>
      </c>
      <c r="J1612">
        <v>1</v>
      </c>
      <c r="K1612">
        <f ca="1">Format!L1612</f>
        <v>4</v>
      </c>
      <c r="L1612">
        <v>1</v>
      </c>
      <c r="M1612">
        <f t="shared" ca="1" si="51"/>
        <v>5.0754221428846061E-10</v>
      </c>
    </row>
    <row r="1613" spans="1:13">
      <c r="A1613" s="6" t="s">
        <v>1525</v>
      </c>
      <c r="B1613">
        <f>Format!H1613</f>
        <v>517110</v>
      </c>
      <c r="C1613" t="str">
        <f>Format!G1613</f>
        <v>US</v>
      </c>
      <c r="D1613">
        <f ca="1">Format!J1613</f>
        <v>1.4334022529975991E-3</v>
      </c>
      <c r="E1613" s="6" t="s">
        <v>1</v>
      </c>
      <c r="F1613" t="str">
        <f>Format!I1613</f>
        <v>CO2</v>
      </c>
      <c r="G1613">
        <v>2013</v>
      </c>
      <c r="H1613">
        <f ca="1">Format!K1613</f>
        <v>4</v>
      </c>
      <c r="I1613">
        <f t="shared" ca="1" si="50"/>
        <v>2</v>
      </c>
      <c r="J1613">
        <v>1</v>
      </c>
      <c r="K1613">
        <f ca="1">Format!L1613</f>
        <v>4</v>
      </c>
      <c r="L1613">
        <v>1</v>
      </c>
      <c r="M1613">
        <f t="shared" ca="1" si="51"/>
        <v>1.4334022529975991E-3</v>
      </c>
    </row>
    <row r="1614" spans="1:13">
      <c r="A1614" s="6" t="s">
        <v>1525</v>
      </c>
      <c r="B1614">
        <f>Format!H1614</f>
        <v>517110</v>
      </c>
      <c r="C1614" t="str">
        <f>Format!G1614</f>
        <v>US</v>
      </c>
      <c r="D1614">
        <f ca="1">Format!J1614</f>
        <v>1.0489179111769711E-7</v>
      </c>
      <c r="E1614" s="6" t="s">
        <v>1</v>
      </c>
      <c r="F1614" t="str">
        <f>Format!I1614</f>
        <v>CH4</v>
      </c>
      <c r="G1614">
        <v>2013</v>
      </c>
      <c r="H1614">
        <f ca="1">Format!K1614</f>
        <v>4</v>
      </c>
      <c r="I1614">
        <f t="shared" ca="1" si="50"/>
        <v>2</v>
      </c>
      <c r="J1614">
        <v>1</v>
      </c>
      <c r="K1614">
        <f ca="1">Format!L1614</f>
        <v>4</v>
      </c>
      <c r="L1614">
        <v>1</v>
      </c>
      <c r="M1614">
        <f t="shared" ca="1" si="51"/>
        <v>1.0489179111769711E-7</v>
      </c>
    </row>
    <row r="1615" spans="1:13">
      <c r="A1615" s="6" t="s">
        <v>1525</v>
      </c>
      <c r="B1615">
        <f>Format!H1615</f>
        <v>517110</v>
      </c>
      <c r="C1615" t="str">
        <f>Format!G1615</f>
        <v>US</v>
      </c>
      <c r="D1615">
        <f ca="1">Format!J1615</f>
        <v>4.0710879411342397E-8</v>
      </c>
      <c r="E1615" s="6" t="s">
        <v>1</v>
      </c>
      <c r="F1615" t="str">
        <f>Format!I1615</f>
        <v>HFC-134a</v>
      </c>
      <c r="G1615">
        <v>2013</v>
      </c>
      <c r="H1615">
        <f ca="1">Format!K1615</f>
        <v>4</v>
      </c>
      <c r="I1615">
        <f t="shared" ca="1" si="50"/>
        <v>2</v>
      </c>
      <c r="J1615">
        <v>1</v>
      </c>
      <c r="K1615">
        <f ca="1">Format!L1615</f>
        <v>4</v>
      </c>
      <c r="L1615">
        <v>1</v>
      </c>
      <c r="M1615">
        <f t="shared" ca="1" si="51"/>
        <v>4.0710879411342397E-8</v>
      </c>
    </row>
    <row r="1616" spans="1:13">
      <c r="A1616" s="6" t="s">
        <v>1525</v>
      </c>
      <c r="B1616">
        <f>Format!H1616</f>
        <v>517110</v>
      </c>
      <c r="C1616" t="str">
        <f>Format!G1616</f>
        <v>US</v>
      </c>
      <c r="D1616">
        <f ca="1">Format!J1616</f>
        <v>3.5987619447975951E-9</v>
      </c>
      <c r="E1616" s="6" t="s">
        <v>1</v>
      </c>
      <c r="F1616" t="str">
        <f>Format!I1616</f>
        <v>HFC-125</v>
      </c>
      <c r="G1616">
        <v>2013</v>
      </c>
      <c r="H1616">
        <f ca="1">Format!K1616</f>
        <v>4</v>
      </c>
      <c r="I1616">
        <f t="shared" ca="1" si="50"/>
        <v>2</v>
      </c>
      <c r="J1616">
        <v>1</v>
      </c>
      <c r="K1616">
        <f ca="1">Format!L1616</f>
        <v>4</v>
      </c>
      <c r="L1616">
        <v>1</v>
      </c>
      <c r="M1616">
        <f t="shared" ca="1" si="51"/>
        <v>3.5987619447975951E-9</v>
      </c>
    </row>
    <row r="1617" spans="1:13">
      <c r="A1617" s="6" t="s">
        <v>1525</v>
      </c>
      <c r="B1617">
        <f>Format!H1617</f>
        <v>517110</v>
      </c>
      <c r="C1617" t="str">
        <f>Format!G1617</f>
        <v>US</v>
      </c>
      <c r="D1617">
        <f ca="1">Format!J1617</f>
        <v>1.1378199464129702E-9</v>
      </c>
      <c r="E1617" s="6" t="s">
        <v>1</v>
      </c>
      <c r="F1617" t="str">
        <f>Format!I1617</f>
        <v>HFC-32</v>
      </c>
      <c r="G1617">
        <v>2013</v>
      </c>
      <c r="H1617">
        <f ca="1">Format!K1617</f>
        <v>4</v>
      </c>
      <c r="I1617">
        <f t="shared" ca="1" si="50"/>
        <v>2</v>
      </c>
      <c r="J1617">
        <v>1</v>
      </c>
      <c r="K1617">
        <f ca="1">Format!L1617</f>
        <v>4</v>
      </c>
      <c r="L1617">
        <v>1</v>
      </c>
      <c r="M1617">
        <f t="shared" ca="1" si="51"/>
        <v>1.1378199464129702E-9</v>
      </c>
    </row>
    <row r="1618" spans="1:13">
      <c r="A1618" s="6" t="s">
        <v>1525</v>
      </c>
      <c r="B1618">
        <f>Format!H1618</f>
        <v>517110</v>
      </c>
      <c r="C1618" t="str">
        <f>Format!G1618</f>
        <v>US</v>
      </c>
      <c r="D1618">
        <f ca="1">Format!J1618</f>
        <v>2.2508216725182754E-9</v>
      </c>
      <c r="E1618" s="6" t="s">
        <v>1</v>
      </c>
      <c r="F1618" t="str">
        <f>Format!I1618</f>
        <v>HFC-143a</v>
      </c>
      <c r="G1618">
        <v>2013</v>
      </c>
      <c r="H1618">
        <f ca="1">Format!K1618</f>
        <v>4</v>
      </c>
      <c r="I1618">
        <f t="shared" ca="1" si="50"/>
        <v>2</v>
      </c>
      <c r="J1618">
        <v>1</v>
      </c>
      <c r="K1618">
        <f ca="1">Format!L1618</f>
        <v>4</v>
      </c>
      <c r="L1618">
        <v>1</v>
      </c>
      <c r="M1618">
        <f t="shared" ca="1" si="51"/>
        <v>2.2508216725182754E-9</v>
      </c>
    </row>
    <row r="1619" spans="1:13">
      <c r="A1619" s="6" t="s">
        <v>1525</v>
      </c>
      <c r="B1619">
        <f>Format!H1619</f>
        <v>517110</v>
      </c>
      <c r="C1619" t="str">
        <f>Format!G1619</f>
        <v>US</v>
      </c>
      <c r="D1619">
        <f ca="1">Format!J1619</f>
        <v>2.7248144247029834E-9</v>
      </c>
      <c r="E1619" s="6" t="s">
        <v>1</v>
      </c>
      <c r="F1619" t="str">
        <f>Format!I1619</f>
        <v>N2O</v>
      </c>
      <c r="G1619">
        <v>2013</v>
      </c>
      <c r="H1619">
        <f ca="1">Format!K1619</f>
        <v>4</v>
      </c>
      <c r="I1619">
        <f t="shared" ca="1" si="50"/>
        <v>2</v>
      </c>
      <c r="J1619">
        <v>1</v>
      </c>
      <c r="K1619">
        <f ca="1">Format!L1619</f>
        <v>4</v>
      </c>
      <c r="L1619">
        <v>1</v>
      </c>
      <c r="M1619">
        <f t="shared" ca="1" si="51"/>
        <v>2.7248144247029834E-9</v>
      </c>
    </row>
    <row r="1620" spans="1:13">
      <c r="A1620" s="6" t="s">
        <v>1525</v>
      </c>
      <c r="B1620">
        <f>Format!H1620</f>
        <v>517110</v>
      </c>
      <c r="C1620" t="str">
        <f>Format!G1620</f>
        <v>US</v>
      </c>
      <c r="D1620">
        <f ca="1">Format!J1620</f>
        <v>1.0177747227088498E-10</v>
      </c>
      <c r="E1620" s="6" t="s">
        <v>1</v>
      </c>
      <c r="F1620" t="str">
        <f>Format!I1620</f>
        <v>HFC-236fa</v>
      </c>
      <c r="G1620">
        <v>2013</v>
      </c>
      <c r="H1620">
        <f ca="1">Format!K1620</f>
        <v>4</v>
      </c>
      <c r="I1620">
        <f t="shared" ca="1" si="50"/>
        <v>2</v>
      </c>
      <c r="J1620">
        <v>1</v>
      </c>
      <c r="K1620">
        <f ca="1">Format!L1620</f>
        <v>4</v>
      </c>
      <c r="L1620">
        <v>1</v>
      </c>
      <c r="M1620">
        <f t="shared" ca="1" si="51"/>
        <v>1.0177747227088498E-10</v>
      </c>
    </row>
    <row r="1621" spans="1:13">
      <c r="A1621" s="6" t="s">
        <v>1525</v>
      </c>
      <c r="B1621">
        <f>Format!H1621</f>
        <v>517210</v>
      </c>
      <c r="C1621" t="str">
        <f>Format!G1621</f>
        <v>US</v>
      </c>
      <c r="D1621">
        <f ca="1">Format!J1621</f>
        <v>1.6508666819310984E-3</v>
      </c>
      <c r="E1621" s="6" t="s">
        <v>1</v>
      </c>
      <c r="F1621" t="str">
        <f>Format!I1621</f>
        <v>CO2</v>
      </c>
      <c r="G1621">
        <v>2013</v>
      </c>
      <c r="H1621">
        <f ca="1">Format!K1621</f>
        <v>4</v>
      </c>
      <c r="I1621">
        <f t="shared" ca="1" si="50"/>
        <v>2</v>
      </c>
      <c r="J1621">
        <v>1</v>
      </c>
      <c r="K1621">
        <f ca="1">Format!L1621</f>
        <v>4</v>
      </c>
      <c r="L1621">
        <v>1</v>
      </c>
      <c r="M1621">
        <f t="shared" ca="1" si="51"/>
        <v>1.6508666819310984E-3</v>
      </c>
    </row>
    <row r="1622" spans="1:13">
      <c r="A1622" s="6" t="s">
        <v>1525</v>
      </c>
      <c r="B1622">
        <f>Format!H1622</f>
        <v>517210</v>
      </c>
      <c r="C1622" t="str">
        <f>Format!G1622</f>
        <v>US</v>
      </c>
      <c r="D1622">
        <f ca="1">Format!J1622</f>
        <v>8.0755656344506016E-8</v>
      </c>
      <c r="E1622" s="6" t="s">
        <v>1</v>
      </c>
      <c r="F1622" t="str">
        <f>Format!I1622</f>
        <v>HFC-134a</v>
      </c>
      <c r="G1622">
        <v>2013</v>
      </c>
      <c r="H1622">
        <f ca="1">Format!K1622</f>
        <v>4</v>
      </c>
      <c r="I1622">
        <f t="shared" ca="1" si="50"/>
        <v>2</v>
      </c>
      <c r="J1622">
        <v>1</v>
      </c>
      <c r="K1622">
        <f ca="1">Format!L1622</f>
        <v>4</v>
      </c>
      <c r="L1622">
        <v>1</v>
      </c>
      <c r="M1622">
        <f t="shared" ca="1" si="51"/>
        <v>8.0755656344506016E-8</v>
      </c>
    </row>
    <row r="1623" spans="1:13">
      <c r="A1623" s="6" t="s">
        <v>1525</v>
      </c>
      <c r="B1623">
        <f>Format!H1623</f>
        <v>517210</v>
      </c>
      <c r="C1623" t="str">
        <f>Format!G1623</f>
        <v>US</v>
      </c>
      <c r="D1623">
        <f ca="1">Format!J1623</f>
        <v>1.1761386061616278E-7</v>
      </c>
      <c r="E1623" s="6" t="s">
        <v>1</v>
      </c>
      <c r="F1623" t="str">
        <f>Format!I1623</f>
        <v>CH4</v>
      </c>
      <c r="G1623">
        <v>2013</v>
      </c>
      <c r="H1623">
        <f ca="1">Format!K1623</f>
        <v>4</v>
      </c>
      <c r="I1623">
        <f t="shared" ca="1" si="50"/>
        <v>2</v>
      </c>
      <c r="J1623">
        <v>1</v>
      </c>
      <c r="K1623">
        <f ca="1">Format!L1623</f>
        <v>4</v>
      </c>
      <c r="L1623">
        <v>1</v>
      </c>
      <c r="M1623">
        <f t="shared" ca="1" si="51"/>
        <v>1.1761386061616278E-7</v>
      </c>
    </row>
    <row r="1624" spans="1:13">
      <c r="A1624" s="6" t="s">
        <v>1525</v>
      </c>
      <c r="B1624">
        <f>Format!H1624</f>
        <v>517210</v>
      </c>
      <c r="C1624" t="str">
        <f>Format!G1624</f>
        <v>US</v>
      </c>
      <c r="D1624">
        <f ca="1">Format!J1624</f>
        <v>7.1386417361151706E-9</v>
      </c>
      <c r="E1624" s="6" t="s">
        <v>1</v>
      </c>
      <c r="F1624" t="str">
        <f>Format!I1624</f>
        <v>HFC-125</v>
      </c>
      <c r="G1624">
        <v>2013</v>
      </c>
      <c r="H1624">
        <f ca="1">Format!K1624</f>
        <v>4</v>
      </c>
      <c r="I1624">
        <f t="shared" ca="1" si="50"/>
        <v>2</v>
      </c>
      <c r="J1624">
        <v>1</v>
      </c>
      <c r="K1624">
        <f ca="1">Format!L1624</f>
        <v>4</v>
      </c>
      <c r="L1624">
        <v>1</v>
      </c>
      <c r="M1624">
        <f t="shared" ca="1" si="51"/>
        <v>7.1386417361151706E-9</v>
      </c>
    </row>
    <row r="1625" spans="1:13">
      <c r="A1625" s="6" t="s">
        <v>1525</v>
      </c>
      <c r="B1625">
        <f>Format!H1625</f>
        <v>517210</v>
      </c>
      <c r="C1625" t="str">
        <f>Format!G1625</f>
        <v>US</v>
      </c>
      <c r="D1625">
        <f ca="1">Format!J1625</f>
        <v>2.2570231324664047E-9</v>
      </c>
      <c r="E1625" s="6" t="s">
        <v>1</v>
      </c>
      <c r="F1625" t="str">
        <f>Format!I1625</f>
        <v>HFC-32</v>
      </c>
      <c r="G1625">
        <v>2013</v>
      </c>
      <c r="H1625">
        <f ca="1">Format!K1625</f>
        <v>4</v>
      </c>
      <c r="I1625">
        <f t="shared" ca="1" si="50"/>
        <v>2</v>
      </c>
      <c r="J1625">
        <v>1</v>
      </c>
      <c r="K1625">
        <f ca="1">Format!L1625</f>
        <v>4</v>
      </c>
      <c r="L1625">
        <v>1</v>
      </c>
      <c r="M1625">
        <f t="shared" ca="1" si="51"/>
        <v>2.2570231324664047E-9</v>
      </c>
    </row>
    <row r="1626" spans="1:13">
      <c r="A1626" s="6" t="s">
        <v>1525</v>
      </c>
      <c r="B1626">
        <f>Format!H1626</f>
        <v>517210</v>
      </c>
      <c r="C1626" t="str">
        <f>Format!G1626</f>
        <v>US</v>
      </c>
      <c r="D1626">
        <f ca="1">Format!J1626</f>
        <v>4.4648158945937773E-9</v>
      </c>
      <c r="E1626" s="6" t="s">
        <v>1</v>
      </c>
      <c r="F1626" t="str">
        <f>Format!I1626</f>
        <v>HFC-143a</v>
      </c>
      <c r="G1626">
        <v>2013</v>
      </c>
      <c r="H1626">
        <f ca="1">Format!K1626</f>
        <v>4</v>
      </c>
      <c r="I1626">
        <f t="shared" ca="1" si="50"/>
        <v>2</v>
      </c>
      <c r="J1626">
        <v>1</v>
      </c>
      <c r="K1626">
        <f ca="1">Format!L1626</f>
        <v>4</v>
      </c>
      <c r="L1626">
        <v>1</v>
      </c>
      <c r="M1626">
        <f t="shared" ca="1" si="51"/>
        <v>4.4648158945937773E-9</v>
      </c>
    </row>
    <row r="1627" spans="1:13">
      <c r="A1627" s="6" t="s">
        <v>1525</v>
      </c>
      <c r="B1627">
        <f>Format!H1627</f>
        <v>517210</v>
      </c>
      <c r="C1627" t="str">
        <f>Format!G1627</f>
        <v>US</v>
      </c>
      <c r="D1627">
        <f ca="1">Format!J1627</f>
        <v>3.1129940312681837E-9</v>
      </c>
      <c r="E1627" s="6" t="s">
        <v>1</v>
      </c>
      <c r="F1627" t="str">
        <f>Format!I1627</f>
        <v>N2O</v>
      </c>
      <c r="G1627">
        <v>2013</v>
      </c>
      <c r="H1627">
        <f ca="1">Format!K1627</f>
        <v>4</v>
      </c>
      <c r="I1627">
        <f t="shared" ca="1" si="50"/>
        <v>2</v>
      </c>
      <c r="J1627">
        <v>1</v>
      </c>
      <c r="K1627">
        <f ca="1">Format!L1627</f>
        <v>4</v>
      </c>
      <c r="L1627">
        <v>1</v>
      </c>
      <c r="M1627">
        <f t="shared" ca="1" si="51"/>
        <v>3.1129940312681837E-9</v>
      </c>
    </row>
    <row r="1628" spans="1:13">
      <c r="A1628" s="6" t="s">
        <v>1525</v>
      </c>
      <c r="B1628">
        <f>Format!H1628</f>
        <v>517210</v>
      </c>
      <c r="C1628" t="str">
        <f>Format!G1628</f>
        <v>US</v>
      </c>
      <c r="D1628">
        <f ca="1">Format!J1628</f>
        <v>2.0188968386740777E-10</v>
      </c>
      <c r="E1628" s="6" t="s">
        <v>1</v>
      </c>
      <c r="F1628" t="str">
        <f>Format!I1628</f>
        <v>HFC-236fa</v>
      </c>
      <c r="G1628">
        <v>2013</v>
      </c>
      <c r="H1628">
        <f ca="1">Format!K1628</f>
        <v>4</v>
      </c>
      <c r="I1628">
        <f t="shared" ca="1" si="50"/>
        <v>2</v>
      </c>
      <c r="J1628">
        <v>1</v>
      </c>
      <c r="K1628">
        <f ca="1">Format!L1628</f>
        <v>4</v>
      </c>
      <c r="L1628">
        <v>1</v>
      </c>
      <c r="M1628">
        <f t="shared" ca="1" si="51"/>
        <v>2.0188968386740777E-10</v>
      </c>
    </row>
    <row r="1629" spans="1:13">
      <c r="A1629" s="6" t="s">
        <v>1525</v>
      </c>
      <c r="B1629">
        <f>Format!H1629</f>
        <v>518200</v>
      </c>
      <c r="C1629" t="str">
        <f>Format!G1629</f>
        <v>US</v>
      </c>
      <c r="D1629">
        <f ca="1">Format!J1629</f>
        <v>2.279201337331031E-3</v>
      </c>
      <c r="E1629" s="6" t="s">
        <v>1</v>
      </c>
      <c r="F1629" t="str">
        <f>Format!I1629</f>
        <v>CO2</v>
      </c>
      <c r="G1629">
        <v>2013</v>
      </c>
      <c r="H1629">
        <f ca="1">Format!K1629</f>
        <v>4</v>
      </c>
      <c r="I1629">
        <f t="shared" ca="1" si="50"/>
        <v>2</v>
      </c>
      <c r="J1629">
        <v>1</v>
      </c>
      <c r="K1629">
        <f ca="1">Format!L1629</f>
        <v>4</v>
      </c>
      <c r="L1629">
        <v>1</v>
      </c>
      <c r="M1629">
        <f t="shared" ca="1" si="51"/>
        <v>2.279201337331031E-3</v>
      </c>
    </row>
    <row r="1630" spans="1:13">
      <c r="A1630" s="6" t="s">
        <v>1525</v>
      </c>
      <c r="B1630">
        <f>Format!H1630</f>
        <v>518200</v>
      </c>
      <c r="C1630" t="str">
        <f>Format!G1630</f>
        <v>US</v>
      </c>
      <c r="D1630">
        <f ca="1">Format!J1630</f>
        <v>1.1223201704148934E-6</v>
      </c>
      <c r="E1630" s="6" t="s">
        <v>1</v>
      </c>
      <c r="F1630" t="str">
        <f>Format!I1630</f>
        <v>HFC-134a</v>
      </c>
      <c r="G1630">
        <v>2013</v>
      </c>
      <c r="H1630">
        <f ca="1">Format!K1630</f>
        <v>4</v>
      </c>
      <c r="I1630">
        <f t="shared" ca="1" si="50"/>
        <v>2</v>
      </c>
      <c r="J1630">
        <v>1</v>
      </c>
      <c r="K1630">
        <f ca="1">Format!L1630</f>
        <v>4</v>
      </c>
      <c r="L1630">
        <v>1</v>
      </c>
      <c r="M1630">
        <f t="shared" ca="1" si="51"/>
        <v>1.1223201704148934E-6</v>
      </c>
    </row>
    <row r="1631" spans="1:13">
      <c r="A1631" s="6" t="s">
        <v>1525</v>
      </c>
      <c r="B1631">
        <f>Format!H1631</f>
        <v>518200</v>
      </c>
      <c r="C1631" t="str">
        <f>Format!G1631</f>
        <v>US</v>
      </c>
      <c r="D1631">
        <f ca="1">Format!J1631</f>
        <v>9.9210903266378024E-8</v>
      </c>
      <c r="E1631" s="6" t="s">
        <v>1</v>
      </c>
      <c r="F1631" t="str">
        <f>Format!I1631</f>
        <v>HFC-125</v>
      </c>
      <c r="G1631">
        <v>2013</v>
      </c>
      <c r="H1631">
        <f ca="1">Format!K1631</f>
        <v>4</v>
      </c>
      <c r="I1631">
        <f t="shared" ca="1" si="50"/>
        <v>2</v>
      </c>
      <c r="J1631">
        <v>1</v>
      </c>
      <c r="K1631">
        <f ca="1">Format!L1631</f>
        <v>4</v>
      </c>
      <c r="L1631">
        <v>1</v>
      </c>
      <c r="M1631">
        <f t="shared" ca="1" si="51"/>
        <v>9.9210903266378024E-8</v>
      </c>
    </row>
    <row r="1632" spans="1:13">
      <c r="A1632" s="6" t="s">
        <v>1525</v>
      </c>
      <c r="B1632">
        <f>Format!H1632</f>
        <v>518200</v>
      </c>
      <c r="C1632" t="str">
        <f>Format!G1632</f>
        <v>US</v>
      </c>
      <c r="D1632">
        <f ca="1">Format!J1632</f>
        <v>3.1367494257662424E-8</v>
      </c>
      <c r="E1632" s="6" t="s">
        <v>1</v>
      </c>
      <c r="F1632" t="str">
        <f>Format!I1632</f>
        <v>HFC-32</v>
      </c>
      <c r="G1632">
        <v>2013</v>
      </c>
      <c r="H1632">
        <f ca="1">Format!K1632</f>
        <v>4</v>
      </c>
      <c r="I1632">
        <f t="shared" ca="1" si="50"/>
        <v>2</v>
      </c>
      <c r="J1632">
        <v>1</v>
      </c>
      <c r="K1632">
        <f ca="1">Format!L1632</f>
        <v>4</v>
      </c>
      <c r="L1632">
        <v>1</v>
      </c>
      <c r="M1632">
        <f t="shared" ca="1" si="51"/>
        <v>3.1367494257662424E-8</v>
      </c>
    </row>
    <row r="1633" spans="1:13">
      <c r="A1633" s="6" t="s">
        <v>1525</v>
      </c>
      <c r="B1633">
        <f>Format!H1633</f>
        <v>518200</v>
      </c>
      <c r="C1633" t="str">
        <f>Format!G1633</f>
        <v>US</v>
      </c>
      <c r="D1633">
        <f ca="1">Format!J1633</f>
        <v>6.2050798204335554E-8</v>
      </c>
      <c r="E1633" s="6" t="s">
        <v>1</v>
      </c>
      <c r="F1633" t="str">
        <f>Format!I1633</f>
        <v>HFC-143a</v>
      </c>
      <c r="G1633">
        <v>2013</v>
      </c>
      <c r="H1633">
        <f ca="1">Format!K1633</f>
        <v>4</v>
      </c>
      <c r="I1633">
        <f t="shared" ca="1" si="50"/>
        <v>2</v>
      </c>
      <c r="J1633">
        <v>1</v>
      </c>
      <c r="K1633">
        <f ca="1">Format!L1633</f>
        <v>4</v>
      </c>
      <c r="L1633">
        <v>1</v>
      </c>
      <c r="M1633">
        <f t="shared" ca="1" si="51"/>
        <v>6.2050798204335554E-8</v>
      </c>
    </row>
    <row r="1634" spans="1:13">
      <c r="A1634" s="6" t="s">
        <v>1525</v>
      </c>
      <c r="B1634">
        <f>Format!H1634</f>
        <v>518200</v>
      </c>
      <c r="C1634" t="str">
        <f>Format!G1634</f>
        <v>US</v>
      </c>
      <c r="D1634">
        <f ca="1">Format!J1634</f>
        <v>1.0627370536176441E-7</v>
      </c>
      <c r="E1634" s="6" t="s">
        <v>1</v>
      </c>
      <c r="F1634" t="str">
        <f>Format!I1634</f>
        <v>CH4</v>
      </c>
      <c r="G1634">
        <v>2013</v>
      </c>
      <c r="H1634">
        <f ca="1">Format!K1634</f>
        <v>4</v>
      </c>
      <c r="I1634">
        <f t="shared" ca="1" si="50"/>
        <v>2</v>
      </c>
      <c r="J1634">
        <v>1</v>
      </c>
      <c r="K1634">
        <f ca="1">Format!L1634</f>
        <v>4</v>
      </c>
      <c r="L1634">
        <v>1</v>
      </c>
      <c r="M1634">
        <f t="shared" ca="1" si="51"/>
        <v>1.0627370536176441E-7</v>
      </c>
    </row>
    <row r="1635" spans="1:13">
      <c r="A1635" s="6" t="s">
        <v>1525</v>
      </c>
      <c r="B1635">
        <f>Format!H1635</f>
        <v>518200</v>
      </c>
      <c r="C1635" t="str">
        <f>Format!G1635</f>
        <v>US</v>
      </c>
      <c r="D1635">
        <f ca="1">Format!J1635</f>
        <v>2.8058079725890701E-9</v>
      </c>
      <c r="E1635" s="6" t="s">
        <v>1</v>
      </c>
      <c r="F1635" t="str">
        <f>Format!I1635</f>
        <v>HFC-236fa</v>
      </c>
      <c r="G1635">
        <v>2013</v>
      </c>
      <c r="H1635">
        <f ca="1">Format!K1635</f>
        <v>4</v>
      </c>
      <c r="I1635">
        <f t="shared" ca="1" si="50"/>
        <v>2</v>
      </c>
      <c r="J1635">
        <v>1</v>
      </c>
      <c r="K1635">
        <f ca="1">Format!L1635</f>
        <v>4</v>
      </c>
      <c r="L1635">
        <v>1</v>
      </c>
      <c r="M1635">
        <f t="shared" ca="1" si="51"/>
        <v>2.8058079725890701E-9</v>
      </c>
    </row>
    <row r="1636" spans="1:13">
      <c r="A1636" s="6" t="s">
        <v>1525</v>
      </c>
      <c r="B1636">
        <f>Format!H1636</f>
        <v>518200</v>
      </c>
      <c r="C1636" t="str">
        <f>Format!G1636</f>
        <v>US</v>
      </c>
      <c r="D1636">
        <f ca="1">Format!J1636</f>
        <v>3.9904802178197308E-9</v>
      </c>
      <c r="E1636" s="6" t="s">
        <v>1</v>
      </c>
      <c r="F1636" t="str">
        <f>Format!I1636</f>
        <v>N2O</v>
      </c>
      <c r="G1636">
        <v>2013</v>
      </c>
      <c r="H1636">
        <f ca="1">Format!K1636</f>
        <v>4</v>
      </c>
      <c r="I1636">
        <f t="shared" ca="1" si="50"/>
        <v>2</v>
      </c>
      <c r="J1636">
        <v>1</v>
      </c>
      <c r="K1636">
        <f ca="1">Format!L1636</f>
        <v>4</v>
      </c>
      <c r="L1636">
        <v>1</v>
      </c>
      <c r="M1636">
        <f t="shared" ca="1" si="51"/>
        <v>3.9904802178197308E-9</v>
      </c>
    </row>
    <row r="1637" spans="1:13">
      <c r="A1637" s="6" t="s">
        <v>1525</v>
      </c>
      <c r="B1637">
        <f>Format!H1637</f>
        <v>519130</v>
      </c>
      <c r="C1637" t="str">
        <f>Format!G1637</f>
        <v>US</v>
      </c>
      <c r="D1637">
        <f ca="1">Format!J1637</f>
        <v>9.6423232889540503E-4</v>
      </c>
      <c r="E1637" s="6" t="s">
        <v>1</v>
      </c>
      <c r="F1637" t="str">
        <f>Format!I1637</f>
        <v>CO2</v>
      </c>
      <c r="G1637">
        <v>2013</v>
      </c>
      <c r="H1637">
        <f ca="1">Format!K1637</f>
        <v>4</v>
      </c>
      <c r="I1637">
        <f t="shared" ca="1" si="50"/>
        <v>2</v>
      </c>
      <c r="J1637">
        <v>1</v>
      </c>
      <c r="K1637">
        <f ca="1">Format!L1637</f>
        <v>4</v>
      </c>
      <c r="L1637">
        <v>1</v>
      </c>
      <c r="M1637">
        <f t="shared" ca="1" si="51"/>
        <v>9.6423232889540503E-4</v>
      </c>
    </row>
    <row r="1638" spans="1:13">
      <c r="A1638" s="6" t="s">
        <v>1525</v>
      </c>
      <c r="B1638">
        <f>Format!H1638</f>
        <v>519130</v>
      </c>
      <c r="C1638" t="str">
        <f>Format!G1638</f>
        <v>US</v>
      </c>
      <c r="D1638">
        <f ca="1">Format!J1638</f>
        <v>5.5828080961992286E-8</v>
      </c>
      <c r="E1638" s="6" t="s">
        <v>1</v>
      </c>
      <c r="F1638" t="str">
        <f>Format!I1638</f>
        <v>CH4</v>
      </c>
      <c r="G1638">
        <v>2013</v>
      </c>
      <c r="H1638">
        <f ca="1">Format!K1638</f>
        <v>4</v>
      </c>
      <c r="I1638">
        <f t="shared" ca="1" si="50"/>
        <v>2</v>
      </c>
      <c r="J1638">
        <v>1</v>
      </c>
      <c r="K1638">
        <f ca="1">Format!L1638</f>
        <v>4</v>
      </c>
      <c r="L1638">
        <v>1</v>
      </c>
      <c r="M1638">
        <f t="shared" ca="1" si="51"/>
        <v>5.5828080961992286E-8</v>
      </c>
    </row>
    <row r="1639" spans="1:13">
      <c r="A1639" s="6" t="s">
        <v>1525</v>
      </c>
      <c r="B1639">
        <f>Format!H1639</f>
        <v>519130</v>
      </c>
      <c r="C1639" t="str">
        <f>Format!G1639</f>
        <v>US</v>
      </c>
      <c r="D1639">
        <f ca="1">Format!J1639</f>
        <v>1.7521809891598032E-9</v>
      </c>
      <c r="E1639" s="6" t="s">
        <v>1</v>
      </c>
      <c r="F1639" t="str">
        <f>Format!I1639</f>
        <v>N2O</v>
      </c>
      <c r="G1639">
        <v>2013</v>
      </c>
      <c r="H1639">
        <f ca="1">Format!K1639</f>
        <v>4</v>
      </c>
      <c r="I1639">
        <f t="shared" ca="1" si="50"/>
        <v>2</v>
      </c>
      <c r="J1639">
        <v>1</v>
      </c>
      <c r="K1639">
        <f ca="1">Format!L1639</f>
        <v>4</v>
      </c>
      <c r="L1639">
        <v>1</v>
      </c>
      <c r="M1639">
        <f t="shared" ca="1" si="51"/>
        <v>1.7521809891598032E-9</v>
      </c>
    </row>
    <row r="1640" spans="1:13">
      <c r="A1640" s="6" t="s">
        <v>1525</v>
      </c>
      <c r="B1640">
        <f>Format!H1640</f>
        <v>523900</v>
      </c>
      <c r="C1640" t="str">
        <f>Format!G1640</f>
        <v>US</v>
      </c>
      <c r="D1640">
        <f ca="1">Format!J1640</f>
        <v>8.0712188715874062E-4</v>
      </c>
      <c r="E1640" s="6" t="s">
        <v>1</v>
      </c>
      <c r="F1640" t="str">
        <f>Format!I1640</f>
        <v>CO2</v>
      </c>
      <c r="G1640">
        <v>2013</v>
      </c>
      <c r="H1640">
        <f ca="1">Format!K1640</f>
        <v>4</v>
      </c>
      <c r="I1640">
        <f t="shared" ref="I1640:I1703" ca="1" si="52">IF(H1640=2,1,2)</f>
        <v>2</v>
      </c>
      <c r="J1640">
        <v>1</v>
      </c>
      <c r="K1640">
        <f ca="1">Format!L1640</f>
        <v>4</v>
      </c>
      <c r="L1640">
        <v>1</v>
      </c>
      <c r="M1640">
        <f t="shared" ca="1" si="51"/>
        <v>8.0712188715874062E-4</v>
      </c>
    </row>
    <row r="1641" spans="1:13">
      <c r="A1641" s="6" t="s">
        <v>1525</v>
      </c>
      <c r="B1641">
        <f>Format!H1641</f>
        <v>523900</v>
      </c>
      <c r="C1641" t="str">
        <f>Format!G1641</f>
        <v>US</v>
      </c>
      <c r="D1641">
        <f ca="1">Format!J1641</f>
        <v>6.1006966483657925E-8</v>
      </c>
      <c r="E1641" s="6" t="s">
        <v>1</v>
      </c>
      <c r="F1641" t="str">
        <f>Format!I1641</f>
        <v>CH4</v>
      </c>
      <c r="G1641">
        <v>2013</v>
      </c>
      <c r="H1641">
        <f ca="1">Format!K1641</f>
        <v>4</v>
      </c>
      <c r="I1641">
        <f t="shared" ca="1" si="52"/>
        <v>2</v>
      </c>
      <c r="J1641">
        <v>1</v>
      </c>
      <c r="K1641">
        <f ca="1">Format!L1641</f>
        <v>4</v>
      </c>
      <c r="L1641">
        <v>1</v>
      </c>
      <c r="M1641">
        <f t="shared" ca="1" si="51"/>
        <v>6.1006966483657925E-8</v>
      </c>
    </row>
    <row r="1642" spans="1:13">
      <c r="A1642" s="6" t="s">
        <v>1525</v>
      </c>
      <c r="B1642">
        <f>Format!H1642</f>
        <v>523900</v>
      </c>
      <c r="C1642" t="str">
        <f>Format!G1642</f>
        <v>US</v>
      </c>
      <c r="D1642">
        <f ca="1">Format!J1642</f>
        <v>2.4770285746317032E-8</v>
      </c>
      <c r="E1642" s="6" t="s">
        <v>1</v>
      </c>
      <c r="F1642" t="str">
        <f>Format!I1642</f>
        <v>HFC-134a</v>
      </c>
      <c r="G1642">
        <v>2013</v>
      </c>
      <c r="H1642">
        <f ca="1">Format!K1642</f>
        <v>4</v>
      </c>
      <c r="I1642">
        <f t="shared" ca="1" si="52"/>
        <v>2</v>
      </c>
      <c r="J1642">
        <v>1</v>
      </c>
      <c r="K1642">
        <f ca="1">Format!L1642</f>
        <v>4</v>
      </c>
      <c r="L1642">
        <v>1</v>
      </c>
      <c r="M1642">
        <f t="shared" ca="1" si="51"/>
        <v>2.4770285746317032E-8</v>
      </c>
    </row>
    <row r="1643" spans="1:13">
      <c r="A1643" s="6" t="s">
        <v>1525</v>
      </c>
      <c r="B1643">
        <f>Format!H1643</f>
        <v>523900</v>
      </c>
      <c r="C1643" t="str">
        <f>Format!G1643</f>
        <v>US</v>
      </c>
      <c r="D1643">
        <f ca="1">Format!J1643</f>
        <v>2.1896447090939576E-9</v>
      </c>
      <c r="E1643" s="6" t="s">
        <v>1</v>
      </c>
      <c r="F1643" t="str">
        <f>Format!I1643</f>
        <v>HFC-125</v>
      </c>
      <c r="G1643">
        <v>2013</v>
      </c>
      <c r="H1643">
        <f ca="1">Format!K1643</f>
        <v>4</v>
      </c>
      <c r="I1643">
        <f t="shared" ca="1" si="52"/>
        <v>2</v>
      </c>
      <c r="J1643">
        <v>1</v>
      </c>
      <c r="K1643">
        <f ca="1">Format!L1643</f>
        <v>4</v>
      </c>
      <c r="L1643">
        <v>1</v>
      </c>
      <c r="M1643">
        <f t="shared" ca="1" si="51"/>
        <v>2.1896447090939576E-9</v>
      </c>
    </row>
    <row r="1644" spans="1:13">
      <c r="A1644" s="6" t="s">
        <v>1525</v>
      </c>
      <c r="B1644">
        <f>Format!H1644</f>
        <v>523900</v>
      </c>
      <c r="C1644" t="str">
        <f>Format!G1644</f>
        <v>US</v>
      </c>
      <c r="D1644">
        <f ca="1">Format!J1644</f>
        <v>6.9229959185445809E-10</v>
      </c>
      <c r="E1644" s="6" t="s">
        <v>1</v>
      </c>
      <c r="F1644" t="str">
        <f>Format!I1644</f>
        <v>HFC-32</v>
      </c>
      <c r="G1644">
        <v>2013</v>
      </c>
      <c r="H1644">
        <f ca="1">Format!K1644</f>
        <v>4</v>
      </c>
      <c r="I1644">
        <f t="shared" ca="1" si="52"/>
        <v>2</v>
      </c>
      <c r="J1644">
        <v>1</v>
      </c>
      <c r="K1644">
        <f ca="1">Format!L1644</f>
        <v>4</v>
      </c>
      <c r="L1644">
        <v>1</v>
      </c>
      <c r="M1644">
        <f t="shared" ca="1" si="51"/>
        <v>6.9229959185445809E-10</v>
      </c>
    </row>
    <row r="1645" spans="1:13">
      <c r="A1645" s="6" t="s">
        <v>1525</v>
      </c>
      <c r="B1645">
        <f>Format!H1645</f>
        <v>523900</v>
      </c>
      <c r="C1645" t="str">
        <f>Format!G1645</f>
        <v>US</v>
      </c>
      <c r="D1645">
        <f ca="1">Format!J1645</f>
        <v>1.3694986892557151E-9</v>
      </c>
      <c r="E1645" s="6" t="s">
        <v>1</v>
      </c>
      <c r="F1645" t="str">
        <f>Format!I1645</f>
        <v>HFC-143a</v>
      </c>
      <c r="G1645">
        <v>2013</v>
      </c>
      <c r="H1645">
        <f ca="1">Format!K1645</f>
        <v>4</v>
      </c>
      <c r="I1645">
        <f t="shared" ca="1" si="52"/>
        <v>2</v>
      </c>
      <c r="J1645">
        <v>1</v>
      </c>
      <c r="K1645">
        <f ca="1">Format!L1645</f>
        <v>4</v>
      </c>
      <c r="L1645">
        <v>1</v>
      </c>
      <c r="M1645">
        <f t="shared" ca="1" si="51"/>
        <v>1.3694986892557151E-9</v>
      </c>
    </row>
    <row r="1646" spans="1:13">
      <c r="A1646" s="6" t="s">
        <v>1525</v>
      </c>
      <c r="B1646">
        <f>Format!H1646</f>
        <v>523900</v>
      </c>
      <c r="C1646" t="str">
        <f>Format!G1646</f>
        <v>US</v>
      </c>
      <c r="D1646">
        <f ca="1">Format!J1646</f>
        <v>1.5389055256269699E-9</v>
      </c>
      <c r="E1646" s="6" t="s">
        <v>1</v>
      </c>
      <c r="F1646" t="str">
        <f>Format!I1646</f>
        <v>N2O</v>
      </c>
      <c r="G1646">
        <v>2013</v>
      </c>
      <c r="H1646">
        <f ca="1">Format!K1646</f>
        <v>4</v>
      </c>
      <c r="I1646">
        <f t="shared" ca="1" si="52"/>
        <v>2</v>
      </c>
      <c r="J1646">
        <v>1</v>
      </c>
      <c r="K1646">
        <f ca="1">Format!L1646</f>
        <v>4</v>
      </c>
      <c r="L1646">
        <v>1</v>
      </c>
      <c r="M1646">
        <f t="shared" ca="1" si="51"/>
        <v>1.5389055256269699E-9</v>
      </c>
    </row>
    <row r="1647" spans="1:13">
      <c r="A1647" s="6" t="s">
        <v>1525</v>
      </c>
      <c r="B1647">
        <f>Format!H1647</f>
        <v>523900</v>
      </c>
      <c r="C1647" t="str">
        <f>Format!G1647</f>
        <v>US</v>
      </c>
      <c r="D1647">
        <f ca="1">Format!J1647</f>
        <v>6.1925880922761177E-11</v>
      </c>
      <c r="E1647" s="6" t="s">
        <v>1</v>
      </c>
      <c r="F1647" t="str">
        <f>Format!I1647</f>
        <v>HFC-236fa</v>
      </c>
      <c r="G1647">
        <v>2013</v>
      </c>
      <c r="H1647">
        <f ca="1">Format!K1647</f>
        <v>4</v>
      </c>
      <c r="I1647">
        <f t="shared" ca="1" si="52"/>
        <v>2</v>
      </c>
      <c r="J1647">
        <v>1</v>
      </c>
      <c r="K1647">
        <f ca="1">Format!L1647</f>
        <v>4</v>
      </c>
      <c r="L1647">
        <v>1</v>
      </c>
      <c r="M1647">
        <f t="shared" ca="1" si="51"/>
        <v>6.1925880922761177E-11</v>
      </c>
    </row>
    <row r="1648" spans="1:13">
      <c r="A1648" s="6" t="s">
        <v>1525</v>
      </c>
      <c r="B1648">
        <f>Format!H1648</f>
        <v>524100</v>
      </c>
      <c r="C1648" t="str">
        <f>Format!G1648</f>
        <v>US</v>
      </c>
      <c r="D1648">
        <f ca="1">Format!J1648</f>
        <v>2.4722912429094349E-4</v>
      </c>
      <c r="E1648" s="6" t="s">
        <v>1</v>
      </c>
      <c r="F1648" t="str">
        <f>Format!I1648</f>
        <v>CO2</v>
      </c>
      <c r="G1648">
        <v>2013</v>
      </c>
      <c r="H1648">
        <f ca="1">Format!K1648</f>
        <v>4</v>
      </c>
      <c r="I1648">
        <f t="shared" ca="1" si="52"/>
        <v>2</v>
      </c>
      <c r="J1648">
        <v>1</v>
      </c>
      <c r="K1648">
        <f ca="1">Format!L1648</f>
        <v>4</v>
      </c>
      <c r="L1648">
        <v>1</v>
      </c>
      <c r="M1648">
        <f t="shared" ca="1" si="51"/>
        <v>2.4722912429094349E-4</v>
      </c>
    </row>
    <row r="1649" spans="1:13">
      <c r="A1649" s="6" t="s">
        <v>1525</v>
      </c>
      <c r="B1649">
        <f>Format!H1649</f>
        <v>524100</v>
      </c>
      <c r="C1649" t="str">
        <f>Format!G1649</f>
        <v>US</v>
      </c>
      <c r="D1649">
        <f ca="1">Format!J1649</f>
        <v>2.1883904339382972E-8</v>
      </c>
      <c r="E1649" s="6" t="s">
        <v>1</v>
      </c>
      <c r="F1649" t="str">
        <f>Format!I1649</f>
        <v>CH4</v>
      </c>
      <c r="G1649">
        <v>2013</v>
      </c>
      <c r="H1649">
        <f ca="1">Format!K1649</f>
        <v>4</v>
      </c>
      <c r="I1649">
        <f t="shared" ca="1" si="52"/>
        <v>2</v>
      </c>
      <c r="J1649">
        <v>1</v>
      </c>
      <c r="K1649">
        <f ca="1">Format!L1649</f>
        <v>4</v>
      </c>
      <c r="L1649">
        <v>1</v>
      </c>
      <c r="M1649">
        <f t="shared" ca="1" si="51"/>
        <v>2.1883904339382972E-8</v>
      </c>
    </row>
    <row r="1650" spans="1:13">
      <c r="A1650" s="6" t="s">
        <v>1525</v>
      </c>
      <c r="B1650">
        <f>Format!H1650</f>
        <v>524100</v>
      </c>
      <c r="C1650" t="str">
        <f>Format!G1650</f>
        <v>US</v>
      </c>
      <c r="D1650">
        <f ca="1">Format!J1650</f>
        <v>4.9382035515289357E-10</v>
      </c>
      <c r="E1650" s="6" t="s">
        <v>1</v>
      </c>
      <c r="F1650" t="str">
        <f>Format!I1650</f>
        <v>N2O</v>
      </c>
      <c r="G1650">
        <v>2013</v>
      </c>
      <c r="H1650">
        <f ca="1">Format!K1650</f>
        <v>4</v>
      </c>
      <c r="I1650">
        <f t="shared" ca="1" si="52"/>
        <v>2</v>
      </c>
      <c r="J1650">
        <v>1</v>
      </c>
      <c r="K1650">
        <f ca="1">Format!L1650</f>
        <v>4</v>
      </c>
      <c r="L1650">
        <v>1</v>
      </c>
      <c r="M1650">
        <f t="shared" ca="1" si="51"/>
        <v>4.9382035515289357E-10</v>
      </c>
    </row>
    <row r="1651" spans="1:13">
      <c r="A1651" s="6" t="s">
        <v>1525</v>
      </c>
      <c r="B1651">
        <f>Format!H1651</f>
        <v>524200</v>
      </c>
      <c r="C1651" t="str">
        <f>Format!G1651</f>
        <v>US</v>
      </c>
      <c r="D1651">
        <f ca="1">Format!J1651</f>
        <v>8.4170239988846744E-4</v>
      </c>
      <c r="E1651" s="6" t="s">
        <v>1</v>
      </c>
      <c r="F1651" t="str">
        <f>Format!I1651</f>
        <v>CO2</v>
      </c>
      <c r="G1651">
        <v>2013</v>
      </c>
      <c r="H1651">
        <f ca="1">Format!K1651</f>
        <v>4</v>
      </c>
      <c r="I1651">
        <f t="shared" ca="1" si="52"/>
        <v>2</v>
      </c>
      <c r="J1651">
        <v>1</v>
      </c>
      <c r="K1651">
        <f ca="1">Format!L1651</f>
        <v>4</v>
      </c>
      <c r="L1651">
        <v>1</v>
      </c>
      <c r="M1651">
        <f t="shared" ca="1" si="51"/>
        <v>8.4170239988846744E-4</v>
      </c>
    </row>
    <row r="1652" spans="1:13">
      <c r="A1652" s="6" t="s">
        <v>1525</v>
      </c>
      <c r="B1652">
        <f>Format!H1652</f>
        <v>524200</v>
      </c>
      <c r="C1652" t="str">
        <f>Format!G1652</f>
        <v>US</v>
      </c>
      <c r="D1652">
        <f ca="1">Format!J1652</f>
        <v>6.32998137861429E-8</v>
      </c>
      <c r="E1652" s="6" t="s">
        <v>1</v>
      </c>
      <c r="F1652" t="str">
        <f>Format!I1652</f>
        <v>CH4</v>
      </c>
      <c r="G1652">
        <v>2013</v>
      </c>
      <c r="H1652">
        <f ca="1">Format!K1652</f>
        <v>4</v>
      </c>
      <c r="I1652">
        <f t="shared" ca="1" si="52"/>
        <v>2</v>
      </c>
      <c r="J1652">
        <v>1</v>
      </c>
      <c r="K1652">
        <f ca="1">Format!L1652</f>
        <v>4</v>
      </c>
      <c r="L1652">
        <v>1</v>
      </c>
      <c r="M1652">
        <f t="shared" ca="1" si="51"/>
        <v>6.32998137861429E-8</v>
      </c>
    </row>
    <row r="1653" spans="1:13">
      <c r="A1653" s="6" t="s">
        <v>1525</v>
      </c>
      <c r="B1653">
        <f>Format!H1653</f>
        <v>524200</v>
      </c>
      <c r="C1653" t="str">
        <f>Format!G1653</f>
        <v>US</v>
      </c>
      <c r="D1653">
        <f ca="1">Format!J1653</f>
        <v>1.0589097890914752E-8</v>
      </c>
      <c r="E1653" s="6" t="s">
        <v>1</v>
      </c>
      <c r="F1653" t="str">
        <f>Format!I1653</f>
        <v>HFC-134a</v>
      </c>
      <c r="G1653">
        <v>2013</v>
      </c>
      <c r="H1653">
        <f ca="1">Format!K1653</f>
        <v>4</v>
      </c>
      <c r="I1653">
        <f t="shared" ca="1" si="52"/>
        <v>2</v>
      </c>
      <c r="J1653">
        <v>1</v>
      </c>
      <c r="K1653">
        <f ca="1">Format!L1653</f>
        <v>4</v>
      </c>
      <c r="L1653">
        <v>1</v>
      </c>
      <c r="M1653">
        <f t="shared" ca="1" si="51"/>
        <v>1.0589097890914752E-8</v>
      </c>
    </row>
    <row r="1654" spans="1:13">
      <c r="A1654" s="6" t="s">
        <v>1525</v>
      </c>
      <c r="B1654">
        <f>Format!H1654</f>
        <v>524200</v>
      </c>
      <c r="C1654" t="str">
        <f>Format!G1654</f>
        <v>US</v>
      </c>
      <c r="D1654">
        <f ca="1">Format!J1654</f>
        <v>9.3605549844603388E-10</v>
      </c>
      <c r="E1654" s="6" t="s">
        <v>1</v>
      </c>
      <c r="F1654" t="str">
        <f>Format!I1654</f>
        <v>HFC-125</v>
      </c>
      <c r="G1654">
        <v>2013</v>
      </c>
      <c r="H1654">
        <f ca="1">Format!K1654</f>
        <v>4</v>
      </c>
      <c r="I1654">
        <f t="shared" ca="1" si="52"/>
        <v>2</v>
      </c>
      <c r="J1654">
        <v>1</v>
      </c>
      <c r="K1654">
        <f ca="1">Format!L1654</f>
        <v>4</v>
      </c>
      <c r="L1654">
        <v>1</v>
      </c>
      <c r="M1654">
        <f t="shared" ca="1" si="51"/>
        <v>9.3605549844603388E-10</v>
      </c>
    </row>
    <row r="1655" spans="1:13">
      <c r="A1655" s="6" t="s">
        <v>1525</v>
      </c>
      <c r="B1655">
        <f>Format!H1655</f>
        <v>524200</v>
      </c>
      <c r="C1655" t="str">
        <f>Format!G1655</f>
        <v>US</v>
      </c>
      <c r="D1655">
        <f ca="1">Format!J1655</f>
        <v>2.9595250628375059E-10</v>
      </c>
      <c r="E1655" s="6" t="s">
        <v>1</v>
      </c>
      <c r="F1655" t="str">
        <f>Format!I1655</f>
        <v>HFC-32</v>
      </c>
      <c r="G1655">
        <v>2013</v>
      </c>
      <c r="H1655">
        <f ca="1">Format!K1655</f>
        <v>4</v>
      </c>
      <c r="I1655">
        <f t="shared" ca="1" si="52"/>
        <v>2</v>
      </c>
      <c r="J1655">
        <v>1</v>
      </c>
      <c r="K1655">
        <f ca="1">Format!L1655</f>
        <v>4</v>
      </c>
      <c r="L1655">
        <v>1</v>
      </c>
      <c r="M1655">
        <f t="shared" ca="1" si="51"/>
        <v>2.9595250628375059E-10</v>
      </c>
    </row>
    <row r="1656" spans="1:13">
      <c r="A1656" s="6" t="s">
        <v>1525</v>
      </c>
      <c r="B1656">
        <f>Format!H1656</f>
        <v>524200</v>
      </c>
      <c r="C1656" t="str">
        <f>Format!G1656</f>
        <v>US</v>
      </c>
      <c r="D1656">
        <f ca="1">Format!J1656</f>
        <v>5.8544967266533884E-10</v>
      </c>
      <c r="E1656" s="6" t="s">
        <v>1</v>
      </c>
      <c r="F1656" t="str">
        <f>Format!I1656</f>
        <v>HFC-143a</v>
      </c>
      <c r="G1656">
        <v>2013</v>
      </c>
      <c r="H1656">
        <f ca="1">Format!K1656</f>
        <v>4</v>
      </c>
      <c r="I1656">
        <f t="shared" ca="1" si="52"/>
        <v>2</v>
      </c>
      <c r="J1656">
        <v>1</v>
      </c>
      <c r="K1656">
        <f ca="1">Format!L1656</f>
        <v>4</v>
      </c>
      <c r="L1656">
        <v>1</v>
      </c>
      <c r="M1656">
        <f t="shared" ca="1" si="51"/>
        <v>5.8544967266533884E-10</v>
      </c>
    </row>
    <row r="1657" spans="1:13">
      <c r="A1657" s="6" t="s">
        <v>1525</v>
      </c>
      <c r="B1657">
        <f>Format!H1657</f>
        <v>524200</v>
      </c>
      <c r="C1657" t="str">
        <f>Format!G1657</f>
        <v>US</v>
      </c>
      <c r="D1657">
        <f ca="1">Format!J1657</f>
        <v>1.5985230062012842E-9</v>
      </c>
      <c r="E1657" s="6" t="s">
        <v>1</v>
      </c>
      <c r="F1657" t="str">
        <f>Format!I1657</f>
        <v>N2O</v>
      </c>
      <c r="G1657">
        <v>2013</v>
      </c>
      <c r="H1657">
        <f ca="1">Format!K1657</f>
        <v>4</v>
      </c>
      <c r="I1657">
        <f t="shared" ca="1" si="52"/>
        <v>2</v>
      </c>
      <c r="J1657">
        <v>1</v>
      </c>
      <c r="K1657">
        <f ca="1">Format!L1657</f>
        <v>4</v>
      </c>
      <c r="L1657">
        <v>1</v>
      </c>
      <c r="M1657">
        <f t="shared" ca="1" si="51"/>
        <v>1.5985230062012842E-9</v>
      </c>
    </row>
    <row r="1658" spans="1:13">
      <c r="A1658" s="6" t="s">
        <v>1525</v>
      </c>
      <c r="B1658">
        <f>Format!H1658</f>
        <v>524200</v>
      </c>
      <c r="C1658" t="str">
        <f>Format!G1658</f>
        <v>US</v>
      </c>
      <c r="D1658">
        <f ca="1">Format!J1658</f>
        <v>2.6472815929051084E-11</v>
      </c>
      <c r="E1658" s="6" t="s">
        <v>1</v>
      </c>
      <c r="F1658" t="str">
        <f>Format!I1658</f>
        <v>HFC-236fa</v>
      </c>
      <c r="G1658">
        <v>2013</v>
      </c>
      <c r="H1658">
        <f ca="1">Format!K1658</f>
        <v>4</v>
      </c>
      <c r="I1658">
        <f t="shared" ca="1" si="52"/>
        <v>2</v>
      </c>
      <c r="J1658">
        <v>1</v>
      </c>
      <c r="K1658">
        <f ca="1">Format!L1658</f>
        <v>4</v>
      </c>
      <c r="L1658">
        <v>1</v>
      </c>
      <c r="M1658">
        <f t="shared" ca="1" si="51"/>
        <v>2.6472815929051084E-11</v>
      </c>
    </row>
    <row r="1659" spans="1:13">
      <c r="A1659" s="6" t="s">
        <v>1525</v>
      </c>
      <c r="B1659">
        <f>Format!H1659</f>
        <v>525000</v>
      </c>
      <c r="C1659" t="str">
        <f>Format!G1659</f>
        <v>US</v>
      </c>
      <c r="D1659">
        <f ca="1">Format!J1659</f>
        <v>1.2027024035205025E-4</v>
      </c>
      <c r="E1659" s="6" t="s">
        <v>1</v>
      </c>
      <c r="F1659" t="str">
        <f>Format!I1659</f>
        <v>CO2</v>
      </c>
      <c r="G1659">
        <v>2013</v>
      </c>
      <c r="H1659">
        <f ca="1">Format!K1659</f>
        <v>4</v>
      </c>
      <c r="I1659">
        <f t="shared" ca="1" si="52"/>
        <v>2</v>
      </c>
      <c r="J1659">
        <v>1</v>
      </c>
      <c r="K1659">
        <f ca="1">Format!L1659</f>
        <v>4</v>
      </c>
      <c r="L1659">
        <v>1</v>
      </c>
      <c r="M1659">
        <f t="shared" ca="1" si="51"/>
        <v>1.2027024035205025E-4</v>
      </c>
    </row>
    <row r="1660" spans="1:13">
      <c r="A1660" s="6" t="s">
        <v>1525</v>
      </c>
      <c r="B1660">
        <f>Format!H1660</f>
        <v>525000</v>
      </c>
      <c r="C1660" t="str">
        <f>Format!G1660</f>
        <v>US</v>
      </c>
      <c r="D1660">
        <f ca="1">Format!J1660</f>
        <v>4.924063064567052E-9</v>
      </c>
      <c r="E1660" s="6" t="s">
        <v>1</v>
      </c>
      <c r="F1660" t="str">
        <f>Format!I1660</f>
        <v>CH4</v>
      </c>
      <c r="G1660">
        <v>2013</v>
      </c>
      <c r="H1660">
        <f ca="1">Format!K1660</f>
        <v>4</v>
      </c>
      <c r="I1660">
        <f t="shared" ca="1" si="52"/>
        <v>2</v>
      </c>
      <c r="J1660">
        <v>1</v>
      </c>
      <c r="K1660">
        <f ca="1">Format!L1660</f>
        <v>4</v>
      </c>
      <c r="L1660">
        <v>1</v>
      </c>
      <c r="M1660">
        <f t="shared" ca="1" si="51"/>
        <v>4.924063064567052E-9</v>
      </c>
    </row>
    <row r="1661" spans="1:13">
      <c r="A1661" s="6" t="s">
        <v>1525</v>
      </c>
      <c r="B1661">
        <f>Format!H1661</f>
        <v>525000</v>
      </c>
      <c r="C1661" t="str">
        <f>Format!G1661</f>
        <v>US</v>
      </c>
      <c r="D1661">
        <f ca="1">Format!J1661</f>
        <v>2.0654626948687296E-10</v>
      </c>
      <c r="E1661" s="6" t="s">
        <v>1</v>
      </c>
      <c r="F1661" t="str">
        <f>Format!I1661</f>
        <v>N2O</v>
      </c>
      <c r="G1661">
        <v>2013</v>
      </c>
      <c r="H1661">
        <f ca="1">Format!K1661</f>
        <v>4</v>
      </c>
      <c r="I1661">
        <f t="shared" ca="1" si="52"/>
        <v>2</v>
      </c>
      <c r="J1661">
        <v>1</v>
      </c>
      <c r="K1661">
        <f ca="1">Format!L1661</f>
        <v>4</v>
      </c>
      <c r="L1661">
        <v>1</v>
      </c>
      <c r="M1661">
        <f t="shared" ca="1" si="51"/>
        <v>2.0654626948687296E-10</v>
      </c>
    </row>
    <row r="1662" spans="1:13">
      <c r="A1662" s="6" t="s">
        <v>1525</v>
      </c>
      <c r="B1662">
        <f>Format!H1662</f>
        <v>532100</v>
      </c>
      <c r="C1662" t="str">
        <f>Format!G1662</f>
        <v>US</v>
      </c>
      <c r="D1662">
        <f ca="1">Format!J1662</f>
        <v>7.1707207225988931E-2</v>
      </c>
      <c r="E1662" s="6" t="s">
        <v>1</v>
      </c>
      <c r="F1662" t="str">
        <f>Format!I1662</f>
        <v>CO2</v>
      </c>
      <c r="G1662">
        <v>2013</v>
      </c>
      <c r="H1662">
        <f ca="1">Format!K1662</f>
        <v>4</v>
      </c>
      <c r="I1662">
        <f t="shared" ca="1" si="52"/>
        <v>2</v>
      </c>
      <c r="J1662">
        <v>1</v>
      </c>
      <c r="K1662">
        <f ca="1">Format!L1662</f>
        <v>4</v>
      </c>
      <c r="L1662">
        <v>1</v>
      </c>
      <c r="M1662">
        <f t="shared" ca="1" si="51"/>
        <v>7.1707207225988931E-2</v>
      </c>
    </row>
    <row r="1663" spans="1:13">
      <c r="A1663" s="6" t="s">
        <v>1525</v>
      </c>
      <c r="B1663">
        <f>Format!H1663</f>
        <v>532100</v>
      </c>
      <c r="C1663" t="str">
        <f>Format!G1663</f>
        <v>US</v>
      </c>
      <c r="D1663">
        <f ca="1">Format!J1663</f>
        <v>5.5817694663724942E-6</v>
      </c>
      <c r="E1663" s="6" t="s">
        <v>1</v>
      </c>
      <c r="F1663" t="str">
        <f>Format!I1663</f>
        <v>CH4</v>
      </c>
      <c r="G1663">
        <v>2013</v>
      </c>
      <c r="H1663">
        <f ca="1">Format!K1663</f>
        <v>4</v>
      </c>
      <c r="I1663">
        <f t="shared" ca="1" si="52"/>
        <v>2</v>
      </c>
      <c r="J1663">
        <v>1</v>
      </c>
      <c r="K1663">
        <f ca="1">Format!L1663</f>
        <v>4</v>
      </c>
      <c r="L1663">
        <v>1</v>
      </c>
      <c r="M1663">
        <f t="shared" ca="1" si="51"/>
        <v>5.5817694663724942E-6</v>
      </c>
    </row>
    <row r="1664" spans="1:13">
      <c r="A1664" s="6" t="s">
        <v>1525</v>
      </c>
      <c r="B1664">
        <f>Format!H1664</f>
        <v>532100</v>
      </c>
      <c r="C1664" t="str">
        <f>Format!G1664</f>
        <v>US</v>
      </c>
      <c r="D1664">
        <f ca="1">Format!J1664</f>
        <v>1.3796994437201107E-7</v>
      </c>
      <c r="E1664" s="6" t="s">
        <v>1</v>
      </c>
      <c r="F1664" t="str">
        <f>Format!I1664</f>
        <v>N2O</v>
      </c>
      <c r="G1664">
        <v>2013</v>
      </c>
      <c r="H1664">
        <f ca="1">Format!K1664</f>
        <v>4</v>
      </c>
      <c r="I1664">
        <f t="shared" ca="1" si="52"/>
        <v>2</v>
      </c>
      <c r="J1664">
        <v>1</v>
      </c>
      <c r="K1664">
        <f ca="1">Format!L1664</f>
        <v>4</v>
      </c>
      <c r="L1664">
        <v>1</v>
      </c>
      <c r="M1664">
        <f t="shared" ca="1" si="51"/>
        <v>1.3796994437201107E-7</v>
      </c>
    </row>
    <row r="1665" spans="1:13">
      <c r="A1665" s="6" t="s">
        <v>1525</v>
      </c>
      <c r="B1665">
        <f>Format!H1665</f>
        <v>532100</v>
      </c>
      <c r="C1665" t="str">
        <f>Format!G1665</f>
        <v>US</v>
      </c>
      <c r="D1665">
        <f ca="1">Format!J1665</f>
        <v>4.322455893628055E-8</v>
      </c>
      <c r="E1665" s="6" t="s">
        <v>1</v>
      </c>
      <c r="F1665" t="str">
        <f>Format!I1665</f>
        <v>HFC-134a</v>
      </c>
      <c r="G1665">
        <v>2013</v>
      </c>
      <c r="H1665">
        <f ca="1">Format!K1665</f>
        <v>4</v>
      </c>
      <c r="I1665">
        <f t="shared" ca="1" si="52"/>
        <v>2</v>
      </c>
      <c r="J1665">
        <v>1</v>
      </c>
      <c r="K1665">
        <f ca="1">Format!L1665</f>
        <v>4</v>
      </c>
      <c r="L1665">
        <v>1</v>
      </c>
      <c r="M1665">
        <f t="shared" ca="1" si="51"/>
        <v>4.322455893628055E-8</v>
      </c>
    </row>
    <row r="1666" spans="1:13">
      <c r="A1666" s="6" t="s">
        <v>1525</v>
      </c>
      <c r="B1666">
        <f>Format!H1666</f>
        <v>532100</v>
      </c>
      <c r="C1666" t="str">
        <f>Format!G1666</f>
        <v>US</v>
      </c>
      <c r="D1666">
        <f ca="1">Format!J1666</f>
        <v>3.8209662878765596E-9</v>
      </c>
      <c r="E1666" s="6" t="s">
        <v>1</v>
      </c>
      <c r="F1666" t="str">
        <f>Format!I1666</f>
        <v>HFC-125</v>
      </c>
      <c r="G1666">
        <v>2013</v>
      </c>
      <c r="H1666">
        <f ca="1">Format!K1666</f>
        <v>4</v>
      </c>
      <c r="I1666">
        <f t="shared" ca="1" si="52"/>
        <v>2</v>
      </c>
      <c r="J1666">
        <v>1</v>
      </c>
      <c r="K1666">
        <f ca="1">Format!L1666</f>
        <v>4</v>
      </c>
      <c r="L1666">
        <v>1</v>
      </c>
      <c r="M1666">
        <f t="shared" ca="1" si="51"/>
        <v>3.8209662878765596E-9</v>
      </c>
    </row>
    <row r="1667" spans="1:13">
      <c r="A1667" s="6" t="s">
        <v>1525</v>
      </c>
      <c r="B1667">
        <f>Format!H1667</f>
        <v>532100</v>
      </c>
      <c r="C1667" t="str">
        <f>Format!G1667</f>
        <v>US</v>
      </c>
      <c r="D1667">
        <f ca="1">Format!J1667</f>
        <v>1.2080742554261932E-9</v>
      </c>
      <c r="E1667" s="6" t="s">
        <v>1</v>
      </c>
      <c r="F1667" t="str">
        <f>Format!I1667</f>
        <v>HFC-32</v>
      </c>
      <c r="G1667">
        <v>2013</v>
      </c>
      <c r="H1667">
        <f ca="1">Format!K1667</f>
        <v>4</v>
      </c>
      <c r="I1667">
        <f t="shared" ca="1" si="52"/>
        <v>2</v>
      </c>
      <c r="J1667">
        <v>1</v>
      </c>
      <c r="K1667">
        <f ca="1">Format!L1667</f>
        <v>4</v>
      </c>
      <c r="L1667">
        <v>1</v>
      </c>
      <c r="M1667">
        <f t="shared" ca="1" si="51"/>
        <v>1.2080742554261932E-9</v>
      </c>
    </row>
    <row r="1668" spans="1:13">
      <c r="A1668" s="6" t="s">
        <v>1525</v>
      </c>
      <c r="B1668">
        <f>Format!H1668</f>
        <v>532100</v>
      </c>
      <c r="C1668" t="str">
        <f>Format!G1668</f>
        <v>US</v>
      </c>
      <c r="D1668">
        <f ca="1">Format!J1668</f>
        <v>2.3897978978984595E-9</v>
      </c>
      <c r="E1668" s="6" t="s">
        <v>1</v>
      </c>
      <c r="F1668" t="str">
        <f>Format!I1668</f>
        <v>HFC-143a</v>
      </c>
      <c r="G1668">
        <v>2013</v>
      </c>
      <c r="H1668">
        <f ca="1">Format!K1668</f>
        <v>4</v>
      </c>
      <c r="I1668">
        <f t="shared" ca="1" si="52"/>
        <v>2</v>
      </c>
      <c r="J1668">
        <v>1</v>
      </c>
      <c r="K1668">
        <f ca="1">Format!L1668</f>
        <v>4</v>
      </c>
      <c r="L1668">
        <v>1</v>
      </c>
      <c r="M1668">
        <f t="shared" ref="M1668:M1731" ca="1" si="53">IFERROR(D1668,"")</f>
        <v>2.3897978978984595E-9</v>
      </c>
    </row>
    <row r="1669" spans="1:13">
      <c r="A1669" s="6" t="s">
        <v>1525</v>
      </c>
      <c r="B1669">
        <f>Format!H1669</f>
        <v>532100</v>
      </c>
      <c r="C1669" t="str">
        <f>Format!G1669</f>
        <v>US</v>
      </c>
      <c r="D1669">
        <f ca="1">Format!J1669</f>
        <v>1.0806168798537051E-10</v>
      </c>
      <c r="E1669" s="6" t="s">
        <v>1</v>
      </c>
      <c r="F1669" t="str">
        <f>Format!I1669</f>
        <v>HFC-236fa</v>
      </c>
      <c r="G1669">
        <v>2013</v>
      </c>
      <c r="H1669">
        <f ca="1">Format!K1669</f>
        <v>4</v>
      </c>
      <c r="I1669">
        <f t="shared" ca="1" si="52"/>
        <v>2</v>
      </c>
      <c r="J1669">
        <v>1</v>
      </c>
      <c r="K1669">
        <f ca="1">Format!L1669</f>
        <v>4</v>
      </c>
      <c r="L1669">
        <v>1</v>
      </c>
      <c r="M1669">
        <f t="shared" ca="1" si="53"/>
        <v>1.0806168798537051E-10</v>
      </c>
    </row>
    <row r="1670" spans="1:13">
      <c r="A1670" s="6" t="s">
        <v>1525</v>
      </c>
      <c r="B1670">
        <f>Format!H1670</f>
        <v>532400</v>
      </c>
      <c r="C1670" t="str">
        <f>Format!G1670</f>
        <v>US</v>
      </c>
      <c r="D1670">
        <f ca="1">Format!J1670</f>
        <v>5.0066264048918528E-3</v>
      </c>
      <c r="E1670" s="6" t="s">
        <v>1</v>
      </c>
      <c r="F1670" t="str">
        <f>Format!I1670</f>
        <v>CO2</v>
      </c>
      <c r="G1670">
        <v>2013</v>
      </c>
      <c r="H1670">
        <f ca="1">Format!K1670</f>
        <v>4</v>
      </c>
      <c r="I1670">
        <f t="shared" ca="1" si="52"/>
        <v>2</v>
      </c>
      <c r="J1670">
        <v>1</v>
      </c>
      <c r="K1670">
        <f ca="1">Format!L1670</f>
        <v>4</v>
      </c>
      <c r="L1670">
        <v>1</v>
      </c>
      <c r="M1670">
        <f t="shared" ca="1" si="53"/>
        <v>5.0066264048918528E-3</v>
      </c>
    </row>
    <row r="1671" spans="1:13">
      <c r="A1671" s="6" t="s">
        <v>1525</v>
      </c>
      <c r="B1671">
        <f>Format!H1671</f>
        <v>532400</v>
      </c>
      <c r="C1671" t="str">
        <f>Format!G1671</f>
        <v>US</v>
      </c>
      <c r="D1671">
        <f ca="1">Format!J1671</f>
        <v>4.7160985786045655E-7</v>
      </c>
      <c r="E1671" s="6" t="s">
        <v>1</v>
      </c>
      <c r="F1671" t="str">
        <f>Format!I1671</f>
        <v>HFC-134a</v>
      </c>
      <c r="G1671">
        <v>2013</v>
      </c>
      <c r="H1671">
        <f ca="1">Format!K1671</f>
        <v>4</v>
      </c>
      <c r="I1671">
        <f t="shared" ca="1" si="52"/>
        <v>2</v>
      </c>
      <c r="J1671">
        <v>1</v>
      </c>
      <c r="K1671">
        <f ca="1">Format!L1671</f>
        <v>4</v>
      </c>
      <c r="L1671">
        <v>1</v>
      </c>
      <c r="M1671">
        <f t="shared" ca="1" si="53"/>
        <v>4.7160985786045655E-7</v>
      </c>
    </row>
    <row r="1672" spans="1:13">
      <c r="A1672" s="6" t="s">
        <v>1525</v>
      </c>
      <c r="B1672">
        <f>Format!H1672</f>
        <v>532400</v>
      </c>
      <c r="C1672" t="str">
        <f>Format!G1672</f>
        <v>US</v>
      </c>
      <c r="D1672">
        <f ca="1">Format!J1672</f>
        <v>3.1771378755403899E-7</v>
      </c>
      <c r="E1672" s="6" t="s">
        <v>1</v>
      </c>
      <c r="F1672" t="str">
        <f>Format!I1672</f>
        <v>CH4</v>
      </c>
      <c r="G1672">
        <v>2013</v>
      </c>
      <c r="H1672">
        <f ca="1">Format!K1672</f>
        <v>4</v>
      </c>
      <c r="I1672">
        <f t="shared" ca="1" si="52"/>
        <v>2</v>
      </c>
      <c r="J1672">
        <v>1</v>
      </c>
      <c r="K1672">
        <f ca="1">Format!L1672</f>
        <v>4</v>
      </c>
      <c r="L1672">
        <v>1</v>
      </c>
      <c r="M1672">
        <f t="shared" ca="1" si="53"/>
        <v>3.1771378755403899E-7</v>
      </c>
    </row>
    <row r="1673" spans="1:13">
      <c r="A1673" s="6" t="s">
        <v>1525</v>
      </c>
      <c r="B1673">
        <f>Format!H1673</f>
        <v>532400</v>
      </c>
      <c r="C1673" t="str">
        <f>Format!G1673</f>
        <v>US</v>
      </c>
      <c r="D1673">
        <f ca="1">Format!J1673</f>
        <v>4.1689387058211186E-8</v>
      </c>
      <c r="E1673" s="6" t="s">
        <v>1</v>
      </c>
      <c r="F1673" t="str">
        <f>Format!I1673</f>
        <v>HFC-125</v>
      </c>
      <c r="G1673">
        <v>2013</v>
      </c>
      <c r="H1673">
        <f ca="1">Format!K1673</f>
        <v>4</v>
      </c>
      <c r="I1673">
        <f t="shared" ca="1" si="52"/>
        <v>2</v>
      </c>
      <c r="J1673">
        <v>1</v>
      </c>
      <c r="K1673">
        <f ca="1">Format!L1673</f>
        <v>4</v>
      </c>
      <c r="L1673">
        <v>1</v>
      </c>
      <c r="M1673">
        <f t="shared" ca="1" si="53"/>
        <v>4.1689387058211186E-8</v>
      </c>
    </row>
    <row r="1674" spans="1:13">
      <c r="A1674" s="6" t="s">
        <v>1525</v>
      </c>
      <c r="B1674">
        <f>Format!H1674</f>
        <v>532400</v>
      </c>
      <c r="C1674" t="str">
        <f>Format!G1674</f>
        <v>US</v>
      </c>
      <c r="D1674">
        <f ca="1">Format!J1674</f>
        <v>1.3180926350834612E-8</v>
      </c>
      <c r="E1674" s="6" t="s">
        <v>1</v>
      </c>
      <c r="F1674" t="str">
        <f>Format!I1674</f>
        <v>HFC-32</v>
      </c>
      <c r="G1674">
        <v>2013</v>
      </c>
      <c r="H1674">
        <f ca="1">Format!K1674</f>
        <v>4</v>
      </c>
      <c r="I1674">
        <f t="shared" ca="1" si="52"/>
        <v>2</v>
      </c>
      <c r="J1674">
        <v>1</v>
      </c>
      <c r="K1674">
        <f ca="1">Format!L1674</f>
        <v>4</v>
      </c>
      <c r="L1674">
        <v>1</v>
      </c>
      <c r="M1674">
        <f t="shared" ca="1" si="53"/>
        <v>1.3180926350834612E-8</v>
      </c>
    </row>
    <row r="1675" spans="1:13">
      <c r="A1675" s="6" t="s">
        <v>1525</v>
      </c>
      <c r="B1675">
        <f>Format!H1675</f>
        <v>532400</v>
      </c>
      <c r="C1675" t="str">
        <f>Format!G1675</f>
        <v>US</v>
      </c>
      <c r="D1675">
        <f ca="1">Format!J1675</f>
        <v>2.60743492745537E-8</v>
      </c>
      <c r="E1675" s="6" t="s">
        <v>1</v>
      </c>
      <c r="F1675" t="str">
        <f>Format!I1675</f>
        <v>HFC-143a</v>
      </c>
      <c r="G1675">
        <v>2013</v>
      </c>
      <c r="H1675">
        <f ca="1">Format!K1675</f>
        <v>4</v>
      </c>
      <c r="I1675">
        <f t="shared" ca="1" si="52"/>
        <v>2</v>
      </c>
      <c r="J1675">
        <v>1</v>
      </c>
      <c r="K1675">
        <f ca="1">Format!L1675</f>
        <v>4</v>
      </c>
      <c r="L1675">
        <v>1</v>
      </c>
      <c r="M1675">
        <f t="shared" ca="1" si="53"/>
        <v>2.60743492745537E-8</v>
      </c>
    </row>
    <row r="1676" spans="1:13">
      <c r="A1676" s="6" t="s">
        <v>1525</v>
      </c>
      <c r="B1676">
        <f>Format!H1676</f>
        <v>532400</v>
      </c>
      <c r="C1676" t="str">
        <f>Format!G1676</f>
        <v>US</v>
      </c>
      <c r="D1676">
        <f ca="1">Format!J1676</f>
        <v>9.2101324472169122E-9</v>
      </c>
      <c r="E1676" s="6" t="s">
        <v>1</v>
      </c>
      <c r="F1676" t="str">
        <f>Format!I1676</f>
        <v>N2O</v>
      </c>
      <c r="G1676">
        <v>2013</v>
      </c>
      <c r="H1676">
        <f ca="1">Format!K1676</f>
        <v>4</v>
      </c>
      <c r="I1676">
        <f t="shared" ca="1" si="52"/>
        <v>2</v>
      </c>
      <c r="J1676">
        <v>1</v>
      </c>
      <c r="K1676">
        <f ca="1">Format!L1676</f>
        <v>4</v>
      </c>
      <c r="L1676">
        <v>1</v>
      </c>
      <c r="M1676">
        <f t="shared" ca="1" si="53"/>
        <v>9.2101324472169122E-9</v>
      </c>
    </row>
    <row r="1677" spans="1:13">
      <c r="A1677" s="6" t="s">
        <v>1525</v>
      </c>
      <c r="B1677">
        <f>Format!H1677</f>
        <v>532400</v>
      </c>
      <c r="C1677" t="str">
        <f>Format!G1677</f>
        <v>US</v>
      </c>
      <c r="D1677">
        <f ca="1">Format!J1677</f>
        <v>1.1790278157856649E-9</v>
      </c>
      <c r="E1677" s="6" t="s">
        <v>1</v>
      </c>
      <c r="F1677" t="str">
        <f>Format!I1677</f>
        <v>HFC-236fa</v>
      </c>
      <c r="G1677">
        <v>2013</v>
      </c>
      <c r="H1677">
        <f ca="1">Format!K1677</f>
        <v>4</v>
      </c>
      <c r="I1677">
        <f t="shared" ca="1" si="52"/>
        <v>2</v>
      </c>
      <c r="J1677">
        <v>1</v>
      </c>
      <c r="K1677">
        <f ca="1">Format!L1677</f>
        <v>4</v>
      </c>
      <c r="L1677">
        <v>1</v>
      </c>
      <c r="M1677">
        <f t="shared" ca="1" si="53"/>
        <v>1.1790278157856649E-9</v>
      </c>
    </row>
    <row r="1678" spans="1:13">
      <c r="A1678" s="6" t="s">
        <v>1525</v>
      </c>
      <c r="B1678">
        <f>Format!H1678</f>
        <v>533000</v>
      </c>
      <c r="C1678" t="str">
        <f>Format!G1678</f>
        <v>US</v>
      </c>
      <c r="D1678">
        <f ca="1">Format!J1678</f>
        <v>1.4883097339445789E-3</v>
      </c>
      <c r="E1678" s="6" t="s">
        <v>1</v>
      </c>
      <c r="F1678" t="str">
        <f>Format!I1678</f>
        <v>CO2</v>
      </c>
      <c r="G1678">
        <v>2013</v>
      </c>
      <c r="H1678">
        <f ca="1">Format!K1678</f>
        <v>4</v>
      </c>
      <c r="I1678">
        <f t="shared" ca="1" si="52"/>
        <v>2</v>
      </c>
      <c r="J1678">
        <v>1</v>
      </c>
      <c r="K1678">
        <f ca="1">Format!L1678</f>
        <v>4</v>
      </c>
      <c r="L1678">
        <v>1</v>
      </c>
      <c r="M1678">
        <f t="shared" ca="1" si="53"/>
        <v>1.4883097339445789E-3</v>
      </c>
    </row>
    <row r="1679" spans="1:13">
      <c r="A1679" s="6" t="s">
        <v>1525</v>
      </c>
      <c r="B1679">
        <f>Format!H1679</f>
        <v>533000</v>
      </c>
      <c r="C1679" t="str">
        <f>Format!G1679</f>
        <v>US</v>
      </c>
      <c r="D1679">
        <f ca="1">Format!J1679</f>
        <v>1.2982086186321687E-7</v>
      </c>
      <c r="E1679" s="6" t="s">
        <v>1</v>
      </c>
      <c r="F1679" t="str">
        <f>Format!I1679</f>
        <v>CH4</v>
      </c>
      <c r="G1679">
        <v>2013</v>
      </c>
      <c r="H1679">
        <f ca="1">Format!K1679</f>
        <v>4</v>
      </c>
      <c r="I1679">
        <f t="shared" ca="1" si="52"/>
        <v>2</v>
      </c>
      <c r="J1679">
        <v>1</v>
      </c>
      <c r="K1679">
        <f ca="1">Format!L1679</f>
        <v>4</v>
      </c>
      <c r="L1679">
        <v>1</v>
      </c>
      <c r="M1679">
        <f t="shared" ca="1" si="53"/>
        <v>1.2982086186321687E-7</v>
      </c>
    </row>
    <row r="1680" spans="1:13">
      <c r="A1680" s="6" t="s">
        <v>1525</v>
      </c>
      <c r="B1680">
        <f>Format!H1680</f>
        <v>533000</v>
      </c>
      <c r="C1680" t="str">
        <f>Format!G1680</f>
        <v>US</v>
      </c>
      <c r="D1680">
        <f ca="1">Format!J1680</f>
        <v>5.4053151673687487E-9</v>
      </c>
      <c r="E1680" s="6" t="s">
        <v>1</v>
      </c>
      <c r="F1680" t="str">
        <f>Format!I1680</f>
        <v>HFC-134a</v>
      </c>
      <c r="G1680">
        <v>2013</v>
      </c>
      <c r="H1680">
        <f ca="1">Format!K1680</f>
        <v>4</v>
      </c>
      <c r="I1680">
        <f t="shared" ca="1" si="52"/>
        <v>2</v>
      </c>
      <c r="J1680">
        <v>1</v>
      </c>
      <c r="K1680">
        <f ca="1">Format!L1680</f>
        <v>4</v>
      </c>
      <c r="L1680">
        <v>1</v>
      </c>
      <c r="M1680">
        <f t="shared" ca="1" si="53"/>
        <v>5.4053151673687487E-9</v>
      </c>
    </row>
    <row r="1681" spans="1:13">
      <c r="A1681" s="6" t="s">
        <v>1525</v>
      </c>
      <c r="B1681">
        <f>Format!H1681</f>
        <v>533000</v>
      </c>
      <c r="C1681" t="str">
        <f>Format!G1681</f>
        <v>US</v>
      </c>
      <c r="D1681">
        <f ca="1">Format!J1681</f>
        <v>2.9614801427675282E-9</v>
      </c>
      <c r="E1681" s="6" t="s">
        <v>1</v>
      </c>
      <c r="F1681" t="str">
        <f>Format!I1681</f>
        <v>N2O</v>
      </c>
      <c r="G1681">
        <v>2013</v>
      </c>
      <c r="H1681">
        <f ca="1">Format!K1681</f>
        <v>4</v>
      </c>
      <c r="I1681">
        <f t="shared" ca="1" si="52"/>
        <v>2</v>
      </c>
      <c r="J1681">
        <v>1</v>
      </c>
      <c r="K1681">
        <f ca="1">Format!L1681</f>
        <v>4</v>
      </c>
      <c r="L1681">
        <v>1</v>
      </c>
      <c r="M1681">
        <f t="shared" ca="1" si="53"/>
        <v>2.9614801427675282E-9</v>
      </c>
    </row>
    <row r="1682" spans="1:13">
      <c r="A1682" s="6" t="s">
        <v>1525</v>
      </c>
      <c r="B1682">
        <f>Format!H1682</f>
        <v>533000</v>
      </c>
      <c r="C1682" t="str">
        <f>Format!G1682</f>
        <v>US</v>
      </c>
      <c r="D1682">
        <f ca="1">Format!J1682</f>
        <v>4.7781926613317731E-10</v>
      </c>
      <c r="E1682" s="6" t="s">
        <v>1</v>
      </c>
      <c r="F1682" t="str">
        <f>Format!I1682</f>
        <v>HFC-125</v>
      </c>
      <c r="G1682">
        <v>2013</v>
      </c>
      <c r="H1682">
        <f ca="1">Format!K1682</f>
        <v>4</v>
      </c>
      <c r="I1682">
        <f t="shared" ca="1" si="52"/>
        <v>2</v>
      </c>
      <c r="J1682">
        <v>1</v>
      </c>
      <c r="K1682">
        <f ca="1">Format!L1682</f>
        <v>4</v>
      </c>
      <c r="L1682">
        <v>1</v>
      </c>
      <c r="M1682">
        <f t="shared" ca="1" si="53"/>
        <v>4.7781926613317731E-10</v>
      </c>
    </row>
    <row r="1683" spans="1:13">
      <c r="A1683" s="6" t="s">
        <v>1525</v>
      </c>
      <c r="B1683">
        <f>Format!H1683</f>
        <v>533000</v>
      </c>
      <c r="C1683" t="str">
        <f>Format!G1683</f>
        <v>US</v>
      </c>
      <c r="D1683">
        <f ca="1">Format!J1683</f>
        <v>1.5107203536279319E-10</v>
      </c>
      <c r="E1683" s="6" t="s">
        <v>1</v>
      </c>
      <c r="F1683" t="str">
        <f>Format!I1683</f>
        <v>HFC-32</v>
      </c>
      <c r="G1683">
        <v>2013</v>
      </c>
      <c r="H1683">
        <f ca="1">Format!K1683</f>
        <v>4</v>
      </c>
      <c r="I1683">
        <f t="shared" ca="1" si="52"/>
        <v>2</v>
      </c>
      <c r="J1683">
        <v>1</v>
      </c>
      <c r="K1683">
        <f ca="1">Format!L1683</f>
        <v>4</v>
      </c>
      <c r="L1683">
        <v>1</v>
      </c>
      <c r="M1683">
        <f t="shared" ca="1" si="53"/>
        <v>1.5107203536279319E-10</v>
      </c>
    </row>
    <row r="1684" spans="1:13">
      <c r="A1684" s="6" t="s">
        <v>1525</v>
      </c>
      <c r="B1684">
        <f>Format!H1684</f>
        <v>533000</v>
      </c>
      <c r="C1684" t="str">
        <f>Format!G1684</f>
        <v>US</v>
      </c>
      <c r="D1684">
        <f ca="1">Format!J1684</f>
        <v>2.9884887532337774E-10</v>
      </c>
      <c r="E1684" s="6" t="s">
        <v>1</v>
      </c>
      <c r="F1684" t="str">
        <f>Format!I1684</f>
        <v>HFC-143a</v>
      </c>
      <c r="G1684">
        <v>2013</v>
      </c>
      <c r="H1684">
        <f ca="1">Format!K1684</f>
        <v>4</v>
      </c>
      <c r="I1684">
        <f t="shared" ca="1" si="52"/>
        <v>2</v>
      </c>
      <c r="J1684">
        <v>1</v>
      </c>
      <c r="K1684">
        <f ca="1">Format!L1684</f>
        <v>4</v>
      </c>
      <c r="L1684">
        <v>1</v>
      </c>
      <c r="M1684">
        <f t="shared" ca="1" si="53"/>
        <v>2.9884887532337774E-10</v>
      </c>
    </row>
    <row r="1685" spans="1:13">
      <c r="A1685" s="6" t="s">
        <v>1525</v>
      </c>
      <c r="B1685">
        <f>Format!H1685</f>
        <v>533000</v>
      </c>
      <c r="C1685" t="str">
        <f>Format!G1685</f>
        <v>US</v>
      </c>
      <c r="D1685">
        <f ca="1">Format!J1685</f>
        <v>1.351332426410306E-11</v>
      </c>
      <c r="E1685" s="6" t="s">
        <v>1</v>
      </c>
      <c r="F1685" t="str">
        <f>Format!I1685</f>
        <v>HFC-236fa</v>
      </c>
      <c r="G1685">
        <v>2013</v>
      </c>
      <c r="H1685">
        <f ca="1">Format!K1685</f>
        <v>4</v>
      </c>
      <c r="I1685">
        <f t="shared" ca="1" si="52"/>
        <v>2</v>
      </c>
      <c r="J1685">
        <v>1</v>
      </c>
      <c r="K1685">
        <f ca="1">Format!L1685</f>
        <v>4</v>
      </c>
      <c r="L1685">
        <v>1</v>
      </c>
      <c r="M1685">
        <f t="shared" ca="1" si="53"/>
        <v>1.351332426410306E-11</v>
      </c>
    </row>
    <row r="1686" spans="1:13">
      <c r="A1686" s="6" t="s">
        <v>1525</v>
      </c>
      <c r="B1686">
        <f>Format!H1686</f>
        <v>541100</v>
      </c>
      <c r="C1686" t="str">
        <f>Format!G1686</f>
        <v>US</v>
      </c>
      <c r="D1686">
        <f ca="1">Format!J1686</f>
        <v>1.3537308858507695E-3</v>
      </c>
      <c r="E1686" s="6" t="s">
        <v>1</v>
      </c>
      <c r="F1686" t="str">
        <f>Format!I1686</f>
        <v>CO2</v>
      </c>
      <c r="G1686">
        <v>2013</v>
      </c>
      <c r="H1686">
        <f ca="1">Format!K1686</f>
        <v>4</v>
      </c>
      <c r="I1686">
        <f t="shared" ca="1" si="52"/>
        <v>2</v>
      </c>
      <c r="J1686">
        <v>1</v>
      </c>
      <c r="K1686">
        <f ca="1">Format!L1686</f>
        <v>4</v>
      </c>
      <c r="L1686">
        <v>1</v>
      </c>
      <c r="M1686">
        <f t="shared" ca="1" si="53"/>
        <v>1.3537308858507695E-3</v>
      </c>
    </row>
    <row r="1687" spans="1:13">
      <c r="A1687" s="6" t="s">
        <v>1525</v>
      </c>
      <c r="B1687">
        <f>Format!H1687</f>
        <v>541100</v>
      </c>
      <c r="C1687" t="str">
        <f>Format!G1687</f>
        <v>US</v>
      </c>
      <c r="D1687">
        <f ca="1">Format!J1687</f>
        <v>9.6871374795500231E-8</v>
      </c>
      <c r="E1687" s="6" t="s">
        <v>1</v>
      </c>
      <c r="F1687" t="str">
        <f>Format!I1687</f>
        <v>CH4</v>
      </c>
      <c r="G1687">
        <v>2013</v>
      </c>
      <c r="H1687">
        <f ca="1">Format!K1687</f>
        <v>4</v>
      </c>
      <c r="I1687">
        <f t="shared" ca="1" si="52"/>
        <v>2</v>
      </c>
      <c r="J1687">
        <v>1</v>
      </c>
      <c r="K1687">
        <f ca="1">Format!L1687</f>
        <v>4</v>
      </c>
      <c r="L1687">
        <v>1</v>
      </c>
      <c r="M1687">
        <f t="shared" ca="1" si="53"/>
        <v>9.6871374795500231E-8</v>
      </c>
    </row>
    <row r="1688" spans="1:13">
      <c r="A1688" s="6" t="s">
        <v>1525</v>
      </c>
      <c r="B1688">
        <f>Format!H1688</f>
        <v>541100</v>
      </c>
      <c r="C1688" t="str">
        <f>Format!G1688</f>
        <v>US</v>
      </c>
      <c r="D1688">
        <f ca="1">Format!J1688</f>
        <v>3.2925695666306641E-8</v>
      </c>
      <c r="E1688" s="6" t="s">
        <v>1</v>
      </c>
      <c r="F1688" t="str">
        <f>Format!I1688</f>
        <v>HFC-134a</v>
      </c>
      <c r="G1688">
        <v>2013</v>
      </c>
      <c r="H1688">
        <f ca="1">Format!K1688</f>
        <v>4</v>
      </c>
      <c r="I1688">
        <f t="shared" ca="1" si="52"/>
        <v>2</v>
      </c>
      <c r="J1688">
        <v>1</v>
      </c>
      <c r="K1688">
        <f ca="1">Format!L1688</f>
        <v>4</v>
      </c>
      <c r="L1688">
        <v>1</v>
      </c>
      <c r="M1688">
        <f t="shared" ca="1" si="53"/>
        <v>3.2925695666306641E-8</v>
      </c>
    </row>
    <row r="1689" spans="1:13">
      <c r="A1689" s="6" t="s">
        <v>1525</v>
      </c>
      <c r="B1689">
        <f>Format!H1689</f>
        <v>541100</v>
      </c>
      <c r="C1689" t="str">
        <f>Format!G1689</f>
        <v>US</v>
      </c>
      <c r="D1689">
        <f ca="1">Format!J1689</f>
        <v>2.9105669610487127E-9</v>
      </c>
      <c r="E1689" s="6" t="s">
        <v>1</v>
      </c>
      <c r="F1689" t="str">
        <f>Format!I1689</f>
        <v>HFC-125</v>
      </c>
      <c r="G1689">
        <v>2013</v>
      </c>
      <c r="H1689">
        <f ca="1">Format!K1689</f>
        <v>4</v>
      </c>
      <c r="I1689">
        <f t="shared" ca="1" si="52"/>
        <v>2</v>
      </c>
      <c r="J1689">
        <v>1</v>
      </c>
      <c r="K1689">
        <f ca="1">Format!L1689</f>
        <v>4</v>
      </c>
      <c r="L1689">
        <v>1</v>
      </c>
      <c r="M1689">
        <f t="shared" ca="1" si="53"/>
        <v>2.9105669610487127E-9</v>
      </c>
    </row>
    <row r="1690" spans="1:13">
      <c r="A1690" s="6" t="s">
        <v>1525</v>
      </c>
      <c r="B1690">
        <f>Format!H1690</f>
        <v>541100</v>
      </c>
      <c r="C1690" t="str">
        <f>Format!G1690</f>
        <v>US</v>
      </c>
      <c r="D1690">
        <f ca="1">Format!J1690</f>
        <v>9.2023345651946618E-10</v>
      </c>
      <c r="E1690" s="6" t="s">
        <v>1</v>
      </c>
      <c r="F1690" t="str">
        <f>Format!I1690</f>
        <v>HFC-32</v>
      </c>
      <c r="G1690">
        <v>2013</v>
      </c>
      <c r="H1690">
        <f ca="1">Format!K1690</f>
        <v>4</v>
      </c>
      <c r="I1690">
        <f t="shared" ca="1" si="52"/>
        <v>2</v>
      </c>
      <c r="J1690">
        <v>1</v>
      </c>
      <c r="K1690">
        <f ca="1">Format!L1690</f>
        <v>4</v>
      </c>
      <c r="L1690">
        <v>1</v>
      </c>
      <c r="M1690">
        <f t="shared" ca="1" si="53"/>
        <v>9.2023345651946618E-10</v>
      </c>
    </row>
    <row r="1691" spans="1:13">
      <c r="A1691" s="6" t="s">
        <v>1525</v>
      </c>
      <c r="B1691">
        <f>Format!H1691</f>
        <v>541100</v>
      </c>
      <c r="C1691" t="str">
        <f>Format!G1691</f>
        <v>US</v>
      </c>
      <c r="D1691">
        <f ca="1">Format!J1691</f>
        <v>1.8203947067725684E-9</v>
      </c>
      <c r="E1691" s="6" t="s">
        <v>1</v>
      </c>
      <c r="F1691" t="str">
        <f>Format!I1691</f>
        <v>HFC-143a</v>
      </c>
      <c r="G1691">
        <v>2013</v>
      </c>
      <c r="H1691">
        <f ca="1">Format!K1691</f>
        <v>4</v>
      </c>
      <c r="I1691">
        <f t="shared" ca="1" si="52"/>
        <v>2</v>
      </c>
      <c r="J1691">
        <v>1</v>
      </c>
      <c r="K1691">
        <f ca="1">Format!L1691</f>
        <v>4</v>
      </c>
      <c r="L1691">
        <v>1</v>
      </c>
      <c r="M1691">
        <f t="shared" ca="1" si="53"/>
        <v>1.8203947067725684E-9</v>
      </c>
    </row>
    <row r="1692" spans="1:13">
      <c r="A1692" s="6" t="s">
        <v>1525</v>
      </c>
      <c r="B1692">
        <f>Format!H1692</f>
        <v>541100</v>
      </c>
      <c r="C1692" t="str">
        <f>Format!G1692</f>
        <v>US</v>
      </c>
      <c r="D1692">
        <f ca="1">Format!J1692</f>
        <v>2.5589783549013513E-9</v>
      </c>
      <c r="E1692" s="6" t="s">
        <v>1</v>
      </c>
      <c r="F1692" t="str">
        <f>Format!I1692</f>
        <v>N2O</v>
      </c>
      <c r="G1692">
        <v>2013</v>
      </c>
      <c r="H1692">
        <f ca="1">Format!K1692</f>
        <v>4</v>
      </c>
      <c r="I1692">
        <f t="shared" ca="1" si="52"/>
        <v>2</v>
      </c>
      <c r="J1692">
        <v>1</v>
      </c>
      <c r="K1692">
        <f ca="1">Format!L1692</f>
        <v>4</v>
      </c>
      <c r="L1692">
        <v>1</v>
      </c>
      <c r="M1692">
        <f t="shared" ca="1" si="53"/>
        <v>2.5589783549013513E-9</v>
      </c>
    </row>
    <row r="1693" spans="1:13">
      <c r="A1693" s="6" t="s">
        <v>1525</v>
      </c>
      <c r="B1693">
        <f>Format!H1693</f>
        <v>541100</v>
      </c>
      <c r="C1693" t="str">
        <f>Format!G1693</f>
        <v>US</v>
      </c>
      <c r="D1693">
        <f ca="1">Format!J1693</f>
        <v>8.2314460560227496E-11</v>
      </c>
      <c r="E1693" s="6" t="s">
        <v>1</v>
      </c>
      <c r="F1693" t="str">
        <f>Format!I1693</f>
        <v>HFC-236fa</v>
      </c>
      <c r="G1693">
        <v>2013</v>
      </c>
      <c r="H1693">
        <f ca="1">Format!K1693</f>
        <v>4</v>
      </c>
      <c r="I1693">
        <f t="shared" ca="1" si="52"/>
        <v>2</v>
      </c>
      <c r="J1693">
        <v>1</v>
      </c>
      <c r="K1693">
        <f ca="1">Format!L1693</f>
        <v>4</v>
      </c>
      <c r="L1693">
        <v>1</v>
      </c>
      <c r="M1693">
        <f t="shared" ca="1" si="53"/>
        <v>8.2314460560227496E-11</v>
      </c>
    </row>
    <row r="1694" spans="1:13">
      <c r="A1694" s="6" t="s">
        <v>1525</v>
      </c>
      <c r="B1694">
        <f>Format!H1694</f>
        <v>541200</v>
      </c>
      <c r="C1694" t="str">
        <f>Format!G1694</f>
        <v>US</v>
      </c>
      <c r="D1694">
        <f ca="1">Format!J1694</f>
        <v>1.2178817662779888E-3</v>
      </c>
      <c r="E1694" s="6" t="s">
        <v>1</v>
      </c>
      <c r="F1694" t="str">
        <f>Format!I1694</f>
        <v>CO2</v>
      </c>
      <c r="G1694">
        <v>2013</v>
      </c>
      <c r="H1694">
        <f ca="1">Format!K1694</f>
        <v>4</v>
      </c>
      <c r="I1694">
        <f t="shared" ca="1" si="52"/>
        <v>2</v>
      </c>
      <c r="J1694">
        <v>1</v>
      </c>
      <c r="K1694">
        <f ca="1">Format!L1694</f>
        <v>4</v>
      </c>
      <c r="L1694">
        <v>1</v>
      </c>
      <c r="M1694">
        <f t="shared" ca="1" si="53"/>
        <v>1.2178817662779888E-3</v>
      </c>
    </row>
    <row r="1695" spans="1:13">
      <c r="A1695" s="6" t="s">
        <v>1525</v>
      </c>
      <c r="B1695">
        <f>Format!H1695</f>
        <v>541200</v>
      </c>
      <c r="C1695" t="str">
        <f>Format!G1695</f>
        <v>US</v>
      </c>
      <c r="D1695">
        <f ca="1">Format!J1695</f>
        <v>7.7534288081793773E-8</v>
      </c>
      <c r="E1695" s="6" t="s">
        <v>1</v>
      </c>
      <c r="F1695" t="str">
        <f>Format!I1695</f>
        <v>CH4</v>
      </c>
      <c r="G1695">
        <v>2013</v>
      </c>
      <c r="H1695">
        <f ca="1">Format!K1695</f>
        <v>4</v>
      </c>
      <c r="I1695">
        <f t="shared" ca="1" si="52"/>
        <v>2</v>
      </c>
      <c r="J1695">
        <v>1</v>
      </c>
      <c r="K1695">
        <f ca="1">Format!L1695</f>
        <v>4</v>
      </c>
      <c r="L1695">
        <v>1</v>
      </c>
      <c r="M1695">
        <f t="shared" ca="1" si="53"/>
        <v>7.7534288081793773E-8</v>
      </c>
    </row>
    <row r="1696" spans="1:13">
      <c r="A1696" s="6" t="s">
        <v>1525</v>
      </c>
      <c r="B1696">
        <f>Format!H1696</f>
        <v>541200</v>
      </c>
      <c r="C1696" t="str">
        <f>Format!G1696</f>
        <v>US</v>
      </c>
      <c r="D1696">
        <f ca="1">Format!J1696</f>
        <v>3.0563526256298501E-8</v>
      </c>
      <c r="E1696" s="6" t="s">
        <v>1</v>
      </c>
      <c r="F1696" t="str">
        <f>Format!I1696</f>
        <v>HFC-134a</v>
      </c>
      <c r="G1696">
        <v>2013</v>
      </c>
      <c r="H1696">
        <f ca="1">Format!K1696</f>
        <v>4</v>
      </c>
      <c r="I1696">
        <f t="shared" ca="1" si="52"/>
        <v>2</v>
      </c>
      <c r="J1696">
        <v>1</v>
      </c>
      <c r="K1696">
        <f ca="1">Format!L1696</f>
        <v>4</v>
      </c>
      <c r="L1696">
        <v>1</v>
      </c>
      <c r="M1696">
        <f t="shared" ca="1" si="53"/>
        <v>3.0563526256298501E-8</v>
      </c>
    </row>
    <row r="1697" spans="1:13">
      <c r="A1697" s="6" t="s">
        <v>1525</v>
      </c>
      <c r="B1697">
        <f>Format!H1697</f>
        <v>541200</v>
      </c>
      <c r="C1697" t="str">
        <f>Format!G1697</f>
        <v>US</v>
      </c>
      <c r="D1697">
        <f ca="1">Format!J1697</f>
        <v>2.701755815162881E-9</v>
      </c>
      <c r="E1697" s="6" t="s">
        <v>1</v>
      </c>
      <c r="F1697" t="str">
        <f>Format!I1697</f>
        <v>HFC-125</v>
      </c>
      <c r="G1697">
        <v>2013</v>
      </c>
      <c r="H1697">
        <f ca="1">Format!K1697</f>
        <v>4</v>
      </c>
      <c r="I1697">
        <f t="shared" ca="1" si="52"/>
        <v>2</v>
      </c>
      <c r="J1697">
        <v>1</v>
      </c>
      <c r="K1697">
        <f ca="1">Format!L1697</f>
        <v>4</v>
      </c>
      <c r="L1697">
        <v>1</v>
      </c>
      <c r="M1697">
        <f t="shared" ca="1" si="53"/>
        <v>2.701755815162881E-9</v>
      </c>
    </row>
    <row r="1698" spans="1:13">
      <c r="A1698" s="6" t="s">
        <v>1525</v>
      </c>
      <c r="B1698">
        <f>Format!H1698</f>
        <v>541200</v>
      </c>
      <c r="C1698" t="str">
        <f>Format!G1698</f>
        <v>US</v>
      </c>
      <c r="D1698">
        <f ca="1">Format!J1698</f>
        <v>8.5421367236405469E-10</v>
      </c>
      <c r="E1698" s="6" t="s">
        <v>1</v>
      </c>
      <c r="F1698" t="str">
        <f>Format!I1698</f>
        <v>HFC-32</v>
      </c>
      <c r="G1698">
        <v>2013</v>
      </c>
      <c r="H1698">
        <f ca="1">Format!K1698</f>
        <v>4</v>
      </c>
      <c r="I1698">
        <f t="shared" ca="1" si="52"/>
        <v>2</v>
      </c>
      <c r="J1698">
        <v>1</v>
      </c>
      <c r="K1698">
        <f ca="1">Format!L1698</f>
        <v>4</v>
      </c>
      <c r="L1698">
        <v>1</v>
      </c>
      <c r="M1698">
        <f t="shared" ca="1" si="53"/>
        <v>8.5421367236405469E-10</v>
      </c>
    </row>
    <row r="1699" spans="1:13">
      <c r="A1699" s="6" t="s">
        <v>1525</v>
      </c>
      <c r="B1699">
        <f>Format!H1699</f>
        <v>541200</v>
      </c>
      <c r="C1699" t="str">
        <f>Format!G1699</f>
        <v>US</v>
      </c>
      <c r="D1699">
        <f ca="1">Format!J1699</f>
        <v>1.6897951673107722E-9</v>
      </c>
      <c r="E1699" s="6" t="s">
        <v>1</v>
      </c>
      <c r="F1699" t="str">
        <f>Format!I1699</f>
        <v>HFC-143a</v>
      </c>
      <c r="G1699">
        <v>2013</v>
      </c>
      <c r="H1699">
        <f ca="1">Format!K1699</f>
        <v>4</v>
      </c>
      <c r="I1699">
        <f t="shared" ca="1" si="52"/>
        <v>2</v>
      </c>
      <c r="J1699">
        <v>1</v>
      </c>
      <c r="K1699">
        <f ca="1">Format!L1699</f>
        <v>4</v>
      </c>
      <c r="L1699">
        <v>1</v>
      </c>
      <c r="M1699">
        <f t="shared" ca="1" si="53"/>
        <v>1.6897951673107722E-9</v>
      </c>
    </row>
    <row r="1700" spans="1:13">
      <c r="A1700" s="6" t="s">
        <v>1525</v>
      </c>
      <c r="B1700">
        <f>Format!H1700</f>
        <v>541200</v>
      </c>
      <c r="C1700" t="str">
        <f>Format!G1700</f>
        <v>US</v>
      </c>
      <c r="D1700">
        <f ca="1">Format!J1700</f>
        <v>2.2544337820462293E-9</v>
      </c>
      <c r="E1700" s="6" t="s">
        <v>1</v>
      </c>
      <c r="F1700" t="str">
        <f>Format!I1700</f>
        <v>N2O</v>
      </c>
      <c r="G1700">
        <v>2013</v>
      </c>
      <c r="H1700">
        <f ca="1">Format!K1700</f>
        <v>4</v>
      </c>
      <c r="I1700">
        <f t="shared" ca="1" si="52"/>
        <v>2</v>
      </c>
      <c r="J1700">
        <v>1</v>
      </c>
      <c r="K1700">
        <f ca="1">Format!L1700</f>
        <v>4</v>
      </c>
      <c r="L1700">
        <v>1</v>
      </c>
      <c r="M1700">
        <f t="shared" ca="1" si="53"/>
        <v>2.2544337820462293E-9</v>
      </c>
    </row>
    <row r="1701" spans="1:13">
      <c r="A1701" s="6" t="s">
        <v>1525</v>
      </c>
      <c r="B1701">
        <f>Format!H1701</f>
        <v>541200</v>
      </c>
      <c r="C1701" t="str">
        <f>Format!G1701</f>
        <v>US</v>
      </c>
      <c r="D1701">
        <f ca="1">Format!J1701</f>
        <v>7.6409021151830599E-11</v>
      </c>
      <c r="E1701" s="6" t="s">
        <v>1</v>
      </c>
      <c r="F1701" t="str">
        <f>Format!I1701</f>
        <v>HFC-236fa</v>
      </c>
      <c r="G1701">
        <v>2013</v>
      </c>
      <c r="H1701">
        <f ca="1">Format!K1701</f>
        <v>4</v>
      </c>
      <c r="I1701">
        <f t="shared" ca="1" si="52"/>
        <v>2</v>
      </c>
      <c r="J1701">
        <v>1</v>
      </c>
      <c r="K1701">
        <f ca="1">Format!L1701</f>
        <v>4</v>
      </c>
      <c r="L1701">
        <v>1</v>
      </c>
      <c r="M1701">
        <f t="shared" ca="1" si="53"/>
        <v>7.6409021151830599E-11</v>
      </c>
    </row>
    <row r="1702" spans="1:13">
      <c r="A1702" s="6" t="s">
        <v>1525</v>
      </c>
      <c r="B1702">
        <f>Format!H1702</f>
        <v>541300</v>
      </c>
      <c r="C1702" t="str">
        <f>Format!G1702</f>
        <v>US</v>
      </c>
      <c r="D1702">
        <f ca="1">Format!J1702</f>
        <v>2.3438378085561405E-3</v>
      </c>
      <c r="E1702" s="6" t="s">
        <v>1</v>
      </c>
      <c r="F1702" t="str">
        <f>Format!I1702</f>
        <v>CO2</v>
      </c>
      <c r="G1702">
        <v>2013</v>
      </c>
      <c r="H1702">
        <f ca="1">Format!K1702</f>
        <v>4</v>
      </c>
      <c r="I1702">
        <f t="shared" ca="1" si="52"/>
        <v>2</v>
      </c>
      <c r="J1702">
        <v>1</v>
      </c>
      <c r="K1702">
        <f ca="1">Format!L1702</f>
        <v>4</v>
      </c>
      <c r="L1702">
        <v>1</v>
      </c>
      <c r="M1702">
        <f t="shared" ca="1" si="53"/>
        <v>2.3438378085561405E-3</v>
      </c>
    </row>
    <row r="1703" spans="1:13">
      <c r="A1703" s="6" t="s">
        <v>1525</v>
      </c>
      <c r="B1703">
        <f>Format!H1703</f>
        <v>541300</v>
      </c>
      <c r="C1703" t="str">
        <f>Format!G1703</f>
        <v>US</v>
      </c>
      <c r="D1703">
        <f ca="1">Format!J1703</f>
        <v>1.4839723597231527E-7</v>
      </c>
      <c r="E1703" s="6" t="s">
        <v>1</v>
      </c>
      <c r="F1703" t="str">
        <f>Format!I1703</f>
        <v>HFC-134a</v>
      </c>
      <c r="G1703">
        <v>2013</v>
      </c>
      <c r="H1703">
        <f ca="1">Format!K1703</f>
        <v>4</v>
      </c>
      <c r="I1703">
        <f t="shared" ca="1" si="52"/>
        <v>2</v>
      </c>
      <c r="J1703">
        <v>1</v>
      </c>
      <c r="K1703">
        <f ca="1">Format!L1703</f>
        <v>4</v>
      </c>
      <c r="L1703">
        <v>1</v>
      </c>
      <c r="M1703">
        <f t="shared" ca="1" si="53"/>
        <v>1.4839723597231527E-7</v>
      </c>
    </row>
    <row r="1704" spans="1:13">
      <c r="A1704" s="6" t="s">
        <v>1525</v>
      </c>
      <c r="B1704">
        <f>Format!H1704</f>
        <v>541300</v>
      </c>
      <c r="C1704" t="str">
        <f>Format!G1704</f>
        <v>US</v>
      </c>
      <c r="D1704">
        <f ca="1">Format!J1704</f>
        <v>1.1822418285921893E-7</v>
      </c>
      <c r="E1704" s="6" t="s">
        <v>1</v>
      </c>
      <c r="F1704" t="str">
        <f>Format!I1704</f>
        <v>CH4</v>
      </c>
      <c r="G1704">
        <v>2013</v>
      </c>
      <c r="H1704">
        <f ca="1">Format!K1704</f>
        <v>4</v>
      </c>
      <c r="I1704">
        <f t="shared" ref="I1704:I1767" ca="1" si="54">IF(H1704=2,1,2)</f>
        <v>2</v>
      </c>
      <c r="J1704">
        <v>1</v>
      </c>
      <c r="K1704">
        <f ca="1">Format!L1704</f>
        <v>4</v>
      </c>
      <c r="L1704">
        <v>1</v>
      </c>
      <c r="M1704">
        <f t="shared" ca="1" si="53"/>
        <v>1.1822418285921893E-7</v>
      </c>
    </row>
    <row r="1705" spans="1:13">
      <c r="A1705" s="6" t="s">
        <v>1525</v>
      </c>
      <c r="B1705">
        <f>Format!H1705</f>
        <v>541300</v>
      </c>
      <c r="C1705" t="str">
        <f>Format!G1705</f>
        <v>US</v>
      </c>
      <c r="D1705">
        <f ca="1">Format!J1705</f>
        <v>1.3118024794657891E-8</v>
      </c>
      <c r="E1705" s="6" t="s">
        <v>1</v>
      </c>
      <c r="F1705" t="str">
        <f>Format!I1705</f>
        <v>HFC-125</v>
      </c>
      <c r="G1705">
        <v>2013</v>
      </c>
      <c r="H1705">
        <f ca="1">Format!K1705</f>
        <v>4</v>
      </c>
      <c r="I1705">
        <f t="shared" ca="1" si="54"/>
        <v>2</v>
      </c>
      <c r="J1705">
        <v>1</v>
      </c>
      <c r="K1705">
        <f ca="1">Format!L1705</f>
        <v>4</v>
      </c>
      <c r="L1705">
        <v>1</v>
      </c>
      <c r="M1705">
        <f t="shared" ca="1" si="53"/>
        <v>1.3118024794657891E-8</v>
      </c>
    </row>
    <row r="1706" spans="1:13">
      <c r="A1706" s="6" t="s">
        <v>1525</v>
      </c>
      <c r="B1706">
        <f>Format!H1706</f>
        <v>541300</v>
      </c>
      <c r="C1706" t="str">
        <f>Format!G1706</f>
        <v>US</v>
      </c>
      <c r="D1706">
        <f ca="1">Format!J1706</f>
        <v>4.1475236478141476E-9</v>
      </c>
      <c r="E1706" s="6" t="s">
        <v>1</v>
      </c>
      <c r="F1706" t="str">
        <f>Format!I1706</f>
        <v>HFC-32</v>
      </c>
      <c r="G1706">
        <v>2013</v>
      </c>
      <c r="H1706">
        <f ca="1">Format!K1706</f>
        <v>4</v>
      </c>
      <c r="I1706">
        <f t="shared" ca="1" si="54"/>
        <v>2</v>
      </c>
      <c r="J1706">
        <v>1</v>
      </c>
      <c r="K1706">
        <f ca="1">Format!L1706</f>
        <v>4</v>
      </c>
      <c r="L1706">
        <v>1</v>
      </c>
      <c r="M1706">
        <f t="shared" ca="1" si="53"/>
        <v>4.1475236478141476E-9</v>
      </c>
    </row>
    <row r="1707" spans="1:13">
      <c r="A1707" s="6" t="s">
        <v>1525</v>
      </c>
      <c r="B1707">
        <f>Format!H1707</f>
        <v>541300</v>
      </c>
      <c r="C1707" t="str">
        <f>Format!G1707</f>
        <v>US</v>
      </c>
      <c r="D1707">
        <f ca="1">Format!J1707</f>
        <v>8.2045811757934231E-9</v>
      </c>
      <c r="E1707" s="6" t="s">
        <v>1</v>
      </c>
      <c r="F1707" t="str">
        <f>Format!I1707</f>
        <v>HFC-143a</v>
      </c>
      <c r="G1707">
        <v>2013</v>
      </c>
      <c r="H1707">
        <f ca="1">Format!K1707</f>
        <v>4</v>
      </c>
      <c r="I1707">
        <f t="shared" ca="1" si="54"/>
        <v>2</v>
      </c>
      <c r="J1707">
        <v>1</v>
      </c>
      <c r="K1707">
        <f ca="1">Format!L1707</f>
        <v>4</v>
      </c>
      <c r="L1707">
        <v>1</v>
      </c>
      <c r="M1707">
        <f t="shared" ca="1" si="53"/>
        <v>8.2045811757934231E-9</v>
      </c>
    </row>
    <row r="1708" spans="1:13">
      <c r="A1708" s="6" t="s">
        <v>1525</v>
      </c>
      <c r="B1708">
        <f>Format!H1708</f>
        <v>541300</v>
      </c>
      <c r="C1708" t="str">
        <f>Format!G1708</f>
        <v>US</v>
      </c>
      <c r="D1708">
        <f ca="1">Format!J1708</f>
        <v>4.0628285642204049E-9</v>
      </c>
      <c r="E1708" s="6" t="s">
        <v>1</v>
      </c>
      <c r="F1708" t="str">
        <f>Format!I1708</f>
        <v>N2O</v>
      </c>
      <c r="G1708">
        <v>2013</v>
      </c>
      <c r="H1708">
        <f ca="1">Format!K1708</f>
        <v>4</v>
      </c>
      <c r="I1708">
        <f t="shared" ca="1" si="54"/>
        <v>2</v>
      </c>
      <c r="J1708">
        <v>1</v>
      </c>
      <c r="K1708">
        <f ca="1">Format!L1708</f>
        <v>4</v>
      </c>
      <c r="L1708">
        <v>1</v>
      </c>
      <c r="M1708">
        <f t="shared" ca="1" si="53"/>
        <v>4.0628285642204049E-9</v>
      </c>
    </row>
    <row r="1709" spans="1:13">
      <c r="A1709" s="6" t="s">
        <v>1525</v>
      </c>
      <c r="B1709">
        <f>Format!H1709</f>
        <v>541300</v>
      </c>
      <c r="C1709" t="str">
        <f>Format!G1709</f>
        <v>US</v>
      </c>
      <c r="D1709">
        <f ca="1">Format!J1709</f>
        <v>3.7099408776319211E-10</v>
      </c>
      <c r="E1709" s="6" t="s">
        <v>1</v>
      </c>
      <c r="F1709" t="str">
        <f>Format!I1709</f>
        <v>HFC-236fa</v>
      </c>
      <c r="G1709">
        <v>2013</v>
      </c>
      <c r="H1709">
        <f ca="1">Format!K1709</f>
        <v>4</v>
      </c>
      <c r="I1709">
        <f t="shared" ca="1" si="54"/>
        <v>2</v>
      </c>
      <c r="J1709">
        <v>1</v>
      </c>
      <c r="K1709">
        <f ca="1">Format!L1709</f>
        <v>4</v>
      </c>
      <c r="L1709">
        <v>1</v>
      </c>
      <c r="M1709">
        <f t="shared" ca="1" si="53"/>
        <v>3.7099408776319211E-10</v>
      </c>
    </row>
    <row r="1710" spans="1:13">
      <c r="A1710" s="6" t="s">
        <v>1525</v>
      </c>
      <c r="B1710">
        <f>Format!H1710</f>
        <v>541400</v>
      </c>
      <c r="C1710" t="str">
        <f>Format!G1710</f>
        <v>US</v>
      </c>
      <c r="D1710">
        <f ca="1">Format!J1710</f>
        <v>2.737549167032405E-3</v>
      </c>
      <c r="E1710" s="6" t="s">
        <v>1</v>
      </c>
      <c r="F1710" t="str">
        <f>Format!I1710</f>
        <v>CO2</v>
      </c>
      <c r="G1710">
        <v>2013</v>
      </c>
      <c r="H1710">
        <f ca="1">Format!K1710</f>
        <v>4</v>
      </c>
      <c r="I1710">
        <f t="shared" ca="1" si="54"/>
        <v>2</v>
      </c>
      <c r="J1710">
        <v>1</v>
      </c>
      <c r="K1710">
        <f ca="1">Format!L1710</f>
        <v>4</v>
      </c>
      <c r="L1710">
        <v>1</v>
      </c>
      <c r="M1710">
        <f t="shared" ca="1" si="53"/>
        <v>2.737549167032405E-3</v>
      </c>
    </row>
    <row r="1711" spans="1:13">
      <c r="A1711" s="6" t="s">
        <v>1525</v>
      </c>
      <c r="B1711">
        <f>Format!H1711</f>
        <v>541400</v>
      </c>
      <c r="C1711" t="str">
        <f>Format!G1711</f>
        <v>US</v>
      </c>
      <c r="D1711">
        <f ca="1">Format!J1711</f>
        <v>2.1361382583943074E-7</v>
      </c>
      <c r="E1711" s="6" t="s">
        <v>1</v>
      </c>
      <c r="F1711" t="str">
        <f>Format!I1711</f>
        <v>HFC-134a</v>
      </c>
      <c r="G1711">
        <v>2013</v>
      </c>
      <c r="H1711">
        <f ca="1">Format!K1711</f>
        <v>4</v>
      </c>
      <c r="I1711">
        <f t="shared" ca="1" si="54"/>
        <v>2</v>
      </c>
      <c r="J1711">
        <v>1</v>
      </c>
      <c r="K1711">
        <f ca="1">Format!L1711</f>
        <v>4</v>
      </c>
      <c r="L1711">
        <v>1</v>
      </c>
      <c r="M1711">
        <f t="shared" ca="1" si="53"/>
        <v>2.1361382583943074E-7</v>
      </c>
    </row>
    <row r="1712" spans="1:13">
      <c r="A1712" s="6" t="s">
        <v>1525</v>
      </c>
      <c r="B1712">
        <f>Format!H1712</f>
        <v>541400</v>
      </c>
      <c r="C1712" t="str">
        <f>Format!G1712</f>
        <v>US</v>
      </c>
      <c r="D1712">
        <f ca="1">Format!J1712</f>
        <v>1.9980028393990886E-7</v>
      </c>
      <c r="E1712" s="6" t="s">
        <v>1</v>
      </c>
      <c r="F1712" t="str">
        <f>Format!I1712</f>
        <v>CH4</v>
      </c>
      <c r="G1712">
        <v>2013</v>
      </c>
      <c r="H1712">
        <f ca="1">Format!K1712</f>
        <v>4</v>
      </c>
      <c r="I1712">
        <f t="shared" ca="1" si="54"/>
        <v>2</v>
      </c>
      <c r="J1712">
        <v>1</v>
      </c>
      <c r="K1712">
        <f ca="1">Format!L1712</f>
        <v>4</v>
      </c>
      <c r="L1712">
        <v>1</v>
      </c>
      <c r="M1712">
        <f t="shared" ca="1" si="53"/>
        <v>1.9980028393990886E-7</v>
      </c>
    </row>
    <row r="1713" spans="1:13">
      <c r="A1713" s="6" t="s">
        <v>1525</v>
      </c>
      <c r="B1713">
        <f>Format!H1713</f>
        <v>541400</v>
      </c>
      <c r="C1713" t="str">
        <f>Format!G1713</f>
        <v>US</v>
      </c>
      <c r="D1713">
        <f ca="1">Format!J1713</f>
        <v>1.8883043511444897E-8</v>
      </c>
      <c r="E1713" s="6" t="s">
        <v>1</v>
      </c>
      <c r="F1713" t="str">
        <f>Format!I1713</f>
        <v>HFC-125</v>
      </c>
      <c r="G1713">
        <v>2013</v>
      </c>
      <c r="H1713">
        <f ca="1">Format!K1713</f>
        <v>4</v>
      </c>
      <c r="I1713">
        <f t="shared" ca="1" si="54"/>
        <v>2</v>
      </c>
      <c r="J1713">
        <v>1</v>
      </c>
      <c r="K1713">
        <f ca="1">Format!L1713</f>
        <v>4</v>
      </c>
      <c r="L1713">
        <v>1</v>
      </c>
      <c r="M1713">
        <f t="shared" ca="1" si="53"/>
        <v>1.8883043511444897E-8</v>
      </c>
    </row>
    <row r="1714" spans="1:13">
      <c r="A1714" s="6" t="s">
        <v>1525</v>
      </c>
      <c r="B1714">
        <f>Format!H1714</f>
        <v>541400</v>
      </c>
      <c r="C1714" t="str">
        <f>Format!G1714</f>
        <v>US</v>
      </c>
      <c r="D1714">
        <f ca="1">Format!J1714</f>
        <v>5.9702486260214209E-9</v>
      </c>
      <c r="E1714" s="6" t="s">
        <v>1</v>
      </c>
      <c r="F1714" t="str">
        <f>Format!I1714</f>
        <v>HFC-32</v>
      </c>
      <c r="G1714">
        <v>2013</v>
      </c>
      <c r="H1714">
        <f ca="1">Format!K1714</f>
        <v>4</v>
      </c>
      <c r="I1714">
        <f t="shared" ca="1" si="54"/>
        <v>2</v>
      </c>
      <c r="J1714">
        <v>1</v>
      </c>
      <c r="K1714">
        <f ca="1">Format!L1714</f>
        <v>4</v>
      </c>
      <c r="L1714">
        <v>1</v>
      </c>
      <c r="M1714">
        <f t="shared" ca="1" si="53"/>
        <v>5.9702486260214209E-9</v>
      </c>
    </row>
    <row r="1715" spans="1:13">
      <c r="A1715" s="6" t="s">
        <v>1525</v>
      </c>
      <c r="B1715">
        <f>Format!H1715</f>
        <v>541400</v>
      </c>
      <c r="C1715" t="str">
        <f>Format!G1715</f>
        <v>US</v>
      </c>
      <c r="D1715">
        <f ca="1">Format!J1715</f>
        <v>1.181027370818667E-8</v>
      </c>
      <c r="E1715" s="6" t="s">
        <v>1</v>
      </c>
      <c r="F1715" t="str">
        <f>Format!I1715</f>
        <v>HFC-143a</v>
      </c>
      <c r="G1715">
        <v>2013</v>
      </c>
      <c r="H1715">
        <f ca="1">Format!K1715</f>
        <v>4</v>
      </c>
      <c r="I1715">
        <f t="shared" ca="1" si="54"/>
        <v>2</v>
      </c>
      <c r="J1715">
        <v>1</v>
      </c>
      <c r="K1715">
        <f ca="1">Format!L1715</f>
        <v>4</v>
      </c>
      <c r="L1715">
        <v>1</v>
      </c>
      <c r="M1715">
        <f t="shared" ca="1" si="53"/>
        <v>1.181027370818667E-8</v>
      </c>
    </row>
    <row r="1716" spans="1:13">
      <c r="A1716" s="6" t="s">
        <v>1525</v>
      </c>
      <c r="B1716">
        <f>Format!H1716</f>
        <v>541400</v>
      </c>
      <c r="C1716" t="str">
        <f>Format!G1716</f>
        <v>US</v>
      </c>
      <c r="D1716">
        <f ca="1">Format!J1716</f>
        <v>5.2177337097629773E-9</v>
      </c>
      <c r="E1716" s="6" t="s">
        <v>1</v>
      </c>
      <c r="F1716" t="str">
        <f>Format!I1716</f>
        <v>N2O</v>
      </c>
      <c r="G1716">
        <v>2013</v>
      </c>
      <c r="H1716">
        <f ca="1">Format!K1716</f>
        <v>4</v>
      </c>
      <c r="I1716">
        <f t="shared" ca="1" si="54"/>
        <v>2</v>
      </c>
      <c r="J1716">
        <v>1</v>
      </c>
      <c r="K1716">
        <f ca="1">Format!L1716</f>
        <v>4</v>
      </c>
      <c r="L1716">
        <v>1</v>
      </c>
      <c r="M1716">
        <f t="shared" ca="1" si="53"/>
        <v>5.2177337097629773E-9</v>
      </c>
    </row>
    <row r="1717" spans="1:13">
      <c r="A1717" s="6" t="s">
        <v>1525</v>
      </c>
      <c r="B1717">
        <f>Format!H1717</f>
        <v>541400</v>
      </c>
      <c r="C1717" t="str">
        <f>Format!G1717</f>
        <v>US</v>
      </c>
      <c r="D1717">
        <f ca="1">Format!J1717</f>
        <v>5.3403600095145748E-10</v>
      </c>
      <c r="E1717" s="6" t="s">
        <v>1</v>
      </c>
      <c r="F1717" t="str">
        <f>Format!I1717</f>
        <v>HFC-236fa</v>
      </c>
      <c r="G1717">
        <v>2013</v>
      </c>
      <c r="H1717">
        <f ca="1">Format!K1717</f>
        <v>4</v>
      </c>
      <c r="I1717">
        <f t="shared" ca="1" si="54"/>
        <v>2</v>
      </c>
      <c r="J1717">
        <v>1</v>
      </c>
      <c r="K1717">
        <f ca="1">Format!L1717</f>
        <v>4</v>
      </c>
      <c r="L1717">
        <v>1</v>
      </c>
      <c r="M1717">
        <f t="shared" ca="1" si="53"/>
        <v>5.3403600095145748E-10</v>
      </c>
    </row>
    <row r="1718" spans="1:13">
      <c r="A1718" s="6" t="s">
        <v>1525</v>
      </c>
      <c r="B1718">
        <f>Format!H1718</f>
        <v>541511</v>
      </c>
      <c r="C1718" t="str">
        <f>Format!G1718</f>
        <v>US</v>
      </c>
      <c r="D1718">
        <f ca="1">Format!J1718</f>
        <v>1.2109775084303096E-3</v>
      </c>
      <c r="E1718" s="6" t="s">
        <v>1</v>
      </c>
      <c r="F1718" t="str">
        <f>Format!I1718</f>
        <v>CO2</v>
      </c>
      <c r="G1718">
        <v>2013</v>
      </c>
      <c r="H1718">
        <f ca="1">Format!K1718</f>
        <v>4</v>
      </c>
      <c r="I1718">
        <f t="shared" ca="1" si="54"/>
        <v>2</v>
      </c>
      <c r="J1718">
        <v>1</v>
      </c>
      <c r="K1718">
        <f ca="1">Format!L1718</f>
        <v>4</v>
      </c>
      <c r="L1718">
        <v>1</v>
      </c>
      <c r="M1718">
        <f t="shared" ca="1" si="53"/>
        <v>1.2109775084303096E-3</v>
      </c>
    </row>
    <row r="1719" spans="1:13">
      <c r="A1719" s="6" t="s">
        <v>1525</v>
      </c>
      <c r="B1719">
        <f>Format!H1719</f>
        <v>541511</v>
      </c>
      <c r="C1719" t="str">
        <f>Format!G1719</f>
        <v>US</v>
      </c>
      <c r="D1719">
        <f ca="1">Format!J1719</f>
        <v>8.0419239121468158E-8</v>
      </c>
      <c r="E1719" s="6" t="s">
        <v>1</v>
      </c>
      <c r="F1719" t="str">
        <f>Format!I1719</f>
        <v>CH4</v>
      </c>
      <c r="G1719">
        <v>2013</v>
      </c>
      <c r="H1719">
        <f ca="1">Format!K1719</f>
        <v>4</v>
      </c>
      <c r="I1719">
        <f t="shared" ca="1" si="54"/>
        <v>2</v>
      </c>
      <c r="J1719">
        <v>1</v>
      </c>
      <c r="K1719">
        <f ca="1">Format!L1719</f>
        <v>4</v>
      </c>
      <c r="L1719">
        <v>1</v>
      </c>
      <c r="M1719">
        <f t="shared" ca="1" si="53"/>
        <v>8.0419239121468158E-8</v>
      </c>
    </row>
    <row r="1720" spans="1:13">
      <c r="A1720" s="6" t="s">
        <v>1525</v>
      </c>
      <c r="B1720">
        <f>Format!H1720</f>
        <v>541511</v>
      </c>
      <c r="C1720" t="str">
        <f>Format!G1720</f>
        <v>US</v>
      </c>
      <c r="D1720">
        <f ca="1">Format!J1720</f>
        <v>5.3187964862531019E-9</v>
      </c>
      <c r="E1720" s="6" t="s">
        <v>1</v>
      </c>
      <c r="F1720" t="str">
        <f>Format!I1720</f>
        <v>HFC-134a</v>
      </c>
      <c r="G1720">
        <v>2013</v>
      </c>
      <c r="H1720">
        <f ca="1">Format!K1720</f>
        <v>4</v>
      </c>
      <c r="I1720">
        <f t="shared" ca="1" si="54"/>
        <v>2</v>
      </c>
      <c r="J1720">
        <v>1</v>
      </c>
      <c r="K1720">
        <f ca="1">Format!L1720</f>
        <v>4</v>
      </c>
      <c r="L1720">
        <v>1</v>
      </c>
      <c r="M1720">
        <f t="shared" ca="1" si="53"/>
        <v>5.3187964862531019E-9</v>
      </c>
    </row>
    <row r="1721" spans="1:13">
      <c r="A1721" s="6" t="s">
        <v>1525</v>
      </c>
      <c r="B1721">
        <f>Format!H1721</f>
        <v>541511</v>
      </c>
      <c r="C1721" t="str">
        <f>Format!G1721</f>
        <v>US</v>
      </c>
      <c r="D1721">
        <f ca="1">Format!J1721</f>
        <v>4.7017118430308239E-10</v>
      </c>
      <c r="E1721" s="6" t="s">
        <v>1</v>
      </c>
      <c r="F1721" t="str">
        <f>Format!I1721</f>
        <v>HFC-125</v>
      </c>
      <c r="G1721">
        <v>2013</v>
      </c>
      <c r="H1721">
        <f ca="1">Format!K1721</f>
        <v>4</v>
      </c>
      <c r="I1721">
        <f t="shared" ca="1" si="54"/>
        <v>2</v>
      </c>
      <c r="J1721">
        <v>1</v>
      </c>
      <c r="K1721">
        <f ca="1">Format!L1721</f>
        <v>4</v>
      </c>
      <c r="L1721">
        <v>1</v>
      </c>
      <c r="M1721">
        <f t="shared" ca="1" si="53"/>
        <v>4.7017118430308239E-10</v>
      </c>
    </row>
    <row r="1722" spans="1:13">
      <c r="A1722" s="6" t="s">
        <v>1525</v>
      </c>
      <c r="B1722">
        <f>Format!H1722</f>
        <v>541511</v>
      </c>
      <c r="C1722" t="str">
        <f>Format!G1722</f>
        <v>US</v>
      </c>
      <c r="D1722">
        <f ca="1">Format!J1722</f>
        <v>2.2612241522559311E-9</v>
      </c>
      <c r="E1722" s="6" t="s">
        <v>1</v>
      </c>
      <c r="F1722" t="str">
        <f>Format!I1722</f>
        <v>N2O</v>
      </c>
      <c r="G1722">
        <v>2013</v>
      </c>
      <c r="H1722">
        <f ca="1">Format!K1722</f>
        <v>4</v>
      </c>
      <c r="I1722">
        <f t="shared" ca="1" si="54"/>
        <v>2</v>
      </c>
      <c r="J1722">
        <v>1</v>
      </c>
      <c r="K1722">
        <f ca="1">Format!L1722</f>
        <v>4</v>
      </c>
      <c r="L1722">
        <v>1</v>
      </c>
      <c r="M1722">
        <f t="shared" ca="1" si="53"/>
        <v>2.2612241522559311E-9</v>
      </c>
    </row>
    <row r="1723" spans="1:13">
      <c r="A1723" s="6" t="s">
        <v>1525</v>
      </c>
      <c r="B1723">
        <f>Format!H1723</f>
        <v>541511</v>
      </c>
      <c r="C1723" t="str">
        <f>Format!G1723</f>
        <v>US</v>
      </c>
      <c r="D1723">
        <f ca="1">Format!J1723</f>
        <v>1.4865394264325094E-10</v>
      </c>
      <c r="E1723" s="6" t="s">
        <v>1</v>
      </c>
      <c r="F1723" t="str">
        <f>Format!I1723</f>
        <v>HFC-32</v>
      </c>
      <c r="G1723">
        <v>2013</v>
      </c>
      <c r="H1723">
        <f ca="1">Format!K1723</f>
        <v>4</v>
      </c>
      <c r="I1723">
        <f t="shared" ca="1" si="54"/>
        <v>2</v>
      </c>
      <c r="J1723">
        <v>1</v>
      </c>
      <c r="K1723">
        <f ca="1">Format!L1723</f>
        <v>4</v>
      </c>
      <c r="L1723">
        <v>1</v>
      </c>
      <c r="M1723">
        <f t="shared" ca="1" si="53"/>
        <v>1.4865394264325094E-10</v>
      </c>
    </row>
    <row r="1724" spans="1:13">
      <c r="A1724" s="6" t="s">
        <v>1525</v>
      </c>
      <c r="B1724">
        <f>Format!H1724</f>
        <v>541511</v>
      </c>
      <c r="C1724" t="str">
        <f>Format!G1724</f>
        <v>US</v>
      </c>
      <c r="D1724">
        <f ca="1">Format!J1724</f>
        <v>2.9406543351743771E-10</v>
      </c>
      <c r="E1724" s="6" t="s">
        <v>1</v>
      </c>
      <c r="F1724" t="str">
        <f>Format!I1724</f>
        <v>HFC-143a</v>
      </c>
      <c r="G1724">
        <v>2013</v>
      </c>
      <c r="H1724">
        <f ca="1">Format!K1724</f>
        <v>4</v>
      </c>
      <c r="I1724">
        <f t="shared" ca="1" si="54"/>
        <v>2</v>
      </c>
      <c r="J1724">
        <v>1</v>
      </c>
      <c r="K1724">
        <f ca="1">Format!L1724</f>
        <v>4</v>
      </c>
      <c r="L1724">
        <v>1</v>
      </c>
      <c r="M1724">
        <f t="shared" ca="1" si="53"/>
        <v>2.9406543351743771E-10</v>
      </c>
    </row>
    <row r="1725" spans="1:13">
      <c r="A1725" s="6" t="s">
        <v>1525</v>
      </c>
      <c r="B1725">
        <f>Format!H1725</f>
        <v>541511</v>
      </c>
      <c r="C1725" t="str">
        <f>Format!G1725</f>
        <v>US</v>
      </c>
      <c r="D1725">
        <f ca="1">Format!J1725</f>
        <v>1.3297026979556855E-11</v>
      </c>
      <c r="E1725" s="6" t="s">
        <v>1</v>
      </c>
      <c r="F1725" t="str">
        <f>Format!I1725</f>
        <v>HFC-236fa</v>
      </c>
      <c r="G1725">
        <v>2013</v>
      </c>
      <c r="H1725">
        <f ca="1">Format!K1725</f>
        <v>4</v>
      </c>
      <c r="I1725">
        <f t="shared" ca="1" si="54"/>
        <v>2</v>
      </c>
      <c r="J1725">
        <v>1</v>
      </c>
      <c r="K1725">
        <f ca="1">Format!L1725</f>
        <v>4</v>
      </c>
      <c r="L1725">
        <v>1</v>
      </c>
      <c r="M1725">
        <f t="shared" ca="1" si="53"/>
        <v>1.3297026979556855E-11</v>
      </c>
    </row>
    <row r="1726" spans="1:13">
      <c r="A1726" s="6" t="s">
        <v>1525</v>
      </c>
      <c r="B1726">
        <f>Format!H1726</f>
        <v>541512</v>
      </c>
      <c r="C1726" t="str">
        <f>Format!G1726</f>
        <v>US</v>
      </c>
      <c r="D1726">
        <f ca="1">Format!J1726</f>
        <v>2.5703346618696529E-3</v>
      </c>
      <c r="E1726" s="6" t="s">
        <v>1</v>
      </c>
      <c r="F1726" t="str">
        <f>Format!I1726</f>
        <v>CO2</v>
      </c>
      <c r="G1726">
        <v>2013</v>
      </c>
      <c r="H1726">
        <f ca="1">Format!K1726</f>
        <v>4</v>
      </c>
      <c r="I1726">
        <f t="shared" ca="1" si="54"/>
        <v>2</v>
      </c>
      <c r="J1726">
        <v>1</v>
      </c>
      <c r="K1726">
        <f ca="1">Format!L1726</f>
        <v>4</v>
      </c>
      <c r="L1726">
        <v>1</v>
      </c>
      <c r="M1726">
        <f t="shared" ca="1" si="53"/>
        <v>2.5703346618696529E-3</v>
      </c>
    </row>
    <row r="1727" spans="1:13">
      <c r="A1727" s="6" t="s">
        <v>1525</v>
      </c>
      <c r="B1727">
        <f>Format!H1727</f>
        <v>541512</v>
      </c>
      <c r="C1727" t="str">
        <f>Format!G1727</f>
        <v>US</v>
      </c>
      <c r="D1727">
        <f ca="1">Format!J1727</f>
        <v>5.4417308411041096E-7</v>
      </c>
      <c r="E1727" s="6" t="s">
        <v>1</v>
      </c>
      <c r="F1727" t="str">
        <f>Format!I1727</f>
        <v>HFC-134a</v>
      </c>
      <c r="G1727">
        <v>2013</v>
      </c>
      <c r="H1727">
        <f ca="1">Format!K1727</f>
        <v>4</v>
      </c>
      <c r="I1727">
        <f t="shared" ca="1" si="54"/>
        <v>2</v>
      </c>
      <c r="J1727">
        <v>1</v>
      </c>
      <c r="K1727">
        <f ca="1">Format!L1727</f>
        <v>4</v>
      </c>
      <c r="L1727">
        <v>1</v>
      </c>
      <c r="M1727">
        <f t="shared" ca="1" si="53"/>
        <v>5.4417308411041096E-7</v>
      </c>
    </row>
    <row r="1728" spans="1:13">
      <c r="A1728" s="6" t="s">
        <v>1525</v>
      </c>
      <c r="B1728">
        <f>Format!H1728</f>
        <v>541512</v>
      </c>
      <c r="C1728" t="str">
        <f>Format!G1728</f>
        <v>US</v>
      </c>
      <c r="D1728">
        <f ca="1">Format!J1728</f>
        <v>4.8103834031501524E-8</v>
      </c>
      <c r="E1728" s="6" t="s">
        <v>1</v>
      </c>
      <c r="F1728" t="str">
        <f>Format!I1728</f>
        <v>HFC-125</v>
      </c>
      <c r="G1728">
        <v>2013</v>
      </c>
      <c r="H1728">
        <f ca="1">Format!K1728</f>
        <v>4</v>
      </c>
      <c r="I1728">
        <f t="shared" ca="1" si="54"/>
        <v>2</v>
      </c>
      <c r="J1728">
        <v>1</v>
      </c>
      <c r="K1728">
        <f ca="1">Format!L1728</f>
        <v>4</v>
      </c>
      <c r="L1728">
        <v>1</v>
      </c>
      <c r="M1728">
        <f t="shared" ca="1" si="53"/>
        <v>4.8103834031501524E-8</v>
      </c>
    </row>
    <row r="1729" spans="1:13">
      <c r="A1729" s="6" t="s">
        <v>1525</v>
      </c>
      <c r="B1729">
        <f>Format!H1729</f>
        <v>541512</v>
      </c>
      <c r="C1729" t="str">
        <f>Format!G1729</f>
        <v>US</v>
      </c>
      <c r="D1729">
        <f ca="1">Format!J1729</f>
        <v>1.5208980949435893E-8</v>
      </c>
      <c r="E1729" s="6" t="s">
        <v>1</v>
      </c>
      <c r="F1729" t="str">
        <f>Format!I1729</f>
        <v>HFC-32</v>
      </c>
      <c r="G1729">
        <v>2013</v>
      </c>
      <c r="H1729">
        <f ca="1">Format!K1729</f>
        <v>4</v>
      </c>
      <c r="I1729">
        <f t="shared" ca="1" si="54"/>
        <v>2</v>
      </c>
      <c r="J1729">
        <v>1</v>
      </c>
      <c r="K1729">
        <f ca="1">Format!L1729</f>
        <v>4</v>
      </c>
      <c r="L1729">
        <v>1</v>
      </c>
      <c r="M1729">
        <f t="shared" ca="1" si="53"/>
        <v>1.5208980949435893E-8</v>
      </c>
    </row>
    <row r="1730" spans="1:13">
      <c r="A1730" s="6" t="s">
        <v>1525</v>
      </c>
      <c r="B1730">
        <f>Format!H1730</f>
        <v>541512</v>
      </c>
      <c r="C1730" t="str">
        <f>Format!G1730</f>
        <v>US</v>
      </c>
      <c r="D1730">
        <f ca="1">Format!J1730</f>
        <v>3.0086222381518324E-8</v>
      </c>
      <c r="E1730" s="6" t="s">
        <v>1</v>
      </c>
      <c r="F1730" t="str">
        <f>Format!I1730</f>
        <v>HFC-143a</v>
      </c>
      <c r="G1730">
        <v>2013</v>
      </c>
      <c r="H1730">
        <f ca="1">Format!K1730</f>
        <v>4</v>
      </c>
      <c r="I1730">
        <f t="shared" ca="1" si="54"/>
        <v>2</v>
      </c>
      <c r="J1730">
        <v>1</v>
      </c>
      <c r="K1730">
        <f ca="1">Format!L1730</f>
        <v>4</v>
      </c>
      <c r="L1730">
        <v>1</v>
      </c>
      <c r="M1730">
        <f t="shared" ca="1" si="53"/>
        <v>3.0086222381518324E-8</v>
      </c>
    </row>
    <row r="1731" spans="1:13">
      <c r="A1731" s="6" t="s">
        <v>1525</v>
      </c>
      <c r="B1731">
        <f>Format!H1731</f>
        <v>541512</v>
      </c>
      <c r="C1731" t="str">
        <f>Format!G1731</f>
        <v>US</v>
      </c>
      <c r="D1731">
        <f ca="1">Format!J1731</f>
        <v>1.1292534542814631E-7</v>
      </c>
      <c r="E1731" s="6" t="s">
        <v>1</v>
      </c>
      <c r="F1731" t="str">
        <f>Format!I1731</f>
        <v>CH4</v>
      </c>
      <c r="G1731">
        <v>2013</v>
      </c>
      <c r="H1731">
        <f ca="1">Format!K1731</f>
        <v>4</v>
      </c>
      <c r="I1731">
        <f t="shared" ca="1" si="54"/>
        <v>2</v>
      </c>
      <c r="J1731">
        <v>1</v>
      </c>
      <c r="K1731">
        <f ca="1">Format!L1731</f>
        <v>4</v>
      </c>
      <c r="L1731">
        <v>1</v>
      </c>
      <c r="M1731">
        <f t="shared" ca="1" si="53"/>
        <v>1.1292534542814631E-7</v>
      </c>
    </row>
    <row r="1732" spans="1:13">
      <c r="A1732" s="6" t="s">
        <v>1525</v>
      </c>
      <c r="B1732">
        <f>Format!H1732</f>
        <v>541512</v>
      </c>
      <c r="C1732" t="str">
        <f>Format!G1732</f>
        <v>US</v>
      </c>
      <c r="D1732">
        <f ca="1">Format!J1732</f>
        <v>4.4594473152360315E-9</v>
      </c>
      <c r="E1732" s="6" t="s">
        <v>1</v>
      </c>
      <c r="F1732" t="str">
        <f>Format!I1732</f>
        <v>N2O</v>
      </c>
      <c r="G1732">
        <v>2013</v>
      </c>
      <c r="H1732">
        <f ca="1">Format!K1732</f>
        <v>4</v>
      </c>
      <c r="I1732">
        <f t="shared" ca="1" si="54"/>
        <v>2</v>
      </c>
      <c r="J1732">
        <v>1</v>
      </c>
      <c r="K1732">
        <f ca="1">Format!L1732</f>
        <v>4</v>
      </c>
      <c r="L1732">
        <v>1</v>
      </c>
      <c r="M1732">
        <f t="shared" ref="M1732:M1795" ca="1" si="55">IFERROR(D1732,"")</f>
        <v>4.4594473152360315E-9</v>
      </c>
    </row>
    <row r="1733" spans="1:13">
      <c r="A1733" s="6" t="s">
        <v>1525</v>
      </c>
      <c r="B1733">
        <f>Format!H1733</f>
        <v>541512</v>
      </c>
      <c r="C1733" t="str">
        <f>Format!G1733</f>
        <v>US</v>
      </c>
      <c r="D1733">
        <f ca="1">Format!J1733</f>
        <v>1.3604363693302749E-9</v>
      </c>
      <c r="E1733" s="6" t="s">
        <v>1</v>
      </c>
      <c r="F1733" t="str">
        <f>Format!I1733</f>
        <v>HFC-236fa</v>
      </c>
      <c r="G1733">
        <v>2013</v>
      </c>
      <c r="H1733">
        <f ca="1">Format!K1733</f>
        <v>4</v>
      </c>
      <c r="I1733">
        <f t="shared" ca="1" si="54"/>
        <v>2</v>
      </c>
      <c r="J1733">
        <v>1</v>
      </c>
      <c r="K1733">
        <f ca="1">Format!L1733</f>
        <v>4</v>
      </c>
      <c r="L1733">
        <v>1</v>
      </c>
      <c r="M1733">
        <f t="shared" ca="1" si="55"/>
        <v>1.3604363693302749E-9</v>
      </c>
    </row>
    <row r="1734" spans="1:13">
      <c r="A1734" s="6" t="s">
        <v>1525</v>
      </c>
      <c r="B1734">
        <f>Format!H1734</f>
        <v>541610</v>
      </c>
      <c r="C1734" t="str">
        <f>Format!G1734</f>
        <v>US</v>
      </c>
      <c r="D1734">
        <f ca="1">Format!J1734</f>
        <v>1.3546783872224462E-3</v>
      </c>
      <c r="E1734" s="6" t="s">
        <v>1</v>
      </c>
      <c r="F1734" t="str">
        <f>Format!I1734</f>
        <v>CO2</v>
      </c>
      <c r="G1734">
        <v>2013</v>
      </c>
      <c r="H1734">
        <f ca="1">Format!K1734</f>
        <v>4</v>
      </c>
      <c r="I1734">
        <f t="shared" ca="1" si="54"/>
        <v>2</v>
      </c>
      <c r="J1734">
        <v>1</v>
      </c>
      <c r="K1734">
        <f ca="1">Format!L1734</f>
        <v>4</v>
      </c>
      <c r="L1734">
        <v>1</v>
      </c>
      <c r="M1734">
        <f t="shared" ca="1" si="55"/>
        <v>1.3546783872224462E-3</v>
      </c>
    </row>
    <row r="1735" spans="1:13">
      <c r="A1735" s="6" t="s">
        <v>1525</v>
      </c>
      <c r="B1735">
        <f>Format!H1735</f>
        <v>541610</v>
      </c>
      <c r="C1735" t="str">
        <f>Format!G1735</f>
        <v>US</v>
      </c>
      <c r="D1735">
        <f ca="1">Format!J1735</f>
        <v>1.1789194490914113E-7</v>
      </c>
      <c r="E1735" s="6" t="s">
        <v>1</v>
      </c>
      <c r="F1735" t="str">
        <f>Format!I1735</f>
        <v>HFC-134a</v>
      </c>
      <c r="G1735">
        <v>2013</v>
      </c>
      <c r="H1735">
        <f ca="1">Format!K1735</f>
        <v>4</v>
      </c>
      <c r="I1735">
        <f t="shared" ca="1" si="54"/>
        <v>2</v>
      </c>
      <c r="J1735">
        <v>1</v>
      </c>
      <c r="K1735">
        <f ca="1">Format!L1735</f>
        <v>4</v>
      </c>
      <c r="L1735">
        <v>1</v>
      </c>
      <c r="M1735">
        <f t="shared" ca="1" si="55"/>
        <v>1.1789194490914113E-7</v>
      </c>
    </row>
    <row r="1736" spans="1:13">
      <c r="A1736" s="6" t="s">
        <v>1525</v>
      </c>
      <c r="B1736">
        <f>Format!H1736</f>
        <v>541610</v>
      </c>
      <c r="C1736" t="str">
        <f>Format!G1736</f>
        <v>US</v>
      </c>
      <c r="D1736">
        <f ca="1">Format!J1736</f>
        <v>8.4225252834404324E-8</v>
      </c>
      <c r="E1736" s="6" t="s">
        <v>1</v>
      </c>
      <c r="F1736" t="str">
        <f>Format!I1736</f>
        <v>CH4</v>
      </c>
      <c r="G1736">
        <v>2013</v>
      </c>
      <c r="H1736">
        <f ca="1">Format!K1736</f>
        <v>4</v>
      </c>
      <c r="I1736">
        <f t="shared" ca="1" si="54"/>
        <v>2</v>
      </c>
      <c r="J1736">
        <v>1</v>
      </c>
      <c r="K1736">
        <f ca="1">Format!L1736</f>
        <v>4</v>
      </c>
      <c r="L1736">
        <v>1</v>
      </c>
      <c r="M1736">
        <f t="shared" ca="1" si="55"/>
        <v>8.4225252834404324E-8</v>
      </c>
    </row>
    <row r="1737" spans="1:13">
      <c r="A1737" s="6" t="s">
        <v>1525</v>
      </c>
      <c r="B1737">
        <f>Format!H1737</f>
        <v>541610</v>
      </c>
      <c r="C1737" t="str">
        <f>Format!G1737</f>
        <v>US</v>
      </c>
      <c r="D1737">
        <f ca="1">Format!J1737</f>
        <v>1.0421416856423589E-8</v>
      </c>
      <c r="E1737" s="6" t="s">
        <v>1</v>
      </c>
      <c r="F1737" t="str">
        <f>Format!I1737</f>
        <v>HFC-125</v>
      </c>
      <c r="G1737">
        <v>2013</v>
      </c>
      <c r="H1737">
        <f ca="1">Format!K1737</f>
        <v>4</v>
      </c>
      <c r="I1737">
        <f t="shared" ca="1" si="54"/>
        <v>2</v>
      </c>
      <c r="J1737">
        <v>1</v>
      </c>
      <c r="K1737">
        <f ca="1">Format!L1737</f>
        <v>4</v>
      </c>
      <c r="L1737">
        <v>1</v>
      </c>
      <c r="M1737">
        <f t="shared" ca="1" si="55"/>
        <v>1.0421416856423589E-8</v>
      </c>
    </row>
    <row r="1738" spans="1:13">
      <c r="A1738" s="6" t="s">
        <v>1525</v>
      </c>
      <c r="B1738">
        <f>Format!H1738</f>
        <v>541610</v>
      </c>
      <c r="C1738" t="str">
        <f>Format!G1738</f>
        <v>US</v>
      </c>
      <c r="D1738">
        <f ca="1">Format!J1738</f>
        <v>3.2949375788150466E-9</v>
      </c>
      <c r="E1738" s="6" t="s">
        <v>1</v>
      </c>
      <c r="F1738" t="str">
        <f>Format!I1738</f>
        <v>HFC-32</v>
      </c>
      <c r="G1738">
        <v>2013</v>
      </c>
      <c r="H1738">
        <f ca="1">Format!K1738</f>
        <v>4</v>
      </c>
      <c r="I1738">
        <f t="shared" ca="1" si="54"/>
        <v>2</v>
      </c>
      <c r="J1738">
        <v>1</v>
      </c>
      <c r="K1738">
        <f ca="1">Format!L1738</f>
        <v>4</v>
      </c>
      <c r="L1738">
        <v>1</v>
      </c>
      <c r="M1738">
        <f t="shared" ca="1" si="55"/>
        <v>3.2949375788150466E-9</v>
      </c>
    </row>
    <row r="1739" spans="1:13">
      <c r="A1739" s="6" t="s">
        <v>1525</v>
      </c>
      <c r="B1739">
        <f>Format!H1739</f>
        <v>541610</v>
      </c>
      <c r="C1739" t="str">
        <f>Format!G1739</f>
        <v>US</v>
      </c>
      <c r="D1739">
        <f ca="1">Format!J1739</f>
        <v>6.5180057137968765E-9</v>
      </c>
      <c r="E1739" s="6" t="s">
        <v>1</v>
      </c>
      <c r="F1739" t="str">
        <f>Format!I1739</f>
        <v>HFC-143a</v>
      </c>
      <c r="G1739">
        <v>2013</v>
      </c>
      <c r="H1739">
        <f ca="1">Format!K1739</f>
        <v>4</v>
      </c>
      <c r="I1739">
        <f t="shared" ca="1" si="54"/>
        <v>2</v>
      </c>
      <c r="J1739">
        <v>1</v>
      </c>
      <c r="K1739">
        <f ca="1">Format!L1739</f>
        <v>4</v>
      </c>
      <c r="L1739">
        <v>1</v>
      </c>
      <c r="M1739">
        <f t="shared" ca="1" si="55"/>
        <v>6.5180057137968765E-9</v>
      </c>
    </row>
    <row r="1740" spans="1:13">
      <c r="A1740" s="6" t="s">
        <v>1525</v>
      </c>
      <c r="B1740">
        <f>Format!H1740</f>
        <v>541610</v>
      </c>
      <c r="C1740" t="str">
        <f>Format!G1740</f>
        <v>US</v>
      </c>
      <c r="D1740">
        <f ca="1">Format!J1740</f>
        <v>2.4957800247723258E-9</v>
      </c>
      <c r="E1740" s="6" t="s">
        <v>1</v>
      </c>
      <c r="F1740" t="str">
        <f>Format!I1740</f>
        <v>N2O</v>
      </c>
      <c r="G1740">
        <v>2013</v>
      </c>
      <c r="H1740">
        <f ca="1">Format!K1740</f>
        <v>4</v>
      </c>
      <c r="I1740">
        <f t="shared" ca="1" si="54"/>
        <v>2</v>
      </c>
      <c r="J1740">
        <v>1</v>
      </c>
      <c r="K1740">
        <f ca="1">Format!L1740</f>
        <v>4</v>
      </c>
      <c r="L1740">
        <v>1</v>
      </c>
      <c r="M1740">
        <f t="shared" ca="1" si="55"/>
        <v>2.4957800247723258E-9</v>
      </c>
    </row>
    <row r="1741" spans="1:13">
      <c r="A1741" s="6" t="s">
        <v>1525</v>
      </c>
      <c r="B1741">
        <f>Format!H1741</f>
        <v>541610</v>
      </c>
      <c r="C1741" t="str">
        <f>Format!G1741</f>
        <v>US</v>
      </c>
      <c r="D1741">
        <f ca="1">Format!J1741</f>
        <v>2.9473065498574954E-10</v>
      </c>
      <c r="E1741" s="6" t="s">
        <v>1</v>
      </c>
      <c r="F1741" t="str">
        <f>Format!I1741</f>
        <v>HFC-236fa</v>
      </c>
      <c r="G1741">
        <v>2013</v>
      </c>
      <c r="H1741">
        <f ca="1">Format!K1741</f>
        <v>4</v>
      </c>
      <c r="I1741">
        <f t="shared" ca="1" si="54"/>
        <v>2</v>
      </c>
      <c r="J1741">
        <v>1</v>
      </c>
      <c r="K1741">
        <f ca="1">Format!L1741</f>
        <v>4</v>
      </c>
      <c r="L1741">
        <v>1</v>
      </c>
      <c r="M1741">
        <f t="shared" ca="1" si="55"/>
        <v>2.9473065498574954E-10</v>
      </c>
    </row>
    <row r="1742" spans="1:13">
      <c r="A1742" s="6" t="s">
        <v>1525</v>
      </c>
      <c r="B1742">
        <f>Format!H1742</f>
        <v>541700</v>
      </c>
      <c r="C1742" t="str">
        <f>Format!G1742</f>
        <v>US</v>
      </c>
      <c r="D1742">
        <f ca="1">Format!J1742</f>
        <v>7.0559019232042759E-3</v>
      </c>
      <c r="E1742" s="6" t="s">
        <v>1</v>
      </c>
      <c r="F1742" t="str">
        <f>Format!I1742</f>
        <v>CO2</v>
      </c>
      <c r="G1742">
        <v>2013</v>
      </c>
      <c r="H1742">
        <f ca="1">Format!K1742</f>
        <v>4</v>
      </c>
      <c r="I1742">
        <f t="shared" ca="1" si="54"/>
        <v>2</v>
      </c>
      <c r="J1742">
        <v>1</v>
      </c>
      <c r="K1742">
        <f ca="1">Format!L1742</f>
        <v>4</v>
      </c>
      <c r="L1742">
        <v>1</v>
      </c>
      <c r="M1742">
        <f t="shared" ca="1" si="55"/>
        <v>7.0559019232042759E-3</v>
      </c>
    </row>
    <row r="1743" spans="1:13">
      <c r="A1743" s="6" t="s">
        <v>1525</v>
      </c>
      <c r="B1743">
        <f>Format!H1743</f>
        <v>541700</v>
      </c>
      <c r="C1743" t="str">
        <f>Format!G1743</f>
        <v>US</v>
      </c>
      <c r="D1743">
        <f ca="1">Format!J1743</f>
        <v>4.0318678069722566E-7</v>
      </c>
      <c r="E1743" s="6" t="s">
        <v>1</v>
      </c>
      <c r="F1743" t="str">
        <f>Format!I1743</f>
        <v>CH4</v>
      </c>
      <c r="G1743">
        <v>2013</v>
      </c>
      <c r="H1743">
        <f ca="1">Format!K1743</f>
        <v>4</v>
      </c>
      <c r="I1743">
        <f t="shared" ca="1" si="54"/>
        <v>2</v>
      </c>
      <c r="J1743">
        <v>1</v>
      </c>
      <c r="K1743">
        <f ca="1">Format!L1743</f>
        <v>4</v>
      </c>
      <c r="L1743">
        <v>1</v>
      </c>
      <c r="M1743">
        <f t="shared" ca="1" si="55"/>
        <v>4.0318678069722566E-7</v>
      </c>
    </row>
    <row r="1744" spans="1:13">
      <c r="A1744" s="6" t="s">
        <v>1525</v>
      </c>
      <c r="B1744">
        <f>Format!H1744</f>
        <v>541700</v>
      </c>
      <c r="C1744" t="str">
        <f>Format!G1744</f>
        <v>US</v>
      </c>
      <c r="D1744">
        <f ca="1">Format!J1744</f>
        <v>7.8080913604030443E-8</v>
      </c>
      <c r="E1744" s="6" t="s">
        <v>1</v>
      </c>
      <c r="F1744" t="str">
        <f>Format!I1744</f>
        <v>HFC-134a</v>
      </c>
      <c r="G1744">
        <v>2013</v>
      </c>
      <c r="H1744">
        <f ca="1">Format!K1744</f>
        <v>4</v>
      </c>
      <c r="I1744">
        <f t="shared" ca="1" si="54"/>
        <v>2</v>
      </c>
      <c r="J1744">
        <v>1</v>
      </c>
      <c r="K1744">
        <f ca="1">Format!L1744</f>
        <v>4</v>
      </c>
      <c r="L1744">
        <v>1</v>
      </c>
      <c r="M1744">
        <f t="shared" ca="1" si="55"/>
        <v>7.8080913604030443E-8</v>
      </c>
    </row>
    <row r="1745" spans="1:13">
      <c r="A1745" s="6" t="s">
        <v>1525</v>
      </c>
      <c r="B1745">
        <f>Format!H1745</f>
        <v>541700</v>
      </c>
      <c r="C1745" t="str">
        <f>Format!G1745</f>
        <v>US</v>
      </c>
      <c r="D1745">
        <f ca="1">Format!J1745</f>
        <v>6.9021997204738876E-9</v>
      </c>
      <c r="E1745" s="6" t="s">
        <v>1</v>
      </c>
      <c r="F1745" t="str">
        <f>Format!I1745</f>
        <v>HFC-125</v>
      </c>
      <c r="G1745">
        <v>2013</v>
      </c>
      <c r="H1745">
        <f ca="1">Format!K1745</f>
        <v>4</v>
      </c>
      <c r="I1745">
        <f t="shared" ca="1" si="54"/>
        <v>2</v>
      </c>
      <c r="J1745">
        <v>1</v>
      </c>
      <c r="K1745">
        <f ca="1">Format!L1745</f>
        <v>4</v>
      </c>
      <c r="L1745">
        <v>1</v>
      </c>
      <c r="M1745">
        <f t="shared" ca="1" si="55"/>
        <v>6.9021997204738876E-9</v>
      </c>
    </row>
    <row r="1746" spans="1:13">
      <c r="A1746" s="6" t="s">
        <v>1525</v>
      </c>
      <c r="B1746">
        <f>Format!H1746</f>
        <v>541700</v>
      </c>
      <c r="C1746" t="str">
        <f>Format!G1746</f>
        <v>US</v>
      </c>
      <c r="D1746">
        <f ca="1">Format!J1746</f>
        <v>2.1822673009628367E-9</v>
      </c>
      <c r="E1746" s="6" t="s">
        <v>1</v>
      </c>
      <c r="F1746" t="str">
        <f>Format!I1746</f>
        <v>HFC-32</v>
      </c>
      <c r="G1746">
        <v>2013</v>
      </c>
      <c r="H1746">
        <f ca="1">Format!K1746</f>
        <v>4</v>
      </c>
      <c r="I1746">
        <f t="shared" ca="1" si="54"/>
        <v>2</v>
      </c>
      <c r="J1746">
        <v>1</v>
      </c>
      <c r="K1746">
        <f ca="1">Format!L1746</f>
        <v>4</v>
      </c>
      <c r="L1746">
        <v>1</v>
      </c>
      <c r="M1746">
        <f t="shared" ca="1" si="55"/>
        <v>2.1822673009628367E-9</v>
      </c>
    </row>
    <row r="1747" spans="1:13">
      <c r="A1747" s="6" t="s">
        <v>1525</v>
      </c>
      <c r="B1747">
        <f>Format!H1747</f>
        <v>541700</v>
      </c>
      <c r="C1747" t="str">
        <f>Format!G1747</f>
        <v>US</v>
      </c>
      <c r="D1747">
        <f ca="1">Format!J1747</f>
        <v>4.3169348118039995E-9</v>
      </c>
      <c r="E1747" s="6" t="s">
        <v>1</v>
      </c>
      <c r="F1747" t="str">
        <f>Format!I1747</f>
        <v>HFC-143a</v>
      </c>
      <c r="G1747">
        <v>2013</v>
      </c>
      <c r="H1747">
        <f ca="1">Format!K1747</f>
        <v>4</v>
      </c>
      <c r="I1747">
        <f t="shared" ca="1" si="54"/>
        <v>2</v>
      </c>
      <c r="J1747">
        <v>1</v>
      </c>
      <c r="K1747">
        <f ca="1">Format!L1747</f>
        <v>4</v>
      </c>
      <c r="L1747">
        <v>1</v>
      </c>
      <c r="M1747">
        <f t="shared" ca="1" si="55"/>
        <v>4.3169348118039995E-9</v>
      </c>
    </row>
    <row r="1748" spans="1:13">
      <c r="A1748" s="6" t="s">
        <v>1525</v>
      </c>
      <c r="B1748">
        <f>Format!H1748</f>
        <v>541700</v>
      </c>
      <c r="C1748" t="str">
        <f>Format!G1748</f>
        <v>US</v>
      </c>
      <c r="D1748">
        <f ca="1">Format!J1748</f>
        <v>1.1039247602520722E-8</v>
      </c>
      <c r="E1748" s="6" t="s">
        <v>1</v>
      </c>
      <c r="F1748" t="str">
        <f>Format!I1748</f>
        <v>N2O</v>
      </c>
      <c r="G1748">
        <v>2013</v>
      </c>
      <c r="H1748">
        <f ca="1">Format!K1748</f>
        <v>4</v>
      </c>
      <c r="I1748">
        <f t="shared" ca="1" si="54"/>
        <v>2</v>
      </c>
      <c r="J1748">
        <v>1</v>
      </c>
      <c r="K1748">
        <f ca="1">Format!L1748</f>
        <v>4</v>
      </c>
      <c r="L1748">
        <v>1</v>
      </c>
      <c r="M1748">
        <f t="shared" ca="1" si="55"/>
        <v>1.1039247602520722E-8</v>
      </c>
    </row>
    <row r="1749" spans="1:13">
      <c r="A1749" s="6" t="s">
        <v>1525</v>
      </c>
      <c r="B1749">
        <f>Format!H1749</f>
        <v>541700</v>
      </c>
      <c r="C1749" t="str">
        <f>Format!G1749</f>
        <v>US</v>
      </c>
      <c r="D1749">
        <f ca="1">Format!J1749</f>
        <v>1.9520280903107947E-10</v>
      </c>
      <c r="E1749" s="6" t="s">
        <v>1</v>
      </c>
      <c r="F1749" t="str">
        <f>Format!I1749</f>
        <v>HFC-236fa</v>
      </c>
      <c r="G1749">
        <v>2013</v>
      </c>
      <c r="H1749">
        <f ca="1">Format!K1749</f>
        <v>4</v>
      </c>
      <c r="I1749">
        <f t="shared" ca="1" si="54"/>
        <v>2</v>
      </c>
      <c r="J1749">
        <v>1</v>
      </c>
      <c r="K1749">
        <f ca="1">Format!L1749</f>
        <v>4</v>
      </c>
      <c r="L1749">
        <v>1</v>
      </c>
      <c r="M1749">
        <f t="shared" ca="1" si="55"/>
        <v>1.9520280903107947E-10</v>
      </c>
    </row>
    <row r="1750" spans="1:13">
      <c r="A1750" s="6" t="s">
        <v>1525</v>
      </c>
      <c r="B1750">
        <f>Format!H1750</f>
        <v>541800</v>
      </c>
      <c r="C1750" t="str">
        <f>Format!G1750</f>
        <v>US</v>
      </c>
      <c r="D1750">
        <f ca="1">Format!J1750</f>
        <v>2.7381383863364539E-3</v>
      </c>
      <c r="E1750" s="6" t="s">
        <v>1</v>
      </c>
      <c r="F1750" t="str">
        <f>Format!I1750</f>
        <v>CO2</v>
      </c>
      <c r="G1750">
        <v>2013</v>
      </c>
      <c r="H1750">
        <f ca="1">Format!K1750</f>
        <v>4</v>
      </c>
      <c r="I1750">
        <f t="shared" ca="1" si="54"/>
        <v>2</v>
      </c>
      <c r="J1750">
        <v>1</v>
      </c>
      <c r="K1750">
        <f ca="1">Format!L1750</f>
        <v>4</v>
      </c>
      <c r="L1750">
        <v>1</v>
      </c>
      <c r="M1750">
        <f t="shared" ca="1" si="55"/>
        <v>2.7381383863364539E-3</v>
      </c>
    </row>
    <row r="1751" spans="1:13">
      <c r="A1751" s="6" t="s">
        <v>1525</v>
      </c>
      <c r="B1751">
        <f>Format!H1751</f>
        <v>541800</v>
      </c>
      <c r="C1751" t="str">
        <f>Format!G1751</f>
        <v>US</v>
      </c>
      <c r="D1751">
        <f ca="1">Format!J1751</f>
        <v>1.8426830019026699E-7</v>
      </c>
      <c r="E1751" s="6" t="s">
        <v>1</v>
      </c>
      <c r="F1751" t="str">
        <f>Format!I1751</f>
        <v>HFC-134a</v>
      </c>
      <c r="G1751">
        <v>2013</v>
      </c>
      <c r="H1751">
        <f ca="1">Format!K1751</f>
        <v>4</v>
      </c>
      <c r="I1751">
        <f t="shared" ca="1" si="54"/>
        <v>2</v>
      </c>
      <c r="J1751">
        <v>1</v>
      </c>
      <c r="K1751">
        <f ca="1">Format!L1751</f>
        <v>4</v>
      </c>
      <c r="L1751">
        <v>1</v>
      </c>
      <c r="M1751">
        <f t="shared" ca="1" si="55"/>
        <v>1.8426830019026699E-7</v>
      </c>
    </row>
    <row r="1752" spans="1:13">
      <c r="A1752" s="6" t="s">
        <v>1525</v>
      </c>
      <c r="B1752">
        <f>Format!H1752</f>
        <v>541800</v>
      </c>
      <c r="C1752" t="str">
        <f>Format!G1752</f>
        <v>US</v>
      </c>
      <c r="D1752">
        <f ca="1">Format!J1752</f>
        <v>1.9458027618551108E-7</v>
      </c>
      <c r="E1752" s="6" t="s">
        <v>1</v>
      </c>
      <c r="F1752" t="str">
        <f>Format!I1752</f>
        <v>CH4</v>
      </c>
      <c r="G1752">
        <v>2013</v>
      </c>
      <c r="H1752">
        <f ca="1">Format!K1752</f>
        <v>4</v>
      </c>
      <c r="I1752">
        <f t="shared" ca="1" si="54"/>
        <v>2</v>
      </c>
      <c r="J1752">
        <v>1</v>
      </c>
      <c r="K1752">
        <f ca="1">Format!L1752</f>
        <v>4</v>
      </c>
      <c r="L1752">
        <v>1</v>
      </c>
      <c r="M1752">
        <f t="shared" ca="1" si="55"/>
        <v>1.9458027618551108E-7</v>
      </c>
    </row>
    <row r="1753" spans="1:13">
      <c r="A1753" s="6" t="s">
        <v>1525</v>
      </c>
      <c r="B1753">
        <f>Format!H1753</f>
        <v>541800</v>
      </c>
      <c r="C1753" t="str">
        <f>Format!G1753</f>
        <v>US</v>
      </c>
      <c r="D1753">
        <f ca="1">Format!J1753</f>
        <v>1.628895656261644E-8</v>
      </c>
      <c r="E1753" s="6" t="s">
        <v>1</v>
      </c>
      <c r="F1753" t="str">
        <f>Format!I1753</f>
        <v>HFC-125</v>
      </c>
      <c r="G1753">
        <v>2013</v>
      </c>
      <c r="H1753">
        <f ca="1">Format!K1753</f>
        <v>4</v>
      </c>
      <c r="I1753">
        <f t="shared" ca="1" si="54"/>
        <v>2</v>
      </c>
      <c r="J1753">
        <v>1</v>
      </c>
      <c r="K1753">
        <f ca="1">Format!L1753</f>
        <v>4</v>
      </c>
      <c r="L1753">
        <v>1</v>
      </c>
      <c r="M1753">
        <f t="shared" ca="1" si="55"/>
        <v>1.628895656261644E-8</v>
      </c>
    </row>
    <row r="1754" spans="1:13">
      <c r="A1754" s="6" t="s">
        <v>1525</v>
      </c>
      <c r="B1754">
        <f>Format!H1754</f>
        <v>541800</v>
      </c>
      <c r="C1754" t="str">
        <f>Format!G1754</f>
        <v>US</v>
      </c>
      <c r="D1754">
        <f ca="1">Format!J1754</f>
        <v>5.1500766006465701E-9</v>
      </c>
      <c r="E1754" s="6" t="s">
        <v>1</v>
      </c>
      <c r="F1754" t="str">
        <f>Format!I1754</f>
        <v>HFC-32</v>
      </c>
      <c r="G1754">
        <v>2013</v>
      </c>
      <c r="H1754">
        <f ca="1">Format!K1754</f>
        <v>4</v>
      </c>
      <c r="I1754">
        <f t="shared" ca="1" si="54"/>
        <v>2</v>
      </c>
      <c r="J1754">
        <v>1</v>
      </c>
      <c r="K1754">
        <f ca="1">Format!L1754</f>
        <v>4</v>
      </c>
      <c r="L1754">
        <v>1</v>
      </c>
      <c r="M1754">
        <f t="shared" ca="1" si="55"/>
        <v>5.1500766006465701E-9</v>
      </c>
    </row>
    <row r="1755" spans="1:13">
      <c r="A1755" s="6" t="s">
        <v>1525</v>
      </c>
      <c r="B1755">
        <f>Format!H1755</f>
        <v>541800</v>
      </c>
      <c r="C1755" t="str">
        <f>Format!G1755</f>
        <v>US</v>
      </c>
      <c r="D1755">
        <f ca="1">Format!J1755</f>
        <v>1.0187819315708567E-8</v>
      </c>
      <c r="E1755" s="6" t="s">
        <v>1</v>
      </c>
      <c r="F1755" t="str">
        <f>Format!I1755</f>
        <v>HFC-143a</v>
      </c>
      <c r="G1755">
        <v>2013</v>
      </c>
      <c r="H1755">
        <f ca="1">Format!K1755</f>
        <v>4</v>
      </c>
      <c r="I1755">
        <f t="shared" ca="1" si="54"/>
        <v>2</v>
      </c>
      <c r="J1755">
        <v>1</v>
      </c>
      <c r="K1755">
        <f ca="1">Format!L1755</f>
        <v>4</v>
      </c>
      <c r="L1755">
        <v>1</v>
      </c>
      <c r="M1755">
        <f t="shared" ca="1" si="55"/>
        <v>1.0187819315708567E-8</v>
      </c>
    </row>
    <row r="1756" spans="1:13">
      <c r="A1756" s="6" t="s">
        <v>1525</v>
      </c>
      <c r="B1756">
        <f>Format!H1756</f>
        <v>541800</v>
      </c>
      <c r="C1756" t="str">
        <f>Format!G1756</f>
        <v>US</v>
      </c>
      <c r="D1756">
        <f ca="1">Format!J1756</f>
        <v>5.1658676928928011E-9</v>
      </c>
      <c r="E1756" s="6" t="s">
        <v>1</v>
      </c>
      <c r="F1756" t="str">
        <f>Format!I1756</f>
        <v>N2O</v>
      </c>
      <c r="G1756">
        <v>2013</v>
      </c>
      <c r="H1756">
        <f ca="1">Format!K1756</f>
        <v>4</v>
      </c>
      <c r="I1756">
        <f t="shared" ca="1" si="54"/>
        <v>2</v>
      </c>
      <c r="J1756">
        <v>1</v>
      </c>
      <c r="K1756">
        <f ca="1">Format!L1756</f>
        <v>4</v>
      </c>
      <c r="L1756">
        <v>1</v>
      </c>
      <c r="M1756">
        <f t="shared" ca="1" si="55"/>
        <v>5.1658676928928011E-9</v>
      </c>
    </row>
    <row r="1757" spans="1:13">
      <c r="A1757" s="6" t="s">
        <v>1525</v>
      </c>
      <c r="B1757">
        <f>Format!H1757</f>
        <v>541800</v>
      </c>
      <c r="C1757" t="str">
        <f>Format!G1757</f>
        <v>US</v>
      </c>
      <c r="D1757">
        <f ca="1">Format!J1757</f>
        <v>4.6067198950737692E-10</v>
      </c>
      <c r="E1757" s="6" t="s">
        <v>1</v>
      </c>
      <c r="F1757" t="str">
        <f>Format!I1757</f>
        <v>HFC-236fa</v>
      </c>
      <c r="G1757">
        <v>2013</v>
      </c>
      <c r="H1757">
        <f ca="1">Format!K1757</f>
        <v>4</v>
      </c>
      <c r="I1757">
        <f t="shared" ca="1" si="54"/>
        <v>2</v>
      </c>
      <c r="J1757">
        <v>1</v>
      </c>
      <c r="K1757">
        <f ca="1">Format!L1757</f>
        <v>4</v>
      </c>
      <c r="L1757">
        <v>1</v>
      </c>
      <c r="M1757">
        <f t="shared" ca="1" si="55"/>
        <v>4.6067198950737692E-10</v>
      </c>
    </row>
    <row r="1758" spans="1:13">
      <c r="A1758" s="6" t="s">
        <v>1525</v>
      </c>
      <c r="B1758">
        <f>Format!H1758</f>
        <v>541920</v>
      </c>
      <c r="C1758" t="str">
        <f>Format!G1758</f>
        <v>US</v>
      </c>
      <c r="D1758">
        <f ca="1">Format!J1758</f>
        <v>4.8627814096900805E-3</v>
      </c>
      <c r="E1758" s="6" t="s">
        <v>1</v>
      </c>
      <c r="F1758" t="str">
        <f>Format!I1758</f>
        <v>CO2</v>
      </c>
      <c r="G1758">
        <v>2013</v>
      </c>
      <c r="H1758">
        <f ca="1">Format!K1758</f>
        <v>4</v>
      </c>
      <c r="I1758">
        <f t="shared" ca="1" si="54"/>
        <v>2</v>
      </c>
      <c r="J1758">
        <v>1</v>
      </c>
      <c r="K1758">
        <f ca="1">Format!L1758</f>
        <v>4</v>
      </c>
      <c r="L1758">
        <v>1</v>
      </c>
      <c r="M1758">
        <f t="shared" ca="1" si="55"/>
        <v>4.8627814096900805E-3</v>
      </c>
    </row>
    <row r="1759" spans="1:13">
      <c r="A1759" s="6" t="s">
        <v>1525</v>
      </c>
      <c r="B1759">
        <f>Format!H1759</f>
        <v>541920</v>
      </c>
      <c r="C1759" t="str">
        <f>Format!G1759</f>
        <v>US</v>
      </c>
      <c r="D1759">
        <f ca="1">Format!J1759</f>
        <v>3.5353311490316337E-7</v>
      </c>
      <c r="E1759" s="6" t="s">
        <v>1</v>
      </c>
      <c r="F1759" t="str">
        <f>Format!I1759</f>
        <v>CH4</v>
      </c>
      <c r="G1759">
        <v>2013</v>
      </c>
      <c r="H1759">
        <f ca="1">Format!K1759</f>
        <v>4</v>
      </c>
      <c r="I1759">
        <f t="shared" ca="1" si="54"/>
        <v>2</v>
      </c>
      <c r="J1759">
        <v>1</v>
      </c>
      <c r="K1759">
        <f ca="1">Format!L1759</f>
        <v>4</v>
      </c>
      <c r="L1759">
        <v>1</v>
      </c>
      <c r="M1759">
        <f t="shared" ca="1" si="55"/>
        <v>3.5353311490316337E-7</v>
      </c>
    </row>
    <row r="1760" spans="1:13">
      <c r="A1760" s="6" t="s">
        <v>1525</v>
      </c>
      <c r="B1760">
        <f>Format!H1760</f>
        <v>541920</v>
      </c>
      <c r="C1760" t="str">
        <f>Format!G1760</f>
        <v>US</v>
      </c>
      <c r="D1760">
        <f ca="1">Format!J1760</f>
        <v>5.3232644524413261E-8</v>
      </c>
      <c r="E1760" s="6" t="s">
        <v>1</v>
      </c>
      <c r="F1760" t="str">
        <f>Format!I1760</f>
        <v>HFC-134a</v>
      </c>
      <c r="G1760">
        <v>2013</v>
      </c>
      <c r="H1760">
        <f ca="1">Format!K1760</f>
        <v>4</v>
      </c>
      <c r="I1760">
        <f t="shared" ca="1" si="54"/>
        <v>2</v>
      </c>
      <c r="J1760">
        <v>1</v>
      </c>
      <c r="K1760">
        <f ca="1">Format!L1760</f>
        <v>4</v>
      </c>
      <c r="L1760">
        <v>1</v>
      </c>
      <c r="M1760">
        <f t="shared" ca="1" si="55"/>
        <v>5.3232644524413261E-8</v>
      </c>
    </row>
    <row r="1761" spans="1:13">
      <c r="A1761" s="6" t="s">
        <v>1525</v>
      </c>
      <c r="B1761">
        <f>Format!H1761</f>
        <v>541920</v>
      </c>
      <c r="C1761" t="str">
        <f>Format!G1761</f>
        <v>US</v>
      </c>
      <c r="D1761">
        <f ca="1">Format!J1761</f>
        <v>4.7056614375670557E-9</v>
      </c>
      <c r="E1761" s="6" t="s">
        <v>1</v>
      </c>
      <c r="F1761" t="str">
        <f>Format!I1761</f>
        <v>HFC-125</v>
      </c>
      <c r="G1761">
        <v>2013</v>
      </c>
      <c r="H1761">
        <f ca="1">Format!K1761</f>
        <v>4</v>
      </c>
      <c r="I1761">
        <f t="shared" ca="1" si="54"/>
        <v>2</v>
      </c>
      <c r="J1761">
        <v>1</v>
      </c>
      <c r="K1761">
        <f ca="1">Format!L1761</f>
        <v>4</v>
      </c>
      <c r="L1761">
        <v>1</v>
      </c>
      <c r="M1761">
        <f t="shared" ca="1" si="55"/>
        <v>4.7056614375670557E-9</v>
      </c>
    </row>
    <row r="1762" spans="1:13">
      <c r="A1762" s="6" t="s">
        <v>1525</v>
      </c>
      <c r="B1762">
        <f>Format!H1762</f>
        <v>541920</v>
      </c>
      <c r="C1762" t="str">
        <f>Format!G1762</f>
        <v>US</v>
      </c>
      <c r="D1762">
        <f ca="1">Format!J1762</f>
        <v>1.4877881690591414E-9</v>
      </c>
      <c r="E1762" s="6" t="s">
        <v>1</v>
      </c>
      <c r="F1762" t="str">
        <f>Format!I1762</f>
        <v>HFC-32</v>
      </c>
      <c r="G1762">
        <v>2013</v>
      </c>
      <c r="H1762">
        <f ca="1">Format!K1762</f>
        <v>4</v>
      </c>
      <c r="I1762">
        <f t="shared" ca="1" si="54"/>
        <v>2</v>
      </c>
      <c r="J1762">
        <v>1</v>
      </c>
      <c r="K1762">
        <f ca="1">Format!L1762</f>
        <v>4</v>
      </c>
      <c r="L1762">
        <v>1</v>
      </c>
      <c r="M1762">
        <f t="shared" ca="1" si="55"/>
        <v>1.4877881690591414E-9</v>
      </c>
    </row>
    <row r="1763" spans="1:13">
      <c r="A1763" s="6" t="s">
        <v>1525</v>
      </c>
      <c r="B1763">
        <f>Format!H1763</f>
        <v>541920</v>
      </c>
      <c r="C1763" t="str">
        <f>Format!G1763</f>
        <v>US</v>
      </c>
      <c r="D1763">
        <f ca="1">Format!J1763</f>
        <v>2.9431245827528986E-9</v>
      </c>
      <c r="E1763" s="6" t="s">
        <v>1</v>
      </c>
      <c r="F1763" t="str">
        <f>Format!I1763</f>
        <v>HFC-143a</v>
      </c>
      <c r="G1763">
        <v>2013</v>
      </c>
      <c r="H1763">
        <f ca="1">Format!K1763</f>
        <v>4</v>
      </c>
      <c r="I1763">
        <f t="shared" ca="1" si="54"/>
        <v>2</v>
      </c>
      <c r="J1763">
        <v>1</v>
      </c>
      <c r="K1763">
        <f ca="1">Format!L1763</f>
        <v>4</v>
      </c>
      <c r="L1763">
        <v>1</v>
      </c>
      <c r="M1763">
        <f t="shared" ca="1" si="55"/>
        <v>2.9431245827528986E-9</v>
      </c>
    </row>
    <row r="1764" spans="1:13">
      <c r="A1764" s="6" t="s">
        <v>1525</v>
      </c>
      <c r="B1764">
        <f>Format!H1764</f>
        <v>541920</v>
      </c>
      <c r="C1764" t="str">
        <f>Format!G1764</f>
        <v>US</v>
      </c>
      <c r="D1764">
        <f ca="1">Format!J1764</f>
        <v>9.2602903435521807E-9</v>
      </c>
      <c r="E1764" s="6" t="s">
        <v>1</v>
      </c>
      <c r="F1764" t="str">
        <f>Format!I1764</f>
        <v>N2O</v>
      </c>
      <c r="G1764">
        <v>2013</v>
      </c>
      <c r="H1764">
        <f ca="1">Format!K1764</f>
        <v>4</v>
      </c>
      <c r="I1764">
        <f t="shared" ca="1" si="54"/>
        <v>2</v>
      </c>
      <c r="J1764">
        <v>1</v>
      </c>
      <c r="K1764">
        <f ca="1">Format!L1764</f>
        <v>4</v>
      </c>
      <c r="L1764">
        <v>1</v>
      </c>
      <c r="M1764">
        <f t="shared" ca="1" si="55"/>
        <v>9.2602903435521807E-9</v>
      </c>
    </row>
    <row r="1765" spans="1:13">
      <c r="A1765" s="6" t="s">
        <v>1525</v>
      </c>
      <c r="B1765">
        <f>Format!H1765</f>
        <v>541920</v>
      </c>
      <c r="C1765" t="str">
        <f>Format!G1765</f>
        <v>US</v>
      </c>
      <c r="D1765">
        <f ca="1">Format!J1765</f>
        <v>1.3308196925070302E-10</v>
      </c>
      <c r="E1765" s="6" t="s">
        <v>1</v>
      </c>
      <c r="F1765" t="str">
        <f>Format!I1765</f>
        <v>HFC-236fa</v>
      </c>
      <c r="G1765">
        <v>2013</v>
      </c>
      <c r="H1765">
        <f ca="1">Format!K1765</f>
        <v>4</v>
      </c>
      <c r="I1765">
        <f t="shared" ca="1" si="54"/>
        <v>2</v>
      </c>
      <c r="J1765">
        <v>1</v>
      </c>
      <c r="K1765">
        <f ca="1">Format!L1765</f>
        <v>4</v>
      </c>
      <c r="L1765">
        <v>1</v>
      </c>
      <c r="M1765">
        <f t="shared" ca="1" si="55"/>
        <v>1.3308196925070302E-10</v>
      </c>
    </row>
    <row r="1766" spans="1:13">
      <c r="A1766" s="6" t="s">
        <v>1525</v>
      </c>
      <c r="B1766">
        <f>Format!H1766</f>
        <v>541940</v>
      </c>
      <c r="C1766" t="str">
        <f>Format!G1766</f>
        <v>US</v>
      </c>
      <c r="D1766">
        <f ca="1">Format!J1766</f>
        <v>8.6038410383962385E-3</v>
      </c>
      <c r="E1766" s="6" t="s">
        <v>1</v>
      </c>
      <c r="F1766" t="str">
        <f>Format!I1766</f>
        <v>CO2</v>
      </c>
      <c r="G1766">
        <v>2013</v>
      </c>
      <c r="H1766">
        <f ca="1">Format!K1766</f>
        <v>4</v>
      </c>
      <c r="I1766">
        <f t="shared" ca="1" si="54"/>
        <v>2</v>
      </c>
      <c r="J1766">
        <v>1</v>
      </c>
      <c r="K1766">
        <f ca="1">Format!L1766</f>
        <v>4</v>
      </c>
      <c r="L1766">
        <v>1</v>
      </c>
      <c r="M1766">
        <f t="shared" ca="1" si="55"/>
        <v>8.6038410383962385E-3</v>
      </c>
    </row>
    <row r="1767" spans="1:13">
      <c r="A1767" s="6" t="s">
        <v>1525</v>
      </c>
      <c r="B1767">
        <f>Format!H1767</f>
        <v>541940</v>
      </c>
      <c r="C1767" t="str">
        <f>Format!G1767</f>
        <v>US</v>
      </c>
      <c r="D1767">
        <f ca="1">Format!J1767</f>
        <v>6.0830333244967706E-7</v>
      </c>
      <c r="E1767" s="6" t="s">
        <v>1</v>
      </c>
      <c r="F1767" t="str">
        <f>Format!I1767</f>
        <v>CH4</v>
      </c>
      <c r="G1767">
        <v>2013</v>
      </c>
      <c r="H1767">
        <f ca="1">Format!K1767</f>
        <v>4</v>
      </c>
      <c r="I1767">
        <f t="shared" ca="1" si="54"/>
        <v>2</v>
      </c>
      <c r="J1767">
        <v>1</v>
      </c>
      <c r="K1767">
        <f ca="1">Format!L1767</f>
        <v>4</v>
      </c>
      <c r="L1767">
        <v>1</v>
      </c>
      <c r="M1767">
        <f t="shared" ca="1" si="55"/>
        <v>6.0830333244967706E-7</v>
      </c>
    </row>
    <row r="1768" spans="1:13">
      <c r="A1768" s="6" t="s">
        <v>1525</v>
      </c>
      <c r="B1768">
        <f>Format!H1768</f>
        <v>541940</v>
      </c>
      <c r="C1768" t="str">
        <f>Format!G1768</f>
        <v>US</v>
      </c>
      <c r="D1768">
        <f ca="1">Format!J1768</f>
        <v>1.4167793155136077E-7</v>
      </c>
      <c r="E1768" s="6" t="s">
        <v>1</v>
      </c>
      <c r="F1768" t="str">
        <f>Format!I1768</f>
        <v>HFC-134a</v>
      </c>
      <c r="G1768">
        <v>2013</v>
      </c>
      <c r="H1768">
        <f ca="1">Format!K1768</f>
        <v>4</v>
      </c>
      <c r="I1768">
        <f t="shared" ref="I1768:I1831" ca="1" si="56">IF(H1768=2,1,2)</f>
        <v>2</v>
      </c>
      <c r="J1768">
        <v>1</v>
      </c>
      <c r="K1768">
        <f ca="1">Format!L1768</f>
        <v>4</v>
      </c>
      <c r="L1768">
        <v>1</v>
      </c>
      <c r="M1768">
        <f t="shared" ca="1" si="55"/>
        <v>1.4167793155136077E-7</v>
      </c>
    </row>
    <row r="1769" spans="1:13">
      <c r="A1769" s="6" t="s">
        <v>1525</v>
      </c>
      <c r="B1769">
        <f>Format!H1769</f>
        <v>541940</v>
      </c>
      <c r="C1769" t="str">
        <f>Format!G1769</f>
        <v>US</v>
      </c>
      <c r="D1769">
        <f ca="1">Format!J1769</f>
        <v>1.25240514539861E-8</v>
      </c>
      <c r="E1769" s="6" t="s">
        <v>1</v>
      </c>
      <c r="F1769" t="str">
        <f>Format!I1769</f>
        <v>HFC-125</v>
      </c>
      <c r="G1769">
        <v>2013</v>
      </c>
      <c r="H1769">
        <f ca="1">Format!K1769</f>
        <v>4</v>
      </c>
      <c r="I1769">
        <f t="shared" ca="1" si="56"/>
        <v>2</v>
      </c>
      <c r="J1769">
        <v>1</v>
      </c>
      <c r="K1769">
        <f ca="1">Format!L1769</f>
        <v>4</v>
      </c>
      <c r="L1769">
        <v>1</v>
      </c>
      <c r="M1769">
        <f t="shared" ca="1" si="55"/>
        <v>1.25240514539861E-8</v>
      </c>
    </row>
    <row r="1770" spans="1:13">
      <c r="A1770" s="6" t="s">
        <v>1525</v>
      </c>
      <c r="B1770">
        <f>Format!H1770</f>
        <v>541940</v>
      </c>
      <c r="C1770" t="str">
        <f>Format!G1770</f>
        <v>US</v>
      </c>
      <c r="D1770">
        <f ca="1">Format!J1770</f>
        <v>3.9597271986405918E-9</v>
      </c>
      <c r="E1770" s="6" t="s">
        <v>1</v>
      </c>
      <c r="F1770" t="str">
        <f>Format!I1770</f>
        <v>HFC-32</v>
      </c>
      <c r="G1770">
        <v>2013</v>
      </c>
      <c r="H1770">
        <f ca="1">Format!K1770</f>
        <v>4</v>
      </c>
      <c r="I1770">
        <f t="shared" ca="1" si="56"/>
        <v>2</v>
      </c>
      <c r="J1770">
        <v>1</v>
      </c>
      <c r="K1770">
        <f ca="1">Format!L1770</f>
        <v>4</v>
      </c>
      <c r="L1770">
        <v>1</v>
      </c>
      <c r="M1770">
        <f t="shared" ca="1" si="55"/>
        <v>3.9597271986405918E-9</v>
      </c>
    </row>
    <row r="1771" spans="1:13">
      <c r="A1771" s="6" t="s">
        <v>1525</v>
      </c>
      <c r="B1771">
        <f>Format!H1771</f>
        <v>541940</v>
      </c>
      <c r="C1771" t="str">
        <f>Format!G1771</f>
        <v>US</v>
      </c>
      <c r="D1771">
        <f ca="1">Format!J1771</f>
        <v>7.8330845087202309E-9</v>
      </c>
      <c r="E1771" s="6" t="s">
        <v>1</v>
      </c>
      <c r="F1771" t="str">
        <f>Format!I1771</f>
        <v>HFC-143a</v>
      </c>
      <c r="G1771">
        <v>2013</v>
      </c>
      <c r="H1771">
        <f ca="1">Format!K1771</f>
        <v>4</v>
      </c>
      <c r="I1771">
        <f t="shared" ca="1" si="56"/>
        <v>2</v>
      </c>
      <c r="J1771">
        <v>1</v>
      </c>
      <c r="K1771">
        <f ca="1">Format!L1771</f>
        <v>4</v>
      </c>
      <c r="L1771">
        <v>1</v>
      </c>
      <c r="M1771">
        <f t="shared" ca="1" si="55"/>
        <v>7.8330845087202309E-9</v>
      </c>
    </row>
    <row r="1772" spans="1:13">
      <c r="A1772" s="6" t="s">
        <v>1525</v>
      </c>
      <c r="B1772">
        <f>Format!H1772</f>
        <v>541940</v>
      </c>
      <c r="C1772" t="str">
        <f>Format!G1772</f>
        <v>US</v>
      </c>
      <c r="D1772">
        <f ca="1">Format!J1772</f>
        <v>1.6283140834097572E-8</v>
      </c>
      <c r="E1772" s="6" t="s">
        <v>1</v>
      </c>
      <c r="F1772" t="str">
        <f>Format!I1772</f>
        <v>N2O</v>
      </c>
      <c r="G1772">
        <v>2013</v>
      </c>
      <c r="H1772">
        <f ca="1">Format!K1772</f>
        <v>4</v>
      </c>
      <c r="I1772">
        <f t="shared" ca="1" si="56"/>
        <v>2</v>
      </c>
      <c r="J1772">
        <v>1</v>
      </c>
      <c r="K1772">
        <f ca="1">Format!L1772</f>
        <v>4</v>
      </c>
      <c r="L1772">
        <v>1</v>
      </c>
      <c r="M1772">
        <f t="shared" ca="1" si="55"/>
        <v>1.6283140834097572E-8</v>
      </c>
    </row>
    <row r="1773" spans="1:13">
      <c r="A1773" s="6" t="s">
        <v>1525</v>
      </c>
      <c r="B1773">
        <f>Format!H1773</f>
        <v>541940</v>
      </c>
      <c r="C1773" t="str">
        <f>Format!G1773</f>
        <v>US</v>
      </c>
      <c r="D1773">
        <f ca="1">Format!J1773</f>
        <v>3.5419578152977779E-10</v>
      </c>
      <c r="E1773" s="6" t="s">
        <v>1</v>
      </c>
      <c r="F1773" t="str">
        <f>Format!I1773</f>
        <v>HFC-236fa</v>
      </c>
      <c r="G1773">
        <v>2013</v>
      </c>
      <c r="H1773">
        <f ca="1">Format!K1773</f>
        <v>4</v>
      </c>
      <c r="I1773">
        <f t="shared" ca="1" si="56"/>
        <v>2</v>
      </c>
      <c r="J1773">
        <v>1</v>
      </c>
      <c r="K1773">
        <f ca="1">Format!L1773</f>
        <v>4</v>
      </c>
      <c r="L1773">
        <v>1</v>
      </c>
      <c r="M1773">
        <f t="shared" ca="1" si="55"/>
        <v>3.5419578152977779E-10</v>
      </c>
    </row>
    <row r="1774" spans="1:13">
      <c r="A1774" s="6" t="s">
        <v>1525</v>
      </c>
      <c r="B1774">
        <f>Format!H1774</f>
        <v>550000</v>
      </c>
      <c r="C1774" t="str">
        <f>Format!G1774</f>
        <v>US</v>
      </c>
      <c r="D1774">
        <f ca="1">Format!J1774</f>
        <v>1.3273316697496547E-2</v>
      </c>
      <c r="E1774" s="6" t="s">
        <v>1</v>
      </c>
      <c r="F1774" t="str">
        <f>Format!I1774</f>
        <v>CO2</v>
      </c>
      <c r="G1774">
        <v>2013</v>
      </c>
      <c r="H1774">
        <f ca="1">Format!K1774</f>
        <v>4</v>
      </c>
      <c r="I1774">
        <f t="shared" ca="1" si="56"/>
        <v>2</v>
      </c>
      <c r="J1774">
        <v>1</v>
      </c>
      <c r="K1774">
        <f ca="1">Format!L1774</f>
        <v>4</v>
      </c>
      <c r="L1774">
        <v>1</v>
      </c>
      <c r="M1774">
        <f t="shared" ca="1" si="55"/>
        <v>1.3273316697496547E-2</v>
      </c>
    </row>
    <row r="1775" spans="1:13">
      <c r="A1775" s="6" t="s">
        <v>1525</v>
      </c>
      <c r="B1775">
        <f>Format!H1775</f>
        <v>550000</v>
      </c>
      <c r="C1775" t="str">
        <f>Format!G1775</f>
        <v>US</v>
      </c>
      <c r="D1775">
        <f ca="1">Format!J1775</f>
        <v>9.4968770996101645E-7</v>
      </c>
      <c r="E1775" s="6" t="s">
        <v>1</v>
      </c>
      <c r="F1775" t="str">
        <f>Format!I1775</f>
        <v>CH4</v>
      </c>
      <c r="G1775">
        <v>2013</v>
      </c>
      <c r="H1775">
        <f ca="1">Format!K1775</f>
        <v>4</v>
      </c>
      <c r="I1775">
        <f t="shared" ca="1" si="56"/>
        <v>2</v>
      </c>
      <c r="J1775">
        <v>1</v>
      </c>
      <c r="K1775">
        <f ca="1">Format!L1775</f>
        <v>4</v>
      </c>
      <c r="L1775">
        <v>1</v>
      </c>
      <c r="M1775">
        <f t="shared" ca="1" si="55"/>
        <v>9.4968770996101645E-7</v>
      </c>
    </row>
    <row r="1776" spans="1:13">
      <c r="A1776" s="6" t="s">
        <v>1525</v>
      </c>
      <c r="B1776">
        <f>Format!H1776</f>
        <v>550000</v>
      </c>
      <c r="C1776" t="str">
        <f>Format!G1776</f>
        <v>US</v>
      </c>
      <c r="D1776">
        <f ca="1">Format!J1776</f>
        <v>2.4864003890834253E-8</v>
      </c>
      <c r="E1776" s="6" t="s">
        <v>1</v>
      </c>
      <c r="F1776" t="str">
        <f>Format!I1776</f>
        <v>N2O</v>
      </c>
      <c r="G1776">
        <v>2013</v>
      </c>
      <c r="H1776">
        <f ca="1">Format!K1776</f>
        <v>4</v>
      </c>
      <c r="I1776">
        <f t="shared" ca="1" si="56"/>
        <v>2</v>
      </c>
      <c r="J1776">
        <v>1</v>
      </c>
      <c r="K1776">
        <f ca="1">Format!L1776</f>
        <v>4</v>
      </c>
      <c r="L1776">
        <v>1</v>
      </c>
      <c r="M1776">
        <f t="shared" ca="1" si="55"/>
        <v>2.4864003890834253E-8</v>
      </c>
    </row>
    <row r="1777" spans="1:13">
      <c r="A1777" s="6" t="s">
        <v>1525</v>
      </c>
      <c r="B1777">
        <f>Format!H1777</f>
        <v>550000</v>
      </c>
      <c r="C1777" t="str">
        <f>Format!G1777</f>
        <v>US</v>
      </c>
      <c r="D1777">
        <f ca="1">Format!J1777</f>
        <v>1.1984829501513947E-8</v>
      </c>
      <c r="E1777" s="6" t="s">
        <v>1</v>
      </c>
      <c r="F1777" t="str">
        <f>Format!I1777</f>
        <v>HFC-134a</v>
      </c>
      <c r="G1777">
        <v>2013</v>
      </c>
      <c r="H1777">
        <f ca="1">Format!K1777</f>
        <v>4</v>
      </c>
      <c r="I1777">
        <f t="shared" ca="1" si="56"/>
        <v>2</v>
      </c>
      <c r="J1777">
        <v>1</v>
      </c>
      <c r="K1777">
        <f ca="1">Format!L1777</f>
        <v>4</v>
      </c>
      <c r="L1777">
        <v>1</v>
      </c>
      <c r="M1777">
        <f t="shared" ca="1" si="55"/>
        <v>1.1984829501513947E-8</v>
      </c>
    </row>
    <row r="1778" spans="1:13">
      <c r="A1778" s="6" t="s">
        <v>1525</v>
      </c>
      <c r="B1778">
        <f>Format!H1778</f>
        <v>550000</v>
      </c>
      <c r="C1778" t="str">
        <f>Format!G1778</f>
        <v>US</v>
      </c>
      <c r="D1778">
        <f ca="1">Format!J1778</f>
        <v>1.0594354371259146E-9</v>
      </c>
      <c r="E1778" s="6" t="s">
        <v>1</v>
      </c>
      <c r="F1778" t="str">
        <f>Format!I1778</f>
        <v>HFC-125</v>
      </c>
      <c r="G1778">
        <v>2013</v>
      </c>
      <c r="H1778">
        <f ca="1">Format!K1778</f>
        <v>4</v>
      </c>
      <c r="I1778">
        <f t="shared" ca="1" si="56"/>
        <v>2</v>
      </c>
      <c r="J1778">
        <v>1</v>
      </c>
      <c r="K1778">
        <f ca="1">Format!L1778</f>
        <v>4</v>
      </c>
      <c r="L1778">
        <v>1</v>
      </c>
      <c r="M1778">
        <f t="shared" ca="1" si="55"/>
        <v>1.0594354371259146E-9</v>
      </c>
    </row>
    <row r="1779" spans="1:13">
      <c r="A1779" s="6" t="s">
        <v>1525</v>
      </c>
      <c r="B1779">
        <f>Format!H1779</f>
        <v>550000</v>
      </c>
      <c r="C1779" t="str">
        <f>Format!G1779</f>
        <v>US</v>
      </c>
      <c r="D1779">
        <f ca="1">Format!J1779</f>
        <v>3.3496152031984644E-10</v>
      </c>
      <c r="E1779" s="6" t="s">
        <v>1</v>
      </c>
      <c r="F1779" t="str">
        <f>Format!I1779</f>
        <v>HFC-32</v>
      </c>
      <c r="G1779">
        <v>2013</v>
      </c>
      <c r="H1779">
        <f ca="1">Format!K1779</f>
        <v>4</v>
      </c>
      <c r="I1779">
        <f t="shared" ca="1" si="56"/>
        <v>2</v>
      </c>
      <c r="J1779">
        <v>1</v>
      </c>
      <c r="K1779">
        <f ca="1">Format!L1779</f>
        <v>4</v>
      </c>
      <c r="L1779">
        <v>1</v>
      </c>
      <c r="M1779">
        <f t="shared" ca="1" si="55"/>
        <v>3.3496152031984644E-10</v>
      </c>
    </row>
    <row r="1780" spans="1:13">
      <c r="A1780" s="6" t="s">
        <v>1525</v>
      </c>
      <c r="B1780">
        <f>Format!H1780</f>
        <v>550000</v>
      </c>
      <c r="C1780" t="str">
        <f>Format!G1780</f>
        <v>US</v>
      </c>
      <c r="D1780">
        <f ca="1">Format!J1780</f>
        <v>6.626168329817097E-10</v>
      </c>
      <c r="E1780" s="6" t="s">
        <v>1</v>
      </c>
      <c r="F1780" t="str">
        <f>Format!I1780</f>
        <v>HFC-143a</v>
      </c>
      <c r="G1780">
        <v>2013</v>
      </c>
      <c r="H1780">
        <f ca="1">Format!K1780</f>
        <v>4</v>
      </c>
      <c r="I1780">
        <f t="shared" ca="1" si="56"/>
        <v>2</v>
      </c>
      <c r="J1780">
        <v>1</v>
      </c>
      <c r="K1780">
        <f ca="1">Format!L1780</f>
        <v>4</v>
      </c>
      <c r="L1780">
        <v>1</v>
      </c>
      <c r="M1780">
        <f t="shared" ca="1" si="55"/>
        <v>6.626168329817097E-10</v>
      </c>
    </row>
    <row r="1781" spans="1:13">
      <c r="A1781" s="6" t="s">
        <v>1525</v>
      </c>
      <c r="B1781">
        <f>Format!H1781</f>
        <v>550000</v>
      </c>
      <c r="C1781" t="str">
        <f>Format!G1781</f>
        <v>US</v>
      </c>
      <c r="D1781">
        <f ca="1">Format!J1781</f>
        <v>2.9962154340536734E-11</v>
      </c>
      <c r="E1781" s="6" t="s">
        <v>1</v>
      </c>
      <c r="F1781" t="str">
        <f>Format!I1781</f>
        <v>HFC-236fa</v>
      </c>
      <c r="G1781">
        <v>2013</v>
      </c>
      <c r="H1781">
        <f ca="1">Format!K1781</f>
        <v>4</v>
      </c>
      <c r="I1781">
        <f t="shared" ca="1" si="56"/>
        <v>2</v>
      </c>
      <c r="J1781">
        <v>1</v>
      </c>
      <c r="K1781">
        <f ca="1">Format!L1781</f>
        <v>4</v>
      </c>
      <c r="L1781">
        <v>1</v>
      </c>
      <c r="M1781">
        <f t="shared" ca="1" si="55"/>
        <v>2.9962154340536734E-11</v>
      </c>
    </row>
    <row r="1782" spans="1:13">
      <c r="A1782" s="6" t="s">
        <v>1525</v>
      </c>
      <c r="B1782">
        <f>Format!H1782</f>
        <v>561100</v>
      </c>
      <c r="C1782" t="str">
        <f>Format!G1782</f>
        <v>US</v>
      </c>
      <c r="D1782">
        <f ca="1">Format!J1782</f>
        <v>3.2859037298848112E-3</v>
      </c>
      <c r="E1782" s="6" t="s">
        <v>1</v>
      </c>
      <c r="F1782" t="str">
        <f>Format!I1782</f>
        <v>CO2</v>
      </c>
      <c r="G1782">
        <v>2013</v>
      </c>
      <c r="H1782">
        <f ca="1">Format!K1782</f>
        <v>4</v>
      </c>
      <c r="I1782">
        <f t="shared" ca="1" si="56"/>
        <v>2</v>
      </c>
      <c r="J1782">
        <v>1</v>
      </c>
      <c r="K1782">
        <f ca="1">Format!L1782</f>
        <v>4</v>
      </c>
      <c r="L1782">
        <v>1</v>
      </c>
      <c r="M1782">
        <f t="shared" ca="1" si="55"/>
        <v>3.2859037298848112E-3</v>
      </c>
    </row>
    <row r="1783" spans="1:13">
      <c r="A1783" s="6" t="s">
        <v>1525</v>
      </c>
      <c r="B1783">
        <f>Format!H1783</f>
        <v>561100</v>
      </c>
      <c r="C1783" t="str">
        <f>Format!G1783</f>
        <v>US</v>
      </c>
      <c r="D1783">
        <f ca="1">Format!J1783</f>
        <v>2.4748317137693766E-7</v>
      </c>
      <c r="E1783" s="6" t="s">
        <v>1</v>
      </c>
      <c r="F1783" t="str">
        <f>Format!I1783</f>
        <v>CH4</v>
      </c>
      <c r="G1783">
        <v>2013</v>
      </c>
      <c r="H1783">
        <f ca="1">Format!K1783</f>
        <v>4</v>
      </c>
      <c r="I1783">
        <f t="shared" ca="1" si="56"/>
        <v>2</v>
      </c>
      <c r="J1783">
        <v>1</v>
      </c>
      <c r="K1783">
        <f ca="1">Format!L1783</f>
        <v>4</v>
      </c>
      <c r="L1783">
        <v>1</v>
      </c>
      <c r="M1783">
        <f t="shared" ca="1" si="55"/>
        <v>2.4748317137693766E-7</v>
      </c>
    </row>
    <row r="1784" spans="1:13">
      <c r="A1784" s="6" t="s">
        <v>1525</v>
      </c>
      <c r="B1784">
        <f>Format!H1784</f>
        <v>561100</v>
      </c>
      <c r="C1784" t="str">
        <f>Format!G1784</f>
        <v>US</v>
      </c>
      <c r="D1784">
        <f ca="1">Format!J1784</f>
        <v>2.1756074611655998E-8</v>
      </c>
      <c r="E1784" s="6" t="s">
        <v>1</v>
      </c>
      <c r="F1784" t="str">
        <f>Format!I1784</f>
        <v>HFC-134a</v>
      </c>
      <c r="G1784">
        <v>2013</v>
      </c>
      <c r="H1784">
        <f ca="1">Format!K1784</f>
        <v>4</v>
      </c>
      <c r="I1784">
        <f t="shared" ca="1" si="56"/>
        <v>2</v>
      </c>
      <c r="J1784">
        <v>1</v>
      </c>
      <c r="K1784">
        <f ca="1">Format!L1784</f>
        <v>4</v>
      </c>
      <c r="L1784">
        <v>1</v>
      </c>
      <c r="M1784">
        <f t="shared" ca="1" si="55"/>
        <v>2.1756074611655998E-8</v>
      </c>
    </row>
    <row r="1785" spans="1:13">
      <c r="A1785" s="6" t="s">
        <v>1525</v>
      </c>
      <c r="B1785">
        <f>Format!H1785</f>
        <v>561100</v>
      </c>
      <c r="C1785" t="str">
        <f>Format!G1785</f>
        <v>US</v>
      </c>
      <c r="D1785">
        <f ca="1">Format!J1785</f>
        <v>1.923194352780085E-9</v>
      </c>
      <c r="E1785" s="6" t="s">
        <v>1</v>
      </c>
      <c r="F1785" t="str">
        <f>Format!I1785</f>
        <v>HFC-125</v>
      </c>
      <c r="G1785">
        <v>2013</v>
      </c>
      <c r="H1785">
        <f ca="1">Format!K1785</f>
        <v>4</v>
      </c>
      <c r="I1785">
        <f t="shared" ca="1" si="56"/>
        <v>2</v>
      </c>
      <c r="J1785">
        <v>1</v>
      </c>
      <c r="K1785">
        <f ca="1">Format!L1785</f>
        <v>4</v>
      </c>
      <c r="L1785">
        <v>1</v>
      </c>
      <c r="M1785">
        <f t="shared" ca="1" si="55"/>
        <v>1.923194352780085E-9</v>
      </c>
    </row>
    <row r="1786" spans="1:13">
      <c r="A1786" s="6" t="s">
        <v>1525</v>
      </c>
      <c r="B1786">
        <f>Format!H1786</f>
        <v>561100</v>
      </c>
      <c r="C1786" t="str">
        <f>Format!G1786</f>
        <v>US</v>
      </c>
      <c r="D1786">
        <f ca="1">Format!J1786</f>
        <v>6.2457240428490226E-9</v>
      </c>
      <c r="E1786" s="6" t="s">
        <v>1</v>
      </c>
      <c r="F1786" t="str">
        <f>Format!I1786</f>
        <v>N2O</v>
      </c>
      <c r="G1786">
        <v>2013</v>
      </c>
      <c r="H1786">
        <f ca="1">Format!K1786</f>
        <v>4</v>
      </c>
      <c r="I1786">
        <f t="shared" ca="1" si="56"/>
        <v>2</v>
      </c>
      <c r="J1786">
        <v>1</v>
      </c>
      <c r="K1786">
        <f ca="1">Format!L1786</f>
        <v>4</v>
      </c>
      <c r="L1786">
        <v>1</v>
      </c>
      <c r="M1786">
        <f t="shared" ca="1" si="55"/>
        <v>6.2457240428490226E-9</v>
      </c>
    </row>
    <row r="1787" spans="1:13">
      <c r="A1787" s="6" t="s">
        <v>1525</v>
      </c>
      <c r="B1787">
        <f>Format!H1787</f>
        <v>561100</v>
      </c>
      <c r="C1787" t="str">
        <f>Format!G1787</f>
        <v>US</v>
      </c>
      <c r="D1787">
        <f ca="1">Format!J1787</f>
        <v>6.0805602843092106E-10</v>
      </c>
      <c r="E1787" s="6" t="s">
        <v>1</v>
      </c>
      <c r="F1787" t="str">
        <f>Format!I1787</f>
        <v>HFC-32</v>
      </c>
      <c r="G1787">
        <v>2013</v>
      </c>
      <c r="H1787">
        <f ca="1">Format!K1787</f>
        <v>4</v>
      </c>
      <c r="I1787">
        <f t="shared" ca="1" si="56"/>
        <v>2</v>
      </c>
      <c r="J1787">
        <v>1</v>
      </c>
      <c r="K1787">
        <f ca="1">Format!L1787</f>
        <v>4</v>
      </c>
      <c r="L1787">
        <v>1</v>
      </c>
      <c r="M1787">
        <f t="shared" ca="1" si="55"/>
        <v>6.0805602843092106E-10</v>
      </c>
    </row>
    <row r="1788" spans="1:13">
      <c r="A1788" s="6" t="s">
        <v>1525</v>
      </c>
      <c r="B1788">
        <f>Format!H1788</f>
        <v>561100</v>
      </c>
      <c r="C1788" t="str">
        <f>Format!G1788</f>
        <v>US</v>
      </c>
      <c r="D1788">
        <f ca="1">Format!J1788</f>
        <v>1.2028490897987516E-9</v>
      </c>
      <c r="E1788" s="6" t="s">
        <v>1</v>
      </c>
      <c r="F1788" t="str">
        <f>Format!I1788</f>
        <v>HFC-143a</v>
      </c>
      <c r="G1788">
        <v>2013</v>
      </c>
      <c r="H1788">
        <f ca="1">Format!K1788</f>
        <v>4</v>
      </c>
      <c r="I1788">
        <f t="shared" ca="1" si="56"/>
        <v>2</v>
      </c>
      <c r="J1788">
        <v>1</v>
      </c>
      <c r="K1788">
        <f ca="1">Format!L1788</f>
        <v>4</v>
      </c>
      <c r="L1788">
        <v>1</v>
      </c>
      <c r="M1788">
        <f t="shared" ca="1" si="55"/>
        <v>1.2028490897987516E-9</v>
      </c>
    </row>
    <row r="1789" spans="1:13">
      <c r="A1789" s="6" t="s">
        <v>1525</v>
      </c>
      <c r="B1789">
        <f>Format!H1789</f>
        <v>561100</v>
      </c>
      <c r="C1789" t="str">
        <f>Format!G1789</f>
        <v>US</v>
      </c>
      <c r="D1789">
        <f ca="1">Format!J1789</f>
        <v>5.4390332818362218E-11</v>
      </c>
      <c r="E1789" s="6" t="s">
        <v>1</v>
      </c>
      <c r="F1789" t="str">
        <f>Format!I1789</f>
        <v>HFC-236fa</v>
      </c>
      <c r="G1789">
        <v>2013</v>
      </c>
      <c r="H1789">
        <f ca="1">Format!K1789</f>
        <v>4</v>
      </c>
      <c r="I1789">
        <f t="shared" ca="1" si="56"/>
        <v>2</v>
      </c>
      <c r="J1789">
        <v>1</v>
      </c>
      <c r="K1789">
        <f ca="1">Format!L1789</f>
        <v>4</v>
      </c>
      <c r="L1789">
        <v>1</v>
      </c>
      <c r="M1789">
        <f t="shared" ca="1" si="55"/>
        <v>5.4390332818362218E-11</v>
      </c>
    </row>
    <row r="1790" spans="1:13">
      <c r="A1790" s="6" t="s">
        <v>1525</v>
      </c>
      <c r="B1790">
        <f>Format!H1790</f>
        <v>561200</v>
      </c>
      <c r="C1790" t="str">
        <f>Format!G1790</f>
        <v>US</v>
      </c>
      <c r="D1790">
        <f ca="1">Format!J1790</f>
        <v>1.1579279762699539E-2</v>
      </c>
      <c r="E1790" s="6" t="s">
        <v>1</v>
      </c>
      <c r="F1790" t="str">
        <f>Format!I1790</f>
        <v>CO2</v>
      </c>
      <c r="G1790">
        <v>2013</v>
      </c>
      <c r="H1790">
        <f ca="1">Format!K1790</f>
        <v>4</v>
      </c>
      <c r="I1790">
        <f t="shared" ca="1" si="56"/>
        <v>2</v>
      </c>
      <c r="J1790">
        <v>1</v>
      </c>
      <c r="K1790">
        <f ca="1">Format!L1790</f>
        <v>4</v>
      </c>
      <c r="L1790">
        <v>1</v>
      </c>
      <c r="M1790">
        <f t="shared" ca="1" si="55"/>
        <v>1.1579279762699539E-2</v>
      </c>
    </row>
    <row r="1791" spans="1:13">
      <c r="A1791" s="6" t="s">
        <v>1525</v>
      </c>
      <c r="B1791">
        <f>Format!H1791</f>
        <v>561200</v>
      </c>
      <c r="C1791" t="str">
        <f>Format!G1791</f>
        <v>US</v>
      </c>
      <c r="D1791">
        <f ca="1">Format!J1791</f>
        <v>8.9259064684431025E-7</v>
      </c>
      <c r="E1791" s="6" t="s">
        <v>1</v>
      </c>
      <c r="F1791" t="str">
        <f>Format!I1791</f>
        <v>CH4</v>
      </c>
      <c r="G1791">
        <v>2013</v>
      </c>
      <c r="H1791">
        <f ca="1">Format!K1791</f>
        <v>4</v>
      </c>
      <c r="I1791">
        <f t="shared" ca="1" si="56"/>
        <v>2</v>
      </c>
      <c r="J1791">
        <v>1</v>
      </c>
      <c r="K1791">
        <f ca="1">Format!L1791</f>
        <v>4</v>
      </c>
      <c r="L1791">
        <v>1</v>
      </c>
      <c r="M1791">
        <f t="shared" ca="1" si="55"/>
        <v>8.9259064684431025E-7</v>
      </c>
    </row>
    <row r="1792" spans="1:13">
      <c r="A1792" s="6" t="s">
        <v>1525</v>
      </c>
      <c r="B1792">
        <f>Format!H1792</f>
        <v>561200</v>
      </c>
      <c r="C1792" t="str">
        <f>Format!G1792</f>
        <v>US</v>
      </c>
      <c r="D1792">
        <f ca="1">Format!J1792</f>
        <v>7.2676851248292328E-8</v>
      </c>
      <c r="E1792" s="6" t="s">
        <v>1</v>
      </c>
      <c r="F1792" t="str">
        <f>Format!I1792</f>
        <v>HFC-134a</v>
      </c>
      <c r="G1792">
        <v>2013</v>
      </c>
      <c r="H1792">
        <f ca="1">Format!K1792</f>
        <v>4</v>
      </c>
      <c r="I1792">
        <f t="shared" ca="1" si="56"/>
        <v>2</v>
      </c>
      <c r="J1792">
        <v>1</v>
      </c>
      <c r="K1792">
        <f ca="1">Format!L1792</f>
        <v>4</v>
      </c>
      <c r="L1792">
        <v>1</v>
      </c>
      <c r="M1792">
        <f t="shared" ca="1" si="55"/>
        <v>7.2676851248292328E-8</v>
      </c>
    </row>
    <row r="1793" spans="1:13">
      <c r="A1793" s="6" t="s">
        <v>1525</v>
      </c>
      <c r="B1793">
        <f>Format!H1793</f>
        <v>561200</v>
      </c>
      <c r="C1793" t="str">
        <f>Format!G1793</f>
        <v>US</v>
      </c>
      <c r="D1793">
        <f ca="1">Format!J1793</f>
        <v>6.42449120043329E-9</v>
      </c>
      <c r="E1793" s="6" t="s">
        <v>1</v>
      </c>
      <c r="F1793" t="str">
        <f>Format!I1793</f>
        <v>HFC-125</v>
      </c>
      <c r="G1793">
        <v>2013</v>
      </c>
      <c r="H1793">
        <f ca="1">Format!K1793</f>
        <v>4</v>
      </c>
      <c r="I1793">
        <f t="shared" ca="1" si="56"/>
        <v>2</v>
      </c>
      <c r="J1793">
        <v>1</v>
      </c>
      <c r="K1793">
        <f ca="1">Format!L1793</f>
        <v>4</v>
      </c>
      <c r="L1793">
        <v>1</v>
      </c>
      <c r="M1793">
        <f t="shared" ca="1" si="55"/>
        <v>6.42449120043329E-9</v>
      </c>
    </row>
    <row r="1794" spans="1:13">
      <c r="A1794" s="6" t="s">
        <v>1525</v>
      </c>
      <c r="B1794">
        <f>Format!H1794</f>
        <v>561200</v>
      </c>
      <c r="C1794" t="str">
        <f>Format!G1794</f>
        <v>US</v>
      </c>
      <c r="D1794">
        <f ca="1">Format!J1794</f>
        <v>2.2245441305490605E-8</v>
      </c>
      <c r="E1794" s="6" t="s">
        <v>1</v>
      </c>
      <c r="F1794" t="str">
        <f>Format!I1794</f>
        <v>N2O</v>
      </c>
      <c r="G1794">
        <v>2013</v>
      </c>
      <c r="H1794">
        <f ca="1">Format!K1794</f>
        <v>4</v>
      </c>
      <c r="I1794">
        <f t="shared" ca="1" si="56"/>
        <v>2</v>
      </c>
      <c r="J1794">
        <v>1</v>
      </c>
      <c r="K1794">
        <f ca="1">Format!L1794</f>
        <v>4</v>
      </c>
      <c r="L1794">
        <v>1</v>
      </c>
      <c r="M1794">
        <f t="shared" ca="1" si="55"/>
        <v>2.2245441305490605E-8</v>
      </c>
    </row>
    <row r="1795" spans="1:13">
      <c r="A1795" s="6" t="s">
        <v>1525</v>
      </c>
      <c r="B1795">
        <f>Format!H1795</f>
        <v>561200</v>
      </c>
      <c r="C1795" t="str">
        <f>Format!G1795</f>
        <v>US</v>
      </c>
      <c r="D1795">
        <f ca="1">Format!J1795</f>
        <v>2.0312302801731267E-9</v>
      </c>
      <c r="E1795" s="6" t="s">
        <v>1</v>
      </c>
      <c r="F1795" t="str">
        <f>Format!I1795</f>
        <v>HFC-32</v>
      </c>
      <c r="G1795">
        <v>2013</v>
      </c>
      <c r="H1795">
        <f ca="1">Format!K1795</f>
        <v>4</v>
      </c>
      <c r="I1795">
        <f t="shared" ca="1" si="56"/>
        <v>2</v>
      </c>
      <c r="J1795">
        <v>1</v>
      </c>
      <c r="K1795">
        <f ca="1">Format!L1795</f>
        <v>4</v>
      </c>
      <c r="L1795">
        <v>1</v>
      </c>
      <c r="M1795">
        <f t="shared" ca="1" si="55"/>
        <v>2.0312302801731267E-9</v>
      </c>
    </row>
    <row r="1796" spans="1:13">
      <c r="A1796" s="6" t="s">
        <v>1525</v>
      </c>
      <c r="B1796">
        <f>Format!H1796</f>
        <v>561200</v>
      </c>
      <c r="C1796" t="str">
        <f>Format!G1796</f>
        <v>US</v>
      </c>
      <c r="D1796">
        <f ca="1">Format!J1796</f>
        <v>4.0181552018861015E-9</v>
      </c>
      <c r="E1796" s="6" t="s">
        <v>1</v>
      </c>
      <c r="F1796" t="str">
        <f>Format!I1796</f>
        <v>HFC-143a</v>
      </c>
      <c r="G1796">
        <v>2013</v>
      </c>
      <c r="H1796">
        <f ca="1">Format!K1796</f>
        <v>4</v>
      </c>
      <c r="I1796">
        <f t="shared" ca="1" si="56"/>
        <v>2</v>
      </c>
      <c r="J1796">
        <v>1</v>
      </c>
      <c r="K1796">
        <f ca="1">Format!L1796</f>
        <v>4</v>
      </c>
      <c r="L1796">
        <v>1</v>
      </c>
      <c r="M1796">
        <f t="shared" ref="M1796:M1859" ca="1" si="57">IFERROR(D1796,"")</f>
        <v>4.0181552018861015E-9</v>
      </c>
    </row>
    <row r="1797" spans="1:13">
      <c r="A1797" s="6" t="s">
        <v>1525</v>
      </c>
      <c r="B1797">
        <f>Format!H1797</f>
        <v>561200</v>
      </c>
      <c r="C1797" t="str">
        <f>Format!G1797</f>
        <v>US</v>
      </c>
      <c r="D1797">
        <f ca="1">Format!J1797</f>
        <v>1.8169261680447697E-10</v>
      </c>
      <c r="E1797" s="6" t="s">
        <v>1</v>
      </c>
      <c r="F1797" t="str">
        <f>Format!I1797</f>
        <v>HFC-236fa</v>
      </c>
      <c r="G1797">
        <v>2013</v>
      </c>
      <c r="H1797">
        <f ca="1">Format!K1797</f>
        <v>4</v>
      </c>
      <c r="I1797">
        <f t="shared" ca="1" si="56"/>
        <v>2</v>
      </c>
      <c r="J1797">
        <v>1</v>
      </c>
      <c r="K1797">
        <f ca="1">Format!L1797</f>
        <v>4</v>
      </c>
      <c r="L1797">
        <v>1</v>
      </c>
      <c r="M1797">
        <f t="shared" ca="1" si="57"/>
        <v>1.8169261680447697E-10</v>
      </c>
    </row>
    <row r="1798" spans="1:13">
      <c r="A1798" s="6" t="s">
        <v>1525</v>
      </c>
      <c r="B1798">
        <f>Format!H1798</f>
        <v>561300</v>
      </c>
      <c r="C1798" t="str">
        <f>Format!G1798</f>
        <v>US</v>
      </c>
      <c r="D1798">
        <f ca="1">Format!J1798</f>
        <v>2.4104140225222258E-4</v>
      </c>
      <c r="E1798" s="6" t="s">
        <v>1</v>
      </c>
      <c r="F1798" t="str">
        <f>Format!I1798</f>
        <v>CO2</v>
      </c>
      <c r="G1798">
        <v>2013</v>
      </c>
      <c r="H1798">
        <f ca="1">Format!K1798</f>
        <v>4</v>
      </c>
      <c r="I1798">
        <f t="shared" ca="1" si="56"/>
        <v>2</v>
      </c>
      <c r="J1798">
        <v>1</v>
      </c>
      <c r="K1798">
        <f ca="1">Format!L1798</f>
        <v>4</v>
      </c>
      <c r="L1798">
        <v>1</v>
      </c>
      <c r="M1798">
        <f t="shared" ca="1" si="57"/>
        <v>2.4104140225222258E-4</v>
      </c>
    </row>
    <row r="1799" spans="1:13">
      <c r="A1799" s="6" t="s">
        <v>1525</v>
      </c>
      <c r="B1799">
        <f>Format!H1799</f>
        <v>561300</v>
      </c>
      <c r="C1799" t="str">
        <f>Format!G1799</f>
        <v>US</v>
      </c>
      <c r="D1799">
        <f ca="1">Format!J1799</f>
        <v>2.4982515221002182E-8</v>
      </c>
      <c r="E1799" s="6" t="s">
        <v>1</v>
      </c>
      <c r="F1799" t="str">
        <f>Format!I1799</f>
        <v>HFC-134a</v>
      </c>
      <c r="G1799">
        <v>2013</v>
      </c>
      <c r="H1799">
        <f ca="1">Format!K1799</f>
        <v>4</v>
      </c>
      <c r="I1799">
        <f t="shared" ca="1" si="56"/>
        <v>2</v>
      </c>
      <c r="J1799">
        <v>1</v>
      </c>
      <c r="K1799">
        <f ca="1">Format!L1799</f>
        <v>4</v>
      </c>
      <c r="L1799">
        <v>1</v>
      </c>
      <c r="M1799">
        <f t="shared" ca="1" si="57"/>
        <v>2.4982515221002182E-8</v>
      </c>
    </row>
    <row r="1800" spans="1:13">
      <c r="A1800" s="6" t="s">
        <v>1525</v>
      </c>
      <c r="B1800">
        <f>Format!H1800</f>
        <v>561300</v>
      </c>
      <c r="C1800" t="str">
        <f>Format!G1800</f>
        <v>US</v>
      </c>
      <c r="D1800">
        <f ca="1">Format!J1800</f>
        <v>1.4258190435714725E-8</v>
      </c>
      <c r="E1800" s="6" t="s">
        <v>1</v>
      </c>
      <c r="F1800" t="str">
        <f>Format!I1800</f>
        <v>CH4</v>
      </c>
      <c r="G1800">
        <v>2013</v>
      </c>
      <c r="H1800">
        <f ca="1">Format!K1800</f>
        <v>4</v>
      </c>
      <c r="I1800">
        <f t="shared" ca="1" si="56"/>
        <v>2</v>
      </c>
      <c r="J1800">
        <v>1</v>
      </c>
      <c r="K1800">
        <f ca="1">Format!L1800</f>
        <v>4</v>
      </c>
      <c r="L1800">
        <v>1</v>
      </c>
      <c r="M1800">
        <f t="shared" ca="1" si="57"/>
        <v>1.4258190435714725E-8</v>
      </c>
    </row>
    <row r="1801" spans="1:13">
      <c r="A1801" s="6" t="s">
        <v>1525</v>
      </c>
      <c r="B1801">
        <f>Format!H1801</f>
        <v>561300</v>
      </c>
      <c r="C1801" t="str">
        <f>Format!G1801</f>
        <v>US</v>
      </c>
      <c r="D1801">
        <f ca="1">Format!J1801</f>
        <v>2.2084053786767558E-9</v>
      </c>
      <c r="E1801" s="6" t="s">
        <v>1</v>
      </c>
      <c r="F1801" t="str">
        <f>Format!I1801</f>
        <v>HFC-125</v>
      </c>
      <c r="G1801">
        <v>2013</v>
      </c>
      <c r="H1801">
        <f ca="1">Format!K1801</f>
        <v>4</v>
      </c>
      <c r="I1801">
        <f t="shared" ca="1" si="56"/>
        <v>2</v>
      </c>
      <c r="J1801">
        <v>1</v>
      </c>
      <c r="K1801">
        <f ca="1">Format!L1801</f>
        <v>4</v>
      </c>
      <c r="L1801">
        <v>1</v>
      </c>
      <c r="M1801">
        <f t="shared" ca="1" si="57"/>
        <v>2.2084053786767558E-9</v>
      </c>
    </row>
    <row r="1802" spans="1:13">
      <c r="A1802" s="6" t="s">
        <v>1525</v>
      </c>
      <c r="B1802">
        <f>Format!H1802</f>
        <v>561300</v>
      </c>
      <c r="C1802" t="str">
        <f>Format!G1802</f>
        <v>US</v>
      </c>
      <c r="D1802">
        <f ca="1">Format!J1802</f>
        <v>6.9823114953646291E-10</v>
      </c>
      <c r="E1802" s="6" t="s">
        <v>1</v>
      </c>
      <c r="F1802" t="str">
        <f>Format!I1802</f>
        <v>HFC-32</v>
      </c>
      <c r="G1802">
        <v>2013</v>
      </c>
      <c r="H1802">
        <f ca="1">Format!K1802</f>
        <v>4</v>
      </c>
      <c r="I1802">
        <f t="shared" ca="1" si="56"/>
        <v>2</v>
      </c>
      <c r="J1802">
        <v>1</v>
      </c>
      <c r="K1802">
        <f ca="1">Format!L1802</f>
        <v>4</v>
      </c>
      <c r="L1802">
        <v>1</v>
      </c>
      <c r="M1802">
        <f t="shared" ca="1" si="57"/>
        <v>6.9823114953646291E-10</v>
      </c>
    </row>
    <row r="1803" spans="1:13">
      <c r="A1803" s="6" t="s">
        <v>1525</v>
      </c>
      <c r="B1803">
        <f>Format!H1803</f>
        <v>561300</v>
      </c>
      <c r="C1803" t="str">
        <f>Format!G1803</f>
        <v>US</v>
      </c>
      <c r="D1803">
        <f ca="1">Format!J1803</f>
        <v>1.3812324250058553E-9</v>
      </c>
      <c r="E1803" s="6" t="s">
        <v>1</v>
      </c>
      <c r="F1803" t="str">
        <f>Format!I1803</f>
        <v>HFC-143a</v>
      </c>
      <c r="G1803">
        <v>2013</v>
      </c>
      <c r="H1803">
        <f ca="1">Format!K1803</f>
        <v>4</v>
      </c>
      <c r="I1803">
        <f t="shared" ca="1" si="56"/>
        <v>2</v>
      </c>
      <c r="J1803">
        <v>1</v>
      </c>
      <c r="K1803">
        <f ca="1">Format!L1803</f>
        <v>4</v>
      </c>
      <c r="L1803">
        <v>1</v>
      </c>
      <c r="M1803">
        <f t="shared" ca="1" si="57"/>
        <v>1.3812324250058553E-9</v>
      </c>
    </row>
    <row r="1804" spans="1:13">
      <c r="A1804" s="6" t="s">
        <v>1525</v>
      </c>
      <c r="B1804">
        <f>Format!H1804</f>
        <v>561300</v>
      </c>
      <c r="C1804" t="str">
        <f>Format!G1804</f>
        <v>US</v>
      </c>
      <c r="D1804">
        <f ca="1">Format!J1804</f>
        <v>4.3979357413499458E-10</v>
      </c>
      <c r="E1804" s="6" t="s">
        <v>1</v>
      </c>
      <c r="F1804" t="str">
        <f>Format!I1804</f>
        <v>N2O</v>
      </c>
      <c r="G1804">
        <v>2013</v>
      </c>
      <c r="H1804">
        <f ca="1">Format!K1804</f>
        <v>4</v>
      </c>
      <c r="I1804">
        <f t="shared" ca="1" si="56"/>
        <v>2</v>
      </c>
      <c r="J1804">
        <v>1</v>
      </c>
      <c r="K1804">
        <f ca="1">Format!L1804</f>
        <v>4</v>
      </c>
      <c r="L1804">
        <v>1</v>
      </c>
      <c r="M1804">
        <f t="shared" ca="1" si="57"/>
        <v>4.3979357413499458E-10</v>
      </c>
    </row>
    <row r="1805" spans="1:13">
      <c r="A1805" s="6" t="s">
        <v>1525</v>
      </c>
      <c r="B1805">
        <f>Format!H1805</f>
        <v>561300</v>
      </c>
      <c r="C1805" t="str">
        <f>Format!G1805</f>
        <v>US</v>
      </c>
      <c r="D1805">
        <f ca="1">Format!J1805</f>
        <v>6.2456456036518479E-11</v>
      </c>
      <c r="E1805" s="6" t="s">
        <v>1</v>
      </c>
      <c r="F1805" t="str">
        <f>Format!I1805</f>
        <v>HFC-236fa</v>
      </c>
      <c r="G1805">
        <v>2013</v>
      </c>
      <c r="H1805">
        <f ca="1">Format!K1805</f>
        <v>4</v>
      </c>
      <c r="I1805">
        <f t="shared" ca="1" si="56"/>
        <v>2</v>
      </c>
      <c r="J1805">
        <v>1</v>
      </c>
      <c r="K1805">
        <f ca="1">Format!L1805</f>
        <v>4</v>
      </c>
      <c r="L1805">
        <v>1</v>
      </c>
      <c r="M1805">
        <f t="shared" ca="1" si="57"/>
        <v>6.2456456036518479E-11</v>
      </c>
    </row>
    <row r="1806" spans="1:13">
      <c r="A1806" s="6" t="s">
        <v>1525</v>
      </c>
      <c r="B1806">
        <f>Format!H1806</f>
        <v>561400</v>
      </c>
      <c r="C1806" t="str">
        <f>Format!G1806</f>
        <v>US</v>
      </c>
      <c r="D1806">
        <f ca="1">Format!J1806</f>
        <v>2.9424207855889201E-3</v>
      </c>
      <c r="E1806" s="6" t="s">
        <v>1</v>
      </c>
      <c r="F1806" t="str">
        <f>Format!I1806</f>
        <v>CO2</v>
      </c>
      <c r="G1806">
        <v>2013</v>
      </c>
      <c r="H1806">
        <f ca="1">Format!K1806</f>
        <v>4</v>
      </c>
      <c r="I1806">
        <f t="shared" ca="1" si="56"/>
        <v>2</v>
      </c>
      <c r="J1806">
        <v>1</v>
      </c>
      <c r="K1806">
        <f ca="1">Format!L1806</f>
        <v>4</v>
      </c>
      <c r="L1806">
        <v>1</v>
      </c>
      <c r="M1806">
        <f t="shared" ca="1" si="57"/>
        <v>2.9424207855889201E-3</v>
      </c>
    </row>
    <row r="1807" spans="1:13">
      <c r="A1807" s="6" t="s">
        <v>1525</v>
      </c>
      <c r="B1807">
        <f>Format!H1807</f>
        <v>561400</v>
      </c>
      <c r="C1807" t="str">
        <f>Format!G1807</f>
        <v>US</v>
      </c>
      <c r="D1807">
        <f ca="1">Format!J1807</f>
        <v>1.6867848123640533E-7</v>
      </c>
      <c r="E1807" s="6" t="s">
        <v>1</v>
      </c>
      <c r="F1807" t="str">
        <f>Format!I1807</f>
        <v>CH4</v>
      </c>
      <c r="G1807">
        <v>2013</v>
      </c>
      <c r="H1807">
        <f ca="1">Format!K1807</f>
        <v>4</v>
      </c>
      <c r="I1807">
        <f t="shared" ca="1" si="56"/>
        <v>2</v>
      </c>
      <c r="J1807">
        <v>1</v>
      </c>
      <c r="K1807">
        <f ca="1">Format!L1807</f>
        <v>4</v>
      </c>
      <c r="L1807">
        <v>1</v>
      </c>
      <c r="M1807">
        <f t="shared" ca="1" si="57"/>
        <v>1.6867848123640533E-7</v>
      </c>
    </row>
    <row r="1808" spans="1:13">
      <c r="A1808" s="6" t="s">
        <v>1525</v>
      </c>
      <c r="B1808">
        <f>Format!H1808</f>
        <v>561400</v>
      </c>
      <c r="C1808" t="str">
        <f>Format!G1808</f>
        <v>US</v>
      </c>
      <c r="D1808">
        <f ca="1">Format!J1808</f>
        <v>3.4086564728507865E-8</v>
      </c>
      <c r="E1808" s="6" t="s">
        <v>1</v>
      </c>
      <c r="F1808" t="str">
        <f>Format!I1808</f>
        <v>HFC-134a</v>
      </c>
      <c r="G1808">
        <v>2013</v>
      </c>
      <c r="H1808">
        <f ca="1">Format!K1808</f>
        <v>4</v>
      </c>
      <c r="I1808">
        <f t="shared" ca="1" si="56"/>
        <v>2</v>
      </c>
      <c r="J1808">
        <v>1</v>
      </c>
      <c r="K1808">
        <f ca="1">Format!L1808</f>
        <v>4</v>
      </c>
      <c r="L1808">
        <v>1</v>
      </c>
      <c r="M1808">
        <f t="shared" ca="1" si="57"/>
        <v>3.4086564728507865E-8</v>
      </c>
    </row>
    <row r="1809" spans="1:13">
      <c r="A1809" s="6" t="s">
        <v>1525</v>
      </c>
      <c r="B1809">
        <f>Format!H1809</f>
        <v>561400</v>
      </c>
      <c r="C1809" t="str">
        <f>Format!G1809</f>
        <v>US</v>
      </c>
      <c r="D1809">
        <f ca="1">Format!J1809</f>
        <v>3.0131855107914304E-9</v>
      </c>
      <c r="E1809" s="6" t="s">
        <v>1</v>
      </c>
      <c r="F1809" t="str">
        <f>Format!I1809</f>
        <v>HFC-125</v>
      </c>
      <c r="G1809">
        <v>2013</v>
      </c>
      <c r="H1809">
        <f ca="1">Format!K1809</f>
        <v>4</v>
      </c>
      <c r="I1809">
        <f t="shared" ca="1" si="56"/>
        <v>2</v>
      </c>
      <c r="J1809">
        <v>1</v>
      </c>
      <c r="K1809">
        <f ca="1">Format!L1809</f>
        <v>4</v>
      </c>
      <c r="L1809">
        <v>1</v>
      </c>
      <c r="M1809">
        <f t="shared" ca="1" si="57"/>
        <v>3.0131855107914304E-9</v>
      </c>
    </row>
    <row r="1810" spans="1:13">
      <c r="A1810" s="6" t="s">
        <v>1525</v>
      </c>
      <c r="B1810">
        <f>Format!H1810</f>
        <v>561400</v>
      </c>
      <c r="C1810" t="str">
        <f>Format!G1810</f>
        <v>US</v>
      </c>
      <c r="D1810">
        <f ca="1">Format!J1810</f>
        <v>9.5267834577868139E-10</v>
      </c>
      <c r="E1810" s="6" t="s">
        <v>1</v>
      </c>
      <c r="F1810" t="str">
        <f>Format!I1810</f>
        <v>HFC-32</v>
      </c>
      <c r="G1810">
        <v>2013</v>
      </c>
      <c r="H1810">
        <f ca="1">Format!K1810</f>
        <v>4</v>
      </c>
      <c r="I1810">
        <f t="shared" ca="1" si="56"/>
        <v>2</v>
      </c>
      <c r="J1810">
        <v>1</v>
      </c>
      <c r="K1810">
        <f ca="1">Format!L1810</f>
        <v>4</v>
      </c>
      <c r="L1810">
        <v>1</v>
      </c>
      <c r="M1810">
        <f t="shared" ca="1" si="57"/>
        <v>9.5267834577868139E-10</v>
      </c>
    </row>
    <row r="1811" spans="1:13">
      <c r="A1811" s="6" t="s">
        <v>1525</v>
      </c>
      <c r="B1811">
        <f>Format!H1811</f>
        <v>561400</v>
      </c>
      <c r="C1811" t="str">
        <f>Format!G1811</f>
        <v>US</v>
      </c>
      <c r="D1811">
        <f ca="1">Format!J1811</f>
        <v>1.8845767947534659E-9</v>
      </c>
      <c r="E1811" s="6" t="s">
        <v>1</v>
      </c>
      <c r="F1811" t="str">
        <f>Format!I1811</f>
        <v>HFC-143a</v>
      </c>
      <c r="G1811">
        <v>2013</v>
      </c>
      <c r="H1811">
        <f ca="1">Format!K1811</f>
        <v>4</v>
      </c>
      <c r="I1811">
        <f t="shared" ca="1" si="56"/>
        <v>2</v>
      </c>
      <c r="J1811">
        <v>1</v>
      </c>
      <c r="K1811">
        <f ca="1">Format!L1811</f>
        <v>4</v>
      </c>
      <c r="L1811">
        <v>1</v>
      </c>
      <c r="M1811">
        <f t="shared" ca="1" si="57"/>
        <v>1.8845767947534659E-9</v>
      </c>
    </row>
    <row r="1812" spans="1:13">
      <c r="A1812" s="6" t="s">
        <v>1525</v>
      </c>
      <c r="B1812">
        <f>Format!H1812</f>
        <v>561400</v>
      </c>
      <c r="C1812" t="str">
        <f>Format!G1812</f>
        <v>US</v>
      </c>
      <c r="D1812">
        <f ca="1">Format!J1812</f>
        <v>5.3369821829044872E-9</v>
      </c>
      <c r="E1812" s="6" t="s">
        <v>1</v>
      </c>
      <c r="F1812" t="str">
        <f>Format!I1812</f>
        <v>N2O</v>
      </c>
      <c r="G1812">
        <v>2013</v>
      </c>
      <c r="H1812">
        <f ca="1">Format!K1812</f>
        <v>4</v>
      </c>
      <c r="I1812">
        <f t="shared" ca="1" si="56"/>
        <v>2</v>
      </c>
      <c r="J1812">
        <v>1</v>
      </c>
      <c r="K1812">
        <f ca="1">Format!L1812</f>
        <v>4</v>
      </c>
      <c r="L1812">
        <v>1</v>
      </c>
      <c r="M1812">
        <f t="shared" ca="1" si="57"/>
        <v>5.3369821829044872E-9</v>
      </c>
    </row>
    <row r="1813" spans="1:13">
      <c r="A1813" s="6" t="s">
        <v>1525</v>
      </c>
      <c r="B1813">
        <f>Format!H1813</f>
        <v>561400</v>
      </c>
      <c r="C1813" t="str">
        <f>Format!G1813</f>
        <v>US</v>
      </c>
      <c r="D1813">
        <f ca="1">Format!J1813</f>
        <v>8.5216641021487603E-11</v>
      </c>
      <c r="E1813" s="6" t="s">
        <v>1</v>
      </c>
      <c r="F1813" t="str">
        <f>Format!I1813</f>
        <v>HFC-236fa</v>
      </c>
      <c r="G1813">
        <v>2013</v>
      </c>
      <c r="H1813">
        <f ca="1">Format!K1813</f>
        <v>4</v>
      </c>
      <c r="I1813">
        <f t="shared" ca="1" si="56"/>
        <v>2</v>
      </c>
      <c r="J1813">
        <v>1</v>
      </c>
      <c r="K1813">
        <f ca="1">Format!L1813</f>
        <v>4</v>
      </c>
      <c r="L1813">
        <v>1</v>
      </c>
      <c r="M1813">
        <f t="shared" ca="1" si="57"/>
        <v>8.5216641021487603E-11</v>
      </c>
    </row>
    <row r="1814" spans="1:13">
      <c r="A1814" s="6" t="s">
        <v>1525</v>
      </c>
      <c r="B1814">
        <f>Format!H1814</f>
        <v>561500</v>
      </c>
      <c r="C1814" t="str">
        <f>Format!G1814</f>
        <v>US</v>
      </c>
      <c r="D1814">
        <f ca="1">Format!J1814</f>
        <v>3.6731062637369509E-3</v>
      </c>
      <c r="E1814" s="6" t="s">
        <v>1</v>
      </c>
      <c r="F1814" t="str">
        <f>Format!I1814</f>
        <v>CO2</v>
      </c>
      <c r="G1814">
        <v>2013</v>
      </c>
      <c r="H1814">
        <f ca="1">Format!K1814</f>
        <v>4</v>
      </c>
      <c r="I1814">
        <f t="shared" ca="1" si="56"/>
        <v>2</v>
      </c>
      <c r="J1814">
        <v>1</v>
      </c>
      <c r="K1814">
        <f ca="1">Format!L1814</f>
        <v>4</v>
      </c>
      <c r="L1814">
        <v>1</v>
      </c>
      <c r="M1814">
        <f t="shared" ca="1" si="57"/>
        <v>3.6731062637369509E-3</v>
      </c>
    </row>
    <row r="1815" spans="1:13">
      <c r="A1815" s="6" t="s">
        <v>1525</v>
      </c>
      <c r="B1815">
        <f>Format!H1815</f>
        <v>561500</v>
      </c>
      <c r="C1815" t="str">
        <f>Format!G1815</f>
        <v>US</v>
      </c>
      <c r="D1815">
        <f ca="1">Format!J1815</f>
        <v>2.8581018325571672E-7</v>
      </c>
      <c r="E1815" s="6" t="s">
        <v>1</v>
      </c>
      <c r="F1815" t="str">
        <f>Format!I1815</f>
        <v>CH4</v>
      </c>
      <c r="G1815">
        <v>2013</v>
      </c>
      <c r="H1815">
        <f ca="1">Format!K1815</f>
        <v>4</v>
      </c>
      <c r="I1815">
        <f t="shared" ca="1" si="56"/>
        <v>2</v>
      </c>
      <c r="J1815">
        <v>1</v>
      </c>
      <c r="K1815">
        <f ca="1">Format!L1815</f>
        <v>4</v>
      </c>
      <c r="L1815">
        <v>1</v>
      </c>
      <c r="M1815">
        <f t="shared" ca="1" si="57"/>
        <v>2.8581018325571672E-7</v>
      </c>
    </row>
    <row r="1816" spans="1:13">
      <c r="A1816" s="6" t="s">
        <v>1525</v>
      </c>
      <c r="B1816">
        <f>Format!H1816</f>
        <v>561500</v>
      </c>
      <c r="C1816" t="str">
        <f>Format!G1816</f>
        <v>US</v>
      </c>
      <c r="D1816">
        <f ca="1">Format!J1816</f>
        <v>7.4474055976115524E-8</v>
      </c>
      <c r="E1816" s="6" t="s">
        <v>1</v>
      </c>
      <c r="F1816" t="str">
        <f>Format!I1816</f>
        <v>HFC-134a</v>
      </c>
      <c r="G1816">
        <v>2013</v>
      </c>
      <c r="H1816">
        <f ca="1">Format!K1816</f>
        <v>4</v>
      </c>
      <c r="I1816">
        <f t="shared" ca="1" si="56"/>
        <v>2</v>
      </c>
      <c r="J1816">
        <v>1</v>
      </c>
      <c r="K1816">
        <f ca="1">Format!L1816</f>
        <v>4</v>
      </c>
      <c r="L1816">
        <v>1</v>
      </c>
      <c r="M1816">
        <f t="shared" ca="1" si="57"/>
        <v>7.4474055976115524E-8</v>
      </c>
    </row>
    <row r="1817" spans="1:13">
      <c r="A1817" s="6" t="s">
        <v>1525</v>
      </c>
      <c r="B1817">
        <f>Format!H1817</f>
        <v>561500</v>
      </c>
      <c r="C1817" t="str">
        <f>Format!G1817</f>
        <v>US</v>
      </c>
      <c r="D1817">
        <f ca="1">Format!J1817</f>
        <v>6.5833605757703025E-9</v>
      </c>
      <c r="E1817" s="6" t="s">
        <v>1</v>
      </c>
      <c r="F1817" t="str">
        <f>Format!I1817</f>
        <v>HFC-125</v>
      </c>
      <c r="G1817">
        <v>2013</v>
      </c>
      <c r="H1817">
        <f ca="1">Format!K1817</f>
        <v>4</v>
      </c>
      <c r="I1817">
        <f t="shared" ca="1" si="56"/>
        <v>2</v>
      </c>
      <c r="J1817">
        <v>1</v>
      </c>
      <c r="K1817">
        <f ca="1">Format!L1817</f>
        <v>4</v>
      </c>
      <c r="L1817">
        <v>1</v>
      </c>
      <c r="M1817">
        <f t="shared" ca="1" si="57"/>
        <v>6.5833605757703025E-9</v>
      </c>
    </row>
    <row r="1818" spans="1:13">
      <c r="A1818" s="6" t="s">
        <v>1525</v>
      </c>
      <c r="B1818">
        <f>Format!H1818</f>
        <v>561500</v>
      </c>
      <c r="C1818" t="str">
        <f>Format!G1818</f>
        <v>US</v>
      </c>
      <c r="D1818">
        <f ca="1">Format!J1818</f>
        <v>2.0814599833058768E-9</v>
      </c>
      <c r="E1818" s="6" t="s">
        <v>1</v>
      </c>
      <c r="F1818" t="str">
        <f>Format!I1818</f>
        <v>HFC-32</v>
      </c>
      <c r="G1818">
        <v>2013</v>
      </c>
      <c r="H1818">
        <f ca="1">Format!K1818</f>
        <v>4</v>
      </c>
      <c r="I1818">
        <f t="shared" ca="1" si="56"/>
        <v>2</v>
      </c>
      <c r="J1818">
        <v>1</v>
      </c>
      <c r="K1818">
        <f ca="1">Format!L1818</f>
        <v>4</v>
      </c>
      <c r="L1818">
        <v>1</v>
      </c>
      <c r="M1818">
        <f t="shared" ca="1" si="57"/>
        <v>2.0814599833058768E-9</v>
      </c>
    </row>
    <row r="1819" spans="1:13">
      <c r="A1819" s="6" t="s">
        <v>1525</v>
      </c>
      <c r="B1819">
        <f>Format!H1819</f>
        <v>561500</v>
      </c>
      <c r="C1819" t="str">
        <f>Format!G1819</f>
        <v>US</v>
      </c>
      <c r="D1819">
        <f ca="1">Format!J1819</f>
        <v>4.1175189938215255E-9</v>
      </c>
      <c r="E1819" s="6" t="s">
        <v>1</v>
      </c>
      <c r="F1819" t="str">
        <f>Format!I1819</f>
        <v>HFC-143a</v>
      </c>
      <c r="G1819">
        <v>2013</v>
      </c>
      <c r="H1819">
        <f ca="1">Format!K1819</f>
        <v>4</v>
      </c>
      <c r="I1819">
        <f t="shared" ca="1" si="56"/>
        <v>2</v>
      </c>
      <c r="J1819">
        <v>1</v>
      </c>
      <c r="K1819">
        <f ca="1">Format!L1819</f>
        <v>4</v>
      </c>
      <c r="L1819">
        <v>1</v>
      </c>
      <c r="M1819">
        <f t="shared" ca="1" si="57"/>
        <v>4.1175189938215255E-9</v>
      </c>
    </row>
    <row r="1820" spans="1:13">
      <c r="A1820" s="6" t="s">
        <v>1525</v>
      </c>
      <c r="B1820">
        <f>Format!H1820</f>
        <v>561500</v>
      </c>
      <c r="C1820" t="str">
        <f>Format!G1820</f>
        <v>US</v>
      </c>
      <c r="D1820">
        <f ca="1">Format!J1820</f>
        <v>7.034207805429293E-9</v>
      </c>
      <c r="E1820" s="6" t="s">
        <v>1</v>
      </c>
      <c r="F1820" t="str">
        <f>Format!I1820</f>
        <v>N2O</v>
      </c>
      <c r="G1820">
        <v>2013</v>
      </c>
      <c r="H1820">
        <f ca="1">Format!K1820</f>
        <v>4</v>
      </c>
      <c r="I1820">
        <f t="shared" ca="1" si="56"/>
        <v>2</v>
      </c>
      <c r="J1820">
        <v>1</v>
      </c>
      <c r="K1820">
        <f ca="1">Format!L1820</f>
        <v>4</v>
      </c>
      <c r="L1820">
        <v>1</v>
      </c>
      <c r="M1820">
        <f t="shared" ca="1" si="57"/>
        <v>7.034207805429293E-9</v>
      </c>
    </row>
    <row r="1821" spans="1:13">
      <c r="A1821" s="6" t="s">
        <v>1525</v>
      </c>
      <c r="B1821">
        <f>Format!H1821</f>
        <v>561500</v>
      </c>
      <c r="C1821" t="str">
        <f>Format!G1821</f>
        <v>US</v>
      </c>
      <c r="D1821">
        <f ca="1">Format!J1821</f>
        <v>1.8618564070855327E-10</v>
      </c>
      <c r="E1821" s="6" t="s">
        <v>1</v>
      </c>
      <c r="F1821" t="str">
        <f>Format!I1821</f>
        <v>HFC-236fa</v>
      </c>
      <c r="G1821">
        <v>2013</v>
      </c>
      <c r="H1821">
        <f ca="1">Format!K1821</f>
        <v>4</v>
      </c>
      <c r="I1821">
        <f t="shared" ca="1" si="56"/>
        <v>2</v>
      </c>
      <c r="J1821">
        <v>1</v>
      </c>
      <c r="K1821">
        <f ca="1">Format!L1821</f>
        <v>4</v>
      </c>
      <c r="L1821">
        <v>1</v>
      </c>
      <c r="M1821">
        <f t="shared" ca="1" si="57"/>
        <v>1.8618564070855327E-10</v>
      </c>
    </row>
    <row r="1822" spans="1:13">
      <c r="A1822" s="6" t="s">
        <v>1525</v>
      </c>
      <c r="B1822">
        <f>Format!H1822</f>
        <v>561600</v>
      </c>
      <c r="C1822" t="str">
        <f>Format!G1822</f>
        <v>US</v>
      </c>
      <c r="D1822">
        <f ca="1">Format!J1822</f>
        <v>3.4000975285545117E-3</v>
      </c>
      <c r="E1822" s="6" t="s">
        <v>1</v>
      </c>
      <c r="F1822" t="str">
        <f>Format!I1822</f>
        <v>CO2</v>
      </c>
      <c r="G1822">
        <v>2013</v>
      </c>
      <c r="H1822">
        <f ca="1">Format!K1822</f>
        <v>4</v>
      </c>
      <c r="I1822">
        <f t="shared" ca="1" si="56"/>
        <v>2</v>
      </c>
      <c r="J1822">
        <v>1</v>
      </c>
      <c r="K1822">
        <f ca="1">Format!L1822</f>
        <v>4</v>
      </c>
      <c r="L1822">
        <v>1</v>
      </c>
      <c r="M1822">
        <f t="shared" ca="1" si="57"/>
        <v>3.4000975285545117E-3</v>
      </c>
    </row>
    <row r="1823" spans="1:13">
      <c r="A1823" s="6" t="s">
        <v>1525</v>
      </c>
      <c r="B1823">
        <f>Format!H1823</f>
        <v>561600</v>
      </c>
      <c r="C1823" t="str">
        <f>Format!G1823</f>
        <v>US</v>
      </c>
      <c r="D1823">
        <f ca="1">Format!J1823</f>
        <v>2.2098669463485574E-7</v>
      </c>
      <c r="E1823" s="6" t="s">
        <v>1</v>
      </c>
      <c r="F1823" t="str">
        <f>Format!I1823</f>
        <v>CH4</v>
      </c>
      <c r="G1823">
        <v>2013</v>
      </c>
      <c r="H1823">
        <f ca="1">Format!K1823</f>
        <v>4</v>
      </c>
      <c r="I1823">
        <f t="shared" ca="1" si="56"/>
        <v>2</v>
      </c>
      <c r="J1823">
        <v>1</v>
      </c>
      <c r="K1823">
        <f ca="1">Format!L1823</f>
        <v>4</v>
      </c>
      <c r="L1823">
        <v>1</v>
      </c>
      <c r="M1823">
        <f t="shared" ca="1" si="57"/>
        <v>2.2098669463485574E-7</v>
      </c>
    </row>
    <row r="1824" spans="1:13">
      <c r="A1824" s="6" t="s">
        <v>1525</v>
      </c>
      <c r="B1824">
        <f>Format!H1824</f>
        <v>561600</v>
      </c>
      <c r="C1824" t="str">
        <f>Format!G1824</f>
        <v>US</v>
      </c>
      <c r="D1824">
        <f ca="1">Format!J1824</f>
        <v>2.2164046543206194E-8</v>
      </c>
      <c r="E1824" s="6" t="s">
        <v>1</v>
      </c>
      <c r="F1824" t="str">
        <f>Format!I1824</f>
        <v>HFC-134a</v>
      </c>
      <c r="G1824">
        <v>2013</v>
      </c>
      <c r="H1824">
        <f ca="1">Format!K1824</f>
        <v>4</v>
      </c>
      <c r="I1824">
        <f t="shared" ca="1" si="56"/>
        <v>2</v>
      </c>
      <c r="J1824">
        <v>1</v>
      </c>
      <c r="K1824">
        <f ca="1">Format!L1824</f>
        <v>4</v>
      </c>
      <c r="L1824">
        <v>1</v>
      </c>
      <c r="M1824">
        <f t="shared" ca="1" si="57"/>
        <v>2.2164046543206194E-8</v>
      </c>
    </row>
    <row r="1825" spans="1:13">
      <c r="A1825" s="6" t="s">
        <v>1525</v>
      </c>
      <c r="B1825">
        <f>Format!H1825</f>
        <v>561600</v>
      </c>
      <c r="C1825" t="str">
        <f>Format!G1825</f>
        <v>US</v>
      </c>
      <c r="D1825">
        <f ca="1">Format!J1825</f>
        <v>1.9592582718856832E-9</v>
      </c>
      <c r="E1825" s="6" t="s">
        <v>1</v>
      </c>
      <c r="F1825" t="str">
        <f>Format!I1825</f>
        <v>HFC-125</v>
      </c>
      <c r="G1825">
        <v>2013</v>
      </c>
      <c r="H1825">
        <f ca="1">Format!K1825</f>
        <v>4</v>
      </c>
      <c r="I1825">
        <f t="shared" ca="1" si="56"/>
        <v>2</v>
      </c>
      <c r="J1825">
        <v>1</v>
      </c>
      <c r="K1825">
        <f ca="1">Format!L1825</f>
        <v>4</v>
      </c>
      <c r="L1825">
        <v>1</v>
      </c>
      <c r="M1825">
        <f t="shared" ca="1" si="57"/>
        <v>1.9592582718856832E-9</v>
      </c>
    </row>
    <row r="1826" spans="1:13">
      <c r="A1826" s="6" t="s">
        <v>1525</v>
      </c>
      <c r="B1826">
        <f>Format!H1826</f>
        <v>561600</v>
      </c>
      <c r="C1826" t="str">
        <f>Format!G1826</f>
        <v>US</v>
      </c>
      <c r="D1826">
        <f ca="1">Format!J1826</f>
        <v>6.3205974621999693E-9</v>
      </c>
      <c r="E1826" s="6" t="s">
        <v>1</v>
      </c>
      <c r="F1826" t="str">
        <f>Format!I1826</f>
        <v>N2O</v>
      </c>
      <c r="G1826">
        <v>2013</v>
      </c>
      <c r="H1826">
        <f ca="1">Format!K1826</f>
        <v>4</v>
      </c>
      <c r="I1826">
        <f t="shared" ca="1" si="56"/>
        <v>2</v>
      </c>
      <c r="J1826">
        <v>1</v>
      </c>
      <c r="K1826">
        <f ca="1">Format!L1826</f>
        <v>4</v>
      </c>
      <c r="L1826">
        <v>1</v>
      </c>
      <c r="M1826">
        <f t="shared" ca="1" si="57"/>
        <v>6.3205974621999693E-9</v>
      </c>
    </row>
    <row r="1827" spans="1:13">
      <c r="A1827" s="6" t="s">
        <v>1525</v>
      </c>
      <c r="B1827">
        <f>Format!H1827</f>
        <v>561600</v>
      </c>
      <c r="C1827" t="str">
        <f>Format!G1827</f>
        <v>US</v>
      </c>
      <c r="D1827">
        <f ca="1">Format!J1827</f>
        <v>6.1945835154470545E-10</v>
      </c>
      <c r="E1827" s="6" t="s">
        <v>1</v>
      </c>
      <c r="F1827" t="str">
        <f>Format!I1827</f>
        <v>HFC-32</v>
      </c>
      <c r="G1827">
        <v>2013</v>
      </c>
      <c r="H1827">
        <f ca="1">Format!K1827</f>
        <v>4</v>
      </c>
      <c r="I1827">
        <f t="shared" ca="1" si="56"/>
        <v>2</v>
      </c>
      <c r="J1827">
        <v>1</v>
      </c>
      <c r="K1827">
        <f ca="1">Format!L1827</f>
        <v>4</v>
      </c>
      <c r="L1827">
        <v>1</v>
      </c>
      <c r="M1827">
        <f t="shared" ca="1" si="57"/>
        <v>6.1945835154470545E-10</v>
      </c>
    </row>
    <row r="1828" spans="1:13">
      <c r="A1828" s="6" t="s">
        <v>1525</v>
      </c>
      <c r="B1828">
        <f>Format!H1828</f>
        <v>561600</v>
      </c>
      <c r="C1828" t="str">
        <f>Format!G1828</f>
        <v>US</v>
      </c>
      <c r="D1828">
        <f ca="1">Format!J1828</f>
        <v>1.2254050276362547E-9</v>
      </c>
      <c r="E1828" s="6" t="s">
        <v>1</v>
      </c>
      <c r="F1828" t="str">
        <f>Format!I1828</f>
        <v>HFC-143a</v>
      </c>
      <c r="G1828">
        <v>2013</v>
      </c>
      <c r="H1828">
        <f ca="1">Format!K1828</f>
        <v>4</v>
      </c>
      <c r="I1828">
        <f t="shared" ca="1" si="56"/>
        <v>2</v>
      </c>
      <c r="J1828">
        <v>1</v>
      </c>
      <c r="K1828">
        <f ca="1">Format!L1828</f>
        <v>4</v>
      </c>
      <c r="L1828">
        <v>1</v>
      </c>
      <c r="M1828">
        <f t="shared" ca="1" si="57"/>
        <v>1.2254050276362547E-9</v>
      </c>
    </row>
    <row r="1829" spans="1:13">
      <c r="A1829" s="6" t="s">
        <v>1525</v>
      </c>
      <c r="B1829">
        <f>Format!H1829</f>
        <v>561600</v>
      </c>
      <c r="C1829" t="str">
        <f>Format!G1829</f>
        <v>US</v>
      </c>
      <c r="D1829">
        <f ca="1">Format!J1829</f>
        <v>5.5410265390466792E-11</v>
      </c>
      <c r="E1829" s="6" t="s">
        <v>1</v>
      </c>
      <c r="F1829" t="str">
        <f>Format!I1829</f>
        <v>HFC-236fa</v>
      </c>
      <c r="G1829">
        <v>2013</v>
      </c>
      <c r="H1829">
        <f ca="1">Format!K1829</f>
        <v>4</v>
      </c>
      <c r="I1829">
        <f t="shared" ca="1" si="56"/>
        <v>2</v>
      </c>
      <c r="J1829">
        <v>1</v>
      </c>
      <c r="K1829">
        <f ca="1">Format!L1829</f>
        <v>4</v>
      </c>
      <c r="L1829">
        <v>1</v>
      </c>
      <c r="M1829">
        <f t="shared" ca="1" si="57"/>
        <v>5.5410265390466792E-11</v>
      </c>
    </row>
    <row r="1830" spans="1:13">
      <c r="A1830" s="6" t="s">
        <v>1525</v>
      </c>
      <c r="B1830">
        <f>Format!H1830</f>
        <v>561700</v>
      </c>
      <c r="C1830" t="str">
        <f>Format!G1830</f>
        <v>US</v>
      </c>
      <c r="D1830">
        <f ca="1">Format!J1830</f>
        <v>3.0346621510682674E-2</v>
      </c>
      <c r="E1830" s="6" t="s">
        <v>1</v>
      </c>
      <c r="F1830" t="str">
        <f>Format!I1830</f>
        <v>CO2</v>
      </c>
      <c r="G1830">
        <v>2013</v>
      </c>
      <c r="H1830">
        <f ca="1">Format!K1830</f>
        <v>4</v>
      </c>
      <c r="I1830">
        <f t="shared" ca="1" si="56"/>
        <v>2</v>
      </c>
      <c r="J1830">
        <v>1</v>
      </c>
      <c r="K1830">
        <f ca="1">Format!L1830</f>
        <v>4</v>
      </c>
      <c r="L1830">
        <v>1</v>
      </c>
      <c r="M1830">
        <f t="shared" ca="1" si="57"/>
        <v>3.0346621510682674E-2</v>
      </c>
    </row>
    <row r="1831" spans="1:13">
      <c r="A1831" s="6" t="s">
        <v>1525</v>
      </c>
      <c r="B1831">
        <f>Format!H1831</f>
        <v>561700</v>
      </c>
      <c r="C1831" t="str">
        <f>Format!G1831</f>
        <v>US</v>
      </c>
      <c r="D1831">
        <f ca="1">Format!J1831</f>
        <v>1.2834275777238166E-6</v>
      </c>
      <c r="E1831" s="6" t="s">
        <v>1</v>
      </c>
      <c r="F1831" t="str">
        <f>Format!I1831</f>
        <v>HFC-134a</v>
      </c>
      <c r="G1831">
        <v>2013</v>
      </c>
      <c r="H1831">
        <f ca="1">Format!K1831</f>
        <v>4</v>
      </c>
      <c r="I1831">
        <f t="shared" ca="1" si="56"/>
        <v>2</v>
      </c>
      <c r="J1831">
        <v>1</v>
      </c>
      <c r="K1831">
        <f ca="1">Format!L1831</f>
        <v>4</v>
      </c>
      <c r="L1831">
        <v>1</v>
      </c>
      <c r="M1831">
        <f t="shared" ca="1" si="57"/>
        <v>1.2834275777238166E-6</v>
      </c>
    </row>
    <row r="1832" spans="1:13">
      <c r="A1832" s="6" t="s">
        <v>1525</v>
      </c>
      <c r="B1832">
        <f>Format!H1832</f>
        <v>561700</v>
      </c>
      <c r="C1832" t="str">
        <f>Format!G1832</f>
        <v>US</v>
      </c>
      <c r="D1832">
        <f ca="1">Format!J1832</f>
        <v>1.2535941777397356E-6</v>
      </c>
      <c r="E1832" s="6" t="s">
        <v>1</v>
      </c>
      <c r="F1832" t="str">
        <f>Format!I1832</f>
        <v>CH4</v>
      </c>
      <c r="G1832">
        <v>2013</v>
      </c>
      <c r="H1832">
        <f ca="1">Format!K1832</f>
        <v>4</v>
      </c>
      <c r="I1832">
        <f t="shared" ref="I1832:I1895" ca="1" si="58">IF(H1832=2,1,2)</f>
        <v>2</v>
      </c>
      <c r="J1832">
        <v>1</v>
      </c>
      <c r="K1832">
        <f ca="1">Format!L1832</f>
        <v>4</v>
      </c>
      <c r="L1832">
        <v>1</v>
      </c>
      <c r="M1832">
        <f t="shared" ca="1" si="57"/>
        <v>1.2535941777397356E-6</v>
      </c>
    </row>
    <row r="1833" spans="1:13">
      <c r="A1833" s="6" t="s">
        <v>1525</v>
      </c>
      <c r="B1833">
        <f>Format!H1833</f>
        <v>561700</v>
      </c>
      <c r="C1833" t="str">
        <f>Format!G1833</f>
        <v>US</v>
      </c>
      <c r="D1833">
        <f ca="1">Format!J1833</f>
        <v>1.1345248229468128E-7</v>
      </c>
      <c r="E1833" s="6" t="s">
        <v>1</v>
      </c>
      <c r="F1833" t="str">
        <f>Format!I1833</f>
        <v>HFC-125</v>
      </c>
      <c r="G1833">
        <v>2013</v>
      </c>
      <c r="H1833">
        <f ca="1">Format!K1833</f>
        <v>4</v>
      </c>
      <c r="I1833">
        <f t="shared" ca="1" si="58"/>
        <v>2</v>
      </c>
      <c r="J1833">
        <v>1</v>
      </c>
      <c r="K1833">
        <f ca="1">Format!L1833</f>
        <v>4</v>
      </c>
      <c r="L1833">
        <v>1</v>
      </c>
      <c r="M1833">
        <f t="shared" ca="1" si="57"/>
        <v>1.1345248229468128E-7</v>
      </c>
    </row>
    <row r="1834" spans="1:13">
      <c r="A1834" s="6" t="s">
        <v>1525</v>
      </c>
      <c r="B1834">
        <f>Format!H1834</f>
        <v>561700</v>
      </c>
      <c r="C1834" t="str">
        <f>Format!G1834</f>
        <v>US</v>
      </c>
      <c r="D1834">
        <f ca="1">Format!J1834</f>
        <v>3.5870251854686942E-8</v>
      </c>
      <c r="E1834" s="6" t="s">
        <v>1</v>
      </c>
      <c r="F1834" t="str">
        <f>Format!I1834</f>
        <v>HFC-32</v>
      </c>
      <c r="G1834">
        <v>2013</v>
      </c>
      <c r="H1834">
        <f ca="1">Format!K1834</f>
        <v>4</v>
      </c>
      <c r="I1834">
        <f t="shared" ca="1" si="58"/>
        <v>2</v>
      </c>
      <c r="J1834">
        <v>1</v>
      </c>
      <c r="K1834">
        <f ca="1">Format!L1834</f>
        <v>4</v>
      </c>
      <c r="L1834">
        <v>1</v>
      </c>
      <c r="M1834">
        <f t="shared" ca="1" si="57"/>
        <v>3.5870251854686942E-8</v>
      </c>
    </row>
    <row r="1835" spans="1:13">
      <c r="A1835" s="6" t="s">
        <v>1525</v>
      </c>
      <c r="B1835">
        <f>Format!H1835</f>
        <v>561700</v>
      </c>
      <c r="C1835" t="str">
        <f>Format!G1835</f>
        <v>US</v>
      </c>
      <c r="D1835">
        <f ca="1">Format!J1835</f>
        <v>7.0958098887040104E-8</v>
      </c>
      <c r="E1835" s="6" t="s">
        <v>1</v>
      </c>
      <c r="F1835" t="str">
        <f>Format!I1835</f>
        <v>HFC-143a</v>
      </c>
      <c r="G1835">
        <v>2013</v>
      </c>
      <c r="H1835">
        <f ca="1">Format!K1835</f>
        <v>4</v>
      </c>
      <c r="I1835">
        <f t="shared" ca="1" si="58"/>
        <v>2</v>
      </c>
      <c r="J1835">
        <v>1</v>
      </c>
      <c r="K1835">
        <f ca="1">Format!L1835</f>
        <v>4</v>
      </c>
      <c r="L1835">
        <v>1</v>
      </c>
      <c r="M1835">
        <f t="shared" ca="1" si="57"/>
        <v>7.0958098887040104E-8</v>
      </c>
    </row>
    <row r="1836" spans="1:13">
      <c r="A1836" s="6" t="s">
        <v>1525</v>
      </c>
      <c r="B1836">
        <f>Format!H1836</f>
        <v>561700</v>
      </c>
      <c r="C1836" t="str">
        <f>Format!G1836</f>
        <v>US</v>
      </c>
      <c r="D1836">
        <f ca="1">Format!J1836</f>
        <v>5.2181471275610489E-8</v>
      </c>
      <c r="E1836" s="6" t="s">
        <v>1</v>
      </c>
      <c r="F1836" t="str">
        <f>Format!I1836</f>
        <v>N2O</v>
      </c>
      <c r="G1836">
        <v>2013</v>
      </c>
      <c r="H1836">
        <f ca="1">Format!K1836</f>
        <v>4</v>
      </c>
      <c r="I1836">
        <f t="shared" ca="1" si="58"/>
        <v>2</v>
      </c>
      <c r="J1836">
        <v>1</v>
      </c>
      <c r="K1836">
        <f ca="1">Format!L1836</f>
        <v>4</v>
      </c>
      <c r="L1836">
        <v>1</v>
      </c>
      <c r="M1836">
        <f t="shared" ca="1" si="57"/>
        <v>5.2181471275610489E-8</v>
      </c>
    </row>
    <row r="1837" spans="1:13">
      <c r="A1837" s="6" t="s">
        <v>1525</v>
      </c>
      <c r="B1837">
        <f>Format!H1837</f>
        <v>561700</v>
      </c>
      <c r="C1837" t="str">
        <f>Format!G1837</f>
        <v>US</v>
      </c>
      <c r="D1837">
        <f ca="1">Format!J1837</f>
        <v>3.2085775741577781E-9</v>
      </c>
      <c r="E1837" s="6" t="s">
        <v>1</v>
      </c>
      <c r="F1837" t="str">
        <f>Format!I1837</f>
        <v>HFC-236fa</v>
      </c>
      <c r="G1837">
        <v>2013</v>
      </c>
      <c r="H1837">
        <f ca="1">Format!K1837</f>
        <v>4</v>
      </c>
      <c r="I1837">
        <f t="shared" ca="1" si="58"/>
        <v>2</v>
      </c>
      <c r="J1837">
        <v>1</v>
      </c>
      <c r="K1837">
        <f ca="1">Format!L1837</f>
        <v>4</v>
      </c>
      <c r="L1837">
        <v>1</v>
      </c>
      <c r="M1837">
        <f t="shared" ca="1" si="57"/>
        <v>3.2085775741577781E-9</v>
      </c>
    </row>
    <row r="1838" spans="1:13">
      <c r="A1838" s="6" t="s">
        <v>1525</v>
      </c>
      <c r="B1838">
        <f>Format!H1838</f>
        <v>561900</v>
      </c>
      <c r="C1838" t="str">
        <f>Format!G1838</f>
        <v>US</v>
      </c>
      <c r="D1838">
        <f ca="1">Format!J1838</f>
        <v>6.5843926488297526E-3</v>
      </c>
      <c r="E1838" s="6" t="s">
        <v>1</v>
      </c>
      <c r="F1838" t="str">
        <f>Format!I1838</f>
        <v>CO2</v>
      </c>
      <c r="G1838">
        <v>2013</v>
      </c>
      <c r="H1838">
        <f ca="1">Format!K1838</f>
        <v>4</v>
      </c>
      <c r="I1838">
        <f t="shared" ca="1" si="58"/>
        <v>2</v>
      </c>
      <c r="J1838">
        <v>1</v>
      </c>
      <c r="K1838">
        <f ca="1">Format!L1838</f>
        <v>4</v>
      </c>
      <c r="L1838">
        <v>1</v>
      </c>
      <c r="M1838">
        <f t="shared" ca="1" si="57"/>
        <v>6.5843926488297526E-3</v>
      </c>
    </row>
    <row r="1839" spans="1:13">
      <c r="A1839" s="6" t="s">
        <v>1525</v>
      </c>
      <c r="B1839">
        <f>Format!H1839</f>
        <v>561900</v>
      </c>
      <c r="C1839" t="str">
        <f>Format!G1839</f>
        <v>US</v>
      </c>
      <c r="D1839">
        <f ca="1">Format!J1839</f>
        <v>5.5128356863496197E-7</v>
      </c>
      <c r="E1839" s="6" t="s">
        <v>1</v>
      </c>
      <c r="F1839" t="str">
        <f>Format!I1839</f>
        <v>HFC-134a</v>
      </c>
      <c r="G1839">
        <v>2013</v>
      </c>
      <c r="H1839">
        <f ca="1">Format!K1839</f>
        <v>4</v>
      </c>
      <c r="I1839">
        <f t="shared" ca="1" si="58"/>
        <v>2</v>
      </c>
      <c r="J1839">
        <v>1</v>
      </c>
      <c r="K1839">
        <f ca="1">Format!L1839</f>
        <v>4</v>
      </c>
      <c r="L1839">
        <v>1</v>
      </c>
      <c r="M1839">
        <f t="shared" ca="1" si="57"/>
        <v>5.5128356863496197E-7</v>
      </c>
    </row>
    <row r="1840" spans="1:13">
      <c r="A1840" s="6" t="s">
        <v>1525</v>
      </c>
      <c r="B1840">
        <f>Format!H1840</f>
        <v>561900</v>
      </c>
      <c r="C1840" t="str">
        <f>Format!G1840</f>
        <v>US</v>
      </c>
      <c r="D1840">
        <f ca="1">Format!J1840</f>
        <v>4.8634590526564052E-7</v>
      </c>
      <c r="E1840" s="6" t="s">
        <v>1</v>
      </c>
      <c r="F1840" t="str">
        <f>Format!I1840</f>
        <v>CH4</v>
      </c>
      <c r="G1840">
        <v>2013</v>
      </c>
      <c r="H1840">
        <f ca="1">Format!K1840</f>
        <v>4</v>
      </c>
      <c r="I1840">
        <f t="shared" ca="1" si="58"/>
        <v>2</v>
      </c>
      <c r="J1840">
        <v>1</v>
      </c>
      <c r="K1840">
        <f ca="1">Format!L1840</f>
        <v>4</v>
      </c>
      <c r="L1840">
        <v>1</v>
      </c>
      <c r="M1840">
        <f t="shared" ca="1" si="57"/>
        <v>4.8634590526564052E-7</v>
      </c>
    </row>
    <row r="1841" spans="1:13">
      <c r="A1841" s="6" t="s">
        <v>1525</v>
      </c>
      <c r="B1841">
        <f>Format!H1841</f>
        <v>561900</v>
      </c>
      <c r="C1841" t="str">
        <f>Format!G1841</f>
        <v>US</v>
      </c>
      <c r="D1841">
        <f ca="1">Format!J1841</f>
        <v>4.8732386926600562E-8</v>
      </c>
      <c r="E1841" s="6" t="s">
        <v>1</v>
      </c>
      <c r="F1841" t="str">
        <f>Format!I1841</f>
        <v>HFC-125</v>
      </c>
      <c r="G1841">
        <v>2013</v>
      </c>
      <c r="H1841">
        <f ca="1">Format!K1841</f>
        <v>4</v>
      </c>
      <c r="I1841">
        <f t="shared" ca="1" si="58"/>
        <v>2</v>
      </c>
      <c r="J1841">
        <v>1</v>
      </c>
      <c r="K1841">
        <f ca="1">Format!L1841</f>
        <v>4</v>
      </c>
      <c r="L1841">
        <v>1</v>
      </c>
      <c r="M1841">
        <f t="shared" ca="1" si="57"/>
        <v>4.8732386926600562E-8</v>
      </c>
    </row>
    <row r="1842" spans="1:13">
      <c r="A1842" s="6" t="s">
        <v>1525</v>
      </c>
      <c r="B1842">
        <f>Format!H1842</f>
        <v>561900</v>
      </c>
      <c r="C1842" t="str">
        <f>Format!G1842</f>
        <v>US</v>
      </c>
      <c r="D1842">
        <f ca="1">Format!J1842</f>
        <v>1.5407710410397645E-8</v>
      </c>
      <c r="E1842" s="6" t="s">
        <v>1</v>
      </c>
      <c r="F1842" t="str">
        <f>Format!I1842</f>
        <v>HFC-32</v>
      </c>
      <c r="G1842">
        <v>2013</v>
      </c>
      <c r="H1842">
        <f ca="1">Format!K1842</f>
        <v>4</v>
      </c>
      <c r="I1842">
        <f t="shared" ca="1" si="58"/>
        <v>2</v>
      </c>
      <c r="J1842">
        <v>1</v>
      </c>
      <c r="K1842">
        <f ca="1">Format!L1842</f>
        <v>4</v>
      </c>
      <c r="L1842">
        <v>1</v>
      </c>
      <c r="M1842">
        <f t="shared" ca="1" si="57"/>
        <v>1.5407710410397645E-8</v>
      </c>
    </row>
    <row r="1843" spans="1:13">
      <c r="A1843" s="6" t="s">
        <v>1525</v>
      </c>
      <c r="B1843">
        <f>Format!H1843</f>
        <v>561900</v>
      </c>
      <c r="C1843" t="str">
        <f>Format!G1843</f>
        <v>US</v>
      </c>
      <c r="D1843">
        <f ca="1">Format!J1843</f>
        <v>3.0479346600434276E-8</v>
      </c>
      <c r="E1843" s="6" t="s">
        <v>1</v>
      </c>
      <c r="F1843" t="str">
        <f>Format!I1843</f>
        <v>HFC-143a</v>
      </c>
      <c r="G1843">
        <v>2013</v>
      </c>
      <c r="H1843">
        <f ca="1">Format!K1843</f>
        <v>4</v>
      </c>
      <c r="I1843">
        <f t="shared" ca="1" si="58"/>
        <v>2</v>
      </c>
      <c r="J1843">
        <v>1</v>
      </c>
      <c r="K1843">
        <f ca="1">Format!L1843</f>
        <v>4</v>
      </c>
      <c r="L1843">
        <v>1</v>
      </c>
      <c r="M1843">
        <f t="shared" ca="1" si="57"/>
        <v>3.0479346600434276E-8</v>
      </c>
    </row>
    <row r="1844" spans="1:13">
      <c r="A1844" s="6" t="s">
        <v>1525</v>
      </c>
      <c r="B1844">
        <f>Format!H1844</f>
        <v>561900</v>
      </c>
      <c r="C1844" t="str">
        <f>Format!G1844</f>
        <v>US</v>
      </c>
      <c r="D1844">
        <f ca="1">Format!J1844</f>
        <v>1.2513961332611754E-8</v>
      </c>
      <c r="E1844" s="6" t="s">
        <v>1</v>
      </c>
      <c r="F1844" t="str">
        <f>Format!I1844</f>
        <v>N2O</v>
      </c>
      <c r="G1844">
        <v>2013</v>
      </c>
      <c r="H1844">
        <f ca="1">Format!K1844</f>
        <v>4</v>
      </c>
      <c r="I1844">
        <f t="shared" ca="1" si="58"/>
        <v>2</v>
      </c>
      <c r="J1844">
        <v>1</v>
      </c>
      <c r="K1844">
        <f ca="1">Format!L1844</f>
        <v>4</v>
      </c>
      <c r="L1844">
        <v>1</v>
      </c>
      <c r="M1844">
        <f t="shared" ca="1" si="57"/>
        <v>1.2513961332611754E-8</v>
      </c>
    </row>
    <row r="1845" spans="1:13">
      <c r="A1845" s="6" t="s">
        <v>1525</v>
      </c>
      <c r="B1845">
        <f>Format!H1845</f>
        <v>561900</v>
      </c>
      <c r="C1845" t="str">
        <f>Format!G1845</f>
        <v>US</v>
      </c>
      <c r="D1845">
        <f ca="1">Format!J1845</f>
        <v>1.3782126284530007E-9</v>
      </c>
      <c r="E1845" s="6" t="s">
        <v>1</v>
      </c>
      <c r="F1845" t="str">
        <f>Format!I1845</f>
        <v>HFC-236fa</v>
      </c>
      <c r="G1845">
        <v>2013</v>
      </c>
      <c r="H1845">
        <f ca="1">Format!K1845</f>
        <v>4</v>
      </c>
      <c r="I1845">
        <f t="shared" ca="1" si="58"/>
        <v>2</v>
      </c>
      <c r="J1845">
        <v>1</v>
      </c>
      <c r="K1845">
        <f ca="1">Format!L1845</f>
        <v>4</v>
      </c>
      <c r="L1845">
        <v>1</v>
      </c>
      <c r="M1845">
        <f t="shared" ca="1" si="57"/>
        <v>1.3782126284530007E-9</v>
      </c>
    </row>
    <row r="1846" spans="1:13">
      <c r="A1846" s="6" t="s">
        <v>1525</v>
      </c>
      <c r="B1846">
        <f>Format!H1846</f>
        <v>562000</v>
      </c>
      <c r="C1846" t="str">
        <f>Format!G1846</f>
        <v>US</v>
      </c>
      <c r="D1846">
        <f ca="1">Format!J1846</f>
        <v>0.19643421256563245</v>
      </c>
      <c r="E1846" s="6" t="s">
        <v>1</v>
      </c>
      <c r="F1846" t="str">
        <f>Format!I1846</f>
        <v>CO2</v>
      </c>
      <c r="G1846">
        <v>2013</v>
      </c>
      <c r="H1846">
        <f ca="1">Format!K1846</f>
        <v>2</v>
      </c>
      <c r="I1846">
        <f t="shared" ca="1" si="58"/>
        <v>1</v>
      </c>
      <c r="J1846">
        <v>1</v>
      </c>
      <c r="K1846">
        <f ca="1">Format!L1846</f>
        <v>1</v>
      </c>
      <c r="L1846">
        <v>1</v>
      </c>
      <c r="M1846">
        <f t="shared" ca="1" si="57"/>
        <v>0.19643421256563245</v>
      </c>
    </row>
    <row r="1847" spans="1:13">
      <c r="A1847" s="6" t="s">
        <v>1525</v>
      </c>
      <c r="B1847">
        <f>Format!H1847</f>
        <v>562000</v>
      </c>
      <c r="C1847" t="str">
        <f>Format!G1847</f>
        <v>US</v>
      </c>
      <c r="D1847">
        <f ca="1">Format!J1847</f>
        <v>6.8773302545064752E-2</v>
      </c>
      <c r="E1847" s="6" t="s">
        <v>1</v>
      </c>
      <c r="F1847" t="str">
        <f>Format!I1847</f>
        <v>CH4</v>
      </c>
      <c r="G1847">
        <v>2013</v>
      </c>
      <c r="H1847">
        <f ca="1">Format!K1847</f>
        <v>2</v>
      </c>
      <c r="I1847">
        <f t="shared" ca="1" si="58"/>
        <v>1</v>
      </c>
      <c r="J1847">
        <v>1</v>
      </c>
      <c r="K1847">
        <f ca="1">Format!L1847</f>
        <v>1</v>
      </c>
      <c r="L1847">
        <v>1</v>
      </c>
      <c r="M1847">
        <f t="shared" ca="1" si="57"/>
        <v>6.8773302545064752E-2</v>
      </c>
    </row>
    <row r="1848" spans="1:13">
      <c r="A1848" s="6" t="s">
        <v>1525</v>
      </c>
      <c r="B1848">
        <f>Format!H1848</f>
        <v>562000</v>
      </c>
      <c r="C1848" t="str">
        <f>Format!G1848</f>
        <v>US</v>
      </c>
      <c r="D1848">
        <f ca="1">Format!J1848</f>
        <v>1.7763233504628017E-5</v>
      </c>
      <c r="E1848" s="6" t="s">
        <v>1</v>
      </c>
      <c r="F1848" t="str">
        <f>Format!I1848</f>
        <v>N2O</v>
      </c>
      <c r="G1848">
        <v>2013</v>
      </c>
      <c r="H1848">
        <f ca="1">Format!K1848</f>
        <v>2</v>
      </c>
      <c r="I1848">
        <f t="shared" ca="1" si="58"/>
        <v>1</v>
      </c>
      <c r="J1848">
        <v>1</v>
      </c>
      <c r="K1848">
        <f ca="1">Format!L1848</f>
        <v>1</v>
      </c>
      <c r="L1848">
        <v>1</v>
      </c>
      <c r="M1848">
        <f t="shared" ca="1" si="57"/>
        <v>1.7763233504628017E-5</v>
      </c>
    </row>
    <row r="1849" spans="1:13">
      <c r="A1849" s="6" t="s">
        <v>1525</v>
      </c>
      <c r="B1849">
        <f>Format!H1849</f>
        <v>562000</v>
      </c>
      <c r="C1849" t="str">
        <f>Format!G1849</f>
        <v>US</v>
      </c>
      <c r="D1849">
        <f ca="1">Format!J1849</f>
        <v>1.936031337230602E-6</v>
      </c>
      <c r="E1849" s="6" t="s">
        <v>1</v>
      </c>
      <c r="F1849" t="str">
        <f>Format!I1849</f>
        <v>HFC-134a</v>
      </c>
      <c r="G1849">
        <v>2013</v>
      </c>
      <c r="H1849">
        <f ca="1">Format!K1849</f>
        <v>4</v>
      </c>
      <c r="I1849">
        <f t="shared" ca="1" si="58"/>
        <v>2</v>
      </c>
      <c r="J1849">
        <v>1</v>
      </c>
      <c r="K1849">
        <f ca="1">Format!L1849</f>
        <v>4</v>
      </c>
      <c r="L1849">
        <v>1</v>
      </c>
      <c r="M1849">
        <f t="shared" ca="1" si="57"/>
        <v>1.936031337230602E-6</v>
      </c>
    </row>
    <row r="1850" spans="1:13">
      <c r="A1850" s="6" t="s">
        <v>1525</v>
      </c>
      <c r="B1850">
        <f>Format!H1850</f>
        <v>562000</v>
      </c>
      <c r="C1850" t="str">
        <f>Format!G1850</f>
        <v>US</v>
      </c>
      <c r="D1850">
        <f ca="1">Format!J1850</f>
        <v>1.7114137550219408E-7</v>
      </c>
      <c r="E1850" s="6" t="s">
        <v>1</v>
      </c>
      <c r="F1850" t="str">
        <f>Format!I1850</f>
        <v>HFC-125</v>
      </c>
      <c r="G1850">
        <v>2013</v>
      </c>
      <c r="H1850">
        <f ca="1">Format!K1850</f>
        <v>4</v>
      </c>
      <c r="I1850">
        <f t="shared" ca="1" si="58"/>
        <v>2</v>
      </c>
      <c r="J1850">
        <v>1</v>
      </c>
      <c r="K1850">
        <f ca="1">Format!L1850</f>
        <v>4</v>
      </c>
      <c r="L1850">
        <v>1</v>
      </c>
      <c r="M1850">
        <f t="shared" ca="1" si="57"/>
        <v>1.7114137550219408E-7</v>
      </c>
    </row>
    <row r="1851" spans="1:13">
      <c r="A1851" s="6" t="s">
        <v>1525</v>
      </c>
      <c r="B1851">
        <f>Format!H1851</f>
        <v>562000</v>
      </c>
      <c r="C1851" t="str">
        <f>Format!G1851</f>
        <v>US</v>
      </c>
      <c r="D1851">
        <f ca="1">Format!J1851</f>
        <v>5.4109739318670205E-8</v>
      </c>
      <c r="E1851" s="6" t="s">
        <v>1</v>
      </c>
      <c r="F1851" t="str">
        <f>Format!I1851</f>
        <v>HFC-32</v>
      </c>
      <c r="G1851">
        <v>2013</v>
      </c>
      <c r="H1851">
        <f ca="1">Format!K1851</f>
        <v>4</v>
      </c>
      <c r="I1851">
        <f t="shared" ca="1" si="58"/>
        <v>2</v>
      </c>
      <c r="J1851">
        <v>1</v>
      </c>
      <c r="K1851">
        <f ca="1">Format!L1851</f>
        <v>4</v>
      </c>
      <c r="L1851">
        <v>1</v>
      </c>
      <c r="M1851">
        <f t="shared" ca="1" si="57"/>
        <v>5.4109739318670205E-8</v>
      </c>
    </row>
    <row r="1852" spans="1:13">
      <c r="A1852" s="6" t="s">
        <v>1525</v>
      </c>
      <c r="B1852">
        <f>Format!H1852</f>
        <v>562000</v>
      </c>
      <c r="C1852" t="str">
        <f>Format!G1852</f>
        <v>US</v>
      </c>
      <c r="D1852">
        <f ca="1">Format!J1852</f>
        <v>1.0703923264549024E-7</v>
      </c>
      <c r="E1852" s="6" t="s">
        <v>1</v>
      </c>
      <c r="F1852" t="str">
        <f>Format!I1852</f>
        <v>HFC-143a</v>
      </c>
      <c r="G1852">
        <v>2013</v>
      </c>
      <c r="H1852">
        <f ca="1">Format!K1852</f>
        <v>4</v>
      </c>
      <c r="I1852">
        <f t="shared" ca="1" si="58"/>
        <v>2</v>
      </c>
      <c r="J1852">
        <v>1</v>
      </c>
      <c r="K1852">
        <f ca="1">Format!L1852</f>
        <v>4</v>
      </c>
      <c r="L1852">
        <v>1</v>
      </c>
      <c r="M1852">
        <f t="shared" ca="1" si="57"/>
        <v>1.0703923264549024E-7</v>
      </c>
    </row>
    <row r="1853" spans="1:13">
      <c r="A1853" s="6" t="s">
        <v>1525</v>
      </c>
      <c r="B1853">
        <f>Format!H1853</f>
        <v>562000</v>
      </c>
      <c r="C1853" t="str">
        <f>Format!G1853</f>
        <v>US</v>
      </c>
      <c r="D1853">
        <f ca="1">Format!J1853</f>
        <v>4.8400913610737117E-9</v>
      </c>
      <c r="E1853" s="6" t="s">
        <v>1</v>
      </c>
      <c r="F1853" t="str">
        <f>Format!I1853</f>
        <v>HFC-236fa</v>
      </c>
      <c r="G1853">
        <v>2013</v>
      </c>
      <c r="H1853">
        <f ca="1">Format!K1853</f>
        <v>4</v>
      </c>
      <c r="I1853">
        <f t="shared" ca="1" si="58"/>
        <v>2</v>
      </c>
      <c r="J1853">
        <v>1</v>
      </c>
      <c r="K1853">
        <f ca="1">Format!L1853</f>
        <v>4</v>
      </c>
      <c r="L1853">
        <v>1</v>
      </c>
      <c r="M1853">
        <f t="shared" ca="1" si="57"/>
        <v>4.8400913610737117E-9</v>
      </c>
    </row>
    <row r="1854" spans="1:13">
      <c r="A1854" s="6" t="s">
        <v>1525</v>
      </c>
      <c r="B1854">
        <f>Format!H1854</f>
        <v>611100</v>
      </c>
      <c r="C1854" t="str">
        <f>Format!G1854</f>
        <v>US</v>
      </c>
      <c r="D1854">
        <f ca="1">Format!J1854</f>
        <v>0.13766822258073694</v>
      </c>
      <c r="E1854" s="6" t="s">
        <v>1</v>
      </c>
      <c r="F1854" t="str">
        <f>Format!I1854</f>
        <v>CO2</v>
      </c>
      <c r="G1854">
        <v>2013</v>
      </c>
      <c r="H1854">
        <f ca="1">Format!K1854</f>
        <v>4</v>
      </c>
      <c r="I1854">
        <f t="shared" ca="1" si="58"/>
        <v>2</v>
      </c>
      <c r="J1854">
        <v>1</v>
      </c>
      <c r="K1854">
        <f ca="1">Format!L1854</f>
        <v>4</v>
      </c>
      <c r="L1854">
        <v>1</v>
      </c>
      <c r="M1854">
        <f t="shared" ca="1" si="57"/>
        <v>0.13766822258073694</v>
      </c>
    </row>
    <row r="1855" spans="1:13">
      <c r="A1855" s="6" t="s">
        <v>1525</v>
      </c>
      <c r="B1855">
        <f>Format!H1855</f>
        <v>611100</v>
      </c>
      <c r="C1855" t="str">
        <f>Format!G1855</f>
        <v>US</v>
      </c>
      <c r="D1855">
        <f ca="1">Format!J1855</f>
        <v>1.3454933489479172E-5</v>
      </c>
      <c r="E1855" s="6" t="s">
        <v>1</v>
      </c>
      <c r="F1855" t="str">
        <f>Format!I1855</f>
        <v>CH4</v>
      </c>
      <c r="G1855">
        <v>2013</v>
      </c>
      <c r="H1855">
        <f ca="1">Format!K1855</f>
        <v>4</v>
      </c>
      <c r="I1855">
        <f t="shared" ca="1" si="58"/>
        <v>2</v>
      </c>
      <c r="J1855">
        <v>1</v>
      </c>
      <c r="K1855">
        <f ca="1">Format!L1855</f>
        <v>4</v>
      </c>
      <c r="L1855">
        <v>1</v>
      </c>
      <c r="M1855">
        <f t="shared" ca="1" si="57"/>
        <v>1.3454933489479172E-5</v>
      </c>
    </row>
    <row r="1856" spans="1:13">
      <c r="A1856" s="6" t="s">
        <v>1525</v>
      </c>
      <c r="B1856">
        <f>Format!H1856</f>
        <v>611100</v>
      </c>
      <c r="C1856" t="str">
        <f>Format!G1856</f>
        <v>US</v>
      </c>
      <c r="D1856">
        <f ca="1">Format!J1856</f>
        <v>2.8245167205041256E-7</v>
      </c>
      <c r="E1856" s="6" t="s">
        <v>1</v>
      </c>
      <c r="F1856" t="str">
        <f>Format!I1856</f>
        <v>N2O</v>
      </c>
      <c r="G1856">
        <v>2013</v>
      </c>
      <c r="H1856">
        <f ca="1">Format!K1856</f>
        <v>4</v>
      </c>
      <c r="I1856">
        <f t="shared" ca="1" si="58"/>
        <v>2</v>
      </c>
      <c r="J1856">
        <v>1</v>
      </c>
      <c r="K1856">
        <f ca="1">Format!L1856</f>
        <v>4</v>
      </c>
      <c r="L1856">
        <v>1</v>
      </c>
      <c r="M1856">
        <f t="shared" ca="1" si="57"/>
        <v>2.8245167205041256E-7</v>
      </c>
    </row>
    <row r="1857" spans="1:13">
      <c r="A1857" s="6" t="s">
        <v>1525</v>
      </c>
      <c r="B1857">
        <f>Format!H1857</f>
        <v>611100</v>
      </c>
      <c r="C1857" t="str">
        <f>Format!G1857</f>
        <v>US</v>
      </c>
      <c r="D1857">
        <f ca="1">Format!J1857</f>
        <v>1.3451898652289193E-7</v>
      </c>
      <c r="E1857" s="6" t="s">
        <v>1</v>
      </c>
      <c r="F1857" t="str">
        <f>Format!I1857</f>
        <v>HFC-134a</v>
      </c>
      <c r="G1857">
        <v>2013</v>
      </c>
      <c r="H1857">
        <f ca="1">Format!K1857</f>
        <v>4</v>
      </c>
      <c r="I1857">
        <f t="shared" ca="1" si="58"/>
        <v>2</v>
      </c>
      <c r="J1857">
        <v>1</v>
      </c>
      <c r="K1857">
        <f ca="1">Format!L1857</f>
        <v>4</v>
      </c>
      <c r="L1857">
        <v>1</v>
      </c>
      <c r="M1857">
        <f t="shared" ca="1" si="57"/>
        <v>1.3451898652289193E-7</v>
      </c>
    </row>
    <row r="1858" spans="1:13">
      <c r="A1858" s="6" t="s">
        <v>1525</v>
      </c>
      <c r="B1858">
        <f>Format!H1858</f>
        <v>611100</v>
      </c>
      <c r="C1858" t="str">
        <f>Format!G1858</f>
        <v>US</v>
      </c>
      <c r="D1858">
        <f ca="1">Format!J1858</f>
        <v>1.1891214745325525E-8</v>
      </c>
      <c r="E1858" s="6" t="s">
        <v>1</v>
      </c>
      <c r="F1858" t="str">
        <f>Format!I1858</f>
        <v>HFC-125</v>
      </c>
      <c r="G1858">
        <v>2013</v>
      </c>
      <c r="H1858">
        <f ca="1">Format!K1858</f>
        <v>4</v>
      </c>
      <c r="I1858">
        <f t="shared" ca="1" si="58"/>
        <v>2</v>
      </c>
      <c r="J1858">
        <v>1</v>
      </c>
      <c r="K1858">
        <f ca="1">Format!L1858</f>
        <v>4</v>
      </c>
      <c r="L1858">
        <v>1</v>
      </c>
      <c r="M1858">
        <f t="shared" ca="1" si="57"/>
        <v>1.1891214745325525E-8</v>
      </c>
    </row>
    <row r="1859" spans="1:13">
      <c r="A1859" s="6" t="s">
        <v>1525</v>
      </c>
      <c r="B1859">
        <f>Format!H1859</f>
        <v>611100</v>
      </c>
      <c r="C1859" t="str">
        <f>Format!G1859</f>
        <v>US</v>
      </c>
      <c r="D1859">
        <f ca="1">Format!J1859</f>
        <v>3.7596433250803369E-9</v>
      </c>
      <c r="E1859" s="6" t="s">
        <v>1</v>
      </c>
      <c r="F1859" t="str">
        <f>Format!I1859</f>
        <v>HFC-32</v>
      </c>
      <c r="G1859">
        <v>2013</v>
      </c>
      <c r="H1859">
        <f ca="1">Format!K1859</f>
        <v>4</v>
      </c>
      <c r="I1859">
        <f t="shared" ca="1" si="58"/>
        <v>2</v>
      </c>
      <c r="J1859">
        <v>1</v>
      </c>
      <c r="K1859">
        <f ca="1">Format!L1859</f>
        <v>4</v>
      </c>
      <c r="L1859">
        <v>1</v>
      </c>
      <c r="M1859">
        <f t="shared" ca="1" si="57"/>
        <v>3.7596433250803369E-9</v>
      </c>
    </row>
    <row r="1860" spans="1:13">
      <c r="A1860" s="6" t="s">
        <v>1525</v>
      </c>
      <c r="B1860">
        <f>Format!H1860</f>
        <v>611100</v>
      </c>
      <c r="C1860" t="str">
        <f>Format!G1860</f>
        <v>US</v>
      </c>
      <c r="D1860">
        <f ca="1">Format!J1860</f>
        <v>7.4372810071639574E-9</v>
      </c>
      <c r="E1860" s="6" t="s">
        <v>1</v>
      </c>
      <c r="F1860" t="str">
        <f>Format!I1860</f>
        <v>HFC-143a</v>
      </c>
      <c r="G1860">
        <v>2013</v>
      </c>
      <c r="H1860">
        <f ca="1">Format!K1860</f>
        <v>4</v>
      </c>
      <c r="I1860">
        <f t="shared" ca="1" si="58"/>
        <v>2</v>
      </c>
      <c r="J1860">
        <v>1</v>
      </c>
      <c r="K1860">
        <f ca="1">Format!L1860</f>
        <v>4</v>
      </c>
      <c r="L1860">
        <v>1</v>
      </c>
      <c r="M1860">
        <f t="shared" ref="M1860:M1923" ca="1" si="59">IFERROR(D1860,"")</f>
        <v>7.4372810071639574E-9</v>
      </c>
    </row>
    <row r="1861" spans="1:13">
      <c r="A1861" s="6" t="s">
        <v>1525</v>
      </c>
      <c r="B1861">
        <f>Format!H1861</f>
        <v>611100</v>
      </c>
      <c r="C1861" t="str">
        <f>Format!G1861</f>
        <v>US</v>
      </c>
      <c r="D1861">
        <f ca="1">Format!J1861</f>
        <v>3.3629837082140642E-10</v>
      </c>
      <c r="E1861" s="6" t="s">
        <v>1</v>
      </c>
      <c r="F1861" t="str">
        <f>Format!I1861</f>
        <v>HFC-236fa</v>
      </c>
      <c r="G1861">
        <v>2013</v>
      </c>
      <c r="H1861">
        <f ca="1">Format!K1861</f>
        <v>4</v>
      </c>
      <c r="I1861">
        <f t="shared" ca="1" si="58"/>
        <v>2</v>
      </c>
      <c r="J1861">
        <v>1</v>
      </c>
      <c r="K1861">
        <f ca="1">Format!L1861</f>
        <v>4</v>
      </c>
      <c r="L1861">
        <v>1</v>
      </c>
      <c r="M1861">
        <f t="shared" ca="1" si="59"/>
        <v>3.3629837082140642E-10</v>
      </c>
    </row>
    <row r="1862" spans="1:13">
      <c r="A1862" s="6" t="s">
        <v>1525</v>
      </c>
      <c r="B1862">
        <f>Format!H1862</f>
        <v>621100</v>
      </c>
      <c r="C1862" t="str">
        <f>Format!G1862</f>
        <v>US</v>
      </c>
      <c r="D1862">
        <f ca="1">Format!J1862</f>
        <v>1.8158654319365888E-3</v>
      </c>
      <c r="E1862" s="6" t="s">
        <v>1</v>
      </c>
      <c r="F1862" t="str">
        <f>Format!I1862</f>
        <v>CO2</v>
      </c>
      <c r="G1862">
        <v>2013</v>
      </c>
      <c r="H1862">
        <f ca="1">Format!K1862</f>
        <v>4</v>
      </c>
      <c r="I1862">
        <f t="shared" ca="1" si="58"/>
        <v>2</v>
      </c>
      <c r="J1862">
        <v>1</v>
      </c>
      <c r="K1862">
        <f ca="1">Format!L1862</f>
        <v>4</v>
      </c>
      <c r="L1862">
        <v>1</v>
      </c>
      <c r="M1862">
        <f t="shared" ca="1" si="59"/>
        <v>1.8158654319365888E-3</v>
      </c>
    </row>
    <row r="1863" spans="1:13">
      <c r="A1863" s="6" t="s">
        <v>1525</v>
      </c>
      <c r="B1863">
        <f>Format!H1863</f>
        <v>621100</v>
      </c>
      <c r="C1863" t="str">
        <f>Format!G1863</f>
        <v>US</v>
      </c>
      <c r="D1863">
        <f ca="1">Format!J1863</f>
        <v>2.5494713525298542E-7</v>
      </c>
      <c r="E1863" s="6" t="s">
        <v>1</v>
      </c>
      <c r="F1863" t="str">
        <f>Format!I1863</f>
        <v>HFC-134a</v>
      </c>
      <c r="G1863">
        <v>2013</v>
      </c>
      <c r="H1863">
        <f ca="1">Format!K1863</f>
        <v>4</v>
      </c>
      <c r="I1863">
        <f t="shared" ca="1" si="58"/>
        <v>2</v>
      </c>
      <c r="J1863">
        <v>1</v>
      </c>
      <c r="K1863">
        <f ca="1">Format!L1863</f>
        <v>4</v>
      </c>
      <c r="L1863">
        <v>1</v>
      </c>
      <c r="M1863">
        <f t="shared" ca="1" si="59"/>
        <v>2.5494713525298542E-7</v>
      </c>
    </row>
    <row r="1864" spans="1:13">
      <c r="A1864" s="6" t="s">
        <v>1525</v>
      </c>
      <c r="B1864">
        <f>Format!H1864</f>
        <v>621100</v>
      </c>
      <c r="C1864" t="str">
        <f>Format!G1864</f>
        <v>US</v>
      </c>
      <c r="D1864">
        <f ca="1">Format!J1864</f>
        <v>2.2536827048447095E-8</v>
      </c>
      <c r="E1864" s="6" t="s">
        <v>1</v>
      </c>
      <c r="F1864" t="str">
        <f>Format!I1864</f>
        <v>HFC-125</v>
      </c>
      <c r="G1864">
        <v>2013</v>
      </c>
      <c r="H1864">
        <f ca="1">Format!K1864</f>
        <v>4</v>
      </c>
      <c r="I1864">
        <f t="shared" ca="1" si="58"/>
        <v>2</v>
      </c>
      <c r="J1864">
        <v>1</v>
      </c>
      <c r="K1864">
        <f ca="1">Format!L1864</f>
        <v>4</v>
      </c>
      <c r="L1864">
        <v>1</v>
      </c>
      <c r="M1864">
        <f t="shared" ca="1" si="59"/>
        <v>2.2536827048447095E-8</v>
      </c>
    </row>
    <row r="1865" spans="1:13">
      <c r="A1865" s="6" t="s">
        <v>1525</v>
      </c>
      <c r="B1865">
        <f>Format!H1865</f>
        <v>621100</v>
      </c>
      <c r="C1865" t="str">
        <f>Format!G1865</f>
        <v>US</v>
      </c>
      <c r="D1865">
        <f ca="1">Format!J1865</f>
        <v>1.3831258267739006E-7</v>
      </c>
      <c r="E1865" s="6" t="s">
        <v>1</v>
      </c>
      <c r="F1865" t="str">
        <f>Format!I1865</f>
        <v>CH4</v>
      </c>
      <c r="G1865">
        <v>2013</v>
      </c>
      <c r="H1865">
        <f ca="1">Format!K1865</f>
        <v>4</v>
      </c>
      <c r="I1865">
        <f t="shared" ca="1" si="58"/>
        <v>2</v>
      </c>
      <c r="J1865">
        <v>1</v>
      </c>
      <c r="K1865">
        <f ca="1">Format!L1865</f>
        <v>4</v>
      </c>
      <c r="L1865">
        <v>1</v>
      </c>
      <c r="M1865">
        <f t="shared" ca="1" si="59"/>
        <v>1.3831258267739006E-7</v>
      </c>
    </row>
    <row r="1866" spans="1:13">
      <c r="A1866" s="6" t="s">
        <v>1525</v>
      </c>
      <c r="B1866">
        <f>Format!H1866</f>
        <v>621100</v>
      </c>
      <c r="C1866" t="str">
        <f>Format!G1866</f>
        <v>US</v>
      </c>
      <c r="D1866">
        <f ca="1">Format!J1866</f>
        <v>7.1254647397980889E-9</v>
      </c>
      <c r="E1866" s="6" t="s">
        <v>1</v>
      </c>
      <c r="F1866" t="str">
        <f>Format!I1866</f>
        <v>HFC-32</v>
      </c>
      <c r="G1866">
        <v>2013</v>
      </c>
      <c r="H1866">
        <f ca="1">Format!K1866</f>
        <v>4</v>
      </c>
      <c r="I1866">
        <f t="shared" ca="1" si="58"/>
        <v>2</v>
      </c>
      <c r="J1866">
        <v>1</v>
      </c>
      <c r="K1866">
        <f ca="1">Format!L1866</f>
        <v>4</v>
      </c>
      <c r="L1866">
        <v>1</v>
      </c>
      <c r="M1866">
        <f t="shared" ca="1" si="59"/>
        <v>7.1254647397980889E-9</v>
      </c>
    </row>
    <row r="1867" spans="1:13">
      <c r="A1867" s="6" t="s">
        <v>1525</v>
      </c>
      <c r="B1867">
        <f>Format!H1867</f>
        <v>621100</v>
      </c>
      <c r="C1867" t="str">
        <f>Format!G1867</f>
        <v>US</v>
      </c>
      <c r="D1867">
        <f ca="1">Format!J1867</f>
        <v>1.4095508268828767E-8</v>
      </c>
      <c r="E1867" s="6" t="s">
        <v>1</v>
      </c>
      <c r="F1867" t="str">
        <f>Format!I1867</f>
        <v>HFC-143a</v>
      </c>
      <c r="G1867">
        <v>2013</v>
      </c>
      <c r="H1867">
        <f ca="1">Format!K1867</f>
        <v>4</v>
      </c>
      <c r="I1867">
        <f t="shared" ca="1" si="58"/>
        <v>2</v>
      </c>
      <c r="J1867">
        <v>1</v>
      </c>
      <c r="K1867">
        <f ca="1">Format!L1867</f>
        <v>4</v>
      </c>
      <c r="L1867">
        <v>1</v>
      </c>
      <c r="M1867">
        <f t="shared" ca="1" si="59"/>
        <v>1.4095508268828767E-8</v>
      </c>
    </row>
    <row r="1868" spans="1:13">
      <c r="A1868" s="6" t="s">
        <v>1525</v>
      </c>
      <c r="B1868">
        <f>Format!H1868</f>
        <v>621100</v>
      </c>
      <c r="C1868" t="str">
        <f>Format!G1868</f>
        <v>US</v>
      </c>
      <c r="D1868">
        <f ca="1">Format!J1868</f>
        <v>3.4950511185623496E-9</v>
      </c>
      <c r="E1868" s="6" t="s">
        <v>1</v>
      </c>
      <c r="F1868" t="str">
        <f>Format!I1868</f>
        <v>N2O</v>
      </c>
      <c r="G1868">
        <v>2013</v>
      </c>
      <c r="H1868">
        <f ca="1">Format!K1868</f>
        <v>4</v>
      </c>
      <c r="I1868">
        <f t="shared" ca="1" si="58"/>
        <v>2</v>
      </c>
      <c r="J1868">
        <v>1</v>
      </c>
      <c r="K1868">
        <f ca="1">Format!L1868</f>
        <v>4</v>
      </c>
      <c r="L1868">
        <v>1</v>
      </c>
      <c r="M1868">
        <f t="shared" ca="1" si="59"/>
        <v>3.4950511185623496E-9</v>
      </c>
    </row>
    <row r="1869" spans="1:13">
      <c r="A1869" s="6" t="s">
        <v>1525</v>
      </c>
      <c r="B1869">
        <f>Format!H1869</f>
        <v>621100</v>
      </c>
      <c r="C1869" t="str">
        <f>Format!G1869</f>
        <v>US</v>
      </c>
      <c r="D1869">
        <f ca="1">Format!J1869</f>
        <v>6.3736955241313183E-10</v>
      </c>
      <c r="E1869" s="6" t="s">
        <v>1</v>
      </c>
      <c r="F1869" t="str">
        <f>Format!I1869</f>
        <v>HFC-236fa</v>
      </c>
      <c r="G1869">
        <v>2013</v>
      </c>
      <c r="H1869">
        <f ca="1">Format!K1869</f>
        <v>4</v>
      </c>
      <c r="I1869">
        <f t="shared" ca="1" si="58"/>
        <v>2</v>
      </c>
      <c r="J1869">
        <v>1</v>
      </c>
      <c r="K1869">
        <f ca="1">Format!L1869</f>
        <v>4</v>
      </c>
      <c r="L1869">
        <v>1</v>
      </c>
      <c r="M1869">
        <f t="shared" ca="1" si="59"/>
        <v>6.3736955241313183E-10</v>
      </c>
    </row>
    <row r="1870" spans="1:13">
      <c r="A1870" s="6" t="s">
        <v>1525</v>
      </c>
      <c r="B1870">
        <f>Format!H1870</f>
        <v>621200</v>
      </c>
      <c r="C1870" t="str">
        <f>Format!G1870</f>
        <v>US</v>
      </c>
      <c r="D1870">
        <f ca="1">Format!J1870</f>
        <v>3.6409453690603834E-3</v>
      </c>
      <c r="E1870" s="6" t="s">
        <v>1</v>
      </c>
      <c r="F1870" t="str">
        <f>Format!I1870</f>
        <v>CO2</v>
      </c>
      <c r="G1870">
        <v>2013</v>
      </c>
      <c r="H1870">
        <f ca="1">Format!K1870</f>
        <v>4</v>
      </c>
      <c r="I1870">
        <f t="shared" ca="1" si="58"/>
        <v>2</v>
      </c>
      <c r="J1870">
        <v>1</v>
      </c>
      <c r="K1870">
        <f ca="1">Format!L1870</f>
        <v>4</v>
      </c>
      <c r="L1870">
        <v>1</v>
      </c>
      <c r="M1870">
        <f t="shared" ca="1" si="59"/>
        <v>3.6409453690603834E-3</v>
      </c>
    </row>
    <row r="1871" spans="1:13">
      <c r="A1871" s="6" t="s">
        <v>1525</v>
      </c>
      <c r="B1871">
        <f>Format!H1871</f>
        <v>621200</v>
      </c>
      <c r="C1871" t="str">
        <f>Format!G1871</f>
        <v>US</v>
      </c>
      <c r="D1871">
        <f ca="1">Format!J1871</f>
        <v>1.9169475640293546E-7</v>
      </c>
      <c r="E1871" s="6" t="s">
        <v>1</v>
      </c>
      <c r="F1871" t="str">
        <f>Format!I1871</f>
        <v>HFC-134a</v>
      </c>
      <c r="G1871">
        <v>2013</v>
      </c>
      <c r="H1871">
        <f ca="1">Format!K1871</f>
        <v>4</v>
      </c>
      <c r="I1871">
        <f t="shared" ca="1" si="58"/>
        <v>2</v>
      </c>
      <c r="J1871">
        <v>1</v>
      </c>
      <c r="K1871">
        <f ca="1">Format!L1871</f>
        <v>4</v>
      </c>
      <c r="L1871">
        <v>1</v>
      </c>
      <c r="M1871">
        <f t="shared" ca="1" si="59"/>
        <v>1.9169475640293546E-7</v>
      </c>
    </row>
    <row r="1872" spans="1:13">
      <c r="A1872" s="6" t="s">
        <v>1525</v>
      </c>
      <c r="B1872">
        <f>Format!H1872</f>
        <v>621200</v>
      </c>
      <c r="C1872" t="str">
        <f>Format!G1872</f>
        <v>US</v>
      </c>
      <c r="D1872">
        <f ca="1">Format!J1872</f>
        <v>2.8860231205057311E-7</v>
      </c>
      <c r="E1872" s="6" t="s">
        <v>1</v>
      </c>
      <c r="F1872" t="str">
        <f>Format!I1872</f>
        <v>CH4</v>
      </c>
      <c r="G1872">
        <v>2013</v>
      </c>
      <c r="H1872">
        <f ca="1">Format!K1872</f>
        <v>4</v>
      </c>
      <c r="I1872">
        <f t="shared" ca="1" si="58"/>
        <v>2</v>
      </c>
      <c r="J1872">
        <v>1</v>
      </c>
      <c r="K1872">
        <f ca="1">Format!L1872</f>
        <v>4</v>
      </c>
      <c r="L1872">
        <v>1</v>
      </c>
      <c r="M1872">
        <f t="shared" ca="1" si="59"/>
        <v>2.8860231205057311E-7</v>
      </c>
    </row>
    <row r="1873" spans="1:13">
      <c r="A1873" s="6" t="s">
        <v>1525</v>
      </c>
      <c r="B1873">
        <f>Format!H1873</f>
        <v>621200</v>
      </c>
      <c r="C1873" t="str">
        <f>Format!G1873</f>
        <v>US</v>
      </c>
      <c r="D1873">
        <f ca="1">Format!J1873</f>
        <v>1.6945440735626249E-8</v>
      </c>
      <c r="E1873" s="6" t="s">
        <v>1</v>
      </c>
      <c r="F1873" t="str">
        <f>Format!I1873</f>
        <v>HFC-125</v>
      </c>
      <c r="G1873">
        <v>2013</v>
      </c>
      <c r="H1873">
        <f ca="1">Format!K1873</f>
        <v>4</v>
      </c>
      <c r="I1873">
        <f t="shared" ca="1" si="58"/>
        <v>2</v>
      </c>
      <c r="J1873">
        <v>1</v>
      </c>
      <c r="K1873">
        <f ca="1">Format!L1873</f>
        <v>4</v>
      </c>
      <c r="L1873">
        <v>1</v>
      </c>
      <c r="M1873">
        <f t="shared" ca="1" si="59"/>
        <v>1.6945440735626249E-8</v>
      </c>
    </row>
    <row r="1874" spans="1:13">
      <c r="A1874" s="6" t="s">
        <v>1525</v>
      </c>
      <c r="B1874">
        <f>Format!H1874</f>
        <v>621200</v>
      </c>
      <c r="C1874" t="str">
        <f>Format!G1874</f>
        <v>US</v>
      </c>
      <c r="D1874">
        <f ca="1">Format!J1874</f>
        <v>5.3576370889513883E-9</v>
      </c>
      <c r="E1874" s="6" t="s">
        <v>1</v>
      </c>
      <c r="F1874" t="str">
        <f>Format!I1874</f>
        <v>HFC-32</v>
      </c>
      <c r="G1874">
        <v>2013</v>
      </c>
      <c r="H1874">
        <f ca="1">Format!K1874</f>
        <v>4</v>
      </c>
      <c r="I1874">
        <f t="shared" ca="1" si="58"/>
        <v>2</v>
      </c>
      <c r="J1874">
        <v>1</v>
      </c>
      <c r="K1874">
        <f ca="1">Format!L1874</f>
        <v>4</v>
      </c>
      <c r="L1874">
        <v>1</v>
      </c>
      <c r="M1874">
        <f t="shared" ca="1" si="59"/>
        <v>5.3576370889513883E-9</v>
      </c>
    </row>
    <row r="1875" spans="1:13">
      <c r="A1875" s="6" t="s">
        <v>1525</v>
      </c>
      <c r="B1875">
        <f>Format!H1875</f>
        <v>621200</v>
      </c>
      <c r="C1875" t="str">
        <f>Format!G1875</f>
        <v>US</v>
      </c>
      <c r="D1875">
        <f ca="1">Format!J1875</f>
        <v>1.0598412966231016E-8</v>
      </c>
      <c r="E1875" s="6" t="s">
        <v>1</v>
      </c>
      <c r="F1875" t="str">
        <f>Format!I1875</f>
        <v>HFC-143a</v>
      </c>
      <c r="G1875">
        <v>2013</v>
      </c>
      <c r="H1875">
        <f ca="1">Format!K1875</f>
        <v>4</v>
      </c>
      <c r="I1875">
        <f t="shared" ca="1" si="58"/>
        <v>2</v>
      </c>
      <c r="J1875">
        <v>1</v>
      </c>
      <c r="K1875">
        <f ca="1">Format!L1875</f>
        <v>4</v>
      </c>
      <c r="L1875">
        <v>1</v>
      </c>
      <c r="M1875">
        <f t="shared" ca="1" si="59"/>
        <v>1.0598412966231016E-8</v>
      </c>
    </row>
    <row r="1876" spans="1:13">
      <c r="A1876" s="6" t="s">
        <v>1525</v>
      </c>
      <c r="B1876">
        <f>Format!H1876</f>
        <v>621200</v>
      </c>
      <c r="C1876" t="str">
        <f>Format!G1876</f>
        <v>US</v>
      </c>
      <c r="D1876">
        <f ca="1">Format!J1876</f>
        <v>7.0742139093620812E-9</v>
      </c>
      <c r="E1876" s="6" t="s">
        <v>1</v>
      </c>
      <c r="F1876" t="str">
        <f>Format!I1876</f>
        <v>N2O</v>
      </c>
      <c r="G1876">
        <v>2013</v>
      </c>
      <c r="H1876">
        <f ca="1">Format!K1876</f>
        <v>4</v>
      </c>
      <c r="I1876">
        <f t="shared" ca="1" si="58"/>
        <v>2</v>
      </c>
      <c r="J1876">
        <v>1</v>
      </c>
      <c r="K1876">
        <f ca="1">Format!L1876</f>
        <v>4</v>
      </c>
      <c r="L1876">
        <v>1</v>
      </c>
      <c r="M1876">
        <f t="shared" ca="1" si="59"/>
        <v>7.0742139093620812E-9</v>
      </c>
    </row>
    <row r="1877" spans="1:13">
      <c r="A1877" s="6" t="s">
        <v>1525</v>
      </c>
      <c r="B1877">
        <f>Format!H1877</f>
        <v>621200</v>
      </c>
      <c r="C1877" t="str">
        <f>Format!G1877</f>
        <v>US</v>
      </c>
      <c r="D1877">
        <f ca="1">Format!J1877</f>
        <v>4.7923817997500958E-10</v>
      </c>
      <c r="E1877" s="6" t="s">
        <v>1</v>
      </c>
      <c r="F1877" t="str">
        <f>Format!I1877</f>
        <v>HFC-236fa</v>
      </c>
      <c r="G1877">
        <v>2013</v>
      </c>
      <c r="H1877">
        <f ca="1">Format!K1877</f>
        <v>4</v>
      </c>
      <c r="I1877">
        <f t="shared" ca="1" si="58"/>
        <v>2</v>
      </c>
      <c r="J1877">
        <v>1</v>
      </c>
      <c r="K1877">
        <f ca="1">Format!L1877</f>
        <v>4</v>
      </c>
      <c r="L1877">
        <v>1</v>
      </c>
      <c r="M1877">
        <f t="shared" ca="1" si="59"/>
        <v>4.7923817997500958E-10</v>
      </c>
    </row>
    <row r="1878" spans="1:13">
      <c r="A1878" s="6" t="s">
        <v>1525</v>
      </c>
      <c r="B1878">
        <f>Format!H1878</f>
        <v>621300</v>
      </c>
      <c r="C1878" t="str">
        <f>Format!G1878</f>
        <v>US</v>
      </c>
      <c r="D1878">
        <f ca="1">Format!J1878</f>
        <v>4.8005062449684522E-3</v>
      </c>
      <c r="E1878" s="6" t="s">
        <v>1</v>
      </c>
      <c r="F1878" t="str">
        <f>Format!I1878</f>
        <v>CO2</v>
      </c>
      <c r="G1878">
        <v>2013</v>
      </c>
      <c r="H1878">
        <f ca="1">Format!K1878</f>
        <v>4</v>
      </c>
      <c r="I1878">
        <f t="shared" ca="1" si="58"/>
        <v>2</v>
      </c>
      <c r="J1878">
        <v>1</v>
      </c>
      <c r="K1878">
        <f ca="1">Format!L1878</f>
        <v>4</v>
      </c>
      <c r="L1878">
        <v>1</v>
      </c>
      <c r="M1878">
        <f t="shared" ca="1" si="59"/>
        <v>4.8005062449684522E-3</v>
      </c>
    </row>
    <row r="1879" spans="1:13">
      <c r="A1879" s="6" t="s">
        <v>1525</v>
      </c>
      <c r="B1879">
        <f>Format!H1879</f>
        <v>621300</v>
      </c>
      <c r="C1879" t="str">
        <f>Format!G1879</f>
        <v>US</v>
      </c>
      <c r="D1879">
        <f ca="1">Format!J1879</f>
        <v>3.7514431789418362E-7</v>
      </c>
      <c r="E1879" s="6" t="s">
        <v>1</v>
      </c>
      <c r="F1879" t="str">
        <f>Format!I1879</f>
        <v>CH4</v>
      </c>
      <c r="G1879">
        <v>2013</v>
      </c>
      <c r="H1879">
        <f ca="1">Format!K1879</f>
        <v>4</v>
      </c>
      <c r="I1879">
        <f t="shared" ca="1" si="58"/>
        <v>2</v>
      </c>
      <c r="J1879">
        <v>1</v>
      </c>
      <c r="K1879">
        <f ca="1">Format!L1879</f>
        <v>4</v>
      </c>
      <c r="L1879">
        <v>1</v>
      </c>
      <c r="M1879">
        <f t="shared" ca="1" si="59"/>
        <v>3.7514431789418362E-7</v>
      </c>
    </row>
    <row r="1880" spans="1:13">
      <c r="A1880" s="6" t="s">
        <v>1525</v>
      </c>
      <c r="B1880">
        <f>Format!H1880</f>
        <v>621300</v>
      </c>
      <c r="C1880" t="str">
        <f>Format!G1880</f>
        <v>US</v>
      </c>
      <c r="D1880">
        <f ca="1">Format!J1880</f>
        <v>9.529601147093782E-8</v>
      </c>
      <c r="E1880" s="6" t="s">
        <v>1</v>
      </c>
      <c r="F1880" t="str">
        <f>Format!I1880</f>
        <v>HFC-134a</v>
      </c>
      <c r="G1880">
        <v>2013</v>
      </c>
      <c r="H1880">
        <f ca="1">Format!K1880</f>
        <v>4</v>
      </c>
      <c r="I1880">
        <f t="shared" ca="1" si="58"/>
        <v>2</v>
      </c>
      <c r="J1880">
        <v>1</v>
      </c>
      <c r="K1880">
        <f ca="1">Format!L1880</f>
        <v>4</v>
      </c>
      <c r="L1880">
        <v>1</v>
      </c>
      <c r="M1880">
        <f t="shared" ca="1" si="59"/>
        <v>9.529601147093782E-8</v>
      </c>
    </row>
    <row r="1881" spans="1:13">
      <c r="A1881" s="6" t="s">
        <v>1525</v>
      </c>
      <c r="B1881">
        <f>Format!H1881</f>
        <v>621300</v>
      </c>
      <c r="C1881" t="str">
        <f>Format!G1881</f>
        <v>US</v>
      </c>
      <c r="D1881">
        <f ca="1">Format!J1881</f>
        <v>8.4239806295380112E-9</v>
      </c>
      <c r="E1881" s="6" t="s">
        <v>1</v>
      </c>
      <c r="F1881" t="str">
        <f>Format!I1881</f>
        <v>HFC-125</v>
      </c>
      <c r="G1881">
        <v>2013</v>
      </c>
      <c r="H1881">
        <f ca="1">Format!K1881</f>
        <v>4</v>
      </c>
      <c r="I1881">
        <f t="shared" ca="1" si="58"/>
        <v>2</v>
      </c>
      <c r="J1881">
        <v>1</v>
      </c>
      <c r="K1881">
        <f ca="1">Format!L1881</f>
        <v>4</v>
      </c>
      <c r="L1881">
        <v>1</v>
      </c>
      <c r="M1881">
        <f t="shared" ca="1" si="59"/>
        <v>8.4239806295380112E-9</v>
      </c>
    </row>
    <row r="1882" spans="1:13">
      <c r="A1882" s="6" t="s">
        <v>1525</v>
      </c>
      <c r="B1882">
        <f>Format!H1882</f>
        <v>621300</v>
      </c>
      <c r="C1882" t="str">
        <f>Format!G1882</f>
        <v>US</v>
      </c>
      <c r="D1882">
        <f ca="1">Format!J1882</f>
        <v>2.6634085097906987E-9</v>
      </c>
      <c r="E1882" s="6" t="s">
        <v>1</v>
      </c>
      <c r="F1882" t="str">
        <f>Format!I1882</f>
        <v>HFC-32</v>
      </c>
      <c r="G1882">
        <v>2013</v>
      </c>
      <c r="H1882">
        <f ca="1">Format!K1882</f>
        <v>4</v>
      </c>
      <c r="I1882">
        <f t="shared" ca="1" si="58"/>
        <v>2</v>
      </c>
      <c r="J1882">
        <v>1</v>
      </c>
      <c r="K1882">
        <f ca="1">Format!L1882</f>
        <v>4</v>
      </c>
      <c r="L1882">
        <v>1</v>
      </c>
      <c r="M1882">
        <f t="shared" ca="1" si="59"/>
        <v>2.6634085097906987E-9</v>
      </c>
    </row>
    <row r="1883" spans="1:13">
      <c r="A1883" s="6" t="s">
        <v>1525</v>
      </c>
      <c r="B1883">
        <f>Format!H1883</f>
        <v>621300</v>
      </c>
      <c r="C1883" t="str">
        <f>Format!G1883</f>
        <v>US</v>
      </c>
      <c r="D1883">
        <f ca="1">Format!J1883</f>
        <v>5.2687225386631447E-9</v>
      </c>
      <c r="E1883" s="6" t="s">
        <v>1</v>
      </c>
      <c r="F1883" t="str">
        <f>Format!I1883</f>
        <v>HFC-143a</v>
      </c>
      <c r="G1883">
        <v>2013</v>
      </c>
      <c r="H1883">
        <f ca="1">Format!K1883</f>
        <v>4</v>
      </c>
      <c r="I1883">
        <f t="shared" ca="1" si="58"/>
        <v>2</v>
      </c>
      <c r="J1883">
        <v>1</v>
      </c>
      <c r="K1883">
        <f ca="1">Format!L1883</f>
        <v>4</v>
      </c>
      <c r="L1883">
        <v>1</v>
      </c>
      <c r="M1883">
        <f t="shared" ca="1" si="59"/>
        <v>5.2687225386631447E-9</v>
      </c>
    </row>
    <row r="1884" spans="1:13">
      <c r="A1884" s="6" t="s">
        <v>1525</v>
      </c>
      <c r="B1884">
        <f>Format!H1884</f>
        <v>621300</v>
      </c>
      <c r="C1884" t="str">
        <f>Format!G1884</f>
        <v>US</v>
      </c>
      <c r="D1884">
        <f ca="1">Format!J1884</f>
        <v>9.2955739725040508E-9</v>
      </c>
      <c r="E1884" s="6" t="s">
        <v>1</v>
      </c>
      <c r="F1884" t="str">
        <f>Format!I1884</f>
        <v>N2O</v>
      </c>
      <c r="G1884">
        <v>2013</v>
      </c>
      <c r="H1884">
        <f ca="1">Format!K1884</f>
        <v>4</v>
      </c>
      <c r="I1884">
        <f t="shared" ca="1" si="58"/>
        <v>2</v>
      </c>
      <c r="J1884">
        <v>1</v>
      </c>
      <c r="K1884">
        <f ca="1">Format!L1884</f>
        <v>4</v>
      </c>
      <c r="L1884">
        <v>1</v>
      </c>
      <c r="M1884">
        <f t="shared" ca="1" si="59"/>
        <v>9.2955739725040508E-9</v>
      </c>
    </row>
    <row r="1885" spans="1:13">
      <c r="A1885" s="6" t="s">
        <v>1525</v>
      </c>
      <c r="B1885">
        <f>Format!H1885</f>
        <v>621300</v>
      </c>
      <c r="C1885" t="str">
        <f>Format!G1885</f>
        <v>US</v>
      </c>
      <c r="D1885">
        <f ca="1">Format!J1885</f>
        <v>2.3824066945375524E-10</v>
      </c>
      <c r="E1885" s="6" t="s">
        <v>1</v>
      </c>
      <c r="F1885" t="str">
        <f>Format!I1885</f>
        <v>HFC-236fa</v>
      </c>
      <c r="G1885">
        <v>2013</v>
      </c>
      <c r="H1885">
        <f ca="1">Format!K1885</f>
        <v>4</v>
      </c>
      <c r="I1885">
        <f t="shared" ca="1" si="58"/>
        <v>2</v>
      </c>
      <c r="J1885">
        <v>1</v>
      </c>
      <c r="K1885">
        <f ca="1">Format!L1885</f>
        <v>4</v>
      </c>
      <c r="L1885">
        <v>1</v>
      </c>
      <c r="M1885">
        <f t="shared" ca="1" si="59"/>
        <v>2.3824066945375524E-10</v>
      </c>
    </row>
    <row r="1886" spans="1:13">
      <c r="A1886" s="6" t="s">
        <v>1525</v>
      </c>
      <c r="B1886">
        <f>Format!H1886</f>
        <v>621400</v>
      </c>
      <c r="C1886" t="str">
        <f>Format!G1886</f>
        <v>US</v>
      </c>
      <c r="D1886">
        <f ca="1">Format!J1886</f>
        <v>4.2252894128571271E-3</v>
      </c>
      <c r="E1886" s="6" t="s">
        <v>1</v>
      </c>
      <c r="F1886" t="str">
        <f>Format!I1886</f>
        <v>CO2</v>
      </c>
      <c r="G1886">
        <v>2013</v>
      </c>
      <c r="H1886">
        <f ca="1">Format!K1886</f>
        <v>4</v>
      </c>
      <c r="I1886">
        <f t="shared" ca="1" si="58"/>
        <v>2</v>
      </c>
      <c r="J1886">
        <v>1</v>
      </c>
      <c r="K1886">
        <f ca="1">Format!L1886</f>
        <v>4</v>
      </c>
      <c r="L1886">
        <v>1</v>
      </c>
      <c r="M1886">
        <f t="shared" ca="1" si="59"/>
        <v>4.2252894128571271E-3</v>
      </c>
    </row>
    <row r="1887" spans="1:13">
      <c r="A1887" s="6" t="s">
        <v>1525</v>
      </c>
      <c r="B1887">
        <f>Format!H1887</f>
        <v>621400</v>
      </c>
      <c r="C1887" t="str">
        <f>Format!G1887</f>
        <v>US</v>
      </c>
      <c r="D1887">
        <f ca="1">Format!J1887</f>
        <v>2.7386435407753778E-7</v>
      </c>
      <c r="E1887" s="6" t="s">
        <v>1</v>
      </c>
      <c r="F1887" t="str">
        <f>Format!I1887</f>
        <v>HFC-134a</v>
      </c>
      <c r="G1887">
        <v>2013</v>
      </c>
      <c r="H1887">
        <f ca="1">Format!K1887</f>
        <v>4</v>
      </c>
      <c r="I1887">
        <f t="shared" ca="1" si="58"/>
        <v>2</v>
      </c>
      <c r="J1887">
        <v>1</v>
      </c>
      <c r="K1887">
        <f ca="1">Format!L1887</f>
        <v>4</v>
      </c>
      <c r="L1887">
        <v>1</v>
      </c>
      <c r="M1887">
        <f t="shared" ca="1" si="59"/>
        <v>2.7386435407753778E-7</v>
      </c>
    </row>
    <row r="1888" spans="1:13">
      <c r="A1888" s="6" t="s">
        <v>1525</v>
      </c>
      <c r="B1888">
        <f>Format!H1888</f>
        <v>621400</v>
      </c>
      <c r="C1888" t="str">
        <f>Format!G1888</f>
        <v>US</v>
      </c>
      <c r="D1888">
        <f ca="1">Format!J1888</f>
        <v>3.3025052265386536E-7</v>
      </c>
      <c r="E1888" s="6" t="s">
        <v>1</v>
      </c>
      <c r="F1888" t="str">
        <f>Format!I1888</f>
        <v>CH4</v>
      </c>
      <c r="G1888">
        <v>2013</v>
      </c>
      <c r="H1888">
        <f ca="1">Format!K1888</f>
        <v>4</v>
      </c>
      <c r="I1888">
        <f t="shared" ca="1" si="58"/>
        <v>2</v>
      </c>
      <c r="J1888">
        <v>1</v>
      </c>
      <c r="K1888">
        <f ca="1">Format!L1888</f>
        <v>4</v>
      </c>
      <c r="L1888">
        <v>1</v>
      </c>
      <c r="M1888">
        <f t="shared" ca="1" si="59"/>
        <v>3.3025052265386536E-7</v>
      </c>
    </row>
    <row r="1889" spans="1:13">
      <c r="A1889" s="6" t="s">
        <v>1525</v>
      </c>
      <c r="B1889">
        <f>Format!H1889</f>
        <v>621400</v>
      </c>
      <c r="C1889" t="str">
        <f>Format!G1889</f>
        <v>US</v>
      </c>
      <c r="D1889">
        <f ca="1">Format!J1889</f>
        <v>2.4209072113932974E-8</v>
      </c>
      <c r="E1889" s="6" t="s">
        <v>1</v>
      </c>
      <c r="F1889" t="str">
        <f>Format!I1889</f>
        <v>HFC-125</v>
      </c>
      <c r="G1889">
        <v>2013</v>
      </c>
      <c r="H1889">
        <f ca="1">Format!K1889</f>
        <v>4</v>
      </c>
      <c r="I1889">
        <f t="shared" ca="1" si="58"/>
        <v>2</v>
      </c>
      <c r="J1889">
        <v>1</v>
      </c>
      <c r="K1889">
        <f ca="1">Format!L1889</f>
        <v>4</v>
      </c>
      <c r="L1889">
        <v>1</v>
      </c>
      <c r="M1889">
        <f t="shared" ca="1" si="59"/>
        <v>2.4209072113932974E-8</v>
      </c>
    </row>
    <row r="1890" spans="1:13">
      <c r="A1890" s="6" t="s">
        <v>1525</v>
      </c>
      <c r="B1890">
        <f>Format!H1890</f>
        <v>621400</v>
      </c>
      <c r="C1890" t="str">
        <f>Format!G1890</f>
        <v>US</v>
      </c>
      <c r="D1890">
        <f ca="1">Format!J1890</f>
        <v>7.6541781751368922E-9</v>
      </c>
      <c r="E1890" s="6" t="s">
        <v>1</v>
      </c>
      <c r="F1890" t="str">
        <f>Format!I1890</f>
        <v>HFC-32</v>
      </c>
      <c r="G1890">
        <v>2013</v>
      </c>
      <c r="H1890">
        <f ca="1">Format!K1890</f>
        <v>4</v>
      </c>
      <c r="I1890">
        <f t="shared" ca="1" si="58"/>
        <v>2</v>
      </c>
      <c r="J1890">
        <v>1</v>
      </c>
      <c r="K1890">
        <f ca="1">Format!L1890</f>
        <v>4</v>
      </c>
      <c r="L1890">
        <v>1</v>
      </c>
      <c r="M1890">
        <f t="shared" ca="1" si="59"/>
        <v>7.6541781751368922E-9</v>
      </c>
    </row>
    <row r="1891" spans="1:13">
      <c r="A1891" s="6" t="s">
        <v>1525</v>
      </c>
      <c r="B1891">
        <f>Format!H1891</f>
        <v>621400</v>
      </c>
      <c r="C1891" t="str">
        <f>Format!G1891</f>
        <v>US</v>
      </c>
      <c r="D1891">
        <f ca="1">Format!J1891</f>
        <v>1.514140279947382E-8</v>
      </c>
      <c r="E1891" s="6" t="s">
        <v>1</v>
      </c>
      <c r="F1891" t="str">
        <f>Format!I1891</f>
        <v>HFC-143a</v>
      </c>
      <c r="G1891">
        <v>2013</v>
      </c>
      <c r="H1891">
        <f ca="1">Format!K1891</f>
        <v>4</v>
      </c>
      <c r="I1891">
        <f t="shared" ca="1" si="58"/>
        <v>2</v>
      </c>
      <c r="J1891">
        <v>1</v>
      </c>
      <c r="K1891">
        <f ca="1">Format!L1891</f>
        <v>4</v>
      </c>
      <c r="L1891">
        <v>1</v>
      </c>
      <c r="M1891">
        <f t="shared" ca="1" si="59"/>
        <v>1.514140279947382E-8</v>
      </c>
    </row>
    <row r="1892" spans="1:13">
      <c r="A1892" s="6" t="s">
        <v>1525</v>
      </c>
      <c r="B1892">
        <f>Format!H1892</f>
        <v>621400</v>
      </c>
      <c r="C1892" t="str">
        <f>Format!G1892</f>
        <v>US</v>
      </c>
      <c r="D1892">
        <f ca="1">Format!J1892</f>
        <v>8.1820781628799939E-9</v>
      </c>
      <c r="E1892" s="6" t="s">
        <v>1</v>
      </c>
      <c r="F1892" t="str">
        <f>Format!I1892</f>
        <v>N2O</v>
      </c>
      <c r="G1892">
        <v>2013</v>
      </c>
      <c r="H1892">
        <f ca="1">Format!K1892</f>
        <v>4</v>
      </c>
      <c r="I1892">
        <f t="shared" ca="1" si="58"/>
        <v>2</v>
      </c>
      <c r="J1892">
        <v>1</v>
      </c>
      <c r="K1892">
        <f ca="1">Format!L1892</f>
        <v>4</v>
      </c>
      <c r="L1892">
        <v>1</v>
      </c>
      <c r="M1892">
        <f t="shared" ca="1" si="59"/>
        <v>8.1820781628799939E-9</v>
      </c>
    </row>
    <row r="1893" spans="1:13">
      <c r="A1893" s="6" t="s">
        <v>1525</v>
      </c>
      <c r="B1893">
        <f>Format!H1893</f>
        <v>621400</v>
      </c>
      <c r="C1893" t="str">
        <f>Format!G1893</f>
        <v>US</v>
      </c>
      <c r="D1893">
        <f ca="1">Format!J1893</f>
        <v>6.8466272667508906E-10</v>
      </c>
      <c r="E1893" s="6" t="s">
        <v>1</v>
      </c>
      <c r="F1893" t="str">
        <f>Format!I1893</f>
        <v>HFC-236fa</v>
      </c>
      <c r="G1893">
        <v>2013</v>
      </c>
      <c r="H1893">
        <f ca="1">Format!K1893</f>
        <v>4</v>
      </c>
      <c r="I1893">
        <f t="shared" ca="1" si="58"/>
        <v>2</v>
      </c>
      <c r="J1893">
        <v>1</v>
      </c>
      <c r="K1893">
        <f ca="1">Format!L1893</f>
        <v>4</v>
      </c>
      <c r="L1893">
        <v>1</v>
      </c>
      <c r="M1893">
        <f t="shared" ca="1" si="59"/>
        <v>6.8466272667508906E-10</v>
      </c>
    </row>
    <row r="1894" spans="1:13">
      <c r="A1894" s="6" t="s">
        <v>1525</v>
      </c>
      <c r="B1894">
        <f>Format!H1894</f>
        <v>621500</v>
      </c>
      <c r="C1894" t="str">
        <f>Format!G1894</f>
        <v>US</v>
      </c>
      <c r="D1894">
        <f ca="1">Format!J1894</f>
        <v>1.9174441117168518E-3</v>
      </c>
      <c r="E1894" s="6" t="s">
        <v>1</v>
      </c>
      <c r="F1894" t="str">
        <f>Format!I1894</f>
        <v>CO2</v>
      </c>
      <c r="G1894">
        <v>2013</v>
      </c>
      <c r="H1894">
        <f ca="1">Format!K1894</f>
        <v>4</v>
      </c>
      <c r="I1894">
        <f t="shared" ca="1" si="58"/>
        <v>2</v>
      </c>
      <c r="J1894">
        <v>1</v>
      </c>
      <c r="K1894">
        <f ca="1">Format!L1894</f>
        <v>4</v>
      </c>
      <c r="L1894">
        <v>1</v>
      </c>
      <c r="M1894">
        <f t="shared" ca="1" si="59"/>
        <v>1.9174441117168518E-3</v>
      </c>
    </row>
    <row r="1895" spans="1:13">
      <c r="A1895" s="6" t="s">
        <v>1525</v>
      </c>
      <c r="B1895">
        <f>Format!H1895</f>
        <v>621500</v>
      </c>
      <c r="C1895" t="str">
        <f>Format!G1895</f>
        <v>US</v>
      </c>
      <c r="D1895">
        <f ca="1">Format!J1895</f>
        <v>1.4125064429094889E-7</v>
      </c>
      <c r="E1895" s="6" t="s">
        <v>1</v>
      </c>
      <c r="F1895" t="str">
        <f>Format!I1895</f>
        <v>CH4</v>
      </c>
      <c r="G1895">
        <v>2013</v>
      </c>
      <c r="H1895">
        <f ca="1">Format!K1895</f>
        <v>4</v>
      </c>
      <c r="I1895">
        <f t="shared" ca="1" si="58"/>
        <v>2</v>
      </c>
      <c r="J1895">
        <v>1</v>
      </c>
      <c r="K1895">
        <f ca="1">Format!L1895</f>
        <v>4</v>
      </c>
      <c r="L1895">
        <v>1</v>
      </c>
      <c r="M1895">
        <f t="shared" ca="1" si="59"/>
        <v>1.4125064429094889E-7</v>
      </c>
    </row>
    <row r="1896" spans="1:13">
      <c r="A1896" s="6" t="s">
        <v>1525</v>
      </c>
      <c r="B1896">
        <f>Format!H1896</f>
        <v>621500</v>
      </c>
      <c r="C1896" t="str">
        <f>Format!G1896</f>
        <v>US</v>
      </c>
      <c r="D1896">
        <f ca="1">Format!J1896</f>
        <v>6.2617165969661137E-8</v>
      </c>
      <c r="E1896" s="6" t="s">
        <v>1</v>
      </c>
      <c r="F1896" t="str">
        <f>Format!I1896</f>
        <v>HFC-134a</v>
      </c>
      <c r="G1896">
        <v>2013</v>
      </c>
      <c r="H1896">
        <f ca="1">Format!K1896</f>
        <v>4</v>
      </c>
      <c r="I1896">
        <f t="shared" ref="I1896:I1959" ca="1" si="60">IF(H1896=2,1,2)</f>
        <v>2</v>
      </c>
      <c r="J1896">
        <v>1</v>
      </c>
      <c r="K1896">
        <f ca="1">Format!L1896</f>
        <v>4</v>
      </c>
      <c r="L1896">
        <v>1</v>
      </c>
      <c r="M1896">
        <f t="shared" ca="1" si="59"/>
        <v>6.2617165969661137E-8</v>
      </c>
    </row>
    <row r="1897" spans="1:13">
      <c r="A1897" s="6" t="s">
        <v>1525</v>
      </c>
      <c r="B1897">
        <f>Format!H1897</f>
        <v>621500</v>
      </c>
      <c r="C1897" t="str">
        <f>Format!G1897</f>
        <v>US</v>
      </c>
      <c r="D1897">
        <f ca="1">Format!J1897</f>
        <v>5.5352347392404556E-9</v>
      </c>
      <c r="E1897" s="6" t="s">
        <v>1</v>
      </c>
      <c r="F1897" t="str">
        <f>Format!I1897</f>
        <v>HFC-125</v>
      </c>
      <c r="G1897">
        <v>2013</v>
      </c>
      <c r="H1897">
        <f ca="1">Format!K1897</f>
        <v>4</v>
      </c>
      <c r="I1897">
        <f t="shared" ca="1" si="60"/>
        <v>2</v>
      </c>
      <c r="J1897">
        <v>1</v>
      </c>
      <c r="K1897">
        <f ca="1">Format!L1897</f>
        <v>4</v>
      </c>
      <c r="L1897">
        <v>1</v>
      </c>
      <c r="M1897">
        <f t="shared" ca="1" si="59"/>
        <v>5.5352347392404556E-9</v>
      </c>
    </row>
    <row r="1898" spans="1:13">
      <c r="A1898" s="6" t="s">
        <v>1525</v>
      </c>
      <c r="B1898">
        <f>Format!H1898</f>
        <v>621500</v>
      </c>
      <c r="C1898" t="str">
        <f>Format!G1898</f>
        <v>US</v>
      </c>
      <c r="D1898">
        <f ca="1">Format!J1898</f>
        <v>1.7500742174653655E-9</v>
      </c>
      <c r="E1898" s="6" t="s">
        <v>1</v>
      </c>
      <c r="F1898" t="str">
        <f>Format!I1898</f>
        <v>HFC-32</v>
      </c>
      <c r="G1898">
        <v>2013</v>
      </c>
      <c r="H1898">
        <f ca="1">Format!K1898</f>
        <v>4</v>
      </c>
      <c r="I1898">
        <f t="shared" ca="1" si="60"/>
        <v>2</v>
      </c>
      <c r="J1898">
        <v>1</v>
      </c>
      <c r="K1898">
        <f ca="1">Format!L1898</f>
        <v>4</v>
      </c>
      <c r="L1898">
        <v>1</v>
      </c>
      <c r="M1898">
        <f t="shared" ca="1" si="59"/>
        <v>1.7500742174653655E-9</v>
      </c>
    </row>
    <row r="1899" spans="1:13">
      <c r="A1899" s="6" t="s">
        <v>1525</v>
      </c>
      <c r="B1899">
        <f>Format!H1899</f>
        <v>621500</v>
      </c>
      <c r="C1899" t="str">
        <f>Format!G1899</f>
        <v>US</v>
      </c>
      <c r="D1899">
        <f ca="1">Format!J1899</f>
        <v>3.4619756751538013E-9</v>
      </c>
      <c r="E1899" s="6" t="s">
        <v>1</v>
      </c>
      <c r="F1899" t="str">
        <f>Format!I1899</f>
        <v>HFC-143a</v>
      </c>
      <c r="G1899">
        <v>2013</v>
      </c>
      <c r="H1899">
        <f ca="1">Format!K1899</f>
        <v>4</v>
      </c>
      <c r="I1899">
        <f t="shared" ca="1" si="60"/>
        <v>2</v>
      </c>
      <c r="J1899">
        <v>1</v>
      </c>
      <c r="K1899">
        <f ca="1">Format!L1899</f>
        <v>4</v>
      </c>
      <c r="L1899">
        <v>1</v>
      </c>
      <c r="M1899">
        <f t="shared" ca="1" si="59"/>
        <v>3.4619756751538013E-9</v>
      </c>
    </row>
    <row r="1900" spans="1:13">
      <c r="A1900" s="6" t="s">
        <v>1525</v>
      </c>
      <c r="B1900">
        <f>Format!H1900</f>
        <v>621500</v>
      </c>
      <c r="C1900" t="str">
        <f>Format!G1900</f>
        <v>US</v>
      </c>
      <c r="D1900">
        <f ca="1">Format!J1900</f>
        <v>3.6623110748988133E-9</v>
      </c>
      <c r="E1900" s="6" t="s">
        <v>1</v>
      </c>
      <c r="F1900" t="str">
        <f>Format!I1900</f>
        <v>N2O</v>
      </c>
      <c r="G1900">
        <v>2013</v>
      </c>
      <c r="H1900">
        <f ca="1">Format!K1900</f>
        <v>4</v>
      </c>
      <c r="I1900">
        <f t="shared" ca="1" si="60"/>
        <v>2</v>
      </c>
      <c r="J1900">
        <v>1</v>
      </c>
      <c r="K1900">
        <f ca="1">Format!L1900</f>
        <v>4</v>
      </c>
      <c r="L1900">
        <v>1</v>
      </c>
      <c r="M1900">
        <f t="shared" ca="1" si="59"/>
        <v>3.6623110748988133E-9</v>
      </c>
    </row>
    <row r="1901" spans="1:13">
      <c r="A1901" s="6" t="s">
        <v>1525</v>
      </c>
      <c r="B1901">
        <f>Format!H1901</f>
        <v>621500</v>
      </c>
      <c r="C1901" t="str">
        <f>Format!G1901</f>
        <v>US</v>
      </c>
      <c r="D1901">
        <f ca="1">Format!J1901</f>
        <v>1.5654333596593866E-10</v>
      </c>
      <c r="E1901" s="6" t="s">
        <v>1</v>
      </c>
      <c r="F1901" t="str">
        <f>Format!I1901</f>
        <v>HFC-236fa</v>
      </c>
      <c r="G1901">
        <v>2013</v>
      </c>
      <c r="H1901">
        <f ca="1">Format!K1901</f>
        <v>4</v>
      </c>
      <c r="I1901">
        <f t="shared" ca="1" si="60"/>
        <v>2</v>
      </c>
      <c r="J1901">
        <v>1</v>
      </c>
      <c r="K1901">
        <f ca="1">Format!L1901</f>
        <v>4</v>
      </c>
      <c r="L1901">
        <v>1</v>
      </c>
      <c r="M1901">
        <f t="shared" ca="1" si="59"/>
        <v>1.5654333596593866E-10</v>
      </c>
    </row>
    <row r="1902" spans="1:13">
      <c r="A1902" s="6" t="s">
        <v>1525</v>
      </c>
      <c r="B1902">
        <f>Format!H1902</f>
        <v>621600</v>
      </c>
      <c r="C1902" t="str">
        <f>Format!G1902</f>
        <v>US</v>
      </c>
      <c r="D1902">
        <f ca="1">Format!J1902</f>
        <v>3.8891998648968675E-3</v>
      </c>
      <c r="E1902" s="6" t="s">
        <v>1</v>
      </c>
      <c r="F1902" t="str">
        <f>Format!I1902</f>
        <v>CO2</v>
      </c>
      <c r="G1902">
        <v>2013</v>
      </c>
      <c r="H1902">
        <f ca="1">Format!K1902</f>
        <v>4</v>
      </c>
      <c r="I1902">
        <f t="shared" ca="1" si="60"/>
        <v>2</v>
      </c>
      <c r="J1902">
        <v>1</v>
      </c>
      <c r="K1902">
        <f ca="1">Format!L1902</f>
        <v>4</v>
      </c>
      <c r="L1902">
        <v>1</v>
      </c>
      <c r="M1902">
        <f t="shared" ca="1" si="59"/>
        <v>3.8891998648968675E-3</v>
      </c>
    </row>
    <row r="1903" spans="1:13">
      <c r="A1903" s="6" t="s">
        <v>1525</v>
      </c>
      <c r="B1903">
        <f>Format!H1903</f>
        <v>621600</v>
      </c>
      <c r="C1903" t="str">
        <f>Format!G1903</f>
        <v>US</v>
      </c>
      <c r="D1903">
        <f ca="1">Format!J1903</f>
        <v>3.6569702582905463E-7</v>
      </c>
      <c r="E1903" s="6" t="s">
        <v>1</v>
      </c>
      <c r="F1903" t="str">
        <f>Format!I1903</f>
        <v>HFC-134a</v>
      </c>
      <c r="G1903">
        <v>2013</v>
      </c>
      <c r="H1903">
        <f ca="1">Format!K1903</f>
        <v>4</v>
      </c>
      <c r="I1903">
        <f t="shared" ca="1" si="60"/>
        <v>2</v>
      </c>
      <c r="J1903">
        <v>1</v>
      </c>
      <c r="K1903">
        <f ca="1">Format!L1903</f>
        <v>4</v>
      </c>
      <c r="L1903">
        <v>1</v>
      </c>
      <c r="M1903">
        <f t="shared" ca="1" si="59"/>
        <v>3.6569702582905463E-7</v>
      </c>
    </row>
    <row r="1904" spans="1:13">
      <c r="A1904" s="6" t="s">
        <v>1525</v>
      </c>
      <c r="B1904">
        <f>Format!H1904</f>
        <v>621600</v>
      </c>
      <c r="C1904" t="str">
        <f>Format!G1904</f>
        <v>US</v>
      </c>
      <c r="D1904">
        <f ca="1">Format!J1904</f>
        <v>2.7157893179602371E-7</v>
      </c>
      <c r="E1904" s="6" t="s">
        <v>1</v>
      </c>
      <c r="F1904" t="str">
        <f>Format!I1904</f>
        <v>CH4</v>
      </c>
      <c r="G1904">
        <v>2013</v>
      </c>
      <c r="H1904">
        <f ca="1">Format!K1904</f>
        <v>4</v>
      </c>
      <c r="I1904">
        <f t="shared" ca="1" si="60"/>
        <v>2</v>
      </c>
      <c r="J1904">
        <v>1</v>
      </c>
      <c r="K1904">
        <f ca="1">Format!L1904</f>
        <v>4</v>
      </c>
      <c r="L1904">
        <v>1</v>
      </c>
      <c r="M1904">
        <f t="shared" ca="1" si="59"/>
        <v>2.7157893179602371E-7</v>
      </c>
    </row>
    <row r="1905" spans="1:13">
      <c r="A1905" s="6" t="s">
        <v>1525</v>
      </c>
      <c r="B1905">
        <f>Format!H1905</f>
        <v>621600</v>
      </c>
      <c r="C1905" t="str">
        <f>Format!G1905</f>
        <v>US</v>
      </c>
      <c r="D1905">
        <f ca="1">Format!J1905</f>
        <v>3.2326900300576672E-8</v>
      </c>
      <c r="E1905" s="6" t="s">
        <v>1</v>
      </c>
      <c r="F1905" t="str">
        <f>Format!I1905</f>
        <v>HFC-125</v>
      </c>
      <c r="G1905">
        <v>2013</v>
      </c>
      <c r="H1905">
        <f ca="1">Format!K1905</f>
        <v>4</v>
      </c>
      <c r="I1905">
        <f t="shared" ca="1" si="60"/>
        <v>2</v>
      </c>
      <c r="J1905">
        <v>1</v>
      </c>
      <c r="K1905">
        <f ca="1">Format!L1905</f>
        <v>4</v>
      </c>
      <c r="L1905">
        <v>1</v>
      </c>
      <c r="M1905">
        <f t="shared" ca="1" si="59"/>
        <v>3.2326900300576672E-8</v>
      </c>
    </row>
    <row r="1906" spans="1:13">
      <c r="A1906" s="6" t="s">
        <v>1525</v>
      </c>
      <c r="B1906">
        <f>Format!H1906</f>
        <v>621600</v>
      </c>
      <c r="C1906" t="str">
        <f>Format!G1906</f>
        <v>US</v>
      </c>
      <c r="D1906">
        <f ca="1">Format!J1906</f>
        <v>1.0220790519604186E-8</v>
      </c>
      <c r="E1906" s="6" t="s">
        <v>1</v>
      </c>
      <c r="F1906" t="str">
        <f>Format!I1906</f>
        <v>HFC-32</v>
      </c>
      <c r="G1906">
        <v>2013</v>
      </c>
      <c r="H1906">
        <f ca="1">Format!K1906</f>
        <v>4</v>
      </c>
      <c r="I1906">
        <f t="shared" ca="1" si="60"/>
        <v>2</v>
      </c>
      <c r="J1906">
        <v>1</v>
      </c>
      <c r="K1906">
        <f ca="1">Format!L1906</f>
        <v>4</v>
      </c>
      <c r="L1906">
        <v>1</v>
      </c>
      <c r="M1906">
        <f t="shared" ca="1" si="59"/>
        <v>1.0220790519604186E-8</v>
      </c>
    </row>
    <row r="1907" spans="1:13">
      <c r="A1907" s="6" t="s">
        <v>1525</v>
      </c>
      <c r="B1907">
        <f>Format!H1907</f>
        <v>621600</v>
      </c>
      <c r="C1907" t="str">
        <f>Format!G1907</f>
        <v>US</v>
      </c>
      <c r="D1907">
        <f ca="1">Format!J1907</f>
        <v>2.0218644333243848E-8</v>
      </c>
      <c r="E1907" s="6" t="s">
        <v>1</v>
      </c>
      <c r="F1907" t="str">
        <f>Format!I1907</f>
        <v>HFC-143a</v>
      </c>
      <c r="G1907">
        <v>2013</v>
      </c>
      <c r="H1907">
        <f ca="1">Format!K1907</f>
        <v>4</v>
      </c>
      <c r="I1907">
        <f t="shared" ca="1" si="60"/>
        <v>2</v>
      </c>
      <c r="J1907">
        <v>1</v>
      </c>
      <c r="K1907">
        <f ca="1">Format!L1907</f>
        <v>4</v>
      </c>
      <c r="L1907">
        <v>1</v>
      </c>
      <c r="M1907">
        <f t="shared" ca="1" si="59"/>
        <v>2.0218644333243848E-8</v>
      </c>
    </row>
    <row r="1908" spans="1:13">
      <c r="A1908" s="6" t="s">
        <v>1525</v>
      </c>
      <c r="B1908">
        <f>Format!H1908</f>
        <v>621600</v>
      </c>
      <c r="C1908" t="str">
        <f>Format!G1908</f>
        <v>US</v>
      </c>
      <c r="D1908">
        <f ca="1">Format!J1908</f>
        <v>7.340505637279048E-9</v>
      </c>
      <c r="E1908" s="6" t="s">
        <v>1</v>
      </c>
      <c r="F1908" t="str">
        <f>Format!I1908</f>
        <v>N2O</v>
      </c>
      <c r="G1908">
        <v>2013</v>
      </c>
      <c r="H1908">
        <f ca="1">Format!K1908</f>
        <v>4</v>
      </c>
      <c r="I1908">
        <f t="shared" ca="1" si="60"/>
        <v>2</v>
      </c>
      <c r="J1908">
        <v>1</v>
      </c>
      <c r="K1908">
        <f ca="1">Format!L1908</f>
        <v>4</v>
      </c>
      <c r="L1908">
        <v>1</v>
      </c>
      <c r="M1908">
        <f t="shared" ca="1" si="59"/>
        <v>7.340505637279048E-9</v>
      </c>
    </row>
    <row r="1909" spans="1:13">
      <c r="A1909" s="6" t="s">
        <v>1525</v>
      </c>
      <c r="B1909">
        <f>Format!H1909</f>
        <v>621600</v>
      </c>
      <c r="C1909" t="str">
        <f>Format!G1909</f>
        <v>US</v>
      </c>
      <c r="D1909">
        <f ca="1">Format!J1909</f>
        <v>9.142450235425764E-10</v>
      </c>
      <c r="E1909" s="6" t="s">
        <v>1</v>
      </c>
      <c r="F1909" t="str">
        <f>Format!I1909</f>
        <v>HFC-236fa</v>
      </c>
      <c r="G1909">
        <v>2013</v>
      </c>
      <c r="H1909">
        <f ca="1">Format!K1909</f>
        <v>4</v>
      </c>
      <c r="I1909">
        <f t="shared" ca="1" si="60"/>
        <v>2</v>
      </c>
      <c r="J1909">
        <v>1</v>
      </c>
      <c r="K1909">
        <f ca="1">Format!L1909</f>
        <v>4</v>
      </c>
      <c r="L1909">
        <v>1</v>
      </c>
      <c r="M1909">
        <f t="shared" ca="1" si="59"/>
        <v>9.142450235425764E-10</v>
      </c>
    </row>
    <row r="1910" spans="1:13">
      <c r="A1910" s="6" t="s">
        <v>1525</v>
      </c>
      <c r="B1910">
        <f>Format!H1910</f>
        <v>621900</v>
      </c>
      <c r="C1910" t="str">
        <f>Format!G1910</f>
        <v>US</v>
      </c>
      <c r="D1910">
        <f ca="1">Format!J1910</f>
        <v>3.9831905068559905E-3</v>
      </c>
      <c r="E1910" s="6" t="s">
        <v>1</v>
      </c>
      <c r="F1910" t="str">
        <f>Format!I1910</f>
        <v>CO2</v>
      </c>
      <c r="G1910">
        <v>2013</v>
      </c>
      <c r="H1910">
        <f ca="1">Format!K1910</f>
        <v>4</v>
      </c>
      <c r="I1910">
        <f t="shared" ca="1" si="60"/>
        <v>2</v>
      </c>
      <c r="J1910">
        <v>1</v>
      </c>
      <c r="K1910">
        <f ca="1">Format!L1910</f>
        <v>4</v>
      </c>
      <c r="L1910">
        <v>1</v>
      </c>
      <c r="M1910">
        <f t="shared" ca="1" si="59"/>
        <v>3.9831905068559905E-3</v>
      </c>
    </row>
    <row r="1911" spans="1:13">
      <c r="A1911" s="6" t="s">
        <v>1525</v>
      </c>
      <c r="B1911">
        <f>Format!H1911</f>
        <v>621900</v>
      </c>
      <c r="C1911" t="str">
        <f>Format!G1911</f>
        <v>US</v>
      </c>
      <c r="D1911">
        <f ca="1">Format!J1911</f>
        <v>1.0079189173562456E-6</v>
      </c>
      <c r="E1911" s="6" t="s">
        <v>1</v>
      </c>
      <c r="F1911" t="str">
        <f>Format!I1911</f>
        <v>HFC-134a</v>
      </c>
      <c r="G1911">
        <v>2013</v>
      </c>
      <c r="H1911">
        <f ca="1">Format!K1911</f>
        <v>4</v>
      </c>
      <c r="I1911">
        <f t="shared" ca="1" si="60"/>
        <v>2</v>
      </c>
      <c r="J1911">
        <v>1</v>
      </c>
      <c r="K1911">
        <f ca="1">Format!L1911</f>
        <v>4</v>
      </c>
      <c r="L1911">
        <v>1</v>
      </c>
      <c r="M1911">
        <f t="shared" ca="1" si="59"/>
        <v>1.0079189173562456E-6</v>
      </c>
    </row>
    <row r="1912" spans="1:13">
      <c r="A1912" s="6" t="s">
        <v>1525</v>
      </c>
      <c r="B1912">
        <f>Format!H1912</f>
        <v>621900</v>
      </c>
      <c r="C1912" t="str">
        <f>Format!G1912</f>
        <v>US</v>
      </c>
      <c r="D1912">
        <f ca="1">Format!J1912</f>
        <v>8.9098056727624092E-8</v>
      </c>
      <c r="E1912" s="6" t="s">
        <v>1</v>
      </c>
      <c r="F1912" t="str">
        <f>Format!I1912</f>
        <v>HFC-125</v>
      </c>
      <c r="G1912">
        <v>2013</v>
      </c>
      <c r="H1912">
        <f ca="1">Format!K1912</f>
        <v>4</v>
      </c>
      <c r="I1912">
        <f t="shared" ca="1" si="60"/>
        <v>2</v>
      </c>
      <c r="J1912">
        <v>1</v>
      </c>
      <c r="K1912">
        <f ca="1">Format!L1912</f>
        <v>4</v>
      </c>
      <c r="L1912">
        <v>1</v>
      </c>
      <c r="M1912">
        <f t="shared" ca="1" si="59"/>
        <v>8.9098056727624092E-8</v>
      </c>
    </row>
    <row r="1913" spans="1:13">
      <c r="A1913" s="6" t="s">
        <v>1525</v>
      </c>
      <c r="B1913">
        <f>Format!H1913</f>
        <v>621900</v>
      </c>
      <c r="C1913" t="str">
        <f>Format!G1913</f>
        <v>US</v>
      </c>
      <c r="D1913">
        <f ca="1">Format!J1913</f>
        <v>2.8170117303223509E-8</v>
      </c>
      <c r="E1913" s="6" t="s">
        <v>1</v>
      </c>
      <c r="F1913" t="str">
        <f>Format!I1913</f>
        <v>HFC-32</v>
      </c>
      <c r="G1913">
        <v>2013</v>
      </c>
      <c r="H1913">
        <f ca="1">Format!K1913</f>
        <v>4</v>
      </c>
      <c r="I1913">
        <f t="shared" ca="1" si="60"/>
        <v>2</v>
      </c>
      <c r="J1913">
        <v>1</v>
      </c>
      <c r="K1913">
        <f ca="1">Format!L1913</f>
        <v>4</v>
      </c>
      <c r="L1913">
        <v>1</v>
      </c>
      <c r="M1913">
        <f t="shared" ca="1" si="59"/>
        <v>2.8170117303223509E-8</v>
      </c>
    </row>
    <row r="1914" spans="1:13">
      <c r="A1914" s="6" t="s">
        <v>1525</v>
      </c>
      <c r="B1914">
        <f>Format!H1914</f>
        <v>621900</v>
      </c>
      <c r="C1914" t="str">
        <f>Format!G1914</f>
        <v>US</v>
      </c>
      <c r="D1914">
        <f ca="1">Format!J1914</f>
        <v>2.7978432788542255E-7</v>
      </c>
      <c r="E1914" s="6" t="s">
        <v>1</v>
      </c>
      <c r="F1914" t="str">
        <f>Format!I1914</f>
        <v>CH4</v>
      </c>
      <c r="G1914">
        <v>2013</v>
      </c>
      <c r="H1914">
        <f ca="1">Format!K1914</f>
        <v>4</v>
      </c>
      <c r="I1914">
        <f t="shared" ca="1" si="60"/>
        <v>2</v>
      </c>
      <c r="J1914">
        <v>1</v>
      </c>
      <c r="K1914">
        <f ca="1">Format!L1914</f>
        <v>4</v>
      </c>
      <c r="L1914">
        <v>1</v>
      </c>
      <c r="M1914">
        <f t="shared" ca="1" si="59"/>
        <v>2.7978432788542255E-7</v>
      </c>
    </row>
    <row r="1915" spans="1:13">
      <c r="A1915" s="6" t="s">
        <v>1525</v>
      </c>
      <c r="B1915">
        <f>Format!H1915</f>
        <v>621900</v>
      </c>
      <c r="C1915" t="str">
        <f>Format!G1915</f>
        <v>US</v>
      </c>
      <c r="D1915">
        <f ca="1">Format!J1915</f>
        <v>5.5725785739094844E-8</v>
      </c>
      <c r="E1915" s="6" t="s">
        <v>1</v>
      </c>
      <c r="F1915" t="str">
        <f>Format!I1915</f>
        <v>HFC-143a</v>
      </c>
      <c r="G1915">
        <v>2013</v>
      </c>
      <c r="H1915">
        <f ca="1">Format!K1915</f>
        <v>4</v>
      </c>
      <c r="I1915">
        <f t="shared" ca="1" si="60"/>
        <v>2</v>
      </c>
      <c r="J1915">
        <v>1</v>
      </c>
      <c r="K1915">
        <f ca="1">Format!L1915</f>
        <v>4</v>
      </c>
      <c r="L1915">
        <v>1</v>
      </c>
      <c r="M1915">
        <f t="shared" ca="1" si="59"/>
        <v>5.5725785739094844E-8</v>
      </c>
    </row>
    <row r="1916" spans="1:13">
      <c r="A1916" s="6" t="s">
        <v>1525</v>
      </c>
      <c r="B1916">
        <f>Format!H1916</f>
        <v>621900</v>
      </c>
      <c r="C1916" t="str">
        <f>Format!G1916</f>
        <v>US</v>
      </c>
      <c r="D1916">
        <f ca="1">Format!J1916</f>
        <v>7.5275712763180146E-9</v>
      </c>
      <c r="E1916" s="6" t="s">
        <v>1</v>
      </c>
      <c r="F1916" t="str">
        <f>Format!I1916</f>
        <v>N2O</v>
      </c>
      <c r="G1916">
        <v>2013</v>
      </c>
      <c r="H1916">
        <f ca="1">Format!K1916</f>
        <v>4</v>
      </c>
      <c r="I1916">
        <f t="shared" ca="1" si="60"/>
        <v>2</v>
      </c>
      <c r="J1916">
        <v>1</v>
      </c>
      <c r="K1916">
        <f ca="1">Format!L1916</f>
        <v>4</v>
      </c>
      <c r="L1916">
        <v>1</v>
      </c>
      <c r="M1916">
        <f t="shared" ca="1" si="59"/>
        <v>7.5275712763180146E-9</v>
      </c>
    </row>
    <row r="1917" spans="1:13">
      <c r="A1917" s="6" t="s">
        <v>1525</v>
      </c>
      <c r="B1917">
        <f>Format!H1917</f>
        <v>621900</v>
      </c>
      <c r="C1917" t="str">
        <f>Format!G1917</f>
        <v>US</v>
      </c>
      <c r="D1917">
        <f ca="1">Format!J1917</f>
        <v>2.5198040707011866E-9</v>
      </c>
      <c r="E1917" s="6" t="s">
        <v>1</v>
      </c>
      <c r="F1917" t="str">
        <f>Format!I1917</f>
        <v>HFC-236fa</v>
      </c>
      <c r="G1917">
        <v>2013</v>
      </c>
      <c r="H1917">
        <f ca="1">Format!K1917</f>
        <v>4</v>
      </c>
      <c r="I1917">
        <f t="shared" ca="1" si="60"/>
        <v>2</v>
      </c>
      <c r="J1917">
        <v>1</v>
      </c>
      <c r="K1917">
        <f ca="1">Format!L1917</f>
        <v>4</v>
      </c>
      <c r="L1917">
        <v>1</v>
      </c>
      <c r="M1917">
        <f t="shared" ca="1" si="59"/>
        <v>2.5198040707011866E-9</v>
      </c>
    </row>
    <row r="1918" spans="1:13">
      <c r="A1918" s="6" t="s">
        <v>1525</v>
      </c>
      <c r="B1918">
        <f>Format!H1918</f>
        <v>622000</v>
      </c>
      <c r="C1918" t="str">
        <f>Format!G1918</f>
        <v>US</v>
      </c>
      <c r="D1918">
        <f ca="1">Format!J1918</f>
        <v>1.9950202347895126E-2</v>
      </c>
      <c r="E1918" s="6" t="s">
        <v>1</v>
      </c>
      <c r="F1918" t="str">
        <f>Format!I1918</f>
        <v>CO2</v>
      </c>
      <c r="G1918">
        <v>2013</v>
      </c>
      <c r="H1918">
        <f ca="1">Format!K1918</f>
        <v>4</v>
      </c>
      <c r="I1918">
        <f t="shared" ca="1" si="60"/>
        <v>2</v>
      </c>
      <c r="J1918">
        <v>1</v>
      </c>
      <c r="K1918">
        <f ca="1">Format!L1918</f>
        <v>4</v>
      </c>
      <c r="L1918">
        <v>1</v>
      </c>
      <c r="M1918">
        <f t="shared" ca="1" si="59"/>
        <v>1.9950202347895126E-2</v>
      </c>
    </row>
    <row r="1919" spans="1:13">
      <c r="A1919" s="6" t="s">
        <v>1525</v>
      </c>
      <c r="B1919">
        <f>Format!H1919</f>
        <v>622000</v>
      </c>
      <c r="C1919" t="str">
        <f>Format!G1919</f>
        <v>US</v>
      </c>
      <c r="D1919">
        <f ca="1">Format!J1919</f>
        <v>1.4753835390659775E-6</v>
      </c>
      <c r="E1919" s="6" t="s">
        <v>1</v>
      </c>
      <c r="F1919" t="str">
        <f>Format!I1919</f>
        <v>CH4</v>
      </c>
      <c r="G1919">
        <v>2013</v>
      </c>
      <c r="H1919">
        <f ca="1">Format!K1919</f>
        <v>4</v>
      </c>
      <c r="I1919">
        <f t="shared" ca="1" si="60"/>
        <v>2</v>
      </c>
      <c r="J1919">
        <v>1</v>
      </c>
      <c r="K1919">
        <f ca="1">Format!L1919</f>
        <v>4</v>
      </c>
      <c r="L1919">
        <v>1</v>
      </c>
      <c r="M1919">
        <f t="shared" ca="1" si="59"/>
        <v>1.4753835390659775E-6</v>
      </c>
    </row>
    <row r="1920" spans="1:13">
      <c r="A1920" s="6" t="s">
        <v>1525</v>
      </c>
      <c r="B1920">
        <f>Format!H1920</f>
        <v>622000</v>
      </c>
      <c r="C1920" t="str">
        <f>Format!G1920</f>
        <v>US</v>
      </c>
      <c r="D1920">
        <f ca="1">Format!J1920</f>
        <v>1.9768805595407711E-7</v>
      </c>
      <c r="E1920" s="6" t="s">
        <v>1</v>
      </c>
      <c r="F1920" t="str">
        <f>Format!I1920</f>
        <v>HFC-134a</v>
      </c>
      <c r="G1920">
        <v>2013</v>
      </c>
      <c r="H1920">
        <f ca="1">Format!K1920</f>
        <v>4</v>
      </c>
      <c r="I1920">
        <f t="shared" ca="1" si="60"/>
        <v>2</v>
      </c>
      <c r="J1920">
        <v>1</v>
      </c>
      <c r="K1920">
        <f ca="1">Format!L1920</f>
        <v>4</v>
      </c>
      <c r="L1920">
        <v>1</v>
      </c>
      <c r="M1920">
        <f t="shared" ca="1" si="59"/>
        <v>1.9768805595407711E-7</v>
      </c>
    </row>
    <row r="1921" spans="1:13">
      <c r="A1921" s="6" t="s">
        <v>1525</v>
      </c>
      <c r="B1921">
        <f>Format!H1921</f>
        <v>622000</v>
      </c>
      <c r="C1921" t="str">
        <f>Format!G1921</f>
        <v>US</v>
      </c>
      <c r="D1921">
        <f ca="1">Format!J1921</f>
        <v>1.7475236668808958E-8</v>
      </c>
      <c r="E1921" s="6" t="s">
        <v>1</v>
      </c>
      <c r="F1921" t="str">
        <f>Format!I1921</f>
        <v>HFC-125</v>
      </c>
      <c r="G1921">
        <v>2013</v>
      </c>
      <c r="H1921">
        <f ca="1">Format!K1921</f>
        <v>4</v>
      </c>
      <c r="I1921">
        <f t="shared" ca="1" si="60"/>
        <v>2</v>
      </c>
      <c r="J1921">
        <v>1</v>
      </c>
      <c r="K1921">
        <f ca="1">Format!L1921</f>
        <v>4</v>
      </c>
      <c r="L1921">
        <v>1</v>
      </c>
      <c r="M1921">
        <f t="shared" ca="1" si="59"/>
        <v>1.7475236668808958E-8</v>
      </c>
    </row>
    <row r="1922" spans="1:13">
      <c r="A1922" s="6" t="s">
        <v>1525</v>
      </c>
      <c r="B1922">
        <f>Format!H1922</f>
        <v>622000</v>
      </c>
      <c r="C1922" t="str">
        <f>Format!G1922</f>
        <v>US</v>
      </c>
      <c r="D1922">
        <f ca="1">Format!J1922</f>
        <v>5.5251425782142131E-9</v>
      </c>
      <c r="E1922" s="6" t="s">
        <v>1</v>
      </c>
      <c r="F1922" t="str">
        <f>Format!I1922</f>
        <v>HFC-32</v>
      </c>
      <c r="G1922">
        <v>2013</v>
      </c>
      <c r="H1922">
        <f ca="1">Format!K1922</f>
        <v>4</v>
      </c>
      <c r="I1922">
        <f t="shared" ca="1" si="60"/>
        <v>2</v>
      </c>
      <c r="J1922">
        <v>1</v>
      </c>
      <c r="K1922">
        <f ca="1">Format!L1922</f>
        <v>4</v>
      </c>
      <c r="L1922">
        <v>1</v>
      </c>
      <c r="M1922">
        <f t="shared" ca="1" si="59"/>
        <v>5.5251425782142131E-9</v>
      </c>
    </row>
    <row r="1923" spans="1:13">
      <c r="A1923" s="6" t="s">
        <v>1525</v>
      </c>
      <c r="B1923">
        <f>Format!H1923</f>
        <v>622000</v>
      </c>
      <c r="C1923" t="str">
        <f>Format!G1923</f>
        <v>US</v>
      </c>
      <c r="D1923">
        <f ca="1">Format!J1923</f>
        <v>3.791917063021914E-8</v>
      </c>
      <c r="E1923" s="6" t="s">
        <v>1</v>
      </c>
      <c r="F1923" t="str">
        <f>Format!I1923</f>
        <v>N2O</v>
      </c>
      <c r="G1923">
        <v>2013</v>
      </c>
      <c r="H1923">
        <f ca="1">Format!K1923</f>
        <v>4</v>
      </c>
      <c r="I1923">
        <f t="shared" ca="1" si="60"/>
        <v>2</v>
      </c>
      <c r="J1923">
        <v>1</v>
      </c>
      <c r="K1923">
        <f ca="1">Format!L1923</f>
        <v>4</v>
      </c>
      <c r="L1923">
        <v>1</v>
      </c>
      <c r="M1923">
        <f t="shared" ca="1" si="59"/>
        <v>3.791917063021914E-8</v>
      </c>
    </row>
    <row r="1924" spans="1:13">
      <c r="A1924" s="6" t="s">
        <v>1525</v>
      </c>
      <c r="B1924">
        <f>Format!H1924</f>
        <v>622000</v>
      </c>
      <c r="C1924" t="str">
        <f>Format!G1924</f>
        <v>US</v>
      </c>
      <c r="D1924">
        <f ca="1">Format!J1924</f>
        <v>1.0929770301534492E-8</v>
      </c>
      <c r="E1924" s="6" t="s">
        <v>1</v>
      </c>
      <c r="F1924" t="str">
        <f>Format!I1924</f>
        <v>HFC-143a</v>
      </c>
      <c r="G1924">
        <v>2013</v>
      </c>
      <c r="H1924">
        <f ca="1">Format!K1924</f>
        <v>4</v>
      </c>
      <c r="I1924">
        <f t="shared" ca="1" si="60"/>
        <v>2</v>
      </c>
      <c r="J1924">
        <v>1</v>
      </c>
      <c r="K1924">
        <f ca="1">Format!L1924</f>
        <v>4</v>
      </c>
      <c r="L1924">
        <v>1</v>
      </c>
      <c r="M1924">
        <f t="shared" ref="M1924:M1987" ca="1" si="61">IFERROR(D1924,"")</f>
        <v>1.0929770301534492E-8</v>
      </c>
    </row>
    <row r="1925" spans="1:13">
      <c r="A1925" s="6" t="s">
        <v>1525</v>
      </c>
      <c r="B1925">
        <f>Format!H1925</f>
        <v>622000</v>
      </c>
      <c r="C1925" t="str">
        <f>Format!G1925</f>
        <v>US</v>
      </c>
      <c r="D1925">
        <f ca="1">Format!J1925</f>
        <v>4.9422146915218879E-10</v>
      </c>
      <c r="E1925" s="6" t="s">
        <v>1</v>
      </c>
      <c r="F1925" t="str">
        <f>Format!I1925</f>
        <v>HFC-236fa</v>
      </c>
      <c r="G1925">
        <v>2013</v>
      </c>
      <c r="H1925">
        <f ca="1">Format!K1925</f>
        <v>4</v>
      </c>
      <c r="I1925">
        <f t="shared" ca="1" si="60"/>
        <v>2</v>
      </c>
      <c r="J1925">
        <v>1</v>
      </c>
      <c r="K1925">
        <f ca="1">Format!L1925</f>
        <v>4</v>
      </c>
      <c r="L1925">
        <v>1</v>
      </c>
      <c r="M1925">
        <f t="shared" ca="1" si="61"/>
        <v>4.9422146915218879E-10</v>
      </c>
    </row>
    <row r="1926" spans="1:13">
      <c r="A1926" s="6" t="s">
        <v>1525</v>
      </c>
      <c r="B1926">
        <f>Format!H1926</f>
        <v>624100</v>
      </c>
      <c r="C1926" t="str">
        <f>Format!G1926</f>
        <v>US</v>
      </c>
      <c r="D1926">
        <f ca="1">Format!J1926</f>
        <v>8.0884325465225351E-3</v>
      </c>
      <c r="E1926" s="6" t="s">
        <v>1</v>
      </c>
      <c r="F1926" t="str">
        <f>Format!I1926</f>
        <v>CO2</v>
      </c>
      <c r="G1926">
        <v>2013</v>
      </c>
      <c r="H1926">
        <f ca="1">Format!K1926</f>
        <v>4</v>
      </c>
      <c r="I1926">
        <f t="shared" ca="1" si="60"/>
        <v>2</v>
      </c>
      <c r="J1926">
        <v>1</v>
      </c>
      <c r="K1926">
        <f ca="1">Format!L1926</f>
        <v>4</v>
      </c>
      <c r="L1926">
        <v>1</v>
      </c>
      <c r="M1926">
        <f t="shared" ca="1" si="61"/>
        <v>8.0884325465225351E-3</v>
      </c>
    </row>
    <row r="1927" spans="1:13">
      <c r="A1927" s="6" t="s">
        <v>1525</v>
      </c>
      <c r="B1927">
        <f>Format!H1927</f>
        <v>624100</v>
      </c>
      <c r="C1927" t="str">
        <f>Format!G1927</f>
        <v>US</v>
      </c>
      <c r="D1927">
        <f ca="1">Format!J1927</f>
        <v>6.0327891807169253E-7</v>
      </c>
      <c r="E1927" s="6" t="s">
        <v>1</v>
      </c>
      <c r="F1927" t="str">
        <f>Format!I1927</f>
        <v>CH4</v>
      </c>
      <c r="G1927">
        <v>2013</v>
      </c>
      <c r="H1927">
        <f ca="1">Format!K1927</f>
        <v>4</v>
      </c>
      <c r="I1927">
        <f t="shared" ca="1" si="60"/>
        <v>2</v>
      </c>
      <c r="J1927">
        <v>1</v>
      </c>
      <c r="K1927">
        <f ca="1">Format!L1927</f>
        <v>4</v>
      </c>
      <c r="L1927">
        <v>1</v>
      </c>
      <c r="M1927">
        <f t="shared" ca="1" si="61"/>
        <v>6.0327891807169253E-7</v>
      </c>
    </row>
    <row r="1928" spans="1:13">
      <c r="A1928" s="6" t="s">
        <v>1525</v>
      </c>
      <c r="B1928">
        <f>Format!H1928</f>
        <v>624100</v>
      </c>
      <c r="C1928" t="str">
        <f>Format!G1928</f>
        <v>US</v>
      </c>
      <c r="D1928">
        <f ca="1">Format!J1928</f>
        <v>1.1408786087389972E-7</v>
      </c>
      <c r="E1928" s="6" t="s">
        <v>1</v>
      </c>
      <c r="F1928" t="str">
        <f>Format!I1928</f>
        <v>HFC-134a</v>
      </c>
      <c r="G1928">
        <v>2013</v>
      </c>
      <c r="H1928">
        <f ca="1">Format!K1928</f>
        <v>4</v>
      </c>
      <c r="I1928">
        <f t="shared" ca="1" si="60"/>
        <v>2</v>
      </c>
      <c r="J1928">
        <v>1</v>
      </c>
      <c r="K1928">
        <f ca="1">Format!L1928</f>
        <v>4</v>
      </c>
      <c r="L1928">
        <v>1</v>
      </c>
      <c r="M1928">
        <f t="shared" ca="1" si="61"/>
        <v>1.1408786087389972E-7</v>
      </c>
    </row>
    <row r="1929" spans="1:13">
      <c r="A1929" s="6" t="s">
        <v>1525</v>
      </c>
      <c r="B1929">
        <f>Format!H1929</f>
        <v>624100</v>
      </c>
      <c r="C1929" t="str">
        <f>Format!G1929</f>
        <v>US</v>
      </c>
      <c r="D1929">
        <f ca="1">Format!J1929</f>
        <v>1.0085143283885024E-8</v>
      </c>
      <c r="E1929" s="6" t="s">
        <v>1</v>
      </c>
      <c r="F1929" t="str">
        <f>Format!I1929</f>
        <v>HFC-125</v>
      </c>
      <c r="G1929">
        <v>2013</v>
      </c>
      <c r="H1929">
        <f ca="1">Format!K1929</f>
        <v>4</v>
      </c>
      <c r="I1929">
        <f t="shared" ca="1" si="60"/>
        <v>2</v>
      </c>
      <c r="J1929">
        <v>1</v>
      </c>
      <c r="K1929">
        <f ca="1">Format!L1929</f>
        <v>4</v>
      </c>
      <c r="L1929">
        <v>1</v>
      </c>
      <c r="M1929">
        <f t="shared" ca="1" si="61"/>
        <v>1.0085143283885024E-8</v>
      </c>
    </row>
    <row r="1930" spans="1:13">
      <c r="A1930" s="6" t="s">
        <v>1525</v>
      </c>
      <c r="B1930">
        <f>Format!H1930</f>
        <v>624100</v>
      </c>
      <c r="C1930" t="str">
        <f>Format!G1930</f>
        <v>US</v>
      </c>
      <c r="D1930">
        <f ca="1">Format!J1930</f>
        <v>3.1886180211018583E-9</v>
      </c>
      <c r="E1930" s="6" t="s">
        <v>1</v>
      </c>
      <c r="F1930" t="str">
        <f>Format!I1930</f>
        <v>HFC-32</v>
      </c>
      <c r="G1930">
        <v>2013</v>
      </c>
      <c r="H1930">
        <f ca="1">Format!K1930</f>
        <v>4</v>
      </c>
      <c r="I1930">
        <f t="shared" ca="1" si="60"/>
        <v>2</v>
      </c>
      <c r="J1930">
        <v>1</v>
      </c>
      <c r="K1930">
        <f ca="1">Format!L1930</f>
        <v>4</v>
      </c>
      <c r="L1930">
        <v>1</v>
      </c>
      <c r="M1930">
        <f t="shared" ca="1" si="61"/>
        <v>3.1886180211018583E-9</v>
      </c>
    </row>
    <row r="1931" spans="1:13">
      <c r="A1931" s="6" t="s">
        <v>1525</v>
      </c>
      <c r="B1931">
        <f>Format!H1931</f>
        <v>624100</v>
      </c>
      <c r="C1931" t="str">
        <f>Format!G1931</f>
        <v>US</v>
      </c>
      <c r="D1931">
        <f ca="1">Format!J1931</f>
        <v>6.3076856491259927E-9</v>
      </c>
      <c r="E1931" s="6" t="s">
        <v>1</v>
      </c>
      <c r="F1931" t="str">
        <f>Format!I1931</f>
        <v>HFC-143a</v>
      </c>
      <c r="G1931">
        <v>2013</v>
      </c>
      <c r="H1931">
        <f ca="1">Format!K1931</f>
        <v>4</v>
      </c>
      <c r="I1931">
        <f t="shared" ca="1" si="60"/>
        <v>2</v>
      </c>
      <c r="J1931">
        <v>1</v>
      </c>
      <c r="K1931">
        <f ca="1">Format!L1931</f>
        <v>4</v>
      </c>
      <c r="L1931">
        <v>1</v>
      </c>
      <c r="M1931">
        <f t="shared" ca="1" si="61"/>
        <v>6.3076856491259927E-9</v>
      </c>
    </row>
    <row r="1932" spans="1:13">
      <c r="A1932" s="6" t="s">
        <v>1525</v>
      </c>
      <c r="B1932">
        <f>Format!H1932</f>
        <v>624100</v>
      </c>
      <c r="C1932" t="str">
        <f>Format!G1932</f>
        <v>US</v>
      </c>
      <c r="D1932">
        <f ca="1">Format!J1932</f>
        <v>1.5399424605407578E-8</v>
      </c>
      <c r="E1932" s="6" t="s">
        <v>1</v>
      </c>
      <c r="F1932" t="str">
        <f>Format!I1932</f>
        <v>N2O</v>
      </c>
      <c r="G1932">
        <v>2013</v>
      </c>
      <c r="H1932">
        <f ca="1">Format!K1932</f>
        <v>4</v>
      </c>
      <c r="I1932">
        <f t="shared" ca="1" si="60"/>
        <v>2</v>
      </c>
      <c r="J1932">
        <v>1</v>
      </c>
      <c r="K1932">
        <f ca="1">Format!L1932</f>
        <v>4</v>
      </c>
      <c r="L1932">
        <v>1</v>
      </c>
      <c r="M1932">
        <f t="shared" ca="1" si="61"/>
        <v>1.5399424605407578E-8</v>
      </c>
    </row>
    <row r="1933" spans="1:13">
      <c r="A1933" s="6" t="s">
        <v>1525</v>
      </c>
      <c r="B1933">
        <f>Format!H1933</f>
        <v>624100</v>
      </c>
      <c r="C1933" t="str">
        <f>Format!G1933</f>
        <v>US</v>
      </c>
      <c r="D1933">
        <f ca="1">Format!J1933</f>
        <v>2.8522041931874437E-10</v>
      </c>
      <c r="E1933" s="6" t="s">
        <v>1</v>
      </c>
      <c r="F1933" t="str">
        <f>Format!I1933</f>
        <v>HFC-236fa</v>
      </c>
      <c r="G1933">
        <v>2013</v>
      </c>
      <c r="H1933">
        <f ca="1">Format!K1933</f>
        <v>4</v>
      </c>
      <c r="I1933">
        <f t="shared" ca="1" si="60"/>
        <v>2</v>
      </c>
      <c r="J1933">
        <v>1</v>
      </c>
      <c r="K1933">
        <f ca="1">Format!L1933</f>
        <v>4</v>
      </c>
      <c r="L1933">
        <v>1</v>
      </c>
      <c r="M1933">
        <f t="shared" ca="1" si="61"/>
        <v>2.8522041931874437E-10</v>
      </c>
    </row>
    <row r="1934" spans="1:13">
      <c r="A1934" s="6" t="s">
        <v>1525</v>
      </c>
      <c r="B1934">
        <f>Format!H1934</f>
        <v>624400</v>
      </c>
      <c r="C1934" t="str">
        <f>Format!G1934</f>
        <v>US</v>
      </c>
      <c r="D1934">
        <f ca="1">Format!J1934</f>
        <v>1.6074375813836441E-2</v>
      </c>
      <c r="E1934" s="6" t="s">
        <v>1</v>
      </c>
      <c r="F1934" t="str">
        <f>Format!I1934</f>
        <v>CO2</v>
      </c>
      <c r="G1934">
        <v>2013</v>
      </c>
      <c r="H1934">
        <f ca="1">Format!K1934</f>
        <v>4</v>
      </c>
      <c r="I1934">
        <f t="shared" ca="1" si="60"/>
        <v>2</v>
      </c>
      <c r="J1934">
        <v>1</v>
      </c>
      <c r="K1934">
        <f ca="1">Format!L1934</f>
        <v>4</v>
      </c>
      <c r="L1934">
        <v>1</v>
      </c>
      <c r="M1934">
        <f t="shared" ca="1" si="61"/>
        <v>1.6074375813836441E-2</v>
      </c>
    </row>
    <row r="1935" spans="1:13">
      <c r="A1935" s="6" t="s">
        <v>1525</v>
      </c>
      <c r="B1935">
        <f>Format!H1935</f>
        <v>624400</v>
      </c>
      <c r="C1935" t="str">
        <f>Format!G1935</f>
        <v>US</v>
      </c>
      <c r="D1935">
        <f ca="1">Format!J1935</f>
        <v>1.2485683141221481E-6</v>
      </c>
      <c r="E1935" s="6" t="s">
        <v>1</v>
      </c>
      <c r="F1935" t="str">
        <f>Format!I1935</f>
        <v>CH4</v>
      </c>
      <c r="G1935">
        <v>2013</v>
      </c>
      <c r="H1935">
        <f ca="1">Format!K1935</f>
        <v>4</v>
      </c>
      <c r="I1935">
        <f t="shared" ca="1" si="60"/>
        <v>2</v>
      </c>
      <c r="J1935">
        <v>1</v>
      </c>
      <c r="K1935">
        <f ca="1">Format!L1935</f>
        <v>4</v>
      </c>
      <c r="L1935">
        <v>1</v>
      </c>
      <c r="M1935">
        <f t="shared" ca="1" si="61"/>
        <v>1.2485683141221481E-6</v>
      </c>
    </row>
    <row r="1936" spans="1:13">
      <c r="A1936" s="6" t="s">
        <v>1525</v>
      </c>
      <c r="B1936">
        <f>Format!H1936</f>
        <v>624400</v>
      </c>
      <c r="C1936" t="str">
        <f>Format!G1936</f>
        <v>US</v>
      </c>
      <c r="D1936">
        <f ca="1">Format!J1936</f>
        <v>2.3996072442844527E-7</v>
      </c>
      <c r="E1936" s="6" t="s">
        <v>1</v>
      </c>
      <c r="F1936" t="str">
        <f>Format!I1936</f>
        <v>HFC-134a</v>
      </c>
      <c r="G1936">
        <v>2013</v>
      </c>
      <c r="H1936">
        <f ca="1">Format!K1936</f>
        <v>4</v>
      </c>
      <c r="I1936">
        <f t="shared" ca="1" si="60"/>
        <v>2</v>
      </c>
      <c r="J1936">
        <v>1</v>
      </c>
      <c r="K1936">
        <f ca="1">Format!L1936</f>
        <v>4</v>
      </c>
      <c r="L1936">
        <v>1</v>
      </c>
      <c r="M1936">
        <f t="shared" ca="1" si="61"/>
        <v>2.3996072442844527E-7</v>
      </c>
    </row>
    <row r="1937" spans="1:13">
      <c r="A1937" s="6" t="s">
        <v>1525</v>
      </c>
      <c r="B1937">
        <f>Format!H1937</f>
        <v>624400</v>
      </c>
      <c r="C1937" t="str">
        <f>Format!G1937</f>
        <v>US</v>
      </c>
      <c r="D1937">
        <f ca="1">Format!J1937</f>
        <v>2.1212057705600828E-8</v>
      </c>
      <c r="E1937" s="6" t="s">
        <v>1</v>
      </c>
      <c r="F1937" t="str">
        <f>Format!I1937</f>
        <v>HFC-125</v>
      </c>
      <c r="G1937">
        <v>2013</v>
      </c>
      <c r="H1937">
        <f ca="1">Format!K1937</f>
        <v>4</v>
      </c>
      <c r="I1937">
        <f t="shared" ca="1" si="60"/>
        <v>2</v>
      </c>
      <c r="J1937">
        <v>1</v>
      </c>
      <c r="K1937">
        <f ca="1">Format!L1937</f>
        <v>4</v>
      </c>
      <c r="L1937">
        <v>1</v>
      </c>
      <c r="M1937">
        <f t="shared" ca="1" si="61"/>
        <v>2.1212057705600828E-8</v>
      </c>
    </row>
    <row r="1938" spans="1:13">
      <c r="A1938" s="6" t="s">
        <v>1525</v>
      </c>
      <c r="B1938">
        <f>Format!H1938</f>
        <v>624400</v>
      </c>
      <c r="C1938" t="str">
        <f>Format!G1938</f>
        <v>US</v>
      </c>
      <c r="D1938">
        <f ca="1">Format!J1938</f>
        <v>6.7066126440472351E-9</v>
      </c>
      <c r="E1938" s="6" t="s">
        <v>1</v>
      </c>
      <c r="F1938" t="str">
        <f>Format!I1938</f>
        <v>HFC-32</v>
      </c>
      <c r="G1938">
        <v>2013</v>
      </c>
      <c r="H1938">
        <f ca="1">Format!K1938</f>
        <v>4</v>
      </c>
      <c r="I1938">
        <f t="shared" ca="1" si="60"/>
        <v>2</v>
      </c>
      <c r="J1938">
        <v>1</v>
      </c>
      <c r="K1938">
        <f ca="1">Format!L1938</f>
        <v>4</v>
      </c>
      <c r="L1938">
        <v>1</v>
      </c>
      <c r="M1938">
        <f t="shared" ca="1" si="61"/>
        <v>6.7066126440472351E-9</v>
      </c>
    </row>
    <row r="1939" spans="1:13">
      <c r="A1939" s="6" t="s">
        <v>1525</v>
      </c>
      <c r="B1939">
        <f>Format!H1939</f>
        <v>624400</v>
      </c>
      <c r="C1939" t="str">
        <f>Format!G1939</f>
        <v>US</v>
      </c>
      <c r="D1939">
        <f ca="1">Format!J1939</f>
        <v>1.3266940112972632E-8</v>
      </c>
      <c r="E1939" s="6" t="s">
        <v>1</v>
      </c>
      <c r="F1939" t="str">
        <f>Format!I1939</f>
        <v>HFC-143a</v>
      </c>
      <c r="G1939">
        <v>2013</v>
      </c>
      <c r="H1939">
        <f ca="1">Format!K1939</f>
        <v>4</v>
      </c>
      <c r="I1939">
        <f t="shared" ca="1" si="60"/>
        <v>2</v>
      </c>
      <c r="J1939">
        <v>1</v>
      </c>
      <c r="K1939">
        <f ca="1">Format!L1939</f>
        <v>4</v>
      </c>
      <c r="L1939">
        <v>1</v>
      </c>
      <c r="M1939">
        <f t="shared" ca="1" si="61"/>
        <v>1.3266940112972632E-8</v>
      </c>
    </row>
    <row r="1940" spans="1:13">
      <c r="A1940" s="6" t="s">
        <v>1525</v>
      </c>
      <c r="B1940">
        <f>Format!H1940</f>
        <v>624400</v>
      </c>
      <c r="C1940" t="str">
        <f>Format!G1940</f>
        <v>US</v>
      </c>
      <c r="D1940">
        <f ca="1">Format!J1940</f>
        <v>3.0937851301591174E-8</v>
      </c>
      <c r="E1940" s="6" t="s">
        <v>1</v>
      </c>
      <c r="F1940" t="str">
        <f>Format!I1940</f>
        <v>N2O</v>
      </c>
      <c r="G1940">
        <v>2013</v>
      </c>
      <c r="H1940">
        <f ca="1">Format!K1940</f>
        <v>4</v>
      </c>
      <c r="I1940">
        <f t="shared" ca="1" si="60"/>
        <v>2</v>
      </c>
      <c r="J1940">
        <v>1</v>
      </c>
      <c r="K1940">
        <f ca="1">Format!L1940</f>
        <v>4</v>
      </c>
      <c r="L1940">
        <v>1</v>
      </c>
      <c r="M1940">
        <f t="shared" ca="1" si="61"/>
        <v>3.0937851301591174E-8</v>
      </c>
    </row>
    <row r="1941" spans="1:13">
      <c r="A1941" s="6" t="s">
        <v>1525</v>
      </c>
      <c r="B1941">
        <f>Format!H1941</f>
        <v>624400</v>
      </c>
      <c r="C1941" t="str">
        <f>Format!G1941</f>
        <v>US</v>
      </c>
      <c r="D1941">
        <f ca="1">Format!J1941</f>
        <v>5.9990342458220681E-10</v>
      </c>
      <c r="E1941" s="6" t="s">
        <v>1</v>
      </c>
      <c r="F1941" t="str">
        <f>Format!I1941</f>
        <v>HFC-236fa</v>
      </c>
      <c r="G1941">
        <v>2013</v>
      </c>
      <c r="H1941">
        <f ca="1">Format!K1941</f>
        <v>4</v>
      </c>
      <c r="I1941">
        <f t="shared" ca="1" si="60"/>
        <v>2</v>
      </c>
      <c r="J1941">
        <v>1</v>
      </c>
      <c r="K1941">
        <f ca="1">Format!L1941</f>
        <v>4</v>
      </c>
      <c r="L1941">
        <v>1</v>
      </c>
      <c r="M1941">
        <f t="shared" ca="1" si="61"/>
        <v>5.9990342458220681E-10</v>
      </c>
    </row>
    <row r="1942" spans="1:13">
      <c r="A1942" s="6" t="s">
        <v>1525</v>
      </c>
      <c r="B1942">
        <f>Format!H1942</f>
        <v>711100</v>
      </c>
      <c r="C1942" t="str">
        <f>Format!G1942</f>
        <v>US</v>
      </c>
      <c r="D1942">
        <f ca="1">Format!J1942</f>
        <v>4.1690285887014279E-3</v>
      </c>
      <c r="E1942" s="6" t="s">
        <v>1</v>
      </c>
      <c r="F1942" t="str">
        <f>Format!I1942</f>
        <v>CO2</v>
      </c>
      <c r="G1942">
        <v>2013</v>
      </c>
      <c r="H1942">
        <f ca="1">Format!K1942</f>
        <v>4</v>
      </c>
      <c r="I1942">
        <f t="shared" ca="1" si="60"/>
        <v>2</v>
      </c>
      <c r="J1942">
        <v>1</v>
      </c>
      <c r="K1942">
        <f ca="1">Format!L1942</f>
        <v>4</v>
      </c>
      <c r="L1942">
        <v>1</v>
      </c>
      <c r="M1942">
        <f t="shared" ca="1" si="61"/>
        <v>4.1690285887014279E-3</v>
      </c>
    </row>
    <row r="1943" spans="1:13">
      <c r="A1943" s="6" t="s">
        <v>1525</v>
      </c>
      <c r="B1943">
        <f>Format!H1943</f>
        <v>711100</v>
      </c>
      <c r="C1943" t="str">
        <f>Format!G1943</f>
        <v>US</v>
      </c>
      <c r="D1943">
        <f ca="1">Format!J1943</f>
        <v>3.0023305801964863E-7</v>
      </c>
      <c r="E1943" s="6" t="s">
        <v>1</v>
      </c>
      <c r="F1943" t="str">
        <f>Format!I1943</f>
        <v>CH4</v>
      </c>
      <c r="G1943">
        <v>2013</v>
      </c>
      <c r="H1943">
        <f ca="1">Format!K1943</f>
        <v>4</v>
      </c>
      <c r="I1943">
        <f t="shared" ca="1" si="60"/>
        <v>2</v>
      </c>
      <c r="J1943">
        <v>1</v>
      </c>
      <c r="K1943">
        <f ca="1">Format!L1943</f>
        <v>4</v>
      </c>
      <c r="L1943">
        <v>1</v>
      </c>
      <c r="M1943">
        <f t="shared" ca="1" si="61"/>
        <v>3.0023305801964863E-7</v>
      </c>
    </row>
    <row r="1944" spans="1:13">
      <c r="A1944" s="6" t="s">
        <v>1525</v>
      </c>
      <c r="B1944">
        <f>Format!H1944</f>
        <v>711100</v>
      </c>
      <c r="C1944" t="str">
        <f>Format!G1944</f>
        <v>US</v>
      </c>
      <c r="D1944">
        <f ca="1">Format!J1944</f>
        <v>5.2492619966679633E-8</v>
      </c>
      <c r="E1944" s="6" t="s">
        <v>1</v>
      </c>
      <c r="F1944" t="str">
        <f>Format!I1944</f>
        <v>HFC-134a</v>
      </c>
      <c r="G1944">
        <v>2013</v>
      </c>
      <c r="H1944">
        <f ca="1">Format!K1944</f>
        <v>4</v>
      </c>
      <c r="I1944">
        <f t="shared" ca="1" si="60"/>
        <v>2</v>
      </c>
      <c r="J1944">
        <v>1</v>
      </c>
      <c r="K1944">
        <f ca="1">Format!L1944</f>
        <v>4</v>
      </c>
      <c r="L1944">
        <v>1</v>
      </c>
      <c r="M1944">
        <f t="shared" ca="1" si="61"/>
        <v>5.2492619966679633E-8</v>
      </c>
    </row>
    <row r="1945" spans="1:13">
      <c r="A1945" s="6" t="s">
        <v>1525</v>
      </c>
      <c r="B1945">
        <f>Format!H1945</f>
        <v>711100</v>
      </c>
      <c r="C1945" t="str">
        <f>Format!G1945</f>
        <v>US</v>
      </c>
      <c r="D1945">
        <f ca="1">Format!J1945</f>
        <v>4.6402447171450072E-9</v>
      </c>
      <c r="E1945" s="6" t="s">
        <v>1</v>
      </c>
      <c r="F1945" t="str">
        <f>Format!I1945</f>
        <v>HFC-125</v>
      </c>
      <c r="G1945">
        <v>2013</v>
      </c>
      <c r="H1945">
        <f ca="1">Format!K1945</f>
        <v>4</v>
      </c>
      <c r="I1945">
        <f t="shared" ca="1" si="60"/>
        <v>2</v>
      </c>
      <c r="J1945">
        <v>1</v>
      </c>
      <c r="K1945">
        <f ca="1">Format!L1945</f>
        <v>4</v>
      </c>
      <c r="L1945">
        <v>1</v>
      </c>
      <c r="M1945">
        <f t="shared" ca="1" si="61"/>
        <v>4.6402447171450072E-9</v>
      </c>
    </row>
    <row r="1946" spans="1:13">
      <c r="A1946" s="6" t="s">
        <v>1525</v>
      </c>
      <c r="B1946">
        <f>Format!H1946</f>
        <v>711100</v>
      </c>
      <c r="C1946" t="str">
        <f>Format!G1946</f>
        <v>US</v>
      </c>
      <c r="D1946">
        <f ca="1">Format!J1946</f>
        <v>1.4671053757911045E-9</v>
      </c>
      <c r="E1946" s="6" t="s">
        <v>1</v>
      </c>
      <c r="F1946" t="str">
        <f>Format!I1946</f>
        <v>HFC-32</v>
      </c>
      <c r="G1946">
        <v>2013</v>
      </c>
      <c r="H1946">
        <f ca="1">Format!K1946</f>
        <v>4</v>
      </c>
      <c r="I1946">
        <f t="shared" ca="1" si="60"/>
        <v>2</v>
      </c>
      <c r="J1946">
        <v>1</v>
      </c>
      <c r="K1946">
        <f ca="1">Format!L1946</f>
        <v>4</v>
      </c>
      <c r="L1946">
        <v>1</v>
      </c>
      <c r="M1946">
        <f t="shared" ca="1" si="61"/>
        <v>1.4671053757911045E-9</v>
      </c>
    </row>
    <row r="1947" spans="1:13">
      <c r="A1947" s="6" t="s">
        <v>1525</v>
      </c>
      <c r="B1947">
        <f>Format!H1947</f>
        <v>711100</v>
      </c>
      <c r="C1947" t="str">
        <f>Format!G1947</f>
        <v>US</v>
      </c>
      <c r="D1947">
        <f ca="1">Format!J1947</f>
        <v>2.9022101309693159E-9</v>
      </c>
      <c r="E1947" s="6" t="s">
        <v>1</v>
      </c>
      <c r="F1947" t="str">
        <f>Format!I1947</f>
        <v>HFC-143a</v>
      </c>
      <c r="G1947">
        <v>2013</v>
      </c>
      <c r="H1947">
        <f ca="1">Format!K1947</f>
        <v>4</v>
      </c>
      <c r="I1947">
        <f t="shared" ca="1" si="60"/>
        <v>2</v>
      </c>
      <c r="J1947">
        <v>1</v>
      </c>
      <c r="K1947">
        <f ca="1">Format!L1947</f>
        <v>4</v>
      </c>
      <c r="L1947">
        <v>1</v>
      </c>
      <c r="M1947">
        <f t="shared" ca="1" si="61"/>
        <v>2.9022101309693159E-9</v>
      </c>
    </row>
    <row r="1948" spans="1:13">
      <c r="A1948" s="6" t="s">
        <v>1525</v>
      </c>
      <c r="B1948">
        <f>Format!H1948</f>
        <v>711100</v>
      </c>
      <c r="C1948" t="str">
        <f>Format!G1948</f>
        <v>US</v>
      </c>
      <c r="D1948">
        <f ca="1">Format!J1948</f>
        <v>7.9223093206134111E-9</v>
      </c>
      <c r="E1948" s="6" t="s">
        <v>1</v>
      </c>
      <c r="F1948" t="str">
        <f>Format!I1948</f>
        <v>N2O</v>
      </c>
      <c r="G1948">
        <v>2013</v>
      </c>
      <c r="H1948">
        <f ca="1">Format!K1948</f>
        <v>4</v>
      </c>
      <c r="I1948">
        <f t="shared" ca="1" si="60"/>
        <v>2</v>
      </c>
      <c r="J1948">
        <v>1</v>
      </c>
      <c r="K1948">
        <f ca="1">Format!L1948</f>
        <v>4</v>
      </c>
      <c r="L1948">
        <v>1</v>
      </c>
      <c r="M1948">
        <f t="shared" ca="1" si="61"/>
        <v>7.9223093206134111E-9</v>
      </c>
    </row>
    <row r="1949" spans="1:13">
      <c r="A1949" s="6" t="s">
        <v>1525</v>
      </c>
      <c r="B1949">
        <f>Format!H1949</f>
        <v>711100</v>
      </c>
      <c r="C1949" t="str">
        <f>Format!G1949</f>
        <v>US</v>
      </c>
      <c r="D1949">
        <f ca="1">Format!J1949</f>
        <v>1.3123190288039699E-10</v>
      </c>
      <c r="E1949" s="6" t="s">
        <v>1</v>
      </c>
      <c r="F1949" t="str">
        <f>Format!I1949</f>
        <v>HFC-236fa</v>
      </c>
      <c r="G1949">
        <v>2013</v>
      </c>
      <c r="H1949">
        <f ca="1">Format!K1949</f>
        <v>4</v>
      </c>
      <c r="I1949">
        <f t="shared" ca="1" si="60"/>
        <v>2</v>
      </c>
      <c r="J1949">
        <v>1</v>
      </c>
      <c r="K1949">
        <f ca="1">Format!L1949</f>
        <v>4</v>
      </c>
      <c r="L1949">
        <v>1</v>
      </c>
      <c r="M1949">
        <f t="shared" ca="1" si="61"/>
        <v>1.3123190288039699E-10</v>
      </c>
    </row>
    <row r="1950" spans="1:13">
      <c r="A1950" s="6" t="s">
        <v>1525</v>
      </c>
      <c r="B1950">
        <f>Format!H1950</f>
        <v>711200</v>
      </c>
      <c r="C1950" t="str">
        <f>Format!G1950</f>
        <v>US</v>
      </c>
      <c r="D1950">
        <f ca="1">Format!J1950</f>
        <v>3.1659051495799705E-3</v>
      </c>
      <c r="E1950" s="6" t="s">
        <v>1</v>
      </c>
      <c r="F1950" t="str">
        <f>Format!I1950</f>
        <v>CO2</v>
      </c>
      <c r="G1950">
        <v>2013</v>
      </c>
      <c r="H1950">
        <f ca="1">Format!K1950</f>
        <v>4</v>
      </c>
      <c r="I1950">
        <f t="shared" ca="1" si="60"/>
        <v>2</v>
      </c>
      <c r="J1950">
        <v>1</v>
      </c>
      <c r="K1950">
        <f ca="1">Format!L1950</f>
        <v>4</v>
      </c>
      <c r="L1950">
        <v>1</v>
      </c>
      <c r="M1950">
        <f t="shared" ca="1" si="61"/>
        <v>3.1659051495799705E-3</v>
      </c>
    </row>
    <row r="1951" spans="1:13">
      <c r="A1951" s="6" t="s">
        <v>1525</v>
      </c>
      <c r="B1951">
        <f>Format!H1951</f>
        <v>711200</v>
      </c>
      <c r="C1951" t="str">
        <f>Format!G1951</f>
        <v>US</v>
      </c>
      <c r="D1951">
        <f ca="1">Format!J1951</f>
        <v>2.2575443334930909E-7</v>
      </c>
      <c r="E1951" s="6" t="s">
        <v>1</v>
      </c>
      <c r="F1951" t="str">
        <f>Format!I1951</f>
        <v>CH4</v>
      </c>
      <c r="G1951">
        <v>2013</v>
      </c>
      <c r="H1951">
        <f ca="1">Format!K1951</f>
        <v>4</v>
      </c>
      <c r="I1951">
        <f t="shared" ca="1" si="60"/>
        <v>2</v>
      </c>
      <c r="J1951">
        <v>1</v>
      </c>
      <c r="K1951">
        <f ca="1">Format!L1951</f>
        <v>4</v>
      </c>
      <c r="L1951">
        <v>1</v>
      </c>
      <c r="M1951">
        <f t="shared" ca="1" si="61"/>
        <v>2.2575443334930909E-7</v>
      </c>
    </row>
    <row r="1952" spans="1:13">
      <c r="A1952" s="6" t="s">
        <v>1525</v>
      </c>
      <c r="B1952">
        <f>Format!H1952</f>
        <v>711200</v>
      </c>
      <c r="C1952" t="str">
        <f>Format!G1952</f>
        <v>US</v>
      </c>
      <c r="D1952">
        <f ca="1">Format!J1952</f>
        <v>3.5685008142637424E-8</v>
      </c>
      <c r="E1952" s="6" t="s">
        <v>1</v>
      </c>
      <c r="F1952" t="str">
        <f>Format!I1952</f>
        <v>HFC-134a</v>
      </c>
      <c r="G1952">
        <v>2013</v>
      </c>
      <c r="H1952">
        <f ca="1">Format!K1952</f>
        <v>4</v>
      </c>
      <c r="I1952">
        <f t="shared" ca="1" si="60"/>
        <v>2</v>
      </c>
      <c r="J1952">
        <v>1</v>
      </c>
      <c r="K1952">
        <f ca="1">Format!L1952</f>
        <v>4</v>
      </c>
      <c r="L1952">
        <v>1</v>
      </c>
      <c r="M1952">
        <f t="shared" ca="1" si="61"/>
        <v>3.5685008142637424E-8</v>
      </c>
    </row>
    <row r="1953" spans="1:13">
      <c r="A1953" s="6" t="s">
        <v>1525</v>
      </c>
      <c r="B1953">
        <f>Format!H1953</f>
        <v>711200</v>
      </c>
      <c r="C1953" t="str">
        <f>Format!G1953</f>
        <v>US</v>
      </c>
      <c r="D1953">
        <f ca="1">Format!J1953</f>
        <v>3.1544847755790913E-9</v>
      </c>
      <c r="E1953" s="6" t="s">
        <v>1</v>
      </c>
      <c r="F1953" t="str">
        <f>Format!I1953</f>
        <v>HFC-125</v>
      </c>
      <c r="G1953">
        <v>2013</v>
      </c>
      <c r="H1953">
        <f ca="1">Format!K1953</f>
        <v>4</v>
      </c>
      <c r="I1953">
        <f t="shared" ca="1" si="60"/>
        <v>2</v>
      </c>
      <c r="J1953">
        <v>1</v>
      </c>
      <c r="K1953">
        <f ca="1">Format!L1953</f>
        <v>4</v>
      </c>
      <c r="L1953">
        <v>1</v>
      </c>
      <c r="M1953">
        <f t="shared" ca="1" si="61"/>
        <v>3.1544847755790913E-9</v>
      </c>
    </row>
    <row r="1954" spans="1:13">
      <c r="A1954" s="6" t="s">
        <v>1525</v>
      </c>
      <c r="B1954">
        <f>Format!H1954</f>
        <v>711200</v>
      </c>
      <c r="C1954" t="str">
        <f>Format!G1954</f>
        <v>US</v>
      </c>
      <c r="D1954">
        <f ca="1">Format!J1954</f>
        <v>9.9735291007469008E-10</v>
      </c>
      <c r="E1954" s="6" t="s">
        <v>1</v>
      </c>
      <c r="F1954" t="str">
        <f>Format!I1954</f>
        <v>HFC-32</v>
      </c>
      <c r="G1954">
        <v>2013</v>
      </c>
      <c r="H1954">
        <f ca="1">Format!K1954</f>
        <v>4</v>
      </c>
      <c r="I1954">
        <f t="shared" ca="1" si="60"/>
        <v>2</v>
      </c>
      <c r="J1954">
        <v>1</v>
      </c>
      <c r="K1954">
        <f ca="1">Format!L1954</f>
        <v>4</v>
      </c>
      <c r="L1954">
        <v>1</v>
      </c>
      <c r="M1954">
        <f t="shared" ca="1" si="61"/>
        <v>9.9735291007469008E-10</v>
      </c>
    </row>
    <row r="1955" spans="1:13">
      <c r="A1955" s="6" t="s">
        <v>1525</v>
      </c>
      <c r="B1955">
        <f>Format!H1955</f>
        <v>711200</v>
      </c>
      <c r="C1955" t="str">
        <f>Format!G1955</f>
        <v>US</v>
      </c>
      <c r="D1955">
        <f ca="1">Format!J1955</f>
        <v>1.9729514781511064E-9</v>
      </c>
      <c r="E1955" s="6" t="s">
        <v>1</v>
      </c>
      <c r="F1955" t="str">
        <f>Format!I1955</f>
        <v>HFC-143a</v>
      </c>
      <c r="G1955">
        <v>2013</v>
      </c>
      <c r="H1955">
        <f ca="1">Format!K1955</f>
        <v>4</v>
      </c>
      <c r="I1955">
        <f t="shared" ca="1" si="60"/>
        <v>2</v>
      </c>
      <c r="J1955">
        <v>1</v>
      </c>
      <c r="K1955">
        <f ca="1">Format!L1955</f>
        <v>4</v>
      </c>
      <c r="L1955">
        <v>1</v>
      </c>
      <c r="M1955">
        <f t="shared" ca="1" si="61"/>
        <v>1.9729514781511064E-9</v>
      </c>
    </row>
    <row r="1956" spans="1:13">
      <c r="A1956" s="6" t="s">
        <v>1525</v>
      </c>
      <c r="B1956">
        <f>Format!H1956</f>
        <v>711200</v>
      </c>
      <c r="C1956" t="str">
        <f>Format!G1956</f>
        <v>US</v>
      </c>
      <c r="D1956">
        <f ca="1">Format!J1956</f>
        <v>6.002918640120736E-9</v>
      </c>
      <c r="E1956" s="6" t="s">
        <v>1</v>
      </c>
      <c r="F1956" t="str">
        <f>Format!I1956</f>
        <v>N2O</v>
      </c>
      <c r="G1956">
        <v>2013</v>
      </c>
      <c r="H1956">
        <f ca="1">Format!K1956</f>
        <v>4</v>
      </c>
      <c r="I1956">
        <f t="shared" ca="1" si="60"/>
        <v>2</v>
      </c>
      <c r="J1956">
        <v>1</v>
      </c>
      <c r="K1956">
        <f ca="1">Format!L1956</f>
        <v>4</v>
      </c>
      <c r="L1956">
        <v>1</v>
      </c>
      <c r="M1956">
        <f t="shared" ca="1" si="61"/>
        <v>6.002918640120736E-9</v>
      </c>
    </row>
    <row r="1957" spans="1:13">
      <c r="A1957" s="6" t="s">
        <v>1525</v>
      </c>
      <c r="B1957">
        <f>Format!H1957</f>
        <v>711200</v>
      </c>
      <c r="C1957" t="str">
        <f>Format!G1957</f>
        <v>US</v>
      </c>
      <c r="D1957">
        <f ca="1">Format!J1957</f>
        <v>8.921276030484613E-11</v>
      </c>
      <c r="E1957" s="6" t="s">
        <v>1</v>
      </c>
      <c r="F1957" t="str">
        <f>Format!I1957</f>
        <v>HFC-236fa</v>
      </c>
      <c r="G1957">
        <v>2013</v>
      </c>
      <c r="H1957">
        <f ca="1">Format!K1957</f>
        <v>4</v>
      </c>
      <c r="I1957">
        <f t="shared" ca="1" si="60"/>
        <v>2</v>
      </c>
      <c r="J1957">
        <v>1</v>
      </c>
      <c r="K1957">
        <f ca="1">Format!L1957</f>
        <v>4</v>
      </c>
      <c r="L1957">
        <v>1</v>
      </c>
      <c r="M1957">
        <f t="shared" ca="1" si="61"/>
        <v>8.921276030484613E-11</v>
      </c>
    </row>
    <row r="1958" spans="1:13">
      <c r="A1958" s="6" t="s">
        <v>1525</v>
      </c>
      <c r="B1958">
        <f>Format!H1958</f>
        <v>711500</v>
      </c>
      <c r="C1958" t="str">
        <f>Format!G1958</f>
        <v>US</v>
      </c>
      <c r="D1958">
        <f ca="1">Format!J1958</f>
        <v>1.9925127160378454E-3</v>
      </c>
      <c r="E1958" s="6" t="s">
        <v>1</v>
      </c>
      <c r="F1958" t="str">
        <f>Format!I1958</f>
        <v>CO2</v>
      </c>
      <c r="G1958">
        <v>2013</v>
      </c>
      <c r="H1958">
        <f ca="1">Format!K1958</f>
        <v>4</v>
      </c>
      <c r="I1958">
        <f t="shared" ca="1" si="60"/>
        <v>2</v>
      </c>
      <c r="J1958">
        <v>1</v>
      </c>
      <c r="K1958">
        <f ca="1">Format!L1958</f>
        <v>4</v>
      </c>
      <c r="L1958">
        <v>1</v>
      </c>
      <c r="M1958">
        <f t="shared" ca="1" si="61"/>
        <v>1.9925127160378454E-3</v>
      </c>
    </row>
    <row r="1959" spans="1:13">
      <c r="A1959" s="6" t="s">
        <v>1525</v>
      </c>
      <c r="B1959">
        <f>Format!H1959</f>
        <v>711500</v>
      </c>
      <c r="C1959" t="str">
        <f>Format!G1959</f>
        <v>US</v>
      </c>
      <c r="D1959">
        <f ca="1">Format!J1959</f>
        <v>1.4218064491010188E-7</v>
      </c>
      <c r="E1959" s="6" t="s">
        <v>1</v>
      </c>
      <c r="F1959" t="str">
        <f>Format!I1959</f>
        <v>CH4</v>
      </c>
      <c r="G1959">
        <v>2013</v>
      </c>
      <c r="H1959">
        <f ca="1">Format!K1959</f>
        <v>4</v>
      </c>
      <c r="I1959">
        <f t="shared" ca="1" si="60"/>
        <v>2</v>
      </c>
      <c r="J1959">
        <v>1</v>
      </c>
      <c r="K1959">
        <f ca="1">Format!L1959</f>
        <v>4</v>
      </c>
      <c r="L1959">
        <v>1</v>
      </c>
      <c r="M1959">
        <f t="shared" ca="1" si="61"/>
        <v>1.4218064491010188E-7</v>
      </c>
    </row>
    <row r="1960" spans="1:13">
      <c r="A1960" s="6" t="s">
        <v>1525</v>
      </c>
      <c r="B1960">
        <f>Format!H1960</f>
        <v>711500</v>
      </c>
      <c r="C1960" t="str">
        <f>Format!G1960</f>
        <v>US</v>
      </c>
      <c r="D1960">
        <f ca="1">Format!J1960</f>
        <v>2.3849090919025748E-8</v>
      </c>
      <c r="E1960" s="6" t="s">
        <v>1</v>
      </c>
      <c r="F1960" t="str">
        <f>Format!I1960</f>
        <v>HFC-134a</v>
      </c>
      <c r="G1960">
        <v>2013</v>
      </c>
      <c r="H1960">
        <f ca="1">Format!K1960</f>
        <v>4</v>
      </c>
      <c r="I1960">
        <f t="shared" ref="I1960:I2023" ca="1" si="62">IF(H1960=2,1,2)</f>
        <v>2</v>
      </c>
      <c r="J1960">
        <v>1</v>
      </c>
      <c r="K1960">
        <f ca="1">Format!L1960</f>
        <v>4</v>
      </c>
      <c r="L1960">
        <v>1</v>
      </c>
      <c r="M1960">
        <f t="shared" ca="1" si="61"/>
        <v>2.3849090919025748E-8</v>
      </c>
    </row>
    <row r="1961" spans="1:13">
      <c r="A1961" s="6" t="s">
        <v>1525</v>
      </c>
      <c r="B1961">
        <f>Format!H1961</f>
        <v>711500</v>
      </c>
      <c r="C1961" t="str">
        <f>Format!G1961</f>
        <v>US</v>
      </c>
      <c r="D1961">
        <f ca="1">Format!J1961</f>
        <v>2.1082128919449373E-9</v>
      </c>
      <c r="E1961" s="6" t="s">
        <v>1</v>
      </c>
      <c r="F1961" t="str">
        <f>Format!I1961</f>
        <v>HFC-125</v>
      </c>
      <c r="G1961">
        <v>2013</v>
      </c>
      <c r="H1961">
        <f ca="1">Format!K1961</f>
        <v>4</v>
      </c>
      <c r="I1961">
        <f t="shared" ca="1" si="62"/>
        <v>2</v>
      </c>
      <c r="J1961">
        <v>1</v>
      </c>
      <c r="K1961">
        <f ca="1">Format!L1961</f>
        <v>4</v>
      </c>
      <c r="L1961">
        <v>1</v>
      </c>
      <c r="M1961">
        <f t="shared" ca="1" si="61"/>
        <v>2.1082128919449373E-9</v>
      </c>
    </row>
    <row r="1962" spans="1:13">
      <c r="A1962" s="6" t="s">
        <v>1525</v>
      </c>
      <c r="B1962">
        <f>Format!H1962</f>
        <v>711500</v>
      </c>
      <c r="C1962" t="str">
        <f>Format!G1962</f>
        <v>US</v>
      </c>
      <c r="D1962">
        <f ca="1">Format!J1962</f>
        <v>6.6655330820300626E-10</v>
      </c>
      <c r="E1962" s="6" t="s">
        <v>1</v>
      </c>
      <c r="F1962" t="str">
        <f>Format!I1962</f>
        <v>HFC-32</v>
      </c>
      <c r="G1962">
        <v>2013</v>
      </c>
      <c r="H1962">
        <f ca="1">Format!K1962</f>
        <v>4</v>
      </c>
      <c r="I1962">
        <f t="shared" ca="1" si="62"/>
        <v>2</v>
      </c>
      <c r="J1962">
        <v>1</v>
      </c>
      <c r="K1962">
        <f ca="1">Format!L1962</f>
        <v>4</v>
      </c>
      <c r="L1962">
        <v>1</v>
      </c>
      <c r="M1962">
        <f t="shared" ca="1" si="61"/>
        <v>6.6655330820300626E-10</v>
      </c>
    </row>
    <row r="1963" spans="1:13">
      <c r="A1963" s="6" t="s">
        <v>1525</v>
      </c>
      <c r="B1963">
        <f>Format!H1963</f>
        <v>711500</v>
      </c>
      <c r="C1963" t="str">
        <f>Format!G1963</f>
        <v>US</v>
      </c>
      <c r="D1963">
        <f ca="1">Format!J1963</f>
        <v>1.3185677019653429E-9</v>
      </c>
      <c r="E1963" s="6" t="s">
        <v>1</v>
      </c>
      <c r="F1963" t="str">
        <f>Format!I1963</f>
        <v>HFC-143a</v>
      </c>
      <c r="G1963">
        <v>2013</v>
      </c>
      <c r="H1963">
        <f ca="1">Format!K1963</f>
        <v>4</v>
      </c>
      <c r="I1963">
        <f t="shared" ca="1" si="62"/>
        <v>2</v>
      </c>
      <c r="J1963">
        <v>1</v>
      </c>
      <c r="K1963">
        <f ca="1">Format!L1963</f>
        <v>4</v>
      </c>
      <c r="L1963">
        <v>1</v>
      </c>
      <c r="M1963">
        <f t="shared" ca="1" si="61"/>
        <v>1.3185677019653429E-9</v>
      </c>
    </row>
    <row r="1964" spans="1:13">
      <c r="A1964" s="6" t="s">
        <v>1525</v>
      </c>
      <c r="B1964">
        <f>Format!H1964</f>
        <v>711500</v>
      </c>
      <c r="C1964" t="str">
        <f>Format!G1964</f>
        <v>US</v>
      </c>
      <c r="D1964">
        <f ca="1">Format!J1964</f>
        <v>3.7786121254423492E-9</v>
      </c>
      <c r="E1964" s="6" t="s">
        <v>1</v>
      </c>
      <c r="F1964" t="str">
        <f>Format!I1964</f>
        <v>N2O</v>
      </c>
      <c r="G1964">
        <v>2013</v>
      </c>
      <c r="H1964">
        <f ca="1">Format!K1964</f>
        <v>4</v>
      </c>
      <c r="I1964">
        <f t="shared" ca="1" si="62"/>
        <v>2</v>
      </c>
      <c r="J1964">
        <v>1</v>
      </c>
      <c r="K1964">
        <f ca="1">Format!L1964</f>
        <v>4</v>
      </c>
      <c r="L1964">
        <v>1</v>
      </c>
      <c r="M1964">
        <f t="shared" ca="1" si="61"/>
        <v>3.7786121254423492E-9</v>
      </c>
    </row>
    <row r="1965" spans="1:13">
      <c r="A1965" s="6" t="s">
        <v>1525</v>
      </c>
      <c r="B1965">
        <f>Format!H1965</f>
        <v>711500</v>
      </c>
      <c r="C1965" t="str">
        <f>Format!G1965</f>
        <v>US</v>
      </c>
      <c r="D1965">
        <f ca="1">Format!J1965</f>
        <v>5.9622887660360658E-11</v>
      </c>
      <c r="E1965" s="6" t="s">
        <v>1</v>
      </c>
      <c r="F1965" t="str">
        <f>Format!I1965</f>
        <v>HFC-236fa</v>
      </c>
      <c r="G1965">
        <v>2013</v>
      </c>
      <c r="H1965">
        <f ca="1">Format!K1965</f>
        <v>4</v>
      </c>
      <c r="I1965">
        <f t="shared" ca="1" si="62"/>
        <v>2</v>
      </c>
      <c r="J1965">
        <v>1</v>
      </c>
      <c r="K1965">
        <f ca="1">Format!L1965</f>
        <v>4</v>
      </c>
      <c r="L1965">
        <v>1</v>
      </c>
      <c r="M1965">
        <f t="shared" ca="1" si="61"/>
        <v>5.9622887660360658E-11</v>
      </c>
    </row>
    <row r="1966" spans="1:13">
      <c r="A1966" s="6" t="s">
        <v>1525</v>
      </c>
      <c r="B1966">
        <f>Format!H1966</f>
        <v>712000</v>
      </c>
      <c r="C1966" t="str">
        <f>Format!G1966</f>
        <v>US</v>
      </c>
      <c r="D1966">
        <f ca="1">Format!J1966</f>
        <v>2.8244079278721381E-2</v>
      </c>
      <c r="E1966" s="6" t="s">
        <v>1</v>
      </c>
      <c r="F1966" t="str">
        <f>Format!I1966</f>
        <v>CO2</v>
      </c>
      <c r="G1966">
        <v>2013</v>
      </c>
      <c r="H1966">
        <f ca="1">Format!K1966</f>
        <v>4</v>
      </c>
      <c r="I1966">
        <f t="shared" ca="1" si="62"/>
        <v>2</v>
      </c>
      <c r="J1966">
        <v>1</v>
      </c>
      <c r="K1966">
        <f ca="1">Format!L1966</f>
        <v>4</v>
      </c>
      <c r="L1966">
        <v>1</v>
      </c>
      <c r="M1966">
        <f t="shared" ca="1" si="61"/>
        <v>2.8244079278721381E-2</v>
      </c>
    </row>
    <row r="1967" spans="1:13">
      <c r="A1967" s="6" t="s">
        <v>1525</v>
      </c>
      <c r="B1967">
        <f>Format!H1967</f>
        <v>712000</v>
      </c>
      <c r="C1967" t="str">
        <f>Format!G1967</f>
        <v>US</v>
      </c>
      <c r="D1967">
        <f ca="1">Format!J1967</f>
        <v>2.1854915474816708E-6</v>
      </c>
      <c r="E1967" s="6" t="s">
        <v>1</v>
      </c>
      <c r="F1967" t="str">
        <f>Format!I1967</f>
        <v>CH4</v>
      </c>
      <c r="G1967">
        <v>2013</v>
      </c>
      <c r="H1967">
        <f ca="1">Format!K1967</f>
        <v>4</v>
      </c>
      <c r="I1967">
        <f t="shared" ca="1" si="62"/>
        <v>2</v>
      </c>
      <c r="J1967">
        <v>1</v>
      </c>
      <c r="K1967">
        <f ca="1">Format!L1967</f>
        <v>4</v>
      </c>
      <c r="L1967">
        <v>1</v>
      </c>
      <c r="M1967">
        <f t="shared" ca="1" si="61"/>
        <v>2.1854915474816708E-6</v>
      </c>
    </row>
    <row r="1968" spans="1:13">
      <c r="A1968" s="6" t="s">
        <v>1525</v>
      </c>
      <c r="B1968">
        <f>Format!H1968</f>
        <v>712000</v>
      </c>
      <c r="C1968" t="str">
        <f>Format!G1968</f>
        <v>US</v>
      </c>
      <c r="D1968">
        <f ca="1">Format!J1968</f>
        <v>9.5427813041756986E-8</v>
      </c>
      <c r="E1968" s="6" t="s">
        <v>1</v>
      </c>
      <c r="F1968" t="str">
        <f>Format!I1968</f>
        <v>HFC-134a</v>
      </c>
      <c r="G1968">
        <v>2013</v>
      </c>
      <c r="H1968">
        <f ca="1">Format!K1968</f>
        <v>4</v>
      </c>
      <c r="I1968">
        <f t="shared" ca="1" si="62"/>
        <v>2</v>
      </c>
      <c r="J1968">
        <v>1</v>
      </c>
      <c r="K1968">
        <f ca="1">Format!L1968</f>
        <v>4</v>
      </c>
      <c r="L1968">
        <v>1</v>
      </c>
      <c r="M1968">
        <f t="shared" ca="1" si="61"/>
        <v>9.5427813041756986E-8</v>
      </c>
    </row>
    <row r="1969" spans="1:13">
      <c r="A1969" s="6" t="s">
        <v>1525</v>
      </c>
      <c r="B1969">
        <f>Format!H1969</f>
        <v>712000</v>
      </c>
      <c r="C1969" t="str">
        <f>Format!G1969</f>
        <v>US</v>
      </c>
      <c r="D1969">
        <f ca="1">Format!J1969</f>
        <v>5.430764269136654E-8</v>
      </c>
      <c r="E1969" s="6" t="s">
        <v>1</v>
      </c>
      <c r="F1969" t="str">
        <f>Format!I1969</f>
        <v>N2O</v>
      </c>
      <c r="G1969">
        <v>2013</v>
      </c>
      <c r="H1969">
        <f ca="1">Format!K1969</f>
        <v>4</v>
      </c>
      <c r="I1969">
        <f t="shared" ca="1" si="62"/>
        <v>2</v>
      </c>
      <c r="J1969">
        <v>1</v>
      </c>
      <c r="K1969">
        <f ca="1">Format!L1969</f>
        <v>4</v>
      </c>
      <c r="L1969">
        <v>1</v>
      </c>
      <c r="M1969">
        <f t="shared" ca="1" si="61"/>
        <v>5.430764269136654E-8</v>
      </c>
    </row>
    <row r="1970" spans="1:13">
      <c r="A1970" s="6" t="s">
        <v>1525</v>
      </c>
      <c r="B1970">
        <f>Format!H1970</f>
        <v>712000</v>
      </c>
      <c r="C1970" t="str">
        <f>Format!G1970</f>
        <v>US</v>
      </c>
      <c r="D1970">
        <f ca="1">Format!J1970</f>
        <v>8.4356316300613815E-9</v>
      </c>
      <c r="E1970" s="6" t="s">
        <v>1</v>
      </c>
      <c r="F1970" t="str">
        <f>Format!I1970</f>
        <v>HFC-125</v>
      </c>
      <c r="G1970">
        <v>2013</v>
      </c>
      <c r="H1970">
        <f ca="1">Format!K1970</f>
        <v>4</v>
      </c>
      <c r="I1970">
        <f t="shared" ca="1" si="62"/>
        <v>2</v>
      </c>
      <c r="J1970">
        <v>1</v>
      </c>
      <c r="K1970">
        <f ca="1">Format!L1970</f>
        <v>4</v>
      </c>
      <c r="L1970">
        <v>1</v>
      </c>
      <c r="M1970">
        <f t="shared" ca="1" si="61"/>
        <v>8.4356316300613815E-9</v>
      </c>
    </row>
    <row r="1971" spans="1:13">
      <c r="A1971" s="6" t="s">
        <v>1525</v>
      </c>
      <c r="B1971">
        <f>Format!H1971</f>
        <v>712000</v>
      </c>
      <c r="C1971" t="str">
        <f>Format!G1971</f>
        <v>US</v>
      </c>
      <c r="D1971">
        <f ca="1">Format!J1971</f>
        <v>2.667092204626453E-9</v>
      </c>
      <c r="E1971" s="6" t="s">
        <v>1</v>
      </c>
      <c r="F1971" t="str">
        <f>Format!I1971</f>
        <v>HFC-32</v>
      </c>
      <c r="G1971">
        <v>2013</v>
      </c>
      <c r="H1971">
        <f ca="1">Format!K1971</f>
        <v>4</v>
      </c>
      <c r="I1971">
        <f t="shared" ca="1" si="62"/>
        <v>2</v>
      </c>
      <c r="J1971">
        <v>1</v>
      </c>
      <c r="K1971">
        <f ca="1">Format!L1971</f>
        <v>4</v>
      </c>
      <c r="L1971">
        <v>1</v>
      </c>
      <c r="M1971">
        <f t="shared" ca="1" si="61"/>
        <v>2.667092204626453E-9</v>
      </c>
    </row>
    <row r="1972" spans="1:13">
      <c r="A1972" s="6" t="s">
        <v>1525</v>
      </c>
      <c r="B1972">
        <f>Format!H1972</f>
        <v>712000</v>
      </c>
      <c r="C1972" t="str">
        <f>Format!G1972</f>
        <v>US</v>
      </c>
      <c r="D1972">
        <f ca="1">Format!J1972</f>
        <v>5.2760095792862222E-9</v>
      </c>
      <c r="E1972" s="6" t="s">
        <v>1</v>
      </c>
      <c r="F1972" t="str">
        <f>Format!I1972</f>
        <v>HFC-143a</v>
      </c>
      <c r="G1972">
        <v>2013</v>
      </c>
      <c r="H1972">
        <f ca="1">Format!K1972</f>
        <v>4</v>
      </c>
      <c r="I1972">
        <f t="shared" ca="1" si="62"/>
        <v>2</v>
      </c>
      <c r="J1972">
        <v>1</v>
      </c>
      <c r="K1972">
        <f ca="1">Format!L1972</f>
        <v>4</v>
      </c>
      <c r="L1972">
        <v>1</v>
      </c>
      <c r="M1972">
        <f t="shared" ca="1" si="61"/>
        <v>5.2760095792862222E-9</v>
      </c>
    </row>
    <row r="1973" spans="1:13">
      <c r="A1973" s="6" t="s">
        <v>1525</v>
      </c>
      <c r="B1973">
        <f>Format!H1973</f>
        <v>712000</v>
      </c>
      <c r="C1973" t="str">
        <f>Format!G1973</f>
        <v>US</v>
      </c>
      <c r="D1973">
        <f ca="1">Format!J1973</f>
        <v>2.3857017426704517E-10</v>
      </c>
      <c r="E1973" s="6" t="s">
        <v>1</v>
      </c>
      <c r="F1973" t="str">
        <f>Format!I1973</f>
        <v>HFC-236fa</v>
      </c>
      <c r="G1973">
        <v>2013</v>
      </c>
      <c r="H1973">
        <f ca="1">Format!K1973</f>
        <v>4</v>
      </c>
      <c r="I1973">
        <f t="shared" ca="1" si="62"/>
        <v>2</v>
      </c>
      <c r="J1973">
        <v>1</v>
      </c>
      <c r="K1973">
        <f ca="1">Format!L1973</f>
        <v>4</v>
      </c>
      <c r="L1973">
        <v>1</v>
      </c>
      <c r="M1973">
        <f t="shared" ca="1" si="61"/>
        <v>2.3857017426704517E-10</v>
      </c>
    </row>
    <row r="1974" spans="1:13">
      <c r="A1974" s="6" t="s">
        <v>1525</v>
      </c>
      <c r="B1974">
        <f>Format!H1974</f>
        <v>713100</v>
      </c>
      <c r="C1974" t="str">
        <f>Format!G1974</f>
        <v>US</v>
      </c>
      <c r="D1974">
        <f ca="1">Format!J1974</f>
        <v>1.4467574555951244E-2</v>
      </c>
      <c r="E1974" s="6" t="s">
        <v>1</v>
      </c>
      <c r="F1974" t="str">
        <f>Format!I1974</f>
        <v>CO2</v>
      </c>
      <c r="G1974">
        <v>2013</v>
      </c>
      <c r="H1974">
        <f ca="1">Format!K1974</f>
        <v>4</v>
      </c>
      <c r="I1974">
        <f t="shared" ca="1" si="62"/>
        <v>2</v>
      </c>
      <c r="J1974">
        <v>1</v>
      </c>
      <c r="K1974">
        <f ca="1">Format!L1974</f>
        <v>4</v>
      </c>
      <c r="L1974">
        <v>1</v>
      </c>
      <c r="M1974">
        <f t="shared" ca="1" si="61"/>
        <v>1.4467574555951244E-2</v>
      </c>
    </row>
    <row r="1975" spans="1:13">
      <c r="A1975" s="6" t="s">
        <v>1525</v>
      </c>
      <c r="B1975">
        <f>Format!H1975</f>
        <v>713100</v>
      </c>
      <c r="C1975" t="str">
        <f>Format!G1975</f>
        <v>US</v>
      </c>
      <c r="D1975">
        <f ca="1">Format!J1975</f>
        <v>1.0580523078018509E-6</v>
      </c>
      <c r="E1975" s="6" t="s">
        <v>1</v>
      </c>
      <c r="F1975" t="str">
        <f>Format!I1975</f>
        <v>CH4</v>
      </c>
      <c r="G1975">
        <v>2013</v>
      </c>
      <c r="H1975">
        <f ca="1">Format!K1975</f>
        <v>4</v>
      </c>
      <c r="I1975">
        <f t="shared" ca="1" si="62"/>
        <v>2</v>
      </c>
      <c r="J1975">
        <v>1</v>
      </c>
      <c r="K1975">
        <f ca="1">Format!L1975</f>
        <v>4</v>
      </c>
      <c r="L1975">
        <v>1</v>
      </c>
      <c r="M1975">
        <f t="shared" ca="1" si="61"/>
        <v>1.0580523078018509E-6</v>
      </c>
    </row>
    <row r="1976" spans="1:13">
      <c r="A1976" s="6" t="s">
        <v>1525</v>
      </c>
      <c r="B1976">
        <f>Format!H1976</f>
        <v>713100</v>
      </c>
      <c r="C1976" t="str">
        <f>Format!G1976</f>
        <v>US</v>
      </c>
      <c r="D1976">
        <f ca="1">Format!J1976</f>
        <v>1.4480059807567199E-7</v>
      </c>
      <c r="E1976" s="6" t="s">
        <v>1</v>
      </c>
      <c r="F1976" t="str">
        <f>Format!I1976</f>
        <v>HFC-134a</v>
      </c>
      <c r="G1976">
        <v>2013</v>
      </c>
      <c r="H1976">
        <f ca="1">Format!K1976</f>
        <v>4</v>
      </c>
      <c r="I1976">
        <f t="shared" ca="1" si="62"/>
        <v>2</v>
      </c>
      <c r="J1976">
        <v>1</v>
      </c>
      <c r="K1976">
        <f ca="1">Format!L1976</f>
        <v>4</v>
      </c>
      <c r="L1976">
        <v>1</v>
      </c>
      <c r="M1976">
        <f t="shared" ca="1" si="61"/>
        <v>1.4480059807567199E-7</v>
      </c>
    </row>
    <row r="1977" spans="1:13">
      <c r="A1977" s="6" t="s">
        <v>1525</v>
      </c>
      <c r="B1977">
        <f>Format!H1977</f>
        <v>713100</v>
      </c>
      <c r="C1977" t="str">
        <f>Format!G1977</f>
        <v>US</v>
      </c>
      <c r="D1977">
        <f ca="1">Format!J1977</f>
        <v>1.2800089054167584E-8</v>
      </c>
      <c r="E1977" s="6" t="s">
        <v>1</v>
      </c>
      <c r="F1977" t="str">
        <f>Format!I1977</f>
        <v>HFC-125</v>
      </c>
      <c r="G1977">
        <v>2013</v>
      </c>
      <c r="H1977">
        <f ca="1">Format!K1977</f>
        <v>4</v>
      </c>
      <c r="I1977">
        <f t="shared" ca="1" si="62"/>
        <v>2</v>
      </c>
      <c r="J1977">
        <v>1</v>
      </c>
      <c r="K1977">
        <f ca="1">Format!L1977</f>
        <v>4</v>
      </c>
      <c r="L1977">
        <v>1</v>
      </c>
      <c r="M1977">
        <f t="shared" ca="1" si="61"/>
        <v>1.2800089054167584E-8</v>
      </c>
    </row>
    <row r="1978" spans="1:13">
      <c r="A1978" s="6" t="s">
        <v>1525</v>
      </c>
      <c r="B1978">
        <f>Format!H1978</f>
        <v>713100</v>
      </c>
      <c r="C1978" t="str">
        <f>Format!G1978</f>
        <v>US</v>
      </c>
      <c r="D1978">
        <f ca="1">Format!J1978</f>
        <v>4.0470019593122442E-9</v>
      </c>
      <c r="E1978" s="6" t="s">
        <v>1</v>
      </c>
      <c r="F1978" t="str">
        <f>Format!I1978</f>
        <v>HFC-32</v>
      </c>
      <c r="G1978">
        <v>2013</v>
      </c>
      <c r="H1978">
        <f ca="1">Format!K1978</f>
        <v>4</v>
      </c>
      <c r="I1978">
        <f t="shared" ca="1" si="62"/>
        <v>2</v>
      </c>
      <c r="J1978">
        <v>1</v>
      </c>
      <c r="K1978">
        <f ca="1">Format!L1978</f>
        <v>4</v>
      </c>
      <c r="L1978">
        <v>1</v>
      </c>
      <c r="M1978">
        <f t="shared" ca="1" si="61"/>
        <v>4.0470019593122442E-9</v>
      </c>
    </row>
    <row r="1979" spans="1:13">
      <c r="A1979" s="6" t="s">
        <v>1525</v>
      </c>
      <c r="B1979">
        <f>Format!H1979</f>
        <v>713100</v>
      </c>
      <c r="C1979" t="str">
        <f>Format!G1979</f>
        <v>US</v>
      </c>
      <c r="D1979">
        <f ca="1">Format!J1979</f>
        <v>8.005730385954924E-9</v>
      </c>
      <c r="E1979" s="6" t="s">
        <v>1</v>
      </c>
      <c r="F1979" t="str">
        <f>Format!I1979</f>
        <v>HFC-143a</v>
      </c>
      <c r="G1979">
        <v>2013</v>
      </c>
      <c r="H1979">
        <f ca="1">Format!K1979</f>
        <v>4</v>
      </c>
      <c r="I1979">
        <f t="shared" ca="1" si="62"/>
        <v>2</v>
      </c>
      <c r="J1979">
        <v>1</v>
      </c>
      <c r="K1979">
        <f ca="1">Format!L1979</f>
        <v>4</v>
      </c>
      <c r="L1979">
        <v>1</v>
      </c>
      <c r="M1979">
        <f t="shared" ca="1" si="61"/>
        <v>8.005730385954924E-9</v>
      </c>
    </row>
    <row r="1980" spans="1:13">
      <c r="A1980" s="6" t="s">
        <v>1525</v>
      </c>
      <c r="B1980">
        <f>Format!H1980</f>
        <v>713100</v>
      </c>
      <c r="C1980" t="str">
        <f>Format!G1980</f>
        <v>US</v>
      </c>
      <c r="D1980">
        <f ca="1">Format!J1980</f>
        <v>2.7432913344475737E-8</v>
      </c>
      <c r="E1980" s="6" t="s">
        <v>1</v>
      </c>
      <c r="F1980" t="str">
        <f>Format!I1980</f>
        <v>N2O</v>
      </c>
      <c r="G1980">
        <v>2013</v>
      </c>
      <c r="H1980">
        <f ca="1">Format!K1980</f>
        <v>4</v>
      </c>
      <c r="I1980">
        <f t="shared" ca="1" si="62"/>
        <v>2</v>
      </c>
      <c r="J1980">
        <v>1</v>
      </c>
      <c r="K1980">
        <f ca="1">Format!L1980</f>
        <v>4</v>
      </c>
      <c r="L1980">
        <v>1</v>
      </c>
      <c r="M1980">
        <f t="shared" ca="1" si="61"/>
        <v>2.7432913344475737E-8</v>
      </c>
    </row>
    <row r="1981" spans="1:13">
      <c r="A1981" s="6" t="s">
        <v>1525</v>
      </c>
      <c r="B1981">
        <f>Format!H1981</f>
        <v>713100</v>
      </c>
      <c r="C1981" t="str">
        <f>Format!G1981</f>
        <v>US</v>
      </c>
      <c r="D1981">
        <f ca="1">Format!J1981</f>
        <v>3.6200246883756322E-10</v>
      </c>
      <c r="E1981" s="6" t="s">
        <v>1</v>
      </c>
      <c r="F1981" t="str">
        <f>Format!I1981</f>
        <v>HFC-236fa</v>
      </c>
      <c r="G1981">
        <v>2013</v>
      </c>
      <c r="H1981">
        <f ca="1">Format!K1981</f>
        <v>4</v>
      </c>
      <c r="I1981">
        <f t="shared" ca="1" si="62"/>
        <v>2</v>
      </c>
      <c r="J1981">
        <v>1</v>
      </c>
      <c r="K1981">
        <f ca="1">Format!L1981</f>
        <v>4</v>
      </c>
      <c r="L1981">
        <v>1</v>
      </c>
      <c r="M1981">
        <f t="shared" ca="1" si="61"/>
        <v>3.6200246883756322E-10</v>
      </c>
    </row>
    <row r="1982" spans="1:13">
      <c r="A1982" s="6" t="s">
        <v>1525</v>
      </c>
      <c r="B1982">
        <f>Format!H1982</f>
        <v>713200</v>
      </c>
      <c r="C1982" t="str">
        <f>Format!G1982</f>
        <v>US</v>
      </c>
      <c r="D1982">
        <f ca="1">Format!J1982</f>
        <v>2.2858064937514341E-2</v>
      </c>
      <c r="E1982" s="6" t="s">
        <v>1</v>
      </c>
      <c r="F1982" t="str">
        <f>Format!I1982</f>
        <v>CO2</v>
      </c>
      <c r="G1982">
        <v>2013</v>
      </c>
      <c r="H1982">
        <f ca="1">Format!K1982</f>
        <v>4</v>
      </c>
      <c r="I1982">
        <f t="shared" ca="1" si="62"/>
        <v>2</v>
      </c>
      <c r="J1982">
        <v>1</v>
      </c>
      <c r="K1982">
        <f ca="1">Format!L1982</f>
        <v>4</v>
      </c>
      <c r="L1982">
        <v>1</v>
      </c>
      <c r="M1982">
        <f t="shared" ca="1" si="61"/>
        <v>2.2858064937514341E-2</v>
      </c>
    </row>
    <row r="1983" spans="1:13">
      <c r="A1983" s="6" t="s">
        <v>1525</v>
      </c>
      <c r="B1983">
        <f>Format!H1983</f>
        <v>713200</v>
      </c>
      <c r="C1983" t="str">
        <f>Format!G1983</f>
        <v>US</v>
      </c>
      <c r="D1983">
        <f ca="1">Format!J1983</f>
        <v>1.6733515889594017E-6</v>
      </c>
      <c r="E1983" s="6" t="s">
        <v>1</v>
      </c>
      <c r="F1983" t="str">
        <f>Format!I1983</f>
        <v>CH4</v>
      </c>
      <c r="G1983">
        <v>2013</v>
      </c>
      <c r="H1983">
        <f ca="1">Format!K1983</f>
        <v>4</v>
      </c>
      <c r="I1983">
        <f t="shared" ca="1" si="62"/>
        <v>2</v>
      </c>
      <c r="J1983">
        <v>1</v>
      </c>
      <c r="K1983">
        <f ca="1">Format!L1983</f>
        <v>4</v>
      </c>
      <c r="L1983">
        <v>1</v>
      </c>
      <c r="M1983">
        <f t="shared" ca="1" si="61"/>
        <v>1.6733515889594017E-6</v>
      </c>
    </row>
    <row r="1984" spans="1:13">
      <c r="A1984" s="6" t="s">
        <v>1525</v>
      </c>
      <c r="B1984">
        <f>Format!H1984</f>
        <v>713200</v>
      </c>
      <c r="C1984" t="str">
        <f>Format!G1984</f>
        <v>US</v>
      </c>
      <c r="D1984">
        <f ca="1">Format!J1984</f>
        <v>3.4820803418028925E-7</v>
      </c>
      <c r="E1984" s="6" t="s">
        <v>1</v>
      </c>
      <c r="F1984" t="str">
        <f>Format!I1984</f>
        <v>HFC-134a</v>
      </c>
      <c r="G1984">
        <v>2013</v>
      </c>
      <c r="H1984">
        <f ca="1">Format!K1984</f>
        <v>4</v>
      </c>
      <c r="I1984">
        <f t="shared" ca="1" si="62"/>
        <v>2</v>
      </c>
      <c r="J1984">
        <v>1</v>
      </c>
      <c r="K1984">
        <f ca="1">Format!L1984</f>
        <v>4</v>
      </c>
      <c r="L1984">
        <v>1</v>
      </c>
      <c r="M1984">
        <f t="shared" ca="1" si="61"/>
        <v>3.4820803418028925E-7</v>
      </c>
    </row>
    <row r="1985" spans="1:13">
      <c r="A1985" s="6" t="s">
        <v>1525</v>
      </c>
      <c r="B1985">
        <f>Format!H1985</f>
        <v>713200</v>
      </c>
      <c r="C1985" t="str">
        <f>Format!G1985</f>
        <v>US</v>
      </c>
      <c r="D1985">
        <f ca="1">Format!J1985</f>
        <v>3.07809077180405E-8</v>
      </c>
      <c r="E1985" s="6" t="s">
        <v>1</v>
      </c>
      <c r="F1985" t="str">
        <f>Format!I1985</f>
        <v>HFC-125</v>
      </c>
      <c r="G1985">
        <v>2013</v>
      </c>
      <c r="H1985">
        <f ca="1">Format!K1985</f>
        <v>4</v>
      </c>
      <c r="I1985">
        <f t="shared" ca="1" si="62"/>
        <v>2</v>
      </c>
      <c r="J1985">
        <v>1</v>
      </c>
      <c r="K1985">
        <f ca="1">Format!L1985</f>
        <v>4</v>
      </c>
      <c r="L1985">
        <v>1</v>
      </c>
      <c r="M1985">
        <f t="shared" ca="1" si="61"/>
        <v>3.07809077180405E-8</v>
      </c>
    </row>
    <row r="1986" spans="1:13">
      <c r="A1986" s="6" t="s">
        <v>1525</v>
      </c>
      <c r="B1986">
        <f>Format!H1986</f>
        <v>713200</v>
      </c>
      <c r="C1986" t="str">
        <f>Format!G1986</f>
        <v>US</v>
      </c>
      <c r="D1986">
        <f ca="1">Format!J1986</f>
        <v>9.7319943101302367E-9</v>
      </c>
      <c r="E1986" s="6" t="s">
        <v>1</v>
      </c>
      <c r="F1986" t="str">
        <f>Format!I1986</f>
        <v>HFC-32</v>
      </c>
      <c r="G1986">
        <v>2013</v>
      </c>
      <c r="H1986">
        <f ca="1">Format!K1986</f>
        <v>4</v>
      </c>
      <c r="I1986">
        <f t="shared" ca="1" si="62"/>
        <v>2</v>
      </c>
      <c r="J1986">
        <v>1</v>
      </c>
      <c r="K1986">
        <f ca="1">Format!L1986</f>
        <v>4</v>
      </c>
      <c r="L1986">
        <v>1</v>
      </c>
      <c r="M1986">
        <f t="shared" ca="1" si="61"/>
        <v>9.7319943101302367E-9</v>
      </c>
    </row>
    <row r="1987" spans="1:13">
      <c r="A1987" s="6" t="s">
        <v>1525</v>
      </c>
      <c r="B1987">
        <f>Format!H1987</f>
        <v>713200</v>
      </c>
      <c r="C1987" t="str">
        <f>Format!G1987</f>
        <v>US</v>
      </c>
      <c r="D1987">
        <f ca="1">Format!J1987</f>
        <v>1.9251713576583136E-8</v>
      </c>
      <c r="E1987" s="6" t="s">
        <v>1</v>
      </c>
      <c r="F1987" t="str">
        <f>Format!I1987</f>
        <v>HFC-143a</v>
      </c>
      <c r="G1987">
        <v>2013</v>
      </c>
      <c r="H1987">
        <f ca="1">Format!K1987</f>
        <v>4</v>
      </c>
      <c r="I1987">
        <f t="shared" ca="1" si="62"/>
        <v>2</v>
      </c>
      <c r="J1987">
        <v>1</v>
      </c>
      <c r="K1987">
        <f ca="1">Format!L1987</f>
        <v>4</v>
      </c>
      <c r="L1987">
        <v>1</v>
      </c>
      <c r="M1987">
        <f t="shared" ca="1" si="61"/>
        <v>1.9251713576583136E-8</v>
      </c>
    </row>
    <row r="1988" spans="1:13">
      <c r="A1988" s="6" t="s">
        <v>1525</v>
      </c>
      <c r="B1988">
        <f>Format!H1988</f>
        <v>713200</v>
      </c>
      <c r="C1988" t="str">
        <f>Format!G1988</f>
        <v>US</v>
      </c>
      <c r="D1988">
        <f ca="1">Format!J1988</f>
        <v>4.3596929225323771E-8</v>
      </c>
      <c r="E1988" s="6" t="s">
        <v>1</v>
      </c>
      <c r="F1988" t="str">
        <f>Format!I1988</f>
        <v>N2O</v>
      </c>
      <c r="G1988">
        <v>2013</v>
      </c>
      <c r="H1988">
        <f ca="1">Format!K1988</f>
        <v>4</v>
      </c>
      <c r="I1988">
        <f t="shared" ca="1" si="62"/>
        <v>2</v>
      </c>
      <c r="J1988">
        <v>1</v>
      </c>
      <c r="K1988">
        <f ca="1">Format!L1988</f>
        <v>4</v>
      </c>
      <c r="L1988">
        <v>1</v>
      </c>
      <c r="M1988">
        <f t="shared" ref="M1988:M2051" ca="1" si="63">IFERROR(D1988,"")</f>
        <v>4.3596929225323771E-8</v>
      </c>
    </row>
    <row r="1989" spans="1:13">
      <c r="A1989" s="6" t="s">
        <v>1525</v>
      </c>
      <c r="B1989">
        <f>Format!H1989</f>
        <v>713200</v>
      </c>
      <c r="C1989" t="str">
        <f>Format!G1989</f>
        <v>US</v>
      </c>
      <c r="D1989">
        <f ca="1">Format!J1989</f>
        <v>8.7052242682357659E-10</v>
      </c>
      <c r="E1989" s="6" t="s">
        <v>1</v>
      </c>
      <c r="F1989" t="str">
        <f>Format!I1989</f>
        <v>HFC-236fa</v>
      </c>
      <c r="G1989">
        <v>2013</v>
      </c>
      <c r="H1989">
        <f ca="1">Format!K1989</f>
        <v>4</v>
      </c>
      <c r="I1989">
        <f t="shared" ca="1" si="62"/>
        <v>2</v>
      </c>
      <c r="J1989">
        <v>1</v>
      </c>
      <c r="K1989">
        <f ca="1">Format!L1989</f>
        <v>4</v>
      </c>
      <c r="L1989">
        <v>1</v>
      </c>
      <c r="M1989">
        <f t="shared" ca="1" si="63"/>
        <v>8.7052242682357659E-10</v>
      </c>
    </row>
    <row r="1990" spans="1:13">
      <c r="A1990" s="6" t="s">
        <v>1525</v>
      </c>
      <c r="B1990">
        <f>Format!H1990</f>
        <v>713900</v>
      </c>
      <c r="C1990" t="str">
        <f>Format!G1990</f>
        <v>US</v>
      </c>
      <c r="D1990">
        <f ca="1">Format!J1990</f>
        <v>3.2520918485360366E-2</v>
      </c>
      <c r="E1990" s="6" t="s">
        <v>1</v>
      </c>
      <c r="F1990" t="str">
        <f>Format!I1990</f>
        <v>CO2</v>
      </c>
      <c r="G1990">
        <v>2013</v>
      </c>
      <c r="H1990">
        <f ca="1">Format!K1990</f>
        <v>4</v>
      </c>
      <c r="I1990">
        <f t="shared" ca="1" si="62"/>
        <v>2</v>
      </c>
      <c r="J1990">
        <v>1</v>
      </c>
      <c r="K1990">
        <f ca="1">Format!L1990</f>
        <v>4</v>
      </c>
      <c r="L1990">
        <v>1</v>
      </c>
      <c r="M1990">
        <f t="shared" ca="1" si="63"/>
        <v>3.2520918485360366E-2</v>
      </c>
    </row>
    <row r="1991" spans="1:13">
      <c r="A1991" s="6" t="s">
        <v>1525</v>
      </c>
      <c r="B1991">
        <f>Format!H1991</f>
        <v>713900</v>
      </c>
      <c r="C1991" t="str">
        <f>Format!G1991</f>
        <v>US</v>
      </c>
      <c r="D1991">
        <f ca="1">Format!J1991</f>
        <v>2.3972701965675504E-6</v>
      </c>
      <c r="E1991" s="6" t="s">
        <v>1</v>
      </c>
      <c r="F1991" t="str">
        <f>Format!I1991</f>
        <v>CH4</v>
      </c>
      <c r="G1991">
        <v>2013</v>
      </c>
      <c r="H1991">
        <f ca="1">Format!K1991</f>
        <v>4</v>
      </c>
      <c r="I1991">
        <f t="shared" ca="1" si="62"/>
        <v>2</v>
      </c>
      <c r="J1991">
        <v>1</v>
      </c>
      <c r="K1991">
        <f ca="1">Format!L1991</f>
        <v>4</v>
      </c>
      <c r="L1991">
        <v>1</v>
      </c>
      <c r="M1991">
        <f t="shared" ca="1" si="63"/>
        <v>2.3972701965675504E-6</v>
      </c>
    </row>
    <row r="1992" spans="1:13">
      <c r="A1992" s="6" t="s">
        <v>1525</v>
      </c>
      <c r="B1992">
        <f>Format!H1992</f>
        <v>713900</v>
      </c>
      <c r="C1992" t="str">
        <f>Format!G1992</f>
        <v>US</v>
      </c>
      <c r="D1992">
        <f ca="1">Format!J1992</f>
        <v>3.2792590338532187E-7</v>
      </c>
      <c r="E1992" s="6" t="s">
        <v>1</v>
      </c>
      <c r="F1992" t="str">
        <f>Format!I1992</f>
        <v>HFC-134a</v>
      </c>
      <c r="G1992">
        <v>2013</v>
      </c>
      <c r="H1992">
        <f ca="1">Format!K1992</f>
        <v>4</v>
      </c>
      <c r="I1992">
        <f t="shared" ca="1" si="62"/>
        <v>2</v>
      </c>
      <c r="J1992">
        <v>1</v>
      </c>
      <c r="K1992">
        <f ca="1">Format!L1992</f>
        <v>4</v>
      </c>
      <c r="L1992">
        <v>1</v>
      </c>
      <c r="M1992">
        <f t="shared" ca="1" si="63"/>
        <v>3.2792590338532187E-7</v>
      </c>
    </row>
    <row r="1993" spans="1:13">
      <c r="A1993" s="6" t="s">
        <v>1525</v>
      </c>
      <c r="B1993">
        <f>Format!H1993</f>
        <v>713900</v>
      </c>
      <c r="C1993" t="str">
        <f>Format!G1993</f>
        <v>US</v>
      </c>
      <c r="D1993">
        <f ca="1">Format!J1993</f>
        <v>2.8988007109659129E-8</v>
      </c>
      <c r="E1993" s="6" t="s">
        <v>1</v>
      </c>
      <c r="F1993" t="str">
        <f>Format!I1993</f>
        <v>HFC-125</v>
      </c>
      <c r="G1993">
        <v>2013</v>
      </c>
      <c r="H1993">
        <f ca="1">Format!K1993</f>
        <v>4</v>
      </c>
      <c r="I1993">
        <f t="shared" ca="1" si="62"/>
        <v>2</v>
      </c>
      <c r="J1993">
        <v>1</v>
      </c>
      <c r="K1993">
        <f ca="1">Format!L1993</f>
        <v>4</v>
      </c>
      <c r="L1993">
        <v>1</v>
      </c>
      <c r="M1993">
        <f t="shared" ca="1" si="63"/>
        <v>2.8988007109659129E-8</v>
      </c>
    </row>
    <row r="1994" spans="1:13">
      <c r="A1994" s="6" t="s">
        <v>1525</v>
      </c>
      <c r="B1994">
        <f>Format!H1994</f>
        <v>713900</v>
      </c>
      <c r="C1994" t="str">
        <f>Format!G1994</f>
        <v>US</v>
      </c>
      <c r="D1994">
        <f ca="1">Format!J1994</f>
        <v>9.165133232502885E-9</v>
      </c>
      <c r="E1994" s="6" t="s">
        <v>1</v>
      </c>
      <c r="F1994" t="str">
        <f>Format!I1994</f>
        <v>HFC-32</v>
      </c>
      <c r="G1994">
        <v>2013</v>
      </c>
      <c r="H1994">
        <f ca="1">Format!K1994</f>
        <v>4</v>
      </c>
      <c r="I1994">
        <f t="shared" ca="1" si="62"/>
        <v>2</v>
      </c>
      <c r="J1994">
        <v>1</v>
      </c>
      <c r="K1994">
        <f ca="1">Format!L1994</f>
        <v>4</v>
      </c>
      <c r="L1994">
        <v>1</v>
      </c>
      <c r="M1994">
        <f t="shared" ca="1" si="63"/>
        <v>9.165133232502885E-9</v>
      </c>
    </row>
    <row r="1995" spans="1:13">
      <c r="A1995" s="6" t="s">
        <v>1525</v>
      </c>
      <c r="B1995">
        <f>Format!H1995</f>
        <v>713900</v>
      </c>
      <c r="C1995" t="str">
        <f>Format!G1995</f>
        <v>US</v>
      </c>
      <c r="D1995">
        <f ca="1">Format!J1995</f>
        <v>6.1775513853471513E-8</v>
      </c>
      <c r="E1995" s="6" t="s">
        <v>1</v>
      </c>
      <c r="F1995" t="str">
        <f>Format!I1995</f>
        <v>N2O</v>
      </c>
      <c r="G1995">
        <v>2013</v>
      </c>
      <c r="H1995">
        <f ca="1">Format!K1995</f>
        <v>4</v>
      </c>
      <c r="I1995">
        <f t="shared" ca="1" si="62"/>
        <v>2</v>
      </c>
      <c r="J1995">
        <v>1</v>
      </c>
      <c r="K1995">
        <f ca="1">Format!L1995</f>
        <v>4</v>
      </c>
      <c r="L1995">
        <v>1</v>
      </c>
      <c r="M1995">
        <f t="shared" ca="1" si="63"/>
        <v>6.1775513853471513E-8</v>
      </c>
    </row>
    <row r="1996" spans="1:13">
      <c r="A1996" s="6" t="s">
        <v>1525</v>
      </c>
      <c r="B1996">
        <f>Format!H1996</f>
        <v>713900</v>
      </c>
      <c r="C1996" t="str">
        <f>Format!G1996</f>
        <v>US</v>
      </c>
      <c r="D1996">
        <f ca="1">Format!J1996</f>
        <v>1.8130355840806889E-8</v>
      </c>
      <c r="E1996" s="6" t="s">
        <v>1</v>
      </c>
      <c r="F1996" t="str">
        <f>Format!I1996</f>
        <v>HFC-143a</v>
      </c>
      <c r="G1996">
        <v>2013</v>
      </c>
      <c r="H1996">
        <f ca="1">Format!K1996</f>
        <v>4</v>
      </c>
      <c r="I1996">
        <f t="shared" ca="1" si="62"/>
        <v>2</v>
      </c>
      <c r="J1996">
        <v>1</v>
      </c>
      <c r="K1996">
        <f ca="1">Format!L1996</f>
        <v>4</v>
      </c>
      <c r="L1996">
        <v>1</v>
      </c>
      <c r="M1996">
        <f t="shared" ca="1" si="63"/>
        <v>1.8130355840806889E-8</v>
      </c>
    </row>
    <row r="1997" spans="1:13">
      <c r="A1997" s="6" t="s">
        <v>1525</v>
      </c>
      <c r="B1997">
        <f>Format!H1997</f>
        <v>713900</v>
      </c>
      <c r="C1997" t="str">
        <f>Format!G1997</f>
        <v>US</v>
      </c>
      <c r="D1997">
        <f ca="1">Format!J1997</f>
        <v>8.1981696345782731E-10</v>
      </c>
      <c r="E1997" s="6" t="s">
        <v>1</v>
      </c>
      <c r="F1997" t="str">
        <f>Format!I1997</f>
        <v>HFC-236fa</v>
      </c>
      <c r="G1997">
        <v>2013</v>
      </c>
      <c r="H1997">
        <f ca="1">Format!K1997</f>
        <v>4</v>
      </c>
      <c r="I1997">
        <f t="shared" ca="1" si="62"/>
        <v>2</v>
      </c>
      <c r="J1997">
        <v>1</v>
      </c>
      <c r="K1997">
        <f ca="1">Format!L1997</f>
        <v>4</v>
      </c>
      <c r="L1997">
        <v>1</v>
      </c>
      <c r="M1997">
        <f t="shared" ca="1" si="63"/>
        <v>8.1981696345782731E-10</v>
      </c>
    </row>
    <row r="1998" spans="1:13">
      <c r="A1998" s="6" t="s">
        <v>1525</v>
      </c>
      <c r="B1998">
        <f>Format!H1998</f>
        <v>721000</v>
      </c>
      <c r="C1998" t="str">
        <f>Format!G1998</f>
        <v>US</v>
      </c>
      <c r="D1998">
        <f ca="1">Format!J1998</f>
        <v>3.2216579131481453E-2</v>
      </c>
      <c r="E1998" s="6" t="s">
        <v>1</v>
      </c>
      <c r="F1998" t="str">
        <f>Format!I1998</f>
        <v>CO2</v>
      </c>
      <c r="G1998">
        <v>2013</v>
      </c>
      <c r="H1998">
        <f ca="1">Format!K1998</f>
        <v>4</v>
      </c>
      <c r="I1998">
        <f t="shared" ca="1" si="62"/>
        <v>2</v>
      </c>
      <c r="J1998">
        <v>1</v>
      </c>
      <c r="K1998">
        <f ca="1">Format!L1998</f>
        <v>4</v>
      </c>
      <c r="L1998">
        <v>1</v>
      </c>
      <c r="M1998">
        <f t="shared" ca="1" si="63"/>
        <v>3.2216579131481453E-2</v>
      </c>
    </row>
    <row r="1999" spans="1:13">
      <c r="A1999" s="6" t="s">
        <v>1525</v>
      </c>
      <c r="B1999">
        <f>Format!H1999</f>
        <v>721000</v>
      </c>
      <c r="C1999" t="str">
        <f>Format!G1999</f>
        <v>US</v>
      </c>
      <c r="D1999">
        <f ca="1">Format!J1999</f>
        <v>2.5438077435131134E-6</v>
      </c>
      <c r="E1999" s="6" t="s">
        <v>1</v>
      </c>
      <c r="F1999" t="str">
        <f>Format!I1999</f>
        <v>CH4</v>
      </c>
      <c r="G1999">
        <v>2013</v>
      </c>
      <c r="H1999">
        <f ca="1">Format!K1999</f>
        <v>4</v>
      </c>
      <c r="I1999">
        <f t="shared" ca="1" si="62"/>
        <v>2</v>
      </c>
      <c r="J1999">
        <v>1</v>
      </c>
      <c r="K1999">
        <f ca="1">Format!L1999</f>
        <v>4</v>
      </c>
      <c r="L1999">
        <v>1</v>
      </c>
      <c r="M1999">
        <f t="shared" ca="1" si="63"/>
        <v>2.5438077435131134E-6</v>
      </c>
    </row>
    <row r="2000" spans="1:13">
      <c r="A2000" s="6" t="s">
        <v>1525</v>
      </c>
      <c r="B2000">
        <f>Format!H2000</f>
        <v>721000</v>
      </c>
      <c r="C2000" t="str">
        <f>Format!G2000</f>
        <v>US</v>
      </c>
      <c r="D2000">
        <f ca="1">Format!J2000</f>
        <v>2.168486035031152E-7</v>
      </c>
      <c r="E2000" s="6" t="s">
        <v>1</v>
      </c>
      <c r="F2000" t="str">
        <f>Format!I2000</f>
        <v>HFC-134a</v>
      </c>
      <c r="G2000">
        <v>2013</v>
      </c>
      <c r="H2000">
        <f ca="1">Format!K2000</f>
        <v>4</v>
      </c>
      <c r="I2000">
        <f t="shared" ca="1" si="62"/>
        <v>2</v>
      </c>
      <c r="J2000">
        <v>1</v>
      </c>
      <c r="K2000">
        <f ca="1">Format!L2000</f>
        <v>4</v>
      </c>
      <c r="L2000">
        <v>1</v>
      </c>
      <c r="M2000">
        <f t="shared" ca="1" si="63"/>
        <v>2.168486035031152E-7</v>
      </c>
    </row>
    <row r="2001" spans="1:13">
      <c r="A2001" s="6" t="s">
        <v>1525</v>
      </c>
      <c r="B2001">
        <f>Format!H2001</f>
        <v>721000</v>
      </c>
      <c r="C2001" t="str">
        <f>Format!G2001</f>
        <v>US</v>
      </c>
      <c r="D2001">
        <f ca="1">Format!J2001</f>
        <v>1.9168991516604063E-8</v>
      </c>
      <c r="E2001" s="6" t="s">
        <v>1</v>
      </c>
      <c r="F2001" t="str">
        <f>Format!I2001</f>
        <v>HFC-125</v>
      </c>
      <c r="G2001">
        <v>2013</v>
      </c>
      <c r="H2001">
        <f ca="1">Format!K2001</f>
        <v>4</v>
      </c>
      <c r="I2001">
        <f t="shared" ca="1" si="62"/>
        <v>2</v>
      </c>
      <c r="J2001">
        <v>1</v>
      </c>
      <c r="K2001">
        <f ca="1">Format!L2001</f>
        <v>4</v>
      </c>
      <c r="L2001">
        <v>1</v>
      </c>
      <c r="M2001">
        <f t="shared" ca="1" si="63"/>
        <v>1.9168991516604063E-8</v>
      </c>
    </row>
    <row r="2002" spans="1:13">
      <c r="A2002" s="6" t="s">
        <v>1525</v>
      </c>
      <c r="B2002">
        <f>Format!H2002</f>
        <v>721000</v>
      </c>
      <c r="C2002" t="str">
        <f>Format!G2002</f>
        <v>US</v>
      </c>
      <c r="D2002">
        <f ca="1">Format!J2002</f>
        <v>6.2233112641409368E-8</v>
      </c>
      <c r="E2002" s="6" t="s">
        <v>1</v>
      </c>
      <c r="F2002" t="str">
        <f>Format!I2002</f>
        <v>N2O</v>
      </c>
      <c r="G2002">
        <v>2013</v>
      </c>
      <c r="H2002">
        <f ca="1">Format!K2002</f>
        <v>4</v>
      </c>
      <c r="I2002">
        <f t="shared" ca="1" si="62"/>
        <v>2</v>
      </c>
      <c r="J2002">
        <v>1</v>
      </c>
      <c r="K2002">
        <f ca="1">Format!L2002</f>
        <v>4</v>
      </c>
      <c r="L2002">
        <v>1</v>
      </c>
      <c r="M2002">
        <f t="shared" ca="1" si="63"/>
        <v>6.2233112641409368E-8</v>
      </c>
    </row>
    <row r="2003" spans="1:13">
      <c r="A2003" s="6" t="s">
        <v>1525</v>
      </c>
      <c r="B2003">
        <f>Format!H2003</f>
        <v>721000</v>
      </c>
      <c r="C2003" t="str">
        <f>Format!G2003</f>
        <v>US</v>
      </c>
      <c r="D2003">
        <f ca="1">Format!J2003</f>
        <v>6.060656757733895E-9</v>
      </c>
      <c r="E2003" s="6" t="s">
        <v>1</v>
      </c>
      <c r="F2003" t="str">
        <f>Format!I2003</f>
        <v>HFC-32</v>
      </c>
      <c r="G2003">
        <v>2013</v>
      </c>
      <c r="H2003">
        <f ca="1">Format!K2003</f>
        <v>4</v>
      </c>
      <c r="I2003">
        <f t="shared" ca="1" si="62"/>
        <v>2</v>
      </c>
      <c r="J2003">
        <v>1</v>
      </c>
      <c r="K2003">
        <f ca="1">Format!L2003</f>
        <v>4</v>
      </c>
      <c r="L2003">
        <v>1</v>
      </c>
      <c r="M2003">
        <f t="shared" ca="1" si="63"/>
        <v>6.060656757733895E-9</v>
      </c>
    </row>
    <row r="2004" spans="1:13">
      <c r="A2004" s="6" t="s">
        <v>1525</v>
      </c>
      <c r="B2004">
        <f>Format!H2004</f>
        <v>721000</v>
      </c>
      <c r="C2004" t="str">
        <f>Format!G2004</f>
        <v>US</v>
      </c>
      <c r="D2004">
        <f ca="1">Format!J2004</f>
        <v>1.1989117982161513E-8</v>
      </c>
      <c r="E2004" s="6" t="s">
        <v>1</v>
      </c>
      <c r="F2004" t="str">
        <f>Format!I2004</f>
        <v>HFC-143a</v>
      </c>
      <c r="G2004">
        <v>2013</v>
      </c>
      <c r="H2004">
        <f ca="1">Format!K2004</f>
        <v>4</v>
      </c>
      <c r="I2004">
        <f t="shared" ca="1" si="62"/>
        <v>2</v>
      </c>
      <c r="J2004">
        <v>1</v>
      </c>
      <c r="K2004">
        <f ca="1">Format!L2004</f>
        <v>4</v>
      </c>
      <c r="L2004">
        <v>1</v>
      </c>
      <c r="M2004">
        <f t="shared" ca="1" si="63"/>
        <v>1.1989117982161513E-8</v>
      </c>
    </row>
    <row r="2005" spans="1:13">
      <c r="A2005" s="6" t="s">
        <v>1525</v>
      </c>
      <c r="B2005">
        <f>Format!H2005</f>
        <v>721000</v>
      </c>
      <c r="C2005" t="str">
        <f>Format!G2005</f>
        <v>US</v>
      </c>
      <c r="D2005">
        <f ca="1">Format!J2005</f>
        <v>5.4212296686151823E-10</v>
      </c>
      <c r="E2005" s="6" t="s">
        <v>1</v>
      </c>
      <c r="F2005" t="str">
        <f>Format!I2005</f>
        <v>HFC-236fa</v>
      </c>
      <c r="G2005">
        <v>2013</v>
      </c>
      <c r="H2005">
        <f ca="1">Format!K2005</f>
        <v>4</v>
      </c>
      <c r="I2005">
        <f t="shared" ca="1" si="62"/>
        <v>2</v>
      </c>
      <c r="J2005">
        <v>1</v>
      </c>
      <c r="K2005">
        <f ca="1">Format!L2005</f>
        <v>4</v>
      </c>
      <c r="L2005">
        <v>1</v>
      </c>
      <c r="M2005">
        <f t="shared" ca="1" si="63"/>
        <v>5.4212296686151823E-10</v>
      </c>
    </row>
    <row r="2006" spans="1:13">
      <c r="A2006" s="6" t="s">
        <v>1525</v>
      </c>
      <c r="B2006">
        <f>Format!H2006</f>
        <v>722110</v>
      </c>
      <c r="C2006" t="str">
        <f>Format!G2006</f>
        <v>US</v>
      </c>
      <c r="D2006">
        <f ca="1">Format!J2006</f>
        <v>2.7636727298733097E-2</v>
      </c>
      <c r="E2006" s="6" t="s">
        <v>1</v>
      </c>
      <c r="F2006" t="str">
        <f>Format!I2006</f>
        <v>CO2</v>
      </c>
      <c r="G2006">
        <v>2013</v>
      </c>
      <c r="H2006">
        <f ca="1">Format!K2006</f>
        <v>4</v>
      </c>
      <c r="I2006">
        <f t="shared" ca="1" si="62"/>
        <v>2</v>
      </c>
      <c r="J2006">
        <v>1</v>
      </c>
      <c r="K2006">
        <f ca="1">Format!L2006</f>
        <v>4</v>
      </c>
      <c r="L2006">
        <v>1</v>
      </c>
      <c r="M2006">
        <f t="shared" ca="1" si="63"/>
        <v>2.7636727298733097E-2</v>
      </c>
    </row>
    <row r="2007" spans="1:13">
      <c r="A2007" s="6" t="s">
        <v>1525</v>
      </c>
      <c r="B2007">
        <f>Format!H2007</f>
        <v>722110</v>
      </c>
      <c r="C2007" t="str">
        <f>Format!G2007</f>
        <v>US</v>
      </c>
      <c r="D2007">
        <f ca="1">Format!J2007</f>
        <v>2.1335364660702952E-6</v>
      </c>
      <c r="E2007" s="6" t="s">
        <v>1</v>
      </c>
      <c r="F2007" t="str">
        <f>Format!I2007</f>
        <v>CH4</v>
      </c>
      <c r="G2007">
        <v>2013</v>
      </c>
      <c r="H2007">
        <f ca="1">Format!K2007</f>
        <v>4</v>
      </c>
      <c r="I2007">
        <f t="shared" ca="1" si="62"/>
        <v>2</v>
      </c>
      <c r="J2007">
        <v>1</v>
      </c>
      <c r="K2007">
        <f ca="1">Format!L2007</f>
        <v>4</v>
      </c>
      <c r="L2007">
        <v>1</v>
      </c>
      <c r="M2007">
        <f t="shared" ca="1" si="63"/>
        <v>2.1335364660702952E-6</v>
      </c>
    </row>
    <row r="2008" spans="1:13">
      <c r="A2008" s="6" t="s">
        <v>1525</v>
      </c>
      <c r="B2008">
        <f>Format!H2008</f>
        <v>722110</v>
      </c>
      <c r="C2008" t="str">
        <f>Format!G2008</f>
        <v>US</v>
      </c>
      <c r="D2008">
        <f ca="1">Format!J2008</f>
        <v>8.3535673509393421E-7</v>
      </c>
      <c r="E2008" s="6" t="s">
        <v>1</v>
      </c>
      <c r="F2008" t="str">
        <f>Format!I2008</f>
        <v>HFC-134a</v>
      </c>
      <c r="G2008">
        <v>2013</v>
      </c>
      <c r="H2008">
        <f ca="1">Format!K2008</f>
        <v>4</v>
      </c>
      <c r="I2008">
        <f t="shared" ca="1" si="62"/>
        <v>2</v>
      </c>
      <c r="J2008">
        <v>1</v>
      </c>
      <c r="K2008">
        <f ca="1">Format!L2008</f>
        <v>4</v>
      </c>
      <c r="L2008">
        <v>1</v>
      </c>
      <c r="M2008">
        <f t="shared" ca="1" si="63"/>
        <v>8.3535673509393421E-7</v>
      </c>
    </row>
    <row r="2009" spans="1:13">
      <c r="A2009" s="6" t="s">
        <v>1525</v>
      </c>
      <c r="B2009">
        <f>Format!H2009</f>
        <v>722110</v>
      </c>
      <c r="C2009" t="str">
        <f>Format!G2009</f>
        <v>US</v>
      </c>
      <c r="D2009">
        <f ca="1">Format!J2009</f>
        <v>7.3843898045318297E-8</v>
      </c>
      <c r="E2009" s="6" t="s">
        <v>1</v>
      </c>
      <c r="F2009" t="str">
        <f>Format!I2009</f>
        <v>HFC-125</v>
      </c>
      <c r="G2009">
        <v>2013</v>
      </c>
      <c r="H2009">
        <f ca="1">Format!K2009</f>
        <v>4</v>
      </c>
      <c r="I2009">
        <f t="shared" ca="1" si="62"/>
        <v>2</v>
      </c>
      <c r="J2009">
        <v>1</v>
      </c>
      <c r="K2009">
        <f ca="1">Format!L2009</f>
        <v>4</v>
      </c>
      <c r="L2009">
        <v>1</v>
      </c>
      <c r="M2009">
        <f t="shared" ca="1" si="63"/>
        <v>7.3843898045318297E-8</v>
      </c>
    </row>
    <row r="2010" spans="1:13">
      <c r="A2010" s="6" t="s">
        <v>1525</v>
      </c>
      <c r="B2010">
        <f>Format!H2010</f>
        <v>722110</v>
      </c>
      <c r="C2010" t="str">
        <f>Format!G2010</f>
        <v>US</v>
      </c>
      <c r="D2010">
        <f ca="1">Format!J2010</f>
        <v>2.3347212570787179E-8</v>
      </c>
      <c r="E2010" s="6" t="s">
        <v>1</v>
      </c>
      <c r="F2010" t="str">
        <f>Format!I2010</f>
        <v>HFC-32</v>
      </c>
      <c r="G2010">
        <v>2013</v>
      </c>
      <c r="H2010">
        <f ca="1">Format!K2010</f>
        <v>4</v>
      </c>
      <c r="I2010">
        <f t="shared" ca="1" si="62"/>
        <v>2</v>
      </c>
      <c r="J2010">
        <v>1</v>
      </c>
      <c r="K2010">
        <f ca="1">Format!L2010</f>
        <v>4</v>
      </c>
      <c r="L2010">
        <v>1</v>
      </c>
      <c r="M2010">
        <f t="shared" ca="1" si="63"/>
        <v>2.3347212570787179E-8</v>
      </c>
    </row>
    <row r="2011" spans="1:13">
      <c r="A2011" s="6" t="s">
        <v>1525</v>
      </c>
      <c r="B2011">
        <f>Format!H2011</f>
        <v>722110</v>
      </c>
      <c r="C2011" t="str">
        <f>Format!G2011</f>
        <v>US</v>
      </c>
      <c r="D2011">
        <f ca="1">Format!J2011</f>
        <v>4.6185173860667926E-8</v>
      </c>
      <c r="E2011" s="6" t="s">
        <v>1</v>
      </c>
      <c r="F2011" t="str">
        <f>Format!I2011</f>
        <v>HFC-143a</v>
      </c>
      <c r="G2011">
        <v>2013</v>
      </c>
      <c r="H2011">
        <f ca="1">Format!K2011</f>
        <v>4</v>
      </c>
      <c r="I2011">
        <f t="shared" ca="1" si="62"/>
        <v>2</v>
      </c>
      <c r="J2011">
        <v>1</v>
      </c>
      <c r="K2011">
        <f ca="1">Format!L2011</f>
        <v>4</v>
      </c>
      <c r="L2011">
        <v>1</v>
      </c>
      <c r="M2011">
        <f t="shared" ca="1" si="63"/>
        <v>4.6185173860667926E-8</v>
      </c>
    </row>
    <row r="2012" spans="1:13">
      <c r="A2012" s="6" t="s">
        <v>1525</v>
      </c>
      <c r="B2012">
        <f>Format!H2012</f>
        <v>722110</v>
      </c>
      <c r="C2012" t="str">
        <f>Format!G2012</f>
        <v>US</v>
      </c>
      <c r="D2012">
        <f ca="1">Format!J2012</f>
        <v>5.2490852944003201E-8</v>
      </c>
      <c r="E2012" s="6" t="s">
        <v>1</v>
      </c>
      <c r="F2012" t="str">
        <f>Format!I2012</f>
        <v>N2O</v>
      </c>
      <c r="G2012">
        <v>2013</v>
      </c>
      <c r="H2012">
        <f ca="1">Format!K2012</f>
        <v>4</v>
      </c>
      <c r="I2012">
        <f t="shared" ca="1" si="62"/>
        <v>2</v>
      </c>
      <c r="J2012">
        <v>1</v>
      </c>
      <c r="K2012">
        <f ca="1">Format!L2012</f>
        <v>4</v>
      </c>
      <c r="L2012">
        <v>1</v>
      </c>
      <c r="M2012">
        <f t="shared" ca="1" si="63"/>
        <v>5.2490852944003201E-8</v>
      </c>
    </row>
    <row r="2013" spans="1:13">
      <c r="A2013" s="6" t="s">
        <v>1525</v>
      </c>
      <c r="B2013">
        <f>Format!H2013</f>
        <v>722110</v>
      </c>
      <c r="C2013" t="str">
        <f>Format!G2013</f>
        <v>US</v>
      </c>
      <c r="D2013">
        <f ca="1">Format!J2013</f>
        <v>2.0883974547263764E-9</v>
      </c>
      <c r="E2013" s="6" t="s">
        <v>1</v>
      </c>
      <c r="F2013" t="str">
        <f>Format!I2013</f>
        <v>HFC-236fa</v>
      </c>
      <c r="G2013">
        <v>2013</v>
      </c>
      <c r="H2013">
        <f ca="1">Format!K2013</f>
        <v>4</v>
      </c>
      <c r="I2013">
        <f t="shared" ca="1" si="62"/>
        <v>2</v>
      </c>
      <c r="J2013">
        <v>1</v>
      </c>
      <c r="K2013">
        <f ca="1">Format!L2013</f>
        <v>4</v>
      </c>
      <c r="L2013">
        <v>1</v>
      </c>
      <c r="M2013">
        <f t="shared" ca="1" si="63"/>
        <v>2.0883974547263764E-9</v>
      </c>
    </row>
    <row r="2014" spans="1:13">
      <c r="A2014" s="6" t="s">
        <v>1525</v>
      </c>
      <c r="B2014">
        <f>Format!H2014</f>
        <v>722211</v>
      </c>
      <c r="C2014" t="str">
        <f>Format!G2014</f>
        <v>US</v>
      </c>
      <c r="D2014">
        <f ca="1">Format!J2014</f>
        <v>2.0132335900515382E-2</v>
      </c>
      <c r="E2014" s="6" t="s">
        <v>1</v>
      </c>
      <c r="F2014" t="str">
        <f>Format!I2014</f>
        <v>CO2</v>
      </c>
      <c r="G2014">
        <v>2013</v>
      </c>
      <c r="H2014">
        <f ca="1">Format!K2014</f>
        <v>4</v>
      </c>
      <c r="I2014">
        <f t="shared" ca="1" si="62"/>
        <v>2</v>
      </c>
      <c r="J2014">
        <v>1</v>
      </c>
      <c r="K2014">
        <f ca="1">Format!L2014</f>
        <v>4</v>
      </c>
      <c r="L2014">
        <v>1</v>
      </c>
      <c r="M2014">
        <f t="shared" ca="1" si="63"/>
        <v>2.0132335900515382E-2</v>
      </c>
    </row>
    <row r="2015" spans="1:13">
      <c r="A2015" s="6" t="s">
        <v>1525</v>
      </c>
      <c r="B2015">
        <f>Format!H2015</f>
        <v>722211</v>
      </c>
      <c r="C2015" t="str">
        <f>Format!G2015</f>
        <v>US</v>
      </c>
      <c r="D2015">
        <f ca="1">Format!J2015</f>
        <v>9.5986394394838687E-7</v>
      </c>
      <c r="E2015" s="6" t="s">
        <v>1</v>
      </c>
      <c r="F2015" t="str">
        <f>Format!I2015</f>
        <v>HFC-134a</v>
      </c>
      <c r="G2015">
        <v>2013</v>
      </c>
      <c r="H2015">
        <f ca="1">Format!K2015</f>
        <v>4</v>
      </c>
      <c r="I2015">
        <f t="shared" ca="1" si="62"/>
        <v>2</v>
      </c>
      <c r="J2015">
        <v>1</v>
      </c>
      <c r="K2015">
        <f ca="1">Format!L2015</f>
        <v>4</v>
      </c>
      <c r="L2015">
        <v>1</v>
      </c>
      <c r="M2015">
        <f t="shared" ca="1" si="63"/>
        <v>9.5986394394838687E-7</v>
      </c>
    </row>
    <row r="2016" spans="1:13">
      <c r="A2016" s="6" t="s">
        <v>1525</v>
      </c>
      <c r="B2016">
        <f>Format!H2016</f>
        <v>722211</v>
      </c>
      <c r="C2016" t="str">
        <f>Format!G2016</f>
        <v>US</v>
      </c>
      <c r="D2016">
        <f ca="1">Format!J2016</f>
        <v>1.4841533277105805E-6</v>
      </c>
      <c r="E2016" s="6" t="s">
        <v>1</v>
      </c>
      <c r="F2016" t="str">
        <f>Format!I2016</f>
        <v>CH4</v>
      </c>
      <c r="G2016">
        <v>2013</v>
      </c>
      <c r="H2016">
        <f ca="1">Format!K2016</f>
        <v>4</v>
      </c>
      <c r="I2016">
        <f t="shared" ca="1" si="62"/>
        <v>2</v>
      </c>
      <c r="J2016">
        <v>1</v>
      </c>
      <c r="K2016">
        <f ca="1">Format!L2016</f>
        <v>4</v>
      </c>
      <c r="L2016">
        <v>1</v>
      </c>
      <c r="M2016">
        <f t="shared" ca="1" si="63"/>
        <v>1.4841533277105805E-6</v>
      </c>
    </row>
    <row r="2017" spans="1:13">
      <c r="A2017" s="6" t="s">
        <v>1525</v>
      </c>
      <c r="B2017">
        <f>Format!H2017</f>
        <v>722211</v>
      </c>
      <c r="C2017" t="str">
        <f>Format!G2017</f>
        <v>US</v>
      </c>
      <c r="D2017">
        <f ca="1">Format!J2017</f>
        <v>8.4850091268290878E-8</v>
      </c>
      <c r="E2017" s="6" t="s">
        <v>1</v>
      </c>
      <c r="F2017" t="str">
        <f>Format!I2017</f>
        <v>HFC-125</v>
      </c>
      <c r="G2017">
        <v>2013</v>
      </c>
      <c r="H2017">
        <f ca="1">Format!K2017</f>
        <v>4</v>
      </c>
      <c r="I2017">
        <f t="shared" ca="1" si="62"/>
        <v>2</v>
      </c>
      <c r="J2017">
        <v>1</v>
      </c>
      <c r="K2017">
        <f ca="1">Format!L2017</f>
        <v>4</v>
      </c>
      <c r="L2017">
        <v>1</v>
      </c>
      <c r="M2017">
        <f t="shared" ca="1" si="63"/>
        <v>8.4850091268290878E-8</v>
      </c>
    </row>
    <row r="2018" spans="1:13">
      <c r="A2018" s="6" t="s">
        <v>1525</v>
      </c>
      <c r="B2018">
        <f>Format!H2018</f>
        <v>722211</v>
      </c>
      <c r="C2018" t="str">
        <f>Format!G2018</f>
        <v>US</v>
      </c>
      <c r="D2018">
        <f ca="1">Format!J2018</f>
        <v>2.6827038793045894E-8</v>
      </c>
      <c r="E2018" s="6" t="s">
        <v>1</v>
      </c>
      <c r="F2018" t="str">
        <f>Format!I2018</f>
        <v>HFC-32</v>
      </c>
      <c r="G2018">
        <v>2013</v>
      </c>
      <c r="H2018">
        <f ca="1">Format!K2018</f>
        <v>4</v>
      </c>
      <c r="I2018">
        <f t="shared" ca="1" si="62"/>
        <v>2</v>
      </c>
      <c r="J2018">
        <v>1</v>
      </c>
      <c r="K2018">
        <f ca="1">Format!L2018</f>
        <v>4</v>
      </c>
      <c r="L2018">
        <v>1</v>
      </c>
      <c r="M2018">
        <f t="shared" ca="1" si="63"/>
        <v>2.6827038793045894E-8</v>
      </c>
    </row>
    <row r="2019" spans="1:13">
      <c r="A2019" s="6" t="s">
        <v>1525</v>
      </c>
      <c r="B2019">
        <f>Format!H2019</f>
        <v>722211</v>
      </c>
      <c r="C2019" t="str">
        <f>Format!G2019</f>
        <v>US</v>
      </c>
      <c r="D2019">
        <f ca="1">Format!J2019</f>
        <v>5.3068924055370993E-8</v>
      </c>
      <c r="E2019" s="6" t="s">
        <v>1</v>
      </c>
      <c r="F2019" t="str">
        <f>Format!I2019</f>
        <v>HFC-143a</v>
      </c>
      <c r="G2019">
        <v>2013</v>
      </c>
      <c r="H2019">
        <f ca="1">Format!K2019</f>
        <v>4</v>
      </c>
      <c r="I2019">
        <f t="shared" ca="1" si="62"/>
        <v>2</v>
      </c>
      <c r="J2019">
        <v>1</v>
      </c>
      <c r="K2019">
        <f ca="1">Format!L2019</f>
        <v>4</v>
      </c>
      <c r="L2019">
        <v>1</v>
      </c>
      <c r="M2019">
        <f t="shared" ca="1" si="63"/>
        <v>5.3068924055370993E-8</v>
      </c>
    </row>
    <row r="2020" spans="1:13">
      <c r="A2020" s="6" t="s">
        <v>1525</v>
      </c>
      <c r="B2020">
        <f>Format!H2020</f>
        <v>722211</v>
      </c>
      <c r="C2020" t="str">
        <f>Format!G2020</f>
        <v>US</v>
      </c>
      <c r="D2020">
        <f ca="1">Format!J2020</f>
        <v>3.7821753202850921E-8</v>
      </c>
      <c r="E2020" s="6" t="s">
        <v>1</v>
      </c>
      <c r="F2020" t="str">
        <f>Format!I2020</f>
        <v>N2O</v>
      </c>
      <c r="G2020">
        <v>2013</v>
      </c>
      <c r="H2020">
        <f ca="1">Format!K2020</f>
        <v>4</v>
      </c>
      <c r="I2020">
        <f t="shared" ca="1" si="62"/>
        <v>2</v>
      </c>
      <c r="J2020">
        <v>1</v>
      </c>
      <c r="K2020">
        <f ca="1">Format!L2020</f>
        <v>4</v>
      </c>
      <c r="L2020">
        <v>1</v>
      </c>
      <c r="M2020">
        <f t="shared" ca="1" si="63"/>
        <v>3.7821753202850921E-8</v>
      </c>
    </row>
    <row r="2021" spans="1:13">
      <c r="A2021" s="6" t="s">
        <v>1525</v>
      </c>
      <c r="B2021">
        <f>Format!H2021</f>
        <v>722211</v>
      </c>
      <c r="C2021" t="str">
        <f>Format!G2021</f>
        <v>US</v>
      </c>
      <c r="D2021">
        <f ca="1">Format!J2021</f>
        <v>2.3996663140568578E-9</v>
      </c>
      <c r="E2021" s="6" t="s">
        <v>1</v>
      </c>
      <c r="F2021" t="str">
        <f>Format!I2021</f>
        <v>HFC-236fa</v>
      </c>
      <c r="G2021">
        <v>2013</v>
      </c>
      <c r="H2021">
        <f ca="1">Format!K2021</f>
        <v>4</v>
      </c>
      <c r="I2021">
        <f t="shared" ca="1" si="62"/>
        <v>2</v>
      </c>
      <c r="J2021">
        <v>1</v>
      </c>
      <c r="K2021">
        <f ca="1">Format!L2021</f>
        <v>4</v>
      </c>
      <c r="L2021">
        <v>1</v>
      </c>
      <c r="M2021">
        <f t="shared" ca="1" si="63"/>
        <v>2.3996663140568578E-9</v>
      </c>
    </row>
    <row r="2022" spans="1:13">
      <c r="A2022" s="6" t="s">
        <v>1525</v>
      </c>
      <c r="B2022">
        <f>Format!H2022</f>
        <v>811100</v>
      </c>
      <c r="C2022" t="str">
        <f>Format!G2022</f>
        <v>US</v>
      </c>
      <c r="D2022">
        <f ca="1">Format!J2022</f>
        <v>1.2101951528006966E-2</v>
      </c>
      <c r="E2022" s="6" t="s">
        <v>1</v>
      </c>
      <c r="F2022" t="str">
        <f>Format!I2022</f>
        <v>CO2</v>
      </c>
      <c r="G2022">
        <v>2013</v>
      </c>
      <c r="H2022">
        <f ca="1">Format!K2022</f>
        <v>4</v>
      </c>
      <c r="I2022">
        <f t="shared" ca="1" si="62"/>
        <v>2</v>
      </c>
      <c r="J2022">
        <v>1</v>
      </c>
      <c r="K2022">
        <f ca="1">Format!L2022</f>
        <v>4</v>
      </c>
      <c r="L2022">
        <v>1</v>
      </c>
      <c r="M2022">
        <f t="shared" ca="1" si="63"/>
        <v>1.2101951528006966E-2</v>
      </c>
    </row>
    <row r="2023" spans="1:13">
      <c r="A2023" s="6" t="s">
        <v>1525</v>
      </c>
      <c r="B2023">
        <f>Format!H2023</f>
        <v>811100</v>
      </c>
      <c r="C2023" t="str">
        <f>Format!G2023</f>
        <v>US</v>
      </c>
      <c r="D2023">
        <f ca="1">Format!J2023</f>
        <v>9.2144882851440413E-7</v>
      </c>
      <c r="E2023" s="6" t="s">
        <v>1</v>
      </c>
      <c r="F2023" t="str">
        <f>Format!I2023</f>
        <v>CH4</v>
      </c>
      <c r="G2023">
        <v>2013</v>
      </c>
      <c r="H2023">
        <f ca="1">Format!K2023</f>
        <v>4</v>
      </c>
      <c r="I2023">
        <f t="shared" ca="1" si="62"/>
        <v>2</v>
      </c>
      <c r="J2023">
        <v>1</v>
      </c>
      <c r="K2023">
        <f ca="1">Format!L2023</f>
        <v>4</v>
      </c>
      <c r="L2023">
        <v>1</v>
      </c>
      <c r="M2023">
        <f t="shared" ca="1" si="63"/>
        <v>9.2144882851440413E-7</v>
      </c>
    </row>
    <row r="2024" spans="1:13">
      <c r="A2024" s="6" t="s">
        <v>1525</v>
      </c>
      <c r="B2024">
        <f>Format!H2024</f>
        <v>811100</v>
      </c>
      <c r="C2024" t="str">
        <f>Format!G2024</f>
        <v>US</v>
      </c>
      <c r="D2024">
        <f ca="1">Format!J2024</f>
        <v>9.5147329471574887E-8</v>
      </c>
      <c r="E2024" s="6" t="s">
        <v>1</v>
      </c>
      <c r="F2024" t="str">
        <f>Format!I2024</f>
        <v>HFC-134a</v>
      </c>
      <c r="G2024">
        <v>2013</v>
      </c>
      <c r="H2024">
        <f ca="1">Format!K2024</f>
        <v>4</v>
      </c>
      <c r="I2024">
        <f t="shared" ref="I2024:I2087" ca="1" si="64">IF(H2024=2,1,2)</f>
        <v>2</v>
      </c>
      <c r="J2024">
        <v>1</v>
      </c>
      <c r="K2024">
        <f ca="1">Format!L2024</f>
        <v>4</v>
      </c>
      <c r="L2024">
        <v>1</v>
      </c>
      <c r="M2024">
        <f t="shared" ca="1" si="63"/>
        <v>9.5147329471574887E-8</v>
      </c>
    </row>
    <row r="2025" spans="1:13">
      <c r="A2025" s="6" t="s">
        <v>1525</v>
      </c>
      <c r="B2025">
        <f>Format!H2025</f>
        <v>811100</v>
      </c>
      <c r="C2025" t="str">
        <f>Format!G2025</f>
        <v>US</v>
      </c>
      <c r="D2025">
        <f ca="1">Format!J2025</f>
        <v>8.4108374322177711E-9</v>
      </c>
      <c r="E2025" s="6" t="s">
        <v>1</v>
      </c>
      <c r="F2025" t="str">
        <f>Format!I2025</f>
        <v>HFC-125</v>
      </c>
      <c r="G2025">
        <v>2013</v>
      </c>
      <c r="H2025">
        <f ca="1">Format!K2025</f>
        <v>4</v>
      </c>
      <c r="I2025">
        <f t="shared" ca="1" si="64"/>
        <v>2</v>
      </c>
      <c r="J2025">
        <v>1</v>
      </c>
      <c r="K2025">
        <f ca="1">Format!L2025</f>
        <v>4</v>
      </c>
      <c r="L2025">
        <v>1</v>
      </c>
      <c r="M2025">
        <f t="shared" ca="1" si="63"/>
        <v>8.4108374322177711E-9</v>
      </c>
    </row>
    <row r="2026" spans="1:13">
      <c r="A2026" s="6" t="s">
        <v>1525</v>
      </c>
      <c r="B2026">
        <f>Format!H2026</f>
        <v>811100</v>
      </c>
      <c r="C2026" t="str">
        <f>Format!G2026</f>
        <v>US</v>
      </c>
      <c r="D2026">
        <f ca="1">Format!J2026</f>
        <v>2.6592530273497914E-9</v>
      </c>
      <c r="E2026" s="6" t="s">
        <v>1</v>
      </c>
      <c r="F2026" t="str">
        <f>Format!I2026</f>
        <v>HFC-32</v>
      </c>
      <c r="G2026">
        <v>2013</v>
      </c>
      <c r="H2026">
        <f ca="1">Format!K2026</f>
        <v>4</v>
      </c>
      <c r="I2026">
        <f t="shared" ca="1" si="64"/>
        <v>2</v>
      </c>
      <c r="J2026">
        <v>1</v>
      </c>
      <c r="K2026">
        <f ca="1">Format!L2026</f>
        <v>4</v>
      </c>
      <c r="L2026">
        <v>1</v>
      </c>
      <c r="M2026">
        <f t="shared" ca="1" si="63"/>
        <v>2.6592530273497914E-9</v>
      </c>
    </row>
    <row r="2027" spans="1:13">
      <c r="A2027" s="6" t="s">
        <v>1525</v>
      </c>
      <c r="B2027">
        <f>Format!H2027</f>
        <v>811100</v>
      </c>
      <c r="C2027" t="str">
        <f>Format!G2027</f>
        <v>US</v>
      </c>
      <c r="D2027">
        <f ca="1">Format!J2027</f>
        <v>2.3188622802340596E-8</v>
      </c>
      <c r="E2027" s="6" t="s">
        <v>1</v>
      </c>
      <c r="F2027" t="str">
        <f>Format!I2027</f>
        <v>N2O</v>
      </c>
      <c r="G2027">
        <v>2013</v>
      </c>
      <c r="H2027">
        <f ca="1">Format!K2027</f>
        <v>4</v>
      </c>
      <c r="I2027">
        <f t="shared" ca="1" si="64"/>
        <v>2</v>
      </c>
      <c r="J2027">
        <v>1</v>
      </c>
      <c r="K2027">
        <f ca="1">Format!L2027</f>
        <v>4</v>
      </c>
      <c r="L2027">
        <v>1</v>
      </c>
      <c r="M2027">
        <f t="shared" ca="1" si="63"/>
        <v>2.3188622802340596E-8</v>
      </c>
    </row>
    <row r="2028" spans="1:13">
      <c r="A2028" s="6" t="s">
        <v>1525</v>
      </c>
      <c r="B2028">
        <f>Format!H2028</f>
        <v>811100</v>
      </c>
      <c r="C2028" t="str">
        <f>Format!G2028</f>
        <v>US</v>
      </c>
      <c r="D2028">
        <f ca="1">Format!J2028</f>
        <v>5.2605022134990004E-9</v>
      </c>
      <c r="E2028" s="6" t="s">
        <v>1</v>
      </c>
      <c r="F2028" t="str">
        <f>Format!I2028</f>
        <v>HFC-143a</v>
      </c>
      <c r="G2028">
        <v>2013</v>
      </c>
      <c r="H2028">
        <f ca="1">Format!K2028</f>
        <v>4</v>
      </c>
      <c r="I2028">
        <f t="shared" ca="1" si="64"/>
        <v>2</v>
      </c>
      <c r="J2028">
        <v>1</v>
      </c>
      <c r="K2028">
        <f ca="1">Format!L2028</f>
        <v>4</v>
      </c>
      <c r="L2028">
        <v>1</v>
      </c>
      <c r="M2028">
        <f t="shared" ca="1" si="63"/>
        <v>5.2605022134990004E-9</v>
      </c>
    </row>
    <row r="2029" spans="1:13">
      <c r="A2029" s="6" t="s">
        <v>1525</v>
      </c>
      <c r="B2029">
        <f>Format!H2029</f>
        <v>811100</v>
      </c>
      <c r="C2029" t="str">
        <f>Format!G2029</f>
        <v>US</v>
      </c>
      <c r="D2029">
        <f ca="1">Format!J2029</f>
        <v>2.3786896345560067E-10</v>
      </c>
      <c r="E2029" s="6" t="s">
        <v>1</v>
      </c>
      <c r="F2029" t="str">
        <f>Format!I2029</f>
        <v>HFC-236fa</v>
      </c>
      <c r="G2029">
        <v>2013</v>
      </c>
      <c r="H2029">
        <f ca="1">Format!K2029</f>
        <v>4</v>
      </c>
      <c r="I2029">
        <f t="shared" ca="1" si="64"/>
        <v>2</v>
      </c>
      <c r="J2029">
        <v>1</v>
      </c>
      <c r="K2029">
        <f ca="1">Format!L2029</f>
        <v>4</v>
      </c>
      <c r="L2029">
        <v>1</v>
      </c>
      <c r="M2029">
        <f t="shared" ca="1" si="63"/>
        <v>2.3786896345560067E-10</v>
      </c>
    </row>
    <row r="2030" spans="1:13">
      <c r="A2030" s="6" t="s">
        <v>1525</v>
      </c>
      <c r="B2030">
        <f>Format!H2030</f>
        <v>811200</v>
      </c>
      <c r="C2030" t="str">
        <f>Format!G2030</f>
        <v>US</v>
      </c>
      <c r="D2030">
        <f ca="1">Format!J2030</f>
        <v>1.2580085152126167E-2</v>
      </c>
      <c r="E2030" s="6" t="s">
        <v>1</v>
      </c>
      <c r="F2030" t="str">
        <f>Format!I2030</f>
        <v>CO2</v>
      </c>
      <c r="G2030">
        <v>2013</v>
      </c>
      <c r="H2030">
        <f ca="1">Format!K2030</f>
        <v>4</v>
      </c>
      <c r="I2030">
        <f t="shared" ca="1" si="64"/>
        <v>2</v>
      </c>
      <c r="J2030">
        <v>1</v>
      </c>
      <c r="K2030">
        <f ca="1">Format!L2030</f>
        <v>4</v>
      </c>
      <c r="L2030">
        <v>1</v>
      </c>
      <c r="M2030">
        <f t="shared" ca="1" si="63"/>
        <v>1.2580085152126167E-2</v>
      </c>
    </row>
    <row r="2031" spans="1:13">
      <c r="A2031" s="6" t="s">
        <v>1525</v>
      </c>
      <c r="B2031">
        <f>Format!H2031</f>
        <v>811200</v>
      </c>
      <c r="C2031" t="str">
        <f>Format!G2031</f>
        <v>US</v>
      </c>
      <c r="D2031">
        <f ca="1">Format!J2031</f>
        <v>9.7277001765829093E-7</v>
      </c>
      <c r="E2031" s="6" t="s">
        <v>1</v>
      </c>
      <c r="F2031" t="str">
        <f>Format!I2031</f>
        <v>CH4</v>
      </c>
      <c r="G2031">
        <v>2013</v>
      </c>
      <c r="H2031">
        <f ca="1">Format!K2031</f>
        <v>4</v>
      </c>
      <c r="I2031">
        <f t="shared" ca="1" si="64"/>
        <v>2</v>
      </c>
      <c r="J2031">
        <v>1</v>
      </c>
      <c r="K2031">
        <f ca="1">Format!L2031</f>
        <v>4</v>
      </c>
      <c r="L2031">
        <v>1</v>
      </c>
      <c r="M2031">
        <f t="shared" ca="1" si="63"/>
        <v>9.7277001765829093E-7</v>
      </c>
    </row>
    <row r="2032" spans="1:13">
      <c r="A2032" s="6" t="s">
        <v>1525</v>
      </c>
      <c r="B2032">
        <f>Format!H2032</f>
        <v>811200</v>
      </c>
      <c r="C2032" t="str">
        <f>Format!G2032</f>
        <v>US</v>
      </c>
      <c r="D2032">
        <f ca="1">Format!J2032</f>
        <v>8.4688098987117223E-8</v>
      </c>
      <c r="E2032" s="6" t="s">
        <v>1</v>
      </c>
      <c r="F2032" t="str">
        <f>Format!I2032</f>
        <v>HFC-134a</v>
      </c>
      <c r="G2032">
        <v>2013</v>
      </c>
      <c r="H2032">
        <f ca="1">Format!K2032</f>
        <v>4</v>
      </c>
      <c r="I2032">
        <f t="shared" ca="1" si="64"/>
        <v>2</v>
      </c>
      <c r="J2032">
        <v>1</v>
      </c>
      <c r="K2032">
        <f ca="1">Format!L2032</f>
        <v>4</v>
      </c>
      <c r="L2032">
        <v>1</v>
      </c>
      <c r="M2032">
        <f t="shared" ca="1" si="63"/>
        <v>8.4688098987117223E-8</v>
      </c>
    </row>
    <row r="2033" spans="1:13">
      <c r="A2033" s="6" t="s">
        <v>1525</v>
      </c>
      <c r="B2033">
        <f>Format!H2033</f>
        <v>811200</v>
      </c>
      <c r="C2033" t="str">
        <f>Format!G2033</f>
        <v>US</v>
      </c>
      <c r="D2033">
        <f ca="1">Format!J2033</f>
        <v>7.4862619579565543E-9</v>
      </c>
      <c r="E2033" s="6" t="s">
        <v>1</v>
      </c>
      <c r="F2033" t="str">
        <f>Format!I2033</f>
        <v>HFC-125</v>
      </c>
      <c r="G2033">
        <v>2013</v>
      </c>
      <c r="H2033">
        <f ca="1">Format!K2033</f>
        <v>4</v>
      </c>
      <c r="I2033">
        <f t="shared" ca="1" si="64"/>
        <v>2</v>
      </c>
      <c r="J2033">
        <v>1</v>
      </c>
      <c r="K2033">
        <f ca="1">Format!L2033</f>
        <v>4</v>
      </c>
      <c r="L2033">
        <v>1</v>
      </c>
      <c r="M2033">
        <f t="shared" ca="1" si="63"/>
        <v>7.4862619579565543E-9</v>
      </c>
    </row>
    <row r="2034" spans="1:13">
      <c r="A2034" s="6" t="s">
        <v>1525</v>
      </c>
      <c r="B2034">
        <f>Format!H2034</f>
        <v>811200</v>
      </c>
      <c r="C2034" t="str">
        <f>Format!G2034</f>
        <v>US</v>
      </c>
      <c r="D2034">
        <f ca="1">Format!J2034</f>
        <v>2.4151473605030199E-8</v>
      </c>
      <c r="E2034" s="6" t="s">
        <v>1</v>
      </c>
      <c r="F2034" t="str">
        <f>Format!I2034</f>
        <v>N2O</v>
      </c>
      <c r="G2034">
        <v>2013</v>
      </c>
      <c r="H2034">
        <f ca="1">Format!K2034</f>
        <v>4</v>
      </c>
      <c r="I2034">
        <f t="shared" ca="1" si="64"/>
        <v>2</v>
      </c>
      <c r="J2034">
        <v>1</v>
      </c>
      <c r="K2034">
        <f ca="1">Format!L2034</f>
        <v>4</v>
      </c>
      <c r="L2034">
        <v>1</v>
      </c>
      <c r="M2034">
        <f t="shared" ca="1" si="63"/>
        <v>2.4151473605030199E-8</v>
      </c>
    </row>
    <row r="2035" spans="1:13">
      <c r="A2035" s="6" t="s">
        <v>1525</v>
      </c>
      <c r="B2035">
        <f>Format!H2035</f>
        <v>811200</v>
      </c>
      <c r="C2035" t="str">
        <f>Format!G2035</f>
        <v>US</v>
      </c>
      <c r="D2035">
        <f ca="1">Format!J2035</f>
        <v>2.36693015834218E-9</v>
      </c>
      <c r="E2035" s="6" t="s">
        <v>1</v>
      </c>
      <c r="F2035" t="str">
        <f>Format!I2035</f>
        <v>HFC-32</v>
      </c>
      <c r="G2035">
        <v>2013</v>
      </c>
      <c r="H2035">
        <f ca="1">Format!K2035</f>
        <v>4</v>
      </c>
      <c r="I2035">
        <f t="shared" ca="1" si="64"/>
        <v>2</v>
      </c>
      <c r="J2035">
        <v>1</v>
      </c>
      <c r="K2035">
        <f ca="1">Format!L2035</f>
        <v>4</v>
      </c>
      <c r="L2035">
        <v>1</v>
      </c>
      <c r="M2035">
        <f t="shared" ca="1" si="63"/>
        <v>2.36693015834218E-9</v>
      </c>
    </row>
    <row r="2036" spans="1:13">
      <c r="A2036" s="6" t="s">
        <v>1525</v>
      </c>
      <c r="B2036">
        <f>Format!H2036</f>
        <v>811200</v>
      </c>
      <c r="C2036" t="str">
        <f>Format!G2036</f>
        <v>US</v>
      </c>
      <c r="D2036">
        <f ca="1">Format!J2036</f>
        <v>4.6822326454453532E-9</v>
      </c>
      <c r="E2036" s="6" t="s">
        <v>1</v>
      </c>
      <c r="F2036" t="str">
        <f>Format!I2036</f>
        <v>HFC-143a</v>
      </c>
      <c r="G2036">
        <v>2013</v>
      </c>
      <c r="H2036">
        <f ca="1">Format!K2036</f>
        <v>4</v>
      </c>
      <c r="I2036">
        <f t="shared" ca="1" si="64"/>
        <v>2</v>
      </c>
      <c r="J2036">
        <v>1</v>
      </c>
      <c r="K2036">
        <f ca="1">Format!L2036</f>
        <v>4</v>
      </c>
      <c r="L2036">
        <v>1</v>
      </c>
      <c r="M2036">
        <f t="shared" ca="1" si="63"/>
        <v>4.6822326454453532E-9</v>
      </c>
    </row>
    <row r="2037" spans="1:13">
      <c r="A2037" s="6" t="s">
        <v>1525</v>
      </c>
      <c r="B2037">
        <f>Format!H2037</f>
        <v>811200</v>
      </c>
      <c r="C2037" t="str">
        <f>Format!G2037</f>
        <v>US</v>
      </c>
      <c r="D2037">
        <f ca="1">Format!J2037</f>
        <v>2.1172081691592903E-10</v>
      </c>
      <c r="E2037" s="6" t="s">
        <v>1</v>
      </c>
      <c r="F2037" t="str">
        <f>Format!I2037</f>
        <v>HFC-236fa</v>
      </c>
      <c r="G2037">
        <v>2013</v>
      </c>
      <c r="H2037">
        <f ca="1">Format!K2037</f>
        <v>4</v>
      </c>
      <c r="I2037">
        <f t="shared" ca="1" si="64"/>
        <v>2</v>
      </c>
      <c r="J2037">
        <v>1</v>
      </c>
      <c r="K2037">
        <f ca="1">Format!L2037</f>
        <v>4</v>
      </c>
      <c r="L2037">
        <v>1</v>
      </c>
      <c r="M2037">
        <f t="shared" ca="1" si="63"/>
        <v>2.1172081691592903E-10</v>
      </c>
    </row>
    <row r="2038" spans="1:13">
      <c r="A2038" s="6" t="s">
        <v>1525</v>
      </c>
      <c r="B2038">
        <f>Format!H2038</f>
        <v>811300</v>
      </c>
      <c r="C2038" t="str">
        <f>Format!G2038</f>
        <v>US</v>
      </c>
      <c r="D2038">
        <f ca="1">Format!J2038</f>
        <v>6.6344506438077546E-3</v>
      </c>
      <c r="E2038" s="6" t="s">
        <v>1</v>
      </c>
      <c r="F2038" t="str">
        <f>Format!I2038</f>
        <v>CO2</v>
      </c>
      <c r="G2038">
        <v>2013</v>
      </c>
      <c r="H2038">
        <f ca="1">Format!K2038</f>
        <v>4</v>
      </c>
      <c r="I2038">
        <f t="shared" ca="1" si="64"/>
        <v>2</v>
      </c>
      <c r="J2038">
        <v>1</v>
      </c>
      <c r="K2038">
        <f ca="1">Format!L2038</f>
        <v>4</v>
      </c>
      <c r="L2038">
        <v>1</v>
      </c>
      <c r="M2038">
        <f t="shared" ca="1" si="63"/>
        <v>6.6344506438077546E-3</v>
      </c>
    </row>
    <row r="2039" spans="1:13">
      <c r="A2039" s="6" t="s">
        <v>1525</v>
      </c>
      <c r="B2039">
        <f>Format!H2039</f>
        <v>811300</v>
      </c>
      <c r="C2039" t="str">
        <f>Format!G2039</f>
        <v>US</v>
      </c>
      <c r="D2039">
        <f ca="1">Format!J2039</f>
        <v>3.1909727006586237E-6</v>
      </c>
      <c r="E2039" s="6" t="s">
        <v>1</v>
      </c>
      <c r="F2039" t="str">
        <f>Format!I2039</f>
        <v>HFC-134a</v>
      </c>
      <c r="G2039">
        <v>2013</v>
      </c>
      <c r="H2039">
        <f ca="1">Format!K2039</f>
        <v>4</v>
      </c>
      <c r="I2039">
        <f t="shared" ca="1" si="64"/>
        <v>2</v>
      </c>
      <c r="J2039">
        <v>1</v>
      </c>
      <c r="K2039">
        <f ca="1">Format!L2039</f>
        <v>4</v>
      </c>
      <c r="L2039">
        <v>1</v>
      </c>
      <c r="M2039">
        <f t="shared" ca="1" si="63"/>
        <v>3.1909727006586237E-6</v>
      </c>
    </row>
    <row r="2040" spans="1:13">
      <c r="A2040" s="6" t="s">
        <v>1525</v>
      </c>
      <c r="B2040">
        <f>Format!H2040</f>
        <v>811300</v>
      </c>
      <c r="C2040" t="str">
        <f>Format!G2040</f>
        <v>US</v>
      </c>
      <c r="D2040">
        <f ca="1">Format!J2040</f>
        <v>2.8207573228739566E-7</v>
      </c>
      <c r="E2040" s="6" t="s">
        <v>1</v>
      </c>
      <c r="F2040" t="str">
        <f>Format!I2040</f>
        <v>HFC-125</v>
      </c>
      <c r="G2040">
        <v>2013</v>
      </c>
      <c r="H2040">
        <f ca="1">Format!K2040</f>
        <v>4</v>
      </c>
      <c r="I2040">
        <f t="shared" ca="1" si="64"/>
        <v>2</v>
      </c>
      <c r="J2040">
        <v>1</v>
      </c>
      <c r="K2040">
        <f ca="1">Format!L2040</f>
        <v>4</v>
      </c>
      <c r="L2040">
        <v>1</v>
      </c>
      <c r="M2040">
        <f t="shared" ca="1" si="63"/>
        <v>2.8207573228739566E-7</v>
      </c>
    </row>
    <row r="2041" spans="1:13">
      <c r="A2041" s="6" t="s">
        <v>1525</v>
      </c>
      <c r="B2041">
        <f>Format!H2041</f>
        <v>811300</v>
      </c>
      <c r="C2041" t="str">
        <f>Format!G2041</f>
        <v>US</v>
      </c>
      <c r="D2041">
        <f ca="1">Format!J2041</f>
        <v>8.9183835863223542E-8</v>
      </c>
      <c r="E2041" s="6" t="s">
        <v>1</v>
      </c>
      <c r="F2041" t="str">
        <f>Format!I2041</f>
        <v>HFC-32</v>
      </c>
      <c r="G2041">
        <v>2013</v>
      </c>
      <c r="H2041">
        <f ca="1">Format!K2041</f>
        <v>4</v>
      </c>
      <c r="I2041">
        <f t="shared" ca="1" si="64"/>
        <v>2</v>
      </c>
      <c r="J2041">
        <v>1</v>
      </c>
      <c r="K2041">
        <f ca="1">Format!L2041</f>
        <v>4</v>
      </c>
      <c r="L2041">
        <v>1</v>
      </c>
      <c r="M2041">
        <f t="shared" ca="1" si="63"/>
        <v>8.9183835863223542E-8</v>
      </c>
    </row>
    <row r="2042" spans="1:13">
      <c r="A2042" s="6" t="s">
        <v>1525</v>
      </c>
      <c r="B2042">
        <f>Format!H2042</f>
        <v>811300</v>
      </c>
      <c r="C2042" t="str">
        <f>Format!G2042</f>
        <v>US</v>
      </c>
      <c r="D2042">
        <f ca="1">Format!J2042</f>
        <v>1.7642238671600766E-7</v>
      </c>
      <c r="E2042" s="6" t="s">
        <v>1</v>
      </c>
      <c r="F2042" t="str">
        <f>Format!I2042</f>
        <v>HFC-143a</v>
      </c>
      <c r="G2042">
        <v>2013</v>
      </c>
      <c r="H2042">
        <f ca="1">Format!K2042</f>
        <v>4</v>
      </c>
      <c r="I2042">
        <f t="shared" ca="1" si="64"/>
        <v>2</v>
      </c>
      <c r="J2042">
        <v>1</v>
      </c>
      <c r="K2042">
        <f ca="1">Format!L2042</f>
        <v>4</v>
      </c>
      <c r="L2042">
        <v>1</v>
      </c>
      <c r="M2042">
        <f t="shared" ca="1" si="63"/>
        <v>1.7642238671600766E-7</v>
      </c>
    </row>
    <row r="2043" spans="1:13">
      <c r="A2043" s="6" t="s">
        <v>1525</v>
      </c>
      <c r="B2043">
        <f>Format!H2043</f>
        <v>811300</v>
      </c>
      <c r="C2043" t="str">
        <f>Format!G2043</f>
        <v>US</v>
      </c>
      <c r="D2043">
        <f ca="1">Format!J2043</f>
        <v>4.9136997967980145E-7</v>
      </c>
      <c r="E2043" s="6" t="s">
        <v>1</v>
      </c>
      <c r="F2043" t="str">
        <f>Format!I2043</f>
        <v>CH4</v>
      </c>
      <c r="G2043">
        <v>2013</v>
      </c>
      <c r="H2043">
        <f ca="1">Format!K2043</f>
        <v>4</v>
      </c>
      <c r="I2043">
        <f t="shared" ca="1" si="64"/>
        <v>2</v>
      </c>
      <c r="J2043">
        <v>1</v>
      </c>
      <c r="K2043">
        <f ca="1">Format!L2043</f>
        <v>4</v>
      </c>
      <c r="L2043">
        <v>1</v>
      </c>
      <c r="M2043">
        <f t="shared" ca="1" si="63"/>
        <v>4.9136997967980145E-7</v>
      </c>
    </row>
    <row r="2044" spans="1:13">
      <c r="A2044" s="6" t="s">
        <v>1525</v>
      </c>
      <c r="B2044">
        <f>Format!H2044</f>
        <v>811300</v>
      </c>
      <c r="C2044" t="str">
        <f>Format!G2044</f>
        <v>US</v>
      </c>
      <c r="D2044">
        <f ca="1">Format!J2044</f>
        <v>7.9774532079488961E-9</v>
      </c>
      <c r="E2044" s="6" t="s">
        <v>1</v>
      </c>
      <c r="F2044" t="str">
        <f>Format!I2044</f>
        <v>HFC-236fa</v>
      </c>
      <c r="G2044">
        <v>2013</v>
      </c>
      <c r="H2044">
        <f ca="1">Format!K2044</f>
        <v>4</v>
      </c>
      <c r="I2044">
        <f t="shared" ca="1" si="64"/>
        <v>2</v>
      </c>
      <c r="J2044">
        <v>1</v>
      </c>
      <c r="K2044">
        <f ca="1">Format!L2044</f>
        <v>4</v>
      </c>
      <c r="L2044">
        <v>1</v>
      </c>
      <c r="M2044">
        <f t="shared" ca="1" si="63"/>
        <v>7.9774532079488961E-9</v>
      </c>
    </row>
    <row r="2045" spans="1:13">
      <c r="A2045" s="6" t="s">
        <v>1525</v>
      </c>
      <c r="B2045">
        <f>Format!H2045</f>
        <v>811300</v>
      </c>
      <c r="C2045" t="str">
        <f>Format!G2045</f>
        <v>US</v>
      </c>
      <c r="D2045">
        <f ca="1">Format!J2045</f>
        <v>1.2594437673370956E-8</v>
      </c>
      <c r="E2045" s="6" t="s">
        <v>1</v>
      </c>
      <c r="F2045" t="str">
        <f>Format!I2045</f>
        <v>N2O</v>
      </c>
      <c r="G2045">
        <v>2013</v>
      </c>
      <c r="H2045">
        <f ca="1">Format!K2045</f>
        <v>4</v>
      </c>
      <c r="I2045">
        <f t="shared" ca="1" si="64"/>
        <v>2</v>
      </c>
      <c r="J2045">
        <v>1</v>
      </c>
      <c r="K2045">
        <f ca="1">Format!L2045</f>
        <v>4</v>
      </c>
      <c r="L2045">
        <v>1</v>
      </c>
      <c r="M2045">
        <f t="shared" ca="1" si="63"/>
        <v>1.2594437673370956E-8</v>
      </c>
    </row>
    <row r="2046" spans="1:13">
      <c r="A2046" s="6" t="s">
        <v>1525</v>
      </c>
      <c r="B2046">
        <f>Format!H2046</f>
        <v>811400</v>
      </c>
      <c r="C2046" t="str">
        <f>Format!G2046</f>
        <v>US</v>
      </c>
      <c r="D2046">
        <f ca="1">Format!J2046</f>
        <v>6.7339898967971289E-3</v>
      </c>
      <c r="E2046" s="6" t="s">
        <v>1</v>
      </c>
      <c r="F2046" t="str">
        <f>Format!I2046</f>
        <v>CO2</v>
      </c>
      <c r="G2046">
        <v>2013</v>
      </c>
      <c r="H2046">
        <f ca="1">Format!K2046</f>
        <v>4</v>
      </c>
      <c r="I2046">
        <f t="shared" ca="1" si="64"/>
        <v>2</v>
      </c>
      <c r="J2046">
        <v>1</v>
      </c>
      <c r="K2046">
        <f ca="1">Format!L2046</f>
        <v>4</v>
      </c>
      <c r="L2046">
        <v>1</v>
      </c>
      <c r="M2046">
        <f t="shared" ca="1" si="63"/>
        <v>6.7339898967971289E-3</v>
      </c>
    </row>
    <row r="2047" spans="1:13">
      <c r="A2047" s="6" t="s">
        <v>1525</v>
      </c>
      <c r="B2047">
        <f>Format!H2047</f>
        <v>811400</v>
      </c>
      <c r="C2047" t="str">
        <f>Format!G2047</f>
        <v>US</v>
      </c>
      <c r="D2047">
        <f ca="1">Format!J2047</f>
        <v>4.0285184528258566E-7</v>
      </c>
      <c r="E2047" s="6" t="s">
        <v>1</v>
      </c>
      <c r="F2047" t="str">
        <f>Format!I2047</f>
        <v>HFC-134a</v>
      </c>
      <c r="G2047">
        <v>2013</v>
      </c>
      <c r="H2047">
        <f ca="1">Format!K2047</f>
        <v>4</v>
      </c>
      <c r="I2047">
        <f t="shared" ca="1" si="64"/>
        <v>2</v>
      </c>
      <c r="J2047">
        <v>1</v>
      </c>
      <c r="K2047">
        <f ca="1">Format!L2047</f>
        <v>4</v>
      </c>
      <c r="L2047">
        <v>1</v>
      </c>
      <c r="M2047">
        <f t="shared" ca="1" si="63"/>
        <v>4.0285184528258566E-7</v>
      </c>
    </row>
    <row r="2048" spans="1:13">
      <c r="A2048" s="6" t="s">
        <v>1525</v>
      </c>
      <c r="B2048">
        <f>Format!H2048</f>
        <v>811400</v>
      </c>
      <c r="C2048" t="str">
        <f>Format!G2048</f>
        <v>US</v>
      </c>
      <c r="D2048">
        <f ca="1">Format!J2048</f>
        <v>5.0135174215657663E-7</v>
      </c>
      <c r="E2048" s="6" t="s">
        <v>1</v>
      </c>
      <c r="F2048" t="str">
        <f>Format!I2048</f>
        <v>CH4</v>
      </c>
      <c r="G2048">
        <v>2013</v>
      </c>
      <c r="H2048">
        <f ca="1">Format!K2048</f>
        <v>4</v>
      </c>
      <c r="I2048">
        <f t="shared" ca="1" si="64"/>
        <v>2</v>
      </c>
      <c r="J2048">
        <v>1</v>
      </c>
      <c r="K2048">
        <f ca="1">Format!L2048</f>
        <v>4</v>
      </c>
      <c r="L2048">
        <v>1</v>
      </c>
      <c r="M2048">
        <f t="shared" ca="1" si="63"/>
        <v>5.0135174215657663E-7</v>
      </c>
    </row>
    <row r="2049" spans="1:13">
      <c r="A2049" s="6" t="s">
        <v>1525</v>
      </c>
      <c r="B2049">
        <f>Format!H2049</f>
        <v>811400</v>
      </c>
      <c r="C2049" t="str">
        <f>Format!G2049</f>
        <v>US</v>
      </c>
      <c r="D2049">
        <f ca="1">Format!J2049</f>
        <v>3.5611313515142103E-8</v>
      </c>
      <c r="E2049" s="6" t="s">
        <v>1</v>
      </c>
      <c r="F2049" t="str">
        <f>Format!I2049</f>
        <v>HFC-125</v>
      </c>
      <c r="G2049">
        <v>2013</v>
      </c>
      <c r="H2049">
        <f ca="1">Format!K2049</f>
        <v>4</v>
      </c>
      <c r="I2049">
        <f t="shared" ca="1" si="64"/>
        <v>2</v>
      </c>
      <c r="J2049">
        <v>1</v>
      </c>
      <c r="K2049">
        <f ca="1">Format!L2049</f>
        <v>4</v>
      </c>
      <c r="L2049">
        <v>1</v>
      </c>
      <c r="M2049">
        <f t="shared" ca="1" si="63"/>
        <v>3.5611313515142103E-8</v>
      </c>
    </row>
    <row r="2050" spans="1:13">
      <c r="A2050" s="6" t="s">
        <v>1525</v>
      </c>
      <c r="B2050">
        <f>Format!H2050</f>
        <v>811400</v>
      </c>
      <c r="C2050" t="str">
        <f>Format!G2050</f>
        <v>US</v>
      </c>
      <c r="D2050">
        <f ca="1">Format!J2050</f>
        <v>1.1259222881932913E-8</v>
      </c>
      <c r="E2050" s="6" t="s">
        <v>1</v>
      </c>
      <c r="F2050" t="str">
        <f>Format!I2050</f>
        <v>HFC-32</v>
      </c>
      <c r="G2050">
        <v>2013</v>
      </c>
      <c r="H2050">
        <f ca="1">Format!K2050</f>
        <v>4</v>
      </c>
      <c r="I2050">
        <f t="shared" ca="1" si="64"/>
        <v>2</v>
      </c>
      <c r="J2050">
        <v>1</v>
      </c>
      <c r="K2050">
        <f ca="1">Format!L2050</f>
        <v>4</v>
      </c>
      <c r="L2050">
        <v>1</v>
      </c>
      <c r="M2050">
        <f t="shared" ca="1" si="63"/>
        <v>1.1259222881932913E-8</v>
      </c>
    </row>
    <row r="2051" spans="1:13">
      <c r="A2051" s="6" t="s">
        <v>1525</v>
      </c>
      <c r="B2051">
        <f>Format!H2051</f>
        <v>811400</v>
      </c>
      <c r="C2051" t="str">
        <f>Format!G2051</f>
        <v>US</v>
      </c>
      <c r="D2051">
        <f ca="1">Format!J2051</f>
        <v>2.2272858687582057E-8</v>
      </c>
      <c r="E2051" s="6" t="s">
        <v>1</v>
      </c>
      <c r="F2051" t="str">
        <f>Format!I2051</f>
        <v>HFC-143a</v>
      </c>
      <c r="G2051">
        <v>2013</v>
      </c>
      <c r="H2051">
        <f ca="1">Format!K2051</f>
        <v>4</v>
      </c>
      <c r="I2051">
        <f t="shared" ca="1" si="64"/>
        <v>2</v>
      </c>
      <c r="J2051">
        <v>1</v>
      </c>
      <c r="K2051">
        <f ca="1">Format!L2051</f>
        <v>4</v>
      </c>
      <c r="L2051">
        <v>1</v>
      </c>
      <c r="M2051">
        <f t="shared" ca="1" si="63"/>
        <v>2.2272858687582057E-8</v>
      </c>
    </row>
    <row r="2052" spans="1:13">
      <c r="A2052" s="6" t="s">
        <v>1525</v>
      </c>
      <c r="B2052">
        <f>Format!H2052</f>
        <v>811400</v>
      </c>
      <c r="C2052" t="str">
        <f>Format!G2052</f>
        <v>US</v>
      </c>
      <c r="D2052">
        <f ca="1">Format!J2052</f>
        <v>1.2754557119064627E-8</v>
      </c>
      <c r="E2052" s="6" t="s">
        <v>1</v>
      </c>
      <c r="F2052" t="str">
        <f>Format!I2052</f>
        <v>N2O</v>
      </c>
      <c r="G2052">
        <v>2013</v>
      </c>
      <c r="H2052">
        <f ca="1">Format!K2052</f>
        <v>4</v>
      </c>
      <c r="I2052">
        <f t="shared" ca="1" si="64"/>
        <v>2</v>
      </c>
      <c r="J2052">
        <v>1</v>
      </c>
      <c r="K2052">
        <f ca="1">Format!L2052</f>
        <v>4</v>
      </c>
      <c r="L2052">
        <v>1</v>
      </c>
      <c r="M2052">
        <f t="shared" ref="M2052:M2115" ca="1" si="65">IFERROR(D2052,"")</f>
        <v>1.2754557119064627E-8</v>
      </c>
    </row>
    <row r="2053" spans="1:13">
      <c r="A2053" s="6" t="s">
        <v>1525</v>
      </c>
      <c r="B2053">
        <f>Format!H2053</f>
        <v>811400</v>
      </c>
      <c r="C2053" t="str">
        <f>Format!G2053</f>
        <v>US</v>
      </c>
      <c r="D2053">
        <f ca="1">Format!J2053</f>
        <v>1.0071323220077605E-9</v>
      </c>
      <c r="E2053" s="6" t="s">
        <v>1</v>
      </c>
      <c r="F2053" t="str">
        <f>Format!I2053</f>
        <v>HFC-236fa</v>
      </c>
      <c r="G2053">
        <v>2013</v>
      </c>
      <c r="H2053">
        <f ca="1">Format!K2053</f>
        <v>4</v>
      </c>
      <c r="I2053">
        <f t="shared" ca="1" si="64"/>
        <v>2</v>
      </c>
      <c r="J2053">
        <v>1</v>
      </c>
      <c r="K2053">
        <f ca="1">Format!L2053</f>
        <v>4</v>
      </c>
      <c r="L2053">
        <v>1</v>
      </c>
      <c r="M2053">
        <f t="shared" ca="1" si="65"/>
        <v>1.0071323220077605E-9</v>
      </c>
    </row>
    <row r="2054" spans="1:13">
      <c r="A2054" s="6" t="s">
        <v>1525</v>
      </c>
      <c r="B2054">
        <f>Format!H2054</f>
        <v>812100</v>
      </c>
      <c r="C2054" t="str">
        <f>Format!G2054</f>
        <v>US</v>
      </c>
      <c r="D2054">
        <f ca="1">Format!J2054</f>
        <v>8.9675366658038113E-3</v>
      </c>
      <c r="E2054" s="6" t="s">
        <v>1</v>
      </c>
      <c r="F2054" t="str">
        <f>Format!I2054</f>
        <v>CO2</v>
      </c>
      <c r="G2054">
        <v>2013</v>
      </c>
      <c r="H2054">
        <f ca="1">Format!K2054</f>
        <v>4</v>
      </c>
      <c r="I2054">
        <f t="shared" ca="1" si="64"/>
        <v>2</v>
      </c>
      <c r="J2054">
        <v>1</v>
      </c>
      <c r="K2054">
        <f ca="1">Format!L2054</f>
        <v>4</v>
      </c>
      <c r="L2054">
        <v>1</v>
      </c>
      <c r="M2054">
        <f t="shared" ca="1" si="65"/>
        <v>8.9675366658038113E-3</v>
      </c>
    </row>
    <row r="2055" spans="1:13">
      <c r="A2055" s="6" t="s">
        <v>1525</v>
      </c>
      <c r="B2055">
        <f>Format!H2055</f>
        <v>812100</v>
      </c>
      <c r="C2055" t="str">
        <f>Format!G2055</f>
        <v>US</v>
      </c>
      <c r="D2055">
        <f ca="1">Format!J2055</f>
        <v>6.9984676350661588E-7</v>
      </c>
      <c r="E2055" s="6" t="s">
        <v>1</v>
      </c>
      <c r="F2055" t="str">
        <f>Format!I2055</f>
        <v>CH4</v>
      </c>
      <c r="G2055">
        <v>2013</v>
      </c>
      <c r="H2055">
        <f ca="1">Format!K2055</f>
        <v>4</v>
      </c>
      <c r="I2055">
        <f t="shared" ca="1" si="64"/>
        <v>2</v>
      </c>
      <c r="J2055">
        <v>1</v>
      </c>
      <c r="K2055">
        <f ca="1">Format!L2055</f>
        <v>4</v>
      </c>
      <c r="L2055">
        <v>1</v>
      </c>
      <c r="M2055">
        <f t="shared" ca="1" si="65"/>
        <v>6.9984676350661588E-7</v>
      </c>
    </row>
    <row r="2056" spans="1:13">
      <c r="A2056" s="6" t="s">
        <v>1525</v>
      </c>
      <c r="B2056">
        <f>Format!H2056</f>
        <v>812100</v>
      </c>
      <c r="C2056" t="str">
        <f>Format!G2056</f>
        <v>US</v>
      </c>
      <c r="D2056">
        <f ca="1">Format!J2056</f>
        <v>6.7179758477966947E-8</v>
      </c>
      <c r="E2056" s="6" t="s">
        <v>1</v>
      </c>
      <c r="F2056" t="str">
        <f>Format!I2056</f>
        <v>HFC-134a</v>
      </c>
      <c r="G2056">
        <v>2013</v>
      </c>
      <c r="H2056">
        <f ca="1">Format!K2056</f>
        <v>4</v>
      </c>
      <c r="I2056">
        <f t="shared" ca="1" si="64"/>
        <v>2</v>
      </c>
      <c r="J2056">
        <v>1</v>
      </c>
      <c r="K2056">
        <f ca="1">Format!L2056</f>
        <v>4</v>
      </c>
      <c r="L2056">
        <v>1</v>
      </c>
      <c r="M2056">
        <f t="shared" ca="1" si="65"/>
        <v>6.7179758477966947E-8</v>
      </c>
    </row>
    <row r="2057" spans="1:13">
      <c r="A2057" s="6" t="s">
        <v>1525</v>
      </c>
      <c r="B2057">
        <f>Format!H2057</f>
        <v>812100</v>
      </c>
      <c r="C2057" t="str">
        <f>Format!G2057</f>
        <v>US</v>
      </c>
      <c r="D2057">
        <f ca="1">Format!J2057</f>
        <v>5.9385589740869985E-9</v>
      </c>
      <c r="E2057" s="6" t="s">
        <v>1</v>
      </c>
      <c r="F2057" t="str">
        <f>Format!I2057</f>
        <v>HFC-125</v>
      </c>
      <c r="G2057">
        <v>2013</v>
      </c>
      <c r="H2057">
        <f ca="1">Format!K2057</f>
        <v>4</v>
      </c>
      <c r="I2057">
        <f t="shared" ca="1" si="64"/>
        <v>2</v>
      </c>
      <c r="J2057">
        <v>1</v>
      </c>
      <c r="K2057">
        <f ca="1">Format!L2057</f>
        <v>4</v>
      </c>
      <c r="L2057">
        <v>1</v>
      </c>
      <c r="M2057">
        <f t="shared" ca="1" si="65"/>
        <v>5.9385589740869985E-9</v>
      </c>
    </row>
    <row r="2058" spans="1:13">
      <c r="A2058" s="6" t="s">
        <v>1525</v>
      </c>
      <c r="B2058">
        <f>Format!H2058</f>
        <v>812100</v>
      </c>
      <c r="C2058" t="str">
        <f>Format!G2058</f>
        <v>US</v>
      </c>
      <c r="D2058">
        <f ca="1">Format!J2058</f>
        <v>1.877593171572222E-9</v>
      </c>
      <c r="E2058" s="6" t="s">
        <v>1</v>
      </c>
      <c r="F2058" t="str">
        <f>Format!I2058</f>
        <v>HFC-32</v>
      </c>
      <c r="G2058">
        <v>2013</v>
      </c>
      <c r="H2058">
        <f ca="1">Format!K2058</f>
        <v>4</v>
      </c>
      <c r="I2058">
        <f t="shared" ca="1" si="64"/>
        <v>2</v>
      </c>
      <c r="J2058">
        <v>1</v>
      </c>
      <c r="K2058">
        <f ca="1">Format!L2058</f>
        <v>4</v>
      </c>
      <c r="L2058">
        <v>1</v>
      </c>
      <c r="M2058">
        <f t="shared" ca="1" si="65"/>
        <v>1.877593171572222E-9</v>
      </c>
    </row>
    <row r="2059" spans="1:13">
      <c r="A2059" s="6" t="s">
        <v>1525</v>
      </c>
      <c r="B2059">
        <f>Format!H2059</f>
        <v>812100</v>
      </c>
      <c r="C2059" t="str">
        <f>Format!G2059</f>
        <v>US</v>
      </c>
      <c r="D2059">
        <f ca="1">Format!J2059</f>
        <v>1.7264400476492935E-8</v>
      </c>
      <c r="E2059" s="6" t="s">
        <v>1</v>
      </c>
      <c r="F2059" t="str">
        <f>Format!I2059</f>
        <v>N2O</v>
      </c>
      <c r="G2059">
        <v>2013</v>
      </c>
      <c r="H2059">
        <f ca="1">Format!K2059</f>
        <v>4</v>
      </c>
      <c r="I2059">
        <f t="shared" ca="1" si="64"/>
        <v>2</v>
      </c>
      <c r="J2059">
        <v>1</v>
      </c>
      <c r="K2059">
        <f ca="1">Format!L2059</f>
        <v>4</v>
      </c>
      <c r="L2059">
        <v>1</v>
      </c>
      <c r="M2059">
        <f t="shared" ca="1" si="65"/>
        <v>1.7264400476492935E-8</v>
      </c>
    </row>
    <row r="2060" spans="1:13">
      <c r="A2060" s="6" t="s">
        <v>1525</v>
      </c>
      <c r="B2060">
        <f>Format!H2060</f>
        <v>812100</v>
      </c>
      <c r="C2060" t="str">
        <f>Format!G2060</f>
        <v>US</v>
      </c>
      <c r="D2060">
        <f ca="1">Format!J2060</f>
        <v>3.7142321296705531E-9</v>
      </c>
      <c r="E2060" s="6" t="s">
        <v>1</v>
      </c>
      <c r="F2060" t="str">
        <f>Format!I2060</f>
        <v>HFC-143a</v>
      </c>
      <c r="G2060">
        <v>2013</v>
      </c>
      <c r="H2060">
        <f ca="1">Format!K2060</f>
        <v>4</v>
      </c>
      <c r="I2060">
        <f t="shared" ca="1" si="64"/>
        <v>2</v>
      </c>
      <c r="J2060">
        <v>1</v>
      </c>
      <c r="K2060">
        <f ca="1">Format!L2060</f>
        <v>4</v>
      </c>
      <c r="L2060">
        <v>1</v>
      </c>
      <c r="M2060">
        <f t="shared" ca="1" si="65"/>
        <v>3.7142321296705531E-9</v>
      </c>
    </row>
    <row r="2061" spans="1:13">
      <c r="A2061" s="6" t="s">
        <v>1525</v>
      </c>
      <c r="B2061">
        <f>Format!H2061</f>
        <v>812100</v>
      </c>
      <c r="C2061" t="str">
        <f>Format!G2061</f>
        <v>US</v>
      </c>
      <c r="D2061">
        <f ca="1">Format!J2061</f>
        <v>1.6794984791586393E-10</v>
      </c>
      <c r="E2061" s="6" t="s">
        <v>1</v>
      </c>
      <c r="F2061" t="str">
        <f>Format!I2061</f>
        <v>HFC-236fa</v>
      </c>
      <c r="G2061">
        <v>2013</v>
      </c>
      <c r="H2061">
        <f ca="1">Format!K2061</f>
        <v>4</v>
      </c>
      <c r="I2061">
        <f t="shared" ca="1" si="64"/>
        <v>2</v>
      </c>
      <c r="J2061">
        <v>1</v>
      </c>
      <c r="K2061">
        <f ca="1">Format!L2061</f>
        <v>4</v>
      </c>
      <c r="L2061">
        <v>1</v>
      </c>
      <c r="M2061">
        <f t="shared" ca="1" si="65"/>
        <v>1.6794984791586393E-10</v>
      </c>
    </row>
    <row r="2062" spans="1:13">
      <c r="A2062" s="6" t="s">
        <v>1525</v>
      </c>
      <c r="B2062">
        <f>Format!H2062</f>
        <v>812200</v>
      </c>
      <c r="C2062" t="str">
        <f>Format!G2062</f>
        <v>US</v>
      </c>
      <c r="D2062">
        <f ca="1">Format!J2062</f>
        <v>1.3726879484483475E-2</v>
      </c>
      <c r="E2062" s="6" t="s">
        <v>1</v>
      </c>
      <c r="F2062" t="str">
        <f>Format!I2062</f>
        <v>CO2</v>
      </c>
      <c r="G2062">
        <v>2013</v>
      </c>
      <c r="H2062">
        <f ca="1">Format!K2062</f>
        <v>4</v>
      </c>
      <c r="I2062">
        <f t="shared" ca="1" si="64"/>
        <v>2</v>
      </c>
      <c r="J2062">
        <v>1</v>
      </c>
      <c r="K2062">
        <f ca="1">Format!L2062</f>
        <v>4</v>
      </c>
      <c r="L2062">
        <v>1</v>
      </c>
      <c r="M2062">
        <f t="shared" ca="1" si="65"/>
        <v>1.3726879484483475E-2</v>
      </c>
    </row>
    <row r="2063" spans="1:13">
      <c r="A2063" s="6" t="s">
        <v>1525</v>
      </c>
      <c r="B2063">
        <f>Format!H2063</f>
        <v>812200</v>
      </c>
      <c r="C2063" t="str">
        <f>Format!G2063</f>
        <v>US</v>
      </c>
      <c r="D2063">
        <f ca="1">Format!J2063</f>
        <v>1.0589991320860943E-6</v>
      </c>
      <c r="E2063" s="6" t="s">
        <v>1</v>
      </c>
      <c r="F2063" t="str">
        <f>Format!I2063</f>
        <v>CH4</v>
      </c>
      <c r="G2063">
        <v>2013</v>
      </c>
      <c r="H2063">
        <f ca="1">Format!K2063</f>
        <v>4</v>
      </c>
      <c r="I2063">
        <f t="shared" ca="1" si="64"/>
        <v>2</v>
      </c>
      <c r="J2063">
        <v>1</v>
      </c>
      <c r="K2063">
        <f ca="1">Format!L2063</f>
        <v>4</v>
      </c>
      <c r="L2063">
        <v>1</v>
      </c>
      <c r="M2063">
        <f t="shared" ca="1" si="65"/>
        <v>1.0589991320860943E-6</v>
      </c>
    </row>
    <row r="2064" spans="1:13">
      <c r="A2064" s="6" t="s">
        <v>1525</v>
      </c>
      <c r="B2064">
        <f>Format!H2064</f>
        <v>812200</v>
      </c>
      <c r="C2064" t="str">
        <f>Format!G2064</f>
        <v>US</v>
      </c>
      <c r="D2064">
        <f ca="1">Format!J2064</f>
        <v>3.1134591334913453E-7</v>
      </c>
      <c r="E2064" s="6" t="s">
        <v>1</v>
      </c>
      <c r="F2064" t="str">
        <f>Format!I2064</f>
        <v>HFC-134a</v>
      </c>
      <c r="G2064">
        <v>2013</v>
      </c>
      <c r="H2064">
        <f ca="1">Format!K2064</f>
        <v>4</v>
      </c>
      <c r="I2064">
        <f t="shared" ca="1" si="64"/>
        <v>2</v>
      </c>
      <c r="J2064">
        <v>1</v>
      </c>
      <c r="K2064">
        <f ca="1">Format!L2064</f>
        <v>4</v>
      </c>
      <c r="L2064">
        <v>1</v>
      </c>
      <c r="M2064">
        <f t="shared" ca="1" si="65"/>
        <v>3.1134591334913453E-7</v>
      </c>
    </row>
    <row r="2065" spans="1:13">
      <c r="A2065" s="6" t="s">
        <v>1525</v>
      </c>
      <c r="B2065">
        <f>Format!H2065</f>
        <v>812200</v>
      </c>
      <c r="C2065" t="str">
        <f>Format!G2065</f>
        <v>US</v>
      </c>
      <c r="D2065">
        <f ca="1">Format!J2065</f>
        <v>2.7522368487990598E-8</v>
      </c>
      <c r="E2065" s="6" t="s">
        <v>1</v>
      </c>
      <c r="F2065" t="str">
        <f>Format!I2065</f>
        <v>HFC-125</v>
      </c>
      <c r="G2065">
        <v>2013</v>
      </c>
      <c r="H2065">
        <f ca="1">Format!K2065</f>
        <v>4</v>
      </c>
      <c r="I2065">
        <f t="shared" ca="1" si="64"/>
        <v>2</v>
      </c>
      <c r="J2065">
        <v>1</v>
      </c>
      <c r="K2065">
        <f ca="1">Format!L2065</f>
        <v>4</v>
      </c>
      <c r="L2065">
        <v>1</v>
      </c>
      <c r="M2065">
        <f t="shared" ca="1" si="65"/>
        <v>2.7522368487990598E-8</v>
      </c>
    </row>
    <row r="2066" spans="1:13">
      <c r="A2066" s="6" t="s">
        <v>1525</v>
      </c>
      <c r="B2066">
        <f>Format!H2066</f>
        <v>812200</v>
      </c>
      <c r="C2066" t="str">
        <f>Format!G2066</f>
        <v>US</v>
      </c>
      <c r="D2066">
        <f ca="1">Format!J2066</f>
        <v>8.7017425210449039E-9</v>
      </c>
      <c r="E2066" s="6" t="s">
        <v>1</v>
      </c>
      <c r="F2066" t="str">
        <f>Format!I2066</f>
        <v>HFC-32</v>
      </c>
      <c r="G2066">
        <v>2013</v>
      </c>
      <c r="H2066">
        <f ca="1">Format!K2066</f>
        <v>4</v>
      </c>
      <c r="I2066">
        <f t="shared" ca="1" si="64"/>
        <v>2</v>
      </c>
      <c r="J2066">
        <v>1</v>
      </c>
      <c r="K2066">
        <f ca="1">Format!L2066</f>
        <v>4</v>
      </c>
      <c r="L2066">
        <v>1</v>
      </c>
      <c r="M2066">
        <f t="shared" ca="1" si="65"/>
        <v>8.7017425210449039E-9</v>
      </c>
    </row>
    <row r="2067" spans="1:13">
      <c r="A2067" s="6" t="s">
        <v>1525</v>
      </c>
      <c r="B2067">
        <f>Format!H2067</f>
        <v>812200</v>
      </c>
      <c r="C2067" t="str">
        <f>Format!G2067</f>
        <v>US</v>
      </c>
      <c r="D2067">
        <f ca="1">Format!J2067</f>
        <v>1.72136819334093E-8</v>
      </c>
      <c r="E2067" s="6" t="s">
        <v>1</v>
      </c>
      <c r="F2067" t="str">
        <f>Format!I2067</f>
        <v>HFC-143a</v>
      </c>
      <c r="G2067">
        <v>2013</v>
      </c>
      <c r="H2067">
        <f ca="1">Format!K2067</f>
        <v>4</v>
      </c>
      <c r="I2067">
        <f t="shared" ca="1" si="64"/>
        <v>2</v>
      </c>
      <c r="J2067">
        <v>1</v>
      </c>
      <c r="K2067">
        <f ca="1">Format!L2067</f>
        <v>4</v>
      </c>
      <c r="L2067">
        <v>1</v>
      </c>
      <c r="M2067">
        <f t="shared" ca="1" si="65"/>
        <v>1.72136819334093E-8</v>
      </c>
    </row>
    <row r="2068" spans="1:13">
      <c r="A2068" s="6" t="s">
        <v>1525</v>
      </c>
      <c r="B2068">
        <f>Format!H2068</f>
        <v>812200</v>
      </c>
      <c r="C2068" t="str">
        <f>Format!G2068</f>
        <v>US</v>
      </c>
      <c r="D2068">
        <f ca="1">Format!J2068</f>
        <v>2.6344102665587267E-8</v>
      </c>
      <c r="E2068" s="6" t="s">
        <v>1</v>
      </c>
      <c r="F2068" t="str">
        <f>Format!I2068</f>
        <v>N2O</v>
      </c>
      <c r="G2068">
        <v>2013</v>
      </c>
      <c r="H2068">
        <f ca="1">Format!K2068</f>
        <v>4</v>
      </c>
      <c r="I2068">
        <f t="shared" ca="1" si="64"/>
        <v>2</v>
      </c>
      <c r="J2068">
        <v>1</v>
      </c>
      <c r="K2068">
        <f ca="1">Format!L2068</f>
        <v>4</v>
      </c>
      <c r="L2068">
        <v>1</v>
      </c>
      <c r="M2068">
        <f t="shared" ca="1" si="65"/>
        <v>2.6344102665587267E-8</v>
      </c>
    </row>
    <row r="2069" spans="1:13">
      <c r="A2069" s="6" t="s">
        <v>1525</v>
      </c>
      <c r="B2069">
        <f>Format!H2069</f>
        <v>812200</v>
      </c>
      <c r="C2069" t="str">
        <f>Format!G2069</f>
        <v>US</v>
      </c>
      <c r="D2069">
        <f ca="1">Format!J2069</f>
        <v>7.7836687688245711E-10</v>
      </c>
      <c r="E2069" s="6" t="s">
        <v>1</v>
      </c>
      <c r="F2069" t="str">
        <f>Format!I2069</f>
        <v>HFC-236fa</v>
      </c>
      <c r="G2069">
        <v>2013</v>
      </c>
      <c r="H2069">
        <f ca="1">Format!K2069</f>
        <v>4</v>
      </c>
      <c r="I2069">
        <f t="shared" ca="1" si="64"/>
        <v>2</v>
      </c>
      <c r="J2069">
        <v>1</v>
      </c>
      <c r="K2069">
        <f ca="1">Format!L2069</f>
        <v>4</v>
      </c>
      <c r="L2069">
        <v>1</v>
      </c>
      <c r="M2069">
        <f t="shared" ca="1" si="65"/>
        <v>7.7836687688245711E-10</v>
      </c>
    </row>
    <row r="2070" spans="1:13">
      <c r="A2070" s="6" t="s">
        <v>1525</v>
      </c>
      <c r="B2070">
        <f>Format!H2070</f>
        <v>812300</v>
      </c>
      <c r="C2070" t="str">
        <f>Format!G2070</f>
        <v>US</v>
      </c>
      <c r="D2070">
        <f ca="1">Format!J2070</f>
        <v>9.826070366627386E-2</v>
      </c>
      <c r="E2070" s="6" t="s">
        <v>1</v>
      </c>
      <c r="F2070" t="str">
        <f>Format!I2070</f>
        <v>CO2</v>
      </c>
      <c r="G2070">
        <v>2013</v>
      </c>
      <c r="H2070">
        <f ca="1">Format!K2070</f>
        <v>4</v>
      </c>
      <c r="I2070">
        <f t="shared" ca="1" si="64"/>
        <v>2</v>
      </c>
      <c r="J2070">
        <v>1</v>
      </c>
      <c r="K2070">
        <f ca="1">Format!L2070</f>
        <v>4</v>
      </c>
      <c r="L2070">
        <v>1</v>
      </c>
      <c r="M2070">
        <f t="shared" ca="1" si="65"/>
        <v>9.826070366627386E-2</v>
      </c>
    </row>
    <row r="2071" spans="1:13">
      <c r="A2071" s="6" t="s">
        <v>1525</v>
      </c>
      <c r="B2071">
        <f>Format!H2071</f>
        <v>812300</v>
      </c>
      <c r="C2071" t="str">
        <f>Format!G2071</f>
        <v>US</v>
      </c>
      <c r="D2071">
        <f ca="1">Format!J2071</f>
        <v>7.7282627250778783E-6</v>
      </c>
      <c r="E2071" s="6" t="s">
        <v>1</v>
      </c>
      <c r="F2071" t="str">
        <f>Format!I2071</f>
        <v>CH4</v>
      </c>
      <c r="G2071">
        <v>2013</v>
      </c>
      <c r="H2071">
        <f ca="1">Format!K2071</f>
        <v>4</v>
      </c>
      <c r="I2071">
        <f t="shared" ca="1" si="64"/>
        <v>2</v>
      </c>
      <c r="J2071">
        <v>1</v>
      </c>
      <c r="K2071">
        <f ca="1">Format!L2071</f>
        <v>4</v>
      </c>
      <c r="L2071">
        <v>1</v>
      </c>
      <c r="M2071">
        <f t="shared" ca="1" si="65"/>
        <v>7.7282627250778783E-6</v>
      </c>
    </row>
    <row r="2072" spans="1:13">
      <c r="A2072" s="6" t="s">
        <v>1525</v>
      </c>
      <c r="B2072">
        <f>Format!H2072</f>
        <v>812300</v>
      </c>
      <c r="C2072" t="str">
        <f>Format!G2072</f>
        <v>US</v>
      </c>
      <c r="D2072">
        <f ca="1">Format!J2072</f>
        <v>1.8958287518369117E-7</v>
      </c>
      <c r="E2072" s="6" t="s">
        <v>1</v>
      </c>
      <c r="F2072" t="str">
        <f>Format!I2072</f>
        <v>N2O</v>
      </c>
      <c r="G2072">
        <v>2013</v>
      </c>
      <c r="H2072">
        <f ca="1">Format!K2072</f>
        <v>4</v>
      </c>
      <c r="I2072">
        <f t="shared" ca="1" si="64"/>
        <v>2</v>
      </c>
      <c r="J2072">
        <v>1</v>
      </c>
      <c r="K2072">
        <f ca="1">Format!L2072</f>
        <v>4</v>
      </c>
      <c r="L2072">
        <v>1</v>
      </c>
      <c r="M2072">
        <f t="shared" ca="1" si="65"/>
        <v>1.8958287518369117E-7</v>
      </c>
    </row>
    <row r="2073" spans="1:13">
      <c r="A2073" s="6" t="s">
        <v>1525</v>
      </c>
      <c r="B2073">
        <f>Format!H2073</f>
        <v>812300</v>
      </c>
      <c r="C2073" t="str">
        <f>Format!G2073</f>
        <v>US</v>
      </c>
      <c r="D2073">
        <f ca="1">Format!J2073</f>
        <v>1.0035773200343154E-7</v>
      </c>
      <c r="E2073" s="6" t="s">
        <v>1</v>
      </c>
      <c r="F2073" t="str">
        <f>Format!I2073</f>
        <v>HFC-134a</v>
      </c>
      <c r="G2073">
        <v>2013</v>
      </c>
      <c r="H2073">
        <f ca="1">Format!K2073</f>
        <v>4</v>
      </c>
      <c r="I2073">
        <f t="shared" ca="1" si="64"/>
        <v>2</v>
      </c>
      <c r="J2073">
        <v>1</v>
      </c>
      <c r="K2073">
        <f ca="1">Format!L2073</f>
        <v>4</v>
      </c>
      <c r="L2073">
        <v>1</v>
      </c>
      <c r="M2073">
        <f t="shared" ca="1" si="65"/>
        <v>1.0035773200343154E-7</v>
      </c>
    </row>
    <row r="2074" spans="1:13">
      <c r="A2074" s="6" t="s">
        <v>1525</v>
      </c>
      <c r="B2074">
        <f>Format!H2074</f>
        <v>812300</v>
      </c>
      <c r="C2074" t="str">
        <f>Format!G2074</f>
        <v>US</v>
      </c>
      <c r="D2074">
        <f ca="1">Format!J2074</f>
        <v>8.8714268034092605E-9</v>
      </c>
      <c r="E2074" s="6" t="s">
        <v>1</v>
      </c>
      <c r="F2074" t="str">
        <f>Format!I2074</f>
        <v>HFC-125</v>
      </c>
      <c r="G2074">
        <v>2013</v>
      </c>
      <c r="H2074">
        <f ca="1">Format!K2074</f>
        <v>4</v>
      </c>
      <c r="I2074">
        <f t="shared" ca="1" si="64"/>
        <v>2</v>
      </c>
      <c r="J2074">
        <v>1</v>
      </c>
      <c r="K2074">
        <f ca="1">Format!L2074</f>
        <v>4</v>
      </c>
      <c r="L2074">
        <v>1</v>
      </c>
      <c r="M2074">
        <f t="shared" ca="1" si="65"/>
        <v>8.8714268034092605E-9</v>
      </c>
    </row>
    <row r="2075" spans="1:13">
      <c r="A2075" s="6" t="s">
        <v>1525</v>
      </c>
      <c r="B2075">
        <f>Format!H2075</f>
        <v>812300</v>
      </c>
      <c r="C2075" t="str">
        <f>Format!G2075</f>
        <v>US</v>
      </c>
      <c r="D2075">
        <f ca="1">Format!J2075</f>
        <v>2.8048774897861255E-9</v>
      </c>
      <c r="E2075" s="6" t="s">
        <v>1</v>
      </c>
      <c r="F2075" t="str">
        <f>Format!I2075</f>
        <v>HFC-32</v>
      </c>
      <c r="G2075">
        <v>2013</v>
      </c>
      <c r="H2075">
        <f ca="1">Format!K2075</f>
        <v>4</v>
      </c>
      <c r="I2075">
        <f t="shared" ca="1" si="64"/>
        <v>2</v>
      </c>
      <c r="J2075">
        <v>1</v>
      </c>
      <c r="K2075">
        <f ca="1">Format!L2075</f>
        <v>4</v>
      </c>
      <c r="L2075">
        <v>1</v>
      </c>
      <c r="M2075">
        <f t="shared" ca="1" si="65"/>
        <v>2.8048774897861255E-9</v>
      </c>
    </row>
    <row r="2076" spans="1:13">
      <c r="A2076" s="6" t="s">
        <v>1525</v>
      </c>
      <c r="B2076">
        <f>Format!H2076</f>
        <v>812300</v>
      </c>
      <c r="C2076" t="str">
        <f>Format!G2076</f>
        <v>US</v>
      </c>
      <c r="D2076">
        <f ca="1">Format!J2076</f>
        <v>5.5485747658688619E-9</v>
      </c>
      <c r="E2076" s="6" t="s">
        <v>1</v>
      </c>
      <c r="F2076" t="str">
        <f>Format!I2076</f>
        <v>HFC-143a</v>
      </c>
      <c r="G2076">
        <v>2013</v>
      </c>
      <c r="H2076">
        <f ca="1">Format!K2076</f>
        <v>4</v>
      </c>
      <c r="I2076">
        <f t="shared" ca="1" si="64"/>
        <v>2</v>
      </c>
      <c r="J2076">
        <v>1</v>
      </c>
      <c r="K2076">
        <f ca="1">Format!L2076</f>
        <v>4</v>
      </c>
      <c r="L2076">
        <v>1</v>
      </c>
      <c r="M2076">
        <f t="shared" ca="1" si="65"/>
        <v>5.5485747658688619E-9</v>
      </c>
    </row>
    <row r="2077" spans="1:13">
      <c r="A2077" s="6" t="s">
        <v>1525</v>
      </c>
      <c r="B2077">
        <f>Format!H2077</f>
        <v>812300</v>
      </c>
      <c r="C2077" t="str">
        <f>Format!G2077</f>
        <v>US</v>
      </c>
      <c r="D2077">
        <f ca="1">Format!J2077</f>
        <v>2.508950048203186E-10</v>
      </c>
      <c r="E2077" s="6" t="s">
        <v>1</v>
      </c>
      <c r="F2077" t="str">
        <f>Format!I2077</f>
        <v>HFC-236fa</v>
      </c>
      <c r="G2077">
        <v>2013</v>
      </c>
      <c r="H2077">
        <f ca="1">Format!K2077</f>
        <v>4</v>
      </c>
      <c r="I2077">
        <f t="shared" ca="1" si="64"/>
        <v>2</v>
      </c>
      <c r="J2077">
        <v>1</v>
      </c>
      <c r="K2077">
        <f ca="1">Format!L2077</f>
        <v>4</v>
      </c>
      <c r="L2077">
        <v>1</v>
      </c>
      <c r="M2077">
        <f t="shared" ca="1" si="65"/>
        <v>2.508950048203186E-10</v>
      </c>
    </row>
    <row r="2078" spans="1:13">
      <c r="A2078" s="6" t="s">
        <v>1525</v>
      </c>
      <c r="B2078">
        <f>Format!H2078</f>
        <v>812900</v>
      </c>
      <c r="C2078" t="str">
        <f>Format!G2078</f>
        <v>US</v>
      </c>
      <c r="D2078">
        <f ca="1">Format!J2078</f>
        <v>5.8083084405699675E-3</v>
      </c>
      <c r="E2078" s="6" t="s">
        <v>1</v>
      </c>
      <c r="F2078" t="str">
        <f>Format!I2078</f>
        <v>CO2</v>
      </c>
      <c r="G2078">
        <v>2013</v>
      </c>
      <c r="H2078">
        <f ca="1">Format!K2078</f>
        <v>4</v>
      </c>
      <c r="I2078">
        <f t="shared" ca="1" si="64"/>
        <v>2</v>
      </c>
      <c r="J2078">
        <v>1</v>
      </c>
      <c r="K2078">
        <f ca="1">Format!L2078</f>
        <v>4</v>
      </c>
      <c r="L2078">
        <v>1</v>
      </c>
      <c r="M2078">
        <f t="shared" ca="1" si="65"/>
        <v>5.8083084405699675E-3</v>
      </c>
    </row>
    <row r="2079" spans="1:13">
      <c r="A2079" s="6" t="s">
        <v>1525</v>
      </c>
      <c r="B2079">
        <f>Format!H2079</f>
        <v>812900</v>
      </c>
      <c r="C2079" t="str">
        <f>Format!G2079</f>
        <v>US</v>
      </c>
      <c r="D2079">
        <f ca="1">Format!J2079</f>
        <v>4.4834164337970368E-7</v>
      </c>
      <c r="E2079" s="6" t="s">
        <v>1</v>
      </c>
      <c r="F2079" t="str">
        <f>Format!I2079</f>
        <v>CH4</v>
      </c>
      <c r="G2079">
        <v>2013</v>
      </c>
      <c r="H2079">
        <f ca="1">Format!K2079</f>
        <v>4</v>
      </c>
      <c r="I2079">
        <f t="shared" ca="1" si="64"/>
        <v>2</v>
      </c>
      <c r="J2079">
        <v>1</v>
      </c>
      <c r="K2079">
        <f ca="1">Format!L2079</f>
        <v>4</v>
      </c>
      <c r="L2079">
        <v>1</v>
      </c>
      <c r="M2079">
        <f t="shared" ca="1" si="65"/>
        <v>4.4834164337970368E-7</v>
      </c>
    </row>
    <row r="2080" spans="1:13">
      <c r="A2080" s="6" t="s">
        <v>1525</v>
      </c>
      <c r="B2080">
        <f>Format!H2080</f>
        <v>812900</v>
      </c>
      <c r="C2080" t="str">
        <f>Format!G2080</f>
        <v>US</v>
      </c>
      <c r="D2080">
        <f ca="1">Format!J2080</f>
        <v>4.564516342479395E-8</v>
      </c>
      <c r="E2080" s="6" t="s">
        <v>1</v>
      </c>
      <c r="F2080" t="str">
        <f>Format!I2080</f>
        <v>HFC-134a</v>
      </c>
      <c r="G2080">
        <v>2013</v>
      </c>
      <c r="H2080">
        <f ca="1">Format!K2080</f>
        <v>4</v>
      </c>
      <c r="I2080">
        <f t="shared" ca="1" si="64"/>
        <v>2</v>
      </c>
      <c r="J2080">
        <v>1</v>
      </c>
      <c r="K2080">
        <f ca="1">Format!L2080</f>
        <v>4</v>
      </c>
      <c r="L2080">
        <v>1</v>
      </c>
      <c r="M2080">
        <f t="shared" ca="1" si="65"/>
        <v>4.564516342479395E-8</v>
      </c>
    </row>
    <row r="2081" spans="1:13">
      <c r="A2081" s="6" t="s">
        <v>1525</v>
      </c>
      <c r="B2081">
        <f>Format!H2081</f>
        <v>812900</v>
      </c>
      <c r="C2081" t="str">
        <f>Format!G2081</f>
        <v>US</v>
      </c>
      <c r="D2081">
        <f ca="1">Format!J2081</f>
        <v>4.0349429801668595E-9</v>
      </c>
      <c r="E2081" s="6" t="s">
        <v>1</v>
      </c>
      <c r="F2081" t="str">
        <f>Format!I2081</f>
        <v>HFC-125</v>
      </c>
      <c r="G2081">
        <v>2013</v>
      </c>
      <c r="H2081">
        <f ca="1">Format!K2081</f>
        <v>4</v>
      </c>
      <c r="I2081">
        <f t="shared" ca="1" si="64"/>
        <v>2</v>
      </c>
      <c r="J2081">
        <v>1</v>
      </c>
      <c r="K2081">
        <f ca="1">Format!L2081</f>
        <v>4</v>
      </c>
      <c r="L2081">
        <v>1</v>
      </c>
      <c r="M2081">
        <f t="shared" ca="1" si="65"/>
        <v>4.0349429801668595E-9</v>
      </c>
    </row>
    <row r="2082" spans="1:13">
      <c r="A2082" s="6" t="s">
        <v>1525</v>
      </c>
      <c r="B2082">
        <f>Format!H2082</f>
        <v>812900</v>
      </c>
      <c r="C2082" t="str">
        <f>Format!G2082</f>
        <v>US</v>
      </c>
      <c r="D2082">
        <f ca="1">Format!J2082</f>
        <v>1.2757272295017171E-9</v>
      </c>
      <c r="E2082" s="6" t="s">
        <v>1</v>
      </c>
      <c r="F2082" t="str">
        <f>Format!I2082</f>
        <v>HFC-32</v>
      </c>
      <c r="G2082">
        <v>2013</v>
      </c>
      <c r="H2082">
        <f ca="1">Format!K2082</f>
        <v>4</v>
      </c>
      <c r="I2082">
        <f t="shared" ca="1" si="64"/>
        <v>2</v>
      </c>
      <c r="J2082">
        <v>1</v>
      </c>
      <c r="K2082">
        <f ca="1">Format!L2082</f>
        <v>4</v>
      </c>
      <c r="L2082">
        <v>1</v>
      </c>
      <c r="M2082">
        <f t="shared" ca="1" si="65"/>
        <v>1.2757272295017171E-9</v>
      </c>
    </row>
    <row r="2083" spans="1:13">
      <c r="A2083" s="6" t="s">
        <v>1525</v>
      </c>
      <c r="B2083">
        <f>Format!H2083</f>
        <v>812900</v>
      </c>
      <c r="C2083" t="str">
        <f>Format!G2083</f>
        <v>US</v>
      </c>
      <c r="D2083">
        <f ca="1">Format!J2083</f>
        <v>1.1155249665774593E-8</v>
      </c>
      <c r="E2083" s="6" t="s">
        <v>1</v>
      </c>
      <c r="F2083" t="str">
        <f>Format!I2083</f>
        <v>N2O</v>
      </c>
      <c r="G2083">
        <v>2013</v>
      </c>
      <c r="H2083">
        <f ca="1">Format!K2083</f>
        <v>4</v>
      </c>
      <c r="I2083">
        <f t="shared" ca="1" si="64"/>
        <v>2</v>
      </c>
      <c r="J2083">
        <v>1</v>
      </c>
      <c r="K2083">
        <f ca="1">Format!L2083</f>
        <v>4</v>
      </c>
      <c r="L2083">
        <v>1</v>
      </c>
      <c r="M2083">
        <f t="shared" ca="1" si="65"/>
        <v>1.1155249665774593E-8</v>
      </c>
    </row>
    <row r="2084" spans="1:13">
      <c r="A2084" s="6" t="s">
        <v>1525</v>
      </c>
      <c r="B2084">
        <f>Format!H2084</f>
        <v>812900</v>
      </c>
      <c r="C2084" t="str">
        <f>Format!G2084</f>
        <v>US</v>
      </c>
      <c r="D2084">
        <f ca="1">Format!J2084</f>
        <v>2.5236281939304102E-9</v>
      </c>
      <c r="E2084" s="6" t="s">
        <v>1</v>
      </c>
      <c r="F2084" t="str">
        <f>Format!I2084</f>
        <v>HFC-143a</v>
      </c>
      <c r="G2084">
        <v>2013</v>
      </c>
      <c r="H2084">
        <f ca="1">Format!K2084</f>
        <v>4</v>
      </c>
      <c r="I2084">
        <f t="shared" ca="1" si="64"/>
        <v>2</v>
      </c>
      <c r="J2084">
        <v>1</v>
      </c>
      <c r="K2084">
        <f ca="1">Format!L2084</f>
        <v>4</v>
      </c>
      <c r="L2084">
        <v>1</v>
      </c>
      <c r="M2084">
        <f t="shared" ca="1" si="65"/>
        <v>2.5236281939304102E-9</v>
      </c>
    </row>
    <row r="2085" spans="1:13">
      <c r="A2085" s="6" t="s">
        <v>1525</v>
      </c>
      <c r="B2085">
        <f>Format!H2085</f>
        <v>812900</v>
      </c>
      <c r="C2085" t="str">
        <f>Format!G2085</f>
        <v>US</v>
      </c>
      <c r="D2085">
        <f ca="1">Format!J2085</f>
        <v>1.1411321548295179E-10</v>
      </c>
      <c r="E2085" s="6" t="s">
        <v>1</v>
      </c>
      <c r="F2085" t="str">
        <f>Format!I2085</f>
        <v>HFC-236fa</v>
      </c>
      <c r="G2085">
        <v>2013</v>
      </c>
      <c r="H2085">
        <f ca="1">Format!K2085</f>
        <v>4</v>
      </c>
      <c r="I2085">
        <f t="shared" ca="1" si="64"/>
        <v>2</v>
      </c>
      <c r="J2085">
        <v>1</v>
      </c>
      <c r="K2085">
        <f ca="1">Format!L2085</f>
        <v>4</v>
      </c>
      <c r="L2085">
        <v>1</v>
      </c>
      <c r="M2085">
        <f t="shared" ca="1" si="65"/>
        <v>1.1411321548295179E-10</v>
      </c>
    </row>
    <row r="2086" spans="1:13">
      <c r="A2086" s="6" t="s">
        <v>1525</v>
      </c>
      <c r="B2086">
        <f>Format!H2086</f>
        <v>813100</v>
      </c>
      <c r="C2086" t="str">
        <f>Format!G2086</f>
        <v>US</v>
      </c>
      <c r="D2086">
        <f ca="1">Format!J2086</f>
        <v>1.7309540935715476E-2</v>
      </c>
      <c r="E2086" s="6" t="s">
        <v>1</v>
      </c>
      <c r="F2086" t="str">
        <f>Format!I2086</f>
        <v>CO2</v>
      </c>
      <c r="G2086">
        <v>2013</v>
      </c>
      <c r="H2086">
        <f ca="1">Format!K2086</f>
        <v>4</v>
      </c>
      <c r="I2086">
        <f t="shared" ca="1" si="64"/>
        <v>2</v>
      </c>
      <c r="J2086">
        <v>1</v>
      </c>
      <c r="K2086">
        <f ca="1">Format!L2086</f>
        <v>4</v>
      </c>
      <c r="L2086">
        <v>1</v>
      </c>
      <c r="M2086">
        <f t="shared" ca="1" si="65"/>
        <v>1.7309540935715476E-2</v>
      </c>
    </row>
    <row r="2087" spans="1:13">
      <c r="A2087" s="6" t="s">
        <v>1525</v>
      </c>
      <c r="B2087">
        <f>Format!H2087</f>
        <v>813100</v>
      </c>
      <c r="C2087" t="str">
        <f>Format!G2087</f>
        <v>US</v>
      </c>
      <c r="D2087">
        <f ca="1">Format!J2087</f>
        <v>1.2878286049282231E-6</v>
      </c>
      <c r="E2087" s="6" t="s">
        <v>1</v>
      </c>
      <c r="F2087" t="str">
        <f>Format!I2087</f>
        <v>CH4</v>
      </c>
      <c r="G2087">
        <v>2013</v>
      </c>
      <c r="H2087">
        <f ca="1">Format!K2087</f>
        <v>4</v>
      </c>
      <c r="I2087">
        <f t="shared" ca="1" si="64"/>
        <v>2</v>
      </c>
      <c r="J2087">
        <v>1</v>
      </c>
      <c r="K2087">
        <f ca="1">Format!L2087</f>
        <v>4</v>
      </c>
      <c r="L2087">
        <v>1</v>
      </c>
      <c r="M2087">
        <f t="shared" ca="1" si="65"/>
        <v>1.2878286049282231E-6</v>
      </c>
    </row>
    <row r="2088" spans="1:13">
      <c r="A2088" s="6" t="s">
        <v>1525</v>
      </c>
      <c r="B2088">
        <f>Format!H2088</f>
        <v>813100</v>
      </c>
      <c r="C2088" t="str">
        <f>Format!G2088</f>
        <v>US</v>
      </c>
      <c r="D2088">
        <f ca="1">Format!J2088</f>
        <v>3.3135934087444332E-8</v>
      </c>
      <c r="E2088" s="6" t="s">
        <v>1</v>
      </c>
      <c r="F2088" t="str">
        <f>Format!I2088</f>
        <v>N2O</v>
      </c>
      <c r="G2088">
        <v>2013</v>
      </c>
      <c r="H2088">
        <f ca="1">Format!K2088</f>
        <v>4</v>
      </c>
      <c r="I2088">
        <f t="shared" ref="I2088:I2151" ca="1" si="66">IF(H2088=2,1,2)</f>
        <v>2</v>
      </c>
      <c r="J2088">
        <v>1</v>
      </c>
      <c r="K2088">
        <f ca="1">Format!L2088</f>
        <v>4</v>
      </c>
      <c r="L2088">
        <v>1</v>
      </c>
      <c r="M2088">
        <f t="shared" ca="1" si="65"/>
        <v>3.3135934087444332E-8</v>
      </c>
    </row>
    <row r="2089" spans="1:13">
      <c r="A2089" s="6" t="s">
        <v>1525</v>
      </c>
      <c r="B2089">
        <f>Format!H2089</f>
        <v>813100</v>
      </c>
      <c r="C2089" t="str">
        <f>Format!G2089</f>
        <v>US</v>
      </c>
      <c r="D2089">
        <f ca="1">Format!J2089</f>
        <v>1.9163559473374881E-8</v>
      </c>
      <c r="E2089" s="6" t="s">
        <v>1</v>
      </c>
      <c r="F2089" t="str">
        <f>Format!I2089</f>
        <v>HFC-134a</v>
      </c>
      <c r="G2089">
        <v>2013</v>
      </c>
      <c r="H2089">
        <f ca="1">Format!K2089</f>
        <v>4</v>
      </c>
      <c r="I2089">
        <f t="shared" ca="1" si="66"/>
        <v>2</v>
      </c>
      <c r="J2089">
        <v>1</v>
      </c>
      <c r="K2089">
        <f ca="1">Format!L2089</f>
        <v>4</v>
      </c>
      <c r="L2089">
        <v>1</v>
      </c>
      <c r="M2089">
        <f t="shared" ca="1" si="65"/>
        <v>1.9163559473374881E-8</v>
      </c>
    </row>
    <row r="2090" spans="1:13">
      <c r="A2090" s="6" t="s">
        <v>1525</v>
      </c>
      <c r="B2090">
        <f>Format!H2090</f>
        <v>813100</v>
      </c>
      <c r="C2090" t="str">
        <f>Format!G2090</f>
        <v>US</v>
      </c>
      <c r="D2090">
        <f ca="1">Format!J2090</f>
        <v>1.694021096002969E-9</v>
      </c>
      <c r="E2090" s="6" t="s">
        <v>1</v>
      </c>
      <c r="F2090" t="str">
        <f>Format!I2090</f>
        <v>HFC-125</v>
      </c>
      <c r="G2090">
        <v>2013</v>
      </c>
      <c r="H2090">
        <f ca="1">Format!K2090</f>
        <v>4</v>
      </c>
      <c r="I2090">
        <f t="shared" ca="1" si="66"/>
        <v>2</v>
      </c>
      <c r="J2090">
        <v>1</v>
      </c>
      <c r="K2090">
        <f ca="1">Format!L2090</f>
        <v>4</v>
      </c>
      <c r="L2090">
        <v>1</v>
      </c>
      <c r="M2090">
        <f t="shared" ca="1" si="65"/>
        <v>1.694021096002969E-9</v>
      </c>
    </row>
    <row r="2091" spans="1:13">
      <c r="A2091" s="6" t="s">
        <v>1525</v>
      </c>
      <c r="B2091">
        <f>Format!H2091</f>
        <v>813100</v>
      </c>
      <c r="C2091" t="str">
        <f>Format!G2091</f>
        <v>US</v>
      </c>
      <c r="D2091">
        <f ca="1">Format!J2091</f>
        <v>5.3559835916986379E-10</v>
      </c>
      <c r="E2091" s="6" t="s">
        <v>1</v>
      </c>
      <c r="F2091" t="str">
        <f>Format!I2091</f>
        <v>HFC-32</v>
      </c>
      <c r="G2091">
        <v>2013</v>
      </c>
      <c r="H2091">
        <f ca="1">Format!K2091</f>
        <v>4</v>
      </c>
      <c r="I2091">
        <f t="shared" ca="1" si="66"/>
        <v>2</v>
      </c>
      <c r="J2091">
        <v>1</v>
      </c>
      <c r="K2091">
        <f ca="1">Format!L2091</f>
        <v>4</v>
      </c>
      <c r="L2091">
        <v>1</v>
      </c>
      <c r="M2091">
        <f t="shared" ca="1" si="65"/>
        <v>5.3559835916986379E-10</v>
      </c>
    </row>
    <row r="2092" spans="1:13">
      <c r="A2092" s="6" t="s">
        <v>1525</v>
      </c>
      <c r="B2092">
        <f>Format!H2092</f>
        <v>813100</v>
      </c>
      <c r="C2092" t="str">
        <f>Format!G2092</f>
        <v>US</v>
      </c>
      <c r="D2092">
        <f ca="1">Format!J2092</f>
        <v>1.0595142037940761E-9</v>
      </c>
      <c r="E2092" s="6" t="s">
        <v>1</v>
      </c>
      <c r="F2092" t="str">
        <f>Format!I2092</f>
        <v>HFC-143a</v>
      </c>
      <c r="G2092">
        <v>2013</v>
      </c>
      <c r="H2092">
        <f ca="1">Format!K2092</f>
        <v>4</v>
      </c>
      <c r="I2092">
        <f t="shared" ca="1" si="66"/>
        <v>2</v>
      </c>
      <c r="J2092">
        <v>1</v>
      </c>
      <c r="K2092">
        <f ca="1">Format!L2092</f>
        <v>4</v>
      </c>
      <c r="L2092">
        <v>1</v>
      </c>
      <c r="M2092">
        <f t="shared" ca="1" si="65"/>
        <v>1.0595142037940761E-9</v>
      </c>
    </row>
    <row r="2093" spans="1:13">
      <c r="A2093" s="6" t="s">
        <v>1525</v>
      </c>
      <c r="B2093">
        <f>Format!H2093</f>
        <v>813100</v>
      </c>
      <c r="C2093" t="str">
        <f>Format!G2093</f>
        <v>US</v>
      </c>
      <c r="D2093">
        <f ca="1">Format!J2093</f>
        <v>4.7909027540423609E-11</v>
      </c>
      <c r="E2093" s="6" t="s">
        <v>1</v>
      </c>
      <c r="F2093" t="str">
        <f>Format!I2093</f>
        <v>HFC-236fa</v>
      </c>
      <c r="G2093">
        <v>2013</v>
      </c>
      <c r="H2093">
        <f ca="1">Format!K2093</f>
        <v>4</v>
      </c>
      <c r="I2093">
        <f t="shared" ca="1" si="66"/>
        <v>2</v>
      </c>
      <c r="J2093">
        <v>1</v>
      </c>
      <c r="K2093">
        <f ca="1">Format!L2093</f>
        <v>4</v>
      </c>
      <c r="L2093">
        <v>1</v>
      </c>
      <c r="M2093">
        <f t="shared" ca="1" si="65"/>
        <v>4.7909027540423609E-11</v>
      </c>
    </row>
    <row r="2094" spans="1:13">
      <c r="A2094" s="6" t="s">
        <v>1525</v>
      </c>
      <c r="B2094" t="str">
        <f>Format!H2094</f>
        <v>1111A0</v>
      </c>
      <c r="C2094" t="str">
        <f>Format!G2094</f>
        <v>US</v>
      </c>
      <c r="D2094">
        <f ca="1">Format!J2094</f>
        <v>0.33982576480918641</v>
      </c>
      <c r="E2094" s="6" t="s">
        <v>1</v>
      </c>
      <c r="F2094" t="str">
        <f>Format!I2094</f>
        <v>CO2</v>
      </c>
      <c r="G2094">
        <v>2013</v>
      </c>
      <c r="H2094">
        <f ca="1">Format!K2094</f>
        <v>4</v>
      </c>
      <c r="I2094">
        <f t="shared" ca="1" si="66"/>
        <v>2</v>
      </c>
      <c r="J2094">
        <v>1</v>
      </c>
      <c r="K2094">
        <f ca="1">Format!L2094</f>
        <v>4</v>
      </c>
      <c r="L2094">
        <v>1</v>
      </c>
      <c r="M2094">
        <f t="shared" ca="1" si="65"/>
        <v>0.33982576480918641</v>
      </c>
    </row>
    <row r="2095" spans="1:13">
      <c r="A2095" s="6" t="s">
        <v>1525</v>
      </c>
      <c r="B2095" t="str">
        <f>Format!H2095</f>
        <v>1111A0</v>
      </c>
      <c r="C2095" t="str">
        <f>Format!G2095</f>
        <v>US</v>
      </c>
      <c r="D2095">
        <f ca="1">Format!J2095</f>
        <v>3.1993712371312629E-3</v>
      </c>
      <c r="E2095" s="6" t="s">
        <v>1</v>
      </c>
      <c r="F2095" t="str">
        <f>Format!I2095</f>
        <v>N2O</v>
      </c>
      <c r="G2095">
        <v>2013</v>
      </c>
      <c r="H2095">
        <f ca="1">Format!K2095</f>
        <v>4</v>
      </c>
      <c r="I2095">
        <f t="shared" ca="1" si="66"/>
        <v>2</v>
      </c>
      <c r="J2095">
        <v>1</v>
      </c>
      <c r="K2095">
        <f ca="1">Format!L2095</f>
        <v>4</v>
      </c>
      <c r="L2095">
        <v>1</v>
      </c>
      <c r="M2095">
        <f t="shared" ca="1" si="65"/>
        <v>3.1993712371312629E-3</v>
      </c>
    </row>
    <row r="2096" spans="1:13">
      <c r="A2096" s="6" t="s">
        <v>1525</v>
      </c>
      <c r="B2096" t="str">
        <f>Format!H2096</f>
        <v>1111A0</v>
      </c>
      <c r="C2096" t="str">
        <f>Format!G2096</f>
        <v>US</v>
      </c>
      <c r="D2096">
        <f ca="1">Format!J2096</f>
        <v>3.8056775620437596E-5</v>
      </c>
      <c r="E2096" s="6" t="s">
        <v>1</v>
      </c>
      <c r="F2096" t="str">
        <f>Format!I2096</f>
        <v>CH4</v>
      </c>
      <c r="G2096">
        <v>2013</v>
      </c>
      <c r="H2096">
        <f ca="1">Format!K2096</f>
        <v>4</v>
      </c>
      <c r="I2096">
        <f t="shared" ca="1" si="66"/>
        <v>2</v>
      </c>
      <c r="J2096">
        <v>1</v>
      </c>
      <c r="K2096">
        <f ca="1">Format!L2096</f>
        <v>4</v>
      </c>
      <c r="L2096">
        <v>1</v>
      </c>
      <c r="M2096">
        <f t="shared" ca="1" si="65"/>
        <v>3.8056775620437596E-5</v>
      </c>
    </row>
    <row r="2097" spans="1:13">
      <c r="A2097" s="6" t="s">
        <v>1525</v>
      </c>
      <c r="B2097" t="str">
        <f>Format!H2097</f>
        <v>1111B0</v>
      </c>
      <c r="C2097" t="str">
        <f>Format!G2097</f>
        <v>US</v>
      </c>
      <c r="D2097">
        <f ca="1">Format!J2097</f>
        <v>0.59809889595187637</v>
      </c>
      <c r="E2097" s="6" t="s">
        <v>1</v>
      </c>
      <c r="F2097" t="str">
        <f>Format!I2097</f>
        <v>CO2</v>
      </c>
      <c r="G2097">
        <v>2013</v>
      </c>
      <c r="H2097">
        <f ca="1">Format!K2097</f>
        <v>4</v>
      </c>
      <c r="I2097">
        <f t="shared" ca="1" si="66"/>
        <v>2</v>
      </c>
      <c r="J2097">
        <v>1</v>
      </c>
      <c r="K2097">
        <f ca="1">Format!L2097</f>
        <v>4</v>
      </c>
      <c r="L2097">
        <v>1</v>
      </c>
      <c r="M2097">
        <f t="shared" ca="1" si="65"/>
        <v>0.59809889595187637</v>
      </c>
    </row>
    <row r="2098" spans="1:13">
      <c r="A2098" s="6" t="s">
        <v>1525</v>
      </c>
      <c r="B2098" t="str">
        <f>Format!H2098</f>
        <v>1111B0</v>
      </c>
      <c r="C2098" t="str">
        <f>Format!G2098</f>
        <v>US</v>
      </c>
      <c r="D2098">
        <f ca="1">Format!J2098</f>
        <v>7.9132320168416453E-3</v>
      </c>
      <c r="E2098" s="6" t="s">
        <v>1</v>
      </c>
      <c r="F2098" t="str">
        <f>Format!I2098</f>
        <v>N2O</v>
      </c>
      <c r="G2098">
        <v>2013</v>
      </c>
      <c r="H2098">
        <f ca="1">Format!K2098</f>
        <v>4</v>
      </c>
      <c r="I2098">
        <f t="shared" ca="1" si="66"/>
        <v>2</v>
      </c>
      <c r="J2098">
        <v>1</v>
      </c>
      <c r="K2098">
        <f ca="1">Format!L2098</f>
        <v>4</v>
      </c>
      <c r="L2098">
        <v>1</v>
      </c>
      <c r="M2098">
        <f t="shared" ca="1" si="65"/>
        <v>7.9132320168416453E-3</v>
      </c>
    </row>
    <row r="2099" spans="1:13">
      <c r="A2099" s="6" t="s">
        <v>1525</v>
      </c>
      <c r="B2099" t="str">
        <f>Format!H2099</f>
        <v>1111B0</v>
      </c>
      <c r="C2099" t="str">
        <f>Format!G2099</f>
        <v>US</v>
      </c>
      <c r="D2099">
        <f ca="1">Format!J2099</f>
        <v>1.0244183599715288E-2</v>
      </c>
      <c r="E2099" s="6" t="s">
        <v>1</v>
      </c>
      <c r="F2099" t="str">
        <f>Format!I2099</f>
        <v>CH4</v>
      </c>
      <c r="G2099">
        <v>2013</v>
      </c>
      <c r="H2099">
        <f ca="1">Format!K2099</f>
        <v>2</v>
      </c>
      <c r="I2099">
        <f t="shared" ca="1" si="66"/>
        <v>1</v>
      </c>
      <c r="J2099">
        <v>1</v>
      </c>
      <c r="K2099">
        <f ca="1">Format!L2099</f>
        <v>1</v>
      </c>
      <c r="L2099">
        <v>1</v>
      </c>
      <c r="M2099">
        <f t="shared" ca="1" si="65"/>
        <v>1.0244183599715288E-2</v>
      </c>
    </row>
    <row r="2100" spans="1:13">
      <c r="A2100" s="6" t="s">
        <v>1525</v>
      </c>
      <c r="B2100" t="str">
        <f>Format!H2100</f>
        <v>1121A0</v>
      </c>
      <c r="C2100" t="str">
        <f>Format!G2100</f>
        <v>US</v>
      </c>
      <c r="D2100">
        <f ca="1">Format!J2100</f>
        <v>0.21339209590765823</v>
      </c>
      <c r="E2100" s="6" t="s">
        <v>1</v>
      </c>
      <c r="F2100" t="str">
        <f>Format!I2100</f>
        <v>CO2</v>
      </c>
      <c r="G2100">
        <v>2013</v>
      </c>
      <c r="H2100">
        <f ca="1">Format!K2100</f>
        <v>4</v>
      </c>
      <c r="I2100">
        <f t="shared" ca="1" si="66"/>
        <v>2</v>
      </c>
      <c r="J2100">
        <v>1</v>
      </c>
      <c r="K2100">
        <f ca="1">Format!L2100</f>
        <v>4</v>
      </c>
      <c r="L2100">
        <v>1</v>
      </c>
      <c r="M2100">
        <f t="shared" ca="1" si="65"/>
        <v>0.21339209590765823</v>
      </c>
    </row>
    <row r="2101" spans="1:13">
      <c r="A2101" s="6" t="s">
        <v>1525</v>
      </c>
      <c r="B2101" t="str">
        <f>Format!H2101</f>
        <v>1121A0</v>
      </c>
      <c r="C2101" t="str">
        <f>Format!G2101</f>
        <v>US</v>
      </c>
      <c r="D2101">
        <f ca="1">Format!J2101</f>
        <v>9.4928797271656096E-2</v>
      </c>
      <c r="E2101" s="6" t="s">
        <v>1</v>
      </c>
      <c r="F2101" t="str">
        <f>Format!I2101</f>
        <v>CH4</v>
      </c>
      <c r="G2101">
        <v>2013</v>
      </c>
      <c r="H2101">
        <f ca="1">Format!K2101</f>
        <v>4</v>
      </c>
      <c r="I2101">
        <f t="shared" ca="1" si="66"/>
        <v>2</v>
      </c>
      <c r="J2101">
        <v>1</v>
      </c>
      <c r="K2101">
        <f ca="1">Format!L2101</f>
        <v>4</v>
      </c>
      <c r="L2101">
        <v>1</v>
      </c>
      <c r="M2101">
        <f t="shared" ca="1" si="65"/>
        <v>9.4928797271656096E-2</v>
      </c>
    </row>
    <row r="2102" spans="1:13">
      <c r="A2102" s="6" t="s">
        <v>1525</v>
      </c>
      <c r="B2102" t="str">
        <f>Format!H2102</f>
        <v>1121A0</v>
      </c>
      <c r="C2102" t="str">
        <f>Format!G2102</f>
        <v>US</v>
      </c>
      <c r="D2102">
        <f ca="1">Format!J2102</f>
        <v>4.1933151136621218E-3</v>
      </c>
      <c r="E2102" s="6" t="s">
        <v>1</v>
      </c>
      <c r="F2102" t="str">
        <f>Format!I2102</f>
        <v>N2O</v>
      </c>
      <c r="G2102">
        <v>2013</v>
      </c>
      <c r="H2102">
        <f ca="1">Format!K2102</f>
        <v>2</v>
      </c>
      <c r="I2102">
        <f t="shared" ca="1" si="66"/>
        <v>1</v>
      </c>
      <c r="J2102">
        <v>1</v>
      </c>
      <c r="K2102">
        <f ca="1">Format!L2102</f>
        <v>1</v>
      </c>
      <c r="L2102">
        <v>1</v>
      </c>
      <c r="M2102">
        <f t="shared" ca="1" si="65"/>
        <v>4.1933151136621218E-3</v>
      </c>
    </row>
    <row r="2103" spans="1:13">
      <c r="A2103" s="6" t="s">
        <v>1525</v>
      </c>
      <c r="B2103" t="str">
        <f>Format!H2103</f>
        <v>112A00</v>
      </c>
      <c r="C2103" t="str">
        <f>Format!G2103</f>
        <v>US</v>
      </c>
      <c r="D2103">
        <f ca="1">Format!J2103</f>
        <v>7.6202938893030592E-2</v>
      </c>
      <c r="E2103" s="6" t="s">
        <v>1</v>
      </c>
      <c r="F2103" t="str">
        <f>Format!I2103</f>
        <v>CO2</v>
      </c>
      <c r="G2103">
        <v>2013</v>
      </c>
      <c r="H2103">
        <f ca="1">Format!K2103</f>
        <v>4</v>
      </c>
      <c r="I2103">
        <f t="shared" ca="1" si="66"/>
        <v>2</v>
      </c>
      <c r="J2103">
        <v>1</v>
      </c>
      <c r="K2103">
        <f ca="1">Format!L2103</f>
        <v>4</v>
      </c>
      <c r="L2103">
        <v>1</v>
      </c>
      <c r="M2103">
        <f t="shared" ca="1" si="65"/>
        <v>7.6202938893030592E-2</v>
      </c>
    </row>
    <row r="2104" spans="1:13">
      <c r="A2104" s="6" t="s">
        <v>1525</v>
      </c>
      <c r="B2104" t="str">
        <f>Format!H2104</f>
        <v>112A00</v>
      </c>
      <c r="C2104" t="str">
        <f>Format!G2104</f>
        <v>US</v>
      </c>
      <c r="D2104">
        <f ca="1">Format!J2104</f>
        <v>5.3154897548229024E-2</v>
      </c>
      <c r="E2104" s="6" t="s">
        <v>1</v>
      </c>
      <c r="F2104" t="str">
        <f>Format!I2104</f>
        <v>CH4</v>
      </c>
      <c r="G2104">
        <v>2013</v>
      </c>
      <c r="H2104">
        <f ca="1">Format!K2104</f>
        <v>4</v>
      </c>
      <c r="I2104">
        <f t="shared" ca="1" si="66"/>
        <v>2</v>
      </c>
      <c r="J2104">
        <v>1</v>
      </c>
      <c r="K2104">
        <f ca="1">Format!L2104</f>
        <v>4</v>
      </c>
      <c r="L2104">
        <v>1</v>
      </c>
      <c r="M2104">
        <f t="shared" ca="1" si="65"/>
        <v>5.3154897548229024E-2</v>
      </c>
    </row>
    <row r="2105" spans="1:13">
      <c r="A2105" s="6" t="s">
        <v>1525</v>
      </c>
      <c r="B2105" t="str">
        <f>Format!H2105</f>
        <v>112A00</v>
      </c>
      <c r="C2105" t="str">
        <f>Format!G2105</f>
        <v>US</v>
      </c>
      <c r="D2105">
        <f ca="1">Format!J2105</f>
        <v>3.4407547049465778E-4</v>
      </c>
      <c r="E2105" s="6" t="s">
        <v>1</v>
      </c>
      <c r="F2105" t="str">
        <f>Format!I2105</f>
        <v>N2O</v>
      </c>
      <c r="G2105">
        <v>2013</v>
      </c>
      <c r="H2105">
        <f ca="1">Format!K2105</f>
        <v>4</v>
      </c>
      <c r="I2105">
        <f t="shared" ca="1" si="66"/>
        <v>2</v>
      </c>
      <c r="J2105">
        <v>1</v>
      </c>
      <c r="K2105">
        <f ca="1">Format!L2105</f>
        <v>4</v>
      </c>
      <c r="L2105">
        <v>1</v>
      </c>
      <c r="M2105">
        <f t="shared" ca="1" si="65"/>
        <v>3.4407547049465778E-4</v>
      </c>
    </row>
    <row r="2106" spans="1:13">
      <c r="A2106" s="6" t="s">
        <v>1525</v>
      </c>
      <c r="B2106" t="str">
        <f>Format!H2106</f>
        <v>2122A0</v>
      </c>
      <c r="C2106" t="str">
        <f>Format!G2106</f>
        <v>US</v>
      </c>
      <c r="D2106">
        <f ca="1">Format!J2106</f>
        <v>0.63404344934274537</v>
      </c>
      <c r="E2106" s="6" t="s">
        <v>1</v>
      </c>
      <c r="F2106" t="str">
        <f>Format!I2106</f>
        <v>CO2</v>
      </c>
      <c r="G2106">
        <v>2013</v>
      </c>
      <c r="H2106">
        <f ca="1">Format!K2106</f>
        <v>3</v>
      </c>
      <c r="I2106">
        <f t="shared" ca="1" si="66"/>
        <v>2</v>
      </c>
      <c r="J2106">
        <v>1</v>
      </c>
      <c r="K2106">
        <f ca="1">Format!L2106</f>
        <v>4</v>
      </c>
      <c r="L2106">
        <v>1</v>
      </c>
      <c r="M2106">
        <f t="shared" ca="1" si="65"/>
        <v>0.63404344934274537</v>
      </c>
    </row>
    <row r="2107" spans="1:13">
      <c r="A2107" s="6" t="s">
        <v>1525</v>
      </c>
      <c r="B2107" t="str">
        <f>Format!H2107</f>
        <v>2122A0</v>
      </c>
      <c r="C2107" t="str">
        <f>Format!G2107</f>
        <v>US</v>
      </c>
      <c r="D2107">
        <f ca="1">Format!J2107</f>
        <v>6.8830108989144536E-5</v>
      </c>
      <c r="E2107" s="6" t="s">
        <v>1</v>
      </c>
      <c r="F2107" t="str">
        <f>Format!I2107</f>
        <v>CH4</v>
      </c>
      <c r="G2107">
        <v>2013</v>
      </c>
      <c r="H2107">
        <f ca="1">Format!K2107</f>
        <v>4</v>
      </c>
      <c r="I2107">
        <f t="shared" ca="1" si="66"/>
        <v>2</v>
      </c>
      <c r="J2107">
        <v>1</v>
      </c>
      <c r="K2107">
        <f ca="1">Format!L2107</f>
        <v>4</v>
      </c>
      <c r="L2107">
        <v>1</v>
      </c>
      <c r="M2107">
        <f t="shared" ca="1" si="65"/>
        <v>6.8830108989144536E-5</v>
      </c>
    </row>
    <row r="2108" spans="1:13">
      <c r="A2108" s="6" t="s">
        <v>1525</v>
      </c>
      <c r="B2108" t="str">
        <f>Format!H2108</f>
        <v>2122A0</v>
      </c>
      <c r="C2108" t="str">
        <f>Format!G2108</f>
        <v>US</v>
      </c>
      <c r="D2108">
        <f ca="1">Format!J2108</f>
        <v>2.5810641548647945E-5</v>
      </c>
      <c r="E2108" s="6" t="s">
        <v>1</v>
      </c>
      <c r="F2108" t="str">
        <f>Format!I2108</f>
        <v>N2O</v>
      </c>
      <c r="G2108">
        <v>2013</v>
      </c>
      <c r="H2108">
        <f ca="1">Format!K2108</f>
        <v>4</v>
      </c>
      <c r="I2108">
        <f t="shared" ca="1" si="66"/>
        <v>2</v>
      </c>
      <c r="J2108">
        <v>1</v>
      </c>
      <c r="K2108">
        <f ca="1">Format!L2108</f>
        <v>4</v>
      </c>
      <c r="L2108">
        <v>1</v>
      </c>
      <c r="M2108">
        <f t="shared" ca="1" si="65"/>
        <v>2.5810641548647945E-5</v>
      </c>
    </row>
    <row r="2109" spans="1:13">
      <c r="A2109" s="6" t="s">
        <v>1525</v>
      </c>
      <c r="B2109" t="str">
        <f>Format!H2109</f>
        <v>2123A0</v>
      </c>
      <c r="C2109" t="str">
        <f>Format!G2109</f>
        <v>US</v>
      </c>
      <c r="D2109">
        <f ca="1">Format!J2109</f>
        <v>0.58077596662056141</v>
      </c>
      <c r="E2109" s="6" t="s">
        <v>1</v>
      </c>
      <c r="F2109" t="str">
        <f>Format!I2109</f>
        <v>CO2</v>
      </c>
      <c r="G2109">
        <v>2013</v>
      </c>
      <c r="H2109">
        <f ca="1">Format!K2109</f>
        <v>4</v>
      </c>
      <c r="I2109">
        <f t="shared" ca="1" si="66"/>
        <v>2</v>
      </c>
      <c r="J2109">
        <v>1</v>
      </c>
      <c r="K2109">
        <f ca="1">Format!L2109</f>
        <v>4</v>
      </c>
      <c r="L2109">
        <v>1</v>
      </c>
      <c r="M2109">
        <f t="shared" ca="1" si="65"/>
        <v>0.58077596662056141</v>
      </c>
    </row>
    <row r="2110" spans="1:13">
      <c r="A2110" s="6" t="s">
        <v>1525</v>
      </c>
      <c r="B2110" t="str">
        <f>Format!H2110</f>
        <v>2123A0</v>
      </c>
      <c r="C2110" t="str">
        <f>Format!G2110</f>
        <v>US</v>
      </c>
      <c r="D2110">
        <f ca="1">Format!J2110</f>
        <v>4.8055153462632386E-5</v>
      </c>
      <c r="E2110" s="6" t="s">
        <v>1</v>
      </c>
      <c r="F2110" t="str">
        <f>Format!I2110</f>
        <v>CH4</v>
      </c>
      <c r="G2110">
        <v>2013</v>
      </c>
      <c r="H2110">
        <f ca="1">Format!K2110</f>
        <v>4</v>
      </c>
      <c r="I2110">
        <f t="shared" ca="1" si="66"/>
        <v>2</v>
      </c>
      <c r="J2110">
        <v>1</v>
      </c>
      <c r="K2110">
        <f ca="1">Format!L2110</f>
        <v>4</v>
      </c>
      <c r="L2110">
        <v>1</v>
      </c>
      <c r="M2110">
        <f t="shared" ca="1" si="65"/>
        <v>4.8055153462632386E-5</v>
      </c>
    </row>
    <row r="2111" spans="1:13">
      <c r="A2111" s="6" t="s">
        <v>1525</v>
      </c>
      <c r="B2111" t="str">
        <f>Format!H2111</f>
        <v>2123A0</v>
      </c>
      <c r="C2111" t="str">
        <f>Format!G2111</f>
        <v>US</v>
      </c>
      <c r="D2111">
        <f ca="1">Format!J2111</f>
        <v>1.5607246658702454E-5</v>
      </c>
      <c r="E2111" s="6" t="s">
        <v>1</v>
      </c>
      <c r="F2111" t="str">
        <f>Format!I2111</f>
        <v>N2O</v>
      </c>
      <c r="G2111">
        <v>2013</v>
      </c>
      <c r="H2111">
        <f ca="1">Format!K2111</f>
        <v>4</v>
      </c>
      <c r="I2111">
        <f t="shared" ca="1" si="66"/>
        <v>2</v>
      </c>
      <c r="J2111">
        <v>1</v>
      </c>
      <c r="K2111">
        <f ca="1">Format!L2111</f>
        <v>4</v>
      </c>
      <c r="L2111">
        <v>1</v>
      </c>
      <c r="M2111">
        <f t="shared" ca="1" si="65"/>
        <v>1.5607246658702454E-5</v>
      </c>
    </row>
    <row r="2112" spans="1:13">
      <c r="A2112" s="6" t="s">
        <v>1525</v>
      </c>
      <c r="B2112" t="str">
        <f>Format!H2112</f>
        <v>21311A</v>
      </c>
      <c r="C2112" t="str">
        <f>Format!G2112</f>
        <v>US</v>
      </c>
      <c r="D2112">
        <f ca="1">Format!J2112</f>
        <v>8.7232172517055381E-2</v>
      </c>
      <c r="E2112" s="6" t="s">
        <v>1</v>
      </c>
      <c r="F2112" t="str">
        <f>Format!I2112</f>
        <v>CO2</v>
      </c>
      <c r="G2112">
        <v>2013</v>
      </c>
      <c r="H2112">
        <f ca="1">Format!K2112</f>
        <v>4</v>
      </c>
      <c r="I2112">
        <f t="shared" ca="1" si="66"/>
        <v>2</v>
      </c>
      <c r="J2112">
        <v>1</v>
      </c>
      <c r="K2112">
        <f ca="1">Format!L2112</f>
        <v>4</v>
      </c>
      <c r="L2112">
        <v>1</v>
      </c>
      <c r="M2112">
        <f t="shared" ca="1" si="65"/>
        <v>8.7232172517055381E-2</v>
      </c>
    </row>
    <row r="2113" spans="1:13">
      <c r="A2113" s="6" t="s">
        <v>1525</v>
      </c>
      <c r="B2113" t="str">
        <f>Format!H2113</f>
        <v>21311A</v>
      </c>
      <c r="C2113" t="str">
        <f>Format!G2113</f>
        <v>US</v>
      </c>
      <c r="D2113">
        <f ca="1">Format!J2113</f>
        <v>2.9703018680078395E-6</v>
      </c>
      <c r="E2113" s="6" t="s">
        <v>1</v>
      </c>
      <c r="F2113" t="str">
        <f>Format!I2113</f>
        <v>CH4</v>
      </c>
      <c r="G2113">
        <v>2013</v>
      </c>
      <c r="H2113">
        <f ca="1">Format!K2113</f>
        <v>4</v>
      </c>
      <c r="I2113">
        <f t="shared" ca="1" si="66"/>
        <v>2</v>
      </c>
      <c r="J2113">
        <v>1</v>
      </c>
      <c r="K2113">
        <f ca="1">Format!L2113</f>
        <v>4</v>
      </c>
      <c r="L2113">
        <v>1</v>
      </c>
      <c r="M2113">
        <f t="shared" ca="1" si="65"/>
        <v>2.9703018680078395E-6</v>
      </c>
    </row>
    <row r="2114" spans="1:13">
      <c r="A2114" s="6" t="s">
        <v>1525</v>
      </c>
      <c r="B2114" t="str">
        <f>Format!H2114</f>
        <v>21311A</v>
      </c>
      <c r="C2114" t="str">
        <f>Format!G2114</f>
        <v>US</v>
      </c>
      <c r="D2114">
        <f ca="1">Format!J2114</f>
        <v>5.1225655983696672E-7</v>
      </c>
      <c r="E2114" s="6" t="s">
        <v>1</v>
      </c>
      <c r="F2114" t="str">
        <f>Format!I2114</f>
        <v>N2O</v>
      </c>
      <c r="G2114">
        <v>2013</v>
      </c>
      <c r="H2114">
        <f ca="1">Format!K2114</f>
        <v>4</v>
      </c>
      <c r="I2114">
        <f t="shared" ca="1" si="66"/>
        <v>2</v>
      </c>
      <c r="J2114">
        <v>1</v>
      </c>
      <c r="K2114">
        <f ca="1">Format!L2114</f>
        <v>4</v>
      </c>
      <c r="L2114">
        <v>1</v>
      </c>
      <c r="M2114">
        <f t="shared" ca="1" si="65"/>
        <v>5.1225655983696672E-7</v>
      </c>
    </row>
    <row r="2115" spans="1:13">
      <c r="A2115" s="6" t="s">
        <v>1525</v>
      </c>
      <c r="B2115" t="str">
        <f>Format!H2115</f>
        <v>2332A0</v>
      </c>
      <c r="C2115" t="str">
        <f>Format!G2115</f>
        <v>US</v>
      </c>
      <c r="D2115">
        <f ca="1">Format!J2115</f>
        <v>4.5682309249675347E-2</v>
      </c>
      <c r="E2115" s="6" t="s">
        <v>1</v>
      </c>
      <c r="F2115" t="str">
        <f>Format!I2115</f>
        <v>CO2</v>
      </c>
      <c r="G2115">
        <v>2013</v>
      </c>
      <c r="H2115">
        <f ca="1">Format!K2115</f>
        <v>4</v>
      </c>
      <c r="I2115">
        <f t="shared" ca="1" si="66"/>
        <v>2</v>
      </c>
      <c r="J2115">
        <v>1</v>
      </c>
      <c r="K2115">
        <f ca="1">Format!L2115</f>
        <v>4</v>
      </c>
      <c r="L2115">
        <v>1</v>
      </c>
      <c r="M2115">
        <f t="shared" ca="1" si="65"/>
        <v>4.5682309249675347E-2</v>
      </c>
    </row>
    <row r="2116" spans="1:13">
      <c r="A2116" s="6" t="s">
        <v>1525</v>
      </c>
      <c r="B2116" t="str">
        <f>Format!H2116</f>
        <v>2332A0</v>
      </c>
      <c r="C2116" t="str">
        <f>Format!G2116</f>
        <v>US</v>
      </c>
      <c r="D2116">
        <f ca="1">Format!J2116</f>
        <v>5.9019479844758036E-6</v>
      </c>
      <c r="E2116" s="6" t="s">
        <v>1</v>
      </c>
      <c r="F2116" t="str">
        <f>Format!I2116</f>
        <v>HFC-134a</v>
      </c>
      <c r="G2116">
        <v>2013</v>
      </c>
      <c r="H2116">
        <f ca="1">Format!K2116</f>
        <v>4</v>
      </c>
      <c r="I2116">
        <f t="shared" ca="1" si="66"/>
        <v>2</v>
      </c>
      <c r="J2116">
        <v>1</v>
      </c>
      <c r="K2116">
        <f ca="1">Format!L2116</f>
        <v>4</v>
      </c>
      <c r="L2116">
        <v>1</v>
      </c>
      <c r="M2116">
        <f t="shared" ref="M2116:M2179" ca="1" si="67">IFERROR(D2116,"")</f>
        <v>5.9019479844758036E-6</v>
      </c>
    </row>
    <row r="2117" spans="1:13">
      <c r="A2117" s="6" t="s">
        <v>1525</v>
      </c>
      <c r="B2117" t="str">
        <f>Format!H2117</f>
        <v>2332A0</v>
      </c>
      <c r="C2117" t="str">
        <f>Format!G2117</f>
        <v>US</v>
      </c>
      <c r="D2117">
        <f ca="1">Format!J2117</f>
        <v>5.2172063374265563E-7</v>
      </c>
      <c r="E2117" s="6" t="s">
        <v>1</v>
      </c>
      <c r="F2117" t="str">
        <f>Format!I2117</f>
        <v>HFC-125</v>
      </c>
      <c r="G2117">
        <v>2013</v>
      </c>
      <c r="H2117">
        <f ca="1">Format!K2117</f>
        <v>4</v>
      </c>
      <c r="I2117">
        <f t="shared" ca="1" si="66"/>
        <v>2</v>
      </c>
      <c r="J2117">
        <v>1</v>
      </c>
      <c r="K2117">
        <f ca="1">Format!L2117</f>
        <v>4</v>
      </c>
      <c r="L2117">
        <v>1</v>
      </c>
      <c r="M2117">
        <f t="shared" ca="1" si="67"/>
        <v>5.2172063374265563E-7</v>
      </c>
    </row>
    <row r="2118" spans="1:13">
      <c r="A2118" s="6" t="s">
        <v>1525</v>
      </c>
      <c r="B2118" t="str">
        <f>Format!H2118</f>
        <v>2332A0</v>
      </c>
      <c r="C2118" t="str">
        <f>Format!G2118</f>
        <v>US</v>
      </c>
      <c r="D2118">
        <f ca="1">Format!J2118</f>
        <v>1.8208669279438249E-6</v>
      </c>
      <c r="E2118" s="6" t="s">
        <v>1</v>
      </c>
      <c r="F2118" t="str">
        <f>Format!I2118</f>
        <v>CH4</v>
      </c>
      <c r="G2118">
        <v>2013</v>
      </c>
      <c r="H2118">
        <f ca="1">Format!K2118</f>
        <v>4</v>
      </c>
      <c r="I2118">
        <f t="shared" ca="1" si="66"/>
        <v>2</v>
      </c>
      <c r="J2118">
        <v>1</v>
      </c>
      <c r="K2118">
        <f ca="1">Format!L2118</f>
        <v>4</v>
      </c>
      <c r="L2118">
        <v>1</v>
      </c>
      <c r="M2118">
        <f t="shared" ca="1" si="67"/>
        <v>1.8208669279438249E-6</v>
      </c>
    </row>
    <row r="2119" spans="1:13">
      <c r="A2119" s="6" t="s">
        <v>1525</v>
      </c>
      <c r="B2119" t="str">
        <f>Format!H2119</f>
        <v>2332A0</v>
      </c>
      <c r="C2119" t="str">
        <f>Format!G2119</f>
        <v>US</v>
      </c>
      <c r="D2119">
        <f ca="1">Format!J2119</f>
        <v>1.6495232322486852E-7</v>
      </c>
      <c r="E2119" s="6" t="s">
        <v>1</v>
      </c>
      <c r="F2119" t="str">
        <f>Format!I2119</f>
        <v>HFC-32</v>
      </c>
      <c r="G2119">
        <v>2013</v>
      </c>
      <c r="H2119">
        <f ca="1">Format!K2119</f>
        <v>4</v>
      </c>
      <c r="I2119">
        <f t="shared" ca="1" si="66"/>
        <v>2</v>
      </c>
      <c r="J2119">
        <v>1</v>
      </c>
      <c r="K2119">
        <f ca="1">Format!L2119</f>
        <v>4</v>
      </c>
      <c r="L2119">
        <v>1</v>
      </c>
      <c r="M2119">
        <f t="shared" ca="1" si="67"/>
        <v>1.6495232322486852E-7</v>
      </c>
    </row>
    <row r="2120" spans="1:13">
      <c r="A2120" s="6" t="s">
        <v>1525</v>
      </c>
      <c r="B2120" t="str">
        <f>Format!H2120</f>
        <v>2332A0</v>
      </c>
      <c r="C2120" t="str">
        <f>Format!G2120</f>
        <v>US</v>
      </c>
      <c r="D2120">
        <f ca="1">Format!J2120</f>
        <v>3.2630669309080536E-7</v>
      </c>
      <c r="E2120" s="6" t="s">
        <v>1</v>
      </c>
      <c r="F2120" t="str">
        <f>Format!I2120</f>
        <v>HFC-143a</v>
      </c>
      <c r="G2120">
        <v>2013</v>
      </c>
      <c r="H2120">
        <f ca="1">Format!K2120</f>
        <v>4</v>
      </c>
      <c r="I2120">
        <f t="shared" ca="1" si="66"/>
        <v>2</v>
      </c>
      <c r="J2120">
        <v>1</v>
      </c>
      <c r="K2120">
        <f ca="1">Format!L2120</f>
        <v>4</v>
      </c>
      <c r="L2120">
        <v>1</v>
      </c>
      <c r="M2120">
        <f t="shared" ca="1" si="67"/>
        <v>3.2630669309080536E-7</v>
      </c>
    </row>
    <row r="2121" spans="1:13">
      <c r="A2121" s="6" t="s">
        <v>1525</v>
      </c>
      <c r="B2121" t="str">
        <f>Format!H2121</f>
        <v>2332A0</v>
      </c>
      <c r="C2121" t="str">
        <f>Format!G2121</f>
        <v>US</v>
      </c>
      <c r="D2121">
        <f ca="1">Format!J2121</f>
        <v>3.5665047768863005E-7</v>
      </c>
      <c r="E2121" s="6" t="s">
        <v>1</v>
      </c>
      <c r="F2121" t="str">
        <f>Format!I2121</f>
        <v>N2O</v>
      </c>
      <c r="G2121">
        <v>2013</v>
      </c>
      <c r="H2121">
        <f ca="1">Format!K2121</f>
        <v>4</v>
      </c>
      <c r="I2121">
        <f t="shared" ca="1" si="66"/>
        <v>2</v>
      </c>
      <c r="J2121">
        <v>1</v>
      </c>
      <c r="K2121">
        <f ca="1">Format!L2121</f>
        <v>4</v>
      </c>
      <c r="L2121">
        <v>1</v>
      </c>
      <c r="M2121">
        <f t="shared" ca="1" si="67"/>
        <v>3.5665047768863005E-7</v>
      </c>
    </row>
    <row r="2122" spans="1:13">
      <c r="A2122" s="6" t="s">
        <v>1525</v>
      </c>
      <c r="B2122" t="str">
        <f>Format!H2122</f>
        <v>2332A0</v>
      </c>
      <c r="C2122" t="str">
        <f>Format!G2122</f>
        <v>US</v>
      </c>
      <c r="D2122">
        <f ca="1">Format!J2122</f>
        <v>1.4754909646261177E-8</v>
      </c>
      <c r="E2122" s="6" t="s">
        <v>1</v>
      </c>
      <c r="F2122" t="str">
        <f>Format!I2122</f>
        <v>HFC-236fa</v>
      </c>
      <c r="G2122">
        <v>2013</v>
      </c>
      <c r="H2122">
        <f ca="1">Format!K2122</f>
        <v>4</v>
      </c>
      <c r="I2122">
        <f t="shared" ca="1" si="66"/>
        <v>2</v>
      </c>
      <c r="J2122">
        <v>1</v>
      </c>
      <c r="K2122">
        <f ca="1">Format!L2122</f>
        <v>4</v>
      </c>
      <c r="L2122">
        <v>1</v>
      </c>
      <c r="M2122">
        <f t="shared" ca="1" si="67"/>
        <v>1.4754909646261177E-8</v>
      </c>
    </row>
    <row r="2123" spans="1:13">
      <c r="A2123" s="6" t="s">
        <v>1525</v>
      </c>
      <c r="B2123" t="str">
        <f>Format!H2123</f>
        <v>2332B0</v>
      </c>
      <c r="C2123" t="str">
        <f>Format!G2123</f>
        <v>US</v>
      </c>
      <c r="D2123">
        <f ca="1">Format!J2123</f>
        <v>6.1386949081619464E-2</v>
      </c>
      <c r="E2123" s="6" t="s">
        <v>1</v>
      </c>
      <c r="F2123" t="str">
        <f>Format!I2123</f>
        <v>CO2</v>
      </c>
      <c r="G2123">
        <v>2013</v>
      </c>
      <c r="H2123">
        <f ca="1">Format!K2123</f>
        <v>4</v>
      </c>
      <c r="I2123">
        <f t="shared" ca="1" si="66"/>
        <v>2</v>
      </c>
      <c r="J2123">
        <v>1</v>
      </c>
      <c r="K2123">
        <f ca="1">Format!L2123</f>
        <v>4</v>
      </c>
      <c r="L2123">
        <v>1</v>
      </c>
      <c r="M2123">
        <f t="shared" ca="1" si="67"/>
        <v>6.1386949081619464E-2</v>
      </c>
    </row>
    <row r="2124" spans="1:13">
      <c r="A2124" s="6" t="s">
        <v>1525</v>
      </c>
      <c r="B2124" t="str">
        <f>Format!H2124</f>
        <v>2332B0</v>
      </c>
      <c r="C2124" t="str">
        <f>Format!G2124</f>
        <v>US</v>
      </c>
      <c r="D2124">
        <f ca="1">Format!J2124</f>
        <v>2.7771422308735071E-6</v>
      </c>
      <c r="E2124" s="6" t="s">
        <v>1</v>
      </c>
      <c r="F2124" t="str">
        <f>Format!I2124</f>
        <v>HFC-134a</v>
      </c>
      <c r="G2124">
        <v>2013</v>
      </c>
      <c r="H2124">
        <f ca="1">Format!K2124</f>
        <v>4</v>
      </c>
      <c r="I2124">
        <f t="shared" ca="1" si="66"/>
        <v>2</v>
      </c>
      <c r="J2124">
        <v>1</v>
      </c>
      <c r="K2124">
        <f ca="1">Format!L2124</f>
        <v>4</v>
      </c>
      <c r="L2124">
        <v>1</v>
      </c>
      <c r="M2124">
        <f t="shared" ca="1" si="67"/>
        <v>2.7771422308735071E-6</v>
      </c>
    </row>
    <row r="2125" spans="1:13">
      <c r="A2125" s="6" t="s">
        <v>1525</v>
      </c>
      <c r="B2125" t="str">
        <f>Format!H2125</f>
        <v>2332B0</v>
      </c>
      <c r="C2125" t="str">
        <f>Format!G2125</f>
        <v>US</v>
      </c>
      <c r="D2125">
        <f ca="1">Format!J2125</f>
        <v>2.4698242889849012E-6</v>
      </c>
      <c r="E2125" s="6" t="s">
        <v>1</v>
      </c>
      <c r="F2125" t="str">
        <f>Format!I2125</f>
        <v>CH4</v>
      </c>
      <c r="G2125">
        <v>2013</v>
      </c>
      <c r="H2125">
        <f ca="1">Format!K2125</f>
        <v>4</v>
      </c>
      <c r="I2125">
        <f t="shared" ca="1" si="66"/>
        <v>2</v>
      </c>
      <c r="J2125">
        <v>1</v>
      </c>
      <c r="K2125">
        <f ca="1">Format!L2125</f>
        <v>4</v>
      </c>
      <c r="L2125">
        <v>1</v>
      </c>
      <c r="M2125">
        <f t="shared" ca="1" si="67"/>
        <v>2.4698242889849012E-6</v>
      </c>
    </row>
    <row r="2126" spans="1:13">
      <c r="A2126" s="6" t="s">
        <v>1525</v>
      </c>
      <c r="B2126" t="str">
        <f>Format!H2126</f>
        <v>2332B0</v>
      </c>
      <c r="C2126" t="str">
        <f>Format!G2126</f>
        <v>US</v>
      </c>
      <c r="D2126">
        <f ca="1">Format!J2126</f>
        <v>2.4549392988483033E-7</v>
      </c>
      <c r="E2126" s="6" t="s">
        <v>1</v>
      </c>
      <c r="F2126" t="str">
        <f>Format!I2126</f>
        <v>HFC-125</v>
      </c>
      <c r="G2126">
        <v>2013</v>
      </c>
      <c r="H2126">
        <f ca="1">Format!K2126</f>
        <v>4</v>
      </c>
      <c r="I2126">
        <f t="shared" ca="1" si="66"/>
        <v>2</v>
      </c>
      <c r="J2126">
        <v>1</v>
      </c>
      <c r="K2126">
        <f ca="1">Format!L2126</f>
        <v>4</v>
      </c>
      <c r="L2126">
        <v>1</v>
      </c>
      <c r="M2126">
        <f t="shared" ca="1" si="67"/>
        <v>2.4549392988483033E-7</v>
      </c>
    </row>
    <row r="2127" spans="1:13">
      <c r="A2127" s="6" t="s">
        <v>1525</v>
      </c>
      <c r="B2127" t="str">
        <f>Format!H2127</f>
        <v>2332B0</v>
      </c>
      <c r="C2127" t="str">
        <f>Format!G2127</f>
        <v>US</v>
      </c>
      <c r="D2127">
        <f ca="1">Format!J2127</f>
        <v>7.7617773676323963E-8</v>
      </c>
      <c r="E2127" s="6" t="s">
        <v>1</v>
      </c>
      <c r="F2127" t="str">
        <f>Format!I2127</f>
        <v>HFC-32</v>
      </c>
      <c r="G2127">
        <v>2013</v>
      </c>
      <c r="H2127">
        <f ca="1">Format!K2127</f>
        <v>4</v>
      </c>
      <c r="I2127">
        <f t="shared" ca="1" si="66"/>
        <v>2</v>
      </c>
      <c r="J2127">
        <v>1</v>
      </c>
      <c r="K2127">
        <f ca="1">Format!L2127</f>
        <v>4</v>
      </c>
      <c r="L2127">
        <v>1</v>
      </c>
      <c r="M2127">
        <f t="shared" ca="1" si="67"/>
        <v>7.7617773676323963E-8</v>
      </c>
    </row>
    <row r="2128" spans="1:13">
      <c r="A2128" s="6" t="s">
        <v>1525</v>
      </c>
      <c r="B2128" t="str">
        <f>Format!H2128</f>
        <v>2332B0</v>
      </c>
      <c r="C2128" t="str">
        <f>Format!G2128</f>
        <v>US</v>
      </c>
      <c r="D2128">
        <f ca="1">Format!J2128</f>
        <v>1.5354254222212403E-7</v>
      </c>
      <c r="E2128" s="6" t="s">
        <v>1</v>
      </c>
      <c r="F2128" t="str">
        <f>Format!I2128</f>
        <v>HFC-143a</v>
      </c>
      <c r="G2128">
        <v>2013</v>
      </c>
      <c r="H2128">
        <f ca="1">Format!K2128</f>
        <v>4</v>
      </c>
      <c r="I2128">
        <f t="shared" ca="1" si="66"/>
        <v>2</v>
      </c>
      <c r="J2128">
        <v>1</v>
      </c>
      <c r="K2128">
        <f ca="1">Format!L2128</f>
        <v>4</v>
      </c>
      <c r="L2128">
        <v>1</v>
      </c>
      <c r="M2128">
        <f t="shared" ca="1" si="67"/>
        <v>1.5354254222212403E-7</v>
      </c>
    </row>
    <row r="2129" spans="1:13">
      <c r="A2129" s="6" t="s">
        <v>1525</v>
      </c>
      <c r="B2129" t="str">
        <f>Format!H2129</f>
        <v>2332B0</v>
      </c>
      <c r="C2129" t="str">
        <f>Format!G2129</f>
        <v>US</v>
      </c>
      <c r="D2129">
        <f ca="1">Format!J2129</f>
        <v>4.8638507677020598E-7</v>
      </c>
      <c r="E2129" s="6" t="s">
        <v>1</v>
      </c>
      <c r="F2129" t="str">
        <f>Format!I2129</f>
        <v>N2O</v>
      </c>
      <c r="G2129">
        <v>2013</v>
      </c>
      <c r="H2129">
        <f ca="1">Format!K2129</f>
        <v>4</v>
      </c>
      <c r="I2129">
        <f t="shared" ca="1" si="66"/>
        <v>2</v>
      </c>
      <c r="J2129">
        <v>1</v>
      </c>
      <c r="K2129">
        <f ca="1">Format!L2129</f>
        <v>4</v>
      </c>
      <c r="L2129">
        <v>1</v>
      </c>
      <c r="M2129">
        <f t="shared" ca="1" si="67"/>
        <v>4.8638507677020598E-7</v>
      </c>
    </row>
    <row r="2130" spans="1:13">
      <c r="A2130" s="6" t="s">
        <v>1525</v>
      </c>
      <c r="B2130" t="str">
        <f>Format!H2130</f>
        <v>2332B0</v>
      </c>
      <c r="C2130" t="str">
        <f>Format!G2130</f>
        <v>US</v>
      </c>
      <c r="D2130">
        <f ca="1">Format!J2130</f>
        <v>6.9428742508638422E-9</v>
      </c>
      <c r="E2130" s="6" t="s">
        <v>1</v>
      </c>
      <c r="F2130" t="str">
        <f>Format!I2130</f>
        <v>HFC-236fa</v>
      </c>
      <c r="G2130">
        <v>2013</v>
      </c>
      <c r="H2130">
        <f ca="1">Format!K2130</f>
        <v>4</v>
      </c>
      <c r="I2130">
        <f t="shared" ca="1" si="66"/>
        <v>2</v>
      </c>
      <c r="J2130">
        <v>1</v>
      </c>
      <c r="K2130">
        <f ca="1">Format!L2130</f>
        <v>4</v>
      </c>
      <c r="L2130">
        <v>1</v>
      </c>
      <c r="M2130">
        <f t="shared" ca="1" si="67"/>
        <v>6.9428742508638422E-9</v>
      </c>
    </row>
    <row r="2131" spans="1:13">
      <c r="A2131" s="6" t="s">
        <v>1525</v>
      </c>
      <c r="B2131" t="str">
        <f>Format!H2131</f>
        <v>2334A0</v>
      </c>
      <c r="C2131" t="str">
        <f>Format!G2131</f>
        <v>US</v>
      </c>
      <c r="D2131">
        <f ca="1">Format!J2131</f>
        <v>6.3486792531559297E-2</v>
      </c>
      <c r="E2131" s="6" t="s">
        <v>1</v>
      </c>
      <c r="F2131" t="str">
        <f>Format!I2131</f>
        <v>CO2</v>
      </c>
      <c r="G2131">
        <v>2013</v>
      </c>
      <c r="H2131">
        <f ca="1">Format!K2131</f>
        <v>4</v>
      </c>
      <c r="I2131">
        <f t="shared" ca="1" si="66"/>
        <v>2</v>
      </c>
      <c r="J2131">
        <v>1</v>
      </c>
      <c r="K2131">
        <f ca="1">Format!L2131</f>
        <v>4</v>
      </c>
      <c r="L2131">
        <v>1</v>
      </c>
      <c r="M2131">
        <f t="shared" ca="1" si="67"/>
        <v>6.3486792531559297E-2</v>
      </c>
    </row>
    <row r="2132" spans="1:13">
      <c r="A2132" s="6" t="s">
        <v>1525</v>
      </c>
      <c r="B2132" t="str">
        <f>Format!H2132</f>
        <v>2334A0</v>
      </c>
      <c r="C2132" t="str">
        <f>Format!G2132</f>
        <v>US</v>
      </c>
      <c r="D2132">
        <f ca="1">Format!J2132</f>
        <v>5.6694741005331828E-6</v>
      </c>
      <c r="E2132" s="6" t="s">
        <v>1</v>
      </c>
      <c r="F2132" t="str">
        <f>Format!I2132</f>
        <v>HFC-134a</v>
      </c>
      <c r="G2132">
        <v>2013</v>
      </c>
      <c r="H2132">
        <f ca="1">Format!K2132</f>
        <v>4</v>
      </c>
      <c r="I2132">
        <f t="shared" ca="1" si="66"/>
        <v>2</v>
      </c>
      <c r="J2132">
        <v>1</v>
      </c>
      <c r="K2132">
        <f ca="1">Format!L2132</f>
        <v>4</v>
      </c>
      <c r="L2132">
        <v>1</v>
      </c>
      <c r="M2132">
        <f t="shared" ca="1" si="67"/>
        <v>5.6694741005331828E-6</v>
      </c>
    </row>
    <row r="2133" spans="1:13">
      <c r="A2133" s="6" t="s">
        <v>1525</v>
      </c>
      <c r="B2133" t="str">
        <f>Format!H2133</f>
        <v>2334A0</v>
      </c>
      <c r="C2133" t="str">
        <f>Format!G2133</f>
        <v>US</v>
      </c>
      <c r="D2133">
        <f ca="1">Format!J2133</f>
        <v>2.4402785220452768E-6</v>
      </c>
      <c r="E2133" s="6" t="s">
        <v>1</v>
      </c>
      <c r="F2133" t="str">
        <f>Format!I2133</f>
        <v>CH4</v>
      </c>
      <c r="G2133">
        <v>2013</v>
      </c>
      <c r="H2133">
        <f ca="1">Format!K2133</f>
        <v>4</v>
      </c>
      <c r="I2133">
        <f t="shared" ca="1" si="66"/>
        <v>2</v>
      </c>
      <c r="J2133">
        <v>1</v>
      </c>
      <c r="K2133">
        <f ca="1">Format!L2133</f>
        <v>4</v>
      </c>
      <c r="L2133">
        <v>1</v>
      </c>
      <c r="M2133">
        <f t="shared" ca="1" si="67"/>
        <v>2.4402785220452768E-6</v>
      </c>
    </row>
    <row r="2134" spans="1:13">
      <c r="A2134" s="6" t="s">
        <v>1525</v>
      </c>
      <c r="B2134" t="str">
        <f>Format!H2134</f>
        <v>2334A0</v>
      </c>
      <c r="C2134" t="str">
        <f>Format!G2134</f>
        <v>US</v>
      </c>
      <c r="D2134">
        <f ca="1">Format!J2134</f>
        <v>5.0117039806145568E-7</v>
      </c>
      <c r="E2134" s="6" t="s">
        <v>1</v>
      </c>
      <c r="F2134" t="str">
        <f>Format!I2134</f>
        <v>HFC-125</v>
      </c>
      <c r="G2134">
        <v>2013</v>
      </c>
      <c r="H2134">
        <f ca="1">Format!K2134</f>
        <v>4</v>
      </c>
      <c r="I2134">
        <f t="shared" ca="1" si="66"/>
        <v>2</v>
      </c>
      <c r="J2134">
        <v>1</v>
      </c>
      <c r="K2134">
        <f ca="1">Format!L2134</f>
        <v>4</v>
      </c>
      <c r="L2134">
        <v>1</v>
      </c>
      <c r="M2134">
        <f t="shared" ca="1" si="67"/>
        <v>5.0117039806145568E-7</v>
      </c>
    </row>
    <row r="2135" spans="1:13">
      <c r="A2135" s="6" t="s">
        <v>1525</v>
      </c>
      <c r="B2135" t="str">
        <f>Format!H2135</f>
        <v>2334A0</v>
      </c>
      <c r="C2135" t="str">
        <f>Format!G2135</f>
        <v>US</v>
      </c>
      <c r="D2135">
        <f ca="1">Format!J2135</f>
        <v>1.5845495873668428E-7</v>
      </c>
      <c r="E2135" s="6" t="s">
        <v>1</v>
      </c>
      <c r="F2135" t="str">
        <f>Format!I2135</f>
        <v>HFC-32</v>
      </c>
      <c r="G2135">
        <v>2013</v>
      </c>
      <c r="H2135">
        <f ca="1">Format!K2135</f>
        <v>4</v>
      </c>
      <c r="I2135">
        <f t="shared" ca="1" si="66"/>
        <v>2</v>
      </c>
      <c r="J2135">
        <v>1</v>
      </c>
      <c r="K2135">
        <f ca="1">Format!L2135</f>
        <v>4</v>
      </c>
      <c r="L2135">
        <v>1</v>
      </c>
      <c r="M2135">
        <f t="shared" ca="1" si="67"/>
        <v>1.5845495873668428E-7</v>
      </c>
    </row>
    <row r="2136" spans="1:13">
      <c r="A2136" s="6" t="s">
        <v>1525</v>
      </c>
      <c r="B2136" t="str">
        <f>Format!H2136</f>
        <v>2334A0</v>
      </c>
      <c r="C2136" t="str">
        <f>Format!G2136</f>
        <v>US</v>
      </c>
      <c r="D2136">
        <f ca="1">Format!J2136</f>
        <v>3.1345368515193073E-7</v>
      </c>
      <c r="E2136" s="6" t="s">
        <v>1</v>
      </c>
      <c r="F2136" t="str">
        <f>Format!I2136</f>
        <v>HFC-143a</v>
      </c>
      <c r="G2136">
        <v>2013</v>
      </c>
      <c r="H2136">
        <f ca="1">Format!K2136</f>
        <v>4</v>
      </c>
      <c r="I2136">
        <f t="shared" ca="1" si="66"/>
        <v>2</v>
      </c>
      <c r="J2136">
        <v>1</v>
      </c>
      <c r="K2136">
        <f ca="1">Format!L2136</f>
        <v>4</v>
      </c>
      <c r="L2136">
        <v>1</v>
      </c>
      <c r="M2136">
        <f t="shared" ca="1" si="67"/>
        <v>3.1345368515193073E-7</v>
      </c>
    </row>
    <row r="2137" spans="1:13">
      <c r="A2137" s="6" t="s">
        <v>1525</v>
      </c>
      <c r="B2137" t="str">
        <f>Format!H2137</f>
        <v>2334A0</v>
      </c>
      <c r="C2137" t="str">
        <f>Format!G2137</f>
        <v>US</v>
      </c>
      <c r="D2137">
        <f ca="1">Format!J2137</f>
        <v>4.6766601911221293E-7</v>
      </c>
      <c r="E2137" s="6" t="s">
        <v>1</v>
      </c>
      <c r="F2137" t="str">
        <f>Format!I2137</f>
        <v>N2O</v>
      </c>
      <c r="G2137">
        <v>2013</v>
      </c>
      <c r="H2137">
        <f ca="1">Format!K2137</f>
        <v>4</v>
      </c>
      <c r="I2137">
        <f t="shared" ca="1" si="66"/>
        <v>2</v>
      </c>
      <c r="J2137">
        <v>1</v>
      </c>
      <c r="K2137">
        <f ca="1">Format!L2137</f>
        <v>4</v>
      </c>
      <c r="L2137">
        <v>1</v>
      </c>
      <c r="M2137">
        <f t="shared" ca="1" si="67"/>
        <v>4.6766601911221293E-7</v>
      </c>
    </row>
    <row r="2138" spans="1:13">
      <c r="A2138" s="6" t="s">
        <v>1525</v>
      </c>
      <c r="B2138" t="str">
        <f>Format!H2138</f>
        <v>2334A0</v>
      </c>
      <c r="C2138" t="str">
        <f>Format!G2138</f>
        <v>US</v>
      </c>
      <c r="D2138">
        <f ca="1">Format!J2138</f>
        <v>1.417372337323552E-8</v>
      </c>
      <c r="E2138" s="6" t="s">
        <v>1</v>
      </c>
      <c r="F2138" t="str">
        <f>Format!I2138</f>
        <v>HFC-236fa</v>
      </c>
      <c r="G2138">
        <v>2013</v>
      </c>
      <c r="H2138">
        <f ca="1">Format!K2138</f>
        <v>4</v>
      </c>
      <c r="I2138">
        <f t="shared" ca="1" si="66"/>
        <v>2</v>
      </c>
      <c r="J2138">
        <v>1</v>
      </c>
      <c r="K2138">
        <f ca="1">Format!L2138</f>
        <v>4</v>
      </c>
      <c r="L2138">
        <v>1</v>
      </c>
      <c r="M2138">
        <f t="shared" ca="1" si="67"/>
        <v>1.417372337323552E-8</v>
      </c>
    </row>
    <row r="2139" spans="1:13">
      <c r="A2139" s="6" t="s">
        <v>1525</v>
      </c>
      <c r="B2139" t="str">
        <f>Format!H2139</f>
        <v>31122A</v>
      </c>
      <c r="C2139" t="str">
        <f>Format!G2139</f>
        <v>US</v>
      </c>
      <c r="D2139">
        <f ca="1">Format!J2139</f>
        <v>8.5238071624983147E-2</v>
      </c>
      <c r="E2139" s="6" t="s">
        <v>1</v>
      </c>
      <c r="F2139" t="str">
        <f>Format!I2139</f>
        <v>CO2</v>
      </c>
      <c r="G2139">
        <v>2013</v>
      </c>
      <c r="H2139">
        <f ca="1">Format!K2139</f>
        <v>4</v>
      </c>
      <c r="I2139">
        <f t="shared" ca="1" si="66"/>
        <v>2</v>
      </c>
      <c r="J2139">
        <v>1</v>
      </c>
      <c r="K2139">
        <f ca="1">Format!L2139</f>
        <v>4</v>
      </c>
      <c r="L2139">
        <v>1</v>
      </c>
      <c r="M2139">
        <f t="shared" ca="1" si="67"/>
        <v>8.5238071624983147E-2</v>
      </c>
    </row>
    <row r="2140" spans="1:13">
      <c r="A2140" s="6" t="s">
        <v>1525</v>
      </c>
      <c r="B2140" t="str">
        <f>Format!H2140</f>
        <v>31122A</v>
      </c>
      <c r="C2140" t="str">
        <f>Format!G2140</f>
        <v>US</v>
      </c>
      <c r="D2140">
        <f ca="1">Format!J2140</f>
        <v>4.4510740429819578E-6</v>
      </c>
      <c r="E2140" s="6" t="s">
        <v>1</v>
      </c>
      <c r="F2140" t="str">
        <f>Format!I2140</f>
        <v>CH4</v>
      </c>
      <c r="G2140">
        <v>2013</v>
      </c>
      <c r="H2140">
        <f ca="1">Format!K2140</f>
        <v>4</v>
      </c>
      <c r="I2140">
        <f t="shared" ca="1" si="66"/>
        <v>2</v>
      </c>
      <c r="J2140">
        <v>1</v>
      </c>
      <c r="K2140">
        <f ca="1">Format!L2140</f>
        <v>4</v>
      </c>
      <c r="L2140">
        <v>1</v>
      </c>
      <c r="M2140">
        <f t="shared" ca="1" si="67"/>
        <v>4.4510740429819578E-6</v>
      </c>
    </row>
    <row r="2141" spans="1:13">
      <c r="A2141" s="6" t="s">
        <v>1525</v>
      </c>
      <c r="B2141" t="str">
        <f>Format!H2141</f>
        <v>31122A</v>
      </c>
      <c r="C2141" t="str">
        <f>Format!G2141</f>
        <v>US</v>
      </c>
      <c r="D2141">
        <f ca="1">Format!J2141</f>
        <v>5.6917179177433417E-7</v>
      </c>
      <c r="E2141" s="6" t="s">
        <v>1</v>
      </c>
      <c r="F2141" t="str">
        <f>Format!I2141</f>
        <v>N2O</v>
      </c>
      <c r="G2141">
        <v>2013</v>
      </c>
      <c r="H2141">
        <f ca="1">Format!K2141</f>
        <v>4</v>
      </c>
      <c r="I2141">
        <f t="shared" ca="1" si="66"/>
        <v>2</v>
      </c>
      <c r="J2141">
        <v>1</v>
      </c>
      <c r="K2141">
        <f ca="1">Format!L2141</f>
        <v>4</v>
      </c>
      <c r="L2141">
        <v>1</v>
      </c>
      <c r="M2141">
        <f t="shared" ca="1" si="67"/>
        <v>5.6917179177433417E-7</v>
      </c>
    </row>
    <row r="2142" spans="1:13">
      <c r="A2142" s="6" t="s">
        <v>1525</v>
      </c>
      <c r="B2142" t="str">
        <f>Format!H2142</f>
        <v>31122A</v>
      </c>
      <c r="C2142" t="str">
        <f>Format!G2142</f>
        <v>US</v>
      </c>
      <c r="D2142">
        <f ca="1">Format!J2142</f>
        <v>2.3429263377924332E-8</v>
      </c>
      <c r="E2142" s="6" t="s">
        <v>1</v>
      </c>
      <c r="F2142" t="str">
        <f>Format!I2142</f>
        <v>HFC-134a</v>
      </c>
      <c r="G2142">
        <v>2013</v>
      </c>
      <c r="H2142">
        <f ca="1">Format!K2142</f>
        <v>4</v>
      </c>
      <c r="I2142">
        <f t="shared" ca="1" si="66"/>
        <v>2</v>
      </c>
      <c r="J2142">
        <v>1</v>
      </c>
      <c r="K2142">
        <f ca="1">Format!L2142</f>
        <v>4</v>
      </c>
      <c r="L2142">
        <v>1</v>
      </c>
      <c r="M2142">
        <f t="shared" ca="1" si="67"/>
        <v>2.3429263377924332E-8</v>
      </c>
    </row>
    <row r="2143" spans="1:13">
      <c r="A2143" s="6" t="s">
        <v>1525</v>
      </c>
      <c r="B2143" t="str">
        <f>Format!H2143</f>
        <v>31122A</v>
      </c>
      <c r="C2143" t="str">
        <f>Format!G2143</f>
        <v>US</v>
      </c>
      <c r="D2143">
        <f ca="1">Format!J2143</f>
        <v>2.0711009601925422E-9</v>
      </c>
      <c r="E2143" s="6" t="s">
        <v>1</v>
      </c>
      <c r="F2143" t="str">
        <f>Format!I2143</f>
        <v>HFC-125</v>
      </c>
      <c r="G2143">
        <v>2013</v>
      </c>
      <c r="H2143">
        <f ca="1">Format!K2143</f>
        <v>4</v>
      </c>
      <c r="I2143">
        <f t="shared" ca="1" si="66"/>
        <v>2</v>
      </c>
      <c r="J2143">
        <v>1</v>
      </c>
      <c r="K2143">
        <f ca="1">Format!L2143</f>
        <v>4</v>
      </c>
      <c r="L2143">
        <v>1</v>
      </c>
      <c r="M2143">
        <f t="shared" ca="1" si="67"/>
        <v>2.0711009601925422E-9</v>
      </c>
    </row>
    <row r="2144" spans="1:13">
      <c r="A2144" s="6" t="s">
        <v>1525</v>
      </c>
      <c r="B2144" t="str">
        <f>Format!H2144</f>
        <v>31122A</v>
      </c>
      <c r="C2144" t="str">
        <f>Format!G2144</f>
        <v>US</v>
      </c>
      <c r="D2144">
        <f ca="1">Format!J2144</f>
        <v>6.5481963511055977E-10</v>
      </c>
      <c r="E2144" s="6" t="s">
        <v>1</v>
      </c>
      <c r="F2144" t="str">
        <f>Format!I2144</f>
        <v>HFC-32</v>
      </c>
      <c r="G2144">
        <v>2013</v>
      </c>
      <c r="H2144">
        <f ca="1">Format!K2144</f>
        <v>4</v>
      </c>
      <c r="I2144">
        <f t="shared" ca="1" si="66"/>
        <v>2</v>
      </c>
      <c r="J2144">
        <v>1</v>
      </c>
      <c r="K2144">
        <f ca="1">Format!L2144</f>
        <v>4</v>
      </c>
      <c r="L2144">
        <v>1</v>
      </c>
      <c r="M2144">
        <f t="shared" ca="1" si="67"/>
        <v>6.5481963511055977E-10</v>
      </c>
    </row>
    <row r="2145" spans="1:13">
      <c r="A2145" s="6" t="s">
        <v>1525</v>
      </c>
      <c r="B2145" t="str">
        <f>Format!H2145</f>
        <v>31122A</v>
      </c>
      <c r="C2145" t="str">
        <f>Format!G2145</f>
        <v>US</v>
      </c>
      <c r="D2145">
        <f ca="1">Format!J2145</f>
        <v>1.2953562916029364E-9</v>
      </c>
      <c r="E2145" s="6" t="s">
        <v>1</v>
      </c>
      <c r="F2145" t="str">
        <f>Format!I2145</f>
        <v>HFC-143a</v>
      </c>
      <c r="G2145">
        <v>2013</v>
      </c>
      <c r="H2145">
        <f ca="1">Format!K2145</f>
        <v>4</v>
      </c>
      <c r="I2145">
        <f t="shared" ca="1" si="66"/>
        <v>2</v>
      </c>
      <c r="J2145">
        <v>1</v>
      </c>
      <c r="K2145">
        <f ca="1">Format!L2145</f>
        <v>4</v>
      </c>
      <c r="L2145">
        <v>1</v>
      </c>
      <c r="M2145">
        <f t="shared" ca="1" si="67"/>
        <v>1.2953562916029364E-9</v>
      </c>
    </row>
    <row r="2146" spans="1:13">
      <c r="A2146" s="6" t="s">
        <v>1525</v>
      </c>
      <c r="B2146" t="str">
        <f>Format!H2146</f>
        <v>31122A</v>
      </c>
      <c r="C2146" t="str">
        <f>Format!G2146</f>
        <v>US</v>
      </c>
      <c r="D2146">
        <f ca="1">Format!J2146</f>
        <v>5.857331598466018E-11</v>
      </c>
      <c r="E2146" s="6" t="s">
        <v>1</v>
      </c>
      <c r="F2146" t="str">
        <f>Format!I2146</f>
        <v>HFC-236fa</v>
      </c>
      <c r="G2146">
        <v>2013</v>
      </c>
      <c r="H2146">
        <f ca="1">Format!K2146</f>
        <v>4</v>
      </c>
      <c r="I2146">
        <f t="shared" ca="1" si="66"/>
        <v>2</v>
      </c>
      <c r="J2146">
        <v>1</v>
      </c>
      <c r="K2146">
        <f ca="1">Format!L2146</f>
        <v>4</v>
      </c>
      <c r="L2146">
        <v>1</v>
      </c>
      <c r="M2146">
        <f t="shared" ca="1" si="67"/>
        <v>5.857331598466018E-11</v>
      </c>
    </row>
    <row r="2147" spans="1:13">
      <c r="A2147" s="6" t="s">
        <v>1525</v>
      </c>
      <c r="B2147" t="str">
        <f>Format!H2147</f>
        <v>31151A</v>
      </c>
      <c r="C2147" t="str">
        <f>Format!G2147</f>
        <v>US</v>
      </c>
      <c r="D2147">
        <f ca="1">Format!J2147</f>
        <v>4.2274168135271857E-2</v>
      </c>
      <c r="E2147" s="6" t="s">
        <v>1</v>
      </c>
      <c r="F2147" t="str">
        <f>Format!I2147</f>
        <v>CO2</v>
      </c>
      <c r="G2147">
        <v>2013</v>
      </c>
      <c r="H2147">
        <f ca="1">Format!K2147</f>
        <v>4</v>
      </c>
      <c r="I2147">
        <f t="shared" ca="1" si="66"/>
        <v>2</v>
      </c>
      <c r="J2147">
        <v>1</v>
      </c>
      <c r="K2147">
        <f ca="1">Format!L2147</f>
        <v>4</v>
      </c>
      <c r="L2147">
        <v>1</v>
      </c>
      <c r="M2147">
        <f t="shared" ca="1" si="67"/>
        <v>4.2274168135271857E-2</v>
      </c>
    </row>
    <row r="2148" spans="1:13">
      <c r="A2148" s="6" t="s">
        <v>1525</v>
      </c>
      <c r="B2148" t="str">
        <f>Format!H2148</f>
        <v>31151A</v>
      </c>
      <c r="C2148" t="str">
        <f>Format!G2148</f>
        <v>US</v>
      </c>
      <c r="D2148">
        <f ca="1">Format!J2148</f>
        <v>8.96783760812809E-7</v>
      </c>
      <c r="E2148" s="6" t="s">
        <v>1</v>
      </c>
      <c r="F2148" t="str">
        <f>Format!I2148</f>
        <v>CH4</v>
      </c>
      <c r="G2148">
        <v>2013</v>
      </c>
      <c r="H2148">
        <f ca="1">Format!K2148</f>
        <v>4</v>
      </c>
      <c r="I2148">
        <f t="shared" ca="1" si="66"/>
        <v>2</v>
      </c>
      <c r="J2148">
        <v>1</v>
      </c>
      <c r="K2148">
        <f ca="1">Format!L2148</f>
        <v>4</v>
      </c>
      <c r="L2148">
        <v>1</v>
      </c>
      <c r="M2148">
        <f t="shared" ca="1" si="67"/>
        <v>8.96783760812809E-7</v>
      </c>
    </row>
    <row r="2149" spans="1:13">
      <c r="A2149" s="6" t="s">
        <v>1525</v>
      </c>
      <c r="B2149" t="str">
        <f>Format!H2149</f>
        <v>31151A</v>
      </c>
      <c r="C2149" t="str">
        <f>Format!G2149</f>
        <v>US</v>
      </c>
      <c r="D2149">
        <f ca="1">Format!J2149</f>
        <v>1.3742541244176237E-7</v>
      </c>
      <c r="E2149" s="6" t="s">
        <v>1</v>
      </c>
      <c r="F2149" t="str">
        <f>Format!I2149</f>
        <v>HFC-134a</v>
      </c>
      <c r="G2149">
        <v>2013</v>
      </c>
      <c r="H2149">
        <f ca="1">Format!K2149</f>
        <v>4</v>
      </c>
      <c r="I2149">
        <f t="shared" ca="1" si="66"/>
        <v>2</v>
      </c>
      <c r="J2149">
        <v>1</v>
      </c>
      <c r="K2149">
        <f ca="1">Format!L2149</f>
        <v>4</v>
      </c>
      <c r="L2149">
        <v>1</v>
      </c>
      <c r="M2149">
        <f t="shared" ca="1" si="67"/>
        <v>1.3742541244176237E-7</v>
      </c>
    </row>
    <row r="2150" spans="1:13">
      <c r="A2150" s="6" t="s">
        <v>1525</v>
      </c>
      <c r="B2150" t="str">
        <f>Format!H2150</f>
        <v>31151A</v>
      </c>
      <c r="C2150" t="str">
        <f>Format!G2150</f>
        <v>US</v>
      </c>
      <c r="D2150">
        <f ca="1">Format!J2150</f>
        <v>8.5638585448257333E-8</v>
      </c>
      <c r="E2150" s="6" t="s">
        <v>1</v>
      </c>
      <c r="F2150" t="str">
        <f>Format!I2150</f>
        <v>N2O</v>
      </c>
      <c r="G2150">
        <v>2013</v>
      </c>
      <c r="H2150">
        <f ca="1">Format!K2150</f>
        <v>4</v>
      </c>
      <c r="I2150">
        <f t="shared" ca="1" si="66"/>
        <v>2</v>
      </c>
      <c r="J2150">
        <v>1</v>
      </c>
      <c r="K2150">
        <f ca="1">Format!L2150</f>
        <v>4</v>
      </c>
      <c r="L2150">
        <v>1</v>
      </c>
      <c r="M2150">
        <f t="shared" ca="1" si="67"/>
        <v>8.5638585448257333E-8</v>
      </c>
    </row>
    <row r="2151" spans="1:13">
      <c r="A2151" s="6" t="s">
        <v>1525</v>
      </c>
      <c r="B2151" t="str">
        <f>Format!H2151</f>
        <v>31151A</v>
      </c>
      <c r="C2151" t="str">
        <f>Format!G2151</f>
        <v>US</v>
      </c>
      <c r="D2151">
        <f ca="1">Format!J2151</f>
        <v>1.2148137099827407E-8</v>
      </c>
      <c r="E2151" s="6" t="s">
        <v>1</v>
      </c>
      <c r="F2151" t="str">
        <f>Format!I2151</f>
        <v>HFC-125</v>
      </c>
      <c r="G2151">
        <v>2013</v>
      </c>
      <c r="H2151">
        <f ca="1">Format!K2151</f>
        <v>4</v>
      </c>
      <c r="I2151">
        <f t="shared" ca="1" si="66"/>
        <v>2</v>
      </c>
      <c r="J2151">
        <v>1</v>
      </c>
      <c r="K2151">
        <f ca="1">Format!L2151</f>
        <v>4</v>
      </c>
      <c r="L2151">
        <v>1</v>
      </c>
      <c r="M2151">
        <f t="shared" ca="1" si="67"/>
        <v>1.2148137099827407E-8</v>
      </c>
    </row>
    <row r="2152" spans="1:13">
      <c r="A2152" s="6" t="s">
        <v>1525</v>
      </c>
      <c r="B2152" t="str">
        <f>Format!H2152</f>
        <v>31151A</v>
      </c>
      <c r="C2152" t="str">
        <f>Format!G2152</f>
        <v>US</v>
      </c>
      <c r="D2152">
        <f ca="1">Format!J2152</f>
        <v>3.8408744218063164E-9</v>
      </c>
      <c r="E2152" s="6" t="s">
        <v>1</v>
      </c>
      <c r="F2152" t="str">
        <f>Format!I2152</f>
        <v>HFC-32</v>
      </c>
      <c r="G2152">
        <v>2013</v>
      </c>
      <c r="H2152">
        <f ca="1">Format!K2152</f>
        <v>4</v>
      </c>
      <c r="I2152">
        <f t="shared" ref="I2152:I2215" ca="1" si="68">IF(H2152=2,1,2)</f>
        <v>2</v>
      </c>
      <c r="J2152">
        <v>1</v>
      </c>
      <c r="K2152">
        <f ca="1">Format!L2152</f>
        <v>4</v>
      </c>
      <c r="L2152">
        <v>1</v>
      </c>
      <c r="M2152">
        <f t="shared" ca="1" si="67"/>
        <v>3.8408744218063164E-9</v>
      </c>
    </row>
    <row r="2153" spans="1:13">
      <c r="A2153" s="6" t="s">
        <v>1525</v>
      </c>
      <c r="B2153" t="str">
        <f>Format!H2153</f>
        <v>31151A</v>
      </c>
      <c r="C2153" t="str">
        <f>Format!G2153</f>
        <v>US</v>
      </c>
      <c r="D2153">
        <f ca="1">Format!J2153</f>
        <v>7.5979713813920249E-9</v>
      </c>
      <c r="E2153" s="6" t="s">
        <v>1</v>
      </c>
      <c r="F2153" t="str">
        <f>Format!I2153</f>
        <v>HFC-143a</v>
      </c>
      <c r="G2153">
        <v>2013</v>
      </c>
      <c r="H2153">
        <f ca="1">Format!K2153</f>
        <v>4</v>
      </c>
      <c r="I2153">
        <f t="shared" ca="1" si="68"/>
        <v>2</v>
      </c>
      <c r="J2153">
        <v>1</v>
      </c>
      <c r="K2153">
        <f ca="1">Format!L2153</f>
        <v>4</v>
      </c>
      <c r="L2153">
        <v>1</v>
      </c>
      <c r="M2153">
        <f t="shared" ca="1" si="67"/>
        <v>7.5979713813920249E-9</v>
      </c>
    </row>
    <row r="2154" spans="1:13">
      <c r="A2154" s="6" t="s">
        <v>1525</v>
      </c>
      <c r="B2154" t="str">
        <f>Format!H2154</f>
        <v>31151A</v>
      </c>
      <c r="C2154" t="str">
        <f>Format!G2154</f>
        <v>US</v>
      </c>
      <c r="D2154">
        <f ca="1">Format!J2154</f>
        <v>3.4356445516157422E-10</v>
      </c>
      <c r="E2154" s="6" t="s">
        <v>1</v>
      </c>
      <c r="F2154" t="str">
        <f>Format!I2154</f>
        <v>HFC-236fa</v>
      </c>
      <c r="G2154">
        <v>2013</v>
      </c>
      <c r="H2154">
        <f ca="1">Format!K2154</f>
        <v>4</v>
      </c>
      <c r="I2154">
        <f t="shared" ca="1" si="68"/>
        <v>2</v>
      </c>
      <c r="J2154">
        <v>1</v>
      </c>
      <c r="K2154">
        <f ca="1">Format!L2154</f>
        <v>4</v>
      </c>
      <c r="L2154">
        <v>1</v>
      </c>
      <c r="M2154">
        <f t="shared" ca="1" si="67"/>
        <v>3.4356445516157422E-10</v>
      </c>
    </row>
    <row r="2155" spans="1:13">
      <c r="A2155" s="6" t="s">
        <v>1525</v>
      </c>
      <c r="B2155" t="str">
        <f>Format!H2155</f>
        <v>31161A</v>
      </c>
      <c r="C2155" t="str">
        <f>Format!G2155</f>
        <v>US</v>
      </c>
      <c r="D2155">
        <f ca="1">Format!J2155</f>
        <v>4.9562396978032247E-2</v>
      </c>
      <c r="E2155" s="6" t="s">
        <v>1</v>
      </c>
      <c r="F2155" t="str">
        <f>Format!I2155</f>
        <v>CO2</v>
      </c>
      <c r="G2155">
        <v>2013</v>
      </c>
      <c r="H2155">
        <f ca="1">Format!K2155</f>
        <v>4</v>
      </c>
      <c r="I2155">
        <f t="shared" ca="1" si="68"/>
        <v>2</v>
      </c>
      <c r="J2155">
        <v>1</v>
      </c>
      <c r="K2155">
        <f ca="1">Format!L2155</f>
        <v>4</v>
      </c>
      <c r="L2155">
        <v>1</v>
      </c>
      <c r="M2155">
        <f t="shared" ca="1" si="67"/>
        <v>4.9562396978032247E-2</v>
      </c>
    </row>
    <row r="2156" spans="1:13">
      <c r="A2156" s="6" t="s">
        <v>1525</v>
      </c>
      <c r="B2156" t="str">
        <f>Format!H2156</f>
        <v>31161A</v>
      </c>
      <c r="C2156" t="str">
        <f>Format!G2156</f>
        <v>US</v>
      </c>
      <c r="D2156">
        <f ca="1">Format!J2156</f>
        <v>1.0432490213159067E-6</v>
      </c>
      <c r="E2156" s="6" t="s">
        <v>1</v>
      </c>
      <c r="F2156" t="str">
        <f>Format!I2156</f>
        <v>CH4</v>
      </c>
      <c r="G2156">
        <v>2013</v>
      </c>
      <c r="H2156">
        <f ca="1">Format!K2156</f>
        <v>4</v>
      </c>
      <c r="I2156">
        <f t="shared" ca="1" si="68"/>
        <v>2</v>
      </c>
      <c r="J2156">
        <v>1</v>
      </c>
      <c r="K2156">
        <f ca="1">Format!L2156</f>
        <v>4</v>
      </c>
      <c r="L2156">
        <v>1</v>
      </c>
      <c r="M2156">
        <f t="shared" ca="1" si="67"/>
        <v>1.0432490213159067E-6</v>
      </c>
    </row>
    <row r="2157" spans="1:13">
      <c r="A2157" s="6" t="s">
        <v>1525</v>
      </c>
      <c r="B2157" t="str">
        <f>Format!H2157</f>
        <v>31161A</v>
      </c>
      <c r="C2157" t="str">
        <f>Format!G2157</f>
        <v>US</v>
      </c>
      <c r="D2157">
        <f ca="1">Format!J2157</f>
        <v>9.7877937475671556E-8</v>
      </c>
      <c r="E2157" s="6" t="s">
        <v>1</v>
      </c>
      <c r="F2157" t="str">
        <f>Format!I2157</f>
        <v>N2O</v>
      </c>
      <c r="G2157">
        <v>2013</v>
      </c>
      <c r="H2157">
        <f ca="1">Format!K2157</f>
        <v>4</v>
      </c>
      <c r="I2157">
        <f t="shared" ca="1" si="68"/>
        <v>2</v>
      </c>
      <c r="J2157">
        <v>1</v>
      </c>
      <c r="K2157">
        <f ca="1">Format!L2157</f>
        <v>4</v>
      </c>
      <c r="L2157">
        <v>1</v>
      </c>
      <c r="M2157">
        <f t="shared" ca="1" si="67"/>
        <v>9.7877937475671556E-8</v>
      </c>
    </row>
    <row r="2158" spans="1:13">
      <c r="A2158" s="6" t="s">
        <v>1525</v>
      </c>
      <c r="B2158" t="str">
        <f>Format!H2158</f>
        <v>31161A</v>
      </c>
      <c r="C2158" t="str">
        <f>Format!G2158</f>
        <v>US</v>
      </c>
      <c r="D2158">
        <f ca="1">Format!J2158</f>
        <v>9.2509384279504062E-9</v>
      </c>
      <c r="E2158" s="6" t="s">
        <v>1</v>
      </c>
      <c r="F2158" t="str">
        <f>Format!I2158</f>
        <v>HFC-134a</v>
      </c>
      <c r="G2158">
        <v>2013</v>
      </c>
      <c r="H2158">
        <f ca="1">Format!K2158</f>
        <v>4</v>
      </c>
      <c r="I2158">
        <f t="shared" ca="1" si="68"/>
        <v>2</v>
      </c>
      <c r="J2158">
        <v>1</v>
      </c>
      <c r="K2158">
        <f ca="1">Format!L2158</f>
        <v>4</v>
      </c>
      <c r="L2158">
        <v>1</v>
      </c>
      <c r="M2158">
        <f t="shared" ca="1" si="67"/>
        <v>9.2509384279504062E-9</v>
      </c>
    </row>
    <row r="2159" spans="1:13">
      <c r="A2159" s="6" t="s">
        <v>1525</v>
      </c>
      <c r="B2159" t="str">
        <f>Format!H2159</f>
        <v>31161A</v>
      </c>
      <c r="C2159" t="str">
        <f>Format!G2159</f>
        <v>US</v>
      </c>
      <c r="D2159">
        <f ca="1">Format!J2159</f>
        <v>8.1776482477306048E-10</v>
      </c>
      <c r="E2159" s="6" t="s">
        <v>1</v>
      </c>
      <c r="F2159" t="str">
        <f>Format!I2159</f>
        <v>HFC-125</v>
      </c>
      <c r="G2159">
        <v>2013</v>
      </c>
      <c r="H2159">
        <f ca="1">Format!K2159</f>
        <v>4</v>
      </c>
      <c r="I2159">
        <f t="shared" ca="1" si="68"/>
        <v>2</v>
      </c>
      <c r="J2159">
        <v>1</v>
      </c>
      <c r="K2159">
        <f ca="1">Format!L2159</f>
        <v>4</v>
      </c>
      <c r="L2159">
        <v>1</v>
      </c>
      <c r="M2159">
        <f t="shared" ca="1" si="67"/>
        <v>8.1776482477306048E-10</v>
      </c>
    </row>
    <row r="2160" spans="1:13">
      <c r="A2160" s="6" t="s">
        <v>1525</v>
      </c>
      <c r="B2160" t="str">
        <f>Format!H2160</f>
        <v>31161A</v>
      </c>
      <c r="C2160" t="str">
        <f>Format!G2160</f>
        <v>US</v>
      </c>
      <c r="D2160">
        <f ca="1">Format!J2160</f>
        <v>2.5855256429139216E-10</v>
      </c>
      <c r="E2160" s="6" t="s">
        <v>1</v>
      </c>
      <c r="F2160" t="str">
        <f>Format!I2160</f>
        <v>HFC-32</v>
      </c>
      <c r="G2160">
        <v>2013</v>
      </c>
      <c r="H2160">
        <f ca="1">Format!K2160</f>
        <v>4</v>
      </c>
      <c r="I2160">
        <f t="shared" ca="1" si="68"/>
        <v>2</v>
      </c>
      <c r="J2160">
        <v>1</v>
      </c>
      <c r="K2160">
        <f ca="1">Format!L2160</f>
        <v>4</v>
      </c>
      <c r="L2160">
        <v>1</v>
      </c>
      <c r="M2160">
        <f t="shared" ca="1" si="67"/>
        <v>2.5855256429139216E-10</v>
      </c>
    </row>
    <row r="2161" spans="1:13">
      <c r="A2161" s="6" t="s">
        <v>1525</v>
      </c>
      <c r="B2161" t="str">
        <f>Format!H2161</f>
        <v>31161A</v>
      </c>
      <c r="C2161" t="str">
        <f>Format!G2161</f>
        <v>US</v>
      </c>
      <c r="D2161">
        <f ca="1">Format!J2161</f>
        <v>5.1146555922743519E-10</v>
      </c>
      <c r="E2161" s="6" t="s">
        <v>1</v>
      </c>
      <c r="F2161" t="str">
        <f>Format!I2161</f>
        <v>HFC-143a</v>
      </c>
      <c r="G2161">
        <v>2013</v>
      </c>
      <c r="H2161">
        <f ca="1">Format!K2161</f>
        <v>4</v>
      </c>
      <c r="I2161">
        <f t="shared" ca="1" si="68"/>
        <v>2</v>
      </c>
      <c r="J2161">
        <v>1</v>
      </c>
      <c r="K2161">
        <f ca="1">Format!L2161</f>
        <v>4</v>
      </c>
      <c r="L2161">
        <v>1</v>
      </c>
      <c r="M2161">
        <f t="shared" ca="1" si="67"/>
        <v>5.1146555922743519E-10</v>
      </c>
    </row>
    <row r="2162" spans="1:13">
      <c r="A2162" s="6" t="s">
        <v>1525</v>
      </c>
      <c r="B2162" t="str">
        <f>Format!H2162</f>
        <v>31161A</v>
      </c>
      <c r="C2162" t="str">
        <f>Format!G2162</f>
        <v>US</v>
      </c>
      <c r="D2162">
        <f ca="1">Format!J2162</f>
        <v>2.3127408273771326E-11</v>
      </c>
      <c r="E2162" s="6" t="s">
        <v>1</v>
      </c>
      <c r="F2162" t="str">
        <f>Format!I2162</f>
        <v>HFC-236fa</v>
      </c>
      <c r="G2162">
        <v>2013</v>
      </c>
      <c r="H2162">
        <f ca="1">Format!K2162</f>
        <v>4</v>
      </c>
      <c r="I2162">
        <f t="shared" ca="1" si="68"/>
        <v>2</v>
      </c>
      <c r="J2162">
        <v>1</v>
      </c>
      <c r="K2162">
        <f ca="1">Format!L2162</f>
        <v>4</v>
      </c>
      <c r="L2162">
        <v>1</v>
      </c>
      <c r="M2162">
        <f t="shared" ca="1" si="67"/>
        <v>2.3127408273771326E-11</v>
      </c>
    </row>
    <row r="2163" spans="1:13">
      <c r="A2163" s="6" t="s">
        <v>1525</v>
      </c>
      <c r="B2163" t="str">
        <f>Format!H2163</f>
        <v>3118A0</v>
      </c>
      <c r="C2163" t="str">
        <f>Format!G2163</f>
        <v>US</v>
      </c>
      <c r="D2163">
        <f ca="1">Format!J2163</f>
        <v>6.016474862909877E-2</v>
      </c>
      <c r="E2163" s="6" t="s">
        <v>1</v>
      </c>
      <c r="F2163" t="str">
        <f>Format!I2163</f>
        <v>CO2</v>
      </c>
      <c r="G2163">
        <v>2013</v>
      </c>
      <c r="H2163">
        <f ca="1">Format!K2163</f>
        <v>4</v>
      </c>
      <c r="I2163">
        <f t="shared" ca="1" si="68"/>
        <v>2</v>
      </c>
      <c r="J2163">
        <v>1</v>
      </c>
      <c r="K2163">
        <f ca="1">Format!L2163</f>
        <v>4</v>
      </c>
      <c r="L2163">
        <v>1</v>
      </c>
      <c r="M2163">
        <f t="shared" ca="1" si="67"/>
        <v>6.016474862909877E-2</v>
      </c>
    </row>
    <row r="2164" spans="1:13">
      <c r="A2164" s="6" t="s">
        <v>1525</v>
      </c>
      <c r="B2164" t="str">
        <f>Format!H2164</f>
        <v>3118A0</v>
      </c>
      <c r="C2164" t="str">
        <f>Format!G2164</f>
        <v>US</v>
      </c>
      <c r="D2164">
        <f ca="1">Format!J2164</f>
        <v>9.3786513905958285E-7</v>
      </c>
      <c r="E2164" s="6" t="s">
        <v>1</v>
      </c>
      <c r="F2164" t="str">
        <f>Format!I2164</f>
        <v>HFC-134a</v>
      </c>
      <c r="G2164">
        <v>2013</v>
      </c>
      <c r="H2164">
        <f ca="1">Format!K2164</f>
        <v>4</v>
      </c>
      <c r="I2164">
        <f t="shared" ca="1" si="68"/>
        <v>2</v>
      </c>
      <c r="J2164">
        <v>1</v>
      </c>
      <c r="K2164">
        <f ca="1">Format!L2164</f>
        <v>4</v>
      </c>
      <c r="L2164">
        <v>1</v>
      </c>
      <c r="M2164">
        <f t="shared" ca="1" si="67"/>
        <v>9.3786513905958285E-7</v>
      </c>
    </row>
    <row r="2165" spans="1:13">
      <c r="A2165" s="6" t="s">
        <v>1525</v>
      </c>
      <c r="B2165" t="str">
        <f>Format!H2165</f>
        <v>3118A0</v>
      </c>
      <c r="C2165" t="str">
        <f>Format!G2165</f>
        <v>US</v>
      </c>
      <c r="D2165">
        <f ca="1">Format!J2165</f>
        <v>2.3431373261876319E-6</v>
      </c>
      <c r="E2165" s="6" t="s">
        <v>1</v>
      </c>
      <c r="F2165" t="str">
        <f>Format!I2165</f>
        <v>CH4</v>
      </c>
      <c r="G2165">
        <v>2013</v>
      </c>
      <c r="H2165">
        <f ca="1">Format!K2165</f>
        <v>4</v>
      </c>
      <c r="I2165">
        <f t="shared" ca="1" si="68"/>
        <v>2</v>
      </c>
      <c r="J2165">
        <v>1</v>
      </c>
      <c r="K2165">
        <f ca="1">Format!L2165</f>
        <v>4</v>
      </c>
      <c r="L2165">
        <v>1</v>
      </c>
      <c r="M2165">
        <f t="shared" ca="1" si="67"/>
        <v>2.3431373261876319E-6</v>
      </c>
    </row>
    <row r="2166" spans="1:13">
      <c r="A2166" s="6" t="s">
        <v>1525</v>
      </c>
      <c r="B2166" t="str">
        <f>Format!H2166</f>
        <v>3118A0</v>
      </c>
      <c r="C2166" t="str">
        <f>Format!G2166</f>
        <v>US</v>
      </c>
      <c r="D2166">
        <f ca="1">Format!J2166</f>
        <v>8.2905440034773225E-8</v>
      </c>
      <c r="E2166" s="6" t="s">
        <v>1</v>
      </c>
      <c r="F2166" t="str">
        <f>Format!I2166</f>
        <v>HFC-125</v>
      </c>
      <c r="G2166">
        <v>2013</v>
      </c>
      <c r="H2166">
        <f ca="1">Format!K2166</f>
        <v>4</v>
      </c>
      <c r="I2166">
        <f t="shared" ca="1" si="68"/>
        <v>2</v>
      </c>
      <c r="J2166">
        <v>1</v>
      </c>
      <c r="K2166">
        <f ca="1">Format!L2166</f>
        <v>4</v>
      </c>
      <c r="L2166">
        <v>1</v>
      </c>
      <c r="M2166">
        <f t="shared" ca="1" si="67"/>
        <v>8.2905440034773225E-8</v>
      </c>
    </row>
    <row r="2167" spans="1:13">
      <c r="A2167" s="6" t="s">
        <v>1525</v>
      </c>
      <c r="B2167" t="str">
        <f>Format!H2167</f>
        <v>3118A0</v>
      </c>
      <c r="C2167" t="str">
        <f>Format!G2167</f>
        <v>US</v>
      </c>
      <c r="D2167">
        <f ca="1">Format!J2167</f>
        <v>2.6212198746314933E-8</v>
      </c>
      <c r="E2167" s="6" t="s">
        <v>1</v>
      </c>
      <c r="F2167" t="str">
        <f>Format!I2167</f>
        <v>HFC-32</v>
      </c>
      <c r="G2167">
        <v>2013</v>
      </c>
      <c r="H2167">
        <f ca="1">Format!K2167</f>
        <v>4</v>
      </c>
      <c r="I2167">
        <f t="shared" ca="1" si="68"/>
        <v>2</v>
      </c>
      <c r="J2167">
        <v>1</v>
      </c>
      <c r="K2167">
        <f ca="1">Format!L2167</f>
        <v>4</v>
      </c>
      <c r="L2167">
        <v>1</v>
      </c>
      <c r="M2167">
        <f t="shared" ca="1" si="67"/>
        <v>2.6212198746314933E-8</v>
      </c>
    </row>
    <row r="2168" spans="1:13">
      <c r="A2168" s="6" t="s">
        <v>1525</v>
      </c>
      <c r="B2168" t="str">
        <f>Format!H2168</f>
        <v>3118A0</v>
      </c>
      <c r="C2168" t="str">
        <f>Format!G2168</f>
        <v>US</v>
      </c>
      <c r="D2168">
        <f ca="1">Format!J2168</f>
        <v>5.1852654902525679E-8</v>
      </c>
      <c r="E2168" s="6" t="s">
        <v>1</v>
      </c>
      <c r="F2168" t="str">
        <f>Format!I2168</f>
        <v>HFC-143a</v>
      </c>
      <c r="G2168">
        <v>2013</v>
      </c>
      <c r="H2168">
        <f ca="1">Format!K2168</f>
        <v>4</v>
      </c>
      <c r="I2168">
        <f t="shared" ca="1" si="68"/>
        <v>2</v>
      </c>
      <c r="J2168">
        <v>1</v>
      </c>
      <c r="K2168">
        <f ca="1">Format!L2168</f>
        <v>4</v>
      </c>
      <c r="L2168">
        <v>1</v>
      </c>
      <c r="M2168">
        <f t="shared" ca="1" si="67"/>
        <v>5.1852654902525679E-8</v>
      </c>
    </row>
    <row r="2169" spans="1:13">
      <c r="A2169" s="6" t="s">
        <v>1525</v>
      </c>
      <c r="B2169" t="str">
        <f>Format!H2169</f>
        <v>3118A0</v>
      </c>
      <c r="C2169" t="str">
        <f>Format!G2169</f>
        <v>US</v>
      </c>
      <c r="D2169">
        <f ca="1">Format!J2169</f>
        <v>2.874083081790525E-7</v>
      </c>
      <c r="E2169" s="6" t="s">
        <v>1</v>
      </c>
      <c r="F2169" t="str">
        <f>Format!I2169</f>
        <v>N2O</v>
      </c>
      <c r="G2169">
        <v>2013</v>
      </c>
      <c r="H2169">
        <f ca="1">Format!K2169</f>
        <v>4</v>
      </c>
      <c r="I2169">
        <f t="shared" ca="1" si="68"/>
        <v>2</v>
      </c>
      <c r="J2169">
        <v>1</v>
      </c>
      <c r="K2169">
        <f ca="1">Format!L2169</f>
        <v>4</v>
      </c>
      <c r="L2169">
        <v>1</v>
      </c>
      <c r="M2169">
        <f t="shared" ca="1" si="67"/>
        <v>2.874083081790525E-7</v>
      </c>
    </row>
    <row r="2170" spans="1:13">
      <c r="A2170" s="6" t="s">
        <v>1525</v>
      </c>
      <c r="B2170" t="str">
        <f>Format!H2170</f>
        <v>3118A0</v>
      </c>
      <c r="C2170" t="str">
        <f>Format!G2170</f>
        <v>US</v>
      </c>
      <c r="D2170">
        <f ca="1">Format!J2170</f>
        <v>2.3446691539134921E-9</v>
      </c>
      <c r="E2170" s="6" t="s">
        <v>1</v>
      </c>
      <c r="F2170" t="str">
        <f>Format!I2170</f>
        <v>HFC-236fa</v>
      </c>
      <c r="G2170">
        <v>2013</v>
      </c>
      <c r="H2170">
        <f ca="1">Format!K2170</f>
        <v>4</v>
      </c>
      <c r="I2170">
        <f t="shared" ca="1" si="68"/>
        <v>2</v>
      </c>
      <c r="J2170">
        <v>1</v>
      </c>
      <c r="K2170">
        <f ca="1">Format!L2170</f>
        <v>4</v>
      </c>
      <c r="L2170">
        <v>1</v>
      </c>
      <c r="M2170">
        <f t="shared" ca="1" si="67"/>
        <v>2.3446691539134921E-9</v>
      </c>
    </row>
    <row r="2171" spans="1:13">
      <c r="A2171" s="6" t="s">
        <v>1525</v>
      </c>
      <c r="B2171" t="str">
        <f>Format!H2171</f>
        <v>3219A0</v>
      </c>
      <c r="C2171" t="str">
        <f>Format!G2171</f>
        <v>US</v>
      </c>
      <c r="D2171">
        <f ca="1">Format!J2171</f>
        <v>7.0480944251333263E-2</v>
      </c>
      <c r="E2171" s="6" t="s">
        <v>1</v>
      </c>
      <c r="F2171" t="str">
        <f>Format!I2171</f>
        <v>CO2</v>
      </c>
      <c r="G2171">
        <v>2013</v>
      </c>
      <c r="H2171">
        <f ca="1">Format!K2171</f>
        <v>4</v>
      </c>
      <c r="I2171">
        <f t="shared" ca="1" si="68"/>
        <v>2</v>
      </c>
      <c r="J2171">
        <v>1</v>
      </c>
      <c r="K2171">
        <f ca="1">Format!L2171</f>
        <v>4</v>
      </c>
      <c r="L2171">
        <v>1</v>
      </c>
      <c r="M2171">
        <f t="shared" ca="1" si="67"/>
        <v>7.0480944251333263E-2</v>
      </c>
    </row>
    <row r="2172" spans="1:13">
      <c r="A2172" s="6" t="s">
        <v>1525</v>
      </c>
      <c r="B2172" t="str">
        <f>Format!H2172</f>
        <v>3219A0</v>
      </c>
      <c r="C2172" t="str">
        <f>Format!G2172</f>
        <v>US</v>
      </c>
      <c r="D2172">
        <f ca="1">Format!J2172</f>
        <v>2.4009075770848299E-6</v>
      </c>
      <c r="E2172" s="6" t="s">
        <v>1</v>
      </c>
      <c r="F2172" t="str">
        <f>Format!I2172</f>
        <v>HFC-134a</v>
      </c>
      <c r="G2172">
        <v>2013</v>
      </c>
      <c r="H2172">
        <f ca="1">Format!K2172</f>
        <v>4</v>
      </c>
      <c r="I2172">
        <f t="shared" ca="1" si="68"/>
        <v>2</v>
      </c>
      <c r="J2172">
        <v>1</v>
      </c>
      <c r="K2172">
        <f ca="1">Format!L2172</f>
        <v>4</v>
      </c>
      <c r="L2172">
        <v>1</v>
      </c>
      <c r="M2172">
        <f t="shared" ca="1" si="67"/>
        <v>2.4009075770848299E-6</v>
      </c>
    </row>
    <row r="2173" spans="1:13">
      <c r="A2173" s="6" t="s">
        <v>1525</v>
      </c>
      <c r="B2173" t="str">
        <f>Format!H2173</f>
        <v>3219A0</v>
      </c>
      <c r="C2173" t="str">
        <f>Format!G2173</f>
        <v>US</v>
      </c>
      <c r="D2173">
        <f ca="1">Format!J2173</f>
        <v>2.1223552392685052E-7</v>
      </c>
      <c r="E2173" s="6" t="s">
        <v>1</v>
      </c>
      <c r="F2173" t="str">
        <f>Format!I2173</f>
        <v>HFC-125</v>
      </c>
      <c r="G2173">
        <v>2013</v>
      </c>
      <c r="H2173">
        <f ca="1">Format!K2173</f>
        <v>4</v>
      </c>
      <c r="I2173">
        <f t="shared" ca="1" si="68"/>
        <v>2</v>
      </c>
      <c r="J2173">
        <v>1</v>
      </c>
      <c r="K2173">
        <f ca="1">Format!L2173</f>
        <v>4</v>
      </c>
      <c r="L2173">
        <v>1</v>
      </c>
      <c r="M2173">
        <f t="shared" ca="1" si="67"/>
        <v>2.1223552392685052E-7</v>
      </c>
    </row>
    <row r="2174" spans="1:13">
      <c r="A2174" s="6" t="s">
        <v>1525</v>
      </c>
      <c r="B2174" t="str">
        <f>Format!H2174</f>
        <v>3219A0</v>
      </c>
      <c r="C2174" t="str">
        <f>Format!G2174</f>
        <v>US</v>
      </c>
      <c r="D2174">
        <f ca="1">Format!J2174</f>
        <v>1.2453731494039111E-6</v>
      </c>
      <c r="E2174" s="6" t="s">
        <v>1</v>
      </c>
      <c r="F2174" t="str">
        <f>Format!I2174</f>
        <v>CH4</v>
      </c>
      <c r="G2174">
        <v>2013</v>
      </c>
      <c r="H2174">
        <f ca="1">Format!K2174</f>
        <v>4</v>
      </c>
      <c r="I2174">
        <f t="shared" ca="1" si="68"/>
        <v>2</v>
      </c>
      <c r="J2174">
        <v>1</v>
      </c>
      <c r="K2174">
        <f ca="1">Format!L2174</f>
        <v>4</v>
      </c>
      <c r="L2174">
        <v>1</v>
      </c>
      <c r="M2174">
        <f t="shared" ca="1" si="67"/>
        <v>1.2453731494039111E-6</v>
      </c>
    </row>
    <row r="2175" spans="1:13">
      <c r="A2175" s="6" t="s">
        <v>1525</v>
      </c>
      <c r="B2175" t="str">
        <f>Format!H2175</f>
        <v>3219A0</v>
      </c>
      <c r="C2175" t="str">
        <f>Format!G2175</f>
        <v>US</v>
      </c>
      <c r="D2175">
        <f ca="1">Format!J2175</f>
        <v>6.7102469172897617E-8</v>
      </c>
      <c r="E2175" s="6" t="s">
        <v>1</v>
      </c>
      <c r="F2175" t="str">
        <f>Format!I2175</f>
        <v>HFC-32</v>
      </c>
      <c r="G2175">
        <v>2013</v>
      </c>
      <c r="H2175">
        <f ca="1">Format!K2175</f>
        <v>4</v>
      </c>
      <c r="I2175">
        <f t="shared" ca="1" si="68"/>
        <v>2</v>
      </c>
      <c r="J2175">
        <v>1</v>
      </c>
      <c r="K2175">
        <f ca="1">Format!L2175</f>
        <v>4</v>
      </c>
      <c r="L2175">
        <v>1</v>
      </c>
      <c r="M2175">
        <f t="shared" ca="1" si="67"/>
        <v>6.7102469172897617E-8</v>
      </c>
    </row>
    <row r="2176" spans="1:13">
      <c r="A2176" s="6" t="s">
        <v>1525</v>
      </c>
      <c r="B2176" t="str">
        <f>Format!H2176</f>
        <v>3219A0</v>
      </c>
      <c r="C2176" t="str">
        <f>Format!G2176</f>
        <v>US</v>
      </c>
      <c r="D2176">
        <f ca="1">Format!J2176</f>
        <v>1.327412938839703E-7</v>
      </c>
      <c r="E2176" s="6" t="s">
        <v>1</v>
      </c>
      <c r="F2176" t="str">
        <f>Format!I2176</f>
        <v>HFC-143a</v>
      </c>
      <c r="G2176">
        <v>2013</v>
      </c>
      <c r="H2176">
        <f ca="1">Format!K2176</f>
        <v>4</v>
      </c>
      <c r="I2176">
        <f t="shared" ca="1" si="68"/>
        <v>2</v>
      </c>
      <c r="J2176">
        <v>1</v>
      </c>
      <c r="K2176">
        <f ca="1">Format!L2176</f>
        <v>4</v>
      </c>
      <c r="L2176">
        <v>1</v>
      </c>
      <c r="M2176">
        <f t="shared" ca="1" si="67"/>
        <v>1.327412938839703E-7</v>
      </c>
    </row>
    <row r="2177" spans="1:13">
      <c r="A2177" s="6" t="s">
        <v>1525</v>
      </c>
      <c r="B2177" t="str">
        <f>Format!H2177</f>
        <v>3219A0</v>
      </c>
      <c r="C2177" t="str">
        <f>Format!G2177</f>
        <v>US</v>
      </c>
      <c r="D2177">
        <f ca="1">Format!J2177</f>
        <v>1.8743987135228079E-7</v>
      </c>
      <c r="E2177" s="6" t="s">
        <v>1</v>
      </c>
      <c r="F2177" t="str">
        <f>Format!I2177</f>
        <v>N2O</v>
      </c>
      <c r="G2177">
        <v>2013</v>
      </c>
      <c r="H2177">
        <f ca="1">Format!K2177</f>
        <v>4</v>
      </c>
      <c r="I2177">
        <f t="shared" ca="1" si="68"/>
        <v>2</v>
      </c>
      <c r="J2177">
        <v>1</v>
      </c>
      <c r="K2177">
        <f ca="1">Format!L2177</f>
        <v>4</v>
      </c>
      <c r="L2177">
        <v>1</v>
      </c>
      <c r="M2177">
        <f t="shared" ca="1" si="67"/>
        <v>1.8743987135228079E-7</v>
      </c>
    </row>
    <row r="2178" spans="1:13">
      <c r="A2178" s="6" t="s">
        <v>1525</v>
      </c>
      <c r="B2178" t="str">
        <f>Format!H2178</f>
        <v>3219A0</v>
      </c>
      <c r="C2178" t="str">
        <f>Format!G2178</f>
        <v>US</v>
      </c>
      <c r="D2178">
        <f ca="1">Format!J2178</f>
        <v>6.0022850865665319E-9</v>
      </c>
      <c r="E2178" s="6" t="s">
        <v>1</v>
      </c>
      <c r="F2178" t="str">
        <f>Format!I2178</f>
        <v>HFC-236fa</v>
      </c>
      <c r="G2178">
        <v>2013</v>
      </c>
      <c r="H2178">
        <f ca="1">Format!K2178</f>
        <v>4</v>
      </c>
      <c r="I2178">
        <f t="shared" ca="1" si="68"/>
        <v>2</v>
      </c>
      <c r="J2178">
        <v>1</v>
      </c>
      <c r="K2178">
        <f ca="1">Format!L2178</f>
        <v>4</v>
      </c>
      <c r="L2178">
        <v>1</v>
      </c>
      <c r="M2178">
        <f t="shared" ca="1" si="67"/>
        <v>6.0022850865665319E-9</v>
      </c>
    </row>
    <row r="2179" spans="1:13">
      <c r="A2179" s="6" t="s">
        <v>1525</v>
      </c>
      <c r="B2179" t="str">
        <f>Format!H2179</f>
        <v>3252A0</v>
      </c>
      <c r="C2179" t="str">
        <f>Format!G2179</f>
        <v>US</v>
      </c>
      <c r="D2179">
        <f ca="1">Format!J2179</f>
        <v>0.34065157667193202</v>
      </c>
      <c r="E2179" s="6" t="s">
        <v>1</v>
      </c>
      <c r="F2179" t="str">
        <f>Format!I2179</f>
        <v>CO2</v>
      </c>
      <c r="G2179">
        <v>2013</v>
      </c>
      <c r="H2179">
        <f ca="1">Format!K2179</f>
        <v>4</v>
      </c>
      <c r="I2179">
        <f t="shared" ca="1" si="68"/>
        <v>2</v>
      </c>
      <c r="J2179">
        <v>1</v>
      </c>
      <c r="K2179">
        <f ca="1">Format!L2179</f>
        <v>4</v>
      </c>
      <c r="L2179">
        <v>1</v>
      </c>
      <c r="M2179">
        <f t="shared" ca="1" si="67"/>
        <v>0.34065157667193202</v>
      </c>
    </row>
    <row r="2180" spans="1:13">
      <c r="A2180" s="6" t="s">
        <v>1525</v>
      </c>
      <c r="B2180" t="str">
        <f>Format!H2180</f>
        <v>3252A0</v>
      </c>
      <c r="C2180" t="str">
        <f>Format!G2180</f>
        <v>US</v>
      </c>
      <c r="D2180">
        <f ca="1">Format!J2180</f>
        <v>9.4857938053467805E-6</v>
      </c>
      <c r="E2180" s="6" t="s">
        <v>1</v>
      </c>
      <c r="F2180" t="str">
        <f>Format!I2180</f>
        <v>CH4</v>
      </c>
      <c r="G2180">
        <v>2013</v>
      </c>
      <c r="H2180">
        <f ca="1">Format!K2180</f>
        <v>4</v>
      </c>
      <c r="I2180">
        <f t="shared" ca="1" si="68"/>
        <v>2</v>
      </c>
      <c r="J2180">
        <v>1</v>
      </c>
      <c r="K2180">
        <f ca="1">Format!L2180</f>
        <v>4</v>
      </c>
      <c r="L2180">
        <v>1</v>
      </c>
      <c r="M2180">
        <f t="shared" ref="M2180:M2243" ca="1" si="69">IFERROR(D2180,"")</f>
        <v>9.4857938053467805E-6</v>
      </c>
    </row>
    <row r="2181" spans="1:13">
      <c r="A2181" s="6" t="s">
        <v>1525</v>
      </c>
      <c r="B2181" t="str">
        <f>Format!H2181</f>
        <v>3252A0</v>
      </c>
      <c r="C2181" t="str">
        <f>Format!G2181</f>
        <v>US</v>
      </c>
      <c r="D2181">
        <f ca="1">Format!J2181</f>
        <v>1.4860459257087594E-6</v>
      </c>
      <c r="E2181" s="6" t="s">
        <v>1</v>
      </c>
      <c r="F2181" t="str">
        <f>Format!I2181</f>
        <v>N2O</v>
      </c>
      <c r="G2181">
        <v>2013</v>
      </c>
      <c r="H2181">
        <f ca="1">Format!K2181</f>
        <v>4</v>
      </c>
      <c r="I2181">
        <f t="shared" ca="1" si="68"/>
        <v>2</v>
      </c>
      <c r="J2181">
        <v>1</v>
      </c>
      <c r="K2181">
        <f ca="1">Format!L2181</f>
        <v>4</v>
      </c>
      <c r="L2181">
        <v>1</v>
      </c>
      <c r="M2181">
        <f t="shared" ca="1" si="69"/>
        <v>1.4860459257087594E-6</v>
      </c>
    </row>
    <row r="2182" spans="1:13">
      <c r="A2182" s="6" t="s">
        <v>1525</v>
      </c>
      <c r="B2182" t="str">
        <f>Format!H2182</f>
        <v>3259A0</v>
      </c>
      <c r="C2182" t="str">
        <f>Format!G2182</f>
        <v>US</v>
      </c>
      <c r="D2182">
        <f ca="1">Format!J2182</f>
        <v>0.13606956459433048</v>
      </c>
      <c r="E2182" s="6" t="s">
        <v>1</v>
      </c>
      <c r="F2182" t="str">
        <f>Format!I2182</f>
        <v>CO2</v>
      </c>
      <c r="G2182">
        <v>2013</v>
      </c>
      <c r="H2182">
        <f ca="1">Format!K2182</f>
        <v>4</v>
      </c>
      <c r="I2182">
        <f t="shared" ca="1" si="68"/>
        <v>2</v>
      </c>
      <c r="J2182">
        <v>1</v>
      </c>
      <c r="K2182">
        <f ca="1">Format!L2182</f>
        <v>4</v>
      </c>
      <c r="L2182">
        <v>1</v>
      </c>
      <c r="M2182">
        <f t="shared" ca="1" si="69"/>
        <v>0.13606956459433048</v>
      </c>
    </row>
    <row r="2183" spans="1:13">
      <c r="A2183" s="6" t="s">
        <v>1525</v>
      </c>
      <c r="B2183" t="str">
        <f>Format!H2183</f>
        <v>3259A0</v>
      </c>
      <c r="C2183" t="str">
        <f>Format!G2183</f>
        <v>US</v>
      </c>
      <c r="D2183">
        <f ca="1">Format!J2183</f>
        <v>2.3508550429204055E-6</v>
      </c>
      <c r="E2183" s="6" t="s">
        <v>1</v>
      </c>
      <c r="F2183" t="str">
        <f>Format!I2183</f>
        <v>HFC-134a</v>
      </c>
      <c r="G2183">
        <v>2013</v>
      </c>
      <c r="H2183">
        <f ca="1">Format!K2183</f>
        <v>4</v>
      </c>
      <c r="I2183">
        <f t="shared" ca="1" si="68"/>
        <v>2</v>
      </c>
      <c r="J2183">
        <v>1</v>
      </c>
      <c r="K2183">
        <f ca="1">Format!L2183</f>
        <v>4</v>
      </c>
      <c r="L2183">
        <v>1</v>
      </c>
      <c r="M2183">
        <f t="shared" ca="1" si="69"/>
        <v>2.3508550429204055E-6</v>
      </c>
    </row>
    <row r="2184" spans="1:13">
      <c r="A2184" s="6" t="s">
        <v>1525</v>
      </c>
      <c r="B2184" t="str">
        <f>Format!H2184</f>
        <v>3259A0</v>
      </c>
      <c r="C2184" t="str">
        <f>Format!G2184</f>
        <v>US</v>
      </c>
      <c r="D2184">
        <f ca="1">Format!J2184</f>
        <v>8.9722280201152166E-6</v>
      </c>
      <c r="E2184" s="6" t="s">
        <v>1</v>
      </c>
      <c r="F2184" t="str">
        <f>Format!I2184</f>
        <v>CH4</v>
      </c>
      <c r="G2184">
        <v>2013</v>
      </c>
      <c r="H2184">
        <f ca="1">Format!K2184</f>
        <v>4</v>
      </c>
      <c r="I2184">
        <f t="shared" ca="1" si="68"/>
        <v>2</v>
      </c>
      <c r="J2184">
        <v>1</v>
      </c>
      <c r="K2184">
        <f ca="1">Format!L2184</f>
        <v>4</v>
      </c>
      <c r="L2184">
        <v>1</v>
      </c>
      <c r="M2184">
        <f t="shared" ca="1" si="69"/>
        <v>8.9722280201152166E-6</v>
      </c>
    </row>
    <row r="2185" spans="1:13">
      <c r="A2185" s="6" t="s">
        <v>1525</v>
      </c>
      <c r="B2185" t="str">
        <f>Format!H2185</f>
        <v>3259A0</v>
      </c>
      <c r="C2185" t="str">
        <f>Format!G2185</f>
        <v>US</v>
      </c>
      <c r="D2185">
        <f ca="1">Format!J2185</f>
        <v>2.0781097801194624E-7</v>
      </c>
      <c r="E2185" s="6" t="s">
        <v>1</v>
      </c>
      <c r="F2185" t="str">
        <f>Format!I2185</f>
        <v>HFC-125</v>
      </c>
      <c r="G2185">
        <v>2013</v>
      </c>
      <c r="H2185">
        <f ca="1">Format!K2185</f>
        <v>4</v>
      </c>
      <c r="I2185">
        <f t="shared" ca="1" si="68"/>
        <v>2</v>
      </c>
      <c r="J2185">
        <v>1</v>
      </c>
      <c r="K2185">
        <f ca="1">Format!L2185</f>
        <v>4</v>
      </c>
      <c r="L2185">
        <v>1</v>
      </c>
      <c r="M2185">
        <f t="shared" ca="1" si="69"/>
        <v>2.0781097801194624E-7</v>
      </c>
    </row>
    <row r="2186" spans="1:13">
      <c r="A2186" s="6" t="s">
        <v>1525</v>
      </c>
      <c r="B2186" t="str">
        <f>Format!H2186</f>
        <v>3259A0</v>
      </c>
      <c r="C2186" t="str">
        <f>Format!G2186</f>
        <v>US</v>
      </c>
      <c r="D2186">
        <f ca="1">Format!J2186</f>
        <v>6.570356125038949E-8</v>
      </c>
      <c r="E2186" s="6" t="s">
        <v>1</v>
      </c>
      <c r="F2186" t="str">
        <f>Format!I2186</f>
        <v>HFC-32</v>
      </c>
      <c r="G2186">
        <v>2013</v>
      </c>
      <c r="H2186">
        <f ca="1">Format!K2186</f>
        <v>4</v>
      </c>
      <c r="I2186">
        <f t="shared" ca="1" si="68"/>
        <v>2</v>
      </c>
      <c r="J2186">
        <v>1</v>
      </c>
      <c r="K2186">
        <f ca="1">Format!L2186</f>
        <v>4</v>
      </c>
      <c r="L2186">
        <v>1</v>
      </c>
      <c r="M2186">
        <f t="shared" ca="1" si="69"/>
        <v>6.570356125038949E-8</v>
      </c>
    </row>
    <row r="2187" spans="1:13">
      <c r="A2187" s="6" t="s">
        <v>1525</v>
      </c>
      <c r="B2187" t="str">
        <f>Format!H2187</f>
        <v>3259A0</v>
      </c>
      <c r="C2187" t="str">
        <f>Format!G2187</f>
        <v>US</v>
      </c>
      <c r="D2187">
        <f ca="1">Format!J2187</f>
        <v>1.4705753397645931E-6</v>
      </c>
      <c r="E2187" s="6" t="s">
        <v>1</v>
      </c>
      <c r="F2187" t="str">
        <f>Format!I2187</f>
        <v>N2O</v>
      </c>
      <c r="G2187">
        <v>2013</v>
      </c>
      <c r="H2187">
        <f ca="1">Format!K2187</f>
        <v>4</v>
      </c>
      <c r="I2187">
        <f t="shared" ca="1" si="68"/>
        <v>2</v>
      </c>
      <c r="J2187">
        <v>1</v>
      </c>
      <c r="K2187">
        <f ca="1">Format!L2187</f>
        <v>4</v>
      </c>
      <c r="L2187">
        <v>1</v>
      </c>
      <c r="M2187">
        <f t="shared" ca="1" si="69"/>
        <v>1.4705753397645931E-6</v>
      </c>
    </row>
    <row r="2188" spans="1:13">
      <c r="A2188" s="6" t="s">
        <v>1525</v>
      </c>
      <c r="B2188" t="str">
        <f>Format!H2188</f>
        <v>3259A0</v>
      </c>
      <c r="C2188" t="str">
        <f>Format!G2188</f>
        <v>US</v>
      </c>
      <c r="D2188">
        <f ca="1">Format!J2188</f>
        <v>1.2997399113122355E-7</v>
      </c>
      <c r="E2188" s="6" t="s">
        <v>1</v>
      </c>
      <c r="F2188" t="str">
        <f>Format!I2188</f>
        <v>HFC-143a</v>
      </c>
      <c r="G2188">
        <v>2013</v>
      </c>
      <c r="H2188">
        <f ca="1">Format!K2188</f>
        <v>4</v>
      </c>
      <c r="I2188">
        <f t="shared" ca="1" si="68"/>
        <v>2</v>
      </c>
      <c r="J2188">
        <v>1</v>
      </c>
      <c r="K2188">
        <f ca="1">Format!L2188</f>
        <v>4</v>
      </c>
      <c r="L2188">
        <v>1</v>
      </c>
      <c r="M2188">
        <f t="shared" ca="1" si="69"/>
        <v>1.2997399113122355E-7</v>
      </c>
    </row>
    <row r="2189" spans="1:13">
      <c r="A2189" s="6" t="s">
        <v>1525</v>
      </c>
      <c r="B2189" t="str">
        <f>Format!H2189</f>
        <v>3259A0</v>
      </c>
      <c r="C2189" t="str">
        <f>Format!G2189</f>
        <v>US</v>
      </c>
      <c r="D2189">
        <f ca="1">Format!J2189</f>
        <v>5.8771534145990616E-9</v>
      </c>
      <c r="E2189" s="6" t="s">
        <v>1</v>
      </c>
      <c r="F2189" t="str">
        <f>Format!I2189</f>
        <v>HFC-236fa</v>
      </c>
      <c r="G2189">
        <v>2013</v>
      </c>
      <c r="H2189">
        <f ca="1">Format!K2189</f>
        <v>4</v>
      </c>
      <c r="I2189">
        <f t="shared" ca="1" si="68"/>
        <v>2</v>
      </c>
      <c r="J2189">
        <v>1</v>
      </c>
      <c r="K2189">
        <f ca="1">Format!L2189</f>
        <v>4</v>
      </c>
      <c r="L2189">
        <v>1</v>
      </c>
      <c r="M2189">
        <f t="shared" ca="1" si="69"/>
        <v>5.8771534145990616E-9</v>
      </c>
    </row>
    <row r="2190" spans="1:13">
      <c r="A2190" s="6" t="s">
        <v>1525</v>
      </c>
      <c r="B2190" t="str">
        <f>Format!H2190</f>
        <v>33131A</v>
      </c>
      <c r="C2190" t="str">
        <f>Format!G2190</f>
        <v>US</v>
      </c>
      <c r="D2190">
        <f ca="1">Format!J2190</f>
        <v>0.86560157072398858</v>
      </c>
      <c r="E2190" s="6" t="s">
        <v>1</v>
      </c>
      <c r="F2190" t="str">
        <f>Format!I2190</f>
        <v>CO2</v>
      </c>
      <c r="G2190">
        <v>2013</v>
      </c>
      <c r="H2190">
        <f ca="1">Format!K2190</f>
        <v>4</v>
      </c>
      <c r="I2190">
        <f t="shared" ca="1" si="68"/>
        <v>2</v>
      </c>
      <c r="J2190">
        <v>1</v>
      </c>
      <c r="K2190">
        <f ca="1">Format!L2190</f>
        <v>4</v>
      </c>
      <c r="L2190">
        <v>1</v>
      </c>
      <c r="M2190">
        <f t="shared" ca="1" si="69"/>
        <v>0.86560157072398858</v>
      </c>
    </row>
    <row r="2191" spans="1:13">
      <c r="A2191" s="6" t="s">
        <v>1525</v>
      </c>
      <c r="B2191" t="str">
        <f>Format!H2191</f>
        <v>33131A</v>
      </c>
      <c r="C2191" t="str">
        <f>Format!G2191</f>
        <v>US</v>
      </c>
      <c r="D2191">
        <f ca="1">Format!J2191</f>
        <v>6.2167533213004623E-5</v>
      </c>
      <c r="E2191" s="6" t="s">
        <v>1</v>
      </c>
      <c r="F2191" t="str">
        <f>Format!I2191</f>
        <v>CF4</v>
      </c>
      <c r="G2191">
        <v>2013</v>
      </c>
      <c r="H2191">
        <f ca="1">Format!K2191</f>
        <v>2</v>
      </c>
      <c r="I2191">
        <f t="shared" ca="1" si="68"/>
        <v>1</v>
      </c>
      <c r="J2191">
        <v>1</v>
      </c>
      <c r="K2191">
        <f ca="1">Format!L2191</f>
        <v>1</v>
      </c>
      <c r="L2191">
        <v>1</v>
      </c>
      <c r="M2191">
        <f t="shared" ca="1" si="69"/>
        <v>6.2167533213004623E-5</v>
      </c>
    </row>
    <row r="2192" spans="1:13">
      <c r="A2192" s="6" t="s">
        <v>1525</v>
      </c>
      <c r="B2192" t="str">
        <f>Format!H2192</f>
        <v>33131A</v>
      </c>
      <c r="C2192" t="str">
        <f>Format!G2192</f>
        <v>US</v>
      </c>
      <c r="D2192">
        <f ca="1">Format!J2192</f>
        <v>9.4143047222152478E-6</v>
      </c>
      <c r="E2192" s="6" t="s">
        <v>1</v>
      </c>
      <c r="F2192" t="str">
        <f>Format!I2192</f>
        <v>C2F6</v>
      </c>
      <c r="G2192">
        <v>2013</v>
      </c>
      <c r="H2192">
        <f ca="1">Format!K2192</f>
        <v>2</v>
      </c>
      <c r="I2192">
        <f t="shared" ca="1" si="68"/>
        <v>1</v>
      </c>
      <c r="J2192">
        <v>1</v>
      </c>
      <c r="K2192">
        <f ca="1">Format!L2192</f>
        <v>1</v>
      </c>
      <c r="L2192">
        <v>1</v>
      </c>
      <c r="M2192">
        <f t="shared" ca="1" si="69"/>
        <v>9.4143047222152478E-6</v>
      </c>
    </row>
    <row r="2193" spans="1:13">
      <c r="A2193" s="6" t="s">
        <v>1525</v>
      </c>
      <c r="B2193" t="str">
        <f>Format!H2193</f>
        <v>33131A</v>
      </c>
      <c r="C2193" t="str">
        <f>Format!G2193</f>
        <v>US</v>
      </c>
      <c r="D2193">
        <f ca="1">Format!J2193</f>
        <v>6.5071874586823657E-6</v>
      </c>
      <c r="E2193" s="6" t="s">
        <v>1</v>
      </c>
      <c r="F2193" t="str">
        <f>Format!I2193</f>
        <v>CH4</v>
      </c>
      <c r="G2193">
        <v>2013</v>
      </c>
      <c r="H2193">
        <f ca="1">Format!K2193</f>
        <v>4</v>
      </c>
      <c r="I2193">
        <f t="shared" ca="1" si="68"/>
        <v>2</v>
      </c>
      <c r="J2193">
        <v>1</v>
      </c>
      <c r="K2193">
        <f ca="1">Format!L2193</f>
        <v>4</v>
      </c>
      <c r="L2193">
        <v>1</v>
      </c>
      <c r="M2193">
        <f t="shared" ca="1" si="69"/>
        <v>6.5071874586823657E-6</v>
      </c>
    </row>
    <row r="2194" spans="1:13">
      <c r="A2194" s="6" t="s">
        <v>1525</v>
      </c>
      <c r="B2194" t="str">
        <f>Format!H2194</f>
        <v>33131A</v>
      </c>
      <c r="C2194" t="str">
        <f>Format!G2194</f>
        <v>US</v>
      </c>
      <c r="D2194">
        <f ca="1">Format!J2194</f>
        <v>6.0763671161987077E-7</v>
      </c>
      <c r="E2194" s="6" t="s">
        <v>1</v>
      </c>
      <c r="F2194" t="str">
        <f>Format!I2194</f>
        <v>N2O</v>
      </c>
      <c r="G2194">
        <v>2013</v>
      </c>
      <c r="H2194">
        <f ca="1">Format!K2194</f>
        <v>4</v>
      </c>
      <c r="I2194">
        <f t="shared" ca="1" si="68"/>
        <v>2</v>
      </c>
      <c r="J2194">
        <v>1</v>
      </c>
      <c r="K2194">
        <f ca="1">Format!L2194</f>
        <v>4</v>
      </c>
      <c r="L2194">
        <v>1</v>
      </c>
      <c r="M2194">
        <f t="shared" ca="1" si="69"/>
        <v>6.0763671161987077E-7</v>
      </c>
    </row>
    <row r="2195" spans="1:13">
      <c r="A2195" s="6" t="s">
        <v>1525</v>
      </c>
      <c r="B2195" t="str">
        <f>Format!H2195</f>
        <v>33131A</v>
      </c>
      <c r="C2195" t="str">
        <f>Format!G2195</f>
        <v>US</v>
      </c>
      <c r="D2195">
        <f ca="1">Format!J2195</f>
        <v>1.9005330492016109E-7</v>
      </c>
      <c r="E2195" s="6" t="s">
        <v>1</v>
      </c>
      <c r="F2195" t="str">
        <f>Format!I2195</f>
        <v>HFC-134a</v>
      </c>
      <c r="G2195">
        <v>2013</v>
      </c>
      <c r="H2195">
        <f ca="1">Format!K2195</f>
        <v>4</v>
      </c>
      <c r="I2195">
        <f t="shared" ca="1" si="68"/>
        <v>2</v>
      </c>
      <c r="J2195">
        <v>1</v>
      </c>
      <c r="K2195">
        <f ca="1">Format!L2195</f>
        <v>4</v>
      </c>
      <c r="L2195">
        <v>1</v>
      </c>
      <c r="M2195">
        <f t="shared" ca="1" si="69"/>
        <v>1.9005330492016109E-7</v>
      </c>
    </row>
    <row r="2196" spans="1:13">
      <c r="A2196" s="6" t="s">
        <v>1525</v>
      </c>
      <c r="B2196" t="str">
        <f>Format!H2196</f>
        <v>33131A</v>
      </c>
      <c r="C2196" t="str">
        <f>Format!G2196</f>
        <v>US</v>
      </c>
      <c r="D2196">
        <f ca="1">Format!J2196</f>
        <v>1.6800339641868138E-8</v>
      </c>
      <c r="E2196" s="6" t="s">
        <v>1</v>
      </c>
      <c r="F2196" t="str">
        <f>Format!I2196</f>
        <v>HFC-125</v>
      </c>
      <c r="G2196">
        <v>2013</v>
      </c>
      <c r="H2196">
        <f ca="1">Format!K2196</f>
        <v>4</v>
      </c>
      <c r="I2196">
        <f t="shared" ca="1" si="68"/>
        <v>2</v>
      </c>
      <c r="J2196">
        <v>1</v>
      </c>
      <c r="K2196">
        <f ca="1">Format!L2196</f>
        <v>4</v>
      </c>
      <c r="L2196">
        <v>1</v>
      </c>
      <c r="M2196">
        <f t="shared" ca="1" si="69"/>
        <v>1.6800339641868138E-8</v>
      </c>
    </row>
    <row r="2197" spans="1:13">
      <c r="A2197" s="6" t="s">
        <v>1525</v>
      </c>
      <c r="B2197" t="str">
        <f>Format!H2197</f>
        <v>33131A</v>
      </c>
      <c r="C2197" t="str">
        <f>Format!G2197</f>
        <v>US</v>
      </c>
      <c r="D2197">
        <f ca="1">Format!J2197</f>
        <v>5.3117605010423208E-9</v>
      </c>
      <c r="E2197" s="6" t="s">
        <v>1</v>
      </c>
      <c r="F2197" t="str">
        <f>Format!I2197</f>
        <v>HFC-32</v>
      </c>
      <c r="G2197">
        <v>2013</v>
      </c>
      <c r="H2197">
        <f ca="1">Format!K2197</f>
        <v>4</v>
      </c>
      <c r="I2197">
        <f t="shared" ca="1" si="68"/>
        <v>2</v>
      </c>
      <c r="J2197">
        <v>1</v>
      </c>
      <c r="K2197">
        <f ca="1">Format!L2197</f>
        <v>4</v>
      </c>
      <c r="L2197">
        <v>1</v>
      </c>
      <c r="M2197">
        <f t="shared" ca="1" si="69"/>
        <v>5.3117605010423208E-9</v>
      </c>
    </row>
    <row r="2198" spans="1:13">
      <c r="A2198" s="6" t="s">
        <v>1525</v>
      </c>
      <c r="B2198" t="str">
        <f>Format!H2198</f>
        <v>33131A</v>
      </c>
      <c r="C2198" t="str">
        <f>Format!G2198</f>
        <v>US</v>
      </c>
      <c r="D2198">
        <f ca="1">Format!J2198</f>
        <v>1.0507660454243115E-8</v>
      </c>
      <c r="E2198" s="6" t="s">
        <v>1</v>
      </c>
      <c r="F2198" t="str">
        <f>Format!I2198</f>
        <v>HFC-143a</v>
      </c>
      <c r="G2198">
        <v>2013</v>
      </c>
      <c r="H2198">
        <f ca="1">Format!K2198</f>
        <v>4</v>
      </c>
      <c r="I2198">
        <f t="shared" ca="1" si="68"/>
        <v>2</v>
      </c>
      <c r="J2198">
        <v>1</v>
      </c>
      <c r="K2198">
        <f ca="1">Format!L2198</f>
        <v>4</v>
      </c>
      <c r="L2198">
        <v>1</v>
      </c>
      <c r="M2198">
        <f t="shared" ca="1" si="69"/>
        <v>1.0507660454243115E-8</v>
      </c>
    </row>
    <row r="2199" spans="1:13">
      <c r="A2199" s="6" t="s">
        <v>1525</v>
      </c>
      <c r="B2199" t="str">
        <f>Format!H2199</f>
        <v>33131A</v>
      </c>
      <c r="C2199" t="str">
        <f>Format!G2199</f>
        <v>US</v>
      </c>
      <c r="D2199">
        <f ca="1">Format!J2199</f>
        <v>4.7513454023084993E-10</v>
      </c>
      <c r="E2199" s="6" t="s">
        <v>1</v>
      </c>
      <c r="F2199" t="str">
        <f>Format!I2199</f>
        <v>HFC-236fa</v>
      </c>
      <c r="G2199">
        <v>2013</v>
      </c>
      <c r="H2199">
        <f ca="1">Format!K2199</f>
        <v>4</v>
      </c>
      <c r="I2199">
        <f t="shared" ca="1" si="68"/>
        <v>2</v>
      </c>
      <c r="J2199">
        <v>1</v>
      </c>
      <c r="K2199">
        <f ca="1">Format!L2199</f>
        <v>4</v>
      </c>
      <c r="L2199">
        <v>1</v>
      </c>
      <c r="M2199">
        <f t="shared" ca="1" si="69"/>
        <v>4.7513454023084993E-10</v>
      </c>
    </row>
    <row r="2200" spans="1:13">
      <c r="A2200" s="6" t="s">
        <v>1525</v>
      </c>
      <c r="B2200" t="str">
        <f>Format!H2200</f>
        <v>33131B</v>
      </c>
      <c r="C2200" t="str">
        <f>Format!G2200</f>
        <v>US</v>
      </c>
      <c r="D2200">
        <f ca="1">Format!J2200</f>
        <v>0.12093865789163472</v>
      </c>
      <c r="E2200" s="6" t="s">
        <v>1</v>
      </c>
      <c r="F2200" t="str">
        <f>Format!I2200</f>
        <v>CO2</v>
      </c>
      <c r="G2200">
        <v>2013</v>
      </c>
      <c r="H2200">
        <f ca="1">Format!K2200</f>
        <v>4</v>
      </c>
      <c r="I2200">
        <f t="shared" ca="1" si="68"/>
        <v>2</v>
      </c>
      <c r="J2200">
        <v>1</v>
      </c>
      <c r="K2200">
        <f ca="1">Format!L2200</f>
        <v>4</v>
      </c>
      <c r="L2200">
        <v>1</v>
      </c>
      <c r="M2200">
        <f t="shared" ca="1" si="69"/>
        <v>0.12093865789163472</v>
      </c>
    </row>
    <row r="2201" spans="1:13">
      <c r="A2201" s="6" t="s">
        <v>1525</v>
      </c>
      <c r="B2201" t="str">
        <f>Format!H2201</f>
        <v>33131B</v>
      </c>
      <c r="C2201" t="str">
        <f>Format!G2201</f>
        <v>US</v>
      </c>
      <c r="D2201">
        <f ca="1">Format!J2201</f>
        <v>2.5069121997271519E-6</v>
      </c>
      <c r="E2201" s="6" t="s">
        <v>1</v>
      </c>
      <c r="F2201" t="str">
        <f>Format!I2201</f>
        <v>CH4</v>
      </c>
      <c r="G2201">
        <v>2013</v>
      </c>
      <c r="H2201">
        <f ca="1">Format!K2201</f>
        <v>4</v>
      </c>
      <c r="I2201">
        <f t="shared" ca="1" si="68"/>
        <v>2</v>
      </c>
      <c r="J2201">
        <v>1</v>
      </c>
      <c r="K2201">
        <f ca="1">Format!L2201</f>
        <v>4</v>
      </c>
      <c r="L2201">
        <v>1</v>
      </c>
      <c r="M2201">
        <f t="shared" ca="1" si="69"/>
        <v>2.5069121997271519E-6</v>
      </c>
    </row>
    <row r="2202" spans="1:13">
      <c r="A2202" s="6" t="s">
        <v>1525</v>
      </c>
      <c r="B2202" t="str">
        <f>Format!H2202</f>
        <v>33131B</v>
      </c>
      <c r="C2202" t="str">
        <f>Format!G2202</f>
        <v>US</v>
      </c>
      <c r="D2202">
        <f ca="1">Format!J2202</f>
        <v>2.4330919408787508E-7</v>
      </c>
      <c r="E2202" s="6" t="s">
        <v>1</v>
      </c>
      <c r="F2202" t="str">
        <f>Format!I2202</f>
        <v>N2O</v>
      </c>
      <c r="G2202">
        <v>2013</v>
      </c>
      <c r="H2202">
        <f ca="1">Format!K2202</f>
        <v>4</v>
      </c>
      <c r="I2202">
        <f t="shared" ca="1" si="68"/>
        <v>2</v>
      </c>
      <c r="J2202">
        <v>1</v>
      </c>
      <c r="K2202">
        <f ca="1">Format!L2202</f>
        <v>4</v>
      </c>
      <c r="L2202">
        <v>1</v>
      </c>
      <c r="M2202">
        <f t="shared" ca="1" si="69"/>
        <v>2.4330919408787508E-7</v>
      </c>
    </row>
    <row r="2203" spans="1:13">
      <c r="A2203" s="6" t="s">
        <v>1525</v>
      </c>
      <c r="B2203" t="str">
        <f>Format!H2203</f>
        <v>33211A</v>
      </c>
      <c r="C2203" t="str">
        <f>Format!G2203</f>
        <v>US</v>
      </c>
      <c r="D2203">
        <f ca="1">Format!J2203</f>
        <v>0.12608712288262142</v>
      </c>
      <c r="E2203" s="6" t="s">
        <v>1</v>
      </c>
      <c r="F2203" t="str">
        <f>Format!I2203</f>
        <v>CO2</v>
      </c>
      <c r="G2203">
        <v>2013</v>
      </c>
      <c r="H2203">
        <f ca="1">Format!K2203</f>
        <v>4</v>
      </c>
      <c r="I2203">
        <f t="shared" ca="1" si="68"/>
        <v>2</v>
      </c>
      <c r="J2203">
        <v>1</v>
      </c>
      <c r="K2203">
        <f ca="1">Format!L2203</f>
        <v>4</v>
      </c>
      <c r="L2203">
        <v>1</v>
      </c>
      <c r="M2203">
        <f t="shared" ca="1" si="69"/>
        <v>0.12608712288262142</v>
      </c>
    </row>
    <row r="2204" spans="1:13">
      <c r="A2204" s="6" t="s">
        <v>1525</v>
      </c>
      <c r="B2204" t="str">
        <f>Format!H2204</f>
        <v>33211A</v>
      </c>
      <c r="C2204" t="str">
        <f>Format!G2204</f>
        <v>US</v>
      </c>
      <c r="D2204">
        <f ca="1">Format!J2204</f>
        <v>2.7388408605596841E-6</v>
      </c>
      <c r="E2204" s="6" t="s">
        <v>1</v>
      </c>
      <c r="F2204" t="str">
        <f>Format!I2204</f>
        <v>CH4</v>
      </c>
      <c r="G2204">
        <v>2013</v>
      </c>
      <c r="H2204">
        <f ca="1">Format!K2204</f>
        <v>4</v>
      </c>
      <c r="I2204">
        <f t="shared" ca="1" si="68"/>
        <v>2</v>
      </c>
      <c r="J2204">
        <v>1</v>
      </c>
      <c r="K2204">
        <f ca="1">Format!L2204</f>
        <v>4</v>
      </c>
      <c r="L2204">
        <v>1</v>
      </c>
      <c r="M2204">
        <f t="shared" ca="1" si="69"/>
        <v>2.7388408605596841E-6</v>
      </c>
    </row>
    <row r="2205" spans="1:13">
      <c r="A2205" s="6" t="s">
        <v>1525</v>
      </c>
      <c r="B2205" t="str">
        <f>Format!H2205</f>
        <v>33211A</v>
      </c>
      <c r="C2205" t="str">
        <f>Format!G2205</f>
        <v>US</v>
      </c>
      <c r="D2205">
        <f ca="1">Format!J2205</f>
        <v>2.7529790763100441E-7</v>
      </c>
      <c r="E2205" s="6" t="s">
        <v>1</v>
      </c>
      <c r="F2205" t="str">
        <f>Format!I2205</f>
        <v>N2O</v>
      </c>
      <c r="G2205">
        <v>2013</v>
      </c>
      <c r="H2205">
        <f ca="1">Format!K2205</f>
        <v>4</v>
      </c>
      <c r="I2205">
        <f t="shared" ca="1" si="68"/>
        <v>2</v>
      </c>
      <c r="J2205">
        <v>1</v>
      </c>
      <c r="K2205">
        <f ca="1">Format!L2205</f>
        <v>4</v>
      </c>
      <c r="L2205">
        <v>1</v>
      </c>
      <c r="M2205">
        <f t="shared" ca="1" si="69"/>
        <v>2.7529790763100441E-7</v>
      </c>
    </row>
    <row r="2206" spans="1:13">
      <c r="A2206" s="6" t="s">
        <v>1525</v>
      </c>
      <c r="B2206" t="str">
        <f>Format!H2206</f>
        <v>33211B</v>
      </c>
      <c r="C2206" t="str">
        <f>Format!G2206</f>
        <v>US</v>
      </c>
      <c r="D2206">
        <f ca="1">Format!J2206</f>
        <v>3.1949764249179141E-2</v>
      </c>
      <c r="E2206" s="6" t="s">
        <v>1</v>
      </c>
      <c r="F2206" t="str">
        <f>Format!I2206</f>
        <v>CO2</v>
      </c>
      <c r="G2206">
        <v>2013</v>
      </c>
      <c r="H2206">
        <f ca="1">Format!K2206</f>
        <v>4</v>
      </c>
      <c r="I2206">
        <f t="shared" ca="1" si="68"/>
        <v>2</v>
      </c>
      <c r="J2206">
        <v>1</v>
      </c>
      <c r="K2206">
        <f ca="1">Format!L2206</f>
        <v>4</v>
      </c>
      <c r="L2206">
        <v>1</v>
      </c>
      <c r="M2206">
        <f t="shared" ca="1" si="69"/>
        <v>3.1949764249179141E-2</v>
      </c>
    </row>
    <row r="2207" spans="1:13">
      <c r="A2207" s="6" t="s">
        <v>1525</v>
      </c>
      <c r="B2207" t="str">
        <f>Format!H2207</f>
        <v>33211B</v>
      </c>
      <c r="C2207" t="str">
        <f>Format!G2207</f>
        <v>US</v>
      </c>
      <c r="D2207">
        <f ca="1">Format!J2207</f>
        <v>3.8937895713503858E-7</v>
      </c>
      <c r="E2207" s="6" t="s">
        <v>1</v>
      </c>
      <c r="F2207" t="str">
        <f>Format!I2207</f>
        <v>HFC-134a</v>
      </c>
      <c r="G2207">
        <v>2013</v>
      </c>
      <c r="H2207">
        <f ca="1">Format!K2207</f>
        <v>4</v>
      </c>
      <c r="I2207">
        <f t="shared" ca="1" si="68"/>
        <v>2</v>
      </c>
      <c r="J2207">
        <v>1</v>
      </c>
      <c r="K2207">
        <f ca="1">Format!L2207</f>
        <v>4</v>
      </c>
      <c r="L2207">
        <v>1</v>
      </c>
      <c r="M2207">
        <f t="shared" ca="1" si="69"/>
        <v>3.8937895713503858E-7</v>
      </c>
    </row>
    <row r="2208" spans="1:13">
      <c r="A2208" s="6" t="s">
        <v>1525</v>
      </c>
      <c r="B2208" t="str">
        <f>Format!H2208</f>
        <v>33211B</v>
      </c>
      <c r="C2208" t="str">
        <f>Format!G2208</f>
        <v>US</v>
      </c>
      <c r="D2208">
        <f ca="1">Format!J2208</f>
        <v>6.9653780542973777E-7</v>
      </c>
      <c r="E2208" s="6" t="s">
        <v>1</v>
      </c>
      <c r="F2208" t="str">
        <f>Format!I2208</f>
        <v>CH4</v>
      </c>
      <c r="G2208">
        <v>2013</v>
      </c>
      <c r="H2208">
        <f ca="1">Format!K2208</f>
        <v>4</v>
      </c>
      <c r="I2208">
        <f t="shared" ca="1" si="68"/>
        <v>2</v>
      </c>
      <c r="J2208">
        <v>1</v>
      </c>
      <c r="K2208">
        <f ca="1">Format!L2208</f>
        <v>4</v>
      </c>
      <c r="L2208">
        <v>1</v>
      </c>
      <c r="M2208">
        <f t="shared" ca="1" si="69"/>
        <v>6.9653780542973777E-7</v>
      </c>
    </row>
    <row r="2209" spans="1:13">
      <c r="A2209" s="6" t="s">
        <v>1525</v>
      </c>
      <c r="B2209" t="str">
        <f>Format!H2209</f>
        <v>33211B</v>
      </c>
      <c r="C2209" t="str">
        <f>Format!G2209</f>
        <v>US</v>
      </c>
      <c r="D2209">
        <f ca="1">Format!J2209</f>
        <v>3.4420336610369117E-8</v>
      </c>
      <c r="E2209" s="6" t="s">
        <v>1</v>
      </c>
      <c r="F2209" t="str">
        <f>Format!I2209</f>
        <v>HFC-125</v>
      </c>
      <c r="G2209">
        <v>2013</v>
      </c>
      <c r="H2209">
        <f ca="1">Format!K2209</f>
        <v>4</v>
      </c>
      <c r="I2209">
        <f t="shared" ca="1" si="68"/>
        <v>2</v>
      </c>
      <c r="J2209">
        <v>1</v>
      </c>
      <c r="K2209">
        <f ca="1">Format!L2209</f>
        <v>4</v>
      </c>
      <c r="L2209">
        <v>1</v>
      </c>
      <c r="M2209">
        <f t="shared" ca="1" si="69"/>
        <v>3.4420336610369117E-8</v>
      </c>
    </row>
    <row r="2210" spans="1:13">
      <c r="A2210" s="6" t="s">
        <v>1525</v>
      </c>
      <c r="B2210" t="str">
        <f>Format!H2210</f>
        <v>33211B</v>
      </c>
      <c r="C2210" t="str">
        <f>Format!G2210</f>
        <v>US</v>
      </c>
      <c r="D2210">
        <f ca="1">Format!J2210</f>
        <v>1.0882671918364217E-8</v>
      </c>
      <c r="E2210" s="6" t="s">
        <v>1</v>
      </c>
      <c r="F2210" t="str">
        <f>Format!I2210</f>
        <v>HFC-32</v>
      </c>
      <c r="G2210">
        <v>2013</v>
      </c>
      <c r="H2210">
        <f ca="1">Format!K2210</f>
        <v>4</v>
      </c>
      <c r="I2210">
        <f t="shared" ca="1" si="68"/>
        <v>2</v>
      </c>
      <c r="J2210">
        <v>1</v>
      </c>
      <c r="K2210">
        <f ca="1">Format!L2210</f>
        <v>4</v>
      </c>
      <c r="L2210">
        <v>1</v>
      </c>
      <c r="M2210">
        <f t="shared" ca="1" si="69"/>
        <v>1.0882671918364217E-8</v>
      </c>
    </row>
    <row r="2211" spans="1:13">
      <c r="A2211" s="6" t="s">
        <v>1525</v>
      </c>
      <c r="B2211" t="str">
        <f>Format!H2211</f>
        <v>33211B</v>
      </c>
      <c r="C2211" t="str">
        <f>Format!G2211</f>
        <v>US</v>
      </c>
      <c r="D2211">
        <f ca="1">Format!J2211</f>
        <v>2.1527970120388276E-8</v>
      </c>
      <c r="E2211" s="6" t="s">
        <v>1</v>
      </c>
      <c r="F2211" t="str">
        <f>Format!I2211</f>
        <v>HFC-143a</v>
      </c>
      <c r="G2211">
        <v>2013</v>
      </c>
      <c r="H2211">
        <f ca="1">Format!K2211</f>
        <v>4</v>
      </c>
      <c r="I2211">
        <f t="shared" ca="1" si="68"/>
        <v>2</v>
      </c>
      <c r="J2211">
        <v>1</v>
      </c>
      <c r="K2211">
        <f ca="1">Format!L2211</f>
        <v>4</v>
      </c>
      <c r="L2211">
        <v>1</v>
      </c>
      <c r="M2211">
        <f t="shared" ca="1" si="69"/>
        <v>2.1527970120388276E-8</v>
      </c>
    </row>
    <row r="2212" spans="1:13">
      <c r="A2212" s="6" t="s">
        <v>1525</v>
      </c>
      <c r="B2212" t="str">
        <f>Format!H2212</f>
        <v>33211B</v>
      </c>
      <c r="C2212" t="str">
        <f>Format!G2212</f>
        <v>US</v>
      </c>
      <c r="D2212">
        <f ca="1">Format!J2212</f>
        <v>7.0543709505463288E-8</v>
      </c>
      <c r="E2212" s="6" t="s">
        <v>1</v>
      </c>
      <c r="F2212" t="str">
        <f>Format!I2212</f>
        <v>N2O</v>
      </c>
      <c r="G2212">
        <v>2013</v>
      </c>
      <c r="H2212">
        <f ca="1">Format!K2212</f>
        <v>4</v>
      </c>
      <c r="I2212">
        <f t="shared" ca="1" si="68"/>
        <v>2</v>
      </c>
      <c r="J2212">
        <v>1</v>
      </c>
      <c r="K2212">
        <f ca="1">Format!L2212</f>
        <v>4</v>
      </c>
      <c r="L2212">
        <v>1</v>
      </c>
      <c r="M2212">
        <f t="shared" ca="1" si="69"/>
        <v>7.0543709505463288E-8</v>
      </c>
    </row>
    <row r="2213" spans="1:13">
      <c r="A2213" s="6" t="s">
        <v>1525</v>
      </c>
      <c r="B2213" t="str">
        <f>Format!H2213</f>
        <v>33211B</v>
      </c>
      <c r="C2213" t="str">
        <f>Format!G2213</f>
        <v>US</v>
      </c>
      <c r="D2213">
        <f ca="1">Format!J2213</f>
        <v>9.734500110463409E-10</v>
      </c>
      <c r="E2213" s="6" t="s">
        <v>1</v>
      </c>
      <c r="F2213" t="str">
        <f>Format!I2213</f>
        <v>HFC-236fa</v>
      </c>
      <c r="G2213">
        <v>2013</v>
      </c>
      <c r="H2213">
        <f ca="1">Format!K2213</f>
        <v>4</v>
      </c>
      <c r="I2213">
        <f t="shared" ca="1" si="68"/>
        <v>2</v>
      </c>
      <c r="J2213">
        <v>1</v>
      </c>
      <c r="K2213">
        <f ca="1">Format!L2213</f>
        <v>4</v>
      </c>
      <c r="L2213">
        <v>1</v>
      </c>
      <c r="M2213">
        <f t="shared" ca="1" si="69"/>
        <v>9.734500110463409E-10</v>
      </c>
    </row>
    <row r="2214" spans="1:13">
      <c r="A2214" s="6" t="s">
        <v>1525</v>
      </c>
      <c r="B2214" t="str">
        <f>Format!H2214</f>
        <v>33291A</v>
      </c>
      <c r="C2214" t="str">
        <f>Format!G2214</f>
        <v>US</v>
      </c>
      <c r="D2214">
        <f ca="1">Format!J2214</f>
        <v>1.8310211159538757E-2</v>
      </c>
      <c r="E2214" s="6" t="s">
        <v>1</v>
      </c>
      <c r="F2214" t="str">
        <f>Format!I2214</f>
        <v>CO2</v>
      </c>
      <c r="G2214">
        <v>2013</v>
      </c>
      <c r="H2214">
        <f ca="1">Format!K2214</f>
        <v>4</v>
      </c>
      <c r="I2214">
        <f t="shared" ca="1" si="68"/>
        <v>2</v>
      </c>
      <c r="J2214">
        <v>1</v>
      </c>
      <c r="K2214">
        <f ca="1">Format!L2214</f>
        <v>4</v>
      </c>
      <c r="L2214">
        <v>1</v>
      </c>
      <c r="M2214">
        <f t="shared" ca="1" si="69"/>
        <v>1.8310211159538757E-2</v>
      </c>
    </row>
    <row r="2215" spans="1:13">
      <c r="A2215" s="6" t="s">
        <v>1525</v>
      </c>
      <c r="B2215" t="str">
        <f>Format!H2215</f>
        <v>33291A</v>
      </c>
      <c r="C2215" t="str">
        <f>Format!G2215</f>
        <v>US</v>
      </c>
      <c r="D2215">
        <f ca="1">Format!J2215</f>
        <v>3.9890848588248882E-7</v>
      </c>
      <c r="E2215" s="6" t="s">
        <v>1</v>
      </c>
      <c r="F2215" t="str">
        <f>Format!I2215</f>
        <v>CH4</v>
      </c>
      <c r="G2215">
        <v>2013</v>
      </c>
      <c r="H2215">
        <f ca="1">Format!K2215</f>
        <v>4</v>
      </c>
      <c r="I2215">
        <f t="shared" ca="1" si="68"/>
        <v>2</v>
      </c>
      <c r="J2215">
        <v>1</v>
      </c>
      <c r="K2215">
        <f ca="1">Format!L2215</f>
        <v>4</v>
      </c>
      <c r="L2215">
        <v>1</v>
      </c>
      <c r="M2215">
        <f t="shared" ca="1" si="69"/>
        <v>3.9890848588248882E-7</v>
      </c>
    </row>
    <row r="2216" spans="1:13">
      <c r="A2216" s="6" t="s">
        <v>1525</v>
      </c>
      <c r="B2216" t="str">
        <f>Format!H2216</f>
        <v>33291A</v>
      </c>
      <c r="C2216" t="str">
        <f>Format!G2216</f>
        <v>US</v>
      </c>
      <c r="D2216">
        <f ca="1">Format!J2216</f>
        <v>3.855963667817037E-8</v>
      </c>
      <c r="E2216" s="6" t="s">
        <v>1</v>
      </c>
      <c r="F2216" t="str">
        <f>Format!I2216</f>
        <v>HFC-134a</v>
      </c>
      <c r="G2216">
        <v>2013</v>
      </c>
      <c r="H2216">
        <f ca="1">Format!K2216</f>
        <v>4</v>
      </c>
      <c r="I2216">
        <f t="shared" ref="I2216:I2279" ca="1" si="70">IF(H2216=2,1,2)</f>
        <v>2</v>
      </c>
      <c r="J2216">
        <v>1</v>
      </c>
      <c r="K2216">
        <f ca="1">Format!L2216</f>
        <v>4</v>
      </c>
      <c r="L2216">
        <v>1</v>
      </c>
      <c r="M2216">
        <f t="shared" ca="1" si="69"/>
        <v>3.855963667817037E-8</v>
      </c>
    </row>
    <row r="2217" spans="1:13">
      <c r="A2217" s="6" t="s">
        <v>1525</v>
      </c>
      <c r="B2217" t="str">
        <f>Format!H2217</f>
        <v>33291A</v>
      </c>
      <c r="C2217" t="str">
        <f>Format!G2217</f>
        <v>US</v>
      </c>
      <c r="D2217">
        <f ca="1">Format!J2217</f>
        <v>4.0343514319319468E-8</v>
      </c>
      <c r="E2217" s="6" t="s">
        <v>1</v>
      </c>
      <c r="F2217" t="str">
        <f>Format!I2217</f>
        <v>N2O</v>
      </c>
      <c r="G2217">
        <v>2013</v>
      </c>
      <c r="H2217">
        <f ca="1">Format!K2217</f>
        <v>4</v>
      </c>
      <c r="I2217">
        <f t="shared" ca="1" si="70"/>
        <v>2</v>
      </c>
      <c r="J2217">
        <v>1</v>
      </c>
      <c r="K2217">
        <f ca="1">Format!L2217</f>
        <v>4</v>
      </c>
      <c r="L2217">
        <v>1</v>
      </c>
      <c r="M2217">
        <f t="shared" ca="1" si="69"/>
        <v>4.0343514319319468E-8</v>
      </c>
    </row>
    <row r="2218" spans="1:13">
      <c r="A2218" s="6" t="s">
        <v>1525</v>
      </c>
      <c r="B2218" t="str">
        <f>Format!H2218</f>
        <v>33291A</v>
      </c>
      <c r="C2218" t="str">
        <f>Format!G2218</f>
        <v>US</v>
      </c>
      <c r="D2218">
        <f ca="1">Format!J2218</f>
        <v>3.4085963037182501E-9</v>
      </c>
      <c r="E2218" s="6" t="s">
        <v>1</v>
      </c>
      <c r="F2218" t="str">
        <f>Format!I2218</f>
        <v>HFC-125</v>
      </c>
      <c r="G2218">
        <v>2013</v>
      </c>
      <c r="H2218">
        <f ca="1">Format!K2218</f>
        <v>4</v>
      </c>
      <c r="I2218">
        <f t="shared" ca="1" si="70"/>
        <v>2</v>
      </c>
      <c r="J2218">
        <v>1</v>
      </c>
      <c r="K2218">
        <f ca="1">Format!L2218</f>
        <v>4</v>
      </c>
      <c r="L2218">
        <v>1</v>
      </c>
      <c r="M2218">
        <f t="shared" ca="1" si="69"/>
        <v>3.4085963037182501E-9</v>
      </c>
    </row>
    <row r="2219" spans="1:13">
      <c r="A2219" s="6" t="s">
        <v>1525</v>
      </c>
      <c r="B2219" t="str">
        <f>Format!H2219</f>
        <v>33291A</v>
      </c>
      <c r="C2219" t="str">
        <f>Format!G2219</f>
        <v>US</v>
      </c>
      <c r="D2219">
        <f ca="1">Format!J2219</f>
        <v>1.0776953083120028E-9</v>
      </c>
      <c r="E2219" s="6" t="s">
        <v>1</v>
      </c>
      <c r="F2219" t="str">
        <f>Format!I2219</f>
        <v>HFC-32</v>
      </c>
      <c r="G2219">
        <v>2013</v>
      </c>
      <c r="H2219">
        <f ca="1">Format!K2219</f>
        <v>4</v>
      </c>
      <c r="I2219">
        <f t="shared" ca="1" si="70"/>
        <v>2</v>
      </c>
      <c r="J2219">
        <v>1</v>
      </c>
      <c r="K2219">
        <f ca="1">Format!L2219</f>
        <v>4</v>
      </c>
      <c r="L2219">
        <v>1</v>
      </c>
      <c r="M2219">
        <f t="shared" ca="1" si="69"/>
        <v>1.0776953083120028E-9</v>
      </c>
    </row>
    <row r="2220" spans="1:13">
      <c r="A2220" s="6" t="s">
        <v>1525</v>
      </c>
      <c r="B2220" t="str">
        <f>Format!H2220</f>
        <v>33291A</v>
      </c>
      <c r="C2220" t="str">
        <f>Format!G2220</f>
        <v>US</v>
      </c>
      <c r="D2220">
        <f ca="1">Format!J2220</f>
        <v>2.1318838397648516E-9</v>
      </c>
      <c r="E2220" s="6" t="s">
        <v>1</v>
      </c>
      <c r="F2220" t="str">
        <f>Format!I2220</f>
        <v>HFC-143a</v>
      </c>
      <c r="G2220">
        <v>2013</v>
      </c>
      <c r="H2220">
        <f ca="1">Format!K2220</f>
        <v>4</v>
      </c>
      <c r="I2220">
        <f t="shared" ca="1" si="70"/>
        <v>2</v>
      </c>
      <c r="J2220">
        <v>1</v>
      </c>
      <c r="K2220">
        <f ca="1">Format!L2220</f>
        <v>4</v>
      </c>
      <c r="L2220">
        <v>1</v>
      </c>
      <c r="M2220">
        <f t="shared" ca="1" si="69"/>
        <v>2.1318838397648516E-9</v>
      </c>
    </row>
    <row r="2221" spans="1:13">
      <c r="A2221" s="6" t="s">
        <v>1525</v>
      </c>
      <c r="B2221" t="str">
        <f>Format!H2221</f>
        <v>33291A</v>
      </c>
      <c r="C2221" t="str">
        <f>Format!G2221</f>
        <v>US</v>
      </c>
      <c r="D2221">
        <f ca="1">Format!J2221</f>
        <v>9.6399350972862664E-11</v>
      </c>
      <c r="E2221" s="6" t="s">
        <v>1</v>
      </c>
      <c r="F2221" t="str">
        <f>Format!I2221</f>
        <v>HFC-236fa</v>
      </c>
      <c r="G2221">
        <v>2013</v>
      </c>
      <c r="H2221">
        <f ca="1">Format!K2221</f>
        <v>4</v>
      </c>
      <c r="I2221">
        <f t="shared" ca="1" si="70"/>
        <v>2</v>
      </c>
      <c r="J2221">
        <v>1</v>
      </c>
      <c r="K2221">
        <f ca="1">Format!L2221</f>
        <v>4</v>
      </c>
      <c r="L2221">
        <v>1</v>
      </c>
      <c r="M2221">
        <f t="shared" ca="1" si="69"/>
        <v>9.6399350972862664E-11</v>
      </c>
    </row>
    <row r="2222" spans="1:13">
      <c r="A2222" s="6" t="s">
        <v>1525</v>
      </c>
      <c r="B2222" t="str">
        <f>Format!H2222</f>
        <v>33299A</v>
      </c>
      <c r="C2222" t="str">
        <f>Format!G2222</f>
        <v>US</v>
      </c>
      <c r="D2222">
        <f ca="1">Format!J2222</f>
        <v>2.6306958101761833E-2</v>
      </c>
      <c r="E2222" s="6" t="s">
        <v>1</v>
      </c>
      <c r="F2222" t="str">
        <f>Format!I2222</f>
        <v>CO2</v>
      </c>
      <c r="G2222">
        <v>2013</v>
      </c>
      <c r="H2222">
        <f ca="1">Format!K2222</f>
        <v>4</v>
      </c>
      <c r="I2222">
        <f t="shared" ca="1" si="70"/>
        <v>2</v>
      </c>
      <c r="J2222">
        <v>1</v>
      </c>
      <c r="K2222">
        <f ca="1">Format!L2222</f>
        <v>4</v>
      </c>
      <c r="L2222">
        <v>1</v>
      </c>
      <c r="M2222">
        <f t="shared" ca="1" si="69"/>
        <v>2.6306958101761833E-2</v>
      </c>
    </row>
    <row r="2223" spans="1:13">
      <c r="A2223" s="6" t="s">
        <v>1525</v>
      </c>
      <c r="B2223" t="str">
        <f>Format!H2223</f>
        <v>33299A</v>
      </c>
      <c r="C2223" t="str">
        <f>Format!G2223</f>
        <v>US</v>
      </c>
      <c r="D2223">
        <f ca="1">Format!J2223</f>
        <v>5.7692975057342655E-7</v>
      </c>
      <c r="E2223" s="6" t="s">
        <v>1</v>
      </c>
      <c r="F2223" t="str">
        <f>Format!I2223</f>
        <v>CH4</v>
      </c>
      <c r="G2223">
        <v>2013</v>
      </c>
      <c r="H2223">
        <f ca="1">Format!K2223</f>
        <v>4</v>
      </c>
      <c r="I2223">
        <f t="shared" ca="1" si="70"/>
        <v>2</v>
      </c>
      <c r="J2223">
        <v>1</v>
      </c>
      <c r="K2223">
        <f ca="1">Format!L2223</f>
        <v>4</v>
      </c>
      <c r="L2223">
        <v>1</v>
      </c>
      <c r="M2223">
        <f t="shared" ca="1" si="69"/>
        <v>5.7692975057342655E-7</v>
      </c>
    </row>
    <row r="2224" spans="1:13">
      <c r="A2224" s="6" t="s">
        <v>1525</v>
      </c>
      <c r="B2224" t="str">
        <f>Format!H2224</f>
        <v>33299A</v>
      </c>
      <c r="C2224" t="str">
        <f>Format!G2224</f>
        <v>US</v>
      </c>
      <c r="D2224">
        <f ca="1">Format!J2224</f>
        <v>5.9142244482274884E-8</v>
      </c>
      <c r="E2224" s="6" t="s">
        <v>1</v>
      </c>
      <c r="F2224" t="str">
        <f>Format!I2224</f>
        <v>N2O</v>
      </c>
      <c r="G2224">
        <v>2013</v>
      </c>
      <c r="H2224">
        <f ca="1">Format!K2224</f>
        <v>4</v>
      </c>
      <c r="I2224">
        <f t="shared" ca="1" si="70"/>
        <v>2</v>
      </c>
      <c r="J2224">
        <v>1</v>
      </c>
      <c r="K2224">
        <f ca="1">Format!L2224</f>
        <v>4</v>
      </c>
      <c r="L2224">
        <v>1</v>
      </c>
      <c r="M2224">
        <f t="shared" ca="1" si="69"/>
        <v>5.9142244482274884E-8</v>
      </c>
    </row>
    <row r="2225" spans="1:13">
      <c r="A2225" s="6" t="s">
        <v>1525</v>
      </c>
      <c r="B2225" t="str">
        <f>Format!H2225</f>
        <v>33299B</v>
      </c>
      <c r="C2225" t="str">
        <f>Format!G2225</f>
        <v>US</v>
      </c>
      <c r="D2225">
        <f ca="1">Format!J2225</f>
        <v>4.4876358313906413E-2</v>
      </c>
      <c r="E2225" s="6" t="s">
        <v>1</v>
      </c>
      <c r="F2225" t="str">
        <f>Format!I2225</f>
        <v>CO2</v>
      </c>
      <c r="G2225">
        <v>2013</v>
      </c>
      <c r="H2225">
        <f ca="1">Format!K2225</f>
        <v>4</v>
      </c>
      <c r="I2225">
        <f t="shared" ca="1" si="70"/>
        <v>2</v>
      </c>
      <c r="J2225">
        <v>1</v>
      </c>
      <c r="K2225">
        <f ca="1">Format!L2225</f>
        <v>4</v>
      </c>
      <c r="L2225">
        <v>1</v>
      </c>
      <c r="M2225">
        <f t="shared" ca="1" si="69"/>
        <v>4.4876358313906413E-2</v>
      </c>
    </row>
    <row r="2226" spans="1:13">
      <c r="A2226" s="6" t="s">
        <v>1525</v>
      </c>
      <c r="B2226" t="str">
        <f>Format!H2226</f>
        <v>33299B</v>
      </c>
      <c r="C2226" t="str">
        <f>Format!G2226</f>
        <v>US</v>
      </c>
      <c r="D2226">
        <f ca="1">Format!J2226</f>
        <v>1.0748591947377452E-6</v>
      </c>
      <c r="E2226" s="6" t="s">
        <v>1</v>
      </c>
      <c r="F2226" t="str">
        <f>Format!I2226</f>
        <v>CH4</v>
      </c>
      <c r="G2226">
        <v>2013</v>
      </c>
      <c r="H2226">
        <f ca="1">Format!K2226</f>
        <v>4</v>
      </c>
      <c r="I2226">
        <f t="shared" ca="1" si="70"/>
        <v>2</v>
      </c>
      <c r="J2226">
        <v>1</v>
      </c>
      <c r="K2226">
        <f ca="1">Format!L2226</f>
        <v>4</v>
      </c>
      <c r="L2226">
        <v>1</v>
      </c>
      <c r="M2226">
        <f t="shared" ca="1" si="69"/>
        <v>1.0748591947377452E-6</v>
      </c>
    </row>
    <row r="2227" spans="1:13">
      <c r="A2227" s="6" t="s">
        <v>1525</v>
      </c>
      <c r="B2227" t="str">
        <f>Format!H2227</f>
        <v>33299B</v>
      </c>
      <c r="C2227" t="str">
        <f>Format!G2227</f>
        <v>US</v>
      </c>
      <c r="D2227">
        <f ca="1">Format!J2227</f>
        <v>2.7147502594961213E-7</v>
      </c>
      <c r="E2227" s="6" t="s">
        <v>1</v>
      </c>
      <c r="F2227" t="str">
        <f>Format!I2227</f>
        <v>HFC-134a</v>
      </c>
      <c r="G2227">
        <v>2013</v>
      </c>
      <c r="H2227">
        <f ca="1">Format!K2227</f>
        <v>4</v>
      </c>
      <c r="I2227">
        <f t="shared" ca="1" si="70"/>
        <v>2</v>
      </c>
      <c r="J2227">
        <v>1</v>
      </c>
      <c r="K2227">
        <f ca="1">Format!L2227</f>
        <v>4</v>
      </c>
      <c r="L2227">
        <v>1</v>
      </c>
      <c r="M2227">
        <f t="shared" ca="1" si="69"/>
        <v>2.7147502594961213E-7</v>
      </c>
    </row>
    <row r="2228" spans="1:13">
      <c r="A2228" s="6" t="s">
        <v>1525</v>
      </c>
      <c r="B2228" t="str">
        <f>Format!H2228</f>
        <v>33299B</v>
      </c>
      <c r="C2228" t="str">
        <f>Format!G2228</f>
        <v>US</v>
      </c>
      <c r="D2228">
        <f ca="1">Format!J2228</f>
        <v>2.3997860190615546E-8</v>
      </c>
      <c r="E2228" s="6" t="s">
        <v>1</v>
      </c>
      <c r="F2228" t="str">
        <f>Format!I2228</f>
        <v>HFC-125</v>
      </c>
      <c r="G2228">
        <v>2013</v>
      </c>
      <c r="H2228">
        <f ca="1">Format!K2228</f>
        <v>4</v>
      </c>
      <c r="I2228">
        <f t="shared" ca="1" si="70"/>
        <v>2</v>
      </c>
      <c r="J2228">
        <v>1</v>
      </c>
      <c r="K2228">
        <f ca="1">Format!L2228</f>
        <v>4</v>
      </c>
      <c r="L2228">
        <v>1</v>
      </c>
      <c r="M2228">
        <f t="shared" ca="1" si="69"/>
        <v>2.3997860190615546E-8</v>
      </c>
    </row>
    <row r="2229" spans="1:13">
      <c r="A2229" s="6" t="s">
        <v>1525</v>
      </c>
      <c r="B2229" t="str">
        <f>Format!H2229</f>
        <v>33299B</v>
      </c>
      <c r="C2229" t="str">
        <f>Format!G2229</f>
        <v>US</v>
      </c>
      <c r="D2229">
        <f ca="1">Format!J2229</f>
        <v>1.2900882763893841E-7</v>
      </c>
      <c r="E2229" s="6" t="s">
        <v>1</v>
      </c>
      <c r="F2229" t="str">
        <f>Format!I2229</f>
        <v>N2O</v>
      </c>
      <c r="G2229">
        <v>2013</v>
      </c>
      <c r="H2229">
        <f ca="1">Format!K2229</f>
        <v>4</v>
      </c>
      <c r="I2229">
        <f t="shared" ca="1" si="70"/>
        <v>2</v>
      </c>
      <c r="J2229">
        <v>1</v>
      </c>
      <c r="K2229">
        <f ca="1">Format!L2229</f>
        <v>4</v>
      </c>
      <c r="L2229">
        <v>1</v>
      </c>
      <c r="M2229">
        <f t="shared" ca="1" si="69"/>
        <v>1.2900882763893841E-7</v>
      </c>
    </row>
    <row r="2230" spans="1:13">
      <c r="A2230" s="6" t="s">
        <v>1525</v>
      </c>
      <c r="B2230" t="str">
        <f>Format!H2230</f>
        <v>33299B</v>
      </c>
      <c r="C2230" t="str">
        <f>Format!G2230</f>
        <v>US</v>
      </c>
      <c r="D2230">
        <f ca="1">Format!J2230</f>
        <v>7.5873993375929901E-9</v>
      </c>
      <c r="E2230" s="6" t="s">
        <v>1</v>
      </c>
      <c r="F2230" t="str">
        <f>Format!I2230</f>
        <v>HFC-32</v>
      </c>
      <c r="G2230">
        <v>2013</v>
      </c>
      <c r="H2230">
        <f ca="1">Format!K2230</f>
        <v>4</v>
      </c>
      <c r="I2230">
        <f t="shared" ca="1" si="70"/>
        <v>2</v>
      </c>
      <c r="J2230">
        <v>1</v>
      </c>
      <c r="K2230">
        <f ca="1">Format!L2230</f>
        <v>4</v>
      </c>
      <c r="L2230">
        <v>1</v>
      </c>
      <c r="M2230">
        <f t="shared" ca="1" si="69"/>
        <v>7.5873993375929901E-9</v>
      </c>
    </row>
    <row r="2231" spans="1:13">
      <c r="A2231" s="6" t="s">
        <v>1525</v>
      </c>
      <c r="B2231" t="str">
        <f>Format!H2231</f>
        <v>33299B</v>
      </c>
      <c r="C2231" t="str">
        <f>Format!G2231</f>
        <v>US</v>
      </c>
      <c r="D2231">
        <f ca="1">Format!J2231</f>
        <v>1.5009301709768683E-8</v>
      </c>
      <c r="E2231" s="6" t="s">
        <v>1</v>
      </c>
      <c r="F2231" t="str">
        <f>Format!I2231</f>
        <v>HFC-143a</v>
      </c>
      <c r="G2231">
        <v>2013</v>
      </c>
      <c r="H2231">
        <f ca="1">Format!K2231</f>
        <v>4</v>
      </c>
      <c r="I2231">
        <f t="shared" ca="1" si="70"/>
        <v>2</v>
      </c>
      <c r="J2231">
        <v>1</v>
      </c>
      <c r="K2231">
        <f ca="1">Format!L2231</f>
        <v>4</v>
      </c>
      <c r="L2231">
        <v>1</v>
      </c>
      <c r="M2231">
        <f t="shared" ca="1" si="69"/>
        <v>1.5009301709768683E-8</v>
      </c>
    </row>
    <row r="2232" spans="1:13">
      <c r="A2232" s="6" t="s">
        <v>1525</v>
      </c>
      <c r="B2232" t="str">
        <f>Format!H2232</f>
        <v>33299B</v>
      </c>
      <c r="C2232" t="str">
        <f>Format!G2232</f>
        <v>US</v>
      </c>
      <c r="D2232">
        <f ca="1">Format!J2232</f>
        <v>6.7868939028928143E-10</v>
      </c>
      <c r="E2232" s="6" t="s">
        <v>1</v>
      </c>
      <c r="F2232" t="str">
        <f>Format!I2232</f>
        <v>HFC-236fa</v>
      </c>
      <c r="G2232">
        <v>2013</v>
      </c>
      <c r="H2232">
        <f ca="1">Format!K2232</f>
        <v>4</v>
      </c>
      <c r="I2232">
        <f t="shared" ca="1" si="70"/>
        <v>2</v>
      </c>
      <c r="J2232">
        <v>1</v>
      </c>
      <c r="K2232">
        <f ca="1">Format!L2232</f>
        <v>4</v>
      </c>
      <c r="L2232">
        <v>1</v>
      </c>
      <c r="M2232">
        <f t="shared" ca="1" si="69"/>
        <v>6.7868939028928143E-10</v>
      </c>
    </row>
    <row r="2233" spans="1:13">
      <c r="A2233" s="6" t="s">
        <v>1525</v>
      </c>
      <c r="B2233" t="str">
        <f>Format!H2233</f>
        <v>33329A</v>
      </c>
      <c r="C2233" t="str">
        <f>Format!G2233</f>
        <v>US</v>
      </c>
      <c r="D2233">
        <f ca="1">Format!J2233</f>
        <v>1.3591570133708736E-2</v>
      </c>
      <c r="E2233" s="6" t="s">
        <v>1</v>
      </c>
      <c r="F2233" t="str">
        <f>Format!I2233</f>
        <v>CO2</v>
      </c>
      <c r="G2233">
        <v>2013</v>
      </c>
      <c r="H2233">
        <f ca="1">Format!K2233</f>
        <v>4</v>
      </c>
      <c r="I2233">
        <f t="shared" ca="1" si="70"/>
        <v>2</v>
      </c>
      <c r="J2233">
        <v>1</v>
      </c>
      <c r="K2233">
        <f ca="1">Format!L2233</f>
        <v>4</v>
      </c>
      <c r="L2233">
        <v>1</v>
      </c>
      <c r="M2233">
        <f t="shared" ca="1" si="69"/>
        <v>1.3591570133708736E-2</v>
      </c>
    </row>
    <row r="2234" spans="1:13">
      <c r="A2234" s="6" t="s">
        <v>1525</v>
      </c>
      <c r="B2234" t="str">
        <f>Format!H2234</f>
        <v>33329A</v>
      </c>
      <c r="C2234" t="str">
        <f>Format!G2234</f>
        <v>US</v>
      </c>
      <c r="D2234">
        <f ca="1">Format!J2234</f>
        <v>3.2352429380149247E-7</v>
      </c>
      <c r="E2234" s="6" t="s">
        <v>1</v>
      </c>
      <c r="F2234" t="str">
        <f>Format!I2234</f>
        <v>CH4</v>
      </c>
      <c r="G2234">
        <v>2013</v>
      </c>
      <c r="H2234">
        <f ca="1">Format!K2234</f>
        <v>4</v>
      </c>
      <c r="I2234">
        <f t="shared" ca="1" si="70"/>
        <v>2</v>
      </c>
      <c r="J2234">
        <v>1</v>
      </c>
      <c r="K2234">
        <f ca="1">Format!L2234</f>
        <v>4</v>
      </c>
      <c r="L2234">
        <v>1</v>
      </c>
      <c r="M2234">
        <f t="shared" ca="1" si="69"/>
        <v>3.2352429380149247E-7</v>
      </c>
    </row>
    <row r="2235" spans="1:13">
      <c r="A2235" s="6" t="s">
        <v>1525</v>
      </c>
      <c r="B2235" t="str">
        <f>Format!H2235</f>
        <v>33329A</v>
      </c>
      <c r="C2235" t="str">
        <f>Format!G2235</f>
        <v>US</v>
      </c>
      <c r="D2235">
        <f ca="1">Format!J2235</f>
        <v>7.4679188309004141E-8</v>
      </c>
      <c r="E2235" s="6" t="s">
        <v>1</v>
      </c>
      <c r="F2235" t="str">
        <f>Format!I2235</f>
        <v>HFC-134a</v>
      </c>
      <c r="G2235">
        <v>2013</v>
      </c>
      <c r="H2235">
        <f ca="1">Format!K2235</f>
        <v>4</v>
      </c>
      <c r="I2235">
        <f t="shared" ca="1" si="70"/>
        <v>2</v>
      </c>
      <c r="J2235">
        <v>1</v>
      </c>
      <c r="K2235">
        <f ca="1">Format!L2235</f>
        <v>4</v>
      </c>
      <c r="L2235">
        <v>1</v>
      </c>
      <c r="M2235">
        <f t="shared" ca="1" si="69"/>
        <v>7.4679188309004141E-8</v>
      </c>
    </row>
    <row r="2236" spans="1:13">
      <c r="A2236" s="6" t="s">
        <v>1525</v>
      </c>
      <c r="B2236" t="str">
        <f>Format!H2236</f>
        <v>33329A</v>
      </c>
      <c r="C2236" t="str">
        <f>Format!G2236</f>
        <v>US</v>
      </c>
      <c r="D2236">
        <f ca="1">Format!J2236</f>
        <v>6.6014938719290073E-9</v>
      </c>
      <c r="E2236" s="6" t="s">
        <v>1</v>
      </c>
      <c r="F2236" t="str">
        <f>Format!I2236</f>
        <v>HFC-125</v>
      </c>
      <c r="G2236">
        <v>2013</v>
      </c>
      <c r="H2236">
        <f ca="1">Format!K2236</f>
        <v>4</v>
      </c>
      <c r="I2236">
        <f t="shared" ca="1" si="70"/>
        <v>2</v>
      </c>
      <c r="J2236">
        <v>1</v>
      </c>
      <c r="K2236">
        <f ca="1">Format!L2236</f>
        <v>4</v>
      </c>
      <c r="L2236">
        <v>1</v>
      </c>
      <c r="M2236">
        <f t="shared" ca="1" si="69"/>
        <v>6.6014938719290073E-9</v>
      </c>
    </row>
    <row r="2237" spans="1:13">
      <c r="A2237" s="6" t="s">
        <v>1525</v>
      </c>
      <c r="B2237" t="str">
        <f>Format!H2237</f>
        <v>33329A</v>
      </c>
      <c r="C2237" t="str">
        <f>Format!G2237</f>
        <v>US</v>
      </c>
      <c r="D2237">
        <f ca="1">Format!J2237</f>
        <v>3.8447701340746064E-8</v>
      </c>
      <c r="E2237" s="6" t="s">
        <v>1</v>
      </c>
      <c r="F2237" t="str">
        <f>Format!I2237</f>
        <v>N2O</v>
      </c>
      <c r="G2237">
        <v>2013</v>
      </c>
      <c r="H2237">
        <f ca="1">Format!K2237</f>
        <v>4</v>
      </c>
      <c r="I2237">
        <f t="shared" ca="1" si="70"/>
        <v>2</v>
      </c>
      <c r="J2237">
        <v>1</v>
      </c>
      <c r="K2237">
        <f ca="1">Format!L2237</f>
        <v>4</v>
      </c>
      <c r="L2237">
        <v>1</v>
      </c>
      <c r="M2237">
        <f t="shared" ca="1" si="69"/>
        <v>3.8447701340746064E-8</v>
      </c>
    </row>
    <row r="2238" spans="1:13">
      <c r="A2238" s="6" t="s">
        <v>1525</v>
      </c>
      <c r="B2238" t="str">
        <f>Format!H2238</f>
        <v>33329A</v>
      </c>
      <c r="C2238" t="str">
        <f>Format!G2238</f>
        <v>US</v>
      </c>
      <c r="D2238">
        <f ca="1">Format!J2238</f>
        <v>2.087193184440065E-9</v>
      </c>
      <c r="E2238" s="6" t="s">
        <v>1</v>
      </c>
      <c r="F2238" t="str">
        <f>Format!I2238</f>
        <v>HFC-32</v>
      </c>
      <c r="G2238">
        <v>2013</v>
      </c>
      <c r="H2238">
        <f ca="1">Format!K2238</f>
        <v>4</v>
      </c>
      <c r="I2238">
        <f t="shared" ca="1" si="70"/>
        <v>2</v>
      </c>
      <c r="J2238">
        <v>1</v>
      </c>
      <c r="K2238">
        <f ca="1">Format!L2238</f>
        <v>4</v>
      </c>
      <c r="L2238">
        <v>1</v>
      </c>
      <c r="M2238">
        <f t="shared" ca="1" si="69"/>
        <v>2.087193184440065E-9</v>
      </c>
    </row>
    <row r="2239" spans="1:13">
      <c r="A2239" s="6" t="s">
        <v>1525</v>
      </c>
      <c r="B2239" t="str">
        <f>Format!H2239</f>
        <v>33329A</v>
      </c>
      <c r="C2239" t="str">
        <f>Format!G2239</f>
        <v>US</v>
      </c>
      <c r="D2239">
        <f ca="1">Format!J2239</f>
        <v>4.1288603430450285E-9</v>
      </c>
      <c r="E2239" s="6" t="s">
        <v>1</v>
      </c>
      <c r="F2239" t="str">
        <f>Format!I2239</f>
        <v>HFC-143a</v>
      </c>
      <c r="G2239">
        <v>2013</v>
      </c>
      <c r="H2239">
        <f ca="1">Format!K2239</f>
        <v>4</v>
      </c>
      <c r="I2239">
        <f t="shared" ca="1" si="70"/>
        <v>2</v>
      </c>
      <c r="J2239">
        <v>1</v>
      </c>
      <c r="K2239">
        <f ca="1">Format!L2239</f>
        <v>4</v>
      </c>
      <c r="L2239">
        <v>1</v>
      </c>
      <c r="M2239">
        <f t="shared" ca="1" si="69"/>
        <v>4.1288603430450285E-9</v>
      </c>
    </row>
    <row r="2240" spans="1:13">
      <c r="A2240" s="6" t="s">
        <v>1525</v>
      </c>
      <c r="B2240" t="str">
        <f>Format!H2240</f>
        <v>33329A</v>
      </c>
      <c r="C2240" t="str">
        <f>Format!G2240</f>
        <v>US</v>
      </c>
      <c r="D2240">
        <f ca="1">Format!J2240</f>
        <v>1.8669847292009761E-10</v>
      </c>
      <c r="E2240" s="6" t="s">
        <v>1</v>
      </c>
      <c r="F2240" t="str">
        <f>Format!I2240</f>
        <v>HFC-236fa</v>
      </c>
      <c r="G2240">
        <v>2013</v>
      </c>
      <c r="H2240">
        <f ca="1">Format!K2240</f>
        <v>4</v>
      </c>
      <c r="I2240">
        <f t="shared" ca="1" si="70"/>
        <v>2</v>
      </c>
      <c r="J2240">
        <v>1</v>
      </c>
      <c r="K2240">
        <f ca="1">Format!L2240</f>
        <v>4</v>
      </c>
      <c r="L2240">
        <v>1</v>
      </c>
      <c r="M2240">
        <f t="shared" ca="1" si="69"/>
        <v>1.8669847292009761E-10</v>
      </c>
    </row>
    <row r="2241" spans="1:13">
      <c r="A2241" s="6" t="s">
        <v>1525</v>
      </c>
      <c r="B2241" t="str">
        <f>Format!H2241</f>
        <v>33331A</v>
      </c>
      <c r="C2241" t="str">
        <f>Format!G2241</f>
        <v>US</v>
      </c>
      <c r="D2241">
        <f ca="1">Format!J2241</f>
        <v>0.11825762588508211</v>
      </c>
      <c r="E2241" s="6" t="s">
        <v>1</v>
      </c>
      <c r="F2241" t="str">
        <f>Format!I2241</f>
        <v>CO2</v>
      </c>
      <c r="G2241">
        <v>2013</v>
      </c>
      <c r="H2241">
        <f ca="1">Format!K2241</f>
        <v>4</v>
      </c>
      <c r="I2241">
        <f t="shared" ca="1" si="70"/>
        <v>2</v>
      </c>
      <c r="J2241">
        <v>1</v>
      </c>
      <c r="K2241">
        <f ca="1">Format!L2241</f>
        <v>4</v>
      </c>
      <c r="L2241">
        <v>1</v>
      </c>
      <c r="M2241">
        <f t="shared" ca="1" si="69"/>
        <v>0.11825762588508211</v>
      </c>
    </row>
    <row r="2242" spans="1:13">
      <c r="A2242" s="6" t="s">
        <v>1525</v>
      </c>
      <c r="B2242" t="str">
        <f>Format!H2242</f>
        <v>33331A</v>
      </c>
      <c r="C2242" t="str">
        <f>Format!G2242</f>
        <v>US</v>
      </c>
      <c r="D2242">
        <f ca="1">Format!J2242</f>
        <v>4.0960862938502218E-6</v>
      </c>
      <c r="E2242" s="6" t="s">
        <v>1</v>
      </c>
      <c r="F2242" t="str">
        <f>Format!I2242</f>
        <v>HFC-134a</v>
      </c>
      <c r="G2242">
        <v>2013</v>
      </c>
      <c r="H2242">
        <f ca="1">Format!K2242</f>
        <v>4</v>
      </c>
      <c r="I2242">
        <f t="shared" ca="1" si="70"/>
        <v>2</v>
      </c>
      <c r="J2242">
        <v>1</v>
      </c>
      <c r="K2242">
        <f ca="1">Format!L2242</f>
        <v>4</v>
      </c>
      <c r="L2242">
        <v>1</v>
      </c>
      <c r="M2242">
        <f t="shared" ca="1" si="69"/>
        <v>4.0960862938502218E-6</v>
      </c>
    </row>
    <row r="2243" spans="1:13">
      <c r="A2243" s="6" t="s">
        <v>1525</v>
      </c>
      <c r="B2243" t="str">
        <f>Format!H2243</f>
        <v>33331A</v>
      </c>
      <c r="C2243" t="str">
        <f>Format!G2243</f>
        <v>US</v>
      </c>
      <c r="D2243">
        <f ca="1">Format!J2243</f>
        <v>5.1203701491514082E-6</v>
      </c>
      <c r="E2243" s="6" t="s">
        <v>1</v>
      </c>
      <c r="F2243" t="str">
        <f>Format!I2243</f>
        <v>CH4</v>
      </c>
      <c r="G2243">
        <v>2013</v>
      </c>
      <c r="H2243">
        <f ca="1">Format!K2243</f>
        <v>4</v>
      </c>
      <c r="I2243">
        <f t="shared" ca="1" si="70"/>
        <v>2</v>
      </c>
      <c r="J2243">
        <v>1</v>
      </c>
      <c r="K2243">
        <f ca="1">Format!L2243</f>
        <v>4</v>
      </c>
      <c r="L2243">
        <v>1</v>
      </c>
      <c r="M2243">
        <f t="shared" ca="1" si="69"/>
        <v>5.1203701491514082E-6</v>
      </c>
    </row>
    <row r="2244" spans="1:13">
      <c r="A2244" s="6" t="s">
        <v>1525</v>
      </c>
      <c r="B2244" t="str">
        <f>Format!H2244</f>
        <v>33331A</v>
      </c>
      <c r="C2244" t="str">
        <f>Format!G2244</f>
        <v>US</v>
      </c>
      <c r="D2244">
        <f ca="1">Format!J2244</f>
        <v>3.6208599986195028E-7</v>
      </c>
      <c r="E2244" s="6" t="s">
        <v>1</v>
      </c>
      <c r="F2244" t="str">
        <f>Format!I2244</f>
        <v>HFC-125</v>
      </c>
      <c r="G2244">
        <v>2013</v>
      </c>
      <c r="H2244">
        <f ca="1">Format!K2244</f>
        <v>4</v>
      </c>
      <c r="I2244">
        <f t="shared" ca="1" si="70"/>
        <v>2</v>
      </c>
      <c r="J2244">
        <v>1</v>
      </c>
      <c r="K2244">
        <f ca="1">Format!L2244</f>
        <v>4</v>
      </c>
      <c r="L2244">
        <v>1</v>
      </c>
      <c r="M2244">
        <f t="shared" ref="M2244:M2307" ca="1" si="71">IFERROR(D2244,"")</f>
        <v>3.6208599986195028E-7</v>
      </c>
    </row>
    <row r="2245" spans="1:13">
      <c r="A2245" s="6" t="s">
        <v>1525</v>
      </c>
      <c r="B2245" t="str">
        <f>Format!H2245</f>
        <v>33331A</v>
      </c>
      <c r="C2245" t="str">
        <f>Format!G2245</f>
        <v>US</v>
      </c>
      <c r="D2245">
        <f ca="1">Format!J2245</f>
        <v>1.1448066842970424E-7</v>
      </c>
      <c r="E2245" s="6" t="s">
        <v>1</v>
      </c>
      <c r="F2245" t="str">
        <f>Format!I2245</f>
        <v>HFC-32</v>
      </c>
      <c r="G2245">
        <v>2013</v>
      </c>
      <c r="H2245">
        <f ca="1">Format!K2245</f>
        <v>4</v>
      </c>
      <c r="I2245">
        <f t="shared" ca="1" si="70"/>
        <v>2</v>
      </c>
      <c r="J2245">
        <v>1</v>
      </c>
      <c r="K2245">
        <f ca="1">Format!L2245</f>
        <v>4</v>
      </c>
      <c r="L2245">
        <v>1</v>
      </c>
      <c r="M2245">
        <f t="shared" ca="1" si="71"/>
        <v>1.1448066842970424E-7</v>
      </c>
    </row>
    <row r="2246" spans="1:13">
      <c r="A2246" s="6" t="s">
        <v>1525</v>
      </c>
      <c r="B2246" t="str">
        <f>Format!H2246</f>
        <v>33331A</v>
      </c>
      <c r="C2246" t="str">
        <f>Format!G2246</f>
        <v>US</v>
      </c>
      <c r="D2246">
        <f ca="1">Format!J2246</f>
        <v>1.049362385010343E-6</v>
      </c>
      <c r="E2246" s="6" t="s">
        <v>1</v>
      </c>
      <c r="F2246" t="str">
        <f>Format!I2246</f>
        <v>N2O</v>
      </c>
      <c r="G2246">
        <v>2013</v>
      </c>
      <c r="H2246">
        <f ca="1">Format!K2246</f>
        <v>4</v>
      </c>
      <c r="I2246">
        <f t="shared" ca="1" si="70"/>
        <v>2</v>
      </c>
      <c r="J2246">
        <v>1</v>
      </c>
      <c r="K2246">
        <f ca="1">Format!L2246</f>
        <v>4</v>
      </c>
      <c r="L2246">
        <v>1</v>
      </c>
      <c r="M2246">
        <f t="shared" ca="1" si="71"/>
        <v>1.049362385010343E-6</v>
      </c>
    </row>
    <row r="2247" spans="1:13">
      <c r="A2247" s="6" t="s">
        <v>1525</v>
      </c>
      <c r="B2247" t="str">
        <f>Format!H2247</f>
        <v>33331A</v>
      </c>
      <c r="C2247" t="str">
        <f>Format!G2247</f>
        <v>US</v>
      </c>
      <c r="D2247">
        <f ca="1">Format!J2247</f>
        <v>2.2646427529970019E-7</v>
      </c>
      <c r="E2247" s="6" t="s">
        <v>1</v>
      </c>
      <c r="F2247" t="str">
        <f>Format!I2247</f>
        <v>HFC-143a</v>
      </c>
      <c r="G2247">
        <v>2013</v>
      </c>
      <c r="H2247">
        <f ca="1">Format!K2247</f>
        <v>4</v>
      </c>
      <c r="I2247">
        <f t="shared" ca="1" si="70"/>
        <v>2</v>
      </c>
      <c r="J2247">
        <v>1</v>
      </c>
      <c r="K2247">
        <f ca="1">Format!L2247</f>
        <v>4</v>
      </c>
      <c r="L2247">
        <v>1</v>
      </c>
      <c r="M2247">
        <f t="shared" ca="1" si="71"/>
        <v>2.2646427529970019E-7</v>
      </c>
    </row>
    <row r="2248" spans="1:13">
      <c r="A2248" s="6" t="s">
        <v>1525</v>
      </c>
      <c r="B2248" t="str">
        <f>Format!H2248</f>
        <v>33331A</v>
      </c>
      <c r="C2248" t="str">
        <f>Format!G2248</f>
        <v>US</v>
      </c>
      <c r="D2248">
        <f ca="1">Format!J2248</f>
        <v>1.024024327696896E-8</v>
      </c>
      <c r="E2248" s="6" t="s">
        <v>1</v>
      </c>
      <c r="F2248" t="str">
        <f>Format!I2248</f>
        <v>HFC-236fa</v>
      </c>
      <c r="G2248">
        <v>2013</v>
      </c>
      <c r="H2248">
        <f ca="1">Format!K2248</f>
        <v>4</v>
      </c>
      <c r="I2248">
        <f t="shared" ca="1" si="70"/>
        <v>2</v>
      </c>
      <c r="J2248">
        <v>1</v>
      </c>
      <c r="K2248">
        <f ca="1">Format!L2248</f>
        <v>4</v>
      </c>
      <c r="L2248">
        <v>1</v>
      </c>
      <c r="M2248">
        <f t="shared" ca="1" si="71"/>
        <v>1.024024327696896E-8</v>
      </c>
    </row>
    <row r="2249" spans="1:13">
      <c r="A2249" s="6" t="s">
        <v>1525</v>
      </c>
      <c r="B2249" t="str">
        <f>Format!H2249</f>
        <v>33341A</v>
      </c>
      <c r="C2249" t="str">
        <f>Format!G2249</f>
        <v>US</v>
      </c>
      <c r="D2249">
        <f ca="1">Format!J2249</f>
        <v>1.5704253344383655E-2</v>
      </c>
      <c r="E2249" s="6" t="s">
        <v>1</v>
      </c>
      <c r="F2249" t="str">
        <f>Format!I2249</f>
        <v>CO2</v>
      </c>
      <c r="G2249">
        <v>2013</v>
      </c>
      <c r="H2249">
        <f ca="1">Format!K2249</f>
        <v>4</v>
      </c>
      <c r="I2249">
        <f t="shared" ca="1" si="70"/>
        <v>2</v>
      </c>
      <c r="J2249">
        <v>1</v>
      </c>
      <c r="K2249">
        <f ca="1">Format!L2249</f>
        <v>4</v>
      </c>
      <c r="L2249">
        <v>1</v>
      </c>
      <c r="M2249">
        <f t="shared" ca="1" si="71"/>
        <v>1.5704253344383655E-2</v>
      </c>
    </row>
    <row r="2250" spans="1:13">
      <c r="A2250" s="6" t="s">
        <v>1525</v>
      </c>
      <c r="B2250" t="str">
        <f>Format!H2250</f>
        <v>33341A</v>
      </c>
      <c r="C2250" t="str">
        <f>Format!G2250</f>
        <v>US</v>
      </c>
      <c r="D2250">
        <f ca="1">Format!J2250</f>
        <v>2.1679145977230823E-6</v>
      </c>
      <c r="E2250" s="6" t="s">
        <v>1</v>
      </c>
      <c r="F2250" t="str">
        <f>Format!I2250</f>
        <v>HFC-134a</v>
      </c>
      <c r="G2250">
        <v>2013</v>
      </c>
      <c r="H2250">
        <f ca="1">Format!K2250</f>
        <v>4</v>
      </c>
      <c r="I2250">
        <f t="shared" ca="1" si="70"/>
        <v>2</v>
      </c>
      <c r="J2250">
        <v>1</v>
      </c>
      <c r="K2250">
        <f ca="1">Format!L2250</f>
        <v>4</v>
      </c>
      <c r="L2250">
        <v>1</v>
      </c>
      <c r="M2250">
        <f t="shared" ca="1" si="71"/>
        <v>2.1679145977230823E-6</v>
      </c>
    </row>
    <row r="2251" spans="1:13">
      <c r="A2251" s="6" t="s">
        <v>1525</v>
      </c>
      <c r="B2251" t="str">
        <f>Format!H2251</f>
        <v>33341A</v>
      </c>
      <c r="C2251" t="str">
        <f>Format!G2251</f>
        <v>US</v>
      </c>
      <c r="D2251">
        <f ca="1">Format!J2251</f>
        <v>1.9163940122805021E-7</v>
      </c>
      <c r="E2251" s="6" t="s">
        <v>1</v>
      </c>
      <c r="F2251" t="str">
        <f>Format!I2251</f>
        <v>HFC-125</v>
      </c>
      <c r="G2251">
        <v>2013</v>
      </c>
      <c r="H2251">
        <f ca="1">Format!K2251</f>
        <v>4</v>
      </c>
      <c r="I2251">
        <f t="shared" ca="1" si="70"/>
        <v>2</v>
      </c>
      <c r="J2251">
        <v>1</v>
      </c>
      <c r="K2251">
        <f ca="1">Format!L2251</f>
        <v>4</v>
      </c>
      <c r="L2251">
        <v>1</v>
      </c>
      <c r="M2251">
        <f t="shared" ca="1" si="71"/>
        <v>1.9163940122805021E-7</v>
      </c>
    </row>
    <row r="2252" spans="1:13">
      <c r="A2252" s="6" t="s">
        <v>1525</v>
      </c>
      <c r="B2252" t="str">
        <f>Format!H2252</f>
        <v>33341A</v>
      </c>
      <c r="C2252" t="str">
        <f>Format!G2252</f>
        <v>US</v>
      </c>
      <c r="D2252">
        <f ca="1">Format!J2252</f>
        <v>6.0590596594234462E-8</v>
      </c>
      <c r="E2252" s="6" t="s">
        <v>1</v>
      </c>
      <c r="F2252" t="str">
        <f>Format!I2252</f>
        <v>HFC-32</v>
      </c>
      <c r="G2252">
        <v>2013</v>
      </c>
      <c r="H2252">
        <f ca="1">Format!K2252</f>
        <v>4</v>
      </c>
      <c r="I2252">
        <f t="shared" ca="1" si="70"/>
        <v>2</v>
      </c>
      <c r="J2252">
        <v>1</v>
      </c>
      <c r="K2252">
        <f ca="1">Format!L2252</f>
        <v>4</v>
      </c>
      <c r="L2252">
        <v>1</v>
      </c>
      <c r="M2252">
        <f t="shared" ca="1" si="71"/>
        <v>6.0590596594234462E-8</v>
      </c>
    </row>
    <row r="2253" spans="1:13">
      <c r="A2253" s="6" t="s">
        <v>1525</v>
      </c>
      <c r="B2253" t="str">
        <f>Format!H2253</f>
        <v>33341A</v>
      </c>
      <c r="C2253" t="str">
        <f>Format!G2253</f>
        <v>US</v>
      </c>
      <c r="D2253">
        <f ca="1">Format!J2253</f>
        <v>1.1985958621577592E-7</v>
      </c>
      <c r="E2253" s="6" t="s">
        <v>1</v>
      </c>
      <c r="F2253" t="str">
        <f>Format!I2253</f>
        <v>HFC-143a</v>
      </c>
      <c r="G2253">
        <v>2013</v>
      </c>
      <c r="H2253">
        <f ca="1">Format!K2253</f>
        <v>4</v>
      </c>
      <c r="I2253">
        <f t="shared" ca="1" si="70"/>
        <v>2</v>
      </c>
      <c r="J2253">
        <v>1</v>
      </c>
      <c r="K2253">
        <f ca="1">Format!L2253</f>
        <v>4</v>
      </c>
      <c r="L2253">
        <v>1</v>
      </c>
      <c r="M2253">
        <f t="shared" ca="1" si="71"/>
        <v>1.1985958621577592E-7</v>
      </c>
    </row>
    <row r="2254" spans="1:13">
      <c r="A2254" s="6" t="s">
        <v>1525</v>
      </c>
      <c r="B2254" t="str">
        <f>Format!H2254</f>
        <v>33341A</v>
      </c>
      <c r="C2254" t="str">
        <f>Format!G2254</f>
        <v>US</v>
      </c>
      <c r="D2254">
        <f ca="1">Format!J2254</f>
        <v>3.5850167149906579E-7</v>
      </c>
      <c r="E2254" s="6" t="s">
        <v>1</v>
      </c>
      <c r="F2254" t="str">
        <f>Format!I2254</f>
        <v>CH4</v>
      </c>
      <c r="G2254">
        <v>2013</v>
      </c>
      <c r="H2254">
        <f ca="1">Format!K2254</f>
        <v>4</v>
      </c>
      <c r="I2254">
        <f t="shared" ca="1" si="70"/>
        <v>2</v>
      </c>
      <c r="J2254">
        <v>1</v>
      </c>
      <c r="K2254">
        <f ca="1">Format!L2254</f>
        <v>4</v>
      </c>
      <c r="L2254">
        <v>1</v>
      </c>
      <c r="M2254">
        <f t="shared" ca="1" si="71"/>
        <v>3.5850167149906579E-7</v>
      </c>
    </row>
    <row r="2255" spans="1:13">
      <c r="A2255" s="6" t="s">
        <v>1525</v>
      </c>
      <c r="B2255" t="str">
        <f>Format!H2255</f>
        <v>33341A</v>
      </c>
      <c r="C2255" t="str">
        <f>Format!G2255</f>
        <v>US</v>
      </c>
      <c r="D2255">
        <f ca="1">Format!J2255</f>
        <v>3.9676504672027105E-8</v>
      </c>
      <c r="E2255" s="6" t="s">
        <v>1</v>
      </c>
      <c r="F2255" t="str">
        <f>Format!I2255</f>
        <v>N2O</v>
      </c>
      <c r="G2255">
        <v>2013</v>
      </c>
      <c r="H2255">
        <f ca="1">Format!K2255</f>
        <v>4</v>
      </c>
      <c r="I2255">
        <f t="shared" ca="1" si="70"/>
        <v>2</v>
      </c>
      <c r="J2255">
        <v>1</v>
      </c>
      <c r="K2255">
        <f ca="1">Format!L2255</f>
        <v>4</v>
      </c>
      <c r="L2255">
        <v>1</v>
      </c>
      <c r="M2255">
        <f t="shared" ca="1" si="71"/>
        <v>3.9676504672027105E-8</v>
      </c>
    </row>
    <row r="2256" spans="1:13">
      <c r="A2256" s="6" t="s">
        <v>1525</v>
      </c>
      <c r="B2256" t="str">
        <f>Format!H2256</f>
        <v>33341A</v>
      </c>
      <c r="C2256" t="str">
        <f>Format!G2256</f>
        <v>US</v>
      </c>
      <c r="D2256">
        <f ca="1">Format!J2256</f>
        <v>5.4198010715026264E-9</v>
      </c>
      <c r="E2256" s="6" t="s">
        <v>1</v>
      </c>
      <c r="F2256" t="str">
        <f>Format!I2256</f>
        <v>HFC-236fa</v>
      </c>
      <c r="G2256">
        <v>2013</v>
      </c>
      <c r="H2256">
        <f ca="1">Format!K2256</f>
        <v>4</v>
      </c>
      <c r="I2256">
        <f t="shared" ca="1" si="70"/>
        <v>2</v>
      </c>
      <c r="J2256">
        <v>1</v>
      </c>
      <c r="K2256">
        <f ca="1">Format!L2256</f>
        <v>4</v>
      </c>
      <c r="L2256">
        <v>1</v>
      </c>
      <c r="M2256">
        <f t="shared" ca="1" si="71"/>
        <v>5.4198010715026264E-9</v>
      </c>
    </row>
    <row r="2257" spans="1:13">
      <c r="A2257" s="6" t="s">
        <v>1525</v>
      </c>
      <c r="B2257" t="str">
        <f>Format!H2257</f>
        <v>33351A</v>
      </c>
      <c r="C2257" t="str">
        <f>Format!G2257</f>
        <v>US</v>
      </c>
      <c r="D2257">
        <f ca="1">Format!J2257</f>
        <v>1.3231396973605831E-2</v>
      </c>
      <c r="E2257" s="6" t="s">
        <v>1</v>
      </c>
      <c r="F2257" t="str">
        <f>Format!I2257</f>
        <v>CO2</v>
      </c>
      <c r="G2257">
        <v>2013</v>
      </c>
      <c r="H2257">
        <f ca="1">Format!K2257</f>
        <v>4</v>
      </c>
      <c r="I2257">
        <f t="shared" ca="1" si="70"/>
        <v>2</v>
      </c>
      <c r="J2257">
        <v>1</v>
      </c>
      <c r="K2257">
        <f ca="1">Format!L2257</f>
        <v>4</v>
      </c>
      <c r="L2257">
        <v>1</v>
      </c>
      <c r="M2257">
        <f t="shared" ca="1" si="71"/>
        <v>1.3231396973605831E-2</v>
      </c>
    </row>
    <row r="2258" spans="1:13">
      <c r="A2258" s="6" t="s">
        <v>1525</v>
      </c>
      <c r="B2258" t="str">
        <f>Format!H2258</f>
        <v>33351A</v>
      </c>
      <c r="C2258" t="str">
        <f>Format!G2258</f>
        <v>US</v>
      </c>
      <c r="D2258">
        <f ca="1">Format!J2258</f>
        <v>1.5279139195181926E-7</v>
      </c>
      <c r="E2258" s="6" t="s">
        <v>1</v>
      </c>
      <c r="F2258" t="str">
        <f>Format!I2258</f>
        <v>HFC-134a</v>
      </c>
      <c r="G2258">
        <v>2013</v>
      </c>
      <c r="H2258">
        <f ca="1">Format!K2258</f>
        <v>4</v>
      </c>
      <c r="I2258">
        <f t="shared" ca="1" si="70"/>
        <v>2</v>
      </c>
      <c r="J2258">
        <v>1</v>
      </c>
      <c r="K2258">
        <f ca="1">Format!L2258</f>
        <v>4</v>
      </c>
      <c r="L2258">
        <v>1</v>
      </c>
      <c r="M2258">
        <f t="shared" ca="1" si="71"/>
        <v>1.5279139195181926E-7</v>
      </c>
    </row>
    <row r="2259" spans="1:13">
      <c r="A2259" s="6" t="s">
        <v>1525</v>
      </c>
      <c r="B2259" t="str">
        <f>Format!H2259</f>
        <v>33351A</v>
      </c>
      <c r="C2259" t="str">
        <f>Format!G2259</f>
        <v>US</v>
      </c>
      <c r="D2259">
        <f ca="1">Format!J2259</f>
        <v>3.0830363661288338E-7</v>
      </c>
      <c r="E2259" s="6" t="s">
        <v>1</v>
      </c>
      <c r="F2259" t="str">
        <f>Format!I2259</f>
        <v>CH4</v>
      </c>
      <c r="G2259">
        <v>2013</v>
      </c>
      <c r="H2259">
        <f ca="1">Format!K2259</f>
        <v>4</v>
      </c>
      <c r="I2259">
        <f t="shared" ca="1" si="70"/>
        <v>2</v>
      </c>
      <c r="J2259">
        <v>1</v>
      </c>
      <c r="K2259">
        <f ca="1">Format!L2259</f>
        <v>4</v>
      </c>
      <c r="L2259">
        <v>1</v>
      </c>
      <c r="M2259">
        <f t="shared" ca="1" si="71"/>
        <v>3.0830363661288338E-7</v>
      </c>
    </row>
    <row r="2260" spans="1:13">
      <c r="A2260" s="6" t="s">
        <v>1525</v>
      </c>
      <c r="B2260" t="str">
        <f>Format!H2260</f>
        <v>33351A</v>
      </c>
      <c r="C2260" t="str">
        <f>Format!G2260</f>
        <v>US</v>
      </c>
      <c r="D2260">
        <f ca="1">Format!J2260</f>
        <v>1.3506459570501566E-8</v>
      </c>
      <c r="E2260" s="6" t="s">
        <v>1</v>
      </c>
      <c r="F2260" t="str">
        <f>Format!I2260</f>
        <v>HFC-125</v>
      </c>
      <c r="G2260">
        <v>2013</v>
      </c>
      <c r="H2260">
        <f ca="1">Format!K2260</f>
        <v>4</v>
      </c>
      <c r="I2260">
        <f t="shared" ca="1" si="70"/>
        <v>2</v>
      </c>
      <c r="J2260">
        <v>1</v>
      </c>
      <c r="K2260">
        <f ca="1">Format!L2260</f>
        <v>4</v>
      </c>
      <c r="L2260">
        <v>1</v>
      </c>
      <c r="M2260">
        <f t="shared" ca="1" si="71"/>
        <v>1.3506459570501566E-8</v>
      </c>
    </row>
    <row r="2261" spans="1:13">
      <c r="A2261" s="6" t="s">
        <v>1525</v>
      </c>
      <c r="B2261" t="str">
        <f>Format!H2261</f>
        <v>33351A</v>
      </c>
      <c r="C2261" t="str">
        <f>Format!G2261</f>
        <v>US</v>
      </c>
      <c r="D2261">
        <f ca="1">Format!J2261</f>
        <v>4.2703350042236202E-9</v>
      </c>
      <c r="E2261" s="6" t="s">
        <v>1</v>
      </c>
      <c r="F2261" t="str">
        <f>Format!I2261</f>
        <v>HFC-32</v>
      </c>
      <c r="G2261">
        <v>2013</v>
      </c>
      <c r="H2261">
        <f ca="1">Format!K2261</f>
        <v>4</v>
      </c>
      <c r="I2261">
        <f t="shared" ca="1" si="70"/>
        <v>2</v>
      </c>
      <c r="J2261">
        <v>1</v>
      </c>
      <c r="K2261">
        <f ca="1">Format!L2261</f>
        <v>4</v>
      </c>
      <c r="L2261">
        <v>1</v>
      </c>
      <c r="M2261">
        <f t="shared" ca="1" si="71"/>
        <v>4.2703350042236202E-9</v>
      </c>
    </row>
    <row r="2262" spans="1:13">
      <c r="A2262" s="6" t="s">
        <v>1525</v>
      </c>
      <c r="B2262" t="str">
        <f>Format!H2262</f>
        <v>33351A</v>
      </c>
      <c r="C2262" t="str">
        <f>Format!G2262</f>
        <v>US</v>
      </c>
      <c r="D2262">
        <f ca="1">Format!J2262</f>
        <v>8.4475251174155166E-9</v>
      </c>
      <c r="E2262" s="6" t="s">
        <v>1</v>
      </c>
      <c r="F2262" t="str">
        <f>Format!I2262</f>
        <v>HFC-143a</v>
      </c>
      <c r="G2262">
        <v>2013</v>
      </c>
      <c r="H2262">
        <f ca="1">Format!K2262</f>
        <v>4</v>
      </c>
      <c r="I2262">
        <f t="shared" ca="1" si="70"/>
        <v>2</v>
      </c>
      <c r="J2262">
        <v>1</v>
      </c>
      <c r="K2262">
        <f ca="1">Format!L2262</f>
        <v>4</v>
      </c>
      <c r="L2262">
        <v>1</v>
      </c>
      <c r="M2262">
        <f t="shared" ca="1" si="71"/>
        <v>8.4475251174155166E-9</v>
      </c>
    </row>
    <row r="2263" spans="1:13">
      <c r="A2263" s="6" t="s">
        <v>1525</v>
      </c>
      <c r="B2263" t="str">
        <f>Format!H2263</f>
        <v>33351A</v>
      </c>
      <c r="C2263" t="str">
        <f>Format!G2263</f>
        <v>US</v>
      </c>
      <c r="D2263">
        <f ca="1">Format!J2263</f>
        <v>3.5367744463322569E-8</v>
      </c>
      <c r="E2263" s="6" t="s">
        <v>1</v>
      </c>
      <c r="F2263" t="str">
        <f>Format!I2263</f>
        <v>N2O</v>
      </c>
      <c r="G2263">
        <v>2013</v>
      </c>
      <c r="H2263">
        <f ca="1">Format!K2263</f>
        <v>4</v>
      </c>
      <c r="I2263">
        <f t="shared" ca="1" si="70"/>
        <v>2</v>
      </c>
      <c r="J2263">
        <v>1</v>
      </c>
      <c r="K2263">
        <f ca="1">Format!L2263</f>
        <v>4</v>
      </c>
      <c r="L2263">
        <v>1</v>
      </c>
      <c r="M2263">
        <f t="shared" ca="1" si="71"/>
        <v>3.5367744463322569E-8</v>
      </c>
    </row>
    <row r="2264" spans="1:13">
      <c r="A2264" s="6" t="s">
        <v>1525</v>
      </c>
      <c r="B2264" t="str">
        <f>Format!H2264</f>
        <v>33351A</v>
      </c>
      <c r="C2264" t="str">
        <f>Format!G2264</f>
        <v>US</v>
      </c>
      <c r="D2264">
        <f ca="1">Format!J2264</f>
        <v>3.819795072585349E-10</v>
      </c>
      <c r="E2264" s="6" t="s">
        <v>1</v>
      </c>
      <c r="F2264" t="str">
        <f>Format!I2264</f>
        <v>HFC-236fa</v>
      </c>
      <c r="G2264">
        <v>2013</v>
      </c>
      <c r="H2264">
        <f ca="1">Format!K2264</f>
        <v>4</v>
      </c>
      <c r="I2264">
        <f t="shared" ca="1" si="70"/>
        <v>2</v>
      </c>
      <c r="J2264">
        <v>1</v>
      </c>
      <c r="K2264">
        <f ca="1">Format!L2264</f>
        <v>4</v>
      </c>
      <c r="L2264">
        <v>1</v>
      </c>
      <c r="M2264">
        <f t="shared" ca="1" si="71"/>
        <v>3.819795072585349E-10</v>
      </c>
    </row>
    <row r="2265" spans="1:13">
      <c r="A2265" s="6" t="s">
        <v>1525</v>
      </c>
      <c r="B2265" t="str">
        <f>Format!H2265</f>
        <v>33351B</v>
      </c>
      <c r="C2265" t="str">
        <f>Format!G2265</f>
        <v>US</v>
      </c>
      <c r="D2265">
        <f ca="1">Format!J2265</f>
        <v>1.6740655025662632E-2</v>
      </c>
      <c r="E2265" s="6" t="s">
        <v>1</v>
      </c>
      <c r="F2265" t="str">
        <f>Format!I2265</f>
        <v>CO2</v>
      </c>
      <c r="G2265">
        <v>2013</v>
      </c>
      <c r="H2265">
        <f ca="1">Format!K2265</f>
        <v>4</v>
      </c>
      <c r="I2265">
        <f t="shared" ca="1" si="70"/>
        <v>2</v>
      </c>
      <c r="J2265">
        <v>1</v>
      </c>
      <c r="K2265">
        <f ca="1">Format!L2265</f>
        <v>4</v>
      </c>
      <c r="L2265">
        <v>1</v>
      </c>
      <c r="M2265">
        <f t="shared" ca="1" si="71"/>
        <v>1.6740655025662632E-2</v>
      </c>
    </row>
    <row r="2266" spans="1:13">
      <c r="A2266" s="6" t="s">
        <v>1525</v>
      </c>
      <c r="B2266" t="str">
        <f>Format!H2266</f>
        <v>33351B</v>
      </c>
      <c r="C2266" t="str">
        <f>Format!G2266</f>
        <v>US</v>
      </c>
      <c r="D2266">
        <f ca="1">Format!J2266</f>
        <v>3.8646268860229235E-7</v>
      </c>
      <c r="E2266" s="6" t="s">
        <v>1</v>
      </c>
      <c r="F2266" t="str">
        <f>Format!I2266</f>
        <v>CH4</v>
      </c>
      <c r="G2266">
        <v>2013</v>
      </c>
      <c r="H2266">
        <f ca="1">Format!K2266</f>
        <v>4</v>
      </c>
      <c r="I2266">
        <f t="shared" ca="1" si="70"/>
        <v>2</v>
      </c>
      <c r="J2266">
        <v>1</v>
      </c>
      <c r="K2266">
        <f ca="1">Format!L2266</f>
        <v>4</v>
      </c>
      <c r="L2266">
        <v>1</v>
      </c>
      <c r="M2266">
        <f t="shared" ca="1" si="71"/>
        <v>3.8646268860229235E-7</v>
      </c>
    </row>
    <row r="2267" spans="1:13">
      <c r="A2267" s="6" t="s">
        <v>1525</v>
      </c>
      <c r="B2267" t="str">
        <f>Format!H2267</f>
        <v>33351B</v>
      </c>
      <c r="C2267" t="str">
        <f>Format!G2267</f>
        <v>US</v>
      </c>
      <c r="D2267">
        <f ca="1">Format!J2267</f>
        <v>4.3628760056126477E-8</v>
      </c>
      <c r="E2267" s="6" t="s">
        <v>1</v>
      </c>
      <c r="F2267" t="str">
        <f>Format!I2267</f>
        <v>N2O</v>
      </c>
      <c r="G2267">
        <v>2013</v>
      </c>
      <c r="H2267">
        <f ca="1">Format!K2267</f>
        <v>4</v>
      </c>
      <c r="I2267">
        <f t="shared" ca="1" si="70"/>
        <v>2</v>
      </c>
      <c r="J2267">
        <v>1</v>
      </c>
      <c r="K2267">
        <f ca="1">Format!L2267</f>
        <v>4</v>
      </c>
      <c r="L2267">
        <v>1</v>
      </c>
      <c r="M2267">
        <f t="shared" ca="1" si="71"/>
        <v>4.3628760056126477E-8</v>
      </c>
    </row>
    <row r="2268" spans="1:13">
      <c r="A2268" s="6" t="s">
        <v>1525</v>
      </c>
      <c r="B2268" t="str">
        <f>Format!H2268</f>
        <v>33391A</v>
      </c>
      <c r="C2268" t="str">
        <f>Format!G2268</f>
        <v>US</v>
      </c>
      <c r="D2268">
        <f ca="1">Format!J2268</f>
        <v>1.0765568488071593E-2</v>
      </c>
      <c r="E2268" s="6" t="s">
        <v>1</v>
      </c>
      <c r="F2268" t="str">
        <f>Format!I2268</f>
        <v>CO2</v>
      </c>
      <c r="G2268">
        <v>2013</v>
      </c>
      <c r="H2268">
        <f ca="1">Format!K2268</f>
        <v>4</v>
      </c>
      <c r="I2268">
        <f t="shared" ca="1" si="70"/>
        <v>2</v>
      </c>
      <c r="J2268">
        <v>1</v>
      </c>
      <c r="K2268">
        <f ca="1">Format!L2268</f>
        <v>4</v>
      </c>
      <c r="L2268">
        <v>1</v>
      </c>
      <c r="M2268">
        <f t="shared" ca="1" si="71"/>
        <v>1.0765568488071593E-2</v>
      </c>
    </row>
    <row r="2269" spans="1:13">
      <c r="A2269" s="6" t="s">
        <v>1525</v>
      </c>
      <c r="B2269" t="str">
        <f>Format!H2269</f>
        <v>33391A</v>
      </c>
      <c r="C2269" t="str">
        <f>Format!G2269</f>
        <v>US</v>
      </c>
      <c r="D2269">
        <f ca="1">Format!J2269</f>
        <v>2.404493318580337E-7</v>
      </c>
      <c r="E2269" s="6" t="s">
        <v>1</v>
      </c>
      <c r="F2269" t="str">
        <f>Format!I2269</f>
        <v>CH4</v>
      </c>
      <c r="G2269">
        <v>2013</v>
      </c>
      <c r="H2269">
        <f ca="1">Format!K2269</f>
        <v>4</v>
      </c>
      <c r="I2269">
        <f t="shared" ca="1" si="70"/>
        <v>2</v>
      </c>
      <c r="J2269">
        <v>1</v>
      </c>
      <c r="K2269">
        <f ca="1">Format!L2269</f>
        <v>4</v>
      </c>
      <c r="L2269">
        <v>1</v>
      </c>
      <c r="M2269">
        <f t="shared" ca="1" si="71"/>
        <v>2.404493318580337E-7</v>
      </c>
    </row>
    <row r="2270" spans="1:13">
      <c r="A2270" s="6" t="s">
        <v>1525</v>
      </c>
      <c r="B2270" t="str">
        <f>Format!H2270</f>
        <v>33391A</v>
      </c>
      <c r="C2270" t="str">
        <f>Format!G2270</f>
        <v>US</v>
      </c>
      <c r="D2270">
        <f ca="1">Format!J2270</f>
        <v>3.1872710149163121E-8</v>
      </c>
      <c r="E2270" s="6" t="s">
        <v>1</v>
      </c>
      <c r="F2270" t="str">
        <f>Format!I2270</f>
        <v>HFC-134a</v>
      </c>
      <c r="G2270">
        <v>2013</v>
      </c>
      <c r="H2270">
        <f ca="1">Format!K2270</f>
        <v>4</v>
      </c>
      <c r="I2270">
        <f t="shared" ca="1" si="70"/>
        <v>2</v>
      </c>
      <c r="J2270">
        <v>1</v>
      </c>
      <c r="K2270">
        <f ca="1">Format!L2270</f>
        <v>4</v>
      </c>
      <c r="L2270">
        <v>1</v>
      </c>
      <c r="M2270">
        <f t="shared" ca="1" si="71"/>
        <v>3.1872710149163121E-8</v>
      </c>
    </row>
    <row r="2271" spans="1:13">
      <c r="A2271" s="6" t="s">
        <v>1525</v>
      </c>
      <c r="B2271" t="str">
        <f>Format!H2271</f>
        <v>33391A</v>
      </c>
      <c r="C2271" t="str">
        <f>Format!G2271</f>
        <v>US</v>
      </c>
      <c r="D2271">
        <f ca="1">Format!J2271</f>
        <v>2.5552421320579238E-8</v>
      </c>
      <c r="E2271" s="6" t="s">
        <v>1</v>
      </c>
      <c r="F2271" t="str">
        <f>Format!I2271</f>
        <v>N2O</v>
      </c>
      <c r="G2271">
        <v>2013</v>
      </c>
      <c r="H2271">
        <f ca="1">Format!K2271</f>
        <v>4</v>
      </c>
      <c r="I2271">
        <f t="shared" ca="1" si="70"/>
        <v>2</v>
      </c>
      <c r="J2271">
        <v>1</v>
      </c>
      <c r="K2271">
        <f ca="1">Format!L2271</f>
        <v>4</v>
      </c>
      <c r="L2271">
        <v>1</v>
      </c>
      <c r="M2271">
        <f t="shared" ca="1" si="71"/>
        <v>2.5552421320579238E-8</v>
      </c>
    </row>
    <row r="2272" spans="1:13">
      <c r="A2272" s="6" t="s">
        <v>1525</v>
      </c>
      <c r="B2272" t="str">
        <f>Format!H2272</f>
        <v>33391A</v>
      </c>
      <c r="C2272" t="str">
        <f>Format!G2272</f>
        <v>US</v>
      </c>
      <c r="D2272">
        <f ca="1">Format!J2272</f>
        <v>2.8174851052324679E-9</v>
      </c>
      <c r="E2272" s="6" t="s">
        <v>1</v>
      </c>
      <c r="F2272" t="str">
        <f>Format!I2272</f>
        <v>HFC-125</v>
      </c>
      <c r="G2272">
        <v>2013</v>
      </c>
      <c r="H2272">
        <f ca="1">Format!K2272</f>
        <v>4</v>
      </c>
      <c r="I2272">
        <f t="shared" ca="1" si="70"/>
        <v>2</v>
      </c>
      <c r="J2272">
        <v>1</v>
      </c>
      <c r="K2272">
        <f ca="1">Format!L2272</f>
        <v>4</v>
      </c>
      <c r="L2272">
        <v>1</v>
      </c>
      <c r="M2272">
        <f t="shared" ca="1" si="71"/>
        <v>2.8174851052324679E-9</v>
      </c>
    </row>
    <row r="2273" spans="1:13">
      <c r="A2273" s="6" t="s">
        <v>1525</v>
      </c>
      <c r="B2273" t="str">
        <f>Format!H2273</f>
        <v>33391A</v>
      </c>
      <c r="C2273" t="str">
        <f>Format!G2273</f>
        <v>US</v>
      </c>
      <c r="D2273">
        <f ca="1">Format!J2273</f>
        <v>8.908037821421533E-10</v>
      </c>
      <c r="E2273" s="6" t="s">
        <v>1</v>
      </c>
      <c r="F2273" t="str">
        <f>Format!I2273</f>
        <v>HFC-32</v>
      </c>
      <c r="G2273">
        <v>2013</v>
      </c>
      <c r="H2273">
        <f ca="1">Format!K2273</f>
        <v>4</v>
      </c>
      <c r="I2273">
        <f t="shared" ca="1" si="70"/>
        <v>2</v>
      </c>
      <c r="J2273">
        <v>1</v>
      </c>
      <c r="K2273">
        <f ca="1">Format!L2273</f>
        <v>4</v>
      </c>
      <c r="L2273">
        <v>1</v>
      </c>
      <c r="M2273">
        <f t="shared" ca="1" si="71"/>
        <v>8.908037821421533E-10</v>
      </c>
    </row>
    <row r="2274" spans="1:13">
      <c r="A2274" s="6" t="s">
        <v>1525</v>
      </c>
      <c r="B2274" t="str">
        <f>Format!H2274</f>
        <v>33391A</v>
      </c>
      <c r="C2274" t="str">
        <f>Format!G2274</f>
        <v>US</v>
      </c>
      <c r="D2274">
        <f ca="1">Format!J2274</f>
        <v>1.7621772804456356E-9</v>
      </c>
      <c r="E2274" s="6" t="s">
        <v>1</v>
      </c>
      <c r="F2274" t="str">
        <f>Format!I2274</f>
        <v>HFC-143a</v>
      </c>
      <c r="G2274">
        <v>2013</v>
      </c>
      <c r="H2274">
        <f ca="1">Format!K2274</f>
        <v>4</v>
      </c>
      <c r="I2274">
        <f t="shared" ca="1" si="70"/>
        <v>2</v>
      </c>
      <c r="J2274">
        <v>1</v>
      </c>
      <c r="K2274">
        <f ca="1">Format!L2274</f>
        <v>4</v>
      </c>
      <c r="L2274">
        <v>1</v>
      </c>
      <c r="M2274">
        <f t="shared" ca="1" si="71"/>
        <v>1.7621772804456356E-9</v>
      </c>
    </row>
    <row r="2275" spans="1:13">
      <c r="A2275" s="6" t="s">
        <v>1525</v>
      </c>
      <c r="B2275" t="str">
        <f>Format!H2275</f>
        <v>33391A</v>
      </c>
      <c r="C2275" t="str">
        <f>Format!G2275</f>
        <v>US</v>
      </c>
      <c r="D2275">
        <f ca="1">Format!J2275</f>
        <v>7.9681989687027493E-11</v>
      </c>
      <c r="E2275" s="6" t="s">
        <v>1</v>
      </c>
      <c r="F2275" t="str">
        <f>Format!I2275</f>
        <v>HFC-236fa</v>
      </c>
      <c r="G2275">
        <v>2013</v>
      </c>
      <c r="H2275">
        <f ca="1">Format!K2275</f>
        <v>4</v>
      </c>
      <c r="I2275">
        <f t="shared" ca="1" si="70"/>
        <v>2</v>
      </c>
      <c r="J2275">
        <v>1</v>
      </c>
      <c r="K2275">
        <f ca="1">Format!L2275</f>
        <v>4</v>
      </c>
      <c r="L2275">
        <v>1</v>
      </c>
      <c r="M2275">
        <f t="shared" ca="1" si="71"/>
        <v>7.9681989687027493E-11</v>
      </c>
    </row>
    <row r="2276" spans="1:13">
      <c r="A2276" s="6" t="s">
        <v>1525</v>
      </c>
      <c r="B2276" t="str">
        <f>Format!H2276</f>
        <v>33399A</v>
      </c>
      <c r="C2276" t="str">
        <f>Format!G2276</f>
        <v>US</v>
      </c>
      <c r="D2276">
        <f ca="1">Format!J2276</f>
        <v>1.7431299452909905E-2</v>
      </c>
      <c r="E2276" s="6" t="s">
        <v>1</v>
      </c>
      <c r="F2276" t="str">
        <f>Format!I2276</f>
        <v>CO2</v>
      </c>
      <c r="G2276">
        <v>2013</v>
      </c>
      <c r="H2276">
        <f ca="1">Format!K2276</f>
        <v>4</v>
      </c>
      <c r="I2276">
        <f t="shared" ca="1" si="70"/>
        <v>2</v>
      </c>
      <c r="J2276">
        <v>1</v>
      </c>
      <c r="K2276">
        <f ca="1">Format!L2276</f>
        <v>4</v>
      </c>
      <c r="L2276">
        <v>1</v>
      </c>
      <c r="M2276">
        <f t="shared" ca="1" si="71"/>
        <v>1.7431299452909905E-2</v>
      </c>
    </row>
    <row r="2277" spans="1:13">
      <c r="A2277" s="6" t="s">
        <v>1525</v>
      </c>
      <c r="B2277" t="str">
        <f>Format!H2277</f>
        <v>33399A</v>
      </c>
      <c r="C2277" t="str">
        <f>Format!G2277</f>
        <v>US</v>
      </c>
      <c r="D2277">
        <f ca="1">Format!J2277</f>
        <v>3.9763686075305321E-7</v>
      </c>
      <c r="E2277" s="6" t="s">
        <v>1</v>
      </c>
      <c r="F2277" t="str">
        <f>Format!I2277</f>
        <v>CH4</v>
      </c>
      <c r="G2277">
        <v>2013</v>
      </c>
      <c r="H2277">
        <f ca="1">Format!K2277</f>
        <v>4</v>
      </c>
      <c r="I2277">
        <f t="shared" ca="1" si="70"/>
        <v>2</v>
      </c>
      <c r="J2277">
        <v>1</v>
      </c>
      <c r="K2277">
        <f ca="1">Format!L2277</f>
        <v>4</v>
      </c>
      <c r="L2277">
        <v>1</v>
      </c>
      <c r="M2277">
        <f t="shared" ca="1" si="71"/>
        <v>3.9763686075305321E-7</v>
      </c>
    </row>
    <row r="2278" spans="1:13">
      <c r="A2278" s="6" t="s">
        <v>1525</v>
      </c>
      <c r="B2278" t="str">
        <f>Format!H2278</f>
        <v>33399A</v>
      </c>
      <c r="C2278" t="str">
        <f>Format!G2278</f>
        <v>US</v>
      </c>
      <c r="D2278">
        <f ca="1">Format!J2278</f>
        <v>8.5139360699427293E-8</v>
      </c>
      <c r="E2278" s="6" t="s">
        <v>1</v>
      </c>
      <c r="F2278" t="str">
        <f>Format!I2278</f>
        <v>HFC-134a</v>
      </c>
      <c r="G2278">
        <v>2013</v>
      </c>
      <c r="H2278">
        <f ca="1">Format!K2278</f>
        <v>4</v>
      </c>
      <c r="I2278">
        <f t="shared" ca="1" si="70"/>
        <v>2</v>
      </c>
      <c r="J2278">
        <v>1</v>
      </c>
      <c r="K2278">
        <f ca="1">Format!L2278</f>
        <v>4</v>
      </c>
      <c r="L2278">
        <v>1</v>
      </c>
      <c r="M2278">
        <f t="shared" ca="1" si="71"/>
        <v>8.5139360699427293E-8</v>
      </c>
    </row>
    <row r="2279" spans="1:13">
      <c r="A2279" s="6" t="s">
        <v>1525</v>
      </c>
      <c r="B2279" t="str">
        <f>Format!H2279</f>
        <v>33399A</v>
      </c>
      <c r="C2279" t="str">
        <f>Format!G2279</f>
        <v>US</v>
      </c>
      <c r="D2279">
        <f ca="1">Format!J2279</f>
        <v>7.5261526088313935E-9</v>
      </c>
      <c r="E2279" s="6" t="s">
        <v>1</v>
      </c>
      <c r="F2279" t="str">
        <f>Format!I2279</f>
        <v>HFC-125</v>
      </c>
      <c r="G2279">
        <v>2013</v>
      </c>
      <c r="H2279">
        <f ca="1">Format!K2279</f>
        <v>4</v>
      </c>
      <c r="I2279">
        <f t="shared" ca="1" si="70"/>
        <v>2</v>
      </c>
      <c r="J2279">
        <v>1</v>
      </c>
      <c r="K2279">
        <f ca="1">Format!L2279</f>
        <v>4</v>
      </c>
      <c r="L2279">
        <v>1</v>
      </c>
      <c r="M2279">
        <f t="shared" ca="1" si="71"/>
        <v>7.5261526088313935E-9</v>
      </c>
    </row>
    <row r="2280" spans="1:13">
      <c r="A2280" s="6" t="s">
        <v>1525</v>
      </c>
      <c r="B2280" t="str">
        <f>Format!H2280</f>
        <v>33399A</v>
      </c>
      <c r="C2280" t="str">
        <f>Format!G2280</f>
        <v>US</v>
      </c>
      <c r="D2280">
        <f ca="1">Format!J2280</f>
        <v>4.3949822402664709E-8</v>
      </c>
      <c r="E2280" s="6" t="s">
        <v>1</v>
      </c>
      <c r="F2280" t="str">
        <f>Format!I2280</f>
        <v>N2O</v>
      </c>
      <c r="G2280">
        <v>2013</v>
      </c>
      <c r="H2280">
        <f ca="1">Format!K2280</f>
        <v>4</v>
      </c>
      <c r="I2280">
        <f t="shared" ref="I2280:I2343" ca="1" si="72">IF(H2280=2,1,2)</f>
        <v>2</v>
      </c>
      <c r="J2280">
        <v>1</v>
      </c>
      <c r="K2280">
        <f ca="1">Format!L2280</f>
        <v>4</v>
      </c>
      <c r="L2280">
        <v>1</v>
      </c>
      <c r="M2280">
        <f t="shared" ca="1" si="71"/>
        <v>4.3949822402664709E-8</v>
      </c>
    </row>
    <row r="2281" spans="1:13">
      <c r="A2281" s="6" t="s">
        <v>1525</v>
      </c>
      <c r="B2281" t="str">
        <f>Format!H2281</f>
        <v>33399A</v>
      </c>
      <c r="C2281" t="str">
        <f>Format!G2281</f>
        <v>US</v>
      </c>
      <c r="D2281">
        <f ca="1">Format!J2281</f>
        <v>2.3795423785826447E-9</v>
      </c>
      <c r="E2281" s="6" t="s">
        <v>1</v>
      </c>
      <c r="F2281" t="str">
        <f>Format!I2281</f>
        <v>HFC-32</v>
      </c>
      <c r="G2281">
        <v>2013</v>
      </c>
      <c r="H2281">
        <f ca="1">Format!K2281</f>
        <v>4</v>
      </c>
      <c r="I2281">
        <f t="shared" ca="1" si="72"/>
        <v>2</v>
      </c>
      <c r="J2281">
        <v>1</v>
      </c>
      <c r="K2281">
        <f ca="1">Format!L2281</f>
        <v>4</v>
      </c>
      <c r="L2281">
        <v>1</v>
      </c>
      <c r="M2281">
        <f t="shared" ca="1" si="71"/>
        <v>2.3795423785826447E-9</v>
      </c>
    </row>
    <row r="2282" spans="1:13">
      <c r="A2282" s="6" t="s">
        <v>1525</v>
      </c>
      <c r="B2282" t="str">
        <f>Format!H2282</f>
        <v>33399A</v>
      </c>
      <c r="C2282" t="str">
        <f>Format!G2282</f>
        <v>US</v>
      </c>
      <c r="D2282">
        <f ca="1">Format!J2282</f>
        <v>4.7071819871626479E-9</v>
      </c>
      <c r="E2282" s="6" t="s">
        <v>1</v>
      </c>
      <c r="F2282" t="str">
        <f>Format!I2282</f>
        <v>HFC-143a</v>
      </c>
      <c r="G2282">
        <v>2013</v>
      </c>
      <c r="H2282">
        <f ca="1">Format!K2282</f>
        <v>4</v>
      </c>
      <c r="I2282">
        <f t="shared" ca="1" si="72"/>
        <v>2</v>
      </c>
      <c r="J2282">
        <v>1</v>
      </c>
      <c r="K2282">
        <f ca="1">Format!L2282</f>
        <v>4</v>
      </c>
      <c r="L2282">
        <v>1</v>
      </c>
      <c r="M2282">
        <f t="shared" ca="1" si="71"/>
        <v>4.7071819871626479E-9</v>
      </c>
    </row>
    <row r="2283" spans="1:13">
      <c r="A2283" s="6" t="s">
        <v>1525</v>
      </c>
      <c r="B2283" t="str">
        <f>Format!H2283</f>
        <v>33399A</v>
      </c>
      <c r="C2283" t="str">
        <f>Format!G2283</f>
        <v>US</v>
      </c>
      <c r="D2283">
        <f ca="1">Format!J2283</f>
        <v>2.1284897423101646E-10</v>
      </c>
      <c r="E2283" s="6" t="s">
        <v>1</v>
      </c>
      <c r="F2283" t="str">
        <f>Format!I2283</f>
        <v>HFC-236fa</v>
      </c>
      <c r="G2283">
        <v>2013</v>
      </c>
      <c r="H2283">
        <f ca="1">Format!K2283</f>
        <v>4</v>
      </c>
      <c r="I2283">
        <f t="shared" ca="1" si="72"/>
        <v>2</v>
      </c>
      <c r="J2283">
        <v>1</v>
      </c>
      <c r="K2283">
        <f ca="1">Format!L2283</f>
        <v>4</v>
      </c>
      <c r="L2283">
        <v>1</v>
      </c>
      <c r="M2283">
        <f t="shared" ca="1" si="71"/>
        <v>2.1284897423101646E-10</v>
      </c>
    </row>
    <row r="2284" spans="1:13">
      <c r="A2284" s="6" t="s">
        <v>1525</v>
      </c>
      <c r="B2284" t="str">
        <f>Format!H2284</f>
        <v>33399B</v>
      </c>
      <c r="C2284" t="str">
        <f>Format!G2284</f>
        <v>US</v>
      </c>
      <c r="D2284">
        <f ca="1">Format!J2284</f>
        <v>1.5914402649976359E-2</v>
      </c>
      <c r="E2284" s="6" t="s">
        <v>1</v>
      </c>
      <c r="F2284" t="str">
        <f>Format!I2284</f>
        <v>CO2</v>
      </c>
      <c r="G2284">
        <v>2013</v>
      </c>
      <c r="H2284">
        <f ca="1">Format!K2284</f>
        <v>4</v>
      </c>
      <c r="I2284">
        <f t="shared" ca="1" si="72"/>
        <v>2</v>
      </c>
      <c r="J2284">
        <v>1</v>
      </c>
      <c r="K2284">
        <f ca="1">Format!L2284</f>
        <v>4</v>
      </c>
      <c r="L2284">
        <v>1</v>
      </c>
      <c r="M2284">
        <f t="shared" ca="1" si="71"/>
        <v>1.5914402649976359E-2</v>
      </c>
    </row>
    <row r="2285" spans="1:13">
      <c r="A2285" s="6" t="s">
        <v>1525</v>
      </c>
      <c r="B2285" t="str">
        <f>Format!H2285</f>
        <v>33399B</v>
      </c>
      <c r="C2285" t="str">
        <f>Format!G2285</f>
        <v>US</v>
      </c>
      <c r="D2285">
        <f ca="1">Format!J2285</f>
        <v>3.6129622999532551E-7</v>
      </c>
      <c r="E2285" s="6" t="s">
        <v>1</v>
      </c>
      <c r="F2285" t="str">
        <f>Format!I2285</f>
        <v>CH4</v>
      </c>
      <c r="G2285">
        <v>2013</v>
      </c>
      <c r="H2285">
        <f ca="1">Format!K2285</f>
        <v>4</v>
      </c>
      <c r="I2285">
        <f t="shared" ca="1" si="72"/>
        <v>2</v>
      </c>
      <c r="J2285">
        <v>1</v>
      </c>
      <c r="K2285">
        <f ca="1">Format!L2285</f>
        <v>4</v>
      </c>
      <c r="L2285">
        <v>1</v>
      </c>
      <c r="M2285">
        <f t="shared" ca="1" si="71"/>
        <v>3.6129622999532551E-7</v>
      </c>
    </row>
    <row r="2286" spans="1:13">
      <c r="A2286" s="6" t="s">
        <v>1525</v>
      </c>
      <c r="B2286" t="str">
        <f>Format!H2286</f>
        <v>33399B</v>
      </c>
      <c r="C2286" t="str">
        <f>Format!G2286</f>
        <v>US</v>
      </c>
      <c r="D2286">
        <f ca="1">Format!J2286</f>
        <v>3.9586447912710752E-8</v>
      </c>
      <c r="E2286" s="6" t="s">
        <v>1</v>
      </c>
      <c r="F2286" t="str">
        <f>Format!I2286</f>
        <v>N2O</v>
      </c>
      <c r="G2286">
        <v>2013</v>
      </c>
      <c r="H2286">
        <f ca="1">Format!K2286</f>
        <v>4</v>
      </c>
      <c r="I2286">
        <f t="shared" ca="1" si="72"/>
        <v>2</v>
      </c>
      <c r="J2286">
        <v>1</v>
      </c>
      <c r="K2286">
        <f ca="1">Format!L2286</f>
        <v>4</v>
      </c>
      <c r="L2286">
        <v>1</v>
      </c>
      <c r="M2286">
        <f t="shared" ca="1" si="71"/>
        <v>3.9586447912710752E-8</v>
      </c>
    </row>
    <row r="2287" spans="1:13">
      <c r="A2287" s="6" t="s">
        <v>1525</v>
      </c>
      <c r="B2287" t="str">
        <f>Format!H2287</f>
        <v>33411A</v>
      </c>
      <c r="C2287" t="str">
        <f>Format!G2287</f>
        <v>US</v>
      </c>
      <c r="D2287">
        <f ca="1">Format!J2287</f>
        <v>1.8885709349927327E-2</v>
      </c>
      <c r="E2287" s="6" t="s">
        <v>1</v>
      </c>
      <c r="F2287" t="str">
        <f>Format!I2287</f>
        <v>CO2</v>
      </c>
      <c r="G2287">
        <v>2013</v>
      </c>
      <c r="H2287">
        <f ca="1">Format!K2287</f>
        <v>4</v>
      </c>
      <c r="I2287">
        <f t="shared" ca="1" si="72"/>
        <v>2</v>
      </c>
      <c r="J2287">
        <v>1</v>
      </c>
      <c r="K2287">
        <f ca="1">Format!L2287</f>
        <v>4</v>
      </c>
      <c r="L2287">
        <v>1</v>
      </c>
      <c r="M2287">
        <f t="shared" ca="1" si="71"/>
        <v>1.8885709349927327E-2</v>
      </c>
    </row>
    <row r="2288" spans="1:13">
      <c r="A2288" s="6" t="s">
        <v>1525</v>
      </c>
      <c r="B2288" t="str">
        <f>Format!H2288</f>
        <v>33411A</v>
      </c>
      <c r="C2288" t="str">
        <f>Format!G2288</f>
        <v>US</v>
      </c>
      <c r="D2288">
        <f ca="1">Format!J2288</f>
        <v>4.8974267369325607E-7</v>
      </c>
      <c r="E2288" s="6" t="s">
        <v>1</v>
      </c>
      <c r="F2288" t="str">
        <f>Format!I2288</f>
        <v>CH4</v>
      </c>
      <c r="G2288">
        <v>2013</v>
      </c>
      <c r="H2288">
        <f ca="1">Format!K2288</f>
        <v>4</v>
      </c>
      <c r="I2288">
        <f t="shared" ca="1" si="72"/>
        <v>2</v>
      </c>
      <c r="J2288">
        <v>1</v>
      </c>
      <c r="K2288">
        <f ca="1">Format!L2288</f>
        <v>4</v>
      </c>
      <c r="L2288">
        <v>1</v>
      </c>
      <c r="M2288">
        <f t="shared" ca="1" si="71"/>
        <v>4.8974267369325607E-7</v>
      </c>
    </row>
    <row r="2289" spans="1:13">
      <c r="A2289" s="6" t="s">
        <v>1525</v>
      </c>
      <c r="B2289" t="str">
        <f>Format!H2289</f>
        <v>33411A</v>
      </c>
      <c r="C2289" t="str">
        <f>Format!G2289</f>
        <v>US</v>
      </c>
      <c r="D2289">
        <f ca="1">Format!J2289</f>
        <v>8.7289130640646809E-8</v>
      </c>
      <c r="E2289" s="6" t="s">
        <v>1</v>
      </c>
      <c r="F2289" t="str">
        <f>Format!I2289</f>
        <v>N2O</v>
      </c>
      <c r="G2289">
        <v>2013</v>
      </c>
      <c r="H2289">
        <f ca="1">Format!K2289</f>
        <v>4</v>
      </c>
      <c r="I2289">
        <f t="shared" ca="1" si="72"/>
        <v>2</v>
      </c>
      <c r="J2289">
        <v>1</v>
      </c>
      <c r="K2289">
        <f ca="1">Format!L2289</f>
        <v>4</v>
      </c>
      <c r="L2289">
        <v>1</v>
      </c>
      <c r="M2289">
        <f t="shared" ca="1" si="71"/>
        <v>8.7289130640646809E-8</v>
      </c>
    </row>
    <row r="2290" spans="1:13">
      <c r="A2290" s="6" t="s">
        <v>1525</v>
      </c>
      <c r="B2290" t="str">
        <f>Format!H2290</f>
        <v>33411A</v>
      </c>
      <c r="C2290" t="str">
        <f>Format!G2290</f>
        <v>US</v>
      </c>
      <c r="D2290">
        <f ca="1">Format!J2290</f>
        <v>9.5938644043341397E-9</v>
      </c>
      <c r="E2290" s="6" t="s">
        <v>1</v>
      </c>
      <c r="F2290" t="str">
        <f>Format!I2290</f>
        <v>HFC-134a</v>
      </c>
      <c r="G2290">
        <v>2013</v>
      </c>
      <c r="H2290">
        <f ca="1">Format!K2290</f>
        <v>4</v>
      </c>
      <c r="I2290">
        <f t="shared" ca="1" si="72"/>
        <v>2</v>
      </c>
      <c r="J2290">
        <v>1</v>
      </c>
      <c r="K2290">
        <f ca="1">Format!L2290</f>
        <v>4</v>
      </c>
      <c r="L2290">
        <v>1</v>
      </c>
      <c r="M2290">
        <f t="shared" ca="1" si="71"/>
        <v>9.5938644043341397E-9</v>
      </c>
    </row>
    <row r="2291" spans="1:13">
      <c r="A2291" s="6" t="s">
        <v>1525</v>
      </c>
      <c r="B2291" t="str">
        <f>Format!H2291</f>
        <v>33411A</v>
      </c>
      <c r="C2291" t="str">
        <f>Format!G2291</f>
        <v>US</v>
      </c>
      <c r="D2291">
        <f ca="1">Format!J2291</f>
        <v>8.4807880893495782E-10</v>
      </c>
      <c r="E2291" s="6" t="s">
        <v>1</v>
      </c>
      <c r="F2291" t="str">
        <f>Format!I2291</f>
        <v>HFC-125</v>
      </c>
      <c r="G2291">
        <v>2013</v>
      </c>
      <c r="H2291">
        <f ca="1">Format!K2291</f>
        <v>4</v>
      </c>
      <c r="I2291">
        <f t="shared" ca="1" si="72"/>
        <v>2</v>
      </c>
      <c r="J2291">
        <v>1</v>
      </c>
      <c r="K2291">
        <f ca="1">Format!L2291</f>
        <v>4</v>
      </c>
      <c r="L2291">
        <v>1</v>
      </c>
      <c r="M2291">
        <f t="shared" ca="1" si="71"/>
        <v>8.4807880893495782E-10</v>
      </c>
    </row>
    <row r="2292" spans="1:13">
      <c r="A2292" s="6" t="s">
        <v>1525</v>
      </c>
      <c r="B2292" t="str">
        <f>Format!H2292</f>
        <v>33411A</v>
      </c>
      <c r="C2292" t="str">
        <f>Format!G2292</f>
        <v>US</v>
      </c>
      <c r="D2292">
        <f ca="1">Format!J2292</f>
        <v>2.6813693146091707E-10</v>
      </c>
      <c r="E2292" s="6" t="s">
        <v>1</v>
      </c>
      <c r="F2292" t="str">
        <f>Format!I2292</f>
        <v>HFC-32</v>
      </c>
      <c r="G2292">
        <v>2013</v>
      </c>
      <c r="H2292">
        <f ca="1">Format!K2292</f>
        <v>4</v>
      </c>
      <c r="I2292">
        <f t="shared" ca="1" si="72"/>
        <v>2</v>
      </c>
      <c r="J2292">
        <v>1</v>
      </c>
      <c r="K2292">
        <f ca="1">Format!L2292</f>
        <v>4</v>
      </c>
      <c r="L2292">
        <v>1</v>
      </c>
      <c r="M2292">
        <f t="shared" ca="1" si="71"/>
        <v>2.6813693146091707E-10</v>
      </c>
    </row>
    <row r="2293" spans="1:13">
      <c r="A2293" s="6" t="s">
        <v>1525</v>
      </c>
      <c r="B2293" t="str">
        <f>Format!H2293</f>
        <v>33411A</v>
      </c>
      <c r="C2293" t="str">
        <f>Format!G2293</f>
        <v>US</v>
      </c>
      <c r="D2293">
        <f ca="1">Format!J2293</f>
        <v>5.3042523857788802E-10</v>
      </c>
      <c r="E2293" s="6" t="s">
        <v>1</v>
      </c>
      <c r="F2293" t="str">
        <f>Format!I2293</f>
        <v>HFC-143a</v>
      </c>
      <c r="G2293">
        <v>2013</v>
      </c>
      <c r="H2293">
        <f ca="1">Format!K2293</f>
        <v>4</v>
      </c>
      <c r="I2293">
        <f t="shared" ca="1" si="72"/>
        <v>2</v>
      </c>
      <c r="J2293">
        <v>1</v>
      </c>
      <c r="K2293">
        <f ca="1">Format!L2293</f>
        <v>4</v>
      </c>
      <c r="L2293">
        <v>1</v>
      </c>
      <c r="M2293">
        <f t="shared" ca="1" si="71"/>
        <v>5.3042523857788802E-10</v>
      </c>
    </row>
    <row r="2294" spans="1:13">
      <c r="A2294" s="6" t="s">
        <v>1525</v>
      </c>
      <c r="B2294" t="str">
        <f>Format!H2294</f>
        <v>33411A</v>
      </c>
      <c r="C2294" t="str">
        <f>Format!G2294</f>
        <v>US</v>
      </c>
      <c r="D2294">
        <f ca="1">Format!J2294</f>
        <v>2.3984725520586624E-11</v>
      </c>
      <c r="E2294" s="6" t="s">
        <v>1</v>
      </c>
      <c r="F2294" t="str">
        <f>Format!I2294</f>
        <v>HFC-236fa</v>
      </c>
      <c r="G2294">
        <v>2013</v>
      </c>
      <c r="H2294">
        <f ca="1">Format!K2294</f>
        <v>4</v>
      </c>
      <c r="I2294">
        <f t="shared" ca="1" si="72"/>
        <v>2</v>
      </c>
      <c r="J2294">
        <v>1</v>
      </c>
      <c r="K2294">
        <f ca="1">Format!L2294</f>
        <v>4</v>
      </c>
      <c r="L2294">
        <v>1</v>
      </c>
      <c r="M2294">
        <f t="shared" ca="1" si="71"/>
        <v>2.3984725520586624E-11</v>
      </c>
    </row>
    <row r="2295" spans="1:13">
      <c r="A2295" s="6" t="s">
        <v>1525</v>
      </c>
      <c r="B2295" t="str">
        <f>Format!H2295</f>
        <v>33441A</v>
      </c>
      <c r="C2295" t="str">
        <f>Format!G2295</f>
        <v>US</v>
      </c>
      <c r="D2295">
        <f ca="1">Format!J2295</f>
        <v>6.32915566944131E-3</v>
      </c>
      <c r="E2295" s="6" t="s">
        <v>1</v>
      </c>
      <c r="F2295" t="str">
        <f>Format!I2295</f>
        <v>CO2</v>
      </c>
      <c r="G2295">
        <v>2013</v>
      </c>
      <c r="H2295">
        <f ca="1">Format!K2295</f>
        <v>4</v>
      </c>
      <c r="I2295">
        <f t="shared" ca="1" si="72"/>
        <v>2</v>
      </c>
      <c r="J2295">
        <v>1</v>
      </c>
      <c r="K2295">
        <f ca="1">Format!L2295</f>
        <v>4</v>
      </c>
      <c r="L2295">
        <v>1</v>
      </c>
      <c r="M2295">
        <f t="shared" ca="1" si="71"/>
        <v>6.32915566944131E-3</v>
      </c>
    </row>
    <row r="2296" spans="1:13">
      <c r="A2296" s="6" t="s">
        <v>1525</v>
      </c>
      <c r="B2296" t="str">
        <f>Format!H2296</f>
        <v>33441A</v>
      </c>
      <c r="C2296" t="str">
        <f>Format!G2296</f>
        <v>US</v>
      </c>
      <c r="D2296">
        <f ca="1">Format!J2296</f>
        <v>7.2043865209503627E-8</v>
      </c>
      <c r="E2296" s="6" t="s">
        <v>1</v>
      </c>
      <c r="F2296" t="str">
        <f>Format!I2296</f>
        <v>HFC-134a</v>
      </c>
      <c r="G2296">
        <v>2013</v>
      </c>
      <c r="H2296">
        <f ca="1">Format!K2296</f>
        <v>4</v>
      </c>
      <c r="I2296">
        <f t="shared" ca="1" si="72"/>
        <v>2</v>
      </c>
      <c r="J2296">
        <v>1</v>
      </c>
      <c r="K2296">
        <f ca="1">Format!L2296</f>
        <v>4</v>
      </c>
      <c r="L2296">
        <v>1</v>
      </c>
      <c r="M2296">
        <f t="shared" ca="1" si="71"/>
        <v>7.2043865209503627E-8</v>
      </c>
    </row>
    <row r="2297" spans="1:13">
      <c r="A2297" s="6" t="s">
        <v>1525</v>
      </c>
      <c r="B2297" t="str">
        <f>Format!H2297</f>
        <v>33441A</v>
      </c>
      <c r="C2297" t="str">
        <f>Format!G2297</f>
        <v>US</v>
      </c>
      <c r="D2297">
        <f ca="1">Format!J2297</f>
        <v>1.4459394655267382E-7</v>
      </c>
      <c r="E2297" s="6" t="s">
        <v>1</v>
      </c>
      <c r="F2297" t="str">
        <f>Format!I2297</f>
        <v>CH4</v>
      </c>
      <c r="G2297">
        <v>2013</v>
      </c>
      <c r="H2297">
        <f ca="1">Format!K2297</f>
        <v>4</v>
      </c>
      <c r="I2297">
        <f t="shared" ca="1" si="72"/>
        <v>2</v>
      </c>
      <c r="J2297">
        <v>1</v>
      </c>
      <c r="K2297">
        <f ca="1">Format!L2297</f>
        <v>4</v>
      </c>
      <c r="L2297">
        <v>1</v>
      </c>
      <c r="M2297">
        <f t="shared" ca="1" si="71"/>
        <v>1.4459394655267382E-7</v>
      </c>
    </row>
    <row r="2298" spans="1:13">
      <c r="A2298" s="6" t="s">
        <v>1525</v>
      </c>
      <c r="B2298" t="str">
        <f>Format!H2298</f>
        <v>33441A</v>
      </c>
      <c r="C2298" t="str">
        <f>Format!G2298</f>
        <v>US</v>
      </c>
      <c r="D2298">
        <f ca="1">Format!J2298</f>
        <v>6.3685364752856359E-9</v>
      </c>
      <c r="E2298" s="6" t="s">
        <v>1</v>
      </c>
      <c r="F2298" t="str">
        <f>Format!I2298</f>
        <v>HFC-125</v>
      </c>
      <c r="G2298">
        <v>2013</v>
      </c>
      <c r="H2298">
        <f ca="1">Format!K2298</f>
        <v>4</v>
      </c>
      <c r="I2298">
        <f t="shared" ca="1" si="72"/>
        <v>2</v>
      </c>
      <c r="J2298">
        <v>1</v>
      </c>
      <c r="K2298">
        <f ca="1">Format!L2298</f>
        <v>4</v>
      </c>
      <c r="L2298">
        <v>1</v>
      </c>
      <c r="M2298">
        <f t="shared" ca="1" si="71"/>
        <v>6.3685364752856359E-9</v>
      </c>
    </row>
    <row r="2299" spans="1:13">
      <c r="A2299" s="6" t="s">
        <v>1525</v>
      </c>
      <c r="B2299" t="str">
        <f>Format!H2299</f>
        <v>33441A</v>
      </c>
      <c r="C2299" t="str">
        <f>Format!G2299</f>
        <v>US</v>
      </c>
      <c r="D2299">
        <f ca="1">Format!J2299</f>
        <v>2.0135390843269848E-9</v>
      </c>
      <c r="E2299" s="6" t="s">
        <v>1</v>
      </c>
      <c r="F2299" t="str">
        <f>Format!I2299</f>
        <v>HFC-32</v>
      </c>
      <c r="G2299">
        <v>2013</v>
      </c>
      <c r="H2299">
        <f ca="1">Format!K2299</f>
        <v>4</v>
      </c>
      <c r="I2299">
        <f t="shared" ca="1" si="72"/>
        <v>2</v>
      </c>
      <c r="J2299">
        <v>1</v>
      </c>
      <c r="K2299">
        <f ca="1">Format!L2299</f>
        <v>4</v>
      </c>
      <c r="L2299">
        <v>1</v>
      </c>
      <c r="M2299">
        <f t="shared" ca="1" si="71"/>
        <v>2.0135390843269848E-9</v>
      </c>
    </row>
    <row r="2300" spans="1:13">
      <c r="A2300" s="6" t="s">
        <v>1525</v>
      </c>
      <c r="B2300" t="str">
        <f>Format!H2300</f>
        <v>33441A</v>
      </c>
      <c r="C2300" t="str">
        <f>Format!G2300</f>
        <v>US</v>
      </c>
      <c r="D2300">
        <f ca="1">Format!J2300</f>
        <v>3.9831586919824081E-9</v>
      </c>
      <c r="E2300" s="6" t="s">
        <v>1</v>
      </c>
      <c r="F2300" t="str">
        <f>Format!I2300</f>
        <v>HFC-143a</v>
      </c>
      <c r="G2300">
        <v>2013</v>
      </c>
      <c r="H2300">
        <f ca="1">Format!K2300</f>
        <v>4</v>
      </c>
      <c r="I2300">
        <f t="shared" ca="1" si="72"/>
        <v>2</v>
      </c>
      <c r="J2300">
        <v>1</v>
      </c>
      <c r="K2300">
        <f ca="1">Format!L2300</f>
        <v>4</v>
      </c>
      <c r="L2300">
        <v>1</v>
      </c>
      <c r="M2300">
        <f t="shared" ca="1" si="71"/>
        <v>3.9831586919824081E-9</v>
      </c>
    </row>
    <row r="2301" spans="1:13">
      <c r="A2301" s="6" t="s">
        <v>1525</v>
      </c>
      <c r="B2301" t="str">
        <f>Format!H2301</f>
        <v>33441A</v>
      </c>
      <c r="C2301" t="str">
        <f>Format!G2301</f>
        <v>US</v>
      </c>
      <c r="D2301">
        <f ca="1">Format!J2301</f>
        <v>1.6024593780062657E-8</v>
      </c>
      <c r="E2301" s="6" t="s">
        <v>1</v>
      </c>
      <c r="F2301" t="str">
        <f>Format!I2301</f>
        <v>N2O</v>
      </c>
      <c r="G2301">
        <v>2013</v>
      </c>
      <c r="H2301">
        <f ca="1">Format!K2301</f>
        <v>4</v>
      </c>
      <c r="I2301">
        <f t="shared" ca="1" si="72"/>
        <v>2</v>
      </c>
      <c r="J2301">
        <v>1</v>
      </c>
      <c r="K2301">
        <f ca="1">Format!L2301</f>
        <v>4</v>
      </c>
      <c r="L2301">
        <v>1</v>
      </c>
      <c r="M2301">
        <f t="shared" ca="1" si="71"/>
        <v>1.6024593780062657E-8</v>
      </c>
    </row>
    <row r="2302" spans="1:13">
      <c r="A2302" s="6" t="s">
        <v>1525</v>
      </c>
      <c r="B2302" t="str">
        <f>Format!H2302</f>
        <v>33441A</v>
      </c>
      <c r="C2302" t="str">
        <f>Format!G2302</f>
        <v>US</v>
      </c>
      <c r="D2302">
        <f ca="1">Format!J2302</f>
        <v>1.8011014745126704E-10</v>
      </c>
      <c r="E2302" s="6" t="s">
        <v>1</v>
      </c>
      <c r="F2302" t="str">
        <f>Format!I2302</f>
        <v>HFC-236fa</v>
      </c>
      <c r="G2302">
        <v>2013</v>
      </c>
      <c r="H2302">
        <f ca="1">Format!K2302</f>
        <v>4</v>
      </c>
      <c r="I2302">
        <f t="shared" ca="1" si="72"/>
        <v>2</v>
      </c>
      <c r="J2302">
        <v>1</v>
      </c>
      <c r="K2302">
        <f ca="1">Format!L2302</f>
        <v>4</v>
      </c>
      <c r="L2302">
        <v>1</v>
      </c>
      <c r="M2302">
        <f t="shared" ca="1" si="71"/>
        <v>1.8011014745126704E-10</v>
      </c>
    </row>
    <row r="2303" spans="1:13">
      <c r="A2303" s="6" t="s">
        <v>1525</v>
      </c>
      <c r="B2303" t="str">
        <f>Format!H2303</f>
        <v>33451A</v>
      </c>
      <c r="C2303" t="str">
        <f>Format!G2303</f>
        <v>US</v>
      </c>
      <c r="D2303">
        <f ca="1">Format!J2303</f>
        <v>4.197553116315032E-3</v>
      </c>
      <c r="E2303" s="6" t="s">
        <v>1</v>
      </c>
      <c r="F2303" t="str">
        <f>Format!I2303</f>
        <v>CO2</v>
      </c>
      <c r="G2303">
        <v>2013</v>
      </c>
      <c r="H2303">
        <f ca="1">Format!K2303</f>
        <v>4</v>
      </c>
      <c r="I2303">
        <f t="shared" ca="1" si="72"/>
        <v>2</v>
      </c>
      <c r="J2303">
        <v>1</v>
      </c>
      <c r="K2303">
        <f ca="1">Format!L2303</f>
        <v>4</v>
      </c>
      <c r="L2303">
        <v>1</v>
      </c>
      <c r="M2303">
        <f t="shared" ca="1" si="71"/>
        <v>4.197553116315032E-3</v>
      </c>
    </row>
    <row r="2304" spans="1:13">
      <c r="A2304" s="6" t="s">
        <v>1525</v>
      </c>
      <c r="B2304" t="str">
        <f>Format!H2304</f>
        <v>33451A</v>
      </c>
      <c r="C2304" t="str">
        <f>Format!G2304</f>
        <v>US</v>
      </c>
      <c r="D2304">
        <f ca="1">Format!J2304</f>
        <v>1.0245979790988004E-7</v>
      </c>
      <c r="E2304" s="6" t="s">
        <v>1</v>
      </c>
      <c r="F2304" t="str">
        <f>Format!I2304</f>
        <v>CH4</v>
      </c>
      <c r="G2304">
        <v>2013</v>
      </c>
      <c r="H2304">
        <f ca="1">Format!K2304</f>
        <v>4</v>
      </c>
      <c r="I2304">
        <f t="shared" ca="1" si="72"/>
        <v>2</v>
      </c>
      <c r="J2304">
        <v>1</v>
      </c>
      <c r="K2304">
        <f ca="1">Format!L2304</f>
        <v>4</v>
      </c>
      <c r="L2304">
        <v>1</v>
      </c>
      <c r="M2304">
        <f t="shared" ca="1" si="71"/>
        <v>1.0245979790988004E-7</v>
      </c>
    </row>
    <row r="2305" spans="1:13">
      <c r="A2305" s="6" t="s">
        <v>1525</v>
      </c>
      <c r="B2305" t="str">
        <f>Format!H2305</f>
        <v>33451A</v>
      </c>
      <c r="C2305" t="str">
        <f>Format!G2305</f>
        <v>US</v>
      </c>
      <c r="D2305">
        <f ca="1">Format!J2305</f>
        <v>1.266284967106789E-8</v>
      </c>
      <c r="E2305" s="6" t="s">
        <v>1</v>
      </c>
      <c r="F2305" t="str">
        <f>Format!I2305</f>
        <v>N2O</v>
      </c>
      <c r="G2305">
        <v>2013</v>
      </c>
      <c r="H2305">
        <f ca="1">Format!K2305</f>
        <v>4</v>
      </c>
      <c r="I2305">
        <f t="shared" ca="1" si="72"/>
        <v>2</v>
      </c>
      <c r="J2305">
        <v>1</v>
      </c>
      <c r="K2305">
        <f ca="1">Format!L2305</f>
        <v>4</v>
      </c>
      <c r="L2305">
        <v>1</v>
      </c>
      <c r="M2305">
        <f t="shared" ca="1" si="71"/>
        <v>1.266284967106789E-8</v>
      </c>
    </row>
    <row r="2306" spans="1:13">
      <c r="A2306" s="6" t="s">
        <v>1525</v>
      </c>
      <c r="B2306" t="str">
        <f>Format!H2306</f>
        <v>3363A0</v>
      </c>
      <c r="C2306" t="str">
        <f>Format!G2306</f>
        <v>US</v>
      </c>
      <c r="D2306">
        <f ca="1">Format!J2306</f>
        <v>3.274365988046847E-2</v>
      </c>
      <c r="E2306" s="6" t="s">
        <v>1</v>
      </c>
      <c r="F2306" t="str">
        <f>Format!I2306</f>
        <v>CO2</v>
      </c>
      <c r="G2306">
        <v>2013</v>
      </c>
      <c r="H2306">
        <f ca="1">Format!K2306</f>
        <v>4</v>
      </c>
      <c r="I2306">
        <f t="shared" ca="1" si="72"/>
        <v>2</v>
      </c>
      <c r="J2306">
        <v>1</v>
      </c>
      <c r="K2306">
        <f ca="1">Format!L2306</f>
        <v>4</v>
      </c>
      <c r="L2306">
        <v>1</v>
      </c>
      <c r="M2306">
        <f t="shared" ca="1" si="71"/>
        <v>3.274365988046847E-2</v>
      </c>
    </row>
    <row r="2307" spans="1:13">
      <c r="A2307" s="6" t="s">
        <v>1525</v>
      </c>
      <c r="B2307" t="str">
        <f>Format!H2307</f>
        <v>3363A0</v>
      </c>
      <c r="C2307" t="str">
        <f>Format!G2307</f>
        <v>US</v>
      </c>
      <c r="D2307">
        <f ca="1">Format!J2307</f>
        <v>6.9203553023313389E-7</v>
      </c>
      <c r="E2307" s="6" t="s">
        <v>1</v>
      </c>
      <c r="F2307" t="str">
        <f>Format!I2307</f>
        <v>CH4</v>
      </c>
      <c r="G2307">
        <v>2013</v>
      </c>
      <c r="H2307">
        <f ca="1">Format!K2307</f>
        <v>4</v>
      </c>
      <c r="I2307">
        <f t="shared" ca="1" si="72"/>
        <v>2</v>
      </c>
      <c r="J2307">
        <v>1</v>
      </c>
      <c r="K2307">
        <f ca="1">Format!L2307</f>
        <v>4</v>
      </c>
      <c r="L2307">
        <v>1</v>
      </c>
      <c r="M2307">
        <f t="shared" ca="1" si="71"/>
        <v>6.9203553023313389E-7</v>
      </c>
    </row>
    <row r="2308" spans="1:13">
      <c r="A2308" s="6" t="s">
        <v>1525</v>
      </c>
      <c r="B2308" t="str">
        <f>Format!H2308</f>
        <v>3363A0</v>
      </c>
      <c r="C2308" t="str">
        <f>Format!G2308</f>
        <v>US</v>
      </c>
      <c r="D2308">
        <f ca="1">Format!J2308</f>
        <v>4.1686752521843898E-8</v>
      </c>
      <c r="E2308" s="6" t="s">
        <v>1</v>
      </c>
      <c r="F2308" t="str">
        <f>Format!I2308</f>
        <v>HFC-134a</v>
      </c>
      <c r="G2308">
        <v>2013</v>
      </c>
      <c r="H2308">
        <f ca="1">Format!K2308</f>
        <v>4</v>
      </c>
      <c r="I2308">
        <f t="shared" ca="1" si="72"/>
        <v>2</v>
      </c>
      <c r="J2308">
        <v>1</v>
      </c>
      <c r="K2308">
        <f ca="1">Format!L2308</f>
        <v>4</v>
      </c>
      <c r="L2308">
        <v>1</v>
      </c>
      <c r="M2308">
        <f t="shared" ref="M2308:M2371" ca="1" si="73">IFERROR(D2308,"")</f>
        <v>4.1686752521843898E-8</v>
      </c>
    </row>
    <row r="2309" spans="1:13">
      <c r="A2309" s="6" t="s">
        <v>1525</v>
      </c>
      <c r="B2309" t="str">
        <f>Format!H2309</f>
        <v>3363A0</v>
      </c>
      <c r="C2309" t="str">
        <f>Format!G2309</f>
        <v>US</v>
      </c>
      <c r="D2309">
        <f ca="1">Format!J2309</f>
        <v>6.6367309477078454E-8</v>
      </c>
      <c r="E2309" s="6" t="s">
        <v>1</v>
      </c>
      <c r="F2309" t="str">
        <f>Format!I2309</f>
        <v>N2O</v>
      </c>
      <c r="G2309">
        <v>2013</v>
      </c>
      <c r="H2309">
        <f ca="1">Format!K2309</f>
        <v>4</v>
      </c>
      <c r="I2309">
        <f t="shared" ca="1" si="72"/>
        <v>2</v>
      </c>
      <c r="J2309">
        <v>1</v>
      </c>
      <c r="K2309">
        <f ca="1">Format!L2309</f>
        <v>4</v>
      </c>
      <c r="L2309">
        <v>1</v>
      </c>
      <c r="M2309">
        <f t="shared" ca="1" si="73"/>
        <v>6.6367309477078454E-8</v>
      </c>
    </row>
    <row r="2310" spans="1:13">
      <c r="A2310" s="6" t="s">
        <v>1525</v>
      </c>
      <c r="B2310" t="str">
        <f>Format!H2310</f>
        <v>3363A0</v>
      </c>
      <c r="C2310" t="str">
        <f>Format!G2310</f>
        <v>US</v>
      </c>
      <c r="D2310">
        <f ca="1">Format!J2310</f>
        <v>3.6850272150104913E-9</v>
      </c>
      <c r="E2310" s="6" t="s">
        <v>1</v>
      </c>
      <c r="F2310" t="str">
        <f>Format!I2310</f>
        <v>HFC-125</v>
      </c>
      <c r="G2310">
        <v>2013</v>
      </c>
      <c r="H2310">
        <f ca="1">Format!K2310</f>
        <v>4</v>
      </c>
      <c r="I2310">
        <f t="shared" ca="1" si="72"/>
        <v>2</v>
      </c>
      <c r="J2310">
        <v>1</v>
      </c>
      <c r="K2310">
        <f ca="1">Format!L2310</f>
        <v>4</v>
      </c>
      <c r="L2310">
        <v>1</v>
      </c>
      <c r="M2310">
        <f t="shared" ca="1" si="73"/>
        <v>3.6850272150104913E-9</v>
      </c>
    </row>
    <row r="2311" spans="1:13">
      <c r="A2311" s="6" t="s">
        <v>1525</v>
      </c>
      <c r="B2311" t="str">
        <f>Format!H2311</f>
        <v>3363A0</v>
      </c>
      <c r="C2311" t="str">
        <f>Format!G2311</f>
        <v>US</v>
      </c>
      <c r="D2311">
        <f ca="1">Format!J2311</f>
        <v>1.1650944220900377E-9</v>
      </c>
      <c r="E2311" s="6" t="s">
        <v>1</v>
      </c>
      <c r="F2311" t="str">
        <f>Format!I2311</f>
        <v>HFC-32</v>
      </c>
      <c r="G2311">
        <v>2013</v>
      </c>
      <c r="H2311">
        <f ca="1">Format!K2311</f>
        <v>4</v>
      </c>
      <c r="I2311">
        <f t="shared" ca="1" si="72"/>
        <v>2</v>
      </c>
      <c r="J2311">
        <v>1</v>
      </c>
      <c r="K2311">
        <f ca="1">Format!L2311</f>
        <v>4</v>
      </c>
      <c r="L2311">
        <v>1</v>
      </c>
      <c r="M2311">
        <f t="shared" ca="1" si="73"/>
        <v>1.1650944220900377E-9</v>
      </c>
    </row>
    <row r="2312" spans="1:13">
      <c r="A2312" s="6" t="s">
        <v>1525</v>
      </c>
      <c r="B2312" t="str">
        <f>Format!H2312</f>
        <v>3363A0</v>
      </c>
      <c r="C2312" t="str">
        <f>Format!G2312</f>
        <v>US</v>
      </c>
      <c r="D2312">
        <f ca="1">Format!J2312</f>
        <v>2.3047757108123398E-9</v>
      </c>
      <c r="E2312" s="6" t="s">
        <v>1</v>
      </c>
      <c r="F2312" t="str">
        <f>Format!I2312</f>
        <v>HFC-143a</v>
      </c>
      <c r="G2312">
        <v>2013</v>
      </c>
      <c r="H2312">
        <f ca="1">Format!K2312</f>
        <v>4</v>
      </c>
      <c r="I2312">
        <f t="shared" ca="1" si="72"/>
        <v>2</v>
      </c>
      <c r="J2312">
        <v>1</v>
      </c>
      <c r="K2312">
        <f ca="1">Format!L2312</f>
        <v>4</v>
      </c>
      <c r="L2312">
        <v>1</v>
      </c>
      <c r="M2312">
        <f t="shared" ca="1" si="73"/>
        <v>2.3047757108123398E-9</v>
      </c>
    </row>
    <row r="2313" spans="1:13">
      <c r="A2313" s="6" t="s">
        <v>1525</v>
      </c>
      <c r="B2313" t="str">
        <f>Format!H2313</f>
        <v>3363A0</v>
      </c>
      <c r="C2313" t="str">
        <f>Format!G2313</f>
        <v>US</v>
      </c>
      <c r="D2313">
        <f ca="1">Format!J2313</f>
        <v>1.0421716160897127E-10</v>
      </c>
      <c r="E2313" s="6" t="s">
        <v>1</v>
      </c>
      <c r="F2313" t="str">
        <f>Format!I2313</f>
        <v>HFC-236fa</v>
      </c>
      <c r="G2313">
        <v>2013</v>
      </c>
      <c r="H2313">
        <f ca="1">Format!K2313</f>
        <v>4</v>
      </c>
      <c r="I2313">
        <f t="shared" ca="1" si="72"/>
        <v>2</v>
      </c>
      <c r="J2313">
        <v>1</v>
      </c>
      <c r="K2313">
        <f ca="1">Format!L2313</f>
        <v>4</v>
      </c>
      <c r="L2313">
        <v>1</v>
      </c>
      <c r="M2313">
        <f t="shared" ca="1" si="73"/>
        <v>1.0421716160897127E-10</v>
      </c>
    </row>
    <row r="2314" spans="1:13">
      <c r="A2314" s="6" t="s">
        <v>1525</v>
      </c>
      <c r="B2314" t="str">
        <f>Format!H2314</f>
        <v>33641A</v>
      </c>
      <c r="C2314" t="str">
        <f>Format!G2314</f>
        <v>US</v>
      </c>
      <c r="D2314">
        <f ca="1">Format!J2314</f>
        <v>2.5836643958638803E-2</v>
      </c>
      <c r="E2314" s="6" t="s">
        <v>1</v>
      </c>
      <c r="F2314" t="str">
        <f>Format!I2314</f>
        <v>CO2</v>
      </c>
      <c r="G2314">
        <v>2013</v>
      </c>
      <c r="H2314">
        <f ca="1">Format!K2314</f>
        <v>4</v>
      </c>
      <c r="I2314">
        <f t="shared" ca="1" si="72"/>
        <v>2</v>
      </c>
      <c r="J2314">
        <v>1</v>
      </c>
      <c r="K2314">
        <f ca="1">Format!L2314</f>
        <v>4</v>
      </c>
      <c r="L2314">
        <v>1</v>
      </c>
      <c r="M2314">
        <f t="shared" ca="1" si="73"/>
        <v>2.5836643958638803E-2</v>
      </c>
    </row>
    <row r="2315" spans="1:13">
      <c r="A2315" s="6" t="s">
        <v>1525</v>
      </c>
      <c r="B2315" t="str">
        <f>Format!H2315</f>
        <v>33641A</v>
      </c>
      <c r="C2315" t="str">
        <f>Format!G2315</f>
        <v>US</v>
      </c>
      <c r="D2315">
        <f ca="1">Format!J2315</f>
        <v>5.5623523703613622E-7</v>
      </c>
      <c r="E2315" s="6" t="s">
        <v>1</v>
      </c>
      <c r="F2315" t="str">
        <f>Format!I2315</f>
        <v>CH4</v>
      </c>
      <c r="G2315">
        <v>2013</v>
      </c>
      <c r="H2315">
        <f ca="1">Format!K2315</f>
        <v>4</v>
      </c>
      <c r="I2315">
        <f t="shared" ca="1" si="72"/>
        <v>2</v>
      </c>
      <c r="J2315">
        <v>1</v>
      </c>
      <c r="K2315">
        <f ca="1">Format!L2315</f>
        <v>4</v>
      </c>
      <c r="L2315">
        <v>1</v>
      </c>
      <c r="M2315">
        <f t="shared" ca="1" si="73"/>
        <v>5.5623523703613622E-7</v>
      </c>
    </row>
    <row r="2316" spans="1:13">
      <c r="A2316" s="6" t="s">
        <v>1525</v>
      </c>
      <c r="B2316" t="str">
        <f>Format!H2316</f>
        <v>33641A</v>
      </c>
      <c r="C2316" t="str">
        <f>Format!G2316</f>
        <v>US</v>
      </c>
      <c r="D2316">
        <f ca="1">Format!J2316</f>
        <v>5.5090181729979427E-8</v>
      </c>
      <c r="E2316" s="6" t="s">
        <v>1</v>
      </c>
      <c r="F2316" t="str">
        <f>Format!I2316</f>
        <v>N2O</v>
      </c>
      <c r="G2316">
        <v>2013</v>
      </c>
      <c r="H2316">
        <f ca="1">Format!K2316</f>
        <v>4</v>
      </c>
      <c r="I2316">
        <f t="shared" ca="1" si="72"/>
        <v>2</v>
      </c>
      <c r="J2316">
        <v>1</v>
      </c>
      <c r="K2316">
        <f ca="1">Format!L2316</f>
        <v>4</v>
      </c>
      <c r="L2316">
        <v>1</v>
      </c>
      <c r="M2316">
        <f t="shared" ca="1" si="73"/>
        <v>5.5090181729979427E-8</v>
      </c>
    </row>
    <row r="2317" spans="1:13">
      <c r="A2317" s="6" t="s">
        <v>1525</v>
      </c>
      <c r="B2317" t="str">
        <f>Format!H2317</f>
        <v>33712A</v>
      </c>
      <c r="C2317" t="str">
        <f>Format!G2317</f>
        <v>US</v>
      </c>
      <c r="D2317">
        <f ca="1">Format!J2317</f>
        <v>1.2297965066150792E-2</v>
      </c>
      <c r="E2317" s="6" t="s">
        <v>1</v>
      </c>
      <c r="F2317" t="str">
        <f>Format!I2317</f>
        <v>CO2</v>
      </c>
      <c r="G2317">
        <v>2013</v>
      </c>
      <c r="H2317">
        <f ca="1">Format!K2317</f>
        <v>4</v>
      </c>
      <c r="I2317">
        <f t="shared" ca="1" si="72"/>
        <v>2</v>
      </c>
      <c r="J2317">
        <v>1</v>
      </c>
      <c r="K2317">
        <f ca="1">Format!L2317</f>
        <v>4</v>
      </c>
      <c r="L2317">
        <v>1</v>
      </c>
      <c r="M2317">
        <f t="shared" ca="1" si="73"/>
        <v>1.2297965066150792E-2</v>
      </c>
    </row>
    <row r="2318" spans="1:13">
      <c r="A2318" s="6" t="s">
        <v>1525</v>
      </c>
      <c r="B2318" t="str">
        <f>Format!H2318</f>
        <v>33712A</v>
      </c>
      <c r="C2318" t="str">
        <f>Format!G2318</f>
        <v>US</v>
      </c>
      <c r="D2318">
        <f ca="1">Format!J2318</f>
        <v>1.559136285038618E-6</v>
      </c>
      <c r="E2318" s="6" t="s">
        <v>1</v>
      </c>
      <c r="F2318" t="str">
        <f>Format!I2318</f>
        <v>HFC-134a</v>
      </c>
      <c r="G2318">
        <v>2013</v>
      </c>
      <c r="H2318">
        <f ca="1">Format!K2318</f>
        <v>4</v>
      </c>
      <c r="I2318">
        <f t="shared" ca="1" si="72"/>
        <v>2</v>
      </c>
      <c r="J2318">
        <v>1</v>
      </c>
      <c r="K2318">
        <f ca="1">Format!L2318</f>
        <v>4</v>
      </c>
      <c r="L2318">
        <v>1</v>
      </c>
      <c r="M2318">
        <f t="shared" ca="1" si="73"/>
        <v>1.559136285038618E-6</v>
      </c>
    </row>
    <row r="2319" spans="1:13">
      <c r="A2319" s="6" t="s">
        <v>1525</v>
      </c>
      <c r="B2319" t="str">
        <f>Format!H2319</f>
        <v>33712A</v>
      </c>
      <c r="C2319" t="str">
        <f>Format!G2319</f>
        <v>US</v>
      </c>
      <c r="D2319">
        <f ca="1">Format!J2319</f>
        <v>1.3782459161977263E-7</v>
      </c>
      <c r="E2319" s="6" t="s">
        <v>1</v>
      </c>
      <c r="F2319" t="str">
        <f>Format!I2319</f>
        <v>HFC-125</v>
      </c>
      <c r="G2319">
        <v>2013</v>
      </c>
      <c r="H2319">
        <f ca="1">Format!K2319</f>
        <v>4</v>
      </c>
      <c r="I2319">
        <f t="shared" ca="1" si="72"/>
        <v>2</v>
      </c>
      <c r="J2319">
        <v>1</v>
      </c>
      <c r="K2319">
        <f ca="1">Format!L2319</f>
        <v>4</v>
      </c>
      <c r="L2319">
        <v>1</v>
      </c>
      <c r="M2319">
        <f t="shared" ca="1" si="73"/>
        <v>1.3782459161977263E-7</v>
      </c>
    </row>
    <row r="2320" spans="1:13">
      <c r="A2320" s="6" t="s">
        <v>1525</v>
      </c>
      <c r="B2320" t="str">
        <f>Format!H2320</f>
        <v>33712A</v>
      </c>
      <c r="C2320" t="str">
        <f>Format!G2320</f>
        <v>US</v>
      </c>
      <c r="D2320">
        <f ca="1">Format!J2320</f>
        <v>4.3575977476892879E-8</v>
      </c>
      <c r="E2320" s="6" t="s">
        <v>1</v>
      </c>
      <c r="F2320" t="str">
        <f>Format!I2320</f>
        <v>HFC-32</v>
      </c>
      <c r="G2320">
        <v>2013</v>
      </c>
      <c r="H2320">
        <f ca="1">Format!K2320</f>
        <v>4</v>
      </c>
      <c r="I2320">
        <f t="shared" ca="1" si="72"/>
        <v>2</v>
      </c>
      <c r="J2320">
        <v>1</v>
      </c>
      <c r="K2320">
        <f ca="1">Format!L2320</f>
        <v>4</v>
      </c>
      <c r="L2320">
        <v>1</v>
      </c>
      <c r="M2320">
        <f t="shared" ca="1" si="73"/>
        <v>4.3575977476892879E-8</v>
      </c>
    </row>
    <row r="2321" spans="1:13">
      <c r="A2321" s="6" t="s">
        <v>1525</v>
      </c>
      <c r="B2321" t="str">
        <f>Format!H2321</f>
        <v>33712A</v>
      </c>
      <c r="C2321" t="str">
        <f>Format!G2321</f>
        <v>US</v>
      </c>
      <c r="D2321">
        <f ca="1">Format!J2321</f>
        <v>8.620147222358505E-8</v>
      </c>
      <c r="E2321" s="6" t="s">
        <v>1</v>
      </c>
      <c r="F2321" t="str">
        <f>Format!I2321</f>
        <v>HFC-143a</v>
      </c>
      <c r="G2321">
        <v>2013</v>
      </c>
      <c r="H2321">
        <f ca="1">Format!K2321</f>
        <v>4</v>
      </c>
      <c r="I2321">
        <f t="shared" ca="1" si="72"/>
        <v>2</v>
      </c>
      <c r="J2321">
        <v>1</v>
      </c>
      <c r="K2321">
        <f ca="1">Format!L2321</f>
        <v>4</v>
      </c>
      <c r="L2321">
        <v>1</v>
      </c>
      <c r="M2321">
        <f t="shared" ca="1" si="73"/>
        <v>8.620147222358505E-8</v>
      </c>
    </row>
    <row r="2322" spans="1:13">
      <c r="A2322" s="6" t="s">
        <v>1525</v>
      </c>
      <c r="B2322" t="str">
        <f>Format!H2322</f>
        <v>33712A</v>
      </c>
      <c r="C2322" t="str">
        <f>Format!G2322</f>
        <v>US</v>
      </c>
      <c r="D2322">
        <f ca="1">Format!J2322</f>
        <v>2.9614309545185947E-7</v>
      </c>
      <c r="E2322" s="6" t="s">
        <v>1</v>
      </c>
      <c r="F2322" t="str">
        <f>Format!I2322</f>
        <v>CH4</v>
      </c>
      <c r="G2322">
        <v>2013</v>
      </c>
      <c r="H2322">
        <f ca="1">Format!K2322</f>
        <v>4</v>
      </c>
      <c r="I2322">
        <f t="shared" ca="1" si="72"/>
        <v>2</v>
      </c>
      <c r="J2322">
        <v>1</v>
      </c>
      <c r="K2322">
        <f ca="1">Format!L2322</f>
        <v>4</v>
      </c>
      <c r="L2322">
        <v>1</v>
      </c>
      <c r="M2322">
        <f t="shared" ca="1" si="73"/>
        <v>2.9614309545185947E-7</v>
      </c>
    </row>
    <row r="2323" spans="1:13">
      <c r="A2323" s="6" t="s">
        <v>1525</v>
      </c>
      <c r="B2323" t="str">
        <f>Format!H2323</f>
        <v>33712A</v>
      </c>
      <c r="C2323" t="str">
        <f>Format!G2323</f>
        <v>US</v>
      </c>
      <c r="D2323">
        <f ca="1">Format!J2323</f>
        <v>3.5845954412679905E-8</v>
      </c>
      <c r="E2323" s="6" t="s">
        <v>1</v>
      </c>
      <c r="F2323" t="str">
        <f>Format!I2323</f>
        <v>N2O</v>
      </c>
      <c r="G2323">
        <v>2013</v>
      </c>
      <c r="H2323">
        <f ca="1">Format!K2323</f>
        <v>4</v>
      </c>
      <c r="I2323">
        <f t="shared" ca="1" si="72"/>
        <v>2</v>
      </c>
      <c r="J2323">
        <v>1</v>
      </c>
      <c r="K2323">
        <f ca="1">Format!L2323</f>
        <v>4</v>
      </c>
      <c r="L2323">
        <v>1</v>
      </c>
      <c r="M2323">
        <f t="shared" ca="1" si="73"/>
        <v>3.5845954412679905E-8</v>
      </c>
    </row>
    <row r="2324" spans="1:13">
      <c r="A2324" s="6" t="s">
        <v>1525</v>
      </c>
      <c r="B2324" t="str">
        <f>Format!H2324</f>
        <v>33712A</v>
      </c>
      <c r="C2324" t="str">
        <f>Format!G2324</f>
        <v>US</v>
      </c>
      <c r="D2324">
        <f ca="1">Format!J2324</f>
        <v>3.8978511963275738E-9</v>
      </c>
      <c r="E2324" s="6" t="s">
        <v>1</v>
      </c>
      <c r="F2324" t="str">
        <f>Format!I2324</f>
        <v>HFC-236fa</v>
      </c>
      <c r="G2324">
        <v>2013</v>
      </c>
      <c r="H2324">
        <f ca="1">Format!K2324</f>
        <v>4</v>
      </c>
      <c r="I2324">
        <f t="shared" ca="1" si="72"/>
        <v>2</v>
      </c>
      <c r="J2324">
        <v>1</v>
      </c>
      <c r="K2324">
        <f ca="1">Format!L2324</f>
        <v>4</v>
      </c>
      <c r="L2324">
        <v>1</v>
      </c>
      <c r="M2324">
        <f t="shared" ca="1" si="73"/>
        <v>3.8978511963275738E-9</v>
      </c>
    </row>
    <row r="2325" spans="1:13">
      <c r="A2325" s="6" t="s">
        <v>1525</v>
      </c>
      <c r="B2325" t="str">
        <f>Format!H2325</f>
        <v>33721A</v>
      </c>
      <c r="C2325" t="str">
        <f>Format!G2325</f>
        <v>US</v>
      </c>
      <c r="D2325">
        <f ca="1">Format!J2325</f>
        <v>1.4368305919414157E-2</v>
      </c>
      <c r="E2325" s="6" t="s">
        <v>1</v>
      </c>
      <c r="F2325" t="str">
        <f>Format!I2325</f>
        <v>CO2</v>
      </c>
      <c r="G2325">
        <v>2013</v>
      </c>
      <c r="H2325">
        <f ca="1">Format!K2325</f>
        <v>4</v>
      </c>
      <c r="I2325">
        <f t="shared" ca="1" si="72"/>
        <v>2</v>
      </c>
      <c r="J2325">
        <v>1</v>
      </c>
      <c r="K2325">
        <f ca="1">Format!L2325</f>
        <v>4</v>
      </c>
      <c r="L2325">
        <v>1</v>
      </c>
      <c r="M2325">
        <f t="shared" ca="1" si="73"/>
        <v>1.4368305919414157E-2</v>
      </c>
    </row>
    <row r="2326" spans="1:13">
      <c r="A2326" s="6" t="s">
        <v>1525</v>
      </c>
      <c r="B2326" t="str">
        <f>Format!H2326</f>
        <v>33721A</v>
      </c>
      <c r="C2326" t="str">
        <f>Format!G2326</f>
        <v>US</v>
      </c>
      <c r="D2326">
        <f ca="1">Format!J2326</f>
        <v>5.6602100294104949E-7</v>
      </c>
      <c r="E2326" s="6" t="s">
        <v>1</v>
      </c>
      <c r="F2326" t="str">
        <f>Format!I2326</f>
        <v>HFC-134a</v>
      </c>
      <c r="G2326">
        <v>2013</v>
      </c>
      <c r="H2326">
        <f ca="1">Format!K2326</f>
        <v>4</v>
      </c>
      <c r="I2326">
        <f t="shared" ca="1" si="72"/>
        <v>2</v>
      </c>
      <c r="J2326">
        <v>1</v>
      </c>
      <c r="K2326">
        <f ca="1">Format!L2326</f>
        <v>4</v>
      </c>
      <c r="L2326">
        <v>1</v>
      </c>
      <c r="M2326">
        <f t="shared" ca="1" si="73"/>
        <v>5.6602100294104949E-7</v>
      </c>
    </row>
    <row r="2327" spans="1:13">
      <c r="A2327" s="6" t="s">
        <v>1525</v>
      </c>
      <c r="B2327" t="str">
        <f>Format!H2327</f>
        <v>33721A</v>
      </c>
      <c r="C2327" t="str">
        <f>Format!G2327</f>
        <v>US</v>
      </c>
      <c r="D2327">
        <f ca="1">Format!J2327</f>
        <v>3.5336645880062249E-7</v>
      </c>
      <c r="E2327" s="6" t="s">
        <v>1</v>
      </c>
      <c r="F2327" t="str">
        <f>Format!I2327</f>
        <v>CH4</v>
      </c>
      <c r="G2327">
        <v>2013</v>
      </c>
      <c r="H2327">
        <f ca="1">Format!K2327</f>
        <v>4</v>
      </c>
      <c r="I2327">
        <f t="shared" ca="1" si="72"/>
        <v>2</v>
      </c>
      <c r="J2327">
        <v>1</v>
      </c>
      <c r="K2327">
        <f ca="1">Format!L2327</f>
        <v>4</v>
      </c>
      <c r="L2327">
        <v>1</v>
      </c>
      <c r="M2327">
        <f t="shared" ca="1" si="73"/>
        <v>3.5336645880062249E-7</v>
      </c>
    </row>
    <row r="2328" spans="1:13">
      <c r="A2328" s="6" t="s">
        <v>1525</v>
      </c>
      <c r="B2328" t="str">
        <f>Format!H2328</f>
        <v>33721A</v>
      </c>
      <c r="C2328" t="str">
        <f>Format!G2328</f>
        <v>US</v>
      </c>
      <c r="D2328">
        <f ca="1">Format!J2328</f>
        <v>5.0035147233220856E-8</v>
      </c>
      <c r="E2328" s="6" t="s">
        <v>1</v>
      </c>
      <c r="F2328" t="str">
        <f>Format!I2328</f>
        <v>HFC-125</v>
      </c>
      <c r="G2328">
        <v>2013</v>
      </c>
      <c r="H2328">
        <f ca="1">Format!K2328</f>
        <v>4</v>
      </c>
      <c r="I2328">
        <f t="shared" ca="1" si="72"/>
        <v>2</v>
      </c>
      <c r="J2328">
        <v>1</v>
      </c>
      <c r="K2328">
        <f ca="1">Format!L2328</f>
        <v>4</v>
      </c>
      <c r="L2328">
        <v>1</v>
      </c>
      <c r="M2328">
        <f t="shared" ca="1" si="73"/>
        <v>5.0035147233220856E-8</v>
      </c>
    </row>
    <row r="2329" spans="1:13">
      <c r="A2329" s="6" t="s">
        <v>1525</v>
      </c>
      <c r="B2329" t="str">
        <f>Format!H2329</f>
        <v>33721A</v>
      </c>
      <c r="C2329" t="str">
        <f>Format!G2329</f>
        <v>US</v>
      </c>
      <c r="D2329">
        <f ca="1">Format!J2329</f>
        <v>1.5819603912942458E-8</v>
      </c>
      <c r="E2329" s="6" t="s">
        <v>1</v>
      </c>
      <c r="F2329" t="str">
        <f>Format!I2329</f>
        <v>HFC-32</v>
      </c>
      <c r="G2329">
        <v>2013</v>
      </c>
      <c r="H2329">
        <f ca="1">Format!K2329</f>
        <v>4</v>
      </c>
      <c r="I2329">
        <f t="shared" ca="1" si="72"/>
        <v>2</v>
      </c>
      <c r="J2329">
        <v>1</v>
      </c>
      <c r="K2329">
        <f ca="1">Format!L2329</f>
        <v>4</v>
      </c>
      <c r="L2329">
        <v>1</v>
      </c>
      <c r="M2329">
        <f t="shared" ca="1" si="73"/>
        <v>1.5819603912942458E-8</v>
      </c>
    </row>
    <row r="2330" spans="1:13">
      <c r="A2330" s="6" t="s">
        <v>1525</v>
      </c>
      <c r="B2330" t="str">
        <f>Format!H2330</f>
        <v>33721A</v>
      </c>
      <c r="C2330" t="str">
        <f>Format!G2330</f>
        <v>US</v>
      </c>
      <c r="D2330">
        <f ca="1">Format!J2330</f>
        <v>3.1294149351273748E-8</v>
      </c>
      <c r="E2330" s="6" t="s">
        <v>1</v>
      </c>
      <c r="F2330" t="str">
        <f>Format!I2330</f>
        <v>HFC-143a</v>
      </c>
      <c r="G2330">
        <v>2013</v>
      </c>
      <c r="H2330">
        <f ca="1">Format!K2330</f>
        <v>4</v>
      </c>
      <c r="I2330">
        <f t="shared" ca="1" si="72"/>
        <v>2</v>
      </c>
      <c r="J2330">
        <v>1</v>
      </c>
      <c r="K2330">
        <f ca="1">Format!L2330</f>
        <v>4</v>
      </c>
      <c r="L2330">
        <v>1</v>
      </c>
      <c r="M2330">
        <f t="shared" ca="1" si="73"/>
        <v>3.1294149351273748E-8</v>
      </c>
    </row>
    <row r="2331" spans="1:13">
      <c r="A2331" s="6" t="s">
        <v>1525</v>
      </c>
      <c r="B2331" t="str">
        <f>Format!H2331</f>
        <v>33721A</v>
      </c>
      <c r="C2331" t="str">
        <f>Format!G2331</f>
        <v>US</v>
      </c>
      <c r="D2331">
        <f ca="1">Format!J2331</f>
        <v>4.4165169249143025E-8</v>
      </c>
      <c r="E2331" s="6" t="s">
        <v>1</v>
      </c>
      <c r="F2331" t="str">
        <f>Format!I2331</f>
        <v>N2O</v>
      </c>
      <c r="G2331">
        <v>2013</v>
      </c>
      <c r="H2331">
        <f ca="1">Format!K2331</f>
        <v>4</v>
      </c>
      <c r="I2331">
        <f t="shared" ca="1" si="72"/>
        <v>2</v>
      </c>
      <c r="J2331">
        <v>1</v>
      </c>
      <c r="K2331">
        <f ca="1">Format!L2331</f>
        <v>4</v>
      </c>
      <c r="L2331">
        <v>1</v>
      </c>
      <c r="M2331">
        <f t="shared" ca="1" si="73"/>
        <v>4.4165169249143025E-8</v>
      </c>
    </row>
    <row r="2332" spans="1:13">
      <c r="A2332" s="6" t="s">
        <v>1525</v>
      </c>
      <c r="B2332" t="str">
        <f>Format!H2332</f>
        <v>33721A</v>
      </c>
      <c r="C2332" t="str">
        <f>Format!G2332</f>
        <v>US</v>
      </c>
      <c r="D2332">
        <f ca="1">Format!J2332</f>
        <v>1.4150563133136603E-9</v>
      </c>
      <c r="E2332" s="6" t="s">
        <v>1</v>
      </c>
      <c r="F2332" t="str">
        <f>Format!I2332</f>
        <v>HFC-236fa</v>
      </c>
      <c r="G2332">
        <v>2013</v>
      </c>
      <c r="H2332">
        <f ca="1">Format!K2332</f>
        <v>4</v>
      </c>
      <c r="I2332">
        <f t="shared" ca="1" si="72"/>
        <v>2</v>
      </c>
      <c r="J2332">
        <v>1</v>
      </c>
      <c r="K2332">
        <f ca="1">Format!L2332</f>
        <v>4</v>
      </c>
      <c r="L2332">
        <v>1</v>
      </c>
      <c r="M2332">
        <f t="shared" ca="1" si="73"/>
        <v>1.4150563133136603E-9</v>
      </c>
    </row>
    <row r="2333" spans="1:13">
      <c r="A2333" s="6" t="s">
        <v>1525</v>
      </c>
      <c r="B2333" t="str">
        <f>Format!H2333</f>
        <v>48A000</v>
      </c>
      <c r="C2333" t="str">
        <f>Format!G2333</f>
        <v>US</v>
      </c>
      <c r="D2333">
        <f ca="1">Format!J2333</f>
        <v>3.8842800812022543E-2</v>
      </c>
      <c r="E2333" s="6" t="s">
        <v>1</v>
      </c>
      <c r="F2333" t="str">
        <f>Format!I2333</f>
        <v>CO2</v>
      </c>
      <c r="G2333">
        <v>2013</v>
      </c>
      <c r="H2333" t="str">
        <f ca="1">Format!K2333</f>
        <v/>
      </c>
      <c r="I2333">
        <f t="shared" ca="1" si="72"/>
        <v>2</v>
      </c>
      <c r="J2333">
        <v>1</v>
      </c>
      <c r="K2333">
        <f ca="1">Format!L2333</f>
        <v>4</v>
      </c>
      <c r="L2333">
        <v>1</v>
      </c>
      <c r="M2333">
        <f t="shared" ca="1" si="73"/>
        <v>3.8842800812022543E-2</v>
      </c>
    </row>
    <row r="2334" spans="1:13">
      <c r="A2334" s="6" t="s">
        <v>1525</v>
      </c>
      <c r="B2334" t="str">
        <f>Format!H2334</f>
        <v>48A000</v>
      </c>
      <c r="C2334" t="str">
        <f>Format!G2334</f>
        <v>US</v>
      </c>
      <c r="D2334">
        <f ca="1">Format!J2334</f>
        <v>8.2424916128040701E-8</v>
      </c>
      <c r="E2334" s="6" t="s">
        <v>1</v>
      </c>
      <c r="F2334" t="str">
        <f>Format!I2334</f>
        <v>HFC-134a</v>
      </c>
      <c r="G2334">
        <v>2013</v>
      </c>
      <c r="H2334">
        <f ca="1">Format!K2334</f>
        <v>4</v>
      </c>
      <c r="I2334">
        <f t="shared" ca="1" si="72"/>
        <v>2</v>
      </c>
      <c r="J2334">
        <v>1</v>
      </c>
      <c r="K2334">
        <f ca="1">Format!L2334</f>
        <v>4</v>
      </c>
      <c r="L2334">
        <v>1</v>
      </c>
      <c r="M2334">
        <f t="shared" ca="1" si="73"/>
        <v>8.2424916128040701E-8</v>
      </c>
    </row>
    <row r="2335" spans="1:13">
      <c r="A2335" s="6" t="s">
        <v>1525</v>
      </c>
      <c r="B2335" t="str">
        <f>Format!H2335</f>
        <v>48A000</v>
      </c>
      <c r="C2335" t="str">
        <f>Format!G2335</f>
        <v>US</v>
      </c>
      <c r="D2335">
        <f ca="1">Format!J2335</f>
        <v>7.2862010291549595E-9</v>
      </c>
      <c r="E2335" s="6" t="s">
        <v>1</v>
      </c>
      <c r="F2335" t="str">
        <f>Format!I2335</f>
        <v>HFC-125</v>
      </c>
      <c r="G2335">
        <v>2013</v>
      </c>
      <c r="H2335">
        <f ca="1">Format!K2335</f>
        <v>4</v>
      </c>
      <c r="I2335">
        <f t="shared" ca="1" si="72"/>
        <v>2</v>
      </c>
      <c r="J2335">
        <v>1</v>
      </c>
      <c r="K2335">
        <f ca="1">Format!L2335</f>
        <v>4</v>
      </c>
      <c r="L2335">
        <v>1</v>
      </c>
      <c r="M2335">
        <f t="shared" ca="1" si="73"/>
        <v>7.2862010291549595E-9</v>
      </c>
    </row>
    <row r="2336" spans="1:13">
      <c r="A2336" s="6" t="s">
        <v>1525</v>
      </c>
      <c r="B2336" t="str">
        <f>Format!H2336</f>
        <v>48A000</v>
      </c>
      <c r="C2336" t="str">
        <f>Format!G2336</f>
        <v>US</v>
      </c>
      <c r="D2336">
        <f ca="1">Format!J2336</f>
        <v>2.3036769288204477E-9</v>
      </c>
      <c r="E2336" s="6" t="s">
        <v>1</v>
      </c>
      <c r="F2336" t="str">
        <f>Format!I2336</f>
        <v>HFC-32</v>
      </c>
      <c r="G2336">
        <v>2013</v>
      </c>
      <c r="H2336">
        <f ca="1">Format!K2336</f>
        <v>4</v>
      </c>
      <c r="I2336">
        <f t="shared" ca="1" si="72"/>
        <v>2</v>
      </c>
      <c r="J2336">
        <v>1</v>
      </c>
      <c r="K2336">
        <f ca="1">Format!L2336</f>
        <v>4</v>
      </c>
      <c r="L2336">
        <v>1</v>
      </c>
      <c r="M2336">
        <f t="shared" ca="1" si="73"/>
        <v>2.3036769288204477E-9</v>
      </c>
    </row>
    <row r="2337" spans="1:13">
      <c r="A2337" s="6" t="s">
        <v>1525</v>
      </c>
      <c r="B2337" t="str">
        <f>Format!H2337</f>
        <v>48A000</v>
      </c>
      <c r="C2337" t="str">
        <f>Format!G2337</f>
        <v>US</v>
      </c>
      <c r="D2337">
        <f ca="1">Format!J2337</f>
        <v>4.557105870938435E-9</v>
      </c>
      <c r="E2337" s="6" t="s">
        <v>1</v>
      </c>
      <c r="F2337" t="str">
        <f>Format!I2337</f>
        <v>HFC-143a</v>
      </c>
      <c r="G2337">
        <v>2013</v>
      </c>
      <c r="H2337">
        <f ca="1">Format!K2337</f>
        <v>4</v>
      </c>
      <c r="I2337">
        <f t="shared" ca="1" si="72"/>
        <v>2</v>
      </c>
      <c r="J2337">
        <v>1</v>
      </c>
      <c r="K2337">
        <f ca="1">Format!L2337</f>
        <v>4</v>
      </c>
      <c r="L2337">
        <v>1</v>
      </c>
      <c r="M2337">
        <f t="shared" ca="1" si="73"/>
        <v>4.557105870938435E-9</v>
      </c>
    </row>
    <row r="2338" spans="1:13">
      <c r="A2338" s="6" t="s">
        <v>1525</v>
      </c>
      <c r="B2338" t="str">
        <f>Format!H2338</f>
        <v>48A000</v>
      </c>
      <c r="C2338" t="str">
        <f>Format!G2338</f>
        <v>US</v>
      </c>
      <c r="D2338">
        <f ca="1">Format!J2338</f>
        <v>2.0606284455045289E-10</v>
      </c>
      <c r="E2338" s="6" t="s">
        <v>1</v>
      </c>
      <c r="F2338" t="str">
        <f>Format!I2338</f>
        <v>HFC-236fa</v>
      </c>
      <c r="G2338">
        <v>2013</v>
      </c>
      <c r="H2338">
        <f ca="1">Format!K2338</f>
        <v>4</v>
      </c>
      <c r="I2338">
        <f t="shared" ca="1" si="72"/>
        <v>2</v>
      </c>
      <c r="J2338">
        <v>1</v>
      </c>
      <c r="K2338">
        <f ca="1">Format!L2338</f>
        <v>4</v>
      </c>
      <c r="L2338">
        <v>1</v>
      </c>
      <c r="M2338">
        <f t="shared" ca="1" si="73"/>
        <v>2.0606284455045289E-10</v>
      </c>
    </row>
    <row r="2339" spans="1:13">
      <c r="A2339" s="6" t="s">
        <v>1525</v>
      </c>
      <c r="B2339" t="str">
        <f>Format!H2339</f>
        <v>4A0000</v>
      </c>
      <c r="C2339" t="str">
        <f>Format!G2339</f>
        <v>US</v>
      </c>
      <c r="D2339">
        <f ca="1">Format!J2339</f>
        <v>7.4217387124953854E-3</v>
      </c>
      <c r="E2339" s="6" t="s">
        <v>1</v>
      </c>
      <c r="F2339" t="str">
        <f>Format!I2339</f>
        <v>CO2</v>
      </c>
      <c r="G2339">
        <v>2013</v>
      </c>
      <c r="H2339">
        <f ca="1">Format!K2339</f>
        <v>4</v>
      </c>
      <c r="I2339">
        <f t="shared" ca="1" si="72"/>
        <v>2</v>
      </c>
      <c r="J2339">
        <v>1</v>
      </c>
      <c r="K2339">
        <f ca="1">Format!L2339</f>
        <v>4</v>
      </c>
      <c r="L2339">
        <v>1</v>
      </c>
      <c r="M2339">
        <f t="shared" ca="1" si="73"/>
        <v>7.4217387124953854E-3</v>
      </c>
    </row>
    <row r="2340" spans="1:13">
      <c r="A2340" s="6" t="s">
        <v>1525</v>
      </c>
      <c r="B2340" t="str">
        <f>Format!H2340</f>
        <v>4A0000</v>
      </c>
      <c r="C2340" t="str">
        <f>Format!G2340</f>
        <v>US</v>
      </c>
      <c r="D2340">
        <f ca="1">Format!J2340</f>
        <v>5.2923771149833325E-7</v>
      </c>
      <c r="E2340" s="6" t="s">
        <v>1</v>
      </c>
      <c r="F2340" t="str">
        <f>Format!I2340</f>
        <v>CH4</v>
      </c>
      <c r="G2340">
        <v>2013</v>
      </c>
      <c r="H2340">
        <f ca="1">Format!K2340</f>
        <v>4</v>
      </c>
      <c r="I2340">
        <f t="shared" ca="1" si="72"/>
        <v>2</v>
      </c>
      <c r="J2340">
        <v>1</v>
      </c>
      <c r="K2340">
        <f ca="1">Format!L2340</f>
        <v>4</v>
      </c>
      <c r="L2340">
        <v>1</v>
      </c>
      <c r="M2340">
        <f t="shared" ca="1" si="73"/>
        <v>5.2923771149833325E-7</v>
      </c>
    </row>
    <row r="2341" spans="1:13">
      <c r="A2341" s="6" t="s">
        <v>1525</v>
      </c>
      <c r="B2341" t="str">
        <f>Format!H2341</f>
        <v>4A0000</v>
      </c>
      <c r="C2341" t="str">
        <f>Format!G2341</f>
        <v>US</v>
      </c>
      <c r="D2341">
        <f ca="1">Format!J2341</f>
        <v>1.4644566556834139E-7</v>
      </c>
      <c r="E2341" s="6" t="s">
        <v>1</v>
      </c>
      <c r="F2341" t="str">
        <f>Format!I2341</f>
        <v>HFC-134a</v>
      </c>
      <c r="G2341">
        <v>2013</v>
      </c>
      <c r="H2341">
        <f ca="1">Format!K2341</f>
        <v>4</v>
      </c>
      <c r="I2341">
        <f t="shared" ca="1" si="72"/>
        <v>2</v>
      </c>
      <c r="J2341">
        <v>1</v>
      </c>
      <c r="K2341">
        <f ca="1">Format!L2341</f>
        <v>4</v>
      </c>
      <c r="L2341">
        <v>1</v>
      </c>
      <c r="M2341">
        <f t="shared" ca="1" si="73"/>
        <v>1.4644566556834139E-7</v>
      </c>
    </row>
    <row r="2342" spans="1:13">
      <c r="A2342" s="6" t="s">
        <v>1525</v>
      </c>
      <c r="B2342" t="str">
        <f>Format!H2342</f>
        <v>4A0000</v>
      </c>
      <c r="C2342" t="str">
        <f>Format!G2342</f>
        <v>US</v>
      </c>
      <c r="D2342">
        <f ca="1">Format!J2342</f>
        <v>1.2945509796112865E-8</v>
      </c>
      <c r="E2342" s="6" t="s">
        <v>1</v>
      </c>
      <c r="F2342" t="str">
        <f>Format!I2342</f>
        <v>HFC-125</v>
      </c>
      <c r="G2342">
        <v>2013</v>
      </c>
      <c r="H2342">
        <f ca="1">Format!K2342</f>
        <v>4</v>
      </c>
      <c r="I2342">
        <f t="shared" ca="1" si="72"/>
        <v>2</v>
      </c>
      <c r="J2342">
        <v>1</v>
      </c>
      <c r="K2342">
        <f ca="1">Format!L2342</f>
        <v>4</v>
      </c>
      <c r="L2342">
        <v>1</v>
      </c>
      <c r="M2342">
        <f t="shared" ca="1" si="73"/>
        <v>1.2945509796112865E-8</v>
      </c>
    </row>
    <row r="2343" spans="1:13">
      <c r="A2343" s="6" t="s">
        <v>1525</v>
      </c>
      <c r="B2343" t="str">
        <f>Format!H2343</f>
        <v>4A0000</v>
      </c>
      <c r="C2343" t="str">
        <f>Format!G2343</f>
        <v>US</v>
      </c>
      <c r="D2343">
        <f ca="1">Format!J2343</f>
        <v>4.092979610333787E-9</v>
      </c>
      <c r="E2343" s="6" t="s">
        <v>1</v>
      </c>
      <c r="F2343" t="str">
        <f>Format!I2343</f>
        <v>HFC-32</v>
      </c>
      <c r="G2343">
        <v>2013</v>
      </c>
      <c r="H2343">
        <f ca="1">Format!K2343</f>
        <v>4</v>
      </c>
      <c r="I2343">
        <f t="shared" ca="1" si="72"/>
        <v>2</v>
      </c>
      <c r="J2343">
        <v>1</v>
      </c>
      <c r="K2343">
        <f ca="1">Format!L2343</f>
        <v>4</v>
      </c>
      <c r="L2343">
        <v>1</v>
      </c>
      <c r="M2343">
        <f t="shared" ca="1" si="73"/>
        <v>4.092979610333787E-9</v>
      </c>
    </row>
    <row r="2344" spans="1:13">
      <c r="A2344" s="6" t="s">
        <v>1525</v>
      </c>
      <c r="B2344" t="str">
        <f>Format!H2344</f>
        <v>4A0000</v>
      </c>
      <c r="C2344" t="str">
        <f>Format!G2344</f>
        <v>US</v>
      </c>
      <c r="D2344">
        <f ca="1">Format!J2344</f>
        <v>8.0966828197710322E-9</v>
      </c>
      <c r="E2344" s="6" t="s">
        <v>1</v>
      </c>
      <c r="F2344" t="str">
        <f>Format!I2344</f>
        <v>HFC-143a</v>
      </c>
      <c r="G2344">
        <v>2013</v>
      </c>
      <c r="H2344">
        <f ca="1">Format!K2344</f>
        <v>4</v>
      </c>
      <c r="I2344">
        <f t="shared" ref="I2344:I2407" ca="1" si="74">IF(H2344=2,1,2)</f>
        <v>2</v>
      </c>
      <c r="J2344">
        <v>1</v>
      </c>
      <c r="K2344">
        <f ca="1">Format!L2344</f>
        <v>4</v>
      </c>
      <c r="L2344">
        <v>1</v>
      </c>
      <c r="M2344">
        <f t="shared" ca="1" si="73"/>
        <v>8.0966828197710322E-9</v>
      </c>
    </row>
    <row r="2345" spans="1:13">
      <c r="A2345" s="6" t="s">
        <v>1525</v>
      </c>
      <c r="B2345" t="str">
        <f>Format!H2345</f>
        <v>4A0000</v>
      </c>
      <c r="C2345" t="str">
        <f>Format!G2345</f>
        <v>US</v>
      </c>
      <c r="D2345">
        <f ca="1">Format!J2345</f>
        <v>1.407251464831534E-8</v>
      </c>
      <c r="E2345" s="6" t="s">
        <v>1</v>
      </c>
      <c r="F2345" t="str">
        <f>Format!I2345</f>
        <v>N2O</v>
      </c>
      <c r="G2345">
        <v>2013</v>
      </c>
      <c r="H2345">
        <f ca="1">Format!K2345</f>
        <v>4</v>
      </c>
      <c r="I2345">
        <f t="shared" ca="1" si="74"/>
        <v>2</v>
      </c>
      <c r="J2345">
        <v>1</v>
      </c>
      <c r="K2345">
        <f ca="1">Format!L2345</f>
        <v>4</v>
      </c>
      <c r="L2345">
        <v>1</v>
      </c>
      <c r="M2345">
        <f t="shared" ca="1" si="73"/>
        <v>1.407251464831534E-8</v>
      </c>
    </row>
    <row r="2346" spans="1:13">
      <c r="A2346" s="6" t="s">
        <v>1525</v>
      </c>
      <c r="B2346" t="str">
        <f>Format!H2346</f>
        <v>4A0000</v>
      </c>
      <c r="C2346" t="str">
        <f>Format!G2346</f>
        <v>US</v>
      </c>
      <c r="D2346">
        <f ca="1">Format!J2346</f>
        <v>3.6611514863077463E-10</v>
      </c>
      <c r="E2346" s="6" t="s">
        <v>1</v>
      </c>
      <c r="F2346" t="str">
        <f>Format!I2346</f>
        <v>HFC-236fa</v>
      </c>
      <c r="G2346">
        <v>2013</v>
      </c>
      <c r="H2346">
        <f ca="1">Format!K2346</f>
        <v>4</v>
      </c>
      <c r="I2346">
        <f t="shared" ca="1" si="74"/>
        <v>2</v>
      </c>
      <c r="J2346">
        <v>1</v>
      </c>
      <c r="K2346">
        <f ca="1">Format!L2346</f>
        <v>4</v>
      </c>
      <c r="L2346">
        <v>1</v>
      </c>
      <c r="M2346">
        <f t="shared" ca="1" si="73"/>
        <v>3.6611514863077463E-10</v>
      </c>
    </row>
    <row r="2347" spans="1:13">
      <c r="A2347" s="6" t="s">
        <v>1525</v>
      </c>
      <c r="B2347" t="str">
        <f>Format!H2347</f>
        <v>5111A0</v>
      </c>
      <c r="C2347" t="str">
        <f>Format!G2347</f>
        <v>US</v>
      </c>
      <c r="D2347">
        <f ca="1">Format!J2347</f>
        <v>1.2484605396292771E-3</v>
      </c>
      <c r="E2347" s="6" t="s">
        <v>1</v>
      </c>
      <c r="F2347" t="str">
        <f>Format!I2347</f>
        <v>CO2</v>
      </c>
      <c r="G2347">
        <v>2013</v>
      </c>
      <c r="H2347">
        <f ca="1">Format!K2347</f>
        <v>4</v>
      </c>
      <c r="I2347">
        <f t="shared" ca="1" si="74"/>
        <v>2</v>
      </c>
      <c r="J2347">
        <v>1</v>
      </c>
      <c r="K2347">
        <f ca="1">Format!L2347</f>
        <v>4</v>
      </c>
      <c r="L2347">
        <v>1</v>
      </c>
      <c r="M2347">
        <f t="shared" ca="1" si="73"/>
        <v>1.2484605396292771E-3</v>
      </c>
    </row>
    <row r="2348" spans="1:13">
      <c r="A2348" s="6" t="s">
        <v>1525</v>
      </c>
      <c r="B2348" t="str">
        <f>Format!H2348</f>
        <v>5111A0</v>
      </c>
      <c r="C2348" t="str">
        <f>Format!G2348</f>
        <v>US</v>
      </c>
      <c r="D2348">
        <f ca="1">Format!J2348</f>
        <v>7.2307537120146451E-8</v>
      </c>
      <c r="E2348" s="6" t="s">
        <v>1</v>
      </c>
      <c r="F2348" t="str">
        <f>Format!I2348</f>
        <v>HFC-134a</v>
      </c>
      <c r="G2348">
        <v>2013</v>
      </c>
      <c r="H2348">
        <f ca="1">Format!K2348</f>
        <v>4</v>
      </c>
      <c r="I2348">
        <f t="shared" ca="1" si="74"/>
        <v>2</v>
      </c>
      <c r="J2348">
        <v>1</v>
      </c>
      <c r="K2348">
        <f ca="1">Format!L2348</f>
        <v>4</v>
      </c>
      <c r="L2348">
        <v>1</v>
      </c>
      <c r="M2348">
        <f t="shared" ca="1" si="73"/>
        <v>7.2307537120146451E-8</v>
      </c>
    </row>
    <row r="2349" spans="1:13">
      <c r="A2349" s="6" t="s">
        <v>1525</v>
      </c>
      <c r="B2349" t="str">
        <f>Format!H2349</f>
        <v>5111A0</v>
      </c>
      <c r="C2349" t="str">
        <f>Format!G2349</f>
        <v>US</v>
      </c>
      <c r="D2349">
        <f ca="1">Format!J2349</f>
        <v>7.0669399012102566E-8</v>
      </c>
      <c r="E2349" s="6" t="s">
        <v>1</v>
      </c>
      <c r="F2349" t="str">
        <f>Format!I2349</f>
        <v>CH4</v>
      </c>
      <c r="G2349">
        <v>2013</v>
      </c>
      <c r="H2349">
        <f ca="1">Format!K2349</f>
        <v>4</v>
      </c>
      <c r="I2349">
        <f t="shared" ca="1" si="74"/>
        <v>2</v>
      </c>
      <c r="J2349">
        <v>1</v>
      </c>
      <c r="K2349">
        <f ca="1">Format!L2349</f>
        <v>4</v>
      </c>
      <c r="L2349">
        <v>1</v>
      </c>
      <c r="M2349">
        <f t="shared" ca="1" si="73"/>
        <v>7.0669399012102566E-8</v>
      </c>
    </row>
    <row r="2350" spans="1:13">
      <c r="A2350" s="6" t="s">
        <v>1525</v>
      </c>
      <c r="B2350" t="str">
        <f>Format!H2350</f>
        <v>5111A0</v>
      </c>
      <c r="C2350" t="str">
        <f>Format!G2350</f>
        <v>US</v>
      </c>
      <c r="D2350">
        <f ca="1">Format!J2350</f>
        <v>6.3918445553775892E-9</v>
      </c>
      <c r="E2350" s="6" t="s">
        <v>1</v>
      </c>
      <c r="F2350" t="str">
        <f>Format!I2350</f>
        <v>HFC-125</v>
      </c>
      <c r="G2350">
        <v>2013</v>
      </c>
      <c r="H2350">
        <f ca="1">Format!K2350</f>
        <v>4</v>
      </c>
      <c r="I2350">
        <f t="shared" ca="1" si="74"/>
        <v>2</v>
      </c>
      <c r="J2350">
        <v>1</v>
      </c>
      <c r="K2350">
        <f ca="1">Format!L2350</f>
        <v>4</v>
      </c>
      <c r="L2350">
        <v>1</v>
      </c>
      <c r="M2350">
        <f t="shared" ca="1" si="73"/>
        <v>6.3918445553775892E-9</v>
      </c>
    </row>
    <row r="2351" spans="1:13">
      <c r="A2351" s="6" t="s">
        <v>1525</v>
      </c>
      <c r="B2351" t="str">
        <f>Format!H2351</f>
        <v>5111A0</v>
      </c>
      <c r="C2351" t="str">
        <f>Format!G2351</f>
        <v>US</v>
      </c>
      <c r="D2351">
        <f ca="1">Format!J2351</f>
        <v>2.0209083960091746E-9</v>
      </c>
      <c r="E2351" s="6" t="s">
        <v>1</v>
      </c>
      <c r="F2351" t="str">
        <f>Format!I2351</f>
        <v>HFC-32</v>
      </c>
      <c r="G2351">
        <v>2013</v>
      </c>
      <c r="H2351">
        <f ca="1">Format!K2351</f>
        <v>4</v>
      </c>
      <c r="I2351">
        <f t="shared" ca="1" si="74"/>
        <v>2</v>
      </c>
      <c r="J2351">
        <v>1</v>
      </c>
      <c r="K2351">
        <f ca="1">Format!L2351</f>
        <v>4</v>
      </c>
      <c r="L2351">
        <v>1</v>
      </c>
      <c r="M2351">
        <f t="shared" ca="1" si="73"/>
        <v>2.0209083960091746E-9</v>
      </c>
    </row>
    <row r="2352" spans="1:13">
      <c r="A2352" s="6" t="s">
        <v>1525</v>
      </c>
      <c r="B2352" t="str">
        <f>Format!H2352</f>
        <v>5111A0</v>
      </c>
      <c r="C2352" t="str">
        <f>Format!G2352</f>
        <v>US</v>
      </c>
      <c r="D2352">
        <f ca="1">Format!J2352</f>
        <v>3.9977365753268741E-9</v>
      </c>
      <c r="E2352" s="6" t="s">
        <v>1</v>
      </c>
      <c r="F2352" t="str">
        <f>Format!I2352</f>
        <v>HFC-143a</v>
      </c>
      <c r="G2352">
        <v>2013</v>
      </c>
      <c r="H2352">
        <f ca="1">Format!K2352</f>
        <v>4</v>
      </c>
      <c r="I2352">
        <f t="shared" ca="1" si="74"/>
        <v>2</v>
      </c>
      <c r="J2352">
        <v>1</v>
      </c>
      <c r="K2352">
        <f ca="1">Format!L2352</f>
        <v>4</v>
      </c>
      <c r="L2352">
        <v>1</v>
      </c>
      <c r="M2352">
        <f t="shared" ca="1" si="73"/>
        <v>3.9977365753268741E-9</v>
      </c>
    </row>
    <row r="2353" spans="1:13">
      <c r="A2353" s="6" t="s">
        <v>1525</v>
      </c>
      <c r="B2353" t="str">
        <f>Format!H2353</f>
        <v>5111A0</v>
      </c>
      <c r="C2353" t="str">
        <f>Format!G2353</f>
        <v>US</v>
      </c>
      <c r="D2353">
        <f ca="1">Format!J2353</f>
        <v>2.2591654706254578E-9</v>
      </c>
      <c r="E2353" s="6" t="s">
        <v>1</v>
      </c>
      <c r="F2353" t="str">
        <f>Format!I2353</f>
        <v>N2O</v>
      </c>
      <c r="G2353">
        <v>2013</v>
      </c>
      <c r="H2353">
        <f ca="1">Format!K2353</f>
        <v>4</v>
      </c>
      <c r="I2353">
        <f t="shared" ca="1" si="74"/>
        <v>2</v>
      </c>
      <c r="J2353">
        <v>1</v>
      </c>
      <c r="K2353">
        <f ca="1">Format!L2353</f>
        <v>4</v>
      </c>
      <c r="L2353">
        <v>1</v>
      </c>
      <c r="M2353">
        <f t="shared" ca="1" si="73"/>
        <v>2.2591654706254578E-9</v>
      </c>
    </row>
    <row r="2354" spans="1:13">
      <c r="A2354" s="6" t="s">
        <v>1525</v>
      </c>
      <c r="B2354" t="str">
        <f>Format!H2354</f>
        <v>5111A0</v>
      </c>
      <c r="C2354" t="str">
        <f>Format!G2354</f>
        <v>US</v>
      </c>
      <c r="D2354">
        <f ca="1">Format!J2354</f>
        <v>1.8076932900082067E-10</v>
      </c>
      <c r="E2354" s="6" t="s">
        <v>1</v>
      </c>
      <c r="F2354" t="str">
        <f>Format!I2354</f>
        <v>HFC-236fa</v>
      </c>
      <c r="G2354">
        <v>2013</v>
      </c>
      <c r="H2354">
        <f ca="1">Format!K2354</f>
        <v>4</v>
      </c>
      <c r="I2354">
        <f t="shared" ca="1" si="74"/>
        <v>2</v>
      </c>
      <c r="J2354">
        <v>1</v>
      </c>
      <c r="K2354">
        <f ca="1">Format!L2354</f>
        <v>4</v>
      </c>
      <c r="L2354">
        <v>1</v>
      </c>
      <c r="M2354">
        <f t="shared" ca="1" si="73"/>
        <v>1.8076932900082067E-10</v>
      </c>
    </row>
    <row r="2355" spans="1:13">
      <c r="A2355" s="6" t="s">
        <v>1525</v>
      </c>
      <c r="B2355" t="str">
        <f>Format!H2355</f>
        <v>517A00</v>
      </c>
      <c r="C2355" t="str">
        <f>Format!G2355</f>
        <v>US</v>
      </c>
      <c r="D2355">
        <f ca="1">Format!J2355</f>
        <v>1.2366069082067322E-3</v>
      </c>
      <c r="E2355" s="6" t="s">
        <v>1</v>
      </c>
      <c r="F2355" t="str">
        <f>Format!I2355</f>
        <v>CO2</v>
      </c>
      <c r="G2355">
        <v>2013</v>
      </c>
      <c r="H2355">
        <f ca="1">Format!K2355</f>
        <v>4</v>
      </c>
      <c r="I2355">
        <f t="shared" ca="1" si="74"/>
        <v>2</v>
      </c>
      <c r="J2355">
        <v>1</v>
      </c>
      <c r="K2355">
        <f ca="1">Format!L2355</f>
        <v>4</v>
      </c>
      <c r="L2355">
        <v>1</v>
      </c>
      <c r="M2355">
        <f t="shared" ca="1" si="73"/>
        <v>1.2366069082067322E-3</v>
      </c>
    </row>
    <row r="2356" spans="1:13">
      <c r="A2356" s="6" t="s">
        <v>1525</v>
      </c>
      <c r="B2356" t="str">
        <f>Format!H2356</f>
        <v>517A00</v>
      </c>
      <c r="C2356" t="str">
        <f>Format!G2356</f>
        <v>US</v>
      </c>
      <c r="D2356">
        <f ca="1">Format!J2356</f>
        <v>7.314833313524422E-8</v>
      </c>
      <c r="E2356" s="6" t="s">
        <v>1</v>
      </c>
      <c r="F2356" t="str">
        <f>Format!I2356</f>
        <v>CH4</v>
      </c>
      <c r="G2356">
        <v>2013</v>
      </c>
      <c r="H2356">
        <f ca="1">Format!K2356</f>
        <v>4</v>
      </c>
      <c r="I2356">
        <f t="shared" ca="1" si="74"/>
        <v>2</v>
      </c>
      <c r="J2356">
        <v>1</v>
      </c>
      <c r="K2356">
        <f ca="1">Format!L2356</f>
        <v>4</v>
      </c>
      <c r="L2356">
        <v>1</v>
      </c>
      <c r="M2356">
        <f t="shared" ca="1" si="73"/>
        <v>7.314833313524422E-8</v>
      </c>
    </row>
    <row r="2357" spans="1:13">
      <c r="A2357" s="6" t="s">
        <v>1525</v>
      </c>
      <c r="B2357" t="str">
        <f>Format!H2357</f>
        <v>517A00</v>
      </c>
      <c r="C2357" t="str">
        <f>Format!G2357</f>
        <v>US</v>
      </c>
      <c r="D2357">
        <f ca="1">Format!J2357</f>
        <v>1.8532268857633409E-8</v>
      </c>
      <c r="E2357" s="6" t="s">
        <v>1</v>
      </c>
      <c r="F2357" t="str">
        <f>Format!I2357</f>
        <v>HFC-134a</v>
      </c>
      <c r="G2357">
        <v>2013</v>
      </c>
      <c r="H2357">
        <f ca="1">Format!K2357</f>
        <v>4</v>
      </c>
      <c r="I2357">
        <f t="shared" ca="1" si="74"/>
        <v>2</v>
      </c>
      <c r="J2357">
        <v>1</v>
      </c>
      <c r="K2357">
        <f ca="1">Format!L2357</f>
        <v>4</v>
      </c>
      <c r="L2357">
        <v>1</v>
      </c>
      <c r="M2357">
        <f t="shared" ca="1" si="73"/>
        <v>1.8532268857633409E-8</v>
      </c>
    </row>
    <row r="2358" spans="1:13">
      <c r="A2358" s="6" t="s">
        <v>1525</v>
      </c>
      <c r="B2358" t="str">
        <f>Format!H2358</f>
        <v>517A00</v>
      </c>
      <c r="C2358" t="str">
        <f>Format!G2358</f>
        <v>US</v>
      </c>
      <c r="D2358">
        <f ca="1">Format!J2358</f>
        <v>1.6382162429295844E-9</v>
      </c>
      <c r="E2358" s="6" t="s">
        <v>1</v>
      </c>
      <c r="F2358" t="str">
        <f>Format!I2358</f>
        <v>HFC-125</v>
      </c>
      <c r="G2358">
        <v>2013</v>
      </c>
      <c r="H2358">
        <f ca="1">Format!K2358</f>
        <v>4</v>
      </c>
      <c r="I2358">
        <f t="shared" ca="1" si="74"/>
        <v>2</v>
      </c>
      <c r="J2358">
        <v>1</v>
      </c>
      <c r="K2358">
        <f ca="1">Format!L2358</f>
        <v>4</v>
      </c>
      <c r="L2358">
        <v>1</v>
      </c>
      <c r="M2358">
        <f t="shared" ca="1" si="73"/>
        <v>1.6382162429295844E-9</v>
      </c>
    </row>
    <row r="2359" spans="1:13">
      <c r="A2359" s="6" t="s">
        <v>1525</v>
      </c>
      <c r="B2359" t="str">
        <f>Format!H2359</f>
        <v>517A00</v>
      </c>
      <c r="C2359" t="str">
        <f>Format!G2359</f>
        <v>US</v>
      </c>
      <c r="D2359">
        <f ca="1">Format!J2359</f>
        <v>5.1795454835172037E-10</v>
      </c>
      <c r="E2359" s="6" t="s">
        <v>1</v>
      </c>
      <c r="F2359" t="str">
        <f>Format!I2359</f>
        <v>HFC-32</v>
      </c>
      <c r="G2359">
        <v>2013</v>
      </c>
      <c r="H2359">
        <f ca="1">Format!K2359</f>
        <v>4</v>
      </c>
      <c r="I2359">
        <f t="shared" ca="1" si="74"/>
        <v>2</v>
      </c>
      <c r="J2359">
        <v>1</v>
      </c>
      <c r="K2359">
        <f ca="1">Format!L2359</f>
        <v>4</v>
      </c>
      <c r="L2359">
        <v>1</v>
      </c>
      <c r="M2359">
        <f t="shared" ca="1" si="73"/>
        <v>5.1795454835172037E-10</v>
      </c>
    </row>
    <row r="2360" spans="1:13">
      <c r="A2360" s="6" t="s">
        <v>1525</v>
      </c>
      <c r="B2360" t="str">
        <f>Format!H2360</f>
        <v>517A00</v>
      </c>
      <c r="C2360" t="str">
        <f>Format!G2360</f>
        <v>US</v>
      </c>
      <c r="D2360">
        <f ca="1">Format!J2360</f>
        <v>1.0246114303803331E-9</v>
      </c>
      <c r="E2360" s="6" t="s">
        <v>1</v>
      </c>
      <c r="F2360" t="str">
        <f>Format!I2360</f>
        <v>HFC-143a</v>
      </c>
      <c r="G2360">
        <v>2013</v>
      </c>
      <c r="H2360">
        <f ca="1">Format!K2360</f>
        <v>4</v>
      </c>
      <c r="I2360">
        <f t="shared" ca="1" si="74"/>
        <v>2</v>
      </c>
      <c r="J2360">
        <v>1</v>
      </c>
      <c r="K2360">
        <f ca="1">Format!L2360</f>
        <v>4</v>
      </c>
      <c r="L2360">
        <v>1</v>
      </c>
      <c r="M2360">
        <f t="shared" ca="1" si="73"/>
        <v>1.0246114303803331E-9</v>
      </c>
    </row>
    <row r="2361" spans="1:13">
      <c r="A2361" s="6" t="s">
        <v>1525</v>
      </c>
      <c r="B2361" t="str">
        <f>Format!H2361</f>
        <v>517A00</v>
      </c>
      <c r="C2361" t="str">
        <f>Format!G2361</f>
        <v>US</v>
      </c>
      <c r="D2361">
        <f ca="1">Format!J2361</f>
        <v>2.2562587459194438E-9</v>
      </c>
      <c r="E2361" s="6" t="s">
        <v>1</v>
      </c>
      <c r="F2361" t="str">
        <f>Format!I2361</f>
        <v>N2O</v>
      </c>
      <c r="G2361">
        <v>2013</v>
      </c>
      <c r="H2361">
        <f ca="1">Format!K2361</f>
        <v>4</v>
      </c>
      <c r="I2361">
        <f t="shared" ca="1" si="74"/>
        <v>2</v>
      </c>
      <c r="J2361">
        <v>1</v>
      </c>
      <c r="K2361">
        <f ca="1">Format!L2361</f>
        <v>4</v>
      </c>
      <c r="L2361">
        <v>1</v>
      </c>
      <c r="M2361">
        <f t="shared" ca="1" si="73"/>
        <v>2.2562587459194438E-9</v>
      </c>
    </row>
    <row r="2362" spans="1:13">
      <c r="A2362" s="6" t="s">
        <v>1525</v>
      </c>
      <c r="B2362" t="str">
        <f>Format!H2362</f>
        <v>517A00</v>
      </c>
      <c r="C2362" t="str">
        <f>Format!G2362</f>
        <v>US</v>
      </c>
      <c r="D2362">
        <f ca="1">Format!J2362</f>
        <v>4.6330796756231888E-11</v>
      </c>
      <c r="E2362" s="6" t="s">
        <v>1</v>
      </c>
      <c r="F2362" t="str">
        <f>Format!I2362</f>
        <v>HFC-236fa</v>
      </c>
      <c r="G2362">
        <v>2013</v>
      </c>
      <c r="H2362">
        <f ca="1">Format!K2362</f>
        <v>4</v>
      </c>
      <c r="I2362">
        <f t="shared" ca="1" si="74"/>
        <v>2</v>
      </c>
      <c r="J2362">
        <v>1</v>
      </c>
      <c r="K2362">
        <f ca="1">Format!L2362</f>
        <v>4</v>
      </c>
      <c r="L2362">
        <v>1</v>
      </c>
      <c r="M2362">
        <f t="shared" ca="1" si="73"/>
        <v>4.6330796756231888E-11</v>
      </c>
    </row>
    <row r="2363" spans="1:13">
      <c r="A2363" s="6" t="s">
        <v>1525</v>
      </c>
      <c r="B2363" t="str">
        <f>Format!H2363</f>
        <v>5191A0</v>
      </c>
      <c r="C2363" t="str">
        <f>Format!G2363</f>
        <v>US</v>
      </c>
      <c r="D2363">
        <f ca="1">Format!J2363</f>
        <v>4.0842762914795067E-3</v>
      </c>
      <c r="E2363" s="6" t="s">
        <v>1</v>
      </c>
      <c r="F2363" t="str">
        <f>Format!I2363</f>
        <v>CO2</v>
      </c>
      <c r="G2363">
        <v>2013</v>
      </c>
      <c r="H2363">
        <f ca="1">Format!K2363</f>
        <v>4</v>
      </c>
      <c r="I2363">
        <f t="shared" ca="1" si="74"/>
        <v>2</v>
      </c>
      <c r="J2363">
        <v>1</v>
      </c>
      <c r="K2363">
        <f ca="1">Format!L2363</f>
        <v>4</v>
      </c>
      <c r="L2363">
        <v>1</v>
      </c>
      <c r="M2363">
        <f t="shared" ca="1" si="73"/>
        <v>4.0842762914795067E-3</v>
      </c>
    </row>
    <row r="2364" spans="1:13">
      <c r="A2364" s="6" t="s">
        <v>1525</v>
      </c>
      <c r="B2364" t="str">
        <f>Format!H2364</f>
        <v>5191A0</v>
      </c>
      <c r="C2364" t="str">
        <f>Format!G2364</f>
        <v>US</v>
      </c>
      <c r="D2364">
        <f ca="1">Format!J2364</f>
        <v>3.1676423454104155E-7</v>
      </c>
      <c r="E2364" s="6" t="s">
        <v>1</v>
      </c>
      <c r="F2364" t="str">
        <f>Format!I2364</f>
        <v>CH4</v>
      </c>
      <c r="G2364">
        <v>2013</v>
      </c>
      <c r="H2364">
        <f ca="1">Format!K2364</f>
        <v>4</v>
      </c>
      <c r="I2364">
        <f t="shared" ca="1" si="74"/>
        <v>2</v>
      </c>
      <c r="J2364">
        <v>1</v>
      </c>
      <c r="K2364">
        <f ca="1">Format!L2364</f>
        <v>4</v>
      </c>
      <c r="L2364">
        <v>1</v>
      </c>
      <c r="M2364">
        <f t="shared" ca="1" si="73"/>
        <v>3.1676423454104155E-7</v>
      </c>
    </row>
    <row r="2365" spans="1:13">
      <c r="A2365" s="6" t="s">
        <v>1525</v>
      </c>
      <c r="B2365" t="str">
        <f>Format!H2365</f>
        <v>5191A0</v>
      </c>
      <c r="C2365" t="str">
        <f>Format!G2365</f>
        <v>US</v>
      </c>
      <c r="D2365">
        <f ca="1">Format!J2365</f>
        <v>7.8945037258389397E-9</v>
      </c>
      <c r="E2365" s="6" t="s">
        <v>1</v>
      </c>
      <c r="F2365" t="str">
        <f>Format!I2365</f>
        <v>N2O</v>
      </c>
      <c r="G2365">
        <v>2013</v>
      </c>
      <c r="H2365">
        <f ca="1">Format!K2365</f>
        <v>4</v>
      </c>
      <c r="I2365">
        <f t="shared" ca="1" si="74"/>
        <v>2</v>
      </c>
      <c r="J2365">
        <v>1</v>
      </c>
      <c r="K2365">
        <f ca="1">Format!L2365</f>
        <v>4</v>
      </c>
      <c r="L2365">
        <v>1</v>
      </c>
      <c r="M2365">
        <f t="shared" ca="1" si="73"/>
        <v>7.8945037258389397E-9</v>
      </c>
    </row>
    <row r="2366" spans="1:13">
      <c r="A2366" s="6" t="s">
        <v>1525</v>
      </c>
      <c r="B2366" t="str">
        <f>Format!H2366</f>
        <v>522A00</v>
      </c>
      <c r="C2366" t="str">
        <f>Format!G2366</f>
        <v>US</v>
      </c>
      <c r="D2366">
        <f ca="1">Format!J2366</f>
        <v>1.2913462329530718E-2</v>
      </c>
      <c r="E2366" s="6" t="s">
        <v>1</v>
      </c>
      <c r="F2366" t="str">
        <f>Format!I2366</f>
        <v>CO2</v>
      </c>
      <c r="G2366">
        <v>2013</v>
      </c>
      <c r="H2366">
        <f ca="1">Format!K2366</f>
        <v>4</v>
      </c>
      <c r="I2366">
        <f t="shared" ca="1" si="74"/>
        <v>2</v>
      </c>
      <c r="J2366">
        <v>1</v>
      </c>
      <c r="K2366">
        <f ca="1">Format!L2366</f>
        <v>4</v>
      </c>
      <c r="L2366">
        <v>1</v>
      </c>
      <c r="M2366">
        <f t="shared" ca="1" si="73"/>
        <v>1.2913462329530718E-2</v>
      </c>
    </row>
    <row r="2367" spans="1:13">
      <c r="A2367" s="6" t="s">
        <v>1525</v>
      </c>
      <c r="B2367" t="str">
        <f>Format!H2367</f>
        <v>522A00</v>
      </c>
      <c r="C2367" t="str">
        <f>Format!G2367</f>
        <v>US</v>
      </c>
      <c r="D2367">
        <f ca="1">Format!J2367</f>
        <v>9.4157930448932289E-7</v>
      </c>
      <c r="E2367" s="6" t="s">
        <v>1</v>
      </c>
      <c r="F2367" t="str">
        <f>Format!I2367</f>
        <v>CH4</v>
      </c>
      <c r="G2367">
        <v>2013</v>
      </c>
      <c r="H2367">
        <f ca="1">Format!K2367</f>
        <v>4</v>
      </c>
      <c r="I2367">
        <f t="shared" ca="1" si="74"/>
        <v>2</v>
      </c>
      <c r="J2367">
        <v>1</v>
      </c>
      <c r="K2367">
        <f ca="1">Format!L2367</f>
        <v>4</v>
      </c>
      <c r="L2367">
        <v>1</v>
      </c>
      <c r="M2367">
        <f t="shared" ca="1" si="73"/>
        <v>9.4157930448932289E-7</v>
      </c>
    </row>
    <row r="2368" spans="1:13">
      <c r="A2368" s="6" t="s">
        <v>1525</v>
      </c>
      <c r="B2368" t="str">
        <f>Format!H2368</f>
        <v>522A00</v>
      </c>
      <c r="C2368" t="str">
        <f>Format!G2368</f>
        <v>US</v>
      </c>
      <c r="D2368">
        <f ca="1">Format!J2368</f>
        <v>2.4607531373819145E-8</v>
      </c>
      <c r="E2368" s="6" t="s">
        <v>1</v>
      </c>
      <c r="F2368" t="str">
        <f>Format!I2368</f>
        <v>N2O</v>
      </c>
      <c r="G2368">
        <v>2013</v>
      </c>
      <c r="H2368">
        <f ca="1">Format!K2368</f>
        <v>4</v>
      </c>
      <c r="I2368">
        <f t="shared" ca="1" si="74"/>
        <v>2</v>
      </c>
      <c r="J2368">
        <v>1</v>
      </c>
      <c r="K2368">
        <f ca="1">Format!L2368</f>
        <v>4</v>
      </c>
      <c r="L2368">
        <v>1</v>
      </c>
      <c r="M2368">
        <f t="shared" ca="1" si="73"/>
        <v>2.4607531373819145E-8</v>
      </c>
    </row>
    <row r="2369" spans="1:13">
      <c r="A2369" s="6" t="s">
        <v>1525</v>
      </c>
      <c r="B2369" t="str">
        <f>Format!H2369</f>
        <v>523A00</v>
      </c>
      <c r="C2369" t="str">
        <f>Format!G2369</f>
        <v>US</v>
      </c>
      <c r="D2369">
        <f ca="1">Format!J2369</f>
        <v>1.2034752771518855E-3</v>
      </c>
      <c r="E2369" s="6" t="s">
        <v>1</v>
      </c>
      <c r="F2369" t="str">
        <f>Format!I2369</f>
        <v>CO2</v>
      </c>
      <c r="G2369">
        <v>2013</v>
      </c>
      <c r="H2369">
        <f ca="1">Format!K2369</f>
        <v>4</v>
      </c>
      <c r="I2369">
        <f t="shared" ca="1" si="74"/>
        <v>2</v>
      </c>
      <c r="J2369">
        <v>1</v>
      </c>
      <c r="K2369">
        <f ca="1">Format!L2369</f>
        <v>4</v>
      </c>
      <c r="L2369">
        <v>1</v>
      </c>
      <c r="M2369">
        <f t="shared" ca="1" si="73"/>
        <v>1.2034752771518855E-3</v>
      </c>
    </row>
    <row r="2370" spans="1:13">
      <c r="A2370" s="6" t="s">
        <v>1525</v>
      </c>
      <c r="B2370" t="str">
        <f>Format!H2370</f>
        <v>523A00</v>
      </c>
      <c r="C2370" t="str">
        <f>Format!G2370</f>
        <v>US</v>
      </c>
      <c r="D2370">
        <f ca="1">Format!J2370</f>
        <v>6.1213913641771304E-8</v>
      </c>
      <c r="E2370" s="6" t="s">
        <v>1</v>
      </c>
      <c r="F2370" t="str">
        <f>Format!I2370</f>
        <v>CH4</v>
      </c>
      <c r="G2370">
        <v>2013</v>
      </c>
      <c r="H2370">
        <f ca="1">Format!K2370</f>
        <v>4</v>
      </c>
      <c r="I2370">
        <f t="shared" ca="1" si="74"/>
        <v>2</v>
      </c>
      <c r="J2370">
        <v>1</v>
      </c>
      <c r="K2370">
        <f ca="1">Format!L2370</f>
        <v>4</v>
      </c>
      <c r="L2370">
        <v>1</v>
      </c>
      <c r="M2370">
        <f t="shared" ca="1" si="73"/>
        <v>6.1213913641771304E-8</v>
      </c>
    </row>
    <row r="2371" spans="1:13">
      <c r="A2371" s="6" t="s">
        <v>1525</v>
      </c>
      <c r="B2371" t="str">
        <f>Format!H2371</f>
        <v>523A00</v>
      </c>
      <c r="C2371" t="str">
        <f>Format!G2371</f>
        <v>US</v>
      </c>
      <c r="D2371">
        <f ca="1">Format!J2371</f>
        <v>2.1370889635234288E-9</v>
      </c>
      <c r="E2371" s="6" t="s">
        <v>1</v>
      </c>
      <c r="F2371" t="str">
        <f>Format!I2371</f>
        <v>N2O</v>
      </c>
      <c r="G2371">
        <v>2013</v>
      </c>
      <c r="H2371">
        <f ca="1">Format!K2371</f>
        <v>4</v>
      </c>
      <c r="I2371">
        <f t="shared" ca="1" si="74"/>
        <v>2</v>
      </c>
      <c r="J2371">
        <v>1</v>
      </c>
      <c r="K2371">
        <f ca="1">Format!L2371</f>
        <v>4</v>
      </c>
      <c r="L2371">
        <v>1</v>
      </c>
      <c r="M2371">
        <f t="shared" ca="1" si="73"/>
        <v>2.1370889635234288E-9</v>
      </c>
    </row>
    <row r="2372" spans="1:13">
      <c r="A2372" s="6" t="s">
        <v>1525</v>
      </c>
      <c r="B2372" t="str">
        <f>Format!H2372</f>
        <v>52A000</v>
      </c>
      <c r="C2372" t="str">
        <f>Format!G2372</f>
        <v>US</v>
      </c>
      <c r="D2372">
        <f ca="1">Format!J2372</f>
        <v>5.1446527635953896E-3</v>
      </c>
      <c r="E2372" s="6" t="s">
        <v>1</v>
      </c>
      <c r="F2372" t="str">
        <f>Format!I2372</f>
        <v>CO2</v>
      </c>
      <c r="G2372">
        <v>2013</v>
      </c>
      <c r="H2372">
        <f ca="1">Format!K2372</f>
        <v>4</v>
      </c>
      <c r="I2372">
        <f t="shared" ca="1" si="74"/>
        <v>2</v>
      </c>
      <c r="J2372">
        <v>1</v>
      </c>
      <c r="K2372">
        <f ca="1">Format!L2372</f>
        <v>4</v>
      </c>
      <c r="L2372">
        <v>1</v>
      </c>
      <c r="M2372">
        <f t="shared" ref="M2372:M2435" ca="1" si="75">IFERROR(D2372,"")</f>
        <v>5.1446527635953896E-3</v>
      </c>
    </row>
    <row r="2373" spans="1:13">
      <c r="A2373" s="6" t="s">
        <v>1525</v>
      </c>
      <c r="B2373" t="str">
        <f>Format!H2373</f>
        <v>52A000</v>
      </c>
      <c r="C2373" t="str">
        <f>Format!G2373</f>
        <v>US</v>
      </c>
      <c r="D2373">
        <f ca="1">Format!J2373</f>
        <v>3.7592469570689863E-7</v>
      </c>
      <c r="E2373" s="6" t="s">
        <v>1</v>
      </c>
      <c r="F2373" t="str">
        <f>Format!I2373</f>
        <v>CH4</v>
      </c>
      <c r="G2373">
        <v>2013</v>
      </c>
      <c r="H2373">
        <f ca="1">Format!K2373</f>
        <v>4</v>
      </c>
      <c r="I2373">
        <f t="shared" ca="1" si="74"/>
        <v>2</v>
      </c>
      <c r="J2373">
        <v>1</v>
      </c>
      <c r="K2373">
        <f ca="1">Format!L2373</f>
        <v>4</v>
      </c>
      <c r="L2373">
        <v>1</v>
      </c>
      <c r="M2373">
        <f t="shared" ca="1" si="75"/>
        <v>3.7592469570689863E-7</v>
      </c>
    </row>
    <row r="2374" spans="1:13">
      <c r="A2374" s="6" t="s">
        <v>1525</v>
      </c>
      <c r="B2374" t="str">
        <f>Format!H2374</f>
        <v>52A000</v>
      </c>
      <c r="C2374" t="str">
        <f>Format!G2374</f>
        <v>US</v>
      </c>
      <c r="D2374">
        <f ca="1">Format!J2374</f>
        <v>9.7738555624861158E-9</v>
      </c>
      <c r="E2374" s="6" t="s">
        <v>1</v>
      </c>
      <c r="F2374" t="str">
        <f>Format!I2374</f>
        <v>N2O</v>
      </c>
      <c r="G2374">
        <v>2013</v>
      </c>
      <c r="H2374">
        <f ca="1">Format!K2374</f>
        <v>4</v>
      </c>
      <c r="I2374">
        <f t="shared" ca="1" si="74"/>
        <v>2</v>
      </c>
      <c r="J2374">
        <v>1</v>
      </c>
      <c r="K2374">
        <f ca="1">Format!L2374</f>
        <v>4</v>
      </c>
      <c r="L2374">
        <v>1</v>
      </c>
      <c r="M2374">
        <f t="shared" ca="1" si="75"/>
        <v>9.7738555624861158E-9</v>
      </c>
    </row>
    <row r="2375" spans="1:13">
      <c r="A2375" s="6" t="s">
        <v>1525</v>
      </c>
      <c r="B2375" t="str">
        <f>Format!H2375</f>
        <v>52A000</v>
      </c>
      <c r="C2375" t="str">
        <f>Format!G2375</f>
        <v>US</v>
      </c>
      <c r="D2375">
        <f ca="1">Format!J2375</f>
        <v>2.0024857955738902E-9</v>
      </c>
      <c r="E2375" s="6" t="s">
        <v>1</v>
      </c>
      <c r="F2375" t="str">
        <f>Format!I2375</f>
        <v>HFC-134a</v>
      </c>
      <c r="G2375">
        <v>2013</v>
      </c>
      <c r="H2375">
        <f ca="1">Format!K2375</f>
        <v>4</v>
      </c>
      <c r="I2375">
        <f t="shared" ca="1" si="74"/>
        <v>2</v>
      </c>
      <c r="J2375">
        <v>1</v>
      </c>
      <c r="K2375">
        <f ca="1">Format!L2375</f>
        <v>4</v>
      </c>
      <c r="L2375">
        <v>1</v>
      </c>
      <c r="M2375">
        <f t="shared" ca="1" si="75"/>
        <v>2.0024857955738902E-9</v>
      </c>
    </row>
    <row r="2376" spans="1:13">
      <c r="A2376" s="6" t="s">
        <v>1525</v>
      </c>
      <c r="B2376" t="str">
        <f>Format!H2376</f>
        <v>52A000</v>
      </c>
      <c r="C2376" t="str">
        <f>Format!G2376</f>
        <v>US</v>
      </c>
      <c r="D2376">
        <f ca="1">Format!J2376</f>
        <v>1.7701581936599653E-10</v>
      </c>
      <c r="E2376" s="6" t="s">
        <v>1</v>
      </c>
      <c r="F2376" t="str">
        <f>Format!I2376</f>
        <v>HFC-125</v>
      </c>
      <c r="G2376">
        <v>2013</v>
      </c>
      <c r="H2376">
        <f ca="1">Format!K2376</f>
        <v>4</v>
      </c>
      <c r="I2376">
        <f t="shared" ca="1" si="74"/>
        <v>2</v>
      </c>
      <c r="J2376">
        <v>1</v>
      </c>
      <c r="K2376">
        <f ca="1">Format!L2376</f>
        <v>4</v>
      </c>
      <c r="L2376">
        <v>1</v>
      </c>
      <c r="M2376">
        <f t="shared" ca="1" si="75"/>
        <v>1.7701581936599653E-10</v>
      </c>
    </row>
    <row r="2377" spans="1:13">
      <c r="A2377" s="6" t="s">
        <v>1525</v>
      </c>
      <c r="B2377" t="str">
        <f>Format!H2377</f>
        <v>52A000</v>
      </c>
      <c r="C2377" t="str">
        <f>Format!G2377</f>
        <v>US</v>
      </c>
      <c r="D2377">
        <f ca="1">Format!J2377</f>
        <v>5.596706122682816E-11</v>
      </c>
      <c r="E2377" s="6" t="s">
        <v>1</v>
      </c>
      <c r="F2377" t="str">
        <f>Format!I2377</f>
        <v>HFC-32</v>
      </c>
      <c r="G2377">
        <v>2013</v>
      </c>
      <c r="H2377">
        <f ca="1">Format!K2377</f>
        <v>4</v>
      </c>
      <c r="I2377">
        <f t="shared" ca="1" si="74"/>
        <v>2</v>
      </c>
      <c r="J2377">
        <v>1</v>
      </c>
      <c r="K2377">
        <f ca="1">Format!L2377</f>
        <v>4</v>
      </c>
      <c r="L2377">
        <v>1</v>
      </c>
      <c r="M2377">
        <f t="shared" ca="1" si="75"/>
        <v>5.596706122682816E-11</v>
      </c>
    </row>
    <row r="2378" spans="1:13">
      <c r="A2378" s="6" t="s">
        <v>1525</v>
      </c>
      <c r="B2378" t="str">
        <f>Format!H2378</f>
        <v>52A000</v>
      </c>
      <c r="C2378" t="str">
        <f>Format!G2378</f>
        <v>US</v>
      </c>
      <c r="D2378">
        <f ca="1">Format!J2378</f>
        <v>1.1071336440676242E-10</v>
      </c>
      <c r="E2378" s="6" t="s">
        <v>1</v>
      </c>
      <c r="F2378" t="str">
        <f>Format!I2378</f>
        <v>HFC-143a</v>
      </c>
      <c r="G2378">
        <v>2013</v>
      </c>
      <c r="H2378">
        <f ca="1">Format!K2378</f>
        <v>4</v>
      </c>
      <c r="I2378">
        <f t="shared" ca="1" si="74"/>
        <v>2</v>
      </c>
      <c r="J2378">
        <v>1</v>
      </c>
      <c r="K2378">
        <f ca="1">Format!L2378</f>
        <v>4</v>
      </c>
      <c r="L2378">
        <v>1</v>
      </c>
      <c r="M2378">
        <f t="shared" ca="1" si="75"/>
        <v>1.1071336440676242E-10</v>
      </c>
    </row>
    <row r="2379" spans="1:13">
      <c r="A2379" s="6" t="s">
        <v>1525</v>
      </c>
      <c r="B2379" t="str">
        <f>Format!H2379</f>
        <v>52A000</v>
      </c>
      <c r="C2379" t="str">
        <f>Format!G2379</f>
        <v>US</v>
      </c>
      <c r="D2379">
        <f ca="1">Format!J2379</f>
        <v>5.0062279537759149E-12</v>
      </c>
      <c r="E2379" s="6" t="s">
        <v>1</v>
      </c>
      <c r="F2379" t="str">
        <f>Format!I2379</f>
        <v>HFC-236fa</v>
      </c>
      <c r="G2379">
        <v>2013</v>
      </c>
      <c r="H2379">
        <f ca="1">Format!K2379</f>
        <v>4</v>
      </c>
      <c r="I2379">
        <f t="shared" ca="1" si="74"/>
        <v>2</v>
      </c>
      <c r="J2379">
        <v>1</v>
      </c>
      <c r="K2379">
        <f ca="1">Format!L2379</f>
        <v>4</v>
      </c>
      <c r="L2379">
        <v>1</v>
      </c>
      <c r="M2379">
        <f t="shared" ca="1" si="75"/>
        <v>5.0062279537759149E-12</v>
      </c>
    </row>
    <row r="2380" spans="1:13">
      <c r="A2380" s="6" t="s">
        <v>1525</v>
      </c>
      <c r="B2380" t="str">
        <f>Format!H2380</f>
        <v>5310HS</v>
      </c>
      <c r="C2380" t="str">
        <f>Format!G2380</f>
        <v>US</v>
      </c>
      <c r="D2380">
        <f ca="1">Format!J2380</f>
        <v>5.7305873287014108E-4</v>
      </c>
      <c r="E2380" s="6" t="s">
        <v>1</v>
      </c>
      <c r="F2380" t="str">
        <f>Format!I2380</f>
        <v>CO2</v>
      </c>
      <c r="G2380">
        <v>2013</v>
      </c>
      <c r="H2380">
        <f ca="1">Format!K2380</f>
        <v>4</v>
      </c>
      <c r="I2380">
        <f t="shared" ca="1" si="74"/>
        <v>2</v>
      </c>
      <c r="J2380">
        <v>1</v>
      </c>
      <c r="K2380">
        <f ca="1">Format!L2380</f>
        <v>4</v>
      </c>
      <c r="L2380">
        <v>1</v>
      </c>
      <c r="M2380">
        <f t="shared" ca="1" si="75"/>
        <v>5.7305873287014108E-4</v>
      </c>
    </row>
    <row r="2381" spans="1:13">
      <c r="A2381" s="6" t="s">
        <v>1525</v>
      </c>
      <c r="B2381" t="str">
        <f>Format!H2381</f>
        <v>5310HS</v>
      </c>
      <c r="C2381" t="str">
        <f>Format!G2381</f>
        <v>US</v>
      </c>
      <c r="D2381">
        <f ca="1">Format!J2381</f>
        <v>1.4932353522260757E-8</v>
      </c>
      <c r="E2381" s="6" t="s">
        <v>1</v>
      </c>
      <c r="F2381" t="str">
        <f>Format!I2381</f>
        <v>HFC-134a</v>
      </c>
      <c r="G2381">
        <v>2013</v>
      </c>
      <c r="H2381">
        <f ca="1">Format!K2381</f>
        <v>4</v>
      </c>
      <c r="I2381">
        <f t="shared" ca="1" si="74"/>
        <v>2</v>
      </c>
      <c r="J2381">
        <v>1</v>
      </c>
      <c r="K2381">
        <f ca="1">Format!L2381</f>
        <v>4</v>
      </c>
      <c r="L2381">
        <v>1</v>
      </c>
      <c r="M2381">
        <f t="shared" ca="1" si="75"/>
        <v>1.4932353522260757E-8</v>
      </c>
    </row>
    <row r="2382" spans="1:13">
      <c r="A2382" s="6" t="s">
        <v>1525</v>
      </c>
      <c r="B2382" t="str">
        <f>Format!H2382</f>
        <v>5310HS</v>
      </c>
      <c r="C2382" t="str">
        <f>Format!G2382</f>
        <v>US</v>
      </c>
      <c r="D2382">
        <f ca="1">Format!J2382</f>
        <v>2.3461974733680282E-8</v>
      </c>
      <c r="E2382" s="6" t="s">
        <v>1</v>
      </c>
      <c r="F2382" t="str">
        <f>Format!I2382</f>
        <v>CH4</v>
      </c>
      <c r="G2382">
        <v>2013</v>
      </c>
      <c r="H2382">
        <f ca="1">Format!K2382</f>
        <v>4</v>
      </c>
      <c r="I2382">
        <f t="shared" ca="1" si="74"/>
        <v>2</v>
      </c>
      <c r="J2382">
        <v>1</v>
      </c>
      <c r="K2382">
        <f ca="1">Format!L2382</f>
        <v>4</v>
      </c>
      <c r="L2382">
        <v>1</v>
      </c>
      <c r="M2382">
        <f t="shared" ca="1" si="75"/>
        <v>2.3461974733680282E-8</v>
      </c>
    </row>
    <row r="2383" spans="1:13">
      <c r="A2383" s="6" t="s">
        <v>1525</v>
      </c>
      <c r="B2383" t="str">
        <f>Format!H2383</f>
        <v>5310HS</v>
      </c>
      <c r="C2383" t="str">
        <f>Format!G2383</f>
        <v>US</v>
      </c>
      <c r="D2383">
        <f ca="1">Format!J2383</f>
        <v>1.3199907832795297E-9</v>
      </c>
      <c r="E2383" s="6" t="s">
        <v>1</v>
      </c>
      <c r="F2383" t="str">
        <f>Format!I2383</f>
        <v>HFC-125</v>
      </c>
      <c r="G2383">
        <v>2013</v>
      </c>
      <c r="H2383">
        <f ca="1">Format!K2383</f>
        <v>4</v>
      </c>
      <c r="I2383">
        <f t="shared" ca="1" si="74"/>
        <v>2</v>
      </c>
      <c r="J2383">
        <v>1</v>
      </c>
      <c r="K2383">
        <f ca="1">Format!L2383</f>
        <v>4</v>
      </c>
      <c r="L2383">
        <v>1</v>
      </c>
      <c r="M2383">
        <f t="shared" ca="1" si="75"/>
        <v>1.3199907832795297E-9</v>
      </c>
    </row>
    <row r="2384" spans="1:13">
      <c r="A2384" s="6" t="s">
        <v>1525</v>
      </c>
      <c r="B2384" t="str">
        <f>Format!H2384</f>
        <v>5310HS</v>
      </c>
      <c r="C2384" t="str">
        <f>Format!G2384</f>
        <v>US</v>
      </c>
      <c r="D2384">
        <f ca="1">Format!J2384</f>
        <v>4.1734125939280523E-10</v>
      </c>
      <c r="E2384" s="6" t="s">
        <v>1</v>
      </c>
      <c r="F2384" t="str">
        <f>Format!I2384</f>
        <v>HFC-32</v>
      </c>
      <c r="G2384">
        <v>2013</v>
      </c>
      <c r="H2384">
        <f ca="1">Format!K2384</f>
        <v>4</v>
      </c>
      <c r="I2384">
        <f t="shared" ca="1" si="74"/>
        <v>2</v>
      </c>
      <c r="J2384">
        <v>1</v>
      </c>
      <c r="K2384">
        <f ca="1">Format!L2384</f>
        <v>4</v>
      </c>
      <c r="L2384">
        <v>1</v>
      </c>
      <c r="M2384">
        <f t="shared" ca="1" si="75"/>
        <v>4.1734125939280523E-10</v>
      </c>
    </row>
    <row r="2385" spans="1:13">
      <c r="A2385" s="6" t="s">
        <v>1525</v>
      </c>
      <c r="B2385" t="str">
        <f>Format!H2385</f>
        <v>5310HS</v>
      </c>
      <c r="C2385" t="str">
        <f>Format!G2385</f>
        <v>US</v>
      </c>
      <c r="D2385">
        <f ca="1">Format!J2385</f>
        <v>8.255794376243577E-10</v>
      </c>
      <c r="E2385" s="6" t="s">
        <v>1</v>
      </c>
      <c r="F2385" t="str">
        <f>Format!I2385</f>
        <v>HFC-143a</v>
      </c>
      <c r="G2385">
        <v>2013</v>
      </c>
      <c r="H2385">
        <f ca="1">Format!K2385</f>
        <v>4</v>
      </c>
      <c r="I2385">
        <f t="shared" ca="1" si="74"/>
        <v>2</v>
      </c>
      <c r="J2385">
        <v>1</v>
      </c>
      <c r="K2385">
        <f ca="1">Format!L2385</f>
        <v>4</v>
      </c>
      <c r="L2385">
        <v>1</v>
      </c>
      <c r="M2385">
        <f t="shared" ca="1" si="75"/>
        <v>8.255794376243577E-10</v>
      </c>
    </row>
    <row r="2386" spans="1:13">
      <c r="A2386" s="6" t="s">
        <v>1525</v>
      </c>
      <c r="B2386" t="str">
        <f>Format!H2386</f>
        <v>5310HS</v>
      </c>
      <c r="C2386" t="str">
        <f>Format!G2386</f>
        <v>US</v>
      </c>
      <c r="D2386">
        <f ca="1">Format!J2386</f>
        <v>9.8414323547316625E-10</v>
      </c>
      <c r="E2386" s="6" t="s">
        <v>1</v>
      </c>
      <c r="F2386" t="str">
        <f>Format!I2386</f>
        <v>N2O</v>
      </c>
      <c r="G2386">
        <v>2013</v>
      </c>
      <c r="H2386">
        <f ca="1">Format!K2386</f>
        <v>4</v>
      </c>
      <c r="I2386">
        <f t="shared" ca="1" si="74"/>
        <v>2</v>
      </c>
      <c r="J2386">
        <v>1</v>
      </c>
      <c r="K2386">
        <f ca="1">Format!L2386</f>
        <v>4</v>
      </c>
      <c r="L2386">
        <v>1</v>
      </c>
      <c r="M2386">
        <f t="shared" ca="1" si="75"/>
        <v>9.8414323547316625E-10</v>
      </c>
    </row>
    <row r="2387" spans="1:13">
      <c r="A2387" s="6" t="s">
        <v>1525</v>
      </c>
      <c r="B2387" t="str">
        <f>Format!H2387</f>
        <v>5310HS</v>
      </c>
      <c r="C2387" t="str">
        <f>Format!G2387</f>
        <v>US</v>
      </c>
      <c r="D2387">
        <f ca="1">Format!J2387</f>
        <v>3.7330984211741759E-11</v>
      </c>
      <c r="E2387" s="6" t="s">
        <v>1</v>
      </c>
      <c r="F2387" t="str">
        <f>Format!I2387</f>
        <v>HFC-236fa</v>
      </c>
      <c r="G2387">
        <v>2013</v>
      </c>
      <c r="H2387">
        <f ca="1">Format!K2387</f>
        <v>4</v>
      </c>
      <c r="I2387">
        <f t="shared" ca="1" si="74"/>
        <v>2</v>
      </c>
      <c r="J2387">
        <v>1</v>
      </c>
      <c r="K2387">
        <f ca="1">Format!L2387</f>
        <v>4</v>
      </c>
      <c r="L2387">
        <v>1</v>
      </c>
      <c r="M2387">
        <f t="shared" ca="1" si="75"/>
        <v>3.7330984211741759E-11</v>
      </c>
    </row>
    <row r="2388" spans="1:13">
      <c r="A2388" s="6" t="s">
        <v>1525</v>
      </c>
      <c r="B2388" t="str">
        <f>Format!H2388</f>
        <v>531ORE</v>
      </c>
      <c r="C2388" t="str">
        <f>Format!G2388</f>
        <v>US</v>
      </c>
      <c r="D2388">
        <f ca="1">Format!J2388</f>
        <v>4.2262861541270187E-2</v>
      </c>
      <c r="E2388" s="6" t="s">
        <v>1</v>
      </c>
      <c r="F2388" t="str">
        <f>Format!I2388</f>
        <v>CO2</v>
      </c>
      <c r="G2388">
        <v>2013</v>
      </c>
      <c r="H2388">
        <f ca="1">Format!K2388</f>
        <v>4</v>
      </c>
      <c r="I2388">
        <f t="shared" ca="1" si="74"/>
        <v>2</v>
      </c>
      <c r="J2388">
        <v>1</v>
      </c>
      <c r="K2388">
        <f ca="1">Format!L2388</f>
        <v>4</v>
      </c>
      <c r="L2388">
        <v>1</v>
      </c>
      <c r="M2388">
        <f t="shared" ca="1" si="75"/>
        <v>4.2262861541270187E-2</v>
      </c>
    </row>
    <row r="2389" spans="1:13">
      <c r="A2389" s="6" t="s">
        <v>1525</v>
      </c>
      <c r="B2389" t="str">
        <f>Format!H2389</f>
        <v>531ORE</v>
      </c>
      <c r="C2389" t="str">
        <f>Format!G2389</f>
        <v>US</v>
      </c>
      <c r="D2389">
        <f ca="1">Format!J2389</f>
        <v>3.4931872870594643E-6</v>
      </c>
      <c r="E2389" s="6" t="s">
        <v>1</v>
      </c>
      <c r="F2389" t="str">
        <f>Format!I2389</f>
        <v>CH4</v>
      </c>
      <c r="G2389">
        <v>2013</v>
      </c>
      <c r="H2389">
        <f ca="1">Format!K2389</f>
        <v>4</v>
      </c>
      <c r="I2389">
        <f t="shared" ca="1" si="74"/>
        <v>2</v>
      </c>
      <c r="J2389">
        <v>1</v>
      </c>
      <c r="K2389">
        <f ca="1">Format!L2389</f>
        <v>4</v>
      </c>
      <c r="L2389">
        <v>1</v>
      </c>
      <c r="M2389">
        <f t="shared" ca="1" si="75"/>
        <v>3.4931872870594643E-6</v>
      </c>
    </row>
    <row r="2390" spans="1:13">
      <c r="A2390" s="6" t="s">
        <v>1525</v>
      </c>
      <c r="B2390" t="str">
        <f>Format!H2390</f>
        <v>531ORE</v>
      </c>
      <c r="C2390" t="str">
        <f>Format!G2390</f>
        <v>US</v>
      </c>
      <c r="D2390">
        <f ca="1">Format!J2390</f>
        <v>7.578671380720749E-8</v>
      </c>
      <c r="E2390" s="6" t="s">
        <v>1</v>
      </c>
      <c r="F2390" t="str">
        <f>Format!I2390</f>
        <v>N2O</v>
      </c>
      <c r="G2390">
        <v>2013</v>
      </c>
      <c r="H2390">
        <f ca="1">Format!K2390</f>
        <v>4</v>
      </c>
      <c r="I2390">
        <f t="shared" ca="1" si="74"/>
        <v>2</v>
      </c>
      <c r="J2390">
        <v>1</v>
      </c>
      <c r="K2390">
        <f ca="1">Format!L2390</f>
        <v>4</v>
      </c>
      <c r="L2390">
        <v>1</v>
      </c>
      <c r="M2390">
        <f t="shared" ca="1" si="75"/>
        <v>7.578671380720749E-8</v>
      </c>
    </row>
    <row r="2391" spans="1:13">
      <c r="A2391" s="6" t="s">
        <v>1525</v>
      </c>
      <c r="B2391" t="str">
        <f>Format!H2391</f>
        <v>531ORE</v>
      </c>
      <c r="C2391" t="str">
        <f>Format!G2391</f>
        <v>US</v>
      </c>
      <c r="D2391">
        <f ca="1">Format!J2391</f>
        <v>1.0761187267909998E-8</v>
      </c>
      <c r="E2391" s="6" t="s">
        <v>1</v>
      </c>
      <c r="F2391" t="str">
        <f>Format!I2391</f>
        <v>HFC-134a</v>
      </c>
      <c r="G2391">
        <v>2013</v>
      </c>
      <c r="H2391">
        <f ca="1">Format!K2391</f>
        <v>4</v>
      </c>
      <c r="I2391">
        <f t="shared" ca="1" si="74"/>
        <v>2</v>
      </c>
      <c r="J2391">
        <v>1</v>
      </c>
      <c r="K2391">
        <f ca="1">Format!L2391</f>
        <v>4</v>
      </c>
      <c r="L2391">
        <v>1</v>
      </c>
      <c r="M2391">
        <f t="shared" ca="1" si="75"/>
        <v>1.0761187267909998E-8</v>
      </c>
    </row>
    <row r="2392" spans="1:13">
      <c r="A2392" s="6" t="s">
        <v>1525</v>
      </c>
      <c r="B2392" t="str">
        <f>Format!H2392</f>
        <v>531ORE</v>
      </c>
      <c r="C2392" t="str">
        <f>Format!G2392</f>
        <v>US</v>
      </c>
      <c r="D2392">
        <f ca="1">Format!J2392</f>
        <v>9.5126786206945074E-10</v>
      </c>
      <c r="E2392" s="6" t="s">
        <v>1</v>
      </c>
      <c r="F2392" t="str">
        <f>Format!I2392</f>
        <v>HFC-125</v>
      </c>
      <c r="G2392">
        <v>2013</v>
      </c>
      <c r="H2392">
        <f ca="1">Format!K2392</f>
        <v>4</v>
      </c>
      <c r="I2392">
        <f t="shared" ca="1" si="74"/>
        <v>2</v>
      </c>
      <c r="J2392">
        <v>1</v>
      </c>
      <c r="K2392">
        <f ca="1">Format!L2392</f>
        <v>4</v>
      </c>
      <c r="L2392">
        <v>1</v>
      </c>
      <c r="M2392">
        <f t="shared" ca="1" si="75"/>
        <v>9.5126786206945074E-10</v>
      </c>
    </row>
    <row r="2393" spans="1:13">
      <c r="A2393" s="6" t="s">
        <v>1525</v>
      </c>
      <c r="B2393" t="str">
        <f>Format!H2393</f>
        <v>531ORE</v>
      </c>
      <c r="C2393" t="str">
        <f>Format!G2393</f>
        <v>US</v>
      </c>
      <c r="D2393">
        <f ca="1">Format!J2393</f>
        <v>3.0076219667959143E-10</v>
      </c>
      <c r="E2393" s="6" t="s">
        <v>1</v>
      </c>
      <c r="F2393" t="str">
        <f>Format!I2393</f>
        <v>HFC-32</v>
      </c>
      <c r="G2393">
        <v>2013</v>
      </c>
      <c r="H2393">
        <f ca="1">Format!K2393</f>
        <v>4</v>
      </c>
      <c r="I2393">
        <f t="shared" ca="1" si="74"/>
        <v>2</v>
      </c>
      <c r="J2393">
        <v>1</v>
      </c>
      <c r="K2393">
        <f ca="1">Format!L2393</f>
        <v>4</v>
      </c>
      <c r="L2393">
        <v>1</v>
      </c>
      <c r="M2393">
        <f t="shared" ca="1" si="75"/>
        <v>3.0076219667959143E-10</v>
      </c>
    </row>
    <row r="2394" spans="1:13">
      <c r="A2394" s="6" t="s">
        <v>1525</v>
      </c>
      <c r="B2394" t="str">
        <f>Format!H2394</f>
        <v>531ORE</v>
      </c>
      <c r="C2394" t="str">
        <f>Format!G2394</f>
        <v>US</v>
      </c>
      <c r="D2394">
        <f ca="1">Format!J2394</f>
        <v>5.9496414410274885E-10</v>
      </c>
      <c r="E2394" s="6" t="s">
        <v>1</v>
      </c>
      <c r="F2394" t="str">
        <f>Format!I2394</f>
        <v>HFC-143a</v>
      </c>
      <c r="G2394">
        <v>2013</v>
      </c>
      <c r="H2394">
        <f ca="1">Format!K2394</f>
        <v>4</v>
      </c>
      <c r="I2394">
        <f t="shared" ca="1" si="74"/>
        <v>2</v>
      </c>
      <c r="J2394">
        <v>1</v>
      </c>
      <c r="K2394">
        <f ca="1">Format!L2394</f>
        <v>4</v>
      </c>
      <c r="L2394">
        <v>1</v>
      </c>
      <c r="M2394">
        <f t="shared" ca="1" si="75"/>
        <v>5.9496414410274885E-10</v>
      </c>
    </row>
    <row r="2395" spans="1:13">
      <c r="A2395" s="6" t="s">
        <v>1525</v>
      </c>
      <c r="B2395" t="str">
        <f>Format!H2395</f>
        <v>531ORE</v>
      </c>
      <c r="C2395" t="str">
        <f>Format!G2395</f>
        <v>US</v>
      </c>
      <c r="D2395">
        <f ca="1">Format!J2395</f>
        <v>2.6903040528679053E-11</v>
      </c>
      <c r="E2395" s="6" t="s">
        <v>1</v>
      </c>
      <c r="F2395" t="str">
        <f>Format!I2395</f>
        <v>HFC-236fa</v>
      </c>
      <c r="G2395">
        <v>2013</v>
      </c>
      <c r="H2395">
        <f ca="1">Format!K2395</f>
        <v>4</v>
      </c>
      <c r="I2395">
        <f t="shared" ca="1" si="74"/>
        <v>2</v>
      </c>
      <c r="J2395">
        <v>1</v>
      </c>
      <c r="K2395">
        <f ca="1">Format!L2395</f>
        <v>4</v>
      </c>
      <c r="L2395">
        <v>1</v>
      </c>
      <c r="M2395">
        <f t="shared" ca="1" si="75"/>
        <v>2.6903040528679053E-11</v>
      </c>
    </row>
    <row r="2396" spans="1:13">
      <c r="A2396" s="6" t="s">
        <v>1525</v>
      </c>
      <c r="B2396" t="str">
        <f>Format!H2396</f>
        <v>532A00</v>
      </c>
      <c r="C2396" t="str">
        <f>Format!G2396</f>
        <v>US</v>
      </c>
      <c r="D2396">
        <f ca="1">Format!J2396</f>
        <v>1.4163117650307856E-2</v>
      </c>
      <c r="E2396" s="6" t="s">
        <v>1</v>
      </c>
      <c r="F2396" t="str">
        <f>Format!I2396</f>
        <v>CO2</v>
      </c>
      <c r="G2396">
        <v>2013</v>
      </c>
      <c r="H2396">
        <f ca="1">Format!K2396</f>
        <v>4</v>
      </c>
      <c r="I2396">
        <f t="shared" ca="1" si="74"/>
        <v>2</v>
      </c>
      <c r="J2396">
        <v>1</v>
      </c>
      <c r="K2396">
        <f ca="1">Format!L2396</f>
        <v>4</v>
      </c>
      <c r="L2396">
        <v>1</v>
      </c>
      <c r="M2396">
        <f t="shared" ca="1" si="75"/>
        <v>1.4163117650307856E-2</v>
      </c>
    </row>
    <row r="2397" spans="1:13">
      <c r="A2397" s="6" t="s">
        <v>1525</v>
      </c>
      <c r="B2397" t="str">
        <f>Format!H2397</f>
        <v>532A00</v>
      </c>
      <c r="C2397" t="str">
        <f>Format!G2397</f>
        <v>US</v>
      </c>
      <c r="D2397">
        <f ca="1">Format!J2397</f>
        <v>1.0622262971205171E-6</v>
      </c>
      <c r="E2397" s="6" t="s">
        <v>1</v>
      </c>
      <c r="F2397" t="str">
        <f>Format!I2397</f>
        <v>CH4</v>
      </c>
      <c r="G2397">
        <v>2013</v>
      </c>
      <c r="H2397">
        <f ca="1">Format!K2397</f>
        <v>4</v>
      </c>
      <c r="I2397">
        <f t="shared" ca="1" si="74"/>
        <v>2</v>
      </c>
      <c r="J2397">
        <v>1</v>
      </c>
      <c r="K2397">
        <f ca="1">Format!L2397</f>
        <v>4</v>
      </c>
      <c r="L2397">
        <v>1</v>
      </c>
      <c r="M2397">
        <f t="shared" ca="1" si="75"/>
        <v>1.0622262971205171E-6</v>
      </c>
    </row>
    <row r="2398" spans="1:13">
      <c r="A2398" s="6" t="s">
        <v>1525</v>
      </c>
      <c r="B2398" t="str">
        <f>Format!H2398</f>
        <v>532A00</v>
      </c>
      <c r="C2398" t="str">
        <f>Format!G2398</f>
        <v>US</v>
      </c>
      <c r="D2398">
        <f ca="1">Format!J2398</f>
        <v>2.7162672708917222E-8</v>
      </c>
      <c r="E2398" s="6" t="s">
        <v>1</v>
      </c>
      <c r="F2398" t="str">
        <f>Format!I2398</f>
        <v>N2O</v>
      </c>
      <c r="G2398">
        <v>2013</v>
      </c>
      <c r="H2398">
        <f ca="1">Format!K2398</f>
        <v>4</v>
      </c>
      <c r="I2398">
        <f t="shared" ca="1" si="74"/>
        <v>2</v>
      </c>
      <c r="J2398">
        <v>1</v>
      </c>
      <c r="K2398">
        <f ca="1">Format!L2398</f>
        <v>4</v>
      </c>
      <c r="L2398">
        <v>1</v>
      </c>
      <c r="M2398">
        <f t="shared" ca="1" si="75"/>
        <v>2.7162672708917222E-8</v>
      </c>
    </row>
    <row r="2399" spans="1:13">
      <c r="A2399" s="6" t="s">
        <v>1525</v>
      </c>
      <c r="B2399" t="str">
        <f>Format!H2399</f>
        <v>532A00</v>
      </c>
      <c r="C2399" t="str">
        <f>Format!G2399</f>
        <v>US</v>
      </c>
      <c r="D2399">
        <f ca="1">Format!J2399</f>
        <v>1.6054436546407322E-8</v>
      </c>
      <c r="E2399" s="6" t="s">
        <v>1</v>
      </c>
      <c r="F2399" t="str">
        <f>Format!I2399</f>
        <v>HFC-134a</v>
      </c>
      <c r="G2399">
        <v>2013</v>
      </c>
      <c r="H2399">
        <f ca="1">Format!K2399</f>
        <v>4</v>
      </c>
      <c r="I2399">
        <f t="shared" ca="1" si="74"/>
        <v>2</v>
      </c>
      <c r="J2399">
        <v>1</v>
      </c>
      <c r="K2399">
        <f ca="1">Format!L2399</f>
        <v>4</v>
      </c>
      <c r="L2399">
        <v>1</v>
      </c>
      <c r="M2399">
        <f t="shared" ca="1" si="75"/>
        <v>1.6054436546407322E-8</v>
      </c>
    </row>
    <row r="2400" spans="1:13">
      <c r="A2400" s="6" t="s">
        <v>1525</v>
      </c>
      <c r="B2400" t="str">
        <f>Format!H2400</f>
        <v>532A00</v>
      </c>
      <c r="C2400" t="str">
        <f>Format!G2400</f>
        <v>US</v>
      </c>
      <c r="D2400">
        <f ca="1">Format!J2400</f>
        <v>1.4191807232806049E-9</v>
      </c>
      <c r="E2400" s="6" t="s">
        <v>1</v>
      </c>
      <c r="F2400" t="str">
        <f>Format!I2400</f>
        <v>HFC-125</v>
      </c>
      <c r="G2400">
        <v>2013</v>
      </c>
      <c r="H2400">
        <f ca="1">Format!K2400</f>
        <v>4</v>
      </c>
      <c r="I2400">
        <f t="shared" ca="1" si="74"/>
        <v>2</v>
      </c>
      <c r="J2400">
        <v>1</v>
      </c>
      <c r="K2400">
        <f ca="1">Format!L2400</f>
        <v>4</v>
      </c>
      <c r="L2400">
        <v>1</v>
      </c>
      <c r="M2400">
        <f t="shared" ca="1" si="75"/>
        <v>1.4191807232806049E-9</v>
      </c>
    </row>
    <row r="2401" spans="1:13">
      <c r="A2401" s="6" t="s">
        <v>1525</v>
      </c>
      <c r="B2401" t="str">
        <f>Format!H2401</f>
        <v>532A00</v>
      </c>
      <c r="C2401" t="str">
        <f>Format!G2401</f>
        <v>US</v>
      </c>
      <c r="D2401">
        <f ca="1">Format!J2401</f>
        <v>4.4870212569847484E-10</v>
      </c>
      <c r="E2401" s="6" t="s">
        <v>1</v>
      </c>
      <c r="F2401" t="str">
        <f>Format!I2401</f>
        <v>HFC-32</v>
      </c>
      <c r="G2401">
        <v>2013</v>
      </c>
      <c r="H2401">
        <f ca="1">Format!K2401</f>
        <v>4</v>
      </c>
      <c r="I2401">
        <f t="shared" ca="1" si="74"/>
        <v>2</v>
      </c>
      <c r="J2401">
        <v>1</v>
      </c>
      <c r="K2401">
        <f ca="1">Format!L2401</f>
        <v>4</v>
      </c>
      <c r="L2401">
        <v>1</v>
      </c>
      <c r="M2401">
        <f t="shared" ca="1" si="75"/>
        <v>4.4870212569847484E-10</v>
      </c>
    </row>
    <row r="2402" spans="1:13">
      <c r="A2402" s="6" t="s">
        <v>1525</v>
      </c>
      <c r="B2402" t="str">
        <f>Format!H2402</f>
        <v>532A00</v>
      </c>
      <c r="C2402" t="str">
        <f>Format!G2402</f>
        <v>US</v>
      </c>
      <c r="D2402">
        <f ca="1">Format!J2402</f>
        <v>8.8761712449413066E-10</v>
      </c>
      <c r="E2402" s="6" t="s">
        <v>1</v>
      </c>
      <c r="F2402" t="str">
        <f>Format!I2402</f>
        <v>HFC-143a</v>
      </c>
      <c r="G2402">
        <v>2013</v>
      </c>
      <c r="H2402">
        <f ca="1">Format!K2402</f>
        <v>4</v>
      </c>
      <c r="I2402">
        <f t="shared" ca="1" si="74"/>
        <v>2</v>
      </c>
      <c r="J2402">
        <v>1</v>
      </c>
      <c r="K2402">
        <f ca="1">Format!L2402</f>
        <v>4</v>
      </c>
      <c r="L2402">
        <v>1</v>
      </c>
      <c r="M2402">
        <f t="shared" ca="1" si="75"/>
        <v>8.8761712449413066E-10</v>
      </c>
    </row>
    <row r="2403" spans="1:13">
      <c r="A2403" s="6" t="s">
        <v>1525</v>
      </c>
      <c r="B2403" t="str">
        <f>Format!H2403</f>
        <v>532A00</v>
      </c>
      <c r="C2403" t="str">
        <f>Format!G2403</f>
        <v>US</v>
      </c>
      <c r="D2403">
        <f ca="1">Format!J2403</f>
        <v>4.0136199317065424E-11</v>
      </c>
      <c r="E2403" s="6" t="s">
        <v>1</v>
      </c>
      <c r="F2403" t="str">
        <f>Format!I2403</f>
        <v>HFC-236fa</v>
      </c>
      <c r="G2403">
        <v>2013</v>
      </c>
      <c r="H2403">
        <f ca="1">Format!K2403</f>
        <v>4</v>
      </c>
      <c r="I2403">
        <f t="shared" ca="1" si="74"/>
        <v>2</v>
      </c>
      <c r="J2403">
        <v>1</v>
      </c>
      <c r="K2403">
        <f ca="1">Format!L2403</f>
        <v>4</v>
      </c>
      <c r="L2403">
        <v>1</v>
      </c>
      <c r="M2403">
        <f t="shared" ca="1" si="75"/>
        <v>4.0136199317065424E-11</v>
      </c>
    </row>
    <row r="2404" spans="1:13">
      <c r="A2404" s="6" t="s">
        <v>1525</v>
      </c>
      <c r="B2404" t="str">
        <f>Format!H2404</f>
        <v>54151A</v>
      </c>
      <c r="C2404" t="str">
        <f>Format!G2404</f>
        <v>US</v>
      </c>
      <c r="D2404">
        <f ca="1">Format!J2404</f>
        <v>1.9412656198778582E-3</v>
      </c>
      <c r="E2404" s="6" t="s">
        <v>1</v>
      </c>
      <c r="F2404" t="str">
        <f>Format!I2404</f>
        <v>CO2</v>
      </c>
      <c r="G2404">
        <v>2013</v>
      </c>
      <c r="H2404">
        <f ca="1">Format!K2404</f>
        <v>4</v>
      </c>
      <c r="I2404">
        <f t="shared" ca="1" si="74"/>
        <v>2</v>
      </c>
      <c r="J2404">
        <v>1</v>
      </c>
      <c r="K2404">
        <f ca="1">Format!L2404</f>
        <v>4</v>
      </c>
      <c r="L2404">
        <v>1</v>
      </c>
      <c r="M2404">
        <f t="shared" ca="1" si="75"/>
        <v>1.9412656198778582E-3</v>
      </c>
    </row>
    <row r="2405" spans="1:13">
      <c r="A2405" s="6" t="s">
        <v>1525</v>
      </c>
      <c r="B2405" t="str">
        <f>Format!H2405</f>
        <v>54151A</v>
      </c>
      <c r="C2405" t="str">
        <f>Format!G2405</f>
        <v>US</v>
      </c>
      <c r="D2405">
        <f ca="1">Format!J2405</f>
        <v>9.8818990518945399E-8</v>
      </c>
      <c r="E2405" s="6" t="s">
        <v>1</v>
      </c>
      <c r="F2405" t="str">
        <f>Format!I2405</f>
        <v>CH4</v>
      </c>
      <c r="G2405">
        <v>2013</v>
      </c>
      <c r="H2405">
        <f ca="1">Format!K2405</f>
        <v>4</v>
      </c>
      <c r="I2405">
        <f t="shared" ca="1" si="74"/>
        <v>2</v>
      </c>
      <c r="J2405">
        <v>1</v>
      </c>
      <c r="K2405">
        <f ca="1">Format!L2405</f>
        <v>4</v>
      </c>
      <c r="L2405">
        <v>1</v>
      </c>
      <c r="M2405">
        <f t="shared" ca="1" si="75"/>
        <v>9.8818990518945399E-8</v>
      </c>
    </row>
    <row r="2406" spans="1:13">
      <c r="A2406" s="6" t="s">
        <v>1525</v>
      </c>
      <c r="B2406" t="str">
        <f>Format!H2406</f>
        <v>54151A</v>
      </c>
      <c r="C2406" t="str">
        <f>Format!G2406</f>
        <v>US</v>
      </c>
      <c r="D2406">
        <f ca="1">Format!J2406</f>
        <v>2.7518204278615316E-8</v>
      </c>
      <c r="E2406" s="6" t="s">
        <v>1</v>
      </c>
      <c r="F2406" t="str">
        <f>Format!I2406</f>
        <v>HFC-134a</v>
      </c>
      <c r="G2406">
        <v>2013</v>
      </c>
      <c r="H2406">
        <f ca="1">Format!K2406</f>
        <v>4</v>
      </c>
      <c r="I2406">
        <f t="shared" ca="1" si="74"/>
        <v>2</v>
      </c>
      <c r="J2406">
        <v>1</v>
      </c>
      <c r="K2406">
        <f ca="1">Format!L2406</f>
        <v>4</v>
      </c>
      <c r="L2406">
        <v>1</v>
      </c>
      <c r="M2406">
        <f t="shared" ca="1" si="75"/>
        <v>2.7518204278615316E-8</v>
      </c>
    </row>
    <row r="2407" spans="1:13">
      <c r="A2407" s="6" t="s">
        <v>1525</v>
      </c>
      <c r="B2407" t="str">
        <f>Format!H2407</f>
        <v>54151A</v>
      </c>
      <c r="C2407" t="str">
        <f>Format!G2407</f>
        <v>US</v>
      </c>
      <c r="D2407">
        <f ca="1">Format!J2407</f>
        <v>2.4325553213045093E-9</v>
      </c>
      <c r="E2407" s="6" t="s">
        <v>1</v>
      </c>
      <c r="F2407" t="str">
        <f>Format!I2407</f>
        <v>HFC-125</v>
      </c>
      <c r="G2407">
        <v>2013</v>
      </c>
      <c r="H2407">
        <f ca="1">Format!K2407</f>
        <v>4</v>
      </c>
      <c r="I2407">
        <f t="shared" ca="1" si="74"/>
        <v>2</v>
      </c>
      <c r="J2407">
        <v>1</v>
      </c>
      <c r="K2407">
        <f ca="1">Format!L2407</f>
        <v>4</v>
      </c>
      <c r="L2407">
        <v>1</v>
      </c>
      <c r="M2407">
        <f t="shared" ca="1" si="75"/>
        <v>2.4325553213045093E-9</v>
      </c>
    </row>
    <row r="2408" spans="1:13">
      <c r="A2408" s="6" t="s">
        <v>1525</v>
      </c>
      <c r="B2408" t="str">
        <f>Format!H2408</f>
        <v>54151A</v>
      </c>
      <c r="C2408" t="str">
        <f>Format!G2408</f>
        <v>US</v>
      </c>
      <c r="D2408">
        <f ca="1">Format!J2408</f>
        <v>7.6910059842509324E-10</v>
      </c>
      <c r="E2408" s="6" t="s">
        <v>1</v>
      </c>
      <c r="F2408" t="str">
        <f>Format!I2408</f>
        <v>HFC-32</v>
      </c>
      <c r="G2408">
        <v>2013</v>
      </c>
      <c r="H2408">
        <f ca="1">Format!K2408</f>
        <v>4</v>
      </c>
      <c r="I2408">
        <f t="shared" ref="I2408:I2471" ca="1" si="76">IF(H2408=2,1,2)</f>
        <v>2</v>
      </c>
      <c r="J2408">
        <v>1</v>
      </c>
      <c r="K2408">
        <f ca="1">Format!L2408</f>
        <v>4</v>
      </c>
      <c r="L2408">
        <v>1</v>
      </c>
      <c r="M2408">
        <f t="shared" ca="1" si="75"/>
        <v>7.6910059842509324E-10</v>
      </c>
    </row>
    <row r="2409" spans="1:13">
      <c r="A2409" s="6" t="s">
        <v>1525</v>
      </c>
      <c r="B2409" t="str">
        <f>Format!H2409</f>
        <v>54151A</v>
      </c>
      <c r="C2409" t="str">
        <f>Format!G2409</f>
        <v>US</v>
      </c>
      <c r="D2409">
        <f ca="1">Format!J2409</f>
        <v>1.5214255126563506E-9</v>
      </c>
      <c r="E2409" s="6" t="s">
        <v>1</v>
      </c>
      <c r="F2409" t="str">
        <f>Format!I2409</f>
        <v>HFC-143a</v>
      </c>
      <c r="G2409">
        <v>2013</v>
      </c>
      <c r="H2409">
        <f ca="1">Format!K2409</f>
        <v>4</v>
      </c>
      <c r="I2409">
        <f t="shared" ca="1" si="76"/>
        <v>2</v>
      </c>
      <c r="J2409">
        <v>1</v>
      </c>
      <c r="K2409">
        <f ca="1">Format!L2409</f>
        <v>4</v>
      </c>
      <c r="L2409">
        <v>1</v>
      </c>
      <c r="M2409">
        <f t="shared" ca="1" si="75"/>
        <v>1.5214255126563506E-9</v>
      </c>
    </row>
    <row r="2410" spans="1:13">
      <c r="A2410" s="6" t="s">
        <v>1525</v>
      </c>
      <c r="B2410" t="str">
        <f>Format!H2410</f>
        <v>54151A</v>
      </c>
      <c r="C2410" t="str">
        <f>Format!G2410</f>
        <v>US</v>
      </c>
      <c r="D2410">
        <f ca="1">Format!J2410</f>
        <v>3.4476896048036227E-9</v>
      </c>
      <c r="E2410" s="6" t="s">
        <v>1</v>
      </c>
      <c r="F2410" t="str">
        <f>Format!I2410</f>
        <v>N2O</v>
      </c>
      <c r="G2410">
        <v>2013</v>
      </c>
      <c r="H2410">
        <f ca="1">Format!K2410</f>
        <v>4</v>
      </c>
      <c r="I2410">
        <f t="shared" ca="1" si="76"/>
        <v>2</v>
      </c>
      <c r="J2410">
        <v>1</v>
      </c>
      <c r="K2410">
        <f ca="1">Format!L2410</f>
        <v>4</v>
      </c>
      <c r="L2410">
        <v>1</v>
      </c>
      <c r="M2410">
        <f t="shared" ca="1" si="75"/>
        <v>3.4476896048036227E-9</v>
      </c>
    </row>
    <row r="2411" spans="1:13">
      <c r="A2411" s="6" t="s">
        <v>1525</v>
      </c>
      <c r="B2411" t="str">
        <f>Format!H2411</f>
        <v>54151A</v>
      </c>
      <c r="C2411" t="str">
        <f>Format!G2411</f>
        <v>US</v>
      </c>
      <c r="D2411">
        <f ca="1">Format!J2411</f>
        <v>6.8795695730684967E-11</v>
      </c>
      <c r="E2411" s="6" t="s">
        <v>1</v>
      </c>
      <c r="F2411" t="str">
        <f>Format!I2411</f>
        <v>HFC-236fa</v>
      </c>
      <c r="G2411">
        <v>2013</v>
      </c>
      <c r="H2411">
        <f ca="1">Format!K2411</f>
        <v>4</v>
      </c>
      <c r="I2411">
        <f t="shared" ca="1" si="76"/>
        <v>2</v>
      </c>
      <c r="J2411">
        <v>1</v>
      </c>
      <c r="K2411">
        <f ca="1">Format!L2411</f>
        <v>4</v>
      </c>
      <c r="L2411">
        <v>1</v>
      </c>
      <c r="M2411">
        <f t="shared" ca="1" si="75"/>
        <v>6.8795695730684967E-11</v>
      </c>
    </row>
    <row r="2412" spans="1:13">
      <c r="A2412" s="6" t="s">
        <v>1525</v>
      </c>
      <c r="B2412" t="str">
        <f>Format!H2412</f>
        <v>5416A0</v>
      </c>
      <c r="C2412" t="str">
        <f>Format!G2412</f>
        <v>US</v>
      </c>
      <c r="D2412">
        <f ca="1">Format!J2412</f>
        <v>2.2549825280741018E-3</v>
      </c>
      <c r="E2412" s="6" t="s">
        <v>1</v>
      </c>
      <c r="F2412" t="str">
        <f>Format!I2412</f>
        <v>CO2</v>
      </c>
      <c r="G2412">
        <v>2013</v>
      </c>
      <c r="H2412">
        <f ca="1">Format!K2412</f>
        <v>4</v>
      </c>
      <c r="I2412">
        <f t="shared" ca="1" si="76"/>
        <v>2</v>
      </c>
      <c r="J2412">
        <v>1</v>
      </c>
      <c r="K2412">
        <f ca="1">Format!L2412</f>
        <v>4</v>
      </c>
      <c r="L2412">
        <v>1</v>
      </c>
      <c r="M2412">
        <f t="shared" ca="1" si="75"/>
        <v>2.2549825280741018E-3</v>
      </c>
    </row>
    <row r="2413" spans="1:13">
      <c r="A2413" s="6" t="s">
        <v>1525</v>
      </c>
      <c r="B2413" t="str">
        <f>Format!H2413</f>
        <v>5416A0</v>
      </c>
      <c r="C2413" t="str">
        <f>Format!G2413</f>
        <v>US</v>
      </c>
      <c r="D2413">
        <f ca="1">Format!J2413</f>
        <v>1.6611578559653737E-7</v>
      </c>
      <c r="E2413" s="6" t="s">
        <v>1</v>
      </c>
      <c r="F2413" t="str">
        <f>Format!I2413</f>
        <v>CH4</v>
      </c>
      <c r="G2413">
        <v>2013</v>
      </c>
      <c r="H2413">
        <f ca="1">Format!K2413</f>
        <v>4</v>
      </c>
      <c r="I2413">
        <f t="shared" ca="1" si="76"/>
        <v>2</v>
      </c>
      <c r="J2413">
        <v>1</v>
      </c>
      <c r="K2413">
        <f ca="1">Format!L2413</f>
        <v>4</v>
      </c>
      <c r="L2413">
        <v>1</v>
      </c>
      <c r="M2413">
        <f t="shared" ca="1" si="75"/>
        <v>1.6611578559653737E-7</v>
      </c>
    </row>
    <row r="2414" spans="1:13">
      <c r="A2414" s="6" t="s">
        <v>1525</v>
      </c>
      <c r="B2414" t="str">
        <f>Format!H2414</f>
        <v>5416A0</v>
      </c>
      <c r="C2414" t="str">
        <f>Format!G2414</f>
        <v>US</v>
      </c>
      <c r="D2414">
        <f ca="1">Format!J2414</f>
        <v>6.4333424064983508E-8</v>
      </c>
      <c r="E2414" s="6" t="s">
        <v>1</v>
      </c>
      <c r="F2414" t="str">
        <f>Format!I2414</f>
        <v>HFC-134a</v>
      </c>
      <c r="G2414">
        <v>2013</v>
      </c>
      <c r="H2414">
        <f ca="1">Format!K2414</f>
        <v>4</v>
      </c>
      <c r="I2414">
        <f t="shared" ca="1" si="76"/>
        <v>2</v>
      </c>
      <c r="J2414">
        <v>1</v>
      </c>
      <c r="K2414">
        <f ca="1">Format!L2414</f>
        <v>4</v>
      </c>
      <c r="L2414">
        <v>1</v>
      </c>
      <c r="M2414">
        <f t="shared" ca="1" si="75"/>
        <v>6.4333424064983508E-8</v>
      </c>
    </row>
    <row r="2415" spans="1:13">
      <c r="A2415" s="6" t="s">
        <v>1525</v>
      </c>
      <c r="B2415" t="str">
        <f>Format!H2415</f>
        <v>5416A0</v>
      </c>
      <c r="C2415" t="str">
        <f>Format!G2415</f>
        <v>US</v>
      </c>
      <c r="D2415">
        <f ca="1">Format!J2415</f>
        <v>5.6869485909234572E-9</v>
      </c>
      <c r="E2415" s="6" t="s">
        <v>1</v>
      </c>
      <c r="F2415" t="str">
        <f>Format!I2415</f>
        <v>HFC-125</v>
      </c>
      <c r="G2415">
        <v>2013</v>
      </c>
      <c r="H2415">
        <f ca="1">Format!K2415</f>
        <v>4</v>
      </c>
      <c r="I2415">
        <f t="shared" ca="1" si="76"/>
        <v>2</v>
      </c>
      <c r="J2415">
        <v>1</v>
      </c>
      <c r="K2415">
        <f ca="1">Format!L2415</f>
        <v>4</v>
      </c>
      <c r="L2415">
        <v>1</v>
      </c>
      <c r="M2415">
        <f t="shared" ca="1" si="75"/>
        <v>5.6869485909234572E-9</v>
      </c>
    </row>
    <row r="2416" spans="1:13">
      <c r="A2416" s="6" t="s">
        <v>1525</v>
      </c>
      <c r="B2416" t="str">
        <f>Format!H2416</f>
        <v>5416A0</v>
      </c>
      <c r="C2416" t="str">
        <f>Format!G2416</f>
        <v>US</v>
      </c>
      <c r="D2416">
        <f ca="1">Format!J2416</f>
        <v>1.798041559912565E-9</v>
      </c>
      <c r="E2416" s="6" t="s">
        <v>1</v>
      </c>
      <c r="F2416" t="str">
        <f>Format!I2416</f>
        <v>HFC-32</v>
      </c>
      <c r="G2416">
        <v>2013</v>
      </c>
      <c r="H2416">
        <f ca="1">Format!K2416</f>
        <v>4</v>
      </c>
      <c r="I2416">
        <f t="shared" ca="1" si="76"/>
        <v>2</v>
      </c>
      <c r="J2416">
        <v>1</v>
      </c>
      <c r="K2416">
        <f ca="1">Format!L2416</f>
        <v>4</v>
      </c>
      <c r="L2416">
        <v>1</v>
      </c>
      <c r="M2416">
        <f t="shared" ca="1" si="75"/>
        <v>1.798041559912565E-9</v>
      </c>
    </row>
    <row r="2417" spans="1:13">
      <c r="A2417" s="6" t="s">
        <v>1525</v>
      </c>
      <c r="B2417" t="str">
        <f>Format!H2417</f>
        <v>5416A0</v>
      </c>
      <c r="C2417" t="str">
        <f>Format!G2417</f>
        <v>US</v>
      </c>
      <c r="D2417">
        <f ca="1">Format!J2417</f>
        <v>3.5568640925116019E-9</v>
      </c>
      <c r="E2417" s="6" t="s">
        <v>1</v>
      </c>
      <c r="F2417" t="str">
        <f>Format!I2417</f>
        <v>HFC-143a</v>
      </c>
      <c r="G2417">
        <v>2013</v>
      </c>
      <c r="H2417">
        <f ca="1">Format!K2417</f>
        <v>4</v>
      </c>
      <c r="I2417">
        <f t="shared" ca="1" si="76"/>
        <v>2</v>
      </c>
      <c r="J2417">
        <v>1</v>
      </c>
      <c r="K2417">
        <f ca="1">Format!L2417</f>
        <v>4</v>
      </c>
      <c r="L2417">
        <v>1</v>
      </c>
      <c r="M2417">
        <f t="shared" ca="1" si="75"/>
        <v>3.5568640925116019E-9</v>
      </c>
    </row>
    <row r="2418" spans="1:13">
      <c r="A2418" s="6" t="s">
        <v>1525</v>
      </c>
      <c r="B2418" t="str">
        <f>Format!H2418</f>
        <v>5416A0</v>
      </c>
      <c r="C2418" t="str">
        <f>Format!G2418</f>
        <v>US</v>
      </c>
      <c r="D2418">
        <f ca="1">Format!J2418</f>
        <v>4.3070081864730925E-9</v>
      </c>
      <c r="E2418" s="6" t="s">
        <v>1</v>
      </c>
      <c r="F2418" t="str">
        <f>Format!I2418</f>
        <v>N2O</v>
      </c>
      <c r="G2418">
        <v>2013</v>
      </c>
      <c r="H2418">
        <f ca="1">Format!K2418</f>
        <v>4</v>
      </c>
      <c r="I2418">
        <f t="shared" ca="1" si="76"/>
        <v>2</v>
      </c>
      <c r="J2418">
        <v>1</v>
      </c>
      <c r="K2418">
        <f ca="1">Format!L2418</f>
        <v>4</v>
      </c>
      <c r="L2418">
        <v>1</v>
      </c>
      <c r="M2418">
        <f t="shared" ca="1" si="75"/>
        <v>4.3070081864730925E-9</v>
      </c>
    </row>
    <row r="2419" spans="1:13">
      <c r="A2419" s="6" t="s">
        <v>1525</v>
      </c>
      <c r="B2419" t="str">
        <f>Format!H2419</f>
        <v>5416A0</v>
      </c>
      <c r="C2419" t="str">
        <f>Format!G2419</f>
        <v>US</v>
      </c>
      <c r="D2419">
        <f ca="1">Format!J2419</f>
        <v>1.6083399274447259E-10</v>
      </c>
      <c r="E2419" s="6" t="s">
        <v>1</v>
      </c>
      <c r="F2419" t="str">
        <f>Format!I2419</f>
        <v>HFC-236fa</v>
      </c>
      <c r="G2419">
        <v>2013</v>
      </c>
      <c r="H2419">
        <f ca="1">Format!K2419</f>
        <v>4</v>
      </c>
      <c r="I2419">
        <f t="shared" ca="1" si="76"/>
        <v>2</v>
      </c>
      <c r="J2419">
        <v>1</v>
      </c>
      <c r="K2419">
        <f ca="1">Format!L2419</f>
        <v>4</v>
      </c>
      <c r="L2419">
        <v>1</v>
      </c>
      <c r="M2419">
        <f t="shared" ca="1" si="75"/>
        <v>1.6083399274447259E-10</v>
      </c>
    </row>
    <row r="2420" spans="1:13">
      <c r="A2420" s="6" t="s">
        <v>1525</v>
      </c>
      <c r="B2420" t="str">
        <f>Format!H2420</f>
        <v>5419A0</v>
      </c>
      <c r="C2420" t="str">
        <f>Format!G2420</f>
        <v>US</v>
      </c>
      <c r="D2420">
        <f ca="1">Format!J2420</f>
        <v>4.5422627229108415E-3</v>
      </c>
      <c r="E2420" s="6" t="s">
        <v>1</v>
      </c>
      <c r="F2420" t="str">
        <f>Format!I2420</f>
        <v>CO2</v>
      </c>
      <c r="G2420">
        <v>2013</v>
      </c>
      <c r="H2420">
        <f ca="1">Format!K2420</f>
        <v>4</v>
      </c>
      <c r="I2420">
        <f t="shared" ca="1" si="76"/>
        <v>2</v>
      </c>
      <c r="J2420">
        <v>1</v>
      </c>
      <c r="K2420">
        <f ca="1">Format!L2420</f>
        <v>4</v>
      </c>
      <c r="L2420">
        <v>1</v>
      </c>
      <c r="M2420">
        <f t="shared" ca="1" si="75"/>
        <v>4.5422627229108415E-3</v>
      </c>
    </row>
    <row r="2421" spans="1:13">
      <c r="A2421" s="6" t="s">
        <v>1525</v>
      </c>
      <c r="B2421" t="str">
        <f>Format!H2421</f>
        <v>5419A0</v>
      </c>
      <c r="C2421" t="str">
        <f>Format!G2421</f>
        <v>US</v>
      </c>
      <c r="D2421">
        <f ca="1">Format!J2421</f>
        <v>3.4848859232984288E-7</v>
      </c>
      <c r="E2421" s="6" t="s">
        <v>1</v>
      </c>
      <c r="F2421" t="str">
        <f>Format!I2421</f>
        <v>CH4</v>
      </c>
      <c r="G2421">
        <v>2013</v>
      </c>
      <c r="H2421">
        <f ca="1">Format!K2421</f>
        <v>4</v>
      </c>
      <c r="I2421">
        <f t="shared" ca="1" si="76"/>
        <v>2</v>
      </c>
      <c r="J2421">
        <v>1</v>
      </c>
      <c r="K2421">
        <f ca="1">Format!L2421</f>
        <v>4</v>
      </c>
      <c r="L2421">
        <v>1</v>
      </c>
      <c r="M2421">
        <f t="shared" ca="1" si="75"/>
        <v>3.4848859232984288E-7</v>
      </c>
    </row>
    <row r="2422" spans="1:13">
      <c r="A2422" s="6" t="s">
        <v>1525</v>
      </c>
      <c r="B2422" t="str">
        <f>Format!H2422</f>
        <v>5419A0</v>
      </c>
      <c r="C2422" t="str">
        <f>Format!G2422</f>
        <v>US</v>
      </c>
      <c r="D2422">
        <f ca="1">Format!J2422</f>
        <v>3.891315564522558E-8</v>
      </c>
      <c r="E2422" s="6" t="s">
        <v>1</v>
      </c>
      <c r="F2422" t="str">
        <f>Format!I2422</f>
        <v>HFC-134a</v>
      </c>
      <c r="G2422">
        <v>2013</v>
      </c>
      <c r="H2422">
        <f ca="1">Format!K2422</f>
        <v>4</v>
      </c>
      <c r="I2422">
        <f t="shared" ca="1" si="76"/>
        <v>2</v>
      </c>
      <c r="J2422">
        <v>1</v>
      </c>
      <c r="K2422">
        <f ca="1">Format!L2422</f>
        <v>4</v>
      </c>
      <c r="L2422">
        <v>1</v>
      </c>
      <c r="M2422">
        <f t="shared" ca="1" si="75"/>
        <v>3.891315564522558E-8</v>
      </c>
    </row>
    <row r="2423" spans="1:13">
      <c r="A2423" s="6" t="s">
        <v>1525</v>
      </c>
      <c r="B2423" t="str">
        <f>Format!H2423</f>
        <v>5419A0</v>
      </c>
      <c r="C2423" t="str">
        <f>Format!G2423</f>
        <v>US</v>
      </c>
      <c r="D2423">
        <f ca="1">Format!J2423</f>
        <v>3.4398466874927637E-9</v>
      </c>
      <c r="E2423" s="6" t="s">
        <v>1</v>
      </c>
      <c r="F2423" t="str">
        <f>Format!I2423</f>
        <v>HFC-125</v>
      </c>
      <c r="G2423">
        <v>2013</v>
      </c>
      <c r="H2423">
        <f ca="1">Format!K2423</f>
        <v>4</v>
      </c>
      <c r="I2423">
        <f t="shared" ca="1" si="76"/>
        <v>2</v>
      </c>
      <c r="J2423">
        <v>1</v>
      </c>
      <c r="K2423">
        <f ca="1">Format!L2423</f>
        <v>4</v>
      </c>
      <c r="L2423">
        <v>1</v>
      </c>
      <c r="M2423">
        <f t="shared" ca="1" si="75"/>
        <v>3.4398466874927637E-9</v>
      </c>
    </row>
    <row r="2424" spans="1:13">
      <c r="A2424" s="6" t="s">
        <v>1525</v>
      </c>
      <c r="B2424" t="str">
        <f>Format!H2424</f>
        <v>5419A0</v>
      </c>
      <c r="C2424" t="str">
        <f>Format!G2424</f>
        <v>US</v>
      </c>
      <c r="D2424">
        <f ca="1">Format!J2424</f>
        <v>1.08757573678633E-9</v>
      </c>
      <c r="E2424" s="6" t="s">
        <v>1</v>
      </c>
      <c r="F2424" t="str">
        <f>Format!I2424</f>
        <v>HFC-32</v>
      </c>
      <c r="G2424">
        <v>2013</v>
      </c>
      <c r="H2424">
        <f ca="1">Format!K2424</f>
        <v>4</v>
      </c>
      <c r="I2424">
        <f t="shared" ca="1" si="76"/>
        <v>2</v>
      </c>
      <c r="J2424">
        <v>1</v>
      </c>
      <c r="K2424">
        <f ca="1">Format!L2424</f>
        <v>4</v>
      </c>
      <c r="L2424">
        <v>1</v>
      </c>
      <c r="M2424">
        <f t="shared" ca="1" si="75"/>
        <v>1.08757573678633E-9</v>
      </c>
    </row>
    <row r="2425" spans="1:13">
      <c r="A2425" s="6" t="s">
        <v>1525</v>
      </c>
      <c r="B2425" t="str">
        <f>Format!H2425</f>
        <v>5419A0</v>
      </c>
      <c r="C2425" t="str">
        <f>Format!G2425</f>
        <v>US</v>
      </c>
      <c r="D2425">
        <f ca="1">Format!J2425</f>
        <v>8.7129454171955985E-9</v>
      </c>
      <c r="E2425" s="6" t="s">
        <v>1</v>
      </c>
      <c r="F2425" t="str">
        <f>Format!I2425</f>
        <v>N2O</v>
      </c>
      <c r="G2425">
        <v>2013</v>
      </c>
      <c r="H2425">
        <f ca="1">Format!K2425</f>
        <v>4</v>
      </c>
      <c r="I2425">
        <f t="shared" ca="1" si="76"/>
        <v>2</v>
      </c>
      <c r="J2425">
        <v>1</v>
      </c>
      <c r="K2425">
        <f ca="1">Format!L2425</f>
        <v>4</v>
      </c>
      <c r="L2425">
        <v>1</v>
      </c>
      <c r="M2425">
        <f t="shared" ca="1" si="75"/>
        <v>8.7129454171955985E-9</v>
      </c>
    </row>
    <row r="2426" spans="1:13">
      <c r="A2426" s="6" t="s">
        <v>1525</v>
      </c>
      <c r="B2426" t="str">
        <f>Format!H2426</f>
        <v>5419A0</v>
      </c>
      <c r="C2426" t="str">
        <f>Format!G2426</f>
        <v>US</v>
      </c>
      <c r="D2426">
        <f ca="1">Format!J2426</f>
        <v>2.1514291840118846E-9</v>
      </c>
      <c r="E2426" s="6" t="s">
        <v>1</v>
      </c>
      <c r="F2426" t="str">
        <f>Format!I2426</f>
        <v>HFC-143a</v>
      </c>
      <c r="G2426">
        <v>2013</v>
      </c>
      <c r="H2426">
        <f ca="1">Format!K2426</f>
        <v>4</v>
      </c>
      <c r="I2426">
        <f t="shared" ca="1" si="76"/>
        <v>2</v>
      </c>
      <c r="J2426">
        <v>1</v>
      </c>
      <c r="K2426">
        <f ca="1">Format!L2426</f>
        <v>4</v>
      </c>
      <c r="L2426">
        <v>1</v>
      </c>
      <c r="M2426">
        <f t="shared" ca="1" si="75"/>
        <v>2.1514291840118846E-9</v>
      </c>
    </row>
    <row r="2427" spans="1:13">
      <c r="A2427" s="6" t="s">
        <v>1525</v>
      </c>
      <c r="B2427" t="str">
        <f>Format!H2427</f>
        <v>5419A0</v>
      </c>
      <c r="C2427" t="str">
        <f>Format!G2427</f>
        <v>US</v>
      </c>
      <c r="D2427">
        <f ca="1">Format!J2427</f>
        <v>9.7283150767584571E-11</v>
      </c>
      <c r="E2427" s="6" t="s">
        <v>1</v>
      </c>
      <c r="F2427" t="str">
        <f>Format!I2427</f>
        <v>HFC-236fa</v>
      </c>
      <c r="G2427">
        <v>2013</v>
      </c>
      <c r="H2427">
        <f ca="1">Format!K2427</f>
        <v>4</v>
      </c>
      <c r="I2427">
        <f t="shared" ca="1" si="76"/>
        <v>2</v>
      </c>
      <c r="J2427">
        <v>1</v>
      </c>
      <c r="K2427">
        <f ca="1">Format!L2427</f>
        <v>4</v>
      </c>
      <c r="L2427">
        <v>1</v>
      </c>
      <c r="M2427">
        <f t="shared" ca="1" si="75"/>
        <v>9.7283150767584571E-11</v>
      </c>
    </row>
    <row r="2428" spans="1:13">
      <c r="A2428" s="6" t="s">
        <v>1525</v>
      </c>
      <c r="B2428" t="str">
        <f>Format!H2428</f>
        <v>611A00</v>
      </c>
      <c r="C2428" t="str">
        <f>Format!G2428</f>
        <v>US</v>
      </c>
      <c r="D2428">
        <f ca="1">Format!J2428</f>
        <v>0.10031520161313717</v>
      </c>
      <c r="E2428" s="6" t="s">
        <v>1</v>
      </c>
      <c r="F2428" t="str">
        <f>Format!I2428</f>
        <v>CO2</v>
      </c>
      <c r="G2428">
        <v>2013</v>
      </c>
      <c r="H2428">
        <f ca="1">Format!K2428</f>
        <v>4</v>
      </c>
      <c r="I2428">
        <f t="shared" ca="1" si="76"/>
        <v>2</v>
      </c>
      <c r="J2428">
        <v>1</v>
      </c>
      <c r="K2428">
        <f ca="1">Format!L2428</f>
        <v>4</v>
      </c>
      <c r="L2428">
        <v>1</v>
      </c>
      <c r="M2428">
        <f t="shared" ca="1" si="75"/>
        <v>0.10031520161313717</v>
      </c>
    </row>
    <row r="2429" spans="1:13">
      <c r="A2429" s="6" t="s">
        <v>1525</v>
      </c>
      <c r="B2429" t="str">
        <f>Format!H2429</f>
        <v>611A00</v>
      </c>
      <c r="C2429" t="str">
        <f>Format!G2429</f>
        <v>US</v>
      </c>
      <c r="D2429">
        <f ca="1">Format!J2429</f>
        <v>9.6685382844516289E-6</v>
      </c>
      <c r="E2429" s="6" t="s">
        <v>1</v>
      </c>
      <c r="F2429" t="str">
        <f>Format!I2429</f>
        <v>CH4</v>
      </c>
      <c r="G2429">
        <v>2013</v>
      </c>
      <c r="H2429">
        <f ca="1">Format!K2429</f>
        <v>4</v>
      </c>
      <c r="I2429">
        <f t="shared" ca="1" si="76"/>
        <v>2</v>
      </c>
      <c r="J2429">
        <v>1</v>
      </c>
      <c r="K2429">
        <f ca="1">Format!L2429</f>
        <v>4</v>
      </c>
      <c r="L2429">
        <v>1</v>
      </c>
      <c r="M2429">
        <f t="shared" ca="1" si="75"/>
        <v>9.6685382844516289E-6</v>
      </c>
    </row>
    <row r="2430" spans="1:13">
      <c r="A2430" s="6" t="s">
        <v>1525</v>
      </c>
      <c r="B2430" t="str">
        <f>Format!H2430</f>
        <v>611A00</v>
      </c>
      <c r="C2430" t="str">
        <f>Format!G2430</f>
        <v>US</v>
      </c>
      <c r="D2430">
        <f ca="1">Format!J2430</f>
        <v>1.2679802290998683E-6</v>
      </c>
      <c r="E2430" s="6" t="s">
        <v>1</v>
      </c>
      <c r="F2430" t="str">
        <f>Format!I2430</f>
        <v>HFC-134a</v>
      </c>
      <c r="G2430">
        <v>2013</v>
      </c>
      <c r="H2430">
        <f ca="1">Format!K2430</f>
        <v>4</v>
      </c>
      <c r="I2430">
        <f t="shared" ca="1" si="76"/>
        <v>2</v>
      </c>
      <c r="J2430">
        <v>1</v>
      </c>
      <c r="K2430">
        <f ca="1">Format!L2430</f>
        <v>4</v>
      </c>
      <c r="L2430">
        <v>1</v>
      </c>
      <c r="M2430">
        <f t="shared" ca="1" si="75"/>
        <v>1.2679802290998683E-6</v>
      </c>
    </row>
    <row r="2431" spans="1:13">
      <c r="A2431" s="6" t="s">
        <v>1525</v>
      </c>
      <c r="B2431" t="str">
        <f>Format!H2431</f>
        <v>611A00</v>
      </c>
      <c r="C2431" t="str">
        <f>Format!G2431</f>
        <v>US</v>
      </c>
      <c r="D2431">
        <f ca="1">Format!J2431</f>
        <v>1.1208696695382626E-7</v>
      </c>
      <c r="E2431" s="6" t="s">
        <v>1</v>
      </c>
      <c r="F2431" t="str">
        <f>Format!I2431</f>
        <v>HFC-125</v>
      </c>
      <c r="G2431">
        <v>2013</v>
      </c>
      <c r="H2431">
        <f ca="1">Format!K2431</f>
        <v>4</v>
      </c>
      <c r="I2431">
        <f t="shared" ca="1" si="76"/>
        <v>2</v>
      </c>
      <c r="J2431">
        <v>1</v>
      </c>
      <c r="K2431">
        <f ca="1">Format!L2431</f>
        <v>4</v>
      </c>
      <c r="L2431">
        <v>1</v>
      </c>
      <c r="M2431">
        <f t="shared" ca="1" si="75"/>
        <v>1.1208696695382626E-7</v>
      </c>
    </row>
    <row r="2432" spans="1:13">
      <c r="A2432" s="6" t="s">
        <v>1525</v>
      </c>
      <c r="B2432" t="str">
        <f>Format!H2432</f>
        <v>611A00</v>
      </c>
      <c r="C2432" t="str">
        <f>Format!G2432</f>
        <v>US</v>
      </c>
      <c r="D2432">
        <f ca="1">Format!J2432</f>
        <v>3.5438517103739115E-8</v>
      </c>
      <c r="E2432" s="6" t="s">
        <v>1</v>
      </c>
      <c r="F2432" t="str">
        <f>Format!I2432</f>
        <v>HFC-32</v>
      </c>
      <c r="G2432">
        <v>2013</v>
      </c>
      <c r="H2432">
        <f ca="1">Format!K2432</f>
        <v>4</v>
      </c>
      <c r="I2432">
        <f t="shared" ca="1" si="76"/>
        <v>2</v>
      </c>
      <c r="J2432">
        <v>1</v>
      </c>
      <c r="K2432">
        <f ca="1">Format!L2432</f>
        <v>4</v>
      </c>
      <c r="L2432">
        <v>1</v>
      </c>
      <c r="M2432">
        <f t="shared" ca="1" si="75"/>
        <v>3.5438517103739115E-8</v>
      </c>
    </row>
    <row r="2433" spans="1:13">
      <c r="A2433" s="6" t="s">
        <v>1525</v>
      </c>
      <c r="B2433" t="str">
        <f>Format!H2433</f>
        <v>611A00</v>
      </c>
      <c r="C2433" t="str">
        <f>Format!G2433</f>
        <v>US</v>
      </c>
      <c r="D2433">
        <f ca="1">Format!J2433</f>
        <v>7.010404641830272E-8</v>
      </c>
      <c r="E2433" s="6" t="s">
        <v>1</v>
      </c>
      <c r="F2433" t="str">
        <f>Format!I2433</f>
        <v>HFC-143a</v>
      </c>
      <c r="G2433">
        <v>2013</v>
      </c>
      <c r="H2433">
        <f ca="1">Format!K2433</f>
        <v>4</v>
      </c>
      <c r="I2433">
        <f t="shared" ca="1" si="76"/>
        <v>2</v>
      </c>
      <c r="J2433">
        <v>1</v>
      </c>
      <c r="K2433">
        <f ca="1">Format!L2433</f>
        <v>4</v>
      </c>
      <c r="L2433">
        <v>1</v>
      </c>
      <c r="M2433">
        <f t="shared" ca="1" si="75"/>
        <v>7.010404641830272E-8</v>
      </c>
    </row>
    <row r="2434" spans="1:13">
      <c r="A2434" s="6" t="s">
        <v>1525</v>
      </c>
      <c r="B2434" t="str">
        <f>Format!H2434</f>
        <v>611A00</v>
      </c>
      <c r="C2434" t="str">
        <f>Format!G2434</f>
        <v>US</v>
      </c>
      <c r="D2434">
        <f ca="1">Format!J2434</f>
        <v>2.049956589346531E-7</v>
      </c>
      <c r="E2434" s="6" t="s">
        <v>1</v>
      </c>
      <c r="F2434" t="str">
        <f>Format!I2434</f>
        <v>N2O</v>
      </c>
      <c r="G2434">
        <v>2013</v>
      </c>
      <c r="H2434">
        <f ca="1">Format!K2434</f>
        <v>4</v>
      </c>
      <c r="I2434">
        <f t="shared" ca="1" si="76"/>
        <v>2</v>
      </c>
      <c r="J2434">
        <v>1</v>
      </c>
      <c r="K2434">
        <f ca="1">Format!L2434</f>
        <v>4</v>
      </c>
      <c r="L2434">
        <v>1</v>
      </c>
      <c r="M2434">
        <f t="shared" ca="1" si="75"/>
        <v>2.049956589346531E-7</v>
      </c>
    </row>
    <row r="2435" spans="1:13">
      <c r="A2435" s="6" t="s">
        <v>1525</v>
      </c>
      <c r="B2435" t="str">
        <f>Format!H2435</f>
        <v>611A00</v>
      </c>
      <c r="C2435" t="str">
        <f>Format!G2435</f>
        <v>US</v>
      </c>
      <c r="D2435">
        <f ca="1">Format!J2435</f>
        <v>3.1699590987289578E-9</v>
      </c>
      <c r="E2435" s="6" t="s">
        <v>1</v>
      </c>
      <c r="F2435" t="str">
        <f>Format!I2435</f>
        <v>HFC-236fa</v>
      </c>
      <c r="G2435">
        <v>2013</v>
      </c>
      <c r="H2435">
        <f ca="1">Format!K2435</f>
        <v>4</v>
      </c>
      <c r="I2435">
        <f t="shared" ca="1" si="76"/>
        <v>2</v>
      </c>
      <c r="J2435">
        <v>1</v>
      </c>
      <c r="K2435">
        <f ca="1">Format!L2435</f>
        <v>4</v>
      </c>
      <c r="L2435">
        <v>1</v>
      </c>
      <c r="M2435">
        <f t="shared" ca="1" si="75"/>
        <v>3.1699590987289578E-9</v>
      </c>
    </row>
    <row r="2436" spans="1:13">
      <c r="A2436" s="6" t="s">
        <v>1525</v>
      </c>
      <c r="B2436" t="str">
        <f>Format!H2436</f>
        <v>611B00</v>
      </c>
      <c r="C2436" t="str">
        <f>Format!G2436</f>
        <v>US</v>
      </c>
      <c r="D2436">
        <f ca="1">Format!J2436</f>
        <v>1.8264005259530047E-2</v>
      </c>
      <c r="E2436" s="6" t="s">
        <v>1</v>
      </c>
      <c r="F2436" t="str">
        <f>Format!I2436</f>
        <v>CO2</v>
      </c>
      <c r="G2436">
        <v>2013</v>
      </c>
      <c r="H2436">
        <f ca="1">Format!K2436</f>
        <v>4</v>
      </c>
      <c r="I2436">
        <f t="shared" ca="1" si="76"/>
        <v>2</v>
      </c>
      <c r="J2436">
        <v>1</v>
      </c>
      <c r="K2436">
        <f ca="1">Format!L2436</f>
        <v>4</v>
      </c>
      <c r="L2436">
        <v>1</v>
      </c>
      <c r="M2436">
        <f t="shared" ref="M2436:M2499" ca="1" si="77">IFERROR(D2436,"")</f>
        <v>1.8264005259530047E-2</v>
      </c>
    </row>
    <row r="2437" spans="1:13">
      <c r="A2437" s="6" t="s">
        <v>1525</v>
      </c>
      <c r="B2437" t="str">
        <f>Format!H2437</f>
        <v>611B00</v>
      </c>
      <c r="C2437" t="str">
        <f>Format!G2437</f>
        <v>US</v>
      </c>
      <c r="D2437">
        <f ca="1">Format!J2437</f>
        <v>1.3838453147397546E-6</v>
      </c>
      <c r="E2437" s="6" t="s">
        <v>1</v>
      </c>
      <c r="F2437" t="str">
        <f>Format!I2437</f>
        <v>CH4</v>
      </c>
      <c r="G2437">
        <v>2013</v>
      </c>
      <c r="H2437">
        <f ca="1">Format!K2437</f>
        <v>4</v>
      </c>
      <c r="I2437">
        <f t="shared" ca="1" si="76"/>
        <v>2</v>
      </c>
      <c r="J2437">
        <v>1</v>
      </c>
      <c r="K2437">
        <f ca="1">Format!L2437</f>
        <v>4</v>
      </c>
      <c r="L2437">
        <v>1</v>
      </c>
      <c r="M2437">
        <f t="shared" ca="1" si="77"/>
        <v>1.3838453147397546E-6</v>
      </c>
    </row>
    <row r="2438" spans="1:13">
      <c r="A2438" s="6" t="s">
        <v>1525</v>
      </c>
      <c r="B2438" t="str">
        <f>Format!H2438</f>
        <v>611B00</v>
      </c>
      <c r="C2438" t="str">
        <f>Format!G2438</f>
        <v>US</v>
      </c>
      <c r="D2438">
        <f ca="1">Format!J2438</f>
        <v>3.6375037641390078E-8</v>
      </c>
      <c r="E2438" s="6" t="s">
        <v>1</v>
      </c>
      <c r="F2438" t="str">
        <f>Format!I2438</f>
        <v>HFC-134a</v>
      </c>
      <c r="G2438">
        <v>2013</v>
      </c>
      <c r="H2438">
        <f ca="1">Format!K2438</f>
        <v>4</v>
      </c>
      <c r="I2438">
        <f t="shared" ca="1" si="76"/>
        <v>2</v>
      </c>
      <c r="J2438">
        <v>1</v>
      </c>
      <c r="K2438">
        <f ca="1">Format!L2438</f>
        <v>4</v>
      </c>
      <c r="L2438">
        <v>1</v>
      </c>
      <c r="M2438">
        <f t="shared" ca="1" si="77"/>
        <v>3.6375037641390078E-8</v>
      </c>
    </row>
    <row r="2439" spans="1:13">
      <c r="A2439" s="6" t="s">
        <v>1525</v>
      </c>
      <c r="B2439" t="str">
        <f>Format!H2439</f>
        <v>611B00</v>
      </c>
      <c r="C2439" t="str">
        <f>Format!G2439</f>
        <v>US</v>
      </c>
      <c r="D2439">
        <f ca="1">Format!J2439</f>
        <v>3.5058226282306725E-8</v>
      </c>
      <c r="E2439" s="6" t="s">
        <v>1</v>
      </c>
      <c r="F2439" t="str">
        <f>Format!I2439</f>
        <v>N2O</v>
      </c>
      <c r="G2439">
        <v>2013</v>
      </c>
      <c r="H2439">
        <f ca="1">Format!K2439</f>
        <v>4</v>
      </c>
      <c r="I2439">
        <f t="shared" ca="1" si="76"/>
        <v>2</v>
      </c>
      <c r="J2439">
        <v>1</v>
      </c>
      <c r="K2439">
        <f ca="1">Format!L2439</f>
        <v>4</v>
      </c>
      <c r="L2439">
        <v>1</v>
      </c>
      <c r="M2439">
        <f t="shared" ca="1" si="77"/>
        <v>3.5058226282306725E-8</v>
      </c>
    </row>
    <row r="2440" spans="1:13">
      <c r="A2440" s="6" t="s">
        <v>1525</v>
      </c>
      <c r="B2440" t="str">
        <f>Format!H2440</f>
        <v>611B00</v>
      </c>
      <c r="C2440" t="str">
        <f>Format!G2440</f>
        <v>US</v>
      </c>
      <c r="D2440">
        <f ca="1">Format!J2440</f>
        <v>3.2154820307797971E-9</v>
      </c>
      <c r="E2440" s="6" t="s">
        <v>1</v>
      </c>
      <c r="F2440" t="str">
        <f>Format!I2440</f>
        <v>HFC-125</v>
      </c>
      <c r="G2440">
        <v>2013</v>
      </c>
      <c r="H2440">
        <f ca="1">Format!K2440</f>
        <v>4</v>
      </c>
      <c r="I2440">
        <f t="shared" ca="1" si="76"/>
        <v>2</v>
      </c>
      <c r="J2440">
        <v>1</v>
      </c>
      <c r="K2440">
        <f ca="1">Format!L2440</f>
        <v>4</v>
      </c>
      <c r="L2440">
        <v>1</v>
      </c>
      <c r="M2440">
        <f t="shared" ca="1" si="77"/>
        <v>3.2154820307797971E-9</v>
      </c>
    </row>
    <row r="2441" spans="1:13">
      <c r="A2441" s="6" t="s">
        <v>1525</v>
      </c>
      <c r="B2441" t="str">
        <f>Format!H2441</f>
        <v>611B00</v>
      </c>
      <c r="C2441" t="str">
        <f>Format!G2441</f>
        <v>US</v>
      </c>
      <c r="D2441">
        <f ca="1">Format!J2441</f>
        <v>1.0166384017822301E-9</v>
      </c>
      <c r="E2441" s="6" t="s">
        <v>1</v>
      </c>
      <c r="F2441" t="str">
        <f>Format!I2441</f>
        <v>HFC-32</v>
      </c>
      <c r="G2441">
        <v>2013</v>
      </c>
      <c r="H2441">
        <f ca="1">Format!K2441</f>
        <v>4</v>
      </c>
      <c r="I2441">
        <f t="shared" ca="1" si="76"/>
        <v>2</v>
      </c>
      <c r="J2441">
        <v>1</v>
      </c>
      <c r="K2441">
        <f ca="1">Format!L2441</f>
        <v>4</v>
      </c>
      <c r="L2441">
        <v>1</v>
      </c>
      <c r="M2441">
        <f t="shared" ca="1" si="77"/>
        <v>1.0166384017822301E-9</v>
      </c>
    </row>
    <row r="2442" spans="1:13">
      <c r="A2442" s="6" t="s">
        <v>1525</v>
      </c>
      <c r="B2442" t="str">
        <f>Format!H2442</f>
        <v>611B00</v>
      </c>
      <c r="C2442" t="str">
        <f>Format!G2442</f>
        <v>US</v>
      </c>
      <c r="D2442">
        <f ca="1">Format!J2442</f>
        <v>2.0111018048678681E-9</v>
      </c>
      <c r="E2442" s="6" t="s">
        <v>1</v>
      </c>
      <c r="F2442" t="str">
        <f>Format!I2442</f>
        <v>HFC-143a</v>
      </c>
      <c r="G2442">
        <v>2013</v>
      </c>
      <c r="H2442">
        <f ca="1">Format!K2442</f>
        <v>4</v>
      </c>
      <c r="I2442">
        <f t="shared" ca="1" si="76"/>
        <v>2</v>
      </c>
      <c r="J2442">
        <v>1</v>
      </c>
      <c r="K2442">
        <f ca="1">Format!L2442</f>
        <v>4</v>
      </c>
      <c r="L2442">
        <v>1</v>
      </c>
      <c r="M2442">
        <f t="shared" ca="1" si="77"/>
        <v>2.0111018048678681E-9</v>
      </c>
    </row>
    <row r="2443" spans="1:13">
      <c r="A2443" s="6" t="s">
        <v>1525</v>
      </c>
      <c r="B2443" t="str">
        <f>Format!H2443</f>
        <v>611B00</v>
      </c>
      <c r="C2443" t="str">
        <f>Format!G2443</f>
        <v>US</v>
      </c>
      <c r="D2443">
        <f ca="1">Format!J2443</f>
        <v>9.0937838691529794E-11</v>
      </c>
      <c r="E2443" s="6" t="s">
        <v>1</v>
      </c>
      <c r="F2443" t="str">
        <f>Format!I2443</f>
        <v>HFC-236fa</v>
      </c>
      <c r="G2443">
        <v>2013</v>
      </c>
      <c r="H2443">
        <f ca="1">Format!K2443</f>
        <v>4</v>
      </c>
      <c r="I2443">
        <f t="shared" ca="1" si="76"/>
        <v>2</v>
      </c>
      <c r="J2443">
        <v>1</v>
      </c>
      <c r="K2443">
        <f ca="1">Format!L2443</f>
        <v>4</v>
      </c>
      <c r="L2443">
        <v>1</v>
      </c>
      <c r="M2443">
        <f t="shared" ca="1" si="77"/>
        <v>9.0937838691529794E-11</v>
      </c>
    </row>
    <row r="2444" spans="1:13">
      <c r="A2444" s="6" t="s">
        <v>1525</v>
      </c>
      <c r="B2444" t="str">
        <f>Format!H2444</f>
        <v>623A00</v>
      </c>
      <c r="C2444" t="str">
        <f>Format!G2444</f>
        <v>US</v>
      </c>
      <c r="D2444">
        <f ca="1">Format!J2444</f>
        <v>2.5877284518862027E-2</v>
      </c>
      <c r="E2444" s="6" t="s">
        <v>1</v>
      </c>
      <c r="F2444" t="str">
        <f>Format!I2444</f>
        <v>CO2</v>
      </c>
      <c r="G2444">
        <v>2013</v>
      </c>
      <c r="H2444">
        <f ca="1">Format!K2444</f>
        <v>4</v>
      </c>
      <c r="I2444">
        <f t="shared" ca="1" si="76"/>
        <v>2</v>
      </c>
      <c r="J2444">
        <v>1</v>
      </c>
      <c r="K2444">
        <f ca="1">Format!L2444</f>
        <v>4</v>
      </c>
      <c r="L2444">
        <v>1</v>
      </c>
      <c r="M2444">
        <f t="shared" ca="1" si="77"/>
        <v>2.5877284518862027E-2</v>
      </c>
    </row>
    <row r="2445" spans="1:13">
      <c r="A2445" s="6" t="s">
        <v>1525</v>
      </c>
      <c r="B2445" t="str">
        <f>Format!H2445</f>
        <v>623A00</v>
      </c>
      <c r="C2445" t="str">
        <f>Format!G2445</f>
        <v>US</v>
      </c>
      <c r="D2445">
        <f ca="1">Format!J2445</f>
        <v>1.9935035026666597E-6</v>
      </c>
      <c r="E2445" s="6" t="s">
        <v>1</v>
      </c>
      <c r="F2445" t="str">
        <f>Format!I2445</f>
        <v>CH4</v>
      </c>
      <c r="G2445">
        <v>2013</v>
      </c>
      <c r="H2445">
        <f ca="1">Format!K2445</f>
        <v>4</v>
      </c>
      <c r="I2445">
        <f t="shared" ca="1" si="76"/>
        <v>2</v>
      </c>
      <c r="J2445">
        <v>1</v>
      </c>
      <c r="K2445">
        <f ca="1">Format!L2445</f>
        <v>4</v>
      </c>
      <c r="L2445">
        <v>1</v>
      </c>
      <c r="M2445">
        <f t="shared" ca="1" si="77"/>
        <v>1.9935035026666597E-6</v>
      </c>
    </row>
    <row r="2446" spans="1:13">
      <c r="A2446" s="6" t="s">
        <v>1525</v>
      </c>
      <c r="B2446" t="str">
        <f>Format!H2446</f>
        <v>623A00</v>
      </c>
      <c r="C2446" t="str">
        <f>Format!G2446</f>
        <v>US</v>
      </c>
      <c r="D2446">
        <f ca="1">Format!J2446</f>
        <v>3.7996170744414492E-7</v>
      </c>
      <c r="E2446" s="6" t="s">
        <v>1</v>
      </c>
      <c r="F2446" t="str">
        <f>Format!I2446</f>
        <v>HFC-134a</v>
      </c>
      <c r="G2446">
        <v>2013</v>
      </c>
      <c r="H2446">
        <f ca="1">Format!K2446</f>
        <v>4</v>
      </c>
      <c r="I2446">
        <f t="shared" ca="1" si="76"/>
        <v>2</v>
      </c>
      <c r="J2446">
        <v>1</v>
      </c>
      <c r="K2446">
        <f ca="1">Format!L2446</f>
        <v>4</v>
      </c>
      <c r="L2446">
        <v>1</v>
      </c>
      <c r="M2446">
        <f t="shared" ca="1" si="77"/>
        <v>3.7996170744414492E-7</v>
      </c>
    </row>
    <row r="2447" spans="1:13">
      <c r="A2447" s="6" t="s">
        <v>1525</v>
      </c>
      <c r="B2447" t="str">
        <f>Format!H2447</f>
        <v>623A00</v>
      </c>
      <c r="C2447" t="str">
        <f>Format!G2447</f>
        <v>US</v>
      </c>
      <c r="D2447">
        <f ca="1">Format!J2447</f>
        <v>3.3587870195929468E-8</v>
      </c>
      <c r="E2447" s="6" t="s">
        <v>1</v>
      </c>
      <c r="F2447" t="str">
        <f>Format!I2447</f>
        <v>HFC-125</v>
      </c>
      <c r="G2447">
        <v>2013</v>
      </c>
      <c r="H2447">
        <f ca="1">Format!K2447</f>
        <v>4</v>
      </c>
      <c r="I2447">
        <f t="shared" ca="1" si="76"/>
        <v>2</v>
      </c>
      <c r="J2447">
        <v>1</v>
      </c>
      <c r="K2447">
        <f ca="1">Format!L2447</f>
        <v>4</v>
      </c>
      <c r="L2447">
        <v>1</v>
      </c>
      <c r="M2447">
        <f t="shared" ca="1" si="77"/>
        <v>3.3587870195929468E-8</v>
      </c>
    </row>
    <row r="2448" spans="1:13">
      <c r="A2448" s="6" t="s">
        <v>1525</v>
      </c>
      <c r="B2448" t="str">
        <f>Format!H2448</f>
        <v>623A00</v>
      </c>
      <c r="C2448" t="str">
        <f>Format!G2448</f>
        <v>US</v>
      </c>
      <c r="D2448">
        <f ca="1">Format!J2448</f>
        <v>1.0619471154991252E-8</v>
      </c>
      <c r="E2448" s="6" t="s">
        <v>1</v>
      </c>
      <c r="F2448" t="str">
        <f>Format!I2448</f>
        <v>HFC-32</v>
      </c>
      <c r="G2448">
        <v>2013</v>
      </c>
      <c r="H2448">
        <f ca="1">Format!K2448</f>
        <v>4</v>
      </c>
      <c r="I2448">
        <f t="shared" ca="1" si="76"/>
        <v>2</v>
      </c>
      <c r="J2448">
        <v>1</v>
      </c>
      <c r="K2448">
        <f ca="1">Format!L2448</f>
        <v>4</v>
      </c>
      <c r="L2448">
        <v>1</v>
      </c>
      <c r="M2448">
        <f t="shared" ca="1" si="77"/>
        <v>1.0619471154991252E-8</v>
      </c>
    </row>
    <row r="2449" spans="1:13">
      <c r="A2449" s="6" t="s">
        <v>1525</v>
      </c>
      <c r="B2449" t="str">
        <f>Format!H2449</f>
        <v>623A00</v>
      </c>
      <c r="C2449" t="str">
        <f>Format!G2449</f>
        <v>US</v>
      </c>
      <c r="D2449">
        <f ca="1">Format!J2449</f>
        <v>2.1007309549890408E-8</v>
      </c>
      <c r="E2449" s="6" t="s">
        <v>1</v>
      </c>
      <c r="F2449" t="str">
        <f>Format!I2449</f>
        <v>HFC-143a</v>
      </c>
      <c r="G2449">
        <v>2013</v>
      </c>
      <c r="H2449">
        <f ca="1">Format!K2449</f>
        <v>4</v>
      </c>
      <c r="I2449">
        <f t="shared" ca="1" si="76"/>
        <v>2</v>
      </c>
      <c r="J2449">
        <v>1</v>
      </c>
      <c r="K2449">
        <f ca="1">Format!L2449</f>
        <v>4</v>
      </c>
      <c r="L2449">
        <v>1</v>
      </c>
      <c r="M2449">
        <f t="shared" ca="1" si="77"/>
        <v>2.1007309549890408E-8</v>
      </c>
    </row>
    <row r="2450" spans="1:13">
      <c r="A2450" s="6" t="s">
        <v>1525</v>
      </c>
      <c r="B2450" t="str">
        <f>Format!H2450</f>
        <v>623A00</v>
      </c>
      <c r="C2450" t="str">
        <f>Format!G2450</f>
        <v>US</v>
      </c>
      <c r="D2450">
        <f ca="1">Format!J2450</f>
        <v>4.9689264250748388E-8</v>
      </c>
      <c r="E2450" s="6" t="s">
        <v>1</v>
      </c>
      <c r="F2450" t="str">
        <f>Format!I2450</f>
        <v>N2O</v>
      </c>
      <c r="G2450">
        <v>2013</v>
      </c>
      <c r="H2450">
        <f ca="1">Format!K2450</f>
        <v>4</v>
      </c>
      <c r="I2450">
        <f t="shared" ca="1" si="76"/>
        <v>2</v>
      </c>
      <c r="J2450">
        <v>1</v>
      </c>
      <c r="K2450">
        <f ca="1">Format!L2450</f>
        <v>4</v>
      </c>
      <c r="L2450">
        <v>1</v>
      </c>
      <c r="M2450">
        <f t="shared" ca="1" si="77"/>
        <v>4.9689264250748388E-8</v>
      </c>
    </row>
    <row r="2451" spans="1:13">
      <c r="A2451" s="6" t="s">
        <v>1525</v>
      </c>
      <c r="B2451" t="str">
        <f>Format!H2451</f>
        <v>623A00</v>
      </c>
      <c r="C2451" t="str">
        <f>Format!G2451</f>
        <v>US</v>
      </c>
      <c r="D2451">
        <f ca="1">Format!J2451</f>
        <v>9.4990682349692401E-10</v>
      </c>
      <c r="E2451" s="6" t="s">
        <v>1</v>
      </c>
      <c r="F2451" t="str">
        <f>Format!I2451</f>
        <v>HFC-236fa</v>
      </c>
      <c r="G2451">
        <v>2013</v>
      </c>
      <c r="H2451">
        <f ca="1">Format!K2451</f>
        <v>4</v>
      </c>
      <c r="I2451">
        <f t="shared" ca="1" si="76"/>
        <v>2</v>
      </c>
      <c r="J2451">
        <v>1</v>
      </c>
      <c r="K2451">
        <f ca="1">Format!L2451</f>
        <v>4</v>
      </c>
      <c r="L2451">
        <v>1</v>
      </c>
      <c r="M2451">
        <f t="shared" ca="1" si="77"/>
        <v>9.4990682349692401E-10</v>
      </c>
    </row>
    <row r="2452" spans="1:13">
      <c r="A2452" s="6" t="s">
        <v>1525</v>
      </c>
      <c r="B2452" t="str">
        <f>Format!H2452</f>
        <v>623B00</v>
      </c>
      <c r="C2452" t="str">
        <f>Format!G2452</f>
        <v>US</v>
      </c>
      <c r="D2452">
        <f ca="1">Format!J2452</f>
        <v>1.729806773145761E-2</v>
      </c>
      <c r="E2452" s="6" t="s">
        <v>1</v>
      </c>
      <c r="F2452" t="str">
        <f>Format!I2452</f>
        <v>CO2</v>
      </c>
      <c r="G2452">
        <v>2013</v>
      </c>
      <c r="H2452">
        <f ca="1">Format!K2452</f>
        <v>4</v>
      </c>
      <c r="I2452">
        <f t="shared" ca="1" si="76"/>
        <v>2</v>
      </c>
      <c r="J2452">
        <v>1</v>
      </c>
      <c r="K2452">
        <f ca="1">Format!L2452</f>
        <v>4</v>
      </c>
      <c r="L2452">
        <v>1</v>
      </c>
      <c r="M2452">
        <f t="shared" ca="1" si="77"/>
        <v>1.729806773145761E-2</v>
      </c>
    </row>
    <row r="2453" spans="1:13">
      <c r="A2453" s="6" t="s">
        <v>1525</v>
      </c>
      <c r="B2453" t="str">
        <f>Format!H2453</f>
        <v>623B00</v>
      </c>
      <c r="C2453" t="str">
        <f>Format!G2453</f>
        <v>US</v>
      </c>
      <c r="D2453">
        <f ca="1">Format!J2453</f>
        <v>1.3330381500488961E-6</v>
      </c>
      <c r="E2453" s="6" t="s">
        <v>1</v>
      </c>
      <c r="F2453" t="str">
        <f>Format!I2453</f>
        <v>CH4</v>
      </c>
      <c r="G2453">
        <v>2013</v>
      </c>
      <c r="H2453">
        <f ca="1">Format!K2453</f>
        <v>4</v>
      </c>
      <c r="I2453">
        <f t="shared" ca="1" si="76"/>
        <v>2</v>
      </c>
      <c r="J2453">
        <v>1</v>
      </c>
      <c r="K2453">
        <f ca="1">Format!L2453</f>
        <v>4</v>
      </c>
      <c r="L2453">
        <v>1</v>
      </c>
      <c r="M2453">
        <f t="shared" ca="1" si="77"/>
        <v>1.3330381500488961E-6</v>
      </c>
    </row>
    <row r="2454" spans="1:13">
      <c r="A2454" s="6" t="s">
        <v>1525</v>
      </c>
      <c r="B2454" t="str">
        <f>Format!H2454</f>
        <v>623B00</v>
      </c>
      <c r="C2454" t="str">
        <f>Format!G2454</f>
        <v>US</v>
      </c>
      <c r="D2454">
        <f ca="1">Format!J2454</f>
        <v>5.3982086521703376E-7</v>
      </c>
      <c r="E2454" s="6" t="s">
        <v>1</v>
      </c>
      <c r="F2454" t="str">
        <f>Format!I2454</f>
        <v>HFC-134a</v>
      </c>
      <c r="G2454">
        <v>2013</v>
      </c>
      <c r="H2454">
        <f ca="1">Format!K2454</f>
        <v>4</v>
      </c>
      <c r="I2454">
        <f t="shared" ca="1" si="76"/>
        <v>2</v>
      </c>
      <c r="J2454">
        <v>1</v>
      </c>
      <c r="K2454">
        <f ca="1">Format!L2454</f>
        <v>4</v>
      </c>
      <c r="L2454">
        <v>1</v>
      </c>
      <c r="M2454">
        <f t="shared" ca="1" si="77"/>
        <v>5.3982086521703376E-7</v>
      </c>
    </row>
    <row r="2455" spans="1:13">
      <c r="A2455" s="6" t="s">
        <v>1525</v>
      </c>
      <c r="B2455" t="str">
        <f>Format!H2455</f>
        <v>623B00</v>
      </c>
      <c r="C2455" t="str">
        <f>Format!G2455</f>
        <v>US</v>
      </c>
      <c r="D2455">
        <f ca="1">Format!J2455</f>
        <v>4.7719106411872887E-8</v>
      </c>
      <c r="E2455" s="6" t="s">
        <v>1</v>
      </c>
      <c r="F2455" t="str">
        <f>Format!I2455</f>
        <v>HFC-125</v>
      </c>
      <c r="G2455">
        <v>2013</v>
      </c>
      <c r="H2455">
        <f ca="1">Format!K2455</f>
        <v>4</v>
      </c>
      <c r="I2455">
        <f t="shared" ca="1" si="76"/>
        <v>2</v>
      </c>
      <c r="J2455">
        <v>1</v>
      </c>
      <c r="K2455">
        <f ca="1">Format!L2455</f>
        <v>4</v>
      </c>
      <c r="L2455">
        <v>1</v>
      </c>
      <c r="M2455">
        <f t="shared" ca="1" si="77"/>
        <v>4.7719106411872887E-8</v>
      </c>
    </row>
    <row r="2456" spans="1:13">
      <c r="A2456" s="6" t="s">
        <v>1525</v>
      </c>
      <c r="B2456" t="str">
        <f>Format!H2456</f>
        <v>623B00</v>
      </c>
      <c r="C2456" t="str">
        <f>Format!G2456</f>
        <v>US</v>
      </c>
      <c r="D2456">
        <f ca="1">Format!J2456</f>
        <v>1.5087341683970649E-8</v>
      </c>
      <c r="E2456" s="6" t="s">
        <v>1</v>
      </c>
      <c r="F2456" t="str">
        <f>Format!I2456</f>
        <v>HFC-32</v>
      </c>
      <c r="G2456">
        <v>2013</v>
      </c>
      <c r="H2456">
        <f ca="1">Format!K2456</f>
        <v>4</v>
      </c>
      <c r="I2456">
        <f t="shared" ca="1" si="76"/>
        <v>2</v>
      </c>
      <c r="J2456">
        <v>1</v>
      </c>
      <c r="K2456">
        <f ca="1">Format!L2456</f>
        <v>4</v>
      </c>
      <c r="L2456">
        <v>1</v>
      </c>
      <c r="M2456">
        <f t="shared" ca="1" si="77"/>
        <v>1.5087341683970649E-8</v>
      </c>
    </row>
    <row r="2457" spans="1:13">
      <c r="A2457" s="6" t="s">
        <v>1525</v>
      </c>
      <c r="B2457" t="str">
        <f>Format!H2457</f>
        <v>623B00</v>
      </c>
      <c r="C2457" t="str">
        <f>Format!G2457</f>
        <v>US</v>
      </c>
      <c r="D2457">
        <f ca="1">Format!J2457</f>
        <v>2.9845597056042607E-8</v>
      </c>
      <c r="E2457" s="6" t="s">
        <v>1</v>
      </c>
      <c r="F2457" t="str">
        <f>Format!I2457</f>
        <v>HFC-143a</v>
      </c>
      <c r="G2457">
        <v>2013</v>
      </c>
      <c r="H2457">
        <f ca="1">Format!K2457</f>
        <v>4</v>
      </c>
      <c r="I2457">
        <f t="shared" ca="1" si="76"/>
        <v>2</v>
      </c>
      <c r="J2457">
        <v>1</v>
      </c>
      <c r="K2457">
        <f ca="1">Format!L2457</f>
        <v>4</v>
      </c>
      <c r="L2457">
        <v>1</v>
      </c>
      <c r="M2457">
        <f t="shared" ca="1" si="77"/>
        <v>2.9845597056042607E-8</v>
      </c>
    </row>
    <row r="2458" spans="1:13">
      <c r="A2458" s="6" t="s">
        <v>1525</v>
      </c>
      <c r="B2458" t="str">
        <f>Format!H2458</f>
        <v>623B00</v>
      </c>
      <c r="C2458" t="str">
        <f>Format!G2458</f>
        <v>US</v>
      </c>
      <c r="D2458">
        <f ca="1">Format!J2458</f>
        <v>3.3222420635631959E-8</v>
      </c>
      <c r="E2458" s="6" t="s">
        <v>1</v>
      </c>
      <c r="F2458" t="str">
        <f>Format!I2458</f>
        <v>N2O</v>
      </c>
      <c r="G2458">
        <v>2013</v>
      </c>
      <c r="H2458">
        <f ca="1">Format!K2458</f>
        <v>4</v>
      </c>
      <c r="I2458">
        <f t="shared" ca="1" si="76"/>
        <v>2</v>
      </c>
      <c r="J2458">
        <v>1</v>
      </c>
      <c r="K2458">
        <f ca="1">Format!L2458</f>
        <v>4</v>
      </c>
      <c r="L2458">
        <v>1</v>
      </c>
      <c r="M2458">
        <f t="shared" ca="1" si="77"/>
        <v>3.3222420635631959E-8</v>
      </c>
    </row>
    <row r="2459" spans="1:13">
      <c r="A2459" s="6" t="s">
        <v>1525</v>
      </c>
      <c r="B2459" t="str">
        <f>Format!H2459</f>
        <v>623B00</v>
      </c>
      <c r="C2459" t="str">
        <f>Format!G2459</f>
        <v>US</v>
      </c>
      <c r="D2459">
        <f ca="1">Format!J2459</f>
        <v>1.3495557928322374E-9</v>
      </c>
      <c r="E2459" s="6" t="s">
        <v>1</v>
      </c>
      <c r="F2459" t="str">
        <f>Format!I2459</f>
        <v>HFC-236fa</v>
      </c>
      <c r="G2459">
        <v>2013</v>
      </c>
      <c r="H2459">
        <f ca="1">Format!K2459</f>
        <v>4</v>
      </c>
      <c r="I2459">
        <f t="shared" ca="1" si="76"/>
        <v>2</v>
      </c>
      <c r="J2459">
        <v>1</v>
      </c>
      <c r="K2459">
        <f ca="1">Format!L2459</f>
        <v>4</v>
      </c>
      <c r="L2459">
        <v>1</v>
      </c>
      <c r="M2459">
        <f t="shared" ca="1" si="77"/>
        <v>1.3495557928322374E-9</v>
      </c>
    </row>
    <row r="2460" spans="1:13">
      <c r="A2460" s="6" t="s">
        <v>1525</v>
      </c>
      <c r="B2460" t="str">
        <f>Format!H2460</f>
        <v>624A00</v>
      </c>
      <c r="C2460" t="str">
        <f>Format!G2460</f>
        <v>US</v>
      </c>
      <c r="D2460">
        <f ca="1">Format!J2460</f>
        <v>9.9407807971375346E-3</v>
      </c>
      <c r="E2460" s="6" t="s">
        <v>1</v>
      </c>
      <c r="F2460" t="str">
        <f>Format!I2460</f>
        <v>CO2</v>
      </c>
      <c r="G2460">
        <v>2013</v>
      </c>
      <c r="H2460">
        <f ca="1">Format!K2460</f>
        <v>4</v>
      </c>
      <c r="I2460">
        <f t="shared" ca="1" si="76"/>
        <v>2</v>
      </c>
      <c r="J2460">
        <v>1</v>
      </c>
      <c r="K2460">
        <f ca="1">Format!L2460</f>
        <v>4</v>
      </c>
      <c r="L2460">
        <v>1</v>
      </c>
      <c r="M2460">
        <f t="shared" ca="1" si="77"/>
        <v>9.9407807971375346E-3</v>
      </c>
    </row>
    <row r="2461" spans="1:13">
      <c r="A2461" s="6" t="s">
        <v>1525</v>
      </c>
      <c r="B2461" t="str">
        <f>Format!H2461</f>
        <v>624A00</v>
      </c>
      <c r="C2461" t="str">
        <f>Format!G2461</f>
        <v>US</v>
      </c>
      <c r="D2461">
        <f ca="1">Format!J2461</f>
        <v>7.5540900055150541E-7</v>
      </c>
      <c r="E2461" s="6" t="s">
        <v>1</v>
      </c>
      <c r="F2461" t="str">
        <f>Format!I2461</f>
        <v>CH4</v>
      </c>
      <c r="G2461">
        <v>2013</v>
      </c>
      <c r="H2461">
        <f ca="1">Format!K2461</f>
        <v>4</v>
      </c>
      <c r="I2461">
        <f t="shared" ca="1" si="76"/>
        <v>2</v>
      </c>
      <c r="J2461">
        <v>1</v>
      </c>
      <c r="K2461">
        <f ca="1">Format!L2461</f>
        <v>4</v>
      </c>
      <c r="L2461">
        <v>1</v>
      </c>
      <c r="M2461">
        <f t="shared" ca="1" si="77"/>
        <v>7.5540900055150541E-7</v>
      </c>
    </row>
    <row r="2462" spans="1:13">
      <c r="A2462" s="6" t="s">
        <v>1525</v>
      </c>
      <c r="B2462" t="str">
        <f>Format!H2462</f>
        <v>624A00</v>
      </c>
      <c r="C2462" t="str">
        <f>Format!G2462</f>
        <v>US</v>
      </c>
      <c r="D2462">
        <f ca="1">Format!J2462</f>
        <v>3.8162107018066261E-7</v>
      </c>
      <c r="E2462" s="6" t="s">
        <v>1</v>
      </c>
      <c r="F2462" t="str">
        <f>Format!I2462</f>
        <v>HFC-134a</v>
      </c>
      <c r="G2462">
        <v>2013</v>
      </c>
      <c r="H2462">
        <f ca="1">Format!K2462</f>
        <v>4</v>
      </c>
      <c r="I2462">
        <f t="shared" ca="1" si="76"/>
        <v>2</v>
      </c>
      <c r="J2462">
        <v>1</v>
      </c>
      <c r="K2462">
        <f ca="1">Format!L2462</f>
        <v>4</v>
      </c>
      <c r="L2462">
        <v>1</v>
      </c>
      <c r="M2462">
        <f t="shared" ca="1" si="77"/>
        <v>3.8162107018066261E-7</v>
      </c>
    </row>
    <row r="2463" spans="1:13">
      <c r="A2463" s="6" t="s">
        <v>1525</v>
      </c>
      <c r="B2463" t="str">
        <f>Format!H2463</f>
        <v>624A00</v>
      </c>
      <c r="C2463" t="str">
        <f>Format!G2463</f>
        <v>US</v>
      </c>
      <c r="D2463">
        <f ca="1">Format!J2463</f>
        <v>3.3734554609411606E-8</v>
      </c>
      <c r="E2463" s="6" t="s">
        <v>1</v>
      </c>
      <c r="F2463" t="str">
        <f>Format!I2463</f>
        <v>HFC-125</v>
      </c>
      <c r="G2463">
        <v>2013</v>
      </c>
      <c r="H2463">
        <f ca="1">Format!K2463</f>
        <v>4</v>
      </c>
      <c r="I2463">
        <f t="shared" ca="1" si="76"/>
        <v>2</v>
      </c>
      <c r="J2463">
        <v>1</v>
      </c>
      <c r="K2463">
        <f ca="1">Format!L2463</f>
        <v>4</v>
      </c>
      <c r="L2463">
        <v>1</v>
      </c>
      <c r="M2463">
        <f t="shared" ca="1" si="77"/>
        <v>3.3734554609411606E-8</v>
      </c>
    </row>
    <row r="2464" spans="1:13">
      <c r="A2464" s="6" t="s">
        <v>1525</v>
      </c>
      <c r="B2464" t="str">
        <f>Format!H2464</f>
        <v>624A00</v>
      </c>
      <c r="C2464" t="str">
        <f>Format!G2464</f>
        <v>US</v>
      </c>
      <c r="D2464">
        <f ca="1">Format!J2464</f>
        <v>1.0665848340825708E-8</v>
      </c>
      <c r="E2464" s="6" t="s">
        <v>1</v>
      </c>
      <c r="F2464" t="str">
        <f>Format!I2464</f>
        <v>HFC-32</v>
      </c>
      <c r="G2464">
        <v>2013</v>
      </c>
      <c r="H2464">
        <f ca="1">Format!K2464</f>
        <v>4</v>
      </c>
      <c r="I2464">
        <f t="shared" ca="1" si="76"/>
        <v>2</v>
      </c>
      <c r="J2464">
        <v>1</v>
      </c>
      <c r="K2464">
        <f ca="1">Format!L2464</f>
        <v>4</v>
      </c>
      <c r="L2464">
        <v>1</v>
      </c>
      <c r="M2464">
        <f t="shared" ca="1" si="77"/>
        <v>1.0665848340825708E-8</v>
      </c>
    </row>
    <row r="2465" spans="1:13">
      <c r="A2465" s="6" t="s">
        <v>1525</v>
      </c>
      <c r="B2465" t="str">
        <f>Format!H2465</f>
        <v>624A00</v>
      </c>
      <c r="C2465" t="str">
        <f>Format!G2465</f>
        <v>US</v>
      </c>
      <c r="D2465">
        <f ca="1">Format!J2465</f>
        <v>2.1099052338646832E-8</v>
      </c>
      <c r="E2465" s="6" t="s">
        <v>1</v>
      </c>
      <c r="F2465" t="str">
        <f>Format!I2465</f>
        <v>HFC-143a</v>
      </c>
      <c r="G2465">
        <v>2013</v>
      </c>
      <c r="H2465">
        <f ca="1">Format!K2465</f>
        <v>4</v>
      </c>
      <c r="I2465">
        <f t="shared" ca="1" si="76"/>
        <v>2</v>
      </c>
      <c r="J2465">
        <v>1</v>
      </c>
      <c r="K2465">
        <f ca="1">Format!L2465</f>
        <v>4</v>
      </c>
      <c r="L2465">
        <v>1</v>
      </c>
      <c r="M2465">
        <f t="shared" ca="1" si="77"/>
        <v>2.1099052338646832E-8</v>
      </c>
    </row>
    <row r="2466" spans="1:13">
      <c r="A2466" s="6" t="s">
        <v>1525</v>
      </c>
      <c r="B2466" t="str">
        <f>Format!H2466</f>
        <v>624A00</v>
      </c>
      <c r="C2466" t="str">
        <f>Format!G2466</f>
        <v>US</v>
      </c>
      <c r="D2466">
        <f ca="1">Format!J2466</f>
        <v>1.9038256564261652E-8</v>
      </c>
      <c r="E2466" s="6" t="s">
        <v>1</v>
      </c>
      <c r="F2466" t="str">
        <f>Format!I2466</f>
        <v>N2O</v>
      </c>
      <c r="G2466">
        <v>2013</v>
      </c>
      <c r="H2466">
        <f ca="1">Format!K2466</f>
        <v>4</v>
      </c>
      <c r="I2466">
        <f t="shared" ca="1" si="76"/>
        <v>2</v>
      </c>
      <c r="J2466">
        <v>1</v>
      </c>
      <c r="K2466">
        <f ca="1">Format!L2466</f>
        <v>4</v>
      </c>
      <c r="L2466">
        <v>1</v>
      </c>
      <c r="M2466">
        <f t="shared" ca="1" si="77"/>
        <v>1.9038256564261652E-8</v>
      </c>
    </row>
    <row r="2467" spans="1:13">
      <c r="A2467" s="6" t="s">
        <v>1525</v>
      </c>
      <c r="B2467" t="str">
        <f>Format!H2467</f>
        <v>624A00</v>
      </c>
      <c r="C2467" t="str">
        <f>Format!G2467</f>
        <v>US</v>
      </c>
      <c r="D2467">
        <f ca="1">Format!J2467</f>
        <v>9.5405524149587777E-10</v>
      </c>
      <c r="E2467" s="6" t="s">
        <v>1</v>
      </c>
      <c r="F2467" t="str">
        <f>Format!I2467</f>
        <v>HFC-236fa</v>
      </c>
      <c r="G2467">
        <v>2013</v>
      </c>
      <c r="H2467">
        <f ca="1">Format!K2467</f>
        <v>4</v>
      </c>
      <c r="I2467">
        <f t="shared" ca="1" si="76"/>
        <v>2</v>
      </c>
      <c r="J2467">
        <v>1</v>
      </c>
      <c r="K2467">
        <f ca="1">Format!L2467</f>
        <v>4</v>
      </c>
      <c r="L2467">
        <v>1</v>
      </c>
      <c r="M2467">
        <f t="shared" ca="1" si="77"/>
        <v>9.5405524149587777E-10</v>
      </c>
    </row>
    <row r="2468" spans="1:13">
      <c r="A2468" s="6" t="s">
        <v>1525</v>
      </c>
      <c r="B2468" t="str">
        <f>Format!H2468</f>
        <v>711A00</v>
      </c>
      <c r="C2468" t="str">
        <f>Format!G2468</f>
        <v>US</v>
      </c>
      <c r="D2468">
        <f ca="1">Format!J2468</f>
        <v>1.0750805523547435E-2</v>
      </c>
      <c r="E2468" s="6" t="s">
        <v>1</v>
      </c>
      <c r="F2468" t="str">
        <f>Format!I2468</f>
        <v>CO2</v>
      </c>
      <c r="G2468">
        <v>2013</v>
      </c>
      <c r="H2468">
        <f ca="1">Format!K2468</f>
        <v>4</v>
      </c>
      <c r="I2468">
        <f t="shared" ca="1" si="76"/>
        <v>2</v>
      </c>
      <c r="J2468">
        <v>1</v>
      </c>
      <c r="K2468">
        <f ca="1">Format!L2468</f>
        <v>4</v>
      </c>
      <c r="L2468">
        <v>1</v>
      </c>
      <c r="M2468">
        <f t="shared" ca="1" si="77"/>
        <v>1.0750805523547435E-2</v>
      </c>
    </row>
    <row r="2469" spans="1:13">
      <c r="A2469" s="6" t="s">
        <v>1525</v>
      </c>
      <c r="B2469" t="str">
        <f>Format!H2469</f>
        <v>711A00</v>
      </c>
      <c r="C2469" t="str">
        <f>Format!G2469</f>
        <v>US</v>
      </c>
      <c r="D2469">
        <f ca="1">Format!J2469</f>
        <v>8.3221112771430349E-7</v>
      </c>
      <c r="E2469" s="6" t="s">
        <v>1</v>
      </c>
      <c r="F2469" t="str">
        <f>Format!I2469</f>
        <v>CH4</v>
      </c>
      <c r="G2469">
        <v>2013</v>
      </c>
      <c r="H2469">
        <f ca="1">Format!K2469</f>
        <v>4</v>
      </c>
      <c r="I2469">
        <f t="shared" ca="1" si="76"/>
        <v>2</v>
      </c>
      <c r="J2469">
        <v>1</v>
      </c>
      <c r="K2469">
        <f ca="1">Format!L2469</f>
        <v>4</v>
      </c>
      <c r="L2469">
        <v>1</v>
      </c>
      <c r="M2469">
        <f t="shared" ca="1" si="77"/>
        <v>8.3221112771430349E-7</v>
      </c>
    </row>
    <row r="2470" spans="1:13">
      <c r="A2470" s="6" t="s">
        <v>1525</v>
      </c>
      <c r="B2470" t="str">
        <f>Format!H2470</f>
        <v>711A00</v>
      </c>
      <c r="C2470" t="str">
        <f>Format!G2470</f>
        <v>US</v>
      </c>
      <c r="D2470">
        <f ca="1">Format!J2470</f>
        <v>2.1498251917442752E-8</v>
      </c>
      <c r="E2470" s="6" t="s">
        <v>1</v>
      </c>
      <c r="F2470" t="str">
        <f>Format!I2470</f>
        <v>HFC-134a</v>
      </c>
      <c r="G2470">
        <v>2013</v>
      </c>
      <c r="H2470">
        <f ca="1">Format!K2470</f>
        <v>4</v>
      </c>
      <c r="I2470">
        <f t="shared" ca="1" si="76"/>
        <v>2</v>
      </c>
      <c r="J2470">
        <v>1</v>
      </c>
      <c r="K2470">
        <f ca="1">Format!L2470</f>
        <v>4</v>
      </c>
      <c r="L2470">
        <v>1</v>
      </c>
      <c r="M2470">
        <f t="shared" ca="1" si="77"/>
        <v>2.1498251917442752E-8</v>
      </c>
    </row>
    <row r="2471" spans="1:13">
      <c r="A2471" s="6" t="s">
        <v>1525</v>
      </c>
      <c r="B2471" t="str">
        <f>Format!H2471</f>
        <v>711A00</v>
      </c>
      <c r="C2471" t="str">
        <f>Format!G2471</f>
        <v>US</v>
      </c>
      <c r="D2471">
        <f ca="1">Format!J2471</f>
        <v>2.0770892908742285E-8</v>
      </c>
      <c r="E2471" s="6" t="s">
        <v>1</v>
      </c>
      <c r="F2471" t="str">
        <f>Format!I2471</f>
        <v>N2O</v>
      </c>
      <c r="G2471">
        <v>2013</v>
      </c>
      <c r="H2471">
        <f ca="1">Format!K2471</f>
        <v>4</v>
      </c>
      <c r="I2471">
        <f t="shared" ca="1" si="76"/>
        <v>2</v>
      </c>
      <c r="J2471">
        <v>1</v>
      </c>
      <c r="K2471">
        <f ca="1">Format!L2471</f>
        <v>4</v>
      </c>
      <c r="L2471">
        <v>1</v>
      </c>
      <c r="M2471">
        <f t="shared" ca="1" si="77"/>
        <v>2.0770892908742285E-8</v>
      </c>
    </row>
    <row r="2472" spans="1:13">
      <c r="A2472" s="6" t="s">
        <v>1525</v>
      </c>
      <c r="B2472" t="str">
        <f>Format!H2472</f>
        <v>711A00</v>
      </c>
      <c r="C2472" t="str">
        <f>Format!G2472</f>
        <v>US</v>
      </c>
      <c r="D2472">
        <f ca="1">Format!J2472</f>
        <v>1.9004033319557762E-9</v>
      </c>
      <c r="E2472" s="6" t="s">
        <v>1</v>
      </c>
      <c r="F2472" t="str">
        <f>Format!I2472</f>
        <v>HFC-125</v>
      </c>
      <c r="G2472">
        <v>2013</v>
      </c>
      <c r="H2472">
        <f ca="1">Format!K2472</f>
        <v>4</v>
      </c>
      <c r="I2472">
        <f t="shared" ref="I2472:I2535" ca="1" si="78">IF(H2472=2,1,2)</f>
        <v>2</v>
      </c>
      <c r="J2472">
        <v>1</v>
      </c>
      <c r="K2472">
        <f ca="1">Format!L2472</f>
        <v>4</v>
      </c>
      <c r="L2472">
        <v>1</v>
      </c>
      <c r="M2472">
        <f t="shared" ca="1" si="77"/>
        <v>1.9004033319557762E-9</v>
      </c>
    </row>
    <row r="2473" spans="1:13">
      <c r="A2473" s="6" t="s">
        <v>1525</v>
      </c>
      <c r="B2473" t="str">
        <f>Format!H2473</f>
        <v>711A00</v>
      </c>
      <c r="C2473" t="str">
        <f>Format!G2473</f>
        <v>US</v>
      </c>
      <c r="D2473">
        <f ca="1">Format!J2473</f>
        <v>6.0085019528863753E-10</v>
      </c>
      <c r="E2473" s="6" t="s">
        <v>1</v>
      </c>
      <c r="F2473" t="str">
        <f>Format!I2473</f>
        <v>HFC-32</v>
      </c>
      <c r="G2473">
        <v>2013</v>
      </c>
      <c r="H2473">
        <f ca="1">Format!K2473</f>
        <v>4</v>
      </c>
      <c r="I2473">
        <f t="shared" ca="1" si="78"/>
        <v>2</v>
      </c>
      <c r="J2473">
        <v>1</v>
      </c>
      <c r="K2473">
        <f ca="1">Format!L2473</f>
        <v>4</v>
      </c>
      <c r="L2473">
        <v>1</v>
      </c>
      <c r="M2473">
        <f t="shared" ca="1" si="77"/>
        <v>6.0085019528863753E-10</v>
      </c>
    </row>
    <row r="2474" spans="1:13">
      <c r="A2474" s="6" t="s">
        <v>1525</v>
      </c>
      <c r="B2474" t="str">
        <f>Format!H2474</f>
        <v>711A00</v>
      </c>
      <c r="C2474" t="str">
        <f>Format!G2474</f>
        <v>US</v>
      </c>
      <c r="D2474">
        <f ca="1">Format!J2474</f>
        <v>1.1885945977270193E-9</v>
      </c>
      <c r="E2474" s="6" t="s">
        <v>1</v>
      </c>
      <c r="F2474" t="str">
        <f>Format!I2474</f>
        <v>HFC-143a</v>
      </c>
      <c r="G2474">
        <v>2013</v>
      </c>
      <c r="H2474">
        <f ca="1">Format!K2474</f>
        <v>4</v>
      </c>
      <c r="I2474">
        <f t="shared" ca="1" si="78"/>
        <v>2</v>
      </c>
      <c r="J2474">
        <v>1</v>
      </c>
      <c r="K2474">
        <f ca="1">Format!L2474</f>
        <v>4</v>
      </c>
      <c r="L2474">
        <v>1</v>
      </c>
      <c r="M2474">
        <f t="shared" ca="1" si="77"/>
        <v>1.1885945977270193E-9</v>
      </c>
    </row>
    <row r="2475" spans="1:13">
      <c r="A2475" s="6" t="s">
        <v>1525</v>
      </c>
      <c r="B2475" t="str">
        <f>Format!H2475</f>
        <v>711A00</v>
      </c>
      <c r="C2475" t="str">
        <f>Format!G2475</f>
        <v>US</v>
      </c>
      <c r="D2475">
        <f ca="1">Format!J2475</f>
        <v>5.374577434921299E-11</v>
      </c>
      <c r="E2475" s="6" t="s">
        <v>1</v>
      </c>
      <c r="F2475" t="str">
        <f>Format!I2475</f>
        <v>HFC-236fa</v>
      </c>
      <c r="G2475">
        <v>2013</v>
      </c>
      <c r="H2475">
        <f ca="1">Format!K2475</f>
        <v>4</v>
      </c>
      <c r="I2475">
        <f t="shared" ca="1" si="78"/>
        <v>2</v>
      </c>
      <c r="J2475">
        <v>1</v>
      </c>
      <c r="K2475">
        <f ca="1">Format!L2475</f>
        <v>4</v>
      </c>
      <c r="L2475">
        <v>1</v>
      </c>
      <c r="M2475">
        <f t="shared" ca="1" si="77"/>
        <v>5.374577434921299E-11</v>
      </c>
    </row>
    <row r="2476" spans="1:13">
      <c r="A2476" s="6" t="s">
        <v>1525</v>
      </c>
      <c r="B2476" t="str">
        <f>Format!H2476</f>
        <v>722A00</v>
      </c>
      <c r="C2476" t="str">
        <f>Format!G2476</f>
        <v>US</v>
      </c>
      <c r="D2476">
        <f ca="1">Format!J2476</f>
        <v>8.6101070409143783E-3</v>
      </c>
      <c r="E2476" s="6" t="s">
        <v>1</v>
      </c>
      <c r="F2476" t="str">
        <f>Format!I2476</f>
        <v>CO2</v>
      </c>
      <c r="G2476">
        <v>2013</v>
      </c>
      <c r="H2476">
        <f ca="1">Format!K2476</f>
        <v>4</v>
      </c>
      <c r="I2476">
        <f t="shared" ca="1" si="78"/>
        <v>2</v>
      </c>
      <c r="J2476">
        <v>1</v>
      </c>
      <c r="K2476">
        <f ca="1">Format!L2476</f>
        <v>4</v>
      </c>
      <c r="L2476">
        <v>1</v>
      </c>
      <c r="M2476">
        <f t="shared" ca="1" si="77"/>
        <v>8.6101070409143783E-3</v>
      </c>
    </row>
    <row r="2477" spans="1:13">
      <c r="A2477" s="6" t="s">
        <v>1525</v>
      </c>
      <c r="B2477" t="str">
        <f>Format!H2477</f>
        <v>722A00</v>
      </c>
      <c r="C2477" t="str">
        <f>Format!G2477</f>
        <v>US</v>
      </c>
      <c r="D2477">
        <f ca="1">Format!J2477</f>
        <v>2.429077012696792E-6</v>
      </c>
      <c r="E2477" s="6" t="s">
        <v>1</v>
      </c>
      <c r="F2477" t="str">
        <f>Format!I2477</f>
        <v>HFC-134a</v>
      </c>
      <c r="G2477">
        <v>2013</v>
      </c>
      <c r="H2477">
        <f ca="1">Format!K2477</f>
        <v>4</v>
      </c>
      <c r="I2477">
        <f t="shared" ca="1" si="78"/>
        <v>2</v>
      </c>
      <c r="J2477">
        <v>1</v>
      </c>
      <c r="K2477">
        <f ca="1">Format!L2477</f>
        <v>4</v>
      </c>
      <c r="L2477">
        <v>1</v>
      </c>
      <c r="M2477">
        <f t="shared" ca="1" si="77"/>
        <v>2.429077012696792E-6</v>
      </c>
    </row>
    <row r="2478" spans="1:13">
      <c r="A2478" s="6" t="s">
        <v>1525</v>
      </c>
      <c r="B2478" t="str">
        <f>Format!H2478</f>
        <v>722A00</v>
      </c>
      <c r="C2478" t="str">
        <f>Format!G2478</f>
        <v>US</v>
      </c>
      <c r="D2478">
        <f ca="1">Format!J2478</f>
        <v>2.1472564682158E-7</v>
      </c>
      <c r="E2478" s="6" t="s">
        <v>1</v>
      </c>
      <c r="F2478" t="str">
        <f>Format!I2478</f>
        <v>HFC-125</v>
      </c>
      <c r="G2478">
        <v>2013</v>
      </c>
      <c r="H2478">
        <f ca="1">Format!K2478</f>
        <v>4</v>
      </c>
      <c r="I2478">
        <f t="shared" ca="1" si="78"/>
        <v>2</v>
      </c>
      <c r="J2478">
        <v>1</v>
      </c>
      <c r="K2478">
        <f ca="1">Format!L2478</f>
        <v>4</v>
      </c>
      <c r="L2478">
        <v>1</v>
      </c>
      <c r="M2478">
        <f t="shared" ca="1" si="77"/>
        <v>2.1472564682158E-7</v>
      </c>
    </row>
    <row r="2479" spans="1:13">
      <c r="A2479" s="6" t="s">
        <v>1525</v>
      </c>
      <c r="B2479" t="str">
        <f>Format!H2479</f>
        <v>722A00</v>
      </c>
      <c r="C2479" t="str">
        <f>Format!G2479</f>
        <v>US</v>
      </c>
      <c r="D2479">
        <f ca="1">Format!J2479</f>
        <v>6.788977090113189E-8</v>
      </c>
      <c r="E2479" s="6" t="s">
        <v>1</v>
      </c>
      <c r="F2479" t="str">
        <f>Format!I2479</f>
        <v>HFC-32</v>
      </c>
      <c r="G2479">
        <v>2013</v>
      </c>
      <c r="H2479">
        <f ca="1">Format!K2479</f>
        <v>4</v>
      </c>
      <c r="I2479">
        <f t="shared" ca="1" si="78"/>
        <v>2</v>
      </c>
      <c r="J2479">
        <v>1</v>
      </c>
      <c r="K2479">
        <f ca="1">Format!L2479</f>
        <v>4</v>
      </c>
      <c r="L2479">
        <v>1</v>
      </c>
      <c r="M2479">
        <f t="shared" ca="1" si="77"/>
        <v>6.788977090113189E-8</v>
      </c>
    </row>
    <row r="2480" spans="1:13">
      <c r="A2480" s="6" t="s">
        <v>1525</v>
      </c>
      <c r="B2480" t="str">
        <f>Format!H2480</f>
        <v>722A00</v>
      </c>
      <c r="C2480" t="str">
        <f>Format!G2480</f>
        <v>US</v>
      </c>
      <c r="D2480">
        <f ca="1">Format!J2480</f>
        <v>6.3153231502740482E-7</v>
      </c>
      <c r="E2480" s="6" t="s">
        <v>1</v>
      </c>
      <c r="F2480" t="str">
        <f>Format!I2480</f>
        <v>CH4</v>
      </c>
      <c r="G2480">
        <v>2013</v>
      </c>
      <c r="H2480">
        <f ca="1">Format!K2480</f>
        <v>4</v>
      </c>
      <c r="I2480">
        <f t="shared" ca="1" si="78"/>
        <v>2</v>
      </c>
      <c r="J2480">
        <v>1</v>
      </c>
      <c r="K2480">
        <f ca="1">Format!L2480</f>
        <v>4</v>
      </c>
      <c r="L2480">
        <v>1</v>
      </c>
      <c r="M2480">
        <f t="shared" ca="1" si="77"/>
        <v>6.3153231502740482E-7</v>
      </c>
    </row>
    <row r="2481" spans="1:13">
      <c r="A2481" s="6" t="s">
        <v>1525</v>
      </c>
      <c r="B2481" t="str">
        <f>Format!H2481</f>
        <v>722A00</v>
      </c>
      <c r="C2481" t="str">
        <f>Format!G2481</f>
        <v>US</v>
      </c>
      <c r="D2481">
        <f ca="1">Format!J2481</f>
        <v>1.3429872465173575E-7</v>
      </c>
      <c r="E2481" s="6" t="s">
        <v>1</v>
      </c>
      <c r="F2481" t="str">
        <f>Format!I2481</f>
        <v>HFC-143a</v>
      </c>
      <c r="G2481">
        <v>2013</v>
      </c>
      <c r="H2481">
        <f ca="1">Format!K2481</f>
        <v>4</v>
      </c>
      <c r="I2481">
        <f t="shared" ca="1" si="78"/>
        <v>2</v>
      </c>
      <c r="J2481">
        <v>1</v>
      </c>
      <c r="K2481">
        <f ca="1">Format!L2481</f>
        <v>4</v>
      </c>
      <c r="L2481">
        <v>1</v>
      </c>
      <c r="M2481">
        <f t="shared" ca="1" si="77"/>
        <v>1.3429872465173575E-7</v>
      </c>
    </row>
    <row r="2482" spans="1:13">
      <c r="A2482" s="6" t="s">
        <v>1525</v>
      </c>
      <c r="B2482" t="str">
        <f>Format!H2482</f>
        <v>722A00</v>
      </c>
      <c r="C2482" t="str">
        <f>Format!G2482</f>
        <v>US</v>
      </c>
      <c r="D2482">
        <f ca="1">Format!J2482</f>
        <v>1.5557615873474149E-8</v>
      </c>
      <c r="E2482" s="6" t="s">
        <v>1</v>
      </c>
      <c r="F2482" t="str">
        <f>Format!I2482</f>
        <v>N2O</v>
      </c>
      <c r="G2482">
        <v>2013</v>
      </c>
      <c r="H2482">
        <f ca="1">Format!K2482</f>
        <v>4</v>
      </c>
      <c r="I2482">
        <f t="shared" ca="1" si="78"/>
        <v>2</v>
      </c>
      <c r="J2482">
        <v>1</v>
      </c>
      <c r="K2482">
        <f ca="1">Format!L2482</f>
        <v>4</v>
      </c>
      <c r="L2482">
        <v>1</v>
      </c>
      <c r="M2482">
        <f t="shared" ca="1" si="77"/>
        <v>1.5557615873474149E-8</v>
      </c>
    </row>
    <row r="2483" spans="1:13">
      <c r="A2483" s="6" t="s">
        <v>1525</v>
      </c>
      <c r="B2483" t="str">
        <f>Format!H2483</f>
        <v>722A00</v>
      </c>
      <c r="C2483" t="str">
        <f>Format!G2483</f>
        <v>US</v>
      </c>
      <c r="D2483">
        <f ca="1">Format!J2483</f>
        <v>6.0727088650095031E-9</v>
      </c>
      <c r="E2483" s="6" t="s">
        <v>1</v>
      </c>
      <c r="F2483" t="str">
        <f>Format!I2483</f>
        <v>HFC-236fa</v>
      </c>
      <c r="G2483">
        <v>2013</v>
      </c>
      <c r="H2483">
        <f ca="1">Format!K2483</f>
        <v>4</v>
      </c>
      <c r="I2483">
        <f t="shared" ca="1" si="78"/>
        <v>2</v>
      </c>
      <c r="J2483">
        <v>1</v>
      </c>
      <c r="K2483">
        <f ca="1">Format!L2483</f>
        <v>4</v>
      </c>
      <c r="L2483">
        <v>1</v>
      </c>
      <c r="M2483">
        <f t="shared" ca="1" si="77"/>
        <v>6.0727088650095031E-9</v>
      </c>
    </row>
    <row r="2484" spans="1:13">
      <c r="A2484" s="6" t="s">
        <v>1525</v>
      </c>
      <c r="B2484" t="str">
        <f>Format!H2484</f>
        <v>813A00</v>
      </c>
      <c r="C2484" t="str">
        <f>Format!G2484</f>
        <v>US</v>
      </c>
      <c r="D2484">
        <f ca="1">Format!J2484</f>
        <v>3.3821391418319326E-3</v>
      </c>
      <c r="E2484" s="6" t="s">
        <v>1</v>
      </c>
      <c r="F2484" t="str">
        <f>Format!I2484</f>
        <v>CO2</v>
      </c>
      <c r="G2484">
        <v>2013</v>
      </c>
      <c r="H2484">
        <f ca="1">Format!K2484</f>
        <v>4</v>
      </c>
      <c r="I2484">
        <f t="shared" ca="1" si="78"/>
        <v>2</v>
      </c>
      <c r="J2484">
        <v>1</v>
      </c>
      <c r="K2484">
        <f ca="1">Format!L2484</f>
        <v>4</v>
      </c>
      <c r="L2484">
        <v>1</v>
      </c>
      <c r="M2484">
        <f t="shared" ca="1" si="77"/>
        <v>3.3821391418319326E-3</v>
      </c>
    </row>
    <row r="2485" spans="1:13">
      <c r="A2485" s="6" t="s">
        <v>1525</v>
      </c>
      <c r="B2485" t="str">
        <f>Format!H2485</f>
        <v>813A00</v>
      </c>
      <c r="C2485" t="str">
        <f>Format!G2485</f>
        <v>US</v>
      </c>
      <c r="D2485">
        <f ca="1">Format!J2485</f>
        <v>2.1613653259674222E-7</v>
      </c>
      <c r="E2485" s="6" t="s">
        <v>1</v>
      </c>
      <c r="F2485" t="str">
        <f>Format!I2485</f>
        <v>CH4</v>
      </c>
      <c r="G2485">
        <v>2013</v>
      </c>
      <c r="H2485">
        <f ca="1">Format!K2485</f>
        <v>4</v>
      </c>
      <c r="I2485">
        <f t="shared" ca="1" si="78"/>
        <v>2</v>
      </c>
      <c r="J2485">
        <v>1</v>
      </c>
      <c r="K2485">
        <f ca="1">Format!L2485</f>
        <v>4</v>
      </c>
      <c r="L2485">
        <v>1</v>
      </c>
      <c r="M2485">
        <f t="shared" ca="1" si="77"/>
        <v>2.1613653259674222E-7</v>
      </c>
    </row>
    <row r="2486" spans="1:13">
      <c r="A2486" s="6" t="s">
        <v>1525</v>
      </c>
      <c r="B2486" t="str">
        <f>Format!H2486</f>
        <v>813A00</v>
      </c>
      <c r="C2486" t="str">
        <f>Format!G2486</f>
        <v>US</v>
      </c>
      <c r="D2486">
        <f ca="1">Format!J2486</f>
        <v>1.2278487075227821E-8</v>
      </c>
      <c r="E2486" s="6" t="s">
        <v>1</v>
      </c>
      <c r="F2486" t="str">
        <f>Format!I2486</f>
        <v>HFC-134a</v>
      </c>
      <c r="G2486">
        <v>2013</v>
      </c>
      <c r="H2486">
        <f ca="1">Format!K2486</f>
        <v>4</v>
      </c>
      <c r="I2486">
        <f t="shared" ca="1" si="78"/>
        <v>2</v>
      </c>
      <c r="J2486">
        <v>1</v>
      </c>
      <c r="K2486">
        <f ca="1">Format!L2486</f>
        <v>4</v>
      </c>
      <c r="L2486">
        <v>1</v>
      </c>
      <c r="M2486">
        <f t="shared" ca="1" si="77"/>
        <v>1.2278487075227821E-8</v>
      </c>
    </row>
    <row r="2487" spans="1:13">
      <c r="A2487" s="6" t="s">
        <v>1525</v>
      </c>
      <c r="B2487" t="str">
        <f>Format!H2487</f>
        <v>813A00</v>
      </c>
      <c r="C2487" t="str">
        <f>Format!G2487</f>
        <v>US</v>
      </c>
      <c r="D2487">
        <f ca="1">Format!J2487</f>
        <v>6.2655325953068001E-9</v>
      </c>
      <c r="E2487" s="6" t="s">
        <v>1</v>
      </c>
      <c r="F2487" t="str">
        <f>Format!I2487</f>
        <v>N2O</v>
      </c>
      <c r="G2487">
        <v>2013</v>
      </c>
      <c r="H2487">
        <f ca="1">Format!K2487</f>
        <v>4</v>
      </c>
      <c r="I2487">
        <f t="shared" ca="1" si="78"/>
        <v>2</v>
      </c>
      <c r="J2487">
        <v>1</v>
      </c>
      <c r="K2487">
        <f ca="1">Format!L2487</f>
        <v>4</v>
      </c>
      <c r="L2487">
        <v>1</v>
      </c>
      <c r="M2487">
        <f t="shared" ca="1" si="77"/>
        <v>6.2655325953068001E-9</v>
      </c>
    </row>
    <row r="2488" spans="1:13">
      <c r="A2488" s="6" t="s">
        <v>1525</v>
      </c>
      <c r="B2488" t="str">
        <f>Format!H2488</f>
        <v>813A00</v>
      </c>
      <c r="C2488" t="str">
        <f>Format!G2488</f>
        <v>US</v>
      </c>
      <c r="D2488">
        <f ca="1">Format!J2488</f>
        <v>1.0853941910600935E-9</v>
      </c>
      <c r="E2488" s="6" t="s">
        <v>1</v>
      </c>
      <c r="F2488" t="str">
        <f>Format!I2488</f>
        <v>HFC-125</v>
      </c>
      <c r="G2488">
        <v>2013</v>
      </c>
      <c r="H2488">
        <f ca="1">Format!K2488</f>
        <v>4</v>
      </c>
      <c r="I2488">
        <f t="shared" ca="1" si="78"/>
        <v>2</v>
      </c>
      <c r="J2488">
        <v>1</v>
      </c>
      <c r="K2488">
        <f ca="1">Format!L2488</f>
        <v>4</v>
      </c>
      <c r="L2488">
        <v>1</v>
      </c>
      <c r="M2488">
        <f t="shared" ca="1" si="77"/>
        <v>1.0853941910600935E-9</v>
      </c>
    </row>
    <row r="2489" spans="1:13">
      <c r="A2489" s="6" t="s">
        <v>1525</v>
      </c>
      <c r="B2489" t="str">
        <f>Format!H2489</f>
        <v>813A00</v>
      </c>
      <c r="C2489" t="str">
        <f>Format!G2489</f>
        <v>US</v>
      </c>
      <c r="D2489">
        <f ca="1">Format!J2489</f>
        <v>3.4316889509578385E-10</v>
      </c>
      <c r="E2489" s="6" t="s">
        <v>1</v>
      </c>
      <c r="F2489" t="str">
        <f>Format!I2489</f>
        <v>HFC-32</v>
      </c>
      <c r="G2489">
        <v>2013</v>
      </c>
      <c r="H2489">
        <f ca="1">Format!K2489</f>
        <v>4</v>
      </c>
      <c r="I2489">
        <f t="shared" ca="1" si="78"/>
        <v>2</v>
      </c>
      <c r="J2489">
        <v>1</v>
      </c>
      <c r="K2489">
        <f ca="1">Format!L2489</f>
        <v>4</v>
      </c>
      <c r="L2489">
        <v>1</v>
      </c>
      <c r="M2489">
        <f t="shared" ca="1" si="77"/>
        <v>3.4316889509578385E-10</v>
      </c>
    </row>
    <row r="2490" spans="1:13">
      <c r="A2490" s="6" t="s">
        <v>1525</v>
      </c>
      <c r="B2490" t="str">
        <f>Format!H2490</f>
        <v>813A00</v>
      </c>
      <c r="C2490" t="str">
        <f>Format!G2490</f>
        <v>US</v>
      </c>
      <c r="D2490">
        <f ca="1">Format!J2490</f>
        <v>6.7885256261397513E-10</v>
      </c>
      <c r="E2490" s="6" t="s">
        <v>1</v>
      </c>
      <c r="F2490" t="str">
        <f>Format!I2490</f>
        <v>HFC-143a</v>
      </c>
      <c r="G2490">
        <v>2013</v>
      </c>
      <c r="H2490">
        <f ca="1">Format!K2490</f>
        <v>4</v>
      </c>
      <c r="I2490">
        <f t="shared" ca="1" si="78"/>
        <v>2</v>
      </c>
      <c r="J2490">
        <v>1</v>
      </c>
      <c r="K2490">
        <f ca="1">Format!L2490</f>
        <v>4</v>
      </c>
      <c r="L2490">
        <v>1</v>
      </c>
      <c r="M2490">
        <f t="shared" ca="1" si="77"/>
        <v>6.7885256261397513E-10</v>
      </c>
    </row>
    <row r="2491" spans="1:13">
      <c r="A2491" s="6" t="s">
        <v>1525</v>
      </c>
      <c r="B2491" t="str">
        <f>Format!H2491</f>
        <v>813A00</v>
      </c>
      <c r="C2491" t="str">
        <f>Format!G2491</f>
        <v>US</v>
      </c>
      <c r="D2491">
        <f ca="1">Format!J2491</f>
        <v>3.0696300249393518E-11</v>
      </c>
      <c r="E2491" s="6" t="s">
        <v>1</v>
      </c>
      <c r="F2491" t="str">
        <f>Format!I2491</f>
        <v>HFC-236fa</v>
      </c>
      <c r="G2491">
        <v>2013</v>
      </c>
      <c r="H2491">
        <f ca="1">Format!K2491</f>
        <v>4</v>
      </c>
      <c r="I2491">
        <f t="shared" ca="1" si="78"/>
        <v>2</v>
      </c>
      <c r="J2491">
        <v>1</v>
      </c>
      <c r="K2491">
        <f ca="1">Format!L2491</f>
        <v>4</v>
      </c>
      <c r="L2491">
        <v>1</v>
      </c>
      <c r="M2491">
        <f t="shared" ca="1" si="77"/>
        <v>3.0696300249393518E-11</v>
      </c>
    </row>
    <row r="2492" spans="1:13">
      <c r="A2492" s="6" t="s">
        <v>1525</v>
      </c>
      <c r="B2492" t="str">
        <f>Format!H2492</f>
        <v>813B00</v>
      </c>
      <c r="C2492" t="str">
        <f>Format!G2492</f>
        <v>US</v>
      </c>
      <c r="D2492">
        <f ca="1">Format!J2492</f>
        <v>2.5159086123569662E-2</v>
      </c>
      <c r="E2492" s="6" t="s">
        <v>1</v>
      </c>
      <c r="F2492" t="str">
        <f>Format!I2492</f>
        <v>CO2</v>
      </c>
      <c r="G2492">
        <v>2013</v>
      </c>
      <c r="H2492">
        <f ca="1">Format!K2492</f>
        <v>4</v>
      </c>
      <c r="I2492">
        <f t="shared" ca="1" si="78"/>
        <v>2</v>
      </c>
      <c r="J2492">
        <v>1</v>
      </c>
      <c r="K2492">
        <f ca="1">Format!L2492</f>
        <v>4</v>
      </c>
      <c r="L2492">
        <v>1</v>
      </c>
      <c r="M2492">
        <f t="shared" ca="1" si="77"/>
        <v>2.5159086123569662E-2</v>
      </c>
    </row>
    <row r="2493" spans="1:13">
      <c r="A2493" s="6" t="s">
        <v>1525</v>
      </c>
      <c r="B2493" t="str">
        <f>Format!H2493</f>
        <v>813B00</v>
      </c>
      <c r="C2493" t="str">
        <f>Format!G2493</f>
        <v>US</v>
      </c>
      <c r="D2493">
        <f ca="1">Format!J2493</f>
        <v>1.8754394267604062E-6</v>
      </c>
      <c r="E2493" s="6" t="s">
        <v>1</v>
      </c>
      <c r="F2493" t="str">
        <f>Format!I2493</f>
        <v>CH4</v>
      </c>
      <c r="G2493">
        <v>2013</v>
      </c>
      <c r="H2493">
        <f ca="1">Format!K2493</f>
        <v>4</v>
      </c>
      <c r="I2493">
        <f t="shared" ca="1" si="78"/>
        <v>2</v>
      </c>
      <c r="J2493">
        <v>1</v>
      </c>
      <c r="K2493">
        <f ca="1">Format!L2493</f>
        <v>4</v>
      </c>
      <c r="L2493">
        <v>1</v>
      </c>
      <c r="M2493">
        <f t="shared" ca="1" si="77"/>
        <v>1.8754394267604062E-6</v>
      </c>
    </row>
    <row r="2494" spans="1:13">
      <c r="A2494" s="6" t="s">
        <v>1525</v>
      </c>
      <c r="B2494" t="str">
        <f>Format!H2494</f>
        <v>813B00</v>
      </c>
      <c r="C2494" t="str">
        <f>Format!G2494</f>
        <v>US</v>
      </c>
      <c r="D2494">
        <f ca="1">Format!J2494</f>
        <v>7.5770496104855673E-8</v>
      </c>
      <c r="E2494" s="6" t="s">
        <v>1</v>
      </c>
      <c r="F2494" t="str">
        <f>Format!I2494</f>
        <v>HFC-134a</v>
      </c>
      <c r="G2494">
        <v>2013</v>
      </c>
      <c r="H2494">
        <f ca="1">Format!K2494</f>
        <v>4</v>
      </c>
      <c r="I2494">
        <f t="shared" ca="1" si="78"/>
        <v>2</v>
      </c>
      <c r="J2494">
        <v>1</v>
      </c>
      <c r="K2494">
        <f ca="1">Format!L2494</f>
        <v>4</v>
      </c>
      <c r="L2494">
        <v>1</v>
      </c>
      <c r="M2494">
        <f t="shared" ca="1" si="77"/>
        <v>7.5770496104855673E-8</v>
      </c>
    </row>
    <row r="2495" spans="1:13">
      <c r="A2495" s="6" t="s">
        <v>1525</v>
      </c>
      <c r="B2495" t="str">
        <f>Format!H2495</f>
        <v>813B00</v>
      </c>
      <c r="C2495" t="str">
        <f>Format!G2495</f>
        <v>US</v>
      </c>
      <c r="D2495">
        <f ca="1">Format!J2495</f>
        <v>4.7915231041214446E-8</v>
      </c>
      <c r="E2495" s="6" t="s">
        <v>1</v>
      </c>
      <c r="F2495" t="str">
        <f>Format!I2495</f>
        <v>N2O</v>
      </c>
      <c r="G2495">
        <v>2013</v>
      </c>
      <c r="H2495">
        <f ca="1">Format!K2495</f>
        <v>4</v>
      </c>
      <c r="I2495">
        <f t="shared" ca="1" si="78"/>
        <v>2</v>
      </c>
      <c r="J2495">
        <v>1</v>
      </c>
      <c r="K2495">
        <f ca="1">Format!L2495</f>
        <v>4</v>
      </c>
      <c r="L2495">
        <v>1</v>
      </c>
      <c r="M2495">
        <f t="shared" ca="1" si="77"/>
        <v>4.7915231041214446E-8</v>
      </c>
    </row>
    <row r="2496" spans="1:13">
      <c r="A2496" s="6" t="s">
        <v>1525</v>
      </c>
      <c r="B2496" t="str">
        <f>Format!H2496</f>
        <v>813B00</v>
      </c>
      <c r="C2496" t="str">
        <f>Format!G2496</f>
        <v>US</v>
      </c>
      <c r="D2496">
        <f ca="1">Format!J2496</f>
        <v>6.6979633420696413E-9</v>
      </c>
      <c r="E2496" s="6" t="s">
        <v>1</v>
      </c>
      <c r="F2496" t="str">
        <f>Format!I2496</f>
        <v>HFC-125</v>
      </c>
      <c r="G2496">
        <v>2013</v>
      </c>
      <c r="H2496">
        <f ca="1">Format!K2496</f>
        <v>4</v>
      </c>
      <c r="I2496">
        <f t="shared" ca="1" si="78"/>
        <v>2</v>
      </c>
      <c r="J2496">
        <v>1</v>
      </c>
      <c r="K2496">
        <f ca="1">Format!L2496</f>
        <v>4</v>
      </c>
      <c r="L2496">
        <v>1</v>
      </c>
      <c r="M2496">
        <f t="shared" ca="1" si="77"/>
        <v>6.6979633420696413E-9</v>
      </c>
    </row>
    <row r="2497" spans="1:13">
      <c r="A2497" s="6" t="s">
        <v>1525</v>
      </c>
      <c r="B2497" t="str">
        <f>Format!H2497</f>
        <v>813B00</v>
      </c>
      <c r="C2497" t="str">
        <f>Format!G2497</f>
        <v>US</v>
      </c>
      <c r="D2497">
        <f ca="1">Format!J2497</f>
        <v>2.1176939202568872E-9</v>
      </c>
      <c r="E2497" s="6" t="s">
        <v>1</v>
      </c>
      <c r="F2497" t="str">
        <f>Format!I2497</f>
        <v>HFC-32</v>
      </c>
      <c r="G2497">
        <v>2013</v>
      </c>
      <c r="H2497">
        <f ca="1">Format!K2497</f>
        <v>4</v>
      </c>
      <c r="I2497">
        <f t="shared" ca="1" si="78"/>
        <v>2</v>
      </c>
      <c r="J2497">
        <v>1</v>
      </c>
      <c r="K2497">
        <f ca="1">Format!L2497</f>
        <v>4</v>
      </c>
      <c r="L2497">
        <v>1</v>
      </c>
      <c r="M2497">
        <f t="shared" ca="1" si="77"/>
        <v>2.1176939202568872E-9</v>
      </c>
    </row>
    <row r="2498" spans="1:13">
      <c r="A2498" s="6" t="s">
        <v>1525</v>
      </c>
      <c r="B2498" t="str">
        <f>Format!H2498</f>
        <v>813B00</v>
      </c>
      <c r="C2498" t="str">
        <f>Format!G2498</f>
        <v>US</v>
      </c>
      <c r="D2498">
        <f ca="1">Format!J2498</f>
        <v>4.1891965301726008E-9</v>
      </c>
      <c r="E2498" s="6" t="s">
        <v>1</v>
      </c>
      <c r="F2498" t="str">
        <f>Format!I2498</f>
        <v>HFC-143a</v>
      </c>
      <c r="G2498">
        <v>2013</v>
      </c>
      <c r="H2498">
        <f ca="1">Format!K2498</f>
        <v>4</v>
      </c>
      <c r="I2498">
        <f t="shared" ca="1" si="78"/>
        <v>2</v>
      </c>
      <c r="J2498">
        <v>1</v>
      </c>
      <c r="K2498">
        <f ca="1">Format!L2498</f>
        <v>4</v>
      </c>
      <c r="L2498">
        <v>1</v>
      </c>
      <c r="M2498">
        <f t="shared" ca="1" si="77"/>
        <v>4.1891965301726008E-9</v>
      </c>
    </row>
    <row r="2499" spans="1:13">
      <c r="A2499" s="6" t="s">
        <v>1525</v>
      </c>
      <c r="B2499" t="str">
        <f>Format!H2499</f>
        <v>813B00</v>
      </c>
      <c r="C2499" t="str">
        <f>Format!G2499</f>
        <v>US</v>
      </c>
      <c r="D2499">
        <f ca="1">Format!J2499</f>
        <v>1.8942674974774911E-10</v>
      </c>
      <c r="E2499" s="6" t="s">
        <v>1</v>
      </c>
      <c r="F2499" t="str">
        <f>Format!I2499</f>
        <v>HFC-236fa</v>
      </c>
      <c r="G2499">
        <v>2013</v>
      </c>
      <c r="H2499">
        <f ca="1">Format!K2499</f>
        <v>4</v>
      </c>
      <c r="I2499">
        <f t="shared" ca="1" si="78"/>
        <v>2</v>
      </c>
      <c r="J2499">
        <v>1</v>
      </c>
      <c r="K2499">
        <f ca="1">Format!L2499</f>
        <v>4</v>
      </c>
      <c r="L2499">
        <v>1</v>
      </c>
      <c r="M2499">
        <f t="shared" ca="1" si="77"/>
        <v>1.8942674974774911E-10</v>
      </c>
    </row>
    <row r="2500" spans="1:13">
      <c r="A2500" s="6" t="s">
        <v>1525</v>
      </c>
      <c r="B2500" t="str">
        <f>Format!H2500</f>
        <v>S00101</v>
      </c>
      <c r="C2500" t="str">
        <f>Format!G2500</f>
        <v>US</v>
      </c>
      <c r="D2500">
        <f ca="1">Format!J2500</f>
        <v>7.430192283713577</v>
      </c>
      <c r="E2500" s="6" t="s">
        <v>1</v>
      </c>
      <c r="F2500" t="str">
        <f>Format!I2500</f>
        <v>CO2</v>
      </c>
      <c r="G2500">
        <v>2013</v>
      </c>
      <c r="H2500">
        <f ca="1">Format!K2500</f>
        <v>2</v>
      </c>
      <c r="I2500">
        <f t="shared" ca="1" si="78"/>
        <v>1</v>
      </c>
      <c r="J2500">
        <v>1</v>
      </c>
      <c r="K2500">
        <f ca="1">Format!L2500</f>
        <v>1</v>
      </c>
      <c r="L2500">
        <v>1</v>
      </c>
      <c r="M2500">
        <f t="shared" ref="M2500:M2548" ca="1" si="79">IFERROR(D2500,"")</f>
        <v>7.430192283713577</v>
      </c>
    </row>
    <row r="2501" spans="1:13">
      <c r="A2501" s="6" t="s">
        <v>1525</v>
      </c>
      <c r="B2501" t="str">
        <f>Format!H2501</f>
        <v>S00101</v>
      </c>
      <c r="C2501" t="str">
        <f>Format!G2501</f>
        <v>US</v>
      </c>
      <c r="D2501">
        <f ca="1">Format!J2501</f>
        <v>1.7263981519208971E-4</v>
      </c>
      <c r="E2501" s="6" t="s">
        <v>1</v>
      </c>
      <c r="F2501" t="str">
        <f>Format!I2501</f>
        <v>N2O</v>
      </c>
      <c r="G2501">
        <v>2013</v>
      </c>
      <c r="H2501">
        <f ca="1">Format!K2501</f>
        <v>2</v>
      </c>
      <c r="I2501">
        <f t="shared" ca="1" si="78"/>
        <v>1</v>
      </c>
      <c r="J2501">
        <v>1</v>
      </c>
      <c r="K2501">
        <f ca="1">Format!L2501</f>
        <v>1</v>
      </c>
      <c r="L2501">
        <v>1</v>
      </c>
      <c r="M2501">
        <f t="shared" ca="1" si="79"/>
        <v>1.7263981519208971E-4</v>
      </c>
    </row>
    <row r="2502" spans="1:13">
      <c r="A2502" s="6" t="s">
        <v>1525</v>
      </c>
      <c r="B2502" t="str">
        <f>Format!H2502</f>
        <v>S00101</v>
      </c>
      <c r="C2502" t="str">
        <f>Format!G2502</f>
        <v>US</v>
      </c>
      <c r="D2502">
        <f ca="1">Format!J2502</f>
        <v>6.1612772367955352E-5</v>
      </c>
      <c r="E2502" s="6" t="s">
        <v>1</v>
      </c>
      <c r="F2502" t="str">
        <f>Format!I2502</f>
        <v>CH4</v>
      </c>
      <c r="G2502">
        <v>2013</v>
      </c>
      <c r="H2502">
        <f ca="1">Format!K2502</f>
        <v>2</v>
      </c>
      <c r="I2502">
        <f t="shared" ca="1" si="78"/>
        <v>1</v>
      </c>
      <c r="J2502">
        <v>1</v>
      </c>
      <c r="K2502">
        <f ca="1">Format!L2502</f>
        <v>1</v>
      </c>
      <c r="L2502">
        <v>1</v>
      </c>
      <c r="M2502">
        <f t="shared" ca="1" si="79"/>
        <v>6.1612772367955352E-5</v>
      </c>
    </row>
    <row r="2503" spans="1:13">
      <c r="A2503" s="6" t="s">
        <v>1525</v>
      </c>
      <c r="B2503" t="str">
        <f>Format!H2503</f>
        <v>S00102</v>
      </c>
      <c r="C2503" t="str">
        <f>Format!G2503</f>
        <v>US</v>
      </c>
      <c r="D2503">
        <f ca="1">Format!J2503</f>
        <v>6.1099096700742872E-2</v>
      </c>
      <c r="E2503" s="6" t="s">
        <v>1</v>
      </c>
      <c r="F2503" t="str">
        <f>Format!I2503</f>
        <v>CO2</v>
      </c>
      <c r="G2503">
        <v>2013</v>
      </c>
      <c r="H2503">
        <f ca="1">Format!K2503</f>
        <v>4</v>
      </c>
      <c r="I2503">
        <f t="shared" ca="1" si="78"/>
        <v>2</v>
      </c>
      <c r="J2503">
        <v>1</v>
      </c>
      <c r="K2503">
        <f ca="1">Format!L2503</f>
        <v>4</v>
      </c>
      <c r="L2503">
        <v>1</v>
      </c>
      <c r="M2503">
        <f t="shared" ca="1" si="79"/>
        <v>6.1099096700742872E-2</v>
      </c>
    </row>
    <row r="2504" spans="1:13">
      <c r="A2504" s="6" t="s">
        <v>1525</v>
      </c>
      <c r="B2504" t="str">
        <f>Format!H2504</f>
        <v>S00102</v>
      </c>
      <c r="C2504" t="str">
        <f>Format!G2504</f>
        <v>US</v>
      </c>
      <c r="D2504">
        <f ca="1">Format!J2504</f>
        <v>5.9464643560376638E-6</v>
      </c>
      <c r="E2504" s="6" t="s">
        <v>1</v>
      </c>
      <c r="F2504" t="str">
        <f>Format!I2504</f>
        <v>CH4</v>
      </c>
      <c r="G2504">
        <v>2013</v>
      </c>
      <c r="H2504">
        <f ca="1">Format!K2504</f>
        <v>4</v>
      </c>
      <c r="I2504">
        <f t="shared" ca="1" si="78"/>
        <v>2</v>
      </c>
      <c r="J2504">
        <v>1</v>
      </c>
      <c r="K2504">
        <f ca="1">Format!L2504</f>
        <v>4</v>
      </c>
      <c r="L2504">
        <v>1</v>
      </c>
      <c r="M2504">
        <f t="shared" ca="1" si="79"/>
        <v>5.9464643560376638E-6</v>
      </c>
    </row>
    <row r="2505" spans="1:13">
      <c r="A2505" s="6" t="s">
        <v>1525</v>
      </c>
      <c r="B2505" t="str">
        <f>Format!H2505</f>
        <v>S00102</v>
      </c>
      <c r="C2505" t="str">
        <f>Format!G2505</f>
        <v>US</v>
      </c>
      <c r="D2505">
        <f ca="1">Format!J2505</f>
        <v>1.2520871408516531E-7</v>
      </c>
      <c r="E2505" s="6" t="s">
        <v>1</v>
      </c>
      <c r="F2505" t="str">
        <f>Format!I2505</f>
        <v>N2O</v>
      </c>
      <c r="G2505">
        <v>2013</v>
      </c>
      <c r="H2505">
        <f ca="1">Format!K2505</f>
        <v>4</v>
      </c>
      <c r="I2505">
        <f t="shared" ca="1" si="78"/>
        <v>2</v>
      </c>
      <c r="J2505">
        <v>1</v>
      </c>
      <c r="K2505">
        <f ca="1">Format!L2505</f>
        <v>4</v>
      </c>
      <c r="L2505">
        <v>1</v>
      </c>
      <c r="M2505">
        <f t="shared" ca="1" si="79"/>
        <v>1.2520871408516531E-7</v>
      </c>
    </row>
    <row r="2506" spans="1:13">
      <c r="A2506" s="6" t="s">
        <v>1525</v>
      </c>
      <c r="B2506" t="str">
        <f>Format!H2506</f>
        <v>S00201</v>
      </c>
      <c r="C2506" t="str">
        <f>Format!G2506</f>
        <v>US</v>
      </c>
      <c r="D2506">
        <f ca="1">Format!J2506</f>
        <v>0.71822123584856568</v>
      </c>
      <c r="E2506" s="6" t="s">
        <v>1</v>
      </c>
      <c r="F2506" t="str">
        <f>Format!I2506</f>
        <v>CO2</v>
      </c>
      <c r="G2506">
        <v>2013</v>
      </c>
      <c r="H2506">
        <f ca="1">Format!K2506</f>
        <v>4</v>
      </c>
      <c r="I2506">
        <f t="shared" ca="1" si="78"/>
        <v>2</v>
      </c>
      <c r="J2506">
        <v>1</v>
      </c>
      <c r="K2506">
        <f ca="1">Format!L2506</f>
        <v>4</v>
      </c>
      <c r="L2506">
        <v>1</v>
      </c>
      <c r="M2506">
        <f t="shared" ca="1" si="79"/>
        <v>0.71822123584856568</v>
      </c>
    </row>
    <row r="2507" spans="1:13">
      <c r="A2507" s="6" t="s">
        <v>1525</v>
      </c>
      <c r="B2507" t="str">
        <f>Format!H2507</f>
        <v>S00201</v>
      </c>
      <c r="C2507" t="str">
        <f>Format!G2507</f>
        <v>US</v>
      </c>
      <c r="D2507">
        <f ca="1">Format!J2507</f>
        <v>3.0581563287874472E-5</v>
      </c>
      <c r="E2507" s="6" t="s">
        <v>1</v>
      </c>
      <c r="F2507" t="str">
        <f>Format!I2507</f>
        <v>CH4</v>
      </c>
      <c r="G2507">
        <v>2013</v>
      </c>
      <c r="H2507">
        <f ca="1">Format!K2507</f>
        <v>4</v>
      </c>
      <c r="I2507">
        <f t="shared" ca="1" si="78"/>
        <v>2</v>
      </c>
      <c r="J2507">
        <v>1</v>
      </c>
      <c r="K2507">
        <f ca="1">Format!L2507</f>
        <v>4</v>
      </c>
      <c r="L2507">
        <v>1</v>
      </c>
      <c r="M2507">
        <f t="shared" ca="1" si="79"/>
        <v>3.0581563287874472E-5</v>
      </c>
    </row>
    <row r="2508" spans="1:13">
      <c r="A2508" s="6" t="s">
        <v>1525</v>
      </c>
      <c r="B2508" t="str">
        <f>Format!H2508</f>
        <v>S00201</v>
      </c>
      <c r="C2508" t="str">
        <f>Format!G2508</f>
        <v>US</v>
      </c>
      <c r="D2508">
        <f ca="1">Format!J2508</f>
        <v>1.2403635609429708E-6</v>
      </c>
      <c r="E2508" s="6" t="s">
        <v>1</v>
      </c>
      <c r="F2508" t="str">
        <f>Format!I2508</f>
        <v>N2O</v>
      </c>
      <c r="G2508">
        <v>2013</v>
      </c>
      <c r="H2508">
        <f ca="1">Format!K2508</f>
        <v>4</v>
      </c>
      <c r="I2508">
        <f t="shared" ca="1" si="78"/>
        <v>2</v>
      </c>
      <c r="J2508">
        <v>1</v>
      </c>
      <c r="K2508">
        <f ca="1">Format!L2508</f>
        <v>4</v>
      </c>
      <c r="L2508">
        <v>1</v>
      </c>
      <c r="M2508">
        <f t="shared" ca="1" si="79"/>
        <v>1.2403635609429708E-6</v>
      </c>
    </row>
    <row r="2509" spans="1:13">
      <c r="A2509" s="6" t="s">
        <v>1525</v>
      </c>
      <c r="B2509" t="str">
        <f>Format!H2509</f>
        <v>S00201</v>
      </c>
      <c r="C2509" t="str">
        <f>Format!G2509</f>
        <v>US</v>
      </c>
      <c r="D2509">
        <f ca="1">Format!J2509</f>
        <v>2.0645035999366185E-7</v>
      </c>
      <c r="E2509" s="6" t="s">
        <v>1</v>
      </c>
      <c r="F2509" t="str">
        <f>Format!I2509</f>
        <v>HFC-134a</v>
      </c>
      <c r="G2509">
        <v>2013</v>
      </c>
      <c r="H2509">
        <f ca="1">Format!K2509</f>
        <v>4</v>
      </c>
      <c r="I2509">
        <f t="shared" ca="1" si="78"/>
        <v>2</v>
      </c>
      <c r="J2509">
        <v>1</v>
      </c>
      <c r="K2509">
        <f ca="1">Format!L2509</f>
        <v>4</v>
      </c>
      <c r="L2509">
        <v>1</v>
      </c>
      <c r="M2509">
        <f t="shared" ca="1" si="79"/>
        <v>2.0645035999366185E-7</v>
      </c>
    </row>
    <row r="2510" spans="1:13">
      <c r="A2510" s="6" t="s">
        <v>1525</v>
      </c>
      <c r="B2510" t="str">
        <f>Format!H2510</f>
        <v>S00201</v>
      </c>
      <c r="C2510" t="str">
        <f>Format!G2510</f>
        <v>US</v>
      </c>
      <c r="D2510">
        <f ca="1">Format!J2510</f>
        <v>1.8249807171395995E-8</v>
      </c>
      <c r="E2510" s="6" t="s">
        <v>1</v>
      </c>
      <c r="F2510" t="str">
        <f>Format!I2510</f>
        <v>HFC-125</v>
      </c>
      <c r="G2510">
        <v>2013</v>
      </c>
      <c r="H2510">
        <f ca="1">Format!K2510</f>
        <v>4</v>
      </c>
      <c r="I2510">
        <f t="shared" ca="1" si="78"/>
        <v>2</v>
      </c>
      <c r="J2510">
        <v>1</v>
      </c>
      <c r="K2510">
        <f ca="1">Format!L2510</f>
        <v>4</v>
      </c>
      <c r="L2510">
        <v>1</v>
      </c>
      <c r="M2510">
        <f t="shared" ca="1" si="79"/>
        <v>1.8249807171395995E-8</v>
      </c>
    </row>
    <row r="2511" spans="1:13">
      <c r="A2511" s="6" t="s">
        <v>1525</v>
      </c>
      <c r="B2511" t="str">
        <f>Format!H2511</f>
        <v>S00201</v>
      </c>
      <c r="C2511" t="str">
        <f>Format!G2511</f>
        <v>US</v>
      </c>
      <c r="D2511">
        <f ca="1">Format!J2511</f>
        <v>5.7700384010737122E-9</v>
      </c>
      <c r="E2511" s="6" t="s">
        <v>1</v>
      </c>
      <c r="F2511" t="str">
        <f>Format!I2511</f>
        <v>HFC-32</v>
      </c>
      <c r="G2511">
        <v>2013</v>
      </c>
      <c r="H2511">
        <f ca="1">Format!K2511</f>
        <v>4</v>
      </c>
      <c r="I2511">
        <f t="shared" ca="1" si="78"/>
        <v>2</v>
      </c>
      <c r="J2511">
        <v>1</v>
      </c>
      <c r="K2511">
        <f ca="1">Format!L2511</f>
        <v>4</v>
      </c>
      <c r="L2511">
        <v>1</v>
      </c>
      <c r="M2511">
        <f t="shared" ca="1" si="79"/>
        <v>5.7700384010737122E-9</v>
      </c>
    </row>
    <row r="2512" spans="1:13">
      <c r="A2512" s="6" t="s">
        <v>1525</v>
      </c>
      <c r="B2512" t="str">
        <f>Format!H2512</f>
        <v>S00201</v>
      </c>
      <c r="C2512" t="str">
        <f>Format!G2512</f>
        <v>US</v>
      </c>
      <c r="D2512">
        <f ca="1">Format!J2512</f>
        <v>1.1414220259842125E-8</v>
      </c>
      <c r="E2512" s="6" t="s">
        <v>1</v>
      </c>
      <c r="F2512" t="str">
        <f>Format!I2512</f>
        <v>HFC-143a</v>
      </c>
      <c r="G2512">
        <v>2013</v>
      </c>
      <c r="H2512">
        <f ca="1">Format!K2512</f>
        <v>4</v>
      </c>
      <c r="I2512">
        <f t="shared" ca="1" si="78"/>
        <v>2</v>
      </c>
      <c r="J2512">
        <v>1</v>
      </c>
      <c r="K2512">
        <f ca="1">Format!L2512</f>
        <v>4</v>
      </c>
      <c r="L2512">
        <v>1</v>
      </c>
      <c r="M2512">
        <f t="shared" ca="1" si="79"/>
        <v>1.1414220259842125E-8</v>
      </c>
    </row>
    <row r="2513" spans="1:13">
      <c r="A2513" s="6" t="s">
        <v>1525</v>
      </c>
      <c r="B2513" t="str">
        <f>Format!H2513</f>
        <v>S00201</v>
      </c>
      <c r="C2513" t="str">
        <f>Format!G2513</f>
        <v>US</v>
      </c>
      <c r="D2513">
        <f ca="1">Format!J2513</f>
        <v>5.161272881694375E-10</v>
      </c>
      <c r="E2513" s="6" t="s">
        <v>1</v>
      </c>
      <c r="F2513" t="str">
        <f>Format!I2513</f>
        <v>HFC-236fa</v>
      </c>
      <c r="G2513">
        <v>2013</v>
      </c>
      <c r="H2513">
        <f ca="1">Format!K2513</f>
        <v>4</v>
      </c>
      <c r="I2513">
        <f t="shared" ca="1" si="78"/>
        <v>2</v>
      </c>
      <c r="J2513">
        <v>1</v>
      </c>
      <c r="K2513">
        <f ca="1">Format!L2513</f>
        <v>4</v>
      </c>
      <c r="L2513">
        <v>1</v>
      </c>
      <c r="M2513">
        <f t="shared" ca="1" si="79"/>
        <v>5.161272881694375E-10</v>
      </c>
    </row>
    <row r="2514" spans="1:13">
      <c r="A2514" s="6" t="s">
        <v>1525</v>
      </c>
      <c r="B2514" t="str">
        <f>Format!H2514</f>
        <v>S00202</v>
      </c>
      <c r="C2514" t="str">
        <f>Format!G2514</f>
        <v>US</v>
      </c>
      <c r="D2514">
        <f ca="1">Format!J2514</f>
        <v>7.443538481479882</v>
      </c>
      <c r="E2514" s="6" t="s">
        <v>1</v>
      </c>
      <c r="F2514" t="str">
        <f>Format!I2514</f>
        <v>CO2</v>
      </c>
      <c r="G2514">
        <v>2013</v>
      </c>
      <c r="H2514">
        <f ca="1">Format!K2514</f>
        <v>2</v>
      </c>
      <c r="I2514">
        <f t="shared" ca="1" si="78"/>
        <v>1</v>
      </c>
      <c r="J2514">
        <v>1</v>
      </c>
      <c r="K2514">
        <f ca="1">Format!L2514</f>
        <v>1</v>
      </c>
      <c r="L2514">
        <v>1</v>
      </c>
      <c r="M2514">
        <f t="shared" ca="1" si="79"/>
        <v>7.443538481479882</v>
      </c>
    </row>
    <row r="2515" spans="1:13">
      <c r="A2515" s="6" t="s">
        <v>1525</v>
      </c>
      <c r="B2515" t="str">
        <f>Format!H2515</f>
        <v>S00202</v>
      </c>
      <c r="C2515" t="str">
        <f>Format!G2515</f>
        <v>US</v>
      </c>
      <c r="D2515">
        <f ca="1">Format!J2515</f>
        <v>1.7294991283531516E-4</v>
      </c>
      <c r="E2515" s="6" t="s">
        <v>1</v>
      </c>
      <c r="F2515" t="str">
        <f>Format!I2515</f>
        <v>N2O</v>
      </c>
      <c r="G2515">
        <v>2013</v>
      </c>
      <c r="H2515">
        <f ca="1">Format!K2515</f>
        <v>2</v>
      </c>
      <c r="I2515">
        <f t="shared" ca="1" si="78"/>
        <v>1</v>
      </c>
      <c r="J2515">
        <v>1</v>
      </c>
      <c r="K2515">
        <f ca="1">Format!L2515</f>
        <v>1</v>
      </c>
      <c r="L2515">
        <v>1</v>
      </c>
      <c r="M2515">
        <f t="shared" ca="1" si="79"/>
        <v>1.7294991283531516E-4</v>
      </c>
    </row>
    <row r="2516" spans="1:13">
      <c r="A2516" s="6" t="s">
        <v>1525</v>
      </c>
      <c r="B2516" t="str">
        <f>Format!H2516</f>
        <v>S00202</v>
      </c>
      <c r="C2516" t="str">
        <f>Format!G2516</f>
        <v>US</v>
      </c>
      <c r="D2516">
        <f ca="1">Format!J2516</f>
        <v>6.1723441946016667E-5</v>
      </c>
      <c r="E2516" s="6" t="s">
        <v>1</v>
      </c>
      <c r="F2516" t="str">
        <f>Format!I2516</f>
        <v>CH4</v>
      </c>
      <c r="G2516">
        <v>2013</v>
      </c>
      <c r="H2516">
        <f ca="1">Format!K2516</f>
        <v>2</v>
      </c>
      <c r="I2516">
        <f t="shared" ca="1" si="78"/>
        <v>1</v>
      </c>
      <c r="J2516">
        <v>1</v>
      </c>
      <c r="K2516">
        <f ca="1">Format!L2516</f>
        <v>1</v>
      </c>
      <c r="L2516">
        <v>1</v>
      </c>
      <c r="M2516">
        <f t="shared" ca="1" si="79"/>
        <v>6.1723441946016667E-5</v>
      </c>
    </row>
    <row r="2517" spans="1:13">
      <c r="A2517" s="6" t="s">
        <v>1525</v>
      </c>
      <c r="B2517" t="str">
        <f>Format!H2517</f>
        <v>S00203</v>
      </c>
      <c r="C2517" t="str">
        <f>Format!G2517</f>
        <v>US</v>
      </c>
      <c r="D2517">
        <f ca="1">Format!J2517</f>
        <v>3.3569727138865406E-2</v>
      </c>
      <c r="E2517" s="6" t="s">
        <v>1</v>
      </c>
      <c r="F2517" t="str">
        <f>Format!I2517</f>
        <v>CO2</v>
      </c>
      <c r="G2517">
        <v>2013</v>
      </c>
      <c r="H2517">
        <f ca="1">Format!K2517</f>
        <v>4</v>
      </c>
      <c r="I2517">
        <f t="shared" ca="1" si="78"/>
        <v>2</v>
      </c>
      <c r="J2517">
        <v>1</v>
      </c>
      <c r="K2517">
        <f ca="1">Format!L2517</f>
        <v>4</v>
      </c>
      <c r="L2517">
        <v>1</v>
      </c>
      <c r="M2517">
        <f t="shared" ca="1" si="79"/>
        <v>3.3569727138865406E-2</v>
      </c>
    </row>
    <row r="2518" spans="1:13">
      <c r="A2518" s="6" t="s">
        <v>1525</v>
      </c>
      <c r="B2518" t="str">
        <f>Format!H2518</f>
        <v>S00203</v>
      </c>
      <c r="C2518" t="str">
        <f>Format!G2518</f>
        <v>US</v>
      </c>
      <c r="D2518">
        <f ca="1">Format!J2518</f>
        <v>1.7179145605550653E-6</v>
      </c>
      <c r="E2518" s="6" t="s">
        <v>1</v>
      </c>
      <c r="F2518" t="str">
        <f>Format!I2518</f>
        <v>CH4</v>
      </c>
      <c r="G2518">
        <v>2013</v>
      </c>
      <c r="H2518">
        <f ca="1">Format!K2518</f>
        <v>4</v>
      </c>
      <c r="I2518">
        <f t="shared" ca="1" si="78"/>
        <v>2</v>
      </c>
      <c r="J2518">
        <v>1</v>
      </c>
      <c r="K2518">
        <f ca="1">Format!L2518</f>
        <v>4</v>
      </c>
      <c r="L2518">
        <v>1</v>
      </c>
      <c r="M2518">
        <f t="shared" ca="1" si="79"/>
        <v>1.7179145605550653E-6</v>
      </c>
    </row>
    <row r="2519" spans="1:13">
      <c r="A2519" s="6" t="s">
        <v>1525</v>
      </c>
      <c r="B2519" t="str">
        <f>Format!H2519</f>
        <v>S00203</v>
      </c>
      <c r="C2519" t="str">
        <f>Format!G2519</f>
        <v>US</v>
      </c>
      <c r="D2519">
        <f ca="1">Format!J2519</f>
        <v>9.7972700841486003E-8</v>
      </c>
      <c r="E2519" s="6" t="s">
        <v>1</v>
      </c>
      <c r="F2519" t="str">
        <f>Format!I2519</f>
        <v>HFC-134a</v>
      </c>
      <c r="G2519">
        <v>2013</v>
      </c>
      <c r="H2519">
        <f ca="1">Format!K2519</f>
        <v>4</v>
      </c>
      <c r="I2519">
        <f t="shared" ca="1" si="78"/>
        <v>2</v>
      </c>
      <c r="J2519">
        <v>1</v>
      </c>
      <c r="K2519">
        <f ca="1">Format!L2519</f>
        <v>4</v>
      </c>
      <c r="L2519">
        <v>1</v>
      </c>
      <c r="M2519">
        <f t="shared" ca="1" si="79"/>
        <v>9.7972700841486003E-8</v>
      </c>
    </row>
    <row r="2520" spans="1:13">
      <c r="A2520" s="6" t="s">
        <v>1525</v>
      </c>
      <c r="B2520" t="str">
        <f>Format!H2520</f>
        <v>S00203</v>
      </c>
      <c r="C2520" t="str">
        <f>Format!G2520</f>
        <v>US</v>
      </c>
      <c r="D2520">
        <f ca="1">Format!J2520</f>
        <v>5.9673245376979726E-8</v>
      </c>
      <c r="E2520" s="6" t="s">
        <v>1</v>
      </c>
      <c r="F2520" t="str">
        <f>Format!I2520</f>
        <v>N2O</v>
      </c>
      <c r="G2520">
        <v>2013</v>
      </c>
      <c r="H2520">
        <f ca="1">Format!K2520</f>
        <v>4</v>
      </c>
      <c r="I2520">
        <f t="shared" ca="1" si="78"/>
        <v>2</v>
      </c>
      <c r="J2520">
        <v>1</v>
      </c>
      <c r="K2520">
        <f ca="1">Format!L2520</f>
        <v>4</v>
      </c>
      <c r="L2520">
        <v>1</v>
      </c>
      <c r="M2520">
        <f t="shared" ca="1" si="79"/>
        <v>5.9673245376979726E-8</v>
      </c>
    </row>
    <row r="2521" spans="1:13">
      <c r="A2521" s="6" t="s">
        <v>1525</v>
      </c>
      <c r="B2521" t="str">
        <f>Format!H2521</f>
        <v>S00203</v>
      </c>
      <c r="C2521" t="str">
        <f>Format!G2521</f>
        <v>US</v>
      </c>
      <c r="D2521">
        <f ca="1">Format!J2521</f>
        <v>8.6605947234622291E-9</v>
      </c>
      <c r="E2521" s="6" t="s">
        <v>1</v>
      </c>
      <c r="F2521" t="str">
        <f>Format!I2521</f>
        <v>HFC-125</v>
      </c>
      <c r="G2521">
        <v>2013</v>
      </c>
      <c r="H2521">
        <f ca="1">Format!K2521</f>
        <v>4</v>
      </c>
      <c r="I2521">
        <f t="shared" ca="1" si="78"/>
        <v>2</v>
      </c>
      <c r="J2521">
        <v>1</v>
      </c>
      <c r="K2521">
        <f ca="1">Format!L2521</f>
        <v>4</v>
      </c>
      <c r="L2521">
        <v>1</v>
      </c>
      <c r="M2521">
        <f t="shared" ca="1" si="79"/>
        <v>8.6605947234622291E-9</v>
      </c>
    </row>
    <row r="2522" spans="1:13">
      <c r="A2522" s="6" t="s">
        <v>1525</v>
      </c>
      <c r="B2522" t="str">
        <f>Format!H2522</f>
        <v>S00203</v>
      </c>
      <c r="C2522" t="str">
        <f>Format!G2522</f>
        <v>US</v>
      </c>
      <c r="D2522">
        <f ca="1">Format!J2522</f>
        <v>2.7382187472554479E-9</v>
      </c>
      <c r="E2522" s="6" t="s">
        <v>1</v>
      </c>
      <c r="F2522" t="str">
        <f>Format!I2522</f>
        <v>HFC-32</v>
      </c>
      <c r="G2522">
        <v>2013</v>
      </c>
      <c r="H2522">
        <f ca="1">Format!K2522</f>
        <v>4</v>
      </c>
      <c r="I2522">
        <f t="shared" ca="1" si="78"/>
        <v>2</v>
      </c>
      <c r="J2522">
        <v>1</v>
      </c>
      <c r="K2522">
        <f ca="1">Format!L2522</f>
        <v>4</v>
      </c>
      <c r="L2522">
        <v>1</v>
      </c>
      <c r="M2522">
        <f t="shared" ca="1" si="79"/>
        <v>2.7382187472554479E-9</v>
      </c>
    </row>
    <row r="2523" spans="1:13">
      <c r="A2523" s="6" t="s">
        <v>1525</v>
      </c>
      <c r="B2523" t="str">
        <f>Format!H2523</f>
        <v>S00203</v>
      </c>
      <c r="C2523" t="str">
        <f>Format!G2523</f>
        <v>US</v>
      </c>
      <c r="D2523">
        <f ca="1">Format!J2523</f>
        <v>5.4167112466680755E-9</v>
      </c>
      <c r="E2523" s="6" t="s">
        <v>1</v>
      </c>
      <c r="F2523" t="str">
        <f>Format!I2523</f>
        <v>HFC-143a</v>
      </c>
      <c r="G2523">
        <v>2013</v>
      </c>
      <c r="H2523">
        <f ca="1">Format!K2523</f>
        <v>4</v>
      </c>
      <c r="I2523">
        <f t="shared" ca="1" si="78"/>
        <v>2</v>
      </c>
      <c r="J2523">
        <v>1</v>
      </c>
      <c r="K2523">
        <f ca="1">Format!L2523</f>
        <v>4</v>
      </c>
      <c r="L2523">
        <v>1</v>
      </c>
      <c r="M2523">
        <f t="shared" ca="1" si="79"/>
        <v>5.4167112466680755E-9</v>
      </c>
    </row>
    <row r="2524" spans="1:13">
      <c r="A2524" s="6" t="s">
        <v>1525</v>
      </c>
      <c r="B2524" t="str">
        <f>Format!H2524</f>
        <v>S00203</v>
      </c>
      <c r="C2524" t="str">
        <f>Format!G2524</f>
        <v>US</v>
      </c>
      <c r="D2524">
        <f ca="1">Format!J2524</f>
        <v>2.4493241087835433E-10</v>
      </c>
      <c r="E2524" s="6" t="s">
        <v>1</v>
      </c>
      <c r="F2524" t="str">
        <f>Format!I2524</f>
        <v>HFC-236fa</v>
      </c>
      <c r="G2524">
        <v>2013</v>
      </c>
      <c r="H2524">
        <f ca="1">Format!K2524</f>
        <v>4</v>
      </c>
      <c r="I2524">
        <f t="shared" ca="1" si="78"/>
        <v>2</v>
      </c>
      <c r="J2524">
        <v>1</v>
      </c>
      <c r="K2524">
        <f ca="1">Format!L2524</f>
        <v>4</v>
      </c>
      <c r="L2524">
        <v>1</v>
      </c>
      <c r="M2524">
        <f t="shared" ca="1" si="79"/>
        <v>2.4493241087835433E-10</v>
      </c>
    </row>
    <row r="2525" spans="1:13">
      <c r="A2525" s="6" t="s">
        <v>1525</v>
      </c>
      <c r="B2525" t="str">
        <f>Format!H2525</f>
        <v>S00500</v>
      </c>
      <c r="C2525" t="str">
        <f>Format!G2525</f>
        <v>US</v>
      </c>
      <c r="D2525">
        <f ca="1">Format!J2525</f>
        <v>9.173582609607385E-2</v>
      </c>
      <c r="E2525" s="6" t="s">
        <v>1</v>
      </c>
      <c r="F2525" t="str">
        <f>Format!I2525</f>
        <v>CO2</v>
      </c>
      <c r="G2525">
        <v>2013</v>
      </c>
      <c r="H2525">
        <f ca="1">Format!K2525</f>
        <v>3</v>
      </c>
      <c r="I2525">
        <f t="shared" ca="1" si="78"/>
        <v>2</v>
      </c>
      <c r="J2525">
        <v>1</v>
      </c>
      <c r="K2525">
        <f ca="1">Format!L2525</f>
        <v>4</v>
      </c>
      <c r="L2525">
        <v>1</v>
      </c>
      <c r="M2525">
        <f t="shared" ca="1" si="79"/>
        <v>9.173582609607385E-2</v>
      </c>
    </row>
    <row r="2526" spans="1:13">
      <c r="A2526" s="6" t="s">
        <v>1525</v>
      </c>
      <c r="B2526" t="str">
        <f>Format!H2526</f>
        <v>S00500</v>
      </c>
      <c r="C2526" t="str">
        <f>Format!G2526</f>
        <v>US</v>
      </c>
      <c r="D2526">
        <f ca="1">Format!J2526</f>
        <v>2.9967144050298889E-6</v>
      </c>
      <c r="E2526" s="6" t="s">
        <v>1</v>
      </c>
      <c r="F2526" t="str">
        <f>Format!I2526</f>
        <v>CH4</v>
      </c>
      <c r="G2526">
        <v>2013</v>
      </c>
      <c r="H2526">
        <f ca="1">Format!K2526</f>
        <v>4</v>
      </c>
      <c r="I2526">
        <f t="shared" ca="1" si="78"/>
        <v>2</v>
      </c>
      <c r="J2526">
        <v>1</v>
      </c>
      <c r="K2526">
        <f ca="1">Format!L2526</f>
        <v>4</v>
      </c>
      <c r="L2526">
        <v>1</v>
      </c>
      <c r="M2526">
        <f t="shared" ca="1" si="79"/>
        <v>2.9967144050298889E-6</v>
      </c>
    </row>
    <row r="2527" spans="1:13">
      <c r="A2527" s="6" t="s">
        <v>1525</v>
      </c>
      <c r="B2527" t="str">
        <f>Format!H2527</f>
        <v>S00500</v>
      </c>
      <c r="C2527" t="str">
        <f>Format!G2527</f>
        <v>US</v>
      </c>
      <c r="D2527">
        <f ca="1">Format!J2527</f>
        <v>1.0956700377917076E-7</v>
      </c>
      <c r="E2527" s="6" t="s">
        <v>1</v>
      </c>
      <c r="F2527" t="str">
        <f>Format!I2527</f>
        <v>N2O</v>
      </c>
      <c r="G2527">
        <v>2013</v>
      </c>
      <c r="H2527">
        <f ca="1">Format!K2527</f>
        <v>4</v>
      </c>
      <c r="I2527">
        <f t="shared" ca="1" si="78"/>
        <v>2</v>
      </c>
      <c r="J2527">
        <v>1</v>
      </c>
      <c r="K2527">
        <f ca="1">Format!L2527</f>
        <v>4</v>
      </c>
      <c r="L2527">
        <v>1</v>
      </c>
      <c r="M2527">
        <f t="shared" ca="1" si="79"/>
        <v>1.0956700377917076E-7</v>
      </c>
    </row>
    <row r="2528" spans="1:13">
      <c r="A2528" s="6" t="s">
        <v>1525</v>
      </c>
      <c r="B2528" t="str">
        <f>Format!H2528</f>
        <v>S00500</v>
      </c>
      <c r="C2528" t="str">
        <f>Format!G2528</f>
        <v>US</v>
      </c>
      <c r="D2528">
        <f ca="1">Format!J2528</f>
        <v>2.6271127881639542E-8</v>
      </c>
      <c r="E2528" s="6" t="s">
        <v>1</v>
      </c>
      <c r="F2528" t="str">
        <f>Format!I2528</f>
        <v>HFC-134a</v>
      </c>
      <c r="G2528">
        <v>2013</v>
      </c>
      <c r="H2528">
        <f ca="1">Format!K2528</f>
        <v>4</v>
      </c>
      <c r="I2528">
        <f t="shared" ca="1" si="78"/>
        <v>2</v>
      </c>
      <c r="J2528">
        <v>1</v>
      </c>
      <c r="K2528">
        <f ca="1">Format!L2528</f>
        <v>4</v>
      </c>
      <c r="L2528">
        <v>1</v>
      </c>
      <c r="M2528">
        <f t="shared" ca="1" si="79"/>
        <v>2.6271127881639542E-8</v>
      </c>
    </row>
    <row r="2529" spans="1:13">
      <c r="A2529" s="6" t="s">
        <v>1525</v>
      </c>
      <c r="B2529" t="str">
        <f>Format!H2529</f>
        <v>S00500</v>
      </c>
      <c r="C2529" t="str">
        <f>Format!G2529</f>
        <v>US</v>
      </c>
      <c r="D2529">
        <f ca="1">Format!J2529</f>
        <v>2.3223162121379969E-9</v>
      </c>
      <c r="E2529" s="6" t="s">
        <v>1</v>
      </c>
      <c r="F2529" t="str">
        <f>Format!I2529</f>
        <v>HFC-125</v>
      </c>
      <c r="G2529">
        <v>2013</v>
      </c>
      <c r="H2529">
        <f ca="1">Format!K2529</f>
        <v>4</v>
      </c>
      <c r="I2529">
        <f t="shared" ca="1" si="78"/>
        <v>2</v>
      </c>
      <c r="J2529">
        <v>1</v>
      </c>
      <c r="K2529">
        <f ca="1">Format!L2529</f>
        <v>4</v>
      </c>
      <c r="L2529">
        <v>1</v>
      </c>
      <c r="M2529">
        <f t="shared" ca="1" si="79"/>
        <v>2.3223162121379969E-9</v>
      </c>
    </row>
    <row r="2530" spans="1:13">
      <c r="A2530" s="6" t="s">
        <v>1525</v>
      </c>
      <c r="B2530" t="str">
        <f>Format!H2530</f>
        <v>S00500</v>
      </c>
      <c r="C2530" t="str">
        <f>Format!G2530</f>
        <v>US</v>
      </c>
      <c r="D2530">
        <f ca="1">Format!J2530</f>
        <v>7.3424631820081193E-10</v>
      </c>
      <c r="E2530" s="6" t="s">
        <v>1</v>
      </c>
      <c r="F2530" t="str">
        <f>Format!I2530</f>
        <v>HFC-32</v>
      </c>
      <c r="G2530">
        <v>2013</v>
      </c>
      <c r="H2530">
        <f ca="1">Format!K2530</f>
        <v>4</v>
      </c>
      <c r="I2530">
        <f t="shared" ca="1" si="78"/>
        <v>2</v>
      </c>
      <c r="J2530">
        <v>1</v>
      </c>
      <c r="K2530">
        <f ca="1">Format!L2530</f>
        <v>4</v>
      </c>
      <c r="L2530">
        <v>1</v>
      </c>
      <c r="M2530">
        <f t="shared" ca="1" si="79"/>
        <v>7.3424631820081193E-10</v>
      </c>
    </row>
    <row r="2531" spans="1:13">
      <c r="A2531" s="6" t="s">
        <v>1525</v>
      </c>
      <c r="B2531" t="str">
        <f>Format!H2531</f>
        <v>S00500</v>
      </c>
      <c r="C2531" t="str">
        <f>Format!G2531</f>
        <v>US</v>
      </c>
      <c r="D2531">
        <f ca="1">Format!J2531</f>
        <v>1.4524771965750962E-9</v>
      </c>
      <c r="E2531" s="6" t="s">
        <v>1</v>
      </c>
      <c r="F2531" t="str">
        <f>Format!I2531</f>
        <v>HFC-143a</v>
      </c>
      <c r="G2531">
        <v>2013</v>
      </c>
      <c r="H2531">
        <f ca="1">Format!K2531</f>
        <v>4</v>
      </c>
      <c r="I2531">
        <f t="shared" ca="1" si="78"/>
        <v>2</v>
      </c>
      <c r="J2531">
        <v>1</v>
      </c>
      <c r="K2531">
        <f ca="1">Format!L2531</f>
        <v>4</v>
      </c>
      <c r="L2531">
        <v>1</v>
      </c>
      <c r="M2531">
        <f t="shared" ca="1" si="79"/>
        <v>1.4524771965750962E-9</v>
      </c>
    </row>
    <row r="2532" spans="1:13">
      <c r="A2532" s="6" t="s">
        <v>1525</v>
      </c>
      <c r="B2532" t="str">
        <f>Format!H2532</f>
        <v>S00500</v>
      </c>
      <c r="C2532" t="str">
        <f>Format!G2532</f>
        <v>US</v>
      </c>
      <c r="D2532">
        <f ca="1">Format!J2532</f>
        <v>6.5677996352824927E-11</v>
      </c>
      <c r="E2532" s="6" t="s">
        <v>1</v>
      </c>
      <c r="F2532" t="str">
        <f>Format!I2532</f>
        <v>HFC-236fa</v>
      </c>
      <c r="G2532">
        <v>2013</v>
      </c>
      <c r="H2532">
        <f ca="1">Format!K2532</f>
        <v>4</v>
      </c>
      <c r="I2532">
        <f t="shared" ca="1" si="78"/>
        <v>2</v>
      </c>
      <c r="J2532">
        <v>1</v>
      </c>
      <c r="K2532">
        <f ca="1">Format!L2532</f>
        <v>4</v>
      </c>
      <c r="L2532">
        <v>1</v>
      </c>
      <c r="M2532">
        <f t="shared" ca="1" si="79"/>
        <v>6.5677996352824927E-11</v>
      </c>
    </row>
    <row r="2533" spans="1:13">
      <c r="A2533" s="6" t="s">
        <v>1525</v>
      </c>
      <c r="B2533" t="str">
        <f>Format!H2533</f>
        <v>S00600</v>
      </c>
      <c r="C2533" t="str">
        <f>Format!G2533</f>
        <v>US</v>
      </c>
      <c r="D2533">
        <f ca="1">Format!J2533</f>
        <v>1.8391269251903191E-2</v>
      </c>
      <c r="E2533" s="6" t="s">
        <v>1</v>
      </c>
      <c r="F2533" t="str">
        <f>Format!I2533</f>
        <v>CO2</v>
      </c>
      <c r="G2533">
        <v>2013</v>
      </c>
      <c r="H2533">
        <f ca="1">Format!K2533</f>
        <v>4</v>
      </c>
      <c r="I2533">
        <f t="shared" ca="1" si="78"/>
        <v>2</v>
      </c>
      <c r="J2533">
        <v>1</v>
      </c>
      <c r="K2533">
        <f ca="1">Format!L2533</f>
        <v>4</v>
      </c>
      <c r="L2533">
        <v>1</v>
      </c>
      <c r="M2533">
        <f t="shared" ca="1" si="79"/>
        <v>1.8391269251903191E-2</v>
      </c>
    </row>
    <row r="2534" spans="1:13">
      <c r="A2534" s="6" t="s">
        <v>1525</v>
      </c>
      <c r="B2534" t="str">
        <f>Format!H2534</f>
        <v>S00600</v>
      </c>
      <c r="C2534" t="str">
        <f>Format!G2534</f>
        <v>US</v>
      </c>
      <c r="D2534">
        <f ca="1">Format!J2534</f>
        <v>9.2451107740321145E-7</v>
      </c>
      <c r="E2534" s="6" t="s">
        <v>1</v>
      </c>
      <c r="F2534" t="str">
        <f>Format!I2534</f>
        <v>CH4</v>
      </c>
      <c r="G2534">
        <v>2013</v>
      </c>
      <c r="H2534">
        <f ca="1">Format!K2534</f>
        <v>4</v>
      </c>
      <c r="I2534">
        <f t="shared" ca="1" si="78"/>
        <v>2</v>
      </c>
      <c r="J2534">
        <v>1</v>
      </c>
      <c r="K2534">
        <f ca="1">Format!L2534</f>
        <v>4</v>
      </c>
      <c r="L2534">
        <v>1</v>
      </c>
      <c r="M2534">
        <f t="shared" ca="1" si="79"/>
        <v>9.2451107740321145E-7</v>
      </c>
    </row>
    <row r="2535" spans="1:13">
      <c r="A2535" s="6" t="s">
        <v>1525</v>
      </c>
      <c r="B2535" t="str">
        <f>Format!H2535</f>
        <v>S00600</v>
      </c>
      <c r="C2535" t="str">
        <f>Format!G2535</f>
        <v>US</v>
      </c>
      <c r="D2535">
        <f ca="1">Format!J2535</f>
        <v>6.2221678408494036E-8</v>
      </c>
      <c r="E2535" s="6" t="s">
        <v>1</v>
      </c>
      <c r="F2535" t="str">
        <f>Format!I2535</f>
        <v>HFC-134a</v>
      </c>
      <c r="G2535">
        <v>2013</v>
      </c>
      <c r="H2535">
        <f ca="1">Format!K2535</f>
        <v>4</v>
      </c>
      <c r="I2535">
        <f t="shared" ca="1" si="78"/>
        <v>2</v>
      </c>
      <c r="J2535">
        <v>1</v>
      </c>
      <c r="K2535">
        <f ca="1">Format!L2535</f>
        <v>4</v>
      </c>
      <c r="L2535">
        <v>1</v>
      </c>
      <c r="M2535">
        <f t="shared" ca="1" si="79"/>
        <v>6.2221678408494036E-8</v>
      </c>
    </row>
    <row r="2536" spans="1:13">
      <c r="A2536" s="6" t="s">
        <v>1525</v>
      </c>
      <c r="B2536" t="str">
        <f>Format!H2536</f>
        <v>S00600</v>
      </c>
      <c r="C2536" t="str">
        <f>Format!G2536</f>
        <v>US</v>
      </c>
      <c r="D2536">
        <f ca="1">Format!J2536</f>
        <v>2.7479885525250972E-8</v>
      </c>
      <c r="E2536" s="6" t="s">
        <v>1</v>
      </c>
      <c r="F2536" t="str">
        <f>Format!I2536</f>
        <v>N2O</v>
      </c>
      <c r="G2536">
        <v>2013</v>
      </c>
      <c r="H2536">
        <f ca="1">Format!K2536</f>
        <v>4</v>
      </c>
      <c r="I2536">
        <f t="shared" ref="I2536:I2548" ca="1" si="80">IF(H2536=2,1,2)</f>
        <v>2</v>
      </c>
      <c r="J2536">
        <v>1</v>
      </c>
      <c r="K2536">
        <f ca="1">Format!L2536</f>
        <v>4</v>
      </c>
      <c r="L2536">
        <v>1</v>
      </c>
      <c r="M2536">
        <f t="shared" ca="1" si="79"/>
        <v>2.7479885525250972E-8</v>
      </c>
    </row>
    <row r="2537" spans="1:13">
      <c r="A2537" s="6" t="s">
        <v>1525</v>
      </c>
      <c r="B2537" t="str">
        <f>Format!H2537</f>
        <v>S00600</v>
      </c>
      <c r="C2537" t="str">
        <f>Format!G2537</f>
        <v>US</v>
      </c>
      <c r="D2537">
        <f ca="1">Format!J2537</f>
        <v>5.5002744140067943E-9</v>
      </c>
      <c r="E2537" s="6" t="s">
        <v>1</v>
      </c>
      <c r="F2537" t="str">
        <f>Format!I2537</f>
        <v>HFC-125</v>
      </c>
      <c r="G2537">
        <v>2013</v>
      </c>
      <c r="H2537">
        <f ca="1">Format!K2537</f>
        <v>4</v>
      </c>
      <c r="I2537">
        <f t="shared" ca="1" si="80"/>
        <v>2</v>
      </c>
      <c r="J2537">
        <v>1</v>
      </c>
      <c r="K2537">
        <f ca="1">Format!L2537</f>
        <v>4</v>
      </c>
      <c r="L2537">
        <v>1</v>
      </c>
      <c r="M2537">
        <f t="shared" ca="1" si="79"/>
        <v>5.5002744140067943E-9</v>
      </c>
    </row>
    <row r="2538" spans="1:13">
      <c r="A2538" s="6" t="s">
        <v>1525</v>
      </c>
      <c r="B2538" t="str">
        <f>Format!H2538</f>
        <v>S00600</v>
      </c>
      <c r="C2538" t="str">
        <f>Format!G2538</f>
        <v>US</v>
      </c>
      <c r="D2538">
        <f ca="1">Format!J2538</f>
        <v>1.7390208174366554E-9</v>
      </c>
      <c r="E2538" s="6" t="s">
        <v>1</v>
      </c>
      <c r="F2538" t="str">
        <f>Format!I2538</f>
        <v>HFC-32</v>
      </c>
      <c r="G2538">
        <v>2013</v>
      </c>
      <c r="H2538">
        <f ca="1">Format!K2538</f>
        <v>4</v>
      </c>
      <c r="I2538">
        <f t="shared" ca="1" si="80"/>
        <v>2</v>
      </c>
      <c r="J2538">
        <v>1</v>
      </c>
      <c r="K2538">
        <f ca="1">Format!L2538</f>
        <v>4</v>
      </c>
      <c r="L2538">
        <v>1</v>
      </c>
      <c r="M2538">
        <f t="shared" ca="1" si="79"/>
        <v>1.7390208174366554E-9</v>
      </c>
    </row>
    <row r="2539" spans="1:13">
      <c r="A2539" s="6" t="s">
        <v>1525</v>
      </c>
      <c r="B2539" t="str">
        <f>Format!H2539</f>
        <v>S00600</v>
      </c>
      <c r="C2539" t="str">
        <f>Format!G2539</f>
        <v>US</v>
      </c>
      <c r="D2539">
        <f ca="1">Format!J2539</f>
        <v>3.4401099727480157E-9</v>
      </c>
      <c r="E2539" s="6" t="s">
        <v>1</v>
      </c>
      <c r="F2539" t="str">
        <f>Format!I2539</f>
        <v>HFC-143a</v>
      </c>
      <c r="G2539">
        <v>2013</v>
      </c>
      <c r="H2539">
        <f ca="1">Format!K2539</f>
        <v>4</v>
      </c>
      <c r="I2539">
        <f t="shared" ca="1" si="80"/>
        <v>2</v>
      </c>
      <c r="J2539">
        <v>1</v>
      </c>
      <c r="K2539">
        <f ca="1">Format!L2539</f>
        <v>4</v>
      </c>
      <c r="L2539">
        <v>1</v>
      </c>
      <c r="M2539">
        <f t="shared" ca="1" si="79"/>
        <v>3.4401099727480157E-9</v>
      </c>
    </row>
    <row r="2540" spans="1:13">
      <c r="A2540" s="6" t="s">
        <v>1525</v>
      </c>
      <c r="B2540" t="str">
        <f>Format!H2540</f>
        <v>S00600</v>
      </c>
      <c r="C2540" t="str">
        <f>Format!G2540</f>
        <v>US</v>
      </c>
      <c r="D2540">
        <f ca="1">Format!J2540</f>
        <v>1.5555461440373756E-10</v>
      </c>
      <c r="E2540" s="6" t="s">
        <v>1</v>
      </c>
      <c r="F2540" t="str">
        <f>Format!I2540</f>
        <v>HFC-236fa</v>
      </c>
      <c r="G2540">
        <v>2013</v>
      </c>
      <c r="H2540">
        <f ca="1">Format!K2540</f>
        <v>4</v>
      </c>
      <c r="I2540">
        <f t="shared" ca="1" si="80"/>
        <v>2</v>
      </c>
      <c r="J2540">
        <v>1</v>
      </c>
      <c r="K2540">
        <f ca="1">Format!L2540</f>
        <v>4</v>
      </c>
      <c r="L2540">
        <v>1</v>
      </c>
      <c r="M2540">
        <f t="shared" ca="1" si="79"/>
        <v>1.5555461440373756E-10</v>
      </c>
    </row>
    <row r="2541" spans="1:13">
      <c r="A2541" s="6" t="s">
        <v>1525</v>
      </c>
      <c r="B2541" t="str">
        <f>Format!H2541</f>
        <v>S00700</v>
      </c>
      <c r="C2541" t="str">
        <f>Format!G2541</f>
        <v>US</v>
      </c>
      <c r="D2541">
        <f ca="1">Format!J2541</f>
        <v>8.3265746729213719E-2</v>
      </c>
      <c r="E2541" s="6" t="s">
        <v>1</v>
      </c>
      <c r="F2541" t="str">
        <f>Format!I2541</f>
        <v>CO2</v>
      </c>
      <c r="G2541">
        <v>2013</v>
      </c>
      <c r="H2541">
        <f ca="1">Format!K2541</f>
        <v>4</v>
      </c>
      <c r="I2541">
        <f t="shared" ca="1" si="80"/>
        <v>2</v>
      </c>
      <c r="J2541">
        <v>1</v>
      </c>
      <c r="K2541">
        <f ca="1">Format!L2541</f>
        <v>4</v>
      </c>
      <c r="L2541">
        <v>1</v>
      </c>
      <c r="M2541">
        <f t="shared" ca="1" si="79"/>
        <v>8.3265746729213719E-2</v>
      </c>
    </row>
    <row r="2542" spans="1:13">
      <c r="A2542" s="6" t="s">
        <v>1525</v>
      </c>
      <c r="B2542" t="str">
        <f>Format!H2542</f>
        <v>S00700</v>
      </c>
      <c r="C2542" t="str">
        <f>Format!G2542</f>
        <v>US</v>
      </c>
      <c r="D2542">
        <f ca="1">Format!J2542</f>
        <v>5.0464132369101918E-6</v>
      </c>
      <c r="E2542" s="6" t="s">
        <v>1</v>
      </c>
      <c r="F2542" t="str">
        <f>Format!I2542</f>
        <v>CH4</v>
      </c>
      <c r="G2542">
        <v>2013</v>
      </c>
      <c r="H2542">
        <f ca="1">Format!K2542</f>
        <v>4</v>
      </c>
      <c r="I2542">
        <f t="shared" ca="1" si="80"/>
        <v>2</v>
      </c>
      <c r="J2542">
        <v>1</v>
      </c>
      <c r="K2542">
        <f ca="1">Format!L2542</f>
        <v>4</v>
      </c>
      <c r="L2542">
        <v>1</v>
      </c>
      <c r="M2542">
        <f t="shared" ca="1" si="79"/>
        <v>5.0464132369101918E-6</v>
      </c>
    </row>
    <row r="2543" spans="1:13">
      <c r="A2543" s="6" t="s">
        <v>1525</v>
      </c>
      <c r="B2543" t="str">
        <f>Format!H2543</f>
        <v>S00700</v>
      </c>
      <c r="C2543" t="str">
        <f>Format!G2543</f>
        <v>US</v>
      </c>
      <c r="D2543">
        <f ca="1">Format!J2543</f>
        <v>2.9023986538911833E-7</v>
      </c>
      <c r="E2543" s="6" t="s">
        <v>1</v>
      </c>
      <c r="F2543" t="str">
        <f>Format!I2543</f>
        <v>HFC-134a</v>
      </c>
      <c r="G2543">
        <v>2013</v>
      </c>
      <c r="H2543">
        <f ca="1">Format!K2543</f>
        <v>4</v>
      </c>
      <c r="I2543">
        <f t="shared" ca="1" si="80"/>
        <v>2</v>
      </c>
      <c r="J2543">
        <v>1</v>
      </c>
      <c r="K2543">
        <f ca="1">Format!L2543</f>
        <v>4</v>
      </c>
      <c r="L2543">
        <v>1</v>
      </c>
      <c r="M2543">
        <f t="shared" ca="1" si="79"/>
        <v>2.9023986538911833E-7</v>
      </c>
    </row>
    <row r="2544" spans="1:13">
      <c r="A2544" s="6" t="s">
        <v>1525</v>
      </c>
      <c r="B2544" t="str">
        <f>Format!H2544</f>
        <v>S00700</v>
      </c>
      <c r="C2544" t="str">
        <f>Format!G2544</f>
        <v>US</v>
      </c>
      <c r="D2544">
        <f ca="1">Format!J2544</f>
        <v>1.5219853729013206E-7</v>
      </c>
      <c r="E2544" s="6" t="s">
        <v>1</v>
      </c>
      <c r="F2544" t="str">
        <f>Format!I2544</f>
        <v>N2O</v>
      </c>
      <c r="G2544">
        <v>2013</v>
      </c>
      <c r="H2544">
        <f ca="1">Format!K2544</f>
        <v>4</v>
      </c>
      <c r="I2544">
        <f t="shared" ca="1" si="80"/>
        <v>2</v>
      </c>
      <c r="J2544">
        <v>1</v>
      </c>
      <c r="K2544">
        <f ca="1">Format!L2544</f>
        <v>4</v>
      </c>
      <c r="L2544">
        <v>1</v>
      </c>
      <c r="M2544">
        <f t="shared" ca="1" si="79"/>
        <v>1.5219853729013206E-7</v>
      </c>
    </row>
    <row r="2545" spans="1:13">
      <c r="A2545" s="6" t="s">
        <v>1525</v>
      </c>
      <c r="B2545" t="str">
        <f>Format!H2545</f>
        <v>S00700</v>
      </c>
      <c r="C2545" t="str">
        <f>Format!G2545</f>
        <v>US</v>
      </c>
      <c r="D2545">
        <f ca="1">Format!J2545</f>
        <v>2.5656635217133831E-8</v>
      </c>
      <c r="E2545" s="6" t="s">
        <v>1</v>
      </c>
      <c r="F2545" t="str">
        <f>Format!I2545</f>
        <v>HFC-125</v>
      </c>
      <c r="G2545">
        <v>2013</v>
      </c>
      <c r="H2545">
        <f ca="1">Format!K2545</f>
        <v>4</v>
      </c>
      <c r="I2545">
        <f t="shared" ca="1" si="80"/>
        <v>2</v>
      </c>
      <c r="J2545">
        <v>1</v>
      </c>
      <c r="K2545">
        <f ca="1">Format!L2545</f>
        <v>4</v>
      </c>
      <c r="L2545">
        <v>1</v>
      </c>
      <c r="M2545">
        <f t="shared" ca="1" si="79"/>
        <v>2.5656635217133831E-8</v>
      </c>
    </row>
    <row r="2546" spans="1:13">
      <c r="A2546" s="6" t="s">
        <v>1525</v>
      </c>
      <c r="B2546" t="str">
        <f>Format!H2546</f>
        <v>S00700</v>
      </c>
      <c r="C2546" t="str">
        <f>Format!G2546</f>
        <v>US</v>
      </c>
      <c r="D2546">
        <f ca="1">Format!J2546</f>
        <v>8.1118539530233425E-9</v>
      </c>
      <c r="E2546" s="6" t="s">
        <v>1</v>
      </c>
      <c r="F2546" t="str">
        <f>Format!I2546</f>
        <v>HFC-32</v>
      </c>
      <c r="G2546">
        <v>2013</v>
      </c>
      <c r="H2546">
        <f ca="1">Format!K2546</f>
        <v>4</v>
      </c>
      <c r="I2546">
        <f t="shared" ca="1" si="80"/>
        <v>2</v>
      </c>
      <c r="J2546">
        <v>1</v>
      </c>
      <c r="K2546">
        <f ca="1">Format!L2546</f>
        <v>4</v>
      </c>
      <c r="L2546">
        <v>1</v>
      </c>
      <c r="M2546">
        <f t="shared" ca="1" si="79"/>
        <v>8.1118539530233425E-9</v>
      </c>
    </row>
    <row r="2547" spans="1:13">
      <c r="A2547" s="6" t="s">
        <v>1525</v>
      </c>
      <c r="B2547" t="str">
        <f>Format!H2547</f>
        <v>S00700</v>
      </c>
      <c r="C2547" t="str">
        <f>Format!G2547</f>
        <v>US</v>
      </c>
      <c r="D2547">
        <f ca="1">Format!J2547</f>
        <v>1.6046771494319668E-8</v>
      </c>
      <c r="E2547" s="6" t="s">
        <v>1</v>
      </c>
      <c r="F2547" t="str">
        <f>Format!I2547</f>
        <v>HFC-143a</v>
      </c>
      <c r="G2547">
        <v>2013</v>
      </c>
      <c r="H2547">
        <f ca="1">Format!K2547</f>
        <v>4</v>
      </c>
      <c r="I2547">
        <f t="shared" ca="1" si="80"/>
        <v>2</v>
      </c>
      <c r="J2547">
        <v>1</v>
      </c>
      <c r="K2547">
        <f ca="1">Format!L2547</f>
        <v>4</v>
      </c>
      <c r="L2547">
        <v>1</v>
      </c>
      <c r="M2547">
        <f t="shared" ca="1" si="79"/>
        <v>1.6046771494319668E-8</v>
      </c>
    </row>
    <row r="2548" spans="1:13">
      <c r="A2548" s="6" t="s">
        <v>1525</v>
      </c>
      <c r="B2548" t="str">
        <f>Format!H2548</f>
        <v>S00700</v>
      </c>
      <c r="C2548" t="str">
        <f>Format!G2548</f>
        <v>US</v>
      </c>
      <c r="D2548">
        <f ca="1">Format!J2548</f>
        <v>7.256016150640148E-10</v>
      </c>
      <c r="E2548" s="6" t="s">
        <v>1</v>
      </c>
      <c r="F2548" t="str">
        <f>Format!I2548</f>
        <v>HFC-236fa</v>
      </c>
      <c r="G2548">
        <v>2013</v>
      </c>
      <c r="H2548">
        <f ca="1">Format!K2548</f>
        <v>4</v>
      </c>
      <c r="I2548">
        <f t="shared" ca="1" si="80"/>
        <v>2</v>
      </c>
      <c r="J2548">
        <v>1</v>
      </c>
      <c r="K2548">
        <f ca="1">Format!L2548</f>
        <v>4</v>
      </c>
      <c r="L2548">
        <v>1</v>
      </c>
      <c r="M2548">
        <f t="shared" ca="1" si="79"/>
        <v>7.256016150640148E-10</v>
      </c>
    </row>
  </sheetData>
  <sortState ref="P3:Q2548">
    <sortCondition ref="P3"/>
  </sortState>
  <mergeCells count="2">
    <mergeCell ref="A1:G1"/>
    <mergeCell ref="H1:M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39997558519241921"/>
  </sheetPr>
  <dimension ref="A1:L5840"/>
  <sheetViews>
    <sheetView workbookViewId="0">
      <selection activeCell="K15" sqref="K15"/>
    </sheetView>
  </sheetViews>
  <sheetFormatPr defaultColWidth="8.796875" defaultRowHeight="12.75"/>
  <cols>
    <col min="10" max="11" width="9.1328125" customWidth="1"/>
  </cols>
  <sheetData>
    <row r="1" spans="1:12">
      <c r="A1" s="440" t="s">
        <v>1519</v>
      </c>
      <c r="B1" s="440"/>
      <c r="C1" s="440"/>
      <c r="D1" s="440"/>
      <c r="E1" s="371"/>
      <c r="G1" s="440" t="s">
        <v>1520</v>
      </c>
      <c r="H1" s="440"/>
      <c r="I1" s="440"/>
      <c r="J1" s="440"/>
      <c r="K1" s="371"/>
    </row>
    <row r="2" spans="1:12" ht="14.25">
      <c r="A2" s="7" t="s">
        <v>0</v>
      </c>
      <c r="B2" s="7" t="s">
        <v>1517</v>
      </c>
      <c r="C2" s="7" t="s">
        <v>849</v>
      </c>
      <c r="D2" s="7" t="s">
        <v>1518</v>
      </c>
      <c r="E2" s="7" t="s">
        <v>1529</v>
      </c>
      <c r="F2" s="7"/>
      <c r="G2" s="7" t="s">
        <v>0</v>
      </c>
      <c r="H2" s="7" t="s">
        <v>1517</v>
      </c>
      <c r="I2" s="7" t="s">
        <v>849</v>
      </c>
      <c r="J2" s="7" t="s">
        <v>1518</v>
      </c>
      <c r="K2" s="7" t="s">
        <v>1529</v>
      </c>
      <c r="L2" s="7" t="s">
        <v>1536</v>
      </c>
    </row>
    <row r="3" spans="1:12">
      <c r="A3" s="6" t="s">
        <v>108</v>
      </c>
      <c r="B3" t="s">
        <v>107</v>
      </c>
      <c r="C3" s="350" t="s">
        <v>569</v>
      </c>
      <c r="D3" s="351">
        <f t="shared" ref="D3:D66" ca="1" si="0">OFFSET(matrix1,MOD(ROW()-ROW($D$3),ROWS(matrix1)),TRUNC((ROW()-ROW($D$3))/ROWS(matrix1)),1,1)</f>
        <v>0.33982576480918641</v>
      </c>
      <c r="E3" s="375">
        <f t="shared" ref="E3:E66" ca="1" si="1">OFFSET(matrix4,MOD(ROW()-ROW($E$3),ROWS(matrix4)),TRUNC((ROW()-ROW($E$3))/ROWS(matrix4)),1,1)</f>
        <v>4</v>
      </c>
      <c r="G3" s="6" t="s">
        <v>108</v>
      </c>
      <c r="H3" s="6">
        <v>111200</v>
      </c>
      <c r="I3" t="s">
        <v>569</v>
      </c>
      <c r="J3" s="352">
        <f ca="1">SUMIFS(D$3:D$5837,B$3:B$5837,H3,C$3:C$5837,I3)</f>
        <v>8.6602632114591849E-2</v>
      </c>
      <c r="K3" s="353">
        <f t="array" aca="1" ref="K3" ca="1">INDEX($B$3:$E$5837,MATCH(H3&amp;I3,$B$3:$B$5837&amp;$C$3:$C$5837,0),4)</f>
        <v>4</v>
      </c>
      <c r="L3">
        <f ca="1">IF(K3&gt;2,4,1)</f>
        <v>4</v>
      </c>
    </row>
    <row r="4" spans="1:12">
      <c r="A4" s="6" t="s">
        <v>108</v>
      </c>
      <c r="B4" t="s">
        <v>110</v>
      </c>
      <c r="C4" s="350" t="s">
        <v>569</v>
      </c>
      <c r="D4" s="351">
        <f t="shared" ca="1" si="0"/>
        <v>0.59809889595187637</v>
      </c>
      <c r="E4" s="375">
        <f t="shared" ca="1" si="1"/>
        <v>4</v>
      </c>
      <c r="G4" s="6" t="s">
        <v>108</v>
      </c>
      <c r="H4" s="6">
        <v>111200</v>
      </c>
      <c r="I4" t="s">
        <v>571</v>
      </c>
      <c r="J4" s="352">
        <f t="shared" ref="J4:J67" ca="1" si="2">SUMIFS(D$3:D$5837,B$3:B$5837,H4,C$3:C$5837,I4)</f>
        <v>1.7917581795133892E-3</v>
      </c>
      <c r="K4" s="353">
        <f t="array" aca="1" ref="K4" ca="1">INDEX($B$3:$E$5837,MATCH(H4&amp;I4,$B$3:$B$5837&amp;$C$3:$C$5837,0),4)</f>
        <v>4</v>
      </c>
      <c r="L4">
        <f t="shared" ref="L4:L67" ca="1" si="3">IF(K4&gt;2,4,1)</f>
        <v>4</v>
      </c>
    </row>
    <row r="5" spans="1:12">
      <c r="A5" s="6" t="s">
        <v>108</v>
      </c>
      <c r="B5">
        <v>111200</v>
      </c>
      <c r="C5" s="350" t="s">
        <v>569</v>
      </c>
      <c r="D5" s="351">
        <f t="shared" ca="1" si="0"/>
        <v>8.6602632114591849E-2</v>
      </c>
      <c r="E5" s="375">
        <f t="shared" ca="1" si="1"/>
        <v>4</v>
      </c>
      <c r="G5" s="6" t="s">
        <v>108</v>
      </c>
      <c r="H5" s="6">
        <v>111200</v>
      </c>
      <c r="I5" t="s">
        <v>570</v>
      </c>
      <c r="J5" s="352">
        <f t="shared" ca="1" si="2"/>
        <v>1.3721679444118499E-5</v>
      </c>
      <c r="K5" s="353">
        <f t="array" aca="1" ref="K5" ca="1">INDEX($B$3:$E$5837,MATCH(H5&amp;I5,$B$3:$B$5837&amp;$C$3:$C$5837,0),4)</f>
        <v>4</v>
      </c>
      <c r="L5">
        <f t="shared" ca="1" si="3"/>
        <v>4</v>
      </c>
    </row>
    <row r="6" spans="1:12">
      <c r="A6" s="6" t="s">
        <v>108</v>
      </c>
      <c r="B6">
        <v>111300</v>
      </c>
      <c r="C6" s="350" t="s">
        <v>569</v>
      </c>
      <c r="D6" s="351">
        <f t="shared" ca="1" si="0"/>
        <v>0.11909633902420523</v>
      </c>
      <c r="E6" s="375">
        <f t="shared" ca="1" si="1"/>
        <v>4</v>
      </c>
      <c r="G6" s="6" t="s">
        <v>108</v>
      </c>
      <c r="H6" s="6">
        <v>111300</v>
      </c>
      <c r="I6" t="s">
        <v>569</v>
      </c>
      <c r="J6" s="352">
        <f t="shared" ca="1" si="2"/>
        <v>0.11909633902420523</v>
      </c>
      <c r="K6" s="353">
        <f t="array" aca="1" ref="K6" ca="1">INDEX($B$3:$E$5837,MATCH(H6&amp;I6,$B$3:$B$5837&amp;$C$3:$C$5837,0),4)</f>
        <v>4</v>
      </c>
      <c r="L6">
        <f t="shared" ca="1" si="3"/>
        <v>4</v>
      </c>
    </row>
    <row r="7" spans="1:12">
      <c r="A7" s="6" t="s">
        <v>108</v>
      </c>
      <c r="B7">
        <v>111400</v>
      </c>
      <c r="C7" s="350" t="s">
        <v>569</v>
      </c>
      <c r="D7" s="351">
        <f t="shared" ca="1" si="0"/>
        <v>0.32422329453042725</v>
      </c>
      <c r="E7" s="375">
        <f t="shared" ca="1" si="1"/>
        <v>4</v>
      </c>
      <c r="G7" s="6" t="s">
        <v>108</v>
      </c>
      <c r="H7" s="6">
        <v>111300</v>
      </c>
      <c r="I7" t="s">
        <v>571</v>
      </c>
      <c r="J7" s="352">
        <f t="shared" ca="1" si="2"/>
        <v>1.1794220835270239E-3</v>
      </c>
      <c r="K7" s="353">
        <f t="array" aca="1" ref="K7" ca="1">INDEX($B$3:$E$5837,MATCH(H7&amp;I7,$B$3:$B$5837&amp;$C$3:$C$5837,0),4)</f>
        <v>4</v>
      </c>
      <c r="L7">
        <f t="shared" ca="1" si="3"/>
        <v>4</v>
      </c>
    </row>
    <row r="8" spans="1:12">
      <c r="A8" s="6" t="s">
        <v>108</v>
      </c>
      <c r="B8">
        <v>111900</v>
      </c>
      <c r="C8" s="350" t="s">
        <v>569</v>
      </c>
      <c r="D8" s="351">
        <f t="shared" ca="1" si="0"/>
        <v>0.28058727227643498</v>
      </c>
      <c r="E8" s="375">
        <f t="shared" ca="1" si="1"/>
        <v>4</v>
      </c>
      <c r="G8" s="6" t="s">
        <v>108</v>
      </c>
      <c r="H8" s="6">
        <v>111300</v>
      </c>
      <c r="I8" t="s">
        <v>570</v>
      </c>
      <c r="J8" s="352">
        <f t="shared" ca="1" si="2"/>
        <v>1.4563344570532428E-5</v>
      </c>
      <c r="K8" s="353">
        <f t="array" aca="1" ref="K8" ca="1">INDEX($B$3:$E$5837,MATCH(H8&amp;I8,$B$3:$B$5837&amp;$C$3:$C$5837,0),4)</f>
        <v>4</v>
      </c>
      <c r="L8">
        <f t="shared" ca="1" si="3"/>
        <v>4</v>
      </c>
    </row>
    <row r="9" spans="1:12">
      <c r="A9" s="6" t="s">
        <v>108</v>
      </c>
      <c r="B9" t="s">
        <v>116</v>
      </c>
      <c r="C9" s="350" t="s">
        <v>569</v>
      </c>
      <c r="D9" s="351">
        <f t="shared" ca="1" si="0"/>
        <v>0.21339209590765823</v>
      </c>
      <c r="E9" s="375">
        <f t="shared" ca="1" si="1"/>
        <v>4</v>
      </c>
      <c r="G9" s="6" t="s">
        <v>108</v>
      </c>
      <c r="H9" s="6">
        <v>111400</v>
      </c>
      <c r="I9" t="s">
        <v>569</v>
      </c>
      <c r="J9" s="352">
        <f t="shared" ca="1" si="2"/>
        <v>0.32422329453042725</v>
      </c>
      <c r="K9" s="353">
        <f t="array" aca="1" ref="K9" ca="1">INDEX($B$3:$E$5837,MATCH(H9&amp;I9,$B$3:$B$5837&amp;$C$3:$C$5837,0),4)</f>
        <v>4</v>
      </c>
      <c r="L9">
        <f t="shared" ca="1" si="3"/>
        <v>4</v>
      </c>
    </row>
    <row r="10" spans="1:12">
      <c r="A10" s="6" t="s">
        <v>108</v>
      </c>
      <c r="B10">
        <v>112120</v>
      </c>
      <c r="C10" s="350" t="s">
        <v>569</v>
      </c>
      <c r="D10" s="351">
        <f t="shared" ca="1" si="0"/>
        <v>0.10686615636842249</v>
      </c>
      <c r="E10" s="375">
        <f t="shared" ca="1" si="1"/>
        <v>4</v>
      </c>
      <c r="G10" s="6" t="s">
        <v>108</v>
      </c>
      <c r="H10" s="6">
        <v>111400</v>
      </c>
      <c r="I10" t="s">
        <v>571</v>
      </c>
      <c r="J10" s="352">
        <f t="shared" ca="1" si="2"/>
        <v>7.7175783956062792E-4</v>
      </c>
      <c r="K10" s="353">
        <f t="array" aca="1" ref="K10" ca="1">INDEX($B$3:$E$5837,MATCH(H10&amp;I10,$B$3:$B$5837&amp;$C$3:$C$5837,0),4)</f>
        <v>4</v>
      </c>
      <c r="L10">
        <f t="shared" ca="1" si="3"/>
        <v>4</v>
      </c>
    </row>
    <row r="11" spans="1:12">
      <c r="A11" s="6" t="s">
        <v>108</v>
      </c>
      <c r="B11" t="s">
        <v>119</v>
      </c>
      <c r="C11" s="350" t="s">
        <v>569</v>
      </c>
      <c r="D11" s="351">
        <f t="shared" ca="1" si="0"/>
        <v>7.6202938893030592E-2</v>
      </c>
      <c r="E11" s="375">
        <f t="shared" ca="1" si="1"/>
        <v>4</v>
      </c>
      <c r="G11" s="6" t="s">
        <v>108</v>
      </c>
      <c r="H11" s="6">
        <v>111400</v>
      </c>
      <c r="I11" t="s">
        <v>570</v>
      </c>
      <c r="J11" s="352">
        <f t="shared" ca="1" si="2"/>
        <v>2.1285891843285224E-5</v>
      </c>
      <c r="K11" s="353">
        <f t="array" aca="1" ref="K11" ca="1">INDEX($B$3:$E$5837,MATCH(H11&amp;I11,$B$3:$B$5837&amp;$C$3:$C$5837,0),4)</f>
        <v>4</v>
      </c>
      <c r="L11">
        <f t="shared" ca="1" si="3"/>
        <v>4</v>
      </c>
    </row>
    <row r="12" spans="1:12">
      <c r="A12" s="6" t="s">
        <v>108</v>
      </c>
      <c r="B12">
        <v>112300</v>
      </c>
      <c r="C12" s="350" t="s">
        <v>569</v>
      </c>
      <c r="D12" s="351">
        <f t="shared" ca="1" si="0"/>
        <v>0.21250479141787179</v>
      </c>
      <c r="E12" s="375">
        <f t="shared" ca="1" si="1"/>
        <v>4</v>
      </c>
      <c r="G12" s="6" t="s">
        <v>108</v>
      </c>
      <c r="H12" s="6">
        <v>111900</v>
      </c>
      <c r="I12" t="s">
        <v>569</v>
      </c>
      <c r="J12" s="352">
        <f t="shared" ca="1" si="2"/>
        <v>0.28058727227643498</v>
      </c>
      <c r="K12" s="353">
        <f t="array" aca="1" ref="K12" ca="1">INDEX($B$3:$E$5837,MATCH(H12&amp;I12,$B$3:$B$5837&amp;$C$3:$C$5837,0),4)</f>
        <v>4</v>
      </c>
      <c r="L12">
        <f t="shared" ca="1" si="3"/>
        <v>4</v>
      </c>
    </row>
    <row r="13" spans="1:12">
      <c r="A13" s="6" t="s">
        <v>108</v>
      </c>
      <c r="B13">
        <v>113000</v>
      </c>
      <c r="C13" s="350" t="s">
        <v>569</v>
      </c>
      <c r="D13" s="351">
        <f t="shared" ca="1" si="0"/>
        <v>4.9703761915183615E-2</v>
      </c>
      <c r="E13" s="375">
        <f t="shared" ca="1" si="1"/>
        <v>4</v>
      </c>
      <c r="G13" s="6" t="s">
        <v>108</v>
      </c>
      <c r="H13" s="6">
        <v>111900</v>
      </c>
      <c r="I13" t="s">
        <v>571</v>
      </c>
      <c r="J13" s="352">
        <f t="shared" ca="1" si="2"/>
        <v>4.1822987994102724E-3</v>
      </c>
      <c r="K13" s="353">
        <f t="array" aca="1" ref="K13" ca="1">INDEX($B$3:$E$5837,MATCH(H13&amp;I13,$B$3:$B$5837&amp;$C$3:$C$5837,0),4)</f>
        <v>4</v>
      </c>
      <c r="L13">
        <f t="shared" ca="1" si="3"/>
        <v>4</v>
      </c>
    </row>
    <row r="14" spans="1:12">
      <c r="A14" s="6" t="s">
        <v>108</v>
      </c>
      <c r="B14">
        <v>114000</v>
      </c>
      <c r="C14" s="350" t="s">
        <v>569</v>
      </c>
      <c r="D14" s="351">
        <f t="shared" ca="1" si="0"/>
        <v>0.16134432272208638</v>
      </c>
      <c r="E14" s="375">
        <f t="shared" ca="1" si="1"/>
        <v>4</v>
      </c>
      <c r="G14" s="6" t="s">
        <v>108</v>
      </c>
      <c r="H14" s="6">
        <v>111900</v>
      </c>
      <c r="I14" t="s">
        <v>570</v>
      </c>
      <c r="J14" s="352">
        <f t="shared" ca="1" si="2"/>
        <v>3.6222142360976035E-5</v>
      </c>
      <c r="K14" s="353">
        <f t="array" aca="1" ref="K14" ca="1">INDEX($B$3:$E$5837,MATCH(H14&amp;I14,$B$3:$B$5837&amp;$C$3:$C$5837,0),4)</f>
        <v>4</v>
      </c>
      <c r="L14">
        <f t="shared" ca="1" si="3"/>
        <v>4</v>
      </c>
    </row>
    <row r="15" spans="1:12">
      <c r="A15" s="6" t="s">
        <v>108</v>
      </c>
      <c r="B15">
        <v>115000</v>
      </c>
      <c r="C15" s="350" t="s">
        <v>569</v>
      </c>
      <c r="D15" s="351">
        <f t="shared" ca="1" si="0"/>
        <v>1.0924997087033995E-2</v>
      </c>
      <c r="E15" s="375">
        <f t="shared" ca="1" si="1"/>
        <v>4</v>
      </c>
      <c r="G15" s="6" t="s">
        <v>108</v>
      </c>
      <c r="H15" s="6">
        <v>112120</v>
      </c>
      <c r="I15" t="s">
        <v>569</v>
      </c>
      <c r="J15" s="352">
        <f t="shared" ca="1" si="2"/>
        <v>0.10686615636842249</v>
      </c>
      <c r="K15" s="353">
        <f t="array" aca="1" ref="K15" ca="1">INDEX($B$3:$E$5837,MATCH(H15&amp;I15,$B$3:$B$5837&amp;$C$3:$C$5837,0),4)</f>
        <v>4</v>
      </c>
      <c r="L15">
        <f t="shared" ca="1" si="3"/>
        <v>4</v>
      </c>
    </row>
    <row r="16" spans="1:12">
      <c r="A16" s="6" t="s">
        <v>108</v>
      </c>
      <c r="B16">
        <v>211000</v>
      </c>
      <c r="C16" s="350" t="s">
        <v>569</v>
      </c>
      <c r="D16" s="351">
        <f t="shared" ca="1" si="0"/>
        <v>0.19730520300144361</v>
      </c>
      <c r="E16" s="375">
        <f t="shared" ca="1" si="1"/>
        <v>4</v>
      </c>
      <c r="G16" s="6" t="s">
        <v>108</v>
      </c>
      <c r="H16" s="6">
        <v>112120</v>
      </c>
      <c r="I16" t="s">
        <v>570</v>
      </c>
      <c r="J16" s="352">
        <f t="shared" ca="1" si="2"/>
        <v>7.7814822739971187E-2</v>
      </c>
      <c r="K16" s="353">
        <f t="array" aca="1" ref="K16" ca="1">INDEX($B$3:$E$5837,MATCH(H16&amp;I16,$B$3:$B$5837&amp;$C$3:$C$5837,0),4)</f>
        <v>4</v>
      </c>
      <c r="L16">
        <f t="shared" ca="1" si="3"/>
        <v>4</v>
      </c>
    </row>
    <row r="17" spans="1:12">
      <c r="A17" s="6" t="s">
        <v>108</v>
      </c>
      <c r="B17">
        <v>212100</v>
      </c>
      <c r="C17" s="350" t="s">
        <v>569</v>
      </c>
      <c r="D17" s="351">
        <f t="shared" ca="1" si="0"/>
        <v>0.52192166025878206</v>
      </c>
      <c r="E17" s="375">
        <f t="shared" ca="1" si="1"/>
        <v>4</v>
      </c>
      <c r="G17" s="6" t="s">
        <v>108</v>
      </c>
      <c r="H17">
        <v>112120</v>
      </c>
      <c r="I17" t="s">
        <v>571</v>
      </c>
      <c r="J17" s="352">
        <f t="shared" ca="1" si="2"/>
        <v>1.9030784308179539E-3</v>
      </c>
      <c r="K17" s="353">
        <f t="array" aca="1" ref="K17" ca="1">INDEX($B$3:$E$5837,MATCH(H17&amp;I17,$B$3:$B$5837&amp;$C$3:$C$5837,0),4)</f>
        <v>3</v>
      </c>
      <c r="L17">
        <f t="shared" ca="1" si="3"/>
        <v>4</v>
      </c>
    </row>
    <row r="18" spans="1:12">
      <c r="A18" s="6" t="s">
        <v>108</v>
      </c>
      <c r="B18" t="s">
        <v>127</v>
      </c>
      <c r="C18" s="350" t="s">
        <v>569</v>
      </c>
      <c r="D18" s="351">
        <f t="shared" ca="1" si="0"/>
        <v>0.63404344934274537</v>
      </c>
      <c r="E18" s="375">
        <f t="shared" ca="1" si="1"/>
        <v>3</v>
      </c>
      <c r="G18" s="6" t="s">
        <v>108</v>
      </c>
      <c r="H18" s="6">
        <v>112300</v>
      </c>
      <c r="I18" t="s">
        <v>569</v>
      </c>
      <c r="J18" s="352">
        <f t="shared" ca="1" si="2"/>
        <v>0.21250479141787179</v>
      </c>
      <c r="K18" s="353">
        <f t="array" aca="1" ref="K18" ca="1">INDEX($B$3:$E$5837,MATCH(H18&amp;I18,$B$3:$B$5837&amp;$C$3:$C$5837,0),4)</f>
        <v>4</v>
      </c>
      <c r="L18">
        <f t="shared" ca="1" si="3"/>
        <v>4</v>
      </c>
    </row>
    <row r="19" spans="1:12">
      <c r="A19" s="6" t="s">
        <v>108</v>
      </c>
      <c r="B19">
        <v>212230</v>
      </c>
      <c r="C19" s="350" t="s">
        <v>569</v>
      </c>
      <c r="D19" s="351">
        <f t="shared" ca="1" si="0"/>
        <v>0.461380516722394</v>
      </c>
      <c r="E19" s="375">
        <f t="shared" ca="1" si="1"/>
        <v>4</v>
      </c>
      <c r="G19" s="6" t="s">
        <v>108</v>
      </c>
      <c r="H19" s="6">
        <v>112300</v>
      </c>
      <c r="I19" t="s">
        <v>570</v>
      </c>
      <c r="J19" s="352">
        <f t="shared" ca="1" si="2"/>
        <v>3.9407010352384819E-3</v>
      </c>
      <c r="K19" s="353">
        <f t="array" aca="1" ref="K19" ca="1">INDEX($B$3:$E$5837,MATCH(H19&amp;I19,$B$3:$B$5837&amp;$C$3:$C$5837,0),4)</f>
        <v>4</v>
      </c>
      <c r="L19">
        <f t="shared" ca="1" si="3"/>
        <v>4</v>
      </c>
    </row>
    <row r="20" spans="1:12">
      <c r="A20" s="6" t="s">
        <v>108</v>
      </c>
      <c r="B20">
        <v>212310</v>
      </c>
      <c r="C20" s="350" t="s">
        <v>569</v>
      </c>
      <c r="D20" s="351">
        <f t="shared" ca="1" si="0"/>
        <v>0.21881944186578653</v>
      </c>
      <c r="E20" s="375">
        <f t="shared" ca="1" si="1"/>
        <v>4</v>
      </c>
      <c r="G20" s="6" t="s">
        <v>108</v>
      </c>
      <c r="H20" s="6">
        <v>112300</v>
      </c>
      <c r="I20" t="s">
        <v>571</v>
      </c>
      <c r="J20" s="352">
        <f t="shared" ca="1" si="2"/>
        <v>1.6165679143313849E-4</v>
      </c>
      <c r="K20" s="353">
        <f t="array" aca="1" ref="K20" ca="1">INDEX($B$3:$E$5837,MATCH(H20&amp;I20,$B$3:$B$5837&amp;$C$3:$C$5837,0),4)</f>
        <v>4</v>
      </c>
      <c r="L20">
        <f t="shared" ca="1" si="3"/>
        <v>4</v>
      </c>
    </row>
    <row r="21" spans="1:12">
      <c r="A21" s="6" t="s">
        <v>108</v>
      </c>
      <c r="B21" t="s">
        <v>131</v>
      </c>
      <c r="C21" s="350" t="s">
        <v>569</v>
      </c>
      <c r="D21" s="351">
        <f t="shared" ca="1" si="0"/>
        <v>0.58077596662056141</v>
      </c>
      <c r="E21" s="375">
        <f t="shared" ca="1" si="1"/>
        <v>4</v>
      </c>
      <c r="G21" s="6" t="s">
        <v>108</v>
      </c>
      <c r="H21" s="6">
        <v>113000</v>
      </c>
      <c r="I21" t="s">
        <v>570</v>
      </c>
      <c r="J21" s="352">
        <f t="shared" ca="1" si="2"/>
        <v>2.6723964118013335E-5</v>
      </c>
      <c r="K21" s="353">
        <f t="array" aca="1" ref="K21" ca="1">INDEX($B$3:$E$5837,MATCH(H21&amp;I21,$B$3:$B$5837&amp;$C$3:$C$5837,0),4)</f>
        <v>4</v>
      </c>
      <c r="L21">
        <f t="shared" ca="1" si="3"/>
        <v>4</v>
      </c>
    </row>
    <row r="22" spans="1:12">
      <c r="A22" s="6" t="s">
        <v>108</v>
      </c>
      <c r="B22">
        <v>213111</v>
      </c>
      <c r="C22" s="350" t="s">
        <v>569</v>
      </c>
      <c r="D22" s="351">
        <f t="shared" ca="1" si="0"/>
        <v>4.9658985853365416E-2</v>
      </c>
      <c r="E22" s="375">
        <f t="shared" ca="1" si="1"/>
        <v>4</v>
      </c>
      <c r="G22" s="6" t="s">
        <v>108</v>
      </c>
      <c r="H22" s="6">
        <v>113000</v>
      </c>
      <c r="I22" t="s">
        <v>571</v>
      </c>
      <c r="J22" s="352">
        <f t="shared" ca="1" si="2"/>
        <v>4.5725779002148041E-6</v>
      </c>
      <c r="K22" s="353">
        <f t="array" aca="1" ref="K22" ca="1">INDEX($B$3:$E$5837,MATCH(H22&amp;I22,$B$3:$B$5837&amp;$C$3:$C$5837,0),4)</f>
        <v>4</v>
      </c>
      <c r="L22">
        <f t="shared" ca="1" si="3"/>
        <v>4</v>
      </c>
    </row>
    <row r="23" spans="1:12">
      <c r="A23" s="6" t="s">
        <v>108</v>
      </c>
      <c r="B23" t="s">
        <v>134</v>
      </c>
      <c r="C23" s="350" t="s">
        <v>569</v>
      </c>
      <c r="D23" s="351">
        <f t="shared" ca="1" si="0"/>
        <v>8.7232172517055381E-2</v>
      </c>
      <c r="E23" s="375">
        <f t="shared" ca="1" si="1"/>
        <v>4</v>
      </c>
      <c r="G23" s="6" t="s">
        <v>108</v>
      </c>
      <c r="H23" s="6">
        <v>113000</v>
      </c>
      <c r="I23" t="s">
        <v>569</v>
      </c>
      <c r="J23" s="352">
        <f t="shared" ca="1" si="2"/>
        <v>4.9703761915183615E-2</v>
      </c>
      <c r="K23" s="353">
        <f t="array" aca="1" ref="K23" ca="1">INDEX($B$3:$E$5837,MATCH(H23&amp;I23,$B$3:$B$5837&amp;$C$3:$C$5837,0),4)</f>
        <v>4</v>
      </c>
      <c r="L23">
        <f t="shared" ca="1" si="3"/>
        <v>4</v>
      </c>
    </row>
    <row r="24" spans="1:12">
      <c r="A24" s="6" t="s">
        <v>108</v>
      </c>
      <c r="B24">
        <v>221100</v>
      </c>
      <c r="C24" s="350" t="s">
        <v>569</v>
      </c>
      <c r="D24" s="351">
        <f ca="1">OFFSET(matrix1,MOD(ROW()-ROW($D$3),ROWS(matrix1)),TRUNC((ROW()-ROW($D$3))/ROWS(matrix1)),1,1)</f>
        <v>6.846231602288146</v>
      </c>
      <c r="E24" s="375">
        <f t="shared" ca="1" si="1"/>
        <v>2</v>
      </c>
      <c r="G24" s="6" t="s">
        <v>108</v>
      </c>
      <c r="H24" s="6">
        <v>114000</v>
      </c>
      <c r="I24" t="s">
        <v>569</v>
      </c>
      <c r="J24" s="352">
        <f t="shared" ca="1" si="2"/>
        <v>0.16134432272208638</v>
      </c>
      <c r="K24" s="353">
        <f t="array" aca="1" ref="K24" ca="1">INDEX($B$3:$E$5837,MATCH(H24&amp;I24,$B$3:$B$5837&amp;$C$3:$C$5837,0),4)</f>
        <v>4</v>
      </c>
      <c r="L24">
        <f t="shared" ca="1" si="3"/>
        <v>4</v>
      </c>
    </row>
    <row r="25" spans="1:12">
      <c r="A25" s="6" t="s">
        <v>108</v>
      </c>
      <c r="B25">
        <v>221200</v>
      </c>
      <c r="C25" s="350" t="s">
        <v>569</v>
      </c>
      <c r="D25" s="351">
        <f t="shared" ca="1" si="0"/>
        <v>0.28944036048481259</v>
      </c>
      <c r="E25" s="375">
        <f t="shared" ca="1" si="1"/>
        <v>2</v>
      </c>
      <c r="G25" s="6" t="s">
        <v>108</v>
      </c>
      <c r="H25">
        <v>114000</v>
      </c>
      <c r="I25" t="s">
        <v>570</v>
      </c>
      <c r="J25" s="352">
        <f t="shared" ca="1" si="2"/>
        <v>1.4768481353844159E-5</v>
      </c>
      <c r="K25" s="353">
        <f t="array" aca="1" ref="K25" ca="1">INDEX($B$3:$E$5837,MATCH(H25&amp;I25,$B$3:$B$5837&amp;$C$3:$C$5837,0),4)</f>
        <v>4</v>
      </c>
      <c r="L25">
        <f t="shared" ca="1" si="3"/>
        <v>4</v>
      </c>
    </row>
    <row r="26" spans="1:12">
      <c r="A26" s="6" t="s">
        <v>108</v>
      </c>
      <c r="B26">
        <v>221300</v>
      </c>
      <c r="C26" s="350" t="s">
        <v>569</v>
      </c>
      <c r="D26" s="351">
        <f t="shared" ca="1" si="0"/>
        <v>2.4726581074655256E-3</v>
      </c>
      <c r="E26" s="375">
        <f t="shared" ca="1" si="1"/>
        <v>4</v>
      </c>
      <c r="G26" s="6" t="s">
        <v>108</v>
      </c>
      <c r="H26" s="6">
        <v>114000</v>
      </c>
      <c r="I26" t="s">
        <v>571</v>
      </c>
      <c r="J26" s="352">
        <f t="shared" ca="1" si="2"/>
        <v>2.6794539964825448E-6</v>
      </c>
      <c r="K26" s="353">
        <f t="array" aca="1" ref="K26" ca="1">INDEX($B$3:$E$5837,MATCH(H26&amp;I26,$B$3:$B$5837&amp;$C$3:$C$5837,0),4)</f>
        <v>4</v>
      </c>
      <c r="L26">
        <f t="shared" ca="1" si="3"/>
        <v>4</v>
      </c>
    </row>
    <row r="27" spans="1:12">
      <c r="A27" s="6" t="s">
        <v>108</v>
      </c>
      <c r="B27">
        <v>230301</v>
      </c>
      <c r="C27" s="350" t="s">
        <v>569</v>
      </c>
      <c r="D27" s="351">
        <f t="shared" ca="1" si="0"/>
        <v>6.6923601382506942E-2</v>
      </c>
      <c r="E27" s="375">
        <f t="shared" ca="1" si="1"/>
        <v>4</v>
      </c>
      <c r="G27" s="6" t="s">
        <v>108</v>
      </c>
      <c r="H27" s="6">
        <v>115000</v>
      </c>
      <c r="I27" t="s">
        <v>569</v>
      </c>
      <c r="J27" s="352">
        <f t="shared" ca="1" si="2"/>
        <v>1.0924997087033995E-2</v>
      </c>
      <c r="K27" s="353">
        <f t="array" aca="1" ref="K27" ca="1">INDEX($B$3:$E$5837,MATCH(H27&amp;I27,$B$3:$B$5837&amp;$C$3:$C$5837,0),4)</f>
        <v>4</v>
      </c>
      <c r="L27">
        <f t="shared" ca="1" si="3"/>
        <v>4</v>
      </c>
    </row>
    <row r="28" spans="1:12">
      <c r="A28" s="6" t="s">
        <v>108</v>
      </c>
      <c r="B28">
        <v>230302</v>
      </c>
      <c r="C28" s="350" t="s">
        <v>569</v>
      </c>
      <c r="D28" s="351">
        <f t="shared" ca="1" si="0"/>
        <v>5.7279412497895775E-2</v>
      </c>
      <c r="E28" s="375">
        <f t="shared" ca="1" si="1"/>
        <v>4</v>
      </c>
      <c r="G28" s="6" t="s">
        <v>108</v>
      </c>
      <c r="H28">
        <v>115000</v>
      </c>
      <c r="I28" t="s">
        <v>570</v>
      </c>
      <c r="J28" s="352">
        <f t="shared" ca="1" si="2"/>
        <v>4.956316418817564E-7</v>
      </c>
      <c r="K28" s="353">
        <f t="array" aca="1" ref="K28" ca="1">INDEX($B$3:$E$5837,MATCH(H28&amp;I28,$B$3:$B$5837&amp;$C$3:$C$5837,0),4)</f>
        <v>4</v>
      </c>
      <c r="L28">
        <f t="shared" ca="1" si="3"/>
        <v>4</v>
      </c>
    </row>
    <row r="29" spans="1:12">
      <c r="A29" s="6" t="s">
        <v>108</v>
      </c>
      <c r="B29">
        <v>233210</v>
      </c>
      <c r="C29" s="350" t="s">
        <v>569</v>
      </c>
      <c r="D29" s="351">
        <f t="shared" ca="1" si="0"/>
        <v>4.7953198925007892E-2</v>
      </c>
      <c r="E29" s="375">
        <f t="shared" ca="1" si="1"/>
        <v>4</v>
      </c>
      <c r="G29" s="6" t="s">
        <v>108</v>
      </c>
      <c r="H29" s="6">
        <v>115000</v>
      </c>
      <c r="I29" t="s">
        <v>571</v>
      </c>
      <c r="J29" s="352">
        <f t="shared" ca="1" si="2"/>
        <v>1.0394958932083819E-7</v>
      </c>
      <c r="K29" s="353">
        <f t="array" aca="1" ref="K29" ca="1">INDEX($B$3:$E$5837,MATCH(H29&amp;I29,$B$3:$B$5837&amp;$C$3:$C$5837,0),4)</f>
        <v>4</v>
      </c>
      <c r="L29">
        <f t="shared" ca="1" si="3"/>
        <v>4</v>
      </c>
    </row>
    <row r="30" spans="1:12">
      <c r="A30" s="6" t="s">
        <v>108</v>
      </c>
      <c r="B30">
        <v>233230</v>
      </c>
      <c r="C30" s="350" t="s">
        <v>569</v>
      </c>
      <c r="D30" s="351">
        <f t="shared" ca="1" si="0"/>
        <v>4.761229571587007E-2</v>
      </c>
      <c r="E30" s="375">
        <f t="shared" ca="1" si="1"/>
        <v>4</v>
      </c>
      <c r="G30" s="6" t="s">
        <v>108</v>
      </c>
      <c r="H30" s="6">
        <v>211000</v>
      </c>
      <c r="I30" t="s">
        <v>569</v>
      </c>
      <c r="J30" s="352">
        <f t="shared" ca="1" si="2"/>
        <v>0.19730520300144361</v>
      </c>
      <c r="K30" s="353">
        <f t="array" aca="1" ref="K30" ca="1">INDEX($B$3:$E$5837,MATCH(H30&amp;I30,$B$3:$B$5837&amp;$C$3:$C$5837,0),4)</f>
        <v>4</v>
      </c>
      <c r="L30">
        <f t="shared" ca="1" si="3"/>
        <v>4</v>
      </c>
    </row>
    <row r="31" spans="1:12">
      <c r="A31" s="6" t="s">
        <v>108</v>
      </c>
      <c r="B31">
        <v>233240</v>
      </c>
      <c r="C31" s="350" t="s">
        <v>569</v>
      </c>
      <c r="D31" s="351">
        <f t="shared" ca="1" si="0"/>
        <v>4.8773553242775471E-2</v>
      </c>
      <c r="E31" s="375">
        <f t="shared" ca="1" si="1"/>
        <v>4</v>
      </c>
      <c r="G31" s="6" t="s">
        <v>108</v>
      </c>
      <c r="H31">
        <v>211000</v>
      </c>
      <c r="I31" t="s">
        <v>570</v>
      </c>
      <c r="J31" s="352">
        <f t="shared" ca="1" si="2"/>
        <v>2.1539826387359375E-2</v>
      </c>
      <c r="K31" s="353">
        <f t="array" aca="1" ref="K31" ca="1">INDEX($B$3:$E$5837,MATCH(H31&amp;I31,$B$3:$B$5837&amp;$C$3:$C$5837,0),4)</f>
        <v>4</v>
      </c>
      <c r="L31">
        <f t="shared" ca="1" si="3"/>
        <v>4</v>
      </c>
    </row>
    <row r="32" spans="1:12">
      <c r="A32" s="6" t="s">
        <v>108</v>
      </c>
      <c r="B32">
        <v>233262</v>
      </c>
      <c r="C32" s="350" t="s">
        <v>569</v>
      </c>
      <c r="D32" s="351">
        <f t="shared" ca="1" si="0"/>
        <v>4.6538197569289272E-2</v>
      </c>
      <c r="E32" s="375">
        <f t="shared" ca="1" si="1"/>
        <v>4</v>
      </c>
      <c r="G32" s="6" t="s">
        <v>108</v>
      </c>
      <c r="H32" s="6">
        <v>211000</v>
      </c>
      <c r="I32" t="s">
        <v>571</v>
      </c>
      <c r="J32" s="352">
        <f t="shared" ca="1" si="2"/>
        <v>7.1422284766647321E-7</v>
      </c>
      <c r="K32" s="353">
        <f t="array" aca="1" ref="K32" ca="1">INDEX($B$3:$E$5837,MATCH(H32&amp;I32,$B$3:$B$5837&amp;$C$3:$C$5837,0),4)</f>
        <v>4</v>
      </c>
      <c r="L32">
        <f t="shared" ca="1" si="3"/>
        <v>4</v>
      </c>
    </row>
    <row r="33" spans="1:12">
      <c r="A33" s="6" t="s">
        <v>108</v>
      </c>
      <c r="B33">
        <v>233293</v>
      </c>
      <c r="C33" s="350" t="s">
        <v>569</v>
      </c>
      <c r="D33" s="351">
        <f t="shared" ca="1" si="0"/>
        <v>0.12749270250346006</v>
      </c>
      <c r="E33" s="375">
        <f t="shared" ca="1" si="1"/>
        <v>4</v>
      </c>
      <c r="G33" s="6" t="s">
        <v>108</v>
      </c>
      <c r="H33" s="6">
        <v>211000</v>
      </c>
      <c r="I33" t="s">
        <v>575</v>
      </c>
      <c r="J33" s="352">
        <f t="shared" ca="1" si="2"/>
        <v>1.6905708774399289E-8</v>
      </c>
      <c r="K33" s="353">
        <f t="array" aca="1" ref="K33" ca="1">INDEX($B$3:$E$5837,MATCH(H33&amp;I33,$B$3:$B$5837&amp;$C$3:$C$5837,0),4)</f>
        <v>4</v>
      </c>
      <c r="L33">
        <f t="shared" ca="1" si="3"/>
        <v>4</v>
      </c>
    </row>
    <row r="34" spans="1:12">
      <c r="A34" s="6" t="s">
        <v>108</v>
      </c>
      <c r="B34" t="s">
        <v>146</v>
      </c>
      <c r="C34" s="350" t="s">
        <v>569</v>
      </c>
      <c r="D34" s="351">
        <f t="shared" ca="1" si="0"/>
        <v>4.5682309249675347E-2</v>
      </c>
      <c r="E34" s="375">
        <f t="shared" ca="1" si="1"/>
        <v>4</v>
      </c>
      <c r="G34" s="6" t="s">
        <v>108</v>
      </c>
      <c r="H34" s="6">
        <v>211000</v>
      </c>
      <c r="I34" t="s">
        <v>574</v>
      </c>
      <c r="J34" s="352">
        <f t="shared" ca="1" si="2"/>
        <v>1.4944315197030237E-9</v>
      </c>
      <c r="K34" s="353">
        <f t="array" aca="1" ref="K34" ca="1">INDEX($B$3:$E$5837,MATCH(H34&amp;I34,$B$3:$B$5837&amp;$C$3:$C$5837,0),4)</f>
        <v>4</v>
      </c>
      <c r="L34">
        <f t="shared" ca="1" si="3"/>
        <v>4</v>
      </c>
    </row>
    <row r="35" spans="1:12">
      <c r="A35" s="6" t="s">
        <v>108</v>
      </c>
      <c r="B35" t="s">
        <v>148</v>
      </c>
      <c r="C35" s="350" t="s">
        <v>569</v>
      </c>
      <c r="D35" s="351">
        <f t="shared" ca="1" si="0"/>
        <v>6.1386949081619464E-2</v>
      </c>
      <c r="E35" s="375">
        <f t="shared" ca="1" si="1"/>
        <v>4</v>
      </c>
      <c r="G35" s="6" t="s">
        <v>108</v>
      </c>
      <c r="H35">
        <v>211000</v>
      </c>
      <c r="I35" t="s">
        <v>573</v>
      </c>
      <c r="J35" s="352">
        <f t="shared" ca="1" si="2"/>
        <v>4.7249415708767678E-10</v>
      </c>
      <c r="K35" s="353">
        <f t="array" aca="1" ref="K35" ca="1">INDEX($B$3:$E$5837,MATCH(H35&amp;I35,$B$3:$B$5837&amp;$C$3:$C$5837,0),4)</f>
        <v>4</v>
      </c>
      <c r="L35">
        <f t="shared" ca="1" si="3"/>
        <v>4</v>
      </c>
    </row>
    <row r="36" spans="1:12">
      <c r="A36" s="6" t="s">
        <v>108</v>
      </c>
      <c r="B36">
        <v>233411</v>
      </c>
      <c r="C36" s="350" t="s">
        <v>569</v>
      </c>
      <c r="D36" s="351">
        <f t="shared" ca="1" si="0"/>
        <v>5.3247502416021976E-2</v>
      </c>
      <c r="E36" s="375">
        <f t="shared" ca="1" si="1"/>
        <v>4</v>
      </c>
      <c r="G36" s="6" t="s">
        <v>108</v>
      </c>
      <c r="H36" s="6">
        <v>211000</v>
      </c>
      <c r="I36" t="s">
        <v>576</v>
      </c>
      <c r="J36" s="352">
        <f t="shared" ca="1" si="2"/>
        <v>9.3468223356773641E-10</v>
      </c>
      <c r="K36" s="353">
        <f t="array" aca="1" ref="K36" ca="1">INDEX($B$3:$E$5837,MATCH(H36&amp;I36,$B$3:$B$5837&amp;$C$3:$C$5837,0),4)</f>
        <v>4</v>
      </c>
      <c r="L36">
        <f t="shared" ca="1" si="3"/>
        <v>4</v>
      </c>
    </row>
    <row r="37" spans="1:12">
      <c r="A37" s="6" t="s">
        <v>108</v>
      </c>
      <c r="B37">
        <v>233412</v>
      </c>
      <c r="C37" s="350" t="s">
        <v>569</v>
      </c>
      <c r="D37" s="351">
        <f t="shared" ca="1" si="0"/>
        <v>4.7049091514581094E-2</v>
      </c>
      <c r="E37" s="375">
        <f t="shared" ca="1" si="1"/>
        <v>4</v>
      </c>
      <c r="G37" s="6" t="s">
        <v>108</v>
      </c>
      <c r="H37" s="6">
        <v>211000</v>
      </c>
      <c r="I37" t="s">
        <v>577</v>
      </c>
      <c r="J37" s="352">
        <f t="shared" ca="1" si="2"/>
        <v>4.2264385611053669E-11</v>
      </c>
      <c r="K37" s="353">
        <f t="array" aca="1" ref="K37" ca="1">INDEX($B$3:$E$5837,MATCH(H37&amp;I37,$B$3:$B$5837&amp;$C$3:$C$5837,0),4)</f>
        <v>4</v>
      </c>
      <c r="L37">
        <f t="shared" ca="1" si="3"/>
        <v>4</v>
      </c>
    </row>
    <row r="38" spans="1:12">
      <c r="A38" s="6" t="s">
        <v>108</v>
      </c>
      <c r="B38" t="s">
        <v>152</v>
      </c>
      <c r="C38" s="350" t="s">
        <v>569</v>
      </c>
      <c r="D38" s="351">
        <f t="shared" ca="1" si="0"/>
        <v>6.3486792531559297E-2</v>
      </c>
      <c r="E38" s="375">
        <f t="shared" ca="1" si="1"/>
        <v>4</v>
      </c>
      <c r="G38" s="6" t="s">
        <v>108</v>
      </c>
      <c r="H38" s="6">
        <v>212100</v>
      </c>
      <c r="I38" t="s">
        <v>569</v>
      </c>
      <c r="J38" s="352">
        <f t="shared" ca="1" si="2"/>
        <v>0.52192166025878206</v>
      </c>
      <c r="K38" s="353">
        <f t="array" aca="1" ref="K38" ca="1">INDEX($B$3:$E$5837,MATCH(H38&amp;I38,$B$3:$B$5837&amp;$C$3:$C$5837,0),4)</f>
        <v>4</v>
      </c>
      <c r="L38">
        <f t="shared" ca="1" si="3"/>
        <v>4</v>
      </c>
    </row>
    <row r="39" spans="1:12">
      <c r="A39" s="6" t="s">
        <v>108</v>
      </c>
      <c r="B39">
        <v>321100</v>
      </c>
      <c r="C39" s="350" t="s">
        <v>569</v>
      </c>
      <c r="D39" s="351">
        <f t="shared" ca="1" si="0"/>
        <v>3.522944589460112E-2</v>
      </c>
      <c r="E39" s="375">
        <f t="shared" ca="1" si="1"/>
        <v>4</v>
      </c>
      <c r="G39" s="6" t="s">
        <v>108</v>
      </c>
      <c r="H39" s="6">
        <v>212100</v>
      </c>
      <c r="I39" t="s">
        <v>570</v>
      </c>
      <c r="J39" s="352">
        <f t="shared" ca="1" si="2"/>
        <v>6.6308036400578363E-2</v>
      </c>
      <c r="K39" s="353">
        <f t="array" aca="1" ref="K39" ca="1">INDEX($B$3:$E$5837,MATCH(H39&amp;I39,$B$3:$B$5837&amp;$C$3:$C$5837,0),4)</f>
        <v>2</v>
      </c>
      <c r="L39">
        <f t="shared" ca="1" si="3"/>
        <v>1</v>
      </c>
    </row>
    <row r="40" spans="1:12">
      <c r="A40" s="6" t="s">
        <v>108</v>
      </c>
      <c r="B40">
        <v>321200</v>
      </c>
      <c r="C40" s="350" t="s">
        <v>569</v>
      </c>
      <c r="D40" s="351">
        <f t="shared" ca="1" si="0"/>
        <v>0.14446047584513397</v>
      </c>
      <c r="E40" s="375">
        <f t="shared" ca="1" si="1"/>
        <v>4</v>
      </c>
      <c r="G40" s="6" t="s">
        <v>108</v>
      </c>
      <c r="H40" s="6">
        <v>212100</v>
      </c>
      <c r="I40" t="s">
        <v>571</v>
      </c>
      <c r="J40" s="352">
        <f t="shared" ca="1" si="2"/>
        <v>1.7186821129574022E-5</v>
      </c>
      <c r="K40" s="353">
        <f t="array" aca="1" ref="K40" ca="1">INDEX($B$3:$E$5837,MATCH(H40&amp;I40,$B$3:$B$5837&amp;$C$3:$C$5837,0),4)</f>
        <v>4</v>
      </c>
      <c r="L40">
        <f t="shared" ca="1" si="3"/>
        <v>4</v>
      </c>
    </row>
    <row r="41" spans="1:12">
      <c r="A41" s="6" t="s">
        <v>108</v>
      </c>
      <c r="B41">
        <v>321910</v>
      </c>
      <c r="C41" s="350" t="s">
        <v>569</v>
      </c>
      <c r="D41" s="351">
        <f t="shared" ca="1" si="0"/>
        <v>3.3850253082119454E-2</v>
      </c>
      <c r="E41" s="375">
        <f t="shared" ca="1" si="1"/>
        <v>4</v>
      </c>
      <c r="G41" s="6" t="s">
        <v>108</v>
      </c>
      <c r="H41" s="6">
        <v>212230</v>
      </c>
      <c r="I41" t="s">
        <v>569</v>
      </c>
      <c r="J41" s="352">
        <f t="shared" ca="1" si="2"/>
        <v>0.461380516722394</v>
      </c>
      <c r="K41" s="353">
        <f t="array" aca="1" ref="K41" ca="1">INDEX($B$3:$E$5837,MATCH(H41&amp;I41,$B$3:$B$5837&amp;$C$3:$C$5837,0),4)</f>
        <v>4</v>
      </c>
      <c r="L41">
        <f t="shared" ca="1" si="3"/>
        <v>4</v>
      </c>
    </row>
    <row r="42" spans="1:12">
      <c r="A42" s="6" t="s">
        <v>108</v>
      </c>
      <c r="B42" t="s">
        <v>157</v>
      </c>
      <c r="C42" s="350" t="s">
        <v>569</v>
      </c>
      <c r="D42" s="351">
        <f t="shared" ca="1" si="0"/>
        <v>7.0480944251333263E-2</v>
      </c>
      <c r="E42" s="375">
        <f t="shared" ca="1" si="1"/>
        <v>4</v>
      </c>
      <c r="G42" s="6" t="s">
        <v>108</v>
      </c>
      <c r="H42" s="6">
        <v>212230</v>
      </c>
      <c r="I42" t="s">
        <v>570</v>
      </c>
      <c r="J42" s="352">
        <f t="shared" ca="1" si="2"/>
        <v>4.9066316695821207E-5</v>
      </c>
      <c r="K42" s="353">
        <f t="array" aca="1" ref="K42" ca="1">INDEX($B$3:$E$5837,MATCH(H42&amp;I42,$B$3:$B$5837&amp;$C$3:$C$5837,0),4)</f>
        <v>4</v>
      </c>
      <c r="L42">
        <f t="shared" ca="1" si="3"/>
        <v>4</v>
      </c>
    </row>
    <row r="43" spans="1:12">
      <c r="A43" s="6" t="s">
        <v>108</v>
      </c>
      <c r="B43">
        <v>327100</v>
      </c>
      <c r="C43" s="350" t="s">
        <v>569</v>
      </c>
      <c r="D43" s="351">
        <f t="shared" ca="1" si="0"/>
        <v>0.39592971974239211</v>
      </c>
      <c r="E43" s="375">
        <f t="shared" ca="1" si="1"/>
        <v>4</v>
      </c>
      <c r="G43" s="6" t="s">
        <v>108</v>
      </c>
      <c r="H43">
        <v>212230</v>
      </c>
      <c r="I43" t="s">
        <v>571</v>
      </c>
      <c r="J43" s="352">
        <f t="shared" ca="1" si="2"/>
        <v>1.7177729172278915E-5</v>
      </c>
      <c r="K43" s="353">
        <f t="array" aca="1" ref="K43" ca="1">INDEX($B$3:$E$5837,MATCH(H43&amp;I43,$B$3:$B$5837&amp;$C$3:$C$5837,0),4)</f>
        <v>4</v>
      </c>
      <c r="L43">
        <f t="shared" ca="1" si="3"/>
        <v>4</v>
      </c>
    </row>
    <row r="44" spans="1:12">
      <c r="A44" s="6" t="s">
        <v>108</v>
      </c>
      <c r="B44">
        <v>327200</v>
      </c>
      <c r="C44" s="350" t="s">
        <v>569</v>
      </c>
      <c r="D44" s="351">
        <f t="shared" ca="1" si="0"/>
        <v>0.43303704794979259</v>
      </c>
      <c r="E44" s="375">
        <f t="shared" ca="1" si="1"/>
        <v>4</v>
      </c>
      <c r="G44" s="6" t="s">
        <v>108</v>
      </c>
      <c r="H44" s="6">
        <v>212310</v>
      </c>
      <c r="I44" t="s">
        <v>569</v>
      </c>
      <c r="J44" s="352">
        <f t="shared" ca="1" si="2"/>
        <v>0.21881944186578653</v>
      </c>
      <c r="K44" s="353">
        <f t="array" aca="1" ref="K44" ca="1">INDEX($B$3:$E$5837,MATCH(H44&amp;I44,$B$3:$B$5837&amp;$C$3:$C$5837,0),4)</f>
        <v>4</v>
      </c>
      <c r="L44">
        <f t="shared" ca="1" si="3"/>
        <v>4</v>
      </c>
    </row>
    <row r="45" spans="1:12">
      <c r="A45" s="6" t="s">
        <v>108</v>
      </c>
      <c r="B45">
        <v>327310</v>
      </c>
      <c r="C45" s="350" t="s">
        <v>569</v>
      </c>
      <c r="D45" s="351">
        <f t="shared" ca="1" si="0"/>
        <v>6.5710615677656401</v>
      </c>
      <c r="E45" s="375">
        <f t="shared" ca="1" si="1"/>
        <v>3</v>
      </c>
      <c r="G45" s="6" t="s">
        <v>108</v>
      </c>
      <c r="H45" s="6">
        <v>212310</v>
      </c>
      <c r="I45" t="s">
        <v>570</v>
      </c>
      <c r="J45" s="352">
        <f t="shared" ca="1" si="2"/>
        <v>3.0910186756457305E-5</v>
      </c>
      <c r="K45" s="353">
        <f t="array" aca="1" ref="K45" ca="1">INDEX($B$3:$E$5837,MATCH(H45&amp;I45,$B$3:$B$5837&amp;$C$3:$C$5837,0),4)</f>
        <v>4</v>
      </c>
      <c r="L45">
        <f t="shared" ca="1" si="3"/>
        <v>4</v>
      </c>
    </row>
    <row r="46" spans="1:12">
      <c r="A46" s="6" t="s">
        <v>108</v>
      </c>
      <c r="B46">
        <v>327320</v>
      </c>
      <c r="C46" s="350" t="s">
        <v>569</v>
      </c>
      <c r="D46" s="351">
        <f t="shared" ca="1" si="0"/>
        <v>8.6989906715976853E-2</v>
      </c>
      <c r="E46" s="375">
        <f t="shared" ca="1" si="1"/>
        <v>4</v>
      </c>
      <c r="G46" s="6" t="s">
        <v>108</v>
      </c>
      <c r="H46" s="6">
        <v>212310</v>
      </c>
      <c r="I46" t="s">
        <v>571</v>
      </c>
      <c r="J46" s="352">
        <f t="shared" ca="1" si="2"/>
        <v>1.1079721310870688E-5</v>
      </c>
      <c r="K46" s="353">
        <f t="array" aca="1" ref="K46" ca="1">INDEX($B$3:$E$5837,MATCH(H46&amp;I46,$B$3:$B$5837&amp;$C$3:$C$5837,0),4)</f>
        <v>4</v>
      </c>
      <c r="L46">
        <f t="shared" ca="1" si="3"/>
        <v>4</v>
      </c>
    </row>
    <row r="47" spans="1:12">
      <c r="A47" s="6" t="s">
        <v>108</v>
      </c>
      <c r="B47">
        <v>327330</v>
      </c>
      <c r="C47" s="350" t="s">
        <v>569</v>
      </c>
      <c r="D47" s="351">
        <f t="shared" ca="1" si="0"/>
        <v>6.9539207586643614E-2</v>
      </c>
      <c r="E47" s="375">
        <f t="shared" ca="1" si="1"/>
        <v>4</v>
      </c>
      <c r="G47" s="6" t="s">
        <v>108</v>
      </c>
      <c r="H47" s="6">
        <v>213111</v>
      </c>
      <c r="I47" t="s">
        <v>569</v>
      </c>
      <c r="J47" s="352">
        <f t="shared" ca="1" si="2"/>
        <v>4.9658985853365416E-2</v>
      </c>
      <c r="K47" s="353">
        <f t="array" aca="1" ref="K47" ca="1">INDEX($B$3:$E$5837,MATCH(H47&amp;I47,$B$3:$B$5837&amp;$C$3:$C$5837,0),4)</f>
        <v>4</v>
      </c>
      <c r="L47">
        <f t="shared" ca="1" si="3"/>
        <v>4</v>
      </c>
    </row>
    <row r="48" spans="1:12">
      <c r="A48" s="6" t="s">
        <v>108</v>
      </c>
      <c r="B48">
        <v>327390</v>
      </c>
      <c r="C48" s="350" t="s">
        <v>569</v>
      </c>
      <c r="D48" s="351">
        <f t="shared" ca="1" si="0"/>
        <v>5.3119094508753593E-2</v>
      </c>
      <c r="E48" s="375">
        <f t="shared" ca="1" si="1"/>
        <v>4</v>
      </c>
      <c r="G48" s="6" t="s">
        <v>108</v>
      </c>
      <c r="H48">
        <v>213111</v>
      </c>
      <c r="I48" t="s">
        <v>570</v>
      </c>
      <c r="J48" s="352">
        <f t="shared" ca="1" si="2"/>
        <v>2.2442897741692484E-5</v>
      </c>
      <c r="K48" s="353">
        <f t="array" aca="1" ref="K48" ca="1">INDEX($B$3:$E$5837,MATCH(H48&amp;I48,$B$3:$B$5837&amp;$C$3:$C$5837,0),4)</f>
        <v>4</v>
      </c>
      <c r="L48">
        <f t="shared" ca="1" si="3"/>
        <v>4</v>
      </c>
    </row>
    <row r="49" spans="1:12">
      <c r="A49" s="6" t="s">
        <v>108</v>
      </c>
      <c r="B49">
        <v>327400</v>
      </c>
      <c r="C49" s="350" t="s">
        <v>569</v>
      </c>
      <c r="D49" s="351">
        <f t="shared" ca="1" si="0"/>
        <v>3.6125624960205096</v>
      </c>
      <c r="E49" s="375">
        <f t="shared" ca="1" si="1"/>
        <v>3</v>
      </c>
      <c r="G49" s="6" t="s">
        <v>108</v>
      </c>
      <c r="H49" s="6">
        <v>213111</v>
      </c>
      <c r="I49" t="s">
        <v>571</v>
      </c>
      <c r="J49" s="352">
        <f t="shared" ca="1" si="2"/>
        <v>8.9426202557541304E-6</v>
      </c>
      <c r="K49" s="353">
        <f t="array" aca="1" ref="K49" ca="1">INDEX($B$3:$E$5837,MATCH(H49&amp;I49,$B$3:$B$5837&amp;$C$3:$C$5837,0),4)</f>
        <v>4</v>
      </c>
      <c r="L49">
        <f t="shared" ca="1" si="3"/>
        <v>4</v>
      </c>
    </row>
    <row r="50" spans="1:12">
      <c r="A50" s="6" t="s">
        <v>108</v>
      </c>
      <c r="B50">
        <v>327910</v>
      </c>
      <c r="C50" s="350" t="s">
        <v>569</v>
      </c>
      <c r="D50" s="351">
        <f t="shared" ca="1" si="0"/>
        <v>6.0160546558774258E-2</v>
      </c>
      <c r="E50" s="375">
        <f t="shared" ca="1" si="1"/>
        <v>4</v>
      </c>
      <c r="G50" s="6" t="s">
        <v>108</v>
      </c>
      <c r="H50" s="6">
        <v>221100</v>
      </c>
      <c r="I50" t="s">
        <v>569</v>
      </c>
      <c r="J50" s="352">
        <f t="shared" ca="1" si="2"/>
        <v>6.846231602288146</v>
      </c>
      <c r="K50" s="353">
        <f t="array" aca="1" ref="K50" ca="1">INDEX($B$3:$E$5837,MATCH(H50&amp;I50,$B$3:$B$5837&amp;$C$3:$C$5837,0),4)</f>
        <v>2</v>
      </c>
      <c r="L50">
        <f t="shared" ca="1" si="3"/>
        <v>1</v>
      </c>
    </row>
    <row r="51" spans="1:12">
      <c r="A51" s="6" t="s">
        <v>108</v>
      </c>
      <c r="B51">
        <v>327991</v>
      </c>
      <c r="C51" s="350" t="s">
        <v>569</v>
      </c>
      <c r="D51" s="351">
        <f t="shared" ca="1" si="0"/>
        <v>5.5819708260281785E-2</v>
      </c>
      <c r="E51" s="375">
        <f t="shared" ca="1" si="1"/>
        <v>4</v>
      </c>
      <c r="G51" s="6" t="s">
        <v>108</v>
      </c>
      <c r="H51" s="6">
        <v>221100</v>
      </c>
      <c r="I51" t="s">
        <v>571</v>
      </c>
      <c r="J51" s="352">
        <f t="shared" ca="1" si="2"/>
        <v>1.5907154397228399E-4</v>
      </c>
      <c r="K51" s="353">
        <f t="array" aca="1" ref="K51" ca="1">INDEX($B$3:$E$5837,MATCH(H51&amp;I51,$B$3:$B$5837&amp;$C$3:$C$5837,0),4)</f>
        <v>2</v>
      </c>
      <c r="L51">
        <f t="shared" ca="1" si="3"/>
        <v>1</v>
      </c>
    </row>
    <row r="52" spans="1:12">
      <c r="A52" s="6" t="s">
        <v>108</v>
      </c>
      <c r="B52">
        <v>327992</v>
      </c>
      <c r="C52" s="350" t="s">
        <v>569</v>
      </c>
      <c r="D52" s="351">
        <f t="shared" ca="1" si="0"/>
        <v>0.34931904216714277</v>
      </c>
      <c r="E52" s="375">
        <f t="shared" ca="1" si="1"/>
        <v>4</v>
      </c>
      <c r="G52" s="6" t="s">
        <v>108</v>
      </c>
      <c r="H52">
        <v>221100</v>
      </c>
      <c r="I52" t="s">
        <v>570</v>
      </c>
      <c r="J52" s="352">
        <f t="shared" ca="1" si="2"/>
        <v>5.6770443238012726E-5</v>
      </c>
      <c r="K52" s="353">
        <f t="array" aca="1" ref="K52" ca="1">INDEX($B$3:$E$5837,MATCH(H52&amp;I52,$B$3:$B$5837&amp;$C$3:$C$5837,0),4)</f>
        <v>2</v>
      </c>
      <c r="L52">
        <f t="shared" ca="1" si="3"/>
        <v>1</v>
      </c>
    </row>
    <row r="53" spans="1:12">
      <c r="A53" s="6" t="s">
        <v>108</v>
      </c>
      <c r="B53">
        <v>327993</v>
      </c>
      <c r="C53" s="350" t="s">
        <v>569</v>
      </c>
      <c r="D53" s="351">
        <f t="shared" ca="1" si="0"/>
        <v>0.32720667488221505</v>
      </c>
      <c r="E53" s="375">
        <f t="shared" ca="1" si="1"/>
        <v>4</v>
      </c>
      <c r="G53" s="6" t="s">
        <v>108</v>
      </c>
      <c r="H53">
        <v>221100</v>
      </c>
      <c r="I53" t="s">
        <v>582</v>
      </c>
      <c r="J53" s="352">
        <f t="shared" ca="1" si="2"/>
        <v>8.8836924064489875E-7</v>
      </c>
      <c r="K53" s="353">
        <f t="array" aca="1" ref="K53" ca="1">INDEX($B$3:$E$5837,MATCH(H53&amp;I53,$B$3:$B$5837&amp;$C$3:$C$5837,0),4)</f>
        <v>2</v>
      </c>
      <c r="L53">
        <f t="shared" ca="1" si="3"/>
        <v>1</v>
      </c>
    </row>
    <row r="54" spans="1:12">
      <c r="A54" s="6" t="s">
        <v>108</v>
      </c>
      <c r="B54">
        <v>327999</v>
      </c>
      <c r="C54" s="350" t="s">
        <v>569</v>
      </c>
      <c r="D54" s="351">
        <f t="shared" ca="1" si="0"/>
        <v>0.27267421779625861</v>
      </c>
      <c r="E54" s="375">
        <f t="shared" ca="1" si="1"/>
        <v>4</v>
      </c>
      <c r="G54" s="6" t="s">
        <v>108</v>
      </c>
      <c r="H54" s="6">
        <v>221100</v>
      </c>
      <c r="I54" t="s">
        <v>575</v>
      </c>
      <c r="J54" s="352">
        <f t="shared" ca="1" si="2"/>
        <v>4.6474527811967132E-10</v>
      </c>
      <c r="K54" s="353">
        <f t="array" aca="1" ref="K54" ca="1">INDEX($B$3:$E$5837,MATCH(H54&amp;I54,$B$3:$B$5837&amp;$C$3:$C$5837,0),4)</f>
        <v>4</v>
      </c>
      <c r="L54">
        <f t="shared" ca="1" si="3"/>
        <v>4</v>
      </c>
    </row>
    <row r="55" spans="1:12">
      <c r="A55" s="6" t="s">
        <v>108</v>
      </c>
      <c r="B55">
        <v>331110</v>
      </c>
      <c r="C55" s="350" t="s">
        <v>569</v>
      </c>
      <c r="D55" s="351">
        <f t="shared" ca="1" si="0"/>
        <v>0.95446552318322675</v>
      </c>
      <c r="E55" s="375">
        <f t="shared" ca="1" si="1"/>
        <v>2</v>
      </c>
      <c r="G55" s="6" t="s">
        <v>108</v>
      </c>
      <c r="H55" s="6">
        <v>221100</v>
      </c>
      <c r="I55" t="s">
        <v>574</v>
      </c>
      <c r="J55" s="352">
        <f t="shared" ca="1" si="2"/>
        <v>4.1082571664012567E-11</v>
      </c>
      <c r="K55" s="353">
        <f t="array" aca="1" ref="K55" ca="1">INDEX($B$3:$E$5837,MATCH(H55&amp;I55,$B$3:$B$5837&amp;$C$3:$C$5837,0),4)</f>
        <v>4</v>
      </c>
      <c r="L55">
        <f t="shared" ca="1" si="3"/>
        <v>4</v>
      </c>
    </row>
    <row r="56" spans="1:12">
      <c r="A56" s="6" t="s">
        <v>108</v>
      </c>
      <c r="B56">
        <v>331200</v>
      </c>
      <c r="C56" s="350" t="s">
        <v>569</v>
      </c>
      <c r="D56" s="351">
        <f t="shared" ca="1" si="0"/>
        <v>8.6556474401391664E-2</v>
      </c>
      <c r="E56" s="375">
        <f t="shared" ca="1" si="1"/>
        <v>4</v>
      </c>
      <c r="G56" s="6" t="s">
        <v>108</v>
      </c>
      <c r="H56">
        <v>221100</v>
      </c>
      <c r="I56" t="s">
        <v>573</v>
      </c>
      <c r="J56" s="352">
        <f t="shared" ca="1" si="2"/>
        <v>1.2989069631801625E-11</v>
      </c>
      <c r="K56" s="353">
        <f t="array" aca="1" ref="K56" ca="1">INDEX($B$3:$E$5837,MATCH(H56&amp;I56,$B$3:$B$5837&amp;$C$3:$C$5837,0),4)</f>
        <v>4</v>
      </c>
      <c r="L56">
        <f t="shared" ca="1" si="3"/>
        <v>4</v>
      </c>
    </row>
    <row r="57" spans="1:12">
      <c r="A57" s="6" t="s">
        <v>108</v>
      </c>
      <c r="B57" t="s">
        <v>173</v>
      </c>
      <c r="C57" s="350" t="s">
        <v>569</v>
      </c>
      <c r="D57" s="351">
        <f t="shared" ca="1" si="0"/>
        <v>0.86560157072398858</v>
      </c>
      <c r="E57" s="375">
        <f t="shared" ca="1" si="1"/>
        <v>4</v>
      </c>
      <c r="G57" s="6" t="s">
        <v>108</v>
      </c>
      <c r="H57" s="6">
        <v>221100</v>
      </c>
      <c r="I57" t="s">
        <v>576</v>
      </c>
      <c r="J57" s="352">
        <f t="shared" ca="1" si="2"/>
        <v>2.5694820630694819E-11</v>
      </c>
      <c r="K57" s="353">
        <f t="array" aca="1" ref="K57" ca="1">INDEX($B$3:$E$5837,MATCH(H57&amp;I57,$B$3:$B$5837&amp;$C$3:$C$5837,0),4)</f>
        <v>4</v>
      </c>
      <c r="L57">
        <f t="shared" ca="1" si="3"/>
        <v>4</v>
      </c>
    </row>
    <row r="58" spans="1:12">
      <c r="A58" s="6" t="s">
        <v>108</v>
      </c>
      <c r="B58">
        <v>331314</v>
      </c>
      <c r="C58" s="350" t="s">
        <v>569</v>
      </c>
      <c r="D58" s="351">
        <f t="shared" ca="1" si="0"/>
        <v>0.13750724638012971</v>
      </c>
      <c r="E58" s="375">
        <f t="shared" ca="1" si="1"/>
        <v>4</v>
      </c>
      <c r="G58" s="6" t="s">
        <v>108</v>
      </c>
      <c r="H58" s="6">
        <v>221100</v>
      </c>
      <c r="I58" t="s">
        <v>577</v>
      </c>
      <c r="J58" s="352">
        <f t="shared" ca="1" si="2"/>
        <v>1.1618663202758335E-12</v>
      </c>
      <c r="K58" s="353">
        <f t="array" aca="1" ref="K58" ca="1">INDEX($B$3:$E$5837,MATCH(H58&amp;I58,$B$3:$B$5837&amp;$C$3:$C$5837,0),4)</f>
        <v>4</v>
      </c>
      <c r="L58">
        <f t="shared" ca="1" si="3"/>
        <v>4</v>
      </c>
    </row>
    <row r="59" spans="1:12">
      <c r="A59" s="6" t="s">
        <v>108</v>
      </c>
      <c r="B59" t="s">
        <v>176</v>
      </c>
      <c r="C59" s="350" t="s">
        <v>569</v>
      </c>
      <c r="D59" s="351">
        <f t="shared" ca="1" si="0"/>
        <v>0.12093865789163472</v>
      </c>
      <c r="E59" s="375">
        <f t="shared" ca="1" si="1"/>
        <v>4</v>
      </c>
      <c r="G59" s="6" t="s">
        <v>108</v>
      </c>
      <c r="H59" s="6">
        <v>221200</v>
      </c>
      <c r="I59" t="s">
        <v>570</v>
      </c>
      <c r="J59" s="352">
        <f t="shared" ca="1" si="2"/>
        <v>5.5256796092555136E-3</v>
      </c>
      <c r="K59" s="353">
        <f t="array" aca="1" ref="K59" ca="1">INDEX($B$3:$E$5837,MATCH(H59&amp;I59,$B$3:$B$5837&amp;$C$3:$C$5837,0),4)</f>
        <v>4</v>
      </c>
      <c r="L59">
        <f t="shared" ca="1" si="3"/>
        <v>4</v>
      </c>
    </row>
    <row r="60" spans="1:12">
      <c r="A60" s="6" t="s">
        <v>108</v>
      </c>
      <c r="B60">
        <v>331411</v>
      </c>
      <c r="C60" s="350" t="s">
        <v>569</v>
      </c>
      <c r="D60" s="351">
        <f t="shared" ca="1" si="0"/>
        <v>1.01044421420892E-2</v>
      </c>
      <c r="E60" s="375">
        <f t="shared" ca="1" si="1"/>
        <v>4</v>
      </c>
      <c r="G60" s="6" t="s">
        <v>108</v>
      </c>
      <c r="H60" s="6">
        <v>221200</v>
      </c>
      <c r="I60" t="s">
        <v>569</v>
      </c>
      <c r="J60" s="352">
        <f t="shared" ca="1" si="2"/>
        <v>0.28944036048481259</v>
      </c>
      <c r="K60" s="353">
        <f t="array" aca="1" ref="K60" ca="1">INDEX($B$3:$E$5837,MATCH(H60&amp;I60,$B$3:$B$5837&amp;$C$3:$C$5837,0),4)</f>
        <v>2</v>
      </c>
      <c r="L60">
        <f t="shared" ca="1" si="3"/>
        <v>1</v>
      </c>
    </row>
    <row r="61" spans="1:12">
      <c r="A61" s="6" t="s">
        <v>108</v>
      </c>
      <c r="B61">
        <v>331419</v>
      </c>
      <c r="C61" s="350" t="s">
        <v>569</v>
      </c>
      <c r="D61" s="351">
        <f t="shared" ca="1" si="0"/>
        <v>0.27078856569574755</v>
      </c>
      <c r="E61" s="375">
        <f t="shared" ca="1" si="1"/>
        <v>3</v>
      </c>
      <c r="G61" s="6" t="s">
        <v>108</v>
      </c>
      <c r="H61" s="6">
        <v>221300</v>
      </c>
      <c r="I61" t="s">
        <v>570</v>
      </c>
      <c r="J61" s="352">
        <f t="shared" ca="1" si="2"/>
        <v>6.0865430337612936E-2</v>
      </c>
      <c r="K61" s="353">
        <f t="array" aca="1" ref="K61" ca="1">INDEX($B$3:$E$5837,MATCH(H61&amp;I61,$B$3:$B$5837&amp;$C$3:$C$5837,0),4)</f>
        <v>4</v>
      </c>
      <c r="L61">
        <f t="shared" ca="1" si="3"/>
        <v>4</v>
      </c>
    </row>
    <row r="62" spans="1:12">
      <c r="A62" s="6" t="s">
        <v>108</v>
      </c>
      <c r="B62">
        <v>331420</v>
      </c>
      <c r="C62" s="350" t="s">
        <v>569</v>
      </c>
      <c r="D62" s="351">
        <f t="shared" ca="1" si="0"/>
        <v>2.638502516281287E-2</v>
      </c>
      <c r="E62" s="375">
        <f t="shared" ca="1" si="1"/>
        <v>4</v>
      </c>
      <c r="G62" s="6" t="s">
        <v>108</v>
      </c>
      <c r="H62" s="6">
        <v>221300</v>
      </c>
      <c r="I62" t="s">
        <v>569</v>
      </c>
      <c r="J62" s="352">
        <f t="shared" ca="1" si="2"/>
        <v>2.4726581074655256E-3</v>
      </c>
      <c r="K62" s="353">
        <f t="array" aca="1" ref="K62" ca="1">INDEX($B$3:$E$5837,MATCH(H62&amp;I62,$B$3:$B$5837&amp;$C$3:$C$5837,0),4)</f>
        <v>4</v>
      </c>
      <c r="L62">
        <f t="shared" ca="1" si="3"/>
        <v>4</v>
      </c>
    </row>
    <row r="63" spans="1:12">
      <c r="A63" s="6" t="s">
        <v>108</v>
      </c>
      <c r="B63">
        <v>331490</v>
      </c>
      <c r="C63" s="350" t="s">
        <v>569</v>
      </c>
      <c r="D63" s="351">
        <f t="shared" ca="1" si="0"/>
        <v>9.0269203344812129E-2</v>
      </c>
      <c r="E63" s="375">
        <f t="shared" ca="1" si="1"/>
        <v>3</v>
      </c>
      <c r="G63" s="6" t="s">
        <v>108</v>
      </c>
      <c r="H63">
        <v>221300</v>
      </c>
      <c r="I63" t="s">
        <v>571</v>
      </c>
      <c r="J63" s="352">
        <f t="shared" ca="1" si="2"/>
        <v>1.4361075740313455E-3</v>
      </c>
      <c r="K63" s="353">
        <f t="array" aca="1" ref="K63" ca="1">INDEX($B$3:$E$5837,MATCH(H63&amp;I63,$B$3:$B$5837&amp;$C$3:$C$5837,0),4)</f>
        <v>2</v>
      </c>
      <c r="L63">
        <f t="shared" ca="1" si="3"/>
        <v>1</v>
      </c>
    </row>
    <row r="64" spans="1:12">
      <c r="A64" s="6" t="s">
        <v>108</v>
      </c>
      <c r="B64">
        <v>331510</v>
      </c>
      <c r="C64" s="350" t="s">
        <v>569</v>
      </c>
      <c r="D64" s="351">
        <f t="shared" ca="1" si="0"/>
        <v>7.1924831416358914E-2</v>
      </c>
      <c r="E64" s="375">
        <f t="shared" ca="1" si="1"/>
        <v>4</v>
      </c>
      <c r="G64" s="6" t="s">
        <v>108</v>
      </c>
      <c r="H64" s="6">
        <v>230301</v>
      </c>
      <c r="I64" t="s">
        <v>569</v>
      </c>
      <c r="J64" s="352">
        <f t="shared" ca="1" si="2"/>
        <v>6.6923601382506942E-2</v>
      </c>
      <c r="K64" s="353">
        <f t="array" aca="1" ref="K64" ca="1">INDEX($B$3:$E$5837,MATCH(H64&amp;I64,$B$3:$B$5837&amp;$C$3:$C$5837,0),4)</f>
        <v>4</v>
      </c>
      <c r="L64">
        <f t="shared" ca="1" si="3"/>
        <v>4</v>
      </c>
    </row>
    <row r="65" spans="1:12">
      <c r="A65" s="6" t="s">
        <v>108</v>
      </c>
      <c r="B65">
        <v>331520</v>
      </c>
      <c r="C65" s="350" t="s">
        <v>569</v>
      </c>
      <c r="D65" s="351">
        <f t="shared" ca="1" si="0"/>
        <v>0.1160221947689328</v>
      </c>
      <c r="E65" s="375">
        <f t="shared" ca="1" si="1"/>
        <v>4</v>
      </c>
      <c r="G65" s="6" t="s">
        <v>108</v>
      </c>
      <c r="H65" s="6">
        <v>230301</v>
      </c>
      <c r="I65" t="s">
        <v>575</v>
      </c>
      <c r="J65" s="352">
        <f t="shared" ca="1" si="2"/>
        <v>5.2284521724860941E-6</v>
      </c>
      <c r="K65" s="353">
        <f t="array" aca="1" ref="K65" ca="1">INDEX($B$3:$E$5837,MATCH(H65&amp;I65,$B$3:$B$5837&amp;$C$3:$C$5837,0),4)</f>
        <v>4</v>
      </c>
      <c r="L65">
        <f t="shared" ca="1" si="3"/>
        <v>4</v>
      </c>
    </row>
    <row r="66" spans="1:12">
      <c r="A66" s="6" t="s">
        <v>108</v>
      </c>
      <c r="B66" t="s">
        <v>184</v>
      </c>
      <c r="C66" s="350" t="s">
        <v>569</v>
      </c>
      <c r="D66" s="351">
        <f t="shared" ca="1" si="0"/>
        <v>0.12608712288262142</v>
      </c>
      <c r="E66" s="375">
        <f t="shared" ca="1" si="1"/>
        <v>4</v>
      </c>
      <c r="G66" s="6" t="s">
        <v>108</v>
      </c>
      <c r="H66" s="6">
        <v>230301</v>
      </c>
      <c r="I66" t="s">
        <v>570</v>
      </c>
      <c r="J66" s="352">
        <f t="shared" ca="1" si="2"/>
        <v>2.6049679713019749E-6</v>
      </c>
      <c r="K66" s="353">
        <f t="array" aca="1" ref="K66" ca="1">INDEX($B$3:$E$5837,MATCH(H66&amp;I66,$B$3:$B$5837&amp;$C$3:$C$5837,0),4)</f>
        <v>4</v>
      </c>
      <c r="L66">
        <f t="shared" ca="1" si="3"/>
        <v>4</v>
      </c>
    </row>
    <row r="67" spans="1:12">
      <c r="A67" s="6" t="s">
        <v>108</v>
      </c>
      <c r="B67">
        <v>332114</v>
      </c>
      <c r="C67" s="350" t="s">
        <v>569</v>
      </c>
      <c r="D67" s="351">
        <f t="shared" ref="D67:D130" ca="1" si="4">OFFSET(matrix1,MOD(ROW()-ROW($D$3),ROWS(matrix1)),TRUNC((ROW()-ROW($D$3))/ROWS(matrix1)),1,1)</f>
        <v>5.3981525339076762E-2</v>
      </c>
      <c r="E67" s="375">
        <f t="shared" ref="E67:E130" ca="1" si="5">OFFSET(matrix4,MOD(ROW()-ROW($E$3),ROWS(matrix4)),TRUNC((ROW()-ROW($E$3))/ROWS(matrix4)),1,1)</f>
        <v>4</v>
      </c>
      <c r="G67" s="6" t="s">
        <v>108</v>
      </c>
      <c r="H67" s="6">
        <v>230301</v>
      </c>
      <c r="I67" t="s">
        <v>574</v>
      </c>
      <c r="J67" s="352">
        <f t="shared" ca="1" si="2"/>
        <v>4.6218492404502027E-7</v>
      </c>
      <c r="K67" s="353">
        <f t="array" aca="1" ref="K67" ca="1">INDEX($B$3:$E$5837,MATCH(H67&amp;I67,$B$3:$B$5837&amp;$C$3:$C$5837,0),4)</f>
        <v>4</v>
      </c>
      <c r="L67">
        <f t="shared" ca="1" si="3"/>
        <v>4</v>
      </c>
    </row>
    <row r="68" spans="1:12">
      <c r="A68" s="6" t="s">
        <v>108</v>
      </c>
      <c r="B68" t="s">
        <v>187</v>
      </c>
      <c r="C68" s="350" t="s">
        <v>569</v>
      </c>
      <c r="D68" s="351">
        <f t="shared" ca="1" si="4"/>
        <v>3.1949764249179141E-2</v>
      </c>
      <c r="E68" s="375">
        <f t="shared" ca="1" si="5"/>
        <v>4</v>
      </c>
      <c r="G68" s="6" t="s">
        <v>108</v>
      </c>
      <c r="H68" s="6">
        <v>230301</v>
      </c>
      <c r="I68" t="s">
        <v>573</v>
      </c>
      <c r="J68" s="352">
        <f t="shared" ref="J68:J131" ca="1" si="6">SUMIFS(D$3:D$5837,B$3:B$5837,H68,C$3:C$5837,I68)</f>
        <v>1.4612892810818165E-7</v>
      </c>
      <c r="K68" s="353">
        <f t="array" aca="1" ref="K68" ca="1">INDEX($B$3:$E$5837,MATCH(H68&amp;I68,$B$3:$B$5837&amp;$C$3:$C$5837,0),4)</f>
        <v>4</v>
      </c>
      <c r="L68">
        <f t="shared" ref="L68:L131" ca="1" si="7">IF(K68&gt;2,4,1)</f>
        <v>4</v>
      </c>
    </row>
    <row r="69" spans="1:12">
      <c r="A69" s="6" t="s">
        <v>108</v>
      </c>
      <c r="B69">
        <v>332200</v>
      </c>
      <c r="C69" s="350" t="s">
        <v>569</v>
      </c>
      <c r="D69" s="351">
        <f t="shared" ca="1" si="4"/>
        <v>4.0690634270222951E-2</v>
      </c>
      <c r="E69" s="375">
        <f t="shared" ca="1" si="5"/>
        <v>4</v>
      </c>
      <c r="G69" s="6" t="s">
        <v>108</v>
      </c>
      <c r="H69" s="6">
        <v>230301</v>
      </c>
      <c r="I69" t="s">
        <v>576</v>
      </c>
      <c r="J69" s="352">
        <f t="shared" ca="1" si="6"/>
        <v>2.8907048026769494E-7</v>
      </c>
      <c r="K69" s="353">
        <f t="array" aca="1" ref="K69" ca="1">INDEX($B$3:$E$5837,MATCH(H69&amp;I69,$B$3:$B$5837&amp;$C$3:$C$5837,0),4)</f>
        <v>4</v>
      </c>
      <c r="L69">
        <f t="shared" ca="1" si="7"/>
        <v>4</v>
      </c>
    </row>
    <row r="70" spans="1:12">
      <c r="A70" s="6" t="s">
        <v>108</v>
      </c>
      <c r="B70">
        <v>332310</v>
      </c>
      <c r="C70" s="350" t="s">
        <v>569</v>
      </c>
      <c r="D70" s="351">
        <f t="shared" ca="1" si="4"/>
        <v>2.1003751559870824E-2</v>
      </c>
      <c r="E70" s="375">
        <f t="shared" ca="1" si="5"/>
        <v>4</v>
      </c>
      <c r="G70" s="6" t="s">
        <v>108</v>
      </c>
      <c r="H70">
        <v>230301</v>
      </c>
      <c r="I70" t="s">
        <v>571</v>
      </c>
      <c r="J70" s="352">
        <f t="shared" ca="1" si="6"/>
        <v>5.0308676722733174E-7</v>
      </c>
      <c r="K70" s="353">
        <f t="array" aca="1" ref="K70" ca="1">INDEX($B$3:$E$5837,MATCH(H70&amp;I70,$B$3:$B$5837&amp;$C$3:$C$5837,0),4)</f>
        <v>4</v>
      </c>
      <c r="L70">
        <f t="shared" ca="1" si="7"/>
        <v>4</v>
      </c>
    </row>
    <row r="71" spans="1:12">
      <c r="A71" s="6" t="s">
        <v>108</v>
      </c>
      <c r="B71">
        <v>332320</v>
      </c>
      <c r="C71" s="350" t="s">
        <v>569</v>
      </c>
      <c r="D71" s="351">
        <f t="shared" ca="1" si="4"/>
        <v>2.1995360584246327E-2</v>
      </c>
      <c r="E71" s="375">
        <f t="shared" ca="1" si="5"/>
        <v>4</v>
      </c>
      <c r="G71" s="6" t="s">
        <v>108</v>
      </c>
      <c r="H71" s="6">
        <v>230301</v>
      </c>
      <c r="I71" t="s">
        <v>577</v>
      </c>
      <c r="J71" s="352">
        <f t="shared" ca="1" si="6"/>
        <v>1.3071165587658455E-8</v>
      </c>
      <c r="K71" s="353">
        <f t="array" aca="1" ref="K71" ca="1">INDEX($B$3:$E$5837,MATCH(H71&amp;I71,$B$3:$B$5837&amp;$C$3:$C$5837,0),4)</f>
        <v>4</v>
      </c>
      <c r="L71">
        <f t="shared" ca="1" si="7"/>
        <v>4</v>
      </c>
    </row>
    <row r="72" spans="1:12">
      <c r="A72" s="6" t="s">
        <v>108</v>
      </c>
      <c r="B72">
        <v>332410</v>
      </c>
      <c r="C72" s="350" t="s">
        <v>569</v>
      </c>
      <c r="D72" s="351">
        <f t="shared" ca="1" si="4"/>
        <v>1.7024954576811486E-2</v>
      </c>
      <c r="E72" s="375">
        <f t="shared" ca="1" si="5"/>
        <v>4</v>
      </c>
      <c r="G72" s="6" t="s">
        <v>108</v>
      </c>
      <c r="H72" s="6">
        <v>230302</v>
      </c>
      <c r="I72" t="s">
        <v>569</v>
      </c>
      <c r="J72" s="352">
        <f t="shared" ca="1" si="6"/>
        <v>5.7279412497895775E-2</v>
      </c>
      <c r="K72" s="353">
        <f t="array" aca="1" ref="K72" ca="1">INDEX($B$3:$E$5837,MATCH(H72&amp;I72,$B$3:$B$5837&amp;$C$3:$C$5837,0),4)</f>
        <v>4</v>
      </c>
      <c r="L72">
        <f t="shared" ca="1" si="7"/>
        <v>4</v>
      </c>
    </row>
    <row r="73" spans="1:12">
      <c r="A73" s="6" t="s">
        <v>108</v>
      </c>
      <c r="B73">
        <v>332420</v>
      </c>
      <c r="C73" s="350" t="s">
        <v>569</v>
      </c>
      <c r="D73" s="351">
        <f t="shared" ca="1" si="4"/>
        <v>3.1246181799804019E-2</v>
      </c>
      <c r="E73" s="375">
        <f t="shared" ca="1" si="5"/>
        <v>4</v>
      </c>
      <c r="G73" s="6" t="s">
        <v>108</v>
      </c>
      <c r="H73" s="6">
        <v>230302</v>
      </c>
      <c r="I73" t="s">
        <v>575</v>
      </c>
      <c r="J73" s="352">
        <f t="shared" ca="1" si="6"/>
        <v>6.3439086726143315E-6</v>
      </c>
      <c r="K73" s="353">
        <f t="array" aca="1" ref="K73" ca="1">INDEX($B$3:$E$5837,MATCH(H73&amp;I73,$B$3:$B$5837&amp;$C$3:$C$5837,0),4)</f>
        <v>4</v>
      </c>
      <c r="L73">
        <f t="shared" ca="1" si="7"/>
        <v>4</v>
      </c>
    </row>
    <row r="74" spans="1:12">
      <c r="A74" s="6" t="s">
        <v>108</v>
      </c>
      <c r="B74">
        <v>332430</v>
      </c>
      <c r="C74" s="350" t="s">
        <v>569</v>
      </c>
      <c r="D74" s="351">
        <f t="shared" ca="1" si="4"/>
        <v>4.8901420237359591E-2</v>
      </c>
      <c r="E74" s="375">
        <f t="shared" ca="1" si="5"/>
        <v>4</v>
      </c>
      <c r="G74" s="6" t="s">
        <v>108</v>
      </c>
      <c r="H74" s="6">
        <v>230302</v>
      </c>
      <c r="I74" t="s">
        <v>574</v>
      </c>
      <c r="J74" s="352">
        <f t="shared" ca="1" si="6"/>
        <v>5.6078909231116223E-7</v>
      </c>
      <c r="K74" s="353">
        <f t="array" aca="1" ref="K74" ca="1">INDEX($B$3:$E$5837,MATCH(H74&amp;I74,$B$3:$B$5837&amp;$C$3:$C$5837,0),4)</f>
        <v>4</v>
      </c>
      <c r="L74">
        <f t="shared" ca="1" si="7"/>
        <v>4</v>
      </c>
    </row>
    <row r="75" spans="1:12">
      <c r="A75" s="6" t="s">
        <v>108</v>
      </c>
      <c r="B75">
        <v>332500</v>
      </c>
      <c r="C75" s="350" t="s">
        <v>569</v>
      </c>
      <c r="D75" s="351">
        <f t="shared" ca="1" si="4"/>
        <v>2.6842966323721133E-2</v>
      </c>
      <c r="E75" s="375">
        <f t="shared" ca="1" si="5"/>
        <v>4</v>
      </c>
      <c r="G75" s="6" t="s">
        <v>108</v>
      </c>
      <c r="H75" s="6">
        <v>230302</v>
      </c>
      <c r="I75" t="s">
        <v>570</v>
      </c>
      <c r="J75" s="352">
        <f t="shared" ca="1" si="6"/>
        <v>2.2935633357564415E-6</v>
      </c>
      <c r="K75" s="353">
        <f t="array" aca="1" ref="K75" ca="1">INDEX($B$3:$E$5837,MATCH(H75&amp;I75,$B$3:$B$5837&amp;$C$3:$C$5837,0),4)</f>
        <v>4</v>
      </c>
      <c r="L75">
        <f t="shared" ca="1" si="7"/>
        <v>4</v>
      </c>
    </row>
    <row r="76" spans="1:12">
      <c r="A76" s="6" t="s">
        <v>108</v>
      </c>
      <c r="B76">
        <v>332600</v>
      </c>
      <c r="C76" s="350" t="s">
        <v>569</v>
      </c>
      <c r="D76" s="351">
        <f t="shared" ca="1" si="4"/>
        <v>4.4093573333623404E-2</v>
      </c>
      <c r="E76" s="375">
        <f t="shared" ca="1" si="5"/>
        <v>4</v>
      </c>
      <c r="G76" s="6" t="s">
        <v>108</v>
      </c>
      <c r="H76" s="6">
        <v>230302</v>
      </c>
      <c r="I76" t="s">
        <v>573</v>
      </c>
      <c r="J76" s="352">
        <f t="shared" ca="1" si="6"/>
        <v>1.7730459106495643E-7</v>
      </c>
      <c r="K76" s="353">
        <f t="array" aca="1" ref="K76" ca="1">INDEX($B$3:$E$5837,MATCH(H76&amp;I76,$B$3:$B$5837&amp;$C$3:$C$5837,0),4)</f>
        <v>4</v>
      </c>
      <c r="L76">
        <f t="shared" ca="1" si="7"/>
        <v>4</v>
      </c>
    </row>
    <row r="77" spans="1:12">
      <c r="A77" s="6" t="s">
        <v>108</v>
      </c>
      <c r="B77">
        <v>332710</v>
      </c>
      <c r="C77" s="350" t="s">
        <v>569</v>
      </c>
      <c r="D77" s="351">
        <f t="shared" ca="1" si="4"/>
        <v>2.465638126520393E-2</v>
      </c>
      <c r="E77" s="375">
        <f t="shared" ca="1" si="5"/>
        <v>4</v>
      </c>
      <c r="G77" s="6" t="s">
        <v>108</v>
      </c>
      <c r="H77" s="6">
        <v>230302</v>
      </c>
      <c r="I77" t="s">
        <v>576</v>
      </c>
      <c r="J77" s="352">
        <f t="shared" ca="1" si="6"/>
        <v>3.5074180011003969E-7</v>
      </c>
      <c r="K77" s="353">
        <f t="array" aca="1" ref="K77" ca="1">INDEX($B$3:$E$5837,MATCH(H77&amp;I77,$B$3:$B$5837&amp;$C$3:$C$5837,0),4)</f>
        <v>4</v>
      </c>
      <c r="L77">
        <f t="shared" ca="1" si="7"/>
        <v>4</v>
      </c>
    </row>
    <row r="78" spans="1:12">
      <c r="A78" s="6" t="s">
        <v>108</v>
      </c>
      <c r="B78">
        <v>332720</v>
      </c>
      <c r="C78" s="350" t="s">
        <v>569</v>
      </c>
      <c r="D78" s="351">
        <f t="shared" ca="1" si="4"/>
        <v>2.7162510799902426E-2</v>
      </c>
      <c r="E78" s="375">
        <f t="shared" ca="1" si="5"/>
        <v>4</v>
      </c>
      <c r="G78" s="6" t="s">
        <v>108</v>
      </c>
      <c r="H78" s="6">
        <v>230302</v>
      </c>
      <c r="I78" t="s">
        <v>571</v>
      </c>
      <c r="J78" s="352">
        <f t="shared" ca="1" si="6"/>
        <v>4.5042941204345112E-7</v>
      </c>
      <c r="K78" s="353">
        <f t="array" aca="1" ref="K78" ca="1">INDEX($B$3:$E$5837,MATCH(H78&amp;I78,$B$3:$B$5837&amp;$C$3:$C$5837,0),4)</f>
        <v>4</v>
      </c>
      <c r="L78">
        <f t="shared" ca="1" si="7"/>
        <v>4</v>
      </c>
    </row>
    <row r="79" spans="1:12">
      <c r="A79" s="6" t="s">
        <v>108</v>
      </c>
      <c r="B79">
        <v>332800</v>
      </c>
      <c r="C79" s="350" t="s">
        <v>569</v>
      </c>
      <c r="D79" s="351">
        <f t="shared" ca="1" si="4"/>
        <v>0.14338687553619953</v>
      </c>
      <c r="E79" s="375">
        <f t="shared" ca="1" si="5"/>
        <v>4</v>
      </c>
      <c r="G79" s="6" t="s">
        <v>108</v>
      </c>
      <c r="H79" s="6">
        <v>230302</v>
      </c>
      <c r="I79" t="s">
        <v>577</v>
      </c>
      <c r="J79" s="352">
        <f t="shared" ca="1" si="6"/>
        <v>1.5859814338379132E-8</v>
      </c>
      <c r="K79" s="353">
        <f t="array" aca="1" ref="K79" ca="1">INDEX($B$3:$E$5837,MATCH(H79&amp;I79,$B$3:$B$5837&amp;$C$3:$C$5837,0),4)</f>
        <v>4</v>
      </c>
      <c r="L79">
        <f t="shared" ca="1" si="7"/>
        <v>4</v>
      </c>
    </row>
    <row r="80" spans="1:12">
      <c r="A80" s="6" t="s">
        <v>108</v>
      </c>
      <c r="B80" t="s">
        <v>200</v>
      </c>
      <c r="C80" s="350" t="s">
        <v>569</v>
      </c>
      <c r="D80" s="351">
        <f t="shared" ca="1" si="4"/>
        <v>1.8310211159538757E-2</v>
      </c>
      <c r="E80" s="375">
        <f t="shared" ca="1" si="5"/>
        <v>4</v>
      </c>
      <c r="G80" s="6" t="s">
        <v>108</v>
      </c>
      <c r="H80" s="6">
        <v>233210</v>
      </c>
      <c r="I80" t="s">
        <v>569</v>
      </c>
      <c r="J80" s="352">
        <f t="shared" ca="1" si="6"/>
        <v>4.7953198925007892E-2</v>
      </c>
      <c r="K80" s="353">
        <f t="array" aca="1" ref="K80" ca="1">INDEX($B$3:$E$5837,MATCH(H80&amp;I80,$B$3:$B$5837&amp;$C$3:$C$5837,0),4)</f>
        <v>4</v>
      </c>
      <c r="L80">
        <f t="shared" ca="1" si="7"/>
        <v>4</v>
      </c>
    </row>
    <row r="81" spans="1:12">
      <c r="A81" s="6" t="s">
        <v>108</v>
      </c>
      <c r="B81">
        <v>332913</v>
      </c>
      <c r="C81" s="350" t="s">
        <v>569</v>
      </c>
      <c r="D81" s="351">
        <f t="shared" ca="1" si="4"/>
        <v>1.3395361910886786E-2</v>
      </c>
      <c r="E81" s="375">
        <f t="shared" ca="1" si="5"/>
        <v>4</v>
      </c>
      <c r="G81" s="6" t="s">
        <v>108</v>
      </c>
      <c r="H81" s="6">
        <v>233210</v>
      </c>
      <c r="I81" t="s">
        <v>575</v>
      </c>
      <c r="J81" s="352">
        <f t="shared" ca="1" si="6"/>
        <v>6.4839162535993057E-6</v>
      </c>
      <c r="K81" s="353">
        <f t="array" aca="1" ref="K81" ca="1">INDEX($B$3:$E$5837,MATCH(H81&amp;I81,$B$3:$B$5837&amp;$C$3:$C$5837,0),4)</f>
        <v>4</v>
      </c>
      <c r="L81">
        <f t="shared" ca="1" si="7"/>
        <v>4</v>
      </c>
    </row>
    <row r="82" spans="1:12">
      <c r="A82" s="6" t="s">
        <v>108</v>
      </c>
      <c r="B82">
        <v>332991</v>
      </c>
      <c r="C82" s="350" t="s">
        <v>569</v>
      </c>
      <c r="D82" s="351">
        <f t="shared" ca="1" si="4"/>
        <v>4.4845772745525932E-2</v>
      </c>
      <c r="E82" s="375">
        <f t="shared" ca="1" si="5"/>
        <v>4</v>
      </c>
      <c r="G82" s="6" t="s">
        <v>108</v>
      </c>
      <c r="H82">
        <v>233210</v>
      </c>
      <c r="I82" t="s">
        <v>574</v>
      </c>
      <c r="J82" s="352">
        <f t="shared" ca="1" si="6"/>
        <v>5.7316548804904229E-7</v>
      </c>
      <c r="K82" s="353">
        <f t="array" aca="1" ref="K82" ca="1">INDEX($B$3:$E$5837,MATCH(H82&amp;I82,$B$3:$B$5837&amp;$C$3:$C$5837,0),4)</f>
        <v>4</v>
      </c>
      <c r="L82">
        <f t="shared" ca="1" si="7"/>
        <v>4</v>
      </c>
    </row>
    <row r="83" spans="1:12">
      <c r="A83" s="6" t="s">
        <v>108</v>
      </c>
      <c r="B83" t="s">
        <v>204</v>
      </c>
      <c r="C83" s="350" t="s">
        <v>569</v>
      </c>
      <c r="D83" s="351">
        <f t="shared" ca="1" si="4"/>
        <v>2.6306958101761833E-2</v>
      </c>
      <c r="E83" s="375">
        <f t="shared" ca="1" si="5"/>
        <v>4</v>
      </c>
      <c r="G83" s="6" t="s">
        <v>108</v>
      </c>
      <c r="H83" s="6">
        <v>233210</v>
      </c>
      <c r="I83" t="s">
        <v>570</v>
      </c>
      <c r="J83" s="352">
        <f t="shared" ca="1" si="6"/>
        <v>1.8993793185096027E-6</v>
      </c>
      <c r="K83" s="353">
        <f t="array" aca="1" ref="K83" ca="1">INDEX($B$3:$E$5837,MATCH(H83&amp;I83,$B$3:$B$5837&amp;$C$3:$C$5837,0),4)</f>
        <v>4</v>
      </c>
      <c r="L83">
        <f t="shared" ca="1" si="7"/>
        <v>4</v>
      </c>
    </row>
    <row r="84" spans="1:12">
      <c r="A84" s="6" t="s">
        <v>108</v>
      </c>
      <c r="B84">
        <v>332996</v>
      </c>
      <c r="C84" s="350" t="s">
        <v>569</v>
      </c>
      <c r="D84" s="351">
        <f t="shared" ca="1" si="4"/>
        <v>2.8260753632078365E-2</v>
      </c>
      <c r="E84" s="375">
        <f t="shared" ca="1" si="5"/>
        <v>4</v>
      </c>
      <c r="G84" s="6" t="s">
        <v>108</v>
      </c>
      <c r="H84" s="6">
        <v>233210</v>
      </c>
      <c r="I84" t="s">
        <v>573</v>
      </c>
      <c r="J84" s="352">
        <f t="shared" ca="1" si="6"/>
        <v>1.8121763398117869E-7</v>
      </c>
      <c r="K84" s="353">
        <f t="array" aca="1" ref="K84" ca="1">INDEX($B$3:$E$5837,MATCH(H84&amp;I84,$B$3:$B$5837&amp;$C$3:$C$5837,0),4)</f>
        <v>4</v>
      </c>
      <c r="L84">
        <f t="shared" ca="1" si="7"/>
        <v>4</v>
      </c>
    </row>
    <row r="85" spans="1:12">
      <c r="A85" s="6" t="s">
        <v>108</v>
      </c>
      <c r="B85" t="s">
        <v>207</v>
      </c>
      <c r="C85" s="350" t="s">
        <v>569</v>
      </c>
      <c r="D85" s="351">
        <f t="shared" ca="1" si="4"/>
        <v>4.4876358313906413E-2</v>
      </c>
      <c r="E85" s="375">
        <f t="shared" ca="1" si="5"/>
        <v>4</v>
      </c>
      <c r="G85" s="6" t="s">
        <v>108</v>
      </c>
      <c r="H85" s="6">
        <v>233210</v>
      </c>
      <c r="I85" t="s">
        <v>576</v>
      </c>
      <c r="J85" s="352">
        <f t="shared" ca="1" si="6"/>
        <v>3.5848253433525103E-7</v>
      </c>
      <c r="K85" s="353">
        <f t="array" aca="1" ref="K85" ca="1">INDEX($B$3:$E$5837,MATCH(H85&amp;I85,$B$3:$B$5837&amp;$C$3:$C$5837,0),4)</f>
        <v>4</v>
      </c>
      <c r="L85">
        <f t="shared" ca="1" si="7"/>
        <v>4</v>
      </c>
    </row>
    <row r="86" spans="1:12">
      <c r="A86" s="6" t="s">
        <v>108</v>
      </c>
      <c r="B86">
        <v>333111</v>
      </c>
      <c r="C86" s="350" t="s">
        <v>569</v>
      </c>
      <c r="D86" s="351">
        <f t="shared" ca="1" si="4"/>
        <v>1.5976770152054134E-2</v>
      </c>
      <c r="E86" s="375">
        <f t="shared" ca="1" si="5"/>
        <v>4</v>
      </c>
      <c r="G86" s="6" t="s">
        <v>108</v>
      </c>
      <c r="H86" s="6">
        <v>233210</v>
      </c>
      <c r="I86" t="s">
        <v>571</v>
      </c>
      <c r="J86" s="352">
        <f t="shared" ca="1" si="6"/>
        <v>3.7065780383508331E-7</v>
      </c>
      <c r="K86" s="353">
        <f t="array" aca="1" ref="K86" ca="1">INDEX($B$3:$E$5837,MATCH(H86&amp;I86,$B$3:$B$5837&amp;$C$3:$C$5837,0),4)</f>
        <v>4</v>
      </c>
      <c r="L86">
        <f t="shared" ca="1" si="7"/>
        <v>4</v>
      </c>
    </row>
    <row r="87" spans="1:12">
      <c r="A87" s="6" t="s">
        <v>108</v>
      </c>
      <c r="B87">
        <v>333112</v>
      </c>
      <c r="C87" s="350" t="s">
        <v>569</v>
      </c>
      <c r="D87" s="351">
        <f t="shared" ca="1" si="4"/>
        <v>1.2093081421454875E-2</v>
      </c>
      <c r="E87" s="375">
        <f t="shared" ca="1" si="5"/>
        <v>4</v>
      </c>
      <c r="G87" s="6" t="s">
        <v>108</v>
      </c>
      <c r="H87" s="6">
        <v>233210</v>
      </c>
      <c r="I87" t="s">
        <v>577</v>
      </c>
      <c r="J87" s="352">
        <f t="shared" ca="1" si="6"/>
        <v>1.6209834232261401E-8</v>
      </c>
      <c r="K87" s="353">
        <f t="array" aca="1" ref="K87" ca="1">INDEX($B$3:$E$5837,MATCH(H87&amp;I87,$B$3:$B$5837&amp;$C$3:$C$5837,0),4)</f>
        <v>4</v>
      </c>
      <c r="L87">
        <f t="shared" ca="1" si="7"/>
        <v>4</v>
      </c>
    </row>
    <row r="88" spans="1:12">
      <c r="A88" s="6" t="s">
        <v>108</v>
      </c>
      <c r="B88">
        <v>333120</v>
      </c>
      <c r="C88" s="350" t="s">
        <v>569</v>
      </c>
      <c r="D88" s="351">
        <f t="shared" ca="1" si="4"/>
        <v>2.2360660179419737E-2</v>
      </c>
      <c r="E88" s="375">
        <f t="shared" ca="1" si="5"/>
        <v>4</v>
      </c>
      <c r="G88" s="6" t="s">
        <v>108</v>
      </c>
      <c r="H88" s="6">
        <v>233230</v>
      </c>
      <c r="I88" t="s">
        <v>569</v>
      </c>
      <c r="J88" s="352">
        <f t="shared" ca="1" si="6"/>
        <v>4.761229571587007E-2</v>
      </c>
      <c r="K88" s="353">
        <f t="array" aca="1" ref="K88" ca="1">INDEX($B$3:$E$5837,MATCH(H88&amp;I88,$B$3:$B$5837&amp;$C$3:$C$5837,0),4)</f>
        <v>4</v>
      </c>
      <c r="L88">
        <f t="shared" ca="1" si="7"/>
        <v>4</v>
      </c>
    </row>
    <row r="89" spans="1:12">
      <c r="A89" s="6" t="s">
        <v>108</v>
      </c>
      <c r="B89">
        <v>333130</v>
      </c>
      <c r="C89" s="350" t="s">
        <v>569</v>
      </c>
      <c r="D89" s="351">
        <f t="shared" ca="1" si="4"/>
        <v>1.8362257539066167E-2</v>
      </c>
      <c r="E89" s="375">
        <f t="shared" ca="1" si="5"/>
        <v>4</v>
      </c>
      <c r="G89" s="6" t="s">
        <v>108</v>
      </c>
      <c r="H89" s="6">
        <v>233230</v>
      </c>
      <c r="I89" t="s">
        <v>575</v>
      </c>
      <c r="J89" s="352">
        <f t="shared" ca="1" si="6"/>
        <v>1.2902142010233969E-6</v>
      </c>
      <c r="K89" s="353">
        <f t="array" aca="1" ref="K89" ca="1">INDEX($B$3:$E$5837,MATCH(H89&amp;I89,$B$3:$B$5837&amp;$C$3:$C$5837,0),4)</f>
        <v>4</v>
      </c>
      <c r="L89">
        <f t="shared" ca="1" si="7"/>
        <v>4</v>
      </c>
    </row>
    <row r="90" spans="1:12">
      <c r="A90" s="6" t="s">
        <v>108</v>
      </c>
      <c r="B90" t="s">
        <v>213</v>
      </c>
      <c r="C90" s="350" t="s">
        <v>569</v>
      </c>
      <c r="D90" s="351">
        <f t="shared" ca="1" si="4"/>
        <v>1.3591570133708736E-2</v>
      </c>
      <c r="E90" s="375">
        <f t="shared" ca="1" si="5"/>
        <v>4</v>
      </c>
      <c r="G90" s="6" t="s">
        <v>108</v>
      </c>
      <c r="H90">
        <v>233230</v>
      </c>
      <c r="I90" t="s">
        <v>570</v>
      </c>
      <c r="J90" s="352">
        <f t="shared" ca="1" si="6"/>
        <v>1.8811936195811344E-6</v>
      </c>
      <c r="K90" s="353">
        <f t="array" aca="1" ref="K90" ca="1">INDEX($B$3:$E$5837,MATCH(H90&amp;I90,$B$3:$B$5837&amp;$C$3:$C$5837,0),4)</f>
        <v>4</v>
      </c>
      <c r="L90">
        <f t="shared" ca="1" si="7"/>
        <v>4</v>
      </c>
    </row>
    <row r="91" spans="1:12">
      <c r="A91" s="6" t="s">
        <v>108</v>
      </c>
      <c r="B91">
        <v>333220</v>
      </c>
      <c r="C91" s="350" t="s">
        <v>569</v>
      </c>
      <c r="D91" s="351">
        <f t="shared" ca="1" si="4"/>
        <v>1.5851552345263469E-2</v>
      </c>
      <c r="E91" s="375">
        <f t="shared" ca="1" si="5"/>
        <v>4</v>
      </c>
      <c r="G91" s="6" t="s">
        <v>108</v>
      </c>
      <c r="H91">
        <v>233230</v>
      </c>
      <c r="I91" t="s">
        <v>574</v>
      </c>
      <c r="J91" s="352">
        <f t="shared" ca="1" si="6"/>
        <v>1.1405240649227554E-7</v>
      </c>
      <c r="K91" s="353">
        <f t="array" aca="1" ref="K91" ca="1">INDEX($B$3:$E$5837,MATCH(H91&amp;I91,$B$3:$B$5837&amp;$C$3:$C$5837,0),4)</f>
        <v>4</v>
      </c>
      <c r="L91">
        <f t="shared" ca="1" si="7"/>
        <v>4</v>
      </c>
    </row>
    <row r="92" spans="1:12">
      <c r="A92" s="6" t="s">
        <v>108</v>
      </c>
      <c r="B92">
        <v>333295</v>
      </c>
      <c r="C92" s="350" t="s">
        <v>569</v>
      </c>
      <c r="D92" s="351">
        <f t="shared" ca="1" si="4"/>
        <v>4.2066192339230727E-3</v>
      </c>
      <c r="E92" s="375">
        <f t="shared" ca="1" si="5"/>
        <v>4</v>
      </c>
      <c r="G92" s="6" t="s">
        <v>108</v>
      </c>
      <c r="H92">
        <v>233230</v>
      </c>
      <c r="I92" t="s">
        <v>573</v>
      </c>
      <c r="J92" s="352">
        <f t="shared" ca="1" si="6"/>
        <v>3.6059929785272301E-8</v>
      </c>
      <c r="K92" s="353">
        <f t="array" aca="1" ref="K92" ca="1">INDEX($B$3:$E$5837,MATCH(H92&amp;I92,$B$3:$B$5837&amp;$C$3:$C$5837,0),4)</f>
        <v>4</v>
      </c>
      <c r="L92">
        <f t="shared" ca="1" si="7"/>
        <v>4</v>
      </c>
    </row>
    <row r="93" spans="1:12">
      <c r="A93" s="6" t="s">
        <v>108</v>
      </c>
      <c r="B93" t="s">
        <v>217</v>
      </c>
      <c r="C93" s="350" t="s">
        <v>569</v>
      </c>
      <c r="D93" s="351">
        <f t="shared" ca="1" si="4"/>
        <v>0.11825762588508211</v>
      </c>
      <c r="E93" s="375">
        <f t="shared" ca="1" si="5"/>
        <v>4</v>
      </c>
      <c r="G93" s="6" t="s">
        <v>108</v>
      </c>
      <c r="H93" s="6">
        <v>233230</v>
      </c>
      <c r="I93" t="s">
        <v>571</v>
      </c>
      <c r="J93" s="352">
        <f t="shared" ca="1" si="6"/>
        <v>3.6657078209805498E-7</v>
      </c>
      <c r="K93" s="353">
        <f t="array" aca="1" ref="K93" ca="1">INDEX($B$3:$E$5837,MATCH(H93&amp;I93,$B$3:$B$5837&amp;$C$3:$C$5837,0),4)</f>
        <v>4</v>
      </c>
      <c r="L93">
        <f t="shared" ca="1" si="7"/>
        <v>4</v>
      </c>
    </row>
    <row r="94" spans="1:12">
      <c r="A94" s="6" t="s">
        <v>108</v>
      </c>
      <c r="B94">
        <v>333313</v>
      </c>
      <c r="C94" s="350" t="s">
        <v>569</v>
      </c>
      <c r="D94" s="351">
        <f t="shared" ca="1" si="4"/>
        <v>8.5043264294192664E-2</v>
      </c>
      <c r="E94" s="375">
        <f t="shared" ca="1" si="5"/>
        <v>4</v>
      </c>
      <c r="G94" s="6" t="s">
        <v>108</v>
      </c>
      <c r="H94" s="6">
        <v>233230</v>
      </c>
      <c r="I94" t="s">
        <v>576</v>
      </c>
      <c r="J94" s="352">
        <f t="shared" ca="1" si="6"/>
        <v>7.133331747791283E-8</v>
      </c>
      <c r="K94" s="353">
        <f t="array" aca="1" ref="K94" ca="1">INDEX($B$3:$E$5837,MATCH(H94&amp;I94,$B$3:$B$5837&amp;$C$3:$C$5837,0),4)</f>
        <v>4</v>
      </c>
      <c r="L94">
        <f t="shared" ca="1" si="7"/>
        <v>4</v>
      </c>
    </row>
    <row r="95" spans="1:12">
      <c r="A95" s="6" t="s">
        <v>108</v>
      </c>
      <c r="B95">
        <v>333314</v>
      </c>
      <c r="C95" s="350" t="s">
        <v>569</v>
      </c>
      <c r="D95" s="351">
        <f t="shared" ca="1" si="4"/>
        <v>8.4997258656076668E-3</v>
      </c>
      <c r="E95" s="375">
        <f t="shared" ca="1" si="5"/>
        <v>4</v>
      </c>
      <c r="G95" s="6" t="s">
        <v>108</v>
      </c>
      <c r="H95" s="6">
        <v>233230</v>
      </c>
      <c r="I95" t="s">
        <v>577</v>
      </c>
      <c r="J95" s="352">
        <f t="shared" ca="1" si="6"/>
        <v>3.2255441780404129E-9</v>
      </c>
      <c r="K95" s="353">
        <f t="array" aca="1" ref="K95" ca="1">INDEX($B$3:$E$5837,MATCH(H95&amp;I95,$B$3:$B$5837&amp;$C$3:$C$5837,0),4)</f>
        <v>4</v>
      </c>
      <c r="L95">
        <f t="shared" ca="1" si="7"/>
        <v>4</v>
      </c>
    </row>
    <row r="96" spans="1:12">
      <c r="A96" s="6" t="s">
        <v>108</v>
      </c>
      <c r="B96">
        <v>333315</v>
      </c>
      <c r="C96" s="350" t="s">
        <v>569</v>
      </c>
      <c r="D96" s="351">
        <f t="shared" ca="1" si="4"/>
        <v>7.0901600316753757E-3</v>
      </c>
      <c r="E96" s="375">
        <f t="shared" ca="1" si="5"/>
        <v>4</v>
      </c>
      <c r="G96" s="6" t="s">
        <v>108</v>
      </c>
      <c r="H96">
        <v>233240</v>
      </c>
      <c r="I96" t="s">
        <v>569</v>
      </c>
      <c r="J96" s="352">
        <f t="shared" ca="1" si="6"/>
        <v>4.8773553242775471E-2</v>
      </c>
      <c r="K96" s="353">
        <f t="array" aca="1" ref="K96" ca="1">INDEX($B$3:$E$5837,MATCH(H96&amp;I96,$B$3:$B$5837&amp;$C$3:$C$5837,0),4)</f>
        <v>4</v>
      </c>
      <c r="L96">
        <f t="shared" ca="1" si="7"/>
        <v>4</v>
      </c>
    </row>
    <row r="97" spans="1:12">
      <c r="A97" s="6" t="s">
        <v>108</v>
      </c>
      <c r="B97" t="s">
        <v>222</v>
      </c>
      <c r="C97" s="350" t="s">
        <v>569</v>
      </c>
      <c r="D97" s="351">
        <f t="shared" ca="1" si="4"/>
        <v>1.5704253344383655E-2</v>
      </c>
      <c r="E97" s="375">
        <f t="shared" ca="1" si="5"/>
        <v>4</v>
      </c>
      <c r="G97" s="6" t="s">
        <v>108</v>
      </c>
      <c r="H97">
        <v>233240</v>
      </c>
      <c r="I97" t="s">
        <v>570</v>
      </c>
      <c r="J97" s="352">
        <f t="shared" ca="1" si="6"/>
        <v>2.1164563722732813E-6</v>
      </c>
      <c r="K97" s="353">
        <f t="array" aca="1" ref="K97" ca="1">INDEX($B$3:$E$5837,MATCH(H97&amp;I97,$B$3:$B$5837&amp;$C$3:$C$5837,0),4)</f>
        <v>4</v>
      </c>
      <c r="L97">
        <f t="shared" ca="1" si="7"/>
        <v>4</v>
      </c>
    </row>
    <row r="98" spans="1:12">
      <c r="A98" s="6" t="s">
        <v>108</v>
      </c>
      <c r="B98">
        <v>333414</v>
      </c>
      <c r="C98" s="350" t="s">
        <v>569</v>
      </c>
      <c r="D98" s="351">
        <f t="shared" ca="1" si="4"/>
        <v>1.8958175663339027E-2</v>
      </c>
      <c r="E98" s="375">
        <f t="shared" ca="1" si="5"/>
        <v>4</v>
      </c>
      <c r="G98" s="6" t="s">
        <v>108</v>
      </c>
      <c r="H98" s="6">
        <v>233240</v>
      </c>
      <c r="I98" t="s">
        <v>575</v>
      </c>
      <c r="J98" s="352">
        <f t="shared" ca="1" si="6"/>
        <v>7.7500204574591172E-7</v>
      </c>
      <c r="K98" s="353">
        <f t="array" aca="1" ref="K98" ca="1">INDEX($B$3:$E$5837,MATCH(H98&amp;I98,$B$3:$B$5837&amp;$C$3:$C$5837,0),4)</f>
        <v>4</v>
      </c>
      <c r="L98">
        <f t="shared" ca="1" si="7"/>
        <v>4</v>
      </c>
    </row>
    <row r="99" spans="1:12">
      <c r="A99" s="6" t="s">
        <v>108</v>
      </c>
      <c r="B99">
        <v>333415</v>
      </c>
      <c r="C99" s="350" t="s">
        <v>569</v>
      </c>
      <c r="D99" s="351">
        <f t="shared" ca="1" si="4"/>
        <v>1.0731377287840561E-2</v>
      </c>
      <c r="E99" s="375">
        <f t="shared" ca="1" si="5"/>
        <v>4</v>
      </c>
      <c r="G99" s="6" t="s">
        <v>108</v>
      </c>
      <c r="H99" s="6">
        <v>233240</v>
      </c>
      <c r="I99" t="s">
        <v>571</v>
      </c>
      <c r="J99" s="352">
        <f t="shared" ca="1" si="6"/>
        <v>4.3423152973931876E-7</v>
      </c>
      <c r="K99" s="353">
        <f t="array" aca="1" ref="K99" ca="1">INDEX($B$3:$E$5837,MATCH(H99&amp;I99,$B$3:$B$5837&amp;$C$3:$C$5837,0),4)</f>
        <v>4</v>
      </c>
      <c r="L99">
        <f t="shared" ca="1" si="7"/>
        <v>4</v>
      </c>
    </row>
    <row r="100" spans="1:12">
      <c r="A100" s="6" t="s">
        <v>108</v>
      </c>
      <c r="B100">
        <v>333511</v>
      </c>
      <c r="C100" s="350" t="s">
        <v>569</v>
      </c>
      <c r="D100" s="351">
        <f t="shared" ca="1" si="4"/>
        <v>2.0561294255174077E-2</v>
      </c>
      <c r="E100" s="375">
        <f t="shared" ca="1" si="5"/>
        <v>4</v>
      </c>
      <c r="G100" s="6" t="s">
        <v>108</v>
      </c>
      <c r="H100">
        <v>233240</v>
      </c>
      <c r="I100" t="s">
        <v>574</v>
      </c>
      <c r="J100" s="352">
        <f t="shared" ca="1" si="6"/>
        <v>6.8508661804874208E-8</v>
      </c>
      <c r="K100" s="353">
        <f t="array" aca="1" ref="K100" ca="1">INDEX($B$3:$E$5837,MATCH(H100&amp;I100,$B$3:$B$5837&amp;$C$3:$C$5837,0),4)</f>
        <v>4</v>
      </c>
      <c r="L100">
        <f t="shared" ca="1" si="7"/>
        <v>4</v>
      </c>
    </row>
    <row r="101" spans="1:12">
      <c r="A101" s="6" t="s">
        <v>108</v>
      </c>
      <c r="B101" t="s">
        <v>227</v>
      </c>
      <c r="C101" s="350" t="s">
        <v>569</v>
      </c>
      <c r="D101" s="351">
        <f t="shared" ca="1" si="4"/>
        <v>1.3231396973605831E-2</v>
      </c>
      <c r="E101" s="375">
        <f t="shared" ca="1" si="5"/>
        <v>4</v>
      </c>
      <c r="G101" s="6" t="s">
        <v>108</v>
      </c>
      <c r="H101">
        <v>233240</v>
      </c>
      <c r="I101" t="s">
        <v>573</v>
      </c>
      <c r="J101" s="352">
        <f t="shared" ca="1" si="6"/>
        <v>2.1660371844359505E-8</v>
      </c>
      <c r="K101" s="353">
        <f t="array" aca="1" ref="K101" ca="1">INDEX($B$3:$E$5837,MATCH(H101&amp;I101,$B$3:$B$5837&amp;$C$3:$C$5837,0),4)</f>
        <v>4</v>
      </c>
      <c r="L101">
        <f t="shared" ca="1" si="7"/>
        <v>4</v>
      </c>
    </row>
    <row r="102" spans="1:12">
      <c r="A102" s="6" t="s">
        <v>108</v>
      </c>
      <c r="B102">
        <v>333514</v>
      </c>
      <c r="C102" s="350" t="s">
        <v>569</v>
      </c>
      <c r="D102" s="351">
        <f t="shared" ca="1" si="4"/>
        <v>1.8928593552711665E-2</v>
      </c>
      <c r="E102" s="375">
        <f t="shared" ca="1" si="5"/>
        <v>4</v>
      </c>
      <c r="G102" s="6" t="s">
        <v>108</v>
      </c>
      <c r="H102" s="6">
        <v>233240</v>
      </c>
      <c r="I102" t="s">
        <v>576</v>
      </c>
      <c r="J102" s="352">
        <f t="shared" ca="1" si="6"/>
        <v>4.2848285913590363E-8</v>
      </c>
      <c r="K102" s="353">
        <f t="array" aca="1" ref="K102" ca="1">INDEX($B$3:$E$5837,MATCH(H102&amp;I102,$B$3:$B$5837&amp;$C$3:$C$5837,0),4)</f>
        <v>4</v>
      </c>
      <c r="L102">
        <f t="shared" ca="1" si="7"/>
        <v>4</v>
      </c>
    </row>
    <row r="103" spans="1:12">
      <c r="A103" s="6" t="s">
        <v>108</v>
      </c>
      <c r="B103" t="s">
        <v>230</v>
      </c>
      <c r="C103" s="350" t="s">
        <v>569</v>
      </c>
      <c r="D103" s="351">
        <f t="shared" ca="1" si="4"/>
        <v>1.6740655025662632E-2</v>
      </c>
      <c r="E103" s="375">
        <f t="shared" ca="1" si="5"/>
        <v>4</v>
      </c>
      <c r="G103" s="6" t="s">
        <v>108</v>
      </c>
      <c r="H103" s="6">
        <v>233240</v>
      </c>
      <c r="I103" t="s">
        <v>577</v>
      </c>
      <c r="J103" s="352">
        <f t="shared" ca="1" si="6"/>
        <v>1.9375103255275708E-9</v>
      </c>
      <c r="K103" s="353">
        <f t="array" aca="1" ref="K103" ca="1">INDEX($B$3:$E$5837,MATCH(H103&amp;I103,$B$3:$B$5837&amp;$C$3:$C$5837,0),4)</f>
        <v>4</v>
      </c>
      <c r="L103">
        <f t="shared" ca="1" si="7"/>
        <v>4</v>
      </c>
    </row>
    <row r="104" spans="1:12">
      <c r="A104" s="6" t="s">
        <v>108</v>
      </c>
      <c r="B104">
        <v>333611</v>
      </c>
      <c r="C104" s="350" t="s">
        <v>569</v>
      </c>
      <c r="D104" s="351">
        <f t="shared" ca="1" si="4"/>
        <v>1.1771662079238415E-2</v>
      </c>
      <c r="E104" s="375">
        <f t="shared" ca="1" si="5"/>
        <v>4</v>
      </c>
      <c r="G104" s="6" t="s">
        <v>108</v>
      </c>
      <c r="H104">
        <v>233262</v>
      </c>
      <c r="I104" t="s">
        <v>569</v>
      </c>
      <c r="J104" s="352">
        <f t="shared" ca="1" si="6"/>
        <v>4.6538197569289272E-2</v>
      </c>
      <c r="K104" s="353">
        <f t="array" aca="1" ref="K104" ca="1">INDEX($B$3:$E$5837,MATCH(H104&amp;I104,$B$3:$B$5837&amp;$C$3:$C$5837,0),4)</f>
        <v>4</v>
      </c>
      <c r="L104">
        <f t="shared" ca="1" si="7"/>
        <v>4</v>
      </c>
    </row>
    <row r="105" spans="1:12">
      <c r="A105" s="6" t="s">
        <v>108</v>
      </c>
      <c r="B105">
        <v>333612</v>
      </c>
      <c r="C105" s="350" t="s">
        <v>569</v>
      </c>
      <c r="D105" s="351">
        <f t="shared" ca="1" si="4"/>
        <v>2.7644262324596023E-2</v>
      </c>
      <c r="E105" s="375">
        <f t="shared" ca="1" si="5"/>
        <v>4</v>
      </c>
      <c r="G105" s="6" t="s">
        <v>108</v>
      </c>
      <c r="H105" s="6">
        <v>233262</v>
      </c>
      <c r="I105" t="s">
        <v>575</v>
      </c>
      <c r="J105" s="352">
        <f t="shared" ca="1" si="6"/>
        <v>7.412174405590582E-6</v>
      </c>
      <c r="K105" s="353">
        <f t="array" aca="1" ref="K105" ca="1">INDEX($B$3:$E$5837,MATCH(H105&amp;I105,$B$3:$B$5837&amp;$C$3:$C$5837,0),4)</f>
        <v>4</v>
      </c>
      <c r="L105">
        <f t="shared" ca="1" si="7"/>
        <v>4</v>
      </c>
    </row>
    <row r="106" spans="1:12">
      <c r="A106" s="6" t="s">
        <v>108</v>
      </c>
      <c r="B106">
        <v>333613</v>
      </c>
      <c r="C106" s="350" t="s">
        <v>569</v>
      </c>
      <c r="D106" s="351">
        <f t="shared" ca="1" si="4"/>
        <v>3.4543724432130031E-2</v>
      </c>
      <c r="E106" s="375">
        <f t="shared" ca="1" si="5"/>
        <v>4</v>
      </c>
      <c r="G106" s="6" t="s">
        <v>108</v>
      </c>
      <c r="H106" s="6">
        <v>233262</v>
      </c>
      <c r="I106" t="s">
        <v>574</v>
      </c>
      <c r="J106" s="352">
        <f t="shared" ca="1" si="6"/>
        <v>6.5522168925710637E-7</v>
      </c>
      <c r="K106" s="353">
        <f t="array" aca="1" ref="K106" ca="1">INDEX($B$3:$E$5837,MATCH(H106&amp;I106,$B$3:$B$5837&amp;$C$3:$C$5837,0),4)</f>
        <v>4</v>
      </c>
      <c r="L106">
        <f t="shared" ca="1" si="7"/>
        <v>4</v>
      </c>
    </row>
    <row r="107" spans="1:12">
      <c r="A107" s="6" t="s">
        <v>108</v>
      </c>
      <c r="B107">
        <v>333618</v>
      </c>
      <c r="C107" s="350" t="s">
        <v>569</v>
      </c>
      <c r="D107" s="351">
        <f t="shared" ca="1" si="4"/>
        <v>4.1985347294260081E-2</v>
      </c>
      <c r="E107" s="375">
        <f t="shared" ca="1" si="5"/>
        <v>4</v>
      </c>
      <c r="G107" s="6" t="s">
        <v>108</v>
      </c>
      <c r="H107">
        <v>233262</v>
      </c>
      <c r="I107" t="s">
        <v>570</v>
      </c>
      <c r="J107" s="352">
        <f t="shared" ca="1" si="6"/>
        <v>1.8546280332799939E-6</v>
      </c>
      <c r="K107" s="353">
        <f t="array" aca="1" ref="K107" ca="1">INDEX($B$3:$E$5837,MATCH(H107&amp;I107,$B$3:$B$5837&amp;$C$3:$C$5837,0),4)</f>
        <v>4</v>
      </c>
      <c r="L107">
        <f t="shared" ca="1" si="7"/>
        <v>4</v>
      </c>
    </row>
    <row r="108" spans="1:12">
      <c r="A108" s="6" t="s">
        <v>108</v>
      </c>
      <c r="B108" t="s">
        <v>236</v>
      </c>
      <c r="C108" s="350" t="s">
        <v>569</v>
      </c>
      <c r="D108" s="351">
        <f t="shared" ca="1" si="4"/>
        <v>1.0765568488071593E-2</v>
      </c>
      <c r="E108" s="375">
        <f t="shared" ca="1" si="5"/>
        <v>4</v>
      </c>
      <c r="G108" s="6" t="s">
        <v>108</v>
      </c>
      <c r="H108">
        <v>233262</v>
      </c>
      <c r="I108" t="s">
        <v>573</v>
      </c>
      <c r="J108" s="352">
        <f t="shared" ca="1" si="6"/>
        <v>2.0716132903341208E-7</v>
      </c>
      <c r="K108" s="353">
        <f t="array" aca="1" ref="K108" ca="1">INDEX($B$3:$E$5837,MATCH(H108&amp;I108,$B$3:$B$5837&amp;$C$3:$C$5837,0),4)</f>
        <v>4</v>
      </c>
      <c r="L108">
        <f t="shared" ca="1" si="7"/>
        <v>4</v>
      </c>
    </row>
    <row r="109" spans="1:12">
      <c r="A109" s="6" t="s">
        <v>108</v>
      </c>
      <c r="B109">
        <v>333912</v>
      </c>
      <c r="C109" s="350" t="s">
        <v>569</v>
      </c>
      <c r="D109" s="351">
        <f t="shared" ca="1" si="4"/>
        <v>1.554518922823229E-2</v>
      </c>
      <c r="E109" s="375">
        <f t="shared" ca="1" si="5"/>
        <v>4</v>
      </c>
      <c r="G109" s="6" t="s">
        <v>108</v>
      </c>
      <c r="H109" s="6">
        <v>233262</v>
      </c>
      <c r="I109" t="s">
        <v>576</v>
      </c>
      <c r="J109" s="352">
        <f t="shared" ca="1" si="6"/>
        <v>4.0980403847381352E-7</v>
      </c>
      <c r="K109" s="353">
        <f t="array" aca="1" ref="K109" ca="1">INDEX($B$3:$E$5837,MATCH(H109&amp;I109,$B$3:$B$5837&amp;$C$3:$C$5837,0),4)</f>
        <v>4</v>
      </c>
      <c r="L109">
        <f t="shared" ca="1" si="7"/>
        <v>4</v>
      </c>
    </row>
    <row r="110" spans="1:12">
      <c r="A110" s="6" t="s">
        <v>108</v>
      </c>
      <c r="B110">
        <v>333920</v>
      </c>
      <c r="C110" s="350" t="s">
        <v>569</v>
      </c>
      <c r="D110" s="351">
        <f t="shared" ca="1" si="4"/>
        <v>1.4464997674719145E-2</v>
      </c>
      <c r="E110" s="375">
        <f t="shared" ca="1" si="5"/>
        <v>4</v>
      </c>
      <c r="G110" s="6" t="s">
        <v>108</v>
      </c>
      <c r="H110" s="6">
        <v>233262</v>
      </c>
      <c r="I110" t="s">
        <v>571</v>
      </c>
      <c r="J110" s="352">
        <f t="shared" ca="1" si="6"/>
        <v>3.6322278475533637E-7</v>
      </c>
      <c r="K110" s="353">
        <f t="array" aca="1" ref="K110" ca="1">INDEX($B$3:$E$5837,MATCH(H110&amp;I110,$B$3:$B$5837&amp;$C$3:$C$5837,0),4)</f>
        <v>4</v>
      </c>
      <c r="L110">
        <f t="shared" ca="1" si="7"/>
        <v>4</v>
      </c>
    </row>
    <row r="111" spans="1:12">
      <c r="A111" s="6" t="s">
        <v>108</v>
      </c>
      <c r="B111">
        <v>333991</v>
      </c>
      <c r="C111" s="350" t="s">
        <v>569</v>
      </c>
      <c r="D111" s="351">
        <f t="shared" ca="1" si="4"/>
        <v>1.1425930225067984E-2</v>
      </c>
      <c r="E111" s="375">
        <f t="shared" ca="1" si="5"/>
        <v>4</v>
      </c>
      <c r="G111" s="6" t="s">
        <v>108</v>
      </c>
      <c r="H111" s="6">
        <v>233262</v>
      </c>
      <c r="I111" t="s">
        <v>577</v>
      </c>
      <c r="J111" s="352">
        <f t="shared" ca="1" si="6"/>
        <v>1.853048585390613E-8</v>
      </c>
      <c r="K111" s="353">
        <f t="array" aca="1" ref="K111" ca="1">INDEX($B$3:$E$5837,MATCH(H111&amp;I111,$B$3:$B$5837&amp;$C$3:$C$5837,0),4)</f>
        <v>4</v>
      </c>
      <c r="L111">
        <f t="shared" ca="1" si="7"/>
        <v>4</v>
      </c>
    </row>
    <row r="112" spans="1:12">
      <c r="A112" s="6" t="s">
        <v>108</v>
      </c>
      <c r="B112" t="s">
        <v>241</v>
      </c>
      <c r="C112" s="350" t="s">
        <v>569</v>
      </c>
      <c r="D112" s="351">
        <f t="shared" ca="1" si="4"/>
        <v>1.7431299452909905E-2</v>
      </c>
      <c r="E112" s="375">
        <f t="shared" ca="1" si="5"/>
        <v>4</v>
      </c>
      <c r="G112" s="6" t="s">
        <v>108</v>
      </c>
      <c r="H112" s="6">
        <v>233293</v>
      </c>
      <c r="I112" t="s">
        <v>569</v>
      </c>
      <c r="J112" s="352">
        <f t="shared" ca="1" si="6"/>
        <v>0.12749270250346006</v>
      </c>
      <c r="K112" s="353">
        <f t="array" aca="1" ref="K112" ca="1">INDEX($B$3:$E$5837,MATCH(H112&amp;I112,$B$3:$B$5837&amp;$C$3:$C$5837,0),4)</f>
        <v>4</v>
      </c>
      <c r="L112">
        <f t="shared" ca="1" si="7"/>
        <v>4</v>
      </c>
    </row>
    <row r="113" spans="1:12">
      <c r="A113" s="6" t="s">
        <v>108</v>
      </c>
      <c r="B113">
        <v>333993</v>
      </c>
      <c r="C113" s="350" t="s">
        <v>569</v>
      </c>
      <c r="D113" s="351">
        <f t="shared" ca="1" si="4"/>
        <v>9.9511131405660529E-3</v>
      </c>
      <c r="E113" s="375">
        <f t="shared" ca="1" si="5"/>
        <v>4</v>
      </c>
      <c r="G113" s="6" t="s">
        <v>108</v>
      </c>
      <c r="H113" s="6">
        <v>233293</v>
      </c>
      <c r="I113" t="s">
        <v>570</v>
      </c>
      <c r="J113" s="352">
        <f t="shared" ca="1" si="6"/>
        <v>4.7709094938682994E-6</v>
      </c>
      <c r="K113" s="353">
        <f t="array" aca="1" ref="K113" ca="1">INDEX($B$3:$E$5837,MATCH(H113&amp;I113,$B$3:$B$5837&amp;$C$3:$C$5837,0),4)</f>
        <v>4</v>
      </c>
      <c r="L113">
        <f t="shared" ca="1" si="7"/>
        <v>4</v>
      </c>
    </row>
    <row r="114" spans="1:12">
      <c r="A114" s="6" t="s">
        <v>108</v>
      </c>
      <c r="B114">
        <v>333994</v>
      </c>
      <c r="C114" s="350" t="s">
        <v>569</v>
      </c>
      <c r="D114" s="351">
        <f t="shared" ca="1" si="4"/>
        <v>1.5428518146286783E-2</v>
      </c>
      <c r="E114" s="375">
        <f t="shared" ca="1" si="5"/>
        <v>4</v>
      </c>
      <c r="G114" s="6" t="s">
        <v>108</v>
      </c>
      <c r="H114" s="6">
        <v>233293</v>
      </c>
      <c r="I114" t="s">
        <v>571</v>
      </c>
      <c r="J114" s="352">
        <f t="shared" ca="1" si="6"/>
        <v>8.9897138306928872E-7</v>
      </c>
      <c r="K114" s="353">
        <f t="array" aca="1" ref="K114" ca="1">INDEX($B$3:$E$5837,MATCH(H114&amp;I114,$B$3:$B$5837&amp;$C$3:$C$5837,0),4)</f>
        <v>4</v>
      </c>
      <c r="L114">
        <f t="shared" ca="1" si="7"/>
        <v>4</v>
      </c>
    </row>
    <row r="115" spans="1:12">
      <c r="A115" s="6" t="s">
        <v>108</v>
      </c>
      <c r="B115" t="s">
        <v>245</v>
      </c>
      <c r="C115" s="350" t="s">
        <v>569</v>
      </c>
      <c r="D115" s="351">
        <f t="shared" ca="1" si="4"/>
        <v>1.5914402649976359E-2</v>
      </c>
      <c r="E115" s="375">
        <f t="shared" ca="1" si="5"/>
        <v>4</v>
      </c>
      <c r="G115" s="6" t="s">
        <v>108</v>
      </c>
      <c r="H115" s="6">
        <v>233293</v>
      </c>
      <c r="I115" t="s">
        <v>575</v>
      </c>
      <c r="J115" s="352">
        <f t="shared" ca="1" si="6"/>
        <v>3.7200955742560849E-8</v>
      </c>
      <c r="K115" s="353">
        <f t="array" aca="1" ref="K115" ca="1">INDEX($B$3:$E$5837,MATCH(H115&amp;I115,$B$3:$B$5837&amp;$C$3:$C$5837,0),4)</f>
        <v>4</v>
      </c>
      <c r="L115">
        <f t="shared" ca="1" si="7"/>
        <v>4</v>
      </c>
    </row>
    <row r="116" spans="1:12">
      <c r="A116" s="6" t="s">
        <v>108</v>
      </c>
      <c r="B116">
        <v>334111</v>
      </c>
      <c r="C116" s="350" t="s">
        <v>569</v>
      </c>
      <c r="D116" s="351">
        <f t="shared" ca="1" si="4"/>
        <v>5.8375295425457487E-4</v>
      </c>
      <c r="E116" s="375">
        <f t="shared" ca="1" si="5"/>
        <v>4</v>
      </c>
      <c r="G116" s="6" t="s">
        <v>108</v>
      </c>
      <c r="H116" s="6">
        <v>233293</v>
      </c>
      <c r="I116" t="s">
        <v>574</v>
      </c>
      <c r="J116" s="352">
        <f t="shared" ca="1" si="6"/>
        <v>3.2884915720864571E-9</v>
      </c>
      <c r="K116" s="353">
        <f t="array" aca="1" ref="K116" ca="1">INDEX($B$3:$E$5837,MATCH(H116&amp;I116,$B$3:$B$5837&amp;$C$3:$C$5837,0),4)</f>
        <v>4</v>
      </c>
      <c r="L116">
        <f t="shared" ca="1" si="7"/>
        <v>4</v>
      </c>
    </row>
    <row r="117" spans="1:12">
      <c r="A117" s="6" t="s">
        <v>108</v>
      </c>
      <c r="B117">
        <v>334112</v>
      </c>
      <c r="C117" s="350" t="s">
        <v>569</v>
      </c>
      <c r="D117" s="351">
        <f t="shared" ca="1" si="4"/>
        <v>3.2203327363300558E-3</v>
      </c>
      <c r="E117" s="375">
        <f t="shared" ca="1" si="5"/>
        <v>4</v>
      </c>
      <c r="G117" s="6" t="s">
        <v>108</v>
      </c>
      <c r="H117" s="6">
        <v>233293</v>
      </c>
      <c r="I117" t="s">
        <v>573</v>
      </c>
      <c r="J117" s="352">
        <f t="shared" ca="1" si="6"/>
        <v>1.0397218159261608E-9</v>
      </c>
      <c r="K117" s="353">
        <f t="array" aca="1" ref="K117" ca="1">INDEX($B$3:$E$5837,MATCH(H117&amp;I117,$B$3:$B$5837&amp;$C$3:$C$5837,0),4)</f>
        <v>4</v>
      </c>
      <c r="L117">
        <f t="shared" ca="1" si="7"/>
        <v>4</v>
      </c>
    </row>
    <row r="118" spans="1:12">
      <c r="A118" s="6" t="s">
        <v>108</v>
      </c>
      <c r="B118" t="s">
        <v>249</v>
      </c>
      <c r="C118" s="350" t="s">
        <v>569</v>
      </c>
      <c r="D118" s="351">
        <f t="shared" ca="1" si="4"/>
        <v>1.8885709349927327E-2</v>
      </c>
      <c r="E118" s="375">
        <f t="shared" ca="1" si="5"/>
        <v>4</v>
      </c>
      <c r="G118" s="6" t="s">
        <v>108</v>
      </c>
      <c r="H118" s="6">
        <v>233293</v>
      </c>
      <c r="I118" t="s">
        <v>576</v>
      </c>
      <c r="J118" s="352">
        <f t="shared" ca="1" si="6"/>
        <v>2.0567651358673548E-9</v>
      </c>
      <c r="K118" s="353">
        <f t="array" aca="1" ref="K118" ca="1">INDEX($B$3:$E$5837,MATCH(H118&amp;I118,$B$3:$B$5837&amp;$C$3:$C$5837,0),4)</f>
        <v>4</v>
      </c>
      <c r="L118">
        <f t="shared" ca="1" si="7"/>
        <v>4</v>
      </c>
    </row>
    <row r="119" spans="1:12">
      <c r="A119" s="6" t="s">
        <v>108</v>
      </c>
      <c r="B119">
        <v>334210</v>
      </c>
      <c r="C119" s="350" t="s">
        <v>569</v>
      </c>
      <c r="D119" s="351">
        <f t="shared" ca="1" si="4"/>
        <v>1.5968248221348572E-2</v>
      </c>
      <c r="E119" s="375">
        <f t="shared" ca="1" si="5"/>
        <v>4</v>
      </c>
      <c r="G119" s="6" t="s">
        <v>108</v>
      </c>
      <c r="H119" s="6">
        <v>233293</v>
      </c>
      <c r="I119" t="s">
        <v>577</v>
      </c>
      <c r="J119" s="352">
        <f t="shared" ca="1" si="6"/>
        <v>9.3002639497982278E-11</v>
      </c>
      <c r="K119" s="353">
        <f t="array" aca="1" ref="K119" ca="1">INDEX($B$3:$E$5837,MATCH(H119&amp;I119,$B$3:$B$5837&amp;$C$3:$C$5837,0),4)</f>
        <v>4</v>
      </c>
      <c r="L119">
        <f t="shared" ca="1" si="7"/>
        <v>4</v>
      </c>
    </row>
    <row r="120" spans="1:12">
      <c r="A120" s="6" t="s">
        <v>108</v>
      </c>
      <c r="B120">
        <v>334220</v>
      </c>
      <c r="C120" s="350" t="s">
        <v>569</v>
      </c>
      <c r="D120" s="351">
        <f t="shared" ca="1" si="4"/>
        <v>2.4198469152751602E-3</v>
      </c>
      <c r="E120" s="375">
        <f t="shared" ca="1" si="5"/>
        <v>4</v>
      </c>
      <c r="G120" s="6" t="s">
        <v>108</v>
      </c>
      <c r="H120" s="6">
        <v>233411</v>
      </c>
      <c r="I120" t="s">
        <v>569</v>
      </c>
      <c r="J120" s="352">
        <f t="shared" ca="1" si="6"/>
        <v>5.3247502416021976E-2</v>
      </c>
      <c r="K120" s="353">
        <f t="array" aca="1" ref="K120" ca="1">INDEX($B$3:$E$5837,MATCH(H120&amp;I120,$B$3:$B$5837&amp;$C$3:$C$5837,0),4)</f>
        <v>4</v>
      </c>
      <c r="L120">
        <f t="shared" ca="1" si="7"/>
        <v>4</v>
      </c>
    </row>
    <row r="121" spans="1:12">
      <c r="A121" s="6" t="s">
        <v>108</v>
      </c>
      <c r="B121">
        <v>334290</v>
      </c>
      <c r="C121" s="350" t="s">
        <v>569</v>
      </c>
      <c r="D121" s="351">
        <f t="shared" ca="1" si="4"/>
        <v>9.5086308270801723E-3</v>
      </c>
      <c r="E121" s="375">
        <f t="shared" ca="1" si="5"/>
        <v>4</v>
      </c>
      <c r="G121" s="6" t="s">
        <v>108</v>
      </c>
      <c r="H121" s="6">
        <v>233411</v>
      </c>
      <c r="I121" t="s">
        <v>575</v>
      </c>
      <c r="J121" s="352">
        <f t="shared" ca="1" si="6"/>
        <v>2.654560123898047E-6</v>
      </c>
      <c r="K121" s="353">
        <f t="array" aca="1" ref="K121" ca="1">INDEX($B$3:$E$5837,MATCH(H121&amp;I121,$B$3:$B$5837&amp;$C$3:$C$5837,0),4)</f>
        <v>4</v>
      </c>
      <c r="L121">
        <f t="shared" ca="1" si="7"/>
        <v>4</v>
      </c>
    </row>
    <row r="122" spans="1:12">
      <c r="A122" s="6" t="s">
        <v>108</v>
      </c>
      <c r="B122">
        <v>334300</v>
      </c>
      <c r="C122" s="350" t="s">
        <v>569</v>
      </c>
      <c r="D122" s="351">
        <f t="shared" ca="1" si="4"/>
        <v>5.333614713522083E-3</v>
      </c>
      <c r="E122" s="375">
        <f t="shared" ca="1" si="5"/>
        <v>4</v>
      </c>
      <c r="G122" s="6" t="s">
        <v>108</v>
      </c>
      <c r="H122" s="6">
        <v>233411</v>
      </c>
      <c r="I122" t="s">
        <v>570</v>
      </c>
      <c r="J122" s="352">
        <f t="shared" ca="1" si="6"/>
        <v>2.0884114283533603E-6</v>
      </c>
      <c r="K122" s="353">
        <f t="array" aca="1" ref="K122" ca="1">INDEX($B$3:$E$5837,MATCH(H122&amp;I122,$B$3:$B$5837&amp;$C$3:$C$5837,0),4)</f>
        <v>4</v>
      </c>
      <c r="L122">
        <f t="shared" ca="1" si="7"/>
        <v>4</v>
      </c>
    </row>
    <row r="123" spans="1:12">
      <c r="A123" s="6" t="s">
        <v>108</v>
      </c>
      <c r="B123" t="s">
        <v>255</v>
      </c>
      <c r="C123" s="350" t="s">
        <v>569</v>
      </c>
      <c r="D123" s="351">
        <f t="shared" ca="1" si="4"/>
        <v>6.32915566944131E-3</v>
      </c>
      <c r="E123" s="375">
        <f t="shared" ca="1" si="5"/>
        <v>4</v>
      </c>
      <c r="G123" s="6" t="s">
        <v>108</v>
      </c>
      <c r="H123" s="6">
        <v>233411</v>
      </c>
      <c r="I123" t="s">
        <v>574</v>
      </c>
      <c r="J123" s="352">
        <f t="shared" ca="1" si="6"/>
        <v>2.3465791189467392E-7</v>
      </c>
      <c r="K123" s="353">
        <f t="array" aca="1" ref="K123" ca="1">INDEX($B$3:$E$5837,MATCH(H123&amp;I123,$B$3:$B$5837&amp;$C$3:$C$5837,0),4)</f>
        <v>4</v>
      </c>
      <c r="L123">
        <f t="shared" ca="1" si="7"/>
        <v>4</v>
      </c>
    </row>
    <row r="124" spans="1:12">
      <c r="A124" s="6" t="s">
        <v>108</v>
      </c>
      <c r="B124">
        <v>334413</v>
      </c>
      <c r="C124" s="350" t="s">
        <v>569</v>
      </c>
      <c r="D124" s="351">
        <f t="shared" ca="1" si="4"/>
        <v>1.6260680896839023E-2</v>
      </c>
      <c r="E124" s="375">
        <f t="shared" ca="1" si="5"/>
        <v>4</v>
      </c>
      <c r="G124" s="6" t="s">
        <v>108</v>
      </c>
      <c r="H124" s="6">
        <v>233411</v>
      </c>
      <c r="I124" t="s">
        <v>573</v>
      </c>
      <c r="J124" s="352">
        <f t="shared" ca="1" si="6"/>
        <v>7.4191751728216688E-8</v>
      </c>
      <c r="K124" s="353">
        <f t="array" aca="1" ref="K124" ca="1">INDEX($B$3:$E$5837,MATCH(H124&amp;I124,$B$3:$B$5837&amp;$C$3:$C$5837,0),4)</f>
        <v>4</v>
      </c>
      <c r="L124">
        <f t="shared" ca="1" si="7"/>
        <v>4</v>
      </c>
    </row>
    <row r="125" spans="1:12">
      <c r="A125" s="6" t="s">
        <v>108</v>
      </c>
      <c r="B125">
        <v>334418</v>
      </c>
      <c r="C125" s="350" t="s">
        <v>569</v>
      </c>
      <c r="D125" s="351">
        <f t="shared" ca="1" si="4"/>
        <v>4.4742601605422868E-3</v>
      </c>
      <c r="E125" s="375">
        <f t="shared" ca="1" si="5"/>
        <v>4</v>
      </c>
      <c r="G125" s="6" t="s">
        <v>108</v>
      </c>
      <c r="H125" s="6">
        <v>233411</v>
      </c>
      <c r="I125" t="s">
        <v>576</v>
      </c>
      <c r="J125" s="352">
        <f t="shared" ca="1" si="6"/>
        <v>1.4676522699256285E-7</v>
      </c>
      <c r="K125" s="353">
        <f t="array" aca="1" ref="K125" ca="1">INDEX($B$3:$E$5837,MATCH(H125&amp;I125,$B$3:$B$5837&amp;$C$3:$C$5837,0),4)</f>
        <v>4</v>
      </c>
      <c r="L125">
        <f t="shared" ca="1" si="7"/>
        <v>4</v>
      </c>
    </row>
    <row r="126" spans="1:12">
      <c r="A126" s="6" t="s">
        <v>108</v>
      </c>
      <c r="B126">
        <v>334510</v>
      </c>
      <c r="C126" s="350" t="s">
        <v>569</v>
      </c>
      <c r="D126" s="351">
        <f t="shared" ca="1" si="4"/>
        <v>2.9170505743538935E-3</v>
      </c>
      <c r="E126" s="375">
        <f t="shared" ca="1" si="5"/>
        <v>4</v>
      </c>
      <c r="G126" s="6" t="s">
        <v>108</v>
      </c>
      <c r="H126" s="6">
        <v>233411</v>
      </c>
      <c r="I126" t="s">
        <v>571</v>
      </c>
      <c r="J126" s="352">
        <f t="shared" ca="1" si="6"/>
        <v>4.0517146890984743E-7</v>
      </c>
      <c r="K126" s="353">
        <f t="array" aca="1" ref="K126" ca="1">INDEX($B$3:$E$5837,MATCH(H126&amp;I126,$B$3:$B$5837&amp;$C$3:$C$5837,0),4)</f>
        <v>4</v>
      </c>
      <c r="L126">
        <f t="shared" ca="1" si="7"/>
        <v>4</v>
      </c>
    </row>
    <row r="127" spans="1:12">
      <c r="A127" s="6" t="s">
        <v>108</v>
      </c>
      <c r="B127">
        <v>334511</v>
      </c>
      <c r="C127" s="350" t="s">
        <v>569</v>
      </c>
      <c r="D127" s="351">
        <f t="shared" ca="1" si="4"/>
        <v>4.208401033144538E-3</v>
      </c>
      <c r="E127" s="375">
        <f t="shared" ca="1" si="5"/>
        <v>4</v>
      </c>
      <c r="G127" s="6" t="s">
        <v>108</v>
      </c>
      <c r="H127" s="6">
        <v>233411</v>
      </c>
      <c r="I127" t="s">
        <v>577</v>
      </c>
      <c r="J127" s="352">
        <f t="shared" ca="1" si="6"/>
        <v>6.6364181591753479E-9</v>
      </c>
      <c r="K127" s="353">
        <f t="array" aca="1" ref="K127" ca="1">INDEX($B$3:$E$5837,MATCH(H127&amp;I127,$B$3:$B$5837&amp;$C$3:$C$5837,0),4)</f>
        <v>4</v>
      </c>
      <c r="L127">
        <f t="shared" ca="1" si="7"/>
        <v>4</v>
      </c>
    </row>
    <row r="128" spans="1:12">
      <c r="A128" s="6" t="s">
        <v>108</v>
      </c>
      <c r="B128">
        <v>334512</v>
      </c>
      <c r="C128" s="350" t="s">
        <v>569</v>
      </c>
      <c r="D128" s="351">
        <f t="shared" ca="1" si="4"/>
        <v>6.3059707521934388E-3</v>
      </c>
      <c r="E128" s="375">
        <f t="shared" ca="1" si="5"/>
        <v>4</v>
      </c>
      <c r="G128" s="6" t="s">
        <v>108</v>
      </c>
      <c r="H128" s="6">
        <v>233412</v>
      </c>
      <c r="I128" t="s">
        <v>569</v>
      </c>
      <c r="J128" s="352">
        <f t="shared" ca="1" si="6"/>
        <v>4.7049091514581094E-2</v>
      </c>
      <c r="K128" s="353">
        <f t="array" aca="1" ref="K128" ca="1">INDEX($B$3:$E$5837,MATCH(H128&amp;I128,$B$3:$B$5837&amp;$C$3:$C$5837,0),4)</f>
        <v>4</v>
      </c>
      <c r="L128">
        <f t="shared" ca="1" si="7"/>
        <v>4</v>
      </c>
    </row>
    <row r="129" spans="1:12">
      <c r="A129" s="6" t="s">
        <v>108</v>
      </c>
      <c r="B129">
        <v>334513</v>
      </c>
      <c r="C129" s="350" t="s">
        <v>569</v>
      </c>
      <c r="D129" s="351">
        <f t="shared" ca="1" si="4"/>
        <v>5.1551570613688228E-3</v>
      </c>
      <c r="E129" s="375">
        <f t="shared" ca="1" si="5"/>
        <v>4</v>
      </c>
      <c r="G129" s="6" t="s">
        <v>108</v>
      </c>
      <c r="H129" s="6">
        <v>233412</v>
      </c>
      <c r="I129" t="s">
        <v>575</v>
      </c>
      <c r="J129" s="352">
        <f t="shared" ca="1" si="6"/>
        <v>4.1398113887391616E-6</v>
      </c>
      <c r="K129" s="353">
        <f t="array" aca="1" ref="K129" ca="1">INDEX($B$3:$E$5837,MATCH(H129&amp;I129,$B$3:$B$5837&amp;$C$3:$C$5837,0),4)</f>
        <v>4</v>
      </c>
      <c r="L129">
        <f t="shared" ca="1" si="7"/>
        <v>4</v>
      </c>
    </row>
    <row r="130" spans="1:12">
      <c r="A130" s="6" t="s">
        <v>108</v>
      </c>
      <c r="B130">
        <v>334514</v>
      </c>
      <c r="C130" s="350" t="s">
        <v>569</v>
      </c>
      <c r="D130" s="351">
        <f t="shared" ca="1" si="4"/>
        <v>4.4805930264873737E-3</v>
      </c>
      <c r="E130" s="375">
        <f t="shared" ca="1" si="5"/>
        <v>4</v>
      </c>
      <c r="G130" s="6" t="s">
        <v>108</v>
      </c>
      <c r="H130" s="6">
        <v>233412</v>
      </c>
      <c r="I130" t="s">
        <v>570</v>
      </c>
      <c r="J130" s="352">
        <f t="shared" ca="1" si="6"/>
        <v>1.843745176686009E-6</v>
      </c>
      <c r="K130" s="353">
        <f t="array" aca="1" ref="K130" ca="1">INDEX($B$3:$E$5837,MATCH(H130&amp;I130,$B$3:$B$5837&amp;$C$3:$C$5837,0),4)</f>
        <v>4</v>
      </c>
      <c r="L130">
        <f t="shared" ca="1" si="7"/>
        <v>4</v>
      </c>
    </row>
    <row r="131" spans="1:12">
      <c r="A131" s="6" t="s">
        <v>108</v>
      </c>
      <c r="B131">
        <v>334515</v>
      </c>
      <c r="C131" s="350" t="s">
        <v>569</v>
      </c>
      <c r="D131" s="351">
        <f t="shared" ref="D131:D194" ca="1" si="8">OFFSET(matrix1,MOD(ROW()-ROW($D$3),ROWS(matrix1)),TRUNC((ROW()-ROW($D$3))/ROWS(matrix1)),1,1)</f>
        <v>2.5565717945024171E-3</v>
      </c>
      <c r="E131" s="375">
        <f t="shared" ref="E131:E194" ca="1" si="9">OFFSET(matrix4,MOD(ROW()-ROW($E$3),ROWS(matrix4)),TRUNC((ROW()-ROW($E$3))/ROWS(matrix4)),1,1)</f>
        <v>4</v>
      </c>
      <c r="G131" s="6" t="s">
        <v>108</v>
      </c>
      <c r="H131">
        <v>233412</v>
      </c>
      <c r="I131" t="s">
        <v>574</v>
      </c>
      <c r="J131" s="352">
        <f t="shared" ca="1" si="6"/>
        <v>3.6595121254696879E-7</v>
      </c>
      <c r="K131" s="353">
        <f t="array" aca="1" ref="K131" ca="1">INDEX($B$3:$E$5837,MATCH(H131&amp;I131,$B$3:$B$5837&amp;$C$3:$C$5837,0),4)</f>
        <v>4</v>
      </c>
      <c r="L131">
        <f t="shared" ca="1" si="7"/>
        <v>4</v>
      </c>
    </row>
    <row r="132" spans="1:12">
      <c r="A132" s="6" t="s">
        <v>108</v>
      </c>
      <c r="B132">
        <v>334516</v>
      </c>
      <c r="C132" s="350" t="s">
        <v>569</v>
      </c>
      <c r="D132" s="351">
        <f t="shared" ca="1" si="8"/>
        <v>3.7653425983564582E-3</v>
      </c>
      <c r="E132" s="375">
        <f t="shared" ca="1" si="9"/>
        <v>4</v>
      </c>
      <c r="G132" s="6" t="s">
        <v>108</v>
      </c>
      <c r="H132" s="6">
        <v>233412</v>
      </c>
      <c r="I132" t="s">
        <v>573</v>
      </c>
      <c r="J132" s="352">
        <f t="shared" ref="J132:J195" ca="1" si="10">SUMIFS(D$3:D$5837,B$3:B$5837,H132,C$3:C$5837,I132)</f>
        <v>1.1570273206092055E-7</v>
      </c>
      <c r="K132" s="353">
        <f t="array" aca="1" ref="K132" ca="1">INDEX($B$3:$E$5837,MATCH(H132&amp;I132,$B$3:$B$5837&amp;$C$3:$C$5837,0),4)</f>
        <v>4</v>
      </c>
      <c r="L132">
        <f t="shared" ref="L132:L195" ca="1" si="11">IF(K132&gt;2,4,1)</f>
        <v>4</v>
      </c>
    </row>
    <row r="133" spans="1:12">
      <c r="A133" s="6" t="s">
        <v>108</v>
      </c>
      <c r="B133">
        <v>334517</v>
      </c>
      <c r="C133" s="350" t="s">
        <v>569</v>
      </c>
      <c r="D133" s="351">
        <f t="shared" ca="1" si="8"/>
        <v>3.4365013767892636E-3</v>
      </c>
      <c r="E133" s="375">
        <f t="shared" ca="1" si="9"/>
        <v>4</v>
      </c>
      <c r="G133" s="6" t="s">
        <v>108</v>
      </c>
      <c r="H133" s="6">
        <v>233412</v>
      </c>
      <c r="I133" t="s">
        <v>576</v>
      </c>
      <c r="J133" s="352">
        <f t="shared" ca="1" si="10"/>
        <v>2.2888174681178749E-7</v>
      </c>
      <c r="K133" s="353">
        <f t="array" aca="1" ref="K133" ca="1">INDEX($B$3:$E$5837,MATCH(H133&amp;I133,$B$3:$B$5837&amp;$C$3:$C$5837,0),4)</f>
        <v>4</v>
      </c>
      <c r="L133">
        <f t="shared" ca="1" si="11"/>
        <v>4</v>
      </c>
    </row>
    <row r="134" spans="1:12">
      <c r="A134" s="6" t="s">
        <v>108</v>
      </c>
      <c r="B134" t="s">
        <v>267</v>
      </c>
      <c r="C134" s="350" t="s">
        <v>569</v>
      </c>
      <c r="D134" s="351">
        <f t="shared" ca="1" si="8"/>
        <v>4.197553116315032E-3</v>
      </c>
      <c r="E134" s="375">
        <f t="shared" ca="1" si="9"/>
        <v>4</v>
      </c>
      <c r="G134" s="6" t="s">
        <v>108</v>
      </c>
      <c r="H134" s="6">
        <v>233412</v>
      </c>
      <c r="I134" t="s">
        <v>571</v>
      </c>
      <c r="J134" s="352">
        <f t="shared" ca="1" si="10"/>
        <v>3.5752293715648976E-7</v>
      </c>
      <c r="K134" s="353">
        <f t="array" aca="1" ref="K134" ca="1">INDEX($B$3:$E$5837,MATCH(H134&amp;I134,$B$3:$B$5837&amp;$C$3:$C$5837,0),4)</f>
        <v>4</v>
      </c>
      <c r="L134">
        <f t="shared" ca="1" si="11"/>
        <v>4</v>
      </c>
    </row>
    <row r="135" spans="1:12">
      <c r="A135" s="6" t="s">
        <v>108</v>
      </c>
      <c r="B135">
        <v>334610</v>
      </c>
      <c r="C135" s="350" t="s">
        <v>569</v>
      </c>
      <c r="D135" s="351">
        <f t="shared" ca="1" si="8"/>
        <v>9.535374664212207E-3</v>
      </c>
      <c r="E135" s="375">
        <f t="shared" ca="1" si="9"/>
        <v>4</v>
      </c>
      <c r="G135" s="6" t="s">
        <v>108</v>
      </c>
      <c r="H135" s="6">
        <v>233412</v>
      </c>
      <c r="I135" t="s">
        <v>577</v>
      </c>
      <c r="J135" s="352">
        <f t="shared" ca="1" si="10"/>
        <v>1.0349556308201614E-8</v>
      </c>
      <c r="K135" s="353">
        <f t="array" aca="1" ref="K135" ca="1">INDEX($B$3:$E$5837,MATCH(H135&amp;I135,$B$3:$B$5837&amp;$C$3:$C$5837,0),4)</f>
        <v>4</v>
      </c>
      <c r="L135">
        <f t="shared" ca="1" si="11"/>
        <v>4</v>
      </c>
    </row>
    <row r="136" spans="1:12">
      <c r="A136" s="6" t="s">
        <v>108</v>
      </c>
      <c r="B136">
        <v>335110</v>
      </c>
      <c r="C136" s="350" t="s">
        <v>569</v>
      </c>
      <c r="D136" s="351">
        <f t="shared" ca="1" si="8"/>
        <v>6.0440985140090962E-2</v>
      </c>
      <c r="E136" s="375">
        <f t="shared" ca="1" si="9"/>
        <v>4</v>
      </c>
      <c r="G136" s="6" t="s">
        <v>108</v>
      </c>
      <c r="H136">
        <v>311111</v>
      </c>
      <c r="I136" t="s">
        <v>569</v>
      </c>
      <c r="J136" s="352">
        <f t="shared" ca="1" si="10"/>
        <v>7.6235873260887238E-2</v>
      </c>
      <c r="K136" s="353">
        <f t="array" aca="1" ref="K136" ca="1">INDEX($B$3:$E$5837,MATCH(H136&amp;I136,$B$3:$B$5837&amp;$C$3:$C$5837,0),4)</f>
        <v>4</v>
      </c>
      <c r="L136">
        <f t="shared" ca="1" si="11"/>
        <v>4</v>
      </c>
    </row>
    <row r="137" spans="1:12">
      <c r="A137" s="6" t="s">
        <v>108</v>
      </c>
      <c r="B137">
        <v>335120</v>
      </c>
      <c r="C137" s="350" t="s">
        <v>569</v>
      </c>
      <c r="D137" s="351">
        <f t="shared" ca="1" si="8"/>
        <v>1.787989916064657E-2</v>
      </c>
      <c r="E137" s="375">
        <f t="shared" ca="1" si="9"/>
        <v>4</v>
      </c>
      <c r="G137" s="6" t="s">
        <v>108</v>
      </c>
      <c r="H137" s="6">
        <v>311111</v>
      </c>
      <c r="I137" t="s">
        <v>570</v>
      </c>
      <c r="J137" s="352">
        <f t="shared" ca="1" si="10"/>
        <v>2.9556457092615466E-6</v>
      </c>
      <c r="K137" s="353">
        <f t="array" aca="1" ref="K137" ca="1">INDEX($B$3:$E$5837,MATCH(H137&amp;I137,$B$3:$B$5837&amp;$C$3:$C$5837,0),4)</f>
        <v>4</v>
      </c>
      <c r="L137">
        <f t="shared" ca="1" si="11"/>
        <v>4</v>
      </c>
    </row>
    <row r="138" spans="1:12">
      <c r="A138" s="6" t="s">
        <v>108</v>
      </c>
      <c r="B138">
        <v>335210</v>
      </c>
      <c r="C138" s="350" t="s">
        <v>569</v>
      </c>
      <c r="D138" s="351">
        <f t="shared" ca="1" si="8"/>
        <v>1.1767741661195638E-2</v>
      </c>
      <c r="E138" s="375">
        <f t="shared" ca="1" si="9"/>
        <v>4</v>
      </c>
      <c r="G138" s="6" t="s">
        <v>108</v>
      </c>
      <c r="H138" s="6">
        <v>311111</v>
      </c>
      <c r="I138" t="s">
        <v>575</v>
      </c>
      <c r="J138" s="352">
        <f t="shared" ca="1" si="10"/>
        <v>2.9432697395773263E-7</v>
      </c>
      <c r="K138" s="353">
        <f t="array" aca="1" ref="K138" ca="1">INDEX($B$3:$E$5837,MATCH(H138&amp;I138,$B$3:$B$5837&amp;$C$3:$C$5837,0),4)</f>
        <v>4</v>
      </c>
      <c r="L138">
        <f t="shared" ca="1" si="11"/>
        <v>4</v>
      </c>
    </row>
    <row r="139" spans="1:12">
      <c r="A139" s="6" t="s">
        <v>108</v>
      </c>
      <c r="B139">
        <v>335221</v>
      </c>
      <c r="C139" s="350" t="s">
        <v>569</v>
      </c>
      <c r="D139" s="351">
        <f t="shared" ca="1" si="8"/>
        <v>2.6673211876086653E-2</v>
      </c>
      <c r="E139" s="375">
        <f t="shared" ca="1" si="9"/>
        <v>4</v>
      </c>
      <c r="G139" s="6" t="s">
        <v>108</v>
      </c>
      <c r="H139" s="6">
        <v>311111</v>
      </c>
      <c r="I139" t="s">
        <v>574</v>
      </c>
      <c r="J139" s="352">
        <f t="shared" ca="1" si="10"/>
        <v>2.6017927603681664E-8</v>
      </c>
      <c r="K139" s="353">
        <f t="array" aca="1" ref="K139" ca="1">INDEX($B$3:$E$5837,MATCH(H139&amp;I139,$B$3:$B$5837&amp;$C$3:$C$5837,0),4)</f>
        <v>4</v>
      </c>
      <c r="L139">
        <f t="shared" ca="1" si="11"/>
        <v>4</v>
      </c>
    </row>
    <row r="140" spans="1:12">
      <c r="A140" s="6" t="s">
        <v>108</v>
      </c>
      <c r="B140">
        <v>335222</v>
      </c>
      <c r="C140" s="350" t="s">
        <v>569</v>
      </c>
      <c r="D140" s="351">
        <f t="shared" ca="1" si="8"/>
        <v>1.231008419081156E-2</v>
      </c>
      <c r="E140" s="375">
        <f t="shared" ca="1" si="9"/>
        <v>4</v>
      </c>
      <c r="G140" s="6" t="s">
        <v>108</v>
      </c>
      <c r="H140" s="6">
        <v>311111</v>
      </c>
      <c r="I140" t="s">
        <v>571</v>
      </c>
      <c r="J140" s="352">
        <f t="shared" ca="1" si="10"/>
        <v>3.5994417400254965E-7</v>
      </c>
      <c r="K140" s="353">
        <f t="array" aca="1" ref="K140" ca="1">INDEX($B$3:$E$5837,MATCH(H140&amp;I140,$B$3:$B$5837&amp;$C$3:$C$5837,0),4)</f>
        <v>4</v>
      </c>
      <c r="L140">
        <f t="shared" ca="1" si="11"/>
        <v>4</v>
      </c>
    </row>
    <row r="141" spans="1:12">
      <c r="A141" s="6" t="s">
        <v>108</v>
      </c>
      <c r="B141">
        <v>335224</v>
      </c>
      <c r="C141" s="350" t="s">
        <v>569</v>
      </c>
      <c r="D141" s="351">
        <f t="shared" ca="1" si="8"/>
        <v>2.8545439433276591E-2</v>
      </c>
      <c r="E141" s="375">
        <f t="shared" ca="1" si="9"/>
        <v>4</v>
      </c>
      <c r="G141" s="6" t="s">
        <v>108</v>
      </c>
      <c r="H141" s="6">
        <v>311111</v>
      </c>
      <c r="I141" t="s">
        <v>573</v>
      </c>
      <c r="J141" s="352">
        <f t="shared" ca="1" si="10"/>
        <v>8.2260837048677335E-9</v>
      </c>
      <c r="K141" s="353">
        <f t="array" aca="1" ref="K141" ca="1">INDEX($B$3:$E$5837,MATCH(H141&amp;I141,$B$3:$B$5837&amp;$C$3:$C$5837,0),4)</f>
        <v>4</v>
      </c>
      <c r="L141">
        <f t="shared" ca="1" si="11"/>
        <v>4</v>
      </c>
    </row>
    <row r="142" spans="1:12">
      <c r="A142" s="6" t="s">
        <v>108</v>
      </c>
      <c r="B142">
        <v>335228</v>
      </c>
      <c r="C142" s="350" t="s">
        <v>569</v>
      </c>
      <c r="D142" s="351">
        <f t="shared" ca="1" si="8"/>
        <v>6.7199387231569475E-3</v>
      </c>
      <c r="E142" s="375">
        <f t="shared" ca="1" si="9"/>
        <v>4</v>
      </c>
      <c r="G142" s="6" t="s">
        <v>108</v>
      </c>
      <c r="H142" s="6">
        <v>311111</v>
      </c>
      <c r="I142" t="s">
        <v>576</v>
      </c>
      <c r="J142" s="352">
        <f t="shared" ca="1" si="10"/>
        <v>1.6272739409461506E-8</v>
      </c>
      <c r="K142" s="353">
        <f t="array" aca="1" ref="K142" ca="1">INDEX($B$3:$E$5837,MATCH(H142&amp;I142,$B$3:$B$5837&amp;$C$3:$C$5837,0),4)</f>
        <v>4</v>
      </c>
      <c r="L142">
        <f t="shared" ca="1" si="11"/>
        <v>4</v>
      </c>
    </row>
    <row r="143" spans="1:12">
      <c r="A143" s="6" t="s">
        <v>108</v>
      </c>
      <c r="B143">
        <v>335311</v>
      </c>
      <c r="C143" s="350" t="s">
        <v>569</v>
      </c>
      <c r="D143" s="351">
        <f t="shared" ca="1" si="8"/>
        <v>4.2169863486715767E-2</v>
      </c>
      <c r="E143" s="375">
        <f t="shared" ca="1" si="9"/>
        <v>4</v>
      </c>
      <c r="G143" s="6" t="s">
        <v>108</v>
      </c>
      <c r="H143">
        <v>311111</v>
      </c>
      <c r="I143" t="s">
        <v>577</v>
      </c>
      <c r="J143" s="352">
        <f t="shared" ca="1" si="10"/>
        <v>7.3581941396752684E-10</v>
      </c>
      <c r="K143" s="353">
        <f t="array" aca="1" ref="K143" ca="1">INDEX($B$3:$E$5837,MATCH(H143&amp;I143,$B$3:$B$5837&amp;$C$3:$C$5837,0),4)</f>
        <v>4</v>
      </c>
      <c r="L143">
        <f t="shared" ca="1" si="11"/>
        <v>4</v>
      </c>
    </row>
    <row r="144" spans="1:12">
      <c r="A144" s="6" t="s">
        <v>108</v>
      </c>
      <c r="B144">
        <v>335312</v>
      </c>
      <c r="C144" s="350" t="s">
        <v>569</v>
      </c>
      <c r="D144" s="351">
        <f t="shared" ca="1" si="8"/>
        <v>1.708915757904313E-2</v>
      </c>
      <c r="E144" s="375">
        <f t="shared" ca="1" si="9"/>
        <v>4</v>
      </c>
      <c r="G144" s="6" t="s">
        <v>108</v>
      </c>
      <c r="H144" s="6">
        <v>311119</v>
      </c>
      <c r="I144" t="s">
        <v>569</v>
      </c>
      <c r="J144" s="352">
        <f t="shared" ca="1" si="10"/>
        <v>4.9672319557151262E-2</v>
      </c>
      <c r="K144" s="353">
        <f t="array" aca="1" ref="K144" ca="1">INDEX($B$3:$E$5837,MATCH(H144&amp;I144,$B$3:$B$5837&amp;$C$3:$C$5837,0),4)</f>
        <v>4</v>
      </c>
      <c r="L144">
        <f t="shared" ca="1" si="11"/>
        <v>4</v>
      </c>
    </row>
    <row r="145" spans="1:12">
      <c r="A145" s="6" t="s">
        <v>108</v>
      </c>
      <c r="B145">
        <v>335313</v>
      </c>
      <c r="C145" s="350" t="s">
        <v>569</v>
      </c>
      <c r="D145" s="351">
        <f t="shared" ca="1" si="8"/>
        <v>1.1735176451558039E-2</v>
      </c>
      <c r="E145" s="375">
        <f t="shared" ca="1" si="9"/>
        <v>4</v>
      </c>
      <c r="G145" s="6" t="s">
        <v>108</v>
      </c>
      <c r="H145" s="6">
        <v>311119</v>
      </c>
      <c r="I145" t="s">
        <v>570</v>
      </c>
      <c r="J145" s="352">
        <f t="shared" ca="1" si="10"/>
        <v>1.9188660281450154E-6</v>
      </c>
      <c r="K145" s="353">
        <f t="array" aca="1" ref="K145" ca="1">INDEX($B$3:$E$5837,MATCH(H145&amp;I145,$B$3:$B$5837&amp;$C$3:$C$5837,0),4)</f>
        <v>4</v>
      </c>
      <c r="L145">
        <f t="shared" ca="1" si="11"/>
        <v>4</v>
      </c>
    </row>
    <row r="146" spans="1:12">
      <c r="A146" s="6" t="s">
        <v>108</v>
      </c>
      <c r="B146">
        <v>335314</v>
      </c>
      <c r="C146" s="350" t="s">
        <v>569</v>
      </c>
      <c r="D146" s="351">
        <f t="shared" ca="1" si="8"/>
        <v>8.6688114605910568E-3</v>
      </c>
      <c r="E146" s="375">
        <f t="shared" ca="1" si="9"/>
        <v>4</v>
      </c>
      <c r="G146" s="6" t="s">
        <v>108</v>
      </c>
      <c r="H146" s="6">
        <v>311119</v>
      </c>
      <c r="I146" t="s">
        <v>571</v>
      </c>
      <c r="J146" s="352">
        <f t="shared" ca="1" si="10"/>
        <v>2.3455555853210381E-7</v>
      </c>
      <c r="K146" s="353">
        <f t="array" aca="1" ref="K146" ca="1">INDEX($B$3:$E$5837,MATCH(H146&amp;I146,$B$3:$B$5837&amp;$C$3:$C$5837,0),4)</f>
        <v>4</v>
      </c>
      <c r="L146">
        <f t="shared" ca="1" si="11"/>
        <v>4</v>
      </c>
    </row>
    <row r="147" spans="1:12">
      <c r="A147" s="6" t="s">
        <v>108</v>
      </c>
      <c r="B147">
        <v>335911</v>
      </c>
      <c r="C147" s="350" t="s">
        <v>569</v>
      </c>
      <c r="D147" s="351">
        <f t="shared" ca="1" si="8"/>
        <v>5.0026224435356544E-2</v>
      </c>
      <c r="E147" s="375">
        <f t="shared" ca="1" si="9"/>
        <v>4</v>
      </c>
      <c r="G147" s="6" t="s">
        <v>108</v>
      </c>
      <c r="H147" s="6">
        <v>311119</v>
      </c>
      <c r="I147" t="s">
        <v>575</v>
      </c>
      <c r="J147" s="352">
        <f t="shared" ca="1" si="10"/>
        <v>2.1378029906182367E-8</v>
      </c>
      <c r="K147" s="353">
        <f t="array" aca="1" ref="K147" ca="1">INDEX($B$3:$E$5837,MATCH(H147&amp;I147,$B$3:$B$5837&amp;$C$3:$C$5837,0),4)</f>
        <v>4</v>
      </c>
      <c r="L147">
        <f t="shared" ca="1" si="11"/>
        <v>4</v>
      </c>
    </row>
    <row r="148" spans="1:12">
      <c r="A148" s="6" t="s">
        <v>108</v>
      </c>
      <c r="B148">
        <v>335912</v>
      </c>
      <c r="C148" s="350" t="s">
        <v>569</v>
      </c>
      <c r="D148" s="351">
        <f t="shared" ca="1" si="8"/>
        <v>6.8466860574229165E-3</v>
      </c>
      <c r="E148" s="375">
        <f t="shared" ca="1" si="9"/>
        <v>4</v>
      </c>
      <c r="G148" s="6" t="s">
        <v>108</v>
      </c>
      <c r="H148" s="6">
        <v>311119</v>
      </c>
      <c r="I148" t="s">
        <v>574</v>
      </c>
      <c r="J148" s="352">
        <f t="shared" ca="1" si="10"/>
        <v>1.8897759418009382E-9</v>
      </c>
      <c r="K148" s="353">
        <f t="array" aca="1" ref="K148" ca="1">INDEX($B$3:$E$5837,MATCH(H148&amp;I148,$B$3:$B$5837&amp;$C$3:$C$5837,0),4)</f>
        <v>4</v>
      </c>
      <c r="L148">
        <f t="shared" ca="1" si="11"/>
        <v>4</v>
      </c>
    </row>
    <row r="149" spans="1:12">
      <c r="A149" s="6" t="s">
        <v>108</v>
      </c>
      <c r="B149">
        <v>335920</v>
      </c>
      <c r="C149" s="350" t="s">
        <v>569</v>
      </c>
      <c r="D149" s="351">
        <f t="shared" ca="1" si="8"/>
        <v>1.0712462146498652E-2</v>
      </c>
      <c r="E149" s="375">
        <f t="shared" ca="1" si="9"/>
        <v>4</v>
      </c>
      <c r="G149" s="6" t="s">
        <v>108</v>
      </c>
      <c r="H149" s="6">
        <v>311119</v>
      </c>
      <c r="I149" t="s">
        <v>573</v>
      </c>
      <c r="J149" s="352">
        <f t="shared" ca="1" si="10"/>
        <v>5.974901351674149E-10</v>
      </c>
      <c r="K149" s="353">
        <f t="array" aca="1" ref="K149" ca="1">INDEX($B$3:$E$5837,MATCH(H149&amp;I149,$B$3:$B$5837&amp;$C$3:$C$5837,0),4)</f>
        <v>4</v>
      </c>
      <c r="L149">
        <f t="shared" ca="1" si="11"/>
        <v>4</v>
      </c>
    </row>
    <row r="150" spans="1:12">
      <c r="A150" s="6" t="s">
        <v>108</v>
      </c>
      <c r="B150">
        <v>335930</v>
      </c>
      <c r="C150" s="350" t="s">
        <v>569</v>
      </c>
      <c r="D150" s="351">
        <f t="shared" ca="1" si="8"/>
        <v>1.507112649737513E-2</v>
      </c>
      <c r="E150" s="375">
        <f t="shared" ca="1" si="9"/>
        <v>4</v>
      </c>
      <c r="G150" s="6" t="s">
        <v>108</v>
      </c>
      <c r="H150" s="6">
        <v>311119</v>
      </c>
      <c r="I150" t="s">
        <v>576</v>
      </c>
      <c r="J150" s="352">
        <f t="shared" ca="1" si="10"/>
        <v>1.1819477673865473E-9</v>
      </c>
      <c r="K150" s="353">
        <f t="array" aca="1" ref="K150" ca="1">INDEX($B$3:$E$5837,MATCH(H150&amp;I150,$B$3:$B$5837&amp;$C$3:$C$5837,0),4)</f>
        <v>4</v>
      </c>
      <c r="L150">
        <f t="shared" ca="1" si="11"/>
        <v>4</v>
      </c>
    </row>
    <row r="151" spans="1:12">
      <c r="A151" s="6" t="s">
        <v>108</v>
      </c>
      <c r="B151">
        <v>335991</v>
      </c>
      <c r="C151" s="350" t="s">
        <v>569</v>
      </c>
      <c r="D151" s="351">
        <f t="shared" ca="1" si="8"/>
        <v>0.11047689813736795</v>
      </c>
      <c r="E151" s="375">
        <f t="shared" ca="1" si="9"/>
        <v>4</v>
      </c>
      <c r="G151" s="6" t="s">
        <v>108</v>
      </c>
      <c r="H151">
        <v>311119</v>
      </c>
      <c r="I151" t="s">
        <v>577</v>
      </c>
      <c r="J151" s="352">
        <f t="shared" ca="1" si="10"/>
        <v>5.3445218512681619E-11</v>
      </c>
      <c r="K151" s="353">
        <f t="array" aca="1" ref="K151" ca="1">INDEX($B$3:$E$5837,MATCH(H151&amp;I151,$B$3:$B$5837&amp;$C$3:$C$5837,0),4)</f>
        <v>4</v>
      </c>
      <c r="L151">
        <f t="shared" ca="1" si="11"/>
        <v>4</v>
      </c>
    </row>
    <row r="152" spans="1:12">
      <c r="A152" s="6" t="s">
        <v>108</v>
      </c>
      <c r="B152">
        <v>335999</v>
      </c>
      <c r="C152" s="350" t="s">
        <v>569</v>
      </c>
      <c r="D152" s="351">
        <f t="shared" ca="1" si="8"/>
        <v>7.7206254256827157E-3</v>
      </c>
      <c r="E152" s="375">
        <f t="shared" ca="1" si="9"/>
        <v>4</v>
      </c>
      <c r="G152" s="6" t="s">
        <v>108</v>
      </c>
      <c r="H152" s="6">
        <v>311210</v>
      </c>
      <c r="I152" t="s">
        <v>569</v>
      </c>
      <c r="J152" s="352">
        <f t="shared" ca="1" si="10"/>
        <v>0.13403511854696107</v>
      </c>
      <c r="K152" s="353">
        <f t="array" aca="1" ref="K152" ca="1">INDEX($B$3:$E$5837,MATCH(H152&amp;I152,$B$3:$B$5837&amp;$C$3:$C$5837,0),4)</f>
        <v>4</v>
      </c>
      <c r="L152">
        <f t="shared" ca="1" si="11"/>
        <v>4</v>
      </c>
    </row>
    <row r="153" spans="1:12">
      <c r="A153" s="6" t="s">
        <v>108</v>
      </c>
      <c r="B153">
        <v>336111</v>
      </c>
      <c r="C153" s="350" t="s">
        <v>569</v>
      </c>
      <c r="D153" s="351">
        <f t="shared" ca="1" si="8"/>
        <v>1.366846060143953E-2</v>
      </c>
      <c r="E153" s="375">
        <f t="shared" ca="1" si="9"/>
        <v>4</v>
      </c>
      <c r="G153" s="6" t="s">
        <v>108</v>
      </c>
      <c r="H153" s="6">
        <v>311210</v>
      </c>
      <c r="I153" t="s">
        <v>570</v>
      </c>
      <c r="J153" s="352">
        <f t="shared" ca="1" si="10"/>
        <v>7.0812797974733565E-6</v>
      </c>
      <c r="K153" s="353">
        <f t="array" aca="1" ref="K153" ca="1">INDEX($B$3:$E$5837,MATCH(H153&amp;I153,$B$3:$B$5837&amp;$C$3:$C$5837,0),4)</f>
        <v>4</v>
      </c>
      <c r="L153">
        <f t="shared" ca="1" si="11"/>
        <v>4</v>
      </c>
    </row>
    <row r="154" spans="1:12">
      <c r="A154" s="6" t="s">
        <v>108</v>
      </c>
      <c r="B154">
        <v>336112</v>
      </c>
      <c r="C154" s="350" t="s">
        <v>569</v>
      </c>
      <c r="D154" s="351">
        <f t="shared" ca="1" si="8"/>
        <v>8.6491287047600878E-3</v>
      </c>
      <c r="E154" s="375">
        <f t="shared" ca="1" si="9"/>
        <v>4</v>
      </c>
      <c r="G154" s="6" t="s">
        <v>108</v>
      </c>
      <c r="H154" s="6">
        <v>311210</v>
      </c>
      <c r="I154" t="s">
        <v>571</v>
      </c>
      <c r="J154" s="352">
        <f t="shared" ca="1" si="10"/>
        <v>9.1350382281272569E-7</v>
      </c>
      <c r="K154" s="353">
        <f t="array" aca="1" ref="K154" ca="1">INDEX($B$3:$E$5837,MATCH(H154&amp;I154,$B$3:$B$5837&amp;$C$3:$C$5837,0),4)</f>
        <v>4</v>
      </c>
      <c r="L154">
        <f t="shared" ca="1" si="11"/>
        <v>4</v>
      </c>
    </row>
    <row r="155" spans="1:12">
      <c r="A155" s="6" t="s">
        <v>108</v>
      </c>
      <c r="B155">
        <v>336120</v>
      </c>
      <c r="C155" s="350" t="s">
        <v>569</v>
      </c>
      <c r="D155" s="351">
        <f t="shared" ca="1" si="8"/>
        <v>1.6882650546360966E-2</v>
      </c>
      <c r="E155" s="375">
        <f t="shared" ca="1" si="9"/>
        <v>4</v>
      </c>
      <c r="G155" s="6" t="s">
        <v>108</v>
      </c>
      <c r="H155" s="6">
        <v>311221</v>
      </c>
      <c r="I155" t="s">
        <v>569</v>
      </c>
      <c r="J155" s="352">
        <f t="shared" ca="1" si="10"/>
        <v>0.90502383519713747</v>
      </c>
      <c r="K155" s="353">
        <f t="array" aca="1" ref="K155" ca="1">INDEX($B$3:$E$5837,MATCH(H155&amp;I155,$B$3:$B$5837&amp;$C$3:$C$5837,0),4)</f>
        <v>4</v>
      </c>
      <c r="L155">
        <f t="shared" ca="1" si="11"/>
        <v>4</v>
      </c>
    </row>
    <row r="156" spans="1:12">
      <c r="A156" s="6" t="s">
        <v>108</v>
      </c>
      <c r="B156">
        <v>336211</v>
      </c>
      <c r="C156" s="350" t="s">
        <v>569</v>
      </c>
      <c r="D156" s="351">
        <f t="shared" ca="1" si="8"/>
        <v>2.4544428648829261E-2</v>
      </c>
      <c r="E156" s="375">
        <f t="shared" ca="1" si="9"/>
        <v>4</v>
      </c>
      <c r="G156" s="6" t="s">
        <v>108</v>
      </c>
      <c r="H156" s="6">
        <v>311221</v>
      </c>
      <c r="I156" t="s">
        <v>570</v>
      </c>
      <c r="J156" s="352">
        <f t="shared" ca="1" si="10"/>
        <v>7.9359078650600461E-5</v>
      </c>
      <c r="K156" s="353">
        <f t="array" aca="1" ref="K156" ca="1">INDEX($B$3:$E$5837,MATCH(H156&amp;I156,$B$3:$B$5837&amp;$C$3:$C$5837,0),4)</f>
        <v>4</v>
      </c>
      <c r="L156">
        <f t="shared" ca="1" si="11"/>
        <v>4</v>
      </c>
    </row>
    <row r="157" spans="1:12">
      <c r="A157" s="6" t="s">
        <v>108</v>
      </c>
      <c r="B157">
        <v>336212</v>
      </c>
      <c r="C157" s="350" t="s">
        <v>569</v>
      </c>
      <c r="D157" s="351">
        <f t="shared" ca="1" si="8"/>
        <v>2.1306632806265151E-2</v>
      </c>
      <c r="E157" s="375">
        <f t="shared" ca="1" si="9"/>
        <v>4</v>
      </c>
      <c r="G157" s="6" t="s">
        <v>108</v>
      </c>
      <c r="H157" s="6">
        <v>311221</v>
      </c>
      <c r="I157" t="s">
        <v>571</v>
      </c>
      <c r="J157" s="352">
        <f t="shared" ca="1" si="10"/>
        <v>1.0911440962164138E-5</v>
      </c>
      <c r="K157" s="353">
        <f t="array" aca="1" ref="K157" ca="1">INDEX($B$3:$E$5837,MATCH(H157&amp;I157,$B$3:$B$5837&amp;$C$3:$C$5837,0),4)</f>
        <v>4</v>
      </c>
      <c r="L157">
        <f t="shared" ca="1" si="11"/>
        <v>4</v>
      </c>
    </row>
    <row r="158" spans="1:12">
      <c r="A158" s="6" t="s">
        <v>108</v>
      </c>
      <c r="B158">
        <v>336213</v>
      </c>
      <c r="C158" s="350" t="s">
        <v>569</v>
      </c>
      <c r="D158" s="351">
        <f t="shared" ca="1" si="8"/>
        <v>1.9486573229695405E-2</v>
      </c>
      <c r="E158" s="375">
        <f t="shared" ca="1" si="9"/>
        <v>4</v>
      </c>
      <c r="G158" s="6" t="s">
        <v>108</v>
      </c>
      <c r="H158">
        <v>311221</v>
      </c>
      <c r="I158" t="s">
        <v>575</v>
      </c>
      <c r="J158" s="352">
        <f t="shared" ca="1" si="10"/>
        <v>4.2187408213772478E-8</v>
      </c>
      <c r="K158" s="353">
        <f t="array" aca="1" ref="K158" ca="1">INDEX($B$3:$E$5837,MATCH(H158&amp;I158,$B$3:$B$5837&amp;$C$3:$C$5837,0),4)</f>
        <v>4</v>
      </c>
      <c r="L158">
        <f t="shared" ca="1" si="11"/>
        <v>4</v>
      </c>
    </row>
    <row r="159" spans="1:12">
      <c r="A159" s="6" t="s">
        <v>108</v>
      </c>
      <c r="B159">
        <v>336214</v>
      </c>
      <c r="C159" s="350" t="s">
        <v>569</v>
      </c>
      <c r="D159" s="351">
        <f t="shared" ca="1" si="8"/>
        <v>2.436152873666074E-2</v>
      </c>
      <c r="E159" s="375">
        <f t="shared" ca="1" si="9"/>
        <v>4</v>
      </c>
      <c r="G159" s="6" t="s">
        <v>108</v>
      </c>
      <c r="H159" s="6">
        <v>311221</v>
      </c>
      <c r="I159" t="s">
        <v>574</v>
      </c>
      <c r="J159" s="352">
        <f t="shared" ca="1" si="10"/>
        <v>3.7292841968691754E-9</v>
      </c>
      <c r="K159" s="353">
        <f t="array" aca="1" ref="K159" ca="1">INDEX($B$3:$E$5837,MATCH(H159&amp;I159,$B$3:$B$5837&amp;$C$3:$C$5837,0),4)</f>
        <v>4</v>
      </c>
      <c r="L159">
        <f t="shared" ca="1" si="11"/>
        <v>4</v>
      </c>
    </row>
    <row r="160" spans="1:12">
      <c r="A160" s="6" t="s">
        <v>108</v>
      </c>
      <c r="B160">
        <v>336310</v>
      </c>
      <c r="C160" s="350" t="s">
        <v>569</v>
      </c>
      <c r="D160" s="351">
        <f t="shared" ca="1" si="8"/>
        <v>3.224036086734397E-2</v>
      </c>
      <c r="E160" s="375">
        <f t="shared" ca="1" si="9"/>
        <v>4</v>
      </c>
      <c r="G160" s="6" t="s">
        <v>108</v>
      </c>
      <c r="H160" s="6">
        <v>311221</v>
      </c>
      <c r="I160" t="s">
        <v>573</v>
      </c>
      <c r="J160" s="352">
        <f t="shared" ca="1" si="10"/>
        <v>1.1790871444482485E-9</v>
      </c>
      <c r="K160" s="353">
        <f t="array" aca="1" ref="K160" ca="1">INDEX($B$3:$E$5837,MATCH(H160&amp;I160,$B$3:$B$5837&amp;$C$3:$C$5837,0),4)</f>
        <v>4</v>
      </c>
      <c r="L160">
        <f t="shared" ca="1" si="11"/>
        <v>4</v>
      </c>
    </row>
    <row r="161" spans="1:12">
      <c r="A161" s="6" t="s">
        <v>108</v>
      </c>
      <c r="B161">
        <v>336320</v>
      </c>
      <c r="C161" s="350" t="s">
        <v>569</v>
      </c>
      <c r="D161" s="351">
        <f t="shared" ca="1" si="8"/>
        <v>2.2766164231240112E-2</v>
      </c>
      <c r="E161" s="375">
        <f t="shared" ca="1" si="9"/>
        <v>4</v>
      </c>
      <c r="G161" s="6" t="s">
        <v>108</v>
      </c>
      <c r="H161" s="6">
        <v>311221</v>
      </c>
      <c r="I161" t="s">
        <v>576</v>
      </c>
      <c r="J161" s="352">
        <f t="shared" ca="1" si="10"/>
        <v>2.3324559451417536E-9</v>
      </c>
      <c r="K161" s="353">
        <f t="array" aca="1" ref="K161" ca="1">INDEX($B$3:$E$5837,MATCH(H161&amp;I161,$B$3:$B$5837&amp;$C$3:$C$5837,0),4)</f>
        <v>4</v>
      </c>
      <c r="L161">
        <f t="shared" ca="1" si="11"/>
        <v>4</v>
      </c>
    </row>
    <row r="162" spans="1:12">
      <c r="A162" s="6" t="s">
        <v>108</v>
      </c>
      <c r="B162" t="s">
        <v>296</v>
      </c>
      <c r="C162" s="350" t="s">
        <v>569</v>
      </c>
      <c r="D162" s="351">
        <f t="shared" ca="1" si="8"/>
        <v>3.274365988046847E-2</v>
      </c>
      <c r="E162" s="375">
        <f t="shared" ca="1" si="9"/>
        <v>4</v>
      </c>
      <c r="G162" s="6" t="s">
        <v>108</v>
      </c>
      <c r="H162">
        <v>311221</v>
      </c>
      <c r="I162" t="s">
        <v>577</v>
      </c>
      <c r="J162" s="352">
        <f t="shared" ca="1" si="10"/>
        <v>1.0546880420523327E-10</v>
      </c>
      <c r="K162" s="353">
        <f t="array" aca="1" ref="K162" ca="1">INDEX($B$3:$E$5837,MATCH(H162&amp;I162,$B$3:$B$5837&amp;$C$3:$C$5837,0),4)</f>
        <v>4</v>
      </c>
      <c r="L162">
        <f t="shared" ca="1" si="11"/>
        <v>4</v>
      </c>
    </row>
    <row r="163" spans="1:12">
      <c r="A163" s="6" t="s">
        <v>108</v>
      </c>
      <c r="B163">
        <v>336350</v>
      </c>
      <c r="C163" s="350" t="s">
        <v>569</v>
      </c>
      <c r="D163" s="351">
        <f t="shared" ca="1" si="8"/>
        <v>4.0067557610999581E-2</v>
      </c>
      <c r="E163" s="375">
        <f t="shared" ca="1" si="9"/>
        <v>4</v>
      </c>
      <c r="G163" s="6" t="s">
        <v>108</v>
      </c>
      <c r="H163" s="6">
        <v>311225</v>
      </c>
      <c r="I163" t="s">
        <v>569</v>
      </c>
      <c r="J163" s="352">
        <f t="shared" ca="1" si="10"/>
        <v>6.6496019099484202E-2</v>
      </c>
      <c r="K163" s="353">
        <f t="array" aca="1" ref="K163" ca="1">INDEX($B$3:$E$5837,MATCH(H163&amp;I163,$B$3:$B$5837&amp;$C$3:$C$5837,0),4)</f>
        <v>4</v>
      </c>
      <c r="L163">
        <f t="shared" ca="1" si="11"/>
        <v>4</v>
      </c>
    </row>
    <row r="164" spans="1:12">
      <c r="A164" s="6" t="s">
        <v>108</v>
      </c>
      <c r="B164">
        <v>336360</v>
      </c>
      <c r="C164" s="350" t="s">
        <v>569</v>
      </c>
      <c r="D164" s="351">
        <f t="shared" ca="1" si="8"/>
        <v>2.2520520256785154E-2</v>
      </c>
      <c r="E164" s="375">
        <f t="shared" ca="1" si="9"/>
        <v>4</v>
      </c>
      <c r="G164" s="6" t="s">
        <v>108</v>
      </c>
      <c r="H164">
        <v>311225</v>
      </c>
      <c r="I164" t="s">
        <v>570</v>
      </c>
      <c r="J164" s="352">
        <f t="shared" ca="1" si="10"/>
        <v>3.5068870754586544E-6</v>
      </c>
      <c r="K164" s="353">
        <f t="array" aca="1" ref="K164" ca="1">INDEX($B$3:$E$5837,MATCH(H164&amp;I164,$B$3:$B$5837&amp;$C$3:$C$5837,0),4)</f>
        <v>4</v>
      </c>
      <c r="L164">
        <f t="shared" ca="1" si="11"/>
        <v>4</v>
      </c>
    </row>
    <row r="165" spans="1:12">
      <c r="A165" s="6" t="s">
        <v>108</v>
      </c>
      <c r="B165">
        <v>336370</v>
      </c>
      <c r="C165" s="350" t="s">
        <v>569</v>
      </c>
      <c r="D165" s="351">
        <f t="shared" ca="1" si="8"/>
        <v>3.159871439687683E-2</v>
      </c>
      <c r="E165" s="375">
        <f t="shared" ca="1" si="9"/>
        <v>4</v>
      </c>
      <c r="G165" s="6" t="s">
        <v>108</v>
      </c>
      <c r="H165" s="6">
        <v>311225</v>
      </c>
      <c r="I165" t="s">
        <v>571</v>
      </c>
      <c r="J165" s="352">
        <f t="shared" ca="1" si="10"/>
        <v>4.5117796855507417E-7</v>
      </c>
      <c r="K165" s="353">
        <f t="array" aca="1" ref="K165" ca="1">INDEX($B$3:$E$5837,MATCH(H165&amp;I165,$B$3:$B$5837&amp;$C$3:$C$5837,0),4)</f>
        <v>4</v>
      </c>
      <c r="L165">
        <f t="shared" ca="1" si="11"/>
        <v>4</v>
      </c>
    </row>
    <row r="166" spans="1:12">
      <c r="A166" s="6" t="s">
        <v>108</v>
      </c>
      <c r="B166">
        <v>336390</v>
      </c>
      <c r="C166" s="350" t="s">
        <v>569</v>
      </c>
      <c r="D166" s="351">
        <f t="shared" ca="1" si="8"/>
        <v>3.7681483128186158E-2</v>
      </c>
      <c r="E166" s="375">
        <f t="shared" ca="1" si="9"/>
        <v>4</v>
      </c>
      <c r="G166" s="6" t="s">
        <v>108</v>
      </c>
      <c r="H166" s="6">
        <v>311225</v>
      </c>
      <c r="I166" t="s">
        <v>575</v>
      </c>
      <c r="J166" s="352">
        <f t="shared" ca="1" si="10"/>
        <v>1.1222200118967473E-7</v>
      </c>
      <c r="K166" s="353">
        <f t="array" aca="1" ref="K166" ca="1">INDEX($B$3:$E$5837,MATCH(H166&amp;I166,$B$3:$B$5837&amp;$C$3:$C$5837,0),4)</f>
        <v>4</v>
      </c>
      <c r="L166">
        <f t="shared" ca="1" si="11"/>
        <v>4</v>
      </c>
    </row>
    <row r="167" spans="1:12">
      <c r="A167" s="6" t="s">
        <v>108</v>
      </c>
      <c r="B167">
        <v>336411</v>
      </c>
      <c r="C167" s="350" t="s">
        <v>569</v>
      </c>
      <c r="D167" s="351">
        <f t="shared" ca="1" si="8"/>
        <v>5.0143769852573671E-3</v>
      </c>
      <c r="E167" s="375">
        <f t="shared" ca="1" si="9"/>
        <v>4</v>
      </c>
      <c r="G167" s="6" t="s">
        <v>108</v>
      </c>
      <c r="H167" s="6">
        <v>311225</v>
      </c>
      <c r="I167" t="s">
        <v>574</v>
      </c>
      <c r="J167" s="352">
        <f t="shared" ca="1" si="10"/>
        <v>9.9202049449689093E-9</v>
      </c>
      <c r="K167" s="353">
        <f t="array" aca="1" ref="K167" ca="1">INDEX($B$3:$E$5837,MATCH(H167&amp;I167,$B$3:$B$5837&amp;$C$3:$C$5837,0),4)</f>
        <v>4</v>
      </c>
      <c r="L167">
        <f t="shared" ca="1" si="11"/>
        <v>4</v>
      </c>
    </row>
    <row r="168" spans="1:12">
      <c r="A168" s="6" t="s">
        <v>108</v>
      </c>
      <c r="B168">
        <v>336412</v>
      </c>
      <c r="C168" s="350" t="s">
        <v>569</v>
      </c>
      <c r="D168" s="351">
        <f t="shared" ca="1" si="8"/>
        <v>1.5675124756024072E-2</v>
      </c>
      <c r="E168" s="375">
        <f t="shared" ca="1" si="9"/>
        <v>4</v>
      </c>
      <c r="G168" s="6" t="s">
        <v>108</v>
      </c>
      <c r="H168">
        <v>311225</v>
      </c>
      <c r="I168" t="s">
        <v>573</v>
      </c>
      <c r="J168" s="352">
        <f t="shared" ca="1" si="10"/>
        <v>3.1364694947959514E-9</v>
      </c>
      <c r="K168" s="353">
        <f t="array" aca="1" ref="K168" ca="1">INDEX($B$3:$E$5837,MATCH(H168&amp;I168,$B$3:$B$5837&amp;$C$3:$C$5837,0),4)</f>
        <v>4</v>
      </c>
      <c r="L168">
        <f t="shared" ca="1" si="11"/>
        <v>4</v>
      </c>
    </row>
    <row r="169" spans="1:12">
      <c r="A169" s="6" t="s">
        <v>108</v>
      </c>
      <c r="B169">
        <v>336413</v>
      </c>
      <c r="C169" s="350" t="s">
        <v>569</v>
      </c>
      <c r="D169" s="351">
        <f t="shared" ca="1" si="8"/>
        <v>2.0195837549254886E-2</v>
      </c>
      <c r="E169" s="375">
        <f t="shared" ca="1" si="9"/>
        <v>4</v>
      </c>
      <c r="G169" s="6" t="s">
        <v>108</v>
      </c>
      <c r="H169" s="6">
        <v>311225</v>
      </c>
      <c r="I169" t="s">
        <v>576</v>
      </c>
      <c r="J169" s="352">
        <f t="shared" ca="1" si="10"/>
        <v>6.2045260643698431E-9</v>
      </c>
      <c r="K169" s="353">
        <f t="array" aca="1" ref="K169" ca="1">INDEX($B$3:$E$5837,MATCH(H169&amp;I169,$B$3:$B$5837&amp;$C$3:$C$5837,0),4)</f>
        <v>4</v>
      </c>
      <c r="L169">
        <f t="shared" ca="1" si="11"/>
        <v>4</v>
      </c>
    </row>
    <row r="170" spans="1:12">
      <c r="A170" s="6" t="s">
        <v>108</v>
      </c>
      <c r="B170">
        <v>336414</v>
      </c>
      <c r="C170" s="350" t="s">
        <v>569</v>
      </c>
      <c r="D170" s="351">
        <f t="shared" ca="1" si="8"/>
        <v>1.8959443144869678E-3</v>
      </c>
      <c r="E170" s="375">
        <f t="shared" ca="1" si="9"/>
        <v>4</v>
      </c>
      <c r="G170" s="6" t="s">
        <v>108</v>
      </c>
      <c r="H170">
        <v>311225</v>
      </c>
      <c r="I170" t="s">
        <v>577</v>
      </c>
      <c r="J170" s="352">
        <f t="shared" ca="1" si="10"/>
        <v>2.8055575756202323E-10</v>
      </c>
      <c r="K170" s="353">
        <f t="array" aca="1" ref="K170" ca="1">INDEX($B$3:$E$5837,MATCH(H170&amp;I170,$B$3:$B$5837&amp;$C$3:$C$5837,0),4)</f>
        <v>4</v>
      </c>
      <c r="L170">
        <f t="shared" ca="1" si="11"/>
        <v>4</v>
      </c>
    </row>
    <row r="171" spans="1:12">
      <c r="A171" s="6" t="s">
        <v>108</v>
      </c>
      <c r="B171" t="s">
        <v>306</v>
      </c>
      <c r="C171" s="350" t="s">
        <v>569</v>
      </c>
      <c r="D171" s="351">
        <f t="shared" ca="1" si="8"/>
        <v>2.5836643958638803E-2</v>
      </c>
      <c r="E171" s="375">
        <f t="shared" ca="1" si="9"/>
        <v>4</v>
      </c>
      <c r="G171" s="6" t="s">
        <v>108</v>
      </c>
      <c r="H171" s="6">
        <v>311230</v>
      </c>
      <c r="I171" t="s">
        <v>569</v>
      </c>
      <c r="J171" s="352">
        <f t="shared" ca="1" si="10"/>
        <v>0.11699730576843778</v>
      </c>
      <c r="K171" s="353">
        <f t="array" aca="1" ref="K171" ca="1">INDEX($B$3:$E$5837,MATCH(H171&amp;I171,$B$3:$B$5837&amp;$C$3:$C$5837,0),4)</f>
        <v>4</v>
      </c>
      <c r="L171">
        <f t="shared" ca="1" si="11"/>
        <v>4</v>
      </c>
    </row>
    <row r="172" spans="1:12">
      <c r="A172" s="6" t="s">
        <v>108</v>
      </c>
      <c r="B172">
        <v>336500</v>
      </c>
      <c r="C172" s="350" t="s">
        <v>569</v>
      </c>
      <c r="D172" s="351">
        <f t="shared" ca="1" si="8"/>
        <v>5.616724636199049E-2</v>
      </c>
      <c r="E172" s="375">
        <f t="shared" ca="1" si="9"/>
        <v>4</v>
      </c>
      <c r="G172" s="6" t="s">
        <v>108</v>
      </c>
      <c r="H172">
        <v>311230</v>
      </c>
      <c r="I172" t="s">
        <v>570</v>
      </c>
      <c r="J172" s="352">
        <f t="shared" ca="1" si="10"/>
        <v>6.124648211711574E-6</v>
      </c>
      <c r="K172" s="353">
        <f t="array" aca="1" ref="K172" ca="1">INDEX($B$3:$E$5837,MATCH(H172&amp;I172,$B$3:$B$5837&amp;$C$3:$C$5837,0),4)</f>
        <v>4</v>
      </c>
      <c r="L172">
        <f t="shared" ca="1" si="11"/>
        <v>4</v>
      </c>
    </row>
    <row r="173" spans="1:12">
      <c r="A173" s="6" t="s">
        <v>108</v>
      </c>
      <c r="B173">
        <v>336611</v>
      </c>
      <c r="C173" s="350" t="s">
        <v>569</v>
      </c>
      <c r="D173" s="351">
        <f t="shared" ca="1" si="8"/>
        <v>2.2475202362673946E-2</v>
      </c>
      <c r="E173" s="375">
        <f t="shared" ca="1" si="9"/>
        <v>4</v>
      </c>
      <c r="G173" s="6" t="s">
        <v>108</v>
      </c>
      <c r="H173" s="6">
        <v>311230</v>
      </c>
      <c r="I173" t="s">
        <v>575</v>
      </c>
      <c r="J173" s="352">
        <f t="shared" ca="1" si="10"/>
        <v>6.5490663911802209E-7</v>
      </c>
      <c r="K173" s="353">
        <f t="array" aca="1" ref="K173" ca="1">INDEX($B$3:$E$5837,MATCH(H173&amp;I173,$B$3:$B$5837&amp;$C$3:$C$5837,0),4)</f>
        <v>4</v>
      </c>
      <c r="L173">
        <f t="shared" ca="1" si="11"/>
        <v>4</v>
      </c>
    </row>
    <row r="174" spans="1:12">
      <c r="A174" s="6" t="s">
        <v>108</v>
      </c>
      <c r="B174">
        <v>336612</v>
      </c>
      <c r="C174" s="350" t="s">
        <v>569</v>
      </c>
      <c r="D174" s="351">
        <f t="shared" ca="1" si="8"/>
        <v>2.6959840808111139E-2</v>
      </c>
      <c r="E174" s="375">
        <f t="shared" ca="1" si="9"/>
        <v>4</v>
      </c>
      <c r="G174" s="6" t="s">
        <v>108</v>
      </c>
      <c r="H174" s="6">
        <v>311230</v>
      </c>
      <c r="I174" t="s">
        <v>571</v>
      </c>
      <c r="J174" s="352">
        <f t="shared" ca="1" si="10"/>
        <v>7.895225052322229E-7</v>
      </c>
      <c r="K174" s="353">
        <f t="array" aca="1" ref="K174" ca="1">INDEX($B$3:$E$5837,MATCH(H174&amp;I174,$B$3:$B$5837&amp;$C$3:$C$5837,0),4)</f>
        <v>4</v>
      </c>
      <c r="L174">
        <f t="shared" ca="1" si="11"/>
        <v>4</v>
      </c>
    </row>
    <row r="175" spans="1:12">
      <c r="A175" s="6" t="s">
        <v>108</v>
      </c>
      <c r="B175">
        <v>336991</v>
      </c>
      <c r="C175" s="350" t="s">
        <v>569</v>
      </c>
      <c r="D175" s="351">
        <f t="shared" ca="1" si="8"/>
        <v>7.2854578483763513E-3</v>
      </c>
      <c r="E175" s="375">
        <f t="shared" ca="1" si="9"/>
        <v>4</v>
      </c>
      <c r="G175" s="6" t="s">
        <v>108</v>
      </c>
      <c r="H175">
        <v>311230</v>
      </c>
      <c r="I175" t="s">
        <v>574</v>
      </c>
      <c r="J175" s="352">
        <f t="shared" ca="1" si="10"/>
        <v>5.7892463251397882E-8</v>
      </c>
      <c r="K175" s="353">
        <f t="array" aca="1" ref="K175" ca="1">INDEX($B$3:$E$5837,MATCH(H175&amp;I175,$B$3:$B$5837&amp;$C$3:$C$5837,0),4)</f>
        <v>4</v>
      </c>
      <c r="L175">
        <f t="shared" ca="1" si="11"/>
        <v>4</v>
      </c>
    </row>
    <row r="176" spans="1:12">
      <c r="A176" s="6" t="s">
        <v>108</v>
      </c>
      <c r="B176">
        <v>336992</v>
      </c>
      <c r="C176" s="350" t="s">
        <v>569</v>
      </c>
      <c r="D176" s="351">
        <f t="shared" ca="1" si="8"/>
        <v>2.8483659337856723E-2</v>
      </c>
      <c r="E176" s="375">
        <f t="shared" ca="1" si="9"/>
        <v>4</v>
      </c>
      <c r="G176" s="6" t="s">
        <v>108</v>
      </c>
      <c r="H176">
        <v>311230</v>
      </c>
      <c r="I176" t="s">
        <v>573</v>
      </c>
      <c r="J176" s="352">
        <f t="shared" ca="1" si="10"/>
        <v>1.8303850169818656E-8</v>
      </c>
      <c r="K176" s="353">
        <f t="array" aca="1" ref="K176" ca="1">INDEX($B$3:$E$5837,MATCH(H176&amp;I176,$B$3:$B$5837&amp;$C$3:$C$5837,0),4)</f>
        <v>4</v>
      </c>
      <c r="L176">
        <f t="shared" ca="1" si="11"/>
        <v>4</v>
      </c>
    </row>
    <row r="177" spans="1:12">
      <c r="A177" s="6" t="s">
        <v>108</v>
      </c>
      <c r="B177">
        <v>336999</v>
      </c>
      <c r="C177" s="350" t="s">
        <v>569</v>
      </c>
      <c r="D177" s="351">
        <f t="shared" ca="1" si="8"/>
        <v>1.5223417858431893E-2</v>
      </c>
      <c r="E177" s="375">
        <f t="shared" ca="1" si="9"/>
        <v>4</v>
      </c>
      <c r="G177" s="6" t="s">
        <v>108</v>
      </c>
      <c r="H177" s="6">
        <v>311230</v>
      </c>
      <c r="I177" t="s">
        <v>576</v>
      </c>
      <c r="J177" s="352">
        <f t="shared" ca="1" si="10"/>
        <v>3.6208455285597651E-8</v>
      </c>
      <c r="K177" s="353">
        <f t="array" aca="1" ref="K177" ca="1">INDEX($B$3:$E$5837,MATCH(H177&amp;I177,$B$3:$B$5837&amp;$C$3:$C$5837,0),4)</f>
        <v>4</v>
      </c>
      <c r="L177">
        <f t="shared" ca="1" si="11"/>
        <v>4</v>
      </c>
    </row>
    <row r="178" spans="1:12">
      <c r="A178" s="6" t="s">
        <v>108</v>
      </c>
      <c r="B178">
        <v>337110</v>
      </c>
      <c r="C178" s="350" t="s">
        <v>569</v>
      </c>
      <c r="D178" s="351">
        <f t="shared" ca="1" si="8"/>
        <v>1.4457351604470035E-2</v>
      </c>
      <c r="E178" s="375">
        <f t="shared" ca="1" si="9"/>
        <v>4</v>
      </c>
      <c r="G178" s="6" t="s">
        <v>108</v>
      </c>
      <c r="H178">
        <v>311230</v>
      </c>
      <c r="I178" t="s">
        <v>577</v>
      </c>
      <c r="J178" s="352">
        <f t="shared" ca="1" si="10"/>
        <v>1.6372710014287336E-9</v>
      </c>
      <c r="K178" s="353">
        <f t="array" aca="1" ref="K178" ca="1">INDEX($B$3:$E$5837,MATCH(H178&amp;I178,$B$3:$B$5837&amp;$C$3:$C$5837,0),4)</f>
        <v>4</v>
      </c>
      <c r="L178">
        <f t="shared" ca="1" si="11"/>
        <v>4</v>
      </c>
    </row>
    <row r="179" spans="1:12">
      <c r="A179" s="6" t="s">
        <v>108</v>
      </c>
      <c r="B179">
        <v>337121</v>
      </c>
      <c r="C179" s="350" t="s">
        <v>569</v>
      </c>
      <c r="D179" s="351">
        <f t="shared" ca="1" si="8"/>
        <v>6.5062350794036963E-3</v>
      </c>
      <c r="E179" s="375">
        <f t="shared" ca="1" si="9"/>
        <v>4</v>
      </c>
      <c r="G179" s="6" t="s">
        <v>108</v>
      </c>
      <c r="H179">
        <v>311300</v>
      </c>
      <c r="I179" t="s">
        <v>569</v>
      </c>
      <c r="J179" s="352">
        <f t="shared" ca="1" si="10"/>
        <v>0.11199158905094959</v>
      </c>
      <c r="K179" s="353">
        <f t="array" aca="1" ref="K179" ca="1">INDEX($B$3:$E$5837,MATCH(H179&amp;I179,$B$3:$B$5837&amp;$C$3:$C$5837,0),4)</f>
        <v>4</v>
      </c>
      <c r="L179">
        <f t="shared" ca="1" si="11"/>
        <v>4</v>
      </c>
    </row>
    <row r="180" spans="1:12">
      <c r="A180" s="6" t="s">
        <v>108</v>
      </c>
      <c r="B180">
        <v>337122</v>
      </c>
      <c r="C180" s="350" t="s">
        <v>569</v>
      </c>
      <c r="D180" s="351">
        <f t="shared" ca="1" si="8"/>
        <v>1.2746643597346759E-2</v>
      </c>
      <c r="E180" s="375">
        <f t="shared" ca="1" si="9"/>
        <v>4</v>
      </c>
      <c r="G180" s="6" t="s">
        <v>108</v>
      </c>
      <c r="H180" s="6">
        <v>311300</v>
      </c>
      <c r="I180" t="s">
        <v>570</v>
      </c>
      <c r="J180" s="352">
        <f t="shared" ca="1" si="10"/>
        <v>9.0942123818668722E-6</v>
      </c>
      <c r="K180" s="353">
        <f t="array" aca="1" ref="K180" ca="1">INDEX($B$3:$E$5837,MATCH(H180&amp;I180,$B$3:$B$5837&amp;$C$3:$C$5837,0),4)</f>
        <v>4</v>
      </c>
      <c r="L180">
        <f t="shared" ca="1" si="11"/>
        <v>4</v>
      </c>
    </row>
    <row r="181" spans="1:12">
      <c r="A181" s="6" t="s">
        <v>108</v>
      </c>
      <c r="B181" t="s">
        <v>317</v>
      </c>
      <c r="C181" s="350" t="s">
        <v>569</v>
      </c>
      <c r="D181" s="351">
        <f t="shared" ca="1" si="8"/>
        <v>1.2297965066150792E-2</v>
      </c>
      <c r="E181" s="375">
        <f t="shared" ca="1" si="9"/>
        <v>4</v>
      </c>
      <c r="G181" s="6" t="s">
        <v>108</v>
      </c>
      <c r="H181" s="6">
        <v>311300</v>
      </c>
      <c r="I181" t="s">
        <v>571</v>
      </c>
      <c r="J181" s="352">
        <f t="shared" ca="1" si="10"/>
        <v>1.2517305887104881E-6</v>
      </c>
      <c r="K181" s="353">
        <f t="array" aca="1" ref="K181" ca="1">INDEX($B$3:$E$5837,MATCH(H181&amp;I181,$B$3:$B$5837&amp;$C$3:$C$5837,0),4)</f>
        <v>4</v>
      </c>
      <c r="L181">
        <f t="shared" ca="1" si="11"/>
        <v>4</v>
      </c>
    </row>
    <row r="182" spans="1:12">
      <c r="A182" s="6" t="s">
        <v>108</v>
      </c>
      <c r="B182">
        <v>337127</v>
      </c>
      <c r="C182" s="350" t="s">
        <v>569</v>
      </c>
      <c r="D182" s="351">
        <f t="shared" ca="1" si="8"/>
        <v>1.5647035116599671E-2</v>
      </c>
      <c r="E182" s="375">
        <f t="shared" ca="1" si="9"/>
        <v>4</v>
      </c>
      <c r="G182" s="6" t="s">
        <v>108</v>
      </c>
      <c r="H182" s="6">
        <v>311300</v>
      </c>
      <c r="I182" t="s">
        <v>575</v>
      </c>
      <c r="J182" s="352">
        <f t="shared" ca="1" si="10"/>
        <v>5.0863129608135859E-7</v>
      </c>
      <c r="K182" s="353">
        <f t="array" aca="1" ref="K182" ca="1">INDEX($B$3:$E$5837,MATCH(H182&amp;I182,$B$3:$B$5837&amp;$C$3:$C$5837,0),4)</f>
        <v>4</v>
      </c>
      <c r="L182">
        <f t="shared" ca="1" si="11"/>
        <v>4</v>
      </c>
    </row>
    <row r="183" spans="1:12">
      <c r="A183" s="6" t="s">
        <v>108</v>
      </c>
      <c r="B183" t="s">
        <v>320</v>
      </c>
      <c r="C183" s="350" t="s">
        <v>569</v>
      </c>
      <c r="D183" s="351">
        <f t="shared" ca="1" si="8"/>
        <v>1.4368305919414157E-2</v>
      </c>
      <c r="E183" s="375">
        <f t="shared" ca="1" si="9"/>
        <v>4</v>
      </c>
      <c r="G183" s="6" t="s">
        <v>108</v>
      </c>
      <c r="H183">
        <v>311300</v>
      </c>
      <c r="I183" t="s">
        <v>574</v>
      </c>
      <c r="J183" s="352">
        <f t="shared" ca="1" si="10"/>
        <v>4.496200963324546E-8</v>
      </c>
      <c r="K183" s="353">
        <f t="array" aca="1" ref="K183" ca="1">INDEX($B$3:$E$5837,MATCH(H183&amp;I183,$B$3:$B$5837&amp;$C$3:$C$5837,0),4)</f>
        <v>4</v>
      </c>
      <c r="L183">
        <f t="shared" ca="1" si="11"/>
        <v>4</v>
      </c>
    </row>
    <row r="184" spans="1:12">
      <c r="A184" s="6" t="s">
        <v>108</v>
      </c>
      <c r="B184">
        <v>337215</v>
      </c>
      <c r="C184" s="350" t="s">
        <v>569</v>
      </c>
      <c r="D184" s="351">
        <f t="shared" ca="1" si="8"/>
        <v>2.2196661281151112E-2</v>
      </c>
      <c r="E184" s="375">
        <f t="shared" ca="1" si="9"/>
        <v>4</v>
      </c>
      <c r="G184" s="6" t="s">
        <v>108</v>
      </c>
      <c r="H184">
        <v>311300</v>
      </c>
      <c r="I184" t="s">
        <v>573</v>
      </c>
      <c r="J184" s="352">
        <f t="shared" ca="1" si="10"/>
        <v>1.4215630868686459E-8</v>
      </c>
      <c r="K184" s="353">
        <f t="array" aca="1" ref="K184" ca="1">INDEX($B$3:$E$5837,MATCH(H184&amp;I184,$B$3:$B$5837&amp;$C$3:$C$5837,0),4)</f>
        <v>4</v>
      </c>
      <c r="L184">
        <f t="shared" ca="1" si="11"/>
        <v>4</v>
      </c>
    </row>
    <row r="185" spans="1:12">
      <c r="A185" s="6" t="s">
        <v>108</v>
      </c>
      <c r="B185">
        <v>337900</v>
      </c>
      <c r="C185" s="350" t="s">
        <v>569</v>
      </c>
      <c r="D185" s="351">
        <f t="shared" ca="1" si="8"/>
        <v>6.5119001385623163E-3</v>
      </c>
      <c r="E185" s="375">
        <f t="shared" ca="1" si="9"/>
        <v>4</v>
      </c>
      <c r="G185" s="6" t="s">
        <v>108</v>
      </c>
      <c r="H185" s="6">
        <v>311300</v>
      </c>
      <c r="I185" t="s">
        <v>576</v>
      </c>
      <c r="J185" s="352">
        <f t="shared" ca="1" si="10"/>
        <v>2.8121189251982112E-8</v>
      </c>
      <c r="K185" s="353">
        <f t="array" aca="1" ref="K185" ca="1">INDEX($B$3:$E$5837,MATCH(H185&amp;I185,$B$3:$B$5837&amp;$C$3:$C$5837,0),4)</f>
        <v>4</v>
      </c>
      <c r="L185">
        <f t="shared" ca="1" si="11"/>
        <v>4</v>
      </c>
    </row>
    <row r="186" spans="1:12">
      <c r="A186" s="6" t="s">
        <v>108</v>
      </c>
      <c r="B186">
        <v>339112</v>
      </c>
      <c r="C186" s="350" t="s">
        <v>569</v>
      </c>
      <c r="D186" s="351">
        <f t="shared" ca="1" si="8"/>
        <v>6.7550463572582202E-3</v>
      </c>
      <c r="E186" s="375">
        <f t="shared" ca="1" si="9"/>
        <v>4</v>
      </c>
      <c r="G186" s="6" t="s">
        <v>108</v>
      </c>
      <c r="H186">
        <v>311300</v>
      </c>
      <c r="I186" t="s">
        <v>577</v>
      </c>
      <c r="J186" s="352">
        <f t="shared" ca="1" si="10"/>
        <v>1.2715816602724129E-9</v>
      </c>
      <c r="K186" s="353">
        <f t="array" aca="1" ref="K186" ca="1">INDEX($B$3:$E$5837,MATCH(H186&amp;I186,$B$3:$B$5837&amp;$C$3:$C$5837,0),4)</f>
        <v>4</v>
      </c>
      <c r="L186">
        <f t="shared" ca="1" si="11"/>
        <v>4</v>
      </c>
    </row>
    <row r="187" spans="1:12">
      <c r="A187" s="6" t="s">
        <v>108</v>
      </c>
      <c r="B187">
        <v>339113</v>
      </c>
      <c r="C187" s="350" t="s">
        <v>569</v>
      </c>
      <c r="D187" s="351">
        <f t="shared" ca="1" si="8"/>
        <v>3.3024235303870705E-2</v>
      </c>
      <c r="E187" s="375">
        <f t="shared" ca="1" si="9"/>
        <v>4</v>
      </c>
      <c r="G187" s="6" t="s">
        <v>108</v>
      </c>
      <c r="H187">
        <v>311410</v>
      </c>
      <c r="I187" t="s">
        <v>569</v>
      </c>
      <c r="J187" s="352">
        <f t="shared" ca="1" si="10"/>
        <v>9.6738448392048676E-2</v>
      </c>
      <c r="K187" s="353">
        <f t="array" aca="1" ref="K187" ca="1">INDEX($B$3:$E$5837,MATCH(H187&amp;I187,$B$3:$B$5837&amp;$C$3:$C$5837,0),4)</f>
        <v>4</v>
      </c>
      <c r="L187">
        <f t="shared" ca="1" si="11"/>
        <v>4</v>
      </c>
    </row>
    <row r="188" spans="1:12">
      <c r="A188" s="6" t="s">
        <v>108</v>
      </c>
      <c r="B188">
        <v>339114</v>
      </c>
      <c r="C188" s="350" t="s">
        <v>569</v>
      </c>
      <c r="D188" s="351">
        <f t="shared" ca="1" si="8"/>
        <v>2.404960870947764E-2</v>
      </c>
      <c r="E188" s="375">
        <f t="shared" ca="1" si="9"/>
        <v>4</v>
      </c>
      <c r="G188" s="6" t="s">
        <v>108</v>
      </c>
      <c r="H188" s="6">
        <v>311410</v>
      </c>
      <c r="I188" t="s">
        <v>570</v>
      </c>
      <c r="J188" s="352">
        <f t="shared" ca="1" si="10"/>
        <v>2.0485114638519565E-6</v>
      </c>
      <c r="K188" s="353">
        <f t="array" aca="1" ref="K188" ca="1">INDEX($B$3:$E$5837,MATCH(H188&amp;I188,$B$3:$B$5837&amp;$C$3:$C$5837,0),4)</f>
        <v>4</v>
      </c>
      <c r="L188">
        <f t="shared" ca="1" si="11"/>
        <v>4</v>
      </c>
    </row>
    <row r="189" spans="1:12">
      <c r="A189" s="6" t="s">
        <v>108</v>
      </c>
      <c r="B189">
        <v>339115</v>
      </c>
      <c r="C189" s="350" t="s">
        <v>569</v>
      </c>
      <c r="D189" s="351">
        <f t="shared" ca="1" si="8"/>
        <v>6.8064326900702738E-3</v>
      </c>
      <c r="E189" s="375">
        <f t="shared" ca="1" si="9"/>
        <v>4</v>
      </c>
      <c r="G189" s="6" t="s">
        <v>108</v>
      </c>
      <c r="H189" s="6">
        <v>311410</v>
      </c>
      <c r="I189" t="s">
        <v>575</v>
      </c>
      <c r="J189" s="352">
        <f t="shared" ca="1" si="10"/>
        <v>3.225072161451751E-7</v>
      </c>
      <c r="K189" s="353">
        <f t="array" aca="1" ref="K189" ca="1">INDEX($B$3:$E$5837,MATCH(H189&amp;I189,$B$3:$B$5837&amp;$C$3:$C$5837,0),4)</f>
        <v>4</v>
      </c>
      <c r="L189">
        <f t="shared" ca="1" si="11"/>
        <v>4</v>
      </c>
    </row>
    <row r="190" spans="1:12">
      <c r="A190" s="6" t="s">
        <v>108</v>
      </c>
      <c r="B190">
        <v>339116</v>
      </c>
      <c r="C190" s="350" t="s">
        <v>569</v>
      </c>
      <c r="D190" s="351">
        <f t="shared" ca="1" si="8"/>
        <v>4.9229810454994695E-3</v>
      </c>
      <c r="E190" s="375">
        <f t="shared" ca="1" si="9"/>
        <v>4</v>
      </c>
      <c r="G190" s="6" t="s">
        <v>108</v>
      </c>
      <c r="H190" s="6">
        <v>311410</v>
      </c>
      <c r="I190" t="s">
        <v>571</v>
      </c>
      <c r="J190" s="352">
        <f t="shared" ca="1" si="10"/>
        <v>1.9483967145377123E-7</v>
      </c>
      <c r="K190" s="353">
        <f t="array" aca="1" ref="K190" ca="1">INDEX($B$3:$E$5837,MATCH(H190&amp;I190,$B$3:$B$5837&amp;$C$3:$C$5837,0),4)</f>
        <v>4</v>
      </c>
      <c r="L190">
        <f t="shared" ca="1" si="11"/>
        <v>4</v>
      </c>
    </row>
    <row r="191" spans="1:12">
      <c r="A191" s="6" t="s">
        <v>108</v>
      </c>
      <c r="B191">
        <v>339910</v>
      </c>
      <c r="C191" s="350" t="s">
        <v>569</v>
      </c>
      <c r="D191" s="351">
        <f t="shared" ca="1" si="8"/>
        <v>6.3559023201573408E-3</v>
      </c>
      <c r="E191" s="375">
        <f t="shared" ca="1" si="9"/>
        <v>4</v>
      </c>
      <c r="G191" s="6" t="s">
        <v>108</v>
      </c>
      <c r="H191" s="6">
        <v>311410</v>
      </c>
      <c r="I191" t="s">
        <v>574</v>
      </c>
      <c r="J191" s="352">
        <f t="shared" ca="1" si="10"/>
        <v>2.8509005778502247E-8</v>
      </c>
      <c r="K191" s="353">
        <f t="array" aca="1" ref="K191" ca="1">INDEX($B$3:$E$5837,MATCH(H191&amp;I191,$B$3:$B$5837&amp;$C$3:$C$5837,0),4)</f>
        <v>4</v>
      </c>
      <c r="L191">
        <f t="shared" ca="1" si="11"/>
        <v>4</v>
      </c>
    </row>
    <row r="192" spans="1:12">
      <c r="A192" s="6" t="s">
        <v>108</v>
      </c>
      <c r="B192">
        <v>339920</v>
      </c>
      <c r="C192" s="350" t="s">
        <v>569</v>
      </c>
      <c r="D192" s="351">
        <f t="shared" ca="1" si="8"/>
        <v>1.3847321022881959E-2</v>
      </c>
      <c r="E192" s="375">
        <f t="shared" ca="1" si="9"/>
        <v>4</v>
      </c>
      <c r="G192" s="6" t="s">
        <v>108</v>
      </c>
      <c r="H192" s="6">
        <v>311410</v>
      </c>
      <c r="I192" t="s">
        <v>573</v>
      </c>
      <c r="J192" s="352">
        <f t="shared" ca="1" si="10"/>
        <v>9.0136874638444319E-9</v>
      </c>
      <c r="K192" s="353">
        <f t="array" aca="1" ref="K192" ca="1">INDEX($B$3:$E$5837,MATCH(H192&amp;I192,$B$3:$B$5837&amp;$C$3:$C$5837,0),4)</f>
        <v>4</v>
      </c>
      <c r="L192">
        <f t="shared" ca="1" si="11"/>
        <v>4</v>
      </c>
    </row>
    <row r="193" spans="1:12">
      <c r="A193" s="6" t="s">
        <v>108</v>
      </c>
      <c r="B193">
        <v>339930</v>
      </c>
      <c r="C193" s="350" t="s">
        <v>569</v>
      </c>
      <c r="D193" s="351">
        <f t="shared" ca="1" si="8"/>
        <v>1.2061704623464054E-2</v>
      </c>
      <c r="E193" s="375">
        <f t="shared" ca="1" si="9"/>
        <v>4</v>
      </c>
      <c r="G193" s="6" t="s">
        <v>108</v>
      </c>
      <c r="H193" s="6">
        <v>311410</v>
      </c>
      <c r="I193" t="s">
        <v>576</v>
      </c>
      <c r="J193" s="352">
        <f t="shared" ca="1" si="10"/>
        <v>1.7830767650792928E-8</v>
      </c>
      <c r="K193" s="353">
        <f t="array" aca="1" ref="K193" ca="1">INDEX($B$3:$E$5837,MATCH(H193&amp;I193,$B$3:$B$5837&amp;$C$3:$C$5837,0),4)</f>
        <v>4</v>
      </c>
      <c r="L193">
        <f t="shared" ca="1" si="11"/>
        <v>4</v>
      </c>
    </row>
    <row r="194" spans="1:12">
      <c r="A194" s="6" t="s">
        <v>108</v>
      </c>
      <c r="B194">
        <v>339940</v>
      </c>
      <c r="C194" s="350" t="s">
        <v>569</v>
      </c>
      <c r="D194" s="351">
        <f t="shared" ca="1" si="8"/>
        <v>1.2823600375383768E-2</v>
      </c>
      <c r="E194" s="375">
        <f t="shared" ca="1" si="9"/>
        <v>4</v>
      </c>
      <c r="G194" s="6" t="s">
        <v>108</v>
      </c>
      <c r="H194">
        <v>311410</v>
      </c>
      <c r="I194" t="s">
        <v>577</v>
      </c>
      <c r="J194" s="352">
        <f t="shared" ca="1" si="10"/>
        <v>8.0627020892186453E-10</v>
      </c>
      <c r="K194" s="353">
        <f t="array" aca="1" ref="K194" ca="1">INDEX($B$3:$E$5837,MATCH(H194&amp;I194,$B$3:$B$5837&amp;$C$3:$C$5837,0),4)</f>
        <v>4</v>
      </c>
      <c r="L194">
        <f t="shared" ca="1" si="11"/>
        <v>4</v>
      </c>
    </row>
    <row r="195" spans="1:12">
      <c r="A195" s="6" t="s">
        <v>108</v>
      </c>
      <c r="B195">
        <v>339950</v>
      </c>
      <c r="C195" s="350" t="s">
        <v>569</v>
      </c>
      <c r="D195" s="351">
        <f t="shared" ref="D195:D258" ca="1" si="12">OFFSET(matrix1,MOD(ROW()-ROW($D$3),ROWS(matrix1)),TRUNC((ROW()-ROW($D$3))/ROWS(matrix1)),1,1)</f>
        <v>1.5662853066385429E-2</v>
      </c>
      <c r="E195" s="375">
        <f t="shared" ref="E195:E258" ca="1" si="13">OFFSET(matrix4,MOD(ROW()-ROW($E$3),ROWS(matrix4)),TRUNC((ROW()-ROW($E$3))/ROWS(matrix4)),1,1)</f>
        <v>4</v>
      </c>
      <c r="G195" s="6" t="s">
        <v>108</v>
      </c>
      <c r="H195" s="6">
        <v>311420</v>
      </c>
      <c r="I195" t="s">
        <v>569</v>
      </c>
      <c r="J195" s="352">
        <f t="shared" ca="1" si="10"/>
        <v>0.13217923594474384</v>
      </c>
      <c r="K195" s="353">
        <f t="array" aca="1" ref="K195" ca="1">INDEX($B$3:$E$5837,MATCH(H195&amp;I195,$B$3:$B$5837&amp;$C$3:$C$5837,0),4)</f>
        <v>4</v>
      </c>
      <c r="L195">
        <f t="shared" ca="1" si="11"/>
        <v>4</v>
      </c>
    </row>
    <row r="196" spans="1:12">
      <c r="A196" s="6" t="s">
        <v>108</v>
      </c>
      <c r="B196">
        <v>339990</v>
      </c>
      <c r="C196" s="350" t="s">
        <v>569</v>
      </c>
      <c r="D196" s="351">
        <f t="shared" ca="1" si="12"/>
        <v>1.6256466605036143E-2</v>
      </c>
      <c r="E196" s="375">
        <f t="shared" ca="1" si="13"/>
        <v>4</v>
      </c>
      <c r="G196" s="6" t="s">
        <v>108</v>
      </c>
      <c r="H196" s="6">
        <v>311420</v>
      </c>
      <c r="I196" t="s">
        <v>575</v>
      </c>
      <c r="J196" s="352">
        <f t="shared" ref="J196:J259" ca="1" si="14">SUMIFS(D$3:D$5837,B$3:B$5837,H196,C$3:C$5837,I196)</f>
        <v>6.8892434956797185E-6</v>
      </c>
      <c r="K196" s="353">
        <f t="array" aca="1" ref="K196" ca="1">INDEX($B$3:$E$5837,MATCH(H196&amp;I196,$B$3:$B$5837&amp;$C$3:$C$5837,0),4)</f>
        <v>4</v>
      </c>
      <c r="L196">
        <f t="shared" ref="L196:L259" ca="1" si="15">IF(K196&gt;2,4,1)</f>
        <v>4</v>
      </c>
    </row>
    <row r="197" spans="1:12">
      <c r="A197" s="6" t="s">
        <v>108</v>
      </c>
      <c r="B197">
        <v>311111</v>
      </c>
      <c r="C197" s="350" t="s">
        <v>569</v>
      </c>
      <c r="D197" s="351">
        <f t="shared" ca="1" si="12"/>
        <v>7.6235873260887238E-2</v>
      </c>
      <c r="E197" s="375">
        <f t="shared" ca="1" si="13"/>
        <v>4</v>
      </c>
      <c r="G197" s="6" t="s">
        <v>108</v>
      </c>
      <c r="H197" s="6">
        <v>311420</v>
      </c>
      <c r="I197" t="s">
        <v>574</v>
      </c>
      <c r="J197" s="352">
        <f t="shared" ca="1" si="14"/>
        <v>6.0899562178922275E-7</v>
      </c>
      <c r="K197" s="353">
        <f t="array" aca="1" ref="K197" ca="1">INDEX($B$3:$E$5837,MATCH(H197&amp;I197,$B$3:$B$5837&amp;$C$3:$C$5837,0),4)</f>
        <v>4</v>
      </c>
      <c r="L197">
        <f t="shared" ca="1" si="15"/>
        <v>4</v>
      </c>
    </row>
    <row r="198" spans="1:12">
      <c r="A198" s="6" t="s">
        <v>108</v>
      </c>
      <c r="B198">
        <v>311119</v>
      </c>
      <c r="C198" s="350" t="s">
        <v>569</v>
      </c>
      <c r="D198" s="351">
        <f t="shared" ca="1" si="12"/>
        <v>4.9672319557151262E-2</v>
      </c>
      <c r="E198" s="375">
        <f t="shared" ca="1" si="13"/>
        <v>4</v>
      </c>
      <c r="G198" s="6" t="s">
        <v>108</v>
      </c>
      <c r="H198" s="6">
        <v>311420</v>
      </c>
      <c r="I198" t="s">
        <v>570</v>
      </c>
      <c r="J198" s="352">
        <f t="shared" ca="1" si="14"/>
        <v>2.7984809269289881E-6</v>
      </c>
      <c r="K198" s="353">
        <f t="array" aca="1" ref="K198" ca="1">INDEX($B$3:$E$5837,MATCH(H198&amp;I198,$B$3:$B$5837&amp;$C$3:$C$5837,0),4)</f>
        <v>4</v>
      </c>
      <c r="L198">
        <f t="shared" ca="1" si="15"/>
        <v>4</v>
      </c>
    </row>
    <row r="199" spans="1:12">
      <c r="A199" s="6" t="s">
        <v>108</v>
      </c>
      <c r="B199">
        <v>311210</v>
      </c>
      <c r="C199" s="350" t="s">
        <v>569</v>
      </c>
      <c r="D199" s="351">
        <f t="shared" ca="1" si="12"/>
        <v>0.13403511854696107</v>
      </c>
      <c r="E199" s="375">
        <f t="shared" ca="1" si="13"/>
        <v>4</v>
      </c>
      <c r="G199" s="6" t="s">
        <v>108</v>
      </c>
      <c r="H199" s="6">
        <v>311420</v>
      </c>
      <c r="I199" t="s">
        <v>573</v>
      </c>
      <c r="J199" s="352">
        <f t="shared" ca="1" si="14"/>
        <v>1.9254604121610468E-7</v>
      </c>
      <c r="K199" s="353">
        <f t="array" aca="1" ref="K199" ca="1">INDEX($B$3:$E$5837,MATCH(H199&amp;I199,$B$3:$B$5837&amp;$C$3:$C$5837,0),4)</f>
        <v>4</v>
      </c>
      <c r="L199">
        <f t="shared" ca="1" si="15"/>
        <v>4</v>
      </c>
    </row>
    <row r="200" spans="1:12">
      <c r="A200" s="6" t="s">
        <v>108</v>
      </c>
      <c r="B200">
        <v>311221</v>
      </c>
      <c r="C200" s="350" t="s">
        <v>569</v>
      </c>
      <c r="D200" s="351">
        <f t="shared" ca="1" si="12"/>
        <v>0.90502383519713747</v>
      </c>
      <c r="E200" s="375">
        <f t="shared" ca="1" si="13"/>
        <v>4</v>
      </c>
      <c r="G200" s="6" t="s">
        <v>108</v>
      </c>
      <c r="H200" s="6">
        <v>311420</v>
      </c>
      <c r="I200" t="s">
        <v>576</v>
      </c>
      <c r="J200" s="352">
        <f t="shared" ca="1" si="14"/>
        <v>3.8089225267414E-7</v>
      </c>
      <c r="K200" s="353">
        <f t="array" aca="1" ref="K200" ca="1">INDEX($B$3:$E$5837,MATCH(H200&amp;I200,$B$3:$B$5837&amp;$C$3:$C$5837,0),4)</f>
        <v>4</v>
      </c>
      <c r="L200">
        <f t="shared" ca="1" si="15"/>
        <v>4</v>
      </c>
    </row>
    <row r="201" spans="1:12">
      <c r="A201" s="6" t="s">
        <v>108</v>
      </c>
      <c r="B201" t="s">
        <v>339</v>
      </c>
      <c r="C201" s="350" t="s">
        <v>569</v>
      </c>
      <c r="D201" s="351">
        <f t="shared" ca="1" si="12"/>
        <v>8.5238071624983147E-2</v>
      </c>
      <c r="E201" s="375">
        <f t="shared" ca="1" si="13"/>
        <v>4</v>
      </c>
      <c r="G201" s="6" t="s">
        <v>108</v>
      </c>
      <c r="H201" s="6">
        <v>311420</v>
      </c>
      <c r="I201" t="s">
        <v>571</v>
      </c>
      <c r="J201" s="352">
        <f t="shared" ca="1" si="14"/>
        <v>2.660603218542342E-7</v>
      </c>
      <c r="K201" s="353">
        <f t="array" aca="1" ref="K201" ca="1">INDEX($B$3:$E$5837,MATCH(H201&amp;I201,$B$3:$B$5837&amp;$C$3:$C$5837,0),4)</f>
        <v>4</v>
      </c>
      <c r="L201">
        <f t="shared" ca="1" si="15"/>
        <v>4</v>
      </c>
    </row>
    <row r="202" spans="1:12">
      <c r="A202" s="6" t="s">
        <v>108</v>
      </c>
      <c r="B202">
        <v>311225</v>
      </c>
      <c r="C202" s="350" t="s">
        <v>569</v>
      </c>
      <c r="D202" s="351">
        <f t="shared" ca="1" si="12"/>
        <v>6.6496019099484202E-2</v>
      </c>
      <c r="E202" s="375">
        <f t="shared" ca="1" si="13"/>
        <v>4</v>
      </c>
      <c r="G202" s="6" t="s">
        <v>108</v>
      </c>
      <c r="H202">
        <v>311420</v>
      </c>
      <c r="I202" t="s">
        <v>577</v>
      </c>
      <c r="J202" s="352">
        <f t="shared" ca="1" si="14"/>
        <v>1.722315506290845E-8</v>
      </c>
      <c r="K202" s="353">
        <f t="array" aca="1" ref="K202" ca="1">INDEX($B$3:$E$5837,MATCH(H202&amp;I202,$B$3:$B$5837&amp;$C$3:$C$5837,0),4)</f>
        <v>4</v>
      </c>
      <c r="L202">
        <f t="shared" ca="1" si="15"/>
        <v>4</v>
      </c>
    </row>
    <row r="203" spans="1:12">
      <c r="A203" s="6" t="s">
        <v>108</v>
      </c>
      <c r="B203">
        <v>311230</v>
      </c>
      <c r="C203" s="350" t="s">
        <v>569</v>
      </c>
      <c r="D203" s="351">
        <f t="shared" ca="1" si="12"/>
        <v>0.11699730576843778</v>
      </c>
      <c r="E203" s="375">
        <f t="shared" ca="1" si="13"/>
        <v>4</v>
      </c>
      <c r="G203" s="6" t="s">
        <v>108</v>
      </c>
      <c r="H203" s="6">
        <v>311513</v>
      </c>
      <c r="I203" t="s">
        <v>569</v>
      </c>
      <c r="J203" s="352">
        <f t="shared" ca="1" si="14"/>
        <v>4.3444977769292445E-2</v>
      </c>
      <c r="K203" s="353">
        <f t="array" aca="1" ref="K203" ca="1">INDEX($B$3:$E$5837,MATCH(H203&amp;I203,$B$3:$B$5837&amp;$C$3:$C$5837,0),4)</f>
        <v>4</v>
      </c>
      <c r="L203">
        <f t="shared" ca="1" si="15"/>
        <v>4</v>
      </c>
    </row>
    <row r="204" spans="1:12">
      <c r="A204" s="6" t="s">
        <v>108</v>
      </c>
      <c r="B204">
        <v>311300</v>
      </c>
      <c r="C204" s="350" t="s">
        <v>569</v>
      </c>
      <c r="D204" s="351">
        <f t="shared" ca="1" si="12"/>
        <v>0.11199158905094959</v>
      </c>
      <c r="E204" s="375">
        <f t="shared" ca="1" si="13"/>
        <v>4</v>
      </c>
      <c r="G204" s="6" t="s">
        <v>108</v>
      </c>
      <c r="H204" s="6">
        <v>311513</v>
      </c>
      <c r="I204" t="s">
        <v>570</v>
      </c>
      <c r="J204" s="352">
        <f t="shared" ca="1" si="14"/>
        <v>9.1866488295850023E-7</v>
      </c>
      <c r="K204" s="353">
        <f t="array" aca="1" ref="K204" ca="1">INDEX($B$3:$E$5837,MATCH(H204&amp;I204,$B$3:$B$5837&amp;$C$3:$C$5837,0),4)</f>
        <v>4</v>
      </c>
      <c r="L204">
        <f t="shared" ca="1" si="15"/>
        <v>4</v>
      </c>
    </row>
    <row r="205" spans="1:12">
      <c r="A205" s="6" t="s">
        <v>108</v>
      </c>
      <c r="B205">
        <v>311410</v>
      </c>
      <c r="C205" s="350" t="s">
        <v>569</v>
      </c>
      <c r="D205" s="351">
        <f t="shared" ca="1" si="12"/>
        <v>9.6738448392048676E-2</v>
      </c>
      <c r="E205" s="375">
        <f t="shared" ca="1" si="13"/>
        <v>4</v>
      </c>
      <c r="G205" s="6" t="s">
        <v>108</v>
      </c>
      <c r="H205">
        <v>311513</v>
      </c>
      <c r="I205" t="s">
        <v>575</v>
      </c>
      <c r="J205" s="352">
        <f t="shared" ca="1" si="14"/>
        <v>1.2689897965299041E-7</v>
      </c>
      <c r="K205" s="353">
        <f t="array" aca="1" ref="K205" ca="1">INDEX($B$3:$E$5837,MATCH(H205&amp;I205,$B$3:$B$5837&amp;$C$3:$C$5837,0),4)</f>
        <v>4</v>
      </c>
      <c r="L205">
        <f t="shared" ca="1" si="15"/>
        <v>4</v>
      </c>
    </row>
    <row r="206" spans="1:12">
      <c r="A206" s="6" t="s">
        <v>108</v>
      </c>
      <c r="B206">
        <v>311420</v>
      </c>
      <c r="C206" s="350" t="s">
        <v>569</v>
      </c>
      <c r="D206" s="351">
        <f t="shared" ca="1" si="12"/>
        <v>0.13217923594474384</v>
      </c>
      <c r="E206" s="375">
        <f t="shared" ca="1" si="13"/>
        <v>4</v>
      </c>
      <c r="G206" s="6" t="s">
        <v>108</v>
      </c>
      <c r="H206" s="6">
        <v>311513</v>
      </c>
      <c r="I206" t="s">
        <v>571</v>
      </c>
      <c r="J206" s="352">
        <f t="shared" ca="1" si="14"/>
        <v>8.709389181384981E-8</v>
      </c>
      <c r="K206" s="353">
        <f t="array" aca="1" ref="K206" ca="1">INDEX($B$3:$E$5837,MATCH(H206&amp;I206,$B$3:$B$5837&amp;$C$3:$C$5837,0),4)</f>
        <v>4</v>
      </c>
      <c r="L206">
        <f t="shared" ca="1" si="15"/>
        <v>4</v>
      </c>
    </row>
    <row r="207" spans="1:12">
      <c r="A207" s="6" t="s">
        <v>108</v>
      </c>
      <c r="B207" t="s">
        <v>346</v>
      </c>
      <c r="C207" s="350" t="s">
        <v>569</v>
      </c>
      <c r="D207" s="351">
        <f t="shared" ca="1" si="12"/>
        <v>4.2274168135271857E-2</v>
      </c>
      <c r="E207" s="375">
        <f t="shared" ca="1" si="13"/>
        <v>4</v>
      </c>
      <c r="G207" s="6" t="s">
        <v>108</v>
      </c>
      <c r="H207" s="6">
        <v>311513</v>
      </c>
      <c r="I207" t="s">
        <v>574</v>
      </c>
      <c r="J207" s="352">
        <f t="shared" ca="1" si="14"/>
        <v>1.1217621073584364E-8</v>
      </c>
      <c r="K207" s="353">
        <f t="array" aca="1" ref="K207" ca="1">INDEX($B$3:$E$5837,MATCH(H207&amp;I207,$B$3:$B$5837&amp;$C$3:$C$5837,0),4)</f>
        <v>4</v>
      </c>
      <c r="L207">
        <f t="shared" ca="1" si="15"/>
        <v>4</v>
      </c>
    </row>
    <row r="208" spans="1:12">
      <c r="A208" s="6" t="s">
        <v>108</v>
      </c>
      <c r="B208">
        <v>311513</v>
      </c>
      <c r="C208" s="350" t="s">
        <v>569</v>
      </c>
      <c r="D208" s="351">
        <f t="shared" ca="1" si="12"/>
        <v>4.3444977769292445E-2</v>
      </c>
      <c r="E208" s="375">
        <f t="shared" ca="1" si="13"/>
        <v>4</v>
      </c>
      <c r="G208" s="6" t="s">
        <v>108</v>
      </c>
      <c r="H208" s="6">
        <v>311513</v>
      </c>
      <c r="I208" t="s">
        <v>573</v>
      </c>
      <c r="J208" s="352">
        <f t="shared" ca="1" si="14"/>
        <v>3.5466733294982176E-9</v>
      </c>
      <c r="K208" s="353">
        <f t="array" aca="1" ref="K208" ca="1">INDEX($B$3:$E$5837,MATCH(H208&amp;I208,$B$3:$B$5837&amp;$C$3:$C$5837,0),4)</f>
        <v>4</v>
      </c>
      <c r="L208">
        <f t="shared" ca="1" si="15"/>
        <v>4</v>
      </c>
    </row>
    <row r="209" spans="1:12">
      <c r="A209" s="6" t="s">
        <v>108</v>
      </c>
      <c r="B209">
        <v>311514</v>
      </c>
      <c r="C209" s="350" t="s">
        <v>569</v>
      </c>
      <c r="D209" s="351">
        <f t="shared" ca="1" si="12"/>
        <v>0.11039772599115114</v>
      </c>
      <c r="E209" s="375">
        <f t="shared" ca="1" si="13"/>
        <v>4</v>
      </c>
      <c r="G209" s="6" t="s">
        <v>108</v>
      </c>
      <c r="H209" s="6">
        <v>311513</v>
      </c>
      <c r="I209" t="s">
        <v>576</v>
      </c>
      <c r="J209" s="352">
        <f t="shared" ca="1" si="14"/>
        <v>7.0159863346953004E-9</v>
      </c>
      <c r="K209" s="353">
        <f t="array" aca="1" ref="K209" ca="1">INDEX($B$3:$E$5837,MATCH(H209&amp;I209,$B$3:$B$5837&amp;$C$3:$C$5837,0),4)</f>
        <v>4</v>
      </c>
      <c r="L209">
        <f t="shared" ca="1" si="15"/>
        <v>4</v>
      </c>
    </row>
    <row r="210" spans="1:12">
      <c r="A210" s="6" t="s">
        <v>108</v>
      </c>
      <c r="B210">
        <v>311520</v>
      </c>
      <c r="C210" s="350" t="s">
        <v>569</v>
      </c>
      <c r="D210" s="351">
        <f t="shared" ca="1" si="12"/>
        <v>3.0999602094237133E-2</v>
      </c>
      <c r="E210" s="375">
        <f t="shared" ca="1" si="13"/>
        <v>4</v>
      </c>
      <c r="G210" s="6" t="s">
        <v>108</v>
      </c>
      <c r="H210">
        <v>311513</v>
      </c>
      <c r="I210" t="s">
        <v>577</v>
      </c>
      <c r="J210" s="352">
        <f t="shared" ca="1" si="14"/>
        <v>3.1724830240924433E-10</v>
      </c>
      <c r="K210" s="353">
        <f t="array" aca="1" ref="K210" ca="1">INDEX($B$3:$E$5837,MATCH(H210&amp;I210,$B$3:$B$5837&amp;$C$3:$C$5837,0),4)</f>
        <v>4</v>
      </c>
      <c r="L210">
        <f t="shared" ca="1" si="15"/>
        <v>4</v>
      </c>
    </row>
    <row r="211" spans="1:12">
      <c r="A211" s="6" t="s">
        <v>108</v>
      </c>
      <c r="B211" t="s">
        <v>351</v>
      </c>
      <c r="C211" s="350" t="s">
        <v>569</v>
      </c>
      <c r="D211" s="351">
        <f t="shared" ca="1" si="12"/>
        <v>4.9562396978032247E-2</v>
      </c>
      <c r="E211" s="375">
        <f t="shared" ca="1" si="13"/>
        <v>4</v>
      </c>
      <c r="G211" s="6" t="s">
        <v>108</v>
      </c>
      <c r="H211" s="6">
        <v>311514</v>
      </c>
      <c r="I211" t="s">
        <v>569</v>
      </c>
      <c r="J211" s="352">
        <f t="shared" ca="1" si="14"/>
        <v>0.11039772599115114</v>
      </c>
      <c r="K211" s="353">
        <f t="array" aca="1" ref="K211" ca="1">INDEX($B$3:$E$5837,MATCH(H211&amp;I211,$B$3:$B$5837&amp;$C$3:$C$5837,0),4)</f>
        <v>4</v>
      </c>
      <c r="L211">
        <f t="shared" ca="1" si="15"/>
        <v>4</v>
      </c>
    </row>
    <row r="212" spans="1:12">
      <c r="A212" s="6" t="s">
        <v>108</v>
      </c>
      <c r="B212">
        <v>311615</v>
      </c>
      <c r="C212" s="350" t="s">
        <v>569</v>
      </c>
      <c r="D212" s="351">
        <f t="shared" ca="1" si="12"/>
        <v>5.4007134897875675E-2</v>
      </c>
      <c r="E212" s="375">
        <f t="shared" ca="1" si="13"/>
        <v>4</v>
      </c>
      <c r="G212" s="6" t="s">
        <v>108</v>
      </c>
      <c r="H212">
        <v>311514</v>
      </c>
      <c r="I212" t="s">
        <v>570</v>
      </c>
      <c r="J212" s="352">
        <f t="shared" ca="1" si="14"/>
        <v>2.3306323175478397E-6</v>
      </c>
      <c r="K212" s="353">
        <f t="array" aca="1" ref="K212" ca="1">INDEX($B$3:$E$5837,MATCH(H212&amp;I212,$B$3:$B$5837&amp;$C$3:$C$5837,0),4)</f>
        <v>4</v>
      </c>
      <c r="L212">
        <f t="shared" ca="1" si="15"/>
        <v>4</v>
      </c>
    </row>
    <row r="213" spans="1:12">
      <c r="A213" s="6" t="s">
        <v>108</v>
      </c>
      <c r="B213">
        <v>311700</v>
      </c>
      <c r="C213" s="350" t="s">
        <v>569</v>
      </c>
      <c r="D213" s="351">
        <f t="shared" ca="1" si="12"/>
        <v>8.2496340523118925E-2</v>
      </c>
      <c r="E213" s="375">
        <f t="shared" ca="1" si="13"/>
        <v>4</v>
      </c>
      <c r="G213" s="6" t="s">
        <v>108</v>
      </c>
      <c r="H213">
        <v>311514</v>
      </c>
      <c r="I213" t="s">
        <v>575</v>
      </c>
      <c r="J213" s="352">
        <f t="shared" ca="1" si="14"/>
        <v>3.069422777111502E-7</v>
      </c>
      <c r="K213" s="353">
        <f t="array" aca="1" ref="K213" ca="1">INDEX($B$3:$E$5837,MATCH(H213&amp;I213,$B$3:$B$5837&amp;$C$3:$C$5837,0),4)</f>
        <v>4</v>
      </c>
      <c r="L213">
        <f t="shared" ca="1" si="15"/>
        <v>4</v>
      </c>
    </row>
    <row r="214" spans="1:12">
      <c r="A214" s="6" t="s">
        <v>108</v>
      </c>
      <c r="B214">
        <v>311810</v>
      </c>
      <c r="C214" s="350" t="s">
        <v>569</v>
      </c>
      <c r="D214" s="351">
        <f t="shared" ca="1" si="12"/>
        <v>6.0395336690582821E-2</v>
      </c>
      <c r="E214" s="375">
        <f t="shared" ca="1" si="13"/>
        <v>4</v>
      </c>
      <c r="G214" s="6" t="s">
        <v>108</v>
      </c>
      <c r="H214" s="6">
        <v>311514</v>
      </c>
      <c r="I214" t="s">
        <v>571</v>
      </c>
      <c r="J214" s="352">
        <f t="shared" ca="1" si="14"/>
        <v>2.2014146845680306E-7</v>
      </c>
      <c r="K214" s="353">
        <f t="array" aca="1" ref="K214" ca="1">INDEX($B$3:$E$5837,MATCH(H214&amp;I214,$B$3:$B$5837&amp;$C$3:$C$5837,0),4)</f>
        <v>4</v>
      </c>
      <c r="L214">
        <f t="shared" ca="1" si="15"/>
        <v>4</v>
      </c>
    </row>
    <row r="215" spans="1:12">
      <c r="A215" s="6" t="s">
        <v>108</v>
      </c>
      <c r="B215" t="s">
        <v>356</v>
      </c>
      <c r="C215" s="350" t="s">
        <v>569</v>
      </c>
      <c r="D215" s="351">
        <f t="shared" ca="1" si="12"/>
        <v>6.016474862909877E-2</v>
      </c>
      <c r="E215" s="375">
        <f t="shared" ca="1" si="13"/>
        <v>4</v>
      </c>
      <c r="G215" s="6" t="s">
        <v>108</v>
      </c>
      <c r="H215" s="6">
        <v>311514</v>
      </c>
      <c r="I215" t="s">
        <v>574</v>
      </c>
      <c r="J215" s="352">
        <f t="shared" ca="1" si="14"/>
        <v>2.7133095728917805E-8</v>
      </c>
      <c r="K215" s="353">
        <f t="array" aca="1" ref="K215" ca="1">INDEX($B$3:$E$5837,MATCH(H215&amp;I215,$B$3:$B$5837&amp;$C$3:$C$5837,0),4)</f>
        <v>4</v>
      </c>
      <c r="L215">
        <f t="shared" ca="1" si="15"/>
        <v>4</v>
      </c>
    </row>
    <row r="216" spans="1:12">
      <c r="A216" s="6" t="s">
        <v>108</v>
      </c>
      <c r="B216">
        <v>311910</v>
      </c>
      <c r="C216" s="350" t="s">
        <v>569</v>
      </c>
      <c r="D216" s="351">
        <f t="shared" ca="1" si="12"/>
        <v>7.8268959633880184E-2</v>
      </c>
      <c r="E216" s="375">
        <f t="shared" ca="1" si="13"/>
        <v>4</v>
      </c>
      <c r="G216" s="6" t="s">
        <v>108</v>
      </c>
      <c r="H216" s="6">
        <v>311514</v>
      </c>
      <c r="I216" t="s">
        <v>573</v>
      </c>
      <c r="J216" s="352">
        <f t="shared" ca="1" si="14"/>
        <v>8.5786662196217066E-9</v>
      </c>
      <c r="K216" s="353">
        <f t="array" aca="1" ref="K216" ca="1">INDEX($B$3:$E$5837,MATCH(H216&amp;I216,$B$3:$B$5837&amp;$C$3:$C$5837,0),4)</f>
        <v>4</v>
      </c>
      <c r="L216">
        <f t="shared" ca="1" si="15"/>
        <v>4</v>
      </c>
    </row>
    <row r="217" spans="1:12">
      <c r="A217" s="6" t="s">
        <v>108</v>
      </c>
      <c r="B217">
        <v>311920</v>
      </c>
      <c r="C217" s="350" t="s">
        <v>569</v>
      </c>
      <c r="D217" s="351">
        <f t="shared" ca="1" si="12"/>
        <v>5.7806998572025356E-2</v>
      </c>
      <c r="E217" s="375">
        <f t="shared" ca="1" si="13"/>
        <v>4</v>
      </c>
      <c r="G217" s="6" t="s">
        <v>108</v>
      </c>
      <c r="H217" s="6">
        <v>311514</v>
      </c>
      <c r="I217" t="s">
        <v>576</v>
      </c>
      <c r="J217" s="352">
        <f t="shared" ca="1" si="14"/>
        <v>1.6970213880761737E-8</v>
      </c>
      <c r="K217" s="353">
        <f t="array" aca="1" ref="K217" ca="1">INDEX($B$3:$E$5837,MATCH(H217&amp;I217,$B$3:$B$5837&amp;$C$3:$C$5837,0),4)</f>
        <v>4</v>
      </c>
      <c r="L217">
        <f t="shared" ca="1" si="15"/>
        <v>4</v>
      </c>
    </row>
    <row r="218" spans="1:12">
      <c r="A218" s="6" t="s">
        <v>108</v>
      </c>
      <c r="B218">
        <v>311930</v>
      </c>
      <c r="C218" s="350" t="s">
        <v>569</v>
      </c>
      <c r="D218" s="351">
        <f t="shared" ca="1" si="12"/>
        <v>2.786028561828479E-2</v>
      </c>
      <c r="E218" s="375">
        <f t="shared" ca="1" si="13"/>
        <v>4</v>
      </c>
      <c r="G218" s="6" t="s">
        <v>108</v>
      </c>
      <c r="H218">
        <v>311514</v>
      </c>
      <c r="I218" t="s">
        <v>577</v>
      </c>
      <c r="J218" s="352">
        <f t="shared" ca="1" si="14"/>
        <v>7.6735775817717122E-10</v>
      </c>
      <c r="K218" s="353">
        <f t="array" aca="1" ref="K218" ca="1">INDEX($B$3:$E$5837,MATCH(H218&amp;I218,$B$3:$B$5837&amp;$C$3:$C$5837,0),4)</f>
        <v>4</v>
      </c>
      <c r="L218">
        <f t="shared" ca="1" si="15"/>
        <v>4</v>
      </c>
    </row>
    <row r="219" spans="1:12">
      <c r="A219" s="6" t="s">
        <v>108</v>
      </c>
      <c r="B219">
        <v>311940</v>
      </c>
      <c r="C219" s="350" t="s">
        <v>569</v>
      </c>
      <c r="D219" s="351">
        <f t="shared" ca="1" si="12"/>
        <v>2.6781395600603421E-2</v>
      </c>
      <c r="E219" s="375">
        <f t="shared" ca="1" si="13"/>
        <v>4</v>
      </c>
      <c r="G219" s="6" t="s">
        <v>108</v>
      </c>
      <c r="H219" s="6">
        <v>311520</v>
      </c>
      <c r="I219" t="s">
        <v>569</v>
      </c>
      <c r="J219" s="352">
        <f t="shared" ca="1" si="14"/>
        <v>3.0999602094237133E-2</v>
      </c>
      <c r="K219" s="353">
        <f t="array" aca="1" ref="K219" ca="1">INDEX($B$3:$E$5837,MATCH(H219&amp;I219,$B$3:$B$5837&amp;$C$3:$C$5837,0),4)</f>
        <v>4</v>
      </c>
      <c r="L219">
        <f t="shared" ca="1" si="15"/>
        <v>4</v>
      </c>
    </row>
    <row r="220" spans="1:12">
      <c r="A220" s="6" t="s">
        <v>108</v>
      </c>
      <c r="B220">
        <v>311990</v>
      </c>
      <c r="C220" s="350" t="s">
        <v>569</v>
      </c>
      <c r="D220" s="351">
        <f t="shared" ca="1" si="12"/>
        <v>5.4892671183489415E-2</v>
      </c>
      <c r="E220" s="375">
        <f t="shared" ca="1" si="13"/>
        <v>4</v>
      </c>
      <c r="G220" s="6" t="s">
        <v>108</v>
      </c>
      <c r="H220" s="6">
        <v>311520</v>
      </c>
      <c r="I220" t="s">
        <v>575</v>
      </c>
      <c r="J220" s="352">
        <f t="shared" ca="1" si="14"/>
        <v>1.3034453962203258E-6</v>
      </c>
      <c r="K220" s="353">
        <f t="array" aca="1" ref="K220" ca="1">INDEX($B$3:$E$5837,MATCH(H220&amp;I220,$B$3:$B$5837&amp;$C$3:$C$5837,0),4)</f>
        <v>4</v>
      </c>
      <c r="L220">
        <f t="shared" ca="1" si="15"/>
        <v>4</v>
      </c>
    </row>
    <row r="221" spans="1:12">
      <c r="A221" s="6" t="s">
        <v>108</v>
      </c>
      <c r="B221">
        <v>312110</v>
      </c>
      <c r="C221" s="350" t="s">
        <v>569</v>
      </c>
      <c r="D221" s="351">
        <f t="shared" ca="1" si="12"/>
        <v>3.5039174396954233E-2</v>
      </c>
      <c r="E221" s="375">
        <f t="shared" ca="1" si="13"/>
        <v>4</v>
      </c>
      <c r="G221" s="6" t="s">
        <v>108</v>
      </c>
      <c r="H221" s="6">
        <v>311520</v>
      </c>
      <c r="I221" t="s">
        <v>574</v>
      </c>
      <c r="J221" s="352">
        <f t="shared" ca="1" si="14"/>
        <v>1.15222018213943E-7</v>
      </c>
      <c r="K221" s="353">
        <f t="array" aca="1" ref="K221" ca="1">INDEX($B$3:$E$5837,MATCH(H221&amp;I221,$B$3:$B$5837&amp;$C$3:$C$5837,0),4)</f>
        <v>4</v>
      </c>
      <c r="L221">
        <f t="shared" ca="1" si="15"/>
        <v>4</v>
      </c>
    </row>
    <row r="222" spans="1:12">
      <c r="A222" s="6" t="s">
        <v>108</v>
      </c>
      <c r="B222">
        <v>312120</v>
      </c>
      <c r="C222" s="350" t="s">
        <v>569</v>
      </c>
      <c r="D222" s="351">
        <f t="shared" ca="1" si="12"/>
        <v>7.5559847832032873E-2</v>
      </c>
      <c r="E222" s="375">
        <f t="shared" ca="1" si="13"/>
        <v>4</v>
      </c>
      <c r="G222" s="6" t="s">
        <v>108</v>
      </c>
      <c r="H222">
        <v>311520</v>
      </c>
      <c r="I222" t="s">
        <v>570</v>
      </c>
      <c r="J222" s="352">
        <f t="shared" ca="1" si="14"/>
        <v>6.6120115033336311E-7</v>
      </c>
      <c r="K222" s="353">
        <f t="array" aca="1" ref="K222" ca="1">INDEX($B$3:$E$5837,MATCH(H222&amp;I222,$B$3:$B$5837&amp;$C$3:$C$5837,0),4)</f>
        <v>4</v>
      </c>
      <c r="L222">
        <f t="shared" ca="1" si="15"/>
        <v>4</v>
      </c>
    </row>
    <row r="223" spans="1:12">
      <c r="A223" s="6" t="s">
        <v>108</v>
      </c>
      <c r="B223">
        <v>312130</v>
      </c>
      <c r="C223" s="350" t="s">
        <v>569</v>
      </c>
      <c r="D223" s="351">
        <f t="shared" ca="1" si="12"/>
        <v>2.9711161080767989E-2</v>
      </c>
      <c r="E223" s="375">
        <f t="shared" ca="1" si="13"/>
        <v>4</v>
      </c>
      <c r="G223" s="6" t="s">
        <v>108</v>
      </c>
      <c r="H223">
        <v>311520</v>
      </c>
      <c r="I223" t="s">
        <v>573</v>
      </c>
      <c r="J223" s="352">
        <f t="shared" ca="1" si="14"/>
        <v>3.642972572256553E-8</v>
      </c>
      <c r="K223" s="353">
        <f t="array" aca="1" ref="K223" ca="1">INDEX($B$3:$E$5837,MATCH(H223&amp;I223,$B$3:$B$5837&amp;$C$3:$C$5837,0),4)</f>
        <v>4</v>
      </c>
      <c r="L223">
        <f t="shared" ca="1" si="15"/>
        <v>4</v>
      </c>
    </row>
    <row r="224" spans="1:12">
      <c r="A224" s="6" t="s">
        <v>108</v>
      </c>
      <c r="B224">
        <v>312140</v>
      </c>
      <c r="C224" s="350" t="s">
        <v>569</v>
      </c>
      <c r="D224" s="351">
        <f t="shared" ca="1" si="12"/>
        <v>4.0110591665977871E-2</v>
      </c>
      <c r="E224" s="375">
        <f t="shared" ca="1" si="13"/>
        <v>4</v>
      </c>
      <c r="G224" s="6" t="s">
        <v>108</v>
      </c>
      <c r="H224" s="6">
        <v>311520</v>
      </c>
      <c r="I224" t="s">
        <v>576</v>
      </c>
      <c r="J224" s="352">
        <f t="shared" ca="1" si="14"/>
        <v>7.2064843333732811E-8</v>
      </c>
      <c r="K224" s="353">
        <f t="array" aca="1" ref="K224" ca="1">INDEX($B$3:$E$5837,MATCH(H224&amp;I224,$B$3:$B$5837&amp;$C$3:$C$5837,0),4)</f>
        <v>4</v>
      </c>
      <c r="L224">
        <f t="shared" ca="1" si="15"/>
        <v>4</v>
      </c>
    </row>
    <row r="225" spans="1:12">
      <c r="A225" s="6" t="s">
        <v>108</v>
      </c>
      <c r="B225">
        <v>312200</v>
      </c>
      <c r="C225" s="350" t="s">
        <v>569</v>
      </c>
      <c r="D225" s="351">
        <f t="shared" ca="1" si="12"/>
        <v>6.2201815442939103E-3</v>
      </c>
      <c r="E225" s="375">
        <f t="shared" ca="1" si="13"/>
        <v>4</v>
      </c>
      <c r="G225" s="6" t="s">
        <v>108</v>
      </c>
      <c r="H225" s="6">
        <v>311520</v>
      </c>
      <c r="I225" t="s">
        <v>571</v>
      </c>
      <c r="J225" s="352">
        <f t="shared" ca="1" si="14"/>
        <v>6.3911992844236131E-8</v>
      </c>
      <c r="K225" s="353">
        <f t="array" aca="1" ref="K225" ca="1">INDEX($B$3:$E$5837,MATCH(H225&amp;I225,$B$3:$B$5837&amp;$C$3:$C$5837,0),4)</f>
        <v>4</v>
      </c>
      <c r="L225">
        <f t="shared" ca="1" si="15"/>
        <v>4</v>
      </c>
    </row>
    <row r="226" spans="1:12">
      <c r="A226" s="6" t="s">
        <v>108</v>
      </c>
      <c r="B226">
        <v>313100</v>
      </c>
      <c r="C226" s="350" t="s">
        <v>569</v>
      </c>
      <c r="D226" s="351">
        <f t="shared" ca="1" si="12"/>
        <v>6.1821150129692026E-2</v>
      </c>
      <c r="E226" s="375">
        <f t="shared" ca="1" si="13"/>
        <v>4</v>
      </c>
      <c r="G226" s="6" t="s">
        <v>108</v>
      </c>
      <c r="H226">
        <v>311520</v>
      </c>
      <c r="I226" t="s">
        <v>577</v>
      </c>
      <c r="J226" s="352">
        <f t="shared" ca="1" si="14"/>
        <v>3.2586222550001289E-9</v>
      </c>
      <c r="K226" s="353">
        <f t="array" aca="1" ref="K226" ca="1">INDEX($B$3:$E$5837,MATCH(H226&amp;I226,$B$3:$B$5837&amp;$C$3:$C$5837,0),4)</f>
        <v>4</v>
      </c>
      <c r="L226">
        <f t="shared" ca="1" si="15"/>
        <v>4</v>
      </c>
    </row>
    <row r="227" spans="1:12">
      <c r="A227" s="6" t="s">
        <v>108</v>
      </c>
      <c r="B227">
        <v>313200</v>
      </c>
      <c r="C227" s="350" t="s">
        <v>569</v>
      </c>
      <c r="D227" s="351">
        <f t="shared" ca="1" si="12"/>
        <v>0.14459330402170636</v>
      </c>
      <c r="E227" s="375">
        <f t="shared" ca="1" si="13"/>
        <v>4</v>
      </c>
      <c r="G227" s="6" t="s">
        <v>108</v>
      </c>
      <c r="H227">
        <v>311615</v>
      </c>
      <c r="I227" t="s">
        <v>569</v>
      </c>
      <c r="J227" s="352">
        <f t="shared" ca="1" si="14"/>
        <v>5.4007134897875675E-2</v>
      </c>
      <c r="K227" s="353">
        <f t="array" aca="1" ref="K227" ca="1">INDEX($B$3:$E$5837,MATCH(H227&amp;I227,$B$3:$B$5837&amp;$C$3:$C$5837,0),4)</f>
        <v>4</v>
      </c>
      <c r="L227">
        <f t="shared" ca="1" si="15"/>
        <v>4</v>
      </c>
    </row>
    <row r="228" spans="1:12">
      <c r="A228" s="6" t="s">
        <v>108</v>
      </c>
      <c r="B228">
        <v>313300</v>
      </c>
      <c r="C228" s="350" t="s">
        <v>569</v>
      </c>
      <c r="D228" s="351">
        <f t="shared" ca="1" si="12"/>
        <v>0.27101988772758462</v>
      </c>
      <c r="E228" s="375">
        <f t="shared" ca="1" si="13"/>
        <v>4</v>
      </c>
      <c r="G228" s="6" t="s">
        <v>108</v>
      </c>
      <c r="H228" s="6">
        <v>311615</v>
      </c>
      <c r="I228" t="s">
        <v>570</v>
      </c>
      <c r="J228" s="352">
        <f t="shared" ca="1" si="14"/>
        <v>1.136901843213362E-6</v>
      </c>
      <c r="K228" s="353">
        <f t="array" aca="1" ref="K228" ca="1">INDEX($B$3:$E$5837,MATCH(H228&amp;I228,$B$3:$B$5837&amp;$C$3:$C$5837,0),4)</f>
        <v>4</v>
      </c>
      <c r="L228">
        <f t="shared" ca="1" si="15"/>
        <v>4</v>
      </c>
    </row>
    <row r="229" spans="1:12">
      <c r="A229" s="6" t="s">
        <v>108</v>
      </c>
      <c r="B229">
        <v>314110</v>
      </c>
      <c r="C229" s="350" t="s">
        <v>569</v>
      </c>
      <c r="D229" s="351">
        <f t="shared" ca="1" si="12"/>
        <v>0.1273639926259966</v>
      </c>
      <c r="E229" s="375">
        <f t="shared" ca="1" si="13"/>
        <v>4</v>
      </c>
      <c r="G229" s="6" t="s">
        <v>108</v>
      </c>
      <c r="H229">
        <v>311615</v>
      </c>
      <c r="I229" t="s">
        <v>571</v>
      </c>
      <c r="J229" s="352">
        <f t="shared" ca="1" si="14"/>
        <v>1.0668493554568122E-7</v>
      </c>
      <c r="K229" s="353">
        <f t="array" aca="1" ref="K229" ca="1">INDEX($B$3:$E$5837,MATCH(H229&amp;I229,$B$3:$B$5837&amp;$C$3:$C$5837,0),4)</f>
        <v>4</v>
      </c>
      <c r="L229">
        <f t="shared" ca="1" si="15"/>
        <v>4</v>
      </c>
    </row>
    <row r="230" spans="1:12">
      <c r="A230" s="6" t="s">
        <v>108</v>
      </c>
      <c r="B230">
        <v>314120</v>
      </c>
      <c r="C230" s="350" t="s">
        <v>569</v>
      </c>
      <c r="D230" s="351">
        <f t="shared" ca="1" si="12"/>
        <v>6.5072719966508305E-2</v>
      </c>
      <c r="E230" s="375">
        <f t="shared" ca="1" si="13"/>
        <v>4</v>
      </c>
      <c r="G230" s="6" t="s">
        <v>108</v>
      </c>
      <c r="H230">
        <v>311615</v>
      </c>
      <c r="I230" t="s">
        <v>575</v>
      </c>
      <c r="J230" s="352">
        <f t="shared" ca="1" si="14"/>
        <v>2.0199350278786651E-8</v>
      </c>
      <c r="K230" s="353">
        <f t="array" aca="1" ref="K230" ca="1">INDEX($B$3:$E$5837,MATCH(H230&amp;I230,$B$3:$B$5837&amp;$C$3:$C$5837,0),4)</f>
        <v>4</v>
      </c>
      <c r="L230">
        <f t="shared" ca="1" si="15"/>
        <v>4</v>
      </c>
    </row>
    <row r="231" spans="1:12">
      <c r="A231" s="6" t="s">
        <v>108</v>
      </c>
      <c r="B231">
        <v>314900</v>
      </c>
      <c r="C231" s="350" t="s">
        <v>569</v>
      </c>
      <c r="D231" s="351">
        <f t="shared" ca="1" si="12"/>
        <v>6.7414633570039392E-2</v>
      </c>
      <c r="E231" s="375">
        <f t="shared" ca="1" si="13"/>
        <v>4</v>
      </c>
      <c r="G231" s="6" t="s">
        <v>108</v>
      </c>
      <c r="H231">
        <v>311615</v>
      </c>
      <c r="I231" t="s">
        <v>574</v>
      </c>
      <c r="J231" s="352">
        <f t="shared" ca="1" si="14"/>
        <v>1.7855829730045404E-9</v>
      </c>
      <c r="K231" s="353">
        <f t="array" aca="1" ref="K231" ca="1">INDEX($B$3:$E$5837,MATCH(H231&amp;I231,$B$3:$B$5837&amp;$C$3:$C$5837,0),4)</f>
        <v>4</v>
      </c>
      <c r="L231">
        <f t="shared" ca="1" si="15"/>
        <v>4</v>
      </c>
    </row>
    <row r="232" spans="1:12">
      <c r="A232" s="6" t="s">
        <v>108</v>
      </c>
      <c r="B232">
        <v>315000</v>
      </c>
      <c r="C232" s="350" t="s">
        <v>569</v>
      </c>
      <c r="D232" s="351">
        <f t="shared" ca="1" si="12"/>
        <v>1.976592206228768E-2</v>
      </c>
      <c r="E232" s="375">
        <f t="shared" ca="1" si="13"/>
        <v>4</v>
      </c>
      <c r="G232" s="6" t="s">
        <v>108</v>
      </c>
      <c r="H232">
        <v>311615</v>
      </c>
      <c r="I232" t="s">
        <v>573</v>
      </c>
      <c r="J232" s="352">
        <f t="shared" ca="1" si="14"/>
        <v>5.6454746210622315E-10</v>
      </c>
      <c r="K232" s="353">
        <f t="array" aca="1" ref="K232" ca="1">INDEX($B$3:$E$5837,MATCH(H232&amp;I232,$B$3:$B$5837&amp;$C$3:$C$5837,0),4)</f>
        <v>4</v>
      </c>
      <c r="L232">
        <f t="shared" ca="1" si="15"/>
        <v>4</v>
      </c>
    </row>
    <row r="233" spans="1:12">
      <c r="A233" s="6" t="s">
        <v>108</v>
      </c>
      <c r="B233">
        <v>316000</v>
      </c>
      <c r="C233" s="350" t="s">
        <v>569</v>
      </c>
      <c r="D233" s="351">
        <f t="shared" ca="1" si="12"/>
        <v>1.0744260641754719E-2</v>
      </c>
      <c r="E233" s="375">
        <f t="shared" ca="1" si="13"/>
        <v>4</v>
      </c>
      <c r="G233" s="6" t="s">
        <v>108</v>
      </c>
      <c r="H233" s="6">
        <v>311615</v>
      </c>
      <c r="I233" t="s">
        <v>576</v>
      </c>
      <c r="J233" s="352">
        <f t="shared" ca="1" si="14"/>
        <v>1.1167809695020759E-9</v>
      </c>
      <c r="K233" s="353">
        <f t="array" aca="1" ref="K233" ca="1">INDEX($B$3:$E$5837,MATCH(H233&amp;I233,$B$3:$B$5837&amp;$C$3:$C$5837,0),4)</f>
        <v>4</v>
      </c>
      <c r="L233">
        <f t="shared" ca="1" si="15"/>
        <v>4</v>
      </c>
    </row>
    <row r="234" spans="1:12">
      <c r="A234" s="6" t="s">
        <v>108</v>
      </c>
      <c r="B234">
        <v>322110</v>
      </c>
      <c r="C234" s="350" t="s">
        <v>569</v>
      </c>
      <c r="D234" s="351">
        <f t="shared" ca="1" si="12"/>
        <v>0.20105320308385138</v>
      </c>
      <c r="E234" s="375">
        <f t="shared" ca="1" si="13"/>
        <v>4</v>
      </c>
      <c r="G234" s="6" t="s">
        <v>108</v>
      </c>
      <c r="H234">
        <v>311615</v>
      </c>
      <c r="I234" t="s">
        <v>577</v>
      </c>
      <c r="J234" s="352">
        <f t="shared" ca="1" si="14"/>
        <v>5.0498511518675939E-11</v>
      </c>
      <c r="K234" s="353">
        <f t="array" aca="1" ref="K234" ca="1">INDEX($B$3:$E$5837,MATCH(H234&amp;I234,$B$3:$B$5837&amp;$C$3:$C$5837,0),4)</f>
        <v>4</v>
      </c>
      <c r="L234">
        <f t="shared" ca="1" si="15"/>
        <v>4</v>
      </c>
    </row>
    <row r="235" spans="1:12">
      <c r="A235" s="6" t="s">
        <v>108</v>
      </c>
      <c r="B235">
        <v>322120</v>
      </c>
      <c r="C235" s="350" t="s">
        <v>569</v>
      </c>
      <c r="D235" s="351">
        <f t="shared" ca="1" si="12"/>
        <v>0.4943625054891978</v>
      </c>
      <c r="E235" s="375">
        <f t="shared" ca="1" si="13"/>
        <v>4</v>
      </c>
      <c r="G235" s="6" t="s">
        <v>108</v>
      </c>
      <c r="H235">
        <v>311700</v>
      </c>
      <c r="I235" t="s">
        <v>569</v>
      </c>
      <c r="J235" s="352">
        <f t="shared" ca="1" si="14"/>
        <v>8.2496340523118925E-2</v>
      </c>
      <c r="K235" s="353">
        <f t="array" aca="1" ref="K235" ca="1">INDEX($B$3:$E$5837,MATCH(H235&amp;I235,$B$3:$B$5837&amp;$C$3:$C$5837,0),4)</f>
        <v>4</v>
      </c>
      <c r="L235">
        <f t="shared" ca="1" si="15"/>
        <v>4</v>
      </c>
    </row>
    <row r="236" spans="1:12">
      <c r="A236" s="6" t="s">
        <v>108</v>
      </c>
      <c r="B236">
        <v>322130</v>
      </c>
      <c r="C236" s="350" t="s">
        <v>569</v>
      </c>
      <c r="D236" s="351">
        <f t="shared" ca="1" si="12"/>
        <v>0.58496925885373352</v>
      </c>
      <c r="E236" s="375">
        <f t="shared" ca="1" si="13"/>
        <v>4</v>
      </c>
      <c r="G236" s="6" t="s">
        <v>108</v>
      </c>
      <c r="H236" s="6">
        <v>311700</v>
      </c>
      <c r="I236" t="s">
        <v>570</v>
      </c>
      <c r="J236" s="352">
        <f t="shared" ca="1" si="14"/>
        <v>3.273144692170395E-6</v>
      </c>
      <c r="K236" s="353">
        <f t="array" aca="1" ref="K236" ca="1">INDEX($B$3:$E$5837,MATCH(H236&amp;I236,$B$3:$B$5837&amp;$C$3:$C$5837,0),4)</f>
        <v>4</v>
      </c>
      <c r="L236">
        <f t="shared" ca="1" si="15"/>
        <v>4</v>
      </c>
    </row>
    <row r="237" spans="1:12">
      <c r="A237" s="6" t="s">
        <v>108</v>
      </c>
      <c r="B237">
        <v>322210</v>
      </c>
      <c r="C237" s="350" t="s">
        <v>569</v>
      </c>
      <c r="D237" s="351">
        <f t="shared" ca="1" si="12"/>
        <v>8.5939060872990122E-2</v>
      </c>
      <c r="E237" s="375">
        <f t="shared" ca="1" si="13"/>
        <v>4</v>
      </c>
      <c r="G237" s="6" t="s">
        <v>108</v>
      </c>
      <c r="H237">
        <v>311700</v>
      </c>
      <c r="I237" t="s">
        <v>575</v>
      </c>
      <c r="J237" s="352">
        <f t="shared" ca="1" si="14"/>
        <v>1.5144641143675674E-7</v>
      </c>
      <c r="K237" s="353">
        <f t="array" aca="1" ref="K237" ca="1">INDEX($B$3:$E$5837,MATCH(H237&amp;I237,$B$3:$B$5837&amp;$C$3:$C$5837,0),4)</f>
        <v>4</v>
      </c>
      <c r="L237">
        <f t="shared" ca="1" si="15"/>
        <v>4</v>
      </c>
    </row>
    <row r="238" spans="1:12">
      <c r="A238" s="6" t="s">
        <v>108</v>
      </c>
      <c r="B238">
        <v>322220</v>
      </c>
      <c r="C238" s="350" t="s">
        <v>569</v>
      </c>
      <c r="D238" s="351">
        <f t="shared" ca="1" si="12"/>
        <v>0.11924107375262907</v>
      </c>
      <c r="E238" s="375">
        <f t="shared" ca="1" si="13"/>
        <v>4</v>
      </c>
      <c r="G238" s="6" t="s">
        <v>108</v>
      </c>
      <c r="H238" s="6">
        <v>311700</v>
      </c>
      <c r="I238" t="s">
        <v>571</v>
      </c>
      <c r="J238" s="352">
        <f t="shared" ca="1" si="14"/>
        <v>4.0232076532335974E-7</v>
      </c>
      <c r="K238" s="353">
        <f t="array" aca="1" ref="K238" ca="1">INDEX($B$3:$E$5837,MATCH(H238&amp;I238,$B$3:$B$5837&amp;$C$3:$C$5837,0),4)</f>
        <v>4</v>
      </c>
      <c r="L238">
        <f t="shared" ca="1" si="15"/>
        <v>4</v>
      </c>
    </row>
    <row r="239" spans="1:12">
      <c r="A239" s="6" t="s">
        <v>108</v>
      </c>
      <c r="B239">
        <v>322230</v>
      </c>
      <c r="C239" s="350" t="s">
        <v>569</v>
      </c>
      <c r="D239" s="351">
        <f t="shared" ca="1" si="12"/>
        <v>1.7267112835141693E-2</v>
      </c>
      <c r="E239" s="375">
        <f t="shared" ca="1" si="13"/>
        <v>4</v>
      </c>
      <c r="G239" s="6" t="s">
        <v>108</v>
      </c>
      <c r="H239" s="6">
        <v>311700</v>
      </c>
      <c r="I239" t="s">
        <v>574</v>
      </c>
      <c r="J239" s="352">
        <f t="shared" ca="1" si="14"/>
        <v>1.3387565929192684E-8</v>
      </c>
      <c r="K239" s="353">
        <f t="array" aca="1" ref="K239" ca="1">INDEX($B$3:$E$5837,MATCH(H239&amp;I239,$B$3:$B$5837&amp;$C$3:$C$5837,0),4)</f>
        <v>4</v>
      </c>
      <c r="L239">
        <f t="shared" ca="1" si="15"/>
        <v>4</v>
      </c>
    </row>
    <row r="240" spans="1:12">
      <c r="A240" s="6" t="s">
        <v>108</v>
      </c>
      <c r="B240">
        <v>322291</v>
      </c>
      <c r="C240" s="350" t="s">
        <v>569</v>
      </c>
      <c r="D240" s="351">
        <f t="shared" ca="1" si="12"/>
        <v>7.2406433734186856E-2</v>
      </c>
      <c r="E240" s="375">
        <f t="shared" ca="1" si="13"/>
        <v>4</v>
      </c>
      <c r="G240" s="6" t="s">
        <v>108</v>
      </c>
      <c r="H240" s="6">
        <v>311700</v>
      </c>
      <c r="I240" t="s">
        <v>573</v>
      </c>
      <c r="J240" s="352">
        <f t="shared" ca="1" si="14"/>
        <v>4.2327444220573072E-9</v>
      </c>
      <c r="K240" s="353">
        <f t="array" aca="1" ref="K240" ca="1">INDEX($B$3:$E$5837,MATCH(H240&amp;I240,$B$3:$B$5837&amp;$C$3:$C$5837,0),4)</f>
        <v>4</v>
      </c>
      <c r="L240">
        <f t="shared" ca="1" si="15"/>
        <v>4</v>
      </c>
    </row>
    <row r="241" spans="1:12">
      <c r="A241" s="6" t="s">
        <v>108</v>
      </c>
      <c r="B241">
        <v>322299</v>
      </c>
      <c r="C241" s="350" t="s">
        <v>569</v>
      </c>
      <c r="D241" s="351">
        <f t="shared" ca="1" si="12"/>
        <v>0.11503700621713167</v>
      </c>
      <c r="E241" s="375">
        <f t="shared" ca="1" si="13"/>
        <v>4</v>
      </c>
      <c r="G241" s="6" t="s">
        <v>108</v>
      </c>
      <c r="H241" s="6">
        <v>311700</v>
      </c>
      <c r="I241" t="s">
        <v>576</v>
      </c>
      <c r="J241" s="352">
        <f t="shared" ca="1" si="14"/>
        <v>8.3731638818885323E-9</v>
      </c>
      <c r="K241" s="353">
        <f t="array" aca="1" ref="K241" ca="1">INDEX($B$3:$E$5837,MATCH(H241&amp;I241,$B$3:$B$5837&amp;$C$3:$C$5837,0),4)</f>
        <v>4</v>
      </c>
      <c r="L241">
        <f t="shared" ca="1" si="15"/>
        <v>4</v>
      </c>
    </row>
    <row r="242" spans="1:12">
      <c r="A242" s="6" t="s">
        <v>108</v>
      </c>
      <c r="B242">
        <v>323110</v>
      </c>
      <c r="C242" s="350" t="s">
        <v>569</v>
      </c>
      <c r="D242" s="351">
        <f t="shared" ca="1" si="12"/>
        <v>5.8181291113946855E-2</v>
      </c>
      <c r="E242" s="375">
        <f t="shared" ca="1" si="13"/>
        <v>4</v>
      </c>
      <c r="G242" s="6" t="s">
        <v>108</v>
      </c>
      <c r="H242">
        <v>311700</v>
      </c>
      <c r="I242" t="s">
        <v>577</v>
      </c>
      <c r="J242" s="352">
        <f t="shared" ca="1" si="14"/>
        <v>3.7861704692714456E-10</v>
      </c>
      <c r="K242" s="353">
        <f t="array" aca="1" ref="K242" ca="1">INDEX($B$3:$E$5837,MATCH(H242&amp;I242,$B$3:$B$5837&amp;$C$3:$C$5837,0),4)</f>
        <v>4</v>
      </c>
      <c r="L242">
        <f t="shared" ca="1" si="15"/>
        <v>4</v>
      </c>
    </row>
    <row r="243" spans="1:12">
      <c r="A243" s="6" t="s">
        <v>108</v>
      </c>
      <c r="B243">
        <v>323120</v>
      </c>
      <c r="C243" s="350" t="s">
        <v>569</v>
      </c>
      <c r="D243" s="351">
        <f t="shared" ca="1" si="12"/>
        <v>1.2830467113248256E-2</v>
      </c>
      <c r="E243" s="375">
        <f t="shared" ca="1" si="13"/>
        <v>4</v>
      </c>
      <c r="G243" s="6" t="s">
        <v>108</v>
      </c>
      <c r="H243" s="6">
        <v>311810</v>
      </c>
      <c r="I243" t="s">
        <v>569</v>
      </c>
      <c r="J243" s="352">
        <f t="shared" ca="1" si="14"/>
        <v>6.0395336690582821E-2</v>
      </c>
      <c r="K243" s="353">
        <f t="array" aca="1" ref="K243" ca="1">INDEX($B$3:$E$5837,MATCH(H243&amp;I243,$B$3:$B$5837&amp;$C$3:$C$5837,0),4)</f>
        <v>4</v>
      </c>
      <c r="L243">
        <f t="shared" ca="1" si="15"/>
        <v>4</v>
      </c>
    </row>
    <row r="244" spans="1:12">
      <c r="A244" s="6" t="s">
        <v>108</v>
      </c>
      <c r="B244">
        <v>324110</v>
      </c>
      <c r="C244" s="350" t="s">
        <v>569</v>
      </c>
      <c r="D244" s="351">
        <f t="shared" ca="1" si="12"/>
        <v>0.30486550131612428</v>
      </c>
      <c r="E244" s="375">
        <f t="shared" ca="1" si="13"/>
        <v>4</v>
      </c>
      <c r="G244" s="6" t="s">
        <v>108</v>
      </c>
      <c r="H244" s="6">
        <v>311810</v>
      </c>
      <c r="I244" t="s">
        <v>570</v>
      </c>
      <c r="J244" s="352">
        <f t="shared" ca="1" si="14"/>
        <v>2.3608897569717753E-6</v>
      </c>
      <c r="K244" s="353">
        <f t="array" aca="1" ref="K244" ca="1">INDEX($B$3:$E$5837,MATCH(H244&amp;I244,$B$3:$B$5837&amp;$C$3:$C$5837,0),4)</f>
        <v>4</v>
      </c>
      <c r="L244">
        <f t="shared" ca="1" si="15"/>
        <v>4</v>
      </c>
    </row>
    <row r="245" spans="1:12">
      <c r="A245" s="6" t="s">
        <v>108</v>
      </c>
      <c r="B245">
        <v>324121</v>
      </c>
      <c r="C245" s="350" t="s">
        <v>569</v>
      </c>
      <c r="D245" s="351">
        <f t="shared" ca="1" si="12"/>
        <v>0.26443078469178166</v>
      </c>
      <c r="E245" s="375">
        <f t="shared" ca="1" si="13"/>
        <v>4</v>
      </c>
      <c r="G245" s="6" t="s">
        <v>108</v>
      </c>
      <c r="H245">
        <v>311810</v>
      </c>
      <c r="I245" t="s">
        <v>575</v>
      </c>
      <c r="J245" s="352">
        <f t="shared" ca="1" si="14"/>
        <v>4.3561358451622979E-7</v>
      </c>
      <c r="K245" s="353">
        <f t="array" aca="1" ref="K245" ca="1">INDEX($B$3:$E$5837,MATCH(H245&amp;I245,$B$3:$B$5837&amp;$C$3:$C$5837,0),4)</f>
        <v>4</v>
      </c>
      <c r="L245">
        <f t="shared" ca="1" si="15"/>
        <v>4</v>
      </c>
    </row>
    <row r="246" spans="1:12">
      <c r="A246" s="6" t="s">
        <v>108</v>
      </c>
      <c r="B246">
        <v>324122</v>
      </c>
      <c r="C246" s="350" t="s">
        <v>569</v>
      </c>
      <c r="D246" s="351">
        <f t="shared" ca="1" si="12"/>
        <v>0.49016214647298023</v>
      </c>
      <c r="E246" s="375">
        <f t="shared" ca="1" si="13"/>
        <v>4</v>
      </c>
      <c r="G246" s="6" t="s">
        <v>108</v>
      </c>
      <c r="H246" s="6">
        <v>311810</v>
      </c>
      <c r="I246" t="s">
        <v>574</v>
      </c>
      <c r="J246" s="352">
        <f t="shared" ca="1" si="14"/>
        <v>3.8507387048905468E-8</v>
      </c>
      <c r="K246" s="353">
        <f t="array" aca="1" ref="K246" ca="1">INDEX($B$3:$E$5837,MATCH(H246&amp;I246,$B$3:$B$5837&amp;$C$3:$C$5837,0),4)</f>
        <v>4</v>
      </c>
      <c r="L246">
        <f t="shared" ca="1" si="15"/>
        <v>4</v>
      </c>
    </row>
    <row r="247" spans="1:12">
      <c r="A247" s="6" t="s">
        <v>108</v>
      </c>
      <c r="B247">
        <v>324190</v>
      </c>
      <c r="C247" s="350" t="s">
        <v>569</v>
      </c>
      <c r="D247" s="351">
        <f t="shared" ca="1" si="12"/>
        <v>0.66807298624512346</v>
      </c>
      <c r="E247" s="375">
        <f t="shared" ca="1" si="13"/>
        <v>4</v>
      </c>
      <c r="G247" s="6" t="s">
        <v>108</v>
      </c>
      <c r="H247" s="6">
        <v>311810</v>
      </c>
      <c r="I247" t="s">
        <v>573</v>
      </c>
      <c r="J247" s="352">
        <f t="shared" ca="1" si="14"/>
        <v>1.2174873954035153E-8</v>
      </c>
      <c r="K247" s="353">
        <f t="array" aca="1" ref="K247" ca="1">INDEX($B$3:$E$5837,MATCH(H247&amp;I247,$B$3:$B$5837&amp;$C$3:$C$5837,0),4)</f>
        <v>4</v>
      </c>
      <c r="L247">
        <f t="shared" ca="1" si="15"/>
        <v>4</v>
      </c>
    </row>
    <row r="248" spans="1:12">
      <c r="A248" s="6" t="s">
        <v>108</v>
      </c>
      <c r="B248">
        <v>325110</v>
      </c>
      <c r="C248" s="350" t="s">
        <v>569</v>
      </c>
      <c r="D248" s="351">
        <f t="shared" ca="1" si="12"/>
        <v>0.11681799248234014</v>
      </c>
      <c r="E248" s="375">
        <f t="shared" ca="1" si="13"/>
        <v>4</v>
      </c>
      <c r="G248" s="6" t="s">
        <v>108</v>
      </c>
      <c r="H248" s="6">
        <v>311810</v>
      </c>
      <c r="I248" t="s">
        <v>571</v>
      </c>
      <c r="J248" s="352">
        <f t="shared" ca="1" si="14"/>
        <v>2.9195912785903724E-7</v>
      </c>
      <c r="K248" s="353">
        <f t="array" aca="1" ref="K248" ca="1">INDEX($B$3:$E$5837,MATCH(H248&amp;I248,$B$3:$B$5837&amp;$C$3:$C$5837,0),4)</f>
        <v>4</v>
      </c>
      <c r="L248">
        <f t="shared" ca="1" si="15"/>
        <v>4</v>
      </c>
    </row>
    <row r="249" spans="1:12">
      <c r="A249" s="6" t="s">
        <v>108</v>
      </c>
      <c r="B249">
        <v>325120</v>
      </c>
      <c r="C249" s="350" t="s">
        <v>569</v>
      </c>
      <c r="D249" s="351">
        <f t="shared" ca="1" si="12"/>
        <v>0.35223958790778165</v>
      </c>
      <c r="E249" s="375">
        <f t="shared" ca="1" si="13"/>
        <v>4</v>
      </c>
      <c r="G249" s="6" t="s">
        <v>108</v>
      </c>
      <c r="H249" s="6">
        <v>311810</v>
      </c>
      <c r="I249" t="s">
        <v>576</v>
      </c>
      <c r="J249" s="352">
        <f t="shared" ca="1" si="14"/>
        <v>2.408418857685813E-8</v>
      </c>
      <c r="K249" s="353">
        <f t="array" aca="1" ref="K249" ca="1">INDEX($B$3:$E$5837,MATCH(H249&amp;I249,$B$3:$B$5837&amp;$C$3:$C$5837,0),4)</f>
        <v>4</v>
      </c>
      <c r="L249">
        <f t="shared" ca="1" si="15"/>
        <v>4</v>
      </c>
    </row>
    <row r="250" spans="1:12">
      <c r="A250" s="6" t="s">
        <v>108</v>
      </c>
      <c r="B250">
        <v>325130</v>
      </c>
      <c r="C250" s="350" t="s">
        <v>569</v>
      </c>
      <c r="D250" s="351">
        <f t="shared" ca="1" si="12"/>
        <v>0.61316440010991557</v>
      </c>
      <c r="E250" s="375">
        <f t="shared" ca="1" si="13"/>
        <v>4</v>
      </c>
      <c r="G250" s="6" t="s">
        <v>108</v>
      </c>
      <c r="H250">
        <v>311810</v>
      </c>
      <c r="I250" t="s">
        <v>577</v>
      </c>
      <c r="J250" s="352">
        <f t="shared" ca="1" si="14"/>
        <v>1.0890368903838786E-9</v>
      </c>
      <c r="K250" s="353">
        <f t="array" aca="1" ref="K250" ca="1">INDEX($B$3:$E$5837,MATCH(H250&amp;I250,$B$3:$B$5837&amp;$C$3:$C$5837,0),4)</f>
        <v>4</v>
      </c>
      <c r="L250">
        <f t="shared" ca="1" si="15"/>
        <v>4</v>
      </c>
    </row>
    <row r="251" spans="1:12">
      <c r="A251" s="6" t="s">
        <v>108</v>
      </c>
      <c r="B251">
        <v>325180</v>
      </c>
      <c r="C251" s="350" t="s">
        <v>569</v>
      </c>
      <c r="D251" s="351">
        <f t="shared" ca="1" si="12"/>
        <v>0.85319693479326464</v>
      </c>
      <c r="E251" s="375">
        <f t="shared" ca="1" si="13"/>
        <v>4</v>
      </c>
      <c r="G251" s="6" t="s">
        <v>108</v>
      </c>
      <c r="H251" s="6">
        <v>311910</v>
      </c>
      <c r="I251" t="s">
        <v>569</v>
      </c>
      <c r="J251" s="352">
        <f t="shared" ca="1" si="14"/>
        <v>7.8268959633880184E-2</v>
      </c>
      <c r="K251" s="353">
        <f t="array" aca="1" ref="K251" ca="1">INDEX($B$3:$E$5837,MATCH(H251&amp;I251,$B$3:$B$5837&amp;$C$3:$C$5837,0),4)</f>
        <v>4</v>
      </c>
      <c r="L251">
        <f t="shared" ca="1" si="15"/>
        <v>4</v>
      </c>
    </row>
    <row r="252" spans="1:12">
      <c r="A252" s="6" t="s">
        <v>108</v>
      </c>
      <c r="B252">
        <v>325190</v>
      </c>
      <c r="C252" s="350" t="s">
        <v>569</v>
      </c>
      <c r="D252" s="351">
        <f t="shared" ca="1" si="12"/>
        <v>0.39518220000715343</v>
      </c>
      <c r="E252" s="375">
        <f t="shared" ca="1" si="13"/>
        <v>4</v>
      </c>
      <c r="G252" s="6" t="s">
        <v>108</v>
      </c>
      <c r="H252" s="6">
        <v>311910</v>
      </c>
      <c r="I252" t="s">
        <v>570</v>
      </c>
      <c r="J252" s="352">
        <f t="shared" ca="1" si="14"/>
        <v>3.0582046517159892E-6</v>
      </c>
      <c r="K252" s="353">
        <f t="array" aca="1" ref="K252" ca="1">INDEX($B$3:$E$5837,MATCH(H252&amp;I252,$B$3:$B$5837&amp;$C$3:$C$5837,0),4)</f>
        <v>4</v>
      </c>
      <c r="L252">
        <f t="shared" ca="1" si="15"/>
        <v>4</v>
      </c>
    </row>
    <row r="253" spans="1:12">
      <c r="A253" s="6" t="s">
        <v>108</v>
      </c>
      <c r="B253">
        <v>325211</v>
      </c>
      <c r="C253" s="350" t="s">
        <v>569</v>
      </c>
      <c r="D253" s="351">
        <f t="shared" ca="1" si="12"/>
        <v>0.2712517360632129</v>
      </c>
      <c r="E253" s="375">
        <f t="shared" ca="1" si="13"/>
        <v>4</v>
      </c>
      <c r="G253" s="6" t="s">
        <v>108</v>
      </c>
      <c r="H253" s="6">
        <v>311910</v>
      </c>
      <c r="I253" t="s">
        <v>575</v>
      </c>
      <c r="J253" s="352">
        <f t="shared" ca="1" si="14"/>
        <v>6.2848484864719044E-7</v>
      </c>
      <c r="K253" s="353">
        <f t="array" aca="1" ref="K253" ca="1">INDEX($B$3:$E$5837,MATCH(H253&amp;I253,$B$3:$B$5837&amp;$C$3:$C$5837,0),4)</f>
        <v>4</v>
      </c>
      <c r="L253">
        <f t="shared" ca="1" si="15"/>
        <v>4</v>
      </c>
    </row>
    <row r="254" spans="1:12">
      <c r="A254" s="6" t="s">
        <v>108</v>
      </c>
      <c r="B254" t="s">
        <v>396</v>
      </c>
      <c r="C254" s="350" t="s">
        <v>569</v>
      </c>
      <c r="D254" s="351">
        <f t="shared" ca="1" si="12"/>
        <v>0.34065157667193202</v>
      </c>
      <c r="E254" s="375">
        <f t="shared" ca="1" si="13"/>
        <v>4</v>
      </c>
      <c r="G254" s="6" t="s">
        <v>108</v>
      </c>
      <c r="H254" s="6">
        <v>311910</v>
      </c>
      <c r="I254" t="s">
        <v>574</v>
      </c>
      <c r="J254" s="352">
        <f t="shared" ca="1" si="14"/>
        <v>5.5556828761680783E-8</v>
      </c>
      <c r="K254" s="353">
        <f t="array" aca="1" ref="K254" ca="1">INDEX($B$3:$E$5837,MATCH(H254&amp;I254,$B$3:$B$5837&amp;$C$3:$C$5837,0),4)</f>
        <v>4</v>
      </c>
      <c r="L254">
        <f t="shared" ca="1" si="15"/>
        <v>4</v>
      </c>
    </row>
    <row r="255" spans="1:12">
      <c r="A255" s="6" t="s">
        <v>108</v>
      </c>
      <c r="B255">
        <v>325310</v>
      </c>
      <c r="C255" s="350" t="s">
        <v>569</v>
      </c>
      <c r="D255" s="351">
        <f t="shared" ca="1" si="12"/>
        <v>1.5475486562297716</v>
      </c>
      <c r="E255" s="375">
        <f t="shared" ca="1" si="13"/>
        <v>3</v>
      </c>
      <c r="G255" s="6" t="s">
        <v>108</v>
      </c>
      <c r="H255" s="6">
        <v>311910</v>
      </c>
      <c r="I255" t="s">
        <v>573</v>
      </c>
      <c r="J255" s="352">
        <f t="shared" ca="1" si="14"/>
        <v>1.7565393014081547E-8</v>
      </c>
      <c r="K255" s="353">
        <f t="array" aca="1" ref="K255" ca="1">INDEX($B$3:$E$5837,MATCH(H255&amp;I255,$B$3:$B$5837&amp;$C$3:$C$5837,0),4)</f>
        <v>4</v>
      </c>
      <c r="L255">
        <f t="shared" ca="1" si="15"/>
        <v>4</v>
      </c>
    </row>
    <row r="256" spans="1:12">
      <c r="A256" s="6" t="s">
        <v>108</v>
      </c>
      <c r="B256">
        <v>325320</v>
      </c>
      <c r="C256" s="350" t="s">
        <v>569</v>
      </c>
      <c r="D256" s="351">
        <f t="shared" ca="1" si="12"/>
        <v>0.11057691206913098</v>
      </c>
      <c r="E256" s="375">
        <f t="shared" ca="1" si="13"/>
        <v>4</v>
      </c>
      <c r="G256" s="6" t="s">
        <v>108</v>
      </c>
      <c r="H256" s="6">
        <v>311910</v>
      </c>
      <c r="I256" t="s">
        <v>571</v>
      </c>
      <c r="J256" s="352">
        <f t="shared" ca="1" si="14"/>
        <v>3.7397086465727906E-7</v>
      </c>
      <c r="K256" s="353">
        <f t="array" aca="1" ref="K256" ca="1">INDEX($B$3:$E$5837,MATCH(H256&amp;I256,$B$3:$B$5837&amp;$C$3:$C$5837,0),4)</f>
        <v>4</v>
      </c>
      <c r="L256">
        <f t="shared" ca="1" si="15"/>
        <v>4</v>
      </c>
    </row>
    <row r="257" spans="1:12">
      <c r="A257" s="6" t="s">
        <v>108</v>
      </c>
      <c r="B257">
        <v>325411</v>
      </c>
      <c r="C257" s="350" t="s">
        <v>569</v>
      </c>
      <c r="D257" s="351">
        <f t="shared" ca="1" si="12"/>
        <v>4.0304515357114899E-2</v>
      </c>
      <c r="E257" s="375">
        <f t="shared" ca="1" si="13"/>
        <v>4</v>
      </c>
      <c r="G257" s="6" t="s">
        <v>108</v>
      </c>
      <c r="H257" s="6">
        <v>311910</v>
      </c>
      <c r="I257" t="s">
        <v>576</v>
      </c>
      <c r="J257" s="352">
        <f t="shared" ca="1" si="14"/>
        <v>3.474764826107742E-8</v>
      </c>
      <c r="K257" s="353">
        <f t="array" aca="1" ref="K257" ca="1">INDEX($B$3:$E$5837,MATCH(H257&amp;I257,$B$3:$B$5837&amp;$C$3:$C$5837,0),4)</f>
        <v>4</v>
      </c>
      <c r="L257">
        <f t="shared" ca="1" si="15"/>
        <v>4</v>
      </c>
    </row>
    <row r="258" spans="1:12">
      <c r="A258" s="6" t="s">
        <v>108</v>
      </c>
      <c r="B258">
        <v>325412</v>
      </c>
      <c r="C258" s="350" t="s">
        <v>569</v>
      </c>
      <c r="D258" s="351">
        <f t="shared" ca="1" si="12"/>
        <v>1.2355706248955739E-2</v>
      </c>
      <c r="E258" s="375">
        <f t="shared" ca="1" si="13"/>
        <v>4</v>
      </c>
      <c r="G258" s="6" t="s">
        <v>108</v>
      </c>
      <c r="H258">
        <v>311910</v>
      </c>
      <c r="I258" t="s">
        <v>577</v>
      </c>
      <c r="J258" s="352">
        <f t="shared" ca="1" si="14"/>
        <v>1.571216347589863E-9</v>
      </c>
      <c r="K258" s="353">
        <f t="array" aca="1" ref="K258" ca="1">INDEX($B$3:$E$5837,MATCH(H258&amp;I258,$B$3:$B$5837&amp;$C$3:$C$5837,0),4)</f>
        <v>4</v>
      </c>
      <c r="L258">
        <f t="shared" ca="1" si="15"/>
        <v>4</v>
      </c>
    </row>
    <row r="259" spans="1:12">
      <c r="A259" s="6" t="s">
        <v>108</v>
      </c>
      <c r="B259">
        <v>325413</v>
      </c>
      <c r="C259" s="350" t="s">
        <v>569</v>
      </c>
      <c r="D259" s="351">
        <f t="shared" ref="D259:D322" ca="1" si="16">OFFSET(matrix1,MOD(ROW()-ROW($D$3),ROWS(matrix1)),TRUNC((ROW()-ROW($D$3))/ROWS(matrix1)),1,1)</f>
        <v>1.1291902181050193E-2</v>
      </c>
      <c r="E259" s="375">
        <f t="shared" ref="E259:E322" ca="1" si="17">OFFSET(matrix4,MOD(ROW()-ROW($E$3),ROWS(matrix4)),TRUNC((ROW()-ROW($E$3))/ROWS(matrix4)),1,1)</f>
        <v>4</v>
      </c>
      <c r="G259" s="6" t="s">
        <v>108</v>
      </c>
      <c r="H259" s="6">
        <v>311920</v>
      </c>
      <c r="I259" t="s">
        <v>569</v>
      </c>
      <c r="J259" s="352">
        <f t="shared" ca="1" si="14"/>
        <v>5.7806998572025356E-2</v>
      </c>
      <c r="K259" s="353">
        <f t="array" aca="1" ref="K259" ca="1">INDEX($B$3:$E$5837,MATCH(H259&amp;I259,$B$3:$B$5837&amp;$C$3:$C$5837,0),4)</f>
        <v>4</v>
      </c>
      <c r="L259">
        <f t="shared" ca="1" si="15"/>
        <v>4</v>
      </c>
    </row>
    <row r="260" spans="1:12">
      <c r="A260" s="6" t="s">
        <v>108</v>
      </c>
      <c r="B260">
        <v>325414</v>
      </c>
      <c r="C260" s="350" t="s">
        <v>569</v>
      </c>
      <c r="D260" s="351">
        <f t="shared" ca="1" si="16"/>
        <v>2.4611984430318579E-2</v>
      </c>
      <c r="E260" s="375">
        <f t="shared" ca="1" si="17"/>
        <v>4</v>
      </c>
      <c r="G260" s="6" t="s">
        <v>108</v>
      </c>
      <c r="H260">
        <v>311920</v>
      </c>
      <c r="I260" t="s">
        <v>570</v>
      </c>
      <c r="J260" s="352">
        <f t="shared" ref="J260:J323" ca="1" si="18">SUMIFS(D$3:D$5837,B$3:B$5837,H260,C$3:C$5837,I260)</f>
        <v>2.2123046418462462E-6</v>
      </c>
      <c r="K260" s="353">
        <f t="array" aca="1" ref="K260" ca="1">INDEX($B$3:$E$5837,MATCH(H260&amp;I260,$B$3:$B$5837&amp;$C$3:$C$5837,0),4)</f>
        <v>4</v>
      </c>
      <c r="L260">
        <f t="shared" ref="L260:L323" ca="1" si="19">IF(K260&gt;2,4,1)</f>
        <v>4</v>
      </c>
    </row>
    <row r="261" spans="1:12">
      <c r="A261" s="6" t="s">
        <v>108</v>
      </c>
      <c r="B261">
        <v>325510</v>
      </c>
      <c r="C261" s="350" t="s">
        <v>569</v>
      </c>
      <c r="D261" s="351">
        <f t="shared" ca="1" si="16"/>
        <v>7.253367439664625E-2</v>
      </c>
      <c r="E261" s="375">
        <f t="shared" ca="1" si="17"/>
        <v>4</v>
      </c>
      <c r="G261" s="6" t="s">
        <v>108</v>
      </c>
      <c r="H261" s="6">
        <v>311920</v>
      </c>
      <c r="I261" t="s">
        <v>571</v>
      </c>
      <c r="J261" s="352">
        <f t="shared" ca="1" si="18"/>
        <v>2.7085282625167509E-7</v>
      </c>
      <c r="K261" s="353">
        <f t="array" aca="1" ref="K261" ca="1">INDEX($B$3:$E$5837,MATCH(H261&amp;I261,$B$3:$B$5837&amp;$C$3:$C$5837,0),4)</f>
        <v>4</v>
      </c>
      <c r="L261">
        <f t="shared" ca="1" si="19"/>
        <v>4</v>
      </c>
    </row>
    <row r="262" spans="1:12">
      <c r="A262" s="6" t="s">
        <v>108</v>
      </c>
      <c r="B262">
        <v>325520</v>
      </c>
      <c r="C262" s="350" t="s">
        <v>569</v>
      </c>
      <c r="D262" s="351">
        <f t="shared" ca="1" si="16"/>
        <v>0.22704113337624918</v>
      </c>
      <c r="E262" s="375">
        <f t="shared" ca="1" si="17"/>
        <v>4</v>
      </c>
      <c r="G262" s="6" t="s">
        <v>108</v>
      </c>
      <c r="H262" s="6">
        <v>311930</v>
      </c>
      <c r="I262" t="s">
        <v>569</v>
      </c>
      <c r="J262" s="352">
        <f t="shared" ca="1" si="18"/>
        <v>2.786028561828479E-2</v>
      </c>
      <c r="K262" s="353">
        <f t="array" aca="1" ref="K262" ca="1">INDEX($B$3:$E$5837,MATCH(H262&amp;I262,$B$3:$B$5837&amp;$C$3:$C$5837,0),4)</f>
        <v>4</v>
      </c>
      <c r="L262">
        <f t="shared" ca="1" si="19"/>
        <v>4</v>
      </c>
    </row>
    <row r="263" spans="1:12">
      <c r="A263" s="6" t="s">
        <v>108</v>
      </c>
      <c r="B263">
        <v>325610</v>
      </c>
      <c r="C263" s="350" t="s">
        <v>569</v>
      </c>
      <c r="D263" s="351">
        <f t="shared" ca="1" si="16"/>
        <v>0.12518679824877238</v>
      </c>
      <c r="E263" s="375">
        <f t="shared" ca="1" si="17"/>
        <v>4</v>
      </c>
      <c r="G263" s="6" t="s">
        <v>108</v>
      </c>
      <c r="H263">
        <v>311930</v>
      </c>
      <c r="I263" t="s">
        <v>570</v>
      </c>
      <c r="J263" s="352">
        <f t="shared" ca="1" si="18"/>
        <v>1.0833241517919835E-6</v>
      </c>
      <c r="K263" s="353">
        <f t="array" aca="1" ref="K263" ca="1">INDEX($B$3:$E$5837,MATCH(H263&amp;I263,$B$3:$B$5837&amp;$C$3:$C$5837,0),4)</f>
        <v>4</v>
      </c>
      <c r="L263">
        <f t="shared" ca="1" si="19"/>
        <v>4</v>
      </c>
    </row>
    <row r="264" spans="1:12">
      <c r="A264" s="6" t="s">
        <v>108</v>
      </c>
      <c r="B264">
        <v>325620</v>
      </c>
      <c r="C264" s="350" t="s">
        <v>569</v>
      </c>
      <c r="D264" s="351">
        <f t="shared" ca="1" si="16"/>
        <v>3.0549954248831685E-2</v>
      </c>
      <c r="E264" s="375">
        <f t="shared" ca="1" si="17"/>
        <v>4</v>
      </c>
      <c r="G264" s="6" t="s">
        <v>108</v>
      </c>
      <c r="H264" s="6">
        <v>311930</v>
      </c>
      <c r="I264" t="s">
        <v>571</v>
      </c>
      <c r="J264" s="352">
        <f t="shared" ca="1" si="18"/>
        <v>1.3426609248081479E-7</v>
      </c>
      <c r="K264" s="353">
        <f t="array" aca="1" ref="K264" ca="1">INDEX($B$3:$E$5837,MATCH(H264&amp;I264,$B$3:$B$5837&amp;$C$3:$C$5837,0),4)</f>
        <v>4</v>
      </c>
      <c r="L264">
        <f t="shared" ca="1" si="19"/>
        <v>4</v>
      </c>
    </row>
    <row r="265" spans="1:12">
      <c r="A265" s="6" t="s">
        <v>108</v>
      </c>
      <c r="B265">
        <v>325910</v>
      </c>
      <c r="C265" s="350" t="s">
        <v>569</v>
      </c>
      <c r="D265" s="351">
        <f t="shared" ca="1" si="16"/>
        <v>0.12579621065772473</v>
      </c>
      <c r="E265" s="375">
        <f t="shared" ca="1" si="17"/>
        <v>4</v>
      </c>
      <c r="G265" s="6" t="s">
        <v>108</v>
      </c>
      <c r="H265" s="6">
        <v>311940</v>
      </c>
      <c r="I265" t="s">
        <v>569</v>
      </c>
      <c r="J265" s="352">
        <f t="shared" ca="1" si="18"/>
        <v>2.6781395600603421E-2</v>
      </c>
      <c r="K265" s="353">
        <f t="array" aca="1" ref="K265" ca="1">INDEX($B$3:$E$5837,MATCH(H265&amp;I265,$B$3:$B$5837&amp;$C$3:$C$5837,0),4)</f>
        <v>4</v>
      </c>
      <c r="L265">
        <f t="shared" ca="1" si="19"/>
        <v>4</v>
      </c>
    </row>
    <row r="266" spans="1:12">
      <c r="A266" s="6" t="s">
        <v>108</v>
      </c>
      <c r="B266" t="s">
        <v>409</v>
      </c>
      <c r="C266" s="350" t="s">
        <v>569</v>
      </c>
      <c r="D266" s="351">
        <f t="shared" ca="1" si="16"/>
        <v>0.13606956459433048</v>
      </c>
      <c r="E266" s="375">
        <f t="shared" ca="1" si="17"/>
        <v>4</v>
      </c>
      <c r="G266" s="6" t="s">
        <v>108</v>
      </c>
      <c r="H266">
        <v>311940</v>
      </c>
      <c r="I266" t="s">
        <v>570</v>
      </c>
      <c r="J266" s="352">
        <f t="shared" ca="1" si="18"/>
        <v>1.0263144872528596E-6</v>
      </c>
      <c r="K266" s="353">
        <f t="array" aca="1" ref="K266" ca="1">INDEX($B$3:$E$5837,MATCH(H266&amp;I266,$B$3:$B$5837&amp;$C$3:$C$5837,0),4)</f>
        <v>4</v>
      </c>
      <c r="L266">
        <f t="shared" ca="1" si="19"/>
        <v>4</v>
      </c>
    </row>
    <row r="267" spans="1:12">
      <c r="A267" s="6" t="s">
        <v>108</v>
      </c>
      <c r="B267">
        <v>326110</v>
      </c>
      <c r="C267" s="350" t="s">
        <v>569</v>
      </c>
      <c r="D267" s="351">
        <f t="shared" ca="1" si="16"/>
        <v>4.4045377048383232E-2</v>
      </c>
      <c r="E267" s="375">
        <f t="shared" ca="1" si="17"/>
        <v>4</v>
      </c>
      <c r="G267" s="6" t="s">
        <v>108</v>
      </c>
      <c r="H267">
        <v>311940</v>
      </c>
      <c r="I267" t="s">
        <v>571</v>
      </c>
      <c r="J267" s="352">
        <f t="shared" ca="1" si="18"/>
        <v>1.2641994884884659E-7</v>
      </c>
      <c r="K267" s="353">
        <f t="array" aca="1" ref="K267" ca="1">INDEX($B$3:$E$5837,MATCH(H267&amp;I267,$B$3:$B$5837&amp;$C$3:$C$5837,0),4)</f>
        <v>4</v>
      </c>
      <c r="L267">
        <f t="shared" ca="1" si="19"/>
        <v>4</v>
      </c>
    </row>
    <row r="268" spans="1:12">
      <c r="A268" s="6" t="s">
        <v>108</v>
      </c>
      <c r="B268">
        <v>326120</v>
      </c>
      <c r="C268" s="350" t="s">
        <v>569</v>
      </c>
      <c r="D268" s="351">
        <f t="shared" ca="1" si="16"/>
        <v>2.4075831200905368E-2</v>
      </c>
      <c r="E268" s="375">
        <f t="shared" ca="1" si="17"/>
        <v>4</v>
      </c>
      <c r="G268" s="6" t="s">
        <v>108</v>
      </c>
      <c r="H268">
        <v>311990</v>
      </c>
      <c r="I268" t="s">
        <v>569</v>
      </c>
      <c r="J268" s="352">
        <f t="shared" ca="1" si="18"/>
        <v>5.4892671183489415E-2</v>
      </c>
      <c r="K268" s="353">
        <f t="array" aca="1" ref="K268" ca="1">INDEX($B$3:$E$5837,MATCH(H268&amp;I268,$B$3:$B$5837&amp;$C$3:$C$5837,0),4)</f>
        <v>4</v>
      </c>
      <c r="L268">
        <f t="shared" ca="1" si="19"/>
        <v>4</v>
      </c>
    </row>
    <row r="269" spans="1:12">
      <c r="A269" s="6" t="s">
        <v>108</v>
      </c>
      <c r="B269">
        <v>326130</v>
      </c>
      <c r="C269" s="350" t="s">
        <v>569</v>
      </c>
      <c r="D269" s="351">
        <f t="shared" ca="1" si="16"/>
        <v>6.8397481181421721E-2</v>
      </c>
      <c r="E269" s="375">
        <f t="shared" ca="1" si="17"/>
        <v>4</v>
      </c>
      <c r="G269" s="6" t="s">
        <v>108</v>
      </c>
      <c r="H269" s="6">
        <v>311990</v>
      </c>
      <c r="I269" t="s">
        <v>570</v>
      </c>
      <c r="J269" s="352">
        <f t="shared" ca="1" si="18"/>
        <v>2.1660253889399659E-6</v>
      </c>
      <c r="K269" s="353">
        <f t="array" aca="1" ref="K269" ca="1">INDEX($B$3:$E$5837,MATCH(H269&amp;I269,$B$3:$B$5837&amp;$C$3:$C$5837,0),4)</f>
        <v>4</v>
      </c>
      <c r="L269">
        <f t="shared" ca="1" si="19"/>
        <v>4</v>
      </c>
    </row>
    <row r="270" spans="1:12">
      <c r="A270" s="6" t="s">
        <v>108</v>
      </c>
      <c r="B270">
        <v>326140</v>
      </c>
      <c r="C270" s="350" t="s">
        <v>569</v>
      </c>
      <c r="D270" s="351">
        <f t="shared" ca="1" si="16"/>
        <v>9.8272500638864863E-2</v>
      </c>
      <c r="E270" s="375">
        <f t="shared" ca="1" si="17"/>
        <v>4</v>
      </c>
      <c r="G270" s="6" t="s">
        <v>108</v>
      </c>
      <c r="H270">
        <v>311990</v>
      </c>
      <c r="I270" t="s">
        <v>571</v>
      </c>
      <c r="J270" s="352">
        <f t="shared" ca="1" si="18"/>
        <v>2.6568866969859808E-7</v>
      </c>
      <c r="K270" s="353">
        <f t="array" aca="1" ref="K270" ca="1">INDEX($B$3:$E$5837,MATCH(H270&amp;I270,$B$3:$B$5837&amp;$C$3:$C$5837,0),4)</f>
        <v>4</v>
      </c>
      <c r="L270">
        <f t="shared" ca="1" si="19"/>
        <v>4</v>
      </c>
    </row>
    <row r="271" spans="1:12">
      <c r="A271" s="6" t="s">
        <v>108</v>
      </c>
      <c r="B271">
        <v>326150</v>
      </c>
      <c r="C271" s="350" t="s">
        <v>569</v>
      </c>
      <c r="D271" s="351">
        <f t="shared" ca="1" si="16"/>
        <v>9.7973543814613748E-2</v>
      </c>
      <c r="E271" s="375">
        <f t="shared" ca="1" si="17"/>
        <v>4</v>
      </c>
      <c r="G271" s="6" t="s">
        <v>108</v>
      </c>
      <c r="H271" s="6">
        <v>311990</v>
      </c>
      <c r="I271" t="s">
        <v>575</v>
      </c>
      <c r="J271" s="352">
        <f t="shared" ca="1" si="18"/>
        <v>2.649406161346324E-8</v>
      </c>
      <c r="K271" s="353">
        <f t="array" aca="1" ref="K271" ca="1">INDEX($B$3:$E$5837,MATCH(H271&amp;I271,$B$3:$B$5837&amp;$C$3:$C$5837,0),4)</f>
        <v>4</v>
      </c>
      <c r="L271">
        <f t="shared" ca="1" si="19"/>
        <v>4</v>
      </c>
    </row>
    <row r="272" spans="1:12">
      <c r="A272" s="6" t="s">
        <v>108</v>
      </c>
      <c r="B272">
        <v>326160</v>
      </c>
      <c r="C272" s="350" t="s">
        <v>569</v>
      </c>
      <c r="D272" s="351">
        <f t="shared" ca="1" si="16"/>
        <v>1.2777215831413495E-2</v>
      </c>
      <c r="E272" s="375">
        <f t="shared" ca="1" si="17"/>
        <v>4</v>
      </c>
      <c r="G272" s="6" t="s">
        <v>108</v>
      </c>
      <c r="H272">
        <v>311990</v>
      </c>
      <c r="I272" t="s">
        <v>574</v>
      </c>
      <c r="J272" s="352">
        <f t="shared" ca="1" si="18"/>
        <v>2.3420231170710138E-9</v>
      </c>
      <c r="K272" s="353">
        <f t="array" aca="1" ref="K272" ca="1">INDEX($B$3:$E$5837,MATCH(H272&amp;I272,$B$3:$B$5837&amp;$C$3:$C$5837,0),4)</f>
        <v>4</v>
      </c>
      <c r="L272">
        <f t="shared" ca="1" si="19"/>
        <v>4</v>
      </c>
    </row>
    <row r="273" spans="1:12">
      <c r="A273" s="6" t="s">
        <v>108</v>
      </c>
      <c r="B273">
        <v>326190</v>
      </c>
      <c r="C273" s="350" t="s">
        <v>569</v>
      </c>
      <c r="D273" s="351">
        <f t="shared" ca="1" si="16"/>
        <v>3.0344143891958796E-2</v>
      </c>
      <c r="E273" s="375">
        <f t="shared" ca="1" si="17"/>
        <v>4</v>
      </c>
      <c r="G273" s="6" t="s">
        <v>108</v>
      </c>
      <c r="H273">
        <v>311990</v>
      </c>
      <c r="I273" t="s">
        <v>573</v>
      </c>
      <c r="J273" s="352">
        <f t="shared" ca="1" si="18"/>
        <v>7.4047704695108826E-10</v>
      </c>
      <c r="K273" s="353">
        <f t="array" aca="1" ref="K273" ca="1">INDEX($B$3:$E$5837,MATCH(H273&amp;I273,$B$3:$B$5837&amp;$C$3:$C$5837,0),4)</f>
        <v>4</v>
      </c>
      <c r="L273">
        <f t="shared" ca="1" si="19"/>
        <v>4</v>
      </c>
    </row>
    <row r="274" spans="1:12">
      <c r="A274" s="6" t="s">
        <v>108</v>
      </c>
      <c r="B274">
        <v>326210</v>
      </c>
      <c r="C274" s="350" t="s">
        <v>569</v>
      </c>
      <c r="D274" s="351">
        <f t="shared" ca="1" si="16"/>
        <v>7.2197969219039523E-2</v>
      </c>
      <c r="E274" s="375">
        <f t="shared" ca="1" si="17"/>
        <v>4</v>
      </c>
      <c r="G274" s="6" t="s">
        <v>108</v>
      </c>
      <c r="H274" s="6">
        <v>311990</v>
      </c>
      <c r="I274" t="s">
        <v>576</v>
      </c>
      <c r="J274" s="352">
        <f t="shared" ca="1" si="18"/>
        <v>1.4648027489183441E-9</v>
      </c>
      <c r="K274" s="353">
        <f t="array" aca="1" ref="K274" ca="1">INDEX($B$3:$E$5837,MATCH(H274&amp;I274,$B$3:$B$5837&amp;$C$3:$C$5837,0),4)</f>
        <v>4</v>
      </c>
      <c r="L274">
        <f t="shared" ca="1" si="19"/>
        <v>4</v>
      </c>
    </row>
    <row r="275" spans="1:12">
      <c r="A275" s="6" t="s">
        <v>108</v>
      </c>
      <c r="B275">
        <v>326220</v>
      </c>
      <c r="C275" s="350" t="s">
        <v>569</v>
      </c>
      <c r="D275" s="351">
        <f t="shared" ca="1" si="16"/>
        <v>4.2745393205990197E-2</v>
      </c>
      <c r="E275" s="375">
        <f t="shared" ca="1" si="17"/>
        <v>4</v>
      </c>
      <c r="G275" s="6" t="s">
        <v>108</v>
      </c>
      <c r="H275">
        <v>311990</v>
      </c>
      <c r="I275" t="s">
        <v>577</v>
      </c>
      <c r="J275" s="352">
        <f t="shared" ca="1" si="18"/>
        <v>6.6235332181404704E-11</v>
      </c>
      <c r="K275" s="353">
        <f t="array" aca="1" ref="K275" ca="1">INDEX($B$3:$E$5837,MATCH(H275&amp;I275,$B$3:$B$5837&amp;$C$3:$C$5837,0),4)</f>
        <v>4</v>
      </c>
      <c r="L275">
        <f t="shared" ca="1" si="19"/>
        <v>4</v>
      </c>
    </row>
    <row r="276" spans="1:12">
      <c r="A276" s="6" t="s">
        <v>108</v>
      </c>
      <c r="B276">
        <v>326290</v>
      </c>
      <c r="C276" s="350" t="s">
        <v>569</v>
      </c>
      <c r="D276" s="351">
        <f t="shared" ca="1" si="16"/>
        <v>4.3175303761657485E-2</v>
      </c>
      <c r="E276" s="375">
        <f t="shared" ca="1" si="17"/>
        <v>4</v>
      </c>
      <c r="G276" s="6" t="s">
        <v>108</v>
      </c>
      <c r="H276">
        <v>312110</v>
      </c>
      <c r="I276" t="s">
        <v>569</v>
      </c>
      <c r="J276" s="352">
        <f t="shared" ca="1" si="18"/>
        <v>3.5039174396954233E-2</v>
      </c>
      <c r="K276" s="353">
        <f t="array" aca="1" ref="K276" ca="1">INDEX($B$3:$E$5837,MATCH(H276&amp;I276,$B$3:$B$5837&amp;$C$3:$C$5837,0),4)</f>
        <v>4</v>
      </c>
      <c r="L276">
        <f t="shared" ca="1" si="19"/>
        <v>4</v>
      </c>
    </row>
    <row r="277" spans="1:12">
      <c r="A277" s="6" t="s">
        <v>108</v>
      </c>
      <c r="B277">
        <v>420000</v>
      </c>
      <c r="C277" s="350" t="s">
        <v>569</v>
      </c>
      <c r="D277" s="351">
        <f t="shared" ca="1" si="16"/>
        <v>7.7999073104699146E-3</v>
      </c>
      <c r="E277" s="375">
        <f t="shared" ca="1" si="17"/>
        <v>4</v>
      </c>
      <c r="G277" s="6" t="s">
        <v>108</v>
      </c>
      <c r="H277" s="6">
        <v>312110</v>
      </c>
      <c r="I277" t="s">
        <v>575</v>
      </c>
      <c r="J277" s="352">
        <f t="shared" ca="1" si="18"/>
        <v>9.0585410413769901E-7</v>
      </c>
      <c r="K277" s="353">
        <f t="array" aca="1" ref="K277" ca="1">INDEX($B$3:$E$5837,MATCH(H277&amp;I277,$B$3:$B$5837&amp;$C$3:$C$5837,0),4)</f>
        <v>4</v>
      </c>
      <c r="L277">
        <f t="shared" ca="1" si="19"/>
        <v>4</v>
      </c>
    </row>
    <row r="278" spans="1:12">
      <c r="A278" s="6" t="s">
        <v>108</v>
      </c>
      <c r="B278">
        <v>441000</v>
      </c>
      <c r="C278" s="350" t="s">
        <v>569</v>
      </c>
      <c r="D278" s="351">
        <f t="shared" ca="1" si="16"/>
        <v>7.3943057183012148E-3</v>
      </c>
      <c r="E278" s="375">
        <f t="shared" ca="1" si="17"/>
        <v>4</v>
      </c>
      <c r="G278" s="6" t="s">
        <v>108</v>
      </c>
      <c r="H278" s="6">
        <v>312110</v>
      </c>
      <c r="I278" t="s">
        <v>574</v>
      </c>
      <c r="J278" s="352">
        <f t="shared" ca="1" si="18"/>
        <v>8.0075727290755068E-8</v>
      </c>
      <c r="K278" s="353">
        <f t="array" aca="1" ref="K278" ca="1">INDEX($B$3:$E$5837,MATCH(H278&amp;I278,$B$3:$B$5837&amp;$C$3:$C$5837,0),4)</f>
        <v>4</v>
      </c>
      <c r="L278">
        <f t="shared" ca="1" si="19"/>
        <v>4</v>
      </c>
    </row>
    <row r="279" spans="1:12">
      <c r="A279" s="6" t="s">
        <v>108</v>
      </c>
      <c r="B279">
        <v>445000</v>
      </c>
      <c r="C279" s="350" t="s">
        <v>569</v>
      </c>
      <c r="D279" s="351">
        <f t="shared" ca="1" si="16"/>
        <v>9.253764409426081E-3</v>
      </c>
      <c r="E279" s="375">
        <f t="shared" ca="1" si="17"/>
        <v>4</v>
      </c>
      <c r="G279" s="6" t="s">
        <v>108</v>
      </c>
      <c r="H279" s="6">
        <v>312110</v>
      </c>
      <c r="I279" t="s">
        <v>570</v>
      </c>
      <c r="J279" s="352">
        <f t="shared" ca="1" si="18"/>
        <v>2.2247890001557907E-6</v>
      </c>
      <c r="K279" s="353">
        <f t="array" aca="1" ref="K279" ca="1">INDEX($B$3:$E$5837,MATCH(H279&amp;I279,$B$3:$B$5837&amp;$C$3:$C$5837,0),4)</f>
        <v>4</v>
      </c>
      <c r="L279">
        <f t="shared" ca="1" si="19"/>
        <v>4</v>
      </c>
    </row>
    <row r="280" spans="1:12">
      <c r="A280" s="6" t="s">
        <v>108</v>
      </c>
      <c r="B280">
        <v>452000</v>
      </c>
      <c r="C280" s="350" t="s">
        <v>569</v>
      </c>
      <c r="D280" s="351">
        <f t="shared" ca="1" si="16"/>
        <v>7.5608877332186148E-3</v>
      </c>
      <c r="E280" s="375">
        <f t="shared" ca="1" si="17"/>
        <v>4</v>
      </c>
      <c r="G280" s="6" t="s">
        <v>108</v>
      </c>
      <c r="H280" s="6">
        <v>312110</v>
      </c>
      <c r="I280" t="s">
        <v>573</v>
      </c>
      <c r="J280" s="352">
        <f t="shared" ca="1" si="18"/>
        <v>2.5317528953716592E-8</v>
      </c>
      <c r="K280" s="353">
        <f t="array" aca="1" ref="K280" ca="1">INDEX($B$3:$E$5837,MATCH(H280&amp;I280,$B$3:$B$5837&amp;$C$3:$C$5837,0),4)</f>
        <v>4</v>
      </c>
      <c r="L280">
        <f t="shared" ca="1" si="19"/>
        <v>4</v>
      </c>
    </row>
    <row r="281" spans="1:12">
      <c r="A281" s="6" t="s">
        <v>108</v>
      </c>
      <c r="B281" t="s">
        <v>425</v>
      </c>
      <c r="C281" s="350" t="s">
        <v>569</v>
      </c>
      <c r="D281" s="351">
        <f t="shared" ca="1" si="16"/>
        <v>7.4217387124953854E-3</v>
      </c>
      <c r="E281" s="375">
        <f t="shared" ca="1" si="17"/>
        <v>4</v>
      </c>
      <c r="G281" s="6" t="s">
        <v>108</v>
      </c>
      <c r="H281" s="6">
        <v>312110</v>
      </c>
      <c r="I281" t="s">
        <v>576</v>
      </c>
      <c r="J281" s="352">
        <f t="shared" ca="1" si="18"/>
        <v>5.0082829926899096E-8</v>
      </c>
      <c r="K281" s="353">
        <f t="array" aca="1" ref="K281" ca="1">INDEX($B$3:$E$5837,MATCH(H281&amp;I281,$B$3:$B$5837&amp;$C$3:$C$5837,0),4)</f>
        <v>4</v>
      </c>
      <c r="L281">
        <f t="shared" ca="1" si="19"/>
        <v>4</v>
      </c>
    </row>
    <row r="282" spans="1:12">
      <c r="A282" s="6" t="s">
        <v>108</v>
      </c>
      <c r="B282">
        <v>481000</v>
      </c>
      <c r="C282" s="350" t="s">
        <v>569</v>
      </c>
      <c r="D282" s="351">
        <f t="shared" ca="1" si="16"/>
        <v>1.0820515732493501</v>
      </c>
      <c r="E282" s="375">
        <f t="shared" ca="1" si="17"/>
        <v>2</v>
      </c>
      <c r="G282" s="6" t="s">
        <v>108</v>
      </c>
      <c r="H282" s="6">
        <v>312110</v>
      </c>
      <c r="I282" t="s">
        <v>571</v>
      </c>
      <c r="J282" s="352">
        <f t="shared" ca="1" si="18"/>
        <v>3.0004303123862852E-7</v>
      </c>
      <c r="K282" s="353">
        <f t="array" aca="1" ref="K282" ca="1">INDEX($B$3:$E$5837,MATCH(H282&amp;I282,$B$3:$B$5837&amp;$C$3:$C$5837,0),4)</f>
        <v>4</v>
      </c>
      <c r="L282">
        <f t="shared" ca="1" si="19"/>
        <v>4</v>
      </c>
    </row>
    <row r="283" spans="1:12">
      <c r="A283" s="6" t="s">
        <v>108</v>
      </c>
      <c r="B283">
        <v>482000</v>
      </c>
      <c r="C283" s="350" t="s">
        <v>569</v>
      </c>
      <c r="D283" s="351">
        <f t="shared" ca="1" si="16"/>
        <v>0.76041224875722013</v>
      </c>
      <c r="E283" s="375">
        <f t="shared" ca="1" si="17"/>
        <v>4</v>
      </c>
      <c r="G283" s="6" t="s">
        <v>108</v>
      </c>
      <c r="H283">
        <v>312110</v>
      </c>
      <c r="I283" t="s">
        <v>577</v>
      </c>
      <c r="J283" s="352">
        <f t="shared" ca="1" si="18"/>
        <v>2.2646413513645578E-9</v>
      </c>
      <c r="K283" s="353">
        <f t="array" aca="1" ref="K283" ca="1">INDEX($B$3:$E$5837,MATCH(H283&amp;I283,$B$3:$B$5837&amp;$C$3:$C$5837,0),4)</f>
        <v>4</v>
      </c>
      <c r="L283">
        <f t="shared" ca="1" si="19"/>
        <v>4</v>
      </c>
    </row>
    <row r="284" spans="1:12">
      <c r="A284" s="6" t="s">
        <v>108</v>
      </c>
      <c r="B284">
        <v>483000</v>
      </c>
      <c r="C284" s="350" t="s">
        <v>569</v>
      </c>
      <c r="D284" s="351">
        <f t="shared" ca="1" si="16"/>
        <v>0.78392353656676028</v>
      </c>
      <c r="E284" s="375">
        <f t="shared" ca="1" si="17"/>
        <v>2</v>
      </c>
      <c r="G284" s="6" t="s">
        <v>108</v>
      </c>
      <c r="H284" s="6">
        <v>312120</v>
      </c>
      <c r="I284" t="s">
        <v>569</v>
      </c>
      <c r="J284" s="352">
        <f t="shared" ca="1" si="18"/>
        <v>7.5559847832032873E-2</v>
      </c>
      <c r="K284" s="353">
        <f t="array" aca="1" ref="K284" ca="1">INDEX($B$3:$E$5837,MATCH(H284&amp;I284,$B$3:$B$5837&amp;$C$3:$C$5837,0),4)</f>
        <v>4</v>
      </c>
      <c r="L284">
        <f t="shared" ca="1" si="19"/>
        <v>4</v>
      </c>
    </row>
    <row r="285" spans="1:12">
      <c r="A285" s="6" t="s">
        <v>108</v>
      </c>
      <c r="B285">
        <v>484000</v>
      </c>
      <c r="C285" s="350" t="s">
        <v>569</v>
      </c>
      <c r="D285" s="351">
        <f t="shared" ca="1" si="16"/>
        <v>1.5291856665722476</v>
      </c>
      <c r="E285" s="375">
        <f t="shared" ca="1" si="17"/>
        <v>4</v>
      </c>
      <c r="G285" s="6" t="s">
        <v>108</v>
      </c>
      <c r="H285" s="6">
        <v>312120</v>
      </c>
      <c r="I285" t="s">
        <v>570</v>
      </c>
      <c r="J285" s="352">
        <f t="shared" ca="1" si="18"/>
        <v>4.8447017247691926E-6</v>
      </c>
      <c r="K285" s="353">
        <f t="array" aca="1" ref="K285" ca="1">INDEX($B$3:$E$5837,MATCH(H285&amp;I285,$B$3:$B$5837&amp;$C$3:$C$5837,0),4)</f>
        <v>4</v>
      </c>
      <c r="L285">
        <f t="shared" ca="1" si="19"/>
        <v>4</v>
      </c>
    </row>
    <row r="286" spans="1:12">
      <c r="A286" s="6" t="s">
        <v>108</v>
      </c>
      <c r="B286">
        <v>485000</v>
      </c>
      <c r="C286" s="350" t="s">
        <v>569</v>
      </c>
      <c r="D286" s="351">
        <f t="shared" ca="1" si="16"/>
        <v>0.37300590660056354</v>
      </c>
      <c r="E286" s="375">
        <f t="shared" ca="1" si="17"/>
        <v>4</v>
      </c>
      <c r="G286" s="6" t="s">
        <v>108</v>
      </c>
      <c r="H286" s="6">
        <v>312120</v>
      </c>
      <c r="I286" t="s">
        <v>575</v>
      </c>
      <c r="J286" s="352">
        <f t="shared" ca="1" si="18"/>
        <v>4.714138045575391E-7</v>
      </c>
      <c r="K286" s="353">
        <f t="array" aca="1" ref="K286" ca="1">INDEX($B$3:$E$5837,MATCH(H286&amp;I286,$B$3:$B$5837&amp;$C$3:$C$5837,0),4)</f>
        <v>4</v>
      </c>
      <c r="L286">
        <f t="shared" ca="1" si="19"/>
        <v>4</v>
      </c>
    </row>
    <row r="287" spans="1:12">
      <c r="A287" s="6" t="s">
        <v>108</v>
      </c>
      <c r="B287">
        <v>486000</v>
      </c>
      <c r="C287" s="350" t="s">
        <v>569</v>
      </c>
      <c r="D287" s="351">
        <f t="shared" ca="1" si="16"/>
        <v>7.5277761412265373E-2</v>
      </c>
      <c r="E287" s="375" t="str">
        <f t="shared" ca="1" si="17"/>
        <v/>
      </c>
      <c r="G287" s="6" t="s">
        <v>108</v>
      </c>
      <c r="H287" s="6">
        <v>312120</v>
      </c>
      <c r="I287" t="s">
        <v>574</v>
      </c>
      <c r="J287" s="352">
        <f t="shared" ca="1" si="18"/>
        <v>4.1672056330506627E-8</v>
      </c>
      <c r="K287" s="353">
        <f t="array" aca="1" ref="K287" ca="1">INDEX($B$3:$E$5837,MATCH(H287&amp;I287,$B$3:$B$5837&amp;$C$3:$C$5837,0),4)</f>
        <v>4</v>
      </c>
      <c r="L287">
        <f t="shared" ca="1" si="19"/>
        <v>4</v>
      </c>
    </row>
    <row r="288" spans="1:12">
      <c r="A288" s="6" t="s">
        <v>108</v>
      </c>
      <c r="B288" t="s">
        <v>433</v>
      </c>
      <c r="C288" s="350" t="s">
        <v>569</v>
      </c>
      <c r="D288" s="351">
        <f t="shared" ca="1" si="16"/>
        <v>3.8842800812022543E-2</v>
      </c>
      <c r="E288" s="375" t="str">
        <f t="shared" ca="1" si="17"/>
        <v/>
      </c>
      <c r="G288" s="6" t="s">
        <v>108</v>
      </c>
      <c r="H288" s="6">
        <v>312120</v>
      </c>
      <c r="I288" t="s">
        <v>573</v>
      </c>
      <c r="J288" s="352">
        <f t="shared" ca="1" si="18"/>
        <v>1.3175446897630818E-8</v>
      </c>
      <c r="K288" s="353">
        <f t="array" aca="1" ref="K288" ca="1">INDEX($B$3:$E$5837,MATCH(H288&amp;I288,$B$3:$B$5837&amp;$C$3:$C$5837,0),4)</f>
        <v>4</v>
      </c>
      <c r="L288">
        <f t="shared" ca="1" si="19"/>
        <v>4</v>
      </c>
    </row>
    <row r="289" spans="1:12">
      <c r="A289" s="6" t="s">
        <v>108</v>
      </c>
      <c r="B289">
        <v>492000</v>
      </c>
      <c r="C289" s="350" t="s">
        <v>569</v>
      </c>
      <c r="D289" s="351">
        <f t="shared" ca="1" si="16"/>
        <v>0.17749696520375605</v>
      </c>
      <c r="E289" s="375">
        <f t="shared" ca="1" si="17"/>
        <v>4</v>
      </c>
      <c r="G289" s="6" t="s">
        <v>108</v>
      </c>
      <c r="H289" s="6">
        <v>312120</v>
      </c>
      <c r="I289" t="s">
        <v>576</v>
      </c>
      <c r="J289" s="352">
        <f t="shared" ca="1" si="18"/>
        <v>2.6063509886420704E-8</v>
      </c>
      <c r="K289" s="353">
        <f t="array" aca="1" ref="K289" ca="1">INDEX($B$3:$E$5837,MATCH(H289&amp;I289,$B$3:$B$5837&amp;$C$3:$C$5837,0),4)</f>
        <v>4</v>
      </c>
      <c r="L289">
        <f t="shared" ca="1" si="19"/>
        <v>4</v>
      </c>
    </row>
    <row r="290" spans="1:12">
      <c r="A290" s="6" t="s">
        <v>108</v>
      </c>
      <c r="B290">
        <v>493000</v>
      </c>
      <c r="C290" s="350" t="s">
        <v>569</v>
      </c>
      <c r="D290" s="351">
        <f t="shared" ca="1" si="16"/>
        <v>2.4661430496197272E-2</v>
      </c>
      <c r="E290" s="375">
        <f t="shared" ca="1" si="17"/>
        <v>4</v>
      </c>
      <c r="G290" s="6" t="s">
        <v>108</v>
      </c>
      <c r="H290" s="6">
        <v>312120</v>
      </c>
      <c r="I290" t="s">
        <v>571</v>
      </c>
      <c r="J290" s="352">
        <f t="shared" ca="1" si="18"/>
        <v>6.5175397189921055E-7</v>
      </c>
      <c r="K290" s="353">
        <f t="array" aca="1" ref="K290" ca="1">INDEX($B$3:$E$5837,MATCH(H290&amp;I290,$B$3:$B$5837&amp;$C$3:$C$5837,0),4)</f>
        <v>4</v>
      </c>
      <c r="L290">
        <f t="shared" ca="1" si="19"/>
        <v>4</v>
      </c>
    </row>
    <row r="291" spans="1:12">
      <c r="A291" s="6" t="s">
        <v>108</v>
      </c>
      <c r="B291">
        <v>511110</v>
      </c>
      <c r="C291" s="350" t="s">
        <v>569</v>
      </c>
      <c r="D291" s="351">
        <f t="shared" ca="1" si="16"/>
        <v>7.0870471183905543E-3</v>
      </c>
      <c r="E291" s="375">
        <f t="shared" ca="1" si="17"/>
        <v>4</v>
      </c>
      <c r="G291" s="6" t="s">
        <v>108</v>
      </c>
      <c r="H291">
        <v>312120</v>
      </c>
      <c r="I291" t="s">
        <v>577</v>
      </c>
      <c r="J291" s="352">
        <f t="shared" ca="1" si="18"/>
        <v>1.1785376812100965E-9</v>
      </c>
      <c r="K291" s="353">
        <f t="array" aca="1" ref="K291" ca="1">INDEX($B$3:$E$5837,MATCH(H291&amp;I291,$B$3:$B$5837&amp;$C$3:$C$5837,0),4)</f>
        <v>4</v>
      </c>
      <c r="L291">
        <f t="shared" ca="1" si="19"/>
        <v>4</v>
      </c>
    </row>
    <row r="292" spans="1:12">
      <c r="A292" s="6" t="s">
        <v>108</v>
      </c>
      <c r="B292">
        <v>511120</v>
      </c>
      <c r="C292" s="350" t="s">
        <v>569</v>
      </c>
      <c r="D292" s="351">
        <f t="shared" ca="1" si="16"/>
        <v>1.9883984868100842E-3</v>
      </c>
      <c r="E292" s="375">
        <f t="shared" ca="1" si="17"/>
        <v>4</v>
      </c>
      <c r="G292" s="6" t="s">
        <v>108</v>
      </c>
      <c r="H292" s="6">
        <v>312130</v>
      </c>
      <c r="I292" t="s">
        <v>569</v>
      </c>
      <c r="J292" s="352">
        <f t="shared" ca="1" si="18"/>
        <v>2.9711161080767989E-2</v>
      </c>
      <c r="K292" s="353">
        <f t="array" aca="1" ref="K292" ca="1">INDEX($B$3:$E$5837,MATCH(H292&amp;I292,$B$3:$B$5837&amp;$C$3:$C$5837,0),4)</f>
        <v>4</v>
      </c>
      <c r="L292">
        <f t="shared" ca="1" si="19"/>
        <v>4</v>
      </c>
    </row>
    <row r="293" spans="1:12">
      <c r="A293" s="6" t="s">
        <v>108</v>
      </c>
      <c r="B293">
        <v>511130</v>
      </c>
      <c r="C293" s="350" t="s">
        <v>569</v>
      </c>
      <c r="D293" s="351">
        <f t="shared" ca="1" si="16"/>
        <v>9.6357206063015042E-4</v>
      </c>
      <c r="E293" s="375">
        <f t="shared" ca="1" si="17"/>
        <v>4</v>
      </c>
      <c r="G293" s="6" t="s">
        <v>108</v>
      </c>
      <c r="H293" s="6">
        <v>312130</v>
      </c>
      <c r="I293" t="s">
        <v>570</v>
      </c>
      <c r="J293" s="352">
        <f t="shared" ca="1" si="18"/>
        <v>1.9501492927632439E-6</v>
      </c>
      <c r="K293" s="353">
        <f t="array" aca="1" ref="K293" ca="1">INDEX($B$3:$E$5837,MATCH(H293&amp;I293,$B$3:$B$5837&amp;$C$3:$C$5837,0),4)</f>
        <v>4</v>
      </c>
      <c r="L293">
        <f t="shared" ca="1" si="19"/>
        <v>4</v>
      </c>
    </row>
    <row r="294" spans="1:12">
      <c r="A294" s="6" t="s">
        <v>108</v>
      </c>
      <c r="B294" t="s">
        <v>440</v>
      </c>
      <c r="C294" s="350" t="s">
        <v>569</v>
      </c>
      <c r="D294" s="351">
        <f t="shared" ca="1" si="16"/>
        <v>1.2484605396292771E-3</v>
      </c>
      <c r="E294" s="375">
        <f t="shared" ca="1" si="17"/>
        <v>4</v>
      </c>
      <c r="G294" s="6" t="s">
        <v>108</v>
      </c>
      <c r="H294" s="6">
        <v>312130</v>
      </c>
      <c r="I294" t="s">
        <v>571</v>
      </c>
      <c r="J294" s="352">
        <f t="shared" ca="1" si="18"/>
        <v>2.6357243072852965E-7</v>
      </c>
      <c r="K294" s="353">
        <f t="array" aca="1" ref="K294" ca="1">INDEX($B$3:$E$5837,MATCH(H294&amp;I294,$B$3:$B$5837&amp;$C$3:$C$5837,0),4)</f>
        <v>4</v>
      </c>
      <c r="L294">
        <f t="shared" ca="1" si="19"/>
        <v>4</v>
      </c>
    </row>
    <row r="295" spans="1:12">
      <c r="A295" s="6" t="s">
        <v>108</v>
      </c>
      <c r="B295">
        <v>511200</v>
      </c>
      <c r="C295" s="350" t="s">
        <v>569</v>
      </c>
      <c r="D295" s="351">
        <f t="shared" ca="1" si="16"/>
        <v>9.3791565819144372E-4</v>
      </c>
      <c r="E295" s="375">
        <f t="shared" ca="1" si="17"/>
        <v>4</v>
      </c>
      <c r="G295" s="6" t="s">
        <v>108</v>
      </c>
      <c r="H295" s="6">
        <v>312140</v>
      </c>
      <c r="I295" t="s">
        <v>569</v>
      </c>
      <c r="J295" s="352">
        <f t="shared" ca="1" si="18"/>
        <v>4.0110591665977871E-2</v>
      </c>
      <c r="K295" s="353">
        <f t="array" aca="1" ref="K295" ca="1">INDEX($B$3:$E$5837,MATCH(H295&amp;I295,$B$3:$B$5837&amp;$C$3:$C$5837,0),4)</f>
        <v>4</v>
      </c>
      <c r="L295">
        <f t="shared" ca="1" si="19"/>
        <v>4</v>
      </c>
    </row>
    <row r="296" spans="1:12">
      <c r="A296" s="6" t="s">
        <v>108</v>
      </c>
      <c r="B296">
        <v>512100</v>
      </c>
      <c r="C296" s="350" t="s">
        <v>569</v>
      </c>
      <c r="D296" s="351">
        <f t="shared" ca="1" si="16"/>
        <v>1.4481563571183155E-3</v>
      </c>
      <c r="E296" s="375">
        <f t="shared" ca="1" si="17"/>
        <v>4</v>
      </c>
      <c r="G296" s="6" t="s">
        <v>108</v>
      </c>
      <c r="H296" s="6">
        <v>312140</v>
      </c>
      <c r="I296" t="s">
        <v>570</v>
      </c>
      <c r="J296" s="352">
        <f t="shared" ca="1" si="18"/>
        <v>2.6719841224190964E-6</v>
      </c>
      <c r="K296" s="353">
        <f t="array" aca="1" ref="K296" ca="1">INDEX($B$3:$E$5837,MATCH(H296&amp;I296,$B$3:$B$5837&amp;$C$3:$C$5837,0),4)</f>
        <v>4</v>
      </c>
      <c r="L296">
        <f t="shared" ca="1" si="19"/>
        <v>4</v>
      </c>
    </row>
    <row r="297" spans="1:12">
      <c r="A297" s="6" t="s">
        <v>108</v>
      </c>
      <c r="B297">
        <v>512200</v>
      </c>
      <c r="C297" s="350" t="s">
        <v>569</v>
      </c>
      <c r="D297" s="351">
        <f t="shared" ca="1" si="16"/>
        <v>2.7755844987699106E-3</v>
      </c>
      <c r="E297" s="375">
        <f t="shared" ca="1" si="17"/>
        <v>4</v>
      </c>
      <c r="G297" s="6" t="s">
        <v>108</v>
      </c>
      <c r="H297" s="6">
        <v>312140</v>
      </c>
      <c r="I297" t="s">
        <v>571</v>
      </c>
      <c r="J297" s="352">
        <f t="shared" ca="1" si="18"/>
        <v>3.6118678288612706E-7</v>
      </c>
      <c r="K297" s="353">
        <f t="array" aca="1" ref="K297" ca="1">INDEX($B$3:$E$5837,MATCH(H297&amp;I297,$B$3:$B$5837&amp;$C$3:$C$5837,0),4)</f>
        <v>4</v>
      </c>
      <c r="L297">
        <f t="shared" ca="1" si="19"/>
        <v>4</v>
      </c>
    </row>
    <row r="298" spans="1:12">
      <c r="A298" s="6" t="s">
        <v>108</v>
      </c>
      <c r="B298">
        <v>515100</v>
      </c>
      <c r="C298" s="350" t="s">
        <v>569</v>
      </c>
      <c r="D298" s="351">
        <f t="shared" ca="1" si="16"/>
        <v>2.6473096269315735E-3</v>
      </c>
      <c r="E298" s="375">
        <f t="shared" ca="1" si="17"/>
        <v>4</v>
      </c>
      <c r="G298" s="6" t="s">
        <v>108</v>
      </c>
      <c r="H298" s="6">
        <v>312200</v>
      </c>
      <c r="I298" t="s">
        <v>569</v>
      </c>
      <c r="J298" s="352">
        <f t="shared" ca="1" si="18"/>
        <v>6.2201815442939103E-3</v>
      </c>
      <c r="K298" s="353">
        <f t="array" aca="1" ref="K298" ca="1">INDEX($B$3:$E$5837,MATCH(H298&amp;I298,$B$3:$B$5837&amp;$C$3:$C$5837,0),4)</f>
        <v>4</v>
      </c>
      <c r="L298">
        <f t="shared" ca="1" si="19"/>
        <v>4</v>
      </c>
    </row>
    <row r="299" spans="1:12">
      <c r="A299" s="6" t="s">
        <v>108</v>
      </c>
      <c r="B299">
        <v>515200</v>
      </c>
      <c r="C299" s="350" t="s">
        <v>569</v>
      </c>
      <c r="D299" s="351">
        <f t="shared" ca="1" si="16"/>
        <v>2.7991239923575454E-4</v>
      </c>
      <c r="E299" s="375">
        <f t="shared" ca="1" si="17"/>
        <v>4</v>
      </c>
      <c r="G299" s="6" t="s">
        <v>108</v>
      </c>
      <c r="H299">
        <v>312200</v>
      </c>
      <c r="I299" t="s">
        <v>570</v>
      </c>
      <c r="J299" s="352">
        <f t="shared" ca="1" si="18"/>
        <v>2.0022421899831595E-7</v>
      </c>
      <c r="K299" s="353">
        <f t="array" aca="1" ref="K299" ca="1">INDEX($B$3:$E$5837,MATCH(H299&amp;I299,$B$3:$B$5837&amp;$C$3:$C$5837,0),4)</f>
        <v>4</v>
      </c>
      <c r="L299">
        <f t="shared" ca="1" si="19"/>
        <v>4</v>
      </c>
    </row>
    <row r="300" spans="1:12">
      <c r="A300" s="6" t="s">
        <v>108</v>
      </c>
      <c r="B300">
        <v>517110</v>
      </c>
      <c r="C300" s="350" t="s">
        <v>569</v>
      </c>
      <c r="D300" s="351">
        <f t="shared" ca="1" si="16"/>
        <v>1.4334022529975991E-3</v>
      </c>
      <c r="E300" s="375">
        <f t="shared" ca="1" si="17"/>
        <v>4</v>
      </c>
      <c r="G300" s="6" t="s">
        <v>108</v>
      </c>
      <c r="H300" s="6">
        <v>312200</v>
      </c>
      <c r="I300" t="s">
        <v>575</v>
      </c>
      <c r="J300" s="352">
        <f t="shared" ca="1" si="18"/>
        <v>1.1835474031267442E-7</v>
      </c>
      <c r="K300" s="353">
        <f t="array" aca="1" ref="K300" ca="1">INDEX($B$3:$E$5837,MATCH(H300&amp;I300,$B$3:$B$5837&amp;$C$3:$C$5837,0),4)</f>
        <v>4</v>
      </c>
      <c r="L300">
        <f t="shared" ca="1" si="19"/>
        <v>4</v>
      </c>
    </row>
    <row r="301" spans="1:12">
      <c r="A301" s="6" t="s">
        <v>108</v>
      </c>
      <c r="B301">
        <v>517210</v>
      </c>
      <c r="C301" s="350" t="s">
        <v>569</v>
      </c>
      <c r="D301" s="351">
        <f t="shared" ca="1" si="16"/>
        <v>1.6508666819310984E-3</v>
      </c>
      <c r="E301" s="375">
        <f t="shared" ca="1" si="17"/>
        <v>4</v>
      </c>
      <c r="G301" s="6" t="s">
        <v>108</v>
      </c>
      <c r="H301" s="6">
        <v>312200</v>
      </c>
      <c r="I301" t="s">
        <v>574</v>
      </c>
      <c r="J301" s="352">
        <f t="shared" ca="1" si="18"/>
        <v>1.0462327062996006E-8</v>
      </c>
      <c r="K301" s="353">
        <f t="array" aca="1" ref="K301" ca="1">INDEX($B$3:$E$5837,MATCH(H301&amp;I301,$B$3:$B$5837&amp;$C$3:$C$5837,0),4)</f>
        <v>4</v>
      </c>
      <c r="L301">
        <f t="shared" ca="1" si="19"/>
        <v>4</v>
      </c>
    </row>
    <row r="302" spans="1:12">
      <c r="A302" s="6" t="s">
        <v>108</v>
      </c>
      <c r="B302" t="s">
        <v>449</v>
      </c>
      <c r="C302" s="350" t="s">
        <v>569</v>
      </c>
      <c r="D302" s="351">
        <f t="shared" ca="1" si="16"/>
        <v>1.2366069082067322E-3</v>
      </c>
      <c r="E302" s="375">
        <f t="shared" ca="1" si="17"/>
        <v>4</v>
      </c>
      <c r="G302" s="6" t="s">
        <v>108</v>
      </c>
      <c r="H302" s="6">
        <v>312200</v>
      </c>
      <c r="I302" t="s">
        <v>573</v>
      </c>
      <c r="J302" s="352">
        <f t="shared" ca="1" si="18"/>
        <v>3.3078721518054217E-9</v>
      </c>
      <c r="K302" s="353">
        <f t="array" aca="1" ref="K302" ca="1">INDEX($B$3:$E$5837,MATCH(H302&amp;I302,$B$3:$B$5837&amp;$C$3:$C$5837,0),4)</f>
        <v>4</v>
      </c>
      <c r="L302">
        <f t="shared" ca="1" si="19"/>
        <v>4</v>
      </c>
    </row>
    <row r="303" spans="1:12">
      <c r="A303" s="6" t="s">
        <v>108</v>
      </c>
      <c r="B303">
        <v>518200</v>
      </c>
      <c r="C303" s="350" t="s">
        <v>569</v>
      </c>
      <c r="D303" s="351">
        <f t="shared" ca="1" si="16"/>
        <v>2.279201337331031E-3</v>
      </c>
      <c r="E303" s="375">
        <f t="shared" ca="1" si="17"/>
        <v>4</v>
      </c>
      <c r="G303" s="6" t="s">
        <v>108</v>
      </c>
      <c r="H303" s="6">
        <v>312200</v>
      </c>
      <c r="I303" t="s">
        <v>571</v>
      </c>
      <c r="J303" s="352">
        <f t="shared" ca="1" si="18"/>
        <v>3.3769562536512432E-8</v>
      </c>
      <c r="K303" s="353">
        <f t="array" aca="1" ref="K303" ca="1">INDEX($B$3:$E$5837,MATCH(H303&amp;I303,$B$3:$B$5837&amp;$C$3:$C$5837,0),4)</f>
        <v>4</v>
      </c>
      <c r="L303">
        <f t="shared" ca="1" si="19"/>
        <v>4</v>
      </c>
    </row>
    <row r="304" spans="1:12">
      <c r="A304" s="6" t="s">
        <v>108</v>
      </c>
      <c r="B304" t="s">
        <v>452</v>
      </c>
      <c r="C304" s="350" t="s">
        <v>569</v>
      </c>
      <c r="D304" s="351">
        <f t="shared" ca="1" si="16"/>
        <v>4.0842762914795067E-3</v>
      </c>
      <c r="E304" s="375">
        <f t="shared" ca="1" si="17"/>
        <v>4</v>
      </c>
      <c r="G304" s="6" t="s">
        <v>108</v>
      </c>
      <c r="H304" s="6">
        <v>312200</v>
      </c>
      <c r="I304" t="s">
        <v>576</v>
      </c>
      <c r="J304" s="352">
        <f t="shared" ca="1" si="18"/>
        <v>6.5435927298298532E-9</v>
      </c>
      <c r="K304" s="353">
        <f t="array" aca="1" ref="K304" ca="1">INDEX($B$3:$E$5837,MATCH(H304&amp;I304,$B$3:$B$5837&amp;$C$3:$C$5837,0),4)</f>
        <v>4</v>
      </c>
      <c r="L304">
        <f t="shared" ca="1" si="19"/>
        <v>4</v>
      </c>
    </row>
    <row r="305" spans="1:12">
      <c r="A305" s="6" t="s">
        <v>108</v>
      </c>
      <c r="B305">
        <v>519130</v>
      </c>
      <c r="C305" s="350" t="s">
        <v>569</v>
      </c>
      <c r="D305" s="351">
        <f t="shared" ca="1" si="16"/>
        <v>9.6423232889540503E-4</v>
      </c>
      <c r="E305" s="375">
        <f t="shared" ca="1" si="17"/>
        <v>4</v>
      </c>
      <c r="G305" s="6" t="s">
        <v>108</v>
      </c>
      <c r="H305">
        <v>312200</v>
      </c>
      <c r="I305" t="s">
        <v>577</v>
      </c>
      <c r="J305" s="352">
        <f t="shared" ca="1" si="18"/>
        <v>2.9588764660644834E-10</v>
      </c>
      <c r="K305" s="353">
        <f t="array" aca="1" ref="K305" ca="1">INDEX($B$3:$E$5837,MATCH(H305&amp;I305,$B$3:$B$5837&amp;$C$3:$C$5837,0),4)</f>
        <v>4</v>
      </c>
      <c r="L305">
        <f t="shared" ca="1" si="19"/>
        <v>4</v>
      </c>
    </row>
    <row r="306" spans="1:12">
      <c r="A306" s="6" t="s">
        <v>108</v>
      </c>
      <c r="B306" t="s">
        <v>455</v>
      </c>
      <c r="C306" s="350" t="s">
        <v>569</v>
      </c>
      <c r="D306" s="351">
        <f t="shared" ca="1" si="16"/>
        <v>5.1446527635953896E-3</v>
      </c>
      <c r="E306" s="375">
        <f t="shared" ca="1" si="17"/>
        <v>4</v>
      </c>
      <c r="G306" s="6" t="s">
        <v>108</v>
      </c>
      <c r="H306" s="6">
        <v>313100</v>
      </c>
      <c r="I306" t="s">
        <v>569</v>
      </c>
      <c r="J306" s="352">
        <f t="shared" ca="1" si="18"/>
        <v>6.1821150129692026E-2</v>
      </c>
      <c r="K306" s="353">
        <f t="array" aca="1" ref="K306" ca="1">INDEX($B$3:$E$5837,MATCH(H306&amp;I306,$B$3:$B$5837&amp;$C$3:$C$5837,0),4)</f>
        <v>4</v>
      </c>
      <c r="L306">
        <f t="shared" ca="1" si="19"/>
        <v>4</v>
      </c>
    </row>
    <row r="307" spans="1:12">
      <c r="A307" s="6" t="s">
        <v>108</v>
      </c>
      <c r="B307" t="s">
        <v>457</v>
      </c>
      <c r="C307" s="350" t="s">
        <v>569</v>
      </c>
      <c r="D307" s="351">
        <f t="shared" ca="1" si="16"/>
        <v>1.2913462329530718E-2</v>
      </c>
      <c r="E307" s="375">
        <f t="shared" ca="1" si="17"/>
        <v>4</v>
      </c>
      <c r="G307" s="6" t="s">
        <v>108</v>
      </c>
      <c r="H307">
        <v>313100</v>
      </c>
      <c r="I307" t="s">
        <v>570</v>
      </c>
      <c r="J307" s="352">
        <f t="shared" ca="1" si="18"/>
        <v>3.2670360656216359E-6</v>
      </c>
      <c r="K307" s="353">
        <f t="array" aca="1" ref="K307" ca="1">INDEX($B$3:$E$5837,MATCH(H307&amp;I307,$B$3:$B$5837&amp;$C$3:$C$5837,0),4)</f>
        <v>4</v>
      </c>
      <c r="L307">
        <f t="shared" ca="1" si="19"/>
        <v>4</v>
      </c>
    </row>
    <row r="308" spans="1:12">
      <c r="A308" s="6" t="s">
        <v>108</v>
      </c>
      <c r="B308" t="s">
        <v>459</v>
      </c>
      <c r="C308" s="350" t="s">
        <v>569</v>
      </c>
      <c r="D308" s="351">
        <f t="shared" ca="1" si="16"/>
        <v>1.2034752771518855E-3</v>
      </c>
      <c r="E308" s="375">
        <f t="shared" ca="1" si="17"/>
        <v>4</v>
      </c>
      <c r="G308" s="6" t="s">
        <v>108</v>
      </c>
      <c r="H308" s="6">
        <v>313100</v>
      </c>
      <c r="I308" t="s">
        <v>571</v>
      </c>
      <c r="J308" s="352">
        <f t="shared" ca="1" si="18"/>
        <v>4.2225428821350805E-7</v>
      </c>
      <c r="K308" s="353">
        <f t="array" aca="1" ref="K308" ca="1">INDEX($B$3:$E$5837,MATCH(H308&amp;I308,$B$3:$B$5837&amp;$C$3:$C$5837,0),4)</f>
        <v>4</v>
      </c>
      <c r="L308">
        <f t="shared" ca="1" si="19"/>
        <v>4</v>
      </c>
    </row>
    <row r="309" spans="1:12">
      <c r="A309" s="6" t="s">
        <v>108</v>
      </c>
      <c r="B309">
        <v>523900</v>
      </c>
      <c r="C309" s="350" t="s">
        <v>569</v>
      </c>
      <c r="D309" s="351">
        <f t="shared" ca="1" si="16"/>
        <v>8.0712188715874062E-4</v>
      </c>
      <c r="E309" s="375">
        <f t="shared" ca="1" si="17"/>
        <v>4</v>
      </c>
      <c r="G309" s="6" t="s">
        <v>108</v>
      </c>
      <c r="H309" s="6">
        <v>313200</v>
      </c>
      <c r="I309" t="s">
        <v>569</v>
      </c>
      <c r="J309" s="352">
        <f t="shared" ca="1" si="18"/>
        <v>0.14459330402170636</v>
      </c>
      <c r="K309" s="353">
        <f t="array" aca="1" ref="K309" ca="1">INDEX($B$3:$E$5837,MATCH(H309&amp;I309,$B$3:$B$5837&amp;$C$3:$C$5837,0),4)</f>
        <v>4</v>
      </c>
      <c r="L309">
        <f t="shared" ca="1" si="19"/>
        <v>4</v>
      </c>
    </row>
    <row r="310" spans="1:12">
      <c r="A310" s="6" t="s">
        <v>108</v>
      </c>
      <c r="B310">
        <v>524100</v>
      </c>
      <c r="C310" s="350" t="s">
        <v>569</v>
      </c>
      <c r="D310" s="351">
        <f t="shared" ca="1" si="16"/>
        <v>2.4722912429094349E-4</v>
      </c>
      <c r="E310" s="375">
        <f t="shared" ca="1" si="17"/>
        <v>4</v>
      </c>
      <c r="G310" s="6" t="s">
        <v>108</v>
      </c>
      <c r="H310">
        <v>313200</v>
      </c>
      <c r="I310" t="s">
        <v>570</v>
      </c>
      <c r="J310" s="352">
        <f t="shared" ca="1" si="18"/>
        <v>7.7595042295520105E-6</v>
      </c>
      <c r="K310" s="353">
        <f t="array" aca="1" ref="K310" ca="1">INDEX($B$3:$E$5837,MATCH(H310&amp;I310,$B$3:$B$5837&amp;$C$3:$C$5837,0),4)</f>
        <v>4</v>
      </c>
      <c r="L310">
        <f t="shared" ca="1" si="19"/>
        <v>4</v>
      </c>
    </row>
    <row r="311" spans="1:12">
      <c r="A311" s="6" t="s">
        <v>108</v>
      </c>
      <c r="B311">
        <v>524200</v>
      </c>
      <c r="C311" s="350" t="s">
        <v>569</v>
      </c>
      <c r="D311" s="351">
        <f t="shared" ca="1" si="16"/>
        <v>8.4170239988846744E-4</v>
      </c>
      <c r="E311" s="375">
        <f t="shared" ca="1" si="17"/>
        <v>4</v>
      </c>
      <c r="G311" s="6" t="s">
        <v>108</v>
      </c>
      <c r="H311">
        <v>313200</v>
      </c>
      <c r="I311" t="s">
        <v>571</v>
      </c>
      <c r="J311" s="352">
        <f t="shared" ca="1" si="18"/>
        <v>1.0049739620088349E-6</v>
      </c>
      <c r="K311" s="353">
        <f t="array" aca="1" ref="K311" ca="1">INDEX($B$3:$E$5837,MATCH(H311&amp;I311,$B$3:$B$5837&amp;$C$3:$C$5837,0),4)</f>
        <v>4</v>
      </c>
      <c r="L311">
        <f t="shared" ca="1" si="19"/>
        <v>4</v>
      </c>
    </row>
    <row r="312" spans="1:12">
      <c r="A312" s="6" t="s">
        <v>108</v>
      </c>
      <c r="B312">
        <v>525000</v>
      </c>
      <c r="C312" s="350" t="s">
        <v>569</v>
      </c>
      <c r="D312" s="351">
        <f t="shared" ca="1" si="16"/>
        <v>1.2027024035205025E-4</v>
      </c>
      <c r="E312" s="375">
        <f t="shared" ca="1" si="17"/>
        <v>4</v>
      </c>
      <c r="G312" s="6" t="s">
        <v>108</v>
      </c>
      <c r="H312">
        <v>313300</v>
      </c>
      <c r="I312" t="s">
        <v>569</v>
      </c>
      <c r="J312" s="352">
        <f t="shared" ca="1" si="18"/>
        <v>0.27101988772758462</v>
      </c>
      <c r="K312" s="353">
        <f t="array" aca="1" ref="K312" ca="1">INDEX($B$3:$E$5837,MATCH(H312&amp;I312,$B$3:$B$5837&amp;$C$3:$C$5837,0),4)</f>
        <v>4</v>
      </c>
      <c r="L312">
        <f t="shared" ca="1" si="19"/>
        <v>4</v>
      </c>
    </row>
    <row r="313" spans="1:12">
      <c r="A313" s="6" t="s">
        <v>108</v>
      </c>
      <c r="B313" t="s">
        <v>465</v>
      </c>
      <c r="C313" s="350" t="s">
        <v>569</v>
      </c>
      <c r="D313" s="351">
        <f t="shared" ca="1" si="16"/>
        <v>5.7305873287014108E-4</v>
      </c>
      <c r="E313" s="375">
        <f t="shared" ca="1" si="17"/>
        <v>4</v>
      </c>
      <c r="G313" s="6" t="s">
        <v>108</v>
      </c>
      <c r="H313" s="6">
        <v>313300</v>
      </c>
      <c r="I313" t="s">
        <v>570</v>
      </c>
      <c r="J313" s="352">
        <f t="shared" ca="1" si="18"/>
        <v>1.4311568448974418E-5</v>
      </c>
      <c r="K313" s="353">
        <f t="array" aca="1" ref="K313" ca="1">INDEX($B$3:$E$5837,MATCH(H313&amp;I313,$B$3:$B$5837&amp;$C$3:$C$5837,0),4)</f>
        <v>4</v>
      </c>
      <c r="L313">
        <f t="shared" ca="1" si="19"/>
        <v>4</v>
      </c>
    </row>
    <row r="314" spans="1:12">
      <c r="A314" s="6" t="s">
        <v>108</v>
      </c>
      <c r="B314" t="s">
        <v>467</v>
      </c>
      <c r="C314" s="350" t="s">
        <v>569</v>
      </c>
      <c r="D314" s="351">
        <f t="shared" ca="1" si="16"/>
        <v>4.2262861541270187E-2</v>
      </c>
      <c r="E314" s="375">
        <f t="shared" ca="1" si="17"/>
        <v>4</v>
      </c>
      <c r="G314" s="6" t="s">
        <v>108</v>
      </c>
      <c r="H314">
        <v>313300</v>
      </c>
      <c r="I314" t="s">
        <v>571</v>
      </c>
      <c r="J314" s="352">
        <f t="shared" ca="1" si="18"/>
        <v>1.8466476391375356E-6</v>
      </c>
      <c r="K314" s="353">
        <f t="array" aca="1" ref="K314" ca="1">INDEX($B$3:$E$5837,MATCH(H314&amp;I314,$B$3:$B$5837&amp;$C$3:$C$5837,0),4)</f>
        <v>4</v>
      </c>
      <c r="L314">
        <f t="shared" ca="1" si="19"/>
        <v>4</v>
      </c>
    </row>
    <row r="315" spans="1:12">
      <c r="A315" s="6" t="s">
        <v>108</v>
      </c>
      <c r="B315">
        <v>532100</v>
      </c>
      <c r="C315" s="350" t="s">
        <v>569</v>
      </c>
      <c r="D315" s="351">
        <f t="shared" ca="1" si="16"/>
        <v>7.1707207225988931E-2</v>
      </c>
      <c r="E315" s="375">
        <f t="shared" ca="1" si="17"/>
        <v>4</v>
      </c>
      <c r="G315" s="6" t="s">
        <v>108</v>
      </c>
      <c r="H315">
        <v>314110</v>
      </c>
      <c r="I315" t="s">
        <v>569</v>
      </c>
      <c r="J315" s="352">
        <f t="shared" ca="1" si="18"/>
        <v>0.1273639926259966</v>
      </c>
      <c r="K315" s="353">
        <f t="array" aca="1" ref="K315" ca="1">INDEX($B$3:$E$5837,MATCH(H315&amp;I315,$B$3:$B$5837&amp;$C$3:$C$5837,0),4)</f>
        <v>4</v>
      </c>
      <c r="L315">
        <f t="shared" ca="1" si="19"/>
        <v>4</v>
      </c>
    </row>
    <row r="316" spans="1:12">
      <c r="A316" s="6" t="s">
        <v>108</v>
      </c>
      <c r="B316" t="s">
        <v>470</v>
      </c>
      <c r="C316" s="350" t="s">
        <v>569</v>
      </c>
      <c r="D316" s="351">
        <f t="shared" ca="1" si="16"/>
        <v>1.4163117650307856E-2</v>
      </c>
      <c r="E316" s="375">
        <f t="shared" ca="1" si="17"/>
        <v>4</v>
      </c>
      <c r="G316" s="6" t="s">
        <v>108</v>
      </c>
      <c r="H316" s="6">
        <v>314110</v>
      </c>
      <c r="I316" t="s">
        <v>575</v>
      </c>
      <c r="J316" s="352">
        <f t="shared" ca="1" si="18"/>
        <v>5.4795369861946002E-7</v>
      </c>
      <c r="K316" s="353">
        <f t="array" aca="1" ref="K316" ca="1">INDEX($B$3:$E$5837,MATCH(H316&amp;I316,$B$3:$B$5837&amp;$C$3:$C$5837,0),4)</f>
        <v>4</v>
      </c>
      <c r="L316">
        <f t="shared" ca="1" si="19"/>
        <v>4</v>
      </c>
    </row>
    <row r="317" spans="1:12">
      <c r="A317" s="6" t="s">
        <v>108</v>
      </c>
      <c r="B317">
        <v>532400</v>
      </c>
      <c r="C317" s="350" t="s">
        <v>569</v>
      </c>
      <c r="D317" s="351">
        <f t="shared" ca="1" si="16"/>
        <v>5.0066264048918528E-3</v>
      </c>
      <c r="E317" s="375">
        <f t="shared" ca="1" si="17"/>
        <v>4</v>
      </c>
      <c r="G317" s="6" t="s">
        <v>108</v>
      </c>
      <c r="H317" s="6">
        <v>314110</v>
      </c>
      <c r="I317" t="s">
        <v>570</v>
      </c>
      <c r="J317" s="352">
        <f t="shared" ca="1" si="18"/>
        <v>2.7492151103850216E-6</v>
      </c>
      <c r="K317" s="353">
        <f t="array" aca="1" ref="K317" ca="1">INDEX($B$3:$E$5837,MATCH(H317&amp;I317,$B$3:$B$5837&amp;$C$3:$C$5837,0),4)</f>
        <v>4</v>
      </c>
      <c r="L317">
        <f t="shared" ca="1" si="19"/>
        <v>4</v>
      </c>
    </row>
    <row r="318" spans="1:12">
      <c r="A318" s="6" t="s">
        <v>108</v>
      </c>
      <c r="B318">
        <v>533000</v>
      </c>
      <c r="C318" s="350" t="s">
        <v>569</v>
      </c>
      <c r="D318" s="351">
        <f t="shared" ca="1" si="16"/>
        <v>1.4883097339445789E-3</v>
      </c>
      <c r="E318" s="375">
        <f t="shared" ca="1" si="17"/>
        <v>4</v>
      </c>
      <c r="G318" s="6" t="s">
        <v>108</v>
      </c>
      <c r="H318" s="6">
        <v>314110</v>
      </c>
      <c r="I318" t="s">
        <v>574</v>
      </c>
      <c r="J318" s="352">
        <f t="shared" ca="1" si="18"/>
        <v>4.8438032943926036E-8</v>
      </c>
      <c r="K318" s="353">
        <f t="array" aca="1" ref="K318" ca="1">INDEX($B$3:$E$5837,MATCH(H318&amp;I318,$B$3:$B$5837&amp;$C$3:$C$5837,0),4)</f>
        <v>4</v>
      </c>
      <c r="L318">
        <f t="shared" ca="1" si="19"/>
        <v>4</v>
      </c>
    </row>
    <row r="319" spans="1:12">
      <c r="A319" s="6" t="s">
        <v>108</v>
      </c>
      <c r="B319">
        <v>541100</v>
      </c>
      <c r="C319" s="350" t="s">
        <v>569</v>
      </c>
      <c r="D319" s="351">
        <f t="shared" ca="1" si="16"/>
        <v>1.3537308858507695E-3</v>
      </c>
      <c r="E319" s="375">
        <f t="shared" ca="1" si="17"/>
        <v>4</v>
      </c>
      <c r="G319" s="6" t="s">
        <v>108</v>
      </c>
      <c r="H319" s="6">
        <v>314110</v>
      </c>
      <c r="I319" t="s">
        <v>573</v>
      </c>
      <c r="J319" s="352">
        <f t="shared" ca="1" si="18"/>
        <v>1.5314644562216902E-8</v>
      </c>
      <c r="K319" s="353">
        <f t="array" aca="1" ref="K319" ca="1">INDEX($B$3:$E$5837,MATCH(H319&amp;I319,$B$3:$B$5837&amp;$C$3:$C$5837,0),4)</f>
        <v>4</v>
      </c>
      <c r="L319">
        <f t="shared" ca="1" si="19"/>
        <v>4</v>
      </c>
    </row>
    <row r="320" spans="1:12">
      <c r="A320" s="6" t="s">
        <v>108</v>
      </c>
      <c r="B320">
        <v>541511</v>
      </c>
      <c r="C320" s="350" t="s">
        <v>569</v>
      </c>
      <c r="D320" s="351">
        <f t="shared" ca="1" si="16"/>
        <v>1.2109775084303096E-3</v>
      </c>
      <c r="E320" s="375">
        <f t="shared" ca="1" si="17"/>
        <v>4</v>
      </c>
      <c r="G320" s="6" t="s">
        <v>108</v>
      </c>
      <c r="H320" s="6">
        <v>314110</v>
      </c>
      <c r="I320" t="s">
        <v>576</v>
      </c>
      <c r="J320" s="352">
        <f t="shared" ca="1" si="18"/>
        <v>3.0295244863848536E-8</v>
      </c>
      <c r="K320" s="353">
        <f t="array" aca="1" ref="K320" ca="1">INDEX($B$3:$E$5837,MATCH(H320&amp;I320,$B$3:$B$5837&amp;$C$3:$C$5837,0),4)</f>
        <v>4</v>
      </c>
      <c r="L320">
        <f t="shared" ca="1" si="19"/>
        <v>4</v>
      </c>
    </row>
    <row r="321" spans="1:12">
      <c r="A321" s="6" t="s">
        <v>108</v>
      </c>
      <c r="B321">
        <v>541512</v>
      </c>
      <c r="C321" s="350" t="s">
        <v>569</v>
      </c>
      <c r="D321" s="351">
        <f t="shared" ca="1" si="16"/>
        <v>2.5703346618696529E-3</v>
      </c>
      <c r="E321" s="375">
        <f t="shared" ca="1" si="17"/>
        <v>4</v>
      </c>
      <c r="G321" s="6" t="s">
        <v>108</v>
      </c>
      <c r="H321" s="6">
        <v>314110</v>
      </c>
      <c r="I321" t="s">
        <v>571</v>
      </c>
      <c r="J321" s="352">
        <f t="shared" ca="1" si="18"/>
        <v>2.7270258717494239E-7</v>
      </c>
      <c r="K321" s="353">
        <f t="array" aca="1" ref="K321" ca="1">INDEX($B$3:$E$5837,MATCH(H321&amp;I321,$B$3:$B$5837&amp;$C$3:$C$5837,0),4)</f>
        <v>4</v>
      </c>
      <c r="L321">
        <f t="shared" ca="1" si="19"/>
        <v>4</v>
      </c>
    </row>
    <row r="322" spans="1:12">
      <c r="A322" s="6" t="s">
        <v>108</v>
      </c>
      <c r="B322" t="s">
        <v>477</v>
      </c>
      <c r="C322" s="350" t="s">
        <v>569</v>
      </c>
      <c r="D322" s="351">
        <f t="shared" ca="1" si="16"/>
        <v>1.9412656198778582E-3</v>
      </c>
      <c r="E322" s="375">
        <f t="shared" ca="1" si="17"/>
        <v>4</v>
      </c>
      <c r="G322" s="6" t="s">
        <v>108</v>
      </c>
      <c r="H322">
        <v>314110</v>
      </c>
      <c r="I322" t="s">
        <v>577</v>
      </c>
      <c r="J322" s="352">
        <f t="shared" ca="1" si="18"/>
        <v>1.3698879310239892E-9</v>
      </c>
      <c r="K322" s="353">
        <f t="array" aca="1" ref="K322" ca="1">INDEX($B$3:$E$5837,MATCH(H322&amp;I322,$B$3:$B$5837&amp;$C$3:$C$5837,0),4)</f>
        <v>4</v>
      </c>
      <c r="L322">
        <f t="shared" ca="1" si="19"/>
        <v>4</v>
      </c>
    </row>
    <row r="323" spans="1:12">
      <c r="A323" s="6" t="s">
        <v>108</v>
      </c>
      <c r="B323">
        <v>541200</v>
      </c>
      <c r="C323" s="350" t="s">
        <v>569</v>
      </c>
      <c r="D323" s="351">
        <f t="shared" ref="D323:D386" ca="1" si="20">OFFSET(matrix1,MOD(ROW()-ROW($D$3),ROWS(matrix1)),TRUNC((ROW()-ROW($D$3))/ROWS(matrix1)),1,1)</f>
        <v>1.2178817662779888E-3</v>
      </c>
      <c r="E323" s="375">
        <f t="shared" ref="E323:E386" ca="1" si="21">OFFSET(matrix4,MOD(ROW()-ROW($E$3),ROWS(matrix4)),TRUNC((ROW()-ROW($E$3))/ROWS(matrix4)),1,1)</f>
        <v>4</v>
      </c>
      <c r="G323" s="6" t="s">
        <v>108</v>
      </c>
      <c r="H323" s="6">
        <v>314120</v>
      </c>
      <c r="I323" t="s">
        <v>569</v>
      </c>
      <c r="J323" s="352">
        <f t="shared" ca="1" si="18"/>
        <v>6.5072719966508305E-2</v>
      </c>
      <c r="K323" s="353">
        <f t="array" aca="1" ref="K323" ca="1">INDEX($B$3:$E$5837,MATCH(H323&amp;I323,$B$3:$B$5837&amp;$C$3:$C$5837,0),4)</f>
        <v>4</v>
      </c>
      <c r="L323">
        <f t="shared" ca="1" si="19"/>
        <v>4</v>
      </c>
    </row>
    <row r="324" spans="1:12">
      <c r="A324" s="6" t="s">
        <v>108</v>
      </c>
      <c r="B324">
        <v>541300</v>
      </c>
      <c r="C324" s="350" t="s">
        <v>569</v>
      </c>
      <c r="D324" s="351">
        <f t="shared" ca="1" si="20"/>
        <v>2.3438378085561405E-3</v>
      </c>
      <c r="E324" s="375">
        <f t="shared" ca="1" si="21"/>
        <v>4</v>
      </c>
      <c r="G324" s="6" t="s">
        <v>108</v>
      </c>
      <c r="H324" s="6">
        <v>314120</v>
      </c>
      <c r="I324" t="s">
        <v>570</v>
      </c>
      <c r="J324" s="352">
        <f t="shared" ref="J324:J387" ca="1" si="22">SUMIFS(D$3:D$5837,B$3:B$5837,H324,C$3:C$5837,I324)</f>
        <v>1.404627016766921E-6</v>
      </c>
      <c r="K324" s="353">
        <f t="array" aca="1" ref="K324" ca="1">INDEX($B$3:$E$5837,MATCH(H324&amp;I324,$B$3:$B$5837&amp;$C$3:$C$5837,0),4)</f>
        <v>4</v>
      </c>
      <c r="L324">
        <f t="shared" ref="L324:L387" ca="1" si="23">IF(K324&gt;2,4,1)</f>
        <v>4</v>
      </c>
    </row>
    <row r="325" spans="1:12">
      <c r="A325" s="6" t="s">
        <v>108</v>
      </c>
      <c r="B325">
        <v>541400</v>
      </c>
      <c r="C325" s="350" t="s">
        <v>569</v>
      </c>
      <c r="D325" s="351">
        <f t="shared" ca="1" si="20"/>
        <v>2.737549167032405E-3</v>
      </c>
      <c r="E325" s="375">
        <f t="shared" ca="1" si="21"/>
        <v>4</v>
      </c>
      <c r="G325" s="6" t="s">
        <v>108</v>
      </c>
      <c r="H325" s="6">
        <v>314120</v>
      </c>
      <c r="I325" t="s">
        <v>571</v>
      </c>
      <c r="J325" s="352">
        <f t="shared" ca="1" si="22"/>
        <v>1.3932901068425886E-7</v>
      </c>
      <c r="K325" s="353">
        <f t="array" aca="1" ref="K325" ca="1">INDEX($B$3:$E$5837,MATCH(H325&amp;I325,$B$3:$B$5837&amp;$C$3:$C$5837,0),4)</f>
        <v>4</v>
      </c>
      <c r="L325">
        <f t="shared" ca="1" si="23"/>
        <v>4</v>
      </c>
    </row>
    <row r="326" spans="1:12">
      <c r="A326" s="6" t="s">
        <v>108</v>
      </c>
      <c r="B326">
        <v>541610</v>
      </c>
      <c r="C326" s="350" t="s">
        <v>569</v>
      </c>
      <c r="D326" s="351">
        <f t="shared" ca="1" si="20"/>
        <v>1.3546783872224462E-3</v>
      </c>
      <c r="E326" s="375">
        <f t="shared" ca="1" si="21"/>
        <v>4</v>
      </c>
      <c r="G326" s="6" t="s">
        <v>108</v>
      </c>
      <c r="H326" s="6">
        <v>314900</v>
      </c>
      <c r="I326" t="s">
        <v>569</v>
      </c>
      <c r="J326" s="352">
        <f t="shared" ca="1" si="22"/>
        <v>6.7414633570039392E-2</v>
      </c>
      <c r="K326" s="353">
        <f t="array" aca="1" ref="K326" ca="1">INDEX($B$3:$E$5837,MATCH(H326&amp;I326,$B$3:$B$5837&amp;$C$3:$C$5837,0),4)</f>
        <v>4</v>
      </c>
      <c r="L326">
        <f t="shared" ca="1" si="23"/>
        <v>4</v>
      </c>
    </row>
    <row r="327" spans="1:12">
      <c r="A327" s="6" t="s">
        <v>108</v>
      </c>
      <c r="B327" t="s">
        <v>483</v>
      </c>
      <c r="C327" s="350" t="s">
        <v>569</v>
      </c>
      <c r="D327" s="351">
        <f t="shared" ca="1" si="20"/>
        <v>2.2549825280741018E-3</v>
      </c>
      <c r="E327" s="375">
        <f t="shared" ca="1" si="21"/>
        <v>4</v>
      </c>
      <c r="G327" s="6" t="s">
        <v>108</v>
      </c>
      <c r="H327" s="6">
        <v>314900</v>
      </c>
      <c r="I327" t="s">
        <v>570</v>
      </c>
      <c r="J327" s="352">
        <f t="shared" ca="1" si="22"/>
        <v>1.4708582817056154E-6</v>
      </c>
      <c r="K327" s="353">
        <f t="array" aca="1" ref="K327" ca="1">INDEX($B$3:$E$5837,MATCH(H327&amp;I327,$B$3:$B$5837&amp;$C$3:$C$5837,0),4)</f>
        <v>4</v>
      </c>
      <c r="L327">
        <f t="shared" ca="1" si="23"/>
        <v>4</v>
      </c>
    </row>
    <row r="328" spans="1:12">
      <c r="A328" s="6" t="s">
        <v>108</v>
      </c>
      <c r="B328">
        <v>541700</v>
      </c>
      <c r="C328" s="350" t="s">
        <v>569</v>
      </c>
      <c r="D328" s="351">
        <f t="shared" ca="1" si="20"/>
        <v>7.0559019232042759E-3</v>
      </c>
      <c r="E328" s="375">
        <f t="shared" ca="1" si="21"/>
        <v>4</v>
      </c>
      <c r="G328" s="6" t="s">
        <v>108</v>
      </c>
      <c r="H328" s="6">
        <v>314900</v>
      </c>
      <c r="I328" t="s">
        <v>571</v>
      </c>
      <c r="J328" s="352">
        <f t="shared" ca="1" si="22"/>
        <v>1.4920511814255945E-7</v>
      </c>
      <c r="K328" s="353">
        <f t="array" aca="1" ref="K328" ca="1">INDEX($B$3:$E$5837,MATCH(H328&amp;I328,$B$3:$B$5837&amp;$C$3:$C$5837,0),4)</f>
        <v>4</v>
      </c>
      <c r="L328">
        <f t="shared" ca="1" si="23"/>
        <v>4</v>
      </c>
    </row>
    <row r="329" spans="1:12">
      <c r="A329" s="6" t="s">
        <v>108</v>
      </c>
      <c r="B329">
        <v>541800</v>
      </c>
      <c r="C329" s="350" t="s">
        <v>569</v>
      </c>
      <c r="D329" s="351">
        <f t="shared" ca="1" si="20"/>
        <v>2.7381383863364539E-3</v>
      </c>
      <c r="E329" s="375">
        <f t="shared" ca="1" si="21"/>
        <v>4</v>
      </c>
      <c r="G329" s="6" t="s">
        <v>108</v>
      </c>
      <c r="H329" s="6">
        <v>315000</v>
      </c>
      <c r="I329" t="s">
        <v>569</v>
      </c>
      <c r="J329" s="352">
        <f t="shared" ca="1" si="22"/>
        <v>1.976592206228768E-2</v>
      </c>
      <c r="K329" s="353">
        <f t="array" aca="1" ref="K329" ca="1">INDEX($B$3:$E$5837,MATCH(H329&amp;I329,$B$3:$B$5837&amp;$C$3:$C$5837,0),4)</f>
        <v>4</v>
      </c>
      <c r="L329">
        <f t="shared" ca="1" si="23"/>
        <v>4</v>
      </c>
    </row>
    <row r="330" spans="1:12">
      <c r="A330" s="6" t="s">
        <v>108</v>
      </c>
      <c r="B330" t="s">
        <v>487</v>
      </c>
      <c r="C330" s="350" t="s">
        <v>569</v>
      </c>
      <c r="D330" s="351">
        <f t="shared" ca="1" si="20"/>
        <v>4.5422627229108415E-3</v>
      </c>
      <c r="E330" s="375">
        <f t="shared" ca="1" si="21"/>
        <v>4</v>
      </c>
      <c r="G330" s="6" t="s">
        <v>108</v>
      </c>
      <c r="H330" s="6">
        <v>315000</v>
      </c>
      <c r="I330" t="s">
        <v>570</v>
      </c>
      <c r="J330" s="352">
        <f t="shared" ca="1" si="22"/>
        <v>4.4089106442552931E-7</v>
      </c>
      <c r="K330" s="353">
        <f t="array" aca="1" ref="K330" ca="1">INDEX($B$3:$E$5837,MATCH(H330&amp;I330,$B$3:$B$5837&amp;$C$3:$C$5837,0),4)</f>
        <v>4</v>
      </c>
      <c r="L330">
        <f t="shared" ca="1" si="23"/>
        <v>4</v>
      </c>
    </row>
    <row r="331" spans="1:12">
      <c r="A331" s="6" t="s">
        <v>108</v>
      </c>
      <c r="B331">
        <v>541920</v>
      </c>
      <c r="C331" s="350" t="s">
        <v>569</v>
      </c>
      <c r="D331" s="351">
        <f t="shared" ca="1" si="20"/>
        <v>4.8627814096900805E-3</v>
      </c>
      <c r="E331" s="375">
        <f t="shared" ca="1" si="21"/>
        <v>4</v>
      </c>
      <c r="G331" s="6" t="s">
        <v>108</v>
      </c>
      <c r="H331" s="6">
        <v>315000</v>
      </c>
      <c r="I331" t="s">
        <v>571</v>
      </c>
      <c r="J331" s="352">
        <f t="shared" ca="1" si="22"/>
        <v>4.6734757122188586E-8</v>
      </c>
      <c r="K331" s="353">
        <f t="array" aca="1" ref="K331" ca="1">INDEX($B$3:$E$5837,MATCH(H331&amp;I331,$B$3:$B$5837&amp;$C$3:$C$5837,0),4)</f>
        <v>4</v>
      </c>
      <c r="L331">
        <f t="shared" ca="1" si="23"/>
        <v>4</v>
      </c>
    </row>
    <row r="332" spans="1:12">
      <c r="A332" s="6" t="s">
        <v>108</v>
      </c>
      <c r="B332">
        <v>541940</v>
      </c>
      <c r="C332" s="350" t="s">
        <v>569</v>
      </c>
      <c r="D332" s="351">
        <f t="shared" ca="1" si="20"/>
        <v>8.6038410383962385E-3</v>
      </c>
      <c r="E332" s="375">
        <f t="shared" ca="1" si="21"/>
        <v>4</v>
      </c>
      <c r="G332" s="6" t="s">
        <v>108</v>
      </c>
      <c r="H332" s="6">
        <v>315000</v>
      </c>
      <c r="I332" t="s">
        <v>575</v>
      </c>
      <c r="J332" s="352">
        <f t="shared" ca="1" si="22"/>
        <v>3.1944296715617142E-9</v>
      </c>
      <c r="K332" s="353">
        <f t="array" aca="1" ref="K332" ca="1">INDEX($B$3:$E$5837,MATCH(H332&amp;I332,$B$3:$B$5837&amp;$C$3:$C$5837,0),4)</f>
        <v>4</v>
      </c>
      <c r="L332">
        <f t="shared" ca="1" si="23"/>
        <v>4</v>
      </c>
    </row>
    <row r="333" spans="1:12">
      <c r="A333" s="6" t="s">
        <v>108</v>
      </c>
      <c r="B333">
        <v>550000</v>
      </c>
      <c r="C333" s="350" t="s">
        <v>569</v>
      </c>
      <c r="D333" s="351">
        <f t="shared" ca="1" si="20"/>
        <v>1.3273316697496547E-2</v>
      </c>
      <c r="E333" s="375">
        <f t="shared" ca="1" si="21"/>
        <v>4</v>
      </c>
      <c r="G333" s="6" t="s">
        <v>108</v>
      </c>
      <c r="H333" s="6">
        <v>315000</v>
      </c>
      <c r="I333" t="s">
        <v>574</v>
      </c>
      <c r="J333" s="352">
        <f t="shared" ca="1" si="22"/>
        <v>2.823813217394095E-10</v>
      </c>
      <c r="K333" s="353">
        <f t="array" aca="1" ref="K333" ca="1">INDEX($B$3:$E$5837,MATCH(H333&amp;I333,$B$3:$B$5837&amp;$C$3:$C$5837,0),4)</f>
        <v>4</v>
      </c>
      <c r="L333">
        <f t="shared" ca="1" si="23"/>
        <v>4</v>
      </c>
    </row>
    <row r="334" spans="1:12">
      <c r="A334" s="6" t="s">
        <v>108</v>
      </c>
      <c r="B334">
        <v>561100</v>
      </c>
      <c r="C334" s="350" t="s">
        <v>569</v>
      </c>
      <c r="D334" s="351">
        <f t="shared" ca="1" si="20"/>
        <v>3.2859037298848112E-3</v>
      </c>
      <c r="E334" s="375">
        <f t="shared" ca="1" si="21"/>
        <v>4</v>
      </c>
      <c r="G334" s="6" t="s">
        <v>108</v>
      </c>
      <c r="H334" s="6">
        <v>315000</v>
      </c>
      <c r="I334" t="s">
        <v>573</v>
      </c>
      <c r="J334" s="352">
        <f t="shared" ca="1" si="22"/>
        <v>8.9280454027816899E-11</v>
      </c>
      <c r="K334" s="353">
        <f t="array" aca="1" ref="K334" ca="1">INDEX($B$3:$E$5837,MATCH(H334&amp;I334,$B$3:$B$5837&amp;$C$3:$C$5837,0),4)</f>
        <v>4</v>
      </c>
      <c r="L334">
        <f t="shared" ca="1" si="23"/>
        <v>4</v>
      </c>
    </row>
    <row r="335" spans="1:12">
      <c r="A335" s="6" t="s">
        <v>108</v>
      </c>
      <c r="B335">
        <v>561200</v>
      </c>
      <c r="C335" s="350" t="s">
        <v>569</v>
      </c>
      <c r="D335" s="351">
        <f t="shared" ca="1" si="20"/>
        <v>1.1579279762699539E-2</v>
      </c>
      <c r="E335" s="375">
        <f t="shared" ca="1" si="21"/>
        <v>4</v>
      </c>
      <c r="G335" s="6" t="s">
        <v>108</v>
      </c>
      <c r="H335" s="6">
        <v>315000</v>
      </c>
      <c r="I335" t="s">
        <v>576</v>
      </c>
      <c r="J335" s="352">
        <f t="shared" ca="1" si="22"/>
        <v>1.7661351560200689E-10</v>
      </c>
      <c r="K335" s="353">
        <f t="array" aca="1" ref="K335" ca="1">INDEX($B$3:$E$5837,MATCH(H335&amp;I335,$B$3:$B$5837&amp;$C$3:$C$5837,0),4)</f>
        <v>4</v>
      </c>
      <c r="L335">
        <f t="shared" ca="1" si="23"/>
        <v>4</v>
      </c>
    </row>
    <row r="336" spans="1:12">
      <c r="A336" s="6" t="s">
        <v>108</v>
      </c>
      <c r="B336">
        <v>561300</v>
      </c>
      <c r="C336" s="350" t="s">
        <v>569</v>
      </c>
      <c r="D336" s="351">
        <f t="shared" ca="1" si="20"/>
        <v>2.4104140225222258E-4</v>
      </c>
      <c r="E336" s="375">
        <f t="shared" ca="1" si="21"/>
        <v>4</v>
      </c>
      <c r="G336" s="6" t="s">
        <v>108</v>
      </c>
      <c r="H336">
        <v>315000</v>
      </c>
      <c r="I336" t="s">
        <v>577</v>
      </c>
      <c r="J336" s="352">
        <f t="shared" ca="1" si="22"/>
        <v>7.9860956584515123E-12</v>
      </c>
      <c r="K336" s="353">
        <f t="array" aca="1" ref="K336" ca="1">INDEX($B$3:$E$5837,MATCH(H336&amp;I336,$B$3:$B$5837&amp;$C$3:$C$5837,0),4)</f>
        <v>4</v>
      </c>
      <c r="L336">
        <f t="shared" ca="1" si="23"/>
        <v>4</v>
      </c>
    </row>
    <row r="337" spans="1:12">
      <c r="A337" s="6" t="s">
        <v>108</v>
      </c>
      <c r="B337">
        <v>561400</v>
      </c>
      <c r="C337" s="350" t="s">
        <v>569</v>
      </c>
      <c r="D337" s="351">
        <f t="shared" ca="1" si="20"/>
        <v>2.9424207855889201E-3</v>
      </c>
      <c r="E337" s="375">
        <f t="shared" ca="1" si="21"/>
        <v>4</v>
      </c>
      <c r="G337" s="6" t="s">
        <v>108</v>
      </c>
      <c r="H337" s="6">
        <v>316000</v>
      </c>
      <c r="I337" t="s">
        <v>569</v>
      </c>
      <c r="J337" s="352">
        <f t="shared" ca="1" si="22"/>
        <v>1.0744260641754719E-2</v>
      </c>
      <c r="K337" s="353">
        <f t="array" aca="1" ref="K337" ca="1">INDEX($B$3:$E$5837,MATCH(H337&amp;I337,$B$3:$B$5837&amp;$C$3:$C$5837,0),4)</f>
        <v>4</v>
      </c>
      <c r="L337">
        <f t="shared" ca="1" si="23"/>
        <v>4</v>
      </c>
    </row>
    <row r="338" spans="1:12">
      <c r="A338" s="6" t="s">
        <v>108</v>
      </c>
      <c r="B338">
        <v>561500</v>
      </c>
      <c r="C338" s="350" t="s">
        <v>569</v>
      </c>
      <c r="D338" s="351">
        <f t="shared" ca="1" si="20"/>
        <v>3.6731062637369509E-3</v>
      </c>
      <c r="E338" s="375">
        <f t="shared" ca="1" si="21"/>
        <v>4</v>
      </c>
      <c r="G338" s="6" t="s">
        <v>108</v>
      </c>
      <c r="H338" s="6">
        <v>316000</v>
      </c>
      <c r="I338" t="s">
        <v>575</v>
      </c>
      <c r="J338" s="352">
        <f t="shared" ca="1" si="22"/>
        <v>2.0549100019443887E-7</v>
      </c>
      <c r="K338" s="353">
        <f t="array" aca="1" ref="K338" ca="1">INDEX($B$3:$E$5837,MATCH(H338&amp;I338,$B$3:$B$5837&amp;$C$3:$C$5837,0),4)</f>
        <v>4</v>
      </c>
      <c r="L338">
        <f t="shared" ca="1" si="23"/>
        <v>4</v>
      </c>
    </row>
    <row r="339" spans="1:12">
      <c r="A339" s="6" t="s">
        <v>108</v>
      </c>
      <c r="B339">
        <v>561600</v>
      </c>
      <c r="C339" s="350" t="s">
        <v>569</v>
      </c>
      <c r="D339" s="351">
        <f t="shared" ca="1" si="20"/>
        <v>3.4000975285545117E-3</v>
      </c>
      <c r="E339" s="375">
        <f t="shared" ca="1" si="21"/>
        <v>4</v>
      </c>
      <c r="G339" s="6" t="s">
        <v>108</v>
      </c>
      <c r="H339" s="6">
        <v>316000</v>
      </c>
      <c r="I339" t="s">
        <v>570</v>
      </c>
      <c r="J339" s="352">
        <f t="shared" ca="1" si="22"/>
        <v>2.4072288610420447E-7</v>
      </c>
      <c r="K339" s="353">
        <f t="array" aca="1" ref="K339" ca="1">INDEX($B$3:$E$5837,MATCH(H339&amp;I339,$B$3:$B$5837&amp;$C$3:$C$5837,0),4)</f>
        <v>4</v>
      </c>
      <c r="L339">
        <f t="shared" ca="1" si="23"/>
        <v>4</v>
      </c>
    </row>
    <row r="340" spans="1:12">
      <c r="A340" s="6" t="s">
        <v>108</v>
      </c>
      <c r="B340">
        <v>561700</v>
      </c>
      <c r="C340" s="350" t="s">
        <v>569</v>
      </c>
      <c r="D340" s="351">
        <f t="shared" ca="1" si="20"/>
        <v>3.0346621510682674E-2</v>
      </c>
      <c r="E340" s="375">
        <f t="shared" ca="1" si="21"/>
        <v>4</v>
      </c>
      <c r="G340" s="6" t="s">
        <v>108</v>
      </c>
      <c r="H340" s="6">
        <v>316000</v>
      </c>
      <c r="I340" t="s">
        <v>574</v>
      </c>
      <c r="J340" s="352">
        <f t="shared" ca="1" si="22"/>
        <v>1.8165001645533283E-8</v>
      </c>
      <c r="K340" s="353">
        <f t="array" aca="1" ref="K340" ca="1">INDEX($B$3:$E$5837,MATCH(H340&amp;I340,$B$3:$B$5837&amp;$C$3:$C$5837,0),4)</f>
        <v>4</v>
      </c>
      <c r="L340">
        <f t="shared" ca="1" si="23"/>
        <v>4</v>
      </c>
    </row>
    <row r="341" spans="1:12">
      <c r="A341" s="6" t="s">
        <v>108</v>
      </c>
      <c r="B341">
        <v>561900</v>
      </c>
      <c r="C341" s="350" t="s">
        <v>569</v>
      </c>
      <c r="D341" s="351">
        <f t="shared" ca="1" si="20"/>
        <v>6.5843926488297526E-3</v>
      </c>
      <c r="E341" s="375">
        <f t="shared" ca="1" si="21"/>
        <v>4</v>
      </c>
      <c r="G341" s="6" t="s">
        <v>108</v>
      </c>
      <c r="H341" s="6">
        <v>316000</v>
      </c>
      <c r="I341" t="s">
        <v>573</v>
      </c>
      <c r="J341" s="352">
        <f t="shared" ca="1" si="22"/>
        <v>5.7432254525172988E-9</v>
      </c>
      <c r="K341" s="353">
        <f t="array" aca="1" ref="K341" ca="1">INDEX($B$3:$E$5837,MATCH(H341&amp;I341,$B$3:$B$5837&amp;$C$3:$C$5837,0),4)</f>
        <v>4</v>
      </c>
      <c r="L341">
        <f t="shared" ca="1" si="23"/>
        <v>4</v>
      </c>
    </row>
    <row r="342" spans="1:12">
      <c r="A342" s="6" t="s">
        <v>108</v>
      </c>
      <c r="B342">
        <v>562000</v>
      </c>
      <c r="C342" s="350" t="s">
        <v>569</v>
      </c>
      <c r="D342" s="351">
        <f t="shared" ca="1" si="20"/>
        <v>0.19643421256563245</v>
      </c>
      <c r="E342" s="375">
        <f t="shared" ca="1" si="21"/>
        <v>2</v>
      </c>
      <c r="G342" s="6" t="s">
        <v>108</v>
      </c>
      <c r="H342" s="6">
        <v>316000</v>
      </c>
      <c r="I342" t="s">
        <v>576</v>
      </c>
      <c r="J342" s="352">
        <f t="shared" ca="1" si="22"/>
        <v>1.1361179208922639E-8</v>
      </c>
      <c r="K342" s="353">
        <f t="array" aca="1" ref="K342" ca="1">INDEX($B$3:$E$5837,MATCH(H342&amp;I342,$B$3:$B$5837&amp;$C$3:$C$5837,0),4)</f>
        <v>4</v>
      </c>
      <c r="L342">
        <f t="shared" ca="1" si="23"/>
        <v>4</v>
      </c>
    </row>
    <row r="343" spans="1:12">
      <c r="A343" s="6" t="s">
        <v>108</v>
      </c>
      <c r="B343">
        <v>611100</v>
      </c>
      <c r="C343" s="350" t="s">
        <v>569</v>
      </c>
      <c r="D343" s="351">
        <f t="shared" ca="1" si="20"/>
        <v>0.13766822258073694</v>
      </c>
      <c r="E343" s="375">
        <f t="shared" ca="1" si="21"/>
        <v>4</v>
      </c>
      <c r="G343" s="6" t="s">
        <v>108</v>
      </c>
      <c r="H343" s="6">
        <v>316000</v>
      </c>
      <c r="I343" t="s">
        <v>571</v>
      </c>
      <c r="J343" s="352">
        <f t="shared" ca="1" si="22"/>
        <v>2.5734228801757727E-8</v>
      </c>
      <c r="K343" s="353">
        <f t="array" aca="1" ref="K343" ca="1">INDEX($B$3:$E$5837,MATCH(H343&amp;I343,$B$3:$B$5837&amp;$C$3:$C$5837,0),4)</f>
        <v>4</v>
      </c>
      <c r="L343">
        <f t="shared" ca="1" si="23"/>
        <v>4</v>
      </c>
    </row>
    <row r="344" spans="1:12">
      <c r="A344" s="6" t="s">
        <v>108</v>
      </c>
      <c r="B344" t="s">
        <v>502</v>
      </c>
      <c r="C344" s="350" t="s">
        <v>569</v>
      </c>
      <c r="D344" s="351">
        <f t="shared" ca="1" si="20"/>
        <v>0.10031520161313717</v>
      </c>
      <c r="E344" s="375">
        <f t="shared" ca="1" si="21"/>
        <v>4</v>
      </c>
      <c r="G344" s="6" t="s">
        <v>108</v>
      </c>
      <c r="H344">
        <v>316000</v>
      </c>
      <c r="I344" t="s">
        <v>577</v>
      </c>
      <c r="J344" s="352">
        <f t="shared" ca="1" si="22"/>
        <v>5.1372888222058405E-10</v>
      </c>
      <c r="K344" s="353">
        <f t="array" aca="1" ref="K344" ca="1">INDEX($B$3:$E$5837,MATCH(H344&amp;I344,$B$3:$B$5837&amp;$C$3:$C$5837,0),4)</f>
        <v>4</v>
      </c>
      <c r="L344">
        <f t="shared" ca="1" si="23"/>
        <v>4</v>
      </c>
    </row>
    <row r="345" spans="1:12">
      <c r="A345" s="6" t="s">
        <v>108</v>
      </c>
      <c r="B345" t="s">
        <v>504</v>
      </c>
      <c r="C345" s="350" t="s">
        <v>569</v>
      </c>
      <c r="D345" s="351">
        <f t="shared" ca="1" si="20"/>
        <v>1.8264005259530047E-2</v>
      </c>
      <c r="E345" s="375">
        <f t="shared" ca="1" si="21"/>
        <v>4</v>
      </c>
      <c r="G345" s="6" t="s">
        <v>108</v>
      </c>
      <c r="H345" s="6">
        <v>321100</v>
      </c>
      <c r="I345" t="s">
        <v>569</v>
      </c>
      <c r="J345" s="352">
        <f t="shared" ca="1" si="22"/>
        <v>3.522944589460112E-2</v>
      </c>
      <c r="K345" s="353">
        <f t="array" aca="1" ref="K345" ca="1">INDEX($B$3:$E$5837,MATCH(H345&amp;I345,$B$3:$B$5837&amp;$C$3:$C$5837,0),4)</f>
        <v>4</v>
      </c>
      <c r="L345">
        <f t="shared" ca="1" si="23"/>
        <v>4</v>
      </c>
    </row>
    <row r="346" spans="1:12">
      <c r="A346" s="6" t="s">
        <v>108</v>
      </c>
      <c r="B346">
        <v>621100</v>
      </c>
      <c r="C346" s="350" t="s">
        <v>569</v>
      </c>
      <c r="D346" s="351">
        <f t="shared" ca="1" si="20"/>
        <v>1.8158654319365888E-3</v>
      </c>
      <c r="E346" s="375">
        <f t="shared" ca="1" si="21"/>
        <v>4</v>
      </c>
      <c r="G346" s="6" t="s">
        <v>108</v>
      </c>
      <c r="H346">
        <v>321100</v>
      </c>
      <c r="I346" t="s">
        <v>570</v>
      </c>
      <c r="J346" s="352">
        <f t="shared" ca="1" si="22"/>
        <v>1.0072458603481117E-6</v>
      </c>
      <c r="K346" s="353">
        <f t="array" aca="1" ref="K346" ca="1">INDEX($B$3:$E$5837,MATCH(H346&amp;I346,$B$3:$B$5837&amp;$C$3:$C$5837,0),4)</f>
        <v>4</v>
      </c>
      <c r="L346">
        <f t="shared" ca="1" si="23"/>
        <v>4</v>
      </c>
    </row>
    <row r="347" spans="1:12">
      <c r="A347" s="6" t="s">
        <v>108</v>
      </c>
      <c r="B347">
        <v>621200</v>
      </c>
      <c r="C347" s="350" t="s">
        <v>569</v>
      </c>
      <c r="D347" s="351">
        <f t="shared" ca="1" si="20"/>
        <v>3.6409453690603834E-3</v>
      </c>
      <c r="E347" s="375">
        <f t="shared" ca="1" si="21"/>
        <v>4</v>
      </c>
      <c r="G347" s="6" t="s">
        <v>108</v>
      </c>
      <c r="H347" s="6">
        <v>321100</v>
      </c>
      <c r="I347" t="s">
        <v>571</v>
      </c>
      <c r="J347" s="352">
        <f t="shared" ca="1" si="22"/>
        <v>1.5195477590218712E-7</v>
      </c>
      <c r="K347" s="353">
        <f t="array" aca="1" ref="K347" ca="1">INDEX($B$3:$E$5837,MATCH(H347&amp;I347,$B$3:$B$5837&amp;$C$3:$C$5837,0),4)</f>
        <v>4</v>
      </c>
      <c r="L347">
        <f t="shared" ca="1" si="23"/>
        <v>4</v>
      </c>
    </row>
    <row r="348" spans="1:12">
      <c r="A348" s="6" t="s">
        <v>108</v>
      </c>
      <c r="B348">
        <v>621300</v>
      </c>
      <c r="C348" s="350" t="s">
        <v>569</v>
      </c>
      <c r="D348" s="351">
        <f t="shared" ca="1" si="20"/>
        <v>4.8005062449684522E-3</v>
      </c>
      <c r="E348" s="375">
        <f t="shared" ca="1" si="21"/>
        <v>4</v>
      </c>
      <c r="G348" s="6" t="s">
        <v>108</v>
      </c>
      <c r="H348">
        <v>321100</v>
      </c>
      <c r="I348" t="s">
        <v>575</v>
      </c>
      <c r="J348" s="352">
        <f t="shared" ca="1" si="22"/>
        <v>1.777878491696371E-8</v>
      </c>
      <c r="K348" s="353">
        <f t="array" aca="1" ref="K348" ca="1">INDEX($B$3:$E$5837,MATCH(H348&amp;I348,$B$3:$B$5837&amp;$C$3:$C$5837,0),4)</f>
        <v>4</v>
      </c>
      <c r="L348">
        <f t="shared" ca="1" si="23"/>
        <v>4</v>
      </c>
    </row>
    <row r="349" spans="1:12">
      <c r="A349" s="6" t="s">
        <v>108</v>
      </c>
      <c r="B349">
        <v>621400</v>
      </c>
      <c r="C349" s="350" t="s">
        <v>569</v>
      </c>
      <c r="D349" s="351">
        <f t="shared" ca="1" si="20"/>
        <v>4.2252894128571271E-3</v>
      </c>
      <c r="E349" s="375">
        <f t="shared" ca="1" si="21"/>
        <v>4</v>
      </c>
      <c r="G349" s="6" t="s">
        <v>108</v>
      </c>
      <c r="H349">
        <v>321100</v>
      </c>
      <c r="I349" t="s">
        <v>574</v>
      </c>
      <c r="J349" s="352">
        <f t="shared" ca="1" si="22"/>
        <v>1.5716097394369882E-9</v>
      </c>
      <c r="K349" s="353">
        <f t="array" aca="1" ref="K349" ca="1">INDEX($B$3:$E$5837,MATCH(H349&amp;I349,$B$3:$B$5837&amp;$C$3:$C$5837,0),4)</f>
        <v>4</v>
      </c>
      <c r="L349">
        <f t="shared" ca="1" si="23"/>
        <v>4</v>
      </c>
    </row>
    <row r="350" spans="1:12">
      <c r="A350" s="6" t="s">
        <v>108</v>
      </c>
      <c r="B350">
        <v>621500</v>
      </c>
      <c r="C350" s="350" t="s">
        <v>569</v>
      </c>
      <c r="D350" s="351">
        <f t="shared" ca="1" si="20"/>
        <v>1.9174441117168518E-3</v>
      </c>
      <c r="E350" s="375">
        <f t="shared" ca="1" si="21"/>
        <v>4</v>
      </c>
      <c r="G350" s="6" t="s">
        <v>108</v>
      </c>
      <c r="H350" s="6">
        <v>321100</v>
      </c>
      <c r="I350" t="s">
        <v>573</v>
      </c>
      <c r="J350" s="352">
        <f t="shared" ca="1" si="22"/>
        <v>4.9689558157447674E-10</v>
      </c>
      <c r="K350" s="353">
        <f t="array" aca="1" ref="K350" ca="1">INDEX($B$3:$E$5837,MATCH(H350&amp;I350,$B$3:$B$5837&amp;$C$3:$C$5837,0),4)</f>
        <v>4</v>
      </c>
      <c r="L350">
        <f t="shared" ca="1" si="23"/>
        <v>4</v>
      </c>
    </row>
    <row r="351" spans="1:12">
      <c r="A351" s="6" t="s">
        <v>108</v>
      </c>
      <c r="B351">
        <v>621600</v>
      </c>
      <c r="C351" s="350" t="s">
        <v>569</v>
      </c>
      <c r="D351" s="351">
        <f t="shared" ca="1" si="20"/>
        <v>3.8891998648968675E-3</v>
      </c>
      <c r="E351" s="375">
        <f t="shared" ca="1" si="21"/>
        <v>4</v>
      </c>
      <c r="G351" s="6" t="s">
        <v>108</v>
      </c>
      <c r="H351" s="6">
        <v>321100</v>
      </c>
      <c r="I351" t="s">
        <v>576</v>
      </c>
      <c r="J351" s="352">
        <f t="shared" ca="1" si="22"/>
        <v>9.8295283670521496E-10</v>
      </c>
      <c r="K351" s="353">
        <f t="array" aca="1" ref="K351" ca="1">INDEX($B$3:$E$5837,MATCH(H351&amp;I351,$B$3:$B$5837&amp;$C$3:$C$5837,0),4)</f>
        <v>4</v>
      </c>
      <c r="L351">
        <f t="shared" ca="1" si="23"/>
        <v>4</v>
      </c>
    </row>
    <row r="352" spans="1:12">
      <c r="A352" s="6" t="s">
        <v>108</v>
      </c>
      <c r="B352">
        <v>621900</v>
      </c>
      <c r="C352" s="350" t="s">
        <v>569</v>
      </c>
      <c r="D352" s="351">
        <f t="shared" ca="1" si="20"/>
        <v>3.9831905068559905E-3</v>
      </c>
      <c r="E352" s="375">
        <f t="shared" ca="1" si="21"/>
        <v>4</v>
      </c>
      <c r="G352" s="6" t="s">
        <v>108</v>
      </c>
      <c r="H352" s="6">
        <v>321100</v>
      </c>
      <c r="I352" t="s">
        <v>577</v>
      </c>
      <c r="J352" s="352">
        <f t="shared" ca="1" si="22"/>
        <v>4.4447081838083946E-11</v>
      </c>
      <c r="K352" s="353">
        <f t="array" aca="1" ref="K352" ca="1">INDEX($B$3:$E$5837,MATCH(H352&amp;I352,$B$3:$B$5837&amp;$C$3:$C$5837,0),4)</f>
        <v>4</v>
      </c>
      <c r="L352">
        <f t="shared" ca="1" si="23"/>
        <v>4</v>
      </c>
    </row>
    <row r="353" spans="1:12">
      <c r="A353" s="6" t="s">
        <v>108</v>
      </c>
      <c r="B353">
        <v>622000</v>
      </c>
      <c r="C353" s="350" t="s">
        <v>569</v>
      </c>
      <c r="D353" s="351">
        <f t="shared" ca="1" si="20"/>
        <v>1.9950202347895126E-2</v>
      </c>
      <c r="E353" s="375">
        <f t="shared" ca="1" si="21"/>
        <v>4</v>
      </c>
      <c r="G353" s="6" t="s">
        <v>108</v>
      </c>
      <c r="H353" s="6">
        <v>321200</v>
      </c>
      <c r="I353" t="s">
        <v>569</v>
      </c>
      <c r="J353" s="352">
        <f t="shared" ca="1" si="22"/>
        <v>0.14446047584513397</v>
      </c>
      <c r="K353" s="353">
        <f t="array" aca="1" ref="K353" ca="1">INDEX($B$3:$E$5837,MATCH(H353&amp;I353,$B$3:$B$5837&amp;$C$3:$C$5837,0),4)</f>
        <v>4</v>
      </c>
      <c r="L353">
        <f t="shared" ca="1" si="23"/>
        <v>4</v>
      </c>
    </row>
    <row r="354" spans="1:12">
      <c r="A354" s="6" t="s">
        <v>108</v>
      </c>
      <c r="B354" t="s">
        <v>514</v>
      </c>
      <c r="C354" s="350" t="s">
        <v>569</v>
      </c>
      <c r="D354" s="351">
        <f t="shared" ca="1" si="20"/>
        <v>2.5877284518862027E-2</v>
      </c>
      <c r="E354" s="375">
        <f t="shared" ca="1" si="21"/>
        <v>4</v>
      </c>
      <c r="G354" s="6" t="s">
        <v>108</v>
      </c>
      <c r="H354">
        <v>321200</v>
      </c>
      <c r="I354" t="s">
        <v>570</v>
      </c>
      <c r="J354" s="352">
        <f t="shared" ca="1" si="22"/>
        <v>3.6856894579799442E-6</v>
      </c>
      <c r="K354" s="353">
        <f t="array" aca="1" ref="K354" ca="1">INDEX($B$3:$E$5837,MATCH(H354&amp;I354,$B$3:$B$5837&amp;$C$3:$C$5837,0),4)</f>
        <v>4</v>
      </c>
      <c r="L354">
        <f t="shared" ca="1" si="23"/>
        <v>4</v>
      </c>
    </row>
    <row r="355" spans="1:12">
      <c r="A355" s="6" t="s">
        <v>108</v>
      </c>
      <c r="B355" t="s">
        <v>516</v>
      </c>
      <c r="C355" s="350" t="s">
        <v>569</v>
      </c>
      <c r="D355" s="351">
        <f t="shared" ca="1" si="20"/>
        <v>1.729806773145761E-2</v>
      </c>
      <c r="E355" s="375">
        <f t="shared" ca="1" si="21"/>
        <v>4</v>
      </c>
      <c r="G355" s="6" t="s">
        <v>108</v>
      </c>
      <c r="H355" s="6">
        <v>321200</v>
      </c>
      <c r="I355" t="s">
        <v>571</v>
      </c>
      <c r="J355" s="352">
        <f t="shared" ca="1" si="22"/>
        <v>4.9294765565152477E-7</v>
      </c>
      <c r="K355" s="353">
        <f t="array" aca="1" ref="K355" ca="1">INDEX($B$3:$E$5837,MATCH(H355&amp;I355,$B$3:$B$5837&amp;$C$3:$C$5837,0),4)</f>
        <v>4</v>
      </c>
      <c r="L355">
        <f t="shared" ca="1" si="23"/>
        <v>4</v>
      </c>
    </row>
    <row r="356" spans="1:12">
      <c r="A356" s="6" t="s">
        <v>108</v>
      </c>
      <c r="B356">
        <v>624100</v>
      </c>
      <c r="C356" s="350" t="s">
        <v>569</v>
      </c>
      <c r="D356" s="351">
        <f t="shared" ca="1" si="20"/>
        <v>8.0884325465225351E-3</v>
      </c>
      <c r="E356" s="375">
        <f t="shared" ca="1" si="21"/>
        <v>4</v>
      </c>
      <c r="G356" s="6" t="s">
        <v>108</v>
      </c>
      <c r="H356" s="6">
        <v>321910</v>
      </c>
      <c r="I356" t="s">
        <v>569</v>
      </c>
      <c r="J356" s="352">
        <f t="shared" ca="1" si="22"/>
        <v>3.3850253082119454E-2</v>
      </c>
      <c r="K356" s="353">
        <f t="array" aca="1" ref="K356" ca="1">INDEX($B$3:$E$5837,MATCH(H356&amp;I356,$B$3:$B$5837&amp;$C$3:$C$5837,0),4)</f>
        <v>4</v>
      </c>
      <c r="L356">
        <f t="shared" ca="1" si="23"/>
        <v>4</v>
      </c>
    </row>
    <row r="357" spans="1:12">
      <c r="A357" s="6" t="s">
        <v>108</v>
      </c>
      <c r="B357" t="s">
        <v>519</v>
      </c>
      <c r="C357" s="350" t="s">
        <v>569</v>
      </c>
      <c r="D357" s="351">
        <f t="shared" ca="1" si="20"/>
        <v>9.9407807971375346E-3</v>
      </c>
      <c r="E357" s="375">
        <f t="shared" ca="1" si="21"/>
        <v>4</v>
      </c>
      <c r="G357" s="6" t="s">
        <v>108</v>
      </c>
      <c r="H357" s="6">
        <v>321910</v>
      </c>
      <c r="I357" t="s">
        <v>575</v>
      </c>
      <c r="J357" s="352">
        <f t="shared" ca="1" si="22"/>
        <v>1.8138258242602449E-6</v>
      </c>
      <c r="K357" s="353">
        <f t="array" aca="1" ref="K357" ca="1">INDEX($B$3:$E$5837,MATCH(H357&amp;I357,$B$3:$B$5837&amp;$C$3:$C$5837,0),4)</f>
        <v>4</v>
      </c>
      <c r="L357">
        <f t="shared" ca="1" si="23"/>
        <v>4</v>
      </c>
    </row>
    <row r="358" spans="1:12">
      <c r="A358" s="6" t="s">
        <v>108</v>
      </c>
      <c r="B358">
        <v>624400</v>
      </c>
      <c r="C358" s="350" t="s">
        <v>569</v>
      </c>
      <c r="D358" s="351">
        <f t="shared" ca="1" si="20"/>
        <v>1.6074375813836441E-2</v>
      </c>
      <c r="E358" s="375">
        <f t="shared" ca="1" si="21"/>
        <v>4</v>
      </c>
      <c r="G358" s="6" t="s">
        <v>108</v>
      </c>
      <c r="H358" s="6">
        <v>321910</v>
      </c>
      <c r="I358" t="s">
        <v>574</v>
      </c>
      <c r="J358" s="352">
        <f t="shared" ca="1" si="22"/>
        <v>1.6033864768394751E-7</v>
      </c>
      <c r="K358" s="353">
        <f t="array" aca="1" ref="K358" ca="1">INDEX($B$3:$E$5837,MATCH(H358&amp;I358,$B$3:$B$5837&amp;$C$3:$C$5837,0),4)</f>
        <v>4</v>
      </c>
      <c r="L358">
        <f t="shared" ca="1" si="23"/>
        <v>4</v>
      </c>
    </row>
    <row r="359" spans="1:12">
      <c r="A359" s="6" t="s">
        <v>108</v>
      </c>
      <c r="B359">
        <v>711100</v>
      </c>
      <c r="C359" s="350" t="s">
        <v>569</v>
      </c>
      <c r="D359" s="351">
        <f t="shared" ca="1" si="20"/>
        <v>4.1690285887014279E-3</v>
      </c>
      <c r="E359" s="375">
        <f t="shared" ca="1" si="21"/>
        <v>4</v>
      </c>
      <c r="G359" s="6" t="s">
        <v>108</v>
      </c>
      <c r="H359">
        <v>321910</v>
      </c>
      <c r="I359" t="s">
        <v>573</v>
      </c>
      <c r="J359" s="352">
        <f t="shared" ca="1" si="22"/>
        <v>5.0694242718501906E-8</v>
      </c>
      <c r="K359" s="353">
        <f t="array" aca="1" ref="K359" ca="1">INDEX($B$3:$E$5837,MATCH(H359&amp;I359,$B$3:$B$5837&amp;$C$3:$C$5837,0),4)</f>
        <v>4</v>
      </c>
      <c r="L359">
        <f t="shared" ca="1" si="23"/>
        <v>4</v>
      </c>
    </row>
    <row r="360" spans="1:12">
      <c r="A360" s="6" t="s">
        <v>108</v>
      </c>
      <c r="B360">
        <v>711200</v>
      </c>
      <c r="C360" s="350" t="s">
        <v>569</v>
      </c>
      <c r="D360" s="351">
        <f t="shared" ca="1" si="20"/>
        <v>3.1659051495799705E-3</v>
      </c>
      <c r="E360" s="375">
        <f t="shared" ca="1" si="21"/>
        <v>4</v>
      </c>
      <c r="G360" s="6" t="s">
        <v>108</v>
      </c>
      <c r="H360" s="6">
        <v>321910</v>
      </c>
      <c r="I360" t="s">
        <v>570</v>
      </c>
      <c r="J360" s="352">
        <f t="shared" ca="1" si="22"/>
        <v>8.2632399199257092E-7</v>
      </c>
      <c r="K360" s="353">
        <f t="array" aca="1" ref="K360" ca="1">INDEX($B$3:$E$5837,MATCH(H360&amp;I360,$B$3:$B$5837&amp;$C$3:$C$5837,0),4)</f>
        <v>4</v>
      </c>
      <c r="L360">
        <f t="shared" ca="1" si="23"/>
        <v>4</v>
      </c>
    </row>
    <row r="361" spans="1:12">
      <c r="A361" s="6" t="s">
        <v>108</v>
      </c>
      <c r="B361" t="s">
        <v>524</v>
      </c>
      <c r="C361" s="350" t="s">
        <v>569</v>
      </c>
      <c r="D361" s="351">
        <f t="shared" ca="1" si="20"/>
        <v>1.0750805523547435E-2</v>
      </c>
      <c r="E361" s="375">
        <f t="shared" ca="1" si="21"/>
        <v>4</v>
      </c>
      <c r="G361" s="6" t="s">
        <v>108</v>
      </c>
      <c r="H361" s="6">
        <v>321910</v>
      </c>
      <c r="I361" t="s">
        <v>576</v>
      </c>
      <c r="J361" s="352">
        <f t="shared" ca="1" si="22"/>
        <v>1.0028273853207006E-7</v>
      </c>
      <c r="K361" s="353">
        <f t="array" aca="1" ref="K361" ca="1">INDEX($B$3:$E$5837,MATCH(H361&amp;I361,$B$3:$B$5837&amp;$C$3:$C$5837,0),4)</f>
        <v>4</v>
      </c>
      <c r="L361">
        <f t="shared" ca="1" si="23"/>
        <v>4</v>
      </c>
    </row>
    <row r="362" spans="1:12">
      <c r="A362" s="6" t="s">
        <v>108</v>
      </c>
      <c r="B362">
        <v>711500</v>
      </c>
      <c r="C362" s="350" t="s">
        <v>569</v>
      </c>
      <c r="D362" s="351">
        <f t="shared" ca="1" si="20"/>
        <v>1.9925127160378454E-3</v>
      </c>
      <c r="E362" s="375">
        <f t="shared" ca="1" si="21"/>
        <v>4</v>
      </c>
      <c r="G362" s="6" t="s">
        <v>108</v>
      </c>
      <c r="H362" s="6">
        <v>321910</v>
      </c>
      <c r="I362" t="s">
        <v>571</v>
      </c>
      <c r="J362" s="352">
        <f t="shared" ca="1" si="22"/>
        <v>1.0213516899706486E-7</v>
      </c>
      <c r="K362" s="353">
        <f t="array" aca="1" ref="K362" ca="1">INDEX($B$3:$E$5837,MATCH(H362&amp;I362,$B$3:$B$5837&amp;$C$3:$C$5837,0),4)</f>
        <v>4</v>
      </c>
      <c r="L362">
        <f t="shared" ca="1" si="23"/>
        <v>4</v>
      </c>
    </row>
    <row r="363" spans="1:12">
      <c r="A363" s="6" t="s">
        <v>108</v>
      </c>
      <c r="B363">
        <v>712000</v>
      </c>
      <c r="C363" s="350" t="s">
        <v>569</v>
      </c>
      <c r="D363" s="351">
        <f t="shared" ca="1" si="20"/>
        <v>2.8244079278721381E-2</v>
      </c>
      <c r="E363" s="375">
        <f t="shared" ca="1" si="21"/>
        <v>4</v>
      </c>
      <c r="G363" s="6" t="s">
        <v>108</v>
      </c>
      <c r="H363" s="6">
        <v>321910</v>
      </c>
      <c r="I363" t="s">
        <v>577</v>
      </c>
      <c r="J363" s="352">
        <f t="shared" ca="1" si="22"/>
        <v>4.5345767569302173E-9</v>
      </c>
      <c r="K363" s="353">
        <f t="array" aca="1" ref="K363" ca="1">INDEX($B$3:$E$5837,MATCH(H363&amp;I363,$B$3:$B$5837&amp;$C$3:$C$5837,0),4)</f>
        <v>4</v>
      </c>
      <c r="L363">
        <f t="shared" ca="1" si="23"/>
        <v>4</v>
      </c>
    </row>
    <row r="364" spans="1:12">
      <c r="A364" s="6" t="s">
        <v>108</v>
      </c>
      <c r="B364">
        <v>713100</v>
      </c>
      <c r="C364" s="350" t="s">
        <v>569</v>
      </c>
      <c r="D364" s="351">
        <f t="shared" ca="1" si="20"/>
        <v>1.4467574555951244E-2</v>
      </c>
      <c r="E364" s="375">
        <f t="shared" ca="1" si="21"/>
        <v>4</v>
      </c>
      <c r="G364" s="6" t="s">
        <v>108</v>
      </c>
      <c r="H364" s="6">
        <v>322110</v>
      </c>
      <c r="I364" t="s">
        <v>569</v>
      </c>
      <c r="J364" s="352">
        <f t="shared" ca="1" si="22"/>
        <v>0.20105320308385138</v>
      </c>
      <c r="K364" s="353">
        <f t="array" aca="1" ref="K364" ca="1">INDEX($B$3:$E$5837,MATCH(H364&amp;I364,$B$3:$B$5837&amp;$C$3:$C$5837,0),4)</f>
        <v>4</v>
      </c>
      <c r="L364">
        <f t="shared" ca="1" si="23"/>
        <v>4</v>
      </c>
    </row>
    <row r="365" spans="1:12">
      <c r="A365" s="6" t="s">
        <v>108</v>
      </c>
      <c r="B365">
        <v>713200</v>
      </c>
      <c r="C365" s="350" t="s">
        <v>569</v>
      </c>
      <c r="D365" s="351">
        <f t="shared" ca="1" si="20"/>
        <v>2.2858064937514341E-2</v>
      </c>
      <c r="E365" s="375">
        <f t="shared" ca="1" si="21"/>
        <v>4</v>
      </c>
      <c r="G365" s="6" t="s">
        <v>108</v>
      </c>
      <c r="H365" s="6">
        <v>322110</v>
      </c>
      <c r="I365" t="s">
        <v>570</v>
      </c>
      <c r="J365" s="352">
        <f t="shared" ca="1" si="22"/>
        <v>6.0304859203902297E-3</v>
      </c>
      <c r="K365" s="353">
        <f t="array" aca="1" ref="K365" ca="1">INDEX($B$3:$E$5837,MATCH(H365&amp;I365,$B$3:$B$5837&amp;$C$3:$C$5837,0),4)</f>
        <v>4</v>
      </c>
      <c r="L365">
        <f t="shared" ca="1" si="23"/>
        <v>4</v>
      </c>
    </row>
    <row r="366" spans="1:12">
      <c r="A366" s="6" t="s">
        <v>108</v>
      </c>
      <c r="B366">
        <v>713900</v>
      </c>
      <c r="C366" s="350" t="s">
        <v>569</v>
      </c>
      <c r="D366" s="351">
        <f t="shared" ca="1" si="20"/>
        <v>3.2520918485360366E-2</v>
      </c>
      <c r="E366" s="375">
        <f t="shared" ca="1" si="21"/>
        <v>4</v>
      </c>
      <c r="G366" s="6" t="s">
        <v>108</v>
      </c>
      <c r="H366" s="6">
        <v>322110</v>
      </c>
      <c r="I366" t="s">
        <v>571</v>
      </c>
      <c r="J366" s="352">
        <f t="shared" ca="1" si="22"/>
        <v>4.8614395097902616E-5</v>
      </c>
      <c r="K366" s="353">
        <f t="array" aca="1" ref="K366" ca="1">INDEX($B$3:$E$5837,MATCH(H366&amp;I366,$B$3:$B$5837&amp;$C$3:$C$5837,0),4)</f>
        <v>4</v>
      </c>
      <c r="L366">
        <f t="shared" ca="1" si="23"/>
        <v>4</v>
      </c>
    </row>
    <row r="367" spans="1:12">
      <c r="A367" s="6" t="s">
        <v>108</v>
      </c>
      <c r="B367">
        <v>721000</v>
      </c>
      <c r="C367" s="350" t="s">
        <v>569</v>
      </c>
      <c r="D367" s="351">
        <f t="shared" ca="1" si="20"/>
        <v>3.2216579131481453E-2</v>
      </c>
      <c r="E367" s="375">
        <f t="shared" ca="1" si="21"/>
        <v>4</v>
      </c>
      <c r="G367" s="6" t="s">
        <v>108</v>
      </c>
      <c r="H367" s="6">
        <v>322120</v>
      </c>
      <c r="I367" t="s">
        <v>569</v>
      </c>
      <c r="J367" s="352">
        <f t="shared" ca="1" si="22"/>
        <v>0.4943625054891978</v>
      </c>
      <c r="K367" s="353">
        <f t="array" aca="1" ref="K367" ca="1">INDEX($B$3:$E$5837,MATCH(H367&amp;I367,$B$3:$B$5837&amp;$C$3:$C$5837,0),4)</f>
        <v>4</v>
      </c>
      <c r="L367">
        <f t="shared" ca="1" si="23"/>
        <v>4</v>
      </c>
    </row>
    <row r="368" spans="1:12">
      <c r="A368" s="6" t="s">
        <v>108</v>
      </c>
      <c r="B368">
        <v>722110</v>
      </c>
      <c r="C368" s="350" t="s">
        <v>569</v>
      </c>
      <c r="D368" s="351">
        <f t="shared" ca="1" si="20"/>
        <v>2.7636727298733097E-2</v>
      </c>
      <c r="E368" s="375">
        <f t="shared" ca="1" si="21"/>
        <v>4</v>
      </c>
      <c r="G368" s="6" t="s">
        <v>108</v>
      </c>
      <c r="H368" s="6">
        <v>322120</v>
      </c>
      <c r="I368" t="s">
        <v>570</v>
      </c>
      <c r="J368" s="352">
        <f t="shared" ca="1" si="22"/>
        <v>1.1095489771263589E-2</v>
      </c>
      <c r="K368" s="353">
        <f t="array" aca="1" ref="K368" ca="1">INDEX($B$3:$E$5837,MATCH(H368&amp;I368,$B$3:$B$5837&amp;$C$3:$C$5837,0),4)</f>
        <v>4</v>
      </c>
      <c r="L368">
        <f t="shared" ca="1" si="23"/>
        <v>4</v>
      </c>
    </row>
    <row r="369" spans="1:12">
      <c r="A369" s="6" t="s">
        <v>108</v>
      </c>
      <c r="B369">
        <v>722211</v>
      </c>
      <c r="C369" s="350" t="s">
        <v>569</v>
      </c>
      <c r="D369" s="351">
        <f t="shared" ca="1" si="20"/>
        <v>2.0132335900515382E-2</v>
      </c>
      <c r="E369" s="375">
        <f t="shared" ca="1" si="21"/>
        <v>4</v>
      </c>
      <c r="G369" s="6" t="s">
        <v>108</v>
      </c>
      <c r="H369">
        <v>322120</v>
      </c>
      <c r="I369" t="s">
        <v>571</v>
      </c>
      <c r="J369" s="352">
        <f t="shared" ca="1" si="22"/>
        <v>4.8401537451173268E-6</v>
      </c>
      <c r="K369" s="353">
        <f t="array" aca="1" ref="K369" ca="1">INDEX($B$3:$E$5837,MATCH(H369&amp;I369,$B$3:$B$5837&amp;$C$3:$C$5837,0),4)</f>
        <v>4</v>
      </c>
      <c r="L369">
        <f t="shared" ca="1" si="23"/>
        <v>4</v>
      </c>
    </row>
    <row r="370" spans="1:12">
      <c r="A370" s="6" t="s">
        <v>108</v>
      </c>
      <c r="B370" t="s">
        <v>534</v>
      </c>
      <c r="C370" s="350" t="s">
        <v>569</v>
      </c>
      <c r="D370" s="351">
        <f t="shared" ca="1" si="20"/>
        <v>8.6101070409143783E-3</v>
      </c>
      <c r="E370" s="375">
        <f t="shared" ca="1" si="21"/>
        <v>4</v>
      </c>
      <c r="G370" s="6" t="s">
        <v>108</v>
      </c>
      <c r="H370" s="6">
        <v>322120</v>
      </c>
      <c r="I370" t="s">
        <v>575</v>
      </c>
      <c r="J370" s="352">
        <f t="shared" ca="1" si="22"/>
        <v>1.9800930673558992E-8</v>
      </c>
      <c r="K370" s="353">
        <f t="array" aca="1" ref="K370" ca="1">INDEX($B$3:$E$5837,MATCH(H370&amp;I370,$B$3:$B$5837&amp;$C$3:$C$5837,0),4)</f>
        <v>4</v>
      </c>
      <c r="L370">
        <f t="shared" ca="1" si="23"/>
        <v>4</v>
      </c>
    </row>
    <row r="371" spans="1:12">
      <c r="A371" s="6" t="s">
        <v>108</v>
      </c>
      <c r="B371">
        <v>811100</v>
      </c>
      <c r="C371" s="350" t="s">
        <v>569</v>
      </c>
      <c r="D371" s="351">
        <f t="shared" ca="1" si="20"/>
        <v>1.2101951528006966E-2</v>
      </c>
      <c r="E371" s="375">
        <f t="shared" ca="1" si="21"/>
        <v>4</v>
      </c>
      <c r="G371" s="6" t="s">
        <v>108</v>
      </c>
      <c r="H371" s="6">
        <v>322120</v>
      </c>
      <c r="I371" t="s">
        <v>574</v>
      </c>
      <c r="J371" s="352">
        <f t="shared" ca="1" si="22"/>
        <v>1.750363460822863E-9</v>
      </c>
      <c r="K371" s="353">
        <f t="array" aca="1" ref="K371" ca="1">INDEX($B$3:$E$5837,MATCH(H371&amp;I371,$B$3:$B$5837&amp;$C$3:$C$5837,0),4)</f>
        <v>4</v>
      </c>
      <c r="L371">
        <f t="shared" ca="1" si="23"/>
        <v>4</v>
      </c>
    </row>
    <row r="372" spans="1:12">
      <c r="A372" s="6" t="s">
        <v>108</v>
      </c>
      <c r="B372">
        <v>811200</v>
      </c>
      <c r="C372" s="350" t="s">
        <v>569</v>
      </c>
      <c r="D372" s="351">
        <f t="shared" ca="1" si="20"/>
        <v>1.2580085152126167E-2</v>
      </c>
      <c r="E372" s="375">
        <f t="shared" ca="1" si="21"/>
        <v>4</v>
      </c>
      <c r="G372" s="6" t="s">
        <v>108</v>
      </c>
      <c r="H372">
        <v>322120</v>
      </c>
      <c r="I372" t="s">
        <v>573</v>
      </c>
      <c r="J372" s="352">
        <f t="shared" ca="1" si="22"/>
        <v>5.5341211498464491E-10</v>
      </c>
      <c r="K372" s="353">
        <f t="array" aca="1" ref="K372" ca="1">INDEX($B$3:$E$5837,MATCH(H372&amp;I372,$B$3:$B$5837&amp;$C$3:$C$5837,0),4)</f>
        <v>4</v>
      </c>
      <c r="L372">
        <f t="shared" ca="1" si="23"/>
        <v>4</v>
      </c>
    </row>
    <row r="373" spans="1:12">
      <c r="A373" s="6" t="s">
        <v>108</v>
      </c>
      <c r="B373">
        <v>811300</v>
      </c>
      <c r="C373" s="350" t="s">
        <v>569</v>
      </c>
      <c r="D373" s="351">
        <f t="shared" ca="1" si="20"/>
        <v>6.6344506438077546E-3</v>
      </c>
      <c r="E373" s="375">
        <f t="shared" ca="1" si="21"/>
        <v>4</v>
      </c>
      <c r="G373" s="6" t="s">
        <v>108</v>
      </c>
      <c r="H373" s="6">
        <v>322120</v>
      </c>
      <c r="I373" t="s">
        <v>576</v>
      </c>
      <c r="J373" s="352">
        <f t="shared" ca="1" si="22"/>
        <v>1.0947531603471416E-9</v>
      </c>
      <c r="K373" s="353">
        <f t="array" aca="1" ref="K373" ca="1">INDEX($B$3:$E$5837,MATCH(H373&amp;I373,$B$3:$B$5837&amp;$C$3:$C$5837,0),4)</f>
        <v>4</v>
      </c>
      <c r="L373">
        <f t="shared" ca="1" si="23"/>
        <v>4</v>
      </c>
    </row>
    <row r="374" spans="1:12">
      <c r="A374" s="6" t="s">
        <v>108</v>
      </c>
      <c r="B374">
        <v>811400</v>
      </c>
      <c r="C374" s="350" t="s">
        <v>569</v>
      </c>
      <c r="D374" s="351">
        <f t="shared" ca="1" si="20"/>
        <v>6.7339898967971289E-3</v>
      </c>
      <c r="E374" s="375">
        <f t="shared" ca="1" si="21"/>
        <v>4</v>
      </c>
      <c r="G374" s="6" t="s">
        <v>108</v>
      </c>
      <c r="H374">
        <v>322120</v>
      </c>
      <c r="I374" t="s">
        <v>577</v>
      </c>
      <c r="J374" s="352">
        <f t="shared" ca="1" si="22"/>
        <v>4.950245982660816E-11</v>
      </c>
      <c r="K374" s="353">
        <f t="array" aca="1" ref="K374" ca="1">INDEX($B$3:$E$5837,MATCH(H374&amp;I374,$B$3:$B$5837&amp;$C$3:$C$5837,0),4)</f>
        <v>4</v>
      </c>
      <c r="L374">
        <f t="shared" ca="1" si="23"/>
        <v>4</v>
      </c>
    </row>
    <row r="375" spans="1:12">
      <c r="A375" s="6" t="s">
        <v>108</v>
      </c>
      <c r="B375">
        <v>812100</v>
      </c>
      <c r="C375" s="350" t="s">
        <v>569</v>
      </c>
      <c r="D375" s="351">
        <f t="shared" ca="1" si="20"/>
        <v>8.9675366658038113E-3</v>
      </c>
      <c r="E375" s="375">
        <f t="shared" ca="1" si="21"/>
        <v>4</v>
      </c>
      <c r="G375" s="6" t="s">
        <v>108</v>
      </c>
      <c r="H375">
        <v>322130</v>
      </c>
      <c r="I375" t="s">
        <v>569</v>
      </c>
      <c r="J375" s="352">
        <f t="shared" ca="1" si="22"/>
        <v>0.58496925885373352</v>
      </c>
      <c r="K375" s="353">
        <f t="array" aca="1" ref="K375" ca="1">INDEX($B$3:$E$5837,MATCH(H375&amp;I375,$B$3:$B$5837&amp;$C$3:$C$5837,0),4)</f>
        <v>4</v>
      </c>
      <c r="L375">
        <f t="shared" ca="1" si="23"/>
        <v>4</v>
      </c>
    </row>
    <row r="376" spans="1:12">
      <c r="A376" s="6" t="s">
        <v>108</v>
      </c>
      <c r="B376">
        <v>812200</v>
      </c>
      <c r="C376" s="350" t="s">
        <v>569</v>
      </c>
      <c r="D376" s="351">
        <f t="shared" ca="1" si="20"/>
        <v>1.3726879484483475E-2</v>
      </c>
      <c r="E376" s="375">
        <f t="shared" ca="1" si="21"/>
        <v>4</v>
      </c>
      <c r="G376" s="6" t="s">
        <v>108</v>
      </c>
      <c r="H376">
        <v>322130</v>
      </c>
      <c r="I376" t="s">
        <v>570</v>
      </c>
      <c r="J376" s="352">
        <f t="shared" ca="1" si="22"/>
        <v>3.4636901095906618E-3</v>
      </c>
      <c r="K376" s="353">
        <f t="array" aca="1" ref="K376" ca="1">INDEX($B$3:$E$5837,MATCH(H376&amp;I376,$B$3:$B$5837&amp;$C$3:$C$5837,0),4)</f>
        <v>4</v>
      </c>
      <c r="L376">
        <f t="shared" ca="1" si="23"/>
        <v>4</v>
      </c>
    </row>
    <row r="377" spans="1:12">
      <c r="A377" s="6" t="s">
        <v>108</v>
      </c>
      <c r="B377">
        <v>812300</v>
      </c>
      <c r="C377" s="350" t="s">
        <v>569</v>
      </c>
      <c r="D377" s="351">
        <f t="shared" ca="1" si="20"/>
        <v>9.826070366627386E-2</v>
      </c>
      <c r="E377" s="375">
        <f t="shared" ca="1" si="21"/>
        <v>4</v>
      </c>
      <c r="G377" s="6" t="s">
        <v>108</v>
      </c>
      <c r="H377">
        <v>322130</v>
      </c>
      <c r="I377" t="s">
        <v>571</v>
      </c>
      <c r="J377" s="352">
        <f t="shared" ca="1" si="22"/>
        <v>4.0078560605868718E-5</v>
      </c>
      <c r="K377" s="353">
        <f t="array" aca="1" ref="K377" ca="1">INDEX($B$3:$E$5837,MATCH(H377&amp;I377,$B$3:$B$5837&amp;$C$3:$C$5837,0),4)</f>
        <v>4</v>
      </c>
      <c r="L377">
        <f t="shared" ca="1" si="23"/>
        <v>4</v>
      </c>
    </row>
    <row r="378" spans="1:12">
      <c r="A378" s="6" t="s">
        <v>108</v>
      </c>
      <c r="B378">
        <v>812900</v>
      </c>
      <c r="C378" s="350" t="s">
        <v>569</v>
      </c>
      <c r="D378" s="351">
        <f t="shared" ca="1" si="20"/>
        <v>5.8083084405699675E-3</v>
      </c>
      <c r="E378" s="375">
        <f t="shared" ca="1" si="21"/>
        <v>4</v>
      </c>
      <c r="G378" s="6" t="s">
        <v>108</v>
      </c>
      <c r="H378" s="6">
        <v>322130</v>
      </c>
      <c r="I378" t="s">
        <v>575</v>
      </c>
      <c r="J378" s="352">
        <f t="shared" ca="1" si="22"/>
        <v>1.9568717772447994E-8</v>
      </c>
      <c r="K378" s="353">
        <f t="array" aca="1" ref="K378" ca="1">INDEX($B$3:$E$5837,MATCH(H378&amp;I378,$B$3:$B$5837&amp;$C$3:$C$5837,0),4)</f>
        <v>4</v>
      </c>
      <c r="L378">
        <f t="shared" ca="1" si="23"/>
        <v>4</v>
      </c>
    </row>
    <row r="379" spans="1:12">
      <c r="A379" s="6" t="s">
        <v>108</v>
      </c>
      <c r="B379">
        <v>813100</v>
      </c>
      <c r="C379" s="350" t="s">
        <v>569</v>
      </c>
      <c r="D379" s="351">
        <f t="shared" ca="1" si="20"/>
        <v>1.7309540935715476E-2</v>
      </c>
      <c r="E379" s="375">
        <f t="shared" ca="1" si="21"/>
        <v>4</v>
      </c>
      <c r="G379" s="6" t="s">
        <v>108</v>
      </c>
      <c r="H379" s="6">
        <v>322130</v>
      </c>
      <c r="I379" t="s">
        <v>574</v>
      </c>
      <c r="J379" s="352">
        <f t="shared" ca="1" si="22"/>
        <v>1.7298362955124403E-9</v>
      </c>
      <c r="K379" s="353">
        <f t="array" aca="1" ref="K379" ca="1">INDEX($B$3:$E$5837,MATCH(H379&amp;I379,$B$3:$B$5837&amp;$C$3:$C$5837,0),4)</f>
        <v>4</v>
      </c>
      <c r="L379">
        <f t="shared" ca="1" si="23"/>
        <v>4</v>
      </c>
    </row>
    <row r="380" spans="1:12">
      <c r="A380" s="6" t="s">
        <v>108</v>
      </c>
      <c r="B380" t="s">
        <v>545</v>
      </c>
      <c r="C380" s="350" t="s">
        <v>569</v>
      </c>
      <c r="D380" s="351">
        <f t="shared" ca="1" si="20"/>
        <v>3.3821391418319326E-3</v>
      </c>
      <c r="E380" s="375">
        <f t="shared" ca="1" si="21"/>
        <v>4</v>
      </c>
      <c r="G380" s="6" t="s">
        <v>108</v>
      </c>
      <c r="H380">
        <v>322130</v>
      </c>
      <c r="I380" t="s">
        <v>573</v>
      </c>
      <c r="J380" s="352">
        <f t="shared" ca="1" si="22"/>
        <v>5.469220446516297E-10</v>
      </c>
      <c r="K380" s="353">
        <f t="array" aca="1" ref="K380" ca="1">INDEX($B$3:$E$5837,MATCH(H380&amp;I380,$B$3:$B$5837&amp;$C$3:$C$5837,0),4)</f>
        <v>4</v>
      </c>
      <c r="L380">
        <f t="shared" ca="1" si="23"/>
        <v>4</v>
      </c>
    </row>
    <row r="381" spans="1:12">
      <c r="A381" s="6" t="s">
        <v>108</v>
      </c>
      <c r="B381" t="s">
        <v>547</v>
      </c>
      <c r="C381" s="350" t="s">
        <v>569</v>
      </c>
      <c r="D381" s="351">
        <f t="shared" ca="1" si="20"/>
        <v>2.5159086123569662E-2</v>
      </c>
      <c r="E381" s="375">
        <f t="shared" ca="1" si="21"/>
        <v>4</v>
      </c>
      <c r="G381" s="6" t="s">
        <v>108</v>
      </c>
      <c r="H381" s="6">
        <v>322130</v>
      </c>
      <c r="I381" t="s">
        <v>576</v>
      </c>
      <c r="J381" s="352">
        <f t="shared" ca="1" si="22"/>
        <v>1.0819145816179051E-9</v>
      </c>
      <c r="K381" s="353">
        <f t="array" aca="1" ref="K381" ca="1">INDEX($B$3:$E$5837,MATCH(H381&amp;I381,$B$3:$B$5837&amp;$C$3:$C$5837,0),4)</f>
        <v>4</v>
      </c>
      <c r="L381">
        <f t="shared" ca="1" si="23"/>
        <v>4</v>
      </c>
    </row>
    <row r="382" spans="1:12">
      <c r="A382" s="6" t="s">
        <v>108</v>
      </c>
      <c r="B382">
        <v>814000</v>
      </c>
      <c r="C382" s="350" t="s">
        <v>569</v>
      </c>
      <c r="D382" s="351">
        <f t="shared" ca="1" si="20"/>
        <v>0</v>
      </c>
      <c r="E382" s="375" t="str">
        <f t="shared" ca="1" si="21"/>
        <v/>
      </c>
      <c r="G382" s="6" t="s">
        <v>108</v>
      </c>
      <c r="H382">
        <v>322130</v>
      </c>
      <c r="I382" t="s">
        <v>577</v>
      </c>
      <c r="J382" s="352">
        <f t="shared" ca="1" si="22"/>
        <v>4.8921926012416425E-11</v>
      </c>
      <c r="K382" s="353">
        <f t="array" aca="1" ref="K382" ca="1">INDEX($B$3:$E$5837,MATCH(H382&amp;I382,$B$3:$B$5837&amp;$C$3:$C$5837,0),4)</f>
        <v>4</v>
      </c>
      <c r="L382">
        <f t="shared" ca="1" si="23"/>
        <v>4</v>
      </c>
    </row>
    <row r="383" spans="1:12">
      <c r="A383" s="6" t="s">
        <v>108</v>
      </c>
      <c r="B383" t="s">
        <v>550</v>
      </c>
      <c r="C383" s="350" t="s">
        <v>569</v>
      </c>
      <c r="D383" s="351">
        <f t="shared" ca="1" si="20"/>
        <v>9.173582609607385E-2</v>
      </c>
      <c r="E383" s="375">
        <f t="shared" ca="1" si="21"/>
        <v>3</v>
      </c>
      <c r="G383" s="6" t="s">
        <v>108</v>
      </c>
      <c r="H383">
        <v>322210</v>
      </c>
      <c r="I383" t="s">
        <v>569</v>
      </c>
      <c r="J383" s="352">
        <f t="shared" ca="1" si="22"/>
        <v>8.5939060872990122E-2</v>
      </c>
      <c r="K383" s="353">
        <f t="array" aca="1" ref="K383" ca="1">INDEX($B$3:$E$5837,MATCH(H383&amp;I383,$B$3:$B$5837&amp;$C$3:$C$5837,0),4)</f>
        <v>4</v>
      </c>
      <c r="L383">
        <f t="shared" ca="1" si="23"/>
        <v>4</v>
      </c>
    </row>
    <row r="384" spans="1:12">
      <c r="A384" s="6" t="s">
        <v>108</v>
      </c>
      <c r="B384" t="s">
        <v>552</v>
      </c>
      <c r="C384" s="350" t="s">
        <v>569</v>
      </c>
      <c r="D384" s="351">
        <f t="shared" ca="1" si="20"/>
        <v>1.8391269251903191E-2</v>
      </c>
      <c r="E384" s="375">
        <f t="shared" ca="1" si="21"/>
        <v>4</v>
      </c>
      <c r="G384" s="6" t="s">
        <v>108</v>
      </c>
      <c r="H384">
        <v>322210</v>
      </c>
      <c r="I384" t="s">
        <v>570</v>
      </c>
      <c r="J384" s="352">
        <f t="shared" ca="1" si="22"/>
        <v>2.1147046436478445E-6</v>
      </c>
      <c r="K384" s="353">
        <f t="array" aca="1" ref="K384" ca="1">INDEX($B$3:$E$5837,MATCH(H384&amp;I384,$B$3:$B$5837&amp;$C$3:$C$5837,0),4)</f>
        <v>4</v>
      </c>
      <c r="L384">
        <f t="shared" ca="1" si="23"/>
        <v>4</v>
      </c>
    </row>
    <row r="385" spans="1:12">
      <c r="A385" s="6" t="s">
        <v>108</v>
      </c>
      <c r="B385">
        <v>491000</v>
      </c>
      <c r="C385" s="350" t="s">
        <v>569</v>
      </c>
      <c r="D385" s="351">
        <f t="shared" ca="1" si="20"/>
        <v>4.6116336672855647E-2</v>
      </c>
      <c r="E385" s="375">
        <f t="shared" ca="1" si="21"/>
        <v>4</v>
      </c>
      <c r="G385" s="6" t="s">
        <v>108</v>
      </c>
      <c r="H385" s="6">
        <v>322210</v>
      </c>
      <c r="I385" t="s">
        <v>575</v>
      </c>
      <c r="J385" s="352">
        <f t="shared" ca="1" si="22"/>
        <v>9.2607240463631094E-8</v>
      </c>
      <c r="K385" s="353">
        <f t="array" aca="1" ref="K385" ca="1">INDEX($B$3:$E$5837,MATCH(H385&amp;I385,$B$3:$B$5837&amp;$C$3:$C$5837,0),4)</f>
        <v>4</v>
      </c>
      <c r="L385">
        <f t="shared" ca="1" si="23"/>
        <v>4</v>
      </c>
    </row>
    <row r="386" spans="1:12">
      <c r="A386" s="6" t="s">
        <v>108</v>
      </c>
      <c r="B386" t="s">
        <v>555</v>
      </c>
      <c r="C386" s="350" t="s">
        <v>569</v>
      </c>
      <c r="D386" s="351">
        <f t="shared" ca="1" si="20"/>
        <v>7.430192283713577</v>
      </c>
      <c r="E386" s="375">
        <f t="shared" ca="1" si="21"/>
        <v>2</v>
      </c>
      <c r="G386" s="6" t="s">
        <v>108</v>
      </c>
      <c r="H386" s="6">
        <v>322210</v>
      </c>
      <c r="I386" t="s">
        <v>571</v>
      </c>
      <c r="J386" s="352">
        <f t="shared" ca="1" si="22"/>
        <v>2.6451999062980929E-7</v>
      </c>
      <c r="K386" s="353">
        <f t="array" aca="1" ref="K386" ca="1">INDEX($B$3:$E$5837,MATCH(H386&amp;I386,$B$3:$B$5837&amp;$C$3:$C$5837,0),4)</f>
        <v>4</v>
      </c>
      <c r="L386">
        <f t="shared" ca="1" si="23"/>
        <v>4</v>
      </c>
    </row>
    <row r="387" spans="1:12">
      <c r="A387" s="6" t="s">
        <v>108</v>
      </c>
      <c r="B387" t="s">
        <v>557</v>
      </c>
      <c r="C387" s="350" t="s">
        <v>569</v>
      </c>
      <c r="D387" s="351">
        <f t="shared" ref="D387:D450" ca="1" si="24">OFFSET(matrix1,MOD(ROW()-ROW($D$3),ROWS(matrix1)),TRUNC((ROW()-ROW($D$3))/ROWS(matrix1)),1,1)</f>
        <v>6.1099096700742872E-2</v>
      </c>
      <c r="E387" s="375">
        <f t="shared" ref="E387:E450" ca="1" si="25">OFFSET(matrix4,MOD(ROW()-ROW($E$3),ROWS(matrix4)),TRUNC((ROW()-ROW($E$3))/ROWS(matrix4)),1,1)</f>
        <v>4</v>
      </c>
      <c r="G387" s="6" t="s">
        <v>108</v>
      </c>
      <c r="H387">
        <v>322210</v>
      </c>
      <c r="I387" t="s">
        <v>574</v>
      </c>
      <c r="J387" s="352">
        <f t="shared" ca="1" si="22"/>
        <v>8.1862985426048876E-9</v>
      </c>
      <c r="K387" s="353">
        <f t="array" aca="1" ref="K387" ca="1">INDEX($B$3:$E$5837,MATCH(H387&amp;I387,$B$3:$B$5837&amp;$C$3:$C$5837,0),4)</f>
        <v>4</v>
      </c>
      <c r="L387">
        <f t="shared" ca="1" si="23"/>
        <v>4</v>
      </c>
    </row>
    <row r="388" spans="1:12">
      <c r="A388" s="6" t="s">
        <v>108</v>
      </c>
      <c r="B388" t="s">
        <v>559</v>
      </c>
      <c r="C388" s="350" t="s">
        <v>569</v>
      </c>
      <c r="D388" s="351">
        <f t="shared" ca="1" si="24"/>
        <v>8.3265746729213719E-2</v>
      </c>
      <c r="E388" s="375">
        <f t="shared" ca="1" si="25"/>
        <v>4</v>
      </c>
      <c r="G388" s="6" t="s">
        <v>108</v>
      </c>
      <c r="H388" s="6">
        <v>322210</v>
      </c>
      <c r="I388" t="s">
        <v>573</v>
      </c>
      <c r="J388" s="352">
        <f t="shared" ref="J388:J451" ca="1" si="26">SUMIFS(D$3:D$5837,B$3:B$5837,H388,C$3:C$5837,I388)</f>
        <v>2.5882606051596306E-9</v>
      </c>
      <c r="K388" s="353">
        <f t="array" aca="1" ref="K388" ca="1">INDEX($B$3:$E$5837,MATCH(H388&amp;I388,$B$3:$B$5837&amp;$C$3:$C$5837,0),4)</f>
        <v>4</v>
      </c>
      <c r="L388">
        <f t="shared" ref="L388:L451" ca="1" si="27">IF(K388&gt;2,4,1)</f>
        <v>4</v>
      </c>
    </row>
    <row r="389" spans="1:12">
      <c r="A389" s="6" t="s">
        <v>108</v>
      </c>
      <c r="B389" t="s">
        <v>561</v>
      </c>
      <c r="C389" s="350" t="s">
        <v>569</v>
      </c>
      <c r="D389" s="351">
        <f t="shared" ca="1" si="24"/>
        <v>0.71822123584856568</v>
      </c>
      <c r="E389" s="375">
        <f t="shared" ca="1" si="25"/>
        <v>4</v>
      </c>
      <c r="G389" s="6" t="s">
        <v>108</v>
      </c>
      <c r="H389" s="6">
        <v>322210</v>
      </c>
      <c r="I389" t="s">
        <v>576</v>
      </c>
      <c r="J389" s="352">
        <f t="shared" ca="1" si="26"/>
        <v>5.1200658615490014E-9</v>
      </c>
      <c r="K389" s="353">
        <f t="array" aca="1" ref="K389" ca="1">INDEX($B$3:$E$5837,MATCH(H389&amp;I389,$B$3:$B$5837&amp;$C$3:$C$5837,0),4)</f>
        <v>4</v>
      </c>
      <c r="L389">
        <f t="shared" ca="1" si="27"/>
        <v>4</v>
      </c>
    </row>
    <row r="390" spans="1:12">
      <c r="A390" s="6" t="s">
        <v>108</v>
      </c>
      <c r="B390" t="s">
        <v>563</v>
      </c>
      <c r="C390" s="350" t="s">
        <v>569</v>
      </c>
      <c r="D390" s="351">
        <f t="shared" ca="1" si="24"/>
        <v>7.443538481479882</v>
      </c>
      <c r="E390" s="375">
        <f t="shared" ca="1" si="25"/>
        <v>2</v>
      </c>
      <c r="G390" s="6" t="s">
        <v>108</v>
      </c>
      <c r="H390">
        <v>322210</v>
      </c>
      <c r="I390" t="s">
        <v>577</v>
      </c>
      <c r="J390" s="352">
        <f t="shared" ca="1" si="26"/>
        <v>2.3151872385602201E-10</v>
      </c>
      <c r="K390" s="353">
        <f t="array" aca="1" ref="K390" ca="1">INDEX($B$3:$E$5837,MATCH(H390&amp;I390,$B$3:$B$5837&amp;$C$3:$C$5837,0),4)</f>
        <v>4</v>
      </c>
      <c r="L390">
        <f t="shared" ca="1" si="27"/>
        <v>4</v>
      </c>
    </row>
    <row r="391" spans="1:12">
      <c r="A391" s="6" t="s">
        <v>108</v>
      </c>
      <c r="B391" t="s">
        <v>565</v>
      </c>
      <c r="C391" s="350" t="s">
        <v>569</v>
      </c>
      <c r="D391" s="351">
        <f t="shared" ca="1" si="24"/>
        <v>3.3569727138865406E-2</v>
      </c>
      <c r="E391" s="375">
        <f t="shared" ca="1" si="25"/>
        <v>4</v>
      </c>
      <c r="G391" s="6" t="s">
        <v>108</v>
      </c>
      <c r="H391" s="6">
        <v>322220</v>
      </c>
      <c r="I391" t="s">
        <v>569</v>
      </c>
      <c r="J391" s="352">
        <f t="shared" ca="1" si="26"/>
        <v>0.11924107375262907</v>
      </c>
      <c r="K391" s="353">
        <f t="array" aca="1" ref="K391" ca="1">INDEX($B$3:$E$5837,MATCH(H391&amp;I391,$B$3:$B$5837&amp;$C$3:$C$5837,0),4)</f>
        <v>4</v>
      </c>
      <c r="L391">
        <f t="shared" ca="1" si="27"/>
        <v>4</v>
      </c>
    </row>
    <row r="392" spans="1:12">
      <c r="A392" s="6" t="s">
        <v>108</v>
      </c>
      <c r="B392" t="s">
        <v>107</v>
      </c>
      <c r="C392" s="350" t="s">
        <v>570</v>
      </c>
      <c r="D392" s="351">
        <f t="shared" ca="1" si="24"/>
        <v>3.8056775620437596E-5</v>
      </c>
      <c r="E392" s="375">
        <f t="shared" ca="1" si="25"/>
        <v>4</v>
      </c>
      <c r="G392" s="6" t="s">
        <v>108</v>
      </c>
      <c r="H392">
        <v>322220</v>
      </c>
      <c r="I392" t="s">
        <v>570</v>
      </c>
      <c r="J392" s="352">
        <f t="shared" ca="1" si="26"/>
        <v>2.5477081296897143E-6</v>
      </c>
      <c r="K392" s="353">
        <f t="array" aca="1" ref="K392" ca="1">INDEX($B$3:$E$5837,MATCH(H392&amp;I392,$B$3:$B$5837&amp;$C$3:$C$5837,0),4)</f>
        <v>4</v>
      </c>
      <c r="L392">
        <f t="shared" ca="1" si="27"/>
        <v>4</v>
      </c>
    </row>
    <row r="393" spans="1:12">
      <c r="A393" s="6" t="s">
        <v>108</v>
      </c>
      <c r="B393" t="s">
        <v>110</v>
      </c>
      <c r="C393" s="350" t="s">
        <v>570</v>
      </c>
      <c r="D393" s="351">
        <f t="shared" ca="1" si="24"/>
        <v>1.0244183599715288E-2</v>
      </c>
      <c r="E393" s="375">
        <f t="shared" ca="1" si="25"/>
        <v>2</v>
      </c>
      <c r="G393" s="6" t="s">
        <v>108</v>
      </c>
      <c r="H393" s="6">
        <v>322220</v>
      </c>
      <c r="I393" t="s">
        <v>571</v>
      </c>
      <c r="J393" s="352">
        <f t="shared" ca="1" si="26"/>
        <v>2.4762142072160781E-7</v>
      </c>
      <c r="K393" s="353">
        <f t="array" aca="1" ref="K393" ca="1">INDEX($B$3:$E$5837,MATCH(H393&amp;I393,$B$3:$B$5837&amp;$C$3:$C$5837,0),4)</f>
        <v>4</v>
      </c>
      <c r="L393">
        <f t="shared" ca="1" si="27"/>
        <v>4</v>
      </c>
    </row>
    <row r="394" spans="1:12">
      <c r="A394" s="6" t="s">
        <v>108</v>
      </c>
      <c r="B394">
        <v>111200</v>
      </c>
      <c r="C394" s="350" t="s">
        <v>570</v>
      </c>
      <c r="D394" s="351">
        <f t="shared" ca="1" si="24"/>
        <v>1.3721679444118499E-5</v>
      </c>
      <c r="E394" s="375">
        <f t="shared" ca="1" si="25"/>
        <v>4</v>
      </c>
      <c r="G394" s="6" t="s">
        <v>108</v>
      </c>
      <c r="H394" s="6">
        <v>322230</v>
      </c>
      <c r="I394" t="s">
        <v>569</v>
      </c>
      <c r="J394" s="352">
        <f t="shared" ca="1" si="26"/>
        <v>1.7267112835141693E-2</v>
      </c>
      <c r="K394" s="353">
        <f t="array" aca="1" ref="K394" ca="1">INDEX($B$3:$E$5837,MATCH(H394&amp;I394,$B$3:$B$5837&amp;$C$3:$C$5837,0),4)</f>
        <v>4</v>
      </c>
      <c r="L394">
        <f t="shared" ca="1" si="27"/>
        <v>4</v>
      </c>
    </row>
    <row r="395" spans="1:12">
      <c r="A395" s="6" t="s">
        <v>108</v>
      </c>
      <c r="B395">
        <v>111300</v>
      </c>
      <c r="C395" s="350" t="s">
        <v>570</v>
      </c>
      <c r="D395" s="351">
        <f t="shared" ca="1" si="24"/>
        <v>1.4563344570532428E-5</v>
      </c>
      <c r="E395" s="375">
        <f t="shared" ca="1" si="25"/>
        <v>4</v>
      </c>
      <c r="G395" s="6" t="s">
        <v>108</v>
      </c>
      <c r="H395" s="6">
        <v>322230</v>
      </c>
      <c r="I395" t="s">
        <v>570</v>
      </c>
      <c r="J395" s="352">
        <f t="shared" ca="1" si="26"/>
        <v>3.7660094709383369E-7</v>
      </c>
      <c r="K395" s="353">
        <f t="array" aca="1" ref="K395" ca="1">INDEX($B$3:$E$5837,MATCH(H395&amp;I395,$B$3:$B$5837&amp;$C$3:$C$5837,0),4)</f>
        <v>4</v>
      </c>
      <c r="L395">
        <f t="shared" ca="1" si="27"/>
        <v>4</v>
      </c>
    </row>
    <row r="396" spans="1:12">
      <c r="A396" s="6" t="s">
        <v>108</v>
      </c>
      <c r="B396">
        <v>111400</v>
      </c>
      <c r="C396" s="350" t="s">
        <v>570</v>
      </c>
      <c r="D396" s="351">
        <f t="shared" ca="1" si="24"/>
        <v>2.1285891843285224E-5</v>
      </c>
      <c r="E396" s="375">
        <f t="shared" ca="1" si="25"/>
        <v>4</v>
      </c>
      <c r="G396" s="6" t="s">
        <v>108</v>
      </c>
      <c r="H396">
        <v>322230</v>
      </c>
      <c r="I396" t="s">
        <v>571</v>
      </c>
      <c r="J396" s="352">
        <f t="shared" ca="1" si="26"/>
        <v>3.8174680546570105E-8</v>
      </c>
      <c r="K396" s="353">
        <f t="array" aca="1" ref="K396" ca="1">INDEX($B$3:$E$5837,MATCH(H396&amp;I396,$B$3:$B$5837&amp;$C$3:$C$5837,0),4)</f>
        <v>4</v>
      </c>
      <c r="L396">
        <f t="shared" ca="1" si="27"/>
        <v>4</v>
      </c>
    </row>
    <row r="397" spans="1:12">
      <c r="A397" s="6" t="s">
        <v>108</v>
      </c>
      <c r="B397">
        <v>111900</v>
      </c>
      <c r="C397" s="350" t="s">
        <v>570</v>
      </c>
      <c r="D397" s="351">
        <f t="shared" ca="1" si="24"/>
        <v>3.6222142360976035E-5</v>
      </c>
      <c r="E397" s="375">
        <f t="shared" ca="1" si="25"/>
        <v>4</v>
      </c>
      <c r="G397" s="6" t="s">
        <v>108</v>
      </c>
      <c r="H397" s="6">
        <v>322291</v>
      </c>
      <c r="I397" t="s">
        <v>569</v>
      </c>
      <c r="J397" s="352">
        <f t="shared" ca="1" si="26"/>
        <v>7.2406433734186856E-2</v>
      </c>
      <c r="K397" s="353">
        <f t="array" aca="1" ref="K397" ca="1">INDEX($B$3:$E$5837,MATCH(H397&amp;I397,$B$3:$B$5837&amp;$C$3:$C$5837,0),4)</f>
        <v>4</v>
      </c>
      <c r="L397">
        <f t="shared" ca="1" si="27"/>
        <v>4</v>
      </c>
    </row>
    <row r="398" spans="1:12">
      <c r="A398" s="6" t="s">
        <v>108</v>
      </c>
      <c r="B398" t="s">
        <v>116</v>
      </c>
      <c r="C398" s="350" t="s">
        <v>570</v>
      </c>
      <c r="D398" s="351">
        <f t="shared" ca="1" si="24"/>
        <v>9.4928797271656096E-2</v>
      </c>
      <c r="E398" s="375">
        <f t="shared" ca="1" si="25"/>
        <v>4</v>
      </c>
      <c r="G398" s="6" t="s">
        <v>108</v>
      </c>
      <c r="H398" s="6">
        <v>322291</v>
      </c>
      <c r="I398" t="s">
        <v>570</v>
      </c>
      <c r="J398" s="352">
        <f t="shared" ca="1" si="26"/>
        <v>1.1899747616530648E-5</v>
      </c>
      <c r="K398" s="353">
        <f t="array" aca="1" ref="K398" ca="1">INDEX($B$3:$E$5837,MATCH(H398&amp;I398,$B$3:$B$5837&amp;$C$3:$C$5837,0),4)</f>
        <v>4</v>
      </c>
      <c r="L398">
        <f t="shared" ca="1" si="27"/>
        <v>4</v>
      </c>
    </row>
    <row r="399" spans="1:12">
      <c r="A399" s="6" t="s">
        <v>108</v>
      </c>
      <c r="B399">
        <v>112120</v>
      </c>
      <c r="C399" s="350" t="s">
        <v>570</v>
      </c>
      <c r="D399" s="351">
        <f t="shared" ca="1" si="24"/>
        <v>7.7814822739971187E-2</v>
      </c>
      <c r="E399" s="375">
        <f t="shared" ca="1" si="25"/>
        <v>4</v>
      </c>
      <c r="G399" s="6" t="s">
        <v>108</v>
      </c>
      <c r="H399">
        <v>322291</v>
      </c>
      <c r="I399" t="s">
        <v>571</v>
      </c>
      <c r="J399" s="352">
        <f t="shared" ca="1" si="26"/>
        <v>4.8625529420556556E-6</v>
      </c>
      <c r="K399" s="353">
        <f t="array" aca="1" ref="K399" ca="1">INDEX($B$3:$E$5837,MATCH(H399&amp;I399,$B$3:$B$5837&amp;$C$3:$C$5837,0),4)</f>
        <v>4</v>
      </c>
      <c r="L399">
        <f t="shared" ca="1" si="27"/>
        <v>4</v>
      </c>
    </row>
    <row r="400" spans="1:12">
      <c r="A400" s="6" t="s">
        <v>108</v>
      </c>
      <c r="B400" t="s">
        <v>119</v>
      </c>
      <c r="C400" s="350" t="s">
        <v>570</v>
      </c>
      <c r="D400" s="351">
        <f t="shared" ca="1" si="24"/>
        <v>5.3154897548229024E-2</v>
      </c>
      <c r="E400" s="375">
        <f t="shared" ca="1" si="25"/>
        <v>4</v>
      </c>
      <c r="G400" s="6" t="s">
        <v>108</v>
      </c>
      <c r="H400" s="6">
        <v>322299</v>
      </c>
      <c r="I400" t="s">
        <v>569</v>
      </c>
      <c r="J400" s="352">
        <f t="shared" ca="1" si="26"/>
        <v>0.11503700621713167</v>
      </c>
      <c r="K400" s="353">
        <f t="array" aca="1" ref="K400" ca="1">INDEX($B$3:$E$5837,MATCH(H400&amp;I400,$B$3:$B$5837&amp;$C$3:$C$5837,0),4)</f>
        <v>4</v>
      </c>
      <c r="L400">
        <f t="shared" ca="1" si="27"/>
        <v>4</v>
      </c>
    </row>
    <row r="401" spans="1:12">
      <c r="A401" s="6" t="s">
        <v>108</v>
      </c>
      <c r="B401">
        <v>112300</v>
      </c>
      <c r="C401" s="350" t="s">
        <v>570</v>
      </c>
      <c r="D401" s="351">
        <f t="shared" ca="1" si="24"/>
        <v>3.9407010352384819E-3</v>
      </c>
      <c r="E401" s="375">
        <f t="shared" ca="1" si="25"/>
        <v>4</v>
      </c>
      <c r="G401" s="6" t="s">
        <v>108</v>
      </c>
      <c r="H401" s="6">
        <v>322299</v>
      </c>
      <c r="I401" t="s">
        <v>570</v>
      </c>
      <c r="J401" s="352">
        <f t="shared" ca="1" si="26"/>
        <v>2.4686911100975616E-6</v>
      </c>
      <c r="K401" s="353">
        <f t="array" aca="1" ref="K401" ca="1">INDEX($B$3:$E$5837,MATCH(H401&amp;I401,$B$3:$B$5837&amp;$C$3:$C$5837,0),4)</f>
        <v>4</v>
      </c>
      <c r="L401">
        <f t="shared" ca="1" si="27"/>
        <v>4</v>
      </c>
    </row>
    <row r="402" spans="1:12">
      <c r="A402" s="6" t="s">
        <v>108</v>
      </c>
      <c r="B402">
        <v>113000</v>
      </c>
      <c r="C402" s="350" t="s">
        <v>570</v>
      </c>
      <c r="D402" s="351">
        <f t="shared" ca="1" si="24"/>
        <v>2.6723964118013335E-5</v>
      </c>
      <c r="E402" s="375">
        <f t="shared" ca="1" si="25"/>
        <v>4</v>
      </c>
      <c r="G402" s="6" t="s">
        <v>108</v>
      </c>
      <c r="H402">
        <v>322299</v>
      </c>
      <c r="I402" t="s">
        <v>571</v>
      </c>
      <c r="J402" s="352">
        <f t="shared" ca="1" si="26"/>
        <v>2.418316500466911E-7</v>
      </c>
      <c r="K402" s="353">
        <f t="array" aca="1" ref="K402" ca="1">INDEX($B$3:$E$5837,MATCH(H402&amp;I402,$B$3:$B$5837&amp;$C$3:$C$5837,0),4)</f>
        <v>4</v>
      </c>
      <c r="L402">
        <f t="shared" ca="1" si="27"/>
        <v>4</v>
      </c>
    </row>
    <row r="403" spans="1:12">
      <c r="A403" s="6" t="s">
        <v>108</v>
      </c>
      <c r="B403">
        <v>114000</v>
      </c>
      <c r="C403" s="350" t="s">
        <v>570</v>
      </c>
      <c r="D403" s="351">
        <f t="shared" ca="1" si="24"/>
        <v>1.4768481353844159E-5</v>
      </c>
      <c r="E403" s="375">
        <f t="shared" ca="1" si="25"/>
        <v>4</v>
      </c>
      <c r="G403" s="6" t="s">
        <v>108</v>
      </c>
      <c r="H403" s="6">
        <v>323110</v>
      </c>
      <c r="I403" t="s">
        <v>569</v>
      </c>
      <c r="J403" s="352">
        <f t="shared" ca="1" si="26"/>
        <v>5.8181291113946855E-2</v>
      </c>
      <c r="K403" s="353">
        <f t="array" aca="1" ref="K403" ca="1">INDEX($B$3:$E$5837,MATCH(H403&amp;I403,$B$3:$B$5837&amp;$C$3:$C$5837,0),4)</f>
        <v>4</v>
      </c>
      <c r="L403">
        <f t="shared" ca="1" si="27"/>
        <v>4</v>
      </c>
    </row>
    <row r="404" spans="1:12">
      <c r="A404" s="6" t="s">
        <v>108</v>
      </c>
      <c r="B404">
        <v>115000</v>
      </c>
      <c r="C404" s="350" t="s">
        <v>570</v>
      </c>
      <c r="D404" s="351">
        <f t="shared" ca="1" si="24"/>
        <v>4.956316418817564E-7</v>
      </c>
      <c r="E404" s="375">
        <f t="shared" ca="1" si="25"/>
        <v>4</v>
      </c>
      <c r="G404" s="6" t="s">
        <v>108</v>
      </c>
      <c r="H404" s="6">
        <v>323110</v>
      </c>
      <c r="I404" t="s">
        <v>570</v>
      </c>
      <c r="J404" s="352">
        <f t="shared" ca="1" si="26"/>
        <v>2.1249216153179579E-6</v>
      </c>
      <c r="K404" s="353">
        <f t="array" aca="1" ref="K404" ca="1">INDEX($B$3:$E$5837,MATCH(H404&amp;I404,$B$3:$B$5837&amp;$C$3:$C$5837,0),4)</f>
        <v>4</v>
      </c>
      <c r="L404">
        <f t="shared" ca="1" si="27"/>
        <v>4</v>
      </c>
    </row>
    <row r="405" spans="1:12">
      <c r="A405" s="6" t="s">
        <v>108</v>
      </c>
      <c r="B405">
        <v>211000</v>
      </c>
      <c r="C405" s="350" t="s">
        <v>570</v>
      </c>
      <c r="D405" s="351">
        <f t="shared" ca="1" si="24"/>
        <v>2.1539826387359375E-2</v>
      </c>
      <c r="E405" s="375">
        <f t="shared" ca="1" si="25"/>
        <v>4</v>
      </c>
      <c r="G405" s="6" t="s">
        <v>108</v>
      </c>
      <c r="H405">
        <v>323110</v>
      </c>
      <c r="I405" t="s">
        <v>571</v>
      </c>
      <c r="J405" s="352">
        <f t="shared" ca="1" si="26"/>
        <v>3.9403455216884774E-7</v>
      </c>
      <c r="K405" s="353">
        <f t="array" aca="1" ref="K405" ca="1">INDEX($B$3:$E$5837,MATCH(H405&amp;I405,$B$3:$B$5837&amp;$C$3:$C$5837,0),4)</f>
        <v>4</v>
      </c>
      <c r="L405">
        <f t="shared" ca="1" si="27"/>
        <v>4</v>
      </c>
    </row>
    <row r="406" spans="1:12">
      <c r="A406" s="6" t="s">
        <v>108</v>
      </c>
      <c r="B406">
        <v>212100</v>
      </c>
      <c r="C406" s="350" t="s">
        <v>570</v>
      </c>
      <c r="D406" s="351">
        <f t="shared" ca="1" si="24"/>
        <v>6.6308036400578363E-2</v>
      </c>
      <c r="E406" s="375">
        <f t="shared" ca="1" si="25"/>
        <v>2</v>
      </c>
      <c r="G406" s="6" t="s">
        <v>108</v>
      </c>
      <c r="H406" s="6">
        <v>323110</v>
      </c>
      <c r="I406" t="s">
        <v>575</v>
      </c>
      <c r="J406" s="352">
        <f t="shared" ca="1" si="26"/>
        <v>2.5934107030499178E-8</v>
      </c>
      <c r="K406" s="353">
        <f t="array" aca="1" ref="K406" ca="1">INDEX($B$3:$E$5837,MATCH(H406&amp;I406,$B$3:$B$5837&amp;$C$3:$C$5837,0),4)</f>
        <v>4</v>
      </c>
      <c r="L406">
        <f t="shared" ca="1" si="27"/>
        <v>4</v>
      </c>
    </row>
    <row r="407" spans="1:12">
      <c r="A407" s="6" t="s">
        <v>108</v>
      </c>
      <c r="B407" t="s">
        <v>127</v>
      </c>
      <c r="C407" s="350" t="s">
        <v>570</v>
      </c>
      <c r="D407" s="351">
        <f t="shared" ca="1" si="24"/>
        <v>6.8830108989144536E-5</v>
      </c>
      <c r="E407" s="375">
        <f t="shared" ca="1" si="25"/>
        <v>4</v>
      </c>
      <c r="G407" s="6" t="s">
        <v>108</v>
      </c>
      <c r="H407">
        <v>323110</v>
      </c>
      <c r="I407" t="s">
        <v>574</v>
      </c>
      <c r="J407" s="352">
        <f t="shared" ca="1" si="26"/>
        <v>2.2925242294733013E-9</v>
      </c>
      <c r="K407" s="353">
        <f t="array" aca="1" ref="K407" ca="1">INDEX($B$3:$E$5837,MATCH(H407&amp;I407,$B$3:$B$5837&amp;$C$3:$C$5837,0),4)</f>
        <v>4</v>
      </c>
      <c r="L407">
        <f t="shared" ca="1" si="27"/>
        <v>4</v>
      </c>
    </row>
    <row r="408" spans="1:12">
      <c r="A408" s="6" t="s">
        <v>108</v>
      </c>
      <c r="B408">
        <v>212230</v>
      </c>
      <c r="C408" s="350" t="s">
        <v>570</v>
      </c>
      <c r="D408" s="351">
        <f t="shared" ca="1" si="24"/>
        <v>4.9066316695821207E-5</v>
      </c>
      <c r="E408" s="375">
        <f t="shared" ca="1" si="25"/>
        <v>4</v>
      </c>
      <c r="G408" s="6" t="s">
        <v>108</v>
      </c>
      <c r="H408">
        <v>323110</v>
      </c>
      <c r="I408" t="s">
        <v>573</v>
      </c>
      <c r="J408" s="352">
        <f t="shared" ca="1" si="26"/>
        <v>7.2482699215506358E-10</v>
      </c>
      <c r="K408" s="353">
        <f t="array" aca="1" ref="K408" ca="1">INDEX($B$3:$E$5837,MATCH(H408&amp;I408,$B$3:$B$5837&amp;$C$3:$C$5837,0),4)</f>
        <v>4</v>
      </c>
      <c r="L408">
        <f t="shared" ca="1" si="27"/>
        <v>4</v>
      </c>
    </row>
    <row r="409" spans="1:12">
      <c r="A409" s="6" t="s">
        <v>108</v>
      </c>
      <c r="B409">
        <v>212310</v>
      </c>
      <c r="C409" s="350" t="s">
        <v>570</v>
      </c>
      <c r="D409" s="351">
        <f t="shared" ca="1" si="24"/>
        <v>3.0910186756457305E-5</v>
      </c>
      <c r="E409" s="375">
        <f t="shared" ca="1" si="25"/>
        <v>4</v>
      </c>
      <c r="G409" s="6" t="s">
        <v>108</v>
      </c>
      <c r="H409" s="6">
        <v>323110</v>
      </c>
      <c r="I409" t="s">
        <v>576</v>
      </c>
      <c r="J409" s="352">
        <f t="shared" ca="1" si="26"/>
        <v>1.4338439995819128E-9</v>
      </c>
      <c r="K409" s="353">
        <f t="array" aca="1" ref="K409" ca="1">INDEX($B$3:$E$5837,MATCH(H409&amp;I409,$B$3:$B$5837&amp;$C$3:$C$5837,0),4)</f>
        <v>4</v>
      </c>
      <c r="L409">
        <f t="shared" ca="1" si="27"/>
        <v>4</v>
      </c>
    </row>
    <row r="410" spans="1:12">
      <c r="A410" s="6" t="s">
        <v>108</v>
      </c>
      <c r="B410" t="s">
        <v>131</v>
      </c>
      <c r="C410" s="350" t="s">
        <v>570</v>
      </c>
      <c r="D410" s="351">
        <f t="shared" ca="1" si="24"/>
        <v>4.8055153462632386E-5</v>
      </c>
      <c r="E410" s="375">
        <f t="shared" ca="1" si="25"/>
        <v>4</v>
      </c>
      <c r="G410" s="6" t="s">
        <v>108</v>
      </c>
      <c r="H410">
        <v>323110</v>
      </c>
      <c r="I410" t="s">
        <v>577</v>
      </c>
      <c r="J410" s="352">
        <f t="shared" ca="1" si="26"/>
        <v>6.4835441958824524E-11</v>
      </c>
      <c r="K410" s="353">
        <f t="array" aca="1" ref="K410" ca="1">INDEX($B$3:$E$5837,MATCH(H410&amp;I410,$B$3:$B$5837&amp;$C$3:$C$5837,0),4)</f>
        <v>4</v>
      </c>
      <c r="L410">
        <f t="shared" ca="1" si="27"/>
        <v>4</v>
      </c>
    </row>
    <row r="411" spans="1:12">
      <c r="A411" s="6" t="s">
        <v>108</v>
      </c>
      <c r="B411">
        <v>213111</v>
      </c>
      <c r="C411" s="350" t="s">
        <v>570</v>
      </c>
      <c r="D411" s="351">
        <f t="shared" ca="1" si="24"/>
        <v>2.2442897741692484E-5</v>
      </c>
      <c r="E411" s="375">
        <f t="shared" ca="1" si="25"/>
        <v>4</v>
      </c>
      <c r="G411" s="6" t="s">
        <v>108</v>
      </c>
      <c r="H411" s="6">
        <v>323120</v>
      </c>
      <c r="I411" t="s">
        <v>569</v>
      </c>
      <c r="J411" s="352">
        <f t="shared" ca="1" si="26"/>
        <v>1.2830467113248256E-2</v>
      </c>
      <c r="K411" s="353">
        <f t="array" aca="1" ref="K411" ca="1">INDEX($B$3:$E$5837,MATCH(H411&amp;I411,$B$3:$B$5837&amp;$C$3:$C$5837,0),4)</f>
        <v>4</v>
      </c>
      <c r="L411">
        <f t="shared" ca="1" si="27"/>
        <v>4</v>
      </c>
    </row>
    <row r="412" spans="1:12">
      <c r="A412" s="6" t="s">
        <v>108</v>
      </c>
      <c r="B412" t="s">
        <v>134</v>
      </c>
      <c r="C412" s="350" t="s">
        <v>570</v>
      </c>
      <c r="D412" s="351">
        <f t="shared" ca="1" si="24"/>
        <v>2.9703018680078395E-6</v>
      </c>
      <c r="E412" s="375">
        <f t="shared" ca="1" si="25"/>
        <v>4</v>
      </c>
      <c r="G412" s="6" t="s">
        <v>108</v>
      </c>
      <c r="H412" s="6">
        <v>323120</v>
      </c>
      <c r="I412" t="s">
        <v>570</v>
      </c>
      <c r="J412" s="352">
        <f t="shared" ca="1" si="26"/>
        <v>2.8270833306087902E-7</v>
      </c>
      <c r="K412" s="353">
        <f t="array" aca="1" ref="K412" ca="1">INDEX($B$3:$E$5837,MATCH(H412&amp;I412,$B$3:$B$5837&amp;$C$3:$C$5837,0),4)</f>
        <v>4</v>
      </c>
      <c r="L412">
        <f t="shared" ca="1" si="27"/>
        <v>4</v>
      </c>
    </row>
    <row r="413" spans="1:12">
      <c r="A413" s="6" t="s">
        <v>108</v>
      </c>
      <c r="B413">
        <v>221100</v>
      </c>
      <c r="C413" s="350" t="s">
        <v>570</v>
      </c>
      <c r="D413" s="351">
        <f t="shared" ca="1" si="24"/>
        <v>5.6770443238012726E-5</v>
      </c>
      <c r="E413" s="375">
        <f t="shared" ca="1" si="25"/>
        <v>2</v>
      </c>
      <c r="G413" s="6" t="s">
        <v>108</v>
      </c>
      <c r="H413" s="6">
        <v>323120</v>
      </c>
      <c r="I413" t="s">
        <v>575</v>
      </c>
      <c r="J413" s="352">
        <f t="shared" ca="1" si="26"/>
        <v>8.9059783360506062E-8</v>
      </c>
      <c r="K413" s="353">
        <f t="array" aca="1" ref="K413" ca="1">INDEX($B$3:$E$5837,MATCH(H413&amp;I413,$B$3:$B$5837&amp;$C$3:$C$5837,0),4)</f>
        <v>4</v>
      </c>
      <c r="L413">
        <f t="shared" ca="1" si="27"/>
        <v>4</v>
      </c>
    </row>
    <row r="414" spans="1:12">
      <c r="A414" s="6" t="s">
        <v>108</v>
      </c>
      <c r="B414">
        <v>221200</v>
      </c>
      <c r="C414" s="350" t="s">
        <v>570</v>
      </c>
      <c r="D414" s="351">
        <f t="shared" ca="1" si="24"/>
        <v>5.5256796092555136E-3</v>
      </c>
      <c r="E414" s="375">
        <f t="shared" ca="1" si="25"/>
        <v>4</v>
      </c>
      <c r="G414" s="6" t="s">
        <v>108</v>
      </c>
      <c r="H414">
        <v>323120</v>
      </c>
      <c r="I414" t="s">
        <v>574</v>
      </c>
      <c r="J414" s="352">
        <f t="shared" ca="1" si="26"/>
        <v>7.872710287865013E-9</v>
      </c>
      <c r="K414" s="353">
        <f t="array" aca="1" ref="K414" ca="1">INDEX($B$3:$E$5837,MATCH(H414&amp;I414,$B$3:$B$5837&amp;$C$3:$C$5837,0),4)</f>
        <v>4</v>
      </c>
      <c r="L414">
        <f t="shared" ca="1" si="27"/>
        <v>4</v>
      </c>
    </row>
    <row r="415" spans="1:12">
      <c r="A415" s="6" t="s">
        <v>108</v>
      </c>
      <c r="B415">
        <v>221300</v>
      </c>
      <c r="C415" s="350" t="s">
        <v>570</v>
      </c>
      <c r="D415" s="351">
        <f t="shared" ca="1" si="24"/>
        <v>6.0865430337612936E-2</v>
      </c>
      <c r="E415" s="375">
        <f t="shared" ca="1" si="25"/>
        <v>4</v>
      </c>
      <c r="G415" s="6" t="s">
        <v>108</v>
      </c>
      <c r="H415" s="6">
        <v>323120</v>
      </c>
      <c r="I415" t="s">
        <v>571</v>
      </c>
      <c r="J415" s="352">
        <f t="shared" ca="1" si="26"/>
        <v>2.9256497841747197E-8</v>
      </c>
      <c r="K415" s="353">
        <f t="array" aca="1" ref="K415" ca="1">INDEX($B$3:$E$5837,MATCH(H415&amp;I415,$B$3:$B$5837&amp;$C$3:$C$5837,0),4)</f>
        <v>4</v>
      </c>
      <c r="L415">
        <f t="shared" ca="1" si="27"/>
        <v>4</v>
      </c>
    </row>
    <row r="416" spans="1:12">
      <c r="A416" s="6" t="s">
        <v>108</v>
      </c>
      <c r="B416">
        <v>230301</v>
      </c>
      <c r="C416" s="350" t="s">
        <v>570</v>
      </c>
      <c r="D416" s="351">
        <f t="shared" ca="1" si="24"/>
        <v>2.6049679713019749E-6</v>
      </c>
      <c r="E416" s="375">
        <f t="shared" ca="1" si="25"/>
        <v>4</v>
      </c>
      <c r="G416" s="6" t="s">
        <v>108</v>
      </c>
      <c r="H416">
        <v>323120</v>
      </c>
      <c r="I416" t="s">
        <v>573</v>
      </c>
      <c r="J416" s="352">
        <f t="shared" ca="1" si="26"/>
        <v>2.4891134604812595E-9</v>
      </c>
      <c r="K416" s="353">
        <f t="array" aca="1" ref="K416" ca="1">INDEX($B$3:$E$5837,MATCH(H416&amp;I416,$B$3:$B$5837&amp;$C$3:$C$5837,0),4)</f>
        <v>4</v>
      </c>
      <c r="L416">
        <f t="shared" ca="1" si="27"/>
        <v>4</v>
      </c>
    </row>
    <row r="417" spans="1:12">
      <c r="A417" s="6" t="s">
        <v>108</v>
      </c>
      <c r="B417">
        <v>230302</v>
      </c>
      <c r="C417" s="350" t="s">
        <v>570</v>
      </c>
      <c r="D417" s="351">
        <f t="shared" ca="1" si="24"/>
        <v>2.2935633357564415E-6</v>
      </c>
      <c r="E417" s="375">
        <f t="shared" ca="1" si="25"/>
        <v>4</v>
      </c>
      <c r="G417" s="6" t="s">
        <v>108</v>
      </c>
      <c r="H417" s="6">
        <v>323120</v>
      </c>
      <c r="I417" t="s">
        <v>576</v>
      </c>
      <c r="J417" s="352">
        <f t="shared" ca="1" si="26"/>
        <v>4.9239341776969885E-9</v>
      </c>
      <c r="K417" s="353">
        <f t="array" aca="1" ref="K417" ca="1">INDEX($B$3:$E$5837,MATCH(H417&amp;I417,$B$3:$B$5837&amp;$C$3:$C$5837,0),4)</f>
        <v>4</v>
      </c>
      <c r="L417">
        <f t="shared" ca="1" si="27"/>
        <v>4</v>
      </c>
    </row>
    <row r="418" spans="1:12">
      <c r="A418" s="6" t="s">
        <v>108</v>
      </c>
      <c r="B418">
        <v>233210</v>
      </c>
      <c r="C418" s="350" t="s">
        <v>570</v>
      </c>
      <c r="D418" s="351">
        <f t="shared" ca="1" si="24"/>
        <v>1.8993793185096027E-6</v>
      </c>
      <c r="E418" s="375">
        <f t="shared" ca="1" si="25"/>
        <v>4</v>
      </c>
      <c r="G418" s="6" t="s">
        <v>108</v>
      </c>
      <c r="H418">
        <v>323120</v>
      </c>
      <c r="I418" t="s">
        <v>577</v>
      </c>
      <c r="J418" s="352">
        <f t="shared" ca="1" si="26"/>
        <v>2.2265005724488338E-10</v>
      </c>
      <c r="K418" s="353">
        <f t="array" aca="1" ref="K418" ca="1">INDEX($B$3:$E$5837,MATCH(H418&amp;I418,$B$3:$B$5837&amp;$C$3:$C$5837,0),4)</f>
        <v>4</v>
      </c>
      <c r="L418">
        <f t="shared" ca="1" si="27"/>
        <v>4</v>
      </c>
    </row>
    <row r="419" spans="1:12">
      <c r="A419" s="6" t="s">
        <v>108</v>
      </c>
      <c r="B419">
        <v>233230</v>
      </c>
      <c r="C419" s="350" t="s">
        <v>570</v>
      </c>
      <c r="D419" s="351">
        <f t="shared" ca="1" si="24"/>
        <v>1.8811936195811344E-6</v>
      </c>
      <c r="E419" s="375">
        <f t="shared" ca="1" si="25"/>
        <v>4</v>
      </c>
      <c r="G419" s="6" t="s">
        <v>108</v>
      </c>
      <c r="H419">
        <v>324110</v>
      </c>
      <c r="I419" t="s">
        <v>569</v>
      </c>
      <c r="J419" s="352">
        <f t="shared" ca="1" si="26"/>
        <v>0.30486550131612428</v>
      </c>
      <c r="K419" s="353">
        <f t="array" aca="1" ref="K419" ca="1">INDEX($B$3:$E$5837,MATCH(H419&amp;I419,$B$3:$B$5837&amp;$C$3:$C$5837,0),4)</f>
        <v>4</v>
      </c>
      <c r="L419">
        <f t="shared" ca="1" si="27"/>
        <v>4</v>
      </c>
    </row>
    <row r="420" spans="1:12">
      <c r="A420" s="6" t="s">
        <v>108</v>
      </c>
      <c r="B420">
        <v>233240</v>
      </c>
      <c r="C420" s="350" t="s">
        <v>570</v>
      </c>
      <c r="D420" s="351">
        <f t="shared" ca="1" si="24"/>
        <v>2.1164563722732813E-6</v>
      </c>
      <c r="E420" s="375">
        <f t="shared" ca="1" si="25"/>
        <v>4</v>
      </c>
      <c r="G420" s="6" t="s">
        <v>108</v>
      </c>
      <c r="H420" s="6">
        <v>324110</v>
      </c>
      <c r="I420" t="s">
        <v>570</v>
      </c>
      <c r="J420" s="352">
        <f t="shared" ca="1" si="26"/>
        <v>5.1516278440988283E-5</v>
      </c>
      <c r="K420" s="353">
        <f t="array" aca="1" ref="K420" ca="1">INDEX($B$3:$E$5837,MATCH(H420&amp;I420,$B$3:$B$5837&amp;$C$3:$C$5837,0),4)</f>
        <v>4</v>
      </c>
      <c r="L420">
        <f t="shared" ca="1" si="27"/>
        <v>4</v>
      </c>
    </row>
    <row r="421" spans="1:12">
      <c r="A421" s="6" t="s">
        <v>108</v>
      </c>
      <c r="B421">
        <v>233262</v>
      </c>
      <c r="C421" s="350" t="s">
        <v>570</v>
      </c>
      <c r="D421" s="351">
        <f t="shared" ca="1" si="24"/>
        <v>1.8546280332799939E-6</v>
      </c>
      <c r="E421" s="375">
        <f t="shared" ca="1" si="25"/>
        <v>4</v>
      </c>
      <c r="G421" s="6" t="s">
        <v>108</v>
      </c>
      <c r="H421" s="6">
        <v>324110</v>
      </c>
      <c r="I421" t="s">
        <v>571</v>
      </c>
      <c r="J421" s="352">
        <f t="shared" ca="1" si="26"/>
        <v>2.6460991166257266E-7</v>
      </c>
      <c r="K421" s="353">
        <f t="array" aca="1" ref="K421" ca="1">INDEX($B$3:$E$5837,MATCH(H421&amp;I421,$B$3:$B$5837&amp;$C$3:$C$5837,0),4)</f>
        <v>4</v>
      </c>
      <c r="L421">
        <f t="shared" ca="1" si="27"/>
        <v>4</v>
      </c>
    </row>
    <row r="422" spans="1:12">
      <c r="A422" s="6" t="s">
        <v>108</v>
      </c>
      <c r="B422">
        <v>233293</v>
      </c>
      <c r="C422" s="350" t="s">
        <v>570</v>
      </c>
      <c r="D422" s="351">
        <f t="shared" ca="1" si="24"/>
        <v>4.7709094938682994E-6</v>
      </c>
      <c r="E422" s="375">
        <f t="shared" ca="1" si="25"/>
        <v>4</v>
      </c>
      <c r="G422" s="6" t="s">
        <v>108</v>
      </c>
      <c r="H422" s="6">
        <v>324110</v>
      </c>
      <c r="I422" t="s">
        <v>575</v>
      </c>
      <c r="J422" s="352">
        <f t="shared" ca="1" si="26"/>
        <v>1.750451285993973E-9</v>
      </c>
      <c r="K422" s="353">
        <f t="array" aca="1" ref="K422" ca="1">INDEX($B$3:$E$5837,MATCH(H422&amp;I422,$B$3:$B$5837&amp;$C$3:$C$5837,0),4)</f>
        <v>4</v>
      </c>
      <c r="L422">
        <f t="shared" ca="1" si="27"/>
        <v>4</v>
      </c>
    </row>
    <row r="423" spans="1:12">
      <c r="A423" s="6" t="s">
        <v>108</v>
      </c>
      <c r="B423" t="s">
        <v>146</v>
      </c>
      <c r="C423" s="350" t="s">
        <v>570</v>
      </c>
      <c r="D423" s="351">
        <f t="shared" ca="1" si="24"/>
        <v>1.8208669279438249E-6</v>
      </c>
      <c r="E423" s="375">
        <f t="shared" ca="1" si="25"/>
        <v>4</v>
      </c>
      <c r="G423" s="6" t="s">
        <v>108</v>
      </c>
      <c r="H423" s="6">
        <v>324110</v>
      </c>
      <c r="I423" t="s">
        <v>574</v>
      </c>
      <c r="J423" s="352">
        <f t="shared" ca="1" si="26"/>
        <v>1.5473646271817058E-10</v>
      </c>
      <c r="K423" s="353">
        <f t="array" aca="1" ref="K423" ca="1">INDEX($B$3:$E$5837,MATCH(H423&amp;I423,$B$3:$B$5837&amp;$C$3:$C$5837,0),4)</f>
        <v>4</v>
      </c>
      <c r="L423">
        <f t="shared" ca="1" si="27"/>
        <v>4</v>
      </c>
    </row>
    <row r="424" spans="1:12">
      <c r="A424" s="6" t="s">
        <v>108</v>
      </c>
      <c r="B424" t="s">
        <v>148</v>
      </c>
      <c r="C424" s="350" t="s">
        <v>570</v>
      </c>
      <c r="D424" s="351">
        <f t="shared" ca="1" si="24"/>
        <v>2.4698242889849012E-6</v>
      </c>
      <c r="E424" s="375">
        <f t="shared" ca="1" si="25"/>
        <v>4</v>
      </c>
      <c r="G424" s="6" t="s">
        <v>108</v>
      </c>
      <c r="H424">
        <v>324110</v>
      </c>
      <c r="I424" t="s">
        <v>573</v>
      </c>
      <c r="J424" s="352">
        <f t="shared" ca="1" si="26"/>
        <v>4.8923000859403521E-11</v>
      </c>
      <c r="K424" s="353">
        <f t="array" aca="1" ref="K424" ca="1">INDEX($B$3:$E$5837,MATCH(H424&amp;I424,$B$3:$B$5837&amp;$C$3:$C$5837,0),4)</f>
        <v>4</v>
      </c>
      <c r="L424">
        <f t="shared" ca="1" si="27"/>
        <v>4</v>
      </c>
    </row>
    <row r="425" spans="1:12">
      <c r="A425" s="6" t="s">
        <v>108</v>
      </c>
      <c r="B425">
        <v>233411</v>
      </c>
      <c r="C425" s="350" t="s">
        <v>570</v>
      </c>
      <c r="D425" s="351">
        <f t="shared" ca="1" si="24"/>
        <v>2.0884114283533603E-6</v>
      </c>
      <c r="E425" s="375">
        <f t="shared" ca="1" si="25"/>
        <v>4</v>
      </c>
      <c r="G425" s="6" t="s">
        <v>108</v>
      </c>
      <c r="H425" s="6">
        <v>324110</v>
      </c>
      <c r="I425" t="s">
        <v>576</v>
      </c>
      <c r="J425" s="352">
        <f t="shared" ca="1" si="26"/>
        <v>9.6778889283954288E-11</v>
      </c>
      <c r="K425" s="353">
        <f t="array" aca="1" ref="K425" ca="1">INDEX($B$3:$E$5837,MATCH(H425&amp;I425,$B$3:$B$5837&amp;$C$3:$C$5837,0),4)</f>
        <v>4</v>
      </c>
      <c r="L425">
        <f t="shared" ca="1" si="27"/>
        <v>4</v>
      </c>
    </row>
    <row r="426" spans="1:12">
      <c r="A426" s="6" t="s">
        <v>108</v>
      </c>
      <c r="B426">
        <v>233412</v>
      </c>
      <c r="C426" s="350" t="s">
        <v>570</v>
      </c>
      <c r="D426" s="351">
        <f t="shared" ca="1" si="24"/>
        <v>1.843745176686009E-6</v>
      </c>
      <c r="E426" s="375">
        <f t="shared" ca="1" si="25"/>
        <v>4</v>
      </c>
      <c r="G426" s="6" t="s">
        <v>108</v>
      </c>
      <c r="H426">
        <v>324110</v>
      </c>
      <c r="I426" t="s">
        <v>577</v>
      </c>
      <c r="J426" s="352">
        <f t="shared" ca="1" si="26"/>
        <v>4.3761399851301328E-12</v>
      </c>
      <c r="K426" s="353">
        <f t="array" aca="1" ref="K426" ca="1">INDEX($B$3:$E$5837,MATCH(H426&amp;I426,$B$3:$B$5837&amp;$C$3:$C$5837,0),4)</f>
        <v>4</v>
      </c>
      <c r="L426">
        <f t="shared" ca="1" si="27"/>
        <v>4</v>
      </c>
    </row>
    <row r="427" spans="1:12">
      <c r="A427" s="6" t="s">
        <v>108</v>
      </c>
      <c r="B427" t="s">
        <v>152</v>
      </c>
      <c r="C427" s="350" t="s">
        <v>570</v>
      </c>
      <c r="D427" s="351">
        <f t="shared" ca="1" si="24"/>
        <v>2.4402785220452768E-6</v>
      </c>
      <c r="E427" s="375">
        <f t="shared" ca="1" si="25"/>
        <v>4</v>
      </c>
      <c r="G427" s="6" t="s">
        <v>108</v>
      </c>
      <c r="H427">
        <v>324121</v>
      </c>
      <c r="I427" t="s">
        <v>569</v>
      </c>
      <c r="J427" s="352">
        <f t="shared" ca="1" si="26"/>
        <v>0.26443078469178166</v>
      </c>
      <c r="K427" s="353">
        <f t="array" aca="1" ref="K427" ca="1">INDEX($B$3:$E$5837,MATCH(H427&amp;I427,$B$3:$B$5837&amp;$C$3:$C$5837,0),4)</f>
        <v>4</v>
      </c>
      <c r="L427">
        <f t="shared" ca="1" si="27"/>
        <v>4</v>
      </c>
    </row>
    <row r="428" spans="1:12">
      <c r="A428" s="6" t="s">
        <v>108</v>
      </c>
      <c r="B428">
        <v>321100</v>
      </c>
      <c r="C428" s="350" t="s">
        <v>570</v>
      </c>
      <c r="D428" s="351">
        <f t="shared" ca="1" si="24"/>
        <v>1.0072458603481117E-6</v>
      </c>
      <c r="E428" s="375">
        <f t="shared" ca="1" si="25"/>
        <v>4</v>
      </c>
      <c r="G428" s="6" t="s">
        <v>108</v>
      </c>
      <c r="H428" s="6">
        <v>324121</v>
      </c>
      <c r="I428" t="s">
        <v>570</v>
      </c>
      <c r="J428" s="352">
        <f t="shared" ca="1" si="26"/>
        <v>6.9377843925868541E-6</v>
      </c>
      <c r="K428" s="353">
        <f t="array" aca="1" ref="K428" ca="1">INDEX($B$3:$E$5837,MATCH(H428&amp;I428,$B$3:$B$5837&amp;$C$3:$C$5837,0),4)</f>
        <v>4</v>
      </c>
      <c r="L428">
        <f t="shared" ca="1" si="27"/>
        <v>4</v>
      </c>
    </row>
    <row r="429" spans="1:12">
      <c r="A429" s="6" t="s">
        <v>108</v>
      </c>
      <c r="B429">
        <v>321200</v>
      </c>
      <c r="C429" s="350" t="s">
        <v>570</v>
      </c>
      <c r="D429" s="351">
        <f t="shared" ca="1" si="24"/>
        <v>3.6856894579799442E-6</v>
      </c>
      <c r="E429" s="375">
        <f t="shared" ca="1" si="25"/>
        <v>4</v>
      </c>
      <c r="G429" s="6" t="s">
        <v>108</v>
      </c>
      <c r="H429" s="6">
        <v>324121</v>
      </c>
      <c r="I429" t="s">
        <v>571</v>
      </c>
      <c r="J429" s="352">
        <f t="shared" ca="1" si="26"/>
        <v>9.4753229615435988E-7</v>
      </c>
      <c r="K429" s="353">
        <f t="array" aca="1" ref="K429" ca="1">INDEX($B$3:$E$5837,MATCH(H429&amp;I429,$B$3:$B$5837&amp;$C$3:$C$5837,0),4)</f>
        <v>4</v>
      </c>
      <c r="L429">
        <f t="shared" ca="1" si="27"/>
        <v>4</v>
      </c>
    </row>
    <row r="430" spans="1:12">
      <c r="A430" s="6" t="s">
        <v>108</v>
      </c>
      <c r="B430">
        <v>321910</v>
      </c>
      <c r="C430" s="350" t="s">
        <v>570</v>
      </c>
      <c r="D430" s="351">
        <f t="shared" ca="1" si="24"/>
        <v>8.2632399199257092E-7</v>
      </c>
      <c r="E430" s="375">
        <f t="shared" ca="1" si="25"/>
        <v>4</v>
      </c>
      <c r="G430" s="6" t="s">
        <v>108</v>
      </c>
      <c r="H430" s="6">
        <v>324121</v>
      </c>
      <c r="I430" t="s">
        <v>575</v>
      </c>
      <c r="J430" s="352">
        <f t="shared" ca="1" si="26"/>
        <v>4.079040529592939E-7</v>
      </c>
      <c r="K430" s="353">
        <f t="array" aca="1" ref="K430" ca="1">INDEX($B$3:$E$5837,MATCH(H430&amp;I430,$B$3:$B$5837&amp;$C$3:$C$5837,0),4)</f>
        <v>4</v>
      </c>
      <c r="L430">
        <f t="shared" ca="1" si="27"/>
        <v>4</v>
      </c>
    </row>
    <row r="431" spans="1:12">
      <c r="A431" s="6" t="s">
        <v>108</v>
      </c>
      <c r="B431" t="s">
        <v>157</v>
      </c>
      <c r="C431" s="350" t="s">
        <v>570</v>
      </c>
      <c r="D431" s="351">
        <f t="shared" ca="1" si="24"/>
        <v>1.2453731494039111E-6</v>
      </c>
      <c r="E431" s="375">
        <f t="shared" ca="1" si="25"/>
        <v>4</v>
      </c>
      <c r="G431" s="6" t="s">
        <v>108</v>
      </c>
      <c r="H431" s="6">
        <v>324121</v>
      </c>
      <c r="I431" t="s">
        <v>574</v>
      </c>
      <c r="J431" s="352">
        <f t="shared" ca="1" si="26"/>
        <v>3.6057918771207548E-8</v>
      </c>
      <c r="K431" s="353">
        <f t="array" aca="1" ref="K431" ca="1">INDEX($B$3:$E$5837,MATCH(H431&amp;I431,$B$3:$B$5837&amp;$C$3:$C$5837,0),4)</f>
        <v>4</v>
      </c>
      <c r="L431">
        <f t="shared" ca="1" si="27"/>
        <v>4</v>
      </c>
    </row>
    <row r="432" spans="1:12">
      <c r="A432" s="6" t="s">
        <v>108</v>
      </c>
      <c r="B432">
        <v>327100</v>
      </c>
      <c r="C432" s="350" t="s">
        <v>570</v>
      </c>
      <c r="D432" s="351">
        <f t="shared" ca="1" si="24"/>
        <v>8.6407025791419664E-6</v>
      </c>
      <c r="E432" s="375">
        <f t="shared" ca="1" si="25"/>
        <v>4</v>
      </c>
      <c r="G432" s="6" t="s">
        <v>108</v>
      </c>
      <c r="H432" s="6">
        <v>324121</v>
      </c>
      <c r="I432" t="s">
        <v>573</v>
      </c>
      <c r="J432" s="352">
        <f t="shared" ca="1" si="26"/>
        <v>1.1400425989090008E-8</v>
      </c>
      <c r="K432" s="353">
        <f t="array" aca="1" ref="K432" ca="1">INDEX($B$3:$E$5837,MATCH(H432&amp;I432,$B$3:$B$5837&amp;$C$3:$C$5837,0),4)</f>
        <v>4</v>
      </c>
      <c r="L432">
        <f t="shared" ca="1" si="27"/>
        <v>4</v>
      </c>
    </row>
    <row r="433" spans="1:12">
      <c r="A433" s="6" t="s">
        <v>108</v>
      </c>
      <c r="B433">
        <v>327200</v>
      </c>
      <c r="C433" s="350" t="s">
        <v>570</v>
      </c>
      <c r="D433" s="351">
        <f t="shared" ca="1" si="24"/>
        <v>7.0084662271566514E-6</v>
      </c>
      <c r="E433" s="375">
        <f t="shared" ca="1" si="25"/>
        <v>4</v>
      </c>
      <c r="G433" s="6" t="s">
        <v>108</v>
      </c>
      <c r="H433" s="6">
        <v>324121</v>
      </c>
      <c r="I433" t="s">
        <v>576</v>
      </c>
      <c r="J433" s="352">
        <f t="shared" ca="1" si="26"/>
        <v>2.2552184968350874E-8</v>
      </c>
      <c r="K433" s="353">
        <f t="array" aca="1" ref="K433" ca="1">INDEX($B$3:$E$5837,MATCH(H433&amp;I433,$B$3:$B$5837&amp;$C$3:$C$5837,0),4)</f>
        <v>4</v>
      </c>
      <c r="L433">
        <f t="shared" ca="1" si="27"/>
        <v>4</v>
      </c>
    </row>
    <row r="434" spans="1:12">
      <c r="A434" s="6" t="s">
        <v>108</v>
      </c>
      <c r="B434">
        <v>327310</v>
      </c>
      <c r="C434" s="350" t="s">
        <v>570</v>
      </c>
      <c r="D434" s="351">
        <f t="shared" ca="1" si="24"/>
        <v>2.33631369328875E-4</v>
      </c>
      <c r="E434" s="375">
        <f t="shared" ca="1" si="25"/>
        <v>4</v>
      </c>
      <c r="G434" s="6" t="s">
        <v>108</v>
      </c>
      <c r="H434">
        <v>324121</v>
      </c>
      <c r="I434" t="s">
        <v>577</v>
      </c>
      <c r="J434" s="352">
        <f t="shared" ca="1" si="26"/>
        <v>1.0197628751708956E-9</v>
      </c>
      <c r="K434" s="353">
        <f t="array" aca="1" ref="K434" ca="1">INDEX($B$3:$E$5837,MATCH(H434&amp;I434,$B$3:$B$5837&amp;$C$3:$C$5837,0),4)</f>
        <v>4</v>
      </c>
      <c r="L434">
        <f t="shared" ca="1" si="27"/>
        <v>4</v>
      </c>
    </row>
    <row r="435" spans="1:12">
      <c r="A435" s="6" t="s">
        <v>108</v>
      </c>
      <c r="B435">
        <v>327320</v>
      </c>
      <c r="C435" s="350" t="s">
        <v>570</v>
      </c>
      <c r="D435" s="351">
        <f t="shared" ca="1" si="24"/>
        <v>1.9143139731766782E-6</v>
      </c>
      <c r="E435" s="375">
        <f t="shared" ca="1" si="25"/>
        <v>4</v>
      </c>
      <c r="G435" s="6" t="s">
        <v>108</v>
      </c>
      <c r="H435" s="6">
        <v>324122</v>
      </c>
      <c r="I435" t="s">
        <v>569</v>
      </c>
      <c r="J435" s="352">
        <f t="shared" ca="1" si="26"/>
        <v>0.49016214647298023</v>
      </c>
      <c r="K435" s="353">
        <f t="array" aca="1" ref="K435" ca="1">INDEX($B$3:$E$5837,MATCH(H435&amp;I435,$B$3:$B$5837&amp;$C$3:$C$5837,0),4)</f>
        <v>4</v>
      </c>
      <c r="L435">
        <f t="shared" ca="1" si="27"/>
        <v>4</v>
      </c>
    </row>
    <row r="436" spans="1:12">
      <c r="A436" s="6" t="s">
        <v>108</v>
      </c>
      <c r="B436">
        <v>327330</v>
      </c>
      <c r="C436" s="350" t="s">
        <v>570</v>
      </c>
      <c r="D436" s="351">
        <f t="shared" ca="1" si="24"/>
        <v>1.5413047425899917E-6</v>
      </c>
      <c r="E436" s="375">
        <f t="shared" ca="1" si="25"/>
        <v>4</v>
      </c>
      <c r="G436" s="6" t="s">
        <v>108</v>
      </c>
      <c r="H436" s="6">
        <v>324122</v>
      </c>
      <c r="I436" t="s">
        <v>570</v>
      </c>
      <c r="J436" s="352">
        <f t="shared" ca="1" si="26"/>
        <v>2.0389027280370604E-5</v>
      </c>
      <c r="K436" s="353">
        <f t="array" aca="1" ref="K436" ca="1">INDEX($B$3:$E$5837,MATCH(H436&amp;I436,$B$3:$B$5837&amp;$C$3:$C$5837,0),4)</f>
        <v>4</v>
      </c>
      <c r="L436">
        <f t="shared" ca="1" si="27"/>
        <v>4</v>
      </c>
    </row>
    <row r="437" spans="1:12">
      <c r="A437" s="6" t="s">
        <v>108</v>
      </c>
      <c r="B437">
        <v>327390</v>
      </c>
      <c r="C437" s="350" t="s">
        <v>570</v>
      </c>
      <c r="D437" s="351">
        <f t="shared" ca="1" si="24"/>
        <v>1.1746263586826362E-6</v>
      </c>
      <c r="E437" s="375">
        <f t="shared" ca="1" si="25"/>
        <v>4</v>
      </c>
      <c r="G437" s="6" t="s">
        <v>108</v>
      </c>
      <c r="H437" s="6">
        <v>324122</v>
      </c>
      <c r="I437" t="s">
        <v>571</v>
      </c>
      <c r="J437" s="352">
        <f t="shared" ca="1" si="26"/>
        <v>4.0908040045688017E-6</v>
      </c>
      <c r="K437" s="353">
        <f t="array" aca="1" ref="K437" ca="1">INDEX($B$3:$E$5837,MATCH(H437&amp;I437,$B$3:$B$5837&amp;$C$3:$C$5837,0),4)</f>
        <v>4</v>
      </c>
      <c r="L437">
        <f t="shared" ca="1" si="27"/>
        <v>4</v>
      </c>
    </row>
    <row r="438" spans="1:12">
      <c r="A438" s="6" t="s">
        <v>108</v>
      </c>
      <c r="B438">
        <v>327400</v>
      </c>
      <c r="C438" s="350" t="s">
        <v>570</v>
      </c>
      <c r="D438" s="351">
        <f t="shared" ca="1" si="24"/>
        <v>1.2947209392002019E-4</v>
      </c>
      <c r="E438" s="375">
        <f t="shared" ca="1" si="25"/>
        <v>4</v>
      </c>
      <c r="G438" s="6" t="s">
        <v>108</v>
      </c>
      <c r="H438" s="6">
        <v>324190</v>
      </c>
      <c r="I438" t="s">
        <v>569</v>
      </c>
      <c r="J438" s="352">
        <f t="shared" ca="1" si="26"/>
        <v>0.66807298624512346</v>
      </c>
      <c r="K438" s="353">
        <f t="array" aca="1" ref="K438" ca="1">INDEX($B$3:$E$5837,MATCH(H438&amp;I438,$B$3:$B$5837&amp;$C$3:$C$5837,0),4)</f>
        <v>4</v>
      </c>
      <c r="L438">
        <f t="shared" ca="1" si="27"/>
        <v>4</v>
      </c>
    </row>
    <row r="439" spans="1:12">
      <c r="A439" s="6" t="s">
        <v>108</v>
      </c>
      <c r="B439">
        <v>327910</v>
      </c>
      <c r="C439" s="350" t="s">
        <v>570</v>
      </c>
      <c r="D439" s="351">
        <f t="shared" ca="1" si="24"/>
        <v>1.2463954785133864E-6</v>
      </c>
      <c r="E439" s="375">
        <f t="shared" ca="1" si="25"/>
        <v>4</v>
      </c>
      <c r="G439" s="6" t="s">
        <v>108</v>
      </c>
      <c r="H439" s="6">
        <v>324190</v>
      </c>
      <c r="I439" t="s">
        <v>570</v>
      </c>
      <c r="J439" s="352">
        <f t="shared" ca="1" si="26"/>
        <v>3.7752877081964674E-5</v>
      </c>
      <c r="K439" s="353">
        <f t="array" aca="1" ref="K439" ca="1">INDEX($B$3:$E$5837,MATCH(H439&amp;I439,$B$3:$B$5837&amp;$C$3:$C$5837,0),4)</f>
        <v>4</v>
      </c>
      <c r="L439">
        <f t="shared" ca="1" si="27"/>
        <v>4</v>
      </c>
    </row>
    <row r="440" spans="1:12">
      <c r="A440" s="6" t="s">
        <v>108</v>
      </c>
      <c r="B440">
        <v>327991</v>
      </c>
      <c r="C440" s="350" t="s">
        <v>570</v>
      </c>
      <c r="D440" s="351">
        <f t="shared" ca="1" si="24"/>
        <v>1.2406692642775822E-6</v>
      </c>
      <c r="E440" s="375">
        <f t="shared" ca="1" si="25"/>
        <v>4</v>
      </c>
      <c r="G440" s="6" t="s">
        <v>108</v>
      </c>
      <c r="H440">
        <v>324190</v>
      </c>
      <c r="I440" t="s">
        <v>571</v>
      </c>
      <c r="J440" s="352">
        <f t="shared" ca="1" si="26"/>
        <v>5.7789931499341813E-6</v>
      </c>
      <c r="K440" s="353">
        <f t="array" aca="1" ref="K440" ca="1">INDEX($B$3:$E$5837,MATCH(H440&amp;I440,$B$3:$B$5837&amp;$C$3:$C$5837,0),4)</f>
        <v>4</v>
      </c>
      <c r="L440">
        <f t="shared" ca="1" si="27"/>
        <v>4</v>
      </c>
    </row>
    <row r="441" spans="1:12">
      <c r="A441" s="6" t="s">
        <v>108</v>
      </c>
      <c r="B441">
        <v>327992</v>
      </c>
      <c r="C441" s="350" t="s">
        <v>570</v>
      </c>
      <c r="D441" s="351">
        <f t="shared" ca="1" si="24"/>
        <v>7.2853436362542342E-6</v>
      </c>
      <c r="E441" s="375">
        <f t="shared" ca="1" si="25"/>
        <v>4</v>
      </c>
      <c r="G441" s="6" t="s">
        <v>108</v>
      </c>
      <c r="H441" s="6">
        <v>324190</v>
      </c>
      <c r="I441" t="s">
        <v>575</v>
      </c>
      <c r="J441" s="352">
        <f t="shared" ca="1" si="26"/>
        <v>3.7695028737327811E-8</v>
      </c>
      <c r="K441" s="353">
        <f t="array" aca="1" ref="K441" ca="1">INDEX($B$3:$E$5837,MATCH(H441&amp;I441,$B$3:$B$5837&amp;$C$3:$C$5837,0),4)</f>
        <v>4</v>
      </c>
      <c r="L441">
        <f t="shared" ca="1" si="27"/>
        <v>4</v>
      </c>
    </row>
    <row r="442" spans="1:12">
      <c r="A442" s="6" t="s">
        <v>108</v>
      </c>
      <c r="B442">
        <v>327993</v>
      </c>
      <c r="C442" s="350" t="s">
        <v>570</v>
      </c>
      <c r="D442" s="351">
        <f t="shared" ca="1" si="24"/>
        <v>7.2013474060953905E-6</v>
      </c>
      <c r="E442" s="375">
        <f t="shared" ca="1" si="25"/>
        <v>4</v>
      </c>
      <c r="G442" s="6" t="s">
        <v>108</v>
      </c>
      <c r="H442" s="6">
        <v>324190</v>
      </c>
      <c r="I442" t="s">
        <v>574</v>
      </c>
      <c r="J442" s="352">
        <f t="shared" ca="1" si="26"/>
        <v>3.3321666564184396E-9</v>
      </c>
      <c r="K442" s="353">
        <f t="array" aca="1" ref="K442" ca="1">INDEX($B$3:$E$5837,MATCH(H442&amp;I442,$B$3:$B$5837&amp;$C$3:$C$5837,0),4)</f>
        <v>4</v>
      </c>
      <c r="L442">
        <f t="shared" ca="1" si="27"/>
        <v>4</v>
      </c>
    </row>
    <row r="443" spans="1:12">
      <c r="A443" s="6" t="s">
        <v>108</v>
      </c>
      <c r="B443">
        <v>327999</v>
      </c>
      <c r="C443" s="350" t="s">
        <v>570</v>
      </c>
      <c r="D443" s="351">
        <f t="shared" ca="1" si="24"/>
        <v>3.6103197577890023E-6</v>
      </c>
      <c r="E443" s="375">
        <f t="shared" ca="1" si="25"/>
        <v>4</v>
      </c>
      <c r="G443" s="6" t="s">
        <v>108</v>
      </c>
      <c r="H443" s="6">
        <v>324190</v>
      </c>
      <c r="I443" t="s">
        <v>573</v>
      </c>
      <c r="J443" s="352">
        <f t="shared" ca="1" si="26"/>
        <v>1.0535305598432282E-9</v>
      </c>
      <c r="K443" s="353">
        <f t="array" aca="1" ref="K443" ca="1">INDEX($B$3:$E$5837,MATCH(H443&amp;I443,$B$3:$B$5837&amp;$C$3:$C$5837,0),4)</f>
        <v>4</v>
      </c>
      <c r="L443">
        <f t="shared" ca="1" si="27"/>
        <v>4</v>
      </c>
    </row>
    <row r="444" spans="1:12">
      <c r="A444" s="6" t="s">
        <v>108</v>
      </c>
      <c r="B444">
        <v>331110</v>
      </c>
      <c r="C444" s="350" t="s">
        <v>570</v>
      </c>
      <c r="D444" s="351">
        <f t="shared" ca="1" si="24"/>
        <v>5.9865349949428322E-6</v>
      </c>
      <c r="E444" s="375">
        <f t="shared" ca="1" si="25"/>
        <v>4</v>
      </c>
      <c r="G444" s="6" t="s">
        <v>108</v>
      </c>
      <c r="H444" s="6">
        <v>324190</v>
      </c>
      <c r="I444" t="s">
        <v>576</v>
      </c>
      <c r="J444" s="352">
        <f t="shared" ca="1" si="26"/>
        <v>2.0840814262670568E-9</v>
      </c>
      <c r="K444" s="353">
        <f t="array" aca="1" ref="K444" ca="1">INDEX($B$3:$E$5837,MATCH(H444&amp;I444,$B$3:$B$5837&amp;$C$3:$C$5837,0),4)</f>
        <v>4</v>
      </c>
      <c r="L444">
        <f t="shared" ca="1" si="27"/>
        <v>4</v>
      </c>
    </row>
    <row r="445" spans="1:12">
      <c r="A445" s="6" t="s">
        <v>108</v>
      </c>
      <c r="B445">
        <v>331200</v>
      </c>
      <c r="C445" s="350" t="s">
        <v>570</v>
      </c>
      <c r="D445" s="351">
        <f t="shared" ca="1" si="24"/>
        <v>1.278279346547388E-6</v>
      </c>
      <c r="E445" s="375">
        <f t="shared" ca="1" si="25"/>
        <v>4</v>
      </c>
      <c r="G445" s="6" t="s">
        <v>108</v>
      </c>
      <c r="H445">
        <v>324190</v>
      </c>
      <c r="I445" t="s">
        <v>577</v>
      </c>
      <c r="J445" s="352">
        <f t="shared" ca="1" si="26"/>
        <v>9.4237825307077768E-11</v>
      </c>
      <c r="K445" s="353">
        <f t="array" aca="1" ref="K445" ca="1">INDEX($B$3:$E$5837,MATCH(H445&amp;I445,$B$3:$B$5837&amp;$C$3:$C$5837,0),4)</f>
        <v>4</v>
      </c>
      <c r="L445">
        <f t="shared" ca="1" si="27"/>
        <v>4</v>
      </c>
    </row>
    <row r="446" spans="1:12">
      <c r="A446" s="6" t="s">
        <v>108</v>
      </c>
      <c r="B446" t="s">
        <v>173</v>
      </c>
      <c r="C446" s="350" t="s">
        <v>570</v>
      </c>
      <c r="D446" s="351">
        <f t="shared" ca="1" si="24"/>
        <v>6.5071874586823657E-6</v>
      </c>
      <c r="E446" s="375">
        <f t="shared" ca="1" si="25"/>
        <v>4</v>
      </c>
      <c r="G446" s="6" t="s">
        <v>108</v>
      </c>
      <c r="H446" s="6">
        <v>325110</v>
      </c>
      <c r="I446" t="s">
        <v>569</v>
      </c>
      <c r="J446" s="352">
        <f t="shared" ca="1" si="26"/>
        <v>0.11681799248234014</v>
      </c>
      <c r="K446" s="353">
        <f t="array" aca="1" ref="K446" ca="1">INDEX($B$3:$E$5837,MATCH(H446&amp;I446,$B$3:$B$5837&amp;$C$3:$C$5837,0),4)</f>
        <v>4</v>
      </c>
      <c r="L446">
        <f t="shared" ca="1" si="27"/>
        <v>4</v>
      </c>
    </row>
    <row r="447" spans="1:12">
      <c r="A447" s="6" t="s">
        <v>108</v>
      </c>
      <c r="B447">
        <v>331314</v>
      </c>
      <c r="C447" s="350" t="s">
        <v>570</v>
      </c>
      <c r="D447" s="351">
        <f t="shared" ca="1" si="24"/>
        <v>2.9184076157875205E-6</v>
      </c>
      <c r="E447" s="375">
        <f t="shared" ca="1" si="25"/>
        <v>4</v>
      </c>
      <c r="G447" s="6" t="s">
        <v>108</v>
      </c>
      <c r="H447">
        <v>325110</v>
      </c>
      <c r="I447" t="s">
        <v>570</v>
      </c>
      <c r="J447" s="352">
        <f t="shared" ca="1" si="26"/>
        <v>3.3219494377531436E-6</v>
      </c>
      <c r="K447" s="353">
        <f t="array" aca="1" ref="K447" ca="1">INDEX($B$3:$E$5837,MATCH(H447&amp;I447,$B$3:$B$5837&amp;$C$3:$C$5837,0),4)</f>
        <v>4</v>
      </c>
      <c r="L447">
        <f t="shared" ca="1" si="27"/>
        <v>4</v>
      </c>
    </row>
    <row r="448" spans="1:12">
      <c r="A448" s="6" t="s">
        <v>108</v>
      </c>
      <c r="B448" t="s">
        <v>176</v>
      </c>
      <c r="C448" s="350" t="s">
        <v>570</v>
      </c>
      <c r="D448" s="351">
        <f t="shared" ca="1" si="24"/>
        <v>2.5069121997271519E-6</v>
      </c>
      <c r="E448" s="375">
        <f t="shared" ca="1" si="25"/>
        <v>4</v>
      </c>
      <c r="G448" s="6" t="s">
        <v>108</v>
      </c>
      <c r="H448" s="6">
        <v>325110</v>
      </c>
      <c r="I448" t="s">
        <v>571</v>
      </c>
      <c r="J448" s="352">
        <f t="shared" ca="1" si="26"/>
        <v>5.0346043098432773E-7</v>
      </c>
      <c r="K448" s="353">
        <f t="array" aca="1" ref="K448" ca="1">INDEX($B$3:$E$5837,MATCH(H448&amp;I448,$B$3:$B$5837&amp;$C$3:$C$5837,0),4)</f>
        <v>4</v>
      </c>
      <c r="L448">
        <f t="shared" ca="1" si="27"/>
        <v>4</v>
      </c>
    </row>
    <row r="449" spans="1:12">
      <c r="A449" s="6" t="s">
        <v>108</v>
      </c>
      <c r="B449">
        <v>331411</v>
      </c>
      <c r="C449" s="350" t="s">
        <v>570</v>
      </c>
      <c r="D449" s="351">
        <f t="shared" ca="1" si="24"/>
        <v>2.1535501206333022E-7</v>
      </c>
      <c r="E449" s="375">
        <f t="shared" ca="1" si="25"/>
        <v>4</v>
      </c>
      <c r="G449" s="6" t="s">
        <v>108</v>
      </c>
      <c r="H449" s="6">
        <v>325110</v>
      </c>
      <c r="I449" t="s">
        <v>575</v>
      </c>
      <c r="J449" s="352">
        <f t="shared" ca="1" si="26"/>
        <v>1.2996798901741324E-8</v>
      </c>
      <c r="K449" s="353">
        <f t="array" aca="1" ref="K449" ca="1">INDEX($B$3:$E$5837,MATCH(H449&amp;I449,$B$3:$B$5837&amp;$C$3:$C$5837,0),4)</f>
        <v>4</v>
      </c>
      <c r="L449">
        <f t="shared" ca="1" si="27"/>
        <v>4</v>
      </c>
    </row>
    <row r="450" spans="1:12">
      <c r="A450" s="6" t="s">
        <v>108</v>
      </c>
      <c r="B450">
        <v>331419</v>
      </c>
      <c r="C450" s="350" t="s">
        <v>570</v>
      </c>
      <c r="D450" s="351">
        <f t="shared" ca="1" si="24"/>
        <v>1.970233429270147E-6</v>
      </c>
      <c r="E450" s="375">
        <f t="shared" ca="1" si="25"/>
        <v>4</v>
      </c>
      <c r="G450" s="6" t="s">
        <v>108</v>
      </c>
      <c r="H450">
        <v>325110</v>
      </c>
      <c r="I450" t="s">
        <v>574</v>
      </c>
      <c r="J450" s="352">
        <f t="shared" ca="1" si="26"/>
        <v>1.1488915486002169E-9</v>
      </c>
      <c r="K450" s="353">
        <f t="array" aca="1" ref="K450" ca="1">INDEX($B$3:$E$5837,MATCH(H450&amp;I450,$B$3:$B$5837&amp;$C$3:$C$5837,0),4)</f>
        <v>4</v>
      </c>
      <c r="L450">
        <f t="shared" ca="1" si="27"/>
        <v>4</v>
      </c>
    </row>
    <row r="451" spans="1:12">
      <c r="A451" s="6" t="s">
        <v>108</v>
      </c>
      <c r="B451">
        <v>331420</v>
      </c>
      <c r="C451" s="350" t="s">
        <v>570</v>
      </c>
      <c r="D451" s="351">
        <f t="shared" ref="D451:D514" ca="1" si="28">OFFSET(matrix1,MOD(ROW()-ROW($D$3),ROWS(matrix1)),TRUNC((ROW()-ROW($D$3))/ROWS(matrix1)),1,1)</f>
        <v>5.6226730995434853E-7</v>
      </c>
      <c r="E451" s="375">
        <f t="shared" ref="E451:E514" ca="1" si="29">OFFSET(matrix4,MOD(ROW()-ROW($E$3),ROWS(matrix4)),TRUNC((ROW()-ROW($E$3))/ROWS(matrix4)),1,1)</f>
        <v>4</v>
      </c>
      <c r="G451" s="6" t="s">
        <v>108</v>
      </c>
      <c r="H451" s="6">
        <v>325110</v>
      </c>
      <c r="I451" t="s">
        <v>573</v>
      </c>
      <c r="J451" s="352">
        <f t="shared" ca="1" si="26"/>
        <v>3.6324484373087251E-10</v>
      </c>
      <c r="K451" s="353">
        <f t="array" aca="1" ref="K451" ca="1">INDEX($B$3:$E$5837,MATCH(H451&amp;I451,$B$3:$B$5837&amp;$C$3:$C$5837,0),4)</f>
        <v>4</v>
      </c>
      <c r="L451">
        <f t="shared" ca="1" si="27"/>
        <v>4</v>
      </c>
    </row>
    <row r="452" spans="1:12">
      <c r="A452" s="6" t="s">
        <v>108</v>
      </c>
      <c r="B452">
        <v>331490</v>
      </c>
      <c r="C452" s="350" t="s">
        <v>570</v>
      </c>
      <c r="D452" s="351">
        <f t="shared" ca="1" si="28"/>
        <v>1.2800372774652424E-6</v>
      </c>
      <c r="E452" s="375">
        <f t="shared" ca="1" si="29"/>
        <v>4</v>
      </c>
      <c r="G452" s="6" t="s">
        <v>108</v>
      </c>
      <c r="H452" s="6">
        <v>325110</v>
      </c>
      <c r="I452" t="s">
        <v>576</v>
      </c>
      <c r="J452" s="352">
        <f t="shared" ref="J452:J515" ca="1" si="30">SUMIFS(D$3:D$5837,B$3:B$5837,H452,C$3:C$5837,I452)</f>
        <v>7.18566561675669E-10</v>
      </c>
      <c r="K452" s="353">
        <f t="array" aca="1" ref="K452" ca="1">INDEX($B$3:$E$5837,MATCH(H452&amp;I452,$B$3:$B$5837&amp;$C$3:$C$5837,0),4)</f>
        <v>4</v>
      </c>
      <c r="L452">
        <f t="shared" ref="L452:L515" ca="1" si="31">IF(K452&gt;2,4,1)</f>
        <v>4</v>
      </c>
    </row>
    <row r="453" spans="1:12">
      <c r="A453" s="6" t="s">
        <v>108</v>
      </c>
      <c r="B453">
        <v>331510</v>
      </c>
      <c r="C453" s="350" t="s">
        <v>570</v>
      </c>
      <c r="D453" s="351">
        <f t="shared" ca="1" si="28"/>
        <v>1.5761358027052188E-6</v>
      </c>
      <c r="E453" s="375">
        <f t="shared" ca="1" si="29"/>
        <v>4</v>
      </c>
      <c r="G453" s="6" t="s">
        <v>108</v>
      </c>
      <c r="H453">
        <v>325110</v>
      </c>
      <c r="I453" t="s">
        <v>577</v>
      </c>
      <c r="J453" s="352">
        <f t="shared" ca="1" si="30"/>
        <v>3.2492084645651449E-11</v>
      </c>
      <c r="K453" s="353">
        <f t="array" aca="1" ref="K453" ca="1">INDEX($B$3:$E$5837,MATCH(H453&amp;I453,$B$3:$B$5837&amp;$C$3:$C$5837,0),4)</f>
        <v>4</v>
      </c>
      <c r="L453">
        <f t="shared" ca="1" si="31"/>
        <v>4</v>
      </c>
    </row>
    <row r="454" spans="1:12">
      <c r="A454" s="6" t="s">
        <v>108</v>
      </c>
      <c r="B454">
        <v>331520</v>
      </c>
      <c r="C454" s="350" t="s">
        <v>570</v>
      </c>
      <c r="D454" s="351">
        <f t="shared" ca="1" si="28"/>
        <v>2.4766062065401665E-6</v>
      </c>
      <c r="E454" s="375">
        <f t="shared" ca="1" si="29"/>
        <v>4</v>
      </c>
      <c r="G454" s="6" t="s">
        <v>108</v>
      </c>
      <c r="H454" s="6">
        <v>325120</v>
      </c>
      <c r="I454" t="s">
        <v>569</v>
      </c>
      <c r="J454" s="352">
        <f t="shared" ca="1" si="30"/>
        <v>0.35223958790778165</v>
      </c>
      <c r="K454" s="353">
        <f t="array" aca="1" ref="K454" ca="1">INDEX($B$3:$E$5837,MATCH(H454&amp;I454,$B$3:$B$5837&amp;$C$3:$C$5837,0),4)</f>
        <v>4</v>
      </c>
      <c r="L454">
        <f t="shared" ca="1" si="31"/>
        <v>4</v>
      </c>
    </row>
    <row r="455" spans="1:12">
      <c r="A455" s="6" t="s">
        <v>108</v>
      </c>
      <c r="B455" t="s">
        <v>184</v>
      </c>
      <c r="C455" s="350" t="s">
        <v>570</v>
      </c>
      <c r="D455" s="351">
        <f t="shared" ca="1" si="28"/>
        <v>2.7388408605596841E-6</v>
      </c>
      <c r="E455" s="375">
        <f t="shared" ca="1" si="29"/>
        <v>4</v>
      </c>
      <c r="G455" s="6" t="s">
        <v>108</v>
      </c>
      <c r="H455" s="6">
        <v>325120</v>
      </c>
      <c r="I455" t="s">
        <v>572</v>
      </c>
      <c r="J455" s="352">
        <f t="shared" ca="1" si="30"/>
        <v>1.5671010816641884E-4</v>
      </c>
      <c r="K455" s="353">
        <f t="array" aca="1" ref="K455" ca="1">INDEX($B$3:$E$5837,MATCH(H455&amp;I455,$B$3:$B$5837&amp;$C$3:$C$5837,0),4)</f>
        <v>2</v>
      </c>
      <c r="L455">
        <f t="shared" ca="1" si="31"/>
        <v>1</v>
      </c>
    </row>
    <row r="456" spans="1:12">
      <c r="A456" s="6" t="s">
        <v>108</v>
      </c>
      <c r="B456">
        <v>332114</v>
      </c>
      <c r="C456" s="350" t="s">
        <v>570</v>
      </c>
      <c r="D456" s="351">
        <f t="shared" ca="1" si="28"/>
        <v>1.1825393185749702E-6</v>
      </c>
      <c r="E456" s="375">
        <f t="shared" ca="1" si="29"/>
        <v>4</v>
      </c>
      <c r="G456" s="6" t="s">
        <v>108</v>
      </c>
      <c r="H456">
        <v>325120</v>
      </c>
      <c r="I456" t="s">
        <v>570</v>
      </c>
      <c r="J456" s="352">
        <f t="shared" ca="1" si="30"/>
        <v>8.8605853624619086E-6</v>
      </c>
      <c r="K456" s="353">
        <f t="array" aca="1" ref="K456" ca="1">INDEX($B$3:$E$5837,MATCH(H456&amp;I456,$B$3:$B$5837&amp;$C$3:$C$5837,0),4)</f>
        <v>4</v>
      </c>
      <c r="L456">
        <f t="shared" ca="1" si="31"/>
        <v>4</v>
      </c>
    </row>
    <row r="457" spans="1:12">
      <c r="A457" s="6" t="s">
        <v>108</v>
      </c>
      <c r="B457" t="s">
        <v>187</v>
      </c>
      <c r="C457" s="350" t="s">
        <v>570</v>
      </c>
      <c r="D457" s="351">
        <f t="shared" ca="1" si="28"/>
        <v>6.9653780542973777E-7</v>
      </c>
      <c r="E457" s="375">
        <f t="shared" ca="1" si="29"/>
        <v>4</v>
      </c>
      <c r="G457" s="6" t="s">
        <v>108</v>
      </c>
      <c r="H457">
        <v>325120</v>
      </c>
      <c r="I457" t="s">
        <v>571</v>
      </c>
      <c r="J457" s="352">
        <f t="shared" ca="1" si="30"/>
        <v>1.6648546521673481E-6</v>
      </c>
      <c r="K457" s="353">
        <f t="array" aca="1" ref="K457" ca="1">INDEX($B$3:$E$5837,MATCH(H457&amp;I457,$B$3:$B$5837&amp;$C$3:$C$5837,0),4)</f>
        <v>4</v>
      </c>
      <c r="L457">
        <f t="shared" ca="1" si="31"/>
        <v>4</v>
      </c>
    </row>
    <row r="458" spans="1:12">
      <c r="A458" s="6" t="s">
        <v>108</v>
      </c>
      <c r="B458">
        <v>332200</v>
      </c>
      <c r="C458" s="350" t="s">
        <v>570</v>
      </c>
      <c r="D458" s="351">
        <f t="shared" ca="1" si="28"/>
        <v>8.8834442137696251E-7</v>
      </c>
      <c r="E458" s="375">
        <f t="shared" ca="1" si="29"/>
        <v>4</v>
      </c>
      <c r="G458" s="6" t="s">
        <v>108</v>
      </c>
      <c r="H458" s="6">
        <v>325130</v>
      </c>
      <c r="I458" t="s">
        <v>569</v>
      </c>
      <c r="J458" s="352">
        <f t="shared" ca="1" si="30"/>
        <v>0.61316440010991557</v>
      </c>
      <c r="K458" s="353">
        <f t="array" aca="1" ref="K458" ca="1">INDEX($B$3:$E$5837,MATCH(H458&amp;I458,$B$3:$B$5837&amp;$C$3:$C$5837,0),4)</f>
        <v>4</v>
      </c>
      <c r="L458">
        <f t="shared" ca="1" si="31"/>
        <v>4</v>
      </c>
    </row>
    <row r="459" spans="1:12">
      <c r="A459" s="6" t="s">
        <v>108</v>
      </c>
      <c r="B459">
        <v>332310</v>
      </c>
      <c r="C459" s="350" t="s">
        <v>570</v>
      </c>
      <c r="D459" s="351">
        <f t="shared" ca="1" si="28"/>
        <v>4.6271638073635518E-7</v>
      </c>
      <c r="E459" s="375">
        <f t="shared" ca="1" si="29"/>
        <v>4</v>
      </c>
      <c r="G459" s="6" t="s">
        <v>108</v>
      </c>
      <c r="H459" s="6">
        <v>325130</v>
      </c>
      <c r="I459" t="s">
        <v>570</v>
      </c>
      <c r="J459" s="352">
        <f t="shared" ca="1" si="30"/>
        <v>3.0401592997108498E-5</v>
      </c>
      <c r="K459" s="353">
        <f t="array" aca="1" ref="K459" ca="1">INDEX($B$3:$E$5837,MATCH(H459&amp;I459,$B$3:$B$5837&amp;$C$3:$C$5837,0),4)</f>
        <v>4</v>
      </c>
      <c r="L459">
        <f t="shared" ca="1" si="31"/>
        <v>4</v>
      </c>
    </row>
    <row r="460" spans="1:12">
      <c r="A460" s="6" t="s">
        <v>108</v>
      </c>
      <c r="B460">
        <v>332320</v>
      </c>
      <c r="C460" s="350" t="s">
        <v>570</v>
      </c>
      <c r="D460" s="351">
        <f t="shared" ca="1" si="28"/>
        <v>4.843067264965934E-7</v>
      </c>
      <c r="E460" s="375">
        <f t="shared" ca="1" si="29"/>
        <v>4</v>
      </c>
      <c r="G460" s="6" t="s">
        <v>108</v>
      </c>
      <c r="H460" s="6">
        <v>325130</v>
      </c>
      <c r="I460" t="s">
        <v>571</v>
      </c>
      <c r="J460" s="352">
        <f t="shared" ca="1" si="30"/>
        <v>4.9007287459464813E-6</v>
      </c>
      <c r="K460" s="353">
        <f t="array" aca="1" ref="K460" ca="1">INDEX($B$3:$E$5837,MATCH(H460&amp;I460,$B$3:$B$5837&amp;$C$3:$C$5837,0),4)</f>
        <v>4</v>
      </c>
      <c r="L460">
        <f t="shared" ca="1" si="31"/>
        <v>4</v>
      </c>
    </row>
    <row r="461" spans="1:12">
      <c r="A461" s="6" t="s">
        <v>108</v>
      </c>
      <c r="B461">
        <v>332410</v>
      </c>
      <c r="C461" s="350" t="s">
        <v>570</v>
      </c>
      <c r="D461" s="351">
        <f t="shared" ca="1" si="28"/>
        <v>3.6610439235631434E-7</v>
      </c>
      <c r="E461" s="375">
        <f t="shared" ca="1" si="29"/>
        <v>4</v>
      </c>
      <c r="G461" s="6" t="s">
        <v>108</v>
      </c>
      <c r="H461">
        <v>325180</v>
      </c>
      <c r="I461" t="s">
        <v>569</v>
      </c>
      <c r="J461" s="352">
        <f t="shared" ca="1" si="30"/>
        <v>0.85319693479326464</v>
      </c>
      <c r="K461" s="353">
        <f t="array" aca="1" ref="K461" ca="1">INDEX($B$3:$E$5837,MATCH(H461&amp;I461,$B$3:$B$5837&amp;$C$3:$C$5837,0),4)</f>
        <v>4</v>
      </c>
      <c r="L461">
        <f t="shared" ca="1" si="31"/>
        <v>4</v>
      </c>
    </row>
    <row r="462" spans="1:12">
      <c r="A462" s="6" t="s">
        <v>108</v>
      </c>
      <c r="B462">
        <v>332420</v>
      </c>
      <c r="C462" s="350" t="s">
        <v>570</v>
      </c>
      <c r="D462" s="351">
        <f t="shared" ca="1" si="28"/>
        <v>6.8646640164456846E-7</v>
      </c>
      <c r="E462" s="375">
        <f t="shared" ca="1" si="29"/>
        <v>4</v>
      </c>
      <c r="G462" s="6" t="s">
        <v>108</v>
      </c>
      <c r="H462" s="6">
        <v>325180</v>
      </c>
      <c r="I462" t="s">
        <v>570</v>
      </c>
      <c r="J462" s="352">
        <f t="shared" ca="1" si="30"/>
        <v>2.5983991293274464E-5</v>
      </c>
      <c r="K462" s="353">
        <f t="array" aca="1" ref="K462" ca="1">INDEX($B$3:$E$5837,MATCH(H462&amp;I462,$B$3:$B$5837&amp;$C$3:$C$5837,0),4)</f>
        <v>4</v>
      </c>
      <c r="L462">
        <f t="shared" ca="1" si="31"/>
        <v>4</v>
      </c>
    </row>
    <row r="463" spans="1:12">
      <c r="A463" s="6" t="s">
        <v>108</v>
      </c>
      <c r="B463">
        <v>332430</v>
      </c>
      <c r="C463" s="350" t="s">
        <v>570</v>
      </c>
      <c r="D463" s="351">
        <f t="shared" ca="1" si="28"/>
        <v>1.0625536598512001E-6</v>
      </c>
      <c r="E463" s="375">
        <f t="shared" ca="1" si="29"/>
        <v>4</v>
      </c>
      <c r="G463" s="6" t="s">
        <v>108</v>
      </c>
      <c r="H463" s="6">
        <v>325180</v>
      </c>
      <c r="I463" t="s">
        <v>571</v>
      </c>
      <c r="J463" s="352">
        <f t="shared" ca="1" si="30"/>
        <v>3.6861105524144209E-6</v>
      </c>
      <c r="K463" s="353">
        <f t="array" aca="1" ref="K463" ca="1">INDEX($B$3:$E$5837,MATCH(H463&amp;I463,$B$3:$B$5837&amp;$C$3:$C$5837,0),4)</f>
        <v>4</v>
      </c>
      <c r="L463">
        <f t="shared" ca="1" si="31"/>
        <v>4</v>
      </c>
    </row>
    <row r="464" spans="1:12">
      <c r="A464" s="6" t="s">
        <v>108</v>
      </c>
      <c r="B464">
        <v>332500</v>
      </c>
      <c r="C464" s="350" t="s">
        <v>570</v>
      </c>
      <c r="D464" s="351">
        <f t="shared" ca="1" si="28"/>
        <v>5.9440117240018208E-7</v>
      </c>
      <c r="E464" s="375">
        <f t="shared" ca="1" si="29"/>
        <v>4</v>
      </c>
      <c r="G464" s="6" t="s">
        <v>108</v>
      </c>
      <c r="H464" s="6">
        <v>325180</v>
      </c>
      <c r="I464" t="s">
        <v>575</v>
      </c>
      <c r="J464" s="352">
        <f t="shared" ca="1" si="30"/>
        <v>3.3051648353903975E-8</v>
      </c>
      <c r="K464" s="353">
        <f t="array" aca="1" ref="K464" ca="1">INDEX($B$3:$E$5837,MATCH(H464&amp;I464,$B$3:$B$5837&amp;$C$3:$C$5837,0),4)</f>
        <v>4</v>
      </c>
      <c r="L464">
        <f t="shared" ca="1" si="31"/>
        <v>4</v>
      </c>
    </row>
    <row r="465" spans="1:12">
      <c r="A465" s="6" t="s">
        <v>108</v>
      </c>
      <c r="B465">
        <v>332600</v>
      </c>
      <c r="C465" s="350" t="s">
        <v>570</v>
      </c>
      <c r="D465" s="351">
        <f t="shared" ca="1" si="28"/>
        <v>9.6700250051163223E-7</v>
      </c>
      <c r="E465" s="375">
        <f t="shared" ca="1" si="29"/>
        <v>4</v>
      </c>
      <c r="G465" s="6" t="s">
        <v>108</v>
      </c>
      <c r="H465" s="6">
        <v>325180</v>
      </c>
      <c r="I465" t="s">
        <v>574</v>
      </c>
      <c r="J465" s="352">
        <f t="shared" ca="1" si="30"/>
        <v>2.9217009317593517E-9</v>
      </c>
      <c r="K465" s="353">
        <f t="array" aca="1" ref="K465" ca="1">INDEX($B$3:$E$5837,MATCH(H465&amp;I465,$B$3:$B$5837&amp;$C$3:$C$5837,0),4)</f>
        <v>4</v>
      </c>
      <c r="L465">
        <f t="shared" ca="1" si="31"/>
        <v>4</v>
      </c>
    </row>
    <row r="466" spans="1:12">
      <c r="A466" s="6" t="s">
        <v>108</v>
      </c>
      <c r="B466">
        <v>332710</v>
      </c>
      <c r="C466" s="350" t="s">
        <v>570</v>
      </c>
      <c r="D466" s="351">
        <f t="shared" ca="1" si="28"/>
        <v>6.0533107462034863E-7</v>
      </c>
      <c r="E466" s="375">
        <f t="shared" ca="1" si="29"/>
        <v>4</v>
      </c>
      <c r="G466" s="6" t="s">
        <v>108</v>
      </c>
      <c r="H466">
        <v>325180</v>
      </c>
      <c r="I466" t="s">
        <v>573</v>
      </c>
      <c r="J466" s="352">
        <f t="shared" ca="1" si="30"/>
        <v>9.2375368212806956E-10</v>
      </c>
      <c r="K466" s="353">
        <f t="array" aca="1" ref="K466" ca="1">INDEX($B$3:$E$5837,MATCH(H466&amp;I466,$B$3:$B$5837&amp;$C$3:$C$5837,0),4)</f>
        <v>4</v>
      </c>
      <c r="L466">
        <f t="shared" ca="1" si="31"/>
        <v>4</v>
      </c>
    </row>
    <row r="467" spans="1:12">
      <c r="A467" s="6" t="s">
        <v>108</v>
      </c>
      <c r="B467">
        <v>332720</v>
      </c>
      <c r="C467" s="350" t="s">
        <v>570</v>
      </c>
      <c r="D467" s="351">
        <f t="shared" ca="1" si="28"/>
        <v>5.9917593702048949E-7</v>
      </c>
      <c r="E467" s="375">
        <f t="shared" ca="1" si="29"/>
        <v>4</v>
      </c>
      <c r="G467" s="6" t="s">
        <v>108</v>
      </c>
      <c r="H467" s="6">
        <v>325180</v>
      </c>
      <c r="I467" t="s">
        <v>576</v>
      </c>
      <c r="J467" s="352">
        <f t="shared" ca="1" si="30"/>
        <v>1.8273583745452921E-9</v>
      </c>
      <c r="K467" s="353">
        <f t="array" aca="1" ref="K467" ca="1">INDEX($B$3:$E$5837,MATCH(H467&amp;I467,$B$3:$B$5837&amp;$C$3:$C$5837,0),4)</f>
        <v>4</v>
      </c>
      <c r="L467">
        <f t="shared" ca="1" si="31"/>
        <v>4</v>
      </c>
    </row>
    <row r="468" spans="1:12">
      <c r="A468" s="6" t="s">
        <v>108</v>
      </c>
      <c r="B468">
        <v>332800</v>
      </c>
      <c r="C468" s="350" t="s">
        <v>570</v>
      </c>
      <c r="D468" s="351">
        <f t="shared" ca="1" si="28"/>
        <v>3.3455765274887281E-6</v>
      </c>
      <c r="E468" s="375">
        <f t="shared" ca="1" si="29"/>
        <v>4</v>
      </c>
      <c r="G468" s="6" t="s">
        <v>108</v>
      </c>
      <c r="H468">
        <v>325180</v>
      </c>
      <c r="I468" t="s">
        <v>577</v>
      </c>
      <c r="J468" s="352">
        <f t="shared" ca="1" si="30"/>
        <v>8.2629343126134683E-11</v>
      </c>
      <c r="K468" s="353">
        <f t="array" aca="1" ref="K468" ca="1">INDEX($B$3:$E$5837,MATCH(H468&amp;I468,$B$3:$B$5837&amp;$C$3:$C$5837,0),4)</f>
        <v>4</v>
      </c>
      <c r="L468">
        <f t="shared" ca="1" si="31"/>
        <v>4</v>
      </c>
    </row>
    <row r="469" spans="1:12">
      <c r="A469" s="6" t="s">
        <v>108</v>
      </c>
      <c r="B469" t="s">
        <v>200</v>
      </c>
      <c r="C469" s="350" t="s">
        <v>570</v>
      </c>
      <c r="D469" s="351">
        <f t="shared" ca="1" si="28"/>
        <v>3.9890848588248882E-7</v>
      </c>
      <c r="E469" s="375">
        <f t="shared" ca="1" si="29"/>
        <v>4</v>
      </c>
      <c r="G469" s="6" t="s">
        <v>108</v>
      </c>
      <c r="H469">
        <v>325190</v>
      </c>
      <c r="I469" t="s">
        <v>569</v>
      </c>
      <c r="J469" s="352">
        <f t="shared" ca="1" si="30"/>
        <v>0.39518220000715343</v>
      </c>
      <c r="K469" s="353">
        <f t="array" aca="1" ref="K469" ca="1">INDEX($B$3:$E$5837,MATCH(H469&amp;I469,$B$3:$B$5837&amp;$C$3:$C$5837,0),4)</f>
        <v>4</v>
      </c>
      <c r="L469">
        <f t="shared" ca="1" si="31"/>
        <v>4</v>
      </c>
    </row>
    <row r="470" spans="1:12">
      <c r="A470" s="6" t="s">
        <v>108</v>
      </c>
      <c r="B470">
        <v>332913</v>
      </c>
      <c r="C470" s="350" t="s">
        <v>570</v>
      </c>
      <c r="D470" s="351">
        <f t="shared" ca="1" si="28"/>
        <v>2.9125459331661504E-7</v>
      </c>
      <c r="E470" s="375">
        <f t="shared" ca="1" si="29"/>
        <v>4</v>
      </c>
      <c r="G470" s="6" t="s">
        <v>108</v>
      </c>
      <c r="H470">
        <v>325190</v>
      </c>
      <c r="I470" t="s">
        <v>571</v>
      </c>
      <c r="J470" s="352">
        <f t="shared" ca="1" si="30"/>
        <v>3.5225113706346641E-4</v>
      </c>
      <c r="K470" s="353">
        <f t="array" aca="1" ref="K470" ca="1">INDEX($B$3:$E$5837,MATCH(H470&amp;I470,$B$3:$B$5837&amp;$C$3:$C$5837,0),4)</f>
        <v>2</v>
      </c>
      <c r="L470">
        <f t="shared" ca="1" si="31"/>
        <v>1</v>
      </c>
    </row>
    <row r="471" spans="1:12">
      <c r="A471" s="6" t="s">
        <v>108</v>
      </c>
      <c r="B471">
        <v>332991</v>
      </c>
      <c r="C471" s="350" t="s">
        <v>570</v>
      </c>
      <c r="D471" s="351">
        <f t="shared" ca="1" si="28"/>
        <v>9.6939063444679812E-7</v>
      </c>
      <c r="E471" s="375">
        <f t="shared" ca="1" si="29"/>
        <v>4</v>
      </c>
      <c r="G471" s="6" t="s">
        <v>108</v>
      </c>
      <c r="H471" s="6">
        <v>325190</v>
      </c>
      <c r="I471" t="s">
        <v>570</v>
      </c>
      <c r="J471" s="352">
        <f t="shared" ca="1" si="30"/>
        <v>4.0361296177115631E-5</v>
      </c>
      <c r="K471" s="353">
        <f t="array" aca="1" ref="K471" ca="1">INDEX($B$3:$E$5837,MATCH(H471&amp;I471,$B$3:$B$5837&amp;$C$3:$C$5837,0),4)</f>
        <v>4</v>
      </c>
      <c r="L471">
        <f t="shared" ca="1" si="31"/>
        <v>4</v>
      </c>
    </row>
    <row r="472" spans="1:12">
      <c r="A472" s="6" t="s">
        <v>108</v>
      </c>
      <c r="B472" t="s">
        <v>204</v>
      </c>
      <c r="C472" s="350" t="s">
        <v>570</v>
      </c>
      <c r="D472" s="351">
        <f t="shared" ca="1" si="28"/>
        <v>5.7692975057342655E-7</v>
      </c>
      <c r="E472" s="375">
        <f t="shared" ca="1" si="29"/>
        <v>4</v>
      </c>
      <c r="G472" s="6" t="s">
        <v>108</v>
      </c>
      <c r="H472" s="6">
        <v>325190</v>
      </c>
      <c r="I472" t="s">
        <v>575</v>
      </c>
      <c r="J472" s="352">
        <f t="shared" ca="1" si="30"/>
        <v>2.6538784657547175E-8</v>
      </c>
      <c r="K472" s="353">
        <f t="array" aca="1" ref="K472" ca="1">INDEX($B$3:$E$5837,MATCH(H472&amp;I472,$B$3:$B$5837&amp;$C$3:$C$5837,0),4)</f>
        <v>4</v>
      </c>
      <c r="L472">
        <f t="shared" ca="1" si="31"/>
        <v>4</v>
      </c>
    </row>
    <row r="473" spans="1:12">
      <c r="A473" s="6" t="s">
        <v>108</v>
      </c>
      <c r="B473">
        <v>332996</v>
      </c>
      <c r="C473" s="350" t="s">
        <v>570</v>
      </c>
      <c r="D473" s="351">
        <f t="shared" ca="1" si="28"/>
        <v>6.1833916072726158E-7</v>
      </c>
      <c r="E473" s="375">
        <f t="shared" ca="1" si="29"/>
        <v>4</v>
      </c>
      <c r="G473" s="6" t="s">
        <v>108</v>
      </c>
      <c r="H473" s="6">
        <v>325190</v>
      </c>
      <c r="I473" t="s">
        <v>574</v>
      </c>
      <c r="J473" s="352">
        <f t="shared" ca="1" si="30"/>
        <v>2.345976546508844E-9</v>
      </c>
      <c r="K473" s="353">
        <f t="array" aca="1" ref="K473" ca="1">INDEX($B$3:$E$5837,MATCH(H473&amp;I473,$B$3:$B$5837&amp;$C$3:$C$5837,0),4)</f>
        <v>4</v>
      </c>
      <c r="L473">
        <f t="shared" ca="1" si="31"/>
        <v>4</v>
      </c>
    </row>
    <row r="474" spans="1:12">
      <c r="A474" s="6" t="s">
        <v>108</v>
      </c>
      <c r="B474" t="s">
        <v>207</v>
      </c>
      <c r="C474" s="350" t="s">
        <v>570</v>
      </c>
      <c r="D474" s="351">
        <f t="shared" ca="1" si="28"/>
        <v>1.0748591947377452E-6</v>
      </c>
      <c r="E474" s="375">
        <f t="shared" ca="1" si="29"/>
        <v>4</v>
      </c>
      <c r="G474" s="6" t="s">
        <v>108</v>
      </c>
      <c r="H474">
        <v>325190</v>
      </c>
      <c r="I474" t="s">
        <v>573</v>
      </c>
      <c r="J474" s="352">
        <f t="shared" ca="1" si="30"/>
        <v>7.417270020579E-10</v>
      </c>
      <c r="K474" s="353">
        <f t="array" aca="1" ref="K474" ca="1">INDEX($B$3:$E$5837,MATCH(H474&amp;I474,$B$3:$B$5837&amp;$C$3:$C$5837,0),4)</f>
        <v>4</v>
      </c>
      <c r="L474">
        <f t="shared" ca="1" si="31"/>
        <v>4</v>
      </c>
    </row>
    <row r="475" spans="1:12">
      <c r="A475" s="6" t="s">
        <v>108</v>
      </c>
      <c r="B475">
        <v>333111</v>
      </c>
      <c r="C475" s="350" t="s">
        <v>570</v>
      </c>
      <c r="D475" s="351">
        <f t="shared" ca="1" si="28"/>
        <v>3.6789808592697517E-7</v>
      </c>
      <c r="E475" s="375">
        <f t="shared" ca="1" si="29"/>
        <v>4</v>
      </c>
      <c r="G475" s="6" t="s">
        <v>108</v>
      </c>
      <c r="H475" s="6">
        <v>325190</v>
      </c>
      <c r="I475" t="s">
        <v>576</v>
      </c>
      <c r="J475" s="352">
        <f t="shared" ca="1" si="30"/>
        <v>1.4672753950105101E-9</v>
      </c>
      <c r="K475" s="353">
        <f t="array" aca="1" ref="K475" ca="1">INDEX($B$3:$E$5837,MATCH(H475&amp;I475,$B$3:$B$5837&amp;$C$3:$C$5837,0),4)</f>
        <v>4</v>
      </c>
      <c r="L475">
        <f t="shared" ca="1" si="31"/>
        <v>4</v>
      </c>
    </row>
    <row r="476" spans="1:12">
      <c r="A476" s="6" t="s">
        <v>108</v>
      </c>
      <c r="B476">
        <v>333112</v>
      </c>
      <c r="C476" s="350" t="s">
        <v>570</v>
      </c>
      <c r="D476" s="351">
        <f t="shared" ca="1" si="28"/>
        <v>2.7637158834547114E-7</v>
      </c>
      <c r="E476" s="375">
        <f t="shared" ca="1" si="29"/>
        <v>4</v>
      </c>
      <c r="G476" s="6" t="s">
        <v>108</v>
      </c>
      <c r="H476">
        <v>325190</v>
      </c>
      <c r="I476" t="s">
        <v>577</v>
      </c>
      <c r="J476" s="352">
        <f t="shared" ca="1" si="30"/>
        <v>6.6347140092335108E-11</v>
      </c>
      <c r="K476" s="353">
        <f t="array" aca="1" ref="K476" ca="1">INDEX($B$3:$E$5837,MATCH(H476&amp;I476,$B$3:$B$5837&amp;$C$3:$C$5837,0),4)</f>
        <v>4</v>
      </c>
      <c r="L476">
        <f t="shared" ca="1" si="31"/>
        <v>4</v>
      </c>
    </row>
    <row r="477" spans="1:12">
      <c r="A477" s="6" t="s">
        <v>108</v>
      </c>
      <c r="B477">
        <v>333120</v>
      </c>
      <c r="C477" s="350" t="s">
        <v>570</v>
      </c>
      <c r="D477" s="351">
        <f t="shared" ca="1" si="28"/>
        <v>6.4693427284823787E-7</v>
      </c>
      <c r="E477" s="375">
        <f t="shared" ca="1" si="29"/>
        <v>4</v>
      </c>
      <c r="G477" s="6" t="s">
        <v>108</v>
      </c>
      <c r="H477">
        <v>325211</v>
      </c>
      <c r="I477" t="s">
        <v>569</v>
      </c>
      <c r="J477" s="352">
        <f t="shared" ca="1" si="30"/>
        <v>0.2712517360632129</v>
      </c>
      <c r="K477" s="353">
        <f t="array" aca="1" ref="K477" ca="1">INDEX($B$3:$E$5837,MATCH(H477&amp;I477,$B$3:$B$5837&amp;$C$3:$C$5837,0),4)</f>
        <v>4</v>
      </c>
      <c r="L477">
        <f t="shared" ca="1" si="31"/>
        <v>4</v>
      </c>
    </row>
    <row r="478" spans="1:12">
      <c r="A478" s="6" t="s">
        <v>108</v>
      </c>
      <c r="B478">
        <v>333130</v>
      </c>
      <c r="C478" s="350" t="s">
        <v>570</v>
      </c>
      <c r="D478" s="351">
        <f t="shared" ca="1" si="28"/>
        <v>4.252806601817356E-7</v>
      </c>
      <c r="E478" s="375">
        <f t="shared" ca="1" si="29"/>
        <v>4</v>
      </c>
      <c r="G478" s="6" t="s">
        <v>108</v>
      </c>
      <c r="H478" s="6">
        <v>325211</v>
      </c>
      <c r="I478" t="s">
        <v>570</v>
      </c>
      <c r="J478" s="352">
        <f t="shared" ca="1" si="30"/>
        <v>6.7524560798366218E-6</v>
      </c>
      <c r="K478" s="353">
        <f t="array" aca="1" ref="K478" ca="1">INDEX($B$3:$E$5837,MATCH(H478&amp;I478,$B$3:$B$5837&amp;$C$3:$C$5837,0),4)</f>
        <v>4</v>
      </c>
      <c r="L478">
        <f t="shared" ca="1" si="31"/>
        <v>4</v>
      </c>
    </row>
    <row r="479" spans="1:12">
      <c r="A479" s="6" t="s">
        <v>108</v>
      </c>
      <c r="B479" t="s">
        <v>213</v>
      </c>
      <c r="C479" s="350" t="s">
        <v>570</v>
      </c>
      <c r="D479" s="351">
        <f t="shared" ca="1" si="28"/>
        <v>3.2352429380149247E-7</v>
      </c>
      <c r="E479" s="375">
        <f t="shared" ca="1" si="29"/>
        <v>4</v>
      </c>
      <c r="G479" s="6" t="s">
        <v>108</v>
      </c>
      <c r="H479">
        <v>325211</v>
      </c>
      <c r="I479" t="s">
        <v>571</v>
      </c>
      <c r="J479" s="352">
        <f t="shared" ca="1" si="30"/>
        <v>8.8740215339547751E-7</v>
      </c>
      <c r="K479" s="353">
        <f t="array" aca="1" ref="K479" ca="1">INDEX($B$3:$E$5837,MATCH(H479&amp;I479,$B$3:$B$5837&amp;$C$3:$C$5837,0),4)</f>
        <v>4</v>
      </c>
      <c r="L479">
        <f t="shared" ca="1" si="31"/>
        <v>4</v>
      </c>
    </row>
    <row r="480" spans="1:12">
      <c r="A480" s="6" t="s">
        <v>108</v>
      </c>
      <c r="B480">
        <v>333220</v>
      </c>
      <c r="C480" s="350" t="s">
        <v>570</v>
      </c>
      <c r="D480" s="351">
        <f t="shared" ca="1" si="28"/>
        <v>3.5692762516065427E-7</v>
      </c>
      <c r="E480" s="375">
        <f t="shared" ca="1" si="29"/>
        <v>4</v>
      </c>
      <c r="G480" s="6" t="s">
        <v>108</v>
      </c>
      <c r="H480" s="6">
        <v>325211</v>
      </c>
      <c r="I480" t="s">
        <v>575</v>
      </c>
      <c r="J480" s="352">
        <f t="shared" ca="1" si="30"/>
        <v>4.6977700410609388E-8</v>
      </c>
      <c r="K480" s="353">
        <f t="array" aca="1" ref="K480" ca="1">INDEX($B$3:$E$5837,MATCH(H480&amp;I480,$B$3:$B$5837&amp;$C$3:$C$5837,0),4)</f>
        <v>4</v>
      </c>
      <c r="L480">
        <f t="shared" ca="1" si="31"/>
        <v>4</v>
      </c>
    </row>
    <row r="481" spans="1:12">
      <c r="A481" s="6" t="s">
        <v>108</v>
      </c>
      <c r="B481">
        <v>333295</v>
      </c>
      <c r="C481" s="350" t="s">
        <v>570</v>
      </c>
      <c r="D481" s="351">
        <f t="shared" ca="1" si="28"/>
        <v>1.071440231869502E-7</v>
      </c>
      <c r="E481" s="375">
        <f t="shared" ca="1" si="29"/>
        <v>4</v>
      </c>
      <c r="G481" s="6" t="s">
        <v>108</v>
      </c>
      <c r="H481" s="6">
        <v>325211</v>
      </c>
      <c r="I481" t="s">
        <v>574</v>
      </c>
      <c r="J481" s="352">
        <f t="shared" ca="1" si="30"/>
        <v>4.1527366378801791E-9</v>
      </c>
      <c r="K481" s="353">
        <f t="array" aca="1" ref="K481" ca="1">INDEX($B$3:$E$5837,MATCH(H481&amp;I481,$B$3:$B$5837&amp;$C$3:$C$5837,0),4)</f>
        <v>4</v>
      </c>
      <c r="L481">
        <f t="shared" ca="1" si="31"/>
        <v>4</v>
      </c>
    </row>
    <row r="482" spans="1:12">
      <c r="A482" s="6" t="s">
        <v>108</v>
      </c>
      <c r="B482" t="s">
        <v>217</v>
      </c>
      <c r="C482" s="350" t="s">
        <v>570</v>
      </c>
      <c r="D482" s="351">
        <f t="shared" ca="1" si="28"/>
        <v>5.1203701491514082E-6</v>
      </c>
      <c r="E482" s="375">
        <f t="shared" ca="1" si="29"/>
        <v>4</v>
      </c>
      <c r="G482" s="6" t="s">
        <v>108</v>
      </c>
      <c r="H482" s="6">
        <v>325211</v>
      </c>
      <c r="I482" t="s">
        <v>573</v>
      </c>
      <c r="J482" s="352">
        <f t="shared" ca="1" si="30"/>
        <v>1.3129700300434168E-9</v>
      </c>
      <c r="K482" s="353">
        <f t="array" aca="1" ref="K482" ca="1">INDEX($B$3:$E$5837,MATCH(H482&amp;I482,$B$3:$B$5837&amp;$C$3:$C$5837,0),4)</f>
        <v>4</v>
      </c>
      <c r="L482">
        <f t="shared" ca="1" si="31"/>
        <v>4</v>
      </c>
    </row>
    <row r="483" spans="1:12">
      <c r="A483" s="6" t="s">
        <v>108</v>
      </c>
      <c r="B483">
        <v>333313</v>
      </c>
      <c r="C483" s="350" t="s">
        <v>570</v>
      </c>
      <c r="D483" s="351">
        <f t="shared" ca="1" si="28"/>
        <v>3.698047162904603E-6</v>
      </c>
      <c r="E483" s="375">
        <f t="shared" ca="1" si="29"/>
        <v>4</v>
      </c>
      <c r="G483" s="6" t="s">
        <v>108</v>
      </c>
      <c r="H483" s="6">
        <v>325211</v>
      </c>
      <c r="I483" t="s">
        <v>576</v>
      </c>
      <c r="J483" s="352">
        <f t="shared" ca="1" si="30"/>
        <v>2.5973014520489741E-9</v>
      </c>
      <c r="K483" s="353">
        <f t="array" aca="1" ref="K483" ca="1">INDEX($B$3:$E$5837,MATCH(H483&amp;I483,$B$3:$B$5837&amp;$C$3:$C$5837,0),4)</f>
        <v>4</v>
      </c>
      <c r="L483">
        <f t="shared" ca="1" si="31"/>
        <v>4</v>
      </c>
    </row>
    <row r="484" spans="1:12">
      <c r="A484" s="6" t="s">
        <v>108</v>
      </c>
      <c r="B484">
        <v>333314</v>
      </c>
      <c r="C484" s="350" t="s">
        <v>570</v>
      </c>
      <c r="D484" s="351">
        <f t="shared" ca="1" si="28"/>
        <v>2.0136275865464418E-7</v>
      </c>
      <c r="E484" s="375">
        <f t="shared" ca="1" si="29"/>
        <v>4</v>
      </c>
      <c r="G484" s="6" t="s">
        <v>108</v>
      </c>
      <c r="H484">
        <v>325211</v>
      </c>
      <c r="I484" t="s">
        <v>577</v>
      </c>
      <c r="J484" s="352">
        <f t="shared" ca="1" si="30"/>
        <v>1.1744456690755338E-10</v>
      </c>
      <c r="K484" s="353">
        <f t="array" aca="1" ref="K484" ca="1">INDEX($B$3:$E$5837,MATCH(H484&amp;I484,$B$3:$B$5837&amp;$C$3:$C$5837,0),4)</f>
        <v>4</v>
      </c>
      <c r="L484">
        <f t="shared" ca="1" si="31"/>
        <v>4</v>
      </c>
    </row>
    <row r="485" spans="1:12">
      <c r="A485" s="6" t="s">
        <v>108</v>
      </c>
      <c r="B485">
        <v>333315</v>
      </c>
      <c r="C485" s="350" t="s">
        <v>570</v>
      </c>
      <c r="D485" s="351">
        <f t="shared" ca="1" si="28"/>
        <v>1.5340299509814499E-7</v>
      </c>
      <c r="E485" s="375">
        <f t="shared" ca="1" si="29"/>
        <v>4</v>
      </c>
      <c r="G485" s="6" t="s">
        <v>108</v>
      </c>
      <c r="H485" s="6">
        <v>325310</v>
      </c>
      <c r="I485" t="s">
        <v>569</v>
      </c>
      <c r="J485" s="352">
        <f t="shared" ca="1" si="30"/>
        <v>1.5475486562297716</v>
      </c>
      <c r="K485" s="353">
        <f t="array" aca="1" ref="K485" ca="1">INDEX($B$3:$E$5837,MATCH(H485&amp;I485,$B$3:$B$5837&amp;$C$3:$C$5837,0),4)</f>
        <v>3</v>
      </c>
      <c r="L485">
        <f t="shared" ca="1" si="31"/>
        <v>4</v>
      </c>
    </row>
    <row r="486" spans="1:12">
      <c r="A486" s="6" t="s">
        <v>108</v>
      </c>
      <c r="B486" t="s">
        <v>222</v>
      </c>
      <c r="C486" s="350" t="s">
        <v>570</v>
      </c>
      <c r="D486" s="351">
        <f t="shared" ca="1" si="28"/>
        <v>3.5850167149906579E-7</v>
      </c>
      <c r="E486" s="375">
        <f t="shared" ca="1" si="29"/>
        <v>4</v>
      </c>
      <c r="G486" s="6" t="s">
        <v>108</v>
      </c>
      <c r="H486" s="6">
        <v>325310</v>
      </c>
      <c r="I486" t="s">
        <v>570</v>
      </c>
      <c r="J486" s="352">
        <f t="shared" ca="1" si="30"/>
        <v>4.5643420557745949E-3</v>
      </c>
      <c r="K486" s="353">
        <f t="array" aca="1" ref="K486" ca="1">INDEX($B$3:$E$5837,MATCH(H486&amp;I486,$B$3:$B$5837&amp;$C$3:$C$5837,0),4)</f>
        <v>2</v>
      </c>
      <c r="L486">
        <f t="shared" ca="1" si="31"/>
        <v>1</v>
      </c>
    </row>
    <row r="487" spans="1:12">
      <c r="A487" s="6" t="s">
        <v>108</v>
      </c>
      <c r="B487">
        <v>333414</v>
      </c>
      <c r="C487" s="350" t="s">
        <v>570</v>
      </c>
      <c r="D487" s="351">
        <f t="shared" ca="1" si="28"/>
        <v>4.4683976830711885E-7</v>
      </c>
      <c r="E487" s="375">
        <f t="shared" ca="1" si="29"/>
        <v>4</v>
      </c>
      <c r="G487" s="6" t="s">
        <v>108</v>
      </c>
      <c r="H487" s="6">
        <v>325310</v>
      </c>
      <c r="I487" t="s">
        <v>571</v>
      </c>
      <c r="J487" s="352">
        <f t="shared" ca="1" si="30"/>
        <v>2.8645903623845496E-3</v>
      </c>
      <c r="K487" s="353">
        <f t="array" aca="1" ref="K487" ca="1">INDEX($B$3:$E$5837,MATCH(H487&amp;I487,$B$3:$B$5837&amp;$C$3:$C$5837,0),4)</f>
        <v>2</v>
      </c>
      <c r="L487">
        <f t="shared" ca="1" si="31"/>
        <v>1</v>
      </c>
    </row>
    <row r="488" spans="1:12">
      <c r="A488" s="6" t="s">
        <v>108</v>
      </c>
      <c r="B488">
        <v>333415</v>
      </c>
      <c r="C488" s="350" t="s">
        <v>570</v>
      </c>
      <c r="D488" s="351">
        <f t="shared" ca="1" si="28"/>
        <v>2.4352694042725779E-7</v>
      </c>
      <c r="E488" s="375">
        <f t="shared" ca="1" si="29"/>
        <v>4</v>
      </c>
      <c r="G488" s="6" t="s">
        <v>108</v>
      </c>
      <c r="H488" s="6">
        <v>325310</v>
      </c>
      <c r="I488" t="s">
        <v>575</v>
      </c>
      <c r="J488" s="352">
        <f t="shared" ca="1" si="30"/>
        <v>5.6459395217681061E-8</v>
      </c>
      <c r="K488" s="353">
        <f t="array" aca="1" ref="K488" ca="1">INDEX($B$3:$E$5837,MATCH(H488&amp;I488,$B$3:$B$5837&amp;$C$3:$C$5837,0),4)</f>
        <v>4</v>
      </c>
      <c r="L488">
        <f t="shared" ca="1" si="31"/>
        <v>4</v>
      </c>
    </row>
    <row r="489" spans="1:12">
      <c r="A489" s="6" t="s">
        <v>108</v>
      </c>
      <c r="B489">
        <v>333511</v>
      </c>
      <c r="C489" s="350" t="s">
        <v>570</v>
      </c>
      <c r="D489" s="351">
        <f t="shared" ca="1" si="28"/>
        <v>4.7028028863165871E-7</v>
      </c>
      <c r="E489" s="375">
        <f t="shared" ca="1" si="29"/>
        <v>4</v>
      </c>
      <c r="G489" s="6" t="s">
        <v>108</v>
      </c>
      <c r="H489" s="6">
        <v>325310</v>
      </c>
      <c r="I489" t="s">
        <v>574</v>
      </c>
      <c r="J489" s="352">
        <f t="shared" ca="1" si="30"/>
        <v>4.9908998742746186E-9</v>
      </c>
      <c r="K489" s="353">
        <f t="array" aca="1" ref="K489" ca="1">INDEX($B$3:$E$5837,MATCH(H489&amp;I489,$B$3:$B$5837&amp;$C$3:$C$5837,0),4)</f>
        <v>4</v>
      </c>
      <c r="L489">
        <f t="shared" ca="1" si="31"/>
        <v>4</v>
      </c>
    </row>
    <row r="490" spans="1:12">
      <c r="A490" s="6" t="s">
        <v>108</v>
      </c>
      <c r="B490" t="s">
        <v>227</v>
      </c>
      <c r="C490" s="350" t="s">
        <v>570</v>
      </c>
      <c r="D490" s="351">
        <f t="shared" ca="1" si="28"/>
        <v>3.0830363661288338E-7</v>
      </c>
      <c r="E490" s="375">
        <f t="shared" ca="1" si="29"/>
        <v>4</v>
      </c>
      <c r="G490" s="6" t="s">
        <v>108</v>
      </c>
      <c r="H490" s="6">
        <v>325310</v>
      </c>
      <c r="I490" t="s">
        <v>573</v>
      </c>
      <c r="J490" s="352">
        <f t="shared" ca="1" si="30"/>
        <v>1.5779719566360582E-9</v>
      </c>
      <c r="K490" s="353">
        <f t="array" aca="1" ref="K490" ca="1">INDEX($B$3:$E$5837,MATCH(H490&amp;I490,$B$3:$B$5837&amp;$C$3:$C$5837,0),4)</f>
        <v>4</v>
      </c>
      <c r="L490">
        <f t="shared" ca="1" si="31"/>
        <v>4</v>
      </c>
    </row>
    <row r="491" spans="1:12">
      <c r="A491" s="6" t="s">
        <v>108</v>
      </c>
      <c r="B491">
        <v>333514</v>
      </c>
      <c r="C491" s="350" t="s">
        <v>570</v>
      </c>
      <c r="D491" s="351">
        <f t="shared" ca="1" si="28"/>
        <v>4.3340926166155759E-7</v>
      </c>
      <c r="E491" s="375">
        <f t="shared" ca="1" si="29"/>
        <v>4</v>
      </c>
      <c r="G491" s="6" t="s">
        <v>108</v>
      </c>
      <c r="H491" s="6">
        <v>325310</v>
      </c>
      <c r="I491" t="s">
        <v>576</v>
      </c>
      <c r="J491" s="352">
        <f t="shared" ca="1" si="30"/>
        <v>3.1215250618689811E-9</v>
      </c>
      <c r="K491" s="353">
        <f t="array" aca="1" ref="K491" ca="1">INDEX($B$3:$E$5837,MATCH(H491&amp;I491,$B$3:$B$5837&amp;$C$3:$C$5837,0),4)</f>
        <v>4</v>
      </c>
      <c r="L491">
        <f t="shared" ca="1" si="31"/>
        <v>4</v>
      </c>
    </row>
    <row r="492" spans="1:12">
      <c r="A492" s="6" t="s">
        <v>108</v>
      </c>
      <c r="B492" t="s">
        <v>230</v>
      </c>
      <c r="C492" s="350" t="s">
        <v>570</v>
      </c>
      <c r="D492" s="351">
        <f t="shared" ca="1" si="28"/>
        <v>3.8646268860229235E-7</v>
      </c>
      <c r="E492" s="375">
        <f t="shared" ca="1" si="29"/>
        <v>4</v>
      </c>
      <c r="G492" s="6" t="s">
        <v>108</v>
      </c>
      <c r="H492">
        <v>325310</v>
      </c>
      <c r="I492" t="s">
        <v>577</v>
      </c>
      <c r="J492" s="352">
        <f t="shared" ca="1" si="30"/>
        <v>1.4114886768074837E-10</v>
      </c>
      <c r="K492" s="353">
        <f t="array" aca="1" ref="K492" ca="1">INDEX($B$3:$E$5837,MATCH(H492&amp;I492,$B$3:$B$5837&amp;$C$3:$C$5837,0),4)</f>
        <v>4</v>
      </c>
      <c r="L492">
        <f t="shared" ca="1" si="31"/>
        <v>4</v>
      </c>
    </row>
    <row r="493" spans="1:12">
      <c r="A493" s="6" t="s">
        <v>108</v>
      </c>
      <c r="B493">
        <v>333611</v>
      </c>
      <c r="C493" s="350" t="s">
        <v>570</v>
      </c>
      <c r="D493" s="351">
        <f t="shared" ca="1" si="28"/>
        <v>2.6758586305335503E-7</v>
      </c>
      <c r="E493" s="375">
        <f t="shared" ca="1" si="29"/>
        <v>4</v>
      </c>
      <c r="G493" s="6" t="s">
        <v>108</v>
      </c>
      <c r="H493" s="6">
        <v>325320</v>
      </c>
      <c r="I493" t="s">
        <v>569</v>
      </c>
      <c r="J493" s="352">
        <f t="shared" ca="1" si="30"/>
        <v>0.11057691206913098</v>
      </c>
      <c r="K493" s="353">
        <f t="array" aca="1" ref="K493" ca="1">INDEX($B$3:$E$5837,MATCH(H493&amp;I493,$B$3:$B$5837&amp;$C$3:$C$5837,0),4)</f>
        <v>4</v>
      </c>
      <c r="L493">
        <f t="shared" ca="1" si="31"/>
        <v>4</v>
      </c>
    </row>
    <row r="494" spans="1:12">
      <c r="A494" s="6" t="s">
        <v>108</v>
      </c>
      <c r="B494">
        <v>333612</v>
      </c>
      <c r="C494" s="350" t="s">
        <v>570</v>
      </c>
      <c r="D494" s="351">
        <f t="shared" ca="1" si="28"/>
        <v>6.3548858143266313E-7</v>
      </c>
      <c r="E494" s="375">
        <f t="shared" ca="1" si="29"/>
        <v>4</v>
      </c>
      <c r="G494" s="6" t="s">
        <v>108</v>
      </c>
      <c r="H494" s="6">
        <v>325320</v>
      </c>
      <c r="I494" t="s">
        <v>570</v>
      </c>
      <c r="J494" s="352">
        <f t="shared" ca="1" si="30"/>
        <v>5.4967521745712077E-6</v>
      </c>
      <c r="K494" s="353">
        <f t="array" aca="1" ref="K494" ca="1">INDEX($B$3:$E$5837,MATCH(H494&amp;I494,$B$3:$B$5837&amp;$C$3:$C$5837,0),4)</f>
        <v>4</v>
      </c>
      <c r="L494">
        <f t="shared" ca="1" si="31"/>
        <v>4</v>
      </c>
    </row>
    <row r="495" spans="1:12">
      <c r="A495" s="6" t="s">
        <v>108</v>
      </c>
      <c r="B495">
        <v>333613</v>
      </c>
      <c r="C495" s="350" t="s">
        <v>570</v>
      </c>
      <c r="D495" s="351">
        <f t="shared" ca="1" si="28"/>
        <v>7.7153523929524834E-7</v>
      </c>
      <c r="E495" s="375">
        <f t="shared" ca="1" si="29"/>
        <v>4</v>
      </c>
      <c r="G495" s="6" t="s">
        <v>108</v>
      </c>
      <c r="H495" s="6">
        <v>325320</v>
      </c>
      <c r="I495" t="s">
        <v>571</v>
      </c>
      <c r="J495" s="352">
        <f t="shared" ca="1" si="30"/>
        <v>7.9130041102774409E-7</v>
      </c>
      <c r="K495" s="353">
        <f t="array" aca="1" ref="K495" ca="1">INDEX($B$3:$E$5837,MATCH(H495&amp;I495,$B$3:$B$5837&amp;$C$3:$C$5837,0),4)</f>
        <v>4</v>
      </c>
      <c r="L495">
        <f t="shared" ca="1" si="31"/>
        <v>4</v>
      </c>
    </row>
    <row r="496" spans="1:12">
      <c r="A496" s="6" t="s">
        <v>108</v>
      </c>
      <c r="B496">
        <v>333618</v>
      </c>
      <c r="C496" s="350" t="s">
        <v>570</v>
      </c>
      <c r="D496" s="351">
        <f t="shared" ca="1" si="28"/>
        <v>3.8175817760342516E-7</v>
      </c>
      <c r="E496" s="375">
        <f t="shared" ca="1" si="29"/>
        <v>4</v>
      </c>
      <c r="G496" s="6" t="s">
        <v>108</v>
      </c>
      <c r="H496" s="6">
        <v>325320</v>
      </c>
      <c r="I496" t="s">
        <v>575</v>
      </c>
      <c r="J496" s="352">
        <f t="shared" ca="1" si="30"/>
        <v>7.949007914577952E-8</v>
      </c>
      <c r="K496" s="353">
        <f t="array" aca="1" ref="K496" ca="1">INDEX($B$3:$E$5837,MATCH(H496&amp;I496,$B$3:$B$5837&amp;$C$3:$C$5837,0),4)</f>
        <v>4</v>
      </c>
      <c r="L496">
        <f t="shared" ca="1" si="31"/>
        <v>4</v>
      </c>
    </row>
    <row r="497" spans="1:12">
      <c r="A497" s="6" t="s">
        <v>108</v>
      </c>
      <c r="B497" t="s">
        <v>236</v>
      </c>
      <c r="C497" s="350" t="s">
        <v>570</v>
      </c>
      <c r="D497" s="351">
        <f t="shared" ca="1" si="28"/>
        <v>2.404493318580337E-7</v>
      </c>
      <c r="E497" s="375">
        <f t="shared" ca="1" si="29"/>
        <v>4</v>
      </c>
      <c r="G497" s="6" t="s">
        <v>108</v>
      </c>
      <c r="H497" s="6">
        <v>325320</v>
      </c>
      <c r="I497" t="s">
        <v>574</v>
      </c>
      <c r="J497" s="352">
        <f t="shared" ca="1" si="30"/>
        <v>7.0267671923363024E-9</v>
      </c>
      <c r="K497" s="353">
        <f t="array" aca="1" ref="K497" ca="1">INDEX($B$3:$E$5837,MATCH(H497&amp;I497,$B$3:$B$5837&amp;$C$3:$C$5837,0),4)</f>
        <v>4</v>
      </c>
      <c r="L497">
        <f t="shared" ca="1" si="31"/>
        <v>4</v>
      </c>
    </row>
    <row r="498" spans="1:12">
      <c r="A498" s="6" t="s">
        <v>108</v>
      </c>
      <c r="B498">
        <v>333912</v>
      </c>
      <c r="C498" s="350" t="s">
        <v>570</v>
      </c>
      <c r="D498" s="351">
        <f t="shared" ca="1" si="28"/>
        <v>3.5162473373677651E-7</v>
      </c>
      <c r="E498" s="375">
        <f t="shared" ca="1" si="29"/>
        <v>4</v>
      </c>
      <c r="G498" s="6" t="s">
        <v>108</v>
      </c>
      <c r="H498" s="6">
        <v>325320</v>
      </c>
      <c r="I498" t="s">
        <v>573</v>
      </c>
      <c r="J498" s="352">
        <f t="shared" ca="1" si="30"/>
        <v>2.2216517771614331E-9</v>
      </c>
      <c r="K498" s="353">
        <f t="array" aca="1" ref="K498" ca="1">INDEX($B$3:$E$5837,MATCH(H498&amp;I498,$B$3:$B$5837&amp;$C$3:$C$5837,0),4)</f>
        <v>4</v>
      </c>
      <c r="L498">
        <f t="shared" ca="1" si="31"/>
        <v>4</v>
      </c>
    </row>
    <row r="499" spans="1:12">
      <c r="A499" s="6" t="s">
        <v>108</v>
      </c>
      <c r="B499">
        <v>333920</v>
      </c>
      <c r="C499" s="350" t="s">
        <v>570</v>
      </c>
      <c r="D499" s="351">
        <f t="shared" ca="1" si="28"/>
        <v>3.2955854296526784E-7</v>
      </c>
      <c r="E499" s="375">
        <f t="shared" ca="1" si="29"/>
        <v>4</v>
      </c>
      <c r="G499" s="6" t="s">
        <v>108</v>
      </c>
      <c r="H499" s="6">
        <v>325320</v>
      </c>
      <c r="I499" t="s">
        <v>576</v>
      </c>
      <c r="J499" s="352">
        <f t="shared" ca="1" si="30"/>
        <v>4.3948447068344457E-9</v>
      </c>
      <c r="K499" s="353">
        <f t="array" aca="1" ref="K499" ca="1">INDEX($B$3:$E$5837,MATCH(H499&amp;I499,$B$3:$B$5837&amp;$C$3:$C$5837,0),4)</f>
        <v>4</v>
      </c>
      <c r="L499">
        <f t="shared" ca="1" si="31"/>
        <v>4</v>
      </c>
    </row>
    <row r="500" spans="1:12">
      <c r="A500" s="6" t="s">
        <v>108</v>
      </c>
      <c r="B500">
        <v>333991</v>
      </c>
      <c r="C500" s="350" t="s">
        <v>570</v>
      </c>
      <c r="D500" s="351">
        <f t="shared" ca="1" si="28"/>
        <v>2.8393066528548833E-7</v>
      </c>
      <c r="E500" s="375">
        <f t="shared" ca="1" si="29"/>
        <v>4</v>
      </c>
      <c r="G500" s="6" t="s">
        <v>108</v>
      </c>
      <c r="H500">
        <v>325320</v>
      </c>
      <c r="I500" t="s">
        <v>577</v>
      </c>
      <c r="J500" s="352">
        <f t="shared" ca="1" si="30"/>
        <v>1.9872573236077042E-10</v>
      </c>
      <c r="K500" s="353">
        <f t="array" aca="1" ref="K500" ca="1">INDEX($B$3:$E$5837,MATCH(H500&amp;I500,$B$3:$B$5837&amp;$C$3:$C$5837,0),4)</f>
        <v>4</v>
      </c>
      <c r="L500">
        <f t="shared" ca="1" si="31"/>
        <v>4</v>
      </c>
    </row>
    <row r="501" spans="1:12">
      <c r="A501" s="6" t="s">
        <v>108</v>
      </c>
      <c r="B501" t="s">
        <v>241</v>
      </c>
      <c r="C501" s="350" t="s">
        <v>570</v>
      </c>
      <c r="D501" s="351">
        <f t="shared" ca="1" si="28"/>
        <v>3.9763686075305321E-7</v>
      </c>
      <c r="E501" s="375">
        <f t="shared" ca="1" si="29"/>
        <v>4</v>
      </c>
      <c r="G501" s="6" t="s">
        <v>108</v>
      </c>
      <c r="H501" s="6">
        <v>325411</v>
      </c>
      <c r="I501" t="s">
        <v>569</v>
      </c>
      <c r="J501" s="352">
        <f t="shared" ca="1" si="30"/>
        <v>4.0304515357114899E-2</v>
      </c>
      <c r="K501" s="353">
        <f t="array" aca="1" ref="K501" ca="1">INDEX($B$3:$E$5837,MATCH(H501&amp;I501,$B$3:$B$5837&amp;$C$3:$C$5837,0),4)</f>
        <v>4</v>
      </c>
      <c r="L501">
        <f t="shared" ca="1" si="31"/>
        <v>4</v>
      </c>
    </row>
    <row r="502" spans="1:12">
      <c r="A502" s="6" t="s">
        <v>108</v>
      </c>
      <c r="B502">
        <v>333993</v>
      </c>
      <c r="C502" s="350" t="s">
        <v>570</v>
      </c>
      <c r="D502" s="351">
        <f t="shared" ca="1" si="28"/>
        <v>2.3187002670260603E-7</v>
      </c>
      <c r="E502" s="375">
        <f t="shared" ca="1" si="29"/>
        <v>4</v>
      </c>
      <c r="G502" s="6" t="s">
        <v>108</v>
      </c>
      <c r="H502" s="6">
        <v>325411</v>
      </c>
      <c r="I502" t="s">
        <v>570</v>
      </c>
      <c r="J502" s="352">
        <f t="shared" ca="1" si="30"/>
        <v>1.0838082136250376E-6</v>
      </c>
      <c r="K502" s="353">
        <f t="array" aca="1" ref="K502" ca="1">INDEX($B$3:$E$5837,MATCH(H502&amp;I502,$B$3:$B$5837&amp;$C$3:$C$5837,0),4)</f>
        <v>4</v>
      </c>
      <c r="L502">
        <f t="shared" ca="1" si="31"/>
        <v>4</v>
      </c>
    </row>
    <row r="503" spans="1:12">
      <c r="A503" s="6" t="s">
        <v>108</v>
      </c>
      <c r="B503">
        <v>333994</v>
      </c>
      <c r="C503" s="350" t="s">
        <v>570</v>
      </c>
      <c r="D503" s="351">
        <f t="shared" ca="1" si="28"/>
        <v>3.4898568975207133E-7</v>
      </c>
      <c r="E503" s="375">
        <f t="shared" ca="1" si="29"/>
        <v>4</v>
      </c>
      <c r="G503" s="6" t="s">
        <v>108</v>
      </c>
      <c r="H503" s="6">
        <v>325411</v>
      </c>
      <c r="I503" t="s">
        <v>575</v>
      </c>
      <c r="J503" s="352">
        <f t="shared" ca="1" si="30"/>
        <v>9.5428485356225342E-8</v>
      </c>
      <c r="K503" s="353">
        <f t="array" aca="1" ref="K503" ca="1">INDEX($B$3:$E$5837,MATCH(H503&amp;I503,$B$3:$B$5837&amp;$C$3:$C$5837,0),4)</f>
        <v>4</v>
      </c>
      <c r="L503">
        <f t="shared" ca="1" si="31"/>
        <v>4</v>
      </c>
    </row>
    <row r="504" spans="1:12">
      <c r="A504" s="6" t="s">
        <v>108</v>
      </c>
      <c r="B504" t="s">
        <v>245</v>
      </c>
      <c r="C504" s="350" t="s">
        <v>570</v>
      </c>
      <c r="D504" s="351">
        <f t="shared" ca="1" si="28"/>
        <v>3.6129622999532551E-7</v>
      </c>
      <c r="E504" s="375">
        <f t="shared" ca="1" si="29"/>
        <v>4</v>
      </c>
      <c r="G504" s="6" t="s">
        <v>108</v>
      </c>
      <c r="H504" s="6">
        <v>325411</v>
      </c>
      <c r="I504" t="s">
        <v>571</v>
      </c>
      <c r="J504" s="352">
        <f t="shared" ca="1" si="30"/>
        <v>1.5259351832180449E-7</v>
      </c>
      <c r="K504" s="353">
        <f t="array" aca="1" ref="K504" ca="1">INDEX($B$3:$E$5837,MATCH(H504&amp;I504,$B$3:$B$5837&amp;$C$3:$C$5837,0),4)</f>
        <v>4</v>
      </c>
      <c r="L504">
        <f t="shared" ca="1" si="31"/>
        <v>4</v>
      </c>
    </row>
    <row r="505" spans="1:12">
      <c r="A505" s="6" t="s">
        <v>108</v>
      </c>
      <c r="B505">
        <v>334111</v>
      </c>
      <c r="C505" s="350" t="s">
        <v>570</v>
      </c>
      <c r="D505" s="351">
        <f t="shared" ca="1" si="28"/>
        <v>1.3643743850205662E-8</v>
      </c>
      <c r="E505" s="375">
        <f t="shared" ca="1" si="29"/>
        <v>4</v>
      </c>
      <c r="G505" s="6" t="s">
        <v>108</v>
      </c>
      <c r="H505" s="6">
        <v>325411</v>
      </c>
      <c r="I505" t="s">
        <v>574</v>
      </c>
      <c r="J505" s="352">
        <f t="shared" ca="1" si="30"/>
        <v>8.4356910613426217E-9</v>
      </c>
      <c r="K505" s="353">
        <f t="array" aca="1" ref="K505" ca="1">INDEX($B$3:$E$5837,MATCH(H505&amp;I505,$B$3:$B$5837&amp;$C$3:$C$5837,0),4)</f>
        <v>4</v>
      </c>
      <c r="L505">
        <f t="shared" ca="1" si="31"/>
        <v>4</v>
      </c>
    </row>
    <row r="506" spans="1:12">
      <c r="A506" s="6" t="s">
        <v>108</v>
      </c>
      <c r="B506">
        <v>334112</v>
      </c>
      <c r="C506" s="350" t="s">
        <v>570</v>
      </c>
      <c r="D506" s="351">
        <f t="shared" ca="1" si="28"/>
        <v>7.4344048604979355E-8</v>
      </c>
      <c r="E506" s="375">
        <f t="shared" ca="1" si="29"/>
        <v>4</v>
      </c>
      <c r="G506" s="6" t="s">
        <v>108</v>
      </c>
      <c r="H506" s="6">
        <v>325411</v>
      </c>
      <c r="I506" t="s">
        <v>573</v>
      </c>
      <c r="J506" s="352">
        <f t="shared" ca="1" si="30"/>
        <v>2.6671109950044418E-9</v>
      </c>
      <c r="K506" s="353">
        <f t="array" aca="1" ref="K506" ca="1">INDEX($B$3:$E$5837,MATCH(H506&amp;I506,$B$3:$B$5837&amp;$C$3:$C$5837,0),4)</f>
        <v>4</v>
      </c>
      <c r="L506">
        <f t="shared" ca="1" si="31"/>
        <v>4</v>
      </c>
    </row>
    <row r="507" spans="1:12">
      <c r="A507" s="6" t="s">
        <v>108</v>
      </c>
      <c r="B507" t="s">
        <v>249</v>
      </c>
      <c r="C507" s="350" t="s">
        <v>570</v>
      </c>
      <c r="D507" s="351">
        <f t="shared" ca="1" si="28"/>
        <v>4.8974267369325607E-7</v>
      </c>
      <c r="E507" s="375">
        <f t="shared" ca="1" si="29"/>
        <v>4</v>
      </c>
      <c r="G507" s="6" t="s">
        <v>108</v>
      </c>
      <c r="H507" s="6">
        <v>325411</v>
      </c>
      <c r="I507" t="s">
        <v>576</v>
      </c>
      <c r="J507" s="352">
        <f t="shared" ca="1" si="30"/>
        <v>5.2760467501849621E-9</v>
      </c>
      <c r="K507" s="353">
        <f t="array" aca="1" ref="K507" ca="1">INDEX($B$3:$E$5837,MATCH(H507&amp;I507,$B$3:$B$5837&amp;$C$3:$C$5837,0),4)</f>
        <v>4</v>
      </c>
      <c r="L507">
        <f t="shared" ca="1" si="31"/>
        <v>4</v>
      </c>
    </row>
    <row r="508" spans="1:12">
      <c r="A508" s="6" t="s">
        <v>108</v>
      </c>
      <c r="B508">
        <v>334210</v>
      </c>
      <c r="C508" s="350" t="s">
        <v>570</v>
      </c>
      <c r="D508" s="351">
        <f t="shared" ca="1" si="28"/>
        <v>3.6056616876839338E-7</v>
      </c>
      <c r="E508" s="375">
        <f t="shared" ca="1" si="29"/>
        <v>4</v>
      </c>
      <c r="G508" s="6" t="s">
        <v>108</v>
      </c>
      <c r="H508">
        <v>325411</v>
      </c>
      <c r="I508" t="s">
        <v>577</v>
      </c>
      <c r="J508" s="352">
        <f t="shared" ca="1" si="30"/>
        <v>2.3857185505773677E-10</v>
      </c>
      <c r="K508" s="353">
        <f t="array" aca="1" ref="K508" ca="1">INDEX($B$3:$E$5837,MATCH(H508&amp;I508,$B$3:$B$5837&amp;$C$3:$C$5837,0),4)</f>
        <v>4</v>
      </c>
      <c r="L508">
        <f t="shared" ca="1" si="31"/>
        <v>4</v>
      </c>
    </row>
    <row r="509" spans="1:12">
      <c r="A509" s="6" t="s">
        <v>108</v>
      </c>
      <c r="B509">
        <v>334220</v>
      </c>
      <c r="C509" s="350" t="s">
        <v>570</v>
      </c>
      <c r="D509" s="351">
        <f t="shared" ca="1" si="28"/>
        <v>5.6957512756896151E-8</v>
      </c>
      <c r="E509" s="375">
        <f t="shared" ca="1" si="29"/>
        <v>4</v>
      </c>
      <c r="G509" s="6" t="s">
        <v>108</v>
      </c>
      <c r="H509" s="6">
        <v>325412</v>
      </c>
      <c r="I509" t="s">
        <v>569</v>
      </c>
      <c r="J509" s="352">
        <f t="shared" ca="1" si="30"/>
        <v>1.2355706248955739E-2</v>
      </c>
      <c r="K509" s="353">
        <f t="array" aca="1" ref="K509" ca="1">INDEX($B$3:$E$5837,MATCH(H509&amp;I509,$B$3:$B$5837&amp;$C$3:$C$5837,0),4)</f>
        <v>4</v>
      </c>
      <c r="L509">
        <f t="shared" ca="1" si="31"/>
        <v>4</v>
      </c>
    </row>
    <row r="510" spans="1:12">
      <c r="A510" s="6" t="s">
        <v>108</v>
      </c>
      <c r="B510">
        <v>334290</v>
      </c>
      <c r="C510" s="350" t="s">
        <v>570</v>
      </c>
      <c r="D510" s="351">
        <f t="shared" ca="1" si="28"/>
        <v>2.141507744929952E-7</v>
      </c>
      <c r="E510" s="375">
        <f t="shared" ca="1" si="29"/>
        <v>4</v>
      </c>
      <c r="G510" s="6" t="s">
        <v>108</v>
      </c>
      <c r="H510" s="6">
        <v>325412</v>
      </c>
      <c r="I510" t="s">
        <v>570</v>
      </c>
      <c r="J510" s="352">
        <f t="shared" ca="1" si="30"/>
        <v>3.0602986030430031E-7</v>
      </c>
      <c r="K510" s="353">
        <f t="array" aca="1" ref="K510" ca="1">INDEX($B$3:$E$5837,MATCH(H510&amp;I510,$B$3:$B$5837&amp;$C$3:$C$5837,0),4)</f>
        <v>4</v>
      </c>
      <c r="L510">
        <f t="shared" ca="1" si="31"/>
        <v>4</v>
      </c>
    </row>
    <row r="511" spans="1:12">
      <c r="A511" s="6" t="s">
        <v>108</v>
      </c>
      <c r="B511">
        <v>334300</v>
      </c>
      <c r="C511" s="350" t="s">
        <v>570</v>
      </c>
      <c r="D511" s="351">
        <f t="shared" ca="1" si="28"/>
        <v>1.2523728408079212E-7</v>
      </c>
      <c r="E511" s="375">
        <f t="shared" ca="1" si="29"/>
        <v>4</v>
      </c>
      <c r="G511" s="6" t="s">
        <v>108</v>
      </c>
      <c r="H511" s="6">
        <v>325412</v>
      </c>
      <c r="I511" t="s">
        <v>575</v>
      </c>
      <c r="J511" s="352">
        <f t="shared" ca="1" si="30"/>
        <v>9.1331504664513045E-8</v>
      </c>
      <c r="K511" s="353">
        <f t="array" aca="1" ref="K511" ca="1">INDEX($B$3:$E$5837,MATCH(H511&amp;I511,$B$3:$B$5837&amp;$C$3:$C$5837,0),4)</f>
        <v>4</v>
      </c>
      <c r="L511">
        <f t="shared" ca="1" si="31"/>
        <v>4</v>
      </c>
    </row>
    <row r="512" spans="1:12">
      <c r="A512" s="6" t="s">
        <v>108</v>
      </c>
      <c r="B512" t="s">
        <v>255</v>
      </c>
      <c r="C512" s="350" t="s">
        <v>570</v>
      </c>
      <c r="D512" s="351">
        <f t="shared" ca="1" si="28"/>
        <v>1.4459394655267382E-7</v>
      </c>
      <c r="E512" s="375">
        <f t="shared" ca="1" si="29"/>
        <v>4</v>
      </c>
      <c r="G512" s="6" t="s">
        <v>108</v>
      </c>
      <c r="H512" s="6">
        <v>325412</v>
      </c>
      <c r="I512" t="s">
        <v>574</v>
      </c>
      <c r="J512" s="352">
        <f t="shared" ca="1" si="30"/>
        <v>8.073525998462724E-9</v>
      </c>
      <c r="K512" s="353">
        <f t="array" aca="1" ref="K512" ca="1">INDEX($B$3:$E$5837,MATCH(H512&amp;I512,$B$3:$B$5837&amp;$C$3:$C$5837,0),4)</f>
        <v>4</v>
      </c>
      <c r="L512">
        <f t="shared" ca="1" si="31"/>
        <v>4</v>
      </c>
    </row>
    <row r="513" spans="1:12">
      <c r="A513" s="6" t="s">
        <v>108</v>
      </c>
      <c r="B513">
        <v>334413</v>
      </c>
      <c r="C513" s="350" t="s">
        <v>570</v>
      </c>
      <c r="D513" s="351">
        <f t="shared" ca="1" si="28"/>
        <v>3.8166481965156448E-7</v>
      </c>
      <c r="E513" s="375">
        <f t="shared" ca="1" si="29"/>
        <v>4</v>
      </c>
      <c r="G513" s="6" t="s">
        <v>108</v>
      </c>
      <c r="H513">
        <v>325412</v>
      </c>
      <c r="I513" t="s">
        <v>571</v>
      </c>
      <c r="J513" s="352">
        <f t="shared" ca="1" si="30"/>
        <v>3.875974633584361E-8</v>
      </c>
      <c r="K513" s="353">
        <f t="array" aca="1" ref="K513" ca="1">INDEX($B$3:$E$5837,MATCH(H513&amp;I513,$B$3:$B$5837&amp;$C$3:$C$5837,0),4)</f>
        <v>4</v>
      </c>
      <c r="L513">
        <f t="shared" ca="1" si="31"/>
        <v>4</v>
      </c>
    </row>
    <row r="514" spans="1:12">
      <c r="A514" s="6" t="s">
        <v>108</v>
      </c>
      <c r="B514">
        <v>334418</v>
      </c>
      <c r="C514" s="350" t="s">
        <v>570</v>
      </c>
      <c r="D514" s="351">
        <f t="shared" ca="1" si="28"/>
        <v>1.0130436480840588E-7</v>
      </c>
      <c r="E514" s="375">
        <f t="shared" ca="1" si="29"/>
        <v>4</v>
      </c>
      <c r="G514" s="6" t="s">
        <v>108</v>
      </c>
      <c r="H514">
        <v>325412</v>
      </c>
      <c r="I514" t="s">
        <v>573</v>
      </c>
      <c r="J514" s="352">
        <f t="shared" ca="1" si="30"/>
        <v>2.5526053292339228E-9</v>
      </c>
      <c r="K514" s="353">
        <f t="array" aca="1" ref="K514" ca="1">INDEX($B$3:$E$5837,MATCH(H514&amp;I514,$B$3:$B$5837&amp;$C$3:$C$5837,0),4)</f>
        <v>4</v>
      </c>
      <c r="L514">
        <f t="shared" ca="1" si="31"/>
        <v>4</v>
      </c>
    </row>
    <row r="515" spans="1:12">
      <c r="A515" s="6" t="s">
        <v>108</v>
      </c>
      <c r="B515">
        <v>334510</v>
      </c>
      <c r="C515" s="350" t="s">
        <v>570</v>
      </c>
      <c r="D515" s="351">
        <f t="shared" ref="D515:D578" ca="1" si="32">OFFSET(matrix1,MOD(ROW()-ROW($D$3),ROWS(matrix1)),TRUNC((ROW()-ROW($D$3))/ROWS(matrix1)),1,1)</f>
        <v>6.9194037678810304E-8</v>
      </c>
      <c r="E515" s="375">
        <f t="shared" ref="E515:E578" ca="1" si="33">OFFSET(matrix4,MOD(ROW()-ROW($E$3),ROWS(matrix4)),TRUNC((ROW()-ROW($E$3))/ROWS(matrix4)),1,1)</f>
        <v>4</v>
      </c>
      <c r="G515" s="6" t="s">
        <v>108</v>
      </c>
      <c r="H515" s="6">
        <v>325412</v>
      </c>
      <c r="I515" t="s">
        <v>576</v>
      </c>
      <c r="J515" s="352">
        <f t="shared" ca="1" si="30"/>
        <v>5.049533025447643E-9</v>
      </c>
      <c r="K515" s="353">
        <f t="array" aca="1" ref="K515" ca="1">INDEX($B$3:$E$5837,MATCH(H515&amp;I515,$B$3:$B$5837&amp;$C$3:$C$5837,0),4)</f>
        <v>4</v>
      </c>
      <c r="L515">
        <f t="shared" ca="1" si="31"/>
        <v>4</v>
      </c>
    </row>
    <row r="516" spans="1:12">
      <c r="A516" s="6" t="s">
        <v>108</v>
      </c>
      <c r="B516">
        <v>334511</v>
      </c>
      <c r="C516" s="350" t="s">
        <v>570</v>
      </c>
      <c r="D516" s="351">
        <f t="shared" ca="1" si="32"/>
        <v>9.9625519548803152E-8</v>
      </c>
      <c r="E516" s="375">
        <f t="shared" ca="1" si="33"/>
        <v>4</v>
      </c>
      <c r="G516" s="6" t="s">
        <v>108</v>
      </c>
      <c r="H516">
        <v>325412</v>
      </c>
      <c r="I516" t="s">
        <v>577</v>
      </c>
      <c r="J516" s="352">
        <f t="shared" ref="J516:J579" ca="1" si="34">SUMIFS(D$3:D$5837,B$3:B$5837,H516,C$3:C$5837,I516)</f>
        <v>2.2832937578009864E-10</v>
      </c>
      <c r="K516" s="353">
        <f t="array" aca="1" ref="K516" ca="1">INDEX($B$3:$E$5837,MATCH(H516&amp;I516,$B$3:$B$5837&amp;$C$3:$C$5837,0),4)</f>
        <v>4</v>
      </c>
      <c r="L516">
        <f t="shared" ref="L516:L579" ca="1" si="35">IF(K516&gt;2,4,1)</f>
        <v>4</v>
      </c>
    </row>
    <row r="517" spans="1:12">
      <c r="A517" s="6" t="s">
        <v>108</v>
      </c>
      <c r="B517">
        <v>334512</v>
      </c>
      <c r="C517" s="350" t="s">
        <v>570</v>
      </c>
      <c r="D517" s="351">
        <f t="shared" ca="1" si="32"/>
        <v>1.5230319321247411E-7</v>
      </c>
      <c r="E517" s="375">
        <f t="shared" ca="1" si="33"/>
        <v>4</v>
      </c>
      <c r="G517" s="6" t="s">
        <v>108</v>
      </c>
      <c r="H517" s="6">
        <v>325413</v>
      </c>
      <c r="I517" t="s">
        <v>569</v>
      </c>
      <c r="J517" s="352">
        <f t="shared" ca="1" si="34"/>
        <v>1.1291902181050193E-2</v>
      </c>
      <c r="K517" s="353">
        <f t="array" aca="1" ref="K517" ca="1">INDEX($B$3:$E$5837,MATCH(H517&amp;I517,$B$3:$B$5837&amp;$C$3:$C$5837,0),4)</f>
        <v>4</v>
      </c>
      <c r="L517">
        <f t="shared" ca="1" si="35"/>
        <v>4</v>
      </c>
    </row>
    <row r="518" spans="1:12">
      <c r="A518" s="6" t="s">
        <v>108</v>
      </c>
      <c r="B518">
        <v>334513</v>
      </c>
      <c r="C518" s="350" t="s">
        <v>570</v>
      </c>
      <c r="D518" s="351">
        <f t="shared" ca="1" si="32"/>
        <v>1.250192581034088E-7</v>
      </c>
      <c r="E518" s="375">
        <f t="shared" ca="1" si="33"/>
        <v>4</v>
      </c>
      <c r="G518" s="6" t="s">
        <v>108</v>
      </c>
      <c r="H518">
        <v>325413</v>
      </c>
      <c r="I518" t="s">
        <v>570</v>
      </c>
      <c r="J518" s="352">
        <f t="shared" ca="1" si="34"/>
        <v>4.0742471682211825E-7</v>
      </c>
      <c r="K518" s="353">
        <f t="array" aca="1" ref="K518" ca="1">INDEX($B$3:$E$5837,MATCH(H518&amp;I518,$B$3:$B$5837&amp;$C$3:$C$5837,0),4)</f>
        <v>4</v>
      </c>
      <c r="L518">
        <f t="shared" ca="1" si="35"/>
        <v>4</v>
      </c>
    </row>
    <row r="519" spans="1:12">
      <c r="A519" s="6" t="s">
        <v>108</v>
      </c>
      <c r="B519">
        <v>334514</v>
      </c>
      <c r="C519" s="350" t="s">
        <v>570</v>
      </c>
      <c r="D519" s="351">
        <f t="shared" ca="1" si="32"/>
        <v>9.7947890313412099E-8</v>
      </c>
      <c r="E519" s="375">
        <f t="shared" ca="1" si="33"/>
        <v>4</v>
      </c>
      <c r="G519" s="6" t="s">
        <v>108</v>
      </c>
      <c r="H519" s="6">
        <v>325413</v>
      </c>
      <c r="I519" t="s">
        <v>575</v>
      </c>
      <c r="J519" s="352">
        <f t="shared" ca="1" si="34"/>
        <v>1.431127141357146E-7</v>
      </c>
      <c r="K519" s="353">
        <f t="array" aca="1" ref="K519" ca="1">INDEX($B$3:$E$5837,MATCH(H519&amp;I519,$B$3:$B$5837&amp;$C$3:$C$5837,0),4)</f>
        <v>4</v>
      </c>
      <c r="L519">
        <f t="shared" ca="1" si="35"/>
        <v>4</v>
      </c>
    </row>
    <row r="520" spans="1:12">
      <c r="A520" s="6" t="s">
        <v>108</v>
      </c>
      <c r="B520">
        <v>334515</v>
      </c>
      <c r="C520" s="350" t="s">
        <v>570</v>
      </c>
      <c r="D520" s="351">
        <f t="shared" ca="1" si="32"/>
        <v>6.1350705094762175E-8</v>
      </c>
      <c r="E520" s="375">
        <f t="shared" ca="1" si="33"/>
        <v>4</v>
      </c>
      <c r="G520" s="6" t="s">
        <v>108</v>
      </c>
      <c r="H520" s="6">
        <v>325413</v>
      </c>
      <c r="I520" t="s">
        <v>574</v>
      </c>
      <c r="J520" s="352">
        <f t="shared" ca="1" si="34"/>
        <v>1.265088342220422E-8</v>
      </c>
      <c r="K520" s="353">
        <f t="array" aca="1" ref="K520" ca="1">INDEX($B$3:$E$5837,MATCH(H520&amp;I520,$B$3:$B$5837&amp;$C$3:$C$5837,0),4)</f>
        <v>4</v>
      </c>
      <c r="L520">
        <f t="shared" ca="1" si="35"/>
        <v>4</v>
      </c>
    </row>
    <row r="521" spans="1:12">
      <c r="A521" s="6" t="s">
        <v>108</v>
      </c>
      <c r="B521">
        <v>334516</v>
      </c>
      <c r="C521" s="350" t="s">
        <v>570</v>
      </c>
      <c r="D521" s="351">
        <f t="shared" ca="1" si="32"/>
        <v>9.3010343450904765E-8</v>
      </c>
      <c r="E521" s="375">
        <f t="shared" ca="1" si="33"/>
        <v>4</v>
      </c>
      <c r="G521" s="6" t="s">
        <v>108</v>
      </c>
      <c r="H521">
        <v>325413</v>
      </c>
      <c r="I521" t="s">
        <v>571</v>
      </c>
      <c r="J521" s="352">
        <f t="shared" ca="1" si="34"/>
        <v>7.4929733959018029E-8</v>
      </c>
      <c r="K521" s="353">
        <f t="array" aca="1" ref="K521" ca="1">INDEX($B$3:$E$5837,MATCH(H521&amp;I521,$B$3:$B$5837&amp;$C$3:$C$5837,0),4)</f>
        <v>4</v>
      </c>
      <c r="L521">
        <f t="shared" ca="1" si="35"/>
        <v>4</v>
      </c>
    </row>
    <row r="522" spans="1:12">
      <c r="A522" s="6" t="s">
        <v>108</v>
      </c>
      <c r="B522">
        <v>334517</v>
      </c>
      <c r="C522" s="350" t="s">
        <v>570</v>
      </c>
      <c r="D522" s="351">
        <f t="shared" ca="1" si="32"/>
        <v>8.4887407978278656E-8</v>
      </c>
      <c r="E522" s="375">
        <f t="shared" ca="1" si="33"/>
        <v>4</v>
      </c>
      <c r="G522" s="6" t="s">
        <v>108</v>
      </c>
      <c r="H522">
        <v>325413</v>
      </c>
      <c r="I522" t="s">
        <v>573</v>
      </c>
      <c r="J522" s="352">
        <f t="shared" ca="1" si="34"/>
        <v>3.9998276402633032E-9</v>
      </c>
      <c r="K522" s="353">
        <f t="array" aca="1" ref="K522" ca="1">INDEX($B$3:$E$5837,MATCH(H522&amp;I522,$B$3:$B$5837&amp;$C$3:$C$5837,0),4)</f>
        <v>4</v>
      </c>
      <c r="L522">
        <f t="shared" ca="1" si="35"/>
        <v>4</v>
      </c>
    </row>
    <row r="523" spans="1:12">
      <c r="A523" s="6" t="s">
        <v>108</v>
      </c>
      <c r="B523" t="s">
        <v>267</v>
      </c>
      <c r="C523" s="350" t="s">
        <v>570</v>
      </c>
      <c r="D523" s="351">
        <f t="shared" ca="1" si="32"/>
        <v>1.0245979790988004E-7</v>
      </c>
      <c r="E523" s="375">
        <f t="shared" ca="1" si="33"/>
        <v>4</v>
      </c>
      <c r="G523" s="6" t="s">
        <v>108</v>
      </c>
      <c r="H523" s="6">
        <v>325413</v>
      </c>
      <c r="I523" t="s">
        <v>576</v>
      </c>
      <c r="J523" s="352">
        <f t="shared" ca="1" si="34"/>
        <v>7.9124107179034147E-9</v>
      </c>
      <c r="K523" s="353">
        <f t="array" aca="1" ref="K523" ca="1">INDEX($B$3:$E$5837,MATCH(H523&amp;I523,$B$3:$B$5837&amp;$C$3:$C$5837,0),4)</f>
        <v>4</v>
      </c>
      <c r="L523">
        <f t="shared" ca="1" si="35"/>
        <v>4</v>
      </c>
    </row>
    <row r="524" spans="1:12">
      <c r="A524" s="6" t="s">
        <v>108</v>
      </c>
      <c r="B524">
        <v>334610</v>
      </c>
      <c r="C524" s="350" t="s">
        <v>570</v>
      </c>
      <c r="D524" s="351">
        <f t="shared" ca="1" si="32"/>
        <v>2.1784224098228351E-7</v>
      </c>
      <c r="E524" s="375">
        <f t="shared" ca="1" si="33"/>
        <v>4</v>
      </c>
      <c r="G524" s="6" t="s">
        <v>108</v>
      </c>
      <c r="H524">
        <v>325413</v>
      </c>
      <c r="I524" t="s">
        <v>577</v>
      </c>
      <c r="J524" s="352">
        <f t="shared" ca="1" si="34"/>
        <v>3.5778274763823131E-10</v>
      </c>
      <c r="K524" s="353">
        <f t="array" aca="1" ref="K524" ca="1">INDEX($B$3:$E$5837,MATCH(H524&amp;I524,$B$3:$B$5837&amp;$C$3:$C$5837,0),4)</f>
        <v>4</v>
      </c>
      <c r="L524">
        <f t="shared" ca="1" si="35"/>
        <v>4</v>
      </c>
    </row>
    <row r="525" spans="1:12">
      <c r="A525" s="6" t="s">
        <v>108</v>
      </c>
      <c r="B525">
        <v>335110</v>
      </c>
      <c r="C525" s="350" t="s">
        <v>570</v>
      </c>
      <c r="D525" s="351">
        <f t="shared" ca="1" si="32"/>
        <v>1.3161687246258272E-6</v>
      </c>
      <c r="E525" s="375">
        <f t="shared" ca="1" si="33"/>
        <v>4</v>
      </c>
      <c r="G525" s="6" t="s">
        <v>108</v>
      </c>
      <c r="H525" s="6">
        <v>325414</v>
      </c>
      <c r="I525" t="s">
        <v>569</v>
      </c>
      <c r="J525" s="352">
        <f t="shared" ca="1" si="34"/>
        <v>2.4611984430318579E-2</v>
      </c>
      <c r="K525" s="353">
        <f t="array" aca="1" ref="K525" ca="1">INDEX($B$3:$E$5837,MATCH(H525&amp;I525,$B$3:$B$5837&amp;$C$3:$C$5837,0),4)</f>
        <v>4</v>
      </c>
      <c r="L525">
        <f t="shared" ca="1" si="35"/>
        <v>4</v>
      </c>
    </row>
    <row r="526" spans="1:12">
      <c r="A526" s="6" t="s">
        <v>108</v>
      </c>
      <c r="B526">
        <v>335120</v>
      </c>
      <c r="C526" s="350" t="s">
        <v>570</v>
      </c>
      <c r="D526" s="351">
        <f t="shared" ca="1" si="32"/>
        <v>3.8822301807390226E-7</v>
      </c>
      <c r="E526" s="375">
        <f t="shared" ca="1" si="33"/>
        <v>4</v>
      </c>
      <c r="G526" s="6" t="s">
        <v>108</v>
      </c>
      <c r="H526">
        <v>325414</v>
      </c>
      <c r="I526" t="s">
        <v>570</v>
      </c>
      <c r="J526" s="352">
        <f t="shared" ca="1" si="34"/>
        <v>7.3684899254286726E-7</v>
      </c>
      <c r="K526" s="353">
        <f t="array" aca="1" ref="K526" ca="1">INDEX($B$3:$E$5837,MATCH(H526&amp;I526,$B$3:$B$5837&amp;$C$3:$C$5837,0),4)</f>
        <v>4</v>
      </c>
      <c r="L526">
        <f t="shared" ca="1" si="35"/>
        <v>4</v>
      </c>
    </row>
    <row r="527" spans="1:12">
      <c r="A527" s="6" t="s">
        <v>108</v>
      </c>
      <c r="B527">
        <v>335210</v>
      </c>
      <c r="C527" s="350" t="s">
        <v>570</v>
      </c>
      <c r="D527" s="351">
        <f t="shared" ca="1" si="32"/>
        <v>2.6222275099490737E-7</v>
      </c>
      <c r="E527" s="375">
        <f t="shared" ca="1" si="33"/>
        <v>4</v>
      </c>
      <c r="G527" s="6" t="s">
        <v>108</v>
      </c>
      <c r="H527" s="6">
        <v>325414</v>
      </c>
      <c r="I527" t="s">
        <v>575</v>
      </c>
      <c r="J527" s="352">
        <f t="shared" ca="1" si="34"/>
        <v>6.2331070115063411E-8</v>
      </c>
      <c r="K527" s="353">
        <f t="array" aca="1" ref="K527" ca="1">INDEX($B$3:$E$5837,MATCH(H527&amp;I527,$B$3:$B$5837&amp;$C$3:$C$5837,0),4)</f>
        <v>4</v>
      </c>
      <c r="L527">
        <f t="shared" ca="1" si="35"/>
        <v>4</v>
      </c>
    </row>
    <row r="528" spans="1:12">
      <c r="A528" s="6" t="s">
        <v>108</v>
      </c>
      <c r="B528">
        <v>335221</v>
      </c>
      <c r="C528" s="350" t="s">
        <v>570</v>
      </c>
      <c r="D528" s="351">
        <f t="shared" ca="1" si="32"/>
        <v>5.8546427442722843E-7</v>
      </c>
      <c r="E528" s="375">
        <f t="shared" ca="1" si="33"/>
        <v>4</v>
      </c>
      <c r="G528" s="6" t="s">
        <v>108</v>
      </c>
      <c r="H528" s="6">
        <v>325414</v>
      </c>
      <c r="I528" t="s">
        <v>571</v>
      </c>
      <c r="J528" s="352">
        <f t="shared" ca="1" si="34"/>
        <v>1.1644255441679114E-7</v>
      </c>
      <c r="K528" s="353">
        <f t="array" aca="1" ref="K528" ca="1">INDEX($B$3:$E$5837,MATCH(H528&amp;I528,$B$3:$B$5837&amp;$C$3:$C$5837,0),4)</f>
        <v>4</v>
      </c>
      <c r="L528">
        <f t="shared" ca="1" si="35"/>
        <v>4</v>
      </c>
    </row>
    <row r="529" spans="1:12">
      <c r="A529" s="6" t="s">
        <v>108</v>
      </c>
      <c r="B529">
        <v>335222</v>
      </c>
      <c r="C529" s="350" t="s">
        <v>570</v>
      </c>
      <c r="D529" s="351">
        <f t="shared" ca="1" si="32"/>
        <v>2.6350051714452459E-7</v>
      </c>
      <c r="E529" s="375">
        <f t="shared" ca="1" si="33"/>
        <v>4</v>
      </c>
      <c r="G529" s="6" t="s">
        <v>108</v>
      </c>
      <c r="H529" s="6">
        <v>325414</v>
      </c>
      <c r="I529" t="s">
        <v>574</v>
      </c>
      <c r="J529" s="352">
        <f t="shared" ca="1" si="34"/>
        <v>5.5099444264548323E-9</v>
      </c>
      <c r="K529" s="353">
        <f t="array" aca="1" ref="K529" ca="1">INDEX($B$3:$E$5837,MATCH(H529&amp;I529,$B$3:$B$5837&amp;$C$3:$C$5837,0),4)</f>
        <v>4</v>
      </c>
      <c r="L529">
        <f t="shared" ca="1" si="35"/>
        <v>4</v>
      </c>
    </row>
    <row r="530" spans="1:12">
      <c r="A530" s="6" t="s">
        <v>108</v>
      </c>
      <c r="B530">
        <v>335224</v>
      </c>
      <c r="C530" s="350" t="s">
        <v>570</v>
      </c>
      <c r="D530" s="351">
        <f t="shared" ca="1" si="32"/>
        <v>6.0665915726388731E-7</v>
      </c>
      <c r="E530" s="375">
        <f t="shared" ca="1" si="33"/>
        <v>4</v>
      </c>
      <c r="G530" s="6" t="s">
        <v>108</v>
      </c>
      <c r="H530">
        <v>325414</v>
      </c>
      <c r="I530" t="s">
        <v>573</v>
      </c>
      <c r="J530" s="352">
        <f t="shared" ca="1" si="34"/>
        <v>1.742078183612639E-9</v>
      </c>
      <c r="K530" s="353">
        <f t="array" aca="1" ref="K530" ca="1">INDEX($B$3:$E$5837,MATCH(H530&amp;I530,$B$3:$B$5837&amp;$C$3:$C$5837,0),4)</f>
        <v>4</v>
      </c>
      <c r="L530">
        <f t="shared" ca="1" si="35"/>
        <v>4</v>
      </c>
    </row>
    <row r="531" spans="1:12">
      <c r="A531" s="6" t="s">
        <v>108</v>
      </c>
      <c r="B531">
        <v>335228</v>
      </c>
      <c r="C531" s="350" t="s">
        <v>570</v>
      </c>
      <c r="D531" s="351">
        <f t="shared" ca="1" si="32"/>
        <v>1.451914976900392E-7</v>
      </c>
      <c r="E531" s="375">
        <f t="shared" ca="1" si="33"/>
        <v>4</v>
      </c>
      <c r="G531" s="6" t="s">
        <v>108</v>
      </c>
      <c r="H531" s="6">
        <v>325414</v>
      </c>
      <c r="I531" t="s">
        <v>576</v>
      </c>
      <c r="J531" s="352">
        <f t="shared" ca="1" si="34"/>
        <v>3.4461580175827196E-9</v>
      </c>
      <c r="K531" s="353">
        <f t="array" aca="1" ref="K531" ca="1">INDEX($B$3:$E$5837,MATCH(H531&amp;I531,$B$3:$B$5837&amp;$C$3:$C$5837,0),4)</f>
        <v>4</v>
      </c>
      <c r="L531">
        <f t="shared" ca="1" si="35"/>
        <v>4</v>
      </c>
    </row>
    <row r="532" spans="1:12">
      <c r="A532" s="6" t="s">
        <v>108</v>
      </c>
      <c r="B532">
        <v>335311</v>
      </c>
      <c r="C532" s="350" t="s">
        <v>570</v>
      </c>
      <c r="D532" s="351">
        <f t="shared" ca="1" si="32"/>
        <v>1.4172709239512812E-6</v>
      </c>
      <c r="E532" s="375">
        <f t="shared" ca="1" si="33"/>
        <v>4</v>
      </c>
      <c r="G532" s="6" t="s">
        <v>108</v>
      </c>
      <c r="H532">
        <v>325414</v>
      </c>
      <c r="I532" t="s">
        <v>577</v>
      </c>
      <c r="J532" s="352">
        <f t="shared" ca="1" si="34"/>
        <v>1.5582809440571771E-10</v>
      </c>
      <c r="K532" s="353">
        <f t="array" aca="1" ref="K532" ca="1">INDEX($B$3:$E$5837,MATCH(H532&amp;I532,$B$3:$B$5837&amp;$C$3:$C$5837,0),4)</f>
        <v>4</v>
      </c>
      <c r="L532">
        <f t="shared" ca="1" si="35"/>
        <v>4</v>
      </c>
    </row>
    <row r="533" spans="1:12">
      <c r="A533" s="6" t="s">
        <v>108</v>
      </c>
      <c r="B533">
        <v>335312</v>
      </c>
      <c r="C533" s="350" t="s">
        <v>570</v>
      </c>
      <c r="D533" s="351">
        <f t="shared" ca="1" si="32"/>
        <v>3.7325633143618811E-7</v>
      </c>
      <c r="E533" s="375">
        <f t="shared" ca="1" si="33"/>
        <v>4</v>
      </c>
      <c r="G533" s="6" t="s">
        <v>108</v>
      </c>
      <c r="H533" s="6">
        <v>325510</v>
      </c>
      <c r="I533" t="s">
        <v>569</v>
      </c>
      <c r="J533" s="352">
        <f t="shared" ca="1" si="34"/>
        <v>7.253367439664625E-2</v>
      </c>
      <c r="K533" s="353">
        <f t="array" aca="1" ref="K533" ca="1">INDEX($B$3:$E$5837,MATCH(H533&amp;I533,$B$3:$B$5837&amp;$C$3:$C$5837,0),4)</f>
        <v>4</v>
      </c>
      <c r="L533">
        <f t="shared" ca="1" si="35"/>
        <v>4</v>
      </c>
    </row>
    <row r="534" spans="1:12">
      <c r="A534" s="6" t="s">
        <v>108</v>
      </c>
      <c r="B534">
        <v>335313</v>
      </c>
      <c r="C534" s="350" t="s">
        <v>570</v>
      </c>
      <c r="D534" s="351">
        <f t="shared" ca="1" si="32"/>
        <v>2.6250026459554593E-7</v>
      </c>
      <c r="E534" s="375">
        <f t="shared" ca="1" si="33"/>
        <v>4</v>
      </c>
      <c r="G534" s="6" t="s">
        <v>108</v>
      </c>
      <c r="H534" s="6">
        <v>325510</v>
      </c>
      <c r="I534" t="s">
        <v>570</v>
      </c>
      <c r="J534" s="352">
        <f t="shared" ca="1" si="34"/>
        <v>3.6260177781775987E-6</v>
      </c>
      <c r="K534" s="353">
        <f t="array" aca="1" ref="K534" ca="1">INDEX($B$3:$E$5837,MATCH(H534&amp;I534,$B$3:$B$5837&amp;$C$3:$C$5837,0),4)</f>
        <v>4</v>
      </c>
      <c r="L534">
        <f t="shared" ca="1" si="35"/>
        <v>4</v>
      </c>
    </row>
    <row r="535" spans="1:12">
      <c r="A535" s="6" t="s">
        <v>108</v>
      </c>
      <c r="B535">
        <v>335314</v>
      </c>
      <c r="C535" s="350" t="s">
        <v>570</v>
      </c>
      <c r="D535" s="351">
        <f t="shared" ca="1" si="32"/>
        <v>1.7868536319586439E-7</v>
      </c>
      <c r="E535" s="375">
        <f t="shared" ca="1" si="33"/>
        <v>4</v>
      </c>
      <c r="G535" s="6" t="s">
        <v>108</v>
      </c>
      <c r="H535" s="6">
        <v>325510</v>
      </c>
      <c r="I535" t="s">
        <v>571</v>
      </c>
      <c r="J535" s="352">
        <f t="shared" ca="1" si="34"/>
        <v>5.9231620234527322E-7</v>
      </c>
      <c r="K535" s="353">
        <f t="array" aca="1" ref="K535" ca="1">INDEX($B$3:$E$5837,MATCH(H535&amp;I535,$B$3:$B$5837&amp;$C$3:$C$5837,0),4)</f>
        <v>4</v>
      </c>
      <c r="L535">
        <f t="shared" ca="1" si="35"/>
        <v>4</v>
      </c>
    </row>
    <row r="536" spans="1:12">
      <c r="A536" s="6" t="s">
        <v>108</v>
      </c>
      <c r="B536">
        <v>335911</v>
      </c>
      <c r="C536" s="350" t="s">
        <v>570</v>
      </c>
      <c r="D536" s="351">
        <f t="shared" ca="1" si="32"/>
        <v>1.0946553252513307E-6</v>
      </c>
      <c r="E536" s="375">
        <f t="shared" ca="1" si="33"/>
        <v>4</v>
      </c>
      <c r="G536" s="6" t="s">
        <v>108</v>
      </c>
      <c r="H536" s="6">
        <v>325510</v>
      </c>
      <c r="I536" t="s">
        <v>575</v>
      </c>
      <c r="J536" s="352">
        <f t="shared" ca="1" si="34"/>
        <v>2.3290165994835242E-8</v>
      </c>
      <c r="K536" s="353">
        <f t="array" aca="1" ref="K536" ca="1">INDEX($B$3:$E$5837,MATCH(H536&amp;I536,$B$3:$B$5837&amp;$C$3:$C$5837,0),4)</f>
        <v>4</v>
      </c>
      <c r="L536">
        <f t="shared" ca="1" si="35"/>
        <v>4</v>
      </c>
    </row>
    <row r="537" spans="1:12">
      <c r="A537" s="6" t="s">
        <v>108</v>
      </c>
      <c r="B537">
        <v>335912</v>
      </c>
      <c r="C537" s="350" t="s">
        <v>570</v>
      </c>
      <c r="D537" s="351">
        <f t="shared" ca="1" si="32"/>
        <v>1.5256596421521884E-7</v>
      </c>
      <c r="E537" s="375">
        <f t="shared" ca="1" si="33"/>
        <v>4</v>
      </c>
      <c r="G537" s="6" t="s">
        <v>108</v>
      </c>
      <c r="H537" s="6">
        <v>325510</v>
      </c>
      <c r="I537" t="s">
        <v>574</v>
      </c>
      <c r="J537" s="352">
        <f t="shared" ca="1" si="34"/>
        <v>2.0588050241646298E-9</v>
      </c>
      <c r="K537" s="353">
        <f t="array" aca="1" ref="K537" ca="1">INDEX($B$3:$E$5837,MATCH(H537&amp;I537,$B$3:$B$5837&amp;$C$3:$C$5837,0),4)</f>
        <v>4</v>
      </c>
      <c r="L537">
        <f t="shared" ca="1" si="35"/>
        <v>4</v>
      </c>
    </row>
    <row r="538" spans="1:12">
      <c r="A538" s="6" t="s">
        <v>108</v>
      </c>
      <c r="B538">
        <v>335920</v>
      </c>
      <c r="C538" s="350" t="s">
        <v>570</v>
      </c>
      <c r="D538" s="351">
        <f t="shared" ca="1" si="32"/>
        <v>2.3546263639203403E-7</v>
      </c>
      <c r="E538" s="375">
        <f t="shared" ca="1" si="33"/>
        <v>4</v>
      </c>
      <c r="G538" s="6" t="s">
        <v>108</v>
      </c>
      <c r="H538" s="6">
        <v>325510</v>
      </c>
      <c r="I538" t="s">
        <v>573</v>
      </c>
      <c r="J538" s="352">
        <f t="shared" ca="1" si="34"/>
        <v>6.509320311270282E-10</v>
      </c>
      <c r="K538" s="353">
        <f t="array" aca="1" ref="K538" ca="1">INDEX($B$3:$E$5837,MATCH(H538&amp;I538,$B$3:$B$5837&amp;$C$3:$C$5837,0),4)</f>
        <v>4</v>
      </c>
      <c r="L538">
        <f t="shared" ca="1" si="35"/>
        <v>4</v>
      </c>
    </row>
    <row r="539" spans="1:12">
      <c r="A539" s="6" t="s">
        <v>108</v>
      </c>
      <c r="B539">
        <v>335930</v>
      </c>
      <c r="C539" s="350" t="s">
        <v>570</v>
      </c>
      <c r="D539" s="351">
        <f t="shared" ca="1" si="32"/>
        <v>3.2505919134906276E-7</v>
      </c>
      <c r="E539" s="375">
        <f t="shared" ca="1" si="33"/>
        <v>4</v>
      </c>
      <c r="G539" s="6" t="s">
        <v>108</v>
      </c>
      <c r="H539" s="6">
        <v>325510</v>
      </c>
      <c r="I539" t="s">
        <v>576</v>
      </c>
      <c r="J539" s="352">
        <f t="shared" ca="1" si="34"/>
        <v>1.2876658803670573E-9</v>
      </c>
      <c r="K539" s="353">
        <f t="array" aca="1" ref="K539" ca="1">INDEX($B$3:$E$5837,MATCH(H539&amp;I539,$B$3:$B$5837&amp;$C$3:$C$5837,0),4)</f>
        <v>4</v>
      </c>
      <c r="L539">
        <f t="shared" ca="1" si="35"/>
        <v>4</v>
      </c>
    </row>
    <row r="540" spans="1:12">
      <c r="A540" s="6" t="s">
        <v>108</v>
      </c>
      <c r="B540">
        <v>335991</v>
      </c>
      <c r="C540" s="350" t="s">
        <v>570</v>
      </c>
      <c r="D540" s="351">
        <f t="shared" ca="1" si="32"/>
        <v>2.4110644683578947E-6</v>
      </c>
      <c r="E540" s="375">
        <f t="shared" ca="1" si="33"/>
        <v>4</v>
      </c>
      <c r="G540" s="6" t="s">
        <v>108</v>
      </c>
      <c r="H540">
        <v>325510</v>
      </c>
      <c r="I540" t="s">
        <v>577</v>
      </c>
      <c r="J540" s="352">
        <f t="shared" ca="1" si="34"/>
        <v>5.8225571591637855E-11</v>
      </c>
      <c r="K540" s="353">
        <f t="array" aca="1" ref="K540" ca="1">INDEX($B$3:$E$5837,MATCH(H540&amp;I540,$B$3:$B$5837&amp;$C$3:$C$5837,0),4)</f>
        <v>4</v>
      </c>
      <c r="L540">
        <f t="shared" ca="1" si="35"/>
        <v>4</v>
      </c>
    </row>
    <row r="541" spans="1:12">
      <c r="A541" s="6" t="s">
        <v>108</v>
      </c>
      <c r="B541">
        <v>335999</v>
      </c>
      <c r="C541" s="350" t="s">
        <v>570</v>
      </c>
      <c r="D541" s="351">
        <f t="shared" ca="1" si="32"/>
        <v>1.6983660473390845E-7</v>
      </c>
      <c r="E541" s="375">
        <f t="shared" ca="1" si="33"/>
        <v>4</v>
      </c>
      <c r="G541" s="6" t="s">
        <v>108</v>
      </c>
      <c r="H541" s="6">
        <v>325520</v>
      </c>
      <c r="I541" t="s">
        <v>569</v>
      </c>
      <c r="J541" s="352">
        <f t="shared" ca="1" si="34"/>
        <v>0.22704113337624918</v>
      </c>
      <c r="K541" s="353">
        <f t="array" aca="1" ref="K541" ca="1">INDEX($B$3:$E$5837,MATCH(H541&amp;I541,$B$3:$B$5837&amp;$C$3:$C$5837,0),4)</f>
        <v>4</v>
      </c>
      <c r="L541">
        <f t="shared" ca="1" si="35"/>
        <v>4</v>
      </c>
    </row>
    <row r="542" spans="1:12">
      <c r="A542" s="6" t="s">
        <v>108</v>
      </c>
      <c r="B542">
        <v>336111</v>
      </c>
      <c r="C542" s="350" t="s">
        <v>570</v>
      </c>
      <c r="D542" s="351">
        <f t="shared" ca="1" si="32"/>
        <v>2.9027517712033459E-7</v>
      </c>
      <c r="E542" s="375">
        <f t="shared" ca="1" si="33"/>
        <v>4</v>
      </c>
      <c r="G542" s="6" t="s">
        <v>108</v>
      </c>
      <c r="H542" s="6">
        <v>325520</v>
      </c>
      <c r="I542" t="s">
        <v>570</v>
      </c>
      <c r="J542" s="352">
        <f t="shared" ca="1" si="34"/>
        <v>1.1150149087145215E-5</v>
      </c>
      <c r="K542" s="353">
        <f t="array" aca="1" ref="K542" ca="1">INDEX($B$3:$E$5837,MATCH(H542&amp;I542,$B$3:$B$5837&amp;$C$3:$C$5837,0),4)</f>
        <v>4</v>
      </c>
      <c r="L542">
        <f t="shared" ca="1" si="35"/>
        <v>4</v>
      </c>
    </row>
    <row r="543" spans="1:12">
      <c r="A543" s="6" t="s">
        <v>108</v>
      </c>
      <c r="B543">
        <v>336112</v>
      </c>
      <c r="C543" s="350" t="s">
        <v>570</v>
      </c>
      <c r="D543" s="351">
        <f t="shared" ca="1" si="32"/>
        <v>1.8650313274201287E-7</v>
      </c>
      <c r="E543" s="375">
        <f t="shared" ca="1" si="33"/>
        <v>4</v>
      </c>
      <c r="G543" s="6" t="s">
        <v>108</v>
      </c>
      <c r="H543" s="6">
        <v>325520</v>
      </c>
      <c r="I543" t="s">
        <v>571</v>
      </c>
      <c r="J543" s="352">
        <f t="shared" ca="1" si="34"/>
        <v>1.9768778681991906E-6</v>
      </c>
      <c r="K543" s="353">
        <f t="array" aca="1" ref="K543" ca="1">INDEX($B$3:$E$5837,MATCH(H543&amp;I543,$B$3:$B$5837&amp;$C$3:$C$5837,0),4)</f>
        <v>4</v>
      </c>
      <c r="L543">
        <f t="shared" ca="1" si="35"/>
        <v>4</v>
      </c>
    </row>
    <row r="544" spans="1:12">
      <c r="A544" s="6" t="s">
        <v>108</v>
      </c>
      <c r="B544">
        <v>336120</v>
      </c>
      <c r="C544" s="350" t="s">
        <v>570</v>
      </c>
      <c r="D544" s="351">
        <f t="shared" ca="1" si="32"/>
        <v>3.5851857567141668E-7</v>
      </c>
      <c r="E544" s="375">
        <f t="shared" ca="1" si="33"/>
        <v>4</v>
      </c>
      <c r="G544" s="6" t="s">
        <v>108</v>
      </c>
      <c r="H544" s="6">
        <v>325520</v>
      </c>
      <c r="I544" t="s">
        <v>575</v>
      </c>
      <c r="J544" s="352">
        <f t="shared" ca="1" si="34"/>
        <v>5.7262624141281637E-7</v>
      </c>
      <c r="K544" s="353">
        <f t="array" aca="1" ref="K544" ca="1">INDEX($B$3:$E$5837,MATCH(H544&amp;I544,$B$3:$B$5837&amp;$C$3:$C$5837,0),4)</f>
        <v>4</v>
      </c>
      <c r="L544">
        <f t="shared" ca="1" si="35"/>
        <v>4</v>
      </c>
    </row>
    <row r="545" spans="1:12">
      <c r="A545" s="6" t="s">
        <v>108</v>
      </c>
      <c r="B545">
        <v>336211</v>
      </c>
      <c r="C545" s="350" t="s">
        <v>570</v>
      </c>
      <c r="D545" s="351">
        <f t="shared" ca="1" si="32"/>
        <v>5.2122346403383513E-7</v>
      </c>
      <c r="E545" s="375">
        <f t="shared" ca="1" si="33"/>
        <v>4</v>
      </c>
      <c r="G545" s="6" t="s">
        <v>108</v>
      </c>
      <c r="H545">
        <v>325520</v>
      </c>
      <c r="I545" t="s">
        <v>574</v>
      </c>
      <c r="J545" s="352">
        <f t="shared" ca="1" si="34"/>
        <v>5.061903736755887E-8</v>
      </c>
      <c r="K545" s="353">
        <f t="array" aca="1" ref="K545" ca="1">INDEX($B$3:$E$5837,MATCH(H545&amp;I545,$B$3:$B$5837&amp;$C$3:$C$5837,0),4)</f>
        <v>4</v>
      </c>
      <c r="L545">
        <f t="shared" ca="1" si="35"/>
        <v>4</v>
      </c>
    </row>
    <row r="546" spans="1:12">
      <c r="A546" s="6" t="s">
        <v>108</v>
      </c>
      <c r="B546">
        <v>336212</v>
      </c>
      <c r="C546" s="350" t="s">
        <v>570</v>
      </c>
      <c r="D546" s="351">
        <f t="shared" ca="1" si="32"/>
        <v>4.5113523810657362E-7</v>
      </c>
      <c r="E546" s="375">
        <f t="shared" ca="1" si="33"/>
        <v>4</v>
      </c>
      <c r="G546" s="6" t="s">
        <v>108</v>
      </c>
      <c r="H546" s="6">
        <v>325520</v>
      </c>
      <c r="I546" t="s">
        <v>573</v>
      </c>
      <c r="J546" s="352">
        <f t="shared" ca="1" si="34"/>
        <v>1.6004212356500094E-8</v>
      </c>
      <c r="K546" s="353">
        <f t="array" aca="1" ref="K546" ca="1">INDEX($B$3:$E$5837,MATCH(H546&amp;I546,$B$3:$B$5837&amp;$C$3:$C$5837,0),4)</f>
        <v>4</v>
      </c>
      <c r="L546">
        <f t="shared" ca="1" si="35"/>
        <v>4</v>
      </c>
    </row>
    <row r="547" spans="1:12">
      <c r="A547" s="6" t="s">
        <v>108</v>
      </c>
      <c r="B547">
        <v>336213</v>
      </c>
      <c r="C547" s="350" t="s">
        <v>570</v>
      </c>
      <c r="D547" s="351">
        <f t="shared" ca="1" si="32"/>
        <v>4.1381526318052247E-7</v>
      </c>
      <c r="E547" s="375">
        <f t="shared" ca="1" si="33"/>
        <v>4</v>
      </c>
      <c r="G547" s="6" t="s">
        <v>108</v>
      </c>
      <c r="H547" s="6">
        <v>325520</v>
      </c>
      <c r="I547" t="s">
        <v>576</v>
      </c>
      <c r="J547" s="352">
        <f t="shared" ca="1" si="34"/>
        <v>3.1659339544150355E-8</v>
      </c>
      <c r="K547" s="353">
        <f t="array" aca="1" ref="K547" ca="1">INDEX($B$3:$E$5837,MATCH(H547&amp;I547,$B$3:$B$5837&amp;$C$3:$C$5837,0),4)</f>
        <v>4</v>
      </c>
      <c r="L547">
        <f t="shared" ca="1" si="35"/>
        <v>4</v>
      </c>
    </row>
    <row r="548" spans="1:12">
      <c r="A548" s="6" t="s">
        <v>108</v>
      </c>
      <c r="B548">
        <v>336214</v>
      </c>
      <c r="C548" s="350" t="s">
        <v>570</v>
      </c>
      <c r="D548" s="351">
        <f t="shared" ca="1" si="32"/>
        <v>5.1733941657215154E-7</v>
      </c>
      <c r="E548" s="375">
        <f t="shared" ca="1" si="33"/>
        <v>4</v>
      </c>
      <c r="G548" s="6" t="s">
        <v>108</v>
      </c>
      <c r="H548">
        <v>325520</v>
      </c>
      <c r="I548" t="s">
        <v>577</v>
      </c>
      <c r="J548" s="352">
        <f t="shared" ca="1" si="34"/>
        <v>1.4315694539071191E-9</v>
      </c>
      <c r="K548" s="353">
        <f t="array" aca="1" ref="K548" ca="1">INDEX($B$3:$E$5837,MATCH(H548&amp;I548,$B$3:$B$5837&amp;$C$3:$C$5837,0),4)</f>
        <v>4</v>
      </c>
      <c r="L548">
        <f t="shared" ca="1" si="35"/>
        <v>4</v>
      </c>
    </row>
    <row r="549" spans="1:12">
      <c r="A549" s="6" t="s">
        <v>108</v>
      </c>
      <c r="B549">
        <v>336310</v>
      </c>
      <c r="C549" s="350" t="s">
        <v>570</v>
      </c>
      <c r="D549" s="351">
        <f t="shared" ca="1" si="32"/>
        <v>6.7960793290493908E-7</v>
      </c>
      <c r="E549" s="375">
        <f t="shared" ca="1" si="33"/>
        <v>4</v>
      </c>
      <c r="G549" s="6" t="s">
        <v>108</v>
      </c>
      <c r="H549" s="6">
        <v>325610</v>
      </c>
      <c r="I549" t="s">
        <v>569</v>
      </c>
      <c r="J549" s="352">
        <f t="shared" ca="1" si="34"/>
        <v>0.12518679824877238</v>
      </c>
      <c r="K549" s="353">
        <f t="array" aca="1" ref="K549" ca="1">INDEX($B$3:$E$5837,MATCH(H549&amp;I549,$B$3:$B$5837&amp;$C$3:$C$5837,0),4)</f>
        <v>4</v>
      </c>
      <c r="L549">
        <f t="shared" ca="1" si="35"/>
        <v>4</v>
      </c>
    </row>
    <row r="550" spans="1:12">
      <c r="A550" s="6" t="s">
        <v>108</v>
      </c>
      <c r="B550">
        <v>336320</v>
      </c>
      <c r="C550" s="350" t="s">
        <v>570</v>
      </c>
      <c r="D550" s="351">
        <f t="shared" ca="1" si="32"/>
        <v>4.814438386134967E-7</v>
      </c>
      <c r="E550" s="375">
        <f t="shared" ca="1" si="33"/>
        <v>4</v>
      </c>
      <c r="G550" s="6" t="s">
        <v>108</v>
      </c>
      <c r="H550" s="6">
        <v>325610</v>
      </c>
      <c r="I550" t="s">
        <v>570</v>
      </c>
      <c r="J550" s="352">
        <f t="shared" ca="1" si="34"/>
        <v>6.3955619852005392E-6</v>
      </c>
      <c r="K550" s="353">
        <f t="array" aca="1" ref="K550" ca="1">INDEX($B$3:$E$5837,MATCH(H550&amp;I550,$B$3:$B$5837&amp;$C$3:$C$5837,0),4)</f>
        <v>4</v>
      </c>
      <c r="L550">
        <f t="shared" ca="1" si="35"/>
        <v>4</v>
      </c>
    </row>
    <row r="551" spans="1:12">
      <c r="A551" s="6" t="s">
        <v>108</v>
      </c>
      <c r="B551" t="s">
        <v>296</v>
      </c>
      <c r="C551" s="350" t="s">
        <v>570</v>
      </c>
      <c r="D551" s="351">
        <f t="shared" ca="1" si="32"/>
        <v>6.9203553023313389E-7</v>
      </c>
      <c r="E551" s="375">
        <f t="shared" ca="1" si="33"/>
        <v>4</v>
      </c>
      <c r="G551" s="6" t="s">
        <v>108</v>
      </c>
      <c r="H551" s="6">
        <v>325610</v>
      </c>
      <c r="I551" t="s">
        <v>575</v>
      </c>
      <c r="J551" s="352">
        <f t="shared" ca="1" si="34"/>
        <v>6.3489403708630262E-7</v>
      </c>
      <c r="K551" s="353">
        <f t="array" aca="1" ref="K551" ca="1">INDEX($B$3:$E$5837,MATCH(H551&amp;I551,$B$3:$B$5837&amp;$C$3:$C$5837,0),4)</f>
        <v>4</v>
      </c>
      <c r="L551">
        <f t="shared" ca="1" si="35"/>
        <v>4</v>
      </c>
    </row>
    <row r="552" spans="1:12">
      <c r="A552" s="6" t="s">
        <v>108</v>
      </c>
      <c r="B552">
        <v>336350</v>
      </c>
      <c r="C552" s="350" t="s">
        <v>570</v>
      </c>
      <c r="D552" s="351">
        <f t="shared" ca="1" si="32"/>
        <v>8.4349258023690848E-7</v>
      </c>
      <c r="E552" s="375">
        <f t="shared" ca="1" si="33"/>
        <v>4</v>
      </c>
      <c r="G552" s="6" t="s">
        <v>108</v>
      </c>
      <c r="H552" s="6">
        <v>325610</v>
      </c>
      <c r="I552" t="s">
        <v>571</v>
      </c>
      <c r="J552" s="352">
        <f t="shared" ca="1" si="34"/>
        <v>9.3394399726608556E-7</v>
      </c>
      <c r="K552" s="353">
        <f t="array" aca="1" ref="K552" ca="1">INDEX($B$3:$E$5837,MATCH(H552&amp;I552,$B$3:$B$5837&amp;$C$3:$C$5837,0),4)</f>
        <v>4</v>
      </c>
      <c r="L552">
        <f t="shared" ca="1" si="35"/>
        <v>4</v>
      </c>
    </row>
    <row r="553" spans="1:12">
      <c r="A553" s="6" t="s">
        <v>108</v>
      </c>
      <c r="B553">
        <v>336360</v>
      </c>
      <c r="C553" s="350" t="s">
        <v>570</v>
      </c>
      <c r="D553" s="351">
        <f t="shared" ca="1" si="32"/>
        <v>3.5241855015555565E-7</v>
      </c>
      <c r="E553" s="375">
        <f t="shared" ca="1" si="33"/>
        <v>4</v>
      </c>
      <c r="G553" s="6" t="s">
        <v>108</v>
      </c>
      <c r="H553">
        <v>325610</v>
      </c>
      <c r="I553" t="s">
        <v>574</v>
      </c>
      <c r="J553" s="352">
        <f t="shared" ca="1" si="34"/>
        <v>5.6123388457399059E-8</v>
      </c>
      <c r="K553" s="353">
        <f t="array" aca="1" ref="K553" ca="1">INDEX($B$3:$E$5837,MATCH(H553&amp;I553,$B$3:$B$5837&amp;$C$3:$C$5837,0),4)</f>
        <v>4</v>
      </c>
      <c r="L553">
        <f t="shared" ca="1" si="35"/>
        <v>4</v>
      </c>
    </row>
    <row r="554" spans="1:12">
      <c r="A554" s="6" t="s">
        <v>108</v>
      </c>
      <c r="B554">
        <v>336370</v>
      </c>
      <c r="C554" s="350" t="s">
        <v>570</v>
      </c>
      <c r="D554" s="351">
        <f t="shared" ca="1" si="32"/>
        <v>6.6805802710540923E-7</v>
      </c>
      <c r="E554" s="375">
        <f t="shared" ca="1" si="33"/>
        <v>4</v>
      </c>
      <c r="G554" s="6" t="s">
        <v>108</v>
      </c>
      <c r="H554" s="6">
        <v>325610</v>
      </c>
      <c r="I554" t="s">
        <v>573</v>
      </c>
      <c r="J554" s="352">
        <f t="shared" ca="1" si="34"/>
        <v>1.7744522095835294E-8</v>
      </c>
      <c r="K554" s="353">
        <f t="array" aca="1" ref="K554" ca="1">INDEX($B$3:$E$5837,MATCH(H554&amp;I554,$B$3:$B$5837&amp;$C$3:$C$5837,0),4)</f>
        <v>4</v>
      </c>
      <c r="L554">
        <f t="shared" ca="1" si="35"/>
        <v>4</v>
      </c>
    </row>
    <row r="555" spans="1:12">
      <c r="A555" s="6" t="s">
        <v>108</v>
      </c>
      <c r="B555">
        <v>336390</v>
      </c>
      <c r="C555" s="350" t="s">
        <v>570</v>
      </c>
      <c r="D555" s="351">
        <f t="shared" ca="1" si="32"/>
        <v>6.7903244514147826E-7</v>
      </c>
      <c r="E555" s="375">
        <f t="shared" ca="1" si="33"/>
        <v>4</v>
      </c>
      <c r="G555" s="6" t="s">
        <v>108</v>
      </c>
      <c r="H555" s="6">
        <v>325610</v>
      </c>
      <c r="I555" t="s">
        <v>576</v>
      </c>
      <c r="J555" s="352">
        <f t="shared" ca="1" si="34"/>
        <v>3.5101999246627197E-8</v>
      </c>
      <c r="K555" s="353">
        <f t="array" aca="1" ref="K555" ca="1">INDEX($B$3:$E$5837,MATCH(H555&amp;I555,$B$3:$B$5837&amp;$C$3:$C$5837,0),4)</f>
        <v>4</v>
      </c>
      <c r="L555">
        <f t="shared" ca="1" si="35"/>
        <v>4</v>
      </c>
    </row>
    <row r="556" spans="1:12">
      <c r="A556" s="6" t="s">
        <v>108</v>
      </c>
      <c r="B556">
        <v>336411</v>
      </c>
      <c r="C556" s="350" t="s">
        <v>570</v>
      </c>
      <c r="D556" s="351">
        <f t="shared" ca="1" si="32"/>
        <v>1.1672598715386535E-7</v>
      </c>
      <c r="E556" s="375">
        <f t="shared" ca="1" si="33"/>
        <v>4</v>
      </c>
      <c r="G556" s="6" t="s">
        <v>108</v>
      </c>
      <c r="H556">
        <v>325610</v>
      </c>
      <c r="I556" t="s">
        <v>577</v>
      </c>
      <c r="J556" s="352">
        <f t="shared" ca="1" si="34"/>
        <v>1.5872393617834327E-9</v>
      </c>
      <c r="K556" s="353">
        <f t="array" aca="1" ref="K556" ca="1">INDEX($B$3:$E$5837,MATCH(H556&amp;I556,$B$3:$B$5837&amp;$C$3:$C$5837,0),4)</f>
        <v>4</v>
      </c>
      <c r="L556">
        <f t="shared" ca="1" si="35"/>
        <v>4</v>
      </c>
    </row>
    <row r="557" spans="1:12">
      <c r="A557" s="6" t="s">
        <v>108</v>
      </c>
      <c r="B557">
        <v>336412</v>
      </c>
      <c r="C557" s="350" t="s">
        <v>570</v>
      </c>
      <c r="D557" s="351">
        <f t="shared" ca="1" si="32"/>
        <v>3.4256931589797693E-7</v>
      </c>
      <c r="E557" s="375">
        <f t="shared" ca="1" si="33"/>
        <v>4</v>
      </c>
      <c r="G557" s="6" t="s">
        <v>108</v>
      </c>
      <c r="H557" s="6">
        <v>325620</v>
      </c>
      <c r="I557" t="s">
        <v>569</v>
      </c>
      <c r="J557" s="352">
        <f t="shared" ca="1" si="34"/>
        <v>3.0549954248831685E-2</v>
      </c>
      <c r="K557" s="353">
        <f t="array" aca="1" ref="K557" ca="1">INDEX($B$3:$E$5837,MATCH(H557&amp;I557,$B$3:$B$5837&amp;$C$3:$C$5837,0),4)</f>
        <v>4</v>
      </c>
      <c r="L557">
        <f t="shared" ca="1" si="35"/>
        <v>4</v>
      </c>
    </row>
    <row r="558" spans="1:12">
      <c r="A558" s="6" t="s">
        <v>108</v>
      </c>
      <c r="B558">
        <v>336413</v>
      </c>
      <c r="C558" s="350" t="s">
        <v>570</v>
      </c>
      <c r="D558" s="351">
        <f t="shared" ca="1" si="32"/>
        <v>5.5515146685083498E-7</v>
      </c>
      <c r="E558" s="375">
        <f t="shared" ca="1" si="33"/>
        <v>4</v>
      </c>
      <c r="G558" s="6" t="s">
        <v>108</v>
      </c>
      <c r="H558" s="6">
        <v>325620</v>
      </c>
      <c r="I558" t="s">
        <v>570</v>
      </c>
      <c r="J558" s="352">
        <f t="shared" ca="1" si="34"/>
        <v>1.6724919645326844E-6</v>
      </c>
      <c r="K558" s="353">
        <f t="array" aca="1" ref="K558" ca="1">INDEX($B$3:$E$5837,MATCH(H558&amp;I558,$B$3:$B$5837&amp;$C$3:$C$5837,0),4)</f>
        <v>4</v>
      </c>
      <c r="L558">
        <f t="shared" ca="1" si="35"/>
        <v>4</v>
      </c>
    </row>
    <row r="559" spans="1:12">
      <c r="A559" s="6" t="s">
        <v>108</v>
      </c>
      <c r="B559">
        <v>336414</v>
      </c>
      <c r="C559" s="350" t="s">
        <v>570</v>
      </c>
      <c r="D559" s="351">
        <f t="shared" ca="1" si="32"/>
        <v>4.0917579159256876E-8</v>
      </c>
      <c r="E559" s="375">
        <f t="shared" ca="1" si="33"/>
        <v>4</v>
      </c>
      <c r="G559" s="6" t="s">
        <v>108</v>
      </c>
      <c r="H559" s="6">
        <v>325620</v>
      </c>
      <c r="I559" t="s">
        <v>575</v>
      </c>
      <c r="J559" s="352">
        <f t="shared" ca="1" si="34"/>
        <v>3.3712681320982052E-7</v>
      </c>
      <c r="K559" s="353">
        <f t="array" aca="1" ref="K559" ca="1">INDEX($B$3:$E$5837,MATCH(H559&amp;I559,$B$3:$B$5837&amp;$C$3:$C$5837,0),4)</f>
        <v>4</v>
      </c>
      <c r="L559">
        <f t="shared" ca="1" si="35"/>
        <v>4</v>
      </c>
    </row>
    <row r="560" spans="1:12">
      <c r="A560" s="6" t="s">
        <v>108</v>
      </c>
      <c r="B560" t="s">
        <v>306</v>
      </c>
      <c r="C560" s="350" t="s">
        <v>570</v>
      </c>
      <c r="D560" s="351">
        <f t="shared" ca="1" si="32"/>
        <v>5.5623523703613622E-7</v>
      </c>
      <c r="E560" s="375">
        <f t="shared" ca="1" si="33"/>
        <v>4</v>
      </c>
      <c r="G560" s="6" t="s">
        <v>108</v>
      </c>
      <c r="H560" s="6">
        <v>325620</v>
      </c>
      <c r="I560" t="s">
        <v>571</v>
      </c>
      <c r="J560" s="352">
        <f t="shared" ca="1" si="34"/>
        <v>2.5689617313153529E-7</v>
      </c>
      <c r="K560" s="353">
        <f t="array" aca="1" ref="K560" ca="1">INDEX($B$3:$E$5837,MATCH(H560&amp;I560,$B$3:$B$5837&amp;$C$3:$C$5837,0),4)</f>
        <v>4</v>
      </c>
      <c r="L560">
        <f t="shared" ca="1" si="35"/>
        <v>4</v>
      </c>
    </row>
    <row r="561" spans="1:12">
      <c r="A561" s="6" t="s">
        <v>108</v>
      </c>
      <c r="B561">
        <v>336500</v>
      </c>
      <c r="C561" s="350" t="s">
        <v>570</v>
      </c>
      <c r="D561" s="351">
        <f t="shared" ca="1" si="32"/>
        <v>1.196715298135317E-6</v>
      </c>
      <c r="E561" s="375">
        <f t="shared" ca="1" si="33"/>
        <v>4</v>
      </c>
      <c r="G561" s="6" t="s">
        <v>108</v>
      </c>
      <c r="H561" s="6">
        <v>325620</v>
      </c>
      <c r="I561" t="s">
        <v>574</v>
      </c>
      <c r="J561" s="352">
        <f t="shared" ca="1" si="34"/>
        <v>2.9801349503945397E-8</v>
      </c>
      <c r="K561" s="353">
        <f t="array" aca="1" ref="K561" ca="1">INDEX($B$3:$E$5837,MATCH(H561&amp;I561,$B$3:$B$5837&amp;$C$3:$C$5837,0),4)</f>
        <v>4</v>
      </c>
      <c r="L561">
        <f t="shared" ca="1" si="35"/>
        <v>4</v>
      </c>
    </row>
    <row r="562" spans="1:12">
      <c r="A562" s="6" t="s">
        <v>108</v>
      </c>
      <c r="B562">
        <v>336611</v>
      </c>
      <c r="C562" s="350" t="s">
        <v>570</v>
      </c>
      <c r="D562" s="351">
        <f t="shared" ca="1" si="32"/>
        <v>4.9075085442710773E-7</v>
      </c>
      <c r="E562" s="375">
        <f t="shared" ca="1" si="33"/>
        <v>4</v>
      </c>
      <c r="G562" s="6" t="s">
        <v>108</v>
      </c>
      <c r="H562" s="6">
        <v>325620</v>
      </c>
      <c r="I562" t="s">
        <v>573</v>
      </c>
      <c r="J562" s="352">
        <f t="shared" ca="1" si="34"/>
        <v>9.4222875577063105E-9</v>
      </c>
      <c r="K562" s="353">
        <f t="array" aca="1" ref="K562" ca="1">INDEX($B$3:$E$5837,MATCH(H562&amp;I562,$B$3:$B$5837&amp;$C$3:$C$5837,0),4)</f>
        <v>4</v>
      </c>
      <c r="L562">
        <f t="shared" ca="1" si="35"/>
        <v>4</v>
      </c>
    </row>
    <row r="563" spans="1:12">
      <c r="A563" s="6" t="s">
        <v>108</v>
      </c>
      <c r="B563">
        <v>336612</v>
      </c>
      <c r="C563" s="350" t="s">
        <v>570</v>
      </c>
      <c r="D563" s="351">
        <f t="shared" ca="1" si="32"/>
        <v>5.7343636538717238E-7</v>
      </c>
      <c r="E563" s="375">
        <f t="shared" ca="1" si="33"/>
        <v>4</v>
      </c>
      <c r="G563" s="6" t="s">
        <v>108</v>
      </c>
      <c r="H563" s="6">
        <v>325620</v>
      </c>
      <c r="I563" t="s">
        <v>576</v>
      </c>
      <c r="J563" s="352">
        <f t="shared" ca="1" si="34"/>
        <v>1.8639055420361981E-8</v>
      </c>
      <c r="K563" s="353">
        <f t="array" aca="1" ref="K563" ca="1">INDEX($B$3:$E$5837,MATCH(H563&amp;I563,$B$3:$B$5837&amp;$C$3:$C$5837,0),4)</f>
        <v>4</v>
      </c>
      <c r="L563">
        <f t="shared" ca="1" si="35"/>
        <v>4</v>
      </c>
    </row>
    <row r="564" spans="1:12">
      <c r="A564" s="6" t="s">
        <v>108</v>
      </c>
      <c r="B564">
        <v>336991</v>
      </c>
      <c r="C564" s="350" t="s">
        <v>570</v>
      </c>
      <c r="D564" s="351">
        <f t="shared" ca="1" si="32"/>
        <v>1.592154395814978E-7</v>
      </c>
      <c r="E564" s="375">
        <f t="shared" ca="1" si="33"/>
        <v>4</v>
      </c>
      <c r="G564" s="6" t="s">
        <v>108</v>
      </c>
      <c r="H564">
        <v>325620</v>
      </c>
      <c r="I564" t="s">
        <v>577</v>
      </c>
      <c r="J564" s="352">
        <f t="shared" ca="1" si="34"/>
        <v>8.4281929988657397E-10</v>
      </c>
      <c r="K564" s="353">
        <f t="array" aca="1" ref="K564" ca="1">INDEX($B$3:$E$5837,MATCH(H564&amp;I564,$B$3:$B$5837&amp;$C$3:$C$5837,0),4)</f>
        <v>4</v>
      </c>
      <c r="L564">
        <f t="shared" ca="1" si="35"/>
        <v>4</v>
      </c>
    </row>
    <row r="565" spans="1:12">
      <c r="A565" s="6" t="s">
        <v>108</v>
      </c>
      <c r="B565">
        <v>336992</v>
      </c>
      <c r="C565" s="350" t="s">
        <v>570</v>
      </c>
      <c r="D565" s="351">
        <f t="shared" ca="1" si="32"/>
        <v>5.9737272326914359E-7</v>
      </c>
      <c r="E565" s="375">
        <f t="shared" ca="1" si="33"/>
        <v>4</v>
      </c>
      <c r="G565" s="6" t="s">
        <v>108</v>
      </c>
      <c r="H565" s="6">
        <v>325910</v>
      </c>
      <c r="I565" t="s">
        <v>569</v>
      </c>
      <c r="J565" s="352">
        <f t="shared" ca="1" si="34"/>
        <v>0.12579621065772473</v>
      </c>
      <c r="K565" s="353">
        <f t="array" aca="1" ref="K565" ca="1">INDEX($B$3:$E$5837,MATCH(H565&amp;I565,$B$3:$B$5837&amp;$C$3:$C$5837,0),4)</f>
        <v>4</v>
      </c>
      <c r="L565">
        <f t="shared" ca="1" si="35"/>
        <v>4</v>
      </c>
    </row>
    <row r="566" spans="1:12">
      <c r="A566" s="6" t="s">
        <v>108</v>
      </c>
      <c r="B566">
        <v>336999</v>
      </c>
      <c r="C566" s="350" t="s">
        <v>570</v>
      </c>
      <c r="D566" s="351">
        <f t="shared" ca="1" si="32"/>
        <v>3.2203890890858344E-7</v>
      </c>
      <c r="E566" s="375">
        <f t="shared" ca="1" si="33"/>
        <v>4</v>
      </c>
      <c r="G566" s="6" t="s">
        <v>108</v>
      </c>
      <c r="H566" s="6">
        <v>325910</v>
      </c>
      <c r="I566" t="s">
        <v>570</v>
      </c>
      <c r="J566" s="352">
        <f t="shared" ca="1" si="34"/>
        <v>5.2217755744779064E-6</v>
      </c>
      <c r="K566" s="353">
        <f t="array" aca="1" ref="K566" ca="1">INDEX($B$3:$E$5837,MATCH(H566&amp;I566,$B$3:$B$5837&amp;$C$3:$C$5837,0),4)</f>
        <v>4</v>
      </c>
      <c r="L566">
        <f t="shared" ca="1" si="35"/>
        <v>4</v>
      </c>
    </row>
    <row r="567" spans="1:12">
      <c r="A567" s="6" t="s">
        <v>108</v>
      </c>
      <c r="B567">
        <v>337110</v>
      </c>
      <c r="C567" s="350" t="s">
        <v>570</v>
      </c>
      <c r="D567" s="351">
        <f t="shared" ca="1" si="32"/>
        <v>3.7559377420086796E-7</v>
      </c>
      <c r="E567" s="375">
        <f t="shared" ca="1" si="33"/>
        <v>4</v>
      </c>
      <c r="G567" s="6" t="s">
        <v>108</v>
      </c>
      <c r="H567" s="6">
        <v>325910</v>
      </c>
      <c r="I567" t="s">
        <v>571</v>
      </c>
      <c r="J567" s="352">
        <f t="shared" ca="1" si="34"/>
        <v>1.0464907446280228E-6</v>
      </c>
      <c r="K567" s="353">
        <f t="array" aca="1" ref="K567" ca="1">INDEX($B$3:$E$5837,MATCH(H567&amp;I567,$B$3:$B$5837&amp;$C$3:$C$5837,0),4)</f>
        <v>4</v>
      </c>
      <c r="L567">
        <f t="shared" ca="1" si="35"/>
        <v>4</v>
      </c>
    </row>
    <row r="568" spans="1:12">
      <c r="A568" s="6" t="s">
        <v>108</v>
      </c>
      <c r="B568">
        <v>337121</v>
      </c>
      <c r="C568" s="350" t="s">
        <v>570</v>
      </c>
      <c r="D568" s="351">
        <f t="shared" ca="1" si="32"/>
        <v>1.5612973891053049E-7</v>
      </c>
      <c r="E568" s="375">
        <f t="shared" ca="1" si="33"/>
        <v>4</v>
      </c>
      <c r="G568" s="6" t="s">
        <v>108</v>
      </c>
      <c r="H568" s="6">
        <v>326110</v>
      </c>
      <c r="I568" t="s">
        <v>569</v>
      </c>
      <c r="J568" s="352">
        <f t="shared" ca="1" si="34"/>
        <v>4.4045377048383232E-2</v>
      </c>
      <c r="K568" s="353">
        <f t="array" aca="1" ref="K568" ca="1">INDEX($B$3:$E$5837,MATCH(H568&amp;I568,$B$3:$B$5837&amp;$C$3:$C$5837,0),4)</f>
        <v>4</v>
      </c>
      <c r="L568">
        <f t="shared" ca="1" si="35"/>
        <v>4</v>
      </c>
    </row>
    <row r="569" spans="1:12">
      <c r="A569" s="6" t="s">
        <v>108</v>
      </c>
      <c r="B569">
        <v>337122</v>
      </c>
      <c r="C569" s="350" t="s">
        <v>570</v>
      </c>
      <c r="D569" s="351">
        <f t="shared" ca="1" si="32"/>
        <v>3.1216014640549305E-7</v>
      </c>
      <c r="E569" s="375">
        <f t="shared" ca="1" si="33"/>
        <v>4</v>
      </c>
      <c r="G569" s="6" t="s">
        <v>108</v>
      </c>
      <c r="H569" s="6">
        <v>326110</v>
      </c>
      <c r="I569" t="s">
        <v>570</v>
      </c>
      <c r="J569" s="352">
        <f t="shared" ca="1" si="34"/>
        <v>9.815863545670173E-7</v>
      </c>
      <c r="K569" s="353">
        <f t="array" aca="1" ref="K569" ca="1">INDEX($B$3:$E$5837,MATCH(H569&amp;I569,$B$3:$B$5837&amp;$C$3:$C$5837,0),4)</f>
        <v>4</v>
      </c>
      <c r="L569">
        <f t="shared" ca="1" si="35"/>
        <v>4</v>
      </c>
    </row>
    <row r="570" spans="1:12">
      <c r="A570" s="6" t="s">
        <v>108</v>
      </c>
      <c r="B570" t="s">
        <v>317</v>
      </c>
      <c r="C570" s="350" t="s">
        <v>570</v>
      </c>
      <c r="D570" s="351">
        <f t="shared" ca="1" si="32"/>
        <v>2.9614309545185947E-7</v>
      </c>
      <c r="E570" s="375">
        <f t="shared" ca="1" si="33"/>
        <v>4</v>
      </c>
      <c r="G570" s="6" t="s">
        <v>108</v>
      </c>
      <c r="H570" s="6">
        <v>326110</v>
      </c>
      <c r="I570" t="s">
        <v>575</v>
      </c>
      <c r="J570" s="352">
        <f t="shared" ca="1" si="34"/>
        <v>1.8995261146373667E-7</v>
      </c>
      <c r="K570" s="353">
        <f t="array" aca="1" ref="K570" ca="1">INDEX($B$3:$E$5837,MATCH(H570&amp;I570,$B$3:$B$5837&amp;$C$3:$C$5837,0),4)</f>
        <v>4</v>
      </c>
      <c r="L570">
        <f t="shared" ca="1" si="35"/>
        <v>4</v>
      </c>
    </row>
    <row r="571" spans="1:12">
      <c r="A571" s="6" t="s">
        <v>108</v>
      </c>
      <c r="B571">
        <v>337127</v>
      </c>
      <c r="C571" s="350" t="s">
        <v>570</v>
      </c>
      <c r="D571" s="351">
        <f t="shared" ca="1" si="32"/>
        <v>3.9039423523641013E-7</v>
      </c>
      <c r="E571" s="375">
        <f t="shared" ca="1" si="33"/>
        <v>4</v>
      </c>
      <c r="G571" s="6" t="s">
        <v>108</v>
      </c>
      <c r="H571" s="6">
        <v>326110</v>
      </c>
      <c r="I571" t="s">
        <v>574</v>
      </c>
      <c r="J571" s="352">
        <f t="shared" ca="1" si="34"/>
        <v>1.6791438537683957E-8</v>
      </c>
      <c r="K571" s="353">
        <f t="array" aca="1" ref="K571" ca="1">INDEX($B$3:$E$5837,MATCH(H571&amp;I571,$B$3:$B$5837&amp;$C$3:$C$5837,0),4)</f>
        <v>4</v>
      </c>
      <c r="L571">
        <f t="shared" ca="1" si="35"/>
        <v>4</v>
      </c>
    </row>
    <row r="572" spans="1:12">
      <c r="A572" s="6" t="s">
        <v>108</v>
      </c>
      <c r="B572" t="s">
        <v>320</v>
      </c>
      <c r="C572" s="350" t="s">
        <v>570</v>
      </c>
      <c r="D572" s="351">
        <f t="shared" ca="1" si="32"/>
        <v>3.5336645880062249E-7</v>
      </c>
      <c r="E572" s="375">
        <f t="shared" ca="1" si="33"/>
        <v>4</v>
      </c>
      <c r="G572" s="6" t="s">
        <v>108</v>
      </c>
      <c r="H572">
        <v>326110</v>
      </c>
      <c r="I572" t="s">
        <v>571</v>
      </c>
      <c r="J572" s="352">
        <f t="shared" ca="1" si="34"/>
        <v>1.05068435799149E-7</v>
      </c>
      <c r="K572" s="353">
        <f t="array" aca="1" ref="K572" ca="1">INDEX($B$3:$E$5837,MATCH(H572&amp;I572,$B$3:$B$5837&amp;$C$3:$C$5837,0),4)</f>
        <v>4</v>
      </c>
      <c r="L572">
        <f t="shared" ca="1" si="35"/>
        <v>4</v>
      </c>
    </row>
    <row r="573" spans="1:12">
      <c r="A573" s="6" t="s">
        <v>108</v>
      </c>
      <c r="B573">
        <v>337215</v>
      </c>
      <c r="C573" s="350" t="s">
        <v>570</v>
      </c>
      <c r="D573" s="351">
        <f t="shared" ca="1" si="32"/>
        <v>5.4060057904368969E-7</v>
      </c>
      <c r="E573" s="375">
        <f t="shared" ca="1" si="33"/>
        <v>4</v>
      </c>
      <c r="G573" s="6" t="s">
        <v>108</v>
      </c>
      <c r="H573">
        <v>326110</v>
      </c>
      <c r="I573" t="s">
        <v>573</v>
      </c>
      <c r="J573" s="352">
        <f t="shared" ca="1" si="34"/>
        <v>5.3089462404601475E-9</v>
      </c>
      <c r="K573" s="353">
        <f t="array" aca="1" ref="K573" ca="1">INDEX($B$3:$E$5837,MATCH(H573&amp;I573,$B$3:$B$5837&amp;$C$3:$C$5837,0),4)</f>
        <v>4</v>
      </c>
      <c r="L573">
        <f t="shared" ca="1" si="35"/>
        <v>4</v>
      </c>
    </row>
    <row r="574" spans="1:12">
      <c r="A574" s="6" t="s">
        <v>108</v>
      </c>
      <c r="B574">
        <v>337900</v>
      </c>
      <c r="C574" s="350" t="s">
        <v>570</v>
      </c>
      <c r="D574" s="351">
        <f t="shared" ca="1" si="32"/>
        <v>1.6742926771808269E-7</v>
      </c>
      <c r="E574" s="375">
        <f t="shared" ca="1" si="33"/>
        <v>4</v>
      </c>
      <c r="G574" s="6" t="s">
        <v>108</v>
      </c>
      <c r="H574" s="6">
        <v>326110</v>
      </c>
      <c r="I574" t="s">
        <v>576</v>
      </c>
      <c r="J574" s="352">
        <f t="shared" ca="1" si="34"/>
        <v>1.0502093317957239E-8</v>
      </c>
      <c r="K574" s="353">
        <f t="array" aca="1" ref="K574" ca="1">INDEX($B$3:$E$5837,MATCH(H574&amp;I574,$B$3:$B$5837&amp;$C$3:$C$5837,0),4)</f>
        <v>4</v>
      </c>
      <c r="L574">
        <f t="shared" ca="1" si="35"/>
        <v>4</v>
      </c>
    </row>
    <row r="575" spans="1:12">
      <c r="A575" s="6" t="s">
        <v>108</v>
      </c>
      <c r="B575">
        <v>339112</v>
      </c>
      <c r="C575" s="350" t="s">
        <v>570</v>
      </c>
      <c r="D575" s="351">
        <f t="shared" ca="1" si="32"/>
        <v>1.6099642890792878E-7</v>
      </c>
      <c r="E575" s="375">
        <f t="shared" ca="1" si="33"/>
        <v>4</v>
      </c>
      <c r="G575" s="6" t="s">
        <v>108</v>
      </c>
      <c r="H575">
        <v>326110</v>
      </c>
      <c r="I575" t="s">
        <v>577</v>
      </c>
      <c r="J575" s="352">
        <f t="shared" ca="1" si="34"/>
        <v>4.7488280591271978E-10</v>
      </c>
      <c r="K575" s="353">
        <f t="array" aca="1" ref="K575" ca="1">INDEX($B$3:$E$5837,MATCH(H575&amp;I575,$B$3:$B$5837&amp;$C$3:$C$5837,0),4)</f>
        <v>4</v>
      </c>
      <c r="L575">
        <f t="shared" ca="1" si="35"/>
        <v>4</v>
      </c>
    </row>
    <row r="576" spans="1:12">
      <c r="A576" s="6" t="s">
        <v>108</v>
      </c>
      <c r="B576">
        <v>339113</v>
      </c>
      <c r="C576" s="350" t="s">
        <v>570</v>
      </c>
      <c r="D576" s="351">
        <f t="shared" ca="1" si="32"/>
        <v>1.8188349651928399E-7</v>
      </c>
      <c r="E576" s="375">
        <f t="shared" ca="1" si="33"/>
        <v>4</v>
      </c>
      <c r="G576" s="6" t="s">
        <v>108</v>
      </c>
      <c r="H576">
        <v>326120</v>
      </c>
      <c r="I576" t="s">
        <v>569</v>
      </c>
      <c r="J576" s="352">
        <f t="shared" ca="1" si="34"/>
        <v>2.4075831200905368E-2</v>
      </c>
      <c r="K576" s="353">
        <f t="array" aca="1" ref="K576" ca="1">INDEX($B$3:$E$5837,MATCH(H576&amp;I576,$B$3:$B$5837&amp;$C$3:$C$5837,0),4)</f>
        <v>4</v>
      </c>
      <c r="L576">
        <f t="shared" ca="1" si="35"/>
        <v>4</v>
      </c>
    </row>
    <row r="577" spans="1:12">
      <c r="A577" s="6" t="s">
        <v>108</v>
      </c>
      <c r="B577">
        <v>339114</v>
      </c>
      <c r="C577" s="350" t="s">
        <v>570</v>
      </c>
      <c r="D577" s="351">
        <f t="shared" ca="1" si="32"/>
        <v>1.1691739090765419E-7</v>
      </c>
      <c r="E577" s="375">
        <f t="shared" ca="1" si="33"/>
        <v>4</v>
      </c>
      <c r="G577" s="6" t="s">
        <v>108</v>
      </c>
      <c r="H577" s="6">
        <v>326120</v>
      </c>
      <c r="I577" t="s">
        <v>570</v>
      </c>
      <c r="J577" s="352">
        <f t="shared" ca="1" si="34"/>
        <v>5.3956197187666735E-7</v>
      </c>
      <c r="K577" s="353">
        <f t="array" aca="1" ref="K577" ca="1">INDEX($B$3:$E$5837,MATCH(H577&amp;I577,$B$3:$B$5837&amp;$C$3:$C$5837,0),4)</f>
        <v>4</v>
      </c>
      <c r="L577">
        <f t="shared" ca="1" si="35"/>
        <v>4</v>
      </c>
    </row>
    <row r="578" spans="1:12">
      <c r="A578" s="6" t="s">
        <v>108</v>
      </c>
      <c r="B578">
        <v>339115</v>
      </c>
      <c r="C578" s="350" t="s">
        <v>570</v>
      </c>
      <c r="D578" s="351">
        <f t="shared" ca="1" si="32"/>
        <v>1.6803264713972242E-7</v>
      </c>
      <c r="E578" s="375">
        <f t="shared" ca="1" si="33"/>
        <v>4</v>
      </c>
      <c r="G578" s="6" t="s">
        <v>108</v>
      </c>
      <c r="H578" s="6">
        <v>326120</v>
      </c>
      <c r="I578" t="s">
        <v>571</v>
      </c>
      <c r="J578" s="352">
        <f t="shared" ca="1" si="34"/>
        <v>5.8694640188411787E-8</v>
      </c>
      <c r="K578" s="353">
        <f t="array" aca="1" ref="K578" ca="1">INDEX($B$3:$E$5837,MATCH(H578&amp;I578,$B$3:$B$5837&amp;$C$3:$C$5837,0),4)</f>
        <v>4</v>
      </c>
      <c r="L578">
        <f t="shared" ca="1" si="35"/>
        <v>4</v>
      </c>
    </row>
    <row r="579" spans="1:12">
      <c r="A579" s="6" t="s">
        <v>108</v>
      </c>
      <c r="B579">
        <v>339116</v>
      </c>
      <c r="C579" s="350" t="s">
        <v>570</v>
      </c>
      <c r="D579" s="351">
        <f t="shared" ref="D579:D642" ca="1" si="36">OFFSET(matrix1,MOD(ROW()-ROW($D$3),ROWS(matrix1)),TRUNC((ROW()-ROW($D$3))/ROWS(matrix1)),1,1)</f>
        <v>1.1671762047651736E-7</v>
      </c>
      <c r="E579" s="375">
        <f t="shared" ref="E579:E642" ca="1" si="37">OFFSET(matrix4,MOD(ROW()-ROW($E$3),ROWS(matrix4)),TRUNC((ROW()-ROW($E$3))/ROWS(matrix4)),1,1)</f>
        <v>4</v>
      </c>
      <c r="G579" s="6" t="s">
        <v>108</v>
      </c>
      <c r="H579">
        <v>326130</v>
      </c>
      <c r="I579" t="s">
        <v>569</v>
      </c>
      <c r="J579" s="352">
        <f t="shared" ca="1" si="34"/>
        <v>6.8397481181421721E-2</v>
      </c>
      <c r="K579" s="353">
        <f t="array" aca="1" ref="K579" ca="1">INDEX($B$3:$E$5837,MATCH(H579&amp;I579,$B$3:$B$5837&amp;$C$3:$C$5837,0),4)</f>
        <v>4</v>
      </c>
      <c r="L579">
        <f t="shared" ca="1" si="35"/>
        <v>4</v>
      </c>
    </row>
    <row r="580" spans="1:12">
      <c r="A580" s="6" t="s">
        <v>108</v>
      </c>
      <c r="B580">
        <v>339910</v>
      </c>
      <c r="C580" s="350" t="s">
        <v>570</v>
      </c>
      <c r="D580" s="351">
        <f t="shared" ca="1" si="36"/>
        <v>1.5605633595033897E-7</v>
      </c>
      <c r="E580" s="375">
        <f t="shared" ca="1" si="37"/>
        <v>4</v>
      </c>
      <c r="G580" s="6" t="s">
        <v>108</v>
      </c>
      <c r="H580" s="6">
        <v>326130</v>
      </c>
      <c r="I580" t="s">
        <v>570</v>
      </c>
      <c r="J580" s="352">
        <f t="shared" ref="J580:J643" ca="1" si="38">SUMIFS(D$3:D$5837,B$3:B$5837,H580,C$3:C$5837,I580)</f>
        <v>1.5193062921580091E-6</v>
      </c>
      <c r="K580" s="353">
        <f t="array" aca="1" ref="K580" ca="1">INDEX($B$3:$E$5837,MATCH(H580&amp;I580,$B$3:$B$5837&amp;$C$3:$C$5837,0),4)</f>
        <v>4</v>
      </c>
      <c r="L580">
        <f t="shared" ref="L580:L643" ca="1" si="39">IF(K580&gt;2,4,1)</f>
        <v>4</v>
      </c>
    </row>
    <row r="581" spans="1:12">
      <c r="A581" s="6" t="s">
        <v>108</v>
      </c>
      <c r="B581">
        <v>339920</v>
      </c>
      <c r="C581" s="350" t="s">
        <v>570</v>
      </c>
      <c r="D581" s="351">
        <f t="shared" ca="1" si="36"/>
        <v>3.2850261649491645E-7</v>
      </c>
      <c r="E581" s="375">
        <f t="shared" ca="1" si="37"/>
        <v>4</v>
      </c>
      <c r="G581" s="6" t="s">
        <v>108</v>
      </c>
      <c r="H581" s="6">
        <v>326130</v>
      </c>
      <c r="I581" t="s">
        <v>571</v>
      </c>
      <c r="J581" s="352">
        <f t="shared" ca="1" si="38"/>
        <v>1.6339669602067716E-7</v>
      </c>
      <c r="K581" s="353">
        <f t="array" aca="1" ref="K581" ca="1">INDEX($B$3:$E$5837,MATCH(H581&amp;I581,$B$3:$B$5837&amp;$C$3:$C$5837,0),4)</f>
        <v>4</v>
      </c>
      <c r="L581">
        <f t="shared" ca="1" si="39"/>
        <v>4</v>
      </c>
    </row>
    <row r="582" spans="1:12">
      <c r="A582" s="6" t="s">
        <v>108</v>
      </c>
      <c r="B582">
        <v>339930</v>
      </c>
      <c r="C582" s="350" t="s">
        <v>570</v>
      </c>
      <c r="D582" s="351">
        <f t="shared" ca="1" si="36"/>
        <v>2.7299143721568829E-7</v>
      </c>
      <c r="E582" s="375">
        <f t="shared" ca="1" si="37"/>
        <v>4</v>
      </c>
      <c r="G582" s="6" t="s">
        <v>108</v>
      </c>
      <c r="H582">
        <v>326140</v>
      </c>
      <c r="I582" t="s">
        <v>569</v>
      </c>
      <c r="J582" s="352">
        <f t="shared" ca="1" si="38"/>
        <v>9.8272500638864863E-2</v>
      </c>
      <c r="K582" s="353">
        <f t="array" aca="1" ref="K582" ca="1">INDEX($B$3:$E$5837,MATCH(H582&amp;I582,$B$3:$B$5837&amp;$C$3:$C$5837,0),4)</f>
        <v>4</v>
      </c>
      <c r="L582">
        <f t="shared" ca="1" si="39"/>
        <v>4</v>
      </c>
    </row>
    <row r="583" spans="1:12">
      <c r="A583" s="6" t="s">
        <v>108</v>
      </c>
      <c r="B583">
        <v>339940</v>
      </c>
      <c r="C583" s="350" t="s">
        <v>570</v>
      </c>
      <c r="D583" s="351">
        <f t="shared" ca="1" si="36"/>
        <v>2.9258804860950099E-7</v>
      </c>
      <c r="E583" s="375">
        <f t="shared" ca="1" si="37"/>
        <v>4</v>
      </c>
      <c r="G583" s="6" t="s">
        <v>108</v>
      </c>
      <c r="H583" s="6">
        <v>326140</v>
      </c>
      <c r="I583" t="s">
        <v>570</v>
      </c>
      <c r="J583" s="352">
        <f t="shared" ca="1" si="38"/>
        <v>2.3156965276199772E-6</v>
      </c>
      <c r="K583" s="353">
        <f t="array" aca="1" ref="K583" ca="1">INDEX($B$3:$E$5837,MATCH(H583&amp;I583,$B$3:$B$5837&amp;$C$3:$C$5837,0),4)</f>
        <v>4</v>
      </c>
      <c r="L583">
        <f t="shared" ca="1" si="39"/>
        <v>4</v>
      </c>
    </row>
    <row r="584" spans="1:12">
      <c r="A584" s="6" t="s">
        <v>108</v>
      </c>
      <c r="B584">
        <v>339950</v>
      </c>
      <c r="C584" s="350" t="s">
        <v>570</v>
      </c>
      <c r="D584" s="351">
        <f t="shared" ca="1" si="36"/>
        <v>3.9248421101832795E-7</v>
      </c>
      <c r="E584" s="375">
        <f t="shared" ca="1" si="37"/>
        <v>4</v>
      </c>
      <c r="G584" s="6" t="s">
        <v>108</v>
      </c>
      <c r="H584" s="6">
        <v>326140</v>
      </c>
      <c r="I584" t="s">
        <v>575</v>
      </c>
      <c r="J584" s="352">
        <f t="shared" ca="1" si="38"/>
        <v>3.8985626224869381E-7</v>
      </c>
      <c r="K584" s="353">
        <f t="array" aca="1" ref="K584" ca="1">INDEX($B$3:$E$5837,MATCH(H584&amp;I584,$B$3:$B$5837&amp;$C$3:$C$5837,0),4)</f>
        <v>4</v>
      </c>
      <c r="L584">
        <f t="shared" ca="1" si="39"/>
        <v>4</v>
      </c>
    </row>
    <row r="585" spans="1:12">
      <c r="A585" s="6" t="s">
        <v>108</v>
      </c>
      <c r="B585">
        <v>339990</v>
      </c>
      <c r="C585" s="350" t="s">
        <v>570</v>
      </c>
      <c r="D585" s="351">
        <f t="shared" ca="1" si="36"/>
        <v>3.7911653321697473E-7</v>
      </c>
      <c r="E585" s="375">
        <f t="shared" ca="1" si="37"/>
        <v>4</v>
      </c>
      <c r="G585" s="6" t="s">
        <v>108</v>
      </c>
      <c r="H585" s="6">
        <v>326140</v>
      </c>
      <c r="I585" t="s">
        <v>571</v>
      </c>
      <c r="J585" s="352">
        <f t="shared" ca="1" si="38"/>
        <v>2.7128482668130477E-7</v>
      </c>
      <c r="K585" s="353">
        <f t="array" aca="1" ref="K585" ca="1">INDEX($B$3:$E$5837,MATCH(H585&amp;I585,$B$3:$B$5837&amp;$C$3:$C$5837,0),4)</f>
        <v>4</v>
      </c>
      <c r="L585">
        <f t="shared" ca="1" si="39"/>
        <v>4</v>
      </c>
    </row>
    <row r="586" spans="1:12">
      <c r="A586" s="6" t="s">
        <v>108</v>
      </c>
      <c r="B586">
        <v>311111</v>
      </c>
      <c r="C586" s="350" t="s">
        <v>570</v>
      </c>
      <c r="D586" s="351">
        <f t="shared" ca="1" si="36"/>
        <v>2.9556457092615466E-6</v>
      </c>
      <c r="E586" s="375">
        <f t="shared" ca="1" si="37"/>
        <v>4</v>
      </c>
      <c r="G586" s="6" t="s">
        <v>108</v>
      </c>
      <c r="H586">
        <v>326140</v>
      </c>
      <c r="I586" t="s">
        <v>574</v>
      </c>
      <c r="J586" s="352">
        <f t="shared" ca="1" si="38"/>
        <v>3.4462529446876631E-8</v>
      </c>
      <c r="K586" s="353">
        <f t="array" aca="1" ref="K586" ca="1">INDEX($B$3:$E$5837,MATCH(H586&amp;I586,$B$3:$B$5837&amp;$C$3:$C$5837,0),4)</f>
        <v>4</v>
      </c>
      <c r="L586">
        <f t="shared" ca="1" si="39"/>
        <v>4</v>
      </c>
    </row>
    <row r="587" spans="1:12">
      <c r="A587" s="6" t="s">
        <v>108</v>
      </c>
      <c r="B587">
        <v>311119</v>
      </c>
      <c r="C587" s="350" t="s">
        <v>570</v>
      </c>
      <c r="D587" s="351">
        <f t="shared" ca="1" si="36"/>
        <v>1.9188660281450154E-6</v>
      </c>
      <c r="E587" s="375">
        <f t="shared" ca="1" si="37"/>
        <v>4</v>
      </c>
      <c r="G587" s="6" t="s">
        <v>108</v>
      </c>
      <c r="H587" s="6">
        <v>326140</v>
      </c>
      <c r="I587" t="s">
        <v>573</v>
      </c>
      <c r="J587" s="352">
        <f t="shared" ca="1" si="38"/>
        <v>1.0896012020241026E-8</v>
      </c>
      <c r="K587" s="353">
        <f t="array" aca="1" ref="K587" ca="1">INDEX($B$3:$E$5837,MATCH(H587&amp;I587,$B$3:$B$5837&amp;$C$3:$C$5837,0),4)</f>
        <v>4</v>
      </c>
      <c r="L587">
        <f t="shared" ca="1" si="39"/>
        <v>4</v>
      </c>
    </row>
    <row r="588" spans="1:12">
      <c r="A588" s="6" t="s">
        <v>108</v>
      </c>
      <c r="B588">
        <v>311210</v>
      </c>
      <c r="C588" s="350" t="s">
        <v>570</v>
      </c>
      <c r="D588" s="351">
        <f t="shared" ca="1" si="36"/>
        <v>7.0812797974733565E-6</v>
      </c>
      <c r="E588" s="375">
        <f t="shared" ca="1" si="37"/>
        <v>4</v>
      </c>
      <c r="G588" s="6" t="s">
        <v>108</v>
      </c>
      <c r="H588" s="6">
        <v>326140</v>
      </c>
      <c r="I588" t="s">
        <v>576</v>
      </c>
      <c r="J588" s="352">
        <f t="shared" ca="1" si="38"/>
        <v>2.1554359348765387E-8</v>
      </c>
      <c r="K588" s="353">
        <f t="array" aca="1" ref="K588" ca="1">INDEX($B$3:$E$5837,MATCH(H588&amp;I588,$B$3:$B$5837&amp;$C$3:$C$5837,0),4)</f>
        <v>4</v>
      </c>
      <c r="L588">
        <f t="shared" ca="1" si="39"/>
        <v>4</v>
      </c>
    </row>
    <row r="589" spans="1:12">
      <c r="A589" s="6" t="s">
        <v>108</v>
      </c>
      <c r="B589">
        <v>311221</v>
      </c>
      <c r="C589" s="350" t="s">
        <v>570</v>
      </c>
      <c r="D589" s="351">
        <f t="shared" ca="1" si="36"/>
        <v>7.9359078650600461E-5</v>
      </c>
      <c r="E589" s="375">
        <f t="shared" ca="1" si="37"/>
        <v>4</v>
      </c>
      <c r="G589" s="6" t="s">
        <v>108</v>
      </c>
      <c r="H589">
        <v>326140</v>
      </c>
      <c r="I589" t="s">
        <v>577</v>
      </c>
      <c r="J589" s="352">
        <f t="shared" ca="1" si="38"/>
        <v>9.7464327703990852E-10</v>
      </c>
      <c r="K589" s="353">
        <f t="array" aca="1" ref="K589" ca="1">INDEX($B$3:$E$5837,MATCH(H589&amp;I589,$B$3:$B$5837&amp;$C$3:$C$5837,0),4)</f>
        <v>4</v>
      </c>
      <c r="L589">
        <f t="shared" ca="1" si="39"/>
        <v>4</v>
      </c>
    </row>
    <row r="590" spans="1:12">
      <c r="A590" s="6" t="s">
        <v>108</v>
      </c>
      <c r="B590" t="s">
        <v>339</v>
      </c>
      <c r="C590" s="350" t="s">
        <v>570</v>
      </c>
      <c r="D590" s="351">
        <f t="shared" ca="1" si="36"/>
        <v>4.4510740429819578E-6</v>
      </c>
      <c r="E590" s="375">
        <f t="shared" ca="1" si="37"/>
        <v>4</v>
      </c>
      <c r="G590" s="6" t="s">
        <v>108</v>
      </c>
      <c r="H590" s="6">
        <v>326150</v>
      </c>
      <c r="I590" t="s">
        <v>569</v>
      </c>
      <c r="J590" s="352">
        <f t="shared" ca="1" si="38"/>
        <v>9.7973543814613748E-2</v>
      </c>
      <c r="K590" s="353">
        <f t="array" aca="1" ref="K590" ca="1">INDEX($B$3:$E$5837,MATCH(H590&amp;I590,$B$3:$B$5837&amp;$C$3:$C$5837,0),4)</f>
        <v>4</v>
      </c>
      <c r="L590">
        <f t="shared" ca="1" si="39"/>
        <v>4</v>
      </c>
    </row>
    <row r="591" spans="1:12">
      <c r="A591" s="6" t="s">
        <v>108</v>
      </c>
      <c r="B591">
        <v>311225</v>
      </c>
      <c r="C591" s="350" t="s">
        <v>570</v>
      </c>
      <c r="D591" s="351">
        <f t="shared" ca="1" si="36"/>
        <v>3.5068870754586544E-6</v>
      </c>
      <c r="E591" s="375">
        <f t="shared" ca="1" si="37"/>
        <v>4</v>
      </c>
      <c r="G591" s="6" t="s">
        <v>108</v>
      </c>
      <c r="H591" s="6">
        <v>326150</v>
      </c>
      <c r="I591" t="s">
        <v>575</v>
      </c>
      <c r="J591" s="352">
        <f t="shared" ca="1" si="38"/>
        <v>1.6210170255856311E-5</v>
      </c>
      <c r="K591" s="353">
        <f t="array" aca="1" ref="K591" ca="1">INDEX($B$3:$E$5837,MATCH(H591&amp;I591,$B$3:$B$5837&amp;$C$3:$C$5837,0),4)</f>
        <v>4</v>
      </c>
      <c r="L591">
        <f t="shared" ca="1" si="39"/>
        <v>4</v>
      </c>
    </row>
    <row r="592" spans="1:12">
      <c r="A592" s="6" t="s">
        <v>108</v>
      </c>
      <c r="B592">
        <v>311230</v>
      </c>
      <c r="C592" s="350" t="s">
        <v>570</v>
      </c>
      <c r="D592" s="351">
        <f t="shared" ca="1" si="36"/>
        <v>6.124648211711574E-6</v>
      </c>
      <c r="E592" s="375">
        <f t="shared" ca="1" si="37"/>
        <v>4</v>
      </c>
      <c r="G592" s="6" t="s">
        <v>108</v>
      </c>
      <c r="H592">
        <v>326150</v>
      </c>
      <c r="I592" t="s">
        <v>574</v>
      </c>
      <c r="J592" s="352">
        <f t="shared" ca="1" si="38"/>
        <v>1.4329472779507811E-6</v>
      </c>
      <c r="K592" s="353">
        <f t="array" aca="1" ref="K592" ca="1">INDEX($B$3:$E$5837,MATCH(H592&amp;I592,$B$3:$B$5837&amp;$C$3:$C$5837,0),4)</f>
        <v>4</v>
      </c>
      <c r="L592">
        <f t="shared" ca="1" si="39"/>
        <v>4</v>
      </c>
    </row>
    <row r="593" spans="1:12">
      <c r="A593" s="6" t="s">
        <v>108</v>
      </c>
      <c r="B593">
        <v>311300</v>
      </c>
      <c r="C593" s="350" t="s">
        <v>570</v>
      </c>
      <c r="D593" s="351">
        <f t="shared" ca="1" si="36"/>
        <v>9.0942123818668722E-6</v>
      </c>
      <c r="E593" s="375">
        <f t="shared" ca="1" si="37"/>
        <v>4</v>
      </c>
      <c r="G593" s="6" t="s">
        <v>108</v>
      </c>
      <c r="H593" s="6">
        <v>326150</v>
      </c>
      <c r="I593" t="s">
        <v>573</v>
      </c>
      <c r="J593" s="352">
        <f t="shared" ca="1" si="38"/>
        <v>4.5305469492572112E-7</v>
      </c>
      <c r="K593" s="353">
        <f t="array" aca="1" ref="K593" ca="1">INDEX($B$3:$E$5837,MATCH(H593&amp;I593,$B$3:$B$5837&amp;$C$3:$C$5837,0),4)</f>
        <v>4</v>
      </c>
      <c r="L593">
        <f t="shared" ca="1" si="39"/>
        <v>4</v>
      </c>
    </row>
    <row r="594" spans="1:12">
      <c r="A594" s="6" t="s">
        <v>108</v>
      </c>
      <c r="B594">
        <v>311410</v>
      </c>
      <c r="C594" s="350" t="s">
        <v>570</v>
      </c>
      <c r="D594" s="351">
        <f t="shared" ca="1" si="36"/>
        <v>2.0485114638519565E-6</v>
      </c>
      <c r="E594" s="375">
        <f t="shared" ca="1" si="37"/>
        <v>4</v>
      </c>
      <c r="G594" s="6" t="s">
        <v>108</v>
      </c>
      <c r="H594" s="6">
        <v>326150</v>
      </c>
      <c r="I594" t="s">
        <v>570</v>
      </c>
      <c r="J594" s="352">
        <f t="shared" ca="1" si="38"/>
        <v>3.733398656212058E-6</v>
      </c>
      <c r="K594" s="353">
        <f t="array" aca="1" ref="K594" ca="1">INDEX($B$3:$E$5837,MATCH(H594&amp;I594,$B$3:$B$5837&amp;$C$3:$C$5837,0),4)</f>
        <v>4</v>
      </c>
      <c r="L594">
        <f t="shared" ca="1" si="39"/>
        <v>4</v>
      </c>
    </row>
    <row r="595" spans="1:12">
      <c r="A595" s="6" t="s">
        <v>108</v>
      </c>
      <c r="B595">
        <v>311420</v>
      </c>
      <c r="C595" s="350" t="s">
        <v>570</v>
      </c>
      <c r="D595" s="351">
        <f t="shared" ca="1" si="36"/>
        <v>2.7984809269289881E-6</v>
      </c>
      <c r="E595" s="375">
        <f t="shared" ca="1" si="37"/>
        <v>4</v>
      </c>
      <c r="G595" s="6" t="s">
        <v>108</v>
      </c>
      <c r="H595" s="6">
        <v>326150</v>
      </c>
      <c r="I595" t="s">
        <v>576</v>
      </c>
      <c r="J595" s="352">
        <f t="shared" ca="1" si="38"/>
        <v>8.96227324358096E-7</v>
      </c>
      <c r="K595" s="353">
        <f t="array" aca="1" ref="K595" ca="1">INDEX($B$3:$E$5837,MATCH(H595&amp;I595,$B$3:$B$5837&amp;$C$3:$C$5837,0),4)</f>
        <v>4</v>
      </c>
      <c r="L595">
        <f t="shared" ca="1" si="39"/>
        <v>4</v>
      </c>
    </row>
    <row r="596" spans="1:12">
      <c r="A596" s="6" t="s">
        <v>108</v>
      </c>
      <c r="B596" t="s">
        <v>346</v>
      </c>
      <c r="C596" s="350" t="s">
        <v>570</v>
      </c>
      <c r="D596" s="351">
        <f t="shared" ca="1" si="36"/>
        <v>8.96783760812809E-7</v>
      </c>
      <c r="E596" s="375">
        <f t="shared" ca="1" si="37"/>
        <v>4</v>
      </c>
      <c r="G596" s="6" t="s">
        <v>108</v>
      </c>
      <c r="H596" s="6">
        <v>326150</v>
      </c>
      <c r="I596" t="s">
        <v>571</v>
      </c>
      <c r="J596" s="352">
        <f t="shared" ca="1" si="38"/>
        <v>7.1398819461261331E-7</v>
      </c>
      <c r="K596" s="353">
        <f t="array" aca="1" ref="K596" ca="1">INDEX($B$3:$E$5837,MATCH(H596&amp;I596,$B$3:$B$5837&amp;$C$3:$C$5837,0),4)</f>
        <v>4</v>
      </c>
      <c r="L596">
        <f t="shared" ca="1" si="39"/>
        <v>4</v>
      </c>
    </row>
    <row r="597" spans="1:12">
      <c r="A597" s="6" t="s">
        <v>108</v>
      </c>
      <c r="B597">
        <v>311513</v>
      </c>
      <c r="C597" s="350" t="s">
        <v>570</v>
      </c>
      <c r="D597" s="351">
        <f t="shared" ca="1" si="36"/>
        <v>9.1866488295850023E-7</v>
      </c>
      <c r="E597" s="375">
        <f t="shared" ca="1" si="37"/>
        <v>4</v>
      </c>
      <c r="G597" s="6" t="s">
        <v>108</v>
      </c>
      <c r="H597">
        <v>326150</v>
      </c>
      <c r="I597" t="s">
        <v>577</v>
      </c>
      <c r="J597" s="352">
        <f t="shared" ca="1" si="38"/>
        <v>4.0525534637851211E-8</v>
      </c>
      <c r="K597" s="353">
        <f t="array" aca="1" ref="K597" ca="1">INDEX($B$3:$E$5837,MATCH(H597&amp;I597,$B$3:$B$5837&amp;$C$3:$C$5837,0),4)</f>
        <v>4</v>
      </c>
      <c r="L597">
        <f t="shared" ca="1" si="39"/>
        <v>4</v>
      </c>
    </row>
    <row r="598" spans="1:12">
      <c r="A598" s="6" t="s">
        <v>108</v>
      </c>
      <c r="B598">
        <v>311514</v>
      </c>
      <c r="C598" s="350" t="s">
        <v>570</v>
      </c>
      <c r="D598" s="351">
        <f t="shared" ca="1" si="36"/>
        <v>2.3306323175478397E-6</v>
      </c>
      <c r="E598" s="375">
        <f t="shared" ca="1" si="37"/>
        <v>4</v>
      </c>
      <c r="G598" s="6" t="s">
        <v>108</v>
      </c>
      <c r="H598" s="6">
        <v>326160</v>
      </c>
      <c r="I598" t="s">
        <v>569</v>
      </c>
      <c r="J598" s="352">
        <f t="shared" ca="1" si="38"/>
        <v>1.2777215831413495E-2</v>
      </c>
      <c r="K598" s="353">
        <f t="array" aca="1" ref="K598" ca="1">INDEX($B$3:$E$5837,MATCH(H598&amp;I598,$B$3:$B$5837&amp;$C$3:$C$5837,0),4)</f>
        <v>4</v>
      </c>
      <c r="L598">
        <f t="shared" ca="1" si="39"/>
        <v>4</v>
      </c>
    </row>
    <row r="599" spans="1:12">
      <c r="A599" s="6" t="s">
        <v>108</v>
      </c>
      <c r="B599">
        <v>311520</v>
      </c>
      <c r="C599" s="350" t="s">
        <v>570</v>
      </c>
      <c r="D599" s="351">
        <f t="shared" ca="1" si="36"/>
        <v>6.6120115033336311E-7</v>
      </c>
      <c r="E599" s="375">
        <f t="shared" ca="1" si="37"/>
        <v>4</v>
      </c>
      <c r="G599" s="6" t="s">
        <v>108</v>
      </c>
      <c r="H599" s="6">
        <v>326160</v>
      </c>
      <c r="I599" t="s">
        <v>575</v>
      </c>
      <c r="J599" s="352">
        <f t="shared" ca="1" si="38"/>
        <v>3.3524851085697164E-7</v>
      </c>
      <c r="K599" s="353">
        <f t="array" aca="1" ref="K599" ca="1">INDEX($B$3:$E$5837,MATCH(H599&amp;I599,$B$3:$B$5837&amp;$C$3:$C$5837,0),4)</f>
        <v>4</v>
      </c>
      <c r="L599">
        <f t="shared" ca="1" si="39"/>
        <v>4</v>
      </c>
    </row>
    <row r="600" spans="1:12">
      <c r="A600" s="6" t="s">
        <v>108</v>
      </c>
      <c r="B600" t="s">
        <v>351</v>
      </c>
      <c r="C600" s="350" t="s">
        <v>570</v>
      </c>
      <c r="D600" s="351">
        <f t="shared" ca="1" si="36"/>
        <v>1.0432490213159067E-6</v>
      </c>
      <c r="E600" s="375">
        <f t="shared" ca="1" si="37"/>
        <v>4</v>
      </c>
      <c r="G600" s="6" t="s">
        <v>108</v>
      </c>
      <c r="H600" s="6">
        <v>326160</v>
      </c>
      <c r="I600" t="s">
        <v>570</v>
      </c>
      <c r="J600" s="352">
        <f t="shared" ca="1" si="38"/>
        <v>2.8787641479973539E-7</v>
      </c>
      <c r="K600" s="353">
        <f t="array" aca="1" ref="K600" ca="1">INDEX($B$3:$E$5837,MATCH(H600&amp;I600,$B$3:$B$5837&amp;$C$3:$C$5837,0),4)</f>
        <v>4</v>
      </c>
      <c r="L600">
        <f t="shared" ca="1" si="39"/>
        <v>4</v>
      </c>
    </row>
    <row r="601" spans="1:12">
      <c r="A601" s="6" t="s">
        <v>108</v>
      </c>
      <c r="B601">
        <v>311615</v>
      </c>
      <c r="C601" s="350" t="s">
        <v>570</v>
      </c>
      <c r="D601" s="351">
        <f t="shared" ca="1" si="36"/>
        <v>1.136901843213362E-6</v>
      </c>
      <c r="E601" s="375">
        <f t="shared" ca="1" si="37"/>
        <v>4</v>
      </c>
      <c r="G601" s="6" t="s">
        <v>108</v>
      </c>
      <c r="H601" s="6">
        <v>326160</v>
      </c>
      <c r="I601" t="s">
        <v>574</v>
      </c>
      <c r="J601" s="352">
        <f t="shared" ca="1" si="38"/>
        <v>2.9635311257511115E-8</v>
      </c>
      <c r="K601" s="353">
        <f t="array" aca="1" ref="K601" ca="1">INDEX($B$3:$E$5837,MATCH(H601&amp;I601,$B$3:$B$5837&amp;$C$3:$C$5837,0),4)</f>
        <v>4</v>
      </c>
      <c r="L601">
        <f t="shared" ca="1" si="39"/>
        <v>4</v>
      </c>
    </row>
    <row r="602" spans="1:12">
      <c r="A602" s="6" t="s">
        <v>108</v>
      </c>
      <c r="B602">
        <v>311700</v>
      </c>
      <c r="C602" s="350" t="s">
        <v>570</v>
      </c>
      <c r="D602" s="351">
        <f t="shared" ca="1" si="36"/>
        <v>3.273144692170395E-6</v>
      </c>
      <c r="E602" s="375">
        <f t="shared" ca="1" si="37"/>
        <v>4</v>
      </c>
      <c r="G602" s="6" t="s">
        <v>108</v>
      </c>
      <c r="H602" s="6">
        <v>326160</v>
      </c>
      <c r="I602" t="s">
        <v>573</v>
      </c>
      <c r="J602" s="352">
        <f t="shared" ca="1" si="38"/>
        <v>9.3697912738291686E-9</v>
      </c>
      <c r="K602" s="353">
        <f t="array" aca="1" ref="K602" ca="1">INDEX($B$3:$E$5837,MATCH(H602&amp;I602,$B$3:$B$5837&amp;$C$3:$C$5837,0),4)</f>
        <v>4</v>
      </c>
      <c r="L602">
        <f t="shared" ca="1" si="39"/>
        <v>4</v>
      </c>
    </row>
    <row r="603" spans="1:12">
      <c r="A603" s="6" t="s">
        <v>108</v>
      </c>
      <c r="B603">
        <v>311810</v>
      </c>
      <c r="C603" s="350" t="s">
        <v>570</v>
      </c>
      <c r="D603" s="351">
        <f t="shared" ca="1" si="36"/>
        <v>2.3608897569717753E-6</v>
      </c>
      <c r="E603" s="375">
        <f t="shared" ca="1" si="37"/>
        <v>4</v>
      </c>
      <c r="G603" s="6" t="s">
        <v>108</v>
      </c>
      <c r="H603" s="6">
        <v>326160</v>
      </c>
      <c r="I603" t="s">
        <v>576</v>
      </c>
      <c r="J603" s="352">
        <f t="shared" ca="1" si="38"/>
        <v>1.8535207905779513E-8</v>
      </c>
      <c r="K603" s="353">
        <f t="array" aca="1" ref="K603" ca="1">INDEX($B$3:$E$5837,MATCH(H603&amp;I603,$B$3:$B$5837&amp;$C$3:$C$5837,0),4)</f>
        <v>4</v>
      </c>
      <c r="L603">
        <f t="shared" ca="1" si="39"/>
        <v>4</v>
      </c>
    </row>
    <row r="604" spans="1:12">
      <c r="A604" s="6" t="s">
        <v>108</v>
      </c>
      <c r="B604" t="s">
        <v>356</v>
      </c>
      <c r="C604" s="350" t="s">
        <v>570</v>
      </c>
      <c r="D604" s="351">
        <f t="shared" ca="1" si="36"/>
        <v>2.3431373261876319E-6</v>
      </c>
      <c r="E604" s="375">
        <f t="shared" ca="1" si="37"/>
        <v>4</v>
      </c>
      <c r="G604" s="6" t="s">
        <v>108</v>
      </c>
      <c r="H604" s="6">
        <v>326160</v>
      </c>
      <c r="I604" t="s">
        <v>571</v>
      </c>
      <c r="J604" s="352">
        <f t="shared" ca="1" si="38"/>
        <v>3.1101320890351983E-8</v>
      </c>
      <c r="K604" s="353">
        <f t="array" aca="1" ref="K604" ca="1">INDEX($B$3:$E$5837,MATCH(H604&amp;I604,$B$3:$B$5837&amp;$C$3:$C$5837,0),4)</f>
        <v>4</v>
      </c>
      <c r="L604">
        <f t="shared" ca="1" si="39"/>
        <v>4</v>
      </c>
    </row>
    <row r="605" spans="1:12">
      <c r="A605" s="6" t="s">
        <v>108</v>
      </c>
      <c r="B605">
        <v>311910</v>
      </c>
      <c r="C605" s="350" t="s">
        <v>570</v>
      </c>
      <c r="D605" s="351">
        <f t="shared" ca="1" si="36"/>
        <v>3.0582046517159892E-6</v>
      </c>
      <c r="E605" s="375">
        <f t="shared" ca="1" si="37"/>
        <v>4</v>
      </c>
      <c r="G605" s="6" t="s">
        <v>108</v>
      </c>
      <c r="H605">
        <v>326160</v>
      </c>
      <c r="I605" t="s">
        <v>577</v>
      </c>
      <c r="J605" s="352">
        <f t="shared" ca="1" si="38"/>
        <v>8.3812353137462767E-10</v>
      </c>
      <c r="K605" s="353">
        <f t="array" aca="1" ref="K605" ca="1">INDEX($B$3:$E$5837,MATCH(H605&amp;I605,$B$3:$B$5837&amp;$C$3:$C$5837,0),4)</f>
        <v>4</v>
      </c>
      <c r="L605">
        <f t="shared" ca="1" si="39"/>
        <v>4</v>
      </c>
    </row>
    <row r="606" spans="1:12">
      <c r="A606" s="6" t="s">
        <v>108</v>
      </c>
      <c r="B606">
        <v>311920</v>
      </c>
      <c r="C606" s="350" t="s">
        <v>570</v>
      </c>
      <c r="D606" s="351">
        <f t="shared" ca="1" si="36"/>
        <v>2.2123046418462462E-6</v>
      </c>
      <c r="E606" s="375">
        <f t="shared" ca="1" si="37"/>
        <v>4</v>
      </c>
      <c r="G606" s="6" t="s">
        <v>108</v>
      </c>
      <c r="H606" s="6">
        <v>326190</v>
      </c>
      <c r="I606" t="s">
        <v>569</v>
      </c>
      <c r="J606" s="352">
        <f t="shared" ca="1" si="38"/>
        <v>3.0344143891958796E-2</v>
      </c>
      <c r="K606" s="353">
        <f t="array" aca="1" ref="K606" ca="1">INDEX($B$3:$E$5837,MATCH(H606&amp;I606,$B$3:$B$5837&amp;$C$3:$C$5837,0),4)</f>
        <v>4</v>
      </c>
      <c r="L606">
        <f t="shared" ca="1" si="39"/>
        <v>4</v>
      </c>
    </row>
    <row r="607" spans="1:12">
      <c r="A607" s="6" t="s">
        <v>108</v>
      </c>
      <c r="B607">
        <v>311930</v>
      </c>
      <c r="C607" s="350" t="s">
        <v>570</v>
      </c>
      <c r="D607" s="351">
        <f t="shared" ca="1" si="36"/>
        <v>1.0833241517919835E-6</v>
      </c>
      <c r="E607" s="375">
        <f t="shared" ca="1" si="37"/>
        <v>4</v>
      </c>
      <c r="G607" s="6" t="s">
        <v>108</v>
      </c>
      <c r="H607" s="6">
        <v>326190</v>
      </c>
      <c r="I607" t="s">
        <v>575</v>
      </c>
      <c r="J607" s="352">
        <f t="shared" ca="1" si="38"/>
        <v>4.4330051590593209E-7</v>
      </c>
      <c r="K607" s="353">
        <f t="array" aca="1" ref="K607" ca="1">INDEX($B$3:$E$5837,MATCH(H607&amp;I607,$B$3:$B$5837&amp;$C$3:$C$5837,0),4)</f>
        <v>4</v>
      </c>
      <c r="L607">
        <f t="shared" ca="1" si="39"/>
        <v>4</v>
      </c>
    </row>
    <row r="608" spans="1:12">
      <c r="A608" s="6" t="s">
        <v>108</v>
      </c>
      <c r="B608">
        <v>311940</v>
      </c>
      <c r="C608" s="350" t="s">
        <v>570</v>
      </c>
      <c r="D608" s="351">
        <f t="shared" ca="1" si="36"/>
        <v>1.0263144872528596E-6</v>
      </c>
      <c r="E608" s="375">
        <f t="shared" ca="1" si="37"/>
        <v>4</v>
      </c>
      <c r="G608" s="6" t="s">
        <v>108</v>
      </c>
      <c r="H608" s="6">
        <v>326190</v>
      </c>
      <c r="I608" t="s">
        <v>570</v>
      </c>
      <c r="J608" s="352">
        <f t="shared" ca="1" si="38"/>
        <v>5.4345521314152652E-7</v>
      </c>
      <c r="K608" s="353">
        <f t="array" aca="1" ref="K608" ca="1">INDEX($B$3:$E$5837,MATCH(H608&amp;I608,$B$3:$B$5837&amp;$C$3:$C$5837,0),4)</f>
        <v>4</v>
      </c>
      <c r="L608">
        <f t="shared" ca="1" si="39"/>
        <v>4</v>
      </c>
    </row>
    <row r="609" spans="1:12">
      <c r="A609" s="6" t="s">
        <v>108</v>
      </c>
      <c r="B609">
        <v>311990</v>
      </c>
      <c r="C609" s="350" t="s">
        <v>570</v>
      </c>
      <c r="D609" s="351">
        <f t="shared" ca="1" si="36"/>
        <v>2.1660253889399659E-6</v>
      </c>
      <c r="E609" s="375">
        <f t="shared" ca="1" si="37"/>
        <v>4</v>
      </c>
      <c r="G609" s="6" t="s">
        <v>108</v>
      </c>
      <c r="H609" s="6">
        <v>326190</v>
      </c>
      <c r="I609" t="s">
        <v>574</v>
      </c>
      <c r="J609" s="352">
        <f t="shared" ca="1" si="38"/>
        <v>3.9186896717021945E-8</v>
      </c>
      <c r="K609" s="353">
        <f t="array" aca="1" ref="K609" ca="1">INDEX($B$3:$E$5837,MATCH(H609&amp;I609,$B$3:$B$5837&amp;$C$3:$C$5837,0),4)</f>
        <v>4</v>
      </c>
      <c r="L609">
        <f t="shared" ca="1" si="39"/>
        <v>4</v>
      </c>
    </row>
    <row r="610" spans="1:12">
      <c r="A610" s="6" t="s">
        <v>108</v>
      </c>
      <c r="B610">
        <v>312110</v>
      </c>
      <c r="C610" s="350" t="s">
        <v>570</v>
      </c>
      <c r="D610" s="351">
        <f t="shared" ca="1" si="36"/>
        <v>2.2247890001557907E-6</v>
      </c>
      <c r="E610" s="375">
        <f t="shared" ca="1" si="37"/>
        <v>4</v>
      </c>
      <c r="G610" s="6" t="s">
        <v>108</v>
      </c>
      <c r="H610" s="6">
        <v>326190</v>
      </c>
      <c r="I610" t="s">
        <v>573</v>
      </c>
      <c r="J610" s="352">
        <f t="shared" ca="1" si="38"/>
        <v>1.2389714409175859E-8</v>
      </c>
      <c r="K610" s="353">
        <f t="array" aca="1" ref="K610" ca="1">INDEX($B$3:$E$5837,MATCH(H610&amp;I610,$B$3:$B$5837&amp;$C$3:$C$5837,0),4)</f>
        <v>4</v>
      </c>
      <c r="L610">
        <f t="shared" ca="1" si="39"/>
        <v>4</v>
      </c>
    </row>
    <row r="611" spans="1:12">
      <c r="A611" s="6" t="s">
        <v>108</v>
      </c>
      <c r="B611">
        <v>312120</v>
      </c>
      <c r="C611" s="350" t="s">
        <v>570</v>
      </c>
      <c r="D611" s="351">
        <f t="shared" ca="1" si="36"/>
        <v>4.8447017247691926E-6</v>
      </c>
      <c r="E611" s="375">
        <f t="shared" ca="1" si="37"/>
        <v>4</v>
      </c>
      <c r="G611" s="6" t="s">
        <v>108</v>
      </c>
      <c r="H611" s="6">
        <v>326190</v>
      </c>
      <c r="I611" t="s">
        <v>576</v>
      </c>
      <c r="J611" s="352">
        <f t="shared" ca="1" si="38"/>
        <v>2.4509183369829434E-8</v>
      </c>
      <c r="K611" s="353">
        <f t="array" aca="1" ref="K611" ca="1">INDEX($B$3:$E$5837,MATCH(H611&amp;I611,$B$3:$B$5837&amp;$C$3:$C$5837,0),4)</f>
        <v>4</v>
      </c>
      <c r="L611">
        <f t="shared" ca="1" si="39"/>
        <v>4</v>
      </c>
    </row>
    <row r="612" spans="1:12">
      <c r="A612" s="6" t="s">
        <v>108</v>
      </c>
      <c r="B612">
        <v>312130</v>
      </c>
      <c r="C612" s="350" t="s">
        <v>570</v>
      </c>
      <c r="D612" s="351">
        <f t="shared" ca="1" si="36"/>
        <v>1.9501492927632439E-6</v>
      </c>
      <c r="E612" s="375">
        <f t="shared" ca="1" si="37"/>
        <v>4</v>
      </c>
      <c r="G612" s="6" t="s">
        <v>108</v>
      </c>
      <c r="H612" s="6">
        <v>326190</v>
      </c>
      <c r="I612" t="s">
        <v>571</v>
      </c>
      <c r="J612" s="352">
        <f t="shared" ca="1" si="38"/>
        <v>5.9318971213255365E-8</v>
      </c>
      <c r="K612" s="353">
        <f t="array" aca="1" ref="K612" ca="1">INDEX($B$3:$E$5837,MATCH(H612&amp;I612,$B$3:$B$5837&amp;$C$3:$C$5837,0),4)</f>
        <v>4</v>
      </c>
      <c r="L612">
        <f t="shared" ca="1" si="39"/>
        <v>4</v>
      </c>
    </row>
    <row r="613" spans="1:12">
      <c r="A613" s="6" t="s">
        <v>108</v>
      </c>
      <c r="B613">
        <v>312140</v>
      </c>
      <c r="C613" s="350" t="s">
        <v>570</v>
      </c>
      <c r="D613" s="351">
        <f t="shared" ca="1" si="36"/>
        <v>2.6719841224190964E-6</v>
      </c>
      <c r="E613" s="375">
        <f t="shared" ca="1" si="37"/>
        <v>4</v>
      </c>
      <c r="G613" s="6" t="s">
        <v>108</v>
      </c>
      <c r="H613">
        <v>326190</v>
      </c>
      <c r="I613" t="s">
        <v>577</v>
      </c>
      <c r="J613" s="352">
        <f t="shared" ca="1" si="38"/>
        <v>1.1082542705455473E-9</v>
      </c>
      <c r="K613" s="353">
        <f t="array" aca="1" ref="K613" ca="1">INDEX($B$3:$E$5837,MATCH(H613&amp;I613,$B$3:$B$5837&amp;$C$3:$C$5837,0),4)</f>
        <v>4</v>
      </c>
      <c r="L613">
        <f t="shared" ca="1" si="39"/>
        <v>4</v>
      </c>
    </row>
    <row r="614" spans="1:12">
      <c r="A614" s="6" t="s">
        <v>108</v>
      </c>
      <c r="B614">
        <v>312200</v>
      </c>
      <c r="C614" s="350" t="s">
        <v>570</v>
      </c>
      <c r="D614" s="351">
        <f t="shared" ca="1" si="36"/>
        <v>2.0022421899831595E-7</v>
      </c>
      <c r="E614" s="375">
        <f t="shared" ca="1" si="37"/>
        <v>4</v>
      </c>
      <c r="G614" s="6" t="s">
        <v>108</v>
      </c>
      <c r="H614" s="6">
        <v>326210</v>
      </c>
      <c r="I614" t="s">
        <v>569</v>
      </c>
      <c r="J614" s="352">
        <f t="shared" ca="1" si="38"/>
        <v>7.2197969219039523E-2</v>
      </c>
      <c r="K614" s="353">
        <f t="array" aca="1" ref="K614" ca="1">INDEX($B$3:$E$5837,MATCH(H614&amp;I614,$B$3:$B$5837&amp;$C$3:$C$5837,0),4)</f>
        <v>4</v>
      </c>
      <c r="L614">
        <f t="shared" ca="1" si="39"/>
        <v>4</v>
      </c>
    </row>
    <row r="615" spans="1:12">
      <c r="A615" s="6" t="s">
        <v>108</v>
      </c>
      <c r="B615">
        <v>313100</v>
      </c>
      <c r="C615" s="350" t="s">
        <v>570</v>
      </c>
      <c r="D615" s="351">
        <f t="shared" ca="1" si="36"/>
        <v>3.2670360656216359E-6</v>
      </c>
      <c r="E615" s="375">
        <f t="shared" ca="1" si="37"/>
        <v>4</v>
      </c>
      <c r="G615" s="6" t="s">
        <v>108</v>
      </c>
      <c r="H615" s="6">
        <v>326210</v>
      </c>
      <c r="I615" t="s">
        <v>570</v>
      </c>
      <c r="J615" s="352">
        <f t="shared" ca="1" si="38"/>
        <v>1.6069795531150352E-6</v>
      </c>
      <c r="K615" s="353">
        <f t="array" aca="1" ref="K615" ca="1">INDEX($B$3:$E$5837,MATCH(H615&amp;I615,$B$3:$B$5837&amp;$C$3:$C$5837,0),4)</f>
        <v>4</v>
      </c>
      <c r="L615">
        <f t="shared" ca="1" si="39"/>
        <v>4</v>
      </c>
    </row>
    <row r="616" spans="1:12">
      <c r="A616" s="6" t="s">
        <v>108</v>
      </c>
      <c r="B616">
        <v>313200</v>
      </c>
      <c r="C616" s="350" t="s">
        <v>570</v>
      </c>
      <c r="D616" s="351">
        <f t="shared" ca="1" si="36"/>
        <v>7.7595042295520105E-6</v>
      </c>
      <c r="E616" s="375">
        <f t="shared" ca="1" si="37"/>
        <v>4</v>
      </c>
      <c r="G616" s="6" t="s">
        <v>108</v>
      </c>
      <c r="H616" s="6">
        <v>326210</v>
      </c>
      <c r="I616" t="s">
        <v>575</v>
      </c>
      <c r="J616" s="352">
        <f t="shared" ca="1" si="38"/>
        <v>7.9902566632459806E-8</v>
      </c>
      <c r="K616" s="353">
        <f t="array" aca="1" ref="K616" ca="1">INDEX($B$3:$E$5837,MATCH(H616&amp;I616,$B$3:$B$5837&amp;$C$3:$C$5837,0),4)</f>
        <v>4</v>
      </c>
      <c r="L616">
        <f t="shared" ca="1" si="39"/>
        <v>4</v>
      </c>
    </row>
    <row r="617" spans="1:12">
      <c r="A617" s="6" t="s">
        <v>108</v>
      </c>
      <c r="B617">
        <v>313300</v>
      </c>
      <c r="C617" s="350" t="s">
        <v>570</v>
      </c>
      <c r="D617" s="351">
        <f t="shared" ca="1" si="36"/>
        <v>1.4311568448974418E-5</v>
      </c>
      <c r="E617" s="375">
        <f t="shared" ca="1" si="37"/>
        <v>4</v>
      </c>
      <c r="G617" s="6" t="s">
        <v>108</v>
      </c>
      <c r="H617">
        <v>326210</v>
      </c>
      <c r="I617" t="s">
        <v>571</v>
      </c>
      <c r="J617" s="352">
        <f t="shared" ca="1" si="38"/>
        <v>1.7065463482154187E-7</v>
      </c>
      <c r="K617" s="353">
        <f t="array" aca="1" ref="K617" ca="1">INDEX($B$3:$E$5837,MATCH(H617&amp;I617,$B$3:$B$5837&amp;$C$3:$C$5837,0),4)</f>
        <v>4</v>
      </c>
      <c r="L617">
        <f t="shared" ca="1" si="39"/>
        <v>4</v>
      </c>
    </row>
    <row r="618" spans="1:12">
      <c r="A618" s="6" t="s">
        <v>108</v>
      </c>
      <c r="B618">
        <v>314110</v>
      </c>
      <c r="C618" s="350" t="s">
        <v>570</v>
      </c>
      <c r="D618" s="351">
        <f t="shared" ca="1" si="36"/>
        <v>2.7492151103850216E-6</v>
      </c>
      <c r="E618" s="375">
        <f t="shared" ca="1" si="37"/>
        <v>4</v>
      </c>
      <c r="G618" s="6" t="s">
        <v>108</v>
      </c>
      <c r="H618" s="6">
        <v>326210</v>
      </c>
      <c r="I618" t="s">
        <v>574</v>
      </c>
      <c r="J618" s="352">
        <f t="shared" ca="1" si="38"/>
        <v>7.0632302776647081E-9</v>
      </c>
      <c r="K618" s="353">
        <f t="array" aca="1" ref="K618" ca="1">INDEX($B$3:$E$5837,MATCH(H618&amp;I618,$B$3:$B$5837&amp;$C$3:$C$5837,0),4)</f>
        <v>4</v>
      </c>
      <c r="L618">
        <f t="shared" ca="1" si="39"/>
        <v>4</v>
      </c>
    </row>
    <row r="619" spans="1:12">
      <c r="A619" s="6" t="s">
        <v>108</v>
      </c>
      <c r="B619">
        <v>314120</v>
      </c>
      <c r="C619" s="350" t="s">
        <v>570</v>
      </c>
      <c r="D619" s="351">
        <f t="shared" ca="1" si="36"/>
        <v>1.404627016766921E-6</v>
      </c>
      <c r="E619" s="375">
        <f t="shared" ca="1" si="37"/>
        <v>4</v>
      </c>
      <c r="G619" s="6" t="s">
        <v>108</v>
      </c>
      <c r="H619">
        <v>326210</v>
      </c>
      <c r="I619" t="s">
        <v>573</v>
      </c>
      <c r="J619" s="352">
        <f t="shared" ca="1" si="38"/>
        <v>2.2331803045913715E-9</v>
      </c>
      <c r="K619" s="353">
        <f t="array" aca="1" ref="K619" ca="1">INDEX($B$3:$E$5837,MATCH(H619&amp;I619,$B$3:$B$5837&amp;$C$3:$C$5837,0),4)</f>
        <v>4</v>
      </c>
      <c r="L619">
        <f t="shared" ca="1" si="39"/>
        <v>4</v>
      </c>
    </row>
    <row r="620" spans="1:12">
      <c r="A620" s="6" t="s">
        <v>108</v>
      </c>
      <c r="B620">
        <v>314900</v>
      </c>
      <c r="C620" s="350" t="s">
        <v>570</v>
      </c>
      <c r="D620" s="351">
        <f t="shared" ca="1" si="36"/>
        <v>1.4708582817056154E-6</v>
      </c>
      <c r="E620" s="375">
        <f t="shared" ca="1" si="37"/>
        <v>4</v>
      </c>
      <c r="G620" s="6" t="s">
        <v>108</v>
      </c>
      <c r="H620" s="6">
        <v>326210</v>
      </c>
      <c r="I620" t="s">
        <v>576</v>
      </c>
      <c r="J620" s="352">
        <f t="shared" ca="1" si="38"/>
        <v>4.417650300525548E-9</v>
      </c>
      <c r="K620" s="353">
        <f t="array" aca="1" ref="K620" ca="1">INDEX($B$3:$E$5837,MATCH(H620&amp;I620,$B$3:$B$5837&amp;$C$3:$C$5837,0),4)</f>
        <v>4</v>
      </c>
      <c r="L620">
        <f t="shared" ca="1" si="39"/>
        <v>4</v>
      </c>
    </row>
    <row r="621" spans="1:12">
      <c r="A621" s="6" t="s">
        <v>108</v>
      </c>
      <c r="B621">
        <v>315000</v>
      </c>
      <c r="C621" s="350" t="s">
        <v>570</v>
      </c>
      <c r="D621" s="351">
        <f t="shared" ca="1" si="36"/>
        <v>4.4089106442552931E-7</v>
      </c>
      <c r="E621" s="375">
        <f t="shared" ca="1" si="37"/>
        <v>4</v>
      </c>
      <c r="G621" s="6" t="s">
        <v>108</v>
      </c>
      <c r="H621">
        <v>326210</v>
      </c>
      <c r="I621" t="s">
        <v>577</v>
      </c>
      <c r="J621" s="352">
        <f t="shared" ca="1" si="38"/>
        <v>1.9975695385106306E-10</v>
      </c>
      <c r="K621" s="353">
        <f t="array" aca="1" ref="K621" ca="1">INDEX($B$3:$E$5837,MATCH(H621&amp;I621,$B$3:$B$5837&amp;$C$3:$C$5837,0),4)</f>
        <v>4</v>
      </c>
      <c r="L621">
        <f t="shared" ca="1" si="39"/>
        <v>4</v>
      </c>
    </row>
    <row r="622" spans="1:12">
      <c r="A622" s="6" t="s">
        <v>108</v>
      </c>
      <c r="B622">
        <v>316000</v>
      </c>
      <c r="C622" s="350" t="s">
        <v>570</v>
      </c>
      <c r="D622" s="351">
        <f t="shared" ca="1" si="36"/>
        <v>2.4072288610420447E-7</v>
      </c>
      <c r="E622" s="375">
        <f t="shared" ca="1" si="37"/>
        <v>4</v>
      </c>
      <c r="G622" s="6" t="s">
        <v>108</v>
      </c>
      <c r="H622" s="6">
        <v>326220</v>
      </c>
      <c r="I622" t="s">
        <v>569</v>
      </c>
      <c r="J622" s="352">
        <f t="shared" ca="1" si="38"/>
        <v>4.2745393205990197E-2</v>
      </c>
      <c r="K622" s="353">
        <f t="array" aca="1" ref="K622" ca="1">INDEX($B$3:$E$5837,MATCH(H622&amp;I622,$B$3:$B$5837&amp;$C$3:$C$5837,0),4)</f>
        <v>4</v>
      </c>
      <c r="L622">
        <f t="shared" ca="1" si="39"/>
        <v>4</v>
      </c>
    </row>
    <row r="623" spans="1:12">
      <c r="A623" s="6" t="s">
        <v>108</v>
      </c>
      <c r="B623">
        <v>322110</v>
      </c>
      <c r="C623" s="350" t="s">
        <v>570</v>
      </c>
      <c r="D623" s="351">
        <f t="shared" ca="1" si="36"/>
        <v>6.0304859203902297E-3</v>
      </c>
      <c r="E623" s="375">
        <f t="shared" ca="1" si="37"/>
        <v>4</v>
      </c>
      <c r="G623" s="6" t="s">
        <v>108</v>
      </c>
      <c r="H623" s="6">
        <v>326220</v>
      </c>
      <c r="I623" t="s">
        <v>570</v>
      </c>
      <c r="J623" s="352">
        <f t="shared" ca="1" si="38"/>
        <v>9.5368201201449786E-7</v>
      </c>
      <c r="K623" s="353">
        <f t="array" aca="1" ref="K623" ca="1">INDEX($B$3:$E$5837,MATCH(H623&amp;I623,$B$3:$B$5837&amp;$C$3:$C$5837,0),4)</f>
        <v>4</v>
      </c>
      <c r="L623">
        <f t="shared" ca="1" si="39"/>
        <v>4</v>
      </c>
    </row>
    <row r="624" spans="1:12">
      <c r="A624" s="6" t="s">
        <v>108</v>
      </c>
      <c r="B624">
        <v>322120</v>
      </c>
      <c r="C624" s="350" t="s">
        <v>570</v>
      </c>
      <c r="D624" s="351">
        <f t="shared" ca="1" si="36"/>
        <v>1.1095489771263589E-2</v>
      </c>
      <c r="E624" s="375">
        <f t="shared" ca="1" si="37"/>
        <v>4</v>
      </c>
      <c r="G624" s="6" t="s">
        <v>108</v>
      </c>
      <c r="H624">
        <v>326220</v>
      </c>
      <c r="I624" t="s">
        <v>571</v>
      </c>
      <c r="J624" s="352">
        <f t="shared" ca="1" si="38"/>
        <v>1.0113578252812097E-7</v>
      </c>
      <c r="K624" s="353">
        <f t="array" aca="1" ref="K624" ca="1">INDEX($B$3:$E$5837,MATCH(H624&amp;I624,$B$3:$B$5837&amp;$C$3:$C$5837,0),4)</f>
        <v>4</v>
      </c>
      <c r="L624">
        <f t="shared" ca="1" si="39"/>
        <v>4</v>
      </c>
    </row>
    <row r="625" spans="1:12">
      <c r="A625" s="6" t="s">
        <v>108</v>
      </c>
      <c r="B625">
        <v>322130</v>
      </c>
      <c r="C625" s="350" t="s">
        <v>570</v>
      </c>
      <c r="D625" s="351">
        <f t="shared" ca="1" si="36"/>
        <v>3.4636901095906618E-3</v>
      </c>
      <c r="E625" s="375">
        <f t="shared" ca="1" si="37"/>
        <v>4</v>
      </c>
      <c r="G625" s="6" t="s">
        <v>108</v>
      </c>
      <c r="H625">
        <v>326290</v>
      </c>
      <c r="I625" t="s">
        <v>569</v>
      </c>
      <c r="J625" s="352">
        <f t="shared" ca="1" si="38"/>
        <v>4.3175303761657485E-2</v>
      </c>
      <c r="K625" s="353">
        <f t="array" aca="1" ref="K625" ca="1">INDEX($B$3:$E$5837,MATCH(H625&amp;I625,$B$3:$B$5837&amp;$C$3:$C$5837,0),4)</f>
        <v>4</v>
      </c>
      <c r="L625">
        <f t="shared" ca="1" si="39"/>
        <v>4</v>
      </c>
    </row>
    <row r="626" spans="1:12">
      <c r="A626" s="6" t="s">
        <v>108</v>
      </c>
      <c r="B626">
        <v>322210</v>
      </c>
      <c r="C626" s="350" t="s">
        <v>570</v>
      </c>
      <c r="D626" s="351">
        <f t="shared" ca="1" si="36"/>
        <v>2.1147046436478445E-6</v>
      </c>
      <c r="E626" s="375">
        <f t="shared" ca="1" si="37"/>
        <v>4</v>
      </c>
      <c r="G626" s="6" t="s">
        <v>108</v>
      </c>
      <c r="H626">
        <v>326290</v>
      </c>
      <c r="I626" t="s">
        <v>570</v>
      </c>
      <c r="J626" s="352">
        <f t="shared" ca="1" si="38"/>
        <v>9.6651548222259202E-7</v>
      </c>
      <c r="K626" s="353">
        <f t="array" aca="1" ref="K626" ca="1">INDEX($B$3:$E$5837,MATCH(H626&amp;I626,$B$3:$B$5837&amp;$C$3:$C$5837,0),4)</f>
        <v>4</v>
      </c>
      <c r="L626">
        <f t="shared" ca="1" si="39"/>
        <v>4</v>
      </c>
    </row>
    <row r="627" spans="1:12">
      <c r="A627" s="6" t="s">
        <v>108</v>
      </c>
      <c r="B627">
        <v>322220</v>
      </c>
      <c r="C627" s="350" t="s">
        <v>570</v>
      </c>
      <c r="D627" s="351">
        <f t="shared" ca="1" si="36"/>
        <v>2.5477081296897143E-6</v>
      </c>
      <c r="E627" s="375">
        <f t="shared" ca="1" si="37"/>
        <v>4</v>
      </c>
      <c r="G627" s="6" t="s">
        <v>108</v>
      </c>
      <c r="H627" s="6">
        <v>326290</v>
      </c>
      <c r="I627" t="s">
        <v>571</v>
      </c>
      <c r="J627" s="352">
        <f t="shared" ca="1" si="38"/>
        <v>1.0315813091825834E-7</v>
      </c>
      <c r="K627" s="353">
        <f t="array" aca="1" ref="K627" ca="1">INDEX($B$3:$E$5837,MATCH(H627&amp;I627,$B$3:$B$5837&amp;$C$3:$C$5837,0),4)</f>
        <v>4</v>
      </c>
      <c r="L627">
        <f t="shared" ca="1" si="39"/>
        <v>4</v>
      </c>
    </row>
    <row r="628" spans="1:12">
      <c r="A628" s="6" t="s">
        <v>108</v>
      </c>
      <c r="B628">
        <v>322230</v>
      </c>
      <c r="C628" s="350" t="s">
        <v>570</v>
      </c>
      <c r="D628" s="351">
        <f t="shared" ca="1" si="36"/>
        <v>3.7660094709383369E-7</v>
      </c>
      <c r="E628" s="375">
        <f t="shared" ca="1" si="37"/>
        <v>4</v>
      </c>
      <c r="G628" s="6" t="s">
        <v>108</v>
      </c>
      <c r="H628" s="6">
        <v>326290</v>
      </c>
      <c r="I628" t="s">
        <v>575</v>
      </c>
      <c r="J628" s="352">
        <f t="shared" ca="1" si="38"/>
        <v>3.2122420037783343E-8</v>
      </c>
      <c r="K628" s="353">
        <f t="array" aca="1" ref="K628" ca="1">INDEX($B$3:$E$5837,MATCH(H628&amp;I628,$B$3:$B$5837&amp;$C$3:$C$5837,0),4)</f>
        <v>4</v>
      </c>
      <c r="L628">
        <f t="shared" ca="1" si="39"/>
        <v>4</v>
      </c>
    </row>
    <row r="629" spans="1:12">
      <c r="A629" s="6" t="s">
        <v>108</v>
      </c>
      <c r="B629">
        <v>322291</v>
      </c>
      <c r="C629" s="350" t="s">
        <v>570</v>
      </c>
      <c r="D629" s="351">
        <f t="shared" ca="1" si="36"/>
        <v>1.1899747616530648E-5</v>
      </c>
      <c r="E629" s="375">
        <f t="shared" ca="1" si="37"/>
        <v>4</v>
      </c>
      <c r="G629" s="6" t="s">
        <v>108</v>
      </c>
      <c r="H629" s="6">
        <v>326290</v>
      </c>
      <c r="I629" t="s">
        <v>574</v>
      </c>
      <c r="J629" s="352">
        <f t="shared" ca="1" si="38"/>
        <v>2.839558969943819E-9</v>
      </c>
      <c r="K629" s="353">
        <f t="array" aca="1" ref="K629" ca="1">INDEX($B$3:$E$5837,MATCH(H629&amp;I629,$B$3:$B$5837&amp;$C$3:$C$5837,0),4)</f>
        <v>4</v>
      </c>
      <c r="L629">
        <f t="shared" ca="1" si="39"/>
        <v>4</v>
      </c>
    </row>
    <row r="630" spans="1:12">
      <c r="A630" s="6" t="s">
        <v>108</v>
      </c>
      <c r="B630">
        <v>322299</v>
      </c>
      <c r="C630" s="350" t="s">
        <v>570</v>
      </c>
      <c r="D630" s="351">
        <f t="shared" ca="1" si="36"/>
        <v>2.4686911100975616E-6</v>
      </c>
      <c r="E630" s="375">
        <f t="shared" ca="1" si="37"/>
        <v>4</v>
      </c>
      <c r="G630" s="6" t="s">
        <v>108</v>
      </c>
      <c r="H630">
        <v>326290</v>
      </c>
      <c r="I630" t="s">
        <v>573</v>
      </c>
      <c r="J630" s="352">
        <f t="shared" ca="1" si="38"/>
        <v>8.9778287215929217E-10</v>
      </c>
      <c r="K630" s="353">
        <f t="array" aca="1" ref="K630" ca="1">INDEX($B$3:$E$5837,MATCH(H630&amp;I630,$B$3:$B$5837&amp;$C$3:$C$5837,0),4)</f>
        <v>4</v>
      </c>
      <c r="L630">
        <f t="shared" ca="1" si="39"/>
        <v>4</v>
      </c>
    </row>
    <row r="631" spans="1:12">
      <c r="A631" s="6" t="s">
        <v>108</v>
      </c>
      <c r="B631">
        <v>323110</v>
      </c>
      <c r="C631" s="350" t="s">
        <v>570</v>
      </c>
      <c r="D631" s="351">
        <f t="shared" ca="1" si="36"/>
        <v>2.1249216153179579E-6</v>
      </c>
      <c r="E631" s="375">
        <f t="shared" ca="1" si="37"/>
        <v>4</v>
      </c>
      <c r="G631" s="6" t="s">
        <v>108</v>
      </c>
      <c r="H631" s="6">
        <v>326290</v>
      </c>
      <c r="I631" t="s">
        <v>576</v>
      </c>
      <c r="J631" s="352">
        <f t="shared" ca="1" si="38"/>
        <v>1.7759832320063847E-9</v>
      </c>
      <c r="K631" s="353">
        <f t="array" aca="1" ref="K631" ca="1">INDEX($B$3:$E$5837,MATCH(H631&amp;I631,$B$3:$B$5837&amp;$C$3:$C$5837,0),4)</f>
        <v>4</v>
      </c>
      <c r="L631">
        <f t="shared" ca="1" si="39"/>
        <v>4</v>
      </c>
    </row>
    <row r="632" spans="1:12">
      <c r="A632" s="6" t="s">
        <v>108</v>
      </c>
      <c r="B632">
        <v>323120</v>
      </c>
      <c r="C632" s="350" t="s">
        <v>570</v>
      </c>
      <c r="D632" s="351">
        <f t="shared" ca="1" si="36"/>
        <v>2.8270833306087902E-7</v>
      </c>
      <c r="E632" s="375">
        <f t="shared" ca="1" si="37"/>
        <v>4</v>
      </c>
      <c r="G632" s="6" t="s">
        <v>108</v>
      </c>
      <c r="H632">
        <v>326290</v>
      </c>
      <c r="I632" t="s">
        <v>577</v>
      </c>
      <c r="J632" s="352">
        <f t="shared" ca="1" si="38"/>
        <v>8.0306266087643115E-11</v>
      </c>
      <c r="K632" s="353">
        <f t="array" aca="1" ref="K632" ca="1">INDEX($B$3:$E$5837,MATCH(H632&amp;I632,$B$3:$B$5837&amp;$C$3:$C$5837,0),4)</f>
        <v>4</v>
      </c>
      <c r="L632">
        <f t="shared" ca="1" si="39"/>
        <v>4</v>
      </c>
    </row>
    <row r="633" spans="1:12">
      <c r="A633" s="6" t="s">
        <v>108</v>
      </c>
      <c r="B633">
        <v>324110</v>
      </c>
      <c r="C633" s="350" t="s">
        <v>570</v>
      </c>
      <c r="D633" s="351">
        <f t="shared" ca="1" si="36"/>
        <v>5.1516278440988283E-5</v>
      </c>
      <c r="E633" s="375">
        <f t="shared" ca="1" si="37"/>
        <v>4</v>
      </c>
      <c r="G633" s="6" t="s">
        <v>108</v>
      </c>
      <c r="H633" s="6">
        <v>327100</v>
      </c>
      <c r="I633" t="s">
        <v>569</v>
      </c>
      <c r="J633" s="352">
        <f t="shared" ca="1" si="38"/>
        <v>0.39592971974239211</v>
      </c>
      <c r="K633" s="353">
        <f t="array" aca="1" ref="K633" ca="1">INDEX($B$3:$E$5837,MATCH(H633&amp;I633,$B$3:$B$5837&amp;$C$3:$C$5837,0),4)</f>
        <v>4</v>
      </c>
      <c r="L633">
        <f t="shared" ca="1" si="39"/>
        <v>4</v>
      </c>
    </row>
    <row r="634" spans="1:12">
      <c r="A634" s="6" t="s">
        <v>108</v>
      </c>
      <c r="B634">
        <v>324121</v>
      </c>
      <c r="C634" s="350" t="s">
        <v>570</v>
      </c>
      <c r="D634" s="351">
        <f t="shared" ca="1" si="36"/>
        <v>6.9377843925868541E-6</v>
      </c>
      <c r="E634" s="375">
        <f t="shared" ca="1" si="37"/>
        <v>4</v>
      </c>
      <c r="G634" s="6" t="s">
        <v>108</v>
      </c>
      <c r="H634" s="6">
        <v>327100</v>
      </c>
      <c r="I634" t="s">
        <v>570</v>
      </c>
      <c r="J634" s="352">
        <f t="shared" ca="1" si="38"/>
        <v>8.6407025791419664E-6</v>
      </c>
      <c r="K634" s="353">
        <f t="array" aca="1" ref="K634" ca="1">INDEX($B$3:$E$5837,MATCH(H634&amp;I634,$B$3:$B$5837&amp;$C$3:$C$5837,0),4)</f>
        <v>4</v>
      </c>
      <c r="L634">
        <f t="shared" ca="1" si="39"/>
        <v>4</v>
      </c>
    </row>
    <row r="635" spans="1:12">
      <c r="A635" s="6" t="s">
        <v>108</v>
      </c>
      <c r="B635">
        <v>324122</v>
      </c>
      <c r="C635" s="350" t="s">
        <v>570</v>
      </c>
      <c r="D635" s="351">
        <f t="shared" ca="1" si="36"/>
        <v>2.0389027280370604E-5</v>
      </c>
      <c r="E635" s="375">
        <f t="shared" ca="1" si="37"/>
        <v>4</v>
      </c>
      <c r="G635" s="6" t="s">
        <v>108</v>
      </c>
      <c r="H635">
        <v>327100</v>
      </c>
      <c r="I635" t="s">
        <v>571</v>
      </c>
      <c r="J635" s="352">
        <f t="shared" ca="1" si="38"/>
        <v>8.8663471270705941E-7</v>
      </c>
      <c r="K635" s="353">
        <f t="array" aca="1" ref="K635" ca="1">INDEX($B$3:$E$5837,MATCH(H635&amp;I635,$B$3:$B$5837&amp;$C$3:$C$5837,0),4)</f>
        <v>4</v>
      </c>
      <c r="L635">
        <f t="shared" ca="1" si="39"/>
        <v>4</v>
      </c>
    </row>
    <row r="636" spans="1:12">
      <c r="A636" s="6" t="s">
        <v>108</v>
      </c>
      <c r="B636">
        <v>324190</v>
      </c>
      <c r="C636" s="350" t="s">
        <v>570</v>
      </c>
      <c r="D636" s="351">
        <f t="shared" ca="1" si="36"/>
        <v>3.7752877081964674E-5</v>
      </c>
      <c r="E636" s="375">
        <f t="shared" ca="1" si="37"/>
        <v>4</v>
      </c>
      <c r="G636" s="6" t="s">
        <v>108</v>
      </c>
      <c r="H636" s="6">
        <v>327200</v>
      </c>
      <c r="I636" t="s">
        <v>569</v>
      </c>
      <c r="J636" s="352">
        <f t="shared" ca="1" si="38"/>
        <v>0.43303704794979259</v>
      </c>
      <c r="K636" s="353">
        <f t="array" aca="1" ref="K636" ca="1">INDEX($B$3:$E$5837,MATCH(H636&amp;I636,$B$3:$B$5837&amp;$C$3:$C$5837,0),4)</f>
        <v>4</v>
      </c>
      <c r="L636">
        <f t="shared" ca="1" si="39"/>
        <v>4</v>
      </c>
    </row>
    <row r="637" spans="1:12">
      <c r="A637" s="6" t="s">
        <v>108</v>
      </c>
      <c r="B637">
        <v>325110</v>
      </c>
      <c r="C637" s="350" t="s">
        <v>570</v>
      </c>
      <c r="D637" s="351">
        <f t="shared" ca="1" si="36"/>
        <v>3.3219494377531436E-6</v>
      </c>
      <c r="E637" s="375">
        <f t="shared" ca="1" si="37"/>
        <v>4</v>
      </c>
      <c r="G637" s="6" t="s">
        <v>108</v>
      </c>
      <c r="H637" s="6">
        <v>327200</v>
      </c>
      <c r="I637" t="s">
        <v>570</v>
      </c>
      <c r="J637" s="352">
        <f t="shared" ca="1" si="38"/>
        <v>7.0084662271566514E-6</v>
      </c>
      <c r="K637" s="353">
        <f t="array" aca="1" ref="K637" ca="1">INDEX($B$3:$E$5837,MATCH(H637&amp;I637,$B$3:$B$5837&amp;$C$3:$C$5837,0),4)</f>
        <v>4</v>
      </c>
      <c r="L637">
        <f t="shared" ca="1" si="39"/>
        <v>4</v>
      </c>
    </row>
    <row r="638" spans="1:12">
      <c r="A638" s="6" t="s">
        <v>108</v>
      </c>
      <c r="B638">
        <v>325120</v>
      </c>
      <c r="C638" s="350" t="s">
        <v>570</v>
      </c>
      <c r="D638" s="351">
        <f t="shared" ca="1" si="36"/>
        <v>8.8605853624619086E-6</v>
      </c>
      <c r="E638" s="375">
        <f t="shared" ca="1" si="37"/>
        <v>4</v>
      </c>
      <c r="G638" s="6" t="s">
        <v>108</v>
      </c>
      <c r="H638" s="6">
        <v>327200</v>
      </c>
      <c r="I638" t="s">
        <v>571</v>
      </c>
      <c r="J638" s="352">
        <f t="shared" ca="1" si="38"/>
        <v>5.8795857610374597E-7</v>
      </c>
      <c r="K638" s="353">
        <f t="array" aca="1" ref="K638" ca="1">INDEX($B$3:$E$5837,MATCH(H638&amp;I638,$B$3:$B$5837&amp;$C$3:$C$5837,0),4)</f>
        <v>4</v>
      </c>
      <c r="L638">
        <f t="shared" ca="1" si="39"/>
        <v>4</v>
      </c>
    </row>
    <row r="639" spans="1:12">
      <c r="A639" s="6" t="s">
        <v>108</v>
      </c>
      <c r="B639">
        <v>325130</v>
      </c>
      <c r="C639" s="350" t="s">
        <v>570</v>
      </c>
      <c r="D639" s="351">
        <f t="shared" ca="1" si="36"/>
        <v>3.0401592997108498E-5</v>
      </c>
      <c r="E639" s="375">
        <f t="shared" ca="1" si="37"/>
        <v>4</v>
      </c>
      <c r="G639" s="6" t="s">
        <v>108</v>
      </c>
      <c r="H639" s="6">
        <v>327200</v>
      </c>
      <c r="I639" t="s">
        <v>575</v>
      </c>
      <c r="J639" s="352">
        <f t="shared" ca="1" si="38"/>
        <v>2.4646626410257104E-7</v>
      </c>
      <c r="K639" s="353">
        <f t="array" aca="1" ref="K639" ca="1">INDEX($B$3:$E$5837,MATCH(H639&amp;I639,$B$3:$B$5837&amp;$C$3:$C$5837,0),4)</f>
        <v>4</v>
      </c>
      <c r="L639">
        <f t="shared" ca="1" si="39"/>
        <v>4</v>
      </c>
    </row>
    <row r="640" spans="1:12">
      <c r="A640" s="6" t="s">
        <v>108</v>
      </c>
      <c r="B640">
        <v>325180</v>
      </c>
      <c r="C640" s="350" t="s">
        <v>570</v>
      </c>
      <c r="D640" s="351">
        <f t="shared" ca="1" si="36"/>
        <v>2.5983991293274464E-5</v>
      </c>
      <c r="E640" s="375">
        <f t="shared" ca="1" si="37"/>
        <v>4</v>
      </c>
      <c r="G640" s="6" t="s">
        <v>108</v>
      </c>
      <c r="H640" s="6">
        <v>327200</v>
      </c>
      <c r="I640" t="s">
        <v>574</v>
      </c>
      <c r="J640" s="352">
        <f t="shared" ca="1" si="38"/>
        <v>2.1787134661641524E-8</v>
      </c>
      <c r="K640" s="353">
        <f t="array" aca="1" ref="K640" ca="1">INDEX($B$3:$E$5837,MATCH(H640&amp;I640,$B$3:$B$5837&amp;$C$3:$C$5837,0),4)</f>
        <v>4</v>
      </c>
      <c r="L640">
        <f t="shared" ca="1" si="39"/>
        <v>4</v>
      </c>
    </row>
    <row r="641" spans="1:12">
      <c r="A641" s="6" t="s">
        <v>108</v>
      </c>
      <c r="B641">
        <v>325190</v>
      </c>
      <c r="C641" s="350" t="s">
        <v>570</v>
      </c>
      <c r="D641" s="351">
        <f t="shared" ca="1" si="36"/>
        <v>4.0361296177115631E-5</v>
      </c>
      <c r="E641" s="375">
        <f t="shared" ca="1" si="37"/>
        <v>4</v>
      </c>
      <c r="G641" s="6" t="s">
        <v>108</v>
      </c>
      <c r="H641" s="6">
        <v>327200</v>
      </c>
      <c r="I641" t="s">
        <v>573</v>
      </c>
      <c r="J641" s="352">
        <f t="shared" ca="1" si="38"/>
        <v>6.8884346265352606E-9</v>
      </c>
      <c r="K641" s="353">
        <f t="array" aca="1" ref="K641" ca="1">INDEX($B$3:$E$5837,MATCH(H641&amp;I641,$B$3:$B$5837&amp;$C$3:$C$5837,0),4)</f>
        <v>4</v>
      </c>
      <c r="L641">
        <f t="shared" ca="1" si="39"/>
        <v>4</v>
      </c>
    </row>
    <row r="642" spans="1:12">
      <c r="A642" s="6" t="s">
        <v>108</v>
      </c>
      <c r="B642">
        <v>325211</v>
      </c>
      <c r="C642" s="350" t="s">
        <v>570</v>
      </c>
      <c r="D642" s="351">
        <f t="shared" ca="1" si="36"/>
        <v>6.7524560798366218E-6</v>
      </c>
      <c r="E642" s="375">
        <f t="shared" ca="1" si="37"/>
        <v>4</v>
      </c>
      <c r="G642" s="6" t="s">
        <v>108</v>
      </c>
      <c r="H642" s="6">
        <v>327200</v>
      </c>
      <c r="I642" t="s">
        <v>576</v>
      </c>
      <c r="J642" s="352">
        <f t="shared" ca="1" si="38"/>
        <v>1.3626618162223276E-8</v>
      </c>
      <c r="K642" s="353">
        <f t="array" aca="1" ref="K642" ca="1">INDEX($B$3:$E$5837,MATCH(H642&amp;I642,$B$3:$B$5837&amp;$C$3:$C$5837,0),4)</f>
        <v>4</v>
      </c>
      <c r="L642">
        <f t="shared" ca="1" si="39"/>
        <v>4</v>
      </c>
    </row>
    <row r="643" spans="1:12">
      <c r="A643" s="6" t="s">
        <v>108</v>
      </c>
      <c r="B643" t="s">
        <v>396</v>
      </c>
      <c r="C643" s="350" t="s">
        <v>570</v>
      </c>
      <c r="D643" s="351">
        <f t="shared" ref="D643:D706" ca="1" si="40">OFFSET(matrix1,MOD(ROW()-ROW($D$3),ROWS(matrix1)),TRUNC((ROW()-ROW($D$3))/ROWS(matrix1)),1,1)</f>
        <v>9.4857938053467805E-6</v>
      </c>
      <c r="E643" s="375">
        <f t="shared" ref="E643:E706" ca="1" si="41">OFFSET(matrix4,MOD(ROW()-ROW($E$3),ROWS(matrix4)),TRUNC((ROW()-ROW($E$3))/ROWS(matrix4)),1,1)</f>
        <v>4</v>
      </c>
      <c r="G643" s="6" t="s">
        <v>108</v>
      </c>
      <c r="H643" s="6">
        <v>327200</v>
      </c>
      <c r="I643" t="s">
        <v>577</v>
      </c>
      <c r="J643" s="352">
        <f t="shared" ca="1" si="38"/>
        <v>6.1616731751118167E-10</v>
      </c>
      <c r="K643" s="353">
        <f t="array" aca="1" ref="K643" ca="1">INDEX($B$3:$E$5837,MATCH(H643&amp;I643,$B$3:$B$5837&amp;$C$3:$C$5837,0),4)</f>
        <v>4</v>
      </c>
      <c r="L643">
        <f t="shared" ca="1" si="39"/>
        <v>4</v>
      </c>
    </row>
    <row r="644" spans="1:12">
      <c r="A644" s="6" t="s">
        <v>108</v>
      </c>
      <c r="B644">
        <v>325310</v>
      </c>
      <c r="C644" s="350" t="s">
        <v>570</v>
      </c>
      <c r="D644" s="351">
        <f t="shared" ca="1" si="40"/>
        <v>4.5643420557745949E-3</v>
      </c>
      <c r="E644" s="375">
        <f t="shared" ca="1" si="41"/>
        <v>2</v>
      </c>
      <c r="G644" s="6" t="s">
        <v>108</v>
      </c>
      <c r="H644" s="6">
        <v>327310</v>
      </c>
      <c r="I644" t="s">
        <v>569</v>
      </c>
      <c r="J644" s="352">
        <f t="shared" ref="J644:J707" ca="1" si="42">SUMIFS(D$3:D$5837,B$3:B$5837,H644,C$3:C$5837,I644)</f>
        <v>6.5710615677656401</v>
      </c>
      <c r="K644" s="353">
        <f t="array" aca="1" ref="K644" ca="1">INDEX($B$3:$E$5837,MATCH(H644&amp;I644,$B$3:$B$5837&amp;$C$3:$C$5837,0),4)</f>
        <v>3</v>
      </c>
      <c r="L644">
        <f t="shared" ref="L644:L707" ca="1" si="43">IF(K644&gt;2,4,1)</f>
        <v>4</v>
      </c>
    </row>
    <row r="645" spans="1:12">
      <c r="A645" s="6" t="s">
        <v>108</v>
      </c>
      <c r="B645">
        <v>325320</v>
      </c>
      <c r="C645" s="350" t="s">
        <v>570</v>
      </c>
      <c r="D645" s="351">
        <f t="shared" ca="1" si="40"/>
        <v>5.4967521745712077E-6</v>
      </c>
      <c r="E645" s="375">
        <f t="shared" ca="1" si="41"/>
        <v>4</v>
      </c>
      <c r="G645" s="6" t="s">
        <v>108</v>
      </c>
      <c r="H645" s="6">
        <v>327310</v>
      </c>
      <c r="I645" t="s">
        <v>570</v>
      </c>
      <c r="J645" s="352">
        <f t="shared" ca="1" si="42"/>
        <v>2.33631369328875E-4</v>
      </c>
      <c r="K645" s="353">
        <f t="array" aca="1" ref="K645" ca="1">INDEX($B$3:$E$5837,MATCH(H645&amp;I645,$B$3:$B$5837&amp;$C$3:$C$5837,0),4)</f>
        <v>4</v>
      </c>
      <c r="L645">
        <f t="shared" ca="1" si="43"/>
        <v>4</v>
      </c>
    </row>
    <row r="646" spans="1:12">
      <c r="A646" s="6" t="s">
        <v>108</v>
      </c>
      <c r="B646">
        <v>325411</v>
      </c>
      <c r="C646" s="350" t="s">
        <v>570</v>
      </c>
      <c r="D646" s="351">
        <f t="shared" ca="1" si="40"/>
        <v>1.0838082136250376E-6</v>
      </c>
      <c r="E646" s="375">
        <f t="shared" ca="1" si="41"/>
        <v>4</v>
      </c>
      <c r="G646" s="6" t="s">
        <v>108</v>
      </c>
      <c r="H646" s="6">
        <v>327310</v>
      </c>
      <c r="I646" t="s">
        <v>571</v>
      </c>
      <c r="J646" s="352">
        <f t="shared" ca="1" si="42"/>
        <v>3.2689914891393992E-5</v>
      </c>
      <c r="K646" s="353">
        <f t="array" aca="1" ref="K646" ca="1">INDEX($B$3:$E$5837,MATCH(H646&amp;I646,$B$3:$B$5837&amp;$C$3:$C$5837,0),4)</f>
        <v>4</v>
      </c>
      <c r="L646">
        <f t="shared" ca="1" si="43"/>
        <v>4</v>
      </c>
    </row>
    <row r="647" spans="1:12">
      <c r="A647" s="6" t="s">
        <v>108</v>
      </c>
      <c r="B647">
        <v>325412</v>
      </c>
      <c r="C647" s="350" t="s">
        <v>570</v>
      </c>
      <c r="D647" s="351">
        <f t="shared" ca="1" si="40"/>
        <v>3.0602986030430031E-7</v>
      </c>
      <c r="E647" s="375">
        <f t="shared" ca="1" si="41"/>
        <v>4</v>
      </c>
      <c r="G647" s="6" t="s">
        <v>108</v>
      </c>
      <c r="H647" s="6">
        <v>327320</v>
      </c>
      <c r="I647" t="s">
        <v>569</v>
      </c>
      <c r="J647" s="352">
        <f t="shared" ca="1" si="42"/>
        <v>8.6989906715976853E-2</v>
      </c>
      <c r="K647" s="353">
        <f t="array" aca="1" ref="K647" ca="1">INDEX($B$3:$E$5837,MATCH(H647&amp;I647,$B$3:$B$5837&amp;$C$3:$C$5837,0),4)</f>
        <v>4</v>
      </c>
      <c r="L647">
        <f t="shared" ca="1" si="43"/>
        <v>4</v>
      </c>
    </row>
    <row r="648" spans="1:12">
      <c r="A648" s="6" t="s">
        <v>108</v>
      </c>
      <c r="B648">
        <v>325413</v>
      </c>
      <c r="C648" s="350" t="s">
        <v>570</v>
      </c>
      <c r="D648" s="351">
        <f t="shared" ca="1" si="40"/>
        <v>4.0742471682211825E-7</v>
      </c>
      <c r="E648" s="375">
        <f t="shared" ca="1" si="41"/>
        <v>4</v>
      </c>
      <c r="G648" s="6" t="s">
        <v>108</v>
      </c>
      <c r="H648" s="6">
        <v>327320</v>
      </c>
      <c r="I648" t="s">
        <v>570</v>
      </c>
      <c r="J648" s="352">
        <f t="shared" ca="1" si="42"/>
        <v>1.9143139731766782E-6</v>
      </c>
      <c r="K648" s="353">
        <f t="array" aca="1" ref="K648" ca="1">INDEX($B$3:$E$5837,MATCH(H648&amp;I648,$B$3:$B$5837&amp;$C$3:$C$5837,0),4)</f>
        <v>4</v>
      </c>
      <c r="L648">
        <f t="shared" ca="1" si="43"/>
        <v>4</v>
      </c>
    </row>
    <row r="649" spans="1:12">
      <c r="A649" s="6" t="s">
        <v>108</v>
      </c>
      <c r="B649">
        <v>325414</v>
      </c>
      <c r="C649" s="350" t="s">
        <v>570</v>
      </c>
      <c r="D649" s="351">
        <f t="shared" ca="1" si="40"/>
        <v>7.3684899254286726E-7</v>
      </c>
      <c r="E649" s="375">
        <f t="shared" ca="1" si="41"/>
        <v>4</v>
      </c>
      <c r="G649" s="6" t="s">
        <v>108</v>
      </c>
      <c r="H649" s="6">
        <v>327320</v>
      </c>
      <c r="I649" t="s">
        <v>571</v>
      </c>
      <c r="J649" s="352">
        <f t="shared" ca="1" si="42"/>
        <v>1.9760286149271631E-7</v>
      </c>
      <c r="K649" s="353">
        <f t="array" aca="1" ref="K649" ca="1">INDEX($B$3:$E$5837,MATCH(H649&amp;I649,$B$3:$B$5837&amp;$C$3:$C$5837,0),4)</f>
        <v>4</v>
      </c>
      <c r="L649">
        <f t="shared" ca="1" si="43"/>
        <v>4</v>
      </c>
    </row>
    <row r="650" spans="1:12">
      <c r="A650" s="6" t="s">
        <v>108</v>
      </c>
      <c r="B650">
        <v>325510</v>
      </c>
      <c r="C650" s="350" t="s">
        <v>570</v>
      </c>
      <c r="D650" s="351">
        <f t="shared" ca="1" si="40"/>
        <v>3.6260177781775987E-6</v>
      </c>
      <c r="E650" s="375">
        <f t="shared" ca="1" si="41"/>
        <v>4</v>
      </c>
      <c r="G650" s="6" t="s">
        <v>108</v>
      </c>
      <c r="H650">
        <v>327320</v>
      </c>
      <c r="I650" t="s">
        <v>575</v>
      </c>
      <c r="J650" s="352">
        <f t="shared" ca="1" si="42"/>
        <v>4.2837845458201702E-8</v>
      </c>
      <c r="K650" s="353">
        <f t="array" aca="1" ref="K650" ca="1">INDEX($B$3:$E$5837,MATCH(H650&amp;I650,$B$3:$B$5837&amp;$C$3:$C$5837,0),4)</f>
        <v>4</v>
      </c>
      <c r="L650">
        <f t="shared" ca="1" si="43"/>
        <v>4</v>
      </c>
    </row>
    <row r="651" spans="1:12">
      <c r="A651" s="6" t="s">
        <v>108</v>
      </c>
      <c r="B651">
        <v>325520</v>
      </c>
      <c r="C651" s="350" t="s">
        <v>570</v>
      </c>
      <c r="D651" s="351">
        <f t="shared" ca="1" si="40"/>
        <v>1.1150149087145215E-5</v>
      </c>
      <c r="E651" s="375">
        <f t="shared" ca="1" si="41"/>
        <v>4</v>
      </c>
      <c r="G651" s="6" t="s">
        <v>108</v>
      </c>
      <c r="H651">
        <v>327320</v>
      </c>
      <c r="I651" t="s">
        <v>574</v>
      </c>
      <c r="J651" s="352">
        <f t="shared" ca="1" si="42"/>
        <v>3.7867815743902989E-9</v>
      </c>
      <c r="K651" s="353">
        <f t="array" aca="1" ref="K651" ca="1">INDEX($B$3:$E$5837,MATCH(H651&amp;I651,$B$3:$B$5837&amp;$C$3:$C$5837,0),4)</f>
        <v>4</v>
      </c>
      <c r="L651">
        <f t="shared" ca="1" si="43"/>
        <v>4</v>
      </c>
    </row>
    <row r="652" spans="1:12">
      <c r="A652" s="6" t="s">
        <v>108</v>
      </c>
      <c r="B652">
        <v>325610</v>
      </c>
      <c r="C652" s="350" t="s">
        <v>570</v>
      </c>
      <c r="D652" s="351">
        <f t="shared" ca="1" si="40"/>
        <v>6.3955619852005392E-6</v>
      </c>
      <c r="E652" s="375">
        <f t="shared" ca="1" si="41"/>
        <v>4</v>
      </c>
      <c r="G652" s="6" t="s">
        <v>108</v>
      </c>
      <c r="H652" s="6">
        <v>327320</v>
      </c>
      <c r="I652" t="s">
        <v>573</v>
      </c>
      <c r="J652" s="352">
        <f t="shared" ca="1" si="42"/>
        <v>1.197266080430537E-9</v>
      </c>
      <c r="K652" s="353">
        <f t="array" aca="1" ref="K652" ca="1">INDEX($B$3:$E$5837,MATCH(H652&amp;I652,$B$3:$B$5837&amp;$C$3:$C$5837,0),4)</f>
        <v>4</v>
      </c>
      <c r="L652">
        <f t="shared" ca="1" si="43"/>
        <v>4</v>
      </c>
    </row>
    <row r="653" spans="1:12">
      <c r="A653" s="6" t="s">
        <v>108</v>
      </c>
      <c r="B653">
        <v>325620</v>
      </c>
      <c r="C653" s="350" t="s">
        <v>570</v>
      </c>
      <c r="D653" s="351">
        <f t="shared" ca="1" si="40"/>
        <v>1.6724919645326844E-6</v>
      </c>
      <c r="E653" s="375">
        <f t="shared" ca="1" si="41"/>
        <v>4</v>
      </c>
      <c r="G653" s="6" t="s">
        <v>108</v>
      </c>
      <c r="H653" s="6">
        <v>327320</v>
      </c>
      <c r="I653" t="s">
        <v>576</v>
      </c>
      <c r="J653" s="352">
        <f t="shared" ca="1" si="42"/>
        <v>2.3684172966906095E-9</v>
      </c>
      <c r="K653" s="353">
        <f t="array" aca="1" ref="K653" ca="1">INDEX($B$3:$E$5837,MATCH(H653&amp;I653,$B$3:$B$5837&amp;$C$3:$C$5837,0),4)</f>
        <v>4</v>
      </c>
      <c r="L653">
        <f t="shared" ca="1" si="43"/>
        <v>4</v>
      </c>
    </row>
    <row r="654" spans="1:12">
      <c r="A654" s="6" t="s">
        <v>108</v>
      </c>
      <c r="B654">
        <v>325910</v>
      </c>
      <c r="C654" s="350" t="s">
        <v>570</v>
      </c>
      <c r="D654" s="351">
        <f t="shared" ca="1" si="40"/>
        <v>5.2217755744779064E-6</v>
      </c>
      <c r="E654" s="375">
        <f t="shared" ca="1" si="41"/>
        <v>4</v>
      </c>
      <c r="G654" s="6" t="s">
        <v>108</v>
      </c>
      <c r="H654" s="6">
        <v>327320</v>
      </c>
      <c r="I654" t="s">
        <v>577</v>
      </c>
      <c r="J654" s="352">
        <f t="shared" ca="1" si="42"/>
        <v>1.0709490168988752E-10</v>
      </c>
      <c r="K654" s="353">
        <f t="array" aca="1" ref="K654" ca="1">INDEX($B$3:$E$5837,MATCH(H654&amp;I654,$B$3:$B$5837&amp;$C$3:$C$5837,0),4)</f>
        <v>4</v>
      </c>
      <c r="L654">
        <f t="shared" ca="1" si="43"/>
        <v>4</v>
      </c>
    </row>
    <row r="655" spans="1:12">
      <c r="A655" s="6" t="s">
        <v>108</v>
      </c>
      <c r="B655" t="s">
        <v>409</v>
      </c>
      <c r="C655" s="350" t="s">
        <v>570</v>
      </c>
      <c r="D655" s="351">
        <f t="shared" ca="1" si="40"/>
        <v>8.9722280201152166E-6</v>
      </c>
      <c r="E655" s="375">
        <f t="shared" ca="1" si="41"/>
        <v>4</v>
      </c>
      <c r="G655" s="6" t="s">
        <v>108</v>
      </c>
      <c r="H655" s="6">
        <v>327330</v>
      </c>
      <c r="I655" t="s">
        <v>569</v>
      </c>
      <c r="J655" s="352">
        <f t="shared" ca="1" si="42"/>
        <v>6.9539207586643614E-2</v>
      </c>
      <c r="K655" s="353">
        <f t="array" aca="1" ref="K655" ca="1">INDEX($B$3:$E$5837,MATCH(H655&amp;I655,$B$3:$B$5837&amp;$C$3:$C$5837,0),4)</f>
        <v>4</v>
      </c>
      <c r="L655">
        <f t="shared" ca="1" si="43"/>
        <v>4</v>
      </c>
    </row>
    <row r="656" spans="1:12">
      <c r="A656" s="6" t="s">
        <v>108</v>
      </c>
      <c r="B656">
        <v>326110</v>
      </c>
      <c r="C656" s="350" t="s">
        <v>570</v>
      </c>
      <c r="D656" s="351">
        <f t="shared" ca="1" si="40"/>
        <v>9.815863545670173E-7</v>
      </c>
      <c r="E656" s="375">
        <f t="shared" ca="1" si="41"/>
        <v>4</v>
      </c>
      <c r="G656" s="6" t="s">
        <v>108</v>
      </c>
      <c r="H656" s="6">
        <v>327330</v>
      </c>
      <c r="I656" t="s">
        <v>570</v>
      </c>
      <c r="J656" s="352">
        <f t="shared" ca="1" si="42"/>
        <v>1.5413047425899917E-6</v>
      </c>
      <c r="K656" s="353">
        <f t="array" aca="1" ref="K656" ca="1">INDEX($B$3:$E$5837,MATCH(H656&amp;I656,$B$3:$B$5837&amp;$C$3:$C$5837,0),4)</f>
        <v>4</v>
      </c>
      <c r="L656">
        <f t="shared" ca="1" si="43"/>
        <v>4</v>
      </c>
    </row>
    <row r="657" spans="1:12">
      <c r="A657" s="6" t="s">
        <v>108</v>
      </c>
      <c r="B657">
        <v>326120</v>
      </c>
      <c r="C657" s="350" t="s">
        <v>570</v>
      </c>
      <c r="D657" s="351">
        <f t="shared" ca="1" si="40"/>
        <v>5.3956197187666735E-7</v>
      </c>
      <c r="E657" s="375">
        <f t="shared" ca="1" si="41"/>
        <v>4</v>
      </c>
      <c r="G657" s="6" t="s">
        <v>108</v>
      </c>
      <c r="H657" s="6">
        <v>327330</v>
      </c>
      <c r="I657" t="s">
        <v>571</v>
      </c>
      <c r="J657" s="352">
        <f t="shared" ca="1" si="42"/>
        <v>1.6137748329750794E-7</v>
      </c>
      <c r="K657" s="353">
        <f t="array" aca="1" ref="K657" ca="1">INDEX($B$3:$E$5837,MATCH(H657&amp;I657,$B$3:$B$5837&amp;$C$3:$C$5837,0),4)</f>
        <v>4</v>
      </c>
      <c r="L657">
        <f t="shared" ca="1" si="43"/>
        <v>4</v>
      </c>
    </row>
    <row r="658" spans="1:12">
      <c r="A658" s="6" t="s">
        <v>108</v>
      </c>
      <c r="B658">
        <v>326130</v>
      </c>
      <c r="C658" s="350" t="s">
        <v>570</v>
      </c>
      <c r="D658" s="351">
        <f t="shared" ca="1" si="40"/>
        <v>1.5193062921580091E-6</v>
      </c>
      <c r="E658" s="375">
        <f t="shared" ca="1" si="41"/>
        <v>4</v>
      </c>
      <c r="G658" s="6" t="s">
        <v>108</v>
      </c>
      <c r="H658" s="6">
        <v>327390</v>
      </c>
      <c r="I658" t="s">
        <v>569</v>
      </c>
      <c r="J658" s="352">
        <f t="shared" ca="1" si="42"/>
        <v>5.3119094508753593E-2</v>
      </c>
      <c r="K658" s="353">
        <f t="array" aca="1" ref="K658" ca="1">INDEX($B$3:$E$5837,MATCH(H658&amp;I658,$B$3:$B$5837&amp;$C$3:$C$5837,0),4)</f>
        <v>4</v>
      </c>
      <c r="L658">
        <f t="shared" ca="1" si="43"/>
        <v>4</v>
      </c>
    </row>
    <row r="659" spans="1:12">
      <c r="A659" s="6" t="s">
        <v>108</v>
      </c>
      <c r="B659">
        <v>326140</v>
      </c>
      <c r="C659" s="350" t="s">
        <v>570</v>
      </c>
      <c r="D659" s="351">
        <f t="shared" ca="1" si="40"/>
        <v>2.3156965276199772E-6</v>
      </c>
      <c r="E659" s="375">
        <f t="shared" ca="1" si="41"/>
        <v>4</v>
      </c>
      <c r="G659" s="6" t="s">
        <v>108</v>
      </c>
      <c r="H659" s="6">
        <v>327390</v>
      </c>
      <c r="I659" t="s">
        <v>570</v>
      </c>
      <c r="J659" s="352">
        <f t="shared" ca="1" si="42"/>
        <v>1.1746263586826362E-6</v>
      </c>
      <c r="K659" s="353">
        <f t="array" aca="1" ref="K659" ca="1">INDEX($B$3:$E$5837,MATCH(H659&amp;I659,$B$3:$B$5837&amp;$C$3:$C$5837,0),4)</f>
        <v>4</v>
      </c>
      <c r="L659">
        <f t="shared" ca="1" si="43"/>
        <v>4</v>
      </c>
    </row>
    <row r="660" spans="1:12">
      <c r="A660" s="6" t="s">
        <v>108</v>
      </c>
      <c r="B660">
        <v>326150</v>
      </c>
      <c r="C660" s="350" t="s">
        <v>570</v>
      </c>
      <c r="D660" s="351">
        <f t="shared" ca="1" si="40"/>
        <v>3.733398656212058E-6</v>
      </c>
      <c r="E660" s="375">
        <f t="shared" ca="1" si="41"/>
        <v>4</v>
      </c>
      <c r="G660" s="6" t="s">
        <v>108</v>
      </c>
      <c r="H660" s="6">
        <v>327390</v>
      </c>
      <c r="I660" t="s">
        <v>571</v>
      </c>
      <c r="J660" s="352">
        <f t="shared" ca="1" si="42"/>
        <v>1.2242409461181887E-7</v>
      </c>
      <c r="K660" s="353">
        <f t="array" aca="1" ref="K660" ca="1">INDEX($B$3:$E$5837,MATCH(H660&amp;I660,$B$3:$B$5837&amp;$C$3:$C$5837,0),4)</f>
        <v>4</v>
      </c>
      <c r="L660">
        <f t="shared" ca="1" si="43"/>
        <v>4</v>
      </c>
    </row>
    <row r="661" spans="1:12">
      <c r="A661" s="6" t="s">
        <v>108</v>
      </c>
      <c r="B661">
        <v>326160</v>
      </c>
      <c r="C661" s="350" t="s">
        <v>570</v>
      </c>
      <c r="D661" s="351">
        <f t="shared" ca="1" si="40"/>
        <v>2.8787641479973539E-7</v>
      </c>
      <c r="E661" s="375">
        <f t="shared" ca="1" si="41"/>
        <v>4</v>
      </c>
      <c r="G661" s="6" t="s">
        <v>108</v>
      </c>
      <c r="H661" s="6">
        <v>327400</v>
      </c>
      <c r="I661" t="s">
        <v>569</v>
      </c>
      <c r="J661" s="352">
        <f t="shared" ca="1" si="42"/>
        <v>3.6125624960205096</v>
      </c>
      <c r="K661" s="353">
        <f t="array" aca="1" ref="K661" ca="1">INDEX($B$3:$E$5837,MATCH(H661&amp;I661,$B$3:$B$5837&amp;$C$3:$C$5837,0),4)</f>
        <v>3</v>
      </c>
      <c r="L661">
        <f t="shared" ca="1" si="43"/>
        <v>4</v>
      </c>
    </row>
    <row r="662" spans="1:12">
      <c r="A662" s="6" t="s">
        <v>108</v>
      </c>
      <c r="B662">
        <v>326190</v>
      </c>
      <c r="C662" s="350" t="s">
        <v>570</v>
      </c>
      <c r="D662" s="351">
        <f t="shared" ca="1" si="40"/>
        <v>5.4345521314152652E-7</v>
      </c>
      <c r="E662" s="375">
        <f t="shared" ca="1" si="41"/>
        <v>4</v>
      </c>
      <c r="G662" s="6" t="s">
        <v>108</v>
      </c>
      <c r="H662">
        <v>327400</v>
      </c>
      <c r="I662" t="s">
        <v>570</v>
      </c>
      <c r="J662" s="352">
        <f t="shared" ca="1" si="42"/>
        <v>1.2947209392002019E-4</v>
      </c>
      <c r="K662" s="353">
        <f t="array" aca="1" ref="K662" ca="1">INDEX($B$3:$E$5837,MATCH(H662&amp;I662,$B$3:$B$5837&amp;$C$3:$C$5837,0),4)</f>
        <v>4</v>
      </c>
      <c r="L662">
        <f t="shared" ca="1" si="43"/>
        <v>4</v>
      </c>
    </row>
    <row r="663" spans="1:12">
      <c r="A663" s="6" t="s">
        <v>108</v>
      </c>
      <c r="B663">
        <v>326210</v>
      </c>
      <c r="C663" s="350" t="s">
        <v>570</v>
      </c>
      <c r="D663" s="351">
        <f t="shared" ca="1" si="40"/>
        <v>1.6069795531150352E-6</v>
      </c>
      <c r="E663" s="375">
        <f t="shared" ca="1" si="41"/>
        <v>4</v>
      </c>
      <c r="G663" s="6" t="s">
        <v>108</v>
      </c>
      <c r="H663" s="6">
        <v>327400</v>
      </c>
      <c r="I663" t="s">
        <v>571</v>
      </c>
      <c r="J663" s="352">
        <f t="shared" ca="1" si="42"/>
        <v>1.7641314727625434E-5</v>
      </c>
      <c r="K663" s="353">
        <f t="array" aca="1" ref="K663" ca="1">INDEX($B$3:$E$5837,MATCH(H663&amp;I663,$B$3:$B$5837&amp;$C$3:$C$5837,0),4)</f>
        <v>4</v>
      </c>
      <c r="L663">
        <f t="shared" ca="1" si="43"/>
        <v>4</v>
      </c>
    </row>
    <row r="664" spans="1:12">
      <c r="A664" s="6" t="s">
        <v>108</v>
      </c>
      <c r="B664">
        <v>326220</v>
      </c>
      <c r="C664" s="350" t="s">
        <v>570</v>
      </c>
      <c r="D664" s="351">
        <f t="shared" ca="1" si="40"/>
        <v>9.5368201201449786E-7</v>
      </c>
      <c r="E664" s="375">
        <f t="shared" ca="1" si="41"/>
        <v>4</v>
      </c>
      <c r="G664" s="6" t="s">
        <v>108</v>
      </c>
      <c r="H664" s="6">
        <v>327910</v>
      </c>
      <c r="I664" t="s">
        <v>569</v>
      </c>
      <c r="J664" s="352">
        <f t="shared" ca="1" si="42"/>
        <v>6.0160546558774258E-2</v>
      </c>
      <c r="K664" s="353">
        <f t="array" aca="1" ref="K664" ca="1">INDEX($B$3:$E$5837,MATCH(H664&amp;I664,$B$3:$B$5837&amp;$C$3:$C$5837,0),4)</f>
        <v>4</v>
      </c>
      <c r="L664">
        <f t="shared" ca="1" si="43"/>
        <v>4</v>
      </c>
    </row>
    <row r="665" spans="1:12">
      <c r="A665" s="6" t="s">
        <v>108</v>
      </c>
      <c r="B665">
        <v>326290</v>
      </c>
      <c r="C665" s="350" t="s">
        <v>570</v>
      </c>
      <c r="D665" s="351">
        <f t="shared" ca="1" si="40"/>
        <v>9.6651548222259202E-7</v>
      </c>
      <c r="E665" s="375">
        <f t="shared" ca="1" si="41"/>
        <v>4</v>
      </c>
      <c r="G665" s="6" t="s">
        <v>108</v>
      </c>
      <c r="H665">
        <v>327910</v>
      </c>
      <c r="I665" t="s">
        <v>570</v>
      </c>
      <c r="J665" s="352">
        <f t="shared" ca="1" si="42"/>
        <v>1.2463954785133864E-6</v>
      </c>
      <c r="K665" s="353">
        <f t="array" aca="1" ref="K665" ca="1">INDEX($B$3:$E$5837,MATCH(H665&amp;I665,$B$3:$B$5837&amp;$C$3:$C$5837,0),4)</f>
        <v>4</v>
      </c>
      <c r="L665">
        <f t="shared" ca="1" si="43"/>
        <v>4</v>
      </c>
    </row>
    <row r="666" spans="1:12">
      <c r="A666" s="6" t="s">
        <v>108</v>
      </c>
      <c r="B666">
        <v>420000</v>
      </c>
      <c r="C666" s="350" t="s">
        <v>570</v>
      </c>
      <c r="D666" s="351">
        <f t="shared" ca="1" si="40"/>
        <v>4.5989556044936302E-7</v>
      </c>
      <c r="E666" s="375">
        <f t="shared" ca="1" si="41"/>
        <v>4</v>
      </c>
      <c r="G666" s="6" t="s">
        <v>108</v>
      </c>
      <c r="H666" s="6">
        <v>327910</v>
      </c>
      <c r="I666" t="s">
        <v>571</v>
      </c>
      <c r="J666" s="352">
        <f t="shared" ca="1" si="42"/>
        <v>1.2772297197802221E-7</v>
      </c>
      <c r="K666" s="353">
        <f t="array" aca="1" ref="K666" ca="1">INDEX($B$3:$E$5837,MATCH(H666&amp;I666,$B$3:$B$5837&amp;$C$3:$C$5837,0),4)</f>
        <v>4</v>
      </c>
      <c r="L666">
        <f t="shared" ca="1" si="43"/>
        <v>4</v>
      </c>
    </row>
    <row r="667" spans="1:12">
      <c r="A667" s="6" t="s">
        <v>108</v>
      </c>
      <c r="B667">
        <v>441000</v>
      </c>
      <c r="C667" s="350" t="s">
        <v>570</v>
      </c>
      <c r="D667" s="351">
        <f t="shared" ca="1" si="40"/>
        <v>5.5801360108870223E-7</v>
      </c>
      <c r="E667" s="375">
        <f t="shared" ca="1" si="41"/>
        <v>4</v>
      </c>
      <c r="G667" s="6" t="s">
        <v>108</v>
      </c>
      <c r="H667" s="6">
        <v>327910</v>
      </c>
      <c r="I667" t="s">
        <v>575</v>
      </c>
      <c r="J667" s="352">
        <f t="shared" ca="1" si="42"/>
        <v>1.683135999738774E-8</v>
      </c>
      <c r="K667" s="353">
        <f t="array" aca="1" ref="K667" ca="1">INDEX($B$3:$E$5837,MATCH(H667&amp;I667,$B$3:$B$5837&amp;$C$3:$C$5837,0),4)</f>
        <v>4</v>
      </c>
      <c r="L667">
        <f t="shared" ca="1" si="43"/>
        <v>4</v>
      </c>
    </row>
    <row r="668" spans="1:12">
      <c r="A668" s="6" t="s">
        <v>108</v>
      </c>
      <c r="B668">
        <v>445000</v>
      </c>
      <c r="C668" s="350" t="s">
        <v>570</v>
      </c>
      <c r="D668" s="351">
        <f t="shared" ca="1" si="40"/>
        <v>6.3781082039005362E-7</v>
      </c>
      <c r="E668" s="375">
        <f t="shared" ca="1" si="41"/>
        <v>4</v>
      </c>
      <c r="G668" s="6" t="s">
        <v>108</v>
      </c>
      <c r="H668" s="6">
        <v>327910</v>
      </c>
      <c r="I668" t="s">
        <v>574</v>
      </c>
      <c r="J668" s="352">
        <f t="shared" ca="1" si="42"/>
        <v>1.4878592335421689E-9</v>
      </c>
      <c r="K668" s="353">
        <f t="array" aca="1" ref="K668" ca="1">INDEX($B$3:$E$5837,MATCH(H668&amp;I668,$B$3:$B$5837&amp;$C$3:$C$5837,0),4)</f>
        <v>4</v>
      </c>
      <c r="L668">
        <f t="shared" ca="1" si="43"/>
        <v>4</v>
      </c>
    </row>
    <row r="669" spans="1:12">
      <c r="A669" s="6" t="s">
        <v>108</v>
      </c>
      <c r="B669">
        <v>452000</v>
      </c>
      <c r="C669" s="350" t="s">
        <v>570</v>
      </c>
      <c r="D669" s="351">
        <f t="shared" ca="1" si="40"/>
        <v>5.9025068890806584E-7</v>
      </c>
      <c r="E669" s="375">
        <f t="shared" ca="1" si="41"/>
        <v>4</v>
      </c>
      <c r="G669" s="6" t="s">
        <v>108</v>
      </c>
      <c r="H669">
        <v>327910</v>
      </c>
      <c r="I669" t="s">
        <v>573</v>
      </c>
      <c r="J669" s="352">
        <f t="shared" ca="1" si="42"/>
        <v>4.7041619850023402E-10</v>
      </c>
      <c r="K669" s="353">
        <f t="array" aca="1" ref="K669" ca="1">INDEX($B$3:$E$5837,MATCH(H669&amp;I669,$B$3:$B$5837&amp;$C$3:$C$5837,0),4)</f>
        <v>4</v>
      </c>
      <c r="L669">
        <f t="shared" ca="1" si="43"/>
        <v>4</v>
      </c>
    </row>
    <row r="670" spans="1:12">
      <c r="A670" s="6" t="s">
        <v>108</v>
      </c>
      <c r="B670" t="s">
        <v>425</v>
      </c>
      <c r="C670" s="350" t="s">
        <v>570</v>
      </c>
      <c r="D670" s="351">
        <f t="shared" ca="1" si="40"/>
        <v>5.2923771149833325E-7</v>
      </c>
      <c r="E670" s="375">
        <f t="shared" ca="1" si="41"/>
        <v>4</v>
      </c>
      <c r="G670" s="6" t="s">
        <v>108</v>
      </c>
      <c r="H670" s="6">
        <v>327910</v>
      </c>
      <c r="I670" t="s">
        <v>576</v>
      </c>
      <c r="J670" s="352">
        <f t="shared" ca="1" si="42"/>
        <v>9.3057164099291265E-10</v>
      </c>
      <c r="K670" s="353">
        <f t="array" aca="1" ref="K670" ca="1">INDEX($B$3:$E$5837,MATCH(H670&amp;I670,$B$3:$B$5837&amp;$C$3:$C$5837,0),4)</f>
        <v>4</v>
      </c>
      <c r="L670">
        <f t="shared" ca="1" si="43"/>
        <v>4</v>
      </c>
    </row>
    <row r="671" spans="1:12">
      <c r="A671" s="6" t="s">
        <v>108</v>
      </c>
      <c r="B671">
        <v>481000</v>
      </c>
      <c r="C671" s="350" t="s">
        <v>570</v>
      </c>
      <c r="D671" s="351">
        <f t="shared" ca="1" si="40"/>
        <v>1.0590763106303128E-7</v>
      </c>
      <c r="E671" s="375">
        <f t="shared" ca="1" si="41"/>
        <v>4</v>
      </c>
      <c r="G671" s="6" t="s">
        <v>108</v>
      </c>
      <c r="H671" s="6">
        <v>327910</v>
      </c>
      <c r="I671" t="s">
        <v>577</v>
      </c>
      <c r="J671" s="352">
        <f t="shared" ca="1" si="42"/>
        <v>4.2078513168598925E-11</v>
      </c>
      <c r="K671" s="353">
        <f t="array" aca="1" ref="K671" ca="1">INDEX($B$3:$E$5837,MATCH(H671&amp;I671,$B$3:$B$5837&amp;$C$3:$C$5837,0),4)</f>
        <v>4</v>
      </c>
      <c r="L671">
        <f t="shared" ca="1" si="43"/>
        <v>4</v>
      </c>
    </row>
    <row r="672" spans="1:12">
      <c r="A672" s="6" t="s">
        <v>108</v>
      </c>
      <c r="B672">
        <v>482000</v>
      </c>
      <c r="C672" s="350" t="s">
        <v>570</v>
      </c>
      <c r="D672" s="351">
        <f t="shared" ca="1" si="40"/>
        <v>6.461200491051237E-5</v>
      </c>
      <c r="E672" s="375">
        <f t="shared" ca="1" si="41"/>
        <v>4</v>
      </c>
      <c r="G672" s="6" t="s">
        <v>108</v>
      </c>
      <c r="H672">
        <v>327991</v>
      </c>
      <c r="I672" t="s">
        <v>569</v>
      </c>
      <c r="J672" s="352">
        <f t="shared" ca="1" si="42"/>
        <v>5.5819708260281785E-2</v>
      </c>
      <c r="K672" s="353">
        <f t="array" aca="1" ref="K672" ca="1">INDEX($B$3:$E$5837,MATCH(H672&amp;I672,$B$3:$B$5837&amp;$C$3:$C$5837,0),4)</f>
        <v>4</v>
      </c>
      <c r="L672">
        <f t="shared" ca="1" si="43"/>
        <v>4</v>
      </c>
    </row>
    <row r="673" spans="1:12">
      <c r="A673" s="6" t="s">
        <v>108</v>
      </c>
      <c r="B673">
        <v>483000</v>
      </c>
      <c r="C673" s="350" t="s">
        <v>570</v>
      </c>
      <c r="D673" s="351">
        <f t="shared" ca="1" si="40"/>
        <v>0</v>
      </c>
      <c r="E673" s="375" t="str">
        <f t="shared" ca="1" si="41"/>
        <v/>
      </c>
      <c r="G673" s="6" t="s">
        <v>108</v>
      </c>
      <c r="H673">
        <v>327991</v>
      </c>
      <c r="I673" t="s">
        <v>570</v>
      </c>
      <c r="J673" s="352">
        <f t="shared" ca="1" si="42"/>
        <v>1.2406692642775822E-6</v>
      </c>
      <c r="K673" s="353">
        <f t="array" aca="1" ref="K673" ca="1">INDEX($B$3:$E$5837,MATCH(H673&amp;I673,$B$3:$B$5837&amp;$C$3:$C$5837,0),4)</f>
        <v>4</v>
      </c>
      <c r="L673">
        <f t="shared" ca="1" si="43"/>
        <v>4</v>
      </c>
    </row>
    <row r="674" spans="1:12">
      <c r="A674" s="6" t="s">
        <v>108</v>
      </c>
      <c r="B674">
        <v>484000</v>
      </c>
      <c r="C674" s="350" t="s">
        <v>570</v>
      </c>
      <c r="D674" s="351">
        <f t="shared" ca="1" si="40"/>
        <v>1.4126338912060008E-5</v>
      </c>
      <c r="E674" s="375">
        <f t="shared" ca="1" si="41"/>
        <v>4</v>
      </c>
      <c r="G674" s="6" t="s">
        <v>108</v>
      </c>
      <c r="H674" s="6">
        <v>327991</v>
      </c>
      <c r="I674" t="s">
        <v>571</v>
      </c>
      <c r="J674" s="352">
        <f t="shared" ca="1" si="42"/>
        <v>1.3060908240352065E-7</v>
      </c>
      <c r="K674" s="353">
        <f t="array" aca="1" ref="K674" ca="1">INDEX($B$3:$E$5837,MATCH(H674&amp;I674,$B$3:$B$5837&amp;$C$3:$C$5837,0),4)</f>
        <v>4</v>
      </c>
      <c r="L674">
        <f t="shared" ca="1" si="43"/>
        <v>4</v>
      </c>
    </row>
    <row r="675" spans="1:12">
      <c r="A675" s="6" t="s">
        <v>108</v>
      </c>
      <c r="B675">
        <v>485000</v>
      </c>
      <c r="C675" s="350" t="s">
        <v>570</v>
      </c>
      <c r="D675" s="351">
        <f t="shared" ca="1" si="40"/>
        <v>0</v>
      </c>
      <c r="E675" s="375" t="str">
        <f t="shared" ca="1" si="41"/>
        <v/>
      </c>
      <c r="G675" s="6" t="s">
        <v>108</v>
      </c>
      <c r="H675">
        <v>327992</v>
      </c>
      <c r="I675" t="s">
        <v>569</v>
      </c>
      <c r="J675" s="352">
        <f t="shared" ca="1" si="42"/>
        <v>0.34931904216714277</v>
      </c>
      <c r="K675" s="353">
        <f t="array" aca="1" ref="K675" ca="1">INDEX($B$3:$E$5837,MATCH(H675&amp;I675,$B$3:$B$5837&amp;$C$3:$C$5837,0),4)</f>
        <v>4</v>
      </c>
      <c r="L675">
        <f t="shared" ca="1" si="43"/>
        <v>4</v>
      </c>
    </row>
    <row r="676" spans="1:12">
      <c r="A676" s="6" t="s">
        <v>108</v>
      </c>
      <c r="B676">
        <v>486000</v>
      </c>
      <c r="C676" s="350" t="s">
        <v>570</v>
      </c>
      <c r="D676" s="351">
        <f t="shared" ca="1" si="40"/>
        <v>4.6986089644513146E-2</v>
      </c>
      <c r="E676" s="375">
        <f t="shared" ca="1" si="41"/>
        <v>4</v>
      </c>
      <c r="G676" s="6" t="s">
        <v>108</v>
      </c>
      <c r="H676" s="6">
        <v>327992</v>
      </c>
      <c r="I676" t="s">
        <v>570</v>
      </c>
      <c r="J676" s="352">
        <f t="shared" ca="1" si="42"/>
        <v>7.2853436362542342E-6</v>
      </c>
      <c r="K676" s="353">
        <f t="array" aca="1" ref="K676" ca="1">INDEX($B$3:$E$5837,MATCH(H676&amp;I676,$B$3:$B$5837&amp;$C$3:$C$5837,0),4)</f>
        <v>4</v>
      </c>
      <c r="L676">
        <f t="shared" ca="1" si="43"/>
        <v>4</v>
      </c>
    </row>
    <row r="677" spans="1:12">
      <c r="A677" s="6" t="s">
        <v>108</v>
      </c>
      <c r="B677" t="s">
        <v>433</v>
      </c>
      <c r="C677" s="350" t="s">
        <v>570</v>
      </c>
      <c r="D677" s="351">
        <f t="shared" ca="1" si="40"/>
        <v>0</v>
      </c>
      <c r="E677" s="375" t="str">
        <f t="shared" ca="1" si="41"/>
        <v/>
      </c>
      <c r="G677" s="6" t="s">
        <v>108</v>
      </c>
      <c r="H677" s="6">
        <v>327992</v>
      </c>
      <c r="I677" t="s">
        <v>571</v>
      </c>
      <c r="J677" s="352">
        <f t="shared" ca="1" si="42"/>
        <v>7.4828428523563298E-7</v>
      </c>
      <c r="K677" s="353">
        <f t="array" aca="1" ref="K677" ca="1">INDEX($B$3:$E$5837,MATCH(H677&amp;I677,$B$3:$B$5837&amp;$C$3:$C$5837,0),4)</f>
        <v>4</v>
      </c>
      <c r="L677">
        <f t="shared" ca="1" si="43"/>
        <v>4</v>
      </c>
    </row>
    <row r="678" spans="1:12">
      <c r="A678" s="6" t="s">
        <v>108</v>
      </c>
      <c r="B678">
        <v>492000</v>
      </c>
      <c r="C678" s="350" t="s">
        <v>570</v>
      </c>
      <c r="D678" s="351">
        <f t="shared" ca="1" si="40"/>
        <v>0</v>
      </c>
      <c r="E678" s="375" t="str">
        <f t="shared" ca="1" si="41"/>
        <v/>
      </c>
      <c r="G678" s="6" t="s">
        <v>108</v>
      </c>
      <c r="H678" s="6">
        <v>327993</v>
      </c>
      <c r="I678" t="s">
        <v>569</v>
      </c>
      <c r="J678" s="352">
        <f t="shared" ca="1" si="42"/>
        <v>0.32720667488221505</v>
      </c>
      <c r="K678" s="353">
        <f t="array" aca="1" ref="K678" ca="1">INDEX($B$3:$E$5837,MATCH(H678&amp;I678,$B$3:$B$5837&amp;$C$3:$C$5837,0),4)</f>
        <v>4</v>
      </c>
      <c r="L678">
        <f t="shared" ca="1" si="43"/>
        <v>4</v>
      </c>
    </row>
    <row r="679" spans="1:12">
      <c r="A679" s="6" t="s">
        <v>108</v>
      </c>
      <c r="B679">
        <v>493000</v>
      </c>
      <c r="C679" s="350" t="s">
        <v>570</v>
      </c>
      <c r="D679" s="351">
        <f t="shared" ca="1" si="40"/>
        <v>1.492898952448222E-6</v>
      </c>
      <c r="E679" s="375">
        <f t="shared" ca="1" si="41"/>
        <v>4</v>
      </c>
      <c r="G679" s="6" t="s">
        <v>108</v>
      </c>
      <c r="H679" s="6">
        <v>327993</v>
      </c>
      <c r="I679" t="s">
        <v>570</v>
      </c>
      <c r="J679" s="352">
        <f t="shared" ca="1" si="42"/>
        <v>7.2013474060953905E-6</v>
      </c>
      <c r="K679" s="353">
        <f t="array" aca="1" ref="K679" ca="1">INDEX($B$3:$E$5837,MATCH(H679&amp;I679,$B$3:$B$5837&amp;$C$3:$C$5837,0),4)</f>
        <v>4</v>
      </c>
      <c r="L679">
        <f t="shared" ca="1" si="43"/>
        <v>4</v>
      </c>
    </row>
    <row r="680" spans="1:12">
      <c r="A680" s="6" t="s">
        <v>108</v>
      </c>
      <c r="B680">
        <v>511110</v>
      </c>
      <c r="C680" s="350" t="s">
        <v>570</v>
      </c>
      <c r="D680" s="351">
        <f t="shared" ca="1" si="40"/>
        <v>5.4658327917641864E-7</v>
      </c>
      <c r="E680" s="375">
        <f t="shared" ca="1" si="41"/>
        <v>4</v>
      </c>
      <c r="G680" s="6" t="s">
        <v>108</v>
      </c>
      <c r="H680" s="6">
        <v>327993</v>
      </c>
      <c r="I680" t="s">
        <v>571</v>
      </c>
      <c r="J680" s="352">
        <f t="shared" ca="1" si="42"/>
        <v>7.4730164212556464E-7</v>
      </c>
      <c r="K680" s="353">
        <f t="array" aca="1" ref="K680" ca="1">INDEX($B$3:$E$5837,MATCH(H680&amp;I680,$B$3:$B$5837&amp;$C$3:$C$5837,0),4)</f>
        <v>4</v>
      </c>
      <c r="L680">
        <f t="shared" ca="1" si="43"/>
        <v>4</v>
      </c>
    </row>
    <row r="681" spans="1:12">
      <c r="A681" s="6" t="s">
        <v>108</v>
      </c>
      <c r="B681">
        <v>511120</v>
      </c>
      <c r="C681" s="350" t="s">
        <v>570</v>
      </c>
      <c r="D681" s="351">
        <f t="shared" ca="1" si="40"/>
        <v>9.2409579631194103E-8</v>
      </c>
      <c r="E681" s="375">
        <f t="shared" ca="1" si="41"/>
        <v>4</v>
      </c>
      <c r="G681" s="6" t="s">
        <v>108</v>
      </c>
      <c r="H681" s="6">
        <v>327999</v>
      </c>
      <c r="I681" t="s">
        <v>569</v>
      </c>
      <c r="J681" s="352">
        <f t="shared" ca="1" si="42"/>
        <v>0.27267421779625861</v>
      </c>
      <c r="K681" s="353">
        <f t="array" aca="1" ref="K681" ca="1">INDEX($B$3:$E$5837,MATCH(H681&amp;I681,$B$3:$B$5837&amp;$C$3:$C$5837,0),4)</f>
        <v>4</v>
      </c>
      <c r="L681">
        <f t="shared" ca="1" si="43"/>
        <v>4</v>
      </c>
    </row>
    <row r="682" spans="1:12">
      <c r="A682" s="6" t="s">
        <v>108</v>
      </c>
      <c r="B682">
        <v>511130</v>
      </c>
      <c r="C682" s="350" t="s">
        <v>570</v>
      </c>
      <c r="D682" s="351">
        <f t="shared" ca="1" si="40"/>
        <v>6.7285272041777403E-8</v>
      </c>
      <c r="E682" s="375">
        <f t="shared" ca="1" si="41"/>
        <v>4</v>
      </c>
      <c r="G682" s="6" t="s">
        <v>108</v>
      </c>
      <c r="H682" s="6">
        <v>327999</v>
      </c>
      <c r="I682" t="s">
        <v>570</v>
      </c>
      <c r="J682" s="352">
        <f t="shared" ca="1" si="42"/>
        <v>3.6103197577890023E-6</v>
      </c>
      <c r="K682" s="353">
        <f t="array" aca="1" ref="K682" ca="1">INDEX($B$3:$E$5837,MATCH(H682&amp;I682,$B$3:$B$5837&amp;$C$3:$C$5837,0),4)</f>
        <v>4</v>
      </c>
      <c r="L682">
        <f t="shared" ca="1" si="43"/>
        <v>4</v>
      </c>
    </row>
    <row r="683" spans="1:12">
      <c r="A683" s="6" t="s">
        <v>108</v>
      </c>
      <c r="B683" t="s">
        <v>440</v>
      </c>
      <c r="C683" s="350" t="s">
        <v>570</v>
      </c>
      <c r="D683" s="351">
        <f t="shared" ca="1" si="40"/>
        <v>7.0669399012102566E-8</v>
      </c>
      <c r="E683" s="375">
        <f t="shared" ca="1" si="41"/>
        <v>4</v>
      </c>
      <c r="G683" s="6" t="s">
        <v>108</v>
      </c>
      <c r="H683" s="6">
        <v>327999</v>
      </c>
      <c r="I683" t="s">
        <v>571</v>
      </c>
      <c r="J683" s="352">
        <f t="shared" ca="1" si="42"/>
        <v>3.7257037404768688E-7</v>
      </c>
      <c r="K683" s="353">
        <f t="array" aca="1" ref="K683" ca="1">INDEX($B$3:$E$5837,MATCH(H683&amp;I683,$B$3:$B$5837&amp;$C$3:$C$5837,0),4)</f>
        <v>4</v>
      </c>
      <c r="L683">
        <f t="shared" ca="1" si="43"/>
        <v>4</v>
      </c>
    </row>
    <row r="684" spans="1:12">
      <c r="A684" s="6" t="s">
        <v>108</v>
      </c>
      <c r="B684">
        <v>511200</v>
      </c>
      <c r="C684" s="350" t="s">
        <v>570</v>
      </c>
      <c r="D684" s="351">
        <f t="shared" ca="1" si="40"/>
        <v>4.3858752801902221E-8</v>
      </c>
      <c r="E684" s="375">
        <f t="shared" ca="1" si="41"/>
        <v>4</v>
      </c>
      <c r="G684" s="6" t="s">
        <v>108</v>
      </c>
      <c r="H684">
        <v>331110</v>
      </c>
      <c r="I684" t="s">
        <v>569</v>
      </c>
      <c r="J684" s="352">
        <f t="shared" ca="1" si="42"/>
        <v>0.95446552318322675</v>
      </c>
      <c r="K684" s="353">
        <f t="array" aca="1" ref="K684" ca="1">INDEX($B$3:$E$5837,MATCH(H684&amp;I684,$B$3:$B$5837&amp;$C$3:$C$5837,0),4)</f>
        <v>2</v>
      </c>
      <c r="L684">
        <f t="shared" ca="1" si="43"/>
        <v>1</v>
      </c>
    </row>
    <row r="685" spans="1:12">
      <c r="A685" s="6" t="s">
        <v>108</v>
      </c>
      <c r="B685">
        <v>512100</v>
      </c>
      <c r="C685" s="350" t="s">
        <v>570</v>
      </c>
      <c r="D685" s="351">
        <f t="shared" ca="1" si="40"/>
        <v>1.0946724921623343E-7</v>
      </c>
      <c r="E685" s="375">
        <f t="shared" ca="1" si="41"/>
        <v>4</v>
      </c>
      <c r="G685" s="6" t="s">
        <v>108</v>
      </c>
      <c r="H685" s="6">
        <v>331110</v>
      </c>
      <c r="I685" t="s">
        <v>570</v>
      </c>
      <c r="J685" s="352">
        <f t="shared" ca="1" si="42"/>
        <v>5.9865349949428322E-6</v>
      </c>
      <c r="K685" s="353">
        <f t="array" aca="1" ref="K685" ca="1">INDEX($B$3:$E$5837,MATCH(H685&amp;I685,$B$3:$B$5837&amp;$C$3:$C$5837,0),4)</f>
        <v>4</v>
      </c>
      <c r="L685">
        <f t="shared" ca="1" si="43"/>
        <v>4</v>
      </c>
    </row>
    <row r="686" spans="1:12">
      <c r="A686" s="6" t="s">
        <v>108</v>
      </c>
      <c r="B686">
        <v>512200</v>
      </c>
      <c r="C686" s="350" t="s">
        <v>570</v>
      </c>
      <c r="D686" s="351">
        <f t="shared" ca="1" si="40"/>
        <v>1.885461964023826E-7</v>
      </c>
      <c r="E686" s="375">
        <f t="shared" ca="1" si="41"/>
        <v>4</v>
      </c>
      <c r="G686" s="6" t="s">
        <v>108</v>
      </c>
      <c r="H686" s="6">
        <v>331110</v>
      </c>
      <c r="I686" t="s">
        <v>571</v>
      </c>
      <c r="J686" s="352">
        <f t="shared" ca="1" si="42"/>
        <v>6.7683333631855611E-7</v>
      </c>
      <c r="K686" s="353">
        <f t="array" aca="1" ref="K686" ca="1">INDEX($B$3:$E$5837,MATCH(H686&amp;I686,$B$3:$B$5837&amp;$C$3:$C$5837,0),4)</f>
        <v>4</v>
      </c>
      <c r="L686">
        <f t="shared" ca="1" si="43"/>
        <v>4</v>
      </c>
    </row>
    <row r="687" spans="1:12">
      <c r="A687" s="6" t="s">
        <v>108</v>
      </c>
      <c r="B687">
        <v>515100</v>
      </c>
      <c r="C687" s="350" t="s">
        <v>570</v>
      </c>
      <c r="D687" s="351">
        <f t="shared" ca="1" si="40"/>
        <v>2.0604311709161989E-7</v>
      </c>
      <c r="E687" s="375">
        <f t="shared" ca="1" si="41"/>
        <v>4</v>
      </c>
      <c r="G687" s="6" t="s">
        <v>108</v>
      </c>
      <c r="H687">
        <v>331110</v>
      </c>
      <c r="I687" t="s">
        <v>575</v>
      </c>
      <c r="J687" s="352">
        <f t="shared" ca="1" si="42"/>
        <v>3.8968079240250861E-8</v>
      </c>
      <c r="K687" s="353">
        <f t="array" aca="1" ref="K687" ca="1">INDEX($B$3:$E$5837,MATCH(H687&amp;I687,$B$3:$B$5837&amp;$C$3:$C$5837,0),4)</f>
        <v>4</v>
      </c>
      <c r="L687">
        <f t="shared" ca="1" si="43"/>
        <v>4</v>
      </c>
    </row>
    <row r="688" spans="1:12">
      <c r="A688" s="6" t="s">
        <v>108</v>
      </c>
      <c r="B688">
        <v>515200</v>
      </c>
      <c r="C688" s="350" t="s">
        <v>570</v>
      </c>
      <c r="D688" s="351">
        <f t="shared" ca="1" si="40"/>
        <v>1.6018394929502551E-8</v>
      </c>
      <c r="E688" s="375">
        <f t="shared" ca="1" si="41"/>
        <v>4</v>
      </c>
      <c r="G688" s="6" t="s">
        <v>108</v>
      </c>
      <c r="H688">
        <v>331110</v>
      </c>
      <c r="I688" t="s">
        <v>574</v>
      </c>
      <c r="J688" s="352">
        <f t="shared" ca="1" si="42"/>
        <v>3.4447018256402685E-9</v>
      </c>
      <c r="K688" s="353">
        <f t="array" aca="1" ref="K688" ca="1">INDEX($B$3:$E$5837,MATCH(H688&amp;I688,$B$3:$B$5837&amp;$C$3:$C$5837,0),4)</f>
        <v>4</v>
      </c>
      <c r="L688">
        <f t="shared" ca="1" si="43"/>
        <v>4</v>
      </c>
    </row>
    <row r="689" spans="1:12">
      <c r="A689" s="6" t="s">
        <v>108</v>
      </c>
      <c r="B689">
        <v>517110</v>
      </c>
      <c r="C689" s="350" t="s">
        <v>570</v>
      </c>
      <c r="D689" s="351">
        <f t="shared" ca="1" si="40"/>
        <v>1.0489179111769711E-7</v>
      </c>
      <c r="E689" s="375">
        <f t="shared" ca="1" si="41"/>
        <v>4</v>
      </c>
      <c r="G689" s="6" t="s">
        <v>108</v>
      </c>
      <c r="H689" s="6">
        <v>331110</v>
      </c>
      <c r="I689" t="s">
        <v>573</v>
      </c>
      <c r="J689" s="352">
        <f t="shared" ca="1" si="42"/>
        <v>1.0891107849811145E-9</v>
      </c>
      <c r="K689" s="353">
        <f t="array" aca="1" ref="K689" ca="1">INDEX($B$3:$E$5837,MATCH(H689&amp;I689,$B$3:$B$5837&amp;$C$3:$C$5837,0),4)</f>
        <v>4</v>
      </c>
      <c r="L689">
        <f t="shared" ca="1" si="43"/>
        <v>4</v>
      </c>
    </row>
    <row r="690" spans="1:12">
      <c r="A690" s="6" t="s">
        <v>108</v>
      </c>
      <c r="B690">
        <v>517210</v>
      </c>
      <c r="C690" s="350" t="s">
        <v>570</v>
      </c>
      <c r="D690" s="351">
        <f t="shared" ca="1" si="40"/>
        <v>1.1761386061616278E-7</v>
      </c>
      <c r="E690" s="375">
        <f t="shared" ca="1" si="41"/>
        <v>4</v>
      </c>
      <c r="G690" s="6" t="s">
        <v>108</v>
      </c>
      <c r="H690" s="6">
        <v>331110</v>
      </c>
      <c r="I690" t="s">
        <v>576</v>
      </c>
      <c r="J690" s="352">
        <f t="shared" ca="1" si="42"/>
        <v>2.154465797806601E-9</v>
      </c>
      <c r="K690" s="353">
        <f t="array" aca="1" ref="K690" ca="1">INDEX($B$3:$E$5837,MATCH(H690&amp;I690,$B$3:$B$5837&amp;$C$3:$C$5837,0),4)</f>
        <v>4</v>
      </c>
      <c r="L690">
        <f t="shared" ca="1" si="43"/>
        <v>4</v>
      </c>
    </row>
    <row r="691" spans="1:12">
      <c r="A691" s="6" t="s">
        <v>108</v>
      </c>
      <c r="B691" t="s">
        <v>449</v>
      </c>
      <c r="C691" s="350" t="s">
        <v>570</v>
      </c>
      <c r="D691" s="351">
        <f t="shared" ca="1" si="40"/>
        <v>7.314833313524422E-8</v>
      </c>
      <c r="E691" s="375">
        <f t="shared" ca="1" si="41"/>
        <v>4</v>
      </c>
      <c r="G691" s="6" t="s">
        <v>108</v>
      </c>
      <c r="H691" s="6">
        <v>331110</v>
      </c>
      <c r="I691" t="s">
        <v>577</v>
      </c>
      <c r="J691" s="352">
        <f t="shared" ca="1" si="42"/>
        <v>9.7420460124457523E-11</v>
      </c>
      <c r="K691" s="353">
        <f t="array" aca="1" ref="K691" ca="1">INDEX($B$3:$E$5837,MATCH(H691&amp;I691,$B$3:$B$5837&amp;$C$3:$C$5837,0),4)</f>
        <v>4</v>
      </c>
      <c r="L691">
        <f t="shared" ca="1" si="43"/>
        <v>4</v>
      </c>
    </row>
    <row r="692" spans="1:12">
      <c r="A692" s="6" t="s">
        <v>108</v>
      </c>
      <c r="B692">
        <v>518200</v>
      </c>
      <c r="C692" s="350" t="s">
        <v>570</v>
      </c>
      <c r="D692" s="351">
        <f t="shared" ca="1" si="40"/>
        <v>1.0627370536176441E-7</v>
      </c>
      <c r="E692" s="375">
        <f t="shared" ca="1" si="41"/>
        <v>4</v>
      </c>
      <c r="G692" s="6" t="s">
        <v>108</v>
      </c>
      <c r="H692" s="6">
        <v>331200</v>
      </c>
      <c r="I692" t="s">
        <v>569</v>
      </c>
      <c r="J692" s="352">
        <f t="shared" ca="1" si="42"/>
        <v>8.6556474401391664E-2</v>
      </c>
      <c r="K692" s="353">
        <f t="array" aca="1" ref="K692" ca="1">INDEX($B$3:$E$5837,MATCH(H692&amp;I692,$B$3:$B$5837&amp;$C$3:$C$5837,0),4)</f>
        <v>4</v>
      </c>
      <c r="L692">
        <f t="shared" ca="1" si="43"/>
        <v>4</v>
      </c>
    </row>
    <row r="693" spans="1:12">
      <c r="A693" s="6" t="s">
        <v>108</v>
      </c>
      <c r="B693" t="s">
        <v>452</v>
      </c>
      <c r="C693" s="350" t="s">
        <v>570</v>
      </c>
      <c r="D693" s="351">
        <f t="shared" ca="1" si="40"/>
        <v>3.1676423454104155E-7</v>
      </c>
      <c r="E693" s="375">
        <f t="shared" ca="1" si="41"/>
        <v>4</v>
      </c>
      <c r="G693" s="6" t="s">
        <v>108</v>
      </c>
      <c r="H693" s="6">
        <v>331200</v>
      </c>
      <c r="I693" t="s">
        <v>570</v>
      </c>
      <c r="J693" s="352">
        <f t="shared" ca="1" si="42"/>
        <v>1.278279346547388E-6</v>
      </c>
      <c r="K693" s="353">
        <f t="array" aca="1" ref="K693" ca="1">INDEX($B$3:$E$5837,MATCH(H693&amp;I693,$B$3:$B$5837&amp;$C$3:$C$5837,0),4)</f>
        <v>4</v>
      </c>
      <c r="L693">
        <f t="shared" ca="1" si="43"/>
        <v>4</v>
      </c>
    </row>
    <row r="694" spans="1:12">
      <c r="A694" s="6" t="s">
        <v>108</v>
      </c>
      <c r="B694">
        <v>519130</v>
      </c>
      <c r="C694" s="350" t="s">
        <v>570</v>
      </c>
      <c r="D694" s="351">
        <f t="shared" ca="1" si="40"/>
        <v>5.5828080961992286E-8</v>
      </c>
      <c r="E694" s="375">
        <f t="shared" ca="1" si="41"/>
        <v>4</v>
      </c>
      <c r="G694" s="6" t="s">
        <v>108</v>
      </c>
      <c r="H694">
        <v>331200</v>
      </c>
      <c r="I694" t="s">
        <v>571</v>
      </c>
      <c r="J694" s="352">
        <f t="shared" ca="1" si="42"/>
        <v>1.1362509765834395E-7</v>
      </c>
      <c r="K694" s="353">
        <f t="array" aca="1" ref="K694" ca="1">INDEX($B$3:$E$5837,MATCH(H694&amp;I694,$B$3:$B$5837&amp;$C$3:$C$5837,0),4)</f>
        <v>4</v>
      </c>
      <c r="L694">
        <f t="shared" ca="1" si="43"/>
        <v>4</v>
      </c>
    </row>
    <row r="695" spans="1:12">
      <c r="A695" s="6" t="s">
        <v>108</v>
      </c>
      <c r="B695" t="s">
        <v>455</v>
      </c>
      <c r="C695" s="350" t="s">
        <v>570</v>
      </c>
      <c r="D695" s="351">
        <f t="shared" ca="1" si="40"/>
        <v>3.7592469570689863E-7</v>
      </c>
      <c r="E695" s="375">
        <f t="shared" ca="1" si="41"/>
        <v>4</v>
      </c>
      <c r="G695" s="6" t="s">
        <v>108</v>
      </c>
      <c r="H695" s="6">
        <v>331314</v>
      </c>
      <c r="I695" t="s">
        <v>569</v>
      </c>
      <c r="J695" s="352">
        <f t="shared" ca="1" si="42"/>
        <v>0.13750724638012971</v>
      </c>
      <c r="K695" s="353">
        <f t="array" aca="1" ref="K695" ca="1">INDEX($B$3:$E$5837,MATCH(H695&amp;I695,$B$3:$B$5837&amp;$C$3:$C$5837,0),4)</f>
        <v>4</v>
      </c>
      <c r="L695">
        <f t="shared" ca="1" si="43"/>
        <v>4</v>
      </c>
    </row>
    <row r="696" spans="1:12">
      <c r="A696" s="6" t="s">
        <v>108</v>
      </c>
      <c r="B696" t="s">
        <v>457</v>
      </c>
      <c r="C696" s="350" t="s">
        <v>570</v>
      </c>
      <c r="D696" s="351">
        <f t="shared" ca="1" si="40"/>
        <v>9.4157930448932289E-7</v>
      </c>
      <c r="E696" s="375">
        <f t="shared" ca="1" si="41"/>
        <v>4</v>
      </c>
      <c r="G696" s="6" t="s">
        <v>108</v>
      </c>
      <c r="H696">
        <v>331314</v>
      </c>
      <c r="I696" t="s">
        <v>570</v>
      </c>
      <c r="J696" s="352">
        <f t="shared" ca="1" si="42"/>
        <v>2.9184076157875205E-6</v>
      </c>
      <c r="K696" s="353">
        <f t="array" aca="1" ref="K696" ca="1">INDEX($B$3:$E$5837,MATCH(H696&amp;I696,$B$3:$B$5837&amp;$C$3:$C$5837,0),4)</f>
        <v>4</v>
      </c>
      <c r="L696">
        <f t="shared" ca="1" si="43"/>
        <v>4</v>
      </c>
    </row>
    <row r="697" spans="1:12">
      <c r="A697" s="6" t="s">
        <v>108</v>
      </c>
      <c r="B697" t="s">
        <v>459</v>
      </c>
      <c r="C697" s="350" t="s">
        <v>570</v>
      </c>
      <c r="D697" s="351">
        <f t="shared" ca="1" si="40"/>
        <v>6.1213913641771304E-8</v>
      </c>
      <c r="E697" s="375">
        <f t="shared" ca="1" si="41"/>
        <v>4</v>
      </c>
      <c r="G697" s="6" t="s">
        <v>108</v>
      </c>
      <c r="H697" s="6">
        <v>331314</v>
      </c>
      <c r="I697" t="s">
        <v>571</v>
      </c>
      <c r="J697" s="352">
        <f t="shared" ca="1" si="42"/>
        <v>3.0982177523656565E-7</v>
      </c>
      <c r="K697" s="353">
        <f t="array" aca="1" ref="K697" ca="1">INDEX($B$3:$E$5837,MATCH(H697&amp;I697,$B$3:$B$5837&amp;$C$3:$C$5837,0),4)</f>
        <v>4</v>
      </c>
      <c r="L697">
        <f t="shared" ca="1" si="43"/>
        <v>4</v>
      </c>
    </row>
    <row r="698" spans="1:12">
      <c r="A698" s="6" t="s">
        <v>108</v>
      </c>
      <c r="B698">
        <v>523900</v>
      </c>
      <c r="C698" s="350" t="s">
        <v>570</v>
      </c>
      <c r="D698" s="351">
        <f t="shared" ca="1" si="40"/>
        <v>6.1006966483657925E-8</v>
      </c>
      <c r="E698" s="375">
        <f t="shared" ca="1" si="41"/>
        <v>4</v>
      </c>
      <c r="G698" s="6" t="s">
        <v>108</v>
      </c>
      <c r="H698" s="6">
        <v>331411</v>
      </c>
      <c r="I698" t="s">
        <v>569</v>
      </c>
      <c r="J698" s="352">
        <f t="shared" ca="1" si="42"/>
        <v>1.01044421420892E-2</v>
      </c>
      <c r="K698" s="353">
        <f t="array" aca="1" ref="K698" ca="1">INDEX($B$3:$E$5837,MATCH(H698&amp;I698,$B$3:$B$5837&amp;$C$3:$C$5837,0),4)</f>
        <v>4</v>
      </c>
      <c r="L698">
        <f t="shared" ca="1" si="43"/>
        <v>4</v>
      </c>
    </row>
    <row r="699" spans="1:12">
      <c r="A699" s="6" t="s">
        <v>108</v>
      </c>
      <c r="B699">
        <v>524100</v>
      </c>
      <c r="C699" s="350" t="s">
        <v>570</v>
      </c>
      <c r="D699" s="351">
        <f t="shared" ca="1" si="40"/>
        <v>2.1883904339382972E-8</v>
      </c>
      <c r="E699" s="375">
        <f t="shared" ca="1" si="41"/>
        <v>4</v>
      </c>
      <c r="G699" s="6" t="s">
        <v>108</v>
      </c>
      <c r="H699" s="6">
        <v>331411</v>
      </c>
      <c r="I699" t="s">
        <v>570</v>
      </c>
      <c r="J699" s="352">
        <f t="shared" ca="1" si="42"/>
        <v>2.1535501206333022E-7</v>
      </c>
      <c r="K699" s="353">
        <f t="array" aca="1" ref="K699" ca="1">INDEX($B$3:$E$5837,MATCH(H699&amp;I699,$B$3:$B$5837&amp;$C$3:$C$5837,0),4)</f>
        <v>4</v>
      </c>
      <c r="L699">
        <f t="shared" ca="1" si="43"/>
        <v>4</v>
      </c>
    </row>
    <row r="700" spans="1:12">
      <c r="A700" s="6" t="s">
        <v>108</v>
      </c>
      <c r="B700">
        <v>524200</v>
      </c>
      <c r="C700" s="350" t="s">
        <v>570</v>
      </c>
      <c r="D700" s="351">
        <f t="shared" ca="1" si="40"/>
        <v>6.32998137861429E-8</v>
      </c>
      <c r="E700" s="375">
        <f t="shared" ca="1" si="41"/>
        <v>4</v>
      </c>
      <c r="G700" s="6" t="s">
        <v>108</v>
      </c>
      <c r="H700" s="6">
        <v>331411</v>
      </c>
      <c r="I700" t="s">
        <v>575</v>
      </c>
      <c r="J700" s="352">
        <f t="shared" ca="1" si="42"/>
        <v>1.3091224484479449E-7</v>
      </c>
      <c r="K700" s="353">
        <f t="array" aca="1" ref="K700" ca="1">INDEX($B$3:$E$5837,MATCH(H700&amp;I700,$B$3:$B$5837&amp;$C$3:$C$5837,0),4)</f>
        <v>4</v>
      </c>
      <c r="L700">
        <f t="shared" ca="1" si="43"/>
        <v>4</v>
      </c>
    </row>
    <row r="701" spans="1:12">
      <c r="A701" s="6" t="s">
        <v>108</v>
      </c>
      <c r="B701">
        <v>525000</v>
      </c>
      <c r="C701" s="350" t="s">
        <v>570</v>
      </c>
      <c r="D701" s="351">
        <f t="shared" ca="1" si="40"/>
        <v>4.924063064567052E-9</v>
      </c>
      <c r="E701" s="375">
        <f t="shared" ca="1" si="41"/>
        <v>4</v>
      </c>
      <c r="G701" s="6" t="s">
        <v>108</v>
      </c>
      <c r="H701" s="6">
        <v>331411</v>
      </c>
      <c r="I701" t="s">
        <v>574</v>
      </c>
      <c r="J701" s="352">
        <f t="shared" ca="1" si="42"/>
        <v>1.1572385850358541E-8</v>
      </c>
      <c r="K701" s="353">
        <f t="array" aca="1" ref="K701" ca="1">INDEX($B$3:$E$5837,MATCH(H701&amp;I701,$B$3:$B$5837&amp;$C$3:$C$5837,0),4)</f>
        <v>4</v>
      </c>
      <c r="L701">
        <f t="shared" ca="1" si="43"/>
        <v>4</v>
      </c>
    </row>
    <row r="702" spans="1:12">
      <c r="A702" s="6" t="s">
        <v>108</v>
      </c>
      <c r="B702" t="s">
        <v>465</v>
      </c>
      <c r="C702" s="350" t="s">
        <v>570</v>
      </c>
      <c r="D702" s="351">
        <f t="shared" ca="1" si="40"/>
        <v>2.3461974733680282E-8</v>
      </c>
      <c r="E702" s="375">
        <f t="shared" ca="1" si="41"/>
        <v>4</v>
      </c>
      <c r="G702" s="6" t="s">
        <v>108</v>
      </c>
      <c r="H702" s="6">
        <v>331411</v>
      </c>
      <c r="I702" t="s">
        <v>573</v>
      </c>
      <c r="J702" s="352">
        <f t="shared" ca="1" si="42"/>
        <v>3.6588392480808387E-9</v>
      </c>
      <c r="K702" s="353">
        <f t="array" aca="1" ref="K702" ca="1">INDEX($B$3:$E$5837,MATCH(H702&amp;I702,$B$3:$B$5837&amp;$C$3:$C$5837,0),4)</f>
        <v>4</v>
      </c>
      <c r="L702">
        <f t="shared" ca="1" si="43"/>
        <v>4</v>
      </c>
    </row>
    <row r="703" spans="1:12">
      <c r="A703" s="6" t="s">
        <v>108</v>
      </c>
      <c r="B703" t="s">
        <v>467</v>
      </c>
      <c r="C703" s="350" t="s">
        <v>570</v>
      </c>
      <c r="D703" s="351">
        <f t="shared" ca="1" si="40"/>
        <v>3.4931872870594643E-6</v>
      </c>
      <c r="E703" s="375">
        <f t="shared" ca="1" si="41"/>
        <v>4</v>
      </c>
      <c r="G703" s="6" t="s">
        <v>108</v>
      </c>
      <c r="H703" s="6">
        <v>331411</v>
      </c>
      <c r="I703" t="s">
        <v>576</v>
      </c>
      <c r="J703" s="352">
        <f t="shared" ca="1" si="42"/>
        <v>7.2378715998109219E-9</v>
      </c>
      <c r="K703" s="353">
        <f t="array" aca="1" ref="K703" ca="1">INDEX($B$3:$E$5837,MATCH(H703&amp;I703,$B$3:$B$5837&amp;$C$3:$C$5837,0),4)</f>
        <v>4</v>
      </c>
      <c r="L703">
        <f t="shared" ca="1" si="43"/>
        <v>4</v>
      </c>
    </row>
    <row r="704" spans="1:12">
      <c r="A704" s="6" t="s">
        <v>108</v>
      </c>
      <c r="B704">
        <v>532100</v>
      </c>
      <c r="C704" s="350" t="s">
        <v>570</v>
      </c>
      <c r="D704" s="351">
        <f t="shared" ca="1" si="40"/>
        <v>5.5817694663724942E-6</v>
      </c>
      <c r="E704" s="375">
        <f t="shared" ca="1" si="41"/>
        <v>4</v>
      </c>
      <c r="G704" s="6" t="s">
        <v>108</v>
      </c>
      <c r="H704" s="6">
        <v>331411</v>
      </c>
      <c r="I704" t="s">
        <v>571</v>
      </c>
      <c r="J704" s="352">
        <f t="shared" ca="1" si="42"/>
        <v>2.0780863124005175E-8</v>
      </c>
      <c r="K704" s="353">
        <f t="array" aca="1" ref="K704" ca="1">INDEX($B$3:$E$5837,MATCH(H704&amp;I704,$B$3:$B$5837&amp;$C$3:$C$5837,0),4)</f>
        <v>4</v>
      </c>
      <c r="L704">
        <f t="shared" ca="1" si="43"/>
        <v>4</v>
      </c>
    </row>
    <row r="705" spans="1:12">
      <c r="A705" s="6" t="s">
        <v>108</v>
      </c>
      <c r="B705" t="s">
        <v>470</v>
      </c>
      <c r="C705" s="350" t="s">
        <v>570</v>
      </c>
      <c r="D705" s="351">
        <f t="shared" ca="1" si="40"/>
        <v>1.0622262971205171E-6</v>
      </c>
      <c r="E705" s="375">
        <f t="shared" ca="1" si="41"/>
        <v>4</v>
      </c>
      <c r="G705" s="6" t="s">
        <v>108</v>
      </c>
      <c r="H705" s="6">
        <v>331411</v>
      </c>
      <c r="I705" t="s">
        <v>577</v>
      </c>
      <c r="J705" s="352">
        <f t="shared" ca="1" si="42"/>
        <v>3.2728149237420357E-10</v>
      </c>
      <c r="K705" s="353">
        <f t="array" aca="1" ref="K705" ca="1">INDEX($B$3:$E$5837,MATCH(H705&amp;I705,$B$3:$B$5837&amp;$C$3:$C$5837,0),4)</f>
        <v>4</v>
      </c>
      <c r="L705">
        <f t="shared" ca="1" si="43"/>
        <v>4</v>
      </c>
    </row>
    <row r="706" spans="1:12">
      <c r="A706" s="6" t="s">
        <v>108</v>
      </c>
      <c r="B706">
        <v>532400</v>
      </c>
      <c r="C706" s="350" t="s">
        <v>570</v>
      </c>
      <c r="D706" s="351">
        <f t="shared" ca="1" si="40"/>
        <v>3.1771378755403899E-7</v>
      </c>
      <c r="E706" s="375">
        <f t="shared" ca="1" si="41"/>
        <v>4</v>
      </c>
      <c r="G706" s="6" t="s">
        <v>108</v>
      </c>
      <c r="H706" s="6">
        <v>331419</v>
      </c>
      <c r="I706" t="s">
        <v>569</v>
      </c>
      <c r="J706" s="352">
        <f t="shared" ca="1" si="42"/>
        <v>0.27078856569574755</v>
      </c>
      <c r="K706" s="353">
        <f t="array" aca="1" ref="K706" ca="1">INDEX($B$3:$E$5837,MATCH(H706&amp;I706,$B$3:$B$5837&amp;$C$3:$C$5837,0),4)</f>
        <v>3</v>
      </c>
      <c r="L706">
        <f t="shared" ca="1" si="43"/>
        <v>4</v>
      </c>
    </row>
    <row r="707" spans="1:12">
      <c r="A707" s="6" t="s">
        <v>108</v>
      </c>
      <c r="B707">
        <v>533000</v>
      </c>
      <c r="C707" s="350" t="s">
        <v>570</v>
      </c>
      <c r="D707" s="351">
        <f t="shared" ref="D707:D770" ca="1" si="44">OFFSET(matrix1,MOD(ROW()-ROW($D$3),ROWS(matrix1)),TRUNC((ROW()-ROW($D$3))/ROWS(matrix1)),1,1)</f>
        <v>1.2982086186321687E-7</v>
      </c>
      <c r="E707" s="375">
        <f t="shared" ref="E707:E770" ca="1" si="45">OFFSET(matrix4,MOD(ROW()-ROW($E$3),ROWS(matrix4)),TRUNC((ROW()-ROW($E$3))/ROWS(matrix4)),1,1)</f>
        <v>4</v>
      </c>
      <c r="G707" s="6" t="s">
        <v>108</v>
      </c>
      <c r="H707" s="6">
        <v>331419</v>
      </c>
      <c r="I707" t="s">
        <v>570</v>
      </c>
      <c r="J707" s="352">
        <f t="shared" ca="1" si="42"/>
        <v>1.970233429270147E-6</v>
      </c>
      <c r="K707" s="353">
        <f t="array" aca="1" ref="K707" ca="1">INDEX($B$3:$E$5837,MATCH(H707&amp;I707,$B$3:$B$5837&amp;$C$3:$C$5837,0),4)</f>
        <v>4</v>
      </c>
      <c r="L707">
        <f t="shared" ca="1" si="43"/>
        <v>4</v>
      </c>
    </row>
    <row r="708" spans="1:12">
      <c r="A708" s="6" t="s">
        <v>108</v>
      </c>
      <c r="B708">
        <v>541100</v>
      </c>
      <c r="C708" s="350" t="s">
        <v>570</v>
      </c>
      <c r="D708" s="351">
        <f t="shared" ca="1" si="44"/>
        <v>9.6871374795500231E-8</v>
      </c>
      <c r="E708" s="375">
        <f t="shared" ca="1" si="45"/>
        <v>4</v>
      </c>
      <c r="G708" s="6" t="s">
        <v>108</v>
      </c>
      <c r="H708" s="6">
        <v>331419</v>
      </c>
      <c r="I708" t="s">
        <v>575</v>
      </c>
      <c r="J708" s="352">
        <f t="shared" ref="J708:J771" ca="1" si="46">SUMIFS(D$3:D$5837,B$3:B$5837,H708,C$3:C$5837,I708)</f>
        <v>0</v>
      </c>
      <c r="K708" s="353" t="str">
        <f t="array" aca="1" ref="K708" ca="1">INDEX($B$3:$E$5837,MATCH(H708&amp;I708,$B$3:$B$5837&amp;$C$3:$C$5837,0),4)</f>
        <v/>
      </c>
      <c r="L708">
        <f t="shared" ref="L708:L771" ca="1" si="47">IF(K708&gt;2,4,1)</f>
        <v>4</v>
      </c>
    </row>
    <row r="709" spans="1:12">
      <c r="A709" s="6" t="s">
        <v>108</v>
      </c>
      <c r="B709">
        <v>541511</v>
      </c>
      <c r="C709" s="350" t="s">
        <v>570</v>
      </c>
      <c r="D709" s="351">
        <f t="shared" ca="1" si="44"/>
        <v>8.0419239121468158E-8</v>
      </c>
      <c r="E709" s="375">
        <f t="shared" ca="1" si="45"/>
        <v>4</v>
      </c>
      <c r="G709" s="6" t="s">
        <v>108</v>
      </c>
      <c r="H709">
        <v>331419</v>
      </c>
      <c r="I709" t="s">
        <v>582</v>
      </c>
      <c r="J709" s="352">
        <f t="shared" ca="1" si="46"/>
        <v>2.8912095664342134E-6</v>
      </c>
      <c r="K709" s="353">
        <f t="array" aca="1" ref="K709" ca="1">INDEX($B$3:$E$5837,MATCH(H709&amp;I709,$B$3:$B$5837&amp;$C$3:$C$5837,0),4)</f>
        <v>4</v>
      </c>
      <c r="L709">
        <f t="shared" ca="1" si="47"/>
        <v>4</v>
      </c>
    </row>
    <row r="710" spans="1:12">
      <c r="A710" s="6" t="s">
        <v>108</v>
      </c>
      <c r="B710">
        <v>541512</v>
      </c>
      <c r="C710" s="350" t="s">
        <v>570</v>
      </c>
      <c r="D710" s="351">
        <f t="shared" ca="1" si="44"/>
        <v>1.1292534542814631E-7</v>
      </c>
      <c r="E710" s="375">
        <f t="shared" ca="1" si="45"/>
        <v>4</v>
      </c>
      <c r="G710" s="6" t="s">
        <v>108</v>
      </c>
      <c r="H710" s="6">
        <v>331419</v>
      </c>
      <c r="I710" t="s">
        <v>571</v>
      </c>
      <c r="J710" s="352">
        <f t="shared" ca="1" si="46"/>
        <v>1.8786229280996061E-7</v>
      </c>
      <c r="K710" s="353">
        <f t="array" aca="1" ref="K710" ca="1">INDEX($B$3:$E$5837,MATCH(H710&amp;I710,$B$3:$B$5837&amp;$C$3:$C$5837,0),4)</f>
        <v>4</v>
      </c>
      <c r="L710">
        <f t="shared" ca="1" si="47"/>
        <v>4</v>
      </c>
    </row>
    <row r="711" spans="1:12">
      <c r="A711" s="6" t="s">
        <v>108</v>
      </c>
      <c r="B711" t="s">
        <v>477</v>
      </c>
      <c r="C711" s="350" t="s">
        <v>570</v>
      </c>
      <c r="D711" s="351">
        <f t="shared" ca="1" si="44"/>
        <v>9.8818990518945399E-8</v>
      </c>
      <c r="E711" s="375">
        <f t="shared" ca="1" si="45"/>
        <v>4</v>
      </c>
      <c r="G711" s="6" t="s">
        <v>108</v>
      </c>
      <c r="H711" s="6">
        <v>331420</v>
      </c>
      <c r="I711" t="s">
        <v>569</v>
      </c>
      <c r="J711" s="352">
        <f t="shared" ca="1" si="46"/>
        <v>2.638502516281287E-2</v>
      </c>
      <c r="K711" s="353">
        <f t="array" aca="1" ref="K711" ca="1">INDEX($B$3:$E$5837,MATCH(H711&amp;I711,$B$3:$B$5837&amp;$C$3:$C$5837,0),4)</f>
        <v>4</v>
      </c>
      <c r="L711">
        <f t="shared" ca="1" si="47"/>
        <v>4</v>
      </c>
    </row>
    <row r="712" spans="1:12">
      <c r="A712" s="6" t="s">
        <v>108</v>
      </c>
      <c r="B712">
        <v>541200</v>
      </c>
      <c r="C712" s="350" t="s">
        <v>570</v>
      </c>
      <c r="D712" s="351">
        <f t="shared" ca="1" si="44"/>
        <v>7.7534288081793773E-8</v>
      </c>
      <c r="E712" s="375">
        <f t="shared" ca="1" si="45"/>
        <v>4</v>
      </c>
      <c r="G712" s="6" t="s">
        <v>108</v>
      </c>
      <c r="H712" s="6">
        <v>331420</v>
      </c>
      <c r="I712" t="s">
        <v>570</v>
      </c>
      <c r="J712" s="352">
        <f t="shared" ca="1" si="46"/>
        <v>5.6226730995434853E-7</v>
      </c>
      <c r="K712" s="353">
        <f t="array" aca="1" ref="K712" ca="1">INDEX($B$3:$E$5837,MATCH(H712&amp;I712,$B$3:$B$5837&amp;$C$3:$C$5837,0),4)</f>
        <v>4</v>
      </c>
      <c r="L712">
        <f t="shared" ca="1" si="47"/>
        <v>4</v>
      </c>
    </row>
    <row r="713" spans="1:12">
      <c r="A713" s="6" t="s">
        <v>108</v>
      </c>
      <c r="B713">
        <v>541300</v>
      </c>
      <c r="C713" s="350" t="s">
        <v>570</v>
      </c>
      <c r="D713" s="351">
        <f t="shared" ca="1" si="44"/>
        <v>1.1822418285921893E-7</v>
      </c>
      <c r="E713" s="375">
        <f t="shared" ca="1" si="45"/>
        <v>4</v>
      </c>
      <c r="G713" s="6" t="s">
        <v>108</v>
      </c>
      <c r="H713" s="6">
        <v>331420</v>
      </c>
      <c r="I713" t="s">
        <v>571</v>
      </c>
      <c r="J713" s="352">
        <f t="shared" ca="1" si="46"/>
        <v>5.441748325459834E-8</v>
      </c>
      <c r="K713" s="353">
        <f t="array" aca="1" ref="K713" ca="1">INDEX($B$3:$E$5837,MATCH(H713&amp;I713,$B$3:$B$5837&amp;$C$3:$C$5837,0),4)</f>
        <v>4</v>
      </c>
      <c r="L713">
        <f t="shared" ca="1" si="47"/>
        <v>4</v>
      </c>
    </row>
    <row r="714" spans="1:12">
      <c r="A714" s="6" t="s">
        <v>108</v>
      </c>
      <c r="B714">
        <v>541400</v>
      </c>
      <c r="C714" s="350" t="s">
        <v>570</v>
      </c>
      <c r="D714" s="351">
        <f t="shared" ca="1" si="44"/>
        <v>1.9980028393990886E-7</v>
      </c>
      <c r="E714" s="375">
        <f t="shared" ca="1" si="45"/>
        <v>4</v>
      </c>
      <c r="G714" s="6" t="s">
        <v>108</v>
      </c>
      <c r="H714" s="6">
        <v>331490</v>
      </c>
      <c r="I714" t="s">
        <v>569</v>
      </c>
      <c r="J714" s="352">
        <f t="shared" ca="1" si="46"/>
        <v>9.0269203344812129E-2</v>
      </c>
      <c r="K714" s="353">
        <f t="array" aca="1" ref="K714" ca="1">INDEX($B$3:$E$5837,MATCH(H714&amp;I714,$B$3:$B$5837&amp;$C$3:$C$5837,0),4)</f>
        <v>3</v>
      </c>
      <c r="L714">
        <f t="shared" ca="1" si="47"/>
        <v>4</v>
      </c>
    </row>
    <row r="715" spans="1:12">
      <c r="A715" s="6" t="s">
        <v>108</v>
      </c>
      <c r="B715">
        <v>541610</v>
      </c>
      <c r="C715" s="350" t="s">
        <v>570</v>
      </c>
      <c r="D715" s="351">
        <f t="shared" ca="1" si="44"/>
        <v>8.4225252834404324E-8</v>
      </c>
      <c r="E715" s="375">
        <f t="shared" ca="1" si="45"/>
        <v>4</v>
      </c>
      <c r="G715" s="6" t="s">
        <v>108</v>
      </c>
      <c r="H715">
        <v>331490</v>
      </c>
      <c r="I715" t="s">
        <v>575</v>
      </c>
      <c r="J715" s="352">
        <f t="shared" ca="1" si="46"/>
        <v>2.7302784756982771E-8</v>
      </c>
      <c r="K715" s="353">
        <f t="array" aca="1" ref="K715" ca="1">INDEX($B$3:$E$5837,MATCH(H715&amp;I715,$B$3:$B$5837&amp;$C$3:$C$5837,0),4)</f>
        <v>4</v>
      </c>
      <c r="L715">
        <f t="shared" ca="1" si="47"/>
        <v>4</v>
      </c>
    </row>
    <row r="716" spans="1:12">
      <c r="A716" s="6" t="s">
        <v>108</v>
      </c>
      <c r="B716" t="s">
        <v>483</v>
      </c>
      <c r="C716" s="350" t="s">
        <v>570</v>
      </c>
      <c r="D716" s="351">
        <f t="shared" ca="1" si="44"/>
        <v>1.6611578559653737E-7</v>
      </c>
      <c r="E716" s="375">
        <f t="shared" ca="1" si="45"/>
        <v>4</v>
      </c>
      <c r="G716" s="6" t="s">
        <v>108</v>
      </c>
      <c r="H716">
        <v>331490</v>
      </c>
      <c r="I716" t="s">
        <v>582</v>
      </c>
      <c r="J716" s="352">
        <f t="shared" ca="1" si="46"/>
        <v>2.8912095664342134E-6</v>
      </c>
      <c r="K716" s="353">
        <f t="array" aca="1" ref="K716" ca="1">INDEX($B$3:$E$5837,MATCH(H716&amp;I716,$B$3:$B$5837&amp;$C$3:$C$5837,0),4)</f>
        <v>4</v>
      </c>
      <c r="L716">
        <f t="shared" ca="1" si="47"/>
        <v>4</v>
      </c>
    </row>
    <row r="717" spans="1:12">
      <c r="A717" s="6" t="s">
        <v>108</v>
      </c>
      <c r="B717">
        <v>541700</v>
      </c>
      <c r="C717" s="350" t="s">
        <v>570</v>
      </c>
      <c r="D717" s="351">
        <f t="shared" ca="1" si="44"/>
        <v>4.0318678069722566E-7</v>
      </c>
      <c r="E717" s="375">
        <f t="shared" ca="1" si="45"/>
        <v>4</v>
      </c>
      <c r="G717" s="6" t="s">
        <v>108</v>
      </c>
      <c r="H717" s="6">
        <v>331490</v>
      </c>
      <c r="I717" t="s">
        <v>570</v>
      </c>
      <c r="J717" s="352">
        <f t="shared" ca="1" si="46"/>
        <v>1.2800372774652424E-6</v>
      </c>
      <c r="K717" s="353">
        <f t="array" aca="1" ref="K717" ca="1">INDEX($B$3:$E$5837,MATCH(H717&amp;I717,$B$3:$B$5837&amp;$C$3:$C$5837,0),4)</f>
        <v>4</v>
      </c>
      <c r="L717">
        <f t="shared" ca="1" si="47"/>
        <v>4</v>
      </c>
    </row>
    <row r="718" spans="1:12">
      <c r="A718" s="6" t="s">
        <v>108</v>
      </c>
      <c r="B718">
        <v>541800</v>
      </c>
      <c r="C718" s="350" t="s">
        <v>570</v>
      </c>
      <c r="D718" s="351">
        <f t="shared" ca="1" si="44"/>
        <v>1.9458027618551108E-7</v>
      </c>
      <c r="E718" s="375">
        <f t="shared" ca="1" si="45"/>
        <v>4</v>
      </c>
      <c r="G718" s="6" t="s">
        <v>108</v>
      </c>
      <c r="H718" s="6">
        <v>331490</v>
      </c>
      <c r="I718" t="s">
        <v>571</v>
      </c>
      <c r="J718" s="352">
        <f t="shared" ca="1" si="46"/>
        <v>1.2266932758942089E-7</v>
      </c>
      <c r="K718" s="353">
        <f t="array" aca="1" ref="K718" ca="1">INDEX($B$3:$E$5837,MATCH(H718&amp;I718,$B$3:$B$5837&amp;$C$3:$C$5837,0),4)</f>
        <v>4</v>
      </c>
      <c r="L718">
        <f t="shared" ca="1" si="47"/>
        <v>4</v>
      </c>
    </row>
    <row r="719" spans="1:12">
      <c r="A719" s="6" t="s">
        <v>108</v>
      </c>
      <c r="B719" t="s">
        <v>487</v>
      </c>
      <c r="C719" s="350" t="s">
        <v>570</v>
      </c>
      <c r="D719" s="351">
        <f t="shared" ca="1" si="44"/>
        <v>3.4848859232984288E-7</v>
      </c>
      <c r="E719" s="375">
        <f t="shared" ca="1" si="45"/>
        <v>4</v>
      </c>
      <c r="G719" s="6" t="s">
        <v>108</v>
      </c>
      <c r="H719">
        <v>331490</v>
      </c>
      <c r="I719" t="s">
        <v>574</v>
      </c>
      <c r="J719" s="352">
        <f t="shared" ca="1" si="46"/>
        <v>2.4135126578241991E-9</v>
      </c>
      <c r="K719" s="353">
        <f t="array" aca="1" ref="K719" ca="1">INDEX($B$3:$E$5837,MATCH(H719&amp;I719,$B$3:$B$5837&amp;$C$3:$C$5837,0),4)</f>
        <v>4</v>
      </c>
      <c r="L719">
        <f t="shared" ca="1" si="47"/>
        <v>4</v>
      </c>
    </row>
    <row r="720" spans="1:12">
      <c r="A720" s="6" t="s">
        <v>108</v>
      </c>
      <c r="B720">
        <v>541920</v>
      </c>
      <c r="C720" s="350" t="s">
        <v>570</v>
      </c>
      <c r="D720" s="351">
        <f t="shared" ca="1" si="44"/>
        <v>3.5353311490316337E-7</v>
      </c>
      <c r="E720" s="375">
        <f t="shared" ca="1" si="45"/>
        <v>4</v>
      </c>
      <c r="G720" s="6" t="s">
        <v>108</v>
      </c>
      <c r="H720" s="6">
        <v>331490</v>
      </c>
      <c r="I720" t="s">
        <v>573</v>
      </c>
      <c r="J720" s="352">
        <f t="shared" ca="1" si="46"/>
        <v>7.6307988278091194E-10</v>
      </c>
      <c r="K720" s="353">
        <f t="array" aca="1" ref="K720" ca="1">INDEX($B$3:$E$5837,MATCH(H720&amp;I720,$B$3:$B$5837&amp;$C$3:$C$5837,0),4)</f>
        <v>4</v>
      </c>
      <c r="L720">
        <f t="shared" ca="1" si="47"/>
        <v>4</v>
      </c>
    </row>
    <row r="721" spans="1:12">
      <c r="A721" s="6" t="s">
        <v>108</v>
      </c>
      <c r="B721">
        <v>541940</v>
      </c>
      <c r="C721" s="350" t="s">
        <v>570</v>
      </c>
      <c r="D721" s="351">
        <f t="shared" ca="1" si="44"/>
        <v>6.0830333244967706E-7</v>
      </c>
      <c r="E721" s="375">
        <f t="shared" ca="1" si="45"/>
        <v>4</v>
      </c>
      <c r="G721" s="6" t="s">
        <v>108</v>
      </c>
      <c r="H721" s="6">
        <v>331490</v>
      </c>
      <c r="I721" t="s">
        <v>576</v>
      </c>
      <c r="J721" s="352">
        <f t="shared" ca="1" si="46"/>
        <v>1.5095154057025089E-9</v>
      </c>
      <c r="K721" s="353">
        <f t="array" aca="1" ref="K721" ca="1">INDEX($B$3:$E$5837,MATCH(H721&amp;I721,$B$3:$B$5837&amp;$C$3:$C$5837,0),4)</f>
        <v>4</v>
      </c>
      <c r="L721">
        <f t="shared" ca="1" si="47"/>
        <v>4</v>
      </c>
    </row>
    <row r="722" spans="1:12">
      <c r="A722" s="6" t="s">
        <v>108</v>
      </c>
      <c r="B722">
        <v>550000</v>
      </c>
      <c r="C722" s="350" t="s">
        <v>570</v>
      </c>
      <c r="D722" s="351">
        <f t="shared" ca="1" si="44"/>
        <v>9.4968770996101645E-7</v>
      </c>
      <c r="E722" s="375">
        <f t="shared" ca="1" si="45"/>
        <v>4</v>
      </c>
      <c r="G722" s="6" t="s">
        <v>108</v>
      </c>
      <c r="H722" s="6">
        <v>331490</v>
      </c>
      <c r="I722" t="s">
        <v>577</v>
      </c>
      <c r="J722" s="352">
        <f t="shared" ca="1" si="46"/>
        <v>6.825714547810912E-11</v>
      </c>
      <c r="K722" s="353">
        <f t="array" aca="1" ref="K722" ca="1">INDEX($B$3:$E$5837,MATCH(H722&amp;I722,$B$3:$B$5837&amp;$C$3:$C$5837,0),4)</f>
        <v>4</v>
      </c>
      <c r="L722">
        <f t="shared" ca="1" si="47"/>
        <v>4</v>
      </c>
    </row>
    <row r="723" spans="1:12">
      <c r="A723" s="6" t="s">
        <v>108</v>
      </c>
      <c r="B723">
        <v>561100</v>
      </c>
      <c r="C723" s="350" t="s">
        <v>570</v>
      </c>
      <c r="D723" s="351">
        <f t="shared" ca="1" si="44"/>
        <v>2.4748317137693766E-7</v>
      </c>
      <c r="E723" s="375">
        <f t="shared" ca="1" si="45"/>
        <v>4</v>
      </c>
      <c r="G723" s="6" t="s">
        <v>108</v>
      </c>
      <c r="H723" s="6">
        <v>331510</v>
      </c>
      <c r="I723" t="s">
        <v>569</v>
      </c>
      <c r="J723" s="352">
        <f t="shared" ca="1" si="46"/>
        <v>7.1924831416358914E-2</v>
      </c>
      <c r="K723" s="353">
        <f t="array" aca="1" ref="K723" ca="1">INDEX($B$3:$E$5837,MATCH(H723&amp;I723,$B$3:$B$5837&amp;$C$3:$C$5837,0),4)</f>
        <v>4</v>
      </c>
      <c r="L723">
        <f t="shared" ca="1" si="47"/>
        <v>4</v>
      </c>
    </row>
    <row r="724" spans="1:12">
      <c r="A724" s="6" t="s">
        <v>108</v>
      </c>
      <c r="B724">
        <v>561200</v>
      </c>
      <c r="C724" s="350" t="s">
        <v>570</v>
      </c>
      <c r="D724" s="351">
        <f t="shared" ca="1" si="44"/>
        <v>8.9259064684431025E-7</v>
      </c>
      <c r="E724" s="375">
        <f t="shared" ca="1" si="45"/>
        <v>4</v>
      </c>
      <c r="G724" s="6" t="s">
        <v>108</v>
      </c>
      <c r="H724" s="6">
        <v>331510</v>
      </c>
      <c r="I724" t="s">
        <v>570</v>
      </c>
      <c r="J724" s="352">
        <f t="shared" ca="1" si="46"/>
        <v>1.5761358027052188E-6</v>
      </c>
      <c r="K724" s="353">
        <f t="array" aca="1" ref="K724" ca="1">INDEX($B$3:$E$5837,MATCH(H724&amp;I724,$B$3:$B$5837&amp;$C$3:$C$5837,0),4)</f>
        <v>4</v>
      </c>
      <c r="L724">
        <f t="shared" ca="1" si="47"/>
        <v>4</v>
      </c>
    </row>
    <row r="725" spans="1:12">
      <c r="A725" s="6" t="s">
        <v>108</v>
      </c>
      <c r="B725">
        <v>561300</v>
      </c>
      <c r="C725" s="350" t="s">
        <v>570</v>
      </c>
      <c r="D725" s="351">
        <f t="shared" ca="1" si="44"/>
        <v>1.4258190435714725E-8</v>
      </c>
      <c r="E725" s="375">
        <f t="shared" ca="1" si="45"/>
        <v>4</v>
      </c>
      <c r="G725" s="6" t="s">
        <v>108</v>
      </c>
      <c r="H725">
        <v>331510</v>
      </c>
      <c r="I725" t="s">
        <v>571</v>
      </c>
      <c r="J725" s="352">
        <f t="shared" ca="1" si="46"/>
        <v>1.6131855920817434E-7</v>
      </c>
      <c r="K725" s="353">
        <f t="array" aca="1" ref="K725" ca="1">INDEX($B$3:$E$5837,MATCH(H725&amp;I725,$B$3:$B$5837&amp;$C$3:$C$5837,0),4)</f>
        <v>4</v>
      </c>
      <c r="L725">
        <f t="shared" ca="1" si="47"/>
        <v>4</v>
      </c>
    </row>
    <row r="726" spans="1:12">
      <c r="A726" s="6" t="s">
        <v>108</v>
      </c>
      <c r="B726">
        <v>561400</v>
      </c>
      <c r="C726" s="350" t="s">
        <v>570</v>
      </c>
      <c r="D726" s="351">
        <f t="shared" ca="1" si="44"/>
        <v>1.6867848123640533E-7</v>
      </c>
      <c r="E726" s="375">
        <f t="shared" ca="1" si="45"/>
        <v>4</v>
      </c>
      <c r="G726" s="6" t="s">
        <v>108</v>
      </c>
      <c r="H726">
        <v>331510</v>
      </c>
      <c r="I726" t="s">
        <v>575</v>
      </c>
      <c r="J726" s="352">
        <f t="shared" ca="1" si="46"/>
        <v>2.6475692397411242E-8</v>
      </c>
      <c r="K726" s="353">
        <f t="array" aca="1" ref="K726" ca="1">INDEX($B$3:$E$5837,MATCH(H726&amp;I726,$B$3:$B$5837&amp;$C$3:$C$5837,0),4)</f>
        <v>4</v>
      </c>
      <c r="L726">
        <f t="shared" ca="1" si="47"/>
        <v>4</v>
      </c>
    </row>
    <row r="727" spans="1:12">
      <c r="A727" s="6" t="s">
        <v>108</v>
      </c>
      <c r="B727">
        <v>561500</v>
      </c>
      <c r="C727" s="350" t="s">
        <v>570</v>
      </c>
      <c r="D727" s="351">
        <f t="shared" ca="1" si="44"/>
        <v>2.8581018325571672E-7</v>
      </c>
      <c r="E727" s="375">
        <f t="shared" ca="1" si="45"/>
        <v>4</v>
      </c>
      <c r="G727" s="6" t="s">
        <v>108</v>
      </c>
      <c r="H727" s="6">
        <v>331510</v>
      </c>
      <c r="I727" t="s">
        <v>574</v>
      </c>
      <c r="J727" s="352">
        <f t="shared" ca="1" si="46"/>
        <v>2.3403993143765112E-9</v>
      </c>
      <c r="K727" s="353">
        <f t="array" aca="1" ref="K727" ca="1">INDEX($B$3:$E$5837,MATCH(H727&amp;I727,$B$3:$B$5837&amp;$C$3:$C$5837,0),4)</f>
        <v>4</v>
      </c>
      <c r="L727">
        <f t="shared" ca="1" si="47"/>
        <v>4</v>
      </c>
    </row>
    <row r="728" spans="1:12">
      <c r="A728" s="6" t="s">
        <v>108</v>
      </c>
      <c r="B728">
        <v>561600</v>
      </c>
      <c r="C728" s="350" t="s">
        <v>570</v>
      </c>
      <c r="D728" s="351">
        <f t="shared" ca="1" si="44"/>
        <v>2.2098669463485574E-7</v>
      </c>
      <c r="E728" s="375">
        <f t="shared" ca="1" si="45"/>
        <v>4</v>
      </c>
      <c r="G728" s="6" t="s">
        <v>108</v>
      </c>
      <c r="H728" s="6">
        <v>331510</v>
      </c>
      <c r="I728" t="s">
        <v>573</v>
      </c>
      <c r="J728" s="352">
        <f t="shared" ca="1" si="46"/>
        <v>7.3996364953186884E-10</v>
      </c>
      <c r="K728" s="353">
        <f t="array" aca="1" ref="K728" ca="1">INDEX($B$3:$E$5837,MATCH(H728&amp;I728,$B$3:$B$5837&amp;$C$3:$C$5837,0),4)</f>
        <v>4</v>
      </c>
      <c r="L728">
        <f t="shared" ca="1" si="47"/>
        <v>4</v>
      </c>
    </row>
    <row r="729" spans="1:12">
      <c r="A729" s="6" t="s">
        <v>108</v>
      </c>
      <c r="B729">
        <v>561700</v>
      </c>
      <c r="C729" s="350" t="s">
        <v>570</v>
      </c>
      <c r="D729" s="351">
        <f t="shared" ca="1" si="44"/>
        <v>1.2535941777397356E-6</v>
      </c>
      <c r="E729" s="375">
        <f t="shared" ca="1" si="45"/>
        <v>4</v>
      </c>
      <c r="G729" s="6" t="s">
        <v>108</v>
      </c>
      <c r="H729" s="6">
        <v>331510</v>
      </c>
      <c r="I729" t="s">
        <v>576</v>
      </c>
      <c r="J729" s="352">
        <f t="shared" ca="1" si="46"/>
        <v>1.4637871523457609E-9</v>
      </c>
      <c r="K729" s="353">
        <f t="array" aca="1" ref="K729" ca="1">INDEX($B$3:$E$5837,MATCH(H729&amp;I729,$B$3:$B$5837&amp;$C$3:$C$5837,0),4)</f>
        <v>4</v>
      </c>
      <c r="L729">
        <f t="shared" ca="1" si="47"/>
        <v>4</v>
      </c>
    </row>
    <row r="730" spans="1:12">
      <c r="A730" s="6" t="s">
        <v>108</v>
      </c>
      <c r="B730">
        <v>561900</v>
      </c>
      <c r="C730" s="350" t="s">
        <v>570</v>
      </c>
      <c r="D730" s="351">
        <f t="shared" ca="1" si="44"/>
        <v>4.8634590526564052E-7</v>
      </c>
      <c r="E730" s="375">
        <f t="shared" ca="1" si="45"/>
        <v>4</v>
      </c>
      <c r="G730" s="6" t="s">
        <v>108</v>
      </c>
      <c r="H730" s="6">
        <v>331510</v>
      </c>
      <c r="I730" t="s">
        <v>577</v>
      </c>
      <c r="J730" s="352">
        <f t="shared" ca="1" si="46"/>
        <v>6.6189409017758929E-11</v>
      </c>
      <c r="K730" s="353">
        <f t="array" aca="1" ref="K730" ca="1">INDEX($B$3:$E$5837,MATCH(H730&amp;I730,$B$3:$B$5837&amp;$C$3:$C$5837,0),4)</f>
        <v>4</v>
      </c>
      <c r="L730">
        <f t="shared" ca="1" si="47"/>
        <v>4</v>
      </c>
    </row>
    <row r="731" spans="1:12">
      <c r="A731" s="6" t="s">
        <v>108</v>
      </c>
      <c r="B731">
        <v>562000</v>
      </c>
      <c r="C731" s="350" t="s">
        <v>570</v>
      </c>
      <c r="D731" s="351">
        <f t="shared" ca="1" si="44"/>
        <v>6.8773302545064752E-2</v>
      </c>
      <c r="E731" s="375">
        <f t="shared" ca="1" si="45"/>
        <v>2</v>
      </c>
      <c r="G731" s="6" t="s">
        <v>108</v>
      </c>
      <c r="H731">
        <v>331520</v>
      </c>
      <c r="I731" t="s">
        <v>569</v>
      </c>
      <c r="J731" s="352">
        <f t="shared" ca="1" si="46"/>
        <v>0.1160221947689328</v>
      </c>
      <c r="K731" s="353">
        <f t="array" aca="1" ref="K731" ca="1">INDEX($B$3:$E$5837,MATCH(H731&amp;I731,$B$3:$B$5837&amp;$C$3:$C$5837,0),4)</f>
        <v>4</v>
      </c>
      <c r="L731">
        <f t="shared" ca="1" si="47"/>
        <v>4</v>
      </c>
    </row>
    <row r="732" spans="1:12">
      <c r="A732" s="6" t="s">
        <v>108</v>
      </c>
      <c r="B732">
        <v>611100</v>
      </c>
      <c r="C732" s="350" t="s">
        <v>570</v>
      </c>
      <c r="D732" s="351">
        <f t="shared" ca="1" si="44"/>
        <v>1.3454933489479172E-5</v>
      </c>
      <c r="E732" s="375">
        <f t="shared" ca="1" si="45"/>
        <v>4</v>
      </c>
      <c r="G732" s="6" t="s">
        <v>108</v>
      </c>
      <c r="H732" s="6">
        <v>331520</v>
      </c>
      <c r="I732" t="s">
        <v>575</v>
      </c>
      <c r="J732" s="352">
        <f t="shared" ca="1" si="46"/>
        <v>0</v>
      </c>
      <c r="K732" s="353" t="str">
        <f t="array" aca="1" ref="K732" ca="1">INDEX($B$3:$E$5837,MATCH(H732&amp;I732,$B$3:$B$5837&amp;$C$3:$C$5837,0),4)</f>
        <v/>
      </c>
      <c r="L732">
        <f t="shared" ca="1" si="47"/>
        <v>4</v>
      </c>
    </row>
    <row r="733" spans="1:12">
      <c r="A733" s="6" t="s">
        <v>108</v>
      </c>
      <c r="B733" t="s">
        <v>502</v>
      </c>
      <c r="C733" s="350" t="s">
        <v>570</v>
      </c>
      <c r="D733" s="351">
        <f t="shared" ca="1" si="44"/>
        <v>9.6685382844516289E-6</v>
      </c>
      <c r="E733" s="375">
        <f t="shared" ca="1" si="45"/>
        <v>4</v>
      </c>
      <c r="G733" s="6" t="s">
        <v>108</v>
      </c>
      <c r="H733">
        <v>331520</v>
      </c>
      <c r="I733" t="s">
        <v>582</v>
      </c>
      <c r="J733" s="352">
        <f t="shared" ca="1" si="46"/>
        <v>2.8912095664342134E-6</v>
      </c>
      <c r="K733" s="353">
        <f t="array" aca="1" ref="K733" ca="1">INDEX($B$3:$E$5837,MATCH(H733&amp;I733,$B$3:$B$5837&amp;$C$3:$C$5837,0),4)</f>
        <v>4</v>
      </c>
      <c r="L733">
        <f t="shared" ca="1" si="47"/>
        <v>4</v>
      </c>
    </row>
    <row r="734" spans="1:12">
      <c r="A734" s="6" t="s">
        <v>108</v>
      </c>
      <c r="B734" t="s">
        <v>504</v>
      </c>
      <c r="C734" s="350" t="s">
        <v>570</v>
      </c>
      <c r="D734" s="351">
        <f t="shared" ca="1" si="44"/>
        <v>1.3838453147397546E-6</v>
      </c>
      <c r="E734" s="375">
        <f t="shared" ca="1" si="45"/>
        <v>4</v>
      </c>
      <c r="G734" s="6" t="s">
        <v>108</v>
      </c>
      <c r="H734" s="6">
        <v>331520</v>
      </c>
      <c r="I734" t="s">
        <v>570</v>
      </c>
      <c r="J734" s="352">
        <f t="shared" ca="1" si="46"/>
        <v>2.4766062065401665E-6</v>
      </c>
      <c r="K734" s="353">
        <f t="array" aca="1" ref="K734" ca="1">INDEX($B$3:$E$5837,MATCH(H734&amp;I734,$B$3:$B$5837&amp;$C$3:$C$5837,0),4)</f>
        <v>4</v>
      </c>
      <c r="L734">
        <f t="shared" ca="1" si="47"/>
        <v>4</v>
      </c>
    </row>
    <row r="735" spans="1:12">
      <c r="A735" s="6" t="s">
        <v>108</v>
      </c>
      <c r="B735">
        <v>621100</v>
      </c>
      <c r="C735" s="350" t="s">
        <v>570</v>
      </c>
      <c r="D735" s="351">
        <f t="shared" ca="1" si="44"/>
        <v>1.3831258267739006E-7</v>
      </c>
      <c r="E735" s="375">
        <f t="shared" ca="1" si="45"/>
        <v>4</v>
      </c>
      <c r="G735" s="6" t="s">
        <v>108</v>
      </c>
      <c r="H735">
        <v>331520</v>
      </c>
      <c r="I735" t="s">
        <v>571</v>
      </c>
      <c r="J735" s="352">
        <f t="shared" ca="1" si="46"/>
        <v>2.3980149680393299E-7</v>
      </c>
      <c r="K735" s="353">
        <f t="array" aca="1" ref="K735" ca="1">INDEX($B$3:$E$5837,MATCH(H735&amp;I735,$B$3:$B$5837&amp;$C$3:$C$5837,0),4)</f>
        <v>4</v>
      </c>
      <c r="L735">
        <f t="shared" ca="1" si="47"/>
        <v>4</v>
      </c>
    </row>
    <row r="736" spans="1:12">
      <c r="A736" s="6" t="s">
        <v>108</v>
      </c>
      <c r="B736">
        <v>621200</v>
      </c>
      <c r="C736" s="350" t="s">
        <v>570</v>
      </c>
      <c r="D736" s="351">
        <f t="shared" ca="1" si="44"/>
        <v>2.8860231205057311E-7</v>
      </c>
      <c r="E736" s="375">
        <f t="shared" ca="1" si="45"/>
        <v>4</v>
      </c>
      <c r="G736" s="6" t="s">
        <v>108</v>
      </c>
      <c r="H736" s="6">
        <v>332114</v>
      </c>
      <c r="I736" t="s">
        <v>569</v>
      </c>
      <c r="J736" s="352">
        <f t="shared" ca="1" si="46"/>
        <v>5.3981525339076762E-2</v>
      </c>
      <c r="K736" s="353">
        <f t="array" aca="1" ref="K736" ca="1">INDEX($B$3:$E$5837,MATCH(H736&amp;I736,$B$3:$B$5837&amp;$C$3:$C$5837,0),4)</f>
        <v>4</v>
      </c>
      <c r="L736">
        <f t="shared" ca="1" si="47"/>
        <v>4</v>
      </c>
    </row>
    <row r="737" spans="1:12">
      <c r="A737" s="6" t="s">
        <v>108</v>
      </c>
      <c r="B737">
        <v>621300</v>
      </c>
      <c r="C737" s="350" t="s">
        <v>570</v>
      </c>
      <c r="D737" s="351">
        <f t="shared" ca="1" si="44"/>
        <v>3.7514431789418362E-7</v>
      </c>
      <c r="E737" s="375">
        <f t="shared" ca="1" si="45"/>
        <v>4</v>
      </c>
      <c r="G737" s="6" t="s">
        <v>108</v>
      </c>
      <c r="H737" s="6">
        <v>332114</v>
      </c>
      <c r="I737" t="s">
        <v>570</v>
      </c>
      <c r="J737" s="352">
        <f t="shared" ca="1" si="46"/>
        <v>1.1825393185749702E-6</v>
      </c>
      <c r="K737" s="353">
        <f t="array" aca="1" ref="K737" ca="1">INDEX($B$3:$E$5837,MATCH(H737&amp;I737,$B$3:$B$5837&amp;$C$3:$C$5837,0),4)</f>
        <v>4</v>
      </c>
      <c r="L737">
        <f t="shared" ca="1" si="47"/>
        <v>4</v>
      </c>
    </row>
    <row r="738" spans="1:12">
      <c r="A738" s="6" t="s">
        <v>108</v>
      </c>
      <c r="B738">
        <v>621400</v>
      </c>
      <c r="C738" s="350" t="s">
        <v>570</v>
      </c>
      <c r="D738" s="351">
        <f t="shared" ca="1" si="44"/>
        <v>3.3025052265386536E-7</v>
      </c>
      <c r="E738" s="375">
        <f t="shared" ca="1" si="45"/>
        <v>4</v>
      </c>
      <c r="G738" s="6" t="s">
        <v>108</v>
      </c>
      <c r="H738" s="6">
        <v>332114</v>
      </c>
      <c r="I738" t="s">
        <v>575</v>
      </c>
      <c r="J738" s="352">
        <f t="shared" ca="1" si="46"/>
        <v>1.2339528522283388E-7</v>
      </c>
      <c r="K738" s="353">
        <f t="array" aca="1" ref="K738" ca="1">INDEX($B$3:$E$5837,MATCH(H738&amp;I738,$B$3:$B$5837&amp;$C$3:$C$5837,0),4)</f>
        <v>4</v>
      </c>
      <c r="L738">
        <f t="shared" ca="1" si="47"/>
        <v>4</v>
      </c>
    </row>
    <row r="739" spans="1:12">
      <c r="A739" s="6" t="s">
        <v>108</v>
      </c>
      <c r="B739">
        <v>621500</v>
      </c>
      <c r="C739" s="350" t="s">
        <v>570</v>
      </c>
      <c r="D739" s="351">
        <f t="shared" ca="1" si="44"/>
        <v>1.4125064429094889E-7</v>
      </c>
      <c r="E739" s="375">
        <f t="shared" ca="1" si="45"/>
        <v>4</v>
      </c>
      <c r="G739" s="6" t="s">
        <v>108</v>
      </c>
      <c r="H739" s="6">
        <v>332114</v>
      </c>
      <c r="I739" t="s">
        <v>571</v>
      </c>
      <c r="J739" s="352">
        <f t="shared" ca="1" si="46"/>
        <v>1.2095204232417018E-7</v>
      </c>
      <c r="K739" s="353">
        <f t="array" aca="1" ref="K739" ca="1">INDEX($B$3:$E$5837,MATCH(H739&amp;I739,$B$3:$B$5837&amp;$C$3:$C$5837,0),4)</f>
        <v>4</v>
      </c>
      <c r="L739">
        <f t="shared" ca="1" si="47"/>
        <v>4</v>
      </c>
    </row>
    <row r="740" spans="1:12">
      <c r="A740" s="6" t="s">
        <v>108</v>
      </c>
      <c r="B740">
        <v>621600</v>
      </c>
      <c r="C740" s="350" t="s">
        <v>570</v>
      </c>
      <c r="D740" s="351">
        <f t="shared" ca="1" si="44"/>
        <v>2.7157893179602371E-7</v>
      </c>
      <c r="E740" s="375">
        <f t="shared" ca="1" si="45"/>
        <v>4</v>
      </c>
      <c r="G740" s="6" t="s">
        <v>108</v>
      </c>
      <c r="H740" s="6">
        <v>332114</v>
      </c>
      <c r="I740" t="s">
        <v>574</v>
      </c>
      <c r="J740" s="352">
        <f t="shared" ca="1" si="46"/>
        <v>1.0907901353358087E-8</v>
      </c>
      <c r="K740" s="353">
        <f t="array" aca="1" ref="K740" ca="1">INDEX($B$3:$E$5837,MATCH(H740&amp;I740,$B$3:$B$5837&amp;$C$3:$C$5837,0),4)</f>
        <v>4</v>
      </c>
      <c r="L740">
        <f t="shared" ca="1" si="47"/>
        <v>4</v>
      </c>
    </row>
    <row r="741" spans="1:12">
      <c r="A741" s="6" t="s">
        <v>108</v>
      </c>
      <c r="B741">
        <v>621900</v>
      </c>
      <c r="C741" s="350" t="s">
        <v>570</v>
      </c>
      <c r="D741" s="351">
        <f t="shared" ca="1" si="44"/>
        <v>2.7978432788542255E-7</v>
      </c>
      <c r="E741" s="375">
        <f t="shared" ca="1" si="45"/>
        <v>4</v>
      </c>
      <c r="G741" s="6" t="s">
        <v>108</v>
      </c>
      <c r="H741">
        <v>332114</v>
      </c>
      <c r="I741" t="s">
        <v>573</v>
      </c>
      <c r="J741" s="352">
        <f t="shared" ca="1" si="46"/>
        <v>3.4487492987130355E-9</v>
      </c>
      <c r="K741" s="353">
        <f t="array" aca="1" ref="K741" ca="1">INDEX($B$3:$E$5837,MATCH(H741&amp;I741,$B$3:$B$5837&amp;$C$3:$C$5837,0),4)</f>
        <v>4</v>
      </c>
      <c r="L741">
        <f t="shared" ca="1" si="47"/>
        <v>4</v>
      </c>
    </row>
    <row r="742" spans="1:12">
      <c r="A742" s="6" t="s">
        <v>108</v>
      </c>
      <c r="B742">
        <v>622000</v>
      </c>
      <c r="C742" s="350" t="s">
        <v>570</v>
      </c>
      <c r="D742" s="351">
        <f t="shared" ca="1" si="44"/>
        <v>1.4753835390659775E-6</v>
      </c>
      <c r="E742" s="375">
        <f t="shared" ca="1" si="45"/>
        <v>4</v>
      </c>
      <c r="G742" s="6" t="s">
        <v>108</v>
      </c>
      <c r="H742" s="6">
        <v>332114</v>
      </c>
      <c r="I742" t="s">
        <v>576</v>
      </c>
      <c r="J742" s="352">
        <f t="shared" ca="1" si="46"/>
        <v>6.8222741999709208E-9</v>
      </c>
      <c r="K742" s="353">
        <f t="array" aca="1" ref="K742" ca="1">INDEX($B$3:$E$5837,MATCH(H742&amp;I742,$B$3:$B$5837&amp;$C$3:$C$5837,0),4)</f>
        <v>4</v>
      </c>
      <c r="L742">
        <f t="shared" ca="1" si="47"/>
        <v>4</v>
      </c>
    </row>
    <row r="743" spans="1:12">
      <c r="A743" s="6" t="s">
        <v>108</v>
      </c>
      <c r="B743" t="s">
        <v>514</v>
      </c>
      <c r="C743" s="350" t="s">
        <v>570</v>
      </c>
      <c r="D743" s="351">
        <f t="shared" ca="1" si="44"/>
        <v>1.9935035026666597E-6</v>
      </c>
      <c r="E743" s="375">
        <f t="shared" ca="1" si="45"/>
        <v>4</v>
      </c>
      <c r="G743" s="6" t="s">
        <v>108</v>
      </c>
      <c r="H743" s="6">
        <v>332114</v>
      </c>
      <c r="I743" t="s">
        <v>577</v>
      </c>
      <c r="J743" s="352">
        <f t="shared" ca="1" si="46"/>
        <v>3.0848904277478993E-10</v>
      </c>
      <c r="K743" s="353">
        <f t="array" aca="1" ref="K743" ca="1">INDEX($B$3:$E$5837,MATCH(H743&amp;I743,$B$3:$B$5837&amp;$C$3:$C$5837,0),4)</f>
        <v>4</v>
      </c>
      <c r="L743">
        <f t="shared" ca="1" si="47"/>
        <v>4</v>
      </c>
    </row>
    <row r="744" spans="1:12">
      <c r="A744" s="6" t="s">
        <v>108</v>
      </c>
      <c r="B744" t="s">
        <v>516</v>
      </c>
      <c r="C744" s="350" t="s">
        <v>570</v>
      </c>
      <c r="D744" s="351">
        <f t="shared" ca="1" si="44"/>
        <v>1.3330381500488961E-6</v>
      </c>
      <c r="E744" s="375">
        <f t="shared" ca="1" si="45"/>
        <v>4</v>
      </c>
      <c r="G744" s="6" t="s">
        <v>108</v>
      </c>
      <c r="H744" s="6">
        <v>332200</v>
      </c>
      <c r="I744" t="s">
        <v>569</v>
      </c>
      <c r="J744" s="352">
        <f t="shared" ca="1" si="46"/>
        <v>4.0690634270222951E-2</v>
      </c>
      <c r="K744" s="353">
        <f t="array" aca="1" ref="K744" ca="1">INDEX($B$3:$E$5837,MATCH(H744&amp;I744,$B$3:$B$5837&amp;$C$3:$C$5837,0),4)</f>
        <v>4</v>
      </c>
      <c r="L744">
        <f t="shared" ca="1" si="47"/>
        <v>4</v>
      </c>
    </row>
    <row r="745" spans="1:12">
      <c r="A745" s="6" t="s">
        <v>108</v>
      </c>
      <c r="B745">
        <v>624100</v>
      </c>
      <c r="C745" s="350" t="s">
        <v>570</v>
      </c>
      <c r="D745" s="351">
        <f t="shared" ca="1" si="44"/>
        <v>6.0327891807169253E-7</v>
      </c>
      <c r="E745" s="375">
        <f t="shared" ca="1" si="45"/>
        <v>4</v>
      </c>
      <c r="G745" s="6" t="s">
        <v>108</v>
      </c>
      <c r="H745" s="6">
        <v>332200</v>
      </c>
      <c r="I745" t="s">
        <v>570</v>
      </c>
      <c r="J745" s="352">
        <f t="shared" ca="1" si="46"/>
        <v>8.8834442137696251E-7</v>
      </c>
      <c r="K745" s="353">
        <f t="array" aca="1" ref="K745" ca="1">INDEX($B$3:$E$5837,MATCH(H745&amp;I745,$B$3:$B$5837&amp;$C$3:$C$5837,0),4)</f>
        <v>4</v>
      </c>
      <c r="L745">
        <f t="shared" ca="1" si="47"/>
        <v>4</v>
      </c>
    </row>
    <row r="746" spans="1:12">
      <c r="A746" s="6" t="s">
        <v>108</v>
      </c>
      <c r="B746" t="s">
        <v>519</v>
      </c>
      <c r="C746" s="350" t="s">
        <v>570</v>
      </c>
      <c r="D746" s="351">
        <f t="shared" ca="1" si="44"/>
        <v>7.5540900055150541E-7</v>
      </c>
      <c r="E746" s="375">
        <f t="shared" ca="1" si="45"/>
        <v>4</v>
      </c>
      <c r="G746" s="6" t="s">
        <v>108</v>
      </c>
      <c r="H746" s="6">
        <v>332200</v>
      </c>
      <c r="I746" t="s">
        <v>575</v>
      </c>
      <c r="J746" s="352">
        <f t="shared" ca="1" si="46"/>
        <v>4.7341143663118513E-8</v>
      </c>
      <c r="K746" s="353">
        <f t="array" aca="1" ref="K746" ca="1">INDEX($B$3:$E$5837,MATCH(H746&amp;I746,$B$3:$B$5837&amp;$C$3:$C$5837,0),4)</f>
        <v>4</v>
      </c>
      <c r="L746">
        <f t="shared" ca="1" si="47"/>
        <v>4</v>
      </c>
    </row>
    <row r="747" spans="1:12">
      <c r="A747" s="6" t="s">
        <v>108</v>
      </c>
      <c r="B747">
        <v>624400</v>
      </c>
      <c r="C747" s="350" t="s">
        <v>570</v>
      </c>
      <c r="D747" s="351">
        <f t="shared" ca="1" si="44"/>
        <v>1.2485683141221481E-6</v>
      </c>
      <c r="E747" s="375">
        <f t="shared" ca="1" si="45"/>
        <v>4</v>
      </c>
      <c r="G747" s="6" t="s">
        <v>108</v>
      </c>
      <c r="H747" s="6">
        <v>332200</v>
      </c>
      <c r="I747" t="s">
        <v>571</v>
      </c>
      <c r="J747" s="352">
        <f t="shared" ca="1" si="46"/>
        <v>9.022971278716292E-8</v>
      </c>
      <c r="K747" s="353">
        <f t="array" aca="1" ref="K747" ca="1">INDEX($B$3:$E$5837,MATCH(H747&amp;I747,$B$3:$B$5837&amp;$C$3:$C$5837,0),4)</f>
        <v>4</v>
      </c>
      <c r="L747">
        <f t="shared" ca="1" si="47"/>
        <v>4</v>
      </c>
    </row>
    <row r="748" spans="1:12">
      <c r="A748" s="6" t="s">
        <v>108</v>
      </c>
      <c r="B748">
        <v>711100</v>
      </c>
      <c r="C748" s="350" t="s">
        <v>570</v>
      </c>
      <c r="D748" s="351">
        <f t="shared" ca="1" si="44"/>
        <v>3.0023305801964863E-7</v>
      </c>
      <c r="E748" s="375">
        <f t="shared" ca="1" si="45"/>
        <v>4</v>
      </c>
      <c r="G748" s="6" t="s">
        <v>108</v>
      </c>
      <c r="H748">
        <v>332200</v>
      </c>
      <c r="I748" t="s">
        <v>574</v>
      </c>
      <c r="J748" s="352">
        <f t="shared" ca="1" si="46"/>
        <v>4.1848643090367717E-9</v>
      </c>
      <c r="K748" s="353">
        <f t="array" aca="1" ref="K748" ca="1">INDEX($B$3:$E$5837,MATCH(H748&amp;I748,$B$3:$B$5837&amp;$C$3:$C$5837,0),4)</f>
        <v>4</v>
      </c>
      <c r="L748">
        <f t="shared" ca="1" si="47"/>
        <v>4</v>
      </c>
    </row>
    <row r="749" spans="1:12">
      <c r="A749" s="6" t="s">
        <v>108</v>
      </c>
      <c r="B749">
        <v>711200</v>
      </c>
      <c r="C749" s="350" t="s">
        <v>570</v>
      </c>
      <c r="D749" s="351">
        <f t="shared" ca="1" si="44"/>
        <v>2.2575443334930909E-7</v>
      </c>
      <c r="E749" s="375">
        <f t="shared" ca="1" si="45"/>
        <v>4</v>
      </c>
      <c r="G749" s="6" t="s">
        <v>108</v>
      </c>
      <c r="H749" s="6">
        <v>332200</v>
      </c>
      <c r="I749" t="s">
        <v>573</v>
      </c>
      <c r="J749" s="352">
        <f t="shared" ca="1" si="46"/>
        <v>1.3231278303187623E-9</v>
      </c>
      <c r="K749" s="353">
        <f t="array" aca="1" ref="K749" ca="1">INDEX($B$3:$E$5837,MATCH(H749&amp;I749,$B$3:$B$5837&amp;$C$3:$C$5837,0),4)</f>
        <v>4</v>
      </c>
      <c r="L749">
        <f t="shared" ca="1" si="47"/>
        <v>4</v>
      </c>
    </row>
    <row r="750" spans="1:12">
      <c r="A750" s="6" t="s">
        <v>108</v>
      </c>
      <c r="B750" t="s">
        <v>524</v>
      </c>
      <c r="C750" s="350" t="s">
        <v>570</v>
      </c>
      <c r="D750" s="351">
        <f t="shared" ca="1" si="44"/>
        <v>8.3221112771430349E-7</v>
      </c>
      <c r="E750" s="375">
        <f t="shared" ca="1" si="45"/>
        <v>4</v>
      </c>
      <c r="G750" s="6" t="s">
        <v>108</v>
      </c>
      <c r="H750" s="6">
        <v>332200</v>
      </c>
      <c r="I750" t="s">
        <v>576</v>
      </c>
      <c r="J750" s="352">
        <f t="shared" ca="1" si="46"/>
        <v>2.6173954898419813E-9</v>
      </c>
      <c r="K750" s="353">
        <f t="array" aca="1" ref="K750" ca="1">INDEX($B$3:$E$5837,MATCH(H750&amp;I750,$B$3:$B$5837&amp;$C$3:$C$5837,0),4)</f>
        <v>4</v>
      </c>
      <c r="L750">
        <f t="shared" ca="1" si="47"/>
        <v>4</v>
      </c>
    </row>
    <row r="751" spans="1:12">
      <c r="A751" s="6" t="s">
        <v>108</v>
      </c>
      <c r="B751">
        <v>711500</v>
      </c>
      <c r="C751" s="350" t="s">
        <v>570</v>
      </c>
      <c r="D751" s="351">
        <f t="shared" ca="1" si="44"/>
        <v>1.4218064491010188E-7</v>
      </c>
      <c r="E751" s="375">
        <f t="shared" ca="1" si="45"/>
        <v>4</v>
      </c>
      <c r="G751" s="6" t="s">
        <v>108</v>
      </c>
      <c r="H751" s="6">
        <v>332200</v>
      </c>
      <c r="I751" t="s">
        <v>577</v>
      </c>
      <c r="J751" s="352">
        <f t="shared" ca="1" si="46"/>
        <v>1.1835317748264161E-10</v>
      </c>
      <c r="K751" s="353">
        <f t="array" aca="1" ref="K751" ca="1">INDEX($B$3:$E$5837,MATCH(H751&amp;I751,$B$3:$B$5837&amp;$C$3:$C$5837,0),4)</f>
        <v>4</v>
      </c>
      <c r="L751">
        <f t="shared" ca="1" si="47"/>
        <v>4</v>
      </c>
    </row>
    <row r="752" spans="1:12">
      <c r="A752" s="6" t="s">
        <v>108</v>
      </c>
      <c r="B752">
        <v>712000</v>
      </c>
      <c r="C752" s="350" t="s">
        <v>570</v>
      </c>
      <c r="D752" s="351">
        <f t="shared" ca="1" si="44"/>
        <v>2.1854915474816708E-6</v>
      </c>
      <c r="E752" s="375">
        <f t="shared" ca="1" si="45"/>
        <v>4</v>
      </c>
      <c r="G752" s="6" t="s">
        <v>108</v>
      </c>
      <c r="H752" s="6">
        <v>332310</v>
      </c>
      <c r="I752" t="s">
        <v>569</v>
      </c>
      <c r="J752" s="352">
        <f t="shared" ca="1" si="46"/>
        <v>2.1003751559870824E-2</v>
      </c>
      <c r="K752" s="353">
        <f t="array" aca="1" ref="K752" ca="1">INDEX($B$3:$E$5837,MATCH(H752&amp;I752,$B$3:$B$5837&amp;$C$3:$C$5837,0),4)</f>
        <v>4</v>
      </c>
      <c r="L752">
        <f t="shared" ca="1" si="47"/>
        <v>4</v>
      </c>
    </row>
    <row r="753" spans="1:12">
      <c r="A753" s="6" t="s">
        <v>108</v>
      </c>
      <c r="B753">
        <v>713100</v>
      </c>
      <c r="C753" s="350" t="s">
        <v>570</v>
      </c>
      <c r="D753" s="351">
        <f t="shared" ca="1" si="44"/>
        <v>1.0580523078018509E-6</v>
      </c>
      <c r="E753" s="375">
        <f t="shared" ca="1" si="45"/>
        <v>4</v>
      </c>
      <c r="G753" s="6" t="s">
        <v>108</v>
      </c>
      <c r="H753" s="6">
        <v>332310</v>
      </c>
      <c r="I753" t="s">
        <v>570</v>
      </c>
      <c r="J753" s="352">
        <f t="shared" ca="1" si="46"/>
        <v>4.6271638073635518E-7</v>
      </c>
      <c r="K753" s="353">
        <f t="array" aca="1" ref="K753" ca="1">INDEX($B$3:$E$5837,MATCH(H753&amp;I753,$B$3:$B$5837&amp;$C$3:$C$5837,0),4)</f>
        <v>4</v>
      </c>
      <c r="L753">
        <f t="shared" ca="1" si="47"/>
        <v>4</v>
      </c>
    </row>
    <row r="754" spans="1:12">
      <c r="A754" s="6" t="s">
        <v>108</v>
      </c>
      <c r="B754">
        <v>713200</v>
      </c>
      <c r="C754" s="350" t="s">
        <v>570</v>
      </c>
      <c r="D754" s="351">
        <f t="shared" ca="1" si="44"/>
        <v>1.6733515889594017E-6</v>
      </c>
      <c r="E754" s="375">
        <f t="shared" ca="1" si="45"/>
        <v>4</v>
      </c>
      <c r="G754" s="6" t="s">
        <v>108</v>
      </c>
      <c r="H754">
        <v>332310</v>
      </c>
      <c r="I754" t="s">
        <v>575</v>
      </c>
      <c r="J754" s="352">
        <f t="shared" ca="1" si="46"/>
        <v>1.8549977912856272E-7</v>
      </c>
      <c r="K754" s="353">
        <f t="array" aca="1" ref="K754" ca="1">INDEX($B$3:$E$5837,MATCH(H754&amp;I754,$B$3:$B$5837&amp;$C$3:$C$5837,0),4)</f>
        <v>4</v>
      </c>
      <c r="L754">
        <f t="shared" ca="1" si="47"/>
        <v>4</v>
      </c>
    </row>
    <row r="755" spans="1:12">
      <c r="A755" s="6" t="s">
        <v>108</v>
      </c>
      <c r="B755">
        <v>713900</v>
      </c>
      <c r="C755" s="350" t="s">
        <v>570</v>
      </c>
      <c r="D755" s="351">
        <f t="shared" ca="1" si="44"/>
        <v>2.3972701965675504E-6</v>
      </c>
      <c r="E755" s="375">
        <f t="shared" ca="1" si="45"/>
        <v>4</v>
      </c>
      <c r="G755" s="6" t="s">
        <v>108</v>
      </c>
      <c r="H755">
        <v>332310</v>
      </c>
      <c r="I755" t="s">
        <v>574</v>
      </c>
      <c r="J755" s="352">
        <f t="shared" ca="1" si="46"/>
        <v>1.6397816887007363E-8</v>
      </c>
      <c r="K755" s="353">
        <f t="array" aca="1" ref="K755" ca="1">INDEX($B$3:$E$5837,MATCH(H755&amp;I755,$B$3:$B$5837&amp;$C$3:$C$5837,0),4)</f>
        <v>4</v>
      </c>
      <c r="L755">
        <f t="shared" ca="1" si="47"/>
        <v>4</v>
      </c>
    </row>
    <row r="756" spans="1:12">
      <c r="A756" s="6" t="s">
        <v>108</v>
      </c>
      <c r="B756">
        <v>721000</v>
      </c>
      <c r="C756" s="350" t="s">
        <v>570</v>
      </c>
      <c r="D756" s="351">
        <f t="shared" ca="1" si="44"/>
        <v>2.5438077435131134E-6</v>
      </c>
      <c r="E756" s="375">
        <f t="shared" ca="1" si="45"/>
        <v>4</v>
      </c>
      <c r="G756" s="6" t="s">
        <v>108</v>
      </c>
      <c r="H756" s="6">
        <v>332310</v>
      </c>
      <c r="I756" t="s">
        <v>573</v>
      </c>
      <c r="J756" s="352">
        <f t="shared" ca="1" si="46"/>
        <v>5.1844949507250016E-9</v>
      </c>
      <c r="K756" s="353">
        <f t="array" aca="1" ref="K756" ca="1">INDEX($B$3:$E$5837,MATCH(H756&amp;I756,$B$3:$B$5837&amp;$C$3:$C$5837,0),4)</f>
        <v>4</v>
      </c>
      <c r="L756">
        <f t="shared" ca="1" si="47"/>
        <v>4</v>
      </c>
    </row>
    <row r="757" spans="1:12">
      <c r="A757" s="6" t="s">
        <v>108</v>
      </c>
      <c r="B757">
        <v>722110</v>
      </c>
      <c r="C757" s="350" t="s">
        <v>570</v>
      </c>
      <c r="D757" s="351">
        <f t="shared" ca="1" si="44"/>
        <v>2.1335364660702952E-6</v>
      </c>
      <c r="E757" s="375">
        <f t="shared" ca="1" si="45"/>
        <v>4</v>
      </c>
      <c r="G757" s="6" t="s">
        <v>108</v>
      </c>
      <c r="H757" s="6">
        <v>332310</v>
      </c>
      <c r="I757" t="s">
        <v>576</v>
      </c>
      <c r="J757" s="352">
        <f t="shared" ca="1" si="46"/>
        <v>1.025590528004157E-8</v>
      </c>
      <c r="K757" s="353">
        <f t="array" aca="1" ref="K757" ca="1">INDEX($B$3:$E$5837,MATCH(H757&amp;I757,$B$3:$B$5837&amp;$C$3:$C$5837,0),4)</f>
        <v>4</v>
      </c>
      <c r="L757">
        <f t="shared" ca="1" si="47"/>
        <v>4</v>
      </c>
    </row>
    <row r="758" spans="1:12">
      <c r="A758" s="6" t="s">
        <v>108</v>
      </c>
      <c r="B758">
        <v>722211</v>
      </c>
      <c r="C758" s="350" t="s">
        <v>570</v>
      </c>
      <c r="D758" s="351">
        <f t="shared" ca="1" si="44"/>
        <v>1.4841533277105805E-6</v>
      </c>
      <c r="E758" s="375">
        <f t="shared" ca="1" si="45"/>
        <v>4</v>
      </c>
      <c r="G758" s="6" t="s">
        <v>108</v>
      </c>
      <c r="H758" s="6">
        <v>332310</v>
      </c>
      <c r="I758" t="s">
        <v>571</v>
      </c>
      <c r="J758" s="352">
        <f t="shared" ca="1" si="46"/>
        <v>4.786770191716252E-8</v>
      </c>
      <c r="K758" s="353">
        <f t="array" aca="1" ref="K758" ca="1">INDEX($B$3:$E$5837,MATCH(H758&amp;I758,$B$3:$B$5837&amp;$C$3:$C$5837,0),4)</f>
        <v>4</v>
      </c>
      <c r="L758">
        <f t="shared" ca="1" si="47"/>
        <v>4</v>
      </c>
    </row>
    <row r="759" spans="1:12">
      <c r="A759" s="6" t="s">
        <v>108</v>
      </c>
      <c r="B759" t="s">
        <v>534</v>
      </c>
      <c r="C759" s="350" t="s">
        <v>570</v>
      </c>
      <c r="D759" s="351">
        <f t="shared" ca="1" si="44"/>
        <v>6.3153231502740482E-7</v>
      </c>
      <c r="E759" s="375">
        <f t="shared" ca="1" si="45"/>
        <v>4</v>
      </c>
      <c r="G759" s="6" t="s">
        <v>108</v>
      </c>
      <c r="H759" s="6">
        <v>332310</v>
      </c>
      <c r="I759" t="s">
        <v>577</v>
      </c>
      <c r="J759" s="352">
        <f t="shared" ca="1" si="46"/>
        <v>4.637506951336585E-10</v>
      </c>
      <c r="K759" s="353">
        <f t="array" aca="1" ref="K759" ca="1">INDEX($B$3:$E$5837,MATCH(H759&amp;I759,$B$3:$B$5837&amp;$C$3:$C$5837,0),4)</f>
        <v>4</v>
      </c>
      <c r="L759">
        <f t="shared" ca="1" si="47"/>
        <v>4</v>
      </c>
    </row>
    <row r="760" spans="1:12">
      <c r="A760" s="6" t="s">
        <v>108</v>
      </c>
      <c r="B760">
        <v>811100</v>
      </c>
      <c r="C760" s="350" t="s">
        <v>570</v>
      </c>
      <c r="D760" s="351">
        <f t="shared" ca="1" si="44"/>
        <v>9.2144882851440413E-7</v>
      </c>
      <c r="E760" s="375">
        <f t="shared" ca="1" si="45"/>
        <v>4</v>
      </c>
      <c r="G760" s="6" t="s">
        <v>108</v>
      </c>
      <c r="H760" s="6">
        <v>332320</v>
      </c>
      <c r="I760" t="s">
        <v>569</v>
      </c>
      <c r="J760" s="352">
        <f t="shared" ca="1" si="46"/>
        <v>2.1995360584246327E-2</v>
      </c>
      <c r="K760" s="353">
        <f t="array" aca="1" ref="K760" ca="1">INDEX($B$3:$E$5837,MATCH(H760&amp;I760,$B$3:$B$5837&amp;$C$3:$C$5837,0),4)</f>
        <v>4</v>
      </c>
      <c r="L760">
        <f t="shared" ca="1" si="47"/>
        <v>4</v>
      </c>
    </row>
    <row r="761" spans="1:12">
      <c r="A761" s="6" t="s">
        <v>108</v>
      </c>
      <c r="B761">
        <v>811200</v>
      </c>
      <c r="C761" s="350" t="s">
        <v>570</v>
      </c>
      <c r="D761" s="351">
        <f t="shared" ca="1" si="44"/>
        <v>9.7277001765829093E-7</v>
      </c>
      <c r="E761" s="375">
        <f t="shared" ca="1" si="45"/>
        <v>4</v>
      </c>
      <c r="G761" s="6" t="s">
        <v>108</v>
      </c>
      <c r="H761">
        <v>332320</v>
      </c>
      <c r="I761" t="s">
        <v>575</v>
      </c>
      <c r="J761" s="352">
        <f t="shared" ca="1" si="46"/>
        <v>5.1879853781454479E-7</v>
      </c>
      <c r="K761" s="353">
        <f t="array" aca="1" ref="K761" ca="1">INDEX($B$3:$E$5837,MATCH(H761&amp;I761,$B$3:$B$5837&amp;$C$3:$C$5837,0),4)</f>
        <v>4</v>
      </c>
      <c r="L761">
        <f t="shared" ca="1" si="47"/>
        <v>4</v>
      </c>
    </row>
    <row r="762" spans="1:12">
      <c r="A762" s="6" t="s">
        <v>108</v>
      </c>
      <c r="B762">
        <v>811300</v>
      </c>
      <c r="C762" s="350" t="s">
        <v>570</v>
      </c>
      <c r="D762" s="351">
        <f t="shared" ca="1" si="44"/>
        <v>4.9136997967980145E-7</v>
      </c>
      <c r="E762" s="375">
        <f t="shared" ca="1" si="45"/>
        <v>4</v>
      </c>
      <c r="G762" s="6" t="s">
        <v>108</v>
      </c>
      <c r="H762" s="6">
        <v>332320</v>
      </c>
      <c r="I762" t="s">
        <v>570</v>
      </c>
      <c r="J762" s="352">
        <f t="shared" ca="1" si="46"/>
        <v>4.843067264965934E-7</v>
      </c>
      <c r="K762" s="353">
        <f t="array" aca="1" ref="K762" ca="1">INDEX($B$3:$E$5837,MATCH(H762&amp;I762,$B$3:$B$5837&amp;$C$3:$C$5837,0),4)</f>
        <v>4</v>
      </c>
      <c r="L762">
        <f t="shared" ca="1" si="47"/>
        <v>4</v>
      </c>
    </row>
    <row r="763" spans="1:12">
      <c r="A763" s="6" t="s">
        <v>108</v>
      </c>
      <c r="B763">
        <v>811400</v>
      </c>
      <c r="C763" s="350" t="s">
        <v>570</v>
      </c>
      <c r="D763" s="351">
        <f t="shared" ca="1" si="44"/>
        <v>5.0135174215657663E-7</v>
      </c>
      <c r="E763" s="375">
        <f t="shared" ca="1" si="45"/>
        <v>4</v>
      </c>
      <c r="G763" s="6" t="s">
        <v>108</v>
      </c>
      <c r="H763">
        <v>332320</v>
      </c>
      <c r="I763" t="s">
        <v>574</v>
      </c>
      <c r="J763" s="352">
        <f t="shared" ca="1" si="46"/>
        <v>4.5860773874205433E-8</v>
      </c>
      <c r="K763" s="353">
        <f t="array" aca="1" ref="K763" ca="1">INDEX($B$3:$E$5837,MATCH(H763&amp;I763,$B$3:$B$5837&amp;$C$3:$C$5837,0),4)</f>
        <v>4</v>
      </c>
      <c r="L763">
        <f t="shared" ca="1" si="47"/>
        <v>4</v>
      </c>
    </row>
    <row r="764" spans="1:12">
      <c r="A764" s="6" t="s">
        <v>108</v>
      </c>
      <c r="B764">
        <v>812100</v>
      </c>
      <c r="C764" s="350" t="s">
        <v>570</v>
      </c>
      <c r="D764" s="351">
        <f t="shared" ca="1" si="44"/>
        <v>6.9984676350661588E-7</v>
      </c>
      <c r="E764" s="375">
        <f t="shared" ca="1" si="45"/>
        <v>4</v>
      </c>
      <c r="G764" s="6" t="s">
        <v>108</v>
      </c>
      <c r="H764" s="6">
        <v>332320</v>
      </c>
      <c r="I764" t="s">
        <v>573</v>
      </c>
      <c r="J764" s="352">
        <f t="shared" ca="1" si="46"/>
        <v>1.4499793004491332E-8</v>
      </c>
      <c r="K764" s="353">
        <f t="array" aca="1" ref="K764" ca="1">INDEX($B$3:$E$5837,MATCH(H764&amp;I764,$B$3:$B$5837&amp;$C$3:$C$5837,0),4)</f>
        <v>4</v>
      </c>
      <c r="L764">
        <f t="shared" ca="1" si="47"/>
        <v>4</v>
      </c>
    </row>
    <row r="765" spans="1:12">
      <c r="A765" s="6" t="s">
        <v>108</v>
      </c>
      <c r="B765">
        <v>812200</v>
      </c>
      <c r="C765" s="350" t="s">
        <v>570</v>
      </c>
      <c r="D765" s="351">
        <f t="shared" ca="1" si="44"/>
        <v>1.0589991320860943E-6</v>
      </c>
      <c r="E765" s="375">
        <f t="shared" ca="1" si="45"/>
        <v>4</v>
      </c>
      <c r="G765" s="6" t="s">
        <v>108</v>
      </c>
      <c r="H765" s="6">
        <v>332320</v>
      </c>
      <c r="I765" t="s">
        <v>576</v>
      </c>
      <c r="J765" s="352">
        <f t="shared" ca="1" si="46"/>
        <v>2.8683315356200136E-8</v>
      </c>
      <c r="K765" s="353">
        <f t="array" aca="1" ref="K765" ca="1">INDEX($B$3:$E$5837,MATCH(H765&amp;I765,$B$3:$B$5837&amp;$C$3:$C$5837,0),4)</f>
        <v>4</v>
      </c>
      <c r="L765">
        <f t="shared" ca="1" si="47"/>
        <v>4</v>
      </c>
    </row>
    <row r="766" spans="1:12">
      <c r="A766" s="6" t="s">
        <v>108</v>
      </c>
      <c r="B766">
        <v>812300</v>
      </c>
      <c r="C766" s="350" t="s">
        <v>570</v>
      </c>
      <c r="D766" s="351">
        <f t="shared" ca="1" si="44"/>
        <v>7.7282627250778783E-6</v>
      </c>
      <c r="E766" s="375">
        <f t="shared" ca="1" si="45"/>
        <v>4</v>
      </c>
      <c r="G766" s="6" t="s">
        <v>108</v>
      </c>
      <c r="H766" s="6">
        <v>332320</v>
      </c>
      <c r="I766" t="s">
        <v>571</v>
      </c>
      <c r="J766" s="352">
        <f t="shared" ca="1" si="46"/>
        <v>5.0048526774642972E-8</v>
      </c>
      <c r="K766" s="353">
        <f t="array" aca="1" ref="K766" ca="1">INDEX($B$3:$E$5837,MATCH(H766&amp;I766,$B$3:$B$5837&amp;$C$3:$C$5837,0),4)</f>
        <v>4</v>
      </c>
      <c r="L766">
        <f t="shared" ca="1" si="47"/>
        <v>4</v>
      </c>
    </row>
    <row r="767" spans="1:12">
      <c r="A767" s="6" t="s">
        <v>108</v>
      </c>
      <c r="B767">
        <v>812900</v>
      </c>
      <c r="C767" s="350" t="s">
        <v>570</v>
      </c>
      <c r="D767" s="351">
        <f t="shared" ca="1" si="44"/>
        <v>4.4834164337970368E-7</v>
      </c>
      <c r="E767" s="375">
        <f t="shared" ca="1" si="45"/>
        <v>4</v>
      </c>
      <c r="G767" s="6" t="s">
        <v>108</v>
      </c>
      <c r="H767" s="6">
        <v>332320</v>
      </c>
      <c r="I767" t="s">
        <v>577</v>
      </c>
      <c r="J767" s="352">
        <f t="shared" ca="1" si="46"/>
        <v>1.2969998329705551E-9</v>
      </c>
      <c r="K767" s="353">
        <f t="array" aca="1" ref="K767" ca="1">INDEX($B$3:$E$5837,MATCH(H767&amp;I767,$B$3:$B$5837&amp;$C$3:$C$5837,0),4)</f>
        <v>4</v>
      </c>
      <c r="L767">
        <f t="shared" ca="1" si="47"/>
        <v>4</v>
      </c>
    </row>
    <row r="768" spans="1:12">
      <c r="A768" s="6" t="s">
        <v>108</v>
      </c>
      <c r="B768">
        <v>813100</v>
      </c>
      <c r="C768" s="350" t="s">
        <v>570</v>
      </c>
      <c r="D768" s="351">
        <f t="shared" ca="1" si="44"/>
        <v>1.2878286049282231E-6</v>
      </c>
      <c r="E768" s="375">
        <f t="shared" ca="1" si="45"/>
        <v>4</v>
      </c>
      <c r="G768" s="6" t="s">
        <v>108</v>
      </c>
      <c r="H768" s="6">
        <v>332410</v>
      </c>
      <c r="I768" t="s">
        <v>569</v>
      </c>
      <c r="J768" s="352">
        <f t="shared" ca="1" si="46"/>
        <v>1.7024954576811486E-2</v>
      </c>
      <c r="K768" s="353">
        <f t="array" aca="1" ref="K768" ca="1">INDEX($B$3:$E$5837,MATCH(H768&amp;I768,$B$3:$B$5837&amp;$C$3:$C$5837,0),4)</f>
        <v>4</v>
      </c>
      <c r="L768">
        <f t="shared" ca="1" si="47"/>
        <v>4</v>
      </c>
    </row>
    <row r="769" spans="1:12">
      <c r="A769" s="6" t="s">
        <v>108</v>
      </c>
      <c r="B769" t="s">
        <v>545</v>
      </c>
      <c r="C769" s="350" t="s">
        <v>570</v>
      </c>
      <c r="D769" s="351">
        <f t="shared" ca="1" si="44"/>
        <v>2.1613653259674222E-7</v>
      </c>
      <c r="E769" s="375">
        <f t="shared" ca="1" si="45"/>
        <v>4</v>
      </c>
      <c r="G769" s="6" t="s">
        <v>108</v>
      </c>
      <c r="H769">
        <v>332410</v>
      </c>
      <c r="I769" t="s">
        <v>570</v>
      </c>
      <c r="J769" s="352">
        <f t="shared" ca="1" si="46"/>
        <v>3.6610439235631434E-7</v>
      </c>
      <c r="K769" s="353">
        <f t="array" aca="1" ref="K769" ca="1">INDEX($B$3:$E$5837,MATCH(H769&amp;I769,$B$3:$B$5837&amp;$C$3:$C$5837,0),4)</f>
        <v>4</v>
      </c>
      <c r="L769">
        <f t="shared" ca="1" si="47"/>
        <v>4</v>
      </c>
    </row>
    <row r="770" spans="1:12">
      <c r="A770" s="6" t="s">
        <v>108</v>
      </c>
      <c r="B770" t="s">
        <v>547</v>
      </c>
      <c r="C770" s="350" t="s">
        <v>570</v>
      </c>
      <c r="D770" s="351">
        <f t="shared" ca="1" si="44"/>
        <v>1.8754394267604062E-6</v>
      </c>
      <c r="E770" s="375">
        <f t="shared" ca="1" si="45"/>
        <v>4</v>
      </c>
      <c r="G770" s="6" t="s">
        <v>108</v>
      </c>
      <c r="H770">
        <v>332410</v>
      </c>
      <c r="I770" t="s">
        <v>575</v>
      </c>
      <c r="J770" s="352">
        <f t="shared" ca="1" si="46"/>
        <v>8.5354063351351571E-8</v>
      </c>
      <c r="K770" s="353">
        <f t="array" aca="1" ref="K770" ca="1">INDEX($B$3:$E$5837,MATCH(H770&amp;I770,$B$3:$B$5837&amp;$C$3:$C$5837,0),4)</f>
        <v>4</v>
      </c>
      <c r="L770">
        <f t="shared" ca="1" si="47"/>
        <v>4</v>
      </c>
    </row>
    <row r="771" spans="1:12">
      <c r="A771" s="6" t="s">
        <v>108</v>
      </c>
      <c r="B771">
        <v>814000</v>
      </c>
      <c r="C771" s="350" t="s">
        <v>570</v>
      </c>
      <c r="D771" s="351">
        <f t="shared" ref="D771:D834" ca="1" si="48">OFFSET(matrix1,MOD(ROW()-ROW($D$3),ROWS(matrix1)),TRUNC((ROW()-ROW($D$3))/ROWS(matrix1)),1,1)</f>
        <v>0</v>
      </c>
      <c r="E771" s="375" t="str">
        <f t="shared" ref="E771:E834" ca="1" si="49">OFFSET(matrix4,MOD(ROW()-ROW($E$3),ROWS(matrix4)),TRUNC((ROW()-ROW($E$3))/ROWS(matrix4)),1,1)</f>
        <v/>
      </c>
      <c r="G771" s="6" t="s">
        <v>108</v>
      </c>
      <c r="H771" s="6">
        <v>332410</v>
      </c>
      <c r="I771" t="s">
        <v>574</v>
      </c>
      <c r="J771" s="352">
        <f t="shared" ca="1" si="46"/>
        <v>7.5451319024345925E-9</v>
      </c>
      <c r="K771" s="353">
        <f t="array" aca="1" ref="K771" ca="1">INDEX($B$3:$E$5837,MATCH(H771&amp;I771,$B$3:$B$5837&amp;$C$3:$C$5837,0),4)</f>
        <v>4</v>
      </c>
      <c r="L771">
        <f t="shared" ca="1" si="47"/>
        <v>4</v>
      </c>
    </row>
    <row r="772" spans="1:12">
      <c r="A772" s="6" t="s">
        <v>108</v>
      </c>
      <c r="B772" t="s">
        <v>550</v>
      </c>
      <c r="C772" s="350" t="s">
        <v>570</v>
      </c>
      <c r="D772" s="351">
        <f t="shared" ca="1" si="48"/>
        <v>2.9967144050298889E-6</v>
      </c>
      <c r="E772" s="375">
        <f t="shared" ca="1" si="49"/>
        <v>4</v>
      </c>
      <c r="G772" s="6" t="s">
        <v>108</v>
      </c>
      <c r="H772">
        <v>332410</v>
      </c>
      <c r="I772" t="s">
        <v>571</v>
      </c>
      <c r="J772" s="352">
        <f t="shared" ref="J772:J835" ca="1" si="50">SUMIFS(D$3:D$5837,B$3:B$5837,H772,C$3:C$5837,I772)</f>
        <v>3.6022322527074404E-8</v>
      </c>
      <c r="K772" s="353">
        <f t="array" aca="1" ref="K772" ca="1">INDEX($B$3:$E$5837,MATCH(H772&amp;I772,$B$3:$B$5837&amp;$C$3:$C$5837,0),4)</f>
        <v>4</v>
      </c>
      <c r="L772">
        <f t="shared" ref="L772:L835" ca="1" si="51">IF(K772&gt;2,4,1)</f>
        <v>4</v>
      </c>
    </row>
    <row r="773" spans="1:12">
      <c r="A773" s="6" t="s">
        <v>108</v>
      </c>
      <c r="B773" t="s">
        <v>552</v>
      </c>
      <c r="C773" s="350" t="s">
        <v>570</v>
      </c>
      <c r="D773" s="351">
        <f t="shared" ca="1" si="48"/>
        <v>9.2451107740321145E-7</v>
      </c>
      <c r="E773" s="375">
        <f t="shared" ca="1" si="49"/>
        <v>4</v>
      </c>
      <c r="G773" s="6" t="s">
        <v>108</v>
      </c>
      <c r="H773" s="6">
        <v>332410</v>
      </c>
      <c r="I773" t="s">
        <v>573</v>
      </c>
      <c r="J773" s="352">
        <f t="shared" ca="1" si="50"/>
        <v>2.3855430585836554E-9</v>
      </c>
      <c r="K773" s="353">
        <f t="array" aca="1" ref="K773" ca="1">INDEX($B$3:$E$5837,MATCH(H773&amp;I773,$B$3:$B$5837&amp;$C$3:$C$5837,0),4)</f>
        <v>4</v>
      </c>
      <c r="L773">
        <f t="shared" ca="1" si="51"/>
        <v>4</v>
      </c>
    </row>
    <row r="774" spans="1:12">
      <c r="A774" s="6" t="s">
        <v>108</v>
      </c>
      <c r="B774">
        <v>491000</v>
      </c>
      <c r="C774" s="350" t="s">
        <v>570</v>
      </c>
      <c r="D774" s="351">
        <f t="shared" ca="1" si="48"/>
        <v>3.1676230618295265E-6</v>
      </c>
      <c r="E774" s="375">
        <f t="shared" ca="1" si="49"/>
        <v>4</v>
      </c>
      <c r="G774" s="6" t="s">
        <v>108</v>
      </c>
      <c r="H774" s="6">
        <v>332410</v>
      </c>
      <c r="I774" t="s">
        <v>576</v>
      </c>
      <c r="J774" s="352">
        <f t="shared" ca="1" si="50"/>
        <v>4.7190524598492115E-9</v>
      </c>
      <c r="K774" s="353">
        <f t="array" aca="1" ref="K774" ca="1">INDEX($B$3:$E$5837,MATCH(H774&amp;I774,$B$3:$B$5837&amp;$C$3:$C$5837,0),4)</f>
        <v>4</v>
      </c>
      <c r="L774">
        <f t="shared" ca="1" si="51"/>
        <v>4</v>
      </c>
    </row>
    <row r="775" spans="1:12">
      <c r="A775" s="6" t="s">
        <v>108</v>
      </c>
      <c r="B775" t="s">
        <v>555</v>
      </c>
      <c r="C775" s="350" t="s">
        <v>570</v>
      </c>
      <c r="D775" s="351">
        <f t="shared" ca="1" si="48"/>
        <v>6.1612772367955352E-5</v>
      </c>
      <c r="E775" s="375">
        <f t="shared" ca="1" si="49"/>
        <v>2</v>
      </c>
      <c r="G775" s="6" t="s">
        <v>108</v>
      </c>
      <c r="H775" s="6">
        <v>332410</v>
      </c>
      <c r="I775" t="s">
        <v>577</v>
      </c>
      <c r="J775" s="352">
        <f t="shared" ca="1" si="50"/>
        <v>2.1338573230450136E-10</v>
      </c>
      <c r="K775" s="353">
        <f t="array" aca="1" ref="K775" ca="1">INDEX($B$3:$E$5837,MATCH(H775&amp;I775,$B$3:$B$5837&amp;$C$3:$C$5837,0),4)</f>
        <v>4</v>
      </c>
      <c r="L775">
        <f t="shared" ca="1" si="51"/>
        <v>4</v>
      </c>
    </row>
    <row r="776" spans="1:12">
      <c r="A776" s="6" t="s">
        <v>108</v>
      </c>
      <c r="B776" t="s">
        <v>557</v>
      </c>
      <c r="C776" s="350" t="s">
        <v>570</v>
      </c>
      <c r="D776" s="351">
        <f t="shared" ca="1" si="48"/>
        <v>5.9464643560376638E-6</v>
      </c>
      <c r="E776" s="375">
        <f t="shared" ca="1" si="49"/>
        <v>4</v>
      </c>
      <c r="G776" s="6" t="s">
        <v>108</v>
      </c>
      <c r="H776">
        <v>332420</v>
      </c>
      <c r="I776" t="s">
        <v>569</v>
      </c>
      <c r="J776" s="352">
        <f t="shared" ca="1" si="50"/>
        <v>3.1246181799804019E-2</v>
      </c>
      <c r="K776" s="353">
        <f t="array" aca="1" ref="K776" ca="1">INDEX($B$3:$E$5837,MATCH(H776&amp;I776,$B$3:$B$5837&amp;$C$3:$C$5837,0),4)</f>
        <v>4</v>
      </c>
      <c r="L776">
        <f t="shared" ca="1" si="51"/>
        <v>4</v>
      </c>
    </row>
    <row r="777" spans="1:12">
      <c r="A777" s="6" t="s">
        <v>108</v>
      </c>
      <c r="B777" t="s">
        <v>559</v>
      </c>
      <c r="C777" s="350" t="s">
        <v>570</v>
      </c>
      <c r="D777" s="351">
        <f t="shared" ca="1" si="48"/>
        <v>5.0464132369101918E-6</v>
      </c>
      <c r="E777" s="375">
        <f t="shared" ca="1" si="49"/>
        <v>4</v>
      </c>
      <c r="G777" s="6" t="s">
        <v>108</v>
      </c>
      <c r="H777">
        <v>332420</v>
      </c>
      <c r="I777" t="s">
        <v>570</v>
      </c>
      <c r="J777" s="352">
        <f t="shared" ca="1" si="50"/>
        <v>6.8646640164456846E-7</v>
      </c>
      <c r="K777" s="353">
        <f t="array" aca="1" ref="K777" ca="1">INDEX($B$3:$E$5837,MATCH(H777&amp;I777,$B$3:$B$5837&amp;$C$3:$C$5837,0),4)</f>
        <v>4</v>
      </c>
      <c r="L777">
        <f t="shared" ca="1" si="51"/>
        <v>4</v>
      </c>
    </row>
    <row r="778" spans="1:12">
      <c r="A778" s="6" t="s">
        <v>108</v>
      </c>
      <c r="B778" t="s">
        <v>561</v>
      </c>
      <c r="C778" s="350" t="s">
        <v>570</v>
      </c>
      <c r="D778" s="351">
        <f t="shared" ca="1" si="48"/>
        <v>3.0581563287874472E-5</v>
      </c>
      <c r="E778" s="375">
        <f t="shared" ca="1" si="49"/>
        <v>4</v>
      </c>
      <c r="G778" s="6" t="s">
        <v>108</v>
      </c>
      <c r="H778" s="6">
        <v>332420</v>
      </c>
      <c r="I778" t="s">
        <v>575</v>
      </c>
      <c r="J778" s="352">
        <f t="shared" ca="1" si="50"/>
        <v>2.2860660025395383E-7</v>
      </c>
      <c r="K778" s="353">
        <f t="array" aca="1" ref="K778" ca="1">INDEX($B$3:$E$5837,MATCH(H778&amp;I778,$B$3:$B$5837&amp;$C$3:$C$5837,0),4)</f>
        <v>4</v>
      </c>
      <c r="L778">
        <f t="shared" ca="1" si="51"/>
        <v>4</v>
      </c>
    </row>
    <row r="779" spans="1:12">
      <c r="A779" s="6" t="s">
        <v>108</v>
      </c>
      <c r="B779" t="s">
        <v>563</v>
      </c>
      <c r="C779" s="350" t="s">
        <v>570</v>
      </c>
      <c r="D779" s="351">
        <f t="shared" ca="1" si="48"/>
        <v>6.1723441946016667E-5</v>
      </c>
      <c r="E779" s="375">
        <f t="shared" ca="1" si="49"/>
        <v>2</v>
      </c>
      <c r="G779" s="6" t="s">
        <v>108</v>
      </c>
      <c r="H779" s="6">
        <v>332420</v>
      </c>
      <c r="I779" t="s">
        <v>574</v>
      </c>
      <c r="J779" s="352">
        <f t="shared" ca="1" si="50"/>
        <v>2.0208375383172733E-8</v>
      </c>
      <c r="K779" s="353">
        <f t="array" aca="1" ref="K779" ca="1">INDEX($B$3:$E$5837,MATCH(H779&amp;I779,$B$3:$B$5837&amp;$C$3:$C$5837,0),4)</f>
        <v>4</v>
      </c>
      <c r="L779">
        <f t="shared" ca="1" si="51"/>
        <v>4</v>
      </c>
    </row>
    <row r="780" spans="1:12">
      <c r="A780" s="6" t="s">
        <v>108</v>
      </c>
      <c r="B780" t="s">
        <v>565</v>
      </c>
      <c r="C780" s="350" t="s">
        <v>570</v>
      </c>
      <c r="D780" s="351">
        <f t="shared" ca="1" si="48"/>
        <v>1.7179145605550653E-6</v>
      </c>
      <c r="E780" s="375">
        <f t="shared" ca="1" si="49"/>
        <v>4</v>
      </c>
      <c r="G780" s="6" t="s">
        <v>108</v>
      </c>
      <c r="H780">
        <v>332420</v>
      </c>
      <c r="I780" t="s">
        <v>573</v>
      </c>
      <c r="J780" s="352">
        <f t="shared" ca="1" si="50"/>
        <v>6.3892785764322087E-9</v>
      </c>
      <c r="K780" s="353">
        <f t="array" aca="1" ref="K780" ca="1">INDEX($B$3:$E$5837,MATCH(H780&amp;I780,$B$3:$B$5837&amp;$C$3:$C$5837,0),4)</f>
        <v>4</v>
      </c>
      <c r="L780">
        <f t="shared" ca="1" si="51"/>
        <v>4</v>
      </c>
    </row>
    <row r="781" spans="1:12">
      <c r="A781" s="6" t="s">
        <v>108</v>
      </c>
      <c r="B781" t="s">
        <v>107</v>
      </c>
      <c r="C781" s="350" t="s">
        <v>571</v>
      </c>
      <c r="D781" s="351">
        <f t="shared" ca="1" si="48"/>
        <v>3.1993712371312629E-3</v>
      </c>
      <c r="E781" s="375">
        <f t="shared" ca="1" si="49"/>
        <v>4</v>
      </c>
      <c r="G781" s="6" t="s">
        <v>108</v>
      </c>
      <c r="H781">
        <v>332420</v>
      </c>
      <c r="I781" t="s">
        <v>571</v>
      </c>
      <c r="J781" s="352">
        <f t="shared" ca="1" si="50"/>
        <v>7.0623466675824645E-8</v>
      </c>
      <c r="K781" s="353">
        <f t="array" aca="1" ref="K781" ca="1">INDEX($B$3:$E$5837,MATCH(H781&amp;I781,$B$3:$B$5837&amp;$C$3:$C$5837,0),4)</f>
        <v>4</v>
      </c>
      <c r="L781">
        <f t="shared" ca="1" si="51"/>
        <v>4</v>
      </c>
    </row>
    <row r="782" spans="1:12">
      <c r="A782" s="6" t="s">
        <v>108</v>
      </c>
      <c r="B782" t="s">
        <v>110</v>
      </c>
      <c r="C782" s="350" t="s">
        <v>571</v>
      </c>
      <c r="D782" s="351">
        <f t="shared" ca="1" si="48"/>
        <v>7.9132320168416453E-3</v>
      </c>
      <c r="E782" s="375">
        <f t="shared" ca="1" si="49"/>
        <v>4</v>
      </c>
      <c r="G782" s="6" t="s">
        <v>108</v>
      </c>
      <c r="H782" s="6">
        <v>332420</v>
      </c>
      <c r="I782" t="s">
        <v>576</v>
      </c>
      <c r="J782" s="352">
        <f t="shared" ca="1" si="50"/>
        <v>1.2639193693982508E-8</v>
      </c>
      <c r="K782" s="353">
        <f t="array" aca="1" ref="K782" ca="1">INDEX($B$3:$E$5837,MATCH(H782&amp;I782,$B$3:$B$5837&amp;$C$3:$C$5837,0),4)</f>
        <v>4</v>
      </c>
      <c r="L782">
        <f t="shared" ca="1" si="51"/>
        <v>4</v>
      </c>
    </row>
    <row r="783" spans="1:12">
      <c r="A783" s="6" t="s">
        <v>108</v>
      </c>
      <c r="B783">
        <v>111200</v>
      </c>
      <c r="C783" s="350" t="s">
        <v>571</v>
      </c>
      <c r="D783" s="351">
        <f t="shared" ca="1" si="48"/>
        <v>1.7917581795133892E-3</v>
      </c>
      <c r="E783" s="375">
        <f t="shared" ca="1" si="49"/>
        <v>4</v>
      </c>
      <c r="G783" s="6" t="s">
        <v>108</v>
      </c>
      <c r="H783" s="6">
        <v>332420</v>
      </c>
      <c r="I783" t="s">
        <v>577</v>
      </c>
      <c r="J783" s="352">
        <f t="shared" ca="1" si="50"/>
        <v>5.7151803780012894E-10</v>
      </c>
      <c r="K783" s="353">
        <f t="array" aca="1" ref="K783" ca="1">INDEX($B$3:$E$5837,MATCH(H783&amp;I783,$B$3:$B$5837&amp;$C$3:$C$5837,0),4)</f>
        <v>4</v>
      </c>
      <c r="L783">
        <f t="shared" ca="1" si="51"/>
        <v>4</v>
      </c>
    </row>
    <row r="784" spans="1:12">
      <c r="A784" s="6" t="s">
        <v>108</v>
      </c>
      <c r="B784">
        <v>111300</v>
      </c>
      <c r="C784" s="350" t="s">
        <v>571</v>
      </c>
      <c r="D784" s="351">
        <f t="shared" ca="1" si="48"/>
        <v>1.1794220835270239E-3</v>
      </c>
      <c r="E784" s="375">
        <f t="shared" ca="1" si="49"/>
        <v>4</v>
      </c>
      <c r="G784" s="6" t="s">
        <v>108</v>
      </c>
      <c r="H784">
        <v>332430</v>
      </c>
      <c r="I784" t="s">
        <v>569</v>
      </c>
      <c r="J784" s="352">
        <f t="shared" ca="1" si="50"/>
        <v>4.8901420237359591E-2</v>
      </c>
      <c r="K784" s="353">
        <f t="array" aca="1" ref="K784" ca="1">INDEX($B$3:$E$5837,MATCH(H784&amp;I784,$B$3:$B$5837&amp;$C$3:$C$5837,0),4)</f>
        <v>4</v>
      </c>
      <c r="L784">
        <f t="shared" ca="1" si="51"/>
        <v>4</v>
      </c>
    </row>
    <row r="785" spans="1:12">
      <c r="A785" s="6" t="s">
        <v>108</v>
      </c>
      <c r="B785">
        <v>111400</v>
      </c>
      <c r="C785" s="350" t="s">
        <v>571</v>
      </c>
      <c r="D785" s="351">
        <f t="shared" ca="1" si="48"/>
        <v>7.7175783956062792E-4</v>
      </c>
      <c r="E785" s="375">
        <f t="shared" ca="1" si="49"/>
        <v>4</v>
      </c>
      <c r="G785" s="6" t="s">
        <v>108</v>
      </c>
      <c r="H785">
        <v>332430</v>
      </c>
      <c r="I785" t="s">
        <v>570</v>
      </c>
      <c r="J785" s="352">
        <f t="shared" ca="1" si="50"/>
        <v>1.0625536598512001E-6</v>
      </c>
      <c r="K785" s="353">
        <f t="array" aca="1" ref="K785" ca="1">INDEX($B$3:$E$5837,MATCH(H785&amp;I785,$B$3:$B$5837&amp;$C$3:$C$5837,0),4)</f>
        <v>4</v>
      </c>
      <c r="L785">
        <f t="shared" ca="1" si="51"/>
        <v>4</v>
      </c>
    </row>
    <row r="786" spans="1:12">
      <c r="A786" s="6" t="s">
        <v>108</v>
      </c>
      <c r="B786">
        <v>111900</v>
      </c>
      <c r="C786" s="350" t="s">
        <v>571</v>
      </c>
      <c r="D786" s="351">
        <f t="shared" ca="1" si="48"/>
        <v>4.1822987994102724E-3</v>
      </c>
      <c r="E786" s="375">
        <f t="shared" ca="1" si="49"/>
        <v>4</v>
      </c>
      <c r="G786" s="6" t="s">
        <v>108</v>
      </c>
      <c r="H786" s="6">
        <v>332430</v>
      </c>
      <c r="I786" t="s">
        <v>571</v>
      </c>
      <c r="J786" s="352">
        <f t="shared" ca="1" si="50"/>
        <v>1.0713572724467978E-7</v>
      </c>
      <c r="K786" s="353">
        <f t="array" aca="1" ref="K786" ca="1">INDEX($B$3:$E$5837,MATCH(H786&amp;I786,$B$3:$B$5837&amp;$C$3:$C$5837,0),4)</f>
        <v>4</v>
      </c>
      <c r="L786">
        <f t="shared" ca="1" si="51"/>
        <v>4</v>
      </c>
    </row>
    <row r="787" spans="1:12">
      <c r="A787" s="6" t="s">
        <v>108</v>
      </c>
      <c r="B787" t="s">
        <v>116</v>
      </c>
      <c r="C787" s="350" t="s">
        <v>571</v>
      </c>
      <c r="D787" s="351">
        <f t="shared" ca="1" si="48"/>
        <v>4.1933151136621218E-3</v>
      </c>
      <c r="E787" s="375">
        <f t="shared" ca="1" si="49"/>
        <v>2</v>
      </c>
      <c r="G787" s="6" t="s">
        <v>108</v>
      </c>
      <c r="H787" s="6">
        <v>332500</v>
      </c>
      <c r="I787" t="s">
        <v>569</v>
      </c>
      <c r="J787" s="352">
        <f t="shared" ca="1" si="50"/>
        <v>2.6842966323721133E-2</v>
      </c>
      <c r="K787" s="353">
        <f t="array" aca="1" ref="K787" ca="1">INDEX($B$3:$E$5837,MATCH(H787&amp;I787,$B$3:$B$5837&amp;$C$3:$C$5837,0),4)</f>
        <v>4</v>
      </c>
      <c r="L787">
        <f t="shared" ca="1" si="51"/>
        <v>4</v>
      </c>
    </row>
    <row r="788" spans="1:12">
      <c r="A788" s="6" t="s">
        <v>108</v>
      </c>
      <c r="B788">
        <v>112120</v>
      </c>
      <c r="C788" s="350" t="s">
        <v>571</v>
      </c>
      <c r="D788" s="351">
        <f t="shared" ca="1" si="48"/>
        <v>1.9030784308179539E-3</v>
      </c>
      <c r="E788" s="375">
        <f t="shared" ca="1" si="49"/>
        <v>3</v>
      </c>
      <c r="G788" s="6" t="s">
        <v>108</v>
      </c>
      <c r="H788" s="6">
        <v>332500</v>
      </c>
      <c r="I788" t="s">
        <v>570</v>
      </c>
      <c r="J788" s="352">
        <f t="shared" ca="1" si="50"/>
        <v>5.9440117240018208E-7</v>
      </c>
      <c r="K788" s="353">
        <f t="array" aca="1" ref="K788" ca="1">INDEX($B$3:$E$5837,MATCH(H788&amp;I788,$B$3:$B$5837&amp;$C$3:$C$5837,0),4)</f>
        <v>4</v>
      </c>
      <c r="L788">
        <f t="shared" ca="1" si="51"/>
        <v>4</v>
      </c>
    </row>
    <row r="789" spans="1:12">
      <c r="A789" s="6" t="s">
        <v>108</v>
      </c>
      <c r="B789" t="s">
        <v>119</v>
      </c>
      <c r="C789" s="350" t="s">
        <v>571</v>
      </c>
      <c r="D789" s="351">
        <f t="shared" ca="1" si="48"/>
        <v>3.4407547049465778E-4</v>
      </c>
      <c r="E789" s="375">
        <f t="shared" ca="1" si="49"/>
        <v>4</v>
      </c>
      <c r="G789" s="6" t="s">
        <v>108</v>
      </c>
      <c r="H789" s="6">
        <v>332500</v>
      </c>
      <c r="I789" t="s">
        <v>575</v>
      </c>
      <c r="J789" s="352">
        <f t="shared" ca="1" si="50"/>
        <v>3.0795222347100639E-8</v>
      </c>
      <c r="K789" s="353">
        <f t="array" aca="1" ref="K789" ca="1">INDEX($B$3:$E$5837,MATCH(H789&amp;I789,$B$3:$B$5837&amp;$C$3:$C$5837,0),4)</f>
        <v>4</v>
      </c>
      <c r="L789">
        <f t="shared" ca="1" si="51"/>
        <v>4</v>
      </c>
    </row>
    <row r="790" spans="1:12">
      <c r="A790" s="6" t="s">
        <v>108</v>
      </c>
      <c r="B790">
        <v>112300</v>
      </c>
      <c r="C790" s="350" t="s">
        <v>571</v>
      </c>
      <c r="D790" s="351">
        <f t="shared" ca="1" si="48"/>
        <v>1.6165679143313849E-4</v>
      </c>
      <c r="E790" s="375">
        <f t="shared" ca="1" si="49"/>
        <v>4</v>
      </c>
      <c r="G790" s="6" t="s">
        <v>108</v>
      </c>
      <c r="H790" s="6">
        <v>332500</v>
      </c>
      <c r="I790" t="s">
        <v>571</v>
      </c>
      <c r="J790" s="352">
        <f t="shared" ca="1" si="50"/>
        <v>6.2119723828585368E-8</v>
      </c>
      <c r="K790" s="353">
        <f t="array" aca="1" ref="K790" ca="1">INDEX($B$3:$E$5837,MATCH(H790&amp;I790,$B$3:$B$5837&amp;$C$3:$C$5837,0),4)</f>
        <v>4</v>
      </c>
      <c r="L790">
        <f t="shared" ca="1" si="51"/>
        <v>4</v>
      </c>
    </row>
    <row r="791" spans="1:12">
      <c r="A791" s="6" t="s">
        <v>108</v>
      </c>
      <c r="B791">
        <v>113000</v>
      </c>
      <c r="C791" s="350" t="s">
        <v>571</v>
      </c>
      <c r="D791" s="351">
        <f t="shared" ca="1" si="48"/>
        <v>4.5725779002148041E-6</v>
      </c>
      <c r="E791" s="375">
        <f t="shared" ca="1" si="49"/>
        <v>4</v>
      </c>
      <c r="G791" s="6" t="s">
        <v>108</v>
      </c>
      <c r="H791" s="6">
        <v>332500</v>
      </c>
      <c r="I791" t="s">
        <v>574</v>
      </c>
      <c r="J791" s="352">
        <f t="shared" ca="1" si="50"/>
        <v>2.7222372954549729E-9</v>
      </c>
      <c r="K791" s="353">
        <f t="array" aca="1" ref="K791" ca="1">INDEX($B$3:$E$5837,MATCH(H791&amp;I791,$B$3:$B$5837&amp;$C$3:$C$5837,0),4)</f>
        <v>4</v>
      </c>
      <c r="L791">
        <f t="shared" ca="1" si="51"/>
        <v>4</v>
      </c>
    </row>
    <row r="792" spans="1:12">
      <c r="A792" s="6" t="s">
        <v>108</v>
      </c>
      <c r="B792">
        <v>114000</v>
      </c>
      <c r="C792" s="350" t="s">
        <v>571</v>
      </c>
      <c r="D792" s="351">
        <f t="shared" ca="1" si="48"/>
        <v>2.6794539964825448E-6</v>
      </c>
      <c r="E792" s="375">
        <f t="shared" ca="1" si="49"/>
        <v>4</v>
      </c>
      <c r="G792" s="6" t="s">
        <v>108</v>
      </c>
      <c r="H792">
        <v>332500</v>
      </c>
      <c r="I792" t="s">
        <v>573</v>
      </c>
      <c r="J792" s="352">
        <f t="shared" ca="1" si="50"/>
        <v>8.6068929847266532E-10</v>
      </c>
      <c r="K792" s="353">
        <f t="array" aca="1" ref="K792" ca="1">INDEX($B$3:$E$5837,MATCH(H792&amp;I792,$B$3:$B$5837&amp;$C$3:$C$5837,0),4)</f>
        <v>4</v>
      </c>
      <c r="L792">
        <f t="shared" ca="1" si="51"/>
        <v>4</v>
      </c>
    </row>
    <row r="793" spans="1:12">
      <c r="A793" s="6" t="s">
        <v>108</v>
      </c>
      <c r="B793">
        <v>115000</v>
      </c>
      <c r="C793" s="350" t="s">
        <v>571</v>
      </c>
      <c r="D793" s="351">
        <f t="shared" ca="1" si="48"/>
        <v>1.0394958932083819E-7</v>
      </c>
      <c r="E793" s="375">
        <f t="shared" ca="1" si="49"/>
        <v>4</v>
      </c>
      <c r="G793" s="6" t="s">
        <v>108</v>
      </c>
      <c r="H793" s="6">
        <v>332500</v>
      </c>
      <c r="I793" t="s">
        <v>576</v>
      </c>
      <c r="J793" s="352">
        <f t="shared" ca="1" si="50"/>
        <v>1.7026051726497854E-9</v>
      </c>
      <c r="K793" s="353">
        <f t="array" aca="1" ref="K793" ca="1">INDEX($B$3:$E$5837,MATCH(H793&amp;I793,$B$3:$B$5837&amp;$C$3:$C$5837,0),4)</f>
        <v>4</v>
      </c>
      <c r="L793">
        <f t="shared" ca="1" si="51"/>
        <v>4</v>
      </c>
    </row>
    <row r="794" spans="1:12">
      <c r="A794" s="6" t="s">
        <v>108</v>
      </c>
      <c r="B794">
        <v>211000</v>
      </c>
      <c r="C794" s="350" t="s">
        <v>571</v>
      </c>
      <c r="D794" s="351">
        <f t="shared" ca="1" si="48"/>
        <v>7.1422284766647321E-7</v>
      </c>
      <c r="E794" s="375">
        <f t="shared" ca="1" si="49"/>
        <v>4</v>
      </c>
      <c r="G794" s="6" t="s">
        <v>108</v>
      </c>
      <c r="H794" s="6">
        <v>332500</v>
      </c>
      <c r="I794" t="s">
        <v>577</v>
      </c>
      <c r="J794" s="352">
        <f t="shared" ca="1" si="50"/>
        <v>7.6988262936775105E-11</v>
      </c>
      <c r="K794" s="353">
        <f t="array" aca="1" ref="K794" ca="1">INDEX($B$3:$E$5837,MATCH(H794&amp;I794,$B$3:$B$5837&amp;$C$3:$C$5837,0),4)</f>
        <v>4</v>
      </c>
      <c r="L794">
        <f t="shared" ca="1" si="51"/>
        <v>4</v>
      </c>
    </row>
    <row r="795" spans="1:12">
      <c r="A795" s="6" t="s">
        <v>108</v>
      </c>
      <c r="B795">
        <v>212100</v>
      </c>
      <c r="C795" s="350" t="s">
        <v>571</v>
      </c>
      <c r="D795" s="351">
        <f t="shared" ca="1" si="48"/>
        <v>1.7186821129574022E-5</v>
      </c>
      <c r="E795" s="375">
        <f t="shared" ca="1" si="49"/>
        <v>4</v>
      </c>
      <c r="G795" s="6" t="s">
        <v>108</v>
      </c>
      <c r="H795" s="6">
        <v>332600</v>
      </c>
      <c r="I795" t="s">
        <v>569</v>
      </c>
      <c r="J795" s="352">
        <f t="shared" ca="1" si="50"/>
        <v>4.4093573333623404E-2</v>
      </c>
      <c r="K795" s="353">
        <f t="array" aca="1" ref="K795" ca="1">INDEX($B$3:$E$5837,MATCH(H795&amp;I795,$B$3:$B$5837&amp;$C$3:$C$5837,0),4)</f>
        <v>4</v>
      </c>
      <c r="L795">
        <f t="shared" ca="1" si="51"/>
        <v>4</v>
      </c>
    </row>
    <row r="796" spans="1:12">
      <c r="A796" s="6" t="s">
        <v>108</v>
      </c>
      <c r="B796" t="s">
        <v>127</v>
      </c>
      <c r="C796" s="350" t="s">
        <v>571</v>
      </c>
      <c r="D796" s="351">
        <f t="shared" ca="1" si="48"/>
        <v>2.5810641548647945E-5</v>
      </c>
      <c r="E796" s="375">
        <f t="shared" ca="1" si="49"/>
        <v>4</v>
      </c>
      <c r="G796" s="6" t="s">
        <v>108</v>
      </c>
      <c r="H796" s="6">
        <v>332600</v>
      </c>
      <c r="I796" t="s">
        <v>570</v>
      </c>
      <c r="J796" s="352">
        <f t="shared" ca="1" si="50"/>
        <v>9.6700250051163223E-7</v>
      </c>
      <c r="K796" s="353">
        <f t="array" aca="1" ref="K796" ca="1">INDEX($B$3:$E$5837,MATCH(H796&amp;I796,$B$3:$B$5837&amp;$C$3:$C$5837,0),4)</f>
        <v>4</v>
      </c>
      <c r="L796">
        <f t="shared" ca="1" si="51"/>
        <v>4</v>
      </c>
    </row>
    <row r="797" spans="1:12">
      <c r="A797" s="6" t="s">
        <v>108</v>
      </c>
      <c r="B797">
        <v>212230</v>
      </c>
      <c r="C797" s="350" t="s">
        <v>571</v>
      </c>
      <c r="D797" s="351">
        <f t="shared" ca="1" si="48"/>
        <v>1.7177729172278915E-5</v>
      </c>
      <c r="E797" s="375">
        <f t="shared" ca="1" si="49"/>
        <v>4</v>
      </c>
      <c r="G797" s="6" t="s">
        <v>108</v>
      </c>
      <c r="H797" s="6">
        <v>332600</v>
      </c>
      <c r="I797" t="s">
        <v>575</v>
      </c>
      <c r="J797" s="352">
        <f t="shared" ca="1" si="50"/>
        <v>5.4277195763334872E-8</v>
      </c>
      <c r="K797" s="353">
        <f t="array" aca="1" ref="K797" ca="1">INDEX($B$3:$E$5837,MATCH(H797&amp;I797,$B$3:$B$5837&amp;$C$3:$C$5837,0),4)</f>
        <v>4</v>
      </c>
      <c r="L797">
        <f t="shared" ca="1" si="51"/>
        <v>4</v>
      </c>
    </row>
    <row r="798" spans="1:12">
      <c r="A798" s="6" t="s">
        <v>108</v>
      </c>
      <c r="B798">
        <v>212310</v>
      </c>
      <c r="C798" s="350" t="s">
        <v>571</v>
      </c>
      <c r="D798" s="351">
        <f t="shared" ca="1" si="48"/>
        <v>1.1079721310870688E-5</v>
      </c>
      <c r="E798" s="375">
        <f t="shared" ca="1" si="49"/>
        <v>4</v>
      </c>
      <c r="G798" s="6" t="s">
        <v>108</v>
      </c>
      <c r="H798" s="6">
        <v>332600</v>
      </c>
      <c r="I798" t="s">
        <v>571</v>
      </c>
      <c r="J798" s="352">
        <f t="shared" ca="1" si="50"/>
        <v>9.9129397025177986E-8</v>
      </c>
      <c r="K798" s="353">
        <f t="array" aca="1" ref="K798" ca="1">INDEX($B$3:$E$5837,MATCH(H798&amp;I798,$B$3:$B$5837&amp;$C$3:$C$5837,0),4)</f>
        <v>4</v>
      </c>
      <c r="L798">
        <f t="shared" ca="1" si="51"/>
        <v>4</v>
      </c>
    </row>
    <row r="799" spans="1:12">
      <c r="A799" s="6" t="s">
        <v>108</v>
      </c>
      <c r="B799" t="s">
        <v>131</v>
      </c>
      <c r="C799" s="350" t="s">
        <v>571</v>
      </c>
      <c r="D799" s="351">
        <f t="shared" ca="1" si="48"/>
        <v>1.5607246658702454E-5</v>
      </c>
      <c r="E799" s="375">
        <f t="shared" ca="1" si="49"/>
        <v>4</v>
      </c>
      <c r="G799" s="6" t="s">
        <v>108</v>
      </c>
      <c r="H799" s="6">
        <v>332600</v>
      </c>
      <c r="I799" t="s">
        <v>574</v>
      </c>
      <c r="J799" s="352">
        <f t="shared" ca="1" si="50"/>
        <v>4.7979977197200506E-9</v>
      </c>
      <c r="K799" s="353">
        <f t="array" aca="1" ref="K799" ca="1">INDEX($B$3:$E$5837,MATCH(H799&amp;I799,$B$3:$B$5837&amp;$C$3:$C$5837,0),4)</f>
        <v>4</v>
      </c>
      <c r="L799">
        <f t="shared" ca="1" si="51"/>
        <v>4</v>
      </c>
    </row>
    <row r="800" spans="1:12">
      <c r="A800" s="6" t="s">
        <v>108</v>
      </c>
      <c r="B800">
        <v>213111</v>
      </c>
      <c r="C800" s="350" t="s">
        <v>571</v>
      </c>
      <c r="D800" s="351">
        <f t="shared" ca="1" si="48"/>
        <v>8.9426202557541304E-6</v>
      </c>
      <c r="E800" s="375">
        <f t="shared" ca="1" si="49"/>
        <v>4</v>
      </c>
      <c r="G800" s="6" t="s">
        <v>108</v>
      </c>
      <c r="H800" s="6">
        <v>332600</v>
      </c>
      <c r="I800" t="s">
        <v>573</v>
      </c>
      <c r="J800" s="352">
        <f t="shared" ca="1" si="50"/>
        <v>1.5169821155393113E-9</v>
      </c>
      <c r="K800" s="353">
        <f t="array" aca="1" ref="K800" ca="1">INDEX($B$3:$E$5837,MATCH(H800&amp;I800,$B$3:$B$5837&amp;$C$3:$C$5837,0),4)</f>
        <v>4</v>
      </c>
      <c r="L800">
        <f t="shared" ca="1" si="51"/>
        <v>4</v>
      </c>
    </row>
    <row r="801" spans="1:12">
      <c r="A801" s="6" t="s">
        <v>108</v>
      </c>
      <c r="B801" t="s">
        <v>134</v>
      </c>
      <c r="C801" s="350" t="s">
        <v>571</v>
      </c>
      <c r="D801" s="351">
        <f t="shared" ca="1" si="48"/>
        <v>5.1225655983696672E-7</v>
      </c>
      <c r="E801" s="375">
        <f t="shared" ca="1" si="49"/>
        <v>4</v>
      </c>
      <c r="G801" s="6" t="s">
        <v>108</v>
      </c>
      <c r="H801" s="6">
        <v>332600</v>
      </c>
      <c r="I801" t="s">
        <v>576</v>
      </c>
      <c r="J801" s="352">
        <f t="shared" ca="1" si="50"/>
        <v>3.0008756950014232E-9</v>
      </c>
      <c r="K801" s="353">
        <f t="array" aca="1" ref="K801" ca="1">INDEX($B$3:$E$5837,MATCH(H801&amp;I801,$B$3:$B$5837&amp;$C$3:$C$5837,0),4)</f>
        <v>4</v>
      </c>
      <c r="L801">
        <f t="shared" ca="1" si="51"/>
        <v>4</v>
      </c>
    </row>
    <row r="802" spans="1:12">
      <c r="A802" s="6" t="s">
        <v>108</v>
      </c>
      <c r="B802">
        <v>221100</v>
      </c>
      <c r="C802" s="350" t="s">
        <v>571</v>
      </c>
      <c r="D802" s="351">
        <f t="shared" ca="1" si="48"/>
        <v>1.5907154397228399E-4</v>
      </c>
      <c r="E802" s="375">
        <f t="shared" ca="1" si="49"/>
        <v>2</v>
      </c>
      <c r="G802" s="6" t="s">
        <v>108</v>
      </c>
      <c r="H802" s="6">
        <v>332600</v>
      </c>
      <c r="I802" t="s">
        <v>577</v>
      </c>
      <c r="J802" s="352">
        <f t="shared" ca="1" si="50"/>
        <v>1.3569335437163569E-10</v>
      </c>
      <c r="K802" s="353">
        <f t="array" aca="1" ref="K802" ca="1">INDEX($B$3:$E$5837,MATCH(H802&amp;I802,$B$3:$B$5837&amp;$C$3:$C$5837,0),4)</f>
        <v>4</v>
      </c>
      <c r="L802">
        <f t="shared" ca="1" si="51"/>
        <v>4</v>
      </c>
    </row>
    <row r="803" spans="1:12">
      <c r="A803" s="6" t="s">
        <v>108</v>
      </c>
      <c r="B803">
        <v>221200</v>
      </c>
      <c r="C803" s="350" t="s">
        <v>571</v>
      </c>
      <c r="D803" s="351">
        <f t="shared" ca="1" si="48"/>
        <v>0</v>
      </c>
      <c r="E803" s="375" t="str">
        <f t="shared" ca="1" si="49"/>
        <v/>
      </c>
      <c r="G803" s="6" t="s">
        <v>108</v>
      </c>
      <c r="H803" s="6">
        <v>332710</v>
      </c>
      <c r="I803" t="s">
        <v>569</v>
      </c>
      <c r="J803" s="352">
        <f t="shared" ca="1" si="50"/>
        <v>2.465638126520393E-2</v>
      </c>
      <c r="K803" s="353">
        <f t="array" aca="1" ref="K803" ca="1">INDEX($B$3:$E$5837,MATCH(H803&amp;I803,$B$3:$B$5837&amp;$C$3:$C$5837,0),4)</f>
        <v>4</v>
      </c>
      <c r="L803">
        <f t="shared" ca="1" si="51"/>
        <v>4</v>
      </c>
    </row>
    <row r="804" spans="1:12">
      <c r="A804" s="6" t="s">
        <v>108</v>
      </c>
      <c r="B804">
        <v>221300</v>
      </c>
      <c r="C804" s="350" t="s">
        <v>571</v>
      </c>
      <c r="D804" s="351">
        <f t="shared" ca="1" si="48"/>
        <v>1.4361075740313455E-3</v>
      </c>
      <c r="E804" s="375">
        <f t="shared" ca="1" si="49"/>
        <v>2</v>
      </c>
      <c r="G804" s="6" t="s">
        <v>108</v>
      </c>
      <c r="H804" s="6">
        <v>332710</v>
      </c>
      <c r="I804" t="s">
        <v>570</v>
      </c>
      <c r="J804" s="352">
        <f t="shared" ca="1" si="50"/>
        <v>6.0533107462034863E-7</v>
      </c>
      <c r="K804" s="353">
        <f t="array" aca="1" ref="K804" ca="1">INDEX($B$3:$E$5837,MATCH(H804&amp;I804,$B$3:$B$5837&amp;$C$3:$C$5837,0),4)</f>
        <v>4</v>
      </c>
      <c r="L804">
        <f t="shared" ca="1" si="51"/>
        <v>4</v>
      </c>
    </row>
    <row r="805" spans="1:12">
      <c r="A805" s="6" t="s">
        <v>108</v>
      </c>
      <c r="B805">
        <v>230301</v>
      </c>
      <c r="C805" s="350" t="s">
        <v>571</v>
      </c>
      <c r="D805" s="351">
        <f t="shared" ca="1" si="48"/>
        <v>5.0308676722733174E-7</v>
      </c>
      <c r="E805" s="375">
        <f t="shared" ca="1" si="49"/>
        <v>4</v>
      </c>
      <c r="G805" s="6" t="s">
        <v>108</v>
      </c>
      <c r="H805" s="6">
        <v>332710</v>
      </c>
      <c r="I805" t="s">
        <v>575</v>
      </c>
      <c r="J805" s="352">
        <f t="shared" ca="1" si="50"/>
        <v>4.0123331555739479E-8</v>
      </c>
      <c r="K805" s="353">
        <f t="array" aca="1" ref="K805" ca="1">INDEX($B$3:$E$5837,MATCH(H805&amp;I805,$B$3:$B$5837&amp;$C$3:$C$5837,0),4)</f>
        <v>4</v>
      </c>
      <c r="L805">
        <f t="shared" ca="1" si="51"/>
        <v>4</v>
      </c>
    </row>
    <row r="806" spans="1:12">
      <c r="A806" s="6" t="s">
        <v>108</v>
      </c>
      <c r="B806">
        <v>230302</v>
      </c>
      <c r="C806" s="350" t="s">
        <v>571</v>
      </c>
      <c r="D806" s="351">
        <f t="shared" ca="1" si="48"/>
        <v>4.5042941204345112E-7</v>
      </c>
      <c r="E806" s="375">
        <f t="shared" ca="1" si="49"/>
        <v>4</v>
      </c>
      <c r="G806" s="6" t="s">
        <v>108</v>
      </c>
      <c r="H806" s="6">
        <v>332710</v>
      </c>
      <c r="I806" t="s">
        <v>571</v>
      </c>
      <c r="J806" s="352">
        <f t="shared" ca="1" si="50"/>
        <v>7.546149876209027E-8</v>
      </c>
      <c r="K806" s="353">
        <f t="array" aca="1" ref="K806" ca="1">INDEX($B$3:$E$5837,MATCH(H806&amp;I806,$B$3:$B$5837&amp;$C$3:$C$5837,0),4)</f>
        <v>4</v>
      </c>
      <c r="L806">
        <f t="shared" ca="1" si="51"/>
        <v>4</v>
      </c>
    </row>
    <row r="807" spans="1:12">
      <c r="A807" s="6" t="s">
        <v>108</v>
      </c>
      <c r="B807">
        <v>233210</v>
      </c>
      <c r="C807" s="350" t="s">
        <v>571</v>
      </c>
      <c r="D807" s="351">
        <f t="shared" ca="1" si="48"/>
        <v>3.7065780383508331E-7</v>
      </c>
      <c r="E807" s="375">
        <f t="shared" ca="1" si="49"/>
        <v>4</v>
      </c>
      <c r="G807" s="6" t="s">
        <v>108</v>
      </c>
      <c r="H807">
        <v>332710</v>
      </c>
      <c r="I807" t="s">
        <v>574</v>
      </c>
      <c r="J807" s="352">
        <f t="shared" ca="1" si="50"/>
        <v>3.5468238659826692E-9</v>
      </c>
      <c r="K807" s="353">
        <f t="array" aca="1" ref="K807" ca="1">INDEX($B$3:$E$5837,MATCH(H807&amp;I807,$B$3:$B$5837&amp;$C$3:$C$5837,0),4)</f>
        <v>4</v>
      </c>
      <c r="L807">
        <f t="shared" ca="1" si="51"/>
        <v>4</v>
      </c>
    </row>
    <row r="808" spans="1:12">
      <c r="A808" s="6" t="s">
        <v>108</v>
      </c>
      <c r="B808">
        <v>233230</v>
      </c>
      <c r="C808" s="350" t="s">
        <v>571</v>
      </c>
      <c r="D808" s="351">
        <f t="shared" ca="1" si="48"/>
        <v>3.6657078209805498E-7</v>
      </c>
      <c r="E808" s="375">
        <f t="shared" ca="1" si="49"/>
        <v>4</v>
      </c>
      <c r="G808" s="6" t="s">
        <v>108</v>
      </c>
      <c r="H808" s="6">
        <v>332710</v>
      </c>
      <c r="I808" t="s">
        <v>573</v>
      </c>
      <c r="J808" s="352">
        <f t="shared" ca="1" si="50"/>
        <v>1.1213986929484502E-9</v>
      </c>
      <c r="K808" s="353">
        <f t="array" aca="1" ref="K808" ca="1">INDEX($B$3:$E$5837,MATCH(H808&amp;I808,$B$3:$B$5837&amp;$C$3:$C$5837,0),4)</f>
        <v>4</v>
      </c>
      <c r="L808">
        <f t="shared" ca="1" si="51"/>
        <v>4</v>
      </c>
    </row>
    <row r="809" spans="1:12">
      <c r="A809" s="6" t="s">
        <v>108</v>
      </c>
      <c r="B809">
        <v>233240</v>
      </c>
      <c r="C809" s="350" t="s">
        <v>571</v>
      </c>
      <c r="D809" s="351">
        <f t="shared" ca="1" si="48"/>
        <v>4.3423152973931876E-7</v>
      </c>
      <c r="E809" s="375">
        <f t="shared" ca="1" si="49"/>
        <v>4</v>
      </c>
      <c r="G809" s="6" t="s">
        <v>108</v>
      </c>
      <c r="H809" s="6">
        <v>332710</v>
      </c>
      <c r="I809" t="s">
        <v>576</v>
      </c>
      <c r="J809" s="352">
        <f t="shared" ca="1" si="50"/>
        <v>2.2183373472923198E-9</v>
      </c>
      <c r="K809" s="353">
        <f t="array" aca="1" ref="K809" ca="1">INDEX($B$3:$E$5837,MATCH(H809&amp;I809,$B$3:$B$5837&amp;$C$3:$C$5837,0),4)</f>
        <v>4</v>
      </c>
      <c r="L809">
        <f t="shared" ca="1" si="51"/>
        <v>4</v>
      </c>
    </row>
    <row r="810" spans="1:12">
      <c r="A810" s="6" t="s">
        <v>108</v>
      </c>
      <c r="B810">
        <v>233262</v>
      </c>
      <c r="C810" s="350" t="s">
        <v>571</v>
      </c>
      <c r="D810" s="351">
        <f t="shared" ca="1" si="48"/>
        <v>3.6322278475533637E-7</v>
      </c>
      <c r="E810" s="375">
        <f t="shared" ca="1" si="49"/>
        <v>4</v>
      </c>
      <c r="G810" s="6" t="s">
        <v>108</v>
      </c>
      <c r="H810" s="6">
        <v>332710</v>
      </c>
      <c r="I810" t="s">
        <v>577</v>
      </c>
      <c r="J810" s="352">
        <f t="shared" ca="1" si="50"/>
        <v>1.0030859868116873E-10</v>
      </c>
      <c r="K810" s="353">
        <f t="array" aca="1" ref="K810" ca="1">INDEX($B$3:$E$5837,MATCH(H810&amp;I810,$B$3:$B$5837&amp;$C$3:$C$5837,0),4)</f>
        <v>4</v>
      </c>
      <c r="L810">
        <f t="shared" ca="1" si="51"/>
        <v>4</v>
      </c>
    </row>
    <row r="811" spans="1:12">
      <c r="A811" s="6" t="s">
        <v>108</v>
      </c>
      <c r="B811">
        <v>233293</v>
      </c>
      <c r="C811" s="350" t="s">
        <v>571</v>
      </c>
      <c r="D811" s="351">
        <f t="shared" ca="1" si="48"/>
        <v>8.9897138306928872E-7</v>
      </c>
      <c r="E811" s="375">
        <f t="shared" ca="1" si="49"/>
        <v>4</v>
      </c>
      <c r="G811" s="6" t="s">
        <v>108</v>
      </c>
      <c r="H811" s="6">
        <v>332720</v>
      </c>
      <c r="I811" t="s">
        <v>569</v>
      </c>
      <c r="J811" s="352">
        <f t="shared" ca="1" si="50"/>
        <v>2.7162510799902426E-2</v>
      </c>
      <c r="K811" s="353">
        <f t="array" aca="1" ref="K811" ca="1">INDEX($B$3:$E$5837,MATCH(H811&amp;I811,$B$3:$B$5837&amp;$C$3:$C$5837,0),4)</f>
        <v>4</v>
      </c>
      <c r="L811">
        <f t="shared" ca="1" si="51"/>
        <v>4</v>
      </c>
    </row>
    <row r="812" spans="1:12">
      <c r="A812" s="6" t="s">
        <v>108</v>
      </c>
      <c r="B812" t="s">
        <v>146</v>
      </c>
      <c r="C812" s="350" t="s">
        <v>571</v>
      </c>
      <c r="D812" s="351">
        <f t="shared" ca="1" si="48"/>
        <v>3.5665047768863005E-7</v>
      </c>
      <c r="E812" s="375">
        <f t="shared" ca="1" si="49"/>
        <v>4</v>
      </c>
      <c r="G812" s="6" t="s">
        <v>108</v>
      </c>
      <c r="H812" s="6">
        <v>332720</v>
      </c>
      <c r="I812" t="s">
        <v>570</v>
      </c>
      <c r="J812" s="352">
        <f t="shared" ca="1" si="50"/>
        <v>5.9917593702048949E-7</v>
      </c>
      <c r="K812" s="353">
        <f t="array" aca="1" ref="K812" ca="1">INDEX($B$3:$E$5837,MATCH(H812&amp;I812,$B$3:$B$5837&amp;$C$3:$C$5837,0),4)</f>
        <v>4</v>
      </c>
      <c r="L812">
        <f t="shared" ca="1" si="51"/>
        <v>4</v>
      </c>
    </row>
    <row r="813" spans="1:12">
      <c r="A813" s="6" t="s">
        <v>108</v>
      </c>
      <c r="B813" t="s">
        <v>148</v>
      </c>
      <c r="C813" s="350" t="s">
        <v>571</v>
      </c>
      <c r="D813" s="351">
        <f t="shared" ca="1" si="48"/>
        <v>4.8638507677020598E-7</v>
      </c>
      <c r="E813" s="375">
        <f t="shared" ca="1" si="49"/>
        <v>4</v>
      </c>
      <c r="G813" s="6" t="s">
        <v>108</v>
      </c>
      <c r="H813">
        <v>332720</v>
      </c>
      <c r="I813" t="s">
        <v>575</v>
      </c>
      <c r="J813" s="352">
        <f t="shared" ca="1" si="50"/>
        <v>4.0926603112367433E-8</v>
      </c>
      <c r="K813" s="353">
        <f t="array" aca="1" ref="K813" ca="1">INDEX($B$3:$E$5837,MATCH(H813&amp;I813,$B$3:$B$5837&amp;$C$3:$C$5837,0),4)</f>
        <v>4</v>
      </c>
      <c r="L813">
        <f t="shared" ca="1" si="51"/>
        <v>4</v>
      </c>
    </row>
    <row r="814" spans="1:12">
      <c r="A814" s="6" t="s">
        <v>108</v>
      </c>
      <c r="B814">
        <v>233411</v>
      </c>
      <c r="C814" s="350" t="s">
        <v>571</v>
      </c>
      <c r="D814" s="351">
        <f t="shared" ca="1" si="48"/>
        <v>4.0517146890984743E-7</v>
      </c>
      <c r="E814" s="375">
        <f t="shared" ca="1" si="49"/>
        <v>4</v>
      </c>
      <c r="G814" s="6" t="s">
        <v>108</v>
      </c>
      <c r="H814" s="6">
        <v>332720</v>
      </c>
      <c r="I814" t="s">
        <v>571</v>
      </c>
      <c r="J814" s="352">
        <f t="shared" ca="1" si="50"/>
        <v>6.2145717379061841E-8</v>
      </c>
      <c r="K814" s="353">
        <f t="array" aca="1" ref="K814" ca="1">INDEX($B$3:$E$5837,MATCH(H814&amp;I814,$B$3:$B$5837&amp;$C$3:$C$5837,0),4)</f>
        <v>4</v>
      </c>
      <c r="L814">
        <f t="shared" ca="1" si="51"/>
        <v>4</v>
      </c>
    </row>
    <row r="815" spans="1:12">
      <c r="A815" s="6" t="s">
        <v>108</v>
      </c>
      <c r="B815">
        <v>233412</v>
      </c>
      <c r="C815" s="350" t="s">
        <v>571</v>
      </c>
      <c r="D815" s="351">
        <f t="shared" ca="1" si="48"/>
        <v>3.5752293715648976E-7</v>
      </c>
      <c r="E815" s="375">
        <f t="shared" ca="1" si="49"/>
        <v>4</v>
      </c>
      <c r="G815" s="6" t="s">
        <v>108</v>
      </c>
      <c r="H815">
        <v>332720</v>
      </c>
      <c r="I815" t="s">
        <v>574</v>
      </c>
      <c r="J815" s="352">
        <f t="shared" ca="1" si="50"/>
        <v>3.6178314971399963E-9</v>
      </c>
      <c r="K815" s="353">
        <f t="array" aca="1" ref="K815" ca="1">INDEX($B$3:$E$5837,MATCH(H815&amp;I815,$B$3:$B$5837&amp;$C$3:$C$5837,0),4)</f>
        <v>4</v>
      </c>
      <c r="L815">
        <f t="shared" ca="1" si="51"/>
        <v>4</v>
      </c>
    </row>
    <row r="816" spans="1:12">
      <c r="A816" s="6" t="s">
        <v>108</v>
      </c>
      <c r="B816" t="s">
        <v>152</v>
      </c>
      <c r="C816" s="350" t="s">
        <v>571</v>
      </c>
      <c r="D816" s="351">
        <f t="shared" ca="1" si="48"/>
        <v>4.6766601911221293E-7</v>
      </c>
      <c r="E816" s="375">
        <f t="shared" ca="1" si="49"/>
        <v>4</v>
      </c>
      <c r="G816" s="6" t="s">
        <v>108</v>
      </c>
      <c r="H816" s="6">
        <v>332720</v>
      </c>
      <c r="I816" t="s">
        <v>573</v>
      </c>
      <c r="J816" s="352">
        <f t="shared" ca="1" si="50"/>
        <v>1.1438491635040638E-9</v>
      </c>
      <c r="K816" s="353">
        <f t="array" aca="1" ref="K816" ca="1">INDEX($B$3:$E$5837,MATCH(H816&amp;I816,$B$3:$B$5837&amp;$C$3:$C$5837,0),4)</f>
        <v>4</v>
      </c>
      <c r="L816">
        <f t="shared" ca="1" si="51"/>
        <v>4</v>
      </c>
    </row>
    <row r="817" spans="1:12">
      <c r="A817" s="6" t="s">
        <v>108</v>
      </c>
      <c r="B817">
        <v>321100</v>
      </c>
      <c r="C817" s="350" t="s">
        <v>571</v>
      </c>
      <c r="D817" s="351">
        <f t="shared" ca="1" si="48"/>
        <v>1.5195477590218712E-7</v>
      </c>
      <c r="E817" s="375">
        <f t="shared" ca="1" si="49"/>
        <v>4</v>
      </c>
      <c r="G817" s="6" t="s">
        <v>108</v>
      </c>
      <c r="H817" s="6">
        <v>332720</v>
      </c>
      <c r="I817" t="s">
        <v>576</v>
      </c>
      <c r="J817" s="352">
        <f t="shared" ca="1" si="50"/>
        <v>2.2627485969316966E-9</v>
      </c>
      <c r="K817" s="353">
        <f t="array" aca="1" ref="K817" ca="1">INDEX($B$3:$E$5837,MATCH(H817&amp;I817,$B$3:$B$5837&amp;$C$3:$C$5837,0),4)</f>
        <v>4</v>
      </c>
      <c r="L817">
        <f t="shared" ca="1" si="51"/>
        <v>4</v>
      </c>
    </row>
    <row r="818" spans="1:12">
      <c r="A818" s="6" t="s">
        <v>108</v>
      </c>
      <c r="B818">
        <v>321200</v>
      </c>
      <c r="C818" s="350" t="s">
        <v>571</v>
      </c>
      <c r="D818" s="351">
        <f t="shared" ca="1" si="48"/>
        <v>4.9294765565152477E-7</v>
      </c>
      <c r="E818" s="375">
        <f t="shared" ca="1" si="49"/>
        <v>4</v>
      </c>
      <c r="G818" s="6" t="s">
        <v>108</v>
      </c>
      <c r="H818" s="6">
        <v>332720</v>
      </c>
      <c r="I818" t="s">
        <v>577</v>
      </c>
      <c r="J818" s="352">
        <f t="shared" ca="1" si="50"/>
        <v>1.0231678297398738E-10</v>
      </c>
      <c r="K818" s="353">
        <f t="array" aca="1" ref="K818" ca="1">INDEX($B$3:$E$5837,MATCH(H818&amp;I818,$B$3:$B$5837&amp;$C$3:$C$5837,0),4)</f>
        <v>4</v>
      </c>
      <c r="L818">
        <f t="shared" ca="1" si="51"/>
        <v>4</v>
      </c>
    </row>
    <row r="819" spans="1:12">
      <c r="A819" s="6" t="s">
        <v>108</v>
      </c>
      <c r="B819">
        <v>321910</v>
      </c>
      <c r="C819" s="350" t="s">
        <v>571</v>
      </c>
      <c r="D819" s="351">
        <f t="shared" ca="1" si="48"/>
        <v>1.0213516899706486E-7</v>
      </c>
      <c r="E819" s="375">
        <f t="shared" ca="1" si="49"/>
        <v>4</v>
      </c>
      <c r="G819" s="6" t="s">
        <v>108</v>
      </c>
      <c r="H819" s="6">
        <v>332800</v>
      </c>
      <c r="I819" t="s">
        <v>569</v>
      </c>
      <c r="J819" s="352">
        <f t="shared" ca="1" si="50"/>
        <v>0.14338687553619953</v>
      </c>
      <c r="K819" s="353">
        <f t="array" aca="1" ref="K819" ca="1">INDEX($B$3:$E$5837,MATCH(H819&amp;I819,$B$3:$B$5837&amp;$C$3:$C$5837,0),4)</f>
        <v>4</v>
      </c>
      <c r="L819">
        <f t="shared" ca="1" si="51"/>
        <v>4</v>
      </c>
    </row>
    <row r="820" spans="1:12">
      <c r="A820" s="6" t="s">
        <v>108</v>
      </c>
      <c r="B820" t="s">
        <v>157</v>
      </c>
      <c r="C820" s="350" t="s">
        <v>571</v>
      </c>
      <c r="D820" s="351">
        <f t="shared" ca="1" si="48"/>
        <v>1.8743987135228079E-7</v>
      </c>
      <c r="E820" s="375">
        <f t="shared" ca="1" si="49"/>
        <v>4</v>
      </c>
      <c r="G820" s="6" t="s">
        <v>108</v>
      </c>
      <c r="H820" s="6">
        <v>332800</v>
      </c>
      <c r="I820" t="s">
        <v>570</v>
      </c>
      <c r="J820" s="352">
        <f t="shared" ca="1" si="50"/>
        <v>3.3455765274887281E-6</v>
      </c>
      <c r="K820" s="353">
        <f t="array" aca="1" ref="K820" ca="1">INDEX($B$3:$E$5837,MATCH(H820&amp;I820,$B$3:$B$5837&amp;$C$3:$C$5837,0),4)</f>
        <v>4</v>
      </c>
      <c r="L820">
        <f t="shared" ca="1" si="51"/>
        <v>4</v>
      </c>
    </row>
    <row r="821" spans="1:12">
      <c r="A821" s="6" t="s">
        <v>108</v>
      </c>
      <c r="B821">
        <v>327100</v>
      </c>
      <c r="C821" s="350" t="s">
        <v>571</v>
      </c>
      <c r="D821" s="351">
        <f t="shared" ca="1" si="48"/>
        <v>8.8663471270705941E-7</v>
      </c>
      <c r="E821" s="375">
        <f t="shared" ca="1" si="49"/>
        <v>4</v>
      </c>
      <c r="G821" s="6" t="s">
        <v>108</v>
      </c>
      <c r="H821" s="6">
        <v>332800</v>
      </c>
      <c r="I821" t="s">
        <v>571</v>
      </c>
      <c r="J821" s="352">
        <f t="shared" ca="1" si="50"/>
        <v>3.8535432836840832E-7</v>
      </c>
      <c r="K821" s="353">
        <f t="array" aca="1" ref="K821" ca="1">INDEX($B$3:$E$5837,MATCH(H821&amp;I821,$B$3:$B$5837&amp;$C$3:$C$5837,0),4)</f>
        <v>4</v>
      </c>
      <c r="L821">
        <f t="shared" ca="1" si="51"/>
        <v>4</v>
      </c>
    </row>
    <row r="822" spans="1:12">
      <c r="A822" s="6" t="s">
        <v>108</v>
      </c>
      <c r="B822">
        <v>327200</v>
      </c>
      <c r="C822" s="350" t="s">
        <v>571</v>
      </c>
      <c r="D822" s="351">
        <f t="shared" ca="1" si="48"/>
        <v>5.8795857610374597E-7</v>
      </c>
      <c r="E822" s="375">
        <f t="shared" ca="1" si="49"/>
        <v>4</v>
      </c>
      <c r="G822" s="6" t="s">
        <v>108</v>
      </c>
      <c r="H822">
        <v>332800</v>
      </c>
      <c r="I822" t="s">
        <v>575</v>
      </c>
      <c r="J822" s="352">
        <f t="shared" ca="1" si="50"/>
        <v>1.8495500463914335E-8</v>
      </c>
      <c r="K822" s="353">
        <f t="array" aca="1" ref="K822" ca="1">INDEX($B$3:$E$5837,MATCH(H822&amp;I822,$B$3:$B$5837&amp;$C$3:$C$5837,0),4)</f>
        <v>4</v>
      </c>
      <c r="L822">
        <f t="shared" ca="1" si="51"/>
        <v>4</v>
      </c>
    </row>
    <row r="823" spans="1:12">
      <c r="A823" s="6" t="s">
        <v>108</v>
      </c>
      <c r="B823">
        <v>327310</v>
      </c>
      <c r="C823" s="350" t="s">
        <v>571</v>
      </c>
      <c r="D823" s="351">
        <f t="shared" ca="1" si="48"/>
        <v>3.2689914891393992E-5</v>
      </c>
      <c r="E823" s="375">
        <f t="shared" ca="1" si="49"/>
        <v>4</v>
      </c>
      <c r="G823" s="6" t="s">
        <v>108</v>
      </c>
      <c r="H823">
        <v>332800</v>
      </c>
      <c r="I823" t="s">
        <v>574</v>
      </c>
      <c r="J823" s="352">
        <f t="shared" ca="1" si="50"/>
        <v>1.634965988992533E-9</v>
      </c>
      <c r="K823" s="353">
        <f t="array" aca="1" ref="K823" ca="1">INDEX($B$3:$E$5837,MATCH(H823&amp;I823,$B$3:$B$5837&amp;$C$3:$C$5837,0),4)</f>
        <v>4</v>
      </c>
      <c r="L823">
        <f t="shared" ca="1" si="51"/>
        <v>4</v>
      </c>
    </row>
    <row r="824" spans="1:12">
      <c r="A824" s="6" t="s">
        <v>108</v>
      </c>
      <c r="B824">
        <v>327320</v>
      </c>
      <c r="C824" s="350" t="s">
        <v>571</v>
      </c>
      <c r="D824" s="351">
        <f t="shared" ca="1" si="48"/>
        <v>1.9760286149271631E-7</v>
      </c>
      <c r="E824" s="375">
        <f t="shared" ca="1" si="49"/>
        <v>4</v>
      </c>
      <c r="G824" s="6" t="s">
        <v>108</v>
      </c>
      <c r="H824" s="6">
        <v>332800</v>
      </c>
      <c r="I824" t="s">
        <v>573</v>
      </c>
      <c r="J824" s="352">
        <f t="shared" ca="1" si="50"/>
        <v>5.1692691612230036E-10</v>
      </c>
      <c r="K824" s="353">
        <f t="array" aca="1" ref="K824" ca="1">INDEX($B$3:$E$5837,MATCH(H824&amp;I824,$B$3:$B$5837&amp;$C$3:$C$5837,0),4)</f>
        <v>4</v>
      </c>
      <c r="L824">
        <f t="shared" ca="1" si="51"/>
        <v>4</v>
      </c>
    </row>
    <row r="825" spans="1:12">
      <c r="A825" s="6" t="s">
        <v>108</v>
      </c>
      <c r="B825">
        <v>327330</v>
      </c>
      <c r="C825" s="350" t="s">
        <v>571</v>
      </c>
      <c r="D825" s="351">
        <f t="shared" ca="1" si="48"/>
        <v>1.6137748329750794E-7</v>
      </c>
      <c r="E825" s="375">
        <f t="shared" ca="1" si="49"/>
        <v>4</v>
      </c>
      <c r="G825" s="6" t="s">
        <v>108</v>
      </c>
      <c r="H825" s="6">
        <v>332800</v>
      </c>
      <c r="I825" t="s">
        <v>576</v>
      </c>
      <c r="J825" s="352">
        <f t="shared" ca="1" si="50"/>
        <v>1.0225785807184433E-9</v>
      </c>
      <c r="K825" s="353">
        <f t="array" aca="1" ref="K825" ca="1">INDEX($B$3:$E$5837,MATCH(H825&amp;I825,$B$3:$B$5837&amp;$C$3:$C$5837,0),4)</f>
        <v>4</v>
      </c>
      <c r="L825">
        <f t="shared" ca="1" si="51"/>
        <v>4</v>
      </c>
    </row>
    <row r="826" spans="1:12">
      <c r="A826" s="6" t="s">
        <v>108</v>
      </c>
      <c r="B826">
        <v>327390</v>
      </c>
      <c r="C826" s="350" t="s">
        <v>571</v>
      </c>
      <c r="D826" s="351">
        <f t="shared" ca="1" si="48"/>
        <v>1.2242409461181887E-7</v>
      </c>
      <c r="E826" s="375">
        <f t="shared" ca="1" si="49"/>
        <v>4</v>
      </c>
      <c r="G826" s="6" t="s">
        <v>108</v>
      </c>
      <c r="H826" s="6">
        <v>332800</v>
      </c>
      <c r="I826" t="s">
        <v>577</v>
      </c>
      <c r="J826" s="352">
        <f t="shared" ca="1" si="50"/>
        <v>4.623887552470119E-11</v>
      </c>
      <c r="K826" s="353">
        <f t="array" aca="1" ref="K826" ca="1">INDEX($B$3:$E$5837,MATCH(H826&amp;I826,$B$3:$B$5837&amp;$C$3:$C$5837,0),4)</f>
        <v>4</v>
      </c>
      <c r="L826">
        <f t="shared" ca="1" si="51"/>
        <v>4</v>
      </c>
    </row>
    <row r="827" spans="1:12">
      <c r="A827" s="6" t="s">
        <v>108</v>
      </c>
      <c r="B827">
        <v>327400</v>
      </c>
      <c r="C827" s="350" t="s">
        <v>571</v>
      </c>
      <c r="D827" s="351">
        <f t="shared" ca="1" si="48"/>
        <v>1.7641314727625434E-5</v>
      </c>
      <c r="E827" s="375">
        <f t="shared" ca="1" si="49"/>
        <v>4</v>
      </c>
      <c r="G827" s="6" t="s">
        <v>108</v>
      </c>
      <c r="H827">
        <v>332913</v>
      </c>
      <c r="I827" t="s">
        <v>569</v>
      </c>
      <c r="J827" s="352">
        <f t="shared" ca="1" si="50"/>
        <v>1.3395361910886786E-2</v>
      </c>
      <c r="K827" s="353">
        <f t="array" aca="1" ref="K827" ca="1">INDEX($B$3:$E$5837,MATCH(H827&amp;I827,$B$3:$B$5837&amp;$C$3:$C$5837,0),4)</f>
        <v>4</v>
      </c>
      <c r="L827">
        <f t="shared" ca="1" si="51"/>
        <v>4</v>
      </c>
    </row>
    <row r="828" spans="1:12">
      <c r="A828" s="6" t="s">
        <v>108</v>
      </c>
      <c r="B828">
        <v>327910</v>
      </c>
      <c r="C828" s="350" t="s">
        <v>571</v>
      </c>
      <c r="D828" s="351">
        <f t="shared" ca="1" si="48"/>
        <v>1.2772297197802221E-7</v>
      </c>
      <c r="E828" s="375">
        <f t="shared" ca="1" si="49"/>
        <v>4</v>
      </c>
      <c r="G828" s="6" t="s">
        <v>108</v>
      </c>
      <c r="H828">
        <v>332913</v>
      </c>
      <c r="I828" t="s">
        <v>570</v>
      </c>
      <c r="J828" s="352">
        <f t="shared" ca="1" si="50"/>
        <v>2.9125459331661504E-7</v>
      </c>
      <c r="K828" s="353">
        <f t="array" aca="1" ref="K828" ca="1">INDEX($B$3:$E$5837,MATCH(H828&amp;I828,$B$3:$B$5837&amp;$C$3:$C$5837,0),4)</f>
        <v>4</v>
      </c>
      <c r="L828">
        <f t="shared" ca="1" si="51"/>
        <v>4</v>
      </c>
    </row>
    <row r="829" spans="1:12">
      <c r="A829" s="6" t="s">
        <v>108</v>
      </c>
      <c r="B829">
        <v>327991</v>
      </c>
      <c r="C829" s="350" t="s">
        <v>571</v>
      </c>
      <c r="D829" s="351">
        <f t="shared" ca="1" si="48"/>
        <v>1.3060908240352065E-7</v>
      </c>
      <c r="E829" s="375">
        <f t="shared" ca="1" si="49"/>
        <v>4</v>
      </c>
      <c r="G829" s="6" t="s">
        <v>108</v>
      </c>
      <c r="H829">
        <v>332913</v>
      </c>
      <c r="I829" t="s">
        <v>571</v>
      </c>
      <c r="J829" s="352">
        <f t="shared" ca="1" si="50"/>
        <v>2.9335121172026872E-8</v>
      </c>
      <c r="K829" s="353">
        <f t="array" aca="1" ref="K829" ca="1">INDEX($B$3:$E$5837,MATCH(H829&amp;I829,$B$3:$B$5837&amp;$C$3:$C$5837,0),4)</f>
        <v>4</v>
      </c>
      <c r="L829">
        <f t="shared" ca="1" si="51"/>
        <v>4</v>
      </c>
    </row>
    <row r="830" spans="1:12">
      <c r="A830" s="6" t="s">
        <v>108</v>
      </c>
      <c r="B830">
        <v>327992</v>
      </c>
      <c r="C830" s="350" t="s">
        <v>571</v>
      </c>
      <c r="D830" s="351">
        <f t="shared" ca="1" si="48"/>
        <v>7.4828428523563298E-7</v>
      </c>
      <c r="E830" s="375">
        <f t="shared" ca="1" si="49"/>
        <v>4</v>
      </c>
      <c r="G830" s="6" t="s">
        <v>108</v>
      </c>
      <c r="H830">
        <v>332991</v>
      </c>
      <c r="I830" t="s">
        <v>569</v>
      </c>
      <c r="J830" s="352">
        <f t="shared" ca="1" si="50"/>
        <v>4.4845772745525932E-2</v>
      </c>
      <c r="K830" s="353">
        <f t="array" aca="1" ref="K830" ca="1">INDEX($B$3:$E$5837,MATCH(H830&amp;I830,$B$3:$B$5837&amp;$C$3:$C$5837,0),4)</f>
        <v>4</v>
      </c>
      <c r="L830">
        <f t="shared" ca="1" si="51"/>
        <v>4</v>
      </c>
    </row>
    <row r="831" spans="1:12">
      <c r="A831" s="6" t="s">
        <v>108</v>
      </c>
      <c r="B831">
        <v>327993</v>
      </c>
      <c r="C831" s="350" t="s">
        <v>571</v>
      </c>
      <c r="D831" s="351">
        <f t="shared" ca="1" si="48"/>
        <v>7.4730164212556464E-7</v>
      </c>
      <c r="E831" s="375">
        <f t="shared" ca="1" si="49"/>
        <v>4</v>
      </c>
      <c r="G831" s="6" t="s">
        <v>108</v>
      </c>
      <c r="H831">
        <v>332991</v>
      </c>
      <c r="I831" t="s">
        <v>570</v>
      </c>
      <c r="J831" s="352">
        <f t="shared" ca="1" si="50"/>
        <v>9.6939063444679812E-7</v>
      </c>
      <c r="K831" s="353">
        <f t="array" aca="1" ref="K831" ca="1">INDEX($B$3:$E$5837,MATCH(H831&amp;I831,$B$3:$B$5837&amp;$C$3:$C$5837,0),4)</f>
        <v>4</v>
      </c>
      <c r="L831">
        <f t="shared" ca="1" si="51"/>
        <v>4</v>
      </c>
    </row>
    <row r="832" spans="1:12">
      <c r="A832" s="6" t="s">
        <v>108</v>
      </c>
      <c r="B832">
        <v>327999</v>
      </c>
      <c r="C832" s="350" t="s">
        <v>571</v>
      </c>
      <c r="D832" s="351">
        <f t="shared" ca="1" si="48"/>
        <v>3.7257037404768688E-7</v>
      </c>
      <c r="E832" s="375">
        <f t="shared" ca="1" si="49"/>
        <v>4</v>
      </c>
      <c r="G832" s="6" t="s">
        <v>108</v>
      </c>
      <c r="H832" s="6">
        <v>332991</v>
      </c>
      <c r="I832" t="s">
        <v>571</v>
      </c>
      <c r="J832" s="352">
        <f t="shared" ca="1" si="50"/>
        <v>9.6446041813072358E-8</v>
      </c>
      <c r="K832" s="353">
        <f t="array" aca="1" ref="K832" ca="1">INDEX($B$3:$E$5837,MATCH(H832&amp;I832,$B$3:$B$5837&amp;$C$3:$C$5837,0),4)</f>
        <v>4</v>
      </c>
      <c r="L832">
        <f t="shared" ca="1" si="51"/>
        <v>4</v>
      </c>
    </row>
    <row r="833" spans="1:12">
      <c r="A833" s="6" t="s">
        <v>108</v>
      </c>
      <c r="B833">
        <v>331110</v>
      </c>
      <c r="C833" s="350" t="s">
        <v>571</v>
      </c>
      <c r="D833" s="351">
        <f t="shared" ca="1" si="48"/>
        <v>6.7683333631855611E-7</v>
      </c>
      <c r="E833" s="375">
        <f t="shared" ca="1" si="49"/>
        <v>4</v>
      </c>
      <c r="G833" s="6" t="s">
        <v>108</v>
      </c>
      <c r="H833" s="6">
        <v>332996</v>
      </c>
      <c r="I833" t="s">
        <v>569</v>
      </c>
      <c r="J833" s="352">
        <f t="shared" ca="1" si="50"/>
        <v>2.8260753632078365E-2</v>
      </c>
      <c r="K833" s="353">
        <f t="array" aca="1" ref="K833" ca="1">INDEX($B$3:$E$5837,MATCH(H833&amp;I833,$B$3:$B$5837&amp;$C$3:$C$5837,0),4)</f>
        <v>4</v>
      </c>
      <c r="L833">
        <f t="shared" ca="1" si="51"/>
        <v>4</v>
      </c>
    </row>
    <row r="834" spans="1:12">
      <c r="A834" s="6" t="s">
        <v>108</v>
      </c>
      <c r="B834">
        <v>331200</v>
      </c>
      <c r="C834" s="350" t="s">
        <v>571</v>
      </c>
      <c r="D834" s="351">
        <f t="shared" ca="1" si="48"/>
        <v>1.1362509765834395E-7</v>
      </c>
      <c r="E834" s="375">
        <f t="shared" ca="1" si="49"/>
        <v>4</v>
      </c>
      <c r="G834" s="6" t="s">
        <v>108</v>
      </c>
      <c r="H834" s="6">
        <v>332996</v>
      </c>
      <c r="I834" t="s">
        <v>570</v>
      </c>
      <c r="J834" s="352">
        <f t="shared" ca="1" si="50"/>
        <v>6.1833916072726158E-7</v>
      </c>
      <c r="K834" s="353">
        <f t="array" aca="1" ref="K834" ca="1">INDEX($B$3:$E$5837,MATCH(H834&amp;I834,$B$3:$B$5837&amp;$C$3:$C$5837,0),4)</f>
        <v>4</v>
      </c>
      <c r="L834">
        <f t="shared" ca="1" si="51"/>
        <v>4</v>
      </c>
    </row>
    <row r="835" spans="1:12">
      <c r="A835" s="6" t="s">
        <v>108</v>
      </c>
      <c r="B835" t="s">
        <v>173</v>
      </c>
      <c r="C835" s="350" t="s">
        <v>571</v>
      </c>
      <c r="D835" s="351">
        <f t="shared" ref="D835:D898" ca="1" si="52">OFFSET(matrix1,MOD(ROW()-ROW($D$3),ROWS(matrix1)),TRUNC((ROW()-ROW($D$3))/ROWS(matrix1)),1,1)</f>
        <v>6.0763671161987077E-7</v>
      </c>
      <c r="E835" s="375">
        <f t="shared" ref="E835:E898" ca="1" si="53">OFFSET(matrix4,MOD(ROW()-ROW($E$3),ROWS(matrix4)),TRUNC((ROW()-ROW($E$3))/ROWS(matrix4)),1,1)</f>
        <v>4</v>
      </c>
      <c r="G835" s="6" t="s">
        <v>108</v>
      </c>
      <c r="H835" s="6">
        <v>332996</v>
      </c>
      <c r="I835" t="s">
        <v>575</v>
      </c>
      <c r="J835" s="352">
        <f t="shared" ca="1" si="50"/>
        <v>6.7613624686932813E-8</v>
      </c>
      <c r="K835" s="353">
        <f t="array" aca="1" ref="K835" ca="1">INDEX($B$3:$E$5837,MATCH(H835&amp;I835,$B$3:$B$5837&amp;$C$3:$C$5837,0),4)</f>
        <v>4</v>
      </c>
      <c r="L835">
        <f t="shared" ca="1" si="51"/>
        <v>4</v>
      </c>
    </row>
    <row r="836" spans="1:12">
      <c r="A836" s="6" t="s">
        <v>108</v>
      </c>
      <c r="B836">
        <v>331314</v>
      </c>
      <c r="C836" s="350" t="s">
        <v>571</v>
      </c>
      <c r="D836" s="351">
        <f t="shared" ca="1" si="52"/>
        <v>3.0982177523656565E-7</v>
      </c>
      <c r="E836" s="375">
        <f t="shared" ca="1" si="53"/>
        <v>4</v>
      </c>
      <c r="G836" s="6" t="s">
        <v>108</v>
      </c>
      <c r="H836" s="6">
        <v>332996</v>
      </c>
      <c r="I836" t="s">
        <v>571</v>
      </c>
      <c r="J836" s="352">
        <f t="shared" ref="J836:J899" ca="1" si="54">SUMIFS(D$3:D$5837,B$3:B$5837,H836,C$3:C$5837,I836)</f>
        <v>6.3088607786654474E-8</v>
      </c>
      <c r="K836" s="353">
        <f t="array" aca="1" ref="K836" ca="1">INDEX($B$3:$E$5837,MATCH(H836&amp;I836,$B$3:$B$5837&amp;$C$3:$C$5837,0),4)</f>
        <v>4</v>
      </c>
      <c r="L836">
        <f t="shared" ref="L836:L899" ca="1" si="55">IF(K836&gt;2,4,1)</f>
        <v>4</v>
      </c>
    </row>
    <row r="837" spans="1:12">
      <c r="A837" s="6" t="s">
        <v>108</v>
      </c>
      <c r="B837" t="s">
        <v>176</v>
      </c>
      <c r="C837" s="350" t="s">
        <v>571</v>
      </c>
      <c r="D837" s="351">
        <f t="shared" ca="1" si="52"/>
        <v>2.4330919408787508E-7</v>
      </c>
      <c r="E837" s="375">
        <f t="shared" ca="1" si="53"/>
        <v>4</v>
      </c>
      <c r="G837" s="6" t="s">
        <v>108</v>
      </c>
      <c r="H837" s="6">
        <v>332996</v>
      </c>
      <c r="I837" t="s">
        <v>574</v>
      </c>
      <c r="J837" s="352">
        <f t="shared" ca="1" si="54"/>
        <v>5.9769118965621881E-9</v>
      </c>
      <c r="K837" s="353">
        <f t="array" aca="1" ref="K837" ca="1">INDEX($B$3:$E$5837,MATCH(H837&amp;I837,$B$3:$B$5837&amp;$C$3:$C$5837,0),4)</f>
        <v>4</v>
      </c>
      <c r="L837">
        <f t="shared" ca="1" si="55"/>
        <v>4</v>
      </c>
    </row>
    <row r="838" spans="1:12">
      <c r="A838" s="6" t="s">
        <v>108</v>
      </c>
      <c r="B838">
        <v>331411</v>
      </c>
      <c r="C838" s="350" t="s">
        <v>571</v>
      </c>
      <c r="D838" s="351">
        <f t="shared" ca="1" si="52"/>
        <v>2.0780863124005175E-8</v>
      </c>
      <c r="E838" s="375">
        <f t="shared" ca="1" si="53"/>
        <v>4</v>
      </c>
      <c r="G838" s="6" t="s">
        <v>108</v>
      </c>
      <c r="H838">
        <v>332996</v>
      </c>
      <c r="I838" t="s">
        <v>573</v>
      </c>
      <c r="J838" s="352">
        <f t="shared" ca="1" si="54"/>
        <v>1.8897192084884965E-9</v>
      </c>
      <c r="K838" s="353">
        <f t="array" aca="1" ref="K838" ca="1">INDEX($B$3:$E$5837,MATCH(H838&amp;I838,$B$3:$B$5837&amp;$C$3:$C$5837,0),4)</f>
        <v>4</v>
      </c>
      <c r="L838">
        <f t="shared" ca="1" si="55"/>
        <v>4</v>
      </c>
    </row>
    <row r="839" spans="1:12">
      <c r="A839" s="6" t="s">
        <v>108</v>
      </c>
      <c r="B839">
        <v>331419</v>
      </c>
      <c r="C839" s="350" t="s">
        <v>571</v>
      </c>
      <c r="D839" s="351">
        <f t="shared" ca="1" si="52"/>
        <v>1.8786229280996061E-7</v>
      </c>
      <c r="E839" s="375">
        <f t="shared" ca="1" si="53"/>
        <v>4</v>
      </c>
      <c r="G839" s="6" t="s">
        <v>108</v>
      </c>
      <c r="H839" s="6">
        <v>332996</v>
      </c>
      <c r="I839" t="s">
        <v>576</v>
      </c>
      <c r="J839" s="352">
        <f t="shared" ca="1" si="54"/>
        <v>3.738219709409291E-9</v>
      </c>
      <c r="K839" s="353">
        <f t="array" aca="1" ref="K839" ca="1">INDEX($B$3:$E$5837,MATCH(H839&amp;I839,$B$3:$B$5837&amp;$C$3:$C$5837,0),4)</f>
        <v>4</v>
      </c>
      <c r="L839">
        <f t="shared" ca="1" si="55"/>
        <v>4</v>
      </c>
    </row>
    <row r="840" spans="1:12">
      <c r="A840" s="6" t="s">
        <v>108</v>
      </c>
      <c r="B840">
        <v>331420</v>
      </c>
      <c r="C840" s="350" t="s">
        <v>571</v>
      </c>
      <c r="D840" s="351">
        <f t="shared" ca="1" si="52"/>
        <v>5.441748325459834E-8</v>
      </c>
      <c r="E840" s="375">
        <f t="shared" ca="1" si="53"/>
        <v>4</v>
      </c>
      <c r="G840" s="6" t="s">
        <v>108</v>
      </c>
      <c r="H840" s="6">
        <v>332996</v>
      </c>
      <c r="I840" t="s">
        <v>577</v>
      </c>
      <c r="J840" s="352">
        <f t="shared" ca="1" si="54"/>
        <v>1.6903451635562243E-10</v>
      </c>
      <c r="K840" s="353">
        <f t="array" aca="1" ref="K840" ca="1">INDEX($B$3:$E$5837,MATCH(H840&amp;I840,$B$3:$B$5837&amp;$C$3:$C$5837,0),4)</f>
        <v>4</v>
      </c>
      <c r="L840">
        <f t="shared" ca="1" si="55"/>
        <v>4</v>
      </c>
    </row>
    <row r="841" spans="1:12">
      <c r="A841" s="6" t="s">
        <v>108</v>
      </c>
      <c r="B841">
        <v>331490</v>
      </c>
      <c r="C841" s="350" t="s">
        <v>571</v>
      </c>
      <c r="D841" s="351">
        <f t="shared" ca="1" si="52"/>
        <v>1.2266932758942089E-7</v>
      </c>
      <c r="E841" s="375">
        <f t="shared" ca="1" si="53"/>
        <v>4</v>
      </c>
      <c r="G841" s="6" t="s">
        <v>108</v>
      </c>
      <c r="H841" s="6">
        <v>333111</v>
      </c>
      <c r="I841" t="s">
        <v>569</v>
      </c>
      <c r="J841" s="352">
        <f t="shared" ca="1" si="54"/>
        <v>1.5976770152054134E-2</v>
      </c>
      <c r="K841" s="353">
        <f t="array" aca="1" ref="K841" ca="1">INDEX($B$3:$E$5837,MATCH(H841&amp;I841,$B$3:$B$5837&amp;$C$3:$C$5837,0),4)</f>
        <v>4</v>
      </c>
      <c r="L841">
        <f t="shared" ca="1" si="55"/>
        <v>4</v>
      </c>
    </row>
    <row r="842" spans="1:12">
      <c r="A842" s="6" t="s">
        <v>108</v>
      </c>
      <c r="B842">
        <v>331510</v>
      </c>
      <c r="C842" s="350" t="s">
        <v>571</v>
      </c>
      <c r="D842" s="351">
        <f t="shared" ca="1" si="52"/>
        <v>1.6131855920817434E-7</v>
      </c>
      <c r="E842" s="375">
        <f t="shared" ca="1" si="53"/>
        <v>4</v>
      </c>
      <c r="G842" s="6" t="s">
        <v>108</v>
      </c>
      <c r="H842" s="6">
        <v>333111</v>
      </c>
      <c r="I842" t="s">
        <v>570</v>
      </c>
      <c r="J842" s="352">
        <f t="shared" ca="1" si="54"/>
        <v>3.6789808592697517E-7</v>
      </c>
      <c r="K842" s="353">
        <f t="array" aca="1" ref="K842" ca="1">INDEX($B$3:$E$5837,MATCH(H842&amp;I842,$B$3:$B$5837&amp;$C$3:$C$5837,0),4)</f>
        <v>4</v>
      </c>
      <c r="L842">
        <f t="shared" ca="1" si="55"/>
        <v>4</v>
      </c>
    </row>
    <row r="843" spans="1:12">
      <c r="A843" s="6" t="s">
        <v>108</v>
      </c>
      <c r="B843">
        <v>331520</v>
      </c>
      <c r="C843" s="350" t="s">
        <v>571</v>
      </c>
      <c r="D843" s="351">
        <f t="shared" ca="1" si="52"/>
        <v>2.3980149680393299E-7</v>
      </c>
      <c r="E843" s="375">
        <f t="shared" ca="1" si="53"/>
        <v>4</v>
      </c>
      <c r="G843" s="6" t="s">
        <v>108</v>
      </c>
      <c r="H843">
        <v>333111</v>
      </c>
      <c r="I843" t="s">
        <v>575</v>
      </c>
      <c r="J843" s="352">
        <f t="shared" ca="1" si="54"/>
        <v>1.3793254583258149E-7</v>
      </c>
      <c r="K843" s="353">
        <f t="array" aca="1" ref="K843" ca="1">INDEX($B$3:$E$5837,MATCH(H843&amp;I843,$B$3:$B$5837&amp;$C$3:$C$5837,0),4)</f>
        <v>4</v>
      </c>
      <c r="L843">
        <f t="shared" ca="1" si="55"/>
        <v>4</v>
      </c>
    </row>
    <row r="844" spans="1:12">
      <c r="A844" s="6" t="s">
        <v>108</v>
      </c>
      <c r="B844" t="s">
        <v>184</v>
      </c>
      <c r="C844" s="350" t="s">
        <v>571</v>
      </c>
      <c r="D844" s="351">
        <f t="shared" ca="1" si="52"/>
        <v>2.7529790763100441E-7</v>
      </c>
      <c r="E844" s="375">
        <f t="shared" ca="1" si="53"/>
        <v>4</v>
      </c>
      <c r="G844" s="6" t="s">
        <v>108</v>
      </c>
      <c r="H844">
        <v>333111</v>
      </c>
      <c r="I844" t="s">
        <v>574</v>
      </c>
      <c r="J844" s="352">
        <f t="shared" ca="1" si="54"/>
        <v>1.2192966697571431E-8</v>
      </c>
      <c r="K844" s="353">
        <f t="array" aca="1" ref="K844" ca="1">INDEX($B$3:$E$5837,MATCH(H844&amp;I844,$B$3:$B$5837&amp;$C$3:$C$5837,0),4)</f>
        <v>4</v>
      </c>
      <c r="L844">
        <f t="shared" ca="1" si="55"/>
        <v>4</v>
      </c>
    </row>
    <row r="845" spans="1:12">
      <c r="A845" s="6" t="s">
        <v>108</v>
      </c>
      <c r="B845">
        <v>332114</v>
      </c>
      <c r="C845" s="350" t="s">
        <v>571</v>
      </c>
      <c r="D845" s="351">
        <f t="shared" ca="1" si="52"/>
        <v>1.2095204232417018E-7</v>
      </c>
      <c r="E845" s="375">
        <f t="shared" ca="1" si="53"/>
        <v>4</v>
      </c>
      <c r="G845" s="6" t="s">
        <v>108</v>
      </c>
      <c r="H845">
        <v>333111</v>
      </c>
      <c r="I845" t="s">
        <v>573</v>
      </c>
      <c r="J845" s="352">
        <f t="shared" ca="1" si="54"/>
        <v>3.855048188030714E-9</v>
      </c>
      <c r="K845" s="353">
        <f t="array" aca="1" ref="K845" ca="1">INDEX($B$3:$E$5837,MATCH(H845&amp;I845,$B$3:$B$5837&amp;$C$3:$C$5837,0),4)</f>
        <v>4</v>
      </c>
      <c r="L845">
        <f t="shared" ca="1" si="55"/>
        <v>4</v>
      </c>
    </row>
    <row r="846" spans="1:12">
      <c r="A846" s="6" t="s">
        <v>108</v>
      </c>
      <c r="B846" t="s">
        <v>187</v>
      </c>
      <c r="C846" s="350" t="s">
        <v>571</v>
      </c>
      <c r="D846" s="351">
        <f t="shared" ca="1" si="52"/>
        <v>7.0543709505463288E-8</v>
      </c>
      <c r="E846" s="375">
        <f t="shared" ca="1" si="53"/>
        <v>4</v>
      </c>
      <c r="G846" s="6" t="s">
        <v>108</v>
      </c>
      <c r="H846" s="6">
        <v>333111</v>
      </c>
      <c r="I846" t="s">
        <v>571</v>
      </c>
      <c r="J846" s="352">
        <f t="shared" ca="1" si="54"/>
        <v>4.1349564018681612E-8</v>
      </c>
      <c r="K846" s="353">
        <f t="array" aca="1" ref="K846" ca="1">INDEX($B$3:$E$5837,MATCH(H846&amp;I846,$B$3:$B$5837&amp;$C$3:$C$5837,0),4)</f>
        <v>4</v>
      </c>
      <c r="L846">
        <f t="shared" ca="1" si="55"/>
        <v>4</v>
      </c>
    </row>
    <row r="847" spans="1:12">
      <c r="A847" s="6" t="s">
        <v>108</v>
      </c>
      <c r="B847">
        <v>332200</v>
      </c>
      <c r="C847" s="350" t="s">
        <v>571</v>
      </c>
      <c r="D847" s="351">
        <f t="shared" ca="1" si="52"/>
        <v>9.022971278716292E-8</v>
      </c>
      <c r="E847" s="375">
        <f t="shared" ca="1" si="53"/>
        <v>4</v>
      </c>
      <c r="G847" s="6" t="s">
        <v>108</v>
      </c>
      <c r="H847" s="6">
        <v>333111</v>
      </c>
      <c r="I847" t="s">
        <v>576</v>
      </c>
      <c r="J847" s="352">
        <f t="shared" ca="1" si="54"/>
        <v>7.6260097545104229E-9</v>
      </c>
      <c r="K847" s="353">
        <f t="array" aca="1" ref="K847" ca="1">INDEX($B$3:$E$5837,MATCH(H847&amp;I847,$B$3:$B$5837&amp;$C$3:$C$5837,0),4)</f>
        <v>4</v>
      </c>
      <c r="L847">
        <f t="shared" ca="1" si="55"/>
        <v>4</v>
      </c>
    </row>
    <row r="848" spans="1:12">
      <c r="A848" s="6" t="s">
        <v>108</v>
      </c>
      <c r="B848">
        <v>332310</v>
      </c>
      <c r="C848" s="350" t="s">
        <v>571</v>
      </c>
      <c r="D848" s="351">
        <f t="shared" ca="1" si="52"/>
        <v>4.786770191716252E-8</v>
      </c>
      <c r="E848" s="375">
        <f t="shared" ca="1" si="53"/>
        <v>4</v>
      </c>
      <c r="G848" s="6" t="s">
        <v>108</v>
      </c>
      <c r="H848" s="6">
        <v>333111</v>
      </c>
      <c r="I848" t="s">
        <v>577</v>
      </c>
      <c r="J848" s="352">
        <f t="shared" ca="1" si="54"/>
        <v>3.4483229204861903E-10</v>
      </c>
      <c r="K848" s="353">
        <f t="array" aca="1" ref="K848" ca="1">INDEX($B$3:$E$5837,MATCH(H848&amp;I848,$B$3:$B$5837&amp;$C$3:$C$5837,0),4)</f>
        <v>4</v>
      </c>
      <c r="L848">
        <f t="shared" ca="1" si="55"/>
        <v>4</v>
      </c>
    </row>
    <row r="849" spans="1:12">
      <c r="A849" s="6" t="s">
        <v>108</v>
      </c>
      <c r="B849">
        <v>332320</v>
      </c>
      <c r="C849" s="350" t="s">
        <v>571</v>
      </c>
      <c r="D849" s="351">
        <f t="shared" ca="1" si="52"/>
        <v>5.0048526774642972E-8</v>
      </c>
      <c r="E849" s="375">
        <f t="shared" ca="1" si="53"/>
        <v>4</v>
      </c>
      <c r="G849" s="6" t="s">
        <v>108</v>
      </c>
      <c r="H849" s="6">
        <v>333112</v>
      </c>
      <c r="I849" t="s">
        <v>569</v>
      </c>
      <c r="J849" s="352">
        <f t="shared" ca="1" si="54"/>
        <v>1.2093081421454875E-2</v>
      </c>
      <c r="K849" s="353">
        <f t="array" aca="1" ref="K849" ca="1">INDEX($B$3:$E$5837,MATCH(H849&amp;I849,$B$3:$B$5837&amp;$C$3:$C$5837,0),4)</f>
        <v>4</v>
      </c>
      <c r="L849">
        <f t="shared" ca="1" si="55"/>
        <v>4</v>
      </c>
    </row>
    <row r="850" spans="1:12">
      <c r="A850" s="6" t="s">
        <v>108</v>
      </c>
      <c r="B850">
        <v>332410</v>
      </c>
      <c r="C850" s="350" t="s">
        <v>571</v>
      </c>
      <c r="D850" s="351">
        <f t="shared" ca="1" si="52"/>
        <v>3.6022322527074404E-8</v>
      </c>
      <c r="E850" s="375">
        <f t="shared" ca="1" si="53"/>
        <v>4</v>
      </c>
      <c r="G850" s="6" t="s">
        <v>108</v>
      </c>
      <c r="H850">
        <v>333112</v>
      </c>
      <c r="I850" t="s">
        <v>575</v>
      </c>
      <c r="J850" s="352">
        <f t="shared" ca="1" si="54"/>
        <v>2.3996095828469404E-7</v>
      </c>
      <c r="K850" s="353">
        <f t="array" aca="1" ref="K850" ca="1">INDEX($B$3:$E$5837,MATCH(H850&amp;I850,$B$3:$B$5837&amp;$C$3:$C$5837,0),4)</f>
        <v>4</v>
      </c>
      <c r="L850">
        <f t="shared" ca="1" si="55"/>
        <v>4</v>
      </c>
    </row>
    <row r="851" spans="1:12">
      <c r="A851" s="6" t="s">
        <v>108</v>
      </c>
      <c r="B851">
        <v>332420</v>
      </c>
      <c r="C851" s="350" t="s">
        <v>571</v>
      </c>
      <c r="D851" s="351">
        <f t="shared" ca="1" si="52"/>
        <v>7.0623466675824645E-8</v>
      </c>
      <c r="E851" s="375">
        <f t="shared" ca="1" si="53"/>
        <v>4</v>
      </c>
      <c r="G851" s="6" t="s">
        <v>108</v>
      </c>
      <c r="H851" s="6">
        <v>333112</v>
      </c>
      <c r="I851" t="s">
        <v>570</v>
      </c>
      <c r="J851" s="352">
        <f t="shared" ca="1" si="54"/>
        <v>2.7637158834547114E-7</v>
      </c>
      <c r="K851" s="353">
        <f t="array" aca="1" ref="K851" ca="1">INDEX($B$3:$E$5837,MATCH(H851&amp;I851,$B$3:$B$5837&amp;$C$3:$C$5837,0),4)</f>
        <v>4</v>
      </c>
      <c r="L851">
        <f t="shared" ca="1" si="55"/>
        <v>4</v>
      </c>
    </row>
    <row r="852" spans="1:12">
      <c r="A852" s="6" t="s">
        <v>108</v>
      </c>
      <c r="B852">
        <v>332430</v>
      </c>
      <c r="C852" s="350" t="s">
        <v>571</v>
      </c>
      <c r="D852" s="351">
        <f t="shared" ca="1" si="52"/>
        <v>1.0713572724467978E-7</v>
      </c>
      <c r="E852" s="375">
        <f t="shared" ca="1" si="53"/>
        <v>4</v>
      </c>
      <c r="G852" s="6" t="s">
        <v>108</v>
      </c>
      <c r="H852">
        <v>333112</v>
      </c>
      <c r="I852" t="s">
        <v>574</v>
      </c>
      <c r="J852" s="352">
        <f t="shared" ca="1" si="54"/>
        <v>2.1212078378034844E-8</v>
      </c>
      <c r="K852" s="353">
        <f t="array" aca="1" ref="K852" ca="1">INDEX($B$3:$E$5837,MATCH(H852&amp;I852,$B$3:$B$5837&amp;$C$3:$C$5837,0),4)</f>
        <v>4</v>
      </c>
      <c r="L852">
        <f t="shared" ca="1" si="55"/>
        <v>4</v>
      </c>
    </row>
    <row r="853" spans="1:12">
      <c r="A853" s="6" t="s">
        <v>108</v>
      </c>
      <c r="B853">
        <v>332500</v>
      </c>
      <c r="C853" s="350" t="s">
        <v>571</v>
      </c>
      <c r="D853" s="351">
        <f t="shared" ca="1" si="52"/>
        <v>6.2119723828585368E-8</v>
      </c>
      <c r="E853" s="375">
        <f t="shared" ca="1" si="53"/>
        <v>4</v>
      </c>
      <c r="G853" s="6" t="s">
        <v>108</v>
      </c>
      <c r="H853" s="6">
        <v>333112</v>
      </c>
      <c r="I853" t="s">
        <v>573</v>
      </c>
      <c r="J853" s="352">
        <f t="shared" ca="1" si="54"/>
        <v>6.7066191800471499E-9</v>
      </c>
      <c r="K853" s="353">
        <f t="array" aca="1" ref="K853" ca="1">INDEX($B$3:$E$5837,MATCH(H853&amp;I853,$B$3:$B$5837&amp;$C$3:$C$5837,0),4)</f>
        <v>4</v>
      </c>
      <c r="L853">
        <f t="shared" ca="1" si="55"/>
        <v>4</v>
      </c>
    </row>
    <row r="854" spans="1:12">
      <c r="A854" s="6" t="s">
        <v>108</v>
      </c>
      <c r="B854">
        <v>332600</v>
      </c>
      <c r="C854" s="350" t="s">
        <v>571</v>
      </c>
      <c r="D854" s="351">
        <f t="shared" ca="1" si="52"/>
        <v>9.9129397025177986E-8</v>
      </c>
      <c r="E854" s="375">
        <f t="shared" ca="1" si="53"/>
        <v>4</v>
      </c>
      <c r="G854" s="6" t="s">
        <v>108</v>
      </c>
      <c r="H854" s="6">
        <v>333112</v>
      </c>
      <c r="I854" t="s">
        <v>576</v>
      </c>
      <c r="J854" s="352">
        <f t="shared" ca="1" si="54"/>
        <v>1.3266953042408708E-8</v>
      </c>
      <c r="K854" s="353">
        <f t="array" aca="1" ref="K854" ca="1">INDEX($B$3:$E$5837,MATCH(H854&amp;I854,$B$3:$B$5837&amp;$C$3:$C$5837,0),4)</f>
        <v>4</v>
      </c>
      <c r="L854">
        <f t="shared" ca="1" si="55"/>
        <v>4</v>
      </c>
    </row>
    <row r="855" spans="1:12">
      <c r="A855" s="6" t="s">
        <v>108</v>
      </c>
      <c r="B855">
        <v>332710</v>
      </c>
      <c r="C855" s="350" t="s">
        <v>571</v>
      </c>
      <c r="D855" s="351">
        <f t="shared" ca="1" si="52"/>
        <v>7.546149876209027E-8</v>
      </c>
      <c r="E855" s="375">
        <f t="shared" ca="1" si="53"/>
        <v>4</v>
      </c>
      <c r="G855" s="6" t="s">
        <v>108</v>
      </c>
      <c r="H855" s="6">
        <v>333112</v>
      </c>
      <c r="I855" t="s">
        <v>571</v>
      </c>
      <c r="J855" s="352">
        <f t="shared" ca="1" si="54"/>
        <v>3.0648102524772238E-8</v>
      </c>
      <c r="K855" s="353">
        <f t="array" aca="1" ref="K855" ca="1">INDEX($B$3:$E$5837,MATCH(H855&amp;I855,$B$3:$B$5837&amp;$C$3:$C$5837,0),4)</f>
        <v>4</v>
      </c>
      <c r="L855">
        <f t="shared" ca="1" si="55"/>
        <v>4</v>
      </c>
    </row>
    <row r="856" spans="1:12">
      <c r="A856" s="6" t="s">
        <v>108</v>
      </c>
      <c r="B856">
        <v>332720</v>
      </c>
      <c r="C856" s="350" t="s">
        <v>571</v>
      </c>
      <c r="D856" s="351">
        <f t="shared" ca="1" si="52"/>
        <v>6.2145717379061841E-8</v>
      </c>
      <c r="E856" s="375">
        <f t="shared" ca="1" si="53"/>
        <v>4</v>
      </c>
      <c r="G856" s="6" t="s">
        <v>108</v>
      </c>
      <c r="H856" s="6">
        <v>333112</v>
      </c>
      <c r="I856" t="s">
        <v>577</v>
      </c>
      <c r="J856" s="352">
        <f t="shared" ca="1" si="54"/>
        <v>5.9990400922440117E-10</v>
      </c>
      <c r="K856" s="353">
        <f t="array" aca="1" ref="K856" ca="1">INDEX($B$3:$E$5837,MATCH(H856&amp;I856,$B$3:$B$5837&amp;$C$3:$C$5837,0),4)</f>
        <v>4</v>
      </c>
      <c r="L856">
        <f t="shared" ca="1" si="55"/>
        <v>4</v>
      </c>
    </row>
    <row r="857" spans="1:12">
      <c r="A857" s="6" t="s">
        <v>108</v>
      </c>
      <c r="B857">
        <v>332800</v>
      </c>
      <c r="C857" s="350" t="s">
        <v>571</v>
      </c>
      <c r="D857" s="351">
        <f t="shared" ca="1" si="52"/>
        <v>3.8535432836840832E-7</v>
      </c>
      <c r="E857" s="375">
        <f t="shared" ca="1" si="53"/>
        <v>4</v>
      </c>
      <c r="G857" s="6" t="s">
        <v>108</v>
      </c>
      <c r="H857" s="6">
        <v>333120</v>
      </c>
      <c r="I857" t="s">
        <v>569</v>
      </c>
      <c r="J857" s="352">
        <f t="shared" ca="1" si="54"/>
        <v>2.2360660179419737E-2</v>
      </c>
      <c r="K857" s="353">
        <f t="array" aca="1" ref="K857" ca="1">INDEX($B$3:$E$5837,MATCH(H857&amp;I857,$B$3:$B$5837&amp;$C$3:$C$5837,0),4)</f>
        <v>4</v>
      </c>
      <c r="L857">
        <f t="shared" ca="1" si="55"/>
        <v>4</v>
      </c>
    </row>
    <row r="858" spans="1:12">
      <c r="A858" s="6" t="s">
        <v>108</v>
      </c>
      <c r="B858" t="s">
        <v>200</v>
      </c>
      <c r="C858" s="350" t="s">
        <v>571</v>
      </c>
      <c r="D858" s="351">
        <f t="shared" ca="1" si="52"/>
        <v>4.0343514319319468E-8</v>
      </c>
      <c r="E858" s="375">
        <f t="shared" ca="1" si="53"/>
        <v>4</v>
      </c>
      <c r="G858" s="6" t="s">
        <v>108</v>
      </c>
      <c r="H858">
        <v>333120</v>
      </c>
      <c r="I858" t="s">
        <v>570</v>
      </c>
      <c r="J858" s="352">
        <f t="shared" ca="1" si="54"/>
        <v>6.4693427284823787E-7</v>
      </c>
      <c r="K858" s="353">
        <f t="array" aca="1" ref="K858" ca="1">INDEX($B$3:$E$5837,MATCH(H858&amp;I858,$B$3:$B$5837&amp;$C$3:$C$5837,0),4)</f>
        <v>4</v>
      </c>
      <c r="L858">
        <f t="shared" ca="1" si="55"/>
        <v>4</v>
      </c>
    </row>
    <row r="859" spans="1:12">
      <c r="A859" s="6" t="s">
        <v>108</v>
      </c>
      <c r="B859">
        <v>332913</v>
      </c>
      <c r="C859" s="350" t="s">
        <v>571</v>
      </c>
      <c r="D859" s="351">
        <f t="shared" ca="1" si="52"/>
        <v>2.9335121172026872E-8</v>
      </c>
      <c r="E859" s="375">
        <f t="shared" ca="1" si="53"/>
        <v>4</v>
      </c>
      <c r="G859" s="6" t="s">
        <v>108</v>
      </c>
      <c r="H859">
        <v>333120</v>
      </c>
      <c r="I859" t="s">
        <v>575</v>
      </c>
      <c r="J859" s="352">
        <f t="shared" ca="1" si="54"/>
        <v>5.8059031309196894E-8</v>
      </c>
      <c r="K859" s="353">
        <f t="array" aca="1" ref="K859" ca="1">INDEX($B$3:$E$5837,MATCH(H859&amp;I859,$B$3:$B$5837&amp;$C$3:$C$5837,0),4)</f>
        <v>4</v>
      </c>
      <c r="L859">
        <f t="shared" ca="1" si="55"/>
        <v>4</v>
      </c>
    </row>
    <row r="860" spans="1:12">
      <c r="A860" s="6" t="s">
        <v>108</v>
      </c>
      <c r="B860">
        <v>332991</v>
      </c>
      <c r="C860" s="350" t="s">
        <v>571</v>
      </c>
      <c r="D860" s="351">
        <f t="shared" ca="1" si="52"/>
        <v>9.6446041813072358E-8</v>
      </c>
      <c r="E860" s="375">
        <f t="shared" ca="1" si="53"/>
        <v>4</v>
      </c>
      <c r="G860" s="6" t="s">
        <v>108</v>
      </c>
      <c r="H860">
        <v>333120</v>
      </c>
      <c r="I860" t="s">
        <v>571</v>
      </c>
      <c r="J860" s="352">
        <f t="shared" ca="1" si="54"/>
        <v>9.8810719390168479E-8</v>
      </c>
      <c r="K860" s="353">
        <f t="array" aca="1" ref="K860" ca="1">INDEX($B$3:$E$5837,MATCH(H860&amp;I860,$B$3:$B$5837&amp;$C$3:$C$5837,0),4)</f>
        <v>4</v>
      </c>
      <c r="L860">
        <f t="shared" ca="1" si="55"/>
        <v>4</v>
      </c>
    </row>
    <row r="861" spans="1:12">
      <c r="A861" s="6" t="s">
        <v>108</v>
      </c>
      <c r="B861" t="s">
        <v>204</v>
      </c>
      <c r="C861" s="350" t="s">
        <v>571</v>
      </c>
      <c r="D861" s="351">
        <f t="shared" ca="1" si="52"/>
        <v>5.9142244482274884E-8</v>
      </c>
      <c r="E861" s="375">
        <f t="shared" ca="1" si="53"/>
        <v>4</v>
      </c>
      <c r="G861" s="6" t="s">
        <v>108</v>
      </c>
      <c r="H861" s="6">
        <v>333120</v>
      </c>
      <c r="I861" t="s">
        <v>574</v>
      </c>
      <c r="J861" s="352">
        <f t="shared" ca="1" si="54"/>
        <v>5.1323045694055244E-9</v>
      </c>
      <c r="K861" s="353">
        <f t="array" aca="1" ref="K861" ca="1">INDEX($B$3:$E$5837,MATCH(H861&amp;I861,$B$3:$B$5837&amp;$C$3:$C$5837,0),4)</f>
        <v>4</v>
      </c>
      <c r="L861">
        <f t="shared" ca="1" si="55"/>
        <v>4</v>
      </c>
    </row>
    <row r="862" spans="1:12">
      <c r="A862" s="6" t="s">
        <v>108</v>
      </c>
      <c r="B862">
        <v>332996</v>
      </c>
      <c r="C862" s="350" t="s">
        <v>571</v>
      </c>
      <c r="D862" s="351">
        <f t="shared" ca="1" si="52"/>
        <v>6.3088607786654474E-8</v>
      </c>
      <c r="E862" s="375">
        <f t="shared" ca="1" si="53"/>
        <v>4</v>
      </c>
      <c r="G862" s="6" t="s">
        <v>108</v>
      </c>
      <c r="H862" s="6">
        <v>333120</v>
      </c>
      <c r="I862" t="s">
        <v>573</v>
      </c>
      <c r="J862" s="352">
        <f t="shared" ca="1" si="54"/>
        <v>1.6226798548255947E-9</v>
      </c>
      <c r="K862" s="353">
        <f t="array" aca="1" ref="K862" ca="1">INDEX($B$3:$E$5837,MATCH(H862&amp;I862,$B$3:$B$5837&amp;$C$3:$C$5837,0),4)</f>
        <v>4</v>
      </c>
      <c r="L862">
        <f t="shared" ca="1" si="55"/>
        <v>4</v>
      </c>
    </row>
    <row r="863" spans="1:12">
      <c r="A863" s="6" t="s">
        <v>108</v>
      </c>
      <c r="B863" t="s">
        <v>207</v>
      </c>
      <c r="C863" s="350" t="s">
        <v>571</v>
      </c>
      <c r="D863" s="351">
        <f t="shared" ca="1" si="52"/>
        <v>1.2900882763893841E-7</v>
      </c>
      <c r="E863" s="375">
        <f t="shared" ca="1" si="53"/>
        <v>4</v>
      </c>
      <c r="G863" s="6" t="s">
        <v>108</v>
      </c>
      <c r="H863" s="6">
        <v>333120</v>
      </c>
      <c r="I863" t="s">
        <v>576</v>
      </c>
      <c r="J863" s="352">
        <f t="shared" ca="1" si="54"/>
        <v>3.209965685972108E-9</v>
      </c>
      <c r="K863" s="353">
        <f t="array" aca="1" ref="K863" ca="1">INDEX($B$3:$E$5837,MATCH(H863&amp;I863,$B$3:$B$5837&amp;$C$3:$C$5837,0),4)</f>
        <v>4</v>
      </c>
      <c r="L863">
        <f t="shared" ca="1" si="55"/>
        <v>4</v>
      </c>
    </row>
    <row r="864" spans="1:12">
      <c r="A864" s="6" t="s">
        <v>108</v>
      </c>
      <c r="B864">
        <v>333111</v>
      </c>
      <c r="C864" s="350" t="s">
        <v>571</v>
      </c>
      <c r="D864" s="351">
        <f t="shared" ca="1" si="52"/>
        <v>4.1349564018681612E-8</v>
      </c>
      <c r="E864" s="375">
        <f t="shared" ca="1" si="53"/>
        <v>4</v>
      </c>
      <c r="G864" s="6" t="s">
        <v>108</v>
      </c>
      <c r="H864" s="6">
        <v>333120</v>
      </c>
      <c r="I864" t="s">
        <v>577</v>
      </c>
      <c r="J864" s="352">
        <f t="shared" ca="1" si="54"/>
        <v>1.4514796866559222E-10</v>
      </c>
      <c r="K864" s="353">
        <f t="array" aca="1" ref="K864" ca="1">INDEX($B$3:$E$5837,MATCH(H864&amp;I864,$B$3:$B$5837&amp;$C$3:$C$5837,0),4)</f>
        <v>4</v>
      </c>
      <c r="L864">
        <f t="shared" ca="1" si="55"/>
        <v>4</v>
      </c>
    </row>
    <row r="865" spans="1:12">
      <c r="A865" s="6" t="s">
        <v>108</v>
      </c>
      <c r="B865">
        <v>333112</v>
      </c>
      <c r="C865" s="350" t="s">
        <v>571</v>
      </c>
      <c r="D865" s="351">
        <f t="shared" ca="1" si="52"/>
        <v>3.0648102524772238E-8</v>
      </c>
      <c r="E865" s="375">
        <f t="shared" ca="1" si="53"/>
        <v>4</v>
      </c>
      <c r="G865" s="6" t="s">
        <v>108</v>
      </c>
      <c r="H865">
        <v>333130</v>
      </c>
      <c r="I865" t="s">
        <v>569</v>
      </c>
      <c r="J865" s="352">
        <f t="shared" ca="1" si="54"/>
        <v>1.8362257539066167E-2</v>
      </c>
      <c r="K865" s="353">
        <f t="array" aca="1" ref="K865" ca="1">INDEX($B$3:$E$5837,MATCH(H865&amp;I865,$B$3:$B$5837&amp;$C$3:$C$5837,0),4)</f>
        <v>4</v>
      </c>
      <c r="L865">
        <f t="shared" ca="1" si="55"/>
        <v>4</v>
      </c>
    </row>
    <row r="866" spans="1:12">
      <c r="A866" s="6" t="s">
        <v>108</v>
      </c>
      <c r="B866">
        <v>333120</v>
      </c>
      <c r="C866" s="350" t="s">
        <v>571</v>
      </c>
      <c r="D866" s="351">
        <f t="shared" ca="1" si="52"/>
        <v>9.8810719390168479E-8</v>
      </c>
      <c r="E866" s="375">
        <f t="shared" ca="1" si="53"/>
        <v>4</v>
      </c>
      <c r="G866" s="6" t="s">
        <v>108</v>
      </c>
      <c r="H866">
        <v>333130</v>
      </c>
      <c r="I866" t="s">
        <v>570</v>
      </c>
      <c r="J866" s="352">
        <f t="shared" ca="1" si="54"/>
        <v>4.252806601817356E-7</v>
      </c>
      <c r="K866" s="353">
        <f t="array" aca="1" ref="K866" ca="1">INDEX($B$3:$E$5837,MATCH(H866&amp;I866,$B$3:$B$5837&amp;$C$3:$C$5837,0),4)</f>
        <v>4</v>
      </c>
      <c r="L866">
        <f t="shared" ca="1" si="55"/>
        <v>4</v>
      </c>
    </row>
    <row r="867" spans="1:12">
      <c r="A867" s="6" t="s">
        <v>108</v>
      </c>
      <c r="B867">
        <v>333130</v>
      </c>
      <c r="C867" s="350" t="s">
        <v>571</v>
      </c>
      <c r="D867" s="351">
        <f t="shared" ca="1" si="52"/>
        <v>4.8283673716852767E-8</v>
      </c>
      <c r="E867" s="375">
        <f t="shared" ca="1" si="53"/>
        <v>4</v>
      </c>
      <c r="G867" s="6" t="s">
        <v>108</v>
      </c>
      <c r="H867" s="6">
        <v>333130</v>
      </c>
      <c r="I867" t="s">
        <v>575</v>
      </c>
      <c r="J867" s="352">
        <f t="shared" ca="1" si="54"/>
        <v>3.3507285102796175E-8</v>
      </c>
      <c r="K867" s="353">
        <f t="array" aca="1" ref="K867" ca="1">INDEX($B$3:$E$5837,MATCH(H867&amp;I867,$B$3:$B$5837&amp;$C$3:$C$5837,0),4)</f>
        <v>4</v>
      </c>
      <c r="L867">
        <f t="shared" ca="1" si="55"/>
        <v>4</v>
      </c>
    </row>
    <row r="868" spans="1:12">
      <c r="A868" s="6" t="s">
        <v>108</v>
      </c>
      <c r="B868" t="s">
        <v>213</v>
      </c>
      <c r="C868" s="350" t="s">
        <v>571</v>
      </c>
      <c r="D868" s="351">
        <f t="shared" ca="1" si="52"/>
        <v>3.8447701340746064E-8</v>
      </c>
      <c r="E868" s="375">
        <f t="shared" ca="1" si="53"/>
        <v>4</v>
      </c>
      <c r="G868" s="6" t="s">
        <v>108</v>
      </c>
      <c r="H868">
        <v>333130</v>
      </c>
      <c r="I868" t="s">
        <v>571</v>
      </c>
      <c r="J868" s="352">
        <f t="shared" ca="1" si="54"/>
        <v>4.8283673716852767E-8</v>
      </c>
      <c r="K868" s="353">
        <f t="array" aca="1" ref="K868" ca="1">INDEX($B$3:$E$5837,MATCH(H868&amp;I868,$B$3:$B$5837&amp;$C$3:$C$5837,0),4)</f>
        <v>4</v>
      </c>
      <c r="L868">
        <f t="shared" ca="1" si="55"/>
        <v>4</v>
      </c>
    </row>
    <row r="869" spans="1:12">
      <c r="A869" s="6" t="s">
        <v>108</v>
      </c>
      <c r="B869">
        <v>333220</v>
      </c>
      <c r="C869" s="350" t="s">
        <v>571</v>
      </c>
      <c r="D869" s="351">
        <f t="shared" ca="1" si="52"/>
        <v>3.8517980180826249E-8</v>
      </c>
      <c r="E869" s="375">
        <f t="shared" ca="1" si="53"/>
        <v>4</v>
      </c>
      <c r="G869" s="6" t="s">
        <v>108</v>
      </c>
      <c r="H869" s="6">
        <v>333130</v>
      </c>
      <c r="I869" t="s">
        <v>574</v>
      </c>
      <c r="J869" s="352">
        <f t="shared" ca="1" si="54"/>
        <v>2.9619783272927846E-9</v>
      </c>
      <c r="K869" s="353">
        <f t="array" aca="1" ref="K869" ca="1">INDEX($B$3:$E$5837,MATCH(H869&amp;I869,$B$3:$B$5837&amp;$C$3:$C$5837,0),4)</f>
        <v>4</v>
      </c>
      <c r="L869">
        <f t="shared" ca="1" si="55"/>
        <v>4</v>
      </c>
    </row>
    <row r="870" spans="1:12">
      <c r="A870" s="6" t="s">
        <v>108</v>
      </c>
      <c r="B870">
        <v>333295</v>
      </c>
      <c r="C870" s="350" t="s">
        <v>571</v>
      </c>
      <c r="D870" s="351">
        <f t="shared" ca="1" si="52"/>
        <v>1.4073992536432144E-8</v>
      </c>
      <c r="E870" s="375">
        <f t="shared" ca="1" si="53"/>
        <v>4</v>
      </c>
      <c r="G870" s="6" t="s">
        <v>108</v>
      </c>
      <c r="H870" s="6">
        <v>333130</v>
      </c>
      <c r="I870" t="s">
        <v>573</v>
      </c>
      <c r="J870" s="352">
        <f t="shared" ca="1" si="54"/>
        <v>9.3648817936086246E-10</v>
      </c>
      <c r="K870" s="353">
        <f t="array" aca="1" ref="K870" ca="1">INDEX($B$3:$E$5837,MATCH(H870&amp;I870,$B$3:$B$5837&amp;$C$3:$C$5837,0),4)</f>
        <v>4</v>
      </c>
      <c r="L870">
        <f t="shared" ca="1" si="55"/>
        <v>4</v>
      </c>
    </row>
    <row r="871" spans="1:12">
      <c r="A871" s="6" t="s">
        <v>108</v>
      </c>
      <c r="B871" t="s">
        <v>217</v>
      </c>
      <c r="C871" s="350" t="s">
        <v>571</v>
      </c>
      <c r="D871" s="351">
        <f t="shared" ca="1" si="52"/>
        <v>1.049362385010343E-6</v>
      </c>
      <c r="E871" s="375">
        <f t="shared" ca="1" si="53"/>
        <v>4</v>
      </c>
      <c r="G871" s="6" t="s">
        <v>108</v>
      </c>
      <c r="H871" s="6">
        <v>333130</v>
      </c>
      <c r="I871" t="s">
        <v>576</v>
      </c>
      <c r="J871" s="352">
        <f t="shared" ca="1" si="54"/>
        <v>1.8525496031316386E-9</v>
      </c>
      <c r="K871" s="353">
        <f t="array" aca="1" ref="K871" ca="1">INDEX($B$3:$E$5837,MATCH(H871&amp;I871,$B$3:$B$5837&amp;$C$3:$C$5837,0),4)</f>
        <v>4</v>
      </c>
      <c r="L871">
        <f t="shared" ca="1" si="55"/>
        <v>4</v>
      </c>
    </row>
    <row r="872" spans="1:12">
      <c r="A872" s="6" t="s">
        <v>108</v>
      </c>
      <c r="B872">
        <v>333313</v>
      </c>
      <c r="C872" s="350" t="s">
        <v>571</v>
      </c>
      <c r="D872" s="351">
        <f t="shared" ca="1" si="52"/>
        <v>7.5953495836565254E-7</v>
      </c>
      <c r="E872" s="375">
        <f t="shared" ca="1" si="53"/>
        <v>4</v>
      </c>
      <c r="G872" s="6" t="s">
        <v>108</v>
      </c>
      <c r="H872" s="6">
        <v>333130</v>
      </c>
      <c r="I872" t="s">
        <v>577</v>
      </c>
      <c r="J872" s="352">
        <f t="shared" ca="1" si="54"/>
        <v>8.3768438062095507E-11</v>
      </c>
      <c r="K872" s="353">
        <f t="array" aca="1" ref="K872" ca="1">INDEX($B$3:$E$5837,MATCH(H872&amp;I872,$B$3:$B$5837&amp;$C$3:$C$5837,0),4)</f>
        <v>4</v>
      </c>
      <c r="L872">
        <f t="shared" ca="1" si="55"/>
        <v>4</v>
      </c>
    </row>
    <row r="873" spans="1:12">
      <c r="A873" s="6" t="s">
        <v>108</v>
      </c>
      <c r="B873">
        <v>333314</v>
      </c>
      <c r="C873" s="350" t="s">
        <v>571</v>
      </c>
      <c r="D873" s="351">
        <f t="shared" ca="1" si="52"/>
        <v>2.3746648939266349E-8</v>
      </c>
      <c r="E873" s="375">
        <f t="shared" ca="1" si="53"/>
        <v>4</v>
      </c>
      <c r="G873" s="6" t="s">
        <v>108</v>
      </c>
      <c r="H873" s="6">
        <v>333220</v>
      </c>
      <c r="I873" t="s">
        <v>569</v>
      </c>
      <c r="J873" s="352">
        <f t="shared" ca="1" si="54"/>
        <v>1.5851552345263469E-2</v>
      </c>
      <c r="K873" s="353">
        <f t="array" aca="1" ref="K873" ca="1">INDEX($B$3:$E$5837,MATCH(H873&amp;I873,$B$3:$B$5837&amp;$C$3:$C$5837,0),4)</f>
        <v>4</v>
      </c>
      <c r="L873">
        <f t="shared" ca="1" si="55"/>
        <v>4</v>
      </c>
    </row>
    <row r="874" spans="1:12">
      <c r="A874" s="6" t="s">
        <v>108</v>
      </c>
      <c r="B874">
        <v>333315</v>
      </c>
      <c r="C874" s="350" t="s">
        <v>571</v>
      </c>
      <c r="D874" s="351">
        <f t="shared" ca="1" si="52"/>
        <v>1.7190169332672142E-8</v>
      </c>
      <c r="E874" s="375">
        <f t="shared" ca="1" si="53"/>
        <v>4</v>
      </c>
      <c r="G874" s="6" t="s">
        <v>108</v>
      </c>
      <c r="H874" s="6">
        <v>333220</v>
      </c>
      <c r="I874" t="s">
        <v>570</v>
      </c>
      <c r="J874" s="352">
        <f t="shared" ca="1" si="54"/>
        <v>3.5692762516065427E-7</v>
      </c>
      <c r="K874" s="353">
        <f t="array" aca="1" ref="K874" ca="1">INDEX($B$3:$E$5837,MATCH(H874&amp;I874,$B$3:$B$5837&amp;$C$3:$C$5837,0),4)</f>
        <v>4</v>
      </c>
      <c r="L874">
        <f t="shared" ca="1" si="55"/>
        <v>4</v>
      </c>
    </row>
    <row r="875" spans="1:12">
      <c r="A875" s="6" t="s">
        <v>108</v>
      </c>
      <c r="B875" t="s">
        <v>222</v>
      </c>
      <c r="C875" s="350" t="s">
        <v>571</v>
      </c>
      <c r="D875" s="351">
        <f t="shared" ca="1" si="52"/>
        <v>3.9676504672027105E-8</v>
      </c>
      <c r="E875" s="375">
        <f t="shared" ca="1" si="53"/>
        <v>4</v>
      </c>
      <c r="G875" s="6" t="s">
        <v>108</v>
      </c>
      <c r="H875" s="6">
        <v>333220</v>
      </c>
      <c r="I875" t="s">
        <v>571</v>
      </c>
      <c r="J875" s="352">
        <f t="shared" ca="1" si="54"/>
        <v>3.8517980180826249E-8</v>
      </c>
      <c r="K875" s="353">
        <f t="array" aca="1" ref="K875" ca="1">INDEX($B$3:$E$5837,MATCH(H875&amp;I875,$B$3:$B$5837&amp;$C$3:$C$5837,0),4)</f>
        <v>4</v>
      </c>
      <c r="L875">
        <f t="shared" ca="1" si="55"/>
        <v>4</v>
      </c>
    </row>
    <row r="876" spans="1:12">
      <c r="A876" s="6" t="s">
        <v>108</v>
      </c>
      <c r="B876">
        <v>333414</v>
      </c>
      <c r="C876" s="350" t="s">
        <v>571</v>
      </c>
      <c r="D876" s="351">
        <f t="shared" ca="1" si="52"/>
        <v>5.2255902069129744E-8</v>
      </c>
      <c r="E876" s="375">
        <f t="shared" ca="1" si="53"/>
        <v>4</v>
      </c>
      <c r="G876" s="6" t="s">
        <v>108</v>
      </c>
      <c r="H876" s="6">
        <v>333295</v>
      </c>
      <c r="I876" t="s">
        <v>569</v>
      </c>
      <c r="J876" s="352">
        <f t="shared" ca="1" si="54"/>
        <v>4.2066192339230727E-3</v>
      </c>
      <c r="K876" s="353">
        <f t="array" aca="1" ref="K876" ca="1">INDEX($B$3:$E$5837,MATCH(H876&amp;I876,$B$3:$B$5837&amp;$C$3:$C$5837,0),4)</f>
        <v>4</v>
      </c>
      <c r="L876">
        <f t="shared" ca="1" si="55"/>
        <v>4</v>
      </c>
    </row>
    <row r="877" spans="1:12">
      <c r="A877" s="6" t="s">
        <v>108</v>
      </c>
      <c r="B877">
        <v>333415</v>
      </c>
      <c r="C877" s="350" t="s">
        <v>571</v>
      </c>
      <c r="D877" s="351">
        <f t="shared" ca="1" si="52"/>
        <v>2.6662307015314252E-8</v>
      </c>
      <c r="E877" s="375">
        <f t="shared" ca="1" si="53"/>
        <v>4</v>
      </c>
      <c r="G877" s="6" t="s">
        <v>108</v>
      </c>
      <c r="H877" s="6">
        <v>333295</v>
      </c>
      <c r="I877" t="s">
        <v>570</v>
      </c>
      <c r="J877" s="352">
        <f t="shared" ca="1" si="54"/>
        <v>1.071440231869502E-7</v>
      </c>
      <c r="K877" s="353">
        <f t="array" aca="1" ref="K877" ca="1">INDEX($B$3:$E$5837,MATCH(H877&amp;I877,$B$3:$B$5837&amp;$C$3:$C$5837,0),4)</f>
        <v>4</v>
      </c>
      <c r="L877">
        <f t="shared" ca="1" si="55"/>
        <v>4</v>
      </c>
    </row>
    <row r="878" spans="1:12">
      <c r="A878" s="6" t="s">
        <v>108</v>
      </c>
      <c r="B878">
        <v>333511</v>
      </c>
      <c r="C878" s="350" t="s">
        <v>571</v>
      </c>
      <c r="D878" s="351">
        <f t="shared" ca="1" si="52"/>
        <v>5.2226955982786405E-8</v>
      </c>
      <c r="E878" s="375">
        <f t="shared" ca="1" si="53"/>
        <v>4</v>
      </c>
      <c r="G878" s="6" t="s">
        <v>108</v>
      </c>
      <c r="H878" s="6">
        <v>333295</v>
      </c>
      <c r="I878" t="s">
        <v>575</v>
      </c>
      <c r="J878" s="352">
        <f t="shared" ca="1" si="54"/>
        <v>3.5040533101677189E-8</v>
      </c>
      <c r="K878" s="353">
        <f t="array" aca="1" ref="K878" ca="1">INDEX($B$3:$E$5837,MATCH(H878&amp;I878,$B$3:$B$5837&amp;$C$3:$C$5837,0),4)</f>
        <v>4</v>
      </c>
      <c r="L878">
        <f t="shared" ca="1" si="55"/>
        <v>4</v>
      </c>
    </row>
    <row r="879" spans="1:12">
      <c r="A879" s="6" t="s">
        <v>108</v>
      </c>
      <c r="B879" t="s">
        <v>227</v>
      </c>
      <c r="C879" s="350" t="s">
        <v>571</v>
      </c>
      <c r="D879" s="351">
        <f t="shared" ca="1" si="52"/>
        <v>3.5367744463322569E-8</v>
      </c>
      <c r="E879" s="375">
        <f t="shared" ca="1" si="53"/>
        <v>4</v>
      </c>
      <c r="G879" s="6" t="s">
        <v>108</v>
      </c>
      <c r="H879" s="6">
        <v>333295</v>
      </c>
      <c r="I879" t="s">
        <v>574</v>
      </c>
      <c r="J879" s="352">
        <f t="shared" ca="1" si="54"/>
        <v>3.0975144451584376E-9</v>
      </c>
      <c r="K879" s="353">
        <f t="array" aca="1" ref="K879" ca="1">INDEX($B$3:$E$5837,MATCH(H879&amp;I879,$B$3:$B$5837&amp;$C$3:$C$5837,0),4)</f>
        <v>4</v>
      </c>
      <c r="L879">
        <f t="shared" ca="1" si="55"/>
        <v>4</v>
      </c>
    </row>
    <row r="880" spans="1:12">
      <c r="A880" s="6" t="s">
        <v>108</v>
      </c>
      <c r="B880">
        <v>333514</v>
      </c>
      <c r="C880" s="350" t="s">
        <v>571</v>
      </c>
      <c r="D880" s="351">
        <f t="shared" ca="1" si="52"/>
        <v>4.8226236029178254E-8</v>
      </c>
      <c r="E880" s="375">
        <f t="shared" ca="1" si="53"/>
        <v>4</v>
      </c>
      <c r="G880" s="6" t="s">
        <v>108</v>
      </c>
      <c r="H880" s="6">
        <v>333295</v>
      </c>
      <c r="I880" t="s">
        <v>571</v>
      </c>
      <c r="J880" s="352">
        <f t="shared" ca="1" si="54"/>
        <v>1.4073992536432144E-8</v>
      </c>
      <c r="K880" s="353">
        <f t="array" aca="1" ref="K880" ca="1">INDEX($B$3:$E$5837,MATCH(H880&amp;I880,$B$3:$B$5837&amp;$C$3:$C$5837,0),4)</f>
        <v>4</v>
      </c>
      <c r="L880">
        <f t="shared" ca="1" si="55"/>
        <v>4</v>
      </c>
    </row>
    <row r="881" spans="1:12">
      <c r="A881" s="6" t="s">
        <v>108</v>
      </c>
      <c r="B881" t="s">
        <v>230</v>
      </c>
      <c r="C881" s="350" t="s">
        <v>571</v>
      </c>
      <c r="D881" s="351">
        <f t="shared" ca="1" si="52"/>
        <v>4.3628760056126477E-8</v>
      </c>
      <c r="E881" s="375">
        <f t="shared" ca="1" si="53"/>
        <v>4</v>
      </c>
      <c r="G881" s="6" t="s">
        <v>108</v>
      </c>
      <c r="H881" s="6">
        <v>333295</v>
      </c>
      <c r="I881" t="s">
        <v>573</v>
      </c>
      <c r="J881" s="352">
        <f t="shared" ca="1" si="54"/>
        <v>9.7934061048369746E-10</v>
      </c>
      <c r="K881" s="353">
        <f t="array" aca="1" ref="K881" ca="1">INDEX($B$3:$E$5837,MATCH(H881&amp;I881,$B$3:$B$5837&amp;$C$3:$C$5837,0),4)</f>
        <v>4</v>
      </c>
      <c r="L881">
        <f t="shared" ca="1" si="55"/>
        <v>4</v>
      </c>
    </row>
    <row r="882" spans="1:12">
      <c r="A882" s="6" t="s">
        <v>108</v>
      </c>
      <c r="B882">
        <v>333611</v>
      </c>
      <c r="C882" s="350" t="s">
        <v>571</v>
      </c>
      <c r="D882" s="351">
        <f t="shared" ca="1" si="52"/>
        <v>2.9386988391284312E-8</v>
      </c>
      <c r="E882" s="375">
        <f t="shared" ca="1" si="53"/>
        <v>4</v>
      </c>
      <c r="G882" s="6" t="s">
        <v>108</v>
      </c>
      <c r="H882" s="6">
        <v>333295</v>
      </c>
      <c r="I882" t="s">
        <v>576</v>
      </c>
      <c r="J882" s="352">
        <f t="shared" ca="1" si="54"/>
        <v>1.9373197646984552E-9</v>
      </c>
      <c r="K882" s="353">
        <f t="array" aca="1" ref="K882" ca="1">INDEX($B$3:$E$5837,MATCH(H882&amp;I882,$B$3:$B$5837&amp;$C$3:$C$5837,0),4)</f>
        <v>4</v>
      </c>
      <c r="L882">
        <f t="shared" ca="1" si="55"/>
        <v>4</v>
      </c>
    </row>
    <row r="883" spans="1:12">
      <c r="A883" s="6" t="s">
        <v>108</v>
      </c>
      <c r="B883">
        <v>333612</v>
      </c>
      <c r="C883" s="350" t="s">
        <v>571</v>
      </c>
      <c r="D883" s="351">
        <f t="shared" ca="1" si="52"/>
        <v>7.1212144957260927E-8</v>
      </c>
      <c r="E883" s="375">
        <f t="shared" ca="1" si="53"/>
        <v>4</v>
      </c>
      <c r="G883" s="6" t="s">
        <v>108</v>
      </c>
      <c r="H883" s="6">
        <v>333295</v>
      </c>
      <c r="I883" t="s">
        <v>577</v>
      </c>
      <c r="J883" s="352">
        <f t="shared" ca="1" si="54"/>
        <v>8.7601568368954607E-11</v>
      </c>
      <c r="K883" s="353">
        <f t="array" aca="1" ref="K883" ca="1">INDEX($B$3:$E$5837,MATCH(H883&amp;I883,$B$3:$B$5837&amp;$C$3:$C$5837,0),4)</f>
        <v>4</v>
      </c>
      <c r="L883">
        <f t="shared" ca="1" si="55"/>
        <v>4</v>
      </c>
    </row>
    <row r="884" spans="1:12">
      <c r="A884" s="6" t="s">
        <v>108</v>
      </c>
      <c r="B884">
        <v>333613</v>
      </c>
      <c r="C884" s="350" t="s">
        <v>571</v>
      </c>
      <c r="D884" s="351">
        <f t="shared" ca="1" si="52"/>
        <v>8.1990635390020604E-8</v>
      </c>
      <c r="E884" s="375">
        <f t="shared" ca="1" si="53"/>
        <v>4</v>
      </c>
      <c r="G884" s="6" t="s">
        <v>108</v>
      </c>
      <c r="H884" s="6">
        <v>333313</v>
      </c>
      <c r="I884" t="s">
        <v>569</v>
      </c>
      <c r="J884" s="352">
        <f t="shared" ca="1" si="54"/>
        <v>8.5043264294192664E-2</v>
      </c>
      <c r="K884" s="353">
        <f t="array" aca="1" ref="K884" ca="1">INDEX($B$3:$E$5837,MATCH(H884&amp;I884,$B$3:$B$5837&amp;$C$3:$C$5837,0),4)</f>
        <v>4</v>
      </c>
      <c r="L884">
        <f t="shared" ca="1" si="55"/>
        <v>4</v>
      </c>
    </row>
    <row r="885" spans="1:12">
      <c r="A885" s="6" t="s">
        <v>108</v>
      </c>
      <c r="B885">
        <v>333618</v>
      </c>
      <c r="C885" s="350" t="s">
        <v>571</v>
      </c>
      <c r="D885" s="351">
        <f t="shared" ca="1" si="52"/>
        <v>4.2150756384035679E-8</v>
      </c>
      <c r="E885" s="375">
        <f t="shared" ca="1" si="53"/>
        <v>4</v>
      </c>
      <c r="G885" s="6" t="s">
        <v>108</v>
      </c>
      <c r="H885">
        <v>333313</v>
      </c>
      <c r="I885" t="s">
        <v>575</v>
      </c>
      <c r="J885" s="352">
        <f t="shared" ca="1" si="54"/>
        <v>2.904342944135459E-6</v>
      </c>
      <c r="K885" s="353">
        <f t="array" aca="1" ref="K885" ca="1">INDEX($B$3:$E$5837,MATCH(H885&amp;I885,$B$3:$B$5837&amp;$C$3:$C$5837,0),4)</f>
        <v>4</v>
      </c>
      <c r="L885">
        <f t="shared" ca="1" si="55"/>
        <v>4</v>
      </c>
    </row>
    <row r="886" spans="1:12">
      <c r="A886" s="6" t="s">
        <v>108</v>
      </c>
      <c r="B886" t="s">
        <v>236</v>
      </c>
      <c r="C886" s="350" t="s">
        <v>571</v>
      </c>
      <c r="D886" s="351">
        <f t="shared" ca="1" si="52"/>
        <v>2.5552421320579238E-8</v>
      </c>
      <c r="E886" s="375">
        <f t="shared" ca="1" si="53"/>
        <v>4</v>
      </c>
      <c r="G886" s="6" t="s">
        <v>108</v>
      </c>
      <c r="H886" s="6">
        <v>333313</v>
      </c>
      <c r="I886" t="s">
        <v>570</v>
      </c>
      <c r="J886" s="352">
        <f t="shared" ca="1" si="54"/>
        <v>3.698047162904603E-6</v>
      </c>
      <c r="K886" s="353">
        <f t="array" aca="1" ref="K886" ca="1">INDEX($B$3:$E$5837,MATCH(H886&amp;I886,$B$3:$B$5837&amp;$C$3:$C$5837,0),4)</f>
        <v>4</v>
      </c>
      <c r="L886">
        <f t="shared" ca="1" si="55"/>
        <v>4</v>
      </c>
    </row>
    <row r="887" spans="1:12">
      <c r="A887" s="6" t="s">
        <v>108</v>
      </c>
      <c r="B887">
        <v>333912</v>
      </c>
      <c r="C887" s="350" t="s">
        <v>571</v>
      </c>
      <c r="D887" s="351">
        <f t="shared" ca="1" si="52"/>
        <v>3.8268235164890899E-8</v>
      </c>
      <c r="E887" s="375">
        <f t="shared" ca="1" si="53"/>
        <v>4</v>
      </c>
      <c r="G887" s="6" t="s">
        <v>108</v>
      </c>
      <c r="H887">
        <v>333313</v>
      </c>
      <c r="I887" t="s">
        <v>574</v>
      </c>
      <c r="J887" s="352">
        <f t="shared" ca="1" si="54"/>
        <v>2.5673822361803544E-7</v>
      </c>
      <c r="K887" s="353">
        <f t="array" aca="1" ref="K887" ca="1">INDEX($B$3:$E$5837,MATCH(H887&amp;I887,$B$3:$B$5837&amp;$C$3:$C$5837,0),4)</f>
        <v>4</v>
      </c>
      <c r="L887">
        <f t="shared" ca="1" si="55"/>
        <v>4</v>
      </c>
    </row>
    <row r="888" spans="1:12">
      <c r="A888" s="6" t="s">
        <v>108</v>
      </c>
      <c r="B888">
        <v>333920</v>
      </c>
      <c r="C888" s="350" t="s">
        <v>571</v>
      </c>
      <c r="D888" s="351">
        <f t="shared" ca="1" si="52"/>
        <v>3.6343074121126129E-8</v>
      </c>
      <c r="E888" s="375">
        <f t="shared" ca="1" si="53"/>
        <v>4</v>
      </c>
      <c r="G888" s="6" t="s">
        <v>108</v>
      </c>
      <c r="H888" s="6">
        <v>333313</v>
      </c>
      <c r="I888" t="s">
        <v>573</v>
      </c>
      <c r="J888" s="352">
        <f t="shared" ca="1" si="54"/>
        <v>8.1172880096036473E-8</v>
      </c>
      <c r="K888" s="353">
        <f t="array" aca="1" ref="K888" ca="1">INDEX($B$3:$E$5837,MATCH(H888&amp;I888,$B$3:$B$5837&amp;$C$3:$C$5837,0),4)</f>
        <v>4</v>
      </c>
      <c r="L888">
        <f t="shared" ca="1" si="55"/>
        <v>4</v>
      </c>
    </row>
    <row r="889" spans="1:12">
      <c r="A889" s="6" t="s">
        <v>108</v>
      </c>
      <c r="B889">
        <v>333991</v>
      </c>
      <c r="C889" s="350" t="s">
        <v>571</v>
      </c>
      <c r="D889" s="351">
        <f t="shared" ca="1" si="52"/>
        <v>3.6028610870507995E-8</v>
      </c>
      <c r="E889" s="375">
        <f t="shared" ca="1" si="53"/>
        <v>4</v>
      </c>
      <c r="G889" s="6" t="s">
        <v>108</v>
      </c>
      <c r="H889" s="6">
        <v>333313</v>
      </c>
      <c r="I889" t="s">
        <v>571</v>
      </c>
      <c r="J889" s="352">
        <f t="shared" ca="1" si="54"/>
        <v>7.5953495836565254E-7</v>
      </c>
      <c r="K889" s="353">
        <f t="array" aca="1" ref="K889" ca="1">INDEX($B$3:$E$5837,MATCH(H889&amp;I889,$B$3:$B$5837&amp;$C$3:$C$5837,0),4)</f>
        <v>4</v>
      </c>
      <c r="L889">
        <f t="shared" ca="1" si="55"/>
        <v>4</v>
      </c>
    </row>
    <row r="890" spans="1:12">
      <c r="A890" s="6" t="s">
        <v>108</v>
      </c>
      <c r="B890" t="s">
        <v>241</v>
      </c>
      <c r="C890" s="350" t="s">
        <v>571</v>
      </c>
      <c r="D890" s="351">
        <f t="shared" ca="1" si="52"/>
        <v>4.3949822402664709E-8</v>
      </c>
      <c r="E890" s="375">
        <f t="shared" ca="1" si="53"/>
        <v>4</v>
      </c>
      <c r="G890" s="6" t="s">
        <v>108</v>
      </c>
      <c r="H890" s="6">
        <v>333313</v>
      </c>
      <c r="I890" t="s">
        <v>576</v>
      </c>
      <c r="J890" s="352">
        <f t="shared" ca="1" si="54"/>
        <v>1.6057521079400505E-7</v>
      </c>
      <c r="K890" s="353">
        <f t="array" aca="1" ref="K890" ca="1">INDEX($B$3:$E$5837,MATCH(H890&amp;I890,$B$3:$B$5837&amp;$C$3:$C$5837,0),4)</f>
        <v>4</v>
      </c>
      <c r="L890">
        <f t="shared" ca="1" si="55"/>
        <v>4</v>
      </c>
    </row>
    <row r="891" spans="1:12">
      <c r="A891" s="6" t="s">
        <v>108</v>
      </c>
      <c r="B891">
        <v>333993</v>
      </c>
      <c r="C891" s="350" t="s">
        <v>571</v>
      </c>
      <c r="D891" s="351">
        <f t="shared" ca="1" si="52"/>
        <v>2.6599491148457181E-8</v>
      </c>
      <c r="E891" s="375">
        <f t="shared" ca="1" si="53"/>
        <v>4</v>
      </c>
      <c r="G891" s="6" t="s">
        <v>108</v>
      </c>
      <c r="H891" s="6">
        <v>333313</v>
      </c>
      <c r="I891" t="s">
        <v>577</v>
      </c>
      <c r="J891" s="352">
        <f t="shared" ca="1" si="54"/>
        <v>7.2608768893243666E-9</v>
      </c>
      <c r="K891" s="353">
        <f t="array" aca="1" ref="K891" ca="1">INDEX($B$3:$E$5837,MATCH(H891&amp;I891,$B$3:$B$5837&amp;$C$3:$C$5837,0),4)</f>
        <v>4</v>
      </c>
      <c r="L891">
        <f t="shared" ca="1" si="55"/>
        <v>4</v>
      </c>
    </row>
    <row r="892" spans="1:12">
      <c r="A892" s="6" t="s">
        <v>108</v>
      </c>
      <c r="B892">
        <v>333994</v>
      </c>
      <c r="C892" s="350" t="s">
        <v>571</v>
      </c>
      <c r="D892" s="351">
        <f t="shared" ca="1" si="52"/>
        <v>3.7981021137754826E-8</v>
      </c>
      <c r="E892" s="375">
        <f t="shared" ca="1" si="53"/>
        <v>4</v>
      </c>
      <c r="G892" s="6" t="s">
        <v>108</v>
      </c>
      <c r="H892" s="6">
        <v>333314</v>
      </c>
      <c r="I892" t="s">
        <v>569</v>
      </c>
      <c r="J892" s="352">
        <f t="shared" ca="1" si="54"/>
        <v>8.4997258656076668E-3</v>
      </c>
      <c r="K892" s="353">
        <f t="array" aca="1" ref="K892" ca="1">INDEX($B$3:$E$5837,MATCH(H892&amp;I892,$B$3:$B$5837&amp;$C$3:$C$5837,0),4)</f>
        <v>4</v>
      </c>
      <c r="L892">
        <f t="shared" ca="1" si="55"/>
        <v>4</v>
      </c>
    </row>
    <row r="893" spans="1:12">
      <c r="A893" s="6" t="s">
        <v>108</v>
      </c>
      <c r="B893" t="s">
        <v>245</v>
      </c>
      <c r="C893" s="350" t="s">
        <v>571</v>
      </c>
      <c r="D893" s="351">
        <f t="shared" ca="1" si="52"/>
        <v>3.9586447912710752E-8</v>
      </c>
      <c r="E893" s="375">
        <f t="shared" ca="1" si="53"/>
        <v>4</v>
      </c>
      <c r="G893" s="6" t="s">
        <v>108</v>
      </c>
      <c r="H893" s="6">
        <v>333314</v>
      </c>
      <c r="I893" t="s">
        <v>570</v>
      </c>
      <c r="J893" s="352">
        <f t="shared" ca="1" si="54"/>
        <v>2.0136275865464418E-7</v>
      </c>
      <c r="K893" s="353">
        <f t="array" aca="1" ref="K893" ca="1">INDEX($B$3:$E$5837,MATCH(H893&amp;I893,$B$3:$B$5837&amp;$C$3:$C$5837,0),4)</f>
        <v>4</v>
      </c>
      <c r="L893">
        <f t="shared" ca="1" si="55"/>
        <v>4</v>
      </c>
    </row>
    <row r="894" spans="1:12">
      <c r="A894" s="6" t="s">
        <v>108</v>
      </c>
      <c r="B894">
        <v>334111</v>
      </c>
      <c r="C894" s="350" t="s">
        <v>571</v>
      </c>
      <c r="D894" s="351">
        <f t="shared" ca="1" si="52"/>
        <v>1.5733317331185872E-9</v>
      </c>
      <c r="E894" s="375">
        <f t="shared" ca="1" si="53"/>
        <v>4</v>
      </c>
      <c r="G894" s="6" t="s">
        <v>108</v>
      </c>
      <c r="H894" s="6">
        <v>333314</v>
      </c>
      <c r="I894" t="s">
        <v>571</v>
      </c>
      <c r="J894" s="352">
        <f t="shared" ca="1" si="54"/>
        <v>2.3746648939266349E-8</v>
      </c>
      <c r="K894" s="353">
        <f t="array" aca="1" ref="K894" ca="1">INDEX($B$3:$E$5837,MATCH(H894&amp;I894,$B$3:$B$5837&amp;$C$3:$C$5837,0),4)</f>
        <v>4</v>
      </c>
      <c r="L894">
        <f t="shared" ca="1" si="55"/>
        <v>4</v>
      </c>
    </row>
    <row r="895" spans="1:12">
      <c r="A895" s="6" t="s">
        <v>108</v>
      </c>
      <c r="B895">
        <v>334112</v>
      </c>
      <c r="C895" s="350" t="s">
        <v>571</v>
      </c>
      <c r="D895" s="351">
        <f t="shared" ca="1" si="52"/>
        <v>8.3932384484602928E-9</v>
      </c>
      <c r="E895" s="375">
        <f t="shared" ca="1" si="53"/>
        <v>4</v>
      </c>
      <c r="G895" s="6" t="s">
        <v>108</v>
      </c>
      <c r="H895" s="6">
        <v>333315</v>
      </c>
      <c r="I895" t="s">
        <v>569</v>
      </c>
      <c r="J895" s="352">
        <f t="shared" ca="1" si="54"/>
        <v>7.0901600316753757E-3</v>
      </c>
      <c r="K895" s="353">
        <f t="array" aca="1" ref="K895" ca="1">INDEX($B$3:$E$5837,MATCH(H895&amp;I895,$B$3:$B$5837&amp;$C$3:$C$5837,0),4)</f>
        <v>4</v>
      </c>
      <c r="L895">
        <f t="shared" ca="1" si="55"/>
        <v>4</v>
      </c>
    </row>
    <row r="896" spans="1:12">
      <c r="A896" s="6" t="s">
        <v>108</v>
      </c>
      <c r="B896" t="s">
        <v>249</v>
      </c>
      <c r="C896" s="350" t="s">
        <v>571</v>
      </c>
      <c r="D896" s="351">
        <f t="shared" ca="1" si="52"/>
        <v>8.7289130640646809E-8</v>
      </c>
      <c r="E896" s="375">
        <f t="shared" ca="1" si="53"/>
        <v>4</v>
      </c>
      <c r="G896" s="6" t="s">
        <v>108</v>
      </c>
      <c r="H896">
        <v>333315</v>
      </c>
      <c r="I896" t="s">
        <v>575</v>
      </c>
      <c r="J896" s="352">
        <f t="shared" ca="1" si="54"/>
        <v>4.1680875940508878E-7</v>
      </c>
      <c r="K896" s="353">
        <f t="array" aca="1" ref="K896" ca="1">INDEX($B$3:$E$5837,MATCH(H896&amp;I896,$B$3:$B$5837&amp;$C$3:$C$5837,0),4)</f>
        <v>4</v>
      </c>
      <c r="L896">
        <f t="shared" ca="1" si="55"/>
        <v>4</v>
      </c>
    </row>
    <row r="897" spans="1:12">
      <c r="A897" s="6" t="s">
        <v>108</v>
      </c>
      <c r="B897">
        <v>334210</v>
      </c>
      <c r="C897" s="350" t="s">
        <v>571</v>
      </c>
      <c r="D897" s="351">
        <f t="shared" ca="1" si="52"/>
        <v>3.9114990204516959E-8</v>
      </c>
      <c r="E897" s="375">
        <f t="shared" ca="1" si="53"/>
        <v>4</v>
      </c>
      <c r="G897" s="6" t="s">
        <v>108</v>
      </c>
      <c r="H897" s="6">
        <v>333315</v>
      </c>
      <c r="I897" t="s">
        <v>574</v>
      </c>
      <c r="J897" s="352">
        <f t="shared" ca="1" si="54"/>
        <v>3.6845077367388403E-8</v>
      </c>
      <c r="K897" s="353">
        <f t="array" aca="1" ref="K897" ca="1">INDEX($B$3:$E$5837,MATCH(H897&amp;I897,$B$3:$B$5837&amp;$C$3:$C$5837,0),4)</f>
        <v>4</v>
      </c>
      <c r="L897">
        <f t="shared" ca="1" si="55"/>
        <v>4</v>
      </c>
    </row>
    <row r="898" spans="1:12">
      <c r="A898" s="6" t="s">
        <v>108</v>
      </c>
      <c r="B898">
        <v>334220</v>
      </c>
      <c r="C898" s="350" t="s">
        <v>571</v>
      </c>
      <c r="D898" s="351">
        <f t="shared" ca="1" si="52"/>
        <v>6.645917176386062E-9</v>
      </c>
      <c r="E898" s="375">
        <f t="shared" ca="1" si="53"/>
        <v>4</v>
      </c>
      <c r="G898" s="6" t="s">
        <v>108</v>
      </c>
      <c r="H898">
        <v>333315</v>
      </c>
      <c r="I898" t="s">
        <v>570</v>
      </c>
      <c r="J898" s="352">
        <f t="shared" ca="1" si="54"/>
        <v>1.5340299509814499E-7</v>
      </c>
      <c r="K898" s="353">
        <f t="array" aca="1" ref="K898" ca="1">INDEX($B$3:$E$5837,MATCH(H898&amp;I898,$B$3:$B$5837&amp;$C$3:$C$5837,0),4)</f>
        <v>4</v>
      </c>
      <c r="L898">
        <f t="shared" ca="1" si="55"/>
        <v>4</v>
      </c>
    </row>
    <row r="899" spans="1:12">
      <c r="A899" s="6" t="s">
        <v>108</v>
      </c>
      <c r="B899">
        <v>334290</v>
      </c>
      <c r="C899" s="350" t="s">
        <v>571</v>
      </c>
      <c r="D899" s="351">
        <f t="shared" ref="D899:D962" ca="1" si="56">OFFSET(matrix1,MOD(ROW()-ROW($D$3),ROWS(matrix1)),TRUNC((ROW()-ROW($D$3))/ROWS(matrix1)),1,1)</f>
        <v>2.3119461233620417E-8</v>
      </c>
      <c r="E899" s="375">
        <f t="shared" ref="E899:E962" ca="1" si="57">OFFSET(matrix4,MOD(ROW()-ROW($E$3),ROWS(matrix4)),TRUNC((ROW()-ROW($E$3))/ROWS(matrix4)),1,1)</f>
        <v>4</v>
      </c>
      <c r="G899" s="6" t="s">
        <v>108</v>
      </c>
      <c r="H899">
        <v>333315</v>
      </c>
      <c r="I899" t="s">
        <v>573</v>
      </c>
      <c r="J899" s="352">
        <f t="shared" ca="1" si="54"/>
        <v>1.1649301787340505E-8</v>
      </c>
      <c r="K899" s="353">
        <f t="array" aca="1" ref="K899" ca="1">INDEX($B$3:$E$5837,MATCH(H899&amp;I899,$B$3:$B$5837&amp;$C$3:$C$5837,0),4)</f>
        <v>4</v>
      </c>
      <c r="L899">
        <f t="shared" ca="1" si="55"/>
        <v>4</v>
      </c>
    </row>
    <row r="900" spans="1:12">
      <c r="A900" s="6" t="s">
        <v>108</v>
      </c>
      <c r="B900">
        <v>334300</v>
      </c>
      <c r="C900" s="350" t="s">
        <v>571</v>
      </c>
      <c r="D900" s="351">
        <f t="shared" ca="1" si="56"/>
        <v>1.4554250903243898E-8</v>
      </c>
      <c r="E900" s="375">
        <f t="shared" ca="1" si="57"/>
        <v>4</v>
      </c>
      <c r="G900" s="6" t="s">
        <v>108</v>
      </c>
      <c r="H900" s="6">
        <v>333315</v>
      </c>
      <c r="I900" t="s">
        <v>576</v>
      </c>
      <c r="J900" s="352">
        <f t="shared" ref="J900:J963" ca="1" si="58">SUMIFS(D$3:D$5837,B$3:B$5837,H900,C$3:C$5837,I900)</f>
        <v>2.3044508065896739E-8</v>
      </c>
      <c r="K900" s="353">
        <f t="array" aca="1" ref="K900" ca="1">INDEX($B$3:$E$5837,MATCH(H900&amp;I900,$B$3:$B$5837&amp;$C$3:$C$5837,0),4)</f>
        <v>4</v>
      </c>
      <c r="L900">
        <f t="shared" ref="L900:L963" ca="1" si="59">IF(K900&gt;2,4,1)</f>
        <v>4</v>
      </c>
    </row>
    <row r="901" spans="1:12">
      <c r="A901" s="6" t="s">
        <v>108</v>
      </c>
      <c r="B901" t="s">
        <v>255</v>
      </c>
      <c r="C901" s="350" t="s">
        <v>571</v>
      </c>
      <c r="D901" s="351">
        <f t="shared" ca="1" si="56"/>
        <v>1.6024593780062657E-8</v>
      </c>
      <c r="E901" s="375">
        <f t="shared" ca="1" si="57"/>
        <v>4</v>
      </c>
      <c r="G901" s="6" t="s">
        <v>108</v>
      </c>
      <c r="H901" s="6">
        <v>333315</v>
      </c>
      <c r="I901" t="s">
        <v>571</v>
      </c>
      <c r="J901" s="352">
        <f t="shared" ca="1" si="58"/>
        <v>1.7190169332672142E-8</v>
      </c>
      <c r="K901" s="353">
        <f t="array" aca="1" ref="K901" ca="1">INDEX($B$3:$E$5837,MATCH(H901&amp;I901,$B$3:$B$5837&amp;$C$3:$C$5837,0),4)</f>
        <v>4</v>
      </c>
      <c r="L901">
        <f t="shared" ca="1" si="59"/>
        <v>4</v>
      </c>
    </row>
    <row r="902" spans="1:12">
      <c r="A902" s="6" t="s">
        <v>108</v>
      </c>
      <c r="B902">
        <v>334413</v>
      </c>
      <c r="C902" s="350" t="s">
        <v>571</v>
      </c>
      <c r="D902" s="351">
        <f t="shared" ca="1" si="56"/>
        <v>8.5984102052789493E-6</v>
      </c>
      <c r="E902" s="375">
        <f t="shared" ca="1" si="57"/>
        <v>2</v>
      </c>
      <c r="G902" s="6" t="s">
        <v>108</v>
      </c>
      <c r="H902" s="6">
        <v>333315</v>
      </c>
      <c r="I902" t="s">
        <v>577</v>
      </c>
      <c r="J902" s="352">
        <f t="shared" ca="1" si="58"/>
        <v>1.0420247011611921E-9</v>
      </c>
      <c r="K902" s="353">
        <f t="array" aca="1" ref="K902" ca="1">INDEX($B$3:$E$5837,MATCH(H902&amp;I902,$B$3:$B$5837&amp;$C$3:$C$5837,0),4)</f>
        <v>4</v>
      </c>
      <c r="L902">
        <f t="shared" ca="1" si="59"/>
        <v>4</v>
      </c>
    </row>
    <row r="903" spans="1:12">
      <c r="A903" s="6" t="s">
        <v>108</v>
      </c>
      <c r="B903">
        <v>334418</v>
      </c>
      <c r="C903" s="350" t="s">
        <v>571</v>
      </c>
      <c r="D903" s="351">
        <f t="shared" ca="1" si="56"/>
        <v>1.1045087998337442E-8</v>
      </c>
      <c r="E903" s="375">
        <f t="shared" ca="1" si="57"/>
        <v>4</v>
      </c>
      <c r="G903" s="6" t="s">
        <v>108</v>
      </c>
      <c r="H903">
        <v>333414</v>
      </c>
      <c r="I903" t="s">
        <v>569</v>
      </c>
      <c r="J903" s="352">
        <f t="shared" ca="1" si="58"/>
        <v>1.8958175663339027E-2</v>
      </c>
      <c r="K903" s="353">
        <f t="array" aca="1" ref="K903" ca="1">INDEX($B$3:$E$5837,MATCH(H903&amp;I903,$B$3:$B$5837&amp;$C$3:$C$5837,0),4)</f>
        <v>4</v>
      </c>
      <c r="L903">
        <f t="shared" ca="1" si="59"/>
        <v>4</v>
      </c>
    </row>
    <row r="904" spans="1:12">
      <c r="A904" s="6" t="s">
        <v>108</v>
      </c>
      <c r="B904">
        <v>334510</v>
      </c>
      <c r="C904" s="350" t="s">
        <v>571</v>
      </c>
      <c r="D904" s="351">
        <f t="shared" ca="1" si="56"/>
        <v>8.1768724101686389E-9</v>
      </c>
      <c r="E904" s="375">
        <f t="shared" ca="1" si="57"/>
        <v>4</v>
      </c>
      <c r="G904" s="6" t="s">
        <v>108</v>
      </c>
      <c r="H904">
        <v>333414</v>
      </c>
      <c r="I904" t="s">
        <v>570</v>
      </c>
      <c r="J904" s="352">
        <f t="shared" ca="1" si="58"/>
        <v>4.4683976830711885E-7</v>
      </c>
      <c r="K904" s="353">
        <f t="array" aca="1" ref="K904" ca="1">INDEX($B$3:$E$5837,MATCH(H904&amp;I904,$B$3:$B$5837&amp;$C$3:$C$5837,0),4)</f>
        <v>4</v>
      </c>
      <c r="L904">
        <f t="shared" ca="1" si="59"/>
        <v>4</v>
      </c>
    </row>
    <row r="905" spans="1:12">
      <c r="A905" s="6" t="s">
        <v>108</v>
      </c>
      <c r="B905">
        <v>334511</v>
      </c>
      <c r="C905" s="350" t="s">
        <v>571</v>
      </c>
      <c r="D905" s="351">
        <f t="shared" ca="1" si="56"/>
        <v>1.1734664888043451E-8</v>
      </c>
      <c r="E905" s="375">
        <f t="shared" ca="1" si="57"/>
        <v>4</v>
      </c>
      <c r="G905" s="6" t="s">
        <v>108</v>
      </c>
      <c r="H905" s="6">
        <v>333414</v>
      </c>
      <c r="I905" t="s">
        <v>575</v>
      </c>
      <c r="J905" s="352">
        <f t="shared" ca="1" si="58"/>
        <v>2.0353392064430535E-7</v>
      </c>
      <c r="K905" s="353">
        <f t="array" aca="1" ref="K905" ca="1">INDEX($B$3:$E$5837,MATCH(H905&amp;I905,$B$3:$B$5837&amp;$C$3:$C$5837,0),4)</f>
        <v>4</v>
      </c>
      <c r="L905">
        <f t="shared" ca="1" si="59"/>
        <v>4</v>
      </c>
    </row>
    <row r="906" spans="1:12">
      <c r="A906" s="6" t="s">
        <v>108</v>
      </c>
      <c r="B906">
        <v>334512</v>
      </c>
      <c r="C906" s="350" t="s">
        <v>571</v>
      </c>
      <c r="D906" s="351">
        <f t="shared" ca="1" si="56"/>
        <v>1.852048578366747E-8</v>
      </c>
      <c r="E906" s="375">
        <f t="shared" ca="1" si="57"/>
        <v>4</v>
      </c>
      <c r="G906" s="6" t="s">
        <v>108</v>
      </c>
      <c r="H906" s="6">
        <v>333414</v>
      </c>
      <c r="I906" t="s">
        <v>574</v>
      </c>
      <c r="J906" s="352">
        <f t="shared" ca="1" si="58"/>
        <v>1.7991999649265924E-8</v>
      </c>
      <c r="K906" s="353">
        <f t="array" aca="1" ref="K906" ca="1">INDEX($B$3:$E$5837,MATCH(H906&amp;I906,$B$3:$B$5837&amp;$C$3:$C$5837,0),4)</f>
        <v>4</v>
      </c>
      <c r="L906">
        <f t="shared" ca="1" si="59"/>
        <v>4</v>
      </c>
    </row>
    <row r="907" spans="1:12">
      <c r="A907" s="6" t="s">
        <v>108</v>
      </c>
      <c r="B907">
        <v>334513</v>
      </c>
      <c r="C907" s="350" t="s">
        <v>571</v>
      </c>
      <c r="D907" s="351">
        <f t="shared" ca="1" si="56"/>
        <v>1.5298944915235199E-8</v>
      </c>
      <c r="E907" s="375">
        <f t="shared" ca="1" si="57"/>
        <v>4</v>
      </c>
      <c r="G907" s="6" t="s">
        <v>108</v>
      </c>
      <c r="H907" s="6">
        <v>333414</v>
      </c>
      <c r="I907" t="s">
        <v>573</v>
      </c>
      <c r="J907" s="352">
        <f t="shared" ca="1" si="58"/>
        <v>5.6885274410506523E-9</v>
      </c>
      <c r="K907" s="353">
        <f t="array" aca="1" ref="K907" ca="1">INDEX($B$3:$E$5837,MATCH(H907&amp;I907,$B$3:$B$5837&amp;$C$3:$C$5837,0),4)</f>
        <v>4</v>
      </c>
      <c r="L907">
        <f t="shared" ca="1" si="59"/>
        <v>4</v>
      </c>
    </row>
    <row r="908" spans="1:12">
      <c r="A908" s="6" t="s">
        <v>108</v>
      </c>
      <c r="B908">
        <v>334514</v>
      </c>
      <c r="C908" s="350" t="s">
        <v>571</v>
      </c>
      <c r="D908" s="351">
        <f t="shared" ca="1" si="56"/>
        <v>9.9755404103225624E-9</v>
      </c>
      <c r="E908" s="375">
        <f t="shared" ca="1" si="57"/>
        <v>4</v>
      </c>
      <c r="G908" s="6" t="s">
        <v>108</v>
      </c>
      <c r="H908" s="6">
        <v>333414</v>
      </c>
      <c r="I908" t="s">
        <v>571</v>
      </c>
      <c r="J908" s="352">
        <f t="shared" ca="1" si="58"/>
        <v>5.2255902069129744E-8</v>
      </c>
      <c r="K908" s="353">
        <f t="array" aca="1" ref="K908" ca="1">INDEX($B$3:$E$5837,MATCH(H908&amp;I908,$B$3:$B$5837&amp;$C$3:$C$5837,0),4)</f>
        <v>4</v>
      </c>
      <c r="L908">
        <f t="shared" ca="1" si="59"/>
        <v>4</v>
      </c>
    </row>
    <row r="909" spans="1:12">
      <c r="A909" s="6" t="s">
        <v>108</v>
      </c>
      <c r="B909">
        <v>334515</v>
      </c>
      <c r="C909" s="350" t="s">
        <v>571</v>
      </c>
      <c r="D909" s="351">
        <f t="shared" ca="1" si="56"/>
        <v>7.3857494334265789E-9</v>
      </c>
      <c r="E909" s="375">
        <f t="shared" ca="1" si="57"/>
        <v>4</v>
      </c>
      <c r="G909" s="6" t="s">
        <v>108</v>
      </c>
      <c r="H909" s="6">
        <v>333414</v>
      </c>
      <c r="I909" t="s">
        <v>576</v>
      </c>
      <c r="J909" s="352">
        <f t="shared" ca="1" si="58"/>
        <v>1.1252976263420671E-8</v>
      </c>
      <c r="K909" s="353">
        <f t="array" aca="1" ref="K909" ca="1">INDEX($B$3:$E$5837,MATCH(H909&amp;I909,$B$3:$B$5837&amp;$C$3:$C$5837,0),4)</f>
        <v>4</v>
      </c>
      <c r="L909">
        <f t="shared" ca="1" si="59"/>
        <v>4</v>
      </c>
    </row>
    <row r="910" spans="1:12">
      <c r="A910" s="6" t="s">
        <v>108</v>
      </c>
      <c r="B910">
        <v>334516</v>
      </c>
      <c r="C910" s="350" t="s">
        <v>571</v>
      </c>
      <c r="D910" s="351">
        <f t="shared" ca="1" si="56"/>
        <v>1.1700231619563194E-8</v>
      </c>
      <c r="E910" s="375">
        <f t="shared" ca="1" si="57"/>
        <v>4</v>
      </c>
      <c r="G910" s="6" t="s">
        <v>108</v>
      </c>
      <c r="H910" s="6">
        <v>333414</v>
      </c>
      <c r="I910" t="s">
        <v>577</v>
      </c>
      <c r="J910" s="352">
        <f t="shared" ca="1" si="58"/>
        <v>5.0883617018572363E-10</v>
      </c>
      <c r="K910" s="353">
        <f t="array" aca="1" ref="K910" ca="1">INDEX($B$3:$E$5837,MATCH(H910&amp;I910,$B$3:$B$5837&amp;$C$3:$C$5837,0),4)</f>
        <v>4</v>
      </c>
      <c r="L910">
        <f t="shared" ca="1" si="59"/>
        <v>4</v>
      </c>
    </row>
    <row r="911" spans="1:12">
      <c r="A911" s="6" t="s">
        <v>108</v>
      </c>
      <c r="B911">
        <v>334517</v>
      </c>
      <c r="C911" s="350" t="s">
        <v>571</v>
      </c>
      <c r="D911" s="351">
        <f t="shared" ca="1" si="56"/>
        <v>1.067840734782875E-8</v>
      </c>
      <c r="E911" s="375">
        <f t="shared" ca="1" si="57"/>
        <v>4</v>
      </c>
      <c r="G911" s="6" t="s">
        <v>108</v>
      </c>
      <c r="H911" s="6">
        <v>333415</v>
      </c>
      <c r="I911" t="s">
        <v>569</v>
      </c>
      <c r="J911" s="352">
        <f t="shared" ca="1" si="58"/>
        <v>1.0731377287840561E-2</v>
      </c>
      <c r="K911" s="353">
        <f t="array" aca="1" ref="K911" ca="1">INDEX($B$3:$E$5837,MATCH(H911&amp;I911,$B$3:$B$5837&amp;$C$3:$C$5837,0),4)</f>
        <v>4</v>
      </c>
      <c r="L911">
        <f t="shared" ca="1" si="59"/>
        <v>4</v>
      </c>
    </row>
    <row r="912" spans="1:12">
      <c r="A912" s="6" t="s">
        <v>108</v>
      </c>
      <c r="B912" t="s">
        <v>267</v>
      </c>
      <c r="C912" s="350" t="s">
        <v>571</v>
      </c>
      <c r="D912" s="351">
        <f t="shared" ca="1" si="56"/>
        <v>1.266284967106789E-8</v>
      </c>
      <c r="E912" s="375">
        <f t="shared" ca="1" si="57"/>
        <v>4</v>
      </c>
      <c r="G912" s="6" t="s">
        <v>108</v>
      </c>
      <c r="H912" s="6">
        <v>333415</v>
      </c>
      <c r="I912" t="s">
        <v>575</v>
      </c>
      <c r="J912" s="352">
        <f t="shared" ca="1" si="58"/>
        <v>6.1522184362214268E-5</v>
      </c>
      <c r="K912" s="353">
        <f t="array" aca="1" ref="K912" ca="1">INDEX($B$3:$E$5837,MATCH(H912&amp;I912,$B$3:$B$5837&amp;$C$3:$C$5837,0),4)</f>
        <v>4</v>
      </c>
      <c r="L912">
        <f t="shared" ca="1" si="59"/>
        <v>4</v>
      </c>
    </row>
    <row r="913" spans="1:12">
      <c r="A913" s="6" t="s">
        <v>108</v>
      </c>
      <c r="B913">
        <v>334610</v>
      </c>
      <c r="C913" s="350" t="s">
        <v>571</v>
      </c>
      <c r="D913" s="351">
        <f t="shared" ca="1" si="56"/>
        <v>2.4142320637247031E-8</v>
      </c>
      <c r="E913" s="375">
        <f t="shared" ca="1" si="57"/>
        <v>4</v>
      </c>
      <c r="G913" s="6" t="s">
        <v>108</v>
      </c>
      <c r="H913" s="6">
        <v>333415</v>
      </c>
      <c r="I913" t="s">
        <v>574</v>
      </c>
      <c r="J913" s="352">
        <f t="shared" ca="1" si="58"/>
        <v>5.4384405113556323E-6</v>
      </c>
      <c r="K913" s="353">
        <f t="array" aca="1" ref="K913" ca="1">INDEX($B$3:$E$5837,MATCH(H913&amp;I913,$B$3:$B$5837&amp;$C$3:$C$5837,0),4)</f>
        <v>4</v>
      </c>
      <c r="L913">
        <f t="shared" ca="1" si="59"/>
        <v>4</v>
      </c>
    </row>
    <row r="914" spans="1:12">
      <c r="A914" s="6" t="s">
        <v>108</v>
      </c>
      <c r="B914">
        <v>335110</v>
      </c>
      <c r="C914" s="350" t="s">
        <v>571</v>
      </c>
      <c r="D914" s="351">
        <f t="shared" ca="1" si="56"/>
        <v>1.3515751981511947E-7</v>
      </c>
      <c r="E914" s="375">
        <f t="shared" ca="1" si="57"/>
        <v>4</v>
      </c>
      <c r="G914" s="6" t="s">
        <v>108</v>
      </c>
      <c r="H914" s="6">
        <v>333415</v>
      </c>
      <c r="I914" t="s">
        <v>573</v>
      </c>
      <c r="J914" s="352">
        <f t="shared" ca="1" si="58"/>
        <v>1.7194708030483026E-6</v>
      </c>
      <c r="K914" s="353">
        <f t="array" aca="1" ref="K914" ca="1">INDEX($B$3:$E$5837,MATCH(H914&amp;I914,$B$3:$B$5837&amp;$C$3:$C$5837,0),4)</f>
        <v>4</v>
      </c>
      <c r="L914">
        <f t="shared" ca="1" si="59"/>
        <v>4</v>
      </c>
    </row>
    <row r="915" spans="1:12">
      <c r="A915" s="6" t="s">
        <v>108</v>
      </c>
      <c r="B915">
        <v>335120</v>
      </c>
      <c r="C915" s="350" t="s">
        <v>571</v>
      </c>
      <c r="D915" s="351">
        <f t="shared" ca="1" si="56"/>
        <v>3.8989011422600559E-8</v>
      </c>
      <c r="E915" s="375">
        <f t="shared" ca="1" si="57"/>
        <v>4</v>
      </c>
      <c r="G915" s="6" t="s">
        <v>108</v>
      </c>
      <c r="H915" s="6">
        <v>333415</v>
      </c>
      <c r="I915" t="s">
        <v>576</v>
      </c>
      <c r="J915" s="352">
        <f t="shared" ca="1" si="58"/>
        <v>3.4014363704596456E-6</v>
      </c>
      <c r="K915" s="353">
        <f t="array" aca="1" ref="K915" ca="1">INDEX($B$3:$E$5837,MATCH(H915&amp;I915,$B$3:$B$5837&amp;$C$3:$C$5837,0),4)</f>
        <v>4</v>
      </c>
      <c r="L915">
        <f t="shared" ca="1" si="59"/>
        <v>4</v>
      </c>
    </row>
    <row r="916" spans="1:12">
      <c r="A916" s="6" t="s">
        <v>108</v>
      </c>
      <c r="B916">
        <v>335210</v>
      </c>
      <c r="C916" s="350" t="s">
        <v>571</v>
      </c>
      <c r="D916" s="351">
        <f t="shared" ca="1" si="56"/>
        <v>2.7741925194945431E-8</v>
      </c>
      <c r="E916" s="375">
        <f t="shared" ca="1" si="57"/>
        <v>4</v>
      </c>
      <c r="G916" s="6" t="s">
        <v>108</v>
      </c>
      <c r="H916" s="6">
        <v>333415</v>
      </c>
      <c r="I916" t="s">
        <v>577</v>
      </c>
      <c r="J916" s="352">
        <f t="shared" ca="1" si="58"/>
        <v>1.5380587458459592E-7</v>
      </c>
      <c r="K916" s="353">
        <f t="array" aca="1" ref="K916" ca="1">INDEX($B$3:$E$5837,MATCH(H916&amp;I916,$B$3:$B$5837&amp;$C$3:$C$5837,0),4)</f>
        <v>4</v>
      </c>
      <c r="L916">
        <f t="shared" ca="1" si="59"/>
        <v>4</v>
      </c>
    </row>
    <row r="917" spans="1:12">
      <c r="A917" s="6" t="s">
        <v>108</v>
      </c>
      <c r="B917">
        <v>335221</v>
      </c>
      <c r="C917" s="350" t="s">
        <v>571</v>
      </c>
      <c r="D917" s="351">
        <f t="shared" ca="1" si="56"/>
        <v>6.0121394614082237E-8</v>
      </c>
      <c r="E917" s="375">
        <f t="shared" ca="1" si="57"/>
        <v>4</v>
      </c>
      <c r="G917" s="6" t="s">
        <v>108</v>
      </c>
      <c r="H917" s="6">
        <v>333415</v>
      </c>
      <c r="I917" t="s">
        <v>570</v>
      </c>
      <c r="J917" s="352">
        <f t="shared" ca="1" si="58"/>
        <v>2.4352694042725779E-7</v>
      </c>
      <c r="K917" s="353">
        <f t="array" aca="1" ref="K917" ca="1">INDEX($B$3:$E$5837,MATCH(H917&amp;I917,$B$3:$B$5837&amp;$C$3:$C$5837,0),4)</f>
        <v>4</v>
      </c>
      <c r="L917">
        <f t="shared" ca="1" si="59"/>
        <v>4</v>
      </c>
    </row>
    <row r="918" spans="1:12">
      <c r="A918" s="6" t="s">
        <v>108</v>
      </c>
      <c r="B918">
        <v>335222</v>
      </c>
      <c r="C918" s="350" t="s">
        <v>571</v>
      </c>
      <c r="D918" s="351">
        <f t="shared" ca="1" si="56"/>
        <v>2.5669502614575943E-8</v>
      </c>
      <c r="E918" s="375">
        <f t="shared" ca="1" si="57"/>
        <v>4</v>
      </c>
      <c r="G918" s="6" t="s">
        <v>108</v>
      </c>
      <c r="H918">
        <v>333415</v>
      </c>
      <c r="I918" t="s">
        <v>571</v>
      </c>
      <c r="J918" s="352">
        <f t="shared" ca="1" si="58"/>
        <v>2.6662307015314252E-8</v>
      </c>
      <c r="K918" s="353">
        <f t="array" aca="1" ref="K918" ca="1">INDEX($B$3:$E$5837,MATCH(H918&amp;I918,$B$3:$B$5837&amp;$C$3:$C$5837,0),4)</f>
        <v>4</v>
      </c>
      <c r="L918">
        <f t="shared" ca="1" si="59"/>
        <v>4</v>
      </c>
    </row>
    <row r="919" spans="1:12">
      <c r="A919" s="6" t="s">
        <v>108</v>
      </c>
      <c r="B919">
        <v>335224</v>
      </c>
      <c r="C919" s="350" t="s">
        <v>571</v>
      </c>
      <c r="D919" s="351">
        <f t="shared" ca="1" si="56"/>
        <v>5.8171238334725208E-8</v>
      </c>
      <c r="E919" s="375">
        <f t="shared" ca="1" si="57"/>
        <v>4</v>
      </c>
      <c r="G919" s="6" t="s">
        <v>108</v>
      </c>
      <c r="H919" s="6">
        <v>333511</v>
      </c>
      <c r="I919" t="s">
        <v>569</v>
      </c>
      <c r="J919" s="352">
        <f t="shared" ca="1" si="58"/>
        <v>2.0561294255174077E-2</v>
      </c>
      <c r="K919" s="353">
        <f t="array" aca="1" ref="K919" ca="1">INDEX($B$3:$E$5837,MATCH(H919&amp;I919,$B$3:$B$5837&amp;$C$3:$C$5837,0),4)</f>
        <v>4</v>
      </c>
      <c r="L919">
        <f t="shared" ca="1" si="59"/>
        <v>4</v>
      </c>
    </row>
    <row r="920" spans="1:12">
      <c r="A920" s="6" t="s">
        <v>108</v>
      </c>
      <c r="B920">
        <v>335228</v>
      </c>
      <c r="C920" s="350" t="s">
        <v>571</v>
      </c>
      <c r="D920" s="351">
        <f t="shared" ca="1" si="56"/>
        <v>1.4431123044765132E-8</v>
      </c>
      <c r="E920" s="375">
        <f t="shared" ca="1" si="57"/>
        <v>4</v>
      </c>
      <c r="G920" s="6" t="s">
        <v>108</v>
      </c>
      <c r="H920" s="6">
        <v>333511</v>
      </c>
      <c r="I920" t="s">
        <v>570</v>
      </c>
      <c r="J920" s="352">
        <f t="shared" ca="1" si="58"/>
        <v>4.7028028863165871E-7</v>
      </c>
      <c r="K920" s="353">
        <f t="array" aca="1" ref="K920" ca="1">INDEX($B$3:$E$5837,MATCH(H920&amp;I920,$B$3:$B$5837&amp;$C$3:$C$5837,0),4)</f>
        <v>4</v>
      </c>
      <c r="L920">
        <f t="shared" ca="1" si="59"/>
        <v>4</v>
      </c>
    </row>
    <row r="921" spans="1:12">
      <c r="A921" s="6" t="s">
        <v>108</v>
      </c>
      <c r="B921">
        <v>335311</v>
      </c>
      <c r="C921" s="350" t="s">
        <v>571</v>
      </c>
      <c r="D921" s="351">
        <f t="shared" ca="1" si="56"/>
        <v>2.4749768793035001E-7</v>
      </c>
      <c r="E921" s="375">
        <f t="shared" ca="1" si="57"/>
        <v>4</v>
      </c>
      <c r="G921" s="6" t="s">
        <v>108</v>
      </c>
      <c r="H921">
        <v>333511</v>
      </c>
      <c r="I921" t="s">
        <v>571</v>
      </c>
      <c r="J921" s="352">
        <f t="shared" ca="1" si="58"/>
        <v>5.2226955982786405E-8</v>
      </c>
      <c r="K921" s="353">
        <f t="array" aca="1" ref="K921" ca="1">INDEX($B$3:$E$5837,MATCH(H921&amp;I921,$B$3:$B$5837&amp;$C$3:$C$5837,0),4)</f>
        <v>4</v>
      </c>
      <c r="L921">
        <f t="shared" ca="1" si="59"/>
        <v>4</v>
      </c>
    </row>
    <row r="922" spans="1:12">
      <c r="A922" s="6" t="s">
        <v>108</v>
      </c>
      <c r="B922">
        <v>335312</v>
      </c>
      <c r="C922" s="350" t="s">
        <v>571</v>
      </c>
      <c r="D922" s="351">
        <f t="shared" ca="1" si="56"/>
        <v>3.7947644863379011E-8</v>
      </c>
      <c r="E922" s="375">
        <f t="shared" ca="1" si="57"/>
        <v>4</v>
      </c>
      <c r="G922" s="6" t="s">
        <v>108</v>
      </c>
      <c r="H922" s="6">
        <v>333514</v>
      </c>
      <c r="I922" t="s">
        <v>569</v>
      </c>
      <c r="J922" s="352">
        <f t="shared" ca="1" si="58"/>
        <v>1.8928593552711665E-2</v>
      </c>
      <c r="K922" s="353">
        <f t="array" aca="1" ref="K922" ca="1">INDEX($B$3:$E$5837,MATCH(H922&amp;I922,$B$3:$B$5837&amp;$C$3:$C$5837,0),4)</f>
        <v>4</v>
      </c>
      <c r="L922">
        <f t="shared" ca="1" si="59"/>
        <v>4</v>
      </c>
    </row>
    <row r="923" spans="1:12">
      <c r="A923" s="6" t="s">
        <v>108</v>
      </c>
      <c r="B923">
        <v>335313</v>
      </c>
      <c r="C923" s="350" t="s">
        <v>571</v>
      </c>
      <c r="D923" s="351">
        <f t="shared" ca="1" si="56"/>
        <v>2.7976201121287137E-8</v>
      </c>
      <c r="E923" s="375">
        <f t="shared" ca="1" si="57"/>
        <v>4</v>
      </c>
      <c r="G923" s="6" t="s">
        <v>108</v>
      </c>
      <c r="H923" s="6">
        <v>333514</v>
      </c>
      <c r="I923" t="s">
        <v>570</v>
      </c>
      <c r="J923" s="352">
        <f t="shared" ca="1" si="58"/>
        <v>4.3340926166155759E-7</v>
      </c>
      <c r="K923" s="353">
        <f t="array" aca="1" ref="K923" ca="1">INDEX($B$3:$E$5837,MATCH(H923&amp;I923,$B$3:$B$5837&amp;$C$3:$C$5837,0),4)</f>
        <v>4</v>
      </c>
      <c r="L923">
        <f t="shared" ca="1" si="59"/>
        <v>4</v>
      </c>
    </row>
    <row r="924" spans="1:12">
      <c r="A924" s="6" t="s">
        <v>108</v>
      </c>
      <c r="B924">
        <v>335314</v>
      </c>
      <c r="C924" s="350" t="s">
        <v>571</v>
      </c>
      <c r="D924" s="351">
        <f t="shared" ca="1" si="56"/>
        <v>1.5945568255880065E-8</v>
      </c>
      <c r="E924" s="375">
        <f t="shared" ca="1" si="57"/>
        <v>4</v>
      </c>
      <c r="G924" s="6" t="s">
        <v>108</v>
      </c>
      <c r="H924">
        <v>333514</v>
      </c>
      <c r="I924" t="s">
        <v>575</v>
      </c>
      <c r="J924" s="352">
        <f t="shared" ca="1" si="58"/>
        <v>6.3594572438055441E-8</v>
      </c>
      <c r="K924" s="353">
        <f t="array" aca="1" ref="K924" ca="1">INDEX($B$3:$E$5837,MATCH(H924&amp;I924,$B$3:$B$5837&amp;$C$3:$C$5837,0),4)</f>
        <v>4</v>
      </c>
      <c r="L924">
        <f t="shared" ca="1" si="59"/>
        <v>4</v>
      </c>
    </row>
    <row r="925" spans="1:12">
      <c r="A925" s="6" t="s">
        <v>108</v>
      </c>
      <c r="B925">
        <v>335911</v>
      </c>
      <c r="C925" s="350" t="s">
        <v>571</v>
      </c>
      <c r="D925" s="351">
        <f t="shared" ca="1" si="56"/>
        <v>1.117059515502532E-7</v>
      </c>
      <c r="E925" s="375">
        <f t="shared" ca="1" si="57"/>
        <v>4</v>
      </c>
      <c r="G925" s="6" t="s">
        <v>108</v>
      </c>
      <c r="H925" s="6">
        <v>333514</v>
      </c>
      <c r="I925" t="s">
        <v>571</v>
      </c>
      <c r="J925" s="352">
        <f t="shared" ca="1" si="58"/>
        <v>4.8226236029178254E-8</v>
      </c>
      <c r="K925" s="353">
        <f t="array" aca="1" ref="K925" ca="1">INDEX($B$3:$E$5837,MATCH(H925&amp;I925,$B$3:$B$5837&amp;$C$3:$C$5837,0),4)</f>
        <v>4</v>
      </c>
      <c r="L925">
        <f t="shared" ca="1" si="59"/>
        <v>4</v>
      </c>
    </row>
    <row r="926" spans="1:12">
      <c r="A926" s="6" t="s">
        <v>108</v>
      </c>
      <c r="B926">
        <v>335912</v>
      </c>
      <c r="C926" s="350" t="s">
        <v>571</v>
      </c>
      <c r="D926" s="351">
        <f t="shared" ca="1" si="56"/>
        <v>1.614075647705916E-8</v>
      </c>
      <c r="E926" s="375">
        <f t="shared" ca="1" si="57"/>
        <v>4</v>
      </c>
      <c r="G926" s="6" t="s">
        <v>108</v>
      </c>
      <c r="H926">
        <v>333514</v>
      </c>
      <c r="I926" t="s">
        <v>574</v>
      </c>
      <c r="J926" s="352">
        <f t="shared" ca="1" si="58"/>
        <v>5.6216355552856248E-9</v>
      </c>
      <c r="K926" s="353">
        <f t="array" aca="1" ref="K926" ca="1">INDEX($B$3:$E$5837,MATCH(H926&amp;I926,$B$3:$B$5837&amp;$C$3:$C$5837,0),4)</f>
        <v>4</v>
      </c>
      <c r="L926">
        <f t="shared" ca="1" si="59"/>
        <v>4</v>
      </c>
    </row>
    <row r="927" spans="1:12">
      <c r="A927" s="6" t="s">
        <v>108</v>
      </c>
      <c r="B927">
        <v>335920</v>
      </c>
      <c r="C927" s="350" t="s">
        <v>571</v>
      </c>
      <c r="D927" s="351">
        <f t="shared" ca="1" si="56"/>
        <v>2.424795377300794E-8</v>
      </c>
      <c r="E927" s="375">
        <f t="shared" ca="1" si="57"/>
        <v>4</v>
      </c>
      <c r="G927" s="6" t="s">
        <v>108</v>
      </c>
      <c r="H927" s="6">
        <v>333514</v>
      </c>
      <c r="I927" t="s">
        <v>573</v>
      </c>
      <c r="J927" s="352">
        <f t="shared" ca="1" si="58"/>
        <v>1.7773915486449579E-9</v>
      </c>
      <c r="K927" s="353">
        <f t="array" aca="1" ref="K927" ca="1">INDEX($B$3:$E$5837,MATCH(H927&amp;I927,$B$3:$B$5837&amp;$C$3:$C$5837,0),4)</f>
        <v>4</v>
      </c>
      <c r="L927">
        <f t="shared" ca="1" si="59"/>
        <v>4</v>
      </c>
    </row>
    <row r="928" spans="1:12">
      <c r="A928" s="6" t="s">
        <v>108</v>
      </c>
      <c r="B928">
        <v>335930</v>
      </c>
      <c r="C928" s="350" t="s">
        <v>571</v>
      </c>
      <c r="D928" s="351">
        <f t="shared" ca="1" si="56"/>
        <v>3.2189035524091927E-8</v>
      </c>
      <c r="E928" s="375">
        <f t="shared" ca="1" si="57"/>
        <v>4</v>
      </c>
      <c r="G928" s="6" t="s">
        <v>108</v>
      </c>
      <c r="H928" s="6">
        <v>333514</v>
      </c>
      <c r="I928" t="s">
        <v>576</v>
      </c>
      <c r="J928" s="352">
        <f t="shared" ca="1" si="58"/>
        <v>3.5160144896852438E-9</v>
      </c>
      <c r="K928" s="353">
        <f t="array" aca="1" ref="K928" ca="1">INDEX($B$3:$E$5837,MATCH(H928&amp;I928,$B$3:$B$5837&amp;$C$3:$C$5837,0),4)</f>
        <v>4</v>
      </c>
      <c r="L928">
        <f t="shared" ca="1" si="59"/>
        <v>4</v>
      </c>
    </row>
    <row r="929" spans="1:12">
      <c r="A929" s="6" t="s">
        <v>108</v>
      </c>
      <c r="B929">
        <v>335991</v>
      </c>
      <c r="C929" s="350" t="s">
        <v>571</v>
      </c>
      <c r="D929" s="351">
        <f t="shared" ca="1" si="56"/>
        <v>2.4472021061723328E-7</v>
      </c>
      <c r="E929" s="375">
        <f t="shared" ca="1" si="57"/>
        <v>4</v>
      </c>
      <c r="G929" s="6" t="s">
        <v>108</v>
      </c>
      <c r="H929" s="6">
        <v>333514</v>
      </c>
      <c r="I929" t="s">
        <v>577</v>
      </c>
      <c r="J929" s="352">
        <f t="shared" ca="1" si="58"/>
        <v>1.5898685870906738E-10</v>
      </c>
      <c r="K929" s="353">
        <f t="array" aca="1" ref="K929" ca="1">INDEX($B$3:$E$5837,MATCH(H929&amp;I929,$B$3:$B$5837&amp;$C$3:$C$5837,0),4)</f>
        <v>4</v>
      </c>
      <c r="L929">
        <f t="shared" ca="1" si="59"/>
        <v>4</v>
      </c>
    </row>
    <row r="930" spans="1:12">
      <c r="A930" s="6" t="s">
        <v>108</v>
      </c>
      <c r="B930">
        <v>335999</v>
      </c>
      <c r="C930" s="350" t="s">
        <v>571</v>
      </c>
      <c r="D930" s="351">
        <f t="shared" ca="1" si="56"/>
        <v>1.7517800019315406E-8</v>
      </c>
      <c r="E930" s="375">
        <f t="shared" ca="1" si="57"/>
        <v>4</v>
      </c>
      <c r="G930" s="6" t="s">
        <v>108</v>
      </c>
      <c r="H930" s="6">
        <v>333611</v>
      </c>
      <c r="I930" t="s">
        <v>569</v>
      </c>
      <c r="J930" s="352">
        <f t="shared" ca="1" si="58"/>
        <v>1.1771662079238415E-2</v>
      </c>
      <c r="K930" s="353">
        <f t="array" aca="1" ref="K930" ca="1">INDEX($B$3:$E$5837,MATCH(H930&amp;I930,$B$3:$B$5837&amp;$C$3:$C$5837,0),4)</f>
        <v>4</v>
      </c>
      <c r="L930">
        <f t="shared" ca="1" si="59"/>
        <v>4</v>
      </c>
    </row>
    <row r="931" spans="1:12">
      <c r="A931" s="6" t="s">
        <v>108</v>
      </c>
      <c r="B931">
        <v>336111</v>
      </c>
      <c r="C931" s="350" t="s">
        <v>571</v>
      </c>
      <c r="D931" s="351">
        <f t="shared" ca="1" si="56"/>
        <v>2.7882124564689054E-8</v>
      </c>
      <c r="E931" s="375">
        <f t="shared" ca="1" si="57"/>
        <v>4</v>
      </c>
      <c r="G931" s="6" t="s">
        <v>108</v>
      </c>
      <c r="H931">
        <v>333611</v>
      </c>
      <c r="I931" t="s">
        <v>570</v>
      </c>
      <c r="J931" s="352">
        <f t="shared" ca="1" si="58"/>
        <v>2.6758586305335503E-7</v>
      </c>
      <c r="K931" s="353">
        <f t="array" aca="1" ref="K931" ca="1">INDEX($B$3:$E$5837,MATCH(H931&amp;I931,$B$3:$B$5837&amp;$C$3:$C$5837,0),4)</f>
        <v>4</v>
      </c>
      <c r="L931">
        <f t="shared" ca="1" si="59"/>
        <v>4</v>
      </c>
    </row>
    <row r="932" spans="1:12">
      <c r="A932" s="6" t="s">
        <v>108</v>
      </c>
      <c r="B932">
        <v>336112</v>
      </c>
      <c r="C932" s="350" t="s">
        <v>571</v>
      </c>
      <c r="D932" s="351">
        <f t="shared" ca="1" si="56"/>
        <v>1.8535920475771907E-8</v>
      </c>
      <c r="E932" s="375">
        <f t="shared" ca="1" si="57"/>
        <v>4</v>
      </c>
      <c r="G932" s="6" t="s">
        <v>108</v>
      </c>
      <c r="H932">
        <v>333611</v>
      </c>
      <c r="I932" t="s">
        <v>575</v>
      </c>
      <c r="J932" s="352">
        <f t="shared" ca="1" si="58"/>
        <v>5.5777441848478735E-8</v>
      </c>
      <c r="K932" s="353">
        <f t="array" aca="1" ref="K932" ca="1">INDEX($B$3:$E$5837,MATCH(H932&amp;I932,$B$3:$B$5837&amp;$C$3:$C$5837,0),4)</f>
        <v>4</v>
      </c>
      <c r="L932">
        <f t="shared" ca="1" si="59"/>
        <v>4</v>
      </c>
    </row>
    <row r="933" spans="1:12">
      <c r="A933" s="6" t="s">
        <v>108</v>
      </c>
      <c r="B933">
        <v>336120</v>
      </c>
      <c r="C933" s="350" t="s">
        <v>571</v>
      </c>
      <c r="D933" s="351">
        <f t="shared" ca="1" si="56"/>
        <v>3.4433682413442169E-8</v>
      </c>
      <c r="E933" s="375">
        <f t="shared" ca="1" si="57"/>
        <v>4</v>
      </c>
      <c r="G933" s="6" t="s">
        <v>108</v>
      </c>
      <c r="H933" s="6">
        <v>333611</v>
      </c>
      <c r="I933" t="s">
        <v>574</v>
      </c>
      <c r="J933" s="352">
        <f t="shared" ca="1" si="58"/>
        <v>4.930616533096583E-9</v>
      </c>
      <c r="K933" s="353">
        <f t="array" aca="1" ref="K933" ca="1">INDEX($B$3:$E$5837,MATCH(H933&amp;I933,$B$3:$B$5837&amp;$C$3:$C$5837,0),4)</f>
        <v>4</v>
      </c>
      <c r="L933">
        <f t="shared" ca="1" si="59"/>
        <v>4</v>
      </c>
    </row>
    <row r="934" spans="1:12">
      <c r="A934" s="6" t="s">
        <v>108</v>
      </c>
      <c r="B934">
        <v>336211</v>
      </c>
      <c r="C934" s="350" t="s">
        <v>571</v>
      </c>
      <c r="D934" s="351">
        <f t="shared" ca="1" si="56"/>
        <v>5.0060567136204246E-8</v>
      </c>
      <c r="E934" s="375">
        <f t="shared" ca="1" si="57"/>
        <v>4</v>
      </c>
      <c r="G934" s="6" t="s">
        <v>108</v>
      </c>
      <c r="H934" s="6">
        <v>333611</v>
      </c>
      <c r="I934" t="s">
        <v>571</v>
      </c>
      <c r="J934" s="352">
        <f t="shared" ca="1" si="58"/>
        <v>2.9386988391284312E-8</v>
      </c>
      <c r="K934" s="353">
        <f t="array" aca="1" ref="K934" ca="1">INDEX($B$3:$E$5837,MATCH(H934&amp;I934,$B$3:$B$5837&amp;$C$3:$C$5837,0),4)</f>
        <v>4</v>
      </c>
      <c r="L934">
        <f t="shared" ca="1" si="59"/>
        <v>4</v>
      </c>
    </row>
    <row r="935" spans="1:12">
      <c r="A935" s="6" t="s">
        <v>108</v>
      </c>
      <c r="B935">
        <v>336212</v>
      </c>
      <c r="C935" s="350" t="s">
        <v>571</v>
      </c>
      <c r="D935" s="351">
        <f t="shared" ca="1" si="56"/>
        <v>4.3035990052282539E-8</v>
      </c>
      <c r="E935" s="375">
        <f t="shared" ca="1" si="57"/>
        <v>4</v>
      </c>
      <c r="G935" s="6" t="s">
        <v>108</v>
      </c>
      <c r="H935" s="6">
        <v>333611</v>
      </c>
      <c r="I935" t="s">
        <v>573</v>
      </c>
      <c r="J935" s="352">
        <f t="shared" ca="1" si="58"/>
        <v>1.5589121830025326E-9</v>
      </c>
      <c r="K935" s="353">
        <f t="array" aca="1" ref="K935" ca="1">INDEX($B$3:$E$5837,MATCH(H935&amp;I935,$B$3:$B$5837&amp;$C$3:$C$5837,0),4)</f>
        <v>4</v>
      </c>
      <c r="L935">
        <f t="shared" ca="1" si="59"/>
        <v>4</v>
      </c>
    </row>
    <row r="936" spans="1:12">
      <c r="A936" s="6" t="s">
        <v>108</v>
      </c>
      <c r="B936">
        <v>336213</v>
      </c>
      <c r="C936" s="350" t="s">
        <v>571</v>
      </c>
      <c r="D936" s="351">
        <f t="shared" ca="1" si="56"/>
        <v>3.9744616645059185E-8</v>
      </c>
      <c r="E936" s="375">
        <f t="shared" ca="1" si="57"/>
        <v>4</v>
      </c>
      <c r="G936" s="6" t="s">
        <v>108</v>
      </c>
      <c r="H936" s="6">
        <v>333611</v>
      </c>
      <c r="I936" t="s">
        <v>576</v>
      </c>
      <c r="J936" s="352">
        <f t="shared" ca="1" si="58"/>
        <v>3.08382124791944E-9</v>
      </c>
      <c r="K936" s="353">
        <f t="array" aca="1" ref="K936" ca="1">INDEX($B$3:$E$5837,MATCH(H936&amp;I936,$B$3:$B$5837&amp;$C$3:$C$5837,0),4)</f>
        <v>4</v>
      </c>
      <c r="L936">
        <f t="shared" ca="1" si="59"/>
        <v>4</v>
      </c>
    </row>
    <row r="937" spans="1:12">
      <c r="A937" s="6" t="s">
        <v>108</v>
      </c>
      <c r="B937">
        <v>336214</v>
      </c>
      <c r="C937" s="350" t="s">
        <v>571</v>
      </c>
      <c r="D937" s="351">
        <f t="shared" ca="1" si="56"/>
        <v>4.9687526334834648E-8</v>
      </c>
      <c r="E937" s="375">
        <f t="shared" ca="1" si="57"/>
        <v>4</v>
      </c>
      <c r="G937" s="6" t="s">
        <v>108</v>
      </c>
      <c r="H937" s="6">
        <v>333611</v>
      </c>
      <c r="I937" t="s">
        <v>577</v>
      </c>
      <c r="J937" s="352">
        <f t="shared" ca="1" si="58"/>
        <v>1.3944397967224494E-10</v>
      </c>
      <c r="K937" s="353">
        <f t="array" aca="1" ref="K937" ca="1">INDEX($B$3:$E$5837,MATCH(H937&amp;I937,$B$3:$B$5837&amp;$C$3:$C$5837,0),4)</f>
        <v>4</v>
      </c>
      <c r="L937">
        <f t="shared" ca="1" si="59"/>
        <v>4</v>
      </c>
    </row>
    <row r="938" spans="1:12">
      <c r="A938" s="6" t="s">
        <v>108</v>
      </c>
      <c r="B938">
        <v>336310</v>
      </c>
      <c r="C938" s="350" t="s">
        <v>571</v>
      </c>
      <c r="D938" s="351">
        <f t="shared" ca="1" si="56"/>
        <v>6.4328488595108093E-8</v>
      </c>
      <c r="E938" s="375">
        <f t="shared" ca="1" si="57"/>
        <v>4</v>
      </c>
      <c r="G938" s="6" t="s">
        <v>108</v>
      </c>
      <c r="H938">
        <v>333612</v>
      </c>
      <c r="I938" t="s">
        <v>569</v>
      </c>
      <c r="J938" s="352">
        <f t="shared" ca="1" si="58"/>
        <v>2.7644262324596023E-2</v>
      </c>
      <c r="K938" s="353">
        <f t="array" aca="1" ref="K938" ca="1">INDEX($B$3:$E$5837,MATCH(H938&amp;I938,$B$3:$B$5837&amp;$C$3:$C$5837,0),4)</f>
        <v>4</v>
      </c>
      <c r="L938">
        <f t="shared" ca="1" si="59"/>
        <v>4</v>
      </c>
    </row>
    <row r="939" spans="1:12">
      <c r="A939" s="6" t="s">
        <v>108</v>
      </c>
      <c r="B939">
        <v>336320</v>
      </c>
      <c r="C939" s="350" t="s">
        <v>571</v>
      </c>
      <c r="D939" s="351">
        <f t="shared" ca="1" si="56"/>
        <v>4.579593340919951E-8</v>
      </c>
      <c r="E939" s="375">
        <f t="shared" ca="1" si="57"/>
        <v>4</v>
      </c>
      <c r="G939" s="6" t="s">
        <v>108</v>
      </c>
      <c r="H939">
        <v>333612</v>
      </c>
      <c r="I939" t="s">
        <v>570</v>
      </c>
      <c r="J939" s="352">
        <f t="shared" ca="1" si="58"/>
        <v>6.3548858143266313E-7</v>
      </c>
      <c r="K939" s="353">
        <f t="array" aca="1" ref="K939" ca="1">INDEX($B$3:$E$5837,MATCH(H939&amp;I939,$B$3:$B$5837&amp;$C$3:$C$5837,0),4)</f>
        <v>4</v>
      </c>
      <c r="L939">
        <f t="shared" ca="1" si="59"/>
        <v>4</v>
      </c>
    </row>
    <row r="940" spans="1:12">
      <c r="A940" s="6" t="s">
        <v>108</v>
      </c>
      <c r="B940" t="s">
        <v>296</v>
      </c>
      <c r="C940" s="350" t="s">
        <v>571</v>
      </c>
      <c r="D940" s="351">
        <f t="shared" ca="1" si="56"/>
        <v>6.6367309477078454E-8</v>
      </c>
      <c r="E940" s="375">
        <f t="shared" ca="1" si="57"/>
        <v>4</v>
      </c>
      <c r="G940" s="6" t="s">
        <v>108</v>
      </c>
      <c r="H940" s="6">
        <v>333612</v>
      </c>
      <c r="I940" t="s">
        <v>571</v>
      </c>
      <c r="J940" s="352">
        <f t="shared" ca="1" si="58"/>
        <v>7.1212144957260927E-8</v>
      </c>
      <c r="K940" s="353">
        <f t="array" aca="1" ref="K940" ca="1">INDEX($B$3:$E$5837,MATCH(H940&amp;I940,$B$3:$B$5837&amp;$C$3:$C$5837,0),4)</f>
        <v>4</v>
      </c>
      <c r="L940">
        <f t="shared" ca="1" si="59"/>
        <v>4</v>
      </c>
    </row>
    <row r="941" spans="1:12">
      <c r="A941" s="6" t="s">
        <v>108</v>
      </c>
      <c r="B941">
        <v>336350</v>
      </c>
      <c r="C941" s="350" t="s">
        <v>571</v>
      </c>
      <c r="D941" s="351">
        <f t="shared" ca="1" si="56"/>
        <v>7.9515127238353263E-8</v>
      </c>
      <c r="E941" s="375">
        <f t="shared" ca="1" si="57"/>
        <v>4</v>
      </c>
      <c r="G941" s="6" t="s">
        <v>108</v>
      </c>
      <c r="H941">
        <v>333613</v>
      </c>
      <c r="I941" t="s">
        <v>569</v>
      </c>
      <c r="J941" s="352">
        <f t="shared" ca="1" si="58"/>
        <v>3.4543724432130031E-2</v>
      </c>
      <c r="K941" s="353">
        <f t="array" aca="1" ref="K941" ca="1">INDEX($B$3:$E$5837,MATCH(H941&amp;I941,$B$3:$B$5837&amp;$C$3:$C$5837,0),4)</f>
        <v>4</v>
      </c>
      <c r="L941">
        <f t="shared" ca="1" si="59"/>
        <v>4</v>
      </c>
    </row>
    <row r="942" spans="1:12">
      <c r="A942" s="6" t="s">
        <v>108</v>
      </c>
      <c r="B942">
        <v>336360</v>
      </c>
      <c r="C942" s="350" t="s">
        <v>571</v>
      </c>
      <c r="D942" s="351">
        <f t="shared" ca="1" si="56"/>
        <v>3.3547970469135869E-8</v>
      </c>
      <c r="E942" s="375">
        <f t="shared" ca="1" si="57"/>
        <v>4</v>
      </c>
      <c r="G942" s="6" t="s">
        <v>108</v>
      </c>
      <c r="H942">
        <v>333613</v>
      </c>
      <c r="I942" t="s">
        <v>570</v>
      </c>
      <c r="J942" s="352">
        <f t="shared" ca="1" si="58"/>
        <v>7.7153523929524834E-7</v>
      </c>
      <c r="K942" s="353">
        <f t="array" aca="1" ref="K942" ca="1">INDEX($B$3:$E$5837,MATCH(H942&amp;I942,$B$3:$B$5837&amp;$C$3:$C$5837,0),4)</f>
        <v>4</v>
      </c>
      <c r="L942">
        <f t="shared" ca="1" si="59"/>
        <v>4</v>
      </c>
    </row>
    <row r="943" spans="1:12">
      <c r="A943" s="6" t="s">
        <v>108</v>
      </c>
      <c r="B943">
        <v>336370</v>
      </c>
      <c r="C943" s="350" t="s">
        <v>571</v>
      </c>
      <c r="D943" s="351">
        <f t="shared" ca="1" si="56"/>
        <v>6.3661467847825548E-8</v>
      </c>
      <c r="E943" s="375">
        <f t="shared" ca="1" si="57"/>
        <v>4</v>
      </c>
      <c r="G943" s="6" t="s">
        <v>108</v>
      </c>
      <c r="H943" s="6">
        <v>333613</v>
      </c>
      <c r="I943" t="s">
        <v>575</v>
      </c>
      <c r="J943" s="352">
        <f t="shared" ca="1" si="58"/>
        <v>1.1895979689706704E-7</v>
      </c>
      <c r="K943" s="353">
        <f t="array" aca="1" ref="K943" ca="1">INDEX($B$3:$E$5837,MATCH(H943&amp;I943,$B$3:$B$5837&amp;$C$3:$C$5837,0),4)</f>
        <v>4</v>
      </c>
      <c r="L943">
        <f t="shared" ca="1" si="59"/>
        <v>4</v>
      </c>
    </row>
    <row r="944" spans="1:12">
      <c r="A944" s="6" t="s">
        <v>108</v>
      </c>
      <c r="B944">
        <v>336390</v>
      </c>
      <c r="C944" s="350" t="s">
        <v>571</v>
      </c>
      <c r="D944" s="351">
        <f t="shared" ca="1" si="56"/>
        <v>6.4557727711728609E-8</v>
      </c>
      <c r="E944" s="375">
        <f t="shared" ca="1" si="57"/>
        <v>4</v>
      </c>
      <c r="G944" s="6" t="s">
        <v>108</v>
      </c>
      <c r="H944" s="6">
        <v>333613</v>
      </c>
      <c r="I944" t="s">
        <v>571</v>
      </c>
      <c r="J944" s="352">
        <f t="shared" ca="1" si="58"/>
        <v>8.1990635390020604E-8</v>
      </c>
      <c r="K944" s="353">
        <f t="array" aca="1" ref="K944" ca="1">INDEX($B$3:$E$5837,MATCH(H944&amp;I944,$B$3:$B$5837&amp;$C$3:$C$5837,0),4)</f>
        <v>4</v>
      </c>
      <c r="L944">
        <f t="shared" ca="1" si="59"/>
        <v>4</v>
      </c>
    </row>
    <row r="945" spans="1:12">
      <c r="A945" s="6" t="s">
        <v>108</v>
      </c>
      <c r="B945">
        <v>336411</v>
      </c>
      <c r="C945" s="350" t="s">
        <v>571</v>
      </c>
      <c r="D945" s="351">
        <f t="shared" ca="1" si="56"/>
        <v>1.3465865633390737E-8</v>
      </c>
      <c r="E945" s="375">
        <f t="shared" ca="1" si="57"/>
        <v>4</v>
      </c>
      <c r="G945" s="6" t="s">
        <v>108</v>
      </c>
      <c r="H945" s="6">
        <v>333613</v>
      </c>
      <c r="I945" t="s">
        <v>574</v>
      </c>
      <c r="J945" s="352">
        <f t="shared" ca="1" si="58"/>
        <v>1.0515812879118042E-8</v>
      </c>
      <c r="K945" s="353">
        <f t="array" aca="1" ref="K945" ca="1">INDEX($B$3:$E$5837,MATCH(H945&amp;I945,$B$3:$B$5837&amp;$C$3:$C$5837,0),4)</f>
        <v>4</v>
      </c>
      <c r="L945">
        <f t="shared" ca="1" si="59"/>
        <v>4</v>
      </c>
    </row>
    <row r="946" spans="1:12">
      <c r="A946" s="6" t="s">
        <v>108</v>
      </c>
      <c r="B946">
        <v>336412</v>
      </c>
      <c r="C946" s="350" t="s">
        <v>571</v>
      </c>
      <c r="D946" s="351">
        <f t="shared" ca="1" si="56"/>
        <v>3.5036301028761755E-8</v>
      </c>
      <c r="E946" s="375">
        <f t="shared" ca="1" si="57"/>
        <v>4</v>
      </c>
      <c r="G946" s="6" t="s">
        <v>108</v>
      </c>
      <c r="H946">
        <v>333613</v>
      </c>
      <c r="I946" t="s">
        <v>573</v>
      </c>
      <c r="J946" s="352">
        <f t="shared" ca="1" si="58"/>
        <v>3.3247827531086848E-9</v>
      </c>
      <c r="K946" s="353">
        <f t="array" aca="1" ref="K946" ca="1">INDEX($B$3:$E$5837,MATCH(H946&amp;I946,$B$3:$B$5837&amp;$C$3:$C$5837,0),4)</f>
        <v>4</v>
      </c>
      <c r="L946">
        <f t="shared" ca="1" si="59"/>
        <v>4</v>
      </c>
    </row>
    <row r="947" spans="1:12">
      <c r="A947" s="6" t="s">
        <v>108</v>
      </c>
      <c r="B947">
        <v>336413</v>
      </c>
      <c r="C947" s="350" t="s">
        <v>571</v>
      </c>
      <c r="D947" s="351">
        <f t="shared" ca="1" si="56"/>
        <v>8.1123610580278337E-8</v>
      </c>
      <c r="E947" s="375">
        <f t="shared" ca="1" si="57"/>
        <v>4</v>
      </c>
      <c r="G947" s="6" t="s">
        <v>108</v>
      </c>
      <c r="H947" s="6">
        <v>333613</v>
      </c>
      <c r="I947" t="s">
        <v>576</v>
      </c>
      <c r="J947" s="352">
        <f t="shared" ca="1" si="58"/>
        <v>6.5770450770388247E-9</v>
      </c>
      <c r="K947" s="353">
        <f t="array" aca="1" ref="K947" ca="1">INDEX($B$3:$E$5837,MATCH(H947&amp;I947,$B$3:$B$5837&amp;$C$3:$C$5837,0),4)</f>
        <v>4</v>
      </c>
      <c r="L947">
        <f t="shared" ca="1" si="59"/>
        <v>4</v>
      </c>
    </row>
    <row r="948" spans="1:12">
      <c r="A948" s="6" t="s">
        <v>108</v>
      </c>
      <c r="B948">
        <v>336414</v>
      </c>
      <c r="C948" s="350" t="s">
        <v>571</v>
      </c>
      <c r="D948" s="351">
        <f t="shared" ca="1" si="56"/>
        <v>4.0742288835350369E-9</v>
      </c>
      <c r="E948" s="375">
        <f t="shared" ca="1" si="57"/>
        <v>4</v>
      </c>
      <c r="G948" s="6" t="s">
        <v>108</v>
      </c>
      <c r="H948" s="6">
        <v>333613</v>
      </c>
      <c r="I948" t="s">
        <v>577</v>
      </c>
      <c r="J948" s="352">
        <f t="shared" ca="1" si="58"/>
        <v>2.9740029213586867E-10</v>
      </c>
      <c r="K948" s="353">
        <f t="array" aca="1" ref="K948" ca="1">INDEX($B$3:$E$5837,MATCH(H948&amp;I948,$B$3:$B$5837&amp;$C$3:$C$5837,0),4)</f>
        <v>4</v>
      </c>
      <c r="L948">
        <f t="shared" ca="1" si="59"/>
        <v>4</v>
      </c>
    </row>
    <row r="949" spans="1:12">
      <c r="A949" s="6" t="s">
        <v>108</v>
      </c>
      <c r="B949" t="s">
        <v>306</v>
      </c>
      <c r="C949" s="350" t="s">
        <v>571</v>
      </c>
      <c r="D949" s="351">
        <f t="shared" ca="1" si="56"/>
        <v>5.5090181729979427E-8</v>
      </c>
      <c r="E949" s="375">
        <f t="shared" ca="1" si="57"/>
        <v>4</v>
      </c>
      <c r="G949" s="6" t="s">
        <v>108</v>
      </c>
      <c r="H949" s="6">
        <v>333618</v>
      </c>
      <c r="I949" t="s">
        <v>569</v>
      </c>
      <c r="J949" s="352">
        <f t="shared" ca="1" si="58"/>
        <v>4.1985347294260081E-2</v>
      </c>
      <c r="K949" s="353">
        <f t="array" aca="1" ref="K949" ca="1">INDEX($B$3:$E$5837,MATCH(H949&amp;I949,$B$3:$B$5837&amp;$C$3:$C$5837,0),4)</f>
        <v>4</v>
      </c>
      <c r="L949">
        <f t="shared" ca="1" si="59"/>
        <v>4</v>
      </c>
    </row>
    <row r="950" spans="1:12">
      <c r="A950" s="6" t="s">
        <v>108</v>
      </c>
      <c r="B950">
        <v>336500</v>
      </c>
      <c r="C950" s="350" t="s">
        <v>571</v>
      </c>
      <c r="D950" s="351">
        <f t="shared" ca="1" si="56"/>
        <v>1.1580799570050323E-7</v>
      </c>
      <c r="E950" s="375">
        <f t="shared" ca="1" si="57"/>
        <v>4</v>
      </c>
      <c r="G950" s="6" t="s">
        <v>108</v>
      </c>
      <c r="H950" s="6">
        <v>333618</v>
      </c>
      <c r="I950" t="s">
        <v>575</v>
      </c>
      <c r="J950" s="352">
        <f t="shared" ca="1" si="58"/>
        <v>1.0547565828203377E-6</v>
      </c>
      <c r="K950" s="353">
        <f t="array" aca="1" ref="K950" ca="1">INDEX($B$3:$E$5837,MATCH(H950&amp;I950,$B$3:$B$5837&amp;$C$3:$C$5837,0),4)</f>
        <v>4</v>
      </c>
      <c r="L950">
        <f t="shared" ca="1" si="59"/>
        <v>4</v>
      </c>
    </row>
    <row r="951" spans="1:12">
      <c r="A951" s="6" t="s">
        <v>108</v>
      </c>
      <c r="B951">
        <v>336611</v>
      </c>
      <c r="C951" s="350" t="s">
        <v>571</v>
      </c>
      <c r="D951" s="351">
        <f t="shared" ca="1" si="56"/>
        <v>5.0099663868899355E-8</v>
      </c>
      <c r="E951" s="375">
        <f t="shared" ca="1" si="57"/>
        <v>4</v>
      </c>
      <c r="G951" s="6" t="s">
        <v>108</v>
      </c>
      <c r="H951" s="6">
        <v>333618</v>
      </c>
      <c r="I951" t="s">
        <v>574</v>
      </c>
      <c r="J951" s="352">
        <f t="shared" ca="1" si="58"/>
        <v>9.3238414550706951E-8</v>
      </c>
      <c r="K951" s="353">
        <f t="array" aca="1" ref="K951" ca="1">INDEX($B$3:$E$5837,MATCH(H951&amp;I951,$B$3:$B$5837&amp;$C$3:$C$5837,0),4)</f>
        <v>4</v>
      </c>
      <c r="L951">
        <f t="shared" ca="1" si="59"/>
        <v>4</v>
      </c>
    </row>
    <row r="952" spans="1:12">
      <c r="A952" s="6" t="s">
        <v>108</v>
      </c>
      <c r="B952">
        <v>336612</v>
      </c>
      <c r="C952" s="350" t="s">
        <v>571</v>
      </c>
      <c r="D952" s="351">
        <f t="shared" ca="1" si="56"/>
        <v>5.527776632245715E-8</v>
      </c>
      <c r="E952" s="375">
        <f t="shared" ca="1" si="57"/>
        <v>4</v>
      </c>
      <c r="G952" s="6" t="s">
        <v>108</v>
      </c>
      <c r="H952" s="6">
        <v>333618</v>
      </c>
      <c r="I952" t="s">
        <v>570</v>
      </c>
      <c r="J952" s="352">
        <f t="shared" ca="1" si="58"/>
        <v>3.8175817760342516E-7</v>
      </c>
      <c r="K952" s="353">
        <f t="array" aca="1" ref="K952" ca="1">INDEX($B$3:$E$5837,MATCH(H952&amp;I952,$B$3:$B$5837&amp;$C$3:$C$5837,0),4)</f>
        <v>4</v>
      </c>
      <c r="L952">
        <f t="shared" ca="1" si="59"/>
        <v>4</v>
      </c>
    </row>
    <row r="953" spans="1:12">
      <c r="A953" s="6" t="s">
        <v>108</v>
      </c>
      <c r="B953">
        <v>336991</v>
      </c>
      <c r="C953" s="350" t="s">
        <v>571</v>
      </c>
      <c r="D953" s="351">
        <f t="shared" ca="1" si="56"/>
        <v>1.6283054664532812E-8</v>
      </c>
      <c r="E953" s="375">
        <f t="shared" ca="1" si="57"/>
        <v>4</v>
      </c>
      <c r="G953" s="6" t="s">
        <v>108</v>
      </c>
      <c r="H953">
        <v>333618</v>
      </c>
      <c r="I953" t="s">
        <v>573</v>
      </c>
      <c r="J953" s="352">
        <f t="shared" ca="1" si="58"/>
        <v>2.9479173525517109E-8</v>
      </c>
      <c r="K953" s="353">
        <f t="array" aca="1" ref="K953" ca="1">INDEX($B$3:$E$5837,MATCH(H953&amp;I953,$B$3:$B$5837&amp;$C$3:$C$5837,0),4)</f>
        <v>4</v>
      </c>
      <c r="L953">
        <f t="shared" ca="1" si="59"/>
        <v>4</v>
      </c>
    </row>
    <row r="954" spans="1:12">
      <c r="A954" s="6" t="s">
        <v>108</v>
      </c>
      <c r="B954">
        <v>336992</v>
      </c>
      <c r="C954" s="350" t="s">
        <v>571</v>
      </c>
      <c r="D954" s="351">
        <f t="shared" ca="1" si="56"/>
        <v>5.7757866419397085E-8</v>
      </c>
      <c r="E954" s="375">
        <f t="shared" ca="1" si="57"/>
        <v>4</v>
      </c>
      <c r="G954" s="6" t="s">
        <v>108</v>
      </c>
      <c r="H954" s="6">
        <v>333618</v>
      </c>
      <c r="I954" t="s">
        <v>576</v>
      </c>
      <c r="J954" s="352">
        <f t="shared" ca="1" si="58"/>
        <v>5.8315344943934013E-8</v>
      </c>
      <c r="K954" s="353">
        <f t="array" aca="1" ref="K954" ca="1">INDEX($B$3:$E$5837,MATCH(H954&amp;I954,$B$3:$B$5837&amp;$C$3:$C$5837,0),4)</f>
        <v>4</v>
      </c>
      <c r="L954">
        <f t="shared" ca="1" si="59"/>
        <v>4</v>
      </c>
    </row>
    <row r="955" spans="1:12">
      <c r="A955" s="6" t="s">
        <v>108</v>
      </c>
      <c r="B955">
        <v>336999</v>
      </c>
      <c r="C955" s="350" t="s">
        <v>571</v>
      </c>
      <c r="D955" s="351">
        <f t="shared" ca="1" si="56"/>
        <v>3.0656024778517393E-8</v>
      </c>
      <c r="E955" s="375">
        <f t="shared" ca="1" si="57"/>
        <v>4</v>
      </c>
      <c r="G955" s="6" t="s">
        <v>108</v>
      </c>
      <c r="H955">
        <v>333618</v>
      </c>
      <c r="I955" t="s">
        <v>571</v>
      </c>
      <c r="J955" s="352">
        <f t="shared" ca="1" si="58"/>
        <v>4.2150756384035679E-8</v>
      </c>
      <c r="K955" s="353">
        <f t="array" aca="1" ref="K955" ca="1">INDEX($B$3:$E$5837,MATCH(H955&amp;I955,$B$3:$B$5837&amp;$C$3:$C$5837,0),4)</f>
        <v>4</v>
      </c>
      <c r="L955">
        <f t="shared" ca="1" si="59"/>
        <v>4</v>
      </c>
    </row>
    <row r="956" spans="1:12">
      <c r="A956" s="6" t="s">
        <v>108</v>
      </c>
      <c r="B956">
        <v>337110</v>
      </c>
      <c r="C956" s="350" t="s">
        <v>571</v>
      </c>
      <c r="D956" s="351">
        <f t="shared" ca="1" si="56"/>
        <v>5.0651745227839208E-8</v>
      </c>
      <c r="E956" s="375">
        <f t="shared" ca="1" si="57"/>
        <v>4</v>
      </c>
      <c r="G956" s="6" t="s">
        <v>108</v>
      </c>
      <c r="H956" s="6">
        <v>333618</v>
      </c>
      <c r="I956" t="s">
        <v>577</v>
      </c>
      <c r="J956" s="352">
        <f t="shared" ca="1" si="58"/>
        <v>2.6368985493008424E-9</v>
      </c>
      <c r="K956" s="353">
        <f t="array" aca="1" ref="K956" ca="1">INDEX($B$3:$E$5837,MATCH(H956&amp;I956,$B$3:$B$5837&amp;$C$3:$C$5837,0),4)</f>
        <v>4</v>
      </c>
      <c r="L956">
        <f t="shared" ca="1" si="59"/>
        <v>4</v>
      </c>
    </row>
    <row r="957" spans="1:12">
      <c r="A957" s="6" t="s">
        <v>108</v>
      </c>
      <c r="B957">
        <v>337121</v>
      </c>
      <c r="C957" s="350" t="s">
        <v>571</v>
      </c>
      <c r="D957" s="351">
        <f t="shared" ca="1" si="56"/>
        <v>1.8795405134477029E-8</v>
      </c>
      <c r="E957" s="375">
        <f t="shared" ca="1" si="57"/>
        <v>4</v>
      </c>
      <c r="G957" s="6" t="s">
        <v>108</v>
      </c>
      <c r="H957" s="6">
        <v>333912</v>
      </c>
      <c r="I957" t="s">
        <v>569</v>
      </c>
      <c r="J957" s="352">
        <f t="shared" ca="1" si="58"/>
        <v>1.554518922823229E-2</v>
      </c>
      <c r="K957" s="353">
        <f t="array" aca="1" ref="K957" ca="1">INDEX($B$3:$E$5837,MATCH(H957&amp;I957,$B$3:$B$5837&amp;$C$3:$C$5837,0),4)</f>
        <v>4</v>
      </c>
      <c r="L957">
        <f t="shared" ca="1" si="59"/>
        <v>4</v>
      </c>
    </row>
    <row r="958" spans="1:12">
      <c r="A958" s="6" t="s">
        <v>108</v>
      </c>
      <c r="B958">
        <v>337122</v>
      </c>
      <c r="C958" s="350" t="s">
        <v>571</v>
      </c>
      <c r="D958" s="351">
        <f t="shared" ca="1" si="56"/>
        <v>3.876998931066302E-8</v>
      </c>
      <c r="E958" s="375">
        <f t="shared" ca="1" si="57"/>
        <v>4</v>
      </c>
      <c r="G958" s="6" t="s">
        <v>108</v>
      </c>
      <c r="H958" s="6">
        <v>333912</v>
      </c>
      <c r="I958" t="s">
        <v>570</v>
      </c>
      <c r="J958" s="352">
        <f t="shared" ca="1" si="58"/>
        <v>3.5162473373677651E-7</v>
      </c>
      <c r="K958" s="353">
        <f t="array" aca="1" ref="K958" ca="1">INDEX($B$3:$E$5837,MATCH(H958&amp;I958,$B$3:$B$5837&amp;$C$3:$C$5837,0),4)</f>
        <v>4</v>
      </c>
      <c r="L958">
        <f t="shared" ca="1" si="59"/>
        <v>4</v>
      </c>
    </row>
    <row r="959" spans="1:12">
      <c r="A959" s="6" t="s">
        <v>108</v>
      </c>
      <c r="B959" t="s">
        <v>317</v>
      </c>
      <c r="C959" s="350" t="s">
        <v>571</v>
      </c>
      <c r="D959" s="351">
        <f t="shared" ca="1" si="56"/>
        <v>3.5845954412679905E-8</v>
      </c>
      <c r="E959" s="375">
        <f t="shared" ca="1" si="57"/>
        <v>4</v>
      </c>
      <c r="G959" s="6" t="s">
        <v>108</v>
      </c>
      <c r="H959" s="6">
        <v>333912</v>
      </c>
      <c r="I959" t="s">
        <v>575</v>
      </c>
      <c r="J959" s="352">
        <f t="shared" ca="1" si="58"/>
        <v>6.0057428720364355E-8</v>
      </c>
      <c r="K959" s="353">
        <f t="array" aca="1" ref="K959" ca="1">INDEX($B$3:$E$5837,MATCH(H959&amp;I959,$B$3:$B$5837&amp;$C$3:$C$5837,0),4)</f>
        <v>4</v>
      </c>
      <c r="L959">
        <f t="shared" ca="1" si="59"/>
        <v>4</v>
      </c>
    </row>
    <row r="960" spans="1:12">
      <c r="A960" s="6" t="s">
        <v>108</v>
      </c>
      <c r="B960">
        <v>337127</v>
      </c>
      <c r="C960" s="350" t="s">
        <v>571</v>
      </c>
      <c r="D960" s="351">
        <f t="shared" ca="1" si="56"/>
        <v>4.9825684147420457E-8</v>
      </c>
      <c r="E960" s="375">
        <f t="shared" ca="1" si="57"/>
        <v>4</v>
      </c>
      <c r="G960" s="6" t="s">
        <v>108</v>
      </c>
      <c r="H960" s="6">
        <v>333912</v>
      </c>
      <c r="I960" t="s">
        <v>571</v>
      </c>
      <c r="J960" s="352">
        <f t="shared" ca="1" si="58"/>
        <v>3.8268235164890899E-8</v>
      </c>
      <c r="K960" s="353">
        <f t="array" aca="1" ref="K960" ca="1">INDEX($B$3:$E$5837,MATCH(H960&amp;I960,$B$3:$B$5837&amp;$C$3:$C$5837,0),4)</f>
        <v>4</v>
      </c>
      <c r="L960">
        <f t="shared" ca="1" si="59"/>
        <v>4</v>
      </c>
    </row>
    <row r="961" spans="1:12">
      <c r="A961" s="6" t="s">
        <v>108</v>
      </c>
      <c r="B961" t="s">
        <v>320</v>
      </c>
      <c r="C961" s="350" t="s">
        <v>571</v>
      </c>
      <c r="D961" s="351">
        <f t="shared" ca="1" si="56"/>
        <v>4.4165169249143025E-8</v>
      </c>
      <c r="E961" s="375">
        <f t="shared" ca="1" si="57"/>
        <v>4</v>
      </c>
      <c r="G961" s="6" t="s">
        <v>108</v>
      </c>
      <c r="H961">
        <v>333912</v>
      </c>
      <c r="I961" t="s">
        <v>574</v>
      </c>
      <c r="J961" s="352">
        <f t="shared" ca="1" si="58"/>
        <v>5.3089589836034124E-9</v>
      </c>
      <c r="K961" s="353">
        <f t="array" aca="1" ref="K961" ca="1">INDEX($B$3:$E$5837,MATCH(H961&amp;I961,$B$3:$B$5837&amp;$C$3:$C$5837,0),4)</f>
        <v>4</v>
      </c>
      <c r="L961">
        <f t="shared" ca="1" si="59"/>
        <v>4</v>
      </c>
    </row>
    <row r="962" spans="1:12">
      <c r="A962" s="6" t="s">
        <v>108</v>
      </c>
      <c r="B962">
        <v>337215</v>
      </c>
      <c r="C962" s="350" t="s">
        <v>571</v>
      </c>
      <c r="D962" s="351">
        <f t="shared" ca="1" si="56"/>
        <v>6.6586951976170128E-8</v>
      </c>
      <c r="E962" s="375">
        <f t="shared" ca="1" si="57"/>
        <v>4</v>
      </c>
      <c r="G962" s="6" t="s">
        <v>108</v>
      </c>
      <c r="H962" s="6">
        <v>333912</v>
      </c>
      <c r="I962" t="s">
        <v>573</v>
      </c>
      <c r="J962" s="352">
        <f t="shared" ca="1" si="58"/>
        <v>1.6785326506424515E-9</v>
      </c>
      <c r="K962" s="353">
        <f t="array" aca="1" ref="K962" ca="1">INDEX($B$3:$E$5837,MATCH(H962&amp;I962,$B$3:$B$5837&amp;$C$3:$C$5837,0),4)</f>
        <v>4</v>
      </c>
      <c r="L962">
        <f t="shared" ca="1" si="59"/>
        <v>4</v>
      </c>
    </row>
    <row r="963" spans="1:12">
      <c r="A963" s="6" t="s">
        <v>108</v>
      </c>
      <c r="B963">
        <v>337900</v>
      </c>
      <c r="C963" s="350" t="s">
        <v>571</v>
      </c>
      <c r="D963" s="351">
        <f t="shared" ref="D963:D1026" ca="1" si="60">OFFSET(matrix1,MOD(ROW()-ROW($D$3),ROWS(matrix1)),TRUNC((ROW()-ROW($D$3))/ROWS(matrix1)),1,1)</f>
        <v>2.2273196283819022E-8</v>
      </c>
      <c r="E963" s="375">
        <f t="shared" ref="E963:E1026" ca="1" si="61">OFFSET(matrix4,MOD(ROW()-ROW($E$3),ROWS(matrix4)),TRUNC((ROW()-ROW($E$3))/ROWS(matrix4)),1,1)</f>
        <v>4</v>
      </c>
      <c r="G963" s="6" t="s">
        <v>108</v>
      </c>
      <c r="H963" s="6">
        <v>333912</v>
      </c>
      <c r="I963" t="s">
        <v>576</v>
      </c>
      <c r="J963" s="352">
        <f t="shared" ca="1" si="58"/>
        <v>3.320453011925253E-9</v>
      </c>
      <c r="K963" s="353">
        <f t="array" aca="1" ref="K963" ca="1">INDEX($B$3:$E$5837,MATCH(H963&amp;I963,$B$3:$B$5837&amp;$C$3:$C$5837,0),4)</f>
        <v>4</v>
      </c>
      <c r="L963">
        <f t="shared" ca="1" si="59"/>
        <v>4</v>
      </c>
    </row>
    <row r="964" spans="1:12">
      <c r="A964" s="6" t="s">
        <v>108</v>
      </c>
      <c r="B964">
        <v>339112</v>
      </c>
      <c r="C964" s="350" t="s">
        <v>571</v>
      </c>
      <c r="D964" s="351">
        <f t="shared" ca="1" si="60"/>
        <v>1.9171861826062221E-8</v>
      </c>
      <c r="E964" s="375">
        <f t="shared" ca="1" si="61"/>
        <v>4</v>
      </c>
      <c r="G964" s="6" t="s">
        <v>108</v>
      </c>
      <c r="H964" s="6">
        <v>333912</v>
      </c>
      <c r="I964" t="s">
        <v>577</v>
      </c>
      <c r="J964" s="352">
        <f t="shared" ref="J964:J1027" ca="1" si="62">SUMIFS(D$3:D$5837,B$3:B$5837,H964,C$3:C$5837,I964)</f>
        <v>1.5014397563086156E-10</v>
      </c>
      <c r="K964" s="353">
        <f t="array" aca="1" ref="K964" ca="1">INDEX($B$3:$E$5837,MATCH(H964&amp;I964,$B$3:$B$5837&amp;$C$3:$C$5837,0),4)</f>
        <v>4</v>
      </c>
      <c r="L964">
        <f t="shared" ref="L964:L1027" ca="1" si="63">IF(K964&gt;2,4,1)</f>
        <v>4</v>
      </c>
    </row>
    <row r="965" spans="1:12">
      <c r="A965" s="6" t="s">
        <v>108</v>
      </c>
      <c r="B965">
        <v>339113</v>
      </c>
      <c r="C965" s="350" t="s">
        <v>571</v>
      </c>
      <c r="D965" s="351">
        <f t="shared" ca="1" si="60"/>
        <v>2.288315520506721E-8</v>
      </c>
      <c r="E965" s="375">
        <f t="shared" ca="1" si="61"/>
        <v>4</v>
      </c>
      <c r="G965" s="6" t="s">
        <v>108</v>
      </c>
      <c r="H965" s="6">
        <v>333920</v>
      </c>
      <c r="I965" t="s">
        <v>569</v>
      </c>
      <c r="J965" s="352">
        <f t="shared" ca="1" si="62"/>
        <v>1.4464997674719145E-2</v>
      </c>
      <c r="K965" s="353">
        <f t="array" aca="1" ref="K965" ca="1">INDEX($B$3:$E$5837,MATCH(H965&amp;I965,$B$3:$B$5837&amp;$C$3:$C$5837,0),4)</f>
        <v>4</v>
      </c>
      <c r="L965">
        <f t="shared" ca="1" si="63"/>
        <v>4</v>
      </c>
    </row>
    <row r="966" spans="1:12">
      <c r="A966" s="6" t="s">
        <v>108</v>
      </c>
      <c r="B966">
        <v>339114</v>
      </c>
      <c r="C966" s="350" t="s">
        <v>571</v>
      </c>
      <c r="D966" s="351">
        <f t="shared" ca="1" si="60"/>
        <v>1.4357510628568088E-8</v>
      </c>
      <c r="E966" s="375">
        <f t="shared" ca="1" si="61"/>
        <v>4</v>
      </c>
      <c r="G966" s="6" t="s">
        <v>108</v>
      </c>
      <c r="H966" s="6">
        <v>333920</v>
      </c>
      <c r="I966" t="s">
        <v>570</v>
      </c>
      <c r="J966" s="352">
        <f t="shared" ca="1" si="62"/>
        <v>3.2955854296526784E-7</v>
      </c>
      <c r="K966" s="353">
        <f t="array" aca="1" ref="K966" ca="1">INDEX($B$3:$E$5837,MATCH(H966&amp;I966,$B$3:$B$5837&amp;$C$3:$C$5837,0),4)</f>
        <v>4</v>
      </c>
      <c r="L966">
        <f t="shared" ca="1" si="63"/>
        <v>4</v>
      </c>
    </row>
    <row r="967" spans="1:12">
      <c r="A967" s="6" t="s">
        <v>108</v>
      </c>
      <c r="B967">
        <v>339115</v>
      </c>
      <c r="C967" s="350" t="s">
        <v>571</v>
      </c>
      <c r="D967" s="351">
        <f t="shared" ca="1" si="60"/>
        <v>2.1119641668701633E-8</v>
      </c>
      <c r="E967" s="375">
        <f t="shared" ca="1" si="61"/>
        <v>4</v>
      </c>
      <c r="G967" s="6" t="s">
        <v>108</v>
      </c>
      <c r="H967">
        <v>333920</v>
      </c>
      <c r="I967" t="s">
        <v>575</v>
      </c>
      <c r="J967" s="352">
        <f t="shared" ca="1" si="62"/>
        <v>1.0941172518490852E-7</v>
      </c>
      <c r="K967" s="353">
        <f t="array" aca="1" ref="K967" ca="1">INDEX($B$3:$E$5837,MATCH(H967&amp;I967,$B$3:$B$5837&amp;$C$3:$C$5837,0),4)</f>
        <v>4</v>
      </c>
      <c r="L967">
        <f t="shared" ca="1" si="63"/>
        <v>4</v>
      </c>
    </row>
    <row r="968" spans="1:12">
      <c r="A968" s="6" t="s">
        <v>108</v>
      </c>
      <c r="B968">
        <v>339116</v>
      </c>
      <c r="C968" s="350" t="s">
        <v>571</v>
      </c>
      <c r="D968" s="351">
        <f t="shared" ca="1" si="60"/>
        <v>1.3781714929420975E-8</v>
      </c>
      <c r="E968" s="375">
        <f t="shared" ca="1" si="61"/>
        <v>4</v>
      </c>
      <c r="G968" s="6" t="s">
        <v>108</v>
      </c>
      <c r="H968">
        <v>333920</v>
      </c>
      <c r="I968" t="s">
        <v>574</v>
      </c>
      <c r="J968" s="352">
        <f t="shared" ca="1" si="62"/>
        <v>9.6717820544156585E-9</v>
      </c>
      <c r="K968" s="353">
        <f t="array" aca="1" ref="K968" ca="1">INDEX($B$3:$E$5837,MATCH(H968&amp;I968,$B$3:$B$5837&amp;$C$3:$C$5837,0),4)</f>
        <v>4</v>
      </c>
      <c r="L968">
        <f t="shared" ca="1" si="63"/>
        <v>4</v>
      </c>
    </row>
    <row r="969" spans="1:12">
      <c r="A969" s="6" t="s">
        <v>108</v>
      </c>
      <c r="B969">
        <v>339910</v>
      </c>
      <c r="C969" s="350" t="s">
        <v>571</v>
      </c>
      <c r="D969" s="351">
        <f t="shared" ca="1" si="60"/>
        <v>1.9456923835930693E-8</v>
      </c>
      <c r="E969" s="375">
        <f t="shared" ca="1" si="61"/>
        <v>4</v>
      </c>
      <c r="G969" s="6" t="s">
        <v>108</v>
      </c>
      <c r="H969" s="6">
        <v>333920</v>
      </c>
      <c r="I969" t="s">
        <v>571</v>
      </c>
      <c r="J969" s="352">
        <f t="shared" ca="1" si="62"/>
        <v>3.6343074121126129E-8</v>
      </c>
      <c r="K969" s="353">
        <f t="array" aca="1" ref="K969" ca="1">INDEX($B$3:$E$5837,MATCH(H969&amp;I969,$B$3:$B$5837&amp;$C$3:$C$5837,0),4)</f>
        <v>4</v>
      </c>
      <c r="L969">
        <f t="shared" ca="1" si="63"/>
        <v>4</v>
      </c>
    </row>
    <row r="970" spans="1:12">
      <c r="A970" s="6" t="s">
        <v>108</v>
      </c>
      <c r="B970">
        <v>339920</v>
      </c>
      <c r="C970" s="350" t="s">
        <v>571</v>
      </c>
      <c r="D970" s="351">
        <f t="shared" ca="1" si="60"/>
        <v>3.9192217648389736E-8</v>
      </c>
      <c r="E970" s="375">
        <f t="shared" ca="1" si="61"/>
        <v>4</v>
      </c>
      <c r="G970" s="6" t="s">
        <v>108</v>
      </c>
      <c r="H970" s="6">
        <v>333920</v>
      </c>
      <c r="I970" t="s">
        <v>573</v>
      </c>
      <c r="J970" s="352">
        <f t="shared" ca="1" si="62"/>
        <v>3.0579256721278054E-9</v>
      </c>
      <c r="K970" s="353">
        <f t="array" aca="1" ref="K970" ca="1">INDEX($B$3:$E$5837,MATCH(H970&amp;I970,$B$3:$B$5837&amp;$C$3:$C$5837,0),4)</f>
        <v>4</v>
      </c>
      <c r="L970">
        <f t="shared" ca="1" si="63"/>
        <v>4</v>
      </c>
    </row>
    <row r="971" spans="1:12">
      <c r="A971" s="6" t="s">
        <v>108</v>
      </c>
      <c r="B971">
        <v>339930</v>
      </c>
      <c r="C971" s="350" t="s">
        <v>571</v>
      </c>
      <c r="D971" s="351">
        <f t="shared" ca="1" si="60"/>
        <v>2.974285892346942E-8</v>
      </c>
      <c r="E971" s="375">
        <f t="shared" ca="1" si="61"/>
        <v>4</v>
      </c>
      <c r="G971" s="6" t="s">
        <v>108</v>
      </c>
      <c r="H971" s="6">
        <v>333920</v>
      </c>
      <c r="I971" t="s">
        <v>576</v>
      </c>
      <c r="J971" s="352">
        <f t="shared" ca="1" si="62"/>
        <v>6.0491516232192663E-9</v>
      </c>
      <c r="K971" s="353">
        <f t="array" aca="1" ref="K971" ca="1">INDEX($B$3:$E$5837,MATCH(H971&amp;I971,$B$3:$B$5837&amp;$C$3:$C$5837,0),4)</f>
        <v>4</v>
      </c>
      <c r="L971">
        <f t="shared" ca="1" si="63"/>
        <v>4</v>
      </c>
    </row>
    <row r="972" spans="1:12">
      <c r="A972" s="6" t="s">
        <v>108</v>
      </c>
      <c r="B972">
        <v>339940</v>
      </c>
      <c r="C972" s="350" t="s">
        <v>571</v>
      </c>
      <c r="D972" s="351">
        <f t="shared" ca="1" si="60"/>
        <v>3.4548040486337617E-8</v>
      </c>
      <c r="E972" s="375">
        <f t="shared" ca="1" si="61"/>
        <v>4</v>
      </c>
      <c r="G972" s="6" t="s">
        <v>108</v>
      </c>
      <c r="H972" s="6">
        <v>333920</v>
      </c>
      <c r="I972" t="s">
        <v>577</v>
      </c>
      <c r="J972" s="352">
        <f t="shared" ca="1" si="62"/>
        <v>2.7353004865363405E-10</v>
      </c>
      <c r="K972" s="353">
        <f t="array" aca="1" ref="K972" ca="1">INDEX($B$3:$E$5837,MATCH(H972&amp;I972,$B$3:$B$5837&amp;$C$3:$C$5837,0),4)</f>
        <v>4</v>
      </c>
      <c r="L972">
        <f t="shared" ca="1" si="63"/>
        <v>4</v>
      </c>
    </row>
    <row r="973" spans="1:12">
      <c r="A973" s="6" t="s">
        <v>108</v>
      </c>
      <c r="B973">
        <v>339950</v>
      </c>
      <c r="C973" s="350" t="s">
        <v>571</v>
      </c>
      <c r="D973" s="351">
        <f t="shared" ca="1" si="60"/>
        <v>5.0401710926080283E-8</v>
      </c>
      <c r="E973" s="375">
        <f t="shared" ca="1" si="61"/>
        <v>4</v>
      </c>
      <c r="G973" s="6" t="s">
        <v>108</v>
      </c>
      <c r="H973" s="6">
        <v>333991</v>
      </c>
      <c r="I973" t="s">
        <v>569</v>
      </c>
      <c r="J973" s="352">
        <f t="shared" ca="1" si="62"/>
        <v>1.1425930225067984E-2</v>
      </c>
      <c r="K973" s="353">
        <f t="array" aca="1" ref="K973" ca="1">INDEX($B$3:$E$5837,MATCH(H973&amp;I973,$B$3:$B$5837&amp;$C$3:$C$5837,0),4)</f>
        <v>4</v>
      </c>
      <c r="L973">
        <f t="shared" ca="1" si="63"/>
        <v>4</v>
      </c>
    </row>
    <row r="974" spans="1:12">
      <c r="A974" s="6" t="s">
        <v>108</v>
      </c>
      <c r="B974">
        <v>339990</v>
      </c>
      <c r="C974" s="350" t="s">
        <v>571</v>
      </c>
      <c r="D974" s="351">
        <f t="shared" ca="1" si="60"/>
        <v>4.355489016007533E-8</v>
      </c>
      <c r="E974" s="375">
        <f t="shared" ca="1" si="61"/>
        <v>4</v>
      </c>
      <c r="G974" s="6" t="s">
        <v>108</v>
      </c>
      <c r="H974" s="6">
        <v>333991</v>
      </c>
      <c r="I974" t="s">
        <v>570</v>
      </c>
      <c r="J974" s="352">
        <f t="shared" ca="1" si="62"/>
        <v>2.8393066528548833E-7</v>
      </c>
      <c r="K974" s="353">
        <f t="array" aca="1" ref="K974" ca="1">INDEX($B$3:$E$5837,MATCH(H974&amp;I974,$B$3:$B$5837&amp;$C$3:$C$5837,0),4)</f>
        <v>4</v>
      </c>
      <c r="L974">
        <f t="shared" ca="1" si="63"/>
        <v>4</v>
      </c>
    </row>
    <row r="975" spans="1:12">
      <c r="A975" s="6" t="s">
        <v>108</v>
      </c>
      <c r="B975">
        <v>311111</v>
      </c>
      <c r="C975" s="350" t="s">
        <v>571</v>
      </c>
      <c r="D975" s="351">
        <f t="shared" ca="1" si="60"/>
        <v>3.5994417400254965E-7</v>
      </c>
      <c r="E975" s="375">
        <f t="shared" ca="1" si="61"/>
        <v>4</v>
      </c>
      <c r="G975" s="6" t="s">
        <v>108</v>
      </c>
      <c r="H975" s="6">
        <v>333991</v>
      </c>
      <c r="I975" t="s">
        <v>571</v>
      </c>
      <c r="J975" s="352">
        <f t="shared" ca="1" si="62"/>
        <v>3.6028610870507995E-8</v>
      </c>
      <c r="K975" s="353">
        <f t="array" aca="1" ref="K975" ca="1">INDEX($B$3:$E$5837,MATCH(H975&amp;I975,$B$3:$B$5837&amp;$C$3:$C$5837,0),4)</f>
        <v>4</v>
      </c>
      <c r="L975">
        <f t="shared" ca="1" si="63"/>
        <v>4</v>
      </c>
    </row>
    <row r="976" spans="1:12">
      <c r="A976" s="6" t="s">
        <v>108</v>
      </c>
      <c r="B976">
        <v>311119</v>
      </c>
      <c r="C976" s="350" t="s">
        <v>571</v>
      </c>
      <c r="D976" s="351">
        <f t="shared" ca="1" si="60"/>
        <v>2.3455555853210381E-7</v>
      </c>
      <c r="E976" s="375">
        <f t="shared" ca="1" si="61"/>
        <v>4</v>
      </c>
      <c r="G976" s="6" t="s">
        <v>108</v>
      </c>
      <c r="H976">
        <v>333993</v>
      </c>
      <c r="I976" t="s">
        <v>569</v>
      </c>
      <c r="J976" s="352">
        <f t="shared" ca="1" si="62"/>
        <v>9.9511131405660529E-3</v>
      </c>
      <c r="K976" s="353">
        <f t="array" aca="1" ref="K976" ca="1">INDEX($B$3:$E$5837,MATCH(H976&amp;I976,$B$3:$B$5837&amp;$C$3:$C$5837,0),4)</f>
        <v>4</v>
      </c>
      <c r="L976">
        <f t="shared" ca="1" si="63"/>
        <v>4</v>
      </c>
    </row>
    <row r="977" spans="1:12">
      <c r="A977" s="6" t="s">
        <v>108</v>
      </c>
      <c r="B977">
        <v>311210</v>
      </c>
      <c r="C977" s="350" t="s">
        <v>571</v>
      </c>
      <c r="D977" s="351">
        <f t="shared" ca="1" si="60"/>
        <v>9.1350382281272569E-7</v>
      </c>
      <c r="E977" s="375">
        <f t="shared" ca="1" si="61"/>
        <v>4</v>
      </c>
      <c r="G977" s="6" t="s">
        <v>108</v>
      </c>
      <c r="H977">
        <v>333993</v>
      </c>
      <c r="I977" t="s">
        <v>570</v>
      </c>
      <c r="J977" s="352">
        <f t="shared" ca="1" si="62"/>
        <v>2.3187002670260603E-7</v>
      </c>
      <c r="K977" s="353">
        <f t="array" aca="1" ref="K977" ca="1">INDEX($B$3:$E$5837,MATCH(H977&amp;I977,$B$3:$B$5837&amp;$C$3:$C$5837,0),4)</f>
        <v>4</v>
      </c>
      <c r="L977">
        <f t="shared" ca="1" si="63"/>
        <v>4</v>
      </c>
    </row>
    <row r="978" spans="1:12">
      <c r="A978" s="6" t="s">
        <v>108</v>
      </c>
      <c r="B978">
        <v>311221</v>
      </c>
      <c r="C978" s="350" t="s">
        <v>571</v>
      </c>
      <c r="D978" s="351">
        <f t="shared" ca="1" si="60"/>
        <v>1.0911440962164138E-5</v>
      </c>
      <c r="E978" s="375">
        <f t="shared" ca="1" si="61"/>
        <v>4</v>
      </c>
      <c r="G978" s="6" t="s">
        <v>108</v>
      </c>
      <c r="H978" s="6">
        <v>333993</v>
      </c>
      <c r="I978" t="s">
        <v>571</v>
      </c>
      <c r="J978" s="352">
        <f t="shared" ca="1" si="62"/>
        <v>2.6599491148457181E-8</v>
      </c>
      <c r="K978" s="353">
        <f t="array" aca="1" ref="K978" ca="1">INDEX($B$3:$E$5837,MATCH(H978&amp;I978,$B$3:$B$5837&amp;$C$3:$C$5837,0),4)</f>
        <v>4</v>
      </c>
      <c r="L978">
        <f t="shared" ca="1" si="63"/>
        <v>4</v>
      </c>
    </row>
    <row r="979" spans="1:12">
      <c r="A979" s="6" t="s">
        <v>108</v>
      </c>
      <c r="B979" t="s">
        <v>339</v>
      </c>
      <c r="C979" s="350" t="s">
        <v>571</v>
      </c>
      <c r="D979" s="351">
        <f t="shared" ca="1" si="60"/>
        <v>5.6917179177433417E-7</v>
      </c>
      <c r="E979" s="375">
        <f t="shared" ca="1" si="61"/>
        <v>4</v>
      </c>
      <c r="G979" s="6" t="s">
        <v>108</v>
      </c>
      <c r="H979">
        <v>333994</v>
      </c>
      <c r="I979" t="s">
        <v>569</v>
      </c>
      <c r="J979" s="352">
        <f t="shared" ca="1" si="62"/>
        <v>1.5428518146286783E-2</v>
      </c>
      <c r="K979" s="353">
        <f t="array" aca="1" ref="K979" ca="1">INDEX($B$3:$E$5837,MATCH(H979&amp;I979,$B$3:$B$5837&amp;$C$3:$C$5837,0),4)</f>
        <v>4</v>
      </c>
      <c r="L979">
        <f t="shared" ca="1" si="63"/>
        <v>4</v>
      </c>
    </row>
    <row r="980" spans="1:12">
      <c r="A980" s="6" t="s">
        <v>108</v>
      </c>
      <c r="B980">
        <v>311225</v>
      </c>
      <c r="C980" s="350" t="s">
        <v>571</v>
      </c>
      <c r="D980" s="351">
        <f t="shared" ca="1" si="60"/>
        <v>4.5117796855507417E-7</v>
      </c>
      <c r="E980" s="375">
        <f t="shared" ca="1" si="61"/>
        <v>4</v>
      </c>
      <c r="G980" s="6" t="s">
        <v>108</v>
      </c>
      <c r="H980">
        <v>333994</v>
      </c>
      <c r="I980" t="s">
        <v>570</v>
      </c>
      <c r="J980" s="352">
        <f t="shared" ca="1" si="62"/>
        <v>3.4898568975207133E-7</v>
      </c>
      <c r="K980" s="353">
        <f t="array" aca="1" ref="K980" ca="1">INDEX($B$3:$E$5837,MATCH(H980&amp;I980,$B$3:$B$5837&amp;$C$3:$C$5837,0),4)</f>
        <v>4</v>
      </c>
      <c r="L980">
        <f t="shared" ca="1" si="63"/>
        <v>4</v>
      </c>
    </row>
    <row r="981" spans="1:12">
      <c r="A981" s="6" t="s">
        <v>108</v>
      </c>
      <c r="B981">
        <v>311230</v>
      </c>
      <c r="C981" s="350" t="s">
        <v>571</v>
      </c>
      <c r="D981" s="351">
        <f t="shared" ca="1" si="60"/>
        <v>7.895225052322229E-7</v>
      </c>
      <c r="E981" s="375">
        <f t="shared" ca="1" si="61"/>
        <v>4</v>
      </c>
      <c r="G981" s="6" t="s">
        <v>108</v>
      </c>
      <c r="H981" s="6">
        <v>333994</v>
      </c>
      <c r="I981" t="s">
        <v>571</v>
      </c>
      <c r="J981" s="352">
        <f t="shared" ca="1" si="62"/>
        <v>3.7981021137754826E-8</v>
      </c>
      <c r="K981" s="353">
        <f t="array" aca="1" ref="K981" ca="1">INDEX($B$3:$E$5837,MATCH(H981&amp;I981,$B$3:$B$5837&amp;$C$3:$C$5837,0),4)</f>
        <v>4</v>
      </c>
      <c r="L981">
        <f t="shared" ca="1" si="63"/>
        <v>4</v>
      </c>
    </row>
    <row r="982" spans="1:12">
      <c r="A982" s="6" t="s">
        <v>108</v>
      </c>
      <c r="B982">
        <v>311300</v>
      </c>
      <c r="C982" s="350" t="s">
        <v>571</v>
      </c>
      <c r="D982" s="351">
        <f t="shared" ca="1" si="60"/>
        <v>1.2517305887104881E-6</v>
      </c>
      <c r="E982" s="375">
        <f t="shared" ca="1" si="61"/>
        <v>4</v>
      </c>
      <c r="G982" s="6" t="s">
        <v>108</v>
      </c>
      <c r="H982" s="6">
        <v>334111</v>
      </c>
      <c r="I982" t="s">
        <v>569</v>
      </c>
      <c r="J982" s="352">
        <f t="shared" ca="1" si="62"/>
        <v>5.8375295425457487E-4</v>
      </c>
      <c r="K982" s="353">
        <f t="array" aca="1" ref="K982" ca="1">INDEX($B$3:$E$5837,MATCH(H982&amp;I982,$B$3:$B$5837&amp;$C$3:$C$5837,0),4)</f>
        <v>4</v>
      </c>
      <c r="L982">
        <f t="shared" ca="1" si="63"/>
        <v>4</v>
      </c>
    </row>
    <row r="983" spans="1:12">
      <c r="A983" s="6" t="s">
        <v>108</v>
      </c>
      <c r="B983">
        <v>311410</v>
      </c>
      <c r="C983" s="350" t="s">
        <v>571</v>
      </c>
      <c r="D983" s="351">
        <f t="shared" ca="1" si="60"/>
        <v>1.9483967145377123E-7</v>
      </c>
      <c r="E983" s="375">
        <f t="shared" ca="1" si="61"/>
        <v>4</v>
      </c>
      <c r="G983" s="6" t="s">
        <v>108</v>
      </c>
      <c r="H983" s="6">
        <v>334111</v>
      </c>
      <c r="I983" t="s">
        <v>570</v>
      </c>
      <c r="J983" s="352">
        <f t="shared" ca="1" si="62"/>
        <v>1.3643743850205662E-8</v>
      </c>
      <c r="K983" s="353">
        <f t="array" aca="1" ref="K983" ca="1">INDEX($B$3:$E$5837,MATCH(H983&amp;I983,$B$3:$B$5837&amp;$C$3:$C$5837,0),4)</f>
        <v>4</v>
      </c>
      <c r="L983">
        <f t="shared" ca="1" si="63"/>
        <v>4</v>
      </c>
    </row>
    <row r="984" spans="1:12">
      <c r="A984" s="6" t="s">
        <v>108</v>
      </c>
      <c r="B984">
        <v>311420</v>
      </c>
      <c r="C984" s="350" t="s">
        <v>571</v>
      </c>
      <c r="D984" s="351">
        <f t="shared" ca="1" si="60"/>
        <v>2.660603218542342E-7</v>
      </c>
      <c r="E984" s="375">
        <f t="shared" ca="1" si="61"/>
        <v>4</v>
      </c>
      <c r="G984" s="6" t="s">
        <v>108</v>
      </c>
      <c r="H984" s="6">
        <v>334111</v>
      </c>
      <c r="I984" t="s">
        <v>571</v>
      </c>
      <c r="J984" s="352">
        <f t="shared" ca="1" si="62"/>
        <v>1.5733317331185872E-9</v>
      </c>
      <c r="K984" s="353">
        <f t="array" aca="1" ref="K984" ca="1">INDEX($B$3:$E$5837,MATCH(H984&amp;I984,$B$3:$B$5837&amp;$C$3:$C$5837,0),4)</f>
        <v>4</v>
      </c>
      <c r="L984">
        <f t="shared" ca="1" si="63"/>
        <v>4</v>
      </c>
    </row>
    <row r="985" spans="1:12">
      <c r="A985" s="6" t="s">
        <v>108</v>
      </c>
      <c r="B985" t="s">
        <v>346</v>
      </c>
      <c r="C985" s="350" t="s">
        <v>571</v>
      </c>
      <c r="D985" s="351">
        <f t="shared" ca="1" si="60"/>
        <v>8.5638585448257333E-8</v>
      </c>
      <c r="E985" s="375">
        <f t="shared" ca="1" si="61"/>
        <v>4</v>
      </c>
      <c r="G985" s="6" t="s">
        <v>108</v>
      </c>
      <c r="H985" s="6">
        <v>334112</v>
      </c>
      <c r="I985" t="s">
        <v>569</v>
      </c>
      <c r="J985" s="352">
        <f t="shared" ca="1" si="62"/>
        <v>3.2203327363300558E-3</v>
      </c>
      <c r="K985" s="353">
        <f t="array" aca="1" ref="K985" ca="1">INDEX($B$3:$E$5837,MATCH(H985&amp;I985,$B$3:$B$5837&amp;$C$3:$C$5837,0),4)</f>
        <v>4</v>
      </c>
      <c r="L985">
        <f t="shared" ca="1" si="63"/>
        <v>4</v>
      </c>
    </row>
    <row r="986" spans="1:12">
      <c r="A986" s="6" t="s">
        <v>108</v>
      </c>
      <c r="B986">
        <v>311513</v>
      </c>
      <c r="C986" s="350" t="s">
        <v>571</v>
      </c>
      <c r="D986" s="351">
        <f t="shared" ca="1" si="60"/>
        <v>8.709389181384981E-8</v>
      </c>
      <c r="E986" s="375">
        <f t="shared" ca="1" si="61"/>
        <v>4</v>
      </c>
      <c r="G986" s="6" t="s">
        <v>108</v>
      </c>
      <c r="H986" s="6">
        <v>334112</v>
      </c>
      <c r="I986" t="s">
        <v>570</v>
      </c>
      <c r="J986" s="352">
        <f t="shared" ca="1" si="62"/>
        <v>7.4344048604979355E-8</v>
      </c>
      <c r="K986" s="353">
        <f t="array" aca="1" ref="K986" ca="1">INDEX($B$3:$E$5837,MATCH(H986&amp;I986,$B$3:$B$5837&amp;$C$3:$C$5837,0),4)</f>
        <v>4</v>
      </c>
      <c r="L986">
        <f t="shared" ca="1" si="63"/>
        <v>4</v>
      </c>
    </row>
    <row r="987" spans="1:12">
      <c r="A987" s="6" t="s">
        <v>108</v>
      </c>
      <c r="B987">
        <v>311514</v>
      </c>
      <c r="C987" s="350" t="s">
        <v>571</v>
      </c>
      <c r="D987" s="351">
        <f t="shared" ca="1" si="60"/>
        <v>2.2014146845680306E-7</v>
      </c>
      <c r="E987" s="375">
        <f t="shared" ca="1" si="61"/>
        <v>4</v>
      </c>
      <c r="G987" s="6" t="s">
        <v>108</v>
      </c>
      <c r="H987" s="6">
        <v>334112</v>
      </c>
      <c r="I987" t="s">
        <v>571</v>
      </c>
      <c r="J987" s="352">
        <f t="shared" ca="1" si="62"/>
        <v>8.3932384484602928E-9</v>
      </c>
      <c r="K987" s="353">
        <f t="array" aca="1" ref="K987" ca="1">INDEX($B$3:$E$5837,MATCH(H987&amp;I987,$B$3:$B$5837&amp;$C$3:$C$5837,0),4)</f>
        <v>4</v>
      </c>
      <c r="L987">
        <f t="shared" ca="1" si="63"/>
        <v>4</v>
      </c>
    </row>
    <row r="988" spans="1:12">
      <c r="A988" s="6" t="s">
        <v>108</v>
      </c>
      <c r="B988">
        <v>311520</v>
      </c>
      <c r="C988" s="350" t="s">
        <v>571</v>
      </c>
      <c r="D988" s="351">
        <f t="shared" ca="1" si="60"/>
        <v>6.3911992844236131E-8</v>
      </c>
      <c r="E988" s="375">
        <f t="shared" ca="1" si="61"/>
        <v>4</v>
      </c>
      <c r="G988" s="6" t="s">
        <v>108</v>
      </c>
      <c r="H988" s="6">
        <v>334210</v>
      </c>
      <c r="I988" t="s">
        <v>569</v>
      </c>
      <c r="J988" s="352">
        <f t="shared" ca="1" si="62"/>
        <v>1.5968248221348572E-2</v>
      </c>
      <c r="K988" s="353">
        <f t="array" aca="1" ref="K988" ca="1">INDEX($B$3:$E$5837,MATCH(H988&amp;I988,$B$3:$B$5837&amp;$C$3:$C$5837,0),4)</f>
        <v>4</v>
      </c>
      <c r="L988">
        <f t="shared" ca="1" si="63"/>
        <v>4</v>
      </c>
    </row>
    <row r="989" spans="1:12">
      <c r="A989" s="6" t="s">
        <v>108</v>
      </c>
      <c r="B989" t="s">
        <v>351</v>
      </c>
      <c r="C989" s="350" t="s">
        <v>571</v>
      </c>
      <c r="D989" s="351">
        <f t="shared" ca="1" si="60"/>
        <v>9.7877937475671556E-8</v>
      </c>
      <c r="E989" s="375">
        <f t="shared" ca="1" si="61"/>
        <v>4</v>
      </c>
      <c r="G989" s="6" t="s">
        <v>108</v>
      </c>
      <c r="H989" s="6">
        <v>334210</v>
      </c>
      <c r="I989" t="s">
        <v>570</v>
      </c>
      <c r="J989" s="352">
        <f t="shared" ca="1" si="62"/>
        <v>3.6056616876839338E-7</v>
      </c>
      <c r="K989" s="353">
        <f t="array" aca="1" ref="K989" ca="1">INDEX($B$3:$E$5837,MATCH(H989&amp;I989,$B$3:$B$5837&amp;$C$3:$C$5837,0),4)</f>
        <v>4</v>
      </c>
      <c r="L989">
        <f t="shared" ca="1" si="63"/>
        <v>4</v>
      </c>
    </row>
    <row r="990" spans="1:12">
      <c r="A990" s="6" t="s">
        <v>108</v>
      </c>
      <c r="B990">
        <v>311615</v>
      </c>
      <c r="C990" s="350" t="s">
        <v>571</v>
      </c>
      <c r="D990" s="351">
        <f t="shared" ca="1" si="60"/>
        <v>1.0668493554568122E-7</v>
      </c>
      <c r="E990" s="375">
        <f t="shared" ca="1" si="61"/>
        <v>4</v>
      </c>
      <c r="G990" s="6" t="s">
        <v>108</v>
      </c>
      <c r="H990">
        <v>334210</v>
      </c>
      <c r="I990" t="s">
        <v>575</v>
      </c>
      <c r="J990" s="352">
        <f t="shared" ca="1" si="62"/>
        <v>9.1772765981856523E-8</v>
      </c>
      <c r="K990" s="353">
        <f t="array" aca="1" ref="K990" ca="1">INDEX($B$3:$E$5837,MATCH(H990&amp;I990,$B$3:$B$5837&amp;$C$3:$C$5837,0),4)</f>
        <v>4</v>
      </c>
      <c r="L990">
        <f t="shared" ca="1" si="63"/>
        <v>4</v>
      </c>
    </row>
    <row r="991" spans="1:12">
      <c r="A991" s="6" t="s">
        <v>108</v>
      </c>
      <c r="B991">
        <v>311700</v>
      </c>
      <c r="C991" s="350" t="s">
        <v>571</v>
      </c>
      <c r="D991" s="351">
        <f t="shared" ca="1" si="60"/>
        <v>4.0232076532335974E-7</v>
      </c>
      <c r="E991" s="375">
        <f t="shared" ca="1" si="61"/>
        <v>4</v>
      </c>
      <c r="G991" s="6" t="s">
        <v>108</v>
      </c>
      <c r="H991">
        <v>334210</v>
      </c>
      <c r="I991" t="s">
        <v>574</v>
      </c>
      <c r="J991" s="352">
        <f t="shared" ca="1" si="62"/>
        <v>8.1125326340237463E-9</v>
      </c>
      <c r="K991" s="353">
        <f t="array" aca="1" ref="K991" ca="1">INDEX($B$3:$E$5837,MATCH(H991&amp;I991,$B$3:$B$5837&amp;$C$3:$C$5837,0),4)</f>
        <v>4</v>
      </c>
      <c r="L991">
        <f t="shared" ca="1" si="63"/>
        <v>4</v>
      </c>
    </row>
    <row r="992" spans="1:12">
      <c r="A992" s="6" t="s">
        <v>108</v>
      </c>
      <c r="B992">
        <v>311810</v>
      </c>
      <c r="C992" s="350" t="s">
        <v>571</v>
      </c>
      <c r="D992" s="351">
        <f t="shared" ca="1" si="60"/>
        <v>2.9195912785903724E-7</v>
      </c>
      <c r="E992" s="375">
        <f t="shared" ca="1" si="61"/>
        <v>4</v>
      </c>
      <c r="G992" s="6" t="s">
        <v>108</v>
      </c>
      <c r="H992">
        <v>334210</v>
      </c>
      <c r="I992" t="s">
        <v>571</v>
      </c>
      <c r="J992" s="352">
        <f t="shared" ca="1" si="62"/>
        <v>3.9114990204516959E-8</v>
      </c>
      <c r="K992" s="353">
        <f t="array" aca="1" ref="K992" ca="1">INDEX($B$3:$E$5837,MATCH(H992&amp;I992,$B$3:$B$5837&amp;$C$3:$C$5837,0),4)</f>
        <v>4</v>
      </c>
      <c r="L992">
        <f t="shared" ca="1" si="63"/>
        <v>4</v>
      </c>
    </row>
    <row r="993" spans="1:12">
      <c r="A993" s="6" t="s">
        <v>108</v>
      </c>
      <c r="B993" t="s">
        <v>356</v>
      </c>
      <c r="C993" s="350" t="s">
        <v>571</v>
      </c>
      <c r="D993" s="351">
        <f t="shared" ca="1" si="60"/>
        <v>2.874083081790525E-7</v>
      </c>
      <c r="E993" s="375">
        <f t="shared" ca="1" si="61"/>
        <v>4</v>
      </c>
      <c r="G993" s="6" t="s">
        <v>108</v>
      </c>
      <c r="H993" s="6">
        <v>334210</v>
      </c>
      <c r="I993" t="s">
        <v>573</v>
      </c>
      <c r="J993" s="352">
        <f t="shared" ca="1" si="62"/>
        <v>2.5649380505043459E-9</v>
      </c>
      <c r="K993" s="353">
        <f t="array" aca="1" ref="K993" ca="1">INDEX($B$3:$E$5837,MATCH(H993&amp;I993,$B$3:$B$5837&amp;$C$3:$C$5837,0),4)</f>
        <v>4</v>
      </c>
      <c r="L993">
        <f t="shared" ca="1" si="63"/>
        <v>4</v>
      </c>
    </row>
    <row r="994" spans="1:12">
      <c r="A994" s="6" t="s">
        <v>108</v>
      </c>
      <c r="B994">
        <v>311910</v>
      </c>
      <c r="C994" s="350" t="s">
        <v>571</v>
      </c>
      <c r="D994" s="351">
        <f t="shared" ca="1" si="60"/>
        <v>3.7397086465727906E-7</v>
      </c>
      <c r="E994" s="375">
        <f t="shared" ca="1" si="61"/>
        <v>4</v>
      </c>
      <c r="G994" s="6" t="s">
        <v>108</v>
      </c>
      <c r="H994" s="6">
        <v>334210</v>
      </c>
      <c r="I994" t="s">
        <v>576</v>
      </c>
      <c r="J994" s="352">
        <f t="shared" ca="1" si="62"/>
        <v>5.0739294656788986E-9</v>
      </c>
      <c r="K994" s="353">
        <f t="array" aca="1" ref="K994" ca="1">INDEX($B$3:$E$5837,MATCH(H994&amp;I994,$B$3:$B$5837&amp;$C$3:$C$5837,0),4)</f>
        <v>4</v>
      </c>
      <c r="L994">
        <f t="shared" ca="1" si="63"/>
        <v>4</v>
      </c>
    </row>
    <row r="995" spans="1:12">
      <c r="A995" s="6" t="s">
        <v>108</v>
      </c>
      <c r="B995">
        <v>311920</v>
      </c>
      <c r="C995" s="350" t="s">
        <v>571</v>
      </c>
      <c r="D995" s="351">
        <f t="shared" ca="1" si="60"/>
        <v>2.7085282625167509E-7</v>
      </c>
      <c r="E995" s="375">
        <f t="shared" ca="1" si="61"/>
        <v>4</v>
      </c>
      <c r="G995" s="6" t="s">
        <v>108</v>
      </c>
      <c r="H995" s="6">
        <v>334210</v>
      </c>
      <c r="I995" t="s">
        <v>577</v>
      </c>
      <c r="J995" s="352">
        <f t="shared" ca="1" si="62"/>
        <v>2.2943253204052644E-10</v>
      </c>
      <c r="K995" s="353">
        <f t="array" aca="1" ref="K995" ca="1">INDEX($B$3:$E$5837,MATCH(H995&amp;I995,$B$3:$B$5837&amp;$C$3:$C$5837,0),4)</f>
        <v>4</v>
      </c>
      <c r="L995">
        <f t="shared" ca="1" si="63"/>
        <v>4</v>
      </c>
    </row>
    <row r="996" spans="1:12">
      <c r="A996" s="6" t="s">
        <v>108</v>
      </c>
      <c r="B996">
        <v>311930</v>
      </c>
      <c r="C996" s="350" t="s">
        <v>571</v>
      </c>
      <c r="D996" s="351">
        <f t="shared" ca="1" si="60"/>
        <v>1.3426609248081479E-7</v>
      </c>
      <c r="E996" s="375">
        <f t="shared" ca="1" si="61"/>
        <v>4</v>
      </c>
      <c r="G996" s="6" t="s">
        <v>108</v>
      </c>
      <c r="H996" s="6">
        <v>334220</v>
      </c>
      <c r="I996" t="s">
        <v>569</v>
      </c>
      <c r="J996" s="352">
        <f t="shared" ca="1" si="62"/>
        <v>2.4198469152751602E-3</v>
      </c>
      <c r="K996" s="353">
        <f t="array" aca="1" ref="K996" ca="1">INDEX($B$3:$E$5837,MATCH(H996&amp;I996,$B$3:$B$5837&amp;$C$3:$C$5837,0),4)</f>
        <v>4</v>
      </c>
      <c r="L996">
        <f t="shared" ca="1" si="63"/>
        <v>4</v>
      </c>
    </row>
    <row r="997" spans="1:12">
      <c r="A997" s="6" t="s">
        <v>108</v>
      </c>
      <c r="B997">
        <v>311940</v>
      </c>
      <c r="C997" s="350" t="s">
        <v>571</v>
      </c>
      <c r="D997" s="351">
        <f t="shared" ca="1" si="60"/>
        <v>1.2641994884884659E-7</v>
      </c>
      <c r="E997" s="375">
        <f t="shared" ca="1" si="61"/>
        <v>4</v>
      </c>
      <c r="G997" s="6" t="s">
        <v>108</v>
      </c>
      <c r="H997">
        <v>334220</v>
      </c>
      <c r="I997" t="s">
        <v>575</v>
      </c>
      <c r="J997" s="352">
        <f t="shared" ca="1" si="62"/>
        <v>6.1542074374666403E-8</v>
      </c>
      <c r="K997" s="353">
        <f t="array" aca="1" ref="K997" ca="1">INDEX($B$3:$E$5837,MATCH(H997&amp;I997,$B$3:$B$5837&amp;$C$3:$C$5837,0),4)</f>
        <v>4</v>
      </c>
      <c r="L997">
        <f t="shared" ca="1" si="63"/>
        <v>4</v>
      </c>
    </row>
    <row r="998" spans="1:12">
      <c r="A998" s="6" t="s">
        <v>108</v>
      </c>
      <c r="B998">
        <v>311990</v>
      </c>
      <c r="C998" s="350" t="s">
        <v>571</v>
      </c>
      <c r="D998" s="351">
        <f t="shared" ca="1" si="60"/>
        <v>2.6568866969859808E-7</v>
      </c>
      <c r="E998" s="375">
        <f t="shared" ca="1" si="61"/>
        <v>4</v>
      </c>
      <c r="G998" s="6" t="s">
        <v>108</v>
      </c>
      <c r="H998">
        <v>334220</v>
      </c>
      <c r="I998" t="s">
        <v>570</v>
      </c>
      <c r="J998" s="352">
        <f t="shared" ca="1" si="62"/>
        <v>5.6957512756896151E-8</v>
      </c>
      <c r="K998" s="353">
        <f t="array" aca="1" ref="K998" ca="1">INDEX($B$3:$E$5837,MATCH(H998&amp;I998,$B$3:$B$5837&amp;$C$3:$C$5837,0),4)</f>
        <v>4</v>
      </c>
      <c r="L998">
        <f t="shared" ca="1" si="63"/>
        <v>4</v>
      </c>
    </row>
    <row r="999" spans="1:12">
      <c r="A999" s="6" t="s">
        <v>108</v>
      </c>
      <c r="B999">
        <v>312110</v>
      </c>
      <c r="C999" s="350" t="s">
        <v>571</v>
      </c>
      <c r="D999" s="351">
        <f t="shared" ca="1" si="60"/>
        <v>3.0004303123862852E-7</v>
      </c>
      <c r="E999" s="375">
        <f t="shared" ca="1" si="61"/>
        <v>4</v>
      </c>
      <c r="G999" s="6" t="s">
        <v>108</v>
      </c>
      <c r="H999" s="6">
        <v>334220</v>
      </c>
      <c r="I999" t="s">
        <v>574</v>
      </c>
      <c r="J999" s="352">
        <f t="shared" ca="1" si="62"/>
        <v>5.4401987494710766E-9</v>
      </c>
      <c r="K999" s="353">
        <f t="array" aca="1" ref="K999" ca="1">INDEX($B$3:$E$5837,MATCH(H999&amp;I999,$B$3:$B$5837&amp;$C$3:$C$5837,0),4)</f>
        <v>4</v>
      </c>
      <c r="L999">
        <f t="shared" ca="1" si="63"/>
        <v>4</v>
      </c>
    </row>
    <row r="1000" spans="1:12">
      <c r="A1000" s="6" t="s">
        <v>108</v>
      </c>
      <c r="B1000">
        <v>312120</v>
      </c>
      <c r="C1000" s="350" t="s">
        <v>571</v>
      </c>
      <c r="D1000" s="351">
        <f t="shared" ca="1" si="60"/>
        <v>6.5175397189921055E-7</v>
      </c>
      <c r="E1000" s="375">
        <f t="shared" ca="1" si="61"/>
        <v>4</v>
      </c>
      <c r="G1000" s="6" t="s">
        <v>108</v>
      </c>
      <c r="H1000" s="6">
        <v>334220</v>
      </c>
      <c r="I1000" t="s">
        <v>573</v>
      </c>
      <c r="J1000" s="352">
        <f t="shared" ca="1" si="62"/>
        <v>1.7200267048914874E-9</v>
      </c>
      <c r="K1000" s="353">
        <f t="array" aca="1" ref="K1000" ca="1">INDEX($B$3:$E$5837,MATCH(H1000&amp;I1000,$B$3:$B$5837&amp;$C$3:$C$5837,0),4)</f>
        <v>4</v>
      </c>
      <c r="L1000">
        <f t="shared" ca="1" si="63"/>
        <v>4</v>
      </c>
    </row>
    <row r="1001" spans="1:12">
      <c r="A1001" s="6" t="s">
        <v>108</v>
      </c>
      <c r="B1001">
        <v>312130</v>
      </c>
      <c r="C1001" s="350" t="s">
        <v>571</v>
      </c>
      <c r="D1001" s="351">
        <f t="shared" ca="1" si="60"/>
        <v>2.6357243072852965E-7</v>
      </c>
      <c r="E1001" s="375">
        <f t="shared" ca="1" si="61"/>
        <v>4</v>
      </c>
      <c r="G1001" s="6" t="s">
        <v>108</v>
      </c>
      <c r="H1001" s="6">
        <v>334220</v>
      </c>
      <c r="I1001" t="s">
        <v>576</v>
      </c>
      <c r="J1001" s="352">
        <f t="shared" ca="1" si="62"/>
        <v>3.402536048770241E-9</v>
      </c>
      <c r="K1001" s="353">
        <f t="array" aca="1" ref="K1001" ca="1">INDEX($B$3:$E$5837,MATCH(H1001&amp;I1001,$B$3:$B$5837&amp;$C$3:$C$5837,0),4)</f>
        <v>4</v>
      </c>
      <c r="L1001">
        <f t="shared" ca="1" si="63"/>
        <v>4</v>
      </c>
    </row>
    <row r="1002" spans="1:12">
      <c r="A1002" s="6" t="s">
        <v>108</v>
      </c>
      <c r="B1002">
        <v>312140</v>
      </c>
      <c r="C1002" s="350" t="s">
        <v>571</v>
      </c>
      <c r="D1002" s="351">
        <f t="shared" ca="1" si="60"/>
        <v>3.6118678288612706E-7</v>
      </c>
      <c r="E1002" s="375">
        <f t="shared" ca="1" si="61"/>
        <v>4</v>
      </c>
      <c r="G1002" s="6" t="s">
        <v>108</v>
      </c>
      <c r="H1002" s="6">
        <v>334220</v>
      </c>
      <c r="I1002" t="s">
        <v>571</v>
      </c>
      <c r="J1002" s="352">
        <f t="shared" ca="1" si="62"/>
        <v>6.645917176386062E-9</v>
      </c>
      <c r="K1002" s="353">
        <f t="array" aca="1" ref="K1002" ca="1">INDEX($B$3:$E$5837,MATCH(H1002&amp;I1002,$B$3:$B$5837&amp;$C$3:$C$5837,0),4)</f>
        <v>4</v>
      </c>
      <c r="L1002">
        <f t="shared" ca="1" si="63"/>
        <v>4</v>
      </c>
    </row>
    <row r="1003" spans="1:12">
      <c r="A1003" s="6" t="s">
        <v>108</v>
      </c>
      <c r="B1003">
        <v>312200</v>
      </c>
      <c r="C1003" s="350" t="s">
        <v>571</v>
      </c>
      <c r="D1003" s="351">
        <f t="shared" ca="1" si="60"/>
        <v>3.3769562536512432E-8</v>
      </c>
      <c r="E1003" s="375">
        <f t="shared" ca="1" si="61"/>
        <v>4</v>
      </c>
      <c r="G1003" s="6" t="s">
        <v>108</v>
      </c>
      <c r="H1003" s="6">
        <v>334220</v>
      </c>
      <c r="I1003" t="s">
        <v>577</v>
      </c>
      <c r="J1003" s="352">
        <f t="shared" ca="1" si="62"/>
        <v>1.5385559974946792E-10</v>
      </c>
      <c r="K1003" s="353">
        <f t="array" aca="1" ref="K1003" ca="1">INDEX($B$3:$E$5837,MATCH(H1003&amp;I1003,$B$3:$B$5837&amp;$C$3:$C$5837,0),4)</f>
        <v>4</v>
      </c>
      <c r="L1003">
        <f t="shared" ca="1" si="63"/>
        <v>4</v>
      </c>
    </row>
    <row r="1004" spans="1:12">
      <c r="A1004" s="6" t="s">
        <v>108</v>
      </c>
      <c r="B1004">
        <v>313100</v>
      </c>
      <c r="C1004" s="350" t="s">
        <v>571</v>
      </c>
      <c r="D1004" s="351">
        <f t="shared" ca="1" si="60"/>
        <v>4.2225428821350805E-7</v>
      </c>
      <c r="E1004" s="375">
        <f t="shared" ca="1" si="61"/>
        <v>4</v>
      </c>
      <c r="G1004" s="6" t="s">
        <v>108</v>
      </c>
      <c r="H1004">
        <v>334290</v>
      </c>
      <c r="I1004" t="s">
        <v>569</v>
      </c>
      <c r="J1004" s="352">
        <f t="shared" ca="1" si="62"/>
        <v>9.5086308270801723E-3</v>
      </c>
      <c r="K1004" s="353">
        <f t="array" aca="1" ref="K1004" ca="1">INDEX($B$3:$E$5837,MATCH(H1004&amp;I1004,$B$3:$B$5837&amp;$C$3:$C$5837,0),4)</f>
        <v>4</v>
      </c>
      <c r="L1004">
        <f t="shared" ca="1" si="63"/>
        <v>4</v>
      </c>
    </row>
    <row r="1005" spans="1:12">
      <c r="A1005" s="6" t="s">
        <v>108</v>
      </c>
      <c r="B1005">
        <v>313200</v>
      </c>
      <c r="C1005" s="350" t="s">
        <v>571</v>
      </c>
      <c r="D1005" s="351">
        <f t="shared" ca="1" si="60"/>
        <v>1.0049739620088349E-6</v>
      </c>
      <c r="E1005" s="375">
        <f t="shared" ca="1" si="61"/>
        <v>4</v>
      </c>
      <c r="G1005" s="6" t="s">
        <v>108</v>
      </c>
      <c r="H1005">
        <v>334290</v>
      </c>
      <c r="I1005" t="s">
        <v>570</v>
      </c>
      <c r="J1005" s="352">
        <f t="shared" ca="1" si="62"/>
        <v>2.141507744929952E-7</v>
      </c>
      <c r="K1005" s="353">
        <f t="array" aca="1" ref="K1005" ca="1">INDEX($B$3:$E$5837,MATCH(H1005&amp;I1005,$B$3:$B$5837&amp;$C$3:$C$5837,0),4)</f>
        <v>4</v>
      </c>
      <c r="L1005">
        <f t="shared" ca="1" si="63"/>
        <v>4</v>
      </c>
    </row>
    <row r="1006" spans="1:12">
      <c r="A1006" s="6" t="s">
        <v>108</v>
      </c>
      <c r="B1006">
        <v>313300</v>
      </c>
      <c r="C1006" s="350" t="s">
        <v>571</v>
      </c>
      <c r="D1006" s="351">
        <f t="shared" ca="1" si="60"/>
        <v>1.8466476391375356E-6</v>
      </c>
      <c r="E1006" s="375">
        <f t="shared" ca="1" si="61"/>
        <v>4</v>
      </c>
      <c r="G1006" s="6" t="s">
        <v>108</v>
      </c>
      <c r="H1006" s="6">
        <v>334290</v>
      </c>
      <c r="I1006" t="s">
        <v>575</v>
      </c>
      <c r="J1006" s="352">
        <f t="shared" ca="1" si="62"/>
        <v>1.2485155037287785E-8</v>
      </c>
      <c r="K1006" s="353">
        <f t="array" aca="1" ref="K1006" ca="1">INDEX($B$3:$E$5837,MATCH(H1006&amp;I1006,$B$3:$B$5837&amp;$C$3:$C$5837,0),4)</f>
        <v>4</v>
      </c>
      <c r="L1006">
        <f t="shared" ca="1" si="63"/>
        <v>4</v>
      </c>
    </row>
    <row r="1007" spans="1:12">
      <c r="A1007" s="6" t="s">
        <v>108</v>
      </c>
      <c r="B1007">
        <v>314110</v>
      </c>
      <c r="C1007" s="350" t="s">
        <v>571</v>
      </c>
      <c r="D1007" s="351">
        <f t="shared" ca="1" si="60"/>
        <v>2.7270258717494239E-7</v>
      </c>
      <c r="E1007" s="375">
        <f t="shared" ca="1" si="61"/>
        <v>4</v>
      </c>
      <c r="G1007" s="6" t="s">
        <v>108</v>
      </c>
      <c r="H1007" s="6">
        <v>334290</v>
      </c>
      <c r="I1007" t="s">
        <v>571</v>
      </c>
      <c r="J1007" s="352">
        <f t="shared" ca="1" si="62"/>
        <v>2.3119461233620417E-8</v>
      </c>
      <c r="K1007" s="353">
        <f t="array" aca="1" ref="K1007" ca="1">INDEX($B$3:$E$5837,MATCH(H1007&amp;I1007,$B$3:$B$5837&amp;$C$3:$C$5837,0),4)</f>
        <v>4</v>
      </c>
      <c r="L1007">
        <f t="shared" ca="1" si="63"/>
        <v>4</v>
      </c>
    </row>
    <row r="1008" spans="1:12">
      <c r="A1008" s="6" t="s">
        <v>108</v>
      </c>
      <c r="B1008">
        <v>314120</v>
      </c>
      <c r="C1008" s="350" t="s">
        <v>571</v>
      </c>
      <c r="D1008" s="351">
        <f t="shared" ca="1" si="60"/>
        <v>1.3932901068425886E-7</v>
      </c>
      <c r="E1008" s="375">
        <f t="shared" ca="1" si="61"/>
        <v>4</v>
      </c>
      <c r="G1008" s="6" t="s">
        <v>108</v>
      </c>
      <c r="H1008" s="6">
        <v>334290</v>
      </c>
      <c r="I1008" t="s">
        <v>574</v>
      </c>
      <c r="J1008" s="352">
        <f t="shared" ca="1" si="62"/>
        <v>1.1036632338276412E-9</v>
      </c>
      <c r="K1008" s="353">
        <f t="array" aca="1" ref="K1008" ca="1">INDEX($B$3:$E$5837,MATCH(H1008&amp;I1008,$B$3:$B$5837&amp;$C$3:$C$5837,0),4)</f>
        <v>4</v>
      </c>
      <c r="L1008">
        <f t="shared" ca="1" si="63"/>
        <v>4</v>
      </c>
    </row>
    <row r="1009" spans="1:12">
      <c r="A1009" s="6" t="s">
        <v>108</v>
      </c>
      <c r="B1009">
        <v>314900</v>
      </c>
      <c r="C1009" s="350" t="s">
        <v>571</v>
      </c>
      <c r="D1009" s="351">
        <f t="shared" ca="1" si="60"/>
        <v>1.4920511814255945E-7</v>
      </c>
      <c r="E1009" s="375">
        <f t="shared" ca="1" si="61"/>
        <v>4</v>
      </c>
      <c r="G1009" s="6" t="s">
        <v>108</v>
      </c>
      <c r="H1009" s="6">
        <v>334290</v>
      </c>
      <c r="I1009" t="s">
        <v>573</v>
      </c>
      <c r="J1009" s="352">
        <f t="shared" ca="1" si="62"/>
        <v>3.4894501521199134E-10</v>
      </c>
      <c r="K1009" s="353">
        <f t="array" aca="1" ref="K1009" ca="1">INDEX($B$3:$E$5837,MATCH(H1009&amp;I1009,$B$3:$B$5837&amp;$C$3:$C$5837,0),4)</f>
        <v>4</v>
      </c>
      <c r="L1009">
        <f t="shared" ca="1" si="63"/>
        <v>4</v>
      </c>
    </row>
    <row r="1010" spans="1:12">
      <c r="A1010" s="6" t="s">
        <v>108</v>
      </c>
      <c r="B1010">
        <v>315000</v>
      </c>
      <c r="C1010" s="350" t="s">
        <v>571</v>
      </c>
      <c r="D1010" s="351">
        <f t="shared" ca="1" si="60"/>
        <v>4.6734757122188586E-8</v>
      </c>
      <c r="E1010" s="375">
        <f t="shared" ca="1" si="61"/>
        <v>4</v>
      </c>
      <c r="G1010" s="6" t="s">
        <v>108</v>
      </c>
      <c r="H1010" s="6">
        <v>334290</v>
      </c>
      <c r="I1010" t="s">
        <v>576</v>
      </c>
      <c r="J1010" s="352">
        <f t="shared" ca="1" si="62"/>
        <v>6.9027881364922452E-10</v>
      </c>
      <c r="K1010" s="353">
        <f t="array" aca="1" ref="K1010" ca="1">INDEX($B$3:$E$5837,MATCH(H1010&amp;I1010,$B$3:$B$5837&amp;$C$3:$C$5837,0),4)</f>
        <v>4</v>
      </c>
      <c r="L1010">
        <f t="shared" ca="1" si="63"/>
        <v>4</v>
      </c>
    </row>
    <row r="1011" spans="1:12">
      <c r="A1011" s="6" t="s">
        <v>108</v>
      </c>
      <c r="B1011">
        <v>316000</v>
      </c>
      <c r="C1011" s="350" t="s">
        <v>571</v>
      </c>
      <c r="D1011" s="351">
        <f t="shared" ca="1" si="60"/>
        <v>2.5734228801757727E-8</v>
      </c>
      <c r="E1011" s="375">
        <f t="shared" ca="1" si="61"/>
        <v>4</v>
      </c>
      <c r="G1011" s="6" t="s">
        <v>108</v>
      </c>
      <c r="H1011" s="6">
        <v>334290</v>
      </c>
      <c r="I1011" t="s">
        <v>577</v>
      </c>
      <c r="J1011" s="352">
        <f t="shared" ca="1" si="62"/>
        <v>3.1212971544191892E-11</v>
      </c>
      <c r="K1011" s="353">
        <f t="array" aca="1" ref="K1011" ca="1">INDEX($B$3:$E$5837,MATCH(H1011&amp;I1011,$B$3:$B$5837&amp;$C$3:$C$5837,0),4)</f>
        <v>4</v>
      </c>
      <c r="L1011">
        <f t="shared" ca="1" si="63"/>
        <v>4</v>
      </c>
    </row>
    <row r="1012" spans="1:12">
      <c r="A1012" s="6" t="s">
        <v>108</v>
      </c>
      <c r="B1012">
        <v>322110</v>
      </c>
      <c r="C1012" s="350" t="s">
        <v>571</v>
      </c>
      <c r="D1012" s="351">
        <f t="shared" ca="1" si="60"/>
        <v>4.8614395097902616E-5</v>
      </c>
      <c r="E1012" s="375">
        <f t="shared" ca="1" si="61"/>
        <v>4</v>
      </c>
      <c r="G1012" s="6" t="s">
        <v>108</v>
      </c>
      <c r="H1012">
        <v>334300</v>
      </c>
      <c r="I1012" t="s">
        <v>569</v>
      </c>
      <c r="J1012" s="352">
        <f t="shared" ca="1" si="62"/>
        <v>5.333614713522083E-3</v>
      </c>
      <c r="K1012" s="353">
        <f t="array" aca="1" ref="K1012" ca="1">INDEX($B$3:$E$5837,MATCH(H1012&amp;I1012,$B$3:$B$5837&amp;$C$3:$C$5837,0),4)</f>
        <v>4</v>
      </c>
      <c r="L1012">
        <f t="shared" ca="1" si="63"/>
        <v>4</v>
      </c>
    </row>
    <row r="1013" spans="1:12">
      <c r="A1013" s="6" t="s">
        <v>108</v>
      </c>
      <c r="B1013">
        <v>322120</v>
      </c>
      <c r="C1013" s="350" t="s">
        <v>571</v>
      </c>
      <c r="D1013" s="351">
        <f t="shared" ca="1" si="60"/>
        <v>4.8401537451173268E-6</v>
      </c>
      <c r="E1013" s="375">
        <f t="shared" ca="1" si="61"/>
        <v>4</v>
      </c>
      <c r="G1013" s="6" t="s">
        <v>108</v>
      </c>
      <c r="H1013" s="6">
        <v>334300</v>
      </c>
      <c r="I1013" t="s">
        <v>575</v>
      </c>
      <c r="J1013" s="352">
        <f t="shared" ca="1" si="62"/>
        <v>3.5481015387289944E-7</v>
      </c>
      <c r="K1013" s="353">
        <f t="array" aca="1" ref="K1013" ca="1">INDEX($B$3:$E$5837,MATCH(H1013&amp;I1013,$B$3:$B$5837&amp;$C$3:$C$5837,0),4)</f>
        <v>4</v>
      </c>
      <c r="L1013">
        <f t="shared" ca="1" si="63"/>
        <v>4</v>
      </c>
    </row>
    <row r="1014" spans="1:12">
      <c r="A1014" s="6" t="s">
        <v>108</v>
      </c>
      <c r="B1014">
        <v>322130</v>
      </c>
      <c r="C1014" s="350" t="s">
        <v>571</v>
      </c>
      <c r="D1014" s="351">
        <f t="shared" ca="1" si="60"/>
        <v>4.0078560605868718E-5</v>
      </c>
      <c r="E1014" s="375">
        <f t="shared" ca="1" si="61"/>
        <v>4</v>
      </c>
      <c r="G1014" s="6" t="s">
        <v>108</v>
      </c>
      <c r="H1014" s="6">
        <v>334300</v>
      </c>
      <c r="I1014" t="s">
        <v>574</v>
      </c>
      <c r="J1014" s="352">
        <f t="shared" ca="1" si="62"/>
        <v>3.1364522158414011E-8</v>
      </c>
      <c r="K1014" s="353">
        <f t="array" aca="1" ref="K1014" ca="1">INDEX($B$3:$E$5837,MATCH(H1014&amp;I1014,$B$3:$B$5837&amp;$C$3:$C$5837,0),4)</f>
        <v>4</v>
      </c>
      <c r="L1014">
        <f t="shared" ca="1" si="63"/>
        <v>4</v>
      </c>
    </row>
    <row r="1015" spans="1:12">
      <c r="A1015" s="6" t="s">
        <v>108</v>
      </c>
      <c r="B1015">
        <v>322210</v>
      </c>
      <c r="C1015" s="350" t="s">
        <v>571</v>
      </c>
      <c r="D1015" s="351">
        <f t="shared" ca="1" si="60"/>
        <v>2.6451999062980929E-7</v>
      </c>
      <c r="E1015" s="375">
        <f t="shared" ca="1" si="61"/>
        <v>4</v>
      </c>
      <c r="G1015" s="6" t="s">
        <v>108</v>
      </c>
      <c r="H1015">
        <v>334300</v>
      </c>
      <c r="I1015" t="s">
        <v>570</v>
      </c>
      <c r="J1015" s="352">
        <f t="shared" ca="1" si="62"/>
        <v>1.2523728408079212E-7</v>
      </c>
      <c r="K1015" s="353">
        <f t="array" aca="1" ref="K1015" ca="1">INDEX($B$3:$E$5837,MATCH(H1015&amp;I1015,$B$3:$B$5837&amp;$C$3:$C$5837,0),4)</f>
        <v>4</v>
      </c>
      <c r="L1015">
        <f t="shared" ca="1" si="63"/>
        <v>4</v>
      </c>
    </row>
    <row r="1016" spans="1:12">
      <c r="A1016" s="6" t="s">
        <v>108</v>
      </c>
      <c r="B1016">
        <v>322220</v>
      </c>
      <c r="C1016" s="350" t="s">
        <v>571</v>
      </c>
      <c r="D1016" s="351">
        <f t="shared" ca="1" si="60"/>
        <v>2.4762142072160781E-7</v>
      </c>
      <c r="E1016" s="375">
        <f t="shared" ca="1" si="61"/>
        <v>4</v>
      </c>
      <c r="G1016" s="6" t="s">
        <v>108</v>
      </c>
      <c r="H1016">
        <v>334300</v>
      </c>
      <c r="I1016" t="s">
        <v>573</v>
      </c>
      <c r="J1016" s="352">
        <f t="shared" ca="1" si="62"/>
        <v>9.9165155875744384E-9</v>
      </c>
      <c r="K1016" s="353">
        <f t="array" aca="1" ref="K1016" ca="1">INDEX($B$3:$E$5837,MATCH(H1016&amp;I1016,$B$3:$B$5837&amp;$C$3:$C$5837,0),4)</f>
        <v>4</v>
      </c>
      <c r="L1016">
        <f t="shared" ca="1" si="63"/>
        <v>4</v>
      </c>
    </row>
    <row r="1017" spans="1:12">
      <c r="A1017" s="6" t="s">
        <v>108</v>
      </c>
      <c r="B1017">
        <v>322230</v>
      </c>
      <c r="C1017" s="350" t="s">
        <v>571</v>
      </c>
      <c r="D1017" s="351">
        <f t="shared" ca="1" si="60"/>
        <v>3.8174680546570105E-8</v>
      </c>
      <c r="E1017" s="375">
        <f t="shared" ca="1" si="61"/>
        <v>4</v>
      </c>
      <c r="G1017" s="6" t="s">
        <v>108</v>
      </c>
      <c r="H1017" s="6">
        <v>334300</v>
      </c>
      <c r="I1017" t="s">
        <v>576</v>
      </c>
      <c r="J1017" s="352">
        <f t="shared" ca="1" si="62"/>
        <v>1.9616731338507155E-8</v>
      </c>
      <c r="K1017" s="353">
        <f t="array" aca="1" ref="K1017" ca="1">INDEX($B$3:$E$5837,MATCH(H1017&amp;I1017,$B$3:$B$5837&amp;$C$3:$C$5837,0),4)</f>
        <v>4</v>
      </c>
      <c r="L1017">
        <f t="shared" ca="1" si="63"/>
        <v>4</v>
      </c>
    </row>
    <row r="1018" spans="1:12">
      <c r="A1018" s="6" t="s">
        <v>108</v>
      </c>
      <c r="B1018">
        <v>322291</v>
      </c>
      <c r="C1018" s="350" t="s">
        <v>571</v>
      </c>
      <c r="D1018" s="351">
        <f t="shared" ca="1" si="60"/>
        <v>4.8625529420556556E-6</v>
      </c>
      <c r="E1018" s="375">
        <f t="shared" ca="1" si="61"/>
        <v>4</v>
      </c>
      <c r="G1018" s="6" t="s">
        <v>108</v>
      </c>
      <c r="H1018" s="6">
        <v>334300</v>
      </c>
      <c r="I1018" t="s">
        <v>571</v>
      </c>
      <c r="J1018" s="352">
        <f t="shared" ca="1" si="62"/>
        <v>1.4554250903243898E-8</v>
      </c>
      <c r="K1018" s="353">
        <f t="array" aca="1" ref="K1018" ca="1">INDEX($B$3:$E$5837,MATCH(H1018&amp;I1018,$B$3:$B$5837&amp;$C$3:$C$5837,0),4)</f>
        <v>4</v>
      </c>
      <c r="L1018">
        <f t="shared" ca="1" si="63"/>
        <v>4</v>
      </c>
    </row>
    <row r="1019" spans="1:12">
      <c r="A1019" s="6" t="s">
        <v>108</v>
      </c>
      <c r="B1019">
        <v>322299</v>
      </c>
      <c r="C1019" s="350" t="s">
        <v>571</v>
      </c>
      <c r="D1019" s="351">
        <f t="shared" ca="1" si="60"/>
        <v>2.418316500466911E-7</v>
      </c>
      <c r="E1019" s="375">
        <f t="shared" ca="1" si="61"/>
        <v>4</v>
      </c>
      <c r="G1019" s="6" t="s">
        <v>108</v>
      </c>
      <c r="H1019" s="6">
        <v>334300</v>
      </c>
      <c r="I1019" t="s">
        <v>577</v>
      </c>
      <c r="J1019" s="352">
        <f t="shared" ca="1" si="62"/>
        <v>8.8702777044817264E-10</v>
      </c>
      <c r="K1019" s="353">
        <f t="array" aca="1" ref="K1019" ca="1">INDEX($B$3:$E$5837,MATCH(H1019&amp;I1019,$B$3:$B$5837&amp;$C$3:$C$5837,0),4)</f>
        <v>4</v>
      </c>
      <c r="L1019">
        <f t="shared" ca="1" si="63"/>
        <v>4</v>
      </c>
    </row>
    <row r="1020" spans="1:12">
      <c r="A1020" s="6" t="s">
        <v>108</v>
      </c>
      <c r="B1020">
        <v>323110</v>
      </c>
      <c r="C1020" s="350" t="s">
        <v>571</v>
      </c>
      <c r="D1020" s="351">
        <f t="shared" ca="1" si="60"/>
        <v>3.9403455216884774E-7</v>
      </c>
      <c r="E1020" s="375">
        <f t="shared" ca="1" si="61"/>
        <v>4</v>
      </c>
      <c r="G1020" s="6" t="s">
        <v>108</v>
      </c>
      <c r="H1020" s="6">
        <v>334413</v>
      </c>
      <c r="I1020" t="s">
        <v>569</v>
      </c>
      <c r="J1020" s="352">
        <f t="shared" ca="1" si="62"/>
        <v>1.6260680896839023E-2</v>
      </c>
      <c r="K1020" s="353">
        <f t="array" aca="1" ref="K1020" ca="1">INDEX($B$3:$E$5837,MATCH(H1020&amp;I1020,$B$3:$B$5837&amp;$C$3:$C$5837,0),4)</f>
        <v>4</v>
      </c>
      <c r="L1020">
        <f t="shared" ca="1" si="63"/>
        <v>4</v>
      </c>
    </row>
    <row r="1021" spans="1:12">
      <c r="A1021" s="6" t="s">
        <v>108</v>
      </c>
      <c r="B1021">
        <v>323120</v>
      </c>
      <c r="C1021" s="350" t="s">
        <v>571</v>
      </c>
      <c r="D1021" s="351">
        <f t="shared" ca="1" si="60"/>
        <v>2.9256497841747197E-8</v>
      </c>
      <c r="E1021" s="375">
        <f t="shared" ca="1" si="61"/>
        <v>4</v>
      </c>
      <c r="G1021" s="6" t="s">
        <v>108</v>
      </c>
      <c r="H1021" s="6">
        <v>334413</v>
      </c>
      <c r="I1021" t="s">
        <v>571</v>
      </c>
      <c r="J1021" s="352">
        <f t="shared" ca="1" si="62"/>
        <v>8.5984102052789493E-6</v>
      </c>
      <c r="K1021" s="353">
        <f t="array" aca="1" ref="K1021" ca="1">INDEX($B$3:$E$5837,MATCH(H1021&amp;I1021,$B$3:$B$5837&amp;$C$3:$C$5837,0),4)</f>
        <v>2</v>
      </c>
      <c r="L1021">
        <f t="shared" ca="1" si="63"/>
        <v>1</v>
      </c>
    </row>
    <row r="1022" spans="1:12">
      <c r="A1022" s="6" t="s">
        <v>108</v>
      </c>
      <c r="B1022">
        <v>324110</v>
      </c>
      <c r="C1022" s="350" t="s">
        <v>571</v>
      </c>
      <c r="D1022" s="351">
        <f t="shared" ca="1" si="60"/>
        <v>2.6460991166257266E-7</v>
      </c>
      <c r="E1022" s="375">
        <f t="shared" ca="1" si="61"/>
        <v>4</v>
      </c>
      <c r="G1022" s="6" t="s">
        <v>108</v>
      </c>
      <c r="H1022">
        <v>334413</v>
      </c>
      <c r="I1022" t="s">
        <v>578</v>
      </c>
      <c r="J1022" s="352">
        <f t="shared" ca="1" si="62"/>
        <v>2.0686607821082356E-6</v>
      </c>
      <c r="K1022" s="353">
        <f t="array" aca="1" ref="K1022" ca="1">INDEX($B$3:$E$5837,MATCH(H1022&amp;I1022,$B$3:$B$5837&amp;$C$3:$C$5837,0),4)</f>
        <v>2</v>
      </c>
      <c r="L1022">
        <f t="shared" ca="1" si="63"/>
        <v>1</v>
      </c>
    </row>
    <row r="1023" spans="1:12">
      <c r="A1023" s="6" t="s">
        <v>108</v>
      </c>
      <c r="B1023">
        <v>324121</v>
      </c>
      <c r="C1023" s="350" t="s">
        <v>571</v>
      </c>
      <c r="D1023" s="351">
        <f t="shared" ca="1" si="60"/>
        <v>9.4753229615435988E-7</v>
      </c>
      <c r="E1023" s="375">
        <f t="shared" ca="1" si="61"/>
        <v>4</v>
      </c>
      <c r="G1023" s="6" t="s">
        <v>108</v>
      </c>
      <c r="H1023">
        <v>334413</v>
      </c>
      <c r="I1023" t="s">
        <v>579</v>
      </c>
      <c r="J1023" s="352">
        <f t="shared" ca="1" si="62"/>
        <v>2.0884430573469756E-6</v>
      </c>
      <c r="K1023" s="353">
        <f t="array" aca="1" ref="K1023" ca="1">INDEX($B$3:$E$5837,MATCH(H1023&amp;I1023,$B$3:$B$5837&amp;$C$3:$C$5837,0),4)</f>
        <v>2</v>
      </c>
      <c r="L1023">
        <f t="shared" ca="1" si="63"/>
        <v>1</v>
      </c>
    </row>
    <row r="1024" spans="1:12">
      <c r="A1024" s="6" t="s">
        <v>108</v>
      </c>
      <c r="B1024">
        <v>324122</v>
      </c>
      <c r="C1024" s="350" t="s">
        <v>571</v>
      </c>
      <c r="D1024" s="351">
        <f t="shared" ca="1" si="60"/>
        <v>4.0908040045688017E-6</v>
      </c>
      <c r="E1024" s="375">
        <f t="shared" ca="1" si="61"/>
        <v>4</v>
      </c>
      <c r="G1024" s="6" t="s">
        <v>108</v>
      </c>
      <c r="H1024">
        <v>334413</v>
      </c>
      <c r="I1024" t="s">
        <v>583</v>
      </c>
      <c r="J1024" s="352">
        <f t="shared" ca="1" si="62"/>
        <v>4.4440125522615873E-7</v>
      </c>
      <c r="K1024" s="353">
        <f t="array" aca="1" ref="K1024" ca="1">INDEX($B$3:$E$5837,MATCH(H1024&amp;I1024,$B$3:$B$5837&amp;$C$3:$C$5837,0),4)</f>
        <v>2</v>
      </c>
      <c r="L1024">
        <f t="shared" ca="1" si="63"/>
        <v>1</v>
      </c>
    </row>
    <row r="1025" spans="1:12">
      <c r="A1025" s="6" t="s">
        <v>108</v>
      </c>
      <c r="B1025">
        <v>324190</v>
      </c>
      <c r="C1025" s="350" t="s">
        <v>571</v>
      </c>
      <c r="D1025" s="351">
        <f t="shared" ca="1" si="60"/>
        <v>5.7789931499341813E-6</v>
      </c>
      <c r="E1025" s="375">
        <f t="shared" ca="1" si="61"/>
        <v>4</v>
      </c>
      <c r="G1025" s="6" t="s">
        <v>108</v>
      </c>
      <c r="H1025" s="6">
        <v>334413</v>
      </c>
      <c r="I1025" t="s">
        <v>570</v>
      </c>
      <c r="J1025" s="352">
        <f t="shared" ca="1" si="62"/>
        <v>3.8166481965156448E-7</v>
      </c>
      <c r="K1025" s="353">
        <f t="array" aca="1" ref="K1025" ca="1">INDEX($B$3:$E$5837,MATCH(H1025&amp;I1025,$B$3:$B$5837&amp;$C$3:$C$5837,0),4)</f>
        <v>4</v>
      </c>
      <c r="L1025">
        <f t="shared" ca="1" si="63"/>
        <v>4</v>
      </c>
    </row>
    <row r="1026" spans="1:12">
      <c r="A1026" s="6" t="s">
        <v>108</v>
      </c>
      <c r="B1026">
        <v>325110</v>
      </c>
      <c r="C1026" s="350" t="s">
        <v>571</v>
      </c>
      <c r="D1026" s="351">
        <f t="shared" ca="1" si="60"/>
        <v>5.0346043098432773E-7</v>
      </c>
      <c r="E1026" s="375">
        <f t="shared" ca="1" si="61"/>
        <v>4</v>
      </c>
      <c r="G1026" s="6" t="s">
        <v>108</v>
      </c>
      <c r="H1026">
        <v>334413</v>
      </c>
      <c r="I1026" t="s">
        <v>582</v>
      </c>
      <c r="J1026" s="352">
        <f t="shared" ca="1" si="62"/>
        <v>2.7937505811001208E-7</v>
      </c>
      <c r="K1026" s="353">
        <f t="array" aca="1" ref="K1026" ca="1">INDEX($B$3:$E$5837,MATCH(H1026&amp;I1026,$B$3:$B$5837&amp;$C$3:$C$5837,0),4)</f>
        <v>2</v>
      </c>
      <c r="L1026">
        <f t="shared" ca="1" si="63"/>
        <v>1</v>
      </c>
    </row>
    <row r="1027" spans="1:12">
      <c r="A1027" s="6" t="s">
        <v>108</v>
      </c>
      <c r="B1027">
        <v>325120</v>
      </c>
      <c r="C1027" s="350" t="s">
        <v>571</v>
      </c>
      <c r="D1027" s="351">
        <f t="shared" ref="D1027:D1090" ca="1" si="64">OFFSET(matrix1,MOD(ROW()-ROW($D$3),ROWS(matrix1)),TRUNC((ROW()-ROW($D$3))/ROWS(matrix1)),1,1)</f>
        <v>1.6648546521673481E-6</v>
      </c>
      <c r="E1027" s="375">
        <f t="shared" ref="E1027:E1090" ca="1" si="65">OFFSET(matrix4,MOD(ROW()-ROW($E$3),ROWS(matrix4)),TRUNC((ROW()-ROW($E$3))/ROWS(matrix4)),1,1)</f>
        <v>4</v>
      </c>
      <c r="G1027" s="6" t="s">
        <v>108</v>
      </c>
      <c r="H1027">
        <v>334413</v>
      </c>
      <c r="I1027" t="s">
        <v>572</v>
      </c>
      <c r="J1027" s="352">
        <f t="shared" ca="1" si="62"/>
        <v>1.7215544121373718E-7</v>
      </c>
      <c r="K1027" s="353">
        <f t="array" aca="1" ref="K1027" ca="1">INDEX($B$3:$E$5837,MATCH(H1027&amp;I1027,$B$3:$B$5837&amp;$C$3:$C$5837,0),4)</f>
        <v>2</v>
      </c>
      <c r="L1027">
        <f t="shared" ca="1" si="63"/>
        <v>1</v>
      </c>
    </row>
    <row r="1028" spans="1:12">
      <c r="A1028" s="6" t="s">
        <v>108</v>
      </c>
      <c r="B1028">
        <v>325130</v>
      </c>
      <c r="C1028" s="350" t="s">
        <v>571</v>
      </c>
      <c r="D1028" s="351">
        <f t="shared" ca="1" si="64"/>
        <v>4.9007287459464813E-6</v>
      </c>
      <c r="E1028" s="375">
        <f t="shared" ca="1" si="65"/>
        <v>4</v>
      </c>
      <c r="G1028" s="6" t="s">
        <v>108</v>
      </c>
      <c r="H1028">
        <v>334413</v>
      </c>
      <c r="I1028" t="s">
        <v>580</v>
      </c>
      <c r="J1028" s="352">
        <f t="shared" ref="J1028:J1091" ca="1" si="66">SUMIFS(D$3:D$5837,B$3:B$5837,H1028,C$3:C$5837,I1028)</f>
        <v>1.4427522819724292E-7</v>
      </c>
      <c r="K1028" s="353">
        <f t="array" aca="1" ref="K1028" ca="1">INDEX($B$3:$E$5837,MATCH(H1028&amp;I1028,$B$3:$B$5837&amp;$C$3:$C$5837,0),4)</f>
        <v>2</v>
      </c>
      <c r="L1028">
        <f t="shared" ref="L1028:L1091" ca="1" si="67">IF(K1028&gt;2,4,1)</f>
        <v>1</v>
      </c>
    </row>
    <row r="1029" spans="1:12">
      <c r="A1029" s="6" t="s">
        <v>108</v>
      </c>
      <c r="B1029">
        <v>325180</v>
      </c>
      <c r="C1029" s="350" t="s">
        <v>571</v>
      </c>
      <c r="D1029" s="351">
        <f t="shared" ca="1" si="64"/>
        <v>3.6861105524144209E-6</v>
      </c>
      <c r="E1029" s="375">
        <f t="shared" ca="1" si="65"/>
        <v>4</v>
      </c>
      <c r="G1029" s="6" t="s">
        <v>108</v>
      </c>
      <c r="H1029">
        <v>334413</v>
      </c>
      <c r="I1029" t="s">
        <v>581</v>
      </c>
      <c r="J1029" s="352">
        <f t="shared" ca="1" si="66"/>
        <v>1.2368449174579175E-7</v>
      </c>
      <c r="K1029" s="353">
        <f t="array" aca="1" ref="K1029" ca="1">INDEX($B$3:$E$5837,MATCH(H1029&amp;I1029,$B$3:$B$5837&amp;$C$3:$C$5837,0),4)</f>
        <v>2</v>
      </c>
      <c r="L1029">
        <f t="shared" ca="1" si="67"/>
        <v>1</v>
      </c>
    </row>
    <row r="1030" spans="1:12">
      <c r="A1030" s="6" t="s">
        <v>108</v>
      </c>
      <c r="B1030">
        <v>325190</v>
      </c>
      <c r="C1030" s="350" t="s">
        <v>571</v>
      </c>
      <c r="D1030" s="351">
        <f t="shared" ca="1" si="64"/>
        <v>3.5225113706346641E-4</v>
      </c>
      <c r="E1030" s="375">
        <f t="shared" ca="1" si="65"/>
        <v>2</v>
      </c>
      <c r="G1030" s="6" t="s">
        <v>108</v>
      </c>
      <c r="H1030" s="6">
        <v>334413</v>
      </c>
      <c r="I1030" t="s">
        <v>575</v>
      </c>
      <c r="J1030" s="352">
        <f t="shared" ca="1" si="66"/>
        <v>7.2770306293295442E-9</v>
      </c>
      <c r="K1030" s="353">
        <f t="array" aca="1" ref="K1030" ca="1">INDEX($B$3:$E$5837,MATCH(H1030&amp;I1030,$B$3:$B$5837&amp;$C$3:$C$5837,0),4)</f>
        <v>4</v>
      </c>
      <c r="L1030">
        <f t="shared" ca="1" si="67"/>
        <v>4</v>
      </c>
    </row>
    <row r="1031" spans="1:12">
      <c r="A1031" s="6" t="s">
        <v>108</v>
      </c>
      <c r="B1031">
        <v>325211</v>
      </c>
      <c r="C1031" s="350" t="s">
        <v>571</v>
      </c>
      <c r="D1031" s="351">
        <f t="shared" ca="1" si="64"/>
        <v>8.8740215339547751E-7</v>
      </c>
      <c r="E1031" s="375">
        <f t="shared" ca="1" si="65"/>
        <v>4</v>
      </c>
      <c r="G1031" s="6" t="s">
        <v>108</v>
      </c>
      <c r="H1031" s="6">
        <v>334413</v>
      </c>
      <c r="I1031" t="s">
        <v>574</v>
      </c>
      <c r="J1031" s="352">
        <f t="shared" ca="1" si="66"/>
        <v>6.4327524432354492E-10</v>
      </c>
      <c r="K1031" s="353">
        <f t="array" aca="1" ref="K1031" ca="1">INDEX($B$3:$E$5837,MATCH(H1031&amp;I1031,$B$3:$B$5837&amp;$C$3:$C$5837,0),4)</f>
        <v>4</v>
      </c>
      <c r="L1031">
        <f t="shared" ca="1" si="67"/>
        <v>4</v>
      </c>
    </row>
    <row r="1032" spans="1:12">
      <c r="A1032" s="6" t="s">
        <v>108</v>
      </c>
      <c r="B1032" t="s">
        <v>396</v>
      </c>
      <c r="C1032" s="350" t="s">
        <v>571</v>
      </c>
      <c r="D1032" s="351">
        <f t="shared" ca="1" si="64"/>
        <v>1.4860459257087594E-6</v>
      </c>
      <c r="E1032" s="375">
        <f t="shared" ca="1" si="65"/>
        <v>4</v>
      </c>
      <c r="G1032" s="6" t="s">
        <v>108</v>
      </c>
      <c r="H1032">
        <v>334413</v>
      </c>
      <c r="I1032" t="s">
        <v>573</v>
      </c>
      <c r="J1032" s="352">
        <f t="shared" ca="1" si="66"/>
        <v>2.0338422358919663E-10</v>
      </c>
      <c r="K1032" s="353">
        <f t="array" aca="1" ref="K1032" ca="1">INDEX($B$3:$E$5837,MATCH(H1032&amp;I1032,$B$3:$B$5837&amp;$C$3:$C$5837,0),4)</f>
        <v>4</v>
      </c>
      <c r="L1032">
        <f t="shared" ca="1" si="67"/>
        <v>4</v>
      </c>
    </row>
    <row r="1033" spans="1:12">
      <c r="A1033" s="6" t="s">
        <v>108</v>
      </c>
      <c r="B1033">
        <v>325310</v>
      </c>
      <c r="C1033" s="350" t="s">
        <v>571</v>
      </c>
      <c r="D1033" s="351">
        <f t="shared" ca="1" si="64"/>
        <v>2.8645903623845496E-3</v>
      </c>
      <c r="E1033" s="375">
        <f t="shared" ca="1" si="65"/>
        <v>2</v>
      </c>
      <c r="G1033" s="6" t="s">
        <v>108</v>
      </c>
      <c r="H1033" s="6">
        <v>334413</v>
      </c>
      <c r="I1033" t="s">
        <v>576</v>
      </c>
      <c r="J1033" s="352">
        <f t="shared" ca="1" si="66"/>
        <v>4.0233221411352836E-10</v>
      </c>
      <c r="K1033" s="353">
        <f t="array" aca="1" ref="K1033" ca="1">INDEX($B$3:$E$5837,MATCH(H1033&amp;I1033,$B$3:$B$5837&amp;$C$3:$C$5837,0),4)</f>
        <v>4</v>
      </c>
      <c r="L1033">
        <f t="shared" ca="1" si="67"/>
        <v>4</v>
      </c>
    </row>
    <row r="1034" spans="1:12">
      <c r="A1034" s="6" t="s">
        <v>108</v>
      </c>
      <c r="B1034">
        <v>325320</v>
      </c>
      <c r="C1034" s="350" t="s">
        <v>571</v>
      </c>
      <c r="D1034" s="351">
        <f t="shared" ca="1" si="64"/>
        <v>7.9130041102774409E-7</v>
      </c>
      <c r="E1034" s="375">
        <f t="shared" ca="1" si="65"/>
        <v>4</v>
      </c>
      <c r="G1034" s="6" t="s">
        <v>108</v>
      </c>
      <c r="H1034" s="6">
        <v>334413</v>
      </c>
      <c r="I1034" t="s">
        <v>577</v>
      </c>
      <c r="J1034" s="352">
        <f t="shared" ca="1" si="66"/>
        <v>1.8192625504538237E-11</v>
      </c>
      <c r="K1034" s="353">
        <f t="array" aca="1" ref="K1034" ca="1">INDEX($B$3:$E$5837,MATCH(H1034&amp;I1034,$B$3:$B$5837&amp;$C$3:$C$5837,0),4)</f>
        <v>4</v>
      </c>
      <c r="L1034">
        <f t="shared" ca="1" si="67"/>
        <v>4</v>
      </c>
    </row>
    <row r="1035" spans="1:12">
      <c r="A1035" s="6" t="s">
        <v>108</v>
      </c>
      <c r="B1035">
        <v>325411</v>
      </c>
      <c r="C1035" s="350" t="s">
        <v>571</v>
      </c>
      <c r="D1035" s="351">
        <f t="shared" ca="1" si="64"/>
        <v>1.5259351832180449E-7</v>
      </c>
      <c r="E1035" s="375">
        <f t="shared" ca="1" si="65"/>
        <v>4</v>
      </c>
      <c r="G1035" s="6" t="s">
        <v>108</v>
      </c>
      <c r="H1035" s="6">
        <v>334418</v>
      </c>
      <c r="I1035" t="s">
        <v>569</v>
      </c>
      <c r="J1035" s="352">
        <f t="shared" ca="1" si="66"/>
        <v>4.4742601605422868E-3</v>
      </c>
      <c r="K1035" s="353">
        <f t="array" aca="1" ref="K1035" ca="1">INDEX($B$3:$E$5837,MATCH(H1035&amp;I1035,$B$3:$B$5837&amp;$C$3:$C$5837,0),4)</f>
        <v>4</v>
      </c>
      <c r="L1035">
        <f t="shared" ca="1" si="67"/>
        <v>4</v>
      </c>
    </row>
    <row r="1036" spans="1:12">
      <c r="A1036" s="6" t="s">
        <v>108</v>
      </c>
      <c r="B1036">
        <v>325412</v>
      </c>
      <c r="C1036" s="350" t="s">
        <v>571</v>
      </c>
      <c r="D1036" s="351">
        <f t="shared" ca="1" si="64"/>
        <v>3.875974633584361E-8</v>
      </c>
      <c r="E1036" s="375">
        <f t="shared" ca="1" si="65"/>
        <v>4</v>
      </c>
      <c r="G1036" s="6" t="s">
        <v>108</v>
      </c>
      <c r="H1036" s="6">
        <v>334418</v>
      </c>
      <c r="I1036" t="s">
        <v>575</v>
      </c>
      <c r="J1036" s="352">
        <f t="shared" ca="1" si="66"/>
        <v>1.1777200863466492E-7</v>
      </c>
      <c r="K1036" s="353">
        <f t="array" aca="1" ref="K1036" ca="1">INDEX($B$3:$E$5837,MATCH(H1036&amp;I1036,$B$3:$B$5837&amp;$C$3:$C$5837,0),4)</f>
        <v>4</v>
      </c>
      <c r="L1036">
        <f t="shared" ca="1" si="67"/>
        <v>4</v>
      </c>
    </row>
    <row r="1037" spans="1:12">
      <c r="A1037" s="6" t="s">
        <v>108</v>
      </c>
      <c r="B1037">
        <v>325413</v>
      </c>
      <c r="C1037" s="350" t="s">
        <v>571</v>
      </c>
      <c r="D1037" s="351">
        <f t="shared" ca="1" si="64"/>
        <v>7.4929733959018029E-8</v>
      </c>
      <c r="E1037" s="375">
        <f t="shared" ca="1" si="65"/>
        <v>4</v>
      </c>
      <c r="G1037" s="6" t="s">
        <v>108</v>
      </c>
      <c r="H1037" s="6">
        <v>334418</v>
      </c>
      <c r="I1037" t="s">
        <v>570</v>
      </c>
      <c r="J1037" s="352">
        <f t="shared" ca="1" si="66"/>
        <v>1.0130436480840588E-7</v>
      </c>
      <c r="K1037" s="353">
        <f t="array" aca="1" ref="K1037" ca="1">INDEX($B$3:$E$5837,MATCH(H1037&amp;I1037,$B$3:$B$5837&amp;$C$3:$C$5837,0),4)</f>
        <v>4</v>
      </c>
      <c r="L1037">
        <f t="shared" ca="1" si="67"/>
        <v>4</v>
      </c>
    </row>
    <row r="1038" spans="1:12">
      <c r="A1038" s="6" t="s">
        <v>108</v>
      </c>
      <c r="B1038">
        <v>325414</v>
      </c>
      <c r="C1038" s="350" t="s">
        <v>571</v>
      </c>
      <c r="D1038" s="351">
        <f t="shared" ca="1" si="64"/>
        <v>1.1644255441679114E-7</v>
      </c>
      <c r="E1038" s="375">
        <f t="shared" ca="1" si="65"/>
        <v>4</v>
      </c>
      <c r="G1038" s="6" t="s">
        <v>108</v>
      </c>
      <c r="H1038">
        <v>334418</v>
      </c>
      <c r="I1038" t="s">
        <v>574</v>
      </c>
      <c r="J1038" s="352">
        <f t="shared" ca="1" si="66"/>
        <v>1.0410814724840414E-8</v>
      </c>
      <c r="K1038" s="353">
        <f t="array" aca="1" ref="K1038" ca="1">INDEX($B$3:$E$5837,MATCH(H1038&amp;I1038,$B$3:$B$5837&amp;$C$3:$C$5837,0),4)</f>
        <v>4</v>
      </c>
      <c r="L1038">
        <f t="shared" ca="1" si="67"/>
        <v>4</v>
      </c>
    </row>
    <row r="1039" spans="1:12">
      <c r="A1039" s="6" t="s">
        <v>108</v>
      </c>
      <c r="B1039">
        <v>325510</v>
      </c>
      <c r="C1039" s="350" t="s">
        <v>571</v>
      </c>
      <c r="D1039" s="351">
        <f t="shared" ca="1" si="64"/>
        <v>5.9231620234527322E-7</v>
      </c>
      <c r="E1039" s="375">
        <f t="shared" ca="1" si="65"/>
        <v>4</v>
      </c>
      <c r="G1039" s="6" t="s">
        <v>108</v>
      </c>
      <c r="H1039" s="6">
        <v>334418</v>
      </c>
      <c r="I1039" t="s">
        <v>573</v>
      </c>
      <c r="J1039" s="352">
        <f t="shared" ca="1" si="66"/>
        <v>3.2915855046920915E-9</v>
      </c>
      <c r="K1039" s="353">
        <f t="array" aca="1" ref="K1039" ca="1">INDEX($B$3:$E$5837,MATCH(H1039&amp;I1039,$B$3:$B$5837&amp;$C$3:$C$5837,0),4)</f>
        <v>4</v>
      </c>
      <c r="L1039">
        <f t="shared" ca="1" si="67"/>
        <v>4</v>
      </c>
    </row>
    <row r="1040" spans="1:12">
      <c r="A1040" s="6" t="s">
        <v>108</v>
      </c>
      <c r="B1040">
        <v>325520</v>
      </c>
      <c r="C1040" s="350" t="s">
        <v>571</v>
      </c>
      <c r="D1040" s="351">
        <f t="shared" ca="1" si="64"/>
        <v>1.9768778681991906E-6</v>
      </c>
      <c r="E1040" s="375">
        <f t="shared" ca="1" si="65"/>
        <v>4</v>
      </c>
      <c r="G1040" s="6" t="s">
        <v>108</v>
      </c>
      <c r="H1040" s="6">
        <v>334418</v>
      </c>
      <c r="I1040" t="s">
        <v>576</v>
      </c>
      <c r="J1040" s="352">
        <f t="shared" ca="1" si="66"/>
        <v>6.5113746812617037E-9</v>
      </c>
      <c r="K1040" s="353">
        <f t="array" aca="1" ref="K1040" ca="1">INDEX($B$3:$E$5837,MATCH(H1040&amp;I1040,$B$3:$B$5837&amp;$C$3:$C$5837,0),4)</f>
        <v>4</v>
      </c>
      <c r="L1040">
        <f t="shared" ca="1" si="67"/>
        <v>4</v>
      </c>
    </row>
    <row r="1041" spans="1:12">
      <c r="A1041" s="6" t="s">
        <v>108</v>
      </c>
      <c r="B1041">
        <v>325610</v>
      </c>
      <c r="C1041" s="350" t="s">
        <v>571</v>
      </c>
      <c r="D1041" s="351">
        <f t="shared" ca="1" si="64"/>
        <v>9.3394399726608556E-7</v>
      </c>
      <c r="E1041" s="375">
        <f t="shared" ca="1" si="65"/>
        <v>4</v>
      </c>
      <c r="G1041" s="6" t="s">
        <v>108</v>
      </c>
      <c r="H1041" s="6">
        <v>334418</v>
      </c>
      <c r="I1041" t="s">
        <v>571</v>
      </c>
      <c r="J1041" s="352">
        <f t="shared" ca="1" si="66"/>
        <v>1.1045087998337442E-8</v>
      </c>
      <c r="K1041" s="353">
        <f t="array" aca="1" ref="K1041" ca="1">INDEX($B$3:$E$5837,MATCH(H1041&amp;I1041,$B$3:$B$5837&amp;$C$3:$C$5837,0),4)</f>
        <v>4</v>
      </c>
      <c r="L1041">
        <f t="shared" ca="1" si="67"/>
        <v>4</v>
      </c>
    </row>
    <row r="1042" spans="1:12">
      <c r="A1042" s="6" t="s">
        <v>108</v>
      </c>
      <c r="B1042">
        <v>325620</v>
      </c>
      <c r="C1042" s="350" t="s">
        <v>571</v>
      </c>
      <c r="D1042" s="351">
        <f t="shared" ca="1" si="64"/>
        <v>2.5689617313153529E-7</v>
      </c>
      <c r="E1042" s="375">
        <f t="shared" ca="1" si="65"/>
        <v>4</v>
      </c>
      <c r="G1042" s="6" t="s">
        <v>108</v>
      </c>
      <c r="H1042" s="6">
        <v>334418</v>
      </c>
      <c r="I1042" t="s">
        <v>577</v>
      </c>
      <c r="J1042" s="352">
        <f t="shared" ca="1" si="66"/>
        <v>2.944308134931E-10</v>
      </c>
      <c r="K1042" s="353">
        <f t="array" aca="1" ref="K1042" ca="1">INDEX($B$3:$E$5837,MATCH(H1042&amp;I1042,$B$3:$B$5837&amp;$C$3:$C$5837,0),4)</f>
        <v>4</v>
      </c>
      <c r="L1042">
        <f t="shared" ca="1" si="67"/>
        <v>4</v>
      </c>
    </row>
    <row r="1043" spans="1:12">
      <c r="A1043" s="6" t="s">
        <v>108</v>
      </c>
      <c r="B1043">
        <v>325910</v>
      </c>
      <c r="C1043" s="350" t="s">
        <v>571</v>
      </c>
      <c r="D1043" s="351">
        <f t="shared" ca="1" si="64"/>
        <v>1.0464907446280228E-6</v>
      </c>
      <c r="E1043" s="375">
        <f t="shared" ca="1" si="65"/>
        <v>4</v>
      </c>
      <c r="G1043" s="6" t="s">
        <v>108</v>
      </c>
      <c r="H1043" s="6">
        <v>334510</v>
      </c>
      <c r="I1043" t="s">
        <v>569</v>
      </c>
      <c r="J1043" s="352">
        <f t="shared" ca="1" si="66"/>
        <v>2.9170505743538935E-3</v>
      </c>
      <c r="K1043" s="353">
        <f t="array" aca="1" ref="K1043" ca="1">INDEX($B$3:$E$5837,MATCH(H1043&amp;I1043,$B$3:$B$5837&amp;$C$3:$C$5837,0),4)</f>
        <v>4</v>
      </c>
      <c r="L1043">
        <f t="shared" ca="1" si="67"/>
        <v>4</v>
      </c>
    </row>
    <row r="1044" spans="1:12">
      <c r="A1044" s="6" t="s">
        <v>108</v>
      </c>
      <c r="B1044" t="s">
        <v>409</v>
      </c>
      <c r="C1044" s="350" t="s">
        <v>571</v>
      </c>
      <c r="D1044" s="351">
        <f t="shared" ca="1" si="64"/>
        <v>1.4705753397645931E-6</v>
      </c>
      <c r="E1044" s="375">
        <f t="shared" ca="1" si="65"/>
        <v>4</v>
      </c>
      <c r="G1044" s="6" t="s">
        <v>108</v>
      </c>
      <c r="H1044">
        <v>334510</v>
      </c>
      <c r="I1044" t="s">
        <v>575</v>
      </c>
      <c r="J1044" s="352">
        <f t="shared" ca="1" si="66"/>
        <v>3.8136224356722807E-8</v>
      </c>
      <c r="K1044" s="353">
        <f t="array" aca="1" ref="K1044" ca="1">INDEX($B$3:$E$5837,MATCH(H1044&amp;I1044,$B$3:$B$5837&amp;$C$3:$C$5837,0),4)</f>
        <v>4</v>
      </c>
      <c r="L1044">
        <f t="shared" ca="1" si="67"/>
        <v>4</v>
      </c>
    </row>
    <row r="1045" spans="1:12">
      <c r="A1045" s="6" t="s">
        <v>108</v>
      </c>
      <c r="B1045">
        <v>326110</v>
      </c>
      <c r="C1045" s="350" t="s">
        <v>571</v>
      </c>
      <c r="D1045" s="351">
        <f t="shared" ca="1" si="64"/>
        <v>1.05068435799149E-7</v>
      </c>
      <c r="E1045" s="375">
        <f t="shared" ca="1" si="65"/>
        <v>4</v>
      </c>
      <c r="G1045" s="6" t="s">
        <v>108</v>
      </c>
      <c r="H1045" s="6">
        <v>334510</v>
      </c>
      <c r="I1045" t="s">
        <v>570</v>
      </c>
      <c r="J1045" s="352">
        <f t="shared" ca="1" si="66"/>
        <v>6.9194037678810304E-8</v>
      </c>
      <c r="K1045" s="353">
        <f t="array" aca="1" ref="K1045" ca="1">INDEX($B$3:$E$5837,MATCH(H1045&amp;I1045,$B$3:$B$5837&amp;$C$3:$C$5837,0),4)</f>
        <v>4</v>
      </c>
      <c r="L1045">
        <f t="shared" ca="1" si="67"/>
        <v>4</v>
      </c>
    </row>
    <row r="1046" spans="1:12">
      <c r="A1046" s="6" t="s">
        <v>108</v>
      </c>
      <c r="B1046">
        <v>326120</v>
      </c>
      <c r="C1046" s="350" t="s">
        <v>571</v>
      </c>
      <c r="D1046" s="351">
        <f t="shared" ca="1" si="64"/>
        <v>5.8694640188411787E-8</v>
      </c>
      <c r="E1046" s="375">
        <f t="shared" ca="1" si="65"/>
        <v>4</v>
      </c>
      <c r="G1046" s="6" t="s">
        <v>108</v>
      </c>
      <c r="H1046">
        <v>334510</v>
      </c>
      <c r="I1046" t="s">
        <v>574</v>
      </c>
      <c r="J1046" s="352">
        <f t="shared" ca="1" si="66"/>
        <v>3.3711674844095865E-9</v>
      </c>
      <c r="K1046" s="353">
        <f t="array" aca="1" ref="K1046" ca="1">INDEX($B$3:$E$5837,MATCH(H1046&amp;I1046,$B$3:$B$5837&amp;$C$3:$C$5837,0),4)</f>
        <v>4</v>
      </c>
      <c r="L1046">
        <f t="shared" ca="1" si="67"/>
        <v>4</v>
      </c>
    </row>
    <row r="1047" spans="1:12">
      <c r="A1047" s="6" t="s">
        <v>108</v>
      </c>
      <c r="B1047">
        <v>326130</v>
      </c>
      <c r="C1047" s="350" t="s">
        <v>571</v>
      </c>
      <c r="D1047" s="351">
        <f t="shared" ca="1" si="64"/>
        <v>1.6339669602067716E-7</v>
      </c>
      <c r="E1047" s="375">
        <f t="shared" ca="1" si="65"/>
        <v>4</v>
      </c>
      <c r="G1047" s="6" t="s">
        <v>108</v>
      </c>
      <c r="H1047" s="6">
        <v>334510</v>
      </c>
      <c r="I1047" t="s">
        <v>573</v>
      </c>
      <c r="J1047" s="352">
        <f t="shared" ca="1" si="66"/>
        <v>1.0658614449352802E-9</v>
      </c>
      <c r="K1047" s="353">
        <f t="array" aca="1" ref="K1047" ca="1">INDEX($B$3:$E$5837,MATCH(H1047&amp;I1047,$B$3:$B$5837&amp;$C$3:$C$5837,0),4)</f>
        <v>4</v>
      </c>
      <c r="L1047">
        <f t="shared" ca="1" si="67"/>
        <v>4</v>
      </c>
    </row>
    <row r="1048" spans="1:12">
      <c r="A1048" s="6" t="s">
        <v>108</v>
      </c>
      <c r="B1048">
        <v>326140</v>
      </c>
      <c r="C1048" s="350" t="s">
        <v>571</v>
      </c>
      <c r="D1048" s="351">
        <f t="shared" ca="1" si="64"/>
        <v>2.7128482668130477E-7</v>
      </c>
      <c r="E1048" s="375">
        <f t="shared" ca="1" si="65"/>
        <v>4</v>
      </c>
      <c r="G1048" s="6" t="s">
        <v>108</v>
      </c>
      <c r="H1048" s="6">
        <v>334510</v>
      </c>
      <c r="I1048" t="s">
        <v>576</v>
      </c>
      <c r="J1048" s="352">
        <f t="shared" ca="1" si="66"/>
        <v>2.108474234192442E-9</v>
      </c>
      <c r="K1048" s="353">
        <f t="array" aca="1" ref="K1048" ca="1">INDEX($B$3:$E$5837,MATCH(H1048&amp;I1048,$B$3:$B$5837&amp;$C$3:$C$5837,0),4)</f>
        <v>4</v>
      </c>
      <c r="L1048">
        <f t="shared" ca="1" si="67"/>
        <v>4</v>
      </c>
    </row>
    <row r="1049" spans="1:12">
      <c r="A1049" s="6" t="s">
        <v>108</v>
      </c>
      <c r="B1049">
        <v>326150</v>
      </c>
      <c r="C1049" s="350" t="s">
        <v>571</v>
      </c>
      <c r="D1049" s="351">
        <f t="shared" ca="1" si="64"/>
        <v>7.1398819461261331E-7</v>
      </c>
      <c r="E1049" s="375">
        <f t="shared" ca="1" si="65"/>
        <v>4</v>
      </c>
      <c r="G1049" s="6" t="s">
        <v>108</v>
      </c>
      <c r="H1049">
        <v>334510</v>
      </c>
      <c r="I1049" t="s">
        <v>571</v>
      </c>
      <c r="J1049" s="352">
        <f t="shared" ca="1" si="66"/>
        <v>8.1768724101686389E-9</v>
      </c>
      <c r="K1049" s="353">
        <f t="array" aca="1" ref="K1049" ca="1">INDEX($B$3:$E$5837,MATCH(H1049&amp;I1049,$B$3:$B$5837&amp;$C$3:$C$5837,0),4)</f>
        <v>4</v>
      </c>
      <c r="L1049">
        <f t="shared" ca="1" si="67"/>
        <v>4</v>
      </c>
    </row>
    <row r="1050" spans="1:12">
      <c r="A1050" s="6" t="s">
        <v>108</v>
      </c>
      <c r="B1050">
        <v>326160</v>
      </c>
      <c r="C1050" s="350" t="s">
        <v>571</v>
      </c>
      <c r="D1050" s="351">
        <f t="shared" ca="1" si="64"/>
        <v>3.1101320890351983E-8</v>
      </c>
      <c r="E1050" s="375">
        <f t="shared" ca="1" si="65"/>
        <v>4</v>
      </c>
      <c r="G1050" s="6" t="s">
        <v>108</v>
      </c>
      <c r="H1050" s="6">
        <v>334510</v>
      </c>
      <c r="I1050" t="s">
        <v>577</v>
      </c>
      <c r="J1050" s="352">
        <f t="shared" ca="1" si="66"/>
        <v>9.5340817322192513E-11</v>
      </c>
      <c r="K1050" s="353">
        <f t="array" aca="1" ref="K1050" ca="1">INDEX($B$3:$E$5837,MATCH(H1050&amp;I1050,$B$3:$B$5837&amp;$C$3:$C$5837,0),4)</f>
        <v>4</v>
      </c>
      <c r="L1050">
        <f t="shared" ca="1" si="67"/>
        <v>4</v>
      </c>
    </row>
    <row r="1051" spans="1:12">
      <c r="A1051" s="6" t="s">
        <v>108</v>
      </c>
      <c r="B1051">
        <v>326190</v>
      </c>
      <c r="C1051" s="350" t="s">
        <v>571</v>
      </c>
      <c r="D1051" s="351">
        <f t="shared" ca="1" si="64"/>
        <v>5.9318971213255365E-8</v>
      </c>
      <c r="E1051" s="375">
        <f t="shared" ca="1" si="65"/>
        <v>4</v>
      </c>
      <c r="G1051" s="6" t="s">
        <v>108</v>
      </c>
      <c r="H1051" s="6">
        <v>334511</v>
      </c>
      <c r="I1051" t="s">
        <v>569</v>
      </c>
      <c r="J1051" s="352">
        <f t="shared" ca="1" si="66"/>
        <v>4.208401033144538E-3</v>
      </c>
      <c r="K1051" s="353">
        <f t="array" aca="1" ref="K1051" ca="1">INDEX($B$3:$E$5837,MATCH(H1051&amp;I1051,$B$3:$B$5837&amp;$C$3:$C$5837,0),4)</f>
        <v>4</v>
      </c>
      <c r="L1051">
        <f t="shared" ca="1" si="67"/>
        <v>4</v>
      </c>
    </row>
    <row r="1052" spans="1:12">
      <c r="A1052" s="6" t="s">
        <v>108</v>
      </c>
      <c r="B1052">
        <v>326210</v>
      </c>
      <c r="C1052" s="350" t="s">
        <v>571</v>
      </c>
      <c r="D1052" s="351">
        <f t="shared" ca="1" si="64"/>
        <v>1.7065463482154187E-7</v>
      </c>
      <c r="E1052" s="375">
        <f t="shared" ca="1" si="65"/>
        <v>4</v>
      </c>
      <c r="G1052" s="6" t="s">
        <v>108</v>
      </c>
      <c r="H1052">
        <v>334511</v>
      </c>
      <c r="I1052" t="s">
        <v>575</v>
      </c>
      <c r="J1052" s="352">
        <f t="shared" ca="1" si="66"/>
        <v>4.6434279005568861E-8</v>
      </c>
      <c r="K1052" s="353">
        <f t="array" aca="1" ref="K1052" ca="1">INDEX($B$3:$E$5837,MATCH(H1052&amp;I1052,$B$3:$B$5837&amp;$C$3:$C$5837,0),4)</f>
        <v>4</v>
      </c>
      <c r="L1052">
        <f t="shared" ca="1" si="67"/>
        <v>4</v>
      </c>
    </row>
    <row r="1053" spans="1:12">
      <c r="A1053" s="6" t="s">
        <v>108</v>
      </c>
      <c r="B1053">
        <v>326220</v>
      </c>
      <c r="C1053" s="350" t="s">
        <v>571</v>
      </c>
      <c r="D1053" s="351">
        <f t="shared" ca="1" si="64"/>
        <v>1.0113578252812097E-7</v>
      </c>
      <c r="E1053" s="375">
        <f t="shared" ca="1" si="65"/>
        <v>4</v>
      </c>
      <c r="G1053" s="6" t="s">
        <v>108</v>
      </c>
      <c r="H1053" s="6">
        <v>334511</v>
      </c>
      <c r="I1053" t="s">
        <v>570</v>
      </c>
      <c r="J1053" s="352">
        <f t="shared" ca="1" si="66"/>
        <v>9.9625519548803152E-8</v>
      </c>
      <c r="K1053" s="353">
        <f t="array" aca="1" ref="K1053" ca="1">INDEX($B$3:$E$5837,MATCH(H1053&amp;I1053,$B$3:$B$5837&amp;$C$3:$C$5837,0),4)</f>
        <v>4</v>
      </c>
      <c r="L1053">
        <f t="shared" ca="1" si="67"/>
        <v>4</v>
      </c>
    </row>
    <row r="1054" spans="1:12">
      <c r="A1054" s="6" t="s">
        <v>108</v>
      </c>
      <c r="B1054">
        <v>326290</v>
      </c>
      <c r="C1054" s="350" t="s">
        <v>571</v>
      </c>
      <c r="D1054" s="351">
        <f t="shared" ca="1" si="64"/>
        <v>1.0315813091825834E-7</v>
      </c>
      <c r="E1054" s="375">
        <f t="shared" ca="1" si="65"/>
        <v>4</v>
      </c>
      <c r="G1054" s="6" t="s">
        <v>108</v>
      </c>
      <c r="H1054">
        <v>334511</v>
      </c>
      <c r="I1054" t="s">
        <v>574</v>
      </c>
      <c r="J1054" s="352">
        <f t="shared" ca="1" si="66"/>
        <v>4.1046992508051299E-9</v>
      </c>
      <c r="K1054" s="353">
        <f t="array" aca="1" ref="K1054" ca="1">INDEX($B$3:$E$5837,MATCH(H1054&amp;I1054,$B$3:$B$5837&amp;$C$3:$C$5837,0),4)</f>
        <v>4</v>
      </c>
      <c r="L1054">
        <f t="shared" ca="1" si="67"/>
        <v>4</v>
      </c>
    </row>
    <row r="1055" spans="1:12">
      <c r="A1055" s="6" t="s">
        <v>108</v>
      </c>
      <c r="B1055">
        <v>420000</v>
      </c>
      <c r="C1055" s="350" t="s">
        <v>571</v>
      </c>
      <c r="D1055" s="351">
        <f t="shared" ca="1" si="64"/>
        <v>1.4184555901060455E-8</v>
      </c>
      <c r="E1055" s="375">
        <f t="shared" ca="1" si="65"/>
        <v>4</v>
      </c>
      <c r="G1055" s="6" t="s">
        <v>108</v>
      </c>
      <c r="H1055" s="6">
        <v>334511</v>
      </c>
      <c r="I1055" t="s">
        <v>573</v>
      </c>
      <c r="J1055" s="352">
        <f t="shared" ca="1" si="66"/>
        <v>1.2977820576167979E-9</v>
      </c>
      <c r="K1055" s="353">
        <f t="array" aca="1" ref="K1055" ca="1">INDEX($B$3:$E$5837,MATCH(H1055&amp;I1055,$B$3:$B$5837&amp;$C$3:$C$5837,0),4)</f>
        <v>4</v>
      </c>
      <c r="L1055">
        <f t="shared" ca="1" si="67"/>
        <v>4</v>
      </c>
    </row>
    <row r="1056" spans="1:12">
      <c r="A1056" s="6" t="s">
        <v>108</v>
      </c>
      <c r="B1056">
        <v>441000</v>
      </c>
      <c r="C1056" s="350" t="s">
        <v>571</v>
      </c>
      <c r="D1056" s="351">
        <f t="shared" ca="1" si="64"/>
        <v>1.4201414552276085E-8</v>
      </c>
      <c r="E1056" s="375">
        <f t="shared" ca="1" si="65"/>
        <v>4</v>
      </c>
      <c r="G1056" s="6" t="s">
        <v>108</v>
      </c>
      <c r="H1056" s="6">
        <v>334511</v>
      </c>
      <c r="I1056" t="s">
        <v>576</v>
      </c>
      <c r="J1056" s="352">
        <f t="shared" ca="1" si="66"/>
        <v>2.5672567884734978E-9</v>
      </c>
      <c r="K1056" s="353">
        <f t="array" aca="1" ref="K1056" ca="1">INDEX($B$3:$E$5837,MATCH(H1056&amp;I1056,$B$3:$B$5837&amp;$C$3:$C$5837,0),4)</f>
        <v>4</v>
      </c>
      <c r="L1056">
        <f t="shared" ca="1" si="67"/>
        <v>4</v>
      </c>
    </row>
    <row r="1057" spans="1:12">
      <c r="A1057" s="6" t="s">
        <v>108</v>
      </c>
      <c r="B1057">
        <v>445000</v>
      </c>
      <c r="C1057" s="350" t="s">
        <v>571</v>
      </c>
      <c r="D1057" s="351">
        <f t="shared" ca="1" si="64"/>
        <v>1.7416351059758149E-8</v>
      </c>
      <c r="E1057" s="375">
        <f t="shared" ca="1" si="65"/>
        <v>4</v>
      </c>
      <c r="G1057" s="6" t="s">
        <v>108</v>
      </c>
      <c r="H1057">
        <v>334511</v>
      </c>
      <c r="I1057" t="s">
        <v>571</v>
      </c>
      <c r="J1057" s="352">
        <f t="shared" ca="1" si="66"/>
        <v>1.1734664888043451E-8</v>
      </c>
      <c r="K1057" s="353">
        <f t="array" aca="1" ref="K1057" ca="1">INDEX($B$3:$E$5837,MATCH(H1057&amp;I1057,$B$3:$B$5837&amp;$C$3:$C$5837,0),4)</f>
        <v>4</v>
      </c>
      <c r="L1057">
        <f t="shared" ca="1" si="67"/>
        <v>4</v>
      </c>
    </row>
    <row r="1058" spans="1:12">
      <c r="A1058" s="6" t="s">
        <v>108</v>
      </c>
      <c r="B1058">
        <v>452000</v>
      </c>
      <c r="C1058" s="350" t="s">
        <v>571</v>
      </c>
      <c r="D1058" s="351">
        <f t="shared" ca="1" si="64"/>
        <v>1.4637120848536405E-8</v>
      </c>
      <c r="E1058" s="375">
        <f t="shared" ca="1" si="65"/>
        <v>4</v>
      </c>
      <c r="G1058" s="6" t="s">
        <v>108</v>
      </c>
      <c r="H1058" s="6">
        <v>334511</v>
      </c>
      <c r="I1058" t="s">
        <v>577</v>
      </c>
      <c r="J1058" s="352">
        <f t="shared" ca="1" si="66"/>
        <v>1.1608600974095211E-10</v>
      </c>
      <c r="K1058" s="353">
        <f t="array" aca="1" ref="K1058" ca="1">INDEX($B$3:$E$5837,MATCH(H1058&amp;I1058,$B$3:$B$5837&amp;$C$3:$C$5837,0),4)</f>
        <v>4</v>
      </c>
      <c r="L1058">
        <f t="shared" ca="1" si="67"/>
        <v>4</v>
      </c>
    </row>
    <row r="1059" spans="1:12">
      <c r="A1059" s="6" t="s">
        <v>108</v>
      </c>
      <c r="B1059" t="s">
        <v>425</v>
      </c>
      <c r="C1059" s="350" t="s">
        <v>571</v>
      </c>
      <c r="D1059" s="351">
        <f t="shared" ca="1" si="64"/>
        <v>1.407251464831534E-8</v>
      </c>
      <c r="E1059" s="375">
        <f t="shared" ca="1" si="65"/>
        <v>4</v>
      </c>
      <c r="G1059" s="6" t="s">
        <v>108</v>
      </c>
      <c r="H1059" s="6">
        <v>334512</v>
      </c>
      <c r="I1059" t="s">
        <v>569</v>
      </c>
      <c r="J1059" s="352">
        <f t="shared" ca="1" si="66"/>
        <v>6.3059707521934388E-3</v>
      </c>
      <c r="K1059" s="353">
        <f t="array" aca="1" ref="K1059" ca="1">INDEX($B$3:$E$5837,MATCH(H1059&amp;I1059,$B$3:$B$5837&amp;$C$3:$C$5837,0),4)</f>
        <v>4</v>
      </c>
      <c r="L1059">
        <f t="shared" ca="1" si="67"/>
        <v>4</v>
      </c>
    </row>
    <row r="1060" spans="1:12">
      <c r="A1060" s="6" t="s">
        <v>108</v>
      </c>
      <c r="B1060">
        <v>481000</v>
      </c>
      <c r="C1060" s="350" t="s">
        <v>571</v>
      </c>
      <c r="D1060" s="351">
        <f t="shared" ca="1" si="64"/>
        <v>3.6569280092419603E-5</v>
      </c>
      <c r="E1060" s="375">
        <f t="shared" ca="1" si="65"/>
        <v>4</v>
      </c>
      <c r="G1060" s="6" t="s">
        <v>108</v>
      </c>
      <c r="H1060">
        <v>334512</v>
      </c>
      <c r="I1060" t="s">
        <v>570</v>
      </c>
      <c r="J1060" s="352">
        <f t="shared" ca="1" si="66"/>
        <v>1.5230319321247411E-7</v>
      </c>
      <c r="K1060" s="353">
        <f t="array" aca="1" ref="K1060" ca="1">INDEX($B$3:$E$5837,MATCH(H1060&amp;I1060,$B$3:$B$5837&amp;$C$3:$C$5837,0),4)</f>
        <v>4</v>
      </c>
      <c r="L1060">
        <f t="shared" ca="1" si="67"/>
        <v>4</v>
      </c>
    </row>
    <row r="1061" spans="1:12">
      <c r="A1061" s="6" t="s">
        <v>108</v>
      </c>
      <c r="B1061">
        <v>482000</v>
      </c>
      <c r="C1061" s="350" t="s">
        <v>571</v>
      </c>
      <c r="D1061" s="351">
        <f t="shared" ca="1" si="64"/>
        <v>1.6261410631840365E-5</v>
      </c>
      <c r="E1061" s="375">
        <f t="shared" ca="1" si="65"/>
        <v>4</v>
      </c>
      <c r="G1061" s="6" t="s">
        <v>108</v>
      </c>
      <c r="H1061" s="6">
        <v>334512</v>
      </c>
      <c r="I1061" t="s">
        <v>571</v>
      </c>
      <c r="J1061" s="352">
        <f t="shared" ca="1" si="66"/>
        <v>1.852048578366747E-8</v>
      </c>
      <c r="K1061" s="353">
        <f t="array" aca="1" ref="K1061" ca="1">INDEX($B$3:$E$5837,MATCH(H1061&amp;I1061,$B$3:$B$5837&amp;$C$3:$C$5837,0),4)</f>
        <v>4</v>
      </c>
      <c r="L1061">
        <f t="shared" ca="1" si="67"/>
        <v>4</v>
      </c>
    </row>
    <row r="1062" spans="1:12">
      <c r="A1062" s="6" t="s">
        <v>108</v>
      </c>
      <c r="B1062">
        <v>483000</v>
      </c>
      <c r="C1062" s="350" t="s">
        <v>571</v>
      </c>
      <c r="D1062" s="351">
        <f t="shared" ca="1" si="64"/>
        <v>4.860321308898415E-5</v>
      </c>
      <c r="E1062" s="375">
        <f t="shared" ca="1" si="65"/>
        <v>4</v>
      </c>
      <c r="G1062" s="6" t="s">
        <v>108</v>
      </c>
      <c r="H1062">
        <v>334513</v>
      </c>
      <c r="I1062" t="s">
        <v>569</v>
      </c>
      <c r="J1062" s="352">
        <f t="shared" ca="1" si="66"/>
        <v>5.1551570613688228E-3</v>
      </c>
      <c r="K1062" s="353">
        <f t="array" aca="1" ref="K1062" ca="1">INDEX($B$3:$E$5837,MATCH(H1062&amp;I1062,$B$3:$B$5837&amp;$C$3:$C$5837,0),4)</f>
        <v>4</v>
      </c>
      <c r="L1062">
        <f t="shared" ca="1" si="67"/>
        <v>4</v>
      </c>
    </row>
    <row r="1063" spans="1:12">
      <c r="A1063" s="6" t="s">
        <v>108</v>
      </c>
      <c r="B1063">
        <v>484000</v>
      </c>
      <c r="C1063" s="350" t="s">
        <v>571</v>
      </c>
      <c r="D1063" s="351">
        <f t="shared" ca="1" si="64"/>
        <v>1.7776433194706384E-5</v>
      </c>
      <c r="E1063" s="375">
        <f t="shared" ca="1" si="65"/>
        <v>4</v>
      </c>
      <c r="G1063" s="6" t="s">
        <v>108</v>
      </c>
      <c r="H1063">
        <v>334513</v>
      </c>
      <c r="I1063" t="s">
        <v>570</v>
      </c>
      <c r="J1063" s="352">
        <f t="shared" ca="1" si="66"/>
        <v>1.250192581034088E-7</v>
      </c>
      <c r="K1063" s="353">
        <f t="array" aca="1" ref="K1063" ca="1">INDEX($B$3:$E$5837,MATCH(H1063&amp;I1063,$B$3:$B$5837&amp;$C$3:$C$5837,0),4)</f>
        <v>4</v>
      </c>
      <c r="L1063">
        <f t="shared" ca="1" si="67"/>
        <v>4</v>
      </c>
    </row>
    <row r="1064" spans="1:12">
      <c r="A1064" s="6" t="s">
        <v>108</v>
      </c>
      <c r="B1064">
        <v>485000</v>
      </c>
      <c r="C1064" s="350" t="s">
        <v>571</v>
      </c>
      <c r="D1064" s="351">
        <f t="shared" ca="1" si="64"/>
        <v>0</v>
      </c>
      <c r="E1064" s="375" t="str">
        <f t="shared" ca="1" si="65"/>
        <v/>
      </c>
      <c r="G1064" s="6" t="s">
        <v>108</v>
      </c>
      <c r="H1064" s="6">
        <v>334513</v>
      </c>
      <c r="I1064" t="s">
        <v>571</v>
      </c>
      <c r="J1064" s="352">
        <f t="shared" ca="1" si="66"/>
        <v>1.5298944915235199E-8</v>
      </c>
      <c r="K1064" s="353">
        <f t="array" aca="1" ref="K1064" ca="1">INDEX($B$3:$E$5837,MATCH(H1064&amp;I1064,$B$3:$B$5837&amp;$C$3:$C$5837,0),4)</f>
        <v>4</v>
      </c>
      <c r="L1064">
        <f t="shared" ca="1" si="67"/>
        <v>4</v>
      </c>
    </row>
    <row r="1065" spans="1:12">
      <c r="A1065" s="6" t="s">
        <v>108</v>
      </c>
      <c r="B1065">
        <v>486000</v>
      </c>
      <c r="C1065" s="350" t="s">
        <v>571</v>
      </c>
      <c r="D1065" s="351">
        <f t="shared" ca="1" si="64"/>
        <v>0</v>
      </c>
      <c r="E1065" s="375" t="str">
        <f t="shared" ca="1" si="65"/>
        <v/>
      </c>
      <c r="G1065" s="6" t="s">
        <v>108</v>
      </c>
      <c r="H1065">
        <v>334514</v>
      </c>
      <c r="I1065" t="s">
        <v>569</v>
      </c>
      <c r="J1065" s="352">
        <f t="shared" ca="1" si="66"/>
        <v>4.4805930264873737E-3</v>
      </c>
      <c r="K1065" s="353">
        <f t="array" aca="1" ref="K1065" ca="1">INDEX($B$3:$E$5837,MATCH(H1065&amp;I1065,$B$3:$B$5837&amp;$C$3:$C$5837,0),4)</f>
        <v>4</v>
      </c>
      <c r="L1065">
        <f t="shared" ca="1" si="67"/>
        <v>4</v>
      </c>
    </row>
    <row r="1066" spans="1:12">
      <c r="A1066" s="6" t="s">
        <v>108</v>
      </c>
      <c r="B1066" t="s">
        <v>433</v>
      </c>
      <c r="C1066" s="350" t="s">
        <v>571</v>
      </c>
      <c r="D1066" s="351">
        <f t="shared" ca="1" si="64"/>
        <v>0</v>
      </c>
      <c r="E1066" s="375" t="str">
        <f t="shared" ca="1" si="65"/>
        <v/>
      </c>
      <c r="G1066" s="6" t="s">
        <v>108</v>
      </c>
      <c r="H1066">
        <v>334514</v>
      </c>
      <c r="I1066" t="s">
        <v>570</v>
      </c>
      <c r="J1066" s="352">
        <f t="shared" ca="1" si="66"/>
        <v>9.7947890313412099E-8</v>
      </c>
      <c r="K1066" s="353">
        <f t="array" aca="1" ref="K1066" ca="1">INDEX($B$3:$E$5837,MATCH(H1066&amp;I1066,$B$3:$B$5837&amp;$C$3:$C$5837,0),4)</f>
        <v>4</v>
      </c>
      <c r="L1066">
        <f t="shared" ca="1" si="67"/>
        <v>4</v>
      </c>
    </row>
    <row r="1067" spans="1:12">
      <c r="A1067" s="6" t="s">
        <v>108</v>
      </c>
      <c r="B1067">
        <v>492000</v>
      </c>
      <c r="C1067" s="350" t="s">
        <v>571</v>
      </c>
      <c r="D1067" s="351">
        <f t="shared" ca="1" si="64"/>
        <v>0</v>
      </c>
      <c r="E1067" s="375" t="str">
        <f t="shared" ca="1" si="65"/>
        <v/>
      </c>
      <c r="G1067" s="6" t="s">
        <v>108</v>
      </c>
      <c r="H1067" s="6">
        <v>334514</v>
      </c>
      <c r="I1067" t="s">
        <v>571</v>
      </c>
      <c r="J1067" s="352">
        <f t="shared" ca="1" si="66"/>
        <v>9.9755404103225624E-9</v>
      </c>
      <c r="K1067" s="353">
        <f t="array" aca="1" ref="K1067" ca="1">INDEX($B$3:$E$5837,MATCH(H1067&amp;I1067,$B$3:$B$5837&amp;$C$3:$C$5837,0),4)</f>
        <v>4</v>
      </c>
      <c r="L1067">
        <f t="shared" ca="1" si="67"/>
        <v>4</v>
      </c>
    </row>
    <row r="1068" spans="1:12">
      <c r="A1068" s="6" t="s">
        <v>108</v>
      </c>
      <c r="B1068">
        <v>493000</v>
      </c>
      <c r="C1068" s="350" t="s">
        <v>571</v>
      </c>
      <c r="D1068" s="351">
        <f t="shared" ca="1" si="64"/>
        <v>4.499120456731301E-8</v>
      </c>
      <c r="E1068" s="375">
        <f t="shared" ca="1" si="65"/>
        <v>4</v>
      </c>
      <c r="G1068" s="6" t="s">
        <v>108</v>
      </c>
      <c r="H1068" s="6">
        <v>334515</v>
      </c>
      <c r="I1068" t="s">
        <v>569</v>
      </c>
      <c r="J1068" s="352">
        <f t="shared" ca="1" si="66"/>
        <v>2.5565717945024171E-3</v>
      </c>
      <c r="K1068" s="353">
        <f t="array" aca="1" ref="K1068" ca="1">INDEX($B$3:$E$5837,MATCH(H1068&amp;I1068,$B$3:$B$5837&amp;$C$3:$C$5837,0),4)</f>
        <v>4</v>
      </c>
      <c r="L1068">
        <f t="shared" ca="1" si="67"/>
        <v>4</v>
      </c>
    </row>
    <row r="1069" spans="1:12">
      <c r="A1069" s="6" t="s">
        <v>108</v>
      </c>
      <c r="B1069">
        <v>511110</v>
      </c>
      <c r="C1069" s="350" t="s">
        <v>571</v>
      </c>
      <c r="D1069" s="351">
        <f t="shared" ca="1" si="64"/>
        <v>1.3622130478813353E-8</v>
      </c>
      <c r="E1069" s="375">
        <f t="shared" ca="1" si="65"/>
        <v>4</v>
      </c>
      <c r="G1069" s="6" t="s">
        <v>108</v>
      </c>
      <c r="H1069" s="6">
        <v>334515</v>
      </c>
      <c r="I1069" t="s">
        <v>575</v>
      </c>
      <c r="J1069" s="352">
        <f t="shared" ca="1" si="66"/>
        <v>3.5995883724998964E-8</v>
      </c>
      <c r="K1069" s="353">
        <f t="array" aca="1" ref="K1069" ca="1">INDEX($B$3:$E$5837,MATCH(H1069&amp;I1069,$B$3:$B$5837&amp;$C$3:$C$5837,0),4)</f>
        <v>4</v>
      </c>
      <c r="L1069">
        <f t="shared" ca="1" si="67"/>
        <v>4</v>
      </c>
    </row>
    <row r="1070" spans="1:12">
      <c r="A1070" s="6" t="s">
        <v>108</v>
      </c>
      <c r="B1070">
        <v>511120</v>
      </c>
      <c r="C1070" s="350" t="s">
        <v>571</v>
      </c>
      <c r="D1070" s="351">
        <f t="shared" ca="1" si="64"/>
        <v>3.4795419907308006E-9</v>
      </c>
      <c r="E1070" s="375">
        <f t="shared" ca="1" si="65"/>
        <v>4</v>
      </c>
      <c r="G1070" s="6" t="s">
        <v>108</v>
      </c>
      <c r="H1070" s="6">
        <v>334515</v>
      </c>
      <c r="I1070" t="s">
        <v>570</v>
      </c>
      <c r="J1070" s="352">
        <f t="shared" ca="1" si="66"/>
        <v>6.1350705094762175E-8</v>
      </c>
      <c r="K1070" s="353">
        <f t="array" aca="1" ref="K1070" ca="1">INDEX($B$3:$E$5837,MATCH(H1070&amp;I1070,$B$3:$B$5837&amp;$C$3:$C$5837,0),4)</f>
        <v>4</v>
      </c>
      <c r="L1070">
        <f t="shared" ca="1" si="67"/>
        <v>4</v>
      </c>
    </row>
    <row r="1071" spans="1:12">
      <c r="A1071" s="6" t="s">
        <v>108</v>
      </c>
      <c r="B1071">
        <v>511130</v>
      </c>
      <c r="C1071" s="350" t="s">
        <v>571</v>
      </c>
      <c r="D1071" s="351">
        <f t="shared" ca="1" si="64"/>
        <v>1.8186532933986332E-9</v>
      </c>
      <c r="E1071" s="375">
        <f t="shared" ca="1" si="65"/>
        <v>4</v>
      </c>
      <c r="G1071" s="6" t="s">
        <v>108</v>
      </c>
      <c r="H1071" s="6">
        <v>334515</v>
      </c>
      <c r="I1071" t="s">
        <v>574</v>
      </c>
      <c r="J1071" s="352">
        <f t="shared" ca="1" si="66"/>
        <v>3.1819655677296488E-9</v>
      </c>
      <c r="K1071" s="353">
        <f t="array" aca="1" ref="K1071" ca="1">INDEX($B$3:$E$5837,MATCH(H1071&amp;I1071,$B$3:$B$5837&amp;$C$3:$C$5837,0),4)</f>
        <v>4</v>
      </c>
      <c r="L1071">
        <f t="shared" ca="1" si="67"/>
        <v>4</v>
      </c>
    </row>
    <row r="1072" spans="1:12">
      <c r="A1072" s="6" t="s">
        <v>108</v>
      </c>
      <c r="B1072" t="s">
        <v>440</v>
      </c>
      <c r="C1072" s="350" t="s">
        <v>571</v>
      </c>
      <c r="D1072" s="351">
        <f t="shared" ca="1" si="64"/>
        <v>2.2591654706254578E-9</v>
      </c>
      <c r="E1072" s="375">
        <f t="shared" ca="1" si="65"/>
        <v>4</v>
      </c>
      <c r="G1072" s="6" t="s">
        <v>108</v>
      </c>
      <c r="H1072">
        <v>334515</v>
      </c>
      <c r="I1072" t="s">
        <v>573</v>
      </c>
      <c r="J1072" s="352">
        <f t="shared" ca="1" si="66"/>
        <v>1.0060415074122646E-9</v>
      </c>
      <c r="K1072" s="353">
        <f t="array" aca="1" ref="K1072" ca="1">INDEX($B$3:$E$5837,MATCH(H1072&amp;I1072,$B$3:$B$5837&amp;$C$3:$C$5837,0),4)</f>
        <v>4</v>
      </c>
      <c r="L1072">
        <f t="shared" ca="1" si="67"/>
        <v>4</v>
      </c>
    </row>
    <row r="1073" spans="1:12">
      <c r="A1073" s="6" t="s">
        <v>108</v>
      </c>
      <c r="B1073">
        <v>511200</v>
      </c>
      <c r="C1073" s="350" t="s">
        <v>571</v>
      </c>
      <c r="D1073" s="351">
        <f t="shared" ca="1" si="64"/>
        <v>1.6428668539479041E-9</v>
      </c>
      <c r="E1073" s="375">
        <f t="shared" ca="1" si="65"/>
        <v>4</v>
      </c>
      <c r="G1073" s="6" t="s">
        <v>108</v>
      </c>
      <c r="H1073" s="6">
        <v>334515</v>
      </c>
      <c r="I1073" t="s">
        <v>576</v>
      </c>
      <c r="J1073" s="352">
        <f t="shared" ca="1" si="66"/>
        <v>1.9901391564413758E-9</v>
      </c>
      <c r="K1073" s="353">
        <f t="array" aca="1" ref="K1073" ca="1">INDEX($B$3:$E$5837,MATCH(H1073&amp;I1073,$B$3:$B$5837&amp;$C$3:$C$5837,0),4)</f>
        <v>4</v>
      </c>
      <c r="L1073">
        <f t="shared" ca="1" si="67"/>
        <v>4</v>
      </c>
    </row>
    <row r="1074" spans="1:12">
      <c r="A1074" s="6" t="s">
        <v>108</v>
      </c>
      <c r="B1074">
        <v>512100</v>
      </c>
      <c r="C1074" s="350" t="s">
        <v>571</v>
      </c>
      <c r="D1074" s="351">
        <f t="shared" ca="1" si="64"/>
        <v>2.7823811675549957E-9</v>
      </c>
      <c r="E1074" s="375">
        <f t="shared" ca="1" si="65"/>
        <v>4</v>
      </c>
      <c r="G1074" s="6" t="s">
        <v>108</v>
      </c>
      <c r="H1074" s="6">
        <v>334515</v>
      </c>
      <c r="I1074" t="s">
        <v>571</v>
      </c>
      <c r="J1074" s="352">
        <f t="shared" ca="1" si="66"/>
        <v>7.3857494334265789E-9</v>
      </c>
      <c r="K1074" s="353">
        <f t="array" aca="1" ref="K1074" ca="1">INDEX($B$3:$E$5837,MATCH(H1074&amp;I1074,$B$3:$B$5837&amp;$C$3:$C$5837,0),4)</f>
        <v>4</v>
      </c>
      <c r="L1074">
        <f t="shared" ca="1" si="67"/>
        <v>4</v>
      </c>
    </row>
    <row r="1075" spans="1:12">
      <c r="A1075" s="6" t="s">
        <v>108</v>
      </c>
      <c r="B1075">
        <v>512200</v>
      </c>
      <c r="C1075" s="350" t="s">
        <v>571</v>
      </c>
      <c r="D1075" s="351">
        <f t="shared" ca="1" si="64"/>
        <v>5.2076350873020767E-9</v>
      </c>
      <c r="E1075" s="375">
        <f t="shared" ca="1" si="65"/>
        <v>4</v>
      </c>
      <c r="G1075" s="6" t="s">
        <v>108</v>
      </c>
      <c r="H1075" s="6">
        <v>334515</v>
      </c>
      <c r="I1075" t="s">
        <v>577</v>
      </c>
      <c r="J1075" s="352">
        <f t="shared" ca="1" si="66"/>
        <v>8.9989951351097091E-11</v>
      </c>
      <c r="K1075" s="353">
        <f t="array" aca="1" ref="K1075" ca="1">INDEX($B$3:$E$5837,MATCH(H1075&amp;I1075,$B$3:$B$5837&amp;$C$3:$C$5837,0),4)</f>
        <v>4</v>
      </c>
      <c r="L1075">
        <f t="shared" ca="1" si="67"/>
        <v>4</v>
      </c>
    </row>
    <row r="1076" spans="1:12">
      <c r="A1076" s="6" t="s">
        <v>108</v>
      </c>
      <c r="B1076">
        <v>515100</v>
      </c>
      <c r="C1076" s="350" t="s">
        <v>571</v>
      </c>
      <c r="D1076" s="351">
        <f t="shared" ca="1" si="64"/>
        <v>5.1212609009977176E-9</v>
      </c>
      <c r="E1076" s="375">
        <f t="shared" ca="1" si="65"/>
        <v>4</v>
      </c>
      <c r="G1076" s="6" t="s">
        <v>108</v>
      </c>
      <c r="H1076" s="6">
        <v>334516</v>
      </c>
      <c r="I1076" t="s">
        <v>569</v>
      </c>
      <c r="J1076" s="352">
        <f t="shared" ca="1" si="66"/>
        <v>3.7653425983564582E-3</v>
      </c>
      <c r="K1076" s="353">
        <f t="array" aca="1" ref="K1076" ca="1">INDEX($B$3:$E$5837,MATCH(H1076&amp;I1076,$B$3:$B$5837&amp;$C$3:$C$5837,0),4)</f>
        <v>4</v>
      </c>
      <c r="L1076">
        <f t="shared" ca="1" si="67"/>
        <v>4</v>
      </c>
    </row>
    <row r="1077" spans="1:12">
      <c r="A1077" s="6" t="s">
        <v>108</v>
      </c>
      <c r="B1077">
        <v>515200</v>
      </c>
      <c r="C1077" s="350" t="s">
        <v>571</v>
      </c>
      <c r="D1077" s="351">
        <f t="shared" ca="1" si="64"/>
        <v>5.0754221428846061E-10</v>
      </c>
      <c r="E1077" s="375">
        <f t="shared" ca="1" si="65"/>
        <v>4</v>
      </c>
      <c r="G1077" s="6" t="s">
        <v>108</v>
      </c>
      <c r="H1077" s="6">
        <v>334516</v>
      </c>
      <c r="I1077" t="s">
        <v>570</v>
      </c>
      <c r="J1077" s="352">
        <f t="shared" ca="1" si="66"/>
        <v>9.3010343450904765E-8</v>
      </c>
      <c r="K1077" s="353">
        <f t="array" aca="1" ref="K1077" ca="1">INDEX($B$3:$E$5837,MATCH(H1077&amp;I1077,$B$3:$B$5837&amp;$C$3:$C$5837,0),4)</f>
        <v>4</v>
      </c>
      <c r="L1077">
        <f t="shared" ca="1" si="67"/>
        <v>4</v>
      </c>
    </row>
    <row r="1078" spans="1:12">
      <c r="A1078" s="6" t="s">
        <v>108</v>
      </c>
      <c r="B1078">
        <v>517110</v>
      </c>
      <c r="C1078" s="350" t="s">
        <v>571</v>
      </c>
      <c r="D1078" s="351">
        <f t="shared" ca="1" si="64"/>
        <v>2.7248144247029834E-9</v>
      </c>
      <c r="E1078" s="375">
        <f t="shared" ca="1" si="65"/>
        <v>4</v>
      </c>
      <c r="G1078" s="6" t="s">
        <v>108</v>
      </c>
      <c r="H1078" s="6">
        <v>334516</v>
      </c>
      <c r="I1078" t="s">
        <v>575</v>
      </c>
      <c r="J1078" s="352">
        <f t="shared" ca="1" si="66"/>
        <v>3.7596124844854644E-8</v>
      </c>
      <c r="K1078" s="353">
        <f t="array" aca="1" ref="K1078" ca="1">INDEX($B$3:$E$5837,MATCH(H1078&amp;I1078,$B$3:$B$5837&amp;$C$3:$C$5837,0),4)</f>
        <v>4</v>
      </c>
      <c r="L1078">
        <f t="shared" ca="1" si="67"/>
        <v>4</v>
      </c>
    </row>
    <row r="1079" spans="1:12">
      <c r="A1079" s="6" t="s">
        <v>108</v>
      </c>
      <c r="B1079">
        <v>517210</v>
      </c>
      <c r="C1079" s="350" t="s">
        <v>571</v>
      </c>
      <c r="D1079" s="351">
        <f t="shared" ca="1" si="64"/>
        <v>3.1129940312681837E-9</v>
      </c>
      <c r="E1079" s="375">
        <f t="shared" ca="1" si="65"/>
        <v>4</v>
      </c>
      <c r="G1079" s="6" t="s">
        <v>108</v>
      </c>
      <c r="H1079" s="6">
        <v>334516</v>
      </c>
      <c r="I1079" t="s">
        <v>574</v>
      </c>
      <c r="J1079" s="352">
        <f t="shared" ca="1" si="66"/>
        <v>3.3234237461799141E-9</v>
      </c>
      <c r="K1079" s="353">
        <f t="array" aca="1" ref="K1079" ca="1">INDEX($B$3:$E$5837,MATCH(H1079&amp;I1079,$B$3:$B$5837&amp;$C$3:$C$5837,0),4)</f>
        <v>4</v>
      </c>
      <c r="L1079">
        <f t="shared" ca="1" si="67"/>
        <v>4</v>
      </c>
    </row>
    <row r="1080" spans="1:12">
      <c r="A1080" s="6" t="s">
        <v>108</v>
      </c>
      <c r="B1080" t="s">
        <v>449</v>
      </c>
      <c r="C1080" s="350" t="s">
        <v>571</v>
      </c>
      <c r="D1080" s="351">
        <f t="shared" ca="1" si="64"/>
        <v>2.2562587459194438E-9</v>
      </c>
      <c r="E1080" s="375">
        <f t="shared" ca="1" si="65"/>
        <v>4</v>
      </c>
      <c r="G1080" s="6" t="s">
        <v>108</v>
      </c>
      <c r="H1080">
        <v>334516</v>
      </c>
      <c r="I1080" t="s">
        <v>573</v>
      </c>
      <c r="J1080" s="352">
        <f t="shared" ca="1" si="66"/>
        <v>1.0507663154137035E-9</v>
      </c>
      <c r="K1080" s="353">
        <f t="array" aca="1" ref="K1080" ca="1">INDEX($B$3:$E$5837,MATCH(H1080&amp;I1080,$B$3:$B$5837&amp;$C$3:$C$5837,0),4)</f>
        <v>4</v>
      </c>
      <c r="L1080">
        <f t="shared" ca="1" si="67"/>
        <v>4</v>
      </c>
    </row>
    <row r="1081" spans="1:12">
      <c r="A1081" s="6" t="s">
        <v>108</v>
      </c>
      <c r="B1081">
        <v>518200</v>
      </c>
      <c r="C1081" s="350" t="s">
        <v>571</v>
      </c>
      <c r="D1081" s="351">
        <f t="shared" ca="1" si="64"/>
        <v>3.9904802178197308E-9</v>
      </c>
      <c r="E1081" s="375">
        <f t="shared" ca="1" si="65"/>
        <v>4</v>
      </c>
      <c r="G1081" s="6" t="s">
        <v>108</v>
      </c>
      <c r="H1081" s="6">
        <v>334516</v>
      </c>
      <c r="I1081" t="s">
        <v>571</v>
      </c>
      <c r="J1081" s="352">
        <f t="shared" ca="1" si="66"/>
        <v>1.1700231619563194E-8</v>
      </c>
      <c r="K1081" s="353">
        <f t="array" aca="1" ref="K1081" ca="1">INDEX($B$3:$E$5837,MATCH(H1081&amp;I1081,$B$3:$B$5837&amp;$C$3:$C$5837,0),4)</f>
        <v>4</v>
      </c>
      <c r="L1081">
        <f t="shared" ca="1" si="67"/>
        <v>4</v>
      </c>
    </row>
    <row r="1082" spans="1:12">
      <c r="A1082" s="6" t="s">
        <v>108</v>
      </c>
      <c r="B1082" t="s">
        <v>452</v>
      </c>
      <c r="C1082" s="350" t="s">
        <v>571</v>
      </c>
      <c r="D1082" s="351">
        <f t="shared" ca="1" si="64"/>
        <v>7.8945037258389397E-9</v>
      </c>
      <c r="E1082" s="375">
        <f t="shared" ca="1" si="65"/>
        <v>4</v>
      </c>
      <c r="G1082" s="6" t="s">
        <v>108</v>
      </c>
      <c r="H1082" s="6">
        <v>334516</v>
      </c>
      <c r="I1082" t="s">
        <v>576</v>
      </c>
      <c r="J1082" s="352">
        <f t="shared" ca="1" si="66"/>
        <v>2.0786132313301282E-9</v>
      </c>
      <c r="K1082" s="353">
        <f t="array" aca="1" ref="K1082" ca="1">INDEX($B$3:$E$5837,MATCH(H1082&amp;I1082,$B$3:$B$5837&amp;$C$3:$C$5837,0),4)</f>
        <v>4</v>
      </c>
      <c r="L1082">
        <f t="shared" ca="1" si="67"/>
        <v>4</v>
      </c>
    </row>
    <row r="1083" spans="1:12">
      <c r="A1083" s="6" t="s">
        <v>108</v>
      </c>
      <c r="B1083">
        <v>519130</v>
      </c>
      <c r="C1083" s="350" t="s">
        <v>571</v>
      </c>
      <c r="D1083" s="351">
        <f t="shared" ca="1" si="64"/>
        <v>1.7521809891598032E-9</v>
      </c>
      <c r="E1083" s="375">
        <f t="shared" ca="1" si="65"/>
        <v>4</v>
      </c>
      <c r="G1083" s="6" t="s">
        <v>108</v>
      </c>
      <c r="H1083" s="6">
        <v>334516</v>
      </c>
      <c r="I1083" t="s">
        <v>577</v>
      </c>
      <c r="J1083" s="352">
        <f t="shared" ca="1" si="66"/>
        <v>9.3990564910858829E-11</v>
      </c>
      <c r="K1083" s="353">
        <f t="array" aca="1" ref="K1083" ca="1">INDEX($B$3:$E$5837,MATCH(H1083&amp;I1083,$B$3:$B$5837&amp;$C$3:$C$5837,0),4)</f>
        <v>4</v>
      </c>
      <c r="L1083">
        <f t="shared" ca="1" si="67"/>
        <v>4</v>
      </c>
    </row>
    <row r="1084" spans="1:12">
      <c r="A1084" s="6" t="s">
        <v>108</v>
      </c>
      <c r="B1084" t="s">
        <v>455</v>
      </c>
      <c r="C1084" s="350" t="s">
        <v>571</v>
      </c>
      <c r="D1084" s="351">
        <f t="shared" ca="1" si="64"/>
        <v>9.7738555624861158E-9</v>
      </c>
      <c r="E1084" s="375">
        <f t="shared" ca="1" si="65"/>
        <v>4</v>
      </c>
      <c r="G1084" s="6" t="s">
        <v>108</v>
      </c>
      <c r="H1084" s="6">
        <v>334517</v>
      </c>
      <c r="I1084" t="s">
        <v>569</v>
      </c>
      <c r="J1084" s="352">
        <f t="shared" ca="1" si="66"/>
        <v>3.4365013767892636E-3</v>
      </c>
      <c r="K1084" s="353">
        <f t="array" aca="1" ref="K1084" ca="1">INDEX($B$3:$E$5837,MATCH(H1084&amp;I1084,$B$3:$B$5837&amp;$C$3:$C$5837,0),4)</f>
        <v>4</v>
      </c>
      <c r="L1084">
        <f t="shared" ca="1" si="67"/>
        <v>4</v>
      </c>
    </row>
    <row r="1085" spans="1:12">
      <c r="A1085" s="6" t="s">
        <v>108</v>
      </c>
      <c r="B1085" t="s">
        <v>457</v>
      </c>
      <c r="C1085" s="350" t="s">
        <v>571</v>
      </c>
      <c r="D1085" s="351">
        <f t="shared" ca="1" si="64"/>
        <v>2.4607531373819145E-8</v>
      </c>
      <c r="E1085" s="375">
        <f t="shared" ca="1" si="65"/>
        <v>4</v>
      </c>
      <c r="G1085" s="6" t="s">
        <v>108</v>
      </c>
      <c r="H1085" s="6">
        <v>334517</v>
      </c>
      <c r="I1085" t="s">
        <v>570</v>
      </c>
      <c r="J1085" s="352">
        <f t="shared" ca="1" si="66"/>
        <v>8.4887407978278656E-8</v>
      </c>
      <c r="K1085" s="353">
        <f t="array" aca="1" ref="K1085" ca="1">INDEX($B$3:$E$5837,MATCH(H1085&amp;I1085,$B$3:$B$5837&amp;$C$3:$C$5837,0),4)</f>
        <v>4</v>
      </c>
      <c r="L1085">
        <f t="shared" ca="1" si="67"/>
        <v>4</v>
      </c>
    </row>
    <row r="1086" spans="1:12">
      <c r="A1086" s="6" t="s">
        <v>108</v>
      </c>
      <c r="B1086" t="s">
        <v>459</v>
      </c>
      <c r="C1086" s="350" t="s">
        <v>571</v>
      </c>
      <c r="D1086" s="351">
        <f t="shared" ca="1" si="64"/>
        <v>2.1370889635234288E-9</v>
      </c>
      <c r="E1086" s="375">
        <f t="shared" ca="1" si="65"/>
        <v>4</v>
      </c>
      <c r="G1086" s="6" t="s">
        <v>108</v>
      </c>
      <c r="H1086" s="6">
        <v>334517</v>
      </c>
      <c r="I1086" t="s">
        <v>571</v>
      </c>
      <c r="J1086" s="352">
        <f t="shared" ca="1" si="66"/>
        <v>1.067840734782875E-8</v>
      </c>
      <c r="K1086" s="353">
        <f t="array" aca="1" ref="K1086" ca="1">INDEX($B$3:$E$5837,MATCH(H1086&amp;I1086,$B$3:$B$5837&amp;$C$3:$C$5837,0),4)</f>
        <v>4</v>
      </c>
      <c r="L1086">
        <f t="shared" ca="1" si="67"/>
        <v>4</v>
      </c>
    </row>
    <row r="1087" spans="1:12">
      <c r="A1087" s="6" t="s">
        <v>108</v>
      </c>
      <c r="B1087">
        <v>523900</v>
      </c>
      <c r="C1087" s="350" t="s">
        <v>571</v>
      </c>
      <c r="D1087" s="351">
        <f t="shared" ca="1" si="64"/>
        <v>1.5389055256269699E-9</v>
      </c>
      <c r="E1087" s="375">
        <f t="shared" ca="1" si="65"/>
        <v>4</v>
      </c>
      <c r="G1087" s="6" t="s">
        <v>108</v>
      </c>
      <c r="H1087" s="6">
        <v>334610</v>
      </c>
      <c r="I1087" t="s">
        <v>569</v>
      </c>
      <c r="J1087" s="352">
        <f t="shared" ca="1" si="66"/>
        <v>9.535374664212207E-3</v>
      </c>
      <c r="K1087" s="353">
        <f t="array" aca="1" ref="K1087" ca="1">INDEX($B$3:$E$5837,MATCH(H1087&amp;I1087,$B$3:$B$5837&amp;$C$3:$C$5837,0),4)</f>
        <v>4</v>
      </c>
      <c r="L1087">
        <f t="shared" ca="1" si="67"/>
        <v>4</v>
      </c>
    </row>
    <row r="1088" spans="1:12">
      <c r="A1088" s="6" t="s">
        <v>108</v>
      </c>
      <c r="B1088">
        <v>524100</v>
      </c>
      <c r="C1088" s="350" t="s">
        <v>571</v>
      </c>
      <c r="D1088" s="351">
        <f t="shared" ca="1" si="64"/>
        <v>4.9382035515289357E-10</v>
      </c>
      <c r="E1088" s="375">
        <f t="shared" ca="1" si="65"/>
        <v>4</v>
      </c>
      <c r="G1088" s="6" t="s">
        <v>108</v>
      </c>
      <c r="H1088" s="6">
        <v>334610</v>
      </c>
      <c r="I1088" t="s">
        <v>570</v>
      </c>
      <c r="J1088" s="352">
        <f t="shared" ca="1" si="66"/>
        <v>2.1784224098228351E-7</v>
      </c>
      <c r="K1088" s="353">
        <f t="array" aca="1" ref="K1088" ca="1">INDEX($B$3:$E$5837,MATCH(H1088&amp;I1088,$B$3:$B$5837&amp;$C$3:$C$5837,0),4)</f>
        <v>4</v>
      </c>
      <c r="L1088">
        <f t="shared" ca="1" si="67"/>
        <v>4</v>
      </c>
    </row>
    <row r="1089" spans="1:12">
      <c r="A1089" s="6" t="s">
        <v>108</v>
      </c>
      <c r="B1089">
        <v>524200</v>
      </c>
      <c r="C1089" s="350" t="s">
        <v>571</v>
      </c>
      <c r="D1089" s="351">
        <f t="shared" ca="1" si="64"/>
        <v>1.5985230062012842E-9</v>
      </c>
      <c r="E1089" s="375">
        <f t="shared" ca="1" si="65"/>
        <v>4</v>
      </c>
      <c r="G1089" s="6" t="s">
        <v>108</v>
      </c>
      <c r="H1089">
        <v>334610</v>
      </c>
      <c r="I1089" t="s">
        <v>571</v>
      </c>
      <c r="J1089" s="352">
        <f t="shared" ca="1" si="66"/>
        <v>2.4142320637247031E-8</v>
      </c>
      <c r="K1089" s="353">
        <f t="array" aca="1" ref="K1089" ca="1">INDEX($B$3:$E$5837,MATCH(H1089&amp;I1089,$B$3:$B$5837&amp;$C$3:$C$5837,0),4)</f>
        <v>4</v>
      </c>
      <c r="L1089">
        <f t="shared" ca="1" si="67"/>
        <v>4</v>
      </c>
    </row>
    <row r="1090" spans="1:12">
      <c r="A1090" s="6" t="s">
        <v>108</v>
      </c>
      <c r="B1090">
        <v>525000</v>
      </c>
      <c r="C1090" s="350" t="s">
        <v>571</v>
      </c>
      <c r="D1090" s="351">
        <f t="shared" ca="1" si="64"/>
        <v>2.0654626948687296E-10</v>
      </c>
      <c r="E1090" s="375">
        <f t="shared" ca="1" si="65"/>
        <v>4</v>
      </c>
      <c r="G1090" s="6" t="s">
        <v>108</v>
      </c>
      <c r="H1090" s="6">
        <v>335110</v>
      </c>
      <c r="I1090" t="s">
        <v>569</v>
      </c>
      <c r="J1090" s="352">
        <f t="shared" ca="1" si="66"/>
        <v>6.0440985140090962E-2</v>
      </c>
      <c r="K1090" s="353">
        <f t="array" aca="1" ref="K1090" ca="1">INDEX($B$3:$E$5837,MATCH(H1090&amp;I1090,$B$3:$B$5837&amp;$C$3:$C$5837,0),4)</f>
        <v>4</v>
      </c>
      <c r="L1090">
        <f t="shared" ca="1" si="67"/>
        <v>4</v>
      </c>
    </row>
    <row r="1091" spans="1:12">
      <c r="A1091" s="6" t="s">
        <v>108</v>
      </c>
      <c r="B1091" t="s">
        <v>465</v>
      </c>
      <c r="C1091" s="350" t="s">
        <v>571</v>
      </c>
      <c r="D1091" s="351">
        <f t="shared" ref="D1091:D1154" ca="1" si="68">OFFSET(matrix1,MOD(ROW()-ROW($D$3),ROWS(matrix1)),TRUNC((ROW()-ROW($D$3))/ROWS(matrix1)),1,1)</f>
        <v>9.8414323547316625E-10</v>
      </c>
      <c r="E1091" s="375">
        <f t="shared" ref="E1091:E1154" ca="1" si="69">OFFSET(matrix4,MOD(ROW()-ROW($E$3),ROWS(matrix4)),TRUNC((ROW()-ROW($E$3))/ROWS(matrix4)),1,1)</f>
        <v>4</v>
      </c>
      <c r="G1091" s="6" t="s">
        <v>108</v>
      </c>
      <c r="H1091">
        <v>335110</v>
      </c>
      <c r="I1091" t="s">
        <v>570</v>
      </c>
      <c r="J1091" s="352">
        <f t="shared" ca="1" si="66"/>
        <v>1.3161687246258272E-6</v>
      </c>
      <c r="K1091" s="353">
        <f t="array" aca="1" ref="K1091" ca="1">INDEX($B$3:$E$5837,MATCH(H1091&amp;I1091,$B$3:$B$5837&amp;$C$3:$C$5837,0),4)</f>
        <v>4</v>
      </c>
      <c r="L1091">
        <f t="shared" ca="1" si="67"/>
        <v>4</v>
      </c>
    </row>
    <row r="1092" spans="1:12">
      <c r="A1092" s="6" t="s">
        <v>108</v>
      </c>
      <c r="B1092" t="s">
        <v>467</v>
      </c>
      <c r="C1092" s="350" t="s">
        <v>571</v>
      </c>
      <c r="D1092" s="351">
        <f t="shared" ca="1" si="68"/>
        <v>7.578671380720749E-8</v>
      </c>
      <c r="E1092" s="375">
        <f t="shared" ca="1" si="69"/>
        <v>4</v>
      </c>
      <c r="G1092" s="6" t="s">
        <v>108</v>
      </c>
      <c r="H1092" s="6">
        <v>335110</v>
      </c>
      <c r="I1092" t="s">
        <v>571</v>
      </c>
      <c r="J1092" s="352">
        <f t="shared" ref="J1092:J1155" ca="1" si="70">SUMIFS(D$3:D$5837,B$3:B$5837,H1092,C$3:C$5837,I1092)</f>
        <v>1.3515751981511947E-7</v>
      </c>
      <c r="K1092" s="353">
        <f t="array" aca="1" ref="K1092" ca="1">INDEX($B$3:$E$5837,MATCH(H1092&amp;I1092,$B$3:$B$5837&amp;$C$3:$C$5837,0),4)</f>
        <v>4</v>
      </c>
      <c r="L1092">
        <f t="shared" ref="L1092:L1155" ca="1" si="71">IF(K1092&gt;2,4,1)</f>
        <v>4</v>
      </c>
    </row>
    <row r="1093" spans="1:12">
      <c r="A1093" s="6" t="s">
        <v>108</v>
      </c>
      <c r="B1093">
        <v>532100</v>
      </c>
      <c r="C1093" s="350" t="s">
        <v>571</v>
      </c>
      <c r="D1093" s="351">
        <f t="shared" ca="1" si="68"/>
        <v>1.3796994437201107E-7</v>
      </c>
      <c r="E1093" s="375">
        <f t="shared" ca="1" si="69"/>
        <v>4</v>
      </c>
      <c r="G1093" s="6" t="s">
        <v>108</v>
      </c>
      <c r="H1093">
        <v>335120</v>
      </c>
      <c r="I1093" t="s">
        <v>569</v>
      </c>
      <c r="J1093" s="352">
        <f t="shared" ca="1" si="70"/>
        <v>1.787989916064657E-2</v>
      </c>
      <c r="K1093" s="353">
        <f t="array" aca="1" ref="K1093" ca="1">INDEX($B$3:$E$5837,MATCH(H1093&amp;I1093,$B$3:$B$5837&amp;$C$3:$C$5837,0),4)</f>
        <v>4</v>
      </c>
      <c r="L1093">
        <f t="shared" ca="1" si="71"/>
        <v>4</v>
      </c>
    </row>
    <row r="1094" spans="1:12">
      <c r="A1094" s="6" t="s">
        <v>108</v>
      </c>
      <c r="B1094" t="s">
        <v>470</v>
      </c>
      <c r="C1094" s="350" t="s">
        <v>571</v>
      </c>
      <c r="D1094" s="351">
        <f t="shared" ca="1" si="68"/>
        <v>2.7162672708917222E-8</v>
      </c>
      <c r="E1094" s="375">
        <f t="shared" ca="1" si="69"/>
        <v>4</v>
      </c>
      <c r="G1094" s="6" t="s">
        <v>108</v>
      </c>
      <c r="H1094" s="6">
        <v>335120</v>
      </c>
      <c r="I1094" t="s">
        <v>575</v>
      </c>
      <c r="J1094" s="352">
        <f t="shared" ca="1" si="70"/>
        <v>1.2386150872073518E-6</v>
      </c>
      <c r="K1094" s="353">
        <f t="array" aca="1" ref="K1094" ca="1">INDEX($B$3:$E$5837,MATCH(H1094&amp;I1094,$B$3:$B$5837&amp;$C$3:$C$5837,0),4)</f>
        <v>4</v>
      </c>
      <c r="L1094">
        <f t="shared" ca="1" si="71"/>
        <v>4</v>
      </c>
    </row>
    <row r="1095" spans="1:12">
      <c r="A1095" s="6" t="s">
        <v>108</v>
      </c>
      <c r="B1095">
        <v>532400</v>
      </c>
      <c r="C1095" s="350" t="s">
        <v>571</v>
      </c>
      <c r="D1095" s="351">
        <f t="shared" ca="1" si="68"/>
        <v>9.2101324472169122E-9</v>
      </c>
      <c r="E1095" s="375">
        <f t="shared" ca="1" si="69"/>
        <v>4</v>
      </c>
      <c r="G1095" s="6" t="s">
        <v>108</v>
      </c>
      <c r="H1095" s="6">
        <v>335120</v>
      </c>
      <c r="I1095" t="s">
        <v>574</v>
      </c>
      <c r="J1095" s="352">
        <f t="shared" ca="1" si="70"/>
        <v>1.0949114596753415E-7</v>
      </c>
      <c r="K1095" s="353">
        <f t="array" aca="1" ref="K1095" ca="1">INDEX($B$3:$E$5837,MATCH(H1095&amp;I1095,$B$3:$B$5837&amp;$C$3:$C$5837,0),4)</f>
        <v>4</v>
      </c>
      <c r="L1095">
        <f t="shared" ca="1" si="71"/>
        <v>4</v>
      </c>
    </row>
    <row r="1096" spans="1:12">
      <c r="A1096" s="6" t="s">
        <v>108</v>
      </c>
      <c r="B1096">
        <v>533000</v>
      </c>
      <c r="C1096" s="350" t="s">
        <v>571</v>
      </c>
      <c r="D1096" s="351">
        <f t="shared" ca="1" si="68"/>
        <v>2.9614801427675282E-9</v>
      </c>
      <c r="E1096" s="375">
        <f t="shared" ca="1" si="69"/>
        <v>4</v>
      </c>
      <c r="G1096" s="6" t="s">
        <v>108</v>
      </c>
      <c r="H1096">
        <v>335120</v>
      </c>
      <c r="I1096" t="s">
        <v>570</v>
      </c>
      <c r="J1096" s="352">
        <f t="shared" ca="1" si="70"/>
        <v>3.8822301807390226E-7</v>
      </c>
      <c r="K1096" s="353">
        <f t="array" aca="1" ref="K1096" ca="1">INDEX($B$3:$E$5837,MATCH(H1096&amp;I1096,$B$3:$B$5837&amp;$C$3:$C$5837,0),4)</f>
        <v>4</v>
      </c>
      <c r="L1096">
        <f t="shared" ca="1" si="71"/>
        <v>4</v>
      </c>
    </row>
    <row r="1097" spans="1:12">
      <c r="A1097" s="6" t="s">
        <v>108</v>
      </c>
      <c r="B1097">
        <v>541100</v>
      </c>
      <c r="C1097" s="350" t="s">
        <v>571</v>
      </c>
      <c r="D1097" s="351">
        <f t="shared" ca="1" si="68"/>
        <v>2.5589783549013513E-9</v>
      </c>
      <c r="E1097" s="375">
        <f t="shared" ca="1" si="69"/>
        <v>4</v>
      </c>
      <c r="G1097" s="6" t="s">
        <v>108</v>
      </c>
      <c r="H1097" s="6">
        <v>335120</v>
      </c>
      <c r="I1097" t="s">
        <v>573</v>
      </c>
      <c r="J1097" s="352">
        <f t="shared" ca="1" si="70"/>
        <v>3.4617796828036996E-8</v>
      </c>
      <c r="K1097" s="353">
        <f t="array" aca="1" ref="K1097" ca="1">INDEX($B$3:$E$5837,MATCH(H1097&amp;I1097,$B$3:$B$5837&amp;$C$3:$C$5837,0),4)</f>
        <v>4</v>
      </c>
      <c r="L1097">
        <f t="shared" ca="1" si="71"/>
        <v>4</v>
      </c>
    </row>
    <row r="1098" spans="1:12">
      <c r="A1098" s="6" t="s">
        <v>108</v>
      </c>
      <c r="B1098">
        <v>541511</v>
      </c>
      <c r="C1098" s="350" t="s">
        <v>571</v>
      </c>
      <c r="D1098" s="351">
        <f t="shared" ca="1" si="68"/>
        <v>2.2612241522559311E-9</v>
      </c>
      <c r="E1098" s="375">
        <f t="shared" ca="1" si="69"/>
        <v>4</v>
      </c>
      <c r="G1098" s="6" t="s">
        <v>108</v>
      </c>
      <c r="H1098" s="6">
        <v>335120</v>
      </c>
      <c r="I1098" t="s">
        <v>576</v>
      </c>
      <c r="J1098" s="352">
        <f t="shared" ca="1" si="70"/>
        <v>6.8480507483650361E-8</v>
      </c>
      <c r="K1098" s="353">
        <f t="array" aca="1" ref="K1098" ca="1">INDEX($B$3:$E$5837,MATCH(H1098&amp;I1098,$B$3:$B$5837&amp;$C$3:$C$5837,0),4)</f>
        <v>4</v>
      </c>
      <c r="L1098">
        <f t="shared" ca="1" si="71"/>
        <v>4</v>
      </c>
    </row>
    <row r="1099" spans="1:12">
      <c r="A1099" s="6" t="s">
        <v>108</v>
      </c>
      <c r="B1099">
        <v>541512</v>
      </c>
      <c r="C1099" s="350" t="s">
        <v>571</v>
      </c>
      <c r="D1099" s="351">
        <f t="shared" ca="1" si="68"/>
        <v>4.4594473152360315E-9</v>
      </c>
      <c r="E1099" s="375">
        <f t="shared" ca="1" si="69"/>
        <v>4</v>
      </c>
      <c r="G1099" s="6" t="s">
        <v>108</v>
      </c>
      <c r="H1099" s="6">
        <v>335120</v>
      </c>
      <c r="I1099" t="s">
        <v>571</v>
      </c>
      <c r="J1099" s="352">
        <f t="shared" ca="1" si="70"/>
        <v>3.8989011422600559E-8</v>
      </c>
      <c r="K1099" s="353">
        <f t="array" aca="1" ref="K1099" ca="1">INDEX($B$3:$E$5837,MATCH(H1099&amp;I1099,$B$3:$B$5837&amp;$C$3:$C$5837,0),4)</f>
        <v>4</v>
      </c>
      <c r="L1099">
        <f t="shared" ca="1" si="71"/>
        <v>4</v>
      </c>
    </row>
    <row r="1100" spans="1:12">
      <c r="A1100" s="6" t="s">
        <v>108</v>
      </c>
      <c r="B1100" t="s">
        <v>477</v>
      </c>
      <c r="C1100" s="350" t="s">
        <v>571</v>
      </c>
      <c r="D1100" s="351">
        <f t="shared" ca="1" si="68"/>
        <v>3.4476896048036227E-9</v>
      </c>
      <c r="E1100" s="375">
        <f t="shared" ca="1" si="69"/>
        <v>4</v>
      </c>
      <c r="G1100" s="6" t="s">
        <v>108</v>
      </c>
      <c r="H1100" s="6">
        <v>335120</v>
      </c>
      <c r="I1100" t="s">
        <v>577</v>
      </c>
      <c r="J1100" s="352">
        <f t="shared" ca="1" si="70"/>
        <v>3.0965460465445944E-9</v>
      </c>
      <c r="K1100" s="353">
        <f t="array" aca="1" ref="K1100" ca="1">INDEX($B$3:$E$5837,MATCH(H1100&amp;I1100,$B$3:$B$5837&amp;$C$3:$C$5837,0),4)</f>
        <v>4</v>
      </c>
      <c r="L1100">
        <f t="shared" ca="1" si="71"/>
        <v>4</v>
      </c>
    </row>
    <row r="1101" spans="1:12">
      <c r="A1101" s="6" t="s">
        <v>108</v>
      </c>
      <c r="B1101">
        <v>541200</v>
      </c>
      <c r="C1101" s="350" t="s">
        <v>571</v>
      </c>
      <c r="D1101" s="351">
        <f t="shared" ca="1" si="68"/>
        <v>2.2544337820462293E-9</v>
      </c>
      <c r="E1101" s="375">
        <f t="shared" ca="1" si="69"/>
        <v>4</v>
      </c>
      <c r="G1101" s="6" t="s">
        <v>108</v>
      </c>
      <c r="H1101">
        <v>335210</v>
      </c>
      <c r="I1101" t="s">
        <v>569</v>
      </c>
      <c r="J1101" s="352">
        <f t="shared" ca="1" si="70"/>
        <v>1.1767741661195638E-2</v>
      </c>
      <c r="K1101" s="353">
        <f t="array" aca="1" ref="K1101" ca="1">INDEX($B$3:$E$5837,MATCH(H1101&amp;I1101,$B$3:$B$5837&amp;$C$3:$C$5837,0),4)</f>
        <v>4</v>
      </c>
      <c r="L1101">
        <f t="shared" ca="1" si="71"/>
        <v>4</v>
      </c>
    </row>
    <row r="1102" spans="1:12">
      <c r="A1102" s="6" t="s">
        <v>108</v>
      </c>
      <c r="B1102">
        <v>541300</v>
      </c>
      <c r="C1102" s="350" t="s">
        <v>571</v>
      </c>
      <c r="D1102" s="351">
        <f t="shared" ca="1" si="68"/>
        <v>4.0628285642204049E-9</v>
      </c>
      <c r="E1102" s="375">
        <f t="shared" ca="1" si="69"/>
        <v>4</v>
      </c>
      <c r="G1102" s="6" t="s">
        <v>108</v>
      </c>
      <c r="H1102">
        <v>335210</v>
      </c>
      <c r="I1102" t="s">
        <v>570</v>
      </c>
      <c r="J1102" s="352">
        <f t="shared" ca="1" si="70"/>
        <v>2.6222275099490737E-7</v>
      </c>
      <c r="K1102" s="353">
        <f t="array" aca="1" ref="K1102" ca="1">INDEX($B$3:$E$5837,MATCH(H1102&amp;I1102,$B$3:$B$5837&amp;$C$3:$C$5837,0),4)</f>
        <v>4</v>
      </c>
      <c r="L1102">
        <f t="shared" ca="1" si="71"/>
        <v>4</v>
      </c>
    </row>
    <row r="1103" spans="1:12">
      <c r="A1103" s="6" t="s">
        <v>108</v>
      </c>
      <c r="B1103">
        <v>541400</v>
      </c>
      <c r="C1103" s="350" t="s">
        <v>571</v>
      </c>
      <c r="D1103" s="351">
        <f t="shared" ca="1" si="68"/>
        <v>5.2177337097629773E-9</v>
      </c>
      <c r="E1103" s="375">
        <f t="shared" ca="1" si="69"/>
        <v>4</v>
      </c>
      <c r="G1103" s="6" t="s">
        <v>108</v>
      </c>
      <c r="H1103" s="6">
        <v>335210</v>
      </c>
      <c r="I1103" t="s">
        <v>571</v>
      </c>
      <c r="J1103" s="352">
        <f t="shared" ca="1" si="70"/>
        <v>2.7741925194945431E-8</v>
      </c>
      <c r="K1103" s="353">
        <f t="array" aca="1" ref="K1103" ca="1">INDEX($B$3:$E$5837,MATCH(H1103&amp;I1103,$B$3:$B$5837&amp;$C$3:$C$5837,0),4)</f>
        <v>4</v>
      </c>
      <c r="L1103">
        <f t="shared" ca="1" si="71"/>
        <v>4</v>
      </c>
    </row>
    <row r="1104" spans="1:12">
      <c r="A1104" s="6" t="s">
        <v>108</v>
      </c>
      <c r="B1104">
        <v>541610</v>
      </c>
      <c r="C1104" s="350" t="s">
        <v>571</v>
      </c>
      <c r="D1104" s="351">
        <f t="shared" ca="1" si="68"/>
        <v>2.4957800247723258E-9</v>
      </c>
      <c r="E1104" s="375">
        <f t="shared" ca="1" si="69"/>
        <v>4</v>
      </c>
      <c r="G1104" s="6" t="s">
        <v>108</v>
      </c>
      <c r="H1104" s="6">
        <v>335221</v>
      </c>
      <c r="I1104" t="s">
        <v>569</v>
      </c>
      <c r="J1104" s="352">
        <f t="shared" ca="1" si="70"/>
        <v>2.6673211876086653E-2</v>
      </c>
      <c r="K1104" s="353">
        <f t="array" aca="1" ref="K1104" ca="1">INDEX($B$3:$E$5837,MATCH(H1104&amp;I1104,$B$3:$B$5837&amp;$C$3:$C$5837,0),4)</f>
        <v>4</v>
      </c>
      <c r="L1104">
        <f t="shared" ca="1" si="71"/>
        <v>4</v>
      </c>
    </row>
    <row r="1105" spans="1:12">
      <c r="A1105" s="6" t="s">
        <v>108</v>
      </c>
      <c r="B1105" t="s">
        <v>483</v>
      </c>
      <c r="C1105" s="350" t="s">
        <v>571</v>
      </c>
      <c r="D1105" s="351">
        <f t="shared" ca="1" si="68"/>
        <v>4.3070081864730925E-9</v>
      </c>
      <c r="E1105" s="375">
        <f t="shared" ca="1" si="69"/>
        <v>4</v>
      </c>
      <c r="G1105" s="6" t="s">
        <v>108</v>
      </c>
      <c r="H1105" s="6">
        <v>335221</v>
      </c>
      <c r="I1105" t="s">
        <v>570</v>
      </c>
      <c r="J1105" s="352">
        <f t="shared" ca="1" si="70"/>
        <v>5.8546427442722843E-7</v>
      </c>
      <c r="K1105" s="353">
        <f t="array" aca="1" ref="K1105" ca="1">INDEX($B$3:$E$5837,MATCH(H1105&amp;I1105,$B$3:$B$5837&amp;$C$3:$C$5837,0),4)</f>
        <v>4</v>
      </c>
      <c r="L1105">
        <f t="shared" ca="1" si="71"/>
        <v>4</v>
      </c>
    </row>
    <row r="1106" spans="1:12">
      <c r="A1106" s="6" t="s">
        <v>108</v>
      </c>
      <c r="B1106">
        <v>541700</v>
      </c>
      <c r="C1106" s="350" t="s">
        <v>571</v>
      </c>
      <c r="D1106" s="351">
        <f t="shared" ca="1" si="68"/>
        <v>1.1039247602520722E-8</v>
      </c>
      <c r="E1106" s="375">
        <f t="shared" ca="1" si="69"/>
        <v>4</v>
      </c>
      <c r="G1106" s="6" t="s">
        <v>108</v>
      </c>
      <c r="H1106" s="6">
        <v>335221</v>
      </c>
      <c r="I1106" t="s">
        <v>575</v>
      </c>
      <c r="J1106" s="352">
        <f t="shared" ca="1" si="70"/>
        <v>1.061632233642987E-7</v>
      </c>
      <c r="K1106" s="353">
        <f t="array" aca="1" ref="K1106" ca="1">INDEX($B$3:$E$5837,MATCH(H1106&amp;I1106,$B$3:$B$5837&amp;$C$3:$C$5837,0),4)</f>
        <v>4</v>
      </c>
      <c r="L1106">
        <f t="shared" ca="1" si="71"/>
        <v>4</v>
      </c>
    </row>
    <row r="1107" spans="1:12">
      <c r="A1107" s="6" t="s">
        <v>108</v>
      </c>
      <c r="B1107">
        <v>541800</v>
      </c>
      <c r="C1107" s="350" t="s">
        <v>571</v>
      </c>
      <c r="D1107" s="351">
        <f t="shared" ca="1" si="68"/>
        <v>5.1658676928928011E-9</v>
      </c>
      <c r="E1107" s="375">
        <f t="shared" ca="1" si="69"/>
        <v>4</v>
      </c>
      <c r="G1107" s="6" t="s">
        <v>108</v>
      </c>
      <c r="H1107" s="6">
        <v>335221</v>
      </c>
      <c r="I1107" t="s">
        <v>571</v>
      </c>
      <c r="J1107" s="352">
        <f t="shared" ca="1" si="70"/>
        <v>6.0121394614082237E-8</v>
      </c>
      <c r="K1107" s="353">
        <f t="array" aca="1" ref="K1107" ca="1">INDEX($B$3:$E$5837,MATCH(H1107&amp;I1107,$B$3:$B$5837&amp;$C$3:$C$5837,0),4)</f>
        <v>4</v>
      </c>
      <c r="L1107">
        <f t="shared" ca="1" si="71"/>
        <v>4</v>
      </c>
    </row>
    <row r="1108" spans="1:12">
      <c r="A1108" s="6" t="s">
        <v>108</v>
      </c>
      <c r="B1108" t="s">
        <v>487</v>
      </c>
      <c r="C1108" s="350" t="s">
        <v>571</v>
      </c>
      <c r="D1108" s="351">
        <f t="shared" ca="1" si="68"/>
        <v>8.7129454171955985E-9</v>
      </c>
      <c r="E1108" s="375">
        <f t="shared" ca="1" si="69"/>
        <v>4</v>
      </c>
      <c r="G1108" s="6" t="s">
        <v>108</v>
      </c>
      <c r="H1108" s="6">
        <v>335221</v>
      </c>
      <c r="I1108" t="s">
        <v>574</v>
      </c>
      <c r="J1108" s="352">
        <f t="shared" ca="1" si="70"/>
        <v>9.3846208606842569E-9</v>
      </c>
      <c r="K1108" s="353">
        <f t="array" aca="1" ref="K1108" ca="1">INDEX($B$3:$E$5837,MATCH(H1108&amp;I1108,$B$3:$B$5837&amp;$C$3:$C$5837,0),4)</f>
        <v>4</v>
      </c>
      <c r="L1108">
        <f t="shared" ca="1" si="71"/>
        <v>4</v>
      </c>
    </row>
    <row r="1109" spans="1:12">
      <c r="A1109" s="6" t="s">
        <v>108</v>
      </c>
      <c r="B1109">
        <v>541920</v>
      </c>
      <c r="C1109" s="350" t="s">
        <v>571</v>
      </c>
      <c r="D1109" s="351">
        <f t="shared" ca="1" si="68"/>
        <v>9.2602903435521807E-9</v>
      </c>
      <c r="E1109" s="375">
        <f t="shared" ca="1" si="69"/>
        <v>4</v>
      </c>
      <c r="G1109" s="6" t="s">
        <v>108</v>
      </c>
      <c r="H1109">
        <v>335221</v>
      </c>
      <c r="I1109" t="s">
        <v>573</v>
      </c>
      <c r="J1109" s="352">
        <f t="shared" ca="1" si="70"/>
        <v>2.9671339667926733E-9</v>
      </c>
      <c r="K1109" s="353">
        <f t="array" aca="1" ref="K1109" ca="1">INDEX($B$3:$E$5837,MATCH(H1109&amp;I1109,$B$3:$B$5837&amp;$C$3:$C$5837,0),4)</f>
        <v>4</v>
      </c>
      <c r="L1109">
        <f t="shared" ca="1" si="71"/>
        <v>4</v>
      </c>
    </row>
    <row r="1110" spans="1:12">
      <c r="A1110" s="6" t="s">
        <v>108</v>
      </c>
      <c r="B1110">
        <v>541940</v>
      </c>
      <c r="C1110" s="350" t="s">
        <v>571</v>
      </c>
      <c r="D1110" s="351">
        <f t="shared" ca="1" si="68"/>
        <v>1.6283140834097572E-8</v>
      </c>
      <c r="E1110" s="375">
        <f t="shared" ca="1" si="69"/>
        <v>4</v>
      </c>
      <c r="G1110" s="6" t="s">
        <v>108</v>
      </c>
      <c r="H1110" s="6">
        <v>335221</v>
      </c>
      <c r="I1110" t="s">
        <v>576</v>
      </c>
      <c r="J1110" s="352">
        <f t="shared" ca="1" si="70"/>
        <v>5.869548568537856E-9</v>
      </c>
      <c r="K1110" s="353">
        <f t="array" aca="1" ref="K1110" ca="1">INDEX($B$3:$E$5837,MATCH(H1110&amp;I1110,$B$3:$B$5837&amp;$C$3:$C$5837,0),4)</f>
        <v>4</v>
      </c>
      <c r="L1110">
        <f t="shared" ca="1" si="71"/>
        <v>4</v>
      </c>
    </row>
    <row r="1111" spans="1:12">
      <c r="A1111" s="6" t="s">
        <v>108</v>
      </c>
      <c r="B1111">
        <v>550000</v>
      </c>
      <c r="C1111" s="350" t="s">
        <v>571</v>
      </c>
      <c r="D1111" s="351">
        <f t="shared" ca="1" si="68"/>
        <v>2.4864003890834253E-8</v>
      </c>
      <c r="E1111" s="375">
        <f t="shared" ca="1" si="69"/>
        <v>4</v>
      </c>
      <c r="G1111" s="6" t="s">
        <v>108</v>
      </c>
      <c r="H1111">
        <v>335221</v>
      </c>
      <c r="I1111" t="s">
        <v>577</v>
      </c>
      <c r="J1111" s="352">
        <f t="shared" ca="1" si="70"/>
        <v>2.6540877225897774E-10</v>
      </c>
      <c r="K1111" s="353">
        <f t="array" aca="1" ref="K1111" ca="1">INDEX($B$3:$E$5837,MATCH(H1111&amp;I1111,$B$3:$B$5837&amp;$C$3:$C$5837,0),4)</f>
        <v>4</v>
      </c>
      <c r="L1111">
        <f t="shared" ca="1" si="71"/>
        <v>4</v>
      </c>
    </row>
    <row r="1112" spans="1:12">
      <c r="A1112" s="6" t="s">
        <v>108</v>
      </c>
      <c r="B1112">
        <v>561100</v>
      </c>
      <c r="C1112" s="350" t="s">
        <v>571</v>
      </c>
      <c r="D1112" s="351">
        <f t="shared" ca="1" si="68"/>
        <v>6.2457240428490226E-9</v>
      </c>
      <c r="E1112" s="375">
        <f t="shared" ca="1" si="69"/>
        <v>4</v>
      </c>
      <c r="G1112" s="6" t="s">
        <v>108</v>
      </c>
      <c r="H1112" s="6">
        <v>335222</v>
      </c>
      <c r="I1112" t="s">
        <v>569</v>
      </c>
      <c r="J1112" s="352">
        <f t="shared" ca="1" si="70"/>
        <v>1.231008419081156E-2</v>
      </c>
      <c r="K1112" s="353">
        <f t="array" aca="1" ref="K1112" ca="1">INDEX($B$3:$E$5837,MATCH(H1112&amp;I1112,$B$3:$B$5837&amp;$C$3:$C$5837,0),4)</f>
        <v>4</v>
      </c>
      <c r="L1112">
        <f t="shared" ca="1" si="71"/>
        <v>4</v>
      </c>
    </row>
    <row r="1113" spans="1:12">
      <c r="A1113" s="6" t="s">
        <v>108</v>
      </c>
      <c r="B1113">
        <v>561200</v>
      </c>
      <c r="C1113" s="350" t="s">
        <v>571</v>
      </c>
      <c r="D1113" s="351">
        <f t="shared" ca="1" si="68"/>
        <v>2.2245441305490605E-8</v>
      </c>
      <c r="E1113" s="375">
        <f t="shared" ca="1" si="69"/>
        <v>4</v>
      </c>
      <c r="G1113" s="6" t="s">
        <v>108</v>
      </c>
      <c r="H1113" s="6">
        <v>335222</v>
      </c>
      <c r="I1113" t="s">
        <v>575</v>
      </c>
      <c r="J1113" s="352">
        <f t="shared" ca="1" si="70"/>
        <v>2.0798728229441396E-5</v>
      </c>
      <c r="K1113" s="353">
        <f t="array" aca="1" ref="K1113" ca="1">INDEX($B$3:$E$5837,MATCH(H1113&amp;I1113,$B$3:$B$5837&amp;$C$3:$C$5837,0),4)</f>
        <v>4</v>
      </c>
      <c r="L1113">
        <f t="shared" ca="1" si="71"/>
        <v>4</v>
      </c>
    </row>
    <row r="1114" spans="1:12">
      <c r="A1114" s="6" t="s">
        <v>108</v>
      </c>
      <c r="B1114">
        <v>561300</v>
      </c>
      <c r="C1114" s="350" t="s">
        <v>571</v>
      </c>
      <c r="D1114" s="351">
        <f t="shared" ca="1" si="68"/>
        <v>4.3979357413499458E-10</v>
      </c>
      <c r="E1114" s="375">
        <f t="shared" ca="1" si="69"/>
        <v>4</v>
      </c>
      <c r="G1114" s="6" t="s">
        <v>108</v>
      </c>
      <c r="H1114" s="6">
        <v>335222</v>
      </c>
      <c r="I1114" t="s">
        <v>574</v>
      </c>
      <c r="J1114" s="352">
        <f t="shared" ca="1" si="70"/>
        <v>1.8385668090345257E-6</v>
      </c>
      <c r="K1114" s="353">
        <f t="array" aca="1" ref="K1114" ca="1">INDEX($B$3:$E$5837,MATCH(H1114&amp;I1114,$B$3:$B$5837&amp;$C$3:$C$5837,0),4)</f>
        <v>4</v>
      </c>
      <c r="L1114">
        <f t="shared" ca="1" si="71"/>
        <v>4</v>
      </c>
    </row>
    <row r="1115" spans="1:12">
      <c r="A1115" s="6" t="s">
        <v>108</v>
      </c>
      <c r="B1115">
        <v>561400</v>
      </c>
      <c r="C1115" s="350" t="s">
        <v>571</v>
      </c>
      <c r="D1115" s="351">
        <f t="shared" ca="1" si="68"/>
        <v>5.3369821829044872E-9</v>
      </c>
      <c r="E1115" s="375">
        <f t="shared" ca="1" si="69"/>
        <v>4</v>
      </c>
      <c r="G1115" s="6" t="s">
        <v>108</v>
      </c>
      <c r="H1115">
        <v>335222</v>
      </c>
      <c r="I1115" t="s">
        <v>573</v>
      </c>
      <c r="J1115" s="352">
        <f t="shared" ca="1" si="70"/>
        <v>5.8129935244994033E-7</v>
      </c>
      <c r="K1115" s="353">
        <f t="array" aca="1" ref="K1115" ca="1">INDEX($B$3:$E$5837,MATCH(H1115&amp;I1115,$B$3:$B$5837&amp;$C$3:$C$5837,0),4)</f>
        <v>4</v>
      </c>
      <c r="L1115">
        <f t="shared" ca="1" si="71"/>
        <v>4</v>
      </c>
    </row>
    <row r="1116" spans="1:12">
      <c r="A1116" s="6" t="s">
        <v>108</v>
      </c>
      <c r="B1116">
        <v>561500</v>
      </c>
      <c r="C1116" s="350" t="s">
        <v>571</v>
      </c>
      <c r="D1116" s="351">
        <f t="shared" ca="1" si="68"/>
        <v>7.034207805429293E-9</v>
      </c>
      <c r="E1116" s="375">
        <f t="shared" ca="1" si="69"/>
        <v>4</v>
      </c>
      <c r="G1116" s="6" t="s">
        <v>108</v>
      </c>
      <c r="H1116" s="6">
        <v>335222</v>
      </c>
      <c r="I1116" t="s">
        <v>576</v>
      </c>
      <c r="J1116" s="352">
        <f t="shared" ca="1" si="70"/>
        <v>1.1499193566081873E-6</v>
      </c>
      <c r="K1116" s="353">
        <f t="array" aca="1" ref="K1116" ca="1">INDEX($B$3:$E$5837,MATCH(H1116&amp;I1116,$B$3:$B$5837&amp;$C$3:$C$5837,0),4)</f>
        <v>4</v>
      </c>
      <c r="L1116">
        <f t="shared" ca="1" si="71"/>
        <v>4</v>
      </c>
    </row>
    <row r="1117" spans="1:12">
      <c r="A1117" s="6" t="s">
        <v>108</v>
      </c>
      <c r="B1117">
        <v>561600</v>
      </c>
      <c r="C1117" s="350" t="s">
        <v>571</v>
      </c>
      <c r="D1117" s="351">
        <f t="shared" ca="1" si="68"/>
        <v>6.3205974621999693E-9</v>
      </c>
      <c r="E1117" s="375">
        <f t="shared" ca="1" si="69"/>
        <v>4</v>
      </c>
      <c r="G1117" s="6" t="s">
        <v>108</v>
      </c>
      <c r="H1117" s="6">
        <v>335222</v>
      </c>
      <c r="I1117" t="s">
        <v>570</v>
      </c>
      <c r="J1117" s="352">
        <f t="shared" ca="1" si="70"/>
        <v>2.6350051714452459E-7</v>
      </c>
      <c r="K1117" s="353">
        <f t="array" aca="1" ref="K1117" ca="1">INDEX($B$3:$E$5837,MATCH(H1117&amp;I1117,$B$3:$B$5837&amp;$C$3:$C$5837,0),4)</f>
        <v>4</v>
      </c>
      <c r="L1117">
        <f t="shared" ca="1" si="71"/>
        <v>4</v>
      </c>
    </row>
    <row r="1118" spans="1:12">
      <c r="A1118" s="6" t="s">
        <v>108</v>
      </c>
      <c r="B1118">
        <v>561700</v>
      </c>
      <c r="C1118" s="350" t="s">
        <v>571</v>
      </c>
      <c r="D1118" s="351">
        <f t="shared" ca="1" si="68"/>
        <v>5.2181471275610489E-8</v>
      </c>
      <c r="E1118" s="375">
        <f t="shared" ca="1" si="69"/>
        <v>4</v>
      </c>
      <c r="G1118" s="6" t="s">
        <v>108</v>
      </c>
      <c r="H1118">
        <v>335222</v>
      </c>
      <c r="I1118" t="s">
        <v>577</v>
      </c>
      <c r="J1118" s="352">
        <f t="shared" ca="1" si="70"/>
        <v>5.1996960425568073E-8</v>
      </c>
      <c r="K1118" s="353">
        <f t="array" aca="1" ref="K1118" ca="1">INDEX($B$3:$E$5837,MATCH(H1118&amp;I1118,$B$3:$B$5837&amp;$C$3:$C$5837,0),4)</f>
        <v>4</v>
      </c>
      <c r="L1118">
        <f t="shared" ca="1" si="71"/>
        <v>4</v>
      </c>
    </row>
    <row r="1119" spans="1:12">
      <c r="A1119" s="6" t="s">
        <v>108</v>
      </c>
      <c r="B1119">
        <v>561900</v>
      </c>
      <c r="C1119" s="350" t="s">
        <v>571</v>
      </c>
      <c r="D1119" s="351">
        <f t="shared" ca="1" si="68"/>
        <v>1.2513961332611754E-8</v>
      </c>
      <c r="E1119" s="375">
        <f t="shared" ca="1" si="69"/>
        <v>4</v>
      </c>
      <c r="G1119" s="6" t="s">
        <v>108</v>
      </c>
      <c r="H1119" s="6">
        <v>335222</v>
      </c>
      <c r="I1119" t="s">
        <v>571</v>
      </c>
      <c r="J1119" s="352">
        <f t="shared" ca="1" si="70"/>
        <v>2.5669502614575943E-8</v>
      </c>
      <c r="K1119" s="353">
        <f t="array" aca="1" ref="K1119" ca="1">INDEX($B$3:$E$5837,MATCH(H1119&amp;I1119,$B$3:$B$5837&amp;$C$3:$C$5837,0),4)</f>
        <v>4</v>
      </c>
      <c r="L1119">
        <f t="shared" ca="1" si="71"/>
        <v>4</v>
      </c>
    </row>
    <row r="1120" spans="1:12">
      <c r="A1120" s="6" t="s">
        <v>108</v>
      </c>
      <c r="B1120">
        <v>562000</v>
      </c>
      <c r="C1120" s="350" t="s">
        <v>571</v>
      </c>
      <c r="D1120" s="351">
        <f t="shared" ca="1" si="68"/>
        <v>1.7763233504628017E-5</v>
      </c>
      <c r="E1120" s="375">
        <f t="shared" ca="1" si="69"/>
        <v>2</v>
      </c>
      <c r="G1120" s="6" t="s">
        <v>108</v>
      </c>
      <c r="H1120" s="6">
        <v>335224</v>
      </c>
      <c r="I1120" t="s">
        <v>569</v>
      </c>
      <c r="J1120" s="352">
        <f t="shared" ca="1" si="70"/>
        <v>2.8545439433276591E-2</v>
      </c>
      <c r="K1120" s="353">
        <f t="array" aca="1" ref="K1120" ca="1">INDEX($B$3:$E$5837,MATCH(H1120&amp;I1120,$B$3:$B$5837&amp;$C$3:$C$5837,0),4)</f>
        <v>4</v>
      </c>
      <c r="L1120">
        <f t="shared" ca="1" si="71"/>
        <v>4</v>
      </c>
    </row>
    <row r="1121" spans="1:12">
      <c r="A1121" s="6" t="s">
        <v>108</v>
      </c>
      <c r="B1121">
        <v>611100</v>
      </c>
      <c r="C1121" s="350" t="s">
        <v>571</v>
      </c>
      <c r="D1121" s="351">
        <f t="shared" ca="1" si="68"/>
        <v>2.8245167205041256E-7</v>
      </c>
      <c r="E1121" s="375">
        <f t="shared" ca="1" si="69"/>
        <v>4</v>
      </c>
      <c r="G1121" s="6" t="s">
        <v>108</v>
      </c>
      <c r="H1121" s="6">
        <v>335224</v>
      </c>
      <c r="I1121" t="s">
        <v>570</v>
      </c>
      <c r="J1121" s="352">
        <f t="shared" ca="1" si="70"/>
        <v>6.0665915726388731E-7</v>
      </c>
      <c r="K1121" s="353">
        <f t="array" aca="1" ref="K1121" ca="1">INDEX($B$3:$E$5837,MATCH(H1121&amp;I1121,$B$3:$B$5837&amp;$C$3:$C$5837,0),4)</f>
        <v>4</v>
      </c>
      <c r="L1121">
        <f t="shared" ca="1" si="71"/>
        <v>4</v>
      </c>
    </row>
    <row r="1122" spans="1:12">
      <c r="A1122" s="6" t="s">
        <v>108</v>
      </c>
      <c r="B1122" t="s">
        <v>502</v>
      </c>
      <c r="C1122" s="350" t="s">
        <v>571</v>
      </c>
      <c r="D1122" s="351">
        <f t="shared" ca="1" si="68"/>
        <v>2.049956589346531E-7</v>
      </c>
      <c r="E1122" s="375">
        <f t="shared" ca="1" si="69"/>
        <v>4</v>
      </c>
      <c r="G1122" s="6" t="s">
        <v>108</v>
      </c>
      <c r="H1122" s="6">
        <v>335224</v>
      </c>
      <c r="I1122" t="s">
        <v>575</v>
      </c>
      <c r="J1122" s="352">
        <f t="shared" ca="1" si="70"/>
        <v>1.1699722659709185E-7</v>
      </c>
      <c r="K1122" s="353">
        <f t="array" aca="1" ref="K1122" ca="1">INDEX($B$3:$E$5837,MATCH(H1122&amp;I1122,$B$3:$B$5837&amp;$C$3:$C$5837,0),4)</f>
        <v>4</v>
      </c>
      <c r="L1122">
        <f t="shared" ca="1" si="71"/>
        <v>4</v>
      </c>
    </row>
    <row r="1123" spans="1:12">
      <c r="A1123" s="6" t="s">
        <v>108</v>
      </c>
      <c r="B1123" t="s">
        <v>504</v>
      </c>
      <c r="C1123" s="350" t="s">
        <v>571</v>
      </c>
      <c r="D1123" s="351">
        <f t="shared" ca="1" si="68"/>
        <v>3.5058226282306725E-8</v>
      </c>
      <c r="E1123" s="375">
        <f t="shared" ca="1" si="69"/>
        <v>4</v>
      </c>
      <c r="G1123" s="6" t="s">
        <v>108</v>
      </c>
      <c r="H1123">
        <v>335224</v>
      </c>
      <c r="I1123" t="s">
        <v>574</v>
      </c>
      <c r="J1123" s="352">
        <f t="shared" ca="1" si="70"/>
        <v>1.0342325511326793E-8</v>
      </c>
      <c r="K1123" s="353">
        <f t="array" aca="1" ref="K1123" ca="1">INDEX($B$3:$E$5837,MATCH(H1123&amp;I1123,$B$3:$B$5837&amp;$C$3:$C$5837,0),4)</f>
        <v>4</v>
      </c>
      <c r="L1123">
        <f t="shared" ca="1" si="71"/>
        <v>4</v>
      </c>
    </row>
    <row r="1124" spans="1:12">
      <c r="A1124" s="6" t="s">
        <v>108</v>
      </c>
      <c r="B1124">
        <v>621100</v>
      </c>
      <c r="C1124" s="350" t="s">
        <v>571</v>
      </c>
      <c r="D1124" s="351">
        <f t="shared" ca="1" si="68"/>
        <v>3.4950511185623496E-9</v>
      </c>
      <c r="E1124" s="375">
        <f t="shared" ca="1" si="69"/>
        <v>4</v>
      </c>
      <c r="G1124" s="6" t="s">
        <v>108</v>
      </c>
      <c r="H1124" s="6">
        <v>335224</v>
      </c>
      <c r="I1124" t="s">
        <v>571</v>
      </c>
      <c r="J1124" s="352">
        <f t="shared" ca="1" si="70"/>
        <v>5.8171238334725208E-8</v>
      </c>
      <c r="K1124" s="353">
        <f t="array" aca="1" ref="K1124" ca="1">INDEX($B$3:$E$5837,MATCH(H1124&amp;I1124,$B$3:$B$5837&amp;$C$3:$C$5837,0),4)</f>
        <v>4</v>
      </c>
      <c r="L1124">
        <f t="shared" ca="1" si="71"/>
        <v>4</v>
      </c>
    </row>
    <row r="1125" spans="1:12">
      <c r="A1125" s="6" t="s">
        <v>108</v>
      </c>
      <c r="B1125">
        <v>621200</v>
      </c>
      <c r="C1125" s="350" t="s">
        <v>571</v>
      </c>
      <c r="D1125" s="351">
        <f t="shared" ca="1" si="68"/>
        <v>7.0742139093620812E-9</v>
      </c>
      <c r="E1125" s="375">
        <f t="shared" ca="1" si="69"/>
        <v>4</v>
      </c>
      <c r="G1125" s="6" t="s">
        <v>108</v>
      </c>
      <c r="H1125" s="6">
        <v>335224</v>
      </c>
      <c r="I1125" t="s">
        <v>573</v>
      </c>
      <c r="J1125" s="352">
        <f t="shared" ca="1" si="70"/>
        <v>3.2699312818106388E-9</v>
      </c>
      <c r="K1125" s="353">
        <f t="array" aca="1" ref="K1125" ca="1">INDEX($B$3:$E$5837,MATCH(H1125&amp;I1125,$B$3:$B$5837&amp;$C$3:$C$5837,0),4)</f>
        <v>4</v>
      </c>
      <c r="L1125">
        <f t="shared" ca="1" si="71"/>
        <v>4</v>
      </c>
    </row>
    <row r="1126" spans="1:12">
      <c r="A1126" s="6" t="s">
        <v>108</v>
      </c>
      <c r="B1126">
        <v>621300</v>
      </c>
      <c r="C1126" s="350" t="s">
        <v>571</v>
      </c>
      <c r="D1126" s="351">
        <f t="shared" ca="1" si="68"/>
        <v>9.2955739725040508E-9</v>
      </c>
      <c r="E1126" s="375">
        <f t="shared" ca="1" si="69"/>
        <v>4</v>
      </c>
      <c r="G1126" s="6" t="s">
        <v>108</v>
      </c>
      <c r="H1126" s="6">
        <v>335224</v>
      </c>
      <c r="I1126" t="s">
        <v>576</v>
      </c>
      <c r="J1126" s="352">
        <f t="shared" ca="1" si="70"/>
        <v>6.4685385591522539E-9</v>
      </c>
      <c r="K1126" s="353">
        <f t="array" aca="1" ref="K1126" ca="1">INDEX($B$3:$E$5837,MATCH(H1126&amp;I1126,$B$3:$B$5837&amp;$C$3:$C$5837,0),4)</f>
        <v>4</v>
      </c>
      <c r="L1126">
        <f t="shared" ca="1" si="71"/>
        <v>4</v>
      </c>
    </row>
    <row r="1127" spans="1:12">
      <c r="A1127" s="6" t="s">
        <v>108</v>
      </c>
      <c r="B1127">
        <v>621400</v>
      </c>
      <c r="C1127" s="350" t="s">
        <v>571</v>
      </c>
      <c r="D1127" s="351">
        <f t="shared" ca="1" si="68"/>
        <v>8.1820781628799939E-9</v>
      </c>
      <c r="E1127" s="375">
        <f t="shared" ca="1" si="69"/>
        <v>4</v>
      </c>
      <c r="G1127" s="6" t="s">
        <v>108</v>
      </c>
      <c r="H1127">
        <v>335224</v>
      </c>
      <c r="I1127" t="s">
        <v>577</v>
      </c>
      <c r="J1127" s="352">
        <f t="shared" ca="1" si="70"/>
        <v>2.9249385318948382E-10</v>
      </c>
      <c r="K1127" s="353">
        <f t="array" aca="1" ref="K1127" ca="1">INDEX($B$3:$E$5837,MATCH(H1127&amp;I1127,$B$3:$B$5837&amp;$C$3:$C$5837,0),4)</f>
        <v>4</v>
      </c>
      <c r="L1127">
        <f t="shared" ca="1" si="71"/>
        <v>4</v>
      </c>
    </row>
    <row r="1128" spans="1:12">
      <c r="A1128" s="6" t="s">
        <v>108</v>
      </c>
      <c r="B1128">
        <v>621500</v>
      </c>
      <c r="C1128" s="350" t="s">
        <v>571</v>
      </c>
      <c r="D1128" s="351">
        <f t="shared" ca="1" si="68"/>
        <v>3.6623110748988133E-9</v>
      </c>
      <c r="E1128" s="375">
        <f t="shared" ca="1" si="69"/>
        <v>4</v>
      </c>
      <c r="G1128" s="6" t="s">
        <v>108</v>
      </c>
      <c r="H1128" s="6">
        <v>335228</v>
      </c>
      <c r="I1128" t="s">
        <v>569</v>
      </c>
      <c r="J1128" s="352">
        <f t="shared" ca="1" si="70"/>
        <v>6.7199387231569475E-3</v>
      </c>
      <c r="K1128" s="353">
        <f t="array" aca="1" ref="K1128" ca="1">INDEX($B$3:$E$5837,MATCH(H1128&amp;I1128,$B$3:$B$5837&amp;$C$3:$C$5837,0),4)</f>
        <v>4</v>
      </c>
      <c r="L1128">
        <f t="shared" ca="1" si="71"/>
        <v>4</v>
      </c>
    </row>
    <row r="1129" spans="1:12">
      <c r="A1129" s="6" t="s">
        <v>108</v>
      </c>
      <c r="B1129">
        <v>621600</v>
      </c>
      <c r="C1129" s="350" t="s">
        <v>571</v>
      </c>
      <c r="D1129" s="351">
        <f t="shared" ca="1" si="68"/>
        <v>7.340505637279048E-9</v>
      </c>
      <c r="E1129" s="375">
        <f t="shared" ca="1" si="69"/>
        <v>4</v>
      </c>
      <c r="G1129" s="6" t="s">
        <v>108</v>
      </c>
      <c r="H1129">
        <v>335228</v>
      </c>
      <c r="I1129" t="s">
        <v>575</v>
      </c>
      <c r="J1129" s="352">
        <f t="shared" ca="1" si="70"/>
        <v>1.0855439152666974E-7</v>
      </c>
      <c r="K1129" s="353">
        <f t="array" aca="1" ref="K1129" ca="1">INDEX($B$3:$E$5837,MATCH(H1129&amp;I1129,$B$3:$B$5837&amp;$C$3:$C$5837,0),4)</f>
        <v>4</v>
      </c>
      <c r="L1129">
        <f t="shared" ca="1" si="71"/>
        <v>4</v>
      </c>
    </row>
    <row r="1130" spans="1:12">
      <c r="A1130" s="6" t="s">
        <v>108</v>
      </c>
      <c r="B1130">
        <v>621900</v>
      </c>
      <c r="C1130" s="350" t="s">
        <v>571</v>
      </c>
      <c r="D1130" s="351">
        <f t="shared" ca="1" si="68"/>
        <v>7.5275712763180146E-9</v>
      </c>
      <c r="E1130" s="375">
        <f t="shared" ca="1" si="69"/>
        <v>4</v>
      </c>
      <c r="G1130" s="6" t="s">
        <v>108</v>
      </c>
      <c r="H1130" s="6">
        <v>335228</v>
      </c>
      <c r="I1130" t="s">
        <v>570</v>
      </c>
      <c r="J1130" s="352">
        <f t="shared" ca="1" si="70"/>
        <v>1.451914976900392E-7</v>
      </c>
      <c r="K1130" s="353">
        <f t="array" aca="1" ref="K1130" ca="1">INDEX($B$3:$E$5837,MATCH(H1130&amp;I1130,$B$3:$B$5837&amp;$C$3:$C$5837,0),4)</f>
        <v>4</v>
      </c>
      <c r="L1130">
        <f t="shared" ca="1" si="71"/>
        <v>4</v>
      </c>
    </row>
    <row r="1131" spans="1:12">
      <c r="A1131" s="6" t="s">
        <v>108</v>
      </c>
      <c r="B1131">
        <v>622000</v>
      </c>
      <c r="C1131" s="350" t="s">
        <v>571</v>
      </c>
      <c r="D1131" s="351">
        <f t="shared" ca="1" si="68"/>
        <v>3.791917063021914E-8</v>
      </c>
      <c r="E1131" s="375">
        <f t="shared" ca="1" si="69"/>
        <v>4</v>
      </c>
      <c r="G1131" s="6" t="s">
        <v>108</v>
      </c>
      <c r="H1131">
        <v>335228</v>
      </c>
      <c r="I1131" t="s">
        <v>574</v>
      </c>
      <c r="J1131" s="352">
        <f t="shared" ca="1" si="70"/>
        <v>9.5959954394401012E-9</v>
      </c>
      <c r="K1131" s="353">
        <f t="array" aca="1" ref="K1131" ca="1">INDEX($B$3:$E$5837,MATCH(H1131&amp;I1131,$B$3:$B$5837&amp;$C$3:$C$5837,0),4)</f>
        <v>4</v>
      </c>
      <c r="L1131">
        <f t="shared" ca="1" si="71"/>
        <v>4</v>
      </c>
    </row>
    <row r="1132" spans="1:12">
      <c r="A1132" s="6" t="s">
        <v>108</v>
      </c>
      <c r="B1132" t="s">
        <v>514</v>
      </c>
      <c r="C1132" s="350" t="s">
        <v>571</v>
      </c>
      <c r="D1132" s="351">
        <f t="shared" ca="1" si="68"/>
        <v>4.9689264250748388E-8</v>
      </c>
      <c r="E1132" s="375">
        <f t="shared" ca="1" si="69"/>
        <v>4</v>
      </c>
      <c r="G1132" s="6" t="s">
        <v>108</v>
      </c>
      <c r="H1132" s="6">
        <v>335228</v>
      </c>
      <c r="I1132" t="s">
        <v>573</v>
      </c>
      <c r="J1132" s="352">
        <f t="shared" ca="1" si="70"/>
        <v>3.0339642310786226E-9</v>
      </c>
      <c r="K1132" s="353">
        <f t="array" aca="1" ref="K1132" ca="1">INDEX($B$3:$E$5837,MATCH(H1132&amp;I1132,$B$3:$B$5837&amp;$C$3:$C$5837,0),4)</f>
        <v>4</v>
      </c>
      <c r="L1132">
        <f t="shared" ca="1" si="71"/>
        <v>4</v>
      </c>
    </row>
    <row r="1133" spans="1:12">
      <c r="A1133" s="6" t="s">
        <v>108</v>
      </c>
      <c r="B1133" t="s">
        <v>516</v>
      </c>
      <c r="C1133" s="350" t="s">
        <v>571</v>
      </c>
      <c r="D1133" s="351">
        <f t="shared" ca="1" si="68"/>
        <v>3.3222420635631959E-8</v>
      </c>
      <c r="E1133" s="375">
        <f t="shared" ca="1" si="69"/>
        <v>4</v>
      </c>
      <c r="G1133" s="6" t="s">
        <v>108</v>
      </c>
      <c r="H1133" s="6">
        <v>335228</v>
      </c>
      <c r="I1133" t="s">
        <v>576</v>
      </c>
      <c r="J1133" s="352">
        <f t="shared" ca="1" si="70"/>
        <v>6.0017513900028464E-9</v>
      </c>
      <c r="K1133" s="353">
        <f t="array" aca="1" ref="K1133" ca="1">INDEX($B$3:$E$5837,MATCH(H1133&amp;I1133,$B$3:$B$5837&amp;$C$3:$C$5837,0),4)</f>
        <v>4</v>
      </c>
      <c r="L1133">
        <f t="shared" ca="1" si="71"/>
        <v>4</v>
      </c>
    </row>
    <row r="1134" spans="1:12">
      <c r="A1134" s="6" t="s">
        <v>108</v>
      </c>
      <c r="B1134">
        <v>624100</v>
      </c>
      <c r="C1134" s="350" t="s">
        <v>571</v>
      </c>
      <c r="D1134" s="351">
        <f t="shared" ca="1" si="68"/>
        <v>1.5399424605407578E-8</v>
      </c>
      <c r="E1134" s="375">
        <f t="shared" ca="1" si="69"/>
        <v>4</v>
      </c>
      <c r="G1134" s="6" t="s">
        <v>108</v>
      </c>
      <c r="H1134" s="6">
        <v>335228</v>
      </c>
      <c r="I1134" t="s">
        <v>571</v>
      </c>
      <c r="J1134" s="352">
        <f t="shared" ca="1" si="70"/>
        <v>1.4431123044765132E-8</v>
      </c>
      <c r="K1134" s="353">
        <f t="array" aca="1" ref="K1134" ca="1">INDEX($B$3:$E$5837,MATCH(H1134&amp;I1134,$B$3:$B$5837&amp;$C$3:$C$5837,0),4)</f>
        <v>4</v>
      </c>
      <c r="L1134">
        <f t="shared" ca="1" si="71"/>
        <v>4</v>
      </c>
    </row>
    <row r="1135" spans="1:12">
      <c r="A1135" s="6" t="s">
        <v>108</v>
      </c>
      <c r="B1135" t="s">
        <v>519</v>
      </c>
      <c r="C1135" s="350" t="s">
        <v>571</v>
      </c>
      <c r="D1135" s="351">
        <f t="shared" ca="1" si="68"/>
        <v>1.9038256564261652E-8</v>
      </c>
      <c r="E1135" s="375">
        <f t="shared" ca="1" si="69"/>
        <v>4</v>
      </c>
      <c r="G1135" s="6" t="s">
        <v>108</v>
      </c>
      <c r="H1135">
        <v>335228</v>
      </c>
      <c r="I1135" t="s">
        <v>577</v>
      </c>
      <c r="J1135" s="352">
        <f t="shared" ca="1" si="70"/>
        <v>2.7138670874327138E-10</v>
      </c>
      <c r="K1135" s="353">
        <f t="array" aca="1" ref="K1135" ca="1">INDEX($B$3:$E$5837,MATCH(H1135&amp;I1135,$B$3:$B$5837&amp;$C$3:$C$5837,0),4)</f>
        <v>4</v>
      </c>
      <c r="L1135">
        <f t="shared" ca="1" si="71"/>
        <v>4</v>
      </c>
    </row>
    <row r="1136" spans="1:12">
      <c r="A1136" s="6" t="s">
        <v>108</v>
      </c>
      <c r="B1136">
        <v>624400</v>
      </c>
      <c r="C1136" s="350" t="s">
        <v>571</v>
      </c>
      <c r="D1136" s="351">
        <f t="shared" ca="1" si="68"/>
        <v>3.0937851301591174E-8</v>
      </c>
      <c r="E1136" s="375">
        <f t="shared" ca="1" si="69"/>
        <v>4</v>
      </c>
      <c r="G1136" s="6" t="s">
        <v>108</v>
      </c>
      <c r="H1136" s="6">
        <v>335311</v>
      </c>
      <c r="I1136" t="s">
        <v>569</v>
      </c>
      <c r="J1136" s="352">
        <f t="shared" ca="1" si="70"/>
        <v>4.2169863486715767E-2</v>
      </c>
      <c r="K1136" s="353">
        <f t="array" aca="1" ref="K1136" ca="1">INDEX($B$3:$E$5837,MATCH(H1136&amp;I1136,$B$3:$B$5837&amp;$C$3:$C$5837,0),4)</f>
        <v>4</v>
      </c>
      <c r="L1136">
        <f t="shared" ca="1" si="71"/>
        <v>4</v>
      </c>
    </row>
    <row r="1137" spans="1:12">
      <c r="A1137" s="6" t="s">
        <v>108</v>
      </c>
      <c r="B1137">
        <v>711100</v>
      </c>
      <c r="C1137" s="350" t="s">
        <v>571</v>
      </c>
      <c r="D1137" s="351">
        <f t="shared" ca="1" si="68"/>
        <v>7.9223093206134111E-9</v>
      </c>
      <c r="E1137" s="375">
        <f t="shared" ca="1" si="69"/>
        <v>4</v>
      </c>
      <c r="G1137" s="6" t="s">
        <v>108</v>
      </c>
      <c r="H1137" s="6">
        <v>335311</v>
      </c>
      <c r="I1137" t="s">
        <v>570</v>
      </c>
      <c r="J1137" s="352">
        <f t="shared" ca="1" si="70"/>
        <v>1.4172709239512812E-6</v>
      </c>
      <c r="K1137" s="353">
        <f t="array" aca="1" ref="K1137" ca="1">INDEX($B$3:$E$5837,MATCH(H1137&amp;I1137,$B$3:$B$5837&amp;$C$3:$C$5837,0),4)</f>
        <v>4</v>
      </c>
      <c r="L1137">
        <f t="shared" ca="1" si="71"/>
        <v>4</v>
      </c>
    </row>
    <row r="1138" spans="1:12">
      <c r="A1138" s="6" t="s">
        <v>108</v>
      </c>
      <c r="B1138">
        <v>711200</v>
      </c>
      <c r="C1138" s="350" t="s">
        <v>571</v>
      </c>
      <c r="D1138" s="351">
        <f t="shared" ca="1" si="68"/>
        <v>6.002918640120736E-9</v>
      </c>
      <c r="E1138" s="375">
        <f t="shared" ca="1" si="69"/>
        <v>4</v>
      </c>
      <c r="G1138" s="6" t="s">
        <v>108</v>
      </c>
      <c r="H1138" s="6">
        <v>335311</v>
      </c>
      <c r="I1138" t="s">
        <v>571</v>
      </c>
      <c r="J1138" s="352">
        <f t="shared" ca="1" si="70"/>
        <v>2.4749768793035001E-7</v>
      </c>
      <c r="K1138" s="353">
        <f t="array" aca="1" ref="K1138" ca="1">INDEX($B$3:$E$5837,MATCH(H1138&amp;I1138,$B$3:$B$5837&amp;$C$3:$C$5837,0),4)</f>
        <v>4</v>
      </c>
      <c r="L1138">
        <f t="shared" ca="1" si="71"/>
        <v>4</v>
      </c>
    </row>
    <row r="1139" spans="1:12">
      <c r="A1139" s="6" t="s">
        <v>108</v>
      </c>
      <c r="B1139" t="s">
        <v>524</v>
      </c>
      <c r="C1139" s="350" t="s">
        <v>571</v>
      </c>
      <c r="D1139" s="351">
        <f t="shared" ca="1" si="68"/>
        <v>2.0770892908742285E-8</v>
      </c>
      <c r="E1139" s="375">
        <f t="shared" ca="1" si="69"/>
        <v>4</v>
      </c>
      <c r="G1139" s="6" t="s">
        <v>108</v>
      </c>
      <c r="H1139" s="6">
        <v>335312</v>
      </c>
      <c r="I1139" t="s">
        <v>569</v>
      </c>
      <c r="J1139" s="352">
        <f t="shared" ca="1" si="70"/>
        <v>1.708915757904313E-2</v>
      </c>
      <c r="K1139" s="353">
        <f t="array" aca="1" ref="K1139" ca="1">INDEX($B$3:$E$5837,MATCH(H1139&amp;I1139,$B$3:$B$5837&amp;$C$3:$C$5837,0),4)</f>
        <v>4</v>
      </c>
      <c r="L1139">
        <f t="shared" ca="1" si="71"/>
        <v>4</v>
      </c>
    </row>
    <row r="1140" spans="1:12">
      <c r="A1140" s="6" t="s">
        <v>108</v>
      </c>
      <c r="B1140">
        <v>711500</v>
      </c>
      <c r="C1140" s="350" t="s">
        <v>571</v>
      </c>
      <c r="D1140" s="351">
        <f t="shared" ca="1" si="68"/>
        <v>3.7786121254423492E-9</v>
      </c>
      <c r="E1140" s="375">
        <f t="shared" ca="1" si="69"/>
        <v>4</v>
      </c>
      <c r="G1140" s="6" t="s">
        <v>108</v>
      </c>
      <c r="H1140">
        <v>335312</v>
      </c>
      <c r="I1140" t="s">
        <v>575</v>
      </c>
      <c r="J1140" s="352">
        <f t="shared" ca="1" si="70"/>
        <v>3.9998326682093364E-7</v>
      </c>
      <c r="K1140" s="353">
        <f t="array" aca="1" ref="K1140" ca="1">INDEX($B$3:$E$5837,MATCH(H1140&amp;I1140,$B$3:$B$5837&amp;$C$3:$C$5837,0),4)</f>
        <v>4</v>
      </c>
      <c r="L1140">
        <f t="shared" ca="1" si="71"/>
        <v>4</v>
      </c>
    </row>
    <row r="1141" spans="1:12">
      <c r="A1141" s="6" t="s">
        <v>108</v>
      </c>
      <c r="B1141">
        <v>712000</v>
      </c>
      <c r="C1141" s="350" t="s">
        <v>571</v>
      </c>
      <c r="D1141" s="351">
        <f t="shared" ca="1" si="68"/>
        <v>5.430764269136654E-8</v>
      </c>
      <c r="E1141" s="375">
        <f t="shared" ca="1" si="69"/>
        <v>4</v>
      </c>
      <c r="G1141" s="6" t="s">
        <v>108</v>
      </c>
      <c r="H1141">
        <v>335312</v>
      </c>
      <c r="I1141" t="s">
        <v>570</v>
      </c>
      <c r="J1141" s="352">
        <f t="shared" ca="1" si="70"/>
        <v>3.7325633143618811E-7</v>
      </c>
      <c r="K1141" s="353">
        <f t="array" aca="1" ref="K1141" ca="1">INDEX($B$3:$E$5837,MATCH(H1141&amp;I1141,$B$3:$B$5837&amp;$C$3:$C$5837,0),4)</f>
        <v>4</v>
      </c>
      <c r="L1141">
        <f t="shared" ca="1" si="71"/>
        <v>4</v>
      </c>
    </row>
    <row r="1142" spans="1:12">
      <c r="A1142" s="6" t="s">
        <v>108</v>
      </c>
      <c r="B1142">
        <v>713100</v>
      </c>
      <c r="C1142" s="350" t="s">
        <v>571</v>
      </c>
      <c r="D1142" s="351">
        <f t="shared" ca="1" si="68"/>
        <v>2.7432913344475737E-8</v>
      </c>
      <c r="E1142" s="375">
        <f t="shared" ca="1" si="69"/>
        <v>4</v>
      </c>
      <c r="G1142" s="6" t="s">
        <v>108</v>
      </c>
      <c r="H1142" s="6">
        <v>335312</v>
      </c>
      <c r="I1142" t="s">
        <v>574</v>
      </c>
      <c r="J1142" s="352">
        <f t="shared" ca="1" si="70"/>
        <v>3.5357736801675603E-8</v>
      </c>
      <c r="K1142" s="353">
        <f t="array" aca="1" ref="K1142" ca="1">INDEX($B$3:$E$5837,MATCH(H1142&amp;I1142,$B$3:$B$5837&amp;$C$3:$C$5837,0),4)</f>
        <v>4</v>
      </c>
      <c r="L1142">
        <f t="shared" ca="1" si="71"/>
        <v>4</v>
      </c>
    </row>
    <row r="1143" spans="1:12">
      <c r="A1143" s="6" t="s">
        <v>108</v>
      </c>
      <c r="B1143">
        <v>713200</v>
      </c>
      <c r="C1143" s="350" t="s">
        <v>571</v>
      </c>
      <c r="D1143" s="351">
        <f t="shared" ca="1" si="68"/>
        <v>4.3596929225323771E-8</v>
      </c>
      <c r="E1143" s="375">
        <f t="shared" ca="1" si="69"/>
        <v>4</v>
      </c>
      <c r="G1143" s="6" t="s">
        <v>108</v>
      </c>
      <c r="H1143" s="6">
        <v>335312</v>
      </c>
      <c r="I1143" t="s">
        <v>573</v>
      </c>
      <c r="J1143" s="352">
        <f t="shared" ca="1" si="70"/>
        <v>1.117904957595886E-8</v>
      </c>
      <c r="K1143" s="353">
        <f t="array" aca="1" ref="K1143" ca="1">INDEX($B$3:$E$5837,MATCH(H1143&amp;I1143,$B$3:$B$5837&amp;$C$3:$C$5837,0),4)</f>
        <v>4</v>
      </c>
      <c r="L1143">
        <f t="shared" ca="1" si="71"/>
        <v>4</v>
      </c>
    </row>
    <row r="1144" spans="1:12">
      <c r="A1144" s="6" t="s">
        <v>108</v>
      </c>
      <c r="B1144">
        <v>713900</v>
      </c>
      <c r="C1144" s="350" t="s">
        <v>571</v>
      </c>
      <c r="D1144" s="351">
        <f t="shared" ca="1" si="68"/>
        <v>6.1775513853471513E-8</v>
      </c>
      <c r="E1144" s="375">
        <f t="shared" ca="1" si="69"/>
        <v>4</v>
      </c>
      <c r="G1144" s="6" t="s">
        <v>108</v>
      </c>
      <c r="H1144" s="6">
        <v>335312</v>
      </c>
      <c r="I1144" t="s">
        <v>576</v>
      </c>
      <c r="J1144" s="352">
        <f t="shared" ca="1" si="70"/>
        <v>2.2114260822240765E-8</v>
      </c>
      <c r="K1144" s="353">
        <f t="array" aca="1" ref="K1144" ca="1">INDEX($B$3:$E$5837,MATCH(H1144&amp;I1144,$B$3:$B$5837&amp;$C$3:$C$5837,0),4)</f>
        <v>4</v>
      </c>
      <c r="L1144">
        <f t="shared" ca="1" si="71"/>
        <v>4</v>
      </c>
    </row>
    <row r="1145" spans="1:12">
      <c r="A1145" s="6" t="s">
        <v>108</v>
      </c>
      <c r="B1145">
        <v>721000</v>
      </c>
      <c r="C1145" s="350" t="s">
        <v>571</v>
      </c>
      <c r="D1145" s="351">
        <f t="shared" ca="1" si="68"/>
        <v>6.2233112641409368E-8</v>
      </c>
      <c r="E1145" s="375">
        <f t="shared" ca="1" si="69"/>
        <v>4</v>
      </c>
      <c r="G1145" s="6" t="s">
        <v>108</v>
      </c>
      <c r="H1145" s="6">
        <v>335312</v>
      </c>
      <c r="I1145" t="s">
        <v>571</v>
      </c>
      <c r="J1145" s="352">
        <f t="shared" ca="1" si="70"/>
        <v>3.7947644863379011E-8</v>
      </c>
      <c r="K1145" s="353">
        <f t="array" aca="1" ref="K1145" ca="1">INDEX($B$3:$E$5837,MATCH(H1145&amp;I1145,$B$3:$B$5837&amp;$C$3:$C$5837,0),4)</f>
        <v>4</v>
      </c>
      <c r="L1145">
        <f t="shared" ca="1" si="71"/>
        <v>4</v>
      </c>
    </row>
    <row r="1146" spans="1:12">
      <c r="A1146" s="6" t="s">
        <v>108</v>
      </c>
      <c r="B1146">
        <v>722110</v>
      </c>
      <c r="C1146" s="350" t="s">
        <v>571</v>
      </c>
      <c r="D1146" s="351">
        <f t="shared" ca="1" si="68"/>
        <v>5.2490852944003201E-8</v>
      </c>
      <c r="E1146" s="375">
        <f t="shared" ca="1" si="69"/>
        <v>4</v>
      </c>
      <c r="G1146" s="6" t="s">
        <v>108</v>
      </c>
      <c r="H1146">
        <v>335312</v>
      </c>
      <c r="I1146" t="s">
        <v>577</v>
      </c>
      <c r="J1146" s="352">
        <f t="shared" ca="1" si="70"/>
        <v>9.9996085656512778E-10</v>
      </c>
      <c r="K1146" s="353">
        <f t="array" aca="1" ref="K1146" ca="1">INDEX($B$3:$E$5837,MATCH(H1146&amp;I1146,$B$3:$B$5837&amp;$C$3:$C$5837,0),4)</f>
        <v>4</v>
      </c>
      <c r="L1146">
        <f t="shared" ca="1" si="71"/>
        <v>4</v>
      </c>
    </row>
    <row r="1147" spans="1:12">
      <c r="A1147" s="6" t="s">
        <v>108</v>
      </c>
      <c r="B1147">
        <v>722211</v>
      </c>
      <c r="C1147" s="350" t="s">
        <v>571</v>
      </c>
      <c r="D1147" s="351">
        <f t="shared" ca="1" si="68"/>
        <v>3.7821753202850921E-8</v>
      </c>
      <c r="E1147" s="375">
        <f t="shared" ca="1" si="69"/>
        <v>4</v>
      </c>
      <c r="G1147" s="6" t="s">
        <v>108</v>
      </c>
      <c r="H1147">
        <v>335313</v>
      </c>
      <c r="I1147" t="s">
        <v>569</v>
      </c>
      <c r="J1147" s="352">
        <f t="shared" ca="1" si="70"/>
        <v>1.1735176451558039E-2</v>
      </c>
      <c r="K1147" s="353">
        <f t="array" aca="1" ref="K1147" ca="1">INDEX($B$3:$E$5837,MATCH(H1147&amp;I1147,$B$3:$B$5837&amp;$C$3:$C$5837,0),4)</f>
        <v>4</v>
      </c>
      <c r="L1147">
        <f t="shared" ca="1" si="71"/>
        <v>4</v>
      </c>
    </row>
    <row r="1148" spans="1:12">
      <c r="A1148" s="6" t="s">
        <v>108</v>
      </c>
      <c r="B1148" t="s">
        <v>534</v>
      </c>
      <c r="C1148" s="350" t="s">
        <v>571</v>
      </c>
      <c r="D1148" s="351">
        <f t="shared" ca="1" si="68"/>
        <v>1.5557615873474149E-8</v>
      </c>
      <c r="E1148" s="375">
        <f t="shared" ca="1" si="69"/>
        <v>4</v>
      </c>
      <c r="G1148" s="6" t="s">
        <v>108</v>
      </c>
      <c r="H1148">
        <v>335313</v>
      </c>
      <c r="I1148" t="s">
        <v>570</v>
      </c>
      <c r="J1148" s="352">
        <f t="shared" ca="1" si="70"/>
        <v>2.6250026459554593E-7</v>
      </c>
      <c r="K1148" s="353">
        <f t="array" aca="1" ref="K1148" ca="1">INDEX($B$3:$E$5837,MATCH(H1148&amp;I1148,$B$3:$B$5837&amp;$C$3:$C$5837,0),4)</f>
        <v>4</v>
      </c>
      <c r="L1148">
        <f t="shared" ca="1" si="71"/>
        <v>4</v>
      </c>
    </row>
    <row r="1149" spans="1:12">
      <c r="A1149" s="6" t="s">
        <v>108</v>
      </c>
      <c r="B1149">
        <v>811100</v>
      </c>
      <c r="C1149" s="350" t="s">
        <v>571</v>
      </c>
      <c r="D1149" s="351">
        <f t="shared" ca="1" si="68"/>
        <v>2.3188622802340596E-8</v>
      </c>
      <c r="E1149" s="375">
        <f t="shared" ca="1" si="69"/>
        <v>4</v>
      </c>
      <c r="G1149" s="6" t="s">
        <v>108</v>
      </c>
      <c r="H1149" s="6">
        <v>335313</v>
      </c>
      <c r="I1149" t="s">
        <v>575</v>
      </c>
      <c r="J1149" s="352">
        <f t="shared" ca="1" si="70"/>
        <v>4.7866091259421534E-8</v>
      </c>
      <c r="K1149" s="353">
        <f t="array" aca="1" ref="K1149" ca="1">INDEX($B$3:$E$5837,MATCH(H1149&amp;I1149,$B$3:$B$5837&amp;$C$3:$C$5837,0),4)</f>
        <v>4</v>
      </c>
      <c r="L1149">
        <f t="shared" ca="1" si="71"/>
        <v>4</v>
      </c>
    </row>
    <row r="1150" spans="1:12">
      <c r="A1150" s="6" t="s">
        <v>108</v>
      </c>
      <c r="B1150">
        <v>811200</v>
      </c>
      <c r="C1150" s="350" t="s">
        <v>571</v>
      </c>
      <c r="D1150" s="351">
        <f t="shared" ca="1" si="68"/>
        <v>2.4151473605030199E-8</v>
      </c>
      <c r="E1150" s="375">
        <f t="shared" ca="1" si="69"/>
        <v>4</v>
      </c>
      <c r="G1150" s="6" t="s">
        <v>108</v>
      </c>
      <c r="H1150">
        <v>335313</v>
      </c>
      <c r="I1150" t="s">
        <v>571</v>
      </c>
      <c r="J1150" s="352">
        <f t="shared" ca="1" si="70"/>
        <v>2.7976201121287137E-8</v>
      </c>
      <c r="K1150" s="353">
        <f t="array" aca="1" ref="K1150" ca="1">INDEX($B$3:$E$5837,MATCH(H1150&amp;I1150,$B$3:$B$5837&amp;$C$3:$C$5837,0),4)</f>
        <v>4</v>
      </c>
      <c r="L1150">
        <f t="shared" ca="1" si="71"/>
        <v>4</v>
      </c>
    </row>
    <row r="1151" spans="1:12">
      <c r="A1151" s="6" t="s">
        <v>108</v>
      </c>
      <c r="B1151">
        <v>811300</v>
      </c>
      <c r="C1151" s="350" t="s">
        <v>571</v>
      </c>
      <c r="D1151" s="351">
        <f t="shared" ca="1" si="68"/>
        <v>1.2594437673370956E-8</v>
      </c>
      <c r="E1151" s="375">
        <f t="shared" ca="1" si="69"/>
        <v>4</v>
      </c>
      <c r="G1151" s="6" t="s">
        <v>108</v>
      </c>
      <c r="H1151" s="6">
        <v>335313</v>
      </c>
      <c r="I1151" t="s">
        <v>574</v>
      </c>
      <c r="J1151" s="352">
        <f t="shared" ca="1" si="70"/>
        <v>4.2312686476289252E-9</v>
      </c>
      <c r="K1151" s="353">
        <f t="array" aca="1" ref="K1151" ca="1">INDEX($B$3:$E$5837,MATCH(H1151&amp;I1151,$B$3:$B$5837&amp;$C$3:$C$5837,0),4)</f>
        <v>4</v>
      </c>
      <c r="L1151">
        <f t="shared" ca="1" si="71"/>
        <v>4</v>
      </c>
    </row>
    <row r="1152" spans="1:12">
      <c r="A1152" s="6" t="s">
        <v>108</v>
      </c>
      <c r="B1152">
        <v>811400</v>
      </c>
      <c r="C1152" s="350" t="s">
        <v>571</v>
      </c>
      <c r="D1152" s="351">
        <f t="shared" ca="1" si="68"/>
        <v>1.2754557119064627E-8</v>
      </c>
      <c r="E1152" s="375">
        <f t="shared" ca="1" si="69"/>
        <v>4</v>
      </c>
      <c r="G1152" s="6" t="s">
        <v>108</v>
      </c>
      <c r="H1152" s="6">
        <v>335313</v>
      </c>
      <c r="I1152" t="s">
        <v>573</v>
      </c>
      <c r="J1152" s="352">
        <f t="shared" ca="1" si="70"/>
        <v>1.3377994820868326E-9</v>
      </c>
      <c r="K1152" s="353">
        <f t="array" aca="1" ref="K1152" ca="1">INDEX($B$3:$E$5837,MATCH(H1152&amp;I1152,$B$3:$B$5837&amp;$C$3:$C$5837,0),4)</f>
        <v>4</v>
      </c>
      <c r="L1152">
        <f t="shared" ca="1" si="71"/>
        <v>4</v>
      </c>
    </row>
    <row r="1153" spans="1:12">
      <c r="A1153" s="6" t="s">
        <v>108</v>
      </c>
      <c r="B1153">
        <v>812100</v>
      </c>
      <c r="C1153" s="350" t="s">
        <v>571</v>
      </c>
      <c r="D1153" s="351">
        <f t="shared" ca="1" si="68"/>
        <v>1.7264400476492935E-8</v>
      </c>
      <c r="E1153" s="375">
        <f t="shared" ca="1" si="69"/>
        <v>4</v>
      </c>
      <c r="G1153" s="6" t="s">
        <v>108</v>
      </c>
      <c r="H1153" s="6">
        <v>335313</v>
      </c>
      <c r="I1153" t="s">
        <v>576</v>
      </c>
      <c r="J1153" s="352">
        <f t="shared" ca="1" si="70"/>
        <v>2.6464187741281472E-9</v>
      </c>
      <c r="K1153" s="353">
        <f t="array" aca="1" ref="K1153" ca="1">INDEX($B$3:$E$5837,MATCH(H1153&amp;I1153,$B$3:$B$5837&amp;$C$3:$C$5837,0),4)</f>
        <v>4</v>
      </c>
      <c r="L1153">
        <f t="shared" ca="1" si="71"/>
        <v>4</v>
      </c>
    </row>
    <row r="1154" spans="1:12">
      <c r="A1154" s="6" t="s">
        <v>108</v>
      </c>
      <c r="B1154">
        <v>812200</v>
      </c>
      <c r="C1154" s="350" t="s">
        <v>571</v>
      </c>
      <c r="D1154" s="351">
        <f t="shared" ca="1" si="68"/>
        <v>2.6344102665587267E-8</v>
      </c>
      <c r="E1154" s="375">
        <f t="shared" ca="1" si="69"/>
        <v>4</v>
      </c>
      <c r="G1154" s="6" t="s">
        <v>108</v>
      </c>
      <c r="H1154">
        <v>335313</v>
      </c>
      <c r="I1154" t="s">
        <v>577</v>
      </c>
      <c r="J1154" s="352">
        <f t="shared" ca="1" si="70"/>
        <v>1.1966555000318001E-10</v>
      </c>
      <c r="K1154" s="353">
        <f t="array" aca="1" ref="K1154" ca="1">INDEX($B$3:$E$5837,MATCH(H1154&amp;I1154,$B$3:$B$5837&amp;$C$3:$C$5837,0),4)</f>
        <v>4</v>
      </c>
      <c r="L1154">
        <f t="shared" ca="1" si="71"/>
        <v>4</v>
      </c>
    </row>
    <row r="1155" spans="1:12">
      <c r="A1155" s="6" t="s">
        <v>108</v>
      </c>
      <c r="B1155">
        <v>812300</v>
      </c>
      <c r="C1155" s="350" t="s">
        <v>571</v>
      </c>
      <c r="D1155" s="351">
        <f t="shared" ref="D1155:D1218" ca="1" si="72">OFFSET(matrix1,MOD(ROW()-ROW($D$3),ROWS(matrix1)),TRUNC((ROW()-ROW($D$3))/ROWS(matrix1)),1,1)</f>
        <v>1.8958287518369117E-7</v>
      </c>
      <c r="E1155" s="375">
        <f t="shared" ref="E1155:E1218" ca="1" si="73">OFFSET(matrix4,MOD(ROW()-ROW($E$3),ROWS(matrix4)),TRUNC((ROW()-ROW($E$3))/ROWS(matrix4)),1,1)</f>
        <v>4</v>
      </c>
      <c r="G1155" s="6" t="s">
        <v>108</v>
      </c>
      <c r="H1155">
        <v>335314</v>
      </c>
      <c r="I1155" t="s">
        <v>569</v>
      </c>
      <c r="J1155" s="352">
        <f t="shared" ca="1" si="70"/>
        <v>8.6688114605910568E-3</v>
      </c>
      <c r="K1155" s="353">
        <f t="array" aca="1" ref="K1155" ca="1">INDEX($B$3:$E$5837,MATCH(H1155&amp;I1155,$B$3:$B$5837&amp;$C$3:$C$5837,0),4)</f>
        <v>4</v>
      </c>
      <c r="L1155">
        <f t="shared" ca="1" si="71"/>
        <v>4</v>
      </c>
    </row>
    <row r="1156" spans="1:12">
      <c r="A1156" s="6" t="s">
        <v>108</v>
      </c>
      <c r="B1156">
        <v>812900</v>
      </c>
      <c r="C1156" s="350" t="s">
        <v>571</v>
      </c>
      <c r="D1156" s="351">
        <f t="shared" ca="1" si="72"/>
        <v>1.1155249665774593E-8</v>
      </c>
      <c r="E1156" s="375">
        <f t="shared" ca="1" si="73"/>
        <v>4</v>
      </c>
      <c r="G1156" s="6" t="s">
        <v>108</v>
      </c>
      <c r="H1156">
        <v>335314</v>
      </c>
      <c r="I1156" t="s">
        <v>570</v>
      </c>
      <c r="J1156" s="352">
        <f t="shared" ref="J1156:J1219" ca="1" si="74">SUMIFS(D$3:D$5837,B$3:B$5837,H1156,C$3:C$5837,I1156)</f>
        <v>1.7868536319586439E-7</v>
      </c>
      <c r="K1156" s="353">
        <f t="array" aca="1" ref="K1156" ca="1">INDEX($B$3:$E$5837,MATCH(H1156&amp;I1156,$B$3:$B$5837&amp;$C$3:$C$5837,0),4)</f>
        <v>4</v>
      </c>
      <c r="L1156">
        <f t="shared" ref="L1156:L1219" ca="1" si="75">IF(K1156&gt;2,4,1)</f>
        <v>4</v>
      </c>
    </row>
    <row r="1157" spans="1:12">
      <c r="A1157" s="6" t="s">
        <v>108</v>
      </c>
      <c r="B1157">
        <v>813100</v>
      </c>
      <c r="C1157" s="350" t="s">
        <v>571</v>
      </c>
      <c r="D1157" s="351">
        <f t="shared" ca="1" si="72"/>
        <v>3.3135934087444332E-8</v>
      </c>
      <c r="E1157" s="375">
        <f t="shared" ca="1" si="73"/>
        <v>4</v>
      </c>
      <c r="G1157" s="6" t="s">
        <v>108</v>
      </c>
      <c r="H1157">
        <v>335314</v>
      </c>
      <c r="I1157" t="s">
        <v>571</v>
      </c>
      <c r="J1157" s="352">
        <f t="shared" ca="1" si="74"/>
        <v>1.5945568255880065E-8</v>
      </c>
      <c r="K1157" s="353">
        <f t="array" aca="1" ref="K1157" ca="1">INDEX($B$3:$E$5837,MATCH(H1157&amp;I1157,$B$3:$B$5837&amp;$C$3:$C$5837,0),4)</f>
        <v>4</v>
      </c>
      <c r="L1157">
        <f t="shared" ca="1" si="75"/>
        <v>4</v>
      </c>
    </row>
    <row r="1158" spans="1:12">
      <c r="A1158" s="6" t="s">
        <v>108</v>
      </c>
      <c r="B1158" t="s">
        <v>545</v>
      </c>
      <c r="C1158" s="350" t="s">
        <v>571</v>
      </c>
      <c r="D1158" s="351">
        <f t="shared" ca="1" si="72"/>
        <v>6.2655325953068001E-9</v>
      </c>
      <c r="E1158" s="375">
        <f t="shared" ca="1" si="73"/>
        <v>4</v>
      </c>
      <c r="G1158" s="6" t="s">
        <v>108</v>
      </c>
      <c r="H1158" s="6">
        <v>335911</v>
      </c>
      <c r="I1158" t="s">
        <v>569</v>
      </c>
      <c r="J1158" s="352">
        <f t="shared" ca="1" si="74"/>
        <v>5.0026224435356544E-2</v>
      </c>
      <c r="K1158" s="353">
        <f t="array" aca="1" ref="K1158" ca="1">INDEX($B$3:$E$5837,MATCH(H1158&amp;I1158,$B$3:$B$5837&amp;$C$3:$C$5837,0),4)</f>
        <v>4</v>
      </c>
      <c r="L1158">
        <f t="shared" ca="1" si="75"/>
        <v>4</v>
      </c>
    </row>
    <row r="1159" spans="1:12">
      <c r="A1159" s="6" t="s">
        <v>108</v>
      </c>
      <c r="B1159" t="s">
        <v>547</v>
      </c>
      <c r="C1159" s="350" t="s">
        <v>571</v>
      </c>
      <c r="D1159" s="351">
        <f t="shared" ca="1" si="72"/>
        <v>4.7915231041214446E-8</v>
      </c>
      <c r="E1159" s="375">
        <f t="shared" ca="1" si="73"/>
        <v>4</v>
      </c>
      <c r="G1159" s="6" t="s">
        <v>108</v>
      </c>
      <c r="H1159" s="6">
        <v>335911</v>
      </c>
      <c r="I1159" t="s">
        <v>570</v>
      </c>
      <c r="J1159" s="352">
        <f t="shared" ca="1" si="74"/>
        <v>1.0946553252513307E-6</v>
      </c>
      <c r="K1159" s="353">
        <f t="array" aca="1" ref="K1159" ca="1">INDEX($B$3:$E$5837,MATCH(H1159&amp;I1159,$B$3:$B$5837&amp;$C$3:$C$5837,0),4)</f>
        <v>4</v>
      </c>
      <c r="L1159">
        <f t="shared" ca="1" si="75"/>
        <v>4</v>
      </c>
    </row>
    <row r="1160" spans="1:12">
      <c r="A1160" s="6" t="s">
        <v>108</v>
      </c>
      <c r="B1160">
        <v>814000</v>
      </c>
      <c r="C1160" s="350" t="s">
        <v>571</v>
      </c>
      <c r="D1160" s="351">
        <f t="shared" ca="1" si="72"/>
        <v>0</v>
      </c>
      <c r="E1160" s="375" t="str">
        <f t="shared" ca="1" si="73"/>
        <v/>
      </c>
      <c r="G1160" s="6" t="s">
        <v>108</v>
      </c>
      <c r="H1160" s="6">
        <v>335911</v>
      </c>
      <c r="I1160" t="s">
        <v>571</v>
      </c>
      <c r="J1160" s="352">
        <f t="shared" ca="1" si="74"/>
        <v>1.117059515502532E-7</v>
      </c>
      <c r="K1160" s="353">
        <f t="array" aca="1" ref="K1160" ca="1">INDEX($B$3:$E$5837,MATCH(H1160&amp;I1160,$B$3:$B$5837&amp;$C$3:$C$5837,0),4)</f>
        <v>4</v>
      </c>
      <c r="L1160">
        <f t="shared" ca="1" si="75"/>
        <v>4</v>
      </c>
    </row>
    <row r="1161" spans="1:12">
      <c r="A1161" s="6" t="s">
        <v>108</v>
      </c>
      <c r="B1161" t="s">
        <v>550</v>
      </c>
      <c r="C1161" s="350" t="s">
        <v>571</v>
      </c>
      <c r="D1161" s="351">
        <f t="shared" ca="1" si="72"/>
        <v>1.0956700377917076E-7</v>
      </c>
      <c r="E1161" s="375">
        <f t="shared" ca="1" si="73"/>
        <v>4</v>
      </c>
      <c r="G1161" s="6" t="s">
        <v>108</v>
      </c>
      <c r="H1161" s="6">
        <v>335912</v>
      </c>
      <c r="I1161" t="s">
        <v>569</v>
      </c>
      <c r="J1161" s="352">
        <f t="shared" ca="1" si="74"/>
        <v>6.8466860574229165E-3</v>
      </c>
      <c r="K1161" s="353">
        <f t="array" aca="1" ref="K1161" ca="1">INDEX($B$3:$E$5837,MATCH(H1161&amp;I1161,$B$3:$B$5837&amp;$C$3:$C$5837,0),4)</f>
        <v>4</v>
      </c>
      <c r="L1161">
        <f t="shared" ca="1" si="75"/>
        <v>4</v>
      </c>
    </row>
    <row r="1162" spans="1:12">
      <c r="A1162" s="6" t="s">
        <v>108</v>
      </c>
      <c r="B1162" t="s">
        <v>552</v>
      </c>
      <c r="C1162" s="350" t="s">
        <v>571</v>
      </c>
      <c r="D1162" s="351">
        <f t="shared" ca="1" si="72"/>
        <v>2.7479885525250972E-8</v>
      </c>
      <c r="E1162" s="375">
        <f t="shared" ca="1" si="73"/>
        <v>4</v>
      </c>
      <c r="G1162" s="6" t="s">
        <v>108</v>
      </c>
      <c r="H1162" s="6">
        <v>335912</v>
      </c>
      <c r="I1162" t="s">
        <v>575</v>
      </c>
      <c r="J1162" s="352">
        <f t="shared" ca="1" si="74"/>
        <v>1.611750754712535E-7</v>
      </c>
      <c r="K1162" s="353">
        <f t="array" aca="1" ref="K1162" ca="1">INDEX($B$3:$E$5837,MATCH(H1162&amp;I1162,$B$3:$B$5837&amp;$C$3:$C$5837,0),4)</f>
        <v>4</v>
      </c>
      <c r="L1162">
        <f t="shared" ca="1" si="75"/>
        <v>4</v>
      </c>
    </row>
    <row r="1163" spans="1:12">
      <c r="A1163" s="6" t="s">
        <v>108</v>
      </c>
      <c r="B1163">
        <v>491000</v>
      </c>
      <c r="C1163" s="350" t="s">
        <v>571</v>
      </c>
      <c r="D1163" s="351">
        <f t="shared" ca="1" si="72"/>
        <v>8.673047421569945E-8</v>
      </c>
      <c r="E1163" s="375">
        <f t="shared" ca="1" si="73"/>
        <v>4</v>
      </c>
      <c r="G1163" s="6" t="s">
        <v>108</v>
      </c>
      <c r="H1163" s="6">
        <v>335912</v>
      </c>
      <c r="I1163" t="s">
        <v>570</v>
      </c>
      <c r="J1163" s="352">
        <f t="shared" ca="1" si="74"/>
        <v>1.5256596421521884E-7</v>
      </c>
      <c r="K1163" s="353">
        <f t="array" aca="1" ref="K1163" ca="1">INDEX($B$3:$E$5837,MATCH(H1163&amp;I1163,$B$3:$B$5837&amp;$C$3:$C$5837,0),4)</f>
        <v>4</v>
      </c>
      <c r="L1163">
        <f t="shared" ca="1" si="75"/>
        <v>4</v>
      </c>
    </row>
    <row r="1164" spans="1:12">
      <c r="A1164" s="6" t="s">
        <v>108</v>
      </c>
      <c r="B1164" t="s">
        <v>555</v>
      </c>
      <c r="C1164" s="350" t="s">
        <v>571</v>
      </c>
      <c r="D1164" s="351">
        <f t="shared" ca="1" si="72"/>
        <v>1.7263981519208971E-4</v>
      </c>
      <c r="E1164" s="375">
        <f t="shared" ca="1" si="73"/>
        <v>2</v>
      </c>
      <c r="G1164" s="6" t="s">
        <v>108</v>
      </c>
      <c r="H1164" s="6">
        <v>335912</v>
      </c>
      <c r="I1164" t="s">
        <v>574</v>
      </c>
      <c r="J1164" s="352">
        <f t="shared" ca="1" si="74"/>
        <v>1.4247560761220645E-8</v>
      </c>
      <c r="K1164" s="353">
        <f t="array" aca="1" ref="K1164" ca="1">INDEX($B$3:$E$5837,MATCH(H1164&amp;I1164,$B$3:$B$5837&amp;$C$3:$C$5837,0),4)</f>
        <v>4</v>
      </c>
      <c r="L1164">
        <f t="shared" ca="1" si="75"/>
        <v>4</v>
      </c>
    </row>
    <row r="1165" spans="1:12">
      <c r="A1165" s="6" t="s">
        <v>108</v>
      </c>
      <c r="B1165" t="s">
        <v>557</v>
      </c>
      <c r="C1165" s="350" t="s">
        <v>571</v>
      </c>
      <c r="D1165" s="351">
        <f t="shared" ca="1" si="72"/>
        <v>1.2520871408516531E-7</v>
      </c>
      <c r="E1165" s="375">
        <f t="shared" ca="1" si="73"/>
        <v>4</v>
      </c>
      <c r="G1165" s="6" t="s">
        <v>108</v>
      </c>
      <c r="H1165">
        <v>335912</v>
      </c>
      <c r="I1165" t="s">
        <v>573</v>
      </c>
      <c r="J1165" s="352">
        <f t="shared" ca="1" si="74"/>
        <v>4.5046488404943318E-9</v>
      </c>
      <c r="K1165" s="353">
        <f t="array" aca="1" ref="K1165" ca="1">INDEX($B$3:$E$5837,MATCH(H1165&amp;I1165,$B$3:$B$5837&amp;$C$3:$C$5837,0),4)</f>
        <v>4</v>
      </c>
      <c r="L1165">
        <f t="shared" ca="1" si="75"/>
        <v>4</v>
      </c>
    </row>
    <row r="1166" spans="1:12">
      <c r="A1166" s="6" t="s">
        <v>108</v>
      </c>
      <c r="B1166" t="s">
        <v>559</v>
      </c>
      <c r="C1166" s="350" t="s">
        <v>571</v>
      </c>
      <c r="D1166" s="351">
        <f t="shared" ca="1" si="72"/>
        <v>1.5219853729013206E-7</v>
      </c>
      <c r="E1166" s="375">
        <f t="shared" ca="1" si="73"/>
        <v>4</v>
      </c>
      <c r="G1166" s="6" t="s">
        <v>108</v>
      </c>
      <c r="H1166" s="6">
        <v>335912</v>
      </c>
      <c r="I1166" t="s">
        <v>576</v>
      </c>
      <c r="J1166" s="352">
        <f t="shared" ca="1" si="74"/>
        <v>8.9110419176892901E-9</v>
      </c>
      <c r="K1166" s="353">
        <f t="array" aca="1" ref="K1166" ca="1">INDEX($B$3:$E$5837,MATCH(H1166&amp;I1166,$B$3:$B$5837&amp;$C$3:$C$5837,0),4)</f>
        <v>4</v>
      </c>
      <c r="L1166">
        <f t="shared" ca="1" si="75"/>
        <v>4</v>
      </c>
    </row>
    <row r="1167" spans="1:12">
      <c r="A1167" s="6" t="s">
        <v>108</v>
      </c>
      <c r="B1167" t="s">
        <v>561</v>
      </c>
      <c r="C1167" s="350" t="s">
        <v>571</v>
      </c>
      <c r="D1167" s="351">
        <f t="shared" ca="1" si="72"/>
        <v>1.2403635609429708E-6</v>
      </c>
      <c r="E1167" s="375">
        <f t="shared" ca="1" si="73"/>
        <v>4</v>
      </c>
      <c r="G1167" s="6" t="s">
        <v>108</v>
      </c>
      <c r="H1167" s="6">
        <v>335912</v>
      </c>
      <c r="I1167" t="s">
        <v>571</v>
      </c>
      <c r="J1167" s="352">
        <f t="shared" ca="1" si="74"/>
        <v>1.614075647705916E-8</v>
      </c>
      <c r="K1167" s="353">
        <f t="array" aca="1" ref="K1167" ca="1">INDEX($B$3:$E$5837,MATCH(H1167&amp;I1167,$B$3:$B$5837&amp;$C$3:$C$5837,0),4)</f>
        <v>4</v>
      </c>
      <c r="L1167">
        <f t="shared" ca="1" si="75"/>
        <v>4</v>
      </c>
    </row>
    <row r="1168" spans="1:12">
      <c r="A1168" s="6" t="s">
        <v>108</v>
      </c>
      <c r="B1168" t="s">
        <v>563</v>
      </c>
      <c r="C1168" s="350" t="s">
        <v>571</v>
      </c>
      <c r="D1168" s="351">
        <f t="shared" ca="1" si="72"/>
        <v>1.7294991283531516E-4</v>
      </c>
      <c r="E1168" s="375">
        <f t="shared" ca="1" si="73"/>
        <v>2</v>
      </c>
      <c r="G1168" s="6" t="s">
        <v>108</v>
      </c>
      <c r="H1168">
        <v>335912</v>
      </c>
      <c r="I1168" t="s">
        <v>577</v>
      </c>
      <c r="J1168" s="352">
        <f t="shared" ca="1" si="74"/>
        <v>4.0293877242953891E-10</v>
      </c>
      <c r="K1168" s="353">
        <f t="array" aca="1" ref="K1168" ca="1">INDEX($B$3:$E$5837,MATCH(H1168&amp;I1168,$B$3:$B$5837&amp;$C$3:$C$5837,0),4)</f>
        <v>4</v>
      </c>
      <c r="L1168">
        <f t="shared" ca="1" si="75"/>
        <v>4</v>
      </c>
    </row>
    <row r="1169" spans="1:12">
      <c r="A1169" s="6" t="s">
        <v>108</v>
      </c>
      <c r="B1169" t="s">
        <v>565</v>
      </c>
      <c r="C1169" s="350" t="s">
        <v>571</v>
      </c>
      <c r="D1169" s="351">
        <f t="shared" ca="1" si="72"/>
        <v>5.9673245376979726E-8</v>
      </c>
      <c r="E1169" s="375">
        <f t="shared" ca="1" si="73"/>
        <v>4</v>
      </c>
      <c r="G1169" s="6" t="s">
        <v>108</v>
      </c>
      <c r="H1169" s="6">
        <v>335920</v>
      </c>
      <c r="I1169" t="s">
        <v>569</v>
      </c>
      <c r="J1169" s="352">
        <f t="shared" ca="1" si="74"/>
        <v>1.0712462146498652E-2</v>
      </c>
      <c r="K1169" s="353">
        <f t="array" aca="1" ref="K1169" ca="1">INDEX($B$3:$E$5837,MATCH(H1169&amp;I1169,$B$3:$B$5837&amp;$C$3:$C$5837,0),4)</f>
        <v>4</v>
      </c>
      <c r="L1169">
        <f t="shared" ca="1" si="75"/>
        <v>4</v>
      </c>
    </row>
    <row r="1170" spans="1:12">
      <c r="A1170" s="6" t="s">
        <v>108</v>
      </c>
      <c r="B1170" t="s">
        <v>107</v>
      </c>
      <c r="C1170" s="350" t="s">
        <v>572</v>
      </c>
      <c r="D1170" s="351">
        <f t="shared" ca="1" si="72"/>
        <v>0</v>
      </c>
      <c r="E1170" s="375" t="str">
        <f t="shared" ca="1" si="73"/>
        <v/>
      </c>
      <c r="G1170" s="6" t="s">
        <v>108</v>
      </c>
      <c r="H1170" s="6">
        <v>335920</v>
      </c>
      <c r="I1170" t="s">
        <v>570</v>
      </c>
      <c r="J1170" s="352">
        <f t="shared" ca="1" si="74"/>
        <v>2.3546263639203403E-7</v>
      </c>
      <c r="K1170" s="353">
        <f t="array" aca="1" ref="K1170" ca="1">INDEX($B$3:$E$5837,MATCH(H1170&amp;I1170,$B$3:$B$5837&amp;$C$3:$C$5837,0),4)</f>
        <v>4</v>
      </c>
      <c r="L1170">
        <f t="shared" ca="1" si="75"/>
        <v>4</v>
      </c>
    </row>
    <row r="1171" spans="1:12">
      <c r="A1171" s="6" t="s">
        <v>108</v>
      </c>
      <c r="B1171" t="s">
        <v>110</v>
      </c>
      <c r="C1171" s="350" t="s">
        <v>572</v>
      </c>
      <c r="D1171" s="351">
        <f t="shared" ca="1" si="72"/>
        <v>0</v>
      </c>
      <c r="E1171" s="375" t="str">
        <f t="shared" ca="1" si="73"/>
        <v/>
      </c>
      <c r="G1171" s="6" t="s">
        <v>108</v>
      </c>
      <c r="H1171" s="6">
        <v>335920</v>
      </c>
      <c r="I1171" t="s">
        <v>571</v>
      </c>
      <c r="J1171" s="352">
        <f t="shared" ca="1" si="74"/>
        <v>2.424795377300794E-8</v>
      </c>
      <c r="K1171" s="353">
        <f t="array" aca="1" ref="K1171" ca="1">INDEX($B$3:$E$5837,MATCH(H1171&amp;I1171,$B$3:$B$5837&amp;$C$3:$C$5837,0),4)</f>
        <v>4</v>
      </c>
      <c r="L1171">
        <f t="shared" ca="1" si="75"/>
        <v>4</v>
      </c>
    </row>
    <row r="1172" spans="1:12">
      <c r="A1172" s="6" t="s">
        <v>108</v>
      </c>
      <c r="B1172">
        <v>111200</v>
      </c>
      <c r="C1172" s="350" t="s">
        <v>572</v>
      </c>
      <c r="D1172" s="351">
        <f t="shared" ca="1" si="72"/>
        <v>0</v>
      </c>
      <c r="E1172" s="375" t="str">
        <f t="shared" ca="1" si="73"/>
        <v/>
      </c>
      <c r="G1172" s="6" t="s">
        <v>108</v>
      </c>
      <c r="H1172" s="6">
        <v>335930</v>
      </c>
      <c r="I1172" t="s">
        <v>569</v>
      </c>
      <c r="J1172" s="352">
        <f t="shared" ca="1" si="74"/>
        <v>1.507112649737513E-2</v>
      </c>
      <c r="K1172" s="353">
        <f t="array" aca="1" ref="K1172" ca="1">INDEX($B$3:$E$5837,MATCH(H1172&amp;I1172,$B$3:$B$5837&amp;$C$3:$C$5837,0),4)</f>
        <v>4</v>
      </c>
      <c r="L1172">
        <f t="shared" ca="1" si="75"/>
        <v>4</v>
      </c>
    </row>
    <row r="1173" spans="1:12">
      <c r="A1173" s="6" t="s">
        <v>108</v>
      </c>
      <c r="B1173">
        <v>111300</v>
      </c>
      <c r="C1173" s="350" t="s">
        <v>572</v>
      </c>
      <c r="D1173" s="351">
        <f t="shared" ca="1" si="72"/>
        <v>0</v>
      </c>
      <c r="E1173" s="375" t="str">
        <f t="shared" ca="1" si="73"/>
        <v/>
      </c>
      <c r="G1173" s="6" t="s">
        <v>108</v>
      </c>
      <c r="H1173" s="6">
        <v>335930</v>
      </c>
      <c r="I1173" t="s">
        <v>570</v>
      </c>
      <c r="J1173" s="352">
        <f t="shared" ca="1" si="74"/>
        <v>3.2505919134906276E-7</v>
      </c>
      <c r="K1173" s="353">
        <f t="array" aca="1" ref="K1173" ca="1">INDEX($B$3:$E$5837,MATCH(H1173&amp;I1173,$B$3:$B$5837&amp;$C$3:$C$5837,0),4)</f>
        <v>4</v>
      </c>
      <c r="L1173">
        <f t="shared" ca="1" si="75"/>
        <v>4</v>
      </c>
    </row>
    <row r="1174" spans="1:12">
      <c r="A1174" s="6" t="s">
        <v>108</v>
      </c>
      <c r="B1174">
        <v>111400</v>
      </c>
      <c r="C1174" s="350" t="s">
        <v>572</v>
      </c>
      <c r="D1174" s="351">
        <f t="shared" ca="1" si="72"/>
        <v>0</v>
      </c>
      <c r="E1174" s="375" t="str">
        <f t="shared" ca="1" si="73"/>
        <v/>
      </c>
      <c r="G1174" s="6" t="s">
        <v>108</v>
      </c>
      <c r="H1174">
        <v>335930</v>
      </c>
      <c r="I1174" t="s">
        <v>575</v>
      </c>
      <c r="J1174" s="352">
        <f t="shared" ca="1" si="74"/>
        <v>1.5817085628531487E-7</v>
      </c>
      <c r="K1174" s="353">
        <f t="array" aca="1" ref="K1174" ca="1">INDEX($B$3:$E$5837,MATCH(H1174&amp;I1174,$B$3:$B$5837&amp;$C$3:$C$5837,0),4)</f>
        <v>4</v>
      </c>
      <c r="L1174">
        <f t="shared" ca="1" si="75"/>
        <v>4</v>
      </c>
    </row>
    <row r="1175" spans="1:12">
      <c r="A1175" s="6" t="s">
        <v>108</v>
      </c>
      <c r="B1175">
        <v>111900</v>
      </c>
      <c r="C1175" s="350" t="s">
        <v>572</v>
      </c>
      <c r="D1175" s="351">
        <f t="shared" ca="1" si="72"/>
        <v>0</v>
      </c>
      <c r="E1175" s="375" t="str">
        <f t="shared" ca="1" si="73"/>
        <v/>
      </c>
      <c r="G1175" s="6" t="s">
        <v>108</v>
      </c>
      <c r="H1175" s="6">
        <v>335930</v>
      </c>
      <c r="I1175" t="s">
        <v>574</v>
      </c>
      <c r="J1175" s="352">
        <f t="shared" ca="1" si="74"/>
        <v>1.3981993673589162E-8</v>
      </c>
      <c r="K1175" s="353">
        <f t="array" aca="1" ref="K1175" ca="1">INDEX($B$3:$E$5837,MATCH(H1175&amp;I1175,$B$3:$B$5837&amp;$C$3:$C$5837,0),4)</f>
        <v>4</v>
      </c>
      <c r="L1175">
        <f t="shared" ca="1" si="75"/>
        <v>4</v>
      </c>
    </row>
    <row r="1176" spans="1:12">
      <c r="A1176" s="6" t="s">
        <v>108</v>
      </c>
      <c r="B1176" t="s">
        <v>116</v>
      </c>
      <c r="C1176" s="350" t="s">
        <v>572</v>
      </c>
      <c r="D1176" s="351">
        <f t="shared" ca="1" si="72"/>
        <v>0</v>
      </c>
      <c r="E1176" s="375" t="str">
        <f t="shared" ca="1" si="73"/>
        <v/>
      </c>
      <c r="G1176" s="6" t="s">
        <v>108</v>
      </c>
      <c r="H1176" s="6">
        <v>335930</v>
      </c>
      <c r="I1176" t="s">
        <v>573</v>
      </c>
      <c r="J1176" s="352">
        <f t="shared" ca="1" si="74"/>
        <v>4.4206845399785058E-9</v>
      </c>
      <c r="K1176" s="353">
        <f t="array" aca="1" ref="K1176" ca="1">INDEX($B$3:$E$5837,MATCH(H1176&amp;I1176,$B$3:$B$5837&amp;$C$3:$C$5837,0),4)</f>
        <v>4</v>
      </c>
      <c r="L1176">
        <f t="shared" ca="1" si="75"/>
        <v>4</v>
      </c>
    </row>
    <row r="1177" spans="1:12">
      <c r="A1177" s="6" t="s">
        <v>108</v>
      </c>
      <c r="B1177">
        <v>112120</v>
      </c>
      <c r="C1177" s="350" t="s">
        <v>572</v>
      </c>
      <c r="D1177" s="351">
        <f t="shared" ca="1" si="72"/>
        <v>0</v>
      </c>
      <c r="E1177" s="375" t="str">
        <f t="shared" ca="1" si="73"/>
        <v/>
      </c>
      <c r="G1177" s="6" t="s">
        <v>108</v>
      </c>
      <c r="H1177" s="6">
        <v>335930</v>
      </c>
      <c r="I1177" t="s">
        <v>576</v>
      </c>
      <c r="J1177" s="352">
        <f t="shared" ca="1" si="74"/>
        <v>8.7449447527427155E-9</v>
      </c>
      <c r="K1177" s="353">
        <f t="array" aca="1" ref="K1177" ca="1">INDEX($B$3:$E$5837,MATCH(H1177&amp;I1177,$B$3:$B$5837&amp;$C$3:$C$5837,0),4)</f>
        <v>4</v>
      </c>
      <c r="L1177">
        <f t="shared" ca="1" si="75"/>
        <v>4</v>
      </c>
    </row>
    <row r="1178" spans="1:12">
      <c r="A1178" s="6" t="s">
        <v>108</v>
      </c>
      <c r="B1178" t="s">
        <v>119</v>
      </c>
      <c r="C1178" s="350" t="s">
        <v>572</v>
      </c>
      <c r="D1178" s="351">
        <f t="shared" ca="1" si="72"/>
        <v>0</v>
      </c>
      <c r="E1178" s="375" t="str">
        <f t="shared" ca="1" si="73"/>
        <v/>
      </c>
      <c r="G1178" s="6" t="s">
        <v>108</v>
      </c>
      <c r="H1178" s="6">
        <v>335930</v>
      </c>
      <c r="I1178" t="s">
        <v>571</v>
      </c>
      <c r="J1178" s="352">
        <f t="shared" ca="1" si="74"/>
        <v>3.2189035524091927E-8</v>
      </c>
      <c r="K1178" s="353">
        <f t="array" aca="1" ref="K1178" ca="1">INDEX($B$3:$E$5837,MATCH(H1178&amp;I1178,$B$3:$B$5837&amp;$C$3:$C$5837,0),4)</f>
        <v>4</v>
      </c>
      <c r="L1178">
        <f t="shared" ca="1" si="75"/>
        <v>4</v>
      </c>
    </row>
    <row r="1179" spans="1:12">
      <c r="A1179" s="6" t="s">
        <v>108</v>
      </c>
      <c r="B1179">
        <v>112300</v>
      </c>
      <c r="C1179" s="350" t="s">
        <v>572</v>
      </c>
      <c r="D1179" s="351">
        <f t="shared" ca="1" si="72"/>
        <v>0</v>
      </c>
      <c r="E1179" s="375" t="str">
        <f t="shared" ca="1" si="73"/>
        <v/>
      </c>
      <c r="G1179" s="6" t="s">
        <v>108</v>
      </c>
      <c r="H1179">
        <v>335930</v>
      </c>
      <c r="I1179" t="s">
        <v>577</v>
      </c>
      <c r="J1179" s="352">
        <f t="shared" ca="1" si="74"/>
        <v>3.9542820426413254E-10</v>
      </c>
      <c r="K1179" s="353">
        <f t="array" aca="1" ref="K1179" ca="1">INDEX($B$3:$E$5837,MATCH(H1179&amp;I1179,$B$3:$B$5837&amp;$C$3:$C$5837,0),4)</f>
        <v>4</v>
      </c>
      <c r="L1179">
        <f t="shared" ca="1" si="75"/>
        <v>4</v>
      </c>
    </row>
    <row r="1180" spans="1:12">
      <c r="A1180" s="6" t="s">
        <v>108</v>
      </c>
      <c r="B1180">
        <v>113000</v>
      </c>
      <c r="C1180" s="350" t="s">
        <v>572</v>
      </c>
      <c r="D1180" s="351">
        <f t="shared" ca="1" si="72"/>
        <v>0</v>
      </c>
      <c r="E1180" s="375" t="str">
        <f t="shared" ca="1" si="73"/>
        <v/>
      </c>
      <c r="G1180" s="6" t="s">
        <v>108</v>
      </c>
      <c r="H1180" s="6">
        <v>335991</v>
      </c>
      <c r="I1180" t="s">
        <v>569</v>
      </c>
      <c r="J1180" s="352">
        <f t="shared" ca="1" si="74"/>
        <v>0.11047689813736795</v>
      </c>
      <c r="K1180" s="353">
        <f t="array" aca="1" ref="K1180" ca="1">INDEX($B$3:$E$5837,MATCH(H1180&amp;I1180,$B$3:$B$5837&amp;$C$3:$C$5837,0),4)</f>
        <v>4</v>
      </c>
      <c r="L1180">
        <f t="shared" ca="1" si="75"/>
        <v>4</v>
      </c>
    </row>
    <row r="1181" spans="1:12">
      <c r="A1181" s="6" t="s">
        <v>108</v>
      </c>
      <c r="B1181">
        <v>114000</v>
      </c>
      <c r="C1181" s="350" t="s">
        <v>572</v>
      </c>
      <c r="D1181" s="351">
        <f t="shared" ca="1" si="72"/>
        <v>0</v>
      </c>
      <c r="E1181" s="375" t="str">
        <f t="shared" ca="1" si="73"/>
        <v/>
      </c>
      <c r="G1181" s="6" t="s">
        <v>108</v>
      </c>
      <c r="H1181" s="6">
        <v>335991</v>
      </c>
      <c r="I1181" t="s">
        <v>570</v>
      </c>
      <c r="J1181" s="352">
        <f t="shared" ca="1" si="74"/>
        <v>2.4110644683578947E-6</v>
      </c>
      <c r="K1181" s="353">
        <f t="array" aca="1" ref="K1181" ca="1">INDEX($B$3:$E$5837,MATCH(H1181&amp;I1181,$B$3:$B$5837&amp;$C$3:$C$5837,0),4)</f>
        <v>4</v>
      </c>
      <c r="L1181">
        <f t="shared" ca="1" si="75"/>
        <v>4</v>
      </c>
    </row>
    <row r="1182" spans="1:12">
      <c r="A1182" s="6" t="s">
        <v>108</v>
      </c>
      <c r="B1182">
        <v>115000</v>
      </c>
      <c r="C1182" s="350" t="s">
        <v>572</v>
      </c>
      <c r="D1182" s="351">
        <f t="shared" ca="1" si="72"/>
        <v>0</v>
      </c>
      <c r="E1182" s="375" t="str">
        <f t="shared" ca="1" si="73"/>
        <v/>
      </c>
      <c r="G1182" s="6" t="s">
        <v>108</v>
      </c>
      <c r="H1182" s="6">
        <v>335991</v>
      </c>
      <c r="I1182" t="s">
        <v>571</v>
      </c>
      <c r="J1182" s="352">
        <f t="shared" ca="1" si="74"/>
        <v>2.4472021061723328E-7</v>
      </c>
      <c r="K1182" s="353">
        <f t="array" aca="1" ref="K1182" ca="1">INDEX($B$3:$E$5837,MATCH(H1182&amp;I1182,$B$3:$B$5837&amp;$C$3:$C$5837,0),4)</f>
        <v>4</v>
      </c>
      <c r="L1182">
        <f t="shared" ca="1" si="75"/>
        <v>4</v>
      </c>
    </row>
    <row r="1183" spans="1:12">
      <c r="A1183" s="6" t="s">
        <v>108</v>
      </c>
      <c r="B1183">
        <v>211000</v>
      </c>
      <c r="C1183" s="350" t="s">
        <v>572</v>
      </c>
      <c r="D1183" s="351">
        <f t="shared" ca="1" si="72"/>
        <v>0</v>
      </c>
      <c r="E1183" s="375" t="str">
        <f t="shared" ca="1" si="73"/>
        <v/>
      </c>
      <c r="G1183" s="6" t="s">
        <v>108</v>
      </c>
      <c r="H1183" s="6">
        <v>335999</v>
      </c>
      <c r="I1183" t="s">
        <v>569</v>
      </c>
      <c r="J1183" s="352">
        <f t="shared" ca="1" si="74"/>
        <v>7.7206254256827157E-3</v>
      </c>
      <c r="K1183" s="353">
        <f t="array" aca="1" ref="K1183" ca="1">INDEX($B$3:$E$5837,MATCH(H1183&amp;I1183,$B$3:$B$5837&amp;$C$3:$C$5837,0),4)</f>
        <v>4</v>
      </c>
      <c r="L1183">
        <f t="shared" ca="1" si="75"/>
        <v>4</v>
      </c>
    </row>
    <row r="1184" spans="1:12">
      <c r="A1184" s="6" t="s">
        <v>108</v>
      </c>
      <c r="B1184">
        <v>212100</v>
      </c>
      <c r="C1184" s="350" t="s">
        <v>572</v>
      </c>
      <c r="D1184" s="351">
        <f t="shared" ca="1" si="72"/>
        <v>0</v>
      </c>
      <c r="E1184" s="375" t="str">
        <f t="shared" ca="1" si="73"/>
        <v/>
      </c>
      <c r="G1184" s="6" t="s">
        <v>108</v>
      </c>
      <c r="H1184">
        <v>335999</v>
      </c>
      <c r="I1184" t="s">
        <v>570</v>
      </c>
      <c r="J1184" s="352">
        <f t="shared" ca="1" si="74"/>
        <v>1.6983660473390845E-7</v>
      </c>
      <c r="K1184" s="353">
        <f t="array" aca="1" ref="K1184" ca="1">INDEX($B$3:$E$5837,MATCH(H1184&amp;I1184,$B$3:$B$5837&amp;$C$3:$C$5837,0),4)</f>
        <v>4</v>
      </c>
      <c r="L1184">
        <f t="shared" ca="1" si="75"/>
        <v>4</v>
      </c>
    </row>
    <row r="1185" spans="1:12">
      <c r="A1185" s="6" t="s">
        <v>108</v>
      </c>
      <c r="B1185" t="s">
        <v>127</v>
      </c>
      <c r="C1185" s="350" t="s">
        <v>572</v>
      </c>
      <c r="D1185" s="351">
        <f t="shared" ca="1" si="72"/>
        <v>0</v>
      </c>
      <c r="E1185" s="375" t="str">
        <f t="shared" ca="1" si="73"/>
        <v/>
      </c>
      <c r="G1185" s="6" t="s">
        <v>108</v>
      </c>
      <c r="H1185" s="6">
        <v>335999</v>
      </c>
      <c r="I1185" t="s">
        <v>571</v>
      </c>
      <c r="J1185" s="352">
        <f t="shared" ca="1" si="74"/>
        <v>1.7517800019315406E-8</v>
      </c>
      <c r="K1185" s="353">
        <f t="array" aca="1" ref="K1185" ca="1">INDEX($B$3:$E$5837,MATCH(H1185&amp;I1185,$B$3:$B$5837&amp;$C$3:$C$5837,0),4)</f>
        <v>4</v>
      </c>
      <c r="L1185">
        <f t="shared" ca="1" si="75"/>
        <v>4</v>
      </c>
    </row>
    <row r="1186" spans="1:12">
      <c r="A1186" s="6" t="s">
        <v>108</v>
      </c>
      <c r="B1186">
        <v>212230</v>
      </c>
      <c r="C1186" s="350" t="s">
        <v>572</v>
      </c>
      <c r="D1186" s="351">
        <f t="shared" ca="1" si="72"/>
        <v>0</v>
      </c>
      <c r="E1186" s="375" t="str">
        <f t="shared" ca="1" si="73"/>
        <v/>
      </c>
      <c r="G1186" s="6" t="s">
        <v>108</v>
      </c>
      <c r="H1186" s="6">
        <v>336111</v>
      </c>
      <c r="I1186" t="s">
        <v>569</v>
      </c>
      <c r="J1186" s="352">
        <f t="shared" ca="1" si="74"/>
        <v>1.366846060143953E-2</v>
      </c>
      <c r="K1186" s="353">
        <f t="array" aca="1" ref="K1186" ca="1">INDEX($B$3:$E$5837,MATCH(H1186&amp;I1186,$B$3:$B$5837&amp;$C$3:$C$5837,0),4)</f>
        <v>4</v>
      </c>
      <c r="L1186">
        <f t="shared" ca="1" si="75"/>
        <v>4</v>
      </c>
    </row>
    <row r="1187" spans="1:12">
      <c r="A1187" s="6" t="s">
        <v>108</v>
      </c>
      <c r="B1187">
        <v>212310</v>
      </c>
      <c r="C1187" s="350" t="s">
        <v>572</v>
      </c>
      <c r="D1187" s="351">
        <f t="shared" ca="1" si="72"/>
        <v>0</v>
      </c>
      <c r="E1187" s="375" t="str">
        <f t="shared" ca="1" si="73"/>
        <v/>
      </c>
      <c r="G1187" s="6" t="s">
        <v>108</v>
      </c>
      <c r="H1187" s="6">
        <v>336111</v>
      </c>
      <c r="I1187" t="s">
        <v>575</v>
      </c>
      <c r="J1187" s="352">
        <f t="shared" ca="1" si="74"/>
        <v>1.9949161700532519E-6</v>
      </c>
      <c r="K1187" s="353">
        <f t="array" aca="1" ref="K1187" ca="1">INDEX($B$3:$E$5837,MATCH(H1187&amp;I1187,$B$3:$B$5837&amp;$C$3:$C$5837,0),4)</f>
        <v>4</v>
      </c>
      <c r="L1187">
        <f t="shared" ca="1" si="75"/>
        <v>4</v>
      </c>
    </row>
    <row r="1188" spans="1:12">
      <c r="A1188" s="6" t="s">
        <v>108</v>
      </c>
      <c r="B1188" t="s">
        <v>131</v>
      </c>
      <c r="C1188" s="350" t="s">
        <v>572</v>
      </c>
      <c r="D1188" s="351">
        <f t="shared" ca="1" si="72"/>
        <v>0</v>
      </c>
      <c r="E1188" s="375" t="str">
        <f t="shared" ca="1" si="73"/>
        <v/>
      </c>
      <c r="G1188" s="6" t="s">
        <v>108</v>
      </c>
      <c r="H1188" s="6">
        <v>336111</v>
      </c>
      <c r="I1188" t="s">
        <v>574</v>
      </c>
      <c r="J1188" s="352">
        <f t="shared" ca="1" si="74"/>
        <v>1.7634667930678049E-7</v>
      </c>
      <c r="K1188" s="353">
        <f t="array" aca="1" ref="K1188" ca="1">INDEX($B$3:$E$5837,MATCH(H1188&amp;I1188,$B$3:$B$5837&amp;$C$3:$C$5837,0),4)</f>
        <v>4</v>
      </c>
      <c r="L1188">
        <f t="shared" ca="1" si="75"/>
        <v>4</v>
      </c>
    </row>
    <row r="1189" spans="1:12">
      <c r="A1189" s="6" t="s">
        <v>108</v>
      </c>
      <c r="B1189">
        <v>213111</v>
      </c>
      <c r="C1189" s="350" t="s">
        <v>572</v>
      </c>
      <c r="D1189" s="351">
        <f t="shared" ca="1" si="72"/>
        <v>0</v>
      </c>
      <c r="E1189" s="375" t="str">
        <f t="shared" ca="1" si="73"/>
        <v/>
      </c>
      <c r="G1189" s="6" t="s">
        <v>108</v>
      </c>
      <c r="H1189" s="6">
        <v>336111</v>
      </c>
      <c r="I1189" t="s">
        <v>573</v>
      </c>
      <c r="J1189" s="352">
        <f t="shared" ca="1" si="74"/>
        <v>5.5755499329153723E-8</v>
      </c>
      <c r="K1189" s="353">
        <f t="array" aca="1" ref="K1189" ca="1">INDEX($B$3:$E$5837,MATCH(H1189&amp;I1189,$B$3:$B$5837&amp;$C$3:$C$5837,0),4)</f>
        <v>4</v>
      </c>
      <c r="L1189">
        <f t="shared" ca="1" si="75"/>
        <v>4</v>
      </c>
    </row>
    <row r="1190" spans="1:12">
      <c r="A1190" s="6" t="s">
        <v>108</v>
      </c>
      <c r="B1190" t="s">
        <v>134</v>
      </c>
      <c r="C1190" s="350" t="s">
        <v>572</v>
      </c>
      <c r="D1190" s="351">
        <f t="shared" ca="1" si="72"/>
        <v>0</v>
      </c>
      <c r="E1190" s="375" t="str">
        <f t="shared" ca="1" si="73"/>
        <v/>
      </c>
      <c r="G1190" s="6" t="s">
        <v>108</v>
      </c>
      <c r="H1190" s="6">
        <v>336111</v>
      </c>
      <c r="I1190" t="s">
        <v>576</v>
      </c>
      <c r="J1190" s="352">
        <f t="shared" ca="1" si="74"/>
        <v>1.1029485521656417E-7</v>
      </c>
      <c r="K1190" s="353">
        <f t="array" aca="1" ref="K1190" ca="1">INDEX($B$3:$E$5837,MATCH(H1190&amp;I1190,$B$3:$B$5837&amp;$C$3:$C$5837,0),4)</f>
        <v>4</v>
      </c>
      <c r="L1190">
        <f t="shared" ca="1" si="75"/>
        <v>4</v>
      </c>
    </row>
    <row r="1191" spans="1:12">
      <c r="A1191" s="6" t="s">
        <v>108</v>
      </c>
      <c r="B1191">
        <v>221100</v>
      </c>
      <c r="C1191" s="350" t="s">
        <v>572</v>
      </c>
      <c r="D1191" s="351">
        <f t="shared" ca="1" si="72"/>
        <v>0</v>
      </c>
      <c r="E1191" s="375" t="str">
        <f t="shared" ca="1" si="73"/>
        <v/>
      </c>
      <c r="G1191" s="6" t="s">
        <v>108</v>
      </c>
      <c r="H1191">
        <v>336111</v>
      </c>
      <c r="I1191" t="s">
        <v>570</v>
      </c>
      <c r="J1191" s="352">
        <f t="shared" ca="1" si="74"/>
        <v>2.9027517712033459E-7</v>
      </c>
      <c r="K1191" s="353">
        <f t="array" aca="1" ref="K1191" ca="1">INDEX($B$3:$E$5837,MATCH(H1191&amp;I1191,$B$3:$B$5837&amp;$C$3:$C$5837,0),4)</f>
        <v>4</v>
      </c>
      <c r="L1191">
        <f t="shared" ca="1" si="75"/>
        <v>4</v>
      </c>
    </row>
    <row r="1192" spans="1:12">
      <c r="A1192" s="6" t="s">
        <v>108</v>
      </c>
      <c r="B1192">
        <v>221200</v>
      </c>
      <c r="C1192" s="350" t="s">
        <v>572</v>
      </c>
      <c r="D1192" s="351">
        <f t="shared" ca="1" si="72"/>
        <v>0</v>
      </c>
      <c r="E1192" s="375" t="str">
        <f t="shared" ca="1" si="73"/>
        <v/>
      </c>
      <c r="G1192" s="6" t="s">
        <v>108</v>
      </c>
      <c r="H1192">
        <v>336111</v>
      </c>
      <c r="I1192" t="s">
        <v>571</v>
      </c>
      <c r="J1192" s="352">
        <f t="shared" ca="1" si="74"/>
        <v>2.7882124564689054E-8</v>
      </c>
      <c r="K1192" s="353">
        <f t="array" aca="1" ref="K1192" ca="1">INDEX($B$3:$E$5837,MATCH(H1192&amp;I1192,$B$3:$B$5837&amp;$C$3:$C$5837,0),4)</f>
        <v>4</v>
      </c>
      <c r="L1192">
        <f t="shared" ca="1" si="75"/>
        <v>4</v>
      </c>
    </row>
    <row r="1193" spans="1:12">
      <c r="A1193" s="6" t="s">
        <v>108</v>
      </c>
      <c r="B1193">
        <v>221300</v>
      </c>
      <c r="C1193" s="350" t="s">
        <v>572</v>
      </c>
      <c r="D1193" s="351">
        <f t="shared" ca="1" si="72"/>
        <v>0</v>
      </c>
      <c r="E1193" s="375" t="str">
        <f t="shared" ca="1" si="73"/>
        <v/>
      </c>
      <c r="G1193" s="6" t="s">
        <v>108</v>
      </c>
      <c r="H1193">
        <v>336111</v>
      </c>
      <c r="I1193" t="s">
        <v>577</v>
      </c>
      <c r="J1193" s="352">
        <f t="shared" ca="1" si="74"/>
        <v>4.9873038390756799E-9</v>
      </c>
      <c r="K1193" s="353">
        <f t="array" aca="1" ref="K1193" ca="1">INDEX($B$3:$E$5837,MATCH(H1193&amp;I1193,$B$3:$B$5837&amp;$C$3:$C$5837,0),4)</f>
        <v>4</v>
      </c>
      <c r="L1193">
        <f t="shared" ca="1" si="75"/>
        <v>4</v>
      </c>
    </row>
    <row r="1194" spans="1:12">
      <c r="A1194" s="6" t="s">
        <v>108</v>
      </c>
      <c r="B1194">
        <v>230301</v>
      </c>
      <c r="C1194" s="350" t="s">
        <v>572</v>
      </c>
      <c r="D1194" s="351">
        <f t="shared" ca="1" si="72"/>
        <v>0</v>
      </c>
      <c r="E1194" s="375" t="str">
        <f t="shared" ca="1" si="73"/>
        <v/>
      </c>
      <c r="G1194" s="6" t="s">
        <v>108</v>
      </c>
      <c r="H1194" s="6">
        <v>336112</v>
      </c>
      <c r="I1194" t="s">
        <v>569</v>
      </c>
      <c r="J1194" s="352">
        <f t="shared" ca="1" si="74"/>
        <v>8.6491287047600878E-3</v>
      </c>
      <c r="K1194" s="353">
        <f t="array" aca="1" ref="K1194" ca="1">INDEX($B$3:$E$5837,MATCH(H1194&amp;I1194,$B$3:$B$5837&amp;$C$3:$C$5837,0),4)</f>
        <v>4</v>
      </c>
      <c r="L1194">
        <f t="shared" ca="1" si="75"/>
        <v>4</v>
      </c>
    </row>
    <row r="1195" spans="1:12">
      <c r="A1195" s="6" t="s">
        <v>108</v>
      </c>
      <c r="B1195">
        <v>230302</v>
      </c>
      <c r="C1195" s="350" t="s">
        <v>572</v>
      </c>
      <c r="D1195" s="351">
        <f t="shared" ca="1" si="72"/>
        <v>0</v>
      </c>
      <c r="E1195" s="375" t="str">
        <f t="shared" ca="1" si="73"/>
        <v/>
      </c>
      <c r="G1195" s="6" t="s">
        <v>108</v>
      </c>
      <c r="H1195" s="6">
        <v>336112</v>
      </c>
      <c r="I1195" t="s">
        <v>575</v>
      </c>
      <c r="J1195" s="352">
        <f t="shared" ca="1" si="74"/>
        <v>1.7785277249771611E-6</v>
      </c>
      <c r="K1195" s="353">
        <f t="array" aca="1" ref="K1195" ca="1">INDEX($B$3:$E$5837,MATCH(H1195&amp;I1195,$B$3:$B$5837&amp;$C$3:$C$5837,0),4)</f>
        <v>4</v>
      </c>
      <c r="L1195">
        <f t="shared" ca="1" si="75"/>
        <v>4</v>
      </c>
    </row>
    <row r="1196" spans="1:12">
      <c r="A1196" s="6" t="s">
        <v>108</v>
      </c>
      <c r="B1196">
        <v>233210</v>
      </c>
      <c r="C1196" s="350" t="s">
        <v>572</v>
      </c>
      <c r="D1196" s="351">
        <f t="shared" ca="1" si="72"/>
        <v>0</v>
      </c>
      <c r="E1196" s="375" t="str">
        <f t="shared" ca="1" si="73"/>
        <v/>
      </c>
      <c r="G1196" s="6" t="s">
        <v>108</v>
      </c>
      <c r="H1196" s="6">
        <v>336112</v>
      </c>
      <c r="I1196" t="s">
        <v>574</v>
      </c>
      <c r="J1196" s="352">
        <f t="shared" ca="1" si="74"/>
        <v>1.5721836489319404E-7</v>
      </c>
      <c r="K1196" s="353">
        <f t="array" aca="1" ref="K1196" ca="1">INDEX($B$3:$E$5837,MATCH(H1196&amp;I1196,$B$3:$B$5837&amp;$C$3:$C$5837,0),4)</f>
        <v>4</v>
      </c>
      <c r="L1196">
        <f t="shared" ca="1" si="75"/>
        <v>4</v>
      </c>
    </row>
    <row r="1197" spans="1:12">
      <c r="A1197" s="6" t="s">
        <v>108</v>
      </c>
      <c r="B1197">
        <v>233230</v>
      </c>
      <c r="C1197" s="350" t="s">
        <v>572</v>
      </c>
      <c r="D1197" s="351">
        <f t="shared" ca="1" si="72"/>
        <v>0</v>
      </c>
      <c r="E1197" s="375" t="str">
        <f t="shared" ca="1" si="73"/>
        <v/>
      </c>
      <c r="G1197" s="6" t="s">
        <v>108</v>
      </c>
      <c r="H1197">
        <v>336112</v>
      </c>
      <c r="I1197" t="s">
        <v>573</v>
      </c>
      <c r="J1197" s="352">
        <f t="shared" ca="1" si="74"/>
        <v>4.9707703444099294E-8</v>
      </c>
      <c r="K1197" s="353">
        <f t="array" aca="1" ref="K1197" ca="1">INDEX($B$3:$E$5837,MATCH(H1197&amp;I1197,$B$3:$B$5837&amp;$C$3:$C$5837,0),4)</f>
        <v>4</v>
      </c>
      <c r="L1197">
        <f t="shared" ca="1" si="75"/>
        <v>4</v>
      </c>
    </row>
    <row r="1198" spans="1:12">
      <c r="A1198" s="6" t="s">
        <v>108</v>
      </c>
      <c r="B1198">
        <v>233240</v>
      </c>
      <c r="C1198" s="350" t="s">
        <v>572</v>
      </c>
      <c r="D1198" s="351">
        <f t="shared" ca="1" si="72"/>
        <v>0</v>
      </c>
      <c r="E1198" s="375" t="str">
        <f t="shared" ca="1" si="73"/>
        <v/>
      </c>
      <c r="G1198" s="6" t="s">
        <v>108</v>
      </c>
      <c r="H1198" s="6">
        <v>336112</v>
      </c>
      <c r="I1198" t="s">
        <v>576</v>
      </c>
      <c r="J1198" s="352">
        <f t="shared" ca="1" si="74"/>
        <v>9.8331178457370917E-8</v>
      </c>
      <c r="K1198" s="353">
        <f t="array" aca="1" ref="K1198" ca="1">INDEX($B$3:$E$5837,MATCH(H1198&amp;I1198,$B$3:$B$5837&amp;$C$3:$C$5837,0),4)</f>
        <v>4</v>
      </c>
      <c r="L1198">
        <f t="shared" ca="1" si="75"/>
        <v>4</v>
      </c>
    </row>
    <row r="1199" spans="1:12">
      <c r="A1199" s="6" t="s">
        <v>108</v>
      </c>
      <c r="B1199">
        <v>233262</v>
      </c>
      <c r="C1199" s="350" t="s">
        <v>572</v>
      </c>
      <c r="D1199" s="351">
        <f t="shared" ca="1" si="72"/>
        <v>0</v>
      </c>
      <c r="E1199" s="375" t="str">
        <f t="shared" ca="1" si="73"/>
        <v/>
      </c>
      <c r="G1199" s="6" t="s">
        <v>108</v>
      </c>
      <c r="H1199">
        <v>336112</v>
      </c>
      <c r="I1199" t="s">
        <v>570</v>
      </c>
      <c r="J1199" s="352">
        <f t="shared" ca="1" si="74"/>
        <v>1.8650313274201287E-7</v>
      </c>
      <c r="K1199" s="353">
        <f t="array" aca="1" ref="K1199" ca="1">INDEX($B$3:$E$5837,MATCH(H1199&amp;I1199,$B$3:$B$5837&amp;$C$3:$C$5837,0),4)</f>
        <v>4</v>
      </c>
      <c r="L1199">
        <f t="shared" ca="1" si="75"/>
        <v>4</v>
      </c>
    </row>
    <row r="1200" spans="1:12">
      <c r="A1200" s="6" t="s">
        <v>108</v>
      </c>
      <c r="B1200">
        <v>233293</v>
      </c>
      <c r="C1200" s="350" t="s">
        <v>572</v>
      </c>
      <c r="D1200" s="351">
        <f t="shared" ca="1" si="72"/>
        <v>0</v>
      </c>
      <c r="E1200" s="375" t="str">
        <f t="shared" ca="1" si="73"/>
        <v/>
      </c>
      <c r="G1200" s="6" t="s">
        <v>108</v>
      </c>
      <c r="H1200">
        <v>336112</v>
      </c>
      <c r="I1200" t="s">
        <v>571</v>
      </c>
      <c r="J1200" s="352">
        <f t="shared" ca="1" si="74"/>
        <v>1.8535920475771907E-8</v>
      </c>
      <c r="K1200" s="353">
        <f t="array" aca="1" ref="K1200" ca="1">INDEX($B$3:$E$5837,MATCH(H1200&amp;I1200,$B$3:$B$5837&amp;$C$3:$C$5837,0),4)</f>
        <v>4</v>
      </c>
      <c r="L1200">
        <f t="shared" ca="1" si="75"/>
        <v>4</v>
      </c>
    </row>
    <row r="1201" spans="1:12">
      <c r="A1201" s="6" t="s">
        <v>108</v>
      </c>
      <c r="B1201" t="s">
        <v>146</v>
      </c>
      <c r="C1201" s="350" t="s">
        <v>572</v>
      </c>
      <c r="D1201" s="351">
        <f t="shared" ca="1" si="72"/>
        <v>0</v>
      </c>
      <c r="E1201" s="375" t="str">
        <f t="shared" ca="1" si="73"/>
        <v/>
      </c>
      <c r="G1201" s="6" t="s">
        <v>108</v>
      </c>
      <c r="H1201">
        <v>336112</v>
      </c>
      <c r="I1201" t="s">
        <v>577</v>
      </c>
      <c r="J1201" s="352">
        <f t="shared" ca="1" si="74"/>
        <v>4.4463312713758544E-9</v>
      </c>
      <c r="K1201" s="353">
        <f t="array" aca="1" ref="K1201" ca="1">INDEX($B$3:$E$5837,MATCH(H1201&amp;I1201,$B$3:$B$5837&amp;$C$3:$C$5837,0),4)</f>
        <v>4</v>
      </c>
      <c r="L1201">
        <f t="shared" ca="1" si="75"/>
        <v>4</v>
      </c>
    </row>
    <row r="1202" spans="1:12">
      <c r="A1202" s="6" t="s">
        <v>108</v>
      </c>
      <c r="B1202" t="s">
        <v>148</v>
      </c>
      <c r="C1202" s="350" t="s">
        <v>572</v>
      </c>
      <c r="D1202" s="351">
        <f t="shared" ca="1" si="72"/>
        <v>0</v>
      </c>
      <c r="E1202" s="375" t="str">
        <f t="shared" ca="1" si="73"/>
        <v/>
      </c>
      <c r="G1202" s="6" t="s">
        <v>108</v>
      </c>
      <c r="H1202" s="6">
        <v>336120</v>
      </c>
      <c r="I1202" t="s">
        <v>569</v>
      </c>
      <c r="J1202" s="352">
        <f t="shared" ca="1" si="74"/>
        <v>1.6882650546360966E-2</v>
      </c>
      <c r="K1202" s="353">
        <f t="array" aca="1" ref="K1202" ca="1">INDEX($B$3:$E$5837,MATCH(H1202&amp;I1202,$B$3:$B$5837&amp;$C$3:$C$5837,0),4)</f>
        <v>4</v>
      </c>
      <c r="L1202">
        <f t="shared" ca="1" si="75"/>
        <v>4</v>
      </c>
    </row>
    <row r="1203" spans="1:12">
      <c r="A1203" s="6" t="s">
        <v>108</v>
      </c>
      <c r="B1203">
        <v>233411</v>
      </c>
      <c r="C1203" s="350" t="s">
        <v>572</v>
      </c>
      <c r="D1203" s="351">
        <f t="shared" ca="1" si="72"/>
        <v>0</v>
      </c>
      <c r="E1203" s="375" t="str">
        <f t="shared" ca="1" si="73"/>
        <v/>
      </c>
      <c r="G1203" s="6" t="s">
        <v>108</v>
      </c>
      <c r="H1203" s="6">
        <v>336120</v>
      </c>
      <c r="I1203" t="s">
        <v>575</v>
      </c>
      <c r="J1203" s="352">
        <f t="shared" ca="1" si="74"/>
        <v>4.770371599649549E-6</v>
      </c>
      <c r="K1203" s="353">
        <f t="array" aca="1" ref="K1203" ca="1">INDEX($B$3:$E$5837,MATCH(H1203&amp;I1203,$B$3:$B$5837&amp;$C$3:$C$5837,0),4)</f>
        <v>4</v>
      </c>
      <c r="L1203">
        <f t="shared" ca="1" si="75"/>
        <v>4</v>
      </c>
    </row>
    <row r="1204" spans="1:12">
      <c r="A1204" s="6" t="s">
        <v>108</v>
      </c>
      <c r="B1204">
        <v>233412</v>
      </c>
      <c r="C1204" s="350" t="s">
        <v>572</v>
      </c>
      <c r="D1204" s="351">
        <f t="shared" ca="1" si="72"/>
        <v>0</v>
      </c>
      <c r="E1204" s="375" t="str">
        <f t="shared" ca="1" si="73"/>
        <v/>
      </c>
      <c r="G1204" s="6" t="s">
        <v>108</v>
      </c>
      <c r="H1204" s="6">
        <v>336120</v>
      </c>
      <c r="I1204" t="s">
        <v>574</v>
      </c>
      <c r="J1204" s="352">
        <f t="shared" ca="1" si="74"/>
        <v>4.2169149926491225E-7</v>
      </c>
      <c r="K1204" s="353">
        <f t="array" aca="1" ref="K1204" ca="1">INDEX($B$3:$E$5837,MATCH(H1204&amp;I1204,$B$3:$B$5837&amp;$C$3:$C$5837,0),4)</f>
        <v>4</v>
      </c>
      <c r="L1204">
        <f t="shared" ca="1" si="75"/>
        <v>4</v>
      </c>
    </row>
    <row r="1205" spans="1:12">
      <c r="A1205" s="6" t="s">
        <v>108</v>
      </c>
      <c r="B1205" t="s">
        <v>152</v>
      </c>
      <c r="C1205" s="350" t="s">
        <v>572</v>
      </c>
      <c r="D1205" s="351">
        <f t="shared" ca="1" si="72"/>
        <v>0</v>
      </c>
      <c r="E1205" s="375" t="str">
        <f t="shared" ca="1" si="73"/>
        <v/>
      </c>
      <c r="G1205" s="6" t="s">
        <v>108</v>
      </c>
      <c r="H1205">
        <v>336120</v>
      </c>
      <c r="I1205" t="s">
        <v>573</v>
      </c>
      <c r="J1205" s="352">
        <f t="shared" ca="1" si="74"/>
        <v>1.3332612894554587E-7</v>
      </c>
      <c r="K1205" s="353">
        <f t="array" aca="1" ref="K1205" ca="1">INDEX($B$3:$E$5837,MATCH(H1205&amp;I1205,$B$3:$B$5837&amp;$C$3:$C$5837,0),4)</f>
        <v>4</v>
      </c>
      <c r="L1205">
        <f t="shared" ca="1" si="75"/>
        <v>4</v>
      </c>
    </row>
    <row r="1206" spans="1:12">
      <c r="A1206" s="6" t="s">
        <v>108</v>
      </c>
      <c r="B1206">
        <v>321100</v>
      </c>
      <c r="C1206" s="350" t="s">
        <v>572</v>
      </c>
      <c r="D1206" s="351">
        <f t="shared" ca="1" si="72"/>
        <v>0</v>
      </c>
      <c r="E1206" s="375" t="str">
        <f t="shared" ca="1" si="73"/>
        <v/>
      </c>
      <c r="G1206" s="6" t="s">
        <v>108</v>
      </c>
      <c r="H1206" s="6">
        <v>336120</v>
      </c>
      <c r="I1206" t="s">
        <v>576</v>
      </c>
      <c r="J1206" s="352">
        <f t="shared" ca="1" si="74"/>
        <v>2.6374413762885667E-7</v>
      </c>
      <c r="K1206" s="353">
        <f t="array" aca="1" ref="K1206" ca="1">INDEX($B$3:$E$5837,MATCH(H1206&amp;I1206,$B$3:$B$5837&amp;$C$3:$C$5837,0),4)</f>
        <v>4</v>
      </c>
      <c r="L1206">
        <f t="shared" ca="1" si="75"/>
        <v>4</v>
      </c>
    </row>
    <row r="1207" spans="1:12">
      <c r="A1207" s="6" t="s">
        <v>108</v>
      </c>
      <c r="B1207">
        <v>321200</v>
      </c>
      <c r="C1207" s="350" t="s">
        <v>572</v>
      </c>
      <c r="D1207" s="351">
        <f t="shared" ca="1" si="72"/>
        <v>0</v>
      </c>
      <c r="E1207" s="375" t="str">
        <f t="shared" ca="1" si="73"/>
        <v/>
      </c>
      <c r="G1207" s="6" t="s">
        <v>108</v>
      </c>
      <c r="H1207" s="6">
        <v>336120</v>
      </c>
      <c r="I1207" t="s">
        <v>570</v>
      </c>
      <c r="J1207" s="352">
        <f t="shared" ca="1" si="74"/>
        <v>3.5851857567141668E-7</v>
      </c>
      <c r="K1207" s="353">
        <f t="array" aca="1" ref="K1207" ca="1">INDEX($B$3:$E$5837,MATCH(H1207&amp;I1207,$B$3:$B$5837&amp;$C$3:$C$5837,0),4)</f>
        <v>4</v>
      </c>
      <c r="L1207">
        <f t="shared" ca="1" si="75"/>
        <v>4</v>
      </c>
    </row>
    <row r="1208" spans="1:12">
      <c r="A1208" s="6" t="s">
        <v>108</v>
      </c>
      <c r="B1208">
        <v>321910</v>
      </c>
      <c r="C1208" s="350" t="s">
        <v>572</v>
      </c>
      <c r="D1208" s="351">
        <f t="shared" ca="1" si="72"/>
        <v>0</v>
      </c>
      <c r="E1208" s="375" t="str">
        <f t="shared" ca="1" si="73"/>
        <v/>
      </c>
      <c r="G1208" s="6" t="s">
        <v>108</v>
      </c>
      <c r="H1208">
        <v>336120</v>
      </c>
      <c r="I1208" t="s">
        <v>577</v>
      </c>
      <c r="J1208" s="352">
        <f t="shared" ca="1" si="74"/>
        <v>1.1925961075404335E-8</v>
      </c>
      <c r="K1208" s="353">
        <f t="array" aca="1" ref="K1208" ca="1">INDEX($B$3:$E$5837,MATCH(H1208&amp;I1208,$B$3:$B$5837&amp;$C$3:$C$5837,0),4)</f>
        <v>4</v>
      </c>
      <c r="L1208">
        <f t="shared" ca="1" si="75"/>
        <v>4</v>
      </c>
    </row>
    <row r="1209" spans="1:12">
      <c r="A1209" s="6" t="s">
        <v>108</v>
      </c>
      <c r="B1209" t="s">
        <v>157</v>
      </c>
      <c r="C1209" s="350" t="s">
        <v>572</v>
      </c>
      <c r="D1209" s="351">
        <f t="shared" ca="1" si="72"/>
        <v>0</v>
      </c>
      <c r="E1209" s="375" t="str">
        <f t="shared" ca="1" si="73"/>
        <v/>
      </c>
      <c r="G1209" s="6" t="s">
        <v>108</v>
      </c>
      <c r="H1209" s="6">
        <v>336120</v>
      </c>
      <c r="I1209" t="s">
        <v>571</v>
      </c>
      <c r="J1209" s="352">
        <f t="shared" ca="1" si="74"/>
        <v>3.4433682413442169E-8</v>
      </c>
      <c r="K1209" s="353">
        <f t="array" aca="1" ref="K1209" ca="1">INDEX($B$3:$E$5837,MATCH(H1209&amp;I1209,$B$3:$B$5837&amp;$C$3:$C$5837,0),4)</f>
        <v>4</v>
      </c>
      <c r="L1209">
        <f t="shared" ca="1" si="75"/>
        <v>4</v>
      </c>
    </row>
    <row r="1210" spans="1:12">
      <c r="A1210" s="6" t="s">
        <v>108</v>
      </c>
      <c r="B1210">
        <v>327100</v>
      </c>
      <c r="C1210" s="350" t="s">
        <v>572</v>
      </c>
      <c r="D1210" s="351">
        <f t="shared" ca="1" si="72"/>
        <v>0</v>
      </c>
      <c r="E1210" s="375" t="str">
        <f t="shared" ca="1" si="73"/>
        <v/>
      </c>
      <c r="G1210" s="6" t="s">
        <v>108</v>
      </c>
      <c r="H1210">
        <v>336211</v>
      </c>
      <c r="I1210" t="s">
        <v>569</v>
      </c>
      <c r="J1210" s="352">
        <f t="shared" ca="1" si="74"/>
        <v>2.4544428648829261E-2</v>
      </c>
      <c r="K1210" s="353">
        <f t="array" aca="1" ref="K1210" ca="1">INDEX($B$3:$E$5837,MATCH(H1210&amp;I1210,$B$3:$B$5837&amp;$C$3:$C$5837,0),4)</f>
        <v>4</v>
      </c>
      <c r="L1210">
        <f t="shared" ca="1" si="75"/>
        <v>4</v>
      </c>
    </row>
    <row r="1211" spans="1:12">
      <c r="A1211" s="6" t="s">
        <v>108</v>
      </c>
      <c r="B1211">
        <v>327200</v>
      </c>
      <c r="C1211" s="350" t="s">
        <v>572</v>
      </c>
      <c r="D1211" s="351">
        <f t="shared" ca="1" si="72"/>
        <v>0</v>
      </c>
      <c r="E1211" s="375" t="str">
        <f t="shared" ca="1" si="73"/>
        <v/>
      </c>
      <c r="G1211" s="6" t="s">
        <v>108</v>
      </c>
      <c r="H1211" s="6">
        <v>336211</v>
      </c>
      <c r="I1211" t="s">
        <v>575</v>
      </c>
      <c r="J1211" s="352">
        <f t="shared" ca="1" si="74"/>
        <v>1.1722854514498711E-7</v>
      </c>
      <c r="K1211" s="353">
        <f t="array" aca="1" ref="K1211" ca="1">INDEX($B$3:$E$5837,MATCH(H1211&amp;I1211,$B$3:$B$5837&amp;$C$3:$C$5837,0),4)</f>
        <v>4</v>
      </c>
      <c r="L1211">
        <f t="shared" ca="1" si="75"/>
        <v>4</v>
      </c>
    </row>
    <row r="1212" spans="1:12">
      <c r="A1212" s="6" t="s">
        <v>108</v>
      </c>
      <c r="B1212">
        <v>327310</v>
      </c>
      <c r="C1212" s="350" t="s">
        <v>572</v>
      </c>
      <c r="D1212" s="351">
        <f t="shared" ca="1" si="72"/>
        <v>0</v>
      </c>
      <c r="E1212" s="375" t="str">
        <f t="shared" ca="1" si="73"/>
        <v/>
      </c>
      <c r="G1212" s="6" t="s">
        <v>108</v>
      </c>
      <c r="H1212" s="6">
        <v>336211</v>
      </c>
      <c r="I1212" t="s">
        <v>570</v>
      </c>
      <c r="J1212" s="352">
        <f t="shared" ca="1" si="74"/>
        <v>5.2122346403383513E-7</v>
      </c>
      <c r="K1212" s="353">
        <f t="array" aca="1" ref="K1212" ca="1">INDEX($B$3:$E$5837,MATCH(H1212&amp;I1212,$B$3:$B$5837&amp;$C$3:$C$5837,0),4)</f>
        <v>4</v>
      </c>
      <c r="L1212">
        <f t="shared" ca="1" si="75"/>
        <v>4</v>
      </c>
    </row>
    <row r="1213" spans="1:12">
      <c r="A1213" s="6" t="s">
        <v>108</v>
      </c>
      <c r="B1213">
        <v>327320</v>
      </c>
      <c r="C1213" s="350" t="s">
        <v>572</v>
      </c>
      <c r="D1213" s="351">
        <f t="shared" ca="1" si="72"/>
        <v>0</v>
      </c>
      <c r="E1213" s="375" t="str">
        <f t="shared" ca="1" si="73"/>
        <v/>
      </c>
      <c r="G1213" s="6" t="s">
        <v>108</v>
      </c>
      <c r="H1213" s="6">
        <v>336211</v>
      </c>
      <c r="I1213" t="s">
        <v>574</v>
      </c>
      <c r="J1213" s="352">
        <f t="shared" ca="1" si="74"/>
        <v>1.0362773617565919E-8</v>
      </c>
      <c r="K1213" s="353">
        <f t="array" aca="1" ref="K1213" ca="1">INDEX($B$3:$E$5837,MATCH(H1213&amp;I1213,$B$3:$B$5837&amp;$C$3:$C$5837,0),4)</f>
        <v>4</v>
      </c>
      <c r="L1213">
        <f t="shared" ca="1" si="75"/>
        <v>4</v>
      </c>
    </row>
    <row r="1214" spans="1:12">
      <c r="A1214" s="6" t="s">
        <v>108</v>
      </c>
      <c r="B1214">
        <v>327330</v>
      </c>
      <c r="C1214" s="350" t="s">
        <v>572</v>
      </c>
      <c r="D1214" s="351">
        <f t="shared" ca="1" si="72"/>
        <v>0</v>
      </c>
      <c r="E1214" s="375" t="str">
        <f t="shared" ca="1" si="73"/>
        <v/>
      </c>
      <c r="G1214" s="6" t="s">
        <v>108</v>
      </c>
      <c r="H1214">
        <v>336211</v>
      </c>
      <c r="I1214" t="s">
        <v>573</v>
      </c>
      <c r="J1214" s="352">
        <f t="shared" ca="1" si="74"/>
        <v>3.2763963560506517E-9</v>
      </c>
      <c r="K1214" s="353">
        <f t="array" aca="1" ref="K1214" ca="1">INDEX($B$3:$E$5837,MATCH(H1214&amp;I1214,$B$3:$B$5837&amp;$C$3:$C$5837,0),4)</f>
        <v>4</v>
      </c>
      <c r="L1214">
        <f t="shared" ca="1" si="75"/>
        <v>4</v>
      </c>
    </row>
    <row r="1215" spans="1:12">
      <c r="A1215" s="6" t="s">
        <v>108</v>
      </c>
      <c r="B1215">
        <v>327390</v>
      </c>
      <c r="C1215" s="350" t="s">
        <v>572</v>
      </c>
      <c r="D1215" s="351">
        <f t="shared" ca="1" si="72"/>
        <v>0</v>
      </c>
      <c r="E1215" s="375" t="str">
        <f t="shared" ca="1" si="73"/>
        <v/>
      </c>
      <c r="G1215" s="6" t="s">
        <v>108</v>
      </c>
      <c r="H1215" s="6">
        <v>336211</v>
      </c>
      <c r="I1215" t="s">
        <v>576</v>
      </c>
      <c r="J1215" s="352">
        <f t="shared" ca="1" si="74"/>
        <v>6.4813276909122791E-9</v>
      </c>
      <c r="K1215" s="353">
        <f t="array" aca="1" ref="K1215" ca="1">INDEX($B$3:$E$5837,MATCH(H1215&amp;I1215,$B$3:$B$5837&amp;$C$3:$C$5837,0),4)</f>
        <v>4</v>
      </c>
      <c r="L1215">
        <f t="shared" ca="1" si="75"/>
        <v>4</v>
      </c>
    </row>
    <row r="1216" spans="1:12">
      <c r="A1216" s="6" t="s">
        <v>108</v>
      </c>
      <c r="B1216">
        <v>327400</v>
      </c>
      <c r="C1216" s="350" t="s">
        <v>572</v>
      </c>
      <c r="D1216" s="351">
        <f t="shared" ca="1" si="72"/>
        <v>0</v>
      </c>
      <c r="E1216" s="375" t="str">
        <f t="shared" ca="1" si="73"/>
        <v/>
      </c>
      <c r="G1216" s="6" t="s">
        <v>108</v>
      </c>
      <c r="H1216" s="6">
        <v>336211</v>
      </c>
      <c r="I1216" t="s">
        <v>571</v>
      </c>
      <c r="J1216" s="352">
        <f t="shared" ca="1" si="74"/>
        <v>5.0060567136204246E-8</v>
      </c>
      <c r="K1216" s="353">
        <f t="array" aca="1" ref="K1216" ca="1">INDEX($B$3:$E$5837,MATCH(H1216&amp;I1216,$B$3:$B$5837&amp;$C$3:$C$5837,0),4)</f>
        <v>4</v>
      </c>
      <c r="L1216">
        <f t="shared" ca="1" si="75"/>
        <v>4</v>
      </c>
    </row>
    <row r="1217" spans="1:12">
      <c r="A1217" s="6" t="s">
        <v>108</v>
      </c>
      <c r="B1217">
        <v>327910</v>
      </c>
      <c r="C1217" s="350" t="s">
        <v>572</v>
      </c>
      <c r="D1217" s="351">
        <f t="shared" ca="1" si="72"/>
        <v>0</v>
      </c>
      <c r="E1217" s="375" t="str">
        <f t="shared" ca="1" si="73"/>
        <v/>
      </c>
      <c r="G1217" s="6" t="s">
        <v>108</v>
      </c>
      <c r="H1217">
        <v>336211</v>
      </c>
      <c r="I1217" t="s">
        <v>577</v>
      </c>
      <c r="J1217" s="352">
        <f t="shared" ca="1" si="74"/>
        <v>2.9307215111462253E-10</v>
      </c>
      <c r="K1217" s="353">
        <f t="array" aca="1" ref="K1217" ca="1">INDEX($B$3:$E$5837,MATCH(H1217&amp;I1217,$B$3:$B$5837&amp;$C$3:$C$5837,0),4)</f>
        <v>4</v>
      </c>
      <c r="L1217">
        <f t="shared" ca="1" si="75"/>
        <v>4</v>
      </c>
    </row>
    <row r="1218" spans="1:12">
      <c r="A1218" s="6" t="s">
        <v>108</v>
      </c>
      <c r="B1218">
        <v>327991</v>
      </c>
      <c r="C1218" s="350" t="s">
        <v>572</v>
      </c>
      <c r="D1218" s="351">
        <f t="shared" ca="1" si="72"/>
        <v>0</v>
      </c>
      <c r="E1218" s="375" t="str">
        <f t="shared" ca="1" si="73"/>
        <v/>
      </c>
      <c r="G1218" s="6" t="s">
        <v>108</v>
      </c>
      <c r="H1218">
        <v>336212</v>
      </c>
      <c r="I1218" t="s">
        <v>569</v>
      </c>
      <c r="J1218" s="352">
        <f t="shared" ca="1" si="74"/>
        <v>2.1306632806265151E-2</v>
      </c>
      <c r="K1218" s="353">
        <f t="array" aca="1" ref="K1218" ca="1">INDEX($B$3:$E$5837,MATCH(H1218&amp;I1218,$B$3:$B$5837&amp;$C$3:$C$5837,0),4)</f>
        <v>4</v>
      </c>
      <c r="L1218">
        <f t="shared" ca="1" si="75"/>
        <v>4</v>
      </c>
    </row>
    <row r="1219" spans="1:12">
      <c r="A1219" s="6" t="s">
        <v>108</v>
      </c>
      <c r="B1219">
        <v>327992</v>
      </c>
      <c r="C1219" s="350" t="s">
        <v>572</v>
      </c>
      <c r="D1219" s="351">
        <f t="shared" ref="D1219:D1282" ca="1" si="76">OFFSET(matrix1,MOD(ROW()-ROW($D$3),ROWS(matrix1)),TRUNC((ROW()-ROW($D$3))/ROWS(matrix1)),1,1)</f>
        <v>0</v>
      </c>
      <c r="E1219" s="375" t="str">
        <f t="shared" ref="E1219:E1282" ca="1" si="77">OFFSET(matrix4,MOD(ROW()-ROW($E$3),ROWS(matrix4)),TRUNC((ROW()-ROW($E$3))/ROWS(matrix4)),1,1)</f>
        <v/>
      </c>
      <c r="G1219" s="6" t="s">
        <v>108</v>
      </c>
      <c r="H1219" s="6">
        <v>336212</v>
      </c>
      <c r="I1219" t="s">
        <v>575</v>
      </c>
      <c r="J1219" s="352">
        <f t="shared" ca="1" si="74"/>
        <v>5.7264649734337309E-6</v>
      </c>
      <c r="K1219" s="353">
        <f t="array" aca="1" ref="K1219" ca="1">INDEX($B$3:$E$5837,MATCH(H1219&amp;I1219,$B$3:$B$5837&amp;$C$3:$C$5837,0),4)</f>
        <v>4</v>
      </c>
      <c r="L1219">
        <f t="shared" ca="1" si="75"/>
        <v>4</v>
      </c>
    </row>
    <row r="1220" spans="1:12">
      <c r="A1220" s="6" t="s">
        <v>108</v>
      </c>
      <c r="B1220">
        <v>327993</v>
      </c>
      <c r="C1220" s="350" t="s">
        <v>572</v>
      </c>
      <c r="D1220" s="351">
        <f t="shared" ca="1" si="76"/>
        <v>0</v>
      </c>
      <c r="E1220" s="375" t="str">
        <f t="shared" ca="1" si="77"/>
        <v/>
      </c>
      <c r="G1220" s="6" t="s">
        <v>108</v>
      </c>
      <c r="H1220" s="6">
        <v>336212</v>
      </c>
      <c r="I1220" t="s">
        <v>574</v>
      </c>
      <c r="J1220" s="352">
        <f t="shared" ref="J1220:J1283" ca="1" si="78">SUMIFS(D$3:D$5837,B$3:B$5837,H1220,C$3:C$5837,I1220)</f>
        <v>5.0620827952117544E-7</v>
      </c>
      <c r="K1220" s="353">
        <f t="array" aca="1" ref="K1220" ca="1">INDEX($B$3:$E$5837,MATCH(H1220&amp;I1220,$B$3:$B$5837&amp;$C$3:$C$5837,0),4)</f>
        <v>4</v>
      </c>
      <c r="L1220">
        <f t="shared" ref="L1220:L1283" ca="1" si="79">IF(K1220&gt;2,4,1)</f>
        <v>4</v>
      </c>
    </row>
    <row r="1221" spans="1:12">
      <c r="A1221" s="6" t="s">
        <v>108</v>
      </c>
      <c r="B1221">
        <v>327999</v>
      </c>
      <c r="C1221" s="350" t="s">
        <v>572</v>
      </c>
      <c r="D1221" s="351">
        <f t="shared" ca="1" si="76"/>
        <v>0</v>
      </c>
      <c r="E1221" s="375" t="str">
        <f t="shared" ca="1" si="77"/>
        <v/>
      </c>
      <c r="G1221" s="6" t="s">
        <v>108</v>
      </c>
      <c r="H1221" s="6">
        <v>336212</v>
      </c>
      <c r="I1221" t="s">
        <v>573</v>
      </c>
      <c r="J1221" s="352">
        <f t="shared" ca="1" si="78"/>
        <v>1.6004778485312684E-7</v>
      </c>
      <c r="K1221" s="353">
        <f t="array" aca="1" ref="K1221" ca="1">INDEX($B$3:$E$5837,MATCH(H1221&amp;I1221,$B$3:$B$5837&amp;$C$3:$C$5837,0),4)</f>
        <v>4</v>
      </c>
      <c r="L1221">
        <f t="shared" ca="1" si="79"/>
        <v>4</v>
      </c>
    </row>
    <row r="1222" spans="1:12">
      <c r="A1222" s="6" t="s">
        <v>108</v>
      </c>
      <c r="B1222">
        <v>331110</v>
      </c>
      <c r="C1222" s="350" t="s">
        <v>572</v>
      </c>
      <c r="D1222" s="351">
        <f t="shared" ca="1" si="76"/>
        <v>0</v>
      </c>
      <c r="E1222" s="375" t="str">
        <f t="shared" ca="1" si="77"/>
        <v/>
      </c>
      <c r="G1222" s="6" t="s">
        <v>108</v>
      </c>
      <c r="H1222" s="6">
        <v>336212</v>
      </c>
      <c r="I1222" t="s">
        <v>576</v>
      </c>
      <c r="J1222" s="352">
        <f t="shared" ca="1" si="78"/>
        <v>3.1660459453328279E-7</v>
      </c>
      <c r="K1222" s="353">
        <f t="array" aca="1" ref="K1222" ca="1">INDEX($B$3:$E$5837,MATCH(H1222&amp;I1222,$B$3:$B$5837&amp;$C$3:$C$5837,0),4)</f>
        <v>4</v>
      </c>
      <c r="L1222">
        <f t="shared" ca="1" si="79"/>
        <v>4</v>
      </c>
    </row>
    <row r="1223" spans="1:12">
      <c r="A1223" s="6" t="s">
        <v>108</v>
      </c>
      <c r="B1223">
        <v>331200</v>
      </c>
      <c r="C1223" s="350" t="s">
        <v>572</v>
      </c>
      <c r="D1223" s="351">
        <f t="shared" ca="1" si="76"/>
        <v>0</v>
      </c>
      <c r="E1223" s="375" t="str">
        <f t="shared" ca="1" si="77"/>
        <v/>
      </c>
      <c r="G1223" s="6" t="s">
        <v>108</v>
      </c>
      <c r="H1223" s="6">
        <v>336212</v>
      </c>
      <c r="I1223" t="s">
        <v>570</v>
      </c>
      <c r="J1223" s="352">
        <f t="shared" ca="1" si="78"/>
        <v>4.5113523810657362E-7</v>
      </c>
      <c r="K1223" s="353">
        <f t="array" aca="1" ref="K1223" ca="1">INDEX($B$3:$E$5837,MATCH(H1223&amp;I1223,$B$3:$B$5837&amp;$C$3:$C$5837,0),4)</f>
        <v>4</v>
      </c>
      <c r="L1223">
        <f t="shared" ca="1" si="79"/>
        <v>4</v>
      </c>
    </row>
    <row r="1224" spans="1:12">
      <c r="A1224" s="6" t="s">
        <v>108</v>
      </c>
      <c r="B1224" t="s">
        <v>173</v>
      </c>
      <c r="C1224" s="350" t="s">
        <v>572</v>
      </c>
      <c r="D1224" s="351">
        <f t="shared" ca="1" si="76"/>
        <v>0</v>
      </c>
      <c r="E1224" s="375" t="str">
        <f t="shared" ca="1" si="77"/>
        <v/>
      </c>
      <c r="G1224" s="6" t="s">
        <v>108</v>
      </c>
      <c r="H1224">
        <v>336212</v>
      </c>
      <c r="I1224" t="s">
        <v>577</v>
      </c>
      <c r="J1224" s="352">
        <f t="shared" ca="1" si="78"/>
        <v>1.431620093869713E-8</v>
      </c>
      <c r="K1224" s="353">
        <f t="array" aca="1" ref="K1224" ca="1">INDEX($B$3:$E$5837,MATCH(H1224&amp;I1224,$B$3:$B$5837&amp;$C$3:$C$5837,0),4)</f>
        <v>4</v>
      </c>
      <c r="L1224">
        <f t="shared" ca="1" si="79"/>
        <v>4</v>
      </c>
    </row>
    <row r="1225" spans="1:12">
      <c r="A1225" s="6" t="s">
        <v>108</v>
      </c>
      <c r="B1225">
        <v>331314</v>
      </c>
      <c r="C1225" s="350" t="s">
        <v>572</v>
      </c>
      <c r="D1225" s="351">
        <f t="shared" ca="1" si="76"/>
        <v>0</v>
      </c>
      <c r="E1225" s="375" t="str">
        <f t="shared" ca="1" si="77"/>
        <v/>
      </c>
      <c r="G1225" s="6" t="s">
        <v>108</v>
      </c>
      <c r="H1225" s="6">
        <v>336212</v>
      </c>
      <c r="I1225" t="s">
        <v>571</v>
      </c>
      <c r="J1225" s="352">
        <f t="shared" ca="1" si="78"/>
        <v>4.3035990052282539E-8</v>
      </c>
      <c r="K1225" s="353">
        <f t="array" aca="1" ref="K1225" ca="1">INDEX($B$3:$E$5837,MATCH(H1225&amp;I1225,$B$3:$B$5837&amp;$C$3:$C$5837,0),4)</f>
        <v>4</v>
      </c>
      <c r="L1225">
        <f t="shared" ca="1" si="79"/>
        <v>4</v>
      </c>
    </row>
    <row r="1226" spans="1:12">
      <c r="A1226" s="6" t="s">
        <v>108</v>
      </c>
      <c r="B1226" t="s">
        <v>176</v>
      </c>
      <c r="C1226" s="350" t="s">
        <v>572</v>
      </c>
      <c r="D1226" s="351">
        <f t="shared" ca="1" si="76"/>
        <v>0</v>
      </c>
      <c r="E1226" s="375" t="str">
        <f t="shared" ca="1" si="77"/>
        <v/>
      </c>
      <c r="G1226" s="6" t="s">
        <v>108</v>
      </c>
      <c r="H1226" s="6">
        <v>336213</v>
      </c>
      <c r="I1226" t="s">
        <v>569</v>
      </c>
      <c r="J1226" s="352">
        <f t="shared" ca="1" si="78"/>
        <v>1.9486573229695405E-2</v>
      </c>
      <c r="K1226" s="353">
        <f t="array" aca="1" ref="K1226" ca="1">INDEX($B$3:$E$5837,MATCH(H1226&amp;I1226,$B$3:$B$5837&amp;$C$3:$C$5837,0),4)</f>
        <v>4</v>
      </c>
      <c r="L1226">
        <f t="shared" ca="1" si="79"/>
        <v>4</v>
      </c>
    </row>
    <row r="1227" spans="1:12">
      <c r="A1227" s="6" t="s">
        <v>108</v>
      </c>
      <c r="B1227">
        <v>331411</v>
      </c>
      <c r="C1227" s="350" t="s">
        <v>572</v>
      </c>
      <c r="D1227" s="351">
        <f t="shared" ca="1" si="76"/>
        <v>0</v>
      </c>
      <c r="E1227" s="375" t="str">
        <f t="shared" ca="1" si="77"/>
        <v/>
      </c>
      <c r="G1227" s="6" t="s">
        <v>108</v>
      </c>
      <c r="H1227">
        <v>336213</v>
      </c>
      <c r="I1227" t="s">
        <v>575</v>
      </c>
      <c r="J1227" s="352">
        <f t="shared" ca="1" si="78"/>
        <v>6.1848390269086643E-6</v>
      </c>
      <c r="K1227" s="353">
        <f t="array" aca="1" ref="K1227" ca="1">INDEX($B$3:$E$5837,MATCH(H1227&amp;I1227,$B$3:$B$5837&amp;$C$3:$C$5837,0),4)</f>
        <v>4</v>
      </c>
      <c r="L1227">
        <f t="shared" ca="1" si="79"/>
        <v>4</v>
      </c>
    </row>
    <row r="1228" spans="1:12">
      <c r="A1228" s="6" t="s">
        <v>108</v>
      </c>
      <c r="B1228">
        <v>331419</v>
      </c>
      <c r="C1228" s="350" t="s">
        <v>572</v>
      </c>
      <c r="D1228" s="351">
        <f t="shared" ca="1" si="76"/>
        <v>0</v>
      </c>
      <c r="E1228" s="375" t="str">
        <f t="shared" ca="1" si="77"/>
        <v/>
      </c>
      <c r="G1228" s="6" t="s">
        <v>108</v>
      </c>
      <c r="H1228" s="6">
        <v>336213</v>
      </c>
      <c r="I1228" t="s">
        <v>574</v>
      </c>
      <c r="J1228" s="352">
        <f t="shared" ca="1" si="78"/>
        <v>5.4672764741448182E-7</v>
      </c>
      <c r="K1228" s="353">
        <f t="array" aca="1" ref="K1228" ca="1">INDEX($B$3:$E$5837,MATCH(H1228&amp;I1228,$B$3:$B$5837&amp;$C$3:$C$5837,0),4)</f>
        <v>4</v>
      </c>
      <c r="L1228">
        <f t="shared" ca="1" si="79"/>
        <v>4</v>
      </c>
    </row>
    <row r="1229" spans="1:12">
      <c r="A1229" s="6" t="s">
        <v>108</v>
      </c>
      <c r="B1229">
        <v>331420</v>
      </c>
      <c r="C1229" s="350" t="s">
        <v>572</v>
      </c>
      <c r="D1229" s="351">
        <f t="shared" ca="1" si="76"/>
        <v>0</v>
      </c>
      <c r="E1229" s="375" t="str">
        <f t="shared" ca="1" si="77"/>
        <v/>
      </c>
      <c r="G1229" s="6" t="s">
        <v>108</v>
      </c>
      <c r="H1229" s="6">
        <v>336213</v>
      </c>
      <c r="I1229" t="s">
        <v>573</v>
      </c>
      <c r="J1229" s="352">
        <f t="shared" ca="1" si="78"/>
        <v>1.7285878644540978E-7</v>
      </c>
      <c r="K1229" s="353">
        <f t="array" aca="1" ref="K1229" ca="1">INDEX($B$3:$E$5837,MATCH(H1229&amp;I1229,$B$3:$B$5837&amp;$C$3:$C$5837,0),4)</f>
        <v>4</v>
      </c>
      <c r="L1229">
        <f t="shared" ca="1" si="79"/>
        <v>4</v>
      </c>
    </row>
    <row r="1230" spans="1:12">
      <c r="A1230" s="6" t="s">
        <v>108</v>
      </c>
      <c r="B1230">
        <v>331490</v>
      </c>
      <c r="C1230" s="350" t="s">
        <v>572</v>
      </c>
      <c r="D1230" s="351">
        <f t="shared" ca="1" si="76"/>
        <v>0</v>
      </c>
      <c r="E1230" s="375" t="str">
        <f t="shared" ca="1" si="77"/>
        <v/>
      </c>
      <c r="G1230" s="6" t="s">
        <v>108</v>
      </c>
      <c r="H1230" s="6">
        <v>336213</v>
      </c>
      <c r="I1230" t="s">
        <v>576</v>
      </c>
      <c r="J1230" s="352">
        <f t="shared" ca="1" si="78"/>
        <v>3.4194716311935927E-7</v>
      </c>
      <c r="K1230" s="353">
        <f t="array" aca="1" ref="K1230" ca="1">INDEX($B$3:$E$5837,MATCH(H1230&amp;I1230,$B$3:$B$5837&amp;$C$3:$C$5837,0),4)</f>
        <v>4</v>
      </c>
      <c r="L1230">
        <f t="shared" ca="1" si="79"/>
        <v>4</v>
      </c>
    </row>
    <row r="1231" spans="1:12">
      <c r="A1231" s="6" t="s">
        <v>108</v>
      </c>
      <c r="B1231">
        <v>331510</v>
      </c>
      <c r="C1231" s="350" t="s">
        <v>572</v>
      </c>
      <c r="D1231" s="351">
        <f t="shared" ca="1" si="76"/>
        <v>0</v>
      </c>
      <c r="E1231" s="375" t="str">
        <f t="shared" ca="1" si="77"/>
        <v/>
      </c>
      <c r="G1231" s="6" t="s">
        <v>108</v>
      </c>
      <c r="H1231" s="6">
        <v>336213</v>
      </c>
      <c r="I1231" t="s">
        <v>570</v>
      </c>
      <c r="J1231" s="352">
        <f t="shared" ca="1" si="78"/>
        <v>4.1381526318052247E-7</v>
      </c>
      <c r="K1231" s="353">
        <f t="array" aca="1" ref="K1231" ca="1">INDEX($B$3:$E$5837,MATCH(H1231&amp;I1231,$B$3:$B$5837&amp;$C$3:$C$5837,0),4)</f>
        <v>4</v>
      </c>
      <c r="L1231">
        <f t="shared" ca="1" si="79"/>
        <v>4</v>
      </c>
    </row>
    <row r="1232" spans="1:12">
      <c r="A1232" s="6" t="s">
        <v>108</v>
      </c>
      <c r="B1232">
        <v>331520</v>
      </c>
      <c r="C1232" s="350" t="s">
        <v>572</v>
      </c>
      <c r="D1232" s="351">
        <f t="shared" ca="1" si="76"/>
        <v>0</v>
      </c>
      <c r="E1232" s="375" t="str">
        <f t="shared" ca="1" si="77"/>
        <v/>
      </c>
      <c r="G1232" s="6" t="s">
        <v>108</v>
      </c>
      <c r="H1232">
        <v>336213</v>
      </c>
      <c r="I1232" t="s">
        <v>577</v>
      </c>
      <c r="J1232" s="352">
        <f t="shared" ca="1" si="78"/>
        <v>1.5462139154520602E-8</v>
      </c>
      <c r="K1232" s="353">
        <f t="array" aca="1" ref="K1232" ca="1">INDEX($B$3:$E$5837,MATCH(H1232&amp;I1232,$B$3:$B$5837&amp;$C$3:$C$5837,0),4)</f>
        <v>4</v>
      </c>
      <c r="L1232">
        <f t="shared" ca="1" si="79"/>
        <v>4</v>
      </c>
    </row>
    <row r="1233" spans="1:12">
      <c r="A1233" s="6" t="s">
        <v>108</v>
      </c>
      <c r="B1233" t="s">
        <v>184</v>
      </c>
      <c r="C1233" s="350" t="s">
        <v>572</v>
      </c>
      <c r="D1233" s="351">
        <f t="shared" ca="1" si="76"/>
        <v>0</v>
      </c>
      <c r="E1233" s="375" t="str">
        <f t="shared" ca="1" si="77"/>
        <v/>
      </c>
      <c r="G1233" s="6" t="s">
        <v>108</v>
      </c>
      <c r="H1233" s="6">
        <v>336213</v>
      </c>
      <c r="I1233" t="s">
        <v>571</v>
      </c>
      <c r="J1233" s="352">
        <f t="shared" ca="1" si="78"/>
        <v>3.9744616645059185E-8</v>
      </c>
      <c r="K1233" s="353">
        <f t="array" aca="1" ref="K1233" ca="1">INDEX($B$3:$E$5837,MATCH(H1233&amp;I1233,$B$3:$B$5837&amp;$C$3:$C$5837,0),4)</f>
        <v>4</v>
      </c>
      <c r="L1233">
        <f t="shared" ca="1" si="79"/>
        <v>4</v>
      </c>
    </row>
    <row r="1234" spans="1:12">
      <c r="A1234" s="6" t="s">
        <v>108</v>
      </c>
      <c r="B1234">
        <v>332114</v>
      </c>
      <c r="C1234" s="350" t="s">
        <v>572</v>
      </c>
      <c r="D1234" s="351">
        <f t="shared" ca="1" si="76"/>
        <v>0</v>
      </c>
      <c r="E1234" s="375" t="str">
        <f t="shared" ca="1" si="77"/>
        <v/>
      </c>
      <c r="G1234" s="6" t="s">
        <v>108</v>
      </c>
      <c r="H1234" s="6">
        <v>336214</v>
      </c>
      <c r="I1234" t="s">
        <v>569</v>
      </c>
      <c r="J1234" s="352">
        <f t="shared" ca="1" si="78"/>
        <v>2.436152873666074E-2</v>
      </c>
      <c r="K1234" s="353">
        <f t="array" aca="1" ref="K1234" ca="1">INDEX($B$3:$E$5837,MATCH(H1234&amp;I1234,$B$3:$B$5837&amp;$C$3:$C$5837,0),4)</f>
        <v>4</v>
      </c>
      <c r="L1234">
        <f t="shared" ca="1" si="79"/>
        <v>4</v>
      </c>
    </row>
    <row r="1235" spans="1:12">
      <c r="A1235" s="6" t="s">
        <v>108</v>
      </c>
      <c r="B1235" t="s">
        <v>187</v>
      </c>
      <c r="C1235" s="350" t="s">
        <v>572</v>
      </c>
      <c r="D1235" s="351">
        <f t="shared" ca="1" si="76"/>
        <v>0</v>
      </c>
      <c r="E1235" s="375" t="str">
        <f t="shared" ca="1" si="77"/>
        <v/>
      </c>
      <c r="G1235" s="6" t="s">
        <v>108</v>
      </c>
      <c r="H1235">
        <v>336214</v>
      </c>
      <c r="I1235" t="s">
        <v>575</v>
      </c>
      <c r="J1235" s="352">
        <f t="shared" ca="1" si="78"/>
        <v>3.8660500209459212E-6</v>
      </c>
      <c r="K1235" s="353">
        <f t="array" aca="1" ref="K1235" ca="1">INDEX($B$3:$E$5837,MATCH(H1235&amp;I1235,$B$3:$B$5837&amp;$C$3:$C$5837,0),4)</f>
        <v>4</v>
      </c>
      <c r="L1235">
        <f t="shared" ca="1" si="79"/>
        <v>4</v>
      </c>
    </row>
    <row r="1236" spans="1:12">
      <c r="A1236" s="6" t="s">
        <v>108</v>
      </c>
      <c r="B1236">
        <v>332200</v>
      </c>
      <c r="C1236" s="350" t="s">
        <v>572</v>
      </c>
      <c r="D1236" s="351">
        <f t="shared" ca="1" si="76"/>
        <v>0</v>
      </c>
      <c r="E1236" s="375" t="str">
        <f t="shared" ca="1" si="77"/>
        <v/>
      </c>
      <c r="G1236" s="6" t="s">
        <v>108</v>
      </c>
      <c r="H1236" s="6">
        <v>336214</v>
      </c>
      <c r="I1236" t="s">
        <v>574</v>
      </c>
      <c r="J1236" s="352">
        <f t="shared" ca="1" si="78"/>
        <v>3.4175124421870995E-7</v>
      </c>
      <c r="K1236" s="353">
        <f t="array" aca="1" ref="K1236" ca="1">INDEX($B$3:$E$5837,MATCH(H1236&amp;I1236,$B$3:$B$5837&amp;$C$3:$C$5837,0),4)</f>
        <v>4</v>
      </c>
      <c r="L1236">
        <f t="shared" ca="1" si="79"/>
        <v>4</v>
      </c>
    </row>
    <row r="1237" spans="1:12">
      <c r="A1237" s="6" t="s">
        <v>108</v>
      </c>
      <c r="B1237">
        <v>332310</v>
      </c>
      <c r="C1237" s="350" t="s">
        <v>572</v>
      </c>
      <c r="D1237" s="351">
        <f t="shared" ca="1" si="76"/>
        <v>0</v>
      </c>
      <c r="E1237" s="375" t="str">
        <f t="shared" ca="1" si="77"/>
        <v/>
      </c>
      <c r="G1237" s="6" t="s">
        <v>108</v>
      </c>
      <c r="H1237" s="6">
        <v>336214</v>
      </c>
      <c r="I1237" t="s">
        <v>573</v>
      </c>
      <c r="J1237" s="352">
        <f t="shared" ca="1" si="78"/>
        <v>1.0805143222813772E-7</v>
      </c>
      <c r="K1237" s="353">
        <f t="array" aca="1" ref="K1237" ca="1">INDEX($B$3:$E$5837,MATCH(H1237&amp;I1237,$B$3:$B$5837&amp;$C$3:$C$5837,0),4)</f>
        <v>4</v>
      </c>
      <c r="L1237">
        <f t="shared" ca="1" si="79"/>
        <v>4</v>
      </c>
    </row>
    <row r="1238" spans="1:12">
      <c r="A1238" s="6" t="s">
        <v>108</v>
      </c>
      <c r="B1238">
        <v>332320</v>
      </c>
      <c r="C1238" s="350" t="s">
        <v>572</v>
      </c>
      <c r="D1238" s="351">
        <f t="shared" ca="1" si="76"/>
        <v>0</v>
      </c>
      <c r="E1238" s="375" t="str">
        <f t="shared" ca="1" si="77"/>
        <v/>
      </c>
      <c r="G1238" s="6" t="s">
        <v>108</v>
      </c>
      <c r="H1238" s="6">
        <v>336214</v>
      </c>
      <c r="I1238" t="s">
        <v>576</v>
      </c>
      <c r="J1238" s="352">
        <f t="shared" ca="1" si="78"/>
        <v>2.1374603791438653E-7</v>
      </c>
      <c r="K1238" s="353">
        <f t="array" aca="1" ref="K1238" ca="1">INDEX($B$3:$E$5837,MATCH(H1238&amp;I1238,$B$3:$B$5837&amp;$C$3:$C$5837,0),4)</f>
        <v>4</v>
      </c>
      <c r="L1238">
        <f t="shared" ca="1" si="79"/>
        <v>4</v>
      </c>
    </row>
    <row r="1239" spans="1:12">
      <c r="A1239" s="6" t="s">
        <v>108</v>
      </c>
      <c r="B1239">
        <v>332410</v>
      </c>
      <c r="C1239" s="350" t="s">
        <v>572</v>
      </c>
      <c r="D1239" s="351">
        <f t="shared" ca="1" si="76"/>
        <v>0</v>
      </c>
      <c r="E1239" s="375" t="str">
        <f t="shared" ca="1" si="77"/>
        <v/>
      </c>
      <c r="G1239" s="6" t="s">
        <v>108</v>
      </c>
      <c r="H1239" s="6">
        <v>336214</v>
      </c>
      <c r="I1239" t="s">
        <v>570</v>
      </c>
      <c r="J1239" s="352">
        <f t="shared" ca="1" si="78"/>
        <v>5.1733941657215154E-7</v>
      </c>
      <c r="K1239" s="353">
        <f t="array" aca="1" ref="K1239" ca="1">INDEX($B$3:$E$5837,MATCH(H1239&amp;I1239,$B$3:$B$5837&amp;$C$3:$C$5837,0),4)</f>
        <v>4</v>
      </c>
      <c r="L1239">
        <f t="shared" ca="1" si="79"/>
        <v>4</v>
      </c>
    </row>
    <row r="1240" spans="1:12">
      <c r="A1240" s="6" t="s">
        <v>108</v>
      </c>
      <c r="B1240">
        <v>332420</v>
      </c>
      <c r="C1240" s="350" t="s">
        <v>572</v>
      </c>
      <c r="D1240" s="351">
        <f t="shared" ca="1" si="76"/>
        <v>0</v>
      </c>
      <c r="E1240" s="375" t="str">
        <f t="shared" ca="1" si="77"/>
        <v/>
      </c>
      <c r="G1240" s="6" t="s">
        <v>108</v>
      </c>
      <c r="H1240">
        <v>336214</v>
      </c>
      <c r="I1240" t="s">
        <v>577</v>
      </c>
      <c r="J1240" s="352">
        <f t="shared" ca="1" si="78"/>
        <v>9.6651510479297541E-9</v>
      </c>
      <c r="K1240" s="353">
        <f t="array" aca="1" ref="K1240" ca="1">INDEX($B$3:$E$5837,MATCH(H1240&amp;I1240,$B$3:$B$5837&amp;$C$3:$C$5837,0),4)</f>
        <v>4</v>
      </c>
      <c r="L1240">
        <f t="shared" ca="1" si="79"/>
        <v>4</v>
      </c>
    </row>
    <row r="1241" spans="1:12">
      <c r="A1241" s="6" t="s">
        <v>108</v>
      </c>
      <c r="B1241">
        <v>332430</v>
      </c>
      <c r="C1241" s="350" t="s">
        <v>572</v>
      </c>
      <c r="D1241" s="351">
        <f t="shared" ca="1" si="76"/>
        <v>0</v>
      </c>
      <c r="E1241" s="375" t="str">
        <f t="shared" ca="1" si="77"/>
        <v/>
      </c>
      <c r="G1241" s="6" t="s">
        <v>108</v>
      </c>
      <c r="H1241" s="6">
        <v>336214</v>
      </c>
      <c r="I1241" t="s">
        <v>571</v>
      </c>
      <c r="J1241" s="352">
        <f t="shared" ca="1" si="78"/>
        <v>4.9687526334834648E-8</v>
      </c>
      <c r="K1241" s="353">
        <f t="array" aca="1" ref="K1241" ca="1">INDEX($B$3:$E$5837,MATCH(H1241&amp;I1241,$B$3:$B$5837&amp;$C$3:$C$5837,0),4)</f>
        <v>4</v>
      </c>
      <c r="L1241">
        <f t="shared" ca="1" si="79"/>
        <v>4</v>
      </c>
    </row>
    <row r="1242" spans="1:12">
      <c r="A1242" s="6" t="s">
        <v>108</v>
      </c>
      <c r="B1242">
        <v>332500</v>
      </c>
      <c r="C1242" s="350" t="s">
        <v>572</v>
      </c>
      <c r="D1242" s="351">
        <f t="shared" ca="1" si="76"/>
        <v>0</v>
      </c>
      <c r="E1242" s="375" t="str">
        <f t="shared" ca="1" si="77"/>
        <v/>
      </c>
      <c r="G1242" s="6" t="s">
        <v>108</v>
      </c>
      <c r="H1242" s="6">
        <v>336310</v>
      </c>
      <c r="I1242" t="s">
        <v>569</v>
      </c>
      <c r="J1242" s="352">
        <f t="shared" ca="1" si="78"/>
        <v>3.224036086734397E-2</v>
      </c>
      <c r="K1242" s="353">
        <f t="array" aca="1" ref="K1242" ca="1">INDEX($B$3:$E$5837,MATCH(H1242&amp;I1242,$B$3:$B$5837&amp;$C$3:$C$5837,0),4)</f>
        <v>4</v>
      </c>
      <c r="L1242">
        <f t="shared" ca="1" si="79"/>
        <v>4</v>
      </c>
    </row>
    <row r="1243" spans="1:12">
      <c r="A1243" s="6" t="s">
        <v>108</v>
      </c>
      <c r="B1243">
        <v>332600</v>
      </c>
      <c r="C1243" s="350" t="s">
        <v>572</v>
      </c>
      <c r="D1243" s="351">
        <f t="shared" ca="1" si="76"/>
        <v>0</v>
      </c>
      <c r="E1243" s="375" t="str">
        <f t="shared" ca="1" si="77"/>
        <v/>
      </c>
      <c r="G1243" s="6" t="s">
        <v>108</v>
      </c>
      <c r="H1243">
        <v>336310</v>
      </c>
      <c r="I1243" t="s">
        <v>570</v>
      </c>
      <c r="J1243" s="352">
        <f t="shared" ca="1" si="78"/>
        <v>6.7960793290493908E-7</v>
      </c>
      <c r="K1243" s="353">
        <f t="array" aca="1" ref="K1243" ca="1">INDEX($B$3:$E$5837,MATCH(H1243&amp;I1243,$B$3:$B$5837&amp;$C$3:$C$5837,0),4)</f>
        <v>4</v>
      </c>
      <c r="L1243">
        <f t="shared" ca="1" si="79"/>
        <v>4</v>
      </c>
    </row>
    <row r="1244" spans="1:12">
      <c r="A1244" s="6" t="s">
        <v>108</v>
      </c>
      <c r="B1244">
        <v>332710</v>
      </c>
      <c r="C1244" s="350" t="s">
        <v>572</v>
      </c>
      <c r="D1244" s="351">
        <f t="shared" ca="1" si="76"/>
        <v>0</v>
      </c>
      <c r="E1244" s="375" t="str">
        <f t="shared" ca="1" si="77"/>
        <v/>
      </c>
      <c r="G1244" s="6" t="s">
        <v>108</v>
      </c>
      <c r="H1244">
        <v>336310</v>
      </c>
      <c r="I1244" t="s">
        <v>575</v>
      </c>
      <c r="J1244" s="352">
        <f t="shared" ca="1" si="78"/>
        <v>7.8939823280080348E-8</v>
      </c>
      <c r="K1244" s="353">
        <f t="array" aca="1" ref="K1244" ca="1">INDEX($B$3:$E$5837,MATCH(H1244&amp;I1244,$B$3:$B$5837&amp;$C$3:$C$5837,0),4)</f>
        <v>4</v>
      </c>
      <c r="L1244">
        <f t="shared" ca="1" si="79"/>
        <v>4</v>
      </c>
    </row>
    <row r="1245" spans="1:12">
      <c r="A1245" s="6" t="s">
        <v>108</v>
      </c>
      <c r="B1245">
        <v>332720</v>
      </c>
      <c r="C1245" s="350" t="s">
        <v>572</v>
      </c>
      <c r="D1245" s="351">
        <f t="shared" ca="1" si="76"/>
        <v>0</v>
      </c>
      <c r="E1245" s="375" t="str">
        <f t="shared" ca="1" si="77"/>
        <v/>
      </c>
      <c r="G1245" s="6" t="s">
        <v>108</v>
      </c>
      <c r="H1245" s="6">
        <v>336310</v>
      </c>
      <c r="I1245" t="s">
        <v>574</v>
      </c>
      <c r="J1245" s="352">
        <f t="shared" ca="1" si="78"/>
        <v>6.9781256523348827E-9</v>
      </c>
      <c r="K1245" s="353">
        <f t="array" aca="1" ref="K1245" ca="1">INDEX($B$3:$E$5837,MATCH(H1245&amp;I1245,$B$3:$B$5837&amp;$C$3:$C$5837,0),4)</f>
        <v>4</v>
      </c>
      <c r="L1245">
        <f t="shared" ca="1" si="79"/>
        <v>4</v>
      </c>
    </row>
    <row r="1246" spans="1:12">
      <c r="A1246" s="6" t="s">
        <v>108</v>
      </c>
      <c r="B1246">
        <v>332800</v>
      </c>
      <c r="C1246" s="350" t="s">
        <v>572</v>
      </c>
      <c r="D1246" s="351">
        <f t="shared" ca="1" si="76"/>
        <v>0</v>
      </c>
      <c r="E1246" s="375" t="str">
        <f t="shared" ca="1" si="77"/>
        <v/>
      </c>
      <c r="G1246" s="6" t="s">
        <v>108</v>
      </c>
      <c r="H1246" s="6">
        <v>336310</v>
      </c>
      <c r="I1246" t="s">
        <v>571</v>
      </c>
      <c r="J1246" s="352">
        <f t="shared" ca="1" si="78"/>
        <v>6.4328488595108093E-8</v>
      </c>
      <c r="K1246" s="353">
        <f t="array" aca="1" ref="K1246" ca="1">INDEX($B$3:$E$5837,MATCH(H1246&amp;I1246,$B$3:$B$5837&amp;$C$3:$C$5837,0),4)</f>
        <v>4</v>
      </c>
      <c r="L1246">
        <f t="shared" ca="1" si="79"/>
        <v>4</v>
      </c>
    </row>
    <row r="1247" spans="1:12">
      <c r="A1247" s="6" t="s">
        <v>108</v>
      </c>
      <c r="B1247" t="s">
        <v>200</v>
      </c>
      <c r="C1247" s="350" t="s">
        <v>572</v>
      </c>
      <c r="D1247" s="351">
        <f t="shared" ca="1" si="76"/>
        <v>0</v>
      </c>
      <c r="E1247" s="375" t="str">
        <f t="shared" ca="1" si="77"/>
        <v/>
      </c>
      <c r="G1247" s="6" t="s">
        <v>108</v>
      </c>
      <c r="H1247" s="6">
        <v>336310</v>
      </c>
      <c r="I1247" t="s">
        <v>573</v>
      </c>
      <c r="J1247" s="352">
        <f t="shared" ca="1" si="78"/>
        <v>2.2062727898077772E-9</v>
      </c>
      <c r="K1247" s="353">
        <f t="array" aca="1" ref="K1247" ca="1">INDEX($B$3:$E$5837,MATCH(H1247&amp;I1247,$B$3:$B$5837&amp;$C$3:$C$5837,0),4)</f>
        <v>4</v>
      </c>
      <c r="L1247">
        <f t="shared" ca="1" si="79"/>
        <v>4</v>
      </c>
    </row>
    <row r="1248" spans="1:12">
      <c r="A1248" s="6" t="s">
        <v>108</v>
      </c>
      <c r="B1248">
        <v>332913</v>
      </c>
      <c r="C1248" s="350" t="s">
        <v>572</v>
      </c>
      <c r="D1248" s="351">
        <f t="shared" ca="1" si="76"/>
        <v>0</v>
      </c>
      <c r="E1248" s="375" t="str">
        <f t="shared" ca="1" si="77"/>
        <v/>
      </c>
      <c r="G1248" s="6" t="s">
        <v>108</v>
      </c>
      <c r="H1248" s="6">
        <v>336310</v>
      </c>
      <c r="I1248" t="s">
        <v>576</v>
      </c>
      <c r="J1248" s="352">
        <f t="shared" ca="1" si="78"/>
        <v>4.3644221798378679E-9</v>
      </c>
      <c r="K1248" s="353">
        <f t="array" aca="1" ref="K1248" ca="1">INDEX($B$3:$E$5837,MATCH(H1248&amp;I1248,$B$3:$B$5837&amp;$C$3:$C$5837,0),4)</f>
        <v>4</v>
      </c>
      <c r="L1248">
        <f t="shared" ca="1" si="79"/>
        <v>4</v>
      </c>
    </row>
    <row r="1249" spans="1:12">
      <c r="A1249" s="6" t="s">
        <v>108</v>
      </c>
      <c r="B1249">
        <v>332991</v>
      </c>
      <c r="C1249" s="350" t="s">
        <v>572</v>
      </c>
      <c r="D1249" s="351">
        <f t="shared" ca="1" si="76"/>
        <v>0</v>
      </c>
      <c r="E1249" s="375" t="str">
        <f t="shared" ca="1" si="77"/>
        <v/>
      </c>
      <c r="G1249" s="6" t="s">
        <v>108</v>
      </c>
      <c r="H1249">
        <v>336310</v>
      </c>
      <c r="I1249" t="s">
        <v>577</v>
      </c>
      <c r="J1249" s="352">
        <f t="shared" ca="1" si="78"/>
        <v>1.9735008899656727E-10</v>
      </c>
      <c r="K1249" s="353">
        <f t="array" aca="1" ref="K1249" ca="1">INDEX($B$3:$E$5837,MATCH(H1249&amp;I1249,$B$3:$B$5837&amp;$C$3:$C$5837,0),4)</f>
        <v>4</v>
      </c>
      <c r="L1249">
        <f t="shared" ca="1" si="79"/>
        <v>4</v>
      </c>
    </row>
    <row r="1250" spans="1:12">
      <c r="A1250" s="6" t="s">
        <v>108</v>
      </c>
      <c r="B1250" t="s">
        <v>204</v>
      </c>
      <c r="C1250" s="350" t="s">
        <v>572</v>
      </c>
      <c r="D1250" s="351">
        <f t="shared" ca="1" si="76"/>
        <v>0</v>
      </c>
      <c r="E1250" s="375" t="str">
        <f t="shared" ca="1" si="77"/>
        <v/>
      </c>
      <c r="G1250" s="6" t="s">
        <v>108</v>
      </c>
      <c r="H1250" s="6">
        <v>336320</v>
      </c>
      <c r="I1250" t="s">
        <v>569</v>
      </c>
      <c r="J1250" s="352">
        <f t="shared" ca="1" si="78"/>
        <v>2.2766164231240112E-2</v>
      </c>
      <c r="K1250" s="353">
        <f t="array" aca="1" ref="K1250" ca="1">INDEX($B$3:$E$5837,MATCH(H1250&amp;I1250,$B$3:$B$5837&amp;$C$3:$C$5837,0),4)</f>
        <v>4</v>
      </c>
      <c r="L1250">
        <f t="shared" ca="1" si="79"/>
        <v>4</v>
      </c>
    </row>
    <row r="1251" spans="1:12">
      <c r="A1251" s="6" t="s">
        <v>108</v>
      </c>
      <c r="B1251">
        <v>332996</v>
      </c>
      <c r="C1251" s="350" t="s">
        <v>572</v>
      </c>
      <c r="D1251" s="351">
        <f t="shared" ca="1" si="76"/>
        <v>0</v>
      </c>
      <c r="E1251" s="375" t="str">
        <f t="shared" ca="1" si="77"/>
        <v/>
      </c>
      <c r="G1251" s="6" t="s">
        <v>108</v>
      </c>
      <c r="H1251">
        <v>336320</v>
      </c>
      <c r="I1251" t="s">
        <v>570</v>
      </c>
      <c r="J1251" s="352">
        <f t="shared" ca="1" si="78"/>
        <v>4.814438386134967E-7</v>
      </c>
      <c r="K1251" s="353">
        <f t="array" aca="1" ref="K1251" ca="1">INDEX($B$3:$E$5837,MATCH(H1251&amp;I1251,$B$3:$B$5837&amp;$C$3:$C$5837,0),4)</f>
        <v>4</v>
      </c>
      <c r="L1251">
        <f t="shared" ca="1" si="79"/>
        <v>4</v>
      </c>
    </row>
    <row r="1252" spans="1:12">
      <c r="A1252" s="6" t="s">
        <v>108</v>
      </c>
      <c r="B1252" t="s">
        <v>207</v>
      </c>
      <c r="C1252" s="350" t="s">
        <v>572</v>
      </c>
      <c r="D1252" s="351">
        <f t="shared" ca="1" si="76"/>
        <v>0</v>
      </c>
      <c r="E1252" s="375" t="str">
        <f t="shared" ca="1" si="77"/>
        <v/>
      </c>
      <c r="G1252" s="6" t="s">
        <v>108</v>
      </c>
      <c r="H1252" s="6">
        <v>336320</v>
      </c>
      <c r="I1252" t="s">
        <v>575</v>
      </c>
      <c r="J1252" s="352">
        <f t="shared" ca="1" si="78"/>
        <v>3.2405386477441379E-8</v>
      </c>
      <c r="K1252" s="353">
        <f t="array" aca="1" ref="K1252" ca="1">INDEX($B$3:$E$5837,MATCH(H1252&amp;I1252,$B$3:$B$5837&amp;$C$3:$C$5837,0),4)</f>
        <v>4</v>
      </c>
      <c r="L1252">
        <f t="shared" ca="1" si="79"/>
        <v>4</v>
      </c>
    </row>
    <row r="1253" spans="1:12">
      <c r="A1253" s="6" t="s">
        <v>108</v>
      </c>
      <c r="B1253">
        <v>333111</v>
      </c>
      <c r="C1253" s="350" t="s">
        <v>572</v>
      </c>
      <c r="D1253" s="351">
        <f t="shared" ca="1" si="76"/>
        <v>0</v>
      </c>
      <c r="E1253" s="375" t="str">
        <f t="shared" ca="1" si="77"/>
        <v/>
      </c>
      <c r="G1253" s="6" t="s">
        <v>108</v>
      </c>
      <c r="H1253" s="6">
        <v>336320</v>
      </c>
      <c r="I1253" t="s">
        <v>571</v>
      </c>
      <c r="J1253" s="352">
        <f t="shared" ca="1" si="78"/>
        <v>4.579593340919951E-8</v>
      </c>
      <c r="K1253" s="353">
        <f t="array" aca="1" ref="K1253" ca="1">INDEX($B$3:$E$5837,MATCH(H1253&amp;I1253,$B$3:$B$5837&amp;$C$3:$C$5837,0),4)</f>
        <v>4</v>
      </c>
      <c r="L1253">
        <f t="shared" ca="1" si="79"/>
        <v>4</v>
      </c>
    </row>
    <row r="1254" spans="1:12">
      <c r="A1254" s="6" t="s">
        <v>108</v>
      </c>
      <c r="B1254">
        <v>333112</v>
      </c>
      <c r="C1254" s="350" t="s">
        <v>572</v>
      </c>
      <c r="D1254" s="351">
        <f t="shared" ca="1" si="76"/>
        <v>0</v>
      </c>
      <c r="E1254" s="375" t="str">
        <f t="shared" ca="1" si="77"/>
        <v/>
      </c>
      <c r="G1254" s="6" t="s">
        <v>108</v>
      </c>
      <c r="H1254" s="6">
        <v>336320</v>
      </c>
      <c r="I1254" t="s">
        <v>574</v>
      </c>
      <c r="J1254" s="352">
        <f t="shared" ca="1" si="78"/>
        <v>2.8645726485825683E-9</v>
      </c>
      <c r="K1254" s="353">
        <f t="array" aca="1" ref="K1254" ca="1">INDEX($B$3:$E$5837,MATCH(H1254&amp;I1254,$B$3:$B$5837&amp;$C$3:$C$5837,0),4)</f>
        <v>4</v>
      </c>
      <c r="L1254">
        <f t="shared" ca="1" si="79"/>
        <v>4</v>
      </c>
    </row>
    <row r="1255" spans="1:12">
      <c r="A1255" s="6" t="s">
        <v>108</v>
      </c>
      <c r="B1255">
        <v>333120</v>
      </c>
      <c r="C1255" s="350" t="s">
        <v>572</v>
      </c>
      <c r="D1255" s="351">
        <f t="shared" ca="1" si="76"/>
        <v>0</v>
      </c>
      <c r="E1255" s="375" t="str">
        <f t="shared" ca="1" si="77"/>
        <v/>
      </c>
      <c r="G1255" s="6" t="s">
        <v>108</v>
      </c>
      <c r="H1255" s="6">
        <v>336320</v>
      </c>
      <c r="I1255" t="s">
        <v>573</v>
      </c>
      <c r="J1255" s="352">
        <f t="shared" ca="1" si="78"/>
        <v>9.0569144264128159E-10</v>
      </c>
      <c r="K1255" s="353">
        <f t="array" aca="1" ref="K1255" ca="1">INDEX($B$3:$E$5837,MATCH(H1255&amp;I1255,$B$3:$B$5837&amp;$C$3:$C$5837,0),4)</f>
        <v>4</v>
      </c>
      <c r="L1255">
        <f t="shared" ca="1" si="79"/>
        <v>4</v>
      </c>
    </row>
    <row r="1256" spans="1:12">
      <c r="A1256" s="6" t="s">
        <v>108</v>
      </c>
      <c r="B1256">
        <v>333130</v>
      </c>
      <c r="C1256" s="350" t="s">
        <v>572</v>
      </c>
      <c r="D1256" s="351">
        <f t="shared" ca="1" si="76"/>
        <v>0</v>
      </c>
      <c r="E1256" s="375" t="str">
        <f t="shared" ca="1" si="77"/>
        <v/>
      </c>
      <c r="G1256" s="6" t="s">
        <v>108</v>
      </c>
      <c r="H1256" s="6">
        <v>336320</v>
      </c>
      <c r="I1256" t="s">
        <v>576</v>
      </c>
      <c r="J1256" s="352">
        <f t="shared" ca="1" si="78"/>
        <v>1.791627870594079E-9</v>
      </c>
      <c r="K1256" s="353">
        <f t="array" aca="1" ref="K1256" ca="1">INDEX($B$3:$E$5837,MATCH(H1256&amp;I1256,$B$3:$B$5837&amp;$C$3:$C$5837,0),4)</f>
        <v>4</v>
      </c>
      <c r="L1256">
        <f t="shared" ca="1" si="79"/>
        <v>4</v>
      </c>
    </row>
    <row r="1257" spans="1:12">
      <c r="A1257" s="6" t="s">
        <v>108</v>
      </c>
      <c r="B1257" t="s">
        <v>213</v>
      </c>
      <c r="C1257" s="350" t="s">
        <v>572</v>
      </c>
      <c r="D1257" s="351">
        <f t="shared" ca="1" si="76"/>
        <v>0</v>
      </c>
      <c r="E1257" s="375" t="str">
        <f t="shared" ca="1" si="77"/>
        <v/>
      </c>
      <c r="G1257" s="6" t="s">
        <v>108</v>
      </c>
      <c r="H1257">
        <v>336320</v>
      </c>
      <c r="I1257" t="s">
        <v>577</v>
      </c>
      <c r="J1257" s="352">
        <f t="shared" ca="1" si="78"/>
        <v>8.101368408947245E-11</v>
      </c>
      <c r="K1257" s="353">
        <f t="array" aca="1" ref="K1257" ca="1">INDEX($B$3:$E$5837,MATCH(H1257&amp;I1257,$B$3:$B$5837&amp;$C$3:$C$5837,0),4)</f>
        <v>4</v>
      </c>
      <c r="L1257">
        <f t="shared" ca="1" si="79"/>
        <v>4</v>
      </c>
    </row>
    <row r="1258" spans="1:12">
      <c r="A1258" s="6" t="s">
        <v>108</v>
      </c>
      <c r="B1258">
        <v>333220</v>
      </c>
      <c r="C1258" s="350" t="s">
        <v>572</v>
      </c>
      <c r="D1258" s="351">
        <f t="shared" ca="1" si="76"/>
        <v>0</v>
      </c>
      <c r="E1258" s="375" t="str">
        <f t="shared" ca="1" si="77"/>
        <v/>
      </c>
      <c r="G1258" s="6" t="s">
        <v>108</v>
      </c>
      <c r="H1258" s="6">
        <v>336350</v>
      </c>
      <c r="I1258" t="s">
        <v>569</v>
      </c>
      <c r="J1258" s="352">
        <f t="shared" ca="1" si="78"/>
        <v>4.0067557610999581E-2</v>
      </c>
      <c r="K1258" s="353">
        <f t="array" aca="1" ref="K1258" ca="1">INDEX($B$3:$E$5837,MATCH(H1258&amp;I1258,$B$3:$B$5837&amp;$C$3:$C$5837,0),4)</f>
        <v>4</v>
      </c>
      <c r="L1258">
        <f t="shared" ca="1" si="79"/>
        <v>4</v>
      </c>
    </row>
    <row r="1259" spans="1:12">
      <c r="A1259" s="6" t="s">
        <v>108</v>
      </c>
      <c r="B1259">
        <v>333295</v>
      </c>
      <c r="C1259" s="350" t="s">
        <v>572</v>
      </c>
      <c r="D1259" s="351">
        <f t="shared" ca="1" si="76"/>
        <v>0</v>
      </c>
      <c r="E1259" s="375" t="str">
        <f t="shared" ca="1" si="77"/>
        <v/>
      </c>
      <c r="G1259" s="6" t="s">
        <v>108</v>
      </c>
      <c r="H1259" s="6">
        <v>336350</v>
      </c>
      <c r="I1259" t="s">
        <v>570</v>
      </c>
      <c r="J1259" s="352">
        <f t="shared" ca="1" si="78"/>
        <v>8.4349258023690848E-7</v>
      </c>
      <c r="K1259" s="353">
        <f t="array" aca="1" ref="K1259" ca="1">INDEX($B$3:$E$5837,MATCH(H1259&amp;I1259,$B$3:$B$5837&amp;$C$3:$C$5837,0),4)</f>
        <v>4</v>
      </c>
      <c r="L1259">
        <f t="shared" ca="1" si="79"/>
        <v>4</v>
      </c>
    </row>
    <row r="1260" spans="1:12">
      <c r="A1260" s="6" t="s">
        <v>108</v>
      </c>
      <c r="B1260" t="s">
        <v>217</v>
      </c>
      <c r="C1260" s="350" t="s">
        <v>572</v>
      </c>
      <c r="D1260" s="351">
        <f t="shared" ca="1" si="76"/>
        <v>0</v>
      </c>
      <c r="E1260" s="375" t="str">
        <f t="shared" ca="1" si="77"/>
        <v/>
      </c>
      <c r="G1260" s="6" t="s">
        <v>108</v>
      </c>
      <c r="H1260" s="6">
        <v>336350</v>
      </c>
      <c r="I1260" t="s">
        <v>575</v>
      </c>
      <c r="J1260" s="352">
        <f t="shared" ca="1" si="78"/>
        <v>7.1854850146201979E-8</v>
      </c>
      <c r="K1260" s="353">
        <f t="array" aca="1" ref="K1260" ca="1">INDEX($B$3:$E$5837,MATCH(H1260&amp;I1260,$B$3:$B$5837&amp;$C$3:$C$5837,0),4)</f>
        <v>4</v>
      </c>
      <c r="L1260">
        <f t="shared" ca="1" si="79"/>
        <v>4</v>
      </c>
    </row>
    <row r="1261" spans="1:12">
      <c r="A1261" s="6" t="s">
        <v>108</v>
      </c>
      <c r="B1261">
        <v>333313</v>
      </c>
      <c r="C1261" s="350" t="s">
        <v>572</v>
      </c>
      <c r="D1261" s="351">
        <f t="shared" ca="1" si="76"/>
        <v>0</v>
      </c>
      <c r="E1261" s="375" t="str">
        <f t="shared" ca="1" si="77"/>
        <v/>
      </c>
      <c r="G1261" s="6" t="s">
        <v>108</v>
      </c>
      <c r="H1261" s="6">
        <v>336350</v>
      </c>
      <c r="I1261" t="s">
        <v>574</v>
      </c>
      <c r="J1261" s="352">
        <f t="shared" ca="1" si="78"/>
        <v>6.3518279141678446E-9</v>
      </c>
      <c r="K1261" s="353">
        <f t="array" aca="1" ref="K1261" ca="1">INDEX($B$3:$E$5837,MATCH(H1261&amp;I1261,$B$3:$B$5837&amp;$C$3:$C$5837,0),4)</f>
        <v>4</v>
      </c>
      <c r="L1261">
        <f t="shared" ca="1" si="79"/>
        <v>4</v>
      </c>
    </row>
    <row r="1262" spans="1:12">
      <c r="A1262" s="6" t="s">
        <v>108</v>
      </c>
      <c r="B1262">
        <v>333314</v>
      </c>
      <c r="C1262" s="350" t="s">
        <v>572</v>
      </c>
      <c r="D1262" s="351">
        <f t="shared" ca="1" si="76"/>
        <v>0</v>
      </c>
      <c r="E1262" s="375" t="str">
        <f t="shared" ca="1" si="77"/>
        <v/>
      </c>
      <c r="G1262" s="6" t="s">
        <v>108</v>
      </c>
      <c r="H1262" s="6">
        <v>336350</v>
      </c>
      <c r="I1262" t="s">
        <v>571</v>
      </c>
      <c r="J1262" s="352">
        <f t="shared" ca="1" si="78"/>
        <v>7.9515127238353263E-8</v>
      </c>
      <c r="K1262" s="353">
        <f t="array" aca="1" ref="K1262" ca="1">INDEX($B$3:$E$5837,MATCH(H1262&amp;I1262,$B$3:$B$5837&amp;$C$3:$C$5837,0),4)</f>
        <v>4</v>
      </c>
      <c r="L1262">
        <f t="shared" ca="1" si="79"/>
        <v>4</v>
      </c>
    </row>
    <row r="1263" spans="1:12">
      <c r="A1263" s="6" t="s">
        <v>108</v>
      </c>
      <c r="B1263">
        <v>333315</v>
      </c>
      <c r="C1263" s="350" t="s">
        <v>572</v>
      </c>
      <c r="D1263" s="351">
        <f t="shared" ca="1" si="76"/>
        <v>0</v>
      </c>
      <c r="E1263" s="375" t="str">
        <f t="shared" ca="1" si="77"/>
        <v/>
      </c>
      <c r="G1263" s="6" t="s">
        <v>108</v>
      </c>
      <c r="H1263">
        <v>336350</v>
      </c>
      <c r="I1263" t="s">
        <v>573</v>
      </c>
      <c r="J1263" s="352">
        <f t="shared" ca="1" si="78"/>
        <v>2.0082563414261476E-9</v>
      </c>
      <c r="K1263" s="353">
        <f t="array" aca="1" ref="K1263" ca="1">INDEX($B$3:$E$5837,MATCH(H1263&amp;I1263,$B$3:$B$5837&amp;$C$3:$C$5837,0),4)</f>
        <v>4</v>
      </c>
      <c r="L1263">
        <f t="shared" ca="1" si="79"/>
        <v>4</v>
      </c>
    </row>
    <row r="1264" spans="1:12">
      <c r="A1264" s="6" t="s">
        <v>108</v>
      </c>
      <c r="B1264" t="s">
        <v>222</v>
      </c>
      <c r="C1264" s="350" t="s">
        <v>572</v>
      </c>
      <c r="D1264" s="351">
        <f t="shared" ca="1" si="76"/>
        <v>0</v>
      </c>
      <c r="E1264" s="375" t="str">
        <f t="shared" ca="1" si="77"/>
        <v/>
      </c>
      <c r="G1264" s="6" t="s">
        <v>108</v>
      </c>
      <c r="H1264" s="6">
        <v>336350</v>
      </c>
      <c r="I1264" t="s">
        <v>576</v>
      </c>
      <c r="J1264" s="352">
        <f t="shared" ca="1" si="78"/>
        <v>3.9727084337943414E-9</v>
      </c>
      <c r="K1264" s="353">
        <f t="array" aca="1" ref="K1264" ca="1">INDEX($B$3:$E$5837,MATCH(H1264&amp;I1264,$B$3:$B$5837&amp;$C$3:$C$5837,0),4)</f>
        <v>4</v>
      </c>
      <c r="L1264">
        <f t="shared" ca="1" si="79"/>
        <v>4</v>
      </c>
    </row>
    <row r="1265" spans="1:12">
      <c r="A1265" s="6" t="s">
        <v>108</v>
      </c>
      <c r="B1265">
        <v>333414</v>
      </c>
      <c r="C1265" s="350" t="s">
        <v>572</v>
      </c>
      <c r="D1265" s="351">
        <f t="shared" ca="1" si="76"/>
        <v>0</v>
      </c>
      <c r="E1265" s="375" t="str">
        <f t="shared" ca="1" si="77"/>
        <v/>
      </c>
      <c r="G1265" s="6" t="s">
        <v>108</v>
      </c>
      <c r="H1265">
        <v>336350</v>
      </c>
      <c r="I1265" t="s">
        <v>577</v>
      </c>
      <c r="J1265" s="352">
        <f t="shared" ca="1" si="78"/>
        <v>1.7963760852206367E-10</v>
      </c>
      <c r="K1265" s="353">
        <f t="array" aca="1" ref="K1265" ca="1">INDEX($B$3:$E$5837,MATCH(H1265&amp;I1265,$B$3:$B$5837&amp;$C$3:$C$5837,0),4)</f>
        <v>4</v>
      </c>
      <c r="L1265">
        <f t="shared" ca="1" si="79"/>
        <v>4</v>
      </c>
    </row>
    <row r="1266" spans="1:12">
      <c r="A1266" s="6" t="s">
        <v>108</v>
      </c>
      <c r="B1266">
        <v>333415</v>
      </c>
      <c r="C1266" s="350" t="s">
        <v>572</v>
      </c>
      <c r="D1266" s="351">
        <f t="shared" ca="1" si="76"/>
        <v>0</v>
      </c>
      <c r="E1266" s="375" t="str">
        <f t="shared" ca="1" si="77"/>
        <v/>
      </c>
      <c r="G1266" s="6" t="s">
        <v>108</v>
      </c>
      <c r="H1266">
        <v>336360</v>
      </c>
      <c r="I1266" t="s">
        <v>569</v>
      </c>
      <c r="J1266" s="352">
        <f t="shared" ca="1" si="78"/>
        <v>2.2520520256785154E-2</v>
      </c>
      <c r="K1266" s="353">
        <f t="array" aca="1" ref="K1266" ca="1">INDEX($B$3:$E$5837,MATCH(H1266&amp;I1266,$B$3:$B$5837&amp;$C$3:$C$5837,0),4)</f>
        <v>4</v>
      </c>
      <c r="L1266">
        <f t="shared" ca="1" si="79"/>
        <v>4</v>
      </c>
    </row>
    <row r="1267" spans="1:12">
      <c r="A1267" s="6" t="s">
        <v>108</v>
      </c>
      <c r="B1267">
        <v>333511</v>
      </c>
      <c r="C1267" s="350" t="s">
        <v>572</v>
      </c>
      <c r="D1267" s="351">
        <f t="shared" ca="1" si="76"/>
        <v>0</v>
      </c>
      <c r="E1267" s="375" t="str">
        <f t="shared" ca="1" si="77"/>
        <v/>
      </c>
      <c r="G1267" s="6" t="s">
        <v>108</v>
      </c>
      <c r="H1267" s="6">
        <v>336360</v>
      </c>
      <c r="I1267" t="s">
        <v>575</v>
      </c>
      <c r="J1267" s="352">
        <f t="shared" ca="1" si="78"/>
        <v>2.0791248924718844E-6</v>
      </c>
      <c r="K1267" s="353">
        <f t="array" aca="1" ref="K1267" ca="1">INDEX($B$3:$E$5837,MATCH(H1267&amp;I1267,$B$3:$B$5837&amp;$C$3:$C$5837,0),4)</f>
        <v>4</v>
      </c>
      <c r="L1267">
        <f t="shared" ca="1" si="79"/>
        <v>4</v>
      </c>
    </row>
    <row r="1268" spans="1:12">
      <c r="A1268" s="6" t="s">
        <v>108</v>
      </c>
      <c r="B1268" t="s">
        <v>227</v>
      </c>
      <c r="C1268" s="350" t="s">
        <v>572</v>
      </c>
      <c r="D1268" s="351">
        <f t="shared" ca="1" si="76"/>
        <v>0</v>
      </c>
      <c r="E1268" s="375" t="str">
        <f t="shared" ca="1" si="77"/>
        <v/>
      </c>
      <c r="G1268" s="6" t="s">
        <v>108</v>
      </c>
      <c r="H1268" s="6">
        <v>336360</v>
      </c>
      <c r="I1268" t="s">
        <v>574</v>
      </c>
      <c r="J1268" s="352">
        <f t="shared" ca="1" si="78"/>
        <v>1.8379056531568279E-7</v>
      </c>
      <c r="K1268" s="353">
        <f t="array" aca="1" ref="K1268" ca="1">INDEX($B$3:$E$5837,MATCH(H1268&amp;I1268,$B$3:$B$5837&amp;$C$3:$C$5837,0),4)</f>
        <v>4</v>
      </c>
      <c r="L1268">
        <f t="shared" ca="1" si="79"/>
        <v>4</v>
      </c>
    </row>
    <row r="1269" spans="1:12">
      <c r="A1269" s="6" t="s">
        <v>108</v>
      </c>
      <c r="B1269">
        <v>333514</v>
      </c>
      <c r="C1269" s="350" t="s">
        <v>572</v>
      </c>
      <c r="D1269" s="351">
        <f t="shared" ca="1" si="76"/>
        <v>0</v>
      </c>
      <c r="E1269" s="375" t="str">
        <f t="shared" ca="1" si="77"/>
        <v/>
      </c>
      <c r="G1269" s="6" t="s">
        <v>108</v>
      </c>
      <c r="H1269">
        <v>336360</v>
      </c>
      <c r="I1269" t="s">
        <v>573</v>
      </c>
      <c r="J1269" s="352">
        <f t="shared" ca="1" si="78"/>
        <v>5.8109031490956616E-8</v>
      </c>
      <c r="K1269" s="353">
        <f t="array" aca="1" ref="K1269" ca="1">INDEX($B$3:$E$5837,MATCH(H1269&amp;I1269,$B$3:$B$5837&amp;$C$3:$C$5837,0),4)</f>
        <v>4</v>
      </c>
      <c r="L1269">
        <f t="shared" ca="1" si="79"/>
        <v>4</v>
      </c>
    </row>
    <row r="1270" spans="1:12">
      <c r="A1270" s="6" t="s">
        <v>108</v>
      </c>
      <c r="B1270" t="s">
        <v>230</v>
      </c>
      <c r="C1270" s="350" t="s">
        <v>572</v>
      </c>
      <c r="D1270" s="351">
        <f t="shared" ca="1" si="76"/>
        <v>0</v>
      </c>
      <c r="E1270" s="375" t="str">
        <f t="shared" ca="1" si="77"/>
        <v/>
      </c>
      <c r="G1270" s="6" t="s">
        <v>108</v>
      </c>
      <c r="H1270" s="6">
        <v>336360</v>
      </c>
      <c r="I1270" t="s">
        <v>576</v>
      </c>
      <c r="J1270" s="352">
        <f t="shared" ca="1" si="78"/>
        <v>1.1495058410711049E-7</v>
      </c>
      <c r="K1270" s="353">
        <f t="array" aca="1" ref="K1270" ca="1">INDEX($B$3:$E$5837,MATCH(H1270&amp;I1270,$B$3:$B$5837&amp;$C$3:$C$5837,0),4)</f>
        <v>4</v>
      </c>
      <c r="L1270">
        <f t="shared" ca="1" si="79"/>
        <v>4</v>
      </c>
    </row>
    <row r="1271" spans="1:12">
      <c r="A1271" s="6" t="s">
        <v>108</v>
      </c>
      <c r="B1271">
        <v>333611</v>
      </c>
      <c r="C1271" s="350" t="s">
        <v>572</v>
      </c>
      <c r="D1271" s="351">
        <f t="shared" ca="1" si="76"/>
        <v>0</v>
      </c>
      <c r="E1271" s="375" t="str">
        <f t="shared" ca="1" si="77"/>
        <v/>
      </c>
      <c r="G1271" s="6" t="s">
        <v>108</v>
      </c>
      <c r="H1271" s="6">
        <v>336360</v>
      </c>
      <c r="I1271" t="s">
        <v>570</v>
      </c>
      <c r="J1271" s="352">
        <f t="shared" ca="1" si="78"/>
        <v>3.5241855015555565E-7</v>
      </c>
      <c r="K1271" s="353">
        <f t="array" aca="1" ref="K1271" ca="1">INDEX($B$3:$E$5837,MATCH(H1271&amp;I1271,$B$3:$B$5837&amp;$C$3:$C$5837,0),4)</f>
        <v>4</v>
      </c>
      <c r="L1271">
        <f t="shared" ca="1" si="79"/>
        <v>4</v>
      </c>
    </row>
    <row r="1272" spans="1:12">
      <c r="A1272" s="6" t="s">
        <v>108</v>
      </c>
      <c r="B1272">
        <v>333612</v>
      </c>
      <c r="C1272" s="350" t="s">
        <v>572</v>
      </c>
      <c r="D1272" s="351">
        <f t="shared" ca="1" si="76"/>
        <v>0</v>
      </c>
      <c r="E1272" s="375" t="str">
        <f t="shared" ca="1" si="77"/>
        <v/>
      </c>
      <c r="G1272" s="6" t="s">
        <v>108</v>
      </c>
      <c r="H1272">
        <v>336360</v>
      </c>
      <c r="I1272" t="s">
        <v>571</v>
      </c>
      <c r="J1272" s="352">
        <f t="shared" ca="1" si="78"/>
        <v>3.3547970469135869E-8</v>
      </c>
      <c r="K1272" s="353">
        <f t="array" aca="1" ref="K1272" ca="1">INDEX($B$3:$E$5837,MATCH(H1272&amp;I1272,$B$3:$B$5837&amp;$C$3:$C$5837,0),4)</f>
        <v>4</v>
      </c>
      <c r="L1272">
        <f t="shared" ca="1" si="79"/>
        <v>4</v>
      </c>
    </row>
    <row r="1273" spans="1:12">
      <c r="A1273" s="6" t="s">
        <v>108</v>
      </c>
      <c r="B1273">
        <v>333613</v>
      </c>
      <c r="C1273" s="350" t="s">
        <v>572</v>
      </c>
      <c r="D1273" s="351">
        <f t="shared" ca="1" si="76"/>
        <v>0</v>
      </c>
      <c r="E1273" s="375" t="str">
        <f t="shared" ca="1" si="77"/>
        <v/>
      </c>
      <c r="G1273" s="6" t="s">
        <v>108</v>
      </c>
      <c r="H1273">
        <v>336360</v>
      </c>
      <c r="I1273" t="s">
        <v>577</v>
      </c>
      <c r="J1273" s="352">
        <f t="shared" ca="1" si="78"/>
        <v>5.1978262113470375E-9</v>
      </c>
      <c r="K1273" s="353">
        <f t="array" aca="1" ref="K1273" ca="1">INDEX($B$3:$E$5837,MATCH(H1273&amp;I1273,$B$3:$B$5837&amp;$C$3:$C$5837,0),4)</f>
        <v>4</v>
      </c>
      <c r="L1273">
        <f t="shared" ca="1" si="79"/>
        <v>4</v>
      </c>
    </row>
    <row r="1274" spans="1:12">
      <c r="A1274" s="6" t="s">
        <v>108</v>
      </c>
      <c r="B1274">
        <v>333618</v>
      </c>
      <c r="C1274" s="350" t="s">
        <v>572</v>
      </c>
      <c r="D1274" s="351">
        <f t="shared" ca="1" si="76"/>
        <v>0</v>
      </c>
      <c r="E1274" s="375" t="str">
        <f t="shared" ca="1" si="77"/>
        <v/>
      </c>
      <c r="G1274" s="6" t="s">
        <v>108</v>
      </c>
      <c r="H1274">
        <v>336370</v>
      </c>
      <c r="I1274" t="s">
        <v>569</v>
      </c>
      <c r="J1274" s="352">
        <f t="shared" ca="1" si="78"/>
        <v>3.159871439687683E-2</v>
      </c>
      <c r="K1274" s="353">
        <f t="array" aca="1" ref="K1274" ca="1">INDEX($B$3:$E$5837,MATCH(H1274&amp;I1274,$B$3:$B$5837&amp;$C$3:$C$5837,0),4)</f>
        <v>4</v>
      </c>
      <c r="L1274">
        <f t="shared" ca="1" si="79"/>
        <v>4</v>
      </c>
    </row>
    <row r="1275" spans="1:12">
      <c r="A1275" s="6" t="s">
        <v>108</v>
      </c>
      <c r="B1275" t="s">
        <v>236</v>
      </c>
      <c r="C1275" s="350" t="s">
        <v>572</v>
      </c>
      <c r="D1275" s="351">
        <f t="shared" ca="1" si="76"/>
        <v>0</v>
      </c>
      <c r="E1275" s="375" t="str">
        <f t="shared" ca="1" si="77"/>
        <v/>
      </c>
      <c r="G1275" s="6" t="s">
        <v>108</v>
      </c>
      <c r="H1275" s="6">
        <v>336370</v>
      </c>
      <c r="I1275" t="s">
        <v>575</v>
      </c>
      <c r="J1275" s="352">
        <f t="shared" ca="1" si="78"/>
        <v>5.0416053616810657E-7</v>
      </c>
      <c r="K1275" s="353">
        <f t="array" aca="1" ref="K1275" ca="1">INDEX($B$3:$E$5837,MATCH(H1275&amp;I1275,$B$3:$B$5837&amp;$C$3:$C$5837,0),4)</f>
        <v>4</v>
      </c>
      <c r="L1275">
        <f t="shared" ca="1" si="79"/>
        <v>4</v>
      </c>
    </row>
    <row r="1276" spans="1:12">
      <c r="A1276" s="6" t="s">
        <v>108</v>
      </c>
      <c r="B1276">
        <v>333912</v>
      </c>
      <c r="C1276" s="350" t="s">
        <v>572</v>
      </c>
      <c r="D1276" s="351">
        <f t="shared" ca="1" si="76"/>
        <v>0</v>
      </c>
      <c r="E1276" s="375" t="str">
        <f t="shared" ca="1" si="77"/>
        <v/>
      </c>
      <c r="G1276" s="6" t="s">
        <v>108</v>
      </c>
      <c r="H1276" s="6">
        <v>336370</v>
      </c>
      <c r="I1276" t="s">
        <v>570</v>
      </c>
      <c r="J1276" s="352">
        <f t="shared" ca="1" si="78"/>
        <v>6.6805802710540923E-7</v>
      </c>
      <c r="K1276" s="353">
        <f t="array" aca="1" ref="K1276" ca="1">INDEX($B$3:$E$5837,MATCH(H1276&amp;I1276,$B$3:$B$5837&amp;$C$3:$C$5837,0),4)</f>
        <v>4</v>
      </c>
      <c r="L1276">
        <f t="shared" ca="1" si="79"/>
        <v>4</v>
      </c>
    </row>
    <row r="1277" spans="1:12">
      <c r="A1277" s="6" t="s">
        <v>108</v>
      </c>
      <c r="B1277">
        <v>333920</v>
      </c>
      <c r="C1277" s="350" t="s">
        <v>572</v>
      </c>
      <c r="D1277" s="351">
        <f t="shared" ca="1" si="76"/>
        <v>0</v>
      </c>
      <c r="E1277" s="375" t="str">
        <f t="shared" ca="1" si="77"/>
        <v/>
      </c>
      <c r="G1277" s="6" t="s">
        <v>108</v>
      </c>
      <c r="H1277" s="6">
        <v>336370</v>
      </c>
      <c r="I1277" t="s">
        <v>574</v>
      </c>
      <c r="J1277" s="352">
        <f t="shared" ca="1" si="78"/>
        <v>4.4566803219805637E-8</v>
      </c>
      <c r="K1277" s="353">
        <f t="array" aca="1" ref="K1277" ca="1">INDEX($B$3:$E$5837,MATCH(H1277&amp;I1277,$B$3:$B$5837&amp;$C$3:$C$5837,0),4)</f>
        <v>4</v>
      </c>
      <c r="L1277">
        <f t="shared" ca="1" si="79"/>
        <v>4</v>
      </c>
    </row>
    <row r="1278" spans="1:12">
      <c r="A1278" s="6" t="s">
        <v>108</v>
      </c>
      <c r="B1278">
        <v>333991</v>
      </c>
      <c r="C1278" s="350" t="s">
        <v>572</v>
      </c>
      <c r="D1278" s="351">
        <f t="shared" ca="1" si="76"/>
        <v>0</v>
      </c>
      <c r="E1278" s="375" t="str">
        <f t="shared" ca="1" si="77"/>
        <v/>
      </c>
      <c r="G1278" s="6" t="s">
        <v>108</v>
      </c>
      <c r="H1278" s="6">
        <v>336370</v>
      </c>
      <c r="I1278" t="s">
        <v>573</v>
      </c>
      <c r="J1278" s="352">
        <f t="shared" ca="1" si="78"/>
        <v>1.4090678524780462E-8</v>
      </c>
      <c r="K1278" s="353">
        <f t="array" aca="1" ref="K1278" ca="1">INDEX($B$3:$E$5837,MATCH(H1278&amp;I1278,$B$3:$B$5837&amp;$C$3:$C$5837,0),4)</f>
        <v>4</v>
      </c>
      <c r="L1278">
        <f t="shared" ca="1" si="79"/>
        <v>4</v>
      </c>
    </row>
    <row r="1279" spans="1:12">
      <c r="A1279" s="6" t="s">
        <v>108</v>
      </c>
      <c r="B1279" t="s">
        <v>241</v>
      </c>
      <c r="C1279" s="350" t="s">
        <v>572</v>
      </c>
      <c r="D1279" s="351">
        <f t="shared" ca="1" si="76"/>
        <v>0</v>
      </c>
      <c r="E1279" s="375" t="str">
        <f t="shared" ca="1" si="77"/>
        <v/>
      </c>
      <c r="G1279" s="6" t="s">
        <v>108</v>
      </c>
      <c r="H1279" s="6">
        <v>336370</v>
      </c>
      <c r="I1279" t="s">
        <v>576</v>
      </c>
      <c r="J1279" s="352">
        <f t="shared" ca="1" si="78"/>
        <v>2.7874010034758667E-8</v>
      </c>
      <c r="K1279" s="353">
        <f t="array" aca="1" ref="K1279" ca="1">INDEX($B$3:$E$5837,MATCH(H1279&amp;I1279,$B$3:$B$5837&amp;$C$3:$C$5837,0),4)</f>
        <v>4</v>
      </c>
      <c r="L1279">
        <f t="shared" ca="1" si="79"/>
        <v>4</v>
      </c>
    </row>
    <row r="1280" spans="1:12">
      <c r="A1280" s="6" t="s">
        <v>108</v>
      </c>
      <c r="B1280">
        <v>333993</v>
      </c>
      <c r="C1280" s="350" t="s">
        <v>572</v>
      </c>
      <c r="D1280" s="351">
        <f t="shared" ca="1" si="76"/>
        <v>0</v>
      </c>
      <c r="E1280" s="375" t="str">
        <f t="shared" ca="1" si="77"/>
        <v/>
      </c>
      <c r="G1280" s="6" t="s">
        <v>108</v>
      </c>
      <c r="H1280">
        <v>336370</v>
      </c>
      <c r="I1280" t="s">
        <v>571</v>
      </c>
      <c r="J1280" s="352">
        <f t="shared" ca="1" si="78"/>
        <v>6.3661467847825548E-8</v>
      </c>
      <c r="K1280" s="353">
        <f t="array" aca="1" ref="K1280" ca="1">INDEX($B$3:$E$5837,MATCH(H1280&amp;I1280,$B$3:$B$5837&amp;$C$3:$C$5837,0),4)</f>
        <v>4</v>
      </c>
      <c r="L1280">
        <f t="shared" ca="1" si="79"/>
        <v>4</v>
      </c>
    </row>
    <row r="1281" spans="1:12">
      <c r="A1281" s="6" t="s">
        <v>108</v>
      </c>
      <c r="B1281">
        <v>333994</v>
      </c>
      <c r="C1281" s="350" t="s">
        <v>572</v>
      </c>
      <c r="D1281" s="351">
        <f t="shared" ca="1" si="76"/>
        <v>0</v>
      </c>
      <c r="E1281" s="375" t="str">
        <f t="shared" ca="1" si="77"/>
        <v/>
      </c>
      <c r="G1281" s="6" t="s">
        <v>108</v>
      </c>
      <c r="H1281">
        <v>336370</v>
      </c>
      <c r="I1281" t="s">
        <v>577</v>
      </c>
      <c r="J1281" s="352">
        <f t="shared" ca="1" si="78"/>
        <v>1.2604047304276105E-9</v>
      </c>
      <c r="K1281" s="353">
        <f t="array" aca="1" ref="K1281" ca="1">INDEX($B$3:$E$5837,MATCH(H1281&amp;I1281,$B$3:$B$5837&amp;$C$3:$C$5837,0),4)</f>
        <v>4</v>
      </c>
      <c r="L1281">
        <f t="shared" ca="1" si="79"/>
        <v>4</v>
      </c>
    </row>
    <row r="1282" spans="1:12">
      <c r="A1282" s="6" t="s">
        <v>108</v>
      </c>
      <c r="B1282" t="s">
        <v>245</v>
      </c>
      <c r="C1282" s="350" t="s">
        <v>572</v>
      </c>
      <c r="D1282" s="351">
        <f t="shared" ca="1" si="76"/>
        <v>0</v>
      </c>
      <c r="E1282" s="375" t="str">
        <f t="shared" ca="1" si="77"/>
        <v/>
      </c>
      <c r="G1282" s="6" t="s">
        <v>108</v>
      </c>
      <c r="H1282" s="6">
        <v>336390</v>
      </c>
      <c r="I1282" t="s">
        <v>569</v>
      </c>
      <c r="J1282" s="352">
        <f t="shared" ca="1" si="78"/>
        <v>3.7681483128186158E-2</v>
      </c>
      <c r="K1282" s="353">
        <f t="array" aca="1" ref="K1282" ca="1">INDEX($B$3:$E$5837,MATCH(H1282&amp;I1282,$B$3:$B$5837&amp;$C$3:$C$5837,0),4)</f>
        <v>4</v>
      </c>
      <c r="L1282">
        <f t="shared" ca="1" si="79"/>
        <v>4</v>
      </c>
    </row>
    <row r="1283" spans="1:12">
      <c r="A1283" s="6" t="s">
        <v>108</v>
      </c>
      <c r="B1283">
        <v>334111</v>
      </c>
      <c r="C1283" s="350" t="s">
        <v>572</v>
      </c>
      <c r="D1283" s="351">
        <f t="shared" ref="D1283:D1346" ca="1" si="80">OFFSET(matrix1,MOD(ROW()-ROW($D$3),ROWS(matrix1)),TRUNC((ROW()-ROW($D$3))/ROWS(matrix1)),1,1)</f>
        <v>0</v>
      </c>
      <c r="E1283" s="375" t="str">
        <f t="shared" ref="E1283:E1346" ca="1" si="81">OFFSET(matrix4,MOD(ROW()-ROW($E$3),ROWS(matrix4)),TRUNC((ROW()-ROW($E$3))/ROWS(matrix4)),1,1)</f>
        <v/>
      </c>
      <c r="G1283" s="6" t="s">
        <v>108</v>
      </c>
      <c r="H1283" s="6">
        <v>336390</v>
      </c>
      <c r="I1283" t="s">
        <v>575</v>
      </c>
      <c r="J1283" s="352">
        <f t="shared" ca="1" si="78"/>
        <v>1.2952982114378983E-6</v>
      </c>
      <c r="K1283" s="353">
        <f t="array" aca="1" ref="K1283" ca="1">INDEX($B$3:$E$5837,MATCH(H1283&amp;I1283,$B$3:$B$5837&amp;$C$3:$C$5837,0),4)</f>
        <v>4</v>
      </c>
      <c r="L1283">
        <f t="shared" ca="1" si="79"/>
        <v>4</v>
      </c>
    </row>
    <row r="1284" spans="1:12">
      <c r="A1284" s="6" t="s">
        <v>108</v>
      </c>
      <c r="B1284">
        <v>334112</v>
      </c>
      <c r="C1284" s="350" t="s">
        <v>572</v>
      </c>
      <c r="D1284" s="351">
        <f t="shared" ca="1" si="80"/>
        <v>0</v>
      </c>
      <c r="E1284" s="375" t="str">
        <f t="shared" ca="1" si="81"/>
        <v/>
      </c>
      <c r="G1284" s="6" t="s">
        <v>108</v>
      </c>
      <c r="H1284" s="6">
        <v>336390</v>
      </c>
      <c r="I1284" t="s">
        <v>574</v>
      </c>
      <c r="J1284" s="352">
        <f t="shared" ref="J1284:J1347" ca="1" si="82">SUMIFS(D$3:D$5837,B$3:B$5837,H1284,C$3:C$5837,I1284)</f>
        <v>1.1450182304802711E-7</v>
      </c>
      <c r="K1284" s="353">
        <f t="array" aca="1" ref="K1284" ca="1">INDEX($B$3:$E$5837,MATCH(H1284&amp;I1284,$B$3:$B$5837&amp;$C$3:$C$5837,0),4)</f>
        <v>4</v>
      </c>
      <c r="L1284">
        <f t="shared" ref="L1284:L1347" ca="1" si="83">IF(K1284&gt;2,4,1)</f>
        <v>4</v>
      </c>
    </row>
    <row r="1285" spans="1:12">
      <c r="A1285" s="6" t="s">
        <v>108</v>
      </c>
      <c r="B1285" t="s">
        <v>249</v>
      </c>
      <c r="C1285" s="350" t="s">
        <v>572</v>
      </c>
      <c r="D1285" s="351">
        <f t="shared" ca="1" si="80"/>
        <v>0</v>
      </c>
      <c r="E1285" s="375" t="str">
        <f t="shared" ca="1" si="81"/>
        <v/>
      </c>
      <c r="G1285" s="6" t="s">
        <v>108</v>
      </c>
      <c r="H1285" s="6">
        <v>336390</v>
      </c>
      <c r="I1285" t="s">
        <v>573</v>
      </c>
      <c r="J1285" s="352">
        <f t="shared" ca="1" si="82"/>
        <v>3.6202021740568634E-8</v>
      </c>
      <c r="K1285" s="353">
        <f t="array" aca="1" ref="K1285" ca="1">INDEX($B$3:$E$5837,MATCH(H1285&amp;I1285,$B$3:$B$5837&amp;$C$3:$C$5837,0),4)</f>
        <v>4</v>
      </c>
      <c r="L1285">
        <f t="shared" ca="1" si="83"/>
        <v>4</v>
      </c>
    </row>
    <row r="1286" spans="1:12">
      <c r="A1286" s="6" t="s">
        <v>108</v>
      </c>
      <c r="B1286">
        <v>334210</v>
      </c>
      <c r="C1286" s="350" t="s">
        <v>572</v>
      </c>
      <c r="D1286" s="351">
        <f t="shared" ca="1" si="80"/>
        <v>0</v>
      </c>
      <c r="E1286" s="375" t="str">
        <f t="shared" ca="1" si="81"/>
        <v/>
      </c>
      <c r="G1286" s="6" t="s">
        <v>108</v>
      </c>
      <c r="H1286" s="6">
        <v>336390</v>
      </c>
      <c r="I1286" t="s">
        <v>570</v>
      </c>
      <c r="J1286" s="352">
        <f t="shared" ca="1" si="82"/>
        <v>6.7903244514147826E-7</v>
      </c>
      <c r="K1286" s="353">
        <f t="array" aca="1" ref="K1286" ca="1">INDEX($B$3:$E$5837,MATCH(H1286&amp;I1286,$B$3:$B$5837&amp;$C$3:$C$5837,0),4)</f>
        <v>4</v>
      </c>
      <c r="L1286">
        <f t="shared" ca="1" si="83"/>
        <v>4</v>
      </c>
    </row>
    <row r="1287" spans="1:12">
      <c r="A1287" s="6" t="s">
        <v>108</v>
      </c>
      <c r="B1287">
        <v>334220</v>
      </c>
      <c r="C1287" s="350" t="s">
        <v>572</v>
      </c>
      <c r="D1287" s="351">
        <f t="shared" ca="1" si="80"/>
        <v>0</v>
      </c>
      <c r="E1287" s="375" t="str">
        <f t="shared" ca="1" si="81"/>
        <v/>
      </c>
      <c r="G1287" s="6" t="s">
        <v>108</v>
      </c>
      <c r="H1287" s="6">
        <v>336390</v>
      </c>
      <c r="I1287" t="s">
        <v>576</v>
      </c>
      <c r="J1287" s="352">
        <f t="shared" ca="1" si="82"/>
        <v>7.1614402067332923E-8</v>
      </c>
      <c r="K1287" s="353">
        <f t="array" aca="1" ref="K1287" ca="1">INDEX($B$3:$E$5837,MATCH(H1287&amp;I1287,$B$3:$B$5837&amp;$C$3:$C$5837,0),4)</f>
        <v>4</v>
      </c>
      <c r="L1287">
        <f t="shared" ca="1" si="83"/>
        <v>4</v>
      </c>
    </row>
    <row r="1288" spans="1:12">
      <c r="A1288" s="6" t="s">
        <v>108</v>
      </c>
      <c r="B1288">
        <v>334290</v>
      </c>
      <c r="C1288" s="350" t="s">
        <v>572</v>
      </c>
      <c r="D1288" s="351">
        <f t="shared" ca="1" si="80"/>
        <v>0</v>
      </c>
      <c r="E1288" s="375" t="str">
        <f t="shared" ca="1" si="81"/>
        <v/>
      </c>
      <c r="G1288" s="6" t="s">
        <v>108</v>
      </c>
      <c r="H1288" s="6">
        <v>336390</v>
      </c>
      <c r="I1288" t="s">
        <v>571</v>
      </c>
      <c r="J1288" s="352">
        <f t="shared" ca="1" si="82"/>
        <v>6.4557727711728609E-8</v>
      </c>
      <c r="K1288" s="353">
        <f t="array" aca="1" ref="K1288" ca="1">INDEX($B$3:$E$5837,MATCH(H1288&amp;I1288,$B$3:$B$5837&amp;$C$3:$C$5837,0),4)</f>
        <v>4</v>
      </c>
      <c r="L1288">
        <f t="shared" ca="1" si="83"/>
        <v>4</v>
      </c>
    </row>
    <row r="1289" spans="1:12">
      <c r="A1289" s="6" t="s">
        <v>108</v>
      </c>
      <c r="B1289">
        <v>334300</v>
      </c>
      <c r="C1289" s="350" t="s">
        <v>572</v>
      </c>
      <c r="D1289" s="351">
        <f t="shared" ca="1" si="80"/>
        <v>0</v>
      </c>
      <c r="E1289" s="375" t="str">
        <f t="shared" ca="1" si="81"/>
        <v/>
      </c>
      <c r="G1289" s="6" t="s">
        <v>108</v>
      </c>
      <c r="H1289">
        <v>336390</v>
      </c>
      <c r="I1289" t="s">
        <v>577</v>
      </c>
      <c r="J1289" s="352">
        <f t="shared" ca="1" si="82"/>
        <v>3.2382542382618743E-9</v>
      </c>
      <c r="K1289" s="353">
        <f t="array" aca="1" ref="K1289" ca="1">INDEX($B$3:$E$5837,MATCH(H1289&amp;I1289,$B$3:$B$5837&amp;$C$3:$C$5837,0),4)</f>
        <v>4</v>
      </c>
      <c r="L1289">
        <f t="shared" ca="1" si="83"/>
        <v>4</v>
      </c>
    </row>
    <row r="1290" spans="1:12">
      <c r="A1290" s="6" t="s">
        <v>108</v>
      </c>
      <c r="B1290" t="s">
        <v>255</v>
      </c>
      <c r="C1290" s="350" t="s">
        <v>572</v>
      </c>
      <c r="D1290" s="351">
        <f t="shared" ca="1" si="80"/>
        <v>0</v>
      </c>
      <c r="E1290" s="375" t="str">
        <f t="shared" ca="1" si="81"/>
        <v/>
      </c>
      <c r="G1290" s="6" t="s">
        <v>108</v>
      </c>
      <c r="H1290" s="6">
        <v>336411</v>
      </c>
      <c r="I1290" t="s">
        <v>569</v>
      </c>
      <c r="J1290" s="352">
        <f t="shared" ca="1" si="82"/>
        <v>5.0143769852573671E-3</v>
      </c>
      <c r="K1290" s="353">
        <f t="array" aca="1" ref="K1290" ca="1">INDEX($B$3:$E$5837,MATCH(H1290&amp;I1290,$B$3:$B$5837&amp;$C$3:$C$5837,0),4)</f>
        <v>4</v>
      </c>
      <c r="L1290">
        <f t="shared" ca="1" si="83"/>
        <v>4</v>
      </c>
    </row>
    <row r="1291" spans="1:12">
      <c r="A1291" s="6" t="s">
        <v>108</v>
      </c>
      <c r="B1291">
        <v>334413</v>
      </c>
      <c r="C1291" s="350" t="s">
        <v>572</v>
      </c>
      <c r="D1291" s="351">
        <f t="shared" ca="1" si="80"/>
        <v>1.7215544121373718E-7</v>
      </c>
      <c r="E1291" s="375">
        <f t="shared" ca="1" si="81"/>
        <v>2</v>
      </c>
      <c r="G1291" s="6" t="s">
        <v>108</v>
      </c>
      <c r="H1291" s="6">
        <v>336411</v>
      </c>
      <c r="I1291" t="s">
        <v>570</v>
      </c>
      <c r="J1291" s="352">
        <f t="shared" ca="1" si="82"/>
        <v>1.1672598715386535E-7</v>
      </c>
      <c r="K1291" s="353">
        <f t="array" aca="1" ref="K1291" ca="1">INDEX($B$3:$E$5837,MATCH(H1291&amp;I1291,$B$3:$B$5837&amp;$C$3:$C$5837,0),4)</f>
        <v>4</v>
      </c>
      <c r="L1291">
        <f t="shared" ca="1" si="83"/>
        <v>4</v>
      </c>
    </row>
    <row r="1292" spans="1:12">
      <c r="A1292" s="6" t="s">
        <v>108</v>
      </c>
      <c r="B1292">
        <v>334418</v>
      </c>
      <c r="C1292" s="350" t="s">
        <v>572</v>
      </c>
      <c r="D1292" s="351">
        <f t="shared" ca="1" si="80"/>
        <v>0</v>
      </c>
      <c r="E1292" s="375" t="str">
        <f t="shared" ca="1" si="81"/>
        <v/>
      </c>
      <c r="G1292" s="6" t="s">
        <v>108</v>
      </c>
      <c r="H1292" s="6">
        <v>336411</v>
      </c>
      <c r="I1292" t="s">
        <v>575</v>
      </c>
      <c r="J1292" s="352">
        <f t="shared" ca="1" si="82"/>
        <v>9.908073099175905E-9</v>
      </c>
      <c r="K1292" s="353">
        <f t="array" aca="1" ref="K1292" ca="1">INDEX($B$3:$E$5837,MATCH(H1292&amp;I1292,$B$3:$B$5837&amp;$C$3:$C$5837,0),4)</f>
        <v>4</v>
      </c>
      <c r="L1292">
        <f t="shared" ca="1" si="83"/>
        <v>4</v>
      </c>
    </row>
    <row r="1293" spans="1:12">
      <c r="A1293" s="6" t="s">
        <v>108</v>
      </c>
      <c r="B1293">
        <v>334510</v>
      </c>
      <c r="C1293" s="350" t="s">
        <v>572</v>
      </c>
      <c r="D1293" s="351">
        <f t="shared" ca="1" si="80"/>
        <v>0</v>
      </c>
      <c r="E1293" s="375" t="str">
        <f t="shared" ca="1" si="81"/>
        <v/>
      </c>
      <c r="G1293" s="6" t="s">
        <v>108</v>
      </c>
      <c r="H1293" s="6">
        <v>336411</v>
      </c>
      <c r="I1293" t="s">
        <v>571</v>
      </c>
      <c r="J1293" s="352">
        <f t="shared" ca="1" si="82"/>
        <v>1.3465865633390737E-8</v>
      </c>
      <c r="K1293" s="353">
        <f t="array" aca="1" ref="K1293" ca="1">INDEX($B$3:$E$5837,MATCH(H1293&amp;I1293,$B$3:$B$5837&amp;$C$3:$C$5837,0),4)</f>
        <v>4</v>
      </c>
      <c r="L1293">
        <f t="shared" ca="1" si="83"/>
        <v>4</v>
      </c>
    </row>
    <row r="1294" spans="1:12">
      <c r="A1294" s="6" t="s">
        <v>108</v>
      </c>
      <c r="B1294">
        <v>334511</v>
      </c>
      <c r="C1294" s="350" t="s">
        <v>572</v>
      </c>
      <c r="D1294" s="351">
        <f t="shared" ca="1" si="80"/>
        <v>0</v>
      </c>
      <c r="E1294" s="375" t="str">
        <f t="shared" ca="1" si="81"/>
        <v/>
      </c>
      <c r="G1294" s="6" t="s">
        <v>108</v>
      </c>
      <c r="H1294" s="6">
        <v>336411</v>
      </c>
      <c r="I1294" t="s">
        <v>574</v>
      </c>
      <c r="J1294" s="352">
        <f t="shared" ca="1" si="82"/>
        <v>8.758542416957155E-10</v>
      </c>
      <c r="K1294" s="353">
        <f t="array" aca="1" ref="K1294" ca="1">INDEX($B$3:$E$5837,MATCH(H1294&amp;I1294,$B$3:$B$5837&amp;$C$3:$C$5837,0),4)</f>
        <v>4</v>
      </c>
      <c r="L1294">
        <f t="shared" ca="1" si="83"/>
        <v>4</v>
      </c>
    </row>
    <row r="1295" spans="1:12">
      <c r="A1295" s="6" t="s">
        <v>108</v>
      </c>
      <c r="B1295">
        <v>334512</v>
      </c>
      <c r="C1295" s="350" t="s">
        <v>572</v>
      </c>
      <c r="D1295" s="351">
        <f t="shared" ca="1" si="80"/>
        <v>0</v>
      </c>
      <c r="E1295" s="375" t="str">
        <f t="shared" ca="1" si="81"/>
        <v/>
      </c>
      <c r="G1295" s="6" t="s">
        <v>108</v>
      </c>
      <c r="H1295" s="6">
        <v>336411</v>
      </c>
      <c r="I1295" t="s">
        <v>573</v>
      </c>
      <c r="J1295" s="352">
        <f t="shared" ca="1" si="82"/>
        <v>2.7691868526964805E-10</v>
      </c>
      <c r="K1295" s="353">
        <f t="array" aca="1" ref="K1295" ca="1">INDEX($B$3:$E$5837,MATCH(H1295&amp;I1295,$B$3:$B$5837&amp;$C$3:$C$5837,0),4)</f>
        <v>4</v>
      </c>
      <c r="L1295">
        <f t="shared" ca="1" si="83"/>
        <v>4</v>
      </c>
    </row>
    <row r="1296" spans="1:12">
      <c r="A1296" s="6" t="s">
        <v>108</v>
      </c>
      <c r="B1296">
        <v>334513</v>
      </c>
      <c r="C1296" s="350" t="s">
        <v>572</v>
      </c>
      <c r="D1296" s="351">
        <f t="shared" ca="1" si="80"/>
        <v>0</v>
      </c>
      <c r="E1296" s="375" t="str">
        <f t="shared" ca="1" si="81"/>
        <v/>
      </c>
      <c r="G1296" s="6" t="s">
        <v>108</v>
      </c>
      <c r="H1296" s="6">
        <v>336411</v>
      </c>
      <c r="I1296" t="s">
        <v>576</v>
      </c>
      <c r="J1296" s="352">
        <f t="shared" ca="1" si="82"/>
        <v>5.4779719787401859E-10</v>
      </c>
      <c r="K1296" s="353">
        <f t="array" aca="1" ref="K1296" ca="1">INDEX($B$3:$E$5837,MATCH(H1296&amp;I1296,$B$3:$B$5837&amp;$C$3:$C$5837,0),4)</f>
        <v>4</v>
      </c>
      <c r="L1296">
        <f t="shared" ca="1" si="83"/>
        <v>4</v>
      </c>
    </row>
    <row r="1297" spans="1:12">
      <c r="A1297" s="6" t="s">
        <v>108</v>
      </c>
      <c r="B1297">
        <v>334514</v>
      </c>
      <c r="C1297" s="350" t="s">
        <v>572</v>
      </c>
      <c r="D1297" s="351">
        <f t="shared" ca="1" si="80"/>
        <v>0</v>
      </c>
      <c r="E1297" s="375" t="str">
        <f t="shared" ca="1" si="81"/>
        <v/>
      </c>
      <c r="G1297" s="6" t="s">
        <v>108</v>
      </c>
      <c r="H1297">
        <v>336411</v>
      </c>
      <c r="I1297" t="s">
        <v>577</v>
      </c>
      <c r="J1297" s="352">
        <f t="shared" ca="1" si="82"/>
        <v>2.4770249370450175E-11</v>
      </c>
      <c r="K1297" s="353">
        <f t="array" aca="1" ref="K1297" ca="1">INDEX($B$3:$E$5837,MATCH(H1297&amp;I1297,$B$3:$B$5837&amp;$C$3:$C$5837,0),4)</f>
        <v>4</v>
      </c>
      <c r="L1297">
        <f t="shared" ca="1" si="83"/>
        <v>4</v>
      </c>
    </row>
    <row r="1298" spans="1:12">
      <c r="A1298" s="6" t="s">
        <v>108</v>
      </c>
      <c r="B1298">
        <v>334515</v>
      </c>
      <c r="C1298" s="350" t="s">
        <v>572</v>
      </c>
      <c r="D1298" s="351">
        <f t="shared" ca="1" si="80"/>
        <v>0</v>
      </c>
      <c r="E1298" s="375" t="str">
        <f t="shared" ca="1" si="81"/>
        <v/>
      </c>
      <c r="G1298" s="6" t="s">
        <v>108</v>
      </c>
      <c r="H1298" s="6">
        <v>336412</v>
      </c>
      <c r="I1298" t="s">
        <v>569</v>
      </c>
      <c r="J1298" s="352">
        <f t="shared" ca="1" si="82"/>
        <v>1.5675124756024072E-2</v>
      </c>
      <c r="K1298" s="353">
        <f t="array" aca="1" ref="K1298" ca="1">INDEX($B$3:$E$5837,MATCH(H1298&amp;I1298,$B$3:$B$5837&amp;$C$3:$C$5837,0),4)</f>
        <v>4</v>
      </c>
      <c r="L1298">
        <f t="shared" ca="1" si="83"/>
        <v>4</v>
      </c>
    </row>
    <row r="1299" spans="1:12">
      <c r="A1299" s="6" t="s">
        <v>108</v>
      </c>
      <c r="B1299">
        <v>334516</v>
      </c>
      <c r="C1299" s="350" t="s">
        <v>572</v>
      </c>
      <c r="D1299" s="351">
        <f t="shared" ca="1" si="80"/>
        <v>0</v>
      </c>
      <c r="E1299" s="375" t="str">
        <f t="shared" ca="1" si="81"/>
        <v/>
      </c>
      <c r="G1299" s="6" t="s">
        <v>108</v>
      </c>
      <c r="H1299">
        <v>336412</v>
      </c>
      <c r="I1299" t="s">
        <v>570</v>
      </c>
      <c r="J1299" s="352">
        <f t="shared" ca="1" si="82"/>
        <v>3.4256931589797693E-7</v>
      </c>
      <c r="K1299" s="353">
        <f t="array" aca="1" ref="K1299" ca="1">INDEX($B$3:$E$5837,MATCH(H1299&amp;I1299,$B$3:$B$5837&amp;$C$3:$C$5837,0),4)</f>
        <v>4</v>
      </c>
      <c r="L1299">
        <f t="shared" ca="1" si="83"/>
        <v>4</v>
      </c>
    </row>
    <row r="1300" spans="1:12">
      <c r="A1300" s="6" t="s">
        <v>108</v>
      </c>
      <c r="B1300">
        <v>334517</v>
      </c>
      <c r="C1300" s="350" t="s">
        <v>572</v>
      </c>
      <c r="D1300" s="351">
        <f t="shared" ca="1" si="80"/>
        <v>0</v>
      </c>
      <c r="E1300" s="375" t="str">
        <f t="shared" ca="1" si="81"/>
        <v/>
      </c>
      <c r="G1300" s="6" t="s">
        <v>108</v>
      </c>
      <c r="H1300" s="6">
        <v>336412</v>
      </c>
      <c r="I1300" t="s">
        <v>571</v>
      </c>
      <c r="J1300" s="352">
        <f t="shared" ca="1" si="82"/>
        <v>3.5036301028761755E-8</v>
      </c>
      <c r="K1300" s="353">
        <f t="array" aca="1" ref="K1300" ca="1">INDEX($B$3:$E$5837,MATCH(H1300&amp;I1300,$B$3:$B$5837&amp;$C$3:$C$5837,0),4)</f>
        <v>4</v>
      </c>
      <c r="L1300">
        <f t="shared" ca="1" si="83"/>
        <v>4</v>
      </c>
    </row>
    <row r="1301" spans="1:12">
      <c r="A1301" s="6" t="s">
        <v>108</v>
      </c>
      <c r="B1301" t="s">
        <v>267</v>
      </c>
      <c r="C1301" s="350" t="s">
        <v>572</v>
      </c>
      <c r="D1301" s="351">
        <f t="shared" ca="1" si="80"/>
        <v>0</v>
      </c>
      <c r="E1301" s="375" t="str">
        <f t="shared" ca="1" si="81"/>
        <v/>
      </c>
      <c r="G1301" s="6" t="s">
        <v>108</v>
      </c>
      <c r="H1301" s="6">
        <v>336412</v>
      </c>
      <c r="I1301" t="s">
        <v>575</v>
      </c>
      <c r="J1301" s="352">
        <f t="shared" ca="1" si="82"/>
        <v>1.2908758905020302E-8</v>
      </c>
      <c r="K1301" s="353">
        <f t="array" aca="1" ref="K1301" ca="1">INDEX($B$3:$E$5837,MATCH(H1301&amp;I1301,$B$3:$B$5837&amp;$C$3:$C$5837,0),4)</f>
        <v>4</v>
      </c>
      <c r="L1301">
        <f t="shared" ca="1" si="83"/>
        <v>4</v>
      </c>
    </row>
    <row r="1302" spans="1:12">
      <c r="A1302" s="6" t="s">
        <v>108</v>
      </c>
      <c r="B1302">
        <v>334610</v>
      </c>
      <c r="C1302" s="350" t="s">
        <v>572</v>
      </c>
      <c r="D1302" s="351">
        <f t="shared" ca="1" si="80"/>
        <v>0</v>
      </c>
      <c r="E1302" s="375" t="str">
        <f t="shared" ca="1" si="81"/>
        <v/>
      </c>
      <c r="G1302" s="6" t="s">
        <v>108</v>
      </c>
      <c r="H1302" s="6">
        <v>336412</v>
      </c>
      <c r="I1302" t="s">
        <v>574</v>
      </c>
      <c r="J1302" s="352">
        <f t="shared" ca="1" si="82"/>
        <v>1.1411089854524545E-9</v>
      </c>
      <c r="K1302" s="353">
        <f t="array" aca="1" ref="K1302" ca="1">INDEX($B$3:$E$5837,MATCH(H1302&amp;I1302,$B$3:$B$5837&amp;$C$3:$C$5837,0),4)</f>
        <v>4</v>
      </c>
      <c r="L1302">
        <f t="shared" ca="1" si="83"/>
        <v>4</v>
      </c>
    </row>
    <row r="1303" spans="1:12">
      <c r="A1303" s="6" t="s">
        <v>108</v>
      </c>
      <c r="B1303">
        <v>335110</v>
      </c>
      <c r="C1303" s="350" t="s">
        <v>572</v>
      </c>
      <c r="D1303" s="351">
        <f t="shared" ca="1" si="80"/>
        <v>0</v>
      </c>
      <c r="E1303" s="375" t="str">
        <f t="shared" ca="1" si="81"/>
        <v/>
      </c>
      <c r="G1303" s="6" t="s">
        <v>108</v>
      </c>
      <c r="H1303" s="6">
        <v>336412</v>
      </c>
      <c r="I1303" t="s">
        <v>573</v>
      </c>
      <c r="J1303" s="352">
        <f t="shared" ca="1" si="82"/>
        <v>3.6078423207620503E-10</v>
      </c>
      <c r="K1303" s="353">
        <f t="array" aca="1" ref="K1303" ca="1">INDEX($B$3:$E$5837,MATCH(H1303&amp;I1303,$B$3:$B$5837&amp;$C$3:$C$5837,0),4)</f>
        <v>4</v>
      </c>
      <c r="L1303">
        <f t="shared" ca="1" si="83"/>
        <v>4</v>
      </c>
    </row>
    <row r="1304" spans="1:12">
      <c r="A1304" s="6" t="s">
        <v>108</v>
      </c>
      <c r="B1304">
        <v>335120</v>
      </c>
      <c r="C1304" s="350" t="s">
        <v>572</v>
      </c>
      <c r="D1304" s="351">
        <f t="shared" ca="1" si="80"/>
        <v>0</v>
      </c>
      <c r="E1304" s="375" t="str">
        <f t="shared" ca="1" si="81"/>
        <v/>
      </c>
      <c r="G1304" s="6" t="s">
        <v>108</v>
      </c>
      <c r="H1304" s="6">
        <v>336412</v>
      </c>
      <c r="I1304" t="s">
        <v>576</v>
      </c>
      <c r="J1304" s="352">
        <f t="shared" ca="1" si="82"/>
        <v>7.1369900942591573E-10</v>
      </c>
      <c r="K1304" s="353">
        <f t="array" aca="1" ref="K1304" ca="1">INDEX($B$3:$E$5837,MATCH(H1304&amp;I1304,$B$3:$B$5837&amp;$C$3:$C$5837,0),4)</f>
        <v>4</v>
      </c>
      <c r="L1304">
        <f t="shared" ca="1" si="83"/>
        <v>4</v>
      </c>
    </row>
    <row r="1305" spans="1:12">
      <c r="A1305" s="6" t="s">
        <v>108</v>
      </c>
      <c r="B1305">
        <v>335210</v>
      </c>
      <c r="C1305" s="350" t="s">
        <v>572</v>
      </c>
      <c r="D1305" s="351">
        <f t="shared" ca="1" si="80"/>
        <v>0</v>
      </c>
      <c r="E1305" s="375" t="str">
        <f t="shared" ca="1" si="81"/>
        <v/>
      </c>
      <c r="G1305" s="6" t="s">
        <v>108</v>
      </c>
      <c r="H1305">
        <v>336412</v>
      </c>
      <c r="I1305" t="s">
        <v>577</v>
      </c>
      <c r="J1305" s="352">
        <f t="shared" ca="1" si="82"/>
        <v>3.2271984061862386E-11</v>
      </c>
      <c r="K1305" s="353">
        <f t="array" aca="1" ref="K1305" ca="1">INDEX($B$3:$E$5837,MATCH(H1305&amp;I1305,$B$3:$B$5837&amp;$C$3:$C$5837,0),4)</f>
        <v>4</v>
      </c>
      <c r="L1305">
        <f t="shared" ca="1" si="83"/>
        <v>4</v>
      </c>
    </row>
    <row r="1306" spans="1:12">
      <c r="A1306" s="6" t="s">
        <v>108</v>
      </c>
      <c r="B1306">
        <v>335221</v>
      </c>
      <c r="C1306" s="350" t="s">
        <v>572</v>
      </c>
      <c r="D1306" s="351">
        <f t="shared" ca="1" si="80"/>
        <v>0</v>
      </c>
      <c r="E1306" s="375" t="str">
        <f t="shared" ca="1" si="81"/>
        <v/>
      </c>
      <c r="G1306" s="6" t="s">
        <v>108</v>
      </c>
      <c r="H1306" s="6">
        <v>336413</v>
      </c>
      <c r="I1306" t="s">
        <v>569</v>
      </c>
      <c r="J1306" s="352">
        <f t="shared" ca="1" si="82"/>
        <v>2.0195837549254886E-2</v>
      </c>
      <c r="K1306" s="353">
        <f t="array" aca="1" ref="K1306" ca="1">INDEX($B$3:$E$5837,MATCH(H1306&amp;I1306,$B$3:$B$5837&amp;$C$3:$C$5837,0),4)</f>
        <v>4</v>
      </c>
      <c r="L1306">
        <f t="shared" ca="1" si="83"/>
        <v>4</v>
      </c>
    </row>
    <row r="1307" spans="1:12">
      <c r="A1307" s="6" t="s">
        <v>108</v>
      </c>
      <c r="B1307">
        <v>335222</v>
      </c>
      <c r="C1307" s="350" t="s">
        <v>572</v>
      </c>
      <c r="D1307" s="351">
        <f t="shared" ca="1" si="80"/>
        <v>0</v>
      </c>
      <c r="E1307" s="375" t="str">
        <f t="shared" ca="1" si="81"/>
        <v/>
      </c>
      <c r="G1307" s="6" t="s">
        <v>108</v>
      </c>
      <c r="H1307">
        <v>336413</v>
      </c>
      <c r="I1307" t="s">
        <v>570</v>
      </c>
      <c r="J1307" s="352">
        <f t="shared" ca="1" si="82"/>
        <v>5.5515146685083498E-7</v>
      </c>
      <c r="K1307" s="353">
        <f t="array" aca="1" ref="K1307" ca="1">INDEX($B$3:$E$5837,MATCH(H1307&amp;I1307,$B$3:$B$5837&amp;$C$3:$C$5837,0),4)</f>
        <v>4</v>
      </c>
      <c r="L1307">
        <f t="shared" ca="1" si="83"/>
        <v>4</v>
      </c>
    </row>
    <row r="1308" spans="1:12">
      <c r="A1308" s="6" t="s">
        <v>108</v>
      </c>
      <c r="B1308">
        <v>335224</v>
      </c>
      <c r="C1308" s="350" t="s">
        <v>572</v>
      </c>
      <c r="D1308" s="351">
        <f t="shared" ca="1" si="80"/>
        <v>0</v>
      </c>
      <c r="E1308" s="375" t="str">
        <f t="shared" ca="1" si="81"/>
        <v/>
      </c>
      <c r="G1308" s="6" t="s">
        <v>108</v>
      </c>
      <c r="H1308" s="6">
        <v>336413</v>
      </c>
      <c r="I1308" t="s">
        <v>571</v>
      </c>
      <c r="J1308" s="352">
        <f t="shared" ca="1" si="82"/>
        <v>8.1123610580278337E-8</v>
      </c>
      <c r="K1308" s="353">
        <f t="array" aca="1" ref="K1308" ca="1">INDEX($B$3:$E$5837,MATCH(H1308&amp;I1308,$B$3:$B$5837&amp;$C$3:$C$5837,0),4)</f>
        <v>4</v>
      </c>
      <c r="L1308">
        <f t="shared" ca="1" si="83"/>
        <v>4</v>
      </c>
    </row>
    <row r="1309" spans="1:12">
      <c r="A1309" s="6" t="s">
        <v>108</v>
      </c>
      <c r="B1309">
        <v>335228</v>
      </c>
      <c r="C1309" s="350" t="s">
        <v>572</v>
      </c>
      <c r="D1309" s="351">
        <f t="shared" ca="1" si="80"/>
        <v>0</v>
      </c>
      <c r="E1309" s="375" t="str">
        <f t="shared" ca="1" si="81"/>
        <v/>
      </c>
      <c r="G1309" s="6" t="s">
        <v>108</v>
      </c>
      <c r="H1309" s="6">
        <v>336413</v>
      </c>
      <c r="I1309" t="s">
        <v>575</v>
      </c>
      <c r="J1309" s="352">
        <f t="shared" ca="1" si="82"/>
        <v>1.4633275334614454E-8</v>
      </c>
      <c r="K1309" s="353">
        <f t="array" aca="1" ref="K1309" ca="1">INDEX($B$3:$E$5837,MATCH(H1309&amp;I1309,$B$3:$B$5837&amp;$C$3:$C$5837,0),4)</f>
        <v>4</v>
      </c>
      <c r="L1309">
        <f t="shared" ca="1" si="83"/>
        <v>4</v>
      </c>
    </row>
    <row r="1310" spans="1:12">
      <c r="A1310" s="6" t="s">
        <v>108</v>
      </c>
      <c r="B1310">
        <v>335311</v>
      </c>
      <c r="C1310" s="350" t="s">
        <v>572</v>
      </c>
      <c r="D1310" s="351">
        <f t="shared" ca="1" si="80"/>
        <v>0</v>
      </c>
      <c r="E1310" s="375" t="str">
        <f t="shared" ca="1" si="81"/>
        <v/>
      </c>
      <c r="G1310" s="6" t="s">
        <v>108</v>
      </c>
      <c r="H1310" s="6">
        <v>336413</v>
      </c>
      <c r="I1310" t="s">
        <v>574</v>
      </c>
      <c r="J1310" s="352">
        <f t="shared" ca="1" si="82"/>
        <v>1.2935528576983725E-9</v>
      </c>
      <c r="K1310" s="353">
        <f t="array" aca="1" ref="K1310" ca="1">INDEX($B$3:$E$5837,MATCH(H1310&amp;I1310,$B$3:$B$5837&amp;$C$3:$C$5837,0),4)</f>
        <v>4</v>
      </c>
      <c r="L1310">
        <f t="shared" ca="1" si="83"/>
        <v>4</v>
      </c>
    </row>
    <row r="1311" spans="1:12">
      <c r="A1311" s="6" t="s">
        <v>108</v>
      </c>
      <c r="B1311">
        <v>335312</v>
      </c>
      <c r="C1311" s="350" t="s">
        <v>572</v>
      </c>
      <c r="D1311" s="351">
        <f t="shared" ca="1" si="80"/>
        <v>0</v>
      </c>
      <c r="E1311" s="375" t="str">
        <f t="shared" ca="1" si="81"/>
        <v/>
      </c>
      <c r="G1311" s="6" t="s">
        <v>108</v>
      </c>
      <c r="H1311" s="6">
        <v>336413</v>
      </c>
      <c r="I1311" t="s">
        <v>573</v>
      </c>
      <c r="J1311" s="352">
        <f t="shared" ca="1" si="82"/>
        <v>4.0898238499948533E-10</v>
      </c>
      <c r="K1311" s="353">
        <f t="array" aca="1" ref="K1311" ca="1">INDEX($B$3:$E$5837,MATCH(H1311&amp;I1311,$B$3:$B$5837&amp;$C$3:$C$5837,0),4)</f>
        <v>4</v>
      </c>
      <c r="L1311">
        <f t="shared" ca="1" si="83"/>
        <v>4</v>
      </c>
    </row>
    <row r="1312" spans="1:12">
      <c r="A1312" s="6" t="s">
        <v>108</v>
      </c>
      <c r="B1312">
        <v>335313</v>
      </c>
      <c r="C1312" s="350" t="s">
        <v>572</v>
      </c>
      <c r="D1312" s="351">
        <f t="shared" ca="1" si="80"/>
        <v>0</v>
      </c>
      <c r="E1312" s="375" t="str">
        <f t="shared" ca="1" si="81"/>
        <v/>
      </c>
      <c r="G1312" s="6" t="s">
        <v>108</v>
      </c>
      <c r="H1312" s="6">
        <v>336413</v>
      </c>
      <c r="I1312" t="s">
        <v>576</v>
      </c>
      <c r="J1312" s="352">
        <f t="shared" ca="1" si="82"/>
        <v>8.0904401327918332E-10</v>
      </c>
      <c r="K1312" s="353">
        <f t="array" aca="1" ref="K1312" ca="1">INDEX($B$3:$E$5837,MATCH(H1312&amp;I1312,$B$3:$B$5837&amp;$C$3:$C$5837,0),4)</f>
        <v>4</v>
      </c>
      <c r="L1312">
        <f t="shared" ca="1" si="83"/>
        <v>4</v>
      </c>
    </row>
    <row r="1313" spans="1:12">
      <c r="A1313" s="6" t="s">
        <v>108</v>
      </c>
      <c r="B1313">
        <v>335314</v>
      </c>
      <c r="C1313" s="350" t="s">
        <v>572</v>
      </c>
      <c r="D1313" s="351">
        <f t="shared" ca="1" si="80"/>
        <v>0</v>
      </c>
      <c r="E1313" s="375" t="str">
        <f t="shared" ca="1" si="81"/>
        <v/>
      </c>
      <c r="G1313" s="6" t="s">
        <v>108</v>
      </c>
      <c r="H1313">
        <v>336413</v>
      </c>
      <c r="I1313" t="s">
        <v>577</v>
      </c>
      <c r="J1313" s="352">
        <f t="shared" ca="1" si="82"/>
        <v>3.6583286731605348E-11</v>
      </c>
      <c r="K1313" s="353">
        <f t="array" aca="1" ref="K1313" ca="1">INDEX($B$3:$E$5837,MATCH(H1313&amp;I1313,$B$3:$B$5837&amp;$C$3:$C$5837,0),4)</f>
        <v>4</v>
      </c>
      <c r="L1313">
        <f t="shared" ca="1" si="83"/>
        <v>4</v>
      </c>
    </row>
    <row r="1314" spans="1:12">
      <c r="A1314" s="6" t="s">
        <v>108</v>
      </c>
      <c r="B1314">
        <v>335911</v>
      </c>
      <c r="C1314" s="350" t="s">
        <v>572</v>
      </c>
      <c r="D1314" s="351">
        <f t="shared" ca="1" si="80"/>
        <v>0</v>
      </c>
      <c r="E1314" s="375" t="str">
        <f t="shared" ca="1" si="81"/>
        <v/>
      </c>
      <c r="G1314" s="6" t="s">
        <v>108</v>
      </c>
      <c r="H1314" s="6">
        <v>336414</v>
      </c>
      <c r="I1314" t="s">
        <v>569</v>
      </c>
      <c r="J1314" s="352">
        <f t="shared" ca="1" si="82"/>
        <v>1.8959443144869678E-3</v>
      </c>
      <c r="K1314" s="353">
        <f t="array" aca="1" ref="K1314" ca="1">INDEX($B$3:$E$5837,MATCH(H1314&amp;I1314,$B$3:$B$5837&amp;$C$3:$C$5837,0),4)</f>
        <v>4</v>
      </c>
      <c r="L1314">
        <f t="shared" ca="1" si="83"/>
        <v>4</v>
      </c>
    </row>
    <row r="1315" spans="1:12">
      <c r="A1315" s="6" t="s">
        <v>108</v>
      </c>
      <c r="B1315">
        <v>335912</v>
      </c>
      <c r="C1315" s="350" t="s">
        <v>572</v>
      </c>
      <c r="D1315" s="351">
        <f t="shared" ca="1" si="80"/>
        <v>0</v>
      </c>
      <c r="E1315" s="375" t="str">
        <f t="shared" ca="1" si="81"/>
        <v/>
      </c>
      <c r="G1315" s="6" t="s">
        <v>108</v>
      </c>
      <c r="H1315">
        <v>336414</v>
      </c>
      <c r="I1315" t="s">
        <v>570</v>
      </c>
      <c r="J1315" s="352">
        <f t="shared" ca="1" si="82"/>
        <v>4.0917579159256876E-8</v>
      </c>
      <c r="K1315" s="353">
        <f t="array" aca="1" ref="K1315" ca="1">INDEX($B$3:$E$5837,MATCH(H1315&amp;I1315,$B$3:$B$5837&amp;$C$3:$C$5837,0),4)</f>
        <v>4</v>
      </c>
      <c r="L1315">
        <f t="shared" ca="1" si="83"/>
        <v>4</v>
      </c>
    </row>
    <row r="1316" spans="1:12">
      <c r="A1316" s="6" t="s">
        <v>108</v>
      </c>
      <c r="B1316">
        <v>335920</v>
      </c>
      <c r="C1316" s="350" t="s">
        <v>572</v>
      </c>
      <c r="D1316" s="351">
        <f t="shared" ca="1" si="80"/>
        <v>0</v>
      </c>
      <c r="E1316" s="375" t="str">
        <f t="shared" ca="1" si="81"/>
        <v/>
      </c>
      <c r="G1316" s="6" t="s">
        <v>108</v>
      </c>
      <c r="H1316" s="6">
        <v>336414</v>
      </c>
      <c r="I1316" t="s">
        <v>571</v>
      </c>
      <c r="J1316" s="352">
        <f t="shared" ca="1" si="82"/>
        <v>4.0742288835350369E-9</v>
      </c>
      <c r="K1316" s="353">
        <f t="array" aca="1" ref="K1316" ca="1">INDEX($B$3:$E$5837,MATCH(H1316&amp;I1316,$B$3:$B$5837&amp;$C$3:$C$5837,0),4)</f>
        <v>4</v>
      </c>
      <c r="L1316">
        <f t="shared" ca="1" si="83"/>
        <v>4</v>
      </c>
    </row>
    <row r="1317" spans="1:12">
      <c r="A1317" s="6" t="s">
        <v>108</v>
      </c>
      <c r="B1317">
        <v>335930</v>
      </c>
      <c r="C1317" s="350" t="s">
        <v>572</v>
      </c>
      <c r="D1317" s="351">
        <f t="shared" ca="1" si="80"/>
        <v>0</v>
      </c>
      <c r="E1317" s="375" t="str">
        <f t="shared" ca="1" si="81"/>
        <v/>
      </c>
      <c r="G1317" s="6" t="s">
        <v>108</v>
      </c>
      <c r="H1317">
        <v>336500</v>
      </c>
      <c r="I1317" t="s">
        <v>569</v>
      </c>
      <c r="J1317" s="352">
        <f t="shared" ca="1" si="82"/>
        <v>5.616724636199049E-2</v>
      </c>
      <c r="K1317" s="353">
        <f t="array" aca="1" ref="K1317" ca="1">INDEX($B$3:$E$5837,MATCH(H1317&amp;I1317,$B$3:$B$5837&amp;$C$3:$C$5837,0),4)</f>
        <v>4</v>
      </c>
      <c r="L1317">
        <f t="shared" ca="1" si="83"/>
        <v>4</v>
      </c>
    </row>
    <row r="1318" spans="1:12">
      <c r="A1318" s="6" t="s">
        <v>108</v>
      </c>
      <c r="B1318">
        <v>335991</v>
      </c>
      <c r="C1318" s="350" t="s">
        <v>572</v>
      </c>
      <c r="D1318" s="351">
        <f t="shared" ca="1" si="80"/>
        <v>0</v>
      </c>
      <c r="E1318" s="375" t="str">
        <f t="shared" ca="1" si="81"/>
        <v/>
      </c>
      <c r="G1318" s="6" t="s">
        <v>108</v>
      </c>
      <c r="H1318" s="6">
        <v>336500</v>
      </c>
      <c r="I1318" t="s">
        <v>570</v>
      </c>
      <c r="J1318" s="352">
        <f t="shared" ca="1" si="82"/>
        <v>1.196715298135317E-6</v>
      </c>
      <c r="K1318" s="353">
        <f t="array" aca="1" ref="K1318" ca="1">INDEX($B$3:$E$5837,MATCH(H1318&amp;I1318,$B$3:$B$5837&amp;$C$3:$C$5837,0),4)</f>
        <v>4</v>
      </c>
      <c r="L1318">
        <f t="shared" ca="1" si="83"/>
        <v>4</v>
      </c>
    </row>
    <row r="1319" spans="1:12">
      <c r="A1319" s="6" t="s">
        <v>108</v>
      </c>
      <c r="B1319">
        <v>335999</v>
      </c>
      <c r="C1319" s="350" t="s">
        <v>572</v>
      </c>
      <c r="D1319" s="351">
        <f t="shared" ca="1" si="80"/>
        <v>0</v>
      </c>
      <c r="E1319" s="375" t="str">
        <f t="shared" ca="1" si="81"/>
        <v/>
      </c>
      <c r="G1319" s="6" t="s">
        <v>108</v>
      </c>
      <c r="H1319">
        <v>336500</v>
      </c>
      <c r="I1319" t="s">
        <v>575</v>
      </c>
      <c r="J1319" s="352">
        <f t="shared" ca="1" si="82"/>
        <v>7.8984762522109903E-8</v>
      </c>
      <c r="K1319" s="353">
        <f t="array" aca="1" ref="K1319" ca="1">INDEX($B$3:$E$5837,MATCH(H1319&amp;I1319,$B$3:$B$5837&amp;$C$3:$C$5837,0),4)</f>
        <v>4</v>
      </c>
      <c r="L1319">
        <f t="shared" ca="1" si="83"/>
        <v>4</v>
      </c>
    </row>
    <row r="1320" spans="1:12">
      <c r="A1320" s="6" t="s">
        <v>108</v>
      </c>
      <c r="B1320">
        <v>336111</v>
      </c>
      <c r="C1320" s="350" t="s">
        <v>572</v>
      </c>
      <c r="D1320" s="351">
        <f t="shared" ca="1" si="80"/>
        <v>0</v>
      </c>
      <c r="E1320" s="375" t="str">
        <f t="shared" ca="1" si="81"/>
        <v/>
      </c>
      <c r="G1320" s="6" t="s">
        <v>108</v>
      </c>
      <c r="H1320">
        <v>336500</v>
      </c>
      <c r="I1320" t="s">
        <v>571</v>
      </c>
      <c r="J1320" s="352">
        <f t="shared" ca="1" si="82"/>
        <v>1.1580799570050323E-7</v>
      </c>
      <c r="K1320" s="353">
        <f t="array" aca="1" ref="K1320" ca="1">INDEX($B$3:$E$5837,MATCH(H1320&amp;I1320,$B$3:$B$5837&amp;$C$3:$C$5837,0),4)</f>
        <v>4</v>
      </c>
      <c r="L1320">
        <f t="shared" ca="1" si="83"/>
        <v>4</v>
      </c>
    </row>
    <row r="1321" spans="1:12">
      <c r="A1321" s="6" t="s">
        <v>108</v>
      </c>
      <c r="B1321">
        <v>336112</v>
      </c>
      <c r="C1321" s="350" t="s">
        <v>572</v>
      </c>
      <c r="D1321" s="351">
        <f t="shared" ca="1" si="80"/>
        <v>0</v>
      </c>
      <c r="E1321" s="375" t="str">
        <f t="shared" ca="1" si="81"/>
        <v/>
      </c>
      <c r="G1321" s="6" t="s">
        <v>108</v>
      </c>
      <c r="H1321">
        <v>336500</v>
      </c>
      <c r="I1321" t="s">
        <v>574</v>
      </c>
      <c r="J1321" s="352">
        <f t="shared" ca="1" si="82"/>
        <v>6.9820981932473482E-9</v>
      </c>
      <c r="K1321" s="353">
        <f t="array" aca="1" ref="K1321" ca="1">INDEX($B$3:$E$5837,MATCH(H1321&amp;I1321,$B$3:$B$5837&amp;$C$3:$C$5837,0),4)</f>
        <v>4</v>
      </c>
      <c r="L1321">
        <f t="shared" ca="1" si="83"/>
        <v>4</v>
      </c>
    </row>
    <row r="1322" spans="1:12">
      <c r="A1322" s="6" t="s">
        <v>108</v>
      </c>
      <c r="B1322">
        <v>336120</v>
      </c>
      <c r="C1322" s="350" t="s">
        <v>572</v>
      </c>
      <c r="D1322" s="351">
        <f t="shared" ca="1" si="80"/>
        <v>0</v>
      </c>
      <c r="E1322" s="375" t="str">
        <f t="shared" ca="1" si="81"/>
        <v/>
      </c>
      <c r="G1322" s="6" t="s">
        <v>108</v>
      </c>
      <c r="H1322">
        <v>336500</v>
      </c>
      <c r="I1322" t="s">
        <v>573</v>
      </c>
      <c r="J1322" s="352">
        <f t="shared" ca="1" si="82"/>
        <v>2.2075287873862436E-9</v>
      </c>
      <c r="K1322" s="353">
        <f t="array" aca="1" ref="K1322" ca="1">INDEX($B$3:$E$5837,MATCH(H1322&amp;I1322,$B$3:$B$5837&amp;$C$3:$C$5837,0),4)</f>
        <v>4</v>
      </c>
      <c r="L1322">
        <f t="shared" ca="1" si="83"/>
        <v>4</v>
      </c>
    </row>
    <row r="1323" spans="1:12">
      <c r="A1323" s="6" t="s">
        <v>108</v>
      </c>
      <c r="B1323">
        <v>336211</v>
      </c>
      <c r="C1323" s="350" t="s">
        <v>572</v>
      </c>
      <c r="D1323" s="351">
        <f t="shared" ca="1" si="80"/>
        <v>0</v>
      </c>
      <c r="E1323" s="375" t="str">
        <f t="shared" ca="1" si="81"/>
        <v/>
      </c>
      <c r="G1323" s="6" t="s">
        <v>108</v>
      </c>
      <c r="H1323" s="6">
        <v>336500</v>
      </c>
      <c r="I1323" t="s">
        <v>576</v>
      </c>
      <c r="J1323" s="352">
        <f t="shared" ca="1" si="82"/>
        <v>4.366906779074465E-9</v>
      </c>
      <c r="K1323" s="353">
        <f t="array" aca="1" ref="K1323" ca="1">INDEX($B$3:$E$5837,MATCH(H1323&amp;I1323,$B$3:$B$5837&amp;$C$3:$C$5837,0),4)</f>
        <v>4</v>
      </c>
      <c r="L1323">
        <f t="shared" ca="1" si="83"/>
        <v>4</v>
      </c>
    </row>
    <row r="1324" spans="1:12">
      <c r="A1324" s="6" t="s">
        <v>108</v>
      </c>
      <c r="B1324">
        <v>336212</v>
      </c>
      <c r="C1324" s="350" t="s">
        <v>572</v>
      </c>
      <c r="D1324" s="351">
        <f t="shared" ca="1" si="80"/>
        <v>0</v>
      </c>
      <c r="E1324" s="375" t="str">
        <f t="shared" ca="1" si="81"/>
        <v/>
      </c>
      <c r="G1324" s="6" t="s">
        <v>108</v>
      </c>
      <c r="H1324">
        <v>336500</v>
      </c>
      <c r="I1324" t="s">
        <v>577</v>
      </c>
      <c r="J1324" s="352">
        <f t="shared" ca="1" si="82"/>
        <v>1.9746243740381542E-10</v>
      </c>
      <c r="K1324" s="353">
        <f t="array" aca="1" ref="K1324" ca="1">INDEX($B$3:$E$5837,MATCH(H1324&amp;I1324,$B$3:$B$5837&amp;$C$3:$C$5837,0),4)</f>
        <v>4</v>
      </c>
      <c r="L1324">
        <f t="shared" ca="1" si="83"/>
        <v>4</v>
      </c>
    </row>
    <row r="1325" spans="1:12">
      <c r="A1325" s="6" t="s">
        <v>108</v>
      </c>
      <c r="B1325">
        <v>336213</v>
      </c>
      <c r="C1325" s="350" t="s">
        <v>572</v>
      </c>
      <c r="D1325" s="351">
        <f t="shared" ca="1" si="80"/>
        <v>0</v>
      </c>
      <c r="E1325" s="375" t="str">
        <f t="shared" ca="1" si="81"/>
        <v/>
      </c>
      <c r="G1325" s="6" t="s">
        <v>108</v>
      </c>
      <c r="H1325">
        <v>336611</v>
      </c>
      <c r="I1325" t="s">
        <v>569</v>
      </c>
      <c r="J1325" s="352">
        <f t="shared" ca="1" si="82"/>
        <v>2.2475202362673946E-2</v>
      </c>
      <c r="K1325" s="353">
        <f t="array" aca="1" ref="K1325" ca="1">INDEX($B$3:$E$5837,MATCH(H1325&amp;I1325,$B$3:$B$5837&amp;$C$3:$C$5837,0),4)</f>
        <v>4</v>
      </c>
      <c r="L1325">
        <f t="shared" ca="1" si="83"/>
        <v>4</v>
      </c>
    </row>
    <row r="1326" spans="1:12">
      <c r="A1326" s="6" t="s">
        <v>108</v>
      </c>
      <c r="B1326">
        <v>336214</v>
      </c>
      <c r="C1326" s="350" t="s">
        <v>572</v>
      </c>
      <c r="D1326" s="351">
        <f t="shared" ca="1" si="80"/>
        <v>0</v>
      </c>
      <c r="E1326" s="375" t="str">
        <f t="shared" ca="1" si="81"/>
        <v/>
      </c>
      <c r="G1326" s="6" t="s">
        <v>108</v>
      </c>
      <c r="H1326" s="6">
        <v>336611</v>
      </c>
      <c r="I1326" t="s">
        <v>570</v>
      </c>
      <c r="J1326" s="352">
        <f t="shared" ca="1" si="82"/>
        <v>4.9075085442710773E-7</v>
      </c>
      <c r="K1326" s="353">
        <f t="array" aca="1" ref="K1326" ca="1">INDEX($B$3:$E$5837,MATCH(H1326&amp;I1326,$B$3:$B$5837&amp;$C$3:$C$5837,0),4)</f>
        <v>4</v>
      </c>
      <c r="L1326">
        <f t="shared" ca="1" si="83"/>
        <v>4</v>
      </c>
    </row>
    <row r="1327" spans="1:12">
      <c r="A1327" s="6" t="s">
        <v>108</v>
      </c>
      <c r="B1327">
        <v>336310</v>
      </c>
      <c r="C1327" s="350" t="s">
        <v>572</v>
      </c>
      <c r="D1327" s="351">
        <f t="shared" ca="1" si="80"/>
        <v>0</v>
      </c>
      <c r="E1327" s="375" t="str">
        <f t="shared" ca="1" si="81"/>
        <v/>
      </c>
      <c r="G1327" s="6" t="s">
        <v>108</v>
      </c>
      <c r="H1327">
        <v>336611</v>
      </c>
      <c r="I1327" t="s">
        <v>575</v>
      </c>
      <c r="J1327" s="352">
        <f t="shared" ca="1" si="82"/>
        <v>2.6917863162968265E-8</v>
      </c>
      <c r="K1327" s="353">
        <f t="array" aca="1" ref="K1327" ca="1">INDEX($B$3:$E$5837,MATCH(H1327&amp;I1327,$B$3:$B$5837&amp;$C$3:$C$5837,0),4)</f>
        <v>4</v>
      </c>
      <c r="L1327">
        <f t="shared" ca="1" si="83"/>
        <v>4</v>
      </c>
    </row>
    <row r="1328" spans="1:12">
      <c r="A1328" s="6" t="s">
        <v>108</v>
      </c>
      <c r="B1328">
        <v>336320</v>
      </c>
      <c r="C1328" s="350" t="s">
        <v>572</v>
      </c>
      <c r="D1328" s="351">
        <f t="shared" ca="1" si="80"/>
        <v>0</v>
      </c>
      <c r="E1328" s="375" t="str">
        <f t="shared" ca="1" si="81"/>
        <v/>
      </c>
      <c r="G1328" s="6" t="s">
        <v>108</v>
      </c>
      <c r="H1328">
        <v>336611</v>
      </c>
      <c r="I1328" t="s">
        <v>571</v>
      </c>
      <c r="J1328" s="352">
        <f t="shared" ca="1" si="82"/>
        <v>5.0099663868899355E-8</v>
      </c>
      <c r="K1328" s="353">
        <f t="array" aca="1" ref="K1328" ca="1">INDEX($B$3:$E$5837,MATCH(H1328&amp;I1328,$B$3:$B$5837&amp;$C$3:$C$5837,0),4)</f>
        <v>4</v>
      </c>
      <c r="L1328">
        <f t="shared" ca="1" si="83"/>
        <v>4</v>
      </c>
    </row>
    <row r="1329" spans="1:12">
      <c r="A1329" s="6" t="s">
        <v>108</v>
      </c>
      <c r="B1329" t="s">
        <v>296</v>
      </c>
      <c r="C1329" s="350" t="s">
        <v>572</v>
      </c>
      <c r="D1329" s="351">
        <f t="shared" ca="1" si="80"/>
        <v>0</v>
      </c>
      <c r="E1329" s="375" t="str">
        <f t="shared" ca="1" si="81"/>
        <v/>
      </c>
      <c r="G1329" s="6" t="s">
        <v>108</v>
      </c>
      <c r="H1329" s="6">
        <v>336611</v>
      </c>
      <c r="I1329" t="s">
        <v>574</v>
      </c>
      <c r="J1329" s="352">
        <f t="shared" ca="1" si="82"/>
        <v>2.3794863433770516E-9</v>
      </c>
      <c r="K1329" s="353">
        <f t="array" aca="1" ref="K1329" ca="1">INDEX($B$3:$E$5837,MATCH(H1329&amp;I1329,$B$3:$B$5837&amp;$C$3:$C$5837,0),4)</f>
        <v>4</v>
      </c>
      <c r="L1329">
        <f t="shared" ca="1" si="83"/>
        <v>4</v>
      </c>
    </row>
    <row r="1330" spans="1:12">
      <c r="A1330" s="6" t="s">
        <v>108</v>
      </c>
      <c r="B1330">
        <v>336350</v>
      </c>
      <c r="C1330" s="350" t="s">
        <v>572</v>
      </c>
      <c r="D1330" s="351">
        <f t="shared" ca="1" si="80"/>
        <v>0</v>
      </c>
      <c r="E1330" s="375" t="str">
        <f t="shared" ca="1" si="81"/>
        <v/>
      </c>
      <c r="G1330" s="6" t="s">
        <v>108</v>
      </c>
      <c r="H1330" s="6">
        <v>336611</v>
      </c>
      <c r="I1330" t="s">
        <v>573</v>
      </c>
      <c r="J1330" s="352">
        <f t="shared" ca="1" si="82"/>
        <v>7.523217887822655E-10</v>
      </c>
      <c r="K1330" s="353">
        <f t="array" aca="1" ref="K1330" ca="1">INDEX($B$3:$E$5837,MATCH(H1330&amp;I1330,$B$3:$B$5837&amp;$C$3:$C$5837,0),4)</f>
        <v>4</v>
      </c>
      <c r="L1330">
        <f t="shared" ca="1" si="83"/>
        <v>4</v>
      </c>
    </row>
    <row r="1331" spans="1:12">
      <c r="A1331" s="6" t="s">
        <v>108</v>
      </c>
      <c r="B1331">
        <v>336360</v>
      </c>
      <c r="C1331" s="350" t="s">
        <v>572</v>
      </c>
      <c r="D1331" s="351">
        <f t="shared" ca="1" si="80"/>
        <v>0</v>
      </c>
      <c r="E1331" s="375" t="str">
        <f t="shared" ca="1" si="81"/>
        <v/>
      </c>
      <c r="G1331" s="6" t="s">
        <v>108</v>
      </c>
      <c r="H1331" s="6">
        <v>336611</v>
      </c>
      <c r="I1331" t="s">
        <v>576</v>
      </c>
      <c r="J1331" s="352">
        <f t="shared" ca="1" si="82"/>
        <v>1.4882338741179382E-9</v>
      </c>
      <c r="K1331" s="353">
        <f t="array" aca="1" ref="K1331" ca="1">INDEX($B$3:$E$5837,MATCH(H1331&amp;I1331,$B$3:$B$5837&amp;$C$3:$C$5837,0),4)</f>
        <v>4</v>
      </c>
      <c r="L1331">
        <f t="shared" ca="1" si="83"/>
        <v>4</v>
      </c>
    </row>
    <row r="1332" spans="1:12">
      <c r="A1332" s="6" t="s">
        <v>108</v>
      </c>
      <c r="B1332">
        <v>336370</v>
      </c>
      <c r="C1332" s="350" t="s">
        <v>572</v>
      </c>
      <c r="D1332" s="351">
        <f t="shared" ca="1" si="80"/>
        <v>0</v>
      </c>
      <c r="E1332" s="375" t="str">
        <f t="shared" ca="1" si="81"/>
        <v/>
      </c>
      <c r="G1332" s="6" t="s">
        <v>108</v>
      </c>
      <c r="H1332">
        <v>336611</v>
      </c>
      <c r="I1332" t="s">
        <v>577</v>
      </c>
      <c r="J1332" s="352">
        <f t="shared" ca="1" si="82"/>
        <v>6.7294838904835691E-11</v>
      </c>
      <c r="K1332" s="353">
        <f t="array" aca="1" ref="K1332" ca="1">INDEX($B$3:$E$5837,MATCH(H1332&amp;I1332,$B$3:$B$5837&amp;$C$3:$C$5837,0),4)</f>
        <v>4</v>
      </c>
      <c r="L1332">
        <f t="shared" ca="1" si="83"/>
        <v>4</v>
      </c>
    </row>
    <row r="1333" spans="1:12">
      <c r="A1333" s="6" t="s">
        <v>108</v>
      </c>
      <c r="B1333">
        <v>336390</v>
      </c>
      <c r="C1333" s="350" t="s">
        <v>572</v>
      </c>
      <c r="D1333" s="351">
        <f t="shared" ca="1" si="80"/>
        <v>0</v>
      </c>
      <c r="E1333" s="375" t="str">
        <f t="shared" ca="1" si="81"/>
        <v/>
      </c>
      <c r="G1333" s="6" t="s">
        <v>108</v>
      </c>
      <c r="H1333" s="6">
        <v>336612</v>
      </c>
      <c r="I1333" t="s">
        <v>569</v>
      </c>
      <c r="J1333" s="352">
        <f t="shared" ca="1" si="82"/>
        <v>2.6959840808111139E-2</v>
      </c>
      <c r="K1333" s="353">
        <f t="array" aca="1" ref="K1333" ca="1">INDEX($B$3:$E$5837,MATCH(H1333&amp;I1333,$B$3:$B$5837&amp;$C$3:$C$5837,0),4)</f>
        <v>4</v>
      </c>
      <c r="L1333">
        <f t="shared" ca="1" si="83"/>
        <v>4</v>
      </c>
    </row>
    <row r="1334" spans="1:12">
      <c r="A1334" s="6" t="s">
        <v>108</v>
      </c>
      <c r="B1334">
        <v>336411</v>
      </c>
      <c r="C1334" s="350" t="s">
        <v>572</v>
      </c>
      <c r="D1334" s="351">
        <f t="shared" ca="1" si="80"/>
        <v>0</v>
      </c>
      <c r="E1334" s="375" t="str">
        <f t="shared" ca="1" si="81"/>
        <v/>
      </c>
      <c r="G1334" s="6" t="s">
        <v>108</v>
      </c>
      <c r="H1334" s="6">
        <v>336612</v>
      </c>
      <c r="I1334" t="s">
        <v>570</v>
      </c>
      <c r="J1334" s="352">
        <f t="shared" ca="1" si="82"/>
        <v>5.7343636538717238E-7</v>
      </c>
      <c r="K1334" s="353">
        <f t="array" aca="1" ref="K1334" ca="1">INDEX($B$3:$E$5837,MATCH(H1334&amp;I1334,$B$3:$B$5837&amp;$C$3:$C$5837,0),4)</f>
        <v>4</v>
      </c>
      <c r="L1334">
        <f t="shared" ca="1" si="83"/>
        <v>4</v>
      </c>
    </row>
    <row r="1335" spans="1:12">
      <c r="A1335" s="6" t="s">
        <v>108</v>
      </c>
      <c r="B1335">
        <v>336412</v>
      </c>
      <c r="C1335" s="350" t="s">
        <v>572</v>
      </c>
      <c r="D1335" s="351">
        <f t="shared" ca="1" si="80"/>
        <v>0</v>
      </c>
      <c r="E1335" s="375" t="str">
        <f t="shared" ca="1" si="81"/>
        <v/>
      </c>
      <c r="G1335" s="6" t="s">
        <v>108</v>
      </c>
      <c r="H1335" s="6">
        <v>336612</v>
      </c>
      <c r="I1335" t="s">
        <v>571</v>
      </c>
      <c r="J1335" s="352">
        <f t="shared" ca="1" si="82"/>
        <v>5.527776632245715E-8</v>
      </c>
      <c r="K1335" s="353">
        <f t="array" aca="1" ref="K1335" ca="1">INDEX($B$3:$E$5837,MATCH(H1335&amp;I1335,$B$3:$B$5837&amp;$C$3:$C$5837,0),4)</f>
        <v>4</v>
      </c>
      <c r="L1335">
        <f t="shared" ca="1" si="83"/>
        <v>4</v>
      </c>
    </row>
    <row r="1336" spans="1:12">
      <c r="A1336" s="6" t="s">
        <v>108</v>
      </c>
      <c r="B1336">
        <v>336413</v>
      </c>
      <c r="C1336" s="350" t="s">
        <v>572</v>
      </c>
      <c r="D1336" s="351">
        <f t="shared" ca="1" si="80"/>
        <v>0</v>
      </c>
      <c r="E1336" s="375" t="str">
        <f t="shared" ca="1" si="81"/>
        <v/>
      </c>
      <c r="G1336" s="6" t="s">
        <v>108</v>
      </c>
      <c r="H1336" s="6">
        <v>336991</v>
      </c>
      <c r="I1336" t="s">
        <v>569</v>
      </c>
      <c r="J1336" s="352">
        <f t="shared" ca="1" si="82"/>
        <v>7.2854578483763513E-3</v>
      </c>
      <c r="K1336" s="353">
        <f t="array" aca="1" ref="K1336" ca="1">INDEX($B$3:$E$5837,MATCH(H1336&amp;I1336,$B$3:$B$5837&amp;$C$3:$C$5837,0),4)</f>
        <v>4</v>
      </c>
      <c r="L1336">
        <f t="shared" ca="1" si="83"/>
        <v>4</v>
      </c>
    </row>
    <row r="1337" spans="1:12">
      <c r="A1337" s="6" t="s">
        <v>108</v>
      </c>
      <c r="B1337">
        <v>336414</v>
      </c>
      <c r="C1337" s="350" t="s">
        <v>572</v>
      </c>
      <c r="D1337" s="351">
        <f t="shared" ca="1" si="80"/>
        <v>0</v>
      </c>
      <c r="E1337" s="375" t="str">
        <f t="shared" ca="1" si="81"/>
        <v/>
      </c>
      <c r="G1337" s="6" t="s">
        <v>108</v>
      </c>
      <c r="H1337" s="6">
        <v>336991</v>
      </c>
      <c r="I1337" t="s">
        <v>570</v>
      </c>
      <c r="J1337" s="352">
        <f t="shared" ca="1" si="82"/>
        <v>1.592154395814978E-7</v>
      </c>
      <c r="K1337" s="353">
        <f t="array" aca="1" ref="K1337" ca="1">INDEX($B$3:$E$5837,MATCH(H1337&amp;I1337,$B$3:$B$5837&amp;$C$3:$C$5837,0),4)</f>
        <v>4</v>
      </c>
      <c r="L1337">
        <f t="shared" ca="1" si="83"/>
        <v>4</v>
      </c>
    </row>
    <row r="1338" spans="1:12">
      <c r="A1338" s="6" t="s">
        <v>108</v>
      </c>
      <c r="B1338" t="s">
        <v>306</v>
      </c>
      <c r="C1338" s="350" t="s">
        <v>572</v>
      </c>
      <c r="D1338" s="351">
        <f t="shared" ca="1" si="80"/>
        <v>0</v>
      </c>
      <c r="E1338" s="375" t="str">
        <f t="shared" ca="1" si="81"/>
        <v/>
      </c>
      <c r="G1338" s="6" t="s">
        <v>108</v>
      </c>
      <c r="H1338" s="6">
        <v>336991</v>
      </c>
      <c r="I1338" t="s">
        <v>571</v>
      </c>
      <c r="J1338" s="352">
        <f t="shared" ca="1" si="82"/>
        <v>1.6283054664532812E-8</v>
      </c>
      <c r="K1338" s="353">
        <f t="array" aca="1" ref="K1338" ca="1">INDEX($B$3:$E$5837,MATCH(H1338&amp;I1338,$B$3:$B$5837&amp;$C$3:$C$5837,0),4)</f>
        <v>4</v>
      </c>
      <c r="L1338">
        <f t="shared" ca="1" si="83"/>
        <v>4</v>
      </c>
    </row>
    <row r="1339" spans="1:12">
      <c r="A1339" s="6" t="s">
        <v>108</v>
      </c>
      <c r="B1339">
        <v>336500</v>
      </c>
      <c r="C1339" s="350" t="s">
        <v>572</v>
      </c>
      <c r="D1339" s="351">
        <f t="shared" ca="1" si="80"/>
        <v>0</v>
      </c>
      <c r="E1339" s="375" t="str">
        <f t="shared" ca="1" si="81"/>
        <v/>
      </c>
      <c r="G1339" s="6" t="s">
        <v>108</v>
      </c>
      <c r="H1339" s="6">
        <v>336992</v>
      </c>
      <c r="I1339" t="s">
        <v>569</v>
      </c>
      <c r="J1339" s="352">
        <f t="shared" ca="1" si="82"/>
        <v>2.8483659337856723E-2</v>
      </c>
      <c r="K1339" s="353">
        <f t="array" aca="1" ref="K1339" ca="1">INDEX($B$3:$E$5837,MATCH(H1339&amp;I1339,$B$3:$B$5837&amp;$C$3:$C$5837,0),4)</f>
        <v>4</v>
      </c>
      <c r="L1339">
        <f t="shared" ca="1" si="83"/>
        <v>4</v>
      </c>
    </row>
    <row r="1340" spans="1:12">
      <c r="A1340" s="6" t="s">
        <v>108</v>
      </c>
      <c r="B1340">
        <v>336611</v>
      </c>
      <c r="C1340" s="350" t="s">
        <v>572</v>
      </c>
      <c r="D1340" s="351">
        <f t="shared" ca="1" si="80"/>
        <v>0</v>
      </c>
      <c r="E1340" s="375" t="str">
        <f t="shared" ca="1" si="81"/>
        <v/>
      </c>
      <c r="G1340" s="6" t="s">
        <v>108</v>
      </c>
      <c r="H1340" s="6">
        <v>336992</v>
      </c>
      <c r="I1340" t="s">
        <v>570</v>
      </c>
      <c r="J1340" s="352">
        <f t="shared" ca="1" si="82"/>
        <v>5.9737272326914359E-7</v>
      </c>
      <c r="K1340" s="353">
        <f t="array" aca="1" ref="K1340" ca="1">INDEX($B$3:$E$5837,MATCH(H1340&amp;I1340,$B$3:$B$5837&amp;$C$3:$C$5837,0),4)</f>
        <v>4</v>
      </c>
      <c r="L1340">
        <f t="shared" ca="1" si="83"/>
        <v>4</v>
      </c>
    </row>
    <row r="1341" spans="1:12">
      <c r="A1341" s="6" t="s">
        <v>108</v>
      </c>
      <c r="B1341">
        <v>336612</v>
      </c>
      <c r="C1341" s="350" t="s">
        <v>572</v>
      </c>
      <c r="D1341" s="351">
        <f t="shared" ca="1" si="80"/>
        <v>0</v>
      </c>
      <c r="E1341" s="375" t="str">
        <f t="shared" ca="1" si="81"/>
        <v/>
      </c>
      <c r="G1341" s="6" t="s">
        <v>108</v>
      </c>
      <c r="H1341" s="6">
        <v>336992</v>
      </c>
      <c r="I1341" t="s">
        <v>571</v>
      </c>
      <c r="J1341" s="352">
        <f t="shared" ca="1" si="82"/>
        <v>5.7757866419397085E-8</v>
      </c>
      <c r="K1341" s="353">
        <f t="array" aca="1" ref="K1341" ca="1">INDEX($B$3:$E$5837,MATCH(H1341&amp;I1341,$B$3:$B$5837&amp;$C$3:$C$5837,0),4)</f>
        <v>4</v>
      </c>
      <c r="L1341">
        <f t="shared" ca="1" si="83"/>
        <v>4</v>
      </c>
    </row>
    <row r="1342" spans="1:12">
      <c r="A1342" s="6" t="s">
        <v>108</v>
      </c>
      <c r="B1342">
        <v>336991</v>
      </c>
      <c r="C1342" s="350" t="s">
        <v>572</v>
      </c>
      <c r="D1342" s="351">
        <f t="shared" ca="1" si="80"/>
        <v>0</v>
      </c>
      <c r="E1342" s="375" t="str">
        <f t="shared" ca="1" si="81"/>
        <v/>
      </c>
      <c r="G1342" s="6" t="s">
        <v>108</v>
      </c>
      <c r="H1342" s="6">
        <v>336999</v>
      </c>
      <c r="I1342" t="s">
        <v>569</v>
      </c>
      <c r="J1342" s="352">
        <f t="shared" ca="1" si="82"/>
        <v>1.5223417858431893E-2</v>
      </c>
      <c r="K1342" s="353">
        <f t="array" aca="1" ref="K1342" ca="1">INDEX($B$3:$E$5837,MATCH(H1342&amp;I1342,$B$3:$B$5837&amp;$C$3:$C$5837,0),4)</f>
        <v>4</v>
      </c>
      <c r="L1342">
        <f t="shared" ca="1" si="83"/>
        <v>4</v>
      </c>
    </row>
    <row r="1343" spans="1:12">
      <c r="A1343" s="6" t="s">
        <v>108</v>
      </c>
      <c r="B1343">
        <v>336992</v>
      </c>
      <c r="C1343" s="350" t="s">
        <v>572</v>
      </c>
      <c r="D1343" s="351">
        <f t="shared" ca="1" si="80"/>
        <v>0</v>
      </c>
      <c r="E1343" s="375" t="str">
        <f t="shared" ca="1" si="81"/>
        <v/>
      </c>
      <c r="G1343" s="6" t="s">
        <v>108</v>
      </c>
      <c r="H1343" s="6">
        <v>336999</v>
      </c>
      <c r="I1343" t="s">
        <v>570</v>
      </c>
      <c r="J1343" s="352">
        <f t="shared" ca="1" si="82"/>
        <v>3.2203890890858344E-7</v>
      </c>
      <c r="K1343" s="353">
        <f t="array" aca="1" ref="K1343" ca="1">INDEX($B$3:$E$5837,MATCH(H1343&amp;I1343,$B$3:$B$5837&amp;$C$3:$C$5837,0),4)</f>
        <v>4</v>
      </c>
      <c r="L1343">
        <f t="shared" ca="1" si="83"/>
        <v>4</v>
      </c>
    </row>
    <row r="1344" spans="1:12">
      <c r="A1344" s="6" t="s">
        <v>108</v>
      </c>
      <c r="B1344">
        <v>336999</v>
      </c>
      <c r="C1344" s="350" t="s">
        <v>572</v>
      </c>
      <c r="D1344" s="351">
        <f t="shared" ca="1" si="80"/>
        <v>0</v>
      </c>
      <c r="E1344" s="375" t="str">
        <f t="shared" ca="1" si="81"/>
        <v/>
      </c>
      <c r="G1344" s="6" t="s">
        <v>108</v>
      </c>
      <c r="H1344" s="6">
        <v>336999</v>
      </c>
      <c r="I1344" t="s">
        <v>575</v>
      </c>
      <c r="J1344" s="352">
        <f t="shared" ca="1" si="82"/>
        <v>6.2168970876826646E-8</v>
      </c>
      <c r="K1344" s="353">
        <f t="array" aca="1" ref="K1344" ca="1">INDEX($B$3:$E$5837,MATCH(H1344&amp;I1344,$B$3:$B$5837&amp;$C$3:$C$5837,0),4)</f>
        <v>4</v>
      </c>
      <c r="L1344">
        <f t="shared" ca="1" si="83"/>
        <v>4</v>
      </c>
    </row>
    <row r="1345" spans="1:12">
      <c r="A1345" s="6" t="s">
        <v>108</v>
      </c>
      <c r="B1345">
        <v>337110</v>
      </c>
      <c r="C1345" s="350" t="s">
        <v>572</v>
      </c>
      <c r="D1345" s="351">
        <f t="shared" ca="1" si="80"/>
        <v>0</v>
      </c>
      <c r="E1345" s="375" t="str">
        <f t="shared" ca="1" si="81"/>
        <v/>
      </c>
      <c r="G1345" s="6" t="s">
        <v>108</v>
      </c>
      <c r="H1345" s="6">
        <v>336999</v>
      </c>
      <c r="I1345" t="s">
        <v>574</v>
      </c>
      <c r="J1345" s="352">
        <f t="shared" ca="1" si="82"/>
        <v>5.4956151715165416E-9</v>
      </c>
      <c r="K1345" s="353">
        <f t="array" aca="1" ref="K1345" ca="1">INDEX($B$3:$E$5837,MATCH(H1345&amp;I1345,$B$3:$B$5837&amp;$C$3:$C$5837,0),4)</f>
        <v>4</v>
      </c>
      <c r="L1345">
        <f t="shared" ca="1" si="83"/>
        <v>4</v>
      </c>
    </row>
    <row r="1346" spans="1:12">
      <c r="A1346" s="6" t="s">
        <v>108</v>
      </c>
      <c r="B1346">
        <v>337121</v>
      </c>
      <c r="C1346" s="350" t="s">
        <v>572</v>
      </c>
      <c r="D1346" s="351">
        <f t="shared" ca="1" si="80"/>
        <v>0</v>
      </c>
      <c r="E1346" s="375" t="str">
        <f t="shared" ca="1" si="81"/>
        <v/>
      </c>
      <c r="G1346" s="6" t="s">
        <v>108</v>
      </c>
      <c r="H1346" s="6">
        <v>336999</v>
      </c>
      <c r="I1346" t="s">
        <v>573</v>
      </c>
      <c r="J1346" s="352">
        <f t="shared" ca="1" si="82"/>
        <v>1.7375477055382018E-9</v>
      </c>
      <c r="K1346" s="353">
        <f t="array" aca="1" ref="K1346" ca="1">INDEX($B$3:$E$5837,MATCH(H1346&amp;I1346,$B$3:$B$5837&amp;$C$3:$C$5837,0),4)</f>
        <v>4</v>
      </c>
      <c r="L1346">
        <f t="shared" ca="1" si="83"/>
        <v>4</v>
      </c>
    </row>
    <row r="1347" spans="1:12">
      <c r="A1347" s="6" t="s">
        <v>108</v>
      </c>
      <c r="B1347">
        <v>337122</v>
      </c>
      <c r="C1347" s="350" t="s">
        <v>572</v>
      </c>
      <c r="D1347" s="351">
        <f t="shared" ref="D1347:D1410" ca="1" si="84">OFFSET(matrix1,MOD(ROW()-ROW($D$3),ROWS(matrix1)),TRUNC((ROW()-ROW($D$3))/ROWS(matrix1)),1,1)</f>
        <v>0</v>
      </c>
      <c r="E1347" s="375" t="str">
        <f t="shared" ref="E1347:E1410" ca="1" si="85">OFFSET(matrix4,MOD(ROW()-ROW($E$3),ROWS(matrix4)),TRUNC((ROW()-ROW($E$3))/ROWS(matrix4)),1,1)</f>
        <v/>
      </c>
      <c r="G1347" s="6" t="s">
        <v>108</v>
      </c>
      <c r="H1347" s="6">
        <v>336999</v>
      </c>
      <c r="I1347" t="s">
        <v>571</v>
      </c>
      <c r="J1347" s="352">
        <f t="shared" ca="1" si="82"/>
        <v>3.0656024778517393E-8</v>
      </c>
      <c r="K1347" s="353">
        <f t="array" aca="1" ref="K1347" ca="1">INDEX($B$3:$E$5837,MATCH(H1347&amp;I1347,$B$3:$B$5837&amp;$C$3:$C$5837,0),4)</f>
        <v>4</v>
      </c>
      <c r="L1347">
        <f t="shared" ca="1" si="83"/>
        <v>4</v>
      </c>
    </row>
    <row r="1348" spans="1:12">
      <c r="A1348" s="6" t="s">
        <v>108</v>
      </c>
      <c r="B1348" t="s">
        <v>317</v>
      </c>
      <c r="C1348" s="350" t="s">
        <v>572</v>
      </c>
      <c r="D1348" s="351">
        <f t="shared" ca="1" si="84"/>
        <v>0</v>
      </c>
      <c r="E1348" s="375" t="str">
        <f t="shared" ca="1" si="85"/>
        <v/>
      </c>
      <c r="G1348" s="6" t="s">
        <v>108</v>
      </c>
      <c r="H1348" s="6">
        <v>336999</v>
      </c>
      <c r="I1348" t="s">
        <v>576</v>
      </c>
      <c r="J1348" s="352">
        <f t="shared" ref="J1348:J1411" ca="1" si="86">SUMIFS(D$3:D$5837,B$3:B$5837,H1348,C$3:C$5837,I1348)</f>
        <v>3.4371958805864764E-9</v>
      </c>
      <c r="K1348" s="353">
        <f t="array" aca="1" ref="K1348" ca="1">INDEX($B$3:$E$5837,MATCH(H1348&amp;I1348,$B$3:$B$5837&amp;$C$3:$C$5837,0),4)</f>
        <v>4</v>
      </c>
      <c r="L1348">
        <f t="shared" ref="L1348:L1411" ca="1" si="87">IF(K1348&gt;2,4,1)</f>
        <v>4</v>
      </c>
    </row>
    <row r="1349" spans="1:12">
      <c r="A1349" s="6" t="s">
        <v>108</v>
      </c>
      <c r="B1349">
        <v>337127</v>
      </c>
      <c r="C1349" s="350" t="s">
        <v>572</v>
      </c>
      <c r="D1349" s="351">
        <f t="shared" ca="1" si="84"/>
        <v>0</v>
      </c>
      <c r="E1349" s="375" t="str">
        <f t="shared" ca="1" si="85"/>
        <v/>
      </c>
      <c r="G1349" s="6" t="s">
        <v>108</v>
      </c>
      <c r="H1349">
        <v>336999</v>
      </c>
      <c r="I1349" t="s">
        <v>577</v>
      </c>
      <c r="J1349" s="352">
        <f t="shared" ca="1" si="86"/>
        <v>1.554228452201603E-10</v>
      </c>
      <c r="K1349" s="353">
        <f t="array" aca="1" ref="K1349" ca="1">INDEX($B$3:$E$5837,MATCH(H1349&amp;I1349,$B$3:$B$5837&amp;$C$3:$C$5837,0),4)</f>
        <v>4</v>
      </c>
      <c r="L1349">
        <f t="shared" ca="1" si="87"/>
        <v>4</v>
      </c>
    </row>
    <row r="1350" spans="1:12">
      <c r="A1350" s="6" t="s">
        <v>108</v>
      </c>
      <c r="B1350" t="s">
        <v>320</v>
      </c>
      <c r="C1350" s="350" t="s">
        <v>572</v>
      </c>
      <c r="D1350" s="351">
        <f t="shared" ca="1" si="84"/>
        <v>0</v>
      </c>
      <c r="E1350" s="375" t="str">
        <f t="shared" ca="1" si="85"/>
        <v/>
      </c>
      <c r="G1350" s="6" t="s">
        <v>108</v>
      </c>
      <c r="H1350" s="6">
        <v>337110</v>
      </c>
      <c r="I1350" t="s">
        <v>569</v>
      </c>
      <c r="J1350" s="352">
        <f t="shared" ca="1" si="86"/>
        <v>1.4457351604470035E-2</v>
      </c>
      <c r="K1350" s="353">
        <f t="array" aca="1" ref="K1350" ca="1">INDEX($B$3:$E$5837,MATCH(H1350&amp;I1350,$B$3:$B$5837&amp;$C$3:$C$5837,0),4)</f>
        <v>4</v>
      </c>
      <c r="L1350">
        <f t="shared" ca="1" si="87"/>
        <v>4</v>
      </c>
    </row>
    <row r="1351" spans="1:12">
      <c r="A1351" s="6" t="s">
        <v>108</v>
      </c>
      <c r="B1351">
        <v>337215</v>
      </c>
      <c r="C1351" s="350" t="s">
        <v>572</v>
      </c>
      <c r="D1351" s="351">
        <f t="shared" ca="1" si="84"/>
        <v>0</v>
      </c>
      <c r="E1351" s="375" t="str">
        <f t="shared" ca="1" si="85"/>
        <v/>
      </c>
      <c r="G1351" s="6" t="s">
        <v>108</v>
      </c>
      <c r="H1351" s="6">
        <v>337110</v>
      </c>
      <c r="I1351" t="s">
        <v>570</v>
      </c>
      <c r="J1351" s="352">
        <f t="shared" ca="1" si="86"/>
        <v>3.7559377420086796E-7</v>
      </c>
      <c r="K1351" s="353">
        <f t="array" aca="1" ref="K1351" ca="1">INDEX($B$3:$E$5837,MATCH(H1351&amp;I1351,$B$3:$B$5837&amp;$C$3:$C$5837,0),4)</f>
        <v>4</v>
      </c>
      <c r="L1351">
        <f t="shared" ca="1" si="87"/>
        <v>4</v>
      </c>
    </row>
    <row r="1352" spans="1:12">
      <c r="A1352" s="6" t="s">
        <v>108</v>
      </c>
      <c r="B1352">
        <v>337900</v>
      </c>
      <c r="C1352" s="350" t="s">
        <v>572</v>
      </c>
      <c r="D1352" s="351">
        <f t="shared" ca="1" si="84"/>
        <v>0</v>
      </c>
      <c r="E1352" s="375" t="str">
        <f t="shared" ca="1" si="85"/>
        <v/>
      </c>
      <c r="G1352" s="6" t="s">
        <v>108</v>
      </c>
      <c r="H1352" s="6">
        <v>337110</v>
      </c>
      <c r="I1352" t="s">
        <v>575</v>
      </c>
      <c r="J1352" s="352">
        <f t="shared" ca="1" si="86"/>
        <v>2.5646788202699977E-8</v>
      </c>
      <c r="K1352" s="353">
        <f t="array" aca="1" ref="K1352" ca="1">INDEX($B$3:$E$5837,MATCH(H1352&amp;I1352,$B$3:$B$5837&amp;$C$3:$C$5837,0),4)</f>
        <v>4</v>
      </c>
      <c r="L1352">
        <f t="shared" ca="1" si="87"/>
        <v>4</v>
      </c>
    </row>
    <row r="1353" spans="1:12">
      <c r="A1353" s="6" t="s">
        <v>108</v>
      </c>
      <c r="B1353">
        <v>339112</v>
      </c>
      <c r="C1353" s="350" t="s">
        <v>572</v>
      </c>
      <c r="D1353" s="351">
        <f t="shared" ca="1" si="84"/>
        <v>0</v>
      </c>
      <c r="E1353" s="375" t="str">
        <f t="shared" ca="1" si="85"/>
        <v/>
      </c>
      <c r="G1353" s="6" t="s">
        <v>108</v>
      </c>
      <c r="H1353" s="6">
        <v>337110</v>
      </c>
      <c r="I1353" t="s">
        <v>571</v>
      </c>
      <c r="J1353" s="352">
        <f t="shared" ca="1" si="86"/>
        <v>5.0651745227839208E-8</v>
      </c>
      <c r="K1353" s="353">
        <f t="array" aca="1" ref="K1353" ca="1">INDEX($B$3:$E$5837,MATCH(H1353&amp;I1353,$B$3:$B$5837&amp;$C$3:$C$5837,0),4)</f>
        <v>4</v>
      </c>
      <c r="L1353">
        <f t="shared" ca="1" si="87"/>
        <v>4</v>
      </c>
    </row>
    <row r="1354" spans="1:12">
      <c r="A1354" s="6" t="s">
        <v>108</v>
      </c>
      <c r="B1354">
        <v>339113</v>
      </c>
      <c r="C1354" s="350" t="s">
        <v>572</v>
      </c>
      <c r="D1354" s="351">
        <f t="shared" ca="1" si="84"/>
        <v>0</v>
      </c>
      <c r="E1354" s="375" t="str">
        <f t="shared" ca="1" si="85"/>
        <v/>
      </c>
      <c r="G1354" s="6" t="s">
        <v>108</v>
      </c>
      <c r="H1354" s="6">
        <v>337110</v>
      </c>
      <c r="I1354" t="s">
        <v>574</v>
      </c>
      <c r="J1354" s="352">
        <f t="shared" ca="1" si="86"/>
        <v>2.2671258082537501E-9</v>
      </c>
      <c r="K1354" s="353">
        <f t="array" aca="1" ref="K1354" ca="1">INDEX($B$3:$E$5837,MATCH(H1354&amp;I1354,$B$3:$B$5837&amp;$C$3:$C$5837,0),4)</f>
        <v>4</v>
      </c>
      <c r="L1354">
        <f t="shared" ca="1" si="87"/>
        <v>4</v>
      </c>
    </row>
    <row r="1355" spans="1:12">
      <c r="A1355" s="6" t="s">
        <v>108</v>
      </c>
      <c r="B1355">
        <v>339114</v>
      </c>
      <c r="C1355" s="350" t="s">
        <v>572</v>
      </c>
      <c r="D1355" s="351">
        <f t="shared" ca="1" si="84"/>
        <v>0</v>
      </c>
      <c r="E1355" s="375" t="str">
        <f t="shared" ca="1" si="85"/>
        <v/>
      </c>
      <c r="G1355" s="6" t="s">
        <v>108</v>
      </c>
      <c r="H1355">
        <v>337110</v>
      </c>
      <c r="I1355" t="s">
        <v>573</v>
      </c>
      <c r="J1355" s="352">
        <f t="shared" ca="1" si="86"/>
        <v>7.167967776773373E-10</v>
      </c>
      <c r="K1355" s="353">
        <f t="array" aca="1" ref="K1355" ca="1">INDEX($B$3:$E$5837,MATCH(H1355&amp;I1355,$B$3:$B$5837&amp;$C$3:$C$5837,0),4)</f>
        <v>4</v>
      </c>
      <c r="L1355">
        <f t="shared" ca="1" si="87"/>
        <v>4</v>
      </c>
    </row>
    <row r="1356" spans="1:12">
      <c r="A1356" s="6" t="s">
        <v>108</v>
      </c>
      <c r="B1356">
        <v>339115</v>
      </c>
      <c r="C1356" s="350" t="s">
        <v>572</v>
      </c>
      <c r="D1356" s="351">
        <f t="shared" ca="1" si="84"/>
        <v>0</v>
      </c>
      <c r="E1356" s="375" t="str">
        <f t="shared" ca="1" si="85"/>
        <v/>
      </c>
      <c r="G1356" s="6" t="s">
        <v>108</v>
      </c>
      <c r="H1356" s="6">
        <v>337110</v>
      </c>
      <c r="I1356" t="s">
        <v>576</v>
      </c>
      <c r="J1356" s="352">
        <f t="shared" ca="1" si="86"/>
        <v>1.4179587263113771E-9</v>
      </c>
      <c r="K1356" s="353">
        <f t="array" aca="1" ref="K1356" ca="1">INDEX($B$3:$E$5837,MATCH(H1356&amp;I1356,$B$3:$B$5837&amp;$C$3:$C$5837,0),4)</f>
        <v>4</v>
      </c>
      <c r="L1356">
        <f t="shared" ca="1" si="87"/>
        <v>4</v>
      </c>
    </row>
    <row r="1357" spans="1:12">
      <c r="A1357" s="6" t="s">
        <v>108</v>
      </c>
      <c r="B1357">
        <v>339116</v>
      </c>
      <c r="C1357" s="350" t="s">
        <v>572</v>
      </c>
      <c r="D1357" s="351">
        <f t="shared" ca="1" si="84"/>
        <v>0</v>
      </c>
      <c r="E1357" s="375" t="str">
        <f t="shared" ca="1" si="85"/>
        <v/>
      </c>
      <c r="G1357" s="6" t="s">
        <v>108</v>
      </c>
      <c r="H1357">
        <v>337110</v>
      </c>
      <c r="I1357" t="s">
        <v>577</v>
      </c>
      <c r="J1357" s="352">
        <f t="shared" ca="1" si="86"/>
        <v>6.4117142957376526E-11</v>
      </c>
      <c r="K1357" s="353">
        <f t="array" aca="1" ref="K1357" ca="1">INDEX($B$3:$E$5837,MATCH(H1357&amp;I1357,$B$3:$B$5837&amp;$C$3:$C$5837,0),4)</f>
        <v>4</v>
      </c>
      <c r="L1357">
        <f t="shared" ca="1" si="87"/>
        <v>4</v>
      </c>
    </row>
    <row r="1358" spans="1:12">
      <c r="A1358" s="6" t="s">
        <v>108</v>
      </c>
      <c r="B1358">
        <v>339910</v>
      </c>
      <c r="C1358" s="350" t="s">
        <v>572</v>
      </c>
      <c r="D1358" s="351">
        <f t="shared" ca="1" si="84"/>
        <v>0</v>
      </c>
      <c r="E1358" s="375" t="str">
        <f t="shared" ca="1" si="85"/>
        <v/>
      </c>
      <c r="G1358" s="6" t="s">
        <v>108</v>
      </c>
      <c r="H1358" s="6">
        <v>337121</v>
      </c>
      <c r="I1358" t="s">
        <v>569</v>
      </c>
      <c r="J1358" s="352">
        <f t="shared" ca="1" si="86"/>
        <v>6.5062350794036963E-3</v>
      </c>
      <c r="K1358" s="353">
        <f t="array" aca="1" ref="K1358" ca="1">INDEX($B$3:$E$5837,MATCH(H1358&amp;I1358,$B$3:$B$5837&amp;$C$3:$C$5837,0),4)</f>
        <v>4</v>
      </c>
      <c r="L1358">
        <f t="shared" ca="1" si="87"/>
        <v>4</v>
      </c>
    </row>
    <row r="1359" spans="1:12">
      <c r="A1359" s="6" t="s">
        <v>108</v>
      </c>
      <c r="B1359">
        <v>339920</v>
      </c>
      <c r="C1359" s="350" t="s">
        <v>572</v>
      </c>
      <c r="D1359" s="351">
        <f t="shared" ca="1" si="84"/>
        <v>0</v>
      </c>
      <c r="E1359" s="375" t="str">
        <f t="shared" ca="1" si="85"/>
        <v/>
      </c>
      <c r="G1359" s="6" t="s">
        <v>108</v>
      </c>
      <c r="H1359" s="6">
        <v>337121</v>
      </c>
      <c r="I1359" t="s">
        <v>575</v>
      </c>
      <c r="J1359" s="352">
        <f t="shared" ca="1" si="86"/>
        <v>6.2308113791874573E-6</v>
      </c>
      <c r="K1359" s="353">
        <f t="array" aca="1" ref="K1359" ca="1">INDEX($B$3:$E$5837,MATCH(H1359&amp;I1359,$B$3:$B$5837&amp;$C$3:$C$5837,0),4)</f>
        <v>4</v>
      </c>
      <c r="L1359">
        <f t="shared" ca="1" si="87"/>
        <v>4</v>
      </c>
    </row>
    <row r="1360" spans="1:12">
      <c r="A1360" s="6" t="s">
        <v>108</v>
      </c>
      <c r="B1360">
        <v>339930</v>
      </c>
      <c r="C1360" s="350" t="s">
        <v>572</v>
      </c>
      <c r="D1360" s="351">
        <f t="shared" ca="1" si="84"/>
        <v>0</v>
      </c>
      <c r="E1360" s="375" t="str">
        <f t="shared" ca="1" si="85"/>
        <v/>
      </c>
      <c r="G1360" s="6" t="s">
        <v>108</v>
      </c>
      <c r="H1360">
        <v>337121</v>
      </c>
      <c r="I1360" t="s">
        <v>574</v>
      </c>
      <c r="J1360" s="352">
        <f t="shared" ca="1" si="86"/>
        <v>5.5079151324803719E-7</v>
      </c>
      <c r="K1360" s="353">
        <f t="array" aca="1" ref="K1360" ca="1">INDEX($B$3:$E$5837,MATCH(H1360&amp;I1360,$B$3:$B$5837&amp;$C$3:$C$5837,0),4)</f>
        <v>4</v>
      </c>
      <c r="L1360">
        <f t="shared" ca="1" si="87"/>
        <v>4</v>
      </c>
    </row>
    <row r="1361" spans="1:12">
      <c r="A1361" s="6" t="s">
        <v>108</v>
      </c>
      <c r="B1361">
        <v>339940</v>
      </c>
      <c r="C1361" s="350" t="s">
        <v>572</v>
      </c>
      <c r="D1361" s="351">
        <f t="shared" ca="1" si="84"/>
        <v>0</v>
      </c>
      <c r="E1361" s="375" t="str">
        <f t="shared" ca="1" si="85"/>
        <v/>
      </c>
      <c r="G1361" s="6" t="s">
        <v>108</v>
      </c>
      <c r="H1361">
        <v>337121</v>
      </c>
      <c r="I1361" t="s">
        <v>573</v>
      </c>
      <c r="J1361" s="352">
        <f t="shared" ca="1" si="86"/>
        <v>1.7414365820850315E-7</v>
      </c>
      <c r="K1361" s="353">
        <f t="array" aca="1" ref="K1361" ca="1">INDEX($B$3:$E$5837,MATCH(H1361&amp;I1361,$B$3:$B$5837&amp;$C$3:$C$5837,0),4)</f>
        <v>4</v>
      </c>
      <c r="L1361">
        <f t="shared" ca="1" si="87"/>
        <v>4</v>
      </c>
    </row>
    <row r="1362" spans="1:12">
      <c r="A1362" s="6" t="s">
        <v>108</v>
      </c>
      <c r="B1362">
        <v>339950</v>
      </c>
      <c r="C1362" s="350" t="s">
        <v>572</v>
      </c>
      <c r="D1362" s="351">
        <f t="shared" ca="1" si="84"/>
        <v>0</v>
      </c>
      <c r="E1362" s="375" t="str">
        <f t="shared" ca="1" si="85"/>
        <v/>
      </c>
      <c r="G1362" s="6" t="s">
        <v>108</v>
      </c>
      <c r="H1362" s="6">
        <v>337121</v>
      </c>
      <c r="I1362" t="s">
        <v>576</v>
      </c>
      <c r="J1362" s="352">
        <f t="shared" ca="1" si="86"/>
        <v>3.4448888091916982E-7</v>
      </c>
      <c r="K1362" s="353">
        <f t="array" aca="1" ref="K1362" ca="1">INDEX($B$3:$E$5837,MATCH(H1362&amp;I1362,$B$3:$B$5837&amp;$C$3:$C$5837,0),4)</f>
        <v>4</v>
      </c>
      <c r="L1362">
        <f t="shared" ca="1" si="87"/>
        <v>4</v>
      </c>
    </row>
    <row r="1363" spans="1:12">
      <c r="A1363" s="6" t="s">
        <v>108</v>
      </c>
      <c r="B1363">
        <v>339990</v>
      </c>
      <c r="C1363" s="350" t="s">
        <v>572</v>
      </c>
      <c r="D1363" s="351">
        <f t="shared" ca="1" si="84"/>
        <v>0</v>
      </c>
      <c r="E1363" s="375" t="str">
        <f t="shared" ca="1" si="85"/>
        <v/>
      </c>
      <c r="G1363" s="6" t="s">
        <v>108</v>
      </c>
      <c r="H1363">
        <v>337121</v>
      </c>
      <c r="I1363" t="s">
        <v>570</v>
      </c>
      <c r="J1363" s="352">
        <f t="shared" ca="1" si="86"/>
        <v>1.5612973891053049E-7</v>
      </c>
      <c r="K1363" s="353">
        <f t="array" aca="1" ref="K1363" ca="1">INDEX($B$3:$E$5837,MATCH(H1363&amp;I1363,$B$3:$B$5837&amp;$C$3:$C$5837,0),4)</f>
        <v>4</v>
      </c>
      <c r="L1363">
        <f t="shared" ca="1" si="87"/>
        <v>4</v>
      </c>
    </row>
    <row r="1364" spans="1:12">
      <c r="A1364" s="6" t="s">
        <v>108</v>
      </c>
      <c r="B1364">
        <v>311111</v>
      </c>
      <c r="C1364" s="350" t="s">
        <v>572</v>
      </c>
      <c r="D1364" s="351">
        <f t="shared" ca="1" si="84"/>
        <v>0</v>
      </c>
      <c r="E1364" s="375" t="str">
        <f t="shared" ca="1" si="85"/>
        <v/>
      </c>
      <c r="G1364" s="6" t="s">
        <v>108</v>
      </c>
      <c r="H1364">
        <v>337121</v>
      </c>
      <c r="I1364" t="s">
        <v>577</v>
      </c>
      <c r="J1364" s="352">
        <f t="shared" ca="1" si="86"/>
        <v>1.5577070344338587E-8</v>
      </c>
      <c r="K1364" s="353">
        <f t="array" aca="1" ref="K1364" ca="1">INDEX($B$3:$E$5837,MATCH(H1364&amp;I1364,$B$3:$B$5837&amp;$C$3:$C$5837,0),4)</f>
        <v>4</v>
      </c>
      <c r="L1364">
        <f t="shared" ca="1" si="87"/>
        <v>4</v>
      </c>
    </row>
    <row r="1365" spans="1:12">
      <c r="A1365" s="6" t="s">
        <v>108</v>
      </c>
      <c r="B1365">
        <v>311119</v>
      </c>
      <c r="C1365" s="350" t="s">
        <v>572</v>
      </c>
      <c r="D1365" s="351">
        <f t="shared" ca="1" si="84"/>
        <v>0</v>
      </c>
      <c r="E1365" s="375" t="str">
        <f t="shared" ca="1" si="85"/>
        <v/>
      </c>
      <c r="G1365" s="6" t="s">
        <v>108</v>
      </c>
      <c r="H1365" s="6">
        <v>337121</v>
      </c>
      <c r="I1365" t="s">
        <v>571</v>
      </c>
      <c r="J1365" s="352">
        <f t="shared" ca="1" si="86"/>
        <v>1.8795405134477029E-8</v>
      </c>
      <c r="K1365" s="353">
        <f t="array" aca="1" ref="K1365" ca="1">INDEX($B$3:$E$5837,MATCH(H1365&amp;I1365,$B$3:$B$5837&amp;$C$3:$C$5837,0),4)</f>
        <v>4</v>
      </c>
      <c r="L1365">
        <f t="shared" ca="1" si="87"/>
        <v>4</v>
      </c>
    </row>
    <row r="1366" spans="1:12">
      <c r="A1366" s="6" t="s">
        <v>108</v>
      </c>
      <c r="B1366">
        <v>311210</v>
      </c>
      <c r="C1366" s="350" t="s">
        <v>572</v>
      </c>
      <c r="D1366" s="351">
        <f t="shared" ca="1" si="84"/>
        <v>0</v>
      </c>
      <c r="E1366" s="375" t="str">
        <f t="shared" ca="1" si="85"/>
        <v/>
      </c>
      <c r="G1366" s="6" t="s">
        <v>108</v>
      </c>
      <c r="H1366">
        <v>337122</v>
      </c>
      <c r="I1366" t="s">
        <v>569</v>
      </c>
      <c r="J1366" s="352">
        <f t="shared" ca="1" si="86"/>
        <v>1.2746643597346759E-2</v>
      </c>
      <c r="K1366" s="353">
        <f t="array" aca="1" ref="K1366" ca="1">INDEX($B$3:$E$5837,MATCH(H1366&amp;I1366,$B$3:$B$5837&amp;$C$3:$C$5837,0),4)</f>
        <v>4</v>
      </c>
      <c r="L1366">
        <f t="shared" ca="1" si="87"/>
        <v>4</v>
      </c>
    </row>
    <row r="1367" spans="1:12">
      <c r="A1367" s="6" t="s">
        <v>108</v>
      </c>
      <c r="B1367">
        <v>311221</v>
      </c>
      <c r="C1367" s="350" t="s">
        <v>572</v>
      </c>
      <c r="D1367" s="351">
        <f t="shared" ca="1" si="84"/>
        <v>0</v>
      </c>
      <c r="E1367" s="375" t="str">
        <f t="shared" ca="1" si="85"/>
        <v/>
      </c>
      <c r="G1367" s="6" t="s">
        <v>108</v>
      </c>
      <c r="H1367" s="6">
        <v>337122</v>
      </c>
      <c r="I1367" t="s">
        <v>575</v>
      </c>
      <c r="J1367" s="352">
        <f t="shared" ca="1" si="86"/>
        <v>7.6847597617637155E-7</v>
      </c>
      <c r="K1367" s="353">
        <f t="array" aca="1" ref="K1367" ca="1">INDEX($B$3:$E$5837,MATCH(H1367&amp;I1367,$B$3:$B$5837&amp;$C$3:$C$5837,0),4)</f>
        <v>4</v>
      </c>
      <c r="L1367">
        <f t="shared" ca="1" si="87"/>
        <v>4</v>
      </c>
    </row>
    <row r="1368" spans="1:12">
      <c r="A1368" s="6" t="s">
        <v>108</v>
      </c>
      <c r="B1368" t="s">
        <v>339</v>
      </c>
      <c r="C1368" s="350" t="s">
        <v>572</v>
      </c>
      <c r="D1368" s="351">
        <f t="shared" ca="1" si="84"/>
        <v>0</v>
      </c>
      <c r="E1368" s="375" t="str">
        <f t="shared" ca="1" si="85"/>
        <v/>
      </c>
      <c r="G1368" s="6" t="s">
        <v>108</v>
      </c>
      <c r="H1368">
        <v>337122</v>
      </c>
      <c r="I1368" t="s">
        <v>574</v>
      </c>
      <c r="J1368" s="352">
        <f t="shared" ca="1" si="86"/>
        <v>6.7931770046318397E-8</v>
      </c>
      <c r="K1368" s="353">
        <f t="array" aca="1" ref="K1368" ca="1">INDEX($B$3:$E$5837,MATCH(H1368&amp;I1368,$B$3:$B$5837&amp;$C$3:$C$5837,0),4)</f>
        <v>4</v>
      </c>
      <c r="L1368">
        <f t="shared" ca="1" si="87"/>
        <v>4</v>
      </c>
    </row>
    <row r="1369" spans="1:12">
      <c r="A1369" s="6" t="s">
        <v>108</v>
      </c>
      <c r="B1369">
        <v>311225</v>
      </c>
      <c r="C1369" s="350" t="s">
        <v>572</v>
      </c>
      <c r="D1369" s="351">
        <f t="shared" ca="1" si="84"/>
        <v>0</v>
      </c>
      <c r="E1369" s="375" t="str">
        <f t="shared" ca="1" si="85"/>
        <v/>
      </c>
      <c r="G1369" s="6" t="s">
        <v>108</v>
      </c>
      <c r="H1369">
        <v>337122</v>
      </c>
      <c r="I1369" t="s">
        <v>570</v>
      </c>
      <c r="J1369" s="352">
        <f t="shared" ca="1" si="86"/>
        <v>3.1216014640549305E-7</v>
      </c>
      <c r="K1369" s="353">
        <f t="array" aca="1" ref="K1369" ca="1">INDEX($B$3:$E$5837,MATCH(H1369&amp;I1369,$B$3:$B$5837&amp;$C$3:$C$5837,0),4)</f>
        <v>4</v>
      </c>
      <c r="L1369">
        <f t="shared" ca="1" si="87"/>
        <v>4</v>
      </c>
    </row>
    <row r="1370" spans="1:12">
      <c r="A1370" s="6" t="s">
        <v>108</v>
      </c>
      <c r="B1370">
        <v>311230</v>
      </c>
      <c r="C1370" s="350" t="s">
        <v>572</v>
      </c>
      <c r="D1370" s="351">
        <f t="shared" ca="1" si="84"/>
        <v>0</v>
      </c>
      <c r="E1370" s="375" t="str">
        <f t="shared" ca="1" si="85"/>
        <v/>
      </c>
      <c r="G1370" s="6" t="s">
        <v>108</v>
      </c>
      <c r="H1370">
        <v>337122</v>
      </c>
      <c r="I1370" t="s">
        <v>573</v>
      </c>
      <c r="J1370" s="352">
        <f t="shared" ca="1" si="86"/>
        <v>2.1477976076071762E-8</v>
      </c>
      <c r="K1370" s="353">
        <f t="array" aca="1" ref="K1370" ca="1">INDEX($B$3:$E$5837,MATCH(H1370&amp;I1370,$B$3:$B$5837&amp;$C$3:$C$5837,0),4)</f>
        <v>4</v>
      </c>
      <c r="L1370">
        <f t="shared" ca="1" si="87"/>
        <v>4</v>
      </c>
    </row>
    <row r="1371" spans="1:12">
      <c r="A1371" s="6" t="s">
        <v>108</v>
      </c>
      <c r="B1371">
        <v>311300</v>
      </c>
      <c r="C1371" s="350" t="s">
        <v>572</v>
      </c>
      <c r="D1371" s="351">
        <f t="shared" ca="1" si="84"/>
        <v>0</v>
      </c>
      <c r="E1371" s="375" t="str">
        <f t="shared" ca="1" si="85"/>
        <v/>
      </c>
      <c r="G1371" s="6" t="s">
        <v>108</v>
      </c>
      <c r="H1371" s="6">
        <v>337122</v>
      </c>
      <c r="I1371" t="s">
        <v>576</v>
      </c>
      <c r="J1371" s="352">
        <f t="shared" ca="1" si="86"/>
        <v>4.2487472808202363E-8</v>
      </c>
      <c r="K1371" s="353">
        <f t="array" aca="1" ref="K1371" ca="1">INDEX($B$3:$E$5837,MATCH(H1371&amp;I1371,$B$3:$B$5837&amp;$C$3:$C$5837,0),4)</f>
        <v>4</v>
      </c>
      <c r="L1371">
        <f t="shared" ca="1" si="87"/>
        <v>4</v>
      </c>
    </row>
    <row r="1372" spans="1:12">
      <c r="A1372" s="6" t="s">
        <v>108</v>
      </c>
      <c r="B1372">
        <v>311410</v>
      </c>
      <c r="C1372" s="350" t="s">
        <v>572</v>
      </c>
      <c r="D1372" s="351">
        <f t="shared" ca="1" si="84"/>
        <v>0</v>
      </c>
      <c r="E1372" s="375" t="str">
        <f t="shared" ca="1" si="85"/>
        <v/>
      </c>
      <c r="G1372" s="6" t="s">
        <v>108</v>
      </c>
      <c r="H1372">
        <v>337122</v>
      </c>
      <c r="I1372" t="s">
        <v>571</v>
      </c>
      <c r="J1372" s="352">
        <f t="shared" ca="1" si="86"/>
        <v>3.876998931066302E-8</v>
      </c>
      <c r="K1372" s="353">
        <f t="array" aca="1" ref="K1372" ca="1">INDEX($B$3:$E$5837,MATCH(H1372&amp;I1372,$B$3:$B$5837&amp;$C$3:$C$5837,0),4)</f>
        <v>4</v>
      </c>
      <c r="L1372">
        <f t="shared" ca="1" si="87"/>
        <v>4</v>
      </c>
    </row>
    <row r="1373" spans="1:12">
      <c r="A1373" s="6" t="s">
        <v>108</v>
      </c>
      <c r="B1373">
        <v>311420</v>
      </c>
      <c r="C1373" s="350" t="s">
        <v>572</v>
      </c>
      <c r="D1373" s="351">
        <f t="shared" ca="1" si="84"/>
        <v>0</v>
      </c>
      <c r="E1373" s="375" t="str">
        <f t="shared" ca="1" si="85"/>
        <v/>
      </c>
      <c r="G1373" s="6" t="s">
        <v>108</v>
      </c>
      <c r="H1373">
        <v>337122</v>
      </c>
      <c r="I1373" t="s">
        <v>577</v>
      </c>
      <c r="J1373" s="352">
        <f t="shared" ca="1" si="86"/>
        <v>1.9211951077220156E-9</v>
      </c>
      <c r="K1373" s="353">
        <f t="array" aca="1" ref="K1373" ca="1">INDEX($B$3:$E$5837,MATCH(H1373&amp;I1373,$B$3:$B$5837&amp;$C$3:$C$5837,0),4)</f>
        <v>4</v>
      </c>
      <c r="L1373">
        <f t="shared" ca="1" si="87"/>
        <v>4</v>
      </c>
    </row>
    <row r="1374" spans="1:12">
      <c r="A1374" s="6" t="s">
        <v>108</v>
      </c>
      <c r="B1374" t="s">
        <v>346</v>
      </c>
      <c r="C1374" s="350" t="s">
        <v>572</v>
      </c>
      <c r="D1374" s="351">
        <f t="shared" ca="1" si="84"/>
        <v>0</v>
      </c>
      <c r="E1374" s="375" t="str">
        <f t="shared" ca="1" si="85"/>
        <v/>
      </c>
      <c r="G1374" s="6" t="s">
        <v>108</v>
      </c>
      <c r="H1374" s="6">
        <v>337127</v>
      </c>
      <c r="I1374" t="s">
        <v>569</v>
      </c>
      <c r="J1374" s="352">
        <f t="shared" ca="1" si="86"/>
        <v>1.5647035116599671E-2</v>
      </c>
      <c r="K1374" s="353">
        <f t="array" aca="1" ref="K1374" ca="1">INDEX($B$3:$E$5837,MATCH(H1374&amp;I1374,$B$3:$B$5837&amp;$C$3:$C$5837,0),4)</f>
        <v>4</v>
      </c>
      <c r="L1374">
        <f t="shared" ca="1" si="87"/>
        <v>4</v>
      </c>
    </row>
    <row r="1375" spans="1:12">
      <c r="A1375" s="6" t="s">
        <v>108</v>
      </c>
      <c r="B1375">
        <v>311513</v>
      </c>
      <c r="C1375" s="350" t="s">
        <v>572</v>
      </c>
      <c r="D1375" s="351">
        <f t="shared" ca="1" si="84"/>
        <v>0</v>
      </c>
      <c r="E1375" s="375" t="str">
        <f t="shared" ca="1" si="85"/>
        <v/>
      </c>
      <c r="G1375" s="6" t="s">
        <v>108</v>
      </c>
      <c r="H1375" s="6">
        <v>337127</v>
      </c>
      <c r="I1375" t="s">
        <v>575</v>
      </c>
      <c r="J1375" s="352">
        <f t="shared" ca="1" si="86"/>
        <v>7.7588510774631155E-7</v>
      </c>
      <c r="K1375" s="353">
        <f t="array" aca="1" ref="K1375" ca="1">INDEX($B$3:$E$5837,MATCH(H1375&amp;I1375,$B$3:$B$5837&amp;$C$3:$C$5837,0),4)</f>
        <v>4</v>
      </c>
      <c r="L1375">
        <f t="shared" ca="1" si="87"/>
        <v>4</v>
      </c>
    </row>
    <row r="1376" spans="1:12">
      <c r="A1376" s="6" t="s">
        <v>108</v>
      </c>
      <c r="B1376">
        <v>311514</v>
      </c>
      <c r="C1376" s="350" t="s">
        <v>572</v>
      </c>
      <c r="D1376" s="351">
        <f t="shared" ca="1" si="84"/>
        <v>0</v>
      </c>
      <c r="E1376" s="375" t="str">
        <f t="shared" ca="1" si="85"/>
        <v/>
      </c>
      <c r="G1376" s="6" t="s">
        <v>108</v>
      </c>
      <c r="H1376" s="6">
        <v>337127</v>
      </c>
      <c r="I1376" t="s">
        <v>574</v>
      </c>
      <c r="J1376" s="352">
        <f t="shared" ca="1" si="86"/>
        <v>6.8586722754868061E-8</v>
      </c>
      <c r="K1376" s="353">
        <f t="array" aca="1" ref="K1376" ca="1">INDEX($B$3:$E$5837,MATCH(H1376&amp;I1376,$B$3:$B$5837&amp;$C$3:$C$5837,0),4)</f>
        <v>4</v>
      </c>
      <c r="L1376">
        <f t="shared" ca="1" si="87"/>
        <v>4</v>
      </c>
    </row>
    <row r="1377" spans="1:12">
      <c r="A1377" s="6" t="s">
        <v>108</v>
      </c>
      <c r="B1377">
        <v>311520</v>
      </c>
      <c r="C1377" s="350" t="s">
        <v>572</v>
      </c>
      <c r="D1377" s="351">
        <f t="shared" ca="1" si="84"/>
        <v>0</v>
      </c>
      <c r="E1377" s="375" t="str">
        <f t="shared" ca="1" si="85"/>
        <v/>
      </c>
      <c r="G1377" s="6" t="s">
        <v>108</v>
      </c>
      <c r="H1377" s="6">
        <v>337127</v>
      </c>
      <c r="I1377" t="s">
        <v>570</v>
      </c>
      <c r="J1377" s="352">
        <f t="shared" ca="1" si="86"/>
        <v>3.9039423523641013E-7</v>
      </c>
      <c r="K1377" s="353">
        <f t="array" aca="1" ref="K1377" ca="1">INDEX($B$3:$E$5837,MATCH(H1377&amp;I1377,$B$3:$B$5837&amp;$C$3:$C$5837,0),4)</f>
        <v>4</v>
      </c>
      <c r="L1377">
        <f t="shared" ca="1" si="87"/>
        <v>4</v>
      </c>
    </row>
    <row r="1378" spans="1:12">
      <c r="A1378" s="6" t="s">
        <v>108</v>
      </c>
      <c r="B1378" t="s">
        <v>351</v>
      </c>
      <c r="C1378" s="350" t="s">
        <v>572</v>
      </c>
      <c r="D1378" s="351">
        <f t="shared" ca="1" si="84"/>
        <v>0</v>
      </c>
      <c r="E1378" s="375" t="str">
        <f t="shared" ca="1" si="85"/>
        <v/>
      </c>
      <c r="G1378" s="6" t="s">
        <v>108</v>
      </c>
      <c r="H1378" s="6">
        <v>337127</v>
      </c>
      <c r="I1378" t="s">
        <v>573</v>
      </c>
      <c r="J1378" s="352">
        <f t="shared" ca="1" si="86"/>
        <v>2.1685052361521075E-8</v>
      </c>
      <c r="K1378" s="353">
        <f t="array" aca="1" ref="K1378" ca="1">INDEX($B$3:$E$5837,MATCH(H1378&amp;I1378,$B$3:$B$5837&amp;$C$3:$C$5837,0),4)</f>
        <v>4</v>
      </c>
      <c r="L1378">
        <f t="shared" ca="1" si="87"/>
        <v>4</v>
      </c>
    </row>
    <row r="1379" spans="1:12">
      <c r="A1379" s="6" t="s">
        <v>108</v>
      </c>
      <c r="B1379">
        <v>311615</v>
      </c>
      <c r="C1379" s="350" t="s">
        <v>572</v>
      </c>
      <c r="D1379" s="351">
        <f t="shared" ca="1" si="84"/>
        <v>0</v>
      </c>
      <c r="E1379" s="375" t="str">
        <f t="shared" ca="1" si="85"/>
        <v/>
      </c>
      <c r="G1379" s="6" t="s">
        <v>108</v>
      </c>
      <c r="H1379" s="6">
        <v>337127</v>
      </c>
      <c r="I1379" t="s">
        <v>576</v>
      </c>
      <c r="J1379" s="352">
        <f t="shared" ca="1" si="86"/>
        <v>4.2897108614485476E-8</v>
      </c>
      <c r="K1379" s="353">
        <f t="array" aca="1" ref="K1379" ca="1">INDEX($B$3:$E$5837,MATCH(H1379&amp;I1379,$B$3:$B$5837&amp;$C$3:$C$5837,0),4)</f>
        <v>4</v>
      </c>
      <c r="L1379">
        <f t="shared" ca="1" si="87"/>
        <v>4</v>
      </c>
    </row>
    <row r="1380" spans="1:12">
      <c r="A1380" s="6" t="s">
        <v>108</v>
      </c>
      <c r="B1380">
        <v>311700</v>
      </c>
      <c r="C1380" s="350" t="s">
        <v>572</v>
      </c>
      <c r="D1380" s="351">
        <f t="shared" ca="1" si="84"/>
        <v>0</v>
      </c>
      <c r="E1380" s="375" t="str">
        <f t="shared" ca="1" si="85"/>
        <v/>
      </c>
      <c r="G1380" s="6" t="s">
        <v>108</v>
      </c>
      <c r="H1380" s="6">
        <v>337127</v>
      </c>
      <c r="I1380" t="s">
        <v>571</v>
      </c>
      <c r="J1380" s="352">
        <f t="shared" ca="1" si="86"/>
        <v>4.9825684147420457E-8</v>
      </c>
      <c r="K1380" s="353">
        <f t="array" aca="1" ref="K1380" ca="1">INDEX($B$3:$E$5837,MATCH(H1380&amp;I1380,$B$3:$B$5837&amp;$C$3:$C$5837,0),4)</f>
        <v>4</v>
      </c>
      <c r="L1380">
        <f t="shared" ca="1" si="87"/>
        <v>4</v>
      </c>
    </row>
    <row r="1381" spans="1:12">
      <c r="A1381" s="6" t="s">
        <v>108</v>
      </c>
      <c r="B1381">
        <v>311810</v>
      </c>
      <c r="C1381" s="350" t="s">
        <v>572</v>
      </c>
      <c r="D1381" s="351">
        <f t="shared" ca="1" si="84"/>
        <v>0</v>
      </c>
      <c r="E1381" s="375" t="str">
        <f t="shared" ca="1" si="85"/>
        <v/>
      </c>
      <c r="G1381" s="6" t="s">
        <v>108</v>
      </c>
      <c r="H1381">
        <v>337127</v>
      </c>
      <c r="I1381" t="s">
        <v>577</v>
      </c>
      <c r="J1381" s="352">
        <f t="shared" ca="1" si="86"/>
        <v>1.9397179864663344E-9</v>
      </c>
      <c r="K1381" s="353">
        <f t="array" aca="1" ref="K1381" ca="1">INDEX($B$3:$E$5837,MATCH(H1381&amp;I1381,$B$3:$B$5837&amp;$C$3:$C$5837,0),4)</f>
        <v>4</v>
      </c>
      <c r="L1381">
        <f t="shared" ca="1" si="87"/>
        <v>4</v>
      </c>
    </row>
    <row r="1382" spans="1:12">
      <c r="A1382" s="6" t="s">
        <v>108</v>
      </c>
      <c r="B1382" t="s">
        <v>356</v>
      </c>
      <c r="C1382" s="350" t="s">
        <v>572</v>
      </c>
      <c r="D1382" s="351">
        <f t="shared" ca="1" si="84"/>
        <v>0</v>
      </c>
      <c r="E1382" s="375" t="str">
        <f t="shared" ca="1" si="85"/>
        <v/>
      </c>
      <c r="G1382" s="6" t="s">
        <v>108</v>
      </c>
      <c r="H1382" s="6">
        <v>337215</v>
      </c>
      <c r="I1382" t="s">
        <v>569</v>
      </c>
      <c r="J1382" s="352">
        <f t="shared" ca="1" si="86"/>
        <v>2.2196661281151112E-2</v>
      </c>
      <c r="K1382" s="353">
        <f t="array" aca="1" ref="K1382" ca="1">INDEX($B$3:$E$5837,MATCH(H1382&amp;I1382,$B$3:$B$5837&amp;$C$3:$C$5837,0),4)</f>
        <v>4</v>
      </c>
      <c r="L1382">
        <f t="shared" ca="1" si="87"/>
        <v>4</v>
      </c>
    </row>
    <row r="1383" spans="1:12">
      <c r="A1383" s="6" t="s">
        <v>108</v>
      </c>
      <c r="B1383">
        <v>311910</v>
      </c>
      <c r="C1383" s="350" t="s">
        <v>572</v>
      </c>
      <c r="D1383" s="351">
        <f t="shared" ca="1" si="84"/>
        <v>0</v>
      </c>
      <c r="E1383" s="375" t="str">
        <f t="shared" ca="1" si="85"/>
        <v/>
      </c>
      <c r="G1383" s="6" t="s">
        <v>108</v>
      </c>
      <c r="H1383">
        <v>337215</v>
      </c>
      <c r="I1383" t="s">
        <v>575</v>
      </c>
      <c r="J1383" s="352">
        <f t="shared" ca="1" si="86"/>
        <v>4.6824569104196616E-7</v>
      </c>
      <c r="K1383" s="353">
        <f t="array" aca="1" ref="K1383" ca="1">INDEX($B$3:$E$5837,MATCH(H1383&amp;I1383,$B$3:$B$5837&amp;$C$3:$C$5837,0),4)</f>
        <v>4</v>
      </c>
      <c r="L1383">
        <f t="shared" ca="1" si="87"/>
        <v>4</v>
      </c>
    </row>
    <row r="1384" spans="1:12">
      <c r="A1384" s="6" t="s">
        <v>108</v>
      </c>
      <c r="B1384">
        <v>311920</v>
      </c>
      <c r="C1384" s="350" t="s">
        <v>572</v>
      </c>
      <c r="D1384" s="351">
        <f t="shared" ca="1" si="84"/>
        <v>0</v>
      </c>
      <c r="E1384" s="375" t="str">
        <f t="shared" ca="1" si="85"/>
        <v/>
      </c>
      <c r="G1384" s="6" t="s">
        <v>108</v>
      </c>
      <c r="H1384" s="6">
        <v>337215</v>
      </c>
      <c r="I1384" t="s">
        <v>570</v>
      </c>
      <c r="J1384" s="352">
        <f t="shared" ca="1" si="86"/>
        <v>5.4060057904368969E-7</v>
      </c>
      <c r="K1384" s="353">
        <f t="array" aca="1" ref="K1384" ca="1">INDEX($B$3:$E$5837,MATCH(H1384&amp;I1384,$B$3:$B$5837&amp;$C$3:$C$5837,0),4)</f>
        <v>4</v>
      </c>
      <c r="L1384">
        <f t="shared" ca="1" si="87"/>
        <v>4</v>
      </c>
    </row>
    <row r="1385" spans="1:12">
      <c r="A1385" s="6" t="s">
        <v>108</v>
      </c>
      <c r="B1385">
        <v>311930</v>
      </c>
      <c r="C1385" s="350" t="s">
        <v>572</v>
      </c>
      <c r="D1385" s="351">
        <f t="shared" ca="1" si="84"/>
        <v>0</v>
      </c>
      <c r="E1385" s="375" t="str">
        <f t="shared" ca="1" si="85"/>
        <v/>
      </c>
      <c r="G1385" s="6" t="s">
        <v>108</v>
      </c>
      <c r="H1385" s="6">
        <v>337215</v>
      </c>
      <c r="I1385" t="s">
        <v>574</v>
      </c>
      <c r="J1385" s="352">
        <f t="shared" ca="1" si="86"/>
        <v>4.1392001305375767E-8</v>
      </c>
      <c r="K1385" s="353">
        <f t="array" aca="1" ref="K1385" ca="1">INDEX($B$3:$E$5837,MATCH(H1385&amp;I1385,$B$3:$B$5837&amp;$C$3:$C$5837,0),4)</f>
        <v>4</v>
      </c>
      <c r="L1385">
        <f t="shared" ca="1" si="87"/>
        <v>4</v>
      </c>
    </row>
    <row r="1386" spans="1:12">
      <c r="A1386" s="6" t="s">
        <v>108</v>
      </c>
      <c r="B1386">
        <v>311940</v>
      </c>
      <c r="C1386" s="350" t="s">
        <v>572</v>
      </c>
      <c r="D1386" s="351">
        <f t="shared" ca="1" si="84"/>
        <v>0</v>
      </c>
      <c r="E1386" s="375" t="str">
        <f t="shared" ca="1" si="85"/>
        <v/>
      </c>
      <c r="G1386" s="6" t="s">
        <v>108</v>
      </c>
      <c r="H1386" s="6">
        <v>337215</v>
      </c>
      <c r="I1386" t="s">
        <v>573</v>
      </c>
      <c r="J1386" s="352">
        <f t="shared" ca="1" si="86"/>
        <v>1.3086901948402455E-8</v>
      </c>
      <c r="K1386" s="353">
        <f t="array" aca="1" ref="K1386" ca="1">INDEX($B$3:$E$5837,MATCH(H1386&amp;I1386,$B$3:$B$5837&amp;$C$3:$C$5837,0),4)</f>
        <v>4</v>
      </c>
      <c r="L1386">
        <f t="shared" ca="1" si="87"/>
        <v>4</v>
      </c>
    </row>
    <row r="1387" spans="1:12">
      <c r="A1387" s="6" t="s">
        <v>108</v>
      </c>
      <c r="B1387">
        <v>311990</v>
      </c>
      <c r="C1387" s="350" t="s">
        <v>572</v>
      </c>
      <c r="D1387" s="351">
        <f t="shared" ca="1" si="84"/>
        <v>0</v>
      </c>
      <c r="E1387" s="375" t="str">
        <f t="shared" ca="1" si="85"/>
        <v/>
      </c>
      <c r="G1387" s="6" t="s">
        <v>108</v>
      </c>
      <c r="H1387" s="6">
        <v>337215</v>
      </c>
      <c r="I1387" t="s">
        <v>576</v>
      </c>
      <c r="J1387" s="352">
        <f t="shared" ca="1" si="86"/>
        <v>2.588835133752768E-8</v>
      </c>
      <c r="K1387" s="353">
        <f t="array" aca="1" ref="K1387" ca="1">INDEX($B$3:$E$5837,MATCH(H1387&amp;I1387,$B$3:$B$5837&amp;$C$3:$C$5837,0),4)</f>
        <v>4</v>
      </c>
      <c r="L1387">
        <f t="shared" ca="1" si="87"/>
        <v>4</v>
      </c>
    </row>
    <row r="1388" spans="1:12">
      <c r="A1388" s="6" t="s">
        <v>108</v>
      </c>
      <c r="B1388">
        <v>312110</v>
      </c>
      <c r="C1388" s="350" t="s">
        <v>572</v>
      </c>
      <c r="D1388" s="351">
        <f t="shared" ca="1" si="84"/>
        <v>0</v>
      </c>
      <c r="E1388" s="375" t="str">
        <f t="shared" ca="1" si="85"/>
        <v/>
      </c>
      <c r="G1388" s="6" t="s">
        <v>108</v>
      </c>
      <c r="H1388" s="6">
        <v>337215</v>
      </c>
      <c r="I1388" t="s">
        <v>571</v>
      </c>
      <c r="J1388" s="352">
        <f t="shared" ca="1" si="86"/>
        <v>6.6586951976170128E-8</v>
      </c>
      <c r="K1388" s="353">
        <f t="array" aca="1" ref="K1388" ca="1">INDEX($B$3:$E$5837,MATCH(H1388&amp;I1388,$B$3:$B$5837&amp;$C$3:$C$5837,0),4)</f>
        <v>4</v>
      </c>
      <c r="L1388">
        <f t="shared" ca="1" si="87"/>
        <v>4</v>
      </c>
    </row>
    <row r="1389" spans="1:12">
      <c r="A1389" s="6" t="s">
        <v>108</v>
      </c>
      <c r="B1389">
        <v>312120</v>
      </c>
      <c r="C1389" s="350" t="s">
        <v>572</v>
      </c>
      <c r="D1389" s="351">
        <f t="shared" ca="1" si="84"/>
        <v>0</v>
      </c>
      <c r="E1389" s="375" t="str">
        <f t="shared" ca="1" si="85"/>
        <v/>
      </c>
      <c r="G1389" s="6" t="s">
        <v>108</v>
      </c>
      <c r="H1389">
        <v>337215</v>
      </c>
      <c r="I1389" t="s">
        <v>577</v>
      </c>
      <c r="J1389" s="352">
        <f t="shared" ca="1" si="86"/>
        <v>1.1706173761185685E-9</v>
      </c>
      <c r="K1389" s="353">
        <f t="array" aca="1" ref="K1389" ca="1">INDEX($B$3:$E$5837,MATCH(H1389&amp;I1389,$B$3:$B$5837&amp;$C$3:$C$5837,0),4)</f>
        <v>4</v>
      </c>
      <c r="L1389">
        <f t="shared" ca="1" si="87"/>
        <v>4</v>
      </c>
    </row>
    <row r="1390" spans="1:12">
      <c r="A1390" s="6" t="s">
        <v>108</v>
      </c>
      <c r="B1390">
        <v>312130</v>
      </c>
      <c r="C1390" s="350" t="s">
        <v>572</v>
      </c>
      <c r="D1390" s="351">
        <f t="shared" ca="1" si="84"/>
        <v>0</v>
      </c>
      <c r="E1390" s="375" t="str">
        <f t="shared" ca="1" si="85"/>
        <v/>
      </c>
      <c r="G1390" s="6" t="s">
        <v>108</v>
      </c>
      <c r="H1390" s="6">
        <v>337900</v>
      </c>
      <c r="I1390" t="s">
        <v>569</v>
      </c>
      <c r="J1390" s="352">
        <f t="shared" ca="1" si="86"/>
        <v>6.5119001385623163E-3</v>
      </c>
      <c r="K1390" s="353">
        <f t="array" aca="1" ref="K1390" ca="1">INDEX($B$3:$E$5837,MATCH(H1390&amp;I1390,$B$3:$B$5837&amp;$C$3:$C$5837,0),4)</f>
        <v>4</v>
      </c>
      <c r="L1390">
        <f t="shared" ca="1" si="87"/>
        <v>4</v>
      </c>
    </row>
    <row r="1391" spans="1:12">
      <c r="A1391" s="6" t="s">
        <v>108</v>
      </c>
      <c r="B1391">
        <v>312140</v>
      </c>
      <c r="C1391" s="350" t="s">
        <v>572</v>
      </c>
      <c r="D1391" s="351">
        <f t="shared" ca="1" si="84"/>
        <v>0</v>
      </c>
      <c r="E1391" s="375" t="str">
        <f t="shared" ca="1" si="85"/>
        <v/>
      </c>
      <c r="G1391" s="6" t="s">
        <v>108</v>
      </c>
      <c r="H1391">
        <v>337900</v>
      </c>
      <c r="I1391" t="s">
        <v>575</v>
      </c>
      <c r="J1391" s="352">
        <f t="shared" ca="1" si="86"/>
        <v>7.2048176988977851E-6</v>
      </c>
      <c r="K1391" s="353">
        <f t="array" aca="1" ref="K1391" ca="1">INDEX($B$3:$E$5837,MATCH(H1391&amp;I1391,$B$3:$B$5837&amp;$C$3:$C$5837,0),4)</f>
        <v>4</v>
      </c>
      <c r="L1391">
        <f t="shared" ca="1" si="87"/>
        <v>4</v>
      </c>
    </row>
    <row r="1392" spans="1:12">
      <c r="A1392" s="6" t="s">
        <v>108</v>
      </c>
      <c r="B1392">
        <v>312200</v>
      </c>
      <c r="C1392" s="350" t="s">
        <v>572</v>
      </c>
      <c r="D1392" s="351">
        <f t="shared" ca="1" si="84"/>
        <v>0</v>
      </c>
      <c r="E1392" s="375" t="str">
        <f t="shared" ca="1" si="85"/>
        <v/>
      </c>
      <c r="G1392" s="6" t="s">
        <v>108</v>
      </c>
      <c r="H1392" s="6">
        <v>337900</v>
      </c>
      <c r="I1392" t="s">
        <v>574</v>
      </c>
      <c r="J1392" s="352">
        <f t="shared" ca="1" si="86"/>
        <v>6.3689176281398772E-7</v>
      </c>
      <c r="K1392" s="353">
        <f t="array" aca="1" ref="K1392" ca="1">INDEX($B$3:$E$5837,MATCH(H1392&amp;I1392,$B$3:$B$5837&amp;$C$3:$C$5837,0),4)</f>
        <v>4</v>
      </c>
      <c r="L1392">
        <f t="shared" ca="1" si="87"/>
        <v>4</v>
      </c>
    </row>
    <row r="1393" spans="1:12">
      <c r="A1393" s="6" t="s">
        <v>108</v>
      </c>
      <c r="B1393">
        <v>313100</v>
      </c>
      <c r="C1393" s="350" t="s">
        <v>572</v>
      </c>
      <c r="D1393" s="351">
        <f t="shared" ca="1" si="84"/>
        <v>0</v>
      </c>
      <c r="E1393" s="375" t="str">
        <f t="shared" ca="1" si="85"/>
        <v/>
      </c>
      <c r="G1393" s="6" t="s">
        <v>108</v>
      </c>
      <c r="H1393" s="6">
        <v>337900</v>
      </c>
      <c r="I1393" t="s">
        <v>573</v>
      </c>
      <c r="J1393" s="352">
        <f t="shared" ca="1" si="86"/>
        <v>2.0136595933594914E-7</v>
      </c>
      <c r="K1393" s="353">
        <f t="array" aca="1" ref="K1393" ca="1">INDEX($B$3:$E$5837,MATCH(H1393&amp;I1393,$B$3:$B$5837&amp;$C$3:$C$5837,0),4)</f>
        <v>4</v>
      </c>
      <c r="L1393">
        <f t="shared" ca="1" si="87"/>
        <v>4</v>
      </c>
    </row>
    <row r="1394" spans="1:12">
      <c r="A1394" s="6" t="s">
        <v>108</v>
      </c>
      <c r="B1394">
        <v>313200</v>
      </c>
      <c r="C1394" s="350" t="s">
        <v>572</v>
      </c>
      <c r="D1394" s="351">
        <f t="shared" ca="1" si="84"/>
        <v>0</v>
      </c>
      <c r="E1394" s="375" t="str">
        <f t="shared" ca="1" si="85"/>
        <v/>
      </c>
      <c r="G1394" s="6" t="s">
        <v>108</v>
      </c>
      <c r="H1394" s="6">
        <v>337900</v>
      </c>
      <c r="I1394" t="s">
        <v>576</v>
      </c>
      <c r="J1394" s="352">
        <f t="shared" ca="1" si="86"/>
        <v>3.9833970814946982E-7</v>
      </c>
      <c r="K1394" s="353">
        <f t="array" aca="1" ref="K1394" ca="1">INDEX($B$3:$E$5837,MATCH(H1394&amp;I1394,$B$3:$B$5837&amp;$C$3:$C$5837,0),4)</f>
        <v>4</v>
      </c>
      <c r="L1394">
        <f t="shared" ca="1" si="87"/>
        <v>4</v>
      </c>
    </row>
    <row r="1395" spans="1:12">
      <c r="A1395" s="6" t="s">
        <v>108</v>
      </c>
      <c r="B1395">
        <v>313300</v>
      </c>
      <c r="C1395" s="350" t="s">
        <v>572</v>
      </c>
      <c r="D1395" s="351">
        <f t="shared" ca="1" si="84"/>
        <v>0</v>
      </c>
      <c r="E1395" s="375" t="str">
        <f t="shared" ca="1" si="85"/>
        <v/>
      </c>
      <c r="G1395" s="6" t="s">
        <v>108</v>
      </c>
      <c r="H1395" s="6">
        <v>337900</v>
      </c>
      <c r="I1395" t="s">
        <v>570</v>
      </c>
      <c r="J1395" s="352">
        <f t="shared" ca="1" si="86"/>
        <v>1.6742926771808269E-7</v>
      </c>
      <c r="K1395" s="353">
        <f t="array" aca="1" ref="K1395" ca="1">INDEX($B$3:$E$5837,MATCH(H1395&amp;I1395,$B$3:$B$5837&amp;$C$3:$C$5837,0),4)</f>
        <v>4</v>
      </c>
      <c r="L1395">
        <f t="shared" ca="1" si="87"/>
        <v>4</v>
      </c>
    </row>
    <row r="1396" spans="1:12">
      <c r="A1396" s="6" t="s">
        <v>108</v>
      </c>
      <c r="B1396">
        <v>314110</v>
      </c>
      <c r="C1396" s="350" t="s">
        <v>572</v>
      </c>
      <c r="D1396" s="351">
        <f t="shared" ca="1" si="84"/>
        <v>0</v>
      </c>
      <c r="E1396" s="375" t="str">
        <f t="shared" ca="1" si="85"/>
        <v/>
      </c>
      <c r="G1396" s="6" t="s">
        <v>108</v>
      </c>
      <c r="H1396">
        <v>337900</v>
      </c>
      <c r="I1396" t="s">
        <v>577</v>
      </c>
      <c r="J1396" s="352">
        <f t="shared" ca="1" si="86"/>
        <v>1.8012092692894526E-8</v>
      </c>
      <c r="K1396" s="353">
        <f t="array" aca="1" ref="K1396" ca="1">INDEX($B$3:$E$5837,MATCH(H1396&amp;I1396,$B$3:$B$5837&amp;$C$3:$C$5837,0),4)</f>
        <v>4</v>
      </c>
      <c r="L1396">
        <f t="shared" ca="1" si="87"/>
        <v>4</v>
      </c>
    </row>
    <row r="1397" spans="1:12">
      <c r="A1397" s="6" t="s">
        <v>108</v>
      </c>
      <c r="B1397">
        <v>314120</v>
      </c>
      <c r="C1397" s="350" t="s">
        <v>572</v>
      </c>
      <c r="D1397" s="351">
        <f t="shared" ca="1" si="84"/>
        <v>0</v>
      </c>
      <c r="E1397" s="375" t="str">
        <f t="shared" ca="1" si="85"/>
        <v/>
      </c>
      <c r="G1397" s="6" t="s">
        <v>108</v>
      </c>
      <c r="H1397" s="6">
        <v>337900</v>
      </c>
      <c r="I1397" t="s">
        <v>571</v>
      </c>
      <c r="J1397" s="352">
        <f t="shared" ca="1" si="86"/>
        <v>2.2273196283819022E-8</v>
      </c>
      <c r="K1397" s="353">
        <f t="array" aca="1" ref="K1397" ca="1">INDEX($B$3:$E$5837,MATCH(H1397&amp;I1397,$B$3:$B$5837&amp;$C$3:$C$5837,0),4)</f>
        <v>4</v>
      </c>
      <c r="L1397">
        <f t="shared" ca="1" si="87"/>
        <v>4</v>
      </c>
    </row>
    <row r="1398" spans="1:12">
      <c r="A1398" s="6" t="s">
        <v>108</v>
      </c>
      <c r="B1398">
        <v>314900</v>
      </c>
      <c r="C1398" s="350" t="s">
        <v>572</v>
      </c>
      <c r="D1398" s="351">
        <f t="shared" ca="1" si="84"/>
        <v>0</v>
      </c>
      <c r="E1398" s="375" t="str">
        <f t="shared" ca="1" si="85"/>
        <v/>
      </c>
      <c r="G1398" s="6" t="s">
        <v>108</v>
      </c>
      <c r="H1398" s="6">
        <v>339112</v>
      </c>
      <c r="I1398" t="s">
        <v>569</v>
      </c>
      <c r="J1398" s="352">
        <f t="shared" ca="1" si="86"/>
        <v>6.7550463572582202E-3</v>
      </c>
      <c r="K1398" s="353">
        <f t="array" aca="1" ref="K1398" ca="1">INDEX($B$3:$E$5837,MATCH(H1398&amp;I1398,$B$3:$B$5837&amp;$C$3:$C$5837,0),4)</f>
        <v>4</v>
      </c>
      <c r="L1398">
        <f t="shared" ca="1" si="87"/>
        <v>4</v>
      </c>
    </row>
    <row r="1399" spans="1:12">
      <c r="A1399" s="6" t="s">
        <v>108</v>
      </c>
      <c r="B1399">
        <v>315000</v>
      </c>
      <c r="C1399" s="350" t="s">
        <v>572</v>
      </c>
      <c r="D1399" s="351">
        <f t="shared" ca="1" si="84"/>
        <v>0</v>
      </c>
      <c r="E1399" s="375" t="str">
        <f t="shared" ca="1" si="85"/>
        <v/>
      </c>
      <c r="G1399" s="6" t="s">
        <v>108</v>
      </c>
      <c r="H1399" s="6">
        <v>339112</v>
      </c>
      <c r="I1399" t="s">
        <v>575</v>
      </c>
      <c r="J1399" s="352">
        <f t="shared" ca="1" si="86"/>
        <v>1.492740867692769E-7</v>
      </c>
      <c r="K1399" s="353">
        <f t="array" aca="1" ref="K1399" ca="1">INDEX($B$3:$E$5837,MATCH(H1399&amp;I1399,$B$3:$B$5837&amp;$C$3:$C$5837,0),4)</f>
        <v>4</v>
      </c>
      <c r="L1399">
        <f t="shared" ca="1" si="87"/>
        <v>4</v>
      </c>
    </row>
    <row r="1400" spans="1:12">
      <c r="A1400" s="6" t="s">
        <v>108</v>
      </c>
      <c r="B1400">
        <v>316000</v>
      </c>
      <c r="C1400" s="350" t="s">
        <v>572</v>
      </c>
      <c r="D1400" s="351">
        <f t="shared" ca="1" si="84"/>
        <v>0</v>
      </c>
      <c r="E1400" s="375" t="str">
        <f t="shared" ca="1" si="85"/>
        <v/>
      </c>
      <c r="G1400" s="6" t="s">
        <v>108</v>
      </c>
      <c r="H1400" s="6">
        <v>339112</v>
      </c>
      <c r="I1400" t="s">
        <v>570</v>
      </c>
      <c r="J1400" s="352">
        <f t="shared" ca="1" si="86"/>
        <v>1.6099642890792878E-7</v>
      </c>
      <c r="K1400" s="353">
        <f t="array" aca="1" ref="K1400" ca="1">INDEX($B$3:$E$5837,MATCH(H1400&amp;I1400,$B$3:$B$5837&amp;$C$3:$C$5837,0),4)</f>
        <v>4</v>
      </c>
      <c r="L1400">
        <f t="shared" ca="1" si="87"/>
        <v>4</v>
      </c>
    </row>
    <row r="1401" spans="1:12">
      <c r="A1401" s="6" t="s">
        <v>108</v>
      </c>
      <c r="B1401">
        <v>322110</v>
      </c>
      <c r="C1401" s="350" t="s">
        <v>572</v>
      </c>
      <c r="D1401" s="351">
        <f t="shared" ca="1" si="84"/>
        <v>0</v>
      </c>
      <c r="E1401" s="375" t="str">
        <f t="shared" ca="1" si="85"/>
        <v/>
      </c>
      <c r="G1401" s="6" t="s">
        <v>108</v>
      </c>
      <c r="H1401" s="6">
        <v>339112</v>
      </c>
      <c r="I1401" t="s">
        <v>574</v>
      </c>
      <c r="J1401" s="352">
        <f t="shared" ca="1" si="86"/>
        <v>1.3195536686442074E-8</v>
      </c>
      <c r="K1401" s="353">
        <f t="array" aca="1" ref="K1401" ca="1">INDEX($B$3:$E$5837,MATCH(H1401&amp;I1401,$B$3:$B$5837&amp;$C$3:$C$5837,0),4)</f>
        <v>4</v>
      </c>
      <c r="L1401">
        <f t="shared" ca="1" si="87"/>
        <v>4</v>
      </c>
    </row>
    <row r="1402" spans="1:12">
      <c r="A1402" s="6" t="s">
        <v>108</v>
      </c>
      <c r="B1402">
        <v>322120</v>
      </c>
      <c r="C1402" s="350" t="s">
        <v>572</v>
      </c>
      <c r="D1402" s="351">
        <f t="shared" ca="1" si="84"/>
        <v>0</v>
      </c>
      <c r="E1402" s="375" t="str">
        <f t="shared" ca="1" si="85"/>
        <v/>
      </c>
      <c r="G1402" s="6" t="s">
        <v>108</v>
      </c>
      <c r="H1402">
        <v>339112</v>
      </c>
      <c r="I1402" t="s">
        <v>573</v>
      </c>
      <c r="J1402" s="352">
        <f t="shared" ca="1" si="86"/>
        <v>4.172030569335795E-9</v>
      </c>
      <c r="K1402" s="353">
        <f t="array" aca="1" ref="K1402" ca="1">INDEX($B$3:$E$5837,MATCH(H1402&amp;I1402,$B$3:$B$5837&amp;$C$3:$C$5837,0),4)</f>
        <v>4</v>
      </c>
      <c r="L1402">
        <f t="shared" ca="1" si="87"/>
        <v>4</v>
      </c>
    </row>
    <row r="1403" spans="1:12">
      <c r="A1403" s="6" t="s">
        <v>108</v>
      </c>
      <c r="B1403">
        <v>322130</v>
      </c>
      <c r="C1403" s="350" t="s">
        <v>572</v>
      </c>
      <c r="D1403" s="351">
        <f t="shared" ca="1" si="84"/>
        <v>0</v>
      </c>
      <c r="E1403" s="375" t="str">
        <f t="shared" ca="1" si="85"/>
        <v/>
      </c>
      <c r="G1403" s="6" t="s">
        <v>108</v>
      </c>
      <c r="H1403" s="6">
        <v>339112</v>
      </c>
      <c r="I1403" t="s">
        <v>576</v>
      </c>
      <c r="J1403" s="352">
        <f t="shared" ca="1" si="86"/>
        <v>8.2530604718907755E-9</v>
      </c>
      <c r="K1403" s="353">
        <f t="array" aca="1" ref="K1403" ca="1">INDEX($B$3:$E$5837,MATCH(H1403&amp;I1403,$B$3:$B$5837&amp;$C$3:$C$5837,0),4)</f>
        <v>4</v>
      </c>
      <c r="L1403">
        <f t="shared" ca="1" si="87"/>
        <v>4</v>
      </c>
    </row>
    <row r="1404" spans="1:12">
      <c r="A1404" s="6" t="s">
        <v>108</v>
      </c>
      <c r="B1404">
        <v>322210</v>
      </c>
      <c r="C1404" s="350" t="s">
        <v>572</v>
      </c>
      <c r="D1404" s="351">
        <f t="shared" ca="1" si="84"/>
        <v>0</v>
      </c>
      <c r="E1404" s="375" t="str">
        <f t="shared" ca="1" si="85"/>
        <v/>
      </c>
      <c r="G1404" s="6" t="s">
        <v>108</v>
      </c>
      <c r="H1404" s="6">
        <v>339112</v>
      </c>
      <c r="I1404" t="s">
        <v>571</v>
      </c>
      <c r="J1404" s="352">
        <f t="shared" ca="1" si="86"/>
        <v>1.9171861826062221E-8</v>
      </c>
      <c r="K1404" s="353">
        <f t="array" aca="1" ref="K1404" ca="1">INDEX($B$3:$E$5837,MATCH(H1404&amp;I1404,$B$3:$B$5837&amp;$C$3:$C$5837,0),4)</f>
        <v>4</v>
      </c>
      <c r="L1404">
        <f t="shared" ca="1" si="87"/>
        <v>4</v>
      </c>
    </row>
    <row r="1405" spans="1:12">
      <c r="A1405" s="6" t="s">
        <v>108</v>
      </c>
      <c r="B1405">
        <v>322220</v>
      </c>
      <c r="C1405" s="350" t="s">
        <v>572</v>
      </c>
      <c r="D1405" s="351">
        <f t="shared" ca="1" si="84"/>
        <v>0</v>
      </c>
      <c r="E1405" s="375" t="str">
        <f t="shared" ca="1" si="85"/>
        <v/>
      </c>
      <c r="G1405" s="6" t="s">
        <v>108</v>
      </c>
      <c r="H1405">
        <v>339112</v>
      </c>
      <c r="I1405" t="s">
        <v>577</v>
      </c>
      <c r="J1405" s="352">
        <f t="shared" ca="1" si="86"/>
        <v>3.7318622065159643E-10</v>
      </c>
      <c r="K1405" s="353">
        <f t="array" aca="1" ref="K1405" ca="1">INDEX($B$3:$E$5837,MATCH(H1405&amp;I1405,$B$3:$B$5837&amp;$C$3:$C$5837,0),4)</f>
        <v>4</v>
      </c>
      <c r="L1405">
        <f t="shared" ca="1" si="87"/>
        <v>4</v>
      </c>
    </row>
    <row r="1406" spans="1:12">
      <c r="A1406" s="6" t="s">
        <v>108</v>
      </c>
      <c r="B1406">
        <v>322230</v>
      </c>
      <c r="C1406" s="350" t="s">
        <v>572</v>
      </c>
      <c r="D1406" s="351">
        <f t="shared" ca="1" si="84"/>
        <v>0</v>
      </c>
      <c r="E1406" s="375" t="str">
        <f t="shared" ca="1" si="85"/>
        <v/>
      </c>
      <c r="G1406" s="6" t="s">
        <v>108</v>
      </c>
      <c r="H1406" s="6">
        <v>339113</v>
      </c>
      <c r="I1406" t="s">
        <v>569</v>
      </c>
      <c r="J1406" s="352">
        <f t="shared" ca="1" si="86"/>
        <v>3.3024235303870705E-2</v>
      </c>
      <c r="K1406" s="353">
        <f t="array" aca="1" ref="K1406" ca="1">INDEX($B$3:$E$5837,MATCH(H1406&amp;I1406,$B$3:$B$5837&amp;$C$3:$C$5837,0),4)</f>
        <v>4</v>
      </c>
      <c r="L1406">
        <f t="shared" ca="1" si="87"/>
        <v>4</v>
      </c>
    </row>
    <row r="1407" spans="1:12">
      <c r="A1407" s="6" t="s">
        <v>108</v>
      </c>
      <c r="B1407">
        <v>322291</v>
      </c>
      <c r="C1407" s="350" t="s">
        <v>572</v>
      </c>
      <c r="D1407" s="351">
        <f t="shared" ca="1" si="84"/>
        <v>0</v>
      </c>
      <c r="E1407" s="375" t="str">
        <f t="shared" ca="1" si="85"/>
        <v/>
      </c>
      <c r="G1407" s="6" t="s">
        <v>108</v>
      </c>
      <c r="H1407" s="6">
        <v>339113</v>
      </c>
      <c r="I1407" t="s">
        <v>575</v>
      </c>
      <c r="J1407" s="352">
        <f t="shared" ca="1" si="86"/>
        <v>1.8877790147880807E-7</v>
      </c>
      <c r="K1407" s="353">
        <f t="array" aca="1" ref="K1407" ca="1">INDEX($B$3:$E$5837,MATCH(H1407&amp;I1407,$B$3:$B$5837&amp;$C$3:$C$5837,0),4)</f>
        <v>4</v>
      </c>
      <c r="L1407">
        <f t="shared" ca="1" si="87"/>
        <v>4</v>
      </c>
    </row>
    <row r="1408" spans="1:12">
      <c r="A1408" s="6" t="s">
        <v>108</v>
      </c>
      <c r="B1408">
        <v>322299</v>
      </c>
      <c r="C1408" s="350" t="s">
        <v>572</v>
      </c>
      <c r="D1408" s="351">
        <f t="shared" ca="1" si="84"/>
        <v>0</v>
      </c>
      <c r="E1408" s="375" t="str">
        <f t="shared" ca="1" si="85"/>
        <v/>
      </c>
      <c r="G1408" s="6" t="s">
        <v>108</v>
      </c>
      <c r="H1408" s="6">
        <v>339113</v>
      </c>
      <c r="I1408" t="s">
        <v>570</v>
      </c>
      <c r="J1408" s="352">
        <f t="shared" ca="1" si="86"/>
        <v>1.8188349651928399E-7</v>
      </c>
      <c r="K1408" s="353">
        <f t="array" aca="1" ref="K1408" ca="1">INDEX($B$3:$E$5837,MATCH(H1408&amp;I1408,$B$3:$B$5837&amp;$C$3:$C$5837,0),4)</f>
        <v>4</v>
      </c>
      <c r="L1408">
        <f t="shared" ca="1" si="87"/>
        <v>4</v>
      </c>
    </row>
    <row r="1409" spans="1:12">
      <c r="A1409" s="6" t="s">
        <v>108</v>
      </c>
      <c r="B1409">
        <v>323110</v>
      </c>
      <c r="C1409" s="350" t="s">
        <v>572</v>
      </c>
      <c r="D1409" s="351">
        <f t="shared" ca="1" si="84"/>
        <v>0</v>
      </c>
      <c r="E1409" s="375" t="str">
        <f t="shared" ca="1" si="85"/>
        <v/>
      </c>
      <c r="G1409" s="6" t="s">
        <v>108</v>
      </c>
      <c r="H1409">
        <v>339113</v>
      </c>
      <c r="I1409" t="s">
        <v>574</v>
      </c>
      <c r="J1409" s="352">
        <f t="shared" ca="1" si="86"/>
        <v>1.6687596477500971E-8</v>
      </c>
      <c r="K1409" s="353">
        <f t="array" aca="1" ref="K1409" ca="1">INDEX($B$3:$E$5837,MATCH(H1409&amp;I1409,$B$3:$B$5837&amp;$C$3:$C$5837,0),4)</f>
        <v>4</v>
      </c>
      <c r="L1409">
        <f t="shared" ca="1" si="87"/>
        <v>4</v>
      </c>
    </row>
    <row r="1410" spans="1:12">
      <c r="A1410" s="6" t="s">
        <v>108</v>
      </c>
      <c r="B1410">
        <v>323120</v>
      </c>
      <c r="C1410" s="350" t="s">
        <v>572</v>
      </c>
      <c r="D1410" s="351">
        <f t="shared" ca="1" si="84"/>
        <v>0</v>
      </c>
      <c r="E1410" s="375" t="str">
        <f t="shared" ca="1" si="85"/>
        <v/>
      </c>
      <c r="G1410" s="6" t="s">
        <v>108</v>
      </c>
      <c r="H1410">
        <v>339113</v>
      </c>
      <c r="I1410" t="s">
        <v>573</v>
      </c>
      <c r="J1410" s="352">
        <f t="shared" ca="1" si="86"/>
        <v>5.276114514115032E-9</v>
      </c>
      <c r="K1410" s="353">
        <f t="array" aca="1" ref="K1410" ca="1">INDEX($B$3:$E$5837,MATCH(H1410&amp;I1410,$B$3:$B$5837&amp;$C$3:$C$5837,0),4)</f>
        <v>4</v>
      </c>
      <c r="L1410">
        <f t="shared" ca="1" si="87"/>
        <v>4</v>
      </c>
    </row>
    <row r="1411" spans="1:12">
      <c r="A1411" s="6" t="s">
        <v>108</v>
      </c>
      <c r="B1411">
        <v>324110</v>
      </c>
      <c r="C1411" s="350" t="s">
        <v>572</v>
      </c>
      <c r="D1411" s="351">
        <f t="shared" ref="D1411:D1474" ca="1" si="88">OFFSET(matrix1,MOD(ROW()-ROW($D$3),ROWS(matrix1)),TRUNC((ROW()-ROW($D$3))/ROWS(matrix1)),1,1)</f>
        <v>0</v>
      </c>
      <c r="E1411" s="375" t="str">
        <f t="shared" ref="E1411:E1474" ca="1" si="89">OFFSET(matrix4,MOD(ROW()-ROW($E$3),ROWS(matrix4)),TRUNC((ROW()-ROW($E$3))/ROWS(matrix4)),1,1)</f>
        <v/>
      </c>
      <c r="G1411" s="6" t="s">
        <v>108</v>
      </c>
      <c r="H1411" s="6">
        <v>339113</v>
      </c>
      <c r="I1411" t="s">
        <v>576</v>
      </c>
      <c r="J1411" s="352">
        <f t="shared" ca="1" si="86"/>
        <v>1.0437145993526211E-8</v>
      </c>
      <c r="K1411" s="353">
        <f t="array" aca="1" ref="K1411" ca="1">INDEX($B$3:$E$5837,MATCH(H1411&amp;I1411,$B$3:$B$5837&amp;$C$3:$C$5837,0),4)</f>
        <v>4</v>
      </c>
      <c r="L1411">
        <f t="shared" ca="1" si="87"/>
        <v>4</v>
      </c>
    </row>
    <row r="1412" spans="1:12">
      <c r="A1412" s="6" t="s">
        <v>108</v>
      </c>
      <c r="B1412">
        <v>324121</v>
      </c>
      <c r="C1412" s="350" t="s">
        <v>572</v>
      </c>
      <c r="D1412" s="351">
        <f t="shared" ca="1" si="88"/>
        <v>0</v>
      </c>
      <c r="E1412" s="375" t="str">
        <f t="shared" ca="1" si="89"/>
        <v/>
      </c>
      <c r="G1412" s="6" t="s">
        <v>108</v>
      </c>
      <c r="H1412" s="6">
        <v>339113</v>
      </c>
      <c r="I1412" t="s">
        <v>571</v>
      </c>
      <c r="J1412" s="352">
        <f t="shared" ref="J1412:J1475" ca="1" si="90">SUMIFS(D$3:D$5837,B$3:B$5837,H1412,C$3:C$5837,I1412)</f>
        <v>2.288315520506721E-8</v>
      </c>
      <c r="K1412" s="353">
        <f t="array" aca="1" ref="K1412" ca="1">INDEX($B$3:$E$5837,MATCH(H1412&amp;I1412,$B$3:$B$5837&amp;$C$3:$C$5837,0),4)</f>
        <v>4</v>
      </c>
      <c r="L1412">
        <f t="shared" ref="L1412:L1475" ca="1" si="91">IF(K1412&gt;2,4,1)</f>
        <v>4</v>
      </c>
    </row>
    <row r="1413" spans="1:12">
      <c r="A1413" s="6" t="s">
        <v>108</v>
      </c>
      <c r="B1413">
        <v>324122</v>
      </c>
      <c r="C1413" s="350" t="s">
        <v>572</v>
      </c>
      <c r="D1413" s="351">
        <f t="shared" ca="1" si="88"/>
        <v>0</v>
      </c>
      <c r="E1413" s="375" t="str">
        <f t="shared" ca="1" si="89"/>
        <v/>
      </c>
      <c r="G1413" s="6" t="s">
        <v>108</v>
      </c>
      <c r="H1413">
        <v>339113</v>
      </c>
      <c r="I1413" t="s">
        <v>577</v>
      </c>
      <c r="J1413" s="352">
        <f t="shared" ca="1" si="90"/>
        <v>4.7194602305157409E-10</v>
      </c>
      <c r="K1413" s="353">
        <f t="array" aca="1" ref="K1413" ca="1">INDEX($B$3:$E$5837,MATCH(H1413&amp;I1413,$B$3:$B$5837&amp;$C$3:$C$5837,0),4)</f>
        <v>4</v>
      </c>
      <c r="L1413">
        <f t="shared" ca="1" si="91"/>
        <v>4</v>
      </c>
    </row>
    <row r="1414" spans="1:12">
      <c r="A1414" s="6" t="s">
        <v>108</v>
      </c>
      <c r="B1414">
        <v>324190</v>
      </c>
      <c r="C1414" s="350" t="s">
        <v>572</v>
      </c>
      <c r="D1414" s="351">
        <f t="shared" ca="1" si="88"/>
        <v>0</v>
      </c>
      <c r="E1414" s="375" t="str">
        <f t="shared" ca="1" si="89"/>
        <v/>
      </c>
      <c r="G1414" s="6" t="s">
        <v>108</v>
      </c>
      <c r="H1414">
        <v>339114</v>
      </c>
      <c r="I1414" t="s">
        <v>569</v>
      </c>
      <c r="J1414" s="352">
        <f t="shared" ca="1" si="90"/>
        <v>2.404960870947764E-2</v>
      </c>
      <c r="K1414" s="353">
        <f t="array" aca="1" ref="K1414" ca="1">INDEX($B$3:$E$5837,MATCH(H1414&amp;I1414,$B$3:$B$5837&amp;$C$3:$C$5837,0),4)</f>
        <v>4</v>
      </c>
      <c r="L1414">
        <f t="shared" ca="1" si="91"/>
        <v>4</v>
      </c>
    </row>
    <row r="1415" spans="1:12">
      <c r="A1415" s="6" t="s">
        <v>108</v>
      </c>
      <c r="B1415">
        <v>325110</v>
      </c>
      <c r="C1415" s="350" t="s">
        <v>572</v>
      </c>
      <c r="D1415" s="351">
        <f t="shared" ca="1" si="88"/>
        <v>0</v>
      </c>
      <c r="E1415" s="375" t="str">
        <f t="shared" ca="1" si="89"/>
        <v/>
      </c>
      <c r="G1415" s="6" t="s">
        <v>108</v>
      </c>
      <c r="H1415" s="6">
        <v>339114</v>
      </c>
      <c r="I1415" t="s">
        <v>570</v>
      </c>
      <c r="J1415" s="352">
        <f t="shared" ca="1" si="90"/>
        <v>1.1691739090765419E-7</v>
      </c>
      <c r="K1415" s="353">
        <f t="array" aca="1" ref="K1415" ca="1">INDEX($B$3:$E$5837,MATCH(H1415&amp;I1415,$B$3:$B$5837&amp;$C$3:$C$5837,0),4)</f>
        <v>4</v>
      </c>
      <c r="L1415">
        <f t="shared" ca="1" si="91"/>
        <v>4</v>
      </c>
    </row>
    <row r="1416" spans="1:12">
      <c r="A1416" s="6" t="s">
        <v>108</v>
      </c>
      <c r="B1416">
        <v>325120</v>
      </c>
      <c r="C1416" s="350" t="s">
        <v>572</v>
      </c>
      <c r="D1416" s="351">
        <f t="shared" ca="1" si="88"/>
        <v>1.5671010816641884E-4</v>
      </c>
      <c r="E1416" s="375">
        <f t="shared" ca="1" si="89"/>
        <v>2</v>
      </c>
      <c r="G1416" s="6" t="s">
        <v>108</v>
      </c>
      <c r="H1416">
        <v>339114</v>
      </c>
      <c r="I1416" t="s">
        <v>571</v>
      </c>
      <c r="J1416" s="352">
        <f t="shared" ca="1" si="90"/>
        <v>1.4357510628568088E-8</v>
      </c>
      <c r="K1416" s="353">
        <f t="array" aca="1" ref="K1416" ca="1">INDEX($B$3:$E$5837,MATCH(H1416&amp;I1416,$B$3:$B$5837&amp;$C$3:$C$5837,0),4)</f>
        <v>4</v>
      </c>
      <c r="L1416">
        <f t="shared" ca="1" si="91"/>
        <v>4</v>
      </c>
    </row>
    <row r="1417" spans="1:12">
      <c r="A1417" s="6" t="s">
        <v>108</v>
      </c>
      <c r="B1417">
        <v>325130</v>
      </c>
      <c r="C1417" s="350" t="s">
        <v>572</v>
      </c>
      <c r="D1417" s="351">
        <f t="shared" ca="1" si="88"/>
        <v>0</v>
      </c>
      <c r="E1417" s="375" t="str">
        <f t="shared" ca="1" si="89"/>
        <v/>
      </c>
      <c r="G1417" s="6" t="s">
        <v>108</v>
      </c>
      <c r="H1417">
        <v>339115</v>
      </c>
      <c r="I1417" t="s">
        <v>569</v>
      </c>
      <c r="J1417" s="352">
        <f t="shared" ca="1" si="90"/>
        <v>6.8064326900702738E-3</v>
      </c>
      <c r="K1417" s="353">
        <f t="array" aca="1" ref="K1417" ca="1">INDEX($B$3:$E$5837,MATCH(H1417&amp;I1417,$B$3:$B$5837&amp;$C$3:$C$5837,0),4)</f>
        <v>4</v>
      </c>
      <c r="L1417">
        <f t="shared" ca="1" si="91"/>
        <v>4</v>
      </c>
    </row>
    <row r="1418" spans="1:12">
      <c r="A1418" s="6" t="s">
        <v>108</v>
      </c>
      <c r="B1418">
        <v>325180</v>
      </c>
      <c r="C1418" s="350" t="s">
        <v>572</v>
      </c>
      <c r="D1418" s="351">
        <f t="shared" ca="1" si="88"/>
        <v>0</v>
      </c>
      <c r="E1418" s="375" t="str">
        <f t="shared" ca="1" si="89"/>
        <v/>
      </c>
      <c r="G1418" s="6" t="s">
        <v>108</v>
      </c>
      <c r="H1418" s="6">
        <v>339115</v>
      </c>
      <c r="I1418" t="s">
        <v>570</v>
      </c>
      <c r="J1418" s="352">
        <f t="shared" ca="1" si="90"/>
        <v>1.6803264713972242E-7</v>
      </c>
      <c r="K1418" s="353">
        <f t="array" aca="1" ref="K1418" ca="1">INDEX($B$3:$E$5837,MATCH(H1418&amp;I1418,$B$3:$B$5837&amp;$C$3:$C$5837,0),4)</f>
        <v>4</v>
      </c>
      <c r="L1418">
        <f t="shared" ca="1" si="91"/>
        <v>4</v>
      </c>
    </row>
    <row r="1419" spans="1:12">
      <c r="A1419" s="6" t="s">
        <v>108</v>
      </c>
      <c r="B1419">
        <v>325190</v>
      </c>
      <c r="C1419" s="350" t="s">
        <v>572</v>
      </c>
      <c r="D1419" s="351">
        <f t="shared" ca="1" si="88"/>
        <v>0</v>
      </c>
      <c r="E1419" s="375" t="str">
        <f t="shared" ca="1" si="89"/>
        <v/>
      </c>
      <c r="G1419" s="6" t="s">
        <v>108</v>
      </c>
      <c r="H1419" s="6">
        <v>339115</v>
      </c>
      <c r="I1419" t="s">
        <v>575</v>
      </c>
      <c r="J1419" s="352">
        <f t="shared" ca="1" si="90"/>
        <v>2.5519810245101029E-8</v>
      </c>
      <c r="K1419" s="353">
        <f t="array" aca="1" ref="K1419" ca="1">INDEX($B$3:$E$5837,MATCH(H1419&amp;I1419,$B$3:$B$5837&amp;$C$3:$C$5837,0),4)</f>
        <v>4</v>
      </c>
      <c r="L1419">
        <f t="shared" ca="1" si="91"/>
        <v>4</v>
      </c>
    </row>
    <row r="1420" spans="1:12">
      <c r="A1420" s="6" t="s">
        <v>108</v>
      </c>
      <c r="B1420">
        <v>325211</v>
      </c>
      <c r="C1420" s="350" t="s">
        <v>572</v>
      </c>
      <c r="D1420" s="351">
        <f t="shared" ca="1" si="88"/>
        <v>0</v>
      </c>
      <c r="E1420" s="375" t="str">
        <f t="shared" ca="1" si="89"/>
        <v/>
      </c>
      <c r="G1420" s="6" t="s">
        <v>108</v>
      </c>
      <c r="H1420">
        <v>339115</v>
      </c>
      <c r="I1420" t="s">
        <v>571</v>
      </c>
      <c r="J1420" s="352">
        <f t="shared" ca="1" si="90"/>
        <v>2.1119641668701633E-8</v>
      </c>
      <c r="K1420" s="353">
        <f t="array" aca="1" ref="K1420" ca="1">INDEX($B$3:$E$5837,MATCH(H1420&amp;I1420,$B$3:$B$5837&amp;$C$3:$C$5837,0),4)</f>
        <v>4</v>
      </c>
      <c r="L1420">
        <f t="shared" ca="1" si="91"/>
        <v>4</v>
      </c>
    </row>
    <row r="1421" spans="1:12">
      <c r="A1421" s="6" t="s">
        <v>108</v>
      </c>
      <c r="B1421" t="s">
        <v>396</v>
      </c>
      <c r="C1421" s="350" t="s">
        <v>572</v>
      </c>
      <c r="D1421" s="351">
        <f t="shared" ca="1" si="88"/>
        <v>0</v>
      </c>
      <c r="E1421" s="375" t="str">
        <f t="shared" ca="1" si="89"/>
        <v/>
      </c>
      <c r="G1421" s="6" t="s">
        <v>108</v>
      </c>
      <c r="H1421" s="6">
        <v>339115</v>
      </c>
      <c r="I1421" t="s">
        <v>574</v>
      </c>
      <c r="J1421" s="352">
        <f t="shared" ca="1" si="90"/>
        <v>2.255901205684544E-9</v>
      </c>
      <c r="K1421" s="353">
        <f t="array" aca="1" ref="K1421" ca="1">INDEX($B$3:$E$5837,MATCH(H1421&amp;I1421,$B$3:$B$5837&amp;$C$3:$C$5837,0),4)</f>
        <v>4</v>
      </c>
      <c r="L1421">
        <f t="shared" ca="1" si="91"/>
        <v>4</v>
      </c>
    </row>
    <row r="1422" spans="1:12">
      <c r="A1422" s="6" t="s">
        <v>108</v>
      </c>
      <c r="B1422">
        <v>325310</v>
      </c>
      <c r="C1422" s="350" t="s">
        <v>572</v>
      </c>
      <c r="D1422" s="351">
        <f t="shared" ca="1" si="88"/>
        <v>0</v>
      </c>
      <c r="E1422" s="375" t="str">
        <f t="shared" ca="1" si="89"/>
        <v/>
      </c>
      <c r="G1422" s="6" t="s">
        <v>108</v>
      </c>
      <c r="H1422" s="6">
        <v>339115</v>
      </c>
      <c r="I1422" t="s">
        <v>573</v>
      </c>
      <c r="J1422" s="352">
        <f t="shared" ca="1" si="90"/>
        <v>7.1324789700956667E-10</v>
      </c>
      <c r="K1422" s="353">
        <f t="array" aca="1" ref="K1422" ca="1">INDEX($B$3:$E$5837,MATCH(H1422&amp;I1422,$B$3:$B$5837&amp;$C$3:$C$5837,0),4)</f>
        <v>4</v>
      </c>
      <c r="L1422">
        <f t="shared" ca="1" si="91"/>
        <v>4</v>
      </c>
    </row>
    <row r="1423" spans="1:12">
      <c r="A1423" s="6" t="s">
        <v>108</v>
      </c>
      <c r="B1423">
        <v>325320</v>
      </c>
      <c r="C1423" s="350" t="s">
        <v>572</v>
      </c>
      <c r="D1423" s="351">
        <f t="shared" ca="1" si="88"/>
        <v>0</v>
      </c>
      <c r="E1423" s="375" t="str">
        <f t="shared" ca="1" si="89"/>
        <v/>
      </c>
      <c r="G1423" s="6" t="s">
        <v>108</v>
      </c>
      <c r="H1423" s="6">
        <v>339115</v>
      </c>
      <c r="I1423" t="s">
        <v>576</v>
      </c>
      <c r="J1423" s="352">
        <f t="shared" ca="1" si="90"/>
        <v>1.4109383734467771E-9</v>
      </c>
      <c r="K1423" s="353">
        <f t="array" aca="1" ref="K1423" ca="1">INDEX($B$3:$E$5837,MATCH(H1423&amp;I1423,$B$3:$B$5837&amp;$C$3:$C$5837,0),4)</f>
        <v>4</v>
      </c>
      <c r="L1423">
        <f t="shared" ca="1" si="91"/>
        <v>4</v>
      </c>
    </row>
    <row r="1424" spans="1:12">
      <c r="A1424" s="6" t="s">
        <v>108</v>
      </c>
      <c r="B1424">
        <v>325411</v>
      </c>
      <c r="C1424" s="350" t="s">
        <v>572</v>
      </c>
      <c r="D1424" s="351">
        <f t="shared" ca="1" si="88"/>
        <v>0</v>
      </c>
      <c r="E1424" s="375" t="str">
        <f t="shared" ca="1" si="89"/>
        <v/>
      </c>
      <c r="G1424" s="6" t="s">
        <v>108</v>
      </c>
      <c r="H1424">
        <v>339115</v>
      </c>
      <c r="I1424" t="s">
        <v>577</v>
      </c>
      <c r="J1424" s="352">
        <f t="shared" ca="1" si="90"/>
        <v>6.3799697209571341E-11</v>
      </c>
      <c r="K1424" s="353">
        <f t="array" aca="1" ref="K1424" ca="1">INDEX($B$3:$E$5837,MATCH(H1424&amp;I1424,$B$3:$B$5837&amp;$C$3:$C$5837,0),4)</f>
        <v>4</v>
      </c>
      <c r="L1424">
        <f t="shared" ca="1" si="91"/>
        <v>4</v>
      </c>
    </row>
    <row r="1425" spans="1:12">
      <c r="A1425" s="6" t="s">
        <v>108</v>
      </c>
      <c r="B1425">
        <v>325412</v>
      </c>
      <c r="C1425" s="350" t="s">
        <v>572</v>
      </c>
      <c r="D1425" s="351">
        <f t="shared" ca="1" si="88"/>
        <v>0</v>
      </c>
      <c r="E1425" s="375" t="str">
        <f t="shared" ca="1" si="89"/>
        <v/>
      </c>
      <c r="G1425" s="6" t="s">
        <v>108</v>
      </c>
      <c r="H1425" s="6">
        <v>339116</v>
      </c>
      <c r="I1425" t="s">
        <v>569</v>
      </c>
      <c r="J1425" s="352">
        <f t="shared" ca="1" si="90"/>
        <v>4.9229810454994695E-3</v>
      </c>
      <c r="K1425" s="353">
        <f t="array" aca="1" ref="K1425" ca="1">INDEX($B$3:$E$5837,MATCH(H1425&amp;I1425,$B$3:$B$5837&amp;$C$3:$C$5837,0),4)</f>
        <v>4</v>
      </c>
      <c r="L1425">
        <f t="shared" ca="1" si="91"/>
        <v>4</v>
      </c>
    </row>
    <row r="1426" spans="1:12">
      <c r="A1426" s="6" t="s">
        <v>108</v>
      </c>
      <c r="B1426">
        <v>325413</v>
      </c>
      <c r="C1426" s="350" t="s">
        <v>572</v>
      </c>
      <c r="D1426" s="351">
        <f t="shared" ca="1" si="88"/>
        <v>0</v>
      </c>
      <c r="E1426" s="375" t="str">
        <f t="shared" ca="1" si="89"/>
        <v/>
      </c>
      <c r="G1426" s="6" t="s">
        <v>108</v>
      </c>
      <c r="H1426" s="6">
        <v>339116</v>
      </c>
      <c r="I1426" t="s">
        <v>570</v>
      </c>
      <c r="J1426" s="352">
        <f t="shared" ca="1" si="90"/>
        <v>1.1671762047651736E-7</v>
      </c>
      <c r="K1426" s="353">
        <f t="array" aca="1" ref="K1426" ca="1">INDEX($B$3:$E$5837,MATCH(H1426&amp;I1426,$B$3:$B$5837&amp;$C$3:$C$5837,0),4)</f>
        <v>4</v>
      </c>
      <c r="L1426">
        <f t="shared" ca="1" si="91"/>
        <v>4</v>
      </c>
    </row>
    <row r="1427" spans="1:12">
      <c r="A1427" s="6" t="s">
        <v>108</v>
      </c>
      <c r="B1427">
        <v>325414</v>
      </c>
      <c r="C1427" s="350" t="s">
        <v>572</v>
      </c>
      <c r="D1427" s="351">
        <f t="shared" ca="1" si="88"/>
        <v>0</v>
      </c>
      <c r="E1427" s="375" t="str">
        <f t="shared" ca="1" si="89"/>
        <v/>
      </c>
      <c r="G1427" s="6" t="s">
        <v>108</v>
      </c>
      <c r="H1427" s="6">
        <v>339116</v>
      </c>
      <c r="I1427" t="s">
        <v>575</v>
      </c>
      <c r="J1427" s="352">
        <f t="shared" ca="1" si="90"/>
        <v>1.449865552013784E-8</v>
      </c>
      <c r="K1427" s="353">
        <f t="array" aca="1" ref="K1427" ca="1">INDEX($B$3:$E$5837,MATCH(H1427&amp;I1427,$B$3:$B$5837&amp;$C$3:$C$5837,0),4)</f>
        <v>4</v>
      </c>
      <c r="L1427">
        <f t="shared" ca="1" si="91"/>
        <v>4</v>
      </c>
    </row>
    <row r="1428" spans="1:12">
      <c r="A1428" s="6" t="s">
        <v>108</v>
      </c>
      <c r="B1428">
        <v>325510</v>
      </c>
      <c r="C1428" s="350" t="s">
        <v>572</v>
      </c>
      <c r="D1428" s="351">
        <f t="shared" ca="1" si="88"/>
        <v>0</v>
      </c>
      <c r="E1428" s="375" t="str">
        <f t="shared" ca="1" si="89"/>
        <v/>
      </c>
      <c r="G1428" s="6" t="s">
        <v>108</v>
      </c>
      <c r="H1428" s="6">
        <v>339116</v>
      </c>
      <c r="I1428" t="s">
        <v>571</v>
      </c>
      <c r="J1428" s="352">
        <f t="shared" ca="1" si="90"/>
        <v>1.3781714929420975E-8</v>
      </c>
      <c r="K1428" s="353">
        <f t="array" aca="1" ref="K1428" ca="1">INDEX($B$3:$E$5837,MATCH(H1428&amp;I1428,$B$3:$B$5837&amp;$C$3:$C$5837,0),4)</f>
        <v>4</v>
      </c>
      <c r="L1428">
        <f t="shared" ca="1" si="91"/>
        <v>4</v>
      </c>
    </row>
    <row r="1429" spans="1:12">
      <c r="A1429" s="6" t="s">
        <v>108</v>
      </c>
      <c r="B1429">
        <v>325520</v>
      </c>
      <c r="C1429" s="350" t="s">
        <v>572</v>
      </c>
      <c r="D1429" s="351">
        <f t="shared" ca="1" si="88"/>
        <v>0</v>
      </c>
      <c r="E1429" s="375" t="str">
        <f t="shared" ca="1" si="89"/>
        <v/>
      </c>
      <c r="G1429" s="6" t="s">
        <v>108</v>
      </c>
      <c r="H1429" s="6">
        <v>339116</v>
      </c>
      <c r="I1429" t="s">
        <v>574</v>
      </c>
      <c r="J1429" s="352">
        <f t="shared" ca="1" si="90"/>
        <v>1.2816527299595655E-9</v>
      </c>
      <c r="K1429" s="353">
        <f t="array" aca="1" ref="K1429" ca="1">INDEX($B$3:$E$5837,MATCH(H1429&amp;I1429,$B$3:$B$5837&amp;$C$3:$C$5837,0),4)</f>
        <v>4</v>
      </c>
      <c r="L1429">
        <f t="shared" ca="1" si="91"/>
        <v>4</v>
      </c>
    </row>
    <row r="1430" spans="1:12">
      <c r="A1430" s="6" t="s">
        <v>108</v>
      </c>
      <c r="B1430">
        <v>325610</v>
      </c>
      <c r="C1430" s="350" t="s">
        <v>572</v>
      </c>
      <c r="D1430" s="351">
        <f t="shared" ca="1" si="88"/>
        <v>0</v>
      </c>
      <c r="E1430" s="375" t="str">
        <f t="shared" ca="1" si="89"/>
        <v/>
      </c>
      <c r="G1430" s="6" t="s">
        <v>108</v>
      </c>
      <c r="H1430" s="6">
        <v>339116</v>
      </c>
      <c r="I1430" t="s">
        <v>573</v>
      </c>
      <c r="J1430" s="352">
        <f t="shared" ca="1" si="90"/>
        <v>4.0521992365478579E-10</v>
      </c>
      <c r="K1430" s="353">
        <f t="array" aca="1" ref="K1430" ca="1">INDEX($B$3:$E$5837,MATCH(H1430&amp;I1430,$B$3:$B$5837&amp;$C$3:$C$5837,0),4)</f>
        <v>4</v>
      </c>
      <c r="L1430">
        <f t="shared" ca="1" si="91"/>
        <v>4</v>
      </c>
    </row>
    <row r="1431" spans="1:12">
      <c r="A1431" s="6" t="s">
        <v>108</v>
      </c>
      <c r="B1431">
        <v>325620</v>
      </c>
      <c r="C1431" s="350" t="s">
        <v>572</v>
      </c>
      <c r="D1431" s="351">
        <f t="shared" ca="1" si="88"/>
        <v>0</v>
      </c>
      <c r="E1431" s="375" t="str">
        <f t="shared" ca="1" si="89"/>
        <v/>
      </c>
      <c r="G1431" s="6" t="s">
        <v>108</v>
      </c>
      <c r="H1431" s="6">
        <v>339116</v>
      </c>
      <c r="I1431" t="s">
        <v>576</v>
      </c>
      <c r="J1431" s="352">
        <f t="shared" ca="1" si="90"/>
        <v>8.0160115769965187E-10</v>
      </c>
      <c r="K1431" s="353">
        <f t="array" aca="1" ref="K1431" ca="1">INDEX($B$3:$E$5837,MATCH(H1431&amp;I1431,$B$3:$B$5837&amp;$C$3:$C$5837,0),4)</f>
        <v>4</v>
      </c>
      <c r="L1431">
        <f t="shared" ca="1" si="91"/>
        <v>4</v>
      </c>
    </row>
    <row r="1432" spans="1:12">
      <c r="A1432" s="6" t="s">
        <v>108</v>
      </c>
      <c r="B1432">
        <v>325910</v>
      </c>
      <c r="C1432" s="350" t="s">
        <v>572</v>
      </c>
      <c r="D1432" s="351">
        <f t="shared" ca="1" si="88"/>
        <v>0</v>
      </c>
      <c r="E1432" s="375" t="str">
        <f t="shared" ca="1" si="89"/>
        <v/>
      </c>
      <c r="G1432" s="6" t="s">
        <v>108</v>
      </c>
      <c r="H1432">
        <v>339116</v>
      </c>
      <c r="I1432" t="s">
        <v>577</v>
      </c>
      <c r="J1432" s="352">
        <f t="shared" ca="1" si="90"/>
        <v>3.6246736290221676E-11</v>
      </c>
      <c r="K1432" s="353">
        <f t="array" aca="1" ref="K1432" ca="1">INDEX($B$3:$E$5837,MATCH(H1432&amp;I1432,$B$3:$B$5837&amp;$C$3:$C$5837,0),4)</f>
        <v>4</v>
      </c>
      <c r="L1432">
        <f t="shared" ca="1" si="91"/>
        <v>4</v>
      </c>
    </row>
    <row r="1433" spans="1:12">
      <c r="A1433" s="6" t="s">
        <v>108</v>
      </c>
      <c r="B1433" t="s">
        <v>409</v>
      </c>
      <c r="C1433" s="350" t="s">
        <v>572</v>
      </c>
      <c r="D1433" s="351">
        <f t="shared" ca="1" si="88"/>
        <v>0</v>
      </c>
      <c r="E1433" s="375" t="str">
        <f t="shared" ca="1" si="89"/>
        <v/>
      </c>
      <c r="G1433" s="6" t="s">
        <v>108</v>
      </c>
      <c r="H1433" s="6">
        <v>339910</v>
      </c>
      <c r="I1433" t="s">
        <v>569</v>
      </c>
      <c r="J1433" s="352">
        <f t="shared" ca="1" si="90"/>
        <v>6.3559023201573408E-3</v>
      </c>
      <c r="K1433" s="353">
        <f t="array" aca="1" ref="K1433" ca="1">INDEX($B$3:$E$5837,MATCH(H1433&amp;I1433,$B$3:$B$5837&amp;$C$3:$C$5837,0),4)</f>
        <v>4</v>
      </c>
      <c r="L1433">
        <f t="shared" ca="1" si="91"/>
        <v>4</v>
      </c>
    </row>
    <row r="1434" spans="1:12">
      <c r="A1434" s="6" t="s">
        <v>108</v>
      </c>
      <c r="B1434">
        <v>326110</v>
      </c>
      <c r="C1434" s="350" t="s">
        <v>572</v>
      </c>
      <c r="D1434" s="351">
        <f t="shared" ca="1" si="88"/>
        <v>0</v>
      </c>
      <c r="E1434" s="375" t="str">
        <f t="shared" ca="1" si="89"/>
        <v/>
      </c>
      <c r="G1434" s="6" t="s">
        <v>108</v>
      </c>
      <c r="H1434" s="6">
        <v>339910</v>
      </c>
      <c r="I1434" t="s">
        <v>570</v>
      </c>
      <c r="J1434" s="352">
        <f t="shared" ca="1" si="90"/>
        <v>1.5605633595033897E-7</v>
      </c>
      <c r="K1434" s="353">
        <f t="array" aca="1" ref="K1434" ca="1">INDEX($B$3:$E$5837,MATCH(H1434&amp;I1434,$B$3:$B$5837&amp;$C$3:$C$5837,0),4)</f>
        <v>4</v>
      </c>
      <c r="L1434">
        <f t="shared" ca="1" si="91"/>
        <v>4</v>
      </c>
    </row>
    <row r="1435" spans="1:12">
      <c r="A1435" s="6" t="s">
        <v>108</v>
      </c>
      <c r="B1435">
        <v>326120</v>
      </c>
      <c r="C1435" s="350" t="s">
        <v>572</v>
      </c>
      <c r="D1435" s="351">
        <f t="shared" ca="1" si="88"/>
        <v>0</v>
      </c>
      <c r="E1435" s="375" t="str">
        <f t="shared" ca="1" si="89"/>
        <v/>
      </c>
      <c r="G1435" s="6" t="s">
        <v>108</v>
      </c>
      <c r="H1435" s="6">
        <v>339910</v>
      </c>
      <c r="I1435" t="s">
        <v>571</v>
      </c>
      <c r="J1435" s="352">
        <f t="shared" ca="1" si="90"/>
        <v>1.9456923835930693E-8</v>
      </c>
      <c r="K1435" s="353">
        <f t="array" aca="1" ref="K1435" ca="1">INDEX($B$3:$E$5837,MATCH(H1435&amp;I1435,$B$3:$B$5837&amp;$C$3:$C$5837,0),4)</f>
        <v>4</v>
      </c>
      <c r="L1435">
        <f t="shared" ca="1" si="91"/>
        <v>4</v>
      </c>
    </row>
    <row r="1436" spans="1:12">
      <c r="A1436" s="6" t="s">
        <v>108</v>
      </c>
      <c r="B1436">
        <v>326130</v>
      </c>
      <c r="C1436" s="350" t="s">
        <v>572</v>
      </c>
      <c r="D1436" s="351">
        <f t="shared" ca="1" si="88"/>
        <v>0</v>
      </c>
      <c r="E1436" s="375" t="str">
        <f t="shared" ca="1" si="89"/>
        <v/>
      </c>
      <c r="G1436" s="6" t="s">
        <v>108</v>
      </c>
      <c r="H1436" s="6">
        <v>339920</v>
      </c>
      <c r="I1436" t="s">
        <v>569</v>
      </c>
      <c r="J1436" s="352">
        <f t="shared" ca="1" si="90"/>
        <v>1.3847321022881959E-2</v>
      </c>
      <c r="K1436" s="353">
        <f t="array" aca="1" ref="K1436" ca="1">INDEX($B$3:$E$5837,MATCH(H1436&amp;I1436,$B$3:$B$5837&amp;$C$3:$C$5837,0),4)</f>
        <v>4</v>
      </c>
      <c r="L1436">
        <f t="shared" ca="1" si="91"/>
        <v>4</v>
      </c>
    </row>
    <row r="1437" spans="1:12">
      <c r="A1437" s="6" t="s">
        <v>108</v>
      </c>
      <c r="B1437">
        <v>326140</v>
      </c>
      <c r="C1437" s="350" t="s">
        <v>572</v>
      </c>
      <c r="D1437" s="351">
        <f t="shared" ca="1" si="88"/>
        <v>0</v>
      </c>
      <c r="E1437" s="375" t="str">
        <f t="shared" ca="1" si="89"/>
        <v/>
      </c>
      <c r="G1437" s="6" t="s">
        <v>108</v>
      </c>
      <c r="H1437">
        <v>339920</v>
      </c>
      <c r="I1437" t="s">
        <v>575</v>
      </c>
      <c r="J1437" s="352">
        <f t="shared" ca="1" si="90"/>
        <v>2.0039529809924943E-7</v>
      </c>
      <c r="K1437" s="353">
        <f t="array" aca="1" ref="K1437" ca="1">INDEX($B$3:$E$5837,MATCH(H1437&amp;I1437,$B$3:$B$5837&amp;$C$3:$C$5837,0),4)</f>
        <v>4</v>
      </c>
      <c r="L1437">
        <f t="shared" ca="1" si="91"/>
        <v>4</v>
      </c>
    </row>
    <row r="1438" spans="1:12">
      <c r="A1438" s="6" t="s">
        <v>108</v>
      </c>
      <c r="B1438">
        <v>326150</v>
      </c>
      <c r="C1438" s="350" t="s">
        <v>572</v>
      </c>
      <c r="D1438" s="351">
        <f t="shared" ca="1" si="88"/>
        <v>0</v>
      </c>
      <c r="E1438" s="375" t="str">
        <f t="shared" ca="1" si="89"/>
        <v/>
      </c>
      <c r="G1438" s="6" t="s">
        <v>108</v>
      </c>
      <c r="H1438" s="6">
        <v>339920</v>
      </c>
      <c r="I1438" t="s">
        <v>570</v>
      </c>
      <c r="J1438" s="352">
        <f t="shared" ca="1" si="90"/>
        <v>3.2850261649491645E-7</v>
      </c>
      <c r="K1438" s="353">
        <f t="array" aca="1" ref="K1438" ca="1">INDEX($B$3:$E$5837,MATCH(H1438&amp;I1438,$B$3:$B$5837&amp;$C$3:$C$5837,0),4)</f>
        <v>4</v>
      </c>
      <c r="L1438">
        <f t="shared" ca="1" si="91"/>
        <v>4</v>
      </c>
    </row>
    <row r="1439" spans="1:12">
      <c r="A1439" s="6" t="s">
        <v>108</v>
      </c>
      <c r="B1439">
        <v>326160</v>
      </c>
      <c r="C1439" s="350" t="s">
        <v>572</v>
      </c>
      <c r="D1439" s="351">
        <f t="shared" ca="1" si="88"/>
        <v>0</v>
      </c>
      <c r="E1439" s="375" t="str">
        <f t="shared" ca="1" si="89"/>
        <v/>
      </c>
      <c r="G1439" s="6" t="s">
        <v>108</v>
      </c>
      <c r="H1439" s="6">
        <v>339920</v>
      </c>
      <c r="I1439" t="s">
        <v>574</v>
      </c>
      <c r="J1439" s="352">
        <f t="shared" ca="1" si="90"/>
        <v>1.7714551568125137E-8</v>
      </c>
      <c r="K1439" s="353">
        <f t="array" aca="1" ref="K1439" ca="1">INDEX($B$3:$E$5837,MATCH(H1439&amp;I1439,$B$3:$B$5837&amp;$C$3:$C$5837,0),4)</f>
        <v>4</v>
      </c>
      <c r="L1439">
        <f t="shared" ca="1" si="91"/>
        <v>4</v>
      </c>
    </row>
    <row r="1440" spans="1:12">
      <c r="A1440" s="6" t="s">
        <v>108</v>
      </c>
      <c r="B1440">
        <v>326190</v>
      </c>
      <c r="C1440" s="350" t="s">
        <v>572</v>
      </c>
      <c r="D1440" s="351">
        <f t="shared" ca="1" si="88"/>
        <v>0</v>
      </c>
      <c r="E1440" s="375" t="str">
        <f t="shared" ca="1" si="89"/>
        <v/>
      </c>
      <c r="G1440" s="6" t="s">
        <v>108</v>
      </c>
      <c r="H1440" s="6">
        <v>339920</v>
      </c>
      <c r="I1440" t="s">
        <v>573</v>
      </c>
      <c r="J1440" s="352">
        <f t="shared" ca="1" si="90"/>
        <v>5.6008067288561845E-9</v>
      </c>
      <c r="K1440" s="353">
        <f t="array" aca="1" ref="K1440" ca="1">INDEX($B$3:$E$5837,MATCH(H1440&amp;I1440,$B$3:$B$5837&amp;$C$3:$C$5837,0),4)</f>
        <v>4</v>
      </c>
      <c r="L1440">
        <f t="shared" ca="1" si="91"/>
        <v>4</v>
      </c>
    </row>
    <row r="1441" spans="1:12">
      <c r="A1441" s="6" t="s">
        <v>108</v>
      </c>
      <c r="B1441">
        <v>326210</v>
      </c>
      <c r="C1441" s="350" t="s">
        <v>572</v>
      </c>
      <c r="D1441" s="351">
        <f t="shared" ca="1" si="88"/>
        <v>0</v>
      </c>
      <c r="E1441" s="375" t="str">
        <f t="shared" ca="1" si="89"/>
        <v/>
      </c>
      <c r="G1441" s="6" t="s">
        <v>108</v>
      </c>
      <c r="H1441" s="6">
        <v>339920</v>
      </c>
      <c r="I1441" t="s">
        <v>576</v>
      </c>
      <c r="J1441" s="352">
        <f t="shared" ca="1" si="90"/>
        <v>1.1079448210270875E-8</v>
      </c>
      <c r="K1441" s="353">
        <f t="array" aca="1" ref="K1441" ca="1">INDEX($B$3:$E$5837,MATCH(H1441&amp;I1441,$B$3:$B$5837&amp;$C$3:$C$5837,0),4)</f>
        <v>4</v>
      </c>
      <c r="L1441">
        <f t="shared" ca="1" si="91"/>
        <v>4</v>
      </c>
    </row>
    <row r="1442" spans="1:12">
      <c r="A1442" s="6" t="s">
        <v>108</v>
      </c>
      <c r="B1442">
        <v>326220</v>
      </c>
      <c r="C1442" s="350" t="s">
        <v>572</v>
      </c>
      <c r="D1442" s="351">
        <f t="shared" ca="1" si="88"/>
        <v>0</v>
      </c>
      <c r="E1442" s="375" t="str">
        <f t="shared" ca="1" si="89"/>
        <v/>
      </c>
      <c r="G1442" s="6" t="s">
        <v>108</v>
      </c>
      <c r="H1442" s="6">
        <v>339920</v>
      </c>
      <c r="I1442" t="s">
        <v>571</v>
      </c>
      <c r="J1442" s="352">
        <f t="shared" ca="1" si="90"/>
        <v>3.9192217648389736E-8</v>
      </c>
      <c r="K1442" s="353">
        <f t="array" aca="1" ref="K1442" ca="1">INDEX($B$3:$E$5837,MATCH(H1442&amp;I1442,$B$3:$B$5837&amp;$C$3:$C$5837,0),4)</f>
        <v>4</v>
      </c>
      <c r="L1442">
        <f t="shared" ca="1" si="91"/>
        <v>4</v>
      </c>
    </row>
    <row r="1443" spans="1:12">
      <c r="A1443" s="6" t="s">
        <v>108</v>
      </c>
      <c r="B1443">
        <v>326290</v>
      </c>
      <c r="C1443" s="350" t="s">
        <v>572</v>
      </c>
      <c r="D1443" s="351">
        <f t="shared" ca="1" si="88"/>
        <v>0</v>
      </c>
      <c r="E1443" s="375" t="str">
        <f t="shared" ca="1" si="89"/>
        <v/>
      </c>
      <c r="G1443" s="6" t="s">
        <v>108</v>
      </c>
      <c r="H1443">
        <v>339920</v>
      </c>
      <c r="I1443" t="s">
        <v>577</v>
      </c>
      <c r="J1443" s="352">
        <f t="shared" ca="1" si="90"/>
        <v>5.0098959271878735E-10</v>
      </c>
      <c r="K1443" s="353">
        <f t="array" aca="1" ref="K1443" ca="1">INDEX($B$3:$E$5837,MATCH(H1443&amp;I1443,$B$3:$B$5837&amp;$C$3:$C$5837,0),4)</f>
        <v>4</v>
      </c>
      <c r="L1443">
        <f t="shared" ca="1" si="91"/>
        <v>4</v>
      </c>
    </row>
    <row r="1444" spans="1:12">
      <c r="A1444" s="6" t="s">
        <v>108</v>
      </c>
      <c r="B1444">
        <v>420000</v>
      </c>
      <c r="C1444" s="350" t="s">
        <v>572</v>
      </c>
      <c r="D1444" s="351">
        <f t="shared" ca="1" si="88"/>
        <v>0</v>
      </c>
      <c r="E1444" s="375" t="str">
        <f t="shared" ca="1" si="89"/>
        <v/>
      </c>
      <c r="G1444" s="6" t="s">
        <v>108</v>
      </c>
      <c r="H1444" s="6">
        <v>339930</v>
      </c>
      <c r="I1444" t="s">
        <v>569</v>
      </c>
      <c r="J1444" s="352">
        <f t="shared" ca="1" si="90"/>
        <v>1.2061704623464054E-2</v>
      </c>
      <c r="K1444" s="353">
        <f t="array" aca="1" ref="K1444" ca="1">INDEX($B$3:$E$5837,MATCH(H1444&amp;I1444,$B$3:$B$5837&amp;$C$3:$C$5837,0),4)</f>
        <v>4</v>
      </c>
      <c r="L1444">
        <f t="shared" ca="1" si="91"/>
        <v>4</v>
      </c>
    </row>
    <row r="1445" spans="1:12">
      <c r="A1445" s="6" t="s">
        <v>108</v>
      </c>
      <c r="B1445">
        <v>441000</v>
      </c>
      <c r="C1445" s="350" t="s">
        <v>572</v>
      </c>
      <c r="D1445" s="351">
        <f t="shared" ca="1" si="88"/>
        <v>0</v>
      </c>
      <c r="E1445" s="375" t="str">
        <f t="shared" ca="1" si="89"/>
        <v/>
      </c>
      <c r="G1445" s="6" t="s">
        <v>108</v>
      </c>
      <c r="H1445">
        <v>339930</v>
      </c>
      <c r="I1445" t="s">
        <v>575</v>
      </c>
      <c r="J1445" s="352">
        <f t="shared" ca="1" si="90"/>
        <v>1.3198251444372503E-6</v>
      </c>
      <c r="K1445" s="353">
        <f t="array" aca="1" ref="K1445" ca="1">INDEX($B$3:$E$5837,MATCH(H1445&amp;I1445,$B$3:$B$5837&amp;$C$3:$C$5837,0),4)</f>
        <v>4</v>
      </c>
      <c r="L1445">
        <f t="shared" ca="1" si="91"/>
        <v>4</v>
      </c>
    </row>
    <row r="1446" spans="1:12">
      <c r="A1446" s="6" t="s">
        <v>108</v>
      </c>
      <c r="B1446">
        <v>445000</v>
      </c>
      <c r="C1446" s="350" t="s">
        <v>572</v>
      </c>
      <c r="D1446" s="351">
        <f t="shared" ca="1" si="88"/>
        <v>0</v>
      </c>
      <c r="E1446" s="375" t="str">
        <f t="shared" ca="1" si="89"/>
        <v/>
      </c>
      <c r="G1446" s="6" t="s">
        <v>108</v>
      </c>
      <c r="H1446" s="6">
        <v>339930</v>
      </c>
      <c r="I1446" t="s">
        <v>574</v>
      </c>
      <c r="J1446" s="352">
        <f t="shared" ca="1" si="90"/>
        <v>1.1666995585127175E-7</v>
      </c>
      <c r="K1446" s="353">
        <f t="array" aca="1" ref="K1446" ca="1">INDEX($B$3:$E$5837,MATCH(H1446&amp;I1446,$B$3:$B$5837&amp;$C$3:$C$5837,0),4)</f>
        <v>4</v>
      </c>
      <c r="L1446">
        <f t="shared" ca="1" si="91"/>
        <v>4</v>
      </c>
    </row>
    <row r="1447" spans="1:12">
      <c r="A1447" s="6" t="s">
        <v>108</v>
      </c>
      <c r="B1447">
        <v>452000</v>
      </c>
      <c r="C1447" s="350" t="s">
        <v>572</v>
      </c>
      <c r="D1447" s="351">
        <f t="shared" ca="1" si="88"/>
        <v>0</v>
      </c>
      <c r="E1447" s="375" t="str">
        <f t="shared" ca="1" si="89"/>
        <v/>
      </c>
      <c r="G1447" s="6" t="s">
        <v>108</v>
      </c>
      <c r="H1447" s="6">
        <v>339930</v>
      </c>
      <c r="I1447" t="s">
        <v>573</v>
      </c>
      <c r="J1447" s="352">
        <f t="shared" ca="1" si="90"/>
        <v>3.6887519916842916E-8</v>
      </c>
      <c r="K1447" s="353">
        <f t="array" aca="1" ref="K1447" ca="1">INDEX($B$3:$E$5837,MATCH(H1447&amp;I1447,$B$3:$B$5837&amp;$C$3:$C$5837,0),4)</f>
        <v>4</v>
      </c>
      <c r="L1447">
        <f t="shared" ca="1" si="91"/>
        <v>4</v>
      </c>
    </row>
    <row r="1448" spans="1:12">
      <c r="A1448" s="6" t="s">
        <v>108</v>
      </c>
      <c r="B1448" t="s">
        <v>425</v>
      </c>
      <c r="C1448" s="350" t="s">
        <v>572</v>
      </c>
      <c r="D1448" s="351">
        <f t="shared" ca="1" si="88"/>
        <v>0</v>
      </c>
      <c r="E1448" s="375" t="str">
        <f t="shared" ca="1" si="89"/>
        <v/>
      </c>
      <c r="G1448" s="6" t="s">
        <v>108</v>
      </c>
      <c r="H1448" s="6">
        <v>339930</v>
      </c>
      <c r="I1448" t="s">
        <v>576</v>
      </c>
      <c r="J1448" s="352">
        <f t="shared" ca="1" si="90"/>
        <v>7.2970446278452685E-8</v>
      </c>
      <c r="K1448" s="353">
        <f t="array" aca="1" ref="K1448" ca="1">INDEX($B$3:$E$5837,MATCH(H1448&amp;I1448,$B$3:$B$5837&amp;$C$3:$C$5837,0),4)</f>
        <v>4</v>
      </c>
      <c r="L1448">
        <f t="shared" ca="1" si="91"/>
        <v>4</v>
      </c>
    </row>
    <row r="1449" spans="1:12">
      <c r="A1449" s="6" t="s">
        <v>108</v>
      </c>
      <c r="B1449">
        <v>481000</v>
      </c>
      <c r="C1449" s="350" t="s">
        <v>572</v>
      </c>
      <c r="D1449" s="351">
        <f t="shared" ca="1" si="88"/>
        <v>0</v>
      </c>
      <c r="E1449" s="375" t="str">
        <f t="shared" ca="1" si="89"/>
        <v/>
      </c>
      <c r="G1449" s="6" t="s">
        <v>108</v>
      </c>
      <c r="H1449">
        <v>339930</v>
      </c>
      <c r="I1449" t="s">
        <v>570</v>
      </c>
      <c r="J1449" s="352">
        <f t="shared" ca="1" si="90"/>
        <v>2.7299143721568829E-7</v>
      </c>
      <c r="K1449" s="353">
        <f t="array" aca="1" ref="K1449" ca="1">INDEX($B$3:$E$5837,MATCH(H1449&amp;I1449,$B$3:$B$5837&amp;$C$3:$C$5837,0),4)</f>
        <v>4</v>
      </c>
      <c r="L1449">
        <f t="shared" ca="1" si="91"/>
        <v>4</v>
      </c>
    </row>
    <row r="1450" spans="1:12">
      <c r="A1450" s="6" t="s">
        <v>108</v>
      </c>
      <c r="B1450">
        <v>482000</v>
      </c>
      <c r="C1450" s="350" t="s">
        <v>572</v>
      </c>
      <c r="D1450" s="351">
        <f t="shared" ca="1" si="88"/>
        <v>0</v>
      </c>
      <c r="E1450" s="375" t="str">
        <f t="shared" ca="1" si="89"/>
        <v/>
      </c>
      <c r="G1450" s="6" t="s">
        <v>108</v>
      </c>
      <c r="H1450" s="6">
        <v>339930</v>
      </c>
      <c r="I1450" t="s">
        <v>571</v>
      </c>
      <c r="J1450" s="352">
        <f t="shared" ca="1" si="90"/>
        <v>2.974285892346942E-8</v>
      </c>
      <c r="K1450" s="353">
        <f t="array" aca="1" ref="K1450" ca="1">INDEX($B$3:$E$5837,MATCH(H1450&amp;I1450,$B$3:$B$5837&amp;$C$3:$C$5837,0),4)</f>
        <v>4</v>
      </c>
      <c r="L1450">
        <f t="shared" ca="1" si="91"/>
        <v>4</v>
      </c>
    </row>
    <row r="1451" spans="1:12">
      <c r="A1451" s="6" t="s">
        <v>108</v>
      </c>
      <c r="B1451">
        <v>483000</v>
      </c>
      <c r="C1451" s="350" t="s">
        <v>572</v>
      </c>
      <c r="D1451" s="351">
        <f t="shared" ca="1" si="88"/>
        <v>0</v>
      </c>
      <c r="E1451" s="375" t="str">
        <f t="shared" ca="1" si="89"/>
        <v/>
      </c>
      <c r="G1451" s="6" t="s">
        <v>108</v>
      </c>
      <c r="H1451">
        <v>339930</v>
      </c>
      <c r="I1451" t="s">
        <v>577</v>
      </c>
      <c r="J1451" s="352">
        <f t="shared" ca="1" si="90"/>
        <v>3.2995717356809036E-9</v>
      </c>
      <c r="K1451" s="353">
        <f t="array" aca="1" ref="K1451" ca="1">INDEX($B$3:$E$5837,MATCH(H1451&amp;I1451,$B$3:$B$5837&amp;$C$3:$C$5837,0),4)</f>
        <v>4</v>
      </c>
      <c r="L1451">
        <f t="shared" ca="1" si="91"/>
        <v>4</v>
      </c>
    </row>
    <row r="1452" spans="1:12">
      <c r="A1452" s="6" t="s">
        <v>108</v>
      </c>
      <c r="B1452">
        <v>484000</v>
      </c>
      <c r="C1452" s="350" t="s">
        <v>572</v>
      </c>
      <c r="D1452" s="351">
        <f t="shared" ca="1" si="88"/>
        <v>0</v>
      </c>
      <c r="E1452" s="375" t="str">
        <f t="shared" ca="1" si="89"/>
        <v/>
      </c>
      <c r="G1452" s="6" t="s">
        <v>108</v>
      </c>
      <c r="H1452" s="6">
        <v>339940</v>
      </c>
      <c r="I1452" t="s">
        <v>569</v>
      </c>
      <c r="J1452" s="352">
        <f t="shared" ca="1" si="90"/>
        <v>1.2823600375383768E-2</v>
      </c>
      <c r="K1452" s="353">
        <f t="array" aca="1" ref="K1452" ca="1">INDEX($B$3:$E$5837,MATCH(H1452&amp;I1452,$B$3:$B$5837&amp;$C$3:$C$5837,0),4)</f>
        <v>4</v>
      </c>
      <c r="L1452">
        <f t="shared" ca="1" si="91"/>
        <v>4</v>
      </c>
    </row>
    <row r="1453" spans="1:12">
      <c r="A1453" s="6" t="s">
        <v>108</v>
      </c>
      <c r="B1453">
        <v>485000</v>
      </c>
      <c r="C1453" s="350" t="s">
        <v>572</v>
      </c>
      <c r="D1453" s="351">
        <f t="shared" ca="1" si="88"/>
        <v>0</v>
      </c>
      <c r="E1453" s="375" t="str">
        <f t="shared" ca="1" si="89"/>
        <v/>
      </c>
      <c r="G1453" s="6" t="s">
        <v>108</v>
      </c>
      <c r="H1453">
        <v>339940</v>
      </c>
      <c r="I1453" t="s">
        <v>570</v>
      </c>
      <c r="J1453" s="352">
        <f t="shared" ca="1" si="90"/>
        <v>2.9258804860950099E-7</v>
      </c>
      <c r="K1453" s="353">
        <f t="array" aca="1" ref="K1453" ca="1">INDEX($B$3:$E$5837,MATCH(H1453&amp;I1453,$B$3:$B$5837&amp;$C$3:$C$5837,0),4)</f>
        <v>4</v>
      </c>
      <c r="L1453">
        <f t="shared" ca="1" si="91"/>
        <v>4</v>
      </c>
    </row>
    <row r="1454" spans="1:12">
      <c r="A1454" s="6" t="s">
        <v>108</v>
      </c>
      <c r="B1454">
        <v>486000</v>
      </c>
      <c r="C1454" s="350" t="s">
        <v>572</v>
      </c>
      <c r="D1454" s="351">
        <f t="shared" ca="1" si="88"/>
        <v>0</v>
      </c>
      <c r="E1454" s="375" t="str">
        <f t="shared" ca="1" si="89"/>
        <v/>
      </c>
      <c r="G1454" s="6" t="s">
        <v>108</v>
      </c>
      <c r="H1454" s="6">
        <v>339940</v>
      </c>
      <c r="I1454" t="s">
        <v>571</v>
      </c>
      <c r="J1454" s="352">
        <f t="shared" ca="1" si="90"/>
        <v>3.4548040486337617E-8</v>
      </c>
      <c r="K1454" s="353">
        <f t="array" aca="1" ref="K1454" ca="1">INDEX($B$3:$E$5837,MATCH(H1454&amp;I1454,$B$3:$B$5837&amp;$C$3:$C$5837,0),4)</f>
        <v>4</v>
      </c>
      <c r="L1454">
        <f t="shared" ca="1" si="91"/>
        <v>4</v>
      </c>
    </row>
    <row r="1455" spans="1:12">
      <c r="A1455" s="6" t="s">
        <v>108</v>
      </c>
      <c r="B1455" t="s">
        <v>433</v>
      </c>
      <c r="C1455" s="350" t="s">
        <v>572</v>
      </c>
      <c r="D1455" s="351">
        <f t="shared" ca="1" si="88"/>
        <v>0</v>
      </c>
      <c r="E1455" s="375" t="str">
        <f t="shared" ca="1" si="89"/>
        <v/>
      </c>
      <c r="G1455" s="6" t="s">
        <v>108</v>
      </c>
      <c r="H1455" s="6">
        <v>339950</v>
      </c>
      <c r="I1455" t="s">
        <v>569</v>
      </c>
      <c r="J1455" s="352">
        <f t="shared" ca="1" si="90"/>
        <v>1.5662853066385429E-2</v>
      </c>
      <c r="K1455" s="353">
        <f t="array" aca="1" ref="K1455" ca="1">INDEX($B$3:$E$5837,MATCH(H1455&amp;I1455,$B$3:$B$5837&amp;$C$3:$C$5837,0),4)</f>
        <v>4</v>
      </c>
      <c r="L1455">
        <f t="shared" ca="1" si="91"/>
        <v>4</v>
      </c>
    </row>
    <row r="1456" spans="1:12">
      <c r="A1456" s="6" t="s">
        <v>108</v>
      </c>
      <c r="B1456">
        <v>492000</v>
      </c>
      <c r="C1456" s="350" t="s">
        <v>572</v>
      </c>
      <c r="D1456" s="351">
        <f t="shared" ca="1" si="88"/>
        <v>0</v>
      </c>
      <c r="E1456" s="375" t="str">
        <f t="shared" ca="1" si="89"/>
        <v/>
      </c>
      <c r="G1456" s="6" t="s">
        <v>108</v>
      </c>
      <c r="H1456" s="6">
        <v>339950</v>
      </c>
      <c r="I1456" t="s">
        <v>575</v>
      </c>
      <c r="J1456" s="352">
        <f t="shared" ca="1" si="90"/>
        <v>6.5964463193018555E-7</v>
      </c>
      <c r="K1456" s="353">
        <f t="array" aca="1" ref="K1456" ca="1">INDEX($B$3:$E$5837,MATCH(H1456&amp;I1456,$B$3:$B$5837&amp;$C$3:$C$5837,0),4)</f>
        <v>4</v>
      </c>
      <c r="L1456">
        <f t="shared" ca="1" si="91"/>
        <v>4</v>
      </c>
    </row>
    <row r="1457" spans="1:12">
      <c r="A1457" s="6" t="s">
        <v>108</v>
      </c>
      <c r="B1457">
        <v>493000</v>
      </c>
      <c r="C1457" s="350" t="s">
        <v>572</v>
      </c>
      <c r="D1457" s="351">
        <f t="shared" ca="1" si="88"/>
        <v>0</v>
      </c>
      <c r="E1457" s="375" t="str">
        <f t="shared" ca="1" si="89"/>
        <v/>
      </c>
      <c r="G1457" s="6" t="s">
        <v>108</v>
      </c>
      <c r="H1457">
        <v>339950</v>
      </c>
      <c r="I1457" t="s">
        <v>574</v>
      </c>
      <c r="J1457" s="352">
        <f t="shared" ca="1" si="90"/>
        <v>5.8311292529312906E-8</v>
      </c>
      <c r="K1457" s="353">
        <f t="array" aca="1" ref="K1457" ca="1">INDEX($B$3:$E$5837,MATCH(H1457&amp;I1457,$B$3:$B$5837&amp;$C$3:$C$5837,0),4)</f>
        <v>4</v>
      </c>
      <c r="L1457">
        <f t="shared" ca="1" si="91"/>
        <v>4</v>
      </c>
    </row>
    <row r="1458" spans="1:12">
      <c r="A1458" s="6" t="s">
        <v>108</v>
      </c>
      <c r="B1458">
        <v>511110</v>
      </c>
      <c r="C1458" s="350" t="s">
        <v>572</v>
      </c>
      <c r="D1458" s="351">
        <f t="shared" ca="1" si="88"/>
        <v>0</v>
      </c>
      <c r="E1458" s="375" t="str">
        <f t="shared" ca="1" si="89"/>
        <v/>
      </c>
      <c r="G1458" s="6" t="s">
        <v>108</v>
      </c>
      <c r="H1458">
        <v>339950</v>
      </c>
      <c r="I1458" t="s">
        <v>570</v>
      </c>
      <c r="J1458" s="352">
        <f t="shared" ca="1" si="90"/>
        <v>3.9248421101832795E-7</v>
      </c>
      <c r="K1458" s="353">
        <f t="array" aca="1" ref="K1458" ca="1">INDEX($B$3:$E$5837,MATCH(H1458&amp;I1458,$B$3:$B$5837&amp;$C$3:$C$5837,0),4)</f>
        <v>4</v>
      </c>
      <c r="L1458">
        <f t="shared" ca="1" si="91"/>
        <v>4</v>
      </c>
    </row>
    <row r="1459" spans="1:12">
      <c r="A1459" s="6" t="s">
        <v>108</v>
      </c>
      <c r="B1459">
        <v>511120</v>
      </c>
      <c r="C1459" s="350" t="s">
        <v>572</v>
      </c>
      <c r="D1459" s="351">
        <f t="shared" ca="1" si="88"/>
        <v>0</v>
      </c>
      <c r="E1459" s="375" t="str">
        <f t="shared" ca="1" si="89"/>
        <v/>
      </c>
      <c r="G1459" s="6" t="s">
        <v>108</v>
      </c>
      <c r="H1459">
        <v>339950</v>
      </c>
      <c r="I1459" t="s">
        <v>573</v>
      </c>
      <c r="J1459" s="352">
        <f t="shared" ca="1" si="90"/>
        <v>1.8436271350731267E-8</v>
      </c>
      <c r="K1459" s="353">
        <f t="array" aca="1" ref="K1459" ca="1">INDEX($B$3:$E$5837,MATCH(H1459&amp;I1459,$B$3:$B$5837&amp;$C$3:$C$5837,0),4)</f>
        <v>4</v>
      </c>
      <c r="L1459">
        <f t="shared" ca="1" si="91"/>
        <v>4</v>
      </c>
    </row>
    <row r="1460" spans="1:12">
      <c r="A1460" s="6" t="s">
        <v>108</v>
      </c>
      <c r="B1460">
        <v>511130</v>
      </c>
      <c r="C1460" s="350" t="s">
        <v>572</v>
      </c>
      <c r="D1460" s="351">
        <f t="shared" ca="1" si="88"/>
        <v>0</v>
      </c>
      <c r="E1460" s="375" t="str">
        <f t="shared" ca="1" si="89"/>
        <v/>
      </c>
      <c r="G1460" s="6" t="s">
        <v>108</v>
      </c>
      <c r="H1460" s="6">
        <v>339950</v>
      </c>
      <c r="I1460" t="s">
        <v>576</v>
      </c>
      <c r="J1460" s="352">
        <f t="shared" ca="1" si="90"/>
        <v>3.647040926596001E-8</v>
      </c>
      <c r="K1460" s="353">
        <f t="array" aca="1" ref="K1460" ca="1">INDEX($B$3:$E$5837,MATCH(H1460&amp;I1460,$B$3:$B$5837&amp;$C$3:$C$5837,0),4)</f>
        <v>4</v>
      </c>
      <c r="L1460">
        <f t="shared" ca="1" si="91"/>
        <v>4</v>
      </c>
    </row>
    <row r="1461" spans="1:12">
      <c r="A1461" s="6" t="s">
        <v>108</v>
      </c>
      <c r="B1461" t="s">
        <v>440</v>
      </c>
      <c r="C1461" s="350" t="s">
        <v>572</v>
      </c>
      <c r="D1461" s="351">
        <f t="shared" ca="1" si="88"/>
        <v>0</v>
      </c>
      <c r="E1461" s="375" t="str">
        <f t="shared" ca="1" si="89"/>
        <v/>
      </c>
      <c r="G1461" s="6" t="s">
        <v>108</v>
      </c>
      <c r="H1461" s="6">
        <v>339950</v>
      </c>
      <c r="I1461" t="s">
        <v>571</v>
      </c>
      <c r="J1461" s="352">
        <f t="shared" ca="1" si="90"/>
        <v>5.0401710926080283E-8</v>
      </c>
      <c r="K1461" s="353">
        <f t="array" aca="1" ref="K1461" ca="1">INDEX($B$3:$E$5837,MATCH(H1461&amp;I1461,$B$3:$B$5837&amp;$C$3:$C$5837,0),4)</f>
        <v>4</v>
      </c>
      <c r="L1461">
        <f t="shared" ca="1" si="91"/>
        <v>4</v>
      </c>
    </row>
    <row r="1462" spans="1:12">
      <c r="A1462" s="6" t="s">
        <v>108</v>
      </c>
      <c r="B1462">
        <v>511200</v>
      </c>
      <c r="C1462" s="350" t="s">
        <v>572</v>
      </c>
      <c r="D1462" s="351">
        <f t="shared" ca="1" si="88"/>
        <v>0</v>
      </c>
      <c r="E1462" s="375" t="str">
        <f t="shared" ca="1" si="89"/>
        <v/>
      </c>
      <c r="G1462" s="6" t="s">
        <v>108</v>
      </c>
      <c r="H1462">
        <v>339950</v>
      </c>
      <c r="I1462" t="s">
        <v>577</v>
      </c>
      <c r="J1462" s="352">
        <f t="shared" ca="1" si="90"/>
        <v>1.6491160153177055E-9</v>
      </c>
      <c r="K1462" s="353">
        <f t="array" aca="1" ref="K1462" ca="1">INDEX($B$3:$E$5837,MATCH(H1462&amp;I1462,$B$3:$B$5837&amp;$C$3:$C$5837,0),4)</f>
        <v>4</v>
      </c>
      <c r="L1462">
        <f t="shared" ca="1" si="91"/>
        <v>4</v>
      </c>
    </row>
    <row r="1463" spans="1:12">
      <c r="A1463" s="6" t="s">
        <v>108</v>
      </c>
      <c r="B1463">
        <v>512100</v>
      </c>
      <c r="C1463" s="350" t="s">
        <v>572</v>
      </c>
      <c r="D1463" s="351">
        <f t="shared" ca="1" si="88"/>
        <v>0</v>
      </c>
      <c r="E1463" s="375" t="str">
        <f t="shared" ca="1" si="89"/>
        <v/>
      </c>
      <c r="G1463" s="6" t="s">
        <v>108</v>
      </c>
      <c r="H1463">
        <v>339990</v>
      </c>
      <c r="I1463" t="s">
        <v>569</v>
      </c>
      <c r="J1463" s="352">
        <f t="shared" ca="1" si="90"/>
        <v>1.6256466605036143E-2</v>
      </c>
      <c r="K1463" s="353">
        <f t="array" aca="1" ref="K1463" ca="1">INDEX($B$3:$E$5837,MATCH(H1463&amp;I1463,$B$3:$B$5837&amp;$C$3:$C$5837,0),4)</f>
        <v>4</v>
      </c>
      <c r="L1463">
        <f t="shared" ca="1" si="91"/>
        <v>4</v>
      </c>
    </row>
    <row r="1464" spans="1:12">
      <c r="A1464" s="6" t="s">
        <v>108</v>
      </c>
      <c r="B1464">
        <v>512200</v>
      </c>
      <c r="C1464" s="350" t="s">
        <v>572</v>
      </c>
      <c r="D1464" s="351">
        <f t="shared" ca="1" si="88"/>
        <v>0</v>
      </c>
      <c r="E1464" s="375" t="str">
        <f t="shared" ca="1" si="89"/>
        <v/>
      </c>
      <c r="G1464" s="6" t="s">
        <v>108</v>
      </c>
      <c r="H1464" s="6">
        <v>339990</v>
      </c>
      <c r="I1464" t="s">
        <v>575</v>
      </c>
      <c r="J1464" s="352">
        <f t="shared" ca="1" si="90"/>
        <v>2.4552974137643072E-7</v>
      </c>
      <c r="K1464" s="353">
        <f t="array" aca="1" ref="K1464" ca="1">INDEX($B$3:$E$5837,MATCH(H1464&amp;I1464,$B$3:$B$5837&amp;$C$3:$C$5837,0),4)</f>
        <v>4</v>
      </c>
      <c r="L1464">
        <f t="shared" ca="1" si="91"/>
        <v>4</v>
      </c>
    </row>
    <row r="1465" spans="1:12">
      <c r="A1465" s="6" t="s">
        <v>108</v>
      </c>
      <c r="B1465">
        <v>515100</v>
      </c>
      <c r="C1465" s="350" t="s">
        <v>572</v>
      </c>
      <c r="D1465" s="351">
        <f t="shared" ca="1" si="88"/>
        <v>0</v>
      </c>
      <c r="E1465" s="375" t="str">
        <f t="shared" ca="1" si="89"/>
        <v/>
      </c>
      <c r="G1465" s="6" t="s">
        <v>108</v>
      </c>
      <c r="H1465" s="6">
        <v>339990</v>
      </c>
      <c r="I1465" t="s">
        <v>570</v>
      </c>
      <c r="J1465" s="352">
        <f t="shared" ca="1" si="90"/>
        <v>3.7911653321697473E-7</v>
      </c>
      <c r="K1465" s="353">
        <f t="array" aca="1" ref="K1465" ca="1">INDEX($B$3:$E$5837,MATCH(H1465&amp;I1465,$B$3:$B$5837&amp;$C$3:$C$5837,0),4)</f>
        <v>4</v>
      </c>
      <c r="L1465">
        <f t="shared" ca="1" si="91"/>
        <v>4</v>
      </c>
    </row>
    <row r="1466" spans="1:12">
      <c r="A1466" s="6" t="s">
        <v>108</v>
      </c>
      <c r="B1466">
        <v>515200</v>
      </c>
      <c r="C1466" s="350" t="s">
        <v>572</v>
      </c>
      <c r="D1466" s="351">
        <f t="shared" ca="1" si="88"/>
        <v>0</v>
      </c>
      <c r="E1466" s="375" t="str">
        <f t="shared" ca="1" si="89"/>
        <v/>
      </c>
      <c r="G1466" s="6" t="s">
        <v>108</v>
      </c>
      <c r="H1466">
        <v>339990</v>
      </c>
      <c r="I1466" t="s">
        <v>574</v>
      </c>
      <c r="J1466" s="352">
        <f t="shared" ca="1" si="90"/>
        <v>2.1704347888277627E-8</v>
      </c>
      <c r="K1466" s="353">
        <f t="array" aca="1" ref="K1466" ca="1">INDEX($B$3:$E$5837,MATCH(H1466&amp;I1466,$B$3:$B$5837&amp;$C$3:$C$5837,0),4)</f>
        <v>4</v>
      </c>
      <c r="L1466">
        <f t="shared" ca="1" si="91"/>
        <v>4</v>
      </c>
    </row>
    <row r="1467" spans="1:12">
      <c r="A1467" s="6" t="s">
        <v>108</v>
      </c>
      <c r="B1467">
        <v>517110</v>
      </c>
      <c r="C1467" s="350" t="s">
        <v>572</v>
      </c>
      <c r="D1467" s="351">
        <f t="shared" ca="1" si="88"/>
        <v>0</v>
      </c>
      <c r="E1467" s="375" t="str">
        <f t="shared" ca="1" si="89"/>
        <v/>
      </c>
      <c r="G1467" s="6" t="s">
        <v>108</v>
      </c>
      <c r="H1467">
        <v>339990</v>
      </c>
      <c r="I1467" t="s">
        <v>573</v>
      </c>
      <c r="J1467" s="352">
        <f t="shared" ca="1" si="90"/>
        <v>6.8622599466099076E-9</v>
      </c>
      <c r="K1467" s="353">
        <f t="array" aca="1" ref="K1467" ca="1">INDEX($B$3:$E$5837,MATCH(H1467&amp;I1467,$B$3:$B$5837&amp;$C$3:$C$5837,0),4)</f>
        <v>4</v>
      </c>
      <c r="L1467">
        <f t="shared" ca="1" si="91"/>
        <v>4</v>
      </c>
    </row>
    <row r="1468" spans="1:12">
      <c r="A1468" s="6" t="s">
        <v>108</v>
      </c>
      <c r="B1468">
        <v>517210</v>
      </c>
      <c r="C1468" s="350" t="s">
        <v>572</v>
      </c>
      <c r="D1468" s="351">
        <f t="shared" ca="1" si="88"/>
        <v>0</v>
      </c>
      <c r="E1468" s="375" t="str">
        <f t="shared" ca="1" si="89"/>
        <v/>
      </c>
      <c r="G1468" s="6" t="s">
        <v>108</v>
      </c>
      <c r="H1468" s="6">
        <v>339990</v>
      </c>
      <c r="I1468" t="s">
        <v>576</v>
      </c>
      <c r="J1468" s="352">
        <f t="shared" ca="1" si="90"/>
        <v>1.3574839726599128E-8</v>
      </c>
      <c r="K1468" s="353">
        <f t="array" aca="1" ref="K1468" ca="1">INDEX($B$3:$E$5837,MATCH(H1468&amp;I1468,$B$3:$B$5837&amp;$C$3:$C$5837,0),4)</f>
        <v>4</v>
      </c>
      <c r="L1468">
        <f t="shared" ca="1" si="91"/>
        <v>4</v>
      </c>
    </row>
    <row r="1469" spans="1:12">
      <c r="A1469" s="6" t="s">
        <v>108</v>
      </c>
      <c r="B1469" t="s">
        <v>449</v>
      </c>
      <c r="C1469" s="350" t="s">
        <v>572</v>
      </c>
      <c r="D1469" s="351">
        <f t="shared" ca="1" si="88"/>
        <v>0</v>
      </c>
      <c r="E1469" s="375" t="str">
        <f t="shared" ca="1" si="89"/>
        <v/>
      </c>
      <c r="G1469" s="6" t="s">
        <v>108</v>
      </c>
      <c r="H1469" s="6">
        <v>339990</v>
      </c>
      <c r="I1469" t="s">
        <v>571</v>
      </c>
      <c r="J1469" s="352">
        <f t="shared" ca="1" si="90"/>
        <v>4.355489016007533E-8</v>
      </c>
      <c r="K1469" s="353">
        <f t="array" aca="1" ref="K1469" ca="1">INDEX($B$3:$E$5837,MATCH(H1469&amp;I1469,$B$3:$B$5837&amp;$C$3:$C$5837,0),4)</f>
        <v>4</v>
      </c>
      <c r="L1469">
        <f t="shared" ca="1" si="91"/>
        <v>4</v>
      </c>
    </row>
    <row r="1470" spans="1:12">
      <c r="A1470" s="6" t="s">
        <v>108</v>
      </c>
      <c r="B1470">
        <v>518200</v>
      </c>
      <c r="C1470" s="350" t="s">
        <v>572</v>
      </c>
      <c r="D1470" s="351">
        <f t="shared" ca="1" si="88"/>
        <v>0</v>
      </c>
      <c r="E1470" s="375" t="str">
        <f t="shared" ca="1" si="89"/>
        <v/>
      </c>
      <c r="G1470" s="6" t="s">
        <v>108</v>
      </c>
      <c r="H1470">
        <v>339990</v>
      </c>
      <c r="I1470" t="s">
        <v>577</v>
      </c>
      <c r="J1470" s="352">
        <f t="shared" ca="1" si="90"/>
        <v>6.1382600439859278E-10</v>
      </c>
      <c r="K1470" s="353">
        <f t="array" aca="1" ref="K1470" ca="1">INDEX($B$3:$E$5837,MATCH(H1470&amp;I1470,$B$3:$B$5837&amp;$C$3:$C$5837,0),4)</f>
        <v>4</v>
      </c>
      <c r="L1470">
        <f t="shared" ca="1" si="91"/>
        <v>4</v>
      </c>
    </row>
    <row r="1471" spans="1:12">
      <c r="A1471" s="6" t="s">
        <v>108</v>
      </c>
      <c r="B1471" t="s">
        <v>452</v>
      </c>
      <c r="C1471" s="350" t="s">
        <v>572</v>
      </c>
      <c r="D1471" s="351">
        <f t="shared" ca="1" si="88"/>
        <v>0</v>
      </c>
      <c r="E1471" s="375" t="str">
        <f t="shared" ca="1" si="89"/>
        <v/>
      </c>
      <c r="G1471" s="6" t="s">
        <v>108</v>
      </c>
      <c r="H1471">
        <v>420000</v>
      </c>
      <c r="I1471" t="s">
        <v>569</v>
      </c>
      <c r="J1471" s="352">
        <f t="shared" ca="1" si="90"/>
        <v>7.7999073104699146E-3</v>
      </c>
      <c r="K1471" s="353">
        <f t="array" aca="1" ref="K1471" ca="1">INDEX($B$3:$E$5837,MATCH(H1471&amp;I1471,$B$3:$B$5837&amp;$C$3:$C$5837,0),4)</f>
        <v>4</v>
      </c>
      <c r="L1471">
        <f t="shared" ca="1" si="91"/>
        <v>4</v>
      </c>
    </row>
    <row r="1472" spans="1:12">
      <c r="A1472" s="6" t="s">
        <v>108</v>
      </c>
      <c r="B1472">
        <v>519130</v>
      </c>
      <c r="C1472" s="350" t="s">
        <v>572</v>
      </c>
      <c r="D1472" s="351">
        <f t="shared" ca="1" si="88"/>
        <v>0</v>
      </c>
      <c r="E1472" s="375" t="str">
        <f t="shared" ca="1" si="89"/>
        <v/>
      </c>
      <c r="G1472" s="6" t="s">
        <v>108</v>
      </c>
      <c r="H1472">
        <v>420000</v>
      </c>
      <c r="I1472" t="s">
        <v>570</v>
      </c>
      <c r="J1472" s="352">
        <f t="shared" ca="1" si="90"/>
        <v>4.5989556044936302E-7</v>
      </c>
      <c r="K1472" s="353">
        <f t="array" aca="1" ref="K1472" ca="1">INDEX($B$3:$E$5837,MATCH(H1472&amp;I1472,$B$3:$B$5837&amp;$C$3:$C$5837,0),4)</f>
        <v>4</v>
      </c>
      <c r="L1472">
        <f t="shared" ca="1" si="91"/>
        <v>4</v>
      </c>
    </row>
    <row r="1473" spans="1:12">
      <c r="A1473" s="6" t="s">
        <v>108</v>
      </c>
      <c r="B1473" t="s">
        <v>455</v>
      </c>
      <c r="C1473" s="350" t="s">
        <v>572</v>
      </c>
      <c r="D1473" s="351">
        <f t="shared" ca="1" si="88"/>
        <v>0</v>
      </c>
      <c r="E1473" s="375" t="str">
        <f t="shared" ca="1" si="89"/>
        <v/>
      </c>
      <c r="G1473" s="6" t="s">
        <v>108</v>
      </c>
      <c r="H1473" s="6">
        <v>420000</v>
      </c>
      <c r="I1473" t="s">
        <v>575</v>
      </c>
      <c r="J1473" s="352">
        <f t="shared" ca="1" si="90"/>
        <v>1.7297643498505076E-7</v>
      </c>
      <c r="K1473" s="353">
        <f t="array" aca="1" ref="K1473" ca="1">INDEX($B$3:$E$5837,MATCH(H1473&amp;I1473,$B$3:$B$5837&amp;$C$3:$C$5837,0),4)</f>
        <v>4</v>
      </c>
      <c r="L1473">
        <f t="shared" ca="1" si="91"/>
        <v>4</v>
      </c>
    </row>
    <row r="1474" spans="1:12">
      <c r="A1474" s="6" t="s">
        <v>108</v>
      </c>
      <c r="B1474" t="s">
        <v>457</v>
      </c>
      <c r="C1474" s="350" t="s">
        <v>572</v>
      </c>
      <c r="D1474" s="351">
        <f t="shared" ca="1" si="88"/>
        <v>0</v>
      </c>
      <c r="E1474" s="375" t="str">
        <f t="shared" ca="1" si="89"/>
        <v/>
      </c>
      <c r="G1474" s="6" t="s">
        <v>108</v>
      </c>
      <c r="H1474" s="6">
        <v>420000</v>
      </c>
      <c r="I1474" t="s">
        <v>574</v>
      </c>
      <c r="J1474" s="352">
        <f t="shared" ca="1" si="90"/>
        <v>1.5290777811041878E-8</v>
      </c>
      <c r="K1474" s="353">
        <f t="array" aca="1" ref="K1474" ca="1">INDEX($B$3:$E$5837,MATCH(H1474&amp;I1474,$B$3:$B$5837&amp;$C$3:$C$5837,0),4)</f>
        <v>4</v>
      </c>
      <c r="L1474">
        <f t="shared" ca="1" si="91"/>
        <v>4</v>
      </c>
    </row>
    <row r="1475" spans="1:12">
      <c r="A1475" s="6" t="s">
        <v>108</v>
      </c>
      <c r="B1475" t="s">
        <v>459</v>
      </c>
      <c r="C1475" s="350" t="s">
        <v>572</v>
      </c>
      <c r="D1475" s="351">
        <f t="shared" ref="D1475:D1538" ca="1" si="92">OFFSET(matrix1,MOD(ROW()-ROW($D$3),ROWS(matrix1)),TRUNC((ROW()-ROW($D$3))/ROWS(matrix1)),1,1)</f>
        <v>0</v>
      </c>
      <c r="E1475" s="375" t="str">
        <f t="shared" ref="E1475:E1538" ca="1" si="93">OFFSET(matrix4,MOD(ROW()-ROW($E$3),ROWS(matrix4)),TRUNC((ROW()-ROW($E$3))/ROWS(matrix4)),1,1)</f>
        <v/>
      </c>
      <c r="G1475" s="6" t="s">
        <v>108</v>
      </c>
      <c r="H1475" s="6">
        <v>420000</v>
      </c>
      <c r="I1475" t="s">
        <v>573</v>
      </c>
      <c r="J1475" s="352">
        <f t="shared" ca="1" si="90"/>
        <v>4.8344825960837014E-9</v>
      </c>
      <c r="K1475" s="353">
        <f t="array" aca="1" ref="K1475" ca="1">INDEX($B$3:$E$5837,MATCH(H1475&amp;I1475,$B$3:$B$5837&amp;$C$3:$C$5837,0),4)</f>
        <v>4</v>
      </c>
      <c r="L1475">
        <f t="shared" ca="1" si="91"/>
        <v>4</v>
      </c>
    </row>
    <row r="1476" spans="1:12">
      <c r="A1476" s="6" t="s">
        <v>108</v>
      </c>
      <c r="B1476">
        <v>523900</v>
      </c>
      <c r="C1476" s="350" t="s">
        <v>572</v>
      </c>
      <c r="D1476" s="351">
        <f t="shared" ca="1" si="92"/>
        <v>0</v>
      </c>
      <c r="E1476" s="375" t="str">
        <f t="shared" ca="1" si="93"/>
        <v/>
      </c>
      <c r="G1476" s="6" t="s">
        <v>108</v>
      </c>
      <c r="H1476" s="6">
        <v>420000</v>
      </c>
      <c r="I1476" t="s">
        <v>576</v>
      </c>
      <c r="J1476" s="352">
        <f t="shared" ref="J1476:J1539" ca="1" si="94">SUMIFS(D$3:D$5837,B$3:B$5837,H1476,C$3:C$5837,I1476)</f>
        <v>9.5635150684273215E-9</v>
      </c>
      <c r="K1476" s="353">
        <f t="array" aca="1" ref="K1476" ca="1">INDEX($B$3:$E$5837,MATCH(H1476&amp;I1476,$B$3:$B$5837&amp;$C$3:$C$5837,0),4)</f>
        <v>4</v>
      </c>
      <c r="L1476">
        <f t="shared" ref="L1476:L1539" ca="1" si="95">IF(K1476&gt;2,4,1)</f>
        <v>4</v>
      </c>
    </row>
    <row r="1477" spans="1:12">
      <c r="A1477" s="6" t="s">
        <v>108</v>
      </c>
      <c r="B1477">
        <v>524100</v>
      </c>
      <c r="C1477" s="350" t="s">
        <v>572</v>
      </c>
      <c r="D1477" s="351">
        <f t="shared" ca="1" si="92"/>
        <v>0</v>
      </c>
      <c r="E1477" s="375" t="str">
        <f t="shared" ca="1" si="93"/>
        <v/>
      </c>
      <c r="G1477" s="6" t="s">
        <v>108</v>
      </c>
      <c r="H1477" s="6">
        <v>420000</v>
      </c>
      <c r="I1477" t="s">
        <v>571</v>
      </c>
      <c r="J1477" s="352">
        <f t="shared" ca="1" si="94"/>
        <v>1.4184555901060455E-8</v>
      </c>
      <c r="K1477" s="353">
        <f t="array" aca="1" ref="K1477" ca="1">INDEX($B$3:$E$5837,MATCH(H1477&amp;I1477,$B$3:$B$5837&amp;$C$3:$C$5837,0),4)</f>
        <v>4</v>
      </c>
      <c r="L1477">
        <f t="shared" ca="1" si="95"/>
        <v>4</v>
      </c>
    </row>
    <row r="1478" spans="1:12">
      <c r="A1478" s="6" t="s">
        <v>108</v>
      </c>
      <c r="B1478">
        <v>524200</v>
      </c>
      <c r="C1478" s="350" t="s">
        <v>572</v>
      </c>
      <c r="D1478" s="351">
        <f t="shared" ca="1" si="92"/>
        <v>0</v>
      </c>
      <c r="E1478" s="375" t="str">
        <f t="shared" ca="1" si="93"/>
        <v/>
      </c>
      <c r="G1478" s="6" t="s">
        <v>108</v>
      </c>
      <c r="H1478">
        <v>420000</v>
      </c>
      <c r="I1478" t="s">
        <v>577</v>
      </c>
      <c r="J1478" s="352">
        <f t="shared" ca="1" si="94"/>
        <v>4.3244225056712015E-10</v>
      </c>
      <c r="K1478" s="353">
        <f t="array" aca="1" ref="K1478" ca="1">INDEX($B$3:$E$5837,MATCH(H1478&amp;I1478,$B$3:$B$5837&amp;$C$3:$C$5837,0),4)</f>
        <v>4</v>
      </c>
      <c r="L1478">
        <f t="shared" ca="1" si="95"/>
        <v>4</v>
      </c>
    </row>
    <row r="1479" spans="1:12">
      <c r="A1479" s="6" t="s">
        <v>108</v>
      </c>
      <c r="B1479">
        <v>525000</v>
      </c>
      <c r="C1479" s="350" t="s">
        <v>572</v>
      </c>
      <c r="D1479" s="351">
        <f t="shared" ca="1" si="92"/>
        <v>0</v>
      </c>
      <c r="E1479" s="375" t="str">
        <f t="shared" ca="1" si="93"/>
        <v/>
      </c>
      <c r="G1479" s="6" t="s">
        <v>108</v>
      </c>
      <c r="H1479">
        <v>441000</v>
      </c>
      <c r="I1479" t="s">
        <v>569</v>
      </c>
      <c r="J1479" s="352">
        <f t="shared" ca="1" si="94"/>
        <v>7.3943057183012148E-3</v>
      </c>
      <c r="K1479" s="353">
        <f t="array" aca="1" ref="K1479" ca="1">INDEX($B$3:$E$5837,MATCH(H1479&amp;I1479,$B$3:$B$5837&amp;$C$3:$C$5837,0),4)</f>
        <v>4</v>
      </c>
      <c r="L1479">
        <f t="shared" ca="1" si="95"/>
        <v>4</v>
      </c>
    </row>
    <row r="1480" spans="1:12">
      <c r="A1480" s="6" t="s">
        <v>108</v>
      </c>
      <c r="B1480" t="s">
        <v>465</v>
      </c>
      <c r="C1480" s="350" t="s">
        <v>572</v>
      </c>
      <c r="D1480" s="351">
        <f t="shared" ca="1" si="92"/>
        <v>0</v>
      </c>
      <c r="E1480" s="375" t="str">
        <f t="shared" ca="1" si="93"/>
        <v/>
      </c>
      <c r="G1480" s="6" t="s">
        <v>108</v>
      </c>
      <c r="H1480" s="6">
        <v>441000</v>
      </c>
      <c r="I1480" t="s">
        <v>570</v>
      </c>
      <c r="J1480" s="352">
        <f t="shared" ca="1" si="94"/>
        <v>5.5801360108870223E-7</v>
      </c>
      <c r="K1480" s="353">
        <f t="array" aca="1" ref="K1480" ca="1">INDEX($B$3:$E$5837,MATCH(H1480&amp;I1480,$B$3:$B$5837&amp;$C$3:$C$5837,0),4)</f>
        <v>4</v>
      </c>
      <c r="L1480">
        <f t="shared" ca="1" si="95"/>
        <v>4</v>
      </c>
    </row>
    <row r="1481" spans="1:12">
      <c r="A1481" s="6" t="s">
        <v>108</v>
      </c>
      <c r="B1481" t="s">
        <v>467</v>
      </c>
      <c r="C1481" s="350" t="s">
        <v>572</v>
      </c>
      <c r="D1481" s="351">
        <f t="shared" ca="1" si="92"/>
        <v>0</v>
      </c>
      <c r="E1481" s="375" t="str">
        <f t="shared" ca="1" si="93"/>
        <v/>
      </c>
      <c r="G1481" s="6" t="s">
        <v>108</v>
      </c>
      <c r="H1481" s="6">
        <v>441000</v>
      </c>
      <c r="I1481" t="s">
        <v>575</v>
      </c>
      <c r="J1481" s="352">
        <f t="shared" ca="1" si="94"/>
        <v>6.2581759502445992E-8</v>
      </c>
      <c r="K1481" s="353">
        <f t="array" aca="1" ref="K1481" ca="1">INDEX($B$3:$E$5837,MATCH(H1481&amp;I1481,$B$3:$B$5837&amp;$C$3:$C$5837,0),4)</f>
        <v>4</v>
      </c>
      <c r="L1481">
        <f t="shared" ca="1" si="95"/>
        <v>4</v>
      </c>
    </row>
    <row r="1482" spans="1:12">
      <c r="A1482" s="6" t="s">
        <v>108</v>
      </c>
      <c r="B1482">
        <v>532100</v>
      </c>
      <c r="C1482" s="350" t="s">
        <v>572</v>
      </c>
      <c r="D1482" s="351">
        <f t="shared" ca="1" si="92"/>
        <v>0</v>
      </c>
      <c r="E1482" s="375" t="str">
        <f t="shared" ca="1" si="93"/>
        <v/>
      </c>
      <c r="G1482" s="6" t="s">
        <v>108</v>
      </c>
      <c r="H1482" s="6">
        <v>441000</v>
      </c>
      <c r="I1482" t="s">
        <v>574</v>
      </c>
      <c r="J1482" s="352">
        <f t="shared" ca="1" si="94"/>
        <v>5.5321048769369148E-9</v>
      </c>
      <c r="K1482" s="353">
        <f t="array" aca="1" ref="K1482" ca="1">INDEX($B$3:$E$5837,MATCH(H1482&amp;I1482,$B$3:$B$5837&amp;$C$3:$C$5837,0),4)</f>
        <v>4</v>
      </c>
      <c r="L1482">
        <f t="shared" ca="1" si="95"/>
        <v>4</v>
      </c>
    </row>
    <row r="1483" spans="1:12">
      <c r="A1483" s="6" t="s">
        <v>108</v>
      </c>
      <c r="B1483" t="s">
        <v>470</v>
      </c>
      <c r="C1483" s="350" t="s">
        <v>572</v>
      </c>
      <c r="D1483" s="351">
        <f t="shared" ca="1" si="92"/>
        <v>0</v>
      </c>
      <c r="E1483" s="375" t="str">
        <f t="shared" ca="1" si="93"/>
        <v/>
      </c>
      <c r="G1483" s="6" t="s">
        <v>108</v>
      </c>
      <c r="H1483" s="6">
        <v>441000</v>
      </c>
      <c r="I1483" t="s">
        <v>573</v>
      </c>
      <c r="J1483" s="352">
        <f t="shared" ca="1" si="94"/>
        <v>1.7490846494380486E-9</v>
      </c>
      <c r="K1483" s="353">
        <f t="array" aca="1" ref="K1483" ca="1">INDEX($B$3:$E$5837,MATCH(H1483&amp;I1483,$B$3:$B$5837&amp;$C$3:$C$5837,0),4)</f>
        <v>4</v>
      </c>
      <c r="L1483">
        <f t="shared" ca="1" si="95"/>
        <v>4</v>
      </c>
    </row>
    <row r="1484" spans="1:12">
      <c r="A1484" s="6" t="s">
        <v>108</v>
      </c>
      <c r="B1484">
        <v>532400</v>
      </c>
      <c r="C1484" s="350" t="s">
        <v>572</v>
      </c>
      <c r="D1484" s="351">
        <f t="shared" ca="1" si="92"/>
        <v>0</v>
      </c>
      <c r="E1484" s="375" t="str">
        <f t="shared" ca="1" si="93"/>
        <v/>
      </c>
      <c r="G1484" s="6" t="s">
        <v>108</v>
      </c>
      <c r="H1484" s="6">
        <v>441000</v>
      </c>
      <c r="I1484" t="s">
        <v>571</v>
      </c>
      <c r="J1484" s="352">
        <f t="shared" ca="1" si="94"/>
        <v>1.4201414552276085E-8</v>
      </c>
      <c r="K1484" s="353">
        <f t="array" aca="1" ref="K1484" ca="1">INDEX($B$3:$E$5837,MATCH(H1484&amp;I1484,$B$3:$B$5837&amp;$C$3:$C$5837,0),4)</f>
        <v>4</v>
      </c>
      <c r="L1484">
        <f t="shared" ca="1" si="95"/>
        <v>4</v>
      </c>
    </row>
    <row r="1485" spans="1:12">
      <c r="A1485" s="6" t="s">
        <v>108</v>
      </c>
      <c r="B1485">
        <v>533000</v>
      </c>
      <c r="C1485" s="350" t="s">
        <v>572</v>
      </c>
      <c r="D1485" s="351">
        <f t="shared" ca="1" si="92"/>
        <v>0</v>
      </c>
      <c r="E1485" s="375" t="str">
        <f t="shared" ca="1" si="93"/>
        <v/>
      </c>
      <c r="G1485" s="6" t="s">
        <v>108</v>
      </c>
      <c r="H1485" s="6">
        <v>441000</v>
      </c>
      <c r="I1485" t="s">
        <v>576</v>
      </c>
      <c r="J1485" s="352">
        <f t="shared" ca="1" si="94"/>
        <v>3.4600181236366765E-9</v>
      </c>
      <c r="K1485" s="353">
        <f t="array" aca="1" ref="K1485" ca="1">INDEX($B$3:$E$5837,MATCH(H1485&amp;I1485,$B$3:$B$5837&amp;$C$3:$C$5837,0),4)</f>
        <v>4</v>
      </c>
      <c r="L1485">
        <f t="shared" ca="1" si="95"/>
        <v>4</v>
      </c>
    </row>
    <row r="1486" spans="1:12">
      <c r="A1486" s="6" t="s">
        <v>108</v>
      </c>
      <c r="B1486">
        <v>541100</v>
      </c>
      <c r="C1486" s="350" t="s">
        <v>572</v>
      </c>
      <c r="D1486" s="351">
        <f t="shared" ca="1" si="92"/>
        <v>0</v>
      </c>
      <c r="E1486" s="375" t="str">
        <f t="shared" ca="1" si="93"/>
        <v/>
      </c>
      <c r="G1486" s="6" t="s">
        <v>108</v>
      </c>
      <c r="H1486">
        <v>441000</v>
      </c>
      <c r="I1486" t="s">
        <v>577</v>
      </c>
      <c r="J1486" s="352">
        <f t="shared" ca="1" si="94"/>
        <v>1.5645481955982548E-10</v>
      </c>
      <c r="K1486" s="353">
        <f t="array" aca="1" ref="K1486" ca="1">INDEX($B$3:$E$5837,MATCH(H1486&amp;I1486,$B$3:$B$5837&amp;$C$3:$C$5837,0),4)</f>
        <v>4</v>
      </c>
      <c r="L1486">
        <f t="shared" ca="1" si="95"/>
        <v>4</v>
      </c>
    </row>
    <row r="1487" spans="1:12">
      <c r="A1487" s="6" t="s">
        <v>108</v>
      </c>
      <c r="B1487">
        <v>541511</v>
      </c>
      <c r="C1487" s="350" t="s">
        <v>572</v>
      </c>
      <c r="D1487" s="351">
        <f t="shared" ca="1" si="92"/>
        <v>0</v>
      </c>
      <c r="E1487" s="375" t="str">
        <f t="shared" ca="1" si="93"/>
        <v/>
      </c>
      <c r="G1487" s="6" t="s">
        <v>108</v>
      </c>
      <c r="H1487" s="6">
        <v>445000</v>
      </c>
      <c r="I1487" t="s">
        <v>569</v>
      </c>
      <c r="J1487" s="352">
        <f t="shared" ca="1" si="94"/>
        <v>9.253764409426081E-3</v>
      </c>
      <c r="K1487" s="353">
        <f t="array" aca="1" ref="K1487" ca="1">INDEX($B$3:$E$5837,MATCH(H1487&amp;I1487,$B$3:$B$5837&amp;$C$3:$C$5837,0),4)</f>
        <v>4</v>
      </c>
      <c r="L1487">
        <f t="shared" ca="1" si="95"/>
        <v>4</v>
      </c>
    </row>
    <row r="1488" spans="1:12">
      <c r="A1488" s="6" t="s">
        <v>108</v>
      </c>
      <c r="B1488">
        <v>541512</v>
      </c>
      <c r="C1488" s="350" t="s">
        <v>572</v>
      </c>
      <c r="D1488" s="351">
        <f t="shared" ca="1" si="92"/>
        <v>0</v>
      </c>
      <c r="E1488" s="375" t="str">
        <f t="shared" ca="1" si="93"/>
        <v/>
      </c>
      <c r="G1488" s="6" t="s">
        <v>108</v>
      </c>
      <c r="H1488" s="6">
        <v>445000</v>
      </c>
      <c r="I1488" t="s">
        <v>570</v>
      </c>
      <c r="J1488" s="352">
        <f t="shared" ca="1" si="94"/>
        <v>6.3781082039005362E-7</v>
      </c>
      <c r="K1488" s="353">
        <f t="array" aca="1" ref="K1488" ca="1">INDEX($B$3:$E$5837,MATCH(H1488&amp;I1488,$B$3:$B$5837&amp;$C$3:$C$5837,0),4)</f>
        <v>4</v>
      </c>
      <c r="L1488">
        <f t="shared" ca="1" si="95"/>
        <v>4</v>
      </c>
    </row>
    <row r="1489" spans="1:12">
      <c r="A1489" s="6" t="s">
        <v>108</v>
      </c>
      <c r="B1489" t="s">
        <v>477</v>
      </c>
      <c r="C1489" s="350" t="s">
        <v>572</v>
      </c>
      <c r="D1489" s="351">
        <f t="shared" ca="1" si="92"/>
        <v>0</v>
      </c>
      <c r="E1489" s="375" t="str">
        <f t="shared" ca="1" si="93"/>
        <v/>
      </c>
      <c r="G1489" s="6" t="s">
        <v>108</v>
      </c>
      <c r="H1489" s="6">
        <v>445000</v>
      </c>
      <c r="I1489" t="s">
        <v>575</v>
      </c>
      <c r="J1489" s="352">
        <f t="shared" ca="1" si="94"/>
        <v>2.0269831727385252E-7</v>
      </c>
      <c r="K1489" s="353">
        <f t="array" aca="1" ref="K1489" ca="1">INDEX($B$3:$E$5837,MATCH(H1489&amp;I1489,$B$3:$B$5837&amp;$C$3:$C$5837,0),4)</f>
        <v>4</v>
      </c>
      <c r="L1489">
        <f t="shared" ca="1" si="95"/>
        <v>4</v>
      </c>
    </row>
    <row r="1490" spans="1:12">
      <c r="A1490" s="6" t="s">
        <v>108</v>
      </c>
      <c r="B1490">
        <v>541200</v>
      </c>
      <c r="C1490" s="350" t="s">
        <v>572</v>
      </c>
      <c r="D1490" s="351">
        <f t="shared" ca="1" si="92"/>
        <v>0</v>
      </c>
      <c r="E1490" s="375" t="str">
        <f t="shared" ca="1" si="93"/>
        <v/>
      </c>
      <c r="G1490" s="6" t="s">
        <v>108</v>
      </c>
      <c r="H1490" s="6">
        <v>445000</v>
      </c>
      <c r="I1490" t="s">
        <v>574</v>
      </c>
      <c r="J1490" s="352">
        <f t="shared" ca="1" si="94"/>
        <v>1.7918133949138297E-8</v>
      </c>
      <c r="K1490" s="353">
        <f t="array" aca="1" ref="K1490" ca="1">INDEX($B$3:$E$5837,MATCH(H1490&amp;I1490,$B$3:$B$5837&amp;$C$3:$C$5837,0),4)</f>
        <v>4</v>
      </c>
      <c r="L1490">
        <f t="shared" ca="1" si="95"/>
        <v>4</v>
      </c>
    </row>
    <row r="1491" spans="1:12">
      <c r="A1491" s="6" t="s">
        <v>108</v>
      </c>
      <c r="B1491">
        <v>541300</v>
      </c>
      <c r="C1491" s="350" t="s">
        <v>572</v>
      </c>
      <c r="D1491" s="351">
        <f t="shared" ca="1" si="92"/>
        <v>0</v>
      </c>
      <c r="E1491" s="375" t="str">
        <f t="shared" ca="1" si="93"/>
        <v/>
      </c>
      <c r="G1491" s="6" t="s">
        <v>108</v>
      </c>
      <c r="H1491" s="6">
        <v>445000</v>
      </c>
      <c r="I1491" t="s">
        <v>573</v>
      </c>
      <c r="J1491" s="352">
        <f t="shared" ca="1" si="94"/>
        <v>5.6651733353192444E-9</v>
      </c>
      <c r="K1491" s="353">
        <f t="array" aca="1" ref="K1491" ca="1">INDEX($B$3:$E$5837,MATCH(H1491&amp;I1491,$B$3:$B$5837&amp;$C$3:$C$5837,0),4)</f>
        <v>4</v>
      </c>
      <c r="L1491">
        <f t="shared" ca="1" si="95"/>
        <v>4</v>
      </c>
    </row>
    <row r="1492" spans="1:12">
      <c r="A1492" s="6" t="s">
        <v>108</v>
      </c>
      <c r="B1492">
        <v>541400</v>
      </c>
      <c r="C1492" s="350" t="s">
        <v>572</v>
      </c>
      <c r="D1492" s="351">
        <f t="shared" ca="1" si="92"/>
        <v>0</v>
      </c>
      <c r="E1492" s="375" t="str">
        <f t="shared" ca="1" si="93"/>
        <v/>
      </c>
      <c r="G1492" s="6" t="s">
        <v>108</v>
      </c>
      <c r="H1492" s="6">
        <v>445000</v>
      </c>
      <c r="I1492" t="s">
        <v>576</v>
      </c>
      <c r="J1492" s="352">
        <f t="shared" ca="1" si="94"/>
        <v>1.1206777453592932E-8</v>
      </c>
      <c r="K1492" s="353">
        <f t="array" aca="1" ref="K1492" ca="1">INDEX($B$3:$E$5837,MATCH(H1492&amp;I1492,$B$3:$B$5837&amp;$C$3:$C$5837,0),4)</f>
        <v>4</v>
      </c>
      <c r="L1492">
        <f t="shared" ca="1" si="95"/>
        <v>4</v>
      </c>
    </row>
    <row r="1493" spans="1:12">
      <c r="A1493" s="6" t="s">
        <v>108</v>
      </c>
      <c r="B1493">
        <v>541610</v>
      </c>
      <c r="C1493" s="350" t="s">
        <v>572</v>
      </c>
      <c r="D1493" s="351">
        <f t="shared" ca="1" si="92"/>
        <v>0</v>
      </c>
      <c r="E1493" s="375" t="str">
        <f t="shared" ca="1" si="93"/>
        <v/>
      </c>
      <c r="G1493" s="6" t="s">
        <v>108</v>
      </c>
      <c r="H1493" s="6">
        <v>445000</v>
      </c>
      <c r="I1493" t="s">
        <v>571</v>
      </c>
      <c r="J1493" s="352">
        <f t="shared" ca="1" si="94"/>
        <v>1.7416351059758149E-8</v>
      </c>
      <c r="K1493" s="353">
        <f t="array" aca="1" ref="K1493" ca="1">INDEX($B$3:$E$5837,MATCH(H1493&amp;I1493,$B$3:$B$5837&amp;$C$3:$C$5837,0),4)</f>
        <v>4</v>
      </c>
      <c r="L1493">
        <f t="shared" ca="1" si="95"/>
        <v>4</v>
      </c>
    </row>
    <row r="1494" spans="1:12">
      <c r="A1494" s="6" t="s">
        <v>108</v>
      </c>
      <c r="B1494" t="s">
        <v>483</v>
      </c>
      <c r="C1494" s="350" t="s">
        <v>572</v>
      </c>
      <c r="D1494" s="351">
        <f t="shared" ca="1" si="92"/>
        <v>0</v>
      </c>
      <c r="E1494" s="375" t="str">
        <f t="shared" ca="1" si="93"/>
        <v/>
      </c>
      <c r="G1494" s="6" t="s">
        <v>108</v>
      </c>
      <c r="H1494">
        <v>445000</v>
      </c>
      <c r="I1494" t="s">
        <v>577</v>
      </c>
      <c r="J1494" s="352">
        <f t="shared" ca="1" si="94"/>
        <v>5.0674715614094177E-10</v>
      </c>
      <c r="K1494" s="353">
        <f t="array" aca="1" ref="K1494" ca="1">INDEX($B$3:$E$5837,MATCH(H1494&amp;I1494,$B$3:$B$5837&amp;$C$3:$C$5837,0),4)</f>
        <v>4</v>
      </c>
      <c r="L1494">
        <f t="shared" ca="1" si="95"/>
        <v>4</v>
      </c>
    </row>
    <row r="1495" spans="1:12">
      <c r="A1495" s="6" t="s">
        <v>108</v>
      </c>
      <c r="B1495">
        <v>541700</v>
      </c>
      <c r="C1495" s="350" t="s">
        <v>572</v>
      </c>
      <c r="D1495" s="351">
        <f t="shared" ca="1" si="92"/>
        <v>0</v>
      </c>
      <c r="E1495" s="375" t="str">
        <f t="shared" ca="1" si="93"/>
        <v/>
      </c>
      <c r="G1495" s="6" t="s">
        <v>108</v>
      </c>
      <c r="H1495" s="6">
        <v>452000</v>
      </c>
      <c r="I1495" t="s">
        <v>569</v>
      </c>
      <c r="J1495" s="352">
        <f t="shared" ca="1" si="94"/>
        <v>7.5608877332186148E-3</v>
      </c>
      <c r="K1495" s="353">
        <f t="array" aca="1" ref="K1495" ca="1">INDEX($B$3:$E$5837,MATCH(H1495&amp;I1495,$B$3:$B$5837&amp;$C$3:$C$5837,0),4)</f>
        <v>4</v>
      </c>
      <c r="L1495">
        <f t="shared" ca="1" si="95"/>
        <v>4</v>
      </c>
    </row>
    <row r="1496" spans="1:12">
      <c r="A1496" s="6" t="s">
        <v>108</v>
      </c>
      <c r="B1496">
        <v>541800</v>
      </c>
      <c r="C1496" s="350" t="s">
        <v>572</v>
      </c>
      <c r="D1496" s="351">
        <f t="shared" ca="1" si="92"/>
        <v>0</v>
      </c>
      <c r="E1496" s="375" t="str">
        <f t="shared" ca="1" si="93"/>
        <v/>
      </c>
      <c r="G1496" s="6" t="s">
        <v>108</v>
      </c>
      <c r="H1496" s="6">
        <v>452000</v>
      </c>
      <c r="I1496" t="s">
        <v>570</v>
      </c>
      <c r="J1496" s="352">
        <f t="shared" ca="1" si="94"/>
        <v>5.9025068890806584E-7</v>
      </c>
      <c r="K1496" s="353">
        <f t="array" aca="1" ref="K1496" ca="1">INDEX($B$3:$E$5837,MATCH(H1496&amp;I1496,$B$3:$B$5837&amp;$C$3:$C$5837,0),4)</f>
        <v>4</v>
      </c>
      <c r="L1496">
        <f t="shared" ca="1" si="95"/>
        <v>4</v>
      </c>
    </row>
    <row r="1497" spans="1:12">
      <c r="A1497" s="6" t="s">
        <v>108</v>
      </c>
      <c r="B1497" t="s">
        <v>487</v>
      </c>
      <c r="C1497" s="350" t="s">
        <v>572</v>
      </c>
      <c r="D1497" s="351">
        <f t="shared" ca="1" si="92"/>
        <v>0</v>
      </c>
      <c r="E1497" s="375" t="str">
        <f t="shared" ca="1" si="93"/>
        <v/>
      </c>
      <c r="G1497" s="6" t="s">
        <v>108</v>
      </c>
      <c r="H1497" s="6">
        <v>452000</v>
      </c>
      <c r="I1497" t="s">
        <v>575</v>
      </c>
      <c r="J1497" s="352">
        <f t="shared" ca="1" si="94"/>
        <v>5.6328401436178576E-8</v>
      </c>
      <c r="K1497" s="353">
        <f t="array" aca="1" ref="K1497" ca="1">INDEX($B$3:$E$5837,MATCH(H1497&amp;I1497,$B$3:$B$5837&amp;$C$3:$C$5837,0),4)</f>
        <v>4</v>
      </c>
      <c r="L1497">
        <f t="shared" ca="1" si="95"/>
        <v>4</v>
      </c>
    </row>
    <row r="1498" spans="1:12">
      <c r="A1498" s="6" t="s">
        <v>108</v>
      </c>
      <c r="B1498">
        <v>541920</v>
      </c>
      <c r="C1498" s="350" t="s">
        <v>572</v>
      </c>
      <c r="D1498" s="351">
        <f t="shared" ca="1" si="92"/>
        <v>0</v>
      </c>
      <c r="E1498" s="375" t="str">
        <f t="shared" ca="1" si="93"/>
        <v/>
      </c>
      <c r="G1498" s="6" t="s">
        <v>108</v>
      </c>
      <c r="H1498" s="6">
        <v>452000</v>
      </c>
      <c r="I1498" t="s">
        <v>574</v>
      </c>
      <c r="J1498" s="352">
        <f t="shared" ca="1" si="94"/>
        <v>4.9793202807435362E-9</v>
      </c>
      <c r="K1498" s="353">
        <f t="array" aca="1" ref="K1498" ca="1">INDEX($B$3:$E$5837,MATCH(H1498&amp;I1498,$B$3:$B$5837&amp;$C$3:$C$5837,0),4)</f>
        <v>4</v>
      </c>
      <c r="L1498">
        <f t="shared" ca="1" si="95"/>
        <v>4</v>
      </c>
    </row>
    <row r="1499" spans="1:12">
      <c r="A1499" s="6" t="s">
        <v>108</v>
      </c>
      <c r="B1499">
        <v>541940</v>
      </c>
      <c r="C1499" s="350" t="s">
        <v>572</v>
      </c>
      <c r="D1499" s="351">
        <f t="shared" ca="1" si="92"/>
        <v>0</v>
      </c>
      <c r="E1499" s="375" t="str">
        <f t="shared" ca="1" si="93"/>
        <v/>
      </c>
      <c r="G1499" s="6" t="s">
        <v>108</v>
      </c>
      <c r="H1499" s="6">
        <v>452000</v>
      </c>
      <c r="I1499" t="s">
        <v>573</v>
      </c>
      <c r="J1499" s="352">
        <f t="shared" ca="1" si="94"/>
        <v>1.5743108385368001E-9</v>
      </c>
      <c r="K1499" s="353">
        <f t="array" aca="1" ref="K1499" ca="1">INDEX($B$3:$E$5837,MATCH(H1499&amp;I1499,$B$3:$B$5837&amp;$C$3:$C$5837,0),4)</f>
        <v>4</v>
      </c>
      <c r="L1499">
        <f t="shared" ca="1" si="95"/>
        <v>4</v>
      </c>
    </row>
    <row r="1500" spans="1:12">
      <c r="A1500" s="6" t="s">
        <v>108</v>
      </c>
      <c r="B1500">
        <v>550000</v>
      </c>
      <c r="C1500" s="350" t="s">
        <v>572</v>
      </c>
      <c r="D1500" s="351">
        <f t="shared" ca="1" si="92"/>
        <v>0</v>
      </c>
      <c r="E1500" s="375" t="str">
        <f t="shared" ca="1" si="93"/>
        <v/>
      </c>
      <c r="G1500" s="6" t="s">
        <v>108</v>
      </c>
      <c r="H1500" s="6">
        <v>452000</v>
      </c>
      <c r="I1500" t="s">
        <v>571</v>
      </c>
      <c r="J1500" s="352">
        <f t="shared" ca="1" si="94"/>
        <v>1.4637120848536405E-8</v>
      </c>
      <c r="K1500" s="353">
        <f t="array" aca="1" ref="K1500" ca="1">INDEX($B$3:$E$5837,MATCH(H1500&amp;I1500,$B$3:$B$5837&amp;$C$3:$C$5837,0),4)</f>
        <v>4</v>
      </c>
      <c r="L1500">
        <f t="shared" ca="1" si="95"/>
        <v>4</v>
      </c>
    </row>
    <row r="1501" spans="1:12">
      <c r="A1501" s="6" t="s">
        <v>108</v>
      </c>
      <c r="B1501">
        <v>561100</v>
      </c>
      <c r="C1501" s="350" t="s">
        <v>572</v>
      </c>
      <c r="D1501" s="351">
        <f t="shared" ca="1" si="92"/>
        <v>0</v>
      </c>
      <c r="E1501" s="375" t="str">
        <f t="shared" ca="1" si="93"/>
        <v/>
      </c>
      <c r="G1501" s="6" t="s">
        <v>108</v>
      </c>
      <c r="H1501" s="6">
        <v>452000</v>
      </c>
      <c r="I1501" t="s">
        <v>576</v>
      </c>
      <c r="J1501" s="352">
        <f t="shared" ca="1" si="94"/>
        <v>3.1142826822733008E-9</v>
      </c>
      <c r="K1501" s="353">
        <f t="array" aca="1" ref="K1501" ca="1">INDEX($B$3:$E$5837,MATCH(H1501&amp;I1501,$B$3:$B$5837&amp;$C$3:$C$5837,0),4)</f>
        <v>4</v>
      </c>
      <c r="L1501">
        <f t="shared" ca="1" si="95"/>
        <v>4</v>
      </c>
    </row>
    <row r="1502" spans="1:12">
      <c r="A1502" s="6" t="s">
        <v>108</v>
      </c>
      <c r="B1502">
        <v>561200</v>
      </c>
      <c r="C1502" s="350" t="s">
        <v>572</v>
      </c>
      <c r="D1502" s="351">
        <f t="shared" ca="1" si="92"/>
        <v>0</v>
      </c>
      <c r="E1502" s="375" t="str">
        <f t="shared" ca="1" si="93"/>
        <v/>
      </c>
      <c r="G1502" s="6" t="s">
        <v>108</v>
      </c>
      <c r="H1502">
        <v>452000</v>
      </c>
      <c r="I1502" t="s">
        <v>577</v>
      </c>
      <c r="J1502" s="352">
        <f t="shared" ca="1" si="94"/>
        <v>1.4082138234618167E-10</v>
      </c>
      <c r="K1502" s="353">
        <f t="array" aca="1" ref="K1502" ca="1">INDEX($B$3:$E$5837,MATCH(H1502&amp;I1502,$B$3:$B$5837&amp;$C$3:$C$5837,0),4)</f>
        <v>4</v>
      </c>
      <c r="L1502">
        <f t="shared" ca="1" si="95"/>
        <v>4</v>
      </c>
    </row>
    <row r="1503" spans="1:12">
      <c r="A1503" s="6" t="s">
        <v>108</v>
      </c>
      <c r="B1503">
        <v>561300</v>
      </c>
      <c r="C1503" s="350" t="s">
        <v>572</v>
      </c>
      <c r="D1503" s="351">
        <f t="shared" ca="1" si="92"/>
        <v>0</v>
      </c>
      <c r="E1503" s="375" t="str">
        <f t="shared" ca="1" si="93"/>
        <v/>
      </c>
      <c r="G1503" s="6" t="s">
        <v>108</v>
      </c>
      <c r="H1503" s="6">
        <v>481000</v>
      </c>
      <c r="I1503" t="s">
        <v>569</v>
      </c>
      <c r="J1503" s="352">
        <f t="shared" ca="1" si="94"/>
        <v>1.0820515732493501</v>
      </c>
      <c r="K1503" s="353">
        <f t="array" aca="1" ref="K1503" ca="1">INDEX($B$3:$E$5837,MATCH(H1503&amp;I1503,$B$3:$B$5837&amp;$C$3:$C$5837,0),4)</f>
        <v>2</v>
      </c>
      <c r="L1503">
        <f t="shared" ca="1" si="95"/>
        <v>1</v>
      </c>
    </row>
    <row r="1504" spans="1:12">
      <c r="A1504" s="6" t="s">
        <v>108</v>
      </c>
      <c r="B1504">
        <v>561400</v>
      </c>
      <c r="C1504" s="350" t="s">
        <v>572</v>
      </c>
      <c r="D1504" s="351">
        <f t="shared" ca="1" si="92"/>
        <v>0</v>
      </c>
      <c r="E1504" s="375" t="str">
        <f t="shared" ca="1" si="93"/>
        <v/>
      </c>
      <c r="G1504" s="6" t="s">
        <v>108</v>
      </c>
      <c r="H1504" s="6">
        <v>481000</v>
      </c>
      <c r="I1504" t="s">
        <v>571</v>
      </c>
      <c r="J1504" s="352">
        <f t="shared" ca="1" si="94"/>
        <v>3.6569280092419603E-5</v>
      </c>
      <c r="K1504" s="353">
        <f t="array" aca="1" ref="K1504" ca="1">INDEX($B$3:$E$5837,MATCH(H1504&amp;I1504,$B$3:$B$5837&amp;$C$3:$C$5837,0),4)</f>
        <v>4</v>
      </c>
      <c r="L1504">
        <f t="shared" ca="1" si="95"/>
        <v>4</v>
      </c>
    </row>
    <row r="1505" spans="1:12">
      <c r="A1505" s="6" t="s">
        <v>108</v>
      </c>
      <c r="B1505">
        <v>561500</v>
      </c>
      <c r="C1505" s="350" t="s">
        <v>572</v>
      </c>
      <c r="D1505" s="351">
        <f t="shared" ca="1" si="92"/>
        <v>0</v>
      </c>
      <c r="E1505" s="375" t="str">
        <f t="shared" ca="1" si="93"/>
        <v/>
      </c>
      <c r="G1505" s="6" t="s">
        <v>108</v>
      </c>
      <c r="H1505" s="6">
        <v>481000</v>
      </c>
      <c r="I1505" t="s">
        <v>570</v>
      </c>
      <c r="J1505" s="352">
        <f t="shared" ca="1" si="94"/>
        <v>1.0590763106303128E-7</v>
      </c>
      <c r="K1505" s="353">
        <f t="array" aca="1" ref="K1505" ca="1">INDEX($B$3:$E$5837,MATCH(H1505&amp;I1505,$B$3:$B$5837&amp;$C$3:$C$5837,0),4)</f>
        <v>4</v>
      </c>
      <c r="L1505">
        <f t="shared" ca="1" si="95"/>
        <v>4</v>
      </c>
    </row>
    <row r="1506" spans="1:12">
      <c r="A1506" s="6" t="s">
        <v>108</v>
      </c>
      <c r="B1506">
        <v>561600</v>
      </c>
      <c r="C1506" s="350" t="s">
        <v>572</v>
      </c>
      <c r="D1506" s="351">
        <f t="shared" ca="1" si="92"/>
        <v>0</v>
      </c>
      <c r="E1506" s="375" t="str">
        <f t="shared" ca="1" si="93"/>
        <v/>
      </c>
      <c r="G1506" s="6" t="s">
        <v>108</v>
      </c>
      <c r="H1506" s="6">
        <v>482000</v>
      </c>
      <c r="I1506" t="s">
        <v>569</v>
      </c>
      <c r="J1506" s="352">
        <f t="shared" ca="1" si="94"/>
        <v>0.76041224875722013</v>
      </c>
      <c r="K1506" s="353">
        <f t="array" aca="1" ref="K1506" ca="1">INDEX($B$3:$E$5837,MATCH(H1506&amp;I1506,$B$3:$B$5837&amp;$C$3:$C$5837,0),4)</f>
        <v>4</v>
      </c>
      <c r="L1506">
        <f t="shared" ca="1" si="95"/>
        <v>4</v>
      </c>
    </row>
    <row r="1507" spans="1:12">
      <c r="A1507" s="6" t="s">
        <v>108</v>
      </c>
      <c r="B1507">
        <v>561700</v>
      </c>
      <c r="C1507" s="350" t="s">
        <v>572</v>
      </c>
      <c r="D1507" s="351">
        <f t="shared" ca="1" si="92"/>
        <v>0</v>
      </c>
      <c r="E1507" s="375" t="str">
        <f t="shared" ca="1" si="93"/>
        <v/>
      </c>
      <c r="G1507" s="6" t="s">
        <v>108</v>
      </c>
      <c r="H1507" s="6">
        <v>482000</v>
      </c>
      <c r="I1507" t="s">
        <v>570</v>
      </c>
      <c r="J1507" s="352">
        <f t="shared" ca="1" si="94"/>
        <v>6.461200491051237E-5</v>
      </c>
      <c r="K1507" s="353">
        <f t="array" aca="1" ref="K1507" ca="1">INDEX($B$3:$E$5837,MATCH(H1507&amp;I1507,$B$3:$B$5837&amp;$C$3:$C$5837,0),4)</f>
        <v>4</v>
      </c>
      <c r="L1507">
        <f t="shared" ca="1" si="95"/>
        <v>4</v>
      </c>
    </row>
    <row r="1508" spans="1:12">
      <c r="A1508" s="6" t="s">
        <v>108</v>
      </c>
      <c r="B1508">
        <v>561900</v>
      </c>
      <c r="C1508" s="350" t="s">
        <v>572</v>
      </c>
      <c r="D1508" s="351">
        <f t="shared" ca="1" si="92"/>
        <v>0</v>
      </c>
      <c r="E1508" s="375" t="str">
        <f t="shared" ca="1" si="93"/>
        <v/>
      </c>
      <c r="G1508" s="6" t="s">
        <v>108</v>
      </c>
      <c r="H1508" s="6">
        <v>482000</v>
      </c>
      <c r="I1508" t="s">
        <v>571</v>
      </c>
      <c r="J1508" s="352">
        <f t="shared" ca="1" si="94"/>
        <v>1.6261410631840365E-5</v>
      </c>
      <c r="K1508" s="353">
        <f t="array" aca="1" ref="K1508" ca="1">INDEX($B$3:$E$5837,MATCH(H1508&amp;I1508,$B$3:$B$5837&amp;$C$3:$C$5837,0),4)</f>
        <v>4</v>
      </c>
      <c r="L1508">
        <f t="shared" ca="1" si="95"/>
        <v>4</v>
      </c>
    </row>
    <row r="1509" spans="1:12">
      <c r="A1509" s="6" t="s">
        <v>108</v>
      </c>
      <c r="B1509">
        <v>562000</v>
      </c>
      <c r="C1509" s="350" t="s">
        <v>572</v>
      </c>
      <c r="D1509" s="351">
        <f t="shared" ca="1" si="92"/>
        <v>0</v>
      </c>
      <c r="E1509" s="375" t="str">
        <f t="shared" ca="1" si="93"/>
        <v/>
      </c>
      <c r="G1509" s="6" t="s">
        <v>108</v>
      </c>
      <c r="H1509" s="6">
        <v>482000</v>
      </c>
      <c r="I1509" t="s">
        <v>575</v>
      </c>
      <c r="J1509" s="352">
        <f t="shared" ca="1" si="94"/>
        <v>4.4906749464064602E-6</v>
      </c>
      <c r="K1509" s="353">
        <f t="array" aca="1" ref="K1509" ca="1">INDEX($B$3:$E$5837,MATCH(H1509&amp;I1509,$B$3:$B$5837&amp;$C$3:$C$5837,0),4)</f>
        <v>4</v>
      </c>
      <c r="L1509">
        <f t="shared" ca="1" si="95"/>
        <v>4</v>
      </c>
    </row>
    <row r="1510" spans="1:12">
      <c r="A1510" s="6" t="s">
        <v>108</v>
      </c>
      <c r="B1510">
        <v>611100</v>
      </c>
      <c r="C1510" s="350" t="s">
        <v>572</v>
      </c>
      <c r="D1510" s="351">
        <f t="shared" ca="1" si="92"/>
        <v>0</v>
      </c>
      <c r="E1510" s="375" t="str">
        <f t="shared" ca="1" si="93"/>
        <v/>
      </c>
      <c r="G1510" s="6" t="s">
        <v>108</v>
      </c>
      <c r="H1510" s="6">
        <v>482000</v>
      </c>
      <c r="I1510" t="s">
        <v>574</v>
      </c>
      <c r="J1510" s="352">
        <f t="shared" ca="1" si="94"/>
        <v>3.9696686333631469E-7</v>
      </c>
      <c r="K1510" s="353">
        <f t="array" aca="1" ref="K1510" ca="1">INDEX($B$3:$E$5837,MATCH(H1510&amp;I1510,$B$3:$B$5837&amp;$C$3:$C$5837,0),4)</f>
        <v>4</v>
      </c>
      <c r="L1510">
        <f t="shared" ca="1" si="95"/>
        <v>4</v>
      </c>
    </row>
    <row r="1511" spans="1:12">
      <c r="A1511" s="6" t="s">
        <v>108</v>
      </c>
      <c r="B1511" t="s">
        <v>502</v>
      </c>
      <c r="C1511" s="350" t="s">
        <v>572</v>
      </c>
      <c r="D1511" s="351">
        <f t="shared" ca="1" si="92"/>
        <v>0</v>
      </c>
      <c r="E1511" s="375" t="str">
        <f t="shared" ca="1" si="93"/>
        <v/>
      </c>
      <c r="G1511" s="6" t="s">
        <v>108</v>
      </c>
      <c r="H1511">
        <v>482000</v>
      </c>
      <c r="I1511" t="s">
        <v>573</v>
      </c>
      <c r="J1511" s="352">
        <f t="shared" ca="1" si="94"/>
        <v>1.2550894504761532E-7</v>
      </c>
      <c r="K1511" s="353">
        <f t="array" aca="1" ref="K1511" ca="1">INDEX($B$3:$E$5837,MATCH(H1511&amp;I1511,$B$3:$B$5837&amp;$C$3:$C$5837,0),4)</f>
        <v>4</v>
      </c>
      <c r="L1511">
        <f t="shared" ca="1" si="95"/>
        <v>4</v>
      </c>
    </row>
    <row r="1512" spans="1:12">
      <c r="A1512" s="6" t="s">
        <v>108</v>
      </c>
      <c r="B1512" t="s">
        <v>504</v>
      </c>
      <c r="C1512" s="350" t="s">
        <v>572</v>
      </c>
      <c r="D1512" s="351">
        <f t="shared" ca="1" si="92"/>
        <v>0</v>
      </c>
      <c r="E1512" s="375" t="str">
        <f t="shared" ca="1" si="93"/>
        <v/>
      </c>
      <c r="G1512" s="6" t="s">
        <v>108</v>
      </c>
      <c r="H1512" s="6">
        <v>482000</v>
      </c>
      <c r="I1512" t="s">
        <v>576</v>
      </c>
      <c r="J1512" s="352">
        <f t="shared" ca="1" si="94"/>
        <v>2.4828027887774906E-7</v>
      </c>
      <c r="K1512" s="353">
        <f t="array" aca="1" ref="K1512" ca="1">INDEX($B$3:$E$5837,MATCH(H1512&amp;I1512,$B$3:$B$5837&amp;$C$3:$C$5837,0),4)</f>
        <v>4</v>
      </c>
      <c r="L1512">
        <f t="shared" ca="1" si="95"/>
        <v>4</v>
      </c>
    </row>
    <row r="1513" spans="1:12">
      <c r="A1513" s="6" t="s">
        <v>108</v>
      </c>
      <c r="B1513">
        <v>621100</v>
      </c>
      <c r="C1513" s="350" t="s">
        <v>572</v>
      </c>
      <c r="D1513" s="351">
        <f t="shared" ca="1" si="92"/>
        <v>0</v>
      </c>
      <c r="E1513" s="375" t="str">
        <f t="shared" ca="1" si="93"/>
        <v/>
      </c>
      <c r="G1513" s="6" t="s">
        <v>108</v>
      </c>
      <c r="H1513">
        <v>482000</v>
      </c>
      <c r="I1513" t="s">
        <v>577</v>
      </c>
      <c r="J1513" s="352">
        <f t="shared" ca="1" si="94"/>
        <v>1.1226717561598618E-8</v>
      </c>
      <c r="K1513" s="353">
        <f t="array" aca="1" ref="K1513" ca="1">INDEX($B$3:$E$5837,MATCH(H1513&amp;I1513,$B$3:$B$5837&amp;$C$3:$C$5837,0),4)</f>
        <v>4</v>
      </c>
      <c r="L1513">
        <f t="shared" ca="1" si="95"/>
        <v>4</v>
      </c>
    </row>
    <row r="1514" spans="1:12">
      <c r="A1514" s="6" t="s">
        <v>108</v>
      </c>
      <c r="B1514">
        <v>621200</v>
      </c>
      <c r="C1514" s="350" t="s">
        <v>572</v>
      </c>
      <c r="D1514" s="351">
        <f t="shared" ca="1" si="92"/>
        <v>0</v>
      </c>
      <c r="E1514" s="375" t="str">
        <f t="shared" ca="1" si="93"/>
        <v/>
      </c>
      <c r="G1514" s="6" t="s">
        <v>108</v>
      </c>
      <c r="H1514">
        <v>483000</v>
      </c>
      <c r="I1514" t="s">
        <v>569</v>
      </c>
      <c r="J1514" s="352">
        <f t="shared" ca="1" si="94"/>
        <v>0.78392353656676028</v>
      </c>
      <c r="K1514" s="353">
        <f t="array" aca="1" ref="K1514" ca="1">INDEX($B$3:$E$5837,MATCH(H1514&amp;I1514,$B$3:$B$5837&amp;$C$3:$C$5837,0),4)</f>
        <v>2</v>
      </c>
      <c r="L1514">
        <f t="shared" ca="1" si="95"/>
        <v>1</v>
      </c>
    </row>
    <row r="1515" spans="1:12">
      <c r="A1515" s="6" t="s">
        <v>108</v>
      </c>
      <c r="B1515">
        <v>621300</v>
      </c>
      <c r="C1515" s="350" t="s">
        <v>572</v>
      </c>
      <c r="D1515" s="351">
        <f t="shared" ca="1" si="92"/>
        <v>0</v>
      </c>
      <c r="E1515" s="375" t="str">
        <f t="shared" ca="1" si="93"/>
        <v/>
      </c>
      <c r="G1515" s="6" t="s">
        <v>108</v>
      </c>
      <c r="H1515" s="6">
        <v>483000</v>
      </c>
      <c r="I1515" t="s">
        <v>571</v>
      </c>
      <c r="J1515" s="352">
        <f t="shared" ca="1" si="94"/>
        <v>4.860321308898415E-5</v>
      </c>
      <c r="K1515" s="353">
        <f t="array" aca="1" ref="K1515" ca="1">INDEX($B$3:$E$5837,MATCH(H1515&amp;I1515,$B$3:$B$5837&amp;$C$3:$C$5837,0),4)</f>
        <v>4</v>
      </c>
      <c r="L1515">
        <f t="shared" ca="1" si="95"/>
        <v>4</v>
      </c>
    </row>
    <row r="1516" spans="1:12">
      <c r="A1516" s="6" t="s">
        <v>108</v>
      </c>
      <c r="B1516">
        <v>621400</v>
      </c>
      <c r="C1516" s="350" t="s">
        <v>572</v>
      </c>
      <c r="D1516" s="351">
        <f t="shared" ca="1" si="92"/>
        <v>0</v>
      </c>
      <c r="E1516" s="375" t="str">
        <f t="shared" ca="1" si="93"/>
        <v/>
      </c>
      <c r="G1516" s="6" t="s">
        <v>108</v>
      </c>
      <c r="H1516">
        <v>484000</v>
      </c>
      <c r="I1516" t="s">
        <v>569</v>
      </c>
      <c r="J1516" s="352">
        <f t="shared" ca="1" si="94"/>
        <v>1.5291856665722476</v>
      </c>
      <c r="K1516" s="353">
        <f t="array" aca="1" ref="K1516" ca="1">INDEX($B$3:$E$5837,MATCH(H1516&amp;I1516,$B$3:$B$5837&amp;$C$3:$C$5837,0),4)</f>
        <v>4</v>
      </c>
      <c r="L1516">
        <f t="shared" ca="1" si="95"/>
        <v>4</v>
      </c>
    </row>
    <row r="1517" spans="1:12">
      <c r="A1517" s="6" t="s">
        <v>108</v>
      </c>
      <c r="B1517">
        <v>621500</v>
      </c>
      <c r="C1517" s="350" t="s">
        <v>572</v>
      </c>
      <c r="D1517" s="351">
        <f t="shared" ca="1" si="92"/>
        <v>0</v>
      </c>
      <c r="E1517" s="375" t="str">
        <f t="shared" ca="1" si="93"/>
        <v/>
      </c>
      <c r="G1517" s="6" t="s">
        <v>108</v>
      </c>
      <c r="H1517" s="6">
        <v>484000</v>
      </c>
      <c r="I1517" t="s">
        <v>571</v>
      </c>
      <c r="J1517" s="352">
        <f t="shared" ca="1" si="94"/>
        <v>1.7776433194706384E-5</v>
      </c>
      <c r="K1517" s="353">
        <f t="array" aca="1" ref="K1517" ca="1">INDEX($B$3:$E$5837,MATCH(H1517&amp;I1517,$B$3:$B$5837&amp;$C$3:$C$5837,0),4)</f>
        <v>4</v>
      </c>
      <c r="L1517">
        <f t="shared" ca="1" si="95"/>
        <v>4</v>
      </c>
    </row>
    <row r="1518" spans="1:12">
      <c r="A1518" s="6" t="s">
        <v>108</v>
      </c>
      <c r="B1518">
        <v>621600</v>
      </c>
      <c r="C1518" s="350" t="s">
        <v>572</v>
      </c>
      <c r="D1518" s="351">
        <f t="shared" ca="1" si="92"/>
        <v>0</v>
      </c>
      <c r="E1518" s="375" t="str">
        <f t="shared" ca="1" si="93"/>
        <v/>
      </c>
      <c r="G1518" s="6" t="s">
        <v>108</v>
      </c>
      <c r="H1518" s="6">
        <v>484000</v>
      </c>
      <c r="I1518" t="s">
        <v>570</v>
      </c>
      <c r="J1518" s="352">
        <f t="shared" ca="1" si="94"/>
        <v>1.4126338912060008E-5</v>
      </c>
      <c r="K1518" s="353">
        <f t="array" aca="1" ref="K1518" ca="1">INDEX($B$3:$E$5837,MATCH(H1518&amp;I1518,$B$3:$B$5837&amp;$C$3:$C$5837,0),4)</f>
        <v>4</v>
      </c>
      <c r="L1518">
        <f t="shared" ca="1" si="95"/>
        <v>4</v>
      </c>
    </row>
    <row r="1519" spans="1:12">
      <c r="A1519" s="6" t="s">
        <v>108</v>
      </c>
      <c r="B1519">
        <v>621900</v>
      </c>
      <c r="C1519" s="350" t="s">
        <v>572</v>
      </c>
      <c r="D1519" s="351">
        <f t="shared" ca="1" si="92"/>
        <v>0</v>
      </c>
      <c r="E1519" s="375" t="str">
        <f t="shared" ca="1" si="93"/>
        <v/>
      </c>
      <c r="G1519" s="6" t="s">
        <v>108</v>
      </c>
      <c r="H1519" s="6">
        <v>484000</v>
      </c>
      <c r="I1519" t="s">
        <v>575</v>
      </c>
      <c r="J1519" s="352">
        <f t="shared" ca="1" si="94"/>
        <v>2.6484693441976309E-6</v>
      </c>
      <c r="K1519" s="353">
        <f t="array" aca="1" ref="K1519" ca="1">INDEX($B$3:$E$5837,MATCH(H1519&amp;I1519,$B$3:$B$5837&amp;$C$3:$C$5837,0),4)</f>
        <v>4</v>
      </c>
      <c r="L1519">
        <f t="shared" ca="1" si="95"/>
        <v>4</v>
      </c>
    </row>
    <row r="1520" spans="1:12">
      <c r="A1520" s="6" t="s">
        <v>108</v>
      </c>
      <c r="B1520">
        <v>622000</v>
      </c>
      <c r="C1520" s="350" t="s">
        <v>572</v>
      </c>
      <c r="D1520" s="351">
        <f t="shared" ca="1" si="92"/>
        <v>0</v>
      </c>
      <c r="E1520" s="375" t="str">
        <f t="shared" ca="1" si="93"/>
        <v/>
      </c>
      <c r="G1520" s="6" t="s">
        <v>108</v>
      </c>
      <c r="H1520" s="6">
        <v>484000</v>
      </c>
      <c r="I1520" t="s">
        <v>574</v>
      </c>
      <c r="J1520" s="352">
        <f t="shared" ca="1" si="94"/>
        <v>2.341194989073609E-7</v>
      </c>
      <c r="K1520" s="353">
        <f t="array" aca="1" ref="K1520" ca="1">INDEX($B$3:$E$5837,MATCH(H1520&amp;I1520,$B$3:$B$5837&amp;$C$3:$C$5837,0),4)</f>
        <v>4</v>
      </c>
      <c r="L1520">
        <f t="shared" ca="1" si="95"/>
        <v>4</v>
      </c>
    </row>
    <row r="1521" spans="1:12">
      <c r="A1521" s="6" t="s">
        <v>108</v>
      </c>
      <c r="B1521" t="s">
        <v>514</v>
      </c>
      <c r="C1521" s="350" t="s">
        <v>572</v>
      </c>
      <c r="D1521" s="351">
        <f t="shared" ca="1" si="92"/>
        <v>0</v>
      </c>
      <c r="E1521" s="375" t="str">
        <f t="shared" ca="1" si="93"/>
        <v/>
      </c>
      <c r="G1521" s="6" t="s">
        <v>108</v>
      </c>
      <c r="H1521" s="6">
        <v>484000</v>
      </c>
      <c r="I1521" t="s">
        <v>573</v>
      </c>
      <c r="J1521" s="352">
        <f t="shared" ca="1" si="94"/>
        <v>7.4021521786428463E-8</v>
      </c>
      <c r="K1521" s="353">
        <f t="array" aca="1" ref="K1521" ca="1">INDEX($B$3:$E$5837,MATCH(H1521&amp;I1521,$B$3:$B$5837&amp;$C$3:$C$5837,0),4)</f>
        <v>4</v>
      </c>
      <c r="L1521">
        <f t="shared" ca="1" si="95"/>
        <v>4</v>
      </c>
    </row>
    <row r="1522" spans="1:12">
      <c r="A1522" s="6" t="s">
        <v>108</v>
      </c>
      <c r="B1522" t="s">
        <v>516</v>
      </c>
      <c r="C1522" s="350" t="s">
        <v>572</v>
      </c>
      <c r="D1522" s="351">
        <f t="shared" ca="1" si="92"/>
        <v>0</v>
      </c>
      <c r="E1522" s="375" t="str">
        <f t="shared" ca="1" si="93"/>
        <v/>
      </c>
      <c r="G1522" s="6" t="s">
        <v>108</v>
      </c>
      <c r="H1522" s="6">
        <v>484000</v>
      </c>
      <c r="I1522" t="s">
        <v>576</v>
      </c>
      <c r="J1522" s="352">
        <f t="shared" ca="1" si="94"/>
        <v>1.4642848017818652E-7</v>
      </c>
      <c r="K1522" s="353">
        <f t="array" aca="1" ref="K1522" ca="1">INDEX($B$3:$E$5837,MATCH(H1522&amp;I1522,$B$3:$B$5837&amp;$C$3:$C$5837,0),4)</f>
        <v>4</v>
      </c>
      <c r="L1522">
        <f t="shared" ca="1" si="95"/>
        <v>4</v>
      </c>
    </row>
    <row r="1523" spans="1:12">
      <c r="A1523" s="6" t="s">
        <v>108</v>
      </c>
      <c r="B1523">
        <v>624100</v>
      </c>
      <c r="C1523" s="350" t="s">
        <v>572</v>
      </c>
      <c r="D1523" s="351">
        <f t="shared" ca="1" si="92"/>
        <v>0</v>
      </c>
      <c r="E1523" s="375" t="str">
        <f t="shared" ca="1" si="93"/>
        <v/>
      </c>
      <c r="G1523" s="6" t="s">
        <v>108</v>
      </c>
      <c r="H1523">
        <v>484000</v>
      </c>
      <c r="I1523" t="s">
        <v>577</v>
      </c>
      <c r="J1523" s="352">
        <f t="shared" ca="1" si="94"/>
        <v>6.6211911689695178E-9</v>
      </c>
      <c r="K1523" s="353">
        <f t="array" aca="1" ref="K1523" ca="1">INDEX($B$3:$E$5837,MATCH(H1523&amp;I1523,$B$3:$B$5837&amp;$C$3:$C$5837,0),4)</f>
        <v>4</v>
      </c>
      <c r="L1523">
        <f t="shared" ca="1" si="95"/>
        <v>4</v>
      </c>
    </row>
    <row r="1524" spans="1:12">
      <c r="A1524" s="6" t="s">
        <v>108</v>
      </c>
      <c r="B1524" t="s">
        <v>519</v>
      </c>
      <c r="C1524" s="350" t="s">
        <v>572</v>
      </c>
      <c r="D1524" s="351">
        <f t="shared" ca="1" si="92"/>
        <v>0</v>
      </c>
      <c r="E1524" s="375" t="str">
        <f t="shared" ca="1" si="93"/>
        <v/>
      </c>
      <c r="G1524" s="6" t="s">
        <v>108</v>
      </c>
      <c r="H1524">
        <v>485000</v>
      </c>
      <c r="I1524" t="s">
        <v>569</v>
      </c>
      <c r="J1524" s="352">
        <f t="shared" ca="1" si="94"/>
        <v>0.37300590660056354</v>
      </c>
      <c r="K1524" s="353">
        <f t="array" aca="1" ref="K1524" ca="1">INDEX($B$3:$E$5837,MATCH(H1524&amp;I1524,$B$3:$B$5837&amp;$C$3:$C$5837,0),4)</f>
        <v>4</v>
      </c>
      <c r="L1524">
        <f t="shared" ca="1" si="95"/>
        <v>4</v>
      </c>
    </row>
    <row r="1525" spans="1:12">
      <c r="A1525" s="6" t="s">
        <v>108</v>
      </c>
      <c r="B1525">
        <v>624400</v>
      </c>
      <c r="C1525" s="350" t="s">
        <v>572</v>
      </c>
      <c r="D1525" s="351">
        <f t="shared" ca="1" si="92"/>
        <v>0</v>
      </c>
      <c r="E1525" s="375" t="str">
        <f t="shared" ca="1" si="93"/>
        <v/>
      </c>
      <c r="G1525" s="6" t="s">
        <v>108</v>
      </c>
      <c r="H1525" s="6">
        <v>485000</v>
      </c>
      <c r="I1525" t="s">
        <v>575</v>
      </c>
      <c r="J1525" s="352">
        <f t="shared" ca="1" si="94"/>
        <v>3.1017371927047989E-6</v>
      </c>
      <c r="K1525" s="353">
        <f t="array" aca="1" ref="K1525" ca="1">INDEX($B$3:$E$5837,MATCH(H1525&amp;I1525,$B$3:$B$5837&amp;$C$3:$C$5837,0),4)</f>
        <v>4</v>
      </c>
      <c r="L1525">
        <f t="shared" ca="1" si="95"/>
        <v>4</v>
      </c>
    </row>
    <row r="1526" spans="1:12">
      <c r="A1526" s="6" t="s">
        <v>108</v>
      </c>
      <c r="B1526">
        <v>711100</v>
      </c>
      <c r="C1526" s="350" t="s">
        <v>572</v>
      </c>
      <c r="D1526" s="351">
        <f t="shared" ca="1" si="92"/>
        <v>0</v>
      </c>
      <c r="E1526" s="375" t="str">
        <f t="shared" ca="1" si="93"/>
        <v/>
      </c>
      <c r="G1526" s="6" t="s">
        <v>108</v>
      </c>
      <c r="H1526" s="6">
        <v>485000</v>
      </c>
      <c r="I1526" t="s">
        <v>574</v>
      </c>
      <c r="J1526" s="352">
        <f t="shared" ca="1" si="94"/>
        <v>2.741874882899093E-7</v>
      </c>
      <c r="K1526" s="353">
        <f t="array" aca="1" ref="K1526" ca="1">INDEX($B$3:$E$5837,MATCH(H1526&amp;I1526,$B$3:$B$5837&amp;$C$3:$C$5837,0),4)</f>
        <v>4</v>
      </c>
      <c r="L1526">
        <f t="shared" ca="1" si="95"/>
        <v>4</v>
      </c>
    </row>
    <row r="1527" spans="1:12">
      <c r="A1527" s="6" t="s">
        <v>108</v>
      </c>
      <c r="B1527">
        <v>711200</v>
      </c>
      <c r="C1527" s="350" t="s">
        <v>572</v>
      </c>
      <c r="D1527" s="351">
        <f t="shared" ca="1" si="92"/>
        <v>0</v>
      </c>
      <c r="E1527" s="375" t="str">
        <f t="shared" ca="1" si="93"/>
        <v/>
      </c>
      <c r="G1527" s="6" t="s">
        <v>108</v>
      </c>
      <c r="H1527" s="6">
        <v>485000</v>
      </c>
      <c r="I1527" t="s">
        <v>573</v>
      </c>
      <c r="J1527" s="352">
        <f t="shared" ca="1" si="94"/>
        <v>8.668981111243745E-8</v>
      </c>
      <c r="K1527" s="353">
        <f t="array" aca="1" ref="K1527" ca="1">INDEX($B$3:$E$5837,MATCH(H1527&amp;I1527,$B$3:$B$5837&amp;$C$3:$C$5837,0),4)</f>
        <v>4</v>
      </c>
      <c r="L1527">
        <f t="shared" ca="1" si="95"/>
        <v>4</v>
      </c>
    </row>
    <row r="1528" spans="1:12">
      <c r="A1528" s="6" t="s">
        <v>108</v>
      </c>
      <c r="B1528" t="s">
        <v>524</v>
      </c>
      <c r="C1528" s="350" t="s">
        <v>572</v>
      </c>
      <c r="D1528" s="351">
        <f t="shared" ca="1" si="92"/>
        <v>0</v>
      </c>
      <c r="E1528" s="375" t="str">
        <f t="shared" ca="1" si="93"/>
        <v/>
      </c>
      <c r="G1528" s="6" t="s">
        <v>108</v>
      </c>
      <c r="H1528" s="6">
        <v>485000</v>
      </c>
      <c r="I1528" t="s">
        <v>576</v>
      </c>
      <c r="J1528" s="352">
        <f t="shared" ca="1" si="94"/>
        <v>1.7148873708316067E-7</v>
      </c>
      <c r="K1528" s="353">
        <f t="array" aca="1" ref="K1528" ca="1">INDEX($B$3:$E$5837,MATCH(H1528&amp;I1528,$B$3:$B$5837&amp;$C$3:$C$5837,0),4)</f>
        <v>4</v>
      </c>
      <c r="L1528">
        <f t="shared" ca="1" si="95"/>
        <v>4</v>
      </c>
    </row>
    <row r="1529" spans="1:12">
      <c r="A1529" s="6" t="s">
        <v>108</v>
      </c>
      <c r="B1529">
        <v>711500</v>
      </c>
      <c r="C1529" s="350" t="s">
        <v>572</v>
      </c>
      <c r="D1529" s="351">
        <f t="shared" ca="1" si="92"/>
        <v>0</v>
      </c>
      <c r="E1529" s="375" t="str">
        <f t="shared" ca="1" si="93"/>
        <v/>
      </c>
      <c r="G1529" s="6" t="s">
        <v>108</v>
      </c>
      <c r="H1529">
        <v>485000</v>
      </c>
      <c r="I1529" t="s">
        <v>577</v>
      </c>
      <c r="J1529" s="352">
        <f t="shared" ca="1" si="94"/>
        <v>7.754363838039131E-9</v>
      </c>
      <c r="K1529" s="353">
        <f t="array" aca="1" ref="K1529" ca="1">INDEX($B$3:$E$5837,MATCH(H1529&amp;I1529,$B$3:$B$5837&amp;$C$3:$C$5837,0),4)</f>
        <v>4</v>
      </c>
      <c r="L1529">
        <f t="shared" ca="1" si="95"/>
        <v>4</v>
      </c>
    </row>
    <row r="1530" spans="1:12">
      <c r="A1530" s="6" t="s">
        <v>108</v>
      </c>
      <c r="B1530">
        <v>712000</v>
      </c>
      <c r="C1530" s="350" t="s">
        <v>572</v>
      </c>
      <c r="D1530" s="351">
        <f t="shared" ca="1" si="92"/>
        <v>0</v>
      </c>
      <c r="E1530" s="375" t="str">
        <f t="shared" ca="1" si="93"/>
        <v/>
      </c>
      <c r="G1530" s="6" t="s">
        <v>108</v>
      </c>
      <c r="H1530" s="6">
        <v>486000</v>
      </c>
      <c r="I1530" t="s">
        <v>569</v>
      </c>
      <c r="J1530" s="352">
        <f t="shared" ca="1" si="94"/>
        <v>7.5277761412265373E-2</v>
      </c>
      <c r="K1530" s="353" t="str">
        <f t="array" aca="1" ref="K1530" ca="1">INDEX($B$3:$E$5837,MATCH(H1530&amp;I1530,$B$3:$B$5837&amp;$C$3:$C$5837,0),4)</f>
        <v/>
      </c>
      <c r="L1530">
        <f t="shared" ca="1" si="95"/>
        <v>4</v>
      </c>
    </row>
    <row r="1531" spans="1:12">
      <c r="A1531" s="6" t="s">
        <v>108</v>
      </c>
      <c r="B1531">
        <v>713100</v>
      </c>
      <c r="C1531" s="350" t="s">
        <v>572</v>
      </c>
      <c r="D1531" s="351">
        <f t="shared" ca="1" si="92"/>
        <v>0</v>
      </c>
      <c r="E1531" s="375" t="str">
        <f t="shared" ca="1" si="93"/>
        <v/>
      </c>
      <c r="G1531" s="6" t="s">
        <v>108</v>
      </c>
      <c r="H1531" s="6">
        <v>486000</v>
      </c>
      <c r="I1531" t="s">
        <v>570</v>
      </c>
      <c r="J1531" s="352">
        <f t="shared" ca="1" si="94"/>
        <v>4.6986089644513146E-2</v>
      </c>
      <c r="K1531" s="353">
        <f t="array" aca="1" ref="K1531" ca="1">INDEX($B$3:$E$5837,MATCH(H1531&amp;I1531,$B$3:$B$5837&amp;$C$3:$C$5837,0),4)</f>
        <v>4</v>
      </c>
      <c r="L1531">
        <f t="shared" ca="1" si="95"/>
        <v>4</v>
      </c>
    </row>
    <row r="1532" spans="1:12">
      <c r="A1532" s="6" t="s">
        <v>108</v>
      </c>
      <c r="B1532">
        <v>713200</v>
      </c>
      <c r="C1532" s="350" t="s">
        <v>572</v>
      </c>
      <c r="D1532" s="351">
        <f t="shared" ca="1" si="92"/>
        <v>0</v>
      </c>
      <c r="E1532" s="375" t="str">
        <f t="shared" ca="1" si="93"/>
        <v/>
      </c>
      <c r="G1532" s="6" t="s">
        <v>108</v>
      </c>
      <c r="H1532" s="6">
        <v>486000</v>
      </c>
      <c r="I1532" t="s">
        <v>575</v>
      </c>
      <c r="J1532" s="352">
        <f t="shared" ca="1" si="94"/>
        <v>5.4859312396104251E-6</v>
      </c>
      <c r="K1532" s="353">
        <f t="array" aca="1" ref="K1532" ca="1">INDEX($B$3:$E$5837,MATCH(H1532&amp;I1532,$B$3:$B$5837&amp;$C$3:$C$5837,0),4)</f>
        <v>4</v>
      </c>
      <c r="L1532">
        <f t="shared" ca="1" si="95"/>
        <v>4</v>
      </c>
    </row>
    <row r="1533" spans="1:12">
      <c r="A1533" s="6" t="s">
        <v>108</v>
      </c>
      <c r="B1533">
        <v>713900</v>
      </c>
      <c r="C1533" s="350" t="s">
        <v>572</v>
      </c>
      <c r="D1533" s="351">
        <f t="shared" ca="1" si="92"/>
        <v>0</v>
      </c>
      <c r="E1533" s="375" t="str">
        <f t="shared" ca="1" si="93"/>
        <v/>
      </c>
      <c r="G1533" s="6" t="s">
        <v>108</v>
      </c>
      <c r="H1533" s="6">
        <v>486000</v>
      </c>
      <c r="I1533" t="s">
        <v>574</v>
      </c>
      <c r="J1533" s="352">
        <f t="shared" ca="1" si="94"/>
        <v>4.8494556890819331E-7</v>
      </c>
      <c r="K1533" s="353">
        <f t="array" aca="1" ref="K1533" ca="1">INDEX($B$3:$E$5837,MATCH(H1533&amp;I1533,$B$3:$B$5837&amp;$C$3:$C$5837,0),4)</f>
        <v>4</v>
      </c>
      <c r="L1533">
        <f t="shared" ca="1" si="95"/>
        <v>4</v>
      </c>
    </row>
    <row r="1534" spans="1:12">
      <c r="A1534" s="6" t="s">
        <v>108</v>
      </c>
      <c r="B1534">
        <v>721000</v>
      </c>
      <c r="C1534" s="350" t="s">
        <v>572</v>
      </c>
      <c r="D1534" s="351">
        <f t="shared" ca="1" si="92"/>
        <v>0</v>
      </c>
      <c r="E1534" s="375" t="str">
        <f t="shared" ca="1" si="93"/>
        <v/>
      </c>
      <c r="G1534" s="6" t="s">
        <v>108</v>
      </c>
      <c r="H1534" s="6">
        <v>486000</v>
      </c>
      <c r="I1534" t="s">
        <v>573</v>
      </c>
      <c r="J1534" s="352">
        <f t="shared" ca="1" si="94"/>
        <v>1.5332515728804667E-7</v>
      </c>
      <c r="K1534" s="353">
        <f t="array" aca="1" ref="K1534" ca="1">INDEX($B$3:$E$5837,MATCH(H1534&amp;I1534,$B$3:$B$5837&amp;$C$3:$C$5837,0),4)</f>
        <v>4</v>
      </c>
      <c r="L1534">
        <f t="shared" ca="1" si="95"/>
        <v>4</v>
      </c>
    </row>
    <row r="1535" spans="1:12">
      <c r="A1535" s="6" t="s">
        <v>108</v>
      </c>
      <c r="B1535">
        <v>722110</v>
      </c>
      <c r="C1535" s="350" t="s">
        <v>572</v>
      </c>
      <c r="D1535" s="351">
        <f t="shared" ca="1" si="92"/>
        <v>0</v>
      </c>
      <c r="E1535" s="375" t="str">
        <f t="shared" ca="1" si="93"/>
        <v/>
      </c>
      <c r="G1535" s="6" t="s">
        <v>108</v>
      </c>
      <c r="H1535" s="6">
        <v>486000</v>
      </c>
      <c r="I1535" t="s">
        <v>576</v>
      </c>
      <c r="J1535" s="352">
        <f t="shared" ca="1" si="94"/>
        <v>3.0330597389699162E-7</v>
      </c>
      <c r="K1535" s="353">
        <f t="array" aca="1" ref="K1535" ca="1">INDEX($B$3:$E$5837,MATCH(H1535&amp;I1535,$B$3:$B$5837&amp;$C$3:$C$5837,0),4)</f>
        <v>4</v>
      </c>
      <c r="L1535">
        <f t="shared" ca="1" si="95"/>
        <v>4</v>
      </c>
    </row>
    <row r="1536" spans="1:12">
      <c r="A1536" s="6" t="s">
        <v>108</v>
      </c>
      <c r="B1536">
        <v>722211</v>
      </c>
      <c r="C1536" s="350" t="s">
        <v>572</v>
      </c>
      <c r="D1536" s="351">
        <f t="shared" ca="1" si="92"/>
        <v>0</v>
      </c>
      <c r="E1536" s="375" t="str">
        <f t="shared" ca="1" si="93"/>
        <v/>
      </c>
      <c r="G1536" s="6" t="s">
        <v>108</v>
      </c>
      <c r="H1536">
        <v>486000</v>
      </c>
      <c r="I1536" t="s">
        <v>577</v>
      </c>
      <c r="J1536" s="352">
        <f t="shared" ca="1" si="94"/>
        <v>1.371486498677482E-8</v>
      </c>
      <c r="K1536" s="353">
        <f t="array" aca="1" ref="K1536" ca="1">INDEX($B$3:$E$5837,MATCH(H1536&amp;I1536,$B$3:$B$5837&amp;$C$3:$C$5837,0),4)</f>
        <v>4</v>
      </c>
      <c r="L1536">
        <f t="shared" ca="1" si="95"/>
        <v>4</v>
      </c>
    </row>
    <row r="1537" spans="1:12">
      <c r="A1537" s="6" t="s">
        <v>108</v>
      </c>
      <c r="B1537" t="s">
        <v>534</v>
      </c>
      <c r="C1537" s="350" t="s">
        <v>572</v>
      </c>
      <c r="D1537" s="351">
        <f t="shared" ca="1" si="92"/>
        <v>0</v>
      </c>
      <c r="E1537" s="375" t="str">
        <f t="shared" ca="1" si="93"/>
        <v/>
      </c>
      <c r="G1537" s="6" t="s">
        <v>108</v>
      </c>
      <c r="H1537">
        <v>491000</v>
      </c>
      <c r="I1537" t="s">
        <v>569</v>
      </c>
      <c r="J1537" s="352">
        <f t="shared" ca="1" si="94"/>
        <v>4.6116336672855647E-2</v>
      </c>
      <c r="K1537" s="353">
        <f t="array" aca="1" ref="K1537" ca="1">INDEX($B$3:$E$5837,MATCH(H1537&amp;I1537,$B$3:$B$5837&amp;$C$3:$C$5837,0),4)</f>
        <v>4</v>
      </c>
      <c r="L1537">
        <f t="shared" ca="1" si="95"/>
        <v>4</v>
      </c>
    </row>
    <row r="1538" spans="1:12">
      <c r="A1538" s="6" t="s">
        <v>108</v>
      </c>
      <c r="B1538">
        <v>811100</v>
      </c>
      <c r="C1538" s="350" t="s">
        <v>572</v>
      </c>
      <c r="D1538" s="351">
        <f t="shared" ca="1" si="92"/>
        <v>0</v>
      </c>
      <c r="E1538" s="375" t="str">
        <f t="shared" ca="1" si="93"/>
        <v/>
      </c>
      <c r="G1538" s="6" t="s">
        <v>108</v>
      </c>
      <c r="H1538" s="6">
        <v>491000</v>
      </c>
      <c r="I1538" t="s">
        <v>570</v>
      </c>
      <c r="J1538" s="352">
        <f t="shared" ca="1" si="94"/>
        <v>3.1676230618295265E-6</v>
      </c>
      <c r="K1538" s="353">
        <f t="array" aca="1" ref="K1538" ca="1">INDEX($B$3:$E$5837,MATCH(H1538&amp;I1538,$B$3:$B$5837&amp;$C$3:$C$5837,0),4)</f>
        <v>4</v>
      </c>
      <c r="L1538">
        <f t="shared" ca="1" si="95"/>
        <v>4</v>
      </c>
    </row>
    <row r="1539" spans="1:12">
      <c r="A1539" s="6" t="s">
        <v>108</v>
      </c>
      <c r="B1539">
        <v>811200</v>
      </c>
      <c r="C1539" s="350" t="s">
        <v>572</v>
      </c>
      <c r="D1539" s="351">
        <f t="shared" ref="D1539:D1602" ca="1" si="96">OFFSET(matrix1,MOD(ROW()-ROW($D$3),ROWS(matrix1)),TRUNC((ROW()-ROW($D$3))/ROWS(matrix1)),1,1)</f>
        <v>0</v>
      </c>
      <c r="E1539" s="375" t="str">
        <f t="shared" ref="E1539:E1602" ca="1" si="97">OFFSET(matrix4,MOD(ROW()-ROW($E$3),ROWS(matrix4)),TRUNC((ROW()-ROW($E$3))/ROWS(matrix4)),1,1)</f>
        <v/>
      </c>
      <c r="G1539" s="6" t="s">
        <v>108</v>
      </c>
      <c r="H1539">
        <v>491000</v>
      </c>
      <c r="I1539" t="s">
        <v>571</v>
      </c>
      <c r="J1539" s="352">
        <f t="shared" ca="1" si="94"/>
        <v>8.673047421569945E-8</v>
      </c>
      <c r="K1539" s="353">
        <f t="array" aca="1" ref="K1539" ca="1">INDEX($B$3:$E$5837,MATCH(H1539&amp;I1539,$B$3:$B$5837&amp;$C$3:$C$5837,0),4)</f>
        <v>4</v>
      </c>
      <c r="L1539">
        <f t="shared" ca="1" si="95"/>
        <v>4</v>
      </c>
    </row>
    <row r="1540" spans="1:12">
      <c r="A1540" s="6" t="s">
        <v>108</v>
      </c>
      <c r="B1540">
        <v>811300</v>
      </c>
      <c r="C1540" s="350" t="s">
        <v>572</v>
      </c>
      <c r="D1540" s="351">
        <f t="shared" ca="1" si="96"/>
        <v>0</v>
      </c>
      <c r="E1540" s="375" t="str">
        <f t="shared" ca="1" si="97"/>
        <v/>
      </c>
      <c r="G1540" s="6" t="s">
        <v>108</v>
      </c>
      <c r="H1540" s="6">
        <v>492000</v>
      </c>
      <c r="I1540" t="s">
        <v>569</v>
      </c>
      <c r="J1540" s="352">
        <f t="shared" ref="J1540:J1603" ca="1" si="98">SUMIFS(D$3:D$5837,B$3:B$5837,H1540,C$3:C$5837,I1540)</f>
        <v>0.17749696520375605</v>
      </c>
      <c r="K1540" s="353">
        <f t="array" aca="1" ref="K1540" ca="1">INDEX($B$3:$E$5837,MATCH(H1540&amp;I1540,$B$3:$B$5837&amp;$C$3:$C$5837,0),4)</f>
        <v>4</v>
      </c>
      <c r="L1540">
        <f t="shared" ref="L1540:L1603" ca="1" si="99">IF(K1540&gt;2,4,1)</f>
        <v>4</v>
      </c>
    </row>
    <row r="1541" spans="1:12">
      <c r="A1541" s="6" t="s">
        <v>108</v>
      </c>
      <c r="B1541">
        <v>811400</v>
      </c>
      <c r="C1541" s="350" t="s">
        <v>572</v>
      </c>
      <c r="D1541" s="351">
        <f t="shared" ca="1" si="96"/>
        <v>0</v>
      </c>
      <c r="E1541" s="375" t="str">
        <f t="shared" ca="1" si="97"/>
        <v/>
      </c>
      <c r="G1541" s="6" t="s">
        <v>108</v>
      </c>
      <c r="H1541" s="6">
        <v>492000</v>
      </c>
      <c r="I1541" t="s">
        <v>575</v>
      </c>
      <c r="J1541" s="352">
        <f t="shared" ca="1" si="98"/>
        <v>2.2441526585807107E-8</v>
      </c>
      <c r="K1541" s="353">
        <f t="array" aca="1" ref="K1541" ca="1">INDEX($B$3:$E$5837,MATCH(H1541&amp;I1541,$B$3:$B$5837&amp;$C$3:$C$5837,0),4)</f>
        <v>4</v>
      </c>
      <c r="L1541">
        <f t="shared" ca="1" si="99"/>
        <v>4</v>
      </c>
    </row>
    <row r="1542" spans="1:12">
      <c r="A1542" s="6" t="s">
        <v>108</v>
      </c>
      <c r="B1542">
        <v>812100</v>
      </c>
      <c r="C1542" s="350" t="s">
        <v>572</v>
      </c>
      <c r="D1542" s="351">
        <f t="shared" ca="1" si="96"/>
        <v>0</v>
      </c>
      <c r="E1542" s="375" t="str">
        <f t="shared" ca="1" si="97"/>
        <v/>
      </c>
      <c r="G1542" s="6" t="s">
        <v>108</v>
      </c>
      <c r="H1542">
        <v>492000</v>
      </c>
      <c r="I1542" t="s">
        <v>574</v>
      </c>
      <c r="J1542" s="352">
        <f t="shared" ca="1" si="98"/>
        <v>1.9837869637781697E-9</v>
      </c>
      <c r="K1542" s="353">
        <f t="array" aca="1" ref="K1542" ca="1">INDEX($B$3:$E$5837,MATCH(H1542&amp;I1542,$B$3:$B$5837&amp;$C$3:$C$5837,0),4)</f>
        <v>4</v>
      </c>
      <c r="L1542">
        <f t="shared" ca="1" si="99"/>
        <v>4</v>
      </c>
    </row>
    <row r="1543" spans="1:12">
      <c r="A1543" s="6" t="s">
        <v>108</v>
      </c>
      <c r="B1543">
        <v>812200</v>
      </c>
      <c r="C1543" s="350" t="s">
        <v>572</v>
      </c>
      <c r="D1543" s="351">
        <f t="shared" ca="1" si="96"/>
        <v>0</v>
      </c>
      <c r="E1543" s="375" t="str">
        <f t="shared" ca="1" si="97"/>
        <v/>
      </c>
      <c r="G1543" s="6" t="s">
        <v>108</v>
      </c>
      <c r="H1543" s="6">
        <v>492000</v>
      </c>
      <c r="I1543" t="s">
        <v>573</v>
      </c>
      <c r="J1543" s="352">
        <f t="shared" ca="1" si="98"/>
        <v>6.272135838503697E-10</v>
      </c>
      <c r="K1543" s="353">
        <f t="array" aca="1" ref="K1543" ca="1">INDEX($B$3:$E$5837,MATCH(H1543&amp;I1543,$B$3:$B$5837&amp;$C$3:$C$5837,0),4)</f>
        <v>4</v>
      </c>
      <c r="L1543">
        <f t="shared" ca="1" si="99"/>
        <v>4</v>
      </c>
    </row>
    <row r="1544" spans="1:12">
      <c r="A1544" s="6" t="s">
        <v>108</v>
      </c>
      <c r="B1544">
        <v>812300</v>
      </c>
      <c r="C1544" s="350" t="s">
        <v>572</v>
      </c>
      <c r="D1544" s="351">
        <f t="shared" ca="1" si="96"/>
        <v>0</v>
      </c>
      <c r="E1544" s="375" t="str">
        <f t="shared" ca="1" si="97"/>
        <v/>
      </c>
      <c r="G1544" s="6" t="s">
        <v>108</v>
      </c>
      <c r="H1544" s="6">
        <v>492000</v>
      </c>
      <c r="I1544" t="s">
        <v>576</v>
      </c>
      <c r="J1544" s="352">
        <f t="shared" ca="1" si="98"/>
        <v>1.2407463344959494E-9</v>
      </c>
      <c r="K1544" s="353">
        <f t="array" aca="1" ref="K1544" ca="1">INDEX($B$3:$E$5837,MATCH(H1544&amp;I1544,$B$3:$B$5837&amp;$C$3:$C$5837,0),4)</f>
        <v>4</v>
      </c>
      <c r="L1544">
        <f t="shared" ca="1" si="99"/>
        <v>4</v>
      </c>
    </row>
    <row r="1545" spans="1:12">
      <c r="A1545" s="6" t="s">
        <v>108</v>
      </c>
      <c r="B1545">
        <v>812900</v>
      </c>
      <c r="C1545" s="350" t="s">
        <v>572</v>
      </c>
      <c r="D1545" s="351">
        <f t="shared" ca="1" si="96"/>
        <v>0</v>
      </c>
      <c r="E1545" s="375" t="str">
        <f t="shared" ca="1" si="97"/>
        <v/>
      </c>
      <c r="G1545" s="6" t="s">
        <v>108</v>
      </c>
      <c r="H1545">
        <v>492000</v>
      </c>
      <c r="I1545" t="s">
        <v>577</v>
      </c>
      <c r="J1545" s="352">
        <f t="shared" ca="1" si="98"/>
        <v>5.6103967362762431E-11</v>
      </c>
      <c r="K1545" s="353">
        <f t="array" aca="1" ref="K1545" ca="1">INDEX($B$3:$E$5837,MATCH(H1545&amp;I1545,$B$3:$B$5837&amp;$C$3:$C$5837,0),4)</f>
        <v>4</v>
      </c>
      <c r="L1545">
        <f t="shared" ca="1" si="99"/>
        <v>4</v>
      </c>
    </row>
    <row r="1546" spans="1:12">
      <c r="A1546" s="6" t="s">
        <v>108</v>
      </c>
      <c r="B1546">
        <v>813100</v>
      </c>
      <c r="C1546" s="350" t="s">
        <v>572</v>
      </c>
      <c r="D1546" s="351">
        <f t="shared" ca="1" si="96"/>
        <v>0</v>
      </c>
      <c r="E1546" s="375" t="str">
        <f t="shared" ca="1" si="97"/>
        <v/>
      </c>
      <c r="G1546" s="6" t="s">
        <v>108</v>
      </c>
      <c r="H1546" s="6">
        <v>493000</v>
      </c>
      <c r="I1546" t="s">
        <v>569</v>
      </c>
      <c r="J1546" s="352">
        <f t="shared" ca="1" si="98"/>
        <v>2.4661430496197272E-2</v>
      </c>
      <c r="K1546" s="353">
        <f t="array" aca="1" ref="K1546" ca="1">INDEX($B$3:$E$5837,MATCH(H1546&amp;I1546,$B$3:$B$5837&amp;$C$3:$C$5837,0),4)</f>
        <v>4</v>
      </c>
      <c r="L1546">
        <f t="shared" ca="1" si="99"/>
        <v>4</v>
      </c>
    </row>
    <row r="1547" spans="1:12">
      <c r="A1547" s="6" t="s">
        <v>108</v>
      </c>
      <c r="B1547" t="s">
        <v>545</v>
      </c>
      <c r="C1547" s="350" t="s">
        <v>572</v>
      </c>
      <c r="D1547" s="351">
        <f t="shared" ca="1" si="96"/>
        <v>0</v>
      </c>
      <c r="E1547" s="375" t="str">
        <f t="shared" ca="1" si="97"/>
        <v/>
      </c>
      <c r="G1547" s="6" t="s">
        <v>108</v>
      </c>
      <c r="H1547" s="6">
        <v>493000</v>
      </c>
      <c r="I1547" t="s">
        <v>570</v>
      </c>
      <c r="J1547" s="352">
        <f t="shared" ca="1" si="98"/>
        <v>1.492898952448222E-6</v>
      </c>
      <c r="K1547" s="353">
        <f t="array" aca="1" ref="K1547" ca="1">INDEX($B$3:$E$5837,MATCH(H1547&amp;I1547,$B$3:$B$5837&amp;$C$3:$C$5837,0),4)</f>
        <v>4</v>
      </c>
      <c r="L1547">
        <f t="shared" ca="1" si="99"/>
        <v>4</v>
      </c>
    </row>
    <row r="1548" spans="1:12">
      <c r="A1548" s="6" t="s">
        <v>108</v>
      </c>
      <c r="B1548" t="s">
        <v>547</v>
      </c>
      <c r="C1548" s="350" t="s">
        <v>572</v>
      </c>
      <c r="D1548" s="351">
        <f t="shared" ca="1" si="96"/>
        <v>0</v>
      </c>
      <c r="E1548" s="375" t="str">
        <f t="shared" ca="1" si="97"/>
        <v/>
      </c>
      <c r="G1548" s="6" t="s">
        <v>108</v>
      </c>
      <c r="H1548" s="6">
        <v>493000</v>
      </c>
      <c r="I1548" t="s">
        <v>571</v>
      </c>
      <c r="J1548" s="352">
        <f t="shared" ca="1" si="98"/>
        <v>4.499120456731301E-8</v>
      </c>
      <c r="K1548" s="353">
        <f t="array" aca="1" ref="K1548" ca="1">INDEX($B$3:$E$5837,MATCH(H1548&amp;I1548,$B$3:$B$5837&amp;$C$3:$C$5837,0),4)</f>
        <v>4</v>
      </c>
      <c r="L1548">
        <f t="shared" ca="1" si="99"/>
        <v>4</v>
      </c>
    </row>
    <row r="1549" spans="1:12">
      <c r="A1549" s="6" t="s">
        <v>108</v>
      </c>
      <c r="B1549">
        <v>814000</v>
      </c>
      <c r="C1549" s="350" t="s">
        <v>572</v>
      </c>
      <c r="D1549" s="351">
        <f t="shared" ca="1" si="96"/>
        <v>0</v>
      </c>
      <c r="E1549" s="375" t="str">
        <f t="shared" ca="1" si="97"/>
        <v/>
      </c>
      <c r="G1549" s="6" t="s">
        <v>108</v>
      </c>
      <c r="H1549" s="6">
        <v>493000</v>
      </c>
      <c r="I1549" t="s">
        <v>575</v>
      </c>
      <c r="J1549" s="352">
        <f t="shared" ca="1" si="98"/>
        <v>3.1439324081810907E-9</v>
      </c>
      <c r="K1549" s="353">
        <f t="array" aca="1" ref="K1549" ca="1">INDEX($B$3:$E$5837,MATCH(H1549&amp;I1549,$B$3:$B$5837&amp;$C$3:$C$5837,0),4)</f>
        <v>4</v>
      </c>
      <c r="L1549">
        <f t="shared" ca="1" si="99"/>
        <v>4</v>
      </c>
    </row>
    <row r="1550" spans="1:12">
      <c r="A1550" s="6" t="s">
        <v>108</v>
      </c>
      <c r="B1550" t="s">
        <v>550</v>
      </c>
      <c r="C1550" s="350" t="s">
        <v>572</v>
      </c>
      <c r="D1550" s="351">
        <f t="shared" ca="1" si="96"/>
        <v>0</v>
      </c>
      <c r="E1550" s="375" t="str">
        <f t="shared" ca="1" si="97"/>
        <v/>
      </c>
      <c r="G1550" s="6" t="s">
        <v>108</v>
      </c>
      <c r="H1550">
        <v>493000</v>
      </c>
      <c r="I1550" t="s">
        <v>574</v>
      </c>
      <c r="J1550" s="352">
        <f t="shared" ca="1" si="98"/>
        <v>2.7791746263348273E-10</v>
      </c>
      <c r="K1550" s="353">
        <f t="array" aca="1" ref="K1550" ca="1">INDEX($B$3:$E$5837,MATCH(H1550&amp;I1550,$B$3:$B$5837&amp;$C$3:$C$5837,0),4)</f>
        <v>4</v>
      </c>
      <c r="L1550">
        <f t="shared" ca="1" si="99"/>
        <v>4</v>
      </c>
    </row>
    <row r="1551" spans="1:12">
      <c r="A1551" s="6" t="s">
        <v>108</v>
      </c>
      <c r="B1551" t="s">
        <v>552</v>
      </c>
      <c r="C1551" s="350" t="s">
        <v>572</v>
      </c>
      <c r="D1551" s="351">
        <f t="shared" ca="1" si="96"/>
        <v>0</v>
      </c>
      <c r="E1551" s="375" t="str">
        <f t="shared" ca="1" si="97"/>
        <v/>
      </c>
      <c r="G1551" s="6" t="s">
        <v>108</v>
      </c>
      <c r="H1551">
        <v>493000</v>
      </c>
      <c r="I1551" t="s">
        <v>573</v>
      </c>
      <c r="J1551" s="352">
        <f t="shared" ca="1" si="98"/>
        <v>8.7869116460450718E-11</v>
      </c>
      <c r="K1551" s="353">
        <f t="array" aca="1" ref="K1551" ca="1">INDEX($B$3:$E$5837,MATCH(H1551&amp;I1551,$B$3:$B$5837&amp;$C$3:$C$5837,0),4)</f>
        <v>4</v>
      </c>
      <c r="L1551">
        <f t="shared" ca="1" si="99"/>
        <v>4</v>
      </c>
    </row>
    <row r="1552" spans="1:12">
      <c r="A1552" s="6" t="s">
        <v>108</v>
      </c>
      <c r="B1552">
        <v>491000</v>
      </c>
      <c r="C1552" s="350" t="s">
        <v>572</v>
      </c>
      <c r="D1552" s="351">
        <f t="shared" ca="1" si="96"/>
        <v>0</v>
      </c>
      <c r="E1552" s="375" t="str">
        <f t="shared" ca="1" si="97"/>
        <v/>
      </c>
      <c r="G1552" s="6" t="s">
        <v>108</v>
      </c>
      <c r="H1552" s="6">
        <v>493000</v>
      </c>
      <c r="I1552" t="s">
        <v>576</v>
      </c>
      <c r="J1552" s="352">
        <f t="shared" ca="1" si="98"/>
        <v>1.7382162467595869E-10</v>
      </c>
      <c r="K1552" s="353">
        <f t="array" aca="1" ref="K1552" ca="1">INDEX($B$3:$E$5837,MATCH(H1552&amp;I1552,$B$3:$B$5837&amp;$C$3:$C$5837,0),4)</f>
        <v>4</v>
      </c>
      <c r="L1552">
        <f t="shared" ca="1" si="99"/>
        <v>4</v>
      </c>
    </row>
    <row r="1553" spans="1:12">
      <c r="A1553" s="6" t="s">
        <v>108</v>
      </c>
      <c r="B1553" t="s">
        <v>555</v>
      </c>
      <c r="C1553" s="350" t="s">
        <v>572</v>
      </c>
      <c r="D1553" s="351">
        <f t="shared" ca="1" si="96"/>
        <v>0</v>
      </c>
      <c r="E1553" s="375" t="str">
        <f t="shared" ca="1" si="97"/>
        <v/>
      </c>
      <c r="G1553" s="6" t="s">
        <v>108</v>
      </c>
      <c r="H1553">
        <v>493000</v>
      </c>
      <c r="I1553" t="s">
        <v>577</v>
      </c>
      <c r="J1553" s="352">
        <f t="shared" ca="1" si="98"/>
        <v>7.8598521604531601E-12</v>
      </c>
      <c r="K1553" s="353">
        <f t="array" aca="1" ref="K1553" ca="1">INDEX($B$3:$E$5837,MATCH(H1553&amp;I1553,$B$3:$B$5837&amp;$C$3:$C$5837,0),4)</f>
        <v>4</v>
      </c>
      <c r="L1553">
        <f t="shared" ca="1" si="99"/>
        <v>4</v>
      </c>
    </row>
    <row r="1554" spans="1:12">
      <c r="A1554" s="6" t="s">
        <v>108</v>
      </c>
      <c r="B1554" t="s">
        <v>557</v>
      </c>
      <c r="C1554" s="350" t="s">
        <v>572</v>
      </c>
      <c r="D1554" s="351">
        <f t="shared" ca="1" si="96"/>
        <v>0</v>
      </c>
      <c r="E1554" s="375" t="str">
        <f t="shared" ca="1" si="97"/>
        <v/>
      </c>
      <c r="G1554" s="6" t="s">
        <v>108</v>
      </c>
      <c r="H1554" s="6">
        <v>511110</v>
      </c>
      <c r="I1554" t="s">
        <v>569</v>
      </c>
      <c r="J1554" s="352">
        <f t="shared" ca="1" si="98"/>
        <v>7.0870471183905543E-3</v>
      </c>
      <c r="K1554" s="353">
        <f t="array" aca="1" ref="K1554" ca="1">INDEX($B$3:$E$5837,MATCH(H1554&amp;I1554,$B$3:$B$5837&amp;$C$3:$C$5837,0),4)</f>
        <v>4</v>
      </c>
      <c r="L1554">
        <f t="shared" ca="1" si="99"/>
        <v>4</v>
      </c>
    </row>
    <row r="1555" spans="1:12">
      <c r="A1555" s="6" t="s">
        <v>108</v>
      </c>
      <c r="B1555" t="s">
        <v>559</v>
      </c>
      <c r="C1555" s="350" t="s">
        <v>572</v>
      </c>
      <c r="D1555" s="351">
        <f t="shared" ca="1" si="96"/>
        <v>0</v>
      </c>
      <c r="E1555" s="375" t="str">
        <f t="shared" ca="1" si="97"/>
        <v/>
      </c>
      <c r="G1555" s="6" t="s">
        <v>108</v>
      </c>
      <c r="H1555" s="6">
        <v>511110</v>
      </c>
      <c r="I1555" t="s">
        <v>570</v>
      </c>
      <c r="J1555" s="352">
        <f t="shared" ca="1" si="98"/>
        <v>5.4658327917641864E-7</v>
      </c>
      <c r="K1555" s="353">
        <f t="array" aca="1" ref="K1555" ca="1">INDEX($B$3:$E$5837,MATCH(H1555&amp;I1555,$B$3:$B$5837&amp;$C$3:$C$5837,0),4)</f>
        <v>4</v>
      </c>
      <c r="L1555">
        <f t="shared" ca="1" si="99"/>
        <v>4</v>
      </c>
    </row>
    <row r="1556" spans="1:12">
      <c r="A1556" s="6" t="s">
        <v>108</v>
      </c>
      <c r="B1556" t="s">
        <v>561</v>
      </c>
      <c r="C1556" s="350" t="s">
        <v>572</v>
      </c>
      <c r="D1556" s="351">
        <f t="shared" ca="1" si="96"/>
        <v>0</v>
      </c>
      <c r="E1556" s="375" t="str">
        <f t="shared" ca="1" si="97"/>
        <v/>
      </c>
      <c r="G1556" s="6" t="s">
        <v>108</v>
      </c>
      <c r="H1556" s="6">
        <v>511110</v>
      </c>
      <c r="I1556" t="s">
        <v>575</v>
      </c>
      <c r="J1556" s="352">
        <f t="shared" ca="1" si="98"/>
        <v>5.8225606839918779E-8</v>
      </c>
      <c r="K1556" s="353">
        <f t="array" aca="1" ref="K1556" ca="1">INDEX($B$3:$E$5837,MATCH(H1556&amp;I1556,$B$3:$B$5837&amp;$C$3:$C$5837,0),4)</f>
        <v>4</v>
      </c>
      <c r="L1556">
        <f t="shared" ca="1" si="99"/>
        <v>4</v>
      </c>
    </row>
    <row r="1557" spans="1:12">
      <c r="A1557" s="6" t="s">
        <v>108</v>
      </c>
      <c r="B1557" t="s">
        <v>563</v>
      </c>
      <c r="C1557" s="350" t="s">
        <v>572</v>
      </c>
      <c r="D1557" s="351">
        <f t="shared" ca="1" si="96"/>
        <v>0</v>
      </c>
      <c r="E1557" s="375" t="str">
        <f t="shared" ca="1" si="97"/>
        <v/>
      </c>
      <c r="G1557" s="6" t="s">
        <v>108</v>
      </c>
      <c r="H1557" s="6">
        <v>511110</v>
      </c>
      <c r="I1557" t="s">
        <v>574</v>
      </c>
      <c r="J1557" s="352">
        <f t="shared" ca="1" si="98"/>
        <v>5.1470295198257648E-9</v>
      </c>
      <c r="K1557" s="353">
        <f t="array" aca="1" ref="K1557" ca="1">INDEX($B$3:$E$5837,MATCH(H1557&amp;I1557,$B$3:$B$5837&amp;$C$3:$C$5837,0),4)</f>
        <v>4</v>
      </c>
      <c r="L1557">
        <f t="shared" ca="1" si="99"/>
        <v>4</v>
      </c>
    </row>
    <row r="1558" spans="1:12">
      <c r="A1558" s="6" t="s">
        <v>108</v>
      </c>
      <c r="B1558" t="s">
        <v>565</v>
      </c>
      <c r="C1558" s="350" t="s">
        <v>572</v>
      </c>
      <c r="D1558" s="351">
        <f t="shared" ca="1" si="96"/>
        <v>0</v>
      </c>
      <c r="E1558" s="375" t="str">
        <f t="shared" ca="1" si="97"/>
        <v/>
      </c>
      <c r="G1558" s="6" t="s">
        <v>108</v>
      </c>
      <c r="H1558">
        <v>511110</v>
      </c>
      <c r="I1558" t="s">
        <v>573</v>
      </c>
      <c r="J1558" s="352">
        <f t="shared" ca="1" si="98"/>
        <v>1.6273354398726444E-9</v>
      </c>
      <c r="K1558" s="353">
        <f t="array" aca="1" ref="K1558" ca="1">INDEX($B$3:$E$5837,MATCH(H1558&amp;I1558,$B$3:$B$5837&amp;$C$3:$C$5837,0),4)</f>
        <v>4</v>
      </c>
      <c r="L1558">
        <f t="shared" ca="1" si="99"/>
        <v>4</v>
      </c>
    </row>
    <row r="1559" spans="1:12">
      <c r="A1559" s="6" t="s">
        <v>108</v>
      </c>
      <c r="B1559" t="s">
        <v>107</v>
      </c>
      <c r="C1559" s="350" t="s">
        <v>573</v>
      </c>
      <c r="D1559" s="351">
        <f t="shared" ca="1" si="96"/>
        <v>0</v>
      </c>
      <c r="E1559" s="375" t="str">
        <f t="shared" ca="1" si="97"/>
        <v/>
      </c>
      <c r="G1559" s="6" t="s">
        <v>108</v>
      </c>
      <c r="H1559">
        <v>511110</v>
      </c>
      <c r="I1559" t="s">
        <v>571</v>
      </c>
      <c r="J1559" s="352">
        <f t="shared" ca="1" si="98"/>
        <v>1.3622130478813353E-8</v>
      </c>
      <c r="K1559" s="353">
        <f t="array" aca="1" ref="K1559" ca="1">INDEX($B$3:$E$5837,MATCH(H1559&amp;I1559,$B$3:$B$5837&amp;$C$3:$C$5837,0),4)</f>
        <v>4</v>
      </c>
      <c r="L1559">
        <f t="shared" ca="1" si="99"/>
        <v>4</v>
      </c>
    </row>
    <row r="1560" spans="1:12">
      <c r="A1560" s="6" t="s">
        <v>108</v>
      </c>
      <c r="B1560" t="s">
        <v>110</v>
      </c>
      <c r="C1560" s="350" t="s">
        <v>573</v>
      </c>
      <c r="D1560" s="351">
        <f t="shared" ca="1" si="96"/>
        <v>0</v>
      </c>
      <c r="E1560" s="375" t="str">
        <f t="shared" ca="1" si="97"/>
        <v/>
      </c>
      <c r="G1560" s="6" t="s">
        <v>108</v>
      </c>
      <c r="H1560" s="6">
        <v>511110</v>
      </c>
      <c r="I1560" t="s">
        <v>576</v>
      </c>
      <c r="J1560" s="352">
        <f t="shared" ca="1" si="98"/>
        <v>3.2191753080702146E-9</v>
      </c>
      <c r="K1560" s="353">
        <f t="array" aca="1" ref="K1560" ca="1">INDEX($B$3:$E$5837,MATCH(H1560&amp;I1560,$B$3:$B$5837&amp;$C$3:$C$5837,0),4)</f>
        <v>4</v>
      </c>
      <c r="L1560">
        <f t="shared" ca="1" si="99"/>
        <v>4</v>
      </c>
    </row>
    <row r="1561" spans="1:12">
      <c r="A1561" s="6" t="s">
        <v>108</v>
      </c>
      <c r="B1561">
        <v>111200</v>
      </c>
      <c r="C1561" s="350" t="s">
        <v>573</v>
      </c>
      <c r="D1561" s="351">
        <f t="shared" ca="1" si="96"/>
        <v>0</v>
      </c>
      <c r="E1561" s="375" t="str">
        <f t="shared" ca="1" si="97"/>
        <v/>
      </c>
      <c r="G1561" s="6" t="s">
        <v>108</v>
      </c>
      <c r="H1561">
        <v>511110</v>
      </c>
      <c r="I1561" t="s">
        <v>577</v>
      </c>
      <c r="J1561" s="352">
        <f t="shared" ca="1" si="98"/>
        <v>1.4556440861246135E-10</v>
      </c>
      <c r="K1561" s="353">
        <f t="array" aca="1" ref="K1561" ca="1">INDEX($B$3:$E$5837,MATCH(H1561&amp;I1561,$B$3:$B$5837&amp;$C$3:$C$5837,0),4)</f>
        <v>4</v>
      </c>
      <c r="L1561">
        <f t="shared" ca="1" si="99"/>
        <v>4</v>
      </c>
    </row>
    <row r="1562" spans="1:12">
      <c r="A1562" s="6" t="s">
        <v>108</v>
      </c>
      <c r="B1562">
        <v>111300</v>
      </c>
      <c r="C1562" s="350" t="s">
        <v>573</v>
      </c>
      <c r="D1562" s="351">
        <f t="shared" ca="1" si="96"/>
        <v>0</v>
      </c>
      <c r="E1562" s="375" t="str">
        <f t="shared" ca="1" si="97"/>
        <v/>
      </c>
      <c r="G1562" s="6" t="s">
        <v>108</v>
      </c>
      <c r="H1562" s="6">
        <v>511120</v>
      </c>
      <c r="I1562" t="s">
        <v>569</v>
      </c>
      <c r="J1562" s="352">
        <f t="shared" ca="1" si="98"/>
        <v>1.9883984868100842E-3</v>
      </c>
      <c r="K1562" s="353">
        <f t="array" aca="1" ref="K1562" ca="1">INDEX($B$3:$E$5837,MATCH(H1562&amp;I1562,$B$3:$B$5837&amp;$C$3:$C$5837,0),4)</f>
        <v>4</v>
      </c>
      <c r="L1562">
        <f t="shared" ca="1" si="99"/>
        <v>4</v>
      </c>
    </row>
    <row r="1563" spans="1:12">
      <c r="A1563" s="6" t="s">
        <v>108</v>
      </c>
      <c r="B1563">
        <v>111400</v>
      </c>
      <c r="C1563" s="350" t="s">
        <v>573</v>
      </c>
      <c r="D1563" s="351">
        <f t="shared" ca="1" si="96"/>
        <v>0</v>
      </c>
      <c r="E1563" s="375" t="str">
        <f t="shared" ca="1" si="97"/>
        <v/>
      </c>
      <c r="G1563" s="6" t="s">
        <v>108</v>
      </c>
      <c r="H1563" s="6">
        <v>511120</v>
      </c>
      <c r="I1563" t="s">
        <v>570</v>
      </c>
      <c r="J1563" s="352">
        <f t="shared" ca="1" si="98"/>
        <v>9.2409579631194103E-8</v>
      </c>
      <c r="K1563" s="353">
        <f t="array" aca="1" ref="K1563" ca="1">INDEX($B$3:$E$5837,MATCH(H1563&amp;I1563,$B$3:$B$5837&amp;$C$3:$C$5837,0),4)</f>
        <v>4</v>
      </c>
      <c r="L1563">
        <f t="shared" ca="1" si="99"/>
        <v>4</v>
      </c>
    </row>
    <row r="1564" spans="1:12">
      <c r="A1564" s="6" t="s">
        <v>108</v>
      </c>
      <c r="B1564">
        <v>111900</v>
      </c>
      <c r="C1564" s="350" t="s">
        <v>573</v>
      </c>
      <c r="D1564" s="351">
        <f t="shared" ca="1" si="96"/>
        <v>0</v>
      </c>
      <c r="E1564" s="375" t="str">
        <f t="shared" ca="1" si="97"/>
        <v/>
      </c>
      <c r="G1564" s="6" t="s">
        <v>108</v>
      </c>
      <c r="H1564" s="6">
        <v>511120</v>
      </c>
      <c r="I1564" t="s">
        <v>575</v>
      </c>
      <c r="J1564" s="352">
        <f t="shared" ca="1" si="98"/>
        <v>1.4998135963344964E-8</v>
      </c>
      <c r="K1564" s="353">
        <f t="array" aca="1" ref="K1564" ca="1">INDEX($B$3:$E$5837,MATCH(H1564&amp;I1564,$B$3:$B$5837&amp;$C$3:$C$5837,0),4)</f>
        <v>4</v>
      </c>
      <c r="L1564">
        <f t="shared" ca="1" si="99"/>
        <v>4</v>
      </c>
    </row>
    <row r="1565" spans="1:12">
      <c r="A1565" s="6" t="s">
        <v>108</v>
      </c>
      <c r="B1565" t="s">
        <v>116</v>
      </c>
      <c r="C1565" s="350" t="s">
        <v>573</v>
      </c>
      <c r="D1565" s="351">
        <f t="shared" ca="1" si="96"/>
        <v>0</v>
      </c>
      <c r="E1565" s="375" t="str">
        <f t="shared" ca="1" si="97"/>
        <v/>
      </c>
      <c r="G1565" s="6" t="s">
        <v>108</v>
      </c>
      <c r="H1565" s="6">
        <v>511120</v>
      </c>
      <c r="I1565" t="s">
        <v>574</v>
      </c>
      <c r="J1565" s="352">
        <f t="shared" ca="1" si="98"/>
        <v>1.325805822134814E-9</v>
      </c>
      <c r="K1565" s="353">
        <f t="array" aca="1" ref="K1565" ca="1">INDEX($B$3:$E$5837,MATCH(H1565&amp;I1565,$B$3:$B$5837&amp;$C$3:$C$5837,0),4)</f>
        <v>4</v>
      </c>
      <c r="L1565">
        <f t="shared" ca="1" si="99"/>
        <v>4</v>
      </c>
    </row>
    <row r="1566" spans="1:12">
      <c r="A1566" s="6" t="s">
        <v>108</v>
      </c>
      <c r="B1566">
        <v>112120</v>
      </c>
      <c r="C1566" s="350" t="s">
        <v>573</v>
      </c>
      <c r="D1566" s="351">
        <f t="shared" ca="1" si="96"/>
        <v>0</v>
      </c>
      <c r="E1566" s="375" t="str">
        <f t="shared" ca="1" si="97"/>
        <v/>
      </c>
      <c r="G1566" s="6" t="s">
        <v>108</v>
      </c>
      <c r="H1566">
        <v>511120</v>
      </c>
      <c r="I1566" t="s">
        <v>573</v>
      </c>
      <c r="J1566" s="352">
        <f t="shared" ca="1" si="98"/>
        <v>4.1917979922961592E-10</v>
      </c>
      <c r="K1566" s="353">
        <f t="array" aca="1" ref="K1566" ca="1">INDEX($B$3:$E$5837,MATCH(H1566&amp;I1566,$B$3:$B$5837&amp;$C$3:$C$5837,0),4)</f>
        <v>4</v>
      </c>
      <c r="L1566">
        <f t="shared" ca="1" si="99"/>
        <v>4</v>
      </c>
    </row>
    <row r="1567" spans="1:12">
      <c r="A1567" s="6" t="s">
        <v>108</v>
      </c>
      <c r="B1567" t="s">
        <v>119</v>
      </c>
      <c r="C1567" s="350" t="s">
        <v>573</v>
      </c>
      <c r="D1567" s="351">
        <f t="shared" ca="1" si="96"/>
        <v>0</v>
      </c>
      <c r="E1567" s="375" t="str">
        <f t="shared" ca="1" si="97"/>
        <v/>
      </c>
      <c r="G1567" s="6" t="s">
        <v>108</v>
      </c>
      <c r="H1567">
        <v>511120</v>
      </c>
      <c r="I1567" t="s">
        <v>571</v>
      </c>
      <c r="J1567" s="352">
        <f t="shared" ca="1" si="98"/>
        <v>3.4795419907308006E-9</v>
      </c>
      <c r="K1567" s="353">
        <f t="array" aca="1" ref="K1567" ca="1">INDEX($B$3:$E$5837,MATCH(H1567&amp;I1567,$B$3:$B$5837&amp;$C$3:$C$5837,0),4)</f>
        <v>4</v>
      </c>
      <c r="L1567">
        <f t="shared" ca="1" si="99"/>
        <v>4</v>
      </c>
    </row>
    <row r="1568" spans="1:12">
      <c r="A1568" s="6" t="s">
        <v>108</v>
      </c>
      <c r="B1568">
        <v>112300</v>
      </c>
      <c r="C1568" s="350" t="s">
        <v>573</v>
      </c>
      <c r="D1568" s="351">
        <f t="shared" ca="1" si="96"/>
        <v>0</v>
      </c>
      <c r="E1568" s="375" t="str">
        <f t="shared" ca="1" si="97"/>
        <v/>
      </c>
      <c r="G1568" s="6" t="s">
        <v>108</v>
      </c>
      <c r="H1568" s="6">
        <v>511120</v>
      </c>
      <c r="I1568" t="s">
        <v>576</v>
      </c>
      <c r="J1568" s="352">
        <f t="shared" ca="1" si="98"/>
        <v>8.2921641491898863E-10</v>
      </c>
      <c r="K1568" s="353">
        <f t="array" aca="1" ref="K1568" ca="1">INDEX($B$3:$E$5837,MATCH(H1568&amp;I1568,$B$3:$B$5837&amp;$C$3:$C$5837,0),4)</f>
        <v>4</v>
      </c>
      <c r="L1568">
        <f t="shared" ca="1" si="99"/>
        <v>4</v>
      </c>
    </row>
    <row r="1569" spans="1:12">
      <c r="A1569" s="6" t="s">
        <v>108</v>
      </c>
      <c r="B1569">
        <v>113000</v>
      </c>
      <c r="C1569" s="350" t="s">
        <v>573</v>
      </c>
      <c r="D1569" s="351">
        <f t="shared" ca="1" si="96"/>
        <v>0</v>
      </c>
      <c r="E1569" s="375" t="str">
        <f t="shared" ca="1" si="97"/>
        <v/>
      </c>
      <c r="G1569" s="6" t="s">
        <v>108</v>
      </c>
      <c r="H1569">
        <v>511120</v>
      </c>
      <c r="I1569" t="s">
        <v>577</v>
      </c>
      <c r="J1569" s="352">
        <f t="shared" ca="1" si="98"/>
        <v>3.7495440756777582E-11</v>
      </c>
      <c r="K1569" s="353">
        <f t="array" aca="1" ref="K1569" ca="1">INDEX($B$3:$E$5837,MATCH(H1569&amp;I1569,$B$3:$B$5837&amp;$C$3:$C$5837,0),4)</f>
        <v>4</v>
      </c>
      <c r="L1569">
        <f t="shared" ca="1" si="99"/>
        <v>4</v>
      </c>
    </row>
    <row r="1570" spans="1:12">
      <c r="A1570" s="6" t="s">
        <v>108</v>
      </c>
      <c r="B1570">
        <v>114000</v>
      </c>
      <c r="C1570" s="350" t="s">
        <v>573</v>
      </c>
      <c r="D1570" s="351">
        <f t="shared" ca="1" si="96"/>
        <v>0</v>
      </c>
      <c r="E1570" s="375" t="str">
        <f t="shared" ca="1" si="97"/>
        <v/>
      </c>
      <c r="G1570" s="6" t="s">
        <v>108</v>
      </c>
      <c r="H1570" s="6">
        <v>511130</v>
      </c>
      <c r="I1570" t="s">
        <v>569</v>
      </c>
      <c r="J1570" s="352">
        <f t="shared" ca="1" si="98"/>
        <v>9.6357206063015042E-4</v>
      </c>
      <c r="K1570" s="353">
        <f t="array" aca="1" ref="K1570" ca="1">INDEX($B$3:$E$5837,MATCH(H1570&amp;I1570,$B$3:$B$5837&amp;$C$3:$C$5837,0),4)</f>
        <v>4</v>
      </c>
      <c r="L1570">
        <f t="shared" ca="1" si="99"/>
        <v>4</v>
      </c>
    </row>
    <row r="1571" spans="1:12">
      <c r="A1571" s="6" t="s">
        <v>108</v>
      </c>
      <c r="B1571">
        <v>115000</v>
      </c>
      <c r="C1571" s="350" t="s">
        <v>573</v>
      </c>
      <c r="D1571" s="351">
        <f t="shared" ca="1" si="96"/>
        <v>0</v>
      </c>
      <c r="E1571" s="375" t="str">
        <f t="shared" ca="1" si="97"/>
        <v/>
      </c>
      <c r="G1571" s="6" t="s">
        <v>108</v>
      </c>
      <c r="H1571" s="6">
        <v>511130</v>
      </c>
      <c r="I1571" t="s">
        <v>570</v>
      </c>
      <c r="J1571" s="352">
        <f t="shared" ca="1" si="98"/>
        <v>6.7285272041777403E-8</v>
      </c>
      <c r="K1571" s="353">
        <f t="array" aca="1" ref="K1571" ca="1">INDEX($B$3:$E$5837,MATCH(H1571&amp;I1571,$B$3:$B$5837&amp;$C$3:$C$5837,0),4)</f>
        <v>4</v>
      </c>
      <c r="L1571">
        <f t="shared" ca="1" si="99"/>
        <v>4</v>
      </c>
    </row>
    <row r="1572" spans="1:12">
      <c r="A1572" s="6" t="s">
        <v>108</v>
      </c>
      <c r="B1572">
        <v>211000</v>
      </c>
      <c r="C1572" s="350" t="s">
        <v>573</v>
      </c>
      <c r="D1572" s="351">
        <f t="shared" ca="1" si="96"/>
        <v>4.7249415708767678E-10</v>
      </c>
      <c r="E1572" s="375">
        <f t="shared" ca="1" si="97"/>
        <v>4</v>
      </c>
      <c r="G1572" s="6" t="s">
        <v>108</v>
      </c>
      <c r="H1572" s="6">
        <v>511130</v>
      </c>
      <c r="I1572" t="s">
        <v>575</v>
      </c>
      <c r="J1572" s="352">
        <f t="shared" ca="1" si="98"/>
        <v>1.6984755527056141E-8</v>
      </c>
      <c r="K1572" s="353">
        <f t="array" aca="1" ref="K1572" ca="1">INDEX($B$3:$E$5837,MATCH(H1572&amp;I1572,$B$3:$B$5837&amp;$C$3:$C$5837,0),4)</f>
        <v>4</v>
      </c>
      <c r="L1572">
        <f t="shared" ca="1" si="99"/>
        <v>4</v>
      </c>
    </row>
    <row r="1573" spans="1:12">
      <c r="A1573" s="6" t="s">
        <v>108</v>
      </c>
      <c r="B1573">
        <v>212100</v>
      </c>
      <c r="C1573" s="350" t="s">
        <v>573</v>
      </c>
      <c r="D1573" s="351">
        <f t="shared" ca="1" si="96"/>
        <v>0</v>
      </c>
      <c r="E1573" s="375" t="str">
        <f t="shared" ca="1" si="97"/>
        <v/>
      </c>
      <c r="G1573" s="6" t="s">
        <v>108</v>
      </c>
      <c r="H1573" s="6">
        <v>511130</v>
      </c>
      <c r="I1573" t="s">
        <v>574</v>
      </c>
      <c r="J1573" s="352">
        <f t="shared" ca="1" si="98"/>
        <v>1.501419097702679E-9</v>
      </c>
      <c r="K1573" s="353">
        <f t="array" aca="1" ref="K1573" ca="1">INDEX($B$3:$E$5837,MATCH(H1573&amp;I1573,$B$3:$B$5837&amp;$C$3:$C$5837,0),4)</f>
        <v>4</v>
      </c>
      <c r="L1573">
        <f t="shared" ca="1" si="99"/>
        <v>4</v>
      </c>
    </row>
    <row r="1574" spans="1:12">
      <c r="A1574" s="6" t="s">
        <v>108</v>
      </c>
      <c r="B1574" t="s">
        <v>127</v>
      </c>
      <c r="C1574" s="350" t="s">
        <v>573</v>
      </c>
      <c r="D1574" s="351">
        <f t="shared" ca="1" si="96"/>
        <v>0</v>
      </c>
      <c r="E1574" s="375" t="str">
        <f t="shared" ca="1" si="97"/>
        <v/>
      </c>
      <c r="G1574" s="6" t="s">
        <v>108</v>
      </c>
      <c r="H1574" s="6">
        <v>511130</v>
      </c>
      <c r="I1574" t="s">
        <v>573</v>
      </c>
      <c r="J1574" s="352">
        <f t="shared" ca="1" si="98"/>
        <v>4.7470341842451454E-10</v>
      </c>
      <c r="K1574" s="353">
        <f t="array" aca="1" ref="K1574" ca="1">INDEX($B$3:$E$5837,MATCH(H1574&amp;I1574,$B$3:$B$5837&amp;$C$3:$C$5837,0),4)</f>
        <v>4</v>
      </c>
      <c r="L1574">
        <f t="shared" ca="1" si="99"/>
        <v>4</v>
      </c>
    </row>
    <row r="1575" spans="1:12">
      <c r="A1575" s="6" t="s">
        <v>108</v>
      </c>
      <c r="B1575">
        <v>212230</v>
      </c>
      <c r="C1575" s="350" t="s">
        <v>573</v>
      </c>
      <c r="D1575" s="351">
        <f t="shared" ca="1" si="96"/>
        <v>0</v>
      </c>
      <c r="E1575" s="375" t="str">
        <f t="shared" ca="1" si="97"/>
        <v/>
      </c>
      <c r="G1575" s="6" t="s">
        <v>108</v>
      </c>
      <c r="H1575" s="6">
        <v>511130</v>
      </c>
      <c r="I1575" t="s">
        <v>576</v>
      </c>
      <c r="J1575" s="352">
        <f t="shared" ca="1" si="98"/>
        <v>9.3905256765520585E-10</v>
      </c>
      <c r="K1575" s="353">
        <f t="array" aca="1" ref="K1575" ca="1">INDEX($B$3:$E$5837,MATCH(H1575&amp;I1575,$B$3:$B$5837&amp;$C$3:$C$5837,0),4)</f>
        <v>4</v>
      </c>
      <c r="L1575">
        <f t="shared" ca="1" si="99"/>
        <v>4</v>
      </c>
    </row>
    <row r="1576" spans="1:12">
      <c r="A1576" s="6" t="s">
        <v>108</v>
      </c>
      <c r="B1576">
        <v>212310</v>
      </c>
      <c r="C1576" s="350" t="s">
        <v>573</v>
      </c>
      <c r="D1576" s="351">
        <f t="shared" ca="1" si="96"/>
        <v>0</v>
      </c>
      <c r="E1576" s="375" t="str">
        <f t="shared" ca="1" si="97"/>
        <v/>
      </c>
      <c r="G1576" s="6" t="s">
        <v>108</v>
      </c>
      <c r="H1576" s="6">
        <v>511130</v>
      </c>
      <c r="I1576" t="s">
        <v>571</v>
      </c>
      <c r="J1576" s="352">
        <f t="shared" ca="1" si="98"/>
        <v>1.8186532933986332E-9</v>
      </c>
      <c r="K1576" s="353">
        <f t="array" aca="1" ref="K1576" ca="1">INDEX($B$3:$E$5837,MATCH(H1576&amp;I1576,$B$3:$B$5837&amp;$C$3:$C$5837,0),4)</f>
        <v>4</v>
      </c>
      <c r="L1576">
        <f t="shared" ca="1" si="99"/>
        <v>4</v>
      </c>
    </row>
    <row r="1577" spans="1:12">
      <c r="A1577" s="6" t="s">
        <v>108</v>
      </c>
      <c r="B1577" t="s">
        <v>131</v>
      </c>
      <c r="C1577" s="350" t="s">
        <v>573</v>
      </c>
      <c r="D1577" s="351">
        <f t="shared" ca="1" si="96"/>
        <v>0</v>
      </c>
      <c r="E1577" s="375" t="str">
        <f t="shared" ca="1" si="97"/>
        <v/>
      </c>
      <c r="G1577" s="6" t="s">
        <v>108</v>
      </c>
      <c r="H1577">
        <v>511130</v>
      </c>
      <c r="I1577" t="s">
        <v>577</v>
      </c>
      <c r="J1577" s="352">
        <f t="shared" ca="1" si="98"/>
        <v>4.246200302421117E-11</v>
      </c>
      <c r="K1577" s="353">
        <f t="array" aca="1" ref="K1577" ca="1">INDEX($B$3:$E$5837,MATCH(H1577&amp;I1577,$B$3:$B$5837&amp;$C$3:$C$5837,0),4)</f>
        <v>4</v>
      </c>
      <c r="L1577">
        <f t="shared" ca="1" si="99"/>
        <v>4</v>
      </c>
    </row>
    <row r="1578" spans="1:12">
      <c r="A1578" s="6" t="s">
        <v>108</v>
      </c>
      <c r="B1578">
        <v>213111</v>
      </c>
      <c r="C1578" s="350" t="s">
        <v>573</v>
      </c>
      <c r="D1578" s="351">
        <f t="shared" ca="1" si="96"/>
        <v>0</v>
      </c>
      <c r="E1578" s="375" t="str">
        <f t="shared" ca="1" si="97"/>
        <v/>
      </c>
      <c r="G1578" s="6" t="s">
        <v>108</v>
      </c>
      <c r="H1578" s="6">
        <v>511200</v>
      </c>
      <c r="I1578" t="s">
        <v>569</v>
      </c>
      <c r="J1578" s="352">
        <f t="shared" ca="1" si="98"/>
        <v>9.3791565819144372E-4</v>
      </c>
      <c r="K1578" s="353">
        <f t="array" aca="1" ref="K1578" ca="1">INDEX($B$3:$E$5837,MATCH(H1578&amp;I1578,$B$3:$B$5837&amp;$C$3:$C$5837,0),4)</f>
        <v>4</v>
      </c>
      <c r="L1578">
        <f t="shared" ca="1" si="99"/>
        <v>4</v>
      </c>
    </row>
    <row r="1579" spans="1:12">
      <c r="A1579" s="6" t="s">
        <v>108</v>
      </c>
      <c r="B1579" t="s">
        <v>134</v>
      </c>
      <c r="C1579" s="350" t="s">
        <v>573</v>
      </c>
      <c r="D1579" s="351">
        <f t="shared" ca="1" si="96"/>
        <v>0</v>
      </c>
      <c r="E1579" s="375" t="str">
        <f t="shared" ca="1" si="97"/>
        <v/>
      </c>
      <c r="G1579" s="6" t="s">
        <v>108</v>
      </c>
      <c r="H1579" s="6">
        <v>511200</v>
      </c>
      <c r="I1579" t="s">
        <v>575</v>
      </c>
      <c r="J1579" s="352">
        <f t="shared" ca="1" si="98"/>
        <v>2.5153808729947616E-8</v>
      </c>
      <c r="K1579" s="353">
        <f t="array" aca="1" ref="K1579" ca="1">INDEX($B$3:$E$5837,MATCH(H1579&amp;I1579,$B$3:$B$5837&amp;$C$3:$C$5837,0),4)</f>
        <v>4</v>
      </c>
      <c r="L1579">
        <f t="shared" ca="1" si="99"/>
        <v>4</v>
      </c>
    </row>
    <row r="1580" spans="1:12">
      <c r="A1580" s="6" t="s">
        <v>108</v>
      </c>
      <c r="B1580">
        <v>221100</v>
      </c>
      <c r="C1580" s="350" t="s">
        <v>573</v>
      </c>
      <c r="D1580" s="351">
        <f t="shared" ca="1" si="96"/>
        <v>1.2989069631801625E-11</v>
      </c>
      <c r="E1580" s="375">
        <f t="shared" ca="1" si="97"/>
        <v>4</v>
      </c>
      <c r="G1580" s="6" t="s">
        <v>108</v>
      </c>
      <c r="H1580" s="6">
        <v>511200</v>
      </c>
      <c r="I1580" t="s">
        <v>570</v>
      </c>
      <c r="J1580" s="352">
        <f t="shared" ca="1" si="98"/>
        <v>4.3858752801902221E-8</v>
      </c>
      <c r="K1580" s="353">
        <f t="array" aca="1" ref="K1580" ca="1">INDEX($B$3:$E$5837,MATCH(H1580&amp;I1580,$B$3:$B$5837&amp;$C$3:$C$5837,0),4)</f>
        <v>4</v>
      </c>
      <c r="L1580">
        <f t="shared" ca="1" si="99"/>
        <v>4</v>
      </c>
    </row>
    <row r="1581" spans="1:12">
      <c r="A1581" s="6" t="s">
        <v>108</v>
      </c>
      <c r="B1581">
        <v>221200</v>
      </c>
      <c r="C1581" s="350" t="s">
        <v>573</v>
      </c>
      <c r="D1581" s="351">
        <f t="shared" ca="1" si="96"/>
        <v>0</v>
      </c>
      <c r="E1581" s="375" t="str">
        <f t="shared" ca="1" si="97"/>
        <v/>
      </c>
      <c r="G1581" s="6" t="s">
        <v>108</v>
      </c>
      <c r="H1581" s="6">
        <v>511200</v>
      </c>
      <c r="I1581" t="s">
        <v>574</v>
      </c>
      <c r="J1581" s="352">
        <f t="shared" ca="1" si="98"/>
        <v>2.2235473891245058E-9</v>
      </c>
      <c r="K1581" s="353">
        <f t="array" aca="1" ref="K1581" ca="1">INDEX($B$3:$E$5837,MATCH(H1581&amp;I1581,$B$3:$B$5837&amp;$C$3:$C$5837,0),4)</f>
        <v>4</v>
      </c>
      <c r="L1581">
        <f t="shared" ca="1" si="99"/>
        <v>4</v>
      </c>
    </row>
    <row r="1582" spans="1:12">
      <c r="A1582" s="6" t="s">
        <v>108</v>
      </c>
      <c r="B1582">
        <v>221300</v>
      </c>
      <c r="C1582" s="350" t="s">
        <v>573</v>
      </c>
      <c r="D1582" s="351">
        <f t="shared" ca="1" si="96"/>
        <v>0</v>
      </c>
      <c r="E1582" s="375" t="str">
        <f t="shared" ca="1" si="97"/>
        <v/>
      </c>
      <c r="G1582" s="6" t="s">
        <v>108</v>
      </c>
      <c r="H1582" s="6">
        <v>511200</v>
      </c>
      <c r="I1582" t="s">
        <v>573</v>
      </c>
      <c r="J1582" s="352">
        <f t="shared" ca="1" si="98"/>
        <v>7.0301859638082828E-10</v>
      </c>
      <c r="K1582" s="353">
        <f t="array" aca="1" ref="K1582" ca="1">INDEX($B$3:$E$5837,MATCH(H1582&amp;I1582,$B$3:$B$5837&amp;$C$3:$C$5837,0),4)</f>
        <v>4</v>
      </c>
      <c r="L1582">
        <f t="shared" ca="1" si="99"/>
        <v>4</v>
      </c>
    </row>
    <row r="1583" spans="1:12">
      <c r="A1583" s="6" t="s">
        <v>108</v>
      </c>
      <c r="B1583">
        <v>230301</v>
      </c>
      <c r="C1583" s="350" t="s">
        <v>573</v>
      </c>
      <c r="D1583" s="351">
        <f t="shared" ca="1" si="96"/>
        <v>1.4612892810818165E-7</v>
      </c>
      <c r="E1583" s="375">
        <f t="shared" ca="1" si="97"/>
        <v>4</v>
      </c>
      <c r="G1583" s="6" t="s">
        <v>108</v>
      </c>
      <c r="H1583" s="6">
        <v>511200</v>
      </c>
      <c r="I1583" t="s">
        <v>576</v>
      </c>
      <c r="J1583" s="352">
        <f t="shared" ca="1" si="98"/>
        <v>1.3907028945184507E-9</v>
      </c>
      <c r="K1583" s="353">
        <f t="array" aca="1" ref="K1583" ca="1">INDEX($B$3:$E$5837,MATCH(H1583&amp;I1583,$B$3:$B$5837&amp;$C$3:$C$5837,0),4)</f>
        <v>4</v>
      </c>
      <c r="L1583">
        <f t="shared" ca="1" si="99"/>
        <v>4</v>
      </c>
    </row>
    <row r="1584" spans="1:12">
      <c r="A1584" s="6" t="s">
        <v>108</v>
      </c>
      <c r="B1584">
        <v>230302</v>
      </c>
      <c r="C1584" s="350" t="s">
        <v>573</v>
      </c>
      <c r="D1584" s="351">
        <f t="shared" ca="1" si="96"/>
        <v>1.7730459106495643E-7</v>
      </c>
      <c r="E1584" s="375">
        <f t="shared" ca="1" si="97"/>
        <v>4</v>
      </c>
      <c r="G1584" s="6" t="s">
        <v>108</v>
      </c>
      <c r="H1584" s="6">
        <v>511200</v>
      </c>
      <c r="I1584" t="s">
        <v>571</v>
      </c>
      <c r="J1584" s="352">
        <f t="shared" ca="1" si="98"/>
        <v>1.6428668539479041E-9</v>
      </c>
      <c r="K1584" s="353">
        <f t="array" aca="1" ref="K1584" ca="1">INDEX($B$3:$E$5837,MATCH(H1584&amp;I1584,$B$3:$B$5837&amp;$C$3:$C$5837,0),4)</f>
        <v>4</v>
      </c>
      <c r="L1584">
        <f t="shared" ca="1" si="99"/>
        <v>4</v>
      </c>
    </row>
    <row r="1585" spans="1:12">
      <c r="A1585" s="6" t="s">
        <v>108</v>
      </c>
      <c r="B1585">
        <v>233210</v>
      </c>
      <c r="C1585" s="350" t="s">
        <v>573</v>
      </c>
      <c r="D1585" s="351">
        <f t="shared" ca="1" si="96"/>
        <v>1.8121763398117869E-7</v>
      </c>
      <c r="E1585" s="375">
        <f t="shared" ca="1" si="97"/>
        <v>4</v>
      </c>
      <c r="G1585" s="6" t="s">
        <v>108</v>
      </c>
      <c r="H1585">
        <v>511200</v>
      </c>
      <c r="I1585" t="s">
        <v>577</v>
      </c>
      <c r="J1585" s="352">
        <f t="shared" ca="1" si="98"/>
        <v>6.2884690960670451E-11</v>
      </c>
      <c r="K1585" s="353">
        <f t="array" aca="1" ref="K1585" ca="1">INDEX($B$3:$E$5837,MATCH(H1585&amp;I1585,$B$3:$B$5837&amp;$C$3:$C$5837,0),4)</f>
        <v>4</v>
      </c>
      <c r="L1585">
        <f t="shared" ca="1" si="99"/>
        <v>4</v>
      </c>
    </row>
    <row r="1586" spans="1:12">
      <c r="A1586" s="6" t="s">
        <v>108</v>
      </c>
      <c r="B1586">
        <v>233230</v>
      </c>
      <c r="C1586" s="350" t="s">
        <v>573</v>
      </c>
      <c r="D1586" s="351">
        <f t="shared" ca="1" si="96"/>
        <v>3.6059929785272301E-8</v>
      </c>
      <c r="E1586" s="375">
        <f t="shared" ca="1" si="97"/>
        <v>4</v>
      </c>
      <c r="G1586" s="6" t="s">
        <v>108</v>
      </c>
      <c r="H1586" s="6">
        <v>512100</v>
      </c>
      <c r="I1586" t="s">
        <v>569</v>
      </c>
      <c r="J1586" s="352">
        <f t="shared" ca="1" si="98"/>
        <v>1.4481563571183155E-3</v>
      </c>
      <c r="K1586" s="353">
        <f t="array" aca="1" ref="K1586" ca="1">INDEX($B$3:$E$5837,MATCH(H1586&amp;I1586,$B$3:$B$5837&amp;$C$3:$C$5837,0),4)</f>
        <v>4</v>
      </c>
      <c r="L1586">
        <f t="shared" ca="1" si="99"/>
        <v>4</v>
      </c>
    </row>
    <row r="1587" spans="1:12">
      <c r="A1587" s="6" t="s">
        <v>108</v>
      </c>
      <c r="B1587">
        <v>233240</v>
      </c>
      <c r="C1587" s="350" t="s">
        <v>573</v>
      </c>
      <c r="D1587" s="351">
        <f t="shared" ca="1" si="96"/>
        <v>2.1660371844359505E-8</v>
      </c>
      <c r="E1587" s="375">
        <f t="shared" ca="1" si="97"/>
        <v>4</v>
      </c>
      <c r="G1587" s="6" t="s">
        <v>108</v>
      </c>
      <c r="H1587">
        <v>512100</v>
      </c>
      <c r="I1587" t="s">
        <v>570</v>
      </c>
      <c r="J1587" s="352">
        <f t="shared" ca="1" si="98"/>
        <v>1.0946724921623343E-7</v>
      </c>
      <c r="K1587" s="353">
        <f t="array" aca="1" ref="K1587" ca="1">INDEX($B$3:$E$5837,MATCH(H1587&amp;I1587,$B$3:$B$5837&amp;$C$3:$C$5837,0),4)</f>
        <v>4</v>
      </c>
      <c r="L1587">
        <f t="shared" ca="1" si="99"/>
        <v>4</v>
      </c>
    </row>
    <row r="1588" spans="1:12">
      <c r="A1588" s="6" t="s">
        <v>108</v>
      </c>
      <c r="B1588">
        <v>233262</v>
      </c>
      <c r="C1588" s="350" t="s">
        <v>573</v>
      </c>
      <c r="D1588" s="351">
        <f t="shared" ca="1" si="96"/>
        <v>2.0716132903341208E-7</v>
      </c>
      <c r="E1588" s="375">
        <f t="shared" ca="1" si="97"/>
        <v>4</v>
      </c>
      <c r="G1588" s="6" t="s">
        <v>108</v>
      </c>
      <c r="H1588" s="6">
        <v>512100</v>
      </c>
      <c r="I1588" t="s">
        <v>575</v>
      </c>
      <c r="J1588" s="352">
        <f t="shared" ca="1" si="98"/>
        <v>5.3815004906198586E-8</v>
      </c>
      <c r="K1588" s="353">
        <f t="array" aca="1" ref="K1588" ca="1">INDEX($B$3:$E$5837,MATCH(H1588&amp;I1588,$B$3:$B$5837&amp;$C$3:$C$5837,0),4)</f>
        <v>4</v>
      </c>
      <c r="L1588">
        <f t="shared" ca="1" si="99"/>
        <v>4</v>
      </c>
    </row>
    <row r="1589" spans="1:12">
      <c r="A1589" s="6" t="s">
        <v>108</v>
      </c>
      <c r="B1589">
        <v>233293</v>
      </c>
      <c r="C1589" s="350" t="s">
        <v>573</v>
      </c>
      <c r="D1589" s="351">
        <f t="shared" ca="1" si="96"/>
        <v>1.0397218159261608E-9</v>
      </c>
      <c r="E1589" s="375">
        <f t="shared" ca="1" si="97"/>
        <v>4</v>
      </c>
      <c r="G1589" s="6" t="s">
        <v>108</v>
      </c>
      <c r="H1589" s="6">
        <v>512100</v>
      </c>
      <c r="I1589" t="s">
        <v>574</v>
      </c>
      <c r="J1589" s="352">
        <f t="shared" ca="1" si="98"/>
        <v>4.7571409538641894E-9</v>
      </c>
      <c r="K1589" s="353">
        <f t="array" aca="1" ref="K1589" ca="1">INDEX($B$3:$E$5837,MATCH(H1589&amp;I1589,$B$3:$B$5837&amp;$C$3:$C$5837,0),4)</f>
        <v>4</v>
      </c>
      <c r="L1589">
        <f t="shared" ca="1" si="99"/>
        <v>4</v>
      </c>
    </row>
    <row r="1590" spans="1:12">
      <c r="A1590" s="6" t="s">
        <v>108</v>
      </c>
      <c r="B1590" t="s">
        <v>146</v>
      </c>
      <c r="C1590" s="350" t="s">
        <v>573</v>
      </c>
      <c r="D1590" s="351">
        <f t="shared" ca="1" si="96"/>
        <v>1.6495232322486852E-7</v>
      </c>
      <c r="E1590" s="375">
        <f t="shared" ca="1" si="97"/>
        <v>4</v>
      </c>
      <c r="G1590" s="6" t="s">
        <v>108</v>
      </c>
      <c r="H1590" s="6">
        <v>512100</v>
      </c>
      <c r="I1590" t="s">
        <v>573</v>
      </c>
      <c r="J1590" s="352">
        <f t="shared" ca="1" si="98"/>
        <v>1.5040644388911166E-9</v>
      </c>
      <c r="K1590" s="353">
        <f t="array" aca="1" ref="K1590" ca="1">INDEX($B$3:$E$5837,MATCH(H1590&amp;I1590,$B$3:$B$5837&amp;$C$3:$C$5837,0),4)</f>
        <v>4</v>
      </c>
      <c r="L1590">
        <f t="shared" ca="1" si="99"/>
        <v>4</v>
      </c>
    </row>
    <row r="1591" spans="1:12">
      <c r="A1591" s="6" t="s">
        <v>108</v>
      </c>
      <c r="B1591" t="s">
        <v>148</v>
      </c>
      <c r="C1591" s="350" t="s">
        <v>573</v>
      </c>
      <c r="D1591" s="351">
        <f t="shared" ca="1" si="96"/>
        <v>7.7617773676323963E-8</v>
      </c>
      <c r="E1591" s="375">
        <f t="shared" ca="1" si="97"/>
        <v>4</v>
      </c>
      <c r="G1591" s="6" t="s">
        <v>108</v>
      </c>
      <c r="H1591" s="6">
        <v>512100</v>
      </c>
      <c r="I1591" t="s">
        <v>576</v>
      </c>
      <c r="J1591" s="352">
        <f t="shared" ca="1" si="98"/>
        <v>2.9753221031084338E-9</v>
      </c>
      <c r="K1591" s="353">
        <f t="array" aca="1" ref="K1591" ca="1">INDEX($B$3:$E$5837,MATCH(H1591&amp;I1591,$B$3:$B$5837&amp;$C$3:$C$5837,0),4)</f>
        <v>4</v>
      </c>
      <c r="L1591">
        <f t="shared" ca="1" si="99"/>
        <v>4</v>
      </c>
    </row>
    <row r="1592" spans="1:12">
      <c r="A1592" s="6" t="s">
        <v>108</v>
      </c>
      <c r="B1592">
        <v>233411</v>
      </c>
      <c r="C1592" s="350" t="s">
        <v>573</v>
      </c>
      <c r="D1592" s="351">
        <f t="shared" ca="1" si="96"/>
        <v>7.4191751728216688E-8</v>
      </c>
      <c r="E1592" s="375">
        <f t="shared" ca="1" si="97"/>
        <v>4</v>
      </c>
      <c r="G1592" s="6" t="s">
        <v>108</v>
      </c>
      <c r="H1592" s="6">
        <v>512100</v>
      </c>
      <c r="I1592" t="s">
        <v>571</v>
      </c>
      <c r="J1592" s="352">
        <f t="shared" ca="1" si="98"/>
        <v>2.7823811675549957E-9</v>
      </c>
      <c r="K1592" s="353">
        <f t="array" aca="1" ref="K1592" ca="1">INDEX($B$3:$E$5837,MATCH(H1592&amp;I1592,$B$3:$B$5837&amp;$C$3:$C$5837,0),4)</f>
        <v>4</v>
      </c>
      <c r="L1592">
        <f t="shared" ca="1" si="99"/>
        <v>4</v>
      </c>
    </row>
    <row r="1593" spans="1:12">
      <c r="A1593" s="6" t="s">
        <v>108</v>
      </c>
      <c r="B1593">
        <v>233412</v>
      </c>
      <c r="C1593" s="350" t="s">
        <v>573</v>
      </c>
      <c r="D1593" s="351">
        <f t="shared" ca="1" si="96"/>
        <v>1.1570273206092055E-7</v>
      </c>
      <c r="E1593" s="375">
        <f t="shared" ca="1" si="97"/>
        <v>4</v>
      </c>
      <c r="G1593" s="6" t="s">
        <v>108</v>
      </c>
      <c r="H1593">
        <v>512100</v>
      </c>
      <c r="I1593" t="s">
        <v>577</v>
      </c>
      <c r="J1593" s="352">
        <f t="shared" ca="1" si="98"/>
        <v>1.3453787412099441E-10</v>
      </c>
      <c r="K1593" s="353">
        <f t="array" aca="1" ref="K1593" ca="1">INDEX($B$3:$E$5837,MATCH(H1593&amp;I1593,$B$3:$B$5837&amp;$C$3:$C$5837,0),4)</f>
        <v>4</v>
      </c>
      <c r="L1593">
        <f t="shared" ca="1" si="99"/>
        <v>4</v>
      </c>
    </row>
    <row r="1594" spans="1:12">
      <c r="A1594" s="6" t="s">
        <v>108</v>
      </c>
      <c r="B1594" t="s">
        <v>152</v>
      </c>
      <c r="C1594" s="350" t="s">
        <v>573</v>
      </c>
      <c r="D1594" s="351">
        <f t="shared" ca="1" si="96"/>
        <v>1.5845495873668428E-7</v>
      </c>
      <c r="E1594" s="375">
        <f t="shared" ca="1" si="97"/>
        <v>4</v>
      </c>
      <c r="G1594" s="6" t="s">
        <v>108</v>
      </c>
      <c r="H1594" s="6">
        <v>512200</v>
      </c>
      <c r="I1594" t="s">
        <v>569</v>
      </c>
      <c r="J1594" s="352">
        <f t="shared" ca="1" si="98"/>
        <v>2.7755844987699106E-3</v>
      </c>
      <c r="K1594" s="353">
        <f t="array" aca="1" ref="K1594" ca="1">INDEX($B$3:$E$5837,MATCH(H1594&amp;I1594,$B$3:$B$5837&amp;$C$3:$C$5837,0),4)</f>
        <v>4</v>
      </c>
      <c r="L1594">
        <f t="shared" ca="1" si="99"/>
        <v>4</v>
      </c>
    </row>
    <row r="1595" spans="1:12">
      <c r="A1595" s="6" t="s">
        <v>108</v>
      </c>
      <c r="B1595">
        <v>321100</v>
      </c>
      <c r="C1595" s="350" t="s">
        <v>573</v>
      </c>
      <c r="D1595" s="351">
        <f t="shared" ca="1" si="96"/>
        <v>4.9689558157447674E-10</v>
      </c>
      <c r="E1595" s="375">
        <f t="shared" ca="1" si="97"/>
        <v>4</v>
      </c>
      <c r="G1595" s="6" t="s">
        <v>108</v>
      </c>
      <c r="H1595">
        <v>512200</v>
      </c>
      <c r="I1595" t="s">
        <v>570</v>
      </c>
      <c r="J1595" s="352">
        <f t="shared" ca="1" si="98"/>
        <v>1.885461964023826E-7</v>
      </c>
      <c r="K1595" s="353">
        <f t="array" aca="1" ref="K1595" ca="1">INDEX($B$3:$E$5837,MATCH(H1595&amp;I1595,$B$3:$B$5837&amp;$C$3:$C$5837,0),4)</f>
        <v>4</v>
      </c>
      <c r="L1595">
        <f t="shared" ca="1" si="99"/>
        <v>4</v>
      </c>
    </row>
    <row r="1596" spans="1:12">
      <c r="A1596" s="6" t="s">
        <v>108</v>
      </c>
      <c r="B1596">
        <v>321200</v>
      </c>
      <c r="C1596" s="350" t="s">
        <v>573</v>
      </c>
      <c r="D1596" s="351">
        <f t="shared" ca="1" si="96"/>
        <v>0</v>
      </c>
      <c r="E1596" s="375" t="str">
        <f t="shared" ca="1" si="97"/>
        <v/>
      </c>
      <c r="G1596" s="6" t="s">
        <v>108</v>
      </c>
      <c r="H1596" s="6">
        <v>512200</v>
      </c>
      <c r="I1596" t="s">
        <v>571</v>
      </c>
      <c r="J1596" s="352">
        <f t="shared" ca="1" si="98"/>
        <v>5.2076350873020767E-9</v>
      </c>
      <c r="K1596" s="353">
        <f t="array" aca="1" ref="K1596" ca="1">INDEX($B$3:$E$5837,MATCH(H1596&amp;I1596,$B$3:$B$5837&amp;$C$3:$C$5837,0),4)</f>
        <v>4</v>
      </c>
      <c r="L1596">
        <f t="shared" ca="1" si="99"/>
        <v>4</v>
      </c>
    </row>
    <row r="1597" spans="1:12">
      <c r="A1597" s="6" t="s">
        <v>108</v>
      </c>
      <c r="B1597">
        <v>321910</v>
      </c>
      <c r="C1597" s="350" t="s">
        <v>573</v>
      </c>
      <c r="D1597" s="351">
        <f t="shared" ca="1" si="96"/>
        <v>5.0694242718501906E-8</v>
      </c>
      <c r="E1597" s="375">
        <f t="shared" ca="1" si="97"/>
        <v>4</v>
      </c>
      <c r="G1597" s="6" t="s">
        <v>108</v>
      </c>
      <c r="H1597">
        <v>515100</v>
      </c>
      <c r="I1597" t="s">
        <v>569</v>
      </c>
      <c r="J1597" s="352">
        <f t="shared" ca="1" si="98"/>
        <v>2.6473096269315735E-3</v>
      </c>
      <c r="K1597" s="353">
        <f t="array" aca="1" ref="K1597" ca="1">INDEX($B$3:$E$5837,MATCH(H1597&amp;I1597,$B$3:$B$5837&amp;$C$3:$C$5837,0),4)</f>
        <v>4</v>
      </c>
      <c r="L1597">
        <f t="shared" ca="1" si="99"/>
        <v>4</v>
      </c>
    </row>
    <row r="1598" spans="1:12">
      <c r="A1598" s="6" t="s">
        <v>108</v>
      </c>
      <c r="B1598" t="s">
        <v>157</v>
      </c>
      <c r="C1598" s="350" t="s">
        <v>573</v>
      </c>
      <c r="D1598" s="351">
        <f t="shared" ca="1" si="96"/>
        <v>6.7102469172897617E-8</v>
      </c>
      <c r="E1598" s="375">
        <f t="shared" ca="1" si="97"/>
        <v>4</v>
      </c>
      <c r="G1598" s="6" t="s">
        <v>108</v>
      </c>
      <c r="H1598" s="6">
        <v>515100</v>
      </c>
      <c r="I1598" t="s">
        <v>570</v>
      </c>
      <c r="J1598" s="352">
        <f t="shared" ca="1" si="98"/>
        <v>2.0604311709161989E-7</v>
      </c>
      <c r="K1598" s="353">
        <f t="array" aca="1" ref="K1598" ca="1">INDEX($B$3:$E$5837,MATCH(H1598&amp;I1598,$B$3:$B$5837&amp;$C$3:$C$5837,0),4)</f>
        <v>4</v>
      </c>
      <c r="L1598">
        <f t="shared" ca="1" si="99"/>
        <v>4</v>
      </c>
    </row>
    <row r="1599" spans="1:12">
      <c r="A1599" s="6" t="s">
        <v>108</v>
      </c>
      <c r="B1599">
        <v>327100</v>
      </c>
      <c r="C1599" s="350" t="s">
        <v>573</v>
      </c>
      <c r="D1599" s="351">
        <f t="shared" ca="1" si="96"/>
        <v>0</v>
      </c>
      <c r="E1599" s="375" t="str">
        <f t="shared" ca="1" si="97"/>
        <v/>
      </c>
      <c r="G1599" s="6" t="s">
        <v>108</v>
      </c>
      <c r="H1599" s="6">
        <v>515100</v>
      </c>
      <c r="I1599" t="s">
        <v>575</v>
      </c>
      <c r="J1599" s="352">
        <f t="shared" ca="1" si="98"/>
        <v>1.5439041860185073E-8</v>
      </c>
      <c r="K1599" s="353">
        <f t="array" aca="1" ref="K1599" ca="1">INDEX($B$3:$E$5837,MATCH(H1599&amp;I1599,$B$3:$B$5837&amp;$C$3:$C$5837,0),4)</f>
        <v>4</v>
      </c>
      <c r="L1599">
        <f t="shared" ca="1" si="99"/>
        <v>4</v>
      </c>
    </row>
    <row r="1600" spans="1:12">
      <c r="A1600" s="6" t="s">
        <v>108</v>
      </c>
      <c r="B1600">
        <v>327200</v>
      </c>
      <c r="C1600" s="350" t="s">
        <v>573</v>
      </c>
      <c r="D1600" s="351">
        <f t="shared" ca="1" si="96"/>
        <v>6.8884346265352606E-9</v>
      </c>
      <c r="E1600" s="375">
        <f t="shared" ca="1" si="97"/>
        <v>4</v>
      </c>
      <c r="G1600" s="6" t="s">
        <v>108</v>
      </c>
      <c r="H1600">
        <v>515100</v>
      </c>
      <c r="I1600" t="s">
        <v>574</v>
      </c>
      <c r="J1600" s="352">
        <f t="shared" ca="1" si="98"/>
        <v>1.3647810392199788E-9</v>
      </c>
      <c r="K1600" s="353">
        <f t="array" aca="1" ref="K1600" ca="1">INDEX($B$3:$E$5837,MATCH(H1600&amp;I1600,$B$3:$B$5837&amp;$C$3:$C$5837,0),4)</f>
        <v>4</v>
      </c>
      <c r="L1600">
        <f t="shared" ca="1" si="99"/>
        <v>4</v>
      </c>
    </row>
    <row r="1601" spans="1:12">
      <c r="A1601" s="6" t="s">
        <v>108</v>
      </c>
      <c r="B1601">
        <v>327310</v>
      </c>
      <c r="C1601" s="350" t="s">
        <v>573</v>
      </c>
      <c r="D1601" s="351">
        <f t="shared" ca="1" si="96"/>
        <v>0</v>
      </c>
      <c r="E1601" s="375" t="str">
        <f t="shared" ca="1" si="97"/>
        <v/>
      </c>
      <c r="G1601" s="6" t="s">
        <v>108</v>
      </c>
      <c r="H1601" s="6">
        <v>515100</v>
      </c>
      <c r="I1601" t="s">
        <v>571</v>
      </c>
      <c r="J1601" s="352">
        <f t="shared" ca="1" si="98"/>
        <v>5.1212609009977176E-9</v>
      </c>
      <c r="K1601" s="353">
        <f t="array" aca="1" ref="K1601" ca="1">INDEX($B$3:$E$5837,MATCH(H1601&amp;I1601,$B$3:$B$5837&amp;$C$3:$C$5837,0),4)</f>
        <v>4</v>
      </c>
      <c r="L1601">
        <f t="shared" ca="1" si="99"/>
        <v>4</v>
      </c>
    </row>
    <row r="1602" spans="1:12">
      <c r="A1602" s="6" t="s">
        <v>108</v>
      </c>
      <c r="B1602">
        <v>327320</v>
      </c>
      <c r="C1602" s="350" t="s">
        <v>573</v>
      </c>
      <c r="D1602" s="351">
        <f t="shared" ca="1" si="96"/>
        <v>1.197266080430537E-9</v>
      </c>
      <c r="E1602" s="375">
        <f t="shared" ca="1" si="97"/>
        <v>4</v>
      </c>
      <c r="G1602" s="6" t="s">
        <v>108</v>
      </c>
      <c r="H1602">
        <v>515100</v>
      </c>
      <c r="I1602" t="s">
        <v>573</v>
      </c>
      <c r="J1602" s="352">
        <f t="shared" ca="1" si="98"/>
        <v>4.3150258692591914E-10</v>
      </c>
      <c r="K1602" s="353">
        <f t="array" aca="1" ref="K1602" ca="1">INDEX($B$3:$E$5837,MATCH(H1602&amp;I1602,$B$3:$B$5837&amp;$C$3:$C$5837,0),4)</f>
        <v>4</v>
      </c>
      <c r="L1602">
        <f t="shared" ca="1" si="99"/>
        <v>4</v>
      </c>
    </row>
    <row r="1603" spans="1:12">
      <c r="A1603" s="6" t="s">
        <v>108</v>
      </c>
      <c r="B1603">
        <v>327330</v>
      </c>
      <c r="C1603" s="350" t="s">
        <v>573</v>
      </c>
      <c r="D1603" s="351">
        <f t="shared" ref="D1603:D1666" ca="1" si="100">OFFSET(matrix1,MOD(ROW()-ROW($D$3),ROWS(matrix1)),TRUNC((ROW()-ROW($D$3))/ROWS(matrix1)),1,1)</f>
        <v>0</v>
      </c>
      <c r="E1603" s="375" t="str">
        <f t="shared" ref="E1603:E1666" ca="1" si="101">OFFSET(matrix4,MOD(ROW()-ROW($E$3),ROWS(matrix4)),TRUNC((ROW()-ROW($E$3))/ROWS(matrix4)),1,1)</f>
        <v/>
      </c>
      <c r="G1603" s="6" t="s">
        <v>108</v>
      </c>
      <c r="H1603" s="6">
        <v>515100</v>
      </c>
      <c r="I1603" t="s">
        <v>576</v>
      </c>
      <c r="J1603" s="352">
        <f t="shared" ca="1" si="98"/>
        <v>8.5359320467392401E-10</v>
      </c>
      <c r="K1603" s="353">
        <f t="array" aca="1" ref="K1603" ca="1">INDEX($B$3:$E$5837,MATCH(H1603&amp;I1603,$B$3:$B$5837&amp;$C$3:$C$5837,0),4)</f>
        <v>4</v>
      </c>
      <c r="L1603">
        <f t="shared" ca="1" si="99"/>
        <v>4</v>
      </c>
    </row>
    <row r="1604" spans="1:12">
      <c r="A1604" s="6" t="s">
        <v>108</v>
      </c>
      <c r="B1604">
        <v>327390</v>
      </c>
      <c r="C1604" s="350" t="s">
        <v>573</v>
      </c>
      <c r="D1604" s="351">
        <f t="shared" ca="1" si="100"/>
        <v>0</v>
      </c>
      <c r="E1604" s="375" t="str">
        <f t="shared" ca="1" si="101"/>
        <v/>
      </c>
      <c r="G1604" s="6" t="s">
        <v>108</v>
      </c>
      <c r="H1604">
        <v>515100</v>
      </c>
      <c r="I1604" t="s">
        <v>577</v>
      </c>
      <c r="J1604" s="352">
        <f t="shared" ref="J1604:J1667" ca="1" si="102">SUMIFS(D$3:D$5837,B$3:B$5837,H1604,C$3:C$5837,I1604)</f>
        <v>3.8597708463557001E-11</v>
      </c>
      <c r="K1604" s="353">
        <f t="array" aca="1" ref="K1604" ca="1">INDEX($B$3:$E$5837,MATCH(H1604&amp;I1604,$B$3:$B$5837&amp;$C$3:$C$5837,0),4)</f>
        <v>4</v>
      </c>
      <c r="L1604">
        <f t="shared" ref="L1604:L1667" ca="1" si="103">IF(K1604&gt;2,4,1)</f>
        <v>4</v>
      </c>
    </row>
    <row r="1605" spans="1:12">
      <c r="A1605" s="6" t="s">
        <v>108</v>
      </c>
      <c r="B1605">
        <v>327400</v>
      </c>
      <c r="C1605" s="350" t="s">
        <v>573</v>
      </c>
      <c r="D1605" s="351">
        <f t="shared" ca="1" si="100"/>
        <v>0</v>
      </c>
      <c r="E1605" s="375" t="str">
        <f t="shared" ca="1" si="101"/>
        <v/>
      </c>
      <c r="G1605" s="6" t="s">
        <v>108</v>
      </c>
      <c r="H1605">
        <v>515200</v>
      </c>
      <c r="I1605" t="s">
        <v>569</v>
      </c>
      <c r="J1605" s="352">
        <f t="shared" ca="1" si="102"/>
        <v>2.7991239923575454E-4</v>
      </c>
      <c r="K1605" s="353">
        <f t="array" aca="1" ref="K1605" ca="1">INDEX($B$3:$E$5837,MATCH(H1605&amp;I1605,$B$3:$B$5837&amp;$C$3:$C$5837,0),4)</f>
        <v>4</v>
      </c>
      <c r="L1605">
        <f t="shared" ca="1" si="103"/>
        <v>4</v>
      </c>
    </row>
    <row r="1606" spans="1:12">
      <c r="A1606" s="6" t="s">
        <v>108</v>
      </c>
      <c r="B1606">
        <v>327910</v>
      </c>
      <c r="C1606" s="350" t="s">
        <v>573</v>
      </c>
      <c r="D1606" s="351">
        <f t="shared" ca="1" si="100"/>
        <v>4.7041619850023402E-10</v>
      </c>
      <c r="E1606" s="375">
        <f t="shared" ca="1" si="101"/>
        <v>4</v>
      </c>
      <c r="G1606" s="6" t="s">
        <v>108</v>
      </c>
      <c r="H1606" s="6">
        <v>515200</v>
      </c>
      <c r="I1606" t="s">
        <v>575</v>
      </c>
      <c r="J1606" s="352">
        <f t="shared" ca="1" si="102"/>
        <v>1.4063760302122405E-6</v>
      </c>
      <c r="K1606" s="353">
        <f t="array" aca="1" ref="K1606" ca="1">INDEX($B$3:$E$5837,MATCH(H1606&amp;I1606,$B$3:$B$5837&amp;$C$3:$C$5837,0),4)</f>
        <v>4</v>
      </c>
      <c r="L1606">
        <f t="shared" ca="1" si="103"/>
        <v>4</v>
      </c>
    </row>
    <row r="1607" spans="1:12">
      <c r="A1607" s="6" t="s">
        <v>108</v>
      </c>
      <c r="B1607">
        <v>327991</v>
      </c>
      <c r="C1607" s="350" t="s">
        <v>573</v>
      </c>
      <c r="D1607" s="351">
        <f t="shared" ca="1" si="100"/>
        <v>0</v>
      </c>
      <c r="E1607" s="375" t="str">
        <f t="shared" ca="1" si="101"/>
        <v/>
      </c>
      <c r="G1607" s="6" t="s">
        <v>108</v>
      </c>
      <c r="H1607" s="6">
        <v>515200</v>
      </c>
      <c r="I1607" t="s">
        <v>574</v>
      </c>
      <c r="J1607" s="352">
        <f t="shared" ca="1" si="102"/>
        <v>1.2432088451012993E-7</v>
      </c>
      <c r="K1607" s="353">
        <f t="array" aca="1" ref="K1607" ca="1">INDEX($B$3:$E$5837,MATCH(H1607&amp;I1607,$B$3:$B$5837&amp;$C$3:$C$5837,0),4)</f>
        <v>4</v>
      </c>
      <c r="L1607">
        <f t="shared" ca="1" si="103"/>
        <v>4</v>
      </c>
    </row>
    <row r="1608" spans="1:12">
      <c r="A1608" s="6" t="s">
        <v>108</v>
      </c>
      <c r="B1608">
        <v>327992</v>
      </c>
      <c r="C1608" s="350" t="s">
        <v>573</v>
      </c>
      <c r="D1608" s="351">
        <f t="shared" ca="1" si="100"/>
        <v>0</v>
      </c>
      <c r="E1608" s="375" t="str">
        <f t="shared" ca="1" si="101"/>
        <v/>
      </c>
      <c r="G1608" s="6" t="s">
        <v>108</v>
      </c>
      <c r="H1608">
        <v>515200</v>
      </c>
      <c r="I1608" t="s">
        <v>573</v>
      </c>
      <c r="J1608" s="352">
        <f t="shared" ca="1" si="102"/>
        <v>3.9306512717746582E-8</v>
      </c>
      <c r="K1608" s="353">
        <f t="array" aca="1" ref="K1608" ca="1">INDEX($B$3:$E$5837,MATCH(H1608&amp;I1608,$B$3:$B$5837&amp;$C$3:$C$5837,0),4)</f>
        <v>4</v>
      </c>
      <c r="L1608">
        <f t="shared" ca="1" si="103"/>
        <v>4</v>
      </c>
    </row>
    <row r="1609" spans="1:12">
      <c r="A1609" s="6" t="s">
        <v>108</v>
      </c>
      <c r="B1609">
        <v>327993</v>
      </c>
      <c r="C1609" s="350" t="s">
        <v>573</v>
      </c>
      <c r="D1609" s="351">
        <f t="shared" ca="1" si="100"/>
        <v>0</v>
      </c>
      <c r="E1609" s="375" t="str">
        <f t="shared" ca="1" si="101"/>
        <v/>
      </c>
      <c r="G1609" s="6" t="s">
        <v>108</v>
      </c>
      <c r="H1609" s="6">
        <v>515200</v>
      </c>
      <c r="I1609" t="s">
        <v>576</v>
      </c>
      <c r="J1609" s="352">
        <f t="shared" ca="1" si="102"/>
        <v>7.7755668614468483E-8</v>
      </c>
      <c r="K1609" s="353">
        <f t="array" aca="1" ref="K1609" ca="1">INDEX($B$3:$E$5837,MATCH(H1609&amp;I1609,$B$3:$B$5837&amp;$C$3:$C$5837,0),4)</f>
        <v>4</v>
      </c>
      <c r="L1609">
        <f t="shared" ca="1" si="103"/>
        <v>4</v>
      </c>
    </row>
    <row r="1610" spans="1:12">
      <c r="A1610" s="6" t="s">
        <v>108</v>
      </c>
      <c r="B1610">
        <v>327999</v>
      </c>
      <c r="C1610" s="350" t="s">
        <v>573</v>
      </c>
      <c r="D1610" s="351">
        <f t="shared" ca="1" si="100"/>
        <v>0</v>
      </c>
      <c r="E1610" s="375" t="str">
        <f t="shared" ca="1" si="101"/>
        <v/>
      </c>
      <c r="G1610" s="6" t="s">
        <v>108</v>
      </c>
      <c r="H1610" s="6">
        <v>515200</v>
      </c>
      <c r="I1610" t="s">
        <v>570</v>
      </c>
      <c r="J1610" s="352">
        <f t="shared" ca="1" si="102"/>
        <v>1.6018394929502551E-8</v>
      </c>
      <c r="K1610" s="353">
        <f t="array" aca="1" ref="K1610" ca="1">INDEX($B$3:$E$5837,MATCH(H1610&amp;I1610,$B$3:$B$5837&amp;$C$3:$C$5837,0),4)</f>
        <v>4</v>
      </c>
      <c r="L1610">
        <f t="shared" ca="1" si="103"/>
        <v>4</v>
      </c>
    </row>
    <row r="1611" spans="1:12">
      <c r="A1611" s="6" t="s">
        <v>108</v>
      </c>
      <c r="B1611">
        <v>331110</v>
      </c>
      <c r="C1611" s="350" t="s">
        <v>573</v>
      </c>
      <c r="D1611" s="351">
        <f t="shared" ca="1" si="100"/>
        <v>1.0891107849811145E-9</v>
      </c>
      <c r="E1611" s="375">
        <f t="shared" ca="1" si="101"/>
        <v>4</v>
      </c>
      <c r="G1611" s="6" t="s">
        <v>108</v>
      </c>
      <c r="H1611">
        <v>515200</v>
      </c>
      <c r="I1611" t="s">
        <v>577</v>
      </c>
      <c r="J1611" s="352">
        <f t="shared" ca="1" si="102"/>
        <v>3.5159495320920115E-9</v>
      </c>
      <c r="K1611" s="353">
        <f t="array" aca="1" ref="K1611" ca="1">INDEX($B$3:$E$5837,MATCH(H1611&amp;I1611,$B$3:$B$5837&amp;$C$3:$C$5837,0),4)</f>
        <v>4</v>
      </c>
      <c r="L1611">
        <f t="shared" ca="1" si="103"/>
        <v>4</v>
      </c>
    </row>
    <row r="1612" spans="1:12">
      <c r="A1612" s="6" t="s">
        <v>108</v>
      </c>
      <c r="B1612">
        <v>331200</v>
      </c>
      <c r="C1612" s="350" t="s">
        <v>573</v>
      </c>
      <c r="D1612" s="351">
        <f t="shared" ca="1" si="100"/>
        <v>0</v>
      </c>
      <c r="E1612" s="375" t="str">
        <f t="shared" ca="1" si="101"/>
        <v/>
      </c>
      <c r="G1612" s="6" t="s">
        <v>108</v>
      </c>
      <c r="H1612">
        <v>515200</v>
      </c>
      <c r="I1612" t="s">
        <v>571</v>
      </c>
      <c r="J1612" s="352">
        <f t="shared" ca="1" si="102"/>
        <v>5.0754221428846061E-10</v>
      </c>
      <c r="K1612" s="353">
        <f t="array" aca="1" ref="K1612" ca="1">INDEX($B$3:$E$5837,MATCH(H1612&amp;I1612,$B$3:$B$5837&amp;$C$3:$C$5837,0),4)</f>
        <v>4</v>
      </c>
      <c r="L1612">
        <f t="shared" ca="1" si="103"/>
        <v>4</v>
      </c>
    </row>
    <row r="1613" spans="1:12">
      <c r="A1613" s="6" t="s">
        <v>108</v>
      </c>
      <c r="B1613" t="s">
        <v>173</v>
      </c>
      <c r="C1613" s="350" t="s">
        <v>573</v>
      </c>
      <c r="D1613" s="351">
        <f t="shared" ca="1" si="100"/>
        <v>5.3117605010423208E-9</v>
      </c>
      <c r="E1613" s="375">
        <f t="shared" ca="1" si="101"/>
        <v>4</v>
      </c>
      <c r="G1613" s="6" t="s">
        <v>108</v>
      </c>
      <c r="H1613">
        <v>517110</v>
      </c>
      <c r="I1613" t="s">
        <v>569</v>
      </c>
      <c r="J1613" s="352">
        <f t="shared" ca="1" si="102"/>
        <v>1.4334022529975991E-3</v>
      </c>
      <c r="K1613" s="353">
        <f t="array" aca="1" ref="K1613" ca="1">INDEX($B$3:$E$5837,MATCH(H1613&amp;I1613,$B$3:$B$5837&amp;$C$3:$C$5837,0),4)</f>
        <v>4</v>
      </c>
      <c r="L1613">
        <f t="shared" ca="1" si="103"/>
        <v>4</v>
      </c>
    </row>
    <row r="1614" spans="1:12">
      <c r="A1614" s="6" t="s">
        <v>108</v>
      </c>
      <c r="B1614">
        <v>331314</v>
      </c>
      <c r="C1614" s="350" t="s">
        <v>573</v>
      </c>
      <c r="D1614" s="351">
        <f t="shared" ca="1" si="100"/>
        <v>0</v>
      </c>
      <c r="E1614" s="375" t="str">
        <f t="shared" ca="1" si="101"/>
        <v/>
      </c>
      <c r="G1614" s="6" t="s">
        <v>108</v>
      </c>
      <c r="H1614" s="6">
        <v>517110</v>
      </c>
      <c r="I1614" t="s">
        <v>570</v>
      </c>
      <c r="J1614" s="352">
        <f t="shared" ca="1" si="102"/>
        <v>1.0489179111769711E-7</v>
      </c>
      <c r="K1614" s="353">
        <f t="array" aca="1" ref="K1614" ca="1">INDEX($B$3:$E$5837,MATCH(H1614&amp;I1614,$B$3:$B$5837&amp;$C$3:$C$5837,0),4)</f>
        <v>4</v>
      </c>
      <c r="L1614">
        <f t="shared" ca="1" si="103"/>
        <v>4</v>
      </c>
    </row>
    <row r="1615" spans="1:12">
      <c r="A1615" s="6" t="s">
        <v>108</v>
      </c>
      <c r="B1615" t="s">
        <v>176</v>
      </c>
      <c r="C1615" s="350" t="s">
        <v>573</v>
      </c>
      <c r="D1615" s="351">
        <f t="shared" ca="1" si="100"/>
        <v>0</v>
      </c>
      <c r="E1615" s="375" t="str">
        <f t="shared" ca="1" si="101"/>
        <v/>
      </c>
      <c r="G1615" s="6" t="s">
        <v>108</v>
      </c>
      <c r="H1615" s="6">
        <v>517110</v>
      </c>
      <c r="I1615" t="s">
        <v>575</v>
      </c>
      <c r="J1615" s="352">
        <f t="shared" ca="1" si="102"/>
        <v>4.0710879411342397E-8</v>
      </c>
      <c r="K1615" s="353">
        <f t="array" aca="1" ref="K1615" ca="1">INDEX($B$3:$E$5837,MATCH(H1615&amp;I1615,$B$3:$B$5837&amp;$C$3:$C$5837,0),4)</f>
        <v>4</v>
      </c>
      <c r="L1615">
        <f t="shared" ca="1" si="103"/>
        <v>4</v>
      </c>
    </row>
    <row r="1616" spans="1:12">
      <c r="A1616" s="6" t="s">
        <v>108</v>
      </c>
      <c r="B1616">
        <v>331411</v>
      </c>
      <c r="C1616" s="350" t="s">
        <v>573</v>
      </c>
      <c r="D1616" s="351">
        <f t="shared" ca="1" si="100"/>
        <v>3.6588392480808387E-9</v>
      </c>
      <c r="E1616" s="375">
        <f t="shared" ca="1" si="101"/>
        <v>4</v>
      </c>
      <c r="G1616" s="6" t="s">
        <v>108</v>
      </c>
      <c r="H1616" s="6">
        <v>517110</v>
      </c>
      <c r="I1616" t="s">
        <v>574</v>
      </c>
      <c r="J1616" s="352">
        <f t="shared" ca="1" si="102"/>
        <v>3.5987619447975951E-9</v>
      </c>
      <c r="K1616" s="353">
        <f t="array" aca="1" ref="K1616" ca="1">INDEX($B$3:$E$5837,MATCH(H1616&amp;I1616,$B$3:$B$5837&amp;$C$3:$C$5837,0),4)</f>
        <v>4</v>
      </c>
      <c r="L1616">
        <f t="shared" ca="1" si="103"/>
        <v>4</v>
      </c>
    </row>
    <row r="1617" spans="1:12">
      <c r="A1617" s="6" t="s">
        <v>108</v>
      </c>
      <c r="B1617">
        <v>331419</v>
      </c>
      <c r="C1617" s="350" t="s">
        <v>573</v>
      </c>
      <c r="D1617" s="351">
        <f t="shared" ca="1" si="100"/>
        <v>0</v>
      </c>
      <c r="E1617" s="375" t="str">
        <f t="shared" ca="1" si="101"/>
        <v/>
      </c>
      <c r="G1617" s="6" t="s">
        <v>108</v>
      </c>
      <c r="H1617">
        <v>517110</v>
      </c>
      <c r="I1617" t="s">
        <v>573</v>
      </c>
      <c r="J1617" s="352">
        <f t="shared" ca="1" si="102"/>
        <v>1.1378199464129702E-9</v>
      </c>
      <c r="K1617" s="353">
        <f t="array" aca="1" ref="K1617" ca="1">INDEX($B$3:$E$5837,MATCH(H1617&amp;I1617,$B$3:$B$5837&amp;$C$3:$C$5837,0),4)</f>
        <v>4</v>
      </c>
      <c r="L1617">
        <f t="shared" ca="1" si="103"/>
        <v>4</v>
      </c>
    </row>
    <row r="1618" spans="1:12">
      <c r="A1618" s="6" t="s">
        <v>108</v>
      </c>
      <c r="B1618">
        <v>331420</v>
      </c>
      <c r="C1618" s="350" t="s">
        <v>573</v>
      </c>
      <c r="D1618" s="351">
        <f t="shared" ca="1" si="100"/>
        <v>0</v>
      </c>
      <c r="E1618" s="375" t="str">
        <f t="shared" ca="1" si="101"/>
        <v/>
      </c>
      <c r="G1618" s="6" t="s">
        <v>108</v>
      </c>
      <c r="H1618" s="6">
        <v>517110</v>
      </c>
      <c r="I1618" t="s">
        <v>576</v>
      </c>
      <c r="J1618" s="352">
        <f t="shared" ca="1" si="102"/>
        <v>2.2508216725182754E-9</v>
      </c>
      <c r="K1618" s="353">
        <f t="array" aca="1" ref="K1618" ca="1">INDEX($B$3:$E$5837,MATCH(H1618&amp;I1618,$B$3:$B$5837&amp;$C$3:$C$5837,0),4)</f>
        <v>4</v>
      </c>
      <c r="L1618">
        <f t="shared" ca="1" si="103"/>
        <v>4</v>
      </c>
    </row>
    <row r="1619" spans="1:12">
      <c r="A1619" s="6" t="s">
        <v>108</v>
      </c>
      <c r="B1619">
        <v>331490</v>
      </c>
      <c r="C1619" s="350" t="s">
        <v>573</v>
      </c>
      <c r="D1619" s="351">
        <f t="shared" ca="1" si="100"/>
        <v>7.6307988278091194E-10</v>
      </c>
      <c r="E1619" s="375">
        <f t="shared" ca="1" si="101"/>
        <v>4</v>
      </c>
      <c r="G1619" s="6" t="s">
        <v>108</v>
      </c>
      <c r="H1619">
        <v>517110</v>
      </c>
      <c r="I1619" t="s">
        <v>571</v>
      </c>
      <c r="J1619" s="352">
        <f t="shared" ca="1" si="102"/>
        <v>2.7248144247029834E-9</v>
      </c>
      <c r="K1619" s="353">
        <f t="array" aca="1" ref="K1619" ca="1">INDEX($B$3:$E$5837,MATCH(H1619&amp;I1619,$B$3:$B$5837&amp;$C$3:$C$5837,0),4)</f>
        <v>4</v>
      </c>
      <c r="L1619">
        <f t="shared" ca="1" si="103"/>
        <v>4</v>
      </c>
    </row>
    <row r="1620" spans="1:12">
      <c r="A1620" s="6" t="s">
        <v>108</v>
      </c>
      <c r="B1620">
        <v>331510</v>
      </c>
      <c r="C1620" s="350" t="s">
        <v>573</v>
      </c>
      <c r="D1620" s="351">
        <f t="shared" ca="1" si="100"/>
        <v>7.3996364953186884E-10</v>
      </c>
      <c r="E1620" s="375">
        <f t="shared" ca="1" si="101"/>
        <v>4</v>
      </c>
      <c r="G1620" s="6" t="s">
        <v>108</v>
      </c>
      <c r="H1620">
        <v>517110</v>
      </c>
      <c r="I1620" t="s">
        <v>577</v>
      </c>
      <c r="J1620" s="352">
        <f t="shared" ca="1" si="102"/>
        <v>1.0177747227088498E-10</v>
      </c>
      <c r="K1620" s="353">
        <f t="array" aca="1" ref="K1620" ca="1">INDEX($B$3:$E$5837,MATCH(H1620&amp;I1620,$B$3:$B$5837&amp;$C$3:$C$5837,0),4)</f>
        <v>4</v>
      </c>
      <c r="L1620">
        <f t="shared" ca="1" si="103"/>
        <v>4</v>
      </c>
    </row>
    <row r="1621" spans="1:12">
      <c r="A1621" s="6" t="s">
        <v>108</v>
      </c>
      <c r="B1621">
        <v>331520</v>
      </c>
      <c r="C1621" s="350" t="s">
        <v>573</v>
      </c>
      <c r="D1621" s="351">
        <f t="shared" ca="1" si="100"/>
        <v>0</v>
      </c>
      <c r="E1621" s="375" t="str">
        <f t="shared" ca="1" si="101"/>
        <v/>
      </c>
      <c r="G1621" s="6" t="s">
        <v>108</v>
      </c>
      <c r="H1621" s="6">
        <v>517210</v>
      </c>
      <c r="I1621" t="s">
        <v>569</v>
      </c>
      <c r="J1621" s="352">
        <f t="shared" ca="1" si="102"/>
        <v>1.6508666819310984E-3</v>
      </c>
      <c r="K1621" s="353">
        <f t="array" aca="1" ref="K1621" ca="1">INDEX($B$3:$E$5837,MATCH(H1621&amp;I1621,$B$3:$B$5837&amp;$C$3:$C$5837,0),4)</f>
        <v>4</v>
      </c>
      <c r="L1621">
        <f t="shared" ca="1" si="103"/>
        <v>4</v>
      </c>
    </row>
    <row r="1622" spans="1:12">
      <c r="A1622" s="6" t="s">
        <v>108</v>
      </c>
      <c r="B1622" t="s">
        <v>184</v>
      </c>
      <c r="C1622" s="350" t="s">
        <v>573</v>
      </c>
      <c r="D1622" s="351">
        <f t="shared" ca="1" si="100"/>
        <v>0</v>
      </c>
      <c r="E1622" s="375" t="str">
        <f t="shared" ca="1" si="101"/>
        <v/>
      </c>
      <c r="G1622" s="6" t="s">
        <v>108</v>
      </c>
      <c r="H1622" s="6">
        <v>517210</v>
      </c>
      <c r="I1622" t="s">
        <v>575</v>
      </c>
      <c r="J1622" s="352">
        <f t="shared" ca="1" si="102"/>
        <v>8.0755656344506016E-8</v>
      </c>
      <c r="K1622" s="353">
        <f t="array" aca="1" ref="K1622" ca="1">INDEX($B$3:$E$5837,MATCH(H1622&amp;I1622,$B$3:$B$5837&amp;$C$3:$C$5837,0),4)</f>
        <v>4</v>
      </c>
      <c r="L1622">
        <f t="shared" ca="1" si="103"/>
        <v>4</v>
      </c>
    </row>
    <row r="1623" spans="1:12">
      <c r="A1623" s="6" t="s">
        <v>108</v>
      </c>
      <c r="B1623">
        <v>332114</v>
      </c>
      <c r="C1623" s="350" t="s">
        <v>573</v>
      </c>
      <c r="D1623" s="351">
        <f t="shared" ca="1" si="100"/>
        <v>3.4487492987130355E-9</v>
      </c>
      <c r="E1623" s="375">
        <f t="shared" ca="1" si="101"/>
        <v>4</v>
      </c>
      <c r="G1623" s="6" t="s">
        <v>108</v>
      </c>
      <c r="H1623" s="6">
        <v>517210</v>
      </c>
      <c r="I1623" t="s">
        <v>570</v>
      </c>
      <c r="J1623" s="352">
        <f t="shared" ca="1" si="102"/>
        <v>1.1761386061616278E-7</v>
      </c>
      <c r="K1623" s="353">
        <f t="array" aca="1" ref="K1623" ca="1">INDEX($B$3:$E$5837,MATCH(H1623&amp;I1623,$B$3:$B$5837&amp;$C$3:$C$5837,0),4)</f>
        <v>4</v>
      </c>
      <c r="L1623">
        <f t="shared" ca="1" si="103"/>
        <v>4</v>
      </c>
    </row>
    <row r="1624" spans="1:12">
      <c r="A1624" s="6" t="s">
        <v>108</v>
      </c>
      <c r="B1624" t="s">
        <v>187</v>
      </c>
      <c r="C1624" s="350" t="s">
        <v>573</v>
      </c>
      <c r="D1624" s="351">
        <f t="shared" ca="1" si="100"/>
        <v>1.0882671918364217E-8</v>
      </c>
      <c r="E1624" s="375">
        <f t="shared" ca="1" si="101"/>
        <v>4</v>
      </c>
      <c r="G1624" s="6" t="s">
        <v>108</v>
      </c>
      <c r="H1624" s="6">
        <v>517210</v>
      </c>
      <c r="I1624" t="s">
        <v>574</v>
      </c>
      <c r="J1624" s="352">
        <f t="shared" ca="1" si="102"/>
        <v>7.1386417361151706E-9</v>
      </c>
      <c r="K1624" s="353">
        <f t="array" aca="1" ref="K1624" ca="1">INDEX($B$3:$E$5837,MATCH(H1624&amp;I1624,$B$3:$B$5837&amp;$C$3:$C$5837,0),4)</f>
        <v>4</v>
      </c>
      <c r="L1624">
        <f t="shared" ca="1" si="103"/>
        <v>4</v>
      </c>
    </row>
    <row r="1625" spans="1:12">
      <c r="A1625" s="6" t="s">
        <v>108</v>
      </c>
      <c r="B1625">
        <v>332200</v>
      </c>
      <c r="C1625" s="350" t="s">
        <v>573</v>
      </c>
      <c r="D1625" s="351">
        <f t="shared" ca="1" si="100"/>
        <v>1.3231278303187623E-9</v>
      </c>
      <c r="E1625" s="375">
        <f t="shared" ca="1" si="101"/>
        <v>4</v>
      </c>
      <c r="G1625" s="6" t="s">
        <v>108</v>
      </c>
      <c r="H1625" s="6">
        <v>517210</v>
      </c>
      <c r="I1625" t="s">
        <v>573</v>
      </c>
      <c r="J1625" s="352">
        <f t="shared" ca="1" si="102"/>
        <v>2.2570231324664047E-9</v>
      </c>
      <c r="K1625" s="353">
        <f t="array" aca="1" ref="K1625" ca="1">INDEX($B$3:$E$5837,MATCH(H1625&amp;I1625,$B$3:$B$5837&amp;$C$3:$C$5837,0),4)</f>
        <v>4</v>
      </c>
      <c r="L1625">
        <f t="shared" ca="1" si="103"/>
        <v>4</v>
      </c>
    </row>
    <row r="1626" spans="1:12">
      <c r="A1626" s="6" t="s">
        <v>108</v>
      </c>
      <c r="B1626">
        <v>332310</v>
      </c>
      <c r="C1626" s="350" t="s">
        <v>573</v>
      </c>
      <c r="D1626" s="351">
        <f t="shared" ca="1" si="100"/>
        <v>5.1844949507250016E-9</v>
      </c>
      <c r="E1626" s="375">
        <f t="shared" ca="1" si="101"/>
        <v>4</v>
      </c>
      <c r="G1626" s="6" t="s">
        <v>108</v>
      </c>
      <c r="H1626" s="6">
        <v>517210</v>
      </c>
      <c r="I1626" t="s">
        <v>576</v>
      </c>
      <c r="J1626" s="352">
        <f t="shared" ca="1" si="102"/>
        <v>4.4648158945937773E-9</v>
      </c>
      <c r="K1626" s="353">
        <f t="array" aca="1" ref="K1626" ca="1">INDEX($B$3:$E$5837,MATCH(H1626&amp;I1626,$B$3:$B$5837&amp;$C$3:$C$5837,0),4)</f>
        <v>4</v>
      </c>
      <c r="L1626">
        <f t="shared" ca="1" si="103"/>
        <v>4</v>
      </c>
    </row>
    <row r="1627" spans="1:12">
      <c r="A1627" s="6" t="s">
        <v>108</v>
      </c>
      <c r="B1627">
        <v>332320</v>
      </c>
      <c r="C1627" s="350" t="s">
        <v>573</v>
      </c>
      <c r="D1627" s="351">
        <f t="shared" ca="1" si="100"/>
        <v>1.4499793004491332E-8</v>
      </c>
      <c r="E1627" s="375">
        <f t="shared" ca="1" si="101"/>
        <v>4</v>
      </c>
      <c r="G1627" s="6" t="s">
        <v>108</v>
      </c>
      <c r="H1627" s="6">
        <v>517210</v>
      </c>
      <c r="I1627" t="s">
        <v>571</v>
      </c>
      <c r="J1627" s="352">
        <f t="shared" ca="1" si="102"/>
        <v>3.1129940312681837E-9</v>
      </c>
      <c r="K1627" s="353">
        <f t="array" aca="1" ref="K1627" ca="1">INDEX($B$3:$E$5837,MATCH(H1627&amp;I1627,$B$3:$B$5837&amp;$C$3:$C$5837,0),4)</f>
        <v>4</v>
      </c>
      <c r="L1627">
        <f t="shared" ca="1" si="103"/>
        <v>4</v>
      </c>
    </row>
    <row r="1628" spans="1:12">
      <c r="A1628" s="6" t="s">
        <v>108</v>
      </c>
      <c r="B1628">
        <v>332410</v>
      </c>
      <c r="C1628" s="350" t="s">
        <v>573</v>
      </c>
      <c r="D1628" s="351">
        <f t="shared" ca="1" si="100"/>
        <v>2.3855430585836554E-9</v>
      </c>
      <c r="E1628" s="375">
        <f t="shared" ca="1" si="101"/>
        <v>4</v>
      </c>
      <c r="G1628" s="6" t="s">
        <v>108</v>
      </c>
      <c r="H1628">
        <v>517210</v>
      </c>
      <c r="I1628" t="s">
        <v>577</v>
      </c>
      <c r="J1628" s="352">
        <f t="shared" ca="1" si="102"/>
        <v>2.0188968386740777E-10</v>
      </c>
      <c r="K1628" s="353">
        <f t="array" aca="1" ref="K1628" ca="1">INDEX($B$3:$E$5837,MATCH(H1628&amp;I1628,$B$3:$B$5837&amp;$C$3:$C$5837,0),4)</f>
        <v>4</v>
      </c>
      <c r="L1628">
        <f t="shared" ca="1" si="103"/>
        <v>4</v>
      </c>
    </row>
    <row r="1629" spans="1:12">
      <c r="A1629" s="6" t="s">
        <v>108</v>
      </c>
      <c r="B1629">
        <v>332420</v>
      </c>
      <c r="C1629" s="350" t="s">
        <v>573</v>
      </c>
      <c r="D1629" s="351">
        <f t="shared" ca="1" si="100"/>
        <v>6.3892785764322087E-9</v>
      </c>
      <c r="E1629" s="375">
        <f t="shared" ca="1" si="101"/>
        <v>4</v>
      </c>
      <c r="G1629" s="6" t="s">
        <v>108</v>
      </c>
      <c r="H1629" s="6">
        <v>518200</v>
      </c>
      <c r="I1629" t="s">
        <v>569</v>
      </c>
      <c r="J1629" s="352">
        <f t="shared" ca="1" si="102"/>
        <v>2.279201337331031E-3</v>
      </c>
      <c r="K1629" s="353">
        <f t="array" aca="1" ref="K1629" ca="1">INDEX($B$3:$E$5837,MATCH(H1629&amp;I1629,$B$3:$B$5837&amp;$C$3:$C$5837,0),4)</f>
        <v>4</v>
      </c>
      <c r="L1629">
        <f t="shared" ca="1" si="103"/>
        <v>4</v>
      </c>
    </row>
    <row r="1630" spans="1:12">
      <c r="A1630" s="6" t="s">
        <v>108</v>
      </c>
      <c r="B1630">
        <v>332430</v>
      </c>
      <c r="C1630" s="350" t="s">
        <v>573</v>
      </c>
      <c r="D1630" s="351">
        <f t="shared" ca="1" si="100"/>
        <v>0</v>
      </c>
      <c r="E1630" s="375" t="str">
        <f t="shared" ca="1" si="101"/>
        <v/>
      </c>
      <c r="G1630" s="6" t="s">
        <v>108</v>
      </c>
      <c r="H1630" s="6">
        <v>518200</v>
      </c>
      <c r="I1630" t="s">
        <v>575</v>
      </c>
      <c r="J1630" s="352">
        <f t="shared" ca="1" si="102"/>
        <v>1.1223201704148934E-6</v>
      </c>
      <c r="K1630" s="353">
        <f t="array" aca="1" ref="K1630" ca="1">INDEX($B$3:$E$5837,MATCH(H1630&amp;I1630,$B$3:$B$5837&amp;$C$3:$C$5837,0),4)</f>
        <v>4</v>
      </c>
      <c r="L1630">
        <f t="shared" ca="1" si="103"/>
        <v>4</v>
      </c>
    </row>
    <row r="1631" spans="1:12">
      <c r="A1631" s="6" t="s">
        <v>108</v>
      </c>
      <c r="B1631">
        <v>332500</v>
      </c>
      <c r="C1631" s="350" t="s">
        <v>573</v>
      </c>
      <c r="D1631" s="351">
        <f t="shared" ca="1" si="100"/>
        <v>8.6068929847266532E-10</v>
      </c>
      <c r="E1631" s="375">
        <f t="shared" ca="1" si="101"/>
        <v>4</v>
      </c>
      <c r="G1631" s="6" t="s">
        <v>108</v>
      </c>
      <c r="H1631" s="6">
        <v>518200</v>
      </c>
      <c r="I1631" t="s">
        <v>574</v>
      </c>
      <c r="J1631" s="352">
        <f t="shared" ca="1" si="102"/>
        <v>9.9210903266378024E-8</v>
      </c>
      <c r="K1631" s="353">
        <f t="array" aca="1" ref="K1631" ca="1">INDEX($B$3:$E$5837,MATCH(H1631&amp;I1631,$B$3:$B$5837&amp;$C$3:$C$5837,0),4)</f>
        <v>4</v>
      </c>
      <c r="L1631">
        <f t="shared" ca="1" si="103"/>
        <v>4</v>
      </c>
    </row>
    <row r="1632" spans="1:12">
      <c r="A1632" s="6" t="s">
        <v>108</v>
      </c>
      <c r="B1632">
        <v>332600</v>
      </c>
      <c r="C1632" s="350" t="s">
        <v>573</v>
      </c>
      <c r="D1632" s="351">
        <f t="shared" ca="1" si="100"/>
        <v>1.5169821155393113E-9</v>
      </c>
      <c r="E1632" s="375">
        <f t="shared" ca="1" si="101"/>
        <v>4</v>
      </c>
      <c r="G1632" s="6" t="s">
        <v>108</v>
      </c>
      <c r="H1632" s="6">
        <v>518200</v>
      </c>
      <c r="I1632" t="s">
        <v>573</v>
      </c>
      <c r="J1632" s="352">
        <f t="shared" ca="1" si="102"/>
        <v>3.1367494257662424E-8</v>
      </c>
      <c r="K1632" s="353">
        <f t="array" aca="1" ref="K1632" ca="1">INDEX($B$3:$E$5837,MATCH(H1632&amp;I1632,$B$3:$B$5837&amp;$C$3:$C$5837,0),4)</f>
        <v>4</v>
      </c>
      <c r="L1632">
        <f t="shared" ca="1" si="103"/>
        <v>4</v>
      </c>
    </row>
    <row r="1633" spans="1:12">
      <c r="A1633" s="6" t="s">
        <v>108</v>
      </c>
      <c r="B1633">
        <v>332710</v>
      </c>
      <c r="C1633" s="350" t="s">
        <v>573</v>
      </c>
      <c r="D1633" s="351">
        <f t="shared" ca="1" si="100"/>
        <v>1.1213986929484502E-9</v>
      </c>
      <c r="E1633" s="375">
        <f t="shared" ca="1" si="101"/>
        <v>4</v>
      </c>
      <c r="G1633" s="6" t="s">
        <v>108</v>
      </c>
      <c r="H1633" s="6">
        <v>518200</v>
      </c>
      <c r="I1633" t="s">
        <v>576</v>
      </c>
      <c r="J1633" s="352">
        <f t="shared" ca="1" si="102"/>
        <v>6.2050798204335554E-8</v>
      </c>
      <c r="K1633" s="353">
        <f t="array" aca="1" ref="K1633" ca="1">INDEX($B$3:$E$5837,MATCH(H1633&amp;I1633,$B$3:$B$5837&amp;$C$3:$C$5837,0),4)</f>
        <v>4</v>
      </c>
      <c r="L1633">
        <f t="shared" ca="1" si="103"/>
        <v>4</v>
      </c>
    </row>
    <row r="1634" spans="1:12">
      <c r="A1634" s="6" t="s">
        <v>108</v>
      </c>
      <c r="B1634">
        <v>332720</v>
      </c>
      <c r="C1634" s="350" t="s">
        <v>573</v>
      </c>
      <c r="D1634" s="351">
        <f t="shared" ca="1" si="100"/>
        <v>1.1438491635040638E-9</v>
      </c>
      <c r="E1634" s="375">
        <f t="shared" ca="1" si="101"/>
        <v>4</v>
      </c>
      <c r="G1634" s="6" t="s">
        <v>108</v>
      </c>
      <c r="H1634" s="6">
        <v>518200</v>
      </c>
      <c r="I1634" t="s">
        <v>570</v>
      </c>
      <c r="J1634" s="352">
        <f t="shared" ca="1" si="102"/>
        <v>1.0627370536176441E-7</v>
      </c>
      <c r="K1634" s="353">
        <f t="array" aca="1" ref="K1634" ca="1">INDEX($B$3:$E$5837,MATCH(H1634&amp;I1634,$B$3:$B$5837&amp;$C$3:$C$5837,0),4)</f>
        <v>4</v>
      </c>
      <c r="L1634">
        <f t="shared" ca="1" si="103"/>
        <v>4</v>
      </c>
    </row>
    <row r="1635" spans="1:12">
      <c r="A1635" s="6" t="s">
        <v>108</v>
      </c>
      <c r="B1635">
        <v>332800</v>
      </c>
      <c r="C1635" s="350" t="s">
        <v>573</v>
      </c>
      <c r="D1635" s="351">
        <f t="shared" ca="1" si="100"/>
        <v>5.1692691612230036E-10</v>
      </c>
      <c r="E1635" s="375">
        <f t="shared" ca="1" si="101"/>
        <v>4</v>
      </c>
      <c r="G1635" s="6" t="s">
        <v>108</v>
      </c>
      <c r="H1635">
        <v>518200</v>
      </c>
      <c r="I1635" t="s">
        <v>577</v>
      </c>
      <c r="J1635" s="352">
        <f t="shared" ca="1" si="102"/>
        <v>2.8058079725890701E-9</v>
      </c>
      <c r="K1635" s="353">
        <f t="array" aca="1" ref="K1635" ca="1">INDEX($B$3:$E$5837,MATCH(H1635&amp;I1635,$B$3:$B$5837&amp;$C$3:$C$5837,0),4)</f>
        <v>4</v>
      </c>
      <c r="L1635">
        <f t="shared" ca="1" si="103"/>
        <v>4</v>
      </c>
    </row>
    <row r="1636" spans="1:12">
      <c r="A1636" s="6" t="s">
        <v>108</v>
      </c>
      <c r="B1636" t="s">
        <v>200</v>
      </c>
      <c r="C1636" s="350" t="s">
        <v>573</v>
      </c>
      <c r="D1636" s="351">
        <f t="shared" ca="1" si="100"/>
        <v>1.0776953083120028E-9</v>
      </c>
      <c r="E1636" s="375">
        <f t="shared" ca="1" si="101"/>
        <v>4</v>
      </c>
      <c r="G1636" s="6" t="s">
        <v>108</v>
      </c>
      <c r="H1636" s="6">
        <v>518200</v>
      </c>
      <c r="I1636" t="s">
        <v>571</v>
      </c>
      <c r="J1636" s="352">
        <f t="shared" ca="1" si="102"/>
        <v>3.9904802178197308E-9</v>
      </c>
      <c r="K1636" s="353">
        <f t="array" aca="1" ref="K1636" ca="1">INDEX($B$3:$E$5837,MATCH(H1636&amp;I1636,$B$3:$B$5837&amp;$C$3:$C$5837,0),4)</f>
        <v>4</v>
      </c>
      <c r="L1636">
        <f t="shared" ca="1" si="103"/>
        <v>4</v>
      </c>
    </row>
    <row r="1637" spans="1:12">
      <c r="A1637" s="6" t="s">
        <v>108</v>
      </c>
      <c r="B1637">
        <v>332913</v>
      </c>
      <c r="C1637" s="350" t="s">
        <v>573</v>
      </c>
      <c r="D1637" s="351">
        <f t="shared" ca="1" si="100"/>
        <v>0</v>
      </c>
      <c r="E1637" s="375" t="str">
        <f t="shared" ca="1" si="101"/>
        <v/>
      </c>
      <c r="G1637" s="6" t="s">
        <v>108</v>
      </c>
      <c r="H1637" s="6">
        <v>519130</v>
      </c>
      <c r="I1637" t="s">
        <v>569</v>
      </c>
      <c r="J1637" s="352">
        <f t="shared" ca="1" si="102"/>
        <v>9.6423232889540503E-4</v>
      </c>
      <c r="K1637" s="353">
        <f t="array" aca="1" ref="K1637" ca="1">INDEX($B$3:$E$5837,MATCH(H1637&amp;I1637,$B$3:$B$5837&amp;$C$3:$C$5837,0),4)</f>
        <v>4</v>
      </c>
      <c r="L1637">
        <f t="shared" ca="1" si="103"/>
        <v>4</v>
      </c>
    </row>
    <row r="1638" spans="1:12">
      <c r="A1638" s="6" t="s">
        <v>108</v>
      </c>
      <c r="B1638">
        <v>332991</v>
      </c>
      <c r="C1638" s="350" t="s">
        <v>573</v>
      </c>
      <c r="D1638" s="351">
        <f t="shared" ca="1" si="100"/>
        <v>0</v>
      </c>
      <c r="E1638" s="375" t="str">
        <f t="shared" ca="1" si="101"/>
        <v/>
      </c>
      <c r="G1638" s="6" t="s">
        <v>108</v>
      </c>
      <c r="H1638" s="6">
        <v>519130</v>
      </c>
      <c r="I1638" t="s">
        <v>570</v>
      </c>
      <c r="J1638" s="352">
        <f t="shared" ca="1" si="102"/>
        <v>5.5828080961992286E-8</v>
      </c>
      <c r="K1638" s="353">
        <f t="array" aca="1" ref="K1638" ca="1">INDEX($B$3:$E$5837,MATCH(H1638&amp;I1638,$B$3:$B$5837&amp;$C$3:$C$5837,0),4)</f>
        <v>4</v>
      </c>
      <c r="L1638">
        <f t="shared" ca="1" si="103"/>
        <v>4</v>
      </c>
    </row>
    <row r="1639" spans="1:12">
      <c r="A1639" s="6" t="s">
        <v>108</v>
      </c>
      <c r="B1639" t="s">
        <v>204</v>
      </c>
      <c r="C1639" s="350" t="s">
        <v>573</v>
      </c>
      <c r="D1639" s="351">
        <f t="shared" ca="1" si="100"/>
        <v>0</v>
      </c>
      <c r="E1639" s="375" t="str">
        <f t="shared" ca="1" si="101"/>
        <v/>
      </c>
      <c r="G1639" s="6" t="s">
        <v>108</v>
      </c>
      <c r="H1639" s="6">
        <v>519130</v>
      </c>
      <c r="I1639" t="s">
        <v>571</v>
      </c>
      <c r="J1639" s="352">
        <f t="shared" ca="1" si="102"/>
        <v>1.7521809891598032E-9</v>
      </c>
      <c r="K1639" s="353">
        <f t="array" aca="1" ref="K1639" ca="1">INDEX($B$3:$E$5837,MATCH(H1639&amp;I1639,$B$3:$B$5837&amp;$C$3:$C$5837,0),4)</f>
        <v>4</v>
      </c>
      <c r="L1639">
        <f t="shared" ca="1" si="103"/>
        <v>4</v>
      </c>
    </row>
    <row r="1640" spans="1:12">
      <c r="A1640" s="6" t="s">
        <v>108</v>
      </c>
      <c r="B1640">
        <v>332996</v>
      </c>
      <c r="C1640" s="350" t="s">
        <v>573</v>
      </c>
      <c r="D1640" s="351">
        <f t="shared" ca="1" si="100"/>
        <v>1.8897192084884965E-9</v>
      </c>
      <c r="E1640" s="375">
        <f t="shared" ca="1" si="101"/>
        <v>4</v>
      </c>
      <c r="G1640" s="6" t="s">
        <v>108</v>
      </c>
      <c r="H1640" s="6">
        <v>523900</v>
      </c>
      <c r="I1640" t="s">
        <v>569</v>
      </c>
      <c r="J1640" s="352">
        <f t="shared" ca="1" si="102"/>
        <v>8.0712188715874062E-4</v>
      </c>
      <c r="K1640" s="353">
        <f t="array" aca="1" ref="K1640" ca="1">INDEX($B$3:$E$5837,MATCH(H1640&amp;I1640,$B$3:$B$5837&amp;$C$3:$C$5837,0),4)</f>
        <v>4</v>
      </c>
      <c r="L1640">
        <f t="shared" ca="1" si="103"/>
        <v>4</v>
      </c>
    </row>
    <row r="1641" spans="1:12">
      <c r="A1641" s="6" t="s">
        <v>108</v>
      </c>
      <c r="B1641" t="s">
        <v>207</v>
      </c>
      <c r="C1641" s="350" t="s">
        <v>573</v>
      </c>
      <c r="D1641" s="351">
        <f t="shared" ca="1" si="100"/>
        <v>7.5873993375929901E-9</v>
      </c>
      <c r="E1641" s="375">
        <f t="shared" ca="1" si="101"/>
        <v>4</v>
      </c>
      <c r="G1641" s="6" t="s">
        <v>108</v>
      </c>
      <c r="H1641" s="6">
        <v>523900</v>
      </c>
      <c r="I1641" t="s">
        <v>570</v>
      </c>
      <c r="J1641" s="352">
        <f t="shared" ca="1" si="102"/>
        <v>6.1006966483657925E-8</v>
      </c>
      <c r="K1641" s="353">
        <f t="array" aca="1" ref="K1641" ca="1">INDEX($B$3:$E$5837,MATCH(H1641&amp;I1641,$B$3:$B$5837&amp;$C$3:$C$5837,0),4)</f>
        <v>4</v>
      </c>
      <c r="L1641">
        <f t="shared" ca="1" si="103"/>
        <v>4</v>
      </c>
    </row>
    <row r="1642" spans="1:12">
      <c r="A1642" s="6" t="s">
        <v>108</v>
      </c>
      <c r="B1642">
        <v>333111</v>
      </c>
      <c r="C1642" s="350" t="s">
        <v>573</v>
      </c>
      <c r="D1642" s="351">
        <f t="shared" ca="1" si="100"/>
        <v>3.855048188030714E-9</v>
      </c>
      <c r="E1642" s="375">
        <f t="shared" ca="1" si="101"/>
        <v>4</v>
      </c>
      <c r="G1642" s="6" t="s">
        <v>108</v>
      </c>
      <c r="H1642" s="6">
        <v>523900</v>
      </c>
      <c r="I1642" t="s">
        <v>575</v>
      </c>
      <c r="J1642" s="352">
        <f t="shared" ca="1" si="102"/>
        <v>2.4770285746317032E-8</v>
      </c>
      <c r="K1642" s="353">
        <f t="array" aca="1" ref="K1642" ca="1">INDEX($B$3:$E$5837,MATCH(H1642&amp;I1642,$B$3:$B$5837&amp;$C$3:$C$5837,0),4)</f>
        <v>4</v>
      </c>
      <c r="L1642">
        <f t="shared" ca="1" si="103"/>
        <v>4</v>
      </c>
    </row>
    <row r="1643" spans="1:12">
      <c r="A1643" s="6" t="s">
        <v>108</v>
      </c>
      <c r="B1643">
        <v>333112</v>
      </c>
      <c r="C1643" s="350" t="s">
        <v>573</v>
      </c>
      <c r="D1643" s="351">
        <f t="shared" ca="1" si="100"/>
        <v>6.7066191800471499E-9</v>
      </c>
      <c r="E1643" s="375">
        <f t="shared" ca="1" si="101"/>
        <v>4</v>
      </c>
      <c r="G1643" s="6" t="s">
        <v>108</v>
      </c>
      <c r="H1643" s="6">
        <v>523900</v>
      </c>
      <c r="I1643" t="s">
        <v>574</v>
      </c>
      <c r="J1643" s="352">
        <f t="shared" ca="1" si="102"/>
        <v>2.1896447090939576E-9</v>
      </c>
      <c r="K1643" s="353">
        <f t="array" aca="1" ref="K1643" ca="1">INDEX($B$3:$E$5837,MATCH(H1643&amp;I1643,$B$3:$B$5837&amp;$C$3:$C$5837,0),4)</f>
        <v>4</v>
      </c>
      <c r="L1643">
        <f t="shared" ca="1" si="103"/>
        <v>4</v>
      </c>
    </row>
    <row r="1644" spans="1:12">
      <c r="A1644" s="6" t="s">
        <v>108</v>
      </c>
      <c r="B1644">
        <v>333120</v>
      </c>
      <c r="C1644" s="350" t="s">
        <v>573</v>
      </c>
      <c r="D1644" s="351">
        <f t="shared" ca="1" si="100"/>
        <v>1.6226798548255947E-9</v>
      </c>
      <c r="E1644" s="375">
        <f t="shared" ca="1" si="101"/>
        <v>4</v>
      </c>
      <c r="G1644" s="6" t="s">
        <v>108</v>
      </c>
      <c r="H1644" s="6">
        <v>523900</v>
      </c>
      <c r="I1644" t="s">
        <v>573</v>
      </c>
      <c r="J1644" s="352">
        <f t="shared" ca="1" si="102"/>
        <v>6.9229959185445809E-10</v>
      </c>
      <c r="K1644" s="353">
        <f t="array" aca="1" ref="K1644" ca="1">INDEX($B$3:$E$5837,MATCH(H1644&amp;I1644,$B$3:$B$5837&amp;$C$3:$C$5837,0),4)</f>
        <v>4</v>
      </c>
      <c r="L1644">
        <f t="shared" ca="1" si="103"/>
        <v>4</v>
      </c>
    </row>
    <row r="1645" spans="1:12">
      <c r="A1645" s="6" t="s">
        <v>108</v>
      </c>
      <c r="B1645">
        <v>333130</v>
      </c>
      <c r="C1645" s="350" t="s">
        <v>573</v>
      </c>
      <c r="D1645" s="351">
        <f t="shared" ca="1" si="100"/>
        <v>9.3648817936086246E-10</v>
      </c>
      <c r="E1645" s="375">
        <f t="shared" ca="1" si="101"/>
        <v>4</v>
      </c>
      <c r="G1645" s="6" t="s">
        <v>108</v>
      </c>
      <c r="H1645" s="6">
        <v>523900</v>
      </c>
      <c r="I1645" t="s">
        <v>576</v>
      </c>
      <c r="J1645" s="352">
        <f t="shared" ca="1" si="102"/>
        <v>1.3694986892557151E-9</v>
      </c>
      <c r="K1645" s="353">
        <f t="array" aca="1" ref="K1645" ca="1">INDEX($B$3:$E$5837,MATCH(H1645&amp;I1645,$B$3:$B$5837&amp;$C$3:$C$5837,0),4)</f>
        <v>4</v>
      </c>
      <c r="L1645">
        <f t="shared" ca="1" si="103"/>
        <v>4</v>
      </c>
    </row>
    <row r="1646" spans="1:12">
      <c r="A1646" s="6" t="s">
        <v>108</v>
      </c>
      <c r="B1646" t="s">
        <v>213</v>
      </c>
      <c r="C1646" s="350" t="s">
        <v>573</v>
      </c>
      <c r="D1646" s="351">
        <f t="shared" ca="1" si="100"/>
        <v>2.087193184440065E-9</v>
      </c>
      <c r="E1646" s="375">
        <f t="shared" ca="1" si="101"/>
        <v>4</v>
      </c>
      <c r="G1646" s="6" t="s">
        <v>108</v>
      </c>
      <c r="H1646" s="6">
        <v>523900</v>
      </c>
      <c r="I1646" t="s">
        <v>571</v>
      </c>
      <c r="J1646" s="352">
        <f t="shared" ca="1" si="102"/>
        <v>1.5389055256269699E-9</v>
      </c>
      <c r="K1646" s="353">
        <f t="array" aca="1" ref="K1646" ca="1">INDEX($B$3:$E$5837,MATCH(H1646&amp;I1646,$B$3:$B$5837&amp;$C$3:$C$5837,0),4)</f>
        <v>4</v>
      </c>
      <c r="L1646">
        <f t="shared" ca="1" si="103"/>
        <v>4</v>
      </c>
    </row>
    <row r="1647" spans="1:12">
      <c r="A1647" s="6" t="s">
        <v>108</v>
      </c>
      <c r="B1647">
        <v>333220</v>
      </c>
      <c r="C1647" s="350" t="s">
        <v>573</v>
      </c>
      <c r="D1647" s="351">
        <f t="shared" ca="1" si="100"/>
        <v>0</v>
      </c>
      <c r="E1647" s="375" t="str">
        <f t="shared" ca="1" si="101"/>
        <v/>
      </c>
      <c r="G1647" s="6" t="s">
        <v>108</v>
      </c>
      <c r="H1647">
        <v>523900</v>
      </c>
      <c r="I1647" t="s">
        <v>577</v>
      </c>
      <c r="J1647" s="352">
        <f t="shared" ca="1" si="102"/>
        <v>6.1925880922761177E-11</v>
      </c>
      <c r="K1647" s="353">
        <f t="array" aca="1" ref="K1647" ca="1">INDEX($B$3:$E$5837,MATCH(H1647&amp;I1647,$B$3:$B$5837&amp;$C$3:$C$5837,0),4)</f>
        <v>4</v>
      </c>
      <c r="L1647">
        <f t="shared" ca="1" si="103"/>
        <v>4</v>
      </c>
    </row>
    <row r="1648" spans="1:12">
      <c r="A1648" s="6" t="s">
        <v>108</v>
      </c>
      <c r="B1648">
        <v>333295</v>
      </c>
      <c r="C1648" s="350" t="s">
        <v>573</v>
      </c>
      <c r="D1648" s="351">
        <f t="shared" ca="1" si="100"/>
        <v>9.7934061048369746E-10</v>
      </c>
      <c r="E1648" s="375">
        <f t="shared" ca="1" si="101"/>
        <v>4</v>
      </c>
      <c r="G1648" s="6" t="s">
        <v>108</v>
      </c>
      <c r="H1648" s="6">
        <v>524100</v>
      </c>
      <c r="I1648" t="s">
        <v>569</v>
      </c>
      <c r="J1648" s="352">
        <f t="shared" ca="1" si="102"/>
        <v>2.4722912429094349E-4</v>
      </c>
      <c r="K1648" s="353">
        <f t="array" aca="1" ref="K1648" ca="1">INDEX($B$3:$E$5837,MATCH(H1648&amp;I1648,$B$3:$B$5837&amp;$C$3:$C$5837,0),4)</f>
        <v>4</v>
      </c>
      <c r="L1648">
        <f t="shared" ca="1" si="103"/>
        <v>4</v>
      </c>
    </row>
    <row r="1649" spans="1:12">
      <c r="A1649" s="6" t="s">
        <v>108</v>
      </c>
      <c r="B1649" t="s">
        <v>217</v>
      </c>
      <c r="C1649" s="350" t="s">
        <v>573</v>
      </c>
      <c r="D1649" s="351">
        <f t="shared" ca="1" si="100"/>
        <v>1.1448066842970424E-7</v>
      </c>
      <c r="E1649" s="375">
        <f t="shared" ca="1" si="101"/>
        <v>4</v>
      </c>
      <c r="G1649" s="6" t="s">
        <v>108</v>
      </c>
      <c r="H1649">
        <v>524100</v>
      </c>
      <c r="I1649" t="s">
        <v>570</v>
      </c>
      <c r="J1649" s="352">
        <f t="shared" ca="1" si="102"/>
        <v>2.1883904339382972E-8</v>
      </c>
      <c r="K1649" s="353">
        <f t="array" aca="1" ref="K1649" ca="1">INDEX($B$3:$E$5837,MATCH(H1649&amp;I1649,$B$3:$B$5837&amp;$C$3:$C$5837,0),4)</f>
        <v>4</v>
      </c>
      <c r="L1649">
        <f t="shared" ca="1" si="103"/>
        <v>4</v>
      </c>
    </row>
    <row r="1650" spans="1:12">
      <c r="A1650" s="6" t="s">
        <v>108</v>
      </c>
      <c r="B1650">
        <v>333313</v>
      </c>
      <c r="C1650" s="350" t="s">
        <v>573</v>
      </c>
      <c r="D1650" s="351">
        <f t="shared" ca="1" si="100"/>
        <v>8.1172880096036473E-8</v>
      </c>
      <c r="E1650" s="375">
        <f t="shared" ca="1" si="101"/>
        <v>4</v>
      </c>
      <c r="G1650" s="6" t="s">
        <v>108</v>
      </c>
      <c r="H1650" s="6">
        <v>524100</v>
      </c>
      <c r="I1650" t="s">
        <v>571</v>
      </c>
      <c r="J1650" s="352">
        <f t="shared" ca="1" si="102"/>
        <v>4.9382035515289357E-10</v>
      </c>
      <c r="K1650" s="353">
        <f t="array" aca="1" ref="K1650" ca="1">INDEX($B$3:$E$5837,MATCH(H1650&amp;I1650,$B$3:$B$5837&amp;$C$3:$C$5837,0),4)</f>
        <v>4</v>
      </c>
      <c r="L1650">
        <f t="shared" ca="1" si="103"/>
        <v>4</v>
      </c>
    </row>
    <row r="1651" spans="1:12">
      <c r="A1651" s="6" t="s">
        <v>108</v>
      </c>
      <c r="B1651">
        <v>333314</v>
      </c>
      <c r="C1651" s="350" t="s">
        <v>573</v>
      </c>
      <c r="D1651" s="351">
        <f t="shared" ca="1" si="100"/>
        <v>0</v>
      </c>
      <c r="E1651" s="375" t="str">
        <f t="shared" ca="1" si="101"/>
        <v/>
      </c>
      <c r="G1651" s="6" t="s">
        <v>108</v>
      </c>
      <c r="H1651" s="6">
        <v>524200</v>
      </c>
      <c r="I1651" t="s">
        <v>569</v>
      </c>
      <c r="J1651" s="352">
        <f t="shared" ca="1" si="102"/>
        <v>8.4170239988846744E-4</v>
      </c>
      <c r="K1651" s="353">
        <f t="array" aca="1" ref="K1651" ca="1">INDEX($B$3:$E$5837,MATCH(H1651&amp;I1651,$B$3:$B$5837&amp;$C$3:$C$5837,0),4)</f>
        <v>4</v>
      </c>
      <c r="L1651">
        <f t="shared" ca="1" si="103"/>
        <v>4</v>
      </c>
    </row>
    <row r="1652" spans="1:12">
      <c r="A1652" s="6" t="s">
        <v>108</v>
      </c>
      <c r="B1652">
        <v>333315</v>
      </c>
      <c r="C1652" s="350" t="s">
        <v>573</v>
      </c>
      <c r="D1652" s="351">
        <f t="shared" ca="1" si="100"/>
        <v>1.1649301787340505E-8</v>
      </c>
      <c r="E1652" s="375">
        <f t="shared" ca="1" si="101"/>
        <v>4</v>
      </c>
      <c r="G1652" s="6" t="s">
        <v>108</v>
      </c>
      <c r="H1652">
        <v>524200</v>
      </c>
      <c r="I1652" t="s">
        <v>570</v>
      </c>
      <c r="J1652" s="352">
        <f t="shared" ca="1" si="102"/>
        <v>6.32998137861429E-8</v>
      </c>
      <c r="K1652" s="353">
        <f t="array" aca="1" ref="K1652" ca="1">INDEX($B$3:$E$5837,MATCH(H1652&amp;I1652,$B$3:$B$5837&amp;$C$3:$C$5837,0),4)</f>
        <v>4</v>
      </c>
      <c r="L1652">
        <f t="shared" ca="1" si="103"/>
        <v>4</v>
      </c>
    </row>
    <row r="1653" spans="1:12">
      <c r="A1653" s="6" t="s">
        <v>108</v>
      </c>
      <c r="B1653" t="s">
        <v>222</v>
      </c>
      <c r="C1653" s="350" t="s">
        <v>573</v>
      </c>
      <c r="D1653" s="351">
        <f t="shared" ca="1" si="100"/>
        <v>6.0590596594234462E-8</v>
      </c>
      <c r="E1653" s="375">
        <f t="shared" ca="1" si="101"/>
        <v>4</v>
      </c>
      <c r="G1653" s="6" t="s">
        <v>108</v>
      </c>
      <c r="H1653" s="6">
        <v>524200</v>
      </c>
      <c r="I1653" t="s">
        <v>575</v>
      </c>
      <c r="J1653" s="352">
        <f t="shared" ca="1" si="102"/>
        <v>1.0589097890914752E-8</v>
      </c>
      <c r="K1653" s="353">
        <f t="array" aca="1" ref="K1653" ca="1">INDEX($B$3:$E$5837,MATCH(H1653&amp;I1653,$B$3:$B$5837&amp;$C$3:$C$5837,0),4)</f>
        <v>4</v>
      </c>
      <c r="L1653">
        <f t="shared" ca="1" si="103"/>
        <v>4</v>
      </c>
    </row>
    <row r="1654" spans="1:12">
      <c r="A1654" s="6" t="s">
        <v>108</v>
      </c>
      <c r="B1654">
        <v>333414</v>
      </c>
      <c r="C1654" s="350" t="s">
        <v>573</v>
      </c>
      <c r="D1654" s="351">
        <f t="shared" ca="1" si="100"/>
        <v>5.6885274410506523E-9</v>
      </c>
      <c r="E1654" s="375">
        <f t="shared" ca="1" si="101"/>
        <v>4</v>
      </c>
      <c r="G1654" s="6" t="s">
        <v>108</v>
      </c>
      <c r="H1654" s="6">
        <v>524200</v>
      </c>
      <c r="I1654" t="s">
        <v>574</v>
      </c>
      <c r="J1654" s="352">
        <f t="shared" ca="1" si="102"/>
        <v>9.3605549844603388E-10</v>
      </c>
      <c r="K1654" s="353">
        <f t="array" aca="1" ref="K1654" ca="1">INDEX($B$3:$E$5837,MATCH(H1654&amp;I1654,$B$3:$B$5837&amp;$C$3:$C$5837,0),4)</f>
        <v>4</v>
      </c>
      <c r="L1654">
        <f t="shared" ca="1" si="103"/>
        <v>4</v>
      </c>
    </row>
    <row r="1655" spans="1:12">
      <c r="A1655" s="6" t="s">
        <v>108</v>
      </c>
      <c r="B1655">
        <v>333415</v>
      </c>
      <c r="C1655" s="350" t="s">
        <v>573</v>
      </c>
      <c r="D1655" s="351">
        <f t="shared" ca="1" si="100"/>
        <v>1.7194708030483026E-6</v>
      </c>
      <c r="E1655" s="375">
        <f t="shared" ca="1" si="101"/>
        <v>4</v>
      </c>
      <c r="G1655" s="6" t="s">
        <v>108</v>
      </c>
      <c r="H1655" s="6">
        <v>524200</v>
      </c>
      <c r="I1655" t="s">
        <v>573</v>
      </c>
      <c r="J1655" s="352">
        <f t="shared" ca="1" si="102"/>
        <v>2.9595250628375059E-10</v>
      </c>
      <c r="K1655" s="353">
        <f t="array" aca="1" ref="K1655" ca="1">INDEX($B$3:$E$5837,MATCH(H1655&amp;I1655,$B$3:$B$5837&amp;$C$3:$C$5837,0),4)</f>
        <v>4</v>
      </c>
      <c r="L1655">
        <f t="shared" ca="1" si="103"/>
        <v>4</v>
      </c>
    </row>
    <row r="1656" spans="1:12">
      <c r="A1656" s="6" t="s">
        <v>108</v>
      </c>
      <c r="B1656">
        <v>333511</v>
      </c>
      <c r="C1656" s="350" t="s">
        <v>573</v>
      </c>
      <c r="D1656" s="351">
        <f t="shared" ca="1" si="100"/>
        <v>0</v>
      </c>
      <c r="E1656" s="375" t="str">
        <f t="shared" ca="1" si="101"/>
        <v/>
      </c>
      <c r="G1656" s="6" t="s">
        <v>108</v>
      </c>
      <c r="H1656" s="6">
        <v>524200</v>
      </c>
      <c r="I1656" t="s">
        <v>576</v>
      </c>
      <c r="J1656" s="352">
        <f t="shared" ca="1" si="102"/>
        <v>5.8544967266533884E-10</v>
      </c>
      <c r="K1656" s="353">
        <f t="array" aca="1" ref="K1656" ca="1">INDEX($B$3:$E$5837,MATCH(H1656&amp;I1656,$B$3:$B$5837&amp;$C$3:$C$5837,0),4)</f>
        <v>4</v>
      </c>
      <c r="L1656">
        <f t="shared" ca="1" si="103"/>
        <v>4</v>
      </c>
    </row>
    <row r="1657" spans="1:12">
      <c r="A1657" s="6" t="s">
        <v>108</v>
      </c>
      <c r="B1657" t="s">
        <v>227</v>
      </c>
      <c r="C1657" s="350" t="s">
        <v>573</v>
      </c>
      <c r="D1657" s="351">
        <f t="shared" ca="1" si="100"/>
        <v>4.2703350042236202E-9</v>
      </c>
      <c r="E1657" s="375">
        <f t="shared" ca="1" si="101"/>
        <v>4</v>
      </c>
      <c r="G1657" s="6" t="s">
        <v>108</v>
      </c>
      <c r="H1657" s="6">
        <v>524200</v>
      </c>
      <c r="I1657" t="s">
        <v>571</v>
      </c>
      <c r="J1657" s="352">
        <f t="shared" ca="1" si="102"/>
        <v>1.5985230062012842E-9</v>
      </c>
      <c r="K1657" s="353">
        <f t="array" aca="1" ref="K1657" ca="1">INDEX($B$3:$E$5837,MATCH(H1657&amp;I1657,$B$3:$B$5837&amp;$C$3:$C$5837,0),4)</f>
        <v>4</v>
      </c>
      <c r="L1657">
        <f t="shared" ca="1" si="103"/>
        <v>4</v>
      </c>
    </row>
    <row r="1658" spans="1:12">
      <c r="A1658" s="6" t="s">
        <v>108</v>
      </c>
      <c r="B1658">
        <v>333514</v>
      </c>
      <c r="C1658" s="350" t="s">
        <v>573</v>
      </c>
      <c r="D1658" s="351">
        <f t="shared" ca="1" si="100"/>
        <v>1.7773915486449579E-9</v>
      </c>
      <c r="E1658" s="375">
        <f t="shared" ca="1" si="101"/>
        <v>4</v>
      </c>
      <c r="G1658" s="6" t="s">
        <v>108</v>
      </c>
      <c r="H1658">
        <v>524200</v>
      </c>
      <c r="I1658" t="s">
        <v>577</v>
      </c>
      <c r="J1658" s="352">
        <f t="shared" ca="1" si="102"/>
        <v>2.6472815929051084E-11</v>
      </c>
      <c r="K1658" s="353">
        <f t="array" aca="1" ref="K1658" ca="1">INDEX($B$3:$E$5837,MATCH(H1658&amp;I1658,$B$3:$B$5837&amp;$C$3:$C$5837,0),4)</f>
        <v>4</v>
      </c>
      <c r="L1658">
        <f t="shared" ca="1" si="103"/>
        <v>4</v>
      </c>
    </row>
    <row r="1659" spans="1:12">
      <c r="A1659" s="6" t="s">
        <v>108</v>
      </c>
      <c r="B1659" t="s">
        <v>230</v>
      </c>
      <c r="C1659" s="350" t="s">
        <v>573</v>
      </c>
      <c r="D1659" s="351">
        <f t="shared" ca="1" si="100"/>
        <v>0</v>
      </c>
      <c r="E1659" s="375" t="str">
        <f t="shared" ca="1" si="101"/>
        <v/>
      </c>
      <c r="G1659" s="6" t="s">
        <v>108</v>
      </c>
      <c r="H1659" s="6">
        <v>525000</v>
      </c>
      <c r="I1659" t="s">
        <v>569</v>
      </c>
      <c r="J1659" s="352">
        <f t="shared" ca="1" si="102"/>
        <v>1.2027024035205025E-4</v>
      </c>
      <c r="K1659" s="353">
        <f t="array" aca="1" ref="K1659" ca="1">INDEX($B$3:$E$5837,MATCH(H1659&amp;I1659,$B$3:$B$5837&amp;$C$3:$C$5837,0),4)</f>
        <v>4</v>
      </c>
      <c r="L1659">
        <f t="shared" ca="1" si="103"/>
        <v>4</v>
      </c>
    </row>
    <row r="1660" spans="1:12">
      <c r="A1660" s="6" t="s">
        <v>108</v>
      </c>
      <c r="B1660">
        <v>333611</v>
      </c>
      <c r="C1660" s="350" t="s">
        <v>573</v>
      </c>
      <c r="D1660" s="351">
        <f t="shared" ca="1" si="100"/>
        <v>1.5589121830025326E-9</v>
      </c>
      <c r="E1660" s="375">
        <f t="shared" ca="1" si="101"/>
        <v>4</v>
      </c>
      <c r="G1660" s="6" t="s">
        <v>108</v>
      </c>
      <c r="H1660" s="6">
        <v>525000</v>
      </c>
      <c r="I1660" t="s">
        <v>570</v>
      </c>
      <c r="J1660" s="352">
        <f t="shared" ca="1" si="102"/>
        <v>4.924063064567052E-9</v>
      </c>
      <c r="K1660" s="353">
        <f t="array" aca="1" ref="K1660" ca="1">INDEX($B$3:$E$5837,MATCH(H1660&amp;I1660,$B$3:$B$5837&amp;$C$3:$C$5837,0),4)</f>
        <v>4</v>
      </c>
      <c r="L1660">
        <f t="shared" ca="1" si="103"/>
        <v>4</v>
      </c>
    </row>
    <row r="1661" spans="1:12">
      <c r="A1661" s="6" t="s">
        <v>108</v>
      </c>
      <c r="B1661">
        <v>333612</v>
      </c>
      <c r="C1661" s="350" t="s">
        <v>573</v>
      </c>
      <c r="D1661" s="351">
        <f t="shared" ca="1" si="100"/>
        <v>0</v>
      </c>
      <c r="E1661" s="375" t="str">
        <f t="shared" ca="1" si="101"/>
        <v/>
      </c>
      <c r="G1661" s="6" t="s">
        <v>108</v>
      </c>
      <c r="H1661" s="6">
        <v>525000</v>
      </c>
      <c r="I1661" t="s">
        <v>571</v>
      </c>
      <c r="J1661" s="352">
        <f t="shared" ca="1" si="102"/>
        <v>2.0654626948687296E-10</v>
      </c>
      <c r="K1661" s="353">
        <f t="array" aca="1" ref="K1661" ca="1">INDEX($B$3:$E$5837,MATCH(H1661&amp;I1661,$B$3:$B$5837&amp;$C$3:$C$5837,0),4)</f>
        <v>4</v>
      </c>
      <c r="L1661">
        <f t="shared" ca="1" si="103"/>
        <v>4</v>
      </c>
    </row>
    <row r="1662" spans="1:12">
      <c r="A1662" s="6" t="s">
        <v>108</v>
      </c>
      <c r="B1662">
        <v>333613</v>
      </c>
      <c r="C1662" s="350" t="s">
        <v>573</v>
      </c>
      <c r="D1662" s="351">
        <f t="shared" ca="1" si="100"/>
        <v>3.3247827531086848E-9</v>
      </c>
      <c r="E1662" s="375">
        <f t="shared" ca="1" si="101"/>
        <v>4</v>
      </c>
      <c r="G1662" s="6" t="s">
        <v>108</v>
      </c>
      <c r="H1662">
        <v>532100</v>
      </c>
      <c r="I1662" t="s">
        <v>569</v>
      </c>
      <c r="J1662" s="352">
        <f t="shared" ca="1" si="102"/>
        <v>7.1707207225988931E-2</v>
      </c>
      <c r="K1662" s="353">
        <f t="array" aca="1" ref="K1662" ca="1">INDEX($B$3:$E$5837,MATCH(H1662&amp;I1662,$B$3:$B$5837&amp;$C$3:$C$5837,0),4)</f>
        <v>4</v>
      </c>
      <c r="L1662">
        <f t="shared" ca="1" si="103"/>
        <v>4</v>
      </c>
    </row>
    <row r="1663" spans="1:12">
      <c r="A1663" s="6" t="s">
        <v>108</v>
      </c>
      <c r="B1663">
        <v>333618</v>
      </c>
      <c r="C1663" s="350" t="s">
        <v>573</v>
      </c>
      <c r="D1663" s="351">
        <f t="shared" ca="1" si="100"/>
        <v>2.9479173525517109E-8</v>
      </c>
      <c r="E1663" s="375">
        <f t="shared" ca="1" si="101"/>
        <v>4</v>
      </c>
      <c r="G1663" s="6" t="s">
        <v>108</v>
      </c>
      <c r="H1663" s="6">
        <v>532100</v>
      </c>
      <c r="I1663" t="s">
        <v>570</v>
      </c>
      <c r="J1663" s="352">
        <f t="shared" ca="1" si="102"/>
        <v>5.5817694663724942E-6</v>
      </c>
      <c r="K1663" s="353">
        <f t="array" aca="1" ref="K1663" ca="1">INDEX($B$3:$E$5837,MATCH(H1663&amp;I1663,$B$3:$B$5837&amp;$C$3:$C$5837,0),4)</f>
        <v>4</v>
      </c>
      <c r="L1663">
        <f t="shared" ca="1" si="103"/>
        <v>4</v>
      </c>
    </row>
    <row r="1664" spans="1:12">
      <c r="A1664" s="6" t="s">
        <v>108</v>
      </c>
      <c r="B1664" t="s">
        <v>236</v>
      </c>
      <c r="C1664" s="350" t="s">
        <v>573</v>
      </c>
      <c r="D1664" s="351">
        <f t="shared" ca="1" si="100"/>
        <v>8.908037821421533E-10</v>
      </c>
      <c r="E1664" s="375">
        <f t="shared" ca="1" si="101"/>
        <v>4</v>
      </c>
      <c r="G1664" s="6" t="s">
        <v>108</v>
      </c>
      <c r="H1664" s="6">
        <v>532100</v>
      </c>
      <c r="I1664" t="s">
        <v>571</v>
      </c>
      <c r="J1664" s="352">
        <f t="shared" ca="1" si="102"/>
        <v>1.3796994437201107E-7</v>
      </c>
      <c r="K1664" s="353">
        <f t="array" aca="1" ref="K1664" ca="1">INDEX($B$3:$E$5837,MATCH(H1664&amp;I1664,$B$3:$B$5837&amp;$C$3:$C$5837,0),4)</f>
        <v>4</v>
      </c>
      <c r="L1664">
        <f t="shared" ca="1" si="103"/>
        <v>4</v>
      </c>
    </row>
    <row r="1665" spans="1:12">
      <c r="A1665" s="6" t="s">
        <v>108</v>
      </c>
      <c r="B1665">
        <v>333912</v>
      </c>
      <c r="C1665" s="350" t="s">
        <v>573</v>
      </c>
      <c r="D1665" s="351">
        <f t="shared" ca="1" si="100"/>
        <v>1.6785326506424515E-9</v>
      </c>
      <c r="E1665" s="375">
        <f t="shared" ca="1" si="101"/>
        <v>4</v>
      </c>
      <c r="G1665" s="6" t="s">
        <v>108</v>
      </c>
      <c r="H1665" s="6">
        <v>532100</v>
      </c>
      <c r="I1665" t="s">
        <v>575</v>
      </c>
      <c r="J1665" s="352">
        <f t="shared" ca="1" si="102"/>
        <v>4.322455893628055E-8</v>
      </c>
      <c r="K1665" s="353">
        <f t="array" aca="1" ref="K1665" ca="1">INDEX($B$3:$E$5837,MATCH(H1665&amp;I1665,$B$3:$B$5837&amp;$C$3:$C$5837,0),4)</f>
        <v>4</v>
      </c>
      <c r="L1665">
        <f t="shared" ca="1" si="103"/>
        <v>4</v>
      </c>
    </row>
    <row r="1666" spans="1:12">
      <c r="A1666" s="6" t="s">
        <v>108</v>
      </c>
      <c r="B1666">
        <v>333920</v>
      </c>
      <c r="C1666" s="350" t="s">
        <v>573</v>
      </c>
      <c r="D1666" s="351">
        <f t="shared" ca="1" si="100"/>
        <v>3.0579256721278054E-9</v>
      </c>
      <c r="E1666" s="375">
        <f t="shared" ca="1" si="101"/>
        <v>4</v>
      </c>
      <c r="G1666" s="6" t="s">
        <v>108</v>
      </c>
      <c r="H1666" s="6">
        <v>532100</v>
      </c>
      <c r="I1666" t="s">
        <v>574</v>
      </c>
      <c r="J1666" s="352">
        <f t="shared" ca="1" si="102"/>
        <v>3.8209662878765596E-9</v>
      </c>
      <c r="K1666" s="353">
        <f t="array" aca="1" ref="K1666" ca="1">INDEX($B$3:$E$5837,MATCH(H1666&amp;I1666,$B$3:$B$5837&amp;$C$3:$C$5837,0),4)</f>
        <v>4</v>
      </c>
      <c r="L1666">
        <f t="shared" ca="1" si="103"/>
        <v>4</v>
      </c>
    </row>
    <row r="1667" spans="1:12">
      <c r="A1667" s="6" t="s">
        <v>108</v>
      </c>
      <c r="B1667">
        <v>333991</v>
      </c>
      <c r="C1667" s="350" t="s">
        <v>573</v>
      </c>
      <c r="D1667" s="351">
        <f t="shared" ref="D1667:D1730" ca="1" si="104">OFFSET(matrix1,MOD(ROW()-ROW($D$3),ROWS(matrix1)),TRUNC((ROW()-ROW($D$3))/ROWS(matrix1)),1,1)</f>
        <v>0</v>
      </c>
      <c r="E1667" s="375" t="str">
        <f t="shared" ref="E1667:E1730" ca="1" si="105">OFFSET(matrix4,MOD(ROW()-ROW($E$3),ROWS(matrix4)),TRUNC((ROW()-ROW($E$3))/ROWS(matrix4)),1,1)</f>
        <v/>
      </c>
      <c r="G1667" s="6" t="s">
        <v>108</v>
      </c>
      <c r="H1667">
        <v>532100</v>
      </c>
      <c r="I1667" t="s">
        <v>573</v>
      </c>
      <c r="J1667" s="352">
        <f t="shared" ca="1" si="102"/>
        <v>1.2080742554261932E-9</v>
      </c>
      <c r="K1667" s="353">
        <f t="array" aca="1" ref="K1667" ca="1">INDEX($B$3:$E$5837,MATCH(H1667&amp;I1667,$B$3:$B$5837&amp;$C$3:$C$5837,0),4)</f>
        <v>4</v>
      </c>
      <c r="L1667">
        <f t="shared" ca="1" si="103"/>
        <v>4</v>
      </c>
    </row>
    <row r="1668" spans="1:12">
      <c r="A1668" s="6" t="s">
        <v>108</v>
      </c>
      <c r="B1668" t="s">
        <v>241</v>
      </c>
      <c r="C1668" s="350" t="s">
        <v>573</v>
      </c>
      <c r="D1668" s="351">
        <f t="shared" ca="1" si="104"/>
        <v>2.3795423785826447E-9</v>
      </c>
      <c r="E1668" s="375">
        <f t="shared" ca="1" si="105"/>
        <v>4</v>
      </c>
      <c r="G1668" s="6" t="s">
        <v>108</v>
      </c>
      <c r="H1668" s="6">
        <v>532100</v>
      </c>
      <c r="I1668" t="s">
        <v>576</v>
      </c>
      <c r="J1668" s="352">
        <f t="shared" ref="J1668:J1731" ca="1" si="106">SUMIFS(D$3:D$5837,B$3:B$5837,H1668,C$3:C$5837,I1668)</f>
        <v>2.3897978978984595E-9</v>
      </c>
      <c r="K1668" s="353">
        <f t="array" aca="1" ref="K1668" ca="1">INDEX($B$3:$E$5837,MATCH(H1668&amp;I1668,$B$3:$B$5837&amp;$C$3:$C$5837,0),4)</f>
        <v>4</v>
      </c>
      <c r="L1668">
        <f t="shared" ref="L1668:L1731" ca="1" si="107">IF(K1668&gt;2,4,1)</f>
        <v>4</v>
      </c>
    </row>
    <row r="1669" spans="1:12">
      <c r="A1669" s="6" t="s">
        <v>108</v>
      </c>
      <c r="B1669">
        <v>333993</v>
      </c>
      <c r="C1669" s="350" t="s">
        <v>573</v>
      </c>
      <c r="D1669" s="351">
        <f t="shared" ca="1" si="104"/>
        <v>0</v>
      </c>
      <c r="E1669" s="375" t="str">
        <f t="shared" ca="1" si="105"/>
        <v/>
      </c>
      <c r="G1669" s="6" t="s">
        <v>108</v>
      </c>
      <c r="H1669">
        <v>532100</v>
      </c>
      <c r="I1669" t="s">
        <v>577</v>
      </c>
      <c r="J1669" s="352">
        <f t="shared" ca="1" si="106"/>
        <v>1.0806168798537051E-10</v>
      </c>
      <c r="K1669" s="353">
        <f t="array" aca="1" ref="K1669" ca="1">INDEX($B$3:$E$5837,MATCH(H1669&amp;I1669,$B$3:$B$5837&amp;$C$3:$C$5837,0),4)</f>
        <v>4</v>
      </c>
      <c r="L1669">
        <f t="shared" ca="1" si="107"/>
        <v>4</v>
      </c>
    </row>
    <row r="1670" spans="1:12">
      <c r="A1670" s="6" t="s">
        <v>108</v>
      </c>
      <c r="B1670">
        <v>333994</v>
      </c>
      <c r="C1670" s="350" t="s">
        <v>573</v>
      </c>
      <c r="D1670" s="351">
        <f t="shared" ca="1" si="104"/>
        <v>0</v>
      </c>
      <c r="E1670" s="375" t="str">
        <f t="shared" ca="1" si="105"/>
        <v/>
      </c>
      <c r="G1670" s="6" t="s">
        <v>108</v>
      </c>
      <c r="H1670">
        <v>532400</v>
      </c>
      <c r="I1670" t="s">
        <v>569</v>
      </c>
      <c r="J1670" s="352">
        <f t="shared" ca="1" si="106"/>
        <v>5.0066264048918528E-3</v>
      </c>
      <c r="K1670" s="353">
        <f t="array" aca="1" ref="K1670" ca="1">INDEX($B$3:$E$5837,MATCH(H1670&amp;I1670,$B$3:$B$5837&amp;$C$3:$C$5837,0),4)</f>
        <v>4</v>
      </c>
      <c r="L1670">
        <f t="shared" ca="1" si="107"/>
        <v>4</v>
      </c>
    </row>
    <row r="1671" spans="1:12">
      <c r="A1671" s="6" t="s">
        <v>108</v>
      </c>
      <c r="B1671" t="s">
        <v>245</v>
      </c>
      <c r="C1671" s="350" t="s">
        <v>573</v>
      </c>
      <c r="D1671" s="351">
        <f t="shared" ca="1" si="104"/>
        <v>0</v>
      </c>
      <c r="E1671" s="375" t="str">
        <f t="shared" ca="1" si="105"/>
        <v/>
      </c>
      <c r="G1671" s="6" t="s">
        <v>108</v>
      </c>
      <c r="H1671" s="6">
        <v>532400</v>
      </c>
      <c r="I1671" t="s">
        <v>575</v>
      </c>
      <c r="J1671" s="352">
        <f t="shared" ca="1" si="106"/>
        <v>4.7160985786045655E-7</v>
      </c>
      <c r="K1671" s="353">
        <f t="array" aca="1" ref="K1671" ca="1">INDEX($B$3:$E$5837,MATCH(H1671&amp;I1671,$B$3:$B$5837&amp;$C$3:$C$5837,0),4)</f>
        <v>4</v>
      </c>
      <c r="L1671">
        <f t="shared" ca="1" si="107"/>
        <v>4</v>
      </c>
    </row>
    <row r="1672" spans="1:12">
      <c r="A1672" s="6" t="s">
        <v>108</v>
      </c>
      <c r="B1672">
        <v>334111</v>
      </c>
      <c r="C1672" s="350" t="s">
        <v>573</v>
      </c>
      <c r="D1672" s="351">
        <f t="shared" ca="1" si="104"/>
        <v>0</v>
      </c>
      <c r="E1672" s="375" t="str">
        <f t="shared" ca="1" si="105"/>
        <v/>
      </c>
      <c r="G1672" s="6" t="s">
        <v>108</v>
      </c>
      <c r="H1672" s="6">
        <v>532400</v>
      </c>
      <c r="I1672" t="s">
        <v>570</v>
      </c>
      <c r="J1672" s="352">
        <f t="shared" ca="1" si="106"/>
        <v>3.1771378755403899E-7</v>
      </c>
      <c r="K1672" s="353">
        <f t="array" aca="1" ref="K1672" ca="1">INDEX($B$3:$E$5837,MATCH(H1672&amp;I1672,$B$3:$B$5837&amp;$C$3:$C$5837,0),4)</f>
        <v>4</v>
      </c>
      <c r="L1672">
        <f t="shared" ca="1" si="107"/>
        <v>4</v>
      </c>
    </row>
    <row r="1673" spans="1:12">
      <c r="A1673" s="6" t="s">
        <v>108</v>
      </c>
      <c r="B1673">
        <v>334112</v>
      </c>
      <c r="C1673" s="350" t="s">
        <v>573</v>
      </c>
      <c r="D1673" s="351">
        <f t="shared" ca="1" si="104"/>
        <v>0</v>
      </c>
      <c r="E1673" s="375" t="str">
        <f t="shared" ca="1" si="105"/>
        <v/>
      </c>
      <c r="G1673" s="6" t="s">
        <v>108</v>
      </c>
      <c r="H1673" s="6">
        <v>532400</v>
      </c>
      <c r="I1673" t="s">
        <v>574</v>
      </c>
      <c r="J1673" s="352">
        <f t="shared" ca="1" si="106"/>
        <v>4.1689387058211186E-8</v>
      </c>
      <c r="K1673" s="353">
        <f t="array" aca="1" ref="K1673" ca="1">INDEX($B$3:$E$5837,MATCH(H1673&amp;I1673,$B$3:$B$5837&amp;$C$3:$C$5837,0),4)</f>
        <v>4</v>
      </c>
      <c r="L1673">
        <f t="shared" ca="1" si="107"/>
        <v>4</v>
      </c>
    </row>
    <row r="1674" spans="1:12">
      <c r="A1674" s="6" t="s">
        <v>108</v>
      </c>
      <c r="B1674" t="s">
        <v>249</v>
      </c>
      <c r="C1674" s="350" t="s">
        <v>573</v>
      </c>
      <c r="D1674" s="351">
        <f t="shared" ca="1" si="104"/>
        <v>2.6813693146091707E-10</v>
      </c>
      <c r="E1674" s="375">
        <f t="shared" ca="1" si="105"/>
        <v>4</v>
      </c>
      <c r="G1674" s="6" t="s">
        <v>108</v>
      </c>
      <c r="H1674" s="6">
        <v>532400</v>
      </c>
      <c r="I1674" t="s">
        <v>573</v>
      </c>
      <c r="J1674" s="352">
        <f t="shared" ca="1" si="106"/>
        <v>1.3180926350834612E-8</v>
      </c>
      <c r="K1674" s="353">
        <f t="array" aca="1" ref="K1674" ca="1">INDEX($B$3:$E$5837,MATCH(H1674&amp;I1674,$B$3:$B$5837&amp;$C$3:$C$5837,0),4)</f>
        <v>4</v>
      </c>
      <c r="L1674">
        <f t="shared" ca="1" si="107"/>
        <v>4</v>
      </c>
    </row>
    <row r="1675" spans="1:12">
      <c r="A1675" s="6" t="s">
        <v>108</v>
      </c>
      <c r="B1675">
        <v>334210</v>
      </c>
      <c r="C1675" s="350" t="s">
        <v>573</v>
      </c>
      <c r="D1675" s="351">
        <f t="shared" ca="1" si="104"/>
        <v>2.5649380505043459E-9</v>
      </c>
      <c r="E1675" s="375">
        <f t="shared" ca="1" si="105"/>
        <v>4</v>
      </c>
      <c r="G1675" s="6" t="s">
        <v>108</v>
      </c>
      <c r="H1675" s="6">
        <v>532400</v>
      </c>
      <c r="I1675" t="s">
        <v>576</v>
      </c>
      <c r="J1675" s="352">
        <f t="shared" ca="1" si="106"/>
        <v>2.60743492745537E-8</v>
      </c>
      <c r="K1675" s="353">
        <f t="array" aca="1" ref="K1675" ca="1">INDEX($B$3:$E$5837,MATCH(H1675&amp;I1675,$B$3:$B$5837&amp;$C$3:$C$5837,0),4)</f>
        <v>4</v>
      </c>
      <c r="L1675">
        <f t="shared" ca="1" si="107"/>
        <v>4</v>
      </c>
    </row>
    <row r="1676" spans="1:12">
      <c r="A1676" s="6" t="s">
        <v>108</v>
      </c>
      <c r="B1676">
        <v>334220</v>
      </c>
      <c r="C1676" s="350" t="s">
        <v>573</v>
      </c>
      <c r="D1676" s="351">
        <f t="shared" ca="1" si="104"/>
        <v>1.7200267048914874E-9</v>
      </c>
      <c r="E1676" s="375">
        <f t="shared" ca="1" si="105"/>
        <v>4</v>
      </c>
      <c r="G1676" s="6" t="s">
        <v>108</v>
      </c>
      <c r="H1676">
        <v>532400</v>
      </c>
      <c r="I1676" t="s">
        <v>571</v>
      </c>
      <c r="J1676" s="352">
        <f t="shared" ca="1" si="106"/>
        <v>9.2101324472169122E-9</v>
      </c>
      <c r="K1676" s="353">
        <f t="array" aca="1" ref="K1676" ca="1">INDEX($B$3:$E$5837,MATCH(H1676&amp;I1676,$B$3:$B$5837&amp;$C$3:$C$5837,0),4)</f>
        <v>4</v>
      </c>
      <c r="L1676">
        <f t="shared" ca="1" si="107"/>
        <v>4</v>
      </c>
    </row>
    <row r="1677" spans="1:12">
      <c r="A1677" s="6" t="s">
        <v>108</v>
      </c>
      <c r="B1677">
        <v>334290</v>
      </c>
      <c r="C1677" s="350" t="s">
        <v>573</v>
      </c>
      <c r="D1677" s="351">
        <f t="shared" ca="1" si="104"/>
        <v>3.4894501521199134E-10</v>
      </c>
      <c r="E1677" s="375">
        <f t="shared" ca="1" si="105"/>
        <v>4</v>
      </c>
      <c r="G1677" s="6" t="s">
        <v>108</v>
      </c>
      <c r="H1677">
        <v>532400</v>
      </c>
      <c r="I1677" t="s">
        <v>577</v>
      </c>
      <c r="J1677" s="352">
        <f t="shared" ca="1" si="106"/>
        <v>1.1790278157856649E-9</v>
      </c>
      <c r="K1677" s="353">
        <f t="array" aca="1" ref="K1677" ca="1">INDEX($B$3:$E$5837,MATCH(H1677&amp;I1677,$B$3:$B$5837&amp;$C$3:$C$5837,0),4)</f>
        <v>4</v>
      </c>
      <c r="L1677">
        <f t="shared" ca="1" si="107"/>
        <v>4</v>
      </c>
    </row>
    <row r="1678" spans="1:12">
      <c r="A1678" s="6" t="s">
        <v>108</v>
      </c>
      <c r="B1678">
        <v>334300</v>
      </c>
      <c r="C1678" s="350" t="s">
        <v>573</v>
      </c>
      <c r="D1678" s="351">
        <f t="shared" ca="1" si="104"/>
        <v>9.9165155875744384E-9</v>
      </c>
      <c r="E1678" s="375">
        <f t="shared" ca="1" si="105"/>
        <v>4</v>
      </c>
      <c r="G1678" s="6" t="s">
        <v>108</v>
      </c>
      <c r="H1678" s="6">
        <v>533000</v>
      </c>
      <c r="I1678" t="s">
        <v>569</v>
      </c>
      <c r="J1678" s="352">
        <f t="shared" ca="1" si="106"/>
        <v>1.4883097339445789E-3</v>
      </c>
      <c r="K1678" s="353">
        <f t="array" aca="1" ref="K1678" ca="1">INDEX($B$3:$E$5837,MATCH(H1678&amp;I1678,$B$3:$B$5837&amp;$C$3:$C$5837,0),4)</f>
        <v>4</v>
      </c>
      <c r="L1678">
        <f t="shared" ca="1" si="107"/>
        <v>4</v>
      </c>
    </row>
    <row r="1679" spans="1:12">
      <c r="A1679" s="6" t="s">
        <v>108</v>
      </c>
      <c r="B1679" t="s">
        <v>255</v>
      </c>
      <c r="C1679" s="350" t="s">
        <v>573</v>
      </c>
      <c r="D1679" s="351">
        <f t="shared" ca="1" si="104"/>
        <v>2.0135390843269848E-9</v>
      </c>
      <c r="E1679" s="375">
        <f t="shared" ca="1" si="105"/>
        <v>4</v>
      </c>
      <c r="G1679" s="6" t="s">
        <v>108</v>
      </c>
      <c r="H1679">
        <v>533000</v>
      </c>
      <c r="I1679" t="s">
        <v>570</v>
      </c>
      <c r="J1679" s="352">
        <f t="shared" ca="1" si="106"/>
        <v>1.2982086186321687E-7</v>
      </c>
      <c r="K1679" s="353">
        <f t="array" aca="1" ref="K1679" ca="1">INDEX($B$3:$E$5837,MATCH(H1679&amp;I1679,$B$3:$B$5837&amp;$C$3:$C$5837,0),4)</f>
        <v>4</v>
      </c>
      <c r="L1679">
        <f t="shared" ca="1" si="107"/>
        <v>4</v>
      </c>
    </row>
    <row r="1680" spans="1:12">
      <c r="A1680" s="6" t="s">
        <v>108</v>
      </c>
      <c r="B1680">
        <v>334413</v>
      </c>
      <c r="C1680" s="350" t="s">
        <v>573</v>
      </c>
      <c r="D1680" s="351">
        <f t="shared" ca="1" si="104"/>
        <v>2.0338422358919663E-10</v>
      </c>
      <c r="E1680" s="375">
        <f t="shared" ca="1" si="105"/>
        <v>4</v>
      </c>
      <c r="G1680" s="6" t="s">
        <v>108</v>
      </c>
      <c r="H1680" s="6">
        <v>533000</v>
      </c>
      <c r="I1680" t="s">
        <v>575</v>
      </c>
      <c r="J1680" s="352">
        <f t="shared" ca="1" si="106"/>
        <v>5.4053151673687487E-9</v>
      </c>
      <c r="K1680" s="353">
        <f t="array" aca="1" ref="K1680" ca="1">INDEX($B$3:$E$5837,MATCH(H1680&amp;I1680,$B$3:$B$5837&amp;$C$3:$C$5837,0),4)</f>
        <v>4</v>
      </c>
      <c r="L1680">
        <f t="shared" ca="1" si="107"/>
        <v>4</v>
      </c>
    </row>
    <row r="1681" spans="1:12">
      <c r="A1681" s="6" t="s">
        <v>108</v>
      </c>
      <c r="B1681">
        <v>334418</v>
      </c>
      <c r="C1681" s="350" t="s">
        <v>573</v>
      </c>
      <c r="D1681" s="351">
        <f t="shared" ca="1" si="104"/>
        <v>3.2915855046920915E-9</v>
      </c>
      <c r="E1681" s="375">
        <f t="shared" ca="1" si="105"/>
        <v>4</v>
      </c>
      <c r="G1681" s="6" t="s">
        <v>108</v>
      </c>
      <c r="H1681" s="6">
        <v>533000</v>
      </c>
      <c r="I1681" t="s">
        <v>571</v>
      </c>
      <c r="J1681" s="352">
        <f t="shared" ca="1" si="106"/>
        <v>2.9614801427675282E-9</v>
      </c>
      <c r="K1681" s="353">
        <f t="array" aca="1" ref="K1681" ca="1">INDEX($B$3:$E$5837,MATCH(H1681&amp;I1681,$B$3:$B$5837&amp;$C$3:$C$5837,0),4)</f>
        <v>4</v>
      </c>
      <c r="L1681">
        <f t="shared" ca="1" si="107"/>
        <v>4</v>
      </c>
    </row>
    <row r="1682" spans="1:12">
      <c r="A1682" s="6" t="s">
        <v>108</v>
      </c>
      <c r="B1682">
        <v>334510</v>
      </c>
      <c r="C1682" s="350" t="s">
        <v>573</v>
      </c>
      <c r="D1682" s="351">
        <f t="shared" ca="1" si="104"/>
        <v>1.0658614449352802E-9</v>
      </c>
      <c r="E1682" s="375">
        <f t="shared" ca="1" si="105"/>
        <v>4</v>
      </c>
      <c r="G1682" s="6" t="s">
        <v>108</v>
      </c>
      <c r="H1682" s="6">
        <v>533000</v>
      </c>
      <c r="I1682" t="s">
        <v>574</v>
      </c>
      <c r="J1682" s="352">
        <f t="shared" ca="1" si="106"/>
        <v>4.7781926613317731E-10</v>
      </c>
      <c r="K1682" s="353">
        <f t="array" aca="1" ref="K1682" ca="1">INDEX($B$3:$E$5837,MATCH(H1682&amp;I1682,$B$3:$B$5837&amp;$C$3:$C$5837,0),4)</f>
        <v>4</v>
      </c>
      <c r="L1682">
        <f t="shared" ca="1" si="107"/>
        <v>4</v>
      </c>
    </row>
    <row r="1683" spans="1:12">
      <c r="A1683" s="6" t="s">
        <v>108</v>
      </c>
      <c r="B1683">
        <v>334511</v>
      </c>
      <c r="C1683" s="350" t="s">
        <v>573</v>
      </c>
      <c r="D1683" s="351">
        <f t="shared" ca="1" si="104"/>
        <v>1.2977820576167979E-9</v>
      </c>
      <c r="E1683" s="375">
        <f t="shared" ca="1" si="105"/>
        <v>4</v>
      </c>
      <c r="G1683" s="6" t="s">
        <v>108</v>
      </c>
      <c r="H1683" s="6">
        <v>533000</v>
      </c>
      <c r="I1683" t="s">
        <v>573</v>
      </c>
      <c r="J1683" s="352">
        <f t="shared" ca="1" si="106"/>
        <v>1.5107203536279319E-10</v>
      </c>
      <c r="K1683" s="353">
        <f t="array" aca="1" ref="K1683" ca="1">INDEX($B$3:$E$5837,MATCH(H1683&amp;I1683,$B$3:$B$5837&amp;$C$3:$C$5837,0),4)</f>
        <v>4</v>
      </c>
      <c r="L1683">
        <f t="shared" ca="1" si="107"/>
        <v>4</v>
      </c>
    </row>
    <row r="1684" spans="1:12">
      <c r="A1684" s="6" t="s">
        <v>108</v>
      </c>
      <c r="B1684">
        <v>334512</v>
      </c>
      <c r="C1684" s="350" t="s">
        <v>573</v>
      </c>
      <c r="D1684" s="351">
        <f t="shared" ca="1" si="104"/>
        <v>0</v>
      </c>
      <c r="E1684" s="375" t="str">
        <f t="shared" ca="1" si="105"/>
        <v/>
      </c>
      <c r="G1684" s="6" t="s">
        <v>108</v>
      </c>
      <c r="H1684" s="6">
        <v>533000</v>
      </c>
      <c r="I1684" t="s">
        <v>576</v>
      </c>
      <c r="J1684" s="352">
        <f t="shared" ca="1" si="106"/>
        <v>2.9884887532337774E-10</v>
      </c>
      <c r="K1684" s="353">
        <f t="array" aca="1" ref="K1684" ca="1">INDEX($B$3:$E$5837,MATCH(H1684&amp;I1684,$B$3:$B$5837&amp;$C$3:$C$5837,0),4)</f>
        <v>4</v>
      </c>
      <c r="L1684">
        <f t="shared" ca="1" si="107"/>
        <v>4</v>
      </c>
    </row>
    <row r="1685" spans="1:12">
      <c r="A1685" s="6" t="s">
        <v>108</v>
      </c>
      <c r="B1685">
        <v>334513</v>
      </c>
      <c r="C1685" s="350" t="s">
        <v>573</v>
      </c>
      <c r="D1685" s="351">
        <f t="shared" ca="1" si="104"/>
        <v>0</v>
      </c>
      <c r="E1685" s="375" t="str">
        <f t="shared" ca="1" si="105"/>
        <v/>
      </c>
      <c r="G1685" s="6" t="s">
        <v>108</v>
      </c>
      <c r="H1685">
        <v>533000</v>
      </c>
      <c r="I1685" t="s">
        <v>577</v>
      </c>
      <c r="J1685" s="352">
        <f t="shared" ca="1" si="106"/>
        <v>1.351332426410306E-11</v>
      </c>
      <c r="K1685" s="353">
        <f t="array" aca="1" ref="K1685" ca="1">INDEX($B$3:$E$5837,MATCH(H1685&amp;I1685,$B$3:$B$5837&amp;$C$3:$C$5837,0),4)</f>
        <v>4</v>
      </c>
      <c r="L1685">
        <f t="shared" ca="1" si="107"/>
        <v>4</v>
      </c>
    </row>
    <row r="1686" spans="1:12">
      <c r="A1686" s="6" t="s">
        <v>108</v>
      </c>
      <c r="B1686">
        <v>334514</v>
      </c>
      <c r="C1686" s="350" t="s">
        <v>573</v>
      </c>
      <c r="D1686" s="351">
        <f t="shared" ca="1" si="104"/>
        <v>0</v>
      </c>
      <c r="E1686" s="375" t="str">
        <f t="shared" ca="1" si="105"/>
        <v/>
      </c>
      <c r="G1686" s="6" t="s">
        <v>108</v>
      </c>
      <c r="H1686" s="6">
        <v>541100</v>
      </c>
      <c r="I1686" t="s">
        <v>569</v>
      </c>
      <c r="J1686" s="352">
        <f t="shared" ca="1" si="106"/>
        <v>1.3537308858507695E-3</v>
      </c>
      <c r="K1686" s="353">
        <f t="array" aca="1" ref="K1686" ca="1">INDEX($B$3:$E$5837,MATCH(H1686&amp;I1686,$B$3:$B$5837&amp;$C$3:$C$5837,0),4)</f>
        <v>4</v>
      </c>
      <c r="L1686">
        <f t="shared" ca="1" si="107"/>
        <v>4</v>
      </c>
    </row>
    <row r="1687" spans="1:12">
      <c r="A1687" s="6" t="s">
        <v>108</v>
      </c>
      <c r="B1687">
        <v>334515</v>
      </c>
      <c r="C1687" s="350" t="s">
        <v>573</v>
      </c>
      <c r="D1687" s="351">
        <f t="shared" ca="1" si="104"/>
        <v>1.0060415074122646E-9</v>
      </c>
      <c r="E1687" s="375">
        <f t="shared" ca="1" si="105"/>
        <v>4</v>
      </c>
      <c r="G1687" s="6" t="s">
        <v>108</v>
      </c>
      <c r="H1687" s="6">
        <v>541100</v>
      </c>
      <c r="I1687" t="s">
        <v>570</v>
      </c>
      <c r="J1687" s="352">
        <f t="shared" ca="1" si="106"/>
        <v>9.6871374795500231E-8</v>
      </c>
      <c r="K1687" s="353">
        <f t="array" aca="1" ref="K1687" ca="1">INDEX($B$3:$E$5837,MATCH(H1687&amp;I1687,$B$3:$B$5837&amp;$C$3:$C$5837,0),4)</f>
        <v>4</v>
      </c>
      <c r="L1687">
        <f t="shared" ca="1" si="107"/>
        <v>4</v>
      </c>
    </row>
    <row r="1688" spans="1:12">
      <c r="A1688" s="6" t="s">
        <v>108</v>
      </c>
      <c r="B1688">
        <v>334516</v>
      </c>
      <c r="C1688" s="350" t="s">
        <v>573</v>
      </c>
      <c r="D1688" s="351">
        <f t="shared" ca="1" si="104"/>
        <v>1.0507663154137035E-9</v>
      </c>
      <c r="E1688" s="375">
        <f t="shared" ca="1" si="105"/>
        <v>4</v>
      </c>
      <c r="G1688" s="6" t="s">
        <v>108</v>
      </c>
      <c r="H1688" s="6">
        <v>541100</v>
      </c>
      <c r="I1688" t="s">
        <v>575</v>
      </c>
      <c r="J1688" s="352">
        <f t="shared" ca="1" si="106"/>
        <v>3.2925695666306641E-8</v>
      </c>
      <c r="K1688" s="353">
        <f t="array" aca="1" ref="K1688" ca="1">INDEX($B$3:$E$5837,MATCH(H1688&amp;I1688,$B$3:$B$5837&amp;$C$3:$C$5837,0),4)</f>
        <v>4</v>
      </c>
      <c r="L1688">
        <f t="shared" ca="1" si="107"/>
        <v>4</v>
      </c>
    </row>
    <row r="1689" spans="1:12">
      <c r="A1689" s="6" t="s">
        <v>108</v>
      </c>
      <c r="B1689">
        <v>334517</v>
      </c>
      <c r="C1689" s="350" t="s">
        <v>573</v>
      </c>
      <c r="D1689" s="351">
        <f t="shared" ca="1" si="104"/>
        <v>0</v>
      </c>
      <c r="E1689" s="375" t="str">
        <f t="shared" ca="1" si="105"/>
        <v/>
      </c>
      <c r="G1689" s="6" t="s">
        <v>108</v>
      </c>
      <c r="H1689" s="6">
        <v>541100</v>
      </c>
      <c r="I1689" t="s">
        <v>574</v>
      </c>
      <c r="J1689" s="352">
        <f t="shared" ca="1" si="106"/>
        <v>2.9105669610487127E-9</v>
      </c>
      <c r="K1689" s="353">
        <f t="array" aca="1" ref="K1689" ca="1">INDEX($B$3:$E$5837,MATCH(H1689&amp;I1689,$B$3:$B$5837&amp;$C$3:$C$5837,0),4)</f>
        <v>4</v>
      </c>
      <c r="L1689">
        <f t="shared" ca="1" si="107"/>
        <v>4</v>
      </c>
    </row>
    <row r="1690" spans="1:12">
      <c r="A1690" s="6" t="s">
        <v>108</v>
      </c>
      <c r="B1690" t="s">
        <v>267</v>
      </c>
      <c r="C1690" s="350" t="s">
        <v>573</v>
      </c>
      <c r="D1690" s="351">
        <f t="shared" ca="1" si="104"/>
        <v>0</v>
      </c>
      <c r="E1690" s="375" t="str">
        <f t="shared" ca="1" si="105"/>
        <v/>
      </c>
      <c r="G1690" s="6" t="s">
        <v>108</v>
      </c>
      <c r="H1690" s="6">
        <v>541100</v>
      </c>
      <c r="I1690" t="s">
        <v>573</v>
      </c>
      <c r="J1690" s="352">
        <f t="shared" ca="1" si="106"/>
        <v>9.2023345651946618E-10</v>
      </c>
      <c r="K1690" s="353">
        <f t="array" aca="1" ref="K1690" ca="1">INDEX($B$3:$E$5837,MATCH(H1690&amp;I1690,$B$3:$B$5837&amp;$C$3:$C$5837,0),4)</f>
        <v>4</v>
      </c>
      <c r="L1690">
        <f t="shared" ca="1" si="107"/>
        <v>4</v>
      </c>
    </row>
    <row r="1691" spans="1:12">
      <c r="A1691" s="6" t="s">
        <v>108</v>
      </c>
      <c r="B1691">
        <v>334610</v>
      </c>
      <c r="C1691" s="350" t="s">
        <v>573</v>
      </c>
      <c r="D1691" s="351">
        <f t="shared" ca="1" si="104"/>
        <v>0</v>
      </c>
      <c r="E1691" s="375" t="str">
        <f t="shared" ca="1" si="105"/>
        <v/>
      </c>
      <c r="G1691" s="6" t="s">
        <v>108</v>
      </c>
      <c r="H1691" s="6">
        <v>541100</v>
      </c>
      <c r="I1691" t="s">
        <v>576</v>
      </c>
      <c r="J1691" s="352">
        <f t="shared" ca="1" si="106"/>
        <v>1.8203947067725684E-9</v>
      </c>
      <c r="K1691" s="353">
        <f t="array" aca="1" ref="K1691" ca="1">INDEX($B$3:$E$5837,MATCH(H1691&amp;I1691,$B$3:$B$5837&amp;$C$3:$C$5837,0),4)</f>
        <v>4</v>
      </c>
      <c r="L1691">
        <f t="shared" ca="1" si="107"/>
        <v>4</v>
      </c>
    </row>
    <row r="1692" spans="1:12">
      <c r="A1692" s="6" t="s">
        <v>108</v>
      </c>
      <c r="B1692">
        <v>335110</v>
      </c>
      <c r="C1692" s="350" t="s">
        <v>573</v>
      </c>
      <c r="D1692" s="351">
        <f t="shared" ca="1" si="104"/>
        <v>0</v>
      </c>
      <c r="E1692" s="375" t="str">
        <f t="shared" ca="1" si="105"/>
        <v/>
      </c>
      <c r="G1692" s="6" t="s">
        <v>108</v>
      </c>
      <c r="H1692" s="6">
        <v>541100</v>
      </c>
      <c r="I1692" t="s">
        <v>571</v>
      </c>
      <c r="J1692" s="352">
        <f t="shared" ca="1" si="106"/>
        <v>2.5589783549013513E-9</v>
      </c>
      <c r="K1692" s="353">
        <f t="array" aca="1" ref="K1692" ca="1">INDEX($B$3:$E$5837,MATCH(H1692&amp;I1692,$B$3:$B$5837&amp;$C$3:$C$5837,0),4)</f>
        <v>4</v>
      </c>
      <c r="L1692">
        <f t="shared" ca="1" si="107"/>
        <v>4</v>
      </c>
    </row>
    <row r="1693" spans="1:12">
      <c r="A1693" s="6" t="s">
        <v>108</v>
      </c>
      <c r="B1693">
        <v>335120</v>
      </c>
      <c r="C1693" s="350" t="s">
        <v>573</v>
      </c>
      <c r="D1693" s="351">
        <f t="shared" ca="1" si="104"/>
        <v>3.4617796828036996E-8</v>
      </c>
      <c r="E1693" s="375">
        <f t="shared" ca="1" si="105"/>
        <v>4</v>
      </c>
      <c r="G1693" s="6" t="s">
        <v>108</v>
      </c>
      <c r="H1693">
        <v>541100</v>
      </c>
      <c r="I1693" t="s">
        <v>577</v>
      </c>
      <c r="J1693" s="352">
        <f t="shared" ca="1" si="106"/>
        <v>8.2314460560227496E-11</v>
      </c>
      <c r="K1693" s="353">
        <f t="array" aca="1" ref="K1693" ca="1">INDEX($B$3:$E$5837,MATCH(H1693&amp;I1693,$B$3:$B$5837&amp;$C$3:$C$5837,0),4)</f>
        <v>4</v>
      </c>
      <c r="L1693">
        <f t="shared" ca="1" si="107"/>
        <v>4</v>
      </c>
    </row>
    <row r="1694" spans="1:12">
      <c r="A1694" s="6" t="s">
        <v>108</v>
      </c>
      <c r="B1694">
        <v>335210</v>
      </c>
      <c r="C1694" s="350" t="s">
        <v>573</v>
      </c>
      <c r="D1694" s="351">
        <f t="shared" ca="1" si="104"/>
        <v>0</v>
      </c>
      <c r="E1694" s="375" t="str">
        <f t="shared" ca="1" si="105"/>
        <v/>
      </c>
      <c r="G1694" s="6" t="s">
        <v>108</v>
      </c>
      <c r="H1694" s="6">
        <v>541200</v>
      </c>
      <c r="I1694" t="s">
        <v>569</v>
      </c>
      <c r="J1694" s="352">
        <f t="shared" ca="1" si="106"/>
        <v>1.2178817662779888E-3</v>
      </c>
      <c r="K1694" s="353">
        <f t="array" aca="1" ref="K1694" ca="1">INDEX($B$3:$E$5837,MATCH(H1694&amp;I1694,$B$3:$B$5837&amp;$C$3:$C$5837,0),4)</f>
        <v>4</v>
      </c>
      <c r="L1694">
        <f t="shared" ca="1" si="107"/>
        <v>4</v>
      </c>
    </row>
    <row r="1695" spans="1:12">
      <c r="A1695" s="6" t="s">
        <v>108</v>
      </c>
      <c r="B1695">
        <v>335221</v>
      </c>
      <c r="C1695" s="350" t="s">
        <v>573</v>
      </c>
      <c r="D1695" s="351">
        <f t="shared" ca="1" si="104"/>
        <v>2.9671339667926733E-9</v>
      </c>
      <c r="E1695" s="375">
        <f t="shared" ca="1" si="105"/>
        <v>4</v>
      </c>
      <c r="G1695" s="6" t="s">
        <v>108</v>
      </c>
      <c r="H1695" s="6">
        <v>541200</v>
      </c>
      <c r="I1695" t="s">
        <v>570</v>
      </c>
      <c r="J1695" s="352">
        <f t="shared" ca="1" si="106"/>
        <v>7.7534288081793773E-8</v>
      </c>
      <c r="K1695" s="353">
        <f t="array" aca="1" ref="K1695" ca="1">INDEX($B$3:$E$5837,MATCH(H1695&amp;I1695,$B$3:$B$5837&amp;$C$3:$C$5837,0),4)</f>
        <v>4</v>
      </c>
      <c r="L1695">
        <f t="shared" ca="1" si="107"/>
        <v>4</v>
      </c>
    </row>
    <row r="1696" spans="1:12">
      <c r="A1696" s="6" t="s">
        <v>108</v>
      </c>
      <c r="B1696">
        <v>335222</v>
      </c>
      <c r="C1696" s="350" t="s">
        <v>573</v>
      </c>
      <c r="D1696" s="351">
        <f t="shared" ca="1" si="104"/>
        <v>5.8129935244994033E-7</v>
      </c>
      <c r="E1696" s="375">
        <f t="shared" ca="1" si="105"/>
        <v>4</v>
      </c>
      <c r="G1696" s="6" t="s">
        <v>108</v>
      </c>
      <c r="H1696" s="6">
        <v>541200</v>
      </c>
      <c r="I1696" t="s">
        <v>575</v>
      </c>
      <c r="J1696" s="352">
        <f t="shared" ca="1" si="106"/>
        <v>3.0563526256298501E-8</v>
      </c>
      <c r="K1696" s="353">
        <f t="array" aca="1" ref="K1696" ca="1">INDEX($B$3:$E$5837,MATCH(H1696&amp;I1696,$B$3:$B$5837&amp;$C$3:$C$5837,0),4)</f>
        <v>4</v>
      </c>
      <c r="L1696">
        <f t="shared" ca="1" si="107"/>
        <v>4</v>
      </c>
    </row>
    <row r="1697" spans="1:12">
      <c r="A1697" s="6" t="s">
        <v>108</v>
      </c>
      <c r="B1697">
        <v>335224</v>
      </c>
      <c r="C1697" s="350" t="s">
        <v>573</v>
      </c>
      <c r="D1697" s="351">
        <f t="shared" ca="1" si="104"/>
        <v>3.2699312818106388E-9</v>
      </c>
      <c r="E1697" s="375">
        <f t="shared" ca="1" si="105"/>
        <v>4</v>
      </c>
      <c r="G1697" s="6" t="s">
        <v>108</v>
      </c>
      <c r="H1697" s="6">
        <v>541200</v>
      </c>
      <c r="I1697" t="s">
        <v>574</v>
      </c>
      <c r="J1697" s="352">
        <f t="shared" ca="1" si="106"/>
        <v>2.701755815162881E-9</v>
      </c>
      <c r="K1697" s="353">
        <f t="array" aca="1" ref="K1697" ca="1">INDEX($B$3:$E$5837,MATCH(H1697&amp;I1697,$B$3:$B$5837&amp;$C$3:$C$5837,0),4)</f>
        <v>4</v>
      </c>
      <c r="L1697">
        <f t="shared" ca="1" si="107"/>
        <v>4</v>
      </c>
    </row>
    <row r="1698" spans="1:12">
      <c r="A1698" s="6" t="s">
        <v>108</v>
      </c>
      <c r="B1698">
        <v>335228</v>
      </c>
      <c r="C1698" s="350" t="s">
        <v>573</v>
      </c>
      <c r="D1698" s="351">
        <f t="shared" ca="1" si="104"/>
        <v>3.0339642310786226E-9</v>
      </c>
      <c r="E1698" s="375">
        <f t="shared" ca="1" si="105"/>
        <v>4</v>
      </c>
      <c r="G1698" s="6" t="s">
        <v>108</v>
      </c>
      <c r="H1698">
        <v>541200</v>
      </c>
      <c r="I1698" t="s">
        <v>573</v>
      </c>
      <c r="J1698" s="352">
        <f t="shared" ca="1" si="106"/>
        <v>8.5421367236405469E-10</v>
      </c>
      <c r="K1698" s="353">
        <f t="array" aca="1" ref="K1698" ca="1">INDEX($B$3:$E$5837,MATCH(H1698&amp;I1698,$B$3:$B$5837&amp;$C$3:$C$5837,0),4)</f>
        <v>4</v>
      </c>
      <c r="L1698">
        <f t="shared" ca="1" si="107"/>
        <v>4</v>
      </c>
    </row>
    <row r="1699" spans="1:12">
      <c r="A1699" s="6" t="s">
        <v>108</v>
      </c>
      <c r="B1699">
        <v>335311</v>
      </c>
      <c r="C1699" s="350" t="s">
        <v>573</v>
      </c>
      <c r="D1699" s="351">
        <f t="shared" ca="1" si="104"/>
        <v>0</v>
      </c>
      <c r="E1699" s="375" t="str">
        <f t="shared" ca="1" si="105"/>
        <v/>
      </c>
      <c r="G1699" s="6" t="s">
        <v>108</v>
      </c>
      <c r="H1699" s="6">
        <v>541200</v>
      </c>
      <c r="I1699" t="s">
        <v>576</v>
      </c>
      <c r="J1699" s="352">
        <f t="shared" ca="1" si="106"/>
        <v>1.6897951673107722E-9</v>
      </c>
      <c r="K1699" s="353">
        <f t="array" aca="1" ref="K1699" ca="1">INDEX($B$3:$E$5837,MATCH(H1699&amp;I1699,$B$3:$B$5837&amp;$C$3:$C$5837,0),4)</f>
        <v>4</v>
      </c>
      <c r="L1699">
        <f t="shared" ca="1" si="107"/>
        <v>4</v>
      </c>
    </row>
    <row r="1700" spans="1:12">
      <c r="A1700" s="6" t="s">
        <v>108</v>
      </c>
      <c r="B1700">
        <v>335312</v>
      </c>
      <c r="C1700" s="350" t="s">
        <v>573</v>
      </c>
      <c r="D1700" s="351">
        <f t="shared" ca="1" si="104"/>
        <v>1.117904957595886E-8</v>
      </c>
      <c r="E1700" s="375">
        <f t="shared" ca="1" si="105"/>
        <v>4</v>
      </c>
      <c r="G1700" s="6" t="s">
        <v>108</v>
      </c>
      <c r="H1700" s="6">
        <v>541200</v>
      </c>
      <c r="I1700" t="s">
        <v>571</v>
      </c>
      <c r="J1700" s="352">
        <f t="shared" ca="1" si="106"/>
        <v>2.2544337820462293E-9</v>
      </c>
      <c r="K1700" s="353">
        <f t="array" aca="1" ref="K1700" ca="1">INDEX($B$3:$E$5837,MATCH(H1700&amp;I1700,$B$3:$B$5837&amp;$C$3:$C$5837,0),4)</f>
        <v>4</v>
      </c>
      <c r="L1700">
        <f t="shared" ca="1" si="107"/>
        <v>4</v>
      </c>
    </row>
    <row r="1701" spans="1:12">
      <c r="A1701" s="6" t="s">
        <v>108</v>
      </c>
      <c r="B1701">
        <v>335313</v>
      </c>
      <c r="C1701" s="350" t="s">
        <v>573</v>
      </c>
      <c r="D1701" s="351">
        <f t="shared" ca="1" si="104"/>
        <v>1.3377994820868326E-9</v>
      </c>
      <c r="E1701" s="375">
        <f t="shared" ca="1" si="105"/>
        <v>4</v>
      </c>
      <c r="G1701" s="6" t="s">
        <v>108</v>
      </c>
      <c r="H1701">
        <v>541200</v>
      </c>
      <c r="I1701" t="s">
        <v>577</v>
      </c>
      <c r="J1701" s="352">
        <f t="shared" ca="1" si="106"/>
        <v>7.6409021151830599E-11</v>
      </c>
      <c r="K1701" s="353">
        <f t="array" aca="1" ref="K1701" ca="1">INDEX($B$3:$E$5837,MATCH(H1701&amp;I1701,$B$3:$B$5837&amp;$C$3:$C$5837,0),4)</f>
        <v>4</v>
      </c>
      <c r="L1701">
        <f t="shared" ca="1" si="107"/>
        <v>4</v>
      </c>
    </row>
    <row r="1702" spans="1:12">
      <c r="A1702" s="6" t="s">
        <v>108</v>
      </c>
      <c r="B1702">
        <v>335314</v>
      </c>
      <c r="C1702" s="350" t="s">
        <v>573</v>
      </c>
      <c r="D1702" s="351">
        <f t="shared" ca="1" si="104"/>
        <v>0</v>
      </c>
      <c r="E1702" s="375" t="str">
        <f t="shared" ca="1" si="105"/>
        <v/>
      </c>
      <c r="G1702" s="6" t="s">
        <v>108</v>
      </c>
      <c r="H1702" s="6">
        <v>541300</v>
      </c>
      <c r="I1702" t="s">
        <v>569</v>
      </c>
      <c r="J1702" s="352">
        <f t="shared" ca="1" si="106"/>
        <v>2.3438378085561405E-3</v>
      </c>
      <c r="K1702" s="353">
        <f t="array" aca="1" ref="K1702" ca="1">INDEX($B$3:$E$5837,MATCH(H1702&amp;I1702,$B$3:$B$5837&amp;$C$3:$C$5837,0),4)</f>
        <v>4</v>
      </c>
      <c r="L1702">
        <f t="shared" ca="1" si="107"/>
        <v>4</v>
      </c>
    </row>
    <row r="1703" spans="1:12">
      <c r="A1703" s="6" t="s">
        <v>108</v>
      </c>
      <c r="B1703">
        <v>335911</v>
      </c>
      <c r="C1703" s="350" t="s">
        <v>573</v>
      </c>
      <c r="D1703" s="351">
        <f t="shared" ca="1" si="104"/>
        <v>0</v>
      </c>
      <c r="E1703" s="375" t="str">
        <f t="shared" ca="1" si="105"/>
        <v/>
      </c>
      <c r="G1703" s="6" t="s">
        <v>108</v>
      </c>
      <c r="H1703" s="6">
        <v>541300</v>
      </c>
      <c r="I1703" t="s">
        <v>575</v>
      </c>
      <c r="J1703" s="352">
        <f t="shared" ca="1" si="106"/>
        <v>1.4839723597231527E-7</v>
      </c>
      <c r="K1703" s="353">
        <f t="array" aca="1" ref="K1703" ca="1">INDEX($B$3:$E$5837,MATCH(H1703&amp;I1703,$B$3:$B$5837&amp;$C$3:$C$5837,0),4)</f>
        <v>4</v>
      </c>
      <c r="L1703">
        <f t="shared" ca="1" si="107"/>
        <v>4</v>
      </c>
    </row>
    <row r="1704" spans="1:12">
      <c r="A1704" s="6" t="s">
        <v>108</v>
      </c>
      <c r="B1704">
        <v>335912</v>
      </c>
      <c r="C1704" s="350" t="s">
        <v>573</v>
      </c>
      <c r="D1704" s="351">
        <f t="shared" ca="1" si="104"/>
        <v>4.5046488404943318E-9</v>
      </c>
      <c r="E1704" s="375">
        <f t="shared" ca="1" si="105"/>
        <v>4</v>
      </c>
      <c r="G1704" s="6" t="s">
        <v>108</v>
      </c>
      <c r="H1704" s="6">
        <v>541300</v>
      </c>
      <c r="I1704" t="s">
        <v>570</v>
      </c>
      <c r="J1704" s="352">
        <f t="shared" ca="1" si="106"/>
        <v>1.1822418285921893E-7</v>
      </c>
      <c r="K1704" s="353">
        <f t="array" aca="1" ref="K1704" ca="1">INDEX($B$3:$E$5837,MATCH(H1704&amp;I1704,$B$3:$B$5837&amp;$C$3:$C$5837,0),4)</f>
        <v>4</v>
      </c>
      <c r="L1704">
        <f t="shared" ca="1" si="107"/>
        <v>4</v>
      </c>
    </row>
    <row r="1705" spans="1:12">
      <c r="A1705" s="6" t="s">
        <v>108</v>
      </c>
      <c r="B1705">
        <v>335920</v>
      </c>
      <c r="C1705" s="350" t="s">
        <v>573</v>
      </c>
      <c r="D1705" s="351">
        <f t="shared" ca="1" si="104"/>
        <v>0</v>
      </c>
      <c r="E1705" s="375" t="str">
        <f t="shared" ca="1" si="105"/>
        <v/>
      </c>
      <c r="G1705" s="6" t="s">
        <v>108</v>
      </c>
      <c r="H1705">
        <v>541300</v>
      </c>
      <c r="I1705" t="s">
        <v>574</v>
      </c>
      <c r="J1705" s="352">
        <f t="shared" ca="1" si="106"/>
        <v>1.3118024794657891E-8</v>
      </c>
      <c r="K1705" s="353">
        <f t="array" aca="1" ref="K1705" ca="1">INDEX($B$3:$E$5837,MATCH(H1705&amp;I1705,$B$3:$B$5837&amp;$C$3:$C$5837,0),4)</f>
        <v>4</v>
      </c>
      <c r="L1705">
        <f t="shared" ca="1" si="107"/>
        <v>4</v>
      </c>
    </row>
    <row r="1706" spans="1:12">
      <c r="A1706" s="6" t="s">
        <v>108</v>
      </c>
      <c r="B1706">
        <v>335930</v>
      </c>
      <c r="C1706" s="350" t="s">
        <v>573</v>
      </c>
      <c r="D1706" s="351">
        <f t="shared" ca="1" si="104"/>
        <v>4.4206845399785058E-9</v>
      </c>
      <c r="E1706" s="375">
        <f t="shared" ca="1" si="105"/>
        <v>4</v>
      </c>
      <c r="G1706" s="6" t="s">
        <v>108</v>
      </c>
      <c r="H1706">
        <v>541300</v>
      </c>
      <c r="I1706" t="s">
        <v>573</v>
      </c>
      <c r="J1706" s="352">
        <f t="shared" ca="1" si="106"/>
        <v>4.1475236478141476E-9</v>
      </c>
      <c r="K1706" s="353">
        <f t="array" aca="1" ref="K1706" ca="1">INDEX($B$3:$E$5837,MATCH(H1706&amp;I1706,$B$3:$B$5837&amp;$C$3:$C$5837,0),4)</f>
        <v>4</v>
      </c>
      <c r="L1706">
        <f t="shared" ca="1" si="107"/>
        <v>4</v>
      </c>
    </row>
    <row r="1707" spans="1:12">
      <c r="A1707" s="6" t="s">
        <v>108</v>
      </c>
      <c r="B1707">
        <v>335991</v>
      </c>
      <c r="C1707" s="350" t="s">
        <v>573</v>
      </c>
      <c r="D1707" s="351">
        <f t="shared" ca="1" si="104"/>
        <v>0</v>
      </c>
      <c r="E1707" s="375" t="str">
        <f t="shared" ca="1" si="105"/>
        <v/>
      </c>
      <c r="G1707" s="6" t="s">
        <v>108</v>
      </c>
      <c r="H1707" s="6">
        <v>541300</v>
      </c>
      <c r="I1707" t="s">
        <v>576</v>
      </c>
      <c r="J1707" s="352">
        <f t="shared" ca="1" si="106"/>
        <v>8.2045811757934231E-9</v>
      </c>
      <c r="K1707" s="353">
        <f t="array" aca="1" ref="K1707" ca="1">INDEX($B$3:$E$5837,MATCH(H1707&amp;I1707,$B$3:$B$5837&amp;$C$3:$C$5837,0),4)</f>
        <v>4</v>
      </c>
      <c r="L1707">
        <f t="shared" ca="1" si="107"/>
        <v>4</v>
      </c>
    </row>
    <row r="1708" spans="1:12">
      <c r="A1708" s="6" t="s">
        <v>108</v>
      </c>
      <c r="B1708">
        <v>335999</v>
      </c>
      <c r="C1708" s="350" t="s">
        <v>573</v>
      </c>
      <c r="D1708" s="351">
        <f t="shared" ca="1" si="104"/>
        <v>0</v>
      </c>
      <c r="E1708" s="375" t="str">
        <f t="shared" ca="1" si="105"/>
        <v/>
      </c>
      <c r="G1708" s="6" t="s">
        <v>108</v>
      </c>
      <c r="H1708" s="6">
        <v>541300</v>
      </c>
      <c r="I1708" t="s">
        <v>571</v>
      </c>
      <c r="J1708" s="352">
        <f t="shared" ca="1" si="106"/>
        <v>4.0628285642204049E-9</v>
      </c>
      <c r="K1708" s="353">
        <f t="array" aca="1" ref="K1708" ca="1">INDEX($B$3:$E$5837,MATCH(H1708&amp;I1708,$B$3:$B$5837&amp;$C$3:$C$5837,0),4)</f>
        <v>4</v>
      </c>
      <c r="L1708">
        <f t="shared" ca="1" si="107"/>
        <v>4</v>
      </c>
    </row>
    <row r="1709" spans="1:12">
      <c r="A1709" s="6" t="s">
        <v>108</v>
      </c>
      <c r="B1709">
        <v>336111</v>
      </c>
      <c r="C1709" s="350" t="s">
        <v>573</v>
      </c>
      <c r="D1709" s="351">
        <f t="shared" ca="1" si="104"/>
        <v>5.5755499329153723E-8</v>
      </c>
      <c r="E1709" s="375">
        <f t="shared" ca="1" si="105"/>
        <v>4</v>
      </c>
      <c r="G1709" s="6" t="s">
        <v>108</v>
      </c>
      <c r="H1709">
        <v>541300</v>
      </c>
      <c r="I1709" t="s">
        <v>577</v>
      </c>
      <c r="J1709" s="352">
        <f t="shared" ca="1" si="106"/>
        <v>3.7099408776319211E-10</v>
      </c>
      <c r="K1709" s="353">
        <f t="array" aca="1" ref="K1709" ca="1">INDEX($B$3:$E$5837,MATCH(H1709&amp;I1709,$B$3:$B$5837&amp;$C$3:$C$5837,0),4)</f>
        <v>4</v>
      </c>
      <c r="L1709">
        <f t="shared" ca="1" si="107"/>
        <v>4</v>
      </c>
    </row>
    <row r="1710" spans="1:12">
      <c r="A1710" s="6" t="s">
        <v>108</v>
      </c>
      <c r="B1710">
        <v>336112</v>
      </c>
      <c r="C1710" s="350" t="s">
        <v>573</v>
      </c>
      <c r="D1710" s="351">
        <f t="shared" ca="1" si="104"/>
        <v>4.9707703444099294E-8</v>
      </c>
      <c r="E1710" s="375">
        <f t="shared" ca="1" si="105"/>
        <v>4</v>
      </c>
      <c r="G1710" s="6" t="s">
        <v>108</v>
      </c>
      <c r="H1710" s="6">
        <v>541400</v>
      </c>
      <c r="I1710" t="s">
        <v>569</v>
      </c>
      <c r="J1710" s="352">
        <f t="shared" ca="1" si="106"/>
        <v>2.737549167032405E-3</v>
      </c>
      <c r="K1710" s="353">
        <f t="array" aca="1" ref="K1710" ca="1">INDEX($B$3:$E$5837,MATCH(H1710&amp;I1710,$B$3:$B$5837&amp;$C$3:$C$5837,0),4)</f>
        <v>4</v>
      </c>
      <c r="L1710">
        <f t="shared" ca="1" si="107"/>
        <v>4</v>
      </c>
    </row>
    <row r="1711" spans="1:12">
      <c r="A1711" s="6" t="s">
        <v>108</v>
      </c>
      <c r="B1711">
        <v>336120</v>
      </c>
      <c r="C1711" s="350" t="s">
        <v>573</v>
      </c>
      <c r="D1711" s="351">
        <f t="shared" ca="1" si="104"/>
        <v>1.3332612894554587E-7</v>
      </c>
      <c r="E1711" s="375">
        <f t="shared" ca="1" si="105"/>
        <v>4</v>
      </c>
      <c r="G1711" s="6" t="s">
        <v>108</v>
      </c>
      <c r="H1711" s="6">
        <v>541400</v>
      </c>
      <c r="I1711" t="s">
        <v>575</v>
      </c>
      <c r="J1711" s="352">
        <f t="shared" ca="1" si="106"/>
        <v>2.1361382583943074E-7</v>
      </c>
      <c r="K1711" s="353">
        <f t="array" aca="1" ref="K1711" ca="1">INDEX($B$3:$E$5837,MATCH(H1711&amp;I1711,$B$3:$B$5837&amp;$C$3:$C$5837,0),4)</f>
        <v>4</v>
      </c>
      <c r="L1711">
        <f t="shared" ca="1" si="107"/>
        <v>4</v>
      </c>
    </row>
    <row r="1712" spans="1:12">
      <c r="A1712" s="6" t="s">
        <v>108</v>
      </c>
      <c r="B1712">
        <v>336211</v>
      </c>
      <c r="C1712" s="350" t="s">
        <v>573</v>
      </c>
      <c r="D1712" s="351">
        <f t="shared" ca="1" si="104"/>
        <v>3.2763963560506517E-9</v>
      </c>
      <c r="E1712" s="375">
        <f t="shared" ca="1" si="105"/>
        <v>4</v>
      </c>
      <c r="G1712" s="6" t="s">
        <v>108</v>
      </c>
      <c r="H1712" s="6">
        <v>541400</v>
      </c>
      <c r="I1712" t="s">
        <v>570</v>
      </c>
      <c r="J1712" s="352">
        <f t="shared" ca="1" si="106"/>
        <v>1.9980028393990886E-7</v>
      </c>
      <c r="K1712" s="353">
        <f t="array" aca="1" ref="K1712" ca="1">INDEX($B$3:$E$5837,MATCH(H1712&amp;I1712,$B$3:$B$5837&amp;$C$3:$C$5837,0),4)</f>
        <v>4</v>
      </c>
      <c r="L1712">
        <f t="shared" ca="1" si="107"/>
        <v>4</v>
      </c>
    </row>
    <row r="1713" spans="1:12">
      <c r="A1713" s="6" t="s">
        <v>108</v>
      </c>
      <c r="B1713">
        <v>336212</v>
      </c>
      <c r="C1713" s="350" t="s">
        <v>573</v>
      </c>
      <c r="D1713" s="351">
        <f t="shared" ca="1" si="104"/>
        <v>1.6004778485312684E-7</v>
      </c>
      <c r="E1713" s="375">
        <f t="shared" ca="1" si="105"/>
        <v>4</v>
      </c>
      <c r="G1713" s="6" t="s">
        <v>108</v>
      </c>
      <c r="H1713">
        <v>541400</v>
      </c>
      <c r="I1713" t="s">
        <v>574</v>
      </c>
      <c r="J1713" s="352">
        <f t="shared" ca="1" si="106"/>
        <v>1.8883043511444897E-8</v>
      </c>
      <c r="K1713" s="353">
        <f t="array" aca="1" ref="K1713" ca="1">INDEX($B$3:$E$5837,MATCH(H1713&amp;I1713,$B$3:$B$5837&amp;$C$3:$C$5837,0),4)</f>
        <v>4</v>
      </c>
      <c r="L1713">
        <f t="shared" ca="1" si="107"/>
        <v>4</v>
      </c>
    </row>
    <row r="1714" spans="1:12">
      <c r="A1714" s="6" t="s">
        <v>108</v>
      </c>
      <c r="B1714">
        <v>336213</v>
      </c>
      <c r="C1714" s="350" t="s">
        <v>573</v>
      </c>
      <c r="D1714" s="351">
        <f t="shared" ca="1" si="104"/>
        <v>1.7285878644540978E-7</v>
      </c>
      <c r="E1714" s="375">
        <f t="shared" ca="1" si="105"/>
        <v>4</v>
      </c>
      <c r="G1714" s="6" t="s">
        <v>108</v>
      </c>
      <c r="H1714" s="6">
        <v>541400</v>
      </c>
      <c r="I1714" t="s">
        <v>573</v>
      </c>
      <c r="J1714" s="352">
        <f t="shared" ca="1" si="106"/>
        <v>5.9702486260214209E-9</v>
      </c>
      <c r="K1714" s="353">
        <f t="array" aca="1" ref="K1714" ca="1">INDEX($B$3:$E$5837,MATCH(H1714&amp;I1714,$B$3:$B$5837&amp;$C$3:$C$5837,0),4)</f>
        <v>4</v>
      </c>
      <c r="L1714">
        <f t="shared" ca="1" si="107"/>
        <v>4</v>
      </c>
    </row>
    <row r="1715" spans="1:12">
      <c r="A1715" s="6" t="s">
        <v>108</v>
      </c>
      <c r="B1715">
        <v>336214</v>
      </c>
      <c r="C1715" s="350" t="s">
        <v>573</v>
      </c>
      <c r="D1715" s="351">
        <f t="shared" ca="1" si="104"/>
        <v>1.0805143222813772E-7</v>
      </c>
      <c r="E1715" s="375">
        <f t="shared" ca="1" si="105"/>
        <v>4</v>
      </c>
      <c r="G1715" s="6" t="s">
        <v>108</v>
      </c>
      <c r="H1715" s="6">
        <v>541400</v>
      </c>
      <c r="I1715" t="s">
        <v>576</v>
      </c>
      <c r="J1715" s="352">
        <f t="shared" ca="1" si="106"/>
        <v>1.181027370818667E-8</v>
      </c>
      <c r="K1715" s="353">
        <f t="array" aca="1" ref="K1715" ca="1">INDEX($B$3:$E$5837,MATCH(H1715&amp;I1715,$B$3:$B$5837&amp;$C$3:$C$5837,0),4)</f>
        <v>4</v>
      </c>
      <c r="L1715">
        <f t="shared" ca="1" si="107"/>
        <v>4</v>
      </c>
    </row>
    <row r="1716" spans="1:12">
      <c r="A1716" s="6" t="s">
        <v>108</v>
      </c>
      <c r="B1716">
        <v>336310</v>
      </c>
      <c r="C1716" s="350" t="s">
        <v>573</v>
      </c>
      <c r="D1716" s="351">
        <f t="shared" ca="1" si="104"/>
        <v>2.2062727898077772E-9</v>
      </c>
      <c r="E1716" s="375">
        <f t="shared" ca="1" si="105"/>
        <v>4</v>
      </c>
      <c r="G1716" s="6" t="s">
        <v>108</v>
      </c>
      <c r="H1716" s="6">
        <v>541400</v>
      </c>
      <c r="I1716" t="s">
        <v>571</v>
      </c>
      <c r="J1716" s="352">
        <f t="shared" ca="1" si="106"/>
        <v>5.2177337097629773E-9</v>
      </c>
      <c r="K1716" s="353">
        <f t="array" aca="1" ref="K1716" ca="1">INDEX($B$3:$E$5837,MATCH(H1716&amp;I1716,$B$3:$B$5837&amp;$C$3:$C$5837,0),4)</f>
        <v>4</v>
      </c>
      <c r="L1716">
        <f t="shared" ca="1" si="107"/>
        <v>4</v>
      </c>
    </row>
    <row r="1717" spans="1:12">
      <c r="A1717" s="6" t="s">
        <v>108</v>
      </c>
      <c r="B1717">
        <v>336320</v>
      </c>
      <c r="C1717" s="350" t="s">
        <v>573</v>
      </c>
      <c r="D1717" s="351">
        <f t="shared" ca="1" si="104"/>
        <v>9.0569144264128159E-10</v>
      </c>
      <c r="E1717" s="375">
        <f t="shared" ca="1" si="105"/>
        <v>4</v>
      </c>
      <c r="G1717" s="6" t="s">
        <v>108</v>
      </c>
      <c r="H1717">
        <v>541400</v>
      </c>
      <c r="I1717" t="s">
        <v>577</v>
      </c>
      <c r="J1717" s="352">
        <f t="shared" ca="1" si="106"/>
        <v>5.3403600095145748E-10</v>
      </c>
      <c r="K1717" s="353">
        <f t="array" aca="1" ref="K1717" ca="1">INDEX($B$3:$E$5837,MATCH(H1717&amp;I1717,$B$3:$B$5837&amp;$C$3:$C$5837,0),4)</f>
        <v>4</v>
      </c>
      <c r="L1717">
        <f t="shared" ca="1" si="107"/>
        <v>4</v>
      </c>
    </row>
    <row r="1718" spans="1:12">
      <c r="A1718" s="6" t="s">
        <v>108</v>
      </c>
      <c r="B1718" t="s">
        <v>296</v>
      </c>
      <c r="C1718" s="350" t="s">
        <v>573</v>
      </c>
      <c r="D1718" s="351">
        <f t="shared" ca="1" si="104"/>
        <v>1.1650944220900377E-9</v>
      </c>
      <c r="E1718" s="375">
        <f t="shared" ca="1" si="105"/>
        <v>4</v>
      </c>
      <c r="G1718" s="6" t="s">
        <v>108</v>
      </c>
      <c r="H1718" s="6">
        <v>541511</v>
      </c>
      <c r="I1718" t="s">
        <v>569</v>
      </c>
      <c r="J1718" s="352">
        <f t="shared" ca="1" si="106"/>
        <v>1.2109775084303096E-3</v>
      </c>
      <c r="K1718" s="353">
        <f t="array" aca="1" ref="K1718" ca="1">INDEX($B$3:$E$5837,MATCH(H1718&amp;I1718,$B$3:$B$5837&amp;$C$3:$C$5837,0),4)</f>
        <v>4</v>
      </c>
      <c r="L1718">
        <f t="shared" ca="1" si="107"/>
        <v>4</v>
      </c>
    </row>
    <row r="1719" spans="1:12">
      <c r="A1719" s="6" t="s">
        <v>108</v>
      </c>
      <c r="B1719">
        <v>336350</v>
      </c>
      <c r="C1719" s="350" t="s">
        <v>573</v>
      </c>
      <c r="D1719" s="351">
        <f t="shared" ca="1" si="104"/>
        <v>2.0082563414261476E-9</v>
      </c>
      <c r="E1719" s="375">
        <f t="shared" ca="1" si="105"/>
        <v>4</v>
      </c>
      <c r="G1719" s="6" t="s">
        <v>108</v>
      </c>
      <c r="H1719" s="6">
        <v>541511</v>
      </c>
      <c r="I1719" t="s">
        <v>570</v>
      </c>
      <c r="J1719" s="352">
        <f t="shared" ca="1" si="106"/>
        <v>8.0419239121468158E-8</v>
      </c>
      <c r="K1719" s="353">
        <f t="array" aca="1" ref="K1719" ca="1">INDEX($B$3:$E$5837,MATCH(H1719&amp;I1719,$B$3:$B$5837&amp;$C$3:$C$5837,0),4)</f>
        <v>4</v>
      </c>
      <c r="L1719">
        <f t="shared" ca="1" si="107"/>
        <v>4</v>
      </c>
    </row>
    <row r="1720" spans="1:12">
      <c r="A1720" s="6" t="s">
        <v>108</v>
      </c>
      <c r="B1720">
        <v>336360</v>
      </c>
      <c r="C1720" s="350" t="s">
        <v>573</v>
      </c>
      <c r="D1720" s="351">
        <f t="shared" ca="1" si="104"/>
        <v>5.8109031490956616E-8</v>
      </c>
      <c r="E1720" s="375">
        <f t="shared" ca="1" si="105"/>
        <v>4</v>
      </c>
      <c r="G1720" s="6" t="s">
        <v>108</v>
      </c>
      <c r="H1720" s="6">
        <v>541511</v>
      </c>
      <c r="I1720" t="s">
        <v>575</v>
      </c>
      <c r="J1720" s="352">
        <f t="shared" ca="1" si="106"/>
        <v>5.3187964862531019E-9</v>
      </c>
      <c r="K1720" s="353">
        <f t="array" aca="1" ref="K1720" ca="1">INDEX($B$3:$E$5837,MATCH(H1720&amp;I1720,$B$3:$B$5837&amp;$C$3:$C$5837,0),4)</f>
        <v>4</v>
      </c>
      <c r="L1720">
        <f t="shared" ca="1" si="107"/>
        <v>4</v>
      </c>
    </row>
    <row r="1721" spans="1:12">
      <c r="A1721" s="6" t="s">
        <v>108</v>
      </c>
      <c r="B1721">
        <v>336370</v>
      </c>
      <c r="C1721" s="350" t="s">
        <v>573</v>
      </c>
      <c r="D1721" s="351">
        <f t="shared" ca="1" si="104"/>
        <v>1.4090678524780462E-8</v>
      </c>
      <c r="E1721" s="375">
        <f t="shared" ca="1" si="105"/>
        <v>4</v>
      </c>
      <c r="G1721" s="6" t="s">
        <v>108</v>
      </c>
      <c r="H1721" s="6">
        <v>541511</v>
      </c>
      <c r="I1721" t="s">
        <v>574</v>
      </c>
      <c r="J1721" s="352">
        <f t="shared" ca="1" si="106"/>
        <v>4.7017118430308239E-10</v>
      </c>
      <c r="K1721" s="353">
        <f t="array" aca="1" ref="K1721" ca="1">INDEX($B$3:$E$5837,MATCH(H1721&amp;I1721,$B$3:$B$5837&amp;$C$3:$C$5837,0),4)</f>
        <v>4</v>
      </c>
      <c r="L1721">
        <f t="shared" ca="1" si="107"/>
        <v>4</v>
      </c>
    </row>
    <row r="1722" spans="1:12">
      <c r="A1722" s="6" t="s">
        <v>108</v>
      </c>
      <c r="B1722">
        <v>336390</v>
      </c>
      <c r="C1722" s="350" t="s">
        <v>573</v>
      </c>
      <c r="D1722" s="351">
        <f t="shared" ca="1" si="104"/>
        <v>3.6202021740568634E-8</v>
      </c>
      <c r="E1722" s="375">
        <f t="shared" ca="1" si="105"/>
        <v>4</v>
      </c>
      <c r="G1722" s="6" t="s">
        <v>108</v>
      </c>
      <c r="H1722" s="6">
        <v>541511</v>
      </c>
      <c r="I1722" t="s">
        <v>571</v>
      </c>
      <c r="J1722" s="352">
        <f t="shared" ca="1" si="106"/>
        <v>2.2612241522559311E-9</v>
      </c>
      <c r="K1722" s="353">
        <f t="array" aca="1" ref="K1722" ca="1">INDEX($B$3:$E$5837,MATCH(H1722&amp;I1722,$B$3:$B$5837&amp;$C$3:$C$5837,0),4)</f>
        <v>4</v>
      </c>
      <c r="L1722">
        <f t="shared" ca="1" si="107"/>
        <v>4</v>
      </c>
    </row>
    <row r="1723" spans="1:12">
      <c r="A1723" s="6" t="s">
        <v>108</v>
      </c>
      <c r="B1723">
        <v>336411</v>
      </c>
      <c r="C1723" s="350" t="s">
        <v>573</v>
      </c>
      <c r="D1723" s="351">
        <f t="shared" ca="1" si="104"/>
        <v>2.7691868526964805E-10</v>
      </c>
      <c r="E1723" s="375">
        <f t="shared" ca="1" si="105"/>
        <v>4</v>
      </c>
      <c r="G1723" s="6" t="s">
        <v>108</v>
      </c>
      <c r="H1723" s="6">
        <v>541511</v>
      </c>
      <c r="I1723" t="s">
        <v>573</v>
      </c>
      <c r="J1723" s="352">
        <f t="shared" ca="1" si="106"/>
        <v>1.4865394264325094E-10</v>
      </c>
      <c r="K1723" s="353">
        <f t="array" aca="1" ref="K1723" ca="1">INDEX($B$3:$E$5837,MATCH(H1723&amp;I1723,$B$3:$B$5837&amp;$C$3:$C$5837,0),4)</f>
        <v>4</v>
      </c>
      <c r="L1723">
        <f t="shared" ca="1" si="107"/>
        <v>4</v>
      </c>
    </row>
    <row r="1724" spans="1:12">
      <c r="A1724" s="6" t="s">
        <v>108</v>
      </c>
      <c r="B1724">
        <v>336412</v>
      </c>
      <c r="C1724" s="350" t="s">
        <v>573</v>
      </c>
      <c r="D1724" s="351">
        <f t="shared" ca="1" si="104"/>
        <v>3.6078423207620503E-10</v>
      </c>
      <c r="E1724" s="375">
        <f t="shared" ca="1" si="105"/>
        <v>4</v>
      </c>
      <c r="G1724" s="6" t="s">
        <v>108</v>
      </c>
      <c r="H1724" s="6">
        <v>541511</v>
      </c>
      <c r="I1724" t="s">
        <v>576</v>
      </c>
      <c r="J1724" s="352">
        <f t="shared" ca="1" si="106"/>
        <v>2.9406543351743771E-10</v>
      </c>
      <c r="K1724" s="353">
        <f t="array" aca="1" ref="K1724" ca="1">INDEX($B$3:$E$5837,MATCH(H1724&amp;I1724,$B$3:$B$5837&amp;$C$3:$C$5837,0),4)</f>
        <v>4</v>
      </c>
      <c r="L1724">
        <f t="shared" ca="1" si="107"/>
        <v>4</v>
      </c>
    </row>
    <row r="1725" spans="1:12">
      <c r="A1725" s="6" t="s">
        <v>108</v>
      </c>
      <c r="B1725">
        <v>336413</v>
      </c>
      <c r="C1725" s="350" t="s">
        <v>573</v>
      </c>
      <c r="D1725" s="351">
        <f t="shared" ca="1" si="104"/>
        <v>4.0898238499948533E-10</v>
      </c>
      <c r="E1725" s="375">
        <f t="shared" ca="1" si="105"/>
        <v>4</v>
      </c>
      <c r="G1725" s="6" t="s">
        <v>108</v>
      </c>
      <c r="H1725">
        <v>541511</v>
      </c>
      <c r="I1725" t="s">
        <v>577</v>
      </c>
      <c r="J1725" s="352">
        <f t="shared" ca="1" si="106"/>
        <v>1.3297026979556855E-11</v>
      </c>
      <c r="K1725" s="353">
        <f t="array" aca="1" ref="K1725" ca="1">INDEX($B$3:$E$5837,MATCH(H1725&amp;I1725,$B$3:$B$5837&amp;$C$3:$C$5837,0),4)</f>
        <v>4</v>
      </c>
      <c r="L1725">
        <f t="shared" ca="1" si="107"/>
        <v>4</v>
      </c>
    </row>
    <row r="1726" spans="1:12">
      <c r="A1726" s="6" t="s">
        <v>108</v>
      </c>
      <c r="B1726">
        <v>336414</v>
      </c>
      <c r="C1726" s="350" t="s">
        <v>573</v>
      </c>
      <c r="D1726" s="351">
        <f t="shared" ca="1" si="104"/>
        <v>0</v>
      </c>
      <c r="E1726" s="375" t="str">
        <f t="shared" ca="1" si="105"/>
        <v/>
      </c>
      <c r="G1726" s="6" t="s">
        <v>108</v>
      </c>
      <c r="H1726" s="6">
        <v>541512</v>
      </c>
      <c r="I1726" t="s">
        <v>569</v>
      </c>
      <c r="J1726" s="352">
        <f t="shared" ca="1" si="106"/>
        <v>2.5703346618696529E-3</v>
      </c>
      <c r="K1726" s="353">
        <f t="array" aca="1" ref="K1726" ca="1">INDEX($B$3:$E$5837,MATCH(H1726&amp;I1726,$B$3:$B$5837&amp;$C$3:$C$5837,0),4)</f>
        <v>4</v>
      </c>
      <c r="L1726">
        <f t="shared" ca="1" si="107"/>
        <v>4</v>
      </c>
    </row>
    <row r="1727" spans="1:12">
      <c r="A1727" s="6" t="s">
        <v>108</v>
      </c>
      <c r="B1727" t="s">
        <v>306</v>
      </c>
      <c r="C1727" s="350" t="s">
        <v>573</v>
      </c>
      <c r="D1727" s="351">
        <f t="shared" ca="1" si="104"/>
        <v>0</v>
      </c>
      <c r="E1727" s="375" t="str">
        <f t="shared" ca="1" si="105"/>
        <v/>
      </c>
      <c r="G1727" s="6" t="s">
        <v>108</v>
      </c>
      <c r="H1727" s="6">
        <v>541512</v>
      </c>
      <c r="I1727" t="s">
        <v>575</v>
      </c>
      <c r="J1727" s="352">
        <f t="shared" ca="1" si="106"/>
        <v>5.4417308411041096E-7</v>
      </c>
      <c r="K1727" s="353">
        <f t="array" aca="1" ref="K1727" ca="1">INDEX($B$3:$E$5837,MATCH(H1727&amp;I1727,$B$3:$B$5837&amp;$C$3:$C$5837,0),4)</f>
        <v>4</v>
      </c>
      <c r="L1727">
        <f t="shared" ca="1" si="107"/>
        <v>4</v>
      </c>
    </row>
    <row r="1728" spans="1:12">
      <c r="A1728" s="6" t="s">
        <v>108</v>
      </c>
      <c r="B1728">
        <v>336500</v>
      </c>
      <c r="C1728" s="350" t="s">
        <v>573</v>
      </c>
      <c r="D1728" s="351">
        <f t="shared" ca="1" si="104"/>
        <v>2.2075287873862436E-9</v>
      </c>
      <c r="E1728" s="375">
        <f t="shared" ca="1" si="105"/>
        <v>4</v>
      </c>
      <c r="G1728" s="6" t="s">
        <v>108</v>
      </c>
      <c r="H1728" s="6">
        <v>541512</v>
      </c>
      <c r="I1728" t="s">
        <v>574</v>
      </c>
      <c r="J1728" s="352">
        <f t="shared" ca="1" si="106"/>
        <v>4.8103834031501524E-8</v>
      </c>
      <c r="K1728" s="353">
        <f t="array" aca="1" ref="K1728" ca="1">INDEX($B$3:$E$5837,MATCH(H1728&amp;I1728,$B$3:$B$5837&amp;$C$3:$C$5837,0),4)</f>
        <v>4</v>
      </c>
      <c r="L1728">
        <f t="shared" ca="1" si="107"/>
        <v>4</v>
      </c>
    </row>
    <row r="1729" spans="1:12">
      <c r="A1729" s="6" t="s">
        <v>108</v>
      </c>
      <c r="B1729">
        <v>336611</v>
      </c>
      <c r="C1729" s="350" t="s">
        <v>573</v>
      </c>
      <c r="D1729" s="351">
        <f t="shared" ca="1" si="104"/>
        <v>7.523217887822655E-10</v>
      </c>
      <c r="E1729" s="375">
        <f t="shared" ca="1" si="105"/>
        <v>4</v>
      </c>
      <c r="G1729" s="6" t="s">
        <v>108</v>
      </c>
      <c r="H1729" s="6">
        <v>541512</v>
      </c>
      <c r="I1729" t="s">
        <v>573</v>
      </c>
      <c r="J1729" s="352">
        <f t="shared" ca="1" si="106"/>
        <v>1.5208980949435893E-8</v>
      </c>
      <c r="K1729" s="353">
        <f t="array" aca="1" ref="K1729" ca="1">INDEX($B$3:$E$5837,MATCH(H1729&amp;I1729,$B$3:$B$5837&amp;$C$3:$C$5837,0),4)</f>
        <v>4</v>
      </c>
      <c r="L1729">
        <f t="shared" ca="1" si="107"/>
        <v>4</v>
      </c>
    </row>
    <row r="1730" spans="1:12">
      <c r="A1730" s="6" t="s">
        <v>108</v>
      </c>
      <c r="B1730">
        <v>336612</v>
      </c>
      <c r="C1730" s="350" t="s">
        <v>573</v>
      </c>
      <c r="D1730" s="351">
        <f t="shared" ca="1" si="104"/>
        <v>0</v>
      </c>
      <c r="E1730" s="375" t="str">
        <f t="shared" ca="1" si="105"/>
        <v/>
      </c>
      <c r="G1730" s="6" t="s">
        <v>108</v>
      </c>
      <c r="H1730" s="6">
        <v>541512</v>
      </c>
      <c r="I1730" t="s">
        <v>576</v>
      </c>
      <c r="J1730" s="352">
        <f t="shared" ca="1" si="106"/>
        <v>3.0086222381518324E-8</v>
      </c>
      <c r="K1730" s="353">
        <f t="array" aca="1" ref="K1730" ca="1">INDEX($B$3:$E$5837,MATCH(H1730&amp;I1730,$B$3:$B$5837&amp;$C$3:$C$5837,0),4)</f>
        <v>4</v>
      </c>
      <c r="L1730">
        <f t="shared" ca="1" si="107"/>
        <v>4</v>
      </c>
    </row>
    <row r="1731" spans="1:12">
      <c r="A1731" s="6" t="s">
        <v>108</v>
      </c>
      <c r="B1731">
        <v>336991</v>
      </c>
      <c r="C1731" s="350" t="s">
        <v>573</v>
      </c>
      <c r="D1731" s="351">
        <f t="shared" ref="D1731:D1794" ca="1" si="108">OFFSET(matrix1,MOD(ROW()-ROW($D$3),ROWS(matrix1)),TRUNC((ROW()-ROW($D$3))/ROWS(matrix1)),1,1)</f>
        <v>0</v>
      </c>
      <c r="E1731" s="375" t="str">
        <f t="shared" ref="E1731:E1794" ca="1" si="109">OFFSET(matrix4,MOD(ROW()-ROW($E$3),ROWS(matrix4)),TRUNC((ROW()-ROW($E$3))/ROWS(matrix4)),1,1)</f>
        <v/>
      </c>
      <c r="G1731" s="6" t="s">
        <v>108</v>
      </c>
      <c r="H1731" s="6">
        <v>541512</v>
      </c>
      <c r="I1731" t="s">
        <v>570</v>
      </c>
      <c r="J1731" s="352">
        <f t="shared" ca="1" si="106"/>
        <v>1.1292534542814631E-7</v>
      </c>
      <c r="K1731" s="353">
        <f t="array" aca="1" ref="K1731" ca="1">INDEX($B$3:$E$5837,MATCH(H1731&amp;I1731,$B$3:$B$5837&amp;$C$3:$C$5837,0),4)</f>
        <v>4</v>
      </c>
      <c r="L1731">
        <f t="shared" ca="1" si="107"/>
        <v>4</v>
      </c>
    </row>
    <row r="1732" spans="1:12">
      <c r="A1732" s="6" t="s">
        <v>108</v>
      </c>
      <c r="B1732">
        <v>336992</v>
      </c>
      <c r="C1732" s="350" t="s">
        <v>573</v>
      </c>
      <c r="D1732" s="351">
        <f t="shared" ca="1" si="108"/>
        <v>0</v>
      </c>
      <c r="E1732" s="375" t="str">
        <f t="shared" ca="1" si="109"/>
        <v/>
      </c>
      <c r="G1732" s="6" t="s">
        <v>108</v>
      </c>
      <c r="H1732" s="6">
        <v>541512</v>
      </c>
      <c r="I1732" t="s">
        <v>571</v>
      </c>
      <c r="J1732" s="352">
        <f t="shared" ref="J1732:J1795" ca="1" si="110">SUMIFS(D$3:D$5837,B$3:B$5837,H1732,C$3:C$5837,I1732)</f>
        <v>4.4594473152360315E-9</v>
      </c>
      <c r="K1732" s="353">
        <f t="array" aca="1" ref="K1732" ca="1">INDEX($B$3:$E$5837,MATCH(H1732&amp;I1732,$B$3:$B$5837&amp;$C$3:$C$5837,0),4)</f>
        <v>4</v>
      </c>
      <c r="L1732">
        <f t="shared" ref="L1732:L1795" ca="1" si="111">IF(K1732&gt;2,4,1)</f>
        <v>4</v>
      </c>
    </row>
    <row r="1733" spans="1:12">
      <c r="A1733" s="6" t="s">
        <v>108</v>
      </c>
      <c r="B1733">
        <v>336999</v>
      </c>
      <c r="C1733" s="350" t="s">
        <v>573</v>
      </c>
      <c r="D1733" s="351">
        <f t="shared" ca="1" si="108"/>
        <v>1.7375477055382018E-9</v>
      </c>
      <c r="E1733" s="375">
        <f t="shared" ca="1" si="109"/>
        <v>4</v>
      </c>
      <c r="G1733" s="6" t="s">
        <v>108</v>
      </c>
      <c r="H1733">
        <v>541512</v>
      </c>
      <c r="I1733" t="s">
        <v>577</v>
      </c>
      <c r="J1733" s="352">
        <f t="shared" ca="1" si="110"/>
        <v>1.3604363693302749E-9</v>
      </c>
      <c r="K1733" s="353">
        <f t="array" aca="1" ref="K1733" ca="1">INDEX($B$3:$E$5837,MATCH(H1733&amp;I1733,$B$3:$B$5837&amp;$C$3:$C$5837,0),4)</f>
        <v>4</v>
      </c>
      <c r="L1733">
        <f t="shared" ca="1" si="111"/>
        <v>4</v>
      </c>
    </row>
    <row r="1734" spans="1:12">
      <c r="A1734" s="6" t="s">
        <v>108</v>
      </c>
      <c r="B1734">
        <v>337110</v>
      </c>
      <c r="C1734" s="350" t="s">
        <v>573</v>
      </c>
      <c r="D1734" s="351">
        <f t="shared" ca="1" si="108"/>
        <v>7.167967776773373E-10</v>
      </c>
      <c r="E1734" s="375">
        <f t="shared" ca="1" si="109"/>
        <v>4</v>
      </c>
      <c r="G1734" s="6" t="s">
        <v>108</v>
      </c>
      <c r="H1734" s="6">
        <v>541610</v>
      </c>
      <c r="I1734" t="s">
        <v>569</v>
      </c>
      <c r="J1734" s="352">
        <f t="shared" ca="1" si="110"/>
        <v>1.3546783872224462E-3</v>
      </c>
      <c r="K1734" s="353">
        <f t="array" aca="1" ref="K1734" ca="1">INDEX($B$3:$E$5837,MATCH(H1734&amp;I1734,$B$3:$B$5837&amp;$C$3:$C$5837,0),4)</f>
        <v>4</v>
      </c>
      <c r="L1734">
        <f t="shared" ca="1" si="111"/>
        <v>4</v>
      </c>
    </row>
    <row r="1735" spans="1:12">
      <c r="A1735" s="6" t="s">
        <v>108</v>
      </c>
      <c r="B1735">
        <v>337121</v>
      </c>
      <c r="C1735" s="350" t="s">
        <v>573</v>
      </c>
      <c r="D1735" s="351">
        <f t="shared" ca="1" si="108"/>
        <v>1.7414365820850315E-7</v>
      </c>
      <c r="E1735" s="375">
        <f t="shared" ca="1" si="109"/>
        <v>4</v>
      </c>
      <c r="G1735" s="6" t="s">
        <v>108</v>
      </c>
      <c r="H1735" s="6">
        <v>541610</v>
      </c>
      <c r="I1735" t="s">
        <v>575</v>
      </c>
      <c r="J1735" s="352">
        <f t="shared" ca="1" si="110"/>
        <v>1.1789194490914113E-7</v>
      </c>
      <c r="K1735" s="353">
        <f t="array" aca="1" ref="K1735" ca="1">INDEX($B$3:$E$5837,MATCH(H1735&amp;I1735,$B$3:$B$5837&amp;$C$3:$C$5837,0),4)</f>
        <v>4</v>
      </c>
      <c r="L1735">
        <f t="shared" ca="1" si="111"/>
        <v>4</v>
      </c>
    </row>
    <row r="1736" spans="1:12">
      <c r="A1736" s="6" t="s">
        <v>108</v>
      </c>
      <c r="B1736">
        <v>337122</v>
      </c>
      <c r="C1736" s="350" t="s">
        <v>573</v>
      </c>
      <c r="D1736" s="351">
        <f t="shared" ca="1" si="108"/>
        <v>2.1477976076071762E-8</v>
      </c>
      <c r="E1736" s="375">
        <f t="shared" ca="1" si="109"/>
        <v>4</v>
      </c>
      <c r="G1736" s="6" t="s">
        <v>108</v>
      </c>
      <c r="H1736">
        <v>541610</v>
      </c>
      <c r="I1736" t="s">
        <v>570</v>
      </c>
      <c r="J1736" s="352">
        <f t="shared" ca="1" si="110"/>
        <v>8.4225252834404324E-8</v>
      </c>
      <c r="K1736" s="353">
        <f t="array" aca="1" ref="K1736" ca="1">INDEX($B$3:$E$5837,MATCH(H1736&amp;I1736,$B$3:$B$5837&amp;$C$3:$C$5837,0),4)</f>
        <v>4</v>
      </c>
      <c r="L1736">
        <f t="shared" ca="1" si="111"/>
        <v>4</v>
      </c>
    </row>
    <row r="1737" spans="1:12">
      <c r="A1737" s="6" t="s">
        <v>108</v>
      </c>
      <c r="B1737" t="s">
        <v>317</v>
      </c>
      <c r="C1737" s="350" t="s">
        <v>573</v>
      </c>
      <c r="D1737" s="351">
        <f t="shared" ca="1" si="108"/>
        <v>4.3575977476892879E-8</v>
      </c>
      <c r="E1737" s="375">
        <f t="shared" ca="1" si="109"/>
        <v>4</v>
      </c>
      <c r="G1737" s="6" t="s">
        <v>108</v>
      </c>
      <c r="H1737" s="6">
        <v>541610</v>
      </c>
      <c r="I1737" t="s">
        <v>574</v>
      </c>
      <c r="J1737" s="352">
        <f t="shared" ca="1" si="110"/>
        <v>1.0421416856423589E-8</v>
      </c>
      <c r="K1737" s="353">
        <f t="array" aca="1" ref="K1737" ca="1">INDEX($B$3:$E$5837,MATCH(H1737&amp;I1737,$B$3:$B$5837&amp;$C$3:$C$5837,0),4)</f>
        <v>4</v>
      </c>
      <c r="L1737">
        <f t="shared" ca="1" si="111"/>
        <v>4</v>
      </c>
    </row>
    <row r="1738" spans="1:12">
      <c r="A1738" s="6" t="s">
        <v>108</v>
      </c>
      <c r="B1738">
        <v>337127</v>
      </c>
      <c r="C1738" s="350" t="s">
        <v>573</v>
      </c>
      <c r="D1738" s="351">
        <f t="shared" ca="1" si="108"/>
        <v>2.1685052361521075E-8</v>
      </c>
      <c r="E1738" s="375">
        <f t="shared" ca="1" si="109"/>
        <v>4</v>
      </c>
      <c r="G1738" s="6" t="s">
        <v>108</v>
      </c>
      <c r="H1738" s="6">
        <v>541610</v>
      </c>
      <c r="I1738" t="s">
        <v>573</v>
      </c>
      <c r="J1738" s="352">
        <f t="shared" ca="1" si="110"/>
        <v>3.2949375788150466E-9</v>
      </c>
      <c r="K1738" s="353">
        <f t="array" aca="1" ref="K1738" ca="1">INDEX($B$3:$E$5837,MATCH(H1738&amp;I1738,$B$3:$B$5837&amp;$C$3:$C$5837,0),4)</f>
        <v>4</v>
      </c>
      <c r="L1738">
        <f t="shared" ca="1" si="111"/>
        <v>4</v>
      </c>
    </row>
    <row r="1739" spans="1:12">
      <c r="A1739" s="6" t="s">
        <v>108</v>
      </c>
      <c r="B1739" t="s">
        <v>320</v>
      </c>
      <c r="C1739" s="350" t="s">
        <v>573</v>
      </c>
      <c r="D1739" s="351">
        <f t="shared" ca="1" si="108"/>
        <v>1.5819603912942458E-8</v>
      </c>
      <c r="E1739" s="375">
        <f t="shared" ca="1" si="109"/>
        <v>4</v>
      </c>
      <c r="G1739" s="6" t="s">
        <v>108</v>
      </c>
      <c r="H1739" s="6">
        <v>541610</v>
      </c>
      <c r="I1739" t="s">
        <v>576</v>
      </c>
      <c r="J1739" s="352">
        <f t="shared" ca="1" si="110"/>
        <v>6.5180057137968765E-9</v>
      </c>
      <c r="K1739" s="353">
        <f t="array" aca="1" ref="K1739" ca="1">INDEX($B$3:$E$5837,MATCH(H1739&amp;I1739,$B$3:$B$5837&amp;$C$3:$C$5837,0),4)</f>
        <v>4</v>
      </c>
      <c r="L1739">
        <f t="shared" ca="1" si="111"/>
        <v>4</v>
      </c>
    </row>
    <row r="1740" spans="1:12">
      <c r="A1740" s="6" t="s">
        <v>108</v>
      </c>
      <c r="B1740">
        <v>337215</v>
      </c>
      <c r="C1740" s="350" t="s">
        <v>573</v>
      </c>
      <c r="D1740" s="351">
        <f t="shared" ca="1" si="108"/>
        <v>1.3086901948402455E-8</v>
      </c>
      <c r="E1740" s="375">
        <f t="shared" ca="1" si="109"/>
        <v>4</v>
      </c>
      <c r="G1740" s="6" t="s">
        <v>108</v>
      </c>
      <c r="H1740" s="6">
        <v>541610</v>
      </c>
      <c r="I1740" t="s">
        <v>571</v>
      </c>
      <c r="J1740" s="352">
        <f t="shared" ca="1" si="110"/>
        <v>2.4957800247723258E-9</v>
      </c>
      <c r="K1740" s="353">
        <f t="array" aca="1" ref="K1740" ca="1">INDEX($B$3:$E$5837,MATCH(H1740&amp;I1740,$B$3:$B$5837&amp;$C$3:$C$5837,0),4)</f>
        <v>4</v>
      </c>
      <c r="L1740">
        <f t="shared" ca="1" si="111"/>
        <v>4</v>
      </c>
    </row>
    <row r="1741" spans="1:12">
      <c r="A1741" s="6" t="s">
        <v>108</v>
      </c>
      <c r="B1741">
        <v>337900</v>
      </c>
      <c r="C1741" s="350" t="s">
        <v>573</v>
      </c>
      <c r="D1741" s="351">
        <f t="shared" ca="1" si="108"/>
        <v>2.0136595933594914E-7</v>
      </c>
      <c r="E1741" s="375">
        <f t="shared" ca="1" si="109"/>
        <v>4</v>
      </c>
      <c r="G1741" s="6" t="s">
        <v>108</v>
      </c>
      <c r="H1741">
        <v>541610</v>
      </c>
      <c r="I1741" t="s">
        <v>577</v>
      </c>
      <c r="J1741" s="352">
        <f t="shared" ca="1" si="110"/>
        <v>2.9473065498574954E-10</v>
      </c>
      <c r="K1741" s="353">
        <f t="array" aca="1" ref="K1741" ca="1">INDEX($B$3:$E$5837,MATCH(H1741&amp;I1741,$B$3:$B$5837&amp;$C$3:$C$5837,0),4)</f>
        <v>4</v>
      </c>
      <c r="L1741">
        <f t="shared" ca="1" si="111"/>
        <v>4</v>
      </c>
    </row>
    <row r="1742" spans="1:12">
      <c r="A1742" s="6" t="s">
        <v>108</v>
      </c>
      <c r="B1742">
        <v>339112</v>
      </c>
      <c r="C1742" s="350" t="s">
        <v>573</v>
      </c>
      <c r="D1742" s="351">
        <f t="shared" ca="1" si="108"/>
        <v>4.172030569335795E-9</v>
      </c>
      <c r="E1742" s="375">
        <f t="shared" ca="1" si="109"/>
        <v>4</v>
      </c>
      <c r="G1742" s="6" t="s">
        <v>108</v>
      </c>
      <c r="H1742" s="6">
        <v>541700</v>
      </c>
      <c r="I1742" t="s">
        <v>569</v>
      </c>
      <c r="J1742" s="352">
        <f t="shared" ca="1" si="110"/>
        <v>7.0559019232042759E-3</v>
      </c>
      <c r="K1742" s="353">
        <f t="array" aca="1" ref="K1742" ca="1">INDEX($B$3:$E$5837,MATCH(H1742&amp;I1742,$B$3:$B$5837&amp;$C$3:$C$5837,0),4)</f>
        <v>4</v>
      </c>
      <c r="L1742">
        <f t="shared" ca="1" si="111"/>
        <v>4</v>
      </c>
    </row>
    <row r="1743" spans="1:12">
      <c r="A1743" s="6" t="s">
        <v>108</v>
      </c>
      <c r="B1743">
        <v>339113</v>
      </c>
      <c r="C1743" s="350" t="s">
        <v>573</v>
      </c>
      <c r="D1743" s="351">
        <f t="shared" ca="1" si="108"/>
        <v>5.276114514115032E-9</v>
      </c>
      <c r="E1743" s="375">
        <f t="shared" ca="1" si="109"/>
        <v>4</v>
      </c>
      <c r="G1743" s="6" t="s">
        <v>108</v>
      </c>
      <c r="H1743" s="6">
        <v>541700</v>
      </c>
      <c r="I1743" t="s">
        <v>570</v>
      </c>
      <c r="J1743" s="352">
        <f t="shared" ca="1" si="110"/>
        <v>4.0318678069722566E-7</v>
      </c>
      <c r="K1743" s="353">
        <f t="array" aca="1" ref="K1743" ca="1">INDEX($B$3:$E$5837,MATCH(H1743&amp;I1743,$B$3:$B$5837&amp;$C$3:$C$5837,0),4)</f>
        <v>4</v>
      </c>
      <c r="L1743">
        <f t="shared" ca="1" si="111"/>
        <v>4</v>
      </c>
    </row>
    <row r="1744" spans="1:12">
      <c r="A1744" s="6" t="s">
        <v>108</v>
      </c>
      <c r="B1744">
        <v>339114</v>
      </c>
      <c r="C1744" s="350" t="s">
        <v>573</v>
      </c>
      <c r="D1744" s="351">
        <f t="shared" ca="1" si="108"/>
        <v>0</v>
      </c>
      <c r="E1744" s="375" t="str">
        <f t="shared" ca="1" si="109"/>
        <v/>
      </c>
      <c r="G1744" s="6" t="s">
        <v>108</v>
      </c>
      <c r="H1744" s="6">
        <v>541700</v>
      </c>
      <c r="I1744" t="s">
        <v>575</v>
      </c>
      <c r="J1744" s="352">
        <f t="shared" ca="1" si="110"/>
        <v>7.8080913604030443E-8</v>
      </c>
      <c r="K1744" s="353">
        <f t="array" aca="1" ref="K1744" ca="1">INDEX($B$3:$E$5837,MATCH(H1744&amp;I1744,$B$3:$B$5837&amp;$C$3:$C$5837,0),4)</f>
        <v>4</v>
      </c>
      <c r="L1744">
        <f t="shared" ca="1" si="111"/>
        <v>4</v>
      </c>
    </row>
    <row r="1745" spans="1:12">
      <c r="A1745" s="6" t="s">
        <v>108</v>
      </c>
      <c r="B1745">
        <v>339115</v>
      </c>
      <c r="C1745" s="350" t="s">
        <v>573</v>
      </c>
      <c r="D1745" s="351">
        <f t="shared" ca="1" si="108"/>
        <v>7.1324789700956667E-10</v>
      </c>
      <c r="E1745" s="375">
        <f t="shared" ca="1" si="109"/>
        <v>4</v>
      </c>
      <c r="G1745" s="6" t="s">
        <v>108</v>
      </c>
      <c r="H1745" s="6">
        <v>541700</v>
      </c>
      <c r="I1745" t="s">
        <v>574</v>
      </c>
      <c r="J1745" s="352">
        <f t="shared" ca="1" si="110"/>
        <v>6.9021997204738876E-9</v>
      </c>
      <c r="K1745" s="353">
        <f t="array" aca="1" ref="K1745" ca="1">INDEX($B$3:$E$5837,MATCH(H1745&amp;I1745,$B$3:$B$5837&amp;$C$3:$C$5837,0),4)</f>
        <v>4</v>
      </c>
      <c r="L1745">
        <f t="shared" ca="1" si="111"/>
        <v>4</v>
      </c>
    </row>
    <row r="1746" spans="1:12">
      <c r="A1746" s="6" t="s">
        <v>108</v>
      </c>
      <c r="B1746">
        <v>339116</v>
      </c>
      <c r="C1746" s="350" t="s">
        <v>573</v>
      </c>
      <c r="D1746" s="351">
        <f t="shared" ca="1" si="108"/>
        <v>4.0521992365478579E-10</v>
      </c>
      <c r="E1746" s="375">
        <f t="shared" ca="1" si="109"/>
        <v>4</v>
      </c>
      <c r="G1746" s="6" t="s">
        <v>108</v>
      </c>
      <c r="H1746" s="6">
        <v>541700</v>
      </c>
      <c r="I1746" t="s">
        <v>573</v>
      </c>
      <c r="J1746" s="352">
        <f t="shared" ca="1" si="110"/>
        <v>2.1822673009628367E-9</v>
      </c>
      <c r="K1746" s="353">
        <f t="array" aca="1" ref="K1746" ca="1">INDEX($B$3:$E$5837,MATCH(H1746&amp;I1746,$B$3:$B$5837&amp;$C$3:$C$5837,0),4)</f>
        <v>4</v>
      </c>
      <c r="L1746">
        <f t="shared" ca="1" si="111"/>
        <v>4</v>
      </c>
    </row>
    <row r="1747" spans="1:12">
      <c r="A1747" s="6" t="s">
        <v>108</v>
      </c>
      <c r="B1747">
        <v>339910</v>
      </c>
      <c r="C1747" s="350" t="s">
        <v>573</v>
      </c>
      <c r="D1747" s="351">
        <f t="shared" ca="1" si="108"/>
        <v>0</v>
      </c>
      <c r="E1747" s="375" t="str">
        <f t="shared" ca="1" si="109"/>
        <v/>
      </c>
      <c r="G1747" s="6" t="s">
        <v>108</v>
      </c>
      <c r="H1747" s="6">
        <v>541700</v>
      </c>
      <c r="I1747" t="s">
        <v>576</v>
      </c>
      <c r="J1747" s="352">
        <f t="shared" ca="1" si="110"/>
        <v>4.3169348118039995E-9</v>
      </c>
      <c r="K1747" s="353">
        <f t="array" aca="1" ref="K1747" ca="1">INDEX($B$3:$E$5837,MATCH(H1747&amp;I1747,$B$3:$B$5837&amp;$C$3:$C$5837,0),4)</f>
        <v>4</v>
      </c>
      <c r="L1747">
        <f t="shared" ca="1" si="111"/>
        <v>4</v>
      </c>
    </row>
    <row r="1748" spans="1:12">
      <c r="A1748" s="6" t="s">
        <v>108</v>
      </c>
      <c r="B1748">
        <v>339920</v>
      </c>
      <c r="C1748" s="350" t="s">
        <v>573</v>
      </c>
      <c r="D1748" s="351">
        <f t="shared" ca="1" si="108"/>
        <v>5.6008067288561845E-9</v>
      </c>
      <c r="E1748" s="375">
        <f t="shared" ca="1" si="109"/>
        <v>4</v>
      </c>
      <c r="G1748" s="6" t="s">
        <v>108</v>
      </c>
      <c r="H1748">
        <v>541700</v>
      </c>
      <c r="I1748" t="s">
        <v>571</v>
      </c>
      <c r="J1748" s="352">
        <f t="shared" ca="1" si="110"/>
        <v>1.1039247602520722E-8</v>
      </c>
      <c r="K1748" s="353">
        <f t="array" aca="1" ref="K1748" ca="1">INDEX($B$3:$E$5837,MATCH(H1748&amp;I1748,$B$3:$B$5837&amp;$C$3:$C$5837,0),4)</f>
        <v>4</v>
      </c>
      <c r="L1748">
        <f t="shared" ca="1" si="111"/>
        <v>4</v>
      </c>
    </row>
    <row r="1749" spans="1:12">
      <c r="A1749" s="6" t="s">
        <v>108</v>
      </c>
      <c r="B1749">
        <v>339930</v>
      </c>
      <c r="C1749" s="350" t="s">
        <v>573</v>
      </c>
      <c r="D1749" s="351">
        <f t="shared" ca="1" si="108"/>
        <v>3.6887519916842916E-8</v>
      </c>
      <c r="E1749" s="375">
        <f t="shared" ca="1" si="109"/>
        <v>4</v>
      </c>
      <c r="G1749" s="6" t="s">
        <v>108</v>
      </c>
      <c r="H1749">
        <v>541700</v>
      </c>
      <c r="I1749" t="s">
        <v>577</v>
      </c>
      <c r="J1749" s="352">
        <f t="shared" ca="1" si="110"/>
        <v>1.9520280903107947E-10</v>
      </c>
      <c r="K1749" s="353">
        <f t="array" aca="1" ref="K1749" ca="1">INDEX($B$3:$E$5837,MATCH(H1749&amp;I1749,$B$3:$B$5837&amp;$C$3:$C$5837,0),4)</f>
        <v>4</v>
      </c>
      <c r="L1749">
        <f t="shared" ca="1" si="111"/>
        <v>4</v>
      </c>
    </row>
    <row r="1750" spans="1:12">
      <c r="A1750" s="6" t="s">
        <v>108</v>
      </c>
      <c r="B1750">
        <v>339940</v>
      </c>
      <c r="C1750" s="350" t="s">
        <v>573</v>
      </c>
      <c r="D1750" s="351">
        <f t="shared" ca="1" si="108"/>
        <v>0</v>
      </c>
      <c r="E1750" s="375" t="str">
        <f t="shared" ca="1" si="109"/>
        <v/>
      </c>
      <c r="G1750" s="6" t="s">
        <v>108</v>
      </c>
      <c r="H1750">
        <v>541800</v>
      </c>
      <c r="I1750" t="s">
        <v>569</v>
      </c>
      <c r="J1750" s="352">
        <f t="shared" ca="1" si="110"/>
        <v>2.7381383863364539E-3</v>
      </c>
      <c r="K1750" s="353">
        <f t="array" aca="1" ref="K1750" ca="1">INDEX($B$3:$E$5837,MATCH(H1750&amp;I1750,$B$3:$B$5837&amp;$C$3:$C$5837,0),4)</f>
        <v>4</v>
      </c>
      <c r="L1750">
        <f t="shared" ca="1" si="111"/>
        <v>4</v>
      </c>
    </row>
    <row r="1751" spans="1:12">
      <c r="A1751" s="6" t="s">
        <v>108</v>
      </c>
      <c r="B1751">
        <v>339950</v>
      </c>
      <c r="C1751" s="350" t="s">
        <v>573</v>
      </c>
      <c r="D1751" s="351">
        <f t="shared" ca="1" si="108"/>
        <v>1.8436271350731267E-8</v>
      </c>
      <c r="E1751" s="375">
        <f t="shared" ca="1" si="109"/>
        <v>4</v>
      </c>
      <c r="G1751" s="6" t="s">
        <v>108</v>
      </c>
      <c r="H1751" s="6">
        <v>541800</v>
      </c>
      <c r="I1751" t="s">
        <v>575</v>
      </c>
      <c r="J1751" s="352">
        <f t="shared" ca="1" si="110"/>
        <v>1.8426830019026699E-7</v>
      </c>
      <c r="K1751" s="353">
        <f t="array" aca="1" ref="K1751" ca="1">INDEX($B$3:$E$5837,MATCH(H1751&amp;I1751,$B$3:$B$5837&amp;$C$3:$C$5837,0),4)</f>
        <v>4</v>
      </c>
      <c r="L1751">
        <f t="shared" ca="1" si="111"/>
        <v>4</v>
      </c>
    </row>
    <row r="1752" spans="1:12">
      <c r="A1752" s="6" t="s">
        <v>108</v>
      </c>
      <c r="B1752">
        <v>339990</v>
      </c>
      <c r="C1752" s="350" t="s">
        <v>573</v>
      </c>
      <c r="D1752" s="351">
        <f t="shared" ca="1" si="108"/>
        <v>6.8622599466099076E-9</v>
      </c>
      <c r="E1752" s="375">
        <f t="shared" ca="1" si="109"/>
        <v>4</v>
      </c>
      <c r="G1752" s="6" t="s">
        <v>108</v>
      </c>
      <c r="H1752" s="6">
        <v>541800</v>
      </c>
      <c r="I1752" t="s">
        <v>570</v>
      </c>
      <c r="J1752" s="352">
        <f t="shared" ca="1" si="110"/>
        <v>1.9458027618551108E-7</v>
      </c>
      <c r="K1752" s="353">
        <f t="array" aca="1" ref="K1752" ca="1">INDEX($B$3:$E$5837,MATCH(H1752&amp;I1752,$B$3:$B$5837&amp;$C$3:$C$5837,0),4)</f>
        <v>4</v>
      </c>
      <c r="L1752">
        <f t="shared" ca="1" si="111"/>
        <v>4</v>
      </c>
    </row>
    <row r="1753" spans="1:12">
      <c r="A1753" s="6" t="s">
        <v>108</v>
      </c>
      <c r="B1753">
        <v>311111</v>
      </c>
      <c r="C1753" s="350" t="s">
        <v>573</v>
      </c>
      <c r="D1753" s="351">
        <f t="shared" ca="1" si="108"/>
        <v>8.2260837048677335E-9</v>
      </c>
      <c r="E1753" s="375">
        <f t="shared" ca="1" si="109"/>
        <v>4</v>
      </c>
      <c r="G1753" s="6" t="s">
        <v>108</v>
      </c>
      <c r="H1753" s="6">
        <v>541800</v>
      </c>
      <c r="I1753" t="s">
        <v>574</v>
      </c>
      <c r="J1753" s="352">
        <f t="shared" ca="1" si="110"/>
        <v>1.628895656261644E-8</v>
      </c>
      <c r="K1753" s="353">
        <f t="array" aca="1" ref="K1753" ca="1">INDEX($B$3:$E$5837,MATCH(H1753&amp;I1753,$B$3:$B$5837&amp;$C$3:$C$5837,0),4)</f>
        <v>4</v>
      </c>
      <c r="L1753">
        <f t="shared" ca="1" si="111"/>
        <v>4</v>
      </c>
    </row>
    <row r="1754" spans="1:12">
      <c r="A1754" s="6" t="s">
        <v>108</v>
      </c>
      <c r="B1754">
        <v>311119</v>
      </c>
      <c r="C1754" s="350" t="s">
        <v>573</v>
      </c>
      <c r="D1754" s="351">
        <f t="shared" ca="1" si="108"/>
        <v>5.974901351674149E-10</v>
      </c>
      <c r="E1754" s="375">
        <f t="shared" ca="1" si="109"/>
        <v>4</v>
      </c>
      <c r="G1754" s="6" t="s">
        <v>108</v>
      </c>
      <c r="H1754" s="6">
        <v>541800</v>
      </c>
      <c r="I1754" t="s">
        <v>573</v>
      </c>
      <c r="J1754" s="352">
        <f t="shared" ca="1" si="110"/>
        <v>5.1500766006465701E-9</v>
      </c>
      <c r="K1754" s="353">
        <f t="array" aca="1" ref="K1754" ca="1">INDEX($B$3:$E$5837,MATCH(H1754&amp;I1754,$B$3:$B$5837&amp;$C$3:$C$5837,0),4)</f>
        <v>4</v>
      </c>
      <c r="L1754">
        <f t="shared" ca="1" si="111"/>
        <v>4</v>
      </c>
    </row>
    <row r="1755" spans="1:12">
      <c r="A1755" s="6" t="s">
        <v>108</v>
      </c>
      <c r="B1755">
        <v>311210</v>
      </c>
      <c r="C1755" s="350" t="s">
        <v>573</v>
      </c>
      <c r="D1755" s="351">
        <f t="shared" ca="1" si="108"/>
        <v>0</v>
      </c>
      <c r="E1755" s="375" t="str">
        <f t="shared" ca="1" si="109"/>
        <v/>
      </c>
      <c r="G1755" s="6" t="s">
        <v>108</v>
      </c>
      <c r="H1755" s="6">
        <v>541800</v>
      </c>
      <c r="I1755" t="s">
        <v>576</v>
      </c>
      <c r="J1755" s="352">
        <f t="shared" ca="1" si="110"/>
        <v>1.0187819315708567E-8</v>
      </c>
      <c r="K1755" s="353">
        <f t="array" aca="1" ref="K1755" ca="1">INDEX($B$3:$E$5837,MATCH(H1755&amp;I1755,$B$3:$B$5837&amp;$C$3:$C$5837,0),4)</f>
        <v>4</v>
      </c>
      <c r="L1755">
        <f t="shared" ca="1" si="111"/>
        <v>4</v>
      </c>
    </row>
    <row r="1756" spans="1:12">
      <c r="A1756" s="6" t="s">
        <v>108</v>
      </c>
      <c r="B1756">
        <v>311221</v>
      </c>
      <c r="C1756" s="350" t="s">
        <v>573</v>
      </c>
      <c r="D1756" s="351">
        <f t="shared" ca="1" si="108"/>
        <v>1.1790871444482485E-9</v>
      </c>
      <c r="E1756" s="375">
        <f t="shared" ca="1" si="109"/>
        <v>4</v>
      </c>
      <c r="G1756" s="6" t="s">
        <v>108</v>
      </c>
      <c r="H1756" s="6">
        <v>541800</v>
      </c>
      <c r="I1756" t="s">
        <v>571</v>
      </c>
      <c r="J1756" s="352">
        <f t="shared" ca="1" si="110"/>
        <v>5.1658676928928011E-9</v>
      </c>
      <c r="K1756" s="353">
        <f t="array" aca="1" ref="K1756" ca="1">INDEX($B$3:$E$5837,MATCH(H1756&amp;I1756,$B$3:$B$5837&amp;$C$3:$C$5837,0),4)</f>
        <v>4</v>
      </c>
      <c r="L1756">
        <f t="shared" ca="1" si="111"/>
        <v>4</v>
      </c>
    </row>
    <row r="1757" spans="1:12">
      <c r="A1757" s="6" t="s">
        <v>108</v>
      </c>
      <c r="B1757" t="s">
        <v>339</v>
      </c>
      <c r="C1757" s="350" t="s">
        <v>573</v>
      </c>
      <c r="D1757" s="351">
        <f t="shared" ca="1" si="108"/>
        <v>6.5481963511055977E-10</v>
      </c>
      <c r="E1757" s="375">
        <f t="shared" ca="1" si="109"/>
        <v>4</v>
      </c>
      <c r="G1757" s="6" t="s">
        <v>108</v>
      </c>
      <c r="H1757">
        <v>541800</v>
      </c>
      <c r="I1757" t="s">
        <v>577</v>
      </c>
      <c r="J1757" s="352">
        <f t="shared" ca="1" si="110"/>
        <v>4.6067198950737692E-10</v>
      </c>
      <c r="K1757" s="353">
        <f t="array" aca="1" ref="K1757" ca="1">INDEX($B$3:$E$5837,MATCH(H1757&amp;I1757,$B$3:$B$5837&amp;$C$3:$C$5837,0),4)</f>
        <v>4</v>
      </c>
      <c r="L1757">
        <f t="shared" ca="1" si="111"/>
        <v>4</v>
      </c>
    </row>
    <row r="1758" spans="1:12">
      <c r="A1758" s="6" t="s">
        <v>108</v>
      </c>
      <c r="B1758">
        <v>311225</v>
      </c>
      <c r="C1758" s="350" t="s">
        <v>573</v>
      </c>
      <c r="D1758" s="351">
        <f t="shared" ca="1" si="108"/>
        <v>3.1364694947959514E-9</v>
      </c>
      <c r="E1758" s="375">
        <f t="shared" ca="1" si="109"/>
        <v>4</v>
      </c>
      <c r="G1758" s="6" t="s">
        <v>108</v>
      </c>
      <c r="H1758">
        <v>541920</v>
      </c>
      <c r="I1758" t="s">
        <v>569</v>
      </c>
      <c r="J1758" s="352">
        <f t="shared" ca="1" si="110"/>
        <v>4.8627814096900805E-3</v>
      </c>
      <c r="K1758" s="353">
        <f t="array" aca="1" ref="K1758" ca="1">INDEX($B$3:$E$5837,MATCH(H1758&amp;I1758,$B$3:$B$5837&amp;$C$3:$C$5837,0),4)</f>
        <v>4</v>
      </c>
      <c r="L1758">
        <f t="shared" ca="1" si="111"/>
        <v>4</v>
      </c>
    </row>
    <row r="1759" spans="1:12">
      <c r="A1759" s="6" t="s">
        <v>108</v>
      </c>
      <c r="B1759">
        <v>311230</v>
      </c>
      <c r="C1759" s="350" t="s">
        <v>573</v>
      </c>
      <c r="D1759" s="351">
        <f t="shared" ca="1" si="108"/>
        <v>1.8303850169818656E-8</v>
      </c>
      <c r="E1759" s="375">
        <f t="shared" ca="1" si="109"/>
        <v>4</v>
      </c>
      <c r="G1759" s="6" t="s">
        <v>108</v>
      </c>
      <c r="H1759" s="6">
        <v>541920</v>
      </c>
      <c r="I1759" t="s">
        <v>570</v>
      </c>
      <c r="J1759" s="352">
        <f t="shared" ca="1" si="110"/>
        <v>3.5353311490316337E-7</v>
      </c>
      <c r="K1759" s="353">
        <f t="array" aca="1" ref="K1759" ca="1">INDEX($B$3:$E$5837,MATCH(H1759&amp;I1759,$B$3:$B$5837&amp;$C$3:$C$5837,0),4)</f>
        <v>4</v>
      </c>
      <c r="L1759">
        <f t="shared" ca="1" si="111"/>
        <v>4</v>
      </c>
    </row>
    <row r="1760" spans="1:12">
      <c r="A1760" s="6" t="s">
        <v>108</v>
      </c>
      <c r="B1760">
        <v>311300</v>
      </c>
      <c r="C1760" s="350" t="s">
        <v>573</v>
      </c>
      <c r="D1760" s="351">
        <f t="shared" ca="1" si="108"/>
        <v>1.4215630868686459E-8</v>
      </c>
      <c r="E1760" s="375">
        <f t="shared" ca="1" si="109"/>
        <v>4</v>
      </c>
      <c r="G1760" s="6" t="s">
        <v>108</v>
      </c>
      <c r="H1760" s="6">
        <v>541920</v>
      </c>
      <c r="I1760" t="s">
        <v>575</v>
      </c>
      <c r="J1760" s="352">
        <f t="shared" ca="1" si="110"/>
        <v>5.3232644524413261E-8</v>
      </c>
      <c r="K1760" s="353">
        <f t="array" aca="1" ref="K1760" ca="1">INDEX($B$3:$E$5837,MATCH(H1760&amp;I1760,$B$3:$B$5837&amp;$C$3:$C$5837,0),4)</f>
        <v>4</v>
      </c>
      <c r="L1760">
        <f t="shared" ca="1" si="111"/>
        <v>4</v>
      </c>
    </row>
    <row r="1761" spans="1:12">
      <c r="A1761" s="6" t="s">
        <v>108</v>
      </c>
      <c r="B1761">
        <v>311410</v>
      </c>
      <c r="C1761" s="350" t="s">
        <v>573</v>
      </c>
      <c r="D1761" s="351">
        <f t="shared" ca="1" si="108"/>
        <v>9.0136874638444319E-9</v>
      </c>
      <c r="E1761" s="375">
        <f t="shared" ca="1" si="109"/>
        <v>4</v>
      </c>
      <c r="G1761" s="6" t="s">
        <v>108</v>
      </c>
      <c r="H1761" s="6">
        <v>541920</v>
      </c>
      <c r="I1761" t="s">
        <v>574</v>
      </c>
      <c r="J1761" s="352">
        <f t="shared" ca="1" si="110"/>
        <v>4.7056614375670557E-9</v>
      </c>
      <c r="K1761" s="353">
        <f t="array" aca="1" ref="K1761" ca="1">INDEX($B$3:$E$5837,MATCH(H1761&amp;I1761,$B$3:$B$5837&amp;$C$3:$C$5837,0),4)</f>
        <v>4</v>
      </c>
      <c r="L1761">
        <f t="shared" ca="1" si="111"/>
        <v>4</v>
      </c>
    </row>
    <row r="1762" spans="1:12">
      <c r="A1762" s="6" t="s">
        <v>108</v>
      </c>
      <c r="B1762">
        <v>311420</v>
      </c>
      <c r="C1762" s="350" t="s">
        <v>573</v>
      </c>
      <c r="D1762" s="351">
        <f t="shared" ca="1" si="108"/>
        <v>1.9254604121610468E-7</v>
      </c>
      <c r="E1762" s="375">
        <f t="shared" ca="1" si="109"/>
        <v>4</v>
      </c>
      <c r="G1762" s="6" t="s">
        <v>108</v>
      </c>
      <c r="H1762">
        <v>541920</v>
      </c>
      <c r="I1762" t="s">
        <v>573</v>
      </c>
      <c r="J1762" s="352">
        <f t="shared" ca="1" si="110"/>
        <v>1.4877881690591414E-9</v>
      </c>
      <c r="K1762" s="353">
        <f t="array" aca="1" ref="K1762" ca="1">INDEX($B$3:$E$5837,MATCH(H1762&amp;I1762,$B$3:$B$5837&amp;$C$3:$C$5837,0),4)</f>
        <v>4</v>
      </c>
      <c r="L1762">
        <f t="shared" ca="1" si="111"/>
        <v>4</v>
      </c>
    </row>
    <row r="1763" spans="1:12">
      <c r="A1763" s="6" t="s">
        <v>108</v>
      </c>
      <c r="B1763" t="s">
        <v>346</v>
      </c>
      <c r="C1763" s="350" t="s">
        <v>573</v>
      </c>
      <c r="D1763" s="351">
        <f t="shared" ca="1" si="108"/>
        <v>3.8408744218063164E-9</v>
      </c>
      <c r="E1763" s="375">
        <f t="shared" ca="1" si="109"/>
        <v>4</v>
      </c>
      <c r="G1763" s="6" t="s">
        <v>108</v>
      </c>
      <c r="H1763" s="6">
        <v>541920</v>
      </c>
      <c r="I1763" t="s">
        <v>576</v>
      </c>
      <c r="J1763" s="352">
        <f t="shared" ca="1" si="110"/>
        <v>2.9431245827528986E-9</v>
      </c>
      <c r="K1763" s="353">
        <f t="array" aca="1" ref="K1763" ca="1">INDEX($B$3:$E$5837,MATCH(H1763&amp;I1763,$B$3:$B$5837&amp;$C$3:$C$5837,0),4)</f>
        <v>4</v>
      </c>
      <c r="L1763">
        <f t="shared" ca="1" si="111"/>
        <v>4</v>
      </c>
    </row>
    <row r="1764" spans="1:12">
      <c r="A1764" s="6" t="s">
        <v>108</v>
      </c>
      <c r="B1764">
        <v>311513</v>
      </c>
      <c r="C1764" s="350" t="s">
        <v>573</v>
      </c>
      <c r="D1764" s="351">
        <f t="shared" ca="1" si="108"/>
        <v>3.5466733294982176E-9</v>
      </c>
      <c r="E1764" s="375">
        <f t="shared" ca="1" si="109"/>
        <v>4</v>
      </c>
      <c r="G1764" s="6" t="s">
        <v>108</v>
      </c>
      <c r="H1764" s="6">
        <v>541920</v>
      </c>
      <c r="I1764" t="s">
        <v>571</v>
      </c>
      <c r="J1764" s="352">
        <f t="shared" ca="1" si="110"/>
        <v>9.2602903435521807E-9</v>
      </c>
      <c r="K1764" s="353">
        <f t="array" aca="1" ref="K1764" ca="1">INDEX($B$3:$E$5837,MATCH(H1764&amp;I1764,$B$3:$B$5837&amp;$C$3:$C$5837,0),4)</f>
        <v>4</v>
      </c>
      <c r="L1764">
        <f t="shared" ca="1" si="111"/>
        <v>4</v>
      </c>
    </row>
    <row r="1765" spans="1:12">
      <c r="A1765" s="6" t="s">
        <v>108</v>
      </c>
      <c r="B1765">
        <v>311514</v>
      </c>
      <c r="C1765" s="350" t="s">
        <v>573</v>
      </c>
      <c r="D1765" s="351">
        <f t="shared" ca="1" si="108"/>
        <v>8.5786662196217066E-9</v>
      </c>
      <c r="E1765" s="375">
        <f t="shared" ca="1" si="109"/>
        <v>4</v>
      </c>
      <c r="G1765" s="6" t="s">
        <v>108</v>
      </c>
      <c r="H1765">
        <v>541920</v>
      </c>
      <c r="I1765" t="s">
        <v>577</v>
      </c>
      <c r="J1765" s="352">
        <f t="shared" ca="1" si="110"/>
        <v>1.3308196925070302E-10</v>
      </c>
      <c r="K1765" s="353">
        <f t="array" aca="1" ref="K1765" ca="1">INDEX($B$3:$E$5837,MATCH(H1765&amp;I1765,$B$3:$B$5837&amp;$C$3:$C$5837,0),4)</f>
        <v>4</v>
      </c>
      <c r="L1765">
        <f t="shared" ca="1" si="111"/>
        <v>4</v>
      </c>
    </row>
    <row r="1766" spans="1:12">
      <c r="A1766" s="6" t="s">
        <v>108</v>
      </c>
      <c r="B1766">
        <v>311520</v>
      </c>
      <c r="C1766" s="350" t="s">
        <v>573</v>
      </c>
      <c r="D1766" s="351">
        <f t="shared" ca="1" si="108"/>
        <v>3.642972572256553E-8</v>
      </c>
      <c r="E1766" s="375">
        <f t="shared" ca="1" si="109"/>
        <v>4</v>
      </c>
      <c r="G1766" s="6" t="s">
        <v>108</v>
      </c>
      <c r="H1766" s="6">
        <v>541940</v>
      </c>
      <c r="I1766" t="s">
        <v>569</v>
      </c>
      <c r="J1766" s="352">
        <f t="shared" ca="1" si="110"/>
        <v>8.6038410383962385E-3</v>
      </c>
      <c r="K1766" s="353">
        <f t="array" aca="1" ref="K1766" ca="1">INDEX($B$3:$E$5837,MATCH(H1766&amp;I1766,$B$3:$B$5837&amp;$C$3:$C$5837,0),4)</f>
        <v>4</v>
      </c>
      <c r="L1766">
        <f t="shared" ca="1" si="111"/>
        <v>4</v>
      </c>
    </row>
    <row r="1767" spans="1:12">
      <c r="A1767" s="6" t="s">
        <v>108</v>
      </c>
      <c r="B1767" t="s">
        <v>351</v>
      </c>
      <c r="C1767" s="350" t="s">
        <v>573</v>
      </c>
      <c r="D1767" s="351">
        <f t="shared" ca="1" si="108"/>
        <v>2.5855256429139216E-10</v>
      </c>
      <c r="E1767" s="375">
        <f t="shared" ca="1" si="109"/>
        <v>4</v>
      </c>
      <c r="G1767" s="6" t="s">
        <v>108</v>
      </c>
      <c r="H1767" s="6">
        <v>541940</v>
      </c>
      <c r="I1767" t="s">
        <v>570</v>
      </c>
      <c r="J1767" s="352">
        <f t="shared" ca="1" si="110"/>
        <v>6.0830333244967706E-7</v>
      </c>
      <c r="K1767" s="353">
        <f t="array" aca="1" ref="K1767" ca="1">INDEX($B$3:$E$5837,MATCH(H1767&amp;I1767,$B$3:$B$5837&amp;$C$3:$C$5837,0),4)</f>
        <v>4</v>
      </c>
      <c r="L1767">
        <f t="shared" ca="1" si="111"/>
        <v>4</v>
      </c>
    </row>
    <row r="1768" spans="1:12">
      <c r="A1768" s="6" t="s">
        <v>108</v>
      </c>
      <c r="B1768">
        <v>311615</v>
      </c>
      <c r="C1768" s="350" t="s">
        <v>573</v>
      </c>
      <c r="D1768" s="351">
        <f t="shared" ca="1" si="108"/>
        <v>5.6454746210622315E-10</v>
      </c>
      <c r="E1768" s="375">
        <f t="shared" ca="1" si="109"/>
        <v>4</v>
      </c>
      <c r="G1768" s="6" t="s">
        <v>108</v>
      </c>
      <c r="H1768" s="6">
        <v>541940</v>
      </c>
      <c r="I1768" t="s">
        <v>575</v>
      </c>
      <c r="J1768" s="352">
        <f t="shared" ca="1" si="110"/>
        <v>1.4167793155136077E-7</v>
      </c>
      <c r="K1768" s="353">
        <f t="array" aca="1" ref="K1768" ca="1">INDEX($B$3:$E$5837,MATCH(H1768&amp;I1768,$B$3:$B$5837&amp;$C$3:$C$5837,0),4)</f>
        <v>4</v>
      </c>
      <c r="L1768">
        <f t="shared" ca="1" si="111"/>
        <v>4</v>
      </c>
    </row>
    <row r="1769" spans="1:12">
      <c r="A1769" s="6" t="s">
        <v>108</v>
      </c>
      <c r="B1769">
        <v>311700</v>
      </c>
      <c r="C1769" s="350" t="s">
        <v>573</v>
      </c>
      <c r="D1769" s="351">
        <f t="shared" ca="1" si="108"/>
        <v>4.2327444220573072E-9</v>
      </c>
      <c r="E1769" s="375">
        <f t="shared" ca="1" si="109"/>
        <v>4</v>
      </c>
      <c r="G1769" s="6" t="s">
        <v>108</v>
      </c>
      <c r="H1769">
        <v>541940</v>
      </c>
      <c r="I1769" t="s">
        <v>574</v>
      </c>
      <c r="J1769" s="352">
        <f t="shared" ca="1" si="110"/>
        <v>1.25240514539861E-8</v>
      </c>
      <c r="K1769" s="353">
        <f t="array" aca="1" ref="K1769" ca="1">INDEX($B$3:$E$5837,MATCH(H1769&amp;I1769,$B$3:$B$5837&amp;$C$3:$C$5837,0),4)</f>
        <v>4</v>
      </c>
      <c r="L1769">
        <f t="shared" ca="1" si="111"/>
        <v>4</v>
      </c>
    </row>
    <row r="1770" spans="1:12">
      <c r="A1770" s="6" t="s">
        <v>108</v>
      </c>
      <c r="B1770">
        <v>311810</v>
      </c>
      <c r="C1770" s="350" t="s">
        <v>573</v>
      </c>
      <c r="D1770" s="351">
        <f t="shared" ca="1" si="108"/>
        <v>1.2174873954035153E-8</v>
      </c>
      <c r="E1770" s="375">
        <f t="shared" ca="1" si="109"/>
        <v>4</v>
      </c>
      <c r="G1770" s="6" t="s">
        <v>108</v>
      </c>
      <c r="H1770">
        <v>541940</v>
      </c>
      <c r="I1770" t="s">
        <v>573</v>
      </c>
      <c r="J1770" s="352">
        <f t="shared" ca="1" si="110"/>
        <v>3.9597271986405918E-9</v>
      </c>
      <c r="K1770" s="353">
        <f t="array" aca="1" ref="K1770" ca="1">INDEX($B$3:$E$5837,MATCH(H1770&amp;I1770,$B$3:$B$5837&amp;$C$3:$C$5837,0),4)</f>
        <v>4</v>
      </c>
      <c r="L1770">
        <f t="shared" ca="1" si="111"/>
        <v>4</v>
      </c>
    </row>
    <row r="1771" spans="1:12">
      <c r="A1771" s="6" t="s">
        <v>108</v>
      </c>
      <c r="B1771" t="s">
        <v>356</v>
      </c>
      <c r="C1771" s="350" t="s">
        <v>573</v>
      </c>
      <c r="D1771" s="351">
        <f t="shared" ca="1" si="108"/>
        <v>2.6212198746314933E-8</v>
      </c>
      <c r="E1771" s="375">
        <f t="shared" ca="1" si="109"/>
        <v>4</v>
      </c>
      <c r="G1771" s="6" t="s">
        <v>108</v>
      </c>
      <c r="H1771" s="6">
        <v>541940</v>
      </c>
      <c r="I1771" t="s">
        <v>576</v>
      </c>
      <c r="J1771" s="352">
        <f t="shared" ca="1" si="110"/>
        <v>7.8330845087202309E-9</v>
      </c>
      <c r="K1771" s="353">
        <f t="array" aca="1" ref="K1771" ca="1">INDEX($B$3:$E$5837,MATCH(H1771&amp;I1771,$B$3:$B$5837&amp;$C$3:$C$5837,0),4)</f>
        <v>4</v>
      </c>
      <c r="L1771">
        <f t="shared" ca="1" si="111"/>
        <v>4</v>
      </c>
    </row>
    <row r="1772" spans="1:12">
      <c r="A1772" s="6" t="s">
        <v>108</v>
      </c>
      <c r="B1772">
        <v>311910</v>
      </c>
      <c r="C1772" s="350" t="s">
        <v>573</v>
      </c>
      <c r="D1772" s="351">
        <f t="shared" ca="1" si="108"/>
        <v>1.7565393014081547E-8</v>
      </c>
      <c r="E1772" s="375">
        <f t="shared" ca="1" si="109"/>
        <v>4</v>
      </c>
      <c r="G1772" s="6" t="s">
        <v>108</v>
      </c>
      <c r="H1772" s="6">
        <v>541940</v>
      </c>
      <c r="I1772" t="s">
        <v>571</v>
      </c>
      <c r="J1772" s="352">
        <f t="shared" ca="1" si="110"/>
        <v>1.6283140834097572E-8</v>
      </c>
      <c r="K1772" s="353">
        <f t="array" aca="1" ref="K1772" ca="1">INDEX($B$3:$E$5837,MATCH(H1772&amp;I1772,$B$3:$B$5837&amp;$C$3:$C$5837,0),4)</f>
        <v>4</v>
      </c>
      <c r="L1772">
        <f t="shared" ca="1" si="111"/>
        <v>4</v>
      </c>
    </row>
    <row r="1773" spans="1:12">
      <c r="A1773" s="6" t="s">
        <v>108</v>
      </c>
      <c r="B1773">
        <v>311920</v>
      </c>
      <c r="C1773" s="350" t="s">
        <v>573</v>
      </c>
      <c r="D1773" s="351">
        <f t="shared" ca="1" si="108"/>
        <v>0</v>
      </c>
      <c r="E1773" s="375" t="str">
        <f t="shared" ca="1" si="109"/>
        <v/>
      </c>
      <c r="G1773" s="6" t="s">
        <v>108</v>
      </c>
      <c r="H1773">
        <v>541940</v>
      </c>
      <c r="I1773" t="s">
        <v>577</v>
      </c>
      <c r="J1773" s="352">
        <f t="shared" ca="1" si="110"/>
        <v>3.5419578152977779E-10</v>
      </c>
      <c r="K1773" s="353">
        <f t="array" aca="1" ref="K1773" ca="1">INDEX($B$3:$E$5837,MATCH(H1773&amp;I1773,$B$3:$B$5837&amp;$C$3:$C$5837,0),4)</f>
        <v>4</v>
      </c>
      <c r="L1773">
        <f t="shared" ca="1" si="111"/>
        <v>4</v>
      </c>
    </row>
    <row r="1774" spans="1:12">
      <c r="A1774" s="6" t="s">
        <v>108</v>
      </c>
      <c r="B1774">
        <v>311930</v>
      </c>
      <c r="C1774" s="350" t="s">
        <v>573</v>
      </c>
      <c r="D1774" s="351">
        <f t="shared" ca="1" si="108"/>
        <v>0</v>
      </c>
      <c r="E1774" s="375" t="str">
        <f t="shared" ca="1" si="109"/>
        <v/>
      </c>
      <c r="G1774" s="6" t="s">
        <v>108</v>
      </c>
      <c r="H1774" s="6">
        <v>550000</v>
      </c>
      <c r="I1774" t="s">
        <v>569</v>
      </c>
      <c r="J1774" s="352">
        <f t="shared" ca="1" si="110"/>
        <v>1.3273316697496547E-2</v>
      </c>
      <c r="K1774" s="353">
        <f t="array" aca="1" ref="K1774" ca="1">INDEX($B$3:$E$5837,MATCH(H1774&amp;I1774,$B$3:$B$5837&amp;$C$3:$C$5837,0),4)</f>
        <v>4</v>
      </c>
      <c r="L1774">
        <f t="shared" ca="1" si="111"/>
        <v>4</v>
      </c>
    </row>
    <row r="1775" spans="1:12">
      <c r="A1775" s="6" t="s">
        <v>108</v>
      </c>
      <c r="B1775">
        <v>311940</v>
      </c>
      <c r="C1775" s="350" t="s">
        <v>573</v>
      </c>
      <c r="D1775" s="351">
        <f t="shared" ca="1" si="108"/>
        <v>0</v>
      </c>
      <c r="E1775" s="375" t="str">
        <f t="shared" ca="1" si="109"/>
        <v/>
      </c>
      <c r="G1775" s="6" t="s">
        <v>108</v>
      </c>
      <c r="H1775" s="6">
        <v>550000</v>
      </c>
      <c r="I1775" t="s">
        <v>570</v>
      </c>
      <c r="J1775" s="352">
        <f t="shared" ca="1" si="110"/>
        <v>9.4968770996101645E-7</v>
      </c>
      <c r="K1775" s="353">
        <f t="array" aca="1" ref="K1775" ca="1">INDEX($B$3:$E$5837,MATCH(H1775&amp;I1775,$B$3:$B$5837&amp;$C$3:$C$5837,0),4)</f>
        <v>4</v>
      </c>
      <c r="L1775">
        <f t="shared" ca="1" si="111"/>
        <v>4</v>
      </c>
    </row>
    <row r="1776" spans="1:12">
      <c r="A1776" s="6" t="s">
        <v>108</v>
      </c>
      <c r="B1776">
        <v>311990</v>
      </c>
      <c r="C1776" s="350" t="s">
        <v>573</v>
      </c>
      <c r="D1776" s="351">
        <f t="shared" ca="1" si="108"/>
        <v>7.4047704695108826E-10</v>
      </c>
      <c r="E1776" s="375">
        <f t="shared" ca="1" si="109"/>
        <v>4</v>
      </c>
      <c r="G1776" s="6" t="s">
        <v>108</v>
      </c>
      <c r="H1776" s="6">
        <v>550000</v>
      </c>
      <c r="I1776" t="s">
        <v>571</v>
      </c>
      <c r="J1776" s="352">
        <f t="shared" ca="1" si="110"/>
        <v>2.4864003890834253E-8</v>
      </c>
      <c r="K1776" s="353">
        <f t="array" aca="1" ref="K1776" ca="1">INDEX($B$3:$E$5837,MATCH(H1776&amp;I1776,$B$3:$B$5837&amp;$C$3:$C$5837,0),4)</f>
        <v>4</v>
      </c>
      <c r="L1776">
        <f t="shared" ca="1" si="111"/>
        <v>4</v>
      </c>
    </row>
    <row r="1777" spans="1:12">
      <c r="A1777" s="6" t="s">
        <v>108</v>
      </c>
      <c r="B1777">
        <v>312110</v>
      </c>
      <c r="C1777" s="350" t="s">
        <v>573</v>
      </c>
      <c r="D1777" s="351">
        <f t="shared" ca="1" si="108"/>
        <v>2.5317528953716592E-8</v>
      </c>
      <c r="E1777" s="375">
        <f t="shared" ca="1" si="109"/>
        <v>4</v>
      </c>
      <c r="G1777" s="6" t="s">
        <v>108</v>
      </c>
      <c r="H1777" s="6">
        <v>550000</v>
      </c>
      <c r="I1777" t="s">
        <v>575</v>
      </c>
      <c r="J1777" s="352">
        <f t="shared" ca="1" si="110"/>
        <v>1.1984829501513947E-8</v>
      </c>
      <c r="K1777" s="353">
        <f t="array" aca="1" ref="K1777" ca="1">INDEX($B$3:$E$5837,MATCH(H1777&amp;I1777,$B$3:$B$5837&amp;$C$3:$C$5837,0),4)</f>
        <v>4</v>
      </c>
      <c r="L1777">
        <f t="shared" ca="1" si="111"/>
        <v>4</v>
      </c>
    </row>
    <row r="1778" spans="1:12">
      <c r="A1778" s="6" t="s">
        <v>108</v>
      </c>
      <c r="B1778">
        <v>312120</v>
      </c>
      <c r="C1778" s="350" t="s">
        <v>573</v>
      </c>
      <c r="D1778" s="351">
        <f t="shared" ca="1" si="108"/>
        <v>1.3175446897630818E-8</v>
      </c>
      <c r="E1778" s="375">
        <f t="shared" ca="1" si="109"/>
        <v>4</v>
      </c>
      <c r="G1778" s="6" t="s">
        <v>108</v>
      </c>
      <c r="H1778">
        <v>550000</v>
      </c>
      <c r="I1778" t="s">
        <v>574</v>
      </c>
      <c r="J1778" s="352">
        <f t="shared" ca="1" si="110"/>
        <v>1.0594354371259146E-9</v>
      </c>
      <c r="K1778" s="353">
        <f t="array" aca="1" ref="K1778" ca="1">INDEX($B$3:$E$5837,MATCH(H1778&amp;I1778,$B$3:$B$5837&amp;$C$3:$C$5837,0),4)</f>
        <v>4</v>
      </c>
      <c r="L1778">
        <f t="shared" ca="1" si="111"/>
        <v>4</v>
      </c>
    </row>
    <row r="1779" spans="1:12">
      <c r="A1779" s="6" t="s">
        <v>108</v>
      </c>
      <c r="B1779">
        <v>312130</v>
      </c>
      <c r="C1779" s="350" t="s">
        <v>573</v>
      </c>
      <c r="D1779" s="351">
        <f t="shared" ca="1" si="108"/>
        <v>0</v>
      </c>
      <c r="E1779" s="375" t="str">
        <f t="shared" ca="1" si="109"/>
        <v/>
      </c>
      <c r="G1779" s="6" t="s">
        <v>108</v>
      </c>
      <c r="H1779" s="6">
        <v>550000</v>
      </c>
      <c r="I1779" t="s">
        <v>573</v>
      </c>
      <c r="J1779" s="352">
        <f t="shared" ca="1" si="110"/>
        <v>3.3496152031984644E-10</v>
      </c>
      <c r="K1779" s="353">
        <f t="array" aca="1" ref="K1779" ca="1">INDEX($B$3:$E$5837,MATCH(H1779&amp;I1779,$B$3:$B$5837&amp;$C$3:$C$5837,0),4)</f>
        <v>4</v>
      </c>
      <c r="L1779">
        <f t="shared" ca="1" si="111"/>
        <v>4</v>
      </c>
    </row>
    <row r="1780" spans="1:12">
      <c r="A1780" s="6" t="s">
        <v>108</v>
      </c>
      <c r="B1780">
        <v>312140</v>
      </c>
      <c r="C1780" s="350" t="s">
        <v>573</v>
      </c>
      <c r="D1780" s="351">
        <f t="shared" ca="1" si="108"/>
        <v>0</v>
      </c>
      <c r="E1780" s="375" t="str">
        <f t="shared" ca="1" si="109"/>
        <v/>
      </c>
      <c r="G1780" s="6" t="s">
        <v>108</v>
      </c>
      <c r="H1780" s="6">
        <v>550000</v>
      </c>
      <c r="I1780" t="s">
        <v>576</v>
      </c>
      <c r="J1780" s="352">
        <f t="shared" ca="1" si="110"/>
        <v>6.626168329817097E-10</v>
      </c>
      <c r="K1780" s="353">
        <f t="array" aca="1" ref="K1780" ca="1">INDEX($B$3:$E$5837,MATCH(H1780&amp;I1780,$B$3:$B$5837&amp;$C$3:$C$5837,0),4)</f>
        <v>4</v>
      </c>
      <c r="L1780">
        <f t="shared" ca="1" si="111"/>
        <v>4</v>
      </c>
    </row>
    <row r="1781" spans="1:12">
      <c r="A1781" s="6" t="s">
        <v>108</v>
      </c>
      <c r="B1781">
        <v>312200</v>
      </c>
      <c r="C1781" s="350" t="s">
        <v>573</v>
      </c>
      <c r="D1781" s="351">
        <f t="shared" ca="1" si="108"/>
        <v>3.3078721518054217E-9</v>
      </c>
      <c r="E1781" s="375">
        <f t="shared" ca="1" si="109"/>
        <v>4</v>
      </c>
      <c r="G1781" s="6" t="s">
        <v>108</v>
      </c>
      <c r="H1781">
        <v>550000</v>
      </c>
      <c r="I1781" t="s">
        <v>577</v>
      </c>
      <c r="J1781" s="352">
        <f t="shared" ca="1" si="110"/>
        <v>2.9962154340536734E-11</v>
      </c>
      <c r="K1781" s="353">
        <f t="array" aca="1" ref="K1781" ca="1">INDEX($B$3:$E$5837,MATCH(H1781&amp;I1781,$B$3:$B$5837&amp;$C$3:$C$5837,0),4)</f>
        <v>4</v>
      </c>
      <c r="L1781">
        <f t="shared" ca="1" si="111"/>
        <v>4</v>
      </c>
    </row>
    <row r="1782" spans="1:12">
      <c r="A1782" s="6" t="s">
        <v>108</v>
      </c>
      <c r="B1782">
        <v>313100</v>
      </c>
      <c r="C1782" s="350" t="s">
        <v>573</v>
      </c>
      <c r="D1782" s="351">
        <f t="shared" ca="1" si="108"/>
        <v>0</v>
      </c>
      <c r="E1782" s="375" t="str">
        <f t="shared" ca="1" si="109"/>
        <v/>
      </c>
      <c r="G1782" s="6" t="s">
        <v>108</v>
      </c>
      <c r="H1782" s="6">
        <v>561100</v>
      </c>
      <c r="I1782" t="s">
        <v>569</v>
      </c>
      <c r="J1782" s="352">
        <f t="shared" ca="1" si="110"/>
        <v>3.2859037298848112E-3</v>
      </c>
      <c r="K1782" s="353">
        <f t="array" aca="1" ref="K1782" ca="1">INDEX($B$3:$E$5837,MATCH(H1782&amp;I1782,$B$3:$B$5837&amp;$C$3:$C$5837,0),4)</f>
        <v>4</v>
      </c>
      <c r="L1782">
        <f t="shared" ca="1" si="111"/>
        <v>4</v>
      </c>
    </row>
    <row r="1783" spans="1:12">
      <c r="A1783" s="6" t="s">
        <v>108</v>
      </c>
      <c r="B1783">
        <v>313200</v>
      </c>
      <c r="C1783" s="350" t="s">
        <v>573</v>
      </c>
      <c r="D1783" s="351">
        <f t="shared" ca="1" si="108"/>
        <v>0</v>
      </c>
      <c r="E1783" s="375" t="str">
        <f t="shared" ca="1" si="109"/>
        <v/>
      </c>
      <c r="G1783" s="6" t="s">
        <v>108</v>
      </c>
      <c r="H1783" s="6">
        <v>561100</v>
      </c>
      <c r="I1783" t="s">
        <v>570</v>
      </c>
      <c r="J1783" s="352">
        <f t="shared" ca="1" si="110"/>
        <v>2.4748317137693766E-7</v>
      </c>
      <c r="K1783" s="353">
        <f t="array" aca="1" ref="K1783" ca="1">INDEX($B$3:$E$5837,MATCH(H1783&amp;I1783,$B$3:$B$5837&amp;$C$3:$C$5837,0),4)</f>
        <v>4</v>
      </c>
      <c r="L1783">
        <f t="shared" ca="1" si="111"/>
        <v>4</v>
      </c>
    </row>
    <row r="1784" spans="1:12">
      <c r="A1784" s="6" t="s">
        <v>108</v>
      </c>
      <c r="B1784">
        <v>313300</v>
      </c>
      <c r="C1784" s="350" t="s">
        <v>573</v>
      </c>
      <c r="D1784" s="351">
        <f t="shared" ca="1" si="108"/>
        <v>0</v>
      </c>
      <c r="E1784" s="375" t="str">
        <f t="shared" ca="1" si="109"/>
        <v/>
      </c>
      <c r="G1784" s="6" t="s">
        <v>108</v>
      </c>
      <c r="H1784" s="6">
        <v>561100</v>
      </c>
      <c r="I1784" t="s">
        <v>575</v>
      </c>
      <c r="J1784" s="352">
        <f t="shared" ca="1" si="110"/>
        <v>2.1756074611655998E-8</v>
      </c>
      <c r="K1784" s="353">
        <f t="array" aca="1" ref="K1784" ca="1">INDEX($B$3:$E$5837,MATCH(H1784&amp;I1784,$B$3:$B$5837&amp;$C$3:$C$5837,0),4)</f>
        <v>4</v>
      </c>
      <c r="L1784">
        <f t="shared" ca="1" si="111"/>
        <v>4</v>
      </c>
    </row>
    <row r="1785" spans="1:12">
      <c r="A1785" s="6" t="s">
        <v>108</v>
      </c>
      <c r="B1785">
        <v>314110</v>
      </c>
      <c r="C1785" s="350" t="s">
        <v>573</v>
      </c>
      <c r="D1785" s="351">
        <f t="shared" ca="1" si="108"/>
        <v>1.5314644562216902E-8</v>
      </c>
      <c r="E1785" s="375">
        <f t="shared" ca="1" si="109"/>
        <v>4</v>
      </c>
      <c r="G1785" s="6" t="s">
        <v>108</v>
      </c>
      <c r="H1785" s="6">
        <v>561100</v>
      </c>
      <c r="I1785" t="s">
        <v>574</v>
      </c>
      <c r="J1785" s="352">
        <f t="shared" ca="1" si="110"/>
        <v>1.923194352780085E-9</v>
      </c>
      <c r="K1785" s="353">
        <f t="array" aca="1" ref="K1785" ca="1">INDEX($B$3:$E$5837,MATCH(H1785&amp;I1785,$B$3:$B$5837&amp;$C$3:$C$5837,0),4)</f>
        <v>4</v>
      </c>
      <c r="L1785">
        <f t="shared" ca="1" si="111"/>
        <v>4</v>
      </c>
    </row>
    <row r="1786" spans="1:12">
      <c r="A1786" s="6" t="s">
        <v>108</v>
      </c>
      <c r="B1786">
        <v>314120</v>
      </c>
      <c r="C1786" s="350" t="s">
        <v>573</v>
      </c>
      <c r="D1786" s="351">
        <f t="shared" ca="1" si="108"/>
        <v>0</v>
      </c>
      <c r="E1786" s="375" t="str">
        <f t="shared" ca="1" si="109"/>
        <v/>
      </c>
      <c r="G1786" s="6" t="s">
        <v>108</v>
      </c>
      <c r="H1786" s="6">
        <v>561100</v>
      </c>
      <c r="I1786" t="s">
        <v>571</v>
      </c>
      <c r="J1786" s="352">
        <f t="shared" ca="1" si="110"/>
        <v>6.2457240428490226E-9</v>
      </c>
      <c r="K1786" s="353">
        <f t="array" aca="1" ref="K1786" ca="1">INDEX($B$3:$E$5837,MATCH(H1786&amp;I1786,$B$3:$B$5837&amp;$C$3:$C$5837,0),4)</f>
        <v>4</v>
      </c>
      <c r="L1786">
        <f t="shared" ca="1" si="111"/>
        <v>4</v>
      </c>
    </row>
    <row r="1787" spans="1:12">
      <c r="A1787" s="6" t="s">
        <v>108</v>
      </c>
      <c r="B1787">
        <v>314900</v>
      </c>
      <c r="C1787" s="350" t="s">
        <v>573</v>
      </c>
      <c r="D1787" s="351">
        <f t="shared" ca="1" si="108"/>
        <v>0</v>
      </c>
      <c r="E1787" s="375" t="str">
        <f t="shared" ca="1" si="109"/>
        <v/>
      </c>
      <c r="G1787" s="6" t="s">
        <v>108</v>
      </c>
      <c r="H1787" s="6">
        <v>561100</v>
      </c>
      <c r="I1787" t="s">
        <v>573</v>
      </c>
      <c r="J1787" s="352">
        <f t="shared" ca="1" si="110"/>
        <v>6.0805602843092106E-10</v>
      </c>
      <c r="K1787" s="353">
        <f t="array" aca="1" ref="K1787" ca="1">INDEX($B$3:$E$5837,MATCH(H1787&amp;I1787,$B$3:$B$5837&amp;$C$3:$C$5837,0),4)</f>
        <v>4</v>
      </c>
      <c r="L1787">
        <f t="shared" ca="1" si="111"/>
        <v>4</v>
      </c>
    </row>
    <row r="1788" spans="1:12">
      <c r="A1788" s="6" t="s">
        <v>108</v>
      </c>
      <c r="B1788">
        <v>315000</v>
      </c>
      <c r="C1788" s="350" t="s">
        <v>573</v>
      </c>
      <c r="D1788" s="351">
        <f t="shared" ca="1" si="108"/>
        <v>8.9280454027816899E-11</v>
      </c>
      <c r="E1788" s="375">
        <f t="shared" ca="1" si="109"/>
        <v>4</v>
      </c>
      <c r="G1788" s="6" t="s">
        <v>108</v>
      </c>
      <c r="H1788" s="6">
        <v>561100</v>
      </c>
      <c r="I1788" t="s">
        <v>576</v>
      </c>
      <c r="J1788" s="352">
        <f t="shared" ca="1" si="110"/>
        <v>1.2028490897987516E-9</v>
      </c>
      <c r="K1788" s="353">
        <f t="array" aca="1" ref="K1788" ca="1">INDEX($B$3:$E$5837,MATCH(H1788&amp;I1788,$B$3:$B$5837&amp;$C$3:$C$5837,0),4)</f>
        <v>4</v>
      </c>
      <c r="L1788">
        <f t="shared" ca="1" si="111"/>
        <v>4</v>
      </c>
    </row>
    <row r="1789" spans="1:12">
      <c r="A1789" s="6" t="s">
        <v>108</v>
      </c>
      <c r="B1789">
        <v>316000</v>
      </c>
      <c r="C1789" s="350" t="s">
        <v>573</v>
      </c>
      <c r="D1789" s="351">
        <f t="shared" ca="1" si="108"/>
        <v>5.7432254525172988E-9</v>
      </c>
      <c r="E1789" s="375">
        <f t="shared" ca="1" si="109"/>
        <v>4</v>
      </c>
      <c r="G1789" s="6" t="s">
        <v>108</v>
      </c>
      <c r="H1789">
        <v>561100</v>
      </c>
      <c r="I1789" t="s">
        <v>577</v>
      </c>
      <c r="J1789" s="352">
        <f t="shared" ca="1" si="110"/>
        <v>5.4390332818362218E-11</v>
      </c>
      <c r="K1789" s="353">
        <f t="array" aca="1" ref="K1789" ca="1">INDEX($B$3:$E$5837,MATCH(H1789&amp;I1789,$B$3:$B$5837&amp;$C$3:$C$5837,0),4)</f>
        <v>4</v>
      </c>
      <c r="L1789">
        <f t="shared" ca="1" si="111"/>
        <v>4</v>
      </c>
    </row>
    <row r="1790" spans="1:12">
      <c r="A1790" s="6" t="s">
        <v>108</v>
      </c>
      <c r="B1790">
        <v>322110</v>
      </c>
      <c r="C1790" s="350" t="s">
        <v>573</v>
      </c>
      <c r="D1790" s="351">
        <f t="shared" ca="1" si="108"/>
        <v>0</v>
      </c>
      <c r="E1790" s="375" t="str">
        <f t="shared" ca="1" si="109"/>
        <v/>
      </c>
      <c r="G1790" s="6" t="s">
        <v>108</v>
      </c>
      <c r="H1790" s="6">
        <v>561200</v>
      </c>
      <c r="I1790" t="s">
        <v>569</v>
      </c>
      <c r="J1790" s="352">
        <f t="shared" ca="1" si="110"/>
        <v>1.1579279762699539E-2</v>
      </c>
      <c r="K1790" s="353">
        <f t="array" aca="1" ref="K1790" ca="1">INDEX($B$3:$E$5837,MATCH(H1790&amp;I1790,$B$3:$B$5837&amp;$C$3:$C$5837,0),4)</f>
        <v>4</v>
      </c>
      <c r="L1790">
        <f t="shared" ca="1" si="111"/>
        <v>4</v>
      </c>
    </row>
    <row r="1791" spans="1:12">
      <c r="A1791" s="6" t="s">
        <v>108</v>
      </c>
      <c r="B1791">
        <v>322120</v>
      </c>
      <c r="C1791" s="350" t="s">
        <v>573</v>
      </c>
      <c r="D1791" s="351">
        <f t="shared" ca="1" si="108"/>
        <v>5.5341211498464491E-10</v>
      </c>
      <c r="E1791" s="375">
        <f t="shared" ca="1" si="109"/>
        <v>4</v>
      </c>
      <c r="G1791" s="6" t="s">
        <v>108</v>
      </c>
      <c r="H1791">
        <v>561200</v>
      </c>
      <c r="I1791" t="s">
        <v>570</v>
      </c>
      <c r="J1791" s="352">
        <f t="shared" ca="1" si="110"/>
        <v>8.9259064684431025E-7</v>
      </c>
      <c r="K1791" s="353">
        <f t="array" aca="1" ref="K1791" ca="1">INDEX($B$3:$E$5837,MATCH(H1791&amp;I1791,$B$3:$B$5837&amp;$C$3:$C$5837,0),4)</f>
        <v>4</v>
      </c>
      <c r="L1791">
        <f t="shared" ca="1" si="111"/>
        <v>4</v>
      </c>
    </row>
    <row r="1792" spans="1:12">
      <c r="A1792" s="6" t="s">
        <v>108</v>
      </c>
      <c r="B1792">
        <v>322130</v>
      </c>
      <c r="C1792" s="350" t="s">
        <v>573</v>
      </c>
      <c r="D1792" s="351">
        <f t="shared" ca="1" si="108"/>
        <v>5.469220446516297E-10</v>
      </c>
      <c r="E1792" s="375">
        <f t="shared" ca="1" si="109"/>
        <v>4</v>
      </c>
      <c r="G1792" s="6" t="s">
        <v>108</v>
      </c>
      <c r="H1792" s="6">
        <v>561200</v>
      </c>
      <c r="I1792" t="s">
        <v>575</v>
      </c>
      <c r="J1792" s="352">
        <f t="shared" ca="1" si="110"/>
        <v>7.2676851248292328E-8</v>
      </c>
      <c r="K1792" s="353">
        <f t="array" aca="1" ref="K1792" ca="1">INDEX($B$3:$E$5837,MATCH(H1792&amp;I1792,$B$3:$B$5837&amp;$C$3:$C$5837,0),4)</f>
        <v>4</v>
      </c>
      <c r="L1792">
        <f t="shared" ca="1" si="111"/>
        <v>4</v>
      </c>
    </row>
    <row r="1793" spans="1:12">
      <c r="A1793" s="6" t="s">
        <v>108</v>
      </c>
      <c r="B1793">
        <v>322210</v>
      </c>
      <c r="C1793" s="350" t="s">
        <v>573</v>
      </c>
      <c r="D1793" s="351">
        <f t="shared" ca="1" si="108"/>
        <v>2.5882606051596306E-9</v>
      </c>
      <c r="E1793" s="375">
        <f t="shared" ca="1" si="109"/>
        <v>4</v>
      </c>
      <c r="G1793" s="6" t="s">
        <v>108</v>
      </c>
      <c r="H1793" s="6">
        <v>561200</v>
      </c>
      <c r="I1793" t="s">
        <v>574</v>
      </c>
      <c r="J1793" s="352">
        <f t="shared" ca="1" si="110"/>
        <v>6.42449120043329E-9</v>
      </c>
      <c r="K1793" s="353">
        <f t="array" aca="1" ref="K1793" ca="1">INDEX($B$3:$E$5837,MATCH(H1793&amp;I1793,$B$3:$B$5837&amp;$C$3:$C$5837,0),4)</f>
        <v>4</v>
      </c>
      <c r="L1793">
        <f t="shared" ca="1" si="111"/>
        <v>4</v>
      </c>
    </row>
    <row r="1794" spans="1:12">
      <c r="A1794" s="6" t="s">
        <v>108</v>
      </c>
      <c r="B1794">
        <v>322220</v>
      </c>
      <c r="C1794" s="350" t="s">
        <v>573</v>
      </c>
      <c r="D1794" s="351">
        <f t="shared" ca="1" si="108"/>
        <v>0</v>
      </c>
      <c r="E1794" s="375" t="str">
        <f t="shared" ca="1" si="109"/>
        <v/>
      </c>
      <c r="G1794" s="6" t="s">
        <v>108</v>
      </c>
      <c r="H1794">
        <v>561200</v>
      </c>
      <c r="I1794" t="s">
        <v>571</v>
      </c>
      <c r="J1794" s="352">
        <f t="shared" ca="1" si="110"/>
        <v>2.2245441305490605E-8</v>
      </c>
      <c r="K1794" s="353">
        <f t="array" aca="1" ref="K1794" ca="1">INDEX($B$3:$E$5837,MATCH(H1794&amp;I1794,$B$3:$B$5837&amp;$C$3:$C$5837,0),4)</f>
        <v>4</v>
      </c>
      <c r="L1794">
        <f t="shared" ca="1" si="111"/>
        <v>4</v>
      </c>
    </row>
    <row r="1795" spans="1:12">
      <c r="A1795" s="6" t="s">
        <v>108</v>
      </c>
      <c r="B1795">
        <v>322230</v>
      </c>
      <c r="C1795" s="350" t="s">
        <v>573</v>
      </c>
      <c r="D1795" s="351">
        <f t="shared" ref="D1795:D1858" ca="1" si="112">OFFSET(matrix1,MOD(ROW()-ROW($D$3),ROWS(matrix1)),TRUNC((ROW()-ROW($D$3))/ROWS(matrix1)),1,1)</f>
        <v>0</v>
      </c>
      <c r="E1795" s="375" t="str">
        <f t="shared" ref="E1795:E1858" ca="1" si="113">OFFSET(matrix4,MOD(ROW()-ROW($E$3),ROWS(matrix4)),TRUNC((ROW()-ROW($E$3))/ROWS(matrix4)),1,1)</f>
        <v/>
      </c>
      <c r="G1795" s="6" t="s">
        <v>108</v>
      </c>
      <c r="H1795" s="6">
        <v>561200</v>
      </c>
      <c r="I1795" t="s">
        <v>573</v>
      </c>
      <c r="J1795" s="352">
        <f t="shared" ca="1" si="110"/>
        <v>2.0312302801731267E-9</v>
      </c>
      <c r="K1795" s="353">
        <f t="array" aca="1" ref="K1795" ca="1">INDEX($B$3:$E$5837,MATCH(H1795&amp;I1795,$B$3:$B$5837&amp;$C$3:$C$5837,0),4)</f>
        <v>4</v>
      </c>
      <c r="L1795">
        <f t="shared" ca="1" si="111"/>
        <v>4</v>
      </c>
    </row>
    <row r="1796" spans="1:12">
      <c r="A1796" s="6" t="s">
        <v>108</v>
      </c>
      <c r="B1796">
        <v>322291</v>
      </c>
      <c r="C1796" s="350" t="s">
        <v>573</v>
      </c>
      <c r="D1796" s="351">
        <f t="shared" ca="1" si="112"/>
        <v>0</v>
      </c>
      <c r="E1796" s="375" t="str">
        <f t="shared" ca="1" si="113"/>
        <v/>
      </c>
      <c r="G1796" s="6" t="s">
        <v>108</v>
      </c>
      <c r="H1796" s="6">
        <v>561200</v>
      </c>
      <c r="I1796" t="s">
        <v>576</v>
      </c>
      <c r="J1796" s="352">
        <f t="shared" ref="J1796:J1859" ca="1" si="114">SUMIFS(D$3:D$5837,B$3:B$5837,H1796,C$3:C$5837,I1796)</f>
        <v>4.0181552018861015E-9</v>
      </c>
      <c r="K1796" s="353">
        <f t="array" aca="1" ref="K1796" ca="1">INDEX($B$3:$E$5837,MATCH(H1796&amp;I1796,$B$3:$B$5837&amp;$C$3:$C$5837,0),4)</f>
        <v>4</v>
      </c>
      <c r="L1796">
        <f t="shared" ref="L1796:L1859" ca="1" si="115">IF(K1796&gt;2,4,1)</f>
        <v>4</v>
      </c>
    </row>
    <row r="1797" spans="1:12">
      <c r="A1797" s="6" t="s">
        <v>108</v>
      </c>
      <c r="B1797">
        <v>322299</v>
      </c>
      <c r="C1797" s="350" t="s">
        <v>573</v>
      </c>
      <c r="D1797" s="351">
        <f t="shared" ca="1" si="112"/>
        <v>0</v>
      </c>
      <c r="E1797" s="375" t="str">
        <f t="shared" ca="1" si="113"/>
        <v/>
      </c>
      <c r="G1797" s="6" t="s">
        <v>108</v>
      </c>
      <c r="H1797">
        <v>561200</v>
      </c>
      <c r="I1797" t="s">
        <v>577</v>
      </c>
      <c r="J1797" s="352">
        <f t="shared" ca="1" si="114"/>
        <v>1.8169261680447697E-10</v>
      </c>
      <c r="K1797" s="353">
        <f t="array" aca="1" ref="K1797" ca="1">INDEX($B$3:$E$5837,MATCH(H1797&amp;I1797,$B$3:$B$5837&amp;$C$3:$C$5837,0),4)</f>
        <v>4</v>
      </c>
      <c r="L1797">
        <f t="shared" ca="1" si="115"/>
        <v>4</v>
      </c>
    </row>
    <row r="1798" spans="1:12">
      <c r="A1798" s="6" t="s">
        <v>108</v>
      </c>
      <c r="B1798">
        <v>323110</v>
      </c>
      <c r="C1798" s="350" t="s">
        <v>573</v>
      </c>
      <c r="D1798" s="351">
        <f t="shared" ca="1" si="112"/>
        <v>7.2482699215506358E-10</v>
      </c>
      <c r="E1798" s="375">
        <f t="shared" ca="1" si="113"/>
        <v>4</v>
      </c>
      <c r="G1798" s="6" t="s">
        <v>108</v>
      </c>
      <c r="H1798" s="6">
        <v>561300</v>
      </c>
      <c r="I1798" t="s">
        <v>569</v>
      </c>
      <c r="J1798" s="352">
        <f t="shared" ca="1" si="114"/>
        <v>2.4104140225222258E-4</v>
      </c>
      <c r="K1798" s="353">
        <f t="array" aca="1" ref="K1798" ca="1">INDEX($B$3:$E$5837,MATCH(H1798&amp;I1798,$B$3:$B$5837&amp;$C$3:$C$5837,0),4)</f>
        <v>4</v>
      </c>
      <c r="L1798">
        <f t="shared" ca="1" si="115"/>
        <v>4</v>
      </c>
    </row>
    <row r="1799" spans="1:12">
      <c r="A1799" s="6" t="s">
        <v>108</v>
      </c>
      <c r="B1799">
        <v>323120</v>
      </c>
      <c r="C1799" s="350" t="s">
        <v>573</v>
      </c>
      <c r="D1799" s="351">
        <f t="shared" ca="1" si="112"/>
        <v>2.4891134604812595E-9</v>
      </c>
      <c r="E1799" s="375">
        <f t="shared" ca="1" si="113"/>
        <v>4</v>
      </c>
      <c r="G1799" s="6" t="s">
        <v>108</v>
      </c>
      <c r="H1799" s="6">
        <v>561300</v>
      </c>
      <c r="I1799" t="s">
        <v>575</v>
      </c>
      <c r="J1799" s="352">
        <f t="shared" ca="1" si="114"/>
        <v>2.4982515221002182E-8</v>
      </c>
      <c r="K1799" s="353">
        <f t="array" aca="1" ref="K1799" ca="1">INDEX($B$3:$E$5837,MATCH(H1799&amp;I1799,$B$3:$B$5837&amp;$C$3:$C$5837,0),4)</f>
        <v>4</v>
      </c>
      <c r="L1799">
        <f t="shared" ca="1" si="115"/>
        <v>4</v>
      </c>
    </row>
    <row r="1800" spans="1:12">
      <c r="A1800" s="6" t="s">
        <v>108</v>
      </c>
      <c r="B1800">
        <v>324110</v>
      </c>
      <c r="C1800" s="350" t="s">
        <v>573</v>
      </c>
      <c r="D1800" s="351">
        <f t="shared" ca="1" si="112"/>
        <v>4.8923000859403521E-11</v>
      </c>
      <c r="E1800" s="375">
        <f t="shared" ca="1" si="113"/>
        <v>4</v>
      </c>
      <c r="G1800" s="6" t="s">
        <v>108</v>
      </c>
      <c r="H1800">
        <v>561300</v>
      </c>
      <c r="I1800" t="s">
        <v>570</v>
      </c>
      <c r="J1800" s="352">
        <f t="shared" ca="1" si="114"/>
        <v>1.4258190435714725E-8</v>
      </c>
      <c r="K1800" s="353">
        <f t="array" aca="1" ref="K1800" ca="1">INDEX($B$3:$E$5837,MATCH(H1800&amp;I1800,$B$3:$B$5837&amp;$C$3:$C$5837,0),4)</f>
        <v>4</v>
      </c>
      <c r="L1800">
        <f t="shared" ca="1" si="115"/>
        <v>4</v>
      </c>
    </row>
    <row r="1801" spans="1:12">
      <c r="A1801" s="6" t="s">
        <v>108</v>
      </c>
      <c r="B1801">
        <v>324121</v>
      </c>
      <c r="C1801" s="350" t="s">
        <v>573</v>
      </c>
      <c r="D1801" s="351">
        <f t="shared" ca="1" si="112"/>
        <v>1.1400425989090008E-8</v>
      </c>
      <c r="E1801" s="375">
        <f t="shared" ca="1" si="113"/>
        <v>4</v>
      </c>
      <c r="G1801" s="6" t="s">
        <v>108</v>
      </c>
      <c r="H1801" s="6">
        <v>561300</v>
      </c>
      <c r="I1801" t="s">
        <v>574</v>
      </c>
      <c r="J1801" s="352">
        <f t="shared" ca="1" si="114"/>
        <v>2.2084053786767558E-9</v>
      </c>
      <c r="K1801" s="353">
        <f t="array" aca="1" ref="K1801" ca="1">INDEX($B$3:$E$5837,MATCH(H1801&amp;I1801,$B$3:$B$5837&amp;$C$3:$C$5837,0),4)</f>
        <v>4</v>
      </c>
      <c r="L1801">
        <f t="shared" ca="1" si="115"/>
        <v>4</v>
      </c>
    </row>
    <row r="1802" spans="1:12">
      <c r="A1802" s="6" t="s">
        <v>108</v>
      </c>
      <c r="B1802">
        <v>324122</v>
      </c>
      <c r="C1802" s="350" t="s">
        <v>573</v>
      </c>
      <c r="D1802" s="351">
        <f t="shared" ca="1" si="112"/>
        <v>0</v>
      </c>
      <c r="E1802" s="375" t="str">
        <f t="shared" ca="1" si="113"/>
        <v/>
      </c>
      <c r="G1802" s="6" t="s">
        <v>108</v>
      </c>
      <c r="H1802" s="6">
        <v>561300</v>
      </c>
      <c r="I1802" t="s">
        <v>573</v>
      </c>
      <c r="J1802" s="352">
        <f t="shared" ca="1" si="114"/>
        <v>6.9823114953646291E-10</v>
      </c>
      <c r="K1802" s="353">
        <f t="array" aca="1" ref="K1802" ca="1">INDEX($B$3:$E$5837,MATCH(H1802&amp;I1802,$B$3:$B$5837&amp;$C$3:$C$5837,0),4)</f>
        <v>4</v>
      </c>
      <c r="L1802">
        <f t="shared" ca="1" si="115"/>
        <v>4</v>
      </c>
    </row>
    <row r="1803" spans="1:12">
      <c r="A1803" s="6" t="s">
        <v>108</v>
      </c>
      <c r="B1803">
        <v>324190</v>
      </c>
      <c r="C1803" s="350" t="s">
        <v>573</v>
      </c>
      <c r="D1803" s="351">
        <f t="shared" ca="1" si="112"/>
        <v>1.0535305598432282E-9</v>
      </c>
      <c r="E1803" s="375">
        <f t="shared" ca="1" si="113"/>
        <v>4</v>
      </c>
      <c r="G1803" s="6" t="s">
        <v>108</v>
      </c>
      <c r="H1803" s="6">
        <v>561300</v>
      </c>
      <c r="I1803" t="s">
        <v>576</v>
      </c>
      <c r="J1803" s="352">
        <f t="shared" ca="1" si="114"/>
        <v>1.3812324250058553E-9</v>
      </c>
      <c r="K1803" s="353">
        <f t="array" aca="1" ref="K1803" ca="1">INDEX($B$3:$E$5837,MATCH(H1803&amp;I1803,$B$3:$B$5837&amp;$C$3:$C$5837,0),4)</f>
        <v>4</v>
      </c>
      <c r="L1803">
        <f t="shared" ca="1" si="115"/>
        <v>4</v>
      </c>
    </row>
    <row r="1804" spans="1:12">
      <c r="A1804" s="6" t="s">
        <v>108</v>
      </c>
      <c r="B1804">
        <v>325110</v>
      </c>
      <c r="C1804" s="350" t="s">
        <v>573</v>
      </c>
      <c r="D1804" s="351">
        <f t="shared" ca="1" si="112"/>
        <v>3.6324484373087251E-10</v>
      </c>
      <c r="E1804" s="375">
        <f t="shared" ca="1" si="113"/>
        <v>4</v>
      </c>
      <c r="G1804" s="6" t="s">
        <v>108</v>
      </c>
      <c r="H1804">
        <v>561300</v>
      </c>
      <c r="I1804" t="s">
        <v>571</v>
      </c>
      <c r="J1804" s="352">
        <f t="shared" ca="1" si="114"/>
        <v>4.3979357413499458E-10</v>
      </c>
      <c r="K1804" s="353">
        <f t="array" aca="1" ref="K1804" ca="1">INDEX($B$3:$E$5837,MATCH(H1804&amp;I1804,$B$3:$B$5837&amp;$C$3:$C$5837,0),4)</f>
        <v>4</v>
      </c>
      <c r="L1804">
        <f t="shared" ca="1" si="115"/>
        <v>4</v>
      </c>
    </row>
    <row r="1805" spans="1:12">
      <c r="A1805" s="6" t="s">
        <v>108</v>
      </c>
      <c r="B1805">
        <v>325120</v>
      </c>
      <c r="C1805" s="350" t="s">
        <v>573</v>
      </c>
      <c r="D1805" s="351">
        <f t="shared" ca="1" si="112"/>
        <v>0</v>
      </c>
      <c r="E1805" s="375" t="str">
        <f t="shared" ca="1" si="113"/>
        <v/>
      </c>
      <c r="G1805" s="6" t="s">
        <v>108</v>
      </c>
      <c r="H1805">
        <v>561300</v>
      </c>
      <c r="I1805" t="s">
        <v>577</v>
      </c>
      <c r="J1805" s="352">
        <f t="shared" ca="1" si="114"/>
        <v>6.2456456036518479E-11</v>
      </c>
      <c r="K1805" s="353">
        <f t="array" aca="1" ref="K1805" ca="1">INDEX($B$3:$E$5837,MATCH(H1805&amp;I1805,$B$3:$B$5837&amp;$C$3:$C$5837,0),4)</f>
        <v>4</v>
      </c>
      <c r="L1805">
        <f t="shared" ca="1" si="115"/>
        <v>4</v>
      </c>
    </row>
    <row r="1806" spans="1:12">
      <c r="A1806" s="6" t="s">
        <v>108</v>
      </c>
      <c r="B1806">
        <v>325130</v>
      </c>
      <c r="C1806" s="350" t="s">
        <v>573</v>
      </c>
      <c r="D1806" s="351">
        <f t="shared" ca="1" si="112"/>
        <v>0</v>
      </c>
      <c r="E1806" s="375" t="str">
        <f t="shared" ca="1" si="113"/>
        <v/>
      </c>
      <c r="G1806" s="6" t="s">
        <v>108</v>
      </c>
      <c r="H1806">
        <v>561400</v>
      </c>
      <c r="I1806" t="s">
        <v>569</v>
      </c>
      <c r="J1806" s="352">
        <f t="shared" ca="1" si="114"/>
        <v>2.9424207855889201E-3</v>
      </c>
      <c r="K1806" s="353">
        <f t="array" aca="1" ref="K1806" ca="1">INDEX($B$3:$E$5837,MATCH(H1806&amp;I1806,$B$3:$B$5837&amp;$C$3:$C$5837,0),4)</f>
        <v>4</v>
      </c>
      <c r="L1806">
        <f t="shared" ca="1" si="115"/>
        <v>4</v>
      </c>
    </row>
    <row r="1807" spans="1:12">
      <c r="A1807" s="6" t="s">
        <v>108</v>
      </c>
      <c r="B1807">
        <v>325180</v>
      </c>
      <c r="C1807" s="350" t="s">
        <v>573</v>
      </c>
      <c r="D1807" s="351">
        <f t="shared" ca="1" si="112"/>
        <v>9.2375368212806956E-10</v>
      </c>
      <c r="E1807" s="375">
        <f t="shared" ca="1" si="113"/>
        <v>4</v>
      </c>
      <c r="G1807" s="6" t="s">
        <v>108</v>
      </c>
      <c r="H1807" s="6">
        <v>561400</v>
      </c>
      <c r="I1807" t="s">
        <v>570</v>
      </c>
      <c r="J1807" s="352">
        <f t="shared" ca="1" si="114"/>
        <v>1.6867848123640533E-7</v>
      </c>
      <c r="K1807" s="353">
        <f t="array" aca="1" ref="K1807" ca="1">INDEX($B$3:$E$5837,MATCH(H1807&amp;I1807,$B$3:$B$5837&amp;$C$3:$C$5837,0),4)</f>
        <v>4</v>
      </c>
      <c r="L1807">
        <f t="shared" ca="1" si="115"/>
        <v>4</v>
      </c>
    </row>
    <row r="1808" spans="1:12">
      <c r="A1808" s="6" t="s">
        <v>108</v>
      </c>
      <c r="B1808">
        <v>325190</v>
      </c>
      <c r="C1808" s="350" t="s">
        <v>573</v>
      </c>
      <c r="D1808" s="351">
        <f t="shared" ca="1" si="112"/>
        <v>7.417270020579E-10</v>
      </c>
      <c r="E1808" s="375">
        <f t="shared" ca="1" si="113"/>
        <v>4</v>
      </c>
      <c r="G1808" s="6" t="s">
        <v>108</v>
      </c>
      <c r="H1808" s="6">
        <v>561400</v>
      </c>
      <c r="I1808" t="s">
        <v>575</v>
      </c>
      <c r="J1808" s="352">
        <f t="shared" ca="1" si="114"/>
        <v>3.4086564728507865E-8</v>
      </c>
      <c r="K1808" s="353">
        <f t="array" aca="1" ref="K1808" ca="1">INDEX($B$3:$E$5837,MATCH(H1808&amp;I1808,$B$3:$B$5837&amp;$C$3:$C$5837,0),4)</f>
        <v>4</v>
      </c>
      <c r="L1808">
        <f t="shared" ca="1" si="115"/>
        <v>4</v>
      </c>
    </row>
    <row r="1809" spans="1:12">
      <c r="A1809" s="6" t="s">
        <v>108</v>
      </c>
      <c r="B1809">
        <v>325211</v>
      </c>
      <c r="C1809" s="350" t="s">
        <v>573</v>
      </c>
      <c r="D1809" s="351">
        <f t="shared" ca="1" si="112"/>
        <v>1.3129700300434168E-9</v>
      </c>
      <c r="E1809" s="375">
        <f t="shared" ca="1" si="113"/>
        <v>4</v>
      </c>
      <c r="G1809" s="6" t="s">
        <v>108</v>
      </c>
      <c r="H1809" s="6">
        <v>561400</v>
      </c>
      <c r="I1809" t="s">
        <v>574</v>
      </c>
      <c r="J1809" s="352">
        <f t="shared" ca="1" si="114"/>
        <v>3.0131855107914304E-9</v>
      </c>
      <c r="K1809" s="353">
        <f t="array" aca="1" ref="K1809" ca="1">INDEX($B$3:$E$5837,MATCH(H1809&amp;I1809,$B$3:$B$5837&amp;$C$3:$C$5837,0),4)</f>
        <v>4</v>
      </c>
      <c r="L1809">
        <f t="shared" ca="1" si="115"/>
        <v>4</v>
      </c>
    </row>
    <row r="1810" spans="1:12">
      <c r="A1810" s="6" t="s">
        <v>108</v>
      </c>
      <c r="B1810" t="s">
        <v>396</v>
      </c>
      <c r="C1810" s="350" t="s">
        <v>573</v>
      </c>
      <c r="D1810" s="351">
        <f t="shared" ca="1" si="112"/>
        <v>0</v>
      </c>
      <c r="E1810" s="375" t="str">
        <f t="shared" ca="1" si="113"/>
        <v/>
      </c>
      <c r="G1810" s="6" t="s">
        <v>108</v>
      </c>
      <c r="H1810" s="6">
        <v>561400</v>
      </c>
      <c r="I1810" t="s">
        <v>573</v>
      </c>
      <c r="J1810" s="352">
        <f t="shared" ca="1" si="114"/>
        <v>9.5267834577868139E-10</v>
      </c>
      <c r="K1810" s="353">
        <f t="array" aca="1" ref="K1810" ca="1">INDEX($B$3:$E$5837,MATCH(H1810&amp;I1810,$B$3:$B$5837&amp;$C$3:$C$5837,0),4)</f>
        <v>4</v>
      </c>
      <c r="L1810">
        <f t="shared" ca="1" si="115"/>
        <v>4</v>
      </c>
    </row>
    <row r="1811" spans="1:12">
      <c r="A1811" s="6" t="s">
        <v>108</v>
      </c>
      <c r="B1811">
        <v>325310</v>
      </c>
      <c r="C1811" s="350" t="s">
        <v>573</v>
      </c>
      <c r="D1811" s="351">
        <f t="shared" ca="1" si="112"/>
        <v>1.5779719566360582E-9</v>
      </c>
      <c r="E1811" s="375">
        <f t="shared" ca="1" si="113"/>
        <v>4</v>
      </c>
      <c r="G1811" s="6" t="s">
        <v>108</v>
      </c>
      <c r="H1811" s="6">
        <v>561400</v>
      </c>
      <c r="I1811" t="s">
        <v>576</v>
      </c>
      <c r="J1811" s="352">
        <f t="shared" ca="1" si="114"/>
        <v>1.8845767947534659E-9</v>
      </c>
      <c r="K1811" s="353">
        <f t="array" aca="1" ref="K1811" ca="1">INDEX($B$3:$E$5837,MATCH(H1811&amp;I1811,$B$3:$B$5837&amp;$C$3:$C$5837,0),4)</f>
        <v>4</v>
      </c>
      <c r="L1811">
        <f t="shared" ca="1" si="115"/>
        <v>4</v>
      </c>
    </row>
    <row r="1812" spans="1:12">
      <c r="A1812" s="6" t="s">
        <v>108</v>
      </c>
      <c r="B1812">
        <v>325320</v>
      </c>
      <c r="C1812" s="350" t="s">
        <v>573</v>
      </c>
      <c r="D1812" s="351">
        <f t="shared" ca="1" si="112"/>
        <v>2.2216517771614331E-9</v>
      </c>
      <c r="E1812" s="375">
        <f t="shared" ca="1" si="113"/>
        <v>4</v>
      </c>
      <c r="G1812" s="6" t="s">
        <v>108</v>
      </c>
      <c r="H1812" s="6">
        <v>561400</v>
      </c>
      <c r="I1812" t="s">
        <v>571</v>
      </c>
      <c r="J1812" s="352">
        <f t="shared" ca="1" si="114"/>
        <v>5.3369821829044872E-9</v>
      </c>
      <c r="K1812" s="353">
        <f t="array" aca="1" ref="K1812" ca="1">INDEX($B$3:$E$5837,MATCH(H1812&amp;I1812,$B$3:$B$5837&amp;$C$3:$C$5837,0),4)</f>
        <v>4</v>
      </c>
      <c r="L1812">
        <f t="shared" ca="1" si="115"/>
        <v>4</v>
      </c>
    </row>
    <row r="1813" spans="1:12">
      <c r="A1813" s="6" t="s">
        <v>108</v>
      </c>
      <c r="B1813">
        <v>325411</v>
      </c>
      <c r="C1813" s="350" t="s">
        <v>573</v>
      </c>
      <c r="D1813" s="351">
        <f t="shared" ca="1" si="112"/>
        <v>2.6671109950044418E-9</v>
      </c>
      <c r="E1813" s="375">
        <f t="shared" ca="1" si="113"/>
        <v>4</v>
      </c>
      <c r="G1813" s="6" t="s">
        <v>108</v>
      </c>
      <c r="H1813">
        <v>561400</v>
      </c>
      <c r="I1813" t="s">
        <v>577</v>
      </c>
      <c r="J1813" s="352">
        <f t="shared" ca="1" si="114"/>
        <v>8.5216641021487603E-11</v>
      </c>
      <c r="K1813" s="353">
        <f t="array" aca="1" ref="K1813" ca="1">INDEX($B$3:$E$5837,MATCH(H1813&amp;I1813,$B$3:$B$5837&amp;$C$3:$C$5837,0),4)</f>
        <v>4</v>
      </c>
      <c r="L1813">
        <f t="shared" ca="1" si="115"/>
        <v>4</v>
      </c>
    </row>
    <row r="1814" spans="1:12">
      <c r="A1814" s="6" t="s">
        <v>108</v>
      </c>
      <c r="B1814">
        <v>325412</v>
      </c>
      <c r="C1814" s="350" t="s">
        <v>573</v>
      </c>
      <c r="D1814" s="351">
        <f t="shared" ca="1" si="112"/>
        <v>2.5526053292339228E-9</v>
      </c>
      <c r="E1814" s="375">
        <f t="shared" ca="1" si="113"/>
        <v>4</v>
      </c>
      <c r="G1814" s="6" t="s">
        <v>108</v>
      </c>
      <c r="H1814">
        <v>561500</v>
      </c>
      <c r="I1814" t="s">
        <v>569</v>
      </c>
      <c r="J1814" s="352">
        <f t="shared" ca="1" si="114"/>
        <v>3.6731062637369509E-3</v>
      </c>
      <c r="K1814" s="353">
        <f t="array" aca="1" ref="K1814" ca="1">INDEX($B$3:$E$5837,MATCH(H1814&amp;I1814,$B$3:$B$5837&amp;$C$3:$C$5837,0),4)</f>
        <v>4</v>
      </c>
      <c r="L1814">
        <f t="shared" ca="1" si="115"/>
        <v>4</v>
      </c>
    </row>
    <row r="1815" spans="1:12">
      <c r="A1815" s="6" t="s">
        <v>108</v>
      </c>
      <c r="B1815">
        <v>325413</v>
      </c>
      <c r="C1815" s="350" t="s">
        <v>573</v>
      </c>
      <c r="D1815" s="351">
        <f t="shared" ca="1" si="112"/>
        <v>3.9998276402633032E-9</v>
      </c>
      <c r="E1815" s="375">
        <f t="shared" ca="1" si="113"/>
        <v>4</v>
      </c>
      <c r="G1815" s="6" t="s">
        <v>108</v>
      </c>
      <c r="H1815" s="6">
        <v>561500</v>
      </c>
      <c r="I1815" t="s">
        <v>570</v>
      </c>
      <c r="J1815" s="352">
        <f t="shared" ca="1" si="114"/>
        <v>2.8581018325571672E-7</v>
      </c>
      <c r="K1815" s="353">
        <f t="array" aca="1" ref="K1815" ca="1">INDEX($B$3:$E$5837,MATCH(H1815&amp;I1815,$B$3:$B$5837&amp;$C$3:$C$5837,0),4)</f>
        <v>4</v>
      </c>
      <c r="L1815">
        <f t="shared" ca="1" si="115"/>
        <v>4</v>
      </c>
    </row>
    <row r="1816" spans="1:12">
      <c r="A1816" s="6" t="s">
        <v>108</v>
      </c>
      <c r="B1816">
        <v>325414</v>
      </c>
      <c r="C1816" s="350" t="s">
        <v>573</v>
      </c>
      <c r="D1816" s="351">
        <f t="shared" ca="1" si="112"/>
        <v>1.742078183612639E-9</v>
      </c>
      <c r="E1816" s="375">
        <f t="shared" ca="1" si="113"/>
        <v>4</v>
      </c>
      <c r="G1816" s="6" t="s">
        <v>108</v>
      </c>
      <c r="H1816" s="6">
        <v>561500</v>
      </c>
      <c r="I1816" t="s">
        <v>575</v>
      </c>
      <c r="J1816" s="352">
        <f t="shared" ca="1" si="114"/>
        <v>7.4474055976115524E-8</v>
      </c>
      <c r="K1816" s="353">
        <f t="array" aca="1" ref="K1816" ca="1">INDEX($B$3:$E$5837,MATCH(H1816&amp;I1816,$B$3:$B$5837&amp;$C$3:$C$5837,0),4)</f>
        <v>4</v>
      </c>
      <c r="L1816">
        <f t="shared" ca="1" si="115"/>
        <v>4</v>
      </c>
    </row>
    <row r="1817" spans="1:12">
      <c r="A1817" s="6" t="s">
        <v>108</v>
      </c>
      <c r="B1817">
        <v>325510</v>
      </c>
      <c r="C1817" s="350" t="s">
        <v>573</v>
      </c>
      <c r="D1817" s="351">
        <f t="shared" ca="1" si="112"/>
        <v>6.509320311270282E-10</v>
      </c>
      <c r="E1817" s="375">
        <f t="shared" ca="1" si="113"/>
        <v>4</v>
      </c>
      <c r="G1817" s="6" t="s">
        <v>108</v>
      </c>
      <c r="H1817" s="6">
        <v>561500</v>
      </c>
      <c r="I1817" t="s">
        <v>574</v>
      </c>
      <c r="J1817" s="352">
        <f t="shared" ca="1" si="114"/>
        <v>6.5833605757703025E-9</v>
      </c>
      <c r="K1817" s="353">
        <f t="array" aca="1" ref="K1817" ca="1">INDEX($B$3:$E$5837,MATCH(H1817&amp;I1817,$B$3:$B$5837&amp;$C$3:$C$5837,0),4)</f>
        <v>4</v>
      </c>
      <c r="L1817">
        <f t="shared" ca="1" si="115"/>
        <v>4</v>
      </c>
    </row>
    <row r="1818" spans="1:12">
      <c r="A1818" s="6" t="s">
        <v>108</v>
      </c>
      <c r="B1818">
        <v>325520</v>
      </c>
      <c r="C1818" s="350" t="s">
        <v>573</v>
      </c>
      <c r="D1818" s="351">
        <f t="shared" ca="1" si="112"/>
        <v>1.6004212356500094E-8</v>
      </c>
      <c r="E1818" s="375">
        <f t="shared" ca="1" si="113"/>
        <v>4</v>
      </c>
      <c r="G1818" s="6" t="s">
        <v>108</v>
      </c>
      <c r="H1818">
        <v>561500</v>
      </c>
      <c r="I1818" t="s">
        <v>573</v>
      </c>
      <c r="J1818" s="352">
        <f t="shared" ca="1" si="114"/>
        <v>2.0814599833058768E-9</v>
      </c>
      <c r="K1818" s="353">
        <f t="array" aca="1" ref="K1818" ca="1">INDEX($B$3:$E$5837,MATCH(H1818&amp;I1818,$B$3:$B$5837&amp;$C$3:$C$5837,0),4)</f>
        <v>4</v>
      </c>
      <c r="L1818">
        <f t="shared" ca="1" si="115"/>
        <v>4</v>
      </c>
    </row>
    <row r="1819" spans="1:12">
      <c r="A1819" s="6" t="s">
        <v>108</v>
      </c>
      <c r="B1819">
        <v>325610</v>
      </c>
      <c r="C1819" s="350" t="s">
        <v>573</v>
      </c>
      <c r="D1819" s="351">
        <f t="shared" ca="1" si="112"/>
        <v>1.7744522095835294E-8</v>
      </c>
      <c r="E1819" s="375">
        <f t="shared" ca="1" si="113"/>
        <v>4</v>
      </c>
      <c r="G1819" s="6" t="s">
        <v>108</v>
      </c>
      <c r="H1819" s="6">
        <v>561500</v>
      </c>
      <c r="I1819" t="s">
        <v>576</v>
      </c>
      <c r="J1819" s="352">
        <f t="shared" ca="1" si="114"/>
        <v>4.1175189938215255E-9</v>
      </c>
      <c r="K1819" s="353">
        <f t="array" aca="1" ref="K1819" ca="1">INDEX($B$3:$E$5837,MATCH(H1819&amp;I1819,$B$3:$B$5837&amp;$C$3:$C$5837,0),4)</f>
        <v>4</v>
      </c>
      <c r="L1819">
        <f t="shared" ca="1" si="115"/>
        <v>4</v>
      </c>
    </row>
    <row r="1820" spans="1:12">
      <c r="A1820" s="6" t="s">
        <v>108</v>
      </c>
      <c r="B1820">
        <v>325620</v>
      </c>
      <c r="C1820" s="350" t="s">
        <v>573</v>
      </c>
      <c r="D1820" s="351">
        <f t="shared" ca="1" si="112"/>
        <v>9.4222875577063105E-9</v>
      </c>
      <c r="E1820" s="375">
        <f t="shared" ca="1" si="113"/>
        <v>4</v>
      </c>
      <c r="G1820" s="6" t="s">
        <v>108</v>
      </c>
      <c r="H1820" s="6">
        <v>561500</v>
      </c>
      <c r="I1820" t="s">
        <v>571</v>
      </c>
      <c r="J1820" s="352">
        <f t="shared" ca="1" si="114"/>
        <v>7.034207805429293E-9</v>
      </c>
      <c r="K1820" s="353">
        <f t="array" aca="1" ref="K1820" ca="1">INDEX($B$3:$E$5837,MATCH(H1820&amp;I1820,$B$3:$B$5837&amp;$C$3:$C$5837,0),4)</f>
        <v>4</v>
      </c>
      <c r="L1820">
        <f t="shared" ca="1" si="115"/>
        <v>4</v>
      </c>
    </row>
    <row r="1821" spans="1:12">
      <c r="A1821" s="6" t="s">
        <v>108</v>
      </c>
      <c r="B1821">
        <v>325910</v>
      </c>
      <c r="C1821" s="350" t="s">
        <v>573</v>
      </c>
      <c r="D1821" s="351">
        <f t="shared" ca="1" si="112"/>
        <v>0</v>
      </c>
      <c r="E1821" s="375" t="str">
        <f t="shared" ca="1" si="113"/>
        <v/>
      </c>
      <c r="G1821" s="6" t="s">
        <v>108</v>
      </c>
      <c r="H1821">
        <v>561500</v>
      </c>
      <c r="I1821" t="s">
        <v>577</v>
      </c>
      <c r="J1821" s="352">
        <f t="shared" ca="1" si="114"/>
        <v>1.8618564070855327E-10</v>
      </c>
      <c r="K1821" s="353">
        <f t="array" aca="1" ref="K1821" ca="1">INDEX($B$3:$E$5837,MATCH(H1821&amp;I1821,$B$3:$B$5837&amp;$C$3:$C$5837,0),4)</f>
        <v>4</v>
      </c>
      <c r="L1821">
        <f t="shared" ca="1" si="115"/>
        <v>4</v>
      </c>
    </row>
    <row r="1822" spans="1:12">
      <c r="A1822" s="6" t="s">
        <v>108</v>
      </c>
      <c r="B1822" t="s">
        <v>409</v>
      </c>
      <c r="C1822" s="350" t="s">
        <v>573</v>
      </c>
      <c r="D1822" s="351">
        <f t="shared" ca="1" si="112"/>
        <v>6.570356125038949E-8</v>
      </c>
      <c r="E1822" s="375">
        <f t="shared" ca="1" si="113"/>
        <v>4</v>
      </c>
      <c r="G1822" s="6" t="s">
        <v>108</v>
      </c>
      <c r="H1822">
        <v>561600</v>
      </c>
      <c r="I1822" t="s">
        <v>569</v>
      </c>
      <c r="J1822" s="352">
        <f t="shared" ca="1" si="114"/>
        <v>3.4000975285545117E-3</v>
      </c>
      <c r="K1822" s="353">
        <f t="array" aca="1" ref="K1822" ca="1">INDEX($B$3:$E$5837,MATCH(H1822&amp;I1822,$B$3:$B$5837&amp;$C$3:$C$5837,0),4)</f>
        <v>4</v>
      </c>
      <c r="L1822">
        <f t="shared" ca="1" si="115"/>
        <v>4</v>
      </c>
    </row>
    <row r="1823" spans="1:12">
      <c r="A1823" s="6" t="s">
        <v>108</v>
      </c>
      <c r="B1823">
        <v>326110</v>
      </c>
      <c r="C1823" s="350" t="s">
        <v>573</v>
      </c>
      <c r="D1823" s="351">
        <f t="shared" ca="1" si="112"/>
        <v>5.3089462404601475E-9</v>
      </c>
      <c r="E1823" s="375">
        <f t="shared" ca="1" si="113"/>
        <v>4</v>
      </c>
      <c r="G1823" s="6" t="s">
        <v>108</v>
      </c>
      <c r="H1823" s="6">
        <v>561600</v>
      </c>
      <c r="I1823" t="s">
        <v>570</v>
      </c>
      <c r="J1823" s="352">
        <f t="shared" ca="1" si="114"/>
        <v>2.2098669463485574E-7</v>
      </c>
      <c r="K1823" s="353">
        <f t="array" aca="1" ref="K1823" ca="1">INDEX($B$3:$E$5837,MATCH(H1823&amp;I1823,$B$3:$B$5837&amp;$C$3:$C$5837,0),4)</f>
        <v>4</v>
      </c>
      <c r="L1823">
        <f t="shared" ca="1" si="115"/>
        <v>4</v>
      </c>
    </row>
    <row r="1824" spans="1:12">
      <c r="A1824" s="6" t="s">
        <v>108</v>
      </c>
      <c r="B1824">
        <v>326120</v>
      </c>
      <c r="C1824" s="350" t="s">
        <v>573</v>
      </c>
      <c r="D1824" s="351">
        <f t="shared" ca="1" si="112"/>
        <v>0</v>
      </c>
      <c r="E1824" s="375" t="str">
        <f t="shared" ca="1" si="113"/>
        <v/>
      </c>
      <c r="G1824" s="6" t="s">
        <v>108</v>
      </c>
      <c r="H1824" s="6">
        <v>561600</v>
      </c>
      <c r="I1824" t="s">
        <v>575</v>
      </c>
      <c r="J1824" s="352">
        <f t="shared" ca="1" si="114"/>
        <v>2.2164046543206194E-8</v>
      </c>
      <c r="K1824" s="353">
        <f t="array" aca="1" ref="K1824" ca="1">INDEX($B$3:$E$5837,MATCH(H1824&amp;I1824,$B$3:$B$5837&amp;$C$3:$C$5837,0),4)</f>
        <v>4</v>
      </c>
      <c r="L1824">
        <f t="shared" ca="1" si="115"/>
        <v>4</v>
      </c>
    </row>
    <row r="1825" spans="1:12">
      <c r="A1825" s="6" t="s">
        <v>108</v>
      </c>
      <c r="B1825">
        <v>326130</v>
      </c>
      <c r="C1825" s="350" t="s">
        <v>573</v>
      </c>
      <c r="D1825" s="351">
        <f t="shared" ca="1" si="112"/>
        <v>0</v>
      </c>
      <c r="E1825" s="375" t="str">
        <f t="shared" ca="1" si="113"/>
        <v/>
      </c>
      <c r="G1825" s="6" t="s">
        <v>108</v>
      </c>
      <c r="H1825" s="6">
        <v>561600</v>
      </c>
      <c r="I1825" t="s">
        <v>574</v>
      </c>
      <c r="J1825" s="352">
        <f t="shared" ca="1" si="114"/>
        <v>1.9592582718856832E-9</v>
      </c>
      <c r="K1825" s="353">
        <f t="array" aca="1" ref="K1825" ca="1">INDEX($B$3:$E$5837,MATCH(H1825&amp;I1825,$B$3:$B$5837&amp;$C$3:$C$5837,0),4)</f>
        <v>4</v>
      </c>
      <c r="L1825">
        <f t="shared" ca="1" si="115"/>
        <v>4</v>
      </c>
    </row>
    <row r="1826" spans="1:12">
      <c r="A1826" s="6" t="s">
        <v>108</v>
      </c>
      <c r="B1826">
        <v>326140</v>
      </c>
      <c r="C1826" s="350" t="s">
        <v>573</v>
      </c>
      <c r="D1826" s="351">
        <f t="shared" ca="1" si="112"/>
        <v>1.0896012020241026E-8</v>
      </c>
      <c r="E1826" s="375">
        <f t="shared" ca="1" si="113"/>
        <v>4</v>
      </c>
      <c r="G1826" s="6" t="s">
        <v>108</v>
      </c>
      <c r="H1826" s="6">
        <v>561600</v>
      </c>
      <c r="I1826" t="s">
        <v>571</v>
      </c>
      <c r="J1826" s="352">
        <f t="shared" ca="1" si="114"/>
        <v>6.3205974621999693E-9</v>
      </c>
      <c r="K1826" s="353">
        <f t="array" aca="1" ref="K1826" ca="1">INDEX($B$3:$E$5837,MATCH(H1826&amp;I1826,$B$3:$B$5837&amp;$C$3:$C$5837,0),4)</f>
        <v>4</v>
      </c>
      <c r="L1826">
        <f t="shared" ca="1" si="115"/>
        <v>4</v>
      </c>
    </row>
    <row r="1827" spans="1:12">
      <c r="A1827" s="6" t="s">
        <v>108</v>
      </c>
      <c r="B1827">
        <v>326150</v>
      </c>
      <c r="C1827" s="350" t="s">
        <v>573</v>
      </c>
      <c r="D1827" s="351">
        <f t="shared" ca="1" si="112"/>
        <v>4.5305469492572112E-7</v>
      </c>
      <c r="E1827" s="375">
        <f t="shared" ca="1" si="113"/>
        <v>4</v>
      </c>
      <c r="G1827" s="6" t="s">
        <v>108</v>
      </c>
      <c r="H1827">
        <v>561600</v>
      </c>
      <c r="I1827" t="s">
        <v>573</v>
      </c>
      <c r="J1827" s="352">
        <f t="shared" ca="1" si="114"/>
        <v>6.1945835154470545E-10</v>
      </c>
      <c r="K1827" s="353">
        <f t="array" aca="1" ref="K1827" ca="1">INDEX($B$3:$E$5837,MATCH(H1827&amp;I1827,$B$3:$B$5837&amp;$C$3:$C$5837,0),4)</f>
        <v>4</v>
      </c>
      <c r="L1827">
        <f t="shared" ca="1" si="115"/>
        <v>4</v>
      </c>
    </row>
    <row r="1828" spans="1:12">
      <c r="A1828" s="6" t="s">
        <v>108</v>
      </c>
      <c r="B1828">
        <v>326160</v>
      </c>
      <c r="C1828" s="350" t="s">
        <v>573</v>
      </c>
      <c r="D1828" s="351">
        <f t="shared" ca="1" si="112"/>
        <v>9.3697912738291686E-9</v>
      </c>
      <c r="E1828" s="375">
        <f t="shared" ca="1" si="113"/>
        <v>4</v>
      </c>
      <c r="G1828" s="6" t="s">
        <v>108</v>
      </c>
      <c r="H1828" s="6">
        <v>561600</v>
      </c>
      <c r="I1828" t="s">
        <v>576</v>
      </c>
      <c r="J1828" s="352">
        <f t="shared" ca="1" si="114"/>
        <v>1.2254050276362547E-9</v>
      </c>
      <c r="K1828" s="353">
        <f t="array" aca="1" ref="K1828" ca="1">INDEX($B$3:$E$5837,MATCH(H1828&amp;I1828,$B$3:$B$5837&amp;$C$3:$C$5837,0),4)</f>
        <v>4</v>
      </c>
      <c r="L1828">
        <f t="shared" ca="1" si="115"/>
        <v>4</v>
      </c>
    </row>
    <row r="1829" spans="1:12">
      <c r="A1829" s="6" t="s">
        <v>108</v>
      </c>
      <c r="B1829">
        <v>326190</v>
      </c>
      <c r="C1829" s="350" t="s">
        <v>573</v>
      </c>
      <c r="D1829" s="351">
        <f t="shared" ca="1" si="112"/>
        <v>1.2389714409175859E-8</v>
      </c>
      <c r="E1829" s="375">
        <f t="shared" ca="1" si="113"/>
        <v>4</v>
      </c>
      <c r="G1829" s="6" t="s">
        <v>108</v>
      </c>
      <c r="H1829">
        <v>561600</v>
      </c>
      <c r="I1829" t="s">
        <v>577</v>
      </c>
      <c r="J1829" s="352">
        <f t="shared" ca="1" si="114"/>
        <v>5.5410265390466792E-11</v>
      </c>
      <c r="K1829" s="353">
        <f t="array" aca="1" ref="K1829" ca="1">INDEX($B$3:$E$5837,MATCH(H1829&amp;I1829,$B$3:$B$5837&amp;$C$3:$C$5837,0),4)</f>
        <v>4</v>
      </c>
      <c r="L1829">
        <f t="shared" ca="1" si="115"/>
        <v>4</v>
      </c>
    </row>
    <row r="1830" spans="1:12">
      <c r="A1830" s="6" t="s">
        <v>108</v>
      </c>
      <c r="B1830">
        <v>326210</v>
      </c>
      <c r="C1830" s="350" t="s">
        <v>573</v>
      </c>
      <c r="D1830" s="351">
        <f t="shared" ca="1" si="112"/>
        <v>2.2331803045913715E-9</v>
      </c>
      <c r="E1830" s="375">
        <f t="shared" ca="1" si="113"/>
        <v>4</v>
      </c>
      <c r="G1830" s="6" t="s">
        <v>108</v>
      </c>
      <c r="H1830" s="6">
        <v>561700</v>
      </c>
      <c r="I1830" t="s">
        <v>569</v>
      </c>
      <c r="J1830" s="352">
        <f t="shared" ca="1" si="114"/>
        <v>3.0346621510682674E-2</v>
      </c>
      <c r="K1830" s="353">
        <f t="array" aca="1" ref="K1830" ca="1">INDEX($B$3:$E$5837,MATCH(H1830&amp;I1830,$B$3:$B$5837&amp;$C$3:$C$5837,0),4)</f>
        <v>4</v>
      </c>
      <c r="L1830">
        <f t="shared" ca="1" si="115"/>
        <v>4</v>
      </c>
    </row>
    <row r="1831" spans="1:12">
      <c r="A1831" s="6" t="s">
        <v>108</v>
      </c>
      <c r="B1831">
        <v>326220</v>
      </c>
      <c r="C1831" s="350" t="s">
        <v>573</v>
      </c>
      <c r="D1831" s="351">
        <f t="shared" ca="1" si="112"/>
        <v>0</v>
      </c>
      <c r="E1831" s="375" t="str">
        <f t="shared" ca="1" si="113"/>
        <v/>
      </c>
      <c r="G1831" s="6" t="s">
        <v>108</v>
      </c>
      <c r="H1831" s="6">
        <v>561700</v>
      </c>
      <c r="I1831" t="s">
        <v>575</v>
      </c>
      <c r="J1831" s="352">
        <f t="shared" ca="1" si="114"/>
        <v>1.2834275777238166E-6</v>
      </c>
      <c r="K1831" s="353">
        <f t="array" aca="1" ref="K1831" ca="1">INDEX($B$3:$E$5837,MATCH(H1831&amp;I1831,$B$3:$B$5837&amp;$C$3:$C$5837,0),4)</f>
        <v>4</v>
      </c>
      <c r="L1831">
        <f t="shared" ca="1" si="115"/>
        <v>4</v>
      </c>
    </row>
    <row r="1832" spans="1:12">
      <c r="A1832" s="6" t="s">
        <v>108</v>
      </c>
      <c r="B1832">
        <v>326290</v>
      </c>
      <c r="C1832" s="350" t="s">
        <v>573</v>
      </c>
      <c r="D1832" s="351">
        <f t="shared" ca="1" si="112"/>
        <v>8.9778287215929217E-10</v>
      </c>
      <c r="E1832" s="375">
        <f t="shared" ca="1" si="113"/>
        <v>4</v>
      </c>
      <c r="G1832" s="6" t="s">
        <v>108</v>
      </c>
      <c r="H1832" s="6">
        <v>561700</v>
      </c>
      <c r="I1832" t="s">
        <v>570</v>
      </c>
      <c r="J1832" s="352">
        <f t="shared" ca="1" si="114"/>
        <v>1.2535941777397356E-6</v>
      </c>
      <c r="K1832" s="353">
        <f t="array" aca="1" ref="K1832" ca="1">INDEX($B$3:$E$5837,MATCH(H1832&amp;I1832,$B$3:$B$5837&amp;$C$3:$C$5837,0),4)</f>
        <v>4</v>
      </c>
      <c r="L1832">
        <f t="shared" ca="1" si="115"/>
        <v>4</v>
      </c>
    </row>
    <row r="1833" spans="1:12">
      <c r="A1833" s="6" t="s">
        <v>108</v>
      </c>
      <c r="B1833">
        <v>420000</v>
      </c>
      <c r="C1833" s="350" t="s">
        <v>573</v>
      </c>
      <c r="D1833" s="351">
        <f t="shared" ca="1" si="112"/>
        <v>4.8344825960837014E-9</v>
      </c>
      <c r="E1833" s="375">
        <f t="shared" ca="1" si="113"/>
        <v>4</v>
      </c>
      <c r="G1833" s="6" t="s">
        <v>108</v>
      </c>
      <c r="H1833" s="6">
        <v>561700</v>
      </c>
      <c r="I1833" t="s">
        <v>574</v>
      </c>
      <c r="J1833" s="352">
        <f t="shared" ca="1" si="114"/>
        <v>1.1345248229468128E-7</v>
      </c>
      <c r="K1833" s="353">
        <f t="array" aca="1" ref="K1833" ca="1">INDEX($B$3:$E$5837,MATCH(H1833&amp;I1833,$B$3:$B$5837&amp;$C$3:$C$5837,0),4)</f>
        <v>4</v>
      </c>
      <c r="L1833">
        <f t="shared" ca="1" si="115"/>
        <v>4</v>
      </c>
    </row>
    <row r="1834" spans="1:12">
      <c r="A1834" s="6" t="s">
        <v>108</v>
      </c>
      <c r="B1834">
        <v>441000</v>
      </c>
      <c r="C1834" s="350" t="s">
        <v>573</v>
      </c>
      <c r="D1834" s="351">
        <f t="shared" ca="1" si="112"/>
        <v>1.7490846494380486E-9</v>
      </c>
      <c r="E1834" s="375">
        <f t="shared" ca="1" si="113"/>
        <v>4</v>
      </c>
      <c r="G1834" s="6" t="s">
        <v>108</v>
      </c>
      <c r="H1834">
        <v>561700</v>
      </c>
      <c r="I1834" t="s">
        <v>573</v>
      </c>
      <c r="J1834" s="352">
        <f t="shared" ca="1" si="114"/>
        <v>3.5870251854686942E-8</v>
      </c>
      <c r="K1834" s="353">
        <f t="array" aca="1" ref="K1834" ca="1">INDEX($B$3:$E$5837,MATCH(H1834&amp;I1834,$B$3:$B$5837&amp;$C$3:$C$5837,0),4)</f>
        <v>4</v>
      </c>
      <c r="L1834">
        <f t="shared" ca="1" si="115"/>
        <v>4</v>
      </c>
    </row>
    <row r="1835" spans="1:12">
      <c r="A1835" s="6" t="s">
        <v>108</v>
      </c>
      <c r="B1835">
        <v>445000</v>
      </c>
      <c r="C1835" s="350" t="s">
        <v>573</v>
      </c>
      <c r="D1835" s="351">
        <f t="shared" ca="1" si="112"/>
        <v>5.6651733353192444E-9</v>
      </c>
      <c r="E1835" s="375">
        <f t="shared" ca="1" si="113"/>
        <v>4</v>
      </c>
      <c r="G1835" s="6" t="s">
        <v>108</v>
      </c>
      <c r="H1835" s="6">
        <v>561700</v>
      </c>
      <c r="I1835" t="s">
        <v>576</v>
      </c>
      <c r="J1835" s="352">
        <f t="shared" ca="1" si="114"/>
        <v>7.0958098887040104E-8</v>
      </c>
      <c r="K1835" s="353">
        <f t="array" aca="1" ref="K1835" ca="1">INDEX($B$3:$E$5837,MATCH(H1835&amp;I1835,$B$3:$B$5837&amp;$C$3:$C$5837,0),4)</f>
        <v>4</v>
      </c>
      <c r="L1835">
        <f t="shared" ca="1" si="115"/>
        <v>4</v>
      </c>
    </row>
    <row r="1836" spans="1:12">
      <c r="A1836" s="6" t="s">
        <v>108</v>
      </c>
      <c r="B1836">
        <v>452000</v>
      </c>
      <c r="C1836" s="350" t="s">
        <v>573</v>
      </c>
      <c r="D1836" s="351">
        <f t="shared" ca="1" si="112"/>
        <v>1.5743108385368001E-9</v>
      </c>
      <c r="E1836" s="375">
        <f t="shared" ca="1" si="113"/>
        <v>4</v>
      </c>
      <c r="G1836" s="6" t="s">
        <v>108</v>
      </c>
      <c r="H1836" s="6">
        <v>561700</v>
      </c>
      <c r="I1836" t="s">
        <v>571</v>
      </c>
      <c r="J1836" s="352">
        <f t="shared" ca="1" si="114"/>
        <v>5.2181471275610489E-8</v>
      </c>
      <c r="K1836" s="353">
        <f t="array" aca="1" ref="K1836" ca="1">INDEX($B$3:$E$5837,MATCH(H1836&amp;I1836,$B$3:$B$5837&amp;$C$3:$C$5837,0),4)</f>
        <v>4</v>
      </c>
      <c r="L1836">
        <f t="shared" ca="1" si="115"/>
        <v>4</v>
      </c>
    </row>
    <row r="1837" spans="1:12">
      <c r="A1837" s="6" t="s">
        <v>108</v>
      </c>
      <c r="B1837" t="s">
        <v>425</v>
      </c>
      <c r="C1837" s="350" t="s">
        <v>573</v>
      </c>
      <c r="D1837" s="351">
        <f t="shared" ca="1" si="112"/>
        <v>4.092979610333787E-9</v>
      </c>
      <c r="E1837" s="375">
        <f t="shared" ca="1" si="113"/>
        <v>4</v>
      </c>
      <c r="G1837" s="6" t="s">
        <v>108</v>
      </c>
      <c r="H1837">
        <v>561700</v>
      </c>
      <c r="I1837" t="s">
        <v>577</v>
      </c>
      <c r="J1837" s="352">
        <f t="shared" ca="1" si="114"/>
        <v>3.2085775741577781E-9</v>
      </c>
      <c r="K1837" s="353">
        <f t="array" aca="1" ref="K1837" ca="1">INDEX($B$3:$E$5837,MATCH(H1837&amp;I1837,$B$3:$B$5837&amp;$C$3:$C$5837,0),4)</f>
        <v>4</v>
      </c>
      <c r="L1837">
        <f t="shared" ca="1" si="115"/>
        <v>4</v>
      </c>
    </row>
    <row r="1838" spans="1:12">
      <c r="A1838" s="6" t="s">
        <v>108</v>
      </c>
      <c r="B1838">
        <v>481000</v>
      </c>
      <c r="C1838" s="350" t="s">
        <v>573</v>
      </c>
      <c r="D1838" s="351">
        <f t="shared" ca="1" si="112"/>
        <v>0</v>
      </c>
      <c r="E1838" s="375" t="str">
        <f t="shared" ca="1" si="113"/>
        <v/>
      </c>
      <c r="G1838" s="6" t="s">
        <v>108</v>
      </c>
      <c r="H1838" s="6">
        <v>561900</v>
      </c>
      <c r="I1838" t="s">
        <v>569</v>
      </c>
      <c r="J1838" s="352">
        <f t="shared" ca="1" si="114"/>
        <v>6.5843926488297526E-3</v>
      </c>
      <c r="K1838" s="353">
        <f t="array" aca="1" ref="K1838" ca="1">INDEX($B$3:$E$5837,MATCH(H1838&amp;I1838,$B$3:$B$5837&amp;$C$3:$C$5837,0),4)</f>
        <v>4</v>
      </c>
      <c r="L1838">
        <f t="shared" ca="1" si="115"/>
        <v>4</v>
      </c>
    </row>
    <row r="1839" spans="1:12">
      <c r="A1839" s="6" t="s">
        <v>108</v>
      </c>
      <c r="B1839">
        <v>482000</v>
      </c>
      <c r="C1839" s="350" t="s">
        <v>573</v>
      </c>
      <c r="D1839" s="351">
        <f t="shared" ca="1" si="112"/>
        <v>1.2550894504761532E-7</v>
      </c>
      <c r="E1839" s="375">
        <f t="shared" ca="1" si="113"/>
        <v>4</v>
      </c>
      <c r="G1839" s="6" t="s">
        <v>108</v>
      </c>
      <c r="H1839" s="6">
        <v>561900</v>
      </c>
      <c r="I1839" t="s">
        <v>575</v>
      </c>
      <c r="J1839" s="352">
        <f t="shared" ca="1" si="114"/>
        <v>5.5128356863496197E-7</v>
      </c>
      <c r="K1839" s="353">
        <f t="array" aca="1" ref="K1839" ca="1">INDEX($B$3:$E$5837,MATCH(H1839&amp;I1839,$B$3:$B$5837&amp;$C$3:$C$5837,0),4)</f>
        <v>4</v>
      </c>
      <c r="L1839">
        <f t="shared" ca="1" si="115"/>
        <v>4</v>
      </c>
    </row>
    <row r="1840" spans="1:12">
      <c r="A1840" s="6" t="s">
        <v>108</v>
      </c>
      <c r="B1840">
        <v>483000</v>
      </c>
      <c r="C1840" s="350" t="s">
        <v>573</v>
      </c>
      <c r="D1840" s="351">
        <f t="shared" ca="1" si="112"/>
        <v>0</v>
      </c>
      <c r="E1840" s="375" t="str">
        <f t="shared" ca="1" si="113"/>
        <v/>
      </c>
      <c r="G1840" s="6" t="s">
        <v>108</v>
      </c>
      <c r="H1840" s="6">
        <v>561900</v>
      </c>
      <c r="I1840" t="s">
        <v>570</v>
      </c>
      <c r="J1840" s="352">
        <f t="shared" ca="1" si="114"/>
        <v>4.8634590526564052E-7</v>
      </c>
      <c r="K1840" s="353">
        <f t="array" aca="1" ref="K1840" ca="1">INDEX($B$3:$E$5837,MATCH(H1840&amp;I1840,$B$3:$B$5837&amp;$C$3:$C$5837,0),4)</f>
        <v>4</v>
      </c>
      <c r="L1840">
        <f t="shared" ca="1" si="115"/>
        <v>4</v>
      </c>
    </row>
    <row r="1841" spans="1:12">
      <c r="A1841" s="6" t="s">
        <v>108</v>
      </c>
      <c r="B1841">
        <v>484000</v>
      </c>
      <c r="C1841" s="350" t="s">
        <v>573</v>
      </c>
      <c r="D1841" s="351">
        <f t="shared" ca="1" si="112"/>
        <v>7.4021521786428463E-8</v>
      </c>
      <c r="E1841" s="375">
        <f t="shared" ca="1" si="113"/>
        <v>4</v>
      </c>
      <c r="G1841" s="6" t="s">
        <v>108</v>
      </c>
      <c r="H1841" s="6">
        <v>561900</v>
      </c>
      <c r="I1841" t="s">
        <v>574</v>
      </c>
      <c r="J1841" s="352">
        <f t="shared" ca="1" si="114"/>
        <v>4.8732386926600562E-8</v>
      </c>
      <c r="K1841" s="353">
        <f t="array" aca="1" ref="K1841" ca="1">INDEX($B$3:$E$5837,MATCH(H1841&amp;I1841,$B$3:$B$5837&amp;$C$3:$C$5837,0),4)</f>
        <v>4</v>
      </c>
      <c r="L1841">
        <f t="shared" ca="1" si="115"/>
        <v>4</v>
      </c>
    </row>
    <row r="1842" spans="1:12">
      <c r="A1842" s="6" t="s">
        <v>108</v>
      </c>
      <c r="B1842">
        <v>485000</v>
      </c>
      <c r="C1842" s="350" t="s">
        <v>573</v>
      </c>
      <c r="D1842" s="351">
        <f t="shared" ca="1" si="112"/>
        <v>8.668981111243745E-8</v>
      </c>
      <c r="E1842" s="375">
        <f t="shared" ca="1" si="113"/>
        <v>4</v>
      </c>
      <c r="G1842" s="6" t="s">
        <v>108</v>
      </c>
      <c r="H1842" s="6">
        <v>561900</v>
      </c>
      <c r="I1842" t="s">
        <v>573</v>
      </c>
      <c r="J1842" s="352">
        <f t="shared" ca="1" si="114"/>
        <v>1.5407710410397645E-8</v>
      </c>
      <c r="K1842" s="353">
        <f t="array" aca="1" ref="K1842" ca="1">INDEX($B$3:$E$5837,MATCH(H1842&amp;I1842,$B$3:$B$5837&amp;$C$3:$C$5837,0),4)</f>
        <v>4</v>
      </c>
      <c r="L1842">
        <f t="shared" ca="1" si="115"/>
        <v>4</v>
      </c>
    </row>
    <row r="1843" spans="1:12">
      <c r="A1843" s="6" t="s">
        <v>108</v>
      </c>
      <c r="B1843">
        <v>486000</v>
      </c>
      <c r="C1843" s="350" t="s">
        <v>573</v>
      </c>
      <c r="D1843" s="351">
        <f t="shared" ca="1" si="112"/>
        <v>1.5332515728804667E-7</v>
      </c>
      <c r="E1843" s="375">
        <f t="shared" ca="1" si="113"/>
        <v>4</v>
      </c>
      <c r="G1843" s="6" t="s">
        <v>108</v>
      </c>
      <c r="H1843" s="6">
        <v>561900</v>
      </c>
      <c r="I1843" t="s">
        <v>576</v>
      </c>
      <c r="J1843" s="352">
        <f t="shared" ca="1" si="114"/>
        <v>3.0479346600434276E-8</v>
      </c>
      <c r="K1843" s="353">
        <f t="array" aca="1" ref="K1843" ca="1">INDEX($B$3:$E$5837,MATCH(H1843&amp;I1843,$B$3:$B$5837&amp;$C$3:$C$5837,0),4)</f>
        <v>4</v>
      </c>
      <c r="L1843">
        <f t="shared" ca="1" si="115"/>
        <v>4</v>
      </c>
    </row>
    <row r="1844" spans="1:12">
      <c r="A1844" s="6" t="s">
        <v>108</v>
      </c>
      <c r="B1844" t="s">
        <v>433</v>
      </c>
      <c r="C1844" s="350" t="s">
        <v>573</v>
      </c>
      <c r="D1844" s="351">
        <f t="shared" ca="1" si="112"/>
        <v>2.3036769288204477E-9</v>
      </c>
      <c r="E1844" s="375">
        <f t="shared" ca="1" si="113"/>
        <v>4</v>
      </c>
      <c r="G1844" s="6" t="s">
        <v>108</v>
      </c>
      <c r="H1844" s="6">
        <v>561900</v>
      </c>
      <c r="I1844" t="s">
        <v>571</v>
      </c>
      <c r="J1844" s="352">
        <f t="shared" ca="1" si="114"/>
        <v>1.2513961332611754E-8</v>
      </c>
      <c r="K1844" s="353">
        <f t="array" aca="1" ref="K1844" ca="1">INDEX($B$3:$E$5837,MATCH(H1844&amp;I1844,$B$3:$B$5837&amp;$C$3:$C$5837,0),4)</f>
        <v>4</v>
      </c>
      <c r="L1844">
        <f t="shared" ca="1" si="115"/>
        <v>4</v>
      </c>
    </row>
    <row r="1845" spans="1:12">
      <c r="A1845" s="6" t="s">
        <v>108</v>
      </c>
      <c r="B1845">
        <v>492000</v>
      </c>
      <c r="C1845" s="350" t="s">
        <v>573</v>
      </c>
      <c r="D1845" s="351">
        <f t="shared" ca="1" si="112"/>
        <v>6.272135838503697E-10</v>
      </c>
      <c r="E1845" s="375">
        <f t="shared" ca="1" si="113"/>
        <v>4</v>
      </c>
      <c r="G1845" s="6" t="s">
        <v>108</v>
      </c>
      <c r="H1845">
        <v>561900</v>
      </c>
      <c r="I1845" t="s">
        <v>577</v>
      </c>
      <c r="J1845" s="352">
        <f t="shared" ca="1" si="114"/>
        <v>1.3782126284530007E-9</v>
      </c>
      <c r="K1845" s="353">
        <f t="array" aca="1" ref="K1845" ca="1">INDEX($B$3:$E$5837,MATCH(H1845&amp;I1845,$B$3:$B$5837&amp;$C$3:$C$5837,0),4)</f>
        <v>4</v>
      </c>
      <c r="L1845">
        <f t="shared" ca="1" si="115"/>
        <v>4</v>
      </c>
    </row>
    <row r="1846" spans="1:12">
      <c r="A1846" s="6" t="s">
        <v>108</v>
      </c>
      <c r="B1846">
        <v>493000</v>
      </c>
      <c r="C1846" s="350" t="s">
        <v>573</v>
      </c>
      <c r="D1846" s="351">
        <f t="shared" ca="1" si="112"/>
        <v>8.7869116460450718E-11</v>
      </c>
      <c r="E1846" s="375">
        <f t="shared" ca="1" si="113"/>
        <v>4</v>
      </c>
      <c r="G1846" s="6" t="s">
        <v>108</v>
      </c>
      <c r="H1846" s="6">
        <v>562000</v>
      </c>
      <c r="I1846" t="s">
        <v>569</v>
      </c>
      <c r="J1846" s="352">
        <f t="shared" ca="1" si="114"/>
        <v>0.19643421256563245</v>
      </c>
      <c r="K1846" s="353">
        <f t="array" aca="1" ref="K1846" ca="1">INDEX($B$3:$E$5837,MATCH(H1846&amp;I1846,$B$3:$B$5837&amp;$C$3:$C$5837,0),4)</f>
        <v>2</v>
      </c>
      <c r="L1846">
        <f t="shared" ca="1" si="115"/>
        <v>1</v>
      </c>
    </row>
    <row r="1847" spans="1:12">
      <c r="A1847" s="6" t="s">
        <v>108</v>
      </c>
      <c r="B1847">
        <v>511110</v>
      </c>
      <c r="C1847" s="350" t="s">
        <v>573</v>
      </c>
      <c r="D1847" s="351">
        <f t="shared" ca="1" si="112"/>
        <v>1.6273354398726444E-9</v>
      </c>
      <c r="E1847" s="375">
        <f t="shared" ca="1" si="113"/>
        <v>4</v>
      </c>
      <c r="G1847" s="6" t="s">
        <v>108</v>
      </c>
      <c r="H1847" s="6">
        <v>562000</v>
      </c>
      <c r="I1847" t="s">
        <v>570</v>
      </c>
      <c r="J1847" s="352">
        <f t="shared" ca="1" si="114"/>
        <v>6.8773302545064752E-2</v>
      </c>
      <c r="K1847" s="353">
        <f t="array" aca="1" ref="K1847" ca="1">INDEX($B$3:$E$5837,MATCH(H1847&amp;I1847,$B$3:$B$5837&amp;$C$3:$C$5837,0),4)</f>
        <v>2</v>
      </c>
      <c r="L1847">
        <f t="shared" ca="1" si="115"/>
        <v>1</v>
      </c>
    </row>
    <row r="1848" spans="1:12">
      <c r="A1848" s="6" t="s">
        <v>108</v>
      </c>
      <c r="B1848">
        <v>511120</v>
      </c>
      <c r="C1848" s="350" t="s">
        <v>573</v>
      </c>
      <c r="D1848" s="351">
        <f t="shared" ca="1" si="112"/>
        <v>4.1917979922961592E-10</v>
      </c>
      <c r="E1848" s="375">
        <f t="shared" ca="1" si="113"/>
        <v>4</v>
      </c>
      <c r="G1848" s="6" t="s">
        <v>108</v>
      </c>
      <c r="H1848" s="6">
        <v>562000</v>
      </c>
      <c r="I1848" t="s">
        <v>571</v>
      </c>
      <c r="J1848" s="352">
        <f t="shared" ca="1" si="114"/>
        <v>1.7763233504628017E-5</v>
      </c>
      <c r="K1848" s="353">
        <f t="array" aca="1" ref="K1848" ca="1">INDEX($B$3:$E$5837,MATCH(H1848&amp;I1848,$B$3:$B$5837&amp;$C$3:$C$5837,0),4)</f>
        <v>2</v>
      </c>
      <c r="L1848">
        <f t="shared" ca="1" si="115"/>
        <v>1</v>
      </c>
    </row>
    <row r="1849" spans="1:12">
      <c r="A1849" s="6" t="s">
        <v>108</v>
      </c>
      <c r="B1849">
        <v>511130</v>
      </c>
      <c r="C1849" s="350" t="s">
        <v>573</v>
      </c>
      <c r="D1849" s="351">
        <f t="shared" ca="1" si="112"/>
        <v>4.7470341842451454E-10</v>
      </c>
      <c r="E1849" s="375">
        <f t="shared" ca="1" si="113"/>
        <v>4</v>
      </c>
      <c r="G1849" s="6" t="s">
        <v>108</v>
      </c>
      <c r="H1849" s="6">
        <v>562000</v>
      </c>
      <c r="I1849" t="s">
        <v>575</v>
      </c>
      <c r="J1849" s="352">
        <f t="shared" ca="1" si="114"/>
        <v>1.936031337230602E-6</v>
      </c>
      <c r="K1849" s="353">
        <f t="array" aca="1" ref="K1849" ca="1">INDEX($B$3:$E$5837,MATCH(H1849&amp;I1849,$B$3:$B$5837&amp;$C$3:$C$5837,0),4)</f>
        <v>4</v>
      </c>
      <c r="L1849">
        <f t="shared" ca="1" si="115"/>
        <v>4</v>
      </c>
    </row>
    <row r="1850" spans="1:12">
      <c r="A1850" s="6" t="s">
        <v>108</v>
      </c>
      <c r="B1850" t="s">
        <v>440</v>
      </c>
      <c r="C1850" s="350" t="s">
        <v>573</v>
      </c>
      <c r="D1850" s="351">
        <f t="shared" ca="1" si="112"/>
        <v>2.0209083960091746E-9</v>
      </c>
      <c r="E1850" s="375">
        <f t="shared" ca="1" si="113"/>
        <v>4</v>
      </c>
      <c r="G1850" s="6" t="s">
        <v>108</v>
      </c>
      <c r="H1850" s="6">
        <v>562000</v>
      </c>
      <c r="I1850" t="s">
        <v>574</v>
      </c>
      <c r="J1850" s="352">
        <f t="shared" ca="1" si="114"/>
        <v>1.7114137550219408E-7</v>
      </c>
      <c r="K1850" s="353">
        <f t="array" aca="1" ref="K1850" ca="1">INDEX($B$3:$E$5837,MATCH(H1850&amp;I1850,$B$3:$B$5837&amp;$C$3:$C$5837,0),4)</f>
        <v>4</v>
      </c>
      <c r="L1850">
        <f t="shared" ca="1" si="115"/>
        <v>4</v>
      </c>
    </row>
    <row r="1851" spans="1:12">
      <c r="A1851" s="6" t="s">
        <v>108</v>
      </c>
      <c r="B1851">
        <v>511200</v>
      </c>
      <c r="C1851" s="350" t="s">
        <v>573</v>
      </c>
      <c r="D1851" s="351">
        <f t="shared" ca="1" si="112"/>
        <v>7.0301859638082828E-10</v>
      </c>
      <c r="E1851" s="375">
        <f t="shared" ca="1" si="113"/>
        <v>4</v>
      </c>
      <c r="G1851" s="6" t="s">
        <v>108</v>
      </c>
      <c r="H1851" s="6">
        <v>562000</v>
      </c>
      <c r="I1851" t="s">
        <v>573</v>
      </c>
      <c r="J1851" s="352">
        <f t="shared" ca="1" si="114"/>
        <v>5.4109739318670205E-8</v>
      </c>
      <c r="K1851" s="353">
        <f t="array" aca="1" ref="K1851" ca="1">INDEX($B$3:$E$5837,MATCH(H1851&amp;I1851,$B$3:$B$5837&amp;$C$3:$C$5837,0),4)</f>
        <v>4</v>
      </c>
      <c r="L1851">
        <f t="shared" ca="1" si="115"/>
        <v>4</v>
      </c>
    </row>
    <row r="1852" spans="1:12">
      <c r="A1852" s="6" t="s">
        <v>108</v>
      </c>
      <c r="B1852">
        <v>512100</v>
      </c>
      <c r="C1852" s="350" t="s">
        <v>573</v>
      </c>
      <c r="D1852" s="351">
        <f t="shared" ca="1" si="112"/>
        <v>1.5040644388911166E-9</v>
      </c>
      <c r="E1852" s="375">
        <f t="shared" ca="1" si="113"/>
        <v>4</v>
      </c>
      <c r="G1852" s="6" t="s">
        <v>108</v>
      </c>
      <c r="H1852" s="6">
        <v>562000</v>
      </c>
      <c r="I1852" t="s">
        <v>576</v>
      </c>
      <c r="J1852" s="352">
        <f t="shared" ca="1" si="114"/>
        <v>1.0703923264549024E-7</v>
      </c>
      <c r="K1852" s="353">
        <f t="array" aca="1" ref="K1852" ca="1">INDEX($B$3:$E$5837,MATCH(H1852&amp;I1852,$B$3:$B$5837&amp;$C$3:$C$5837,0),4)</f>
        <v>4</v>
      </c>
      <c r="L1852">
        <f t="shared" ca="1" si="115"/>
        <v>4</v>
      </c>
    </row>
    <row r="1853" spans="1:12">
      <c r="A1853" s="6" t="s">
        <v>108</v>
      </c>
      <c r="B1853">
        <v>512200</v>
      </c>
      <c r="C1853" s="350" t="s">
        <v>573</v>
      </c>
      <c r="D1853" s="351">
        <f t="shared" ca="1" si="112"/>
        <v>0</v>
      </c>
      <c r="E1853" s="375" t="str">
        <f t="shared" ca="1" si="113"/>
        <v/>
      </c>
      <c r="G1853" s="6" t="s">
        <v>108</v>
      </c>
      <c r="H1853">
        <v>562000</v>
      </c>
      <c r="I1853" t="s">
        <v>577</v>
      </c>
      <c r="J1853" s="352">
        <f t="shared" ca="1" si="114"/>
        <v>4.8400913610737117E-9</v>
      </c>
      <c r="K1853" s="353">
        <f t="array" aca="1" ref="K1853" ca="1">INDEX($B$3:$E$5837,MATCH(H1853&amp;I1853,$B$3:$B$5837&amp;$C$3:$C$5837,0),4)</f>
        <v>4</v>
      </c>
      <c r="L1853">
        <f t="shared" ca="1" si="115"/>
        <v>4</v>
      </c>
    </row>
    <row r="1854" spans="1:12">
      <c r="A1854" s="6" t="s">
        <v>108</v>
      </c>
      <c r="B1854">
        <v>515100</v>
      </c>
      <c r="C1854" s="350" t="s">
        <v>573</v>
      </c>
      <c r="D1854" s="351">
        <f t="shared" ca="1" si="112"/>
        <v>4.3150258692591914E-10</v>
      </c>
      <c r="E1854" s="375">
        <f t="shared" ca="1" si="113"/>
        <v>4</v>
      </c>
      <c r="G1854" s="6" t="s">
        <v>108</v>
      </c>
      <c r="H1854" s="6">
        <v>611100</v>
      </c>
      <c r="I1854" t="s">
        <v>569</v>
      </c>
      <c r="J1854" s="352">
        <f t="shared" ca="1" si="114"/>
        <v>0.13766822258073694</v>
      </c>
      <c r="K1854" s="353">
        <f t="array" aca="1" ref="K1854" ca="1">INDEX($B$3:$E$5837,MATCH(H1854&amp;I1854,$B$3:$B$5837&amp;$C$3:$C$5837,0),4)</f>
        <v>4</v>
      </c>
      <c r="L1854">
        <f t="shared" ca="1" si="115"/>
        <v>4</v>
      </c>
    </row>
    <row r="1855" spans="1:12">
      <c r="A1855" s="6" t="s">
        <v>108</v>
      </c>
      <c r="B1855">
        <v>515200</v>
      </c>
      <c r="C1855" s="350" t="s">
        <v>573</v>
      </c>
      <c r="D1855" s="351">
        <f t="shared" ca="1" si="112"/>
        <v>3.9306512717746582E-8</v>
      </c>
      <c r="E1855" s="375">
        <f t="shared" ca="1" si="113"/>
        <v>4</v>
      </c>
      <c r="G1855" s="6" t="s">
        <v>108</v>
      </c>
      <c r="H1855">
        <v>611100</v>
      </c>
      <c r="I1855" t="s">
        <v>570</v>
      </c>
      <c r="J1855" s="352">
        <f t="shared" ca="1" si="114"/>
        <v>1.3454933489479172E-5</v>
      </c>
      <c r="K1855" s="353">
        <f t="array" aca="1" ref="K1855" ca="1">INDEX($B$3:$E$5837,MATCH(H1855&amp;I1855,$B$3:$B$5837&amp;$C$3:$C$5837,0),4)</f>
        <v>4</v>
      </c>
      <c r="L1855">
        <f t="shared" ca="1" si="115"/>
        <v>4</v>
      </c>
    </row>
    <row r="1856" spans="1:12">
      <c r="A1856" s="6" t="s">
        <v>108</v>
      </c>
      <c r="B1856">
        <v>517110</v>
      </c>
      <c r="C1856" s="350" t="s">
        <v>573</v>
      </c>
      <c r="D1856" s="351">
        <f t="shared" ca="1" si="112"/>
        <v>1.1378199464129702E-9</v>
      </c>
      <c r="E1856" s="375">
        <f t="shared" ca="1" si="113"/>
        <v>4</v>
      </c>
      <c r="G1856" s="6" t="s">
        <v>108</v>
      </c>
      <c r="H1856">
        <v>611100</v>
      </c>
      <c r="I1856" t="s">
        <v>571</v>
      </c>
      <c r="J1856" s="352">
        <f t="shared" ca="1" si="114"/>
        <v>2.8245167205041256E-7</v>
      </c>
      <c r="K1856" s="353">
        <f t="array" aca="1" ref="K1856" ca="1">INDEX($B$3:$E$5837,MATCH(H1856&amp;I1856,$B$3:$B$5837&amp;$C$3:$C$5837,0),4)</f>
        <v>4</v>
      </c>
      <c r="L1856">
        <f t="shared" ca="1" si="115"/>
        <v>4</v>
      </c>
    </row>
    <row r="1857" spans="1:12">
      <c r="A1857" s="6" t="s">
        <v>108</v>
      </c>
      <c r="B1857">
        <v>517210</v>
      </c>
      <c r="C1857" s="350" t="s">
        <v>573</v>
      </c>
      <c r="D1857" s="351">
        <f t="shared" ca="1" si="112"/>
        <v>2.2570231324664047E-9</v>
      </c>
      <c r="E1857" s="375">
        <f t="shared" ca="1" si="113"/>
        <v>4</v>
      </c>
      <c r="G1857" s="6" t="s">
        <v>108</v>
      </c>
      <c r="H1857" s="6">
        <v>611100</v>
      </c>
      <c r="I1857" t="s">
        <v>575</v>
      </c>
      <c r="J1857" s="352">
        <f t="shared" ca="1" si="114"/>
        <v>1.3451898652289193E-7</v>
      </c>
      <c r="K1857" s="353">
        <f t="array" aca="1" ref="K1857" ca="1">INDEX($B$3:$E$5837,MATCH(H1857&amp;I1857,$B$3:$B$5837&amp;$C$3:$C$5837,0),4)</f>
        <v>4</v>
      </c>
      <c r="L1857">
        <f t="shared" ca="1" si="115"/>
        <v>4</v>
      </c>
    </row>
    <row r="1858" spans="1:12">
      <c r="A1858" s="6" t="s">
        <v>108</v>
      </c>
      <c r="B1858" t="s">
        <v>449</v>
      </c>
      <c r="C1858" s="350" t="s">
        <v>573</v>
      </c>
      <c r="D1858" s="351">
        <f t="shared" ca="1" si="112"/>
        <v>5.1795454835172037E-10</v>
      </c>
      <c r="E1858" s="375">
        <f t="shared" ca="1" si="113"/>
        <v>4</v>
      </c>
      <c r="G1858" s="6" t="s">
        <v>108</v>
      </c>
      <c r="H1858">
        <v>611100</v>
      </c>
      <c r="I1858" t="s">
        <v>574</v>
      </c>
      <c r="J1858" s="352">
        <f t="shared" ca="1" si="114"/>
        <v>1.1891214745325525E-8</v>
      </c>
      <c r="K1858" s="353">
        <f t="array" aca="1" ref="K1858" ca="1">INDEX($B$3:$E$5837,MATCH(H1858&amp;I1858,$B$3:$B$5837&amp;$C$3:$C$5837,0),4)</f>
        <v>4</v>
      </c>
      <c r="L1858">
        <f t="shared" ca="1" si="115"/>
        <v>4</v>
      </c>
    </row>
    <row r="1859" spans="1:12">
      <c r="A1859" s="6" t="s">
        <v>108</v>
      </c>
      <c r="B1859">
        <v>518200</v>
      </c>
      <c r="C1859" s="350" t="s">
        <v>573</v>
      </c>
      <c r="D1859" s="351">
        <f t="shared" ref="D1859:D1922" ca="1" si="116">OFFSET(matrix1,MOD(ROW()-ROW($D$3),ROWS(matrix1)),TRUNC((ROW()-ROW($D$3))/ROWS(matrix1)),1,1)</f>
        <v>3.1367494257662424E-8</v>
      </c>
      <c r="E1859" s="375">
        <f t="shared" ref="E1859:E1922" ca="1" si="117">OFFSET(matrix4,MOD(ROW()-ROW($E$3),ROWS(matrix4)),TRUNC((ROW()-ROW($E$3))/ROWS(matrix4)),1,1)</f>
        <v>4</v>
      </c>
      <c r="G1859" s="6" t="s">
        <v>108</v>
      </c>
      <c r="H1859" s="6">
        <v>611100</v>
      </c>
      <c r="I1859" t="s">
        <v>573</v>
      </c>
      <c r="J1859" s="352">
        <f t="shared" ca="1" si="114"/>
        <v>3.7596433250803369E-9</v>
      </c>
      <c r="K1859" s="353">
        <f t="array" aca="1" ref="K1859" ca="1">INDEX($B$3:$E$5837,MATCH(H1859&amp;I1859,$B$3:$B$5837&amp;$C$3:$C$5837,0),4)</f>
        <v>4</v>
      </c>
      <c r="L1859">
        <f t="shared" ca="1" si="115"/>
        <v>4</v>
      </c>
    </row>
    <row r="1860" spans="1:12">
      <c r="A1860" s="6" t="s">
        <v>108</v>
      </c>
      <c r="B1860" t="s">
        <v>452</v>
      </c>
      <c r="C1860" s="350" t="s">
        <v>573</v>
      </c>
      <c r="D1860" s="351">
        <f t="shared" ca="1" si="116"/>
        <v>0</v>
      </c>
      <c r="E1860" s="375" t="str">
        <f t="shared" ca="1" si="117"/>
        <v/>
      </c>
      <c r="G1860" s="6" t="s">
        <v>108</v>
      </c>
      <c r="H1860" s="6">
        <v>611100</v>
      </c>
      <c r="I1860" t="s">
        <v>576</v>
      </c>
      <c r="J1860" s="352">
        <f t="shared" ref="J1860:J1923" ca="1" si="118">SUMIFS(D$3:D$5837,B$3:B$5837,H1860,C$3:C$5837,I1860)</f>
        <v>7.4372810071639574E-9</v>
      </c>
      <c r="K1860" s="353">
        <f t="array" aca="1" ref="K1860" ca="1">INDEX($B$3:$E$5837,MATCH(H1860&amp;I1860,$B$3:$B$5837&amp;$C$3:$C$5837,0),4)</f>
        <v>4</v>
      </c>
      <c r="L1860">
        <f t="shared" ref="L1860:L1923" ca="1" si="119">IF(K1860&gt;2,4,1)</f>
        <v>4</v>
      </c>
    </row>
    <row r="1861" spans="1:12">
      <c r="A1861" s="6" t="s">
        <v>108</v>
      </c>
      <c r="B1861">
        <v>519130</v>
      </c>
      <c r="C1861" s="350" t="s">
        <v>573</v>
      </c>
      <c r="D1861" s="351">
        <f t="shared" ca="1" si="116"/>
        <v>0</v>
      </c>
      <c r="E1861" s="375" t="str">
        <f t="shared" ca="1" si="117"/>
        <v/>
      </c>
      <c r="G1861" s="6" t="s">
        <v>108</v>
      </c>
      <c r="H1861">
        <v>611100</v>
      </c>
      <c r="I1861" t="s">
        <v>577</v>
      </c>
      <c r="J1861" s="352">
        <f t="shared" ca="1" si="118"/>
        <v>3.3629837082140642E-10</v>
      </c>
      <c r="K1861" s="353">
        <f t="array" aca="1" ref="K1861" ca="1">INDEX($B$3:$E$5837,MATCH(H1861&amp;I1861,$B$3:$B$5837&amp;$C$3:$C$5837,0),4)</f>
        <v>4</v>
      </c>
      <c r="L1861">
        <f t="shared" ca="1" si="119"/>
        <v>4</v>
      </c>
    </row>
    <row r="1862" spans="1:12">
      <c r="A1862" s="6" t="s">
        <v>108</v>
      </c>
      <c r="B1862" t="s">
        <v>455</v>
      </c>
      <c r="C1862" s="350" t="s">
        <v>573</v>
      </c>
      <c r="D1862" s="351">
        <f t="shared" ca="1" si="116"/>
        <v>5.596706122682816E-11</v>
      </c>
      <c r="E1862" s="375">
        <f t="shared" ca="1" si="117"/>
        <v>4</v>
      </c>
      <c r="G1862" s="6" t="s">
        <v>108</v>
      </c>
      <c r="H1862">
        <v>621100</v>
      </c>
      <c r="I1862" t="s">
        <v>569</v>
      </c>
      <c r="J1862" s="352">
        <f t="shared" ca="1" si="118"/>
        <v>1.8158654319365888E-3</v>
      </c>
      <c r="K1862" s="353">
        <f t="array" aca="1" ref="K1862" ca="1">INDEX($B$3:$E$5837,MATCH(H1862&amp;I1862,$B$3:$B$5837&amp;$C$3:$C$5837,0),4)</f>
        <v>4</v>
      </c>
      <c r="L1862">
        <f t="shared" ca="1" si="119"/>
        <v>4</v>
      </c>
    </row>
    <row r="1863" spans="1:12">
      <c r="A1863" s="6" t="s">
        <v>108</v>
      </c>
      <c r="B1863" t="s">
        <v>457</v>
      </c>
      <c r="C1863" s="350" t="s">
        <v>573</v>
      </c>
      <c r="D1863" s="351">
        <f t="shared" ca="1" si="116"/>
        <v>0</v>
      </c>
      <c r="E1863" s="375" t="str">
        <f t="shared" ca="1" si="117"/>
        <v/>
      </c>
      <c r="G1863" s="6" t="s">
        <v>108</v>
      </c>
      <c r="H1863" s="6">
        <v>621100</v>
      </c>
      <c r="I1863" t="s">
        <v>575</v>
      </c>
      <c r="J1863" s="352">
        <f t="shared" ca="1" si="118"/>
        <v>2.5494713525298542E-7</v>
      </c>
      <c r="K1863" s="353">
        <f t="array" aca="1" ref="K1863" ca="1">INDEX($B$3:$E$5837,MATCH(H1863&amp;I1863,$B$3:$B$5837&amp;$C$3:$C$5837,0),4)</f>
        <v>4</v>
      </c>
      <c r="L1863">
        <f t="shared" ca="1" si="119"/>
        <v>4</v>
      </c>
    </row>
    <row r="1864" spans="1:12">
      <c r="A1864" s="6" t="s">
        <v>108</v>
      </c>
      <c r="B1864" t="s">
        <v>459</v>
      </c>
      <c r="C1864" s="350" t="s">
        <v>573</v>
      </c>
      <c r="D1864" s="351">
        <f t="shared" ca="1" si="116"/>
        <v>0</v>
      </c>
      <c r="E1864" s="375" t="str">
        <f t="shared" ca="1" si="117"/>
        <v/>
      </c>
      <c r="G1864" s="6" t="s">
        <v>108</v>
      </c>
      <c r="H1864" s="6">
        <v>621100</v>
      </c>
      <c r="I1864" t="s">
        <v>574</v>
      </c>
      <c r="J1864" s="352">
        <f t="shared" ca="1" si="118"/>
        <v>2.2536827048447095E-8</v>
      </c>
      <c r="K1864" s="353">
        <f t="array" aca="1" ref="K1864" ca="1">INDEX($B$3:$E$5837,MATCH(H1864&amp;I1864,$B$3:$B$5837&amp;$C$3:$C$5837,0),4)</f>
        <v>4</v>
      </c>
      <c r="L1864">
        <f t="shared" ca="1" si="119"/>
        <v>4</v>
      </c>
    </row>
    <row r="1865" spans="1:12">
      <c r="A1865" s="6" t="s">
        <v>108</v>
      </c>
      <c r="B1865">
        <v>523900</v>
      </c>
      <c r="C1865" s="350" t="s">
        <v>573</v>
      </c>
      <c r="D1865" s="351">
        <f t="shared" ca="1" si="116"/>
        <v>6.9229959185445809E-10</v>
      </c>
      <c r="E1865" s="375">
        <f t="shared" ca="1" si="117"/>
        <v>4</v>
      </c>
      <c r="G1865" s="6" t="s">
        <v>108</v>
      </c>
      <c r="H1865" s="6">
        <v>621100</v>
      </c>
      <c r="I1865" t="s">
        <v>570</v>
      </c>
      <c r="J1865" s="352">
        <f t="shared" ca="1" si="118"/>
        <v>1.3831258267739006E-7</v>
      </c>
      <c r="K1865" s="353">
        <f t="array" aca="1" ref="K1865" ca="1">INDEX($B$3:$E$5837,MATCH(H1865&amp;I1865,$B$3:$B$5837&amp;$C$3:$C$5837,0),4)</f>
        <v>4</v>
      </c>
      <c r="L1865">
        <f t="shared" ca="1" si="119"/>
        <v>4</v>
      </c>
    </row>
    <row r="1866" spans="1:12">
      <c r="A1866" s="6" t="s">
        <v>108</v>
      </c>
      <c r="B1866">
        <v>524100</v>
      </c>
      <c r="C1866" s="350" t="s">
        <v>573</v>
      </c>
      <c r="D1866" s="351">
        <f t="shared" ca="1" si="116"/>
        <v>0</v>
      </c>
      <c r="E1866" s="375" t="str">
        <f t="shared" ca="1" si="117"/>
        <v/>
      </c>
      <c r="G1866" s="6" t="s">
        <v>108</v>
      </c>
      <c r="H1866">
        <v>621100</v>
      </c>
      <c r="I1866" t="s">
        <v>573</v>
      </c>
      <c r="J1866" s="352">
        <f t="shared" ca="1" si="118"/>
        <v>7.1254647397980889E-9</v>
      </c>
      <c r="K1866" s="353">
        <f t="array" aca="1" ref="K1866" ca="1">INDEX($B$3:$E$5837,MATCH(H1866&amp;I1866,$B$3:$B$5837&amp;$C$3:$C$5837,0),4)</f>
        <v>4</v>
      </c>
      <c r="L1866">
        <f t="shared" ca="1" si="119"/>
        <v>4</v>
      </c>
    </row>
    <row r="1867" spans="1:12">
      <c r="A1867" s="6" t="s">
        <v>108</v>
      </c>
      <c r="B1867">
        <v>524200</v>
      </c>
      <c r="C1867" s="350" t="s">
        <v>573</v>
      </c>
      <c r="D1867" s="351">
        <f t="shared" ca="1" si="116"/>
        <v>2.9595250628375059E-10</v>
      </c>
      <c r="E1867" s="375">
        <f t="shared" ca="1" si="117"/>
        <v>4</v>
      </c>
      <c r="G1867" s="6" t="s">
        <v>108</v>
      </c>
      <c r="H1867" s="6">
        <v>621100</v>
      </c>
      <c r="I1867" t="s">
        <v>576</v>
      </c>
      <c r="J1867" s="352">
        <f t="shared" ca="1" si="118"/>
        <v>1.4095508268828767E-8</v>
      </c>
      <c r="K1867" s="353">
        <f t="array" aca="1" ref="K1867" ca="1">INDEX($B$3:$E$5837,MATCH(H1867&amp;I1867,$B$3:$B$5837&amp;$C$3:$C$5837,0),4)</f>
        <v>4</v>
      </c>
      <c r="L1867">
        <f t="shared" ca="1" si="119"/>
        <v>4</v>
      </c>
    </row>
    <row r="1868" spans="1:12">
      <c r="A1868" s="6" t="s">
        <v>108</v>
      </c>
      <c r="B1868">
        <v>525000</v>
      </c>
      <c r="C1868" s="350" t="s">
        <v>573</v>
      </c>
      <c r="D1868" s="351">
        <f t="shared" ca="1" si="116"/>
        <v>0</v>
      </c>
      <c r="E1868" s="375" t="str">
        <f t="shared" ca="1" si="117"/>
        <v/>
      </c>
      <c r="G1868" s="6" t="s">
        <v>108</v>
      </c>
      <c r="H1868" s="6">
        <v>621100</v>
      </c>
      <c r="I1868" t="s">
        <v>571</v>
      </c>
      <c r="J1868" s="352">
        <f t="shared" ca="1" si="118"/>
        <v>3.4950511185623496E-9</v>
      </c>
      <c r="K1868" s="353">
        <f t="array" aca="1" ref="K1868" ca="1">INDEX($B$3:$E$5837,MATCH(H1868&amp;I1868,$B$3:$B$5837&amp;$C$3:$C$5837,0),4)</f>
        <v>4</v>
      </c>
      <c r="L1868">
        <f t="shared" ca="1" si="119"/>
        <v>4</v>
      </c>
    </row>
    <row r="1869" spans="1:12">
      <c r="A1869" s="6" t="s">
        <v>108</v>
      </c>
      <c r="B1869" t="s">
        <v>465</v>
      </c>
      <c r="C1869" s="350" t="s">
        <v>573</v>
      </c>
      <c r="D1869" s="351">
        <f t="shared" ca="1" si="116"/>
        <v>4.1734125939280523E-10</v>
      </c>
      <c r="E1869" s="375">
        <f t="shared" ca="1" si="117"/>
        <v>4</v>
      </c>
      <c r="G1869" s="6" t="s">
        <v>108</v>
      </c>
      <c r="H1869">
        <v>621100</v>
      </c>
      <c r="I1869" t="s">
        <v>577</v>
      </c>
      <c r="J1869" s="352">
        <f t="shared" ca="1" si="118"/>
        <v>6.3736955241313183E-10</v>
      </c>
      <c r="K1869" s="353">
        <f t="array" aca="1" ref="K1869" ca="1">INDEX($B$3:$E$5837,MATCH(H1869&amp;I1869,$B$3:$B$5837&amp;$C$3:$C$5837,0),4)</f>
        <v>4</v>
      </c>
      <c r="L1869">
        <f t="shared" ca="1" si="119"/>
        <v>4</v>
      </c>
    </row>
    <row r="1870" spans="1:12">
      <c r="A1870" s="6" t="s">
        <v>108</v>
      </c>
      <c r="B1870" t="s">
        <v>467</v>
      </c>
      <c r="C1870" s="350" t="s">
        <v>573</v>
      </c>
      <c r="D1870" s="351">
        <f t="shared" ca="1" si="116"/>
        <v>3.0076219667959143E-10</v>
      </c>
      <c r="E1870" s="375">
        <f t="shared" ca="1" si="117"/>
        <v>4</v>
      </c>
      <c r="G1870" s="6" t="s">
        <v>108</v>
      </c>
      <c r="H1870">
        <v>621200</v>
      </c>
      <c r="I1870" t="s">
        <v>569</v>
      </c>
      <c r="J1870" s="352">
        <f t="shared" ca="1" si="118"/>
        <v>3.6409453690603834E-3</v>
      </c>
      <c r="K1870" s="353">
        <f t="array" aca="1" ref="K1870" ca="1">INDEX($B$3:$E$5837,MATCH(H1870&amp;I1870,$B$3:$B$5837&amp;$C$3:$C$5837,0),4)</f>
        <v>4</v>
      </c>
      <c r="L1870">
        <f t="shared" ca="1" si="119"/>
        <v>4</v>
      </c>
    </row>
    <row r="1871" spans="1:12">
      <c r="A1871" s="6" t="s">
        <v>108</v>
      </c>
      <c r="B1871">
        <v>532100</v>
      </c>
      <c r="C1871" s="350" t="s">
        <v>573</v>
      </c>
      <c r="D1871" s="351">
        <f t="shared" ca="1" si="116"/>
        <v>1.2080742554261932E-9</v>
      </c>
      <c r="E1871" s="375">
        <f t="shared" ca="1" si="117"/>
        <v>4</v>
      </c>
      <c r="G1871" s="6" t="s">
        <v>108</v>
      </c>
      <c r="H1871" s="6">
        <v>621200</v>
      </c>
      <c r="I1871" t="s">
        <v>575</v>
      </c>
      <c r="J1871" s="352">
        <f t="shared" ca="1" si="118"/>
        <v>1.9169475640293546E-7</v>
      </c>
      <c r="K1871" s="353">
        <f t="array" aca="1" ref="K1871" ca="1">INDEX($B$3:$E$5837,MATCH(H1871&amp;I1871,$B$3:$B$5837&amp;$C$3:$C$5837,0),4)</f>
        <v>4</v>
      </c>
      <c r="L1871">
        <f t="shared" ca="1" si="119"/>
        <v>4</v>
      </c>
    </row>
    <row r="1872" spans="1:12">
      <c r="A1872" s="6" t="s">
        <v>108</v>
      </c>
      <c r="B1872" t="s">
        <v>470</v>
      </c>
      <c r="C1872" s="350" t="s">
        <v>573</v>
      </c>
      <c r="D1872" s="351">
        <f t="shared" ca="1" si="116"/>
        <v>4.4870212569847484E-10</v>
      </c>
      <c r="E1872" s="375">
        <f t="shared" ca="1" si="117"/>
        <v>4</v>
      </c>
      <c r="G1872" s="6" t="s">
        <v>108</v>
      </c>
      <c r="H1872" s="6">
        <v>621200</v>
      </c>
      <c r="I1872" t="s">
        <v>570</v>
      </c>
      <c r="J1872" s="352">
        <f t="shared" ca="1" si="118"/>
        <v>2.8860231205057311E-7</v>
      </c>
      <c r="K1872" s="353">
        <f t="array" aca="1" ref="K1872" ca="1">INDEX($B$3:$E$5837,MATCH(H1872&amp;I1872,$B$3:$B$5837&amp;$C$3:$C$5837,0),4)</f>
        <v>4</v>
      </c>
      <c r="L1872">
        <f t="shared" ca="1" si="119"/>
        <v>4</v>
      </c>
    </row>
    <row r="1873" spans="1:12">
      <c r="A1873" s="6" t="s">
        <v>108</v>
      </c>
      <c r="B1873">
        <v>532400</v>
      </c>
      <c r="C1873" s="350" t="s">
        <v>573</v>
      </c>
      <c r="D1873" s="351">
        <f t="shared" ca="1" si="116"/>
        <v>1.3180926350834612E-8</v>
      </c>
      <c r="E1873" s="375">
        <f t="shared" ca="1" si="117"/>
        <v>4</v>
      </c>
      <c r="G1873" s="6" t="s">
        <v>108</v>
      </c>
      <c r="H1873" s="6">
        <v>621200</v>
      </c>
      <c r="I1873" t="s">
        <v>574</v>
      </c>
      <c r="J1873" s="352">
        <f t="shared" ca="1" si="118"/>
        <v>1.6945440735626249E-8</v>
      </c>
      <c r="K1873" s="353">
        <f t="array" aca="1" ref="K1873" ca="1">INDEX($B$3:$E$5837,MATCH(H1873&amp;I1873,$B$3:$B$5837&amp;$C$3:$C$5837,0),4)</f>
        <v>4</v>
      </c>
      <c r="L1873">
        <f t="shared" ca="1" si="119"/>
        <v>4</v>
      </c>
    </row>
    <row r="1874" spans="1:12">
      <c r="A1874" s="6" t="s">
        <v>108</v>
      </c>
      <c r="B1874">
        <v>533000</v>
      </c>
      <c r="C1874" s="350" t="s">
        <v>573</v>
      </c>
      <c r="D1874" s="351">
        <f t="shared" ca="1" si="116"/>
        <v>1.5107203536279319E-10</v>
      </c>
      <c r="E1874" s="375">
        <f t="shared" ca="1" si="117"/>
        <v>4</v>
      </c>
      <c r="G1874" s="6" t="s">
        <v>108</v>
      </c>
      <c r="H1874">
        <v>621200</v>
      </c>
      <c r="I1874" t="s">
        <v>573</v>
      </c>
      <c r="J1874" s="352">
        <f t="shared" ca="1" si="118"/>
        <v>5.3576370889513883E-9</v>
      </c>
      <c r="K1874" s="353">
        <f t="array" aca="1" ref="K1874" ca="1">INDEX($B$3:$E$5837,MATCH(H1874&amp;I1874,$B$3:$B$5837&amp;$C$3:$C$5837,0),4)</f>
        <v>4</v>
      </c>
      <c r="L1874">
        <f t="shared" ca="1" si="119"/>
        <v>4</v>
      </c>
    </row>
    <row r="1875" spans="1:12">
      <c r="A1875" s="6" t="s">
        <v>108</v>
      </c>
      <c r="B1875">
        <v>541100</v>
      </c>
      <c r="C1875" s="350" t="s">
        <v>573</v>
      </c>
      <c r="D1875" s="351">
        <f t="shared" ca="1" si="116"/>
        <v>9.2023345651946618E-10</v>
      </c>
      <c r="E1875" s="375">
        <f t="shared" ca="1" si="117"/>
        <v>4</v>
      </c>
      <c r="G1875" s="6" t="s">
        <v>108</v>
      </c>
      <c r="H1875" s="6">
        <v>621200</v>
      </c>
      <c r="I1875" t="s">
        <v>576</v>
      </c>
      <c r="J1875" s="352">
        <f t="shared" ca="1" si="118"/>
        <v>1.0598412966231016E-8</v>
      </c>
      <c r="K1875" s="353">
        <f t="array" aca="1" ref="K1875" ca="1">INDEX($B$3:$E$5837,MATCH(H1875&amp;I1875,$B$3:$B$5837&amp;$C$3:$C$5837,0),4)</f>
        <v>4</v>
      </c>
      <c r="L1875">
        <f t="shared" ca="1" si="119"/>
        <v>4</v>
      </c>
    </row>
    <row r="1876" spans="1:12">
      <c r="A1876" s="6" t="s">
        <v>108</v>
      </c>
      <c r="B1876">
        <v>541511</v>
      </c>
      <c r="C1876" s="350" t="s">
        <v>573</v>
      </c>
      <c r="D1876" s="351">
        <f t="shared" ca="1" si="116"/>
        <v>1.4865394264325094E-10</v>
      </c>
      <c r="E1876" s="375">
        <f t="shared" ca="1" si="117"/>
        <v>4</v>
      </c>
      <c r="G1876" s="6" t="s">
        <v>108</v>
      </c>
      <c r="H1876" s="6">
        <v>621200</v>
      </c>
      <c r="I1876" t="s">
        <v>571</v>
      </c>
      <c r="J1876" s="352">
        <f t="shared" ca="1" si="118"/>
        <v>7.0742139093620812E-9</v>
      </c>
      <c r="K1876" s="353">
        <f t="array" aca="1" ref="K1876" ca="1">INDEX($B$3:$E$5837,MATCH(H1876&amp;I1876,$B$3:$B$5837&amp;$C$3:$C$5837,0),4)</f>
        <v>4</v>
      </c>
      <c r="L1876">
        <f t="shared" ca="1" si="119"/>
        <v>4</v>
      </c>
    </row>
    <row r="1877" spans="1:12">
      <c r="A1877" s="6" t="s">
        <v>108</v>
      </c>
      <c r="B1877">
        <v>541512</v>
      </c>
      <c r="C1877" s="350" t="s">
        <v>573</v>
      </c>
      <c r="D1877" s="351">
        <f t="shared" ca="1" si="116"/>
        <v>1.5208980949435893E-8</v>
      </c>
      <c r="E1877" s="375">
        <f t="shared" ca="1" si="117"/>
        <v>4</v>
      </c>
      <c r="G1877" s="6" t="s">
        <v>108</v>
      </c>
      <c r="H1877">
        <v>621200</v>
      </c>
      <c r="I1877" t="s">
        <v>577</v>
      </c>
      <c r="J1877" s="352">
        <f t="shared" ca="1" si="118"/>
        <v>4.7923817997500958E-10</v>
      </c>
      <c r="K1877" s="353">
        <f t="array" aca="1" ref="K1877" ca="1">INDEX($B$3:$E$5837,MATCH(H1877&amp;I1877,$B$3:$B$5837&amp;$C$3:$C$5837,0),4)</f>
        <v>4</v>
      </c>
      <c r="L1877">
        <f t="shared" ca="1" si="119"/>
        <v>4</v>
      </c>
    </row>
    <row r="1878" spans="1:12">
      <c r="A1878" s="6" t="s">
        <v>108</v>
      </c>
      <c r="B1878" t="s">
        <v>477</v>
      </c>
      <c r="C1878" s="350" t="s">
        <v>573</v>
      </c>
      <c r="D1878" s="351">
        <f t="shared" ca="1" si="116"/>
        <v>7.6910059842509324E-10</v>
      </c>
      <c r="E1878" s="375">
        <f t="shared" ca="1" si="117"/>
        <v>4</v>
      </c>
      <c r="G1878" s="6" t="s">
        <v>108</v>
      </c>
      <c r="H1878" s="6">
        <v>621300</v>
      </c>
      <c r="I1878" t="s">
        <v>569</v>
      </c>
      <c r="J1878" s="352">
        <f t="shared" ca="1" si="118"/>
        <v>4.8005062449684522E-3</v>
      </c>
      <c r="K1878" s="353">
        <f t="array" aca="1" ref="K1878" ca="1">INDEX($B$3:$E$5837,MATCH(H1878&amp;I1878,$B$3:$B$5837&amp;$C$3:$C$5837,0),4)</f>
        <v>4</v>
      </c>
      <c r="L1878">
        <f t="shared" ca="1" si="119"/>
        <v>4</v>
      </c>
    </row>
    <row r="1879" spans="1:12">
      <c r="A1879" s="6" t="s">
        <v>108</v>
      </c>
      <c r="B1879">
        <v>541200</v>
      </c>
      <c r="C1879" s="350" t="s">
        <v>573</v>
      </c>
      <c r="D1879" s="351">
        <f t="shared" ca="1" si="116"/>
        <v>8.5421367236405469E-10</v>
      </c>
      <c r="E1879" s="375">
        <f t="shared" ca="1" si="117"/>
        <v>4</v>
      </c>
      <c r="G1879" s="6" t="s">
        <v>108</v>
      </c>
      <c r="H1879">
        <v>621300</v>
      </c>
      <c r="I1879" t="s">
        <v>570</v>
      </c>
      <c r="J1879" s="352">
        <f t="shared" ca="1" si="118"/>
        <v>3.7514431789418362E-7</v>
      </c>
      <c r="K1879" s="353">
        <f t="array" aca="1" ref="K1879" ca="1">INDEX($B$3:$E$5837,MATCH(H1879&amp;I1879,$B$3:$B$5837&amp;$C$3:$C$5837,0),4)</f>
        <v>4</v>
      </c>
      <c r="L1879">
        <f t="shared" ca="1" si="119"/>
        <v>4</v>
      </c>
    </row>
    <row r="1880" spans="1:12">
      <c r="A1880" s="6" t="s">
        <v>108</v>
      </c>
      <c r="B1880">
        <v>541300</v>
      </c>
      <c r="C1880" s="350" t="s">
        <v>573</v>
      </c>
      <c r="D1880" s="351">
        <f t="shared" ca="1" si="116"/>
        <v>4.1475236478141476E-9</v>
      </c>
      <c r="E1880" s="375">
        <f t="shared" ca="1" si="117"/>
        <v>4</v>
      </c>
      <c r="G1880" s="6" t="s">
        <v>108</v>
      </c>
      <c r="H1880" s="6">
        <v>621300</v>
      </c>
      <c r="I1880" t="s">
        <v>575</v>
      </c>
      <c r="J1880" s="352">
        <f t="shared" ca="1" si="118"/>
        <v>9.529601147093782E-8</v>
      </c>
      <c r="K1880" s="353">
        <f t="array" aca="1" ref="K1880" ca="1">INDEX($B$3:$E$5837,MATCH(H1880&amp;I1880,$B$3:$B$5837&amp;$C$3:$C$5837,0),4)</f>
        <v>4</v>
      </c>
      <c r="L1880">
        <f t="shared" ca="1" si="119"/>
        <v>4</v>
      </c>
    </row>
    <row r="1881" spans="1:12">
      <c r="A1881" s="6" t="s">
        <v>108</v>
      </c>
      <c r="B1881">
        <v>541400</v>
      </c>
      <c r="C1881" s="350" t="s">
        <v>573</v>
      </c>
      <c r="D1881" s="351">
        <f t="shared" ca="1" si="116"/>
        <v>5.9702486260214209E-9</v>
      </c>
      <c r="E1881" s="375">
        <f t="shared" ca="1" si="117"/>
        <v>4</v>
      </c>
      <c r="G1881" s="6" t="s">
        <v>108</v>
      </c>
      <c r="H1881" s="6">
        <v>621300</v>
      </c>
      <c r="I1881" t="s">
        <v>574</v>
      </c>
      <c r="J1881" s="352">
        <f t="shared" ca="1" si="118"/>
        <v>8.4239806295380112E-9</v>
      </c>
      <c r="K1881" s="353">
        <f t="array" aca="1" ref="K1881" ca="1">INDEX($B$3:$E$5837,MATCH(H1881&amp;I1881,$B$3:$B$5837&amp;$C$3:$C$5837,0),4)</f>
        <v>4</v>
      </c>
      <c r="L1881">
        <f t="shared" ca="1" si="119"/>
        <v>4</v>
      </c>
    </row>
    <row r="1882" spans="1:12">
      <c r="A1882" s="6" t="s">
        <v>108</v>
      </c>
      <c r="B1882">
        <v>541610</v>
      </c>
      <c r="C1882" s="350" t="s">
        <v>573</v>
      </c>
      <c r="D1882" s="351">
        <f t="shared" ca="1" si="116"/>
        <v>3.2949375788150466E-9</v>
      </c>
      <c r="E1882" s="375">
        <f t="shared" ca="1" si="117"/>
        <v>4</v>
      </c>
      <c r="G1882" s="6" t="s">
        <v>108</v>
      </c>
      <c r="H1882">
        <v>621300</v>
      </c>
      <c r="I1882" t="s">
        <v>573</v>
      </c>
      <c r="J1882" s="352">
        <f t="shared" ca="1" si="118"/>
        <v>2.6634085097906987E-9</v>
      </c>
      <c r="K1882" s="353">
        <f t="array" aca="1" ref="K1882" ca="1">INDEX($B$3:$E$5837,MATCH(H1882&amp;I1882,$B$3:$B$5837&amp;$C$3:$C$5837,0),4)</f>
        <v>4</v>
      </c>
      <c r="L1882">
        <f t="shared" ca="1" si="119"/>
        <v>4</v>
      </c>
    </row>
    <row r="1883" spans="1:12">
      <c r="A1883" s="6" t="s">
        <v>108</v>
      </c>
      <c r="B1883" t="s">
        <v>483</v>
      </c>
      <c r="C1883" s="350" t="s">
        <v>573</v>
      </c>
      <c r="D1883" s="351">
        <f t="shared" ca="1" si="116"/>
        <v>1.798041559912565E-9</v>
      </c>
      <c r="E1883" s="375">
        <f t="shared" ca="1" si="117"/>
        <v>4</v>
      </c>
      <c r="G1883" s="6" t="s">
        <v>108</v>
      </c>
      <c r="H1883" s="6">
        <v>621300</v>
      </c>
      <c r="I1883" t="s">
        <v>576</v>
      </c>
      <c r="J1883" s="352">
        <f t="shared" ca="1" si="118"/>
        <v>5.2687225386631447E-9</v>
      </c>
      <c r="K1883" s="353">
        <f t="array" aca="1" ref="K1883" ca="1">INDEX($B$3:$E$5837,MATCH(H1883&amp;I1883,$B$3:$B$5837&amp;$C$3:$C$5837,0),4)</f>
        <v>4</v>
      </c>
      <c r="L1883">
        <f t="shared" ca="1" si="119"/>
        <v>4</v>
      </c>
    </row>
    <row r="1884" spans="1:12">
      <c r="A1884" s="6" t="s">
        <v>108</v>
      </c>
      <c r="B1884">
        <v>541700</v>
      </c>
      <c r="C1884" s="350" t="s">
        <v>573</v>
      </c>
      <c r="D1884" s="351">
        <f t="shared" ca="1" si="116"/>
        <v>2.1822673009628367E-9</v>
      </c>
      <c r="E1884" s="375">
        <f t="shared" ca="1" si="117"/>
        <v>4</v>
      </c>
      <c r="G1884" s="6" t="s">
        <v>108</v>
      </c>
      <c r="H1884" s="6">
        <v>621300</v>
      </c>
      <c r="I1884" t="s">
        <v>571</v>
      </c>
      <c r="J1884" s="352">
        <f t="shared" ca="1" si="118"/>
        <v>9.2955739725040508E-9</v>
      </c>
      <c r="K1884" s="353">
        <f t="array" aca="1" ref="K1884" ca="1">INDEX($B$3:$E$5837,MATCH(H1884&amp;I1884,$B$3:$B$5837&amp;$C$3:$C$5837,0),4)</f>
        <v>4</v>
      </c>
      <c r="L1884">
        <f t="shared" ca="1" si="119"/>
        <v>4</v>
      </c>
    </row>
    <row r="1885" spans="1:12">
      <c r="A1885" s="6" t="s">
        <v>108</v>
      </c>
      <c r="B1885">
        <v>541800</v>
      </c>
      <c r="C1885" s="350" t="s">
        <v>573</v>
      </c>
      <c r="D1885" s="351">
        <f t="shared" ca="1" si="116"/>
        <v>5.1500766006465701E-9</v>
      </c>
      <c r="E1885" s="375">
        <f t="shared" ca="1" si="117"/>
        <v>4</v>
      </c>
      <c r="G1885" s="6" t="s">
        <v>108</v>
      </c>
      <c r="H1885">
        <v>621300</v>
      </c>
      <c r="I1885" t="s">
        <v>577</v>
      </c>
      <c r="J1885" s="352">
        <f t="shared" ca="1" si="118"/>
        <v>2.3824066945375524E-10</v>
      </c>
      <c r="K1885" s="353">
        <f t="array" aca="1" ref="K1885" ca="1">INDEX($B$3:$E$5837,MATCH(H1885&amp;I1885,$B$3:$B$5837&amp;$C$3:$C$5837,0),4)</f>
        <v>4</v>
      </c>
      <c r="L1885">
        <f t="shared" ca="1" si="119"/>
        <v>4</v>
      </c>
    </row>
    <row r="1886" spans="1:12">
      <c r="A1886" s="6" t="s">
        <v>108</v>
      </c>
      <c r="B1886" t="s">
        <v>487</v>
      </c>
      <c r="C1886" s="350" t="s">
        <v>573</v>
      </c>
      <c r="D1886" s="351">
        <f t="shared" ca="1" si="116"/>
        <v>1.08757573678633E-9</v>
      </c>
      <c r="E1886" s="375">
        <f t="shared" ca="1" si="117"/>
        <v>4</v>
      </c>
      <c r="G1886" s="6" t="s">
        <v>108</v>
      </c>
      <c r="H1886" s="6">
        <v>621400</v>
      </c>
      <c r="I1886" t="s">
        <v>569</v>
      </c>
      <c r="J1886" s="352">
        <f t="shared" ca="1" si="118"/>
        <v>4.2252894128571271E-3</v>
      </c>
      <c r="K1886" s="353">
        <f t="array" aca="1" ref="K1886" ca="1">INDEX($B$3:$E$5837,MATCH(H1886&amp;I1886,$B$3:$B$5837&amp;$C$3:$C$5837,0),4)</f>
        <v>4</v>
      </c>
      <c r="L1886">
        <f t="shared" ca="1" si="119"/>
        <v>4</v>
      </c>
    </row>
    <row r="1887" spans="1:12">
      <c r="A1887" s="6" t="s">
        <v>108</v>
      </c>
      <c r="B1887">
        <v>541920</v>
      </c>
      <c r="C1887" s="350" t="s">
        <v>573</v>
      </c>
      <c r="D1887" s="351">
        <f t="shared" ca="1" si="116"/>
        <v>1.4877881690591414E-9</v>
      </c>
      <c r="E1887" s="375">
        <f t="shared" ca="1" si="117"/>
        <v>4</v>
      </c>
      <c r="G1887" s="6" t="s">
        <v>108</v>
      </c>
      <c r="H1887" s="6">
        <v>621400</v>
      </c>
      <c r="I1887" t="s">
        <v>575</v>
      </c>
      <c r="J1887" s="352">
        <f t="shared" ca="1" si="118"/>
        <v>2.7386435407753778E-7</v>
      </c>
      <c r="K1887" s="353">
        <f t="array" aca="1" ref="K1887" ca="1">INDEX($B$3:$E$5837,MATCH(H1887&amp;I1887,$B$3:$B$5837&amp;$C$3:$C$5837,0),4)</f>
        <v>4</v>
      </c>
      <c r="L1887">
        <f t="shared" ca="1" si="119"/>
        <v>4</v>
      </c>
    </row>
    <row r="1888" spans="1:12">
      <c r="A1888" s="6" t="s">
        <v>108</v>
      </c>
      <c r="B1888">
        <v>541940</v>
      </c>
      <c r="C1888" s="350" t="s">
        <v>573</v>
      </c>
      <c r="D1888" s="351">
        <f t="shared" ca="1" si="116"/>
        <v>3.9597271986405918E-9</v>
      </c>
      <c r="E1888" s="375">
        <f t="shared" ca="1" si="117"/>
        <v>4</v>
      </c>
      <c r="G1888" s="6" t="s">
        <v>108</v>
      </c>
      <c r="H1888">
        <v>621400</v>
      </c>
      <c r="I1888" t="s">
        <v>570</v>
      </c>
      <c r="J1888" s="352">
        <f t="shared" ca="1" si="118"/>
        <v>3.3025052265386536E-7</v>
      </c>
      <c r="K1888" s="353">
        <f t="array" aca="1" ref="K1888" ca="1">INDEX($B$3:$E$5837,MATCH(H1888&amp;I1888,$B$3:$B$5837&amp;$C$3:$C$5837,0),4)</f>
        <v>4</v>
      </c>
      <c r="L1888">
        <f t="shared" ca="1" si="119"/>
        <v>4</v>
      </c>
    </row>
    <row r="1889" spans="1:12">
      <c r="A1889" s="6" t="s">
        <v>108</v>
      </c>
      <c r="B1889">
        <v>550000</v>
      </c>
      <c r="C1889" s="350" t="s">
        <v>573</v>
      </c>
      <c r="D1889" s="351">
        <f t="shared" ca="1" si="116"/>
        <v>3.3496152031984644E-10</v>
      </c>
      <c r="E1889" s="375">
        <f t="shared" ca="1" si="117"/>
        <v>4</v>
      </c>
      <c r="G1889" s="6" t="s">
        <v>108</v>
      </c>
      <c r="H1889" s="6">
        <v>621400</v>
      </c>
      <c r="I1889" t="s">
        <v>574</v>
      </c>
      <c r="J1889" s="352">
        <f t="shared" ca="1" si="118"/>
        <v>2.4209072113932974E-8</v>
      </c>
      <c r="K1889" s="353">
        <f t="array" aca="1" ref="K1889" ca="1">INDEX($B$3:$E$5837,MATCH(H1889&amp;I1889,$B$3:$B$5837&amp;$C$3:$C$5837,0),4)</f>
        <v>4</v>
      </c>
      <c r="L1889">
        <f t="shared" ca="1" si="119"/>
        <v>4</v>
      </c>
    </row>
    <row r="1890" spans="1:12">
      <c r="A1890" s="6" t="s">
        <v>108</v>
      </c>
      <c r="B1890">
        <v>561100</v>
      </c>
      <c r="C1890" s="350" t="s">
        <v>573</v>
      </c>
      <c r="D1890" s="351">
        <f t="shared" ca="1" si="116"/>
        <v>6.0805602843092106E-10</v>
      </c>
      <c r="E1890" s="375">
        <f t="shared" ca="1" si="117"/>
        <v>4</v>
      </c>
      <c r="G1890" s="6" t="s">
        <v>108</v>
      </c>
      <c r="H1890" s="6">
        <v>621400</v>
      </c>
      <c r="I1890" t="s">
        <v>573</v>
      </c>
      <c r="J1890" s="352">
        <f t="shared" ca="1" si="118"/>
        <v>7.6541781751368922E-9</v>
      </c>
      <c r="K1890" s="353">
        <f t="array" aca="1" ref="K1890" ca="1">INDEX($B$3:$E$5837,MATCH(H1890&amp;I1890,$B$3:$B$5837&amp;$C$3:$C$5837,0),4)</f>
        <v>4</v>
      </c>
      <c r="L1890">
        <f t="shared" ca="1" si="119"/>
        <v>4</v>
      </c>
    </row>
    <row r="1891" spans="1:12">
      <c r="A1891" s="6" t="s">
        <v>108</v>
      </c>
      <c r="B1891">
        <v>561200</v>
      </c>
      <c r="C1891" s="350" t="s">
        <v>573</v>
      </c>
      <c r="D1891" s="351">
        <f t="shared" ca="1" si="116"/>
        <v>2.0312302801731267E-9</v>
      </c>
      <c r="E1891" s="375">
        <f t="shared" ca="1" si="117"/>
        <v>4</v>
      </c>
      <c r="G1891" s="6" t="s">
        <v>108</v>
      </c>
      <c r="H1891" s="6">
        <v>621400</v>
      </c>
      <c r="I1891" t="s">
        <v>576</v>
      </c>
      <c r="J1891" s="352">
        <f t="shared" ca="1" si="118"/>
        <v>1.514140279947382E-8</v>
      </c>
      <c r="K1891" s="353">
        <f t="array" aca="1" ref="K1891" ca="1">INDEX($B$3:$E$5837,MATCH(H1891&amp;I1891,$B$3:$B$5837&amp;$C$3:$C$5837,0),4)</f>
        <v>4</v>
      </c>
      <c r="L1891">
        <f t="shared" ca="1" si="119"/>
        <v>4</v>
      </c>
    </row>
    <row r="1892" spans="1:12">
      <c r="A1892" s="6" t="s">
        <v>108</v>
      </c>
      <c r="B1892">
        <v>561300</v>
      </c>
      <c r="C1892" s="350" t="s">
        <v>573</v>
      </c>
      <c r="D1892" s="351">
        <f t="shared" ca="1" si="116"/>
        <v>6.9823114953646291E-10</v>
      </c>
      <c r="E1892" s="375">
        <f t="shared" ca="1" si="117"/>
        <v>4</v>
      </c>
      <c r="G1892" s="6" t="s">
        <v>108</v>
      </c>
      <c r="H1892" s="6">
        <v>621400</v>
      </c>
      <c r="I1892" t="s">
        <v>571</v>
      </c>
      <c r="J1892" s="352">
        <f t="shared" ca="1" si="118"/>
        <v>8.1820781628799939E-9</v>
      </c>
      <c r="K1892" s="353">
        <f t="array" aca="1" ref="K1892" ca="1">INDEX($B$3:$E$5837,MATCH(H1892&amp;I1892,$B$3:$B$5837&amp;$C$3:$C$5837,0),4)</f>
        <v>4</v>
      </c>
      <c r="L1892">
        <f t="shared" ca="1" si="119"/>
        <v>4</v>
      </c>
    </row>
    <row r="1893" spans="1:12">
      <c r="A1893" s="6" t="s">
        <v>108</v>
      </c>
      <c r="B1893">
        <v>561400</v>
      </c>
      <c r="C1893" s="350" t="s">
        <v>573</v>
      </c>
      <c r="D1893" s="351">
        <f t="shared" ca="1" si="116"/>
        <v>9.5267834577868139E-10</v>
      </c>
      <c r="E1893" s="375">
        <f t="shared" ca="1" si="117"/>
        <v>4</v>
      </c>
      <c r="G1893" s="6" t="s">
        <v>108</v>
      </c>
      <c r="H1893">
        <v>621400</v>
      </c>
      <c r="I1893" t="s">
        <v>577</v>
      </c>
      <c r="J1893" s="352">
        <f t="shared" ca="1" si="118"/>
        <v>6.8466272667508906E-10</v>
      </c>
      <c r="K1893" s="353">
        <f t="array" aca="1" ref="K1893" ca="1">INDEX($B$3:$E$5837,MATCH(H1893&amp;I1893,$B$3:$B$5837&amp;$C$3:$C$5837,0),4)</f>
        <v>4</v>
      </c>
      <c r="L1893">
        <f t="shared" ca="1" si="119"/>
        <v>4</v>
      </c>
    </row>
    <row r="1894" spans="1:12">
      <c r="A1894" s="6" t="s">
        <v>108</v>
      </c>
      <c r="B1894">
        <v>561500</v>
      </c>
      <c r="C1894" s="350" t="s">
        <v>573</v>
      </c>
      <c r="D1894" s="351">
        <f t="shared" ca="1" si="116"/>
        <v>2.0814599833058768E-9</v>
      </c>
      <c r="E1894" s="375">
        <f t="shared" ca="1" si="117"/>
        <v>4</v>
      </c>
      <c r="G1894" s="6" t="s">
        <v>108</v>
      </c>
      <c r="H1894" s="6">
        <v>621500</v>
      </c>
      <c r="I1894" t="s">
        <v>569</v>
      </c>
      <c r="J1894" s="352">
        <f t="shared" ca="1" si="118"/>
        <v>1.9174441117168518E-3</v>
      </c>
      <c r="K1894" s="353">
        <f t="array" aca="1" ref="K1894" ca="1">INDEX($B$3:$E$5837,MATCH(H1894&amp;I1894,$B$3:$B$5837&amp;$C$3:$C$5837,0),4)</f>
        <v>4</v>
      </c>
      <c r="L1894">
        <f t="shared" ca="1" si="119"/>
        <v>4</v>
      </c>
    </row>
    <row r="1895" spans="1:12">
      <c r="A1895" s="6" t="s">
        <v>108</v>
      </c>
      <c r="B1895">
        <v>561600</v>
      </c>
      <c r="C1895" s="350" t="s">
        <v>573</v>
      </c>
      <c r="D1895" s="351">
        <f t="shared" ca="1" si="116"/>
        <v>6.1945835154470545E-10</v>
      </c>
      <c r="E1895" s="375">
        <f t="shared" ca="1" si="117"/>
        <v>4</v>
      </c>
      <c r="G1895" s="6" t="s">
        <v>108</v>
      </c>
      <c r="H1895" s="6">
        <v>621500</v>
      </c>
      <c r="I1895" t="s">
        <v>570</v>
      </c>
      <c r="J1895" s="352">
        <f t="shared" ca="1" si="118"/>
        <v>1.4125064429094889E-7</v>
      </c>
      <c r="K1895" s="353">
        <f t="array" aca="1" ref="K1895" ca="1">INDEX($B$3:$E$5837,MATCH(H1895&amp;I1895,$B$3:$B$5837&amp;$C$3:$C$5837,0),4)</f>
        <v>4</v>
      </c>
      <c r="L1895">
        <f t="shared" ca="1" si="119"/>
        <v>4</v>
      </c>
    </row>
    <row r="1896" spans="1:12">
      <c r="A1896" s="6" t="s">
        <v>108</v>
      </c>
      <c r="B1896">
        <v>561700</v>
      </c>
      <c r="C1896" s="350" t="s">
        <v>573</v>
      </c>
      <c r="D1896" s="351">
        <f t="shared" ca="1" si="116"/>
        <v>3.5870251854686942E-8</v>
      </c>
      <c r="E1896" s="375">
        <f t="shared" ca="1" si="117"/>
        <v>4</v>
      </c>
      <c r="G1896" s="6" t="s">
        <v>108</v>
      </c>
      <c r="H1896" s="6">
        <v>621500</v>
      </c>
      <c r="I1896" t="s">
        <v>575</v>
      </c>
      <c r="J1896" s="352">
        <f t="shared" ca="1" si="118"/>
        <v>6.2617165969661137E-8</v>
      </c>
      <c r="K1896" s="353">
        <f t="array" aca="1" ref="K1896" ca="1">INDEX($B$3:$E$5837,MATCH(H1896&amp;I1896,$B$3:$B$5837&amp;$C$3:$C$5837,0),4)</f>
        <v>4</v>
      </c>
      <c r="L1896">
        <f t="shared" ca="1" si="119"/>
        <v>4</v>
      </c>
    </row>
    <row r="1897" spans="1:12">
      <c r="A1897" s="6" t="s">
        <v>108</v>
      </c>
      <c r="B1897">
        <v>561900</v>
      </c>
      <c r="C1897" s="350" t="s">
        <v>573</v>
      </c>
      <c r="D1897" s="351">
        <f t="shared" ca="1" si="116"/>
        <v>1.5407710410397645E-8</v>
      </c>
      <c r="E1897" s="375">
        <f t="shared" ca="1" si="117"/>
        <v>4</v>
      </c>
      <c r="G1897" s="6" t="s">
        <v>108</v>
      </c>
      <c r="H1897" s="6">
        <v>621500</v>
      </c>
      <c r="I1897" t="s">
        <v>574</v>
      </c>
      <c r="J1897" s="352">
        <f t="shared" ca="1" si="118"/>
        <v>5.5352347392404556E-9</v>
      </c>
      <c r="K1897" s="353">
        <f t="array" aca="1" ref="K1897" ca="1">INDEX($B$3:$E$5837,MATCH(H1897&amp;I1897,$B$3:$B$5837&amp;$C$3:$C$5837,0),4)</f>
        <v>4</v>
      </c>
      <c r="L1897">
        <f t="shared" ca="1" si="119"/>
        <v>4</v>
      </c>
    </row>
    <row r="1898" spans="1:12">
      <c r="A1898" s="6" t="s">
        <v>108</v>
      </c>
      <c r="B1898">
        <v>562000</v>
      </c>
      <c r="C1898" s="350" t="s">
        <v>573</v>
      </c>
      <c r="D1898" s="351">
        <f t="shared" ca="1" si="116"/>
        <v>5.4109739318670205E-8</v>
      </c>
      <c r="E1898" s="375">
        <f t="shared" ca="1" si="117"/>
        <v>4</v>
      </c>
      <c r="G1898" s="6" t="s">
        <v>108</v>
      </c>
      <c r="H1898" s="6">
        <v>621500</v>
      </c>
      <c r="I1898" t="s">
        <v>573</v>
      </c>
      <c r="J1898" s="352">
        <f t="shared" ca="1" si="118"/>
        <v>1.7500742174653655E-9</v>
      </c>
      <c r="K1898" s="353">
        <f t="array" aca="1" ref="K1898" ca="1">INDEX($B$3:$E$5837,MATCH(H1898&amp;I1898,$B$3:$B$5837&amp;$C$3:$C$5837,0),4)</f>
        <v>4</v>
      </c>
      <c r="L1898">
        <f t="shared" ca="1" si="119"/>
        <v>4</v>
      </c>
    </row>
    <row r="1899" spans="1:12">
      <c r="A1899" s="6" t="s">
        <v>108</v>
      </c>
      <c r="B1899">
        <v>611100</v>
      </c>
      <c r="C1899" s="350" t="s">
        <v>573</v>
      </c>
      <c r="D1899" s="351">
        <f t="shared" ca="1" si="116"/>
        <v>3.7596433250803369E-9</v>
      </c>
      <c r="E1899" s="375">
        <f t="shared" ca="1" si="117"/>
        <v>4</v>
      </c>
      <c r="G1899" s="6" t="s">
        <v>108</v>
      </c>
      <c r="H1899" s="6">
        <v>621500</v>
      </c>
      <c r="I1899" t="s">
        <v>576</v>
      </c>
      <c r="J1899" s="352">
        <f t="shared" ca="1" si="118"/>
        <v>3.4619756751538013E-9</v>
      </c>
      <c r="K1899" s="353">
        <f t="array" aca="1" ref="K1899" ca="1">INDEX($B$3:$E$5837,MATCH(H1899&amp;I1899,$B$3:$B$5837&amp;$C$3:$C$5837,0),4)</f>
        <v>4</v>
      </c>
      <c r="L1899">
        <f t="shared" ca="1" si="119"/>
        <v>4</v>
      </c>
    </row>
    <row r="1900" spans="1:12">
      <c r="A1900" s="6" t="s">
        <v>108</v>
      </c>
      <c r="B1900" t="s">
        <v>502</v>
      </c>
      <c r="C1900" s="350" t="s">
        <v>573</v>
      </c>
      <c r="D1900" s="351">
        <f t="shared" ca="1" si="116"/>
        <v>3.5438517103739115E-8</v>
      </c>
      <c r="E1900" s="375">
        <f t="shared" ca="1" si="117"/>
        <v>4</v>
      </c>
      <c r="G1900" s="6" t="s">
        <v>108</v>
      </c>
      <c r="H1900" s="6">
        <v>621500</v>
      </c>
      <c r="I1900" t="s">
        <v>571</v>
      </c>
      <c r="J1900" s="352">
        <f t="shared" ca="1" si="118"/>
        <v>3.6623110748988133E-9</v>
      </c>
      <c r="K1900" s="353">
        <f t="array" aca="1" ref="K1900" ca="1">INDEX($B$3:$E$5837,MATCH(H1900&amp;I1900,$B$3:$B$5837&amp;$C$3:$C$5837,0),4)</f>
        <v>4</v>
      </c>
      <c r="L1900">
        <f t="shared" ca="1" si="119"/>
        <v>4</v>
      </c>
    </row>
    <row r="1901" spans="1:12">
      <c r="A1901" s="6" t="s">
        <v>108</v>
      </c>
      <c r="B1901" t="s">
        <v>504</v>
      </c>
      <c r="C1901" s="350" t="s">
        <v>573</v>
      </c>
      <c r="D1901" s="351">
        <f t="shared" ca="1" si="116"/>
        <v>1.0166384017822301E-9</v>
      </c>
      <c r="E1901" s="375">
        <f t="shared" ca="1" si="117"/>
        <v>4</v>
      </c>
      <c r="G1901" s="6" t="s">
        <v>108</v>
      </c>
      <c r="H1901">
        <v>621500</v>
      </c>
      <c r="I1901" t="s">
        <v>577</v>
      </c>
      <c r="J1901" s="352">
        <f t="shared" ca="1" si="118"/>
        <v>1.5654333596593866E-10</v>
      </c>
      <c r="K1901" s="353">
        <f t="array" aca="1" ref="K1901" ca="1">INDEX($B$3:$E$5837,MATCH(H1901&amp;I1901,$B$3:$B$5837&amp;$C$3:$C$5837,0),4)</f>
        <v>4</v>
      </c>
      <c r="L1901">
        <f t="shared" ca="1" si="119"/>
        <v>4</v>
      </c>
    </row>
    <row r="1902" spans="1:12">
      <c r="A1902" s="6" t="s">
        <v>108</v>
      </c>
      <c r="B1902">
        <v>621100</v>
      </c>
      <c r="C1902" s="350" t="s">
        <v>573</v>
      </c>
      <c r="D1902" s="351">
        <f t="shared" ca="1" si="116"/>
        <v>7.1254647397980889E-9</v>
      </c>
      <c r="E1902" s="375">
        <f t="shared" ca="1" si="117"/>
        <v>4</v>
      </c>
      <c r="G1902" s="6" t="s">
        <v>108</v>
      </c>
      <c r="H1902" s="6">
        <v>621600</v>
      </c>
      <c r="I1902" t="s">
        <v>569</v>
      </c>
      <c r="J1902" s="352">
        <f t="shared" ca="1" si="118"/>
        <v>3.8891998648968675E-3</v>
      </c>
      <c r="K1902" s="353">
        <f t="array" aca="1" ref="K1902" ca="1">INDEX($B$3:$E$5837,MATCH(H1902&amp;I1902,$B$3:$B$5837&amp;$C$3:$C$5837,0),4)</f>
        <v>4</v>
      </c>
      <c r="L1902">
        <f t="shared" ca="1" si="119"/>
        <v>4</v>
      </c>
    </row>
    <row r="1903" spans="1:12">
      <c r="A1903" s="6" t="s">
        <v>108</v>
      </c>
      <c r="B1903">
        <v>621200</v>
      </c>
      <c r="C1903" s="350" t="s">
        <v>573</v>
      </c>
      <c r="D1903" s="351">
        <f t="shared" ca="1" si="116"/>
        <v>5.3576370889513883E-9</v>
      </c>
      <c r="E1903" s="375">
        <f t="shared" ca="1" si="117"/>
        <v>4</v>
      </c>
      <c r="G1903" s="6" t="s">
        <v>108</v>
      </c>
      <c r="H1903" s="6">
        <v>621600</v>
      </c>
      <c r="I1903" t="s">
        <v>575</v>
      </c>
      <c r="J1903" s="352">
        <f t="shared" ca="1" si="118"/>
        <v>3.6569702582905463E-7</v>
      </c>
      <c r="K1903" s="353">
        <f t="array" aca="1" ref="K1903" ca="1">INDEX($B$3:$E$5837,MATCH(H1903&amp;I1903,$B$3:$B$5837&amp;$C$3:$C$5837,0),4)</f>
        <v>4</v>
      </c>
      <c r="L1903">
        <f t="shared" ca="1" si="119"/>
        <v>4</v>
      </c>
    </row>
    <row r="1904" spans="1:12">
      <c r="A1904" s="6" t="s">
        <v>108</v>
      </c>
      <c r="B1904">
        <v>621300</v>
      </c>
      <c r="C1904" s="350" t="s">
        <v>573</v>
      </c>
      <c r="D1904" s="351">
        <f t="shared" ca="1" si="116"/>
        <v>2.6634085097906987E-9</v>
      </c>
      <c r="E1904" s="375">
        <f t="shared" ca="1" si="117"/>
        <v>4</v>
      </c>
      <c r="G1904" s="6" t="s">
        <v>108</v>
      </c>
      <c r="H1904" s="6">
        <v>621600</v>
      </c>
      <c r="I1904" t="s">
        <v>570</v>
      </c>
      <c r="J1904" s="352">
        <f t="shared" ca="1" si="118"/>
        <v>2.7157893179602371E-7</v>
      </c>
      <c r="K1904" s="353">
        <f t="array" aca="1" ref="K1904" ca="1">INDEX($B$3:$E$5837,MATCH(H1904&amp;I1904,$B$3:$B$5837&amp;$C$3:$C$5837,0),4)</f>
        <v>4</v>
      </c>
      <c r="L1904">
        <f t="shared" ca="1" si="119"/>
        <v>4</v>
      </c>
    </row>
    <row r="1905" spans="1:12">
      <c r="A1905" s="6" t="s">
        <v>108</v>
      </c>
      <c r="B1905">
        <v>621400</v>
      </c>
      <c r="C1905" s="350" t="s">
        <v>573</v>
      </c>
      <c r="D1905" s="351">
        <f t="shared" ca="1" si="116"/>
        <v>7.6541781751368922E-9</v>
      </c>
      <c r="E1905" s="375">
        <f t="shared" ca="1" si="117"/>
        <v>4</v>
      </c>
      <c r="G1905" s="6" t="s">
        <v>108</v>
      </c>
      <c r="H1905">
        <v>621600</v>
      </c>
      <c r="I1905" t="s">
        <v>574</v>
      </c>
      <c r="J1905" s="352">
        <f t="shared" ca="1" si="118"/>
        <v>3.2326900300576672E-8</v>
      </c>
      <c r="K1905" s="353">
        <f t="array" aca="1" ref="K1905" ca="1">INDEX($B$3:$E$5837,MATCH(H1905&amp;I1905,$B$3:$B$5837&amp;$C$3:$C$5837,0),4)</f>
        <v>4</v>
      </c>
      <c r="L1905">
        <f t="shared" ca="1" si="119"/>
        <v>4</v>
      </c>
    </row>
    <row r="1906" spans="1:12">
      <c r="A1906" s="6" t="s">
        <v>108</v>
      </c>
      <c r="B1906">
        <v>621500</v>
      </c>
      <c r="C1906" s="350" t="s">
        <v>573</v>
      </c>
      <c r="D1906" s="351">
        <f t="shared" ca="1" si="116"/>
        <v>1.7500742174653655E-9</v>
      </c>
      <c r="E1906" s="375">
        <f t="shared" ca="1" si="117"/>
        <v>4</v>
      </c>
      <c r="G1906" s="6" t="s">
        <v>108</v>
      </c>
      <c r="H1906" s="6">
        <v>621600</v>
      </c>
      <c r="I1906" t="s">
        <v>573</v>
      </c>
      <c r="J1906" s="352">
        <f t="shared" ca="1" si="118"/>
        <v>1.0220790519604186E-8</v>
      </c>
      <c r="K1906" s="353">
        <f t="array" aca="1" ref="K1906" ca="1">INDEX($B$3:$E$5837,MATCH(H1906&amp;I1906,$B$3:$B$5837&amp;$C$3:$C$5837,0),4)</f>
        <v>4</v>
      </c>
      <c r="L1906">
        <f t="shared" ca="1" si="119"/>
        <v>4</v>
      </c>
    </row>
    <row r="1907" spans="1:12">
      <c r="A1907" s="6" t="s">
        <v>108</v>
      </c>
      <c r="B1907">
        <v>621600</v>
      </c>
      <c r="C1907" s="350" t="s">
        <v>573</v>
      </c>
      <c r="D1907" s="351">
        <f t="shared" ca="1" si="116"/>
        <v>1.0220790519604186E-8</v>
      </c>
      <c r="E1907" s="375">
        <f t="shared" ca="1" si="117"/>
        <v>4</v>
      </c>
      <c r="G1907" s="6" t="s">
        <v>108</v>
      </c>
      <c r="H1907" s="6">
        <v>621600</v>
      </c>
      <c r="I1907" t="s">
        <v>576</v>
      </c>
      <c r="J1907" s="352">
        <f t="shared" ca="1" si="118"/>
        <v>2.0218644333243848E-8</v>
      </c>
      <c r="K1907" s="353">
        <f t="array" aca="1" ref="K1907" ca="1">INDEX($B$3:$E$5837,MATCH(H1907&amp;I1907,$B$3:$B$5837&amp;$C$3:$C$5837,0),4)</f>
        <v>4</v>
      </c>
      <c r="L1907">
        <f t="shared" ca="1" si="119"/>
        <v>4</v>
      </c>
    </row>
    <row r="1908" spans="1:12">
      <c r="A1908" s="6" t="s">
        <v>108</v>
      </c>
      <c r="B1908">
        <v>621900</v>
      </c>
      <c r="C1908" s="350" t="s">
        <v>573</v>
      </c>
      <c r="D1908" s="351">
        <f t="shared" ca="1" si="116"/>
        <v>2.8170117303223509E-8</v>
      </c>
      <c r="E1908" s="375">
        <f t="shared" ca="1" si="117"/>
        <v>4</v>
      </c>
      <c r="G1908" s="6" t="s">
        <v>108</v>
      </c>
      <c r="H1908">
        <v>621600</v>
      </c>
      <c r="I1908" t="s">
        <v>571</v>
      </c>
      <c r="J1908" s="352">
        <f t="shared" ca="1" si="118"/>
        <v>7.340505637279048E-9</v>
      </c>
      <c r="K1908" s="353">
        <f t="array" aca="1" ref="K1908" ca="1">INDEX($B$3:$E$5837,MATCH(H1908&amp;I1908,$B$3:$B$5837&amp;$C$3:$C$5837,0),4)</f>
        <v>4</v>
      </c>
      <c r="L1908">
        <f t="shared" ca="1" si="119"/>
        <v>4</v>
      </c>
    </row>
    <row r="1909" spans="1:12">
      <c r="A1909" s="6" t="s">
        <v>108</v>
      </c>
      <c r="B1909">
        <v>622000</v>
      </c>
      <c r="C1909" s="350" t="s">
        <v>573</v>
      </c>
      <c r="D1909" s="351">
        <f t="shared" ca="1" si="116"/>
        <v>5.5251425782142131E-9</v>
      </c>
      <c r="E1909" s="375">
        <f t="shared" ca="1" si="117"/>
        <v>4</v>
      </c>
      <c r="G1909" s="6" t="s">
        <v>108</v>
      </c>
      <c r="H1909">
        <v>621600</v>
      </c>
      <c r="I1909" t="s">
        <v>577</v>
      </c>
      <c r="J1909" s="352">
        <f t="shared" ca="1" si="118"/>
        <v>9.142450235425764E-10</v>
      </c>
      <c r="K1909" s="353">
        <f t="array" aca="1" ref="K1909" ca="1">INDEX($B$3:$E$5837,MATCH(H1909&amp;I1909,$B$3:$B$5837&amp;$C$3:$C$5837,0),4)</f>
        <v>4</v>
      </c>
      <c r="L1909">
        <f t="shared" ca="1" si="119"/>
        <v>4</v>
      </c>
    </row>
    <row r="1910" spans="1:12">
      <c r="A1910" s="6" t="s">
        <v>108</v>
      </c>
      <c r="B1910" t="s">
        <v>514</v>
      </c>
      <c r="C1910" s="350" t="s">
        <v>573</v>
      </c>
      <c r="D1910" s="351">
        <f t="shared" ca="1" si="116"/>
        <v>1.0619471154991252E-8</v>
      </c>
      <c r="E1910" s="375">
        <f t="shared" ca="1" si="117"/>
        <v>4</v>
      </c>
      <c r="G1910" s="6" t="s">
        <v>108</v>
      </c>
      <c r="H1910" s="6">
        <v>621900</v>
      </c>
      <c r="I1910" t="s">
        <v>569</v>
      </c>
      <c r="J1910" s="352">
        <f t="shared" ca="1" si="118"/>
        <v>3.9831905068559905E-3</v>
      </c>
      <c r="K1910" s="353">
        <f t="array" aca="1" ref="K1910" ca="1">INDEX($B$3:$E$5837,MATCH(H1910&amp;I1910,$B$3:$B$5837&amp;$C$3:$C$5837,0),4)</f>
        <v>4</v>
      </c>
      <c r="L1910">
        <f t="shared" ca="1" si="119"/>
        <v>4</v>
      </c>
    </row>
    <row r="1911" spans="1:12">
      <c r="A1911" s="6" t="s">
        <v>108</v>
      </c>
      <c r="B1911" t="s">
        <v>516</v>
      </c>
      <c r="C1911" s="350" t="s">
        <v>573</v>
      </c>
      <c r="D1911" s="351">
        <f t="shared" ca="1" si="116"/>
        <v>1.5087341683970649E-8</v>
      </c>
      <c r="E1911" s="375">
        <f t="shared" ca="1" si="117"/>
        <v>4</v>
      </c>
      <c r="G1911" s="6" t="s">
        <v>108</v>
      </c>
      <c r="H1911" s="6">
        <v>621900</v>
      </c>
      <c r="I1911" t="s">
        <v>575</v>
      </c>
      <c r="J1911" s="352">
        <f t="shared" ca="1" si="118"/>
        <v>1.0079189173562456E-6</v>
      </c>
      <c r="K1911" s="353">
        <f t="array" aca="1" ref="K1911" ca="1">INDEX($B$3:$E$5837,MATCH(H1911&amp;I1911,$B$3:$B$5837&amp;$C$3:$C$5837,0),4)</f>
        <v>4</v>
      </c>
      <c r="L1911">
        <f t="shared" ca="1" si="119"/>
        <v>4</v>
      </c>
    </row>
    <row r="1912" spans="1:12">
      <c r="A1912" s="6" t="s">
        <v>108</v>
      </c>
      <c r="B1912">
        <v>624100</v>
      </c>
      <c r="C1912" s="350" t="s">
        <v>573</v>
      </c>
      <c r="D1912" s="351">
        <f t="shared" ca="1" si="116"/>
        <v>3.1886180211018583E-9</v>
      </c>
      <c r="E1912" s="375">
        <f t="shared" ca="1" si="117"/>
        <v>4</v>
      </c>
      <c r="G1912" s="6" t="s">
        <v>108</v>
      </c>
      <c r="H1912">
        <v>621900</v>
      </c>
      <c r="I1912" t="s">
        <v>574</v>
      </c>
      <c r="J1912" s="352">
        <f t="shared" ca="1" si="118"/>
        <v>8.9098056727624092E-8</v>
      </c>
      <c r="K1912" s="353">
        <f t="array" aca="1" ref="K1912" ca="1">INDEX($B$3:$E$5837,MATCH(H1912&amp;I1912,$B$3:$B$5837&amp;$C$3:$C$5837,0),4)</f>
        <v>4</v>
      </c>
      <c r="L1912">
        <f t="shared" ca="1" si="119"/>
        <v>4</v>
      </c>
    </row>
    <row r="1913" spans="1:12">
      <c r="A1913" s="6" t="s">
        <v>108</v>
      </c>
      <c r="B1913" t="s">
        <v>519</v>
      </c>
      <c r="C1913" s="350" t="s">
        <v>573</v>
      </c>
      <c r="D1913" s="351">
        <f t="shared" ca="1" si="116"/>
        <v>1.0665848340825708E-8</v>
      </c>
      <c r="E1913" s="375">
        <f t="shared" ca="1" si="117"/>
        <v>4</v>
      </c>
      <c r="G1913" s="6" t="s">
        <v>108</v>
      </c>
      <c r="H1913" s="6">
        <v>621900</v>
      </c>
      <c r="I1913" t="s">
        <v>573</v>
      </c>
      <c r="J1913" s="352">
        <f t="shared" ca="1" si="118"/>
        <v>2.8170117303223509E-8</v>
      </c>
      <c r="K1913" s="353">
        <f t="array" aca="1" ref="K1913" ca="1">INDEX($B$3:$E$5837,MATCH(H1913&amp;I1913,$B$3:$B$5837&amp;$C$3:$C$5837,0),4)</f>
        <v>4</v>
      </c>
      <c r="L1913">
        <f t="shared" ca="1" si="119"/>
        <v>4</v>
      </c>
    </row>
    <row r="1914" spans="1:12">
      <c r="A1914" s="6" t="s">
        <v>108</v>
      </c>
      <c r="B1914">
        <v>624400</v>
      </c>
      <c r="C1914" s="350" t="s">
        <v>573</v>
      </c>
      <c r="D1914" s="351">
        <f t="shared" ca="1" si="116"/>
        <v>6.7066126440472351E-9</v>
      </c>
      <c r="E1914" s="375">
        <f t="shared" ca="1" si="117"/>
        <v>4</v>
      </c>
      <c r="G1914" s="6" t="s">
        <v>108</v>
      </c>
      <c r="H1914" s="6">
        <v>621900</v>
      </c>
      <c r="I1914" t="s">
        <v>570</v>
      </c>
      <c r="J1914" s="352">
        <f t="shared" ca="1" si="118"/>
        <v>2.7978432788542255E-7</v>
      </c>
      <c r="K1914" s="353">
        <f t="array" aca="1" ref="K1914" ca="1">INDEX($B$3:$E$5837,MATCH(H1914&amp;I1914,$B$3:$B$5837&amp;$C$3:$C$5837,0),4)</f>
        <v>4</v>
      </c>
      <c r="L1914">
        <f t="shared" ca="1" si="119"/>
        <v>4</v>
      </c>
    </row>
    <row r="1915" spans="1:12">
      <c r="A1915" s="6" t="s">
        <v>108</v>
      </c>
      <c r="B1915">
        <v>711100</v>
      </c>
      <c r="C1915" s="350" t="s">
        <v>573</v>
      </c>
      <c r="D1915" s="351">
        <f t="shared" ca="1" si="116"/>
        <v>1.4671053757911045E-9</v>
      </c>
      <c r="E1915" s="375">
        <f t="shared" ca="1" si="117"/>
        <v>4</v>
      </c>
      <c r="G1915" s="6" t="s">
        <v>108</v>
      </c>
      <c r="H1915" s="6">
        <v>621900</v>
      </c>
      <c r="I1915" t="s">
        <v>576</v>
      </c>
      <c r="J1915" s="352">
        <f t="shared" ca="1" si="118"/>
        <v>5.5725785739094844E-8</v>
      </c>
      <c r="K1915" s="353">
        <f t="array" aca="1" ref="K1915" ca="1">INDEX($B$3:$E$5837,MATCH(H1915&amp;I1915,$B$3:$B$5837&amp;$C$3:$C$5837,0),4)</f>
        <v>4</v>
      </c>
      <c r="L1915">
        <f t="shared" ca="1" si="119"/>
        <v>4</v>
      </c>
    </row>
    <row r="1916" spans="1:12">
      <c r="A1916" s="6" t="s">
        <v>108</v>
      </c>
      <c r="B1916">
        <v>711200</v>
      </c>
      <c r="C1916" s="350" t="s">
        <v>573</v>
      </c>
      <c r="D1916" s="351">
        <f t="shared" ca="1" si="116"/>
        <v>9.9735291007469008E-10</v>
      </c>
      <c r="E1916" s="375">
        <f t="shared" ca="1" si="117"/>
        <v>4</v>
      </c>
      <c r="G1916" s="6" t="s">
        <v>108</v>
      </c>
      <c r="H1916">
        <v>621900</v>
      </c>
      <c r="I1916" t="s">
        <v>571</v>
      </c>
      <c r="J1916" s="352">
        <f t="shared" ca="1" si="118"/>
        <v>7.5275712763180146E-9</v>
      </c>
      <c r="K1916" s="353">
        <f t="array" aca="1" ref="K1916" ca="1">INDEX($B$3:$E$5837,MATCH(H1916&amp;I1916,$B$3:$B$5837&amp;$C$3:$C$5837,0),4)</f>
        <v>4</v>
      </c>
      <c r="L1916">
        <f t="shared" ca="1" si="119"/>
        <v>4</v>
      </c>
    </row>
    <row r="1917" spans="1:12">
      <c r="A1917" s="6" t="s">
        <v>108</v>
      </c>
      <c r="B1917" t="s">
        <v>524</v>
      </c>
      <c r="C1917" s="350" t="s">
        <v>573</v>
      </c>
      <c r="D1917" s="351">
        <f t="shared" ca="1" si="116"/>
        <v>6.0085019528863753E-10</v>
      </c>
      <c r="E1917" s="375">
        <f t="shared" ca="1" si="117"/>
        <v>4</v>
      </c>
      <c r="G1917" s="6" t="s">
        <v>108</v>
      </c>
      <c r="H1917">
        <v>621900</v>
      </c>
      <c r="I1917" t="s">
        <v>577</v>
      </c>
      <c r="J1917" s="352">
        <f t="shared" ca="1" si="118"/>
        <v>2.5198040707011866E-9</v>
      </c>
      <c r="K1917" s="353">
        <f t="array" aca="1" ref="K1917" ca="1">INDEX($B$3:$E$5837,MATCH(H1917&amp;I1917,$B$3:$B$5837&amp;$C$3:$C$5837,0),4)</f>
        <v>4</v>
      </c>
      <c r="L1917">
        <f t="shared" ca="1" si="119"/>
        <v>4</v>
      </c>
    </row>
    <row r="1918" spans="1:12">
      <c r="A1918" s="6" t="s">
        <v>108</v>
      </c>
      <c r="B1918">
        <v>711500</v>
      </c>
      <c r="C1918" s="350" t="s">
        <v>573</v>
      </c>
      <c r="D1918" s="351">
        <f t="shared" ca="1" si="116"/>
        <v>6.6655330820300626E-10</v>
      </c>
      <c r="E1918" s="375">
        <f t="shared" ca="1" si="117"/>
        <v>4</v>
      </c>
      <c r="G1918" s="6" t="s">
        <v>108</v>
      </c>
      <c r="H1918" s="6">
        <v>622000</v>
      </c>
      <c r="I1918" t="s">
        <v>569</v>
      </c>
      <c r="J1918" s="352">
        <f t="shared" ca="1" si="118"/>
        <v>1.9950202347895126E-2</v>
      </c>
      <c r="K1918" s="353">
        <f t="array" aca="1" ref="K1918" ca="1">INDEX($B$3:$E$5837,MATCH(H1918&amp;I1918,$B$3:$B$5837&amp;$C$3:$C$5837,0),4)</f>
        <v>4</v>
      </c>
      <c r="L1918">
        <f t="shared" ca="1" si="119"/>
        <v>4</v>
      </c>
    </row>
    <row r="1919" spans="1:12">
      <c r="A1919" s="6" t="s">
        <v>108</v>
      </c>
      <c r="B1919">
        <v>712000</v>
      </c>
      <c r="C1919" s="350" t="s">
        <v>573</v>
      </c>
      <c r="D1919" s="351">
        <f t="shared" ca="1" si="116"/>
        <v>2.667092204626453E-9</v>
      </c>
      <c r="E1919" s="375">
        <f t="shared" ca="1" si="117"/>
        <v>4</v>
      </c>
      <c r="G1919" s="6" t="s">
        <v>108</v>
      </c>
      <c r="H1919" s="6">
        <v>622000</v>
      </c>
      <c r="I1919" t="s">
        <v>570</v>
      </c>
      <c r="J1919" s="352">
        <f t="shared" ca="1" si="118"/>
        <v>1.4753835390659775E-6</v>
      </c>
      <c r="K1919" s="353">
        <f t="array" aca="1" ref="K1919" ca="1">INDEX($B$3:$E$5837,MATCH(H1919&amp;I1919,$B$3:$B$5837&amp;$C$3:$C$5837,0),4)</f>
        <v>4</v>
      </c>
      <c r="L1919">
        <f t="shared" ca="1" si="119"/>
        <v>4</v>
      </c>
    </row>
    <row r="1920" spans="1:12">
      <c r="A1920" s="6" t="s">
        <v>108</v>
      </c>
      <c r="B1920">
        <v>713100</v>
      </c>
      <c r="C1920" s="350" t="s">
        <v>573</v>
      </c>
      <c r="D1920" s="351">
        <f t="shared" ca="1" si="116"/>
        <v>4.0470019593122442E-9</v>
      </c>
      <c r="E1920" s="375">
        <f t="shared" ca="1" si="117"/>
        <v>4</v>
      </c>
      <c r="G1920" s="6" t="s">
        <v>108</v>
      </c>
      <c r="H1920" s="6">
        <v>622000</v>
      </c>
      <c r="I1920" t="s">
        <v>575</v>
      </c>
      <c r="J1920" s="352">
        <f t="shared" ca="1" si="118"/>
        <v>1.9768805595407711E-7</v>
      </c>
      <c r="K1920" s="353">
        <f t="array" aca="1" ref="K1920" ca="1">INDEX($B$3:$E$5837,MATCH(H1920&amp;I1920,$B$3:$B$5837&amp;$C$3:$C$5837,0),4)</f>
        <v>4</v>
      </c>
      <c r="L1920">
        <f t="shared" ca="1" si="119"/>
        <v>4</v>
      </c>
    </row>
    <row r="1921" spans="1:12">
      <c r="A1921" s="6" t="s">
        <v>108</v>
      </c>
      <c r="B1921">
        <v>713200</v>
      </c>
      <c r="C1921" s="350" t="s">
        <v>573</v>
      </c>
      <c r="D1921" s="351">
        <f t="shared" ca="1" si="116"/>
        <v>9.7319943101302367E-9</v>
      </c>
      <c r="E1921" s="375">
        <f t="shared" ca="1" si="117"/>
        <v>4</v>
      </c>
      <c r="G1921" s="6" t="s">
        <v>108</v>
      </c>
      <c r="H1921" s="6">
        <v>622000</v>
      </c>
      <c r="I1921" t="s">
        <v>574</v>
      </c>
      <c r="J1921" s="352">
        <f t="shared" ca="1" si="118"/>
        <v>1.7475236668808958E-8</v>
      </c>
      <c r="K1921" s="353">
        <f t="array" aca="1" ref="K1921" ca="1">INDEX($B$3:$E$5837,MATCH(H1921&amp;I1921,$B$3:$B$5837&amp;$C$3:$C$5837,0),4)</f>
        <v>4</v>
      </c>
      <c r="L1921">
        <f t="shared" ca="1" si="119"/>
        <v>4</v>
      </c>
    </row>
    <row r="1922" spans="1:12">
      <c r="A1922" s="6" t="s">
        <v>108</v>
      </c>
      <c r="B1922">
        <v>713900</v>
      </c>
      <c r="C1922" s="350" t="s">
        <v>573</v>
      </c>
      <c r="D1922" s="351">
        <f t="shared" ca="1" si="116"/>
        <v>9.165133232502885E-9</v>
      </c>
      <c r="E1922" s="375">
        <f t="shared" ca="1" si="117"/>
        <v>4</v>
      </c>
      <c r="G1922" s="6" t="s">
        <v>108</v>
      </c>
      <c r="H1922" s="6">
        <v>622000</v>
      </c>
      <c r="I1922" t="s">
        <v>573</v>
      </c>
      <c r="J1922" s="352">
        <f t="shared" ca="1" si="118"/>
        <v>5.5251425782142131E-9</v>
      </c>
      <c r="K1922" s="353">
        <f t="array" aca="1" ref="K1922" ca="1">INDEX($B$3:$E$5837,MATCH(H1922&amp;I1922,$B$3:$B$5837&amp;$C$3:$C$5837,0),4)</f>
        <v>4</v>
      </c>
      <c r="L1922">
        <f t="shared" ca="1" si="119"/>
        <v>4</v>
      </c>
    </row>
    <row r="1923" spans="1:12">
      <c r="A1923" s="6" t="s">
        <v>108</v>
      </c>
      <c r="B1923">
        <v>721000</v>
      </c>
      <c r="C1923" s="350" t="s">
        <v>573</v>
      </c>
      <c r="D1923" s="351">
        <f t="shared" ref="D1923:D1986" ca="1" si="120">OFFSET(matrix1,MOD(ROW()-ROW($D$3),ROWS(matrix1)),TRUNC((ROW()-ROW($D$3))/ROWS(matrix1)),1,1)</f>
        <v>6.060656757733895E-9</v>
      </c>
      <c r="E1923" s="375">
        <f t="shared" ref="E1923:E1986" ca="1" si="121">OFFSET(matrix4,MOD(ROW()-ROW($E$3),ROWS(matrix4)),TRUNC((ROW()-ROW($E$3))/ROWS(matrix4)),1,1)</f>
        <v>4</v>
      </c>
      <c r="G1923" s="6" t="s">
        <v>108</v>
      </c>
      <c r="H1923" s="6">
        <v>622000</v>
      </c>
      <c r="I1923" t="s">
        <v>571</v>
      </c>
      <c r="J1923" s="352">
        <f t="shared" ca="1" si="118"/>
        <v>3.791917063021914E-8</v>
      </c>
      <c r="K1923" s="353">
        <f t="array" aca="1" ref="K1923" ca="1">INDEX($B$3:$E$5837,MATCH(H1923&amp;I1923,$B$3:$B$5837&amp;$C$3:$C$5837,0),4)</f>
        <v>4</v>
      </c>
      <c r="L1923">
        <f t="shared" ca="1" si="119"/>
        <v>4</v>
      </c>
    </row>
    <row r="1924" spans="1:12">
      <c r="A1924" s="6" t="s">
        <v>108</v>
      </c>
      <c r="B1924">
        <v>722110</v>
      </c>
      <c r="C1924" s="350" t="s">
        <v>573</v>
      </c>
      <c r="D1924" s="351">
        <f t="shared" ca="1" si="120"/>
        <v>2.3347212570787179E-8</v>
      </c>
      <c r="E1924" s="375">
        <f t="shared" ca="1" si="121"/>
        <v>4</v>
      </c>
      <c r="G1924" s="6" t="s">
        <v>108</v>
      </c>
      <c r="H1924" s="6">
        <v>622000</v>
      </c>
      <c r="I1924" t="s">
        <v>576</v>
      </c>
      <c r="J1924" s="352">
        <f t="shared" ref="J1924:J1987" ca="1" si="122">SUMIFS(D$3:D$5837,B$3:B$5837,H1924,C$3:C$5837,I1924)</f>
        <v>1.0929770301534492E-8</v>
      </c>
      <c r="K1924" s="353">
        <f t="array" aca="1" ref="K1924" ca="1">INDEX($B$3:$E$5837,MATCH(H1924&amp;I1924,$B$3:$B$5837&amp;$C$3:$C$5837,0),4)</f>
        <v>4</v>
      </c>
      <c r="L1924">
        <f t="shared" ref="L1924:L1987" ca="1" si="123">IF(K1924&gt;2,4,1)</f>
        <v>4</v>
      </c>
    </row>
    <row r="1925" spans="1:12">
      <c r="A1925" s="6" t="s">
        <v>108</v>
      </c>
      <c r="B1925">
        <v>722211</v>
      </c>
      <c r="C1925" s="350" t="s">
        <v>573</v>
      </c>
      <c r="D1925" s="351">
        <f t="shared" ca="1" si="120"/>
        <v>2.6827038793045894E-8</v>
      </c>
      <c r="E1925" s="375">
        <f t="shared" ca="1" si="121"/>
        <v>4</v>
      </c>
      <c r="G1925" s="6" t="s">
        <v>108</v>
      </c>
      <c r="H1925">
        <v>622000</v>
      </c>
      <c r="I1925" t="s">
        <v>577</v>
      </c>
      <c r="J1925" s="352">
        <f t="shared" ca="1" si="122"/>
        <v>4.9422146915218879E-10</v>
      </c>
      <c r="K1925" s="353">
        <f t="array" aca="1" ref="K1925" ca="1">INDEX($B$3:$E$5837,MATCH(H1925&amp;I1925,$B$3:$B$5837&amp;$C$3:$C$5837,0),4)</f>
        <v>4</v>
      </c>
      <c r="L1925">
        <f t="shared" ca="1" si="123"/>
        <v>4</v>
      </c>
    </row>
    <row r="1926" spans="1:12">
      <c r="A1926" s="6" t="s">
        <v>108</v>
      </c>
      <c r="B1926" t="s">
        <v>534</v>
      </c>
      <c r="C1926" s="350" t="s">
        <v>573</v>
      </c>
      <c r="D1926" s="351">
        <f t="shared" ca="1" si="120"/>
        <v>6.788977090113189E-8</v>
      </c>
      <c r="E1926" s="375">
        <f t="shared" ca="1" si="121"/>
        <v>4</v>
      </c>
      <c r="G1926" s="6" t="s">
        <v>108</v>
      </c>
      <c r="H1926" s="6">
        <v>624100</v>
      </c>
      <c r="I1926" t="s">
        <v>569</v>
      </c>
      <c r="J1926" s="352">
        <f t="shared" ca="1" si="122"/>
        <v>8.0884325465225351E-3</v>
      </c>
      <c r="K1926" s="353">
        <f t="array" aca="1" ref="K1926" ca="1">INDEX($B$3:$E$5837,MATCH(H1926&amp;I1926,$B$3:$B$5837&amp;$C$3:$C$5837,0),4)</f>
        <v>4</v>
      </c>
      <c r="L1926">
        <f t="shared" ca="1" si="123"/>
        <v>4</v>
      </c>
    </row>
    <row r="1927" spans="1:12">
      <c r="A1927" s="6" t="s">
        <v>108</v>
      </c>
      <c r="B1927">
        <v>811100</v>
      </c>
      <c r="C1927" s="350" t="s">
        <v>573</v>
      </c>
      <c r="D1927" s="351">
        <f t="shared" ca="1" si="120"/>
        <v>2.6592530273497914E-9</v>
      </c>
      <c r="E1927" s="375">
        <f t="shared" ca="1" si="121"/>
        <v>4</v>
      </c>
      <c r="G1927" s="6" t="s">
        <v>108</v>
      </c>
      <c r="H1927">
        <v>624100</v>
      </c>
      <c r="I1927" t="s">
        <v>570</v>
      </c>
      <c r="J1927" s="352">
        <f t="shared" ca="1" si="122"/>
        <v>6.0327891807169253E-7</v>
      </c>
      <c r="K1927" s="353">
        <f t="array" aca="1" ref="K1927" ca="1">INDEX($B$3:$E$5837,MATCH(H1927&amp;I1927,$B$3:$B$5837&amp;$C$3:$C$5837,0),4)</f>
        <v>4</v>
      </c>
      <c r="L1927">
        <f t="shared" ca="1" si="123"/>
        <v>4</v>
      </c>
    </row>
    <row r="1928" spans="1:12">
      <c r="A1928" s="6" t="s">
        <v>108</v>
      </c>
      <c r="B1928">
        <v>811200</v>
      </c>
      <c r="C1928" s="350" t="s">
        <v>573</v>
      </c>
      <c r="D1928" s="351">
        <f t="shared" ca="1" si="120"/>
        <v>2.36693015834218E-9</v>
      </c>
      <c r="E1928" s="375">
        <f t="shared" ca="1" si="121"/>
        <v>4</v>
      </c>
      <c r="G1928" s="6" t="s">
        <v>108</v>
      </c>
      <c r="H1928" s="6">
        <v>624100</v>
      </c>
      <c r="I1928" t="s">
        <v>575</v>
      </c>
      <c r="J1928" s="352">
        <f t="shared" ca="1" si="122"/>
        <v>1.1408786087389972E-7</v>
      </c>
      <c r="K1928" s="353">
        <f t="array" aca="1" ref="K1928" ca="1">INDEX($B$3:$E$5837,MATCH(H1928&amp;I1928,$B$3:$B$5837&amp;$C$3:$C$5837,0),4)</f>
        <v>4</v>
      </c>
      <c r="L1928">
        <f t="shared" ca="1" si="123"/>
        <v>4</v>
      </c>
    </row>
    <row r="1929" spans="1:12">
      <c r="A1929" s="6" t="s">
        <v>108</v>
      </c>
      <c r="B1929">
        <v>811300</v>
      </c>
      <c r="C1929" s="350" t="s">
        <v>573</v>
      </c>
      <c r="D1929" s="351">
        <f t="shared" ca="1" si="120"/>
        <v>8.9183835863223542E-8</v>
      </c>
      <c r="E1929" s="375">
        <f t="shared" ca="1" si="121"/>
        <v>4</v>
      </c>
      <c r="G1929" s="6" t="s">
        <v>108</v>
      </c>
      <c r="H1929" s="6">
        <v>624100</v>
      </c>
      <c r="I1929" t="s">
        <v>574</v>
      </c>
      <c r="J1929" s="352">
        <f t="shared" ca="1" si="122"/>
        <v>1.0085143283885024E-8</v>
      </c>
      <c r="K1929" s="353">
        <f t="array" aca="1" ref="K1929" ca="1">INDEX($B$3:$E$5837,MATCH(H1929&amp;I1929,$B$3:$B$5837&amp;$C$3:$C$5837,0),4)</f>
        <v>4</v>
      </c>
      <c r="L1929">
        <f t="shared" ca="1" si="123"/>
        <v>4</v>
      </c>
    </row>
    <row r="1930" spans="1:12">
      <c r="A1930" s="6" t="s">
        <v>108</v>
      </c>
      <c r="B1930">
        <v>811400</v>
      </c>
      <c r="C1930" s="350" t="s">
        <v>573</v>
      </c>
      <c r="D1930" s="351">
        <f t="shared" ca="1" si="120"/>
        <v>1.1259222881932913E-8</v>
      </c>
      <c r="E1930" s="375">
        <f t="shared" ca="1" si="121"/>
        <v>4</v>
      </c>
      <c r="G1930" s="6" t="s">
        <v>108</v>
      </c>
      <c r="H1930">
        <v>624100</v>
      </c>
      <c r="I1930" t="s">
        <v>573</v>
      </c>
      <c r="J1930" s="352">
        <f t="shared" ca="1" si="122"/>
        <v>3.1886180211018583E-9</v>
      </c>
      <c r="K1930" s="353">
        <f t="array" aca="1" ref="K1930" ca="1">INDEX($B$3:$E$5837,MATCH(H1930&amp;I1930,$B$3:$B$5837&amp;$C$3:$C$5837,0),4)</f>
        <v>4</v>
      </c>
      <c r="L1930">
        <f t="shared" ca="1" si="123"/>
        <v>4</v>
      </c>
    </row>
    <row r="1931" spans="1:12">
      <c r="A1931" s="6" t="s">
        <v>108</v>
      </c>
      <c r="B1931">
        <v>812100</v>
      </c>
      <c r="C1931" s="350" t="s">
        <v>573</v>
      </c>
      <c r="D1931" s="351">
        <f t="shared" ca="1" si="120"/>
        <v>1.877593171572222E-9</v>
      </c>
      <c r="E1931" s="375">
        <f t="shared" ca="1" si="121"/>
        <v>4</v>
      </c>
      <c r="G1931" s="6" t="s">
        <v>108</v>
      </c>
      <c r="H1931" s="6">
        <v>624100</v>
      </c>
      <c r="I1931" t="s">
        <v>576</v>
      </c>
      <c r="J1931" s="352">
        <f t="shared" ca="1" si="122"/>
        <v>6.3076856491259927E-9</v>
      </c>
      <c r="K1931" s="353">
        <f t="array" aca="1" ref="K1931" ca="1">INDEX($B$3:$E$5837,MATCH(H1931&amp;I1931,$B$3:$B$5837&amp;$C$3:$C$5837,0),4)</f>
        <v>4</v>
      </c>
      <c r="L1931">
        <f t="shared" ca="1" si="123"/>
        <v>4</v>
      </c>
    </row>
    <row r="1932" spans="1:12">
      <c r="A1932" s="6" t="s">
        <v>108</v>
      </c>
      <c r="B1932">
        <v>812200</v>
      </c>
      <c r="C1932" s="350" t="s">
        <v>573</v>
      </c>
      <c r="D1932" s="351">
        <f t="shared" ca="1" si="120"/>
        <v>8.7017425210449039E-9</v>
      </c>
      <c r="E1932" s="375">
        <f t="shared" ca="1" si="121"/>
        <v>4</v>
      </c>
      <c r="G1932" s="6" t="s">
        <v>108</v>
      </c>
      <c r="H1932" s="6">
        <v>624100</v>
      </c>
      <c r="I1932" t="s">
        <v>571</v>
      </c>
      <c r="J1932" s="352">
        <f t="shared" ca="1" si="122"/>
        <v>1.5399424605407578E-8</v>
      </c>
      <c r="K1932" s="353">
        <f t="array" aca="1" ref="K1932" ca="1">INDEX($B$3:$E$5837,MATCH(H1932&amp;I1932,$B$3:$B$5837&amp;$C$3:$C$5837,0),4)</f>
        <v>4</v>
      </c>
      <c r="L1932">
        <f t="shared" ca="1" si="123"/>
        <v>4</v>
      </c>
    </row>
    <row r="1933" spans="1:12">
      <c r="A1933" s="6" t="s">
        <v>108</v>
      </c>
      <c r="B1933">
        <v>812300</v>
      </c>
      <c r="C1933" s="350" t="s">
        <v>573</v>
      </c>
      <c r="D1933" s="351">
        <f t="shared" ca="1" si="120"/>
        <v>2.8048774897861255E-9</v>
      </c>
      <c r="E1933" s="375">
        <f t="shared" ca="1" si="121"/>
        <v>4</v>
      </c>
      <c r="G1933" s="6" t="s">
        <v>108</v>
      </c>
      <c r="H1933">
        <v>624100</v>
      </c>
      <c r="I1933" t="s">
        <v>577</v>
      </c>
      <c r="J1933" s="352">
        <f t="shared" ca="1" si="122"/>
        <v>2.8522041931874437E-10</v>
      </c>
      <c r="K1933" s="353">
        <f t="array" aca="1" ref="K1933" ca="1">INDEX($B$3:$E$5837,MATCH(H1933&amp;I1933,$B$3:$B$5837&amp;$C$3:$C$5837,0),4)</f>
        <v>4</v>
      </c>
      <c r="L1933">
        <f t="shared" ca="1" si="123"/>
        <v>4</v>
      </c>
    </row>
    <row r="1934" spans="1:12">
      <c r="A1934" s="6" t="s">
        <v>108</v>
      </c>
      <c r="B1934">
        <v>812900</v>
      </c>
      <c r="C1934" s="350" t="s">
        <v>573</v>
      </c>
      <c r="D1934" s="351">
        <f t="shared" ca="1" si="120"/>
        <v>1.2757272295017171E-9</v>
      </c>
      <c r="E1934" s="375">
        <f t="shared" ca="1" si="121"/>
        <v>4</v>
      </c>
      <c r="G1934" s="6" t="s">
        <v>108</v>
      </c>
      <c r="H1934">
        <v>624400</v>
      </c>
      <c r="I1934" t="s">
        <v>569</v>
      </c>
      <c r="J1934" s="352">
        <f t="shared" ca="1" si="122"/>
        <v>1.6074375813836441E-2</v>
      </c>
      <c r="K1934" s="353">
        <f t="array" aca="1" ref="K1934" ca="1">INDEX($B$3:$E$5837,MATCH(H1934&amp;I1934,$B$3:$B$5837&amp;$C$3:$C$5837,0),4)</f>
        <v>4</v>
      </c>
      <c r="L1934">
        <f t="shared" ca="1" si="123"/>
        <v>4</v>
      </c>
    </row>
    <row r="1935" spans="1:12">
      <c r="A1935" s="6" t="s">
        <v>108</v>
      </c>
      <c r="B1935">
        <v>813100</v>
      </c>
      <c r="C1935" s="350" t="s">
        <v>573</v>
      </c>
      <c r="D1935" s="351">
        <f t="shared" ca="1" si="120"/>
        <v>5.3559835916986379E-10</v>
      </c>
      <c r="E1935" s="375">
        <f t="shared" ca="1" si="121"/>
        <v>4</v>
      </c>
      <c r="G1935" s="6" t="s">
        <v>108</v>
      </c>
      <c r="H1935" s="6">
        <v>624400</v>
      </c>
      <c r="I1935" t="s">
        <v>570</v>
      </c>
      <c r="J1935" s="352">
        <f t="shared" ca="1" si="122"/>
        <v>1.2485683141221481E-6</v>
      </c>
      <c r="K1935" s="353">
        <f t="array" aca="1" ref="K1935" ca="1">INDEX($B$3:$E$5837,MATCH(H1935&amp;I1935,$B$3:$B$5837&amp;$C$3:$C$5837,0),4)</f>
        <v>4</v>
      </c>
      <c r="L1935">
        <f t="shared" ca="1" si="123"/>
        <v>4</v>
      </c>
    </row>
    <row r="1936" spans="1:12">
      <c r="A1936" s="6" t="s">
        <v>108</v>
      </c>
      <c r="B1936" t="s">
        <v>545</v>
      </c>
      <c r="C1936" s="350" t="s">
        <v>573</v>
      </c>
      <c r="D1936" s="351">
        <f t="shared" ca="1" si="120"/>
        <v>3.4316889509578385E-10</v>
      </c>
      <c r="E1936" s="375">
        <f t="shared" ca="1" si="121"/>
        <v>4</v>
      </c>
      <c r="G1936" s="6" t="s">
        <v>108</v>
      </c>
      <c r="H1936" s="6">
        <v>624400</v>
      </c>
      <c r="I1936" t="s">
        <v>575</v>
      </c>
      <c r="J1936" s="352">
        <f t="shared" ca="1" si="122"/>
        <v>2.3996072442844527E-7</v>
      </c>
      <c r="K1936" s="353">
        <f t="array" aca="1" ref="K1936" ca="1">INDEX($B$3:$E$5837,MATCH(H1936&amp;I1936,$B$3:$B$5837&amp;$C$3:$C$5837,0),4)</f>
        <v>4</v>
      </c>
      <c r="L1936">
        <f t="shared" ca="1" si="123"/>
        <v>4</v>
      </c>
    </row>
    <row r="1937" spans="1:12">
      <c r="A1937" s="6" t="s">
        <v>108</v>
      </c>
      <c r="B1937" t="s">
        <v>547</v>
      </c>
      <c r="C1937" s="350" t="s">
        <v>573</v>
      </c>
      <c r="D1937" s="351">
        <f t="shared" ca="1" si="120"/>
        <v>2.1176939202568872E-9</v>
      </c>
      <c r="E1937" s="375">
        <f t="shared" ca="1" si="121"/>
        <v>4</v>
      </c>
      <c r="G1937" s="6" t="s">
        <v>108</v>
      </c>
      <c r="H1937" s="6">
        <v>624400</v>
      </c>
      <c r="I1937" t="s">
        <v>574</v>
      </c>
      <c r="J1937" s="352">
        <f t="shared" ca="1" si="122"/>
        <v>2.1212057705600828E-8</v>
      </c>
      <c r="K1937" s="353">
        <f t="array" aca="1" ref="K1937" ca="1">INDEX($B$3:$E$5837,MATCH(H1937&amp;I1937,$B$3:$B$5837&amp;$C$3:$C$5837,0),4)</f>
        <v>4</v>
      </c>
      <c r="L1937">
        <f t="shared" ca="1" si="123"/>
        <v>4</v>
      </c>
    </row>
    <row r="1938" spans="1:12">
      <c r="A1938" s="6" t="s">
        <v>108</v>
      </c>
      <c r="B1938">
        <v>814000</v>
      </c>
      <c r="C1938" s="350" t="s">
        <v>573</v>
      </c>
      <c r="D1938" s="351">
        <f t="shared" ca="1" si="120"/>
        <v>0</v>
      </c>
      <c r="E1938" s="375" t="str">
        <f t="shared" ca="1" si="121"/>
        <v/>
      </c>
      <c r="G1938" s="6" t="s">
        <v>108</v>
      </c>
      <c r="H1938" s="6">
        <v>624400</v>
      </c>
      <c r="I1938" t="s">
        <v>573</v>
      </c>
      <c r="J1938" s="352">
        <f t="shared" ca="1" si="122"/>
        <v>6.7066126440472351E-9</v>
      </c>
      <c r="K1938" s="353">
        <f t="array" aca="1" ref="K1938" ca="1">INDEX($B$3:$E$5837,MATCH(H1938&amp;I1938,$B$3:$B$5837&amp;$C$3:$C$5837,0),4)</f>
        <v>4</v>
      </c>
      <c r="L1938">
        <f t="shared" ca="1" si="123"/>
        <v>4</v>
      </c>
    </row>
    <row r="1939" spans="1:12">
      <c r="A1939" s="6" t="s">
        <v>108</v>
      </c>
      <c r="B1939" t="s">
        <v>550</v>
      </c>
      <c r="C1939" s="350" t="s">
        <v>573</v>
      </c>
      <c r="D1939" s="351">
        <f t="shared" ca="1" si="120"/>
        <v>7.3424631820081193E-10</v>
      </c>
      <c r="E1939" s="375">
        <f t="shared" ca="1" si="121"/>
        <v>4</v>
      </c>
      <c r="G1939" s="6" t="s">
        <v>108</v>
      </c>
      <c r="H1939" s="6">
        <v>624400</v>
      </c>
      <c r="I1939" t="s">
        <v>576</v>
      </c>
      <c r="J1939" s="352">
        <f t="shared" ca="1" si="122"/>
        <v>1.3266940112972632E-8</v>
      </c>
      <c r="K1939" s="353">
        <f t="array" aca="1" ref="K1939" ca="1">INDEX($B$3:$E$5837,MATCH(H1939&amp;I1939,$B$3:$B$5837&amp;$C$3:$C$5837,0),4)</f>
        <v>4</v>
      </c>
      <c r="L1939">
        <f t="shared" ca="1" si="123"/>
        <v>4</v>
      </c>
    </row>
    <row r="1940" spans="1:12">
      <c r="A1940" s="6" t="s">
        <v>108</v>
      </c>
      <c r="B1940" t="s">
        <v>552</v>
      </c>
      <c r="C1940" s="350" t="s">
        <v>573</v>
      </c>
      <c r="D1940" s="351">
        <f t="shared" ca="1" si="120"/>
        <v>1.7390208174366554E-9</v>
      </c>
      <c r="E1940" s="375">
        <f t="shared" ca="1" si="121"/>
        <v>4</v>
      </c>
      <c r="G1940" s="6" t="s">
        <v>108</v>
      </c>
      <c r="H1940" s="6">
        <v>624400</v>
      </c>
      <c r="I1940" t="s">
        <v>571</v>
      </c>
      <c r="J1940" s="352">
        <f t="shared" ca="1" si="122"/>
        <v>3.0937851301591174E-8</v>
      </c>
      <c r="K1940" s="353">
        <f t="array" aca="1" ref="K1940" ca="1">INDEX($B$3:$E$5837,MATCH(H1940&amp;I1940,$B$3:$B$5837&amp;$C$3:$C$5837,0),4)</f>
        <v>4</v>
      </c>
      <c r="L1940">
        <f t="shared" ca="1" si="123"/>
        <v>4</v>
      </c>
    </row>
    <row r="1941" spans="1:12">
      <c r="A1941" s="6" t="s">
        <v>108</v>
      </c>
      <c r="B1941">
        <v>491000</v>
      </c>
      <c r="C1941" s="350" t="s">
        <v>573</v>
      </c>
      <c r="D1941" s="351">
        <f t="shared" ca="1" si="120"/>
        <v>0</v>
      </c>
      <c r="E1941" s="375" t="str">
        <f t="shared" ca="1" si="121"/>
        <v/>
      </c>
      <c r="G1941" s="6" t="s">
        <v>108</v>
      </c>
      <c r="H1941">
        <v>624400</v>
      </c>
      <c r="I1941" t="s">
        <v>577</v>
      </c>
      <c r="J1941" s="352">
        <f t="shared" ca="1" si="122"/>
        <v>5.9990342458220681E-10</v>
      </c>
      <c r="K1941" s="353">
        <f t="array" aca="1" ref="K1941" ca="1">INDEX($B$3:$E$5837,MATCH(H1941&amp;I1941,$B$3:$B$5837&amp;$C$3:$C$5837,0),4)</f>
        <v>4</v>
      </c>
      <c r="L1941">
        <f t="shared" ca="1" si="123"/>
        <v>4</v>
      </c>
    </row>
    <row r="1942" spans="1:12">
      <c r="A1942" s="6" t="s">
        <v>108</v>
      </c>
      <c r="B1942" t="s">
        <v>555</v>
      </c>
      <c r="C1942" s="350" t="s">
        <v>573</v>
      </c>
      <c r="D1942" s="351">
        <f t="shared" ca="1" si="120"/>
        <v>0</v>
      </c>
      <c r="E1942" s="375" t="str">
        <f t="shared" ca="1" si="121"/>
        <v/>
      </c>
      <c r="G1942" s="6" t="s">
        <v>108</v>
      </c>
      <c r="H1942" s="6">
        <v>711100</v>
      </c>
      <c r="I1942" t="s">
        <v>569</v>
      </c>
      <c r="J1942" s="352">
        <f t="shared" ca="1" si="122"/>
        <v>4.1690285887014279E-3</v>
      </c>
      <c r="K1942" s="353">
        <f t="array" aca="1" ref="K1942" ca="1">INDEX($B$3:$E$5837,MATCH(H1942&amp;I1942,$B$3:$B$5837&amp;$C$3:$C$5837,0),4)</f>
        <v>4</v>
      </c>
      <c r="L1942">
        <f t="shared" ca="1" si="123"/>
        <v>4</v>
      </c>
    </row>
    <row r="1943" spans="1:12">
      <c r="A1943" s="6" t="s">
        <v>108</v>
      </c>
      <c r="B1943" t="s">
        <v>557</v>
      </c>
      <c r="C1943" s="350" t="s">
        <v>573</v>
      </c>
      <c r="D1943" s="351">
        <f t="shared" ca="1" si="120"/>
        <v>0</v>
      </c>
      <c r="E1943" s="375" t="str">
        <f t="shared" ca="1" si="121"/>
        <v/>
      </c>
      <c r="G1943" s="6" t="s">
        <v>108</v>
      </c>
      <c r="H1943" s="6">
        <v>711100</v>
      </c>
      <c r="I1943" t="s">
        <v>570</v>
      </c>
      <c r="J1943" s="352">
        <f t="shared" ca="1" si="122"/>
        <v>3.0023305801964863E-7</v>
      </c>
      <c r="K1943" s="353">
        <f t="array" aca="1" ref="K1943" ca="1">INDEX($B$3:$E$5837,MATCH(H1943&amp;I1943,$B$3:$B$5837&amp;$C$3:$C$5837,0),4)</f>
        <v>4</v>
      </c>
      <c r="L1943">
        <f t="shared" ca="1" si="123"/>
        <v>4</v>
      </c>
    </row>
    <row r="1944" spans="1:12">
      <c r="A1944" s="6" t="s">
        <v>108</v>
      </c>
      <c r="B1944" t="s">
        <v>559</v>
      </c>
      <c r="C1944" s="350" t="s">
        <v>573</v>
      </c>
      <c r="D1944" s="351">
        <f t="shared" ca="1" si="120"/>
        <v>8.1118539530233425E-9</v>
      </c>
      <c r="E1944" s="375">
        <f t="shared" ca="1" si="121"/>
        <v>4</v>
      </c>
      <c r="G1944" s="6" t="s">
        <v>108</v>
      </c>
      <c r="H1944" s="6">
        <v>711100</v>
      </c>
      <c r="I1944" t="s">
        <v>575</v>
      </c>
      <c r="J1944" s="352">
        <f t="shared" ca="1" si="122"/>
        <v>5.2492619966679633E-8</v>
      </c>
      <c r="K1944" s="353">
        <f t="array" aca="1" ref="K1944" ca="1">INDEX($B$3:$E$5837,MATCH(H1944&amp;I1944,$B$3:$B$5837&amp;$C$3:$C$5837,0),4)</f>
        <v>4</v>
      </c>
      <c r="L1944">
        <f t="shared" ca="1" si="123"/>
        <v>4</v>
      </c>
    </row>
    <row r="1945" spans="1:12">
      <c r="A1945" s="6" t="s">
        <v>108</v>
      </c>
      <c r="B1945" t="s">
        <v>561</v>
      </c>
      <c r="C1945" s="350" t="s">
        <v>573</v>
      </c>
      <c r="D1945" s="351">
        <f t="shared" ca="1" si="120"/>
        <v>5.7700384010737122E-9</v>
      </c>
      <c r="E1945" s="375">
        <f t="shared" ca="1" si="121"/>
        <v>4</v>
      </c>
      <c r="G1945" s="6" t="s">
        <v>108</v>
      </c>
      <c r="H1945" s="6">
        <v>711100</v>
      </c>
      <c r="I1945" t="s">
        <v>574</v>
      </c>
      <c r="J1945" s="352">
        <f t="shared" ca="1" si="122"/>
        <v>4.6402447171450072E-9</v>
      </c>
      <c r="K1945" s="353">
        <f t="array" aca="1" ref="K1945" ca="1">INDEX($B$3:$E$5837,MATCH(H1945&amp;I1945,$B$3:$B$5837&amp;$C$3:$C$5837,0),4)</f>
        <v>4</v>
      </c>
      <c r="L1945">
        <f t="shared" ca="1" si="123"/>
        <v>4</v>
      </c>
    </row>
    <row r="1946" spans="1:12">
      <c r="A1946" s="6" t="s">
        <v>108</v>
      </c>
      <c r="B1946" t="s">
        <v>563</v>
      </c>
      <c r="C1946" s="350" t="s">
        <v>573</v>
      </c>
      <c r="D1946" s="351">
        <f t="shared" ca="1" si="120"/>
        <v>0</v>
      </c>
      <c r="E1946" s="375" t="str">
        <f t="shared" ca="1" si="121"/>
        <v/>
      </c>
      <c r="G1946" s="6" t="s">
        <v>108</v>
      </c>
      <c r="H1946" s="6">
        <v>711100</v>
      </c>
      <c r="I1946" t="s">
        <v>573</v>
      </c>
      <c r="J1946" s="352">
        <f t="shared" ca="1" si="122"/>
        <v>1.4671053757911045E-9</v>
      </c>
      <c r="K1946" s="353">
        <f t="array" aca="1" ref="K1946" ca="1">INDEX($B$3:$E$5837,MATCH(H1946&amp;I1946,$B$3:$B$5837&amp;$C$3:$C$5837,0),4)</f>
        <v>4</v>
      </c>
      <c r="L1946">
        <f t="shared" ca="1" si="123"/>
        <v>4</v>
      </c>
    </row>
    <row r="1947" spans="1:12">
      <c r="A1947" s="6" t="s">
        <v>108</v>
      </c>
      <c r="B1947" t="s">
        <v>565</v>
      </c>
      <c r="C1947" s="350" t="s">
        <v>573</v>
      </c>
      <c r="D1947" s="351">
        <f t="shared" ca="1" si="120"/>
        <v>2.7382187472554479E-9</v>
      </c>
      <c r="E1947" s="375">
        <f t="shared" ca="1" si="121"/>
        <v>4</v>
      </c>
      <c r="G1947" s="6" t="s">
        <v>108</v>
      </c>
      <c r="H1947" s="6">
        <v>711100</v>
      </c>
      <c r="I1947" t="s">
        <v>576</v>
      </c>
      <c r="J1947" s="352">
        <f t="shared" ca="1" si="122"/>
        <v>2.9022101309693159E-9</v>
      </c>
      <c r="K1947" s="353">
        <f t="array" aca="1" ref="K1947" ca="1">INDEX($B$3:$E$5837,MATCH(H1947&amp;I1947,$B$3:$B$5837&amp;$C$3:$C$5837,0),4)</f>
        <v>4</v>
      </c>
      <c r="L1947">
        <f t="shared" ca="1" si="123"/>
        <v>4</v>
      </c>
    </row>
    <row r="1948" spans="1:12">
      <c r="A1948" s="6" t="s">
        <v>108</v>
      </c>
      <c r="B1948" t="s">
        <v>107</v>
      </c>
      <c r="C1948" s="350" t="s">
        <v>574</v>
      </c>
      <c r="D1948" s="351">
        <f t="shared" ca="1" si="120"/>
        <v>0</v>
      </c>
      <c r="E1948" s="375" t="str">
        <f t="shared" ca="1" si="121"/>
        <v/>
      </c>
      <c r="G1948" s="6" t="s">
        <v>108</v>
      </c>
      <c r="H1948" s="6">
        <v>711100</v>
      </c>
      <c r="I1948" t="s">
        <v>571</v>
      </c>
      <c r="J1948" s="352">
        <f t="shared" ca="1" si="122"/>
        <v>7.9223093206134111E-9</v>
      </c>
      <c r="K1948" s="353">
        <f t="array" aca="1" ref="K1948" ca="1">INDEX($B$3:$E$5837,MATCH(H1948&amp;I1948,$B$3:$B$5837&amp;$C$3:$C$5837,0),4)</f>
        <v>4</v>
      </c>
      <c r="L1948">
        <f t="shared" ca="1" si="123"/>
        <v>4</v>
      </c>
    </row>
    <row r="1949" spans="1:12">
      <c r="A1949" s="6" t="s">
        <v>108</v>
      </c>
      <c r="B1949" t="s">
        <v>110</v>
      </c>
      <c r="C1949" s="350" t="s">
        <v>574</v>
      </c>
      <c r="D1949" s="351">
        <f t="shared" ca="1" si="120"/>
        <v>0</v>
      </c>
      <c r="E1949" s="375" t="str">
        <f t="shared" ca="1" si="121"/>
        <v/>
      </c>
      <c r="G1949" s="6" t="s">
        <v>108</v>
      </c>
      <c r="H1949">
        <v>711100</v>
      </c>
      <c r="I1949" t="s">
        <v>577</v>
      </c>
      <c r="J1949" s="352">
        <f t="shared" ca="1" si="122"/>
        <v>1.3123190288039699E-10</v>
      </c>
      <c r="K1949" s="353">
        <f t="array" aca="1" ref="K1949" ca="1">INDEX($B$3:$E$5837,MATCH(H1949&amp;I1949,$B$3:$B$5837&amp;$C$3:$C$5837,0),4)</f>
        <v>4</v>
      </c>
      <c r="L1949">
        <f t="shared" ca="1" si="123"/>
        <v>4</v>
      </c>
    </row>
    <row r="1950" spans="1:12">
      <c r="A1950" s="6" t="s">
        <v>108</v>
      </c>
      <c r="B1950">
        <v>111200</v>
      </c>
      <c r="C1950" s="350" t="s">
        <v>574</v>
      </c>
      <c r="D1950" s="351">
        <f t="shared" ca="1" si="120"/>
        <v>0</v>
      </c>
      <c r="E1950" s="375" t="str">
        <f t="shared" ca="1" si="121"/>
        <v/>
      </c>
      <c r="G1950" s="6" t="s">
        <v>108</v>
      </c>
      <c r="H1950" s="6">
        <v>711200</v>
      </c>
      <c r="I1950" t="s">
        <v>569</v>
      </c>
      <c r="J1950" s="352">
        <f t="shared" ca="1" si="122"/>
        <v>3.1659051495799705E-3</v>
      </c>
      <c r="K1950" s="353">
        <f t="array" aca="1" ref="K1950" ca="1">INDEX($B$3:$E$5837,MATCH(H1950&amp;I1950,$B$3:$B$5837&amp;$C$3:$C$5837,0),4)</f>
        <v>4</v>
      </c>
      <c r="L1950">
        <f t="shared" ca="1" si="123"/>
        <v>4</v>
      </c>
    </row>
    <row r="1951" spans="1:12">
      <c r="A1951" s="6" t="s">
        <v>108</v>
      </c>
      <c r="B1951">
        <v>111300</v>
      </c>
      <c r="C1951" s="350" t="s">
        <v>574</v>
      </c>
      <c r="D1951" s="351">
        <f t="shared" ca="1" si="120"/>
        <v>0</v>
      </c>
      <c r="E1951" s="375" t="str">
        <f t="shared" ca="1" si="121"/>
        <v/>
      </c>
      <c r="G1951" s="6" t="s">
        <v>108</v>
      </c>
      <c r="H1951" s="6">
        <v>711200</v>
      </c>
      <c r="I1951" t="s">
        <v>570</v>
      </c>
      <c r="J1951" s="352">
        <f t="shared" ca="1" si="122"/>
        <v>2.2575443334930909E-7</v>
      </c>
      <c r="K1951" s="353">
        <f t="array" aca="1" ref="K1951" ca="1">INDEX($B$3:$E$5837,MATCH(H1951&amp;I1951,$B$3:$B$5837&amp;$C$3:$C$5837,0),4)</f>
        <v>4</v>
      </c>
      <c r="L1951">
        <f t="shared" ca="1" si="123"/>
        <v>4</v>
      </c>
    </row>
    <row r="1952" spans="1:12">
      <c r="A1952" s="6" t="s">
        <v>108</v>
      </c>
      <c r="B1952">
        <v>111400</v>
      </c>
      <c r="C1952" s="350" t="s">
        <v>574</v>
      </c>
      <c r="D1952" s="351">
        <f t="shared" ca="1" si="120"/>
        <v>0</v>
      </c>
      <c r="E1952" s="375" t="str">
        <f t="shared" ca="1" si="121"/>
        <v/>
      </c>
      <c r="G1952" s="6" t="s">
        <v>108</v>
      </c>
      <c r="H1952" s="6">
        <v>711200</v>
      </c>
      <c r="I1952" t="s">
        <v>575</v>
      </c>
      <c r="J1952" s="352">
        <f t="shared" ca="1" si="122"/>
        <v>3.5685008142637424E-8</v>
      </c>
      <c r="K1952" s="353">
        <f t="array" aca="1" ref="K1952" ca="1">INDEX($B$3:$E$5837,MATCH(H1952&amp;I1952,$B$3:$B$5837&amp;$C$3:$C$5837,0),4)</f>
        <v>4</v>
      </c>
      <c r="L1952">
        <f t="shared" ca="1" si="123"/>
        <v>4</v>
      </c>
    </row>
    <row r="1953" spans="1:12">
      <c r="A1953" s="6" t="s">
        <v>108</v>
      </c>
      <c r="B1953">
        <v>111900</v>
      </c>
      <c r="C1953" s="350" t="s">
        <v>574</v>
      </c>
      <c r="D1953" s="351">
        <f t="shared" ca="1" si="120"/>
        <v>0</v>
      </c>
      <c r="E1953" s="375" t="str">
        <f t="shared" ca="1" si="121"/>
        <v/>
      </c>
      <c r="G1953" s="6" t="s">
        <v>108</v>
      </c>
      <c r="H1953" s="6">
        <v>711200</v>
      </c>
      <c r="I1953" t="s">
        <v>574</v>
      </c>
      <c r="J1953" s="352">
        <f t="shared" ca="1" si="122"/>
        <v>3.1544847755790913E-9</v>
      </c>
      <c r="K1953" s="353">
        <f t="array" aca="1" ref="K1953" ca="1">INDEX($B$3:$E$5837,MATCH(H1953&amp;I1953,$B$3:$B$5837&amp;$C$3:$C$5837,0),4)</f>
        <v>4</v>
      </c>
      <c r="L1953">
        <f t="shared" ca="1" si="123"/>
        <v>4</v>
      </c>
    </row>
    <row r="1954" spans="1:12">
      <c r="A1954" s="6" t="s">
        <v>108</v>
      </c>
      <c r="B1954" t="s">
        <v>116</v>
      </c>
      <c r="C1954" s="350" t="s">
        <v>574</v>
      </c>
      <c r="D1954" s="351">
        <f t="shared" ca="1" si="120"/>
        <v>0</v>
      </c>
      <c r="E1954" s="375" t="str">
        <f t="shared" ca="1" si="121"/>
        <v/>
      </c>
      <c r="G1954" s="6" t="s">
        <v>108</v>
      </c>
      <c r="H1954" s="6">
        <v>711200</v>
      </c>
      <c r="I1954" t="s">
        <v>573</v>
      </c>
      <c r="J1954" s="352">
        <f t="shared" ca="1" si="122"/>
        <v>9.9735291007469008E-10</v>
      </c>
      <c r="K1954" s="353">
        <f t="array" aca="1" ref="K1954" ca="1">INDEX($B$3:$E$5837,MATCH(H1954&amp;I1954,$B$3:$B$5837&amp;$C$3:$C$5837,0),4)</f>
        <v>4</v>
      </c>
      <c r="L1954">
        <f t="shared" ca="1" si="123"/>
        <v>4</v>
      </c>
    </row>
    <row r="1955" spans="1:12">
      <c r="A1955" s="6" t="s">
        <v>108</v>
      </c>
      <c r="B1955">
        <v>112120</v>
      </c>
      <c r="C1955" s="350" t="s">
        <v>574</v>
      </c>
      <c r="D1955" s="351">
        <f t="shared" ca="1" si="120"/>
        <v>0</v>
      </c>
      <c r="E1955" s="375" t="str">
        <f t="shared" ca="1" si="121"/>
        <v/>
      </c>
      <c r="G1955" s="6" t="s">
        <v>108</v>
      </c>
      <c r="H1955" s="6">
        <v>711200</v>
      </c>
      <c r="I1955" t="s">
        <v>576</v>
      </c>
      <c r="J1955" s="352">
        <f t="shared" ca="1" si="122"/>
        <v>1.9729514781511064E-9</v>
      </c>
      <c r="K1955" s="353">
        <f t="array" aca="1" ref="K1955" ca="1">INDEX($B$3:$E$5837,MATCH(H1955&amp;I1955,$B$3:$B$5837&amp;$C$3:$C$5837,0),4)</f>
        <v>4</v>
      </c>
      <c r="L1955">
        <f t="shared" ca="1" si="123"/>
        <v>4</v>
      </c>
    </row>
    <row r="1956" spans="1:12">
      <c r="A1956" s="6" t="s">
        <v>108</v>
      </c>
      <c r="B1956" t="s">
        <v>119</v>
      </c>
      <c r="C1956" s="350" t="s">
        <v>574</v>
      </c>
      <c r="D1956" s="351">
        <f t="shared" ca="1" si="120"/>
        <v>0</v>
      </c>
      <c r="E1956" s="375" t="str">
        <f t="shared" ca="1" si="121"/>
        <v/>
      </c>
      <c r="G1956" s="6" t="s">
        <v>108</v>
      </c>
      <c r="H1956" s="6">
        <v>711200</v>
      </c>
      <c r="I1956" t="s">
        <v>571</v>
      </c>
      <c r="J1956" s="352">
        <f t="shared" ca="1" si="122"/>
        <v>6.002918640120736E-9</v>
      </c>
      <c r="K1956" s="353">
        <f t="array" aca="1" ref="K1956" ca="1">INDEX($B$3:$E$5837,MATCH(H1956&amp;I1956,$B$3:$B$5837&amp;$C$3:$C$5837,0),4)</f>
        <v>4</v>
      </c>
      <c r="L1956">
        <f t="shared" ca="1" si="123"/>
        <v>4</v>
      </c>
    </row>
    <row r="1957" spans="1:12">
      <c r="A1957" s="6" t="s">
        <v>108</v>
      </c>
      <c r="B1957">
        <v>112300</v>
      </c>
      <c r="C1957" s="350" t="s">
        <v>574</v>
      </c>
      <c r="D1957" s="351">
        <f t="shared" ca="1" si="120"/>
        <v>0</v>
      </c>
      <c r="E1957" s="375" t="str">
        <f t="shared" ca="1" si="121"/>
        <v/>
      </c>
      <c r="G1957" s="6" t="s">
        <v>108</v>
      </c>
      <c r="H1957">
        <v>711200</v>
      </c>
      <c r="I1957" t="s">
        <v>577</v>
      </c>
      <c r="J1957" s="352">
        <f t="shared" ca="1" si="122"/>
        <v>8.921276030484613E-11</v>
      </c>
      <c r="K1957" s="353">
        <f t="array" aca="1" ref="K1957" ca="1">INDEX($B$3:$E$5837,MATCH(H1957&amp;I1957,$B$3:$B$5837&amp;$C$3:$C$5837,0),4)</f>
        <v>4</v>
      </c>
      <c r="L1957">
        <f t="shared" ca="1" si="123"/>
        <v>4</v>
      </c>
    </row>
    <row r="1958" spans="1:12">
      <c r="A1958" s="6" t="s">
        <v>108</v>
      </c>
      <c r="B1958">
        <v>113000</v>
      </c>
      <c r="C1958" s="350" t="s">
        <v>574</v>
      </c>
      <c r="D1958" s="351">
        <f t="shared" ca="1" si="120"/>
        <v>0</v>
      </c>
      <c r="E1958" s="375" t="str">
        <f t="shared" ca="1" si="121"/>
        <v/>
      </c>
      <c r="G1958" s="6" t="s">
        <v>108</v>
      </c>
      <c r="H1958" s="6">
        <v>711500</v>
      </c>
      <c r="I1958" t="s">
        <v>569</v>
      </c>
      <c r="J1958" s="352">
        <f t="shared" ca="1" si="122"/>
        <v>1.9925127160378454E-3</v>
      </c>
      <c r="K1958" s="353">
        <f t="array" aca="1" ref="K1958" ca="1">INDEX($B$3:$E$5837,MATCH(H1958&amp;I1958,$B$3:$B$5837&amp;$C$3:$C$5837,0),4)</f>
        <v>4</v>
      </c>
      <c r="L1958">
        <f t="shared" ca="1" si="123"/>
        <v>4</v>
      </c>
    </row>
    <row r="1959" spans="1:12">
      <c r="A1959" s="6" t="s">
        <v>108</v>
      </c>
      <c r="B1959">
        <v>114000</v>
      </c>
      <c r="C1959" s="350" t="s">
        <v>574</v>
      </c>
      <c r="D1959" s="351">
        <f t="shared" ca="1" si="120"/>
        <v>0</v>
      </c>
      <c r="E1959" s="375" t="str">
        <f t="shared" ca="1" si="121"/>
        <v/>
      </c>
      <c r="G1959" s="6" t="s">
        <v>108</v>
      </c>
      <c r="H1959" s="6">
        <v>711500</v>
      </c>
      <c r="I1959" t="s">
        <v>570</v>
      </c>
      <c r="J1959" s="352">
        <f t="shared" ca="1" si="122"/>
        <v>1.4218064491010188E-7</v>
      </c>
      <c r="K1959" s="353">
        <f t="array" aca="1" ref="K1959" ca="1">INDEX($B$3:$E$5837,MATCH(H1959&amp;I1959,$B$3:$B$5837&amp;$C$3:$C$5837,0),4)</f>
        <v>4</v>
      </c>
      <c r="L1959">
        <f t="shared" ca="1" si="123"/>
        <v>4</v>
      </c>
    </row>
    <row r="1960" spans="1:12">
      <c r="A1960" s="6" t="s">
        <v>108</v>
      </c>
      <c r="B1960">
        <v>115000</v>
      </c>
      <c r="C1960" s="350" t="s">
        <v>574</v>
      </c>
      <c r="D1960" s="351">
        <f t="shared" ca="1" si="120"/>
        <v>0</v>
      </c>
      <c r="E1960" s="375" t="str">
        <f t="shared" ca="1" si="121"/>
        <v/>
      </c>
      <c r="G1960" s="6" t="s">
        <v>108</v>
      </c>
      <c r="H1960" s="6">
        <v>711500</v>
      </c>
      <c r="I1960" t="s">
        <v>575</v>
      </c>
      <c r="J1960" s="352">
        <f t="shared" ca="1" si="122"/>
        <v>2.3849090919025748E-8</v>
      </c>
      <c r="K1960" s="353">
        <f t="array" aca="1" ref="K1960" ca="1">INDEX($B$3:$E$5837,MATCH(H1960&amp;I1960,$B$3:$B$5837&amp;$C$3:$C$5837,0),4)</f>
        <v>4</v>
      </c>
      <c r="L1960">
        <f t="shared" ca="1" si="123"/>
        <v>4</v>
      </c>
    </row>
    <row r="1961" spans="1:12">
      <c r="A1961" s="6" t="s">
        <v>108</v>
      </c>
      <c r="B1961">
        <v>211000</v>
      </c>
      <c r="C1961" s="350" t="s">
        <v>574</v>
      </c>
      <c r="D1961" s="351">
        <f t="shared" ca="1" si="120"/>
        <v>1.4944315197030237E-9</v>
      </c>
      <c r="E1961" s="375">
        <f t="shared" ca="1" si="121"/>
        <v>4</v>
      </c>
      <c r="G1961" s="6" t="s">
        <v>108</v>
      </c>
      <c r="H1961">
        <v>711500</v>
      </c>
      <c r="I1961" t="s">
        <v>574</v>
      </c>
      <c r="J1961" s="352">
        <f t="shared" ca="1" si="122"/>
        <v>2.1082128919449373E-9</v>
      </c>
      <c r="K1961" s="353">
        <f t="array" aca="1" ref="K1961" ca="1">INDEX($B$3:$E$5837,MATCH(H1961&amp;I1961,$B$3:$B$5837&amp;$C$3:$C$5837,0),4)</f>
        <v>4</v>
      </c>
      <c r="L1961">
        <f t="shared" ca="1" si="123"/>
        <v>4</v>
      </c>
    </row>
    <row r="1962" spans="1:12">
      <c r="A1962" s="6" t="s">
        <v>108</v>
      </c>
      <c r="B1962">
        <v>212100</v>
      </c>
      <c r="C1962" s="350" t="s">
        <v>574</v>
      </c>
      <c r="D1962" s="351">
        <f t="shared" ca="1" si="120"/>
        <v>0</v>
      </c>
      <c r="E1962" s="375" t="str">
        <f t="shared" ca="1" si="121"/>
        <v/>
      </c>
      <c r="G1962" s="6" t="s">
        <v>108</v>
      </c>
      <c r="H1962">
        <v>711500</v>
      </c>
      <c r="I1962" t="s">
        <v>573</v>
      </c>
      <c r="J1962" s="352">
        <f t="shared" ca="1" si="122"/>
        <v>6.6655330820300626E-10</v>
      </c>
      <c r="K1962" s="353">
        <f t="array" aca="1" ref="K1962" ca="1">INDEX($B$3:$E$5837,MATCH(H1962&amp;I1962,$B$3:$B$5837&amp;$C$3:$C$5837,0),4)</f>
        <v>4</v>
      </c>
      <c r="L1962">
        <f t="shared" ca="1" si="123"/>
        <v>4</v>
      </c>
    </row>
    <row r="1963" spans="1:12">
      <c r="A1963" s="6" t="s">
        <v>108</v>
      </c>
      <c r="B1963" t="s">
        <v>127</v>
      </c>
      <c r="C1963" s="350" t="s">
        <v>574</v>
      </c>
      <c r="D1963" s="351">
        <f t="shared" ca="1" si="120"/>
        <v>0</v>
      </c>
      <c r="E1963" s="375" t="str">
        <f t="shared" ca="1" si="121"/>
        <v/>
      </c>
      <c r="G1963" s="6" t="s">
        <v>108</v>
      </c>
      <c r="H1963" s="6">
        <v>711500</v>
      </c>
      <c r="I1963" t="s">
        <v>576</v>
      </c>
      <c r="J1963" s="352">
        <f t="shared" ca="1" si="122"/>
        <v>1.3185677019653429E-9</v>
      </c>
      <c r="K1963" s="353">
        <f t="array" aca="1" ref="K1963" ca="1">INDEX($B$3:$E$5837,MATCH(H1963&amp;I1963,$B$3:$B$5837&amp;$C$3:$C$5837,0),4)</f>
        <v>4</v>
      </c>
      <c r="L1963">
        <f t="shared" ca="1" si="123"/>
        <v>4</v>
      </c>
    </row>
    <row r="1964" spans="1:12">
      <c r="A1964" s="6" t="s">
        <v>108</v>
      </c>
      <c r="B1964">
        <v>212230</v>
      </c>
      <c r="C1964" s="350" t="s">
        <v>574</v>
      </c>
      <c r="D1964" s="351">
        <f t="shared" ca="1" si="120"/>
        <v>0</v>
      </c>
      <c r="E1964" s="375" t="str">
        <f t="shared" ca="1" si="121"/>
        <v/>
      </c>
      <c r="G1964" s="6" t="s">
        <v>108</v>
      </c>
      <c r="H1964">
        <v>711500</v>
      </c>
      <c r="I1964" t="s">
        <v>571</v>
      </c>
      <c r="J1964" s="352">
        <f t="shared" ca="1" si="122"/>
        <v>3.7786121254423492E-9</v>
      </c>
      <c r="K1964" s="353">
        <f t="array" aca="1" ref="K1964" ca="1">INDEX($B$3:$E$5837,MATCH(H1964&amp;I1964,$B$3:$B$5837&amp;$C$3:$C$5837,0),4)</f>
        <v>4</v>
      </c>
      <c r="L1964">
        <f t="shared" ca="1" si="123"/>
        <v>4</v>
      </c>
    </row>
    <row r="1965" spans="1:12">
      <c r="A1965" s="6" t="s">
        <v>108</v>
      </c>
      <c r="B1965">
        <v>212310</v>
      </c>
      <c r="C1965" s="350" t="s">
        <v>574</v>
      </c>
      <c r="D1965" s="351">
        <f t="shared" ca="1" si="120"/>
        <v>0</v>
      </c>
      <c r="E1965" s="375" t="str">
        <f t="shared" ca="1" si="121"/>
        <v/>
      </c>
      <c r="G1965" s="6" t="s">
        <v>108</v>
      </c>
      <c r="H1965">
        <v>711500</v>
      </c>
      <c r="I1965" t="s">
        <v>577</v>
      </c>
      <c r="J1965" s="352">
        <f t="shared" ca="1" si="122"/>
        <v>5.9622887660360658E-11</v>
      </c>
      <c r="K1965" s="353">
        <f t="array" aca="1" ref="K1965" ca="1">INDEX($B$3:$E$5837,MATCH(H1965&amp;I1965,$B$3:$B$5837&amp;$C$3:$C$5837,0),4)</f>
        <v>4</v>
      </c>
      <c r="L1965">
        <f t="shared" ca="1" si="123"/>
        <v>4</v>
      </c>
    </row>
    <row r="1966" spans="1:12">
      <c r="A1966" s="6" t="s">
        <v>108</v>
      </c>
      <c r="B1966" t="s">
        <v>131</v>
      </c>
      <c r="C1966" s="350" t="s">
        <v>574</v>
      </c>
      <c r="D1966" s="351">
        <f t="shared" ca="1" si="120"/>
        <v>0</v>
      </c>
      <c r="E1966" s="375" t="str">
        <f t="shared" ca="1" si="121"/>
        <v/>
      </c>
      <c r="G1966" s="6" t="s">
        <v>108</v>
      </c>
      <c r="H1966" s="6">
        <v>712000</v>
      </c>
      <c r="I1966" t="s">
        <v>569</v>
      </c>
      <c r="J1966" s="352">
        <f t="shared" ca="1" si="122"/>
        <v>2.8244079278721381E-2</v>
      </c>
      <c r="K1966" s="353">
        <f t="array" aca="1" ref="K1966" ca="1">INDEX($B$3:$E$5837,MATCH(H1966&amp;I1966,$B$3:$B$5837&amp;$C$3:$C$5837,0),4)</f>
        <v>4</v>
      </c>
      <c r="L1966">
        <f t="shared" ca="1" si="123"/>
        <v>4</v>
      </c>
    </row>
    <row r="1967" spans="1:12">
      <c r="A1967" s="6" t="s">
        <v>108</v>
      </c>
      <c r="B1967">
        <v>213111</v>
      </c>
      <c r="C1967" s="350" t="s">
        <v>574</v>
      </c>
      <c r="D1967" s="351">
        <f t="shared" ca="1" si="120"/>
        <v>0</v>
      </c>
      <c r="E1967" s="375" t="str">
        <f t="shared" ca="1" si="121"/>
        <v/>
      </c>
      <c r="G1967" s="6" t="s">
        <v>108</v>
      </c>
      <c r="H1967" s="6">
        <v>712000</v>
      </c>
      <c r="I1967" t="s">
        <v>570</v>
      </c>
      <c r="J1967" s="352">
        <f t="shared" ca="1" si="122"/>
        <v>2.1854915474816708E-6</v>
      </c>
      <c r="K1967" s="353">
        <f t="array" aca="1" ref="K1967" ca="1">INDEX($B$3:$E$5837,MATCH(H1967&amp;I1967,$B$3:$B$5837&amp;$C$3:$C$5837,0),4)</f>
        <v>4</v>
      </c>
      <c r="L1967">
        <f t="shared" ca="1" si="123"/>
        <v>4</v>
      </c>
    </row>
    <row r="1968" spans="1:12">
      <c r="A1968" s="6" t="s">
        <v>108</v>
      </c>
      <c r="B1968" t="s">
        <v>134</v>
      </c>
      <c r="C1968" s="350" t="s">
        <v>574</v>
      </c>
      <c r="D1968" s="351">
        <f t="shared" ca="1" si="120"/>
        <v>0</v>
      </c>
      <c r="E1968" s="375" t="str">
        <f t="shared" ca="1" si="121"/>
        <v/>
      </c>
      <c r="G1968" s="6" t="s">
        <v>108</v>
      </c>
      <c r="H1968" s="6">
        <v>712000</v>
      </c>
      <c r="I1968" t="s">
        <v>575</v>
      </c>
      <c r="J1968" s="352">
        <f t="shared" ca="1" si="122"/>
        <v>9.5427813041756986E-8</v>
      </c>
      <c r="K1968" s="353">
        <f t="array" aca="1" ref="K1968" ca="1">INDEX($B$3:$E$5837,MATCH(H1968&amp;I1968,$B$3:$B$5837&amp;$C$3:$C$5837,0),4)</f>
        <v>4</v>
      </c>
      <c r="L1968">
        <f t="shared" ca="1" si="123"/>
        <v>4</v>
      </c>
    </row>
    <row r="1969" spans="1:12">
      <c r="A1969" s="6" t="s">
        <v>108</v>
      </c>
      <c r="B1969">
        <v>221100</v>
      </c>
      <c r="C1969" s="350" t="s">
        <v>574</v>
      </c>
      <c r="D1969" s="351">
        <f t="shared" ca="1" si="120"/>
        <v>4.1082571664012567E-11</v>
      </c>
      <c r="E1969" s="375">
        <f t="shared" ca="1" si="121"/>
        <v>4</v>
      </c>
      <c r="G1969" s="6" t="s">
        <v>108</v>
      </c>
      <c r="H1969">
        <v>712000</v>
      </c>
      <c r="I1969" t="s">
        <v>571</v>
      </c>
      <c r="J1969" s="352">
        <f t="shared" ca="1" si="122"/>
        <v>5.430764269136654E-8</v>
      </c>
      <c r="K1969" s="353">
        <f t="array" aca="1" ref="K1969" ca="1">INDEX($B$3:$E$5837,MATCH(H1969&amp;I1969,$B$3:$B$5837&amp;$C$3:$C$5837,0),4)</f>
        <v>4</v>
      </c>
      <c r="L1969">
        <f t="shared" ca="1" si="123"/>
        <v>4</v>
      </c>
    </row>
    <row r="1970" spans="1:12">
      <c r="A1970" s="6" t="s">
        <v>108</v>
      </c>
      <c r="B1970">
        <v>221200</v>
      </c>
      <c r="C1970" s="350" t="s">
        <v>574</v>
      </c>
      <c r="D1970" s="351">
        <f t="shared" ca="1" si="120"/>
        <v>0</v>
      </c>
      <c r="E1970" s="375" t="str">
        <f t="shared" ca="1" si="121"/>
        <v/>
      </c>
      <c r="G1970" s="6" t="s">
        <v>108</v>
      </c>
      <c r="H1970">
        <v>712000</v>
      </c>
      <c r="I1970" t="s">
        <v>574</v>
      </c>
      <c r="J1970" s="352">
        <f t="shared" ca="1" si="122"/>
        <v>8.4356316300613815E-9</v>
      </c>
      <c r="K1970" s="353">
        <f t="array" aca="1" ref="K1970" ca="1">INDEX($B$3:$E$5837,MATCH(H1970&amp;I1970,$B$3:$B$5837&amp;$C$3:$C$5837,0),4)</f>
        <v>4</v>
      </c>
      <c r="L1970">
        <f t="shared" ca="1" si="123"/>
        <v>4</v>
      </c>
    </row>
    <row r="1971" spans="1:12">
      <c r="A1971" s="6" t="s">
        <v>108</v>
      </c>
      <c r="B1971">
        <v>221300</v>
      </c>
      <c r="C1971" s="350" t="s">
        <v>574</v>
      </c>
      <c r="D1971" s="351">
        <f t="shared" ca="1" si="120"/>
        <v>0</v>
      </c>
      <c r="E1971" s="375" t="str">
        <f t="shared" ca="1" si="121"/>
        <v/>
      </c>
      <c r="G1971" s="6" t="s">
        <v>108</v>
      </c>
      <c r="H1971">
        <v>712000</v>
      </c>
      <c r="I1971" t="s">
        <v>573</v>
      </c>
      <c r="J1971" s="352">
        <f t="shared" ca="1" si="122"/>
        <v>2.667092204626453E-9</v>
      </c>
      <c r="K1971" s="353">
        <f t="array" aca="1" ref="K1971" ca="1">INDEX($B$3:$E$5837,MATCH(H1971&amp;I1971,$B$3:$B$5837&amp;$C$3:$C$5837,0),4)</f>
        <v>4</v>
      </c>
      <c r="L1971">
        <f t="shared" ca="1" si="123"/>
        <v>4</v>
      </c>
    </row>
    <row r="1972" spans="1:12">
      <c r="A1972" s="6" t="s">
        <v>108</v>
      </c>
      <c r="B1972">
        <v>230301</v>
      </c>
      <c r="C1972" s="350" t="s">
        <v>574</v>
      </c>
      <c r="D1972" s="351">
        <f t="shared" ca="1" si="120"/>
        <v>4.6218492404502027E-7</v>
      </c>
      <c r="E1972" s="375">
        <f t="shared" ca="1" si="121"/>
        <v>4</v>
      </c>
      <c r="G1972" s="6" t="s">
        <v>108</v>
      </c>
      <c r="H1972" s="6">
        <v>712000</v>
      </c>
      <c r="I1972" t="s">
        <v>576</v>
      </c>
      <c r="J1972" s="352">
        <f t="shared" ca="1" si="122"/>
        <v>5.2760095792862222E-9</v>
      </c>
      <c r="K1972" s="353">
        <f t="array" aca="1" ref="K1972" ca="1">INDEX($B$3:$E$5837,MATCH(H1972&amp;I1972,$B$3:$B$5837&amp;$C$3:$C$5837,0),4)</f>
        <v>4</v>
      </c>
      <c r="L1972">
        <f t="shared" ca="1" si="123"/>
        <v>4</v>
      </c>
    </row>
    <row r="1973" spans="1:12">
      <c r="A1973" s="6" t="s">
        <v>108</v>
      </c>
      <c r="B1973">
        <v>230302</v>
      </c>
      <c r="C1973" s="350" t="s">
        <v>574</v>
      </c>
      <c r="D1973" s="351">
        <f t="shared" ca="1" si="120"/>
        <v>5.6078909231116223E-7</v>
      </c>
      <c r="E1973" s="375">
        <f t="shared" ca="1" si="121"/>
        <v>4</v>
      </c>
      <c r="G1973" s="6" t="s">
        <v>108</v>
      </c>
      <c r="H1973">
        <v>712000</v>
      </c>
      <c r="I1973" t="s">
        <v>577</v>
      </c>
      <c r="J1973" s="352">
        <f t="shared" ca="1" si="122"/>
        <v>2.3857017426704517E-10</v>
      </c>
      <c r="K1973" s="353">
        <f t="array" aca="1" ref="K1973" ca="1">INDEX($B$3:$E$5837,MATCH(H1973&amp;I1973,$B$3:$B$5837&amp;$C$3:$C$5837,0),4)</f>
        <v>4</v>
      </c>
      <c r="L1973">
        <f t="shared" ca="1" si="123"/>
        <v>4</v>
      </c>
    </row>
    <row r="1974" spans="1:12">
      <c r="A1974" s="6" t="s">
        <v>108</v>
      </c>
      <c r="B1974">
        <v>233210</v>
      </c>
      <c r="C1974" s="350" t="s">
        <v>574</v>
      </c>
      <c r="D1974" s="351">
        <f t="shared" ca="1" si="120"/>
        <v>5.7316548804904229E-7</v>
      </c>
      <c r="E1974" s="375">
        <f t="shared" ca="1" si="121"/>
        <v>4</v>
      </c>
      <c r="G1974" s="6" t="s">
        <v>108</v>
      </c>
      <c r="H1974" s="6">
        <v>713100</v>
      </c>
      <c r="I1974" t="s">
        <v>569</v>
      </c>
      <c r="J1974" s="352">
        <f t="shared" ca="1" si="122"/>
        <v>1.4467574555951244E-2</v>
      </c>
      <c r="K1974" s="353">
        <f t="array" aca="1" ref="K1974" ca="1">INDEX($B$3:$E$5837,MATCH(H1974&amp;I1974,$B$3:$B$5837&amp;$C$3:$C$5837,0),4)</f>
        <v>4</v>
      </c>
      <c r="L1974">
        <f t="shared" ca="1" si="123"/>
        <v>4</v>
      </c>
    </row>
    <row r="1975" spans="1:12">
      <c r="A1975" s="6" t="s">
        <v>108</v>
      </c>
      <c r="B1975">
        <v>233230</v>
      </c>
      <c r="C1975" s="350" t="s">
        <v>574</v>
      </c>
      <c r="D1975" s="351">
        <f t="shared" ca="1" si="120"/>
        <v>1.1405240649227554E-7</v>
      </c>
      <c r="E1975" s="375">
        <f t="shared" ca="1" si="121"/>
        <v>4</v>
      </c>
      <c r="G1975" s="6" t="s">
        <v>108</v>
      </c>
      <c r="H1975">
        <v>713100</v>
      </c>
      <c r="I1975" t="s">
        <v>570</v>
      </c>
      <c r="J1975" s="352">
        <f t="shared" ca="1" si="122"/>
        <v>1.0580523078018509E-6</v>
      </c>
      <c r="K1975" s="353">
        <f t="array" aca="1" ref="K1975" ca="1">INDEX($B$3:$E$5837,MATCH(H1975&amp;I1975,$B$3:$B$5837&amp;$C$3:$C$5837,0),4)</f>
        <v>4</v>
      </c>
      <c r="L1975">
        <f t="shared" ca="1" si="123"/>
        <v>4</v>
      </c>
    </row>
    <row r="1976" spans="1:12">
      <c r="A1976" s="6" t="s">
        <v>108</v>
      </c>
      <c r="B1976">
        <v>233240</v>
      </c>
      <c r="C1976" s="350" t="s">
        <v>574</v>
      </c>
      <c r="D1976" s="351">
        <f t="shared" ca="1" si="120"/>
        <v>6.8508661804874208E-8</v>
      </c>
      <c r="E1976" s="375">
        <f t="shared" ca="1" si="121"/>
        <v>4</v>
      </c>
      <c r="G1976" s="6" t="s">
        <v>108</v>
      </c>
      <c r="H1976" s="6">
        <v>713100</v>
      </c>
      <c r="I1976" t="s">
        <v>575</v>
      </c>
      <c r="J1976" s="352">
        <f t="shared" ca="1" si="122"/>
        <v>1.4480059807567199E-7</v>
      </c>
      <c r="K1976" s="353">
        <f t="array" aca="1" ref="K1976" ca="1">INDEX($B$3:$E$5837,MATCH(H1976&amp;I1976,$B$3:$B$5837&amp;$C$3:$C$5837,0),4)</f>
        <v>4</v>
      </c>
      <c r="L1976">
        <f t="shared" ca="1" si="123"/>
        <v>4</v>
      </c>
    </row>
    <row r="1977" spans="1:12">
      <c r="A1977" s="6" t="s">
        <v>108</v>
      </c>
      <c r="B1977">
        <v>233262</v>
      </c>
      <c r="C1977" s="350" t="s">
        <v>574</v>
      </c>
      <c r="D1977" s="351">
        <f t="shared" ca="1" si="120"/>
        <v>6.5522168925710637E-7</v>
      </c>
      <c r="E1977" s="375">
        <f t="shared" ca="1" si="121"/>
        <v>4</v>
      </c>
      <c r="G1977" s="6" t="s">
        <v>108</v>
      </c>
      <c r="H1977" s="6">
        <v>713100</v>
      </c>
      <c r="I1977" t="s">
        <v>574</v>
      </c>
      <c r="J1977" s="352">
        <f t="shared" ca="1" si="122"/>
        <v>1.2800089054167584E-8</v>
      </c>
      <c r="K1977" s="353">
        <f t="array" aca="1" ref="K1977" ca="1">INDEX($B$3:$E$5837,MATCH(H1977&amp;I1977,$B$3:$B$5837&amp;$C$3:$C$5837,0),4)</f>
        <v>4</v>
      </c>
      <c r="L1977">
        <f t="shared" ca="1" si="123"/>
        <v>4</v>
      </c>
    </row>
    <row r="1978" spans="1:12">
      <c r="A1978" s="6" t="s">
        <v>108</v>
      </c>
      <c r="B1978">
        <v>233293</v>
      </c>
      <c r="C1978" s="350" t="s">
        <v>574</v>
      </c>
      <c r="D1978" s="351">
        <f t="shared" ca="1" si="120"/>
        <v>3.2884915720864571E-9</v>
      </c>
      <c r="E1978" s="375">
        <f t="shared" ca="1" si="121"/>
        <v>4</v>
      </c>
      <c r="G1978" s="6" t="s">
        <v>108</v>
      </c>
      <c r="H1978">
        <v>713100</v>
      </c>
      <c r="I1978" t="s">
        <v>573</v>
      </c>
      <c r="J1978" s="352">
        <f t="shared" ca="1" si="122"/>
        <v>4.0470019593122442E-9</v>
      </c>
      <c r="K1978" s="353">
        <f t="array" aca="1" ref="K1978" ca="1">INDEX($B$3:$E$5837,MATCH(H1978&amp;I1978,$B$3:$B$5837&amp;$C$3:$C$5837,0),4)</f>
        <v>4</v>
      </c>
      <c r="L1978">
        <f t="shared" ca="1" si="123"/>
        <v>4</v>
      </c>
    </row>
    <row r="1979" spans="1:12">
      <c r="A1979" s="6" t="s">
        <v>108</v>
      </c>
      <c r="B1979" t="s">
        <v>146</v>
      </c>
      <c r="C1979" s="350" t="s">
        <v>574</v>
      </c>
      <c r="D1979" s="351">
        <f t="shared" ca="1" si="120"/>
        <v>5.2172063374265563E-7</v>
      </c>
      <c r="E1979" s="375">
        <f t="shared" ca="1" si="121"/>
        <v>4</v>
      </c>
      <c r="G1979" s="6" t="s">
        <v>108</v>
      </c>
      <c r="H1979" s="6">
        <v>713100</v>
      </c>
      <c r="I1979" t="s">
        <v>576</v>
      </c>
      <c r="J1979" s="352">
        <f t="shared" ca="1" si="122"/>
        <v>8.005730385954924E-9</v>
      </c>
      <c r="K1979" s="353">
        <f t="array" aca="1" ref="K1979" ca="1">INDEX($B$3:$E$5837,MATCH(H1979&amp;I1979,$B$3:$B$5837&amp;$C$3:$C$5837,0),4)</f>
        <v>4</v>
      </c>
      <c r="L1979">
        <f t="shared" ca="1" si="123"/>
        <v>4</v>
      </c>
    </row>
    <row r="1980" spans="1:12">
      <c r="A1980" s="6" t="s">
        <v>108</v>
      </c>
      <c r="B1980" t="s">
        <v>148</v>
      </c>
      <c r="C1980" s="350" t="s">
        <v>574</v>
      </c>
      <c r="D1980" s="351">
        <f t="shared" ca="1" si="120"/>
        <v>2.4549392988483033E-7</v>
      </c>
      <c r="E1980" s="375">
        <f t="shared" ca="1" si="121"/>
        <v>4</v>
      </c>
      <c r="G1980" s="6" t="s">
        <v>108</v>
      </c>
      <c r="H1980" s="6">
        <v>713100</v>
      </c>
      <c r="I1980" t="s">
        <v>571</v>
      </c>
      <c r="J1980" s="352">
        <f t="shared" ca="1" si="122"/>
        <v>2.7432913344475737E-8</v>
      </c>
      <c r="K1980" s="353">
        <f t="array" aca="1" ref="K1980" ca="1">INDEX($B$3:$E$5837,MATCH(H1980&amp;I1980,$B$3:$B$5837&amp;$C$3:$C$5837,0),4)</f>
        <v>4</v>
      </c>
      <c r="L1980">
        <f t="shared" ca="1" si="123"/>
        <v>4</v>
      </c>
    </row>
    <row r="1981" spans="1:12">
      <c r="A1981" s="6" t="s">
        <v>108</v>
      </c>
      <c r="B1981">
        <v>233411</v>
      </c>
      <c r="C1981" s="350" t="s">
        <v>574</v>
      </c>
      <c r="D1981" s="351">
        <f t="shared" ca="1" si="120"/>
        <v>2.3465791189467392E-7</v>
      </c>
      <c r="E1981" s="375">
        <f t="shared" ca="1" si="121"/>
        <v>4</v>
      </c>
      <c r="G1981" s="6" t="s">
        <v>108</v>
      </c>
      <c r="H1981">
        <v>713100</v>
      </c>
      <c r="I1981" t="s">
        <v>577</v>
      </c>
      <c r="J1981" s="352">
        <f t="shared" ca="1" si="122"/>
        <v>3.6200246883756322E-10</v>
      </c>
      <c r="K1981" s="353">
        <f t="array" aca="1" ref="K1981" ca="1">INDEX($B$3:$E$5837,MATCH(H1981&amp;I1981,$B$3:$B$5837&amp;$C$3:$C$5837,0),4)</f>
        <v>4</v>
      </c>
      <c r="L1981">
        <f t="shared" ca="1" si="123"/>
        <v>4</v>
      </c>
    </row>
    <row r="1982" spans="1:12">
      <c r="A1982" s="6" t="s">
        <v>108</v>
      </c>
      <c r="B1982">
        <v>233412</v>
      </c>
      <c r="C1982" s="350" t="s">
        <v>574</v>
      </c>
      <c r="D1982" s="351">
        <f t="shared" ca="1" si="120"/>
        <v>3.6595121254696879E-7</v>
      </c>
      <c r="E1982" s="375">
        <f t="shared" ca="1" si="121"/>
        <v>4</v>
      </c>
      <c r="G1982" s="6" t="s">
        <v>108</v>
      </c>
      <c r="H1982" s="6">
        <v>713200</v>
      </c>
      <c r="I1982" t="s">
        <v>569</v>
      </c>
      <c r="J1982" s="352">
        <f t="shared" ca="1" si="122"/>
        <v>2.2858064937514341E-2</v>
      </c>
      <c r="K1982" s="353">
        <f t="array" aca="1" ref="K1982" ca="1">INDEX($B$3:$E$5837,MATCH(H1982&amp;I1982,$B$3:$B$5837&amp;$C$3:$C$5837,0),4)</f>
        <v>4</v>
      </c>
      <c r="L1982">
        <f t="shared" ca="1" si="123"/>
        <v>4</v>
      </c>
    </row>
    <row r="1983" spans="1:12">
      <c r="A1983" s="6" t="s">
        <v>108</v>
      </c>
      <c r="B1983" t="s">
        <v>152</v>
      </c>
      <c r="C1983" s="350" t="s">
        <v>574</v>
      </c>
      <c r="D1983" s="351">
        <f t="shared" ca="1" si="120"/>
        <v>5.0117039806145568E-7</v>
      </c>
      <c r="E1983" s="375">
        <f t="shared" ca="1" si="121"/>
        <v>4</v>
      </c>
      <c r="G1983" s="6" t="s">
        <v>108</v>
      </c>
      <c r="H1983">
        <v>713200</v>
      </c>
      <c r="I1983" t="s">
        <v>570</v>
      </c>
      <c r="J1983" s="352">
        <f t="shared" ca="1" si="122"/>
        <v>1.6733515889594017E-6</v>
      </c>
      <c r="K1983" s="353">
        <f t="array" aca="1" ref="K1983" ca="1">INDEX($B$3:$E$5837,MATCH(H1983&amp;I1983,$B$3:$B$5837&amp;$C$3:$C$5837,0),4)</f>
        <v>4</v>
      </c>
      <c r="L1983">
        <f t="shared" ca="1" si="123"/>
        <v>4</v>
      </c>
    </row>
    <row r="1984" spans="1:12">
      <c r="A1984" s="6" t="s">
        <v>108</v>
      </c>
      <c r="B1984">
        <v>321100</v>
      </c>
      <c r="C1984" s="350" t="s">
        <v>574</v>
      </c>
      <c r="D1984" s="351">
        <f t="shared" ca="1" si="120"/>
        <v>1.5716097394369882E-9</v>
      </c>
      <c r="E1984" s="375">
        <f t="shared" ca="1" si="121"/>
        <v>4</v>
      </c>
      <c r="G1984" s="6" t="s">
        <v>108</v>
      </c>
      <c r="H1984" s="6">
        <v>713200</v>
      </c>
      <c r="I1984" t="s">
        <v>575</v>
      </c>
      <c r="J1984" s="352">
        <f t="shared" ca="1" si="122"/>
        <v>3.4820803418028925E-7</v>
      </c>
      <c r="K1984" s="353">
        <f t="array" aca="1" ref="K1984" ca="1">INDEX($B$3:$E$5837,MATCH(H1984&amp;I1984,$B$3:$B$5837&amp;$C$3:$C$5837,0),4)</f>
        <v>4</v>
      </c>
      <c r="L1984">
        <f t="shared" ca="1" si="123"/>
        <v>4</v>
      </c>
    </row>
    <row r="1985" spans="1:12">
      <c r="A1985" s="6" t="s">
        <v>108</v>
      </c>
      <c r="B1985">
        <v>321200</v>
      </c>
      <c r="C1985" s="350" t="s">
        <v>574</v>
      </c>
      <c r="D1985" s="351">
        <f t="shared" ca="1" si="120"/>
        <v>0</v>
      </c>
      <c r="E1985" s="375" t="str">
        <f t="shared" ca="1" si="121"/>
        <v/>
      </c>
      <c r="G1985" s="6" t="s">
        <v>108</v>
      </c>
      <c r="H1985" s="6">
        <v>713200</v>
      </c>
      <c r="I1985" t="s">
        <v>574</v>
      </c>
      <c r="J1985" s="352">
        <f t="shared" ca="1" si="122"/>
        <v>3.07809077180405E-8</v>
      </c>
      <c r="K1985" s="353">
        <f t="array" aca="1" ref="K1985" ca="1">INDEX($B$3:$E$5837,MATCH(H1985&amp;I1985,$B$3:$B$5837&amp;$C$3:$C$5837,0),4)</f>
        <v>4</v>
      </c>
      <c r="L1985">
        <f t="shared" ca="1" si="123"/>
        <v>4</v>
      </c>
    </row>
    <row r="1986" spans="1:12">
      <c r="A1986" s="6" t="s">
        <v>108</v>
      </c>
      <c r="B1986">
        <v>321910</v>
      </c>
      <c r="C1986" s="350" t="s">
        <v>574</v>
      </c>
      <c r="D1986" s="351">
        <f t="shared" ca="1" si="120"/>
        <v>1.6033864768394751E-7</v>
      </c>
      <c r="E1986" s="375">
        <f t="shared" ca="1" si="121"/>
        <v>4</v>
      </c>
      <c r="G1986" s="6" t="s">
        <v>108</v>
      </c>
      <c r="H1986" s="6">
        <v>713200</v>
      </c>
      <c r="I1986" t="s">
        <v>573</v>
      </c>
      <c r="J1986" s="352">
        <f t="shared" ca="1" si="122"/>
        <v>9.7319943101302367E-9</v>
      </c>
      <c r="K1986" s="353">
        <f t="array" aca="1" ref="K1986" ca="1">INDEX($B$3:$E$5837,MATCH(H1986&amp;I1986,$B$3:$B$5837&amp;$C$3:$C$5837,0),4)</f>
        <v>4</v>
      </c>
      <c r="L1986">
        <f t="shared" ca="1" si="123"/>
        <v>4</v>
      </c>
    </row>
    <row r="1987" spans="1:12">
      <c r="A1987" s="6" t="s">
        <v>108</v>
      </c>
      <c r="B1987" t="s">
        <v>157</v>
      </c>
      <c r="C1987" s="350" t="s">
        <v>574</v>
      </c>
      <c r="D1987" s="351">
        <f t="shared" ref="D1987:D2050" ca="1" si="124">OFFSET(matrix1,MOD(ROW()-ROW($D$3),ROWS(matrix1)),TRUNC((ROW()-ROW($D$3))/ROWS(matrix1)),1,1)</f>
        <v>2.1223552392685052E-7</v>
      </c>
      <c r="E1987" s="375">
        <f t="shared" ref="E1987:E2050" ca="1" si="125">OFFSET(matrix4,MOD(ROW()-ROW($E$3),ROWS(matrix4)),TRUNC((ROW()-ROW($E$3))/ROWS(matrix4)),1,1)</f>
        <v>4</v>
      </c>
      <c r="G1987" s="6" t="s">
        <v>108</v>
      </c>
      <c r="H1987" s="6">
        <v>713200</v>
      </c>
      <c r="I1987" t="s">
        <v>576</v>
      </c>
      <c r="J1987" s="352">
        <f t="shared" ca="1" si="122"/>
        <v>1.9251713576583136E-8</v>
      </c>
      <c r="K1987" s="353">
        <f t="array" aca="1" ref="K1987" ca="1">INDEX($B$3:$E$5837,MATCH(H1987&amp;I1987,$B$3:$B$5837&amp;$C$3:$C$5837,0),4)</f>
        <v>4</v>
      </c>
      <c r="L1987">
        <f t="shared" ca="1" si="123"/>
        <v>4</v>
      </c>
    </row>
    <row r="1988" spans="1:12">
      <c r="A1988" s="6" t="s">
        <v>108</v>
      </c>
      <c r="B1988">
        <v>327100</v>
      </c>
      <c r="C1988" s="350" t="s">
        <v>574</v>
      </c>
      <c r="D1988" s="351">
        <f t="shared" ca="1" si="124"/>
        <v>0</v>
      </c>
      <c r="E1988" s="375" t="str">
        <f t="shared" ca="1" si="125"/>
        <v/>
      </c>
      <c r="G1988" s="6" t="s">
        <v>108</v>
      </c>
      <c r="H1988" s="6">
        <v>713200</v>
      </c>
      <c r="I1988" t="s">
        <v>571</v>
      </c>
      <c r="J1988" s="352">
        <f t="shared" ref="J1988:J2051" ca="1" si="126">SUMIFS(D$3:D$5837,B$3:B$5837,H1988,C$3:C$5837,I1988)</f>
        <v>4.3596929225323771E-8</v>
      </c>
      <c r="K1988" s="353">
        <f t="array" aca="1" ref="K1988" ca="1">INDEX($B$3:$E$5837,MATCH(H1988&amp;I1988,$B$3:$B$5837&amp;$C$3:$C$5837,0),4)</f>
        <v>4</v>
      </c>
      <c r="L1988">
        <f t="shared" ref="L1988:L2051" ca="1" si="127">IF(K1988&gt;2,4,1)</f>
        <v>4</v>
      </c>
    </row>
    <row r="1989" spans="1:12">
      <c r="A1989" s="6" t="s">
        <v>108</v>
      </c>
      <c r="B1989">
        <v>327200</v>
      </c>
      <c r="C1989" s="350" t="s">
        <v>574</v>
      </c>
      <c r="D1989" s="351">
        <f t="shared" ca="1" si="124"/>
        <v>2.1787134661641524E-8</v>
      </c>
      <c r="E1989" s="375">
        <f t="shared" ca="1" si="125"/>
        <v>4</v>
      </c>
      <c r="G1989" s="6" t="s">
        <v>108</v>
      </c>
      <c r="H1989">
        <v>713200</v>
      </c>
      <c r="I1989" t="s">
        <v>577</v>
      </c>
      <c r="J1989" s="352">
        <f t="shared" ca="1" si="126"/>
        <v>8.7052242682357659E-10</v>
      </c>
      <c r="K1989" s="353">
        <f t="array" aca="1" ref="K1989" ca="1">INDEX($B$3:$E$5837,MATCH(H1989&amp;I1989,$B$3:$B$5837&amp;$C$3:$C$5837,0),4)</f>
        <v>4</v>
      </c>
      <c r="L1989">
        <f t="shared" ca="1" si="127"/>
        <v>4</v>
      </c>
    </row>
    <row r="1990" spans="1:12">
      <c r="A1990" s="6" t="s">
        <v>108</v>
      </c>
      <c r="B1990">
        <v>327310</v>
      </c>
      <c r="C1990" s="350" t="s">
        <v>574</v>
      </c>
      <c r="D1990" s="351">
        <f t="shared" ca="1" si="124"/>
        <v>0</v>
      </c>
      <c r="E1990" s="375" t="str">
        <f t="shared" ca="1" si="125"/>
        <v/>
      </c>
      <c r="G1990" s="6" t="s">
        <v>108</v>
      </c>
      <c r="H1990" s="6">
        <v>713900</v>
      </c>
      <c r="I1990" t="s">
        <v>569</v>
      </c>
      <c r="J1990" s="352">
        <f t="shared" ca="1" si="126"/>
        <v>3.2520918485360366E-2</v>
      </c>
      <c r="K1990" s="353">
        <f t="array" aca="1" ref="K1990" ca="1">INDEX($B$3:$E$5837,MATCH(H1990&amp;I1990,$B$3:$B$5837&amp;$C$3:$C$5837,0),4)</f>
        <v>4</v>
      </c>
      <c r="L1990">
        <f t="shared" ca="1" si="127"/>
        <v>4</v>
      </c>
    </row>
    <row r="1991" spans="1:12">
      <c r="A1991" s="6" t="s">
        <v>108</v>
      </c>
      <c r="B1991">
        <v>327320</v>
      </c>
      <c r="C1991" s="350" t="s">
        <v>574</v>
      </c>
      <c r="D1991" s="351">
        <f t="shared" ca="1" si="124"/>
        <v>3.7867815743902989E-9</v>
      </c>
      <c r="E1991" s="375">
        <f t="shared" ca="1" si="125"/>
        <v>4</v>
      </c>
      <c r="G1991" s="6" t="s">
        <v>108</v>
      </c>
      <c r="H1991" s="6">
        <v>713900</v>
      </c>
      <c r="I1991" t="s">
        <v>570</v>
      </c>
      <c r="J1991" s="352">
        <f t="shared" ca="1" si="126"/>
        <v>2.3972701965675504E-6</v>
      </c>
      <c r="K1991" s="353">
        <f t="array" aca="1" ref="K1991" ca="1">INDEX($B$3:$E$5837,MATCH(H1991&amp;I1991,$B$3:$B$5837&amp;$C$3:$C$5837,0),4)</f>
        <v>4</v>
      </c>
      <c r="L1991">
        <f t="shared" ca="1" si="127"/>
        <v>4</v>
      </c>
    </row>
    <row r="1992" spans="1:12">
      <c r="A1992" s="6" t="s">
        <v>108</v>
      </c>
      <c r="B1992">
        <v>327330</v>
      </c>
      <c r="C1992" s="350" t="s">
        <v>574</v>
      </c>
      <c r="D1992" s="351">
        <f t="shared" ca="1" si="124"/>
        <v>0</v>
      </c>
      <c r="E1992" s="375" t="str">
        <f t="shared" ca="1" si="125"/>
        <v/>
      </c>
      <c r="G1992" s="6" t="s">
        <v>108</v>
      </c>
      <c r="H1992" s="6">
        <v>713900</v>
      </c>
      <c r="I1992" t="s">
        <v>575</v>
      </c>
      <c r="J1992" s="352">
        <f t="shared" ca="1" si="126"/>
        <v>3.2792590338532187E-7</v>
      </c>
      <c r="K1992" s="353">
        <f t="array" aca="1" ref="K1992" ca="1">INDEX($B$3:$E$5837,MATCH(H1992&amp;I1992,$B$3:$B$5837&amp;$C$3:$C$5837,0),4)</f>
        <v>4</v>
      </c>
      <c r="L1992">
        <f t="shared" ca="1" si="127"/>
        <v>4</v>
      </c>
    </row>
    <row r="1993" spans="1:12">
      <c r="A1993" s="6" t="s">
        <v>108</v>
      </c>
      <c r="B1993">
        <v>327390</v>
      </c>
      <c r="C1993" s="350" t="s">
        <v>574</v>
      </c>
      <c r="D1993" s="351">
        <f t="shared" ca="1" si="124"/>
        <v>0</v>
      </c>
      <c r="E1993" s="375" t="str">
        <f t="shared" ca="1" si="125"/>
        <v/>
      </c>
      <c r="G1993" s="6" t="s">
        <v>108</v>
      </c>
      <c r="H1993" s="6">
        <v>713900</v>
      </c>
      <c r="I1993" t="s">
        <v>574</v>
      </c>
      <c r="J1993" s="352">
        <f t="shared" ca="1" si="126"/>
        <v>2.8988007109659129E-8</v>
      </c>
      <c r="K1993" s="353">
        <f t="array" aca="1" ref="K1993" ca="1">INDEX($B$3:$E$5837,MATCH(H1993&amp;I1993,$B$3:$B$5837&amp;$C$3:$C$5837,0),4)</f>
        <v>4</v>
      </c>
      <c r="L1993">
        <f t="shared" ca="1" si="127"/>
        <v>4</v>
      </c>
    </row>
    <row r="1994" spans="1:12">
      <c r="A1994" s="6" t="s">
        <v>108</v>
      </c>
      <c r="B1994">
        <v>327400</v>
      </c>
      <c r="C1994" s="350" t="s">
        <v>574</v>
      </c>
      <c r="D1994" s="351">
        <f t="shared" ca="1" si="124"/>
        <v>0</v>
      </c>
      <c r="E1994" s="375" t="str">
        <f t="shared" ca="1" si="125"/>
        <v/>
      </c>
      <c r="G1994" s="6" t="s">
        <v>108</v>
      </c>
      <c r="H1994" s="6">
        <v>713900</v>
      </c>
      <c r="I1994" t="s">
        <v>573</v>
      </c>
      <c r="J1994" s="352">
        <f t="shared" ca="1" si="126"/>
        <v>9.165133232502885E-9</v>
      </c>
      <c r="K1994" s="353">
        <f t="array" aca="1" ref="K1994" ca="1">INDEX($B$3:$E$5837,MATCH(H1994&amp;I1994,$B$3:$B$5837&amp;$C$3:$C$5837,0),4)</f>
        <v>4</v>
      </c>
      <c r="L1994">
        <f t="shared" ca="1" si="127"/>
        <v>4</v>
      </c>
    </row>
    <row r="1995" spans="1:12">
      <c r="A1995" s="6" t="s">
        <v>108</v>
      </c>
      <c r="B1995">
        <v>327910</v>
      </c>
      <c r="C1995" s="350" t="s">
        <v>574</v>
      </c>
      <c r="D1995" s="351">
        <f t="shared" ca="1" si="124"/>
        <v>1.4878592335421689E-9</v>
      </c>
      <c r="E1995" s="375">
        <f t="shared" ca="1" si="125"/>
        <v>4</v>
      </c>
      <c r="G1995" s="6" t="s">
        <v>108</v>
      </c>
      <c r="H1995" s="6">
        <v>713900</v>
      </c>
      <c r="I1995" t="s">
        <v>571</v>
      </c>
      <c r="J1995" s="352">
        <f t="shared" ca="1" si="126"/>
        <v>6.1775513853471513E-8</v>
      </c>
      <c r="K1995" s="353">
        <f t="array" aca="1" ref="K1995" ca="1">INDEX($B$3:$E$5837,MATCH(H1995&amp;I1995,$B$3:$B$5837&amp;$C$3:$C$5837,0),4)</f>
        <v>4</v>
      </c>
      <c r="L1995">
        <f t="shared" ca="1" si="127"/>
        <v>4</v>
      </c>
    </row>
    <row r="1996" spans="1:12">
      <c r="A1996" s="6" t="s">
        <v>108</v>
      </c>
      <c r="B1996">
        <v>327991</v>
      </c>
      <c r="C1996" s="350" t="s">
        <v>574</v>
      </c>
      <c r="D1996" s="351">
        <f t="shared" ca="1" si="124"/>
        <v>0</v>
      </c>
      <c r="E1996" s="375" t="str">
        <f t="shared" ca="1" si="125"/>
        <v/>
      </c>
      <c r="G1996" s="6" t="s">
        <v>108</v>
      </c>
      <c r="H1996" s="6">
        <v>713900</v>
      </c>
      <c r="I1996" t="s">
        <v>576</v>
      </c>
      <c r="J1996" s="352">
        <f t="shared" ca="1" si="126"/>
        <v>1.8130355840806889E-8</v>
      </c>
      <c r="K1996" s="353">
        <f t="array" aca="1" ref="K1996" ca="1">INDEX($B$3:$E$5837,MATCH(H1996&amp;I1996,$B$3:$B$5837&amp;$C$3:$C$5837,0),4)</f>
        <v>4</v>
      </c>
      <c r="L1996">
        <f t="shared" ca="1" si="127"/>
        <v>4</v>
      </c>
    </row>
    <row r="1997" spans="1:12">
      <c r="A1997" s="6" t="s">
        <v>108</v>
      </c>
      <c r="B1997">
        <v>327992</v>
      </c>
      <c r="C1997" s="350" t="s">
        <v>574</v>
      </c>
      <c r="D1997" s="351">
        <f t="shared" ca="1" si="124"/>
        <v>0</v>
      </c>
      <c r="E1997" s="375" t="str">
        <f t="shared" ca="1" si="125"/>
        <v/>
      </c>
      <c r="G1997" s="6" t="s">
        <v>108</v>
      </c>
      <c r="H1997">
        <v>713900</v>
      </c>
      <c r="I1997" t="s">
        <v>577</v>
      </c>
      <c r="J1997" s="352">
        <f t="shared" ca="1" si="126"/>
        <v>8.1981696345782731E-10</v>
      </c>
      <c r="K1997" s="353">
        <f t="array" aca="1" ref="K1997" ca="1">INDEX($B$3:$E$5837,MATCH(H1997&amp;I1997,$B$3:$B$5837&amp;$C$3:$C$5837,0),4)</f>
        <v>4</v>
      </c>
      <c r="L1997">
        <f t="shared" ca="1" si="127"/>
        <v>4</v>
      </c>
    </row>
    <row r="1998" spans="1:12">
      <c r="A1998" s="6" t="s">
        <v>108</v>
      </c>
      <c r="B1998">
        <v>327993</v>
      </c>
      <c r="C1998" s="350" t="s">
        <v>574</v>
      </c>
      <c r="D1998" s="351">
        <f t="shared" ca="1" si="124"/>
        <v>0</v>
      </c>
      <c r="E1998" s="375" t="str">
        <f t="shared" ca="1" si="125"/>
        <v/>
      </c>
      <c r="G1998" s="6" t="s">
        <v>108</v>
      </c>
      <c r="H1998">
        <v>721000</v>
      </c>
      <c r="I1998" t="s">
        <v>569</v>
      </c>
      <c r="J1998" s="352">
        <f t="shared" ca="1" si="126"/>
        <v>3.2216579131481453E-2</v>
      </c>
      <c r="K1998" s="353">
        <f t="array" aca="1" ref="K1998" ca="1">INDEX($B$3:$E$5837,MATCH(H1998&amp;I1998,$B$3:$B$5837&amp;$C$3:$C$5837,0),4)</f>
        <v>4</v>
      </c>
      <c r="L1998">
        <f t="shared" ca="1" si="127"/>
        <v>4</v>
      </c>
    </row>
    <row r="1999" spans="1:12">
      <c r="A1999" s="6" t="s">
        <v>108</v>
      </c>
      <c r="B1999">
        <v>327999</v>
      </c>
      <c r="C1999" s="350" t="s">
        <v>574</v>
      </c>
      <c r="D1999" s="351">
        <f t="shared" ca="1" si="124"/>
        <v>0</v>
      </c>
      <c r="E1999" s="375" t="str">
        <f t="shared" ca="1" si="125"/>
        <v/>
      </c>
      <c r="G1999" s="6" t="s">
        <v>108</v>
      </c>
      <c r="H1999" s="6">
        <v>721000</v>
      </c>
      <c r="I1999" t="s">
        <v>570</v>
      </c>
      <c r="J1999" s="352">
        <f t="shared" ca="1" si="126"/>
        <v>2.5438077435131134E-6</v>
      </c>
      <c r="K1999" s="353">
        <f t="array" aca="1" ref="K1999" ca="1">INDEX($B$3:$E$5837,MATCH(H1999&amp;I1999,$B$3:$B$5837&amp;$C$3:$C$5837,0),4)</f>
        <v>4</v>
      </c>
      <c r="L1999">
        <f t="shared" ca="1" si="127"/>
        <v>4</v>
      </c>
    </row>
    <row r="2000" spans="1:12">
      <c r="A2000" s="6" t="s">
        <v>108</v>
      </c>
      <c r="B2000">
        <v>331110</v>
      </c>
      <c r="C2000" s="350" t="s">
        <v>574</v>
      </c>
      <c r="D2000" s="351">
        <f t="shared" ca="1" si="124"/>
        <v>3.4447018256402685E-9</v>
      </c>
      <c r="E2000" s="375">
        <f t="shared" ca="1" si="125"/>
        <v>4</v>
      </c>
      <c r="G2000" s="6" t="s">
        <v>108</v>
      </c>
      <c r="H2000" s="6">
        <v>721000</v>
      </c>
      <c r="I2000" t="s">
        <v>575</v>
      </c>
      <c r="J2000" s="352">
        <f t="shared" ca="1" si="126"/>
        <v>2.168486035031152E-7</v>
      </c>
      <c r="K2000" s="353">
        <f t="array" aca="1" ref="K2000" ca="1">INDEX($B$3:$E$5837,MATCH(H2000&amp;I2000,$B$3:$B$5837&amp;$C$3:$C$5837,0),4)</f>
        <v>4</v>
      </c>
      <c r="L2000">
        <f t="shared" ca="1" si="127"/>
        <v>4</v>
      </c>
    </row>
    <row r="2001" spans="1:12">
      <c r="A2001" s="6" t="s">
        <v>108</v>
      </c>
      <c r="B2001">
        <v>331200</v>
      </c>
      <c r="C2001" s="350" t="s">
        <v>574</v>
      </c>
      <c r="D2001" s="351">
        <f t="shared" ca="1" si="124"/>
        <v>0</v>
      </c>
      <c r="E2001" s="375" t="str">
        <f t="shared" ca="1" si="125"/>
        <v/>
      </c>
      <c r="G2001" s="6" t="s">
        <v>108</v>
      </c>
      <c r="H2001" s="6">
        <v>721000</v>
      </c>
      <c r="I2001" t="s">
        <v>574</v>
      </c>
      <c r="J2001" s="352">
        <f t="shared" ca="1" si="126"/>
        <v>1.9168991516604063E-8</v>
      </c>
      <c r="K2001" s="353">
        <f t="array" aca="1" ref="K2001" ca="1">INDEX($B$3:$E$5837,MATCH(H2001&amp;I2001,$B$3:$B$5837&amp;$C$3:$C$5837,0),4)</f>
        <v>4</v>
      </c>
      <c r="L2001">
        <f t="shared" ca="1" si="127"/>
        <v>4</v>
      </c>
    </row>
    <row r="2002" spans="1:12">
      <c r="A2002" s="6" t="s">
        <v>108</v>
      </c>
      <c r="B2002" t="s">
        <v>173</v>
      </c>
      <c r="C2002" s="350" t="s">
        <v>574</v>
      </c>
      <c r="D2002" s="351">
        <f t="shared" ca="1" si="124"/>
        <v>1.6800339641868138E-8</v>
      </c>
      <c r="E2002" s="375">
        <f t="shared" ca="1" si="125"/>
        <v>4</v>
      </c>
      <c r="G2002" s="6" t="s">
        <v>108</v>
      </c>
      <c r="H2002" s="6">
        <v>721000</v>
      </c>
      <c r="I2002" t="s">
        <v>571</v>
      </c>
      <c r="J2002" s="352">
        <f t="shared" ca="1" si="126"/>
        <v>6.2233112641409368E-8</v>
      </c>
      <c r="K2002" s="353">
        <f t="array" aca="1" ref="K2002" ca="1">INDEX($B$3:$E$5837,MATCH(H2002&amp;I2002,$B$3:$B$5837&amp;$C$3:$C$5837,0),4)</f>
        <v>4</v>
      </c>
      <c r="L2002">
        <f t="shared" ca="1" si="127"/>
        <v>4</v>
      </c>
    </row>
    <row r="2003" spans="1:12">
      <c r="A2003" s="6" t="s">
        <v>108</v>
      </c>
      <c r="B2003">
        <v>331314</v>
      </c>
      <c r="C2003" s="350" t="s">
        <v>574</v>
      </c>
      <c r="D2003" s="351">
        <f t="shared" ca="1" si="124"/>
        <v>0</v>
      </c>
      <c r="E2003" s="375" t="str">
        <f t="shared" ca="1" si="125"/>
        <v/>
      </c>
      <c r="G2003" s="6" t="s">
        <v>108</v>
      </c>
      <c r="H2003" s="6">
        <v>721000</v>
      </c>
      <c r="I2003" t="s">
        <v>573</v>
      </c>
      <c r="J2003" s="352">
        <f t="shared" ca="1" si="126"/>
        <v>6.060656757733895E-9</v>
      </c>
      <c r="K2003" s="353">
        <f t="array" aca="1" ref="K2003" ca="1">INDEX($B$3:$E$5837,MATCH(H2003&amp;I2003,$B$3:$B$5837&amp;$C$3:$C$5837,0),4)</f>
        <v>4</v>
      </c>
      <c r="L2003">
        <f t="shared" ca="1" si="127"/>
        <v>4</v>
      </c>
    </row>
    <row r="2004" spans="1:12">
      <c r="A2004" s="6" t="s">
        <v>108</v>
      </c>
      <c r="B2004" t="s">
        <v>176</v>
      </c>
      <c r="C2004" s="350" t="s">
        <v>574</v>
      </c>
      <c r="D2004" s="351">
        <f t="shared" ca="1" si="124"/>
        <v>0</v>
      </c>
      <c r="E2004" s="375" t="str">
        <f t="shared" ca="1" si="125"/>
        <v/>
      </c>
      <c r="G2004" s="6" t="s">
        <v>108</v>
      </c>
      <c r="H2004" s="6">
        <v>721000</v>
      </c>
      <c r="I2004" t="s">
        <v>576</v>
      </c>
      <c r="J2004" s="352">
        <f t="shared" ca="1" si="126"/>
        <v>1.1989117982161513E-8</v>
      </c>
      <c r="K2004" s="353">
        <f t="array" aca="1" ref="K2004" ca="1">INDEX($B$3:$E$5837,MATCH(H2004&amp;I2004,$B$3:$B$5837&amp;$C$3:$C$5837,0),4)</f>
        <v>4</v>
      </c>
      <c r="L2004">
        <f t="shared" ca="1" si="127"/>
        <v>4</v>
      </c>
    </row>
    <row r="2005" spans="1:12">
      <c r="A2005" s="6" t="s">
        <v>108</v>
      </c>
      <c r="B2005">
        <v>331411</v>
      </c>
      <c r="C2005" s="350" t="s">
        <v>574</v>
      </c>
      <c r="D2005" s="351">
        <f t="shared" ca="1" si="124"/>
        <v>1.1572385850358541E-8</v>
      </c>
      <c r="E2005" s="375">
        <f t="shared" ca="1" si="125"/>
        <v>4</v>
      </c>
      <c r="G2005" s="6" t="s">
        <v>108</v>
      </c>
      <c r="H2005">
        <v>721000</v>
      </c>
      <c r="I2005" t="s">
        <v>577</v>
      </c>
      <c r="J2005" s="352">
        <f t="shared" ca="1" si="126"/>
        <v>5.4212296686151823E-10</v>
      </c>
      <c r="K2005" s="353">
        <f t="array" aca="1" ref="K2005" ca="1">INDEX($B$3:$E$5837,MATCH(H2005&amp;I2005,$B$3:$B$5837&amp;$C$3:$C$5837,0),4)</f>
        <v>4</v>
      </c>
      <c r="L2005">
        <f t="shared" ca="1" si="127"/>
        <v>4</v>
      </c>
    </row>
    <row r="2006" spans="1:12">
      <c r="A2006" s="6" t="s">
        <v>108</v>
      </c>
      <c r="B2006">
        <v>331419</v>
      </c>
      <c r="C2006" s="350" t="s">
        <v>574</v>
      </c>
      <c r="D2006" s="351">
        <f t="shared" ca="1" si="124"/>
        <v>0</v>
      </c>
      <c r="E2006" s="375" t="str">
        <f t="shared" ca="1" si="125"/>
        <v/>
      </c>
      <c r="G2006" s="6" t="s">
        <v>108</v>
      </c>
      <c r="H2006">
        <v>722110</v>
      </c>
      <c r="I2006" t="s">
        <v>569</v>
      </c>
      <c r="J2006" s="352">
        <f t="shared" ca="1" si="126"/>
        <v>2.7636727298733097E-2</v>
      </c>
      <c r="K2006" s="353">
        <f t="array" aca="1" ref="K2006" ca="1">INDEX($B$3:$E$5837,MATCH(H2006&amp;I2006,$B$3:$B$5837&amp;$C$3:$C$5837,0),4)</f>
        <v>4</v>
      </c>
      <c r="L2006">
        <f t="shared" ca="1" si="127"/>
        <v>4</v>
      </c>
    </row>
    <row r="2007" spans="1:12">
      <c r="A2007" s="6" t="s">
        <v>108</v>
      </c>
      <c r="B2007">
        <v>331420</v>
      </c>
      <c r="C2007" s="350" t="s">
        <v>574</v>
      </c>
      <c r="D2007" s="351">
        <f t="shared" ca="1" si="124"/>
        <v>0</v>
      </c>
      <c r="E2007" s="375" t="str">
        <f t="shared" ca="1" si="125"/>
        <v/>
      </c>
      <c r="G2007" s="6" t="s">
        <v>108</v>
      </c>
      <c r="H2007" s="6">
        <v>722110</v>
      </c>
      <c r="I2007" t="s">
        <v>570</v>
      </c>
      <c r="J2007" s="352">
        <f t="shared" ca="1" si="126"/>
        <v>2.1335364660702952E-6</v>
      </c>
      <c r="K2007" s="353">
        <f t="array" aca="1" ref="K2007" ca="1">INDEX($B$3:$E$5837,MATCH(H2007&amp;I2007,$B$3:$B$5837&amp;$C$3:$C$5837,0),4)</f>
        <v>4</v>
      </c>
      <c r="L2007">
        <f t="shared" ca="1" si="127"/>
        <v>4</v>
      </c>
    </row>
    <row r="2008" spans="1:12">
      <c r="A2008" s="6" t="s">
        <v>108</v>
      </c>
      <c r="B2008">
        <v>331490</v>
      </c>
      <c r="C2008" s="350" t="s">
        <v>574</v>
      </c>
      <c r="D2008" s="351">
        <f t="shared" ca="1" si="124"/>
        <v>2.4135126578241991E-9</v>
      </c>
      <c r="E2008" s="375">
        <f t="shared" ca="1" si="125"/>
        <v>4</v>
      </c>
      <c r="G2008" s="6" t="s">
        <v>108</v>
      </c>
      <c r="H2008" s="6">
        <v>722110</v>
      </c>
      <c r="I2008" t="s">
        <v>575</v>
      </c>
      <c r="J2008" s="352">
        <f t="shared" ca="1" si="126"/>
        <v>8.3535673509393421E-7</v>
      </c>
      <c r="K2008" s="353">
        <f t="array" aca="1" ref="K2008" ca="1">INDEX($B$3:$E$5837,MATCH(H2008&amp;I2008,$B$3:$B$5837&amp;$C$3:$C$5837,0),4)</f>
        <v>4</v>
      </c>
      <c r="L2008">
        <f t="shared" ca="1" si="127"/>
        <v>4</v>
      </c>
    </row>
    <row r="2009" spans="1:12">
      <c r="A2009" s="6" t="s">
        <v>108</v>
      </c>
      <c r="B2009">
        <v>331510</v>
      </c>
      <c r="C2009" s="350" t="s">
        <v>574</v>
      </c>
      <c r="D2009" s="351">
        <f t="shared" ca="1" si="124"/>
        <v>2.3403993143765112E-9</v>
      </c>
      <c r="E2009" s="375">
        <f t="shared" ca="1" si="125"/>
        <v>4</v>
      </c>
      <c r="G2009" s="6" t="s">
        <v>108</v>
      </c>
      <c r="H2009" s="6">
        <v>722110</v>
      </c>
      <c r="I2009" t="s">
        <v>574</v>
      </c>
      <c r="J2009" s="352">
        <f t="shared" ca="1" si="126"/>
        <v>7.3843898045318297E-8</v>
      </c>
      <c r="K2009" s="353">
        <f t="array" aca="1" ref="K2009" ca="1">INDEX($B$3:$E$5837,MATCH(H2009&amp;I2009,$B$3:$B$5837&amp;$C$3:$C$5837,0),4)</f>
        <v>4</v>
      </c>
      <c r="L2009">
        <f t="shared" ca="1" si="127"/>
        <v>4</v>
      </c>
    </row>
    <row r="2010" spans="1:12">
      <c r="A2010" s="6" t="s">
        <v>108</v>
      </c>
      <c r="B2010">
        <v>331520</v>
      </c>
      <c r="C2010" s="350" t="s">
        <v>574</v>
      </c>
      <c r="D2010" s="351">
        <f t="shared" ca="1" si="124"/>
        <v>0</v>
      </c>
      <c r="E2010" s="375" t="str">
        <f t="shared" ca="1" si="125"/>
        <v/>
      </c>
      <c r="G2010" s="6" t="s">
        <v>108</v>
      </c>
      <c r="H2010" s="6">
        <v>722110</v>
      </c>
      <c r="I2010" t="s">
        <v>573</v>
      </c>
      <c r="J2010" s="352">
        <f t="shared" ca="1" si="126"/>
        <v>2.3347212570787179E-8</v>
      </c>
      <c r="K2010" s="353">
        <f t="array" aca="1" ref="K2010" ca="1">INDEX($B$3:$E$5837,MATCH(H2010&amp;I2010,$B$3:$B$5837&amp;$C$3:$C$5837,0),4)</f>
        <v>4</v>
      </c>
      <c r="L2010">
        <f t="shared" ca="1" si="127"/>
        <v>4</v>
      </c>
    </row>
    <row r="2011" spans="1:12">
      <c r="A2011" s="6" t="s">
        <v>108</v>
      </c>
      <c r="B2011" t="s">
        <v>184</v>
      </c>
      <c r="C2011" s="350" t="s">
        <v>574</v>
      </c>
      <c r="D2011" s="351">
        <f t="shared" ca="1" si="124"/>
        <v>0</v>
      </c>
      <c r="E2011" s="375" t="str">
        <f t="shared" ca="1" si="125"/>
        <v/>
      </c>
      <c r="G2011" s="6" t="s">
        <v>108</v>
      </c>
      <c r="H2011" s="6">
        <v>722110</v>
      </c>
      <c r="I2011" t="s">
        <v>576</v>
      </c>
      <c r="J2011" s="352">
        <f t="shared" ca="1" si="126"/>
        <v>4.6185173860667926E-8</v>
      </c>
      <c r="K2011" s="353">
        <f t="array" aca="1" ref="K2011" ca="1">INDEX($B$3:$E$5837,MATCH(H2011&amp;I2011,$B$3:$B$5837&amp;$C$3:$C$5837,0),4)</f>
        <v>4</v>
      </c>
      <c r="L2011">
        <f t="shared" ca="1" si="127"/>
        <v>4</v>
      </c>
    </row>
    <row r="2012" spans="1:12">
      <c r="A2012" s="6" t="s">
        <v>108</v>
      </c>
      <c r="B2012">
        <v>332114</v>
      </c>
      <c r="C2012" s="350" t="s">
        <v>574</v>
      </c>
      <c r="D2012" s="351">
        <f t="shared" ca="1" si="124"/>
        <v>1.0907901353358087E-8</v>
      </c>
      <c r="E2012" s="375">
        <f t="shared" ca="1" si="125"/>
        <v>4</v>
      </c>
      <c r="G2012" s="6" t="s">
        <v>108</v>
      </c>
      <c r="H2012" s="6">
        <v>722110</v>
      </c>
      <c r="I2012" t="s">
        <v>571</v>
      </c>
      <c r="J2012" s="352">
        <f t="shared" ca="1" si="126"/>
        <v>5.2490852944003201E-8</v>
      </c>
      <c r="K2012" s="353">
        <f t="array" aca="1" ref="K2012" ca="1">INDEX($B$3:$E$5837,MATCH(H2012&amp;I2012,$B$3:$B$5837&amp;$C$3:$C$5837,0),4)</f>
        <v>4</v>
      </c>
      <c r="L2012">
        <f t="shared" ca="1" si="127"/>
        <v>4</v>
      </c>
    </row>
    <row r="2013" spans="1:12">
      <c r="A2013" s="6" t="s">
        <v>108</v>
      </c>
      <c r="B2013" t="s">
        <v>187</v>
      </c>
      <c r="C2013" s="350" t="s">
        <v>574</v>
      </c>
      <c r="D2013" s="351">
        <f t="shared" ca="1" si="124"/>
        <v>3.4420336610369117E-8</v>
      </c>
      <c r="E2013" s="375">
        <f t="shared" ca="1" si="125"/>
        <v>4</v>
      </c>
      <c r="G2013" s="6" t="s">
        <v>108</v>
      </c>
      <c r="H2013">
        <v>722110</v>
      </c>
      <c r="I2013" t="s">
        <v>577</v>
      </c>
      <c r="J2013" s="352">
        <f t="shared" ca="1" si="126"/>
        <v>2.0883974547263764E-9</v>
      </c>
      <c r="K2013" s="353">
        <f t="array" aca="1" ref="K2013" ca="1">INDEX($B$3:$E$5837,MATCH(H2013&amp;I2013,$B$3:$B$5837&amp;$C$3:$C$5837,0),4)</f>
        <v>4</v>
      </c>
      <c r="L2013">
        <f t="shared" ca="1" si="127"/>
        <v>4</v>
      </c>
    </row>
    <row r="2014" spans="1:12">
      <c r="A2014" s="6" t="s">
        <v>108</v>
      </c>
      <c r="B2014">
        <v>332200</v>
      </c>
      <c r="C2014" s="350" t="s">
        <v>574</v>
      </c>
      <c r="D2014" s="351">
        <f t="shared" ca="1" si="124"/>
        <v>4.1848643090367717E-9</v>
      </c>
      <c r="E2014" s="375">
        <f t="shared" ca="1" si="125"/>
        <v>4</v>
      </c>
      <c r="G2014" s="6" t="s">
        <v>108</v>
      </c>
      <c r="H2014">
        <v>722211</v>
      </c>
      <c r="I2014" t="s">
        <v>569</v>
      </c>
      <c r="J2014" s="352">
        <f t="shared" ca="1" si="126"/>
        <v>2.0132335900515382E-2</v>
      </c>
      <c r="K2014" s="353">
        <f t="array" aca="1" ref="K2014" ca="1">INDEX($B$3:$E$5837,MATCH(H2014&amp;I2014,$B$3:$B$5837&amp;$C$3:$C$5837,0),4)</f>
        <v>4</v>
      </c>
      <c r="L2014">
        <f t="shared" ca="1" si="127"/>
        <v>4</v>
      </c>
    </row>
    <row r="2015" spans="1:12">
      <c r="A2015" s="6" t="s">
        <v>108</v>
      </c>
      <c r="B2015">
        <v>332310</v>
      </c>
      <c r="C2015" s="350" t="s">
        <v>574</v>
      </c>
      <c r="D2015" s="351">
        <f t="shared" ca="1" si="124"/>
        <v>1.6397816887007363E-8</v>
      </c>
      <c r="E2015" s="375">
        <f t="shared" ca="1" si="125"/>
        <v>4</v>
      </c>
      <c r="G2015" s="6" t="s">
        <v>108</v>
      </c>
      <c r="H2015" s="6">
        <v>722211</v>
      </c>
      <c r="I2015" t="s">
        <v>575</v>
      </c>
      <c r="J2015" s="352">
        <f t="shared" ca="1" si="126"/>
        <v>9.5986394394838687E-7</v>
      </c>
      <c r="K2015" s="353">
        <f t="array" aca="1" ref="K2015" ca="1">INDEX($B$3:$E$5837,MATCH(H2015&amp;I2015,$B$3:$B$5837&amp;$C$3:$C$5837,0),4)</f>
        <v>4</v>
      </c>
      <c r="L2015">
        <f t="shared" ca="1" si="127"/>
        <v>4</v>
      </c>
    </row>
    <row r="2016" spans="1:12">
      <c r="A2016" s="6" t="s">
        <v>108</v>
      </c>
      <c r="B2016">
        <v>332320</v>
      </c>
      <c r="C2016" s="350" t="s">
        <v>574</v>
      </c>
      <c r="D2016" s="351">
        <f t="shared" ca="1" si="124"/>
        <v>4.5860773874205433E-8</v>
      </c>
      <c r="E2016" s="375">
        <f t="shared" ca="1" si="125"/>
        <v>4</v>
      </c>
      <c r="G2016" s="6" t="s">
        <v>108</v>
      </c>
      <c r="H2016" s="6">
        <v>722211</v>
      </c>
      <c r="I2016" t="s">
        <v>570</v>
      </c>
      <c r="J2016" s="352">
        <f t="shared" ca="1" si="126"/>
        <v>1.4841533277105805E-6</v>
      </c>
      <c r="K2016" s="353">
        <f t="array" aca="1" ref="K2016" ca="1">INDEX($B$3:$E$5837,MATCH(H2016&amp;I2016,$B$3:$B$5837&amp;$C$3:$C$5837,0),4)</f>
        <v>4</v>
      </c>
      <c r="L2016">
        <f t="shared" ca="1" si="127"/>
        <v>4</v>
      </c>
    </row>
    <row r="2017" spans="1:12">
      <c r="A2017" s="6" t="s">
        <v>108</v>
      </c>
      <c r="B2017">
        <v>332410</v>
      </c>
      <c r="C2017" s="350" t="s">
        <v>574</v>
      </c>
      <c r="D2017" s="351">
        <f t="shared" ca="1" si="124"/>
        <v>7.5451319024345925E-9</v>
      </c>
      <c r="E2017" s="375">
        <f t="shared" ca="1" si="125"/>
        <v>4</v>
      </c>
      <c r="G2017" s="6" t="s">
        <v>108</v>
      </c>
      <c r="H2017" s="6">
        <v>722211</v>
      </c>
      <c r="I2017" t="s">
        <v>574</v>
      </c>
      <c r="J2017" s="352">
        <f t="shared" ca="1" si="126"/>
        <v>8.4850091268290878E-8</v>
      </c>
      <c r="K2017" s="353">
        <f t="array" aca="1" ref="K2017" ca="1">INDEX($B$3:$E$5837,MATCH(H2017&amp;I2017,$B$3:$B$5837&amp;$C$3:$C$5837,0),4)</f>
        <v>4</v>
      </c>
      <c r="L2017">
        <f t="shared" ca="1" si="127"/>
        <v>4</v>
      </c>
    </row>
    <row r="2018" spans="1:12">
      <c r="A2018" s="6" t="s">
        <v>108</v>
      </c>
      <c r="B2018">
        <v>332420</v>
      </c>
      <c r="C2018" s="350" t="s">
        <v>574</v>
      </c>
      <c r="D2018" s="351">
        <f t="shared" ca="1" si="124"/>
        <v>2.0208375383172733E-8</v>
      </c>
      <c r="E2018" s="375">
        <f t="shared" ca="1" si="125"/>
        <v>4</v>
      </c>
      <c r="G2018" s="6" t="s">
        <v>108</v>
      </c>
      <c r="H2018" s="6">
        <v>722211</v>
      </c>
      <c r="I2018" t="s">
        <v>573</v>
      </c>
      <c r="J2018" s="352">
        <f t="shared" ca="1" si="126"/>
        <v>2.6827038793045894E-8</v>
      </c>
      <c r="K2018" s="353">
        <f t="array" aca="1" ref="K2018" ca="1">INDEX($B$3:$E$5837,MATCH(H2018&amp;I2018,$B$3:$B$5837&amp;$C$3:$C$5837,0),4)</f>
        <v>4</v>
      </c>
      <c r="L2018">
        <f t="shared" ca="1" si="127"/>
        <v>4</v>
      </c>
    </row>
    <row r="2019" spans="1:12">
      <c r="A2019" s="6" t="s">
        <v>108</v>
      </c>
      <c r="B2019">
        <v>332430</v>
      </c>
      <c r="C2019" s="350" t="s">
        <v>574</v>
      </c>
      <c r="D2019" s="351">
        <f t="shared" ca="1" si="124"/>
        <v>0</v>
      </c>
      <c r="E2019" s="375" t="str">
        <f t="shared" ca="1" si="125"/>
        <v/>
      </c>
      <c r="G2019" s="6" t="s">
        <v>108</v>
      </c>
      <c r="H2019" s="6">
        <v>722211</v>
      </c>
      <c r="I2019" t="s">
        <v>576</v>
      </c>
      <c r="J2019" s="352">
        <f t="shared" ca="1" si="126"/>
        <v>5.3068924055370993E-8</v>
      </c>
      <c r="K2019" s="353">
        <f t="array" aca="1" ref="K2019" ca="1">INDEX($B$3:$E$5837,MATCH(H2019&amp;I2019,$B$3:$B$5837&amp;$C$3:$C$5837,0),4)</f>
        <v>4</v>
      </c>
      <c r="L2019">
        <f t="shared" ca="1" si="127"/>
        <v>4</v>
      </c>
    </row>
    <row r="2020" spans="1:12">
      <c r="A2020" s="6" t="s">
        <v>108</v>
      </c>
      <c r="B2020">
        <v>332500</v>
      </c>
      <c r="C2020" s="350" t="s">
        <v>574</v>
      </c>
      <c r="D2020" s="351">
        <f t="shared" ca="1" si="124"/>
        <v>2.7222372954549729E-9</v>
      </c>
      <c r="E2020" s="375">
        <f t="shared" ca="1" si="125"/>
        <v>4</v>
      </c>
      <c r="G2020" s="6" t="s">
        <v>108</v>
      </c>
      <c r="H2020" s="6">
        <v>722211</v>
      </c>
      <c r="I2020" t="s">
        <v>571</v>
      </c>
      <c r="J2020" s="352">
        <f t="shared" ca="1" si="126"/>
        <v>3.7821753202850921E-8</v>
      </c>
      <c r="K2020" s="353">
        <f t="array" aca="1" ref="K2020" ca="1">INDEX($B$3:$E$5837,MATCH(H2020&amp;I2020,$B$3:$B$5837&amp;$C$3:$C$5837,0),4)</f>
        <v>4</v>
      </c>
      <c r="L2020">
        <f t="shared" ca="1" si="127"/>
        <v>4</v>
      </c>
    </row>
    <row r="2021" spans="1:12">
      <c r="A2021" s="6" t="s">
        <v>108</v>
      </c>
      <c r="B2021">
        <v>332600</v>
      </c>
      <c r="C2021" s="350" t="s">
        <v>574</v>
      </c>
      <c r="D2021" s="351">
        <f t="shared" ca="1" si="124"/>
        <v>4.7979977197200506E-9</v>
      </c>
      <c r="E2021" s="375">
        <f t="shared" ca="1" si="125"/>
        <v>4</v>
      </c>
      <c r="G2021" s="6" t="s">
        <v>108</v>
      </c>
      <c r="H2021">
        <v>722211</v>
      </c>
      <c r="I2021" t="s">
        <v>577</v>
      </c>
      <c r="J2021" s="352">
        <f t="shared" ca="1" si="126"/>
        <v>2.3996663140568578E-9</v>
      </c>
      <c r="K2021" s="353">
        <f t="array" aca="1" ref="K2021" ca="1">INDEX($B$3:$E$5837,MATCH(H2021&amp;I2021,$B$3:$B$5837&amp;$C$3:$C$5837,0),4)</f>
        <v>4</v>
      </c>
      <c r="L2021">
        <f t="shared" ca="1" si="127"/>
        <v>4</v>
      </c>
    </row>
    <row r="2022" spans="1:12">
      <c r="A2022" s="6" t="s">
        <v>108</v>
      </c>
      <c r="B2022">
        <v>332710</v>
      </c>
      <c r="C2022" s="350" t="s">
        <v>574</v>
      </c>
      <c r="D2022" s="351">
        <f t="shared" ca="1" si="124"/>
        <v>3.5468238659826692E-9</v>
      </c>
      <c r="E2022" s="375">
        <f t="shared" ca="1" si="125"/>
        <v>4</v>
      </c>
      <c r="G2022" s="6" t="s">
        <v>108</v>
      </c>
      <c r="H2022" s="6">
        <v>811100</v>
      </c>
      <c r="I2022" t="s">
        <v>569</v>
      </c>
      <c r="J2022" s="352">
        <f t="shared" ca="1" si="126"/>
        <v>1.2101951528006966E-2</v>
      </c>
      <c r="K2022" s="353">
        <f t="array" aca="1" ref="K2022" ca="1">INDEX($B$3:$E$5837,MATCH(H2022&amp;I2022,$B$3:$B$5837&amp;$C$3:$C$5837,0),4)</f>
        <v>4</v>
      </c>
      <c r="L2022">
        <f t="shared" ca="1" si="127"/>
        <v>4</v>
      </c>
    </row>
    <row r="2023" spans="1:12">
      <c r="A2023" s="6" t="s">
        <v>108</v>
      </c>
      <c r="B2023">
        <v>332720</v>
      </c>
      <c r="C2023" s="350" t="s">
        <v>574</v>
      </c>
      <c r="D2023" s="351">
        <f t="shared" ca="1" si="124"/>
        <v>3.6178314971399963E-9</v>
      </c>
      <c r="E2023" s="375">
        <f t="shared" ca="1" si="125"/>
        <v>4</v>
      </c>
      <c r="G2023" s="6" t="s">
        <v>108</v>
      </c>
      <c r="H2023" s="6">
        <v>811100</v>
      </c>
      <c r="I2023" t="s">
        <v>570</v>
      </c>
      <c r="J2023" s="352">
        <f t="shared" ca="1" si="126"/>
        <v>9.2144882851440413E-7</v>
      </c>
      <c r="K2023" s="353">
        <f t="array" aca="1" ref="K2023" ca="1">INDEX($B$3:$E$5837,MATCH(H2023&amp;I2023,$B$3:$B$5837&amp;$C$3:$C$5837,0),4)</f>
        <v>4</v>
      </c>
      <c r="L2023">
        <f t="shared" ca="1" si="127"/>
        <v>4</v>
      </c>
    </row>
    <row r="2024" spans="1:12">
      <c r="A2024" s="6" t="s">
        <v>108</v>
      </c>
      <c r="B2024">
        <v>332800</v>
      </c>
      <c r="C2024" s="350" t="s">
        <v>574</v>
      </c>
      <c r="D2024" s="351">
        <f t="shared" ca="1" si="124"/>
        <v>1.634965988992533E-9</v>
      </c>
      <c r="E2024" s="375">
        <f t="shared" ca="1" si="125"/>
        <v>4</v>
      </c>
      <c r="G2024" s="6" t="s">
        <v>108</v>
      </c>
      <c r="H2024" s="6">
        <v>811100</v>
      </c>
      <c r="I2024" t="s">
        <v>575</v>
      </c>
      <c r="J2024" s="352">
        <f t="shared" ca="1" si="126"/>
        <v>9.5147329471574887E-8</v>
      </c>
      <c r="K2024" s="353">
        <f t="array" aca="1" ref="K2024" ca="1">INDEX($B$3:$E$5837,MATCH(H2024&amp;I2024,$B$3:$B$5837&amp;$C$3:$C$5837,0),4)</f>
        <v>4</v>
      </c>
      <c r="L2024">
        <f t="shared" ca="1" si="127"/>
        <v>4</v>
      </c>
    </row>
    <row r="2025" spans="1:12">
      <c r="A2025" s="6" t="s">
        <v>108</v>
      </c>
      <c r="B2025" t="s">
        <v>200</v>
      </c>
      <c r="C2025" s="350" t="s">
        <v>574</v>
      </c>
      <c r="D2025" s="351">
        <f t="shared" ca="1" si="124"/>
        <v>3.4085963037182501E-9</v>
      </c>
      <c r="E2025" s="375">
        <f t="shared" ca="1" si="125"/>
        <v>4</v>
      </c>
      <c r="G2025" s="6" t="s">
        <v>108</v>
      </c>
      <c r="H2025" s="6">
        <v>811100</v>
      </c>
      <c r="I2025" t="s">
        <v>574</v>
      </c>
      <c r="J2025" s="352">
        <f t="shared" ca="1" si="126"/>
        <v>8.4108374322177711E-9</v>
      </c>
      <c r="K2025" s="353">
        <f t="array" aca="1" ref="K2025" ca="1">INDEX($B$3:$E$5837,MATCH(H2025&amp;I2025,$B$3:$B$5837&amp;$C$3:$C$5837,0),4)</f>
        <v>4</v>
      </c>
      <c r="L2025">
        <f t="shared" ca="1" si="127"/>
        <v>4</v>
      </c>
    </row>
    <row r="2026" spans="1:12">
      <c r="A2026" s="6" t="s">
        <v>108</v>
      </c>
      <c r="B2026">
        <v>332913</v>
      </c>
      <c r="C2026" s="350" t="s">
        <v>574</v>
      </c>
      <c r="D2026" s="351">
        <f t="shared" ca="1" si="124"/>
        <v>0</v>
      </c>
      <c r="E2026" s="375" t="str">
        <f t="shared" ca="1" si="125"/>
        <v/>
      </c>
      <c r="G2026" s="6" t="s">
        <v>108</v>
      </c>
      <c r="H2026">
        <v>811100</v>
      </c>
      <c r="I2026" t="s">
        <v>573</v>
      </c>
      <c r="J2026" s="352">
        <f t="shared" ca="1" si="126"/>
        <v>2.6592530273497914E-9</v>
      </c>
      <c r="K2026" s="353">
        <f t="array" aca="1" ref="K2026" ca="1">INDEX($B$3:$E$5837,MATCH(H2026&amp;I2026,$B$3:$B$5837&amp;$C$3:$C$5837,0),4)</f>
        <v>4</v>
      </c>
      <c r="L2026">
        <f t="shared" ca="1" si="127"/>
        <v>4</v>
      </c>
    </row>
    <row r="2027" spans="1:12">
      <c r="A2027" s="6" t="s">
        <v>108</v>
      </c>
      <c r="B2027">
        <v>332991</v>
      </c>
      <c r="C2027" s="350" t="s">
        <v>574</v>
      </c>
      <c r="D2027" s="351">
        <f t="shared" ca="1" si="124"/>
        <v>0</v>
      </c>
      <c r="E2027" s="375" t="str">
        <f t="shared" ca="1" si="125"/>
        <v/>
      </c>
      <c r="G2027" s="6" t="s">
        <v>108</v>
      </c>
      <c r="H2027">
        <v>811100</v>
      </c>
      <c r="I2027" t="s">
        <v>571</v>
      </c>
      <c r="J2027" s="352">
        <f t="shared" ca="1" si="126"/>
        <v>2.3188622802340596E-8</v>
      </c>
      <c r="K2027" s="353">
        <f t="array" aca="1" ref="K2027" ca="1">INDEX($B$3:$E$5837,MATCH(H2027&amp;I2027,$B$3:$B$5837&amp;$C$3:$C$5837,0),4)</f>
        <v>4</v>
      </c>
      <c r="L2027">
        <f t="shared" ca="1" si="127"/>
        <v>4</v>
      </c>
    </row>
    <row r="2028" spans="1:12">
      <c r="A2028" s="6" t="s">
        <v>108</v>
      </c>
      <c r="B2028" t="s">
        <v>204</v>
      </c>
      <c r="C2028" s="350" t="s">
        <v>574</v>
      </c>
      <c r="D2028" s="351">
        <f t="shared" ca="1" si="124"/>
        <v>0</v>
      </c>
      <c r="E2028" s="375" t="str">
        <f t="shared" ca="1" si="125"/>
        <v/>
      </c>
      <c r="G2028" s="6" t="s">
        <v>108</v>
      </c>
      <c r="H2028" s="6">
        <v>811100</v>
      </c>
      <c r="I2028" t="s">
        <v>576</v>
      </c>
      <c r="J2028" s="352">
        <f t="shared" ca="1" si="126"/>
        <v>5.2605022134990004E-9</v>
      </c>
      <c r="K2028" s="353">
        <f t="array" aca="1" ref="K2028" ca="1">INDEX($B$3:$E$5837,MATCH(H2028&amp;I2028,$B$3:$B$5837&amp;$C$3:$C$5837,0),4)</f>
        <v>4</v>
      </c>
      <c r="L2028">
        <f t="shared" ca="1" si="127"/>
        <v>4</v>
      </c>
    </row>
    <row r="2029" spans="1:12">
      <c r="A2029" s="6" t="s">
        <v>108</v>
      </c>
      <c r="B2029">
        <v>332996</v>
      </c>
      <c r="C2029" s="350" t="s">
        <v>574</v>
      </c>
      <c r="D2029" s="351">
        <f t="shared" ca="1" si="124"/>
        <v>5.9769118965621881E-9</v>
      </c>
      <c r="E2029" s="375">
        <f t="shared" ca="1" si="125"/>
        <v>4</v>
      </c>
      <c r="G2029" s="6" t="s">
        <v>108</v>
      </c>
      <c r="H2029">
        <v>811100</v>
      </c>
      <c r="I2029" t="s">
        <v>577</v>
      </c>
      <c r="J2029" s="352">
        <f t="shared" ca="1" si="126"/>
        <v>2.3786896345560067E-10</v>
      </c>
      <c r="K2029" s="353">
        <f t="array" aca="1" ref="K2029" ca="1">INDEX($B$3:$E$5837,MATCH(H2029&amp;I2029,$B$3:$B$5837&amp;$C$3:$C$5837,0),4)</f>
        <v>4</v>
      </c>
      <c r="L2029">
        <f t="shared" ca="1" si="127"/>
        <v>4</v>
      </c>
    </row>
    <row r="2030" spans="1:12">
      <c r="A2030" s="6" t="s">
        <v>108</v>
      </c>
      <c r="B2030" t="s">
        <v>207</v>
      </c>
      <c r="C2030" s="350" t="s">
        <v>574</v>
      </c>
      <c r="D2030" s="351">
        <f t="shared" ca="1" si="124"/>
        <v>2.3997860190615546E-8</v>
      </c>
      <c r="E2030" s="375">
        <f t="shared" ca="1" si="125"/>
        <v>4</v>
      </c>
      <c r="G2030" s="6" t="s">
        <v>108</v>
      </c>
      <c r="H2030" s="6">
        <v>811200</v>
      </c>
      <c r="I2030" t="s">
        <v>569</v>
      </c>
      <c r="J2030" s="352">
        <f t="shared" ca="1" si="126"/>
        <v>1.2580085152126167E-2</v>
      </c>
      <c r="K2030" s="353">
        <f t="array" aca="1" ref="K2030" ca="1">INDEX($B$3:$E$5837,MATCH(H2030&amp;I2030,$B$3:$B$5837&amp;$C$3:$C$5837,0),4)</f>
        <v>4</v>
      </c>
      <c r="L2030">
        <f t="shared" ca="1" si="127"/>
        <v>4</v>
      </c>
    </row>
    <row r="2031" spans="1:12">
      <c r="A2031" s="6" t="s">
        <v>108</v>
      </c>
      <c r="B2031">
        <v>333111</v>
      </c>
      <c r="C2031" s="350" t="s">
        <v>574</v>
      </c>
      <c r="D2031" s="351">
        <f t="shared" ca="1" si="124"/>
        <v>1.2192966697571431E-8</v>
      </c>
      <c r="E2031" s="375">
        <f t="shared" ca="1" si="125"/>
        <v>4</v>
      </c>
      <c r="G2031" s="6" t="s">
        <v>108</v>
      </c>
      <c r="H2031">
        <v>811200</v>
      </c>
      <c r="I2031" t="s">
        <v>570</v>
      </c>
      <c r="J2031" s="352">
        <f t="shared" ca="1" si="126"/>
        <v>9.7277001765829093E-7</v>
      </c>
      <c r="K2031" s="353">
        <f t="array" aca="1" ref="K2031" ca="1">INDEX($B$3:$E$5837,MATCH(H2031&amp;I2031,$B$3:$B$5837&amp;$C$3:$C$5837,0),4)</f>
        <v>4</v>
      </c>
      <c r="L2031">
        <f t="shared" ca="1" si="127"/>
        <v>4</v>
      </c>
    </row>
    <row r="2032" spans="1:12">
      <c r="A2032" s="6" t="s">
        <v>108</v>
      </c>
      <c r="B2032">
        <v>333112</v>
      </c>
      <c r="C2032" s="350" t="s">
        <v>574</v>
      </c>
      <c r="D2032" s="351">
        <f t="shared" ca="1" si="124"/>
        <v>2.1212078378034844E-8</v>
      </c>
      <c r="E2032" s="375">
        <f t="shared" ca="1" si="125"/>
        <v>4</v>
      </c>
      <c r="G2032" s="6" t="s">
        <v>108</v>
      </c>
      <c r="H2032" s="6">
        <v>811200</v>
      </c>
      <c r="I2032" t="s">
        <v>575</v>
      </c>
      <c r="J2032" s="352">
        <f t="shared" ca="1" si="126"/>
        <v>8.4688098987117223E-8</v>
      </c>
      <c r="K2032" s="353">
        <f t="array" aca="1" ref="K2032" ca="1">INDEX($B$3:$E$5837,MATCH(H2032&amp;I2032,$B$3:$B$5837&amp;$C$3:$C$5837,0),4)</f>
        <v>4</v>
      </c>
      <c r="L2032">
        <f t="shared" ca="1" si="127"/>
        <v>4</v>
      </c>
    </row>
    <row r="2033" spans="1:12">
      <c r="A2033" s="6" t="s">
        <v>108</v>
      </c>
      <c r="B2033">
        <v>333120</v>
      </c>
      <c r="C2033" s="350" t="s">
        <v>574</v>
      </c>
      <c r="D2033" s="351">
        <f t="shared" ca="1" si="124"/>
        <v>5.1323045694055244E-9</v>
      </c>
      <c r="E2033" s="375">
        <f t="shared" ca="1" si="125"/>
        <v>4</v>
      </c>
      <c r="G2033" s="6" t="s">
        <v>108</v>
      </c>
      <c r="H2033" s="6">
        <v>811200</v>
      </c>
      <c r="I2033" t="s">
        <v>574</v>
      </c>
      <c r="J2033" s="352">
        <f t="shared" ca="1" si="126"/>
        <v>7.4862619579565543E-9</v>
      </c>
      <c r="K2033" s="353">
        <f t="array" aca="1" ref="K2033" ca="1">INDEX($B$3:$E$5837,MATCH(H2033&amp;I2033,$B$3:$B$5837&amp;$C$3:$C$5837,0),4)</f>
        <v>4</v>
      </c>
      <c r="L2033">
        <f t="shared" ca="1" si="127"/>
        <v>4</v>
      </c>
    </row>
    <row r="2034" spans="1:12">
      <c r="A2034" s="6" t="s">
        <v>108</v>
      </c>
      <c r="B2034">
        <v>333130</v>
      </c>
      <c r="C2034" s="350" t="s">
        <v>574</v>
      </c>
      <c r="D2034" s="351">
        <f t="shared" ca="1" si="124"/>
        <v>2.9619783272927846E-9</v>
      </c>
      <c r="E2034" s="375">
        <f t="shared" ca="1" si="125"/>
        <v>4</v>
      </c>
      <c r="G2034" s="6" t="s">
        <v>108</v>
      </c>
      <c r="H2034" s="6">
        <v>811200</v>
      </c>
      <c r="I2034" t="s">
        <v>571</v>
      </c>
      <c r="J2034" s="352">
        <f t="shared" ca="1" si="126"/>
        <v>2.4151473605030199E-8</v>
      </c>
      <c r="K2034" s="353">
        <f t="array" aca="1" ref="K2034" ca="1">INDEX($B$3:$E$5837,MATCH(H2034&amp;I2034,$B$3:$B$5837&amp;$C$3:$C$5837,0),4)</f>
        <v>4</v>
      </c>
      <c r="L2034">
        <f t="shared" ca="1" si="127"/>
        <v>4</v>
      </c>
    </row>
    <row r="2035" spans="1:12">
      <c r="A2035" s="6" t="s">
        <v>108</v>
      </c>
      <c r="B2035" t="s">
        <v>213</v>
      </c>
      <c r="C2035" s="350" t="s">
        <v>574</v>
      </c>
      <c r="D2035" s="351">
        <f t="shared" ca="1" si="124"/>
        <v>6.6014938719290073E-9</v>
      </c>
      <c r="E2035" s="375">
        <f t="shared" ca="1" si="125"/>
        <v>4</v>
      </c>
      <c r="G2035" s="6" t="s">
        <v>108</v>
      </c>
      <c r="H2035">
        <v>811200</v>
      </c>
      <c r="I2035" t="s">
        <v>573</v>
      </c>
      <c r="J2035" s="352">
        <f t="shared" ca="1" si="126"/>
        <v>2.36693015834218E-9</v>
      </c>
      <c r="K2035" s="353">
        <f t="array" aca="1" ref="K2035" ca="1">INDEX($B$3:$E$5837,MATCH(H2035&amp;I2035,$B$3:$B$5837&amp;$C$3:$C$5837,0),4)</f>
        <v>4</v>
      </c>
      <c r="L2035">
        <f t="shared" ca="1" si="127"/>
        <v>4</v>
      </c>
    </row>
    <row r="2036" spans="1:12">
      <c r="A2036" s="6" t="s">
        <v>108</v>
      </c>
      <c r="B2036">
        <v>333220</v>
      </c>
      <c r="C2036" s="350" t="s">
        <v>574</v>
      </c>
      <c r="D2036" s="351">
        <f t="shared" ca="1" si="124"/>
        <v>0</v>
      </c>
      <c r="E2036" s="375" t="str">
        <f t="shared" ca="1" si="125"/>
        <v/>
      </c>
      <c r="G2036" s="6" t="s">
        <v>108</v>
      </c>
      <c r="H2036" s="6">
        <v>811200</v>
      </c>
      <c r="I2036" t="s">
        <v>576</v>
      </c>
      <c r="J2036" s="352">
        <f t="shared" ca="1" si="126"/>
        <v>4.6822326454453532E-9</v>
      </c>
      <c r="K2036" s="353">
        <f t="array" aca="1" ref="K2036" ca="1">INDEX($B$3:$E$5837,MATCH(H2036&amp;I2036,$B$3:$B$5837&amp;$C$3:$C$5837,0),4)</f>
        <v>4</v>
      </c>
      <c r="L2036">
        <f t="shared" ca="1" si="127"/>
        <v>4</v>
      </c>
    </row>
    <row r="2037" spans="1:12">
      <c r="A2037" s="6" t="s">
        <v>108</v>
      </c>
      <c r="B2037">
        <v>333295</v>
      </c>
      <c r="C2037" s="350" t="s">
        <v>574</v>
      </c>
      <c r="D2037" s="351">
        <f t="shared" ca="1" si="124"/>
        <v>3.0975144451584376E-9</v>
      </c>
      <c r="E2037" s="375">
        <f t="shared" ca="1" si="125"/>
        <v>4</v>
      </c>
      <c r="G2037" s="6" t="s">
        <v>108</v>
      </c>
      <c r="H2037">
        <v>811200</v>
      </c>
      <c r="I2037" t="s">
        <v>577</v>
      </c>
      <c r="J2037" s="352">
        <f t="shared" ca="1" si="126"/>
        <v>2.1172081691592903E-10</v>
      </c>
      <c r="K2037" s="353">
        <f t="array" aca="1" ref="K2037" ca="1">INDEX($B$3:$E$5837,MATCH(H2037&amp;I2037,$B$3:$B$5837&amp;$C$3:$C$5837,0),4)</f>
        <v>4</v>
      </c>
      <c r="L2037">
        <f t="shared" ca="1" si="127"/>
        <v>4</v>
      </c>
    </row>
    <row r="2038" spans="1:12">
      <c r="A2038" s="6" t="s">
        <v>108</v>
      </c>
      <c r="B2038" t="s">
        <v>217</v>
      </c>
      <c r="C2038" s="350" t="s">
        <v>574</v>
      </c>
      <c r="D2038" s="351">
        <f t="shared" ca="1" si="124"/>
        <v>3.6208599986195028E-7</v>
      </c>
      <c r="E2038" s="375">
        <f t="shared" ca="1" si="125"/>
        <v>4</v>
      </c>
      <c r="G2038" s="6" t="s">
        <v>108</v>
      </c>
      <c r="H2038" s="6">
        <v>811300</v>
      </c>
      <c r="I2038" t="s">
        <v>569</v>
      </c>
      <c r="J2038" s="352">
        <f t="shared" ca="1" si="126"/>
        <v>6.6344506438077546E-3</v>
      </c>
      <c r="K2038" s="353">
        <f t="array" aca="1" ref="K2038" ca="1">INDEX($B$3:$E$5837,MATCH(H2038&amp;I2038,$B$3:$B$5837&amp;$C$3:$C$5837,0),4)</f>
        <v>4</v>
      </c>
      <c r="L2038">
        <f t="shared" ca="1" si="127"/>
        <v>4</v>
      </c>
    </row>
    <row r="2039" spans="1:12">
      <c r="A2039" s="6" t="s">
        <v>108</v>
      </c>
      <c r="B2039">
        <v>333313</v>
      </c>
      <c r="C2039" s="350" t="s">
        <v>574</v>
      </c>
      <c r="D2039" s="351">
        <f t="shared" ca="1" si="124"/>
        <v>2.5673822361803544E-7</v>
      </c>
      <c r="E2039" s="375">
        <f t="shared" ca="1" si="125"/>
        <v>4</v>
      </c>
      <c r="G2039" s="6" t="s">
        <v>108</v>
      </c>
      <c r="H2039" s="6">
        <v>811300</v>
      </c>
      <c r="I2039" t="s">
        <v>575</v>
      </c>
      <c r="J2039" s="352">
        <f t="shared" ca="1" si="126"/>
        <v>3.1909727006586237E-6</v>
      </c>
      <c r="K2039" s="353">
        <f t="array" aca="1" ref="K2039" ca="1">INDEX($B$3:$E$5837,MATCH(H2039&amp;I2039,$B$3:$B$5837&amp;$C$3:$C$5837,0),4)</f>
        <v>4</v>
      </c>
      <c r="L2039">
        <f t="shared" ca="1" si="127"/>
        <v>4</v>
      </c>
    </row>
    <row r="2040" spans="1:12">
      <c r="A2040" s="6" t="s">
        <v>108</v>
      </c>
      <c r="B2040">
        <v>333314</v>
      </c>
      <c r="C2040" s="350" t="s">
        <v>574</v>
      </c>
      <c r="D2040" s="351">
        <f t="shared" ca="1" si="124"/>
        <v>0</v>
      </c>
      <c r="E2040" s="375" t="str">
        <f t="shared" ca="1" si="125"/>
        <v/>
      </c>
      <c r="G2040" s="6" t="s">
        <v>108</v>
      </c>
      <c r="H2040">
        <v>811300</v>
      </c>
      <c r="I2040" t="s">
        <v>574</v>
      </c>
      <c r="J2040" s="352">
        <f t="shared" ca="1" si="126"/>
        <v>2.8207573228739566E-7</v>
      </c>
      <c r="K2040" s="353">
        <f t="array" aca="1" ref="K2040" ca="1">INDEX($B$3:$E$5837,MATCH(H2040&amp;I2040,$B$3:$B$5837&amp;$C$3:$C$5837,0),4)</f>
        <v>4</v>
      </c>
      <c r="L2040">
        <f t="shared" ca="1" si="127"/>
        <v>4</v>
      </c>
    </row>
    <row r="2041" spans="1:12">
      <c r="A2041" s="6" t="s">
        <v>108</v>
      </c>
      <c r="B2041">
        <v>333315</v>
      </c>
      <c r="C2041" s="350" t="s">
        <v>574</v>
      </c>
      <c r="D2041" s="351">
        <f t="shared" ca="1" si="124"/>
        <v>3.6845077367388403E-8</v>
      </c>
      <c r="E2041" s="375">
        <f t="shared" ca="1" si="125"/>
        <v>4</v>
      </c>
      <c r="G2041" s="6" t="s">
        <v>108</v>
      </c>
      <c r="H2041" s="6">
        <v>811300</v>
      </c>
      <c r="I2041" t="s">
        <v>573</v>
      </c>
      <c r="J2041" s="352">
        <f t="shared" ca="1" si="126"/>
        <v>8.9183835863223542E-8</v>
      </c>
      <c r="K2041" s="353">
        <f t="array" aca="1" ref="K2041" ca="1">INDEX($B$3:$E$5837,MATCH(H2041&amp;I2041,$B$3:$B$5837&amp;$C$3:$C$5837,0),4)</f>
        <v>4</v>
      </c>
      <c r="L2041">
        <f t="shared" ca="1" si="127"/>
        <v>4</v>
      </c>
    </row>
    <row r="2042" spans="1:12">
      <c r="A2042" s="6" t="s">
        <v>108</v>
      </c>
      <c r="B2042" t="s">
        <v>222</v>
      </c>
      <c r="C2042" s="350" t="s">
        <v>574</v>
      </c>
      <c r="D2042" s="351">
        <f t="shared" ca="1" si="124"/>
        <v>1.9163940122805021E-7</v>
      </c>
      <c r="E2042" s="375">
        <f t="shared" ca="1" si="125"/>
        <v>4</v>
      </c>
      <c r="G2042" s="6" t="s">
        <v>108</v>
      </c>
      <c r="H2042" s="6">
        <v>811300</v>
      </c>
      <c r="I2042" t="s">
        <v>576</v>
      </c>
      <c r="J2042" s="352">
        <f t="shared" ca="1" si="126"/>
        <v>1.7642238671600766E-7</v>
      </c>
      <c r="K2042" s="353">
        <f t="array" aca="1" ref="K2042" ca="1">INDEX($B$3:$E$5837,MATCH(H2042&amp;I2042,$B$3:$B$5837&amp;$C$3:$C$5837,0),4)</f>
        <v>4</v>
      </c>
      <c r="L2042">
        <f t="shared" ca="1" si="127"/>
        <v>4</v>
      </c>
    </row>
    <row r="2043" spans="1:12">
      <c r="A2043" s="6" t="s">
        <v>108</v>
      </c>
      <c r="B2043">
        <v>333414</v>
      </c>
      <c r="C2043" s="350" t="s">
        <v>574</v>
      </c>
      <c r="D2043" s="351">
        <f t="shared" ca="1" si="124"/>
        <v>1.7991999649265924E-8</v>
      </c>
      <c r="E2043" s="375">
        <f t="shared" ca="1" si="125"/>
        <v>4</v>
      </c>
      <c r="G2043" s="6" t="s">
        <v>108</v>
      </c>
      <c r="H2043">
        <v>811300</v>
      </c>
      <c r="I2043" t="s">
        <v>570</v>
      </c>
      <c r="J2043" s="352">
        <f t="shared" ca="1" si="126"/>
        <v>4.9136997967980145E-7</v>
      </c>
      <c r="K2043" s="353">
        <f t="array" aca="1" ref="K2043" ca="1">INDEX($B$3:$E$5837,MATCH(H2043&amp;I2043,$B$3:$B$5837&amp;$C$3:$C$5837,0),4)</f>
        <v>4</v>
      </c>
      <c r="L2043">
        <f t="shared" ca="1" si="127"/>
        <v>4</v>
      </c>
    </row>
    <row r="2044" spans="1:12">
      <c r="A2044" s="6" t="s">
        <v>108</v>
      </c>
      <c r="B2044">
        <v>333415</v>
      </c>
      <c r="C2044" s="350" t="s">
        <v>574</v>
      </c>
      <c r="D2044" s="351">
        <f t="shared" ca="1" si="124"/>
        <v>5.4384405113556323E-6</v>
      </c>
      <c r="E2044" s="375">
        <f t="shared" ca="1" si="125"/>
        <v>4</v>
      </c>
      <c r="G2044" s="6" t="s">
        <v>108</v>
      </c>
      <c r="H2044">
        <v>811300</v>
      </c>
      <c r="I2044" t="s">
        <v>577</v>
      </c>
      <c r="J2044" s="352">
        <f t="shared" ca="1" si="126"/>
        <v>7.9774532079488961E-9</v>
      </c>
      <c r="K2044" s="353">
        <f t="array" aca="1" ref="K2044" ca="1">INDEX($B$3:$E$5837,MATCH(H2044&amp;I2044,$B$3:$B$5837&amp;$C$3:$C$5837,0),4)</f>
        <v>4</v>
      </c>
      <c r="L2044">
        <f t="shared" ca="1" si="127"/>
        <v>4</v>
      </c>
    </row>
    <row r="2045" spans="1:12">
      <c r="A2045" s="6" t="s">
        <v>108</v>
      </c>
      <c r="B2045">
        <v>333511</v>
      </c>
      <c r="C2045" s="350" t="s">
        <v>574</v>
      </c>
      <c r="D2045" s="351">
        <f t="shared" ca="1" si="124"/>
        <v>0</v>
      </c>
      <c r="E2045" s="375" t="str">
        <f t="shared" ca="1" si="125"/>
        <v/>
      </c>
      <c r="G2045" s="6" t="s">
        <v>108</v>
      </c>
      <c r="H2045" s="6">
        <v>811300</v>
      </c>
      <c r="I2045" t="s">
        <v>571</v>
      </c>
      <c r="J2045" s="352">
        <f t="shared" ca="1" si="126"/>
        <v>1.2594437673370956E-8</v>
      </c>
      <c r="K2045" s="353">
        <f t="array" aca="1" ref="K2045" ca="1">INDEX($B$3:$E$5837,MATCH(H2045&amp;I2045,$B$3:$B$5837&amp;$C$3:$C$5837,0),4)</f>
        <v>4</v>
      </c>
      <c r="L2045">
        <f t="shared" ca="1" si="127"/>
        <v>4</v>
      </c>
    </row>
    <row r="2046" spans="1:12">
      <c r="A2046" s="6" t="s">
        <v>108</v>
      </c>
      <c r="B2046" t="s">
        <v>227</v>
      </c>
      <c r="C2046" s="350" t="s">
        <v>574</v>
      </c>
      <c r="D2046" s="351">
        <f t="shared" ca="1" si="124"/>
        <v>1.3506459570501566E-8</v>
      </c>
      <c r="E2046" s="375">
        <f t="shared" ca="1" si="125"/>
        <v>4</v>
      </c>
      <c r="G2046" s="6" t="s">
        <v>108</v>
      </c>
      <c r="H2046" s="6">
        <v>811400</v>
      </c>
      <c r="I2046" t="s">
        <v>569</v>
      </c>
      <c r="J2046" s="352">
        <f t="shared" ca="1" si="126"/>
        <v>6.7339898967971289E-3</v>
      </c>
      <c r="K2046" s="353">
        <f t="array" aca="1" ref="K2046" ca="1">INDEX($B$3:$E$5837,MATCH(H2046&amp;I2046,$B$3:$B$5837&amp;$C$3:$C$5837,0),4)</f>
        <v>4</v>
      </c>
      <c r="L2046">
        <f t="shared" ca="1" si="127"/>
        <v>4</v>
      </c>
    </row>
    <row r="2047" spans="1:12">
      <c r="A2047" s="6" t="s">
        <v>108</v>
      </c>
      <c r="B2047">
        <v>333514</v>
      </c>
      <c r="C2047" s="350" t="s">
        <v>574</v>
      </c>
      <c r="D2047" s="351">
        <f t="shared" ca="1" si="124"/>
        <v>5.6216355552856248E-9</v>
      </c>
      <c r="E2047" s="375">
        <f t="shared" ca="1" si="125"/>
        <v>4</v>
      </c>
      <c r="G2047" s="6" t="s">
        <v>108</v>
      </c>
      <c r="H2047" s="6">
        <v>811400</v>
      </c>
      <c r="I2047" t="s">
        <v>575</v>
      </c>
      <c r="J2047" s="352">
        <f t="shared" ca="1" si="126"/>
        <v>4.0285184528258566E-7</v>
      </c>
      <c r="K2047" s="353">
        <f t="array" aca="1" ref="K2047" ca="1">INDEX($B$3:$E$5837,MATCH(H2047&amp;I2047,$B$3:$B$5837&amp;$C$3:$C$5837,0),4)</f>
        <v>4</v>
      </c>
      <c r="L2047">
        <f t="shared" ca="1" si="127"/>
        <v>4</v>
      </c>
    </row>
    <row r="2048" spans="1:12">
      <c r="A2048" s="6" t="s">
        <v>108</v>
      </c>
      <c r="B2048" t="s">
        <v>230</v>
      </c>
      <c r="C2048" s="350" t="s">
        <v>574</v>
      </c>
      <c r="D2048" s="351">
        <f t="shared" ca="1" si="124"/>
        <v>0</v>
      </c>
      <c r="E2048" s="375" t="str">
        <f t="shared" ca="1" si="125"/>
        <v/>
      </c>
      <c r="G2048" s="6" t="s">
        <v>108</v>
      </c>
      <c r="H2048" s="6">
        <v>811400</v>
      </c>
      <c r="I2048" t="s">
        <v>570</v>
      </c>
      <c r="J2048" s="352">
        <f t="shared" ca="1" si="126"/>
        <v>5.0135174215657663E-7</v>
      </c>
      <c r="K2048" s="353">
        <f t="array" aca="1" ref="K2048" ca="1">INDEX($B$3:$E$5837,MATCH(H2048&amp;I2048,$B$3:$B$5837&amp;$C$3:$C$5837,0),4)</f>
        <v>4</v>
      </c>
      <c r="L2048">
        <f t="shared" ca="1" si="127"/>
        <v>4</v>
      </c>
    </row>
    <row r="2049" spans="1:12">
      <c r="A2049" s="6" t="s">
        <v>108</v>
      </c>
      <c r="B2049">
        <v>333611</v>
      </c>
      <c r="C2049" s="350" t="s">
        <v>574</v>
      </c>
      <c r="D2049" s="351">
        <f t="shared" ca="1" si="124"/>
        <v>4.930616533096583E-9</v>
      </c>
      <c r="E2049" s="375">
        <f t="shared" ca="1" si="125"/>
        <v>4</v>
      </c>
      <c r="G2049" s="6" t="s">
        <v>108</v>
      </c>
      <c r="H2049">
        <v>811400</v>
      </c>
      <c r="I2049" t="s">
        <v>574</v>
      </c>
      <c r="J2049" s="352">
        <f t="shared" ca="1" si="126"/>
        <v>3.5611313515142103E-8</v>
      </c>
      <c r="K2049" s="353">
        <f t="array" aca="1" ref="K2049" ca="1">INDEX($B$3:$E$5837,MATCH(H2049&amp;I2049,$B$3:$B$5837&amp;$C$3:$C$5837,0),4)</f>
        <v>4</v>
      </c>
      <c r="L2049">
        <f t="shared" ca="1" si="127"/>
        <v>4</v>
      </c>
    </row>
    <row r="2050" spans="1:12">
      <c r="A2050" s="6" t="s">
        <v>108</v>
      </c>
      <c r="B2050">
        <v>333612</v>
      </c>
      <c r="C2050" s="350" t="s">
        <v>574</v>
      </c>
      <c r="D2050" s="351">
        <f t="shared" ca="1" si="124"/>
        <v>0</v>
      </c>
      <c r="E2050" s="375" t="str">
        <f t="shared" ca="1" si="125"/>
        <v/>
      </c>
      <c r="G2050" s="6" t="s">
        <v>108</v>
      </c>
      <c r="H2050" s="6">
        <v>811400</v>
      </c>
      <c r="I2050" t="s">
        <v>573</v>
      </c>
      <c r="J2050" s="352">
        <f t="shared" ca="1" si="126"/>
        <v>1.1259222881932913E-8</v>
      </c>
      <c r="K2050" s="353">
        <f t="array" aca="1" ref="K2050" ca="1">INDEX($B$3:$E$5837,MATCH(H2050&amp;I2050,$B$3:$B$5837&amp;$C$3:$C$5837,0),4)</f>
        <v>4</v>
      </c>
      <c r="L2050">
        <f t="shared" ca="1" si="127"/>
        <v>4</v>
      </c>
    </row>
    <row r="2051" spans="1:12">
      <c r="A2051" s="6" t="s">
        <v>108</v>
      </c>
      <c r="B2051">
        <v>333613</v>
      </c>
      <c r="C2051" s="350" t="s">
        <v>574</v>
      </c>
      <c r="D2051" s="351">
        <f t="shared" ref="D2051:D2114" ca="1" si="128">OFFSET(matrix1,MOD(ROW()-ROW($D$3),ROWS(matrix1)),TRUNC((ROW()-ROW($D$3))/ROWS(matrix1)),1,1)</f>
        <v>1.0515812879118042E-8</v>
      </c>
      <c r="E2051" s="375">
        <f t="shared" ref="E2051:E2114" ca="1" si="129">OFFSET(matrix4,MOD(ROW()-ROW($E$3),ROWS(matrix4)),TRUNC((ROW()-ROW($E$3))/ROWS(matrix4)),1,1)</f>
        <v>4</v>
      </c>
      <c r="G2051" s="6" t="s">
        <v>108</v>
      </c>
      <c r="H2051" s="6">
        <v>811400</v>
      </c>
      <c r="I2051" t="s">
        <v>576</v>
      </c>
      <c r="J2051" s="352">
        <f t="shared" ca="1" si="126"/>
        <v>2.2272858687582057E-8</v>
      </c>
      <c r="K2051" s="353">
        <f t="array" aca="1" ref="K2051" ca="1">INDEX($B$3:$E$5837,MATCH(H2051&amp;I2051,$B$3:$B$5837&amp;$C$3:$C$5837,0),4)</f>
        <v>4</v>
      </c>
      <c r="L2051">
        <f t="shared" ca="1" si="127"/>
        <v>4</v>
      </c>
    </row>
    <row r="2052" spans="1:12">
      <c r="A2052" s="6" t="s">
        <v>108</v>
      </c>
      <c r="B2052">
        <v>333618</v>
      </c>
      <c r="C2052" s="350" t="s">
        <v>574</v>
      </c>
      <c r="D2052" s="351">
        <f t="shared" ca="1" si="128"/>
        <v>9.3238414550706951E-8</v>
      </c>
      <c r="E2052" s="375">
        <f t="shared" ca="1" si="129"/>
        <v>4</v>
      </c>
      <c r="G2052" s="6" t="s">
        <v>108</v>
      </c>
      <c r="H2052" s="6">
        <v>811400</v>
      </c>
      <c r="I2052" t="s">
        <v>571</v>
      </c>
      <c r="J2052" s="352">
        <f t="shared" ref="J2052:J2115" ca="1" si="130">SUMIFS(D$3:D$5837,B$3:B$5837,H2052,C$3:C$5837,I2052)</f>
        <v>1.2754557119064627E-8</v>
      </c>
      <c r="K2052" s="353">
        <f t="array" aca="1" ref="K2052" ca="1">INDEX($B$3:$E$5837,MATCH(H2052&amp;I2052,$B$3:$B$5837&amp;$C$3:$C$5837,0),4)</f>
        <v>4</v>
      </c>
      <c r="L2052">
        <f t="shared" ref="L2052:L2115" ca="1" si="131">IF(K2052&gt;2,4,1)</f>
        <v>4</v>
      </c>
    </row>
    <row r="2053" spans="1:12">
      <c r="A2053" s="6" t="s">
        <v>108</v>
      </c>
      <c r="B2053" t="s">
        <v>236</v>
      </c>
      <c r="C2053" s="350" t="s">
        <v>574</v>
      </c>
      <c r="D2053" s="351">
        <f t="shared" ca="1" si="128"/>
        <v>2.8174851052324679E-9</v>
      </c>
      <c r="E2053" s="375">
        <f t="shared" ca="1" si="129"/>
        <v>4</v>
      </c>
      <c r="G2053" s="6" t="s">
        <v>108</v>
      </c>
      <c r="H2053">
        <v>811400</v>
      </c>
      <c r="I2053" t="s">
        <v>577</v>
      </c>
      <c r="J2053" s="352">
        <f t="shared" ca="1" si="130"/>
        <v>1.0071323220077605E-9</v>
      </c>
      <c r="K2053" s="353">
        <f t="array" aca="1" ref="K2053" ca="1">INDEX($B$3:$E$5837,MATCH(H2053&amp;I2053,$B$3:$B$5837&amp;$C$3:$C$5837,0),4)</f>
        <v>4</v>
      </c>
      <c r="L2053">
        <f t="shared" ca="1" si="131"/>
        <v>4</v>
      </c>
    </row>
    <row r="2054" spans="1:12">
      <c r="A2054" s="6" t="s">
        <v>108</v>
      </c>
      <c r="B2054">
        <v>333912</v>
      </c>
      <c r="C2054" s="350" t="s">
        <v>574</v>
      </c>
      <c r="D2054" s="351">
        <f t="shared" ca="1" si="128"/>
        <v>5.3089589836034124E-9</v>
      </c>
      <c r="E2054" s="375">
        <f t="shared" ca="1" si="129"/>
        <v>4</v>
      </c>
      <c r="G2054" s="6" t="s">
        <v>108</v>
      </c>
      <c r="H2054">
        <v>812100</v>
      </c>
      <c r="I2054" t="s">
        <v>569</v>
      </c>
      <c r="J2054" s="352">
        <f t="shared" ca="1" si="130"/>
        <v>8.9675366658038113E-3</v>
      </c>
      <c r="K2054" s="353">
        <f t="array" aca="1" ref="K2054" ca="1">INDEX($B$3:$E$5837,MATCH(H2054&amp;I2054,$B$3:$B$5837&amp;$C$3:$C$5837,0),4)</f>
        <v>4</v>
      </c>
      <c r="L2054">
        <f t="shared" ca="1" si="131"/>
        <v>4</v>
      </c>
    </row>
    <row r="2055" spans="1:12">
      <c r="A2055" s="6" t="s">
        <v>108</v>
      </c>
      <c r="B2055">
        <v>333920</v>
      </c>
      <c r="C2055" s="350" t="s">
        <v>574</v>
      </c>
      <c r="D2055" s="351">
        <f t="shared" ca="1" si="128"/>
        <v>9.6717820544156585E-9</v>
      </c>
      <c r="E2055" s="375">
        <f t="shared" ca="1" si="129"/>
        <v>4</v>
      </c>
      <c r="G2055" s="6" t="s">
        <v>108</v>
      </c>
      <c r="H2055" s="6">
        <v>812100</v>
      </c>
      <c r="I2055" t="s">
        <v>570</v>
      </c>
      <c r="J2055" s="352">
        <f t="shared" ca="1" si="130"/>
        <v>6.9984676350661588E-7</v>
      </c>
      <c r="K2055" s="353">
        <f t="array" aca="1" ref="K2055" ca="1">INDEX($B$3:$E$5837,MATCH(H2055&amp;I2055,$B$3:$B$5837&amp;$C$3:$C$5837,0),4)</f>
        <v>4</v>
      </c>
      <c r="L2055">
        <f t="shared" ca="1" si="131"/>
        <v>4</v>
      </c>
    </row>
    <row r="2056" spans="1:12">
      <c r="A2056" s="6" t="s">
        <v>108</v>
      </c>
      <c r="B2056">
        <v>333991</v>
      </c>
      <c r="C2056" s="350" t="s">
        <v>574</v>
      </c>
      <c r="D2056" s="351">
        <f t="shared" ca="1" si="128"/>
        <v>0</v>
      </c>
      <c r="E2056" s="375" t="str">
        <f t="shared" ca="1" si="129"/>
        <v/>
      </c>
      <c r="G2056" s="6" t="s">
        <v>108</v>
      </c>
      <c r="H2056" s="6">
        <v>812100</v>
      </c>
      <c r="I2056" t="s">
        <v>575</v>
      </c>
      <c r="J2056" s="352">
        <f t="shared" ca="1" si="130"/>
        <v>6.7179758477966947E-8</v>
      </c>
      <c r="K2056" s="353">
        <f t="array" aca="1" ref="K2056" ca="1">INDEX($B$3:$E$5837,MATCH(H2056&amp;I2056,$B$3:$B$5837&amp;$C$3:$C$5837,0),4)</f>
        <v>4</v>
      </c>
      <c r="L2056">
        <f t="shared" ca="1" si="131"/>
        <v>4</v>
      </c>
    </row>
    <row r="2057" spans="1:12">
      <c r="A2057" s="6" t="s">
        <v>108</v>
      </c>
      <c r="B2057" t="s">
        <v>241</v>
      </c>
      <c r="C2057" s="350" t="s">
        <v>574</v>
      </c>
      <c r="D2057" s="351">
        <f t="shared" ca="1" si="128"/>
        <v>7.5261526088313935E-9</v>
      </c>
      <c r="E2057" s="375">
        <f t="shared" ca="1" si="129"/>
        <v>4</v>
      </c>
      <c r="G2057" s="6" t="s">
        <v>108</v>
      </c>
      <c r="H2057" s="6">
        <v>812100</v>
      </c>
      <c r="I2057" t="s">
        <v>574</v>
      </c>
      <c r="J2057" s="352">
        <f t="shared" ca="1" si="130"/>
        <v>5.9385589740869985E-9</v>
      </c>
      <c r="K2057" s="353">
        <f t="array" aca="1" ref="K2057" ca="1">INDEX($B$3:$E$5837,MATCH(H2057&amp;I2057,$B$3:$B$5837&amp;$C$3:$C$5837,0),4)</f>
        <v>4</v>
      </c>
      <c r="L2057">
        <f t="shared" ca="1" si="131"/>
        <v>4</v>
      </c>
    </row>
    <row r="2058" spans="1:12">
      <c r="A2058" s="6" t="s">
        <v>108</v>
      </c>
      <c r="B2058">
        <v>333993</v>
      </c>
      <c r="C2058" s="350" t="s">
        <v>574</v>
      </c>
      <c r="D2058" s="351">
        <f t="shared" ca="1" si="128"/>
        <v>0</v>
      </c>
      <c r="E2058" s="375" t="str">
        <f t="shared" ca="1" si="129"/>
        <v/>
      </c>
      <c r="G2058" s="6" t="s">
        <v>108</v>
      </c>
      <c r="H2058" s="6">
        <v>812100</v>
      </c>
      <c r="I2058" t="s">
        <v>573</v>
      </c>
      <c r="J2058" s="352">
        <f t="shared" ca="1" si="130"/>
        <v>1.877593171572222E-9</v>
      </c>
      <c r="K2058" s="353">
        <f t="array" aca="1" ref="K2058" ca="1">INDEX($B$3:$E$5837,MATCH(H2058&amp;I2058,$B$3:$B$5837&amp;$C$3:$C$5837,0),4)</f>
        <v>4</v>
      </c>
      <c r="L2058">
        <f t="shared" ca="1" si="131"/>
        <v>4</v>
      </c>
    </row>
    <row r="2059" spans="1:12">
      <c r="A2059" s="6" t="s">
        <v>108</v>
      </c>
      <c r="B2059">
        <v>333994</v>
      </c>
      <c r="C2059" s="350" t="s">
        <v>574</v>
      </c>
      <c r="D2059" s="351">
        <f t="shared" ca="1" si="128"/>
        <v>0</v>
      </c>
      <c r="E2059" s="375" t="str">
        <f t="shared" ca="1" si="129"/>
        <v/>
      </c>
      <c r="G2059" s="6" t="s">
        <v>108</v>
      </c>
      <c r="H2059" s="6">
        <v>812100</v>
      </c>
      <c r="I2059" t="s">
        <v>571</v>
      </c>
      <c r="J2059" s="352">
        <f t="shared" ca="1" si="130"/>
        <v>1.7264400476492935E-8</v>
      </c>
      <c r="K2059" s="353">
        <f t="array" aca="1" ref="K2059" ca="1">INDEX($B$3:$E$5837,MATCH(H2059&amp;I2059,$B$3:$B$5837&amp;$C$3:$C$5837,0),4)</f>
        <v>4</v>
      </c>
      <c r="L2059">
        <f t="shared" ca="1" si="131"/>
        <v>4</v>
      </c>
    </row>
    <row r="2060" spans="1:12">
      <c r="A2060" s="6" t="s">
        <v>108</v>
      </c>
      <c r="B2060" t="s">
        <v>245</v>
      </c>
      <c r="C2060" s="350" t="s">
        <v>574</v>
      </c>
      <c r="D2060" s="351">
        <f t="shared" ca="1" si="128"/>
        <v>0</v>
      </c>
      <c r="E2060" s="375" t="str">
        <f t="shared" ca="1" si="129"/>
        <v/>
      </c>
      <c r="G2060" s="6" t="s">
        <v>108</v>
      </c>
      <c r="H2060" s="6">
        <v>812100</v>
      </c>
      <c r="I2060" t="s">
        <v>576</v>
      </c>
      <c r="J2060" s="352">
        <f t="shared" ca="1" si="130"/>
        <v>3.7142321296705531E-9</v>
      </c>
      <c r="K2060" s="353">
        <f t="array" aca="1" ref="K2060" ca="1">INDEX($B$3:$E$5837,MATCH(H2060&amp;I2060,$B$3:$B$5837&amp;$C$3:$C$5837,0),4)</f>
        <v>4</v>
      </c>
      <c r="L2060">
        <f t="shared" ca="1" si="131"/>
        <v>4</v>
      </c>
    </row>
    <row r="2061" spans="1:12">
      <c r="A2061" s="6" t="s">
        <v>108</v>
      </c>
      <c r="B2061">
        <v>334111</v>
      </c>
      <c r="C2061" s="350" t="s">
        <v>574</v>
      </c>
      <c r="D2061" s="351">
        <f t="shared" ca="1" si="128"/>
        <v>0</v>
      </c>
      <c r="E2061" s="375" t="str">
        <f t="shared" ca="1" si="129"/>
        <v/>
      </c>
      <c r="G2061" s="6" t="s">
        <v>108</v>
      </c>
      <c r="H2061">
        <v>812100</v>
      </c>
      <c r="I2061" t="s">
        <v>577</v>
      </c>
      <c r="J2061" s="352">
        <f t="shared" ca="1" si="130"/>
        <v>1.6794984791586393E-10</v>
      </c>
      <c r="K2061" s="353">
        <f t="array" aca="1" ref="K2061" ca="1">INDEX($B$3:$E$5837,MATCH(H2061&amp;I2061,$B$3:$B$5837&amp;$C$3:$C$5837,0),4)</f>
        <v>4</v>
      </c>
      <c r="L2061">
        <f t="shared" ca="1" si="131"/>
        <v>4</v>
      </c>
    </row>
    <row r="2062" spans="1:12">
      <c r="A2062" s="6" t="s">
        <v>108</v>
      </c>
      <c r="B2062">
        <v>334112</v>
      </c>
      <c r="C2062" s="350" t="s">
        <v>574</v>
      </c>
      <c r="D2062" s="351">
        <f t="shared" ca="1" si="128"/>
        <v>0</v>
      </c>
      <c r="E2062" s="375" t="str">
        <f t="shared" ca="1" si="129"/>
        <v/>
      </c>
      <c r="G2062" s="6" t="s">
        <v>108</v>
      </c>
      <c r="H2062">
        <v>812200</v>
      </c>
      <c r="I2062" t="s">
        <v>569</v>
      </c>
      <c r="J2062" s="352">
        <f t="shared" ca="1" si="130"/>
        <v>1.3726879484483475E-2</v>
      </c>
      <c r="K2062" s="353">
        <f t="array" aca="1" ref="K2062" ca="1">INDEX($B$3:$E$5837,MATCH(H2062&amp;I2062,$B$3:$B$5837&amp;$C$3:$C$5837,0),4)</f>
        <v>4</v>
      </c>
      <c r="L2062">
        <f t="shared" ca="1" si="131"/>
        <v>4</v>
      </c>
    </row>
    <row r="2063" spans="1:12">
      <c r="A2063" s="6" t="s">
        <v>108</v>
      </c>
      <c r="B2063" t="s">
        <v>249</v>
      </c>
      <c r="C2063" s="350" t="s">
        <v>574</v>
      </c>
      <c r="D2063" s="351">
        <f t="shared" ca="1" si="128"/>
        <v>8.4807880893495782E-10</v>
      </c>
      <c r="E2063" s="375">
        <f t="shared" ca="1" si="129"/>
        <v>4</v>
      </c>
      <c r="G2063" s="6" t="s">
        <v>108</v>
      </c>
      <c r="H2063" s="6">
        <v>812200</v>
      </c>
      <c r="I2063" t="s">
        <v>570</v>
      </c>
      <c r="J2063" s="352">
        <f t="shared" ca="1" si="130"/>
        <v>1.0589991320860943E-6</v>
      </c>
      <c r="K2063" s="353">
        <f t="array" aca="1" ref="K2063" ca="1">INDEX($B$3:$E$5837,MATCH(H2063&amp;I2063,$B$3:$B$5837&amp;$C$3:$C$5837,0),4)</f>
        <v>4</v>
      </c>
      <c r="L2063">
        <f t="shared" ca="1" si="131"/>
        <v>4</v>
      </c>
    </row>
    <row r="2064" spans="1:12">
      <c r="A2064" s="6" t="s">
        <v>108</v>
      </c>
      <c r="B2064">
        <v>334210</v>
      </c>
      <c r="C2064" s="350" t="s">
        <v>574</v>
      </c>
      <c r="D2064" s="351">
        <f t="shared" ca="1" si="128"/>
        <v>8.1125326340237463E-9</v>
      </c>
      <c r="E2064" s="375">
        <f t="shared" ca="1" si="129"/>
        <v>4</v>
      </c>
      <c r="G2064" s="6" t="s">
        <v>108</v>
      </c>
      <c r="H2064" s="6">
        <v>812200</v>
      </c>
      <c r="I2064" t="s">
        <v>575</v>
      </c>
      <c r="J2064" s="352">
        <f t="shared" ca="1" si="130"/>
        <v>3.1134591334913453E-7</v>
      </c>
      <c r="K2064" s="353">
        <f t="array" aca="1" ref="K2064" ca="1">INDEX($B$3:$E$5837,MATCH(H2064&amp;I2064,$B$3:$B$5837&amp;$C$3:$C$5837,0),4)</f>
        <v>4</v>
      </c>
      <c r="L2064">
        <f t="shared" ca="1" si="131"/>
        <v>4</v>
      </c>
    </row>
    <row r="2065" spans="1:12">
      <c r="A2065" s="6" t="s">
        <v>108</v>
      </c>
      <c r="B2065">
        <v>334220</v>
      </c>
      <c r="C2065" s="350" t="s">
        <v>574</v>
      </c>
      <c r="D2065" s="351">
        <f t="shared" ca="1" si="128"/>
        <v>5.4401987494710766E-9</v>
      </c>
      <c r="E2065" s="375">
        <f t="shared" ca="1" si="129"/>
        <v>4</v>
      </c>
      <c r="G2065" s="6" t="s">
        <v>108</v>
      </c>
      <c r="H2065" s="6">
        <v>812200</v>
      </c>
      <c r="I2065" t="s">
        <v>574</v>
      </c>
      <c r="J2065" s="352">
        <f t="shared" ca="1" si="130"/>
        <v>2.7522368487990598E-8</v>
      </c>
      <c r="K2065" s="353">
        <f t="array" aca="1" ref="K2065" ca="1">INDEX($B$3:$E$5837,MATCH(H2065&amp;I2065,$B$3:$B$5837&amp;$C$3:$C$5837,0),4)</f>
        <v>4</v>
      </c>
      <c r="L2065">
        <f t="shared" ca="1" si="131"/>
        <v>4</v>
      </c>
    </row>
    <row r="2066" spans="1:12">
      <c r="A2066" s="6" t="s">
        <v>108</v>
      </c>
      <c r="B2066">
        <v>334290</v>
      </c>
      <c r="C2066" s="350" t="s">
        <v>574</v>
      </c>
      <c r="D2066" s="351">
        <f t="shared" ca="1" si="128"/>
        <v>1.1036632338276412E-9</v>
      </c>
      <c r="E2066" s="375">
        <f t="shared" ca="1" si="129"/>
        <v>4</v>
      </c>
      <c r="G2066" s="6" t="s">
        <v>108</v>
      </c>
      <c r="H2066" s="6">
        <v>812200</v>
      </c>
      <c r="I2066" t="s">
        <v>573</v>
      </c>
      <c r="J2066" s="352">
        <f t="shared" ca="1" si="130"/>
        <v>8.7017425210449039E-9</v>
      </c>
      <c r="K2066" s="353">
        <f t="array" aca="1" ref="K2066" ca="1">INDEX($B$3:$E$5837,MATCH(H2066&amp;I2066,$B$3:$B$5837&amp;$C$3:$C$5837,0),4)</f>
        <v>4</v>
      </c>
      <c r="L2066">
        <f t="shared" ca="1" si="131"/>
        <v>4</v>
      </c>
    </row>
    <row r="2067" spans="1:12">
      <c r="A2067" s="6" t="s">
        <v>108</v>
      </c>
      <c r="B2067">
        <v>334300</v>
      </c>
      <c r="C2067" s="350" t="s">
        <v>574</v>
      </c>
      <c r="D2067" s="351">
        <f t="shared" ca="1" si="128"/>
        <v>3.1364522158414011E-8</v>
      </c>
      <c r="E2067" s="375">
        <f t="shared" ca="1" si="129"/>
        <v>4</v>
      </c>
      <c r="G2067" s="6" t="s">
        <v>108</v>
      </c>
      <c r="H2067" s="6">
        <v>812200</v>
      </c>
      <c r="I2067" t="s">
        <v>576</v>
      </c>
      <c r="J2067" s="352">
        <f t="shared" ca="1" si="130"/>
        <v>1.72136819334093E-8</v>
      </c>
      <c r="K2067" s="353">
        <f t="array" aca="1" ref="K2067" ca="1">INDEX($B$3:$E$5837,MATCH(H2067&amp;I2067,$B$3:$B$5837&amp;$C$3:$C$5837,0),4)</f>
        <v>4</v>
      </c>
      <c r="L2067">
        <f t="shared" ca="1" si="131"/>
        <v>4</v>
      </c>
    </row>
    <row r="2068" spans="1:12">
      <c r="A2068" s="6" t="s">
        <v>108</v>
      </c>
      <c r="B2068" t="s">
        <v>255</v>
      </c>
      <c r="C2068" s="350" t="s">
        <v>574</v>
      </c>
      <c r="D2068" s="351">
        <f t="shared" ca="1" si="128"/>
        <v>6.3685364752856359E-9</v>
      </c>
      <c r="E2068" s="375">
        <f t="shared" ca="1" si="129"/>
        <v>4</v>
      </c>
      <c r="G2068" s="6" t="s">
        <v>108</v>
      </c>
      <c r="H2068" s="6">
        <v>812200</v>
      </c>
      <c r="I2068" t="s">
        <v>571</v>
      </c>
      <c r="J2068" s="352">
        <f t="shared" ca="1" si="130"/>
        <v>2.6344102665587267E-8</v>
      </c>
      <c r="K2068" s="353">
        <f t="array" aca="1" ref="K2068" ca="1">INDEX($B$3:$E$5837,MATCH(H2068&amp;I2068,$B$3:$B$5837&amp;$C$3:$C$5837,0),4)</f>
        <v>4</v>
      </c>
      <c r="L2068">
        <f t="shared" ca="1" si="131"/>
        <v>4</v>
      </c>
    </row>
    <row r="2069" spans="1:12">
      <c r="A2069" s="6" t="s">
        <v>108</v>
      </c>
      <c r="B2069">
        <v>334413</v>
      </c>
      <c r="C2069" s="350" t="s">
        <v>574</v>
      </c>
      <c r="D2069" s="351">
        <f t="shared" ca="1" si="128"/>
        <v>6.4327524432354492E-10</v>
      </c>
      <c r="E2069" s="375">
        <f t="shared" ca="1" si="129"/>
        <v>4</v>
      </c>
      <c r="G2069" s="6" t="s">
        <v>108</v>
      </c>
      <c r="H2069">
        <v>812200</v>
      </c>
      <c r="I2069" t="s">
        <v>577</v>
      </c>
      <c r="J2069" s="352">
        <f t="shared" ca="1" si="130"/>
        <v>7.7836687688245711E-10</v>
      </c>
      <c r="K2069" s="353">
        <f t="array" aca="1" ref="K2069" ca="1">INDEX($B$3:$E$5837,MATCH(H2069&amp;I2069,$B$3:$B$5837&amp;$C$3:$C$5837,0),4)</f>
        <v>4</v>
      </c>
      <c r="L2069">
        <f t="shared" ca="1" si="131"/>
        <v>4</v>
      </c>
    </row>
    <row r="2070" spans="1:12">
      <c r="A2070" s="6" t="s">
        <v>108</v>
      </c>
      <c r="B2070">
        <v>334418</v>
      </c>
      <c r="C2070" s="350" t="s">
        <v>574</v>
      </c>
      <c r="D2070" s="351">
        <f t="shared" ca="1" si="128"/>
        <v>1.0410814724840414E-8</v>
      </c>
      <c r="E2070" s="375">
        <f t="shared" ca="1" si="129"/>
        <v>4</v>
      </c>
      <c r="G2070" s="6" t="s">
        <v>108</v>
      </c>
      <c r="H2070">
        <v>812300</v>
      </c>
      <c r="I2070" t="s">
        <v>569</v>
      </c>
      <c r="J2070" s="352">
        <f t="shared" ca="1" si="130"/>
        <v>9.826070366627386E-2</v>
      </c>
      <c r="K2070" s="353">
        <f t="array" aca="1" ref="K2070" ca="1">INDEX($B$3:$E$5837,MATCH(H2070&amp;I2070,$B$3:$B$5837&amp;$C$3:$C$5837,0),4)</f>
        <v>4</v>
      </c>
      <c r="L2070">
        <f t="shared" ca="1" si="131"/>
        <v>4</v>
      </c>
    </row>
    <row r="2071" spans="1:12">
      <c r="A2071" s="6" t="s">
        <v>108</v>
      </c>
      <c r="B2071">
        <v>334510</v>
      </c>
      <c r="C2071" s="350" t="s">
        <v>574</v>
      </c>
      <c r="D2071" s="351">
        <f t="shared" ca="1" si="128"/>
        <v>3.3711674844095865E-9</v>
      </c>
      <c r="E2071" s="375">
        <f t="shared" ca="1" si="129"/>
        <v>4</v>
      </c>
      <c r="G2071" s="6" t="s">
        <v>108</v>
      </c>
      <c r="H2071" s="6">
        <v>812300</v>
      </c>
      <c r="I2071" t="s">
        <v>570</v>
      </c>
      <c r="J2071" s="352">
        <f t="shared" ca="1" si="130"/>
        <v>7.7282627250778783E-6</v>
      </c>
      <c r="K2071" s="353">
        <f t="array" aca="1" ref="K2071" ca="1">INDEX($B$3:$E$5837,MATCH(H2071&amp;I2071,$B$3:$B$5837&amp;$C$3:$C$5837,0),4)</f>
        <v>4</v>
      </c>
      <c r="L2071">
        <f t="shared" ca="1" si="131"/>
        <v>4</v>
      </c>
    </row>
    <row r="2072" spans="1:12">
      <c r="A2072" s="6" t="s">
        <v>108</v>
      </c>
      <c r="B2072">
        <v>334511</v>
      </c>
      <c r="C2072" s="350" t="s">
        <v>574</v>
      </c>
      <c r="D2072" s="351">
        <f t="shared" ca="1" si="128"/>
        <v>4.1046992508051299E-9</v>
      </c>
      <c r="E2072" s="375">
        <f t="shared" ca="1" si="129"/>
        <v>4</v>
      </c>
      <c r="G2072" s="6" t="s">
        <v>108</v>
      </c>
      <c r="H2072" s="6">
        <v>812300</v>
      </c>
      <c r="I2072" t="s">
        <v>571</v>
      </c>
      <c r="J2072" s="352">
        <f t="shared" ca="1" si="130"/>
        <v>1.8958287518369117E-7</v>
      </c>
      <c r="K2072" s="353">
        <f t="array" aca="1" ref="K2072" ca="1">INDEX($B$3:$E$5837,MATCH(H2072&amp;I2072,$B$3:$B$5837&amp;$C$3:$C$5837,0),4)</f>
        <v>4</v>
      </c>
      <c r="L2072">
        <f t="shared" ca="1" si="131"/>
        <v>4</v>
      </c>
    </row>
    <row r="2073" spans="1:12">
      <c r="A2073" s="6" t="s">
        <v>108</v>
      </c>
      <c r="B2073">
        <v>334512</v>
      </c>
      <c r="C2073" s="350" t="s">
        <v>574</v>
      </c>
      <c r="D2073" s="351">
        <f t="shared" ca="1" si="128"/>
        <v>0</v>
      </c>
      <c r="E2073" s="375" t="str">
        <f t="shared" ca="1" si="129"/>
        <v/>
      </c>
      <c r="G2073" s="6" t="s">
        <v>108</v>
      </c>
      <c r="H2073" s="6">
        <v>812300</v>
      </c>
      <c r="I2073" t="s">
        <v>575</v>
      </c>
      <c r="J2073" s="352">
        <f t="shared" ca="1" si="130"/>
        <v>1.0035773200343154E-7</v>
      </c>
      <c r="K2073" s="353">
        <f t="array" aca="1" ref="K2073" ca="1">INDEX($B$3:$E$5837,MATCH(H2073&amp;I2073,$B$3:$B$5837&amp;$C$3:$C$5837,0),4)</f>
        <v>4</v>
      </c>
      <c r="L2073">
        <f t="shared" ca="1" si="131"/>
        <v>4</v>
      </c>
    </row>
    <row r="2074" spans="1:12">
      <c r="A2074" s="6" t="s">
        <v>108</v>
      </c>
      <c r="B2074">
        <v>334513</v>
      </c>
      <c r="C2074" s="350" t="s">
        <v>574</v>
      </c>
      <c r="D2074" s="351">
        <f t="shared" ca="1" si="128"/>
        <v>0</v>
      </c>
      <c r="E2074" s="375" t="str">
        <f t="shared" ca="1" si="129"/>
        <v/>
      </c>
      <c r="G2074" s="6" t="s">
        <v>108</v>
      </c>
      <c r="H2074" s="6">
        <v>812300</v>
      </c>
      <c r="I2074" t="s">
        <v>574</v>
      </c>
      <c r="J2074" s="352">
        <f t="shared" ca="1" si="130"/>
        <v>8.8714268034092605E-9</v>
      </c>
      <c r="K2074" s="353">
        <f t="array" aca="1" ref="K2074" ca="1">INDEX($B$3:$E$5837,MATCH(H2074&amp;I2074,$B$3:$B$5837&amp;$C$3:$C$5837,0),4)</f>
        <v>4</v>
      </c>
      <c r="L2074">
        <f t="shared" ca="1" si="131"/>
        <v>4</v>
      </c>
    </row>
    <row r="2075" spans="1:12">
      <c r="A2075" s="6" t="s">
        <v>108</v>
      </c>
      <c r="B2075">
        <v>334514</v>
      </c>
      <c r="C2075" s="350" t="s">
        <v>574</v>
      </c>
      <c r="D2075" s="351">
        <f t="shared" ca="1" si="128"/>
        <v>0</v>
      </c>
      <c r="E2075" s="375" t="str">
        <f t="shared" ca="1" si="129"/>
        <v/>
      </c>
      <c r="G2075" s="6" t="s">
        <v>108</v>
      </c>
      <c r="H2075" s="6">
        <v>812300</v>
      </c>
      <c r="I2075" t="s">
        <v>573</v>
      </c>
      <c r="J2075" s="352">
        <f t="shared" ca="1" si="130"/>
        <v>2.8048774897861255E-9</v>
      </c>
      <c r="K2075" s="353">
        <f t="array" aca="1" ref="K2075" ca="1">INDEX($B$3:$E$5837,MATCH(H2075&amp;I2075,$B$3:$B$5837&amp;$C$3:$C$5837,0),4)</f>
        <v>4</v>
      </c>
      <c r="L2075">
        <f t="shared" ca="1" si="131"/>
        <v>4</v>
      </c>
    </row>
    <row r="2076" spans="1:12">
      <c r="A2076" s="6" t="s">
        <v>108</v>
      </c>
      <c r="B2076">
        <v>334515</v>
      </c>
      <c r="C2076" s="350" t="s">
        <v>574</v>
      </c>
      <c r="D2076" s="351">
        <f t="shared" ca="1" si="128"/>
        <v>3.1819655677296488E-9</v>
      </c>
      <c r="E2076" s="375">
        <f t="shared" ca="1" si="129"/>
        <v>4</v>
      </c>
      <c r="G2076" s="6" t="s">
        <v>108</v>
      </c>
      <c r="H2076" s="6">
        <v>812300</v>
      </c>
      <c r="I2076" t="s">
        <v>576</v>
      </c>
      <c r="J2076" s="352">
        <f t="shared" ca="1" si="130"/>
        <v>5.5485747658688619E-9</v>
      </c>
      <c r="K2076" s="353">
        <f t="array" aca="1" ref="K2076" ca="1">INDEX($B$3:$E$5837,MATCH(H2076&amp;I2076,$B$3:$B$5837&amp;$C$3:$C$5837,0),4)</f>
        <v>4</v>
      </c>
      <c r="L2076">
        <f t="shared" ca="1" si="131"/>
        <v>4</v>
      </c>
    </row>
    <row r="2077" spans="1:12">
      <c r="A2077" s="6" t="s">
        <v>108</v>
      </c>
      <c r="B2077">
        <v>334516</v>
      </c>
      <c r="C2077" s="350" t="s">
        <v>574</v>
      </c>
      <c r="D2077" s="351">
        <f t="shared" ca="1" si="128"/>
        <v>3.3234237461799141E-9</v>
      </c>
      <c r="E2077" s="375">
        <f t="shared" ca="1" si="129"/>
        <v>4</v>
      </c>
      <c r="G2077" s="6" t="s">
        <v>108</v>
      </c>
      <c r="H2077">
        <v>812300</v>
      </c>
      <c r="I2077" t="s">
        <v>577</v>
      </c>
      <c r="J2077" s="352">
        <f t="shared" ca="1" si="130"/>
        <v>2.508950048203186E-10</v>
      </c>
      <c r="K2077" s="353">
        <f t="array" aca="1" ref="K2077" ca="1">INDEX($B$3:$E$5837,MATCH(H2077&amp;I2077,$B$3:$B$5837&amp;$C$3:$C$5837,0),4)</f>
        <v>4</v>
      </c>
      <c r="L2077">
        <f t="shared" ca="1" si="131"/>
        <v>4</v>
      </c>
    </row>
    <row r="2078" spans="1:12">
      <c r="A2078" s="6" t="s">
        <v>108</v>
      </c>
      <c r="B2078">
        <v>334517</v>
      </c>
      <c r="C2078" s="350" t="s">
        <v>574</v>
      </c>
      <c r="D2078" s="351">
        <f t="shared" ca="1" si="128"/>
        <v>0</v>
      </c>
      <c r="E2078" s="375" t="str">
        <f t="shared" ca="1" si="129"/>
        <v/>
      </c>
      <c r="G2078" s="6" t="s">
        <v>108</v>
      </c>
      <c r="H2078" s="6">
        <v>812900</v>
      </c>
      <c r="I2078" t="s">
        <v>569</v>
      </c>
      <c r="J2078" s="352">
        <f t="shared" ca="1" si="130"/>
        <v>5.8083084405699675E-3</v>
      </c>
      <c r="K2078" s="353">
        <f t="array" aca="1" ref="K2078" ca="1">INDEX($B$3:$E$5837,MATCH(H2078&amp;I2078,$B$3:$B$5837&amp;$C$3:$C$5837,0),4)</f>
        <v>4</v>
      </c>
      <c r="L2078">
        <f t="shared" ca="1" si="131"/>
        <v>4</v>
      </c>
    </row>
    <row r="2079" spans="1:12">
      <c r="A2079" s="6" t="s">
        <v>108</v>
      </c>
      <c r="B2079" t="s">
        <v>267</v>
      </c>
      <c r="C2079" s="350" t="s">
        <v>574</v>
      </c>
      <c r="D2079" s="351">
        <f t="shared" ca="1" si="128"/>
        <v>0</v>
      </c>
      <c r="E2079" s="375" t="str">
        <f t="shared" ca="1" si="129"/>
        <v/>
      </c>
      <c r="G2079" s="6" t="s">
        <v>108</v>
      </c>
      <c r="H2079" s="6">
        <v>812900</v>
      </c>
      <c r="I2079" t="s">
        <v>570</v>
      </c>
      <c r="J2079" s="352">
        <f t="shared" ca="1" si="130"/>
        <v>4.4834164337970368E-7</v>
      </c>
      <c r="K2079" s="353">
        <f t="array" aca="1" ref="K2079" ca="1">INDEX($B$3:$E$5837,MATCH(H2079&amp;I2079,$B$3:$B$5837&amp;$C$3:$C$5837,0),4)</f>
        <v>4</v>
      </c>
      <c r="L2079">
        <f t="shared" ca="1" si="131"/>
        <v>4</v>
      </c>
    </row>
    <row r="2080" spans="1:12">
      <c r="A2080" s="6" t="s">
        <v>108</v>
      </c>
      <c r="B2080">
        <v>334610</v>
      </c>
      <c r="C2080" s="350" t="s">
        <v>574</v>
      </c>
      <c r="D2080" s="351">
        <f t="shared" ca="1" si="128"/>
        <v>0</v>
      </c>
      <c r="E2080" s="375" t="str">
        <f t="shared" ca="1" si="129"/>
        <v/>
      </c>
      <c r="G2080" s="6" t="s">
        <v>108</v>
      </c>
      <c r="H2080" s="6">
        <v>812900</v>
      </c>
      <c r="I2080" t="s">
        <v>575</v>
      </c>
      <c r="J2080" s="352">
        <f t="shared" ca="1" si="130"/>
        <v>4.564516342479395E-8</v>
      </c>
      <c r="K2080" s="353">
        <f t="array" aca="1" ref="K2080" ca="1">INDEX($B$3:$E$5837,MATCH(H2080&amp;I2080,$B$3:$B$5837&amp;$C$3:$C$5837,0),4)</f>
        <v>4</v>
      </c>
      <c r="L2080">
        <f t="shared" ca="1" si="131"/>
        <v>4</v>
      </c>
    </row>
    <row r="2081" spans="1:12">
      <c r="A2081" s="6" t="s">
        <v>108</v>
      </c>
      <c r="B2081">
        <v>335110</v>
      </c>
      <c r="C2081" s="350" t="s">
        <v>574</v>
      </c>
      <c r="D2081" s="351">
        <f t="shared" ca="1" si="128"/>
        <v>0</v>
      </c>
      <c r="E2081" s="375" t="str">
        <f t="shared" ca="1" si="129"/>
        <v/>
      </c>
      <c r="G2081" s="6" t="s">
        <v>108</v>
      </c>
      <c r="H2081" s="6">
        <v>812900</v>
      </c>
      <c r="I2081" t="s">
        <v>574</v>
      </c>
      <c r="J2081" s="352">
        <f t="shared" ca="1" si="130"/>
        <v>4.0349429801668595E-9</v>
      </c>
      <c r="K2081" s="353">
        <f t="array" aca="1" ref="K2081" ca="1">INDEX($B$3:$E$5837,MATCH(H2081&amp;I2081,$B$3:$B$5837&amp;$C$3:$C$5837,0),4)</f>
        <v>4</v>
      </c>
      <c r="L2081">
        <f t="shared" ca="1" si="131"/>
        <v>4</v>
      </c>
    </row>
    <row r="2082" spans="1:12">
      <c r="A2082" s="6" t="s">
        <v>108</v>
      </c>
      <c r="B2082">
        <v>335120</v>
      </c>
      <c r="C2082" s="350" t="s">
        <v>574</v>
      </c>
      <c r="D2082" s="351">
        <f t="shared" ca="1" si="128"/>
        <v>1.0949114596753415E-7</v>
      </c>
      <c r="E2082" s="375">
        <f t="shared" ca="1" si="129"/>
        <v>4</v>
      </c>
      <c r="G2082" s="6" t="s">
        <v>108</v>
      </c>
      <c r="H2082">
        <v>812900</v>
      </c>
      <c r="I2082" t="s">
        <v>573</v>
      </c>
      <c r="J2082" s="352">
        <f t="shared" ca="1" si="130"/>
        <v>1.2757272295017171E-9</v>
      </c>
      <c r="K2082" s="353">
        <f t="array" aca="1" ref="K2082" ca="1">INDEX($B$3:$E$5837,MATCH(H2082&amp;I2082,$B$3:$B$5837&amp;$C$3:$C$5837,0),4)</f>
        <v>4</v>
      </c>
      <c r="L2082">
        <f t="shared" ca="1" si="131"/>
        <v>4</v>
      </c>
    </row>
    <row r="2083" spans="1:12">
      <c r="A2083" s="6" t="s">
        <v>108</v>
      </c>
      <c r="B2083">
        <v>335210</v>
      </c>
      <c r="C2083" s="350" t="s">
        <v>574</v>
      </c>
      <c r="D2083" s="351">
        <f t="shared" ca="1" si="128"/>
        <v>0</v>
      </c>
      <c r="E2083" s="375" t="str">
        <f t="shared" ca="1" si="129"/>
        <v/>
      </c>
      <c r="G2083" s="6" t="s">
        <v>108</v>
      </c>
      <c r="H2083" s="6">
        <v>812900</v>
      </c>
      <c r="I2083" t="s">
        <v>571</v>
      </c>
      <c r="J2083" s="352">
        <f t="shared" ca="1" si="130"/>
        <v>1.1155249665774593E-8</v>
      </c>
      <c r="K2083" s="353">
        <f t="array" aca="1" ref="K2083" ca="1">INDEX($B$3:$E$5837,MATCH(H2083&amp;I2083,$B$3:$B$5837&amp;$C$3:$C$5837,0),4)</f>
        <v>4</v>
      </c>
      <c r="L2083">
        <f t="shared" ca="1" si="131"/>
        <v>4</v>
      </c>
    </row>
    <row r="2084" spans="1:12">
      <c r="A2084" s="6" t="s">
        <v>108</v>
      </c>
      <c r="B2084">
        <v>335221</v>
      </c>
      <c r="C2084" s="350" t="s">
        <v>574</v>
      </c>
      <c r="D2084" s="351">
        <f t="shared" ca="1" si="128"/>
        <v>9.3846208606842569E-9</v>
      </c>
      <c r="E2084" s="375">
        <f t="shared" ca="1" si="129"/>
        <v>4</v>
      </c>
      <c r="G2084" s="6" t="s">
        <v>108</v>
      </c>
      <c r="H2084" s="6">
        <v>812900</v>
      </c>
      <c r="I2084" t="s">
        <v>576</v>
      </c>
      <c r="J2084" s="352">
        <f t="shared" ca="1" si="130"/>
        <v>2.5236281939304102E-9</v>
      </c>
      <c r="K2084" s="353">
        <f t="array" aca="1" ref="K2084" ca="1">INDEX($B$3:$E$5837,MATCH(H2084&amp;I2084,$B$3:$B$5837&amp;$C$3:$C$5837,0),4)</f>
        <v>4</v>
      </c>
      <c r="L2084">
        <f t="shared" ca="1" si="131"/>
        <v>4</v>
      </c>
    </row>
    <row r="2085" spans="1:12">
      <c r="A2085" s="6" t="s">
        <v>108</v>
      </c>
      <c r="B2085">
        <v>335222</v>
      </c>
      <c r="C2085" s="350" t="s">
        <v>574</v>
      </c>
      <c r="D2085" s="351">
        <f t="shared" ca="1" si="128"/>
        <v>1.8385668090345257E-6</v>
      </c>
      <c r="E2085" s="375">
        <f t="shared" ca="1" si="129"/>
        <v>4</v>
      </c>
      <c r="G2085" s="6" t="s">
        <v>108</v>
      </c>
      <c r="H2085">
        <v>812900</v>
      </c>
      <c r="I2085" t="s">
        <v>577</v>
      </c>
      <c r="J2085" s="352">
        <f t="shared" ca="1" si="130"/>
        <v>1.1411321548295179E-10</v>
      </c>
      <c r="K2085" s="353">
        <f t="array" aca="1" ref="K2085" ca="1">INDEX($B$3:$E$5837,MATCH(H2085&amp;I2085,$B$3:$B$5837&amp;$C$3:$C$5837,0),4)</f>
        <v>4</v>
      </c>
      <c r="L2085">
        <f t="shared" ca="1" si="131"/>
        <v>4</v>
      </c>
    </row>
    <row r="2086" spans="1:12">
      <c r="A2086" s="6" t="s">
        <v>108</v>
      </c>
      <c r="B2086">
        <v>335224</v>
      </c>
      <c r="C2086" s="350" t="s">
        <v>574</v>
      </c>
      <c r="D2086" s="351">
        <f t="shared" ca="1" si="128"/>
        <v>1.0342325511326793E-8</v>
      </c>
      <c r="E2086" s="375">
        <f t="shared" ca="1" si="129"/>
        <v>4</v>
      </c>
      <c r="G2086" s="6" t="s">
        <v>108</v>
      </c>
      <c r="H2086" s="6">
        <v>813100</v>
      </c>
      <c r="I2086" t="s">
        <v>569</v>
      </c>
      <c r="J2086" s="352">
        <f t="shared" ca="1" si="130"/>
        <v>1.7309540935715476E-2</v>
      </c>
      <c r="K2086" s="353">
        <f t="array" aca="1" ref="K2086" ca="1">INDEX($B$3:$E$5837,MATCH(H2086&amp;I2086,$B$3:$B$5837&amp;$C$3:$C$5837,0),4)</f>
        <v>4</v>
      </c>
      <c r="L2086">
        <f t="shared" ca="1" si="131"/>
        <v>4</v>
      </c>
    </row>
    <row r="2087" spans="1:12">
      <c r="A2087" s="6" t="s">
        <v>108</v>
      </c>
      <c r="B2087">
        <v>335228</v>
      </c>
      <c r="C2087" s="350" t="s">
        <v>574</v>
      </c>
      <c r="D2087" s="351">
        <f t="shared" ca="1" si="128"/>
        <v>9.5959954394401012E-9</v>
      </c>
      <c r="E2087" s="375">
        <f t="shared" ca="1" si="129"/>
        <v>4</v>
      </c>
      <c r="G2087" s="6" t="s">
        <v>108</v>
      </c>
      <c r="H2087" s="6">
        <v>813100</v>
      </c>
      <c r="I2087" t="s">
        <v>570</v>
      </c>
      <c r="J2087" s="352">
        <f t="shared" ca="1" si="130"/>
        <v>1.2878286049282231E-6</v>
      </c>
      <c r="K2087" s="353">
        <f t="array" aca="1" ref="K2087" ca="1">INDEX($B$3:$E$5837,MATCH(H2087&amp;I2087,$B$3:$B$5837&amp;$C$3:$C$5837,0),4)</f>
        <v>4</v>
      </c>
      <c r="L2087">
        <f t="shared" ca="1" si="131"/>
        <v>4</v>
      </c>
    </row>
    <row r="2088" spans="1:12">
      <c r="A2088" s="6" t="s">
        <v>108</v>
      </c>
      <c r="B2088">
        <v>335311</v>
      </c>
      <c r="C2088" s="350" t="s">
        <v>574</v>
      </c>
      <c r="D2088" s="351">
        <f t="shared" ca="1" si="128"/>
        <v>0</v>
      </c>
      <c r="E2088" s="375" t="str">
        <f t="shared" ca="1" si="129"/>
        <v/>
      </c>
      <c r="G2088" s="6" t="s">
        <v>108</v>
      </c>
      <c r="H2088" s="6">
        <v>813100</v>
      </c>
      <c r="I2088" t="s">
        <v>571</v>
      </c>
      <c r="J2088" s="352">
        <f t="shared" ca="1" si="130"/>
        <v>3.3135934087444332E-8</v>
      </c>
      <c r="K2088" s="353">
        <f t="array" aca="1" ref="K2088" ca="1">INDEX($B$3:$E$5837,MATCH(H2088&amp;I2088,$B$3:$B$5837&amp;$C$3:$C$5837,0),4)</f>
        <v>4</v>
      </c>
      <c r="L2088">
        <f t="shared" ca="1" si="131"/>
        <v>4</v>
      </c>
    </row>
    <row r="2089" spans="1:12">
      <c r="A2089" s="6" t="s">
        <v>108</v>
      </c>
      <c r="B2089">
        <v>335312</v>
      </c>
      <c r="C2089" s="350" t="s">
        <v>574</v>
      </c>
      <c r="D2089" s="351">
        <f t="shared" ca="1" si="128"/>
        <v>3.5357736801675603E-8</v>
      </c>
      <c r="E2089" s="375">
        <f t="shared" ca="1" si="129"/>
        <v>4</v>
      </c>
      <c r="G2089" s="6" t="s">
        <v>108</v>
      </c>
      <c r="H2089" s="6">
        <v>813100</v>
      </c>
      <c r="I2089" t="s">
        <v>575</v>
      </c>
      <c r="J2089" s="352">
        <f t="shared" ca="1" si="130"/>
        <v>1.9163559473374881E-8</v>
      </c>
      <c r="K2089" s="353">
        <f t="array" aca="1" ref="K2089" ca="1">INDEX($B$3:$E$5837,MATCH(H2089&amp;I2089,$B$3:$B$5837&amp;$C$3:$C$5837,0),4)</f>
        <v>4</v>
      </c>
      <c r="L2089">
        <f t="shared" ca="1" si="131"/>
        <v>4</v>
      </c>
    </row>
    <row r="2090" spans="1:12">
      <c r="A2090" s="6" t="s">
        <v>108</v>
      </c>
      <c r="B2090">
        <v>335313</v>
      </c>
      <c r="C2090" s="350" t="s">
        <v>574</v>
      </c>
      <c r="D2090" s="351">
        <f t="shared" ca="1" si="128"/>
        <v>4.2312686476289252E-9</v>
      </c>
      <c r="E2090" s="375">
        <f t="shared" ca="1" si="129"/>
        <v>4</v>
      </c>
      <c r="G2090" s="6" t="s">
        <v>108</v>
      </c>
      <c r="H2090" s="6">
        <v>813100</v>
      </c>
      <c r="I2090" t="s">
        <v>574</v>
      </c>
      <c r="J2090" s="352">
        <f t="shared" ca="1" si="130"/>
        <v>1.694021096002969E-9</v>
      </c>
      <c r="K2090" s="353">
        <f t="array" aca="1" ref="K2090" ca="1">INDEX($B$3:$E$5837,MATCH(H2090&amp;I2090,$B$3:$B$5837&amp;$C$3:$C$5837,0),4)</f>
        <v>4</v>
      </c>
      <c r="L2090">
        <f t="shared" ca="1" si="131"/>
        <v>4</v>
      </c>
    </row>
    <row r="2091" spans="1:12">
      <c r="A2091" s="6" t="s">
        <v>108</v>
      </c>
      <c r="B2091">
        <v>335314</v>
      </c>
      <c r="C2091" s="350" t="s">
        <v>574</v>
      </c>
      <c r="D2091" s="351">
        <f t="shared" ca="1" si="128"/>
        <v>0</v>
      </c>
      <c r="E2091" s="375" t="str">
        <f t="shared" ca="1" si="129"/>
        <v/>
      </c>
      <c r="G2091" s="6" t="s">
        <v>108</v>
      </c>
      <c r="H2091">
        <v>813100</v>
      </c>
      <c r="I2091" t="s">
        <v>573</v>
      </c>
      <c r="J2091" s="352">
        <f t="shared" ca="1" si="130"/>
        <v>5.3559835916986379E-10</v>
      </c>
      <c r="K2091" s="353">
        <f t="array" aca="1" ref="K2091" ca="1">INDEX($B$3:$E$5837,MATCH(H2091&amp;I2091,$B$3:$B$5837&amp;$C$3:$C$5837,0),4)</f>
        <v>4</v>
      </c>
      <c r="L2091">
        <f t="shared" ca="1" si="131"/>
        <v>4</v>
      </c>
    </row>
    <row r="2092" spans="1:12">
      <c r="A2092" s="6" t="s">
        <v>108</v>
      </c>
      <c r="B2092">
        <v>335911</v>
      </c>
      <c r="C2092" s="350" t="s">
        <v>574</v>
      </c>
      <c r="D2092" s="351">
        <f t="shared" ca="1" si="128"/>
        <v>0</v>
      </c>
      <c r="E2092" s="375" t="str">
        <f t="shared" ca="1" si="129"/>
        <v/>
      </c>
      <c r="G2092" s="6" t="s">
        <v>108</v>
      </c>
      <c r="H2092" s="6">
        <v>813100</v>
      </c>
      <c r="I2092" t="s">
        <v>576</v>
      </c>
      <c r="J2092" s="352">
        <f t="shared" ca="1" si="130"/>
        <v>1.0595142037940761E-9</v>
      </c>
      <c r="K2092" s="353">
        <f t="array" aca="1" ref="K2092" ca="1">INDEX($B$3:$E$5837,MATCH(H2092&amp;I2092,$B$3:$B$5837&amp;$C$3:$C$5837,0),4)</f>
        <v>4</v>
      </c>
      <c r="L2092">
        <f t="shared" ca="1" si="131"/>
        <v>4</v>
      </c>
    </row>
    <row r="2093" spans="1:12">
      <c r="A2093" s="6" t="s">
        <v>108</v>
      </c>
      <c r="B2093">
        <v>335912</v>
      </c>
      <c r="C2093" s="350" t="s">
        <v>574</v>
      </c>
      <c r="D2093" s="351">
        <f t="shared" ca="1" si="128"/>
        <v>1.4247560761220645E-8</v>
      </c>
      <c r="E2093" s="375">
        <f t="shared" ca="1" si="129"/>
        <v>4</v>
      </c>
      <c r="G2093" s="6" t="s">
        <v>108</v>
      </c>
      <c r="H2093">
        <v>813100</v>
      </c>
      <c r="I2093" t="s">
        <v>577</v>
      </c>
      <c r="J2093" s="352">
        <f t="shared" ca="1" si="130"/>
        <v>4.7909027540423609E-11</v>
      </c>
      <c r="K2093" s="353">
        <f t="array" aca="1" ref="K2093" ca="1">INDEX($B$3:$E$5837,MATCH(H2093&amp;I2093,$B$3:$B$5837&amp;$C$3:$C$5837,0),4)</f>
        <v>4</v>
      </c>
      <c r="L2093">
        <f t="shared" ca="1" si="131"/>
        <v>4</v>
      </c>
    </row>
    <row r="2094" spans="1:12">
      <c r="A2094" s="6" t="s">
        <v>108</v>
      </c>
      <c r="B2094">
        <v>335920</v>
      </c>
      <c r="C2094" s="350" t="s">
        <v>574</v>
      </c>
      <c r="D2094" s="351">
        <f t="shared" ca="1" si="128"/>
        <v>0</v>
      </c>
      <c r="E2094" s="375" t="str">
        <f t="shared" ca="1" si="129"/>
        <v/>
      </c>
      <c r="G2094" s="6" t="s">
        <v>108</v>
      </c>
      <c r="H2094" s="6" t="s">
        <v>107</v>
      </c>
      <c r="I2094" t="s">
        <v>569</v>
      </c>
      <c r="J2094" s="352">
        <f t="shared" ca="1" si="130"/>
        <v>0.33982576480918641</v>
      </c>
      <c r="K2094" s="353">
        <f t="array" aca="1" ref="K2094" ca="1">INDEX($B$3:$E$5837,MATCH(H2094&amp;I2094,$B$3:$B$5837&amp;$C$3:$C$5837,0),4)</f>
        <v>4</v>
      </c>
      <c r="L2094">
        <f t="shared" ca="1" si="131"/>
        <v>4</v>
      </c>
    </row>
    <row r="2095" spans="1:12">
      <c r="A2095" s="6" t="s">
        <v>108</v>
      </c>
      <c r="B2095">
        <v>335930</v>
      </c>
      <c r="C2095" s="350" t="s">
        <v>574</v>
      </c>
      <c r="D2095" s="351">
        <f t="shared" ca="1" si="128"/>
        <v>1.3981993673589162E-8</v>
      </c>
      <c r="E2095" s="375">
        <f t="shared" ca="1" si="129"/>
        <v>4</v>
      </c>
      <c r="G2095" s="6" t="s">
        <v>108</v>
      </c>
      <c r="H2095" s="6" t="s">
        <v>107</v>
      </c>
      <c r="I2095" t="s">
        <v>571</v>
      </c>
      <c r="J2095" s="352">
        <f t="shared" ca="1" si="130"/>
        <v>3.1993712371312629E-3</v>
      </c>
      <c r="K2095" s="353">
        <f t="array" aca="1" ref="K2095" ca="1">INDEX($B$3:$E$5837,MATCH(H2095&amp;I2095,$B$3:$B$5837&amp;$C$3:$C$5837,0),4)</f>
        <v>4</v>
      </c>
      <c r="L2095">
        <f t="shared" ca="1" si="131"/>
        <v>4</v>
      </c>
    </row>
    <row r="2096" spans="1:12">
      <c r="A2096" s="6" t="s">
        <v>108</v>
      </c>
      <c r="B2096">
        <v>335991</v>
      </c>
      <c r="C2096" s="350" t="s">
        <v>574</v>
      </c>
      <c r="D2096" s="351">
        <f t="shared" ca="1" si="128"/>
        <v>0</v>
      </c>
      <c r="E2096" s="375" t="str">
        <f t="shared" ca="1" si="129"/>
        <v/>
      </c>
      <c r="G2096" s="6" t="s">
        <v>108</v>
      </c>
      <c r="H2096" s="6" t="s">
        <v>107</v>
      </c>
      <c r="I2096" t="s">
        <v>570</v>
      </c>
      <c r="J2096" s="352">
        <f t="shared" ca="1" si="130"/>
        <v>3.8056775620437596E-5</v>
      </c>
      <c r="K2096" s="353">
        <f t="array" aca="1" ref="K2096" ca="1">INDEX($B$3:$E$5837,MATCH(H2096&amp;I2096,$B$3:$B$5837&amp;$C$3:$C$5837,0),4)</f>
        <v>4</v>
      </c>
      <c r="L2096">
        <f t="shared" ca="1" si="131"/>
        <v>4</v>
      </c>
    </row>
    <row r="2097" spans="1:12">
      <c r="A2097" s="6" t="s">
        <v>108</v>
      </c>
      <c r="B2097">
        <v>335999</v>
      </c>
      <c r="C2097" s="350" t="s">
        <v>574</v>
      </c>
      <c r="D2097" s="351">
        <f t="shared" ca="1" si="128"/>
        <v>0</v>
      </c>
      <c r="E2097" s="375" t="str">
        <f t="shared" ca="1" si="129"/>
        <v/>
      </c>
      <c r="G2097" s="6" t="s">
        <v>108</v>
      </c>
      <c r="H2097" s="6" t="s">
        <v>110</v>
      </c>
      <c r="I2097" t="s">
        <v>569</v>
      </c>
      <c r="J2097" s="352">
        <f t="shared" ca="1" si="130"/>
        <v>0.59809889595187637</v>
      </c>
      <c r="K2097" s="353">
        <f t="array" aca="1" ref="K2097" ca="1">INDEX($B$3:$E$5837,MATCH(H2097&amp;I2097,$B$3:$B$5837&amp;$C$3:$C$5837,0),4)</f>
        <v>4</v>
      </c>
      <c r="L2097">
        <f t="shared" ca="1" si="131"/>
        <v>4</v>
      </c>
    </row>
    <row r="2098" spans="1:12">
      <c r="A2098" s="6" t="s">
        <v>108</v>
      </c>
      <c r="B2098">
        <v>336111</v>
      </c>
      <c r="C2098" s="350" t="s">
        <v>574</v>
      </c>
      <c r="D2098" s="351">
        <f t="shared" ca="1" si="128"/>
        <v>1.7634667930678049E-7</v>
      </c>
      <c r="E2098" s="375">
        <f t="shared" ca="1" si="129"/>
        <v>4</v>
      </c>
      <c r="G2098" s="6" t="s">
        <v>108</v>
      </c>
      <c r="H2098" s="6" t="s">
        <v>110</v>
      </c>
      <c r="I2098" t="s">
        <v>571</v>
      </c>
      <c r="J2098" s="352">
        <f t="shared" ca="1" si="130"/>
        <v>7.9132320168416453E-3</v>
      </c>
      <c r="K2098" s="353">
        <f t="array" aca="1" ref="K2098" ca="1">INDEX($B$3:$E$5837,MATCH(H2098&amp;I2098,$B$3:$B$5837&amp;$C$3:$C$5837,0),4)</f>
        <v>4</v>
      </c>
      <c r="L2098">
        <f t="shared" ca="1" si="131"/>
        <v>4</v>
      </c>
    </row>
    <row r="2099" spans="1:12">
      <c r="A2099" s="6" t="s">
        <v>108</v>
      </c>
      <c r="B2099">
        <v>336112</v>
      </c>
      <c r="C2099" s="350" t="s">
        <v>574</v>
      </c>
      <c r="D2099" s="351">
        <f t="shared" ca="1" si="128"/>
        <v>1.5721836489319404E-7</v>
      </c>
      <c r="E2099" s="375">
        <f t="shared" ca="1" si="129"/>
        <v>4</v>
      </c>
      <c r="G2099" s="6" t="s">
        <v>108</v>
      </c>
      <c r="H2099" s="6" t="s">
        <v>110</v>
      </c>
      <c r="I2099" t="s">
        <v>570</v>
      </c>
      <c r="J2099" s="352">
        <f t="shared" ca="1" si="130"/>
        <v>1.0244183599715288E-2</v>
      </c>
      <c r="K2099" s="353">
        <f t="array" aca="1" ref="K2099" ca="1">INDEX($B$3:$E$5837,MATCH(H2099&amp;I2099,$B$3:$B$5837&amp;$C$3:$C$5837,0),4)</f>
        <v>2</v>
      </c>
      <c r="L2099">
        <f t="shared" ca="1" si="131"/>
        <v>1</v>
      </c>
    </row>
    <row r="2100" spans="1:12">
      <c r="A2100" s="6" t="s">
        <v>108</v>
      </c>
      <c r="B2100">
        <v>336120</v>
      </c>
      <c r="C2100" s="350" t="s">
        <v>574</v>
      </c>
      <c r="D2100" s="351">
        <f t="shared" ca="1" si="128"/>
        <v>4.2169149926491225E-7</v>
      </c>
      <c r="E2100" s="375">
        <f t="shared" ca="1" si="129"/>
        <v>4</v>
      </c>
      <c r="G2100" s="6" t="s">
        <v>108</v>
      </c>
      <c r="H2100" s="6" t="s">
        <v>116</v>
      </c>
      <c r="I2100" t="s">
        <v>569</v>
      </c>
      <c r="J2100" s="352">
        <f t="shared" ca="1" si="130"/>
        <v>0.21339209590765823</v>
      </c>
      <c r="K2100" s="353">
        <f t="array" aca="1" ref="K2100" ca="1">INDEX($B$3:$E$5837,MATCH(H2100&amp;I2100,$B$3:$B$5837&amp;$C$3:$C$5837,0),4)</f>
        <v>4</v>
      </c>
      <c r="L2100">
        <f t="shared" ca="1" si="131"/>
        <v>4</v>
      </c>
    </row>
    <row r="2101" spans="1:12">
      <c r="A2101" s="6" t="s">
        <v>108</v>
      </c>
      <c r="B2101">
        <v>336211</v>
      </c>
      <c r="C2101" s="350" t="s">
        <v>574</v>
      </c>
      <c r="D2101" s="351">
        <f t="shared" ca="1" si="128"/>
        <v>1.0362773617565919E-8</v>
      </c>
      <c r="E2101" s="375">
        <f t="shared" ca="1" si="129"/>
        <v>4</v>
      </c>
      <c r="G2101" s="6" t="s">
        <v>108</v>
      </c>
      <c r="H2101" s="6" t="s">
        <v>116</v>
      </c>
      <c r="I2101" t="s">
        <v>570</v>
      </c>
      <c r="J2101" s="352">
        <f t="shared" ca="1" si="130"/>
        <v>9.4928797271656096E-2</v>
      </c>
      <c r="K2101" s="353">
        <f t="array" aca="1" ref="K2101" ca="1">INDEX($B$3:$E$5837,MATCH(H2101&amp;I2101,$B$3:$B$5837&amp;$C$3:$C$5837,0),4)</f>
        <v>4</v>
      </c>
      <c r="L2101">
        <f t="shared" ca="1" si="131"/>
        <v>4</v>
      </c>
    </row>
    <row r="2102" spans="1:12">
      <c r="A2102" s="6" t="s">
        <v>108</v>
      </c>
      <c r="B2102">
        <v>336212</v>
      </c>
      <c r="C2102" s="350" t="s">
        <v>574</v>
      </c>
      <c r="D2102" s="351">
        <f t="shared" ca="1" si="128"/>
        <v>5.0620827952117544E-7</v>
      </c>
      <c r="E2102" s="375">
        <f t="shared" ca="1" si="129"/>
        <v>4</v>
      </c>
      <c r="G2102" s="6" t="s">
        <v>108</v>
      </c>
      <c r="H2102" s="6" t="s">
        <v>116</v>
      </c>
      <c r="I2102" t="s">
        <v>571</v>
      </c>
      <c r="J2102" s="352">
        <f t="shared" ca="1" si="130"/>
        <v>4.1933151136621218E-3</v>
      </c>
      <c r="K2102" s="353">
        <f t="array" aca="1" ref="K2102" ca="1">INDEX($B$3:$E$5837,MATCH(H2102&amp;I2102,$B$3:$B$5837&amp;$C$3:$C$5837,0),4)</f>
        <v>2</v>
      </c>
      <c r="L2102">
        <f t="shared" ca="1" si="131"/>
        <v>1</v>
      </c>
    </row>
    <row r="2103" spans="1:12">
      <c r="A2103" s="6" t="s">
        <v>108</v>
      </c>
      <c r="B2103">
        <v>336213</v>
      </c>
      <c r="C2103" s="350" t="s">
        <v>574</v>
      </c>
      <c r="D2103" s="351">
        <f t="shared" ca="1" si="128"/>
        <v>5.4672764741448182E-7</v>
      </c>
      <c r="E2103" s="375">
        <f t="shared" ca="1" si="129"/>
        <v>4</v>
      </c>
      <c r="G2103" s="6" t="s">
        <v>108</v>
      </c>
      <c r="H2103" s="6" t="s">
        <v>119</v>
      </c>
      <c r="I2103" t="s">
        <v>569</v>
      </c>
      <c r="J2103" s="352">
        <f t="shared" ca="1" si="130"/>
        <v>7.6202938893030592E-2</v>
      </c>
      <c r="K2103" s="353">
        <f t="array" aca="1" ref="K2103" ca="1">INDEX($B$3:$E$5837,MATCH(H2103&amp;I2103,$B$3:$B$5837&amp;$C$3:$C$5837,0),4)</f>
        <v>4</v>
      </c>
      <c r="L2103">
        <f t="shared" ca="1" si="131"/>
        <v>4</v>
      </c>
    </row>
    <row r="2104" spans="1:12">
      <c r="A2104" s="6" t="s">
        <v>108</v>
      </c>
      <c r="B2104">
        <v>336214</v>
      </c>
      <c r="C2104" s="350" t="s">
        <v>574</v>
      </c>
      <c r="D2104" s="351">
        <f t="shared" ca="1" si="128"/>
        <v>3.4175124421870995E-7</v>
      </c>
      <c r="E2104" s="375">
        <f t="shared" ca="1" si="129"/>
        <v>4</v>
      </c>
      <c r="G2104" s="6" t="s">
        <v>108</v>
      </c>
      <c r="H2104" s="6" t="s">
        <v>119</v>
      </c>
      <c r="I2104" t="s">
        <v>570</v>
      </c>
      <c r="J2104" s="352">
        <f t="shared" ca="1" si="130"/>
        <v>5.3154897548229024E-2</v>
      </c>
      <c r="K2104" s="353">
        <f t="array" aca="1" ref="K2104" ca="1">INDEX($B$3:$E$5837,MATCH(H2104&amp;I2104,$B$3:$B$5837&amp;$C$3:$C$5837,0),4)</f>
        <v>4</v>
      </c>
      <c r="L2104">
        <f t="shared" ca="1" si="131"/>
        <v>4</v>
      </c>
    </row>
    <row r="2105" spans="1:12">
      <c r="A2105" s="6" t="s">
        <v>108</v>
      </c>
      <c r="B2105">
        <v>336310</v>
      </c>
      <c r="C2105" s="350" t="s">
        <v>574</v>
      </c>
      <c r="D2105" s="351">
        <f t="shared" ca="1" si="128"/>
        <v>6.9781256523348827E-9</v>
      </c>
      <c r="E2105" s="375">
        <f t="shared" ca="1" si="129"/>
        <v>4</v>
      </c>
      <c r="G2105" s="6" t="s">
        <v>108</v>
      </c>
      <c r="H2105" t="s">
        <v>119</v>
      </c>
      <c r="I2105" t="s">
        <v>571</v>
      </c>
      <c r="J2105" s="352">
        <f t="shared" ca="1" si="130"/>
        <v>3.4407547049465778E-4</v>
      </c>
      <c r="K2105" s="353">
        <f t="array" aca="1" ref="K2105" ca="1">INDEX($B$3:$E$5837,MATCH(H2105&amp;I2105,$B$3:$B$5837&amp;$C$3:$C$5837,0),4)</f>
        <v>4</v>
      </c>
      <c r="L2105">
        <f t="shared" ca="1" si="131"/>
        <v>4</v>
      </c>
    </row>
    <row r="2106" spans="1:12">
      <c r="A2106" s="6" t="s">
        <v>108</v>
      </c>
      <c r="B2106">
        <v>336320</v>
      </c>
      <c r="C2106" s="350" t="s">
        <v>574</v>
      </c>
      <c r="D2106" s="351">
        <f t="shared" ca="1" si="128"/>
        <v>2.8645726485825683E-9</v>
      </c>
      <c r="E2106" s="375">
        <f t="shared" ca="1" si="129"/>
        <v>4</v>
      </c>
      <c r="G2106" s="6" t="s">
        <v>108</v>
      </c>
      <c r="H2106" s="6" t="s">
        <v>127</v>
      </c>
      <c r="I2106" t="s">
        <v>569</v>
      </c>
      <c r="J2106" s="352">
        <f t="shared" ca="1" si="130"/>
        <v>0.63404344934274537</v>
      </c>
      <c r="K2106" s="353">
        <f t="array" aca="1" ref="K2106" ca="1">INDEX($B$3:$E$5837,MATCH(H2106&amp;I2106,$B$3:$B$5837&amp;$C$3:$C$5837,0),4)</f>
        <v>3</v>
      </c>
      <c r="L2106">
        <f t="shared" ca="1" si="131"/>
        <v>4</v>
      </c>
    </row>
    <row r="2107" spans="1:12">
      <c r="A2107" s="6" t="s">
        <v>108</v>
      </c>
      <c r="B2107" t="s">
        <v>296</v>
      </c>
      <c r="C2107" s="350" t="s">
        <v>574</v>
      </c>
      <c r="D2107" s="351">
        <f t="shared" ca="1" si="128"/>
        <v>3.6850272150104913E-9</v>
      </c>
      <c r="E2107" s="375">
        <f t="shared" ca="1" si="129"/>
        <v>4</v>
      </c>
      <c r="G2107" s="6" t="s">
        <v>108</v>
      </c>
      <c r="H2107" s="6" t="s">
        <v>127</v>
      </c>
      <c r="I2107" t="s">
        <v>570</v>
      </c>
      <c r="J2107" s="352">
        <f t="shared" ca="1" si="130"/>
        <v>6.8830108989144536E-5</v>
      </c>
      <c r="K2107" s="353">
        <f t="array" aca="1" ref="K2107" ca="1">INDEX($B$3:$E$5837,MATCH(H2107&amp;I2107,$B$3:$B$5837&amp;$C$3:$C$5837,0),4)</f>
        <v>4</v>
      </c>
      <c r="L2107">
        <f t="shared" ca="1" si="131"/>
        <v>4</v>
      </c>
    </row>
    <row r="2108" spans="1:12">
      <c r="A2108" s="6" t="s">
        <v>108</v>
      </c>
      <c r="B2108">
        <v>336350</v>
      </c>
      <c r="C2108" s="350" t="s">
        <v>574</v>
      </c>
      <c r="D2108" s="351">
        <f t="shared" ca="1" si="128"/>
        <v>6.3518279141678446E-9</v>
      </c>
      <c r="E2108" s="375">
        <f t="shared" ca="1" si="129"/>
        <v>4</v>
      </c>
      <c r="G2108" s="6" t="s">
        <v>108</v>
      </c>
      <c r="H2108" t="s">
        <v>127</v>
      </c>
      <c r="I2108" t="s">
        <v>571</v>
      </c>
      <c r="J2108" s="352">
        <f t="shared" ca="1" si="130"/>
        <v>2.5810641548647945E-5</v>
      </c>
      <c r="K2108" s="353">
        <f t="array" aca="1" ref="K2108" ca="1">INDEX($B$3:$E$5837,MATCH(H2108&amp;I2108,$B$3:$B$5837&amp;$C$3:$C$5837,0),4)</f>
        <v>4</v>
      </c>
      <c r="L2108">
        <f t="shared" ca="1" si="131"/>
        <v>4</v>
      </c>
    </row>
    <row r="2109" spans="1:12">
      <c r="A2109" s="6" t="s">
        <v>108</v>
      </c>
      <c r="B2109">
        <v>336360</v>
      </c>
      <c r="C2109" s="350" t="s">
        <v>574</v>
      </c>
      <c r="D2109" s="351">
        <f t="shared" ca="1" si="128"/>
        <v>1.8379056531568279E-7</v>
      </c>
      <c r="E2109" s="375">
        <f t="shared" ca="1" si="129"/>
        <v>4</v>
      </c>
      <c r="G2109" s="6" t="s">
        <v>108</v>
      </c>
      <c r="H2109" s="6" t="s">
        <v>131</v>
      </c>
      <c r="I2109" t="s">
        <v>569</v>
      </c>
      <c r="J2109" s="352">
        <f t="shared" ca="1" si="130"/>
        <v>0.58077596662056141</v>
      </c>
      <c r="K2109" s="353">
        <f t="array" aca="1" ref="K2109" ca="1">INDEX($B$3:$E$5837,MATCH(H2109&amp;I2109,$B$3:$B$5837&amp;$C$3:$C$5837,0),4)</f>
        <v>4</v>
      </c>
      <c r="L2109">
        <f t="shared" ca="1" si="131"/>
        <v>4</v>
      </c>
    </row>
    <row r="2110" spans="1:12">
      <c r="A2110" s="6" t="s">
        <v>108</v>
      </c>
      <c r="B2110">
        <v>336370</v>
      </c>
      <c r="C2110" s="350" t="s">
        <v>574</v>
      </c>
      <c r="D2110" s="351">
        <f t="shared" ca="1" si="128"/>
        <v>4.4566803219805637E-8</v>
      </c>
      <c r="E2110" s="375">
        <f t="shared" ca="1" si="129"/>
        <v>4</v>
      </c>
      <c r="G2110" s="6" t="s">
        <v>108</v>
      </c>
      <c r="H2110" s="6" t="s">
        <v>131</v>
      </c>
      <c r="I2110" t="s">
        <v>570</v>
      </c>
      <c r="J2110" s="352">
        <f t="shared" ca="1" si="130"/>
        <v>4.8055153462632386E-5</v>
      </c>
      <c r="K2110" s="353">
        <f t="array" aca="1" ref="K2110" ca="1">INDEX($B$3:$E$5837,MATCH(H2110&amp;I2110,$B$3:$B$5837&amp;$C$3:$C$5837,0),4)</f>
        <v>4</v>
      </c>
      <c r="L2110">
        <f t="shared" ca="1" si="131"/>
        <v>4</v>
      </c>
    </row>
    <row r="2111" spans="1:12">
      <c r="A2111" s="6" t="s">
        <v>108</v>
      </c>
      <c r="B2111">
        <v>336390</v>
      </c>
      <c r="C2111" s="350" t="s">
        <v>574</v>
      </c>
      <c r="D2111" s="351">
        <f t="shared" ca="1" si="128"/>
        <v>1.1450182304802711E-7</v>
      </c>
      <c r="E2111" s="375">
        <f t="shared" ca="1" si="129"/>
        <v>4</v>
      </c>
      <c r="G2111" s="6" t="s">
        <v>108</v>
      </c>
      <c r="H2111" s="6" t="s">
        <v>131</v>
      </c>
      <c r="I2111" t="s">
        <v>571</v>
      </c>
      <c r="J2111" s="352">
        <f t="shared" ca="1" si="130"/>
        <v>1.5607246658702454E-5</v>
      </c>
      <c r="K2111" s="353">
        <f t="array" aca="1" ref="K2111" ca="1">INDEX($B$3:$E$5837,MATCH(H2111&amp;I2111,$B$3:$B$5837&amp;$C$3:$C$5837,0),4)</f>
        <v>4</v>
      </c>
      <c r="L2111">
        <f t="shared" ca="1" si="131"/>
        <v>4</v>
      </c>
    </row>
    <row r="2112" spans="1:12">
      <c r="A2112" s="6" t="s">
        <v>108</v>
      </c>
      <c r="B2112">
        <v>336411</v>
      </c>
      <c r="C2112" s="350" t="s">
        <v>574</v>
      </c>
      <c r="D2112" s="351">
        <f t="shared" ca="1" si="128"/>
        <v>8.758542416957155E-10</v>
      </c>
      <c r="E2112" s="375">
        <f t="shared" ca="1" si="129"/>
        <v>4</v>
      </c>
      <c r="G2112" s="6" t="s">
        <v>108</v>
      </c>
      <c r="H2112" s="6" t="s">
        <v>134</v>
      </c>
      <c r="I2112" t="s">
        <v>569</v>
      </c>
      <c r="J2112" s="352">
        <f t="shared" ca="1" si="130"/>
        <v>8.7232172517055381E-2</v>
      </c>
      <c r="K2112" s="353">
        <f t="array" aca="1" ref="K2112" ca="1">INDEX($B$3:$E$5837,MATCH(H2112&amp;I2112,$B$3:$B$5837&amp;$C$3:$C$5837,0),4)</f>
        <v>4</v>
      </c>
      <c r="L2112">
        <f t="shared" ca="1" si="131"/>
        <v>4</v>
      </c>
    </row>
    <row r="2113" spans="1:12">
      <c r="A2113" s="6" t="s">
        <v>108</v>
      </c>
      <c r="B2113">
        <v>336412</v>
      </c>
      <c r="C2113" s="350" t="s">
        <v>574</v>
      </c>
      <c r="D2113" s="351">
        <f t="shared" ca="1" si="128"/>
        <v>1.1411089854524545E-9</v>
      </c>
      <c r="E2113" s="375">
        <f t="shared" ca="1" si="129"/>
        <v>4</v>
      </c>
      <c r="G2113" s="6" t="s">
        <v>108</v>
      </c>
      <c r="H2113" t="s">
        <v>134</v>
      </c>
      <c r="I2113" t="s">
        <v>570</v>
      </c>
      <c r="J2113" s="352">
        <f t="shared" ca="1" si="130"/>
        <v>2.9703018680078395E-6</v>
      </c>
      <c r="K2113" s="353">
        <f t="array" aca="1" ref="K2113" ca="1">INDEX($B$3:$E$5837,MATCH(H2113&amp;I2113,$B$3:$B$5837&amp;$C$3:$C$5837,0),4)</f>
        <v>4</v>
      </c>
      <c r="L2113">
        <f t="shared" ca="1" si="131"/>
        <v>4</v>
      </c>
    </row>
    <row r="2114" spans="1:12">
      <c r="A2114" s="6" t="s">
        <v>108</v>
      </c>
      <c r="B2114">
        <v>336413</v>
      </c>
      <c r="C2114" s="350" t="s">
        <v>574</v>
      </c>
      <c r="D2114" s="351">
        <f t="shared" ca="1" si="128"/>
        <v>1.2935528576983725E-9</v>
      </c>
      <c r="E2114" s="375">
        <f t="shared" ca="1" si="129"/>
        <v>4</v>
      </c>
      <c r="G2114" s="6" t="s">
        <v>108</v>
      </c>
      <c r="H2114" s="6" t="s">
        <v>134</v>
      </c>
      <c r="I2114" t="s">
        <v>571</v>
      </c>
      <c r="J2114" s="352">
        <f t="shared" ca="1" si="130"/>
        <v>5.1225655983696672E-7</v>
      </c>
      <c r="K2114" s="353">
        <f t="array" aca="1" ref="K2114" ca="1">INDEX($B$3:$E$5837,MATCH(H2114&amp;I2114,$B$3:$B$5837&amp;$C$3:$C$5837,0),4)</f>
        <v>4</v>
      </c>
      <c r="L2114">
        <f t="shared" ca="1" si="131"/>
        <v>4</v>
      </c>
    </row>
    <row r="2115" spans="1:12">
      <c r="A2115" s="6" t="s">
        <v>108</v>
      </c>
      <c r="B2115">
        <v>336414</v>
      </c>
      <c r="C2115" s="350" t="s">
        <v>574</v>
      </c>
      <c r="D2115" s="351">
        <f t="shared" ref="D2115:D2178" ca="1" si="132">OFFSET(matrix1,MOD(ROW()-ROW($D$3),ROWS(matrix1)),TRUNC((ROW()-ROW($D$3))/ROWS(matrix1)),1,1)</f>
        <v>0</v>
      </c>
      <c r="E2115" s="375" t="str">
        <f t="shared" ref="E2115:E2178" ca="1" si="133">OFFSET(matrix4,MOD(ROW()-ROW($E$3),ROWS(matrix4)),TRUNC((ROW()-ROW($E$3))/ROWS(matrix4)),1,1)</f>
        <v/>
      </c>
      <c r="G2115" s="6" t="s">
        <v>108</v>
      </c>
      <c r="H2115" s="6" t="s">
        <v>146</v>
      </c>
      <c r="I2115" t="s">
        <v>569</v>
      </c>
      <c r="J2115" s="352">
        <f t="shared" ca="1" si="130"/>
        <v>4.5682309249675347E-2</v>
      </c>
      <c r="K2115" s="353">
        <f t="array" aca="1" ref="K2115" ca="1">INDEX($B$3:$E$5837,MATCH(H2115&amp;I2115,$B$3:$B$5837&amp;$C$3:$C$5837,0),4)</f>
        <v>4</v>
      </c>
      <c r="L2115">
        <f t="shared" ca="1" si="131"/>
        <v>4</v>
      </c>
    </row>
    <row r="2116" spans="1:12">
      <c r="A2116" s="6" t="s">
        <v>108</v>
      </c>
      <c r="B2116" t="s">
        <v>306</v>
      </c>
      <c r="C2116" s="350" t="s">
        <v>574</v>
      </c>
      <c r="D2116" s="351">
        <f t="shared" ca="1" si="132"/>
        <v>0</v>
      </c>
      <c r="E2116" s="375" t="str">
        <f t="shared" ca="1" si="133"/>
        <v/>
      </c>
      <c r="G2116" s="6" t="s">
        <v>108</v>
      </c>
      <c r="H2116" s="6" t="s">
        <v>146</v>
      </c>
      <c r="I2116" t="s">
        <v>575</v>
      </c>
      <c r="J2116" s="352">
        <f t="shared" ref="J2116:J2179" ca="1" si="134">SUMIFS(D$3:D$5837,B$3:B$5837,H2116,C$3:C$5837,I2116)</f>
        <v>5.9019479844758036E-6</v>
      </c>
      <c r="K2116" s="353">
        <f t="array" aca="1" ref="K2116" ca="1">INDEX($B$3:$E$5837,MATCH(H2116&amp;I2116,$B$3:$B$5837&amp;$C$3:$C$5837,0),4)</f>
        <v>4</v>
      </c>
      <c r="L2116">
        <f t="shared" ref="L2116:L2179" ca="1" si="135">IF(K2116&gt;2,4,1)</f>
        <v>4</v>
      </c>
    </row>
    <row r="2117" spans="1:12">
      <c r="A2117" s="6" t="s">
        <v>108</v>
      </c>
      <c r="B2117">
        <v>336500</v>
      </c>
      <c r="C2117" s="350" t="s">
        <v>574</v>
      </c>
      <c r="D2117" s="351">
        <f t="shared" ca="1" si="132"/>
        <v>6.9820981932473482E-9</v>
      </c>
      <c r="E2117" s="375">
        <f t="shared" ca="1" si="133"/>
        <v>4</v>
      </c>
      <c r="G2117" s="6" t="s">
        <v>108</v>
      </c>
      <c r="H2117" s="6" t="s">
        <v>146</v>
      </c>
      <c r="I2117" t="s">
        <v>574</v>
      </c>
      <c r="J2117" s="352">
        <f t="shared" ca="1" si="134"/>
        <v>5.2172063374265563E-7</v>
      </c>
      <c r="K2117" s="353">
        <f t="array" aca="1" ref="K2117" ca="1">INDEX($B$3:$E$5837,MATCH(H2117&amp;I2117,$B$3:$B$5837&amp;$C$3:$C$5837,0),4)</f>
        <v>4</v>
      </c>
      <c r="L2117">
        <f t="shared" ca="1" si="135"/>
        <v>4</v>
      </c>
    </row>
    <row r="2118" spans="1:12">
      <c r="A2118" s="6" t="s">
        <v>108</v>
      </c>
      <c r="B2118">
        <v>336611</v>
      </c>
      <c r="C2118" s="350" t="s">
        <v>574</v>
      </c>
      <c r="D2118" s="351">
        <f t="shared" ca="1" si="132"/>
        <v>2.3794863433770516E-9</v>
      </c>
      <c r="E2118" s="375">
        <f t="shared" ca="1" si="133"/>
        <v>4</v>
      </c>
      <c r="G2118" s="6" t="s">
        <v>108</v>
      </c>
      <c r="H2118" s="6" t="s">
        <v>146</v>
      </c>
      <c r="I2118" t="s">
        <v>570</v>
      </c>
      <c r="J2118" s="352">
        <f t="shared" ca="1" si="134"/>
        <v>1.8208669279438249E-6</v>
      </c>
      <c r="K2118" s="353">
        <f t="array" aca="1" ref="K2118" ca="1">INDEX($B$3:$E$5837,MATCH(H2118&amp;I2118,$B$3:$B$5837&amp;$C$3:$C$5837,0),4)</f>
        <v>4</v>
      </c>
      <c r="L2118">
        <f t="shared" ca="1" si="135"/>
        <v>4</v>
      </c>
    </row>
    <row r="2119" spans="1:12">
      <c r="A2119" s="6" t="s">
        <v>108</v>
      </c>
      <c r="B2119">
        <v>336612</v>
      </c>
      <c r="C2119" s="350" t="s">
        <v>574</v>
      </c>
      <c r="D2119" s="351">
        <f t="shared" ca="1" si="132"/>
        <v>0</v>
      </c>
      <c r="E2119" s="375" t="str">
        <f t="shared" ca="1" si="133"/>
        <v/>
      </c>
      <c r="G2119" s="6" t="s">
        <v>108</v>
      </c>
      <c r="H2119" s="6" t="s">
        <v>146</v>
      </c>
      <c r="I2119" t="s">
        <v>573</v>
      </c>
      <c r="J2119" s="352">
        <f t="shared" ca="1" si="134"/>
        <v>1.6495232322486852E-7</v>
      </c>
      <c r="K2119" s="353">
        <f t="array" aca="1" ref="K2119" ca="1">INDEX($B$3:$E$5837,MATCH(H2119&amp;I2119,$B$3:$B$5837&amp;$C$3:$C$5837,0),4)</f>
        <v>4</v>
      </c>
      <c r="L2119">
        <f t="shared" ca="1" si="135"/>
        <v>4</v>
      </c>
    </row>
    <row r="2120" spans="1:12">
      <c r="A2120" s="6" t="s">
        <v>108</v>
      </c>
      <c r="B2120">
        <v>336991</v>
      </c>
      <c r="C2120" s="350" t="s">
        <v>574</v>
      </c>
      <c r="D2120" s="351">
        <f t="shared" ca="1" si="132"/>
        <v>0</v>
      </c>
      <c r="E2120" s="375" t="str">
        <f t="shared" ca="1" si="133"/>
        <v/>
      </c>
      <c r="G2120" s="6" t="s">
        <v>108</v>
      </c>
      <c r="H2120" s="6" t="s">
        <v>146</v>
      </c>
      <c r="I2120" t="s">
        <v>576</v>
      </c>
      <c r="J2120" s="352">
        <f t="shared" ca="1" si="134"/>
        <v>3.2630669309080536E-7</v>
      </c>
      <c r="K2120" s="353">
        <f t="array" aca="1" ref="K2120" ca="1">INDEX($B$3:$E$5837,MATCH(H2120&amp;I2120,$B$3:$B$5837&amp;$C$3:$C$5837,0),4)</f>
        <v>4</v>
      </c>
      <c r="L2120">
        <f t="shared" ca="1" si="135"/>
        <v>4</v>
      </c>
    </row>
    <row r="2121" spans="1:12">
      <c r="A2121" s="6" t="s">
        <v>108</v>
      </c>
      <c r="B2121">
        <v>336992</v>
      </c>
      <c r="C2121" s="350" t="s">
        <v>574</v>
      </c>
      <c r="D2121" s="351">
        <f t="shared" ca="1" si="132"/>
        <v>0</v>
      </c>
      <c r="E2121" s="375" t="str">
        <f t="shared" ca="1" si="133"/>
        <v/>
      </c>
      <c r="G2121" s="6" t="s">
        <v>108</v>
      </c>
      <c r="H2121" t="s">
        <v>146</v>
      </c>
      <c r="I2121" t="s">
        <v>571</v>
      </c>
      <c r="J2121" s="352">
        <f t="shared" ca="1" si="134"/>
        <v>3.5665047768863005E-7</v>
      </c>
      <c r="K2121" s="353">
        <f t="array" aca="1" ref="K2121" ca="1">INDEX($B$3:$E$5837,MATCH(H2121&amp;I2121,$B$3:$B$5837&amp;$C$3:$C$5837,0),4)</f>
        <v>4</v>
      </c>
      <c r="L2121">
        <f t="shared" ca="1" si="135"/>
        <v>4</v>
      </c>
    </row>
    <row r="2122" spans="1:12">
      <c r="A2122" s="6" t="s">
        <v>108</v>
      </c>
      <c r="B2122">
        <v>336999</v>
      </c>
      <c r="C2122" s="350" t="s">
        <v>574</v>
      </c>
      <c r="D2122" s="351">
        <f t="shared" ca="1" si="132"/>
        <v>5.4956151715165416E-9</v>
      </c>
      <c r="E2122" s="375">
        <f t="shared" ca="1" si="133"/>
        <v>4</v>
      </c>
      <c r="G2122" s="6" t="s">
        <v>108</v>
      </c>
      <c r="H2122" s="6" t="s">
        <v>146</v>
      </c>
      <c r="I2122" t="s">
        <v>577</v>
      </c>
      <c r="J2122" s="352">
        <f t="shared" ca="1" si="134"/>
        <v>1.4754909646261177E-8</v>
      </c>
      <c r="K2122" s="353">
        <f t="array" aca="1" ref="K2122" ca="1">INDEX($B$3:$E$5837,MATCH(H2122&amp;I2122,$B$3:$B$5837&amp;$C$3:$C$5837,0),4)</f>
        <v>4</v>
      </c>
      <c r="L2122">
        <f t="shared" ca="1" si="135"/>
        <v>4</v>
      </c>
    </row>
    <row r="2123" spans="1:12">
      <c r="A2123" s="6" t="s">
        <v>108</v>
      </c>
      <c r="B2123">
        <v>337110</v>
      </c>
      <c r="C2123" s="350" t="s">
        <v>574</v>
      </c>
      <c r="D2123" s="351">
        <f t="shared" ca="1" si="132"/>
        <v>2.2671258082537501E-9</v>
      </c>
      <c r="E2123" s="375">
        <f t="shared" ca="1" si="133"/>
        <v>4</v>
      </c>
      <c r="G2123" s="6" t="s">
        <v>108</v>
      </c>
      <c r="H2123" s="6" t="s">
        <v>148</v>
      </c>
      <c r="I2123" t="s">
        <v>569</v>
      </c>
      <c r="J2123" s="352">
        <f t="shared" ca="1" si="134"/>
        <v>6.1386949081619464E-2</v>
      </c>
      <c r="K2123" s="353">
        <f t="array" aca="1" ref="K2123" ca="1">INDEX($B$3:$E$5837,MATCH(H2123&amp;I2123,$B$3:$B$5837&amp;$C$3:$C$5837,0),4)</f>
        <v>4</v>
      </c>
      <c r="L2123">
        <f t="shared" ca="1" si="135"/>
        <v>4</v>
      </c>
    </row>
    <row r="2124" spans="1:12">
      <c r="A2124" s="6" t="s">
        <v>108</v>
      </c>
      <c r="B2124">
        <v>337121</v>
      </c>
      <c r="C2124" s="350" t="s">
        <v>574</v>
      </c>
      <c r="D2124" s="351">
        <f t="shared" ca="1" si="132"/>
        <v>5.5079151324803719E-7</v>
      </c>
      <c r="E2124" s="375">
        <f t="shared" ca="1" si="133"/>
        <v>4</v>
      </c>
      <c r="G2124" s="6" t="s">
        <v>108</v>
      </c>
      <c r="H2124" s="6" t="s">
        <v>148</v>
      </c>
      <c r="I2124" t="s">
        <v>575</v>
      </c>
      <c r="J2124" s="352">
        <f t="shared" ca="1" si="134"/>
        <v>2.7771422308735071E-6</v>
      </c>
      <c r="K2124" s="353">
        <f t="array" aca="1" ref="K2124" ca="1">INDEX($B$3:$E$5837,MATCH(H2124&amp;I2124,$B$3:$B$5837&amp;$C$3:$C$5837,0),4)</f>
        <v>4</v>
      </c>
      <c r="L2124">
        <f t="shared" ca="1" si="135"/>
        <v>4</v>
      </c>
    </row>
    <row r="2125" spans="1:12">
      <c r="A2125" s="6" t="s">
        <v>108</v>
      </c>
      <c r="B2125">
        <v>337122</v>
      </c>
      <c r="C2125" s="350" t="s">
        <v>574</v>
      </c>
      <c r="D2125" s="351">
        <f t="shared" ca="1" si="132"/>
        <v>6.7931770046318397E-8</v>
      </c>
      <c r="E2125" s="375">
        <f t="shared" ca="1" si="133"/>
        <v>4</v>
      </c>
      <c r="G2125" s="6" t="s">
        <v>108</v>
      </c>
      <c r="H2125" s="6" t="s">
        <v>148</v>
      </c>
      <c r="I2125" t="s">
        <v>570</v>
      </c>
      <c r="J2125" s="352">
        <f t="shared" ca="1" si="134"/>
        <v>2.4698242889849012E-6</v>
      </c>
      <c r="K2125" s="353">
        <f t="array" aca="1" ref="K2125" ca="1">INDEX($B$3:$E$5837,MATCH(H2125&amp;I2125,$B$3:$B$5837&amp;$C$3:$C$5837,0),4)</f>
        <v>4</v>
      </c>
      <c r="L2125">
        <f t="shared" ca="1" si="135"/>
        <v>4</v>
      </c>
    </row>
    <row r="2126" spans="1:12">
      <c r="A2126" s="6" t="s">
        <v>108</v>
      </c>
      <c r="B2126" t="s">
        <v>317</v>
      </c>
      <c r="C2126" s="350" t="s">
        <v>574</v>
      </c>
      <c r="D2126" s="351">
        <f t="shared" ca="1" si="132"/>
        <v>1.3782459161977263E-7</v>
      </c>
      <c r="E2126" s="375">
        <f t="shared" ca="1" si="133"/>
        <v>4</v>
      </c>
      <c r="G2126" s="6" t="s">
        <v>108</v>
      </c>
      <c r="H2126" s="6" t="s">
        <v>148</v>
      </c>
      <c r="I2126" t="s">
        <v>574</v>
      </c>
      <c r="J2126" s="352">
        <f t="shared" ca="1" si="134"/>
        <v>2.4549392988483033E-7</v>
      </c>
      <c r="K2126" s="353">
        <f t="array" aca="1" ref="K2126" ca="1">INDEX($B$3:$E$5837,MATCH(H2126&amp;I2126,$B$3:$B$5837&amp;$C$3:$C$5837,0),4)</f>
        <v>4</v>
      </c>
      <c r="L2126">
        <f t="shared" ca="1" si="135"/>
        <v>4</v>
      </c>
    </row>
    <row r="2127" spans="1:12">
      <c r="A2127" s="6" t="s">
        <v>108</v>
      </c>
      <c r="B2127">
        <v>337127</v>
      </c>
      <c r="C2127" s="350" t="s">
        <v>574</v>
      </c>
      <c r="D2127" s="351">
        <f t="shared" ca="1" si="132"/>
        <v>6.8586722754868061E-8</v>
      </c>
      <c r="E2127" s="375">
        <f t="shared" ca="1" si="133"/>
        <v>4</v>
      </c>
      <c r="G2127" s="6" t="s">
        <v>108</v>
      </c>
      <c r="H2127" s="6" t="s">
        <v>148</v>
      </c>
      <c r="I2127" t="s">
        <v>573</v>
      </c>
      <c r="J2127" s="352">
        <f t="shared" ca="1" si="134"/>
        <v>7.7617773676323963E-8</v>
      </c>
      <c r="K2127" s="353">
        <f t="array" aca="1" ref="K2127" ca="1">INDEX($B$3:$E$5837,MATCH(H2127&amp;I2127,$B$3:$B$5837&amp;$C$3:$C$5837,0),4)</f>
        <v>4</v>
      </c>
      <c r="L2127">
        <f t="shared" ca="1" si="135"/>
        <v>4</v>
      </c>
    </row>
    <row r="2128" spans="1:12">
      <c r="A2128" s="6" t="s">
        <v>108</v>
      </c>
      <c r="B2128" t="s">
        <v>320</v>
      </c>
      <c r="C2128" s="350" t="s">
        <v>574</v>
      </c>
      <c r="D2128" s="351">
        <f t="shared" ca="1" si="132"/>
        <v>5.0035147233220856E-8</v>
      </c>
      <c r="E2128" s="375">
        <f t="shared" ca="1" si="133"/>
        <v>4</v>
      </c>
      <c r="G2128" s="6" t="s">
        <v>108</v>
      </c>
      <c r="H2128" s="6" t="s">
        <v>148</v>
      </c>
      <c r="I2128" t="s">
        <v>576</v>
      </c>
      <c r="J2128" s="352">
        <f t="shared" ca="1" si="134"/>
        <v>1.5354254222212403E-7</v>
      </c>
      <c r="K2128" s="353">
        <f t="array" aca="1" ref="K2128" ca="1">INDEX($B$3:$E$5837,MATCH(H2128&amp;I2128,$B$3:$B$5837&amp;$C$3:$C$5837,0),4)</f>
        <v>4</v>
      </c>
      <c r="L2128">
        <f t="shared" ca="1" si="135"/>
        <v>4</v>
      </c>
    </row>
    <row r="2129" spans="1:12">
      <c r="A2129" s="6" t="s">
        <v>108</v>
      </c>
      <c r="B2129">
        <v>337215</v>
      </c>
      <c r="C2129" s="350" t="s">
        <v>574</v>
      </c>
      <c r="D2129" s="351">
        <f t="shared" ca="1" si="132"/>
        <v>4.1392001305375767E-8</v>
      </c>
      <c r="E2129" s="375">
        <f t="shared" ca="1" si="133"/>
        <v>4</v>
      </c>
      <c r="G2129" s="6" t="s">
        <v>108</v>
      </c>
      <c r="H2129" t="s">
        <v>148</v>
      </c>
      <c r="I2129" t="s">
        <v>571</v>
      </c>
      <c r="J2129" s="352">
        <f t="shared" ca="1" si="134"/>
        <v>4.8638507677020598E-7</v>
      </c>
      <c r="K2129" s="353">
        <f t="array" aca="1" ref="K2129" ca="1">INDEX($B$3:$E$5837,MATCH(H2129&amp;I2129,$B$3:$B$5837&amp;$C$3:$C$5837,0),4)</f>
        <v>4</v>
      </c>
      <c r="L2129">
        <f t="shared" ca="1" si="135"/>
        <v>4</v>
      </c>
    </row>
    <row r="2130" spans="1:12">
      <c r="A2130" s="6" t="s">
        <v>108</v>
      </c>
      <c r="B2130">
        <v>337900</v>
      </c>
      <c r="C2130" s="350" t="s">
        <v>574</v>
      </c>
      <c r="D2130" s="351">
        <f t="shared" ca="1" si="132"/>
        <v>6.3689176281398772E-7</v>
      </c>
      <c r="E2130" s="375">
        <f t="shared" ca="1" si="133"/>
        <v>4</v>
      </c>
      <c r="G2130" s="6" t="s">
        <v>108</v>
      </c>
      <c r="H2130" s="6" t="s">
        <v>148</v>
      </c>
      <c r="I2130" t="s">
        <v>577</v>
      </c>
      <c r="J2130" s="352">
        <f t="shared" ca="1" si="134"/>
        <v>6.9428742508638422E-9</v>
      </c>
      <c r="K2130" s="353">
        <f t="array" aca="1" ref="K2130" ca="1">INDEX($B$3:$E$5837,MATCH(H2130&amp;I2130,$B$3:$B$5837&amp;$C$3:$C$5837,0),4)</f>
        <v>4</v>
      </c>
      <c r="L2130">
        <f t="shared" ca="1" si="135"/>
        <v>4</v>
      </c>
    </row>
    <row r="2131" spans="1:12">
      <c r="A2131" s="6" t="s">
        <v>108</v>
      </c>
      <c r="B2131">
        <v>339112</v>
      </c>
      <c r="C2131" s="350" t="s">
        <v>574</v>
      </c>
      <c r="D2131" s="351">
        <f t="shared" ca="1" si="132"/>
        <v>1.3195536686442074E-8</v>
      </c>
      <c r="E2131" s="375">
        <f t="shared" ca="1" si="133"/>
        <v>4</v>
      </c>
      <c r="G2131" s="6" t="s">
        <v>108</v>
      </c>
      <c r="H2131" s="6" t="s">
        <v>152</v>
      </c>
      <c r="I2131" t="s">
        <v>569</v>
      </c>
      <c r="J2131" s="352">
        <f t="shared" ca="1" si="134"/>
        <v>6.3486792531559297E-2</v>
      </c>
      <c r="K2131" s="353">
        <f t="array" aca="1" ref="K2131" ca="1">INDEX($B$3:$E$5837,MATCH(H2131&amp;I2131,$B$3:$B$5837&amp;$C$3:$C$5837,0),4)</f>
        <v>4</v>
      </c>
      <c r="L2131">
        <f t="shared" ca="1" si="135"/>
        <v>4</v>
      </c>
    </row>
    <row r="2132" spans="1:12">
      <c r="A2132" s="6" t="s">
        <v>108</v>
      </c>
      <c r="B2132">
        <v>339113</v>
      </c>
      <c r="C2132" s="350" t="s">
        <v>574</v>
      </c>
      <c r="D2132" s="351">
        <f t="shared" ca="1" si="132"/>
        <v>1.6687596477500971E-8</v>
      </c>
      <c r="E2132" s="375">
        <f t="shared" ca="1" si="133"/>
        <v>4</v>
      </c>
      <c r="G2132" s="6" t="s">
        <v>108</v>
      </c>
      <c r="H2132" t="s">
        <v>152</v>
      </c>
      <c r="I2132" t="s">
        <v>575</v>
      </c>
      <c r="J2132" s="352">
        <f t="shared" ca="1" si="134"/>
        <v>5.6694741005331828E-6</v>
      </c>
      <c r="K2132" s="353">
        <f t="array" aca="1" ref="K2132" ca="1">INDEX($B$3:$E$5837,MATCH(H2132&amp;I2132,$B$3:$B$5837&amp;$C$3:$C$5837,0),4)</f>
        <v>4</v>
      </c>
      <c r="L2132">
        <f t="shared" ca="1" si="135"/>
        <v>4</v>
      </c>
    </row>
    <row r="2133" spans="1:12">
      <c r="A2133" s="6" t="s">
        <v>108</v>
      </c>
      <c r="B2133">
        <v>339114</v>
      </c>
      <c r="C2133" s="350" t="s">
        <v>574</v>
      </c>
      <c r="D2133" s="351">
        <f t="shared" ca="1" si="132"/>
        <v>0</v>
      </c>
      <c r="E2133" s="375" t="str">
        <f t="shared" ca="1" si="133"/>
        <v/>
      </c>
      <c r="G2133" s="6" t="s">
        <v>108</v>
      </c>
      <c r="H2133" t="s">
        <v>152</v>
      </c>
      <c r="I2133" t="s">
        <v>570</v>
      </c>
      <c r="J2133" s="352">
        <f t="shared" ca="1" si="134"/>
        <v>2.4402785220452768E-6</v>
      </c>
      <c r="K2133" s="353">
        <f t="array" aca="1" ref="K2133" ca="1">INDEX($B$3:$E$5837,MATCH(H2133&amp;I2133,$B$3:$B$5837&amp;$C$3:$C$5837,0),4)</f>
        <v>4</v>
      </c>
      <c r="L2133">
        <f t="shared" ca="1" si="135"/>
        <v>4</v>
      </c>
    </row>
    <row r="2134" spans="1:12">
      <c r="A2134" s="6" t="s">
        <v>108</v>
      </c>
      <c r="B2134">
        <v>339115</v>
      </c>
      <c r="C2134" s="350" t="s">
        <v>574</v>
      </c>
      <c r="D2134" s="351">
        <f t="shared" ca="1" si="132"/>
        <v>2.255901205684544E-9</v>
      </c>
      <c r="E2134" s="375">
        <f t="shared" ca="1" si="133"/>
        <v>4</v>
      </c>
      <c r="G2134" s="6" t="s">
        <v>108</v>
      </c>
      <c r="H2134" t="s">
        <v>152</v>
      </c>
      <c r="I2134" t="s">
        <v>574</v>
      </c>
      <c r="J2134" s="352">
        <f t="shared" ca="1" si="134"/>
        <v>5.0117039806145568E-7</v>
      </c>
      <c r="K2134" s="353">
        <f t="array" aca="1" ref="K2134" ca="1">INDEX($B$3:$E$5837,MATCH(H2134&amp;I2134,$B$3:$B$5837&amp;$C$3:$C$5837,0),4)</f>
        <v>4</v>
      </c>
      <c r="L2134">
        <f t="shared" ca="1" si="135"/>
        <v>4</v>
      </c>
    </row>
    <row r="2135" spans="1:12">
      <c r="A2135" s="6" t="s">
        <v>108</v>
      </c>
      <c r="B2135">
        <v>339116</v>
      </c>
      <c r="C2135" s="350" t="s">
        <v>574</v>
      </c>
      <c r="D2135" s="351">
        <f t="shared" ca="1" si="132"/>
        <v>1.2816527299595655E-9</v>
      </c>
      <c r="E2135" s="375">
        <f t="shared" ca="1" si="133"/>
        <v>4</v>
      </c>
      <c r="G2135" s="6" t="s">
        <v>108</v>
      </c>
      <c r="H2135" s="6" t="s">
        <v>152</v>
      </c>
      <c r="I2135" t="s">
        <v>573</v>
      </c>
      <c r="J2135" s="352">
        <f t="shared" ca="1" si="134"/>
        <v>1.5845495873668428E-7</v>
      </c>
      <c r="K2135" s="353">
        <f t="array" aca="1" ref="K2135" ca="1">INDEX($B$3:$E$5837,MATCH(H2135&amp;I2135,$B$3:$B$5837&amp;$C$3:$C$5837,0),4)</f>
        <v>4</v>
      </c>
      <c r="L2135">
        <f t="shared" ca="1" si="135"/>
        <v>4</v>
      </c>
    </row>
    <row r="2136" spans="1:12">
      <c r="A2136" s="6" t="s">
        <v>108</v>
      </c>
      <c r="B2136">
        <v>339910</v>
      </c>
      <c r="C2136" s="350" t="s">
        <v>574</v>
      </c>
      <c r="D2136" s="351">
        <f t="shared" ca="1" si="132"/>
        <v>0</v>
      </c>
      <c r="E2136" s="375" t="str">
        <f t="shared" ca="1" si="133"/>
        <v/>
      </c>
      <c r="G2136" s="6" t="s">
        <v>108</v>
      </c>
      <c r="H2136" s="6" t="s">
        <v>152</v>
      </c>
      <c r="I2136" t="s">
        <v>576</v>
      </c>
      <c r="J2136" s="352">
        <f t="shared" ca="1" si="134"/>
        <v>3.1345368515193073E-7</v>
      </c>
      <c r="K2136" s="353">
        <f t="array" aca="1" ref="K2136" ca="1">INDEX($B$3:$E$5837,MATCH(H2136&amp;I2136,$B$3:$B$5837&amp;$C$3:$C$5837,0),4)</f>
        <v>4</v>
      </c>
      <c r="L2136">
        <f t="shared" ca="1" si="135"/>
        <v>4</v>
      </c>
    </row>
    <row r="2137" spans="1:12">
      <c r="A2137" s="6" t="s">
        <v>108</v>
      </c>
      <c r="B2137">
        <v>339920</v>
      </c>
      <c r="C2137" s="350" t="s">
        <v>574</v>
      </c>
      <c r="D2137" s="351">
        <f t="shared" ca="1" si="132"/>
        <v>1.7714551568125137E-8</v>
      </c>
      <c r="E2137" s="375">
        <f t="shared" ca="1" si="133"/>
        <v>4</v>
      </c>
      <c r="G2137" s="6" t="s">
        <v>108</v>
      </c>
      <c r="H2137" s="6" t="s">
        <v>152</v>
      </c>
      <c r="I2137" t="s">
        <v>571</v>
      </c>
      <c r="J2137" s="352">
        <f t="shared" ca="1" si="134"/>
        <v>4.6766601911221293E-7</v>
      </c>
      <c r="K2137" s="353">
        <f t="array" aca="1" ref="K2137" ca="1">INDEX($B$3:$E$5837,MATCH(H2137&amp;I2137,$B$3:$B$5837&amp;$C$3:$C$5837,0),4)</f>
        <v>4</v>
      </c>
      <c r="L2137">
        <f t="shared" ca="1" si="135"/>
        <v>4</v>
      </c>
    </row>
    <row r="2138" spans="1:12">
      <c r="A2138" s="6" t="s">
        <v>108</v>
      </c>
      <c r="B2138">
        <v>339930</v>
      </c>
      <c r="C2138" s="350" t="s">
        <v>574</v>
      </c>
      <c r="D2138" s="351">
        <f t="shared" ca="1" si="132"/>
        <v>1.1666995585127175E-7</v>
      </c>
      <c r="E2138" s="375">
        <f t="shared" ca="1" si="133"/>
        <v>4</v>
      </c>
      <c r="G2138" s="6" t="s">
        <v>108</v>
      </c>
      <c r="H2138" s="6" t="s">
        <v>152</v>
      </c>
      <c r="I2138" t="s">
        <v>577</v>
      </c>
      <c r="J2138" s="352">
        <f t="shared" ca="1" si="134"/>
        <v>1.417372337323552E-8</v>
      </c>
      <c r="K2138" s="353">
        <f t="array" aca="1" ref="K2138" ca="1">INDEX($B$3:$E$5837,MATCH(H2138&amp;I2138,$B$3:$B$5837&amp;$C$3:$C$5837,0),4)</f>
        <v>4</v>
      </c>
      <c r="L2138">
        <f t="shared" ca="1" si="135"/>
        <v>4</v>
      </c>
    </row>
    <row r="2139" spans="1:12">
      <c r="A2139" s="6" t="s">
        <v>108</v>
      </c>
      <c r="B2139">
        <v>339940</v>
      </c>
      <c r="C2139" s="350" t="s">
        <v>574</v>
      </c>
      <c r="D2139" s="351">
        <f t="shared" ca="1" si="132"/>
        <v>0</v>
      </c>
      <c r="E2139" s="375" t="str">
        <f t="shared" ca="1" si="133"/>
        <v/>
      </c>
      <c r="G2139" s="6" t="s">
        <v>108</v>
      </c>
      <c r="H2139" s="6" t="s">
        <v>339</v>
      </c>
      <c r="I2139" t="s">
        <v>569</v>
      </c>
      <c r="J2139" s="352">
        <f t="shared" ca="1" si="134"/>
        <v>8.5238071624983147E-2</v>
      </c>
      <c r="K2139" s="353">
        <f t="array" aca="1" ref="K2139" ca="1">INDEX($B$3:$E$5837,MATCH(H2139&amp;I2139,$B$3:$B$5837&amp;$C$3:$C$5837,0),4)</f>
        <v>4</v>
      </c>
      <c r="L2139">
        <f t="shared" ca="1" si="135"/>
        <v>4</v>
      </c>
    </row>
    <row r="2140" spans="1:12">
      <c r="A2140" s="6" t="s">
        <v>108</v>
      </c>
      <c r="B2140">
        <v>339950</v>
      </c>
      <c r="C2140" s="350" t="s">
        <v>574</v>
      </c>
      <c r="D2140" s="351">
        <f t="shared" ca="1" si="132"/>
        <v>5.8311292529312906E-8</v>
      </c>
      <c r="E2140" s="375">
        <f t="shared" ca="1" si="133"/>
        <v>4</v>
      </c>
      <c r="G2140" s="6" t="s">
        <v>108</v>
      </c>
      <c r="H2140" t="s">
        <v>339</v>
      </c>
      <c r="I2140" t="s">
        <v>570</v>
      </c>
      <c r="J2140" s="352">
        <f t="shared" ca="1" si="134"/>
        <v>4.4510740429819578E-6</v>
      </c>
      <c r="K2140" s="353">
        <f t="array" aca="1" ref="K2140" ca="1">INDEX($B$3:$E$5837,MATCH(H2140&amp;I2140,$B$3:$B$5837&amp;$C$3:$C$5837,0),4)</f>
        <v>4</v>
      </c>
      <c r="L2140">
        <f t="shared" ca="1" si="135"/>
        <v>4</v>
      </c>
    </row>
    <row r="2141" spans="1:12">
      <c r="A2141" s="6" t="s">
        <v>108</v>
      </c>
      <c r="B2141">
        <v>339990</v>
      </c>
      <c r="C2141" s="350" t="s">
        <v>574</v>
      </c>
      <c r="D2141" s="351">
        <f t="shared" ca="1" si="132"/>
        <v>2.1704347888277627E-8</v>
      </c>
      <c r="E2141" s="375">
        <f t="shared" ca="1" si="133"/>
        <v>4</v>
      </c>
      <c r="G2141" s="6" t="s">
        <v>108</v>
      </c>
      <c r="H2141" s="6" t="s">
        <v>339</v>
      </c>
      <c r="I2141" t="s">
        <v>571</v>
      </c>
      <c r="J2141" s="352">
        <f t="shared" ca="1" si="134"/>
        <v>5.6917179177433417E-7</v>
      </c>
      <c r="K2141" s="353">
        <f t="array" aca="1" ref="K2141" ca="1">INDEX($B$3:$E$5837,MATCH(H2141&amp;I2141,$B$3:$B$5837&amp;$C$3:$C$5837,0),4)</f>
        <v>4</v>
      </c>
      <c r="L2141">
        <f t="shared" ca="1" si="135"/>
        <v>4</v>
      </c>
    </row>
    <row r="2142" spans="1:12">
      <c r="A2142" s="6" t="s">
        <v>108</v>
      </c>
      <c r="B2142">
        <v>311111</v>
      </c>
      <c r="C2142" s="350" t="s">
        <v>574</v>
      </c>
      <c r="D2142" s="351">
        <f t="shared" ca="1" si="132"/>
        <v>2.6017927603681664E-8</v>
      </c>
      <c r="E2142" s="375">
        <f t="shared" ca="1" si="133"/>
        <v>4</v>
      </c>
      <c r="G2142" s="6" t="s">
        <v>108</v>
      </c>
      <c r="H2142" t="s">
        <v>339</v>
      </c>
      <c r="I2142" t="s">
        <v>575</v>
      </c>
      <c r="J2142" s="352">
        <f t="shared" ca="1" si="134"/>
        <v>2.3429263377924332E-8</v>
      </c>
      <c r="K2142" s="353">
        <f t="array" aca="1" ref="K2142" ca="1">INDEX($B$3:$E$5837,MATCH(H2142&amp;I2142,$B$3:$B$5837&amp;$C$3:$C$5837,0),4)</f>
        <v>4</v>
      </c>
      <c r="L2142">
        <f t="shared" ca="1" si="135"/>
        <v>4</v>
      </c>
    </row>
    <row r="2143" spans="1:12">
      <c r="A2143" s="6" t="s">
        <v>108</v>
      </c>
      <c r="B2143">
        <v>311119</v>
      </c>
      <c r="C2143" s="350" t="s">
        <v>574</v>
      </c>
      <c r="D2143" s="351">
        <f t="shared" ca="1" si="132"/>
        <v>1.8897759418009382E-9</v>
      </c>
      <c r="E2143" s="375">
        <f t="shared" ca="1" si="133"/>
        <v>4</v>
      </c>
      <c r="G2143" s="6" t="s">
        <v>108</v>
      </c>
      <c r="H2143" s="6" t="s">
        <v>339</v>
      </c>
      <c r="I2143" t="s">
        <v>574</v>
      </c>
      <c r="J2143" s="352">
        <f t="shared" ca="1" si="134"/>
        <v>2.0711009601925422E-9</v>
      </c>
      <c r="K2143" s="353">
        <f t="array" aca="1" ref="K2143" ca="1">INDEX($B$3:$E$5837,MATCH(H2143&amp;I2143,$B$3:$B$5837&amp;$C$3:$C$5837,0),4)</f>
        <v>4</v>
      </c>
      <c r="L2143">
        <f t="shared" ca="1" si="135"/>
        <v>4</v>
      </c>
    </row>
    <row r="2144" spans="1:12">
      <c r="A2144" s="6" t="s">
        <v>108</v>
      </c>
      <c r="B2144">
        <v>311210</v>
      </c>
      <c r="C2144" s="350" t="s">
        <v>574</v>
      </c>
      <c r="D2144" s="351">
        <f t="shared" ca="1" si="132"/>
        <v>0</v>
      </c>
      <c r="E2144" s="375" t="str">
        <f t="shared" ca="1" si="133"/>
        <v/>
      </c>
      <c r="G2144" s="6" t="s">
        <v>108</v>
      </c>
      <c r="H2144" s="6" t="s">
        <v>339</v>
      </c>
      <c r="I2144" t="s">
        <v>573</v>
      </c>
      <c r="J2144" s="352">
        <f t="shared" ca="1" si="134"/>
        <v>6.5481963511055977E-10</v>
      </c>
      <c r="K2144" s="353">
        <f t="array" aca="1" ref="K2144" ca="1">INDEX($B$3:$E$5837,MATCH(H2144&amp;I2144,$B$3:$B$5837&amp;$C$3:$C$5837,0),4)</f>
        <v>4</v>
      </c>
      <c r="L2144">
        <f t="shared" ca="1" si="135"/>
        <v>4</v>
      </c>
    </row>
    <row r="2145" spans="1:12">
      <c r="A2145" s="6" t="s">
        <v>108</v>
      </c>
      <c r="B2145">
        <v>311221</v>
      </c>
      <c r="C2145" s="350" t="s">
        <v>574</v>
      </c>
      <c r="D2145" s="351">
        <f t="shared" ca="1" si="132"/>
        <v>3.7292841968691754E-9</v>
      </c>
      <c r="E2145" s="375">
        <f t="shared" ca="1" si="133"/>
        <v>4</v>
      </c>
      <c r="G2145" s="6" t="s">
        <v>108</v>
      </c>
      <c r="H2145" s="6" t="s">
        <v>339</v>
      </c>
      <c r="I2145" t="s">
        <v>576</v>
      </c>
      <c r="J2145" s="352">
        <f t="shared" ca="1" si="134"/>
        <v>1.2953562916029364E-9</v>
      </c>
      <c r="K2145" s="353">
        <f t="array" aca="1" ref="K2145" ca="1">INDEX($B$3:$E$5837,MATCH(H2145&amp;I2145,$B$3:$B$5837&amp;$C$3:$C$5837,0),4)</f>
        <v>4</v>
      </c>
      <c r="L2145">
        <f t="shared" ca="1" si="135"/>
        <v>4</v>
      </c>
    </row>
    <row r="2146" spans="1:12">
      <c r="A2146" s="6" t="s">
        <v>108</v>
      </c>
      <c r="B2146" t="s">
        <v>339</v>
      </c>
      <c r="C2146" s="350" t="s">
        <v>574</v>
      </c>
      <c r="D2146" s="351">
        <f t="shared" ca="1" si="132"/>
        <v>2.0711009601925422E-9</v>
      </c>
      <c r="E2146" s="375">
        <f t="shared" ca="1" si="133"/>
        <v>4</v>
      </c>
      <c r="G2146" s="6" t="s">
        <v>108</v>
      </c>
      <c r="H2146" t="s">
        <v>339</v>
      </c>
      <c r="I2146" t="s">
        <v>577</v>
      </c>
      <c r="J2146" s="352">
        <f t="shared" ca="1" si="134"/>
        <v>5.857331598466018E-11</v>
      </c>
      <c r="K2146" s="353">
        <f t="array" aca="1" ref="K2146" ca="1">INDEX($B$3:$E$5837,MATCH(H2146&amp;I2146,$B$3:$B$5837&amp;$C$3:$C$5837,0),4)</f>
        <v>4</v>
      </c>
      <c r="L2146">
        <f t="shared" ca="1" si="135"/>
        <v>4</v>
      </c>
    </row>
    <row r="2147" spans="1:12">
      <c r="A2147" s="6" t="s">
        <v>108</v>
      </c>
      <c r="B2147">
        <v>311225</v>
      </c>
      <c r="C2147" s="350" t="s">
        <v>574</v>
      </c>
      <c r="D2147" s="351">
        <f t="shared" ca="1" si="132"/>
        <v>9.9202049449689093E-9</v>
      </c>
      <c r="E2147" s="375">
        <f t="shared" ca="1" si="133"/>
        <v>4</v>
      </c>
      <c r="G2147" s="6" t="s">
        <v>108</v>
      </c>
      <c r="H2147" s="6" t="s">
        <v>346</v>
      </c>
      <c r="I2147" t="s">
        <v>569</v>
      </c>
      <c r="J2147" s="352">
        <f t="shared" ca="1" si="134"/>
        <v>4.2274168135271857E-2</v>
      </c>
      <c r="K2147" s="353">
        <f t="array" aca="1" ref="K2147" ca="1">INDEX($B$3:$E$5837,MATCH(H2147&amp;I2147,$B$3:$B$5837&amp;$C$3:$C$5837,0),4)</f>
        <v>4</v>
      </c>
      <c r="L2147">
        <f t="shared" ca="1" si="135"/>
        <v>4</v>
      </c>
    </row>
    <row r="2148" spans="1:12">
      <c r="A2148" s="6" t="s">
        <v>108</v>
      </c>
      <c r="B2148">
        <v>311230</v>
      </c>
      <c r="C2148" s="350" t="s">
        <v>574</v>
      </c>
      <c r="D2148" s="351">
        <f t="shared" ca="1" si="132"/>
        <v>5.7892463251397882E-8</v>
      </c>
      <c r="E2148" s="375">
        <f t="shared" ca="1" si="133"/>
        <v>4</v>
      </c>
      <c r="G2148" s="6" t="s">
        <v>108</v>
      </c>
      <c r="H2148" s="6" t="s">
        <v>346</v>
      </c>
      <c r="I2148" t="s">
        <v>570</v>
      </c>
      <c r="J2148" s="352">
        <f t="shared" ca="1" si="134"/>
        <v>8.96783760812809E-7</v>
      </c>
      <c r="K2148" s="353">
        <f t="array" aca="1" ref="K2148" ca="1">INDEX($B$3:$E$5837,MATCH(H2148&amp;I2148,$B$3:$B$5837&amp;$C$3:$C$5837,0),4)</f>
        <v>4</v>
      </c>
      <c r="L2148">
        <f t="shared" ca="1" si="135"/>
        <v>4</v>
      </c>
    </row>
    <row r="2149" spans="1:12">
      <c r="A2149" s="6" t="s">
        <v>108</v>
      </c>
      <c r="B2149">
        <v>311300</v>
      </c>
      <c r="C2149" s="350" t="s">
        <v>574</v>
      </c>
      <c r="D2149" s="351">
        <f t="shared" ca="1" si="132"/>
        <v>4.496200963324546E-8</v>
      </c>
      <c r="E2149" s="375">
        <f t="shared" ca="1" si="133"/>
        <v>4</v>
      </c>
      <c r="G2149" s="6" t="s">
        <v>108</v>
      </c>
      <c r="H2149" t="s">
        <v>346</v>
      </c>
      <c r="I2149" t="s">
        <v>575</v>
      </c>
      <c r="J2149" s="352">
        <f t="shared" ca="1" si="134"/>
        <v>1.3742541244176237E-7</v>
      </c>
      <c r="K2149" s="353">
        <f t="array" aca="1" ref="K2149" ca="1">INDEX($B$3:$E$5837,MATCH(H2149&amp;I2149,$B$3:$B$5837&amp;$C$3:$C$5837,0),4)</f>
        <v>4</v>
      </c>
      <c r="L2149">
        <f t="shared" ca="1" si="135"/>
        <v>4</v>
      </c>
    </row>
    <row r="2150" spans="1:12">
      <c r="A2150" s="6" t="s">
        <v>108</v>
      </c>
      <c r="B2150">
        <v>311410</v>
      </c>
      <c r="C2150" s="350" t="s">
        <v>574</v>
      </c>
      <c r="D2150" s="351">
        <f t="shared" ca="1" si="132"/>
        <v>2.8509005778502247E-8</v>
      </c>
      <c r="E2150" s="375">
        <f t="shared" ca="1" si="133"/>
        <v>4</v>
      </c>
      <c r="G2150" s="6" t="s">
        <v>108</v>
      </c>
      <c r="H2150" s="6" t="s">
        <v>346</v>
      </c>
      <c r="I2150" t="s">
        <v>571</v>
      </c>
      <c r="J2150" s="352">
        <f t="shared" ca="1" si="134"/>
        <v>8.5638585448257333E-8</v>
      </c>
      <c r="K2150" s="353">
        <f t="array" aca="1" ref="K2150" ca="1">INDEX($B$3:$E$5837,MATCH(H2150&amp;I2150,$B$3:$B$5837&amp;$C$3:$C$5837,0),4)</f>
        <v>4</v>
      </c>
      <c r="L2150">
        <f t="shared" ca="1" si="135"/>
        <v>4</v>
      </c>
    </row>
    <row r="2151" spans="1:12">
      <c r="A2151" s="6" t="s">
        <v>108</v>
      </c>
      <c r="B2151">
        <v>311420</v>
      </c>
      <c r="C2151" s="350" t="s">
        <v>574</v>
      </c>
      <c r="D2151" s="351">
        <f t="shared" ca="1" si="132"/>
        <v>6.0899562178922275E-7</v>
      </c>
      <c r="E2151" s="375">
        <f t="shared" ca="1" si="133"/>
        <v>4</v>
      </c>
      <c r="G2151" s="6" t="s">
        <v>108</v>
      </c>
      <c r="H2151" s="6" t="s">
        <v>346</v>
      </c>
      <c r="I2151" t="s">
        <v>574</v>
      </c>
      <c r="J2151" s="352">
        <f t="shared" ca="1" si="134"/>
        <v>1.2148137099827407E-8</v>
      </c>
      <c r="K2151" s="353">
        <f t="array" aca="1" ref="K2151" ca="1">INDEX($B$3:$E$5837,MATCH(H2151&amp;I2151,$B$3:$B$5837&amp;$C$3:$C$5837,0),4)</f>
        <v>4</v>
      </c>
      <c r="L2151">
        <f t="shared" ca="1" si="135"/>
        <v>4</v>
      </c>
    </row>
    <row r="2152" spans="1:12">
      <c r="A2152" s="6" t="s">
        <v>108</v>
      </c>
      <c r="B2152" t="s">
        <v>346</v>
      </c>
      <c r="C2152" s="350" t="s">
        <v>574</v>
      </c>
      <c r="D2152" s="351">
        <f t="shared" ca="1" si="132"/>
        <v>1.2148137099827407E-8</v>
      </c>
      <c r="E2152" s="375">
        <f t="shared" ca="1" si="133"/>
        <v>4</v>
      </c>
      <c r="G2152" s="6" t="s">
        <v>108</v>
      </c>
      <c r="H2152" s="6" t="s">
        <v>346</v>
      </c>
      <c r="I2152" t="s">
        <v>573</v>
      </c>
      <c r="J2152" s="352">
        <f t="shared" ca="1" si="134"/>
        <v>3.8408744218063164E-9</v>
      </c>
      <c r="K2152" s="353">
        <f t="array" aca="1" ref="K2152" ca="1">INDEX($B$3:$E$5837,MATCH(H2152&amp;I2152,$B$3:$B$5837&amp;$C$3:$C$5837,0),4)</f>
        <v>4</v>
      </c>
      <c r="L2152">
        <f t="shared" ca="1" si="135"/>
        <v>4</v>
      </c>
    </row>
    <row r="2153" spans="1:12">
      <c r="A2153" s="6" t="s">
        <v>108</v>
      </c>
      <c r="B2153">
        <v>311513</v>
      </c>
      <c r="C2153" s="350" t="s">
        <v>574</v>
      </c>
      <c r="D2153" s="351">
        <f t="shared" ca="1" si="132"/>
        <v>1.1217621073584364E-8</v>
      </c>
      <c r="E2153" s="375">
        <f t="shared" ca="1" si="133"/>
        <v>4</v>
      </c>
      <c r="G2153" s="6" t="s">
        <v>108</v>
      </c>
      <c r="H2153" s="6" t="s">
        <v>346</v>
      </c>
      <c r="I2153" t="s">
        <v>576</v>
      </c>
      <c r="J2153" s="352">
        <f t="shared" ca="1" si="134"/>
        <v>7.5979713813920249E-9</v>
      </c>
      <c r="K2153" s="353">
        <f t="array" aca="1" ref="K2153" ca="1">INDEX($B$3:$E$5837,MATCH(H2153&amp;I2153,$B$3:$B$5837&amp;$C$3:$C$5837,0),4)</f>
        <v>4</v>
      </c>
      <c r="L2153">
        <f t="shared" ca="1" si="135"/>
        <v>4</v>
      </c>
    </row>
    <row r="2154" spans="1:12">
      <c r="A2154" s="6" t="s">
        <v>108</v>
      </c>
      <c r="B2154">
        <v>311514</v>
      </c>
      <c r="C2154" s="350" t="s">
        <v>574</v>
      </c>
      <c r="D2154" s="351">
        <f t="shared" ca="1" si="132"/>
        <v>2.7133095728917805E-8</v>
      </c>
      <c r="E2154" s="375">
        <f t="shared" ca="1" si="133"/>
        <v>4</v>
      </c>
      <c r="G2154" s="6" t="s">
        <v>108</v>
      </c>
      <c r="H2154" t="s">
        <v>346</v>
      </c>
      <c r="I2154" t="s">
        <v>577</v>
      </c>
      <c r="J2154" s="352">
        <f t="shared" ca="1" si="134"/>
        <v>3.4356445516157422E-10</v>
      </c>
      <c r="K2154" s="353">
        <f t="array" aca="1" ref="K2154" ca="1">INDEX($B$3:$E$5837,MATCH(H2154&amp;I2154,$B$3:$B$5837&amp;$C$3:$C$5837,0),4)</f>
        <v>4</v>
      </c>
      <c r="L2154">
        <f t="shared" ca="1" si="135"/>
        <v>4</v>
      </c>
    </row>
    <row r="2155" spans="1:12">
      <c r="A2155" s="6" t="s">
        <v>108</v>
      </c>
      <c r="B2155">
        <v>311520</v>
      </c>
      <c r="C2155" s="350" t="s">
        <v>574</v>
      </c>
      <c r="D2155" s="351">
        <f t="shared" ca="1" si="132"/>
        <v>1.15222018213943E-7</v>
      </c>
      <c r="E2155" s="375">
        <f t="shared" ca="1" si="133"/>
        <v>4</v>
      </c>
      <c r="G2155" s="6" t="s">
        <v>108</v>
      </c>
      <c r="H2155" s="6" t="s">
        <v>351</v>
      </c>
      <c r="I2155" t="s">
        <v>569</v>
      </c>
      <c r="J2155" s="352">
        <f t="shared" ca="1" si="134"/>
        <v>4.9562396978032247E-2</v>
      </c>
      <c r="K2155" s="353">
        <f t="array" aca="1" ref="K2155" ca="1">INDEX($B$3:$E$5837,MATCH(H2155&amp;I2155,$B$3:$B$5837&amp;$C$3:$C$5837,0),4)</f>
        <v>4</v>
      </c>
      <c r="L2155">
        <f t="shared" ca="1" si="135"/>
        <v>4</v>
      </c>
    </row>
    <row r="2156" spans="1:12">
      <c r="A2156" s="6" t="s">
        <v>108</v>
      </c>
      <c r="B2156" t="s">
        <v>351</v>
      </c>
      <c r="C2156" s="350" t="s">
        <v>574</v>
      </c>
      <c r="D2156" s="351">
        <f t="shared" ca="1" si="132"/>
        <v>8.1776482477306048E-10</v>
      </c>
      <c r="E2156" s="375">
        <f t="shared" ca="1" si="133"/>
        <v>4</v>
      </c>
      <c r="G2156" s="6" t="s">
        <v>108</v>
      </c>
      <c r="H2156" t="s">
        <v>351</v>
      </c>
      <c r="I2156" t="s">
        <v>570</v>
      </c>
      <c r="J2156" s="352">
        <f t="shared" ca="1" si="134"/>
        <v>1.0432490213159067E-6</v>
      </c>
      <c r="K2156" s="353">
        <f t="array" aca="1" ref="K2156" ca="1">INDEX($B$3:$E$5837,MATCH(H2156&amp;I2156,$B$3:$B$5837&amp;$C$3:$C$5837,0),4)</f>
        <v>4</v>
      </c>
      <c r="L2156">
        <f t="shared" ca="1" si="135"/>
        <v>4</v>
      </c>
    </row>
    <row r="2157" spans="1:12">
      <c r="A2157" s="6" t="s">
        <v>108</v>
      </c>
      <c r="B2157">
        <v>311615</v>
      </c>
      <c r="C2157" s="350" t="s">
        <v>574</v>
      </c>
      <c r="D2157" s="351">
        <f t="shared" ca="1" si="132"/>
        <v>1.7855829730045404E-9</v>
      </c>
      <c r="E2157" s="375">
        <f t="shared" ca="1" si="133"/>
        <v>4</v>
      </c>
      <c r="G2157" s="6" t="s">
        <v>108</v>
      </c>
      <c r="H2157" t="s">
        <v>351</v>
      </c>
      <c r="I2157" t="s">
        <v>571</v>
      </c>
      <c r="J2157" s="352">
        <f t="shared" ca="1" si="134"/>
        <v>9.7877937475671556E-8</v>
      </c>
      <c r="K2157" s="353">
        <f t="array" aca="1" ref="K2157" ca="1">INDEX($B$3:$E$5837,MATCH(H2157&amp;I2157,$B$3:$B$5837&amp;$C$3:$C$5837,0),4)</f>
        <v>4</v>
      </c>
      <c r="L2157">
        <f t="shared" ca="1" si="135"/>
        <v>4</v>
      </c>
    </row>
    <row r="2158" spans="1:12">
      <c r="A2158" s="6" t="s">
        <v>108</v>
      </c>
      <c r="B2158">
        <v>311700</v>
      </c>
      <c r="C2158" s="350" t="s">
        <v>574</v>
      </c>
      <c r="D2158" s="351">
        <f t="shared" ca="1" si="132"/>
        <v>1.3387565929192684E-8</v>
      </c>
      <c r="E2158" s="375">
        <f t="shared" ca="1" si="133"/>
        <v>4</v>
      </c>
      <c r="G2158" s="6" t="s">
        <v>108</v>
      </c>
      <c r="H2158" s="6" t="s">
        <v>351</v>
      </c>
      <c r="I2158" t="s">
        <v>575</v>
      </c>
      <c r="J2158" s="352">
        <f t="shared" ca="1" si="134"/>
        <v>9.2509384279504062E-9</v>
      </c>
      <c r="K2158" s="353">
        <f t="array" aca="1" ref="K2158" ca="1">INDEX($B$3:$E$5837,MATCH(H2158&amp;I2158,$B$3:$B$5837&amp;$C$3:$C$5837,0),4)</f>
        <v>4</v>
      </c>
      <c r="L2158">
        <f t="shared" ca="1" si="135"/>
        <v>4</v>
      </c>
    </row>
    <row r="2159" spans="1:12">
      <c r="A2159" s="6" t="s">
        <v>108</v>
      </c>
      <c r="B2159">
        <v>311810</v>
      </c>
      <c r="C2159" s="350" t="s">
        <v>574</v>
      </c>
      <c r="D2159" s="351">
        <f t="shared" ca="1" si="132"/>
        <v>3.8507387048905468E-8</v>
      </c>
      <c r="E2159" s="375">
        <f t="shared" ca="1" si="133"/>
        <v>4</v>
      </c>
      <c r="G2159" s="6" t="s">
        <v>108</v>
      </c>
      <c r="H2159" t="s">
        <v>351</v>
      </c>
      <c r="I2159" t="s">
        <v>574</v>
      </c>
      <c r="J2159" s="352">
        <f t="shared" ca="1" si="134"/>
        <v>8.1776482477306048E-10</v>
      </c>
      <c r="K2159" s="353">
        <f t="array" aca="1" ref="K2159" ca="1">INDEX($B$3:$E$5837,MATCH(H2159&amp;I2159,$B$3:$B$5837&amp;$C$3:$C$5837,0),4)</f>
        <v>4</v>
      </c>
      <c r="L2159">
        <f t="shared" ca="1" si="135"/>
        <v>4</v>
      </c>
    </row>
    <row r="2160" spans="1:12">
      <c r="A2160" s="6" t="s">
        <v>108</v>
      </c>
      <c r="B2160" t="s">
        <v>356</v>
      </c>
      <c r="C2160" s="350" t="s">
        <v>574</v>
      </c>
      <c r="D2160" s="351">
        <f t="shared" ca="1" si="132"/>
        <v>8.2905440034773225E-8</v>
      </c>
      <c r="E2160" s="375">
        <f t="shared" ca="1" si="133"/>
        <v>4</v>
      </c>
      <c r="G2160" s="6" t="s">
        <v>108</v>
      </c>
      <c r="H2160" t="s">
        <v>351</v>
      </c>
      <c r="I2160" t="s">
        <v>573</v>
      </c>
      <c r="J2160" s="352">
        <f t="shared" ca="1" si="134"/>
        <v>2.5855256429139216E-10</v>
      </c>
      <c r="K2160" s="353">
        <f t="array" aca="1" ref="K2160" ca="1">INDEX($B$3:$E$5837,MATCH(H2160&amp;I2160,$B$3:$B$5837&amp;$C$3:$C$5837,0),4)</f>
        <v>4</v>
      </c>
      <c r="L2160">
        <f t="shared" ca="1" si="135"/>
        <v>4</v>
      </c>
    </row>
    <row r="2161" spans="1:12">
      <c r="A2161" s="6" t="s">
        <v>108</v>
      </c>
      <c r="B2161">
        <v>311910</v>
      </c>
      <c r="C2161" s="350" t="s">
        <v>574</v>
      </c>
      <c r="D2161" s="351">
        <f t="shared" ca="1" si="132"/>
        <v>5.5556828761680783E-8</v>
      </c>
      <c r="E2161" s="375">
        <f t="shared" ca="1" si="133"/>
        <v>4</v>
      </c>
      <c r="G2161" s="6" t="s">
        <v>108</v>
      </c>
      <c r="H2161" s="6" t="s">
        <v>351</v>
      </c>
      <c r="I2161" t="s">
        <v>576</v>
      </c>
      <c r="J2161" s="352">
        <f t="shared" ca="1" si="134"/>
        <v>5.1146555922743519E-10</v>
      </c>
      <c r="K2161" s="353">
        <f t="array" aca="1" ref="K2161" ca="1">INDEX($B$3:$E$5837,MATCH(H2161&amp;I2161,$B$3:$B$5837&amp;$C$3:$C$5837,0),4)</f>
        <v>4</v>
      </c>
      <c r="L2161">
        <f t="shared" ca="1" si="135"/>
        <v>4</v>
      </c>
    </row>
    <row r="2162" spans="1:12">
      <c r="A2162" s="6" t="s">
        <v>108</v>
      </c>
      <c r="B2162">
        <v>311920</v>
      </c>
      <c r="C2162" s="350" t="s">
        <v>574</v>
      </c>
      <c r="D2162" s="351">
        <f t="shared" ca="1" si="132"/>
        <v>0</v>
      </c>
      <c r="E2162" s="375" t="str">
        <f t="shared" ca="1" si="133"/>
        <v/>
      </c>
      <c r="G2162" s="6" t="s">
        <v>108</v>
      </c>
      <c r="H2162" t="s">
        <v>351</v>
      </c>
      <c r="I2162" t="s">
        <v>577</v>
      </c>
      <c r="J2162" s="352">
        <f t="shared" ca="1" si="134"/>
        <v>2.3127408273771326E-11</v>
      </c>
      <c r="K2162" s="353">
        <f t="array" aca="1" ref="K2162" ca="1">INDEX($B$3:$E$5837,MATCH(H2162&amp;I2162,$B$3:$B$5837&amp;$C$3:$C$5837,0),4)</f>
        <v>4</v>
      </c>
      <c r="L2162">
        <f t="shared" ca="1" si="135"/>
        <v>4</v>
      </c>
    </row>
    <row r="2163" spans="1:12">
      <c r="A2163" s="6" t="s">
        <v>108</v>
      </c>
      <c r="B2163">
        <v>311930</v>
      </c>
      <c r="C2163" s="350" t="s">
        <v>574</v>
      </c>
      <c r="D2163" s="351">
        <f t="shared" ca="1" si="132"/>
        <v>0</v>
      </c>
      <c r="E2163" s="375" t="str">
        <f t="shared" ca="1" si="133"/>
        <v/>
      </c>
      <c r="G2163" s="6" t="s">
        <v>108</v>
      </c>
      <c r="H2163" s="6" t="s">
        <v>356</v>
      </c>
      <c r="I2163" t="s">
        <v>569</v>
      </c>
      <c r="J2163" s="352">
        <f t="shared" ca="1" si="134"/>
        <v>6.016474862909877E-2</v>
      </c>
      <c r="K2163" s="353">
        <f t="array" aca="1" ref="K2163" ca="1">INDEX($B$3:$E$5837,MATCH(H2163&amp;I2163,$B$3:$B$5837&amp;$C$3:$C$5837,0),4)</f>
        <v>4</v>
      </c>
      <c r="L2163">
        <f t="shared" ca="1" si="135"/>
        <v>4</v>
      </c>
    </row>
    <row r="2164" spans="1:12">
      <c r="A2164" s="6" t="s">
        <v>108</v>
      </c>
      <c r="B2164">
        <v>311940</v>
      </c>
      <c r="C2164" s="350" t="s">
        <v>574</v>
      </c>
      <c r="D2164" s="351">
        <f t="shared" ca="1" si="132"/>
        <v>0</v>
      </c>
      <c r="E2164" s="375" t="str">
        <f t="shared" ca="1" si="133"/>
        <v/>
      </c>
      <c r="G2164" s="6" t="s">
        <v>108</v>
      </c>
      <c r="H2164" s="6" t="s">
        <v>356</v>
      </c>
      <c r="I2164" t="s">
        <v>575</v>
      </c>
      <c r="J2164" s="352">
        <f t="shared" ca="1" si="134"/>
        <v>9.3786513905958285E-7</v>
      </c>
      <c r="K2164" s="353">
        <f t="array" aca="1" ref="K2164" ca="1">INDEX($B$3:$E$5837,MATCH(H2164&amp;I2164,$B$3:$B$5837&amp;$C$3:$C$5837,0),4)</f>
        <v>4</v>
      </c>
      <c r="L2164">
        <f t="shared" ca="1" si="135"/>
        <v>4</v>
      </c>
    </row>
    <row r="2165" spans="1:12">
      <c r="A2165" s="6" t="s">
        <v>108</v>
      </c>
      <c r="B2165">
        <v>311990</v>
      </c>
      <c r="C2165" s="350" t="s">
        <v>574</v>
      </c>
      <c r="D2165" s="351">
        <f t="shared" ca="1" si="132"/>
        <v>2.3420231170710138E-9</v>
      </c>
      <c r="E2165" s="375">
        <f t="shared" ca="1" si="133"/>
        <v>4</v>
      </c>
      <c r="G2165" s="6" t="s">
        <v>108</v>
      </c>
      <c r="H2165" s="6" t="s">
        <v>356</v>
      </c>
      <c r="I2165" t="s">
        <v>570</v>
      </c>
      <c r="J2165" s="352">
        <f t="shared" ca="1" si="134"/>
        <v>2.3431373261876319E-6</v>
      </c>
      <c r="K2165" s="353">
        <f t="array" aca="1" ref="K2165" ca="1">INDEX($B$3:$E$5837,MATCH(H2165&amp;I2165,$B$3:$B$5837&amp;$C$3:$C$5837,0),4)</f>
        <v>4</v>
      </c>
      <c r="L2165">
        <f t="shared" ca="1" si="135"/>
        <v>4</v>
      </c>
    </row>
    <row r="2166" spans="1:12">
      <c r="A2166" s="6" t="s">
        <v>108</v>
      </c>
      <c r="B2166">
        <v>312110</v>
      </c>
      <c r="C2166" s="350" t="s">
        <v>574</v>
      </c>
      <c r="D2166" s="351">
        <f t="shared" ca="1" si="132"/>
        <v>8.0075727290755068E-8</v>
      </c>
      <c r="E2166" s="375">
        <f t="shared" ca="1" si="133"/>
        <v>4</v>
      </c>
      <c r="G2166" s="6" t="s">
        <v>108</v>
      </c>
      <c r="H2166" s="6" t="s">
        <v>356</v>
      </c>
      <c r="I2166" t="s">
        <v>574</v>
      </c>
      <c r="J2166" s="352">
        <f t="shared" ca="1" si="134"/>
        <v>8.2905440034773225E-8</v>
      </c>
      <c r="K2166" s="353">
        <f t="array" aca="1" ref="K2166" ca="1">INDEX($B$3:$E$5837,MATCH(H2166&amp;I2166,$B$3:$B$5837&amp;$C$3:$C$5837,0),4)</f>
        <v>4</v>
      </c>
      <c r="L2166">
        <f t="shared" ca="1" si="135"/>
        <v>4</v>
      </c>
    </row>
    <row r="2167" spans="1:12">
      <c r="A2167" s="6" t="s">
        <v>108</v>
      </c>
      <c r="B2167">
        <v>312120</v>
      </c>
      <c r="C2167" s="350" t="s">
        <v>574</v>
      </c>
      <c r="D2167" s="351">
        <f t="shared" ca="1" si="132"/>
        <v>4.1672056330506627E-8</v>
      </c>
      <c r="E2167" s="375">
        <f t="shared" ca="1" si="133"/>
        <v>4</v>
      </c>
      <c r="G2167" s="6" t="s">
        <v>108</v>
      </c>
      <c r="H2167" s="6" t="s">
        <v>356</v>
      </c>
      <c r="I2167" t="s">
        <v>573</v>
      </c>
      <c r="J2167" s="352">
        <f t="shared" ca="1" si="134"/>
        <v>2.6212198746314933E-8</v>
      </c>
      <c r="K2167" s="353">
        <f t="array" aca="1" ref="K2167" ca="1">INDEX($B$3:$E$5837,MATCH(H2167&amp;I2167,$B$3:$B$5837&amp;$C$3:$C$5837,0),4)</f>
        <v>4</v>
      </c>
      <c r="L2167">
        <f t="shared" ca="1" si="135"/>
        <v>4</v>
      </c>
    </row>
    <row r="2168" spans="1:12">
      <c r="A2168" s="6" t="s">
        <v>108</v>
      </c>
      <c r="B2168">
        <v>312130</v>
      </c>
      <c r="C2168" s="350" t="s">
        <v>574</v>
      </c>
      <c r="D2168" s="351">
        <f t="shared" ca="1" si="132"/>
        <v>0</v>
      </c>
      <c r="E2168" s="375" t="str">
        <f t="shared" ca="1" si="133"/>
        <v/>
      </c>
      <c r="G2168" s="6" t="s">
        <v>108</v>
      </c>
      <c r="H2168" s="6" t="s">
        <v>356</v>
      </c>
      <c r="I2168" t="s">
        <v>576</v>
      </c>
      <c r="J2168" s="352">
        <f t="shared" ca="1" si="134"/>
        <v>5.1852654902525679E-8</v>
      </c>
      <c r="K2168" s="353">
        <f t="array" aca="1" ref="K2168" ca="1">INDEX($B$3:$E$5837,MATCH(H2168&amp;I2168,$B$3:$B$5837&amp;$C$3:$C$5837,0),4)</f>
        <v>4</v>
      </c>
      <c r="L2168">
        <f t="shared" ca="1" si="135"/>
        <v>4</v>
      </c>
    </row>
    <row r="2169" spans="1:12">
      <c r="A2169" s="6" t="s">
        <v>108</v>
      </c>
      <c r="B2169">
        <v>312140</v>
      </c>
      <c r="C2169" s="350" t="s">
        <v>574</v>
      </c>
      <c r="D2169" s="351">
        <f t="shared" ca="1" si="132"/>
        <v>0</v>
      </c>
      <c r="E2169" s="375" t="str">
        <f t="shared" ca="1" si="133"/>
        <v/>
      </c>
      <c r="G2169" s="6" t="s">
        <v>108</v>
      </c>
      <c r="H2169" s="6" t="s">
        <v>356</v>
      </c>
      <c r="I2169" t="s">
        <v>571</v>
      </c>
      <c r="J2169" s="352">
        <f t="shared" ca="1" si="134"/>
        <v>2.874083081790525E-7</v>
      </c>
      <c r="K2169" s="353">
        <f t="array" aca="1" ref="K2169" ca="1">INDEX($B$3:$E$5837,MATCH(H2169&amp;I2169,$B$3:$B$5837&amp;$C$3:$C$5837,0),4)</f>
        <v>4</v>
      </c>
      <c r="L2169">
        <f t="shared" ca="1" si="135"/>
        <v>4</v>
      </c>
    </row>
    <row r="2170" spans="1:12">
      <c r="A2170" s="6" t="s">
        <v>108</v>
      </c>
      <c r="B2170">
        <v>312200</v>
      </c>
      <c r="C2170" s="350" t="s">
        <v>574</v>
      </c>
      <c r="D2170" s="351">
        <f t="shared" ca="1" si="132"/>
        <v>1.0462327062996006E-8</v>
      </c>
      <c r="E2170" s="375">
        <f t="shared" ca="1" si="133"/>
        <v>4</v>
      </c>
      <c r="G2170" s="6" t="s">
        <v>108</v>
      </c>
      <c r="H2170" t="s">
        <v>356</v>
      </c>
      <c r="I2170" t="s">
        <v>577</v>
      </c>
      <c r="J2170" s="352">
        <f t="shared" ca="1" si="134"/>
        <v>2.3446691539134921E-9</v>
      </c>
      <c r="K2170" s="353">
        <f t="array" aca="1" ref="K2170" ca="1">INDEX($B$3:$E$5837,MATCH(H2170&amp;I2170,$B$3:$B$5837&amp;$C$3:$C$5837,0),4)</f>
        <v>4</v>
      </c>
      <c r="L2170">
        <f t="shared" ca="1" si="135"/>
        <v>4</v>
      </c>
    </row>
    <row r="2171" spans="1:12">
      <c r="A2171" s="6" t="s">
        <v>108</v>
      </c>
      <c r="B2171">
        <v>313100</v>
      </c>
      <c r="C2171" s="350" t="s">
        <v>574</v>
      </c>
      <c r="D2171" s="351">
        <f t="shared" ca="1" si="132"/>
        <v>0</v>
      </c>
      <c r="E2171" s="375" t="str">
        <f t="shared" ca="1" si="133"/>
        <v/>
      </c>
      <c r="G2171" s="6" t="s">
        <v>108</v>
      </c>
      <c r="H2171" s="6" t="s">
        <v>157</v>
      </c>
      <c r="I2171" t="s">
        <v>569</v>
      </c>
      <c r="J2171" s="352">
        <f t="shared" ca="1" si="134"/>
        <v>7.0480944251333263E-2</v>
      </c>
      <c r="K2171" s="353">
        <f t="array" aca="1" ref="K2171" ca="1">INDEX($B$3:$E$5837,MATCH(H2171&amp;I2171,$B$3:$B$5837&amp;$C$3:$C$5837,0),4)</f>
        <v>4</v>
      </c>
      <c r="L2171">
        <f t="shared" ca="1" si="135"/>
        <v>4</v>
      </c>
    </row>
    <row r="2172" spans="1:12">
      <c r="A2172" s="6" t="s">
        <v>108</v>
      </c>
      <c r="B2172">
        <v>313200</v>
      </c>
      <c r="C2172" s="350" t="s">
        <v>574</v>
      </c>
      <c r="D2172" s="351">
        <f t="shared" ca="1" si="132"/>
        <v>0</v>
      </c>
      <c r="E2172" s="375" t="str">
        <f t="shared" ca="1" si="133"/>
        <v/>
      </c>
      <c r="G2172" s="6" t="s">
        <v>108</v>
      </c>
      <c r="H2172" s="6" t="s">
        <v>157</v>
      </c>
      <c r="I2172" t="s">
        <v>575</v>
      </c>
      <c r="J2172" s="352">
        <f t="shared" ca="1" si="134"/>
        <v>2.4009075770848299E-6</v>
      </c>
      <c r="K2172" s="353">
        <f t="array" aca="1" ref="K2172" ca="1">INDEX($B$3:$E$5837,MATCH(H2172&amp;I2172,$B$3:$B$5837&amp;$C$3:$C$5837,0),4)</f>
        <v>4</v>
      </c>
      <c r="L2172">
        <f t="shared" ca="1" si="135"/>
        <v>4</v>
      </c>
    </row>
    <row r="2173" spans="1:12">
      <c r="A2173" s="6" t="s">
        <v>108</v>
      </c>
      <c r="B2173">
        <v>313300</v>
      </c>
      <c r="C2173" s="350" t="s">
        <v>574</v>
      </c>
      <c r="D2173" s="351">
        <f t="shared" ca="1" si="132"/>
        <v>0</v>
      </c>
      <c r="E2173" s="375" t="str">
        <f t="shared" ca="1" si="133"/>
        <v/>
      </c>
      <c r="G2173" s="6" t="s">
        <v>108</v>
      </c>
      <c r="H2173" s="6" t="s">
        <v>157</v>
      </c>
      <c r="I2173" t="s">
        <v>574</v>
      </c>
      <c r="J2173" s="352">
        <f t="shared" ca="1" si="134"/>
        <v>2.1223552392685052E-7</v>
      </c>
      <c r="K2173" s="353">
        <f t="array" aca="1" ref="K2173" ca="1">INDEX($B$3:$E$5837,MATCH(H2173&amp;I2173,$B$3:$B$5837&amp;$C$3:$C$5837,0),4)</f>
        <v>4</v>
      </c>
      <c r="L2173">
        <f t="shared" ca="1" si="135"/>
        <v>4</v>
      </c>
    </row>
    <row r="2174" spans="1:12">
      <c r="A2174" s="6" t="s">
        <v>108</v>
      </c>
      <c r="B2174">
        <v>314110</v>
      </c>
      <c r="C2174" s="350" t="s">
        <v>574</v>
      </c>
      <c r="D2174" s="351">
        <f t="shared" ca="1" si="132"/>
        <v>4.8438032943926036E-8</v>
      </c>
      <c r="E2174" s="375">
        <f t="shared" ca="1" si="133"/>
        <v>4</v>
      </c>
      <c r="G2174" s="6" t="s">
        <v>108</v>
      </c>
      <c r="H2174" s="6" t="s">
        <v>157</v>
      </c>
      <c r="I2174" t="s">
        <v>570</v>
      </c>
      <c r="J2174" s="352">
        <f t="shared" ca="1" si="134"/>
        <v>1.2453731494039111E-6</v>
      </c>
      <c r="K2174" s="353">
        <f t="array" aca="1" ref="K2174" ca="1">INDEX($B$3:$E$5837,MATCH(H2174&amp;I2174,$B$3:$B$5837&amp;$C$3:$C$5837,0),4)</f>
        <v>4</v>
      </c>
      <c r="L2174">
        <f t="shared" ca="1" si="135"/>
        <v>4</v>
      </c>
    </row>
    <row r="2175" spans="1:12">
      <c r="A2175" s="6" t="s">
        <v>108</v>
      </c>
      <c r="B2175">
        <v>314120</v>
      </c>
      <c r="C2175" s="350" t="s">
        <v>574</v>
      </c>
      <c r="D2175" s="351">
        <f t="shared" ca="1" si="132"/>
        <v>0</v>
      </c>
      <c r="E2175" s="375" t="str">
        <f t="shared" ca="1" si="133"/>
        <v/>
      </c>
      <c r="G2175" s="6" t="s">
        <v>108</v>
      </c>
      <c r="H2175" t="s">
        <v>157</v>
      </c>
      <c r="I2175" t="s">
        <v>573</v>
      </c>
      <c r="J2175" s="352">
        <f t="shared" ca="1" si="134"/>
        <v>6.7102469172897617E-8</v>
      </c>
      <c r="K2175" s="353">
        <f t="array" aca="1" ref="K2175" ca="1">INDEX($B$3:$E$5837,MATCH(H2175&amp;I2175,$B$3:$B$5837&amp;$C$3:$C$5837,0),4)</f>
        <v>4</v>
      </c>
      <c r="L2175">
        <f t="shared" ca="1" si="135"/>
        <v>4</v>
      </c>
    </row>
    <row r="2176" spans="1:12">
      <c r="A2176" s="6" t="s">
        <v>108</v>
      </c>
      <c r="B2176">
        <v>314900</v>
      </c>
      <c r="C2176" s="350" t="s">
        <v>574</v>
      </c>
      <c r="D2176" s="351">
        <f t="shared" ca="1" si="132"/>
        <v>0</v>
      </c>
      <c r="E2176" s="375" t="str">
        <f t="shared" ca="1" si="133"/>
        <v/>
      </c>
      <c r="G2176" s="6" t="s">
        <v>108</v>
      </c>
      <c r="H2176" s="6" t="s">
        <v>157</v>
      </c>
      <c r="I2176" t="s">
        <v>576</v>
      </c>
      <c r="J2176" s="352">
        <f t="shared" ca="1" si="134"/>
        <v>1.327412938839703E-7</v>
      </c>
      <c r="K2176" s="353">
        <f t="array" aca="1" ref="K2176" ca="1">INDEX($B$3:$E$5837,MATCH(H2176&amp;I2176,$B$3:$B$5837&amp;$C$3:$C$5837,0),4)</f>
        <v>4</v>
      </c>
      <c r="L2176">
        <f t="shared" ca="1" si="135"/>
        <v>4</v>
      </c>
    </row>
    <row r="2177" spans="1:12">
      <c r="A2177" s="6" t="s">
        <v>108</v>
      </c>
      <c r="B2177">
        <v>315000</v>
      </c>
      <c r="C2177" s="350" t="s">
        <v>574</v>
      </c>
      <c r="D2177" s="351">
        <f t="shared" ca="1" si="132"/>
        <v>2.823813217394095E-10</v>
      </c>
      <c r="E2177" s="375">
        <f t="shared" ca="1" si="133"/>
        <v>4</v>
      </c>
      <c r="G2177" s="6" t="s">
        <v>108</v>
      </c>
      <c r="H2177" t="s">
        <v>157</v>
      </c>
      <c r="I2177" t="s">
        <v>571</v>
      </c>
      <c r="J2177" s="352">
        <f t="shared" ca="1" si="134"/>
        <v>1.8743987135228079E-7</v>
      </c>
      <c r="K2177" s="353">
        <f t="array" aca="1" ref="K2177" ca="1">INDEX($B$3:$E$5837,MATCH(H2177&amp;I2177,$B$3:$B$5837&amp;$C$3:$C$5837,0),4)</f>
        <v>4</v>
      </c>
      <c r="L2177">
        <f t="shared" ca="1" si="135"/>
        <v>4</v>
      </c>
    </row>
    <row r="2178" spans="1:12">
      <c r="A2178" s="6" t="s">
        <v>108</v>
      </c>
      <c r="B2178">
        <v>316000</v>
      </c>
      <c r="C2178" s="350" t="s">
        <v>574</v>
      </c>
      <c r="D2178" s="351">
        <f t="shared" ca="1" si="132"/>
        <v>1.8165001645533283E-8</v>
      </c>
      <c r="E2178" s="375">
        <f t="shared" ca="1" si="133"/>
        <v>4</v>
      </c>
      <c r="G2178" s="6" t="s">
        <v>108</v>
      </c>
      <c r="H2178" s="6" t="s">
        <v>157</v>
      </c>
      <c r="I2178" t="s">
        <v>577</v>
      </c>
      <c r="J2178" s="352">
        <f t="shared" ca="1" si="134"/>
        <v>6.0022850865665319E-9</v>
      </c>
      <c r="K2178" s="353">
        <f t="array" aca="1" ref="K2178" ca="1">INDEX($B$3:$E$5837,MATCH(H2178&amp;I2178,$B$3:$B$5837&amp;$C$3:$C$5837,0),4)</f>
        <v>4</v>
      </c>
      <c r="L2178">
        <f t="shared" ca="1" si="135"/>
        <v>4</v>
      </c>
    </row>
    <row r="2179" spans="1:12">
      <c r="A2179" s="6" t="s">
        <v>108</v>
      </c>
      <c r="B2179">
        <v>322110</v>
      </c>
      <c r="C2179" s="350" t="s">
        <v>574</v>
      </c>
      <c r="D2179" s="351">
        <f t="shared" ref="D2179:D2242" ca="1" si="136">OFFSET(matrix1,MOD(ROW()-ROW($D$3),ROWS(matrix1)),TRUNC((ROW()-ROW($D$3))/ROWS(matrix1)),1,1)</f>
        <v>0</v>
      </c>
      <c r="E2179" s="375" t="str">
        <f t="shared" ref="E2179:E2242" ca="1" si="137">OFFSET(matrix4,MOD(ROW()-ROW($E$3),ROWS(matrix4)),TRUNC((ROW()-ROW($E$3))/ROWS(matrix4)),1,1)</f>
        <v/>
      </c>
      <c r="G2179" s="6" t="s">
        <v>108</v>
      </c>
      <c r="H2179" s="6" t="s">
        <v>396</v>
      </c>
      <c r="I2179" t="s">
        <v>569</v>
      </c>
      <c r="J2179" s="352">
        <f t="shared" ca="1" si="134"/>
        <v>0.34065157667193202</v>
      </c>
      <c r="K2179" s="353">
        <f t="array" aca="1" ref="K2179" ca="1">INDEX($B$3:$E$5837,MATCH(H2179&amp;I2179,$B$3:$B$5837&amp;$C$3:$C$5837,0),4)</f>
        <v>4</v>
      </c>
      <c r="L2179">
        <f t="shared" ca="1" si="135"/>
        <v>4</v>
      </c>
    </row>
    <row r="2180" spans="1:12">
      <c r="A2180" s="6" t="s">
        <v>108</v>
      </c>
      <c r="B2180">
        <v>322120</v>
      </c>
      <c r="C2180" s="350" t="s">
        <v>574</v>
      </c>
      <c r="D2180" s="351">
        <f t="shared" ca="1" si="136"/>
        <v>1.750363460822863E-9</v>
      </c>
      <c r="E2180" s="375">
        <f t="shared" ca="1" si="137"/>
        <v>4</v>
      </c>
      <c r="G2180" s="6" t="s">
        <v>108</v>
      </c>
      <c r="H2180" s="6" t="s">
        <v>396</v>
      </c>
      <c r="I2180" t="s">
        <v>570</v>
      </c>
      <c r="J2180" s="352">
        <f t="shared" ref="J2180:J2243" ca="1" si="138">SUMIFS(D$3:D$5837,B$3:B$5837,H2180,C$3:C$5837,I2180)</f>
        <v>9.4857938053467805E-6</v>
      </c>
      <c r="K2180" s="353">
        <f t="array" aca="1" ref="K2180" ca="1">INDEX($B$3:$E$5837,MATCH(H2180&amp;I2180,$B$3:$B$5837&amp;$C$3:$C$5837,0),4)</f>
        <v>4</v>
      </c>
      <c r="L2180">
        <f t="shared" ref="L2180:L2243" ca="1" si="139">IF(K2180&gt;2,4,1)</f>
        <v>4</v>
      </c>
    </row>
    <row r="2181" spans="1:12">
      <c r="A2181" s="6" t="s">
        <v>108</v>
      </c>
      <c r="B2181">
        <v>322130</v>
      </c>
      <c r="C2181" s="350" t="s">
        <v>574</v>
      </c>
      <c r="D2181" s="351">
        <f t="shared" ca="1" si="136"/>
        <v>1.7298362955124403E-9</v>
      </c>
      <c r="E2181" s="375">
        <f t="shared" ca="1" si="137"/>
        <v>4</v>
      </c>
      <c r="G2181" s="6" t="s">
        <v>108</v>
      </c>
      <c r="H2181" s="6" t="s">
        <v>396</v>
      </c>
      <c r="I2181" t="s">
        <v>571</v>
      </c>
      <c r="J2181" s="352">
        <f t="shared" ca="1" si="138"/>
        <v>1.4860459257087594E-6</v>
      </c>
      <c r="K2181" s="353">
        <f t="array" aca="1" ref="K2181" ca="1">INDEX($B$3:$E$5837,MATCH(H2181&amp;I2181,$B$3:$B$5837&amp;$C$3:$C$5837,0),4)</f>
        <v>4</v>
      </c>
      <c r="L2181">
        <f t="shared" ca="1" si="139"/>
        <v>4</v>
      </c>
    </row>
    <row r="2182" spans="1:12">
      <c r="A2182" s="6" t="s">
        <v>108</v>
      </c>
      <c r="B2182">
        <v>322210</v>
      </c>
      <c r="C2182" s="350" t="s">
        <v>574</v>
      </c>
      <c r="D2182" s="351">
        <f t="shared" ca="1" si="136"/>
        <v>8.1862985426048876E-9</v>
      </c>
      <c r="E2182" s="375">
        <f t="shared" ca="1" si="137"/>
        <v>4</v>
      </c>
      <c r="G2182" s="6" t="s">
        <v>108</v>
      </c>
      <c r="H2182" s="6" t="s">
        <v>409</v>
      </c>
      <c r="I2182" t="s">
        <v>569</v>
      </c>
      <c r="J2182" s="352">
        <f t="shared" ca="1" si="138"/>
        <v>0.13606956459433048</v>
      </c>
      <c r="K2182" s="353">
        <f t="array" aca="1" ref="K2182" ca="1">INDEX($B$3:$E$5837,MATCH(H2182&amp;I2182,$B$3:$B$5837&amp;$C$3:$C$5837,0),4)</f>
        <v>4</v>
      </c>
      <c r="L2182">
        <f t="shared" ca="1" si="139"/>
        <v>4</v>
      </c>
    </row>
    <row r="2183" spans="1:12">
      <c r="A2183" s="6" t="s">
        <v>108</v>
      </c>
      <c r="B2183">
        <v>322220</v>
      </c>
      <c r="C2183" s="350" t="s">
        <v>574</v>
      </c>
      <c r="D2183" s="351">
        <f t="shared" ca="1" si="136"/>
        <v>0</v>
      </c>
      <c r="E2183" s="375" t="str">
        <f t="shared" ca="1" si="137"/>
        <v/>
      </c>
      <c r="G2183" s="6" t="s">
        <v>108</v>
      </c>
      <c r="H2183" s="6" t="s">
        <v>409</v>
      </c>
      <c r="I2183" t="s">
        <v>575</v>
      </c>
      <c r="J2183" s="352">
        <f t="shared" ca="1" si="138"/>
        <v>2.3508550429204055E-6</v>
      </c>
      <c r="K2183" s="353">
        <f t="array" aca="1" ref="K2183" ca="1">INDEX($B$3:$E$5837,MATCH(H2183&amp;I2183,$B$3:$B$5837&amp;$C$3:$C$5837,0),4)</f>
        <v>4</v>
      </c>
      <c r="L2183">
        <f t="shared" ca="1" si="139"/>
        <v>4</v>
      </c>
    </row>
    <row r="2184" spans="1:12">
      <c r="A2184" s="6" t="s">
        <v>108</v>
      </c>
      <c r="B2184">
        <v>322230</v>
      </c>
      <c r="C2184" s="350" t="s">
        <v>574</v>
      </c>
      <c r="D2184" s="351">
        <f t="shared" ca="1" si="136"/>
        <v>0</v>
      </c>
      <c r="E2184" s="375" t="str">
        <f t="shared" ca="1" si="137"/>
        <v/>
      </c>
      <c r="G2184" s="6" t="s">
        <v>108</v>
      </c>
      <c r="H2184" s="6" t="s">
        <v>409</v>
      </c>
      <c r="I2184" t="s">
        <v>570</v>
      </c>
      <c r="J2184" s="352">
        <f t="shared" ca="1" si="138"/>
        <v>8.9722280201152166E-6</v>
      </c>
      <c r="K2184" s="353">
        <f t="array" aca="1" ref="K2184" ca="1">INDEX($B$3:$E$5837,MATCH(H2184&amp;I2184,$B$3:$B$5837&amp;$C$3:$C$5837,0),4)</f>
        <v>4</v>
      </c>
      <c r="L2184">
        <f t="shared" ca="1" si="139"/>
        <v>4</v>
      </c>
    </row>
    <row r="2185" spans="1:12">
      <c r="A2185" s="6" t="s">
        <v>108</v>
      </c>
      <c r="B2185">
        <v>322291</v>
      </c>
      <c r="C2185" s="350" t="s">
        <v>574</v>
      </c>
      <c r="D2185" s="351">
        <f t="shared" ca="1" si="136"/>
        <v>0</v>
      </c>
      <c r="E2185" s="375" t="str">
        <f t="shared" ca="1" si="137"/>
        <v/>
      </c>
      <c r="G2185" s="6" t="s">
        <v>108</v>
      </c>
      <c r="H2185" s="6" t="s">
        <v>409</v>
      </c>
      <c r="I2185" t="s">
        <v>574</v>
      </c>
      <c r="J2185" s="352">
        <f t="shared" ca="1" si="138"/>
        <v>2.0781097801194624E-7</v>
      </c>
      <c r="K2185" s="353">
        <f t="array" aca="1" ref="K2185" ca="1">INDEX($B$3:$E$5837,MATCH(H2185&amp;I2185,$B$3:$B$5837&amp;$C$3:$C$5837,0),4)</f>
        <v>4</v>
      </c>
      <c r="L2185">
        <f t="shared" ca="1" si="139"/>
        <v>4</v>
      </c>
    </row>
    <row r="2186" spans="1:12">
      <c r="A2186" s="6" t="s">
        <v>108</v>
      </c>
      <c r="B2186">
        <v>322299</v>
      </c>
      <c r="C2186" s="350" t="s">
        <v>574</v>
      </c>
      <c r="D2186" s="351">
        <f t="shared" ca="1" si="136"/>
        <v>0</v>
      </c>
      <c r="E2186" s="375" t="str">
        <f t="shared" ca="1" si="137"/>
        <v/>
      </c>
      <c r="G2186" s="6" t="s">
        <v>108</v>
      </c>
      <c r="H2186" t="s">
        <v>409</v>
      </c>
      <c r="I2186" t="s">
        <v>573</v>
      </c>
      <c r="J2186" s="352">
        <f t="shared" ca="1" si="138"/>
        <v>6.570356125038949E-8</v>
      </c>
      <c r="K2186" s="353">
        <f t="array" aca="1" ref="K2186" ca="1">INDEX($B$3:$E$5837,MATCH(H2186&amp;I2186,$B$3:$B$5837&amp;$C$3:$C$5837,0),4)</f>
        <v>4</v>
      </c>
      <c r="L2186">
        <f t="shared" ca="1" si="139"/>
        <v>4</v>
      </c>
    </row>
    <row r="2187" spans="1:12">
      <c r="A2187" s="6" t="s">
        <v>108</v>
      </c>
      <c r="B2187">
        <v>323110</v>
      </c>
      <c r="C2187" s="350" t="s">
        <v>574</v>
      </c>
      <c r="D2187" s="351">
        <f t="shared" ca="1" si="136"/>
        <v>2.2925242294733013E-9</v>
      </c>
      <c r="E2187" s="375">
        <f t="shared" ca="1" si="137"/>
        <v>4</v>
      </c>
      <c r="G2187" s="6" t="s">
        <v>108</v>
      </c>
      <c r="H2187" t="s">
        <v>409</v>
      </c>
      <c r="I2187" t="s">
        <v>571</v>
      </c>
      <c r="J2187" s="352">
        <f t="shared" ca="1" si="138"/>
        <v>1.4705753397645931E-6</v>
      </c>
      <c r="K2187" s="353">
        <f t="array" aca="1" ref="K2187" ca="1">INDEX($B$3:$E$5837,MATCH(H2187&amp;I2187,$B$3:$B$5837&amp;$C$3:$C$5837,0),4)</f>
        <v>4</v>
      </c>
      <c r="L2187">
        <f t="shared" ca="1" si="139"/>
        <v>4</v>
      </c>
    </row>
    <row r="2188" spans="1:12">
      <c r="A2188" s="6" t="s">
        <v>108</v>
      </c>
      <c r="B2188">
        <v>323120</v>
      </c>
      <c r="C2188" s="350" t="s">
        <v>574</v>
      </c>
      <c r="D2188" s="351">
        <f t="shared" ca="1" si="136"/>
        <v>7.872710287865013E-9</v>
      </c>
      <c r="E2188" s="375">
        <f t="shared" ca="1" si="137"/>
        <v>4</v>
      </c>
      <c r="G2188" s="6" t="s">
        <v>108</v>
      </c>
      <c r="H2188" s="6" t="s">
        <v>409</v>
      </c>
      <c r="I2188" t="s">
        <v>576</v>
      </c>
      <c r="J2188" s="352">
        <f t="shared" ca="1" si="138"/>
        <v>1.2997399113122355E-7</v>
      </c>
      <c r="K2188" s="353">
        <f t="array" aca="1" ref="K2188" ca="1">INDEX($B$3:$E$5837,MATCH(H2188&amp;I2188,$B$3:$B$5837&amp;$C$3:$C$5837,0),4)</f>
        <v>4</v>
      </c>
      <c r="L2188">
        <f t="shared" ca="1" si="139"/>
        <v>4</v>
      </c>
    </row>
    <row r="2189" spans="1:12">
      <c r="A2189" s="6" t="s">
        <v>108</v>
      </c>
      <c r="B2189">
        <v>324110</v>
      </c>
      <c r="C2189" s="350" t="s">
        <v>574</v>
      </c>
      <c r="D2189" s="351">
        <f t="shared" ca="1" si="136"/>
        <v>1.5473646271817058E-10</v>
      </c>
      <c r="E2189" s="375">
        <f t="shared" ca="1" si="137"/>
        <v>4</v>
      </c>
      <c r="G2189" s="6" t="s">
        <v>108</v>
      </c>
      <c r="H2189" t="s">
        <v>409</v>
      </c>
      <c r="I2189" t="s">
        <v>577</v>
      </c>
      <c r="J2189" s="352">
        <f t="shared" ca="1" si="138"/>
        <v>5.8771534145990616E-9</v>
      </c>
      <c r="K2189" s="353">
        <f t="array" aca="1" ref="K2189" ca="1">INDEX($B$3:$E$5837,MATCH(H2189&amp;I2189,$B$3:$B$5837&amp;$C$3:$C$5837,0),4)</f>
        <v>4</v>
      </c>
      <c r="L2189">
        <f t="shared" ca="1" si="139"/>
        <v>4</v>
      </c>
    </row>
    <row r="2190" spans="1:12">
      <c r="A2190" s="6" t="s">
        <v>108</v>
      </c>
      <c r="B2190">
        <v>324121</v>
      </c>
      <c r="C2190" s="350" t="s">
        <v>574</v>
      </c>
      <c r="D2190" s="351">
        <f t="shared" ca="1" si="136"/>
        <v>3.6057918771207548E-8</v>
      </c>
      <c r="E2190" s="375">
        <f t="shared" ca="1" si="137"/>
        <v>4</v>
      </c>
      <c r="G2190" s="6" t="s">
        <v>108</v>
      </c>
      <c r="H2190" s="6" t="s">
        <v>173</v>
      </c>
      <c r="I2190" t="s">
        <v>569</v>
      </c>
      <c r="J2190" s="352">
        <f t="shared" ca="1" si="138"/>
        <v>0.86560157072398858</v>
      </c>
      <c r="K2190" s="353">
        <f t="array" aca="1" ref="K2190" ca="1">INDEX($B$3:$E$5837,MATCH(H2190&amp;I2190,$B$3:$B$5837&amp;$C$3:$C$5837,0),4)</f>
        <v>4</v>
      </c>
      <c r="L2190">
        <f t="shared" ca="1" si="139"/>
        <v>4</v>
      </c>
    </row>
    <row r="2191" spans="1:12">
      <c r="A2191" s="6" t="s">
        <v>108</v>
      </c>
      <c r="B2191">
        <v>324122</v>
      </c>
      <c r="C2191" s="350" t="s">
        <v>574</v>
      </c>
      <c r="D2191" s="351">
        <f t="shared" ca="1" si="136"/>
        <v>0</v>
      </c>
      <c r="E2191" s="375" t="str">
        <f t="shared" ca="1" si="137"/>
        <v/>
      </c>
      <c r="G2191" s="6" t="s">
        <v>108</v>
      </c>
      <c r="H2191" t="s">
        <v>173</v>
      </c>
      <c r="I2191" t="s">
        <v>578</v>
      </c>
      <c r="J2191" s="352">
        <f t="shared" ca="1" si="138"/>
        <v>6.2167533213004623E-5</v>
      </c>
      <c r="K2191" s="353">
        <f t="array" aca="1" ref="K2191" ca="1">INDEX($B$3:$E$5837,MATCH(H2191&amp;I2191,$B$3:$B$5837&amp;$C$3:$C$5837,0),4)</f>
        <v>2</v>
      </c>
      <c r="L2191">
        <f t="shared" ca="1" si="139"/>
        <v>1</v>
      </c>
    </row>
    <row r="2192" spans="1:12">
      <c r="A2192" s="6" t="s">
        <v>108</v>
      </c>
      <c r="B2192">
        <v>324190</v>
      </c>
      <c r="C2192" s="350" t="s">
        <v>574</v>
      </c>
      <c r="D2192" s="351">
        <f t="shared" ca="1" si="136"/>
        <v>3.3321666564184396E-9</v>
      </c>
      <c r="E2192" s="375">
        <f t="shared" ca="1" si="137"/>
        <v>4</v>
      </c>
      <c r="G2192" s="6" t="s">
        <v>108</v>
      </c>
      <c r="H2192" t="s">
        <v>173</v>
      </c>
      <c r="I2192" t="s">
        <v>579</v>
      </c>
      <c r="J2192" s="352">
        <f t="shared" ca="1" si="138"/>
        <v>9.4143047222152478E-6</v>
      </c>
      <c r="K2192" s="353">
        <f t="array" aca="1" ref="K2192" ca="1">INDEX($B$3:$E$5837,MATCH(H2192&amp;I2192,$B$3:$B$5837&amp;$C$3:$C$5837,0),4)</f>
        <v>2</v>
      </c>
      <c r="L2192">
        <f t="shared" ca="1" si="139"/>
        <v>1</v>
      </c>
    </row>
    <row r="2193" spans="1:12">
      <c r="A2193" s="6" t="s">
        <v>108</v>
      </c>
      <c r="B2193">
        <v>325110</v>
      </c>
      <c r="C2193" s="350" t="s">
        <v>574</v>
      </c>
      <c r="D2193" s="351">
        <f t="shared" ca="1" si="136"/>
        <v>1.1488915486002169E-9</v>
      </c>
      <c r="E2193" s="375">
        <f t="shared" ca="1" si="137"/>
        <v>4</v>
      </c>
      <c r="G2193" s="6" t="s">
        <v>108</v>
      </c>
      <c r="H2193" t="s">
        <v>173</v>
      </c>
      <c r="I2193" t="s">
        <v>570</v>
      </c>
      <c r="J2193" s="352">
        <f t="shared" ca="1" si="138"/>
        <v>6.5071874586823657E-6</v>
      </c>
      <c r="K2193" s="353">
        <f t="array" aca="1" ref="K2193" ca="1">INDEX($B$3:$E$5837,MATCH(H2193&amp;I2193,$B$3:$B$5837&amp;$C$3:$C$5837,0),4)</f>
        <v>4</v>
      </c>
      <c r="L2193">
        <f t="shared" ca="1" si="139"/>
        <v>4</v>
      </c>
    </row>
    <row r="2194" spans="1:12">
      <c r="A2194" s="6" t="s">
        <v>108</v>
      </c>
      <c r="B2194">
        <v>325120</v>
      </c>
      <c r="C2194" s="350" t="s">
        <v>574</v>
      </c>
      <c r="D2194" s="351">
        <f t="shared" ca="1" si="136"/>
        <v>0</v>
      </c>
      <c r="E2194" s="375" t="str">
        <f t="shared" ca="1" si="137"/>
        <v/>
      </c>
      <c r="G2194" s="6" t="s">
        <v>108</v>
      </c>
      <c r="H2194" t="s">
        <v>173</v>
      </c>
      <c r="I2194" t="s">
        <v>571</v>
      </c>
      <c r="J2194" s="352">
        <f t="shared" ca="1" si="138"/>
        <v>6.0763671161987077E-7</v>
      </c>
      <c r="K2194" s="353">
        <f t="array" aca="1" ref="K2194" ca="1">INDEX($B$3:$E$5837,MATCH(H2194&amp;I2194,$B$3:$B$5837&amp;$C$3:$C$5837,0),4)</f>
        <v>4</v>
      </c>
      <c r="L2194">
        <f t="shared" ca="1" si="139"/>
        <v>4</v>
      </c>
    </row>
    <row r="2195" spans="1:12">
      <c r="A2195" s="6" t="s">
        <v>108</v>
      </c>
      <c r="B2195">
        <v>325130</v>
      </c>
      <c r="C2195" s="350" t="s">
        <v>574</v>
      </c>
      <c r="D2195" s="351">
        <f t="shared" ca="1" si="136"/>
        <v>0</v>
      </c>
      <c r="E2195" s="375" t="str">
        <f t="shared" ca="1" si="137"/>
        <v/>
      </c>
      <c r="G2195" s="6" t="s">
        <v>108</v>
      </c>
      <c r="H2195" s="6" t="s">
        <v>173</v>
      </c>
      <c r="I2195" t="s">
        <v>575</v>
      </c>
      <c r="J2195" s="352">
        <f t="shared" ca="1" si="138"/>
        <v>1.9005330492016109E-7</v>
      </c>
      <c r="K2195" s="353">
        <f t="array" aca="1" ref="K2195" ca="1">INDEX($B$3:$E$5837,MATCH(H2195&amp;I2195,$B$3:$B$5837&amp;$C$3:$C$5837,0),4)</f>
        <v>4</v>
      </c>
      <c r="L2195">
        <f t="shared" ca="1" si="139"/>
        <v>4</v>
      </c>
    </row>
    <row r="2196" spans="1:12">
      <c r="A2196" s="6" t="s">
        <v>108</v>
      </c>
      <c r="B2196">
        <v>325180</v>
      </c>
      <c r="C2196" s="350" t="s">
        <v>574</v>
      </c>
      <c r="D2196" s="351">
        <f t="shared" ca="1" si="136"/>
        <v>2.9217009317593517E-9</v>
      </c>
      <c r="E2196" s="375">
        <f t="shared" ca="1" si="137"/>
        <v>4</v>
      </c>
      <c r="G2196" s="6" t="s">
        <v>108</v>
      </c>
      <c r="H2196" s="6" t="s">
        <v>173</v>
      </c>
      <c r="I2196" t="s">
        <v>574</v>
      </c>
      <c r="J2196" s="352">
        <f t="shared" ca="1" si="138"/>
        <v>1.6800339641868138E-8</v>
      </c>
      <c r="K2196" s="353">
        <f t="array" aca="1" ref="K2196" ca="1">INDEX($B$3:$E$5837,MATCH(H2196&amp;I2196,$B$3:$B$5837&amp;$C$3:$C$5837,0),4)</f>
        <v>4</v>
      </c>
      <c r="L2196">
        <f t="shared" ca="1" si="139"/>
        <v>4</v>
      </c>
    </row>
    <row r="2197" spans="1:12">
      <c r="A2197" s="6" t="s">
        <v>108</v>
      </c>
      <c r="B2197">
        <v>325190</v>
      </c>
      <c r="C2197" s="350" t="s">
        <v>574</v>
      </c>
      <c r="D2197" s="351">
        <f t="shared" ca="1" si="136"/>
        <v>2.345976546508844E-9</v>
      </c>
      <c r="E2197" s="375">
        <f t="shared" ca="1" si="137"/>
        <v>4</v>
      </c>
      <c r="G2197" s="6" t="s">
        <v>108</v>
      </c>
      <c r="H2197" t="s">
        <v>173</v>
      </c>
      <c r="I2197" t="s">
        <v>573</v>
      </c>
      <c r="J2197" s="352">
        <f t="shared" ca="1" si="138"/>
        <v>5.3117605010423208E-9</v>
      </c>
      <c r="K2197" s="353">
        <f t="array" aca="1" ref="K2197" ca="1">INDEX($B$3:$E$5837,MATCH(H2197&amp;I2197,$B$3:$B$5837&amp;$C$3:$C$5837,0),4)</f>
        <v>4</v>
      </c>
      <c r="L2197">
        <f t="shared" ca="1" si="139"/>
        <v>4</v>
      </c>
    </row>
    <row r="2198" spans="1:12">
      <c r="A2198" s="6" t="s">
        <v>108</v>
      </c>
      <c r="B2198">
        <v>325211</v>
      </c>
      <c r="C2198" s="350" t="s">
        <v>574</v>
      </c>
      <c r="D2198" s="351">
        <f t="shared" ca="1" si="136"/>
        <v>4.1527366378801791E-9</v>
      </c>
      <c r="E2198" s="375">
        <f t="shared" ca="1" si="137"/>
        <v>4</v>
      </c>
      <c r="G2198" s="6" t="s">
        <v>108</v>
      </c>
      <c r="H2198" s="6" t="s">
        <v>173</v>
      </c>
      <c r="I2198" t="s">
        <v>576</v>
      </c>
      <c r="J2198" s="352">
        <f t="shared" ca="1" si="138"/>
        <v>1.0507660454243115E-8</v>
      </c>
      <c r="K2198" s="353">
        <f t="array" aca="1" ref="K2198" ca="1">INDEX($B$3:$E$5837,MATCH(H2198&amp;I2198,$B$3:$B$5837&amp;$C$3:$C$5837,0),4)</f>
        <v>4</v>
      </c>
      <c r="L2198">
        <f t="shared" ca="1" si="139"/>
        <v>4</v>
      </c>
    </row>
    <row r="2199" spans="1:12">
      <c r="A2199" s="6" t="s">
        <v>108</v>
      </c>
      <c r="B2199" t="s">
        <v>396</v>
      </c>
      <c r="C2199" s="350" t="s">
        <v>574</v>
      </c>
      <c r="D2199" s="351">
        <f t="shared" ca="1" si="136"/>
        <v>0</v>
      </c>
      <c r="E2199" s="375" t="str">
        <f t="shared" ca="1" si="137"/>
        <v/>
      </c>
      <c r="G2199" s="6" t="s">
        <v>108</v>
      </c>
      <c r="H2199" s="6" t="s">
        <v>173</v>
      </c>
      <c r="I2199" t="s">
        <v>577</v>
      </c>
      <c r="J2199" s="352">
        <f t="shared" ca="1" si="138"/>
        <v>4.7513454023084993E-10</v>
      </c>
      <c r="K2199" s="353">
        <f t="array" aca="1" ref="K2199" ca="1">INDEX($B$3:$E$5837,MATCH(H2199&amp;I2199,$B$3:$B$5837&amp;$C$3:$C$5837,0),4)</f>
        <v>4</v>
      </c>
      <c r="L2199">
        <f t="shared" ca="1" si="139"/>
        <v>4</v>
      </c>
    </row>
    <row r="2200" spans="1:12">
      <c r="A2200" s="6" t="s">
        <v>108</v>
      </c>
      <c r="B2200">
        <v>325310</v>
      </c>
      <c r="C2200" s="350" t="s">
        <v>574</v>
      </c>
      <c r="D2200" s="351">
        <f t="shared" ca="1" si="136"/>
        <v>4.9908998742746186E-9</v>
      </c>
      <c r="E2200" s="375">
        <f t="shared" ca="1" si="137"/>
        <v>4</v>
      </c>
      <c r="G2200" s="6" t="s">
        <v>108</v>
      </c>
      <c r="H2200" s="6" t="s">
        <v>176</v>
      </c>
      <c r="I2200" t="s">
        <v>569</v>
      </c>
      <c r="J2200" s="352">
        <f t="shared" ca="1" si="138"/>
        <v>0.12093865789163472</v>
      </c>
      <c r="K2200" s="353">
        <f t="array" aca="1" ref="K2200" ca="1">INDEX($B$3:$E$5837,MATCH(H2200&amp;I2200,$B$3:$B$5837&amp;$C$3:$C$5837,0),4)</f>
        <v>4</v>
      </c>
      <c r="L2200">
        <f t="shared" ca="1" si="139"/>
        <v>4</v>
      </c>
    </row>
    <row r="2201" spans="1:12">
      <c r="A2201" s="6" t="s">
        <v>108</v>
      </c>
      <c r="B2201">
        <v>325320</v>
      </c>
      <c r="C2201" s="350" t="s">
        <v>574</v>
      </c>
      <c r="D2201" s="351">
        <f t="shared" ca="1" si="136"/>
        <v>7.0267671923363024E-9</v>
      </c>
      <c r="E2201" s="375">
        <f t="shared" ca="1" si="137"/>
        <v>4</v>
      </c>
      <c r="G2201" s="6" t="s">
        <v>108</v>
      </c>
      <c r="H2201" t="s">
        <v>176</v>
      </c>
      <c r="I2201" t="s">
        <v>570</v>
      </c>
      <c r="J2201" s="352">
        <f t="shared" ca="1" si="138"/>
        <v>2.5069121997271519E-6</v>
      </c>
      <c r="K2201" s="353">
        <f t="array" aca="1" ref="K2201" ca="1">INDEX($B$3:$E$5837,MATCH(H2201&amp;I2201,$B$3:$B$5837&amp;$C$3:$C$5837,0),4)</f>
        <v>4</v>
      </c>
      <c r="L2201">
        <f t="shared" ca="1" si="139"/>
        <v>4</v>
      </c>
    </row>
    <row r="2202" spans="1:12">
      <c r="A2202" s="6" t="s">
        <v>108</v>
      </c>
      <c r="B2202">
        <v>325411</v>
      </c>
      <c r="C2202" s="350" t="s">
        <v>574</v>
      </c>
      <c r="D2202" s="351">
        <f t="shared" ca="1" si="136"/>
        <v>8.4356910613426217E-9</v>
      </c>
      <c r="E2202" s="375">
        <f t="shared" ca="1" si="137"/>
        <v>4</v>
      </c>
      <c r="G2202" s="6" t="s">
        <v>108</v>
      </c>
      <c r="H2202" s="6" t="s">
        <v>176</v>
      </c>
      <c r="I2202" t="s">
        <v>571</v>
      </c>
      <c r="J2202" s="352">
        <f t="shared" ca="1" si="138"/>
        <v>2.4330919408787508E-7</v>
      </c>
      <c r="K2202" s="353">
        <f t="array" aca="1" ref="K2202" ca="1">INDEX($B$3:$E$5837,MATCH(H2202&amp;I2202,$B$3:$B$5837&amp;$C$3:$C$5837,0),4)</f>
        <v>4</v>
      </c>
      <c r="L2202">
        <f t="shared" ca="1" si="139"/>
        <v>4</v>
      </c>
    </row>
    <row r="2203" spans="1:12">
      <c r="A2203" s="6" t="s">
        <v>108</v>
      </c>
      <c r="B2203">
        <v>325412</v>
      </c>
      <c r="C2203" s="350" t="s">
        <v>574</v>
      </c>
      <c r="D2203" s="351">
        <f t="shared" ca="1" si="136"/>
        <v>8.073525998462724E-9</v>
      </c>
      <c r="E2203" s="375">
        <f t="shared" ca="1" si="137"/>
        <v>4</v>
      </c>
      <c r="G2203" s="6" t="s">
        <v>108</v>
      </c>
      <c r="H2203" t="s">
        <v>184</v>
      </c>
      <c r="I2203" t="s">
        <v>569</v>
      </c>
      <c r="J2203" s="352">
        <f t="shared" ca="1" si="138"/>
        <v>0.12608712288262142</v>
      </c>
      <c r="K2203" s="353">
        <f t="array" aca="1" ref="K2203" ca="1">INDEX($B$3:$E$5837,MATCH(H2203&amp;I2203,$B$3:$B$5837&amp;$C$3:$C$5837,0),4)</f>
        <v>4</v>
      </c>
      <c r="L2203">
        <f t="shared" ca="1" si="139"/>
        <v>4</v>
      </c>
    </row>
    <row r="2204" spans="1:12">
      <c r="A2204" s="6" t="s">
        <v>108</v>
      </c>
      <c r="B2204">
        <v>325413</v>
      </c>
      <c r="C2204" s="350" t="s">
        <v>574</v>
      </c>
      <c r="D2204" s="351">
        <f t="shared" ca="1" si="136"/>
        <v>1.265088342220422E-8</v>
      </c>
      <c r="E2204" s="375">
        <f t="shared" ca="1" si="137"/>
        <v>4</v>
      </c>
      <c r="G2204" s="6" t="s">
        <v>108</v>
      </c>
      <c r="H2204" s="6" t="s">
        <v>184</v>
      </c>
      <c r="I2204" t="s">
        <v>570</v>
      </c>
      <c r="J2204" s="352">
        <f t="shared" ca="1" si="138"/>
        <v>2.7388408605596841E-6</v>
      </c>
      <c r="K2204" s="353">
        <f t="array" aca="1" ref="K2204" ca="1">INDEX($B$3:$E$5837,MATCH(H2204&amp;I2204,$B$3:$B$5837&amp;$C$3:$C$5837,0),4)</f>
        <v>4</v>
      </c>
      <c r="L2204">
        <f t="shared" ca="1" si="139"/>
        <v>4</v>
      </c>
    </row>
    <row r="2205" spans="1:12">
      <c r="A2205" s="6" t="s">
        <v>108</v>
      </c>
      <c r="B2205">
        <v>325414</v>
      </c>
      <c r="C2205" s="350" t="s">
        <v>574</v>
      </c>
      <c r="D2205" s="351">
        <f t="shared" ca="1" si="136"/>
        <v>5.5099444264548323E-9</v>
      </c>
      <c r="E2205" s="375">
        <f t="shared" ca="1" si="137"/>
        <v>4</v>
      </c>
      <c r="G2205" s="6" t="s">
        <v>108</v>
      </c>
      <c r="H2205" s="6" t="s">
        <v>184</v>
      </c>
      <c r="I2205" t="s">
        <v>571</v>
      </c>
      <c r="J2205" s="352">
        <f t="shared" ca="1" si="138"/>
        <v>2.7529790763100441E-7</v>
      </c>
      <c r="K2205" s="353">
        <f t="array" aca="1" ref="K2205" ca="1">INDEX($B$3:$E$5837,MATCH(H2205&amp;I2205,$B$3:$B$5837&amp;$C$3:$C$5837,0),4)</f>
        <v>4</v>
      </c>
      <c r="L2205">
        <f t="shared" ca="1" si="139"/>
        <v>4</v>
      </c>
    </row>
    <row r="2206" spans="1:12">
      <c r="A2206" s="6" t="s">
        <v>108</v>
      </c>
      <c r="B2206">
        <v>325510</v>
      </c>
      <c r="C2206" s="350" t="s">
        <v>574</v>
      </c>
      <c r="D2206" s="351">
        <f t="shared" ca="1" si="136"/>
        <v>2.0588050241646298E-9</v>
      </c>
      <c r="E2206" s="375">
        <f t="shared" ca="1" si="137"/>
        <v>4</v>
      </c>
      <c r="G2206" s="6" t="s">
        <v>108</v>
      </c>
      <c r="H2206" s="6" t="s">
        <v>187</v>
      </c>
      <c r="I2206" t="s">
        <v>569</v>
      </c>
      <c r="J2206" s="352">
        <f t="shared" ca="1" si="138"/>
        <v>3.1949764249179141E-2</v>
      </c>
      <c r="K2206" s="353">
        <f t="array" aca="1" ref="K2206" ca="1">INDEX($B$3:$E$5837,MATCH(H2206&amp;I2206,$B$3:$B$5837&amp;$C$3:$C$5837,0),4)</f>
        <v>4</v>
      </c>
      <c r="L2206">
        <f t="shared" ca="1" si="139"/>
        <v>4</v>
      </c>
    </row>
    <row r="2207" spans="1:12">
      <c r="A2207" s="6" t="s">
        <v>108</v>
      </c>
      <c r="B2207">
        <v>325520</v>
      </c>
      <c r="C2207" s="350" t="s">
        <v>574</v>
      </c>
      <c r="D2207" s="351">
        <f t="shared" ca="1" si="136"/>
        <v>5.061903736755887E-8</v>
      </c>
      <c r="E2207" s="375">
        <f t="shared" ca="1" si="137"/>
        <v>4</v>
      </c>
      <c r="G2207" s="6" t="s">
        <v>108</v>
      </c>
      <c r="H2207" s="6" t="s">
        <v>187</v>
      </c>
      <c r="I2207" t="s">
        <v>575</v>
      </c>
      <c r="J2207" s="352">
        <f t="shared" ca="1" si="138"/>
        <v>3.8937895713503858E-7</v>
      </c>
      <c r="K2207" s="353">
        <f t="array" aca="1" ref="K2207" ca="1">INDEX($B$3:$E$5837,MATCH(H2207&amp;I2207,$B$3:$B$5837&amp;$C$3:$C$5837,0),4)</f>
        <v>4</v>
      </c>
      <c r="L2207">
        <f t="shared" ca="1" si="139"/>
        <v>4</v>
      </c>
    </row>
    <row r="2208" spans="1:12">
      <c r="A2208" s="6" t="s">
        <v>108</v>
      </c>
      <c r="B2208">
        <v>325610</v>
      </c>
      <c r="C2208" s="350" t="s">
        <v>574</v>
      </c>
      <c r="D2208" s="351">
        <f t="shared" ca="1" si="136"/>
        <v>5.6123388457399059E-8</v>
      </c>
      <c r="E2208" s="375">
        <f t="shared" ca="1" si="137"/>
        <v>4</v>
      </c>
      <c r="G2208" s="6" t="s">
        <v>108</v>
      </c>
      <c r="H2208" s="6" t="s">
        <v>187</v>
      </c>
      <c r="I2208" t="s">
        <v>570</v>
      </c>
      <c r="J2208" s="352">
        <f t="shared" ca="1" si="138"/>
        <v>6.9653780542973777E-7</v>
      </c>
      <c r="K2208" s="353">
        <f t="array" aca="1" ref="K2208" ca="1">INDEX($B$3:$E$5837,MATCH(H2208&amp;I2208,$B$3:$B$5837&amp;$C$3:$C$5837,0),4)</f>
        <v>4</v>
      </c>
      <c r="L2208">
        <f t="shared" ca="1" si="139"/>
        <v>4</v>
      </c>
    </row>
    <row r="2209" spans="1:12">
      <c r="A2209" s="6" t="s">
        <v>108</v>
      </c>
      <c r="B2209">
        <v>325620</v>
      </c>
      <c r="C2209" s="350" t="s">
        <v>574</v>
      </c>
      <c r="D2209" s="351">
        <f t="shared" ca="1" si="136"/>
        <v>2.9801349503945397E-8</v>
      </c>
      <c r="E2209" s="375">
        <f t="shared" ca="1" si="137"/>
        <v>4</v>
      </c>
      <c r="G2209" s="6" t="s">
        <v>108</v>
      </c>
      <c r="H2209" s="6" t="s">
        <v>187</v>
      </c>
      <c r="I2209" t="s">
        <v>574</v>
      </c>
      <c r="J2209" s="352">
        <f t="shared" ca="1" si="138"/>
        <v>3.4420336610369117E-8</v>
      </c>
      <c r="K2209" s="353">
        <f t="array" aca="1" ref="K2209" ca="1">INDEX($B$3:$E$5837,MATCH(H2209&amp;I2209,$B$3:$B$5837&amp;$C$3:$C$5837,0),4)</f>
        <v>4</v>
      </c>
      <c r="L2209">
        <f t="shared" ca="1" si="139"/>
        <v>4</v>
      </c>
    </row>
    <row r="2210" spans="1:12">
      <c r="A2210" s="6" t="s">
        <v>108</v>
      </c>
      <c r="B2210">
        <v>325910</v>
      </c>
      <c r="C2210" s="350" t="s">
        <v>574</v>
      </c>
      <c r="D2210" s="351">
        <f t="shared" ca="1" si="136"/>
        <v>0</v>
      </c>
      <c r="E2210" s="375" t="str">
        <f t="shared" ca="1" si="137"/>
        <v/>
      </c>
      <c r="G2210" s="6" t="s">
        <v>108</v>
      </c>
      <c r="H2210" s="6" t="s">
        <v>187</v>
      </c>
      <c r="I2210" t="s">
        <v>573</v>
      </c>
      <c r="J2210" s="352">
        <f t="shared" ca="1" si="138"/>
        <v>1.0882671918364217E-8</v>
      </c>
      <c r="K2210" s="353">
        <f t="array" aca="1" ref="K2210" ca="1">INDEX($B$3:$E$5837,MATCH(H2210&amp;I2210,$B$3:$B$5837&amp;$C$3:$C$5837,0),4)</f>
        <v>4</v>
      </c>
      <c r="L2210">
        <f t="shared" ca="1" si="139"/>
        <v>4</v>
      </c>
    </row>
    <row r="2211" spans="1:12">
      <c r="A2211" s="6" t="s">
        <v>108</v>
      </c>
      <c r="B2211" t="s">
        <v>409</v>
      </c>
      <c r="C2211" s="350" t="s">
        <v>574</v>
      </c>
      <c r="D2211" s="351">
        <f t="shared" ca="1" si="136"/>
        <v>2.0781097801194624E-7</v>
      </c>
      <c r="E2211" s="375">
        <f t="shared" ca="1" si="137"/>
        <v>4</v>
      </c>
      <c r="G2211" s="6" t="s">
        <v>108</v>
      </c>
      <c r="H2211" s="6" t="s">
        <v>187</v>
      </c>
      <c r="I2211" t="s">
        <v>576</v>
      </c>
      <c r="J2211" s="352">
        <f t="shared" ca="1" si="138"/>
        <v>2.1527970120388276E-8</v>
      </c>
      <c r="K2211" s="353">
        <f t="array" aca="1" ref="K2211" ca="1">INDEX($B$3:$E$5837,MATCH(H2211&amp;I2211,$B$3:$B$5837&amp;$C$3:$C$5837,0),4)</f>
        <v>4</v>
      </c>
      <c r="L2211">
        <f t="shared" ca="1" si="139"/>
        <v>4</v>
      </c>
    </row>
    <row r="2212" spans="1:12">
      <c r="A2212" s="6" t="s">
        <v>108</v>
      </c>
      <c r="B2212">
        <v>326110</v>
      </c>
      <c r="C2212" s="350" t="s">
        <v>574</v>
      </c>
      <c r="D2212" s="351">
        <f t="shared" ca="1" si="136"/>
        <v>1.6791438537683957E-8</v>
      </c>
      <c r="E2212" s="375">
        <f t="shared" ca="1" si="137"/>
        <v>4</v>
      </c>
      <c r="G2212" s="6" t="s">
        <v>108</v>
      </c>
      <c r="H2212" s="6" t="s">
        <v>187</v>
      </c>
      <c r="I2212" t="s">
        <v>571</v>
      </c>
      <c r="J2212" s="352">
        <f t="shared" ca="1" si="138"/>
        <v>7.0543709505463288E-8</v>
      </c>
      <c r="K2212" s="353">
        <f t="array" aca="1" ref="K2212" ca="1">INDEX($B$3:$E$5837,MATCH(H2212&amp;I2212,$B$3:$B$5837&amp;$C$3:$C$5837,0),4)</f>
        <v>4</v>
      </c>
      <c r="L2212">
        <f t="shared" ca="1" si="139"/>
        <v>4</v>
      </c>
    </row>
    <row r="2213" spans="1:12">
      <c r="A2213" s="6" t="s">
        <v>108</v>
      </c>
      <c r="B2213">
        <v>326120</v>
      </c>
      <c r="C2213" s="350" t="s">
        <v>574</v>
      </c>
      <c r="D2213" s="351">
        <f t="shared" ca="1" si="136"/>
        <v>0</v>
      </c>
      <c r="E2213" s="375" t="str">
        <f t="shared" ca="1" si="137"/>
        <v/>
      </c>
      <c r="G2213" s="6" t="s">
        <v>108</v>
      </c>
      <c r="H2213" s="6" t="s">
        <v>187</v>
      </c>
      <c r="I2213" t="s">
        <v>577</v>
      </c>
      <c r="J2213" s="352">
        <f t="shared" ca="1" si="138"/>
        <v>9.734500110463409E-10</v>
      </c>
      <c r="K2213" s="353">
        <f t="array" aca="1" ref="K2213" ca="1">INDEX($B$3:$E$5837,MATCH(H2213&amp;I2213,$B$3:$B$5837&amp;$C$3:$C$5837,0),4)</f>
        <v>4</v>
      </c>
      <c r="L2213">
        <f t="shared" ca="1" si="139"/>
        <v>4</v>
      </c>
    </row>
    <row r="2214" spans="1:12">
      <c r="A2214" s="6" t="s">
        <v>108</v>
      </c>
      <c r="B2214">
        <v>326130</v>
      </c>
      <c r="C2214" s="350" t="s">
        <v>574</v>
      </c>
      <c r="D2214" s="351">
        <f t="shared" ca="1" si="136"/>
        <v>0</v>
      </c>
      <c r="E2214" s="375" t="str">
        <f t="shared" ca="1" si="137"/>
        <v/>
      </c>
      <c r="G2214" s="6" t="s">
        <v>108</v>
      </c>
      <c r="H2214" s="6" t="s">
        <v>200</v>
      </c>
      <c r="I2214" t="s">
        <v>569</v>
      </c>
      <c r="J2214" s="352">
        <f t="shared" ca="1" si="138"/>
        <v>1.8310211159538757E-2</v>
      </c>
      <c r="K2214" s="353">
        <f t="array" aca="1" ref="K2214" ca="1">INDEX($B$3:$E$5837,MATCH(H2214&amp;I2214,$B$3:$B$5837&amp;$C$3:$C$5837,0),4)</f>
        <v>4</v>
      </c>
      <c r="L2214">
        <f t="shared" ca="1" si="139"/>
        <v>4</v>
      </c>
    </row>
    <row r="2215" spans="1:12">
      <c r="A2215" s="6" t="s">
        <v>108</v>
      </c>
      <c r="B2215">
        <v>326140</v>
      </c>
      <c r="C2215" s="350" t="s">
        <v>574</v>
      </c>
      <c r="D2215" s="351">
        <f t="shared" ca="1" si="136"/>
        <v>3.4462529446876631E-8</v>
      </c>
      <c r="E2215" s="375">
        <f t="shared" ca="1" si="137"/>
        <v>4</v>
      </c>
      <c r="G2215" s="6" t="s">
        <v>108</v>
      </c>
      <c r="H2215" t="s">
        <v>200</v>
      </c>
      <c r="I2215" t="s">
        <v>570</v>
      </c>
      <c r="J2215" s="352">
        <f t="shared" ca="1" si="138"/>
        <v>3.9890848588248882E-7</v>
      </c>
      <c r="K2215" s="353">
        <f t="array" aca="1" ref="K2215" ca="1">INDEX($B$3:$E$5837,MATCH(H2215&amp;I2215,$B$3:$B$5837&amp;$C$3:$C$5837,0),4)</f>
        <v>4</v>
      </c>
      <c r="L2215">
        <f t="shared" ca="1" si="139"/>
        <v>4</v>
      </c>
    </row>
    <row r="2216" spans="1:12">
      <c r="A2216" s="6" t="s">
        <v>108</v>
      </c>
      <c r="B2216">
        <v>326150</v>
      </c>
      <c r="C2216" s="350" t="s">
        <v>574</v>
      </c>
      <c r="D2216" s="351">
        <f t="shared" ca="1" si="136"/>
        <v>1.4329472779507811E-6</v>
      </c>
      <c r="E2216" s="375">
        <f t="shared" ca="1" si="137"/>
        <v>4</v>
      </c>
      <c r="G2216" s="6" t="s">
        <v>108</v>
      </c>
      <c r="H2216" t="s">
        <v>200</v>
      </c>
      <c r="I2216" t="s">
        <v>575</v>
      </c>
      <c r="J2216" s="352">
        <f t="shared" ca="1" si="138"/>
        <v>3.855963667817037E-8</v>
      </c>
      <c r="K2216" s="353">
        <f t="array" aca="1" ref="K2216" ca="1">INDEX($B$3:$E$5837,MATCH(H2216&amp;I2216,$B$3:$B$5837&amp;$C$3:$C$5837,0),4)</f>
        <v>4</v>
      </c>
      <c r="L2216">
        <f t="shared" ca="1" si="139"/>
        <v>4</v>
      </c>
    </row>
    <row r="2217" spans="1:12">
      <c r="A2217" s="6" t="s">
        <v>108</v>
      </c>
      <c r="B2217">
        <v>326160</v>
      </c>
      <c r="C2217" s="350" t="s">
        <v>574</v>
      </c>
      <c r="D2217" s="351">
        <f t="shared" ca="1" si="136"/>
        <v>2.9635311257511115E-8</v>
      </c>
      <c r="E2217" s="375">
        <f t="shared" ca="1" si="137"/>
        <v>4</v>
      </c>
      <c r="G2217" s="6" t="s">
        <v>108</v>
      </c>
      <c r="H2217" t="s">
        <v>200</v>
      </c>
      <c r="I2217" t="s">
        <v>571</v>
      </c>
      <c r="J2217" s="352">
        <f t="shared" ca="1" si="138"/>
        <v>4.0343514319319468E-8</v>
      </c>
      <c r="K2217" s="353">
        <f t="array" aca="1" ref="K2217" ca="1">INDEX($B$3:$E$5837,MATCH(H2217&amp;I2217,$B$3:$B$5837&amp;$C$3:$C$5837,0),4)</f>
        <v>4</v>
      </c>
      <c r="L2217">
        <f t="shared" ca="1" si="139"/>
        <v>4</v>
      </c>
    </row>
    <row r="2218" spans="1:12">
      <c r="A2218" s="6" t="s">
        <v>108</v>
      </c>
      <c r="B2218">
        <v>326190</v>
      </c>
      <c r="C2218" s="350" t="s">
        <v>574</v>
      </c>
      <c r="D2218" s="351">
        <f t="shared" ca="1" si="136"/>
        <v>3.9186896717021945E-8</v>
      </c>
      <c r="E2218" s="375">
        <f t="shared" ca="1" si="137"/>
        <v>4</v>
      </c>
      <c r="G2218" s="6" t="s">
        <v>108</v>
      </c>
      <c r="H2218" s="6" t="s">
        <v>200</v>
      </c>
      <c r="I2218" t="s">
        <v>574</v>
      </c>
      <c r="J2218" s="352">
        <f t="shared" ca="1" si="138"/>
        <v>3.4085963037182501E-9</v>
      </c>
      <c r="K2218" s="353">
        <f t="array" aca="1" ref="K2218" ca="1">INDEX($B$3:$E$5837,MATCH(H2218&amp;I2218,$B$3:$B$5837&amp;$C$3:$C$5837,0),4)</f>
        <v>4</v>
      </c>
      <c r="L2218">
        <f t="shared" ca="1" si="139"/>
        <v>4</v>
      </c>
    </row>
    <row r="2219" spans="1:12">
      <c r="A2219" s="6" t="s">
        <v>108</v>
      </c>
      <c r="B2219">
        <v>326210</v>
      </c>
      <c r="C2219" s="350" t="s">
        <v>574</v>
      </c>
      <c r="D2219" s="351">
        <f t="shared" ca="1" si="136"/>
        <v>7.0632302776647081E-9</v>
      </c>
      <c r="E2219" s="375">
        <f t="shared" ca="1" si="137"/>
        <v>4</v>
      </c>
      <c r="G2219" s="6" t="s">
        <v>108</v>
      </c>
      <c r="H2219" s="6" t="s">
        <v>200</v>
      </c>
      <c r="I2219" t="s">
        <v>573</v>
      </c>
      <c r="J2219" s="352">
        <f t="shared" ca="1" si="138"/>
        <v>1.0776953083120028E-9</v>
      </c>
      <c r="K2219" s="353">
        <f t="array" aca="1" ref="K2219" ca="1">INDEX($B$3:$E$5837,MATCH(H2219&amp;I2219,$B$3:$B$5837&amp;$C$3:$C$5837,0),4)</f>
        <v>4</v>
      </c>
      <c r="L2219">
        <f t="shared" ca="1" si="139"/>
        <v>4</v>
      </c>
    </row>
    <row r="2220" spans="1:12">
      <c r="A2220" s="6" t="s">
        <v>108</v>
      </c>
      <c r="B2220">
        <v>326220</v>
      </c>
      <c r="C2220" s="350" t="s">
        <v>574</v>
      </c>
      <c r="D2220" s="351">
        <f t="shared" ca="1" si="136"/>
        <v>0</v>
      </c>
      <c r="E2220" s="375" t="str">
        <f t="shared" ca="1" si="137"/>
        <v/>
      </c>
      <c r="G2220" s="6" t="s">
        <v>108</v>
      </c>
      <c r="H2220" s="6" t="s">
        <v>200</v>
      </c>
      <c r="I2220" t="s">
        <v>576</v>
      </c>
      <c r="J2220" s="352">
        <f t="shared" ca="1" si="138"/>
        <v>2.1318838397648516E-9</v>
      </c>
      <c r="K2220" s="353">
        <f t="array" aca="1" ref="K2220" ca="1">INDEX($B$3:$E$5837,MATCH(H2220&amp;I2220,$B$3:$B$5837&amp;$C$3:$C$5837,0),4)</f>
        <v>4</v>
      </c>
      <c r="L2220">
        <f t="shared" ca="1" si="139"/>
        <v>4</v>
      </c>
    </row>
    <row r="2221" spans="1:12">
      <c r="A2221" s="6" t="s">
        <v>108</v>
      </c>
      <c r="B2221">
        <v>326290</v>
      </c>
      <c r="C2221" s="350" t="s">
        <v>574</v>
      </c>
      <c r="D2221" s="351">
        <f t="shared" ca="1" si="136"/>
        <v>2.839558969943819E-9</v>
      </c>
      <c r="E2221" s="375">
        <f t="shared" ca="1" si="137"/>
        <v>4</v>
      </c>
      <c r="G2221" s="6" t="s">
        <v>108</v>
      </c>
      <c r="H2221" s="6" t="s">
        <v>200</v>
      </c>
      <c r="I2221" t="s">
        <v>577</v>
      </c>
      <c r="J2221" s="352">
        <f t="shared" ca="1" si="138"/>
        <v>9.6399350972862664E-11</v>
      </c>
      <c r="K2221" s="353">
        <f t="array" aca="1" ref="K2221" ca="1">INDEX($B$3:$E$5837,MATCH(H2221&amp;I2221,$B$3:$B$5837&amp;$C$3:$C$5837,0),4)</f>
        <v>4</v>
      </c>
      <c r="L2221">
        <f t="shared" ca="1" si="139"/>
        <v>4</v>
      </c>
    </row>
    <row r="2222" spans="1:12">
      <c r="A2222" s="6" t="s">
        <v>108</v>
      </c>
      <c r="B2222">
        <v>420000</v>
      </c>
      <c r="C2222" s="350" t="s">
        <v>574</v>
      </c>
      <c r="D2222" s="351">
        <f t="shared" ca="1" si="136"/>
        <v>1.5290777811041878E-8</v>
      </c>
      <c r="E2222" s="375">
        <f t="shared" ca="1" si="137"/>
        <v>4</v>
      </c>
      <c r="G2222" s="6" t="s">
        <v>108</v>
      </c>
      <c r="H2222" s="6" t="s">
        <v>204</v>
      </c>
      <c r="I2222" t="s">
        <v>569</v>
      </c>
      <c r="J2222" s="352">
        <f t="shared" ca="1" si="138"/>
        <v>2.6306958101761833E-2</v>
      </c>
      <c r="K2222" s="353">
        <f t="array" aca="1" ref="K2222" ca="1">INDEX($B$3:$E$5837,MATCH(H2222&amp;I2222,$B$3:$B$5837&amp;$C$3:$C$5837,0),4)</f>
        <v>4</v>
      </c>
      <c r="L2222">
        <f t="shared" ca="1" si="139"/>
        <v>4</v>
      </c>
    </row>
    <row r="2223" spans="1:12">
      <c r="A2223" s="6" t="s">
        <v>108</v>
      </c>
      <c r="B2223">
        <v>441000</v>
      </c>
      <c r="C2223" s="350" t="s">
        <v>574</v>
      </c>
      <c r="D2223" s="351">
        <f t="shared" ca="1" si="136"/>
        <v>5.5321048769369148E-9</v>
      </c>
      <c r="E2223" s="375">
        <f t="shared" ca="1" si="137"/>
        <v>4</v>
      </c>
      <c r="G2223" s="6" t="s">
        <v>108</v>
      </c>
      <c r="H2223" s="6" t="s">
        <v>204</v>
      </c>
      <c r="I2223" t="s">
        <v>570</v>
      </c>
      <c r="J2223" s="352">
        <f t="shared" ca="1" si="138"/>
        <v>5.7692975057342655E-7</v>
      </c>
      <c r="K2223" s="353">
        <f t="array" aca="1" ref="K2223" ca="1">INDEX($B$3:$E$5837,MATCH(H2223&amp;I2223,$B$3:$B$5837&amp;$C$3:$C$5837,0),4)</f>
        <v>4</v>
      </c>
      <c r="L2223">
        <f t="shared" ca="1" si="139"/>
        <v>4</v>
      </c>
    </row>
    <row r="2224" spans="1:12">
      <c r="A2224" s="6" t="s">
        <v>108</v>
      </c>
      <c r="B2224">
        <v>445000</v>
      </c>
      <c r="C2224" s="350" t="s">
        <v>574</v>
      </c>
      <c r="D2224" s="351">
        <f t="shared" ca="1" si="136"/>
        <v>1.7918133949138297E-8</v>
      </c>
      <c r="E2224" s="375">
        <f t="shared" ca="1" si="137"/>
        <v>4</v>
      </c>
      <c r="G2224" s="6" t="s">
        <v>108</v>
      </c>
      <c r="H2224" s="6" t="s">
        <v>204</v>
      </c>
      <c r="I2224" t="s">
        <v>571</v>
      </c>
      <c r="J2224" s="352">
        <f t="shared" ca="1" si="138"/>
        <v>5.9142244482274884E-8</v>
      </c>
      <c r="K2224" s="353">
        <f t="array" aca="1" ref="K2224" ca="1">INDEX($B$3:$E$5837,MATCH(H2224&amp;I2224,$B$3:$B$5837&amp;$C$3:$C$5837,0),4)</f>
        <v>4</v>
      </c>
      <c r="L2224">
        <f t="shared" ca="1" si="139"/>
        <v>4</v>
      </c>
    </row>
    <row r="2225" spans="1:12">
      <c r="A2225" s="6" t="s">
        <v>108</v>
      </c>
      <c r="B2225">
        <v>452000</v>
      </c>
      <c r="C2225" s="350" t="s">
        <v>574</v>
      </c>
      <c r="D2225" s="351">
        <f t="shared" ca="1" si="136"/>
        <v>4.9793202807435362E-9</v>
      </c>
      <c r="E2225" s="375">
        <f t="shared" ca="1" si="137"/>
        <v>4</v>
      </c>
      <c r="G2225" s="6" t="s">
        <v>108</v>
      </c>
      <c r="H2225" s="6" t="s">
        <v>207</v>
      </c>
      <c r="I2225" t="s">
        <v>569</v>
      </c>
      <c r="J2225" s="352">
        <f t="shared" ca="1" si="138"/>
        <v>4.4876358313906413E-2</v>
      </c>
      <c r="K2225" s="353">
        <f t="array" aca="1" ref="K2225" ca="1">INDEX($B$3:$E$5837,MATCH(H2225&amp;I2225,$B$3:$B$5837&amp;$C$3:$C$5837,0),4)</f>
        <v>4</v>
      </c>
      <c r="L2225">
        <f t="shared" ca="1" si="139"/>
        <v>4</v>
      </c>
    </row>
    <row r="2226" spans="1:12">
      <c r="A2226" s="6" t="s">
        <v>108</v>
      </c>
      <c r="B2226" t="s">
        <v>425</v>
      </c>
      <c r="C2226" s="350" t="s">
        <v>574</v>
      </c>
      <c r="D2226" s="351">
        <f t="shared" ca="1" si="136"/>
        <v>1.2945509796112865E-8</v>
      </c>
      <c r="E2226" s="375">
        <f t="shared" ca="1" si="137"/>
        <v>4</v>
      </c>
      <c r="G2226" s="6" t="s">
        <v>108</v>
      </c>
      <c r="H2226" s="6" t="s">
        <v>207</v>
      </c>
      <c r="I2226" t="s">
        <v>570</v>
      </c>
      <c r="J2226" s="352">
        <f t="shared" ca="1" si="138"/>
        <v>1.0748591947377452E-6</v>
      </c>
      <c r="K2226" s="353">
        <f t="array" aca="1" ref="K2226" ca="1">INDEX($B$3:$E$5837,MATCH(H2226&amp;I2226,$B$3:$B$5837&amp;$C$3:$C$5837,0),4)</f>
        <v>4</v>
      </c>
      <c r="L2226">
        <f t="shared" ca="1" si="139"/>
        <v>4</v>
      </c>
    </row>
    <row r="2227" spans="1:12">
      <c r="A2227" s="6" t="s">
        <v>108</v>
      </c>
      <c r="B2227">
        <v>481000</v>
      </c>
      <c r="C2227" s="350" t="s">
        <v>574</v>
      </c>
      <c r="D2227" s="351">
        <f t="shared" ca="1" si="136"/>
        <v>0</v>
      </c>
      <c r="E2227" s="375" t="str">
        <f t="shared" ca="1" si="137"/>
        <v/>
      </c>
      <c r="G2227" s="6" t="s">
        <v>108</v>
      </c>
      <c r="H2227" s="6" t="s">
        <v>207</v>
      </c>
      <c r="I2227" t="s">
        <v>575</v>
      </c>
      <c r="J2227" s="352">
        <f t="shared" ca="1" si="138"/>
        <v>2.7147502594961213E-7</v>
      </c>
      <c r="K2227" s="353">
        <f t="array" aca="1" ref="K2227" ca="1">INDEX($B$3:$E$5837,MATCH(H2227&amp;I2227,$B$3:$B$5837&amp;$C$3:$C$5837,0),4)</f>
        <v>4</v>
      </c>
      <c r="L2227">
        <f t="shared" ca="1" si="139"/>
        <v>4</v>
      </c>
    </row>
    <row r="2228" spans="1:12">
      <c r="A2228" s="6" t="s">
        <v>108</v>
      </c>
      <c r="B2228">
        <v>482000</v>
      </c>
      <c r="C2228" s="350" t="s">
        <v>574</v>
      </c>
      <c r="D2228" s="351">
        <f t="shared" ca="1" si="136"/>
        <v>3.9696686333631469E-7</v>
      </c>
      <c r="E2228" s="375">
        <f t="shared" ca="1" si="137"/>
        <v>4</v>
      </c>
      <c r="G2228" s="6" t="s">
        <v>108</v>
      </c>
      <c r="H2228" t="s">
        <v>207</v>
      </c>
      <c r="I2228" t="s">
        <v>574</v>
      </c>
      <c r="J2228" s="352">
        <f t="shared" ca="1" si="138"/>
        <v>2.3997860190615546E-8</v>
      </c>
      <c r="K2228" s="353">
        <f t="array" aca="1" ref="K2228" ca="1">INDEX($B$3:$E$5837,MATCH(H2228&amp;I2228,$B$3:$B$5837&amp;$C$3:$C$5837,0),4)</f>
        <v>4</v>
      </c>
      <c r="L2228">
        <f t="shared" ca="1" si="139"/>
        <v>4</v>
      </c>
    </row>
    <row r="2229" spans="1:12">
      <c r="A2229" s="6" t="s">
        <v>108</v>
      </c>
      <c r="B2229">
        <v>483000</v>
      </c>
      <c r="C2229" s="350" t="s">
        <v>574</v>
      </c>
      <c r="D2229" s="351">
        <f t="shared" ca="1" si="136"/>
        <v>0</v>
      </c>
      <c r="E2229" s="375" t="str">
        <f t="shared" ca="1" si="137"/>
        <v/>
      </c>
      <c r="G2229" s="6" t="s">
        <v>108</v>
      </c>
      <c r="H2229" s="6" t="s">
        <v>207</v>
      </c>
      <c r="I2229" t="s">
        <v>571</v>
      </c>
      <c r="J2229" s="352">
        <f t="shared" ca="1" si="138"/>
        <v>1.2900882763893841E-7</v>
      </c>
      <c r="K2229" s="353">
        <f t="array" aca="1" ref="K2229" ca="1">INDEX($B$3:$E$5837,MATCH(H2229&amp;I2229,$B$3:$B$5837&amp;$C$3:$C$5837,0),4)</f>
        <v>4</v>
      </c>
      <c r="L2229">
        <f t="shared" ca="1" si="139"/>
        <v>4</v>
      </c>
    </row>
    <row r="2230" spans="1:12">
      <c r="A2230" s="6" t="s">
        <v>108</v>
      </c>
      <c r="B2230">
        <v>484000</v>
      </c>
      <c r="C2230" s="350" t="s">
        <v>574</v>
      </c>
      <c r="D2230" s="351">
        <f t="shared" ca="1" si="136"/>
        <v>2.341194989073609E-7</v>
      </c>
      <c r="E2230" s="375">
        <f t="shared" ca="1" si="137"/>
        <v>4</v>
      </c>
      <c r="G2230" s="6" t="s">
        <v>108</v>
      </c>
      <c r="H2230" t="s">
        <v>207</v>
      </c>
      <c r="I2230" t="s">
        <v>573</v>
      </c>
      <c r="J2230" s="352">
        <f t="shared" ca="1" si="138"/>
        <v>7.5873993375929901E-9</v>
      </c>
      <c r="K2230" s="353">
        <f t="array" aca="1" ref="K2230" ca="1">INDEX($B$3:$E$5837,MATCH(H2230&amp;I2230,$B$3:$B$5837&amp;$C$3:$C$5837,0),4)</f>
        <v>4</v>
      </c>
      <c r="L2230">
        <f t="shared" ca="1" si="139"/>
        <v>4</v>
      </c>
    </row>
    <row r="2231" spans="1:12">
      <c r="A2231" s="6" t="s">
        <v>108</v>
      </c>
      <c r="B2231">
        <v>485000</v>
      </c>
      <c r="C2231" s="350" t="s">
        <v>574</v>
      </c>
      <c r="D2231" s="351">
        <f t="shared" ca="1" si="136"/>
        <v>2.741874882899093E-7</v>
      </c>
      <c r="E2231" s="375">
        <f t="shared" ca="1" si="137"/>
        <v>4</v>
      </c>
      <c r="G2231" s="6" t="s">
        <v>108</v>
      </c>
      <c r="H2231" s="6" t="s">
        <v>207</v>
      </c>
      <c r="I2231" t="s">
        <v>576</v>
      </c>
      <c r="J2231" s="352">
        <f t="shared" ca="1" si="138"/>
        <v>1.5009301709768683E-8</v>
      </c>
      <c r="K2231" s="353">
        <f t="array" aca="1" ref="K2231" ca="1">INDEX($B$3:$E$5837,MATCH(H2231&amp;I2231,$B$3:$B$5837&amp;$C$3:$C$5837,0),4)</f>
        <v>4</v>
      </c>
      <c r="L2231">
        <f t="shared" ca="1" si="139"/>
        <v>4</v>
      </c>
    </row>
    <row r="2232" spans="1:12">
      <c r="A2232" s="6" t="s">
        <v>108</v>
      </c>
      <c r="B2232">
        <v>486000</v>
      </c>
      <c r="C2232" s="350" t="s">
        <v>574</v>
      </c>
      <c r="D2232" s="351">
        <f t="shared" ca="1" si="136"/>
        <v>4.8494556890819331E-7</v>
      </c>
      <c r="E2232" s="375">
        <f t="shared" ca="1" si="137"/>
        <v>4</v>
      </c>
      <c r="G2232" s="6" t="s">
        <v>108</v>
      </c>
      <c r="H2232" s="6" t="s">
        <v>207</v>
      </c>
      <c r="I2232" t="s">
        <v>577</v>
      </c>
      <c r="J2232" s="352">
        <f t="shared" ca="1" si="138"/>
        <v>6.7868939028928143E-10</v>
      </c>
      <c r="K2232" s="353">
        <f t="array" aca="1" ref="K2232" ca="1">INDEX($B$3:$E$5837,MATCH(H2232&amp;I2232,$B$3:$B$5837&amp;$C$3:$C$5837,0),4)</f>
        <v>4</v>
      </c>
      <c r="L2232">
        <f t="shared" ca="1" si="139"/>
        <v>4</v>
      </c>
    </row>
    <row r="2233" spans="1:12">
      <c r="A2233" s="6" t="s">
        <v>108</v>
      </c>
      <c r="B2233" t="s">
        <v>433</v>
      </c>
      <c r="C2233" s="350" t="s">
        <v>574</v>
      </c>
      <c r="D2233" s="351">
        <f t="shared" ca="1" si="136"/>
        <v>7.2862010291549595E-9</v>
      </c>
      <c r="E2233" s="375">
        <f t="shared" ca="1" si="137"/>
        <v>4</v>
      </c>
      <c r="G2233" s="6" t="s">
        <v>108</v>
      </c>
      <c r="H2233" t="s">
        <v>213</v>
      </c>
      <c r="I2233" t="s">
        <v>569</v>
      </c>
      <c r="J2233" s="352">
        <f t="shared" ca="1" si="138"/>
        <v>1.3591570133708736E-2</v>
      </c>
      <c r="K2233" s="353">
        <f t="array" aca="1" ref="K2233" ca="1">INDEX($B$3:$E$5837,MATCH(H2233&amp;I2233,$B$3:$B$5837&amp;$C$3:$C$5837,0),4)</f>
        <v>4</v>
      </c>
      <c r="L2233">
        <f t="shared" ca="1" si="139"/>
        <v>4</v>
      </c>
    </row>
    <row r="2234" spans="1:12">
      <c r="A2234" s="6" t="s">
        <v>108</v>
      </c>
      <c r="B2234">
        <v>492000</v>
      </c>
      <c r="C2234" s="350" t="s">
        <v>574</v>
      </c>
      <c r="D2234" s="351">
        <f t="shared" ca="1" si="136"/>
        <v>1.9837869637781697E-9</v>
      </c>
      <c r="E2234" s="375">
        <f t="shared" ca="1" si="137"/>
        <v>4</v>
      </c>
      <c r="G2234" s="6" t="s">
        <v>108</v>
      </c>
      <c r="H2234" t="s">
        <v>213</v>
      </c>
      <c r="I2234" t="s">
        <v>570</v>
      </c>
      <c r="J2234" s="352">
        <f t="shared" ca="1" si="138"/>
        <v>3.2352429380149247E-7</v>
      </c>
      <c r="K2234" s="353">
        <f t="array" aca="1" ref="K2234" ca="1">INDEX($B$3:$E$5837,MATCH(H2234&amp;I2234,$B$3:$B$5837&amp;$C$3:$C$5837,0),4)</f>
        <v>4</v>
      </c>
      <c r="L2234">
        <f t="shared" ca="1" si="139"/>
        <v>4</v>
      </c>
    </row>
    <row r="2235" spans="1:12">
      <c r="A2235" s="6" t="s">
        <v>108</v>
      </c>
      <c r="B2235">
        <v>493000</v>
      </c>
      <c r="C2235" s="350" t="s">
        <v>574</v>
      </c>
      <c r="D2235" s="351">
        <f t="shared" ca="1" si="136"/>
        <v>2.7791746263348273E-10</v>
      </c>
      <c r="E2235" s="375">
        <f t="shared" ca="1" si="137"/>
        <v>4</v>
      </c>
      <c r="G2235" s="6" t="s">
        <v>108</v>
      </c>
      <c r="H2235" s="6" t="s">
        <v>213</v>
      </c>
      <c r="I2235" t="s">
        <v>575</v>
      </c>
      <c r="J2235" s="352">
        <f t="shared" ca="1" si="138"/>
        <v>7.4679188309004141E-8</v>
      </c>
      <c r="K2235" s="353">
        <f t="array" aca="1" ref="K2235" ca="1">INDEX($B$3:$E$5837,MATCH(H2235&amp;I2235,$B$3:$B$5837&amp;$C$3:$C$5837,0),4)</f>
        <v>4</v>
      </c>
      <c r="L2235">
        <f t="shared" ca="1" si="139"/>
        <v>4</v>
      </c>
    </row>
    <row r="2236" spans="1:12">
      <c r="A2236" s="6" t="s">
        <v>108</v>
      </c>
      <c r="B2236">
        <v>511110</v>
      </c>
      <c r="C2236" s="350" t="s">
        <v>574</v>
      </c>
      <c r="D2236" s="351">
        <f t="shared" ca="1" si="136"/>
        <v>5.1470295198257648E-9</v>
      </c>
      <c r="E2236" s="375">
        <f t="shared" ca="1" si="137"/>
        <v>4</v>
      </c>
      <c r="G2236" s="6" t="s">
        <v>108</v>
      </c>
      <c r="H2236" s="6" t="s">
        <v>213</v>
      </c>
      <c r="I2236" t="s">
        <v>574</v>
      </c>
      <c r="J2236" s="352">
        <f t="shared" ca="1" si="138"/>
        <v>6.6014938719290073E-9</v>
      </c>
      <c r="K2236" s="353">
        <f t="array" aca="1" ref="K2236" ca="1">INDEX($B$3:$E$5837,MATCH(H2236&amp;I2236,$B$3:$B$5837&amp;$C$3:$C$5837,0),4)</f>
        <v>4</v>
      </c>
      <c r="L2236">
        <f t="shared" ca="1" si="139"/>
        <v>4</v>
      </c>
    </row>
    <row r="2237" spans="1:12">
      <c r="A2237" s="6" t="s">
        <v>108</v>
      </c>
      <c r="B2237">
        <v>511120</v>
      </c>
      <c r="C2237" s="350" t="s">
        <v>574</v>
      </c>
      <c r="D2237" s="351">
        <f t="shared" ca="1" si="136"/>
        <v>1.325805822134814E-9</v>
      </c>
      <c r="E2237" s="375">
        <f t="shared" ca="1" si="137"/>
        <v>4</v>
      </c>
      <c r="G2237" s="6" t="s">
        <v>108</v>
      </c>
      <c r="H2237" s="6" t="s">
        <v>213</v>
      </c>
      <c r="I2237" t="s">
        <v>571</v>
      </c>
      <c r="J2237" s="352">
        <f t="shared" ca="1" si="138"/>
        <v>3.8447701340746064E-8</v>
      </c>
      <c r="K2237" s="353">
        <f t="array" aca="1" ref="K2237" ca="1">INDEX($B$3:$E$5837,MATCH(H2237&amp;I2237,$B$3:$B$5837&amp;$C$3:$C$5837,0),4)</f>
        <v>4</v>
      </c>
      <c r="L2237">
        <f t="shared" ca="1" si="139"/>
        <v>4</v>
      </c>
    </row>
    <row r="2238" spans="1:12">
      <c r="A2238" s="6" t="s">
        <v>108</v>
      </c>
      <c r="B2238">
        <v>511130</v>
      </c>
      <c r="C2238" s="350" t="s">
        <v>574</v>
      </c>
      <c r="D2238" s="351">
        <f t="shared" ca="1" si="136"/>
        <v>1.501419097702679E-9</v>
      </c>
      <c r="E2238" s="375">
        <f t="shared" ca="1" si="137"/>
        <v>4</v>
      </c>
      <c r="G2238" s="6" t="s">
        <v>108</v>
      </c>
      <c r="H2238" s="6" t="s">
        <v>213</v>
      </c>
      <c r="I2238" t="s">
        <v>573</v>
      </c>
      <c r="J2238" s="352">
        <f t="shared" ca="1" si="138"/>
        <v>2.087193184440065E-9</v>
      </c>
      <c r="K2238" s="353">
        <f t="array" aca="1" ref="K2238" ca="1">INDEX($B$3:$E$5837,MATCH(H2238&amp;I2238,$B$3:$B$5837&amp;$C$3:$C$5837,0),4)</f>
        <v>4</v>
      </c>
      <c r="L2238">
        <f t="shared" ca="1" si="139"/>
        <v>4</v>
      </c>
    </row>
    <row r="2239" spans="1:12">
      <c r="A2239" s="6" t="s">
        <v>108</v>
      </c>
      <c r="B2239" t="s">
        <v>440</v>
      </c>
      <c r="C2239" s="350" t="s">
        <v>574</v>
      </c>
      <c r="D2239" s="351">
        <f t="shared" ca="1" si="136"/>
        <v>6.3918445553775892E-9</v>
      </c>
      <c r="E2239" s="375">
        <f t="shared" ca="1" si="137"/>
        <v>4</v>
      </c>
      <c r="G2239" s="6" t="s">
        <v>108</v>
      </c>
      <c r="H2239" s="6" t="s">
        <v>213</v>
      </c>
      <c r="I2239" t="s">
        <v>576</v>
      </c>
      <c r="J2239" s="352">
        <f t="shared" ca="1" si="138"/>
        <v>4.1288603430450285E-9</v>
      </c>
      <c r="K2239" s="353">
        <f t="array" aca="1" ref="K2239" ca="1">INDEX($B$3:$E$5837,MATCH(H2239&amp;I2239,$B$3:$B$5837&amp;$C$3:$C$5837,0),4)</f>
        <v>4</v>
      </c>
      <c r="L2239">
        <f t="shared" ca="1" si="139"/>
        <v>4</v>
      </c>
    </row>
    <row r="2240" spans="1:12">
      <c r="A2240" s="6" t="s">
        <v>108</v>
      </c>
      <c r="B2240">
        <v>511200</v>
      </c>
      <c r="C2240" s="350" t="s">
        <v>574</v>
      </c>
      <c r="D2240" s="351">
        <f t="shared" ca="1" si="136"/>
        <v>2.2235473891245058E-9</v>
      </c>
      <c r="E2240" s="375">
        <f t="shared" ca="1" si="137"/>
        <v>4</v>
      </c>
      <c r="G2240" s="6" t="s">
        <v>108</v>
      </c>
      <c r="H2240" s="6" t="s">
        <v>213</v>
      </c>
      <c r="I2240" t="s">
        <v>577</v>
      </c>
      <c r="J2240" s="352">
        <f t="shared" ca="1" si="138"/>
        <v>1.8669847292009761E-10</v>
      </c>
      <c r="K2240" s="353">
        <f t="array" aca="1" ref="K2240" ca="1">INDEX($B$3:$E$5837,MATCH(H2240&amp;I2240,$B$3:$B$5837&amp;$C$3:$C$5837,0),4)</f>
        <v>4</v>
      </c>
      <c r="L2240">
        <f t="shared" ca="1" si="139"/>
        <v>4</v>
      </c>
    </row>
    <row r="2241" spans="1:12">
      <c r="A2241" s="6" t="s">
        <v>108</v>
      </c>
      <c r="B2241">
        <v>512100</v>
      </c>
      <c r="C2241" s="350" t="s">
        <v>574</v>
      </c>
      <c r="D2241" s="351">
        <f t="shared" ca="1" si="136"/>
        <v>4.7571409538641894E-9</v>
      </c>
      <c r="E2241" s="375">
        <f t="shared" ca="1" si="137"/>
        <v>4</v>
      </c>
      <c r="G2241" s="6" t="s">
        <v>108</v>
      </c>
      <c r="H2241" s="6" t="s">
        <v>217</v>
      </c>
      <c r="I2241" t="s">
        <v>569</v>
      </c>
      <c r="J2241" s="352">
        <f t="shared" ca="1" si="138"/>
        <v>0.11825762588508211</v>
      </c>
      <c r="K2241" s="353">
        <f t="array" aca="1" ref="K2241" ca="1">INDEX($B$3:$E$5837,MATCH(H2241&amp;I2241,$B$3:$B$5837&amp;$C$3:$C$5837,0),4)</f>
        <v>4</v>
      </c>
      <c r="L2241">
        <f t="shared" ca="1" si="139"/>
        <v>4</v>
      </c>
    </row>
    <row r="2242" spans="1:12">
      <c r="A2242" s="6" t="s">
        <v>108</v>
      </c>
      <c r="B2242">
        <v>512200</v>
      </c>
      <c r="C2242" s="350" t="s">
        <v>574</v>
      </c>
      <c r="D2242" s="351">
        <f t="shared" ca="1" si="136"/>
        <v>0</v>
      </c>
      <c r="E2242" s="375" t="str">
        <f t="shared" ca="1" si="137"/>
        <v/>
      </c>
      <c r="G2242" s="6" t="s">
        <v>108</v>
      </c>
      <c r="H2242" s="6" t="s">
        <v>217</v>
      </c>
      <c r="I2242" t="s">
        <v>575</v>
      </c>
      <c r="J2242" s="352">
        <f t="shared" ca="1" si="138"/>
        <v>4.0960862938502218E-6</v>
      </c>
      <c r="K2242" s="353">
        <f t="array" aca="1" ref="K2242" ca="1">INDEX($B$3:$E$5837,MATCH(H2242&amp;I2242,$B$3:$B$5837&amp;$C$3:$C$5837,0),4)</f>
        <v>4</v>
      </c>
      <c r="L2242">
        <f t="shared" ca="1" si="139"/>
        <v>4</v>
      </c>
    </row>
    <row r="2243" spans="1:12">
      <c r="A2243" s="6" t="s">
        <v>108</v>
      </c>
      <c r="B2243">
        <v>515100</v>
      </c>
      <c r="C2243" s="350" t="s">
        <v>574</v>
      </c>
      <c r="D2243" s="351">
        <f t="shared" ref="D2243:D2306" ca="1" si="140">OFFSET(matrix1,MOD(ROW()-ROW($D$3),ROWS(matrix1)),TRUNC((ROW()-ROW($D$3))/ROWS(matrix1)),1,1)</f>
        <v>1.3647810392199788E-9</v>
      </c>
      <c r="E2243" s="375">
        <f t="shared" ref="E2243:E2306" ca="1" si="141">OFFSET(matrix4,MOD(ROW()-ROW($E$3),ROWS(matrix4)),TRUNC((ROW()-ROW($E$3))/ROWS(matrix4)),1,1)</f>
        <v>4</v>
      </c>
      <c r="G2243" s="6" t="s">
        <v>108</v>
      </c>
      <c r="H2243" s="6" t="s">
        <v>217</v>
      </c>
      <c r="I2243" t="s">
        <v>570</v>
      </c>
      <c r="J2243" s="352">
        <f t="shared" ca="1" si="138"/>
        <v>5.1203701491514082E-6</v>
      </c>
      <c r="K2243" s="353">
        <f t="array" aca="1" ref="K2243" ca="1">INDEX($B$3:$E$5837,MATCH(H2243&amp;I2243,$B$3:$B$5837&amp;$C$3:$C$5837,0),4)</f>
        <v>4</v>
      </c>
      <c r="L2243">
        <f t="shared" ca="1" si="139"/>
        <v>4</v>
      </c>
    </row>
    <row r="2244" spans="1:12">
      <c r="A2244" s="6" t="s">
        <v>108</v>
      </c>
      <c r="B2244">
        <v>515200</v>
      </c>
      <c r="C2244" s="350" t="s">
        <v>574</v>
      </c>
      <c r="D2244" s="351">
        <f t="shared" ca="1" si="140"/>
        <v>1.2432088451012993E-7</v>
      </c>
      <c r="E2244" s="375">
        <f t="shared" ca="1" si="141"/>
        <v>4</v>
      </c>
      <c r="G2244" s="6" t="s">
        <v>108</v>
      </c>
      <c r="H2244" t="s">
        <v>217</v>
      </c>
      <c r="I2244" t="s">
        <v>574</v>
      </c>
      <c r="J2244" s="352">
        <f t="shared" ref="J2244:J2307" ca="1" si="142">SUMIFS(D$3:D$5837,B$3:B$5837,H2244,C$3:C$5837,I2244)</f>
        <v>3.6208599986195028E-7</v>
      </c>
      <c r="K2244" s="353">
        <f t="array" aca="1" ref="K2244" ca="1">INDEX($B$3:$E$5837,MATCH(H2244&amp;I2244,$B$3:$B$5837&amp;$C$3:$C$5837,0),4)</f>
        <v>4</v>
      </c>
      <c r="L2244">
        <f t="shared" ref="L2244:L2307" ca="1" si="143">IF(K2244&gt;2,4,1)</f>
        <v>4</v>
      </c>
    </row>
    <row r="2245" spans="1:12">
      <c r="A2245" s="6" t="s">
        <v>108</v>
      </c>
      <c r="B2245">
        <v>517110</v>
      </c>
      <c r="C2245" s="350" t="s">
        <v>574</v>
      </c>
      <c r="D2245" s="351">
        <f t="shared" ca="1" si="140"/>
        <v>3.5987619447975951E-9</v>
      </c>
      <c r="E2245" s="375">
        <f t="shared" ca="1" si="141"/>
        <v>4</v>
      </c>
      <c r="G2245" s="6" t="s">
        <v>108</v>
      </c>
      <c r="H2245" s="6" t="s">
        <v>217</v>
      </c>
      <c r="I2245" t="s">
        <v>573</v>
      </c>
      <c r="J2245" s="352">
        <f t="shared" ca="1" si="142"/>
        <v>1.1448066842970424E-7</v>
      </c>
      <c r="K2245" s="353">
        <f t="array" aca="1" ref="K2245" ca="1">INDEX($B$3:$E$5837,MATCH(H2245&amp;I2245,$B$3:$B$5837&amp;$C$3:$C$5837,0),4)</f>
        <v>4</v>
      </c>
      <c r="L2245">
        <f t="shared" ca="1" si="143"/>
        <v>4</v>
      </c>
    </row>
    <row r="2246" spans="1:12">
      <c r="A2246" s="6" t="s">
        <v>108</v>
      </c>
      <c r="B2246">
        <v>517210</v>
      </c>
      <c r="C2246" s="350" t="s">
        <v>574</v>
      </c>
      <c r="D2246" s="351">
        <f t="shared" ca="1" si="140"/>
        <v>7.1386417361151706E-9</v>
      </c>
      <c r="E2246" s="375">
        <f t="shared" ca="1" si="141"/>
        <v>4</v>
      </c>
      <c r="G2246" s="6" t="s">
        <v>108</v>
      </c>
      <c r="H2246" s="6" t="s">
        <v>217</v>
      </c>
      <c r="I2246" t="s">
        <v>571</v>
      </c>
      <c r="J2246" s="352">
        <f t="shared" ca="1" si="142"/>
        <v>1.049362385010343E-6</v>
      </c>
      <c r="K2246" s="353">
        <f t="array" aca="1" ref="K2246" ca="1">INDEX($B$3:$E$5837,MATCH(H2246&amp;I2246,$B$3:$B$5837&amp;$C$3:$C$5837,0),4)</f>
        <v>4</v>
      </c>
      <c r="L2246">
        <f t="shared" ca="1" si="143"/>
        <v>4</v>
      </c>
    </row>
    <row r="2247" spans="1:12">
      <c r="A2247" s="6" t="s">
        <v>108</v>
      </c>
      <c r="B2247" t="s">
        <v>449</v>
      </c>
      <c r="C2247" s="350" t="s">
        <v>574</v>
      </c>
      <c r="D2247" s="351">
        <f t="shared" ca="1" si="140"/>
        <v>1.6382162429295844E-9</v>
      </c>
      <c r="E2247" s="375">
        <f t="shared" ca="1" si="141"/>
        <v>4</v>
      </c>
      <c r="G2247" s="6" t="s">
        <v>108</v>
      </c>
      <c r="H2247" s="6" t="s">
        <v>217</v>
      </c>
      <c r="I2247" t="s">
        <v>576</v>
      </c>
      <c r="J2247" s="352">
        <f t="shared" ca="1" si="142"/>
        <v>2.2646427529970019E-7</v>
      </c>
      <c r="K2247" s="353">
        <f t="array" aca="1" ref="K2247" ca="1">INDEX($B$3:$E$5837,MATCH(H2247&amp;I2247,$B$3:$B$5837&amp;$C$3:$C$5837,0),4)</f>
        <v>4</v>
      </c>
      <c r="L2247">
        <f t="shared" ca="1" si="143"/>
        <v>4</v>
      </c>
    </row>
    <row r="2248" spans="1:12">
      <c r="A2248" s="6" t="s">
        <v>108</v>
      </c>
      <c r="B2248">
        <v>518200</v>
      </c>
      <c r="C2248" s="350" t="s">
        <v>574</v>
      </c>
      <c r="D2248" s="351">
        <f t="shared" ca="1" si="140"/>
        <v>9.9210903266378024E-8</v>
      </c>
      <c r="E2248" s="375">
        <f t="shared" ca="1" si="141"/>
        <v>4</v>
      </c>
      <c r="G2248" s="6" t="s">
        <v>108</v>
      </c>
      <c r="H2248" s="6" t="s">
        <v>217</v>
      </c>
      <c r="I2248" t="s">
        <v>577</v>
      </c>
      <c r="J2248" s="352">
        <f t="shared" ca="1" si="142"/>
        <v>1.024024327696896E-8</v>
      </c>
      <c r="K2248" s="353">
        <f t="array" aca="1" ref="K2248" ca="1">INDEX($B$3:$E$5837,MATCH(H2248&amp;I2248,$B$3:$B$5837&amp;$C$3:$C$5837,0),4)</f>
        <v>4</v>
      </c>
      <c r="L2248">
        <f t="shared" ca="1" si="143"/>
        <v>4</v>
      </c>
    </row>
    <row r="2249" spans="1:12">
      <c r="A2249" s="6" t="s">
        <v>108</v>
      </c>
      <c r="B2249" t="s">
        <v>452</v>
      </c>
      <c r="C2249" s="350" t="s">
        <v>574</v>
      </c>
      <c r="D2249" s="351">
        <f t="shared" ca="1" si="140"/>
        <v>0</v>
      </c>
      <c r="E2249" s="375" t="str">
        <f t="shared" ca="1" si="141"/>
        <v/>
      </c>
      <c r="G2249" s="6" t="s">
        <v>108</v>
      </c>
      <c r="H2249" t="s">
        <v>222</v>
      </c>
      <c r="I2249" t="s">
        <v>569</v>
      </c>
      <c r="J2249" s="352">
        <f t="shared" ca="1" si="142"/>
        <v>1.5704253344383655E-2</v>
      </c>
      <c r="K2249" s="353">
        <f t="array" aca="1" ref="K2249" ca="1">INDEX($B$3:$E$5837,MATCH(H2249&amp;I2249,$B$3:$B$5837&amp;$C$3:$C$5837,0),4)</f>
        <v>4</v>
      </c>
      <c r="L2249">
        <f t="shared" ca="1" si="143"/>
        <v>4</v>
      </c>
    </row>
    <row r="2250" spans="1:12">
      <c r="A2250" s="6" t="s">
        <v>108</v>
      </c>
      <c r="B2250">
        <v>519130</v>
      </c>
      <c r="C2250" s="350" t="s">
        <v>574</v>
      </c>
      <c r="D2250" s="351">
        <f t="shared" ca="1" si="140"/>
        <v>0</v>
      </c>
      <c r="E2250" s="375" t="str">
        <f t="shared" ca="1" si="141"/>
        <v/>
      </c>
      <c r="G2250" s="6" t="s">
        <v>108</v>
      </c>
      <c r="H2250" s="6" t="s">
        <v>222</v>
      </c>
      <c r="I2250" t="s">
        <v>575</v>
      </c>
      <c r="J2250" s="352">
        <f t="shared" ca="1" si="142"/>
        <v>2.1679145977230823E-6</v>
      </c>
      <c r="K2250" s="353">
        <f t="array" aca="1" ref="K2250" ca="1">INDEX($B$3:$E$5837,MATCH(H2250&amp;I2250,$B$3:$B$5837&amp;$C$3:$C$5837,0),4)</f>
        <v>4</v>
      </c>
      <c r="L2250">
        <f t="shared" ca="1" si="143"/>
        <v>4</v>
      </c>
    </row>
    <row r="2251" spans="1:12">
      <c r="A2251" s="6" t="s">
        <v>108</v>
      </c>
      <c r="B2251" t="s">
        <v>455</v>
      </c>
      <c r="C2251" s="350" t="s">
        <v>574</v>
      </c>
      <c r="D2251" s="351">
        <f t="shared" ca="1" si="140"/>
        <v>1.7701581936599653E-10</v>
      </c>
      <c r="E2251" s="375">
        <f t="shared" ca="1" si="141"/>
        <v>4</v>
      </c>
      <c r="G2251" s="6" t="s">
        <v>108</v>
      </c>
      <c r="H2251" s="6" t="s">
        <v>222</v>
      </c>
      <c r="I2251" t="s">
        <v>574</v>
      </c>
      <c r="J2251" s="352">
        <f t="shared" ca="1" si="142"/>
        <v>1.9163940122805021E-7</v>
      </c>
      <c r="K2251" s="353">
        <f t="array" aca="1" ref="K2251" ca="1">INDEX($B$3:$E$5837,MATCH(H2251&amp;I2251,$B$3:$B$5837&amp;$C$3:$C$5837,0),4)</f>
        <v>4</v>
      </c>
      <c r="L2251">
        <f t="shared" ca="1" si="143"/>
        <v>4</v>
      </c>
    </row>
    <row r="2252" spans="1:12">
      <c r="A2252" s="6" t="s">
        <v>108</v>
      </c>
      <c r="B2252" t="s">
        <v>457</v>
      </c>
      <c r="C2252" s="350" t="s">
        <v>574</v>
      </c>
      <c r="D2252" s="351">
        <f t="shared" ca="1" si="140"/>
        <v>0</v>
      </c>
      <c r="E2252" s="375" t="str">
        <f t="shared" ca="1" si="141"/>
        <v/>
      </c>
      <c r="G2252" s="6" t="s">
        <v>108</v>
      </c>
      <c r="H2252" t="s">
        <v>222</v>
      </c>
      <c r="I2252" t="s">
        <v>573</v>
      </c>
      <c r="J2252" s="352">
        <f t="shared" ca="1" si="142"/>
        <v>6.0590596594234462E-8</v>
      </c>
      <c r="K2252" s="353">
        <f t="array" aca="1" ref="K2252" ca="1">INDEX($B$3:$E$5837,MATCH(H2252&amp;I2252,$B$3:$B$5837&amp;$C$3:$C$5837,0),4)</f>
        <v>4</v>
      </c>
      <c r="L2252">
        <f t="shared" ca="1" si="143"/>
        <v>4</v>
      </c>
    </row>
    <row r="2253" spans="1:12">
      <c r="A2253" s="6" t="s">
        <v>108</v>
      </c>
      <c r="B2253" t="s">
        <v>459</v>
      </c>
      <c r="C2253" s="350" t="s">
        <v>574</v>
      </c>
      <c r="D2253" s="351">
        <f t="shared" ca="1" si="140"/>
        <v>0</v>
      </c>
      <c r="E2253" s="375" t="str">
        <f t="shared" ca="1" si="141"/>
        <v/>
      </c>
      <c r="G2253" s="6" t="s">
        <v>108</v>
      </c>
      <c r="H2253" s="6" t="s">
        <v>222</v>
      </c>
      <c r="I2253" t="s">
        <v>576</v>
      </c>
      <c r="J2253" s="352">
        <f t="shared" ca="1" si="142"/>
        <v>1.1985958621577592E-7</v>
      </c>
      <c r="K2253" s="353">
        <f t="array" aca="1" ref="K2253" ca="1">INDEX($B$3:$E$5837,MATCH(H2253&amp;I2253,$B$3:$B$5837&amp;$C$3:$C$5837,0),4)</f>
        <v>4</v>
      </c>
      <c r="L2253">
        <f t="shared" ca="1" si="143"/>
        <v>4</v>
      </c>
    </row>
    <row r="2254" spans="1:12">
      <c r="A2254" s="6" t="s">
        <v>108</v>
      </c>
      <c r="B2254">
        <v>523900</v>
      </c>
      <c r="C2254" s="350" t="s">
        <v>574</v>
      </c>
      <c r="D2254" s="351">
        <f t="shared" ca="1" si="140"/>
        <v>2.1896447090939576E-9</v>
      </c>
      <c r="E2254" s="375">
        <f t="shared" ca="1" si="141"/>
        <v>4</v>
      </c>
      <c r="G2254" s="6" t="s">
        <v>108</v>
      </c>
      <c r="H2254" t="s">
        <v>222</v>
      </c>
      <c r="I2254" t="s">
        <v>570</v>
      </c>
      <c r="J2254" s="352">
        <f t="shared" ca="1" si="142"/>
        <v>3.5850167149906579E-7</v>
      </c>
      <c r="K2254" s="353">
        <f t="array" aca="1" ref="K2254" ca="1">INDEX($B$3:$E$5837,MATCH(H2254&amp;I2254,$B$3:$B$5837&amp;$C$3:$C$5837,0),4)</f>
        <v>4</v>
      </c>
      <c r="L2254">
        <f t="shared" ca="1" si="143"/>
        <v>4</v>
      </c>
    </row>
    <row r="2255" spans="1:12">
      <c r="A2255" s="6" t="s">
        <v>108</v>
      </c>
      <c r="B2255">
        <v>524100</v>
      </c>
      <c r="C2255" s="350" t="s">
        <v>574</v>
      </c>
      <c r="D2255" s="351">
        <f t="shared" ca="1" si="140"/>
        <v>0</v>
      </c>
      <c r="E2255" s="375" t="str">
        <f t="shared" ca="1" si="141"/>
        <v/>
      </c>
      <c r="G2255" s="6" t="s">
        <v>108</v>
      </c>
      <c r="H2255" s="6" t="s">
        <v>222</v>
      </c>
      <c r="I2255" t="s">
        <v>571</v>
      </c>
      <c r="J2255" s="352">
        <f t="shared" ca="1" si="142"/>
        <v>3.9676504672027105E-8</v>
      </c>
      <c r="K2255" s="353">
        <f t="array" aca="1" ref="K2255" ca="1">INDEX($B$3:$E$5837,MATCH(H2255&amp;I2255,$B$3:$B$5837&amp;$C$3:$C$5837,0),4)</f>
        <v>4</v>
      </c>
      <c r="L2255">
        <f t="shared" ca="1" si="143"/>
        <v>4</v>
      </c>
    </row>
    <row r="2256" spans="1:12">
      <c r="A2256" s="6" t="s">
        <v>108</v>
      </c>
      <c r="B2256">
        <v>524200</v>
      </c>
      <c r="C2256" s="350" t="s">
        <v>574</v>
      </c>
      <c r="D2256" s="351">
        <f t="shared" ca="1" si="140"/>
        <v>9.3605549844603388E-10</v>
      </c>
      <c r="E2256" s="375">
        <f t="shared" ca="1" si="141"/>
        <v>4</v>
      </c>
      <c r="G2256" s="6" t="s">
        <v>108</v>
      </c>
      <c r="H2256" s="6" t="s">
        <v>222</v>
      </c>
      <c r="I2256" t="s">
        <v>577</v>
      </c>
      <c r="J2256" s="352">
        <f t="shared" ca="1" si="142"/>
        <v>5.4198010715026264E-9</v>
      </c>
      <c r="K2256" s="353">
        <f t="array" aca="1" ref="K2256" ca="1">INDEX($B$3:$E$5837,MATCH(H2256&amp;I2256,$B$3:$B$5837&amp;$C$3:$C$5837,0),4)</f>
        <v>4</v>
      </c>
      <c r="L2256">
        <f t="shared" ca="1" si="143"/>
        <v>4</v>
      </c>
    </row>
    <row r="2257" spans="1:12">
      <c r="A2257" s="6" t="s">
        <v>108</v>
      </c>
      <c r="B2257">
        <v>525000</v>
      </c>
      <c r="C2257" s="350" t="s">
        <v>574</v>
      </c>
      <c r="D2257" s="351">
        <f t="shared" ca="1" si="140"/>
        <v>0</v>
      </c>
      <c r="E2257" s="375" t="str">
        <f t="shared" ca="1" si="141"/>
        <v/>
      </c>
      <c r="G2257" s="6" t="s">
        <v>108</v>
      </c>
      <c r="H2257" s="6" t="s">
        <v>227</v>
      </c>
      <c r="I2257" t="s">
        <v>569</v>
      </c>
      <c r="J2257" s="352">
        <f t="shared" ca="1" si="142"/>
        <v>1.3231396973605831E-2</v>
      </c>
      <c r="K2257" s="353">
        <f t="array" aca="1" ref="K2257" ca="1">INDEX($B$3:$E$5837,MATCH(H2257&amp;I2257,$B$3:$B$5837&amp;$C$3:$C$5837,0),4)</f>
        <v>4</v>
      </c>
      <c r="L2257">
        <f t="shared" ca="1" si="143"/>
        <v>4</v>
      </c>
    </row>
    <row r="2258" spans="1:12">
      <c r="A2258" s="6" t="s">
        <v>108</v>
      </c>
      <c r="B2258" t="s">
        <v>465</v>
      </c>
      <c r="C2258" s="350" t="s">
        <v>574</v>
      </c>
      <c r="D2258" s="351">
        <f t="shared" ca="1" si="140"/>
        <v>1.3199907832795297E-9</v>
      </c>
      <c r="E2258" s="375">
        <f t="shared" ca="1" si="141"/>
        <v>4</v>
      </c>
      <c r="G2258" s="6" t="s">
        <v>108</v>
      </c>
      <c r="H2258" s="6" t="s">
        <v>227</v>
      </c>
      <c r="I2258" t="s">
        <v>575</v>
      </c>
      <c r="J2258" s="352">
        <f t="shared" ca="1" si="142"/>
        <v>1.5279139195181926E-7</v>
      </c>
      <c r="K2258" s="353">
        <f t="array" aca="1" ref="K2258" ca="1">INDEX($B$3:$E$5837,MATCH(H2258&amp;I2258,$B$3:$B$5837&amp;$C$3:$C$5837,0),4)</f>
        <v>4</v>
      </c>
      <c r="L2258">
        <f t="shared" ca="1" si="143"/>
        <v>4</v>
      </c>
    </row>
    <row r="2259" spans="1:12">
      <c r="A2259" s="6" t="s">
        <v>108</v>
      </c>
      <c r="B2259" t="s">
        <v>467</v>
      </c>
      <c r="C2259" s="350" t="s">
        <v>574</v>
      </c>
      <c r="D2259" s="351">
        <f t="shared" ca="1" si="140"/>
        <v>9.5126786206945074E-10</v>
      </c>
      <c r="E2259" s="375">
        <f t="shared" ca="1" si="141"/>
        <v>4</v>
      </c>
      <c r="G2259" s="6" t="s">
        <v>108</v>
      </c>
      <c r="H2259" s="6" t="s">
        <v>227</v>
      </c>
      <c r="I2259" t="s">
        <v>570</v>
      </c>
      <c r="J2259" s="352">
        <f t="shared" ca="1" si="142"/>
        <v>3.0830363661288338E-7</v>
      </c>
      <c r="K2259" s="353">
        <f t="array" aca="1" ref="K2259" ca="1">INDEX($B$3:$E$5837,MATCH(H2259&amp;I2259,$B$3:$B$5837&amp;$C$3:$C$5837,0),4)</f>
        <v>4</v>
      </c>
      <c r="L2259">
        <f t="shared" ca="1" si="143"/>
        <v>4</v>
      </c>
    </row>
    <row r="2260" spans="1:12">
      <c r="A2260" s="6" t="s">
        <v>108</v>
      </c>
      <c r="B2260">
        <v>532100</v>
      </c>
      <c r="C2260" s="350" t="s">
        <v>574</v>
      </c>
      <c r="D2260" s="351">
        <f t="shared" ca="1" si="140"/>
        <v>3.8209662878765596E-9</v>
      </c>
      <c r="E2260" s="375">
        <f t="shared" ca="1" si="141"/>
        <v>4</v>
      </c>
      <c r="G2260" s="6" t="s">
        <v>108</v>
      </c>
      <c r="H2260" t="s">
        <v>227</v>
      </c>
      <c r="I2260" t="s">
        <v>574</v>
      </c>
      <c r="J2260" s="352">
        <f t="shared" ca="1" si="142"/>
        <v>1.3506459570501566E-8</v>
      </c>
      <c r="K2260" s="353">
        <f t="array" aca="1" ref="K2260" ca="1">INDEX($B$3:$E$5837,MATCH(H2260&amp;I2260,$B$3:$B$5837&amp;$C$3:$C$5837,0),4)</f>
        <v>4</v>
      </c>
      <c r="L2260">
        <f t="shared" ca="1" si="143"/>
        <v>4</v>
      </c>
    </row>
    <row r="2261" spans="1:12">
      <c r="A2261" s="6" t="s">
        <v>108</v>
      </c>
      <c r="B2261" t="s">
        <v>470</v>
      </c>
      <c r="C2261" s="350" t="s">
        <v>574</v>
      </c>
      <c r="D2261" s="351">
        <f t="shared" ca="1" si="140"/>
        <v>1.4191807232806049E-9</v>
      </c>
      <c r="E2261" s="375">
        <f t="shared" ca="1" si="141"/>
        <v>4</v>
      </c>
      <c r="G2261" s="6" t="s">
        <v>108</v>
      </c>
      <c r="H2261" s="6" t="s">
        <v>227</v>
      </c>
      <c r="I2261" t="s">
        <v>573</v>
      </c>
      <c r="J2261" s="352">
        <f t="shared" ca="1" si="142"/>
        <v>4.2703350042236202E-9</v>
      </c>
      <c r="K2261" s="353">
        <f t="array" aca="1" ref="K2261" ca="1">INDEX($B$3:$E$5837,MATCH(H2261&amp;I2261,$B$3:$B$5837&amp;$C$3:$C$5837,0),4)</f>
        <v>4</v>
      </c>
      <c r="L2261">
        <f t="shared" ca="1" si="143"/>
        <v>4</v>
      </c>
    </row>
    <row r="2262" spans="1:12">
      <c r="A2262" s="6" t="s">
        <v>108</v>
      </c>
      <c r="B2262">
        <v>532400</v>
      </c>
      <c r="C2262" s="350" t="s">
        <v>574</v>
      </c>
      <c r="D2262" s="351">
        <f t="shared" ca="1" si="140"/>
        <v>4.1689387058211186E-8</v>
      </c>
      <c r="E2262" s="375">
        <f t="shared" ca="1" si="141"/>
        <v>4</v>
      </c>
      <c r="G2262" s="6" t="s">
        <v>108</v>
      </c>
      <c r="H2262" s="6" t="s">
        <v>227</v>
      </c>
      <c r="I2262" t="s">
        <v>576</v>
      </c>
      <c r="J2262" s="352">
        <f t="shared" ca="1" si="142"/>
        <v>8.4475251174155166E-9</v>
      </c>
      <c r="K2262" s="353">
        <f t="array" aca="1" ref="K2262" ca="1">INDEX($B$3:$E$5837,MATCH(H2262&amp;I2262,$B$3:$B$5837&amp;$C$3:$C$5837,0),4)</f>
        <v>4</v>
      </c>
      <c r="L2262">
        <f t="shared" ca="1" si="143"/>
        <v>4</v>
      </c>
    </row>
    <row r="2263" spans="1:12">
      <c r="A2263" s="6" t="s">
        <v>108</v>
      </c>
      <c r="B2263">
        <v>533000</v>
      </c>
      <c r="C2263" s="350" t="s">
        <v>574</v>
      </c>
      <c r="D2263" s="351">
        <f t="shared" ca="1" si="140"/>
        <v>4.7781926613317731E-10</v>
      </c>
      <c r="E2263" s="375">
        <f t="shared" ca="1" si="141"/>
        <v>4</v>
      </c>
      <c r="G2263" s="6" t="s">
        <v>108</v>
      </c>
      <c r="H2263" s="6" t="s">
        <v>227</v>
      </c>
      <c r="I2263" t="s">
        <v>571</v>
      </c>
      <c r="J2263" s="352">
        <f t="shared" ca="1" si="142"/>
        <v>3.5367744463322569E-8</v>
      </c>
      <c r="K2263" s="353">
        <f t="array" aca="1" ref="K2263" ca="1">INDEX($B$3:$E$5837,MATCH(H2263&amp;I2263,$B$3:$B$5837&amp;$C$3:$C$5837,0),4)</f>
        <v>4</v>
      </c>
      <c r="L2263">
        <f t="shared" ca="1" si="143"/>
        <v>4</v>
      </c>
    </row>
    <row r="2264" spans="1:12">
      <c r="A2264" s="6" t="s">
        <v>108</v>
      </c>
      <c r="B2264">
        <v>541100</v>
      </c>
      <c r="C2264" s="350" t="s">
        <v>574</v>
      </c>
      <c r="D2264" s="351">
        <f t="shared" ca="1" si="140"/>
        <v>2.9105669610487127E-9</v>
      </c>
      <c r="E2264" s="375">
        <f t="shared" ca="1" si="141"/>
        <v>4</v>
      </c>
      <c r="G2264" s="6" t="s">
        <v>108</v>
      </c>
      <c r="H2264" s="6" t="s">
        <v>227</v>
      </c>
      <c r="I2264" t="s">
        <v>577</v>
      </c>
      <c r="J2264" s="352">
        <f t="shared" ca="1" si="142"/>
        <v>3.819795072585349E-10</v>
      </c>
      <c r="K2264" s="353">
        <f t="array" aca="1" ref="K2264" ca="1">INDEX($B$3:$E$5837,MATCH(H2264&amp;I2264,$B$3:$B$5837&amp;$C$3:$C$5837,0),4)</f>
        <v>4</v>
      </c>
      <c r="L2264">
        <f t="shared" ca="1" si="143"/>
        <v>4</v>
      </c>
    </row>
    <row r="2265" spans="1:12">
      <c r="A2265" s="6" t="s">
        <v>108</v>
      </c>
      <c r="B2265">
        <v>541511</v>
      </c>
      <c r="C2265" s="350" t="s">
        <v>574</v>
      </c>
      <c r="D2265" s="351">
        <f t="shared" ca="1" si="140"/>
        <v>4.7017118430308239E-10</v>
      </c>
      <c r="E2265" s="375">
        <f t="shared" ca="1" si="141"/>
        <v>4</v>
      </c>
      <c r="G2265" s="6" t="s">
        <v>108</v>
      </c>
      <c r="H2265" s="6" t="s">
        <v>230</v>
      </c>
      <c r="I2265" t="s">
        <v>569</v>
      </c>
      <c r="J2265" s="352">
        <f t="shared" ca="1" si="142"/>
        <v>1.6740655025662632E-2</v>
      </c>
      <c r="K2265" s="353">
        <f t="array" aca="1" ref="K2265" ca="1">INDEX($B$3:$E$5837,MATCH(H2265&amp;I2265,$B$3:$B$5837&amp;$C$3:$C$5837,0),4)</f>
        <v>4</v>
      </c>
      <c r="L2265">
        <f t="shared" ca="1" si="143"/>
        <v>4</v>
      </c>
    </row>
    <row r="2266" spans="1:12">
      <c r="A2266" s="6" t="s">
        <v>108</v>
      </c>
      <c r="B2266">
        <v>541512</v>
      </c>
      <c r="C2266" s="350" t="s">
        <v>574</v>
      </c>
      <c r="D2266" s="351">
        <f t="shared" ca="1" si="140"/>
        <v>4.8103834031501524E-8</v>
      </c>
      <c r="E2266" s="375">
        <f t="shared" ca="1" si="141"/>
        <v>4</v>
      </c>
      <c r="G2266" s="6" t="s">
        <v>108</v>
      </c>
      <c r="H2266" s="6" t="s">
        <v>230</v>
      </c>
      <c r="I2266" t="s">
        <v>570</v>
      </c>
      <c r="J2266" s="352">
        <f t="shared" ca="1" si="142"/>
        <v>3.8646268860229235E-7</v>
      </c>
      <c r="K2266" s="353">
        <f t="array" aca="1" ref="K2266" ca="1">INDEX($B$3:$E$5837,MATCH(H2266&amp;I2266,$B$3:$B$5837&amp;$C$3:$C$5837,0),4)</f>
        <v>4</v>
      </c>
      <c r="L2266">
        <f t="shared" ca="1" si="143"/>
        <v>4</v>
      </c>
    </row>
    <row r="2267" spans="1:12">
      <c r="A2267" s="6" t="s">
        <v>108</v>
      </c>
      <c r="B2267" t="s">
        <v>477</v>
      </c>
      <c r="C2267" s="350" t="s">
        <v>574</v>
      </c>
      <c r="D2267" s="351">
        <f t="shared" ca="1" si="140"/>
        <v>2.4325553213045093E-9</v>
      </c>
      <c r="E2267" s="375">
        <f t="shared" ca="1" si="141"/>
        <v>4</v>
      </c>
      <c r="G2267" s="6" t="s">
        <v>108</v>
      </c>
      <c r="H2267" s="6" t="s">
        <v>230</v>
      </c>
      <c r="I2267" t="s">
        <v>571</v>
      </c>
      <c r="J2267" s="352">
        <f t="shared" ca="1" si="142"/>
        <v>4.3628760056126477E-8</v>
      </c>
      <c r="K2267" s="353">
        <f t="array" aca="1" ref="K2267" ca="1">INDEX($B$3:$E$5837,MATCH(H2267&amp;I2267,$B$3:$B$5837&amp;$C$3:$C$5837,0),4)</f>
        <v>4</v>
      </c>
      <c r="L2267">
        <f t="shared" ca="1" si="143"/>
        <v>4</v>
      </c>
    </row>
    <row r="2268" spans="1:12">
      <c r="A2268" s="6" t="s">
        <v>108</v>
      </c>
      <c r="B2268">
        <v>541200</v>
      </c>
      <c r="C2268" s="350" t="s">
        <v>574</v>
      </c>
      <c r="D2268" s="351">
        <f t="shared" ca="1" si="140"/>
        <v>2.701755815162881E-9</v>
      </c>
      <c r="E2268" s="375">
        <f t="shared" ca="1" si="141"/>
        <v>4</v>
      </c>
      <c r="G2268" s="6" t="s">
        <v>108</v>
      </c>
      <c r="H2268" s="6" t="s">
        <v>236</v>
      </c>
      <c r="I2268" t="s">
        <v>569</v>
      </c>
      <c r="J2268" s="352">
        <f t="shared" ca="1" si="142"/>
        <v>1.0765568488071593E-2</v>
      </c>
      <c r="K2268" s="353">
        <f t="array" aca="1" ref="K2268" ca="1">INDEX($B$3:$E$5837,MATCH(H2268&amp;I2268,$B$3:$B$5837&amp;$C$3:$C$5837,0),4)</f>
        <v>4</v>
      </c>
      <c r="L2268">
        <f t="shared" ca="1" si="143"/>
        <v>4</v>
      </c>
    </row>
    <row r="2269" spans="1:12">
      <c r="A2269" s="6" t="s">
        <v>108</v>
      </c>
      <c r="B2269">
        <v>541300</v>
      </c>
      <c r="C2269" s="350" t="s">
        <v>574</v>
      </c>
      <c r="D2269" s="351">
        <f t="shared" ca="1" si="140"/>
        <v>1.3118024794657891E-8</v>
      </c>
      <c r="E2269" s="375">
        <f t="shared" ca="1" si="141"/>
        <v>4</v>
      </c>
      <c r="G2269" s="6" t="s">
        <v>108</v>
      </c>
      <c r="H2269" s="6" t="s">
        <v>236</v>
      </c>
      <c r="I2269" t="s">
        <v>570</v>
      </c>
      <c r="J2269" s="352">
        <f t="shared" ca="1" si="142"/>
        <v>2.404493318580337E-7</v>
      </c>
      <c r="K2269" s="353">
        <f t="array" aca="1" ref="K2269" ca="1">INDEX($B$3:$E$5837,MATCH(H2269&amp;I2269,$B$3:$B$5837&amp;$C$3:$C$5837,0),4)</f>
        <v>4</v>
      </c>
      <c r="L2269">
        <f t="shared" ca="1" si="143"/>
        <v>4</v>
      </c>
    </row>
    <row r="2270" spans="1:12">
      <c r="A2270" s="6" t="s">
        <v>108</v>
      </c>
      <c r="B2270">
        <v>541400</v>
      </c>
      <c r="C2270" s="350" t="s">
        <v>574</v>
      </c>
      <c r="D2270" s="351">
        <f t="shared" ca="1" si="140"/>
        <v>1.8883043511444897E-8</v>
      </c>
      <c r="E2270" s="375">
        <f t="shared" ca="1" si="141"/>
        <v>4</v>
      </c>
      <c r="G2270" s="6" t="s">
        <v>108</v>
      </c>
      <c r="H2270" s="6" t="s">
        <v>236</v>
      </c>
      <c r="I2270" t="s">
        <v>575</v>
      </c>
      <c r="J2270" s="352">
        <f t="shared" ca="1" si="142"/>
        <v>3.1872710149163121E-8</v>
      </c>
      <c r="K2270" s="353">
        <f t="array" aca="1" ref="K2270" ca="1">INDEX($B$3:$E$5837,MATCH(H2270&amp;I2270,$B$3:$B$5837&amp;$C$3:$C$5837,0),4)</f>
        <v>4</v>
      </c>
      <c r="L2270">
        <f t="shared" ca="1" si="143"/>
        <v>4</v>
      </c>
    </row>
    <row r="2271" spans="1:12">
      <c r="A2271" s="6" t="s">
        <v>108</v>
      </c>
      <c r="B2271">
        <v>541610</v>
      </c>
      <c r="C2271" s="350" t="s">
        <v>574</v>
      </c>
      <c r="D2271" s="351">
        <f t="shared" ca="1" si="140"/>
        <v>1.0421416856423589E-8</v>
      </c>
      <c r="E2271" s="375">
        <f t="shared" ca="1" si="141"/>
        <v>4</v>
      </c>
      <c r="G2271" s="6" t="s">
        <v>108</v>
      </c>
      <c r="H2271" t="s">
        <v>236</v>
      </c>
      <c r="I2271" t="s">
        <v>571</v>
      </c>
      <c r="J2271" s="352">
        <f t="shared" ca="1" si="142"/>
        <v>2.5552421320579238E-8</v>
      </c>
      <c r="K2271" s="353">
        <f t="array" aca="1" ref="K2271" ca="1">INDEX($B$3:$E$5837,MATCH(H2271&amp;I2271,$B$3:$B$5837&amp;$C$3:$C$5837,0),4)</f>
        <v>4</v>
      </c>
      <c r="L2271">
        <f t="shared" ca="1" si="143"/>
        <v>4</v>
      </c>
    </row>
    <row r="2272" spans="1:12">
      <c r="A2272" s="6" t="s">
        <v>108</v>
      </c>
      <c r="B2272" t="s">
        <v>483</v>
      </c>
      <c r="C2272" s="350" t="s">
        <v>574</v>
      </c>
      <c r="D2272" s="351">
        <f t="shared" ca="1" si="140"/>
        <v>5.6869485909234572E-9</v>
      </c>
      <c r="E2272" s="375">
        <f t="shared" ca="1" si="141"/>
        <v>4</v>
      </c>
      <c r="G2272" s="6" t="s">
        <v>108</v>
      </c>
      <c r="H2272" s="6" t="s">
        <v>236</v>
      </c>
      <c r="I2272" t="s">
        <v>574</v>
      </c>
      <c r="J2272" s="352">
        <f t="shared" ca="1" si="142"/>
        <v>2.8174851052324679E-9</v>
      </c>
      <c r="K2272" s="353">
        <f t="array" aca="1" ref="K2272" ca="1">INDEX($B$3:$E$5837,MATCH(H2272&amp;I2272,$B$3:$B$5837&amp;$C$3:$C$5837,0),4)</f>
        <v>4</v>
      </c>
      <c r="L2272">
        <f t="shared" ca="1" si="143"/>
        <v>4</v>
      </c>
    </row>
    <row r="2273" spans="1:12">
      <c r="A2273" s="6" t="s">
        <v>108</v>
      </c>
      <c r="B2273">
        <v>541700</v>
      </c>
      <c r="C2273" s="350" t="s">
        <v>574</v>
      </c>
      <c r="D2273" s="351">
        <f t="shared" ca="1" si="140"/>
        <v>6.9021997204738876E-9</v>
      </c>
      <c r="E2273" s="375">
        <f t="shared" ca="1" si="141"/>
        <v>4</v>
      </c>
      <c r="G2273" s="6" t="s">
        <v>108</v>
      </c>
      <c r="H2273" t="s">
        <v>236</v>
      </c>
      <c r="I2273" t="s">
        <v>573</v>
      </c>
      <c r="J2273" s="352">
        <f t="shared" ca="1" si="142"/>
        <v>8.908037821421533E-10</v>
      </c>
      <c r="K2273" s="353">
        <f t="array" aca="1" ref="K2273" ca="1">INDEX($B$3:$E$5837,MATCH(H2273&amp;I2273,$B$3:$B$5837&amp;$C$3:$C$5837,0),4)</f>
        <v>4</v>
      </c>
      <c r="L2273">
        <f t="shared" ca="1" si="143"/>
        <v>4</v>
      </c>
    </row>
    <row r="2274" spans="1:12">
      <c r="A2274" s="6" t="s">
        <v>108</v>
      </c>
      <c r="B2274">
        <v>541800</v>
      </c>
      <c r="C2274" s="350" t="s">
        <v>574</v>
      </c>
      <c r="D2274" s="351">
        <f t="shared" ca="1" si="140"/>
        <v>1.628895656261644E-8</v>
      </c>
      <c r="E2274" s="375">
        <f t="shared" ca="1" si="141"/>
        <v>4</v>
      </c>
      <c r="G2274" s="6" t="s">
        <v>108</v>
      </c>
      <c r="H2274" s="6" t="s">
        <v>236</v>
      </c>
      <c r="I2274" t="s">
        <v>576</v>
      </c>
      <c r="J2274" s="352">
        <f t="shared" ca="1" si="142"/>
        <v>1.7621772804456356E-9</v>
      </c>
      <c r="K2274" s="353">
        <f t="array" aca="1" ref="K2274" ca="1">INDEX($B$3:$E$5837,MATCH(H2274&amp;I2274,$B$3:$B$5837&amp;$C$3:$C$5837,0),4)</f>
        <v>4</v>
      </c>
      <c r="L2274">
        <f t="shared" ca="1" si="143"/>
        <v>4</v>
      </c>
    </row>
    <row r="2275" spans="1:12">
      <c r="A2275" s="6" t="s">
        <v>108</v>
      </c>
      <c r="B2275" t="s">
        <v>487</v>
      </c>
      <c r="C2275" s="350" t="s">
        <v>574</v>
      </c>
      <c r="D2275" s="351">
        <f t="shared" ca="1" si="140"/>
        <v>3.4398466874927637E-9</v>
      </c>
      <c r="E2275" s="375">
        <f t="shared" ca="1" si="141"/>
        <v>4</v>
      </c>
      <c r="G2275" s="6" t="s">
        <v>108</v>
      </c>
      <c r="H2275" s="6" t="s">
        <v>236</v>
      </c>
      <c r="I2275" t="s">
        <v>577</v>
      </c>
      <c r="J2275" s="352">
        <f t="shared" ca="1" si="142"/>
        <v>7.9681989687027493E-11</v>
      </c>
      <c r="K2275" s="353">
        <f t="array" aca="1" ref="K2275" ca="1">INDEX($B$3:$E$5837,MATCH(H2275&amp;I2275,$B$3:$B$5837&amp;$C$3:$C$5837,0),4)</f>
        <v>4</v>
      </c>
      <c r="L2275">
        <f t="shared" ca="1" si="143"/>
        <v>4</v>
      </c>
    </row>
    <row r="2276" spans="1:12">
      <c r="A2276" s="6" t="s">
        <v>108</v>
      </c>
      <c r="B2276">
        <v>541920</v>
      </c>
      <c r="C2276" s="350" t="s">
        <v>574</v>
      </c>
      <c r="D2276" s="351">
        <f t="shared" ca="1" si="140"/>
        <v>4.7056614375670557E-9</v>
      </c>
      <c r="E2276" s="375">
        <f t="shared" ca="1" si="141"/>
        <v>4</v>
      </c>
      <c r="G2276" s="6" t="s">
        <v>108</v>
      </c>
      <c r="H2276" s="6" t="s">
        <v>241</v>
      </c>
      <c r="I2276" t="s">
        <v>569</v>
      </c>
      <c r="J2276" s="352">
        <f t="shared" ca="1" si="142"/>
        <v>1.7431299452909905E-2</v>
      </c>
      <c r="K2276" s="353">
        <f t="array" aca="1" ref="K2276" ca="1">INDEX($B$3:$E$5837,MATCH(H2276&amp;I2276,$B$3:$B$5837&amp;$C$3:$C$5837,0),4)</f>
        <v>4</v>
      </c>
      <c r="L2276">
        <f t="shared" ca="1" si="143"/>
        <v>4</v>
      </c>
    </row>
    <row r="2277" spans="1:12">
      <c r="A2277" s="6" t="s">
        <v>108</v>
      </c>
      <c r="B2277">
        <v>541940</v>
      </c>
      <c r="C2277" s="350" t="s">
        <v>574</v>
      </c>
      <c r="D2277" s="351">
        <f t="shared" ca="1" si="140"/>
        <v>1.25240514539861E-8</v>
      </c>
      <c r="E2277" s="375">
        <f t="shared" ca="1" si="141"/>
        <v>4</v>
      </c>
      <c r="G2277" s="6" t="s">
        <v>108</v>
      </c>
      <c r="H2277" t="s">
        <v>241</v>
      </c>
      <c r="I2277" t="s">
        <v>570</v>
      </c>
      <c r="J2277" s="352">
        <f t="shared" ca="1" si="142"/>
        <v>3.9763686075305321E-7</v>
      </c>
      <c r="K2277" s="353">
        <f t="array" aca="1" ref="K2277" ca="1">INDEX($B$3:$E$5837,MATCH(H2277&amp;I2277,$B$3:$B$5837&amp;$C$3:$C$5837,0),4)</f>
        <v>4</v>
      </c>
      <c r="L2277">
        <f t="shared" ca="1" si="143"/>
        <v>4</v>
      </c>
    </row>
    <row r="2278" spans="1:12">
      <c r="A2278" s="6" t="s">
        <v>108</v>
      </c>
      <c r="B2278">
        <v>550000</v>
      </c>
      <c r="C2278" s="350" t="s">
        <v>574</v>
      </c>
      <c r="D2278" s="351">
        <f t="shared" ca="1" si="140"/>
        <v>1.0594354371259146E-9</v>
      </c>
      <c r="E2278" s="375">
        <f t="shared" ca="1" si="141"/>
        <v>4</v>
      </c>
      <c r="G2278" s="6" t="s">
        <v>108</v>
      </c>
      <c r="H2278" t="s">
        <v>241</v>
      </c>
      <c r="I2278" t="s">
        <v>575</v>
      </c>
      <c r="J2278" s="352">
        <f t="shared" ca="1" si="142"/>
        <v>8.5139360699427293E-8</v>
      </c>
      <c r="K2278" s="353">
        <f t="array" aca="1" ref="K2278" ca="1">INDEX($B$3:$E$5837,MATCH(H2278&amp;I2278,$B$3:$B$5837&amp;$C$3:$C$5837,0),4)</f>
        <v>4</v>
      </c>
      <c r="L2278">
        <f t="shared" ca="1" si="143"/>
        <v>4</v>
      </c>
    </row>
    <row r="2279" spans="1:12">
      <c r="A2279" s="6" t="s">
        <v>108</v>
      </c>
      <c r="B2279">
        <v>561100</v>
      </c>
      <c r="C2279" s="350" t="s">
        <v>574</v>
      </c>
      <c r="D2279" s="351">
        <f t="shared" ca="1" si="140"/>
        <v>1.923194352780085E-9</v>
      </c>
      <c r="E2279" s="375">
        <f t="shared" ca="1" si="141"/>
        <v>4</v>
      </c>
      <c r="G2279" s="6" t="s">
        <v>108</v>
      </c>
      <c r="H2279" s="6" t="s">
        <v>241</v>
      </c>
      <c r="I2279" t="s">
        <v>574</v>
      </c>
      <c r="J2279" s="352">
        <f t="shared" ca="1" si="142"/>
        <v>7.5261526088313935E-9</v>
      </c>
      <c r="K2279" s="353">
        <f t="array" aca="1" ref="K2279" ca="1">INDEX($B$3:$E$5837,MATCH(H2279&amp;I2279,$B$3:$B$5837&amp;$C$3:$C$5837,0),4)</f>
        <v>4</v>
      </c>
      <c r="L2279">
        <f t="shared" ca="1" si="143"/>
        <v>4</v>
      </c>
    </row>
    <row r="2280" spans="1:12">
      <c r="A2280" s="6" t="s">
        <v>108</v>
      </c>
      <c r="B2280">
        <v>561200</v>
      </c>
      <c r="C2280" s="350" t="s">
        <v>574</v>
      </c>
      <c r="D2280" s="351">
        <f t="shared" ca="1" si="140"/>
        <v>6.42449120043329E-9</v>
      </c>
      <c r="E2280" s="375">
        <f t="shared" ca="1" si="141"/>
        <v>4</v>
      </c>
      <c r="G2280" s="6" t="s">
        <v>108</v>
      </c>
      <c r="H2280" s="6" t="s">
        <v>241</v>
      </c>
      <c r="I2280" t="s">
        <v>571</v>
      </c>
      <c r="J2280" s="352">
        <f t="shared" ca="1" si="142"/>
        <v>4.3949822402664709E-8</v>
      </c>
      <c r="K2280" s="353">
        <f t="array" aca="1" ref="K2280" ca="1">INDEX($B$3:$E$5837,MATCH(H2280&amp;I2280,$B$3:$B$5837&amp;$C$3:$C$5837,0),4)</f>
        <v>4</v>
      </c>
      <c r="L2280">
        <f t="shared" ca="1" si="143"/>
        <v>4</v>
      </c>
    </row>
    <row r="2281" spans="1:12">
      <c r="A2281" s="6" t="s">
        <v>108</v>
      </c>
      <c r="B2281">
        <v>561300</v>
      </c>
      <c r="C2281" s="350" t="s">
        <v>574</v>
      </c>
      <c r="D2281" s="351">
        <f t="shared" ca="1" si="140"/>
        <v>2.2084053786767558E-9</v>
      </c>
      <c r="E2281" s="375">
        <f t="shared" ca="1" si="141"/>
        <v>4</v>
      </c>
      <c r="G2281" s="6" t="s">
        <v>108</v>
      </c>
      <c r="H2281" s="6" t="s">
        <v>241</v>
      </c>
      <c r="I2281" t="s">
        <v>573</v>
      </c>
      <c r="J2281" s="352">
        <f t="shared" ca="1" si="142"/>
        <v>2.3795423785826447E-9</v>
      </c>
      <c r="K2281" s="353">
        <f t="array" aca="1" ref="K2281" ca="1">INDEX($B$3:$E$5837,MATCH(H2281&amp;I2281,$B$3:$B$5837&amp;$C$3:$C$5837,0),4)</f>
        <v>4</v>
      </c>
      <c r="L2281">
        <f t="shared" ca="1" si="143"/>
        <v>4</v>
      </c>
    </row>
    <row r="2282" spans="1:12">
      <c r="A2282" s="6" t="s">
        <v>108</v>
      </c>
      <c r="B2282">
        <v>561400</v>
      </c>
      <c r="C2282" s="350" t="s">
        <v>574</v>
      </c>
      <c r="D2282" s="351">
        <f t="shared" ca="1" si="140"/>
        <v>3.0131855107914304E-9</v>
      </c>
      <c r="E2282" s="375">
        <f t="shared" ca="1" si="141"/>
        <v>4</v>
      </c>
      <c r="G2282" s="6" t="s">
        <v>108</v>
      </c>
      <c r="H2282" s="6" t="s">
        <v>241</v>
      </c>
      <c r="I2282" t="s">
        <v>576</v>
      </c>
      <c r="J2282" s="352">
        <f t="shared" ca="1" si="142"/>
        <v>4.7071819871626479E-9</v>
      </c>
      <c r="K2282" s="353">
        <f t="array" aca="1" ref="K2282" ca="1">INDEX($B$3:$E$5837,MATCH(H2282&amp;I2282,$B$3:$B$5837&amp;$C$3:$C$5837,0),4)</f>
        <v>4</v>
      </c>
      <c r="L2282">
        <f t="shared" ca="1" si="143"/>
        <v>4</v>
      </c>
    </row>
    <row r="2283" spans="1:12">
      <c r="A2283" s="6" t="s">
        <v>108</v>
      </c>
      <c r="B2283">
        <v>561500</v>
      </c>
      <c r="C2283" s="350" t="s">
        <v>574</v>
      </c>
      <c r="D2283" s="351">
        <f t="shared" ca="1" si="140"/>
        <v>6.5833605757703025E-9</v>
      </c>
      <c r="E2283" s="375">
        <f t="shared" ca="1" si="141"/>
        <v>4</v>
      </c>
      <c r="G2283" s="6" t="s">
        <v>108</v>
      </c>
      <c r="H2283" s="6" t="s">
        <v>241</v>
      </c>
      <c r="I2283" t="s">
        <v>577</v>
      </c>
      <c r="J2283" s="352">
        <f t="shared" ca="1" si="142"/>
        <v>2.1284897423101646E-10</v>
      </c>
      <c r="K2283" s="353">
        <f t="array" aca="1" ref="K2283" ca="1">INDEX($B$3:$E$5837,MATCH(H2283&amp;I2283,$B$3:$B$5837&amp;$C$3:$C$5837,0),4)</f>
        <v>4</v>
      </c>
      <c r="L2283">
        <f t="shared" ca="1" si="143"/>
        <v>4</v>
      </c>
    </row>
    <row r="2284" spans="1:12">
      <c r="A2284" s="6" t="s">
        <v>108</v>
      </c>
      <c r="B2284">
        <v>561600</v>
      </c>
      <c r="C2284" s="350" t="s">
        <v>574</v>
      </c>
      <c r="D2284" s="351">
        <f t="shared" ca="1" si="140"/>
        <v>1.9592582718856832E-9</v>
      </c>
      <c r="E2284" s="375">
        <f t="shared" ca="1" si="141"/>
        <v>4</v>
      </c>
      <c r="G2284" s="6" t="s">
        <v>108</v>
      </c>
      <c r="H2284" s="6" t="s">
        <v>245</v>
      </c>
      <c r="I2284" t="s">
        <v>569</v>
      </c>
      <c r="J2284" s="352">
        <f t="shared" ca="1" si="142"/>
        <v>1.5914402649976359E-2</v>
      </c>
      <c r="K2284" s="353">
        <f t="array" aca="1" ref="K2284" ca="1">INDEX($B$3:$E$5837,MATCH(H2284&amp;I2284,$B$3:$B$5837&amp;$C$3:$C$5837,0),4)</f>
        <v>4</v>
      </c>
      <c r="L2284">
        <f t="shared" ca="1" si="143"/>
        <v>4</v>
      </c>
    </row>
    <row r="2285" spans="1:12">
      <c r="A2285" s="6" t="s">
        <v>108</v>
      </c>
      <c r="B2285">
        <v>561700</v>
      </c>
      <c r="C2285" s="350" t="s">
        <v>574</v>
      </c>
      <c r="D2285" s="351">
        <f t="shared" ca="1" si="140"/>
        <v>1.1345248229468128E-7</v>
      </c>
      <c r="E2285" s="375">
        <f t="shared" ca="1" si="141"/>
        <v>4</v>
      </c>
      <c r="G2285" s="6" t="s">
        <v>108</v>
      </c>
      <c r="H2285" s="6" t="s">
        <v>245</v>
      </c>
      <c r="I2285" t="s">
        <v>570</v>
      </c>
      <c r="J2285" s="352">
        <f t="shared" ca="1" si="142"/>
        <v>3.6129622999532551E-7</v>
      </c>
      <c r="K2285" s="353">
        <f t="array" aca="1" ref="K2285" ca="1">INDEX($B$3:$E$5837,MATCH(H2285&amp;I2285,$B$3:$B$5837&amp;$C$3:$C$5837,0),4)</f>
        <v>4</v>
      </c>
      <c r="L2285">
        <f t="shared" ca="1" si="143"/>
        <v>4</v>
      </c>
    </row>
    <row r="2286" spans="1:12">
      <c r="A2286" s="6" t="s">
        <v>108</v>
      </c>
      <c r="B2286">
        <v>561900</v>
      </c>
      <c r="C2286" s="350" t="s">
        <v>574</v>
      </c>
      <c r="D2286" s="351">
        <f t="shared" ca="1" si="140"/>
        <v>4.8732386926600562E-8</v>
      </c>
      <c r="E2286" s="375">
        <f t="shared" ca="1" si="141"/>
        <v>4</v>
      </c>
      <c r="G2286" s="6" t="s">
        <v>108</v>
      </c>
      <c r="H2286" s="6" t="s">
        <v>245</v>
      </c>
      <c r="I2286" t="s">
        <v>571</v>
      </c>
      <c r="J2286" s="352">
        <f t="shared" ca="1" si="142"/>
        <v>3.9586447912710752E-8</v>
      </c>
      <c r="K2286" s="353">
        <f t="array" aca="1" ref="K2286" ca="1">INDEX($B$3:$E$5837,MATCH(H2286&amp;I2286,$B$3:$B$5837&amp;$C$3:$C$5837,0),4)</f>
        <v>4</v>
      </c>
      <c r="L2286">
        <f t="shared" ca="1" si="143"/>
        <v>4</v>
      </c>
    </row>
    <row r="2287" spans="1:12">
      <c r="A2287" s="6" t="s">
        <v>108</v>
      </c>
      <c r="B2287">
        <v>562000</v>
      </c>
      <c r="C2287" s="350" t="s">
        <v>574</v>
      </c>
      <c r="D2287" s="351">
        <f t="shared" ca="1" si="140"/>
        <v>1.7114137550219408E-7</v>
      </c>
      <c r="E2287" s="375">
        <f t="shared" ca="1" si="141"/>
        <v>4</v>
      </c>
      <c r="G2287" s="6" t="s">
        <v>108</v>
      </c>
      <c r="H2287" s="6" t="s">
        <v>249</v>
      </c>
      <c r="I2287" t="s">
        <v>569</v>
      </c>
      <c r="J2287" s="352">
        <f t="shared" ca="1" si="142"/>
        <v>1.8885709349927327E-2</v>
      </c>
      <c r="K2287" s="353">
        <f t="array" aca="1" ref="K2287" ca="1">INDEX($B$3:$E$5837,MATCH(H2287&amp;I2287,$B$3:$B$5837&amp;$C$3:$C$5837,0),4)</f>
        <v>4</v>
      </c>
      <c r="L2287">
        <f t="shared" ca="1" si="143"/>
        <v>4</v>
      </c>
    </row>
    <row r="2288" spans="1:12">
      <c r="A2288" s="6" t="s">
        <v>108</v>
      </c>
      <c r="B2288">
        <v>611100</v>
      </c>
      <c r="C2288" s="350" t="s">
        <v>574</v>
      </c>
      <c r="D2288" s="351">
        <f t="shared" ca="1" si="140"/>
        <v>1.1891214745325525E-8</v>
      </c>
      <c r="E2288" s="375">
        <f t="shared" ca="1" si="141"/>
        <v>4</v>
      </c>
      <c r="G2288" s="6" t="s">
        <v>108</v>
      </c>
      <c r="H2288" s="6" t="s">
        <v>249</v>
      </c>
      <c r="I2288" t="s">
        <v>570</v>
      </c>
      <c r="J2288" s="352">
        <f t="shared" ca="1" si="142"/>
        <v>4.8974267369325607E-7</v>
      </c>
      <c r="K2288" s="353">
        <f t="array" aca="1" ref="K2288" ca="1">INDEX($B$3:$E$5837,MATCH(H2288&amp;I2288,$B$3:$B$5837&amp;$C$3:$C$5837,0),4)</f>
        <v>4</v>
      </c>
      <c r="L2288">
        <f t="shared" ca="1" si="143"/>
        <v>4</v>
      </c>
    </row>
    <row r="2289" spans="1:12">
      <c r="A2289" s="6" t="s">
        <v>108</v>
      </c>
      <c r="B2289" t="s">
        <v>502</v>
      </c>
      <c r="C2289" s="350" t="s">
        <v>574</v>
      </c>
      <c r="D2289" s="351">
        <f t="shared" ca="1" si="140"/>
        <v>1.1208696695382626E-7</v>
      </c>
      <c r="E2289" s="375">
        <f t="shared" ca="1" si="141"/>
        <v>4</v>
      </c>
      <c r="G2289" s="6" t="s">
        <v>108</v>
      </c>
      <c r="H2289" t="s">
        <v>249</v>
      </c>
      <c r="I2289" t="s">
        <v>571</v>
      </c>
      <c r="J2289" s="352">
        <f t="shared" ca="1" si="142"/>
        <v>8.7289130640646809E-8</v>
      </c>
      <c r="K2289" s="353">
        <f t="array" aca="1" ref="K2289" ca="1">INDEX($B$3:$E$5837,MATCH(H2289&amp;I2289,$B$3:$B$5837&amp;$C$3:$C$5837,0),4)</f>
        <v>4</v>
      </c>
      <c r="L2289">
        <f t="shared" ca="1" si="143"/>
        <v>4</v>
      </c>
    </row>
    <row r="2290" spans="1:12">
      <c r="A2290" s="6" t="s">
        <v>108</v>
      </c>
      <c r="B2290" t="s">
        <v>504</v>
      </c>
      <c r="C2290" s="350" t="s">
        <v>574</v>
      </c>
      <c r="D2290" s="351">
        <f t="shared" ca="1" si="140"/>
        <v>3.2154820307797971E-9</v>
      </c>
      <c r="E2290" s="375">
        <f t="shared" ca="1" si="141"/>
        <v>4</v>
      </c>
      <c r="G2290" s="6" t="s">
        <v>108</v>
      </c>
      <c r="H2290" t="s">
        <v>249</v>
      </c>
      <c r="I2290" t="s">
        <v>575</v>
      </c>
      <c r="J2290" s="352">
        <f t="shared" ca="1" si="142"/>
        <v>9.5938644043341397E-9</v>
      </c>
      <c r="K2290" s="353">
        <f t="array" aca="1" ref="K2290" ca="1">INDEX($B$3:$E$5837,MATCH(H2290&amp;I2290,$B$3:$B$5837&amp;$C$3:$C$5837,0),4)</f>
        <v>4</v>
      </c>
      <c r="L2290">
        <f t="shared" ca="1" si="143"/>
        <v>4</v>
      </c>
    </row>
    <row r="2291" spans="1:12">
      <c r="A2291" s="6" t="s">
        <v>108</v>
      </c>
      <c r="B2291">
        <v>621100</v>
      </c>
      <c r="C2291" s="350" t="s">
        <v>574</v>
      </c>
      <c r="D2291" s="351">
        <f t="shared" ca="1" si="140"/>
        <v>2.2536827048447095E-8</v>
      </c>
      <c r="E2291" s="375">
        <f t="shared" ca="1" si="141"/>
        <v>4</v>
      </c>
      <c r="G2291" s="6" t="s">
        <v>108</v>
      </c>
      <c r="H2291" t="s">
        <v>249</v>
      </c>
      <c r="I2291" t="s">
        <v>574</v>
      </c>
      <c r="J2291" s="352">
        <f t="shared" ca="1" si="142"/>
        <v>8.4807880893495782E-10</v>
      </c>
      <c r="K2291" s="353">
        <f t="array" aca="1" ref="K2291" ca="1">INDEX($B$3:$E$5837,MATCH(H2291&amp;I2291,$B$3:$B$5837&amp;$C$3:$C$5837,0),4)</f>
        <v>4</v>
      </c>
      <c r="L2291">
        <f t="shared" ca="1" si="143"/>
        <v>4</v>
      </c>
    </row>
    <row r="2292" spans="1:12">
      <c r="A2292" s="6" t="s">
        <v>108</v>
      </c>
      <c r="B2292">
        <v>621200</v>
      </c>
      <c r="C2292" s="350" t="s">
        <v>574</v>
      </c>
      <c r="D2292" s="351">
        <f t="shared" ca="1" si="140"/>
        <v>1.6945440735626249E-8</v>
      </c>
      <c r="E2292" s="375">
        <f t="shared" ca="1" si="141"/>
        <v>4</v>
      </c>
      <c r="G2292" s="6" t="s">
        <v>108</v>
      </c>
      <c r="H2292" s="6" t="s">
        <v>249</v>
      </c>
      <c r="I2292" t="s">
        <v>573</v>
      </c>
      <c r="J2292" s="352">
        <f t="shared" ca="1" si="142"/>
        <v>2.6813693146091707E-10</v>
      </c>
      <c r="K2292" s="353">
        <f t="array" aca="1" ref="K2292" ca="1">INDEX($B$3:$E$5837,MATCH(H2292&amp;I2292,$B$3:$B$5837&amp;$C$3:$C$5837,0),4)</f>
        <v>4</v>
      </c>
      <c r="L2292">
        <f t="shared" ca="1" si="143"/>
        <v>4</v>
      </c>
    </row>
    <row r="2293" spans="1:12">
      <c r="A2293" s="6" t="s">
        <v>108</v>
      </c>
      <c r="B2293">
        <v>621300</v>
      </c>
      <c r="C2293" s="350" t="s">
        <v>574</v>
      </c>
      <c r="D2293" s="351">
        <f t="shared" ca="1" si="140"/>
        <v>8.4239806295380112E-9</v>
      </c>
      <c r="E2293" s="375">
        <f t="shared" ca="1" si="141"/>
        <v>4</v>
      </c>
      <c r="G2293" s="6" t="s">
        <v>108</v>
      </c>
      <c r="H2293" s="6" t="s">
        <v>249</v>
      </c>
      <c r="I2293" t="s">
        <v>576</v>
      </c>
      <c r="J2293" s="352">
        <f t="shared" ca="1" si="142"/>
        <v>5.3042523857788802E-10</v>
      </c>
      <c r="K2293" s="353">
        <f t="array" aca="1" ref="K2293" ca="1">INDEX($B$3:$E$5837,MATCH(H2293&amp;I2293,$B$3:$B$5837&amp;$C$3:$C$5837,0),4)</f>
        <v>4</v>
      </c>
      <c r="L2293">
        <f t="shared" ca="1" si="143"/>
        <v>4</v>
      </c>
    </row>
    <row r="2294" spans="1:12">
      <c r="A2294" s="6" t="s">
        <v>108</v>
      </c>
      <c r="B2294">
        <v>621400</v>
      </c>
      <c r="C2294" s="350" t="s">
        <v>574</v>
      </c>
      <c r="D2294" s="351">
        <f t="shared" ca="1" si="140"/>
        <v>2.4209072113932974E-8</v>
      </c>
      <c r="E2294" s="375">
        <f t="shared" ca="1" si="141"/>
        <v>4</v>
      </c>
      <c r="G2294" s="6" t="s">
        <v>108</v>
      </c>
      <c r="H2294" s="6" t="s">
        <v>249</v>
      </c>
      <c r="I2294" t="s">
        <v>577</v>
      </c>
      <c r="J2294" s="352">
        <f t="shared" ca="1" si="142"/>
        <v>2.3984725520586624E-11</v>
      </c>
      <c r="K2294" s="353">
        <f t="array" aca="1" ref="K2294" ca="1">INDEX($B$3:$E$5837,MATCH(H2294&amp;I2294,$B$3:$B$5837&amp;$C$3:$C$5837,0),4)</f>
        <v>4</v>
      </c>
      <c r="L2294">
        <f t="shared" ca="1" si="143"/>
        <v>4</v>
      </c>
    </row>
    <row r="2295" spans="1:12">
      <c r="A2295" s="6" t="s">
        <v>108</v>
      </c>
      <c r="B2295">
        <v>621500</v>
      </c>
      <c r="C2295" s="350" t="s">
        <v>574</v>
      </c>
      <c r="D2295" s="351">
        <f t="shared" ca="1" si="140"/>
        <v>5.5352347392404556E-9</v>
      </c>
      <c r="E2295" s="375">
        <f t="shared" ca="1" si="141"/>
        <v>4</v>
      </c>
      <c r="G2295" s="6" t="s">
        <v>108</v>
      </c>
      <c r="H2295" s="6" t="s">
        <v>255</v>
      </c>
      <c r="I2295" t="s">
        <v>569</v>
      </c>
      <c r="J2295" s="352">
        <f t="shared" ca="1" si="142"/>
        <v>6.32915566944131E-3</v>
      </c>
      <c r="K2295" s="353">
        <f t="array" aca="1" ref="K2295" ca="1">INDEX($B$3:$E$5837,MATCH(H2295&amp;I2295,$B$3:$B$5837&amp;$C$3:$C$5837,0),4)</f>
        <v>4</v>
      </c>
      <c r="L2295">
        <f t="shared" ca="1" si="143"/>
        <v>4</v>
      </c>
    </row>
    <row r="2296" spans="1:12">
      <c r="A2296" s="6" t="s">
        <v>108</v>
      </c>
      <c r="B2296">
        <v>621600</v>
      </c>
      <c r="C2296" s="350" t="s">
        <v>574</v>
      </c>
      <c r="D2296" s="351">
        <f t="shared" ca="1" si="140"/>
        <v>3.2326900300576672E-8</v>
      </c>
      <c r="E2296" s="375">
        <f t="shared" ca="1" si="141"/>
        <v>4</v>
      </c>
      <c r="G2296" s="6" t="s">
        <v>108</v>
      </c>
      <c r="H2296" s="6" t="s">
        <v>255</v>
      </c>
      <c r="I2296" t="s">
        <v>575</v>
      </c>
      <c r="J2296" s="352">
        <f t="shared" ca="1" si="142"/>
        <v>7.2043865209503627E-8</v>
      </c>
      <c r="K2296" s="353">
        <f t="array" aca="1" ref="K2296" ca="1">INDEX($B$3:$E$5837,MATCH(H2296&amp;I2296,$B$3:$B$5837&amp;$C$3:$C$5837,0),4)</f>
        <v>4</v>
      </c>
      <c r="L2296">
        <f t="shared" ca="1" si="143"/>
        <v>4</v>
      </c>
    </row>
    <row r="2297" spans="1:12">
      <c r="A2297" s="6" t="s">
        <v>108</v>
      </c>
      <c r="B2297">
        <v>621900</v>
      </c>
      <c r="C2297" s="350" t="s">
        <v>574</v>
      </c>
      <c r="D2297" s="351">
        <f t="shared" ca="1" si="140"/>
        <v>8.9098056727624092E-8</v>
      </c>
      <c r="E2297" s="375">
        <f t="shared" ca="1" si="141"/>
        <v>4</v>
      </c>
      <c r="G2297" s="6" t="s">
        <v>108</v>
      </c>
      <c r="H2297" s="6" t="s">
        <v>255</v>
      </c>
      <c r="I2297" t="s">
        <v>570</v>
      </c>
      <c r="J2297" s="352">
        <f t="shared" ca="1" si="142"/>
        <v>1.4459394655267382E-7</v>
      </c>
      <c r="K2297" s="353">
        <f t="array" aca="1" ref="K2297" ca="1">INDEX($B$3:$E$5837,MATCH(H2297&amp;I2297,$B$3:$B$5837&amp;$C$3:$C$5837,0),4)</f>
        <v>4</v>
      </c>
      <c r="L2297">
        <f t="shared" ca="1" si="143"/>
        <v>4</v>
      </c>
    </row>
    <row r="2298" spans="1:12">
      <c r="A2298" s="6" t="s">
        <v>108</v>
      </c>
      <c r="B2298">
        <v>622000</v>
      </c>
      <c r="C2298" s="350" t="s">
        <v>574</v>
      </c>
      <c r="D2298" s="351">
        <f t="shared" ca="1" si="140"/>
        <v>1.7475236668808958E-8</v>
      </c>
      <c r="E2298" s="375">
        <f t="shared" ca="1" si="141"/>
        <v>4</v>
      </c>
      <c r="G2298" s="6" t="s">
        <v>108</v>
      </c>
      <c r="H2298" s="6" t="s">
        <v>255</v>
      </c>
      <c r="I2298" t="s">
        <v>574</v>
      </c>
      <c r="J2298" s="352">
        <f t="shared" ca="1" si="142"/>
        <v>6.3685364752856359E-9</v>
      </c>
      <c r="K2298" s="353">
        <f t="array" aca="1" ref="K2298" ca="1">INDEX($B$3:$E$5837,MATCH(H2298&amp;I2298,$B$3:$B$5837&amp;$C$3:$C$5837,0),4)</f>
        <v>4</v>
      </c>
      <c r="L2298">
        <f t="shared" ca="1" si="143"/>
        <v>4</v>
      </c>
    </row>
    <row r="2299" spans="1:12">
      <c r="A2299" s="6" t="s">
        <v>108</v>
      </c>
      <c r="B2299" t="s">
        <v>514</v>
      </c>
      <c r="C2299" s="350" t="s">
        <v>574</v>
      </c>
      <c r="D2299" s="351">
        <f t="shared" ca="1" si="140"/>
        <v>3.3587870195929468E-8</v>
      </c>
      <c r="E2299" s="375">
        <f t="shared" ca="1" si="141"/>
        <v>4</v>
      </c>
      <c r="G2299" s="6" t="s">
        <v>108</v>
      </c>
      <c r="H2299" t="s">
        <v>255</v>
      </c>
      <c r="I2299" t="s">
        <v>573</v>
      </c>
      <c r="J2299" s="352">
        <f t="shared" ca="1" si="142"/>
        <v>2.0135390843269848E-9</v>
      </c>
      <c r="K2299" s="353">
        <f t="array" aca="1" ref="K2299" ca="1">INDEX($B$3:$E$5837,MATCH(H2299&amp;I2299,$B$3:$B$5837&amp;$C$3:$C$5837,0),4)</f>
        <v>4</v>
      </c>
      <c r="L2299">
        <f t="shared" ca="1" si="143"/>
        <v>4</v>
      </c>
    </row>
    <row r="2300" spans="1:12">
      <c r="A2300" s="6" t="s">
        <v>108</v>
      </c>
      <c r="B2300" t="s">
        <v>516</v>
      </c>
      <c r="C2300" s="350" t="s">
        <v>574</v>
      </c>
      <c r="D2300" s="351">
        <f t="shared" ca="1" si="140"/>
        <v>4.7719106411872887E-8</v>
      </c>
      <c r="E2300" s="375">
        <f t="shared" ca="1" si="141"/>
        <v>4</v>
      </c>
      <c r="G2300" s="6" t="s">
        <v>108</v>
      </c>
      <c r="H2300" s="6" t="s">
        <v>255</v>
      </c>
      <c r="I2300" t="s">
        <v>576</v>
      </c>
      <c r="J2300" s="352">
        <f t="shared" ca="1" si="142"/>
        <v>3.9831586919824081E-9</v>
      </c>
      <c r="K2300" s="353">
        <f t="array" aca="1" ref="K2300" ca="1">INDEX($B$3:$E$5837,MATCH(H2300&amp;I2300,$B$3:$B$5837&amp;$C$3:$C$5837,0),4)</f>
        <v>4</v>
      </c>
      <c r="L2300">
        <f t="shared" ca="1" si="143"/>
        <v>4</v>
      </c>
    </row>
    <row r="2301" spans="1:12">
      <c r="A2301" s="6" t="s">
        <v>108</v>
      </c>
      <c r="B2301">
        <v>624100</v>
      </c>
      <c r="C2301" s="350" t="s">
        <v>574</v>
      </c>
      <c r="D2301" s="351">
        <f t="shared" ca="1" si="140"/>
        <v>1.0085143283885024E-8</v>
      </c>
      <c r="E2301" s="375">
        <f t="shared" ca="1" si="141"/>
        <v>4</v>
      </c>
      <c r="G2301" s="6" t="s">
        <v>108</v>
      </c>
      <c r="H2301" s="6" t="s">
        <v>255</v>
      </c>
      <c r="I2301" t="s">
        <v>571</v>
      </c>
      <c r="J2301" s="352">
        <f t="shared" ca="1" si="142"/>
        <v>1.6024593780062657E-8</v>
      </c>
      <c r="K2301" s="353">
        <f t="array" aca="1" ref="K2301" ca="1">INDEX($B$3:$E$5837,MATCH(H2301&amp;I2301,$B$3:$B$5837&amp;$C$3:$C$5837,0),4)</f>
        <v>4</v>
      </c>
      <c r="L2301">
        <f t="shared" ca="1" si="143"/>
        <v>4</v>
      </c>
    </row>
    <row r="2302" spans="1:12">
      <c r="A2302" s="6" t="s">
        <v>108</v>
      </c>
      <c r="B2302" t="s">
        <v>519</v>
      </c>
      <c r="C2302" s="350" t="s">
        <v>574</v>
      </c>
      <c r="D2302" s="351">
        <f t="shared" ca="1" si="140"/>
        <v>3.3734554609411606E-8</v>
      </c>
      <c r="E2302" s="375">
        <f t="shared" ca="1" si="141"/>
        <v>4</v>
      </c>
      <c r="G2302" s="6" t="s">
        <v>108</v>
      </c>
      <c r="H2302" s="6" t="s">
        <v>255</v>
      </c>
      <c r="I2302" t="s">
        <v>577</v>
      </c>
      <c r="J2302" s="352">
        <f t="shared" ca="1" si="142"/>
        <v>1.8011014745126704E-10</v>
      </c>
      <c r="K2302" s="353">
        <f t="array" aca="1" ref="K2302" ca="1">INDEX($B$3:$E$5837,MATCH(H2302&amp;I2302,$B$3:$B$5837&amp;$C$3:$C$5837,0),4)</f>
        <v>4</v>
      </c>
      <c r="L2302">
        <f t="shared" ca="1" si="143"/>
        <v>4</v>
      </c>
    </row>
    <row r="2303" spans="1:12">
      <c r="A2303" s="6" t="s">
        <v>108</v>
      </c>
      <c r="B2303">
        <v>624400</v>
      </c>
      <c r="C2303" s="350" t="s">
        <v>574</v>
      </c>
      <c r="D2303" s="351">
        <f t="shared" ca="1" si="140"/>
        <v>2.1212057705600828E-8</v>
      </c>
      <c r="E2303" s="375">
        <f t="shared" ca="1" si="141"/>
        <v>4</v>
      </c>
      <c r="G2303" s="6" t="s">
        <v>108</v>
      </c>
      <c r="H2303" s="6" t="s">
        <v>267</v>
      </c>
      <c r="I2303" t="s">
        <v>569</v>
      </c>
      <c r="J2303" s="352">
        <f t="shared" ca="1" si="142"/>
        <v>4.197553116315032E-3</v>
      </c>
      <c r="K2303" s="353">
        <f t="array" aca="1" ref="K2303" ca="1">INDEX($B$3:$E$5837,MATCH(H2303&amp;I2303,$B$3:$B$5837&amp;$C$3:$C$5837,0),4)</f>
        <v>4</v>
      </c>
      <c r="L2303">
        <f t="shared" ca="1" si="143"/>
        <v>4</v>
      </c>
    </row>
    <row r="2304" spans="1:12">
      <c r="A2304" s="6" t="s">
        <v>108</v>
      </c>
      <c r="B2304">
        <v>711100</v>
      </c>
      <c r="C2304" s="350" t="s">
        <v>574</v>
      </c>
      <c r="D2304" s="351">
        <f t="shared" ca="1" si="140"/>
        <v>4.6402447171450072E-9</v>
      </c>
      <c r="E2304" s="375">
        <f t="shared" ca="1" si="141"/>
        <v>4</v>
      </c>
      <c r="G2304" s="6" t="s">
        <v>108</v>
      </c>
      <c r="H2304" s="6" t="s">
        <v>267</v>
      </c>
      <c r="I2304" t="s">
        <v>570</v>
      </c>
      <c r="J2304" s="352">
        <f t="shared" ca="1" si="142"/>
        <v>1.0245979790988004E-7</v>
      </c>
      <c r="K2304" s="353">
        <f t="array" aca="1" ref="K2304" ca="1">INDEX($B$3:$E$5837,MATCH(H2304&amp;I2304,$B$3:$B$5837&amp;$C$3:$C$5837,0),4)</f>
        <v>4</v>
      </c>
      <c r="L2304">
        <f t="shared" ca="1" si="143"/>
        <v>4</v>
      </c>
    </row>
    <row r="2305" spans="1:12">
      <c r="A2305" s="6" t="s">
        <v>108</v>
      </c>
      <c r="B2305">
        <v>711200</v>
      </c>
      <c r="C2305" s="350" t="s">
        <v>574</v>
      </c>
      <c r="D2305" s="351">
        <f t="shared" ca="1" si="140"/>
        <v>3.1544847755790913E-9</v>
      </c>
      <c r="E2305" s="375">
        <f t="shared" ca="1" si="141"/>
        <v>4</v>
      </c>
      <c r="G2305" s="6" t="s">
        <v>108</v>
      </c>
      <c r="H2305" t="s">
        <v>267</v>
      </c>
      <c r="I2305" t="s">
        <v>571</v>
      </c>
      <c r="J2305" s="352">
        <f t="shared" ca="1" si="142"/>
        <v>1.266284967106789E-8</v>
      </c>
      <c r="K2305" s="353">
        <f t="array" aca="1" ref="K2305" ca="1">INDEX($B$3:$E$5837,MATCH(H2305&amp;I2305,$B$3:$B$5837&amp;$C$3:$C$5837,0),4)</f>
        <v>4</v>
      </c>
      <c r="L2305">
        <f t="shared" ca="1" si="143"/>
        <v>4</v>
      </c>
    </row>
    <row r="2306" spans="1:12">
      <c r="A2306" s="6" t="s">
        <v>108</v>
      </c>
      <c r="B2306" t="s">
        <v>524</v>
      </c>
      <c r="C2306" s="350" t="s">
        <v>574</v>
      </c>
      <c r="D2306" s="351">
        <f t="shared" ca="1" si="140"/>
        <v>1.9004033319557762E-9</v>
      </c>
      <c r="E2306" s="375">
        <f t="shared" ca="1" si="141"/>
        <v>4</v>
      </c>
      <c r="G2306" s="6" t="s">
        <v>108</v>
      </c>
      <c r="H2306" s="6" t="s">
        <v>296</v>
      </c>
      <c r="I2306" t="s">
        <v>569</v>
      </c>
      <c r="J2306" s="352">
        <f t="shared" ca="1" si="142"/>
        <v>3.274365988046847E-2</v>
      </c>
      <c r="K2306" s="353">
        <f t="array" aca="1" ref="K2306" ca="1">INDEX($B$3:$E$5837,MATCH(H2306&amp;I2306,$B$3:$B$5837&amp;$C$3:$C$5837,0),4)</f>
        <v>4</v>
      </c>
      <c r="L2306">
        <f t="shared" ca="1" si="143"/>
        <v>4</v>
      </c>
    </row>
    <row r="2307" spans="1:12">
      <c r="A2307" s="6" t="s">
        <v>108</v>
      </c>
      <c r="B2307">
        <v>711500</v>
      </c>
      <c r="C2307" s="350" t="s">
        <v>574</v>
      </c>
      <c r="D2307" s="351">
        <f t="shared" ref="D2307:D2370" ca="1" si="144">OFFSET(matrix1,MOD(ROW()-ROW($D$3),ROWS(matrix1)),TRUNC((ROW()-ROW($D$3))/ROWS(matrix1)),1,1)</f>
        <v>2.1082128919449373E-9</v>
      </c>
      <c r="E2307" s="375">
        <f t="shared" ref="E2307:E2370" ca="1" si="145">OFFSET(matrix4,MOD(ROW()-ROW($E$3),ROWS(matrix4)),TRUNC((ROW()-ROW($E$3))/ROWS(matrix4)),1,1)</f>
        <v>4</v>
      </c>
      <c r="G2307" s="6" t="s">
        <v>108</v>
      </c>
      <c r="H2307" t="s">
        <v>296</v>
      </c>
      <c r="I2307" t="s">
        <v>570</v>
      </c>
      <c r="J2307" s="352">
        <f t="shared" ca="1" si="142"/>
        <v>6.9203553023313389E-7</v>
      </c>
      <c r="K2307" s="353">
        <f t="array" aca="1" ref="K2307" ca="1">INDEX($B$3:$E$5837,MATCH(H2307&amp;I2307,$B$3:$B$5837&amp;$C$3:$C$5837,0),4)</f>
        <v>4</v>
      </c>
      <c r="L2307">
        <f t="shared" ca="1" si="143"/>
        <v>4</v>
      </c>
    </row>
    <row r="2308" spans="1:12">
      <c r="A2308" s="6" t="s">
        <v>108</v>
      </c>
      <c r="B2308">
        <v>712000</v>
      </c>
      <c r="C2308" s="350" t="s">
        <v>574</v>
      </c>
      <c r="D2308" s="351">
        <f t="shared" ca="1" si="144"/>
        <v>8.4356316300613815E-9</v>
      </c>
      <c r="E2308" s="375">
        <f t="shared" ca="1" si="145"/>
        <v>4</v>
      </c>
      <c r="G2308" s="6" t="s">
        <v>108</v>
      </c>
      <c r="H2308" s="6" t="s">
        <v>296</v>
      </c>
      <c r="I2308" t="s">
        <v>575</v>
      </c>
      <c r="J2308" s="352">
        <f t="shared" ref="J2308:J2371" ca="1" si="146">SUMIFS(D$3:D$5837,B$3:B$5837,H2308,C$3:C$5837,I2308)</f>
        <v>4.1686752521843898E-8</v>
      </c>
      <c r="K2308" s="353">
        <f t="array" aca="1" ref="K2308" ca="1">INDEX($B$3:$E$5837,MATCH(H2308&amp;I2308,$B$3:$B$5837&amp;$C$3:$C$5837,0),4)</f>
        <v>4</v>
      </c>
      <c r="L2308">
        <f t="shared" ref="L2308:L2371" ca="1" si="147">IF(K2308&gt;2,4,1)</f>
        <v>4</v>
      </c>
    </row>
    <row r="2309" spans="1:12">
      <c r="A2309" s="6" t="s">
        <v>108</v>
      </c>
      <c r="B2309">
        <v>713100</v>
      </c>
      <c r="C2309" s="350" t="s">
        <v>574</v>
      </c>
      <c r="D2309" s="351">
        <f t="shared" ca="1" si="144"/>
        <v>1.2800089054167584E-8</v>
      </c>
      <c r="E2309" s="375">
        <f t="shared" ca="1" si="145"/>
        <v>4</v>
      </c>
      <c r="G2309" s="6" t="s">
        <v>108</v>
      </c>
      <c r="H2309" s="6" t="s">
        <v>296</v>
      </c>
      <c r="I2309" t="s">
        <v>571</v>
      </c>
      <c r="J2309" s="352">
        <f t="shared" ca="1" si="146"/>
        <v>6.6367309477078454E-8</v>
      </c>
      <c r="K2309" s="353">
        <f t="array" aca="1" ref="K2309" ca="1">INDEX($B$3:$E$5837,MATCH(H2309&amp;I2309,$B$3:$B$5837&amp;$C$3:$C$5837,0),4)</f>
        <v>4</v>
      </c>
      <c r="L2309">
        <f t="shared" ca="1" si="147"/>
        <v>4</v>
      </c>
    </row>
    <row r="2310" spans="1:12">
      <c r="A2310" s="6" t="s">
        <v>108</v>
      </c>
      <c r="B2310">
        <v>713200</v>
      </c>
      <c r="C2310" s="350" t="s">
        <v>574</v>
      </c>
      <c r="D2310" s="351">
        <f t="shared" ca="1" si="144"/>
        <v>3.07809077180405E-8</v>
      </c>
      <c r="E2310" s="375">
        <f t="shared" ca="1" si="145"/>
        <v>4</v>
      </c>
      <c r="G2310" s="6" t="s">
        <v>108</v>
      </c>
      <c r="H2310" s="6" t="s">
        <v>296</v>
      </c>
      <c r="I2310" t="s">
        <v>574</v>
      </c>
      <c r="J2310" s="352">
        <f t="shared" ca="1" si="146"/>
        <v>3.6850272150104913E-9</v>
      </c>
      <c r="K2310" s="353">
        <f t="array" aca="1" ref="K2310" ca="1">INDEX($B$3:$E$5837,MATCH(H2310&amp;I2310,$B$3:$B$5837&amp;$C$3:$C$5837,0),4)</f>
        <v>4</v>
      </c>
      <c r="L2310">
        <f t="shared" ca="1" si="147"/>
        <v>4</v>
      </c>
    </row>
    <row r="2311" spans="1:12">
      <c r="A2311" s="6" t="s">
        <v>108</v>
      </c>
      <c r="B2311">
        <v>713900</v>
      </c>
      <c r="C2311" s="350" t="s">
        <v>574</v>
      </c>
      <c r="D2311" s="351">
        <f t="shared" ca="1" si="144"/>
        <v>2.8988007109659129E-8</v>
      </c>
      <c r="E2311" s="375">
        <f t="shared" ca="1" si="145"/>
        <v>4</v>
      </c>
      <c r="G2311" s="6" t="s">
        <v>108</v>
      </c>
      <c r="H2311" t="s">
        <v>296</v>
      </c>
      <c r="I2311" t="s">
        <v>573</v>
      </c>
      <c r="J2311" s="352">
        <f t="shared" ca="1" si="146"/>
        <v>1.1650944220900377E-9</v>
      </c>
      <c r="K2311" s="353">
        <f t="array" aca="1" ref="K2311" ca="1">INDEX($B$3:$E$5837,MATCH(H2311&amp;I2311,$B$3:$B$5837&amp;$C$3:$C$5837,0),4)</f>
        <v>4</v>
      </c>
      <c r="L2311">
        <f t="shared" ca="1" si="147"/>
        <v>4</v>
      </c>
    </row>
    <row r="2312" spans="1:12">
      <c r="A2312" s="6" t="s">
        <v>108</v>
      </c>
      <c r="B2312">
        <v>721000</v>
      </c>
      <c r="C2312" s="350" t="s">
        <v>574</v>
      </c>
      <c r="D2312" s="351">
        <f t="shared" ca="1" si="144"/>
        <v>1.9168991516604063E-8</v>
      </c>
      <c r="E2312" s="375">
        <f t="shared" ca="1" si="145"/>
        <v>4</v>
      </c>
      <c r="G2312" s="6" t="s">
        <v>108</v>
      </c>
      <c r="H2312" s="6" t="s">
        <v>296</v>
      </c>
      <c r="I2312" t="s">
        <v>576</v>
      </c>
      <c r="J2312" s="352">
        <f t="shared" ca="1" si="146"/>
        <v>2.3047757108123398E-9</v>
      </c>
      <c r="K2312" s="353">
        <f t="array" aca="1" ref="K2312" ca="1">INDEX($B$3:$E$5837,MATCH(H2312&amp;I2312,$B$3:$B$5837&amp;$C$3:$C$5837,0),4)</f>
        <v>4</v>
      </c>
      <c r="L2312">
        <f t="shared" ca="1" si="147"/>
        <v>4</v>
      </c>
    </row>
    <row r="2313" spans="1:12">
      <c r="A2313" s="6" t="s">
        <v>108</v>
      </c>
      <c r="B2313">
        <v>722110</v>
      </c>
      <c r="C2313" s="350" t="s">
        <v>574</v>
      </c>
      <c r="D2313" s="351">
        <f t="shared" ca="1" si="144"/>
        <v>7.3843898045318297E-8</v>
      </c>
      <c r="E2313" s="375">
        <f t="shared" ca="1" si="145"/>
        <v>4</v>
      </c>
      <c r="G2313" s="6" t="s">
        <v>108</v>
      </c>
      <c r="H2313" t="s">
        <v>296</v>
      </c>
      <c r="I2313" t="s">
        <v>577</v>
      </c>
      <c r="J2313" s="352">
        <f t="shared" ca="1" si="146"/>
        <v>1.0421716160897127E-10</v>
      </c>
      <c r="K2313" s="353">
        <f t="array" aca="1" ref="K2313" ca="1">INDEX($B$3:$E$5837,MATCH(H2313&amp;I2313,$B$3:$B$5837&amp;$C$3:$C$5837,0),4)</f>
        <v>4</v>
      </c>
      <c r="L2313">
        <f t="shared" ca="1" si="147"/>
        <v>4</v>
      </c>
    </row>
    <row r="2314" spans="1:12">
      <c r="A2314" s="6" t="s">
        <v>108</v>
      </c>
      <c r="B2314">
        <v>722211</v>
      </c>
      <c r="C2314" s="350" t="s">
        <v>574</v>
      </c>
      <c r="D2314" s="351">
        <f t="shared" ca="1" si="144"/>
        <v>8.4850091268290878E-8</v>
      </c>
      <c r="E2314" s="375">
        <f t="shared" ca="1" si="145"/>
        <v>4</v>
      </c>
      <c r="G2314" s="6" t="s">
        <v>108</v>
      </c>
      <c r="H2314" s="6" t="s">
        <v>306</v>
      </c>
      <c r="I2314" t="s">
        <v>569</v>
      </c>
      <c r="J2314" s="352">
        <f t="shared" ca="1" si="146"/>
        <v>2.5836643958638803E-2</v>
      </c>
      <c r="K2314" s="353">
        <f t="array" aca="1" ref="K2314" ca="1">INDEX($B$3:$E$5837,MATCH(H2314&amp;I2314,$B$3:$B$5837&amp;$C$3:$C$5837,0),4)</f>
        <v>4</v>
      </c>
      <c r="L2314">
        <f t="shared" ca="1" si="147"/>
        <v>4</v>
      </c>
    </row>
    <row r="2315" spans="1:12">
      <c r="A2315" s="6" t="s">
        <v>108</v>
      </c>
      <c r="B2315" t="s">
        <v>534</v>
      </c>
      <c r="C2315" s="350" t="s">
        <v>574</v>
      </c>
      <c r="D2315" s="351">
        <f t="shared" ca="1" si="144"/>
        <v>2.1472564682158E-7</v>
      </c>
      <c r="E2315" s="375">
        <f t="shared" ca="1" si="145"/>
        <v>4</v>
      </c>
      <c r="G2315" s="6" t="s">
        <v>108</v>
      </c>
      <c r="H2315" s="6" t="s">
        <v>306</v>
      </c>
      <c r="I2315" t="s">
        <v>570</v>
      </c>
      <c r="J2315" s="352">
        <f t="shared" ca="1" si="146"/>
        <v>5.5623523703613622E-7</v>
      </c>
      <c r="K2315" s="353">
        <f t="array" aca="1" ref="K2315" ca="1">INDEX($B$3:$E$5837,MATCH(H2315&amp;I2315,$B$3:$B$5837&amp;$C$3:$C$5837,0),4)</f>
        <v>4</v>
      </c>
      <c r="L2315">
        <f t="shared" ca="1" si="147"/>
        <v>4</v>
      </c>
    </row>
    <row r="2316" spans="1:12">
      <c r="A2316" s="6" t="s">
        <v>108</v>
      </c>
      <c r="B2316">
        <v>811100</v>
      </c>
      <c r="C2316" s="350" t="s">
        <v>574</v>
      </c>
      <c r="D2316" s="351">
        <f t="shared" ca="1" si="144"/>
        <v>8.4108374322177711E-9</v>
      </c>
      <c r="E2316" s="375">
        <f t="shared" ca="1" si="145"/>
        <v>4</v>
      </c>
      <c r="G2316" s="6" t="s">
        <v>108</v>
      </c>
      <c r="H2316" s="6" t="s">
        <v>306</v>
      </c>
      <c r="I2316" t="s">
        <v>571</v>
      </c>
      <c r="J2316" s="352">
        <f t="shared" ca="1" si="146"/>
        <v>5.5090181729979427E-8</v>
      </c>
      <c r="K2316" s="353">
        <f t="array" aca="1" ref="K2316" ca="1">INDEX($B$3:$E$5837,MATCH(H2316&amp;I2316,$B$3:$B$5837&amp;$C$3:$C$5837,0),4)</f>
        <v>4</v>
      </c>
      <c r="L2316">
        <f t="shared" ca="1" si="147"/>
        <v>4</v>
      </c>
    </row>
    <row r="2317" spans="1:12">
      <c r="A2317" s="6" t="s">
        <v>108</v>
      </c>
      <c r="B2317">
        <v>811200</v>
      </c>
      <c r="C2317" s="350" t="s">
        <v>574</v>
      </c>
      <c r="D2317" s="351">
        <f t="shared" ca="1" si="144"/>
        <v>7.4862619579565543E-9</v>
      </c>
      <c r="E2317" s="375">
        <f t="shared" ca="1" si="145"/>
        <v>4</v>
      </c>
      <c r="G2317" s="6" t="s">
        <v>108</v>
      </c>
      <c r="H2317" t="s">
        <v>317</v>
      </c>
      <c r="I2317" t="s">
        <v>569</v>
      </c>
      <c r="J2317" s="352">
        <f t="shared" ca="1" si="146"/>
        <v>1.2297965066150792E-2</v>
      </c>
      <c r="K2317" s="353">
        <f t="array" aca="1" ref="K2317" ca="1">INDEX($B$3:$E$5837,MATCH(H2317&amp;I2317,$B$3:$B$5837&amp;$C$3:$C$5837,0),4)</f>
        <v>4</v>
      </c>
      <c r="L2317">
        <f t="shared" ca="1" si="147"/>
        <v>4</v>
      </c>
    </row>
    <row r="2318" spans="1:12">
      <c r="A2318" s="6" t="s">
        <v>108</v>
      </c>
      <c r="B2318">
        <v>811300</v>
      </c>
      <c r="C2318" s="350" t="s">
        <v>574</v>
      </c>
      <c r="D2318" s="351">
        <f t="shared" ca="1" si="144"/>
        <v>2.8207573228739566E-7</v>
      </c>
      <c r="E2318" s="375">
        <f t="shared" ca="1" si="145"/>
        <v>4</v>
      </c>
      <c r="G2318" s="6" t="s">
        <v>108</v>
      </c>
      <c r="H2318" s="6" t="s">
        <v>317</v>
      </c>
      <c r="I2318" t="s">
        <v>575</v>
      </c>
      <c r="J2318" s="352">
        <f t="shared" ca="1" si="146"/>
        <v>1.559136285038618E-6</v>
      </c>
      <c r="K2318" s="353">
        <f t="array" aca="1" ref="K2318" ca="1">INDEX($B$3:$E$5837,MATCH(H2318&amp;I2318,$B$3:$B$5837&amp;$C$3:$C$5837,0),4)</f>
        <v>4</v>
      </c>
      <c r="L2318">
        <f t="shared" ca="1" si="147"/>
        <v>4</v>
      </c>
    </row>
    <row r="2319" spans="1:12">
      <c r="A2319" s="6" t="s">
        <v>108</v>
      </c>
      <c r="B2319">
        <v>811400</v>
      </c>
      <c r="C2319" s="350" t="s">
        <v>574</v>
      </c>
      <c r="D2319" s="351">
        <f t="shared" ca="1" si="144"/>
        <v>3.5611313515142103E-8</v>
      </c>
      <c r="E2319" s="375">
        <f t="shared" ca="1" si="145"/>
        <v>4</v>
      </c>
      <c r="G2319" s="6" t="s">
        <v>108</v>
      </c>
      <c r="H2319" s="6" t="s">
        <v>317</v>
      </c>
      <c r="I2319" t="s">
        <v>574</v>
      </c>
      <c r="J2319" s="352">
        <f t="shared" ca="1" si="146"/>
        <v>1.3782459161977263E-7</v>
      </c>
      <c r="K2319" s="353">
        <f t="array" aca="1" ref="K2319" ca="1">INDEX($B$3:$E$5837,MATCH(H2319&amp;I2319,$B$3:$B$5837&amp;$C$3:$C$5837,0),4)</f>
        <v>4</v>
      </c>
      <c r="L2319">
        <f t="shared" ca="1" si="147"/>
        <v>4</v>
      </c>
    </row>
    <row r="2320" spans="1:12">
      <c r="A2320" s="6" t="s">
        <v>108</v>
      </c>
      <c r="B2320">
        <v>812100</v>
      </c>
      <c r="C2320" s="350" t="s">
        <v>574</v>
      </c>
      <c r="D2320" s="351">
        <f t="shared" ca="1" si="144"/>
        <v>5.9385589740869985E-9</v>
      </c>
      <c r="E2320" s="375">
        <f t="shared" ca="1" si="145"/>
        <v>4</v>
      </c>
      <c r="G2320" s="6" t="s">
        <v>108</v>
      </c>
      <c r="H2320" s="6" t="s">
        <v>317</v>
      </c>
      <c r="I2320" t="s">
        <v>573</v>
      </c>
      <c r="J2320" s="352">
        <f t="shared" ca="1" si="146"/>
        <v>4.3575977476892879E-8</v>
      </c>
      <c r="K2320" s="353">
        <f t="array" aca="1" ref="K2320" ca="1">INDEX($B$3:$E$5837,MATCH(H2320&amp;I2320,$B$3:$B$5837&amp;$C$3:$C$5837,0),4)</f>
        <v>4</v>
      </c>
      <c r="L2320">
        <f t="shared" ca="1" si="147"/>
        <v>4</v>
      </c>
    </row>
    <row r="2321" spans="1:12">
      <c r="A2321" s="6" t="s">
        <v>108</v>
      </c>
      <c r="B2321">
        <v>812200</v>
      </c>
      <c r="C2321" s="350" t="s">
        <v>574</v>
      </c>
      <c r="D2321" s="351">
        <f t="shared" ca="1" si="144"/>
        <v>2.7522368487990598E-8</v>
      </c>
      <c r="E2321" s="375">
        <f t="shared" ca="1" si="145"/>
        <v>4</v>
      </c>
      <c r="G2321" s="6" t="s">
        <v>108</v>
      </c>
      <c r="H2321" s="6" t="s">
        <v>317</v>
      </c>
      <c r="I2321" t="s">
        <v>576</v>
      </c>
      <c r="J2321" s="352">
        <f t="shared" ca="1" si="146"/>
        <v>8.620147222358505E-8</v>
      </c>
      <c r="K2321" s="353">
        <f t="array" aca="1" ref="K2321" ca="1">INDEX($B$3:$E$5837,MATCH(H2321&amp;I2321,$B$3:$B$5837&amp;$C$3:$C$5837,0),4)</f>
        <v>4</v>
      </c>
      <c r="L2321">
        <f t="shared" ca="1" si="147"/>
        <v>4</v>
      </c>
    </row>
    <row r="2322" spans="1:12">
      <c r="A2322" s="6" t="s">
        <v>108</v>
      </c>
      <c r="B2322">
        <v>812300</v>
      </c>
      <c r="C2322" s="350" t="s">
        <v>574</v>
      </c>
      <c r="D2322" s="351">
        <f t="shared" ca="1" si="144"/>
        <v>8.8714268034092605E-9</v>
      </c>
      <c r="E2322" s="375">
        <f t="shared" ca="1" si="145"/>
        <v>4</v>
      </c>
      <c r="G2322" s="6" t="s">
        <v>108</v>
      </c>
      <c r="H2322" t="s">
        <v>317</v>
      </c>
      <c r="I2322" t="s">
        <v>570</v>
      </c>
      <c r="J2322" s="352">
        <f t="shared" ca="1" si="146"/>
        <v>2.9614309545185947E-7</v>
      </c>
      <c r="K2322" s="353">
        <f t="array" aca="1" ref="K2322" ca="1">INDEX($B$3:$E$5837,MATCH(H2322&amp;I2322,$B$3:$B$5837&amp;$C$3:$C$5837,0),4)</f>
        <v>4</v>
      </c>
      <c r="L2322">
        <f t="shared" ca="1" si="147"/>
        <v>4</v>
      </c>
    </row>
    <row r="2323" spans="1:12">
      <c r="A2323" s="6" t="s">
        <v>108</v>
      </c>
      <c r="B2323">
        <v>812900</v>
      </c>
      <c r="C2323" s="350" t="s">
        <v>574</v>
      </c>
      <c r="D2323" s="351">
        <f t="shared" ca="1" si="144"/>
        <v>4.0349429801668595E-9</v>
      </c>
      <c r="E2323" s="375">
        <f t="shared" ca="1" si="145"/>
        <v>4</v>
      </c>
      <c r="G2323" s="6" t="s">
        <v>108</v>
      </c>
      <c r="H2323" t="s">
        <v>317</v>
      </c>
      <c r="I2323" t="s">
        <v>571</v>
      </c>
      <c r="J2323" s="352">
        <f t="shared" ca="1" si="146"/>
        <v>3.5845954412679905E-8</v>
      </c>
      <c r="K2323" s="353">
        <f t="array" aca="1" ref="K2323" ca="1">INDEX($B$3:$E$5837,MATCH(H2323&amp;I2323,$B$3:$B$5837&amp;$C$3:$C$5837,0),4)</f>
        <v>4</v>
      </c>
      <c r="L2323">
        <f t="shared" ca="1" si="147"/>
        <v>4</v>
      </c>
    </row>
    <row r="2324" spans="1:12">
      <c r="A2324" s="6" t="s">
        <v>108</v>
      </c>
      <c r="B2324">
        <v>813100</v>
      </c>
      <c r="C2324" s="350" t="s">
        <v>574</v>
      </c>
      <c r="D2324" s="351">
        <f t="shared" ca="1" si="144"/>
        <v>1.694021096002969E-9</v>
      </c>
      <c r="E2324" s="375">
        <f t="shared" ca="1" si="145"/>
        <v>4</v>
      </c>
      <c r="G2324" s="6" t="s">
        <v>108</v>
      </c>
      <c r="H2324" t="s">
        <v>317</v>
      </c>
      <c r="I2324" t="s">
        <v>577</v>
      </c>
      <c r="J2324" s="352">
        <f t="shared" ca="1" si="146"/>
        <v>3.8978511963275738E-9</v>
      </c>
      <c r="K2324" s="353">
        <f t="array" aca="1" ref="K2324" ca="1">INDEX($B$3:$E$5837,MATCH(H2324&amp;I2324,$B$3:$B$5837&amp;$C$3:$C$5837,0),4)</f>
        <v>4</v>
      </c>
      <c r="L2324">
        <f t="shared" ca="1" si="147"/>
        <v>4</v>
      </c>
    </row>
    <row r="2325" spans="1:12">
      <c r="A2325" s="6" t="s">
        <v>108</v>
      </c>
      <c r="B2325" t="s">
        <v>545</v>
      </c>
      <c r="C2325" s="350" t="s">
        <v>574</v>
      </c>
      <c r="D2325" s="351">
        <f t="shared" ca="1" si="144"/>
        <v>1.0853941910600935E-9</v>
      </c>
      <c r="E2325" s="375">
        <f t="shared" ca="1" si="145"/>
        <v>4</v>
      </c>
      <c r="G2325" s="6" t="s">
        <v>108</v>
      </c>
      <c r="H2325" s="6" t="s">
        <v>320</v>
      </c>
      <c r="I2325" t="s">
        <v>569</v>
      </c>
      <c r="J2325" s="352">
        <f t="shared" ca="1" si="146"/>
        <v>1.4368305919414157E-2</v>
      </c>
      <c r="K2325" s="353">
        <f t="array" aca="1" ref="K2325" ca="1">INDEX($B$3:$E$5837,MATCH(H2325&amp;I2325,$B$3:$B$5837&amp;$C$3:$C$5837,0),4)</f>
        <v>4</v>
      </c>
      <c r="L2325">
        <f t="shared" ca="1" si="147"/>
        <v>4</v>
      </c>
    </row>
    <row r="2326" spans="1:12">
      <c r="A2326" s="6" t="s">
        <v>108</v>
      </c>
      <c r="B2326" t="s">
        <v>547</v>
      </c>
      <c r="C2326" s="350" t="s">
        <v>574</v>
      </c>
      <c r="D2326" s="351">
        <f t="shared" ca="1" si="144"/>
        <v>6.6979633420696413E-9</v>
      </c>
      <c r="E2326" s="375">
        <f t="shared" ca="1" si="145"/>
        <v>4</v>
      </c>
      <c r="G2326" s="6" t="s">
        <v>108</v>
      </c>
      <c r="H2326" t="s">
        <v>320</v>
      </c>
      <c r="I2326" t="s">
        <v>575</v>
      </c>
      <c r="J2326" s="352">
        <f t="shared" ca="1" si="146"/>
        <v>5.6602100294104949E-7</v>
      </c>
      <c r="K2326" s="353">
        <f t="array" aca="1" ref="K2326" ca="1">INDEX($B$3:$E$5837,MATCH(H2326&amp;I2326,$B$3:$B$5837&amp;$C$3:$C$5837,0),4)</f>
        <v>4</v>
      </c>
      <c r="L2326">
        <f t="shared" ca="1" si="147"/>
        <v>4</v>
      </c>
    </row>
    <row r="2327" spans="1:12">
      <c r="A2327" s="6" t="s">
        <v>108</v>
      </c>
      <c r="B2327">
        <v>814000</v>
      </c>
      <c r="C2327" s="350" t="s">
        <v>574</v>
      </c>
      <c r="D2327" s="351">
        <f t="shared" ca="1" si="144"/>
        <v>0</v>
      </c>
      <c r="E2327" s="375" t="str">
        <f t="shared" ca="1" si="145"/>
        <v/>
      </c>
      <c r="G2327" s="6" t="s">
        <v>108</v>
      </c>
      <c r="H2327" s="6" t="s">
        <v>320</v>
      </c>
      <c r="I2327" t="s">
        <v>570</v>
      </c>
      <c r="J2327" s="352">
        <f t="shared" ca="1" si="146"/>
        <v>3.5336645880062249E-7</v>
      </c>
      <c r="K2327" s="353">
        <f t="array" aca="1" ref="K2327" ca="1">INDEX($B$3:$E$5837,MATCH(H2327&amp;I2327,$B$3:$B$5837&amp;$C$3:$C$5837,0),4)</f>
        <v>4</v>
      </c>
      <c r="L2327">
        <f t="shared" ca="1" si="147"/>
        <v>4</v>
      </c>
    </row>
    <row r="2328" spans="1:12">
      <c r="A2328" s="6" t="s">
        <v>108</v>
      </c>
      <c r="B2328" t="s">
        <v>550</v>
      </c>
      <c r="C2328" s="350" t="s">
        <v>574</v>
      </c>
      <c r="D2328" s="351">
        <f t="shared" ca="1" si="144"/>
        <v>2.3223162121379969E-9</v>
      </c>
      <c r="E2328" s="375">
        <f t="shared" ca="1" si="145"/>
        <v>4</v>
      </c>
      <c r="G2328" s="6" t="s">
        <v>108</v>
      </c>
      <c r="H2328" s="6" t="s">
        <v>320</v>
      </c>
      <c r="I2328" t="s">
        <v>574</v>
      </c>
      <c r="J2328" s="352">
        <f t="shared" ca="1" si="146"/>
        <v>5.0035147233220856E-8</v>
      </c>
      <c r="K2328" s="353">
        <f t="array" aca="1" ref="K2328" ca="1">INDEX($B$3:$E$5837,MATCH(H2328&amp;I2328,$B$3:$B$5837&amp;$C$3:$C$5837,0),4)</f>
        <v>4</v>
      </c>
      <c r="L2328">
        <f t="shared" ca="1" si="147"/>
        <v>4</v>
      </c>
    </row>
    <row r="2329" spans="1:12">
      <c r="A2329" s="6" t="s">
        <v>108</v>
      </c>
      <c r="B2329" t="s">
        <v>552</v>
      </c>
      <c r="C2329" s="350" t="s">
        <v>574</v>
      </c>
      <c r="D2329" s="351">
        <f t="shared" ca="1" si="144"/>
        <v>5.5002744140067943E-9</v>
      </c>
      <c r="E2329" s="375">
        <f t="shared" ca="1" si="145"/>
        <v>4</v>
      </c>
      <c r="G2329" s="6" t="s">
        <v>108</v>
      </c>
      <c r="H2329" s="6" t="s">
        <v>320</v>
      </c>
      <c r="I2329" t="s">
        <v>573</v>
      </c>
      <c r="J2329" s="352">
        <f t="shared" ca="1" si="146"/>
        <v>1.5819603912942458E-8</v>
      </c>
      <c r="K2329" s="353">
        <f t="array" aca="1" ref="K2329" ca="1">INDEX($B$3:$E$5837,MATCH(H2329&amp;I2329,$B$3:$B$5837&amp;$C$3:$C$5837,0),4)</f>
        <v>4</v>
      </c>
      <c r="L2329">
        <f t="shared" ca="1" si="147"/>
        <v>4</v>
      </c>
    </row>
    <row r="2330" spans="1:12">
      <c r="A2330" s="6" t="s">
        <v>108</v>
      </c>
      <c r="B2330">
        <v>491000</v>
      </c>
      <c r="C2330" s="350" t="s">
        <v>574</v>
      </c>
      <c r="D2330" s="351">
        <f t="shared" ca="1" si="144"/>
        <v>0</v>
      </c>
      <c r="E2330" s="375" t="str">
        <f t="shared" ca="1" si="145"/>
        <v/>
      </c>
      <c r="G2330" s="6" t="s">
        <v>108</v>
      </c>
      <c r="H2330" s="6" t="s">
        <v>320</v>
      </c>
      <c r="I2330" t="s">
        <v>576</v>
      </c>
      <c r="J2330" s="352">
        <f t="shared" ca="1" si="146"/>
        <v>3.1294149351273748E-8</v>
      </c>
      <c r="K2330" s="353">
        <f t="array" aca="1" ref="K2330" ca="1">INDEX($B$3:$E$5837,MATCH(H2330&amp;I2330,$B$3:$B$5837&amp;$C$3:$C$5837,0),4)</f>
        <v>4</v>
      </c>
      <c r="L2330">
        <f t="shared" ca="1" si="147"/>
        <v>4</v>
      </c>
    </row>
    <row r="2331" spans="1:12">
      <c r="A2331" s="6" t="s">
        <v>108</v>
      </c>
      <c r="B2331" t="s">
        <v>555</v>
      </c>
      <c r="C2331" s="350" t="s">
        <v>574</v>
      </c>
      <c r="D2331" s="351">
        <f t="shared" ca="1" si="144"/>
        <v>0</v>
      </c>
      <c r="E2331" s="375" t="str">
        <f t="shared" ca="1" si="145"/>
        <v/>
      </c>
      <c r="G2331" s="6" t="s">
        <v>108</v>
      </c>
      <c r="H2331" s="6" t="s">
        <v>320</v>
      </c>
      <c r="I2331" t="s">
        <v>571</v>
      </c>
      <c r="J2331" s="352">
        <f t="shared" ca="1" si="146"/>
        <v>4.4165169249143025E-8</v>
      </c>
      <c r="K2331" s="353">
        <f t="array" aca="1" ref="K2331" ca="1">INDEX($B$3:$E$5837,MATCH(H2331&amp;I2331,$B$3:$B$5837&amp;$C$3:$C$5837,0),4)</f>
        <v>4</v>
      </c>
      <c r="L2331">
        <f t="shared" ca="1" si="147"/>
        <v>4</v>
      </c>
    </row>
    <row r="2332" spans="1:12">
      <c r="A2332" s="6" t="s">
        <v>108</v>
      </c>
      <c r="B2332" t="s">
        <v>557</v>
      </c>
      <c r="C2332" s="350" t="s">
        <v>574</v>
      </c>
      <c r="D2332" s="351">
        <f t="shared" ca="1" si="144"/>
        <v>0</v>
      </c>
      <c r="E2332" s="375" t="str">
        <f t="shared" ca="1" si="145"/>
        <v/>
      </c>
      <c r="G2332" s="6" t="s">
        <v>108</v>
      </c>
      <c r="H2332" t="s">
        <v>320</v>
      </c>
      <c r="I2332" t="s">
        <v>577</v>
      </c>
      <c r="J2332" s="352">
        <f t="shared" ca="1" si="146"/>
        <v>1.4150563133136603E-9</v>
      </c>
      <c r="K2332" s="353">
        <f t="array" aca="1" ref="K2332" ca="1">INDEX($B$3:$E$5837,MATCH(H2332&amp;I2332,$B$3:$B$5837&amp;$C$3:$C$5837,0),4)</f>
        <v>4</v>
      </c>
      <c r="L2332">
        <f t="shared" ca="1" si="147"/>
        <v>4</v>
      </c>
    </row>
    <row r="2333" spans="1:12">
      <c r="A2333" s="6" t="s">
        <v>108</v>
      </c>
      <c r="B2333" t="s">
        <v>559</v>
      </c>
      <c r="C2333" s="350" t="s">
        <v>574</v>
      </c>
      <c r="D2333" s="351">
        <f t="shared" ca="1" si="144"/>
        <v>2.5656635217133831E-8</v>
      </c>
      <c r="E2333" s="375">
        <f t="shared" ca="1" si="145"/>
        <v>4</v>
      </c>
      <c r="G2333" s="6" t="s">
        <v>108</v>
      </c>
      <c r="H2333" s="6" t="s">
        <v>433</v>
      </c>
      <c r="I2333" t="s">
        <v>569</v>
      </c>
      <c r="J2333" s="352">
        <f t="shared" ca="1" si="146"/>
        <v>3.8842800812022543E-2</v>
      </c>
      <c r="K2333" s="353" t="str">
        <f t="array" aca="1" ref="K2333" ca="1">INDEX($B$3:$E$5837,MATCH(H2333&amp;I2333,$B$3:$B$5837&amp;$C$3:$C$5837,0),4)</f>
        <v/>
      </c>
      <c r="L2333">
        <f t="shared" ca="1" si="147"/>
        <v>4</v>
      </c>
    </row>
    <row r="2334" spans="1:12">
      <c r="A2334" s="6" t="s">
        <v>108</v>
      </c>
      <c r="B2334" t="s">
        <v>561</v>
      </c>
      <c r="C2334" s="350" t="s">
        <v>574</v>
      </c>
      <c r="D2334" s="351">
        <f t="shared" ca="1" si="144"/>
        <v>1.8249807171395995E-8</v>
      </c>
      <c r="E2334" s="375">
        <f t="shared" ca="1" si="145"/>
        <v>4</v>
      </c>
      <c r="G2334" s="6" t="s">
        <v>108</v>
      </c>
      <c r="H2334" s="6" t="s">
        <v>433</v>
      </c>
      <c r="I2334" t="s">
        <v>575</v>
      </c>
      <c r="J2334" s="352">
        <f t="shared" ca="1" si="146"/>
        <v>8.2424916128040701E-8</v>
      </c>
      <c r="K2334" s="353">
        <f t="array" aca="1" ref="K2334" ca="1">INDEX($B$3:$E$5837,MATCH(H2334&amp;I2334,$B$3:$B$5837&amp;$C$3:$C$5837,0),4)</f>
        <v>4</v>
      </c>
      <c r="L2334">
        <f t="shared" ca="1" si="147"/>
        <v>4</v>
      </c>
    </row>
    <row r="2335" spans="1:12">
      <c r="A2335" s="6" t="s">
        <v>108</v>
      </c>
      <c r="B2335" t="s">
        <v>563</v>
      </c>
      <c r="C2335" s="350" t="s">
        <v>574</v>
      </c>
      <c r="D2335" s="351">
        <f t="shared" ca="1" si="144"/>
        <v>0</v>
      </c>
      <c r="E2335" s="375" t="str">
        <f t="shared" ca="1" si="145"/>
        <v/>
      </c>
      <c r="G2335" s="6" t="s">
        <v>108</v>
      </c>
      <c r="H2335" s="6" t="s">
        <v>433</v>
      </c>
      <c r="I2335" t="s">
        <v>574</v>
      </c>
      <c r="J2335" s="352">
        <f t="shared" ca="1" si="146"/>
        <v>7.2862010291549595E-9</v>
      </c>
      <c r="K2335" s="353">
        <f t="array" aca="1" ref="K2335" ca="1">INDEX($B$3:$E$5837,MATCH(H2335&amp;I2335,$B$3:$B$5837&amp;$C$3:$C$5837,0),4)</f>
        <v>4</v>
      </c>
      <c r="L2335">
        <f t="shared" ca="1" si="147"/>
        <v>4</v>
      </c>
    </row>
    <row r="2336" spans="1:12">
      <c r="A2336" s="6" t="s">
        <v>108</v>
      </c>
      <c r="B2336" t="s">
        <v>565</v>
      </c>
      <c r="C2336" s="350" t="s">
        <v>574</v>
      </c>
      <c r="D2336" s="351">
        <f t="shared" ca="1" si="144"/>
        <v>8.6605947234622291E-9</v>
      </c>
      <c r="E2336" s="375">
        <f t="shared" ca="1" si="145"/>
        <v>4</v>
      </c>
      <c r="G2336" s="6" t="s">
        <v>108</v>
      </c>
      <c r="H2336" s="6" t="s">
        <v>433</v>
      </c>
      <c r="I2336" t="s">
        <v>573</v>
      </c>
      <c r="J2336" s="352">
        <f t="shared" ca="1" si="146"/>
        <v>2.3036769288204477E-9</v>
      </c>
      <c r="K2336" s="353">
        <f t="array" aca="1" ref="K2336" ca="1">INDEX($B$3:$E$5837,MATCH(H2336&amp;I2336,$B$3:$B$5837&amp;$C$3:$C$5837,0),4)</f>
        <v>4</v>
      </c>
      <c r="L2336">
        <f t="shared" ca="1" si="147"/>
        <v>4</v>
      </c>
    </row>
    <row r="2337" spans="1:12">
      <c r="A2337" s="6" t="s">
        <v>108</v>
      </c>
      <c r="B2337" t="s">
        <v>107</v>
      </c>
      <c r="C2337" s="350" t="s">
        <v>575</v>
      </c>
      <c r="D2337" s="351">
        <f t="shared" ca="1" si="144"/>
        <v>0</v>
      </c>
      <c r="E2337" s="375" t="str">
        <f t="shared" ca="1" si="145"/>
        <v/>
      </c>
      <c r="G2337" s="6" t="s">
        <v>108</v>
      </c>
      <c r="H2337" s="6" t="s">
        <v>433</v>
      </c>
      <c r="I2337" t="s">
        <v>576</v>
      </c>
      <c r="J2337" s="352">
        <f t="shared" ca="1" si="146"/>
        <v>4.557105870938435E-9</v>
      </c>
      <c r="K2337" s="353">
        <f t="array" aca="1" ref="K2337" ca="1">INDEX($B$3:$E$5837,MATCH(H2337&amp;I2337,$B$3:$B$5837&amp;$C$3:$C$5837,0),4)</f>
        <v>4</v>
      </c>
      <c r="L2337">
        <f t="shared" ca="1" si="147"/>
        <v>4</v>
      </c>
    </row>
    <row r="2338" spans="1:12">
      <c r="A2338" s="6" t="s">
        <v>108</v>
      </c>
      <c r="B2338" t="s">
        <v>110</v>
      </c>
      <c r="C2338" s="350" t="s">
        <v>575</v>
      </c>
      <c r="D2338" s="351">
        <f t="shared" ca="1" si="144"/>
        <v>0</v>
      </c>
      <c r="E2338" s="375" t="str">
        <f t="shared" ca="1" si="145"/>
        <v/>
      </c>
      <c r="G2338" s="6" t="s">
        <v>108</v>
      </c>
      <c r="H2338" t="s">
        <v>433</v>
      </c>
      <c r="I2338" t="s">
        <v>577</v>
      </c>
      <c r="J2338" s="352">
        <f t="shared" ca="1" si="146"/>
        <v>2.0606284455045289E-10</v>
      </c>
      <c r="K2338" s="353">
        <f t="array" aca="1" ref="K2338" ca="1">INDEX($B$3:$E$5837,MATCH(H2338&amp;I2338,$B$3:$B$5837&amp;$C$3:$C$5837,0),4)</f>
        <v>4</v>
      </c>
      <c r="L2338">
        <f t="shared" ca="1" si="147"/>
        <v>4</v>
      </c>
    </row>
    <row r="2339" spans="1:12">
      <c r="A2339" s="6" t="s">
        <v>108</v>
      </c>
      <c r="B2339">
        <v>111200</v>
      </c>
      <c r="C2339" s="350" t="s">
        <v>575</v>
      </c>
      <c r="D2339" s="351">
        <f t="shared" ca="1" si="144"/>
        <v>0</v>
      </c>
      <c r="E2339" s="375" t="str">
        <f t="shared" ca="1" si="145"/>
        <v/>
      </c>
      <c r="G2339" s="6" t="s">
        <v>108</v>
      </c>
      <c r="H2339" s="6" t="s">
        <v>425</v>
      </c>
      <c r="I2339" t="s">
        <v>569</v>
      </c>
      <c r="J2339" s="352">
        <f t="shared" ca="1" si="146"/>
        <v>7.4217387124953854E-3</v>
      </c>
      <c r="K2339" s="353">
        <f t="array" aca="1" ref="K2339" ca="1">INDEX($B$3:$E$5837,MATCH(H2339&amp;I2339,$B$3:$B$5837&amp;$C$3:$C$5837,0),4)</f>
        <v>4</v>
      </c>
      <c r="L2339">
        <f t="shared" ca="1" si="147"/>
        <v>4</v>
      </c>
    </row>
    <row r="2340" spans="1:12">
      <c r="A2340" s="6" t="s">
        <v>108</v>
      </c>
      <c r="B2340">
        <v>111300</v>
      </c>
      <c r="C2340" s="350" t="s">
        <v>575</v>
      </c>
      <c r="D2340" s="351">
        <f t="shared" ca="1" si="144"/>
        <v>0</v>
      </c>
      <c r="E2340" s="375" t="str">
        <f t="shared" ca="1" si="145"/>
        <v/>
      </c>
      <c r="G2340" s="6" t="s">
        <v>108</v>
      </c>
      <c r="H2340" s="6" t="s">
        <v>425</v>
      </c>
      <c r="I2340" t="s">
        <v>570</v>
      </c>
      <c r="J2340" s="352">
        <f t="shared" ca="1" si="146"/>
        <v>5.2923771149833325E-7</v>
      </c>
      <c r="K2340" s="353">
        <f t="array" aca="1" ref="K2340" ca="1">INDEX($B$3:$E$5837,MATCH(H2340&amp;I2340,$B$3:$B$5837&amp;$C$3:$C$5837,0),4)</f>
        <v>4</v>
      </c>
      <c r="L2340">
        <f t="shared" ca="1" si="147"/>
        <v>4</v>
      </c>
    </row>
    <row r="2341" spans="1:12">
      <c r="A2341" s="6" t="s">
        <v>108</v>
      </c>
      <c r="B2341">
        <v>111400</v>
      </c>
      <c r="C2341" s="350" t="s">
        <v>575</v>
      </c>
      <c r="D2341" s="351">
        <f t="shared" ca="1" si="144"/>
        <v>0</v>
      </c>
      <c r="E2341" s="375" t="str">
        <f t="shared" ca="1" si="145"/>
        <v/>
      </c>
      <c r="G2341" s="6" t="s">
        <v>108</v>
      </c>
      <c r="H2341" s="6" t="s">
        <v>425</v>
      </c>
      <c r="I2341" t="s">
        <v>575</v>
      </c>
      <c r="J2341" s="352">
        <f t="shared" ca="1" si="146"/>
        <v>1.4644566556834139E-7</v>
      </c>
      <c r="K2341" s="353">
        <f t="array" aca="1" ref="K2341" ca="1">INDEX($B$3:$E$5837,MATCH(H2341&amp;I2341,$B$3:$B$5837&amp;$C$3:$C$5837,0),4)</f>
        <v>4</v>
      </c>
      <c r="L2341">
        <f t="shared" ca="1" si="147"/>
        <v>4</v>
      </c>
    </row>
    <row r="2342" spans="1:12">
      <c r="A2342" s="6" t="s">
        <v>108</v>
      </c>
      <c r="B2342">
        <v>111900</v>
      </c>
      <c r="C2342" s="350" t="s">
        <v>575</v>
      </c>
      <c r="D2342" s="351">
        <f t="shared" ca="1" si="144"/>
        <v>0</v>
      </c>
      <c r="E2342" s="375" t="str">
        <f t="shared" ca="1" si="145"/>
        <v/>
      </c>
      <c r="G2342" s="6" t="s">
        <v>108</v>
      </c>
      <c r="H2342" t="s">
        <v>425</v>
      </c>
      <c r="I2342" t="s">
        <v>574</v>
      </c>
      <c r="J2342" s="352">
        <f t="shared" ca="1" si="146"/>
        <v>1.2945509796112865E-8</v>
      </c>
      <c r="K2342" s="353">
        <f t="array" aca="1" ref="K2342" ca="1">INDEX($B$3:$E$5837,MATCH(H2342&amp;I2342,$B$3:$B$5837&amp;$C$3:$C$5837,0),4)</f>
        <v>4</v>
      </c>
      <c r="L2342">
        <f t="shared" ca="1" si="147"/>
        <v>4</v>
      </c>
    </row>
    <row r="2343" spans="1:12">
      <c r="A2343" s="6" t="s">
        <v>108</v>
      </c>
      <c r="B2343" t="s">
        <v>116</v>
      </c>
      <c r="C2343" s="350" t="s">
        <v>575</v>
      </c>
      <c r="D2343" s="351">
        <f t="shared" ca="1" si="144"/>
        <v>0</v>
      </c>
      <c r="E2343" s="375" t="str">
        <f t="shared" ca="1" si="145"/>
        <v/>
      </c>
      <c r="G2343" s="6" t="s">
        <v>108</v>
      </c>
      <c r="H2343" s="6" t="s">
        <v>425</v>
      </c>
      <c r="I2343" t="s">
        <v>573</v>
      </c>
      <c r="J2343" s="352">
        <f t="shared" ca="1" si="146"/>
        <v>4.092979610333787E-9</v>
      </c>
      <c r="K2343" s="353">
        <f t="array" aca="1" ref="K2343" ca="1">INDEX($B$3:$E$5837,MATCH(H2343&amp;I2343,$B$3:$B$5837&amp;$C$3:$C$5837,0),4)</f>
        <v>4</v>
      </c>
      <c r="L2343">
        <f t="shared" ca="1" si="147"/>
        <v>4</v>
      </c>
    </row>
    <row r="2344" spans="1:12">
      <c r="A2344" s="6" t="s">
        <v>108</v>
      </c>
      <c r="B2344">
        <v>112120</v>
      </c>
      <c r="C2344" s="350" t="s">
        <v>575</v>
      </c>
      <c r="D2344" s="351">
        <f t="shared" ca="1" si="144"/>
        <v>0</v>
      </c>
      <c r="E2344" s="375" t="str">
        <f t="shared" ca="1" si="145"/>
        <v/>
      </c>
      <c r="G2344" s="6" t="s">
        <v>108</v>
      </c>
      <c r="H2344" s="6" t="s">
        <v>425</v>
      </c>
      <c r="I2344" t="s">
        <v>576</v>
      </c>
      <c r="J2344" s="352">
        <f t="shared" ca="1" si="146"/>
        <v>8.0966828197710322E-9</v>
      </c>
      <c r="K2344" s="353">
        <f t="array" aca="1" ref="K2344" ca="1">INDEX($B$3:$E$5837,MATCH(H2344&amp;I2344,$B$3:$B$5837&amp;$C$3:$C$5837,0),4)</f>
        <v>4</v>
      </c>
      <c r="L2344">
        <f t="shared" ca="1" si="147"/>
        <v>4</v>
      </c>
    </row>
    <row r="2345" spans="1:12">
      <c r="A2345" s="6" t="s">
        <v>108</v>
      </c>
      <c r="B2345" t="s">
        <v>119</v>
      </c>
      <c r="C2345" s="350" t="s">
        <v>575</v>
      </c>
      <c r="D2345" s="351">
        <f t="shared" ca="1" si="144"/>
        <v>0</v>
      </c>
      <c r="E2345" s="375" t="str">
        <f t="shared" ca="1" si="145"/>
        <v/>
      </c>
      <c r="G2345" s="6" t="s">
        <v>108</v>
      </c>
      <c r="H2345" s="6" t="s">
        <v>425</v>
      </c>
      <c r="I2345" t="s">
        <v>571</v>
      </c>
      <c r="J2345" s="352">
        <f t="shared" ca="1" si="146"/>
        <v>1.407251464831534E-8</v>
      </c>
      <c r="K2345" s="353">
        <f t="array" aca="1" ref="K2345" ca="1">INDEX($B$3:$E$5837,MATCH(H2345&amp;I2345,$B$3:$B$5837&amp;$C$3:$C$5837,0),4)</f>
        <v>4</v>
      </c>
      <c r="L2345">
        <f t="shared" ca="1" si="147"/>
        <v>4</v>
      </c>
    </row>
    <row r="2346" spans="1:12">
      <c r="A2346" s="6" t="s">
        <v>108</v>
      </c>
      <c r="B2346">
        <v>112300</v>
      </c>
      <c r="C2346" s="350" t="s">
        <v>575</v>
      </c>
      <c r="D2346" s="351">
        <f t="shared" ca="1" si="144"/>
        <v>0</v>
      </c>
      <c r="E2346" s="375" t="str">
        <f t="shared" ca="1" si="145"/>
        <v/>
      </c>
      <c r="G2346" s="6" t="s">
        <v>108</v>
      </c>
      <c r="H2346" t="s">
        <v>425</v>
      </c>
      <c r="I2346" t="s">
        <v>577</v>
      </c>
      <c r="J2346" s="352">
        <f t="shared" ca="1" si="146"/>
        <v>3.6611514863077463E-10</v>
      </c>
      <c r="K2346" s="353">
        <f t="array" aca="1" ref="K2346" ca="1">INDEX($B$3:$E$5837,MATCH(H2346&amp;I2346,$B$3:$B$5837&amp;$C$3:$C$5837,0),4)</f>
        <v>4</v>
      </c>
      <c r="L2346">
        <f t="shared" ca="1" si="147"/>
        <v>4</v>
      </c>
    </row>
    <row r="2347" spans="1:12">
      <c r="A2347" s="6" t="s">
        <v>108</v>
      </c>
      <c r="B2347">
        <v>113000</v>
      </c>
      <c r="C2347" s="350" t="s">
        <v>575</v>
      </c>
      <c r="D2347" s="351">
        <f t="shared" ca="1" si="144"/>
        <v>0</v>
      </c>
      <c r="E2347" s="375" t="str">
        <f t="shared" ca="1" si="145"/>
        <v/>
      </c>
      <c r="G2347" s="6" t="s">
        <v>108</v>
      </c>
      <c r="H2347" s="6" t="s">
        <v>440</v>
      </c>
      <c r="I2347" t="s">
        <v>569</v>
      </c>
      <c r="J2347" s="352">
        <f t="shared" ca="1" si="146"/>
        <v>1.2484605396292771E-3</v>
      </c>
      <c r="K2347" s="353">
        <f t="array" aca="1" ref="K2347" ca="1">INDEX($B$3:$E$5837,MATCH(H2347&amp;I2347,$B$3:$B$5837&amp;$C$3:$C$5837,0),4)</f>
        <v>4</v>
      </c>
      <c r="L2347">
        <f t="shared" ca="1" si="147"/>
        <v>4</v>
      </c>
    </row>
    <row r="2348" spans="1:12">
      <c r="A2348" s="6" t="s">
        <v>108</v>
      </c>
      <c r="B2348">
        <v>114000</v>
      </c>
      <c r="C2348" s="350" t="s">
        <v>575</v>
      </c>
      <c r="D2348" s="351">
        <f t="shared" ca="1" si="144"/>
        <v>0</v>
      </c>
      <c r="E2348" s="375" t="str">
        <f t="shared" ca="1" si="145"/>
        <v/>
      </c>
      <c r="G2348" s="6" t="s">
        <v>108</v>
      </c>
      <c r="H2348" s="6" t="s">
        <v>440</v>
      </c>
      <c r="I2348" t="s">
        <v>575</v>
      </c>
      <c r="J2348" s="352">
        <f t="shared" ca="1" si="146"/>
        <v>7.2307537120146451E-8</v>
      </c>
      <c r="K2348" s="353">
        <f t="array" aca="1" ref="K2348" ca="1">INDEX($B$3:$E$5837,MATCH(H2348&amp;I2348,$B$3:$B$5837&amp;$C$3:$C$5837,0),4)</f>
        <v>4</v>
      </c>
      <c r="L2348">
        <f t="shared" ca="1" si="147"/>
        <v>4</v>
      </c>
    </row>
    <row r="2349" spans="1:12">
      <c r="A2349" s="6" t="s">
        <v>108</v>
      </c>
      <c r="B2349">
        <v>115000</v>
      </c>
      <c r="C2349" s="350" t="s">
        <v>575</v>
      </c>
      <c r="D2349" s="351">
        <f t="shared" ca="1" si="144"/>
        <v>0</v>
      </c>
      <c r="E2349" s="375" t="str">
        <f t="shared" ca="1" si="145"/>
        <v/>
      </c>
      <c r="G2349" s="6" t="s">
        <v>108</v>
      </c>
      <c r="H2349" s="6" t="s">
        <v>440</v>
      </c>
      <c r="I2349" t="s">
        <v>570</v>
      </c>
      <c r="J2349" s="352">
        <f t="shared" ca="1" si="146"/>
        <v>7.0669399012102566E-8</v>
      </c>
      <c r="K2349" s="353">
        <f t="array" aca="1" ref="K2349" ca="1">INDEX($B$3:$E$5837,MATCH(H2349&amp;I2349,$B$3:$B$5837&amp;$C$3:$C$5837,0),4)</f>
        <v>4</v>
      </c>
      <c r="L2349">
        <f t="shared" ca="1" si="147"/>
        <v>4</v>
      </c>
    </row>
    <row r="2350" spans="1:12">
      <c r="A2350" s="6" t="s">
        <v>108</v>
      </c>
      <c r="B2350">
        <v>211000</v>
      </c>
      <c r="C2350" s="350" t="s">
        <v>575</v>
      </c>
      <c r="D2350" s="351">
        <f t="shared" ca="1" si="144"/>
        <v>1.6905708774399289E-8</v>
      </c>
      <c r="E2350" s="375">
        <f t="shared" ca="1" si="145"/>
        <v>4</v>
      </c>
      <c r="G2350" s="6" t="s">
        <v>108</v>
      </c>
      <c r="H2350" s="6" t="s">
        <v>440</v>
      </c>
      <c r="I2350" t="s">
        <v>574</v>
      </c>
      <c r="J2350" s="352">
        <f t="shared" ca="1" si="146"/>
        <v>6.3918445553775892E-9</v>
      </c>
      <c r="K2350" s="353">
        <f t="array" aca="1" ref="K2350" ca="1">INDEX($B$3:$E$5837,MATCH(H2350&amp;I2350,$B$3:$B$5837&amp;$C$3:$C$5837,0),4)</f>
        <v>4</v>
      </c>
      <c r="L2350">
        <f t="shared" ca="1" si="147"/>
        <v>4</v>
      </c>
    </row>
    <row r="2351" spans="1:12">
      <c r="A2351" s="6" t="s">
        <v>108</v>
      </c>
      <c r="B2351">
        <v>212100</v>
      </c>
      <c r="C2351" s="350" t="s">
        <v>575</v>
      </c>
      <c r="D2351" s="351">
        <f t="shared" ca="1" si="144"/>
        <v>0</v>
      </c>
      <c r="E2351" s="375" t="str">
        <f t="shared" ca="1" si="145"/>
        <v/>
      </c>
      <c r="G2351" s="6" t="s">
        <v>108</v>
      </c>
      <c r="H2351" s="6" t="s">
        <v>440</v>
      </c>
      <c r="I2351" t="s">
        <v>573</v>
      </c>
      <c r="J2351" s="352">
        <f t="shared" ca="1" si="146"/>
        <v>2.0209083960091746E-9</v>
      </c>
      <c r="K2351" s="353">
        <f t="array" aca="1" ref="K2351" ca="1">INDEX($B$3:$E$5837,MATCH(H2351&amp;I2351,$B$3:$B$5837&amp;$C$3:$C$5837,0),4)</f>
        <v>4</v>
      </c>
      <c r="L2351">
        <f t="shared" ca="1" si="147"/>
        <v>4</v>
      </c>
    </row>
    <row r="2352" spans="1:12">
      <c r="A2352" s="6" t="s">
        <v>108</v>
      </c>
      <c r="B2352" t="s">
        <v>127</v>
      </c>
      <c r="C2352" s="350" t="s">
        <v>575</v>
      </c>
      <c r="D2352" s="351">
        <f t="shared" ca="1" si="144"/>
        <v>0</v>
      </c>
      <c r="E2352" s="375" t="str">
        <f t="shared" ca="1" si="145"/>
        <v/>
      </c>
      <c r="G2352" s="6" t="s">
        <v>108</v>
      </c>
      <c r="H2352" s="6" t="s">
        <v>440</v>
      </c>
      <c r="I2352" t="s">
        <v>576</v>
      </c>
      <c r="J2352" s="352">
        <f t="shared" ca="1" si="146"/>
        <v>3.9977365753268741E-9</v>
      </c>
      <c r="K2352" s="353">
        <f t="array" aca="1" ref="K2352" ca="1">INDEX($B$3:$E$5837,MATCH(H2352&amp;I2352,$B$3:$B$5837&amp;$C$3:$C$5837,0),4)</f>
        <v>4</v>
      </c>
      <c r="L2352">
        <f t="shared" ca="1" si="147"/>
        <v>4</v>
      </c>
    </row>
    <row r="2353" spans="1:12">
      <c r="A2353" s="6" t="s">
        <v>108</v>
      </c>
      <c r="B2353">
        <v>212230</v>
      </c>
      <c r="C2353" s="350" t="s">
        <v>575</v>
      </c>
      <c r="D2353" s="351">
        <f t="shared" ca="1" si="144"/>
        <v>0</v>
      </c>
      <c r="E2353" s="375" t="str">
        <f t="shared" ca="1" si="145"/>
        <v/>
      </c>
      <c r="G2353" s="6" t="s">
        <v>108</v>
      </c>
      <c r="H2353" s="6" t="s">
        <v>440</v>
      </c>
      <c r="I2353" t="s">
        <v>571</v>
      </c>
      <c r="J2353" s="352">
        <f t="shared" ca="1" si="146"/>
        <v>2.2591654706254578E-9</v>
      </c>
      <c r="K2353" s="353">
        <f t="array" aca="1" ref="K2353" ca="1">INDEX($B$3:$E$5837,MATCH(H2353&amp;I2353,$B$3:$B$5837&amp;$C$3:$C$5837,0),4)</f>
        <v>4</v>
      </c>
      <c r="L2353">
        <f t="shared" ca="1" si="147"/>
        <v>4</v>
      </c>
    </row>
    <row r="2354" spans="1:12">
      <c r="A2354" s="6" t="s">
        <v>108</v>
      </c>
      <c r="B2354">
        <v>212310</v>
      </c>
      <c r="C2354" s="350" t="s">
        <v>575</v>
      </c>
      <c r="D2354" s="351">
        <f t="shared" ca="1" si="144"/>
        <v>0</v>
      </c>
      <c r="E2354" s="375" t="str">
        <f t="shared" ca="1" si="145"/>
        <v/>
      </c>
      <c r="G2354" s="6" t="s">
        <v>108</v>
      </c>
      <c r="H2354" t="s">
        <v>440</v>
      </c>
      <c r="I2354" t="s">
        <v>577</v>
      </c>
      <c r="J2354" s="352">
        <f t="shared" ca="1" si="146"/>
        <v>1.8076932900082067E-10</v>
      </c>
      <c r="K2354" s="353">
        <f t="array" aca="1" ref="K2354" ca="1">INDEX($B$3:$E$5837,MATCH(H2354&amp;I2354,$B$3:$B$5837&amp;$C$3:$C$5837,0),4)</f>
        <v>4</v>
      </c>
      <c r="L2354">
        <f t="shared" ca="1" si="147"/>
        <v>4</v>
      </c>
    </row>
    <row r="2355" spans="1:12">
      <c r="A2355" s="6" t="s">
        <v>108</v>
      </c>
      <c r="B2355" t="s">
        <v>131</v>
      </c>
      <c r="C2355" s="350" t="s">
        <v>575</v>
      </c>
      <c r="D2355" s="351">
        <f t="shared" ca="1" si="144"/>
        <v>0</v>
      </c>
      <c r="E2355" s="375" t="str">
        <f t="shared" ca="1" si="145"/>
        <v/>
      </c>
      <c r="G2355" s="6" t="s">
        <v>108</v>
      </c>
      <c r="H2355" s="6" t="s">
        <v>449</v>
      </c>
      <c r="I2355" t="s">
        <v>569</v>
      </c>
      <c r="J2355" s="352">
        <f t="shared" ca="1" si="146"/>
        <v>1.2366069082067322E-3</v>
      </c>
      <c r="K2355" s="353">
        <f t="array" aca="1" ref="K2355" ca="1">INDEX($B$3:$E$5837,MATCH(H2355&amp;I2355,$B$3:$B$5837&amp;$C$3:$C$5837,0),4)</f>
        <v>4</v>
      </c>
      <c r="L2355">
        <f t="shared" ca="1" si="147"/>
        <v>4</v>
      </c>
    </row>
    <row r="2356" spans="1:12">
      <c r="A2356" s="6" t="s">
        <v>108</v>
      </c>
      <c r="B2356">
        <v>213111</v>
      </c>
      <c r="C2356" s="350" t="s">
        <v>575</v>
      </c>
      <c r="D2356" s="351">
        <f t="shared" ca="1" si="144"/>
        <v>0</v>
      </c>
      <c r="E2356" s="375" t="str">
        <f t="shared" ca="1" si="145"/>
        <v/>
      </c>
      <c r="G2356" s="6" t="s">
        <v>108</v>
      </c>
      <c r="H2356" s="6" t="s">
        <v>449</v>
      </c>
      <c r="I2356" t="s">
        <v>570</v>
      </c>
      <c r="J2356" s="352">
        <f t="shared" ca="1" si="146"/>
        <v>7.314833313524422E-8</v>
      </c>
      <c r="K2356" s="353">
        <f t="array" aca="1" ref="K2356" ca="1">INDEX($B$3:$E$5837,MATCH(H2356&amp;I2356,$B$3:$B$5837&amp;$C$3:$C$5837,0),4)</f>
        <v>4</v>
      </c>
      <c r="L2356">
        <f t="shared" ca="1" si="147"/>
        <v>4</v>
      </c>
    </row>
    <row r="2357" spans="1:12">
      <c r="A2357" s="6" t="s">
        <v>108</v>
      </c>
      <c r="B2357" t="s">
        <v>134</v>
      </c>
      <c r="C2357" s="350" t="s">
        <v>575</v>
      </c>
      <c r="D2357" s="351">
        <f t="shared" ca="1" si="144"/>
        <v>0</v>
      </c>
      <c r="E2357" s="375" t="str">
        <f t="shared" ca="1" si="145"/>
        <v/>
      </c>
      <c r="G2357" s="6" t="s">
        <v>108</v>
      </c>
      <c r="H2357" s="6" t="s">
        <v>449</v>
      </c>
      <c r="I2357" t="s">
        <v>575</v>
      </c>
      <c r="J2357" s="352">
        <f t="shared" ca="1" si="146"/>
        <v>1.8532268857633409E-8</v>
      </c>
      <c r="K2357" s="353">
        <f t="array" aca="1" ref="K2357" ca="1">INDEX($B$3:$E$5837,MATCH(H2357&amp;I2357,$B$3:$B$5837&amp;$C$3:$C$5837,0),4)</f>
        <v>4</v>
      </c>
      <c r="L2357">
        <f t="shared" ca="1" si="147"/>
        <v>4</v>
      </c>
    </row>
    <row r="2358" spans="1:12">
      <c r="A2358" s="6" t="s">
        <v>108</v>
      </c>
      <c r="B2358">
        <v>221100</v>
      </c>
      <c r="C2358" s="350" t="s">
        <v>575</v>
      </c>
      <c r="D2358" s="351">
        <f t="shared" ca="1" si="144"/>
        <v>4.6474527811967132E-10</v>
      </c>
      <c r="E2358" s="375">
        <f t="shared" ca="1" si="145"/>
        <v>4</v>
      </c>
      <c r="G2358" s="6" t="s">
        <v>108</v>
      </c>
      <c r="H2358" s="6" t="s">
        <v>449</v>
      </c>
      <c r="I2358" t="s">
        <v>574</v>
      </c>
      <c r="J2358" s="352">
        <f t="shared" ca="1" si="146"/>
        <v>1.6382162429295844E-9</v>
      </c>
      <c r="K2358" s="353">
        <f t="array" aca="1" ref="K2358" ca="1">INDEX($B$3:$E$5837,MATCH(H2358&amp;I2358,$B$3:$B$5837&amp;$C$3:$C$5837,0),4)</f>
        <v>4</v>
      </c>
      <c r="L2358">
        <f t="shared" ca="1" si="147"/>
        <v>4</v>
      </c>
    </row>
    <row r="2359" spans="1:12">
      <c r="A2359" s="6" t="s">
        <v>108</v>
      </c>
      <c r="B2359">
        <v>221200</v>
      </c>
      <c r="C2359" s="350" t="s">
        <v>575</v>
      </c>
      <c r="D2359" s="351">
        <f t="shared" ca="1" si="144"/>
        <v>0</v>
      </c>
      <c r="E2359" s="375" t="str">
        <f t="shared" ca="1" si="145"/>
        <v/>
      </c>
      <c r="G2359" s="6" t="s">
        <v>108</v>
      </c>
      <c r="H2359" s="6" t="s">
        <v>449</v>
      </c>
      <c r="I2359" t="s">
        <v>573</v>
      </c>
      <c r="J2359" s="352">
        <f t="shared" ca="1" si="146"/>
        <v>5.1795454835172037E-10</v>
      </c>
      <c r="K2359" s="353">
        <f t="array" aca="1" ref="K2359" ca="1">INDEX($B$3:$E$5837,MATCH(H2359&amp;I2359,$B$3:$B$5837&amp;$C$3:$C$5837,0),4)</f>
        <v>4</v>
      </c>
      <c r="L2359">
        <f t="shared" ca="1" si="147"/>
        <v>4</v>
      </c>
    </row>
    <row r="2360" spans="1:12">
      <c r="A2360" s="6" t="s">
        <v>108</v>
      </c>
      <c r="B2360">
        <v>221300</v>
      </c>
      <c r="C2360" s="350" t="s">
        <v>575</v>
      </c>
      <c r="D2360" s="351">
        <f t="shared" ca="1" si="144"/>
        <v>0</v>
      </c>
      <c r="E2360" s="375" t="str">
        <f t="shared" ca="1" si="145"/>
        <v/>
      </c>
      <c r="G2360" s="6" t="s">
        <v>108</v>
      </c>
      <c r="H2360" s="6" t="s">
        <v>449</v>
      </c>
      <c r="I2360" t="s">
        <v>576</v>
      </c>
      <c r="J2360" s="352">
        <f t="shared" ca="1" si="146"/>
        <v>1.0246114303803331E-9</v>
      </c>
      <c r="K2360" s="353">
        <f t="array" aca="1" ref="K2360" ca="1">INDEX($B$3:$E$5837,MATCH(H2360&amp;I2360,$B$3:$B$5837&amp;$C$3:$C$5837,0),4)</f>
        <v>4</v>
      </c>
      <c r="L2360">
        <f t="shared" ca="1" si="147"/>
        <v>4</v>
      </c>
    </row>
    <row r="2361" spans="1:12">
      <c r="A2361" s="6" t="s">
        <v>108</v>
      </c>
      <c r="B2361">
        <v>230301</v>
      </c>
      <c r="C2361" s="350" t="s">
        <v>575</v>
      </c>
      <c r="D2361" s="351">
        <f t="shared" ca="1" si="144"/>
        <v>5.2284521724860941E-6</v>
      </c>
      <c r="E2361" s="375">
        <f t="shared" ca="1" si="145"/>
        <v>4</v>
      </c>
      <c r="G2361" s="6" t="s">
        <v>108</v>
      </c>
      <c r="H2361" s="6" t="s">
        <v>449</v>
      </c>
      <c r="I2361" t="s">
        <v>571</v>
      </c>
      <c r="J2361" s="352">
        <f t="shared" ca="1" si="146"/>
        <v>2.2562587459194438E-9</v>
      </c>
      <c r="K2361" s="353">
        <f t="array" aca="1" ref="K2361" ca="1">INDEX($B$3:$E$5837,MATCH(H2361&amp;I2361,$B$3:$B$5837&amp;$C$3:$C$5837,0),4)</f>
        <v>4</v>
      </c>
      <c r="L2361">
        <f t="shared" ca="1" si="147"/>
        <v>4</v>
      </c>
    </row>
    <row r="2362" spans="1:12">
      <c r="A2362" s="6" t="s">
        <v>108</v>
      </c>
      <c r="B2362">
        <v>230302</v>
      </c>
      <c r="C2362" s="350" t="s">
        <v>575</v>
      </c>
      <c r="D2362" s="351">
        <f t="shared" ca="1" si="144"/>
        <v>6.3439086726143315E-6</v>
      </c>
      <c r="E2362" s="375">
        <f t="shared" ca="1" si="145"/>
        <v>4</v>
      </c>
      <c r="G2362" s="6" t="s">
        <v>108</v>
      </c>
      <c r="H2362" t="s">
        <v>449</v>
      </c>
      <c r="I2362" t="s">
        <v>577</v>
      </c>
      <c r="J2362" s="352">
        <f t="shared" ca="1" si="146"/>
        <v>4.6330796756231888E-11</v>
      </c>
      <c r="K2362" s="353">
        <f t="array" aca="1" ref="K2362" ca="1">INDEX($B$3:$E$5837,MATCH(H2362&amp;I2362,$B$3:$B$5837&amp;$C$3:$C$5837,0),4)</f>
        <v>4</v>
      </c>
      <c r="L2362">
        <f t="shared" ca="1" si="147"/>
        <v>4</v>
      </c>
    </row>
    <row r="2363" spans="1:12">
      <c r="A2363" s="6" t="s">
        <v>108</v>
      </c>
      <c r="B2363">
        <v>233210</v>
      </c>
      <c r="C2363" s="350" t="s">
        <v>575</v>
      </c>
      <c r="D2363" s="351">
        <f t="shared" ca="1" si="144"/>
        <v>6.4839162535993057E-6</v>
      </c>
      <c r="E2363" s="375">
        <f t="shared" ca="1" si="145"/>
        <v>4</v>
      </c>
      <c r="G2363" s="6" t="s">
        <v>108</v>
      </c>
      <c r="H2363" s="6" t="s">
        <v>452</v>
      </c>
      <c r="I2363" t="s">
        <v>569</v>
      </c>
      <c r="J2363" s="352">
        <f t="shared" ca="1" si="146"/>
        <v>4.0842762914795067E-3</v>
      </c>
      <c r="K2363" s="353">
        <f t="array" aca="1" ref="K2363" ca="1">INDEX($B$3:$E$5837,MATCH(H2363&amp;I2363,$B$3:$B$5837&amp;$C$3:$C$5837,0),4)</f>
        <v>4</v>
      </c>
      <c r="L2363">
        <f t="shared" ca="1" si="147"/>
        <v>4</v>
      </c>
    </row>
    <row r="2364" spans="1:12">
      <c r="A2364" s="6" t="s">
        <v>108</v>
      </c>
      <c r="B2364">
        <v>233230</v>
      </c>
      <c r="C2364" s="350" t="s">
        <v>575</v>
      </c>
      <c r="D2364" s="351">
        <f t="shared" ca="1" si="144"/>
        <v>1.2902142010233969E-6</v>
      </c>
      <c r="E2364" s="375">
        <f t="shared" ca="1" si="145"/>
        <v>4</v>
      </c>
      <c r="G2364" s="6" t="s">
        <v>108</v>
      </c>
      <c r="H2364" s="6" t="s">
        <v>452</v>
      </c>
      <c r="I2364" t="s">
        <v>570</v>
      </c>
      <c r="J2364" s="352">
        <f t="shared" ca="1" si="146"/>
        <v>3.1676423454104155E-7</v>
      </c>
      <c r="K2364" s="353">
        <f t="array" aca="1" ref="K2364" ca="1">INDEX($B$3:$E$5837,MATCH(H2364&amp;I2364,$B$3:$B$5837&amp;$C$3:$C$5837,0),4)</f>
        <v>4</v>
      </c>
      <c r="L2364">
        <f t="shared" ca="1" si="147"/>
        <v>4</v>
      </c>
    </row>
    <row r="2365" spans="1:12">
      <c r="A2365" s="6" t="s">
        <v>108</v>
      </c>
      <c r="B2365">
        <v>233240</v>
      </c>
      <c r="C2365" s="350" t="s">
        <v>575</v>
      </c>
      <c r="D2365" s="351">
        <f t="shared" ca="1" si="144"/>
        <v>7.7500204574591172E-7</v>
      </c>
      <c r="E2365" s="375">
        <f t="shared" ca="1" si="145"/>
        <v>4</v>
      </c>
      <c r="G2365" s="6" t="s">
        <v>108</v>
      </c>
      <c r="H2365" s="6" t="s">
        <v>452</v>
      </c>
      <c r="I2365" t="s">
        <v>571</v>
      </c>
      <c r="J2365" s="352">
        <f t="shared" ca="1" si="146"/>
        <v>7.8945037258389397E-9</v>
      </c>
      <c r="K2365" s="353">
        <f t="array" aca="1" ref="K2365" ca="1">INDEX($B$3:$E$5837,MATCH(H2365&amp;I2365,$B$3:$B$5837&amp;$C$3:$C$5837,0),4)</f>
        <v>4</v>
      </c>
      <c r="L2365">
        <f t="shared" ca="1" si="147"/>
        <v>4</v>
      </c>
    </row>
    <row r="2366" spans="1:12">
      <c r="A2366" s="6" t="s">
        <v>108</v>
      </c>
      <c r="B2366">
        <v>233262</v>
      </c>
      <c r="C2366" s="350" t="s">
        <v>575</v>
      </c>
      <c r="D2366" s="351">
        <f t="shared" ca="1" si="144"/>
        <v>7.412174405590582E-6</v>
      </c>
      <c r="E2366" s="375">
        <f t="shared" ca="1" si="145"/>
        <v>4</v>
      </c>
      <c r="G2366" s="6" t="s">
        <v>108</v>
      </c>
      <c r="H2366" s="6" t="s">
        <v>457</v>
      </c>
      <c r="I2366" t="s">
        <v>569</v>
      </c>
      <c r="J2366" s="352">
        <f t="shared" ca="1" si="146"/>
        <v>1.2913462329530718E-2</v>
      </c>
      <c r="K2366" s="353">
        <f t="array" aca="1" ref="K2366" ca="1">INDEX($B$3:$E$5837,MATCH(H2366&amp;I2366,$B$3:$B$5837&amp;$C$3:$C$5837,0),4)</f>
        <v>4</v>
      </c>
      <c r="L2366">
        <f t="shared" ca="1" si="147"/>
        <v>4</v>
      </c>
    </row>
    <row r="2367" spans="1:12">
      <c r="A2367" s="6" t="s">
        <v>108</v>
      </c>
      <c r="B2367">
        <v>233293</v>
      </c>
      <c r="C2367" s="350" t="s">
        <v>575</v>
      </c>
      <c r="D2367" s="351">
        <f t="shared" ca="1" si="144"/>
        <v>3.7200955742560849E-8</v>
      </c>
      <c r="E2367" s="375">
        <f t="shared" ca="1" si="145"/>
        <v>4</v>
      </c>
      <c r="G2367" s="6" t="s">
        <v>108</v>
      </c>
      <c r="H2367" s="6" t="s">
        <v>457</v>
      </c>
      <c r="I2367" t="s">
        <v>570</v>
      </c>
      <c r="J2367" s="352">
        <f t="shared" ca="1" si="146"/>
        <v>9.4157930448932289E-7</v>
      </c>
      <c r="K2367" s="353">
        <f t="array" aca="1" ref="K2367" ca="1">INDEX($B$3:$E$5837,MATCH(H2367&amp;I2367,$B$3:$B$5837&amp;$C$3:$C$5837,0),4)</f>
        <v>4</v>
      </c>
      <c r="L2367">
        <f t="shared" ca="1" si="147"/>
        <v>4</v>
      </c>
    </row>
    <row r="2368" spans="1:12">
      <c r="A2368" s="6" t="s">
        <v>108</v>
      </c>
      <c r="B2368" t="s">
        <v>146</v>
      </c>
      <c r="C2368" s="350" t="s">
        <v>575</v>
      </c>
      <c r="D2368" s="351">
        <f t="shared" ca="1" si="144"/>
        <v>5.9019479844758036E-6</v>
      </c>
      <c r="E2368" s="375">
        <f t="shared" ca="1" si="145"/>
        <v>4</v>
      </c>
      <c r="G2368" s="6" t="s">
        <v>108</v>
      </c>
      <c r="H2368" s="6" t="s">
        <v>457</v>
      </c>
      <c r="I2368" t="s">
        <v>571</v>
      </c>
      <c r="J2368" s="352">
        <f t="shared" ca="1" si="146"/>
        <v>2.4607531373819145E-8</v>
      </c>
      <c r="K2368" s="353">
        <f t="array" aca="1" ref="K2368" ca="1">INDEX($B$3:$E$5837,MATCH(H2368&amp;I2368,$B$3:$B$5837&amp;$C$3:$C$5837,0),4)</f>
        <v>4</v>
      </c>
      <c r="L2368">
        <f t="shared" ca="1" si="147"/>
        <v>4</v>
      </c>
    </row>
    <row r="2369" spans="1:12">
      <c r="A2369" s="6" t="s">
        <v>108</v>
      </c>
      <c r="B2369" t="s">
        <v>148</v>
      </c>
      <c r="C2369" s="350" t="s">
        <v>575</v>
      </c>
      <c r="D2369" s="351">
        <f t="shared" ca="1" si="144"/>
        <v>2.7771422308735071E-6</v>
      </c>
      <c r="E2369" s="375">
        <f t="shared" ca="1" si="145"/>
        <v>4</v>
      </c>
      <c r="G2369" s="6" t="s">
        <v>108</v>
      </c>
      <c r="H2369" s="6" t="s">
        <v>459</v>
      </c>
      <c r="I2369" t="s">
        <v>569</v>
      </c>
      <c r="J2369" s="352">
        <f t="shared" ca="1" si="146"/>
        <v>1.2034752771518855E-3</v>
      </c>
      <c r="K2369" s="353">
        <f t="array" aca="1" ref="K2369" ca="1">INDEX($B$3:$E$5837,MATCH(H2369&amp;I2369,$B$3:$B$5837&amp;$C$3:$C$5837,0),4)</f>
        <v>4</v>
      </c>
      <c r="L2369">
        <f t="shared" ca="1" si="147"/>
        <v>4</v>
      </c>
    </row>
    <row r="2370" spans="1:12">
      <c r="A2370" s="6" t="s">
        <v>108</v>
      </c>
      <c r="B2370">
        <v>233411</v>
      </c>
      <c r="C2370" s="350" t="s">
        <v>575</v>
      </c>
      <c r="D2370" s="351">
        <f t="shared" ca="1" si="144"/>
        <v>2.654560123898047E-6</v>
      </c>
      <c r="E2370" s="375">
        <f t="shared" ca="1" si="145"/>
        <v>4</v>
      </c>
      <c r="G2370" s="6" t="s">
        <v>108</v>
      </c>
      <c r="H2370" s="6" t="s">
        <v>459</v>
      </c>
      <c r="I2370" t="s">
        <v>570</v>
      </c>
      <c r="J2370" s="352">
        <f t="shared" ca="1" si="146"/>
        <v>6.1213913641771304E-8</v>
      </c>
      <c r="K2370" s="353">
        <f t="array" aca="1" ref="K2370" ca="1">INDEX($B$3:$E$5837,MATCH(H2370&amp;I2370,$B$3:$B$5837&amp;$C$3:$C$5837,0),4)</f>
        <v>4</v>
      </c>
      <c r="L2370">
        <f t="shared" ca="1" si="147"/>
        <v>4</v>
      </c>
    </row>
    <row r="2371" spans="1:12">
      <c r="A2371" s="6" t="s">
        <v>108</v>
      </c>
      <c r="B2371">
        <v>233412</v>
      </c>
      <c r="C2371" s="350" t="s">
        <v>575</v>
      </c>
      <c r="D2371" s="351">
        <f t="shared" ref="D2371:D2434" ca="1" si="148">OFFSET(matrix1,MOD(ROW()-ROW($D$3),ROWS(matrix1)),TRUNC((ROW()-ROW($D$3))/ROWS(matrix1)),1,1)</f>
        <v>4.1398113887391616E-6</v>
      </c>
      <c r="E2371" s="375">
        <f t="shared" ref="E2371:E2434" ca="1" si="149">OFFSET(matrix4,MOD(ROW()-ROW($E$3),ROWS(matrix4)),TRUNC((ROW()-ROW($E$3))/ROWS(matrix4)),1,1)</f>
        <v>4</v>
      </c>
      <c r="G2371" s="6" t="s">
        <v>108</v>
      </c>
      <c r="H2371" s="6" t="s">
        <v>459</v>
      </c>
      <c r="I2371" t="s">
        <v>571</v>
      </c>
      <c r="J2371" s="352">
        <f t="shared" ca="1" si="146"/>
        <v>2.1370889635234288E-9</v>
      </c>
      <c r="K2371" s="353">
        <f t="array" aca="1" ref="K2371" ca="1">INDEX($B$3:$E$5837,MATCH(H2371&amp;I2371,$B$3:$B$5837&amp;$C$3:$C$5837,0),4)</f>
        <v>4</v>
      </c>
      <c r="L2371">
        <f t="shared" ca="1" si="147"/>
        <v>4</v>
      </c>
    </row>
    <row r="2372" spans="1:12">
      <c r="A2372" s="6" t="s">
        <v>108</v>
      </c>
      <c r="B2372" t="s">
        <v>152</v>
      </c>
      <c r="C2372" s="350" t="s">
        <v>575</v>
      </c>
      <c r="D2372" s="351">
        <f t="shared" ca="1" si="148"/>
        <v>5.6694741005331828E-6</v>
      </c>
      <c r="E2372" s="375">
        <f t="shared" ca="1" si="149"/>
        <v>4</v>
      </c>
      <c r="G2372" s="6" t="s">
        <v>108</v>
      </c>
      <c r="H2372" s="6" t="s">
        <v>455</v>
      </c>
      <c r="I2372" t="s">
        <v>569</v>
      </c>
      <c r="J2372" s="352">
        <f t="shared" ref="J2372:J2435" ca="1" si="150">SUMIFS(D$3:D$5837,B$3:B$5837,H2372,C$3:C$5837,I2372)</f>
        <v>5.1446527635953896E-3</v>
      </c>
      <c r="K2372" s="353">
        <f t="array" aca="1" ref="K2372" ca="1">INDEX($B$3:$E$5837,MATCH(H2372&amp;I2372,$B$3:$B$5837&amp;$C$3:$C$5837,0),4)</f>
        <v>4</v>
      </c>
      <c r="L2372">
        <f t="shared" ref="L2372:L2435" ca="1" si="151">IF(K2372&gt;2,4,1)</f>
        <v>4</v>
      </c>
    </row>
    <row r="2373" spans="1:12">
      <c r="A2373" s="6" t="s">
        <v>108</v>
      </c>
      <c r="B2373">
        <v>321100</v>
      </c>
      <c r="C2373" s="350" t="s">
        <v>575</v>
      </c>
      <c r="D2373" s="351">
        <f t="shared" ca="1" si="148"/>
        <v>1.777878491696371E-8</v>
      </c>
      <c r="E2373" s="375">
        <f t="shared" ca="1" si="149"/>
        <v>4</v>
      </c>
      <c r="G2373" s="6" t="s">
        <v>108</v>
      </c>
      <c r="H2373" s="6" t="s">
        <v>455</v>
      </c>
      <c r="I2373" t="s">
        <v>570</v>
      </c>
      <c r="J2373" s="352">
        <f t="shared" ca="1" si="150"/>
        <v>3.7592469570689863E-7</v>
      </c>
      <c r="K2373" s="353">
        <f t="array" aca="1" ref="K2373" ca="1">INDEX($B$3:$E$5837,MATCH(H2373&amp;I2373,$B$3:$B$5837&amp;$C$3:$C$5837,0),4)</f>
        <v>4</v>
      </c>
      <c r="L2373">
        <f t="shared" ca="1" si="151"/>
        <v>4</v>
      </c>
    </row>
    <row r="2374" spans="1:12">
      <c r="A2374" s="6" t="s">
        <v>108</v>
      </c>
      <c r="B2374">
        <v>321200</v>
      </c>
      <c r="C2374" s="350" t="s">
        <v>575</v>
      </c>
      <c r="D2374" s="351">
        <f t="shared" ca="1" si="148"/>
        <v>0</v>
      </c>
      <c r="E2374" s="375" t="str">
        <f t="shared" ca="1" si="149"/>
        <v/>
      </c>
      <c r="G2374" s="6" t="s">
        <v>108</v>
      </c>
      <c r="H2374" s="6" t="s">
        <v>455</v>
      </c>
      <c r="I2374" t="s">
        <v>571</v>
      </c>
      <c r="J2374" s="352">
        <f t="shared" ca="1" si="150"/>
        <v>9.7738555624861158E-9</v>
      </c>
      <c r="K2374" s="353">
        <f t="array" aca="1" ref="K2374" ca="1">INDEX($B$3:$E$5837,MATCH(H2374&amp;I2374,$B$3:$B$5837&amp;$C$3:$C$5837,0),4)</f>
        <v>4</v>
      </c>
      <c r="L2374">
        <f t="shared" ca="1" si="151"/>
        <v>4</v>
      </c>
    </row>
    <row r="2375" spans="1:12">
      <c r="A2375" s="6" t="s">
        <v>108</v>
      </c>
      <c r="B2375">
        <v>321910</v>
      </c>
      <c r="C2375" s="350" t="s">
        <v>575</v>
      </c>
      <c r="D2375" s="351">
        <f t="shared" ca="1" si="148"/>
        <v>1.8138258242602449E-6</v>
      </c>
      <c r="E2375" s="375">
        <f t="shared" ca="1" si="149"/>
        <v>4</v>
      </c>
      <c r="G2375" s="6" t="s">
        <v>108</v>
      </c>
      <c r="H2375" s="6" t="s">
        <v>455</v>
      </c>
      <c r="I2375" t="s">
        <v>575</v>
      </c>
      <c r="J2375" s="352">
        <f t="shared" ca="1" si="150"/>
        <v>2.0024857955738902E-9</v>
      </c>
      <c r="K2375" s="353">
        <f t="array" aca="1" ref="K2375" ca="1">INDEX($B$3:$E$5837,MATCH(H2375&amp;I2375,$B$3:$B$5837&amp;$C$3:$C$5837,0),4)</f>
        <v>4</v>
      </c>
      <c r="L2375">
        <f t="shared" ca="1" si="151"/>
        <v>4</v>
      </c>
    </row>
    <row r="2376" spans="1:12">
      <c r="A2376" s="6" t="s">
        <v>108</v>
      </c>
      <c r="B2376" t="s">
        <v>157</v>
      </c>
      <c r="C2376" s="350" t="s">
        <v>575</v>
      </c>
      <c r="D2376" s="351">
        <f t="shared" ca="1" si="148"/>
        <v>2.4009075770848299E-6</v>
      </c>
      <c r="E2376" s="375">
        <f t="shared" ca="1" si="149"/>
        <v>4</v>
      </c>
      <c r="G2376" s="6" t="s">
        <v>108</v>
      </c>
      <c r="H2376" t="s">
        <v>455</v>
      </c>
      <c r="I2376" t="s">
        <v>574</v>
      </c>
      <c r="J2376" s="352">
        <f t="shared" ca="1" si="150"/>
        <v>1.7701581936599653E-10</v>
      </c>
      <c r="K2376" s="353">
        <f t="array" aca="1" ref="K2376" ca="1">INDEX($B$3:$E$5837,MATCH(H2376&amp;I2376,$B$3:$B$5837&amp;$C$3:$C$5837,0),4)</f>
        <v>4</v>
      </c>
      <c r="L2376">
        <f t="shared" ca="1" si="151"/>
        <v>4</v>
      </c>
    </row>
    <row r="2377" spans="1:12">
      <c r="A2377" s="6" t="s">
        <v>108</v>
      </c>
      <c r="B2377">
        <v>327100</v>
      </c>
      <c r="C2377" s="350" t="s">
        <v>575</v>
      </c>
      <c r="D2377" s="351">
        <f t="shared" ca="1" si="148"/>
        <v>0</v>
      </c>
      <c r="E2377" s="375" t="str">
        <f t="shared" ca="1" si="149"/>
        <v/>
      </c>
      <c r="G2377" s="6" t="s">
        <v>108</v>
      </c>
      <c r="H2377" t="s">
        <v>455</v>
      </c>
      <c r="I2377" t="s">
        <v>573</v>
      </c>
      <c r="J2377" s="352">
        <f t="shared" ca="1" si="150"/>
        <v>5.596706122682816E-11</v>
      </c>
      <c r="K2377" s="353">
        <f t="array" aca="1" ref="K2377" ca="1">INDEX($B$3:$E$5837,MATCH(H2377&amp;I2377,$B$3:$B$5837&amp;$C$3:$C$5837,0),4)</f>
        <v>4</v>
      </c>
      <c r="L2377">
        <f t="shared" ca="1" si="151"/>
        <v>4</v>
      </c>
    </row>
    <row r="2378" spans="1:12">
      <c r="A2378" s="6" t="s">
        <v>108</v>
      </c>
      <c r="B2378">
        <v>327200</v>
      </c>
      <c r="C2378" s="350" t="s">
        <v>575</v>
      </c>
      <c r="D2378" s="351">
        <f t="shared" ca="1" si="148"/>
        <v>2.4646626410257104E-7</v>
      </c>
      <c r="E2378" s="375">
        <f t="shared" ca="1" si="149"/>
        <v>4</v>
      </c>
      <c r="G2378" s="6" t="s">
        <v>108</v>
      </c>
      <c r="H2378" s="6" t="s">
        <v>455</v>
      </c>
      <c r="I2378" t="s">
        <v>576</v>
      </c>
      <c r="J2378" s="352">
        <f t="shared" ca="1" si="150"/>
        <v>1.1071336440676242E-10</v>
      </c>
      <c r="K2378" s="353">
        <f t="array" aca="1" ref="K2378" ca="1">INDEX($B$3:$E$5837,MATCH(H2378&amp;I2378,$B$3:$B$5837&amp;$C$3:$C$5837,0),4)</f>
        <v>4</v>
      </c>
      <c r="L2378">
        <f t="shared" ca="1" si="151"/>
        <v>4</v>
      </c>
    </row>
    <row r="2379" spans="1:12">
      <c r="A2379" s="6" t="s">
        <v>108</v>
      </c>
      <c r="B2379">
        <v>327310</v>
      </c>
      <c r="C2379" s="350" t="s">
        <v>575</v>
      </c>
      <c r="D2379" s="351">
        <f t="shared" ca="1" si="148"/>
        <v>0</v>
      </c>
      <c r="E2379" s="375" t="str">
        <f t="shared" ca="1" si="149"/>
        <v/>
      </c>
      <c r="G2379" s="6" t="s">
        <v>108</v>
      </c>
      <c r="H2379" t="s">
        <v>455</v>
      </c>
      <c r="I2379" t="s">
        <v>577</v>
      </c>
      <c r="J2379" s="352">
        <f t="shared" ca="1" si="150"/>
        <v>5.0062279537759149E-12</v>
      </c>
      <c r="K2379" s="353">
        <f t="array" aca="1" ref="K2379" ca="1">INDEX($B$3:$E$5837,MATCH(H2379&amp;I2379,$B$3:$B$5837&amp;$C$3:$C$5837,0),4)</f>
        <v>4</v>
      </c>
      <c r="L2379">
        <f t="shared" ca="1" si="151"/>
        <v>4</v>
      </c>
    </row>
    <row r="2380" spans="1:12">
      <c r="A2380" s="6" t="s">
        <v>108</v>
      </c>
      <c r="B2380">
        <v>327320</v>
      </c>
      <c r="C2380" s="350" t="s">
        <v>575</v>
      </c>
      <c r="D2380" s="351">
        <f t="shared" ca="1" si="148"/>
        <v>4.2837845458201702E-8</v>
      </c>
      <c r="E2380" s="375">
        <f t="shared" ca="1" si="149"/>
        <v>4</v>
      </c>
      <c r="G2380" s="6" t="s">
        <v>108</v>
      </c>
      <c r="H2380" s="6" t="s">
        <v>465</v>
      </c>
      <c r="I2380" t="s">
        <v>569</v>
      </c>
      <c r="J2380" s="352">
        <f t="shared" ca="1" si="150"/>
        <v>5.7305873287014108E-4</v>
      </c>
      <c r="K2380" s="353">
        <f t="array" aca="1" ref="K2380" ca="1">INDEX($B$3:$E$5837,MATCH(H2380&amp;I2380,$B$3:$B$5837&amp;$C$3:$C$5837,0),4)</f>
        <v>4</v>
      </c>
      <c r="L2380">
        <f t="shared" ca="1" si="151"/>
        <v>4</v>
      </c>
    </row>
    <row r="2381" spans="1:12">
      <c r="A2381" s="6" t="s">
        <v>108</v>
      </c>
      <c r="B2381">
        <v>327330</v>
      </c>
      <c r="C2381" s="350" t="s">
        <v>575</v>
      </c>
      <c r="D2381" s="351">
        <f t="shared" ca="1" si="148"/>
        <v>0</v>
      </c>
      <c r="E2381" s="375" t="str">
        <f t="shared" ca="1" si="149"/>
        <v/>
      </c>
      <c r="G2381" s="6" t="s">
        <v>108</v>
      </c>
      <c r="H2381" s="6" t="s">
        <v>465</v>
      </c>
      <c r="I2381" t="s">
        <v>575</v>
      </c>
      <c r="J2381" s="352">
        <f t="shared" ca="1" si="150"/>
        <v>1.4932353522260757E-8</v>
      </c>
      <c r="K2381" s="353">
        <f t="array" aca="1" ref="K2381" ca="1">INDEX($B$3:$E$5837,MATCH(H2381&amp;I2381,$B$3:$B$5837&amp;$C$3:$C$5837,0),4)</f>
        <v>4</v>
      </c>
      <c r="L2381">
        <f t="shared" ca="1" si="151"/>
        <v>4</v>
      </c>
    </row>
    <row r="2382" spans="1:12">
      <c r="A2382" s="6" t="s">
        <v>108</v>
      </c>
      <c r="B2382">
        <v>327390</v>
      </c>
      <c r="C2382" s="350" t="s">
        <v>575</v>
      </c>
      <c r="D2382" s="351">
        <f t="shared" ca="1" si="148"/>
        <v>0</v>
      </c>
      <c r="E2382" s="375" t="str">
        <f t="shared" ca="1" si="149"/>
        <v/>
      </c>
      <c r="G2382" s="6" t="s">
        <v>108</v>
      </c>
      <c r="H2382" s="6" t="s">
        <v>465</v>
      </c>
      <c r="I2382" t="s">
        <v>570</v>
      </c>
      <c r="J2382" s="352">
        <f t="shared" ca="1" si="150"/>
        <v>2.3461974733680282E-8</v>
      </c>
      <c r="K2382" s="353">
        <f t="array" aca="1" ref="K2382" ca="1">INDEX($B$3:$E$5837,MATCH(H2382&amp;I2382,$B$3:$B$5837&amp;$C$3:$C$5837,0),4)</f>
        <v>4</v>
      </c>
      <c r="L2382">
        <f t="shared" ca="1" si="151"/>
        <v>4</v>
      </c>
    </row>
    <row r="2383" spans="1:12">
      <c r="A2383" s="6" t="s">
        <v>108</v>
      </c>
      <c r="B2383">
        <v>327400</v>
      </c>
      <c r="C2383" s="350" t="s">
        <v>575</v>
      </c>
      <c r="D2383" s="351">
        <f t="shared" ca="1" si="148"/>
        <v>0</v>
      </c>
      <c r="E2383" s="375" t="str">
        <f t="shared" ca="1" si="149"/>
        <v/>
      </c>
      <c r="G2383" s="6" t="s">
        <v>108</v>
      </c>
      <c r="H2383" t="s">
        <v>465</v>
      </c>
      <c r="I2383" t="s">
        <v>574</v>
      </c>
      <c r="J2383" s="352">
        <f t="shared" ca="1" si="150"/>
        <v>1.3199907832795297E-9</v>
      </c>
      <c r="K2383" s="353">
        <f t="array" aca="1" ref="K2383" ca="1">INDEX($B$3:$E$5837,MATCH(H2383&amp;I2383,$B$3:$B$5837&amp;$C$3:$C$5837,0),4)</f>
        <v>4</v>
      </c>
      <c r="L2383">
        <f t="shared" ca="1" si="151"/>
        <v>4</v>
      </c>
    </row>
    <row r="2384" spans="1:12">
      <c r="A2384" s="6" t="s">
        <v>108</v>
      </c>
      <c r="B2384">
        <v>327910</v>
      </c>
      <c r="C2384" s="350" t="s">
        <v>575</v>
      </c>
      <c r="D2384" s="351">
        <f t="shared" ca="1" si="148"/>
        <v>1.683135999738774E-8</v>
      </c>
      <c r="E2384" s="375">
        <f t="shared" ca="1" si="149"/>
        <v>4</v>
      </c>
      <c r="G2384" s="6" t="s">
        <v>108</v>
      </c>
      <c r="H2384" s="6" t="s">
        <v>465</v>
      </c>
      <c r="I2384" t="s">
        <v>573</v>
      </c>
      <c r="J2384" s="352">
        <f t="shared" ca="1" si="150"/>
        <v>4.1734125939280523E-10</v>
      </c>
      <c r="K2384" s="353">
        <f t="array" aca="1" ref="K2384" ca="1">INDEX($B$3:$E$5837,MATCH(H2384&amp;I2384,$B$3:$B$5837&amp;$C$3:$C$5837,0),4)</f>
        <v>4</v>
      </c>
      <c r="L2384">
        <f t="shared" ca="1" si="151"/>
        <v>4</v>
      </c>
    </row>
    <row r="2385" spans="1:12">
      <c r="A2385" s="6" t="s">
        <v>108</v>
      </c>
      <c r="B2385">
        <v>327991</v>
      </c>
      <c r="C2385" s="350" t="s">
        <v>575</v>
      </c>
      <c r="D2385" s="351">
        <f t="shared" ca="1" si="148"/>
        <v>0</v>
      </c>
      <c r="E2385" s="375" t="str">
        <f t="shared" ca="1" si="149"/>
        <v/>
      </c>
      <c r="G2385" s="6" t="s">
        <v>108</v>
      </c>
      <c r="H2385" s="6" t="s">
        <v>465</v>
      </c>
      <c r="I2385" t="s">
        <v>576</v>
      </c>
      <c r="J2385" s="352">
        <f t="shared" ca="1" si="150"/>
        <v>8.255794376243577E-10</v>
      </c>
      <c r="K2385" s="353">
        <f t="array" aca="1" ref="K2385" ca="1">INDEX($B$3:$E$5837,MATCH(H2385&amp;I2385,$B$3:$B$5837&amp;$C$3:$C$5837,0),4)</f>
        <v>4</v>
      </c>
      <c r="L2385">
        <f t="shared" ca="1" si="151"/>
        <v>4</v>
      </c>
    </row>
    <row r="2386" spans="1:12">
      <c r="A2386" s="6" t="s">
        <v>108</v>
      </c>
      <c r="B2386">
        <v>327992</v>
      </c>
      <c r="C2386" s="350" t="s">
        <v>575</v>
      </c>
      <c r="D2386" s="351">
        <f t="shared" ca="1" si="148"/>
        <v>0</v>
      </c>
      <c r="E2386" s="375" t="str">
        <f t="shared" ca="1" si="149"/>
        <v/>
      </c>
      <c r="G2386" s="6" t="s">
        <v>108</v>
      </c>
      <c r="H2386" s="6" t="s">
        <v>465</v>
      </c>
      <c r="I2386" t="s">
        <v>571</v>
      </c>
      <c r="J2386" s="352">
        <f t="shared" ca="1" si="150"/>
        <v>9.8414323547316625E-10</v>
      </c>
      <c r="K2386" s="353">
        <f t="array" aca="1" ref="K2386" ca="1">INDEX($B$3:$E$5837,MATCH(H2386&amp;I2386,$B$3:$B$5837&amp;$C$3:$C$5837,0),4)</f>
        <v>4</v>
      </c>
      <c r="L2386">
        <f t="shared" ca="1" si="151"/>
        <v>4</v>
      </c>
    </row>
    <row r="2387" spans="1:12">
      <c r="A2387" s="6" t="s">
        <v>108</v>
      </c>
      <c r="B2387">
        <v>327993</v>
      </c>
      <c r="C2387" s="350" t="s">
        <v>575</v>
      </c>
      <c r="D2387" s="351">
        <f t="shared" ca="1" si="148"/>
        <v>0</v>
      </c>
      <c r="E2387" s="375" t="str">
        <f t="shared" ca="1" si="149"/>
        <v/>
      </c>
      <c r="G2387" s="6" t="s">
        <v>108</v>
      </c>
      <c r="H2387" t="s">
        <v>465</v>
      </c>
      <c r="I2387" t="s">
        <v>577</v>
      </c>
      <c r="J2387" s="352">
        <f t="shared" ca="1" si="150"/>
        <v>3.7330984211741759E-11</v>
      </c>
      <c r="K2387" s="353">
        <f t="array" aca="1" ref="K2387" ca="1">INDEX($B$3:$E$5837,MATCH(H2387&amp;I2387,$B$3:$B$5837&amp;$C$3:$C$5837,0),4)</f>
        <v>4</v>
      </c>
      <c r="L2387">
        <f t="shared" ca="1" si="151"/>
        <v>4</v>
      </c>
    </row>
    <row r="2388" spans="1:12">
      <c r="A2388" s="6" t="s">
        <v>108</v>
      </c>
      <c r="B2388">
        <v>327999</v>
      </c>
      <c r="C2388" s="350" t="s">
        <v>575</v>
      </c>
      <c r="D2388" s="351">
        <f t="shared" ca="1" si="148"/>
        <v>0</v>
      </c>
      <c r="E2388" s="375" t="str">
        <f t="shared" ca="1" si="149"/>
        <v/>
      </c>
      <c r="G2388" s="6" t="s">
        <v>108</v>
      </c>
      <c r="H2388" s="6" t="s">
        <v>467</v>
      </c>
      <c r="I2388" t="s">
        <v>569</v>
      </c>
      <c r="J2388" s="352">
        <f t="shared" ca="1" si="150"/>
        <v>4.2262861541270187E-2</v>
      </c>
      <c r="K2388" s="353">
        <f t="array" aca="1" ref="K2388" ca="1">INDEX($B$3:$E$5837,MATCH(H2388&amp;I2388,$B$3:$B$5837&amp;$C$3:$C$5837,0),4)</f>
        <v>4</v>
      </c>
      <c r="L2388">
        <f t="shared" ca="1" si="151"/>
        <v>4</v>
      </c>
    </row>
    <row r="2389" spans="1:12">
      <c r="A2389" s="6" t="s">
        <v>108</v>
      </c>
      <c r="B2389">
        <v>331110</v>
      </c>
      <c r="C2389" s="350" t="s">
        <v>575</v>
      </c>
      <c r="D2389" s="351">
        <f t="shared" ca="1" si="148"/>
        <v>3.8968079240250861E-8</v>
      </c>
      <c r="E2389" s="375">
        <f t="shared" ca="1" si="149"/>
        <v>4</v>
      </c>
      <c r="G2389" s="6" t="s">
        <v>108</v>
      </c>
      <c r="H2389" s="6" t="s">
        <v>467</v>
      </c>
      <c r="I2389" t="s">
        <v>570</v>
      </c>
      <c r="J2389" s="352">
        <f t="shared" ca="1" si="150"/>
        <v>3.4931872870594643E-6</v>
      </c>
      <c r="K2389" s="353">
        <f t="array" aca="1" ref="K2389" ca="1">INDEX($B$3:$E$5837,MATCH(H2389&amp;I2389,$B$3:$B$5837&amp;$C$3:$C$5837,0),4)</f>
        <v>4</v>
      </c>
      <c r="L2389">
        <f t="shared" ca="1" si="151"/>
        <v>4</v>
      </c>
    </row>
    <row r="2390" spans="1:12">
      <c r="A2390" s="6" t="s">
        <v>108</v>
      </c>
      <c r="B2390">
        <v>331200</v>
      </c>
      <c r="C2390" s="350" t="s">
        <v>575</v>
      </c>
      <c r="D2390" s="351">
        <f t="shared" ca="1" si="148"/>
        <v>0</v>
      </c>
      <c r="E2390" s="375" t="str">
        <f t="shared" ca="1" si="149"/>
        <v/>
      </c>
      <c r="G2390" s="6" t="s">
        <v>108</v>
      </c>
      <c r="H2390" s="6" t="s">
        <v>467</v>
      </c>
      <c r="I2390" t="s">
        <v>571</v>
      </c>
      <c r="J2390" s="352">
        <f t="shared" ca="1" si="150"/>
        <v>7.578671380720749E-8</v>
      </c>
      <c r="K2390" s="353">
        <f t="array" aca="1" ref="K2390" ca="1">INDEX($B$3:$E$5837,MATCH(H2390&amp;I2390,$B$3:$B$5837&amp;$C$3:$C$5837,0),4)</f>
        <v>4</v>
      </c>
      <c r="L2390">
        <f t="shared" ca="1" si="151"/>
        <v>4</v>
      </c>
    </row>
    <row r="2391" spans="1:12">
      <c r="A2391" s="6" t="s">
        <v>108</v>
      </c>
      <c r="B2391" t="s">
        <v>173</v>
      </c>
      <c r="C2391" s="350" t="s">
        <v>575</v>
      </c>
      <c r="D2391" s="351">
        <f t="shared" ca="1" si="148"/>
        <v>1.9005330492016109E-7</v>
      </c>
      <c r="E2391" s="375">
        <f t="shared" ca="1" si="149"/>
        <v>4</v>
      </c>
      <c r="G2391" s="6" t="s">
        <v>108</v>
      </c>
      <c r="H2391" s="6" t="s">
        <v>467</v>
      </c>
      <c r="I2391" t="s">
        <v>575</v>
      </c>
      <c r="J2391" s="352">
        <f t="shared" ca="1" si="150"/>
        <v>1.0761187267909998E-8</v>
      </c>
      <c r="K2391" s="353">
        <f t="array" aca="1" ref="K2391" ca="1">INDEX($B$3:$E$5837,MATCH(H2391&amp;I2391,$B$3:$B$5837&amp;$C$3:$C$5837,0),4)</f>
        <v>4</v>
      </c>
      <c r="L2391">
        <f t="shared" ca="1" si="151"/>
        <v>4</v>
      </c>
    </row>
    <row r="2392" spans="1:12">
      <c r="A2392" s="6" t="s">
        <v>108</v>
      </c>
      <c r="B2392">
        <v>331314</v>
      </c>
      <c r="C2392" s="350" t="s">
        <v>575</v>
      </c>
      <c r="D2392" s="351">
        <f t="shared" ca="1" si="148"/>
        <v>0</v>
      </c>
      <c r="E2392" s="375" t="str">
        <f t="shared" ca="1" si="149"/>
        <v/>
      </c>
      <c r="G2392" s="6" t="s">
        <v>108</v>
      </c>
      <c r="H2392" t="s">
        <v>467</v>
      </c>
      <c r="I2392" t="s">
        <v>574</v>
      </c>
      <c r="J2392" s="352">
        <f t="shared" ca="1" si="150"/>
        <v>9.5126786206945074E-10</v>
      </c>
      <c r="K2392" s="353">
        <f t="array" aca="1" ref="K2392" ca="1">INDEX($B$3:$E$5837,MATCH(H2392&amp;I2392,$B$3:$B$5837&amp;$C$3:$C$5837,0),4)</f>
        <v>4</v>
      </c>
      <c r="L2392">
        <f t="shared" ca="1" si="151"/>
        <v>4</v>
      </c>
    </row>
    <row r="2393" spans="1:12">
      <c r="A2393" s="6" t="s">
        <v>108</v>
      </c>
      <c r="B2393" t="s">
        <v>176</v>
      </c>
      <c r="C2393" s="350" t="s">
        <v>575</v>
      </c>
      <c r="D2393" s="351">
        <f t="shared" ca="1" si="148"/>
        <v>0</v>
      </c>
      <c r="E2393" s="375" t="str">
        <f t="shared" ca="1" si="149"/>
        <v/>
      </c>
      <c r="G2393" s="6" t="s">
        <v>108</v>
      </c>
      <c r="H2393" t="s">
        <v>467</v>
      </c>
      <c r="I2393" t="s">
        <v>573</v>
      </c>
      <c r="J2393" s="352">
        <f t="shared" ca="1" si="150"/>
        <v>3.0076219667959143E-10</v>
      </c>
      <c r="K2393" s="353">
        <f t="array" aca="1" ref="K2393" ca="1">INDEX($B$3:$E$5837,MATCH(H2393&amp;I2393,$B$3:$B$5837&amp;$C$3:$C$5837,0),4)</f>
        <v>4</v>
      </c>
      <c r="L2393">
        <f t="shared" ca="1" si="151"/>
        <v>4</v>
      </c>
    </row>
    <row r="2394" spans="1:12">
      <c r="A2394" s="6" t="s">
        <v>108</v>
      </c>
      <c r="B2394">
        <v>331411</v>
      </c>
      <c r="C2394" s="350" t="s">
        <v>575</v>
      </c>
      <c r="D2394" s="351">
        <f t="shared" ca="1" si="148"/>
        <v>1.3091224484479449E-7</v>
      </c>
      <c r="E2394" s="375">
        <f t="shared" ca="1" si="149"/>
        <v>4</v>
      </c>
      <c r="G2394" s="6" t="s">
        <v>108</v>
      </c>
      <c r="H2394" s="6" t="s">
        <v>467</v>
      </c>
      <c r="I2394" t="s">
        <v>576</v>
      </c>
      <c r="J2394" s="352">
        <f t="shared" ca="1" si="150"/>
        <v>5.9496414410274885E-10</v>
      </c>
      <c r="K2394" s="353">
        <f t="array" aca="1" ref="K2394" ca="1">INDEX($B$3:$E$5837,MATCH(H2394&amp;I2394,$B$3:$B$5837&amp;$C$3:$C$5837,0),4)</f>
        <v>4</v>
      </c>
      <c r="L2394">
        <f t="shared" ca="1" si="151"/>
        <v>4</v>
      </c>
    </row>
    <row r="2395" spans="1:12">
      <c r="A2395" s="6" t="s">
        <v>108</v>
      </c>
      <c r="B2395">
        <v>331419</v>
      </c>
      <c r="C2395" s="350" t="s">
        <v>575</v>
      </c>
      <c r="D2395" s="351">
        <f t="shared" ca="1" si="148"/>
        <v>0</v>
      </c>
      <c r="E2395" s="375" t="str">
        <f t="shared" ca="1" si="149"/>
        <v/>
      </c>
      <c r="G2395" s="6" t="s">
        <v>108</v>
      </c>
      <c r="H2395" t="s">
        <v>467</v>
      </c>
      <c r="I2395" t="s">
        <v>577</v>
      </c>
      <c r="J2395" s="352">
        <f t="shared" ca="1" si="150"/>
        <v>2.6903040528679053E-11</v>
      </c>
      <c r="K2395" s="353">
        <f t="array" aca="1" ref="K2395" ca="1">INDEX($B$3:$E$5837,MATCH(H2395&amp;I2395,$B$3:$B$5837&amp;$C$3:$C$5837,0),4)</f>
        <v>4</v>
      </c>
      <c r="L2395">
        <f t="shared" ca="1" si="151"/>
        <v>4</v>
      </c>
    </row>
    <row r="2396" spans="1:12">
      <c r="A2396" s="6" t="s">
        <v>108</v>
      </c>
      <c r="B2396">
        <v>331420</v>
      </c>
      <c r="C2396" s="350" t="s">
        <v>575</v>
      </c>
      <c r="D2396" s="351">
        <f t="shared" ca="1" si="148"/>
        <v>0</v>
      </c>
      <c r="E2396" s="375" t="str">
        <f t="shared" ca="1" si="149"/>
        <v/>
      </c>
      <c r="G2396" s="6" t="s">
        <v>108</v>
      </c>
      <c r="H2396" t="s">
        <v>470</v>
      </c>
      <c r="I2396" t="s">
        <v>569</v>
      </c>
      <c r="J2396" s="352">
        <f t="shared" ca="1" si="150"/>
        <v>1.4163117650307856E-2</v>
      </c>
      <c r="K2396" s="353">
        <f t="array" aca="1" ref="K2396" ca="1">INDEX($B$3:$E$5837,MATCH(H2396&amp;I2396,$B$3:$B$5837&amp;$C$3:$C$5837,0),4)</f>
        <v>4</v>
      </c>
      <c r="L2396">
        <f t="shared" ca="1" si="151"/>
        <v>4</v>
      </c>
    </row>
    <row r="2397" spans="1:12">
      <c r="A2397" s="6" t="s">
        <v>108</v>
      </c>
      <c r="B2397">
        <v>331490</v>
      </c>
      <c r="C2397" s="350" t="s">
        <v>575</v>
      </c>
      <c r="D2397" s="351">
        <f t="shared" ca="1" si="148"/>
        <v>2.7302784756982771E-8</v>
      </c>
      <c r="E2397" s="375">
        <f t="shared" ca="1" si="149"/>
        <v>4</v>
      </c>
      <c r="G2397" s="6" t="s">
        <v>108</v>
      </c>
      <c r="H2397" s="6" t="s">
        <v>470</v>
      </c>
      <c r="I2397" t="s">
        <v>570</v>
      </c>
      <c r="J2397" s="352">
        <f t="shared" ca="1" si="150"/>
        <v>1.0622262971205171E-6</v>
      </c>
      <c r="K2397" s="353">
        <f t="array" aca="1" ref="K2397" ca="1">INDEX($B$3:$E$5837,MATCH(H2397&amp;I2397,$B$3:$B$5837&amp;$C$3:$C$5837,0),4)</f>
        <v>4</v>
      </c>
      <c r="L2397">
        <f t="shared" ca="1" si="151"/>
        <v>4</v>
      </c>
    </row>
    <row r="2398" spans="1:12">
      <c r="A2398" s="6" t="s">
        <v>108</v>
      </c>
      <c r="B2398">
        <v>331510</v>
      </c>
      <c r="C2398" s="350" t="s">
        <v>575</v>
      </c>
      <c r="D2398" s="351">
        <f t="shared" ca="1" si="148"/>
        <v>2.6475692397411242E-8</v>
      </c>
      <c r="E2398" s="375">
        <f t="shared" ca="1" si="149"/>
        <v>4</v>
      </c>
      <c r="G2398" s="6" t="s">
        <v>108</v>
      </c>
      <c r="H2398" t="s">
        <v>470</v>
      </c>
      <c r="I2398" t="s">
        <v>571</v>
      </c>
      <c r="J2398" s="352">
        <f t="shared" ca="1" si="150"/>
        <v>2.7162672708917222E-8</v>
      </c>
      <c r="K2398" s="353">
        <f t="array" aca="1" ref="K2398" ca="1">INDEX($B$3:$E$5837,MATCH(H2398&amp;I2398,$B$3:$B$5837&amp;$C$3:$C$5837,0),4)</f>
        <v>4</v>
      </c>
      <c r="L2398">
        <f t="shared" ca="1" si="151"/>
        <v>4</v>
      </c>
    </row>
    <row r="2399" spans="1:12">
      <c r="A2399" s="6" t="s">
        <v>108</v>
      </c>
      <c r="B2399">
        <v>331520</v>
      </c>
      <c r="C2399" s="350" t="s">
        <v>575</v>
      </c>
      <c r="D2399" s="351">
        <f t="shared" ca="1" si="148"/>
        <v>0</v>
      </c>
      <c r="E2399" s="375" t="str">
        <f t="shared" ca="1" si="149"/>
        <v/>
      </c>
      <c r="G2399" s="6" t="s">
        <v>108</v>
      </c>
      <c r="H2399" s="6" t="s">
        <v>470</v>
      </c>
      <c r="I2399" t="s">
        <v>575</v>
      </c>
      <c r="J2399" s="352">
        <f t="shared" ca="1" si="150"/>
        <v>1.6054436546407322E-8</v>
      </c>
      <c r="K2399" s="353">
        <f t="array" aca="1" ref="K2399" ca="1">INDEX($B$3:$E$5837,MATCH(H2399&amp;I2399,$B$3:$B$5837&amp;$C$3:$C$5837,0),4)</f>
        <v>4</v>
      </c>
      <c r="L2399">
        <f t="shared" ca="1" si="151"/>
        <v>4</v>
      </c>
    </row>
    <row r="2400" spans="1:12">
      <c r="A2400" s="6" t="s">
        <v>108</v>
      </c>
      <c r="B2400" t="s">
        <v>184</v>
      </c>
      <c r="C2400" s="350" t="s">
        <v>575</v>
      </c>
      <c r="D2400" s="351">
        <f t="shared" ca="1" si="148"/>
        <v>0</v>
      </c>
      <c r="E2400" s="375" t="str">
        <f t="shared" ca="1" si="149"/>
        <v/>
      </c>
      <c r="G2400" s="6" t="s">
        <v>108</v>
      </c>
      <c r="H2400" s="6" t="s">
        <v>470</v>
      </c>
      <c r="I2400" t="s">
        <v>574</v>
      </c>
      <c r="J2400" s="352">
        <f t="shared" ca="1" si="150"/>
        <v>1.4191807232806049E-9</v>
      </c>
      <c r="K2400" s="353">
        <f t="array" aca="1" ref="K2400" ca="1">INDEX($B$3:$E$5837,MATCH(H2400&amp;I2400,$B$3:$B$5837&amp;$C$3:$C$5837,0),4)</f>
        <v>4</v>
      </c>
      <c r="L2400">
        <f t="shared" ca="1" si="151"/>
        <v>4</v>
      </c>
    </row>
    <row r="2401" spans="1:12">
      <c r="A2401" s="6" t="s">
        <v>108</v>
      </c>
      <c r="B2401">
        <v>332114</v>
      </c>
      <c r="C2401" s="350" t="s">
        <v>575</v>
      </c>
      <c r="D2401" s="351">
        <f t="shared" ca="1" si="148"/>
        <v>1.2339528522283388E-7</v>
      </c>
      <c r="E2401" s="375">
        <f t="shared" ca="1" si="149"/>
        <v>4</v>
      </c>
      <c r="G2401" s="6" t="s">
        <v>108</v>
      </c>
      <c r="H2401" t="s">
        <v>470</v>
      </c>
      <c r="I2401" t="s">
        <v>573</v>
      </c>
      <c r="J2401" s="352">
        <f t="shared" ca="1" si="150"/>
        <v>4.4870212569847484E-10</v>
      </c>
      <c r="K2401" s="353">
        <f t="array" aca="1" ref="K2401" ca="1">INDEX($B$3:$E$5837,MATCH(H2401&amp;I2401,$B$3:$B$5837&amp;$C$3:$C$5837,0),4)</f>
        <v>4</v>
      </c>
      <c r="L2401">
        <f t="shared" ca="1" si="151"/>
        <v>4</v>
      </c>
    </row>
    <row r="2402" spans="1:12">
      <c r="A2402" s="6" t="s">
        <v>108</v>
      </c>
      <c r="B2402" t="s">
        <v>187</v>
      </c>
      <c r="C2402" s="350" t="s">
        <v>575</v>
      </c>
      <c r="D2402" s="351">
        <f t="shared" ca="1" si="148"/>
        <v>3.8937895713503858E-7</v>
      </c>
      <c r="E2402" s="375">
        <f t="shared" ca="1" si="149"/>
        <v>4</v>
      </c>
      <c r="G2402" s="6" t="s">
        <v>108</v>
      </c>
      <c r="H2402" s="6" t="s">
        <v>470</v>
      </c>
      <c r="I2402" t="s">
        <v>576</v>
      </c>
      <c r="J2402" s="352">
        <f t="shared" ca="1" si="150"/>
        <v>8.8761712449413066E-10</v>
      </c>
      <c r="K2402" s="353">
        <f t="array" aca="1" ref="K2402" ca="1">INDEX($B$3:$E$5837,MATCH(H2402&amp;I2402,$B$3:$B$5837&amp;$C$3:$C$5837,0),4)</f>
        <v>4</v>
      </c>
      <c r="L2402">
        <f t="shared" ca="1" si="151"/>
        <v>4</v>
      </c>
    </row>
    <row r="2403" spans="1:12">
      <c r="A2403" s="6" t="s">
        <v>108</v>
      </c>
      <c r="B2403">
        <v>332200</v>
      </c>
      <c r="C2403" s="350" t="s">
        <v>575</v>
      </c>
      <c r="D2403" s="351">
        <f t="shared" ca="1" si="148"/>
        <v>4.7341143663118513E-8</v>
      </c>
      <c r="E2403" s="375">
        <f t="shared" ca="1" si="149"/>
        <v>4</v>
      </c>
      <c r="G2403" s="6" t="s">
        <v>108</v>
      </c>
      <c r="H2403" t="s">
        <v>470</v>
      </c>
      <c r="I2403" t="s">
        <v>577</v>
      </c>
      <c r="J2403" s="352">
        <f t="shared" ca="1" si="150"/>
        <v>4.0136199317065424E-11</v>
      </c>
      <c r="K2403" s="353">
        <f t="array" aca="1" ref="K2403" ca="1">INDEX($B$3:$E$5837,MATCH(H2403&amp;I2403,$B$3:$B$5837&amp;$C$3:$C$5837,0),4)</f>
        <v>4</v>
      </c>
      <c r="L2403">
        <f t="shared" ca="1" si="151"/>
        <v>4</v>
      </c>
    </row>
    <row r="2404" spans="1:12">
      <c r="A2404" s="6" t="s">
        <v>108</v>
      </c>
      <c r="B2404">
        <v>332310</v>
      </c>
      <c r="C2404" s="350" t="s">
        <v>575</v>
      </c>
      <c r="D2404" s="351">
        <f t="shared" ca="1" si="148"/>
        <v>1.8549977912856272E-7</v>
      </c>
      <c r="E2404" s="375">
        <f t="shared" ca="1" si="149"/>
        <v>4</v>
      </c>
      <c r="G2404" s="6" t="s">
        <v>108</v>
      </c>
      <c r="H2404" s="6" t="s">
        <v>477</v>
      </c>
      <c r="I2404" t="s">
        <v>569</v>
      </c>
      <c r="J2404" s="352">
        <f t="shared" ca="1" si="150"/>
        <v>1.9412656198778582E-3</v>
      </c>
      <c r="K2404" s="353">
        <f t="array" aca="1" ref="K2404" ca="1">INDEX($B$3:$E$5837,MATCH(H2404&amp;I2404,$B$3:$B$5837&amp;$C$3:$C$5837,0),4)</f>
        <v>4</v>
      </c>
      <c r="L2404">
        <f t="shared" ca="1" si="151"/>
        <v>4</v>
      </c>
    </row>
    <row r="2405" spans="1:12">
      <c r="A2405" s="6" t="s">
        <v>108</v>
      </c>
      <c r="B2405">
        <v>332320</v>
      </c>
      <c r="C2405" s="350" t="s">
        <v>575</v>
      </c>
      <c r="D2405" s="351">
        <f t="shared" ca="1" si="148"/>
        <v>5.1879853781454479E-7</v>
      </c>
      <c r="E2405" s="375">
        <f t="shared" ca="1" si="149"/>
        <v>4</v>
      </c>
      <c r="G2405" s="6" t="s">
        <v>108</v>
      </c>
      <c r="H2405" s="6" t="s">
        <v>477</v>
      </c>
      <c r="I2405" t="s">
        <v>570</v>
      </c>
      <c r="J2405" s="352">
        <f t="shared" ca="1" si="150"/>
        <v>9.8818990518945399E-8</v>
      </c>
      <c r="K2405" s="353">
        <f t="array" aca="1" ref="K2405" ca="1">INDEX($B$3:$E$5837,MATCH(H2405&amp;I2405,$B$3:$B$5837&amp;$C$3:$C$5837,0),4)</f>
        <v>4</v>
      </c>
      <c r="L2405">
        <f t="shared" ca="1" si="151"/>
        <v>4</v>
      </c>
    </row>
    <row r="2406" spans="1:12">
      <c r="A2406" s="6" t="s">
        <v>108</v>
      </c>
      <c r="B2406">
        <v>332410</v>
      </c>
      <c r="C2406" s="350" t="s">
        <v>575</v>
      </c>
      <c r="D2406" s="351">
        <f t="shared" ca="1" si="148"/>
        <v>8.5354063351351571E-8</v>
      </c>
      <c r="E2406" s="375">
        <f t="shared" ca="1" si="149"/>
        <v>4</v>
      </c>
      <c r="G2406" s="6" t="s">
        <v>108</v>
      </c>
      <c r="H2406" s="6" t="s">
        <v>477</v>
      </c>
      <c r="I2406" t="s">
        <v>575</v>
      </c>
      <c r="J2406" s="352">
        <f t="shared" ca="1" si="150"/>
        <v>2.7518204278615316E-8</v>
      </c>
      <c r="K2406" s="353">
        <f t="array" aca="1" ref="K2406" ca="1">INDEX($B$3:$E$5837,MATCH(H2406&amp;I2406,$B$3:$B$5837&amp;$C$3:$C$5837,0),4)</f>
        <v>4</v>
      </c>
      <c r="L2406">
        <f t="shared" ca="1" si="151"/>
        <v>4</v>
      </c>
    </row>
    <row r="2407" spans="1:12">
      <c r="A2407" s="6" t="s">
        <v>108</v>
      </c>
      <c r="B2407">
        <v>332420</v>
      </c>
      <c r="C2407" s="350" t="s">
        <v>575</v>
      </c>
      <c r="D2407" s="351">
        <f t="shared" ca="1" si="148"/>
        <v>2.2860660025395383E-7</v>
      </c>
      <c r="E2407" s="375">
        <f t="shared" ca="1" si="149"/>
        <v>4</v>
      </c>
      <c r="G2407" s="6" t="s">
        <v>108</v>
      </c>
      <c r="H2407" s="6" t="s">
        <v>477</v>
      </c>
      <c r="I2407" t="s">
        <v>574</v>
      </c>
      <c r="J2407" s="352">
        <f t="shared" ca="1" si="150"/>
        <v>2.4325553213045093E-9</v>
      </c>
      <c r="K2407" s="353">
        <f t="array" aca="1" ref="K2407" ca="1">INDEX($B$3:$E$5837,MATCH(H2407&amp;I2407,$B$3:$B$5837&amp;$C$3:$C$5837,0),4)</f>
        <v>4</v>
      </c>
      <c r="L2407">
        <f t="shared" ca="1" si="151"/>
        <v>4</v>
      </c>
    </row>
    <row r="2408" spans="1:12">
      <c r="A2408" s="6" t="s">
        <v>108</v>
      </c>
      <c r="B2408">
        <v>332430</v>
      </c>
      <c r="C2408" s="350" t="s">
        <v>575</v>
      </c>
      <c r="D2408" s="351">
        <f t="shared" ca="1" si="148"/>
        <v>0</v>
      </c>
      <c r="E2408" s="375" t="str">
        <f t="shared" ca="1" si="149"/>
        <v/>
      </c>
      <c r="G2408" s="6" t="s">
        <v>108</v>
      </c>
      <c r="H2408" t="s">
        <v>477</v>
      </c>
      <c r="I2408" t="s">
        <v>573</v>
      </c>
      <c r="J2408" s="352">
        <f t="shared" ca="1" si="150"/>
        <v>7.6910059842509324E-10</v>
      </c>
      <c r="K2408" s="353">
        <f t="array" aca="1" ref="K2408" ca="1">INDEX($B$3:$E$5837,MATCH(H2408&amp;I2408,$B$3:$B$5837&amp;$C$3:$C$5837,0),4)</f>
        <v>4</v>
      </c>
      <c r="L2408">
        <f t="shared" ca="1" si="151"/>
        <v>4</v>
      </c>
    </row>
    <row r="2409" spans="1:12">
      <c r="A2409" s="6" t="s">
        <v>108</v>
      </c>
      <c r="B2409">
        <v>332500</v>
      </c>
      <c r="C2409" s="350" t="s">
        <v>575</v>
      </c>
      <c r="D2409" s="351">
        <f t="shared" ca="1" si="148"/>
        <v>3.0795222347100639E-8</v>
      </c>
      <c r="E2409" s="375">
        <f t="shared" ca="1" si="149"/>
        <v>4</v>
      </c>
      <c r="G2409" s="6" t="s">
        <v>108</v>
      </c>
      <c r="H2409" s="6" t="s">
        <v>477</v>
      </c>
      <c r="I2409" t="s">
        <v>576</v>
      </c>
      <c r="J2409" s="352">
        <f t="shared" ca="1" si="150"/>
        <v>1.5214255126563506E-9</v>
      </c>
      <c r="K2409" s="353">
        <f t="array" aca="1" ref="K2409" ca="1">INDEX($B$3:$E$5837,MATCH(H2409&amp;I2409,$B$3:$B$5837&amp;$C$3:$C$5837,0),4)</f>
        <v>4</v>
      </c>
      <c r="L2409">
        <f t="shared" ca="1" si="151"/>
        <v>4</v>
      </c>
    </row>
    <row r="2410" spans="1:12">
      <c r="A2410" s="6" t="s">
        <v>108</v>
      </c>
      <c r="B2410">
        <v>332600</v>
      </c>
      <c r="C2410" s="350" t="s">
        <v>575</v>
      </c>
      <c r="D2410" s="351">
        <f t="shared" ca="1" si="148"/>
        <v>5.4277195763334872E-8</v>
      </c>
      <c r="E2410" s="375">
        <f t="shared" ca="1" si="149"/>
        <v>4</v>
      </c>
      <c r="G2410" s="6" t="s">
        <v>108</v>
      </c>
      <c r="H2410" s="6" t="s">
        <v>477</v>
      </c>
      <c r="I2410" t="s">
        <v>571</v>
      </c>
      <c r="J2410" s="352">
        <f t="shared" ca="1" si="150"/>
        <v>3.4476896048036227E-9</v>
      </c>
      <c r="K2410" s="353">
        <f t="array" aca="1" ref="K2410" ca="1">INDEX($B$3:$E$5837,MATCH(H2410&amp;I2410,$B$3:$B$5837&amp;$C$3:$C$5837,0),4)</f>
        <v>4</v>
      </c>
      <c r="L2410">
        <f t="shared" ca="1" si="151"/>
        <v>4</v>
      </c>
    </row>
    <row r="2411" spans="1:12">
      <c r="A2411" s="6" t="s">
        <v>108</v>
      </c>
      <c r="B2411">
        <v>332710</v>
      </c>
      <c r="C2411" s="350" t="s">
        <v>575</v>
      </c>
      <c r="D2411" s="351">
        <f t="shared" ca="1" si="148"/>
        <v>4.0123331555739479E-8</v>
      </c>
      <c r="E2411" s="375">
        <f t="shared" ca="1" si="149"/>
        <v>4</v>
      </c>
      <c r="G2411" s="6" t="s">
        <v>108</v>
      </c>
      <c r="H2411" t="s">
        <v>477</v>
      </c>
      <c r="I2411" t="s">
        <v>577</v>
      </c>
      <c r="J2411" s="352">
        <f t="shared" ca="1" si="150"/>
        <v>6.8795695730684967E-11</v>
      </c>
      <c r="K2411" s="353">
        <f t="array" aca="1" ref="K2411" ca="1">INDEX($B$3:$E$5837,MATCH(H2411&amp;I2411,$B$3:$B$5837&amp;$C$3:$C$5837,0),4)</f>
        <v>4</v>
      </c>
      <c r="L2411">
        <f t="shared" ca="1" si="151"/>
        <v>4</v>
      </c>
    </row>
    <row r="2412" spans="1:12">
      <c r="A2412" s="6" t="s">
        <v>108</v>
      </c>
      <c r="B2412">
        <v>332720</v>
      </c>
      <c r="C2412" s="350" t="s">
        <v>575</v>
      </c>
      <c r="D2412" s="351">
        <f t="shared" ca="1" si="148"/>
        <v>4.0926603112367433E-8</v>
      </c>
      <c r="E2412" s="375">
        <f t="shared" ca="1" si="149"/>
        <v>4</v>
      </c>
      <c r="G2412" s="6" t="s">
        <v>108</v>
      </c>
      <c r="H2412" s="6" t="s">
        <v>483</v>
      </c>
      <c r="I2412" t="s">
        <v>569</v>
      </c>
      <c r="J2412" s="352">
        <f t="shared" ca="1" si="150"/>
        <v>2.2549825280741018E-3</v>
      </c>
      <c r="K2412" s="353">
        <f t="array" aca="1" ref="K2412" ca="1">INDEX($B$3:$E$5837,MATCH(H2412&amp;I2412,$B$3:$B$5837&amp;$C$3:$C$5837,0),4)</f>
        <v>4</v>
      </c>
      <c r="L2412">
        <f t="shared" ca="1" si="151"/>
        <v>4</v>
      </c>
    </row>
    <row r="2413" spans="1:12">
      <c r="A2413" s="6" t="s">
        <v>108</v>
      </c>
      <c r="B2413">
        <v>332800</v>
      </c>
      <c r="C2413" s="350" t="s">
        <v>575</v>
      </c>
      <c r="D2413" s="351">
        <f t="shared" ca="1" si="148"/>
        <v>1.8495500463914335E-8</v>
      </c>
      <c r="E2413" s="375">
        <f t="shared" ca="1" si="149"/>
        <v>4</v>
      </c>
      <c r="G2413" s="6" t="s">
        <v>108</v>
      </c>
      <c r="H2413" t="s">
        <v>483</v>
      </c>
      <c r="I2413" t="s">
        <v>570</v>
      </c>
      <c r="J2413" s="352">
        <f t="shared" ca="1" si="150"/>
        <v>1.6611578559653737E-7</v>
      </c>
      <c r="K2413" s="353">
        <f t="array" aca="1" ref="K2413" ca="1">INDEX($B$3:$E$5837,MATCH(H2413&amp;I2413,$B$3:$B$5837&amp;$C$3:$C$5837,0),4)</f>
        <v>4</v>
      </c>
      <c r="L2413">
        <f t="shared" ca="1" si="151"/>
        <v>4</v>
      </c>
    </row>
    <row r="2414" spans="1:12">
      <c r="A2414" s="6" t="s">
        <v>108</v>
      </c>
      <c r="B2414" t="s">
        <v>200</v>
      </c>
      <c r="C2414" s="350" t="s">
        <v>575</v>
      </c>
      <c r="D2414" s="351">
        <f t="shared" ca="1" si="148"/>
        <v>3.855963667817037E-8</v>
      </c>
      <c r="E2414" s="375">
        <f t="shared" ca="1" si="149"/>
        <v>4</v>
      </c>
      <c r="G2414" s="6" t="s">
        <v>108</v>
      </c>
      <c r="H2414" s="6" t="s">
        <v>483</v>
      </c>
      <c r="I2414" t="s">
        <v>575</v>
      </c>
      <c r="J2414" s="352">
        <f t="shared" ca="1" si="150"/>
        <v>6.4333424064983508E-8</v>
      </c>
      <c r="K2414" s="353">
        <f t="array" aca="1" ref="K2414" ca="1">INDEX($B$3:$E$5837,MATCH(H2414&amp;I2414,$B$3:$B$5837&amp;$C$3:$C$5837,0),4)</f>
        <v>4</v>
      </c>
      <c r="L2414">
        <f t="shared" ca="1" si="151"/>
        <v>4</v>
      </c>
    </row>
    <row r="2415" spans="1:12">
      <c r="A2415" s="6" t="s">
        <v>108</v>
      </c>
      <c r="B2415">
        <v>332913</v>
      </c>
      <c r="C2415" s="350" t="s">
        <v>575</v>
      </c>
      <c r="D2415" s="351">
        <f t="shared" ca="1" si="148"/>
        <v>0</v>
      </c>
      <c r="E2415" s="375" t="str">
        <f t="shared" ca="1" si="149"/>
        <v/>
      </c>
      <c r="G2415" s="6" t="s">
        <v>108</v>
      </c>
      <c r="H2415" s="6" t="s">
        <v>483</v>
      </c>
      <c r="I2415" t="s">
        <v>574</v>
      </c>
      <c r="J2415" s="352">
        <f t="shared" ca="1" si="150"/>
        <v>5.6869485909234572E-9</v>
      </c>
      <c r="K2415" s="353">
        <f t="array" aca="1" ref="K2415" ca="1">INDEX($B$3:$E$5837,MATCH(H2415&amp;I2415,$B$3:$B$5837&amp;$C$3:$C$5837,0),4)</f>
        <v>4</v>
      </c>
      <c r="L2415">
        <f t="shared" ca="1" si="151"/>
        <v>4</v>
      </c>
    </row>
    <row r="2416" spans="1:12">
      <c r="A2416" s="6" t="s">
        <v>108</v>
      </c>
      <c r="B2416">
        <v>332991</v>
      </c>
      <c r="C2416" s="350" t="s">
        <v>575</v>
      </c>
      <c r="D2416" s="351">
        <f t="shared" ca="1" si="148"/>
        <v>0</v>
      </c>
      <c r="E2416" s="375" t="str">
        <f t="shared" ca="1" si="149"/>
        <v/>
      </c>
      <c r="G2416" s="6" t="s">
        <v>108</v>
      </c>
      <c r="H2416" s="6" t="s">
        <v>483</v>
      </c>
      <c r="I2416" t="s">
        <v>573</v>
      </c>
      <c r="J2416" s="352">
        <f t="shared" ca="1" si="150"/>
        <v>1.798041559912565E-9</v>
      </c>
      <c r="K2416" s="353">
        <f t="array" aca="1" ref="K2416" ca="1">INDEX($B$3:$E$5837,MATCH(H2416&amp;I2416,$B$3:$B$5837&amp;$C$3:$C$5837,0),4)</f>
        <v>4</v>
      </c>
      <c r="L2416">
        <f t="shared" ca="1" si="151"/>
        <v>4</v>
      </c>
    </row>
    <row r="2417" spans="1:12">
      <c r="A2417" s="6" t="s">
        <v>108</v>
      </c>
      <c r="B2417" t="s">
        <v>204</v>
      </c>
      <c r="C2417" s="350" t="s">
        <v>575</v>
      </c>
      <c r="D2417" s="351">
        <f t="shared" ca="1" si="148"/>
        <v>0</v>
      </c>
      <c r="E2417" s="375" t="str">
        <f t="shared" ca="1" si="149"/>
        <v/>
      </c>
      <c r="G2417" s="6" t="s">
        <v>108</v>
      </c>
      <c r="H2417" s="6" t="s">
        <v>483</v>
      </c>
      <c r="I2417" t="s">
        <v>576</v>
      </c>
      <c r="J2417" s="352">
        <f t="shared" ca="1" si="150"/>
        <v>3.5568640925116019E-9</v>
      </c>
      <c r="K2417" s="353">
        <f t="array" aca="1" ref="K2417" ca="1">INDEX($B$3:$E$5837,MATCH(H2417&amp;I2417,$B$3:$B$5837&amp;$C$3:$C$5837,0),4)</f>
        <v>4</v>
      </c>
      <c r="L2417">
        <f t="shared" ca="1" si="151"/>
        <v>4</v>
      </c>
    </row>
    <row r="2418" spans="1:12">
      <c r="A2418" s="6" t="s">
        <v>108</v>
      </c>
      <c r="B2418">
        <v>332996</v>
      </c>
      <c r="C2418" s="350" t="s">
        <v>575</v>
      </c>
      <c r="D2418" s="351">
        <f t="shared" ca="1" si="148"/>
        <v>6.7613624686932813E-8</v>
      </c>
      <c r="E2418" s="375">
        <f t="shared" ca="1" si="149"/>
        <v>4</v>
      </c>
      <c r="G2418" s="6" t="s">
        <v>108</v>
      </c>
      <c r="H2418" t="s">
        <v>483</v>
      </c>
      <c r="I2418" t="s">
        <v>571</v>
      </c>
      <c r="J2418" s="352">
        <f t="shared" ca="1" si="150"/>
        <v>4.3070081864730925E-9</v>
      </c>
      <c r="K2418" s="353">
        <f t="array" aca="1" ref="K2418" ca="1">INDEX($B$3:$E$5837,MATCH(H2418&amp;I2418,$B$3:$B$5837&amp;$C$3:$C$5837,0),4)</f>
        <v>4</v>
      </c>
      <c r="L2418">
        <f t="shared" ca="1" si="151"/>
        <v>4</v>
      </c>
    </row>
    <row r="2419" spans="1:12">
      <c r="A2419" s="6" t="s">
        <v>108</v>
      </c>
      <c r="B2419" t="s">
        <v>207</v>
      </c>
      <c r="C2419" s="350" t="s">
        <v>575</v>
      </c>
      <c r="D2419" s="351">
        <f t="shared" ca="1" si="148"/>
        <v>2.7147502594961213E-7</v>
      </c>
      <c r="E2419" s="375">
        <f t="shared" ca="1" si="149"/>
        <v>4</v>
      </c>
      <c r="G2419" s="6" t="s">
        <v>108</v>
      </c>
      <c r="H2419" t="s">
        <v>483</v>
      </c>
      <c r="I2419" t="s">
        <v>577</v>
      </c>
      <c r="J2419" s="352">
        <f t="shared" ca="1" si="150"/>
        <v>1.6083399274447259E-10</v>
      </c>
      <c r="K2419" s="353">
        <f t="array" aca="1" ref="K2419" ca="1">INDEX($B$3:$E$5837,MATCH(H2419&amp;I2419,$B$3:$B$5837&amp;$C$3:$C$5837,0),4)</f>
        <v>4</v>
      </c>
      <c r="L2419">
        <f t="shared" ca="1" si="151"/>
        <v>4</v>
      </c>
    </row>
    <row r="2420" spans="1:12">
      <c r="A2420" s="6" t="s">
        <v>108</v>
      </c>
      <c r="B2420">
        <v>333111</v>
      </c>
      <c r="C2420" s="350" t="s">
        <v>575</v>
      </c>
      <c r="D2420" s="351">
        <f t="shared" ca="1" si="148"/>
        <v>1.3793254583258149E-7</v>
      </c>
      <c r="E2420" s="375">
        <f t="shared" ca="1" si="149"/>
        <v>4</v>
      </c>
      <c r="G2420" s="6" t="s">
        <v>108</v>
      </c>
      <c r="H2420" t="s">
        <v>487</v>
      </c>
      <c r="I2420" t="s">
        <v>569</v>
      </c>
      <c r="J2420" s="352">
        <f t="shared" ca="1" si="150"/>
        <v>4.5422627229108415E-3</v>
      </c>
      <c r="K2420" s="353">
        <f t="array" aca="1" ref="K2420" ca="1">INDEX($B$3:$E$5837,MATCH(H2420&amp;I2420,$B$3:$B$5837&amp;$C$3:$C$5837,0),4)</f>
        <v>4</v>
      </c>
      <c r="L2420">
        <f t="shared" ca="1" si="151"/>
        <v>4</v>
      </c>
    </row>
    <row r="2421" spans="1:12">
      <c r="A2421" s="6" t="s">
        <v>108</v>
      </c>
      <c r="B2421">
        <v>333112</v>
      </c>
      <c r="C2421" s="350" t="s">
        <v>575</v>
      </c>
      <c r="D2421" s="351">
        <f t="shared" ca="1" si="148"/>
        <v>2.3996095828469404E-7</v>
      </c>
      <c r="E2421" s="375">
        <f t="shared" ca="1" si="149"/>
        <v>4</v>
      </c>
      <c r="G2421" s="6" t="s">
        <v>108</v>
      </c>
      <c r="H2421" t="s">
        <v>487</v>
      </c>
      <c r="I2421" t="s">
        <v>570</v>
      </c>
      <c r="J2421" s="352">
        <f t="shared" ca="1" si="150"/>
        <v>3.4848859232984288E-7</v>
      </c>
      <c r="K2421" s="353">
        <f t="array" aca="1" ref="K2421" ca="1">INDEX($B$3:$E$5837,MATCH(H2421&amp;I2421,$B$3:$B$5837&amp;$C$3:$C$5837,0),4)</f>
        <v>4</v>
      </c>
      <c r="L2421">
        <f t="shared" ca="1" si="151"/>
        <v>4</v>
      </c>
    </row>
    <row r="2422" spans="1:12">
      <c r="A2422" s="6" t="s">
        <v>108</v>
      </c>
      <c r="B2422">
        <v>333120</v>
      </c>
      <c r="C2422" s="350" t="s">
        <v>575</v>
      </c>
      <c r="D2422" s="351">
        <f t="shared" ca="1" si="148"/>
        <v>5.8059031309196894E-8</v>
      </c>
      <c r="E2422" s="375">
        <f t="shared" ca="1" si="149"/>
        <v>4</v>
      </c>
      <c r="G2422" s="6" t="s">
        <v>108</v>
      </c>
      <c r="H2422" s="6" t="s">
        <v>487</v>
      </c>
      <c r="I2422" t="s">
        <v>575</v>
      </c>
      <c r="J2422" s="352">
        <f t="shared" ca="1" si="150"/>
        <v>3.891315564522558E-8</v>
      </c>
      <c r="K2422" s="353">
        <f t="array" aca="1" ref="K2422" ca="1">INDEX($B$3:$E$5837,MATCH(H2422&amp;I2422,$B$3:$B$5837&amp;$C$3:$C$5837,0),4)</f>
        <v>4</v>
      </c>
      <c r="L2422">
        <f t="shared" ca="1" si="151"/>
        <v>4</v>
      </c>
    </row>
    <row r="2423" spans="1:12">
      <c r="A2423" s="6" t="s">
        <v>108</v>
      </c>
      <c r="B2423">
        <v>333130</v>
      </c>
      <c r="C2423" s="350" t="s">
        <v>575</v>
      </c>
      <c r="D2423" s="351">
        <f t="shared" ca="1" si="148"/>
        <v>3.3507285102796175E-8</v>
      </c>
      <c r="E2423" s="375">
        <f t="shared" ca="1" si="149"/>
        <v>4</v>
      </c>
      <c r="G2423" s="6" t="s">
        <v>108</v>
      </c>
      <c r="H2423" s="6" t="s">
        <v>487</v>
      </c>
      <c r="I2423" t="s">
        <v>574</v>
      </c>
      <c r="J2423" s="352">
        <f t="shared" ca="1" si="150"/>
        <v>3.4398466874927637E-9</v>
      </c>
      <c r="K2423" s="353">
        <f t="array" aca="1" ref="K2423" ca="1">INDEX($B$3:$E$5837,MATCH(H2423&amp;I2423,$B$3:$B$5837&amp;$C$3:$C$5837,0),4)</f>
        <v>4</v>
      </c>
      <c r="L2423">
        <f t="shared" ca="1" si="151"/>
        <v>4</v>
      </c>
    </row>
    <row r="2424" spans="1:12">
      <c r="A2424" s="6" t="s">
        <v>108</v>
      </c>
      <c r="B2424" t="s">
        <v>213</v>
      </c>
      <c r="C2424" s="350" t="s">
        <v>575</v>
      </c>
      <c r="D2424" s="351">
        <f t="shared" ca="1" si="148"/>
        <v>7.4679188309004141E-8</v>
      </c>
      <c r="E2424" s="375">
        <f t="shared" ca="1" si="149"/>
        <v>4</v>
      </c>
      <c r="G2424" s="6" t="s">
        <v>108</v>
      </c>
      <c r="H2424" t="s">
        <v>487</v>
      </c>
      <c r="I2424" t="s">
        <v>573</v>
      </c>
      <c r="J2424" s="352">
        <f t="shared" ca="1" si="150"/>
        <v>1.08757573678633E-9</v>
      </c>
      <c r="K2424" s="353">
        <f t="array" aca="1" ref="K2424" ca="1">INDEX($B$3:$E$5837,MATCH(H2424&amp;I2424,$B$3:$B$5837&amp;$C$3:$C$5837,0),4)</f>
        <v>4</v>
      </c>
      <c r="L2424">
        <f t="shared" ca="1" si="151"/>
        <v>4</v>
      </c>
    </row>
    <row r="2425" spans="1:12">
      <c r="A2425" s="6" t="s">
        <v>108</v>
      </c>
      <c r="B2425">
        <v>333220</v>
      </c>
      <c r="C2425" s="350" t="s">
        <v>575</v>
      </c>
      <c r="D2425" s="351">
        <f t="shared" ca="1" si="148"/>
        <v>0</v>
      </c>
      <c r="E2425" s="375" t="str">
        <f t="shared" ca="1" si="149"/>
        <v/>
      </c>
      <c r="G2425" s="6" t="s">
        <v>108</v>
      </c>
      <c r="H2425" s="6" t="s">
        <v>487</v>
      </c>
      <c r="I2425" t="s">
        <v>571</v>
      </c>
      <c r="J2425" s="352">
        <f t="shared" ca="1" si="150"/>
        <v>8.7129454171955985E-9</v>
      </c>
      <c r="K2425" s="353">
        <f t="array" aca="1" ref="K2425" ca="1">INDEX($B$3:$E$5837,MATCH(H2425&amp;I2425,$B$3:$B$5837&amp;$C$3:$C$5837,0),4)</f>
        <v>4</v>
      </c>
      <c r="L2425">
        <f t="shared" ca="1" si="151"/>
        <v>4</v>
      </c>
    </row>
    <row r="2426" spans="1:12">
      <c r="A2426" s="6" t="s">
        <v>108</v>
      </c>
      <c r="B2426">
        <v>333295</v>
      </c>
      <c r="C2426" s="350" t="s">
        <v>575</v>
      </c>
      <c r="D2426" s="351">
        <f t="shared" ca="1" si="148"/>
        <v>3.5040533101677189E-8</v>
      </c>
      <c r="E2426" s="375">
        <f t="shared" ca="1" si="149"/>
        <v>4</v>
      </c>
      <c r="G2426" s="6" t="s">
        <v>108</v>
      </c>
      <c r="H2426" s="6" t="s">
        <v>487</v>
      </c>
      <c r="I2426" t="s">
        <v>576</v>
      </c>
      <c r="J2426" s="352">
        <f t="shared" ca="1" si="150"/>
        <v>2.1514291840118846E-9</v>
      </c>
      <c r="K2426" s="353">
        <f t="array" aca="1" ref="K2426" ca="1">INDEX($B$3:$E$5837,MATCH(H2426&amp;I2426,$B$3:$B$5837&amp;$C$3:$C$5837,0),4)</f>
        <v>4</v>
      </c>
      <c r="L2426">
        <f t="shared" ca="1" si="151"/>
        <v>4</v>
      </c>
    </row>
    <row r="2427" spans="1:12">
      <c r="A2427" s="6" t="s">
        <v>108</v>
      </c>
      <c r="B2427" t="s">
        <v>217</v>
      </c>
      <c r="C2427" s="350" t="s">
        <v>575</v>
      </c>
      <c r="D2427" s="351">
        <f t="shared" ca="1" si="148"/>
        <v>4.0960862938502218E-6</v>
      </c>
      <c r="E2427" s="375">
        <f t="shared" ca="1" si="149"/>
        <v>4</v>
      </c>
      <c r="G2427" s="6" t="s">
        <v>108</v>
      </c>
      <c r="H2427" t="s">
        <v>487</v>
      </c>
      <c r="I2427" t="s">
        <v>577</v>
      </c>
      <c r="J2427" s="352">
        <f t="shared" ca="1" si="150"/>
        <v>9.7283150767584571E-11</v>
      </c>
      <c r="K2427" s="353">
        <f t="array" aca="1" ref="K2427" ca="1">INDEX($B$3:$E$5837,MATCH(H2427&amp;I2427,$B$3:$B$5837&amp;$C$3:$C$5837,0),4)</f>
        <v>4</v>
      </c>
      <c r="L2427">
        <f t="shared" ca="1" si="151"/>
        <v>4</v>
      </c>
    </row>
    <row r="2428" spans="1:12">
      <c r="A2428" s="6" t="s">
        <v>108</v>
      </c>
      <c r="B2428">
        <v>333313</v>
      </c>
      <c r="C2428" s="350" t="s">
        <v>575</v>
      </c>
      <c r="D2428" s="351">
        <f t="shared" ca="1" si="148"/>
        <v>2.904342944135459E-6</v>
      </c>
      <c r="E2428" s="375">
        <f t="shared" ca="1" si="149"/>
        <v>4</v>
      </c>
      <c r="G2428" s="6" t="s">
        <v>108</v>
      </c>
      <c r="H2428" s="6" t="s">
        <v>502</v>
      </c>
      <c r="I2428" t="s">
        <v>569</v>
      </c>
      <c r="J2428" s="352">
        <f t="shared" ca="1" si="150"/>
        <v>0.10031520161313717</v>
      </c>
      <c r="K2428" s="353">
        <f t="array" aca="1" ref="K2428" ca="1">INDEX($B$3:$E$5837,MATCH(H2428&amp;I2428,$B$3:$B$5837&amp;$C$3:$C$5837,0),4)</f>
        <v>4</v>
      </c>
      <c r="L2428">
        <f t="shared" ca="1" si="151"/>
        <v>4</v>
      </c>
    </row>
    <row r="2429" spans="1:12">
      <c r="A2429" s="6" t="s">
        <v>108</v>
      </c>
      <c r="B2429">
        <v>333314</v>
      </c>
      <c r="C2429" s="350" t="s">
        <v>575</v>
      </c>
      <c r="D2429" s="351">
        <f t="shared" ca="1" si="148"/>
        <v>0</v>
      </c>
      <c r="E2429" s="375" t="str">
        <f t="shared" ca="1" si="149"/>
        <v/>
      </c>
      <c r="G2429" s="6" t="s">
        <v>108</v>
      </c>
      <c r="H2429" s="6" t="s">
        <v>502</v>
      </c>
      <c r="I2429" t="s">
        <v>570</v>
      </c>
      <c r="J2429" s="352">
        <f t="shared" ca="1" si="150"/>
        <v>9.6685382844516289E-6</v>
      </c>
      <c r="K2429" s="353">
        <f t="array" aca="1" ref="K2429" ca="1">INDEX($B$3:$E$5837,MATCH(H2429&amp;I2429,$B$3:$B$5837&amp;$C$3:$C$5837,0),4)</f>
        <v>4</v>
      </c>
      <c r="L2429">
        <f t="shared" ca="1" si="151"/>
        <v>4</v>
      </c>
    </row>
    <row r="2430" spans="1:12">
      <c r="A2430" s="6" t="s">
        <v>108</v>
      </c>
      <c r="B2430">
        <v>333315</v>
      </c>
      <c r="C2430" s="350" t="s">
        <v>575</v>
      </c>
      <c r="D2430" s="351">
        <f t="shared" ca="1" si="148"/>
        <v>4.1680875940508878E-7</v>
      </c>
      <c r="E2430" s="375">
        <f t="shared" ca="1" si="149"/>
        <v>4</v>
      </c>
      <c r="G2430" s="6" t="s">
        <v>108</v>
      </c>
      <c r="H2430" s="6" t="s">
        <v>502</v>
      </c>
      <c r="I2430" t="s">
        <v>575</v>
      </c>
      <c r="J2430" s="352">
        <f t="shared" ca="1" si="150"/>
        <v>1.2679802290998683E-6</v>
      </c>
      <c r="K2430" s="353">
        <f t="array" aca="1" ref="K2430" ca="1">INDEX($B$3:$E$5837,MATCH(H2430&amp;I2430,$B$3:$B$5837&amp;$C$3:$C$5837,0),4)</f>
        <v>4</v>
      </c>
      <c r="L2430">
        <f t="shared" ca="1" si="151"/>
        <v>4</v>
      </c>
    </row>
    <row r="2431" spans="1:12">
      <c r="A2431" s="6" t="s">
        <v>108</v>
      </c>
      <c r="B2431" t="s">
        <v>222</v>
      </c>
      <c r="C2431" s="350" t="s">
        <v>575</v>
      </c>
      <c r="D2431" s="351">
        <f t="shared" ca="1" si="148"/>
        <v>2.1679145977230823E-6</v>
      </c>
      <c r="E2431" s="375">
        <f t="shared" ca="1" si="149"/>
        <v>4</v>
      </c>
      <c r="G2431" s="6" t="s">
        <v>108</v>
      </c>
      <c r="H2431" t="s">
        <v>502</v>
      </c>
      <c r="I2431" t="s">
        <v>574</v>
      </c>
      <c r="J2431" s="352">
        <f t="shared" ca="1" si="150"/>
        <v>1.1208696695382626E-7</v>
      </c>
      <c r="K2431" s="353">
        <f t="array" aca="1" ref="K2431" ca="1">INDEX($B$3:$E$5837,MATCH(H2431&amp;I2431,$B$3:$B$5837&amp;$C$3:$C$5837,0),4)</f>
        <v>4</v>
      </c>
      <c r="L2431">
        <f t="shared" ca="1" si="151"/>
        <v>4</v>
      </c>
    </row>
    <row r="2432" spans="1:12">
      <c r="A2432" s="6" t="s">
        <v>108</v>
      </c>
      <c r="B2432">
        <v>333414</v>
      </c>
      <c r="C2432" s="350" t="s">
        <v>575</v>
      </c>
      <c r="D2432" s="351">
        <f t="shared" ca="1" si="148"/>
        <v>2.0353392064430535E-7</v>
      </c>
      <c r="E2432" s="375">
        <f t="shared" ca="1" si="149"/>
        <v>4</v>
      </c>
      <c r="G2432" s="6" t="s">
        <v>108</v>
      </c>
      <c r="H2432" s="6" t="s">
        <v>502</v>
      </c>
      <c r="I2432" t="s">
        <v>573</v>
      </c>
      <c r="J2432" s="352">
        <f t="shared" ca="1" si="150"/>
        <v>3.5438517103739115E-8</v>
      </c>
      <c r="K2432" s="353">
        <f t="array" aca="1" ref="K2432" ca="1">INDEX($B$3:$E$5837,MATCH(H2432&amp;I2432,$B$3:$B$5837&amp;$C$3:$C$5837,0),4)</f>
        <v>4</v>
      </c>
      <c r="L2432">
        <f t="shared" ca="1" si="151"/>
        <v>4</v>
      </c>
    </row>
    <row r="2433" spans="1:12">
      <c r="A2433" s="6" t="s">
        <v>108</v>
      </c>
      <c r="B2433">
        <v>333415</v>
      </c>
      <c r="C2433" s="350" t="s">
        <v>575</v>
      </c>
      <c r="D2433" s="351">
        <f t="shared" ca="1" si="148"/>
        <v>6.1522184362214268E-5</v>
      </c>
      <c r="E2433" s="375">
        <f t="shared" ca="1" si="149"/>
        <v>4</v>
      </c>
      <c r="G2433" s="6" t="s">
        <v>108</v>
      </c>
      <c r="H2433" s="6" t="s">
        <v>502</v>
      </c>
      <c r="I2433" t="s">
        <v>576</v>
      </c>
      <c r="J2433" s="352">
        <f t="shared" ca="1" si="150"/>
        <v>7.010404641830272E-8</v>
      </c>
      <c r="K2433" s="353">
        <f t="array" aca="1" ref="K2433" ca="1">INDEX($B$3:$E$5837,MATCH(H2433&amp;I2433,$B$3:$B$5837&amp;$C$3:$C$5837,0),4)</f>
        <v>4</v>
      </c>
      <c r="L2433">
        <f t="shared" ca="1" si="151"/>
        <v>4</v>
      </c>
    </row>
    <row r="2434" spans="1:12">
      <c r="A2434" s="6" t="s">
        <v>108</v>
      </c>
      <c r="B2434">
        <v>333511</v>
      </c>
      <c r="C2434" s="350" t="s">
        <v>575</v>
      </c>
      <c r="D2434" s="351">
        <f t="shared" ca="1" si="148"/>
        <v>0</v>
      </c>
      <c r="E2434" s="375" t="str">
        <f t="shared" ca="1" si="149"/>
        <v/>
      </c>
      <c r="G2434" s="6" t="s">
        <v>108</v>
      </c>
      <c r="H2434" t="s">
        <v>502</v>
      </c>
      <c r="I2434" t="s">
        <v>571</v>
      </c>
      <c r="J2434" s="352">
        <f t="shared" ca="1" si="150"/>
        <v>2.049956589346531E-7</v>
      </c>
      <c r="K2434" s="353">
        <f t="array" aca="1" ref="K2434" ca="1">INDEX($B$3:$E$5837,MATCH(H2434&amp;I2434,$B$3:$B$5837&amp;$C$3:$C$5837,0),4)</f>
        <v>4</v>
      </c>
      <c r="L2434">
        <f t="shared" ca="1" si="151"/>
        <v>4</v>
      </c>
    </row>
    <row r="2435" spans="1:12">
      <c r="A2435" s="6" t="s">
        <v>108</v>
      </c>
      <c r="B2435" t="s">
        <v>227</v>
      </c>
      <c r="C2435" s="350" t="s">
        <v>575</v>
      </c>
      <c r="D2435" s="351">
        <f t="shared" ref="D2435:D2498" ca="1" si="152">OFFSET(matrix1,MOD(ROW()-ROW($D$3),ROWS(matrix1)),TRUNC((ROW()-ROW($D$3))/ROWS(matrix1)),1,1)</f>
        <v>1.5279139195181926E-7</v>
      </c>
      <c r="E2435" s="375">
        <f t="shared" ref="E2435:E2498" ca="1" si="153">OFFSET(matrix4,MOD(ROW()-ROW($E$3),ROWS(matrix4)),TRUNC((ROW()-ROW($E$3))/ROWS(matrix4)),1,1)</f>
        <v>4</v>
      </c>
      <c r="G2435" s="6" t="s">
        <v>108</v>
      </c>
      <c r="H2435" t="s">
        <v>502</v>
      </c>
      <c r="I2435" t="s">
        <v>577</v>
      </c>
      <c r="J2435" s="352">
        <f t="shared" ca="1" si="150"/>
        <v>3.1699590987289578E-9</v>
      </c>
      <c r="K2435" s="353">
        <f t="array" aca="1" ref="K2435" ca="1">INDEX($B$3:$E$5837,MATCH(H2435&amp;I2435,$B$3:$B$5837&amp;$C$3:$C$5837,0),4)</f>
        <v>4</v>
      </c>
      <c r="L2435">
        <f t="shared" ca="1" si="151"/>
        <v>4</v>
      </c>
    </row>
    <row r="2436" spans="1:12">
      <c r="A2436" s="6" t="s">
        <v>108</v>
      </c>
      <c r="B2436">
        <v>333514</v>
      </c>
      <c r="C2436" s="350" t="s">
        <v>575</v>
      </c>
      <c r="D2436" s="351">
        <f t="shared" ca="1" si="152"/>
        <v>6.3594572438055441E-8</v>
      </c>
      <c r="E2436" s="375">
        <f t="shared" ca="1" si="153"/>
        <v>4</v>
      </c>
      <c r="G2436" s="6" t="s">
        <v>108</v>
      </c>
      <c r="H2436" s="6" t="s">
        <v>504</v>
      </c>
      <c r="I2436" t="s">
        <v>569</v>
      </c>
      <c r="J2436" s="352">
        <f t="shared" ref="J2436:J2499" ca="1" si="154">SUMIFS(D$3:D$5837,B$3:B$5837,H2436,C$3:C$5837,I2436)</f>
        <v>1.8264005259530047E-2</v>
      </c>
      <c r="K2436" s="353">
        <f t="array" aca="1" ref="K2436" ca="1">INDEX($B$3:$E$5837,MATCH(H2436&amp;I2436,$B$3:$B$5837&amp;$C$3:$C$5837,0),4)</f>
        <v>4</v>
      </c>
      <c r="L2436">
        <f t="shared" ref="L2436:L2499" ca="1" si="155">IF(K2436&gt;2,4,1)</f>
        <v>4</v>
      </c>
    </row>
    <row r="2437" spans="1:12">
      <c r="A2437" s="6" t="s">
        <v>108</v>
      </c>
      <c r="B2437" t="s">
        <v>230</v>
      </c>
      <c r="C2437" s="350" t="s">
        <v>575</v>
      </c>
      <c r="D2437" s="351">
        <f t="shared" ca="1" si="152"/>
        <v>0</v>
      </c>
      <c r="E2437" s="375" t="str">
        <f t="shared" ca="1" si="153"/>
        <v/>
      </c>
      <c r="G2437" s="6" t="s">
        <v>108</v>
      </c>
      <c r="H2437" s="6" t="s">
        <v>504</v>
      </c>
      <c r="I2437" t="s">
        <v>570</v>
      </c>
      <c r="J2437" s="352">
        <f t="shared" ca="1" si="154"/>
        <v>1.3838453147397546E-6</v>
      </c>
      <c r="K2437" s="353">
        <f t="array" aca="1" ref="K2437" ca="1">INDEX($B$3:$E$5837,MATCH(H2437&amp;I2437,$B$3:$B$5837&amp;$C$3:$C$5837,0),4)</f>
        <v>4</v>
      </c>
      <c r="L2437">
        <f t="shared" ca="1" si="155"/>
        <v>4</v>
      </c>
    </row>
    <row r="2438" spans="1:12">
      <c r="A2438" s="6" t="s">
        <v>108</v>
      </c>
      <c r="B2438">
        <v>333611</v>
      </c>
      <c r="C2438" s="350" t="s">
        <v>575</v>
      </c>
      <c r="D2438" s="351">
        <f t="shared" ca="1" si="152"/>
        <v>5.5777441848478735E-8</v>
      </c>
      <c r="E2438" s="375">
        <f t="shared" ca="1" si="153"/>
        <v>4</v>
      </c>
      <c r="G2438" s="6" t="s">
        <v>108</v>
      </c>
      <c r="H2438" s="6" t="s">
        <v>504</v>
      </c>
      <c r="I2438" t="s">
        <v>575</v>
      </c>
      <c r="J2438" s="352">
        <f t="shared" ca="1" si="154"/>
        <v>3.6375037641390078E-8</v>
      </c>
      <c r="K2438" s="353">
        <f t="array" aca="1" ref="K2438" ca="1">INDEX($B$3:$E$5837,MATCH(H2438&amp;I2438,$B$3:$B$5837&amp;$C$3:$C$5837,0),4)</f>
        <v>4</v>
      </c>
      <c r="L2438">
        <f t="shared" ca="1" si="155"/>
        <v>4</v>
      </c>
    </row>
    <row r="2439" spans="1:12">
      <c r="A2439" s="6" t="s">
        <v>108</v>
      </c>
      <c r="B2439">
        <v>333612</v>
      </c>
      <c r="C2439" s="350" t="s">
        <v>575</v>
      </c>
      <c r="D2439" s="351">
        <f t="shared" ca="1" si="152"/>
        <v>0</v>
      </c>
      <c r="E2439" s="375" t="str">
        <f t="shared" ca="1" si="153"/>
        <v/>
      </c>
      <c r="G2439" s="6" t="s">
        <v>108</v>
      </c>
      <c r="H2439" s="6" t="s">
        <v>504</v>
      </c>
      <c r="I2439" t="s">
        <v>571</v>
      </c>
      <c r="J2439" s="352">
        <f t="shared" ca="1" si="154"/>
        <v>3.5058226282306725E-8</v>
      </c>
      <c r="K2439" s="353">
        <f t="array" aca="1" ref="K2439" ca="1">INDEX($B$3:$E$5837,MATCH(H2439&amp;I2439,$B$3:$B$5837&amp;$C$3:$C$5837,0),4)</f>
        <v>4</v>
      </c>
      <c r="L2439">
        <f t="shared" ca="1" si="155"/>
        <v>4</v>
      </c>
    </row>
    <row r="2440" spans="1:12">
      <c r="A2440" s="6" t="s">
        <v>108</v>
      </c>
      <c r="B2440">
        <v>333613</v>
      </c>
      <c r="C2440" s="350" t="s">
        <v>575</v>
      </c>
      <c r="D2440" s="351">
        <f t="shared" ca="1" si="152"/>
        <v>1.1895979689706704E-7</v>
      </c>
      <c r="E2440" s="375">
        <f t="shared" ca="1" si="153"/>
        <v>4</v>
      </c>
      <c r="G2440" s="6" t="s">
        <v>108</v>
      </c>
      <c r="H2440" s="6" t="s">
        <v>504</v>
      </c>
      <c r="I2440" t="s">
        <v>574</v>
      </c>
      <c r="J2440" s="352">
        <f t="shared" ca="1" si="154"/>
        <v>3.2154820307797971E-9</v>
      </c>
      <c r="K2440" s="353">
        <f t="array" aca="1" ref="K2440" ca="1">INDEX($B$3:$E$5837,MATCH(H2440&amp;I2440,$B$3:$B$5837&amp;$C$3:$C$5837,0),4)</f>
        <v>4</v>
      </c>
      <c r="L2440">
        <f t="shared" ca="1" si="155"/>
        <v>4</v>
      </c>
    </row>
    <row r="2441" spans="1:12">
      <c r="A2441" s="6" t="s">
        <v>108</v>
      </c>
      <c r="B2441">
        <v>333618</v>
      </c>
      <c r="C2441" s="350" t="s">
        <v>575</v>
      </c>
      <c r="D2441" s="351">
        <f t="shared" ca="1" si="152"/>
        <v>1.0547565828203377E-6</v>
      </c>
      <c r="E2441" s="375">
        <f t="shared" ca="1" si="153"/>
        <v>4</v>
      </c>
      <c r="G2441" s="6" t="s">
        <v>108</v>
      </c>
      <c r="H2441" s="6" t="s">
        <v>504</v>
      </c>
      <c r="I2441" t="s">
        <v>573</v>
      </c>
      <c r="J2441" s="352">
        <f t="shared" ca="1" si="154"/>
        <v>1.0166384017822301E-9</v>
      </c>
      <c r="K2441" s="353">
        <f t="array" aca="1" ref="K2441" ca="1">INDEX($B$3:$E$5837,MATCH(H2441&amp;I2441,$B$3:$B$5837&amp;$C$3:$C$5837,0),4)</f>
        <v>4</v>
      </c>
      <c r="L2441">
        <f t="shared" ca="1" si="155"/>
        <v>4</v>
      </c>
    </row>
    <row r="2442" spans="1:12">
      <c r="A2442" s="6" t="s">
        <v>108</v>
      </c>
      <c r="B2442" t="s">
        <v>236</v>
      </c>
      <c r="C2442" s="350" t="s">
        <v>575</v>
      </c>
      <c r="D2442" s="351">
        <f t="shared" ca="1" si="152"/>
        <v>3.1872710149163121E-8</v>
      </c>
      <c r="E2442" s="375">
        <f t="shared" ca="1" si="153"/>
        <v>4</v>
      </c>
      <c r="G2442" s="6" t="s">
        <v>108</v>
      </c>
      <c r="H2442" s="6" t="s">
        <v>504</v>
      </c>
      <c r="I2442" t="s">
        <v>576</v>
      </c>
      <c r="J2442" s="352">
        <f t="shared" ca="1" si="154"/>
        <v>2.0111018048678681E-9</v>
      </c>
      <c r="K2442" s="353">
        <f t="array" aca="1" ref="K2442" ca="1">INDEX($B$3:$E$5837,MATCH(H2442&amp;I2442,$B$3:$B$5837&amp;$C$3:$C$5837,0),4)</f>
        <v>4</v>
      </c>
      <c r="L2442">
        <f t="shared" ca="1" si="155"/>
        <v>4</v>
      </c>
    </row>
    <row r="2443" spans="1:12">
      <c r="A2443" s="6" t="s">
        <v>108</v>
      </c>
      <c r="B2443">
        <v>333912</v>
      </c>
      <c r="C2443" s="350" t="s">
        <v>575</v>
      </c>
      <c r="D2443" s="351">
        <f t="shared" ca="1" si="152"/>
        <v>6.0057428720364355E-8</v>
      </c>
      <c r="E2443" s="375">
        <f t="shared" ca="1" si="153"/>
        <v>4</v>
      </c>
      <c r="G2443" s="6" t="s">
        <v>108</v>
      </c>
      <c r="H2443" t="s">
        <v>504</v>
      </c>
      <c r="I2443" t="s">
        <v>577</v>
      </c>
      <c r="J2443" s="352">
        <f t="shared" ca="1" si="154"/>
        <v>9.0937838691529794E-11</v>
      </c>
      <c r="K2443" s="353">
        <f t="array" aca="1" ref="K2443" ca="1">INDEX($B$3:$E$5837,MATCH(H2443&amp;I2443,$B$3:$B$5837&amp;$C$3:$C$5837,0),4)</f>
        <v>4</v>
      </c>
      <c r="L2443">
        <f t="shared" ca="1" si="155"/>
        <v>4</v>
      </c>
    </row>
    <row r="2444" spans="1:12">
      <c r="A2444" s="6" t="s">
        <v>108</v>
      </c>
      <c r="B2444">
        <v>333920</v>
      </c>
      <c r="C2444" s="350" t="s">
        <v>575</v>
      </c>
      <c r="D2444" s="351">
        <f t="shared" ca="1" si="152"/>
        <v>1.0941172518490852E-7</v>
      </c>
      <c r="E2444" s="375">
        <f t="shared" ca="1" si="153"/>
        <v>4</v>
      </c>
      <c r="G2444" s="6" t="s">
        <v>108</v>
      </c>
      <c r="H2444" s="6" t="s">
        <v>514</v>
      </c>
      <c r="I2444" t="s">
        <v>569</v>
      </c>
      <c r="J2444" s="352">
        <f t="shared" ca="1" si="154"/>
        <v>2.5877284518862027E-2</v>
      </c>
      <c r="K2444" s="353">
        <f t="array" aca="1" ref="K2444" ca="1">INDEX($B$3:$E$5837,MATCH(H2444&amp;I2444,$B$3:$B$5837&amp;$C$3:$C$5837,0),4)</f>
        <v>4</v>
      </c>
      <c r="L2444">
        <f t="shared" ca="1" si="155"/>
        <v>4</v>
      </c>
    </row>
    <row r="2445" spans="1:12">
      <c r="A2445" s="6" t="s">
        <v>108</v>
      </c>
      <c r="B2445">
        <v>333991</v>
      </c>
      <c r="C2445" s="350" t="s">
        <v>575</v>
      </c>
      <c r="D2445" s="351">
        <f t="shared" ca="1" si="152"/>
        <v>0</v>
      </c>
      <c r="E2445" s="375" t="str">
        <f t="shared" ca="1" si="153"/>
        <v/>
      </c>
      <c r="G2445" s="6" t="s">
        <v>108</v>
      </c>
      <c r="H2445" s="6" t="s">
        <v>514</v>
      </c>
      <c r="I2445" t="s">
        <v>570</v>
      </c>
      <c r="J2445" s="352">
        <f t="shared" ca="1" si="154"/>
        <v>1.9935035026666597E-6</v>
      </c>
      <c r="K2445" s="353">
        <f t="array" aca="1" ref="K2445" ca="1">INDEX($B$3:$E$5837,MATCH(H2445&amp;I2445,$B$3:$B$5837&amp;$C$3:$C$5837,0),4)</f>
        <v>4</v>
      </c>
      <c r="L2445">
        <f t="shared" ca="1" si="155"/>
        <v>4</v>
      </c>
    </row>
    <row r="2446" spans="1:12">
      <c r="A2446" s="6" t="s">
        <v>108</v>
      </c>
      <c r="B2446" t="s">
        <v>241</v>
      </c>
      <c r="C2446" s="350" t="s">
        <v>575</v>
      </c>
      <c r="D2446" s="351">
        <f t="shared" ca="1" si="152"/>
        <v>8.5139360699427293E-8</v>
      </c>
      <c r="E2446" s="375">
        <f t="shared" ca="1" si="153"/>
        <v>4</v>
      </c>
      <c r="G2446" s="6" t="s">
        <v>108</v>
      </c>
      <c r="H2446" s="6" t="s">
        <v>514</v>
      </c>
      <c r="I2446" t="s">
        <v>575</v>
      </c>
      <c r="J2446" s="352">
        <f t="shared" ca="1" si="154"/>
        <v>3.7996170744414492E-7</v>
      </c>
      <c r="K2446" s="353">
        <f t="array" aca="1" ref="K2446" ca="1">INDEX($B$3:$E$5837,MATCH(H2446&amp;I2446,$B$3:$B$5837&amp;$C$3:$C$5837,0),4)</f>
        <v>4</v>
      </c>
      <c r="L2446">
        <f t="shared" ca="1" si="155"/>
        <v>4</v>
      </c>
    </row>
    <row r="2447" spans="1:12">
      <c r="A2447" s="6" t="s">
        <v>108</v>
      </c>
      <c r="B2447">
        <v>333993</v>
      </c>
      <c r="C2447" s="350" t="s">
        <v>575</v>
      </c>
      <c r="D2447" s="351">
        <f t="shared" ca="1" si="152"/>
        <v>0</v>
      </c>
      <c r="E2447" s="375" t="str">
        <f t="shared" ca="1" si="153"/>
        <v/>
      </c>
      <c r="G2447" s="6" t="s">
        <v>108</v>
      </c>
      <c r="H2447" s="6" t="s">
        <v>514</v>
      </c>
      <c r="I2447" t="s">
        <v>574</v>
      </c>
      <c r="J2447" s="352">
        <f t="shared" ca="1" si="154"/>
        <v>3.3587870195929468E-8</v>
      </c>
      <c r="K2447" s="353">
        <f t="array" aca="1" ref="K2447" ca="1">INDEX($B$3:$E$5837,MATCH(H2447&amp;I2447,$B$3:$B$5837&amp;$C$3:$C$5837,0),4)</f>
        <v>4</v>
      </c>
      <c r="L2447">
        <f t="shared" ca="1" si="155"/>
        <v>4</v>
      </c>
    </row>
    <row r="2448" spans="1:12">
      <c r="A2448" s="6" t="s">
        <v>108</v>
      </c>
      <c r="B2448">
        <v>333994</v>
      </c>
      <c r="C2448" s="350" t="s">
        <v>575</v>
      </c>
      <c r="D2448" s="351">
        <f t="shared" ca="1" si="152"/>
        <v>0</v>
      </c>
      <c r="E2448" s="375" t="str">
        <f t="shared" ca="1" si="153"/>
        <v/>
      </c>
      <c r="G2448" s="6" t="s">
        <v>108</v>
      </c>
      <c r="H2448" t="s">
        <v>514</v>
      </c>
      <c r="I2448" t="s">
        <v>573</v>
      </c>
      <c r="J2448" s="352">
        <f t="shared" ca="1" si="154"/>
        <v>1.0619471154991252E-8</v>
      </c>
      <c r="K2448" s="353">
        <f t="array" aca="1" ref="K2448" ca="1">INDEX($B$3:$E$5837,MATCH(H2448&amp;I2448,$B$3:$B$5837&amp;$C$3:$C$5837,0),4)</f>
        <v>4</v>
      </c>
      <c r="L2448">
        <f t="shared" ca="1" si="155"/>
        <v>4</v>
      </c>
    </row>
    <row r="2449" spans="1:12">
      <c r="A2449" s="6" t="s">
        <v>108</v>
      </c>
      <c r="B2449" t="s">
        <v>245</v>
      </c>
      <c r="C2449" s="350" t="s">
        <v>575</v>
      </c>
      <c r="D2449" s="351">
        <f t="shared" ca="1" si="152"/>
        <v>0</v>
      </c>
      <c r="E2449" s="375" t="str">
        <f t="shared" ca="1" si="153"/>
        <v/>
      </c>
      <c r="G2449" s="6" t="s">
        <v>108</v>
      </c>
      <c r="H2449" s="6" t="s">
        <v>514</v>
      </c>
      <c r="I2449" t="s">
        <v>576</v>
      </c>
      <c r="J2449" s="352">
        <f t="shared" ca="1" si="154"/>
        <v>2.1007309549890408E-8</v>
      </c>
      <c r="K2449" s="353">
        <f t="array" aca="1" ref="K2449" ca="1">INDEX($B$3:$E$5837,MATCH(H2449&amp;I2449,$B$3:$B$5837&amp;$C$3:$C$5837,0),4)</f>
        <v>4</v>
      </c>
      <c r="L2449">
        <f t="shared" ca="1" si="155"/>
        <v>4</v>
      </c>
    </row>
    <row r="2450" spans="1:12">
      <c r="A2450" s="6" t="s">
        <v>108</v>
      </c>
      <c r="B2450">
        <v>334111</v>
      </c>
      <c r="C2450" s="350" t="s">
        <v>575</v>
      </c>
      <c r="D2450" s="351">
        <f t="shared" ca="1" si="152"/>
        <v>0</v>
      </c>
      <c r="E2450" s="375" t="str">
        <f t="shared" ca="1" si="153"/>
        <v/>
      </c>
      <c r="G2450" s="6" t="s">
        <v>108</v>
      </c>
      <c r="H2450" s="6" t="s">
        <v>514</v>
      </c>
      <c r="I2450" t="s">
        <v>571</v>
      </c>
      <c r="J2450" s="352">
        <f t="shared" ca="1" si="154"/>
        <v>4.9689264250748388E-8</v>
      </c>
      <c r="K2450" s="353">
        <f t="array" aca="1" ref="K2450" ca="1">INDEX($B$3:$E$5837,MATCH(H2450&amp;I2450,$B$3:$B$5837&amp;$C$3:$C$5837,0),4)</f>
        <v>4</v>
      </c>
      <c r="L2450">
        <f t="shared" ca="1" si="155"/>
        <v>4</v>
      </c>
    </row>
    <row r="2451" spans="1:12">
      <c r="A2451" s="6" t="s">
        <v>108</v>
      </c>
      <c r="B2451">
        <v>334112</v>
      </c>
      <c r="C2451" s="350" t="s">
        <v>575</v>
      </c>
      <c r="D2451" s="351">
        <f t="shared" ca="1" si="152"/>
        <v>0</v>
      </c>
      <c r="E2451" s="375" t="str">
        <f t="shared" ca="1" si="153"/>
        <v/>
      </c>
      <c r="G2451" s="6" t="s">
        <v>108</v>
      </c>
      <c r="H2451" t="s">
        <v>514</v>
      </c>
      <c r="I2451" t="s">
        <v>577</v>
      </c>
      <c r="J2451" s="352">
        <f t="shared" ca="1" si="154"/>
        <v>9.4990682349692401E-10</v>
      </c>
      <c r="K2451" s="353">
        <f t="array" aca="1" ref="K2451" ca="1">INDEX($B$3:$E$5837,MATCH(H2451&amp;I2451,$B$3:$B$5837&amp;$C$3:$C$5837,0),4)</f>
        <v>4</v>
      </c>
      <c r="L2451">
        <f t="shared" ca="1" si="155"/>
        <v>4</v>
      </c>
    </row>
    <row r="2452" spans="1:12">
      <c r="A2452" s="6" t="s">
        <v>108</v>
      </c>
      <c r="B2452" t="s">
        <v>249</v>
      </c>
      <c r="C2452" s="350" t="s">
        <v>575</v>
      </c>
      <c r="D2452" s="351">
        <f t="shared" ca="1" si="152"/>
        <v>9.5938644043341397E-9</v>
      </c>
      <c r="E2452" s="375">
        <f t="shared" ca="1" si="153"/>
        <v>4</v>
      </c>
      <c r="G2452" s="6" t="s">
        <v>108</v>
      </c>
      <c r="H2452" s="6" t="s">
        <v>516</v>
      </c>
      <c r="I2452" t="s">
        <v>569</v>
      </c>
      <c r="J2452" s="352">
        <f t="shared" ca="1" si="154"/>
        <v>1.729806773145761E-2</v>
      </c>
      <c r="K2452" s="353">
        <f t="array" aca="1" ref="K2452" ca="1">INDEX($B$3:$E$5837,MATCH(H2452&amp;I2452,$B$3:$B$5837&amp;$C$3:$C$5837,0),4)</f>
        <v>4</v>
      </c>
      <c r="L2452">
        <f t="shared" ca="1" si="155"/>
        <v>4</v>
      </c>
    </row>
    <row r="2453" spans="1:12">
      <c r="A2453" s="6" t="s">
        <v>108</v>
      </c>
      <c r="B2453">
        <v>334210</v>
      </c>
      <c r="C2453" s="350" t="s">
        <v>575</v>
      </c>
      <c r="D2453" s="351">
        <f t="shared" ca="1" si="152"/>
        <v>9.1772765981856523E-8</v>
      </c>
      <c r="E2453" s="375">
        <f t="shared" ca="1" si="153"/>
        <v>4</v>
      </c>
      <c r="G2453" s="6" t="s">
        <v>108</v>
      </c>
      <c r="H2453" s="6" t="s">
        <v>516</v>
      </c>
      <c r="I2453" t="s">
        <v>570</v>
      </c>
      <c r="J2453" s="352">
        <f t="shared" ca="1" si="154"/>
        <v>1.3330381500488961E-6</v>
      </c>
      <c r="K2453" s="353">
        <f t="array" aca="1" ref="K2453" ca="1">INDEX($B$3:$E$5837,MATCH(H2453&amp;I2453,$B$3:$B$5837&amp;$C$3:$C$5837,0),4)</f>
        <v>4</v>
      </c>
      <c r="L2453">
        <f t="shared" ca="1" si="155"/>
        <v>4</v>
      </c>
    </row>
    <row r="2454" spans="1:12">
      <c r="A2454" s="6" t="s">
        <v>108</v>
      </c>
      <c r="B2454">
        <v>334220</v>
      </c>
      <c r="C2454" s="350" t="s">
        <v>575</v>
      </c>
      <c r="D2454" s="351">
        <f t="shared" ca="1" si="152"/>
        <v>6.1542074374666403E-8</v>
      </c>
      <c r="E2454" s="375">
        <f t="shared" ca="1" si="153"/>
        <v>4</v>
      </c>
      <c r="G2454" s="6" t="s">
        <v>108</v>
      </c>
      <c r="H2454" s="6" t="s">
        <v>516</v>
      </c>
      <c r="I2454" t="s">
        <v>575</v>
      </c>
      <c r="J2454" s="352">
        <f t="shared" ca="1" si="154"/>
        <v>5.3982086521703376E-7</v>
      </c>
      <c r="K2454" s="353">
        <f t="array" aca="1" ref="K2454" ca="1">INDEX($B$3:$E$5837,MATCH(H2454&amp;I2454,$B$3:$B$5837&amp;$C$3:$C$5837,0),4)</f>
        <v>4</v>
      </c>
      <c r="L2454">
        <f t="shared" ca="1" si="155"/>
        <v>4</v>
      </c>
    </row>
    <row r="2455" spans="1:12">
      <c r="A2455" s="6" t="s">
        <v>108</v>
      </c>
      <c r="B2455">
        <v>334290</v>
      </c>
      <c r="C2455" s="350" t="s">
        <v>575</v>
      </c>
      <c r="D2455" s="351">
        <f t="shared" ca="1" si="152"/>
        <v>1.2485155037287785E-8</v>
      </c>
      <c r="E2455" s="375">
        <f t="shared" ca="1" si="153"/>
        <v>4</v>
      </c>
      <c r="G2455" s="6" t="s">
        <v>108</v>
      </c>
      <c r="H2455" s="6" t="s">
        <v>516</v>
      </c>
      <c r="I2455" t="s">
        <v>574</v>
      </c>
      <c r="J2455" s="352">
        <f t="shared" ca="1" si="154"/>
        <v>4.7719106411872887E-8</v>
      </c>
      <c r="K2455" s="353">
        <f t="array" aca="1" ref="K2455" ca="1">INDEX($B$3:$E$5837,MATCH(H2455&amp;I2455,$B$3:$B$5837&amp;$C$3:$C$5837,0),4)</f>
        <v>4</v>
      </c>
      <c r="L2455">
        <f t="shared" ca="1" si="155"/>
        <v>4</v>
      </c>
    </row>
    <row r="2456" spans="1:12">
      <c r="A2456" s="6" t="s">
        <v>108</v>
      </c>
      <c r="B2456">
        <v>334300</v>
      </c>
      <c r="C2456" s="350" t="s">
        <v>575</v>
      </c>
      <c r="D2456" s="351">
        <f t="shared" ca="1" si="152"/>
        <v>3.5481015387289944E-7</v>
      </c>
      <c r="E2456" s="375">
        <f t="shared" ca="1" si="153"/>
        <v>4</v>
      </c>
      <c r="G2456" s="6" t="s">
        <v>108</v>
      </c>
      <c r="H2456" t="s">
        <v>516</v>
      </c>
      <c r="I2456" t="s">
        <v>573</v>
      </c>
      <c r="J2456" s="352">
        <f t="shared" ca="1" si="154"/>
        <v>1.5087341683970649E-8</v>
      </c>
      <c r="K2456" s="353">
        <f t="array" aca="1" ref="K2456" ca="1">INDEX($B$3:$E$5837,MATCH(H2456&amp;I2456,$B$3:$B$5837&amp;$C$3:$C$5837,0),4)</f>
        <v>4</v>
      </c>
      <c r="L2456">
        <f t="shared" ca="1" si="155"/>
        <v>4</v>
      </c>
    </row>
    <row r="2457" spans="1:12">
      <c r="A2457" s="6" t="s">
        <v>108</v>
      </c>
      <c r="B2457" t="s">
        <v>255</v>
      </c>
      <c r="C2457" s="350" t="s">
        <v>575</v>
      </c>
      <c r="D2457" s="351">
        <f t="shared" ca="1" si="152"/>
        <v>7.2043865209503627E-8</v>
      </c>
      <c r="E2457" s="375">
        <f t="shared" ca="1" si="153"/>
        <v>4</v>
      </c>
      <c r="G2457" s="6" t="s">
        <v>108</v>
      </c>
      <c r="H2457" s="6" t="s">
        <v>516</v>
      </c>
      <c r="I2457" t="s">
        <v>576</v>
      </c>
      <c r="J2457" s="352">
        <f t="shared" ca="1" si="154"/>
        <v>2.9845597056042607E-8</v>
      </c>
      <c r="K2457" s="353">
        <f t="array" aca="1" ref="K2457" ca="1">INDEX($B$3:$E$5837,MATCH(H2457&amp;I2457,$B$3:$B$5837&amp;$C$3:$C$5837,0),4)</f>
        <v>4</v>
      </c>
      <c r="L2457">
        <f t="shared" ca="1" si="155"/>
        <v>4</v>
      </c>
    </row>
    <row r="2458" spans="1:12">
      <c r="A2458" s="6" t="s">
        <v>108</v>
      </c>
      <c r="B2458">
        <v>334413</v>
      </c>
      <c r="C2458" s="350" t="s">
        <v>575</v>
      </c>
      <c r="D2458" s="351">
        <f t="shared" ca="1" si="152"/>
        <v>7.2770306293295442E-9</v>
      </c>
      <c r="E2458" s="375">
        <f t="shared" ca="1" si="153"/>
        <v>4</v>
      </c>
      <c r="G2458" s="6" t="s">
        <v>108</v>
      </c>
      <c r="H2458" s="6" t="s">
        <v>516</v>
      </c>
      <c r="I2458" t="s">
        <v>571</v>
      </c>
      <c r="J2458" s="352">
        <f t="shared" ca="1" si="154"/>
        <v>3.3222420635631959E-8</v>
      </c>
      <c r="K2458" s="353">
        <f t="array" aca="1" ref="K2458" ca="1">INDEX($B$3:$E$5837,MATCH(H2458&amp;I2458,$B$3:$B$5837&amp;$C$3:$C$5837,0),4)</f>
        <v>4</v>
      </c>
      <c r="L2458">
        <f t="shared" ca="1" si="155"/>
        <v>4</v>
      </c>
    </row>
    <row r="2459" spans="1:12">
      <c r="A2459" s="6" t="s">
        <v>108</v>
      </c>
      <c r="B2459">
        <v>334418</v>
      </c>
      <c r="C2459" s="350" t="s">
        <v>575</v>
      </c>
      <c r="D2459" s="351">
        <f t="shared" ca="1" si="152"/>
        <v>1.1777200863466492E-7</v>
      </c>
      <c r="E2459" s="375">
        <f t="shared" ca="1" si="153"/>
        <v>4</v>
      </c>
      <c r="G2459" s="6" t="s">
        <v>108</v>
      </c>
      <c r="H2459" t="s">
        <v>516</v>
      </c>
      <c r="I2459" t="s">
        <v>577</v>
      </c>
      <c r="J2459" s="352">
        <f t="shared" ca="1" si="154"/>
        <v>1.3495557928322374E-9</v>
      </c>
      <c r="K2459" s="353">
        <f t="array" aca="1" ref="K2459" ca="1">INDEX($B$3:$E$5837,MATCH(H2459&amp;I2459,$B$3:$B$5837&amp;$C$3:$C$5837,0),4)</f>
        <v>4</v>
      </c>
      <c r="L2459">
        <f t="shared" ca="1" si="155"/>
        <v>4</v>
      </c>
    </row>
    <row r="2460" spans="1:12">
      <c r="A2460" s="6" t="s">
        <v>108</v>
      </c>
      <c r="B2460">
        <v>334510</v>
      </c>
      <c r="C2460" s="350" t="s">
        <v>575</v>
      </c>
      <c r="D2460" s="351">
        <f t="shared" ca="1" si="152"/>
        <v>3.8136224356722807E-8</v>
      </c>
      <c r="E2460" s="375">
        <f t="shared" ca="1" si="153"/>
        <v>4</v>
      </c>
      <c r="G2460" s="6" t="s">
        <v>108</v>
      </c>
      <c r="H2460" t="s">
        <v>519</v>
      </c>
      <c r="I2460" t="s">
        <v>569</v>
      </c>
      <c r="J2460" s="352">
        <f t="shared" ca="1" si="154"/>
        <v>9.9407807971375346E-3</v>
      </c>
      <c r="K2460" s="353">
        <f t="array" aca="1" ref="K2460" ca="1">INDEX($B$3:$E$5837,MATCH(H2460&amp;I2460,$B$3:$B$5837&amp;$C$3:$C$5837,0),4)</f>
        <v>4</v>
      </c>
      <c r="L2460">
        <f t="shared" ca="1" si="155"/>
        <v>4</v>
      </c>
    </row>
    <row r="2461" spans="1:12">
      <c r="A2461" s="6" t="s">
        <v>108</v>
      </c>
      <c r="B2461">
        <v>334511</v>
      </c>
      <c r="C2461" s="350" t="s">
        <v>575</v>
      </c>
      <c r="D2461" s="351">
        <f t="shared" ca="1" si="152"/>
        <v>4.6434279005568861E-8</v>
      </c>
      <c r="E2461" s="375">
        <f t="shared" ca="1" si="153"/>
        <v>4</v>
      </c>
      <c r="G2461" s="6" t="s">
        <v>108</v>
      </c>
      <c r="H2461" t="s">
        <v>519</v>
      </c>
      <c r="I2461" t="s">
        <v>570</v>
      </c>
      <c r="J2461" s="352">
        <f t="shared" ca="1" si="154"/>
        <v>7.5540900055150541E-7</v>
      </c>
      <c r="K2461" s="353">
        <f t="array" aca="1" ref="K2461" ca="1">INDEX($B$3:$E$5837,MATCH(H2461&amp;I2461,$B$3:$B$5837&amp;$C$3:$C$5837,0),4)</f>
        <v>4</v>
      </c>
      <c r="L2461">
        <f t="shared" ca="1" si="155"/>
        <v>4</v>
      </c>
    </row>
    <row r="2462" spans="1:12">
      <c r="A2462" s="6" t="s">
        <v>108</v>
      </c>
      <c r="B2462">
        <v>334512</v>
      </c>
      <c r="C2462" s="350" t="s">
        <v>575</v>
      </c>
      <c r="D2462" s="351">
        <f t="shared" ca="1" si="152"/>
        <v>0</v>
      </c>
      <c r="E2462" s="375" t="str">
        <f t="shared" ca="1" si="153"/>
        <v/>
      </c>
      <c r="G2462" s="6" t="s">
        <v>108</v>
      </c>
      <c r="H2462" s="6" t="s">
        <v>519</v>
      </c>
      <c r="I2462" t="s">
        <v>575</v>
      </c>
      <c r="J2462" s="352">
        <f t="shared" ca="1" si="154"/>
        <v>3.8162107018066261E-7</v>
      </c>
      <c r="K2462" s="353">
        <f t="array" aca="1" ref="K2462" ca="1">INDEX($B$3:$E$5837,MATCH(H2462&amp;I2462,$B$3:$B$5837&amp;$C$3:$C$5837,0),4)</f>
        <v>4</v>
      </c>
      <c r="L2462">
        <f t="shared" ca="1" si="155"/>
        <v>4</v>
      </c>
    </row>
    <row r="2463" spans="1:12">
      <c r="A2463" s="6" t="s">
        <v>108</v>
      </c>
      <c r="B2463">
        <v>334513</v>
      </c>
      <c r="C2463" s="350" t="s">
        <v>575</v>
      </c>
      <c r="D2463" s="351">
        <f t="shared" ca="1" si="152"/>
        <v>0</v>
      </c>
      <c r="E2463" s="375" t="str">
        <f t="shared" ca="1" si="153"/>
        <v/>
      </c>
      <c r="G2463" s="6" t="s">
        <v>108</v>
      </c>
      <c r="H2463" s="6" t="s">
        <v>519</v>
      </c>
      <c r="I2463" t="s">
        <v>574</v>
      </c>
      <c r="J2463" s="352">
        <f t="shared" ca="1" si="154"/>
        <v>3.3734554609411606E-8</v>
      </c>
      <c r="K2463" s="353">
        <f t="array" aca="1" ref="K2463" ca="1">INDEX($B$3:$E$5837,MATCH(H2463&amp;I2463,$B$3:$B$5837&amp;$C$3:$C$5837,0),4)</f>
        <v>4</v>
      </c>
      <c r="L2463">
        <f t="shared" ca="1" si="155"/>
        <v>4</v>
      </c>
    </row>
    <row r="2464" spans="1:12">
      <c r="A2464" s="6" t="s">
        <v>108</v>
      </c>
      <c r="B2464">
        <v>334514</v>
      </c>
      <c r="C2464" s="350" t="s">
        <v>575</v>
      </c>
      <c r="D2464" s="351">
        <f t="shared" ca="1" si="152"/>
        <v>0</v>
      </c>
      <c r="E2464" s="375" t="str">
        <f t="shared" ca="1" si="153"/>
        <v/>
      </c>
      <c r="G2464" s="6" t="s">
        <v>108</v>
      </c>
      <c r="H2464" s="6" t="s">
        <v>519</v>
      </c>
      <c r="I2464" t="s">
        <v>573</v>
      </c>
      <c r="J2464" s="352">
        <f t="shared" ca="1" si="154"/>
        <v>1.0665848340825708E-8</v>
      </c>
      <c r="K2464" s="353">
        <f t="array" aca="1" ref="K2464" ca="1">INDEX($B$3:$E$5837,MATCH(H2464&amp;I2464,$B$3:$B$5837&amp;$C$3:$C$5837,0),4)</f>
        <v>4</v>
      </c>
      <c r="L2464">
        <f t="shared" ca="1" si="155"/>
        <v>4</v>
      </c>
    </row>
    <row r="2465" spans="1:12">
      <c r="A2465" s="6" t="s">
        <v>108</v>
      </c>
      <c r="B2465">
        <v>334515</v>
      </c>
      <c r="C2465" s="350" t="s">
        <v>575</v>
      </c>
      <c r="D2465" s="351">
        <f t="shared" ca="1" si="152"/>
        <v>3.5995883724998964E-8</v>
      </c>
      <c r="E2465" s="375">
        <f t="shared" ca="1" si="153"/>
        <v>4</v>
      </c>
      <c r="G2465" s="6" t="s">
        <v>108</v>
      </c>
      <c r="H2465" s="6" t="s">
        <v>519</v>
      </c>
      <c r="I2465" t="s">
        <v>576</v>
      </c>
      <c r="J2465" s="352">
        <f t="shared" ca="1" si="154"/>
        <v>2.1099052338646832E-8</v>
      </c>
      <c r="K2465" s="353">
        <f t="array" aca="1" ref="K2465" ca="1">INDEX($B$3:$E$5837,MATCH(H2465&amp;I2465,$B$3:$B$5837&amp;$C$3:$C$5837,0),4)</f>
        <v>4</v>
      </c>
      <c r="L2465">
        <f t="shared" ca="1" si="155"/>
        <v>4</v>
      </c>
    </row>
    <row r="2466" spans="1:12">
      <c r="A2466" s="6" t="s">
        <v>108</v>
      </c>
      <c r="B2466">
        <v>334516</v>
      </c>
      <c r="C2466" s="350" t="s">
        <v>575</v>
      </c>
      <c r="D2466" s="351">
        <f t="shared" ca="1" si="152"/>
        <v>3.7596124844854644E-8</v>
      </c>
      <c r="E2466" s="375">
        <f t="shared" ca="1" si="153"/>
        <v>4</v>
      </c>
      <c r="G2466" s="6" t="s">
        <v>108</v>
      </c>
      <c r="H2466" s="6" t="s">
        <v>519</v>
      </c>
      <c r="I2466" t="s">
        <v>571</v>
      </c>
      <c r="J2466" s="352">
        <f t="shared" ca="1" si="154"/>
        <v>1.9038256564261652E-8</v>
      </c>
      <c r="K2466" s="353">
        <f t="array" aca="1" ref="K2466" ca="1">INDEX($B$3:$E$5837,MATCH(H2466&amp;I2466,$B$3:$B$5837&amp;$C$3:$C$5837,0),4)</f>
        <v>4</v>
      </c>
      <c r="L2466">
        <f t="shared" ca="1" si="155"/>
        <v>4</v>
      </c>
    </row>
    <row r="2467" spans="1:12">
      <c r="A2467" s="6" t="s">
        <v>108</v>
      </c>
      <c r="B2467">
        <v>334517</v>
      </c>
      <c r="C2467" s="350" t="s">
        <v>575</v>
      </c>
      <c r="D2467" s="351">
        <f t="shared" ca="1" si="152"/>
        <v>0</v>
      </c>
      <c r="E2467" s="375" t="str">
        <f t="shared" ca="1" si="153"/>
        <v/>
      </c>
      <c r="G2467" s="6" t="s">
        <v>108</v>
      </c>
      <c r="H2467" t="s">
        <v>519</v>
      </c>
      <c r="I2467" t="s">
        <v>577</v>
      </c>
      <c r="J2467" s="352">
        <f t="shared" ca="1" si="154"/>
        <v>9.5405524149587777E-10</v>
      </c>
      <c r="K2467" s="353">
        <f t="array" aca="1" ref="K2467" ca="1">INDEX($B$3:$E$5837,MATCH(H2467&amp;I2467,$B$3:$B$5837&amp;$C$3:$C$5837,0),4)</f>
        <v>4</v>
      </c>
      <c r="L2467">
        <f t="shared" ca="1" si="155"/>
        <v>4</v>
      </c>
    </row>
    <row r="2468" spans="1:12">
      <c r="A2468" s="6" t="s">
        <v>108</v>
      </c>
      <c r="B2468" t="s">
        <v>267</v>
      </c>
      <c r="C2468" s="350" t="s">
        <v>575</v>
      </c>
      <c r="D2468" s="351">
        <f t="shared" ca="1" si="152"/>
        <v>0</v>
      </c>
      <c r="E2468" s="375" t="str">
        <f t="shared" ca="1" si="153"/>
        <v/>
      </c>
      <c r="G2468" s="6" t="s">
        <v>108</v>
      </c>
      <c r="H2468" s="6" t="s">
        <v>524</v>
      </c>
      <c r="I2468" t="s">
        <v>569</v>
      </c>
      <c r="J2468" s="352">
        <f t="shared" ca="1" si="154"/>
        <v>1.0750805523547435E-2</v>
      </c>
      <c r="K2468" s="353">
        <f t="array" aca="1" ref="K2468" ca="1">INDEX($B$3:$E$5837,MATCH(H2468&amp;I2468,$B$3:$B$5837&amp;$C$3:$C$5837,0),4)</f>
        <v>4</v>
      </c>
      <c r="L2468">
        <f t="shared" ca="1" si="155"/>
        <v>4</v>
      </c>
    </row>
    <row r="2469" spans="1:12">
      <c r="A2469" s="6" t="s">
        <v>108</v>
      </c>
      <c r="B2469">
        <v>334610</v>
      </c>
      <c r="C2469" s="350" t="s">
        <v>575</v>
      </c>
      <c r="D2469" s="351">
        <f t="shared" ca="1" si="152"/>
        <v>0</v>
      </c>
      <c r="E2469" s="375" t="str">
        <f t="shared" ca="1" si="153"/>
        <v/>
      </c>
      <c r="G2469" s="6" t="s">
        <v>108</v>
      </c>
      <c r="H2469" s="6" t="s">
        <v>524</v>
      </c>
      <c r="I2469" t="s">
        <v>570</v>
      </c>
      <c r="J2469" s="352">
        <f t="shared" ca="1" si="154"/>
        <v>8.3221112771430349E-7</v>
      </c>
      <c r="K2469" s="353">
        <f t="array" aca="1" ref="K2469" ca="1">INDEX($B$3:$E$5837,MATCH(H2469&amp;I2469,$B$3:$B$5837&amp;$C$3:$C$5837,0),4)</f>
        <v>4</v>
      </c>
      <c r="L2469">
        <f t="shared" ca="1" si="155"/>
        <v>4</v>
      </c>
    </row>
    <row r="2470" spans="1:12">
      <c r="A2470" s="6" t="s">
        <v>108</v>
      </c>
      <c r="B2470">
        <v>335110</v>
      </c>
      <c r="C2470" s="350" t="s">
        <v>575</v>
      </c>
      <c r="D2470" s="351">
        <f t="shared" ca="1" si="152"/>
        <v>0</v>
      </c>
      <c r="E2470" s="375" t="str">
        <f t="shared" ca="1" si="153"/>
        <v/>
      </c>
      <c r="G2470" s="6" t="s">
        <v>108</v>
      </c>
      <c r="H2470" s="6" t="s">
        <v>524</v>
      </c>
      <c r="I2470" t="s">
        <v>575</v>
      </c>
      <c r="J2470" s="352">
        <f t="shared" ca="1" si="154"/>
        <v>2.1498251917442752E-8</v>
      </c>
      <c r="K2470" s="353">
        <f t="array" aca="1" ref="K2470" ca="1">INDEX($B$3:$E$5837,MATCH(H2470&amp;I2470,$B$3:$B$5837&amp;$C$3:$C$5837,0),4)</f>
        <v>4</v>
      </c>
      <c r="L2470">
        <f t="shared" ca="1" si="155"/>
        <v>4</v>
      </c>
    </row>
    <row r="2471" spans="1:12">
      <c r="A2471" s="6" t="s">
        <v>108</v>
      </c>
      <c r="B2471">
        <v>335120</v>
      </c>
      <c r="C2471" s="350" t="s">
        <v>575</v>
      </c>
      <c r="D2471" s="351">
        <f t="shared" ca="1" si="152"/>
        <v>1.2386150872073518E-6</v>
      </c>
      <c r="E2471" s="375">
        <f t="shared" ca="1" si="153"/>
        <v>4</v>
      </c>
      <c r="G2471" s="6" t="s">
        <v>108</v>
      </c>
      <c r="H2471" s="6" t="s">
        <v>524</v>
      </c>
      <c r="I2471" t="s">
        <v>571</v>
      </c>
      <c r="J2471" s="352">
        <f t="shared" ca="1" si="154"/>
        <v>2.0770892908742285E-8</v>
      </c>
      <c r="K2471" s="353">
        <f t="array" aca="1" ref="K2471" ca="1">INDEX($B$3:$E$5837,MATCH(H2471&amp;I2471,$B$3:$B$5837&amp;$C$3:$C$5837,0),4)</f>
        <v>4</v>
      </c>
      <c r="L2471">
        <f t="shared" ca="1" si="155"/>
        <v>4</v>
      </c>
    </row>
    <row r="2472" spans="1:12">
      <c r="A2472" s="6" t="s">
        <v>108</v>
      </c>
      <c r="B2472">
        <v>335210</v>
      </c>
      <c r="C2472" s="350" t="s">
        <v>575</v>
      </c>
      <c r="D2472" s="351">
        <f t="shared" ca="1" si="152"/>
        <v>0</v>
      </c>
      <c r="E2472" s="375" t="str">
        <f t="shared" ca="1" si="153"/>
        <v/>
      </c>
      <c r="G2472" s="6" t="s">
        <v>108</v>
      </c>
      <c r="H2472" s="6" t="s">
        <v>524</v>
      </c>
      <c r="I2472" t="s">
        <v>574</v>
      </c>
      <c r="J2472" s="352">
        <f t="shared" ca="1" si="154"/>
        <v>1.9004033319557762E-9</v>
      </c>
      <c r="K2472" s="353">
        <f t="array" aca="1" ref="K2472" ca="1">INDEX($B$3:$E$5837,MATCH(H2472&amp;I2472,$B$3:$B$5837&amp;$C$3:$C$5837,0),4)</f>
        <v>4</v>
      </c>
      <c r="L2472">
        <f t="shared" ca="1" si="155"/>
        <v>4</v>
      </c>
    </row>
    <row r="2473" spans="1:12">
      <c r="A2473" s="6" t="s">
        <v>108</v>
      </c>
      <c r="B2473">
        <v>335221</v>
      </c>
      <c r="C2473" s="350" t="s">
        <v>575</v>
      </c>
      <c r="D2473" s="351">
        <f t="shared" ca="1" si="152"/>
        <v>1.061632233642987E-7</v>
      </c>
      <c r="E2473" s="375">
        <f t="shared" ca="1" si="153"/>
        <v>4</v>
      </c>
      <c r="G2473" s="6" t="s">
        <v>108</v>
      </c>
      <c r="H2473" s="6" t="s">
        <v>524</v>
      </c>
      <c r="I2473" t="s">
        <v>573</v>
      </c>
      <c r="J2473" s="352">
        <f t="shared" ca="1" si="154"/>
        <v>6.0085019528863753E-10</v>
      </c>
      <c r="K2473" s="353">
        <f t="array" aca="1" ref="K2473" ca="1">INDEX($B$3:$E$5837,MATCH(H2473&amp;I2473,$B$3:$B$5837&amp;$C$3:$C$5837,0),4)</f>
        <v>4</v>
      </c>
      <c r="L2473">
        <f t="shared" ca="1" si="155"/>
        <v>4</v>
      </c>
    </row>
    <row r="2474" spans="1:12">
      <c r="A2474" s="6" t="s">
        <v>108</v>
      </c>
      <c r="B2474">
        <v>335222</v>
      </c>
      <c r="C2474" s="350" t="s">
        <v>575</v>
      </c>
      <c r="D2474" s="351">
        <f t="shared" ca="1" si="152"/>
        <v>2.0798728229441396E-5</v>
      </c>
      <c r="E2474" s="375">
        <f t="shared" ca="1" si="153"/>
        <v>4</v>
      </c>
      <c r="G2474" s="6" t="s">
        <v>108</v>
      </c>
      <c r="H2474" s="6" t="s">
        <v>524</v>
      </c>
      <c r="I2474" t="s">
        <v>576</v>
      </c>
      <c r="J2474" s="352">
        <f t="shared" ca="1" si="154"/>
        <v>1.1885945977270193E-9</v>
      </c>
      <c r="K2474" s="353">
        <f t="array" aca="1" ref="K2474" ca="1">INDEX($B$3:$E$5837,MATCH(H2474&amp;I2474,$B$3:$B$5837&amp;$C$3:$C$5837,0),4)</f>
        <v>4</v>
      </c>
      <c r="L2474">
        <f t="shared" ca="1" si="155"/>
        <v>4</v>
      </c>
    </row>
    <row r="2475" spans="1:12">
      <c r="A2475" s="6" t="s">
        <v>108</v>
      </c>
      <c r="B2475">
        <v>335224</v>
      </c>
      <c r="C2475" s="350" t="s">
        <v>575</v>
      </c>
      <c r="D2475" s="351">
        <f t="shared" ca="1" si="152"/>
        <v>1.1699722659709185E-7</v>
      </c>
      <c r="E2475" s="375">
        <f t="shared" ca="1" si="153"/>
        <v>4</v>
      </c>
      <c r="G2475" s="6" t="s">
        <v>108</v>
      </c>
      <c r="H2475" t="s">
        <v>524</v>
      </c>
      <c r="I2475" t="s">
        <v>577</v>
      </c>
      <c r="J2475" s="352">
        <f t="shared" ca="1" si="154"/>
        <v>5.374577434921299E-11</v>
      </c>
      <c r="K2475" s="353">
        <f t="array" aca="1" ref="K2475" ca="1">INDEX($B$3:$E$5837,MATCH(H2475&amp;I2475,$B$3:$B$5837&amp;$C$3:$C$5837,0),4)</f>
        <v>4</v>
      </c>
      <c r="L2475">
        <f t="shared" ca="1" si="155"/>
        <v>4</v>
      </c>
    </row>
    <row r="2476" spans="1:12">
      <c r="A2476" s="6" t="s">
        <v>108</v>
      </c>
      <c r="B2476">
        <v>335228</v>
      </c>
      <c r="C2476" s="350" t="s">
        <v>575</v>
      </c>
      <c r="D2476" s="351">
        <f t="shared" ca="1" si="152"/>
        <v>1.0855439152666974E-7</v>
      </c>
      <c r="E2476" s="375">
        <f t="shared" ca="1" si="153"/>
        <v>4</v>
      </c>
      <c r="G2476" s="6" t="s">
        <v>108</v>
      </c>
      <c r="H2476" s="6" t="s">
        <v>534</v>
      </c>
      <c r="I2476" t="s">
        <v>569</v>
      </c>
      <c r="J2476" s="352">
        <f t="shared" ca="1" si="154"/>
        <v>8.6101070409143783E-3</v>
      </c>
      <c r="K2476" s="353">
        <f t="array" aca="1" ref="K2476" ca="1">INDEX($B$3:$E$5837,MATCH(H2476&amp;I2476,$B$3:$B$5837&amp;$C$3:$C$5837,0),4)</f>
        <v>4</v>
      </c>
      <c r="L2476">
        <f t="shared" ca="1" si="155"/>
        <v>4</v>
      </c>
    </row>
    <row r="2477" spans="1:12">
      <c r="A2477" s="6" t="s">
        <v>108</v>
      </c>
      <c r="B2477">
        <v>335311</v>
      </c>
      <c r="C2477" s="350" t="s">
        <v>575</v>
      </c>
      <c r="D2477" s="351">
        <f t="shared" ca="1" si="152"/>
        <v>0</v>
      </c>
      <c r="E2477" s="375" t="str">
        <f t="shared" ca="1" si="153"/>
        <v/>
      </c>
      <c r="G2477" s="6" t="s">
        <v>108</v>
      </c>
      <c r="H2477" s="6" t="s">
        <v>534</v>
      </c>
      <c r="I2477" t="s">
        <v>575</v>
      </c>
      <c r="J2477" s="352">
        <f t="shared" ca="1" si="154"/>
        <v>2.429077012696792E-6</v>
      </c>
      <c r="K2477" s="353">
        <f t="array" aca="1" ref="K2477" ca="1">INDEX($B$3:$E$5837,MATCH(H2477&amp;I2477,$B$3:$B$5837&amp;$C$3:$C$5837,0),4)</f>
        <v>4</v>
      </c>
      <c r="L2477">
        <f t="shared" ca="1" si="155"/>
        <v>4</v>
      </c>
    </row>
    <row r="2478" spans="1:12">
      <c r="A2478" s="6" t="s">
        <v>108</v>
      </c>
      <c r="B2478">
        <v>335312</v>
      </c>
      <c r="C2478" s="350" t="s">
        <v>575</v>
      </c>
      <c r="D2478" s="351">
        <f t="shared" ca="1" si="152"/>
        <v>3.9998326682093364E-7</v>
      </c>
      <c r="E2478" s="375">
        <f t="shared" ca="1" si="153"/>
        <v>4</v>
      </c>
      <c r="G2478" s="6" t="s">
        <v>108</v>
      </c>
      <c r="H2478" s="6" t="s">
        <v>534</v>
      </c>
      <c r="I2478" t="s">
        <v>574</v>
      </c>
      <c r="J2478" s="352">
        <f t="shared" ca="1" si="154"/>
        <v>2.1472564682158E-7</v>
      </c>
      <c r="K2478" s="353">
        <f t="array" aca="1" ref="K2478" ca="1">INDEX($B$3:$E$5837,MATCH(H2478&amp;I2478,$B$3:$B$5837&amp;$C$3:$C$5837,0),4)</f>
        <v>4</v>
      </c>
      <c r="L2478">
        <f t="shared" ca="1" si="155"/>
        <v>4</v>
      </c>
    </row>
    <row r="2479" spans="1:12">
      <c r="A2479" s="6" t="s">
        <v>108</v>
      </c>
      <c r="B2479">
        <v>335313</v>
      </c>
      <c r="C2479" s="350" t="s">
        <v>575</v>
      </c>
      <c r="D2479" s="351">
        <f t="shared" ca="1" si="152"/>
        <v>4.7866091259421534E-8</v>
      </c>
      <c r="E2479" s="375">
        <f t="shared" ca="1" si="153"/>
        <v>4</v>
      </c>
      <c r="G2479" s="6" t="s">
        <v>108</v>
      </c>
      <c r="H2479" t="s">
        <v>534</v>
      </c>
      <c r="I2479" t="s">
        <v>573</v>
      </c>
      <c r="J2479" s="352">
        <f t="shared" ca="1" si="154"/>
        <v>6.788977090113189E-8</v>
      </c>
      <c r="K2479" s="353">
        <f t="array" aca="1" ref="K2479" ca="1">INDEX($B$3:$E$5837,MATCH(H2479&amp;I2479,$B$3:$B$5837&amp;$C$3:$C$5837,0),4)</f>
        <v>4</v>
      </c>
      <c r="L2479">
        <f t="shared" ca="1" si="155"/>
        <v>4</v>
      </c>
    </row>
    <row r="2480" spans="1:12">
      <c r="A2480" s="6" t="s">
        <v>108</v>
      </c>
      <c r="B2480">
        <v>335314</v>
      </c>
      <c r="C2480" s="350" t="s">
        <v>575</v>
      </c>
      <c r="D2480" s="351">
        <f t="shared" ca="1" si="152"/>
        <v>0</v>
      </c>
      <c r="E2480" s="375" t="str">
        <f t="shared" ca="1" si="153"/>
        <v/>
      </c>
      <c r="G2480" s="6" t="s">
        <v>108</v>
      </c>
      <c r="H2480" s="6" t="s">
        <v>534</v>
      </c>
      <c r="I2480" t="s">
        <v>570</v>
      </c>
      <c r="J2480" s="352">
        <f t="shared" ca="1" si="154"/>
        <v>6.3153231502740482E-7</v>
      </c>
      <c r="K2480" s="353">
        <f t="array" aca="1" ref="K2480" ca="1">INDEX($B$3:$E$5837,MATCH(H2480&amp;I2480,$B$3:$B$5837&amp;$C$3:$C$5837,0),4)</f>
        <v>4</v>
      </c>
      <c r="L2480">
        <f t="shared" ca="1" si="155"/>
        <v>4</v>
      </c>
    </row>
    <row r="2481" spans="1:12">
      <c r="A2481" s="6" t="s">
        <v>108</v>
      </c>
      <c r="B2481">
        <v>335911</v>
      </c>
      <c r="C2481" s="350" t="s">
        <v>575</v>
      </c>
      <c r="D2481" s="351">
        <f t="shared" ca="1" si="152"/>
        <v>0</v>
      </c>
      <c r="E2481" s="375" t="str">
        <f t="shared" ca="1" si="153"/>
        <v/>
      </c>
      <c r="G2481" s="6" t="s">
        <v>108</v>
      </c>
      <c r="H2481" s="6" t="s">
        <v>534</v>
      </c>
      <c r="I2481" t="s">
        <v>576</v>
      </c>
      <c r="J2481" s="352">
        <f t="shared" ca="1" si="154"/>
        <v>1.3429872465173575E-7</v>
      </c>
      <c r="K2481" s="353">
        <f t="array" aca="1" ref="K2481" ca="1">INDEX($B$3:$E$5837,MATCH(H2481&amp;I2481,$B$3:$B$5837&amp;$C$3:$C$5837,0),4)</f>
        <v>4</v>
      </c>
      <c r="L2481">
        <f t="shared" ca="1" si="155"/>
        <v>4</v>
      </c>
    </row>
    <row r="2482" spans="1:12">
      <c r="A2482" s="6" t="s">
        <v>108</v>
      </c>
      <c r="B2482">
        <v>335912</v>
      </c>
      <c r="C2482" s="350" t="s">
        <v>575</v>
      </c>
      <c r="D2482" s="351">
        <f t="shared" ca="1" si="152"/>
        <v>1.611750754712535E-7</v>
      </c>
      <c r="E2482" s="375">
        <f t="shared" ca="1" si="153"/>
        <v>4</v>
      </c>
      <c r="G2482" s="6" t="s">
        <v>108</v>
      </c>
      <c r="H2482" t="s">
        <v>534</v>
      </c>
      <c r="I2482" t="s">
        <v>571</v>
      </c>
      <c r="J2482" s="352">
        <f t="shared" ca="1" si="154"/>
        <v>1.5557615873474149E-8</v>
      </c>
      <c r="K2482" s="353">
        <f t="array" aca="1" ref="K2482" ca="1">INDEX($B$3:$E$5837,MATCH(H2482&amp;I2482,$B$3:$B$5837&amp;$C$3:$C$5837,0),4)</f>
        <v>4</v>
      </c>
      <c r="L2482">
        <f t="shared" ca="1" si="155"/>
        <v>4</v>
      </c>
    </row>
    <row r="2483" spans="1:12">
      <c r="A2483" s="6" t="s">
        <v>108</v>
      </c>
      <c r="B2483">
        <v>335920</v>
      </c>
      <c r="C2483" s="350" t="s">
        <v>575</v>
      </c>
      <c r="D2483" s="351">
        <f t="shared" ca="1" si="152"/>
        <v>0</v>
      </c>
      <c r="E2483" s="375" t="str">
        <f t="shared" ca="1" si="153"/>
        <v/>
      </c>
      <c r="G2483" s="6" t="s">
        <v>108</v>
      </c>
      <c r="H2483" t="s">
        <v>534</v>
      </c>
      <c r="I2483" t="s">
        <v>577</v>
      </c>
      <c r="J2483" s="352">
        <f t="shared" ca="1" si="154"/>
        <v>6.0727088650095031E-9</v>
      </c>
      <c r="K2483" s="353">
        <f t="array" aca="1" ref="K2483" ca="1">INDEX($B$3:$E$5837,MATCH(H2483&amp;I2483,$B$3:$B$5837&amp;$C$3:$C$5837,0),4)</f>
        <v>4</v>
      </c>
      <c r="L2483">
        <f t="shared" ca="1" si="155"/>
        <v>4</v>
      </c>
    </row>
    <row r="2484" spans="1:12">
      <c r="A2484" s="6" t="s">
        <v>108</v>
      </c>
      <c r="B2484">
        <v>335930</v>
      </c>
      <c r="C2484" s="350" t="s">
        <v>575</v>
      </c>
      <c r="D2484" s="351">
        <f t="shared" ca="1" si="152"/>
        <v>1.5817085628531487E-7</v>
      </c>
      <c r="E2484" s="375">
        <f t="shared" ca="1" si="153"/>
        <v>4</v>
      </c>
      <c r="G2484" s="6" t="s">
        <v>108</v>
      </c>
      <c r="H2484" s="6" t="s">
        <v>545</v>
      </c>
      <c r="I2484" t="s">
        <v>569</v>
      </c>
      <c r="J2484" s="352">
        <f t="shared" ca="1" si="154"/>
        <v>3.3821391418319326E-3</v>
      </c>
      <c r="K2484" s="353">
        <f t="array" aca="1" ref="K2484" ca="1">INDEX($B$3:$E$5837,MATCH(H2484&amp;I2484,$B$3:$B$5837&amp;$C$3:$C$5837,0),4)</f>
        <v>4</v>
      </c>
      <c r="L2484">
        <f t="shared" ca="1" si="155"/>
        <v>4</v>
      </c>
    </row>
    <row r="2485" spans="1:12">
      <c r="A2485" s="6" t="s">
        <v>108</v>
      </c>
      <c r="B2485">
        <v>335991</v>
      </c>
      <c r="C2485" s="350" t="s">
        <v>575</v>
      </c>
      <c r="D2485" s="351">
        <f t="shared" ca="1" si="152"/>
        <v>0</v>
      </c>
      <c r="E2485" s="375" t="str">
        <f t="shared" ca="1" si="153"/>
        <v/>
      </c>
      <c r="G2485" s="6" t="s">
        <v>108</v>
      </c>
      <c r="H2485" t="s">
        <v>545</v>
      </c>
      <c r="I2485" t="s">
        <v>570</v>
      </c>
      <c r="J2485" s="352">
        <f t="shared" ca="1" si="154"/>
        <v>2.1613653259674222E-7</v>
      </c>
      <c r="K2485" s="353">
        <f t="array" aca="1" ref="K2485" ca="1">INDEX($B$3:$E$5837,MATCH(H2485&amp;I2485,$B$3:$B$5837&amp;$C$3:$C$5837,0),4)</f>
        <v>4</v>
      </c>
      <c r="L2485">
        <f t="shared" ca="1" si="155"/>
        <v>4</v>
      </c>
    </row>
    <row r="2486" spans="1:12">
      <c r="A2486" s="6" t="s">
        <v>108</v>
      </c>
      <c r="B2486">
        <v>335999</v>
      </c>
      <c r="C2486" s="350" t="s">
        <v>575</v>
      </c>
      <c r="D2486" s="351">
        <f t="shared" ca="1" si="152"/>
        <v>0</v>
      </c>
      <c r="E2486" s="375" t="str">
        <f t="shared" ca="1" si="153"/>
        <v/>
      </c>
      <c r="G2486" s="6" t="s">
        <v>108</v>
      </c>
      <c r="H2486" s="6" t="s">
        <v>545</v>
      </c>
      <c r="I2486" t="s">
        <v>575</v>
      </c>
      <c r="J2486" s="352">
        <f t="shared" ca="1" si="154"/>
        <v>1.2278487075227821E-8</v>
      </c>
      <c r="K2486" s="353">
        <f t="array" aca="1" ref="K2486" ca="1">INDEX($B$3:$E$5837,MATCH(H2486&amp;I2486,$B$3:$B$5837&amp;$C$3:$C$5837,0),4)</f>
        <v>4</v>
      </c>
      <c r="L2486">
        <f t="shared" ca="1" si="155"/>
        <v>4</v>
      </c>
    </row>
    <row r="2487" spans="1:12">
      <c r="A2487" s="6" t="s">
        <v>108</v>
      </c>
      <c r="B2487">
        <v>336111</v>
      </c>
      <c r="C2487" s="350" t="s">
        <v>575</v>
      </c>
      <c r="D2487" s="351">
        <f t="shared" ca="1" si="152"/>
        <v>1.9949161700532519E-6</v>
      </c>
      <c r="E2487" s="375">
        <f t="shared" ca="1" si="153"/>
        <v>4</v>
      </c>
      <c r="G2487" s="6" t="s">
        <v>108</v>
      </c>
      <c r="H2487" s="6" t="s">
        <v>545</v>
      </c>
      <c r="I2487" t="s">
        <v>571</v>
      </c>
      <c r="J2487" s="352">
        <f t="shared" ca="1" si="154"/>
        <v>6.2655325953068001E-9</v>
      </c>
      <c r="K2487" s="353">
        <f t="array" aca="1" ref="K2487" ca="1">INDEX($B$3:$E$5837,MATCH(H2487&amp;I2487,$B$3:$B$5837&amp;$C$3:$C$5837,0),4)</f>
        <v>4</v>
      </c>
      <c r="L2487">
        <f t="shared" ca="1" si="155"/>
        <v>4</v>
      </c>
    </row>
    <row r="2488" spans="1:12">
      <c r="A2488" s="6" t="s">
        <v>108</v>
      </c>
      <c r="B2488">
        <v>336112</v>
      </c>
      <c r="C2488" s="350" t="s">
        <v>575</v>
      </c>
      <c r="D2488" s="351">
        <f t="shared" ca="1" si="152"/>
        <v>1.7785277249771611E-6</v>
      </c>
      <c r="E2488" s="375">
        <f t="shared" ca="1" si="153"/>
        <v>4</v>
      </c>
      <c r="G2488" s="6" t="s">
        <v>108</v>
      </c>
      <c r="H2488" s="6" t="s">
        <v>545</v>
      </c>
      <c r="I2488" t="s">
        <v>574</v>
      </c>
      <c r="J2488" s="352">
        <f t="shared" ca="1" si="154"/>
        <v>1.0853941910600935E-9</v>
      </c>
      <c r="K2488" s="353">
        <f t="array" aca="1" ref="K2488" ca="1">INDEX($B$3:$E$5837,MATCH(H2488&amp;I2488,$B$3:$B$5837&amp;$C$3:$C$5837,0),4)</f>
        <v>4</v>
      </c>
      <c r="L2488">
        <f t="shared" ca="1" si="155"/>
        <v>4</v>
      </c>
    </row>
    <row r="2489" spans="1:12">
      <c r="A2489" s="6" t="s">
        <v>108</v>
      </c>
      <c r="B2489">
        <v>336120</v>
      </c>
      <c r="C2489" s="350" t="s">
        <v>575</v>
      </c>
      <c r="D2489" s="351">
        <f t="shared" ca="1" si="152"/>
        <v>4.770371599649549E-6</v>
      </c>
      <c r="E2489" s="375">
        <f t="shared" ca="1" si="153"/>
        <v>4</v>
      </c>
      <c r="G2489" s="6" t="s">
        <v>108</v>
      </c>
      <c r="H2489" t="s">
        <v>545</v>
      </c>
      <c r="I2489" t="s">
        <v>573</v>
      </c>
      <c r="J2489" s="352">
        <f t="shared" ca="1" si="154"/>
        <v>3.4316889509578385E-10</v>
      </c>
      <c r="K2489" s="353">
        <f t="array" aca="1" ref="K2489" ca="1">INDEX($B$3:$E$5837,MATCH(H2489&amp;I2489,$B$3:$B$5837&amp;$C$3:$C$5837,0),4)</f>
        <v>4</v>
      </c>
      <c r="L2489">
        <f t="shared" ca="1" si="155"/>
        <v>4</v>
      </c>
    </row>
    <row r="2490" spans="1:12">
      <c r="A2490" s="6" t="s">
        <v>108</v>
      </c>
      <c r="B2490">
        <v>336211</v>
      </c>
      <c r="C2490" s="350" t="s">
        <v>575</v>
      </c>
      <c r="D2490" s="351">
        <f t="shared" ca="1" si="152"/>
        <v>1.1722854514498711E-7</v>
      </c>
      <c r="E2490" s="375">
        <f t="shared" ca="1" si="153"/>
        <v>4</v>
      </c>
      <c r="G2490" s="6" t="s">
        <v>108</v>
      </c>
      <c r="H2490" s="6" t="s">
        <v>545</v>
      </c>
      <c r="I2490" t="s">
        <v>576</v>
      </c>
      <c r="J2490" s="352">
        <f t="shared" ca="1" si="154"/>
        <v>6.7885256261397513E-10</v>
      </c>
      <c r="K2490" s="353">
        <f t="array" aca="1" ref="K2490" ca="1">INDEX($B$3:$E$5837,MATCH(H2490&amp;I2490,$B$3:$B$5837&amp;$C$3:$C$5837,0),4)</f>
        <v>4</v>
      </c>
      <c r="L2490">
        <f t="shared" ca="1" si="155"/>
        <v>4</v>
      </c>
    </row>
    <row r="2491" spans="1:12">
      <c r="A2491" s="6" t="s">
        <v>108</v>
      </c>
      <c r="B2491">
        <v>336212</v>
      </c>
      <c r="C2491" s="350" t="s">
        <v>575</v>
      </c>
      <c r="D2491" s="351">
        <f t="shared" ca="1" si="152"/>
        <v>5.7264649734337309E-6</v>
      </c>
      <c r="E2491" s="375">
        <f t="shared" ca="1" si="153"/>
        <v>4</v>
      </c>
      <c r="G2491" s="6" t="s">
        <v>108</v>
      </c>
      <c r="H2491" t="s">
        <v>545</v>
      </c>
      <c r="I2491" t="s">
        <v>577</v>
      </c>
      <c r="J2491" s="352">
        <f t="shared" ca="1" si="154"/>
        <v>3.0696300249393518E-11</v>
      </c>
      <c r="K2491" s="353">
        <f t="array" aca="1" ref="K2491" ca="1">INDEX($B$3:$E$5837,MATCH(H2491&amp;I2491,$B$3:$B$5837&amp;$C$3:$C$5837,0),4)</f>
        <v>4</v>
      </c>
      <c r="L2491">
        <f t="shared" ca="1" si="155"/>
        <v>4</v>
      </c>
    </row>
    <row r="2492" spans="1:12">
      <c r="A2492" s="6" t="s">
        <v>108</v>
      </c>
      <c r="B2492">
        <v>336213</v>
      </c>
      <c r="C2492" s="350" t="s">
        <v>575</v>
      </c>
      <c r="D2492" s="351">
        <f t="shared" ca="1" si="152"/>
        <v>6.1848390269086643E-6</v>
      </c>
      <c r="E2492" s="375">
        <f t="shared" ca="1" si="153"/>
        <v>4</v>
      </c>
      <c r="G2492" s="6" t="s">
        <v>108</v>
      </c>
      <c r="H2492" s="6" t="s">
        <v>547</v>
      </c>
      <c r="I2492" t="s">
        <v>569</v>
      </c>
      <c r="J2492" s="352">
        <f t="shared" ca="1" si="154"/>
        <v>2.5159086123569662E-2</v>
      </c>
      <c r="K2492" s="353">
        <f t="array" aca="1" ref="K2492" ca="1">INDEX($B$3:$E$5837,MATCH(H2492&amp;I2492,$B$3:$B$5837&amp;$C$3:$C$5837,0),4)</f>
        <v>4</v>
      </c>
      <c r="L2492">
        <f t="shared" ca="1" si="155"/>
        <v>4</v>
      </c>
    </row>
    <row r="2493" spans="1:12">
      <c r="A2493" s="6" t="s">
        <v>108</v>
      </c>
      <c r="B2493">
        <v>336214</v>
      </c>
      <c r="C2493" s="350" t="s">
        <v>575</v>
      </c>
      <c r="D2493" s="351">
        <f t="shared" ca="1" si="152"/>
        <v>3.8660500209459212E-6</v>
      </c>
      <c r="E2493" s="375">
        <f t="shared" ca="1" si="153"/>
        <v>4</v>
      </c>
      <c r="G2493" s="6" t="s">
        <v>108</v>
      </c>
      <c r="H2493" t="s">
        <v>547</v>
      </c>
      <c r="I2493" t="s">
        <v>570</v>
      </c>
      <c r="J2493" s="352">
        <f t="shared" ca="1" si="154"/>
        <v>1.8754394267604062E-6</v>
      </c>
      <c r="K2493" s="353">
        <f t="array" aca="1" ref="K2493" ca="1">INDEX($B$3:$E$5837,MATCH(H2493&amp;I2493,$B$3:$B$5837&amp;$C$3:$C$5837,0),4)</f>
        <v>4</v>
      </c>
      <c r="L2493">
        <f t="shared" ca="1" si="155"/>
        <v>4</v>
      </c>
    </row>
    <row r="2494" spans="1:12">
      <c r="A2494" s="6" t="s">
        <v>108</v>
      </c>
      <c r="B2494">
        <v>336310</v>
      </c>
      <c r="C2494" s="350" t="s">
        <v>575</v>
      </c>
      <c r="D2494" s="351">
        <f t="shared" ca="1" si="152"/>
        <v>7.8939823280080348E-8</v>
      </c>
      <c r="E2494" s="375">
        <f t="shared" ca="1" si="153"/>
        <v>4</v>
      </c>
      <c r="G2494" s="6" t="s">
        <v>108</v>
      </c>
      <c r="H2494" s="6" t="s">
        <v>547</v>
      </c>
      <c r="I2494" t="s">
        <v>575</v>
      </c>
      <c r="J2494" s="352">
        <f t="shared" ca="1" si="154"/>
        <v>7.5770496104855673E-8</v>
      </c>
      <c r="K2494" s="353">
        <f t="array" aca="1" ref="K2494" ca="1">INDEX($B$3:$E$5837,MATCH(H2494&amp;I2494,$B$3:$B$5837&amp;$C$3:$C$5837,0),4)</f>
        <v>4</v>
      </c>
      <c r="L2494">
        <f t="shared" ca="1" si="155"/>
        <v>4</v>
      </c>
    </row>
    <row r="2495" spans="1:12">
      <c r="A2495" s="6" t="s">
        <v>108</v>
      </c>
      <c r="B2495">
        <v>336320</v>
      </c>
      <c r="C2495" s="350" t="s">
        <v>575</v>
      </c>
      <c r="D2495" s="351">
        <f t="shared" ca="1" si="152"/>
        <v>3.2405386477441379E-8</v>
      </c>
      <c r="E2495" s="375">
        <f t="shared" ca="1" si="153"/>
        <v>4</v>
      </c>
      <c r="G2495" s="6" t="s">
        <v>108</v>
      </c>
      <c r="H2495" s="6" t="s">
        <v>547</v>
      </c>
      <c r="I2495" t="s">
        <v>571</v>
      </c>
      <c r="J2495" s="352">
        <f t="shared" ca="1" si="154"/>
        <v>4.7915231041214446E-8</v>
      </c>
      <c r="K2495" s="353">
        <f t="array" aca="1" ref="K2495" ca="1">INDEX($B$3:$E$5837,MATCH(H2495&amp;I2495,$B$3:$B$5837&amp;$C$3:$C$5837,0),4)</f>
        <v>4</v>
      </c>
      <c r="L2495">
        <f t="shared" ca="1" si="155"/>
        <v>4</v>
      </c>
    </row>
    <row r="2496" spans="1:12">
      <c r="A2496" s="6" t="s">
        <v>108</v>
      </c>
      <c r="B2496" t="s">
        <v>296</v>
      </c>
      <c r="C2496" s="350" t="s">
        <v>575</v>
      </c>
      <c r="D2496" s="351">
        <f t="shared" ca="1" si="152"/>
        <v>4.1686752521843898E-8</v>
      </c>
      <c r="E2496" s="375">
        <f t="shared" ca="1" si="153"/>
        <v>4</v>
      </c>
      <c r="G2496" s="6" t="s">
        <v>108</v>
      </c>
      <c r="H2496" t="s">
        <v>547</v>
      </c>
      <c r="I2496" t="s">
        <v>574</v>
      </c>
      <c r="J2496" s="352">
        <f t="shared" ca="1" si="154"/>
        <v>6.6979633420696413E-9</v>
      </c>
      <c r="K2496" s="353">
        <f t="array" aca="1" ref="K2496" ca="1">INDEX($B$3:$E$5837,MATCH(H2496&amp;I2496,$B$3:$B$5837&amp;$C$3:$C$5837,0),4)</f>
        <v>4</v>
      </c>
      <c r="L2496">
        <f t="shared" ca="1" si="155"/>
        <v>4</v>
      </c>
    </row>
    <row r="2497" spans="1:12">
      <c r="A2497" s="6" t="s">
        <v>108</v>
      </c>
      <c r="B2497">
        <v>336350</v>
      </c>
      <c r="C2497" s="350" t="s">
        <v>575</v>
      </c>
      <c r="D2497" s="351">
        <f t="shared" ca="1" si="152"/>
        <v>7.1854850146201979E-8</v>
      </c>
      <c r="E2497" s="375">
        <f t="shared" ca="1" si="153"/>
        <v>4</v>
      </c>
      <c r="G2497" s="6" t="s">
        <v>108</v>
      </c>
      <c r="H2497" s="6" t="s">
        <v>547</v>
      </c>
      <c r="I2497" t="s">
        <v>573</v>
      </c>
      <c r="J2497" s="352">
        <f t="shared" ca="1" si="154"/>
        <v>2.1176939202568872E-9</v>
      </c>
      <c r="K2497" s="353">
        <f t="array" aca="1" ref="K2497" ca="1">INDEX($B$3:$E$5837,MATCH(H2497&amp;I2497,$B$3:$B$5837&amp;$C$3:$C$5837,0),4)</f>
        <v>4</v>
      </c>
      <c r="L2497">
        <f t="shared" ca="1" si="155"/>
        <v>4</v>
      </c>
    </row>
    <row r="2498" spans="1:12">
      <c r="A2498" s="6" t="s">
        <v>108</v>
      </c>
      <c r="B2498">
        <v>336360</v>
      </c>
      <c r="C2498" s="350" t="s">
        <v>575</v>
      </c>
      <c r="D2498" s="351">
        <f t="shared" ca="1" si="152"/>
        <v>2.0791248924718844E-6</v>
      </c>
      <c r="E2498" s="375">
        <f t="shared" ca="1" si="153"/>
        <v>4</v>
      </c>
      <c r="G2498" s="6" t="s">
        <v>108</v>
      </c>
      <c r="H2498" s="6" t="s">
        <v>547</v>
      </c>
      <c r="I2498" t="s">
        <v>576</v>
      </c>
      <c r="J2498" s="352">
        <f t="shared" ca="1" si="154"/>
        <v>4.1891965301726008E-9</v>
      </c>
      <c r="K2498" s="353">
        <f t="array" aca="1" ref="K2498" ca="1">INDEX($B$3:$E$5837,MATCH(H2498&amp;I2498,$B$3:$B$5837&amp;$C$3:$C$5837,0),4)</f>
        <v>4</v>
      </c>
      <c r="L2498">
        <f t="shared" ca="1" si="155"/>
        <v>4</v>
      </c>
    </row>
    <row r="2499" spans="1:12">
      <c r="A2499" s="6" t="s">
        <v>108</v>
      </c>
      <c r="B2499">
        <v>336370</v>
      </c>
      <c r="C2499" s="350" t="s">
        <v>575</v>
      </c>
      <c r="D2499" s="351">
        <f t="shared" ref="D2499:D2562" ca="1" si="156">OFFSET(matrix1,MOD(ROW()-ROW($D$3),ROWS(matrix1)),TRUNC((ROW()-ROW($D$3))/ROWS(matrix1)),1,1)</f>
        <v>5.0416053616810657E-7</v>
      </c>
      <c r="E2499" s="375">
        <f t="shared" ref="E2499:E2562" ca="1" si="157">OFFSET(matrix4,MOD(ROW()-ROW($E$3),ROWS(matrix4)),TRUNC((ROW()-ROW($E$3))/ROWS(matrix4)),1,1)</f>
        <v>4</v>
      </c>
      <c r="G2499" s="6" t="s">
        <v>108</v>
      </c>
      <c r="H2499" t="s">
        <v>547</v>
      </c>
      <c r="I2499" t="s">
        <v>577</v>
      </c>
      <c r="J2499" s="352">
        <f t="shared" ca="1" si="154"/>
        <v>1.8942674974774911E-10</v>
      </c>
      <c r="K2499" s="353">
        <f t="array" aca="1" ref="K2499" ca="1">INDEX($B$3:$E$5837,MATCH(H2499&amp;I2499,$B$3:$B$5837&amp;$C$3:$C$5837,0),4)</f>
        <v>4</v>
      </c>
      <c r="L2499">
        <f t="shared" ca="1" si="155"/>
        <v>4</v>
      </c>
    </row>
    <row r="2500" spans="1:12">
      <c r="A2500" s="6" t="s">
        <v>108</v>
      </c>
      <c r="B2500">
        <v>336390</v>
      </c>
      <c r="C2500" s="350" t="s">
        <v>575</v>
      </c>
      <c r="D2500" s="351">
        <f t="shared" ca="1" si="156"/>
        <v>1.2952982114378983E-6</v>
      </c>
      <c r="E2500" s="375">
        <f t="shared" ca="1" si="157"/>
        <v>4</v>
      </c>
      <c r="G2500" s="6" t="s">
        <v>108</v>
      </c>
      <c r="H2500" s="6" t="s">
        <v>555</v>
      </c>
      <c r="I2500" t="s">
        <v>569</v>
      </c>
      <c r="J2500" s="352">
        <f t="shared" ref="J2500:J2548" ca="1" si="158">SUMIFS(D$3:D$5837,B$3:B$5837,H2500,C$3:C$5837,I2500)</f>
        <v>7.430192283713577</v>
      </c>
      <c r="K2500" s="353">
        <f t="array" aca="1" ref="K2500" ca="1">INDEX($B$3:$E$5837,MATCH(H2500&amp;I2500,$B$3:$B$5837&amp;$C$3:$C$5837,0),4)</f>
        <v>2</v>
      </c>
      <c r="L2500">
        <f t="shared" ref="L2500:L2548" ca="1" si="159">IF(K2500&gt;2,4,1)</f>
        <v>1</v>
      </c>
    </row>
    <row r="2501" spans="1:12">
      <c r="A2501" s="6" t="s">
        <v>108</v>
      </c>
      <c r="B2501">
        <v>336411</v>
      </c>
      <c r="C2501" s="350" t="s">
        <v>575</v>
      </c>
      <c r="D2501" s="351">
        <f t="shared" ca="1" si="156"/>
        <v>9.908073099175905E-9</v>
      </c>
      <c r="E2501" s="375">
        <f t="shared" ca="1" si="157"/>
        <v>4</v>
      </c>
      <c r="G2501" s="6" t="s">
        <v>108</v>
      </c>
      <c r="H2501" s="6" t="s">
        <v>555</v>
      </c>
      <c r="I2501" t="s">
        <v>571</v>
      </c>
      <c r="J2501" s="352">
        <f t="shared" ca="1" si="158"/>
        <v>1.7263981519208971E-4</v>
      </c>
      <c r="K2501" s="353">
        <f t="array" aca="1" ref="K2501" ca="1">INDEX($B$3:$E$5837,MATCH(H2501&amp;I2501,$B$3:$B$5837&amp;$C$3:$C$5837,0),4)</f>
        <v>2</v>
      </c>
      <c r="L2501">
        <f t="shared" ca="1" si="159"/>
        <v>1</v>
      </c>
    </row>
    <row r="2502" spans="1:12">
      <c r="A2502" s="6" t="s">
        <v>108</v>
      </c>
      <c r="B2502">
        <v>336412</v>
      </c>
      <c r="C2502" s="350" t="s">
        <v>575</v>
      </c>
      <c r="D2502" s="351">
        <f t="shared" ca="1" si="156"/>
        <v>1.2908758905020302E-8</v>
      </c>
      <c r="E2502" s="375">
        <f t="shared" ca="1" si="157"/>
        <v>4</v>
      </c>
      <c r="G2502" s="6" t="s">
        <v>108</v>
      </c>
      <c r="H2502" s="6" t="s">
        <v>555</v>
      </c>
      <c r="I2502" t="s">
        <v>570</v>
      </c>
      <c r="J2502" s="352">
        <f t="shared" ca="1" si="158"/>
        <v>6.1612772367955352E-5</v>
      </c>
      <c r="K2502" s="353">
        <f t="array" aca="1" ref="K2502" ca="1">INDEX($B$3:$E$5837,MATCH(H2502&amp;I2502,$B$3:$B$5837&amp;$C$3:$C$5837,0),4)</f>
        <v>2</v>
      </c>
      <c r="L2502">
        <f t="shared" ca="1" si="159"/>
        <v>1</v>
      </c>
    </row>
    <row r="2503" spans="1:12">
      <c r="A2503" s="6" t="s">
        <v>108</v>
      </c>
      <c r="B2503">
        <v>336413</v>
      </c>
      <c r="C2503" s="350" t="s">
        <v>575</v>
      </c>
      <c r="D2503" s="351">
        <f t="shared" ca="1" si="156"/>
        <v>1.4633275334614454E-8</v>
      </c>
      <c r="E2503" s="375">
        <f t="shared" ca="1" si="157"/>
        <v>4</v>
      </c>
      <c r="G2503" s="6" t="s">
        <v>108</v>
      </c>
      <c r="H2503" s="6" t="s">
        <v>557</v>
      </c>
      <c r="I2503" t="s">
        <v>569</v>
      </c>
      <c r="J2503" s="352">
        <f t="shared" ca="1" si="158"/>
        <v>6.1099096700742872E-2</v>
      </c>
      <c r="K2503" s="353">
        <f t="array" aca="1" ref="K2503" ca="1">INDEX($B$3:$E$5837,MATCH(H2503&amp;I2503,$B$3:$B$5837&amp;$C$3:$C$5837,0),4)</f>
        <v>4</v>
      </c>
      <c r="L2503">
        <f t="shared" ca="1" si="159"/>
        <v>4</v>
      </c>
    </row>
    <row r="2504" spans="1:12">
      <c r="A2504" s="6" t="s">
        <v>108</v>
      </c>
      <c r="B2504">
        <v>336414</v>
      </c>
      <c r="C2504" s="350" t="s">
        <v>575</v>
      </c>
      <c r="D2504" s="351">
        <f t="shared" ca="1" si="156"/>
        <v>0</v>
      </c>
      <c r="E2504" s="375" t="str">
        <f t="shared" ca="1" si="157"/>
        <v/>
      </c>
      <c r="G2504" s="6" t="s">
        <v>108</v>
      </c>
      <c r="H2504" s="6" t="s">
        <v>557</v>
      </c>
      <c r="I2504" t="s">
        <v>570</v>
      </c>
      <c r="J2504" s="352">
        <f t="shared" ca="1" si="158"/>
        <v>5.9464643560376638E-6</v>
      </c>
      <c r="K2504" s="353">
        <f t="array" aca="1" ref="K2504" ca="1">INDEX($B$3:$E$5837,MATCH(H2504&amp;I2504,$B$3:$B$5837&amp;$C$3:$C$5837,0),4)</f>
        <v>4</v>
      </c>
      <c r="L2504">
        <f t="shared" ca="1" si="159"/>
        <v>4</v>
      </c>
    </row>
    <row r="2505" spans="1:12">
      <c r="A2505" s="6" t="s">
        <v>108</v>
      </c>
      <c r="B2505" t="s">
        <v>306</v>
      </c>
      <c r="C2505" s="350" t="s">
        <v>575</v>
      </c>
      <c r="D2505" s="351">
        <f t="shared" ca="1" si="156"/>
        <v>0</v>
      </c>
      <c r="E2505" s="375" t="str">
        <f t="shared" ca="1" si="157"/>
        <v/>
      </c>
      <c r="G2505" s="6" t="s">
        <v>108</v>
      </c>
      <c r="H2505" s="6" t="s">
        <v>557</v>
      </c>
      <c r="I2505" t="s">
        <v>571</v>
      </c>
      <c r="J2505" s="352">
        <f t="shared" ca="1" si="158"/>
        <v>1.2520871408516531E-7</v>
      </c>
      <c r="K2505" s="353">
        <f t="array" aca="1" ref="K2505" ca="1">INDEX($B$3:$E$5837,MATCH(H2505&amp;I2505,$B$3:$B$5837&amp;$C$3:$C$5837,0),4)</f>
        <v>4</v>
      </c>
      <c r="L2505">
        <f t="shared" ca="1" si="159"/>
        <v>4</v>
      </c>
    </row>
    <row r="2506" spans="1:12">
      <c r="A2506" s="6" t="s">
        <v>108</v>
      </c>
      <c r="B2506">
        <v>336500</v>
      </c>
      <c r="C2506" s="350" t="s">
        <v>575</v>
      </c>
      <c r="D2506" s="351">
        <f t="shared" ca="1" si="156"/>
        <v>7.8984762522109903E-8</v>
      </c>
      <c r="E2506" s="375">
        <f t="shared" ca="1" si="157"/>
        <v>4</v>
      </c>
      <c r="G2506" s="6" t="s">
        <v>108</v>
      </c>
      <c r="H2506" s="6" t="s">
        <v>561</v>
      </c>
      <c r="I2506" t="s">
        <v>569</v>
      </c>
      <c r="J2506" s="352">
        <f t="shared" ca="1" si="158"/>
        <v>0.71822123584856568</v>
      </c>
      <c r="K2506" s="353">
        <f t="array" aca="1" ref="K2506" ca="1">INDEX($B$3:$E$5837,MATCH(H2506&amp;I2506,$B$3:$B$5837&amp;$C$3:$C$5837,0),4)</f>
        <v>4</v>
      </c>
      <c r="L2506">
        <f t="shared" ca="1" si="159"/>
        <v>4</v>
      </c>
    </row>
    <row r="2507" spans="1:12">
      <c r="A2507" s="6" t="s">
        <v>108</v>
      </c>
      <c r="B2507">
        <v>336611</v>
      </c>
      <c r="C2507" s="350" t="s">
        <v>575</v>
      </c>
      <c r="D2507" s="351">
        <f t="shared" ca="1" si="156"/>
        <v>2.6917863162968265E-8</v>
      </c>
      <c r="E2507" s="375">
        <f t="shared" ca="1" si="157"/>
        <v>4</v>
      </c>
      <c r="G2507" s="6" t="s">
        <v>108</v>
      </c>
      <c r="H2507" t="s">
        <v>561</v>
      </c>
      <c r="I2507" t="s">
        <v>570</v>
      </c>
      <c r="J2507" s="352">
        <f t="shared" ca="1" si="158"/>
        <v>3.0581563287874472E-5</v>
      </c>
      <c r="K2507" s="353">
        <f t="array" aca="1" ref="K2507" ca="1">INDEX($B$3:$E$5837,MATCH(H2507&amp;I2507,$B$3:$B$5837&amp;$C$3:$C$5837,0),4)</f>
        <v>4</v>
      </c>
      <c r="L2507">
        <f t="shared" ca="1" si="159"/>
        <v>4</v>
      </c>
    </row>
    <row r="2508" spans="1:12">
      <c r="A2508" s="6" t="s">
        <v>108</v>
      </c>
      <c r="B2508">
        <v>336612</v>
      </c>
      <c r="C2508" s="350" t="s">
        <v>575</v>
      </c>
      <c r="D2508" s="351">
        <f t="shared" ca="1" si="156"/>
        <v>0</v>
      </c>
      <c r="E2508" s="375" t="str">
        <f t="shared" ca="1" si="157"/>
        <v/>
      </c>
      <c r="G2508" s="6" t="s">
        <v>108</v>
      </c>
      <c r="H2508" s="6" t="s">
        <v>561</v>
      </c>
      <c r="I2508" t="s">
        <v>571</v>
      </c>
      <c r="J2508" s="352">
        <f t="shared" ca="1" si="158"/>
        <v>1.2403635609429708E-6</v>
      </c>
      <c r="K2508" s="353">
        <f t="array" aca="1" ref="K2508" ca="1">INDEX($B$3:$E$5837,MATCH(H2508&amp;I2508,$B$3:$B$5837&amp;$C$3:$C$5837,0),4)</f>
        <v>4</v>
      </c>
      <c r="L2508">
        <f t="shared" ca="1" si="159"/>
        <v>4</v>
      </c>
    </row>
    <row r="2509" spans="1:12">
      <c r="A2509" s="6" t="s">
        <v>108</v>
      </c>
      <c r="B2509">
        <v>336991</v>
      </c>
      <c r="C2509" s="350" t="s">
        <v>575</v>
      </c>
      <c r="D2509" s="351">
        <f t="shared" ca="1" si="156"/>
        <v>0</v>
      </c>
      <c r="E2509" s="375" t="str">
        <f t="shared" ca="1" si="157"/>
        <v/>
      </c>
      <c r="G2509" s="6" t="s">
        <v>108</v>
      </c>
      <c r="H2509" s="6" t="s">
        <v>561</v>
      </c>
      <c r="I2509" t="s">
        <v>575</v>
      </c>
      <c r="J2509" s="352">
        <f t="shared" ca="1" si="158"/>
        <v>2.0645035999366185E-7</v>
      </c>
      <c r="K2509" s="353">
        <f t="array" aca="1" ref="K2509" ca="1">INDEX($B$3:$E$5837,MATCH(H2509&amp;I2509,$B$3:$B$5837&amp;$C$3:$C$5837,0),4)</f>
        <v>4</v>
      </c>
      <c r="L2509">
        <f t="shared" ca="1" si="159"/>
        <v>4</v>
      </c>
    </row>
    <row r="2510" spans="1:12">
      <c r="A2510" s="6" t="s">
        <v>108</v>
      </c>
      <c r="B2510">
        <v>336992</v>
      </c>
      <c r="C2510" s="350" t="s">
        <v>575</v>
      </c>
      <c r="D2510" s="351">
        <f t="shared" ca="1" si="156"/>
        <v>0</v>
      </c>
      <c r="E2510" s="375" t="str">
        <f t="shared" ca="1" si="157"/>
        <v/>
      </c>
      <c r="G2510" s="6" t="s">
        <v>108</v>
      </c>
      <c r="H2510" t="s">
        <v>561</v>
      </c>
      <c r="I2510" t="s">
        <v>574</v>
      </c>
      <c r="J2510" s="352">
        <f t="shared" ca="1" si="158"/>
        <v>1.8249807171395995E-8</v>
      </c>
      <c r="K2510" s="353">
        <f t="array" aca="1" ref="K2510" ca="1">INDEX($B$3:$E$5837,MATCH(H2510&amp;I2510,$B$3:$B$5837&amp;$C$3:$C$5837,0),4)</f>
        <v>4</v>
      </c>
      <c r="L2510">
        <f t="shared" ca="1" si="159"/>
        <v>4</v>
      </c>
    </row>
    <row r="2511" spans="1:12">
      <c r="A2511" s="6" t="s">
        <v>108</v>
      </c>
      <c r="B2511">
        <v>336999</v>
      </c>
      <c r="C2511" s="350" t="s">
        <v>575</v>
      </c>
      <c r="D2511" s="351">
        <f t="shared" ca="1" si="156"/>
        <v>6.2168970876826646E-8</v>
      </c>
      <c r="E2511" s="375">
        <f t="shared" ca="1" si="157"/>
        <v>4</v>
      </c>
      <c r="G2511" s="6" t="s">
        <v>108</v>
      </c>
      <c r="H2511" s="6" t="s">
        <v>561</v>
      </c>
      <c r="I2511" t="s">
        <v>573</v>
      </c>
      <c r="J2511" s="352">
        <f t="shared" ca="1" si="158"/>
        <v>5.7700384010737122E-9</v>
      </c>
      <c r="K2511" s="353">
        <f t="array" aca="1" ref="K2511" ca="1">INDEX($B$3:$E$5837,MATCH(H2511&amp;I2511,$B$3:$B$5837&amp;$C$3:$C$5837,0),4)</f>
        <v>4</v>
      </c>
      <c r="L2511">
        <f t="shared" ca="1" si="159"/>
        <v>4</v>
      </c>
    </row>
    <row r="2512" spans="1:12">
      <c r="A2512" s="6" t="s">
        <v>108</v>
      </c>
      <c r="B2512">
        <v>337110</v>
      </c>
      <c r="C2512" s="350" t="s">
        <v>575</v>
      </c>
      <c r="D2512" s="351">
        <f t="shared" ca="1" si="156"/>
        <v>2.5646788202699977E-8</v>
      </c>
      <c r="E2512" s="375">
        <f t="shared" ca="1" si="157"/>
        <v>4</v>
      </c>
      <c r="G2512" s="6" t="s">
        <v>108</v>
      </c>
      <c r="H2512" s="6" t="s">
        <v>561</v>
      </c>
      <c r="I2512" t="s">
        <v>576</v>
      </c>
      <c r="J2512" s="352">
        <f t="shared" ca="1" si="158"/>
        <v>1.1414220259842125E-8</v>
      </c>
      <c r="K2512" s="353">
        <f t="array" aca="1" ref="K2512" ca="1">INDEX($B$3:$E$5837,MATCH(H2512&amp;I2512,$B$3:$B$5837&amp;$C$3:$C$5837,0),4)</f>
        <v>4</v>
      </c>
      <c r="L2512">
        <f t="shared" ca="1" si="159"/>
        <v>4</v>
      </c>
    </row>
    <row r="2513" spans="1:12">
      <c r="A2513" s="6" t="s">
        <v>108</v>
      </c>
      <c r="B2513">
        <v>337121</v>
      </c>
      <c r="C2513" s="350" t="s">
        <v>575</v>
      </c>
      <c r="D2513" s="351">
        <f t="shared" ca="1" si="156"/>
        <v>6.2308113791874573E-6</v>
      </c>
      <c r="E2513" s="375">
        <f t="shared" ca="1" si="157"/>
        <v>4</v>
      </c>
      <c r="G2513" s="6" t="s">
        <v>108</v>
      </c>
      <c r="H2513" t="s">
        <v>561</v>
      </c>
      <c r="I2513" t="s">
        <v>577</v>
      </c>
      <c r="J2513" s="352">
        <f t="shared" ca="1" si="158"/>
        <v>5.161272881694375E-10</v>
      </c>
      <c r="K2513" s="353">
        <f t="array" aca="1" ref="K2513" ca="1">INDEX($B$3:$E$5837,MATCH(H2513&amp;I2513,$B$3:$B$5837&amp;$C$3:$C$5837,0),4)</f>
        <v>4</v>
      </c>
      <c r="L2513">
        <f t="shared" ca="1" si="159"/>
        <v>4</v>
      </c>
    </row>
    <row r="2514" spans="1:12">
      <c r="A2514" s="6" t="s">
        <v>108</v>
      </c>
      <c r="B2514">
        <v>337122</v>
      </c>
      <c r="C2514" s="350" t="s">
        <v>575</v>
      </c>
      <c r="D2514" s="351">
        <f t="shared" ca="1" si="156"/>
        <v>7.6847597617637155E-7</v>
      </c>
      <c r="E2514" s="375">
        <f t="shared" ca="1" si="157"/>
        <v>4</v>
      </c>
      <c r="G2514" s="6" t="s">
        <v>108</v>
      </c>
      <c r="H2514" s="6" t="s">
        <v>563</v>
      </c>
      <c r="I2514" t="s">
        <v>569</v>
      </c>
      <c r="J2514" s="352">
        <f t="shared" ca="1" si="158"/>
        <v>7.443538481479882</v>
      </c>
      <c r="K2514" s="353">
        <f t="array" aca="1" ref="K2514" ca="1">INDEX($B$3:$E$5837,MATCH(H2514&amp;I2514,$B$3:$B$5837&amp;$C$3:$C$5837,0),4)</f>
        <v>2</v>
      </c>
      <c r="L2514">
        <f t="shared" ca="1" si="159"/>
        <v>1</v>
      </c>
    </row>
    <row r="2515" spans="1:12">
      <c r="A2515" s="6" t="s">
        <v>108</v>
      </c>
      <c r="B2515" t="s">
        <v>317</v>
      </c>
      <c r="C2515" s="350" t="s">
        <v>575</v>
      </c>
      <c r="D2515" s="351">
        <f t="shared" ca="1" si="156"/>
        <v>1.559136285038618E-6</v>
      </c>
      <c r="E2515" s="375">
        <f t="shared" ca="1" si="157"/>
        <v>4</v>
      </c>
      <c r="G2515" s="6" t="s">
        <v>108</v>
      </c>
      <c r="H2515" s="6" t="s">
        <v>563</v>
      </c>
      <c r="I2515" t="s">
        <v>571</v>
      </c>
      <c r="J2515" s="352">
        <f t="shared" ca="1" si="158"/>
        <v>1.7294991283531516E-4</v>
      </c>
      <c r="K2515" s="353">
        <f t="array" aca="1" ref="K2515" ca="1">INDEX($B$3:$E$5837,MATCH(H2515&amp;I2515,$B$3:$B$5837&amp;$C$3:$C$5837,0),4)</f>
        <v>2</v>
      </c>
      <c r="L2515">
        <f t="shared" ca="1" si="159"/>
        <v>1</v>
      </c>
    </row>
    <row r="2516" spans="1:12">
      <c r="A2516" s="6" t="s">
        <v>108</v>
      </c>
      <c r="B2516">
        <v>337127</v>
      </c>
      <c r="C2516" s="350" t="s">
        <v>575</v>
      </c>
      <c r="D2516" s="351">
        <f t="shared" ca="1" si="156"/>
        <v>7.7588510774631155E-7</v>
      </c>
      <c r="E2516" s="375">
        <f t="shared" ca="1" si="157"/>
        <v>4</v>
      </c>
      <c r="G2516" s="6" t="s">
        <v>108</v>
      </c>
      <c r="H2516" s="6" t="s">
        <v>563</v>
      </c>
      <c r="I2516" t="s">
        <v>570</v>
      </c>
      <c r="J2516" s="352">
        <f t="shared" ca="1" si="158"/>
        <v>6.1723441946016667E-5</v>
      </c>
      <c r="K2516" s="353">
        <f t="array" aca="1" ref="K2516" ca="1">INDEX($B$3:$E$5837,MATCH(H2516&amp;I2516,$B$3:$B$5837&amp;$C$3:$C$5837,0),4)</f>
        <v>2</v>
      </c>
      <c r="L2516">
        <f t="shared" ca="1" si="159"/>
        <v>1</v>
      </c>
    </row>
    <row r="2517" spans="1:12">
      <c r="A2517" s="6" t="s">
        <v>108</v>
      </c>
      <c r="B2517" t="s">
        <v>320</v>
      </c>
      <c r="C2517" s="350" t="s">
        <v>575</v>
      </c>
      <c r="D2517" s="351">
        <f t="shared" ca="1" si="156"/>
        <v>5.6602100294104949E-7</v>
      </c>
      <c r="E2517" s="375">
        <f t="shared" ca="1" si="157"/>
        <v>4</v>
      </c>
      <c r="G2517" s="6" t="s">
        <v>108</v>
      </c>
      <c r="H2517" s="6" t="s">
        <v>565</v>
      </c>
      <c r="I2517" t="s">
        <v>569</v>
      </c>
      <c r="J2517" s="352">
        <f t="shared" ca="1" si="158"/>
        <v>3.3569727138865406E-2</v>
      </c>
      <c r="K2517" s="353">
        <f t="array" aca="1" ref="K2517" ca="1">INDEX($B$3:$E$5837,MATCH(H2517&amp;I2517,$B$3:$B$5837&amp;$C$3:$C$5837,0),4)</f>
        <v>4</v>
      </c>
      <c r="L2517">
        <f t="shared" ca="1" si="159"/>
        <v>4</v>
      </c>
    </row>
    <row r="2518" spans="1:12">
      <c r="A2518" s="6" t="s">
        <v>108</v>
      </c>
      <c r="B2518">
        <v>337215</v>
      </c>
      <c r="C2518" s="350" t="s">
        <v>575</v>
      </c>
      <c r="D2518" s="351">
        <f t="shared" ca="1" si="156"/>
        <v>4.6824569104196616E-7</v>
      </c>
      <c r="E2518" s="375">
        <f t="shared" ca="1" si="157"/>
        <v>4</v>
      </c>
      <c r="G2518" s="6" t="s">
        <v>108</v>
      </c>
      <c r="H2518" s="6" t="s">
        <v>565</v>
      </c>
      <c r="I2518" t="s">
        <v>570</v>
      </c>
      <c r="J2518" s="352">
        <f t="shared" ca="1" si="158"/>
        <v>1.7179145605550653E-6</v>
      </c>
      <c r="K2518" s="353">
        <f t="array" aca="1" ref="K2518" ca="1">INDEX($B$3:$E$5837,MATCH(H2518&amp;I2518,$B$3:$B$5837&amp;$C$3:$C$5837,0),4)</f>
        <v>4</v>
      </c>
      <c r="L2518">
        <f t="shared" ca="1" si="159"/>
        <v>4</v>
      </c>
    </row>
    <row r="2519" spans="1:12">
      <c r="A2519" s="6" t="s">
        <v>108</v>
      </c>
      <c r="B2519">
        <v>337900</v>
      </c>
      <c r="C2519" s="350" t="s">
        <v>575</v>
      </c>
      <c r="D2519" s="351">
        <f t="shared" ca="1" si="156"/>
        <v>7.2048176988977851E-6</v>
      </c>
      <c r="E2519" s="375">
        <f t="shared" ca="1" si="157"/>
        <v>4</v>
      </c>
      <c r="G2519" s="6" t="s">
        <v>108</v>
      </c>
      <c r="H2519" s="6" t="s">
        <v>565</v>
      </c>
      <c r="I2519" t="s">
        <v>575</v>
      </c>
      <c r="J2519" s="352">
        <f t="shared" ca="1" si="158"/>
        <v>9.7972700841486003E-8</v>
      </c>
      <c r="K2519" s="353">
        <f t="array" aca="1" ref="K2519" ca="1">INDEX($B$3:$E$5837,MATCH(H2519&amp;I2519,$B$3:$B$5837&amp;$C$3:$C$5837,0),4)</f>
        <v>4</v>
      </c>
      <c r="L2519">
        <f t="shared" ca="1" si="159"/>
        <v>4</v>
      </c>
    </row>
    <row r="2520" spans="1:12">
      <c r="A2520" s="6" t="s">
        <v>108</v>
      </c>
      <c r="B2520">
        <v>339112</v>
      </c>
      <c r="C2520" s="350" t="s">
        <v>575</v>
      </c>
      <c r="D2520" s="351">
        <f t="shared" ca="1" si="156"/>
        <v>1.492740867692769E-7</v>
      </c>
      <c r="E2520" s="375">
        <f t="shared" ca="1" si="157"/>
        <v>4</v>
      </c>
      <c r="G2520" s="6" t="s">
        <v>108</v>
      </c>
      <c r="H2520" s="6" t="s">
        <v>565</v>
      </c>
      <c r="I2520" t="s">
        <v>571</v>
      </c>
      <c r="J2520" s="352">
        <f t="shared" ca="1" si="158"/>
        <v>5.9673245376979726E-8</v>
      </c>
      <c r="K2520" s="353">
        <f t="array" aca="1" ref="K2520" ca="1">INDEX($B$3:$E$5837,MATCH(H2520&amp;I2520,$B$3:$B$5837&amp;$C$3:$C$5837,0),4)</f>
        <v>4</v>
      </c>
      <c r="L2520">
        <f t="shared" ca="1" si="159"/>
        <v>4</v>
      </c>
    </row>
    <row r="2521" spans="1:12">
      <c r="A2521" s="6" t="s">
        <v>108</v>
      </c>
      <c r="B2521">
        <v>339113</v>
      </c>
      <c r="C2521" s="350" t="s">
        <v>575</v>
      </c>
      <c r="D2521" s="351">
        <f t="shared" ca="1" si="156"/>
        <v>1.8877790147880807E-7</v>
      </c>
      <c r="E2521" s="375">
        <f t="shared" ca="1" si="157"/>
        <v>4</v>
      </c>
      <c r="G2521" s="6" t="s">
        <v>108</v>
      </c>
      <c r="H2521" s="6" t="s">
        <v>565</v>
      </c>
      <c r="I2521" t="s">
        <v>574</v>
      </c>
      <c r="J2521" s="352">
        <f t="shared" ca="1" si="158"/>
        <v>8.6605947234622291E-9</v>
      </c>
      <c r="K2521" s="353">
        <f t="array" aca="1" ref="K2521" ca="1">INDEX($B$3:$E$5837,MATCH(H2521&amp;I2521,$B$3:$B$5837&amp;$C$3:$C$5837,0),4)</f>
        <v>4</v>
      </c>
      <c r="L2521">
        <f t="shared" ca="1" si="159"/>
        <v>4</v>
      </c>
    </row>
    <row r="2522" spans="1:12">
      <c r="A2522" s="6" t="s">
        <v>108</v>
      </c>
      <c r="B2522">
        <v>339114</v>
      </c>
      <c r="C2522" s="350" t="s">
        <v>575</v>
      </c>
      <c r="D2522" s="351">
        <f t="shared" ca="1" si="156"/>
        <v>0</v>
      </c>
      <c r="E2522" s="375" t="str">
        <f t="shared" ca="1" si="157"/>
        <v/>
      </c>
      <c r="G2522" s="6" t="s">
        <v>108</v>
      </c>
      <c r="H2522" s="6" t="s">
        <v>565</v>
      </c>
      <c r="I2522" t="s">
        <v>573</v>
      </c>
      <c r="J2522" s="352">
        <f t="shared" ca="1" si="158"/>
        <v>2.7382187472554479E-9</v>
      </c>
      <c r="K2522" s="353">
        <f t="array" aca="1" ref="K2522" ca="1">INDEX($B$3:$E$5837,MATCH(H2522&amp;I2522,$B$3:$B$5837&amp;$C$3:$C$5837,0),4)</f>
        <v>4</v>
      </c>
      <c r="L2522">
        <f t="shared" ca="1" si="159"/>
        <v>4</v>
      </c>
    </row>
    <row r="2523" spans="1:12">
      <c r="A2523" s="6" t="s">
        <v>108</v>
      </c>
      <c r="B2523">
        <v>339115</v>
      </c>
      <c r="C2523" s="350" t="s">
        <v>575</v>
      </c>
      <c r="D2523" s="351">
        <f t="shared" ca="1" si="156"/>
        <v>2.5519810245101029E-8</v>
      </c>
      <c r="E2523" s="375">
        <f t="shared" ca="1" si="157"/>
        <v>4</v>
      </c>
      <c r="G2523" s="6" t="s">
        <v>108</v>
      </c>
      <c r="H2523" s="6" t="s">
        <v>565</v>
      </c>
      <c r="I2523" t="s">
        <v>576</v>
      </c>
      <c r="J2523" s="352">
        <f t="shared" ca="1" si="158"/>
        <v>5.4167112466680755E-9</v>
      </c>
      <c r="K2523" s="353">
        <f t="array" aca="1" ref="K2523" ca="1">INDEX($B$3:$E$5837,MATCH(H2523&amp;I2523,$B$3:$B$5837&amp;$C$3:$C$5837,0),4)</f>
        <v>4</v>
      </c>
      <c r="L2523">
        <f t="shared" ca="1" si="159"/>
        <v>4</v>
      </c>
    </row>
    <row r="2524" spans="1:12">
      <c r="A2524" s="6" t="s">
        <v>108</v>
      </c>
      <c r="B2524">
        <v>339116</v>
      </c>
      <c r="C2524" s="350" t="s">
        <v>575</v>
      </c>
      <c r="D2524" s="351">
        <f t="shared" ca="1" si="156"/>
        <v>1.449865552013784E-8</v>
      </c>
      <c r="E2524" s="375">
        <f t="shared" ca="1" si="157"/>
        <v>4</v>
      </c>
      <c r="G2524" s="6" t="s">
        <v>108</v>
      </c>
      <c r="H2524" t="s">
        <v>565</v>
      </c>
      <c r="I2524" t="s">
        <v>577</v>
      </c>
      <c r="J2524" s="352">
        <f t="shared" ca="1" si="158"/>
        <v>2.4493241087835433E-10</v>
      </c>
      <c r="K2524" s="353">
        <f t="array" aca="1" ref="K2524" ca="1">INDEX($B$3:$E$5837,MATCH(H2524&amp;I2524,$B$3:$B$5837&amp;$C$3:$C$5837,0),4)</f>
        <v>4</v>
      </c>
      <c r="L2524">
        <f t="shared" ca="1" si="159"/>
        <v>4</v>
      </c>
    </row>
    <row r="2525" spans="1:12">
      <c r="A2525" s="6" t="s">
        <v>108</v>
      </c>
      <c r="B2525">
        <v>339910</v>
      </c>
      <c r="C2525" s="350" t="s">
        <v>575</v>
      </c>
      <c r="D2525" s="351">
        <f t="shared" ca="1" si="156"/>
        <v>0</v>
      </c>
      <c r="E2525" s="375" t="str">
        <f t="shared" ca="1" si="157"/>
        <v/>
      </c>
      <c r="G2525" s="6" t="s">
        <v>108</v>
      </c>
      <c r="H2525" t="s">
        <v>550</v>
      </c>
      <c r="I2525" t="s">
        <v>569</v>
      </c>
      <c r="J2525" s="352">
        <f t="shared" ca="1" si="158"/>
        <v>9.173582609607385E-2</v>
      </c>
      <c r="K2525" s="353">
        <f t="array" aca="1" ref="K2525" ca="1">INDEX($B$3:$E$5837,MATCH(H2525&amp;I2525,$B$3:$B$5837&amp;$C$3:$C$5837,0),4)</f>
        <v>3</v>
      </c>
      <c r="L2525">
        <f t="shared" ca="1" si="159"/>
        <v>4</v>
      </c>
    </row>
    <row r="2526" spans="1:12">
      <c r="A2526" s="6" t="s">
        <v>108</v>
      </c>
      <c r="B2526">
        <v>339920</v>
      </c>
      <c r="C2526" s="350" t="s">
        <v>575</v>
      </c>
      <c r="D2526" s="351">
        <f t="shared" ca="1" si="156"/>
        <v>2.0039529809924943E-7</v>
      </c>
      <c r="E2526" s="375">
        <f t="shared" ca="1" si="157"/>
        <v>4</v>
      </c>
      <c r="G2526" s="6" t="s">
        <v>108</v>
      </c>
      <c r="H2526" s="6" t="s">
        <v>550</v>
      </c>
      <c r="I2526" t="s">
        <v>570</v>
      </c>
      <c r="J2526" s="352">
        <f t="shared" ca="1" si="158"/>
        <v>2.9967144050298889E-6</v>
      </c>
      <c r="K2526" s="353">
        <f t="array" aca="1" ref="K2526" ca="1">INDEX($B$3:$E$5837,MATCH(H2526&amp;I2526,$B$3:$B$5837&amp;$C$3:$C$5837,0),4)</f>
        <v>4</v>
      </c>
      <c r="L2526">
        <f t="shared" ca="1" si="159"/>
        <v>4</v>
      </c>
    </row>
    <row r="2527" spans="1:12">
      <c r="A2527" s="6" t="s">
        <v>108</v>
      </c>
      <c r="B2527">
        <v>339930</v>
      </c>
      <c r="C2527" s="350" t="s">
        <v>575</v>
      </c>
      <c r="D2527" s="351">
        <f t="shared" ca="1" si="156"/>
        <v>1.3198251444372503E-6</v>
      </c>
      <c r="E2527" s="375">
        <f t="shared" ca="1" si="157"/>
        <v>4</v>
      </c>
      <c r="G2527" s="6" t="s">
        <v>108</v>
      </c>
      <c r="H2527" s="6" t="s">
        <v>550</v>
      </c>
      <c r="I2527" t="s">
        <v>571</v>
      </c>
      <c r="J2527" s="352">
        <f t="shared" ca="1" si="158"/>
        <v>1.0956700377917076E-7</v>
      </c>
      <c r="K2527" s="353">
        <f t="array" aca="1" ref="K2527" ca="1">INDEX($B$3:$E$5837,MATCH(H2527&amp;I2527,$B$3:$B$5837&amp;$C$3:$C$5837,0),4)</f>
        <v>4</v>
      </c>
      <c r="L2527">
        <f t="shared" ca="1" si="159"/>
        <v>4</v>
      </c>
    </row>
    <row r="2528" spans="1:12">
      <c r="A2528" s="6" t="s">
        <v>108</v>
      </c>
      <c r="B2528">
        <v>339940</v>
      </c>
      <c r="C2528" s="350" t="s">
        <v>575</v>
      </c>
      <c r="D2528" s="351">
        <f t="shared" ca="1" si="156"/>
        <v>0</v>
      </c>
      <c r="E2528" s="375" t="str">
        <f t="shared" ca="1" si="157"/>
        <v/>
      </c>
      <c r="G2528" s="6" t="s">
        <v>108</v>
      </c>
      <c r="H2528" s="6" t="s">
        <v>550</v>
      </c>
      <c r="I2528" t="s">
        <v>575</v>
      </c>
      <c r="J2528" s="352">
        <f t="shared" ca="1" si="158"/>
        <v>2.6271127881639542E-8</v>
      </c>
      <c r="K2528" s="353">
        <f t="array" aca="1" ref="K2528" ca="1">INDEX($B$3:$E$5837,MATCH(H2528&amp;I2528,$B$3:$B$5837&amp;$C$3:$C$5837,0),4)</f>
        <v>4</v>
      </c>
      <c r="L2528">
        <f t="shared" ca="1" si="159"/>
        <v>4</v>
      </c>
    </row>
    <row r="2529" spans="1:12">
      <c r="A2529" s="6" t="s">
        <v>108</v>
      </c>
      <c r="B2529">
        <v>339950</v>
      </c>
      <c r="C2529" s="350" t="s">
        <v>575</v>
      </c>
      <c r="D2529" s="351">
        <f t="shared" ca="1" si="156"/>
        <v>6.5964463193018555E-7</v>
      </c>
      <c r="E2529" s="375">
        <f t="shared" ca="1" si="157"/>
        <v>4</v>
      </c>
      <c r="G2529" s="6" t="s">
        <v>108</v>
      </c>
      <c r="H2529" s="6" t="s">
        <v>550</v>
      </c>
      <c r="I2529" t="s">
        <v>574</v>
      </c>
      <c r="J2529" s="352">
        <f t="shared" ca="1" si="158"/>
        <v>2.3223162121379969E-9</v>
      </c>
      <c r="K2529" s="353">
        <f t="array" aca="1" ref="K2529" ca="1">INDEX($B$3:$E$5837,MATCH(H2529&amp;I2529,$B$3:$B$5837&amp;$C$3:$C$5837,0),4)</f>
        <v>4</v>
      </c>
      <c r="L2529">
        <f t="shared" ca="1" si="159"/>
        <v>4</v>
      </c>
    </row>
    <row r="2530" spans="1:12">
      <c r="A2530" s="6" t="s">
        <v>108</v>
      </c>
      <c r="B2530">
        <v>339990</v>
      </c>
      <c r="C2530" s="350" t="s">
        <v>575</v>
      </c>
      <c r="D2530" s="351">
        <f t="shared" ca="1" si="156"/>
        <v>2.4552974137643072E-7</v>
      </c>
      <c r="E2530" s="375">
        <f t="shared" ca="1" si="157"/>
        <v>4</v>
      </c>
      <c r="G2530" s="6" t="s">
        <v>108</v>
      </c>
      <c r="H2530" s="6" t="s">
        <v>550</v>
      </c>
      <c r="I2530" t="s">
        <v>573</v>
      </c>
      <c r="J2530" s="352">
        <f t="shared" ca="1" si="158"/>
        <v>7.3424631820081193E-10</v>
      </c>
      <c r="K2530" s="353">
        <f t="array" aca="1" ref="K2530" ca="1">INDEX($B$3:$E$5837,MATCH(H2530&amp;I2530,$B$3:$B$5837&amp;$C$3:$C$5837,0),4)</f>
        <v>4</v>
      </c>
      <c r="L2530">
        <f t="shared" ca="1" si="159"/>
        <v>4</v>
      </c>
    </row>
    <row r="2531" spans="1:12">
      <c r="A2531" s="6" t="s">
        <v>108</v>
      </c>
      <c r="B2531">
        <v>311111</v>
      </c>
      <c r="C2531" s="350" t="s">
        <v>575</v>
      </c>
      <c r="D2531" s="351">
        <f t="shared" ca="1" si="156"/>
        <v>2.9432697395773263E-7</v>
      </c>
      <c r="E2531" s="375">
        <f t="shared" ca="1" si="157"/>
        <v>4</v>
      </c>
      <c r="G2531" s="6" t="s">
        <v>108</v>
      </c>
      <c r="H2531" s="6" t="s">
        <v>550</v>
      </c>
      <c r="I2531" t="s">
        <v>576</v>
      </c>
      <c r="J2531" s="352">
        <f t="shared" ca="1" si="158"/>
        <v>1.4524771965750962E-9</v>
      </c>
      <c r="K2531" s="353">
        <f t="array" aca="1" ref="K2531" ca="1">INDEX($B$3:$E$5837,MATCH(H2531&amp;I2531,$B$3:$B$5837&amp;$C$3:$C$5837,0),4)</f>
        <v>4</v>
      </c>
      <c r="L2531">
        <f t="shared" ca="1" si="159"/>
        <v>4</v>
      </c>
    </row>
    <row r="2532" spans="1:12">
      <c r="A2532" s="6" t="s">
        <v>108</v>
      </c>
      <c r="B2532">
        <v>311119</v>
      </c>
      <c r="C2532" s="350" t="s">
        <v>575</v>
      </c>
      <c r="D2532" s="351">
        <f t="shared" ca="1" si="156"/>
        <v>2.1378029906182367E-8</v>
      </c>
      <c r="E2532" s="375">
        <f t="shared" ca="1" si="157"/>
        <v>4</v>
      </c>
      <c r="G2532" s="6" t="s">
        <v>108</v>
      </c>
      <c r="H2532" t="s">
        <v>550</v>
      </c>
      <c r="I2532" t="s">
        <v>577</v>
      </c>
      <c r="J2532" s="352">
        <f t="shared" ca="1" si="158"/>
        <v>6.5677996352824927E-11</v>
      </c>
      <c r="K2532" s="353">
        <f t="array" aca="1" ref="K2532" ca="1">INDEX($B$3:$E$5837,MATCH(H2532&amp;I2532,$B$3:$B$5837&amp;$C$3:$C$5837,0),4)</f>
        <v>4</v>
      </c>
      <c r="L2532">
        <f t="shared" ca="1" si="159"/>
        <v>4</v>
      </c>
    </row>
    <row r="2533" spans="1:12">
      <c r="A2533" s="6" t="s">
        <v>108</v>
      </c>
      <c r="B2533">
        <v>311210</v>
      </c>
      <c r="C2533" s="350" t="s">
        <v>575</v>
      </c>
      <c r="D2533" s="351">
        <f t="shared" ca="1" si="156"/>
        <v>0</v>
      </c>
      <c r="E2533" s="375" t="str">
        <f t="shared" ca="1" si="157"/>
        <v/>
      </c>
      <c r="G2533" s="6" t="s">
        <v>108</v>
      </c>
      <c r="H2533" t="s">
        <v>552</v>
      </c>
      <c r="I2533" t="s">
        <v>569</v>
      </c>
      <c r="J2533" s="352">
        <f t="shared" ca="1" si="158"/>
        <v>1.8391269251903191E-2</v>
      </c>
      <c r="K2533" s="353">
        <f t="array" aca="1" ref="K2533" ca="1">INDEX($B$3:$E$5837,MATCH(H2533&amp;I2533,$B$3:$B$5837&amp;$C$3:$C$5837,0),4)</f>
        <v>4</v>
      </c>
      <c r="L2533">
        <f t="shared" ca="1" si="159"/>
        <v>4</v>
      </c>
    </row>
    <row r="2534" spans="1:12">
      <c r="A2534" s="6" t="s">
        <v>108</v>
      </c>
      <c r="B2534">
        <v>311221</v>
      </c>
      <c r="C2534" s="350" t="s">
        <v>575</v>
      </c>
      <c r="D2534" s="351">
        <f t="shared" ca="1" si="156"/>
        <v>4.2187408213772478E-8</v>
      </c>
      <c r="E2534" s="375">
        <f t="shared" ca="1" si="157"/>
        <v>4</v>
      </c>
      <c r="G2534" s="6" t="s">
        <v>108</v>
      </c>
      <c r="H2534" s="6" t="s">
        <v>552</v>
      </c>
      <c r="I2534" t="s">
        <v>570</v>
      </c>
      <c r="J2534" s="352">
        <f t="shared" ca="1" si="158"/>
        <v>9.2451107740321145E-7</v>
      </c>
      <c r="K2534" s="353">
        <f t="array" aca="1" ref="K2534" ca="1">INDEX($B$3:$E$5837,MATCH(H2534&amp;I2534,$B$3:$B$5837&amp;$C$3:$C$5837,0),4)</f>
        <v>4</v>
      </c>
      <c r="L2534">
        <f t="shared" ca="1" si="159"/>
        <v>4</v>
      </c>
    </row>
    <row r="2535" spans="1:12">
      <c r="A2535" s="6" t="s">
        <v>108</v>
      </c>
      <c r="B2535" t="s">
        <v>339</v>
      </c>
      <c r="C2535" s="350" t="s">
        <v>575</v>
      </c>
      <c r="D2535" s="351">
        <f t="shared" ca="1" si="156"/>
        <v>2.3429263377924332E-8</v>
      </c>
      <c r="E2535" s="375">
        <f t="shared" ca="1" si="157"/>
        <v>4</v>
      </c>
      <c r="G2535" s="6" t="s">
        <v>108</v>
      </c>
      <c r="H2535" s="6" t="s">
        <v>552</v>
      </c>
      <c r="I2535" t="s">
        <v>575</v>
      </c>
      <c r="J2535" s="352">
        <f t="shared" ca="1" si="158"/>
        <v>6.2221678408494036E-8</v>
      </c>
      <c r="K2535" s="353">
        <f t="array" aca="1" ref="K2535" ca="1">INDEX($B$3:$E$5837,MATCH(H2535&amp;I2535,$B$3:$B$5837&amp;$C$3:$C$5837,0),4)</f>
        <v>4</v>
      </c>
      <c r="L2535">
        <f t="shared" ca="1" si="159"/>
        <v>4</v>
      </c>
    </row>
    <row r="2536" spans="1:12">
      <c r="A2536" s="6" t="s">
        <v>108</v>
      </c>
      <c r="B2536">
        <v>311225</v>
      </c>
      <c r="C2536" s="350" t="s">
        <v>575</v>
      </c>
      <c r="D2536" s="351">
        <f t="shared" ca="1" si="156"/>
        <v>1.1222200118967473E-7</v>
      </c>
      <c r="E2536" s="375">
        <f t="shared" ca="1" si="157"/>
        <v>4</v>
      </c>
      <c r="G2536" s="6" t="s">
        <v>108</v>
      </c>
      <c r="H2536" t="s">
        <v>552</v>
      </c>
      <c r="I2536" t="s">
        <v>571</v>
      </c>
      <c r="J2536" s="352">
        <f t="shared" ca="1" si="158"/>
        <v>2.7479885525250972E-8</v>
      </c>
      <c r="K2536" s="353">
        <f t="array" aca="1" ref="K2536" ca="1">INDEX($B$3:$E$5837,MATCH(H2536&amp;I2536,$B$3:$B$5837&amp;$C$3:$C$5837,0),4)</f>
        <v>4</v>
      </c>
      <c r="L2536">
        <f t="shared" ca="1" si="159"/>
        <v>4</v>
      </c>
    </row>
    <row r="2537" spans="1:12">
      <c r="A2537" s="6" t="s">
        <v>108</v>
      </c>
      <c r="B2537">
        <v>311230</v>
      </c>
      <c r="C2537" s="350" t="s">
        <v>575</v>
      </c>
      <c r="D2537" s="351">
        <f t="shared" ca="1" si="156"/>
        <v>6.5490663911802209E-7</v>
      </c>
      <c r="E2537" s="375">
        <f t="shared" ca="1" si="157"/>
        <v>4</v>
      </c>
      <c r="G2537" s="6" t="s">
        <v>108</v>
      </c>
      <c r="H2537" s="6" t="s">
        <v>552</v>
      </c>
      <c r="I2537" t="s">
        <v>574</v>
      </c>
      <c r="J2537" s="352">
        <f t="shared" ca="1" si="158"/>
        <v>5.5002744140067943E-9</v>
      </c>
      <c r="K2537" s="353">
        <f t="array" aca="1" ref="K2537" ca="1">INDEX($B$3:$E$5837,MATCH(H2537&amp;I2537,$B$3:$B$5837&amp;$C$3:$C$5837,0),4)</f>
        <v>4</v>
      </c>
      <c r="L2537">
        <f t="shared" ca="1" si="159"/>
        <v>4</v>
      </c>
    </row>
    <row r="2538" spans="1:12">
      <c r="A2538" s="6" t="s">
        <v>108</v>
      </c>
      <c r="B2538">
        <v>311300</v>
      </c>
      <c r="C2538" s="350" t="s">
        <v>575</v>
      </c>
      <c r="D2538" s="351">
        <f t="shared" ca="1" si="156"/>
        <v>5.0863129608135859E-7</v>
      </c>
      <c r="E2538" s="375">
        <f t="shared" ca="1" si="157"/>
        <v>4</v>
      </c>
      <c r="G2538" s="6" t="s">
        <v>108</v>
      </c>
      <c r="H2538" s="6" t="s">
        <v>552</v>
      </c>
      <c r="I2538" t="s">
        <v>573</v>
      </c>
      <c r="J2538" s="352">
        <f t="shared" ca="1" si="158"/>
        <v>1.7390208174366554E-9</v>
      </c>
      <c r="K2538" s="353">
        <f t="array" aca="1" ref="K2538" ca="1">INDEX($B$3:$E$5837,MATCH(H2538&amp;I2538,$B$3:$B$5837&amp;$C$3:$C$5837,0),4)</f>
        <v>4</v>
      </c>
      <c r="L2538">
        <f t="shared" ca="1" si="159"/>
        <v>4</v>
      </c>
    </row>
    <row r="2539" spans="1:12">
      <c r="A2539" s="6" t="s">
        <v>108</v>
      </c>
      <c r="B2539">
        <v>311410</v>
      </c>
      <c r="C2539" s="350" t="s">
        <v>575</v>
      </c>
      <c r="D2539" s="351">
        <f t="shared" ca="1" si="156"/>
        <v>3.225072161451751E-7</v>
      </c>
      <c r="E2539" s="375">
        <f t="shared" ca="1" si="157"/>
        <v>4</v>
      </c>
      <c r="G2539" s="6" t="s">
        <v>108</v>
      </c>
      <c r="H2539" s="6" t="s">
        <v>552</v>
      </c>
      <c r="I2539" t="s">
        <v>576</v>
      </c>
      <c r="J2539" s="352">
        <f t="shared" ca="1" si="158"/>
        <v>3.4401099727480157E-9</v>
      </c>
      <c r="K2539" s="353">
        <f t="array" aca="1" ref="K2539" ca="1">INDEX($B$3:$E$5837,MATCH(H2539&amp;I2539,$B$3:$B$5837&amp;$C$3:$C$5837,0),4)</f>
        <v>4</v>
      </c>
      <c r="L2539">
        <f t="shared" ca="1" si="159"/>
        <v>4</v>
      </c>
    </row>
    <row r="2540" spans="1:12">
      <c r="A2540" s="6" t="s">
        <v>108</v>
      </c>
      <c r="B2540">
        <v>311420</v>
      </c>
      <c r="C2540" s="350" t="s">
        <v>575</v>
      </c>
      <c r="D2540" s="351">
        <f t="shared" ca="1" si="156"/>
        <v>6.8892434956797185E-6</v>
      </c>
      <c r="E2540" s="375">
        <f t="shared" ca="1" si="157"/>
        <v>4</v>
      </c>
      <c r="G2540" s="6" t="s">
        <v>108</v>
      </c>
      <c r="H2540" t="s">
        <v>552</v>
      </c>
      <c r="I2540" t="s">
        <v>577</v>
      </c>
      <c r="J2540" s="352">
        <f t="shared" ca="1" si="158"/>
        <v>1.5555461440373756E-10</v>
      </c>
      <c r="K2540" s="353">
        <f t="array" aca="1" ref="K2540" ca="1">INDEX($B$3:$E$5837,MATCH(H2540&amp;I2540,$B$3:$B$5837&amp;$C$3:$C$5837,0),4)</f>
        <v>4</v>
      </c>
      <c r="L2540">
        <f t="shared" ca="1" si="159"/>
        <v>4</v>
      </c>
    </row>
    <row r="2541" spans="1:12">
      <c r="A2541" s="6" t="s">
        <v>108</v>
      </c>
      <c r="B2541" t="s">
        <v>346</v>
      </c>
      <c r="C2541" s="350" t="s">
        <v>575</v>
      </c>
      <c r="D2541" s="351">
        <f t="shared" ca="1" si="156"/>
        <v>1.3742541244176237E-7</v>
      </c>
      <c r="E2541" s="375">
        <f t="shared" ca="1" si="157"/>
        <v>4</v>
      </c>
      <c r="G2541" s="6" t="s">
        <v>108</v>
      </c>
      <c r="H2541" s="6" t="s">
        <v>559</v>
      </c>
      <c r="I2541" t="s">
        <v>569</v>
      </c>
      <c r="J2541" s="352">
        <f t="shared" ca="1" si="158"/>
        <v>8.3265746729213719E-2</v>
      </c>
      <c r="K2541" s="353">
        <f t="array" aca="1" ref="K2541" ca="1">INDEX($B$3:$E$5837,MATCH(H2541&amp;I2541,$B$3:$B$5837&amp;$C$3:$C$5837,0),4)</f>
        <v>4</v>
      </c>
      <c r="L2541">
        <f t="shared" ca="1" si="159"/>
        <v>4</v>
      </c>
    </row>
    <row r="2542" spans="1:12">
      <c r="A2542" s="6" t="s">
        <v>108</v>
      </c>
      <c r="B2542">
        <v>311513</v>
      </c>
      <c r="C2542" s="350" t="s">
        <v>575</v>
      </c>
      <c r="D2542" s="351">
        <f t="shared" ca="1" si="156"/>
        <v>1.2689897965299041E-7</v>
      </c>
      <c r="E2542" s="375">
        <f t="shared" ca="1" si="157"/>
        <v>4</v>
      </c>
      <c r="G2542" s="6" t="s">
        <v>108</v>
      </c>
      <c r="H2542" t="s">
        <v>559</v>
      </c>
      <c r="I2542" t="s">
        <v>570</v>
      </c>
      <c r="J2542" s="352">
        <f t="shared" ca="1" si="158"/>
        <v>5.0464132369101918E-6</v>
      </c>
      <c r="K2542" s="353">
        <f t="array" aca="1" ref="K2542" ca="1">INDEX($B$3:$E$5837,MATCH(H2542&amp;I2542,$B$3:$B$5837&amp;$C$3:$C$5837,0),4)</f>
        <v>4</v>
      </c>
      <c r="L2542">
        <f t="shared" ca="1" si="159"/>
        <v>4</v>
      </c>
    </row>
    <row r="2543" spans="1:12">
      <c r="A2543" s="6" t="s">
        <v>108</v>
      </c>
      <c r="B2543">
        <v>311514</v>
      </c>
      <c r="C2543" s="350" t="s">
        <v>575</v>
      </c>
      <c r="D2543" s="351">
        <f t="shared" ca="1" si="156"/>
        <v>3.069422777111502E-7</v>
      </c>
      <c r="E2543" s="375">
        <f t="shared" ca="1" si="157"/>
        <v>4</v>
      </c>
      <c r="G2543" s="6" t="s">
        <v>108</v>
      </c>
      <c r="H2543" s="6" t="s">
        <v>559</v>
      </c>
      <c r="I2543" t="s">
        <v>575</v>
      </c>
      <c r="J2543" s="352">
        <f t="shared" ca="1" si="158"/>
        <v>2.9023986538911833E-7</v>
      </c>
      <c r="K2543" s="353">
        <f t="array" aca="1" ref="K2543" ca="1">INDEX($B$3:$E$5837,MATCH(H2543&amp;I2543,$B$3:$B$5837&amp;$C$3:$C$5837,0),4)</f>
        <v>4</v>
      </c>
      <c r="L2543">
        <f t="shared" ca="1" si="159"/>
        <v>4</v>
      </c>
    </row>
    <row r="2544" spans="1:12">
      <c r="A2544" s="6" t="s">
        <v>108</v>
      </c>
      <c r="B2544">
        <v>311520</v>
      </c>
      <c r="C2544" s="350" t="s">
        <v>575</v>
      </c>
      <c r="D2544" s="351">
        <f t="shared" ca="1" si="156"/>
        <v>1.3034453962203258E-6</v>
      </c>
      <c r="E2544" s="375">
        <f t="shared" ca="1" si="157"/>
        <v>4</v>
      </c>
      <c r="G2544" s="6" t="s">
        <v>108</v>
      </c>
      <c r="H2544" s="6" t="s">
        <v>559</v>
      </c>
      <c r="I2544" t="s">
        <v>571</v>
      </c>
      <c r="J2544" s="352">
        <f t="shared" ca="1" si="158"/>
        <v>1.5219853729013206E-7</v>
      </c>
      <c r="K2544" s="353">
        <f t="array" aca="1" ref="K2544" ca="1">INDEX($B$3:$E$5837,MATCH(H2544&amp;I2544,$B$3:$B$5837&amp;$C$3:$C$5837,0),4)</f>
        <v>4</v>
      </c>
      <c r="L2544">
        <f t="shared" ca="1" si="159"/>
        <v>4</v>
      </c>
    </row>
    <row r="2545" spans="1:12">
      <c r="A2545" s="6" t="s">
        <v>108</v>
      </c>
      <c r="B2545" t="s">
        <v>351</v>
      </c>
      <c r="C2545" s="350" t="s">
        <v>575</v>
      </c>
      <c r="D2545" s="351">
        <f t="shared" ca="1" si="156"/>
        <v>9.2509384279504062E-9</v>
      </c>
      <c r="E2545" s="375">
        <f t="shared" ca="1" si="157"/>
        <v>4</v>
      </c>
      <c r="G2545" s="6" t="s">
        <v>108</v>
      </c>
      <c r="H2545" t="s">
        <v>559</v>
      </c>
      <c r="I2545" t="s">
        <v>574</v>
      </c>
      <c r="J2545" s="352">
        <f t="shared" ca="1" si="158"/>
        <v>2.5656635217133831E-8</v>
      </c>
      <c r="K2545" s="353">
        <f t="array" aca="1" ref="K2545" ca="1">INDEX($B$3:$E$5837,MATCH(H2545&amp;I2545,$B$3:$B$5837&amp;$C$3:$C$5837,0),4)</f>
        <v>4</v>
      </c>
      <c r="L2545">
        <f t="shared" ca="1" si="159"/>
        <v>4</v>
      </c>
    </row>
    <row r="2546" spans="1:12">
      <c r="A2546" s="6" t="s">
        <v>108</v>
      </c>
      <c r="B2546">
        <v>311615</v>
      </c>
      <c r="C2546" s="350" t="s">
        <v>575</v>
      </c>
      <c r="D2546" s="351">
        <f t="shared" ca="1" si="156"/>
        <v>2.0199350278786651E-8</v>
      </c>
      <c r="E2546" s="375">
        <f t="shared" ca="1" si="157"/>
        <v>4</v>
      </c>
      <c r="G2546" s="6" t="s">
        <v>108</v>
      </c>
      <c r="H2546" t="s">
        <v>559</v>
      </c>
      <c r="I2546" t="s">
        <v>573</v>
      </c>
      <c r="J2546" s="352">
        <f t="shared" ca="1" si="158"/>
        <v>8.1118539530233425E-9</v>
      </c>
      <c r="K2546" s="353">
        <f t="array" aca="1" ref="K2546" ca="1">INDEX($B$3:$E$5837,MATCH(H2546&amp;I2546,$B$3:$B$5837&amp;$C$3:$C$5837,0),4)</f>
        <v>4</v>
      </c>
      <c r="L2546">
        <f t="shared" ca="1" si="159"/>
        <v>4</v>
      </c>
    </row>
    <row r="2547" spans="1:12">
      <c r="A2547" s="6" t="s">
        <v>108</v>
      </c>
      <c r="B2547">
        <v>311700</v>
      </c>
      <c r="C2547" s="350" t="s">
        <v>575</v>
      </c>
      <c r="D2547" s="351">
        <f t="shared" ca="1" si="156"/>
        <v>1.5144641143675674E-7</v>
      </c>
      <c r="E2547" s="375">
        <f t="shared" ca="1" si="157"/>
        <v>4</v>
      </c>
      <c r="G2547" s="6" t="s">
        <v>108</v>
      </c>
      <c r="H2547" s="6" t="s">
        <v>559</v>
      </c>
      <c r="I2547" t="s">
        <v>576</v>
      </c>
      <c r="J2547" s="352">
        <f t="shared" ca="1" si="158"/>
        <v>1.6046771494319668E-8</v>
      </c>
      <c r="K2547" s="353">
        <f t="array" aca="1" ref="K2547" ca="1">INDEX($B$3:$E$5837,MATCH(H2547&amp;I2547,$B$3:$B$5837&amp;$C$3:$C$5837,0),4)</f>
        <v>4</v>
      </c>
      <c r="L2547">
        <f t="shared" ca="1" si="159"/>
        <v>4</v>
      </c>
    </row>
    <row r="2548" spans="1:12">
      <c r="A2548" s="6" t="s">
        <v>108</v>
      </c>
      <c r="B2548">
        <v>311810</v>
      </c>
      <c r="C2548" s="350" t="s">
        <v>575</v>
      </c>
      <c r="D2548" s="351">
        <f t="shared" ca="1" si="156"/>
        <v>4.3561358451622979E-7</v>
      </c>
      <c r="E2548" s="375">
        <f t="shared" ca="1" si="157"/>
        <v>4</v>
      </c>
      <c r="G2548" s="6" t="s">
        <v>108</v>
      </c>
      <c r="H2548" t="s">
        <v>559</v>
      </c>
      <c r="I2548" t="s">
        <v>577</v>
      </c>
      <c r="J2548" s="352">
        <f t="shared" ca="1" si="158"/>
        <v>7.256016150640148E-10</v>
      </c>
      <c r="K2548" s="353">
        <f t="array" aca="1" ref="K2548" ca="1">INDEX($B$3:$E$5837,MATCH(H2548&amp;I2548,$B$3:$B$5837&amp;$C$3:$C$5837,0),4)</f>
        <v>4</v>
      </c>
      <c r="L2548">
        <f t="shared" ca="1" si="159"/>
        <v>4</v>
      </c>
    </row>
    <row r="2549" spans="1:12">
      <c r="A2549" s="6" t="s">
        <v>108</v>
      </c>
      <c r="B2549" t="s">
        <v>356</v>
      </c>
      <c r="C2549" s="350" t="s">
        <v>575</v>
      </c>
      <c r="D2549" s="351">
        <f t="shared" ca="1" si="156"/>
        <v>9.3786513905958285E-7</v>
      </c>
      <c r="E2549" s="375">
        <f t="shared" ca="1" si="157"/>
        <v>4</v>
      </c>
    </row>
    <row r="2550" spans="1:12">
      <c r="A2550" s="6" t="s">
        <v>108</v>
      </c>
      <c r="B2550">
        <v>311910</v>
      </c>
      <c r="C2550" s="350" t="s">
        <v>575</v>
      </c>
      <c r="D2550" s="351">
        <f t="shared" ca="1" si="156"/>
        <v>6.2848484864719044E-7</v>
      </c>
      <c r="E2550" s="375">
        <f t="shared" ca="1" si="157"/>
        <v>4</v>
      </c>
    </row>
    <row r="2551" spans="1:12">
      <c r="A2551" s="6" t="s">
        <v>108</v>
      </c>
      <c r="B2551">
        <v>311920</v>
      </c>
      <c r="C2551" s="350" t="s">
        <v>575</v>
      </c>
      <c r="D2551" s="351">
        <f t="shared" ca="1" si="156"/>
        <v>0</v>
      </c>
      <c r="E2551" s="375" t="str">
        <f t="shared" ca="1" si="157"/>
        <v/>
      </c>
      <c r="H2551" s="6"/>
    </row>
    <row r="2552" spans="1:12">
      <c r="A2552" s="6" t="s">
        <v>108</v>
      </c>
      <c r="B2552">
        <v>311930</v>
      </c>
      <c r="C2552" s="350" t="s">
        <v>575</v>
      </c>
      <c r="D2552" s="351">
        <f t="shared" ca="1" si="156"/>
        <v>0</v>
      </c>
      <c r="E2552" s="375" t="str">
        <f t="shared" ca="1" si="157"/>
        <v/>
      </c>
      <c r="H2552" s="6"/>
    </row>
    <row r="2553" spans="1:12">
      <c r="A2553" s="6" t="s">
        <v>108</v>
      </c>
      <c r="B2553">
        <v>311940</v>
      </c>
      <c r="C2553" s="350" t="s">
        <v>575</v>
      </c>
      <c r="D2553" s="351">
        <f t="shared" ca="1" si="156"/>
        <v>0</v>
      </c>
      <c r="E2553" s="375" t="str">
        <f t="shared" ca="1" si="157"/>
        <v/>
      </c>
      <c r="H2553" s="6"/>
    </row>
    <row r="2554" spans="1:12">
      <c r="A2554" s="6" t="s">
        <v>108</v>
      </c>
      <c r="B2554">
        <v>311990</v>
      </c>
      <c r="C2554" s="350" t="s">
        <v>575</v>
      </c>
      <c r="D2554" s="351">
        <f t="shared" ca="1" si="156"/>
        <v>2.649406161346324E-8</v>
      </c>
      <c r="E2554" s="375">
        <f t="shared" ca="1" si="157"/>
        <v>4</v>
      </c>
      <c r="H2554" s="6"/>
    </row>
    <row r="2555" spans="1:12">
      <c r="A2555" s="6" t="s">
        <v>108</v>
      </c>
      <c r="B2555">
        <v>312110</v>
      </c>
      <c r="C2555" s="350" t="s">
        <v>575</v>
      </c>
      <c r="D2555" s="351">
        <f t="shared" ca="1" si="156"/>
        <v>9.0585410413769901E-7</v>
      </c>
      <c r="E2555" s="375">
        <f t="shared" ca="1" si="157"/>
        <v>4</v>
      </c>
      <c r="H2555" s="6"/>
    </row>
    <row r="2556" spans="1:12">
      <c r="A2556" s="6" t="s">
        <v>108</v>
      </c>
      <c r="B2556">
        <v>312120</v>
      </c>
      <c r="C2556" s="350" t="s">
        <v>575</v>
      </c>
      <c r="D2556" s="351">
        <f t="shared" ca="1" si="156"/>
        <v>4.714138045575391E-7</v>
      </c>
      <c r="E2556" s="375">
        <f t="shared" ca="1" si="157"/>
        <v>4</v>
      </c>
      <c r="H2556" s="6"/>
    </row>
    <row r="2557" spans="1:12">
      <c r="A2557" s="6" t="s">
        <v>108</v>
      </c>
      <c r="B2557">
        <v>312130</v>
      </c>
      <c r="C2557" s="350" t="s">
        <v>575</v>
      </c>
      <c r="D2557" s="351">
        <f t="shared" ca="1" si="156"/>
        <v>0</v>
      </c>
      <c r="E2557" s="375" t="str">
        <f t="shared" ca="1" si="157"/>
        <v/>
      </c>
      <c r="H2557" s="6"/>
    </row>
    <row r="2558" spans="1:12">
      <c r="A2558" s="6" t="s">
        <v>108</v>
      </c>
      <c r="B2558">
        <v>312140</v>
      </c>
      <c r="C2558" s="350" t="s">
        <v>575</v>
      </c>
      <c r="D2558" s="351">
        <f t="shared" ca="1" si="156"/>
        <v>0</v>
      </c>
      <c r="E2558" s="375" t="str">
        <f t="shared" ca="1" si="157"/>
        <v/>
      </c>
      <c r="H2558" s="6"/>
    </row>
    <row r="2559" spans="1:12">
      <c r="A2559" s="6" t="s">
        <v>108</v>
      </c>
      <c r="B2559">
        <v>312200</v>
      </c>
      <c r="C2559" s="350" t="s">
        <v>575</v>
      </c>
      <c r="D2559" s="351">
        <f t="shared" ca="1" si="156"/>
        <v>1.1835474031267442E-7</v>
      </c>
      <c r="E2559" s="375">
        <f t="shared" ca="1" si="157"/>
        <v>4</v>
      </c>
      <c r="H2559" s="6"/>
    </row>
    <row r="2560" spans="1:12">
      <c r="A2560" s="6" t="s">
        <v>108</v>
      </c>
      <c r="B2560">
        <v>313100</v>
      </c>
      <c r="C2560" s="350" t="s">
        <v>575</v>
      </c>
      <c r="D2560" s="351">
        <f t="shared" ca="1" si="156"/>
        <v>0</v>
      </c>
      <c r="E2560" s="375" t="str">
        <f t="shared" ca="1" si="157"/>
        <v/>
      </c>
      <c r="H2560" s="6"/>
    </row>
    <row r="2561" spans="1:8">
      <c r="A2561" s="6" t="s">
        <v>108</v>
      </c>
      <c r="B2561">
        <v>313200</v>
      </c>
      <c r="C2561" s="350" t="s">
        <v>575</v>
      </c>
      <c r="D2561" s="351">
        <f t="shared" ca="1" si="156"/>
        <v>0</v>
      </c>
      <c r="E2561" s="375" t="str">
        <f t="shared" ca="1" si="157"/>
        <v/>
      </c>
      <c r="H2561" s="6"/>
    </row>
    <row r="2562" spans="1:8">
      <c r="A2562" s="6" t="s">
        <v>108</v>
      </c>
      <c r="B2562">
        <v>313300</v>
      </c>
      <c r="C2562" s="350" t="s">
        <v>575</v>
      </c>
      <c r="D2562" s="351">
        <f t="shared" ca="1" si="156"/>
        <v>0</v>
      </c>
      <c r="E2562" s="375" t="str">
        <f t="shared" ca="1" si="157"/>
        <v/>
      </c>
      <c r="H2562" s="6"/>
    </row>
    <row r="2563" spans="1:8">
      <c r="A2563" s="6" t="s">
        <v>108</v>
      </c>
      <c r="B2563">
        <v>314110</v>
      </c>
      <c r="C2563" s="350" t="s">
        <v>575</v>
      </c>
      <c r="D2563" s="351">
        <f t="shared" ref="D2563:D2626" ca="1" si="160">OFFSET(matrix1,MOD(ROW()-ROW($D$3),ROWS(matrix1)),TRUNC((ROW()-ROW($D$3))/ROWS(matrix1)),1,1)</f>
        <v>5.4795369861946002E-7</v>
      </c>
      <c r="E2563" s="375">
        <f t="shared" ref="E2563:E2626" ca="1" si="161">OFFSET(matrix4,MOD(ROW()-ROW($E$3),ROWS(matrix4)),TRUNC((ROW()-ROW($E$3))/ROWS(matrix4)),1,1)</f>
        <v>4</v>
      </c>
      <c r="H2563" s="6"/>
    </row>
    <row r="2564" spans="1:8">
      <c r="A2564" s="6" t="s">
        <v>108</v>
      </c>
      <c r="B2564">
        <v>314120</v>
      </c>
      <c r="C2564" s="350" t="s">
        <v>575</v>
      </c>
      <c r="D2564" s="351">
        <f t="shared" ca="1" si="160"/>
        <v>0</v>
      </c>
      <c r="E2564" s="375" t="str">
        <f t="shared" ca="1" si="161"/>
        <v/>
      </c>
      <c r="H2564" s="6"/>
    </row>
    <row r="2565" spans="1:8">
      <c r="A2565" s="6" t="s">
        <v>108</v>
      </c>
      <c r="B2565">
        <v>314900</v>
      </c>
      <c r="C2565" s="350" t="s">
        <v>575</v>
      </c>
      <c r="D2565" s="351">
        <f t="shared" ca="1" si="160"/>
        <v>0</v>
      </c>
      <c r="E2565" s="375" t="str">
        <f t="shared" ca="1" si="161"/>
        <v/>
      </c>
    </row>
    <row r="2566" spans="1:8">
      <c r="A2566" s="6" t="s">
        <v>108</v>
      </c>
      <c r="B2566">
        <v>315000</v>
      </c>
      <c r="C2566" s="350" t="s">
        <v>575</v>
      </c>
      <c r="D2566" s="351">
        <f t="shared" ca="1" si="160"/>
        <v>3.1944296715617142E-9</v>
      </c>
      <c r="E2566" s="375">
        <f t="shared" ca="1" si="161"/>
        <v>4</v>
      </c>
    </row>
    <row r="2567" spans="1:8">
      <c r="A2567" s="6" t="s">
        <v>108</v>
      </c>
      <c r="B2567">
        <v>316000</v>
      </c>
      <c r="C2567" s="350" t="s">
        <v>575</v>
      </c>
      <c r="D2567" s="351">
        <f t="shared" ca="1" si="160"/>
        <v>2.0549100019443887E-7</v>
      </c>
      <c r="E2567" s="375">
        <f t="shared" ca="1" si="161"/>
        <v>4</v>
      </c>
      <c r="H2567" s="6"/>
    </row>
    <row r="2568" spans="1:8">
      <c r="A2568" s="6" t="s">
        <v>108</v>
      </c>
      <c r="B2568">
        <v>322110</v>
      </c>
      <c r="C2568" s="350" t="s">
        <v>575</v>
      </c>
      <c r="D2568" s="351">
        <f t="shared" ca="1" si="160"/>
        <v>0</v>
      </c>
      <c r="E2568" s="375" t="str">
        <f t="shared" ca="1" si="161"/>
        <v/>
      </c>
      <c r="H2568" s="6"/>
    </row>
    <row r="2569" spans="1:8">
      <c r="A2569" s="6" t="s">
        <v>108</v>
      </c>
      <c r="B2569">
        <v>322120</v>
      </c>
      <c r="C2569" s="350" t="s">
        <v>575</v>
      </c>
      <c r="D2569" s="351">
        <f t="shared" ca="1" si="160"/>
        <v>1.9800930673558992E-8</v>
      </c>
      <c r="E2569" s="375">
        <f t="shared" ca="1" si="161"/>
        <v>4</v>
      </c>
      <c r="H2569" s="6"/>
    </row>
    <row r="2570" spans="1:8">
      <c r="A2570" s="6" t="s">
        <v>108</v>
      </c>
      <c r="B2570">
        <v>322130</v>
      </c>
      <c r="C2570" s="350" t="s">
        <v>575</v>
      </c>
      <c r="D2570" s="351">
        <f t="shared" ca="1" si="160"/>
        <v>1.9568717772447994E-8</v>
      </c>
      <c r="E2570" s="375">
        <f t="shared" ca="1" si="161"/>
        <v>4</v>
      </c>
      <c r="H2570" s="6"/>
    </row>
    <row r="2571" spans="1:8">
      <c r="A2571" s="6" t="s">
        <v>108</v>
      </c>
      <c r="B2571">
        <v>322210</v>
      </c>
      <c r="C2571" s="350" t="s">
        <v>575</v>
      </c>
      <c r="D2571" s="351">
        <f t="shared" ca="1" si="160"/>
        <v>9.2607240463631094E-8</v>
      </c>
      <c r="E2571" s="375">
        <f t="shared" ca="1" si="161"/>
        <v>4</v>
      </c>
      <c r="H2571" s="6"/>
    </row>
    <row r="2572" spans="1:8">
      <c r="A2572" s="6" t="s">
        <v>108</v>
      </c>
      <c r="B2572">
        <v>322220</v>
      </c>
      <c r="C2572" s="350" t="s">
        <v>575</v>
      </c>
      <c r="D2572" s="351">
        <f t="shared" ca="1" si="160"/>
        <v>0</v>
      </c>
      <c r="E2572" s="375" t="str">
        <f t="shared" ca="1" si="161"/>
        <v/>
      </c>
      <c r="H2572" s="6"/>
    </row>
    <row r="2573" spans="1:8">
      <c r="A2573" s="6" t="s">
        <v>108</v>
      </c>
      <c r="B2573">
        <v>322230</v>
      </c>
      <c r="C2573" s="350" t="s">
        <v>575</v>
      </c>
      <c r="D2573" s="351">
        <f t="shared" ca="1" si="160"/>
        <v>0</v>
      </c>
      <c r="E2573" s="375" t="str">
        <f t="shared" ca="1" si="161"/>
        <v/>
      </c>
      <c r="H2573" s="6"/>
    </row>
    <row r="2574" spans="1:8">
      <c r="A2574" s="6" t="s">
        <v>108</v>
      </c>
      <c r="B2574">
        <v>322291</v>
      </c>
      <c r="C2574" s="350" t="s">
        <v>575</v>
      </c>
      <c r="D2574" s="351">
        <f t="shared" ca="1" si="160"/>
        <v>0</v>
      </c>
      <c r="E2574" s="375" t="str">
        <f t="shared" ca="1" si="161"/>
        <v/>
      </c>
      <c r="H2574" s="6"/>
    </row>
    <row r="2575" spans="1:8">
      <c r="A2575" s="6" t="s">
        <v>108</v>
      </c>
      <c r="B2575">
        <v>322299</v>
      </c>
      <c r="C2575" s="350" t="s">
        <v>575</v>
      </c>
      <c r="D2575" s="351">
        <f t="shared" ca="1" si="160"/>
        <v>0</v>
      </c>
      <c r="E2575" s="375" t="str">
        <f t="shared" ca="1" si="161"/>
        <v/>
      </c>
      <c r="H2575" s="6"/>
    </row>
    <row r="2576" spans="1:8">
      <c r="A2576" s="6" t="s">
        <v>108</v>
      </c>
      <c r="B2576">
        <v>323110</v>
      </c>
      <c r="C2576" s="350" t="s">
        <v>575</v>
      </c>
      <c r="D2576" s="351">
        <f t="shared" ca="1" si="160"/>
        <v>2.5934107030499178E-8</v>
      </c>
      <c r="E2576" s="375">
        <f t="shared" ca="1" si="161"/>
        <v>4</v>
      </c>
      <c r="H2576" s="6"/>
    </row>
    <row r="2577" spans="1:8">
      <c r="A2577" s="6" t="s">
        <v>108</v>
      </c>
      <c r="B2577">
        <v>323120</v>
      </c>
      <c r="C2577" s="350" t="s">
        <v>575</v>
      </c>
      <c r="D2577" s="351">
        <f t="shared" ca="1" si="160"/>
        <v>8.9059783360506062E-8</v>
      </c>
      <c r="E2577" s="375">
        <f t="shared" ca="1" si="161"/>
        <v>4</v>
      </c>
      <c r="H2577" s="6"/>
    </row>
    <row r="2578" spans="1:8">
      <c r="A2578" s="6" t="s">
        <v>108</v>
      </c>
      <c r="B2578">
        <v>324110</v>
      </c>
      <c r="C2578" s="350" t="s">
        <v>575</v>
      </c>
      <c r="D2578" s="351">
        <f t="shared" ca="1" si="160"/>
        <v>1.750451285993973E-9</v>
      </c>
      <c r="E2578" s="375">
        <f t="shared" ca="1" si="161"/>
        <v>4</v>
      </c>
      <c r="H2578" s="6"/>
    </row>
    <row r="2579" spans="1:8">
      <c r="A2579" s="6" t="s">
        <v>108</v>
      </c>
      <c r="B2579">
        <v>324121</v>
      </c>
      <c r="C2579" s="350" t="s">
        <v>575</v>
      </c>
      <c r="D2579" s="351">
        <f t="shared" ca="1" si="160"/>
        <v>4.079040529592939E-7</v>
      </c>
      <c r="E2579" s="375">
        <f t="shared" ca="1" si="161"/>
        <v>4</v>
      </c>
    </row>
    <row r="2580" spans="1:8">
      <c r="A2580" s="6" t="s">
        <v>108</v>
      </c>
      <c r="B2580">
        <v>324122</v>
      </c>
      <c r="C2580" s="350" t="s">
        <v>575</v>
      </c>
      <c r="D2580" s="351">
        <f t="shared" ca="1" si="160"/>
        <v>0</v>
      </c>
      <c r="E2580" s="375" t="str">
        <f t="shared" ca="1" si="161"/>
        <v/>
      </c>
    </row>
    <row r="2581" spans="1:8">
      <c r="A2581" s="6" t="s">
        <v>108</v>
      </c>
      <c r="B2581">
        <v>324190</v>
      </c>
      <c r="C2581" s="350" t="s">
        <v>575</v>
      </c>
      <c r="D2581" s="351">
        <f t="shared" ca="1" si="160"/>
        <v>3.7695028737327811E-8</v>
      </c>
      <c r="E2581" s="375">
        <f t="shared" ca="1" si="161"/>
        <v>4</v>
      </c>
      <c r="H2581" s="6"/>
    </row>
    <row r="2582" spans="1:8">
      <c r="A2582" s="6" t="s">
        <v>108</v>
      </c>
      <c r="B2582">
        <v>325110</v>
      </c>
      <c r="C2582" s="350" t="s">
        <v>575</v>
      </c>
      <c r="D2582" s="351">
        <f t="shared" ca="1" si="160"/>
        <v>1.2996798901741324E-8</v>
      </c>
      <c r="E2582" s="375">
        <f t="shared" ca="1" si="161"/>
        <v>4</v>
      </c>
      <c r="H2582" s="6"/>
    </row>
    <row r="2583" spans="1:8">
      <c r="A2583" s="6" t="s">
        <v>108</v>
      </c>
      <c r="B2583">
        <v>325120</v>
      </c>
      <c r="C2583" s="350" t="s">
        <v>575</v>
      </c>
      <c r="D2583" s="351">
        <f t="shared" ca="1" si="160"/>
        <v>0</v>
      </c>
      <c r="E2583" s="375" t="str">
        <f t="shared" ca="1" si="161"/>
        <v/>
      </c>
      <c r="H2583" s="6"/>
    </row>
    <row r="2584" spans="1:8">
      <c r="A2584" s="6" t="s">
        <v>108</v>
      </c>
      <c r="B2584">
        <v>325130</v>
      </c>
      <c r="C2584" s="350" t="s">
        <v>575</v>
      </c>
      <c r="D2584" s="351">
        <f t="shared" ca="1" si="160"/>
        <v>0</v>
      </c>
      <c r="E2584" s="375" t="str">
        <f t="shared" ca="1" si="161"/>
        <v/>
      </c>
      <c r="H2584" s="6"/>
    </row>
    <row r="2585" spans="1:8">
      <c r="A2585" s="6" t="s">
        <v>108</v>
      </c>
      <c r="B2585">
        <v>325180</v>
      </c>
      <c r="C2585" s="350" t="s">
        <v>575</v>
      </c>
      <c r="D2585" s="351">
        <f t="shared" ca="1" si="160"/>
        <v>3.3051648353903975E-8</v>
      </c>
      <c r="E2585" s="375">
        <f t="shared" ca="1" si="161"/>
        <v>4</v>
      </c>
      <c r="H2585" s="6"/>
    </row>
    <row r="2586" spans="1:8">
      <c r="A2586" s="6" t="s">
        <v>108</v>
      </c>
      <c r="B2586">
        <v>325190</v>
      </c>
      <c r="C2586" s="350" t="s">
        <v>575</v>
      </c>
      <c r="D2586" s="351">
        <f t="shared" ca="1" si="160"/>
        <v>2.6538784657547175E-8</v>
      </c>
      <c r="E2586" s="375">
        <f t="shared" ca="1" si="161"/>
        <v>4</v>
      </c>
      <c r="H2586" s="6"/>
    </row>
    <row r="2587" spans="1:8">
      <c r="A2587" s="6" t="s">
        <v>108</v>
      </c>
      <c r="B2587">
        <v>325211</v>
      </c>
      <c r="C2587" s="350" t="s">
        <v>575</v>
      </c>
      <c r="D2587" s="351">
        <f t="shared" ca="1" si="160"/>
        <v>4.6977700410609388E-8</v>
      </c>
      <c r="E2587" s="375">
        <f t="shared" ca="1" si="161"/>
        <v>4</v>
      </c>
    </row>
    <row r="2588" spans="1:8">
      <c r="A2588" s="6" t="s">
        <v>108</v>
      </c>
      <c r="B2588" t="s">
        <v>396</v>
      </c>
      <c r="C2588" s="350" t="s">
        <v>575</v>
      </c>
      <c r="D2588" s="351">
        <f t="shared" ca="1" si="160"/>
        <v>0</v>
      </c>
      <c r="E2588" s="375" t="str">
        <f t="shared" ca="1" si="161"/>
        <v/>
      </c>
    </row>
    <row r="2589" spans="1:8">
      <c r="A2589" s="6" t="s">
        <v>108</v>
      </c>
      <c r="B2589">
        <v>325310</v>
      </c>
      <c r="C2589" s="350" t="s">
        <v>575</v>
      </c>
      <c r="D2589" s="351">
        <f t="shared" ca="1" si="160"/>
        <v>5.6459395217681061E-8</v>
      </c>
      <c r="E2589" s="375">
        <f t="shared" ca="1" si="161"/>
        <v>4</v>
      </c>
      <c r="H2589" s="6"/>
    </row>
    <row r="2590" spans="1:8">
      <c r="A2590" s="6" t="s">
        <v>108</v>
      </c>
      <c r="B2590">
        <v>325320</v>
      </c>
      <c r="C2590" s="350" t="s">
        <v>575</v>
      </c>
      <c r="D2590" s="351">
        <f t="shared" ca="1" si="160"/>
        <v>7.949007914577952E-8</v>
      </c>
      <c r="E2590" s="375">
        <f t="shared" ca="1" si="161"/>
        <v>4</v>
      </c>
      <c r="H2590" s="6"/>
    </row>
    <row r="2591" spans="1:8">
      <c r="A2591" s="6" t="s">
        <v>108</v>
      </c>
      <c r="B2591">
        <v>325411</v>
      </c>
      <c r="C2591" s="350" t="s">
        <v>575</v>
      </c>
      <c r="D2591" s="351">
        <f t="shared" ca="1" si="160"/>
        <v>9.5428485356225342E-8</v>
      </c>
      <c r="E2591" s="375">
        <f t="shared" ca="1" si="161"/>
        <v>4</v>
      </c>
      <c r="H2591" s="6"/>
    </row>
    <row r="2592" spans="1:8">
      <c r="A2592" s="6" t="s">
        <v>108</v>
      </c>
      <c r="B2592">
        <v>325412</v>
      </c>
      <c r="C2592" s="350" t="s">
        <v>575</v>
      </c>
      <c r="D2592" s="351">
        <f t="shared" ca="1" si="160"/>
        <v>9.1331504664513045E-8</v>
      </c>
      <c r="E2592" s="375">
        <f t="shared" ca="1" si="161"/>
        <v>4</v>
      </c>
      <c r="H2592" s="6"/>
    </row>
    <row r="2593" spans="1:8">
      <c r="A2593" s="6" t="s">
        <v>108</v>
      </c>
      <c r="B2593">
        <v>325413</v>
      </c>
      <c r="C2593" s="350" t="s">
        <v>575</v>
      </c>
      <c r="D2593" s="351">
        <f t="shared" ca="1" si="160"/>
        <v>1.431127141357146E-7</v>
      </c>
      <c r="E2593" s="375">
        <f t="shared" ca="1" si="161"/>
        <v>4</v>
      </c>
      <c r="H2593" s="6"/>
    </row>
    <row r="2594" spans="1:8">
      <c r="A2594" s="6" t="s">
        <v>108</v>
      </c>
      <c r="B2594">
        <v>325414</v>
      </c>
      <c r="C2594" s="350" t="s">
        <v>575</v>
      </c>
      <c r="D2594" s="351">
        <f t="shared" ca="1" si="160"/>
        <v>6.2331070115063411E-8</v>
      </c>
      <c r="E2594" s="375">
        <f t="shared" ca="1" si="161"/>
        <v>4</v>
      </c>
      <c r="H2594" s="6"/>
    </row>
    <row r="2595" spans="1:8">
      <c r="A2595" s="6" t="s">
        <v>108</v>
      </c>
      <c r="B2595">
        <v>325510</v>
      </c>
      <c r="C2595" s="350" t="s">
        <v>575</v>
      </c>
      <c r="D2595" s="351">
        <f t="shared" ca="1" si="160"/>
        <v>2.3290165994835242E-8</v>
      </c>
      <c r="E2595" s="375">
        <f t="shared" ca="1" si="161"/>
        <v>4</v>
      </c>
    </row>
    <row r="2596" spans="1:8">
      <c r="A2596" s="6" t="s">
        <v>108</v>
      </c>
      <c r="B2596">
        <v>325520</v>
      </c>
      <c r="C2596" s="350" t="s">
        <v>575</v>
      </c>
      <c r="D2596" s="351">
        <f t="shared" ca="1" si="160"/>
        <v>5.7262624141281637E-7</v>
      </c>
      <c r="E2596" s="375">
        <f t="shared" ca="1" si="161"/>
        <v>4</v>
      </c>
    </row>
    <row r="2597" spans="1:8">
      <c r="A2597" s="6" t="s">
        <v>108</v>
      </c>
      <c r="B2597">
        <v>325610</v>
      </c>
      <c r="C2597" s="350" t="s">
        <v>575</v>
      </c>
      <c r="D2597" s="351">
        <f t="shared" ca="1" si="160"/>
        <v>6.3489403708630262E-7</v>
      </c>
      <c r="E2597" s="375">
        <f t="shared" ca="1" si="161"/>
        <v>4</v>
      </c>
      <c r="H2597" s="6"/>
    </row>
    <row r="2598" spans="1:8">
      <c r="A2598" s="6" t="s">
        <v>108</v>
      </c>
      <c r="B2598">
        <v>325620</v>
      </c>
      <c r="C2598" s="350" t="s">
        <v>575</v>
      </c>
      <c r="D2598" s="351">
        <f t="shared" ca="1" si="160"/>
        <v>3.3712681320982052E-7</v>
      </c>
      <c r="E2598" s="375">
        <f t="shared" ca="1" si="161"/>
        <v>4</v>
      </c>
      <c r="H2598" s="6"/>
    </row>
    <row r="2599" spans="1:8">
      <c r="A2599" s="6" t="s">
        <v>108</v>
      </c>
      <c r="B2599">
        <v>325910</v>
      </c>
      <c r="C2599" s="350" t="s">
        <v>575</v>
      </c>
      <c r="D2599" s="351">
        <f t="shared" ca="1" si="160"/>
        <v>0</v>
      </c>
      <c r="E2599" s="375" t="str">
        <f t="shared" ca="1" si="161"/>
        <v/>
      </c>
      <c r="H2599" s="6"/>
    </row>
    <row r="2600" spans="1:8">
      <c r="A2600" s="6" t="s">
        <v>108</v>
      </c>
      <c r="B2600" t="s">
        <v>409</v>
      </c>
      <c r="C2600" s="350" t="s">
        <v>575</v>
      </c>
      <c r="D2600" s="351">
        <f t="shared" ca="1" si="160"/>
        <v>2.3508550429204055E-6</v>
      </c>
      <c r="E2600" s="375">
        <f t="shared" ca="1" si="161"/>
        <v>4</v>
      </c>
      <c r="H2600" s="6"/>
    </row>
    <row r="2601" spans="1:8">
      <c r="A2601" s="6" t="s">
        <v>108</v>
      </c>
      <c r="B2601">
        <v>326110</v>
      </c>
      <c r="C2601" s="350" t="s">
        <v>575</v>
      </c>
      <c r="D2601" s="351">
        <f t="shared" ca="1" si="160"/>
        <v>1.8995261146373667E-7</v>
      </c>
      <c r="E2601" s="375">
        <f t="shared" ca="1" si="161"/>
        <v>4</v>
      </c>
      <c r="H2601" s="6"/>
    </row>
    <row r="2602" spans="1:8">
      <c r="A2602" s="6" t="s">
        <v>108</v>
      </c>
      <c r="B2602">
        <v>326120</v>
      </c>
      <c r="C2602" s="350" t="s">
        <v>575</v>
      </c>
      <c r="D2602" s="351">
        <f t="shared" ca="1" si="160"/>
        <v>0</v>
      </c>
      <c r="E2602" s="375" t="str">
        <f t="shared" ca="1" si="161"/>
        <v/>
      </c>
      <c r="H2602" s="6"/>
    </row>
    <row r="2603" spans="1:8">
      <c r="A2603" s="6" t="s">
        <v>108</v>
      </c>
      <c r="B2603">
        <v>326130</v>
      </c>
      <c r="C2603" s="350" t="s">
        <v>575</v>
      </c>
      <c r="D2603" s="351">
        <f t="shared" ca="1" si="160"/>
        <v>0</v>
      </c>
      <c r="E2603" s="375" t="str">
        <f t="shared" ca="1" si="161"/>
        <v/>
      </c>
    </row>
    <row r="2604" spans="1:8">
      <c r="A2604" s="6" t="s">
        <v>108</v>
      </c>
      <c r="B2604">
        <v>326140</v>
      </c>
      <c r="C2604" s="350" t="s">
        <v>575</v>
      </c>
      <c r="D2604" s="351">
        <f t="shared" ca="1" si="160"/>
        <v>3.8985626224869381E-7</v>
      </c>
      <c r="E2604" s="375">
        <f t="shared" ca="1" si="161"/>
        <v>4</v>
      </c>
    </row>
    <row r="2605" spans="1:8">
      <c r="A2605" s="6" t="s">
        <v>108</v>
      </c>
      <c r="B2605">
        <v>326150</v>
      </c>
      <c r="C2605" s="350" t="s">
        <v>575</v>
      </c>
      <c r="D2605" s="351">
        <f t="shared" ca="1" si="160"/>
        <v>1.6210170255856311E-5</v>
      </c>
      <c r="E2605" s="375">
        <f t="shared" ca="1" si="161"/>
        <v>4</v>
      </c>
      <c r="H2605" s="6"/>
    </row>
    <row r="2606" spans="1:8">
      <c r="A2606" s="6" t="s">
        <v>108</v>
      </c>
      <c r="B2606">
        <v>326160</v>
      </c>
      <c r="C2606" s="350" t="s">
        <v>575</v>
      </c>
      <c r="D2606" s="351">
        <f t="shared" ca="1" si="160"/>
        <v>3.3524851085697164E-7</v>
      </c>
      <c r="E2606" s="375">
        <f t="shared" ca="1" si="161"/>
        <v>4</v>
      </c>
      <c r="H2606" s="6"/>
    </row>
    <row r="2607" spans="1:8">
      <c r="A2607" s="6" t="s">
        <v>108</v>
      </c>
      <c r="B2607">
        <v>326190</v>
      </c>
      <c r="C2607" s="350" t="s">
        <v>575</v>
      </c>
      <c r="D2607" s="351">
        <f t="shared" ca="1" si="160"/>
        <v>4.4330051590593209E-7</v>
      </c>
      <c r="E2607" s="375">
        <f t="shared" ca="1" si="161"/>
        <v>4</v>
      </c>
      <c r="H2607" s="6"/>
    </row>
    <row r="2608" spans="1:8">
      <c r="A2608" s="6" t="s">
        <v>108</v>
      </c>
      <c r="B2608">
        <v>326210</v>
      </c>
      <c r="C2608" s="350" t="s">
        <v>575</v>
      </c>
      <c r="D2608" s="351">
        <f t="shared" ca="1" si="160"/>
        <v>7.9902566632459806E-8</v>
      </c>
      <c r="E2608" s="375">
        <f t="shared" ca="1" si="161"/>
        <v>4</v>
      </c>
      <c r="H2608" s="6"/>
    </row>
    <row r="2609" spans="1:8">
      <c r="A2609" s="6" t="s">
        <v>108</v>
      </c>
      <c r="B2609">
        <v>326220</v>
      </c>
      <c r="C2609" s="350" t="s">
        <v>575</v>
      </c>
      <c r="D2609" s="351">
        <f t="shared" ca="1" si="160"/>
        <v>0</v>
      </c>
      <c r="E2609" s="375" t="str">
        <f t="shared" ca="1" si="161"/>
        <v/>
      </c>
      <c r="H2609" s="6"/>
    </row>
    <row r="2610" spans="1:8">
      <c r="A2610" s="6" t="s">
        <v>108</v>
      </c>
      <c r="B2610">
        <v>326290</v>
      </c>
      <c r="C2610" s="350" t="s">
        <v>575</v>
      </c>
      <c r="D2610" s="351">
        <f t="shared" ca="1" si="160"/>
        <v>3.2122420037783343E-8</v>
      </c>
      <c r="E2610" s="375">
        <f t="shared" ca="1" si="161"/>
        <v>4</v>
      </c>
      <c r="H2610" s="6"/>
    </row>
    <row r="2611" spans="1:8">
      <c r="A2611" s="6" t="s">
        <v>108</v>
      </c>
      <c r="B2611">
        <v>420000</v>
      </c>
      <c r="C2611" s="350" t="s">
        <v>575</v>
      </c>
      <c r="D2611" s="351">
        <f t="shared" ca="1" si="160"/>
        <v>1.7297643498505076E-7</v>
      </c>
      <c r="E2611" s="375">
        <f t="shared" ca="1" si="161"/>
        <v>4</v>
      </c>
    </row>
    <row r="2612" spans="1:8">
      <c r="A2612" s="6" t="s">
        <v>108</v>
      </c>
      <c r="B2612">
        <v>441000</v>
      </c>
      <c r="C2612" s="350" t="s">
        <v>575</v>
      </c>
      <c r="D2612" s="351">
        <f t="shared" ca="1" si="160"/>
        <v>6.2581759502445992E-8</v>
      </c>
      <c r="E2612" s="375">
        <f t="shared" ca="1" si="161"/>
        <v>4</v>
      </c>
    </row>
    <row r="2613" spans="1:8">
      <c r="A2613" s="6" t="s">
        <v>108</v>
      </c>
      <c r="B2613">
        <v>445000</v>
      </c>
      <c r="C2613" s="350" t="s">
        <v>575</v>
      </c>
      <c r="D2613" s="351">
        <f t="shared" ca="1" si="160"/>
        <v>2.0269831727385252E-7</v>
      </c>
      <c r="E2613" s="375">
        <f t="shared" ca="1" si="161"/>
        <v>4</v>
      </c>
      <c r="H2613" s="6"/>
    </row>
    <row r="2614" spans="1:8">
      <c r="A2614" s="6" t="s">
        <v>108</v>
      </c>
      <c r="B2614">
        <v>452000</v>
      </c>
      <c r="C2614" s="350" t="s">
        <v>575</v>
      </c>
      <c r="D2614" s="351">
        <f t="shared" ca="1" si="160"/>
        <v>5.6328401436178576E-8</v>
      </c>
      <c r="E2614" s="375">
        <f t="shared" ca="1" si="161"/>
        <v>4</v>
      </c>
      <c r="H2614" s="6"/>
    </row>
    <row r="2615" spans="1:8">
      <c r="A2615" s="6" t="s">
        <v>108</v>
      </c>
      <c r="B2615" t="s">
        <v>425</v>
      </c>
      <c r="C2615" s="350" t="s">
        <v>575</v>
      </c>
      <c r="D2615" s="351">
        <f t="shared" ca="1" si="160"/>
        <v>1.4644566556834139E-7</v>
      </c>
      <c r="E2615" s="375">
        <f t="shared" ca="1" si="161"/>
        <v>4</v>
      </c>
      <c r="H2615" s="6"/>
    </row>
    <row r="2616" spans="1:8">
      <c r="A2616" s="6" t="s">
        <v>108</v>
      </c>
      <c r="B2616">
        <v>481000</v>
      </c>
      <c r="C2616" s="350" t="s">
        <v>575</v>
      </c>
      <c r="D2616" s="351">
        <f t="shared" ca="1" si="160"/>
        <v>0</v>
      </c>
      <c r="E2616" s="375" t="str">
        <f t="shared" ca="1" si="161"/>
        <v/>
      </c>
      <c r="H2616" s="6"/>
    </row>
    <row r="2617" spans="1:8">
      <c r="A2617" s="6" t="s">
        <v>108</v>
      </c>
      <c r="B2617">
        <v>482000</v>
      </c>
      <c r="C2617" s="350" t="s">
        <v>575</v>
      </c>
      <c r="D2617" s="351">
        <f t="shared" ca="1" si="160"/>
        <v>4.4906749464064602E-6</v>
      </c>
      <c r="E2617" s="375">
        <f t="shared" ca="1" si="161"/>
        <v>4</v>
      </c>
      <c r="H2617" s="6"/>
    </row>
    <row r="2618" spans="1:8">
      <c r="A2618" s="6" t="s">
        <v>108</v>
      </c>
      <c r="B2618">
        <v>483000</v>
      </c>
      <c r="C2618" s="350" t="s">
        <v>575</v>
      </c>
      <c r="D2618" s="351">
        <f t="shared" ca="1" si="160"/>
        <v>0</v>
      </c>
      <c r="E2618" s="375" t="str">
        <f t="shared" ca="1" si="161"/>
        <v/>
      </c>
      <c r="H2618" s="6"/>
    </row>
    <row r="2619" spans="1:8">
      <c r="A2619" s="6" t="s">
        <v>108</v>
      </c>
      <c r="B2619">
        <v>484000</v>
      </c>
      <c r="C2619" s="350" t="s">
        <v>575</v>
      </c>
      <c r="D2619" s="351">
        <f t="shared" ca="1" si="160"/>
        <v>2.6484693441976309E-6</v>
      </c>
      <c r="E2619" s="375">
        <f t="shared" ca="1" si="161"/>
        <v>4</v>
      </c>
    </row>
    <row r="2620" spans="1:8">
      <c r="A2620" s="6" t="s">
        <v>108</v>
      </c>
      <c r="B2620">
        <v>485000</v>
      </c>
      <c r="C2620" s="350" t="s">
        <v>575</v>
      </c>
      <c r="D2620" s="351">
        <f t="shared" ca="1" si="160"/>
        <v>3.1017371927047989E-6</v>
      </c>
      <c r="E2620" s="375">
        <f t="shared" ca="1" si="161"/>
        <v>4</v>
      </c>
    </row>
    <row r="2621" spans="1:8">
      <c r="A2621" s="6" t="s">
        <v>108</v>
      </c>
      <c r="B2621">
        <v>486000</v>
      </c>
      <c r="C2621" s="350" t="s">
        <v>575</v>
      </c>
      <c r="D2621" s="351">
        <f t="shared" ca="1" si="160"/>
        <v>5.4859312396104251E-6</v>
      </c>
      <c r="E2621" s="375">
        <f t="shared" ca="1" si="161"/>
        <v>4</v>
      </c>
      <c r="H2621" s="6"/>
    </row>
    <row r="2622" spans="1:8">
      <c r="A2622" s="6" t="s">
        <v>108</v>
      </c>
      <c r="B2622" t="s">
        <v>433</v>
      </c>
      <c r="C2622" s="350" t="s">
        <v>575</v>
      </c>
      <c r="D2622" s="351">
        <f t="shared" ca="1" si="160"/>
        <v>8.2424916128040701E-8</v>
      </c>
      <c r="E2622" s="375">
        <f t="shared" ca="1" si="161"/>
        <v>4</v>
      </c>
      <c r="H2622" s="6"/>
    </row>
    <row r="2623" spans="1:8">
      <c r="A2623" s="6" t="s">
        <v>108</v>
      </c>
      <c r="B2623">
        <v>492000</v>
      </c>
      <c r="C2623" s="350" t="s">
        <v>575</v>
      </c>
      <c r="D2623" s="351">
        <f t="shared" ca="1" si="160"/>
        <v>2.2441526585807107E-8</v>
      </c>
      <c r="E2623" s="375">
        <f t="shared" ca="1" si="161"/>
        <v>4</v>
      </c>
      <c r="H2623" s="6"/>
    </row>
    <row r="2624" spans="1:8">
      <c r="A2624" s="6" t="s">
        <v>108</v>
      </c>
      <c r="B2624">
        <v>493000</v>
      </c>
      <c r="C2624" s="350" t="s">
        <v>575</v>
      </c>
      <c r="D2624" s="351">
        <f t="shared" ca="1" si="160"/>
        <v>3.1439324081810907E-9</v>
      </c>
      <c r="E2624" s="375">
        <f t="shared" ca="1" si="161"/>
        <v>4</v>
      </c>
      <c r="H2624" s="6"/>
    </row>
    <row r="2625" spans="1:8">
      <c r="A2625" s="6" t="s">
        <v>108</v>
      </c>
      <c r="B2625">
        <v>511110</v>
      </c>
      <c r="C2625" s="350" t="s">
        <v>575</v>
      </c>
      <c r="D2625" s="351">
        <f t="shared" ca="1" si="160"/>
        <v>5.8225606839918779E-8</v>
      </c>
      <c r="E2625" s="375">
        <f t="shared" ca="1" si="161"/>
        <v>4</v>
      </c>
      <c r="H2625" s="6"/>
    </row>
    <row r="2626" spans="1:8">
      <c r="A2626" s="6" t="s">
        <v>108</v>
      </c>
      <c r="B2626">
        <v>511120</v>
      </c>
      <c r="C2626" s="350" t="s">
        <v>575</v>
      </c>
      <c r="D2626" s="351">
        <f t="shared" ca="1" si="160"/>
        <v>1.4998135963344964E-8</v>
      </c>
      <c r="E2626" s="375">
        <f t="shared" ca="1" si="161"/>
        <v>4</v>
      </c>
      <c r="H2626" s="6"/>
    </row>
    <row r="2627" spans="1:8">
      <c r="A2627" s="6" t="s">
        <v>108</v>
      </c>
      <c r="B2627">
        <v>511130</v>
      </c>
      <c r="C2627" s="350" t="s">
        <v>575</v>
      </c>
      <c r="D2627" s="351">
        <f t="shared" ref="D2627:D2690" ca="1" si="162">OFFSET(matrix1,MOD(ROW()-ROW($D$3),ROWS(matrix1)),TRUNC((ROW()-ROW($D$3))/ROWS(matrix1)),1,1)</f>
        <v>1.6984755527056141E-8</v>
      </c>
      <c r="E2627" s="375">
        <f t="shared" ref="E2627:E2690" ca="1" si="163">OFFSET(matrix4,MOD(ROW()-ROW($E$3),ROWS(matrix4)),TRUNC((ROW()-ROW($E$3))/ROWS(matrix4)),1,1)</f>
        <v>4</v>
      </c>
    </row>
    <row r="2628" spans="1:8">
      <c r="A2628" s="6" t="s">
        <v>108</v>
      </c>
      <c r="B2628" t="s">
        <v>440</v>
      </c>
      <c r="C2628" s="350" t="s">
        <v>575</v>
      </c>
      <c r="D2628" s="351">
        <f t="shared" ca="1" si="162"/>
        <v>7.2307537120146451E-8</v>
      </c>
      <c r="E2628" s="375">
        <f t="shared" ca="1" si="163"/>
        <v>4</v>
      </c>
    </row>
    <row r="2629" spans="1:8">
      <c r="A2629" s="6" t="s">
        <v>108</v>
      </c>
      <c r="B2629">
        <v>511200</v>
      </c>
      <c r="C2629" s="350" t="s">
        <v>575</v>
      </c>
      <c r="D2629" s="351">
        <f t="shared" ca="1" si="162"/>
        <v>2.5153808729947616E-8</v>
      </c>
      <c r="E2629" s="375">
        <f t="shared" ca="1" si="163"/>
        <v>4</v>
      </c>
      <c r="H2629" s="6"/>
    </row>
    <row r="2630" spans="1:8">
      <c r="A2630" s="6" t="s">
        <v>108</v>
      </c>
      <c r="B2630">
        <v>512100</v>
      </c>
      <c r="C2630" s="350" t="s">
        <v>575</v>
      </c>
      <c r="D2630" s="351">
        <f t="shared" ca="1" si="162"/>
        <v>5.3815004906198586E-8</v>
      </c>
      <c r="E2630" s="375">
        <f t="shared" ca="1" si="163"/>
        <v>4</v>
      </c>
      <c r="H2630" s="6"/>
    </row>
    <row r="2631" spans="1:8">
      <c r="A2631" s="6" t="s">
        <v>108</v>
      </c>
      <c r="B2631">
        <v>512200</v>
      </c>
      <c r="C2631" s="350" t="s">
        <v>575</v>
      </c>
      <c r="D2631" s="351">
        <f t="shared" ca="1" si="162"/>
        <v>0</v>
      </c>
      <c r="E2631" s="375" t="str">
        <f t="shared" ca="1" si="163"/>
        <v/>
      </c>
      <c r="H2631" s="6"/>
    </row>
    <row r="2632" spans="1:8">
      <c r="A2632" s="6" t="s">
        <v>108</v>
      </c>
      <c r="B2632">
        <v>515100</v>
      </c>
      <c r="C2632" s="350" t="s">
        <v>575</v>
      </c>
      <c r="D2632" s="351">
        <f t="shared" ca="1" si="162"/>
        <v>1.5439041860185073E-8</v>
      </c>
      <c r="E2632" s="375">
        <f t="shared" ca="1" si="163"/>
        <v>4</v>
      </c>
      <c r="H2632" s="6"/>
    </row>
    <row r="2633" spans="1:8">
      <c r="A2633" s="6" t="s">
        <v>108</v>
      </c>
      <c r="B2633">
        <v>515200</v>
      </c>
      <c r="C2633" s="350" t="s">
        <v>575</v>
      </c>
      <c r="D2633" s="351">
        <f t="shared" ca="1" si="162"/>
        <v>1.4063760302122405E-6</v>
      </c>
      <c r="E2633" s="375">
        <f t="shared" ca="1" si="163"/>
        <v>4</v>
      </c>
      <c r="H2633" s="6"/>
    </row>
    <row r="2634" spans="1:8">
      <c r="A2634" s="6" t="s">
        <v>108</v>
      </c>
      <c r="B2634">
        <v>517110</v>
      </c>
      <c r="C2634" s="350" t="s">
        <v>575</v>
      </c>
      <c r="D2634" s="351">
        <f t="shared" ca="1" si="162"/>
        <v>4.0710879411342397E-8</v>
      </c>
      <c r="E2634" s="375">
        <f t="shared" ca="1" si="163"/>
        <v>4</v>
      </c>
      <c r="H2634" s="6"/>
    </row>
    <row r="2635" spans="1:8">
      <c r="A2635" s="6" t="s">
        <v>108</v>
      </c>
      <c r="B2635">
        <v>517210</v>
      </c>
      <c r="C2635" s="350" t="s">
        <v>575</v>
      </c>
      <c r="D2635" s="351">
        <f t="shared" ca="1" si="162"/>
        <v>8.0755656344506016E-8</v>
      </c>
      <c r="E2635" s="375">
        <f t="shared" ca="1" si="163"/>
        <v>4</v>
      </c>
    </row>
    <row r="2636" spans="1:8">
      <c r="A2636" s="6" t="s">
        <v>108</v>
      </c>
      <c r="B2636" t="s">
        <v>449</v>
      </c>
      <c r="C2636" s="350" t="s">
        <v>575</v>
      </c>
      <c r="D2636" s="351">
        <f t="shared" ca="1" si="162"/>
        <v>1.8532268857633409E-8</v>
      </c>
      <c r="E2636" s="375">
        <f t="shared" ca="1" si="163"/>
        <v>4</v>
      </c>
    </row>
    <row r="2637" spans="1:8">
      <c r="A2637" s="6" t="s">
        <v>108</v>
      </c>
      <c r="B2637">
        <v>518200</v>
      </c>
      <c r="C2637" s="350" t="s">
        <v>575</v>
      </c>
      <c r="D2637" s="351">
        <f t="shared" ca="1" si="162"/>
        <v>1.1223201704148934E-6</v>
      </c>
      <c r="E2637" s="375">
        <f t="shared" ca="1" si="163"/>
        <v>4</v>
      </c>
      <c r="H2637" s="6"/>
    </row>
    <row r="2638" spans="1:8">
      <c r="A2638" s="6" t="s">
        <v>108</v>
      </c>
      <c r="B2638" t="s">
        <v>452</v>
      </c>
      <c r="C2638" s="350" t="s">
        <v>575</v>
      </c>
      <c r="D2638" s="351">
        <f t="shared" ca="1" si="162"/>
        <v>0</v>
      </c>
      <c r="E2638" s="375" t="str">
        <f t="shared" ca="1" si="163"/>
        <v/>
      </c>
      <c r="H2638" s="6"/>
    </row>
    <row r="2639" spans="1:8">
      <c r="A2639" s="6" t="s">
        <v>108</v>
      </c>
      <c r="B2639">
        <v>519130</v>
      </c>
      <c r="C2639" s="350" t="s">
        <v>575</v>
      </c>
      <c r="D2639" s="351">
        <f t="shared" ca="1" si="162"/>
        <v>0</v>
      </c>
      <c r="E2639" s="375" t="str">
        <f t="shared" ca="1" si="163"/>
        <v/>
      </c>
      <c r="H2639" s="6"/>
    </row>
    <row r="2640" spans="1:8">
      <c r="A2640" s="6" t="s">
        <v>108</v>
      </c>
      <c r="B2640" t="s">
        <v>455</v>
      </c>
      <c r="C2640" s="350" t="s">
        <v>575</v>
      </c>
      <c r="D2640" s="351">
        <f t="shared" ca="1" si="162"/>
        <v>2.0024857955738902E-9</v>
      </c>
      <c r="E2640" s="375">
        <f t="shared" ca="1" si="163"/>
        <v>4</v>
      </c>
      <c r="H2640" s="6"/>
    </row>
    <row r="2641" spans="1:8">
      <c r="A2641" s="6" t="s">
        <v>108</v>
      </c>
      <c r="B2641" t="s">
        <v>457</v>
      </c>
      <c r="C2641" s="350" t="s">
        <v>575</v>
      </c>
      <c r="D2641" s="351">
        <f t="shared" ca="1" si="162"/>
        <v>0</v>
      </c>
      <c r="E2641" s="375" t="str">
        <f t="shared" ca="1" si="163"/>
        <v/>
      </c>
      <c r="H2641" s="6"/>
    </row>
    <row r="2642" spans="1:8">
      <c r="A2642" s="6" t="s">
        <v>108</v>
      </c>
      <c r="B2642" t="s">
        <v>459</v>
      </c>
      <c r="C2642" s="350" t="s">
        <v>575</v>
      </c>
      <c r="D2642" s="351">
        <f t="shared" ca="1" si="162"/>
        <v>0</v>
      </c>
      <c r="E2642" s="375" t="str">
        <f t="shared" ca="1" si="163"/>
        <v/>
      </c>
      <c r="H2642" s="6"/>
    </row>
    <row r="2643" spans="1:8">
      <c r="A2643" s="6" t="s">
        <v>108</v>
      </c>
      <c r="B2643">
        <v>523900</v>
      </c>
      <c r="C2643" s="350" t="s">
        <v>575</v>
      </c>
      <c r="D2643" s="351">
        <f t="shared" ca="1" si="162"/>
        <v>2.4770285746317032E-8</v>
      </c>
      <c r="E2643" s="375">
        <f t="shared" ca="1" si="163"/>
        <v>4</v>
      </c>
    </row>
    <row r="2644" spans="1:8">
      <c r="A2644" s="6" t="s">
        <v>108</v>
      </c>
      <c r="B2644">
        <v>524100</v>
      </c>
      <c r="C2644" s="350" t="s">
        <v>575</v>
      </c>
      <c r="D2644" s="351">
        <f t="shared" ca="1" si="162"/>
        <v>0</v>
      </c>
      <c r="E2644" s="375" t="str">
        <f t="shared" ca="1" si="163"/>
        <v/>
      </c>
    </row>
    <row r="2645" spans="1:8">
      <c r="A2645" s="6" t="s">
        <v>108</v>
      </c>
      <c r="B2645">
        <v>524200</v>
      </c>
      <c r="C2645" s="350" t="s">
        <v>575</v>
      </c>
      <c r="D2645" s="351">
        <f t="shared" ca="1" si="162"/>
        <v>1.0589097890914752E-8</v>
      </c>
      <c r="E2645" s="375">
        <f t="shared" ca="1" si="163"/>
        <v>4</v>
      </c>
      <c r="H2645" s="6"/>
    </row>
    <row r="2646" spans="1:8">
      <c r="A2646" s="6" t="s">
        <v>108</v>
      </c>
      <c r="B2646">
        <v>525000</v>
      </c>
      <c r="C2646" s="350" t="s">
        <v>575</v>
      </c>
      <c r="D2646" s="351">
        <f t="shared" ca="1" si="162"/>
        <v>0</v>
      </c>
      <c r="E2646" s="375" t="str">
        <f t="shared" ca="1" si="163"/>
        <v/>
      </c>
      <c r="H2646" s="6"/>
    </row>
    <row r="2647" spans="1:8">
      <c r="A2647" s="6" t="s">
        <v>108</v>
      </c>
      <c r="B2647" t="s">
        <v>465</v>
      </c>
      <c r="C2647" s="350" t="s">
        <v>575</v>
      </c>
      <c r="D2647" s="351">
        <f t="shared" ca="1" si="162"/>
        <v>1.4932353522260757E-8</v>
      </c>
      <c r="E2647" s="375">
        <f t="shared" ca="1" si="163"/>
        <v>4</v>
      </c>
      <c r="H2647" s="6"/>
    </row>
    <row r="2648" spans="1:8">
      <c r="A2648" s="6" t="s">
        <v>108</v>
      </c>
      <c r="B2648" t="s">
        <v>467</v>
      </c>
      <c r="C2648" s="350" t="s">
        <v>575</v>
      </c>
      <c r="D2648" s="351">
        <f t="shared" ca="1" si="162"/>
        <v>1.0761187267909998E-8</v>
      </c>
      <c r="E2648" s="375">
        <f t="shared" ca="1" si="163"/>
        <v>4</v>
      </c>
      <c r="H2648" s="6"/>
    </row>
    <row r="2649" spans="1:8">
      <c r="A2649" s="6" t="s">
        <v>108</v>
      </c>
      <c r="B2649">
        <v>532100</v>
      </c>
      <c r="C2649" s="350" t="s">
        <v>575</v>
      </c>
      <c r="D2649" s="351">
        <f t="shared" ca="1" si="162"/>
        <v>4.322455893628055E-8</v>
      </c>
      <c r="E2649" s="375">
        <f t="shared" ca="1" si="163"/>
        <v>4</v>
      </c>
      <c r="H2649" s="6"/>
    </row>
    <row r="2650" spans="1:8">
      <c r="A2650" s="6" t="s">
        <v>108</v>
      </c>
      <c r="B2650" t="s">
        <v>470</v>
      </c>
      <c r="C2650" s="350" t="s">
        <v>575</v>
      </c>
      <c r="D2650" s="351">
        <f t="shared" ca="1" si="162"/>
        <v>1.6054436546407322E-8</v>
      </c>
      <c r="E2650" s="375">
        <f t="shared" ca="1" si="163"/>
        <v>4</v>
      </c>
      <c r="H2650" s="6"/>
    </row>
    <row r="2651" spans="1:8">
      <c r="A2651" s="6" t="s">
        <v>108</v>
      </c>
      <c r="B2651">
        <v>532400</v>
      </c>
      <c r="C2651" s="350" t="s">
        <v>575</v>
      </c>
      <c r="D2651" s="351">
        <f t="shared" ca="1" si="162"/>
        <v>4.7160985786045655E-7</v>
      </c>
      <c r="E2651" s="375">
        <f t="shared" ca="1" si="163"/>
        <v>4</v>
      </c>
    </row>
    <row r="2652" spans="1:8">
      <c r="A2652" s="6" t="s">
        <v>108</v>
      </c>
      <c r="B2652">
        <v>533000</v>
      </c>
      <c r="C2652" s="350" t="s">
        <v>575</v>
      </c>
      <c r="D2652" s="351">
        <f t="shared" ca="1" si="162"/>
        <v>5.4053151673687487E-9</v>
      </c>
      <c r="E2652" s="375">
        <f t="shared" ca="1" si="163"/>
        <v>4</v>
      </c>
    </row>
    <row r="2653" spans="1:8">
      <c r="A2653" s="6" t="s">
        <v>108</v>
      </c>
      <c r="B2653">
        <v>541100</v>
      </c>
      <c r="C2653" s="350" t="s">
        <v>575</v>
      </c>
      <c r="D2653" s="351">
        <f t="shared" ca="1" si="162"/>
        <v>3.2925695666306641E-8</v>
      </c>
      <c r="E2653" s="375">
        <f t="shared" ca="1" si="163"/>
        <v>4</v>
      </c>
      <c r="H2653" s="6"/>
    </row>
    <row r="2654" spans="1:8">
      <c r="A2654" s="6" t="s">
        <v>108</v>
      </c>
      <c r="B2654">
        <v>541511</v>
      </c>
      <c r="C2654" s="350" t="s">
        <v>575</v>
      </c>
      <c r="D2654" s="351">
        <f t="shared" ca="1" si="162"/>
        <v>5.3187964862531019E-9</v>
      </c>
      <c r="E2654" s="375">
        <f t="shared" ca="1" si="163"/>
        <v>4</v>
      </c>
      <c r="H2654" s="6"/>
    </row>
    <row r="2655" spans="1:8">
      <c r="A2655" s="6" t="s">
        <v>108</v>
      </c>
      <c r="B2655">
        <v>541512</v>
      </c>
      <c r="C2655" s="350" t="s">
        <v>575</v>
      </c>
      <c r="D2655" s="351">
        <f t="shared" ca="1" si="162"/>
        <v>5.4417308411041096E-7</v>
      </c>
      <c r="E2655" s="375">
        <f t="shared" ca="1" si="163"/>
        <v>4</v>
      </c>
      <c r="H2655" s="6"/>
    </row>
    <row r="2656" spans="1:8">
      <c r="A2656" s="6" t="s">
        <v>108</v>
      </c>
      <c r="B2656" t="s">
        <v>477</v>
      </c>
      <c r="C2656" s="350" t="s">
        <v>575</v>
      </c>
      <c r="D2656" s="351">
        <f t="shared" ca="1" si="162"/>
        <v>2.7518204278615316E-8</v>
      </c>
      <c r="E2656" s="375">
        <f t="shared" ca="1" si="163"/>
        <v>4</v>
      </c>
      <c r="H2656" s="6"/>
    </row>
    <row r="2657" spans="1:8">
      <c r="A2657" s="6" t="s">
        <v>108</v>
      </c>
      <c r="B2657">
        <v>541200</v>
      </c>
      <c r="C2657" s="350" t="s">
        <v>575</v>
      </c>
      <c r="D2657" s="351">
        <f t="shared" ca="1" si="162"/>
        <v>3.0563526256298501E-8</v>
      </c>
      <c r="E2657" s="375">
        <f t="shared" ca="1" si="163"/>
        <v>4</v>
      </c>
      <c r="H2657" s="6"/>
    </row>
    <row r="2658" spans="1:8">
      <c r="A2658" s="6" t="s">
        <v>108</v>
      </c>
      <c r="B2658">
        <v>541300</v>
      </c>
      <c r="C2658" s="350" t="s">
        <v>575</v>
      </c>
      <c r="D2658" s="351">
        <f t="shared" ca="1" si="162"/>
        <v>1.4839723597231527E-7</v>
      </c>
      <c r="E2658" s="375">
        <f t="shared" ca="1" si="163"/>
        <v>4</v>
      </c>
      <c r="H2658" s="6"/>
    </row>
    <row r="2659" spans="1:8">
      <c r="A2659" s="6" t="s">
        <v>108</v>
      </c>
      <c r="B2659">
        <v>541400</v>
      </c>
      <c r="C2659" s="350" t="s">
        <v>575</v>
      </c>
      <c r="D2659" s="351">
        <f t="shared" ca="1" si="162"/>
        <v>2.1361382583943074E-7</v>
      </c>
      <c r="E2659" s="375">
        <f t="shared" ca="1" si="163"/>
        <v>4</v>
      </c>
    </row>
    <row r="2660" spans="1:8">
      <c r="A2660" s="6" t="s">
        <v>108</v>
      </c>
      <c r="B2660">
        <v>541610</v>
      </c>
      <c r="C2660" s="350" t="s">
        <v>575</v>
      </c>
      <c r="D2660" s="351">
        <f t="shared" ca="1" si="162"/>
        <v>1.1789194490914113E-7</v>
      </c>
      <c r="E2660" s="375">
        <f t="shared" ca="1" si="163"/>
        <v>4</v>
      </c>
    </row>
    <row r="2661" spans="1:8">
      <c r="A2661" s="6" t="s">
        <v>108</v>
      </c>
      <c r="B2661" t="s">
        <v>483</v>
      </c>
      <c r="C2661" s="350" t="s">
        <v>575</v>
      </c>
      <c r="D2661" s="351">
        <f t="shared" ca="1" si="162"/>
        <v>6.4333424064983508E-8</v>
      </c>
      <c r="E2661" s="375">
        <f t="shared" ca="1" si="163"/>
        <v>4</v>
      </c>
      <c r="H2661" s="6"/>
    </row>
    <row r="2662" spans="1:8">
      <c r="A2662" s="6" t="s">
        <v>108</v>
      </c>
      <c r="B2662">
        <v>541700</v>
      </c>
      <c r="C2662" s="350" t="s">
        <v>575</v>
      </c>
      <c r="D2662" s="351">
        <f t="shared" ca="1" si="162"/>
        <v>7.8080913604030443E-8</v>
      </c>
      <c r="E2662" s="375">
        <f t="shared" ca="1" si="163"/>
        <v>4</v>
      </c>
      <c r="H2662" s="6"/>
    </row>
    <row r="2663" spans="1:8">
      <c r="A2663" s="6" t="s">
        <v>108</v>
      </c>
      <c r="B2663">
        <v>541800</v>
      </c>
      <c r="C2663" s="350" t="s">
        <v>575</v>
      </c>
      <c r="D2663" s="351">
        <f t="shared" ca="1" si="162"/>
        <v>1.8426830019026699E-7</v>
      </c>
      <c r="E2663" s="375">
        <f t="shared" ca="1" si="163"/>
        <v>4</v>
      </c>
      <c r="H2663" s="6"/>
    </row>
    <row r="2664" spans="1:8">
      <c r="A2664" s="6" t="s">
        <v>108</v>
      </c>
      <c r="B2664" t="s">
        <v>487</v>
      </c>
      <c r="C2664" s="350" t="s">
        <v>575</v>
      </c>
      <c r="D2664" s="351">
        <f t="shared" ca="1" si="162"/>
        <v>3.891315564522558E-8</v>
      </c>
      <c r="E2664" s="375">
        <f t="shared" ca="1" si="163"/>
        <v>4</v>
      </c>
      <c r="H2664" s="6"/>
    </row>
    <row r="2665" spans="1:8">
      <c r="A2665" s="6" t="s">
        <v>108</v>
      </c>
      <c r="B2665">
        <v>541920</v>
      </c>
      <c r="C2665" s="350" t="s">
        <v>575</v>
      </c>
      <c r="D2665" s="351">
        <f t="shared" ca="1" si="162"/>
        <v>5.3232644524413261E-8</v>
      </c>
      <c r="E2665" s="375">
        <f t="shared" ca="1" si="163"/>
        <v>4</v>
      </c>
      <c r="H2665" s="6"/>
    </row>
    <row r="2666" spans="1:8">
      <c r="A2666" s="6" t="s">
        <v>108</v>
      </c>
      <c r="B2666">
        <v>541940</v>
      </c>
      <c r="C2666" s="350" t="s">
        <v>575</v>
      </c>
      <c r="D2666" s="351">
        <f t="shared" ca="1" si="162"/>
        <v>1.4167793155136077E-7</v>
      </c>
      <c r="E2666" s="375">
        <f t="shared" ca="1" si="163"/>
        <v>4</v>
      </c>
      <c r="H2666" s="6"/>
    </row>
    <row r="2667" spans="1:8">
      <c r="A2667" s="6" t="s">
        <v>108</v>
      </c>
      <c r="B2667">
        <v>550000</v>
      </c>
      <c r="C2667" s="350" t="s">
        <v>575</v>
      </c>
      <c r="D2667" s="351">
        <f t="shared" ca="1" si="162"/>
        <v>1.1984829501513947E-8</v>
      </c>
      <c r="E2667" s="375">
        <f t="shared" ca="1" si="163"/>
        <v>4</v>
      </c>
    </row>
    <row r="2668" spans="1:8">
      <c r="A2668" s="6" t="s">
        <v>108</v>
      </c>
      <c r="B2668">
        <v>561100</v>
      </c>
      <c r="C2668" s="350" t="s">
        <v>575</v>
      </c>
      <c r="D2668" s="351">
        <f t="shared" ca="1" si="162"/>
        <v>2.1756074611655998E-8</v>
      </c>
      <c r="E2668" s="375">
        <f t="shared" ca="1" si="163"/>
        <v>4</v>
      </c>
    </row>
    <row r="2669" spans="1:8">
      <c r="A2669" s="6" t="s">
        <v>108</v>
      </c>
      <c r="B2669">
        <v>561200</v>
      </c>
      <c r="C2669" s="350" t="s">
        <v>575</v>
      </c>
      <c r="D2669" s="351">
        <f t="shared" ca="1" si="162"/>
        <v>7.2676851248292328E-8</v>
      </c>
      <c r="E2669" s="375">
        <f t="shared" ca="1" si="163"/>
        <v>4</v>
      </c>
      <c r="H2669" s="6"/>
    </row>
    <row r="2670" spans="1:8">
      <c r="A2670" s="6" t="s">
        <v>108</v>
      </c>
      <c r="B2670">
        <v>561300</v>
      </c>
      <c r="C2670" s="350" t="s">
        <v>575</v>
      </c>
      <c r="D2670" s="351">
        <f t="shared" ca="1" si="162"/>
        <v>2.4982515221002182E-8</v>
      </c>
      <c r="E2670" s="375">
        <f t="shared" ca="1" si="163"/>
        <v>4</v>
      </c>
      <c r="H2670" s="6"/>
    </row>
    <row r="2671" spans="1:8">
      <c r="A2671" s="6" t="s">
        <v>108</v>
      </c>
      <c r="B2671">
        <v>561400</v>
      </c>
      <c r="C2671" s="350" t="s">
        <v>575</v>
      </c>
      <c r="D2671" s="351">
        <f t="shared" ca="1" si="162"/>
        <v>3.4086564728507865E-8</v>
      </c>
      <c r="E2671" s="375">
        <f t="shared" ca="1" si="163"/>
        <v>4</v>
      </c>
      <c r="H2671" s="6"/>
    </row>
    <row r="2672" spans="1:8">
      <c r="A2672" s="6" t="s">
        <v>108</v>
      </c>
      <c r="B2672">
        <v>561500</v>
      </c>
      <c r="C2672" s="350" t="s">
        <v>575</v>
      </c>
      <c r="D2672" s="351">
        <f t="shared" ca="1" si="162"/>
        <v>7.4474055976115524E-8</v>
      </c>
      <c r="E2672" s="375">
        <f t="shared" ca="1" si="163"/>
        <v>4</v>
      </c>
      <c r="H2672" s="6"/>
    </row>
    <row r="2673" spans="1:8">
      <c r="A2673" s="6" t="s">
        <v>108</v>
      </c>
      <c r="B2673">
        <v>561600</v>
      </c>
      <c r="C2673" s="350" t="s">
        <v>575</v>
      </c>
      <c r="D2673" s="351">
        <f t="shared" ca="1" si="162"/>
        <v>2.2164046543206194E-8</v>
      </c>
      <c r="E2673" s="375">
        <f t="shared" ca="1" si="163"/>
        <v>4</v>
      </c>
      <c r="H2673" s="6"/>
    </row>
    <row r="2674" spans="1:8">
      <c r="A2674" s="6" t="s">
        <v>108</v>
      </c>
      <c r="B2674">
        <v>561700</v>
      </c>
      <c r="C2674" s="350" t="s">
        <v>575</v>
      </c>
      <c r="D2674" s="351">
        <f t="shared" ca="1" si="162"/>
        <v>1.2834275777238166E-6</v>
      </c>
      <c r="E2674" s="375">
        <f t="shared" ca="1" si="163"/>
        <v>4</v>
      </c>
      <c r="H2674" s="6"/>
    </row>
    <row r="2675" spans="1:8">
      <c r="A2675" s="6" t="s">
        <v>108</v>
      </c>
      <c r="B2675">
        <v>561900</v>
      </c>
      <c r="C2675" s="350" t="s">
        <v>575</v>
      </c>
      <c r="D2675" s="351">
        <f t="shared" ca="1" si="162"/>
        <v>5.5128356863496197E-7</v>
      </c>
      <c r="E2675" s="375">
        <f t="shared" ca="1" si="163"/>
        <v>4</v>
      </c>
    </row>
    <row r="2676" spans="1:8">
      <c r="A2676" s="6" t="s">
        <v>108</v>
      </c>
      <c r="B2676">
        <v>562000</v>
      </c>
      <c r="C2676" s="350" t="s">
        <v>575</v>
      </c>
      <c r="D2676" s="351">
        <f t="shared" ca="1" si="162"/>
        <v>1.936031337230602E-6</v>
      </c>
      <c r="E2676" s="375">
        <f t="shared" ca="1" si="163"/>
        <v>4</v>
      </c>
    </row>
    <row r="2677" spans="1:8">
      <c r="A2677" s="6" t="s">
        <v>108</v>
      </c>
      <c r="B2677">
        <v>611100</v>
      </c>
      <c r="C2677" s="350" t="s">
        <v>575</v>
      </c>
      <c r="D2677" s="351">
        <f t="shared" ca="1" si="162"/>
        <v>1.3451898652289193E-7</v>
      </c>
      <c r="E2677" s="375">
        <f t="shared" ca="1" si="163"/>
        <v>4</v>
      </c>
      <c r="H2677" s="6"/>
    </row>
    <row r="2678" spans="1:8">
      <c r="A2678" s="6" t="s">
        <v>108</v>
      </c>
      <c r="B2678" t="s">
        <v>502</v>
      </c>
      <c r="C2678" s="350" t="s">
        <v>575</v>
      </c>
      <c r="D2678" s="351">
        <f t="shared" ca="1" si="162"/>
        <v>1.2679802290998683E-6</v>
      </c>
      <c r="E2678" s="375">
        <f t="shared" ca="1" si="163"/>
        <v>4</v>
      </c>
      <c r="H2678" s="6"/>
    </row>
    <row r="2679" spans="1:8">
      <c r="A2679" s="6" t="s">
        <v>108</v>
      </c>
      <c r="B2679" t="s">
        <v>504</v>
      </c>
      <c r="C2679" s="350" t="s">
        <v>575</v>
      </c>
      <c r="D2679" s="351">
        <f t="shared" ca="1" si="162"/>
        <v>3.6375037641390078E-8</v>
      </c>
      <c r="E2679" s="375">
        <f t="shared" ca="1" si="163"/>
        <v>4</v>
      </c>
      <c r="H2679" s="6"/>
    </row>
    <row r="2680" spans="1:8">
      <c r="A2680" s="6" t="s">
        <v>108</v>
      </c>
      <c r="B2680">
        <v>621100</v>
      </c>
      <c r="C2680" s="350" t="s">
        <v>575</v>
      </c>
      <c r="D2680" s="351">
        <f t="shared" ca="1" si="162"/>
        <v>2.5494713525298542E-7</v>
      </c>
      <c r="E2680" s="375">
        <f t="shared" ca="1" si="163"/>
        <v>4</v>
      </c>
      <c r="H2680" s="6"/>
    </row>
    <row r="2681" spans="1:8">
      <c r="A2681" s="6" t="s">
        <v>108</v>
      </c>
      <c r="B2681">
        <v>621200</v>
      </c>
      <c r="C2681" s="350" t="s">
        <v>575</v>
      </c>
      <c r="D2681" s="351">
        <f t="shared" ca="1" si="162"/>
        <v>1.9169475640293546E-7</v>
      </c>
      <c r="E2681" s="375">
        <f t="shared" ca="1" si="163"/>
        <v>4</v>
      </c>
      <c r="H2681" s="6"/>
    </row>
    <row r="2682" spans="1:8">
      <c r="A2682" s="6" t="s">
        <v>108</v>
      </c>
      <c r="B2682">
        <v>621300</v>
      </c>
      <c r="C2682" s="350" t="s">
        <v>575</v>
      </c>
      <c r="D2682" s="351">
        <f t="shared" ca="1" si="162"/>
        <v>9.529601147093782E-8</v>
      </c>
      <c r="E2682" s="375">
        <f t="shared" ca="1" si="163"/>
        <v>4</v>
      </c>
      <c r="H2682" s="6"/>
    </row>
    <row r="2683" spans="1:8">
      <c r="A2683" s="6" t="s">
        <v>108</v>
      </c>
      <c r="B2683">
        <v>621400</v>
      </c>
      <c r="C2683" s="350" t="s">
        <v>575</v>
      </c>
      <c r="D2683" s="351">
        <f t="shared" ca="1" si="162"/>
        <v>2.7386435407753778E-7</v>
      </c>
      <c r="E2683" s="375">
        <f t="shared" ca="1" si="163"/>
        <v>4</v>
      </c>
    </row>
    <row r="2684" spans="1:8">
      <c r="A2684" s="6" t="s">
        <v>108</v>
      </c>
      <c r="B2684">
        <v>621500</v>
      </c>
      <c r="C2684" s="350" t="s">
        <v>575</v>
      </c>
      <c r="D2684" s="351">
        <f t="shared" ca="1" si="162"/>
        <v>6.2617165969661137E-8</v>
      </c>
      <c r="E2684" s="375">
        <f t="shared" ca="1" si="163"/>
        <v>4</v>
      </c>
      <c r="H2684" s="6"/>
    </row>
    <row r="2685" spans="1:8">
      <c r="A2685" s="6" t="s">
        <v>108</v>
      </c>
      <c r="B2685">
        <v>621600</v>
      </c>
      <c r="C2685" s="350" t="s">
        <v>575</v>
      </c>
      <c r="D2685" s="351">
        <f t="shared" ca="1" si="162"/>
        <v>3.6569702582905463E-7</v>
      </c>
      <c r="E2685" s="375">
        <f t="shared" ca="1" si="163"/>
        <v>4</v>
      </c>
      <c r="H2685" s="6"/>
    </row>
    <row r="2686" spans="1:8">
      <c r="A2686" s="6" t="s">
        <v>108</v>
      </c>
      <c r="B2686">
        <v>621900</v>
      </c>
      <c r="C2686" s="350" t="s">
        <v>575</v>
      </c>
      <c r="D2686" s="351">
        <f t="shared" ca="1" si="162"/>
        <v>1.0079189173562456E-6</v>
      </c>
      <c r="E2686" s="375">
        <f t="shared" ca="1" si="163"/>
        <v>4</v>
      </c>
      <c r="H2686" s="6"/>
    </row>
    <row r="2687" spans="1:8">
      <c r="A2687" s="6" t="s">
        <v>108</v>
      </c>
      <c r="B2687">
        <v>622000</v>
      </c>
      <c r="C2687" s="350" t="s">
        <v>575</v>
      </c>
      <c r="D2687" s="351">
        <f t="shared" ca="1" si="162"/>
        <v>1.9768805595407711E-7</v>
      </c>
      <c r="E2687" s="375">
        <f t="shared" ca="1" si="163"/>
        <v>4</v>
      </c>
      <c r="H2687" s="6"/>
    </row>
    <row r="2688" spans="1:8">
      <c r="A2688" s="6" t="s">
        <v>108</v>
      </c>
      <c r="B2688" t="s">
        <v>514</v>
      </c>
      <c r="C2688" s="350" t="s">
        <v>575</v>
      </c>
      <c r="D2688" s="351">
        <f t="shared" ca="1" si="162"/>
        <v>3.7996170744414492E-7</v>
      </c>
      <c r="E2688" s="375">
        <f t="shared" ca="1" si="163"/>
        <v>4</v>
      </c>
      <c r="H2688" s="6"/>
    </row>
    <row r="2689" spans="1:8">
      <c r="A2689" s="6" t="s">
        <v>108</v>
      </c>
      <c r="B2689" t="s">
        <v>516</v>
      </c>
      <c r="C2689" s="350" t="s">
        <v>575</v>
      </c>
      <c r="D2689" s="351">
        <f t="shared" ca="1" si="162"/>
        <v>5.3982086521703376E-7</v>
      </c>
      <c r="E2689" s="375">
        <f t="shared" ca="1" si="163"/>
        <v>4</v>
      </c>
      <c r="H2689" s="6"/>
    </row>
    <row r="2690" spans="1:8">
      <c r="A2690" s="6" t="s">
        <v>108</v>
      </c>
      <c r="B2690">
        <v>624100</v>
      </c>
      <c r="C2690" s="350" t="s">
        <v>575</v>
      </c>
      <c r="D2690" s="351">
        <f t="shared" ca="1" si="162"/>
        <v>1.1408786087389972E-7</v>
      </c>
      <c r="E2690" s="375">
        <f t="shared" ca="1" si="163"/>
        <v>4</v>
      </c>
    </row>
    <row r="2691" spans="1:8">
      <c r="A2691" s="6" t="s">
        <v>108</v>
      </c>
      <c r="B2691" t="s">
        <v>519</v>
      </c>
      <c r="C2691" s="350" t="s">
        <v>575</v>
      </c>
      <c r="D2691" s="351">
        <f t="shared" ref="D2691:D2754" ca="1" si="164">OFFSET(matrix1,MOD(ROW()-ROW($D$3),ROWS(matrix1)),TRUNC((ROW()-ROW($D$3))/ROWS(matrix1)),1,1)</f>
        <v>3.8162107018066261E-7</v>
      </c>
      <c r="E2691" s="375">
        <f t="shared" ref="E2691:E2754" ca="1" si="165">OFFSET(matrix4,MOD(ROW()-ROW($E$3),ROWS(matrix4)),TRUNC((ROW()-ROW($E$3))/ROWS(matrix4)),1,1)</f>
        <v>4</v>
      </c>
    </row>
    <row r="2692" spans="1:8">
      <c r="A2692" s="6" t="s">
        <v>108</v>
      </c>
      <c r="B2692">
        <v>624400</v>
      </c>
      <c r="C2692" s="350" t="s">
        <v>575</v>
      </c>
      <c r="D2692" s="351">
        <f t="shared" ca="1" si="164"/>
        <v>2.3996072442844527E-7</v>
      </c>
      <c r="E2692" s="375">
        <f t="shared" ca="1" si="165"/>
        <v>4</v>
      </c>
      <c r="H2692" s="6"/>
    </row>
    <row r="2693" spans="1:8">
      <c r="A2693" s="6" t="s">
        <v>108</v>
      </c>
      <c r="B2693">
        <v>711100</v>
      </c>
      <c r="C2693" s="350" t="s">
        <v>575</v>
      </c>
      <c r="D2693" s="351">
        <f t="shared" ca="1" si="164"/>
        <v>5.2492619966679633E-8</v>
      </c>
      <c r="E2693" s="375">
        <f t="shared" ca="1" si="165"/>
        <v>4</v>
      </c>
      <c r="H2693" s="6"/>
    </row>
    <row r="2694" spans="1:8">
      <c r="A2694" s="6" t="s">
        <v>108</v>
      </c>
      <c r="B2694">
        <v>711200</v>
      </c>
      <c r="C2694" s="350" t="s">
        <v>575</v>
      </c>
      <c r="D2694" s="351">
        <f t="shared" ca="1" si="164"/>
        <v>3.5685008142637424E-8</v>
      </c>
      <c r="E2694" s="375">
        <f t="shared" ca="1" si="165"/>
        <v>4</v>
      </c>
      <c r="H2694" s="6"/>
    </row>
    <row r="2695" spans="1:8">
      <c r="A2695" s="6" t="s">
        <v>108</v>
      </c>
      <c r="B2695" t="s">
        <v>524</v>
      </c>
      <c r="C2695" s="350" t="s">
        <v>575</v>
      </c>
      <c r="D2695" s="351">
        <f t="shared" ca="1" si="164"/>
        <v>2.1498251917442752E-8</v>
      </c>
      <c r="E2695" s="375">
        <f t="shared" ca="1" si="165"/>
        <v>4</v>
      </c>
      <c r="H2695" s="6"/>
    </row>
    <row r="2696" spans="1:8">
      <c r="A2696" s="6" t="s">
        <v>108</v>
      </c>
      <c r="B2696">
        <v>711500</v>
      </c>
      <c r="C2696" s="350" t="s">
        <v>575</v>
      </c>
      <c r="D2696" s="351">
        <f t="shared" ca="1" si="164"/>
        <v>2.3849090919025748E-8</v>
      </c>
      <c r="E2696" s="375">
        <f t="shared" ca="1" si="165"/>
        <v>4</v>
      </c>
      <c r="H2696" s="6"/>
    </row>
    <row r="2697" spans="1:8">
      <c r="A2697" s="6" t="s">
        <v>108</v>
      </c>
      <c r="B2697">
        <v>712000</v>
      </c>
      <c r="C2697" s="350" t="s">
        <v>575</v>
      </c>
      <c r="D2697" s="351">
        <f t="shared" ca="1" si="164"/>
        <v>9.5427813041756986E-8</v>
      </c>
      <c r="E2697" s="375">
        <f t="shared" ca="1" si="165"/>
        <v>4</v>
      </c>
      <c r="H2697" s="6"/>
    </row>
    <row r="2698" spans="1:8">
      <c r="A2698" s="6" t="s">
        <v>108</v>
      </c>
      <c r="B2698">
        <v>713100</v>
      </c>
      <c r="C2698" s="350" t="s">
        <v>575</v>
      </c>
      <c r="D2698" s="351">
        <f t="shared" ca="1" si="164"/>
        <v>1.4480059807567199E-7</v>
      </c>
      <c r="E2698" s="375">
        <f t="shared" ca="1" si="165"/>
        <v>4</v>
      </c>
    </row>
    <row r="2699" spans="1:8">
      <c r="A2699" s="6" t="s">
        <v>108</v>
      </c>
      <c r="B2699">
        <v>713200</v>
      </c>
      <c r="C2699" s="350" t="s">
        <v>575</v>
      </c>
      <c r="D2699" s="351">
        <f t="shared" ca="1" si="164"/>
        <v>3.4820803418028925E-7</v>
      </c>
      <c r="E2699" s="375">
        <f t="shared" ca="1" si="165"/>
        <v>4</v>
      </c>
    </row>
    <row r="2700" spans="1:8">
      <c r="A2700" s="6" t="s">
        <v>108</v>
      </c>
      <c r="B2700">
        <v>713900</v>
      </c>
      <c r="C2700" s="350" t="s">
        <v>575</v>
      </c>
      <c r="D2700" s="351">
        <f t="shared" ca="1" si="164"/>
        <v>3.2792590338532187E-7</v>
      </c>
      <c r="E2700" s="375">
        <f t="shared" ca="1" si="165"/>
        <v>4</v>
      </c>
      <c r="H2700" s="6"/>
    </row>
    <row r="2701" spans="1:8">
      <c r="A2701" s="6" t="s">
        <v>108</v>
      </c>
      <c r="B2701">
        <v>721000</v>
      </c>
      <c r="C2701" s="350" t="s">
        <v>575</v>
      </c>
      <c r="D2701" s="351">
        <f t="shared" ca="1" si="164"/>
        <v>2.168486035031152E-7</v>
      </c>
      <c r="E2701" s="375">
        <f t="shared" ca="1" si="165"/>
        <v>4</v>
      </c>
      <c r="H2701" s="6"/>
    </row>
    <row r="2702" spans="1:8">
      <c r="A2702" s="6" t="s">
        <v>108</v>
      </c>
      <c r="B2702">
        <v>722110</v>
      </c>
      <c r="C2702" s="350" t="s">
        <v>575</v>
      </c>
      <c r="D2702" s="351">
        <f t="shared" ca="1" si="164"/>
        <v>8.3535673509393421E-7</v>
      </c>
      <c r="E2702" s="375">
        <f t="shared" ca="1" si="165"/>
        <v>4</v>
      </c>
      <c r="H2702" s="6"/>
    </row>
    <row r="2703" spans="1:8">
      <c r="A2703" s="6" t="s">
        <v>108</v>
      </c>
      <c r="B2703">
        <v>722211</v>
      </c>
      <c r="C2703" s="350" t="s">
        <v>575</v>
      </c>
      <c r="D2703" s="351">
        <f t="shared" ca="1" si="164"/>
        <v>9.5986394394838687E-7</v>
      </c>
      <c r="E2703" s="375">
        <f t="shared" ca="1" si="165"/>
        <v>4</v>
      </c>
      <c r="H2703" s="6"/>
    </row>
    <row r="2704" spans="1:8">
      <c r="A2704" s="6" t="s">
        <v>108</v>
      </c>
      <c r="B2704" t="s">
        <v>534</v>
      </c>
      <c r="C2704" s="350" t="s">
        <v>575</v>
      </c>
      <c r="D2704" s="351">
        <f t="shared" ca="1" si="164"/>
        <v>2.429077012696792E-6</v>
      </c>
      <c r="E2704" s="375">
        <f t="shared" ca="1" si="165"/>
        <v>4</v>
      </c>
      <c r="H2704" s="6"/>
    </row>
    <row r="2705" spans="1:8">
      <c r="A2705" s="6" t="s">
        <v>108</v>
      </c>
      <c r="B2705">
        <v>811100</v>
      </c>
      <c r="C2705" s="350" t="s">
        <v>575</v>
      </c>
      <c r="D2705" s="351">
        <f t="shared" ca="1" si="164"/>
        <v>9.5147329471574887E-8</v>
      </c>
      <c r="E2705" s="375">
        <f t="shared" ca="1" si="165"/>
        <v>4</v>
      </c>
      <c r="H2705" s="6"/>
    </row>
    <row r="2706" spans="1:8">
      <c r="A2706" s="6" t="s">
        <v>108</v>
      </c>
      <c r="B2706">
        <v>811200</v>
      </c>
      <c r="C2706" s="350" t="s">
        <v>575</v>
      </c>
      <c r="D2706" s="351">
        <f t="shared" ca="1" si="164"/>
        <v>8.4688098987117223E-8</v>
      </c>
      <c r="E2706" s="375">
        <f t="shared" ca="1" si="165"/>
        <v>4</v>
      </c>
      <c r="H2706" s="6"/>
    </row>
    <row r="2707" spans="1:8">
      <c r="A2707" s="6" t="s">
        <v>108</v>
      </c>
      <c r="B2707">
        <v>811300</v>
      </c>
      <c r="C2707" s="350" t="s">
        <v>575</v>
      </c>
      <c r="D2707" s="351">
        <f t="shared" ca="1" si="164"/>
        <v>3.1909727006586237E-6</v>
      </c>
      <c r="E2707" s="375">
        <f t="shared" ca="1" si="165"/>
        <v>4</v>
      </c>
      <c r="H2707" s="6"/>
    </row>
    <row r="2708" spans="1:8">
      <c r="A2708" s="6" t="s">
        <v>108</v>
      </c>
      <c r="B2708">
        <v>811400</v>
      </c>
      <c r="C2708" s="350" t="s">
        <v>575</v>
      </c>
      <c r="D2708" s="351">
        <f t="shared" ca="1" si="164"/>
        <v>4.0285184528258566E-7</v>
      </c>
      <c r="E2708" s="375">
        <f t="shared" ca="1" si="165"/>
        <v>4</v>
      </c>
      <c r="H2708" s="6"/>
    </row>
    <row r="2709" spans="1:8">
      <c r="A2709" s="6" t="s">
        <v>108</v>
      </c>
      <c r="B2709">
        <v>812100</v>
      </c>
      <c r="C2709" s="350" t="s">
        <v>575</v>
      </c>
      <c r="D2709" s="351">
        <f t="shared" ca="1" si="164"/>
        <v>6.7179758477966947E-8</v>
      </c>
      <c r="E2709" s="375">
        <f t="shared" ca="1" si="165"/>
        <v>4</v>
      </c>
    </row>
    <row r="2710" spans="1:8">
      <c r="A2710" s="6" t="s">
        <v>108</v>
      </c>
      <c r="B2710">
        <v>812200</v>
      </c>
      <c r="C2710" s="350" t="s">
        <v>575</v>
      </c>
      <c r="D2710" s="351">
        <f t="shared" ca="1" si="164"/>
        <v>3.1134591334913453E-7</v>
      </c>
      <c r="E2710" s="375">
        <f t="shared" ca="1" si="165"/>
        <v>4</v>
      </c>
    </row>
    <row r="2711" spans="1:8">
      <c r="A2711" s="6" t="s">
        <v>108</v>
      </c>
      <c r="B2711">
        <v>812300</v>
      </c>
      <c r="C2711" s="350" t="s">
        <v>575</v>
      </c>
      <c r="D2711" s="351">
        <f t="shared" ca="1" si="164"/>
        <v>1.0035773200343154E-7</v>
      </c>
      <c r="E2711" s="375">
        <f t="shared" ca="1" si="165"/>
        <v>4</v>
      </c>
      <c r="H2711" s="6"/>
    </row>
    <row r="2712" spans="1:8">
      <c r="A2712" s="6" t="s">
        <v>108</v>
      </c>
      <c r="B2712">
        <v>812900</v>
      </c>
      <c r="C2712" s="350" t="s">
        <v>575</v>
      </c>
      <c r="D2712" s="351">
        <f t="shared" ca="1" si="164"/>
        <v>4.564516342479395E-8</v>
      </c>
      <c r="E2712" s="375">
        <f t="shared" ca="1" si="165"/>
        <v>4</v>
      </c>
      <c r="H2712" s="6"/>
    </row>
    <row r="2713" spans="1:8">
      <c r="A2713" s="6" t="s">
        <v>108</v>
      </c>
      <c r="B2713">
        <v>813100</v>
      </c>
      <c r="C2713" s="350" t="s">
        <v>575</v>
      </c>
      <c r="D2713" s="351">
        <f t="shared" ca="1" si="164"/>
        <v>1.9163559473374881E-8</v>
      </c>
      <c r="E2713" s="375">
        <f t="shared" ca="1" si="165"/>
        <v>4</v>
      </c>
      <c r="H2713" s="6"/>
    </row>
    <row r="2714" spans="1:8">
      <c r="A2714" s="6" t="s">
        <v>108</v>
      </c>
      <c r="B2714" t="s">
        <v>545</v>
      </c>
      <c r="C2714" s="350" t="s">
        <v>575</v>
      </c>
      <c r="D2714" s="351">
        <f t="shared" ca="1" si="164"/>
        <v>1.2278487075227821E-8</v>
      </c>
      <c r="E2714" s="375">
        <f t="shared" ca="1" si="165"/>
        <v>4</v>
      </c>
      <c r="H2714" s="6"/>
    </row>
    <row r="2715" spans="1:8">
      <c r="A2715" s="6" t="s">
        <v>108</v>
      </c>
      <c r="B2715" t="s">
        <v>547</v>
      </c>
      <c r="C2715" s="350" t="s">
        <v>575</v>
      </c>
      <c r="D2715" s="351">
        <f t="shared" ca="1" si="164"/>
        <v>7.5770496104855673E-8</v>
      </c>
      <c r="E2715" s="375">
        <f t="shared" ca="1" si="165"/>
        <v>4</v>
      </c>
      <c r="H2715" s="6"/>
    </row>
    <row r="2716" spans="1:8">
      <c r="A2716" s="6" t="s">
        <v>108</v>
      </c>
      <c r="B2716">
        <v>814000</v>
      </c>
      <c r="C2716" s="350" t="s">
        <v>575</v>
      </c>
      <c r="D2716" s="351">
        <f t="shared" ca="1" si="164"/>
        <v>0</v>
      </c>
      <c r="E2716" s="375" t="str">
        <f t="shared" ca="1" si="165"/>
        <v/>
      </c>
      <c r="H2716" s="6"/>
    </row>
    <row r="2717" spans="1:8">
      <c r="A2717" s="6" t="s">
        <v>108</v>
      </c>
      <c r="B2717" t="s">
        <v>550</v>
      </c>
      <c r="C2717" s="350" t="s">
        <v>575</v>
      </c>
      <c r="D2717" s="351">
        <f t="shared" ca="1" si="164"/>
        <v>2.6271127881639542E-8</v>
      </c>
      <c r="E2717" s="375">
        <f t="shared" ca="1" si="165"/>
        <v>4</v>
      </c>
    </row>
    <row r="2718" spans="1:8">
      <c r="A2718" s="6" t="s">
        <v>108</v>
      </c>
      <c r="B2718" t="s">
        <v>552</v>
      </c>
      <c r="C2718" s="350" t="s">
        <v>575</v>
      </c>
      <c r="D2718" s="351">
        <f t="shared" ca="1" si="164"/>
        <v>6.2221678408494036E-8</v>
      </c>
      <c r="E2718" s="375">
        <f t="shared" ca="1" si="165"/>
        <v>4</v>
      </c>
    </row>
    <row r="2719" spans="1:8">
      <c r="A2719" s="6" t="s">
        <v>108</v>
      </c>
      <c r="B2719">
        <v>491000</v>
      </c>
      <c r="C2719" s="350" t="s">
        <v>575</v>
      </c>
      <c r="D2719" s="351">
        <f t="shared" ca="1" si="164"/>
        <v>0</v>
      </c>
      <c r="E2719" s="375" t="str">
        <f t="shared" ca="1" si="165"/>
        <v/>
      </c>
      <c r="H2719" s="6"/>
    </row>
    <row r="2720" spans="1:8">
      <c r="A2720" s="6" t="s">
        <v>108</v>
      </c>
      <c r="B2720" t="s">
        <v>555</v>
      </c>
      <c r="C2720" s="350" t="s">
        <v>575</v>
      </c>
      <c r="D2720" s="351">
        <f t="shared" ca="1" si="164"/>
        <v>0</v>
      </c>
      <c r="E2720" s="375" t="str">
        <f t="shared" ca="1" si="165"/>
        <v/>
      </c>
      <c r="H2720" s="6"/>
    </row>
    <row r="2721" spans="1:8">
      <c r="A2721" s="6" t="s">
        <v>108</v>
      </c>
      <c r="B2721" t="s">
        <v>557</v>
      </c>
      <c r="C2721" s="350" t="s">
        <v>575</v>
      </c>
      <c r="D2721" s="351">
        <f t="shared" ca="1" si="164"/>
        <v>0</v>
      </c>
      <c r="E2721" s="375" t="str">
        <f t="shared" ca="1" si="165"/>
        <v/>
      </c>
      <c r="H2721" s="6"/>
    </row>
    <row r="2722" spans="1:8">
      <c r="A2722" s="6" t="s">
        <v>108</v>
      </c>
      <c r="B2722" t="s">
        <v>559</v>
      </c>
      <c r="C2722" s="350" t="s">
        <v>575</v>
      </c>
      <c r="D2722" s="351">
        <f t="shared" ca="1" si="164"/>
        <v>2.9023986538911833E-7</v>
      </c>
      <c r="E2722" s="375">
        <f t="shared" ca="1" si="165"/>
        <v>4</v>
      </c>
      <c r="H2722" s="6"/>
    </row>
    <row r="2723" spans="1:8">
      <c r="A2723" s="6" t="s">
        <v>108</v>
      </c>
      <c r="B2723" t="s">
        <v>561</v>
      </c>
      <c r="C2723" s="350" t="s">
        <v>575</v>
      </c>
      <c r="D2723" s="351">
        <f t="shared" ca="1" si="164"/>
        <v>2.0645035999366185E-7</v>
      </c>
      <c r="E2723" s="375">
        <f t="shared" ca="1" si="165"/>
        <v>4</v>
      </c>
      <c r="H2723" s="6"/>
    </row>
    <row r="2724" spans="1:8">
      <c r="A2724" s="6" t="s">
        <v>108</v>
      </c>
      <c r="B2724" t="s">
        <v>563</v>
      </c>
      <c r="C2724" s="350" t="s">
        <v>575</v>
      </c>
      <c r="D2724" s="351">
        <f t="shared" ca="1" si="164"/>
        <v>0</v>
      </c>
      <c r="E2724" s="375" t="str">
        <f t="shared" ca="1" si="165"/>
        <v/>
      </c>
      <c r="H2724" s="6"/>
    </row>
    <row r="2725" spans="1:8">
      <c r="A2725" s="6" t="s">
        <v>108</v>
      </c>
      <c r="B2725" t="s">
        <v>565</v>
      </c>
      <c r="C2725" s="350" t="s">
        <v>575</v>
      </c>
      <c r="D2725" s="351">
        <f t="shared" ca="1" si="164"/>
        <v>9.7972700841486003E-8</v>
      </c>
      <c r="E2725" s="375">
        <f t="shared" ca="1" si="165"/>
        <v>4</v>
      </c>
      <c r="H2725" s="6"/>
    </row>
    <row r="2726" spans="1:8">
      <c r="A2726" s="6" t="s">
        <v>108</v>
      </c>
      <c r="B2726" t="s">
        <v>107</v>
      </c>
      <c r="C2726" s="350" t="s">
        <v>576</v>
      </c>
      <c r="D2726" s="351">
        <f t="shared" ca="1" si="164"/>
        <v>0</v>
      </c>
      <c r="E2726" s="375" t="str">
        <f t="shared" ca="1" si="165"/>
        <v/>
      </c>
      <c r="H2726" s="6"/>
    </row>
    <row r="2727" spans="1:8">
      <c r="A2727" s="6" t="s">
        <v>108</v>
      </c>
      <c r="B2727" t="s">
        <v>110</v>
      </c>
      <c r="C2727" s="350" t="s">
        <v>576</v>
      </c>
      <c r="D2727" s="351">
        <f t="shared" ca="1" si="164"/>
        <v>0</v>
      </c>
      <c r="E2727" s="375" t="str">
        <f t="shared" ca="1" si="165"/>
        <v/>
      </c>
      <c r="H2727" s="6"/>
    </row>
    <row r="2728" spans="1:8">
      <c r="A2728" s="6" t="s">
        <v>108</v>
      </c>
      <c r="B2728">
        <v>111200</v>
      </c>
      <c r="C2728" s="350" t="s">
        <v>576</v>
      </c>
      <c r="D2728" s="351">
        <f t="shared" ca="1" si="164"/>
        <v>0</v>
      </c>
      <c r="E2728" s="375" t="str">
        <f t="shared" ca="1" si="165"/>
        <v/>
      </c>
      <c r="H2728" s="6"/>
    </row>
    <row r="2729" spans="1:8">
      <c r="A2729" s="6" t="s">
        <v>108</v>
      </c>
      <c r="B2729">
        <v>111300</v>
      </c>
      <c r="C2729" s="350" t="s">
        <v>576</v>
      </c>
      <c r="D2729" s="351">
        <f t="shared" ca="1" si="164"/>
        <v>0</v>
      </c>
      <c r="E2729" s="375" t="str">
        <f t="shared" ca="1" si="165"/>
        <v/>
      </c>
      <c r="H2729" s="6"/>
    </row>
    <row r="2730" spans="1:8">
      <c r="A2730" s="6" t="s">
        <v>108</v>
      </c>
      <c r="B2730">
        <v>111400</v>
      </c>
      <c r="C2730" s="350" t="s">
        <v>576</v>
      </c>
      <c r="D2730" s="351">
        <f t="shared" ca="1" si="164"/>
        <v>0</v>
      </c>
      <c r="E2730" s="375" t="str">
        <f t="shared" ca="1" si="165"/>
        <v/>
      </c>
      <c r="H2730" s="6"/>
    </row>
    <row r="2731" spans="1:8">
      <c r="A2731" s="6" t="s">
        <v>108</v>
      </c>
      <c r="B2731">
        <v>111900</v>
      </c>
      <c r="C2731" s="350" t="s">
        <v>576</v>
      </c>
      <c r="D2731" s="351">
        <f t="shared" ca="1" si="164"/>
        <v>0</v>
      </c>
      <c r="E2731" s="375" t="str">
        <f t="shared" ca="1" si="165"/>
        <v/>
      </c>
      <c r="H2731" s="6"/>
    </row>
    <row r="2732" spans="1:8">
      <c r="A2732" s="6" t="s">
        <v>108</v>
      </c>
      <c r="B2732" t="s">
        <v>116</v>
      </c>
      <c r="C2732" s="350" t="s">
        <v>576</v>
      </c>
      <c r="D2732" s="351">
        <f t="shared" ca="1" si="164"/>
        <v>0</v>
      </c>
      <c r="E2732" s="375" t="str">
        <f t="shared" ca="1" si="165"/>
        <v/>
      </c>
      <c r="H2732" s="6"/>
    </row>
    <row r="2733" spans="1:8">
      <c r="A2733" s="6" t="s">
        <v>108</v>
      </c>
      <c r="B2733">
        <v>112120</v>
      </c>
      <c r="C2733" s="350" t="s">
        <v>576</v>
      </c>
      <c r="D2733" s="351">
        <f t="shared" ca="1" si="164"/>
        <v>0</v>
      </c>
      <c r="E2733" s="375" t="str">
        <f t="shared" ca="1" si="165"/>
        <v/>
      </c>
      <c r="H2733" s="6"/>
    </row>
    <row r="2734" spans="1:8">
      <c r="A2734" s="6" t="s">
        <v>108</v>
      </c>
      <c r="B2734" t="s">
        <v>119</v>
      </c>
      <c r="C2734" s="350" t="s">
        <v>576</v>
      </c>
      <c r="D2734" s="351">
        <f t="shared" ca="1" si="164"/>
        <v>0</v>
      </c>
      <c r="E2734" s="375" t="str">
        <f t="shared" ca="1" si="165"/>
        <v/>
      </c>
    </row>
    <row r="2735" spans="1:8">
      <c r="A2735" s="6" t="s">
        <v>108</v>
      </c>
      <c r="B2735">
        <v>112300</v>
      </c>
      <c r="C2735" s="350" t="s">
        <v>576</v>
      </c>
      <c r="D2735" s="351">
        <f t="shared" ca="1" si="164"/>
        <v>0</v>
      </c>
      <c r="E2735" s="375" t="str">
        <f t="shared" ca="1" si="165"/>
        <v/>
      </c>
    </row>
    <row r="2736" spans="1:8">
      <c r="A2736" s="6" t="s">
        <v>108</v>
      </c>
      <c r="B2736">
        <v>113000</v>
      </c>
      <c r="C2736" s="350" t="s">
        <v>576</v>
      </c>
      <c r="D2736" s="351">
        <f t="shared" ca="1" si="164"/>
        <v>0</v>
      </c>
      <c r="E2736" s="375" t="str">
        <f t="shared" ca="1" si="165"/>
        <v/>
      </c>
      <c r="H2736" s="6"/>
    </row>
    <row r="2737" spans="1:8">
      <c r="A2737" s="6" t="s">
        <v>108</v>
      </c>
      <c r="B2737">
        <v>114000</v>
      </c>
      <c r="C2737" s="350" t="s">
        <v>576</v>
      </c>
      <c r="D2737" s="351">
        <f t="shared" ca="1" si="164"/>
        <v>0</v>
      </c>
      <c r="E2737" s="375" t="str">
        <f t="shared" ca="1" si="165"/>
        <v/>
      </c>
      <c r="H2737" s="6"/>
    </row>
    <row r="2738" spans="1:8">
      <c r="A2738" s="6" t="s">
        <v>108</v>
      </c>
      <c r="B2738">
        <v>115000</v>
      </c>
      <c r="C2738" s="350" t="s">
        <v>576</v>
      </c>
      <c r="D2738" s="351">
        <f t="shared" ca="1" si="164"/>
        <v>0</v>
      </c>
      <c r="E2738" s="375" t="str">
        <f t="shared" ca="1" si="165"/>
        <v/>
      </c>
      <c r="H2738" s="6"/>
    </row>
    <row r="2739" spans="1:8">
      <c r="A2739" s="6" t="s">
        <v>108</v>
      </c>
      <c r="B2739">
        <v>211000</v>
      </c>
      <c r="C2739" s="350" t="s">
        <v>576</v>
      </c>
      <c r="D2739" s="351">
        <f t="shared" ca="1" si="164"/>
        <v>9.3468223356773641E-10</v>
      </c>
      <c r="E2739" s="375">
        <f t="shared" ca="1" si="165"/>
        <v>4</v>
      </c>
      <c r="H2739" s="6"/>
    </row>
    <row r="2740" spans="1:8">
      <c r="A2740" s="6" t="s">
        <v>108</v>
      </c>
      <c r="B2740">
        <v>212100</v>
      </c>
      <c r="C2740" s="350" t="s">
        <v>576</v>
      </c>
      <c r="D2740" s="351">
        <f t="shared" ca="1" si="164"/>
        <v>0</v>
      </c>
      <c r="E2740" s="375" t="str">
        <f t="shared" ca="1" si="165"/>
        <v/>
      </c>
      <c r="H2740" s="6"/>
    </row>
    <row r="2741" spans="1:8">
      <c r="A2741" s="6" t="s">
        <v>108</v>
      </c>
      <c r="B2741" t="s">
        <v>127</v>
      </c>
      <c r="C2741" s="350" t="s">
        <v>576</v>
      </c>
      <c r="D2741" s="351">
        <f t="shared" ca="1" si="164"/>
        <v>0</v>
      </c>
      <c r="E2741" s="375" t="str">
        <f t="shared" ca="1" si="165"/>
        <v/>
      </c>
      <c r="H2741" s="6"/>
    </row>
    <row r="2742" spans="1:8">
      <c r="A2742" s="6" t="s">
        <v>108</v>
      </c>
      <c r="B2742">
        <v>212230</v>
      </c>
      <c r="C2742" s="350" t="s">
        <v>576</v>
      </c>
      <c r="D2742" s="351">
        <f t="shared" ca="1" si="164"/>
        <v>0</v>
      </c>
      <c r="E2742" s="375" t="str">
        <f t="shared" ca="1" si="165"/>
        <v/>
      </c>
    </row>
    <row r="2743" spans="1:8">
      <c r="A2743" s="6" t="s">
        <v>108</v>
      </c>
      <c r="B2743">
        <v>212310</v>
      </c>
      <c r="C2743" s="350" t="s">
        <v>576</v>
      </c>
      <c r="D2743" s="351">
        <f t="shared" ca="1" si="164"/>
        <v>0</v>
      </c>
      <c r="E2743" s="375" t="str">
        <f t="shared" ca="1" si="165"/>
        <v/>
      </c>
    </row>
    <row r="2744" spans="1:8">
      <c r="A2744" s="6" t="s">
        <v>108</v>
      </c>
      <c r="B2744" t="s">
        <v>131</v>
      </c>
      <c r="C2744" s="350" t="s">
        <v>576</v>
      </c>
      <c r="D2744" s="351">
        <f t="shared" ca="1" si="164"/>
        <v>0</v>
      </c>
      <c r="E2744" s="375" t="str">
        <f t="shared" ca="1" si="165"/>
        <v/>
      </c>
      <c r="H2744" s="6"/>
    </row>
    <row r="2745" spans="1:8">
      <c r="A2745" s="6" t="s">
        <v>108</v>
      </c>
      <c r="B2745">
        <v>213111</v>
      </c>
      <c r="C2745" s="350" t="s">
        <v>576</v>
      </c>
      <c r="D2745" s="351">
        <f t="shared" ca="1" si="164"/>
        <v>0</v>
      </c>
      <c r="E2745" s="375" t="str">
        <f t="shared" ca="1" si="165"/>
        <v/>
      </c>
      <c r="H2745" s="6"/>
    </row>
    <row r="2746" spans="1:8">
      <c r="A2746" s="6" t="s">
        <v>108</v>
      </c>
      <c r="B2746" t="s">
        <v>134</v>
      </c>
      <c r="C2746" s="350" t="s">
        <v>576</v>
      </c>
      <c r="D2746" s="351">
        <f t="shared" ca="1" si="164"/>
        <v>0</v>
      </c>
      <c r="E2746" s="375" t="str">
        <f t="shared" ca="1" si="165"/>
        <v/>
      </c>
      <c r="H2746" s="6"/>
    </row>
    <row r="2747" spans="1:8">
      <c r="A2747" s="6" t="s">
        <v>108</v>
      </c>
      <c r="B2747">
        <v>221100</v>
      </c>
      <c r="C2747" s="350" t="s">
        <v>576</v>
      </c>
      <c r="D2747" s="351">
        <f t="shared" ca="1" si="164"/>
        <v>2.5694820630694819E-11</v>
      </c>
      <c r="E2747" s="375">
        <f t="shared" ca="1" si="165"/>
        <v>4</v>
      </c>
      <c r="H2747" s="6"/>
    </row>
    <row r="2748" spans="1:8">
      <c r="A2748" s="6" t="s">
        <v>108</v>
      </c>
      <c r="B2748">
        <v>221200</v>
      </c>
      <c r="C2748" s="350" t="s">
        <v>576</v>
      </c>
      <c r="D2748" s="351">
        <f t="shared" ca="1" si="164"/>
        <v>0</v>
      </c>
      <c r="E2748" s="375" t="str">
        <f t="shared" ca="1" si="165"/>
        <v/>
      </c>
      <c r="H2748" s="6"/>
    </row>
    <row r="2749" spans="1:8">
      <c r="A2749" s="6" t="s">
        <v>108</v>
      </c>
      <c r="B2749">
        <v>221300</v>
      </c>
      <c r="C2749" s="350" t="s">
        <v>576</v>
      </c>
      <c r="D2749" s="351">
        <f t="shared" ca="1" si="164"/>
        <v>0</v>
      </c>
      <c r="E2749" s="375" t="str">
        <f t="shared" ca="1" si="165"/>
        <v/>
      </c>
      <c r="H2749" s="6"/>
    </row>
    <row r="2750" spans="1:8">
      <c r="A2750" s="6" t="s">
        <v>108</v>
      </c>
      <c r="B2750">
        <v>230301</v>
      </c>
      <c r="C2750" s="350" t="s">
        <v>576</v>
      </c>
      <c r="D2750" s="351">
        <f t="shared" ca="1" si="164"/>
        <v>2.8907048026769494E-7</v>
      </c>
      <c r="E2750" s="375">
        <f t="shared" ca="1" si="165"/>
        <v>4</v>
      </c>
    </row>
    <row r="2751" spans="1:8">
      <c r="A2751" s="6" t="s">
        <v>108</v>
      </c>
      <c r="B2751">
        <v>230302</v>
      </c>
      <c r="C2751" s="350" t="s">
        <v>576</v>
      </c>
      <c r="D2751" s="351">
        <f t="shared" ca="1" si="164"/>
        <v>3.5074180011003969E-7</v>
      </c>
      <c r="E2751" s="375">
        <f t="shared" ca="1" si="165"/>
        <v>4</v>
      </c>
    </row>
    <row r="2752" spans="1:8">
      <c r="A2752" s="6" t="s">
        <v>108</v>
      </c>
      <c r="B2752">
        <v>233210</v>
      </c>
      <c r="C2752" s="350" t="s">
        <v>576</v>
      </c>
      <c r="D2752" s="351">
        <f t="shared" ca="1" si="164"/>
        <v>3.5848253433525103E-7</v>
      </c>
      <c r="E2752" s="375">
        <f t="shared" ca="1" si="165"/>
        <v>4</v>
      </c>
      <c r="H2752" s="6"/>
    </row>
    <row r="2753" spans="1:8">
      <c r="A2753" s="6" t="s">
        <v>108</v>
      </c>
      <c r="B2753">
        <v>233230</v>
      </c>
      <c r="C2753" s="350" t="s">
        <v>576</v>
      </c>
      <c r="D2753" s="351">
        <f t="shared" ca="1" si="164"/>
        <v>7.133331747791283E-8</v>
      </c>
      <c r="E2753" s="375">
        <f t="shared" ca="1" si="165"/>
        <v>4</v>
      </c>
      <c r="H2753" s="6"/>
    </row>
    <row r="2754" spans="1:8">
      <c r="A2754" s="6" t="s">
        <v>108</v>
      </c>
      <c r="B2754">
        <v>233240</v>
      </c>
      <c r="C2754" s="350" t="s">
        <v>576</v>
      </c>
      <c r="D2754" s="351">
        <f t="shared" ca="1" si="164"/>
        <v>4.2848285913590363E-8</v>
      </c>
      <c r="E2754" s="375">
        <f t="shared" ca="1" si="165"/>
        <v>4</v>
      </c>
      <c r="H2754" s="6"/>
    </row>
    <row r="2755" spans="1:8">
      <c r="A2755" s="6" t="s">
        <v>108</v>
      </c>
      <c r="B2755">
        <v>233262</v>
      </c>
      <c r="C2755" s="350" t="s">
        <v>576</v>
      </c>
      <c r="D2755" s="351">
        <f t="shared" ref="D2755:D2818" ca="1" si="166">OFFSET(matrix1,MOD(ROW()-ROW($D$3),ROWS(matrix1)),TRUNC((ROW()-ROW($D$3))/ROWS(matrix1)),1,1)</f>
        <v>4.0980403847381352E-7</v>
      </c>
      <c r="E2755" s="375">
        <f t="shared" ref="E2755:E2818" ca="1" si="167">OFFSET(matrix4,MOD(ROW()-ROW($E$3),ROWS(matrix4)),TRUNC((ROW()-ROW($E$3))/ROWS(matrix4)),1,1)</f>
        <v>4</v>
      </c>
      <c r="H2755" s="6"/>
    </row>
    <row r="2756" spans="1:8">
      <c r="A2756" s="6" t="s">
        <v>108</v>
      </c>
      <c r="B2756">
        <v>233293</v>
      </c>
      <c r="C2756" s="350" t="s">
        <v>576</v>
      </c>
      <c r="D2756" s="351">
        <f t="shared" ca="1" si="166"/>
        <v>2.0567651358673548E-9</v>
      </c>
      <c r="E2756" s="375">
        <f t="shared" ca="1" si="167"/>
        <v>4</v>
      </c>
      <c r="H2756" s="6"/>
    </row>
    <row r="2757" spans="1:8">
      <c r="A2757" s="6" t="s">
        <v>108</v>
      </c>
      <c r="B2757" t="s">
        <v>146</v>
      </c>
      <c r="C2757" s="350" t="s">
        <v>576</v>
      </c>
      <c r="D2757" s="351">
        <f t="shared" ca="1" si="166"/>
        <v>3.2630669309080536E-7</v>
      </c>
      <c r="E2757" s="375">
        <f t="shared" ca="1" si="167"/>
        <v>4</v>
      </c>
      <c r="H2757" s="6"/>
    </row>
    <row r="2758" spans="1:8">
      <c r="A2758" s="6" t="s">
        <v>108</v>
      </c>
      <c r="B2758" t="s">
        <v>148</v>
      </c>
      <c r="C2758" s="350" t="s">
        <v>576</v>
      </c>
      <c r="D2758" s="351">
        <f t="shared" ca="1" si="166"/>
        <v>1.5354254222212403E-7</v>
      </c>
      <c r="E2758" s="375">
        <f t="shared" ca="1" si="167"/>
        <v>4</v>
      </c>
    </row>
    <row r="2759" spans="1:8">
      <c r="A2759" s="6" t="s">
        <v>108</v>
      </c>
      <c r="B2759">
        <v>233411</v>
      </c>
      <c r="C2759" s="350" t="s">
        <v>576</v>
      </c>
      <c r="D2759" s="351">
        <f t="shared" ca="1" si="166"/>
        <v>1.4676522699256285E-7</v>
      </c>
      <c r="E2759" s="375">
        <f t="shared" ca="1" si="167"/>
        <v>4</v>
      </c>
    </row>
    <row r="2760" spans="1:8">
      <c r="A2760" s="6" t="s">
        <v>108</v>
      </c>
      <c r="B2760">
        <v>233412</v>
      </c>
      <c r="C2760" s="350" t="s">
        <v>576</v>
      </c>
      <c r="D2760" s="351">
        <f t="shared" ca="1" si="166"/>
        <v>2.2888174681178749E-7</v>
      </c>
      <c r="E2760" s="375">
        <f t="shared" ca="1" si="167"/>
        <v>4</v>
      </c>
      <c r="H2760" s="6"/>
    </row>
    <row r="2761" spans="1:8">
      <c r="A2761" s="6" t="s">
        <v>108</v>
      </c>
      <c r="B2761" t="s">
        <v>152</v>
      </c>
      <c r="C2761" s="350" t="s">
        <v>576</v>
      </c>
      <c r="D2761" s="351">
        <f t="shared" ca="1" si="166"/>
        <v>3.1345368515193073E-7</v>
      </c>
      <c r="E2761" s="375">
        <f t="shared" ca="1" si="167"/>
        <v>4</v>
      </c>
      <c r="H2761" s="6"/>
    </row>
    <row r="2762" spans="1:8">
      <c r="A2762" s="6" t="s">
        <v>108</v>
      </c>
      <c r="B2762">
        <v>321100</v>
      </c>
      <c r="C2762" s="350" t="s">
        <v>576</v>
      </c>
      <c r="D2762" s="351">
        <f t="shared" ca="1" si="166"/>
        <v>9.8295283670521496E-10</v>
      </c>
      <c r="E2762" s="375">
        <f t="shared" ca="1" si="167"/>
        <v>4</v>
      </c>
      <c r="H2762" s="6"/>
    </row>
    <row r="2763" spans="1:8">
      <c r="A2763" s="6" t="s">
        <v>108</v>
      </c>
      <c r="B2763">
        <v>321200</v>
      </c>
      <c r="C2763" s="350" t="s">
        <v>576</v>
      </c>
      <c r="D2763" s="351">
        <f t="shared" ca="1" si="166"/>
        <v>0</v>
      </c>
      <c r="E2763" s="375" t="str">
        <f t="shared" ca="1" si="167"/>
        <v/>
      </c>
      <c r="H2763" s="6"/>
    </row>
    <row r="2764" spans="1:8">
      <c r="A2764" s="6" t="s">
        <v>108</v>
      </c>
      <c r="B2764">
        <v>321910</v>
      </c>
      <c r="C2764" s="350" t="s">
        <v>576</v>
      </c>
      <c r="D2764" s="351">
        <f t="shared" ca="1" si="166"/>
        <v>1.0028273853207006E-7</v>
      </c>
      <c r="E2764" s="375">
        <f t="shared" ca="1" si="167"/>
        <v>4</v>
      </c>
      <c r="H2764" s="6"/>
    </row>
    <row r="2765" spans="1:8">
      <c r="A2765" s="6" t="s">
        <v>108</v>
      </c>
      <c r="B2765" t="s">
        <v>157</v>
      </c>
      <c r="C2765" s="350" t="s">
        <v>576</v>
      </c>
      <c r="D2765" s="351">
        <f t="shared" ca="1" si="166"/>
        <v>1.327412938839703E-7</v>
      </c>
      <c r="E2765" s="375">
        <f t="shared" ca="1" si="167"/>
        <v>4</v>
      </c>
      <c r="H2765" s="6"/>
    </row>
    <row r="2766" spans="1:8">
      <c r="A2766" s="6" t="s">
        <v>108</v>
      </c>
      <c r="B2766">
        <v>327100</v>
      </c>
      <c r="C2766" s="350" t="s">
        <v>576</v>
      </c>
      <c r="D2766" s="351">
        <f t="shared" ca="1" si="166"/>
        <v>0</v>
      </c>
      <c r="E2766" s="375" t="str">
        <f t="shared" ca="1" si="167"/>
        <v/>
      </c>
    </row>
    <row r="2767" spans="1:8">
      <c r="A2767" s="6" t="s">
        <v>108</v>
      </c>
      <c r="B2767">
        <v>327200</v>
      </c>
      <c r="C2767" s="350" t="s">
        <v>576</v>
      </c>
      <c r="D2767" s="351">
        <f t="shared" ca="1" si="166"/>
        <v>1.3626618162223276E-8</v>
      </c>
      <c r="E2767" s="375">
        <f t="shared" ca="1" si="167"/>
        <v>4</v>
      </c>
    </row>
    <row r="2768" spans="1:8">
      <c r="A2768" s="6" t="s">
        <v>108</v>
      </c>
      <c r="B2768">
        <v>327310</v>
      </c>
      <c r="C2768" s="350" t="s">
        <v>576</v>
      </c>
      <c r="D2768" s="351">
        <f t="shared" ca="1" si="166"/>
        <v>0</v>
      </c>
      <c r="E2768" s="375" t="str">
        <f t="shared" ca="1" si="167"/>
        <v/>
      </c>
      <c r="H2768" s="6"/>
    </row>
    <row r="2769" spans="1:8">
      <c r="A2769" s="6" t="s">
        <v>108</v>
      </c>
      <c r="B2769">
        <v>327320</v>
      </c>
      <c r="C2769" s="350" t="s">
        <v>576</v>
      </c>
      <c r="D2769" s="351">
        <f t="shared" ca="1" si="166"/>
        <v>2.3684172966906095E-9</v>
      </c>
      <c r="E2769" s="375">
        <f t="shared" ca="1" si="167"/>
        <v>4</v>
      </c>
      <c r="H2769" s="6"/>
    </row>
    <row r="2770" spans="1:8">
      <c r="A2770" s="6" t="s">
        <v>108</v>
      </c>
      <c r="B2770">
        <v>327330</v>
      </c>
      <c r="C2770" s="350" t="s">
        <v>576</v>
      </c>
      <c r="D2770" s="351">
        <f t="shared" ca="1" si="166"/>
        <v>0</v>
      </c>
      <c r="E2770" s="375" t="str">
        <f t="shared" ca="1" si="167"/>
        <v/>
      </c>
      <c r="H2770" s="6"/>
    </row>
    <row r="2771" spans="1:8">
      <c r="A2771" s="6" t="s">
        <v>108</v>
      </c>
      <c r="B2771">
        <v>327390</v>
      </c>
      <c r="C2771" s="350" t="s">
        <v>576</v>
      </c>
      <c r="D2771" s="351">
        <f t="shared" ca="1" si="166"/>
        <v>0</v>
      </c>
      <c r="E2771" s="375" t="str">
        <f t="shared" ca="1" si="167"/>
        <v/>
      </c>
      <c r="H2771" s="6"/>
    </row>
    <row r="2772" spans="1:8">
      <c r="A2772" s="6" t="s">
        <v>108</v>
      </c>
      <c r="B2772">
        <v>327400</v>
      </c>
      <c r="C2772" s="350" t="s">
        <v>576</v>
      </c>
      <c r="D2772" s="351">
        <f t="shared" ca="1" si="166"/>
        <v>0</v>
      </c>
      <c r="E2772" s="375" t="str">
        <f t="shared" ca="1" si="167"/>
        <v/>
      </c>
      <c r="H2772" s="6"/>
    </row>
    <row r="2773" spans="1:8">
      <c r="A2773" s="6" t="s">
        <v>108</v>
      </c>
      <c r="B2773">
        <v>327910</v>
      </c>
      <c r="C2773" s="350" t="s">
        <v>576</v>
      </c>
      <c r="D2773" s="351">
        <f t="shared" ca="1" si="166"/>
        <v>9.3057164099291265E-10</v>
      </c>
      <c r="E2773" s="375">
        <f t="shared" ca="1" si="167"/>
        <v>4</v>
      </c>
      <c r="H2773" s="6"/>
    </row>
    <row r="2774" spans="1:8">
      <c r="A2774" s="6" t="s">
        <v>108</v>
      </c>
      <c r="B2774">
        <v>327991</v>
      </c>
      <c r="C2774" s="350" t="s">
        <v>576</v>
      </c>
      <c r="D2774" s="351">
        <f t="shared" ca="1" si="166"/>
        <v>0</v>
      </c>
      <c r="E2774" s="375" t="str">
        <f t="shared" ca="1" si="167"/>
        <v/>
      </c>
    </row>
    <row r="2775" spans="1:8">
      <c r="A2775" s="6" t="s">
        <v>108</v>
      </c>
      <c r="B2775">
        <v>327992</v>
      </c>
      <c r="C2775" s="350" t="s">
        <v>576</v>
      </c>
      <c r="D2775" s="351">
        <f t="shared" ca="1" si="166"/>
        <v>0</v>
      </c>
      <c r="E2775" s="375" t="str">
        <f t="shared" ca="1" si="167"/>
        <v/>
      </c>
    </row>
    <row r="2776" spans="1:8">
      <c r="A2776" s="6" t="s">
        <v>108</v>
      </c>
      <c r="B2776">
        <v>327993</v>
      </c>
      <c r="C2776" s="350" t="s">
        <v>576</v>
      </c>
      <c r="D2776" s="351">
        <f t="shared" ca="1" si="166"/>
        <v>0</v>
      </c>
      <c r="E2776" s="375" t="str">
        <f t="shared" ca="1" si="167"/>
        <v/>
      </c>
      <c r="H2776" s="6"/>
    </row>
    <row r="2777" spans="1:8">
      <c r="A2777" s="6" t="s">
        <v>108</v>
      </c>
      <c r="B2777">
        <v>327999</v>
      </c>
      <c r="C2777" s="350" t="s">
        <v>576</v>
      </c>
      <c r="D2777" s="351">
        <f t="shared" ca="1" si="166"/>
        <v>0</v>
      </c>
      <c r="E2777" s="375" t="str">
        <f t="shared" ca="1" si="167"/>
        <v/>
      </c>
      <c r="H2777" s="6"/>
    </row>
    <row r="2778" spans="1:8">
      <c r="A2778" s="6" t="s">
        <v>108</v>
      </c>
      <c r="B2778">
        <v>331110</v>
      </c>
      <c r="C2778" s="350" t="s">
        <v>576</v>
      </c>
      <c r="D2778" s="351">
        <f t="shared" ca="1" si="166"/>
        <v>2.154465797806601E-9</v>
      </c>
      <c r="E2778" s="375">
        <f t="shared" ca="1" si="167"/>
        <v>4</v>
      </c>
      <c r="H2778" s="6"/>
    </row>
    <row r="2779" spans="1:8">
      <c r="A2779" s="6" t="s">
        <v>108</v>
      </c>
      <c r="B2779">
        <v>331200</v>
      </c>
      <c r="C2779" s="350" t="s">
        <v>576</v>
      </c>
      <c r="D2779" s="351">
        <f t="shared" ca="1" si="166"/>
        <v>0</v>
      </c>
      <c r="E2779" s="375" t="str">
        <f t="shared" ca="1" si="167"/>
        <v/>
      </c>
      <c r="H2779" s="6"/>
    </row>
    <row r="2780" spans="1:8">
      <c r="A2780" s="6" t="s">
        <v>108</v>
      </c>
      <c r="B2780" t="s">
        <v>173</v>
      </c>
      <c r="C2780" s="350" t="s">
        <v>576</v>
      </c>
      <c r="D2780" s="351">
        <f t="shared" ca="1" si="166"/>
        <v>1.0507660454243115E-8</v>
      </c>
      <c r="E2780" s="375">
        <f t="shared" ca="1" si="167"/>
        <v>4</v>
      </c>
      <c r="H2780" s="6"/>
    </row>
    <row r="2781" spans="1:8">
      <c r="A2781" s="6" t="s">
        <v>108</v>
      </c>
      <c r="B2781">
        <v>331314</v>
      </c>
      <c r="C2781" s="350" t="s">
        <v>576</v>
      </c>
      <c r="D2781" s="351">
        <f t="shared" ca="1" si="166"/>
        <v>0</v>
      </c>
      <c r="E2781" s="375" t="str">
        <f t="shared" ca="1" si="167"/>
        <v/>
      </c>
      <c r="H2781" s="6"/>
    </row>
    <row r="2782" spans="1:8">
      <c r="A2782" s="6" t="s">
        <v>108</v>
      </c>
      <c r="B2782" t="s">
        <v>176</v>
      </c>
      <c r="C2782" s="350" t="s">
        <v>576</v>
      </c>
      <c r="D2782" s="351">
        <f t="shared" ca="1" si="166"/>
        <v>0</v>
      </c>
      <c r="E2782" s="375" t="str">
        <f t="shared" ca="1" si="167"/>
        <v/>
      </c>
    </row>
    <row r="2783" spans="1:8">
      <c r="A2783" s="6" t="s">
        <v>108</v>
      </c>
      <c r="B2783">
        <v>331411</v>
      </c>
      <c r="C2783" s="350" t="s">
        <v>576</v>
      </c>
      <c r="D2783" s="351">
        <f t="shared" ca="1" si="166"/>
        <v>7.2378715998109219E-9</v>
      </c>
      <c r="E2783" s="375">
        <f t="shared" ca="1" si="167"/>
        <v>4</v>
      </c>
    </row>
    <row r="2784" spans="1:8">
      <c r="A2784" s="6" t="s">
        <v>108</v>
      </c>
      <c r="B2784">
        <v>331419</v>
      </c>
      <c r="C2784" s="350" t="s">
        <v>576</v>
      </c>
      <c r="D2784" s="351">
        <f t="shared" ca="1" si="166"/>
        <v>0</v>
      </c>
      <c r="E2784" s="375" t="str">
        <f t="shared" ca="1" si="167"/>
        <v/>
      </c>
      <c r="H2784" s="6"/>
    </row>
    <row r="2785" spans="1:8">
      <c r="A2785" s="6" t="s">
        <v>108</v>
      </c>
      <c r="B2785">
        <v>331420</v>
      </c>
      <c r="C2785" s="350" t="s">
        <v>576</v>
      </c>
      <c r="D2785" s="351">
        <f t="shared" ca="1" si="166"/>
        <v>0</v>
      </c>
      <c r="E2785" s="375" t="str">
        <f t="shared" ca="1" si="167"/>
        <v/>
      </c>
      <c r="H2785" s="6"/>
    </row>
    <row r="2786" spans="1:8">
      <c r="A2786" s="6" t="s">
        <v>108</v>
      </c>
      <c r="B2786">
        <v>331490</v>
      </c>
      <c r="C2786" s="350" t="s">
        <v>576</v>
      </c>
      <c r="D2786" s="351">
        <f t="shared" ca="1" si="166"/>
        <v>1.5095154057025089E-9</v>
      </c>
      <c r="E2786" s="375">
        <f t="shared" ca="1" si="167"/>
        <v>4</v>
      </c>
      <c r="H2786" s="6"/>
    </row>
    <row r="2787" spans="1:8">
      <c r="A2787" s="6" t="s">
        <v>108</v>
      </c>
      <c r="B2787">
        <v>331510</v>
      </c>
      <c r="C2787" s="350" t="s">
        <v>576</v>
      </c>
      <c r="D2787" s="351">
        <f t="shared" ca="1" si="166"/>
        <v>1.4637871523457609E-9</v>
      </c>
      <c r="E2787" s="375">
        <f t="shared" ca="1" si="167"/>
        <v>4</v>
      </c>
      <c r="H2787" s="6"/>
    </row>
    <row r="2788" spans="1:8">
      <c r="A2788" s="6" t="s">
        <v>108</v>
      </c>
      <c r="B2788">
        <v>331520</v>
      </c>
      <c r="C2788" s="350" t="s">
        <v>576</v>
      </c>
      <c r="D2788" s="351">
        <f t="shared" ca="1" si="166"/>
        <v>0</v>
      </c>
      <c r="E2788" s="375" t="str">
        <f t="shared" ca="1" si="167"/>
        <v/>
      </c>
      <c r="H2788" s="6"/>
    </row>
    <row r="2789" spans="1:8">
      <c r="A2789" s="6" t="s">
        <v>108</v>
      </c>
      <c r="B2789" t="s">
        <v>184</v>
      </c>
      <c r="C2789" s="350" t="s">
        <v>576</v>
      </c>
      <c r="D2789" s="351">
        <f t="shared" ca="1" si="166"/>
        <v>0</v>
      </c>
      <c r="E2789" s="375" t="str">
        <f t="shared" ca="1" si="167"/>
        <v/>
      </c>
      <c r="H2789" s="6"/>
    </row>
    <row r="2790" spans="1:8">
      <c r="A2790" s="6" t="s">
        <v>108</v>
      </c>
      <c r="B2790">
        <v>332114</v>
      </c>
      <c r="C2790" s="350" t="s">
        <v>576</v>
      </c>
      <c r="D2790" s="351">
        <f t="shared" ca="1" si="166"/>
        <v>6.8222741999709208E-9</v>
      </c>
      <c r="E2790" s="375">
        <f t="shared" ca="1" si="167"/>
        <v>4</v>
      </c>
    </row>
    <row r="2791" spans="1:8">
      <c r="A2791" s="6" t="s">
        <v>108</v>
      </c>
      <c r="B2791" t="s">
        <v>187</v>
      </c>
      <c r="C2791" s="350" t="s">
        <v>576</v>
      </c>
      <c r="D2791" s="351">
        <f t="shared" ca="1" si="166"/>
        <v>2.1527970120388276E-8</v>
      </c>
      <c r="E2791" s="375">
        <f t="shared" ca="1" si="167"/>
        <v>4</v>
      </c>
    </row>
    <row r="2792" spans="1:8">
      <c r="A2792" s="6" t="s">
        <v>108</v>
      </c>
      <c r="B2792">
        <v>332200</v>
      </c>
      <c r="C2792" s="350" t="s">
        <v>576</v>
      </c>
      <c r="D2792" s="351">
        <f t="shared" ca="1" si="166"/>
        <v>2.6173954898419813E-9</v>
      </c>
      <c r="E2792" s="375">
        <f t="shared" ca="1" si="167"/>
        <v>4</v>
      </c>
      <c r="H2792" s="6"/>
    </row>
    <row r="2793" spans="1:8">
      <c r="A2793" s="6" t="s">
        <v>108</v>
      </c>
      <c r="B2793">
        <v>332310</v>
      </c>
      <c r="C2793" s="350" t="s">
        <v>576</v>
      </c>
      <c r="D2793" s="351">
        <f t="shared" ca="1" si="166"/>
        <v>1.025590528004157E-8</v>
      </c>
      <c r="E2793" s="375">
        <f t="shared" ca="1" si="167"/>
        <v>4</v>
      </c>
      <c r="H2793" s="6"/>
    </row>
    <row r="2794" spans="1:8">
      <c r="A2794" s="6" t="s">
        <v>108</v>
      </c>
      <c r="B2794">
        <v>332320</v>
      </c>
      <c r="C2794" s="350" t="s">
        <v>576</v>
      </c>
      <c r="D2794" s="351">
        <f t="shared" ca="1" si="166"/>
        <v>2.8683315356200136E-8</v>
      </c>
      <c r="E2794" s="375">
        <f t="shared" ca="1" si="167"/>
        <v>4</v>
      </c>
      <c r="H2794" s="6"/>
    </row>
    <row r="2795" spans="1:8">
      <c r="A2795" s="6" t="s">
        <v>108</v>
      </c>
      <c r="B2795">
        <v>332410</v>
      </c>
      <c r="C2795" s="350" t="s">
        <v>576</v>
      </c>
      <c r="D2795" s="351">
        <f t="shared" ca="1" si="166"/>
        <v>4.7190524598492115E-9</v>
      </c>
      <c r="E2795" s="375">
        <f t="shared" ca="1" si="167"/>
        <v>4</v>
      </c>
      <c r="H2795" s="6"/>
    </row>
    <row r="2796" spans="1:8">
      <c r="A2796" s="6" t="s">
        <v>108</v>
      </c>
      <c r="B2796">
        <v>332420</v>
      </c>
      <c r="C2796" s="350" t="s">
        <v>576</v>
      </c>
      <c r="D2796" s="351">
        <f t="shared" ca="1" si="166"/>
        <v>1.2639193693982508E-8</v>
      </c>
      <c r="E2796" s="375">
        <f t="shared" ca="1" si="167"/>
        <v>4</v>
      </c>
      <c r="H2796" s="6"/>
    </row>
    <row r="2797" spans="1:8">
      <c r="A2797" s="6" t="s">
        <v>108</v>
      </c>
      <c r="B2797">
        <v>332430</v>
      </c>
      <c r="C2797" s="350" t="s">
        <v>576</v>
      </c>
      <c r="D2797" s="351">
        <f t="shared" ca="1" si="166"/>
        <v>0</v>
      </c>
      <c r="E2797" s="375" t="str">
        <f t="shared" ca="1" si="167"/>
        <v/>
      </c>
      <c r="H2797" s="6"/>
    </row>
    <row r="2798" spans="1:8">
      <c r="A2798" s="6" t="s">
        <v>108</v>
      </c>
      <c r="B2798">
        <v>332500</v>
      </c>
      <c r="C2798" s="350" t="s">
        <v>576</v>
      </c>
      <c r="D2798" s="351">
        <f t="shared" ca="1" si="166"/>
        <v>1.7026051726497854E-9</v>
      </c>
      <c r="E2798" s="375">
        <f t="shared" ca="1" si="167"/>
        <v>4</v>
      </c>
    </row>
    <row r="2799" spans="1:8">
      <c r="A2799" s="6" t="s">
        <v>108</v>
      </c>
      <c r="B2799">
        <v>332600</v>
      </c>
      <c r="C2799" s="350" t="s">
        <v>576</v>
      </c>
      <c r="D2799" s="351">
        <f t="shared" ca="1" si="166"/>
        <v>3.0008756950014232E-9</v>
      </c>
      <c r="E2799" s="375">
        <f t="shared" ca="1" si="167"/>
        <v>4</v>
      </c>
    </row>
    <row r="2800" spans="1:8">
      <c r="A2800" s="6" t="s">
        <v>108</v>
      </c>
      <c r="B2800">
        <v>332710</v>
      </c>
      <c r="C2800" s="350" t="s">
        <v>576</v>
      </c>
      <c r="D2800" s="351">
        <f t="shared" ca="1" si="166"/>
        <v>2.2183373472923198E-9</v>
      </c>
      <c r="E2800" s="375">
        <f t="shared" ca="1" si="167"/>
        <v>4</v>
      </c>
      <c r="H2800" s="6"/>
    </row>
    <row r="2801" spans="1:8">
      <c r="A2801" s="6" t="s">
        <v>108</v>
      </c>
      <c r="B2801">
        <v>332720</v>
      </c>
      <c r="C2801" s="350" t="s">
        <v>576</v>
      </c>
      <c r="D2801" s="351">
        <f t="shared" ca="1" si="166"/>
        <v>2.2627485969316966E-9</v>
      </c>
      <c r="E2801" s="375">
        <f t="shared" ca="1" si="167"/>
        <v>4</v>
      </c>
      <c r="H2801" s="6"/>
    </row>
    <row r="2802" spans="1:8">
      <c r="A2802" s="6" t="s">
        <v>108</v>
      </c>
      <c r="B2802">
        <v>332800</v>
      </c>
      <c r="C2802" s="350" t="s">
        <v>576</v>
      </c>
      <c r="D2802" s="351">
        <f t="shared" ca="1" si="166"/>
        <v>1.0225785807184433E-9</v>
      </c>
      <c r="E2802" s="375">
        <f t="shared" ca="1" si="167"/>
        <v>4</v>
      </c>
      <c r="H2802" s="6"/>
    </row>
    <row r="2803" spans="1:8">
      <c r="A2803" s="6" t="s">
        <v>108</v>
      </c>
      <c r="B2803" t="s">
        <v>200</v>
      </c>
      <c r="C2803" s="350" t="s">
        <v>576</v>
      </c>
      <c r="D2803" s="351">
        <f t="shared" ca="1" si="166"/>
        <v>2.1318838397648516E-9</v>
      </c>
      <c r="E2803" s="375">
        <f t="shared" ca="1" si="167"/>
        <v>4</v>
      </c>
      <c r="H2803" s="6"/>
    </row>
    <row r="2804" spans="1:8">
      <c r="A2804" s="6" t="s">
        <v>108</v>
      </c>
      <c r="B2804">
        <v>332913</v>
      </c>
      <c r="C2804" s="350" t="s">
        <v>576</v>
      </c>
      <c r="D2804" s="351">
        <f t="shared" ca="1" si="166"/>
        <v>0</v>
      </c>
      <c r="E2804" s="375" t="str">
        <f t="shared" ca="1" si="167"/>
        <v/>
      </c>
      <c r="H2804" s="6"/>
    </row>
    <row r="2805" spans="1:8">
      <c r="A2805" s="6" t="s">
        <v>108</v>
      </c>
      <c r="B2805">
        <v>332991</v>
      </c>
      <c r="C2805" s="350" t="s">
        <v>576</v>
      </c>
      <c r="D2805" s="351">
        <f t="shared" ca="1" si="166"/>
        <v>0</v>
      </c>
      <c r="E2805" s="375" t="str">
        <f t="shared" ca="1" si="167"/>
        <v/>
      </c>
      <c r="H2805" s="6"/>
    </row>
    <row r="2806" spans="1:8">
      <c r="A2806" s="6" t="s">
        <v>108</v>
      </c>
      <c r="B2806" t="s">
        <v>204</v>
      </c>
      <c r="C2806" s="350" t="s">
        <v>576</v>
      </c>
      <c r="D2806" s="351">
        <f t="shared" ca="1" si="166"/>
        <v>0</v>
      </c>
      <c r="E2806" s="375" t="str">
        <f t="shared" ca="1" si="167"/>
        <v/>
      </c>
      <c r="H2806" s="6"/>
    </row>
    <row r="2807" spans="1:8">
      <c r="A2807" s="6" t="s">
        <v>108</v>
      </c>
      <c r="B2807">
        <v>332996</v>
      </c>
      <c r="C2807" s="350" t="s">
        <v>576</v>
      </c>
      <c r="D2807" s="351">
        <f t="shared" ca="1" si="166"/>
        <v>3.738219709409291E-9</v>
      </c>
      <c r="E2807" s="375">
        <f t="shared" ca="1" si="167"/>
        <v>4</v>
      </c>
      <c r="H2807" s="6"/>
    </row>
    <row r="2808" spans="1:8">
      <c r="A2808" s="6" t="s">
        <v>108</v>
      </c>
      <c r="B2808" t="s">
        <v>207</v>
      </c>
      <c r="C2808" s="350" t="s">
        <v>576</v>
      </c>
      <c r="D2808" s="351">
        <f t="shared" ca="1" si="166"/>
        <v>1.5009301709768683E-8</v>
      </c>
      <c r="E2808" s="375">
        <f t="shared" ca="1" si="167"/>
        <v>4</v>
      </c>
    </row>
    <row r="2809" spans="1:8">
      <c r="A2809" s="6" t="s">
        <v>108</v>
      </c>
      <c r="B2809">
        <v>333111</v>
      </c>
      <c r="C2809" s="350" t="s">
        <v>576</v>
      </c>
      <c r="D2809" s="351">
        <f t="shared" ca="1" si="166"/>
        <v>7.6260097545104229E-9</v>
      </c>
      <c r="E2809" s="375">
        <f t="shared" ca="1" si="167"/>
        <v>4</v>
      </c>
    </row>
    <row r="2810" spans="1:8">
      <c r="A2810" s="6" t="s">
        <v>108</v>
      </c>
      <c r="B2810">
        <v>333112</v>
      </c>
      <c r="C2810" s="350" t="s">
        <v>576</v>
      </c>
      <c r="D2810" s="351">
        <f t="shared" ca="1" si="166"/>
        <v>1.3266953042408708E-8</v>
      </c>
      <c r="E2810" s="375">
        <f t="shared" ca="1" si="167"/>
        <v>4</v>
      </c>
      <c r="H2810" s="6"/>
    </row>
    <row r="2811" spans="1:8">
      <c r="A2811" s="6" t="s">
        <v>108</v>
      </c>
      <c r="B2811">
        <v>333120</v>
      </c>
      <c r="C2811" s="350" t="s">
        <v>576</v>
      </c>
      <c r="D2811" s="351">
        <f t="shared" ca="1" si="166"/>
        <v>3.209965685972108E-9</v>
      </c>
      <c r="E2811" s="375">
        <f t="shared" ca="1" si="167"/>
        <v>4</v>
      </c>
      <c r="H2811" s="6"/>
    </row>
    <row r="2812" spans="1:8">
      <c r="A2812" s="6" t="s">
        <v>108</v>
      </c>
      <c r="B2812">
        <v>333130</v>
      </c>
      <c r="C2812" s="350" t="s">
        <v>576</v>
      </c>
      <c r="D2812" s="351">
        <f t="shared" ca="1" si="166"/>
        <v>1.8525496031316386E-9</v>
      </c>
      <c r="E2812" s="375">
        <f t="shared" ca="1" si="167"/>
        <v>4</v>
      </c>
      <c r="H2812" s="6"/>
    </row>
    <row r="2813" spans="1:8">
      <c r="A2813" s="6" t="s">
        <v>108</v>
      </c>
      <c r="B2813" t="s">
        <v>213</v>
      </c>
      <c r="C2813" s="350" t="s">
        <v>576</v>
      </c>
      <c r="D2813" s="351">
        <f t="shared" ca="1" si="166"/>
        <v>4.1288603430450285E-9</v>
      </c>
      <c r="E2813" s="375">
        <f t="shared" ca="1" si="167"/>
        <v>4</v>
      </c>
      <c r="H2813" s="6"/>
    </row>
    <row r="2814" spans="1:8">
      <c r="A2814" s="6" t="s">
        <v>108</v>
      </c>
      <c r="B2814">
        <v>333220</v>
      </c>
      <c r="C2814" s="350" t="s">
        <v>576</v>
      </c>
      <c r="D2814" s="351">
        <f t="shared" ca="1" si="166"/>
        <v>0</v>
      </c>
      <c r="E2814" s="375" t="str">
        <f t="shared" ca="1" si="167"/>
        <v/>
      </c>
      <c r="H2814" s="6"/>
    </row>
    <row r="2815" spans="1:8">
      <c r="A2815" s="6" t="s">
        <v>108</v>
      </c>
      <c r="B2815">
        <v>333295</v>
      </c>
      <c r="C2815" s="350" t="s">
        <v>576</v>
      </c>
      <c r="D2815" s="351">
        <f t="shared" ca="1" si="166"/>
        <v>1.9373197646984552E-9</v>
      </c>
      <c r="E2815" s="375">
        <f t="shared" ca="1" si="167"/>
        <v>4</v>
      </c>
      <c r="H2815" s="6"/>
    </row>
    <row r="2816" spans="1:8">
      <c r="A2816" s="6" t="s">
        <v>108</v>
      </c>
      <c r="B2816" t="s">
        <v>217</v>
      </c>
      <c r="C2816" s="350" t="s">
        <v>576</v>
      </c>
      <c r="D2816" s="351">
        <f t="shared" ca="1" si="166"/>
        <v>2.2646427529970019E-7</v>
      </c>
      <c r="E2816" s="375">
        <f t="shared" ca="1" si="167"/>
        <v>4</v>
      </c>
    </row>
    <row r="2817" spans="1:8">
      <c r="A2817" s="6" t="s">
        <v>108</v>
      </c>
      <c r="B2817">
        <v>333313</v>
      </c>
      <c r="C2817" s="350" t="s">
        <v>576</v>
      </c>
      <c r="D2817" s="351">
        <f t="shared" ca="1" si="166"/>
        <v>1.6057521079400505E-7</v>
      </c>
      <c r="E2817" s="375">
        <f t="shared" ca="1" si="167"/>
        <v>4</v>
      </c>
    </row>
    <row r="2818" spans="1:8">
      <c r="A2818" s="6" t="s">
        <v>108</v>
      </c>
      <c r="B2818">
        <v>333314</v>
      </c>
      <c r="C2818" s="350" t="s">
        <v>576</v>
      </c>
      <c r="D2818" s="351">
        <f t="shared" ca="1" si="166"/>
        <v>0</v>
      </c>
      <c r="E2818" s="375" t="str">
        <f t="shared" ca="1" si="167"/>
        <v/>
      </c>
      <c r="H2818" s="6"/>
    </row>
    <row r="2819" spans="1:8">
      <c r="A2819" s="6" t="s">
        <v>108</v>
      </c>
      <c r="B2819">
        <v>333315</v>
      </c>
      <c r="C2819" s="350" t="s">
        <v>576</v>
      </c>
      <c r="D2819" s="351">
        <f t="shared" ref="D2819:D2882" ca="1" si="168">OFFSET(matrix1,MOD(ROW()-ROW($D$3),ROWS(matrix1)),TRUNC((ROW()-ROW($D$3))/ROWS(matrix1)),1,1)</f>
        <v>2.3044508065896739E-8</v>
      </c>
      <c r="E2819" s="375">
        <f t="shared" ref="E2819:E2882" ca="1" si="169">OFFSET(matrix4,MOD(ROW()-ROW($E$3),ROWS(matrix4)),TRUNC((ROW()-ROW($E$3))/ROWS(matrix4)),1,1)</f>
        <v>4</v>
      </c>
      <c r="H2819" s="6"/>
    </row>
    <row r="2820" spans="1:8">
      <c r="A2820" s="6" t="s">
        <v>108</v>
      </c>
      <c r="B2820" t="s">
        <v>222</v>
      </c>
      <c r="C2820" s="350" t="s">
        <v>576</v>
      </c>
      <c r="D2820" s="351">
        <f t="shared" ca="1" si="168"/>
        <v>1.1985958621577592E-7</v>
      </c>
      <c r="E2820" s="375">
        <f t="shared" ca="1" si="169"/>
        <v>4</v>
      </c>
      <c r="H2820" s="6"/>
    </row>
    <row r="2821" spans="1:8">
      <c r="A2821" s="6" t="s">
        <v>108</v>
      </c>
      <c r="B2821">
        <v>333414</v>
      </c>
      <c r="C2821" s="350" t="s">
        <v>576</v>
      </c>
      <c r="D2821" s="351">
        <f t="shared" ca="1" si="168"/>
        <v>1.1252976263420671E-8</v>
      </c>
      <c r="E2821" s="375">
        <f t="shared" ca="1" si="169"/>
        <v>4</v>
      </c>
      <c r="H2821" s="6"/>
    </row>
    <row r="2822" spans="1:8">
      <c r="A2822" s="6" t="s">
        <v>108</v>
      </c>
      <c r="B2822">
        <v>333415</v>
      </c>
      <c r="C2822" s="350" t="s">
        <v>576</v>
      </c>
      <c r="D2822" s="351">
        <f t="shared" ca="1" si="168"/>
        <v>3.4014363704596456E-6</v>
      </c>
      <c r="E2822" s="375">
        <f t="shared" ca="1" si="169"/>
        <v>4</v>
      </c>
      <c r="H2822" s="6"/>
    </row>
    <row r="2823" spans="1:8">
      <c r="A2823" s="6" t="s">
        <v>108</v>
      </c>
      <c r="B2823">
        <v>333511</v>
      </c>
      <c r="C2823" s="350" t="s">
        <v>576</v>
      </c>
      <c r="D2823" s="351">
        <f t="shared" ca="1" si="168"/>
        <v>0</v>
      </c>
      <c r="E2823" s="375" t="str">
        <f t="shared" ca="1" si="169"/>
        <v/>
      </c>
      <c r="H2823" s="6"/>
    </row>
    <row r="2824" spans="1:8">
      <c r="A2824" s="6" t="s">
        <v>108</v>
      </c>
      <c r="B2824" t="s">
        <v>227</v>
      </c>
      <c r="C2824" s="350" t="s">
        <v>576</v>
      </c>
      <c r="D2824" s="351">
        <f t="shared" ca="1" si="168"/>
        <v>8.4475251174155166E-9</v>
      </c>
      <c r="E2824" s="375">
        <f t="shared" ca="1" si="169"/>
        <v>4</v>
      </c>
      <c r="H2824" s="6"/>
    </row>
    <row r="2825" spans="1:8">
      <c r="A2825" s="6" t="s">
        <v>108</v>
      </c>
      <c r="B2825">
        <v>333514</v>
      </c>
      <c r="C2825" s="350" t="s">
        <v>576</v>
      </c>
      <c r="D2825" s="351">
        <f t="shared" ca="1" si="168"/>
        <v>3.5160144896852438E-9</v>
      </c>
      <c r="E2825" s="375">
        <f t="shared" ca="1" si="169"/>
        <v>4</v>
      </c>
      <c r="H2825" s="6"/>
    </row>
    <row r="2826" spans="1:8">
      <c r="A2826" s="6" t="s">
        <v>108</v>
      </c>
      <c r="B2826" t="s">
        <v>230</v>
      </c>
      <c r="C2826" s="350" t="s">
        <v>576</v>
      </c>
      <c r="D2826" s="351">
        <f t="shared" ca="1" si="168"/>
        <v>0</v>
      </c>
      <c r="E2826" s="375" t="str">
        <f t="shared" ca="1" si="169"/>
        <v/>
      </c>
      <c r="H2826" s="6"/>
    </row>
    <row r="2827" spans="1:8">
      <c r="A2827" s="6" t="s">
        <v>108</v>
      </c>
      <c r="B2827">
        <v>333611</v>
      </c>
      <c r="C2827" s="350" t="s">
        <v>576</v>
      </c>
      <c r="D2827" s="351">
        <f t="shared" ca="1" si="168"/>
        <v>3.08382124791944E-9</v>
      </c>
      <c r="E2827" s="375">
        <f t="shared" ca="1" si="169"/>
        <v>4</v>
      </c>
    </row>
    <row r="2828" spans="1:8">
      <c r="A2828" s="6" t="s">
        <v>108</v>
      </c>
      <c r="B2828">
        <v>333612</v>
      </c>
      <c r="C2828" s="350" t="s">
        <v>576</v>
      </c>
      <c r="D2828" s="351">
        <f t="shared" ca="1" si="168"/>
        <v>0</v>
      </c>
      <c r="E2828" s="375" t="str">
        <f t="shared" ca="1" si="169"/>
        <v/>
      </c>
    </row>
    <row r="2829" spans="1:8">
      <c r="A2829" s="6" t="s">
        <v>108</v>
      </c>
      <c r="B2829">
        <v>333613</v>
      </c>
      <c r="C2829" s="350" t="s">
        <v>576</v>
      </c>
      <c r="D2829" s="351">
        <f t="shared" ca="1" si="168"/>
        <v>6.5770450770388247E-9</v>
      </c>
      <c r="E2829" s="375">
        <f t="shared" ca="1" si="169"/>
        <v>4</v>
      </c>
      <c r="H2829" s="6"/>
    </row>
    <row r="2830" spans="1:8">
      <c r="A2830" s="6" t="s">
        <v>108</v>
      </c>
      <c r="B2830">
        <v>333618</v>
      </c>
      <c r="C2830" s="350" t="s">
        <v>576</v>
      </c>
      <c r="D2830" s="351">
        <f t="shared" ca="1" si="168"/>
        <v>5.8315344943934013E-8</v>
      </c>
      <c r="E2830" s="375">
        <f t="shared" ca="1" si="169"/>
        <v>4</v>
      </c>
      <c r="H2830" s="6"/>
    </row>
    <row r="2831" spans="1:8">
      <c r="A2831" s="6" t="s">
        <v>108</v>
      </c>
      <c r="B2831" t="s">
        <v>236</v>
      </c>
      <c r="C2831" s="350" t="s">
        <v>576</v>
      </c>
      <c r="D2831" s="351">
        <f t="shared" ca="1" si="168"/>
        <v>1.7621772804456356E-9</v>
      </c>
      <c r="E2831" s="375">
        <f t="shared" ca="1" si="169"/>
        <v>4</v>
      </c>
      <c r="H2831" s="6"/>
    </row>
    <row r="2832" spans="1:8">
      <c r="A2832" s="6" t="s">
        <v>108</v>
      </c>
      <c r="B2832">
        <v>333912</v>
      </c>
      <c r="C2832" s="350" t="s">
        <v>576</v>
      </c>
      <c r="D2832" s="351">
        <f t="shared" ca="1" si="168"/>
        <v>3.320453011925253E-9</v>
      </c>
      <c r="E2832" s="375">
        <f t="shared" ca="1" si="169"/>
        <v>4</v>
      </c>
      <c r="H2832" s="6"/>
    </row>
    <row r="2833" spans="1:8">
      <c r="A2833" s="6" t="s">
        <v>108</v>
      </c>
      <c r="B2833">
        <v>333920</v>
      </c>
      <c r="C2833" s="350" t="s">
        <v>576</v>
      </c>
      <c r="D2833" s="351">
        <f t="shared" ca="1" si="168"/>
        <v>6.0491516232192663E-9</v>
      </c>
      <c r="E2833" s="375">
        <f t="shared" ca="1" si="169"/>
        <v>4</v>
      </c>
      <c r="H2833" s="6"/>
    </row>
    <row r="2834" spans="1:8">
      <c r="A2834" s="6" t="s">
        <v>108</v>
      </c>
      <c r="B2834">
        <v>333991</v>
      </c>
      <c r="C2834" s="350" t="s">
        <v>576</v>
      </c>
      <c r="D2834" s="351">
        <f t="shared" ca="1" si="168"/>
        <v>0</v>
      </c>
      <c r="E2834" s="375" t="str">
        <f t="shared" ca="1" si="169"/>
        <v/>
      </c>
      <c r="H2834" s="6"/>
    </row>
    <row r="2835" spans="1:8">
      <c r="A2835" s="6" t="s">
        <v>108</v>
      </c>
      <c r="B2835" t="s">
        <v>241</v>
      </c>
      <c r="C2835" s="350" t="s">
        <v>576</v>
      </c>
      <c r="D2835" s="351">
        <f t="shared" ca="1" si="168"/>
        <v>4.7071819871626479E-9</v>
      </c>
      <c r="E2835" s="375">
        <f t="shared" ca="1" si="169"/>
        <v>4</v>
      </c>
    </row>
    <row r="2836" spans="1:8">
      <c r="A2836" s="6" t="s">
        <v>108</v>
      </c>
      <c r="B2836">
        <v>333993</v>
      </c>
      <c r="C2836" s="350" t="s">
        <v>576</v>
      </c>
      <c r="D2836" s="351">
        <f t="shared" ca="1" si="168"/>
        <v>0</v>
      </c>
      <c r="E2836" s="375" t="str">
        <f t="shared" ca="1" si="169"/>
        <v/>
      </c>
    </row>
    <row r="2837" spans="1:8">
      <c r="A2837" s="6" t="s">
        <v>108</v>
      </c>
      <c r="B2837">
        <v>333994</v>
      </c>
      <c r="C2837" s="350" t="s">
        <v>576</v>
      </c>
      <c r="D2837" s="351">
        <f t="shared" ca="1" si="168"/>
        <v>0</v>
      </c>
      <c r="E2837" s="375" t="str">
        <f t="shared" ca="1" si="169"/>
        <v/>
      </c>
      <c r="H2837" s="6"/>
    </row>
    <row r="2838" spans="1:8">
      <c r="A2838" s="6" t="s">
        <v>108</v>
      </c>
      <c r="B2838" t="s">
        <v>245</v>
      </c>
      <c r="C2838" s="350" t="s">
        <v>576</v>
      </c>
      <c r="D2838" s="351">
        <f t="shared" ca="1" si="168"/>
        <v>0</v>
      </c>
      <c r="E2838" s="375" t="str">
        <f t="shared" ca="1" si="169"/>
        <v/>
      </c>
      <c r="H2838" s="6"/>
    </row>
    <row r="2839" spans="1:8">
      <c r="A2839" s="6" t="s">
        <v>108</v>
      </c>
      <c r="B2839">
        <v>334111</v>
      </c>
      <c r="C2839" s="350" t="s">
        <v>576</v>
      </c>
      <c r="D2839" s="351">
        <f t="shared" ca="1" si="168"/>
        <v>0</v>
      </c>
      <c r="E2839" s="375" t="str">
        <f t="shared" ca="1" si="169"/>
        <v/>
      </c>
      <c r="H2839" s="6"/>
    </row>
    <row r="2840" spans="1:8">
      <c r="A2840" s="6" t="s">
        <v>108</v>
      </c>
      <c r="B2840">
        <v>334112</v>
      </c>
      <c r="C2840" s="350" t="s">
        <v>576</v>
      </c>
      <c r="D2840" s="351">
        <f t="shared" ca="1" si="168"/>
        <v>0</v>
      </c>
      <c r="E2840" s="375" t="str">
        <f t="shared" ca="1" si="169"/>
        <v/>
      </c>
      <c r="H2840" s="6"/>
    </row>
    <row r="2841" spans="1:8">
      <c r="A2841" s="6" t="s">
        <v>108</v>
      </c>
      <c r="B2841" t="s">
        <v>249</v>
      </c>
      <c r="C2841" s="350" t="s">
        <v>576</v>
      </c>
      <c r="D2841" s="351">
        <f t="shared" ca="1" si="168"/>
        <v>5.3042523857788802E-10</v>
      </c>
      <c r="E2841" s="375">
        <f t="shared" ca="1" si="169"/>
        <v>4</v>
      </c>
      <c r="H2841" s="6"/>
    </row>
    <row r="2842" spans="1:8">
      <c r="A2842" s="6" t="s">
        <v>108</v>
      </c>
      <c r="B2842">
        <v>334210</v>
      </c>
      <c r="C2842" s="350" t="s">
        <v>576</v>
      </c>
      <c r="D2842" s="351">
        <f t="shared" ca="1" si="168"/>
        <v>5.0739294656788986E-9</v>
      </c>
      <c r="E2842" s="375">
        <f t="shared" ca="1" si="169"/>
        <v>4</v>
      </c>
      <c r="H2842" s="6"/>
    </row>
    <row r="2843" spans="1:8">
      <c r="A2843" s="6" t="s">
        <v>108</v>
      </c>
      <c r="B2843">
        <v>334220</v>
      </c>
      <c r="C2843" s="350" t="s">
        <v>576</v>
      </c>
      <c r="D2843" s="351">
        <f t="shared" ca="1" si="168"/>
        <v>3.402536048770241E-9</v>
      </c>
      <c r="E2843" s="375">
        <f t="shared" ca="1" si="169"/>
        <v>4</v>
      </c>
      <c r="H2843" s="6"/>
    </row>
    <row r="2844" spans="1:8">
      <c r="A2844" s="6" t="s">
        <v>108</v>
      </c>
      <c r="B2844">
        <v>334290</v>
      </c>
      <c r="C2844" s="350" t="s">
        <v>576</v>
      </c>
      <c r="D2844" s="351">
        <f t="shared" ca="1" si="168"/>
        <v>6.9027881364922452E-10</v>
      </c>
      <c r="E2844" s="375">
        <f t="shared" ca="1" si="169"/>
        <v>4</v>
      </c>
      <c r="H2844" s="6"/>
    </row>
    <row r="2845" spans="1:8">
      <c r="A2845" s="6" t="s">
        <v>108</v>
      </c>
      <c r="B2845">
        <v>334300</v>
      </c>
      <c r="C2845" s="350" t="s">
        <v>576</v>
      </c>
      <c r="D2845" s="351">
        <f t="shared" ca="1" si="168"/>
        <v>1.9616731338507155E-8</v>
      </c>
      <c r="E2845" s="375">
        <f t="shared" ca="1" si="169"/>
        <v>4</v>
      </c>
      <c r="H2845" s="6"/>
    </row>
    <row r="2846" spans="1:8">
      <c r="A2846" s="6" t="s">
        <v>108</v>
      </c>
      <c r="B2846" t="s">
        <v>255</v>
      </c>
      <c r="C2846" s="350" t="s">
        <v>576</v>
      </c>
      <c r="D2846" s="351">
        <f t="shared" ca="1" si="168"/>
        <v>3.9831586919824081E-9</v>
      </c>
      <c r="E2846" s="375">
        <f t="shared" ca="1" si="169"/>
        <v>4</v>
      </c>
    </row>
    <row r="2847" spans="1:8">
      <c r="A2847" s="6" t="s">
        <v>108</v>
      </c>
      <c r="B2847">
        <v>334413</v>
      </c>
      <c r="C2847" s="350" t="s">
        <v>576</v>
      </c>
      <c r="D2847" s="351">
        <f t="shared" ca="1" si="168"/>
        <v>4.0233221411352836E-10</v>
      </c>
      <c r="E2847" s="375">
        <f t="shared" ca="1" si="169"/>
        <v>4</v>
      </c>
    </row>
    <row r="2848" spans="1:8">
      <c r="A2848" s="6" t="s">
        <v>108</v>
      </c>
      <c r="B2848">
        <v>334418</v>
      </c>
      <c r="C2848" s="350" t="s">
        <v>576</v>
      </c>
      <c r="D2848" s="351">
        <f t="shared" ca="1" si="168"/>
        <v>6.5113746812617037E-9</v>
      </c>
      <c r="E2848" s="375">
        <f t="shared" ca="1" si="169"/>
        <v>4</v>
      </c>
      <c r="H2848" s="6"/>
    </row>
    <row r="2849" spans="1:8">
      <c r="A2849" s="6" t="s">
        <v>108</v>
      </c>
      <c r="B2849">
        <v>334510</v>
      </c>
      <c r="C2849" s="350" t="s">
        <v>576</v>
      </c>
      <c r="D2849" s="351">
        <f t="shared" ca="1" si="168"/>
        <v>2.108474234192442E-9</v>
      </c>
      <c r="E2849" s="375">
        <f t="shared" ca="1" si="169"/>
        <v>4</v>
      </c>
      <c r="H2849" s="6"/>
    </row>
    <row r="2850" spans="1:8">
      <c r="A2850" s="6" t="s">
        <v>108</v>
      </c>
      <c r="B2850">
        <v>334511</v>
      </c>
      <c r="C2850" s="350" t="s">
        <v>576</v>
      </c>
      <c r="D2850" s="351">
        <f t="shared" ca="1" si="168"/>
        <v>2.5672567884734978E-9</v>
      </c>
      <c r="E2850" s="375">
        <f t="shared" ca="1" si="169"/>
        <v>4</v>
      </c>
      <c r="H2850" s="6"/>
    </row>
    <row r="2851" spans="1:8">
      <c r="A2851" s="6" t="s">
        <v>108</v>
      </c>
      <c r="B2851">
        <v>334512</v>
      </c>
      <c r="C2851" s="350" t="s">
        <v>576</v>
      </c>
      <c r="D2851" s="351">
        <f t="shared" ca="1" si="168"/>
        <v>0</v>
      </c>
      <c r="E2851" s="375" t="str">
        <f t="shared" ca="1" si="169"/>
        <v/>
      </c>
      <c r="H2851" s="6"/>
    </row>
    <row r="2852" spans="1:8">
      <c r="A2852" s="6" t="s">
        <v>108</v>
      </c>
      <c r="B2852">
        <v>334513</v>
      </c>
      <c r="C2852" s="350" t="s">
        <v>576</v>
      </c>
      <c r="D2852" s="351">
        <f t="shared" ca="1" si="168"/>
        <v>0</v>
      </c>
      <c r="E2852" s="375" t="str">
        <f t="shared" ca="1" si="169"/>
        <v/>
      </c>
      <c r="H2852" s="6"/>
    </row>
    <row r="2853" spans="1:8">
      <c r="A2853" s="6" t="s">
        <v>108</v>
      </c>
      <c r="B2853">
        <v>334514</v>
      </c>
      <c r="C2853" s="350" t="s">
        <v>576</v>
      </c>
      <c r="D2853" s="351">
        <f t="shared" ca="1" si="168"/>
        <v>0</v>
      </c>
      <c r="E2853" s="375" t="str">
        <f t="shared" ca="1" si="169"/>
        <v/>
      </c>
      <c r="H2853" s="6"/>
    </row>
    <row r="2854" spans="1:8">
      <c r="A2854" s="6" t="s">
        <v>108</v>
      </c>
      <c r="B2854">
        <v>334515</v>
      </c>
      <c r="C2854" s="350" t="s">
        <v>576</v>
      </c>
      <c r="D2854" s="351">
        <f t="shared" ca="1" si="168"/>
        <v>1.9901391564413758E-9</v>
      </c>
      <c r="E2854" s="375">
        <f t="shared" ca="1" si="169"/>
        <v>4</v>
      </c>
    </row>
    <row r="2855" spans="1:8">
      <c r="A2855" s="6" t="s">
        <v>108</v>
      </c>
      <c r="B2855">
        <v>334516</v>
      </c>
      <c r="C2855" s="350" t="s">
        <v>576</v>
      </c>
      <c r="D2855" s="351">
        <f t="shared" ca="1" si="168"/>
        <v>2.0786132313301282E-9</v>
      </c>
      <c r="E2855" s="375">
        <f t="shared" ca="1" si="169"/>
        <v>4</v>
      </c>
    </row>
    <row r="2856" spans="1:8">
      <c r="A2856" s="6" t="s">
        <v>108</v>
      </c>
      <c r="B2856">
        <v>334517</v>
      </c>
      <c r="C2856" s="350" t="s">
        <v>576</v>
      </c>
      <c r="D2856" s="351">
        <f t="shared" ca="1" si="168"/>
        <v>0</v>
      </c>
      <c r="E2856" s="375" t="str">
        <f t="shared" ca="1" si="169"/>
        <v/>
      </c>
      <c r="H2856" s="6"/>
    </row>
    <row r="2857" spans="1:8">
      <c r="A2857" s="6" t="s">
        <v>108</v>
      </c>
      <c r="B2857" t="s">
        <v>267</v>
      </c>
      <c r="C2857" s="350" t="s">
        <v>576</v>
      </c>
      <c r="D2857" s="351">
        <f t="shared" ca="1" si="168"/>
        <v>0</v>
      </c>
      <c r="E2857" s="375" t="str">
        <f t="shared" ca="1" si="169"/>
        <v/>
      </c>
      <c r="H2857" s="6"/>
    </row>
    <row r="2858" spans="1:8">
      <c r="A2858" s="6" t="s">
        <v>108</v>
      </c>
      <c r="B2858">
        <v>334610</v>
      </c>
      <c r="C2858" s="350" t="s">
        <v>576</v>
      </c>
      <c r="D2858" s="351">
        <f t="shared" ca="1" si="168"/>
        <v>0</v>
      </c>
      <c r="E2858" s="375" t="str">
        <f t="shared" ca="1" si="169"/>
        <v/>
      </c>
      <c r="H2858" s="6"/>
    </row>
    <row r="2859" spans="1:8">
      <c r="A2859" s="6" t="s">
        <v>108</v>
      </c>
      <c r="B2859">
        <v>335110</v>
      </c>
      <c r="C2859" s="350" t="s">
        <v>576</v>
      </c>
      <c r="D2859" s="351">
        <f t="shared" ca="1" si="168"/>
        <v>0</v>
      </c>
      <c r="E2859" s="375" t="str">
        <f t="shared" ca="1" si="169"/>
        <v/>
      </c>
      <c r="H2859" s="6"/>
    </row>
    <row r="2860" spans="1:8">
      <c r="A2860" s="6" t="s">
        <v>108</v>
      </c>
      <c r="B2860">
        <v>335120</v>
      </c>
      <c r="C2860" s="350" t="s">
        <v>576</v>
      </c>
      <c r="D2860" s="351">
        <f t="shared" ca="1" si="168"/>
        <v>6.8480507483650361E-8</v>
      </c>
      <c r="E2860" s="375">
        <f t="shared" ca="1" si="169"/>
        <v>4</v>
      </c>
      <c r="H2860" s="6"/>
    </row>
    <row r="2861" spans="1:8">
      <c r="A2861" s="6" t="s">
        <v>108</v>
      </c>
      <c r="B2861">
        <v>335210</v>
      </c>
      <c r="C2861" s="350" t="s">
        <v>576</v>
      </c>
      <c r="D2861" s="351">
        <f t="shared" ca="1" si="168"/>
        <v>0</v>
      </c>
      <c r="E2861" s="375" t="str">
        <f t="shared" ca="1" si="169"/>
        <v/>
      </c>
    </row>
    <row r="2862" spans="1:8">
      <c r="A2862" s="6" t="s">
        <v>108</v>
      </c>
      <c r="B2862">
        <v>335221</v>
      </c>
      <c r="C2862" s="350" t="s">
        <v>576</v>
      </c>
      <c r="D2862" s="351">
        <f t="shared" ca="1" si="168"/>
        <v>5.869548568537856E-9</v>
      </c>
      <c r="E2862" s="375">
        <f t="shared" ca="1" si="169"/>
        <v>4</v>
      </c>
    </row>
    <row r="2863" spans="1:8">
      <c r="A2863" s="6" t="s">
        <v>108</v>
      </c>
      <c r="B2863">
        <v>335222</v>
      </c>
      <c r="C2863" s="350" t="s">
        <v>576</v>
      </c>
      <c r="D2863" s="351">
        <f t="shared" ca="1" si="168"/>
        <v>1.1499193566081873E-6</v>
      </c>
      <c r="E2863" s="375">
        <f t="shared" ca="1" si="169"/>
        <v>4</v>
      </c>
    </row>
    <row r="2864" spans="1:8">
      <c r="A2864" s="6" t="s">
        <v>108</v>
      </c>
      <c r="B2864">
        <v>335224</v>
      </c>
      <c r="C2864" s="350" t="s">
        <v>576</v>
      </c>
      <c r="D2864" s="351">
        <f t="shared" ca="1" si="168"/>
        <v>6.4685385591522539E-9</v>
      </c>
      <c r="E2864" s="375">
        <f t="shared" ca="1" si="169"/>
        <v>4</v>
      </c>
      <c r="H2864" s="6"/>
    </row>
    <row r="2865" spans="1:8">
      <c r="A2865" s="6" t="s">
        <v>108</v>
      </c>
      <c r="B2865">
        <v>335228</v>
      </c>
      <c r="C2865" s="350" t="s">
        <v>576</v>
      </c>
      <c r="D2865" s="351">
        <f t="shared" ca="1" si="168"/>
        <v>6.0017513900028464E-9</v>
      </c>
      <c r="E2865" s="375">
        <f t="shared" ca="1" si="169"/>
        <v>4</v>
      </c>
      <c r="H2865" s="6"/>
    </row>
    <row r="2866" spans="1:8">
      <c r="A2866" s="6" t="s">
        <v>108</v>
      </c>
      <c r="B2866">
        <v>335311</v>
      </c>
      <c r="C2866" s="350" t="s">
        <v>576</v>
      </c>
      <c r="D2866" s="351">
        <f t="shared" ca="1" si="168"/>
        <v>0</v>
      </c>
      <c r="E2866" s="375" t="str">
        <f t="shared" ca="1" si="169"/>
        <v/>
      </c>
      <c r="H2866" s="6"/>
    </row>
    <row r="2867" spans="1:8">
      <c r="A2867" s="6" t="s">
        <v>108</v>
      </c>
      <c r="B2867">
        <v>335312</v>
      </c>
      <c r="C2867" s="350" t="s">
        <v>576</v>
      </c>
      <c r="D2867" s="351">
        <f t="shared" ca="1" si="168"/>
        <v>2.2114260822240765E-8</v>
      </c>
      <c r="E2867" s="375">
        <f t="shared" ca="1" si="169"/>
        <v>4</v>
      </c>
      <c r="H2867" s="6"/>
    </row>
    <row r="2868" spans="1:8">
      <c r="A2868" s="6" t="s">
        <v>108</v>
      </c>
      <c r="B2868">
        <v>335313</v>
      </c>
      <c r="C2868" s="350" t="s">
        <v>576</v>
      </c>
      <c r="D2868" s="351">
        <f t="shared" ca="1" si="168"/>
        <v>2.6464187741281472E-9</v>
      </c>
      <c r="E2868" s="375">
        <f t="shared" ca="1" si="169"/>
        <v>4</v>
      </c>
      <c r="H2868" s="6"/>
    </row>
    <row r="2869" spans="1:8">
      <c r="A2869" s="6" t="s">
        <v>108</v>
      </c>
      <c r="B2869">
        <v>335314</v>
      </c>
      <c r="C2869" s="350" t="s">
        <v>576</v>
      </c>
      <c r="D2869" s="351">
        <f t="shared" ca="1" si="168"/>
        <v>0</v>
      </c>
      <c r="E2869" s="375" t="str">
        <f t="shared" ca="1" si="169"/>
        <v/>
      </c>
    </row>
    <row r="2870" spans="1:8">
      <c r="A2870" s="6" t="s">
        <v>108</v>
      </c>
      <c r="B2870">
        <v>335911</v>
      </c>
      <c r="C2870" s="350" t="s">
        <v>576</v>
      </c>
      <c r="D2870" s="351">
        <f t="shared" ca="1" si="168"/>
        <v>0</v>
      </c>
      <c r="E2870" s="375" t="str">
        <f t="shared" ca="1" si="169"/>
        <v/>
      </c>
    </row>
    <row r="2871" spans="1:8">
      <c r="A2871" s="6" t="s">
        <v>108</v>
      </c>
      <c r="B2871">
        <v>335912</v>
      </c>
      <c r="C2871" s="350" t="s">
        <v>576</v>
      </c>
      <c r="D2871" s="351">
        <f t="shared" ca="1" si="168"/>
        <v>8.9110419176892901E-9</v>
      </c>
      <c r="E2871" s="375">
        <f t="shared" ca="1" si="169"/>
        <v>4</v>
      </c>
    </row>
    <row r="2872" spans="1:8">
      <c r="A2872" s="6" t="s">
        <v>108</v>
      </c>
      <c r="B2872">
        <v>335920</v>
      </c>
      <c r="C2872" s="350" t="s">
        <v>576</v>
      </c>
      <c r="D2872" s="351">
        <f t="shared" ca="1" si="168"/>
        <v>0</v>
      </c>
      <c r="E2872" s="375" t="str">
        <f t="shared" ca="1" si="169"/>
        <v/>
      </c>
      <c r="H2872" s="6"/>
    </row>
    <row r="2873" spans="1:8">
      <c r="A2873" s="6" t="s">
        <v>108</v>
      </c>
      <c r="B2873">
        <v>335930</v>
      </c>
      <c r="C2873" s="350" t="s">
        <v>576</v>
      </c>
      <c r="D2873" s="351">
        <f t="shared" ca="1" si="168"/>
        <v>8.7449447527427155E-9</v>
      </c>
      <c r="E2873" s="375">
        <f t="shared" ca="1" si="169"/>
        <v>4</v>
      </c>
      <c r="H2873" s="6"/>
    </row>
    <row r="2874" spans="1:8">
      <c r="A2874" s="6" t="s">
        <v>108</v>
      </c>
      <c r="B2874">
        <v>335991</v>
      </c>
      <c r="C2874" s="350" t="s">
        <v>576</v>
      </c>
      <c r="D2874" s="351">
        <f t="shared" ca="1" si="168"/>
        <v>0</v>
      </c>
      <c r="E2874" s="375" t="str">
        <f t="shared" ca="1" si="169"/>
        <v/>
      </c>
      <c r="H2874" s="6"/>
    </row>
    <row r="2875" spans="1:8">
      <c r="A2875" s="6" t="s">
        <v>108</v>
      </c>
      <c r="B2875">
        <v>335999</v>
      </c>
      <c r="C2875" s="350" t="s">
        <v>576</v>
      </c>
      <c r="D2875" s="351">
        <f t="shared" ca="1" si="168"/>
        <v>0</v>
      </c>
      <c r="E2875" s="375" t="str">
        <f t="shared" ca="1" si="169"/>
        <v/>
      </c>
      <c r="H2875" s="6"/>
    </row>
    <row r="2876" spans="1:8">
      <c r="A2876" s="6" t="s">
        <v>108</v>
      </c>
      <c r="B2876">
        <v>336111</v>
      </c>
      <c r="C2876" s="350" t="s">
        <v>576</v>
      </c>
      <c r="D2876" s="351">
        <f t="shared" ca="1" si="168"/>
        <v>1.1029485521656417E-7</v>
      </c>
      <c r="E2876" s="375">
        <f t="shared" ca="1" si="169"/>
        <v>4</v>
      </c>
      <c r="H2876" s="6"/>
    </row>
    <row r="2877" spans="1:8">
      <c r="A2877" s="6" t="s">
        <v>108</v>
      </c>
      <c r="B2877">
        <v>336112</v>
      </c>
      <c r="C2877" s="350" t="s">
        <v>576</v>
      </c>
      <c r="D2877" s="351">
        <f t="shared" ca="1" si="168"/>
        <v>9.8331178457370917E-8</v>
      </c>
      <c r="E2877" s="375">
        <f t="shared" ca="1" si="169"/>
        <v>4</v>
      </c>
    </row>
    <row r="2878" spans="1:8">
      <c r="A2878" s="6" t="s">
        <v>108</v>
      </c>
      <c r="B2878">
        <v>336120</v>
      </c>
      <c r="C2878" s="350" t="s">
        <v>576</v>
      </c>
      <c r="D2878" s="351">
        <f t="shared" ca="1" si="168"/>
        <v>2.6374413762885667E-7</v>
      </c>
      <c r="E2878" s="375">
        <f t="shared" ca="1" si="169"/>
        <v>4</v>
      </c>
    </row>
    <row r="2879" spans="1:8">
      <c r="A2879" s="6" t="s">
        <v>108</v>
      </c>
      <c r="B2879">
        <v>336211</v>
      </c>
      <c r="C2879" s="350" t="s">
        <v>576</v>
      </c>
      <c r="D2879" s="351">
        <f t="shared" ca="1" si="168"/>
        <v>6.4813276909122791E-9</v>
      </c>
      <c r="E2879" s="375">
        <f t="shared" ca="1" si="169"/>
        <v>4</v>
      </c>
    </row>
    <row r="2880" spans="1:8">
      <c r="A2880" s="6" t="s">
        <v>108</v>
      </c>
      <c r="B2880">
        <v>336212</v>
      </c>
      <c r="C2880" s="350" t="s">
        <v>576</v>
      </c>
      <c r="D2880" s="351">
        <f t="shared" ca="1" si="168"/>
        <v>3.1660459453328279E-7</v>
      </c>
      <c r="E2880" s="375">
        <f t="shared" ca="1" si="169"/>
        <v>4</v>
      </c>
      <c r="H2880" s="6"/>
    </row>
    <row r="2881" spans="1:8">
      <c r="A2881" s="6" t="s">
        <v>108</v>
      </c>
      <c r="B2881">
        <v>336213</v>
      </c>
      <c r="C2881" s="350" t="s">
        <v>576</v>
      </c>
      <c r="D2881" s="351">
        <f t="shared" ca="1" si="168"/>
        <v>3.4194716311935927E-7</v>
      </c>
      <c r="E2881" s="375">
        <f t="shared" ca="1" si="169"/>
        <v>4</v>
      </c>
      <c r="H2881" s="6"/>
    </row>
    <row r="2882" spans="1:8">
      <c r="A2882" s="6" t="s">
        <v>108</v>
      </c>
      <c r="B2882">
        <v>336214</v>
      </c>
      <c r="C2882" s="350" t="s">
        <v>576</v>
      </c>
      <c r="D2882" s="351">
        <f t="shared" ca="1" si="168"/>
        <v>2.1374603791438653E-7</v>
      </c>
      <c r="E2882" s="375">
        <f t="shared" ca="1" si="169"/>
        <v>4</v>
      </c>
      <c r="H2882" s="6"/>
    </row>
    <row r="2883" spans="1:8">
      <c r="A2883" s="6" t="s">
        <v>108</v>
      </c>
      <c r="B2883">
        <v>336310</v>
      </c>
      <c r="C2883" s="350" t="s">
        <v>576</v>
      </c>
      <c r="D2883" s="351">
        <f t="shared" ref="D2883:D2946" ca="1" si="170">OFFSET(matrix1,MOD(ROW()-ROW($D$3),ROWS(matrix1)),TRUNC((ROW()-ROW($D$3))/ROWS(matrix1)),1,1)</f>
        <v>4.3644221798378679E-9</v>
      </c>
      <c r="E2883" s="375">
        <f t="shared" ref="E2883:E2946" ca="1" si="171">OFFSET(matrix4,MOD(ROW()-ROW($E$3),ROWS(matrix4)),TRUNC((ROW()-ROW($E$3))/ROWS(matrix4)),1,1)</f>
        <v>4</v>
      </c>
      <c r="H2883" s="6"/>
    </row>
    <row r="2884" spans="1:8">
      <c r="A2884" s="6" t="s">
        <v>108</v>
      </c>
      <c r="B2884">
        <v>336320</v>
      </c>
      <c r="C2884" s="350" t="s">
        <v>576</v>
      </c>
      <c r="D2884" s="351">
        <f t="shared" ca="1" si="170"/>
        <v>1.791627870594079E-9</v>
      </c>
      <c r="E2884" s="375">
        <f t="shared" ca="1" si="171"/>
        <v>4</v>
      </c>
      <c r="H2884" s="6"/>
    </row>
    <row r="2885" spans="1:8">
      <c r="A2885" s="6" t="s">
        <v>108</v>
      </c>
      <c r="B2885" t="s">
        <v>296</v>
      </c>
      <c r="C2885" s="350" t="s">
        <v>576</v>
      </c>
      <c r="D2885" s="351">
        <f t="shared" ca="1" si="170"/>
        <v>2.3047757108123398E-9</v>
      </c>
      <c r="E2885" s="375">
        <f t="shared" ca="1" si="171"/>
        <v>4</v>
      </c>
    </row>
    <row r="2886" spans="1:8">
      <c r="A2886" s="6" t="s">
        <v>108</v>
      </c>
      <c r="B2886">
        <v>336350</v>
      </c>
      <c r="C2886" s="350" t="s">
        <v>576</v>
      </c>
      <c r="D2886" s="351">
        <f t="shared" ca="1" si="170"/>
        <v>3.9727084337943414E-9</v>
      </c>
      <c r="E2886" s="375">
        <f t="shared" ca="1" si="171"/>
        <v>4</v>
      </c>
    </row>
    <row r="2887" spans="1:8">
      <c r="A2887" s="6" t="s">
        <v>108</v>
      </c>
      <c r="B2887">
        <v>336360</v>
      </c>
      <c r="C2887" s="350" t="s">
        <v>576</v>
      </c>
      <c r="D2887" s="351">
        <f t="shared" ca="1" si="170"/>
        <v>1.1495058410711049E-7</v>
      </c>
      <c r="E2887" s="375">
        <f t="shared" ca="1" si="171"/>
        <v>4</v>
      </c>
    </row>
    <row r="2888" spans="1:8">
      <c r="A2888" s="6" t="s">
        <v>108</v>
      </c>
      <c r="B2888">
        <v>336370</v>
      </c>
      <c r="C2888" s="350" t="s">
        <v>576</v>
      </c>
      <c r="D2888" s="351">
        <f t="shared" ca="1" si="170"/>
        <v>2.7874010034758667E-8</v>
      </c>
      <c r="E2888" s="375">
        <f t="shared" ca="1" si="171"/>
        <v>4</v>
      </c>
      <c r="H2888" s="6"/>
    </row>
    <row r="2889" spans="1:8">
      <c r="A2889" s="6" t="s">
        <v>108</v>
      </c>
      <c r="B2889">
        <v>336390</v>
      </c>
      <c r="C2889" s="350" t="s">
        <v>576</v>
      </c>
      <c r="D2889" s="351">
        <f t="shared" ca="1" si="170"/>
        <v>7.1614402067332923E-8</v>
      </c>
      <c r="E2889" s="375">
        <f t="shared" ca="1" si="171"/>
        <v>4</v>
      </c>
      <c r="H2889" s="6"/>
    </row>
    <row r="2890" spans="1:8">
      <c r="A2890" s="6" t="s">
        <v>108</v>
      </c>
      <c r="B2890">
        <v>336411</v>
      </c>
      <c r="C2890" s="350" t="s">
        <v>576</v>
      </c>
      <c r="D2890" s="351">
        <f t="shared" ca="1" si="170"/>
        <v>5.4779719787401859E-10</v>
      </c>
      <c r="E2890" s="375">
        <f t="shared" ca="1" si="171"/>
        <v>4</v>
      </c>
      <c r="H2890" s="6"/>
    </row>
    <row r="2891" spans="1:8">
      <c r="A2891" s="6" t="s">
        <v>108</v>
      </c>
      <c r="B2891">
        <v>336412</v>
      </c>
      <c r="C2891" s="350" t="s">
        <v>576</v>
      </c>
      <c r="D2891" s="351">
        <f t="shared" ca="1" si="170"/>
        <v>7.1369900942591573E-10</v>
      </c>
      <c r="E2891" s="375">
        <f t="shared" ca="1" si="171"/>
        <v>4</v>
      </c>
      <c r="H2891" s="6"/>
    </row>
    <row r="2892" spans="1:8">
      <c r="A2892" s="6" t="s">
        <v>108</v>
      </c>
      <c r="B2892">
        <v>336413</v>
      </c>
      <c r="C2892" s="350" t="s">
        <v>576</v>
      </c>
      <c r="D2892" s="351">
        <f t="shared" ca="1" si="170"/>
        <v>8.0904401327918332E-10</v>
      </c>
      <c r="E2892" s="375">
        <f t="shared" ca="1" si="171"/>
        <v>4</v>
      </c>
      <c r="H2892" s="6"/>
    </row>
    <row r="2893" spans="1:8">
      <c r="A2893" s="6" t="s">
        <v>108</v>
      </c>
      <c r="B2893">
        <v>336414</v>
      </c>
      <c r="C2893" s="350" t="s">
        <v>576</v>
      </c>
      <c r="D2893" s="351">
        <f t="shared" ca="1" si="170"/>
        <v>0</v>
      </c>
      <c r="E2893" s="375" t="str">
        <f t="shared" ca="1" si="171"/>
        <v/>
      </c>
      <c r="H2893" s="6"/>
    </row>
    <row r="2894" spans="1:8">
      <c r="A2894" s="6" t="s">
        <v>108</v>
      </c>
      <c r="B2894" t="s">
        <v>306</v>
      </c>
      <c r="C2894" s="350" t="s">
        <v>576</v>
      </c>
      <c r="D2894" s="351">
        <f t="shared" ca="1" si="170"/>
        <v>0</v>
      </c>
      <c r="E2894" s="375" t="str">
        <f t="shared" ca="1" si="171"/>
        <v/>
      </c>
      <c r="H2894" s="6"/>
    </row>
    <row r="2895" spans="1:8">
      <c r="A2895" s="6" t="s">
        <v>108</v>
      </c>
      <c r="B2895">
        <v>336500</v>
      </c>
      <c r="C2895" s="350" t="s">
        <v>576</v>
      </c>
      <c r="D2895" s="351">
        <f t="shared" ca="1" si="170"/>
        <v>4.366906779074465E-9</v>
      </c>
      <c r="E2895" s="375">
        <f t="shared" ca="1" si="171"/>
        <v>4</v>
      </c>
      <c r="H2895" s="6"/>
    </row>
    <row r="2896" spans="1:8">
      <c r="A2896" s="6" t="s">
        <v>108</v>
      </c>
      <c r="B2896">
        <v>336611</v>
      </c>
      <c r="C2896" s="350" t="s">
        <v>576</v>
      </c>
      <c r="D2896" s="351">
        <f t="shared" ca="1" si="170"/>
        <v>1.4882338741179382E-9</v>
      </c>
      <c r="E2896" s="375">
        <f t="shared" ca="1" si="171"/>
        <v>4</v>
      </c>
    </row>
    <row r="2897" spans="1:8">
      <c r="A2897" s="6" t="s">
        <v>108</v>
      </c>
      <c r="B2897">
        <v>336612</v>
      </c>
      <c r="C2897" s="350" t="s">
        <v>576</v>
      </c>
      <c r="D2897" s="351">
        <f t="shared" ca="1" si="170"/>
        <v>0</v>
      </c>
      <c r="E2897" s="375" t="str">
        <f t="shared" ca="1" si="171"/>
        <v/>
      </c>
    </row>
    <row r="2898" spans="1:8">
      <c r="A2898" s="6" t="s">
        <v>108</v>
      </c>
      <c r="B2898">
        <v>336991</v>
      </c>
      <c r="C2898" s="350" t="s">
        <v>576</v>
      </c>
      <c r="D2898" s="351">
        <f t="shared" ca="1" si="170"/>
        <v>0</v>
      </c>
      <c r="E2898" s="375" t="str">
        <f t="shared" ca="1" si="171"/>
        <v/>
      </c>
    </row>
    <row r="2899" spans="1:8">
      <c r="A2899" s="6" t="s">
        <v>108</v>
      </c>
      <c r="B2899">
        <v>336992</v>
      </c>
      <c r="C2899" s="350" t="s">
        <v>576</v>
      </c>
      <c r="D2899" s="351">
        <f t="shared" ca="1" si="170"/>
        <v>0</v>
      </c>
      <c r="E2899" s="375" t="str">
        <f t="shared" ca="1" si="171"/>
        <v/>
      </c>
      <c r="H2899" s="6"/>
    </row>
    <row r="2900" spans="1:8">
      <c r="A2900" s="6" t="s">
        <v>108</v>
      </c>
      <c r="B2900">
        <v>336999</v>
      </c>
      <c r="C2900" s="350" t="s">
        <v>576</v>
      </c>
      <c r="D2900" s="351">
        <f t="shared" ca="1" si="170"/>
        <v>3.4371958805864764E-9</v>
      </c>
      <c r="E2900" s="375">
        <f t="shared" ca="1" si="171"/>
        <v>4</v>
      </c>
      <c r="H2900" s="6"/>
    </row>
    <row r="2901" spans="1:8">
      <c r="A2901" s="6" t="s">
        <v>108</v>
      </c>
      <c r="B2901">
        <v>337110</v>
      </c>
      <c r="C2901" s="350" t="s">
        <v>576</v>
      </c>
      <c r="D2901" s="351">
        <f t="shared" ca="1" si="170"/>
        <v>1.4179587263113771E-9</v>
      </c>
      <c r="E2901" s="375">
        <f t="shared" ca="1" si="171"/>
        <v>4</v>
      </c>
      <c r="H2901" s="6"/>
    </row>
    <row r="2902" spans="1:8">
      <c r="A2902" s="6" t="s">
        <v>108</v>
      </c>
      <c r="B2902">
        <v>337121</v>
      </c>
      <c r="C2902" s="350" t="s">
        <v>576</v>
      </c>
      <c r="D2902" s="351">
        <f t="shared" ca="1" si="170"/>
        <v>3.4448888091916982E-7</v>
      </c>
      <c r="E2902" s="375">
        <f t="shared" ca="1" si="171"/>
        <v>4</v>
      </c>
      <c r="H2902" s="6"/>
    </row>
    <row r="2903" spans="1:8">
      <c r="A2903" s="6" t="s">
        <v>108</v>
      </c>
      <c r="B2903">
        <v>337122</v>
      </c>
      <c r="C2903" s="350" t="s">
        <v>576</v>
      </c>
      <c r="D2903" s="351">
        <f t="shared" ca="1" si="170"/>
        <v>4.2487472808202363E-8</v>
      </c>
      <c r="E2903" s="375">
        <f t="shared" ca="1" si="171"/>
        <v>4</v>
      </c>
      <c r="H2903" s="6"/>
    </row>
    <row r="2904" spans="1:8">
      <c r="A2904" s="6" t="s">
        <v>108</v>
      </c>
      <c r="B2904" t="s">
        <v>317</v>
      </c>
      <c r="C2904" s="350" t="s">
        <v>576</v>
      </c>
      <c r="D2904" s="351">
        <f t="shared" ca="1" si="170"/>
        <v>8.620147222358505E-8</v>
      </c>
      <c r="E2904" s="375">
        <f t="shared" ca="1" si="171"/>
        <v>4</v>
      </c>
      <c r="H2904" s="6"/>
    </row>
    <row r="2905" spans="1:8">
      <c r="A2905" s="6" t="s">
        <v>108</v>
      </c>
      <c r="B2905">
        <v>337127</v>
      </c>
      <c r="C2905" s="350" t="s">
        <v>576</v>
      </c>
      <c r="D2905" s="351">
        <f t="shared" ca="1" si="170"/>
        <v>4.2897108614485476E-8</v>
      </c>
      <c r="E2905" s="375">
        <f t="shared" ca="1" si="171"/>
        <v>4</v>
      </c>
      <c r="H2905" s="6"/>
    </row>
    <row r="2906" spans="1:8">
      <c r="A2906" s="6" t="s">
        <v>108</v>
      </c>
      <c r="B2906" t="s">
        <v>320</v>
      </c>
      <c r="C2906" s="350" t="s">
        <v>576</v>
      </c>
      <c r="D2906" s="351">
        <f t="shared" ca="1" si="170"/>
        <v>3.1294149351273748E-8</v>
      </c>
      <c r="E2906" s="375">
        <f t="shared" ca="1" si="171"/>
        <v>4</v>
      </c>
    </row>
    <row r="2907" spans="1:8">
      <c r="A2907" s="6" t="s">
        <v>108</v>
      </c>
      <c r="B2907">
        <v>337215</v>
      </c>
      <c r="C2907" s="350" t="s">
        <v>576</v>
      </c>
      <c r="D2907" s="351">
        <f t="shared" ca="1" si="170"/>
        <v>2.588835133752768E-8</v>
      </c>
      <c r="E2907" s="375">
        <f t="shared" ca="1" si="171"/>
        <v>4</v>
      </c>
    </row>
    <row r="2908" spans="1:8">
      <c r="A2908" s="6" t="s">
        <v>108</v>
      </c>
      <c r="B2908">
        <v>337900</v>
      </c>
      <c r="C2908" s="350" t="s">
        <v>576</v>
      </c>
      <c r="D2908" s="351">
        <f t="shared" ca="1" si="170"/>
        <v>3.9833970814946982E-7</v>
      </c>
      <c r="E2908" s="375">
        <f t="shared" ca="1" si="171"/>
        <v>4</v>
      </c>
    </row>
    <row r="2909" spans="1:8">
      <c r="A2909" s="6" t="s">
        <v>108</v>
      </c>
      <c r="B2909">
        <v>339112</v>
      </c>
      <c r="C2909" s="350" t="s">
        <v>576</v>
      </c>
      <c r="D2909" s="351">
        <f t="shared" ca="1" si="170"/>
        <v>8.2530604718907755E-9</v>
      </c>
      <c r="E2909" s="375">
        <f t="shared" ca="1" si="171"/>
        <v>4</v>
      </c>
      <c r="H2909" s="6"/>
    </row>
    <row r="2910" spans="1:8">
      <c r="A2910" s="6" t="s">
        <v>108</v>
      </c>
      <c r="B2910">
        <v>339113</v>
      </c>
      <c r="C2910" s="350" t="s">
        <v>576</v>
      </c>
      <c r="D2910" s="351">
        <f t="shared" ca="1" si="170"/>
        <v>1.0437145993526211E-8</v>
      </c>
      <c r="E2910" s="375">
        <f t="shared" ca="1" si="171"/>
        <v>4</v>
      </c>
      <c r="H2910" s="6"/>
    </row>
    <row r="2911" spans="1:8">
      <c r="A2911" s="6" t="s">
        <v>108</v>
      </c>
      <c r="B2911">
        <v>339114</v>
      </c>
      <c r="C2911" s="350" t="s">
        <v>576</v>
      </c>
      <c r="D2911" s="351">
        <f t="shared" ca="1" si="170"/>
        <v>0</v>
      </c>
      <c r="E2911" s="375" t="str">
        <f t="shared" ca="1" si="171"/>
        <v/>
      </c>
      <c r="H2911" s="6"/>
    </row>
    <row r="2912" spans="1:8">
      <c r="A2912" s="6" t="s">
        <v>108</v>
      </c>
      <c r="B2912">
        <v>339115</v>
      </c>
      <c r="C2912" s="350" t="s">
        <v>576</v>
      </c>
      <c r="D2912" s="351">
        <f t="shared" ca="1" si="170"/>
        <v>1.4109383734467771E-9</v>
      </c>
      <c r="E2912" s="375">
        <f t="shared" ca="1" si="171"/>
        <v>4</v>
      </c>
      <c r="H2912" s="6"/>
    </row>
    <row r="2913" spans="1:8">
      <c r="A2913" s="6" t="s">
        <v>108</v>
      </c>
      <c r="B2913">
        <v>339116</v>
      </c>
      <c r="C2913" s="350" t="s">
        <v>576</v>
      </c>
      <c r="D2913" s="351">
        <f t="shared" ca="1" si="170"/>
        <v>8.0160115769965187E-10</v>
      </c>
      <c r="E2913" s="375">
        <f t="shared" ca="1" si="171"/>
        <v>4</v>
      </c>
    </row>
    <row r="2914" spans="1:8">
      <c r="A2914" s="6" t="s">
        <v>108</v>
      </c>
      <c r="B2914">
        <v>339910</v>
      </c>
      <c r="C2914" s="350" t="s">
        <v>576</v>
      </c>
      <c r="D2914" s="351">
        <f t="shared" ca="1" si="170"/>
        <v>0</v>
      </c>
      <c r="E2914" s="375" t="str">
        <f t="shared" ca="1" si="171"/>
        <v/>
      </c>
    </row>
    <row r="2915" spans="1:8">
      <c r="A2915" s="6" t="s">
        <v>108</v>
      </c>
      <c r="B2915">
        <v>339920</v>
      </c>
      <c r="C2915" s="350" t="s">
        <v>576</v>
      </c>
      <c r="D2915" s="351">
        <f t="shared" ca="1" si="170"/>
        <v>1.1079448210270875E-8</v>
      </c>
      <c r="E2915" s="375">
        <f t="shared" ca="1" si="171"/>
        <v>4</v>
      </c>
    </row>
    <row r="2916" spans="1:8">
      <c r="A2916" s="6" t="s">
        <v>108</v>
      </c>
      <c r="B2916">
        <v>339930</v>
      </c>
      <c r="C2916" s="350" t="s">
        <v>576</v>
      </c>
      <c r="D2916" s="351">
        <f t="shared" ca="1" si="170"/>
        <v>7.2970446278452685E-8</v>
      </c>
      <c r="E2916" s="375">
        <f t="shared" ca="1" si="171"/>
        <v>4</v>
      </c>
      <c r="H2916" s="6"/>
    </row>
    <row r="2917" spans="1:8">
      <c r="A2917" s="6" t="s">
        <v>108</v>
      </c>
      <c r="B2917">
        <v>339940</v>
      </c>
      <c r="C2917" s="350" t="s">
        <v>576</v>
      </c>
      <c r="D2917" s="351">
        <f t="shared" ca="1" si="170"/>
        <v>0</v>
      </c>
      <c r="E2917" s="375" t="str">
        <f t="shared" ca="1" si="171"/>
        <v/>
      </c>
      <c r="H2917" s="6"/>
    </row>
    <row r="2918" spans="1:8">
      <c r="A2918" s="6" t="s">
        <v>108</v>
      </c>
      <c r="B2918">
        <v>339950</v>
      </c>
      <c r="C2918" s="350" t="s">
        <v>576</v>
      </c>
      <c r="D2918" s="351">
        <f t="shared" ca="1" si="170"/>
        <v>3.647040926596001E-8</v>
      </c>
      <c r="E2918" s="375">
        <f t="shared" ca="1" si="171"/>
        <v>4</v>
      </c>
      <c r="H2918" s="6"/>
    </row>
    <row r="2919" spans="1:8">
      <c r="A2919" s="6" t="s">
        <v>108</v>
      </c>
      <c r="B2919">
        <v>339990</v>
      </c>
      <c r="C2919" s="350" t="s">
        <v>576</v>
      </c>
      <c r="D2919" s="351">
        <f t="shared" ca="1" si="170"/>
        <v>1.3574839726599128E-8</v>
      </c>
      <c r="E2919" s="375">
        <f t="shared" ca="1" si="171"/>
        <v>4</v>
      </c>
      <c r="H2919" s="6"/>
    </row>
    <row r="2920" spans="1:8">
      <c r="A2920" s="6" t="s">
        <v>108</v>
      </c>
      <c r="B2920">
        <v>311111</v>
      </c>
      <c r="C2920" s="350" t="s">
        <v>576</v>
      </c>
      <c r="D2920" s="351">
        <f t="shared" ca="1" si="170"/>
        <v>1.6272739409461506E-8</v>
      </c>
      <c r="E2920" s="375">
        <f t="shared" ca="1" si="171"/>
        <v>4</v>
      </c>
    </row>
    <row r="2921" spans="1:8">
      <c r="A2921" s="6" t="s">
        <v>108</v>
      </c>
      <c r="B2921">
        <v>311119</v>
      </c>
      <c r="C2921" s="350" t="s">
        <v>576</v>
      </c>
      <c r="D2921" s="351">
        <f t="shared" ca="1" si="170"/>
        <v>1.1819477673865473E-9</v>
      </c>
      <c r="E2921" s="375">
        <f t="shared" ca="1" si="171"/>
        <v>4</v>
      </c>
    </row>
    <row r="2922" spans="1:8">
      <c r="A2922" s="6" t="s">
        <v>108</v>
      </c>
      <c r="B2922">
        <v>311210</v>
      </c>
      <c r="C2922" s="350" t="s">
        <v>576</v>
      </c>
      <c r="D2922" s="351">
        <f t="shared" ca="1" si="170"/>
        <v>0</v>
      </c>
      <c r="E2922" s="375" t="str">
        <f t="shared" ca="1" si="171"/>
        <v/>
      </c>
    </row>
    <row r="2923" spans="1:8">
      <c r="A2923" s="6" t="s">
        <v>108</v>
      </c>
      <c r="B2923">
        <v>311221</v>
      </c>
      <c r="C2923" s="350" t="s">
        <v>576</v>
      </c>
      <c r="D2923" s="351">
        <f t="shared" ca="1" si="170"/>
        <v>2.3324559451417536E-9</v>
      </c>
      <c r="E2923" s="375">
        <f t="shared" ca="1" si="171"/>
        <v>4</v>
      </c>
      <c r="H2923" s="6"/>
    </row>
    <row r="2924" spans="1:8">
      <c r="A2924" s="6" t="s">
        <v>108</v>
      </c>
      <c r="B2924" t="s">
        <v>339</v>
      </c>
      <c r="C2924" s="350" t="s">
        <v>576</v>
      </c>
      <c r="D2924" s="351">
        <f t="shared" ca="1" si="170"/>
        <v>1.2953562916029364E-9</v>
      </c>
      <c r="E2924" s="375">
        <f t="shared" ca="1" si="171"/>
        <v>4</v>
      </c>
      <c r="H2924" s="6"/>
    </row>
    <row r="2925" spans="1:8">
      <c r="A2925" s="6" t="s">
        <v>108</v>
      </c>
      <c r="B2925">
        <v>311225</v>
      </c>
      <c r="C2925" s="350" t="s">
        <v>576</v>
      </c>
      <c r="D2925" s="351">
        <f t="shared" ca="1" si="170"/>
        <v>6.2045260643698431E-9</v>
      </c>
      <c r="E2925" s="375">
        <f t="shared" ca="1" si="171"/>
        <v>4</v>
      </c>
      <c r="H2925" s="6"/>
    </row>
    <row r="2926" spans="1:8">
      <c r="A2926" s="6" t="s">
        <v>108</v>
      </c>
      <c r="B2926">
        <v>311230</v>
      </c>
      <c r="C2926" s="350" t="s">
        <v>576</v>
      </c>
      <c r="D2926" s="351">
        <f t="shared" ca="1" si="170"/>
        <v>3.6208455285597651E-8</v>
      </c>
      <c r="E2926" s="375">
        <f t="shared" ca="1" si="171"/>
        <v>4</v>
      </c>
      <c r="H2926" s="6"/>
    </row>
    <row r="2927" spans="1:8">
      <c r="A2927" s="6" t="s">
        <v>108</v>
      </c>
      <c r="B2927">
        <v>311300</v>
      </c>
      <c r="C2927" s="350" t="s">
        <v>576</v>
      </c>
      <c r="D2927" s="351">
        <f t="shared" ca="1" si="170"/>
        <v>2.8121189251982112E-8</v>
      </c>
      <c r="E2927" s="375">
        <f t="shared" ca="1" si="171"/>
        <v>4</v>
      </c>
      <c r="H2927" s="6"/>
    </row>
    <row r="2928" spans="1:8">
      <c r="A2928" s="6" t="s">
        <v>108</v>
      </c>
      <c r="B2928">
        <v>311410</v>
      </c>
      <c r="C2928" s="350" t="s">
        <v>576</v>
      </c>
      <c r="D2928" s="351">
        <f t="shared" ca="1" si="170"/>
        <v>1.7830767650792928E-8</v>
      </c>
      <c r="E2928" s="375">
        <f t="shared" ca="1" si="171"/>
        <v>4</v>
      </c>
      <c r="H2928" s="6"/>
    </row>
    <row r="2929" spans="1:8">
      <c r="A2929" s="6" t="s">
        <v>108</v>
      </c>
      <c r="B2929">
        <v>311420</v>
      </c>
      <c r="C2929" s="350" t="s">
        <v>576</v>
      </c>
      <c r="D2929" s="351">
        <f t="shared" ca="1" si="170"/>
        <v>3.8089225267414E-7</v>
      </c>
      <c r="E2929" s="375">
        <f t="shared" ca="1" si="171"/>
        <v>4</v>
      </c>
    </row>
    <row r="2930" spans="1:8">
      <c r="A2930" s="6" t="s">
        <v>108</v>
      </c>
      <c r="B2930" t="s">
        <v>346</v>
      </c>
      <c r="C2930" s="350" t="s">
        <v>576</v>
      </c>
      <c r="D2930" s="351">
        <f t="shared" ca="1" si="170"/>
        <v>7.5979713813920249E-9</v>
      </c>
      <c r="E2930" s="375">
        <f t="shared" ca="1" si="171"/>
        <v>4</v>
      </c>
    </row>
    <row r="2931" spans="1:8">
      <c r="A2931" s="6" t="s">
        <v>108</v>
      </c>
      <c r="B2931">
        <v>311513</v>
      </c>
      <c r="C2931" s="350" t="s">
        <v>576</v>
      </c>
      <c r="D2931" s="351">
        <f t="shared" ca="1" si="170"/>
        <v>7.0159863346953004E-9</v>
      </c>
      <c r="E2931" s="375">
        <f t="shared" ca="1" si="171"/>
        <v>4</v>
      </c>
    </row>
    <row r="2932" spans="1:8">
      <c r="A2932" s="6" t="s">
        <v>108</v>
      </c>
      <c r="B2932">
        <v>311514</v>
      </c>
      <c r="C2932" s="350" t="s">
        <v>576</v>
      </c>
      <c r="D2932" s="351">
        <f t="shared" ca="1" si="170"/>
        <v>1.6970213880761737E-8</v>
      </c>
      <c r="E2932" s="375">
        <f t="shared" ca="1" si="171"/>
        <v>4</v>
      </c>
      <c r="H2932" s="6"/>
    </row>
    <row r="2933" spans="1:8">
      <c r="A2933" s="6" t="s">
        <v>108</v>
      </c>
      <c r="B2933">
        <v>311520</v>
      </c>
      <c r="C2933" s="350" t="s">
        <v>576</v>
      </c>
      <c r="D2933" s="351">
        <f t="shared" ca="1" si="170"/>
        <v>7.2064843333732811E-8</v>
      </c>
      <c r="E2933" s="375">
        <f t="shared" ca="1" si="171"/>
        <v>4</v>
      </c>
      <c r="H2933" s="6"/>
    </row>
    <row r="2934" spans="1:8">
      <c r="A2934" s="6" t="s">
        <v>108</v>
      </c>
      <c r="B2934" t="s">
        <v>351</v>
      </c>
      <c r="C2934" s="350" t="s">
        <v>576</v>
      </c>
      <c r="D2934" s="351">
        <f t="shared" ca="1" si="170"/>
        <v>5.1146555922743519E-10</v>
      </c>
      <c r="E2934" s="375">
        <f t="shared" ca="1" si="171"/>
        <v>4</v>
      </c>
      <c r="H2934" s="6"/>
    </row>
    <row r="2935" spans="1:8">
      <c r="A2935" s="6" t="s">
        <v>108</v>
      </c>
      <c r="B2935">
        <v>311615</v>
      </c>
      <c r="C2935" s="350" t="s">
        <v>576</v>
      </c>
      <c r="D2935" s="351">
        <f t="shared" ca="1" si="170"/>
        <v>1.1167809695020759E-9</v>
      </c>
      <c r="E2935" s="375">
        <f t="shared" ca="1" si="171"/>
        <v>4</v>
      </c>
      <c r="H2935" s="6"/>
    </row>
    <row r="2936" spans="1:8">
      <c r="A2936" s="6" t="s">
        <v>108</v>
      </c>
      <c r="B2936">
        <v>311700</v>
      </c>
      <c r="C2936" s="350" t="s">
        <v>576</v>
      </c>
      <c r="D2936" s="351">
        <f t="shared" ca="1" si="170"/>
        <v>8.3731638818885323E-9</v>
      </c>
      <c r="E2936" s="375">
        <f t="shared" ca="1" si="171"/>
        <v>4</v>
      </c>
    </row>
    <row r="2937" spans="1:8">
      <c r="A2937" s="6" t="s">
        <v>108</v>
      </c>
      <c r="B2937">
        <v>311810</v>
      </c>
      <c r="C2937" s="350" t="s">
        <v>576</v>
      </c>
      <c r="D2937" s="351">
        <f t="shared" ca="1" si="170"/>
        <v>2.408418857685813E-8</v>
      </c>
      <c r="E2937" s="375">
        <f t="shared" ca="1" si="171"/>
        <v>4</v>
      </c>
    </row>
    <row r="2938" spans="1:8">
      <c r="A2938" s="6" t="s">
        <v>108</v>
      </c>
      <c r="B2938" t="s">
        <v>356</v>
      </c>
      <c r="C2938" s="350" t="s">
        <v>576</v>
      </c>
      <c r="D2938" s="351">
        <f t="shared" ca="1" si="170"/>
        <v>5.1852654902525679E-8</v>
      </c>
      <c r="E2938" s="375">
        <f t="shared" ca="1" si="171"/>
        <v>4</v>
      </c>
    </row>
    <row r="2939" spans="1:8">
      <c r="A2939" s="6" t="s">
        <v>108</v>
      </c>
      <c r="B2939">
        <v>311910</v>
      </c>
      <c r="C2939" s="350" t="s">
        <v>576</v>
      </c>
      <c r="D2939" s="351">
        <f t="shared" ca="1" si="170"/>
        <v>3.474764826107742E-8</v>
      </c>
      <c r="E2939" s="375">
        <f t="shared" ca="1" si="171"/>
        <v>4</v>
      </c>
      <c r="H2939" s="6"/>
    </row>
    <row r="2940" spans="1:8">
      <c r="A2940" s="6" t="s">
        <v>108</v>
      </c>
      <c r="B2940">
        <v>311920</v>
      </c>
      <c r="C2940" s="350" t="s">
        <v>576</v>
      </c>
      <c r="D2940" s="351">
        <f t="shared" ca="1" si="170"/>
        <v>0</v>
      </c>
      <c r="E2940" s="375" t="str">
        <f t="shared" ca="1" si="171"/>
        <v/>
      </c>
      <c r="H2940" s="6"/>
    </row>
    <row r="2941" spans="1:8">
      <c r="A2941" s="6" t="s">
        <v>108</v>
      </c>
      <c r="B2941">
        <v>311930</v>
      </c>
      <c r="C2941" s="350" t="s">
        <v>576</v>
      </c>
      <c r="D2941" s="351">
        <f t="shared" ca="1" si="170"/>
        <v>0</v>
      </c>
      <c r="E2941" s="375" t="str">
        <f t="shared" ca="1" si="171"/>
        <v/>
      </c>
      <c r="H2941" s="6"/>
    </row>
    <row r="2942" spans="1:8">
      <c r="A2942" s="6" t="s">
        <v>108</v>
      </c>
      <c r="B2942">
        <v>311940</v>
      </c>
      <c r="C2942" s="350" t="s">
        <v>576</v>
      </c>
      <c r="D2942" s="351">
        <f t="shared" ca="1" si="170"/>
        <v>0</v>
      </c>
      <c r="E2942" s="375" t="str">
        <f t="shared" ca="1" si="171"/>
        <v/>
      </c>
      <c r="H2942" s="6"/>
    </row>
    <row r="2943" spans="1:8">
      <c r="A2943" s="6" t="s">
        <v>108</v>
      </c>
      <c r="B2943">
        <v>311990</v>
      </c>
      <c r="C2943" s="350" t="s">
        <v>576</v>
      </c>
      <c r="D2943" s="351">
        <f t="shared" ca="1" si="170"/>
        <v>1.4648027489183441E-9</v>
      </c>
      <c r="E2943" s="375">
        <f t="shared" ca="1" si="171"/>
        <v>4</v>
      </c>
      <c r="H2943" s="6"/>
    </row>
    <row r="2944" spans="1:8">
      <c r="A2944" s="6" t="s">
        <v>108</v>
      </c>
      <c r="B2944">
        <v>312110</v>
      </c>
      <c r="C2944" s="350" t="s">
        <v>576</v>
      </c>
      <c r="D2944" s="351">
        <f t="shared" ca="1" si="170"/>
        <v>5.0082829926899096E-8</v>
      </c>
      <c r="E2944" s="375">
        <f t="shared" ca="1" si="171"/>
        <v>4</v>
      </c>
    </row>
    <row r="2945" spans="1:8">
      <c r="A2945" s="6" t="s">
        <v>108</v>
      </c>
      <c r="B2945">
        <v>312120</v>
      </c>
      <c r="C2945" s="350" t="s">
        <v>576</v>
      </c>
      <c r="D2945" s="351">
        <f t="shared" ca="1" si="170"/>
        <v>2.6063509886420704E-8</v>
      </c>
      <c r="E2945" s="375">
        <f t="shared" ca="1" si="171"/>
        <v>4</v>
      </c>
    </row>
    <row r="2946" spans="1:8">
      <c r="A2946" s="6" t="s">
        <v>108</v>
      </c>
      <c r="B2946">
        <v>312130</v>
      </c>
      <c r="C2946" s="350" t="s">
        <v>576</v>
      </c>
      <c r="D2946" s="351">
        <f t="shared" ca="1" si="170"/>
        <v>0</v>
      </c>
      <c r="E2946" s="375" t="str">
        <f t="shared" ca="1" si="171"/>
        <v/>
      </c>
    </row>
    <row r="2947" spans="1:8">
      <c r="A2947" s="6" t="s">
        <v>108</v>
      </c>
      <c r="B2947">
        <v>312140</v>
      </c>
      <c r="C2947" s="350" t="s">
        <v>576</v>
      </c>
      <c r="D2947" s="351">
        <f t="shared" ref="D2947:D3010" ca="1" si="172">OFFSET(matrix1,MOD(ROW()-ROW($D$3),ROWS(matrix1)),TRUNC((ROW()-ROW($D$3))/ROWS(matrix1)),1,1)</f>
        <v>0</v>
      </c>
      <c r="E2947" s="375" t="str">
        <f t="shared" ref="E2947:E3010" ca="1" si="173">OFFSET(matrix4,MOD(ROW()-ROW($E$3),ROWS(matrix4)),TRUNC((ROW()-ROW($E$3))/ROWS(matrix4)),1,1)</f>
        <v/>
      </c>
      <c r="H2947" s="6"/>
    </row>
    <row r="2948" spans="1:8">
      <c r="A2948" s="6" t="s">
        <v>108</v>
      </c>
      <c r="B2948">
        <v>312200</v>
      </c>
      <c r="C2948" s="350" t="s">
        <v>576</v>
      </c>
      <c r="D2948" s="351">
        <f t="shared" ca="1" si="172"/>
        <v>6.5435927298298532E-9</v>
      </c>
      <c r="E2948" s="375">
        <f t="shared" ca="1" si="173"/>
        <v>4</v>
      </c>
      <c r="H2948" s="6"/>
    </row>
    <row r="2949" spans="1:8">
      <c r="A2949" s="6" t="s">
        <v>108</v>
      </c>
      <c r="B2949">
        <v>313100</v>
      </c>
      <c r="C2949" s="350" t="s">
        <v>576</v>
      </c>
      <c r="D2949" s="351">
        <f t="shared" ca="1" si="172"/>
        <v>0</v>
      </c>
      <c r="E2949" s="375" t="str">
        <f t="shared" ca="1" si="173"/>
        <v/>
      </c>
      <c r="H2949" s="6"/>
    </row>
    <row r="2950" spans="1:8">
      <c r="A2950" s="6" t="s">
        <v>108</v>
      </c>
      <c r="B2950">
        <v>313200</v>
      </c>
      <c r="C2950" s="350" t="s">
        <v>576</v>
      </c>
      <c r="D2950" s="351">
        <f t="shared" ca="1" si="172"/>
        <v>0</v>
      </c>
      <c r="E2950" s="375" t="str">
        <f t="shared" ca="1" si="173"/>
        <v/>
      </c>
      <c r="H2950" s="6"/>
    </row>
    <row r="2951" spans="1:8">
      <c r="A2951" s="6" t="s">
        <v>108</v>
      </c>
      <c r="B2951">
        <v>313300</v>
      </c>
      <c r="C2951" s="350" t="s">
        <v>576</v>
      </c>
      <c r="D2951" s="351">
        <f t="shared" ca="1" si="172"/>
        <v>0</v>
      </c>
      <c r="E2951" s="375" t="str">
        <f t="shared" ca="1" si="173"/>
        <v/>
      </c>
      <c r="H2951" s="6"/>
    </row>
    <row r="2952" spans="1:8">
      <c r="A2952" s="6" t="s">
        <v>108</v>
      </c>
      <c r="B2952">
        <v>314110</v>
      </c>
      <c r="C2952" s="350" t="s">
        <v>576</v>
      </c>
      <c r="D2952" s="351">
        <f t="shared" ca="1" si="172"/>
        <v>3.0295244863848536E-8</v>
      </c>
      <c r="E2952" s="375">
        <f t="shared" ca="1" si="173"/>
        <v>4</v>
      </c>
    </row>
    <row r="2953" spans="1:8">
      <c r="A2953" s="6" t="s">
        <v>108</v>
      </c>
      <c r="B2953">
        <v>314120</v>
      </c>
      <c r="C2953" s="350" t="s">
        <v>576</v>
      </c>
      <c r="D2953" s="351">
        <f t="shared" ca="1" si="172"/>
        <v>0</v>
      </c>
      <c r="E2953" s="375" t="str">
        <f t="shared" ca="1" si="173"/>
        <v/>
      </c>
    </row>
    <row r="2954" spans="1:8">
      <c r="A2954" s="6" t="s">
        <v>108</v>
      </c>
      <c r="B2954">
        <v>314900</v>
      </c>
      <c r="C2954" s="350" t="s">
        <v>576</v>
      </c>
      <c r="D2954" s="351">
        <f t="shared" ca="1" si="172"/>
        <v>0</v>
      </c>
      <c r="E2954" s="375" t="str">
        <f t="shared" ca="1" si="173"/>
        <v/>
      </c>
    </row>
    <row r="2955" spans="1:8">
      <c r="A2955" s="6" t="s">
        <v>108</v>
      </c>
      <c r="B2955">
        <v>315000</v>
      </c>
      <c r="C2955" s="350" t="s">
        <v>576</v>
      </c>
      <c r="D2955" s="351">
        <f t="shared" ca="1" si="172"/>
        <v>1.7661351560200689E-10</v>
      </c>
      <c r="E2955" s="375">
        <f t="shared" ca="1" si="173"/>
        <v>4</v>
      </c>
      <c r="H2955" s="6"/>
    </row>
    <row r="2956" spans="1:8">
      <c r="A2956" s="6" t="s">
        <v>108</v>
      </c>
      <c r="B2956">
        <v>316000</v>
      </c>
      <c r="C2956" s="350" t="s">
        <v>576</v>
      </c>
      <c r="D2956" s="351">
        <f t="shared" ca="1" si="172"/>
        <v>1.1361179208922639E-8</v>
      </c>
      <c r="E2956" s="375">
        <f t="shared" ca="1" si="173"/>
        <v>4</v>
      </c>
      <c r="H2956" s="6"/>
    </row>
    <row r="2957" spans="1:8">
      <c r="A2957" s="6" t="s">
        <v>108</v>
      </c>
      <c r="B2957">
        <v>322110</v>
      </c>
      <c r="C2957" s="350" t="s">
        <v>576</v>
      </c>
      <c r="D2957" s="351">
        <f t="shared" ca="1" si="172"/>
        <v>0</v>
      </c>
      <c r="E2957" s="375" t="str">
        <f t="shared" ca="1" si="173"/>
        <v/>
      </c>
      <c r="H2957" s="6"/>
    </row>
    <row r="2958" spans="1:8">
      <c r="A2958" s="6" t="s">
        <v>108</v>
      </c>
      <c r="B2958">
        <v>322120</v>
      </c>
      <c r="C2958" s="350" t="s">
        <v>576</v>
      </c>
      <c r="D2958" s="351">
        <f t="shared" ca="1" si="172"/>
        <v>1.0947531603471416E-9</v>
      </c>
      <c r="E2958" s="375">
        <f t="shared" ca="1" si="173"/>
        <v>4</v>
      </c>
      <c r="H2958" s="6"/>
    </row>
    <row r="2959" spans="1:8">
      <c r="A2959" s="6" t="s">
        <v>108</v>
      </c>
      <c r="B2959">
        <v>322130</v>
      </c>
      <c r="C2959" s="350" t="s">
        <v>576</v>
      </c>
      <c r="D2959" s="351">
        <f t="shared" ca="1" si="172"/>
        <v>1.0819145816179051E-9</v>
      </c>
      <c r="E2959" s="375">
        <f t="shared" ca="1" si="173"/>
        <v>4</v>
      </c>
      <c r="H2959" s="6"/>
    </row>
    <row r="2960" spans="1:8">
      <c r="A2960" s="6" t="s">
        <v>108</v>
      </c>
      <c r="B2960">
        <v>322210</v>
      </c>
      <c r="C2960" s="350" t="s">
        <v>576</v>
      </c>
      <c r="D2960" s="351">
        <f t="shared" ca="1" si="172"/>
        <v>5.1200658615490014E-9</v>
      </c>
      <c r="E2960" s="375">
        <f t="shared" ca="1" si="173"/>
        <v>4</v>
      </c>
    </row>
    <row r="2961" spans="1:8">
      <c r="A2961" s="6" t="s">
        <v>108</v>
      </c>
      <c r="B2961">
        <v>322220</v>
      </c>
      <c r="C2961" s="350" t="s">
        <v>576</v>
      </c>
      <c r="D2961" s="351">
        <f t="shared" ca="1" si="172"/>
        <v>0</v>
      </c>
      <c r="E2961" s="375" t="str">
        <f t="shared" ca="1" si="173"/>
        <v/>
      </c>
    </row>
    <row r="2962" spans="1:8">
      <c r="A2962" s="6" t="s">
        <v>108</v>
      </c>
      <c r="B2962">
        <v>322230</v>
      </c>
      <c r="C2962" s="350" t="s">
        <v>576</v>
      </c>
      <c r="D2962" s="351">
        <f t="shared" ca="1" si="172"/>
        <v>0</v>
      </c>
      <c r="E2962" s="375" t="str">
        <f t="shared" ca="1" si="173"/>
        <v/>
      </c>
      <c r="H2962" s="6"/>
    </row>
    <row r="2963" spans="1:8">
      <c r="A2963" s="6" t="s">
        <v>108</v>
      </c>
      <c r="B2963">
        <v>322291</v>
      </c>
      <c r="C2963" s="350" t="s">
        <v>576</v>
      </c>
      <c r="D2963" s="351">
        <f t="shared" ca="1" si="172"/>
        <v>0</v>
      </c>
      <c r="E2963" s="375" t="str">
        <f t="shared" ca="1" si="173"/>
        <v/>
      </c>
      <c r="H2963" s="6"/>
    </row>
    <row r="2964" spans="1:8">
      <c r="A2964" s="6" t="s">
        <v>108</v>
      </c>
      <c r="B2964">
        <v>322299</v>
      </c>
      <c r="C2964" s="350" t="s">
        <v>576</v>
      </c>
      <c r="D2964" s="351">
        <f t="shared" ca="1" si="172"/>
        <v>0</v>
      </c>
      <c r="E2964" s="375" t="str">
        <f t="shared" ca="1" si="173"/>
        <v/>
      </c>
      <c r="H2964" s="6"/>
    </row>
    <row r="2965" spans="1:8">
      <c r="A2965" s="6" t="s">
        <v>108</v>
      </c>
      <c r="B2965">
        <v>323110</v>
      </c>
      <c r="C2965" s="350" t="s">
        <v>576</v>
      </c>
      <c r="D2965" s="351">
        <f t="shared" ca="1" si="172"/>
        <v>1.4338439995819128E-9</v>
      </c>
      <c r="E2965" s="375">
        <f t="shared" ca="1" si="173"/>
        <v>4</v>
      </c>
      <c r="H2965" s="6"/>
    </row>
    <row r="2966" spans="1:8">
      <c r="A2966" s="6" t="s">
        <v>108</v>
      </c>
      <c r="B2966">
        <v>323120</v>
      </c>
      <c r="C2966" s="350" t="s">
        <v>576</v>
      </c>
      <c r="D2966" s="351">
        <f t="shared" ca="1" si="172"/>
        <v>4.9239341776969885E-9</v>
      </c>
      <c r="E2966" s="375">
        <f t="shared" ca="1" si="173"/>
        <v>4</v>
      </c>
      <c r="H2966" s="6"/>
    </row>
    <row r="2967" spans="1:8">
      <c r="A2967" s="6" t="s">
        <v>108</v>
      </c>
      <c r="B2967">
        <v>324110</v>
      </c>
      <c r="C2967" s="350" t="s">
        <v>576</v>
      </c>
      <c r="D2967" s="351">
        <f t="shared" ca="1" si="172"/>
        <v>9.6778889283954288E-11</v>
      </c>
      <c r="E2967" s="375">
        <f t="shared" ca="1" si="173"/>
        <v>4</v>
      </c>
    </row>
    <row r="2968" spans="1:8">
      <c r="A2968" s="6" t="s">
        <v>108</v>
      </c>
      <c r="B2968">
        <v>324121</v>
      </c>
      <c r="C2968" s="350" t="s">
        <v>576</v>
      </c>
      <c r="D2968" s="351">
        <f t="shared" ca="1" si="172"/>
        <v>2.2552184968350874E-8</v>
      </c>
      <c r="E2968" s="375">
        <f t="shared" ca="1" si="173"/>
        <v>4</v>
      </c>
    </row>
    <row r="2969" spans="1:8">
      <c r="A2969" s="6" t="s">
        <v>108</v>
      </c>
      <c r="B2969">
        <v>324122</v>
      </c>
      <c r="C2969" s="350" t="s">
        <v>576</v>
      </c>
      <c r="D2969" s="351">
        <f t="shared" ca="1" si="172"/>
        <v>0</v>
      </c>
      <c r="E2969" s="375" t="str">
        <f t="shared" ca="1" si="173"/>
        <v/>
      </c>
      <c r="H2969" s="6"/>
    </row>
    <row r="2970" spans="1:8">
      <c r="A2970" s="6" t="s">
        <v>108</v>
      </c>
      <c r="B2970">
        <v>324190</v>
      </c>
      <c r="C2970" s="350" t="s">
        <v>576</v>
      </c>
      <c r="D2970" s="351">
        <f t="shared" ca="1" si="172"/>
        <v>2.0840814262670568E-9</v>
      </c>
      <c r="E2970" s="375">
        <f t="shared" ca="1" si="173"/>
        <v>4</v>
      </c>
      <c r="H2970" s="6"/>
    </row>
    <row r="2971" spans="1:8">
      <c r="A2971" s="6" t="s">
        <v>108</v>
      </c>
      <c r="B2971">
        <v>325110</v>
      </c>
      <c r="C2971" s="350" t="s">
        <v>576</v>
      </c>
      <c r="D2971" s="351">
        <f t="shared" ca="1" si="172"/>
        <v>7.18566561675669E-10</v>
      </c>
      <c r="E2971" s="375">
        <f t="shared" ca="1" si="173"/>
        <v>4</v>
      </c>
      <c r="H2971" s="6"/>
    </row>
    <row r="2972" spans="1:8">
      <c r="A2972" s="6" t="s">
        <v>108</v>
      </c>
      <c r="B2972">
        <v>325120</v>
      </c>
      <c r="C2972" s="350" t="s">
        <v>576</v>
      </c>
      <c r="D2972" s="351">
        <f t="shared" ca="1" si="172"/>
        <v>0</v>
      </c>
      <c r="E2972" s="375" t="str">
        <f t="shared" ca="1" si="173"/>
        <v/>
      </c>
    </row>
    <row r="2973" spans="1:8">
      <c r="A2973" s="6" t="s">
        <v>108</v>
      </c>
      <c r="B2973">
        <v>325130</v>
      </c>
      <c r="C2973" s="350" t="s">
        <v>576</v>
      </c>
      <c r="D2973" s="351">
        <f t="shared" ca="1" si="172"/>
        <v>0</v>
      </c>
      <c r="E2973" s="375" t="str">
        <f t="shared" ca="1" si="173"/>
        <v/>
      </c>
      <c r="H2973" s="6"/>
    </row>
    <row r="2974" spans="1:8">
      <c r="A2974" s="6" t="s">
        <v>108</v>
      </c>
      <c r="B2974">
        <v>325180</v>
      </c>
      <c r="C2974" s="350" t="s">
        <v>576</v>
      </c>
      <c r="D2974" s="351">
        <f t="shared" ca="1" si="172"/>
        <v>1.8273583745452921E-9</v>
      </c>
      <c r="E2974" s="375">
        <f t="shared" ca="1" si="173"/>
        <v>4</v>
      </c>
      <c r="H2974" s="6"/>
    </row>
    <row r="2975" spans="1:8">
      <c r="A2975" s="6" t="s">
        <v>108</v>
      </c>
      <c r="B2975">
        <v>325190</v>
      </c>
      <c r="C2975" s="350" t="s">
        <v>576</v>
      </c>
      <c r="D2975" s="351">
        <f t="shared" ca="1" si="172"/>
        <v>1.4672753950105101E-9</v>
      </c>
      <c r="E2975" s="375">
        <f t="shared" ca="1" si="173"/>
        <v>4</v>
      </c>
      <c r="H2975" s="6"/>
    </row>
    <row r="2976" spans="1:8">
      <c r="A2976" s="6" t="s">
        <v>108</v>
      </c>
      <c r="B2976">
        <v>325211</v>
      </c>
      <c r="C2976" s="350" t="s">
        <v>576</v>
      </c>
      <c r="D2976" s="351">
        <f t="shared" ca="1" si="172"/>
        <v>2.5973014520489741E-9</v>
      </c>
      <c r="E2976" s="375">
        <f t="shared" ca="1" si="173"/>
        <v>4</v>
      </c>
    </row>
    <row r="2977" spans="1:8">
      <c r="A2977" s="6" t="s">
        <v>108</v>
      </c>
      <c r="B2977" t="s">
        <v>396</v>
      </c>
      <c r="C2977" s="350" t="s">
        <v>576</v>
      </c>
      <c r="D2977" s="351">
        <f t="shared" ca="1" si="172"/>
        <v>0</v>
      </c>
      <c r="E2977" s="375" t="str">
        <f t="shared" ca="1" si="173"/>
        <v/>
      </c>
    </row>
    <row r="2978" spans="1:8">
      <c r="A2978" s="6" t="s">
        <v>108</v>
      </c>
      <c r="B2978">
        <v>325310</v>
      </c>
      <c r="C2978" s="350" t="s">
        <v>576</v>
      </c>
      <c r="D2978" s="351">
        <f t="shared" ca="1" si="172"/>
        <v>3.1215250618689811E-9</v>
      </c>
      <c r="E2978" s="375">
        <f t="shared" ca="1" si="173"/>
        <v>4</v>
      </c>
      <c r="H2978" s="6"/>
    </row>
    <row r="2979" spans="1:8">
      <c r="A2979" s="6" t="s">
        <v>108</v>
      </c>
      <c r="B2979">
        <v>325320</v>
      </c>
      <c r="C2979" s="350" t="s">
        <v>576</v>
      </c>
      <c r="D2979" s="351">
        <f t="shared" ca="1" si="172"/>
        <v>4.3948447068344457E-9</v>
      </c>
      <c r="E2979" s="375">
        <f t="shared" ca="1" si="173"/>
        <v>4</v>
      </c>
      <c r="H2979" s="6"/>
    </row>
    <row r="2980" spans="1:8">
      <c r="A2980" s="6" t="s">
        <v>108</v>
      </c>
      <c r="B2980">
        <v>325411</v>
      </c>
      <c r="C2980" s="350" t="s">
        <v>576</v>
      </c>
      <c r="D2980" s="351">
        <f t="shared" ca="1" si="172"/>
        <v>5.2760467501849621E-9</v>
      </c>
      <c r="E2980" s="375">
        <f t="shared" ca="1" si="173"/>
        <v>4</v>
      </c>
      <c r="H2980" s="6"/>
    </row>
    <row r="2981" spans="1:8">
      <c r="A2981" s="6" t="s">
        <v>108</v>
      </c>
      <c r="B2981">
        <v>325412</v>
      </c>
      <c r="C2981" s="350" t="s">
        <v>576</v>
      </c>
      <c r="D2981" s="351">
        <f t="shared" ca="1" si="172"/>
        <v>5.049533025447643E-9</v>
      </c>
      <c r="E2981" s="375">
        <f t="shared" ca="1" si="173"/>
        <v>4</v>
      </c>
      <c r="H2981" s="6"/>
    </row>
    <row r="2982" spans="1:8">
      <c r="A2982" s="6" t="s">
        <v>108</v>
      </c>
      <c r="B2982">
        <v>325413</v>
      </c>
      <c r="C2982" s="350" t="s">
        <v>576</v>
      </c>
      <c r="D2982" s="351">
        <f t="shared" ca="1" si="172"/>
        <v>7.9124107179034147E-9</v>
      </c>
      <c r="E2982" s="375">
        <f t="shared" ca="1" si="173"/>
        <v>4</v>
      </c>
    </row>
    <row r="2983" spans="1:8">
      <c r="A2983" s="6" t="s">
        <v>108</v>
      </c>
      <c r="B2983">
        <v>325414</v>
      </c>
      <c r="C2983" s="350" t="s">
        <v>576</v>
      </c>
      <c r="D2983" s="351">
        <f t="shared" ca="1" si="172"/>
        <v>3.4461580175827196E-9</v>
      </c>
      <c r="E2983" s="375">
        <f t="shared" ca="1" si="173"/>
        <v>4</v>
      </c>
    </row>
    <row r="2984" spans="1:8">
      <c r="A2984" s="6" t="s">
        <v>108</v>
      </c>
      <c r="B2984">
        <v>325510</v>
      </c>
      <c r="C2984" s="350" t="s">
        <v>576</v>
      </c>
      <c r="D2984" s="351">
        <f t="shared" ca="1" si="172"/>
        <v>1.2876658803670573E-9</v>
      </c>
      <c r="E2984" s="375">
        <f t="shared" ca="1" si="173"/>
        <v>4</v>
      </c>
      <c r="H2984" s="6"/>
    </row>
    <row r="2985" spans="1:8">
      <c r="A2985" s="6" t="s">
        <v>108</v>
      </c>
      <c r="B2985">
        <v>325520</v>
      </c>
      <c r="C2985" s="350" t="s">
        <v>576</v>
      </c>
      <c r="D2985" s="351">
        <f t="shared" ca="1" si="172"/>
        <v>3.1659339544150355E-8</v>
      </c>
      <c r="E2985" s="375">
        <f t="shared" ca="1" si="173"/>
        <v>4</v>
      </c>
      <c r="H2985" s="6"/>
    </row>
    <row r="2986" spans="1:8">
      <c r="A2986" s="6" t="s">
        <v>108</v>
      </c>
      <c r="B2986">
        <v>325610</v>
      </c>
      <c r="C2986" s="350" t="s">
        <v>576</v>
      </c>
      <c r="D2986" s="351">
        <f t="shared" ca="1" si="172"/>
        <v>3.5101999246627197E-8</v>
      </c>
      <c r="E2986" s="375">
        <f t="shared" ca="1" si="173"/>
        <v>4</v>
      </c>
    </row>
    <row r="2987" spans="1:8">
      <c r="A2987" s="6" t="s">
        <v>108</v>
      </c>
      <c r="B2987">
        <v>325620</v>
      </c>
      <c r="C2987" s="350" t="s">
        <v>576</v>
      </c>
      <c r="D2987" s="351">
        <f t="shared" ca="1" si="172"/>
        <v>1.8639055420361981E-8</v>
      </c>
      <c r="E2987" s="375">
        <f t="shared" ca="1" si="173"/>
        <v>4</v>
      </c>
    </row>
    <row r="2988" spans="1:8">
      <c r="A2988" s="6" t="s">
        <v>108</v>
      </c>
      <c r="B2988">
        <v>325910</v>
      </c>
      <c r="C2988" s="350" t="s">
        <v>576</v>
      </c>
      <c r="D2988" s="351">
        <f t="shared" ca="1" si="172"/>
        <v>0</v>
      </c>
      <c r="E2988" s="375" t="str">
        <f t="shared" ca="1" si="173"/>
        <v/>
      </c>
    </row>
    <row r="2989" spans="1:8">
      <c r="A2989" s="6" t="s">
        <v>108</v>
      </c>
      <c r="B2989" t="s">
        <v>409</v>
      </c>
      <c r="C2989" s="350" t="s">
        <v>576</v>
      </c>
      <c r="D2989" s="351">
        <f t="shared" ca="1" si="172"/>
        <v>1.2997399113122355E-7</v>
      </c>
      <c r="E2989" s="375">
        <f t="shared" ca="1" si="173"/>
        <v>4</v>
      </c>
      <c r="H2989" s="6"/>
    </row>
    <row r="2990" spans="1:8">
      <c r="A2990" s="6" t="s">
        <v>108</v>
      </c>
      <c r="B2990">
        <v>326110</v>
      </c>
      <c r="C2990" s="350" t="s">
        <v>576</v>
      </c>
      <c r="D2990" s="351">
        <f t="shared" ca="1" si="172"/>
        <v>1.0502093317957239E-8</v>
      </c>
      <c r="E2990" s="375">
        <f t="shared" ca="1" si="173"/>
        <v>4</v>
      </c>
      <c r="H2990" s="6"/>
    </row>
    <row r="2991" spans="1:8">
      <c r="A2991" s="6" t="s">
        <v>108</v>
      </c>
      <c r="B2991">
        <v>326120</v>
      </c>
      <c r="C2991" s="350" t="s">
        <v>576</v>
      </c>
      <c r="D2991" s="351">
        <f t="shared" ca="1" si="172"/>
        <v>0</v>
      </c>
      <c r="E2991" s="375" t="str">
        <f t="shared" ca="1" si="173"/>
        <v/>
      </c>
      <c r="H2991" s="6"/>
    </row>
    <row r="2992" spans="1:8">
      <c r="A2992" s="6" t="s">
        <v>108</v>
      </c>
      <c r="B2992">
        <v>326130</v>
      </c>
      <c r="C2992" s="350" t="s">
        <v>576</v>
      </c>
      <c r="D2992" s="351">
        <f t="shared" ca="1" si="172"/>
        <v>0</v>
      </c>
      <c r="E2992" s="375" t="str">
        <f t="shared" ca="1" si="173"/>
        <v/>
      </c>
      <c r="H2992" s="6"/>
    </row>
    <row r="2993" spans="1:8">
      <c r="A2993" s="6" t="s">
        <v>108</v>
      </c>
      <c r="B2993">
        <v>326140</v>
      </c>
      <c r="C2993" s="350" t="s">
        <v>576</v>
      </c>
      <c r="D2993" s="351">
        <f t="shared" ca="1" si="172"/>
        <v>2.1554359348765387E-8</v>
      </c>
      <c r="E2993" s="375">
        <f t="shared" ca="1" si="173"/>
        <v>4</v>
      </c>
    </row>
    <row r="2994" spans="1:8">
      <c r="A2994" s="6" t="s">
        <v>108</v>
      </c>
      <c r="B2994">
        <v>326150</v>
      </c>
      <c r="C2994" s="350" t="s">
        <v>576</v>
      </c>
      <c r="D2994" s="351">
        <f t="shared" ca="1" si="172"/>
        <v>8.96227324358096E-7</v>
      </c>
      <c r="E2994" s="375">
        <f t="shared" ca="1" si="173"/>
        <v>4</v>
      </c>
      <c r="H2994" s="6"/>
    </row>
    <row r="2995" spans="1:8">
      <c r="A2995" s="6" t="s">
        <v>108</v>
      </c>
      <c r="B2995">
        <v>326160</v>
      </c>
      <c r="C2995" s="350" t="s">
        <v>576</v>
      </c>
      <c r="D2995" s="351">
        <f t="shared" ca="1" si="172"/>
        <v>1.8535207905779513E-8</v>
      </c>
      <c r="E2995" s="375">
        <f t="shared" ca="1" si="173"/>
        <v>4</v>
      </c>
      <c r="H2995" s="6"/>
    </row>
    <row r="2996" spans="1:8">
      <c r="A2996" s="6" t="s">
        <v>108</v>
      </c>
      <c r="B2996">
        <v>326190</v>
      </c>
      <c r="C2996" s="350" t="s">
        <v>576</v>
      </c>
      <c r="D2996" s="351">
        <f t="shared" ca="1" si="172"/>
        <v>2.4509183369829434E-8</v>
      </c>
      <c r="E2996" s="375">
        <f t="shared" ca="1" si="173"/>
        <v>4</v>
      </c>
      <c r="H2996" s="6"/>
    </row>
    <row r="2997" spans="1:8">
      <c r="A2997" s="6" t="s">
        <v>108</v>
      </c>
      <c r="B2997">
        <v>326210</v>
      </c>
      <c r="C2997" s="350" t="s">
        <v>576</v>
      </c>
      <c r="D2997" s="351">
        <f t="shared" ca="1" si="172"/>
        <v>4.417650300525548E-9</v>
      </c>
      <c r="E2997" s="375">
        <f t="shared" ca="1" si="173"/>
        <v>4</v>
      </c>
      <c r="H2997" s="6"/>
    </row>
    <row r="2998" spans="1:8">
      <c r="A2998" s="6" t="s">
        <v>108</v>
      </c>
      <c r="B2998">
        <v>326220</v>
      </c>
      <c r="C2998" s="350" t="s">
        <v>576</v>
      </c>
      <c r="D2998" s="351">
        <f t="shared" ca="1" si="172"/>
        <v>0</v>
      </c>
      <c r="E2998" s="375" t="str">
        <f t="shared" ca="1" si="173"/>
        <v/>
      </c>
      <c r="H2998" s="6"/>
    </row>
    <row r="2999" spans="1:8">
      <c r="A2999" s="6" t="s">
        <v>108</v>
      </c>
      <c r="B2999">
        <v>326290</v>
      </c>
      <c r="C2999" s="350" t="s">
        <v>576</v>
      </c>
      <c r="D2999" s="351">
        <f t="shared" ca="1" si="172"/>
        <v>1.7759832320063847E-9</v>
      </c>
      <c r="E2999" s="375">
        <f t="shared" ca="1" si="173"/>
        <v>4</v>
      </c>
    </row>
    <row r="3000" spans="1:8">
      <c r="A3000" s="6" t="s">
        <v>108</v>
      </c>
      <c r="B3000">
        <v>420000</v>
      </c>
      <c r="C3000" s="350" t="s">
        <v>576</v>
      </c>
      <c r="D3000" s="351">
        <f t="shared" ca="1" si="172"/>
        <v>9.5635150684273215E-9</v>
      </c>
      <c r="E3000" s="375">
        <f t="shared" ca="1" si="173"/>
        <v>4</v>
      </c>
    </row>
    <row r="3001" spans="1:8">
      <c r="A3001" s="6" t="s">
        <v>108</v>
      </c>
      <c r="B3001">
        <v>441000</v>
      </c>
      <c r="C3001" s="350" t="s">
        <v>576</v>
      </c>
      <c r="D3001" s="351">
        <f t="shared" ca="1" si="172"/>
        <v>3.4600181236366765E-9</v>
      </c>
      <c r="E3001" s="375">
        <f t="shared" ca="1" si="173"/>
        <v>4</v>
      </c>
    </row>
    <row r="3002" spans="1:8">
      <c r="A3002" s="6" t="s">
        <v>108</v>
      </c>
      <c r="B3002">
        <v>445000</v>
      </c>
      <c r="C3002" s="350" t="s">
        <v>576</v>
      </c>
      <c r="D3002" s="351">
        <f t="shared" ca="1" si="172"/>
        <v>1.1206777453592932E-8</v>
      </c>
      <c r="E3002" s="375">
        <f t="shared" ca="1" si="173"/>
        <v>4</v>
      </c>
      <c r="H3002" s="6"/>
    </row>
    <row r="3003" spans="1:8">
      <c r="A3003" s="6" t="s">
        <v>108</v>
      </c>
      <c r="B3003">
        <v>452000</v>
      </c>
      <c r="C3003" s="350" t="s">
        <v>576</v>
      </c>
      <c r="D3003" s="351">
        <f t="shared" ca="1" si="172"/>
        <v>3.1142826822733008E-9</v>
      </c>
      <c r="E3003" s="375">
        <f t="shared" ca="1" si="173"/>
        <v>4</v>
      </c>
      <c r="H3003" s="6"/>
    </row>
    <row r="3004" spans="1:8">
      <c r="A3004" s="6" t="s">
        <v>108</v>
      </c>
      <c r="B3004" t="s">
        <v>425</v>
      </c>
      <c r="C3004" s="350" t="s">
        <v>576</v>
      </c>
      <c r="D3004" s="351">
        <f t="shared" ca="1" si="172"/>
        <v>8.0966828197710322E-9</v>
      </c>
      <c r="E3004" s="375">
        <f t="shared" ca="1" si="173"/>
        <v>4</v>
      </c>
      <c r="H3004" s="6"/>
    </row>
    <row r="3005" spans="1:8">
      <c r="A3005" s="6" t="s">
        <v>108</v>
      </c>
      <c r="B3005">
        <v>481000</v>
      </c>
      <c r="C3005" s="350" t="s">
        <v>576</v>
      </c>
      <c r="D3005" s="351">
        <f t="shared" ca="1" si="172"/>
        <v>0</v>
      </c>
      <c r="E3005" s="375" t="str">
        <f t="shared" ca="1" si="173"/>
        <v/>
      </c>
    </row>
    <row r="3006" spans="1:8">
      <c r="A3006" s="6" t="s">
        <v>108</v>
      </c>
      <c r="B3006">
        <v>482000</v>
      </c>
      <c r="C3006" s="350" t="s">
        <v>576</v>
      </c>
      <c r="D3006" s="351">
        <f t="shared" ca="1" si="172"/>
        <v>2.4828027887774906E-7</v>
      </c>
      <c r="E3006" s="375">
        <f t="shared" ca="1" si="173"/>
        <v>4</v>
      </c>
      <c r="H3006" s="6"/>
    </row>
    <row r="3007" spans="1:8">
      <c r="A3007" s="6" t="s">
        <v>108</v>
      </c>
      <c r="B3007">
        <v>483000</v>
      </c>
      <c r="C3007" s="350" t="s">
        <v>576</v>
      </c>
      <c r="D3007" s="351">
        <f t="shared" ca="1" si="172"/>
        <v>0</v>
      </c>
      <c r="E3007" s="375" t="str">
        <f t="shared" ca="1" si="173"/>
        <v/>
      </c>
      <c r="H3007" s="6"/>
    </row>
    <row r="3008" spans="1:8">
      <c r="A3008" s="6" t="s">
        <v>108</v>
      </c>
      <c r="B3008">
        <v>484000</v>
      </c>
      <c r="C3008" s="350" t="s">
        <v>576</v>
      </c>
      <c r="D3008" s="351">
        <f t="shared" ca="1" si="172"/>
        <v>1.4642848017818652E-7</v>
      </c>
      <c r="E3008" s="375">
        <f t="shared" ca="1" si="173"/>
        <v>4</v>
      </c>
      <c r="H3008" s="6"/>
    </row>
    <row r="3009" spans="1:8">
      <c r="A3009" s="6" t="s">
        <v>108</v>
      </c>
      <c r="B3009">
        <v>485000</v>
      </c>
      <c r="C3009" s="350" t="s">
        <v>576</v>
      </c>
      <c r="D3009" s="351">
        <f t="shared" ca="1" si="172"/>
        <v>1.7148873708316067E-7</v>
      </c>
      <c r="E3009" s="375">
        <f t="shared" ca="1" si="173"/>
        <v>4</v>
      </c>
      <c r="H3009" s="6"/>
    </row>
    <row r="3010" spans="1:8">
      <c r="A3010" s="6" t="s">
        <v>108</v>
      </c>
      <c r="B3010">
        <v>486000</v>
      </c>
      <c r="C3010" s="350" t="s">
        <v>576</v>
      </c>
      <c r="D3010" s="351">
        <f t="shared" ca="1" si="172"/>
        <v>3.0330597389699162E-7</v>
      </c>
      <c r="E3010" s="375">
        <f t="shared" ca="1" si="173"/>
        <v>4</v>
      </c>
    </row>
    <row r="3011" spans="1:8">
      <c r="A3011" s="6" t="s">
        <v>108</v>
      </c>
      <c r="B3011" t="s">
        <v>433</v>
      </c>
      <c r="C3011" s="350" t="s">
        <v>576</v>
      </c>
      <c r="D3011" s="351">
        <f t="shared" ref="D3011:D3074" ca="1" si="174">OFFSET(matrix1,MOD(ROW()-ROW($D$3),ROWS(matrix1)),TRUNC((ROW()-ROW($D$3))/ROWS(matrix1)),1,1)</f>
        <v>4.557105870938435E-9</v>
      </c>
      <c r="E3011" s="375">
        <f t="shared" ref="E3011:E3074" ca="1" si="175">OFFSET(matrix4,MOD(ROW()-ROW($E$3),ROWS(matrix4)),TRUNC((ROW()-ROW($E$3))/ROWS(matrix4)),1,1)</f>
        <v>4</v>
      </c>
      <c r="H3011" s="6"/>
    </row>
    <row r="3012" spans="1:8">
      <c r="A3012" s="6" t="s">
        <v>108</v>
      </c>
      <c r="B3012">
        <v>492000</v>
      </c>
      <c r="C3012" s="350" t="s">
        <v>576</v>
      </c>
      <c r="D3012" s="351">
        <f t="shared" ca="1" si="174"/>
        <v>1.2407463344959494E-9</v>
      </c>
      <c r="E3012" s="375">
        <f t="shared" ca="1" si="175"/>
        <v>4</v>
      </c>
    </row>
    <row r="3013" spans="1:8">
      <c r="A3013" s="6" t="s">
        <v>108</v>
      </c>
      <c r="B3013">
        <v>493000</v>
      </c>
      <c r="C3013" s="350" t="s">
        <v>576</v>
      </c>
      <c r="D3013" s="351">
        <f t="shared" ca="1" si="174"/>
        <v>1.7382162467595869E-10</v>
      </c>
      <c r="E3013" s="375">
        <f t="shared" ca="1" si="175"/>
        <v>4</v>
      </c>
    </row>
    <row r="3014" spans="1:8">
      <c r="A3014" s="6" t="s">
        <v>108</v>
      </c>
      <c r="B3014">
        <v>511110</v>
      </c>
      <c r="C3014" s="350" t="s">
        <v>576</v>
      </c>
      <c r="D3014" s="351">
        <f t="shared" ca="1" si="174"/>
        <v>3.2191753080702146E-9</v>
      </c>
      <c r="E3014" s="375">
        <f t="shared" ca="1" si="175"/>
        <v>4</v>
      </c>
      <c r="H3014" s="6"/>
    </row>
    <row r="3015" spans="1:8">
      <c r="A3015" s="6" t="s">
        <v>108</v>
      </c>
      <c r="B3015">
        <v>511120</v>
      </c>
      <c r="C3015" s="350" t="s">
        <v>576</v>
      </c>
      <c r="D3015" s="351">
        <f t="shared" ca="1" si="174"/>
        <v>8.2921641491898863E-10</v>
      </c>
      <c r="E3015" s="375">
        <f t="shared" ca="1" si="175"/>
        <v>4</v>
      </c>
      <c r="H3015" s="6"/>
    </row>
    <row r="3016" spans="1:8">
      <c r="A3016" s="6" t="s">
        <v>108</v>
      </c>
      <c r="B3016">
        <v>511130</v>
      </c>
      <c r="C3016" s="350" t="s">
        <v>576</v>
      </c>
      <c r="D3016" s="351">
        <f t="shared" ca="1" si="174"/>
        <v>9.3905256765520585E-10</v>
      </c>
      <c r="E3016" s="375">
        <f t="shared" ca="1" si="175"/>
        <v>4</v>
      </c>
      <c r="H3016" s="6"/>
    </row>
    <row r="3017" spans="1:8">
      <c r="A3017" s="6" t="s">
        <v>108</v>
      </c>
      <c r="B3017" t="s">
        <v>440</v>
      </c>
      <c r="C3017" s="350" t="s">
        <v>576</v>
      </c>
      <c r="D3017" s="351">
        <f t="shared" ca="1" si="174"/>
        <v>3.9977365753268741E-9</v>
      </c>
      <c r="E3017" s="375">
        <f t="shared" ca="1" si="175"/>
        <v>4</v>
      </c>
    </row>
    <row r="3018" spans="1:8">
      <c r="A3018" s="6" t="s">
        <v>108</v>
      </c>
      <c r="B3018">
        <v>511200</v>
      </c>
      <c r="C3018" s="350" t="s">
        <v>576</v>
      </c>
      <c r="D3018" s="351">
        <f t="shared" ca="1" si="174"/>
        <v>1.3907028945184507E-9</v>
      </c>
      <c r="E3018" s="375">
        <f t="shared" ca="1" si="175"/>
        <v>4</v>
      </c>
    </row>
    <row r="3019" spans="1:8">
      <c r="A3019" s="6" t="s">
        <v>108</v>
      </c>
      <c r="B3019">
        <v>512100</v>
      </c>
      <c r="C3019" s="350" t="s">
        <v>576</v>
      </c>
      <c r="D3019" s="351">
        <f t="shared" ca="1" si="174"/>
        <v>2.9753221031084338E-9</v>
      </c>
      <c r="E3019" s="375">
        <f t="shared" ca="1" si="175"/>
        <v>4</v>
      </c>
      <c r="H3019" s="6"/>
    </row>
    <row r="3020" spans="1:8">
      <c r="A3020" s="6" t="s">
        <v>108</v>
      </c>
      <c r="B3020">
        <v>512200</v>
      </c>
      <c r="C3020" s="350" t="s">
        <v>576</v>
      </c>
      <c r="D3020" s="351">
        <f t="shared" ca="1" si="174"/>
        <v>0</v>
      </c>
      <c r="E3020" s="375" t="str">
        <f t="shared" ca="1" si="175"/>
        <v/>
      </c>
      <c r="H3020" s="6"/>
    </row>
    <row r="3021" spans="1:8">
      <c r="A3021" s="6" t="s">
        <v>108</v>
      </c>
      <c r="B3021">
        <v>515100</v>
      </c>
      <c r="C3021" s="350" t="s">
        <v>576</v>
      </c>
      <c r="D3021" s="351">
        <f t="shared" ca="1" si="174"/>
        <v>8.5359320467392401E-10</v>
      </c>
      <c r="E3021" s="375">
        <f t="shared" ca="1" si="175"/>
        <v>4</v>
      </c>
      <c r="H3021" s="6"/>
    </row>
    <row r="3022" spans="1:8">
      <c r="A3022" s="6" t="s">
        <v>108</v>
      </c>
      <c r="B3022">
        <v>515200</v>
      </c>
      <c r="C3022" s="350" t="s">
        <v>576</v>
      </c>
      <c r="D3022" s="351">
        <f t="shared" ca="1" si="174"/>
        <v>7.7755668614468483E-8</v>
      </c>
      <c r="E3022" s="375">
        <f t="shared" ca="1" si="175"/>
        <v>4</v>
      </c>
    </row>
    <row r="3023" spans="1:8">
      <c r="A3023" s="6" t="s">
        <v>108</v>
      </c>
      <c r="B3023">
        <v>517110</v>
      </c>
      <c r="C3023" s="350" t="s">
        <v>576</v>
      </c>
      <c r="D3023" s="351">
        <f t="shared" ca="1" si="174"/>
        <v>2.2508216725182754E-9</v>
      </c>
      <c r="E3023" s="375">
        <f t="shared" ca="1" si="175"/>
        <v>4</v>
      </c>
      <c r="H3023" s="6"/>
    </row>
    <row r="3024" spans="1:8">
      <c r="A3024" s="6" t="s">
        <v>108</v>
      </c>
      <c r="B3024">
        <v>517210</v>
      </c>
      <c r="C3024" s="350" t="s">
        <v>576</v>
      </c>
      <c r="D3024" s="351">
        <f t="shared" ca="1" si="174"/>
        <v>4.4648158945937773E-9</v>
      </c>
      <c r="E3024" s="375">
        <f t="shared" ca="1" si="175"/>
        <v>4</v>
      </c>
    </row>
    <row r="3025" spans="1:8">
      <c r="A3025" s="6" t="s">
        <v>108</v>
      </c>
      <c r="B3025" t="s">
        <v>449</v>
      </c>
      <c r="C3025" s="350" t="s">
        <v>576</v>
      </c>
      <c r="D3025" s="351">
        <f t="shared" ca="1" si="174"/>
        <v>1.0246114303803331E-9</v>
      </c>
      <c r="E3025" s="375">
        <f t="shared" ca="1" si="175"/>
        <v>4</v>
      </c>
      <c r="H3025" s="6"/>
    </row>
    <row r="3026" spans="1:8">
      <c r="A3026" s="6" t="s">
        <v>108</v>
      </c>
      <c r="B3026">
        <v>518200</v>
      </c>
      <c r="C3026" s="350" t="s">
        <v>576</v>
      </c>
      <c r="D3026" s="351">
        <f t="shared" ca="1" si="174"/>
        <v>6.2050798204335554E-8</v>
      </c>
      <c r="E3026" s="375">
        <f t="shared" ca="1" si="175"/>
        <v>4</v>
      </c>
      <c r="H3026" s="6"/>
    </row>
    <row r="3027" spans="1:8">
      <c r="A3027" s="6" t="s">
        <v>108</v>
      </c>
      <c r="B3027" t="s">
        <v>452</v>
      </c>
      <c r="C3027" s="350" t="s">
        <v>576</v>
      </c>
      <c r="D3027" s="351">
        <f t="shared" ca="1" si="174"/>
        <v>0</v>
      </c>
      <c r="E3027" s="375" t="str">
        <f t="shared" ca="1" si="175"/>
        <v/>
      </c>
    </row>
    <row r="3028" spans="1:8">
      <c r="A3028" s="6" t="s">
        <v>108</v>
      </c>
      <c r="B3028">
        <v>519130</v>
      </c>
      <c r="C3028" s="350" t="s">
        <v>576</v>
      </c>
      <c r="D3028" s="351">
        <f t="shared" ca="1" si="174"/>
        <v>0</v>
      </c>
      <c r="E3028" s="375" t="str">
        <f t="shared" ca="1" si="175"/>
        <v/>
      </c>
    </row>
    <row r="3029" spans="1:8">
      <c r="A3029" s="6" t="s">
        <v>108</v>
      </c>
      <c r="B3029" t="s">
        <v>455</v>
      </c>
      <c r="C3029" s="350" t="s">
        <v>576</v>
      </c>
      <c r="D3029" s="351">
        <f t="shared" ca="1" si="174"/>
        <v>1.1071336440676242E-10</v>
      </c>
      <c r="E3029" s="375">
        <f t="shared" ca="1" si="175"/>
        <v>4</v>
      </c>
      <c r="H3029" s="6"/>
    </row>
    <row r="3030" spans="1:8">
      <c r="A3030" s="6" t="s">
        <v>108</v>
      </c>
      <c r="B3030" t="s">
        <v>457</v>
      </c>
      <c r="C3030" s="350" t="s">
        <v>576</v>
      </c>
      <c r="D3030" s="351">
        <f t="shared" ca="1" si="174"/>
        <v>0</v>
      </c>
      <c r="E3030" s="375" t="str">
        <f t="shared" ca="1" si="175"/>
        <v/>
      </c>
      <c r="H3030" s="6"/>
    </row>
    <row r="3031" spans="1:8">
      <c r="A3031" s="6" t="s">
        <v>108</v>
      </c>
      <c r="B3031" t="s">
        <v>459</v>
      </c>
      <c r="C3031" s="350" t="s">
        <v>576</v>
      </c>
      <c r="D3031" s="351">
        <f t="shared" ca="1" si="174"/>
        <v>0</v>
      </c>
      <c r="E3031" s="375" t="str">
        <f t="shared" ca="1" si="175"/>
        <v/>
      </c>
    </row>
    <row r="3032" spans="1:8">
      <c r="A3032" s="6" t="s">
        <v>108</v>
      </c>
      <c r="B3032">
        <v>523900</v>
      </c>
      <c r="C3032" s="350" t="s">
        <v>576</v>
      </c>
      <c r="D3032" s="351">
        <f t="shared" ca="1" si="174"/>
        <v>1.3694986892557151E-9</v>
      </c>
      <c r="E3032" s="375">
        <f t="shared" ca="1" si="175"/>
        <v>4</v>
      </c>
    </row>
    <row r="3033" spans="1:8">
      <c r="A3033" s="6" t="s">
        <v>108</v>
      </c>
      <c r="B3033">
        <v>524100</v>
      </c>
      <c r="C3033" s="350" t="s">
        <v>576</v>
      </c>
      <c r="D3033" s="351">
        <f t="shared" ca="1" si="174"/>
        <v>0</v>
      </c>
      <c r="E3033" s="375" t="str">
        <f t="shared" ca="1" si="175"/>
        <v/>
      </c>
    </row>
    <row r="3034" spans="1:8">
      <c r="A3034" s="6" t="s">
        <v>108</v>
      </c>
      <c r="B3034">
        <v>524200</v>
      </c>
      <c r="C3034" s="350" t="s">
        <v>576</v>
      </c>
      <c r="D3034" s="351">
        <f t="shared" ca="1" si="174"/>
        <v>5.8544967266533884E-10</v>
      </c>
      <c r="E3034" s="375">
        <f t="shared" ca="1" si="175"/>
        <v>4</v>
      </c>
      <c r="H3034" s="6"/>
    </row>
    <row r="3035" spans="1:8">
      <c r="A3035" s="6" t="s">
        <v>108</v>
      </c>
      <c r="B3035">
        <v>525000</v>
      </c>
      <c r="C3035" s="350" t="s">
        <v>576</v>
      </c>
      <c r="D3035" s="351">
        <f t="shared" ca="1" si="174"/>
        <v>0</v>
      </c>
      <c r="E3035" s="375" t="str">
        <f t="shared" ca="1" si="175"/>
        <v/>
      </c>
      <c r="H3035" s="6"/>
    </row>
    <row r="3036" spans="1:8">
      <c r="A3036" s="6" t="s">
        <v>108</v>
      </c>
      <c r="B3036" t="s">
        <v>465</v>
      </c>
      <c r="C3036" s="350" t="s">
        <v>576</v>
      </c>
      <c r="D3036" s="351">
        <f t="shared" ca="1" si="174"/>
        <v>8.255794376243577E-10</v>
      </c>
      <c r="E3036" s="375">
        <f t="shared" ca="1" si="175"/>
        <v>4</v>
      </c>
    </row>
    <row r="3037" spans="1:8">
      <c r="A3037" s="6" t="s">
        <v>108</v>
      </c>
      <c r="B3037" t="s">
        <v>467</v>
      </c>
      <c r="C3037" s="350" t="s">
        <v>576</v>
      </c>
      <c r="D3037" s="351">
        <f t="shared" ca="1" si="174"/>
        <v>5.9496414410274885E-10</v>
      </c>
      <c r="E3037" s="375">
        <f t="shared" ca="1" si="175"/>
        <v>4</v>
      </c>
      <c r="H3037" s="6"/>
    </row>
    <row r="3038" spans="1:8">
      <c r="A3038" s="6" t="s">
        <v>108</v>
      </c>
      <c r="B3038">
        <v>532100</v>
      </c>
      <c r="C3038" s="350" t="s">
        <v>576</v>
      </c>
      <c r="D3038" s="351">
        <f t="shared" ca="1" si="174"/>
        <v>2.3897978978984595E-9</v>
      </c>
      <c r="E3038" s="375">
        <f t="shared" ca="1" si="175"/>
        <v>4</v>
      </c>
      <c r="H3038" s="6"/>
    </row>
    <row r="3039" spans="1:8">
      <c r="A3039" s="6" t="s">
        <v>108</v>
      </c>
      <c r="B3039" t="s">
        <v>470</v>
      </c>
      <c r="C3039" s="350" t="s">
        <v>576</v>
      </c>
      <c r="D3039" s="351">
        <f t="shared" ca="1" si="174"/>
        <v>8.8761712449413066E-10</v>
      </c>
      <c r="E3039" s="375">
        <f t="shared" ca="1" si="175"/>
        <v>4</v>
      </c>
      <c r="H3039" s="6"/>
    </row>
    <row r="3040" spans="1:8">
      <c r="A3040" s="6" t="s">
        <v>108</v>
      </c>
      <c r="B3040">
        <v>532400</v>
      </c>
      <c r="C3040" s="350" t="s">
        <v>576</v>
      </c>
      <c r="D3040" s="351">
        <f t="shared" ca="1" si="174"/>
        <v>2.60743492745537E-8</v>
      </c>
      <c r="E3040" s="375">
        <f t="shared" ca="1" si="175"/>
        <v>4</v>
      </c>
      <c r="H3040" s="6"/>
    </row>
    <row r="3041" spans="1:8">
      <c r="A3041" s="6" t="s">
        <v>108</v>
      </c>
      <c r="B3041">
        <v>533000</v>
      </c>
      <c r="C3041" s="350" t="s">
        <v>576</v>
      </c>
      <c r="D3041" s="351">
        <f t="shared" ca="1" si="174"/>
        <v>2.9884887532337774E-10</v>
      </c>
      <c r="E3041" s="375">
        <f t="shared" ca="1" si="175"/>
        <v>4</v>
      </c>
      <c r="H3041" s="6"/>
    </row>
    <row r="3042" spans="1:8">
      <c r="A3042" s="6" t="s">
        <v>108</v>
      </c>
      <c r="B3042">
        <v>541100</v>
      </c>
      <c r="C3042" s="350" t="s">
        <v>576</v>
      </c>
      <c r="D3042" s="351">
        <f t="shared" ca="1" si="174"/>
        <v>1.8203947067725684E-9</v>
      </c>
      <c r="E3042" s="375">
        <f t="shared" ca="1" si="175"/>
        <v>4</v>
      </c>
      <c r="H3042" s="6"/>
    </row>
    <row r="3043" spans="1:8">
      <c r="A3043" s="6" t="s">
        <v>108</v>
      </c>
      <c r="B3043">
        <v>541511</v>
      </c>
      <c r="C3043" s="350" t="s">
        <v>576</v>
      </c>
      <c r="D3043" s="351">
        <f t="shared" ca="1" si="174"/>
        <v>2.9406543351743771E-10</v>
      </c>
      <c r="E3043" s="375">
        <f t="shared" ca="1" si="175"/>
        <v>4</v>
      </c>
    </row>
    <row r="3044" spans="1:8">
      <c r="A3044" s="6" t="s">
        <v>108</v>
      </c>
      <c r="B3044">
        <v>541512</v>
      </c>
      <c r="C3044" s="350" t="s">
        <v>576</v>
      </c>
      <c r="D3044" s="351">
        <f t="shared" ca="1" si="174"/>
        <v>3.0086222381518324E-8</v>
      </c>
      <c r="E3044" s="375">
        <f t="shared" ca="1" si="175"/>
        <v>4</v>
      </c>
      <c r="H3044" s="6"/>
    </row>
    <row r="3045" spans="1:8">
      <c r="A3045" s="6" t="s">
        <v>108</v>
      </c>
      <c r="B3045" t="s">
        <v>477</v>
      </c>
      <c r="C3045" s="350" t="s">
        <v>576</v>
      </c>
      <c r="D3045" s="351">
        <f t="shared" ca="1" si="174"/>
        <v>1.5214255126563506E-9</v>
      </c>
      <c r="E3045" s="375">
        <f t="shared" ca="1" si="175"/>
        <v>4</v>
      </c>
      <c r="H3045" s="6"/>
    </row>
    <row r="3046" spans="1:8">
      <c r="A3046" s="6" t="s">
        <v>108</v>
      </c>
      <c r="B3046">
        <v>541200</v>
      </c>
      <c r="C3046" s="350" t="s">
        <v>576</v>
      </c>
      <c r="D3046" s="351">
        <f t="shared" ca="1" si="174"/>
        <v>1.6897951673107722E-9</v>
      </c>
      <c r="E3046" s="375">
        <f t="shared" ca="1" si="175"/>
        <v>4</v>
      </c>
    </row>
    <row r="3047" spans="1:8">
      <c r="A3047" s="6" t="s">
        <v>108</v>
      </c>
      <c r="B3047">
        <v>541300</v>
      </c>
      <c r="C3047" s="350" t="s">
        <v>576</v>
      </c>
      <c r="D3047" s="351">
        <f t="shared" ca="1" si="174"/>
        <v>8.2045811757934231E-9</v>
      </c>
      <c r="E3047" s="375">
        <f t="shared" ca="1" si="175"/>
        <v>4</v>
      </c>
      <c r="H3047" s="6"/>
    </row>
    <row r="3048" spans="1:8">
      <c r="A3048" s="6" t="s">
        <v>108</v>
      </c>
      <c r="B3048">
        <v>541400</v>
      </c>
      <c r="C3048" s="350" t="s">
        <v>576</v>
      </c>
      <c r="D3048" s="351">
        <f t="shared" ca="1" si="174"/>
        <v>1.181027370818667E-8</v>
      </c>
      <c r="E3048" s="375">
        <f t="shared" ca="1" si="175"/>
        <v>4</v>
      </c>
    </row>
    <row r="3049" spans="1:8">
      <c r="A3049" s="6" t="s">
        <v>108</v>
      </c>
      <c r="B3049">
        <v>541610</v>
      </c>
      <c r="C3049" s="350" t="s">
        <v>576</v>
      </c>
      <c r="D3049" s="351">
        <f t="shared" ca="1" si="174"/>
        <v>6.5180057137968765E-9</v>
      </c>
      <c r="E3049" s="375">
        <f t="shared" ca="1" si="175"/>
        <v>4</v>
      </c>
    </row>
    <row r="3050" spans="1:8">
      <c r="A3050" s="6" t="s">
        <v>108</v>
      </c>
      <c r="B3050" t="s">
        <v>483</v>
      </c>
      <c r="C3050" s="350" t="s">
        <v>576</v>
      </c>
      <c r="D3050" s="351">
        <f t="shared" ca="1" si="174"/>
        <v>3.5568640925116019E-9</v>
      </c>
      <c r="E3050" s="375">
        <f t="shared" ca="1" si="175"/>
        <v>4</v>
      </c>
    </row>
    <row r="3051" spans="1:8">
      <c r="A3051" s="6" t="s">
        <v>108</v>
      </c>
      <c r="B3051">
        <v>541700</v>
      </c>
      <c r="C3051" s="350" t="s">
        <v>576</v>
      </c>
      <c r="D3051" s="351">
        <f t="shared" ca="1" si="174"/>
        <v>4.3169348118039995E-9</v>
      </c>
      <c r="E3051" s="375">
        <f t="shared" ca="1" si="175"/>
        <v>4</v>
      </c>
      <c r="H3051" s="6"/>
    </row>
    <row r="3052" spans="1:8">
      <c r="A3052" s="6" t="s">
        <v>108</v>
      </c>
      <c r="B3052">
        <v>541800</v>
      </c>
      <c r="C3052" s="350" t="s">
        <v>576</v>
      </c>
      <c r="D3052" s="351">
        <f t="shared" ca="1" si="174"/>
        <v>1.0187819315708567E-8</v>
      </c>
      <c r="E3052" s="375">
        <f t="shared" ca="1" si="175"/>
        <v>4</v>
      </c>
      <c r="H3052" s="6"/>
    </row>
    <row r="3053" spans="1:8">
      <c r="A3053" s="6" t="s">
        <v>108</v>
      </c>
      <c r="B3053" t="s">
        <v>487</v>
      </c>
      <c r="C3053" s="350" t="s">
        <v>576</v>
      </c>
      <c r="D3053" s="351">
        <f t="shared" ca="1" si="174"/>
        <v>2.1514291840118846E-9</v>
      </c>
      <c r="E3053" s="375">
        <f t="shared" ca="1" si="175"/>
        <v>4</v>
      </c>
      <c r="H3053" s="6"/>
    </row>
    <row r="3054" spans="1:8">
      <c r="A3054" s="6" t="s">
        <v>108</v>
      </c>
      <c r="B3054">
        <v>541920</v>
      </c>
      <c r="C3054" s="350" t="s">
        <v>576</v>
      </c>
      <c r="D3054" s="351">
        <f t="shared" ca="1" si="174"/>
        <v>2.9431245827528986E-9</v>
      </c>
      <c r="E3054" s="375">
        <f t="shared" ca="1" si="175"/>
        <v>4</v>
      </c>
    </row>
    <row r="3055" spans="1:8">
      <c r="A3055" s="6" t="s">
        <v>108</v>
      </c>
      <c r="B3055">
        <v>541940</v>
      </c>
      <c r="C3055" s="350" t="s">
        <v>576</v>
      </c>
      <c r="D3055" s="351">
        <f t="shared" ca="1" si="174"/>
        <v>7.8330845087202309E-9</v>
      </c>
      <c r="E3055" s="375">
        <f t="shared" ca="1" si="175"/>
        <v>4</v>
      </c>
    </row>
    <row r="3056" spans="1:8">
      <c r="A3056" s="6" t="s">
        <v>108</v>
      </c>
      <c r="B3056">
        <v>550000</v>
      </c>
      <c r="C3056" s="350" t="s">
        <v>576</v>
      </c>
      <c r="D3056" s="351">
        <f t="shared" ca="1" si="174"/>
        <v>6.626168329817097E-10</v>
      </c>
      <c r="E3056" s="375">
        <f t="shared" ca="1" si="175"/>
        <v>4</v>
      </c>
      <c r="H3056" s="6"/>
    </row>
    <row r="3057" spans="1:8">
      <c r="A3057" s="6" t="s">
        <v>108</v>
      </c>
      <c r="B3057">
        <v>561100</v>
      </c>
      <c r="C3057" s="350" t="s">
        <v>576</v>
      </c>
      <c r="D3057" s="351">
        <f t="shared" ca="1" si="174"/>
        <v>1.2028490897987516E-9</v>
      </c>
      <c r="E3057" s="375">
        <f t="shared" ca="1" si="175"/>
        <v>4</v>
      </c>
      <c r="H3057" s="6"/>
    </row>
    <row r="3058" spans="1:8">
      <c r="A3058" s="6" t="s">
        <v>108</v>
      </c>
      <c r="B3058">
        <v>561200</v>
      </c>
      <c r="C3058" s="350" t="s">
        <v>576</v>
      </c>
      <c r="D3058" s="351">
        <f t="shared" ca="1" si="174"/>
        <v>4.0181552018861015E-9</v>
      </c>
      <c r="E3058" s="375">
        <f t="shared" ca="1" si="175"/>
        <v>4</v>
      </c>
      <c r="H3058" s="6"/>
    </row>
    <row r="3059" spans="1:8">
      <c r="A3059" s="6" t="s">
        <v>108</v>
      </c>
      <c r="B3059">
        <v>561300</v>
      </c>
      <c r="C3059" s="350" t="s">
        <v>576</v>
      </c>
      <c r="D3059" s="351">
        <f t="shared" ca="1" si="174"/>
        <v>1.3812324250058553E-9</v>
      </c>
      <c r="E3059" s="375">
        <f t="shared" ca="1" si="175"/>
        <v>4</v>
      </c>
      <c r="H3059" s="6"/>
    </row>
    <row r="3060" spans="1:8">
      <c r="A3060" s="6" t="s">
        <v>108</v>
      </c>
      <c r="B3060">
        <v>561400</v>
      </c>
      <c r="C3060" s="350" t="s">
        <v>576</v>
      </c>
      <c r="D3060" s="351">
        <f t="shared" ca="1" si="174"/>
        <v>1.8845767947534659E-9</v>
      </c>
      <c r="E3060" s="375">
        <f t="shared" ca="1" si="175"/>
        <v>4</v>
      </c>
    </row>
    <row r="3061" spans="1:8">
      <c r="A3061" s="6" t="s">
        <v>108</v>
      </c>
      <c r="B3061">
        <v>561500</v>
      </c>
      <c r="C3061" s="350" t="s">
        <v>576</v>
      </c>
      <c r="D3061" s="351">
        <f t="shared" ca="1" si="174"/>
        <v>4.1175189938215255E-9</v>
      </c>
      <c r="E3061" s="375">
        <f t="shared" ca="1" si="175"/>
        <v>4</v>
      </c>
    </row>
    <row r="3062" spans="1:8">
      <c r="A3062" s="6" t="s">
        <v>108</v>
      </c>
      <c r="B3062">
        <v>561600</v>
      </c>
      <c r="C3062" s="350" t="s">
        <v>576</v>
      </c>
      <c r="D3062" s="351">
        <f t="shared" ca="1" si="174"/>
        <v>1.2254050276362547E-9</v>
      </c>
      <c r="E3062" s="375">
        <f t="shared" ca="1" si="175"/>
        <v>4</v>
      </c>
      <c r="H3062" s="6"/>
    </row>
    <row r="3063" spans="1:8">
      <c r="A3063" s="6" t="s">
        <v>108</v>
      </c>
      <c r="B3063">
        <v>561700</v>
      </c>
      <c r="C3063" s="350" t="s">
        <v>576</v>
      </c>
      <c r="D3063" s="351">
        <f t="shared" ca="1" si="174"/>
        <v>7.0958098887040104E-8</v>
      </c>
      <c r="E3063" s="375">
        <f t="shared" ca="1" si="175"/>
        <v>4</v>
      </c>
      <c r="H3063" s="6"/>
    </row>
    <row r="3064" spans="1:8">
      <c r="A3064" s="6" t="s">
        <v>108</v>
      </c>
      <c r="B3064">
        <v>561900</v>
      </c>
      <c r="C3064" s="350" t="s">
        <v>576</v>
      </c>
      <c r="D3064" s="351">
        <f t="shared" ca="1" si="174"/>
        <v>3.0479346600434276E-8</v>
      </c>
      <c r="E3064" s="375">
        <f t="shared" ca="1" si="175"/>
        <v>4</v>
      </c>
      <c r="H3064" s="6"/>
    </row>
    <row r="3065" spans="1:8">
      <c r="A3065" s="6" t="s">
        <v>108</v>
      </c>
      <c r="B3065">
        <v>562000</v>
      </c>
      <c r="C3065" s="350" t="s">
        <v>576</v>
      </c>
      <c r="D3065" s="351">
        <f t="shared" ca="1" si="174"/>
        <v>1.0703923264549024E-7</v>
      </c>
      <c r="E3065" s="375">
        <f t="shared" ca="1" si="175"/>
        <v>4</v>
      </c>
    </row>
    <row r="3066" spans="1:8">
      <c r="A3066" s="6" t="s">
        <v>108</v>
      </c>
      <c r="B3066">
        <v>611100</v>
      </c>
      <c r="C3066" s="350" t="s">
        <v>576</v>
      </c>
      <c r="D3066" s="351">
        <f t="shared" ca="1" si="174"/>
        <v>7.4372810071639574E-9</v>
      </c>
      <c r="E3066" s="375">
        <f t="shared" ca="1" si="175"/>
        <v>4</v>
      </c>
    </row>
    <row r="3067" spans="1:8">
      <c r="A3067" s="6" t="s">
        <v>108</v>
      </c>
      <c r="B3067" t="s">
        <v>502</v>
      </c>
      <c r="C3067" s="350" t="s">
        <v>576</v>
      </c>
      <c r="D3067" s="351">
        <f t="shared" ca="1" si="174"/>
        <v>7.010404641830272E-8</v>
      </c>
      <c r="E3067" s="375">
        <f t="shared" ca="1" si="175"/>
        <v>4</v>
      </c>
    </row>
    <row r="3068" spans="1:8">
      <c r="A3068" s="6" t="s">
        <v>108</v>
      </c>
      <c r="B3068" t="s">
        <v>504</v>
      </c>
      <c r="C3068" s="350" t="s">
        <v>576</v>
      </c>
      <c r="D3068" s="351">
        <f t="shared" ca="1" si="174"/>
        <v>2.0111018048678681E-9</v>
      </c>
      <c r="E3068" s="375">
        <f t="shared" ca="1" si="175"/>
        <v>4</v>
      </c>
      <c r="H3068" s="6"/>
    </row>
    <row r="3069" spans="1:8">
      <c r="A3069" s="6" t="s">
        <v>108</v>
      </c>
      <c r="B3069">
        <v>621100</v>
      </c>
      <c r="C3069" s="350" t="s">
        <v>576</v>
      </c>
      <c r="D3069" s="351">
        <f t="shared" ca="1" si="174"/>
        <v>1.4095508268828767E-8</v>
      </c>
      <c r="E3069" s="375">
        <f t="shared" ca="1" si="175"/>
        <v>4</v>
      </c>
      <c r="H3069" s="6"/>
    </row>
    <row r="3070" spans="1:8">
      <c r="A3070" s="6" t="s">
        <v>108</v>
      </c>
      <c r="B3070">
        <v>621200</v>
      </c>
      <c r="C3070" s="350" t="s">
        <v>576</v>
      </c>
      <c r="D3070" s="351">
        <f t="shared" ca="1" si="174"/>
        <v>1.0598412966231016E-8</v>
      </c>
      <c r="E3070" s="375">
        <f t="shared" ca="1" si="175"/>
        <v>4</v>
      </c>
      <c r="H3070" s="6"/>
    </row>
    <row r="3071" spans="1:8">
      <c r="A3071" s="6" t="s">
        <v>108</v>
      </c>
      <c r="B3071">
        <v>621300</v>
      </c>
      <c r="C3071" s="350" t="s">
        <v>576</v>
      </c>
      <c r="D3071" s="351">
        <f t="shared" ca="1" si="174"/>
        <v>5.2687225386631447E-9</v>
      </c>
      <c r="E3071" s="375">
        <f t="shared" ca="1" si="175"/>
        <v>4</v>
      </c>
      <c r="H3071" s="6"/>
    </row>
    <row r="3072" spans="1:8">
      <c r="A3072" s="6" t="s">
        <v>108</v>
      </c>
      <c r="B3072">
        <v>621400</v>
      </c>
      <c r="C3072" s="350" t="s">
        <v>576</v>
      </c>
      <c r="D3072" s="351">
        <f t="shared" ca="1" si="174"/>
        <v>1.514140279947382E-8</v>
      </c>
      <c r="E3072" s="375">
        <f t="shared" ca="1" si="175"/>
        <v>4</v>
      </c>
      <c r="H3072" s="6"/>
    </row>
    <row r="3073" spans="1:8">
      <c r="A3073" s="6" t="s">
        <v>108</v>
      </c>
      <c r="B3073">
        <v>621500</v>
      </c>
      <c r="C3073" s="350" t="s">
        <v>576</v>
      </c>
      <c r="D3073" s="351">
        <f t="shared" ca="1" si="174"/>
        <v>3.4619756751538013E-9</v>
      </c>
      <c r="E3073" s="375">
        <f t="shared" ca="1" si="175"/>
        <v>4</v>
      </c>
    </row>
    <row r="3074" spans="1:8">
      <c r="A3074" s="6" t="s">
        <v>108</v>
      </c>
      <c r="B3074">
        <v>621600</v>
      </c>
      <c r="C3074" s="350" t="s">
        <v>576</v>
      </c>
      <c r="D3074" s="351">
        <f t="shared" ca="1" si="174"/>
        <v>2.0218644333243848E-8</v>
      </c>
      <c r="E3074" s="375">
        <f t="shared" ca="1" si="175"/>
        <v>4</v>
      </c>
    </row>
    <row r="3075" spans="1:8">
      <c r="A3075" s="6" t="s">
        <v>108</v>
      </c>
      <c r="B3075">
        <v>621900</v>
      </c>
      <c r="C3075" s="350" t="s">
        <v>576</v>
      </c>
      <c r="D3075" s="351">
        <f t="shared" ref="D3075:D3138" ca="1" si="176">OFFSET(matrix1,MOD(ROW()-ROW($D$3),ROWS(matrix1)),TRUNC((ROW()-ROW($D$3))/ROWS(matrix1)),1,1)</f>
        <v>5.5725785739094844E-8</v>
      </c>
      <c r="E3075" s="375">
        <f t="shared" ref="E3075:E3138" ca="1" si="177">OFFSET(matrix4,MOD(ROW()-ROW($E$3),ROWS(matrix4)),TRUNC((ROW()-ROW($E$3))/ROWS(matrix4)),1,1)</f>
        <v>4</v>
      </c>
    </row>
    <row r="3076" spans="1:8">
      <c r="A3076" s="6" t="s">
        <v>108</v>
      </c>
      <c r="B3076">
        <v>622000</v>
      </c>
      <c r="C3076" s="350" t="s">
        <v>576</v>
      </c>
      <c r="D3076" s="351">
        <f t="shared" ca="1" si="176"/>
        <v>1.0929770301534492E-8</v>
      </c>
      <c r="E3076" s="375">
        <f t="shared" ca="1" si="177"/>
        <v>4</v>
      </c>
      <c r="H3076" s="6"/>
    </row>
    <row r="3077" spans="1:8">
      <c r="A3077" s="6" t="s">
        <v>108</v>
      </c>
      <c r="B3077" t="s">
        <v>514</v>
      </c>
      <c r="C3077" s="350" t="s">
        <v>576</v>
      </c>
      <c r="D3077" s="351">
        <f t="shared" ca="1" si="176"/>
        <v>2.1007309549890408E-8</v>
      </c>
      <c r="E3077" s="375">
        <f t="shared" ca="1" si="177"/>
        <v>4</v>
      </c>
      <c r="H3077" s="6"/>
    </row>
    <row r="3078" spans="1:8">
      <c r="A3078" s="6" t="s">
        <v>108</v>
      </c>
      <c r="B3078" t="s">
        <v>516</v>
      </c>
      <c r="C3078" s="350" t="s">
        <v>576</v>
      </c>
      <c r="D3078" s="351">
        <f t="shared" ca="1" si="176"/>
        <v>2.9845597056042607E-8</v>
      </c>
      <c r="E3078" s="375">
        <f t="shared" ca="1" si="177"/>
        <v>4</v>
      </c>
      <c r="H3078" s="6"/>
    </row>
    <row r="3079" spans="1:8">
      <c r="A3079" s="6" t="s">
        <v>108</v>
      </c>
      <c r="B3079">
        <v>624100</v>
      </c>
      <c r="C3079" s="350" t="s">
        <v>576</v>
      </c>
      <c r="D3079" s="351">
        <f t="shared" ca="1" si="176"/>
        <v>6.3076856491259927E-9</v>
      </c>
      <c r="E3079" s="375">
        <f t="shared" ca="1" si="177"/>
        <v>4</v>
      </c>
      <c r="H3079" s="6"/>
    </row>
    <row r="3080" spans="1:8">
      <c r="A3080" s="6" t="s">
        <v>108</v>
      </c>
      <c r="B3080" t="s">
        <v>519</v>
      </c>
      <c r="C3080" s="350" t="s">
        <v>576</v>
      </c>
      <c r="D3080" s="351">
        <f t="shared" ca="1" si="176"/>
        <v>2.1099052338646832E-8</v>
      </c>
      <c r="E3080" s="375">
        <f t="shared" ca="1" si="177"/>
        <v>4</v>
      </c>
    </row>
    <row r="3081" spans="1:8">
      <c r="A3081" s="6" t="s">
        <v>108</v>
      </c>
      <c r="B3081">
        <v>624400</v>
      </c>
      <c r="C3081" s="350" t="s">
        <v>576</v>
      </c>
      <c r="D3081" s="351">
        <f t="shared" ca="1" si="176"/>
        <v>1.3266940112972632E-8</v>
      </c>
      <c r="E3081" s="375">
        <f t="shared" ca="1" si="177"/>
        <v>4</v>
      </c>
    </row>
    <row r="3082" spans="1:8">
      <c r="A3082" s="6" t="s">
        <v>108</v>
      </c>
      <c r="B3082">
        <v>711100</v>
      </c>
      <c r="C3082" s="350" t="s">
        <v>576</v>
      </c>
      <c r="D3082" s="351">
        <f t="shared" ca="1" si="176"/>
        <v>2.9022101309693159E-9</v>
      </c>
      <c r="E3082" s="375">
        <f t="shared" ca="1" si="177"/>
        <v>4</v>
      </c>
    </row>
    <row r="3083" spans="1:8">
      <c r="A3083" s="6" t="s">
        <v>108</v>
      </c>
      <c r="B3083">
        <v>711200</v>
      </c>
      <c r="C3083" s="350" t="s">
        <v>576</v>
      </c>
      <c r="D3083" s="351">
        <f t="shared" ca="1" si="176"/>
        <v>1.9729514781511064E-9</v>
      </c>
      <c r="E3083" s="375">
        <f t="shared" ca="1" si="177"/>
        <v>4</v>
      </c>
      <c r="H3083" s="6"/>
    </row>
    <row r="3084" spans="1:8">
      <c r="A3084" s="6" t="s">
        <v>108</v>
      </c>
      <c r="B3084" t="s">
        <v>524</v>
      </c>
      <c r="C3084" s="350" t="s">
        <v>576</v>
      </c>
      <c r="D3084" s="351">
        <f t="shared" ca="1" si="176"/>
        <v>1.1885945977270193E-9</v>
      </c>
      <c r="E3084" s="375">
        <f t="shared" ca="1" si="177"/>
        <v>4</v>
      </c>
      <c r="H3084" s="6"/>
    </row>
    <row r="3085" spans="1:8">
      <c r="A3085" s="6" t="s">
        <v>108</v>
      </c>
      <c r="B3085">
        <v>711500</v>
      </c>
      <c r="C3085" s="350" t="s">
        <v>576</v>
      </c>
      <c r="D3085" s="351">
        <f t="shared" ca="1" si="176"/>
        <v>1.3185677019653429E-9</v>
      </c>
      <c r="E3085" s="375">
        <f t="shared" ca="1" si="177"/>
        <v>4</v>
      </c>
      <c r="H3085" s="6"/>
    </row>
    <row r="3086" spans="1:8">
      <c r="A3086" s="6" t="s">
        <v>108</v>
      </c>
      <c r="B3086">
        <v>712000</v>
      </c>
      <c r="C3086" s="350" t="s">
        <v>576</v>
      </c>
      <c r="D3086" s="351">
        <f t="shared" ca="1" si="176"/>
        <v>5.2760095792862222E-9</v>
      </c>
      <c r="E3086" s="375">
        <f t="shared" ca="1" si="177"/>
        <v>4</v>
      </c>
      <c r="H3086" s="6"/>
    </row>
    <row r="3087" spans="1:8">
      <c r="A3087" s="6" t="s">
        <v>108</v>
      </c>
      <c r="B3087">
        <v>713100</v>
      </c>
      <c r="C3087" s="350" t="s">
        <v>576</v>
      </c>
      <c r="D3087" s="351">
        <f t="shared" ca="1" si="176"/>
        <v>8.005730385954924E-9</v>
      </c>
      <c r="E3087" s="375">
        <f t="shared" ca="1" si="177"/>
        <v>4</v>
      </c>
    </row>
    <row r="3088" spans="1:8">
      <c r="A3088" s="6" t="s">
        <v>108</v>
      </c>
      <c r="B3088">
        <v>713200</v>
      </c>
      <c r="C3088" s="350" t="s">
        <v>576</v>
      </c>
      <c r="D3088" s="351">
        <f t="shared" ca="1" si="176"/>
        <v>1.9251713576583136E-8</v>
      </c>
      <c r="E3088" s="375">
        <f t="shared" ca="1" si="177"/>
        <v>4</v>
      </c>
    </row>
    <row r="3089" spans="1:8">
      <c r="A3089" s="6" t="s">
        <v>108</v>
      </c>
      <c r="B3089">
        <v>713900</v>
      </c>
      <c r="C3089" s="350" t="s">
        <v>576</v>
      </c>
      <c r="D3089" s="351">
        <f t="shared" ca="1" si="176"/>
        <v>1.8130355840806889E-8</v>
      </c>
      <c r="E3089" s="375">
        <f t="shared" ca="1" si="177"/>
        <v>4</v>
      </c>
      <c r="H3089" s="6"/>
    </row>
    <row r="3090" spans="1:8">
      <c r="A3090" s="6" t="s">
        <v>108</v>
      </c>
      <c r="B3090">
        <v>721000</v>
      </c>
      <c r="C3090" s="350" t="s">
        <v>576</v>
      </c>
      <c r="D3090" s="351">
        <f t="shared" ca="1" si="176"/>
        <v>1.1989117982161513E-8</v>
      </c>
      <c r="E3090" s="375">
        <f t="shared" ca="1" si="177"/>
        <v>4</v>
      </c>
      <c r="H3090" s="6"/>
    </row>
    <row r="3091" spans="1:8">
      <c r="A3091" s="6" t="s">
        <v>108</v>
      </c>
      <c r="B3091">
        <v>722110</v>
      </c>
      <c r="C3091" s="350" t="s">
        <v>576</v>
      </c>
      <c r="D3091" s="351">
        <f t="shared" ca="1" si="176"/>
        <v>4.6185173860667926E-8</v>
      </c>
      <c r="E3091" s="375">
        <f t="shared" ca="1" si="177"/>
        <v>4</v>
      </c>
      <c r="H3091" s="6"/>
    </row>
    <row r="3092" spans="1:8">
      <c r="A3092" s="6" t="s">
        <v>108</v>
      </c>
      <c r="B3092">
        <v>722211</v>
      </c>
      <c r="C3092" s="350" t="s">
        <v>576</v>
      </c>
      <c r="D3092" s="351">
        <f t="shared" ca="1" si="176"/>
        <v>5.3068924055370993E-8</v>
      </c>
      <c r="E3092" s="375">
        <f t="shared" ca="1" si="177"/>
        <v>4</v>
      </c>
      <c r="H3092" s="6"/>
    </row>
    <row r="3093" spans="1:8">
      <c r="A3093" s="6" t="s">
        <v>108</v>
      </c>
      <c r="B3093" t="s">
        <v>534</v>
      </c>
      <c r="C3093" s="350" t="s">
        <v>576</v>
      </c>
      <c r="D3093" s="351">
        <f t="shared" ca="1" si="176"/>
        <v>1.3429872465173575E-7</v>
      </c>
      <c r="E3093" s="375">
        <f t="shared" ca="1" si="177"/>
        <v>4</v>
      </c>
    </row>
    <row r="3094" spans="1:8">
      <c r="A3094" s="6" t="s">
        <v>108</v>
      </c>
      <c r="B3094">
        <v>811100</v>
      </c>
      <c r="C3094" s="350" t="s">
        <v>576</v>
      </c>
      <c r="D3094" s="351">
        <f t="shared" ca="1" si="176"/>
        <v>5.2605022134990004E-9</v>
      </c>
      <c r="E3094" s="375">
        <f t="shared" ca="1" si="177"/>
        <v>4</v>
      </c>
    </row>
    <row r="3095" spans="1:8">
      <c r="A3095" s="6" t="s">
        <v>108</v>
      </c>
      <c r="B3095">
        <v>811200</v>
      </c>
      <c r="C3095" s="350" t="s">
        <v>576</v>
      </c>
      <c r="D3095" s="351">
        <f t="shared" ca="1" si="176"/>
        <v>4.6822326454453532E-9</v>
      </c>
      <c r="E3095" s="375">
        <f t="shared" ca="1" si="177"/>
        <v>4</v>
      </c>
      <c r="H3095" s="6"/>
    </row>
    <row r="3096" spans="1:8">
      <c r="A3096" s="6" t="s">
        <v>108</v>
      </c>
      <c r="B3096">
        <v>811300</v>
      </c>
      <c r="C3096" s="350" t="s">
        <v>576</v>
      </c>
      <c r="D3096" s="351">
        <f t="shared" ca="1" si="176"/>
        <v>1.7642238671600766E-7</v>
      </c>
      <c r="E3096" s="375">
        <f t="shared" ca="1" si="177"/>
        <v>4</v>
      </c>
      <c r="H3096" s="6"/>
    </row>
    <row r="3097" spans="1:8">
      <c r="A3097" s="6" t="s">
        <v>108</v>
      </c>
      <c r="B3097">
        <v>811400</v>
      </c>
      <c r="C3097" s="350" t="s">
        <v>576</v>
      </c>
      <c r="D3097" s="351">
        <f t="shared" ca="1" si="176"/>
        <v>2.2272858687582057E-8</v>
      </c>
      <c r="E3097" s="375">
        <f t="shared" ca="1" si="177"/>
        <v>4</v>
      </c>
      <c r="H3097" s="6"/>
    </row>
    <row r="3098" spans="1:8">
      <c r="A3098" s="6" t="s">
        <v>108</v>
      </c>
      <c r="B3098">
        <v>812100</v>
      </c>
      <c r="C3098" s="350" t="s">
        <v>576</v>
      </c>
      <c r="D3098" s="351">
        <f t="shared" ca="1" si="176"/>
        <v>3.7142321296705531E-9</v>
      </c>
      <c r="E3098" s="375">
        <f t="shared" ca="1" si="177"/>
        <v>4</v>
      </c>
    </row>
    <row r="3099" spans="1:8">
      <c r="A3099" s="6" t="s">
        <v>108</v>
      </c>
      <c r="B3099">
        <v>812200</v>
      </c>
      <c r="C3099" s="350" t="s">
        <v>576</v>
      </c>
      <c r="D3099" s="351">
        <f t="shared" ca="1" si="176"/>
        <v>1.72136819334093E-8</v>
      </c>
      <c r="E3099" s="375">
        <f t="shared" ca="1" si="177"/>
        <v>4</v>
      </c>
    </row>
    <row r="3100" spans="1:8">
      <c r="A3100" s="6" t="s">
        <v>108</v>
      </c>
      <c r="B3100">
        <v>812300</v>
      </c>
      <c r="C3100" s="350" t="s">
        <v>576</v>
      </c>
      <c r="D3100" s="351">
        <f t="shared" ca="1" si="176"/>
        <v>5.5485747658688619E-9</v>
      </c>
      <c r="E3100" s="375">
        <f t="shared" ca="1" si="177"/>
        <v>4</v>
      </c>
      <c r="H3100" s="6"/>
    </row>
    <row r="3101" spans="1:8">
      <c r="A3101" s="6" t="s">
        <v>108</v>
      </c>
      <c r="B3101">
        <v>812900</v>
      </c>
      <c r="C3101" s="350" t="s">
        <v>576</v>
      </c>
      <c r="D3101" s="351">
        <f t="shared" ca="1" si="176"/>
        <v>2.5236281939304102E-9</v>
      </c>
      <c r="E3101" s="375">
        <f t="shared" ca="1" si="177"/>
        <v>4</v>
      </c>
      <c r="H3101" s="6"/>
    </row>
    <row r="3102" spans="1:8">
      <c r="A3102" s="6" t="s">
        <v>108</v>
      </c>
      <c r="B3102">
        <v>813100</v>
      </c>
      <c r="C3102" s="350" t="s">
        <v>576</v>
      </c>
      <c r="D3102" s="351">
        <f t="shared" ca="1" si="176"/>
        <v>1.0595142037940761E-9</v>
      </c>
      <c r="E3102" s="375">
        <f t="shared" ca="1" si="177"/>
        <v>4</v>
      </c>
      <c r="H3102" s="6"/>
    </row>
    <row r="3103" spans="1:8">
      <c r="A3103" s="6" t="s">
        <v>108</v>
      </c>
      <c r="B3103" t="s">
        <v>545</v>
      </c>
      <c r="C3103" s="350" t="s">
        <v>576</v>
      </c>
      <c r="D3103" s="351">
        <f t="shared" ca="1" si="176"/>
        <v>6.7885256261397513E-10</v>
      </c>
      <c r="E3103" s="375">
        <f t="shared" ca="1" si="177"/>
        <v>4</v>
      </c>
      <c r="H3103" s="6"/>
    </row>
    <row r="3104" spans="1:8">
      <c r="A3104" s="6" t="s">
        <v>108</v>
      </c>
      <c r="B3104" t="s">
        <v>547</v>
      </c>
      <c r="C3104" s="350" t="s">
        <v>576</v>
      </c>
      <c r="D3104" s="351">
        <f t="shared" ca="1" si="176"/>
        <v>4.1891965301726008E-9</v>
      </c>
      <c r="E3104" s="375">
        <f t="shared" ca="1" si="177"/>
        <v>4</v>
      </c>
      <c r="H3104" s="6"/>
    </row>
    <row r="3105" spans="1:8">
      <c r="A3105" s="6" t="s">
        <v>108</v>
      </c>
      <c r="B3105">
        <v>814000</v>
      </c>
      <c r="C3105" s="350" t="s">
        <v>576</v>
      </c>
      <c r="D3105" s="351">
        <f t="shared" ca="1" si="176"/>
        <v>0</v>
      </c>
      <c r="E3105" s="375" t="str">
        <f t="shared" ca="1" si="177"/>
        <v/>
      </c>
      <c r="H3105" s="6"/>
    </row>
    <row r="3106" spans="1:8">
      <c r="A3106" s="6" t="s">
        <v>108</v>
      </c>
      <c r="B3106" t="s">
        <v>550</v>
      </c>
      <c r="C3106" s="350" t="s">
        <v>576</v>
      </c>
      <c r="D3106" s="351">
        <f t="shared" ca="1" si="176"/>
        <v>1.4524771965750962E-9</v>
      </c>
      <c r="E3106" s="375">
        <f t="shared" ca="1" si="177"/>
        <v>4</v>
      </c>
      <c r="H3106" s="6"/>
    </row>
    <row r="3107" spans="1:8">
      <c r="A3107" s="6" t="s">
        <v>108</v>
      </c>
      <c r="B3107" t="s">
        <v>552</v>
      </c>
      <c r="C3107" s="350" t="s">
        <v>576</v>
      </c>
      <c r="D3107" s="351">
        <f t="shared" ca="1" si="176"/>
        <v>3.4401099727480157E-9</v>
      </c>
      <c r="E3107" s="375">
        <f t="shared" ca="1" si="177"/>
        <v>4</v>
      </c>
    </row>
    <row r="3108" spans="1:8">
      <c r="A3108" s="6" t="s">
        <v>108</v>
      </c>
      <c r="B3108">
        <v>491000</v>
      </c>
      <c r="C3108" s="350" t="s">
        <v>576</v>
      </c>
      <c r="D3108" s="351">
        <f t="shared" ca="1" si="176"/>
        <v>0</v>
      </c>
      <c r="E3108" s="375" t="str">
        <f t="shared" ca="1" si="177"/>
        <v/>
      </c>
      <c r="H3108" s="6"/>
    </row>
    <row r="3109" spans="1:8">
      <c r="A3109" s="6" t="s">
        <v>108</v>
      </c>
      <c r="B3109" t="s">
        <v>555</v>
      </c>
      <c r="C3109" s="350" t="s">
        <v>576</v>
      </c>
      <c r="D3109" s="351">
        <f t="shared" ca="1" si="176"/>
        <v>0</v>
      </c>
      <c r="E3109" s="375" t="str">
        <f t="shared" ca="1" si="177"/>
        <v/>
      </c>
    </row>
    <row r="3110" spans="1:8">
      <c r="A3110" s="6" t="s">
        <v>108</v>
      </c>
      <c r="B3110" t="s">
        <v>557</v>
      </c>
      <c r="C3110" s="350" t="s">
        <v>576</v>
      </c>
      <c r="D3110" s="351">
        <f t="shared" ca="1" si="176"/>
        <v>0</v>
      </c>
      <c r="E3110" s="375" t="str">
        <f t="shared" ca="1" si="177"/>
        <v/>
      </c>
      <c r="H3110" s="6"/>
    </row>
    <row r="3111" spans="1:8">
      <c r="A3111" s="6" t="s">
        <v>108</v>
      </c>
      <c r="B3111" t="s">
        <v>559</v>
      </c>
      <c r="C3111" s="350" t="s">
        <v>576</v>
      </c>
      <c r="D3111" s="351">
        <f t="shared" ca="1" si="176"/>
        <v>1.6046771494319668E-8</v>
      </c>
      <c r="E3111" s="375">
        <f t="shared" ca="1" si="177"/>
        <v>4</v>
      </c>
    </row>
    <row r="3112" spans="1:8">
      <c r="A3112" s="6" t="s">
        <v>108</v>
      </c>
      <c r="B3112" t="s">
        <v>561</v>
      </c>
      <c r="C3112" s="350" t="s">
        <v>576</v>
      </c>
      <c r="D3112" s="351">
        <f t="shared" ca="1" si="176"/>
        <v>1.1414220259842125E-8</v>
      </c>
      <c r="E3112" s="375">
        <f t="shared" ca="1" si="177"/>
        <v>4</v>
      </c>
      <c r="H3112" s="6"/>
    </row>
    <row r="3113" spans="1:8">
      <c r="A3113" s="6" t="s">
        <v>108</v>
      </c>
      <c r="B3113" t="s">
        <v>563</v>
      </c>
      <c r="C3113" s="350" t="s">
        <v>576</v>
      </c>
      <c r="D3113" s="351">
        <f t="shared" ca="1" si="176"/>
        <v>0</v>
      </c>
      <c r="E3113" s="375" t="str">
        <f t="shared" ca="1" si="177"/>
        <v/>
      </c>
      <c r="H3113" s="6"/>
    </row>
    <row r="3114" spans="1:8">
      <c r="A3114" s="6" t="s">
        <v>108</v>
      </c>
      <c r="B3114" t="s">
        <v>565</v>
      </c>
      <c r="C3114" s="350" t="s">
        <v>576</v>
      </c>
      <c r="D3114" s="351">
        <f t="shared" ca="1" si="176"/>
        <v>5.4167112466680755E-9</v>
      </c>
      <c r="E3114" s="375">
        <f t="shared" ca="1" si="177"/>
        <v>4</v>
      </c>
      <c r="H3114" s="6"/>
    </row>
    <row r="3115" spans="1:8">
      <c r="A3115" s="6" t="s">
        <v>108</v>
      </c>
      <c r="B3115" t="s">
        <v>107</v>
      </c>
      <c r="C3115" s="350" t="s">
        <v>577</v>
      </c>
      <c r="D3115" s="351">
        <f t="shared" ca="1" si="176"/>
        <v>0</v>
      </c>
      <c r="E3115" s="375" t="str">
        <f t="shared" ca="1" si="177"/>
        <v/>
      </c>
      <c r="H3115" s="6"/>
    </row>
    <row r="3116" spans="1:8">
      <c r="A3116" s="6" t="s">
        <v>108</v>
      </c>
      <c r="B3116" t="s">
        <v>110</v>
      </c>
      <c r="C3116" s="350" t="s">
        <v>577</v>
      </c>
      <c r="D3116" s="351">
        <f t="shared" ca="1" si="176"/>
        <v>0</v>
      </c>
      <c r="E3116" s="375" t="str">
        <f t="shared" ca="1" si="177"/>
        <v/>
      </c>
    </row>
    <row r="3117" spans="1:8">
      <c r="A3117" s="6" t="s">
        <v>108</v>
      </c>
      <c r="B3117">
        <v>111200</v>
      </c>
      <c r="C3117" s="350" t="s">
        <v>577</v>
      </c>
      <c r="D3117" s="351">
        <f t="shared" ca="1" si="176"/>
        <v>0</v>
      </c>
      <c r="E3117" s="375" t="str">
        <f t="shared" ca="1" si="177"/>
        <v/>
      </c>
      <c r="H3117" s="6"/>
    </row>
    <row r="3118" spans="1:8">
      <c r="A3118" s="6" t="s">
        <v>108</v>
      </c>
      <c r="B3118">
        <v>111300</v>
      </c>
      <c r="C3118" s="350" t="s">
        <v>577</v>
      </c>
      <c r="D3118" s="351">
        <f t="shared" ca="1" si="176"/>
        <v>0</v>
      </c>
      <c r="E3118" s="375" t="str">
        <f t="shared" ca="1" si="177"/>
        <v/>
      </c>
      <c r="H3118" s="6"/>
    </row>
    <row r="3119" spans="1:8">
      <c r="A3119" s="6" t="s">
        <v>108</v>
      </c>
      <c r="B3119">
        <v>111400</v>
      </c>
      <c r="C3119" s="350" t="s">
        <v>577</v>
      </c>
      <c r="D3119" s="351">
        <f t="shared" ca="1" si="176"/>
        <v>0</v>
      </c>
      <c r="E3119" s="375" t="str">
        <f t="shared" ca="1" si="177"/>
        <v/>
      </c>
      <c r="H3119" s="6"/>
    </row>
    <row r="3120" spans="1:8">
      <c r="A3120" s="6" t="s">
        <v>108</v>
      </c>
      <c r="B3120">
        <v>111900</v>
      </c>
      <c r="C3120" s="350" t="s">
        <v>577</v>
      </c>
      <c r="D3120" s="351">
        <f t="shared" ca="1" si="176"/>
        <v>0</v>
      </c>
      <c r="E3120" s="375" t="str">
        <f t="shared" ca="1" si="177"/>
        <v/>
      </c>
    </row>
    <row r="3121" spans="1:8">
      <c r="A3121" s="6" t="s">
        <v>108</v>
      </c>
      <c r="B3121" t="s">
        <v>116</v>
      </c>
      <c r="C3121" s="350" t="s">
        <v>577</v>
      </c>
      <c r="D3121" s="351">
        <f t="shared" ca="1" si="176"/>
        <v>0</v>
      </c>
      <c r="E3121" s="375" t="str">
        <f t="shared" ca="1" si="177"/>
        <v/>
      </c>
    </row>
    <row r="3122" spans="1:8">
      <c r="A3122" s="6" t="s">
        <v>108</v>
      </c>
      <c r="B3122">
        <v>112120</v>
      </c>
      <c r="C3122" s="350" t="s">
        <v>577</v>
      </c>
      <c r="D3122" s="351">
        <f t="shared" ca="1" si="176"/>
        <v>0</v>
      </c>
      <c r="E3122" s="375" t="str">
        <f t="shared" ca="1" si="177"/>
        <v/>
      </c>
    </row>
    <row r="3123" spans="1:8">
      <c r="A3123" s="6" t="s">
        <v>108</v>
      </c>
      <c r="B3123" t="s">
        <v>119</v>
      </c>
      <c r="C3123" s="350" t="s">
        <v>577</v>
      </c>
      <c r="D3123" s="351">
        <f t="shared" ca="1" si="176"/>
        <v>0</v>
      </c>
      <c r="E3123" s="375" t="str">
        <f t="shared" ca="1" si="177"/>
        <v/>
      </c>
      <c r="H3123" s="6"/>
    </row>
    <row r="3124" spans="1:8">
      <c r="A3124" s="6" t="s">
        <v>108</v>
      </c>
      <c r="B3124">
        <v>112300</v>
      </c>
      <c r="C3124" s="350" t="s">
        <v>577</v>
      </c>
      <c r="D3124" s="351">
        <f t="shared" ca="1" si="176"/>
        <v>0</v>
      </c>
      <c r="E3124" s="375" t="str">
        <f t="shared" ca="1" si="177"/>
        <v/>
      </c>
      <c r="H3124" s="6"/>
    </row>
    <row r="3125" spans="1:8">
      <c r="A3125" s="6" t="s">
        <v>108</v>
      </c>
      <c r="B3125">
        <v>113000</v>
      </c>
      <c r="C3125" s="350" t="s">
        <v>577</v>
      </c>
      <c r="D3125" s="351">
        <f t="shared" ca="1" si="176"/>
        <v>0</v>
      </c>
      <c r="E3125" s="375" t="str">
        <f t="shared" ca="1" si="177"/>
        <v/>
      </c>
    </row>
    <row r="3126" spans="1:8">
      <c r="A3126" s="6" t="s">
        <v>108</v>
      </c>
      <c r="B3126">
        <v>114000</v>
      </c>
      <c r="C3126" s="350" t="s">
        <v>577</v>
      </c>
      <c r="D3126" s="351">
        <f t="shared" ca="1" si="176"/>
        <v>0</v>
      </c>
      <c r="E3126" s="375" t="str">
        <f t="shared" ca="1" si="177"/>
        <v/>
      </c>
      <c r="H3126" s="6"/>
    </row>
    <row r="3127" spans="1:8">
      <c r="A3127" s="6" t="s">
        <v>108</v>
      </c>
      <c r="B3127">
        <v>115000</v>
      </c>
      <c r="C3127" s="350" t="s">
        <v>577</v>
      </c>
      <c r="D3127" s="351">
        <f t="shared" ca="1" si="176"/>
        <v>0</v>
      </c>
      <c r="E3127" s="375" t="str">
        <f t="shared" ca="1" si="177"/>
        <v/>
      </c>
      <c r="H3127" s="6"/>
    </row>
    <row r="3128" spans="1:8">
      <c r="A3128" s="6" t="s">
        <v>108</v>
      </c>
      <c r="B3128">
        <v>211000</v>
      </c>
      <c r="C3128" s="350" t="s">
        <v>577</v>
      </c>
      <c r="D3128" s="351">
        <f t="shared" ca="1" si="176"/>
        <v>4.2264385611053669E-11</v>
      </c>
      <c r="E3128" s="375">
        <f t="shared" ca="1" si="177"/>
        <v>4</v>
      </c>
      <c r="H3128" s="6"/>
    </row>
    <row r="3129" spans="1:8">
      <c r="A3129" s="6" t="s">
        <v>108</v>
      </c>
      <c r="B3129">
        <v>212100</v>
      </c>
      <c r="C3129" s="350" t="s">
        <v>577</v>
      </c>
      <c r="D3129" s="351">
        <f t="shared" ca="1" si="176"/>
        <v>0</v>
      </c>
      <c r="E3129" s="375" t="str">
        <f t="shared" ca="1" si="177"/>
        <v/>
      </c>
      <c r="H3129" s="6"/>
    </row>
    <row r="3130" spans="1:8">
      <c r="A3130" s="6" t="s">
        <v>108</v>
      </c>
      <c r="B3130" t="s">
        <v>127</v>
      </c>
      <c r="C3130" s="350" t="s">
        <v>577</v>
      </c>
      <c r="D3130" s="351">
        <f t="shared" ca="1" si="176"/>
        <v>0</v>
      </c>
      <c r="E3130" s="375" t="str">
        <f t="shared" ca="1" si="177"/>
        <v/>
      </c>
      <c r="H3130" s="6"/>
    </row>
    <row r="3131" spans="1:8">
      <c r="A3131" s="6" t="s">
        <v>108</v>
      </c>
      <c r="B3131">
        <v>212230</v>
      </c>
      <c r="C3131" s="350" t="s">
        <v>577</v>
      </c>
      <c r="D3131" s="351">
        <f t="shared" ca="1" si="176"/>
        <v>0</v>
      </c>
      <c r="E3131" s="375" t="str">
        <f t="shared" ca="1" si="177"/>
        <v/>
      </c>
      <c r="H3131" s="6"/>
    </row>
    <row r="3132" spans="1:8">
      <c r="A3132" s="6" t="s">
        <v>108</v>
      </c>
      <c r="B3132">
        <v>212310</v>
      </c>
      <c r="C3132" s="350" t="s">
        <v>577</v>
      </c>
      <c r="D3132" s="351">
        <f t="shared" ca="1" si="176"/>
        <v>0</v>
      </c>
      <c r="E3132" s="375" t="str">
        <f t="shared" ca="1" si="177"/>
        <v/>
      </c>
    </row>
    <row r="3133" spans="1:8">
      <c r="A3133" s="6" t="s">
        <v>108</v>
      </c>
      <c r="B3133" t="s">
        <v>131</v>
      </c>
      <c r="C3133" s="350" t="s">
        <v>577</v>
      </c>
      <c r="D3133" s="351">
        <f t="shared" ca="1" si="176"/>
        <v>0</v>
      </c>
      <c r="E3133" s="375" t="str">
        <f t="shared" ca="1" si="177"/>
        <v/>
      </c>
      <c r="H3133" s="6"/>
    </row>
    <row r="3134" spans="1:8">
      <c r="A3134" s="6" t="s">
        <v>108</v>
      </c>
      <c r="B3134">
        <v>213111</v>
      </c>
      <c r="C3134" s="350" t="s">
        <v>577</v>
      </c>
      <c r="D3134" s="351">
        <f t="shared" ca="1" si="176"/>
        <v>0</v>
      </c>
      <c r="E3134" s="375" t="str">
        <f t="shared" ca="1" si="177"/>
        <v/>
      </c>
      <c r="H3134" s="6"/>
    </row>
    <row r="3135" spans="1:8">
      <c r="A3135" s="6" t="s">
        <v>108</v>
      </c>
      <c r="B3135" t="s">
        <v>134</v>
      </c>
      <c r="C3135" s="350" t="s">
        <v>577</v>
      </c>
      <c r="D3135" s="351">
        <f t="shared" ca="1" si="176"/>
        <v>0</v>
      </c>
      <c r="E3135" s="375" t="str">
        <f t="shared" ca="1" si="177"/>
        <v/>
      </c>
      <c r="H3135" s="6"/>
    </row>
    <row r="3136" spans="1:8">
      <c r="A3136" s="6" t="s">
        <v>108</v>
      </c>
      <c r="B3136">
        <v>221100</v>
      </c>
      <c r="C3136" s="350" t="s">
        <v>577</v>
      </c>
      <c r="D3136" s="351">
        <f t="shared" ca="1" si="176"/>
        <v>1.1618663202758335E-12</v>
      </c>
      <c r="E3136" s="375">
        <f t="shared" ca="1" si="177"/>
        <v>4</v>
      </c>
    </row>
    <row r="3137" spans="1:8">
      <c r="A3137" s="6" t="s">
        <v>108</v>
      </c>
      <c r="B3137">
        <v>221200</v>
      </c>
      <c r="C3137" s="350" t="s">
        <v>577</v>
      </c>
      <c r="D3137" s="351">
        <f t="shared" ca="1" si="176"/>
        <v>0</v>
      </c>
      <c r="E3137" s="375" t="str">
        <f t="shared" ca="1" si="177"/>
        <v/>
      </c>
      <c r="H3137" s="6"/>
    </row>
    <row r="3138" spans="1:8">
      <c r="A3138" s="6" t="s">
        <v>108</v>
      </c>
      <c r="B3138">
        <v>221300</v>
      </c>
      <c r="C3138" s="350" t="s">
        <v>577</v>
      </c>
      <c r="D3138" s="351">
        <f t="shared" ca="1" si="176"/>
        <v>0</v>
      </c>
      <c r="E3138" s="375" t="str">
        <f t="shared" ca="1" si="177"/>
        <v/>
      </c>
      <c r="H3138" s="6"/>
    </row>
    <row r="3139" spans="1:8">
      <c r="A3139" s="6" t="s">
        <v>108</v>
      </c>
      <c r="B3139">
        <v>230301</v>
      </c>
      <c r="C3139" s="350" t="s">
        <v>577</v>
      </c>
      <c r="D3139" s="351">
        <f t="shared" ref="D3139:D3202" ca="1" si="178">OFFSET(matrix1,MOD(ROW()-ROW($D$3),ROWS(matrix1)),TRUNC((ROW()-ROW($D$3))/ROWS(matrix1)),1,1)</f>
        <v>1.3071165587658455E-8</v>
      </c>
      <c r="E3139" s="375">
        <f t="shared" ref="E3139:E3202" ca="1" si="179">OFFSET(matrix4,MOD(ROW()-ROW($E$3),ROWS(matrix4)),TRUNC((ROW()-ROW($E$3))/ROWS(matrix4)),1,1)</f>
        <v>4</v>
      </c>
      <c r="H3139" s="6"/>
    </row>
    <row r="3140" spans="1:8">
      <c r="A3140" s="6" t="s">
        <v>108</v>
      </c>
      <c r="B3140">
        <v>230302</v>
      </c>
      <c r="C3140" s="350" t="s">
        <v>577</v>
      </c>
      <c r="D3140" s="351">
        <f t="shared" ca="1" si="178"/>
        <v>1.5859814338379132E-8</v>
      </c>
      <c r="E3140" s="375">
        <f t="shared" ca="1" si="179"/>
        <v>4</v>
      </c>
      <c r="H3140" s="6"/>
    </row>
    <row r="3141" spans="1:8">
      <c r="A3141" s="6" t="s">
        <v>108</v>
      </c>
      <c r="B3141">
        <v>233210</v>
      </c>
      <c r="C3141" s="350" t="s">
        <v>577</v>
      </c>
      <c r="D3141" s="351">
        <f t="shared" ca="1" si="178"/>
        <v>1.6209834232261401E-8</v>
      </c>
      <c r="E3141" s="375">
        <f t="shared" ca="1" si="179"/>
        <v>4</v>
      </c>
    </row>
    <row r="3142" spans="1:8">
      <c r="A3142" s="6" t="s">
        <v>108</v>
      </c>
      <c r="B3142">
        <v>233230</v>
      </c>
      <c r="C3142" s="350" t="s">
        <v>577</v>
      </c>
      <c r="D3142" s="351">
        <f t="shared" ca="1" si="178"/>
        <v>3.2255441780404129E-9</v>
      </c>
      <c r="E3142" s="375">
        <f t="shared" ca="1" si="179"/>
        <v>4</v>
      </c>
    </row>
    <row r="3143" spans="1:8">
      <c r="A3143" s="6" t="s">
        <v>108</v>
      </c>
      <c r="B3143">
        <v>233240</v>
      </c>
      <c r="C3143" s="350" t="s">
        <v>577</v>
      </c>
      <c r="D3143" s="351">
        <f t="shared" ca="1" si="178"/>
        <v>1.9375103255275708E-9</v>
      </c>
      <c r="E3143" s="375">
        <f t="shared" ca="1" si="179"/>
        <v>4</v>
      </c>
      <c r="H3143" s="6"/>
    </row>
    <row r="3144" spans="1:8">
      <c r="A3144" s="6" t="s">
        <v>108</v>
      </c>
      <c r="B3144">
        <v>233262</v>
      </c>
      <c r="C3144" s="350" t="s">
        <v>577</v>
      </c>
      <c r="D3144" s="351">
        <f t="shared" ca="1" si="178"/>
        <v>1.853048585390613E-8</v>
      </c>
      <c r="E3144" s="375">
        <f t="shared" ca="1" si="179"/>
        <v>4</v>
      </c>
      <c r="H3144" s="6"/>
    </row>
    <row r="3145" spans="1:8">
      <c r="A3145" s="6" t="s">
        <v>108</v>
      </c>
      <c r="B3145">
        <v>233293</v>
      </c>
      <c r="C3145" s="350" t="s">
        <v>577</v>
      </c>
      <c r="D3145" s="351">
        <f t="shared" ca="1" si="178"/>
        <v>9.3002639497982278E-11</v>
      </c>
      <c r="E3145" s="375">
        <f t="shared" ca="1" si="179"/>
        <v>4</v>
      </c>
      <c r="H3145" s="6"/>
    </row>
    <row r="3146" spans="1:8">
      <c r="A3146" s="6" t="s">
        <v>108</v>
      </c>
      <c r="B3146" t="s">
        <v>146</v>
      </c>
      <c r="C3146" s="350" t="s">
        <v>577</v>
      </c>
      <c r="D3146" s="351">
        <f t="shared" ca="1" si="178"/>
        <v>1.4754909646261177E-8</v>
      </c>
      <c r="E3146" s="375">
        <f t="shared" ca="1" si="179"/>
        <v>4</v>
      </c>
    </row>
    <row r="3147" spans="1:8">
      <c r="A3147" s="6" t="s">
        <v>108</v>
      </c>
      <c r="B3147" t="s">
        <v>148</v>
      </c>
      <c r="C3147" s="350" t="s">
        <v>577</v>
      </c>
      <c r="D3147" s="351">
        <f t="shared" ca="1" si="178"/>
        <v>6.9428742508638422E-9</v>
      </c>
      <c r="E3147" s="375">
        <f t="shared" ca="1" si="179"/>
        <v>4</v>
      </c>
    </row>
    <row r="3148" spans="1:8">
      <c r="A3148" s="6" t="s">
        <v>108</v>
      </c>
      <c r="B3148">
        <v>233411</v>
      </c>
      <c r="C3148" s="350" t="s">
        <v>577</v>
      </c>
      <c r="D3148" s="351">
        <f t="shared" ca="1" si="178"/>
        <v>6.6364181591753479E-9</v>
      </c>
      <c r="E3148" s="375">
        <f t="shared" ca="1" si="179"/>
        <v>4</v>
      </c>
      <c r="H3148" s="6"/>
    </row>
    <row r="3149" spans="1:8">
      <c r="A3149" s="6" t="s">
        <v>108</v>
      </c>
      <c r="B3149">
        <v>233412</v>
      </c>
      <c r="C3149" s="350" t="s">
        <v>577</v>
      </c>
      <c r="D3149" s="351">
        <f t="shared" ca="1" si="178"/>
        <v>1.0349556308201614E-8</v>
      </c>
      <c r="E3149" s="375">
        <f t="shared" ca="1" si="179"/>
        <v>4</v>
      </c>
      <c r="H3149" s="6"/>
    </row>
    <row r="3150" spans="1:8">
      <c r="A3150" s="6" t="s">
        <v>108</v>
      </c>
      <c r="B3150" t="s">
        <v>152</v>
      </c>
      <c r="C3150" s="350" t="s">
        <v>577</v>
      </c>
      <c r="D3150" s="351">
        <f t="shared" ca="1" si="178"/>
        <v>1.417372337323552E-8</v>
      </c>
      <c r="E3150" s="375">
        <f t="shared" ca="1" si="179"/>
        <v>4</v>
      </c>
      <c r="H3150" s="6"/>
    </row>
    <row r="3151" spans="1:8">
      <c r="A3151" s="6" t="s">
        <v>108</v>
      </c>
      <c r="B3151">
        <v>321100</v>
      </c>
      <c r="C3151" s="350" t="s">
        <v>577</v>
      </c>
      <c r="D3151" s="351">
        <f t="shared" ca="1" si="178"/>
        <v>4.4447081838083946E-11</v>
      </c>
      <c r="E3151" s="375">
        <f t="shared" ca="1" si="179"/>
        <v>4</v>
      </c>
    </row>
    <row r="3152" spans="1:8">
      <c r="A3152" s="6" t="s">
        <v>108</v>
      </c>
      <c r="B3152">
        <v>321200</v>
      </c>
      <c r="C3152" s="350" t="s">
        <v>577</v>
      </c>
      <c r="D3152" s="351">
        <f t="shared" ca="1" si="178"/>
        <v>0</v>
      </c>
      <c r="E3152" s="375" t="str">
        <f t="shared" ca="1" si="179"/>
        <v/>
      </c>
    </row>
    <row r="3153" spans="1:8">
      <c r="A3153" s="6" t="s">
        <v>108</v>
      </c>
      <c r="B3153">
        <v>321910</v>
      </c>
      <c r="C3153" s="350" t="s">
        <v>577</v>
      </c>
      <c r="D3153" s="351">
        <f t="shared" ca="1" si="178"/>
        <v>4.5345767569302173E-9</v>
      </c>
      <c r="E3153" s="375">
        <f t="shared" ca="1" si="179"/>
        <v>4</v>
      </c>
      <c r="H3153" s="6"/>
    </row>
    <row r="3154" spans="1:8">
      <c r="A3154" s="6" t="s">
        <v>108</v>
      </c>
      <c r="B3154" t="s">
        <v>157</v>
      </c>
      <c r="C3154" s="350" t="s">
        <v>577</v>
      </c>
      <c r="D3154" s="351">
        <f t="shared" ca="1" si="178"/>
        <v>6.0022850865665319E-9</v>
      </c>
      <c r="E3154" s="375">
        <f t="shared" ca="1" si="179"/>
        <v>4</v>
      </c>
      <c r="H3154" s="6"/>
    </row>
    <row r="3155" spans="1:8">
      <c r="A3155" s="6" t="s">
        <v>108</v>
      </c>
      <c r="B3155">
        <v>327100</v>
      </c>
      <c r="C3155" s="350" t="s">
        <v>577</v>
      </c>
      <c r="D3155" s="351">
        <f t="shared" ca="1" si="178"/>
        <v>0</v>
      </c>
      <c r="E3155" s="375" t="str">
        <f t="shared" ca="1" si="179"/>
        <v/>
      </c>
      <c r="H3155" s="6"/>
    </row>
    <row r="3156" spans="1:8">
      <c r="A3156" s="6" t="s">
        <v>108</v>
      </c>
      <c r="B3156">
        <v>327200</v>
      </c>
      <c r="C3156" s="350" t="s">
        <v>577</v>
      </c>
      <c r="D3156" s="351">
        <f t="shared" ca="1" si="178"/>
        <v>6.1616731751118167E-10</v>
      </c>
      <c r="E3156" s="375">
        <f t="shared" ca="1" si="179"/>
        <v>4</v>
      </c>
    </row>
    <row r="3157" spans="1:8">
      <c r="A3157" s="6" t="s">
        <v>108</v>
      </c>
      <c r="B3157">
        <v>327310</v>
      </c>
      <c r="C3157" s="350" t="s">
        <v>577</v>
      </c>
      <c r="D3157" s="351">
        <f t="shared" ca="1" si="178"/>
        <v>0</v>
      </c>
      <c r="E3157" s="375" t="str">
        <f t="shared" ca="1" si="179"/>
        <v/>
      </c>
      <c r="H3157" s="6"/>
    </row>
    <row r="3158" spans="1:8">
      <c r="A3158" s="6" t="s">
        <v>108</v>
      </c>
      <c r="B3158">
        <v>327320</v>
      </c>
      <c r="C3158" s="350" t="s">
        <v>577</v>
      </c>
      <c r="D3158" s="351">
        <f t="shared" ca="1" si="178"/>
        <v>1.0709490168988752E-10</v>
      </c>
      <c r="E3158" s="375">
        <f t="shared" ca="1" si="179"/>
        <v>4</v>
      </c>
      <c r="H3158" s="6"/>
    </row>
    <row r="3159" spans="1:8">
      <c r="A3159" s="6" t="s">
        <v>108</v>
      </c>
      <c r="B3159">
        <v>327330</v>
      </c>
      <c r="C3159" s="350" t="s">
        <v>577</v>
      </c>
      <c r="D3159" s="351">
        <f t="shared" ca="1" si="178"/>
        <v>0</v>
      </c>
      <c r="E3159" s="375" t="str">
        <f t="shared" ca="1" si="179"/>
        <v/>
      </c>
      <c r="H3159" s="6"/>
    </row>
    <row r="3160" spans="1:8">
      <c r="A3160" s="6" t="s">
        <v>108</v>
      </c>
      <c r="B3160">
        <v>327390</v>
      </c>
      <c r="C3160" s="350" t="s">
        <v>577</v>
      </c>
      <c r="D3160" s="351">
        <f t="shared" ca="1" si="178"/>
        <v>0</v>
      </c>
      <c r="E3160" s="375" t="str">
        <f t="shared" ca="1" si="179"/>
        <v/>
      </c>
      <c r="H3160" s="6"/>
    </row>
    <row r="3161" spans="1:8">
      <c r="A3161" s="6" t="s">
        <v>108</v>
      </c>
      <c r="B3161">
        <v>327400</v>
      </c>
      <c r="C3161" s="350" t="s">
        <v>577</v>
      </c>
      <c r="D3161" s="351">
        <f t="shared" ca="1" si="178"/>
        <v>0</v>
      </c>
      <c r="E3161" s="375" t="str">
        <f t="shared" ca="1" si="179"/>
        <v/>
      </c>
      <c r="H3161" s="6"/>
    </row>
    <row r="3162" spans="1:8">
      <c r="A3162" s="6" t="s">
        <v>108</v>
      </c>
      <c r="B3162">
        <v>327910</v>
      </c>
      <c r="C3162" s="350" t="s">
        <v>577</v>
      </c>
      <c r="D3162" s="351">
        <f t="shared" ca="1" si="178"/>
        <v>4.2078513168598925E-11</v>
      </c>
      <c r="E3162" s="375">
        <f t="shared" ca="1" si="179"/>
        <v>4</v>
      </c>
      <c r="H3162" s="6"/>
    </row>
    <row r="3163" spans="1:8">
      <c r="A3163" s="6" t="s">
        <v>108</v>
      </c>
      <c r="B3163">
        <v>327991</v>
      </c>
      <c r="C3163" s="350" t="s">
        <v>577</v>
      </c>
      <c r="D3163" s="351">
        <f t="shared" ca="1" si="178"/>
        <v>0</v>
      </c>
      <c r="E3163" s="375" t="str">
        <f t="shared" ca="1" si="179"/>
        <v/>
      </c>
    </row>
    <row r="3164" spans="1:8">
      <c r="A3164" s="6" t="s">
        <v>108</v>
      </c>
      <c r="B3164">
        <v>327992</v>
      </c>
      <c r="C3164" s="350" t="s">
        <v>577</v>
      </c>
      <c r="D3164" s="351">
        <f t="shared" ca="1" si="178"/>
        <v>0</v>
      </c>
      <c r="E3164" s="375" t="str">
        <f t="shared" ca="1" si="179"/>
        <v/>
      </c>
      <c r="H3164" s="6"/>
    </row>
    <row r="3165" spans="1:8">
      <c r="A3165" s="6" t="s">
        <v>108</v>
      </c>
      <c r="B3165">
        <v>327993</v>
      </c>
      <c r="C3165" s="350" t="s">
        <v>577</v>
      </c>
      <c r="D3165" s="351">
        <f t="shared" ca="1" si="178"/>
        <v>0</v>
      </c>
      <c r="E3165" s="375" t="str">
        <f t="shared" ca="1" si="179"/>
        <v/>
      </c>
    </row>
    <row r="3166" spans="1:8">
      <c r="A3166" s="6" t="s">
        <v>108</v>
      </c>
      <c r="B3166">
        <v>327999</v>
      </c>
      <c r="C3166" s="350" t="s">
        <v>577</v>
      </c>
      <c r="D3166" s="351">
        <f t="shared" ca="1" si="178"/>
        <v>0</v>
      </c>
      <c r="E3166" s="375" t="str">
        <f t="shared" ca="1" si="179"/>
        <v/>
      </c>
      <c r="H3166" s="6"/>
    </row>
    <row r="3167" spans="1:8">
      <c r="A3167" s="6" t="s">
        <v>108</v>
      </c>
      <c r="B3167">
        <v>331110</v>
      </c>
      <c r="C3167" s="350" t="s">
        <v>577</v>
      </c>
      <c r="D3167" s="351">
        <f t="shared" ca="1" si="178"/>
        <v>9.7420460124457523E-11</v>
      </c>
      <c r="E3167" s="375">
        <f t="shared" ca="1" si="179"/>
        <v>4</v>
      </c>
    </row>
    <row r="3168" spans="1:8">
      <c r="A3168" s="6" t="s">
        <v>108</v>
      </c>
      <c r="B3168">
        <v>331200</v>
      </c>
      <c r="C3168" s="350" t="s">
        <v>577</v>
      </c>
      <c r="D3168" s="351">
        <f t="shared" ca="1" si="178"/>
        <v>0</v>
      </c>
      <c r="E3168" s="375" t="str">
        <f t="shared" ca="1" si="179"/>
        <v/>
      </c>
      <c r="H3168" s="6"/>
    </row>
    <row r="3169" spans="1:8">
      <c r="A3169" s="6" t="s">
        <v>108</v>
      </c>
      <c r="B3169" t="s">
        <v>173</v>
      </c>
      <c r="C3169" s="350" t="s">
        <v>577</v>
      </c>
      <c r="D3169" s="351">
        <f t="shared" ca="1" si="178"/>
        <v>4.7513454023084993E-10</v>
      </c>
      <c r="E3169" s="375">
        <f t="shared" ca="1" si="179"/>
        <v>4</v>
      </c>
      <c r="H3169" s="6"/>
    </row>
    <row r="3170" spans="1:8">
      <c r="A3170" s="6" t="s">
        <v>108</v>
      </c>
      <c r="B3170">
        <v>331314</v>
      </c>
      <c r="C3170" s="350" t="s">
        <v>577</v>
      </c>
      <c r="D3170" s="351">
        <f t="shared" ca="1" si="178"/>
        <v>0</v>
      </c>
      <c r="E3170" s="375" t="str">
        <f t="shared" ca="1" si="179"/>
        <v/>
      </c>
      <c r="H3170" s="6"/>
    </row>
    <row r="3171" spans="1:8">
      <c r="A3171" s="6" t="s">
        <v>108</v>
      </c>
      <c r="B3171" t="s">
        <v>176</v>
      </c>
      <c r="C3171" s="350" t="s">
        <v>577</v>
      </c>
      <c r="D3171" s="351">
        <f t="shared" ca="1" si="178"/>
        <v>0</v>
      </c>
      <c r="E3171" s="375" t="str">
        <f t="shared" ca="1" si="179"/>
        <v/>
      </c>
      <c r="H3171" s="6"/>
    </row>
    <row r="3172" spans="1:8">
      <c r="A3172" s="6" t="s">
        <v>108</v>
      </c>
      <c r="B3172">
        <v>331411</v>
      </c>
      <c r="C3172" s="350" t="s">
        <v>577</v>
      </c>
      <c r="D3172" s="351">
        <f t="shared" ca="1" si="178"/>
        <v>3.2728149237420357E-10</v>
      </c>
      <c r="E3172" s="375">
        <f t="shared" ca="1" si="179"/>
        <v>4</v>
      </c>
    </row>
    <row r="3173" spans="1:8">
      <c r="A3173" s="6" t="s">
        <v>108</v>
      </c>
      <c r="B3173">
        <v>331419</v>
      </c>
      <c r="C3173" s="350" t="s">
        <v>577</v>
      </c>
      <c r="D3173" s="351">
        <f t="shared" ca="1" si="178"/>
        <v>0</v>
      </c>
      <c r="E3173" s="375" t="str">
        <f t="shared" ca="1" si="179"/>
        <v/>
      </c>
      <c r="H3173" s="6"/>
    </row>
    <row r="3174" spans="1:8">
      <c r="A3174" s="6" t="s">
        <v>108</v>
      </c>
      <c r="B3174">
        <v>331420</v>
      </c>
      <c r="C3174" s="350" t="s">
        <v>577</v>
      </c>
      <c r="D3174" s="351">
        <f t="shared" ca="1" si="178"/>
        <v>0</v>
      </c>
      <c r="E3174" s="375" t="str">
        <f t="shared" ca="1" si="179"/>
        <v/>
      </c>
      <c r="H3174" s="6"/>
    </row>
    <row r="3175" spans="1:8">
      <c r="A3175" s="6" t="s">
        <v>108</v>
      </c>
      <c r="B3175">
        <v>331490</v>
      </c>
      <c r="C3175" s="350" t="s">
        <v>577</v>
      </c>
      <c r="D3175" s="351">
        <f t="shared" ca="1" si="178"/>
        <v>6.825714547810912E-11</v>
      </c>
      <c r="E3175" s="375">
        <f t="shared" ca="1" si="179"/>
        <v>4</v>
      </c>
    </row>
    <row r="3176" spans="1:8">
      <c r="A3176" s="6" t="s">
        <v>108</v>
      </c>
      <c r="B3176">
        <v>331510</v>
      </c>
      <c r="C3176" s="350" t="s">
        <v>577</v>
      </c>
      <c r="D3176" s="351">
        <f t="shared" ca="1" si="178"/>
        <v>6.6189409017758929E-11</v>
      </c>
      <c r="E3176" s="375">
        <f t="shared" ca="1" si="179"/>
        <v>4</v>
      </c>
      <c r="H3176" s="6"/>
    </row>
    <row r="3177" spans="1:8">
      <c r="A3177" s="6" t="s">
        <v>108</v>
      </c>
      <c r="B3177">
        <v>331520</v>
      </c>
      <c r="C3177" s="350" t="s">
        <v>577</v>
      </c>
      <c r="D3177" s="351">
        <f t="shared" ca="1" si="178"/>
        <v>0</v>
      </c>
      <c r="E3177" s="375" t="str">
        <f t="shared" ca="1" si="179"/>
        <v/>
      </c>
      <c r="H3177" s="6"/>
    </row>
    <row r="3178" spans="1:8">
      <c r="A3178" s="6" t="s">
        <v>108</v>
      </c>
      <c r="B3178" t="s">
        <v>184</v>
      </c>
      <c r="C3178" s="350" t="s">
        <v>577</v>
      </c>
      <c r="D3178" s="351">
        <f t="shared" ca="1" si="178"/>
        <v>0</v>
      </c>
      <c r="E3178" s="375" t="str">
        <f t="shared" ca="1" si="179"/>
        <v/>
      </c>
      <c r="H3178" s="6"/>
    </row>
    <row r="3179" spans="1:8">
      <c r="A3179" s="6" t="s">
        <v>108</v>
      </c>
      <c r="B3179">
        <v>332114</v>
      </c>
      <c r="C3179" s="350" t="s">
        <v>577</v>
      </c>
      <c r="D3179" s="351">
        <f t="shared" ca="1" si="178"/>
        <v>3.0848904277478993E-10</v>
      </c>
      <c r="E3179" s="375">
        <f t="shared" ca="1" si="179"/>
        <v>4</v>
      </c>
    </row>
    <row r="3180" spans="1:8">
      <c r="A3180" s="6" t="s">
        <v>108</v>
      </c>
      <c r="B3180" t="s">
        <v>187</v>
      </c>
      <c r="C3180" s="350" t="s">
        <v>577</v>
      </c>
      <c r="D3180" s="351">
        <f t="shared" ca="1" si="178"/>
        <v>9.734500110463409E-10</v>
      </c>
      <c r="E3180" s="375">
        <f t="shared" ca="1" si="179"/>
        <v>4</v>
      </c>
    </row>
    <row r="3181" spans="1:8">
      <c r="A3181" s="6" t="s">
        <v>108</v>
      </c>
      <c r="B3181">
        <v>332200</v>
      </c>
      <c r="C3181" s="350" t="s">
        <v>577</v>
      </c>
      <c r="D3181" s="351">
        <f t="shared" ca="1" si="178"/>
        <v>1.1835317748264161E-10</v>
      </c>
      <c r="E3181" s="375">
        <f t="shared" ca="1" si="179"/>
        <v>4</v>
      </c>
    </row>
    <row r="3182" spans="1:8">
      <c r="A3182" s="6" t="s">
        <v>108</v>
      </c>
      <c r="B3182">
        <v>332310</v>
      </c>
      <c r="C3182" s="350" t="s">
        <v>577</v>
      </c>
      <c r="D3182" s="351">
        <f t="shared" ca="1" si="178"/>
        <v>4.637506951336585E-10</v>
      </c>
      <c r="E3182" s="375">
        <f t="shared" ca="1" si="179"/>
        <v>4</v>
      </c>
      <c r="H3182" s="6"/>
    </row>
    <row r="3183" spans="1:8">
      <c r="A3183" s="6" t="s">
        <v>108</v>
      </c>
      <c r="B3183">
        <v>332320</v>
      </c>
      <c r="C3183" s="350" t="s">
        <v>577</v>
      </c>
      <c r="D3183" s="351">
        <f t="shared" ca="1" si="178"/>
        <v>1.2969998329705551E-9</v>
      </c>
      <c r="E3183" s="375">
        <f t="shared" ca="1" si="179"/>
        <v>4</v>
      </c>
      <c r="H3183" s="6"/>
    </row>
    <row r="3184" spans="1:8">
      <c r="A3184" s="6" t="s">
        <v>108</v>
      </c>
      <c r="B3184">
        <v>332410</v>
      </c>
      <c r="C3184" s="350" t="s">
        <v>577</v>
      </c>
      <c r="D3184" s="351">
        <f t="shared" ca="1" si="178"/>
        <v>2.1338573230450136E-10</v>
      </c>
      <c r="E3184" s="375">
        <f t="shared" ca="1" si="179"/>
        <v>4</v>
      </c>
      <c r="H3184" s="6"/>
    </row>
    <row r="3185" spans="1:8">
      <c r="A3185" s="6" t="s">
        <v>108</v>
      </c>
      <c r="B3185">
        <v>332420</v>
      </c>
      <c r="C3185" s="350" t="s">
        <v>577</v>
      </c>
      <c r="D3185" s="351">
        <f t="shared" ca="1" si="178"/>
        <v>5.7151803780012894E-10</v>
      </c>
      <c r="E3185" s="375">
        <f t="shared" ca="1" si="179"/>
        <v>4</v>
      </c>
      <c r="H3185" s="6"/>
    </row>
    <row r="3186" spans="1:8">
      <c r="A3186" s="6" t="s">
        <v>108</v>
      </c>
      <c r="B3186">
        <v>332430</v>
      </c>
      <c r="C3186" s="350" t="s">
        <v>577</v>
      </c>
      <c r="D3186" s="351">
        <f t="shared" ca="1" si="178"/>
        <v>0</v>
      </c>
      <c r="E3186" s="375" t="str">
        <f t="shared" ca="1" si="179"/>
        <v/>
      </c>
      <c r="H3186" s="6"/>
    </row>
    <row r="3187" spans="1:8">
      <c r="A3187" s="6" t="s">
        <v>108</v>
      </c>
      <c r="B3187">
        <v>332500</v>
      </c>
      <c r="C3187" s="350" t="s">
        <v>577</v>
      </c>
      <c r="D3187" s="351">
        <f t="shared" ca="1" si="178"/>
        <v>7.6988262936775105E-11</v>
      </c>
      <c r="E3187" s="375">
        <f t="shared" ca="1" si="179"/>
        <v>4</v>
      </c>
    </row>
    <row r="3188" spans="1:8">
      <c r="A3188" s="6" t="s">
        <v>108</v>
      </c>
      <c r="B3188">
        <v>332600</v>
      </c>
      <c r="C3188" s="350" t="s">
        <v>577</v>
      </c>
      <c r="D3188" s="351">
        <f t="shared" ca="1" si="178"/>
        <v>1.3569335437163569E-10</v>
      </c>
      <c r="E3188" s="375">
        <f t="shared" ca="1" si="179"/>
        <v>4</v>
      </c>
    </row>
    <row r="3189" spans="1:8">
      <c r="A3189" s="6" t="s">
        <v>108</v>
      </c>
      <c r="B3189">
        <v>332710</v>
      </c>
      <c r="C3189" s="350" t="s">
        <v>577</v>
      </c>
      <c r="D3189" s="351">
        <f t="shared" ca="1" si="178"/>
        <v>1.0030859868116873E-10</v>
      </c>
      <c r="E3189" s="375">
        <f t="shared" ca="1" si="179"/>
        <v>4</v>
      </c>
    </row>
    <row r="3190" spans="1:8">
      <c r="A3190" s="6" t="s">
        <v>108</v>
      </c>
      <c r="B3190">
        <v>332720</v>
      </c>
      <c r="C3190" s="350" t="s">
        <v>577</v>
      </c>
      <c r="D3190" s="351">
        <f t="shared" ca="1" si="178"/>
        <v>1.0231678297398738E-10</v>
      </c>
      <c r="E3190" s="375">
        <f t="shared" ca="1" si="179"/>
        <v>4</v>
      </c>
      <c r="H3190" s="6"/>
    </row>
    <row r="3191" spans="1:8">
      <c r="A3191" s="6" t="s">
        <v>108</v>
      </c>
      <c r="B3191">
        <v>332800</v>
      </c>
      <c r="C3191" s="350" t="s">
        <v>577</v>
      </c>
      <c r="D3191" s="351">
        <f t="shared" ca="1" si="178"/>
        <v>4.623887552470119E-11</v>
      </c>
      <c r="E3191" s="375">
        <f t="shared" ca="1" si="179"/>
        <v>4</v>
      </c>
      <c r="H3191" s="6"/>
    </row>
    <row r="3192" spans="1:8">
      <c r="A3192" s="6" t="s">
        <v>108</v>
      </c>
      <c r="B3192" t="s">
        <v>200</v>
      </c>
      <c r="C3192" s="350" t="s">
        <v>577</v>
      </c>
      <c r="D3192" s="351">
        <f t="shared" ca="1" si="178"/>
        <v>9.6399350972862664E-11</v>
      </c>
      <c r="E3192" s="375">
        <f t="shared" ca="1" si="179"/>
        <v>4</v>
      </c>
      <c r="H3192" s="6"/>
    </row>
    <row r="3193" spans="1:8">
      <c r="A3193" s="6" t="s">
        <v>108</v>
      </c>
      <c r="B3193">
        <v>332913</v>
      </c>
      <c r="C3193" s="350" t="s">
        <v>577</v>
      </c>
      <c r="D3193" s="351">
        <f t="shared" ca="1" si="178"/>
        <v>0</v>
      </c>
      <c r="E3193" s="375" t="str">
        <f t="shared" ca="1" si="179"/>
        <v/>
      </c>
      <c r="H3193" s="6"/>
    </row>
    <row r="3194" spans="1:8">
      <c r="A3194" s="6" t="s">
        <v>108</v>
      </c>
      <c r="B3194">
        <v>332991</v>
      </c>
      <c r="C3194" s="350" t="s">
        <v>577</v>
      </c>
      <c r="D3194" s="351">
        <f t="shared" ca="1" si="178"/>
        <v>0</v>
      </c>
      <c r="E3194" s="375" t="str">
        <f t="shared" ca="1" si="179"/>
        <v/>
      </c>
    </row>
    <row r="3195" spans="1:8">
      <c r="A3195" s="6" t="s">
        <v>108</v>
      </c>
      <c r="B3195" t="s">
        <v>204</v>
      </c>
      <c r="C3195" s="350" t="s">
        <v>577</v>
      </c>
      <c r="D3195" s="351">
        <f t="shared" ca="1" si="178"/>
        <v>0</v>
      </c>
      <c r="E3195" s="375" t="str">
        <f t="shared" ca="1" si="179"/>
        <v/>
      </c>
    </row>
    <row r="3196" spans="1:8">
      <c r="A3196" s="6" t="s">
        <v>108</v>
      </c>
      <c r="B3196">
        <v>332996</v>
      </c>
      <c r="C3196" s="350" t="s">
        <v>577</v>
      </c>
      <c r="D3196" s="351">
        <f t="shared" ca="1" si="178"/>
        <v>1.6903451635562243E-10</v>
      </c>
      <c r="E3196" s="375">
        <f t="shared" ca="1" si="179"/>
        <v>4</v>
      </c>
    </row>
    <row r="3197" spans="1:8">
      <c r="A3197" s="6" t="s">
        <v>108</v>
      </c>
      <c r="B3197" t="s">
        <v>207</v>
      </c>
      <c r="C3197" s="350" t="s">
        <v>577</v>
      </c>
      <c r="D3197" s="351">
        <f t="shared" ca="1" si="178"/>
        <v>6.7868939028928143E-10</v>
      </c>
      <c r="E3197" s="375">
        <f t="shared" ca="1" si="179"/>
        <v>4</v>
      </c>
      <c r="H3197" s="6"/>
    </row>
    <row r="3198" spans="1:8">
      <c r="A3198" s="6" t="s">
        <v>108</v>
      </c>
      <c r="B3198">
        <v>333111</v>
      </c>
      <c r="C3198" s="350" t="s">
        <v>577</v>
      </c>
      <c r="D3198" s="351">
        <f t="shared" ca="1" si="178"/>
        <v>3.4483229204861903E-10</v>
      </c>
      <c r="E3198" s="375">
        <f t="shared" ca="1" si="179"/>
        <v>4</v>
      </c>
      <c r="H3198" s="6"/>
    </row>
    <row r="3199" spans="1:8">
      <c r="A3199" s="6" t="s">
        <v>108</v>
      </c>
      <c r="B3199">
        <v>333112</v>
      </c>
      <c r="C3199" s="350" t="s">
        <v>577</v>
      </c>
      <c r="D3199" s="351">
        <f t="shared" ca="1" si="178"/>
        <v>5.9990400922440117E-10</v>
      </c>
      <c r="E3199" s="375">
        <f t="shared" ca="1" si="179"/>
        <v>4</v>
      </c>
    </row>
    <row r="3200" spans="1:8">
      <c r="A3200" s="6" t="s">
        <v>108</v>
      </c>
      <c r="B3200">
        <v>333120</v>
      </c>
      <c r="C3200" s="350" t="s">
        <v>577</v>
      </c>
      <c r="D3200" s="351">
        <f t="shared" ca="1" si="178"/>
        <v>1.4514796866559222E-10</v>
      </c>
      <c r="E3200" s="375">
        <f t="shared" ca="1" si="179"/>
        <v>4</v>
      </c>
      <c r="H3200" s="6"/>
    </row>
    <row r="3201" spans="1:8">
      <c r="A3201" s="6" t="s">
        <v>108</v>
      </c>
      <c r="B3201">
        <v>333130</v>
      </c>
      <c r="C3201" s="350" t="s">
        <v>577</v>
      </c>
      <c r="D3201" s="351">
        <f t="shared" ca="1" si="178"/>
        <v>8.3768438062095507E-11</v>
      </c>
      <c r="E3201" s="375">
        <f t="shared" ca="1" si="179"/>
        <v>4</v>
      </c>
      <c r="H3201" s="6"/>
    </row>
    <row r="3202" spans="1:8">
      <c r="A3202" s="6" t="s">
        <v>108</v>
      </c>
      <c r="B3202" t="s">
        <v>213</v>
      </c>
      <c r="C3202" s="350" t="s">
        <v>577</v>
      </c>
      <c r="D3202" s="351">
        <f t="shared" ca="1" si="178"/>
        <v>1.8669847292009761E-10</v>
      </c>
      <c r="E3202" s="375">
        <f t="shared" ca="1" si="179"/>
        <v>4</v>
      </c>
    </row>
    <row r="3203" spans="1:8">
      <c r="A3203" s="6" t="s">
        <v>108</v>
      </c>
      <c r="B3203">
        <v>333220</v>
      </c>
      <c r="C3203" s="350" t="s">
        <v>577</v>
      </c>
      <c r="D3203" s="351">
        <f t="shared" ref="D3203:D3266" ca="1" si="180">OFFSET(matrix1,MOD(ROW()-ROW($D$3),ROWS(matrix1)),TRUNC((ROW()-ROW($D$3))/ROWS(matrix1)),1,1)</f>
        <v>0</v>
      </c>
      <c r="E3203" s="375" t="str">
        <f t="shared" ref="E3203:E3266" ca="1" si="181">OFFSET(matrix4,MOD(ROW()-ROW($E$3),ROWS(matrix4)),TRUNC((ROW()-ROW($E$3))/ROWS(matrix4)),1,1)</f>
        <v/>
      </c>
    </row>
    <row r="3204" spans="1:8">
      <c r="A3204" s="6" t="s">
        <v>108</v>
      </c>
      <c r="B3204">
        <v>333295</v>
      </c>
      <c r="C3204" s="350" t="s">
        <v>577</v>
      </c>
      <c r="D3204" s="351">
        <f t="shared" ca="1" si="180"/>
        <v>8.7601568368954607E-11</v>
      </c>
      <c r="E3204" s="375">
        <f t="shared" ca="1" si="181"/>
        <v>4</v>
      </c>
      <c r="H3204" s="6"/>
    </row>
    <row r="3205" spans="1:8">
      <c r="A3205" s="6" t="s">
        <v>108</v>
      </c>
      <c r="B3205" t="s">
        <v>217</v>
      </c>
      <c r="C3205" s="350" t="s">
        <v>577</v>
      </c>
      <c r="D3205" s="351">
        <f t="shared" ca="1" si="180"/>
        <v>1.024024327696896E-8</v>
      </c>
      <c r="E3205" s="375">
        <f t="shared" ca="1" si="181"/>
        <v>4</v>
      </c>
      <c r="H3205" s="6"/>
    </row>
    <row r="3206" spans="1:8">
      <c r="A3206" s="6" t="s">
        <v>108</v>
      </c>
      <c r="B3206">
        <v>333313</v>
      </c>
      <c r="C3206" s="350" t="s">
        <v>577</v>
      </c>
      <c r="D3206" s="351">
        <f t="shared" ca="1" si="180"/>
        <v>7.2608768893243666E-9</v>
      </c>
      <c r="E3206" s="375">
        <f t="shared" ca="1" si="181"/>
        <v>4</v>
      </c>
      <c r="H3206" s="6"/>
    </row>
    <row r="3207" spans="1:8">
      <c r="A3207" s="6" t="s">
        <v>108</v>
      </c>
      <c r="B3207">
        <v>333314</v>
      </c>
      <c r="C3207" s="350" t="s">
        <v>577</v>
      </c>
      <c r="D3207" s="351">
        <f t="shared" ca="1" si="180"/>
        <v>0</v>
      </c>
      <c r="E3207" s="375" t="str">
        <f t="shared" ca="1" si="181"/>
        <v/>
      </c>
      <c r="H3207" s="6"/>
    </row>
    <row r="3208" spans="1:8">
      <c r="A3208" s="6" t="s">
        <v>108</v>
      </c>
      <c r="B3208">
        <v>333315</v>
      </c>
      <c r="C3208" s="350" t="s">
        <v>577</v>
      </c>
      <c r="D3208" s="351">
        <f t="shared" ca="1" si="180"/>
        <v>1.0420247011611921E-9</v>
      </c>
      <c r="E3208" s="375">
        <f t="shared" ca="1" si="181"/>
        <v>4</v>
      </c>
    </row>
    <row r="3209" spans="1:8">
      <c r="A3209" s="6" t="s">
        <v>108</v>
      </c>
      <c r="B3209" t="s">
        <v>222</v>
      </c>
      <c r="C3209" s="350" t="s">
        <v>577</v>
      </c>
      <c r="D3209" s="351">
        <f t="shared" ca="1" si="180"/>
        <v>5.4198010715026264E-9</v>
      </c>
      <c r="E3209" s="375">
        <f t="shared" ca="1" si="181"/>
        <v>4</v>
      </c>
    </row>
    <row r="3210" spans="1:8">
      <c r="A3210" s="6" t="s">
        <v>108</v>
      </c>
      <c r="B3210">
        <v>333414</v>
      </c>
      <c r="C3210" s="350" t="s">
        <v>577</v>
      </c>
      <c r="D3210" s="351">
        <f t="shared" ca="1" si="180"/>
        <v>5.0883617018572363E-10</v>
      </c>
      <c r="E3210" s="375">
        <f t="shared" ca="1" si="181"/>
        <v>4</v>
      </c>
      <c r="H3210" s="6"/>
    </row>
    <row r="3211" spans="1:8">
      <c r="A3211" s="6" t="s">
        <v>108</v>
      </c>
      <c r="B3211">
        <v>333415</v>
      </c>
      <c r="C3211" s="350" t="s">
        <v>577</v>
      </c>
      <c r="D3211" s="351">
        <f t="shared" ca="1" si="180"/>
        <v>1.5380587458459592E-7</v>
      </c>
      <c r="E3211" s="375">
        <f t="shared" ca="1" si="181"/>
        <v>4</v>
      </c>
      <c r="H3211" s="6"/>
    </row>
    <row r="3212" spans="1:8">
      <c r="A3212" s="6" t="s">
        <v>108</v>
      </c>
      <c r="B3212">
        <v>333511</v>
      </c>
      <c r="C3212" s="350" t="s">
        <v>577</v>
      </c>
      <c r="D3212" s="351">
        <f t="shared" ca="1" si="180"/>
        <v>0</v>
      </c>
      <c r="E3212" s="375" t="str">
        <f t="shared" ca="1" si="181"/>
        <v/>
      </c>
    </row>
    <row r="3213" spans="1:8">
      <c r="A3213" s="6" t="s">
        <v>108</v>
      </c>
      <c r="B3213" t="s">
        <v>227</v>
      </c>
      <c r="C3213" s="350" t="s">
        <v>577</v>
      </c>
      <c r="D3213" s="351">
        <f t="shared" ca="1" si="180"/>
        <v>3.819795072585349E-10</v>
      </c>
      <c r="E3213" s="375">
        <f t="shared" ca="1" si="181"/>
        <v>4</v>
      </c>
      <c r="H3213" s="6"/>
    </row>
    <row r="3214" spans="1:8">
      <c r="A3214" s="6" t="s">
        <v>108</v>
      </c>
      <c r="B3214">
        <v>333514</v>
      </c>
      <c r="C3214" s="350" t="s">
        <v>577</v>
      </c>
      <c r="D3214" s="351">
        <f t="shared" ca="1" si="180"/>
        <v>1.5898685870906738E-10</v>
      </c>
      <c r="E3214" s="375">
        <f t="shared" ca="1" si="181"/>
        <v>4</v>
      </c>
      <c r="H3214" s="6"/>
    </row>
    <row r="3215" spans="1:8">
      <c r="A3215" s="6" t="s">
        <v>108</v>
      </c>
      <c r="B3215" t="s">
        <v>230</v>
      </c>
      <c r="C3215" s="350" t="s">
        <v>577</v>
      </c>
      <c r="D3215" s="351">
        <f t="shared" ca="1" si="180"/>
        <v>0</v>
      </c>
      <c r="E3215" s="375" t="str">
        <f t="shared" ca="1" si="181"/>
        <v/>
      </c>
      <c r="H3215" s="6"/>
    </row>
    <row r="3216" spans="1:8">
      <c r="A3216" s="6" t="s">
        <v>108</v>
      </c>
      <c r="B3216">
        <v>333611</v>
      </c>
      <c r="C3216" s="350" t="s">
        <v>577</v>
      </c>
      <c r="D3216" s="351">
        <f t="shared" ca="1" si="180"/>
        <v>1.3944397967224494E-10</v>
      </c>
      <c r="E3216" s="375">
        <f t="shared" ca="1" si="181"/>
        <v>4</v>
      </c>
      <c r="H3216" s="6"/>
    </row>
    <row r="3217" spans="1:8">
      <c r="A3217" s="6" t="s">
        <v>108</v>
      </c>
      <c r="B3217">
        <v>333612</v>
      </c>
      <c r="C3217" s="350" t="s">
        <v>577</v>
      </c>
      <c r="D3217" s="351">
        <f t="shared" ca="1" si="180"/>
        <v>0</v>
      </c>
      <c r="E3217" s="375" t="str">
        <f t="shared" ca="1" si="181"/>
        <v/>
      </c>
      <c r="H3217" s="6"/>
    </row>
    <row r="3218" spans="1:8">
      <c r="A3218" s="6" t="s">
        <v>108</v>
      </c>
      <c r="B3218">
        <v>333613</v>
      </c>
      <c r="C3218" s="350" t="s">
        <v>577</v>
      </c>
      <c r="D3218" s="351">
        <f t="shared" ca="1" si="180"/>
        <v>2.9740029213586867E-10</v>
      </c>
      <c r="E3218" s="375">
        <f t="shared" ca="1" si="181"/>
        <v>4</v>
      </c>
      <c r="H3218" s="6"/>
    </row>
    <row r="3219" spans="1:8">
      <c r="A3219" s="6" t="s">
        <v>108</v>
      </c>
      <c r="B3219">
        <v>333618</v>
      </c>
      <c r="C3219" s="350" t="s">
        <v>577</v>
      </c>
      <c r="D3219" s="351">
        <f t="shared" ca="1" si="180"/>
        <v>2.6368985493008424E-9</v>
      </c>
      <c r="E3219" s="375">
        <f t="shared" ca="1" si="181"/>
        <v>4</v>
      </c>
    </row>
    <row r="3220" spans="1:8">
      <c r="A3220" s="6" t="s">
        <v>108</v>
      </c>
      <c r="B3220" t="s">
        <v>236</v>
      </c>
      <c r="C3220" s="350" t="s">
        <v>577</v>
      </c>
      <c r="D3220" s="351">
        <f t="shared" ca="1" si="180"/>
        <v>7.9681989687027493E-11</v>
      </c>
      <c r="E3220" s="375">
        <f t="shared" ca="1" si="181"/>
        <v>4</v>
      </c>
      <c r="H3220" s="6"/>
    </row>
    <row r="3221" spans="1:8">
      <c r="A3221" s="6" t="s">
        <v>108</v>
      </c>
      <c r="B3221">
        <v>333912</v>
      </c>
      <c r="C3221" s="350" t="s">
        <v>577</v>
      </c>
      <c r="D3221" s="351">
        <f t="shared" ca="1" si="180"/>
        <v>1.5014397563086156E-10</v>
      </c>
      <c r="E3221" s="375">
        <f t="shared" ca="1" si="181"/>
        <v>4</v>
      </c>
    </row>
    <row r="3222" spans="1:8">
      <c r="A3222" s="6" t="s">
        <v>108</v>
      </c>
      <c r="B3222">
        <v>333920</v>
      </c>
      <c r="C3222" s="350" t="s">
        <v>577</v>
      </c>
      <c r="D3222" s="351">
        <f t="shared" ca="1" si="180"/>
        <v>2.7353004865363405E-10</v>
      </c>
      <c r="E3222" s="375">
        <f t="shared" ca="1" si="181"/>
        <v>4</v>
      </c>
      <c r="H3222" s="6"/>
    </row>
    <row r="3223" spans="1:8">
      <c r="A3223" s="6" t="s">
        <v>108</v>
      </c>
      <c r="B3223">
        <v>333991</v>
      </c>
      <c r="C3223" s="350" t="s">
        <v>577</v>
      </c>
      <c r="D3223" s="351">
        <f t="shared" ca="1" si="180"/>
        <v>0</v>
      </c>
      <c r="E3223" s="375" t="str">
        <f t="shared" ca="1" si="181"/>
        <v/>
      </c>
    </row>
    <row r="3224" spans="1:8">
      <c r="A3224" s="6" t="s">
        <v>108</v>
      </c>
      <c r="B3224" t="s">
        <v>241</v>
      </c>
      <c r="C3224" s="350" t="s">
        <v>577</v>
      </c>
      <c r="D3224" s="351">
        <f t="shared" ca="1" si="180"/>
        <v>2.1284897423101646E-10</v>
      </c>
      <c r="E3224" s="375">
        <f t="shared" ca="1" si="181"/>
        <v>4</v>
      </c>
      <c r="H3224" s="6"/>
    </row>
    <row r="3225" spans="1:8">
      <c r="A3225" s="6" t="s">
        <v>108</v>
      </c>
      <c r="B3225">
        <v>333993</v>
      </c>
      <c r="C3225" s="350" t="s">
        <v>577</v>
      </c>
      <c r="D3225" s="351">
        <f t="shared" ca="1" si="180"/>
        <v>0</v>
      </c>
      <c r="E3225" s="375" t="str">
        <f t="shared" ca="1" si="181"/>
        <v/>
      </c>
      <c r="H3225" s="6"/>
    </row>
    <row r="3226" spans="1:8">
      <c r="A3226" s="6" t="s">
        <v>108</v>
      </c>
      <c r="B3226">
        <v>333994</v>
      </c>
      <c r="C3226" s="350" t="s">
        <v>577</v>
      </c>
      <c r="D3226" s="351">
        <f t="shared" ca="1" si="180"/>
        <v>0</v>
      </c>
      <c r="E3226" s="375" t="str">
        <f t="shared" ca="1" si="181"/>
        <v/>
      </c>
      <c r="H3226" s="6"/>
    </row>
    <row r="3227" spans="1:8">
      <c r="A3227" s="6" t="s">
        <v>108</v>
      </c>
      <c r="B3227" t="s">
        <v>245</v>
      </c>
      <c r="C3227" s="350" t="s">
        <v>577</v>
      </c>
      <c r="D3227" s="351">
        <f t="shared" ca="1" si="180"/>
        <v>0</v>
      </c>
      <c r="E3227" s="375" t="str">
        <f t="shared" ca="1" si="181"/>
        <v/>
      </c>
      <c r="H3227" s="6"/>
    </row>
    <row r="3228" spans="1:8">
      <c r="A3228" s="6" t="s">
        <v>108</v>
      </c>
      <c r="B3228">
        <v>334111</v>
      </c>
      <c r="C3228" s="350" t="s">
        <v>577</v>
      </c>
      <c r="D3228" s="351">
        <f t="shared" ca="1" si="180"/>
        <v>0</v>
      </c>
      <c r="E3228" s="375" t="str">
        <f t="shared" ca="1" si="181"/>
        <v/>
      </c>
      <c r="H3228" s="6"/>
    </row>
    <row r="3229" spans="1:8">
      <c r="A3229" s="6" t="s">
        <v>108</v>
      </c>
      <c r="B3229">
        <v>334112</v>
      </c>
      <c r="C3229" s="350" t="s">
        <v>577</v>
      </c>
      <c r="D3229" s="351">
        <f t="shared" ca="1" si="180"/>
        <v>0</v>
      </c>
      <c r="E3229" s="375" t="str">
        <f t="shared" ca="1" si="181"/>
        <v/>
      </c>
    </row>
    <row r="3230" spans="1:8">
      <c r="A3230" s="6" t="s">
        <v>108</v>
      </c>
      <c r="B3230" t="s">
        <v>249</v>
      </c>
      <c r="C3230" s="350" t="s">
        <v>577</v>
      </c>
      <c r="D3230" s="351">
        <f t="shared" ca="1" si="180"/>
        <v>2.3984725520586624E-11</v>
      </c>
      <c r="E3230" s="375">
        <f t="shared" ca="1" si="181"/>
        <v>4</v>
      </c>
      <c r="H3230" s="6"/>
    </row>
    <row r="3231" spans="1:8">
      <c r="A3231" s="6" t="s">
        <v>108</v>
      </c>
      <c r="B3231">
        <v>334210</v>
      </c>
      <c r="C3231" s="350" t="s">
        <v>577</v>
      </c>
      <c r="D3231" s="351">
        <f t="shared" ca="1" si="180"/>
        <v>2.2943253204052644E-10</v>
      </c>
      <c r="E3231" s="375">
        <f t="shared" ca="1" si="181"/>
        <v>4</v>
      </c>
      <c r="H3231" s="6"/>
    </row>
    <row r="3232" spans="1:8">
      <c r="A3232" s="6" t="s">
        <v>108</v>
      </c>
      <c r="B3232">
        <v>334220</v>
      </c>
      <c r="C3232" s="350" t="s">
        <v>577</v>
      </c>
      <c r="D3232" s="351">
        <f t="shared" ca="1" si="180"/>
        <v>1.5385559974946792E-10</v>
      </c>
      <c r="E3232" s="375">
        <f t="shared" ca="1" si="181"/>
        <v>4</v>
      </c>
      <c r="H3232" s="6"/>
    </row>
    <row r="3233" spans="1:8">
      <c r="A3233" s="6" t="s">
        <v>108</v>
      </c>
      <c r="B3233">
        <v>334290</v>
      </c>
      <c r="C3233" s="350" t="s">
        <v>577</v>
      </c>
      <c r="D3233" s="351">
        <f t="shared" ca="1" si="180"/>
        <v>3.1212971544191892E-11</v>
      </c>
      <c r="E3233" s="375">
        <f t="shared" ca="1" si="181"/>
        <v>4</v>
      </c>
    </row>
    <row r="3234" spans="1:8">
      <c r="A3234" s="6" t="s">
        <v>108</v>
      </c>
      <c r="B3234">
        <v>334300</v>
      </c>
      <c r="C3234" s="350" t="s">
        <v>577</v>
      </c>
      <c r="D3234" s="351">
        <f t="shared" ca="1" si="180"/>
        <v>8.8702777044817264E-10</v>
      </c>
      <c r="E3234" s="375">
        <f t="shared" ca="1" si="181"/>
        <v>4</v>
      </c>
    </row>
    <row r="3235" spans="1:8">
      <c r="A3235" s="6" t="s">
        <v>108</v>
      </c>
      <c r="B3235" t="s">
        <v>255</v>
      </c>
      <c r="C3235" s="350" t="s">
        <v>577</v>
      </c>
      <c r="D3235" s="351">
        <f t="shared" ca="1" si="180"/>
        <v>1.8011014745126704E-10</v>
      </c>
      <c r="E3235" s="375">
        <f t="shared" ca="1" si="181"/>
        <v>4</v>
      </c>
    </row>
    <row r="3236" spans="1:8">
      <c r="A3236" s="6" t="s">
        <v>108</v>
      </c>
      <c r="B3236">
        <v>334413</v>
      </c>
      <c r="C3236" s="350" t="s">
        <v>577</v>
      </c>
      <c r="D3236" s="351">
        <f t="shared" ca="1" si="180"/>
        <v>1.8192625504538237E-11</v>
      </c>
      <c r="E3236" s="375">
        <f t="shared" ca="1" si="181"/>
        <v>4</v>
      </c>
      <c r="H3236" s="6"/>
    </row>
    <row r="3237" spans="1:8">
      <c r="A3237" s="6" t="s">
        <v>108</v>
      </c>
      <c r="B3237">
        <v>334418</v>
      </c>
      <c r="C3237" s="350" t="s">
        <v>577</v>
      </c>
      <c r="D3237" s="351">
        <f t="shared" ca="1" si="180"/>
        <v>2.944308134931E-10</v>
      </c>
      <c r="E3237" s="375">
        <f t="shared" ca="1" si="181"/>
        <v>4</v>
      </c>
    </row>
    <row r="3238" spans="1:8">
      <c r="A3238" s="6" t="s">
        <v>108</v>
      </c>
      <c r="B3238">
        <v>334510</v>
      </c>
      <c r="C3238" s="350" t="s">
        <v>577</v>
      </c>
      <c r="D3238" s="351">
        <f t="shared" ca="1" si="180"/>
        <v>9.5340817322192513E-11</v>
      </c>
      <c r="E3238" s="375">
        <f t="shared" ca="1" si="181"/>
        <v>4</v>
      </c>
      <c r="H3238" s="6"/>
    </row>
    <row r="3239" spans="1:8">
      <c r="A3239" s="6" t="s">
        <v>108</v>
      </c>
      <c r="B3239">
        <v>334511</v>
      </c>
      <c r="C3239" s="350" t="s">
        <v>577</v>
      </c>
      <c r="D3239" s="351">
        <f t="shared" ca="1" si="180"/>
        <v>1.1608600974095211E-10</v>
      </c>
      <c r="E3239" s="375">
        <f t="shared" ca="1" si="181"/>
        <v>4</v>
      </c>
      <c r="H3239" s="6"/>
    </row>
    <row r="3240" spans="1:8">
      <c r="A3240" s="6" t="s">
        <v>108</v>
      </c>
      <c r="B3240">
        <v>334512</v>
      </c>
      <c r="C3240" s="350" t="s">
        <v>577</v>
      </c>
      <c r="D3240" s="351">
        <f t="shared" ca="1" si="180"/>
        <v>0</v>
      </c>
      <c r="E3240" s="375" t="str">
        <f t="shared" ca="1" si="181"/>
        <v/>
      </c>
      <c r="H3240" s="6"/>
    </row>
    <row r="3241" spans="1:8">
      <c r="A3241" s="6" t="s">
        <v>108</v>
      </c>
      <c r="B3241">
        <v>334513</v>
      </c>
      <c r="C3241" s="350" t="s">
        <v>577</v>
      </c>
      <c r="D3241" s="351">
        <f t="shared" ca="1" si="180"/>
        <v>0</v>
      </c>
      <c r="E3241" s="375" t="str">
        <f t="shared" ca="1" si="181"/>
        <v/>
      </c>
    </row>
    <row r="3242" spans="1:8">
      <c r="A3242" s="6" t="s">
        <v>108</v>
      </c>
      <c r="B3242">
        <v>334514</v>
      </c>
      <c r="C3242" s="350" t="s">
        <v>577</v>
      </c>
      <c r="D3242" s="351">
        <f t="shared" ca="1" si="180"/>
        <v>0</v>
      </c>
      <c r="E3242" s="375" t="str">
        <f t="shared" ca="1" si="181"/>
        <v/>
      </c>
    </row>
    <row r="3243" spans="1:8">
      <c r="A3243" s="6" t="s">
        <v>108</v>
      </c>
      <c r="B3243">
        <v>334515</v>
      </c>
      <c r="C3243" s="350" t="s">
        <v>577</v>
      </c>
      <c r="D3243" s="351">
        <f t="shared" ca="1" si="180"/>
        <v>8.9989951351097091E-11</v>
      </c>
      <c r="E3243" s="375">
        <f t="shared" ca="1" si="181"/>
        <v>4</v>
      </c>
      <c r="H3243" s="6"/>
    </row>
    <row r="3244" spans="1:8">
      <c r="A3244" s="6" t="s">
        <v>108</v>
      </c>
      <c r="B3244">
        <v>334516</v>
      </c>
      <c r="C3244" s="350" t="s">
        <v>577</v>
      </c>
      <c r="D3244" s="351">
        <f t="shared" ca="1" si="180"/>
        <v>9.3990564910858829E-11</v>
      </c>
      <c r="E3244" s="375">
        <f t="shared" ca="1" si="181"/>
        <v>4</v>
      </c>
      <c r="H3244" s="6"/>
    </row>
    <row r="3245" spans="1:8">
      <c r="A3245" s="6" t="s">
        <v>108</v>
      </c>
      <c r="B3245">
        <v>334517</v>
      </c>
      <c r="C3245" s="350" t="s">
        <v>577</v>
      </c>
      <c r="D3245" s="351">
        <f t="shared" ca="1" si="180"/>
        <v>0</v>
      </c>
      <c r="E3245" s="375" t="str">
        <f t="shared" ca="1" si="181"/>
        <v/>
      </c>
    </row>
    <row r="3246" spans="1:8">
      <c r="A3246" s="6" t="s">
        <v>108</v>
      </c>
      <c r="B3246" t="s">
        <v>267</v>
      </c>
      <c r="C3246" s="350" t="s">
        <v>577</v>
      </c>
      <c r="D3246" s="351">
        <f t="shared" ca="1" si="180"/>
        <v>0</v>
      </c>
      <c r="E3246" s="375" t="str">
        <f t="shared" ca="1" si="181"/>
        <v/>
      </c>
      <c r="H3246" s="6"/>
    </row>
    <row r="3247" spans="1:8">
      <c r="A3247" s="6" t="s">
        <v>108</v>
      </c>
      <c r="B3247">
        <v>334610</v>
      </c>
      <c r="C3247" s="350" t="s">
        <v>577</v>
      </c>
      <c r="D3247" s="351">
        <f t="shared" ca="1" si="180"/>
        <v>0</v>
      </c>
      <c r="E3247" s="375" t="str">
        <f t="shared" ca="1" si="181"/>
        <v/>
      </c>
      <c r="H3247" s="6"/>
    </row>
    <row r="3248" spans="1:8">
      <c r="A3248" s="6" t="s">
        <v>108</v>
      </c>
      <c r="B3248">
        <v>335110</v>
      </c>
      <c r="C3248" s="350" t="s">
        <v>577</v>
      </c>
      <c r="D3248" s="351">
        <f t="shared" ca="1" si="180"/>
        <v>0</v>
      </c>
      <c r="E3248" s="375" t="str">
        <f t="shared" ca="1" si="181"/>
        <v/>
      </c>
      <c r="H3248" s="6"/>
    </row>
    <row r="3249" spans="1:8">
      <c r="A3249" s="6" t="s">
        <v>108</v>
      </c>
      <c r="B3249">
        <v>335120</v>
      </c>
      <c r="C3249" s="350" t="s">
        <v>577</v>
      </c>
      <c r="D3249" s="351">
        <f t="shared" ca="1" si="180"/>
        <v>3.0965460465445944E-9</v>
      </c>
      <c r="E3249" s="375">
        <f t="shared" ca="1" si="181"/>
        <v>4</v>
      </c>
    </row>
    <row r="3250" spans="1:8">
      <c r="A3250" s="6" t="s">
        <v>108</v>
      </c>
      <c r="B3250">
        <v>335210</v>
      </c>
      <c r="C3250" s="350" t="s">
        <v>577</v>
      </c>
      <c r="D3250" s="351">
        <f t="shared" ca="1" si="180"/>
        <v>0</v>
      </c>
      <c r="E3250" s="375" t="str">
        <f t="shared" ca="1" si="181"/>
        <v/>
      </c>
      <c r="H3250" s="6"/>
    </row>
    <row r="3251" spans="1:8">
      <c r="A3251" s="6" t="s">
        <v>108</v>
      </c>
      <c r="B3251">
        <v>335221</v>
      </c>
      <c r="C3251" s="350" t="s">
        <v>577</v>
      </c>
      <c r="D3251" s="351">
        <f t="shared" ca="1" si="180"/>
        <v>2.6540877225897774E-10</v>
      </c>
      <c r="E3251" s="375">
        <f t="shared" ca="1" si="181"/>
        <v>4</v>
      </c>
    </row>
    <row r="3252" spans="1:8">
      <c r="A3252" s="6" t="s">
        <v>108</v>
      </c>
      <c r="B3252">
        <v>335222</v>
      </c>
      <c r="C3252" s="350" t="s">
        <v>577</v>
      </c>
      <c r="D3252" s="351">
        <f t="shared" ca="1" si="180"/>
        <v>5.1996960425568073E-8</v>
      </c>
      <c r="E3252" s="375">
        <f t="shared" ca="1" si="181"/>
        <v>4</v>
      </c>
      <c r="H3252" s="6"/>
    </row>
    <row r="3253" spans="1:8">
      <c r="A3253" s="6" t="s">
        <v>108</v>
      </c>
      <c r="B3253">
        <v>335224</v>
      </c>
      <c r="C3253" s="350" t="s">
        <v>577</v>
      </c>
      <c r="D3253" s="351">
        <f t="shared" ca="1" si="180"/>
        <v>2.9249385318948382E-10</v>
      </c>
      <c r="E3253" s="375">
        <f t="shared" ca="1" si="181"/>
        <v>4</v>
      </c>
      <c r="H3253" s="6"/>
    </row>
    <row r="3254" spans="1:8">
      <c r="A3254" s="6" t="s">
        <v>108</v>
      </c>
      <c r="B3254">
        <v>335228</v>
      </c>
      <c r="C3254" s="350" t="s">
        <v>577</v>
      </c>
      <c r="D3254" s="351">
        <f t="shared" ca="1" si="180"/>
        <v>2.7138670874327138E-10</v>
      </c>
      <c r="E3254" s="375">
        <f t="shared" ca="1" si="181"/>
        <v>4</v>
      </c>
      <c r="H3254" s="6"/>
    </row>
    <row r="3255" spans="1:8">
      <c r="A3255" s="6" t="s">
        <v>108</v>
      </c>
      <c r="B3255">
        <v>335311</v>
      </c>
      <c r="C3255" s="350" t="s">
        <v>577</v>
      </c>
      <c r="D3255" s="351">
        <f t="shared" ca="1" si="180"/>
        <v>0</v>
      </c>
      <c r="E3255" s="375" t="str">
        <f t="shared" ca="1" si="181"/>
        <v/>
      </c>
      <c r="H3255" s="6"/>
    </row>
    <row r="3256" spans="1:8">
      <c r="A3256" s="6" t="s">
        <v>108</v>
      </c>
      <c r="B3256">
        <v>335312</v>
      </c>
      <c r="C3256" s="350" t="s">
        <v>577</v>
      </c>
      <c r="D3256" s="351">
        <f t="shared" ca="1" si="180"/>
        <v>9.9996085656512778E-10</v>
      </c>
      <c r="E3256" s="375">
        <f t="shared" ca="1" si="181"/>
        <v>4</v>
      </c>
      <c r="H3256" s="6"/>
    </row>
    <row r="3257" spans="1:8">
      <c r="A3257" s="6" t="s">
        <v>108</v>
      </c>
      <c r="B3257">
        <v>335313</v>
      </c>
      <c r="C3257" s="350" t="s">
        <v>577</v>
      </c>
      <c r="D3257" s="351">
        <f t="shared" ca="1" si="180"/>
        <v>1.1966555000318001E-10</v>
      </c>
      <c r="E3257" s="375">
        <f t="shared" ca="1" si="181"/>
        <v>4</v>
      </c>
      <c r="H3257" s="6"/>
    </row>
    <row r="3258" spans="1:8">
      <c r="A3258" s="6" t="s">
        <v>108</v>
      </c>
      <c r="B3258">
        <v>335314</v>
      </c>
      <c r="C3258" s="350" t="s">
        <v>577</v>
      </c>
      <c r="D3258" s="351">
        <f t="shared" ca="1" si="180"/>
        <v>0</v>
      </c>
      <c r="E3258" s="375" t="str">
        <f t="shared" ca="1" si="181"/>
        <v/>
      </c>
      <c r="H3258" s="6"/>
    </row>
    <row r="3259" spans="1:8">
      <c r="A3259" s="6" t="s">
        <v>108</v>
      </c>
      <c r="B3259">
        <v>335911</v>
      </c>
      <c r="C3259" s="350" t="s">
        <v>577</v>
      </c>
      <c r="D3259" s="351">
        <f t="shared" ca="1" si="180"/>
        <v>0</v>
      </c>
      <c r="E3259" s="375" t="str">
        <f t="shared" ca="1" si="181"/>
        <v/>
      </c>
      <c r="H3259" s="6"/>
    </row>
    <row r="3260" spans="1:8">
      <c r="A3260" s="6" t="s">
        <v>108</v>
      </c>
      <c r="B3260">
        <v>335912</v>
      </c>
      <c r="C3260" s="350" t="s">
        <v>577</v>
      </c>
      <c r="D3260" s="351">
        <f t="shared" ca="1" si="180"/>
        <v>4.0293877242953891E-10</v>
      </c>
      <c r="E3260" s="375">
        <f t="shared" ca="1" si="181"/>
        <v>4</v>
      </c>
      <c r="H3260" s="6"/>
    </row>
    <row r="3261" spans="1:8">
      <c r="A3261" s="6" t="s">
        <v>108</v>
      </c>
      <c r="B3261">
        <v>335920</v>
      </c>
      <c r="C3261" s="350" t="s">
        <v>577</v>
      </c>
      <c r="D3261" s="351">
        <f t="shared" ca="1" si="180"/>
        <v>0</v>
      </c>
      <c r="E3261" s="375" t="str">
        <f t="shared" ca="1" si="181"/>
        <v/>
      </c>
      <c r="H3261" s="6"/>
    </row>
    <row r="3262" spans="1:8">
      <c r="A3262" s="6" t="s">
        <v>108</v>
      </c>
      <c r="B3262">
        <v>335930</v>
      </c>
      <c r="C3262" s="350" t="s">
        <v>577</v>
      </c>
      <c r="D3262" s="351">
        <f t="shared" ca="1" si="180"/>
        <v>3.9542820426413254E-10</v>
      </c>
      <c r="E3262" s="375">
        <f t="shared" ca="1" si="181"/>
        <v>4</v>
      </c>
      <c r="H3262" s="6"/>
    </row>
    <row r="3263" spans="1:8">
      <c r="A3263" s="6" t="s">
        <v>108</v>
      </c>
      <c r="B3263">
        <v>335991</v>
      </c>
      <c r="C3263" s="350" t="s">
        <v>577</v>
      </c>
      <c r="D3263" s="351">
        <f t="shared" ca="1" si="180"/>
        <v>0</v>
      </c>
      <c r="E3263" s="375" t="str">
        <f t="shared" ca="1" si="181"/>
        <v/>
      </c>
      <c r="H3263" s="6"/>
    </row>
    <row r="3264" spans="1:8">
      <c r="A3264" s="6" t="s">
        <v>108</v>
      </c>
      <c r="B3264">
        <v>335999</v>
      </c>
      <c r="C3264" s="350" t="s">
        <v>577</v>
      </c>
      <c r="D3264" s="351">
        <f t="shared" ca="1" si="180"/>
        <v>0</v>
      </c>
      <c r="E3264" s="375" t="str">
        <f t="shared" ca="1" si="181"/>
        <v/>
      </c>
      <c r="H3264" s="6"/>
    </row>
    <row r="3265" spans="1:8">
      <c r="A3265" s="6" t="s">
        <v>108</v>
      </c>
      <c r="B3265">
        <v>336111</v>
      </c>
      <c r="C3265" s="350" t="s">
        <v>577</v>
      </c>
      <c r="D3265" s="351">
        <f t="shared" ca="1" si="180"/>
        <v>4.9873038390756799E-9</v>
      </c>
      <c r="E3265" s="375">
        <f t="shared" ca="1" si="181"/>
        <v>4</v>
      </c>
      <c r="H3265" s="6"/>
    </row>
    <row r="3266" spans="1:8">
      <c r="A3266" s="6" t="s">
        <v>108</v>
      </c>
      <c r="B3266">
        <v>336112</v>
      </c>
      <c r="C3266" s="350" t="s">
        <v>577</v>
      </c>
      <c r="D3266" s="351">
        <f t="shared" ca="1" si="180"/>
        <v>4.4463312713758544E-9</v>
      </c>
      <c r="E3266" s="375">
        <f t="shared" ca="1" si="181"/>
        <v>4</v>
      </c>
      <c r="H3266" s="6"/>
    </row>
    <row r="3267" spans="1:8">
      <c r="A3267" s="6" t="s">
        <v>108</v>
      </c>
      <c r="B3267">
        <v>336120</v>
      </c>
      <c r="C3267" s="350" t="s">
        <v>577</v>
      </c>
      <c r="D3267" s="351">
        <f t="shared" ref="D3267:D3330" ca="1" si="182">OFFSET(matrix1,MOD(ROW()-ROW($D$3),ROWS(matrix1)),TRUNC((ROW()-ROW($D$3))/ROWS(matrix1)),1,1)</f>
        <v>1.1925961075404335E-8</v>
      </c>
      <c r="E3267" s="375">
        <f t="shared" ref="E3267:E3330" ca="1" si="183">OFFSET(matrix4,MOD(ROW()-ROW($E$3),ROWS(matrix4)),TRUNC((ROW()-ROW($E$3))/ROWS(matrix4)),1,1)</f>
        <v>4</v>
      </c>
      <c r="H3267" s="6"/>
    </row>
    <row r="3268" spans="1:8">
      <c r="A3268" s="6" t="s">
        <v>108</v>
      </c>
      <c r="B3268">
        <v>336211</v>
      </c>
      <c r="C3268" s="350" t="s">
        <v>577</v>
      </c>
      <c r="D3268" s="351">
        <f t="shared" ca="1" si="182"/>
        <v>2.9307215111462253E-10</v>
      </c>
      <c r="E3268" s="375">
        <f t="shared" ca="1" si="183"/>
        <v>4</v>
      </c>
      <c r="H3268" s="6"/>
    </row>
    <row r="3269" spans="1:8">
      <c r="A3269" s="6" t="s">
        <v>108</v>
      </c>
      <c r="B3269">
        <v>336212</v>
      </c>
      <c r="C3269" s="350" t="s">
        <v>577</v>
      </c>
      <c r="D3269" s="351">
        <f t="shared" ca="1" si="182"/>
        <v>1.431620093869713E-8</v>
      </c>
      <c r="E3269" s="375">
        <f t="shared" ca="1" si="183"/>
        <v>4</v>
      </c>
      <c r="H3269" s="6"/>
    </row>
    <row r="3270" spans="1:8">
      <c r="A3270" s="6" t="s">
        <v>108</v>
      </c>
      <c r="B3270">
        <v>336213</v>
      </c>
      <c r="C3270" s="350" t="s">
        <v>577</v>
      </c>
      <c r="D3270" s="351">
        <f t="shared" ca="1" si="182"/>
        <v>1.5462139154520602E-8</v>
      </c>
      <c r="E3270" s="375">
        <f t="shared" ca="1" si="183"/>
        <v>4</v>
      </c>
      <c r="H3270" s="6"/>
    </row>
    <row r="3271" spans="1:8">
      <c r="A3271" s="6" t="s">
        <v>108</v>
      </c>
      <c r="B3271">
        <v>336214</v>
      </c>
      <c r="C3271" s="350" t="s">
        <v>577</v>
      </c>
      <c r="D3271" s="351">
        <f t="shared" ca="1" si="182"/>
        <v>9.6651510479297541E-9</v>
      </c>
      <c r="E3271" s="375">
        <f t="shared" ca="1" si="183"/>
        <v>4</v>
      </c>
      <c r="H3271" s="6"/>
    </row>
    <row r="3272" spans="1:8">
      <c r="A3272" s="6" t="s">
        <v>108</v>
      </c>
      <c r="B3272">
        <v>336310</v>
      </c>
      <c r="C3272" s="350" t="s">
        <v>577</v>
      </c>
      <c r="D3272" s="351">
        <f t="shared" ca="1" si="182"/>
        <v>1.9735008899656727E-10</v>
      </c>
      <c r="E3272" s="375">
        <f t="shared" ca="1" si="183"/>
        <v>4</v>
      </c>
      <c r="H3272" s="6"/>
    </row>
    <row r="3273" spans="1:8">
      <c r="A3273" s="6" t="s">
        <v>108</v>
      </c>
      <c r="B3273">
        <v>336320</v>
      </c>
      <c r="C3273" s="350" t="s">
        <v>577</v>
      </c>
      <c r="D3273" s="351">
        <f t="shared" ca="1" si="182"/>
        <v>8.101368408947245E-11</v>
      </c>
      <c r="E3273" s="375">
        <f t="shared" ca="1" si="183"/>
        <v>4</v>
      </c>
      <c r="H3273" s="6"/>
    </row>
    <row r="3274" spans="1:8">
      <c r="A3274" s="6" t="s">
        <v>108</v>
      </c>
      <c r="B3274" t="s">
        <v>296</v>
      </c>
      <c r="C3274" s="350" t="s">
        <v>577</v>
      </c>
      <c r="D3274" s="351">
        <f t="shared" ca="1" si="182"/>
        <v>1.0421716160897127E-10</v>
      </c>
      <c r="E3274" s="375">
        <f t="shared" ca="1" si="183"/>
        <v>4</v>
      </c>
      <c r="H3274" s="6"/>
    </row>
    <row r="3275" spans="1:8">
      <c r="A3275" s="6" t="s">
        <v>108</v>
      </c>
      <c r="B3275">
        <v>336350</v>
      </c>
      <c r="C3275" s="350" t="s">
        <v>577</v>
      </c>
      <c r="D3275" s="351">
        <f t="shared" ca="1" si="182"/>
        <v>1.7963760852206367E-10</v>
      </c>
      <c r="E3275" s="375">
        <f t="shared" ca="1" si="183"/>
        <v>4</v>
      </c>
      <c r="H3275" s="6"/>
    </row>
    <row r="3276" spans="1:8">
      <c r="A3276" s="6" t="s">
        <v>108</v>
      </c>
      <c r="B3276">
        <v>336360</v>
      </c>
      <c r="C3276" s="350" t="s">
        <v>577</v>
      </c>
      <c r="D3276" s="351">
        <f t="shared" ca="1" si="182"/>
        <v>5.1978262113470375E-9</v>
      </c>
      <c r="E3276" s="375">
        <f t="shared" ca="1" si="183"/>
        <v>4</v>
      </c>
      <c r="H3276" s="6"/>
    </row>
    <row r="3277" spans="1:8">
      <c r="A3277" s="6" t="s">
        <v>108</v>
      </c>
      <c r="B3277">
        <v>336370</v>
      </c>
      <c r="C3277" s="350" t="s">
        <v>577</v>
      </c>
      <c r="D3277" s="351">
        <f t="shared" ca="1" si="182"/>
        <v>1.2604047304276105E-9</v>
      </c>
      <c r="E3277" s="375">
        <f t="shared" ca="1" si="183"/>
        <v>4</v>
      </c>
      <c r="H3277" s="6"/>
    </row>
    <row r="3278" spans="1:8">
      <c r="A3278" s="6" t="s">
        <v>108</v>
      </c>
      <c r="B3278">
        <v>336390</v>
      </c>
      <c r="C3278" s="350" t="s">
        <v>577</v>
      </c>
      <c r="D3278" s="351">
        <f t="shared" ca="1" si="182"/>
        <v>3.2382542382618743E-9</v>
      </c>
      <c r="E3278" s="375">
        <f t="shared" ca="1" si="183"/>
        <v>4</v>
      </c>
      <c r="H3278" s="6"/>
    </row>
    <row r="3279" spans="1:8">
      <c r="A3279" s="6" t="s">
        <v>108</v>
      </c>
      <c r="B3279">
        <v>336411</v>
      </c>
      <c r="C3279" s="350" t="s">
        <v>577</v>
      </c>
      <c r="D3279" s="351">
        <f t="shared" ca="1" si="182"/>
        <v>2.4770249370450175E-11</v>
      </c>
      <c r="E3279" s="375">
        <f t="shared" ca="1" si="183"/>
        <v>4</v>
      </c>
      <c r="H3279" s="6"/>
    </row>
    <row r="3280" spans="1:8">
      <c r="A3280" s="6" t="s">
        <v>108</v>
      </c>
      <c r="B3280">
        <v>336412</v>
      </c>
      <c r="C3280" s="350" t="s">
        <v>577</v>
      </c>
      <c r="D3280" s="351">
        <f t="shared" ca="1" si="182"/>
        <v>3.2271984061862386E-11</v>
      </c>
      <c r="E3280" s="375">
        <f t="shared" ca="1" si="183"/>
        <v>4</v>
      </c>
      <c r="H3280" s="6"/>
    </row>
    <row r="3281" spans="1:8">
      <c r="A3281" s="6" t="s">
        <v>108</v>
      </c>
      <c r="B3281">
        <v>336413</v>
      </c>
      <c r="C3281" s="350" t="s">
        <v>577</v>
      </c>
      <c r="D3281" s="351">
        <f t="shared" ca="1" si="182"/>
        <v>3.6583286731605348E-11</v>
      </c>
      <c r="E3281" s="375">
        <f t="shared" ca="1" si="183"/>
        <v>4</v>
      </c>
      <c r="H3281" s="6"/>
    </row>
    <row r="3282" spans="1:8">
      <c r="A3282" s="6" t="s">
        <v>108</v>
      </c>
      <c r="B3282">
        <v>336414</v>
      </c>
      <c r="C3282" s="350" t="s">
        <v>577</v>
      </c>
      <c r="D3282" s="351">
        <f t="shared" ca="1" si="182"/>
        <v>0</v>
      </c>
      <c r="E3282" s="375" t="str">
        <f t="shared" ca="1" si="183"/>
        <v/>
      </c>
      <c r="H3282" s="6"/>
    </row>
    <row r="3283" spans="1:8">
      <c r="A3283" s="6" t="s">
        <v>108</v>
      </c>
      <c r="B3283" t="s">
        <v>306</v>
      </c>
      <c r="C3283" s="350" t="s">
        <v>577</v>
      </c>
      <c r="D3283" s="351">
        <f t="shared" ca="1" si="182"/>
        <v>0</v>
      </c>
      <c r="E3283" s="375" t="str">
        <f t="shared" ca="1" si="183"/>
        <v/>
      </c>
      <c r="H3283" s="6"/>
    </row>
    <row r="3284" spans="1:8">
      <c r="A3284" s="6" t="s">
        <v>108</v>
      </c>
      <c r="B3284">
        <v>336500</v>
      </c>
      <c r="C3284" s="350" t="s">
        <v>577</v>
      </c>
      <c r="D3284" s="351">
        <f t="shared" ca="1" si="182"/>
        <v>1.9746243740381542E-10</v>
      </c>
      <c r="E3284" s="375">
        <f t="shared" ca="1" si="183"/>
        <v>4</v>
      </c>
      <c r="H3284" s="6"/>
    </row>
    <row r="3285" spans="1:8">
      <c r="A3285" s="6" t="s">
        <v>108</v>
      </c>
      <c r="B3285">
        <v>336611</v>
      </c>
      <c r="C3285" s="350" t="s">
        <v>577</v>
      </c>
      <c r="D3285" s="351">
        <f t="shared" ca="1" si="182"/>
        <v>6.7294838904835691E-11</v>
      </c>
      <c r="E3285" s="375">
        <f t="shared" ca="1" si="183"/>
        <v>4</v>
      </c>
      <c r="H3285" s="6"/>
    </row>
    <row r="3286" spans="1:8">
      <c r="A3286" s="6" t="s">
        <v>108</v>
      </c>
      <c r="B3286">
        <v>336612</v>
      </c>
      <c r="C3286" s="350" t="s">
        <v>577</v>
      </c>
      <c r="D3286" s="351">
        <f t="shared" ca="1" si="182"/>
        <v>0</v>
      </c>
      <c r="E3286" s="375" t="str">
        <f t="shared" ca="1" si="183"/>
        <v/>
      </c>
      <c r="H3286" s="6"/>
    </row>
    <row r="3287" spans="1:8">
      <c r="A3287" s="6" t="s">
        <v>108</v>
      </c>
      <c r="B3287">
        <v>336991</v>
      </c>
      <c r="C3287" s="350" t="s">
        <v>577</v>
      </c>
      <c r="D3287" s="351">
        <f t="shared" ca="1" si="182"/>
        <v>0</v>
      </c>
      <c r="E3287" s="375" t="str">
        <f t="shared" ca="1" si="183"/>
        <v/>
      </c>
      <c r="H3287" s="6"/>
    </row>
    <row r="3288" spans="1:8">
      <c r="A3288" s="6" t="s">
        <v>108</v>
      </c>
      <c r="B3288">
        <v>336992</v>
      </c>
      <c r="C3288" s="350" t="s">
        <v>577</v>
      </c>
      <c r="D3288" s="351">
        <f t="shared" ca="1" si="182"/>
        <v>0</v>
      </c>
      <c r="E3288" s="375" t="str">
        <f t="shared" ca="1" si="183"/>
        <v/>
      </c>
      <c r="H3288" s="6"/>
    </row>
    <row r="3289" spans="1:8">
      <c r="A3289" s="6" t="s">
        <v>108</v>
      </c>
      <c r="B3289">
        <v>336999</v>
      </c>
      <c r="C3289" s="350" t="s">
        <v>577</v>
      </c>
      <c r="D3289" s="351">
        <f t="shared" ca="1" si="182"/>
        <v>1.554228452201603E-10</v>
      </c>
      <c r="E3289" s="375">
        <f t="shared" ca="1" si="183"/>
        <v>4</v>
      </c>
      <c r="H3289" s="6"/>
    </row>
    <row r="3290" spans="1:8">
      <c r="A3290" s="6" t="s">
        <v>108</v>
      </c>
      <c r="B3290">
        <v>337110</v>
      </c>
      <c r="C3290" s="350" t="s">
        <v>577</v>
      </c>
      <c r="D3290" s="351">
        <f t="shared" ca="1" si="182"/>
        <v>6.4117142957376526E-11</v>
      </c>
      <c r="E3290" s="375">
        <f t="shared" ca="1" si="183"/>
        <v>4</v>
      </c>
      <c r="H3290" s="6"/>
    </row>
    <row r="3291" spans="1:8">
      <c r="A3291" s="6" t="s">
        <v>108</v>
      </c>
      <c r="B3291">
        <v>337121</v>
      </c>
      <c r="C3291" s="350" t="s">
        <v>577</v>
      </c>
      <c r="D3291" s="351">
        <f t="shared" ca="1" si="182"/>
        <v>1.5577070344338587E-8</v>
      </c>
      <c r="E3291" s="375">
        <f t="shared" ca="1" si="183"/>
        <v>4</v>
      </c>
      <c r="H3291" s="6"/>
    </row>
    <row r="3292" spans="1:8">
      <c r="A3292" s="6" t="s">
        <v>108</v>
      </c>
      <c r="B3292">
        <v>337122</v>
      </c>
      <c r="C3292" s="350" t="s">
        <v>577</v>
      </c>
      <c r="D3292" s="351">
        <f t="shared" ca="1" si="182"/>
        <v>1.9211951077220156E-9</v>
      </c>
      <c r="E3292" s="375">
        <f t="shared" ca="1" si="183"/>
        <v>4</v>
      </c>
      <c r="H3292" s="6"/>
    </row>
    <row r="3293" spans="1:8">
      <c r="A3293" s="6" t="s">
        <v>108</v>
      </c>
      <c r="B3293" t="s">
        <v>317</v>
      </c>
      <c r="C3293" s="350" t="s">
        <v>577</v>
      </c>
      <c r="D3293" s="351">
        <f t="shared" ca="1" si="182"/>
        <v>3.8978511963275738E-9</v>
      </c>
      <c r="E3293" s="375">
        <f t="shared" ca="1" si="183"/>
        <v>4</v>
      </c>
      <c r="H3293" s="6"/>
    </row>
    <row r="3294" spans="1:8">
      <c r="A3294" s="6" t="s">
        <v>108</v>
      </c>
      <c r="B3294">
        <v>337127</v>
      </c>
      <c r="C3294" s="350" t="s">
        <v>577</v>
      </c>
      <c r="D3294" s="351">
        <f t="shared" ca="1" si="182"/>
        <v>1.9397179864663344E-9</v>
      </c>
      <c r="E3294" s="375">
        <f t="shared" ca="1" si="183"/>
        <v>4</v>
      </c>
      <c r="H3294" s="6"/>
    </row>
    <row r="3295" spans="1:8">
      <c r="A3295" s="6" t="s">
        <v>108</v>
      </c>
      <c r="B3295" t="s">
        <v>320</v>
      </c>
      <c r="C3295" s="350" t="s">
        <v>577</v>
      </c>
      <c r="D3295" s="351">
        <f t="shared" ca="1" si="182"/>
        <v>1.4150563133136603E-9</v>
      </c>
      <c r="E3295" s="375">
        <f t="shared" ca="1" si="183"/>
        <v>4</v>
      </c>
      <c r="H3295" s="6"/>
    </row>
    <row r="3296" spans="1:8">
      <c r="A3296" s="6" t="s">
        <v>108</v>
      </c>
      <c r="B3296">
        <v>337215</v>
      </c>
      <c r="C3296" s="350" t="s">
        <v>577</v>
      </c>
      <c r="D3296" s="351">
        <f t="shared" ca="1" si="182"/>
        <v>1.1706173761185685E-9</v>
      </c>
      <c r="E3296" s="375">
        <f t="shared" ca="1" si="183"/>
        <v>4</v>
      </c>
      <c r="H3296" s="6"/>
    </row>
    <row r="3297" spans="1:8">
      <c r="A3297" s="6" t="s">
        <v>108</v>
      </c>
      <c r="B3297">
        <v>337900</v>
      </c>
      <c r="C3297" s="350" t="s">
        <v>577</v>
      </c>
      <c r="D3297" s="351">
        <f t="shared" ca="1" si="182"/>
        <v>1.8012092692894526E-8</v>
      </c>
      <c r="E3297" s="375">
        <f t="shared" ca="1" si="183"/>
        <v>4</v>
      </c>
      <c r="H3297" s="6"/>
    </row>
    <row r="3298" spans="1:8">
      <c r="A3298" s="6" t="s">
        <v>108</v>
      </c>
      <c r="B3298">
        <v>339112</v>
      </c>
      <c r="C3298" s="350" t="s">
        <v>577</v>
      </c>
      <c r="D3298" s="351">
        <f t="shared" ca="1" si="182"/>
        <v>3.7318622065159643E-10</v>
      </c>
      <c r="E3298" s="375">
        <f t="shared" ca="1" si="183"/>
        <v>4</v>
      </c>
      <c r="H3298" s="6"/>
    </row>
    <row r="3299" spans="1:8">
      <c r="A3299" s="6" t="s">
        <v>108</v>
      </c>
      <c r="B3299">
        <v>339113</v>
      </c>
      <c r="C3299" s="350" t="s">
        <v>577</v>
      </c>
      <c r="D3299" s="351">
        <f t="shared" ca="1" si="182"/>
        <v>4.7194602305157409E-10</v>
      </c>
      <c r="E3299" s="375">
        <f t="shared" ca="1" si="183"/>
        <v>4</v>
      </c>
      <c r="H3299" s="6"/>
    </row>
    <row r="3300" spans="1:8">
      <c r="A3300" s="6" t="s">
        <v>108</v>
      </c>
      <c r="B3300">
        <v>339114</v>
      </c>
      <c r="C3300" s="350" t="s">
        <v>577</v>
      </c>
      <c r="D3300" s="351">
        <f t="shared" ca="1" si="182"/>
        <v>0</v>
      </c>
      <c r="E3300" s="375" t="str">
        <f t="shared" ca="1" si="183"/>
        <v/>
      </c>
      <c r="H3300" s="6"/>
    </row>
    <row r="3301" spans="1:8">
      <c r="A3301" s="6" t="s">
        <v>108</v>
      </c>
      <c r="B3301">
        <v>339115</v>
      </c>
      <c r="C3301" s="350" t="s">
        <v>577</v>
      </c>
      <c r="D3301" s="351">
        <f t="shared" ca="1" si="182"/>
        <v>6.3799697209571341E-11</v>
      </c>
      <c r="E3301" s="375">
        <f t="shared" ca="1" si="183"/>
        <v>4</v>
      </c>
      <c r="H3301" s="6"/>
    </row>
    <row r="3302" spans="1:8">
      <c r="A3302" s="6" t="s">
        <v>108</v>
      </c>
      <c r="B3302">
        <v>339116</v>
      </c>
      <c r="C3302" s="350" t="s">
        <v>577</v>
      </c>
      <c r="D3302" s="351">
        <f t="shared" ca="1" si="182"/>
        <v>3.6246736290221676E-11</v>
      </c>
      <c r="E3302" s="375">
        <f t="shared" ca="1" si="183"/>
        <v>4</v>
      </c>
      <c r="H3302" s="6"/>
    </row>
    <row r="3303" spans="1:8">
      <c r="A3303" s="6" t="s">
        <v>108</v>
      </c>
      <c r="B3303">
        <v>339910</v>
      </c>
      <c r="C3303" s="350" t="s">
        <v>577</v>
      </c>
      <c r="D3303" s="351">
        <f t="shared" ca="1" si="182"/>
        <v>0</v>
      </c>
      <c r="E3303" s="375" t="str">
        <f t="shared" ca="1" si="183"/>
        <v/>
      </c>
      <c r="H3303" s="6"/>
    </row>
    <row r="3304" spans="1:8">
      <c r="A3304" s="6" t="s">
        <v>108</v>
      </c>
      <c r="B3304">
        <v>339920</v>
      </c>
      <c r="C3304" s="350" t="s">
        <v>577</v>
      </c>
      <c r="D3304" s="351">
        <f t="shared" ca="1" si="182"/>
        <v>5.0098959271878735E-10</v>
      </c>
      <c r="E3304" s="375">
        <f t="shared" ca="1" si="183"/>
        <v>4</v>
      </c>
      <c r="H3304" s="6"/>
    </row>
    <row r="3305" spans="1:8">
      <c r="A3305" s="6" t="s">
        <v>108</v>
      </c>
      <c r="B3305">
        <v>339930</v>
      </c>
      <c r="C3305" s="350" t="s">
        <v>577</v>
      </c>
      <c r="D3305" s="351">
        <f t="shared" ca="1" si="182"/>
        <v>3.2995717356809036E-9</v>
      </c>
      <c r="E3305" s="375">
        <f t="shared" ca="1" si="183"/>
        <v>4</v>
      </c>
      <c r="H3305" s="6"/>
    </row>
    <row r="3306" spans="1:8">
      <c r="A3306" s="6" t="s">
        <v>108</v>
      </c>
      <c r="B3306">
        <v>339940</v>
      </c>
      <c r="C3306" s="350" t="s">
        <v>577</v>
      </c>
      <c r="D3306" s="351">
        <f t="shared" ca="1" si="182"/>
        <v>0</v>
      </c>
      <c r="E3306" s="375" t="str">
        <f t="shared" ca="1" si="183"/>
        <v/>
      </c>
      <c r="H3306" s="6"/>
    </row>
    <row r="3307" spans="1:8">
      <c r="A3307" s="6" t="s">
        <v>108</v>
      </c>
      <c r="B3307">
        <v>339950</v>
      </c>
      <c r="C3307" s="350" t="s">
        <v>577</v>
      </c>
      <c r="D3307" s="351">
        <f t="shared" ca="1" si="182"/>
        <v>1.6491160153177055E-9</v>
      </c>
      <c r="E3307" s="375">
        <f t="shared" ca="1" si="183"/>
        <v>4</v>
      </c>
      <c r="H3307" s="6"/>
    </row>
    <row r="3308" spans="1:8">
      <c r="A3308" s="6" t="s">
        <v>108</v>
      </c>
      <c r="B3308">
        <v>339990</v>
      </c>
      <c r="C3308" s="350" t="s">
        <v>577</v>
      </c>
      <c r="D3308" s="351">
        <f t="shared" ca="1" si="182"/>
        <v>6.1382600439859278E-10</v>
      </c>
      <c r="E3308" s="375">
        <f t="shared" ca="1" si="183"/>
        <v>4</v>
      </c>
      <c r="H3308" s="6"/>
    </row>
    <row r="3309" spans="1:8">
      <c r="A3309" s="6" t="s">
        <v>108</v>
      </c>
      <c r="B3309">
        <v>311111</v>
      </c>
      <c r="C3309" s="350" t="s">
        <v>577</v>
      </c>
      <c r="D3309" s="351">
        <f t="shared" ca="1" si="182"/>
        <v>7.3581941396752684E-10</v>
      </c>
      <c r="E3309" s="375">
        <f t="shared" ca="1" si="183"/>
        <v>4</v>
      </c>
      <c r="H3309" s="6"/>
    </row>
    <row r="3310" spans="1:8">
      <c r="A3310" s="6" t="s">
        <v>108</v>
      </c>
      <c r="B3310">
        <v>311119</v>
      </c>
      <c r="C3310" s="350" t="s">
        <v>577</v>
      </c>
      <c r="D3310" s="351">
        <f t="shared" ca="1" si="182"/>
        <v>5.3445218512681619E-11</v>
      </c>
      <c r="E3310" s="375">
        <f t="shared" ca="1" si="183"/>
        <v>4</v>
      </c>
      <c r="H3310" s="6"/>
    </row>
    <row r="3311" spans="1:8">
      <c r="A3311" s="6" t="s">
        <v>108</v>
      </c>
      <c r="B3311">
        <v>311210</v>
      </c>
      <c r="C3311" s="350" t="s">
        <v>577</v>
      </c>
      <c r="D3311" s="351">
        <f t="shared" ca="1" si="182"/>
        <v>0</v>
      </c>
      <c r="E3311" s="375" t="str">
        <f t="shared" ca="1" si="183"/>
        <v/>
      </c>
      <c r="H3311" s="6"/>
    </row>
    <row r="3312" spans="1:8">
      <c r="A3312" s="6" t="s">
        <v>108</v>
      </c>
      <c r="B3312">
        <v>311221</v>
      </c>
      <c r="C3312" s="350" t="s">
        <v>577</v>
      </c>
      <c r="D3312" s="351">
        <f t="shared" ca="1" si="182"/>
        <v>1.0546880420523327E-10</v>
      </c>
      <c r="E3312" s="375">
        <f t="shared" ca="1" si="183"/>
        <v>4</v>
      </c>
      <c r="H3312" s="6"/>
    </row>
    <row r="3313" spans="1:8">
      <c r="A3313" s="6" t="s">
        <v>108</v>
      </c>
      <c r="B3313" t="s">
        <v>339</v>
      </c>
      <c r="C3313" s="350" t="s">
        <v>577</v>
      </c>
      <c r="D3313" s="351">
        <f t="shared" ca="1" si="182"/>
        <v>5.857331598466018E-11</v>
      </c>
      <c r="E3313" s="375">
        <f t="shared" ca="1" si="183"/>
        <v>4</v>
      </c>
      <c r="H3313" s="6"/>
    </row>
    <row r="3314" spans="1:8">
      <c r="A3314" s="6" t="s">
        <v>108</v>
      </c>
      <c r="B3314">
        <v>311225</v>
      </c>
      <c r="C3314" s="350" t="s">
        <v>577</v>
      </c>
      <c r="D3314" s="351">
        <f t="shared" ca="1" si="182"/>
        <v>2.8055575756202323E-10</v>
      </c>
      <c r="E3314" s="375">
        <f t="shared" ca="1" si="183"/>
        <v>4</v>
      </c>
      <c r="H3314" s="6"/>
    </row>
    <row r="3315" spans="1:8">
      <c r="A3315" s="6" t="s">
        <v>108</v>
      </c>
      <c r="B3315">
        <v>311230</v>
      </c>
      <c r="C3315" s="350" t="s">
        <v>577</v>
      </c>
      <c r="D3315" s="351">
        <f t="shared" ca="1" si="182"/>
        <v>1.6372710014287336E-9</v>
      </c>
      <c r="E3315" s="375">
        <f t="shared" ca="1" si="183"/>
        <v>4</v>
      </c>
      <c r="H3315" s="6"/>
    </row>
    <row r="3316" spans="1:8">
      <c r="A3316" s="6" t="s">
        <v>108</v>
      </c>
      <c r="B3316">
        <v>311300</v>
      </c>
      <c r="C3316" s="350" t="s">
        <v>577</v>
      </c>
      <c r="D3316" s="351">
        <f t="shared" ca="1" si="182"/>
        <v>1.2715816602724129E-9</v>
      </c>
      <c r="E3316" s="375">
        <f t="shared" ca="1" si="183"/>
        <v>4</v>
      </c>
      <c r="H3316" s="6"/>
    </row>
    <row r="3317" spans="1:8">
      <c r="A3317" s="6" t="s">
        <v>108</v>
      </c>
      <c r="B3317">
        <v>311410</v>
      </c>
      <c r="C3317" s="350" t="s">
        <v>577</v>
      </c>
      <c r="D3317" s="351">
        <f t="shared" ca="1" si="182"/>
        <v>8.0627020892186453E-10</v>
      </c>
      <c r="E3317" s="375">
        <f t="shared" ca="1" si="183"/>
        <v>4</v>
      </c>
      <c r="H3317" s="6"/>
    </row>
    <row r="3318" spans="1:8">
      <c r="A3318" s="6" t="s">
        <v>108</v>
      </c>
      <c r="B3318">
        <v>311420</v>
      </c>
      <c r="C3318" s="350" t="s">
        <v>577</v>
      </c>
      <c r="D3318" s="351">
        <f t="shared" ca="1" si="182"/>
        <v>1.722315506290845E-8</v>
      </c>
      <c r="E3318" s="375">
        <f t="shared" ca="1" si="183"/>
        <v>4</v>
      </c>
      <c r="H3318" s="6"/>
    </row>
    <row r="3319" spans="1:8">
      <c r="A3319" s="6" t="s">
        <v>108</v>
      </c>
      <c r="B3319" t="s">
        <v>346</v>
      </c>
      <c r="C3319" s="350" t="s">
        <v>577</v>
      </c>
      <c r="D3319" s="351">
        <f t="shared" ca="1" si="182"/>
        <v>3.4356445516157422E-10</v>
      </c>
      <c r="E3319" s="375">
        <f t="shared" ca="1" si="183"/>
        <v>4</v>
      </c>
      <c r="H3319" s="6"/>
    </row>
    <row r="3320" spans="1:8">
      <c r="A3320" s="6" t="s">
        <v>108</v>
      </c>
      <c r="B3320">
        <v>311513</v>
      </c>
      <c r="C3320" s="350" t="s">
        <v>577</v>
      </c>
      <c r="D3320" s="351">
        <f t="shared" ca="1" si="182"/>
        <v>3.1724830240924433E-10</v>
      </c>
      <c r="E3320" s="375">
        <f t="shared" ca="1" si="183"/>
        <v>4</v>
      </c>
      <c r="H3320" s="6"/>
    </row>
    <row r="3321" spans="1:8">
      <c r="A3321" s="6" t="s">
        <v>108</v>
      </c>
      <c r="B3321">
        <v>311514</v>
      </c>
      <c r="C3321" s="350" t="s">
        <v>577</v>
      </c>
      <c r="D3321" s="351">
        <f t="shared" ca="1" si="182"/>
        <v>7.6735775817717122E-10</v>
      </c>
      <c r="E3321" s="375">
        <f t="shared" ca="1" si="183"/>
        <v>4</v>
      </c>
      <c r="H3321" s="6"/>
    </row>
    <row r="3322" spans="1:8">
      <c r="A3322" s="6" t="s">
        <v>108</v>
      </c>
      <c r="B3322">
        <v>311520</v>
      </c>
      <c r="C3322" s="350" t="s">
        <v>577</v>
      </c>
      <c r="D3322" s="351">
        <f t="shared" ca="1" si="182"/>
        <v>3.2586222550001289E-9</v>
      </c>
      <c r="E3322" s="375">
        <f t="shared" ca="1" si="183"/>
        <v>4</v>
      </c>
      <c r="H3322" s="6"/>
    </row>
    <row r="3323" spans="1:8">
      <c r="A3323" s="6" t="s">
        <v>108</v>
      </c>
      <c r="B3323" t="s">
        <v>351</v>
      </c>
      <c r="C3323" s="350" t="s">
        <v>577</v>
      </c>
      <c r="D3323" s="351">
        <f t="shared" ca="1" si="182"/>
        <v>2.3127408273771326E-11</v>
      </c>
      <c r="E3323" s="375">
        <f t="shared" ca="1" si="183"/>
        <v>4</v>
      </c>
      <c r="H3323" s="6"/>
    </row>
    <row r="3324" spans="1:8">
      <c r="A3324" s="6" t="s">
        <v>108</v>
      </c>
      <c r="B3324">
        <v>311615</v>
      </c>
      <c r="C3324" s="350" t="s">
        <v>577</v>
      </c>
      <c r="D3324" s="351">
        <f t="shared" ca="1" si="182"/>
        <v>5.0498511518675939E-11</v>
      </c>
      <c r="E3324" s="375">
        <f t="shared" ca="1" si="183"/>
        <v>4</v>
      </c>
      <c r="H3324" s="6"/>
    </row>
    <row r="3325" spans="1:8">
      <c r="A3325" s="6" t="s">
        <v>108</v>
      </c>
      <c r="B3325">
        <v>311700</v>
      </c>
      <c r="C3325" s="350" t="s">
        <v>577</v>
      </c>
      <c r="D3325" s="351">
        <f t="shared" ca="1" si="182"/>
        <v>3.7861704692714456E-10</v>
      </c>
      <c r="E3325" s="375">
        <f t="shared" ca="1" si="183"/>
        <v>4</v>
      </c>
      <c r="H3325" s="6"/>
    </row>
    <row r="3326" spans="1:8">
      <c r="A3326" s="6" t="s">
        <v>108</v>
      </c>
      <c r="B3326">
        <v>311810</v>
      </c>
      <c r="C3326" s="350" t="s">
        <v>577</v>
      </c>
      <c r="D3326" s="351">
        <f t="shared" ca="1" si="182"/>
        <v>1.0890368903838786E-9</v>
      </c>
      <c r="E3326" s="375">
        <f t="shared" ca="1" si="183"/>
        <v>4</v>
      </c>
      <c r="H3326" s="6"/>
    </row>
    <row r="3327" spans="1:8">
      <c r="A3327" s="6" t="s">
        <v>108</v>
      </c>
      <c r="B3327" t="s">
        <v>356</v>
      </c>
      <c r="C3327" s="350" t="s">
        <v>577</v>
      </c>
      <c r="D3327" s="351">
        <f t="shared" ca="1" si="182"/>
        <v>2.3446691539134921E-9</v>
      </c>
      <c r="E3327" s="375">
        <f t="shared" ca="1" si="183"/>
        <v>4</v>
      </c>
      <c r="H3327" s="6"/>
    </row>
    <row r="3328" spans="1:8">
      <c r="A3328" s="6" t="s">
        <v>108</v>
      </c>
      <c r="B3328">
        <v>311910</v>
      </c>
      <c r="C3328" s="350" t="s">
        <v>577</v>
      </c>
      <c r="D3328" s="351">
        <f t="shared" ca="1" si="182"/>
        <v>1.571216347589863E-9</v>
      </c>
      <c r="E3328" s="375">
        <f t="shared" ca="1" si="183"/>
        <v>4</v>
      </c>
      <c r="H3328" s="6"/>
    </row>
    <row r="3329" spans="1:8">
      <c r="A3329" s="6" t="s">
        <v>108</v>
      </c>
      <c r="B3329">
        <v>311920</v>
      </c>
      <c r="C3329" s="350" t="s">
        <v>577</v>
      </c>
      <c r="D3329" s="351">
        <f t="shared" ca="1" si="182"/>
        <v>0</v>
      </c>
      <c r="E3329" s="375" t="str">
        <f t="shared" ca="1" si="183"/>
        <v/>
      </c>
      <c r="H3329" s="6"/>
    </row>
    <row r="3330" spans="1:8">
      <c r="A3330" s="6" t="s">
        <v>108</v>
      </c>
      <c r="B3330">
        <v>311930</v>
      </c>
      <c r="C3330" s="350" t="s">
        <v>577</v>
      </c>
      <c r="D3330" s="351">
        <f t="shared" ca="1" si="182"/>
        <v>0</v>
      </c>
      <c r="E3330" s="375" t="str">
        <f t="shared" ca="1" si="183"/>
        <v/>
      </c>
      <c r="H3330" s="6"/>
    </row>
    <row r="3331" spans="1:8">
      <c r="A3331" s="6" t="s">
        <v>108</v>
      </c>
      <c r="B3331">
        <v>311940</v>
      </c>
      <c r="C3331" s="350" t="s">
        <v>577</v>
      </c>
      <c r="D3331" s="351">
        <f t="shared" ref="D3331:D3394" ca="1" si="184">OFFSET(matrix1,MOD(ROW()-ROW($D$3),ROWS(matrix1)),TRUNC((ROW()-ROW($D$3))/ROWS(matrix1)),1,1)</f>
        <v>0</v>
      </c>
      <c r="E3331" s="375" t="str">
        <f t="shared" ref="E3331:E3394" ca="1" si="185">OFFSET(matrix4,MOD(ROW()-ROW($E$3),ROWS(matrix4)),TRUNC((ROW()-ROW($E$3))/ROWS(matrix4)),1,1)</f>
        <v/>
      </c>
      <c r="H3331" s="6"/>
    </row>
    <row r="3332" spans="1:8">
      <c r="A3332" s="6" t="s">
        <v>108</v>
      </c>
      <c r="B3332">
        <v>311990</v>
      </c>
      <c r="C3332" s="350" t="s">
        <v>577</v>
      </c>
      <c r="D3332" s="351">
        <f t="shared" ca="1" si="184"/>
        <v>6.6235332181404704E-11</v>
      </c>
      <c r="E3332" s="375">
        <f t="shared" ca="1" si="185"/>
        <v>4</v>
      </c>
      <c r="H3332" s="6"/>
    </row>
    <row r="3333" spans="1:8">
      <c r="A3333" s="6" t="s">
        <v>108</v>
      </c>
      <c r="B3333">
        <v>312110</v>
      </c>
      <c r="C3333" s="350" t="s">
        <v>577</v>
      </c>
      <c r="D3333" s="351">
        <f t="shared" ca="1" si="184"/>
        <v>2.2646413513645578E-9</v>
      </c>
      <c r="E3333" s="375">
        <f t="shared" ca="1" si="185"/>
        <v>4</v>
      </c>
      <c r="H3333" s="6"/>
    </row>
    <row r="3334" spans="1:8">
      <c r="A3334" s="6" t="s">
        <v>108</v>
      </c>
      <c r="B3334">
        <v>312120</v>
      </c>
      <c r="C3334" s="350" t="s">
        <v>577</v>
      </c>
      <c r="D3334" s="351">
        <f t="shared" ca="1" si="184"/>
        <v>1.1785376812100965E-9</v>
      </c>
      <c r="E3334" s="375">
        <f t="shared" ca="1" si="185"/>
        <v>4</v>
      </c>
      <c r="H3334" s="6"/>
    </row>
    <row r="3335" spans="1:8">
      <c r="A3335" s="6" t="s">
        <v>108</v>
      </c>
      <c r="B3335">
        <v>312130</v>
      </c>
      <c r="C3335" s="350" t="s">
        <v>577</v>
      </c>
      <c r="D3335" s="351">
        <f t="shared" ca="1" si="184"/>
        <v>0</v>
      </c>
      <c r="E3335" s="375" t="str">
        <f t="shared" ca="1" si="185"/>
        <v/>
      </c>
      <c r="H3335" s="6"/>
    </row>
    <row r="3336" spans="1:8">
      <c r="A3336" s="6" t="s">
        <v>108</v>
      </c>
      <c r="B3336">
        <v>312140</v>
      </c>
      <c r="C3336" s="350" t="s">
        <v>577</v>
      </c>
      <c r="D3336" s="351">
        <f t="shared" ca="1" si="184"/>
        <v>0</v>
      </c>
      <c r="E3336" s="375" t="str">
        <f t="shared" ca="1" si="185"/>
        <v/>
      </c>
      <c r="H3336" s="6"/>
    </row>
    <row r="3337" spans="1:8">
      <c r="A3337" s="6" t="s">
        <v>108</v>
      </c>
      <c r="B3337">
        <v>312200</v>
      </c>
      <c r="C3337" s="350" t="s">
        <v>577</v>
      </c>
      <c r="D3337" s="351">
        <f t="shared" ca="1" si="184"/>
        <v>2.9588764660644834E-10</v>
      </c>
      <c r="E3337" s="375">
        <f t="shared" ca="1" si="185"/>
        <v>4</v>
      </c>
      <c r="H3337" s="6"/>
    </row>
    <row r="3338" spans="1:8">
      <c r="A3338" s="6" t="s">
        <v>108</v>
      </c>
      <c r="B3338">
        <v>313100</v>
      </c>
      <c r="C3338" s="350" t="s">
        <v>577</v>
      </c>
      <c r="D3338" s="351">
        <f t="shared" ca="1" si="184"/>
        <v>0</v>
      </c>
      <c r="E3338" s="375" t="str">
        <f t="shared" ca="1" si="185"/>
        <v/>
      </c>
      <c r="H3338" s="6"/>
    </row>
    <row r="3339" spans="1:8">
      <c r="A3339" s="6" t="s">
        <v>108</v>
      </c>
      <c r="B3339">
        <v>313200</v>
      </c>
      <c r="C3339" s="350" t="s">
        <v>577</v>
      </c>
      <c r="D3339" s="351">
        <f t="shared" ca="1" si="184"/>
        <v>0</v>
      </c>
      <c r="E3339" s="375" t="str">
        <f t="shared" ca="1" si="185"/>
        <v/>
      </c>
      <c r="H3339" s="6"/>
    </row>
    <row r="3340" spans="1:8">
      <c r="A3340" s="6" t="s">
        <v>108</v>
      </c>
      <c r="B3340">
        <v>313300</v>
      </c>
      <c r="C3340" s="350" t="s">
        <v>577</v>
      </c>
      <c r="D3340" s="351">
        <f t="shared" ca="1" si="184"/>
        <v>0</v>
      </c>
      <c r="E3340" s="375" t="str">
        <f t="shared" ca="1" si="185"/>
        <v/>
      </c>
      <c r="H3340" s="6"/>
    </row>
    <row r="3341" spans="1:8">
      <c r="A3341" s="6" t="s">
        <v>108</v>
      </c>
      <c r="B3341">
        <v>314110</v>
      </c>
      <c r="C3341" s="350" t="s">
        <v>577</v>
      </c>
      <c r="D3341" s="351">
        <f t="shared" ca="1" si="184"/>
        <v>1.3698879310239892E-9</v>
      </c>
      <c r="E3341" s="375">
        <f t="shared" ca="1" si="185"/>
        <v>4</v>
      </c>
      <c r="H3341" s="6"/>
    </row>
    <row r="3342" spans="1:8">
      <c r="A3342" s="6" t="s">
        <v>108</v>
      </c>
      <c r="B3342">
        <v>314120</v>
      </c>
      <c r="C3342" s="350" t="s">
        <v>577</v>
      </c>
      <c r="D3342" s="351">
        <f t="shared" ca="1" si="184"/>
        <v>0</v>
      </c>
      <c r="E3342" s="375" t="str">
        <f t="shared" ca="1" si="185"/>
        <v/>
      </c>
      <c r="H3342" s="6"/>
    </row>
    <row r="3343" spans="1:8">
      <c r="A3343" s="6" t="s">
        <v>108</v>
      </c>
      <c r="B3343">
        <v>314900</v>
      </c>
      <c r="C3343" s="350" t="s">
        <v>577</v>
      </c>
      <c r="D3343" s="351">
        <f t="shared" ca="1" si="184"/>
        <v>0</v>
      </c>
      <c r="E3343" s="375" t="str">
        <f t="shared" ca="1" si="185"/>
        <v/>
      </c>
      <c r="H3343" s="6"/>
    </row>
    <row r="3344" spans="1:8">
      <c r="A3344" s="6" t="s">
        <v>108</v>
      </c>
      <c r="B3344">
        <v>315000</v>
      </c>
      <c r="C3344" s="350" t="s">
        <v>577</v>
      </c>
      <c r="D3344" s="351">
        <f t="shared" ca="1" si="184"/>
        <v>7.9860956584515123E-12</v>
      </c>
      <c r="E3344" s="375">
        <f t="shared" ca="1" si="185"/>
        <v>4</v>
      </c>
      <c r="H3344" s="6"/>
    </row>
    <row r="3345" spans="1:8">
      <c r="A3345" s="6" t="s">
        <v>108</v>
      </c>
      <c r="B3345">
        <v>316000</v>
      </c>
      <c r="C3345" s="350" t="s">
        <v>577</v>
      </c>
      <c r="D3345" s="351">
        <f t="shared" ca="1" si="184"/>
        <v>5.1372888222058405E-10</v>
      </c>
      <c r="E3345" s="375">
        <f t="shared" ca="1" si="185"/>
        <v>4</v>
      </c>
      <c r="H3345" s="6"/>
    </row>
    <row r="3346" spans="1:8">
      <c r="A3346" s="6" t="s">
        <v>108</v>
      </c>
      <c r="B3346">
        <v>322110</v>
      </c>
      <c r="C3346" s="350" t="s">
        <v>577</v>
      </c>
      <c r="D3346" s="351">
        <f t="shared" ca="1" si="184"/>
        <v>0</v>
      </c>
      <c r="E3346" s="375" t="str">
        <f t="shared" ca="1" si="185"/>
        <v/>
      </c>
      <c r="H3346" s="6"/>
    </row>
    <row r="3347" spans="1:8">
      <c r="A3347" s="6" t="s">
        <v>108</v>
      </c>
      <c r="B3347">
        <v>322120</v>
      </c>
      <c r="C3347" s="350" t="s">
        <v>577</v>
      </c>
      <c r="D3347" s="351">
        <f t="shared" ca="1" si="184"/>
        <v>4.950245982660816E-11</v>
      </c>
      <c r="E3347" s="375">
        <f t="shared" ca="1" si="185"/>
        <v>4</v>
      </c>
      <c r="H3347" s="6"/>
    </row>
    <row r="3348" spans="1:8">
      <c r="A3348" s="6" t="s">
        <v>108</v>
      </c>
      <c r="B3348">
        <v>322130</v>
      </c>
      <c r="C3348" s="350" t="s">
        <v>577</v>
      </c>
      <c r="D3348" s="351">
        <f t="shared" ca="1" si="184"/>
        <v>4.8921926012416425E-11</v>
      </c>
      <c r="E3348" s="375">
        <f t="shared" ca="1" si="185"/>
        <v>4</v>
      </c>
      <c r="H3348" s="6"/>
    </row>
    <row r="3349" spans="1:8">
      <c r="A3349" s="6" t="s">
        <v>108</v>
      </c>
      <c r="B3349">
        <v>322210</v>
      </c>
      <c r="C3349" s="350" t="s">
        <v>577</v>
      </c>
      <c r="D3349" s="351">
        <f t="shared" ca="1" si="184"/>
        <v>2.3151872385602201E-10</v>
      </c>
      <c r="E3349" s="375">
        <f t="shared" ca="1" si="185"/>
        <v>4</v>
      </c>
      <c r="H3349" s="6"/>
    </row>
    <row r="3350" spans="1:8">
      <c r="A3350" s="6" t="s">
        <v>108</v>
      </c>
      <c r="B3350">
        <v>322220</v>
      </c>
      <c r="C3350" s="350" t="s">
        <v>577</v>
      </c>
      <c r="D3350" s="351">
        <f t="shared" ca="1" si="184"/>
        <v>0</v>
      </c>
      <c r="E3350" s="375" t="str">
        <f t="shared" ca="1" si="185"/>
        <v/>
      </c>
      <c r="H3350" s="6"/>
    </row>
    <row r="3351" spans="1:8">
      <c r="A3351" s="6" t="s">
        <v>108</v>
      </c>
      <c r="B3351">
        <v>322230</v>
      </c>
      <c r="C3351" s="350" t="s">
        <v>577</v>
      </c>
      <c r="D3351" s="351">
        <f t="shared" ca="1" si="184"/>
        <v>0</v>
      </c>
      <c r="E3351" s="375" t="str">
        <f t="shared" ca="1" si="185"/>
        <v/>
      </c>
      <c r="H3351" s="6"/>
    </row>
    <row r="3352" spans="1:8">
      <c r="A3352" s="6" t="s">
        <v>108</v>
      </c>
      <c r="B3352">
        <v>322291</v>
      </c>
      <c r="C3352" s="350" t="s">
        <v>577</v>
      </c>
      <c r="D3352" s="351">
        <f t="shared" ca="1" si="184"/>
        <v>0</v>
      </c>
      <c r="E3352" s="375" t="str">
        <f t="shared" ca="1" si="185"/>
        <v/>
      </c>
      <c r="H3352" s="6"/>
    </row>
    <row r="3353" spans="1:8">
      <c r="A3353" s="6" t="s">
        <v>108</v>
      </c>
      <c r="B3353">
        <v>322299</v>
      </c>
      <c r="C3353" s="350" t="s">
        <v>577</v>
      </c>
      <c r="D3353" s="351">
        <f t="shared" ca="1" si="184"/>
        <v>0</v>
      </c>
      <c r="E3353" s="375" t="str">
        <f t="shared" ca="1" si="185"/>
        <v/>
      </c>
      <c r="H3353" s="6"/>
    </row>
    <row r="3354" spans="1:8">
      <c r="A3354" s="6" t="s">
        <v>108</v>
      </c>
      <c r="B3354">
        <v>323110</v>
      </c>
      <c r="C3354" s="350" t="s">
        <v>577</v>
      </c>
      <c r="D3354" s="351">
        <f t="shared" ca="1" si="184"/>
        <v>6.4835441958824524E-11</v>
      </c>
      <c r="E3354" s="375">
        <f t="shared" ca="1" si="185"/>
        <v>4</v>
      </c>
      <c r="H3354" s="6"/>
    </row>
    <row r="3355" spans="1:8">
      <c r="A3355" s="6" t="s">
        <v>108</v>
      </c>
      <c r="B3355">
        <v>323120</v>
      </c>
      <c r="C3355" s="350" t="s">
        <v>577</v>
      </c>
      <c r="D3355" s="351">
        <f t="shared" ca="1" si="184"/>
        <v>2.2265005724488338E-10</v>
      </c>
      <c r="E3355" s="375">
        <f t="shared" ca="1" si="185"/>
        <v>4</v>
      </c>
      <c r="H3355" s="6"/>
    </row>
    <row r="3356" spans="1:8">
      <c r="A3356" s="6" t="s">
        <v>108</v>
      </c>
      <c r="B3356">
        <v>324110</v>
      </c>
      <c r="C3356" s="350" t="s">
        <v>577</v>
      </c>
      <c r="D3356" s="351">
        <f t="shared" ca="1" si="184"/>
        <v>4.3761399851301328E-12</v>
      </c>
      <c r="E3356" s="375">
        <f t="shared" ca="1" si="185"/>
        <v>4</v>
      </c>
      <c r="H3356" s="6"/>
    </row>
    <row r="3357" spans="1:8">
      <c r="A3357" s="6" t="s">
        <v>108</v>
      </c>
      <c r="B3357">
        <v>324121</v>
      </c>
      <c r="C3357" s="350" t="s">
        <v>577</v>
      </c>
      <c r="D3357" s="351">
        <f t="shared" ca="1" si="184"/>
        <v>1.0197628751708956E-9</v>
      </c>
      <c r="E3357" s="375">
        <f t="shared" ca="1" si="185"/>
        <v>4</v>
      </c>
      <c r="H3357" s="6"/>
    </row>
    <row r="3358" spans="1:8">
      <c r="A3358" s="6" t="s">
        <v>108</v>
      </c>
      <c r="B3358">
        <v>324122</v>
      </c>
      <c r="C3358" s="350" t="s">
        <v>577</v>
      </c>
      <c r="D3358" s="351">
        <f t="shared" ca="1" si="184"/>
        <v>0</v>
      </c>
      <c r="E3358" s="375" t="str">
        <f t="shared" ca="1" si="185"/>
        <v/>
      </c>
      <c r="H3358" s="6"/>
    </row>
    <row r="3359" spans="1:8">
      <c r="A3359" s="6" t="s">
        <v>108</v>
      </c>
      <c r="B3359">
        <v>324190</v>
      </c>
      <c r="C3359" s="350" t="s">
        <v>577</v>
      </c>
      <c r="D3359" s="351">
        <f t="shared" ca="1" si="184"/>
        <v>9.4237825307077768E-11</v>
      </c>
      <c r="E3359" s="375">
        <f t="shared" ca="1" si="185"/>
        <v>4</v>
      </c>
      <c r="H3359" s="6"/>
    </row>
    <row r="3360" spans="1:8">
      <c r="A3360" s="6" t="s">
        <v>108</v>
      </c>
      <c r="B3360">
        <v>325110</v>
      </c>
      <c r="C3360" s="350" t="s">
        <v>577</v>
      </c>
      <c r="D3360" s="351">
        <f t="shared" ca="1" si="184"/>
        <v>3.2492084645651449E-11</v>
      </c>
      <c r="E3360" s="375">
        <f t="shared" ca="1" si="185"/>
        <v>4</v>
      </c>
      <c r="H3360" s="6"/>
    </row>
    <row r="3361" spans="1:8">
      <c r="A3361" s="6" t="s">
        <v>108</v>
      </c>
      <c r="B3361">
        <v>325120</v>
      </c>
      <c r="C3361" s="350" t="s">
        <v>577</v>
      </c>
      <c r="D3361" s="351">
        <f t="shared" ca="1" si="184"/>
        <v>0</v>
      </c>
      <c r="E3361" s="375" t="str">
        <f t="shared" ca="1" si="185"/>
        <v/>
      </c>
      <c r="H3361" s="6"/>
    </row>
    <row r="3362" spans="1:8">
      <c r="A3362" s="6" t="s">
        <v>108</v>
      </c>
      <c r="B3362">
        <v>325130</v>
      </c>
      <c r="C3362" s="350" t="s">
        <v>577</v>
      </c>
      <c r="D3362" s="351">
        <f t="shared" ca="1" si="184"/>
        <v>0</v>
      </c>
      <c r="E3362" s="375" t="str">
        <f t="shared" ca="1" si="185"/>
        <v/>
      </c>
      <c r="H3362" s="6"/>
    </row>
    <row r="3363" spans="1:8">
      <c r="A3363" s="6" t="s">
        <v>108</v>
      </c>
      <c r="B3363">
        <v>325180</v>
      </c>
      <c r="C3363" s="350" t="s">
        <v>577</v>
      </c>
      <c r="D3363" s="351">
        <f t="shared" ca="1" si="184"/>
        <v>8.2629343126134683E-11</v>
      </c>
      <c r="E3363" s="375">
        <f t="shared" ca="1" si="185"/>
        <v>4</v>
      </c>
      <c r="H3363" s="6"/>
    </row>
    <row r="3364" spans="1:8">
      <c r="A3364" s="6" t="s">
        <v>108</v>
      </c>
      <c r="B3364">
        <v>325190</v>
      </c>
      <c r="C3364" s="350" t="s">
        <v>577</v>
      </c>
      <c r="D3364" s="351">
        <f t="shared" ca="1" si="184"/>
        <v>6.6347140092335108E-11</v>
      </c>
      <c r="E3364" s="375">
        <f t="shared" ca="1" si="185"/>
        <v>4</v>
      </c>
      <c r="H3364" s="6"/>
    </row>
    <row r="3365" spans="1:8">
      <c r="A3365" s="6" t="s">
        <v>108</v>
      </c>
      <c r="B3365">
        <v>325211</v>
      </c>
      <c r="C3365" s="350" t="s">
        <v>577</v>
      </c>
      <c r="D3365" s="351">
        <f t="shared" ca="1" si="184"/>
        <v>1.1744456690755338E-10</v>
      </c>
      <c r="E3365" s="375">
        <f t="shared" ca="1" si="185"/>
        <v>4</v>
      </c>
      <c r="H3365" s="6"/>
    </row>
    <row r="3366" spans="1:8">
      <c r="A3366" s="6" t="s">
        <v>108</v>
      </c>
      <c r="B3366" t="s">
        <v>396</v>
      </c>
      <c r="C3366" s="350" t="s">
        <v>577</v>
      </c>
      <c r="D3366" s="351">
        <f t="shared" ca="1" si="184"/>
        <v>0</v>
      </c>
      <c r="E3366" s="375" t="str">
        <f t="shared" ca="1" si="185"/>
        <v/>
      </c>
      <c r="H3366" s="6"/>
    </row>
    <row r="3367" spans="1:8">
      <c r="A3367" s="6" t="s">
        <v>108</v>
      </c>
      <c r="B3367">
        <v>325310</v>
      </c>
      <c r="C3367" s="350" t="s">
        <v>577</v>
      </c>
      <c r="D3367" s="351">
        <f t="shared" ca="1" si="184"/>
        <v>1.4114886768074837E-10</v>
      </c>
      <c r="E3367" s="375">
        <f t="shared" ca="1" si="185"/>
        <v>4</v>
      </c>
      <c r="H3367" s="6"/>
    </row>
    <row r="3368" spans="1:8">
      <c r="A3368" s="6" t="s">
        <v>108</v>
      </c>
      <c r="B3368">
        <v>325320</v>
      </c>
      <c r="C3368" s="350" t="s">
        <v>577</v>
      </c>
      <c r="D3368" s="351">
        <f t="shared" ca="1" si="184"/>
        <v>1.9872573236077042E-10</v>
      </c>
      <c r="E3368" s="375">
        <f t="shared" ca="1" si="185"/>
        <v>4</v>
      </c>
      <c r="H3368" s="6"/>
    </row>
    <row r="3369" spans="1:8">
      <c r="A3369" s="6" t="s">
        <v>108</v>
      </c>
      <c r="B3369">
        <v>325411</v>
      </c>
      <c r="C3369" s="350" t="s">
        <v>577</v>
      </c>
      <c r="D3369" s="351">
        <f t="shared" ca="1" si="184"/>
        <v>2.3857185505773677E-10</v>
      </c>
      <c r="E3369" s="375">
        <f t="shared" ca="1" si="185"/>
        <v>4</v>
      </c>
      <c r="H3369" s="6"/>
    </row>
    <row r="3370" spans="1:8">
      <c r="A3370" s="6" t="s">
        <v>108</v>
      </c>
      <c r="B3370">
        <v>325412</v>
      </c>
      <c r="C3370" s="350" t="s">
        <v>577</v>
      </c>
      <c r="D3370" s="351">
        <f t="shared" ca="1" si="184"/>
        <v>2.2832937578009864E-10</v>
      </c>
      <c r="E3370" s="375">
        <f t="shared" ca="1" si="185"/>
        <v>4</v>
      </c>
      <c r="H3370" s="6"/>
    </row>
    <row r="3371" spans="1:8">
      <c r="A3371" s="6" t="s">
        <v>108</v>
      </c>
      <c r="B3371">
        <v>325413</v>
      </c>
      <c r="C3371" s="350" t="s">
        <v>577</v>
      </c>
      <c r="D3371" s="351">
        <f t="shared" ca="1" si="184"/>
        <v>3.5778274763823131E-10</v>
      </c>
      <c r="E3371" s="375">
        <f t="shared" ca="1" si="185"/>
        <v>4</v>
      </c>
      <c r="H3371" s="6"/>
    </row>
    <row r="3372" spans="1:8">
      <c r="A3372" s="6" t="s">
        <v>108</v>
      </c>
      <c r="B3372">
        <v>325414</v>
      </c>
      <c r="C3372" s="350" t="s">
        <v>577</v>
      </c>
      <c r="D3372" s="351">
        <f t="shared" ca="1" si="184"/>
        <v>1.5582809440571771E-10</v>
      </c>
      <c r="E3372" s="375">
        <f t="shared" ca="1" si="185"/>
        <v>4</v>
      </c>
      <c r="H3372" s="6"/>
    </row>
    <row r="3373" spans="1:8">
      <c r="A3373" s="6" t="s">
        <v>108</v>
      </c>
      <c r="B3373">
        <v>325510</v>
      </c>
      <c r="C3373" s="350" t="s">
        <v>577</v>
      </c>
      <c r="D3373" s="351">
        <f t="shared" ca="1" si="184"/>
        <v>5.8225571591637855E-11</v>
      </c>
      <c r="E3373" s="375">
        <f t="shared" ca="1" si="185"/>
        <v>4</v>
      </c>
      <c r="H3373" s="6"/>
    </row>
    <row r="3374" spans="1:8">
      <c r="A3374" s="6" t="s">
        <v>108</v>
      </c>
      <c r="B3374">
        <v>325520</v>
      </c>
      <c r="C3374" s="350" t="s">
        <v>577</v>
      </c>
      <c r="D3374" s="351">
        <f t="shared" ca="1" si="184"/>
        <v>1.4315694539071191E-9</v>
      </c>
      <c r="E3374" s="375">
        <f t="shared" ca="1" si="185"/>
        <v>4</v>
      </c>
      <c r="H3374" s="6"/>
    </row>
    <row r="3375" spans="1:8">
      <c r="A3375" s="6" t="s">
        <v>108</v>
      </c>
      <c r="B3375">
        <v>325610</v>
      </c>
      <c r="C3375" s="350" t="s">
        <v>577</v>
      </c>
      <c r="D3375" s="351">
        <f t="shared" ca="1" si="184"/>
        <v>1.5872393617834327E-9</v>
      </c>
      <c r="E3375" s="375">
        <f t="shared" ca="1" si="185"/>
        <v>4</v>
      </c>
      <c r="H3375" s="6"/>
    </row>
    <row r="3376" spans="1:8">
      <c r="A3376" s="6" t="s">
        <v>108</v>
      </c>
      <c r="B3376">
        <v>325620</v>
      </c>
      <c r="C3376" s="350" t="s">
        <v>577</v>
      </c>
      <c r="D3376" s="351">
        <f t="shared" ca="1" si="184"/>
        <v>8.4281929988657397E-10</v>
      </c>
      <c r="E3376" s="375">
        <f t="shared" ca="1" si="185"/>
        <v>4</v>
      </c>
      <c r="H3376" s="6"/>
    </row>
    <row r="3377" spans="1:8">
      <c r="A3377" s="6" t="s">
        <v>108</v>
      </c>
      <c r="B3377">
        <v>325910</v>
      </c>
      <c r="C3377" s="350" t="s">
        <v>577</v>
      </c>
      <c r="D3377" s="351">
        <f t="shared" ca="1" si="184"/>
        <v>0</v>
      </c>
      <c r="E3377" s="375" t="str">
        <f t="shared" ca="1" si="185"/>
        <v/>
      </c>
      <c r="H3377" s="6"/>
    </row>
    <row r="3378" spans="1:8">
      <c r="A3378" s="6" t="s">
        <v>108</v>
      </c>
      <c r="B3378" t="s">
        <v>409</v>
      </c>
      <c r="C3378" s="350" t="s">
        <v>577</v>
      </c>
      <c r="D3378" s="351">
        <f t="shared" ca="1" si="184"/>
        <v>5.8771534145990616E-9</v>
      </c>
      <c r="E3378" s="375">
        <f t="shared" ca="1" si="185"/>
        <v>4</v>
      </c>
      <c r="H3378" s="6"/>
    </row>
    <row r="3379" spans="1:8">
      <c r="A3379" s="6" t="s">
        <v>108</v>
      </c>
      <c r="B3379">
        <v>326110</v>
      </c>
      <c r="C3379" s="350" t="s">
        <v>577</v>
      </c>
      <c r="D3379" s="351">
        <f t="shared" ca="1" si="184"/>
        <v>4.7488280591271978E-10</v>
      </c>
      <c r="E3379" s="375">
        <f t="shared" ca="1" si="185"/>
        <v>4</v>
      </c>
      <c r="H3379" s="6"/>
    </row>
    <row r="3380" spans="1:8">
      <c r="A3380" s="6" t="s">
        <v>108</v>
      </c>
      <c r="B3380">
        <v>326120</v>
      </c>
      <c r="C3380" s="350" t="s">
        <v>577</v>
      </c>
      <c r="D3380" s="351">
        <f t="shared" ca="1" si="184"/>
        <v>0</v>
      </c>
      <c r="E3380" s="375" t="str">
        <f t="shared" ca="1" si="185"/>
        <v/>
      </c>
      <c r="H3380" s="6"/>
    </row>
    <row r="3381" spans="1:8">
      <c r="A3381" s="6" t="s">
        <v>108</v>
      </c>
      <c r="B3381">
        <v>326130</v>
      </c>
      <c r="C3381" s="350" t="s">
        <v>577</v>
      </c>
      <c r="D3381" s="351">
        <f t="shared" ca="1" si="184"/>
        <v>0</v>
      </c>
      <c r="E3381" s="375" t="str">
        <f t="shared" ca="1" si="185"/>
        <v/>
      </c>
      <c r="H3381" s="6"/>
    </row>
    <row r="3382" spans="1:8">
      <c r="A3382" s="6" t="s">
        <v>108</v>
      </c>
      <c r="B3382">
        <v>326140</v>
      </c>
      <c r="C3382" s="350" t="s">
        <v>577</v>
      </c>
      <c r="D3382" s="351">
        <f t="shared" ca="1" si="184"/>
        <v>9.7464327703990852E-10</v>
      </c>
      <c r="E3382" s="375">
        <f t="shared" ca="1" si="185"/>
        <v>4</v>
      </c>
      <c r="H3382" s="6"/>
    </row>
    <row r="3383" spans="1:8">
      <c r="A3383" s="6" t="s">
        <v>108</v>
      </c>
      <c r="B3383">
        <v>326150</v>
      </c>
      <c r="C3383" s="350" t="s">
        <v>577</v>
      </c>
      <c r="D3383" s="351">
        <f t="shared" ca="1" si="184"/>
        <v>4.0525534637851211E-8</v>
      </c>
      <c r="E3383" s="375">
        <f t="shared" ca="1" si="185"/>
        <v>4</v>
      </c>
      <c r="H3383" s="6"/>
    </row>
    <row r="3384" spans="1:8">
      <c r="A3384" s="6" t="s">
        <v>108</v>
      </c>
      <c r="B3384">
        <v>326160</v>
      </c>
      <c r="C3384" s="350" t="s">
        <v>577</v>
      </c>
      <c r="D3384" s="351">
        <f t="shared" ca="1" si="184"/>
        <v>8.3812353137462767E-10</v>
      </c>
      <c r="E3384" s="375">
        <f t="shared" ca="1" si="185"/>
        <v>4</v>
      </c>
      <c r="H3384" s="6"/>
    </row>
    <row r="3385" spans="1:8">
      <c r="A3385" s="6" t="s">
        <v>108</v>
      </c>
      <c r="B3385">
        <v>326190</v>
      </c>
      <c r="C3385" s="350" t="s">
        <v>577</v>
      </c>
      <c r="D3385" s="351">
        <f t="shared" ca="1" si="184"/>
        <v>1.1082542705455473E-9</v>
      </c>
      <c r="E3385" s="375">
        <f t="shared" ca="1" si="185"/>
        <v>4</v>
      </c>
      <c r="H3385" s="6"/>
    </row>
    <row r="3386" spans="1:8">
      <c r="A3386" s="6" t="s">
        <v>108</v>
      </c>
      <c r="B3386">
        <v>326210</v>
      </c>
      <c r="C3386" s="350" t="s">
        <v>577</v>
      </c>
      <c r="D3386" s="351">
        <f t="shared" ca="1" si="184"/>
        <v>1.9975695385106306E-10</v>
      </c>
      <c r="E3386" s="375">
        <f t="shared" ca="1" si="185"/>
        <v>4</v>
      </c>
      <c r="H3386" s="6"/>
    </row>
    <row r="3387" spans="1:8">
      <c r="A3387" s="6" t="s">
        <v>108</v>
      </c>
      <c r="B3387">
        <v>326220</v>
      </c>
      <c r="C3387" s="350" t="s">
        <v>577</v>
      </c>
      <c r="D3387" s="351">
        <f t="shared" ca="1" si="184"/>
        <v>0</v>
      </c>
      <c r="E3387" s="375" t="str">
        <f t="shared" ca="1" si="185"/>
        <v/>
      </c>
      <c r="H3387" s="6"/>
    </row>
    <row r="3388" spans="1:8">
      <c r="A3388" s="6" t="s">
        <v>108</v>
      </c>
      <c r="B3388">
        <v>326290</v>
      </c>
      <c r="C3388" s="350" t="s">
        <v>577</v>
      </c>
      <c r="D3388" s="351">
        <f t="shared" ca="1" si="184"/>
        <v>8.0306266087643115E-11</v>
      </c>
      <c r="E3388" s="375">
        <f t="shared" ca="1" si="185"/>
        <v>4</v>
      </c>
      <c r="H3388" s="6"/>
    </row>
    <row r="3389" spans="1:8">
      <c r="A3389" s="6" t="s">
        <v>108</v>
      </c>
      <c r="B3389">
        <v>420000</v>
      </c>
      <c r="C3389" s="350" t="s">
        <v>577</v>
      </c>
      <c r="D3389" s="351">
        <f t="shared" ca="1" si="184"/>
        <v>4.3244225056712015E-10</v>
      </c>
      <c r="E3389" s="375">
        <f t="shared" ca="1" si="185"/>
        <v>4</v>
      </c>
      <c r="H3389" s="6"/>
    </row>
    <row r="3390" spans="1:8">
      <c r="A3390" s="6" t="s">
        <v>108</v>
      </c>
      <c r="B3390">
        <v>441000</v>
      </c>
      <c r="C3390" s="350" t="s">
        <v>577</v>
      </c>
      <c r="D3390" s="351">
        <f t="shared" ca="1" si="184"/>
        <v>1.5645481955982548E-10</v>
      </c>
      <c r="E3390" s="375">
        <f t="shared" ca="1" si="185"/>
        <v>4</v>
      </c>
      <c r="H3390" s="6"/>
    </row>
    <row r="3391" spans="1:8">
      <c r="A3391" s="6" t="s">
        <v>108</v>
      </c>
      <c r="B3391">
        <v>445000</v>
      </c>
      <c r="C3391" s="350" t="s">
        <v>577</v>
      </c>
      <c r="D3391" s="351">
        <f t="shared" ca="1" si="184"/>
        <v>5.0674715614094177E-10</v>
      </c>
      <c r="E3391" s="375">
        <f t="shared" ca="1" si="185"/>
        <v>4</v>
      </c>
      <c r="H3391" s="6"/>
    </row>
    <row r="3392" spans="1:8">
      <c r="A3392" s="6" t="s">
        <v>108</v>
      </c>
      <c r="B3392">
        <v>452000</v>
      </c>
      <c r="C3392" s="350" t="s">
        <v>577</v>
      </c>
      <c r="D3392" s="351">
        <f t="shared" ca="1" si="184"/>
        <v>1.4082138234618167E-10</v>
      </c>
      <c r="E3392" s="375">
        <f t="shared" ca="1" si="185"/>
        <v>4</v>
      </c>
      <c r="H3392" s="6"/>
    </row>
    <row r="3393" spans="1:8">
      <c r="A3393" s="6" t="s">
        <v>108</v>
      </c>
      <c r="B3393" t="s">
        <v>425</v>
      </c>
      <c r="C3393" s="350" t="s">
        <v>577</v>
      </c>
      <c r="D3393" s="351">
        <f t="shared" ca="1" si="184"/>
        <v>3.6611514863077463E-10</v>
      </c>
      <c r="E3393" s="375">
        <f t="shared" ca="1" si="185"/>
        <v>4</v>
      </c>
      <c r="H3393" s="6"/>
    </row>
    <row r="3394" spans="1:8">
      <c r="A3394" s="6" t="s">
        <v>108</v>
      </c>
      <c r="B3394">
        <v>481000</v>
      </c>
      <c r="C3394" s="350" t="s">
        <v>577</v>
      </c>
      <c r="D3394" s="351">
        <f t="shared" ca="1" si="184"/>
        <v>0</v>
      </c>
      <c r="E3394" s="375" t="str">
        <f t="shared" ca="1" si="185"/>
        <v/>
      </c>
      <c r="H3394" s="6"/>
    </row>
    <row r="3395" spans="1:8">
      <c r="A3395" s="6" t="s">
        <v>108</v>
      </c>
      <c r="B3395">
        <v>482000</v>
      </c>
      <c r="C3395" s="350" t="s">
        <v>577</v>
      </c>
      <c r="D3395" s="351">
        <f t="shared" ref="D3395:D3458" ca="1" si="186">OFFSET(matrix1,MOD(ROW()-ROW($D$3),ROWS(matrix1)),TRUNC((ROW()-ROW($D$3))/ROWS(matrix1)),1,1)</f>
        <v>1.1226717561598618E-8</v>
      </c>
      <c r="E3395" s="375">
        <f t="shared" ref="E3395:E3458" ca="1" si="187">OFFSET(matrix4,MOD(ROW()-ROW($E$3),ROWS(matrix4)),TRUNC((ROW()-ROW($E$3))/ROWS(matrix4)),1,1)</f>
        <v>4</v>
      </c>
      <c r="H3395" s="6"/>
    </row>
    <row r="3396" spans="1:8">
      <c r="A3396" s="6" t="s">
        <v>108</v>
      </c>
      <c r="B3396">
        <v>483000</v>
      </c>
      <c r="C3396" s="350" t="s">
        <v>577</v>
      </c>
      <c r="D3396" s="351">
        <f t="shared" ca="1" si="186"/>
        <v>0</v>
      </c>
      <c r="E3396" s="375" t="str">
        <f t="shared" ca="1" si="187"/>
        <v/>
      </c>
      <c r="H3396" s="6"/>
    </row>
    <row r="3397" spans="1:8">
      <c r="A3397" s="6" t="s">
        <v>108</v>
      </c>
      <c r="B3397">
        <v>484000</v>
      </c>
      <c r="C3397" s="350" t="s">
        <v>577</v>
      </c>
      <c r="D3397" s="351">
        <f t="shared" ca="1" si="186"/>
        <v>6.6211911689695178E-9</v>
      </c>
      <c r="E3397" s="375">
        <f t="shared" ca="1" si="187"/>
        <v>4</v>
      </c>
      <c r="H3397" s="6"/>
    </row>
    <row r="3398" spans="1:8">
      <c r="A3398" s="6" t="s">
        <v>108</v>
      </c>
      <c r="B3398">
        <v>485000</v>
      </c>
      <c r="C3398" s="350" t="s">
        <v>577</v>
      </c>
      <c r="D3398" s="351">
        <f t="shared" ca="1" si="186"/>
        <v>7.754363838039131E-9</v>
      </c>
      <c r="E3398" s="375">
        <f t="shared" ca="1" si="187"/>
        <v>4</v>
      </c>
      <c r="H3398" s="6"/>
    </row>
    <row r="3399" spans="1:8">
      <c r="A3399" s="6" t="s">
        <v>108</v>
      </c>
      <c r="B3399">
        <v>486000</v>
      </c>
      <c r="C3399" s="350" t="s">
        <v>577</v>
      </c>
      <c r="D3399" s="351">
        <f t="shared" ca="1" si="186"/>
        <v>1.371486498677482E-8</v>
      </c>
      <c r="E3399" s="375">
        <f t="shared" ca="1" si="187"/>
        <v>4</v>
      </c>
      <c r="H3399" s="6"/>
    </row>
    <row r="3400" spans="1:8">
      <c r="A3400" s="6" t="s">
        <v>108</v>
      </c>
      <c r="B3400" t="s">
        <v>433</v>
      </c>
      <c r="C3400" s="350" t="s">
        <v>577</v>
      </c>
      <c r="D3400" s="351">
        <f t="shared" ca="1" si="186"/>
        <v>2.0606284455045289E-10</v>
      </c>
      <c r="E3400" s="375">
        <f t="shared" ca="1" si="187"/>
        <v>4</v>
      </c>
      <c r="H3400" s="6"/>
    </row>
    <row r="3401" spans="1:8">
      <c r="A3401" s="6" t="s">
        <v>108</v>
      </c>
      <c r="B3401">
        <v>492000</v>
      </c>
      <c r="C3401" s="350" t="s">
        <v>577</v>
      </c>
      <c r="D3401" s="351">
        <f t="shared" ca="1" si="186"/>
        <v>5.6103967362762431E-11</v>
      </c>
      <c r="E3401" s="375">
        <f t="shared" ca="1" si="187"/>
        <v>4</v>
      </c>
      <c r="H3401" s="6"/>
    </row>
    <row r="3402" spans="1:8">
      <c r="A3402" s="6" t="s">
        <v>108</v>
      </c>
      <c r="B3402">
        <v>493000</v>
      </c>
      <c r="C3402" s="350" t="s">
        <v>577</v>
      </c>
      <c r="D3402" s="351">
        <f t="shared" ca="1" si="186"/>
        <v>7.8598521604531601E-12</v>
      </c>
      <c r="E3402" s="375">
        <f t="shared" ca="1" si="187"/>
        <v>4</v>
      </c>
      <c r="H3402" s="6"/>
    </row>
    <row r="3403" spans="1:8">
      <c r="A3403" s="6" t="s">
        <v>108</v>
      </c>
      <c r="B3403">
        <v>511110</v>
      </c>
      <c r="C3403" s="350" t="s">
        <v>577</v>
      </c>
      <c r="D3403" s="351">
        <f t="shared" ca="1" si="186"/>
        <v>1.4556440861246135E-10</v>
      </c>
      <c r="E3403" s="375">
        <f t="shared" ca="1" si="187"/>
        <v>4</v>
      </c>
      <c r="H3403" s="6"/>
    </row>
    <row r="3404" spans="1:8">
      <c r="A3404" s="6" t="s">
        <v>108</v>
      </c>
      <c r="B3404">
        <v>511120</v>
      </c>
      <c r="C3404" s="350" t="s">
        <v>577</v>
      </c>
      <c r="D3404" s="351">
        <f t="shared" ca="1" si="186"/>
        <v>3.7495440756777582E-11</v>
      </c>
      <c r="E3404" s="375">
        <f t="shared" ca="1" si="187"/>
        <v>4</v>
      </c>
      <c r="H3404" s="6"/>
    </row>
    <row r="3405" spans="1:8">
      <c r="A3405" s="6" t="s">
        <v>108</v>
      </c>
      <c r="B3405">
        <v>511130</v>
      </c>
      <c r="C3405" s="350" t="s">
        <v>577</v>
      </c>
      <c r="D3405" s="351">
        <f t="shared" ca="1" si="186"/>
        <v>4.246200302421117E-11</v>
      </c>
      <c r="E3405" s="375">
        <f t="shared" ca="1" si="187"/>
        <v>4</v>
      </c>
      <c r="H3405" s="6"/>
    </row>
    <row r="3406" spans="1:8">
      <c r="A3406" s="6" t="s">
        <v>108</v>
      </c>
      <c r="B3406" t="s">
        <v>440</v>
      </c>
      <c r="C3406" s="350" t="s">
        <v>577</v>
      </c>
      <c r="D3406" s="351">
        <f t="shared" ca="1" si="186"/>
        <v>1.8076932900082067E-10</v>
      </c>
      <c r="E3406" s="375">
        <f t="shared" ca="1" si="187"/>
        <v>4</v>
      </c>
      <c r="H3406" s="6"/>
    </row>
    <row r="3407" spans="1:8">
      <c r="A3407" s="6" t="s">
        <v>108</v>
      </c>
      <c r="B3407">
        <v>511200</v>
      </c>
      <c r="C3407" s="350" t="s">
        <v>577</v>
      </c>
      <c r="D3407" s="351">
        <f t="shared" ca="1" si="186"/>
        <v>6.2884690960670451E-11</v>
      </c>
      <c r="E3407" s="375">
        <f t="shared" ca="1" si="187"/>
        <v>4</v>
      </c>
      <c r="H3407" s="6"/>
    </row>
    <row r="3408" spans="1:8">
      <c r="A3408" s="6" t="s">
        <v>108</v>
      </c>
      <c r="B3408">
        <v>512100</v>
      </c>
      <c r="C3408" s="350" t="s">
        <v>577</v>
      </c>
      <c r="D3408" s="351">
        <f t="shared" ca="1" si="186"/>
        <v>1.3453787412099441E-10</v>
      </c>
      <c r="E3408" s="375">
        <f t="shared" ca="1" si="187"/>
        <v>4</v>
      </c>
      <c r="H3408" s="6"/>
    </row>
    <row r="3409" spans="1:8">
      <c r="A3409" s="6" t="s">
        <v>108</v>
      </c>
      <c r="B3409">
        <v>512200</v>
      </c>
      <c r="C3409" s="350" t="s">
        <v>577</v>
      </c>
      <c r="D3409" s="351">
        <f t="shared" ca="1" si="186"/>
        <v>0</v>
      </c>
      <c r="E3409" s="375" t="str">
        <f t="shared" ca="1" si="187"/>
        <v/>
      </c>
      <c r="H3409" s="6"/>
    </row>
    <row r="3410" spans="1:8">
      <c r="A3410" s="6" t="s">
        <v>108</v>
      </c>
      <c r="B3410">
        <v>515100</v>
      </c>
      <c r="C3410" s="350" t="s">
        <v>577</v>
      </c>
      <c r="D3410" s="351">
        <f t="shared" ca="1" si="186"/>
        <v>3.8597708463557001E-11</v>
      </c>
      <c r="E3410" s="375">
        <f t="shared" ca="1" si="187"/>
        <v>4</v>
      </c>
      <c r="H3410" s="6"/>
    </row>
    <row r="3411" spans="1:8">
      <c r="A3411" s="6" t="s">
        <v>108</v>
      </c>
      <c r="B3411">
        <v>515200</v>
      </c>
      <c r="C3411" s="350" t="s">
        <v>577</v>
      </c>
      <c r="D3411" s="351">
        <f t="shared" ca="1" si="186"/>
        <v>3.5159495320920115E-9</v>
      </c>
      <c r="E3411" s="375">
        <f t="shared" ca="1" si="187"/>
        <v>4</v>
      </c>
      <c r="H3411" s="6"/>
    </row>
    <row r="3412" spans="1:8">
      <c r="A3412" s="6" t="s">
        <v>108</v>
      </c>
      <c r="B3412">
        <v>517110</v>
      </c>
      <c r="C3412" s="350" t="s">
        <v>577</v>
      </c>
      <c r="D3412" s="351">
        <f t="shared" ca="1" si="186"/>
        <v>1.0177747227088498E-10</v>
      </c>
      <c r="E3412" s="375">
        <f t="shared" ca="1" si="187"/>
        <v>4</v>
      </c>
      <c r="H3412" s="6"/>
    </row>
    <row r="3413" spans="1:8">
      <c r="A3413" s="6" t="s">
        <v>108</v>
      </c>
      <c r="B3413">
        <v>517210</v>
      </c>
      <c r="C3413" s="350" t="s">
        <v>577</v>
      </c>
      <c r="D3413" s="351">
        <f t="shared" ca="1" si="186"/>
        <v>2.0188968386740777E-10</v>
      </c>
      <c r="E3413" s="375">
        <f t="shared" ca="1" si="187"/>
        <v>4</v>
      </c>
      <c r="H3413" s="6"/>
    </row>
    <row r="3414" spans="1:8">
      <c r="A3414" s="6" t="s">
        <v>108</v>
      </c>
      <c r="B3414" t="s">
        <v>449</v>
      </c>
      <c r="C3414" s="350" t="s">
        <v>577</v>
      </c>
      <c r="D3414" s="351">
        <f t="shared" ca="1" si="186"/>
        <v>4.6330796756231888E-11</v>
      </c>
      <c r="E3414" s="375">
        <f t="shared" ca="1" si="187"/>
        <v>4</v>
      </c>
      <c r="H3414" s="6"/>
    </row>
    <row r="3415" spans="1:8">
      <c r="A3415" s="6" t="s">
        <v>108</v>
      </c>
      <c r="B3415">
        <v>518200</v>
      </c>
      <c r="C3415" s="350" t="s">
        <v>577</v>
      </c>
      <c r="D3415" s="351">
        <f t="shared" ca="1" si="186"/>
        <v>2.8058079725890701E-9</v>
      </c>
      <c r="E3415" s="375">
        <f t="shared" ca="1" si="187"/>
        <v>4</v>
      </c>
      <c r="H3415" s="6"/>
    </row>
    <row r="3416" spans="1:8">
      <c r="A3416" s="6" t="s">
        <v>108</v>
      </c>
      <c r="B3416" t="s">
        <v>452</v>
      </c>
      <c r="C3416" s="350" t="s">
        <v>577</v>
      </c>
      <c r="D3416" s="351">
        <f t="shared" ca="1" si="186"/>
        <v>0</v>
      </c>
      <c r="E3416" s="375" t="str">
        <f t="shared" ca="1" si="187"/>
        <v/>
      </c>
      <c r="H3416" s="6"/>
    </row>
    <row r="3417" spans="1:8">
      <c r="A3417" s="6" t="s">
        <v>108</v>
      </c>
      <c r="B3417">
        <v>519130</v>
      </c>
      <c r="C3417" s="350" t="s">
        <v>577</v>
      </c>
      <c r="D3417" s="351">
        <f t="shared" ca="1" si="186"/>
        <v>0</v>
      </c>
      <c r="E3417" s="375" t="str">
        <f t="shared" ca="1" si="187"/>
        <v/>
      </c>
      <c r="H3417" s="6"/>
    </row>
    <row r="3418" spans="1:8">
      <c r="A3418" s="6" t="s">
        <v>108</v>
      </c>
      <c r="B3418" t="s">
        <v>455</v>
      </c>
      <c r="C3418" s="350" t="s">
        <v>577</v>
      </c>
      <c r="D3418" s="351">
        <f t="shared" ca="1" si="186"/>
        <v>5.0062279537759149E-12</v>
      </c>
      <c r="E3418" s="375">
        <f t="shared" ca="1" si="187"/>
        <v>4</v>
      </c>
      <c r="H3418" s="6"/>
    </row>
    <row r="3419" spans="1:8">
      <c r="A3419" s="6" t="s">
        <v>108</v>
      </c>
      <c r="B3419" t="s">
        <v>457</v>
      </c>
      <c r="C3419" s="350" t="s">
        <v>577</v>
      </c>
      <c r="D3419" s="351">
        <f t="shared" ca="1" si="186"/>
        <v>0</v>
      </c>
      <c r="E3419" s="375" t="str">
        <f t="shared" ca="1" si="187"/>
        <v/>
      </c>
      <c r="H3419" s="6"/>
    </row>
    <row r="3420" spans="1:8">
      <c r="A3420" s="6" t="s">
        <v>108</v>
      </c>
      <c r="B3420" t="s">
        <v>459</v>
      </c>
      <c r="C3420" s="350" t="s">
        <v>577</v>
      </c>
      <c r="D3420" s="351">
        <f t="shared" ca="1" si="186"/>
        <v>0</v>
      </c>
      <c r="E3420" s="375" t="str">
        <f t="shared" ca="1" si="187"/>
        <v/>
      </c>
      <c r="H3420" s="6"/>
    </row>
    <row r="3421" spans="1:8">
      <c r="A3421" s="6" t="s">
        <v>108</v>
      </c>
      <c r="B3421">
        <v>523900</v>
      </c>
      <c r="C3421" s="350" t="s">
        <v>577</v>
      </c>
      <c r="D3421" s="351">
        <f t="shared" ca="1" si="186"/>
        <v>6.1925880922761177E-11</v>
      </c>
      <c r="E3421" s="375">
        <f t="shared" ca="1" si="187"/>
        <v>4</v>
      </c>
      <c r="H3421" s="6"/>
    </row>
    <row r="3422" spans="1:8">
      <c r="A3422" s="6" t="s">
        <v>108</v>
      </c>
      <c r="B3422">
        <v>524100</v>
      </c>
      <c r="C3422" s="350" t="s">
        <v>577</v>
      </c>
      <c r="D3422" s="351">
        <f t="shared" ca="1" si="186"/>
        <v>0</v>
      </c>
      <c r="E3422" s="375" t="str">
        <f t="shared" ca="1" si="187"/>
        <v/>
      </c>
      <c r="H3422" s="6"/>
    </row>
    <row r="3423" spans="1:8">
      <c r="A3423" s="6" t="s">
        <v>108</v>
      </c>
      <c r="B3423">
        <v>524200</v>
      </c>
      <c r="C3423" s="350" t="s">
        <v>577</v>
      </c>
      <c r="D3423" s="351">
        <f t="shared" ca="1" si="186"/>
        <v>2.6472815929051084E-11</v>
      </c>
      <c r="E3423" s="375">
        <f t="shared" ca="1" si="187"/>
        <v>4</v>
      </c>
      <c r="H3423" s="6"/>
    </row>
    <row r="3424" spans="1:8">
      <c r="A3424" s="6" t="s">
        <v>108</v>
      </c>
      <c r="B3424">
        <v>525000</v>
      </c>
      <c r="C3424" s="350" t="s">
        <v>577</v>
      </c>
      <c r="D3424" s="351">
        <f t="shared" ca="1" si="186"/>
        <v>0</v>
      </c>
      <c r="E3424" s="375" t="str">
        <f t="shared" ca="1" si="187"/>
        <v/>
      </c>
      <c r="H3424" s="6"/>
    </row>
    <row r="3425" spans="1:8">
      <c r="A3425" s="6" t="s">
        <v>108</v>
      </c>
      <c r="B3425" t="s">
        <v>465</v>
      </c>
      <c r="C3425" s="350" t="s">
        <v>577</v>
      </c>
      <c r="D3425" s="351">
        <f t="shared" ca="1" si="186"/>
        <v>3.7330984211741759E-11</v>
      </c>
      <c r="E3425" s="375">
        <f t="shared" ca="1" si="187"/>
        <v>4</v>
      </c>
      <c r="H3425" s="6"/>
    </row>
    <row r="3426" spans="1:8">
      <c r="A3426" s="6" t="s">
        <v>108</v>
      </c>
      <c r="B3426" t="s">
        <v>467</v>
      </c>
      <c r="C3426" s="350" t="s">
        <v>577</v>
      </c>
      <c r="D3426" s="351">
        <f t="shared" ca="1" si="186"/>
        <v>2.6903040528679053E-11</v>
      </c>
      <c r="E3426" s="375">
        <f t="shared" ca="1" si="187"/>
        <v>4</v>
      </c>
      <c r="H3426" s="6"/>
    </row>
    <row r="3427" spans="1:8">
      <c r="A3427" s="6" t="s">
        <v>108</v>
      </c>
      <c r="B3427">
        <v>532100</v>
      </c>
      <c r="C3427" s="350" t="s">
        <v>577</v>
      </c>
      <c r="D3427" s="351">
        <f t="shared" ca="1" si="186"/>
        <v>1.0806168798537051E-10</v>
      </c>
      <c r="E3427" s="375">
        <f t="shared" ca="1" si="187"/>
        <v>4</v>
      </c>
      <c r="H3427" s="6"/>
    </row>
    <row r="3428" spans="1:8">
      <c r="A3428" s="6" t="s">
        <v>108</v>
      </c>
      <c r="B3428" t="s">
        <v>470</v>
      </c>
      <c r="C3428" s="350" t="s">
        <v>577</v>
      </c>
      <c r="D3428" s="351">
        <f t="shared" ca="1" si="186"/>
        <v>4.0136199317065424E-11</v>
      </c>
      <c r="E3428" s="375">
        <f t="shared" ca="1" si="187"/>
        <v>4</v>
      </c>
      <c r="H3428" s="6"/>
    </row>
    <row r="3429" spans="1:8">
      <c r="A3429" s="6" t="s">
        <v>108</v>
      </c>
      <c r="B3429">
        <v>532400</v>
      </c>
      <c r="C3429" s="350" t="s">
        <v>577</v>
      </c>
      <c r="D3429" s="351">
        <f t="shared" ca="1" si="186"/>
        <v>1.1790278157856649E-9</v>
      </c>
      <c r="E3429" s="375">
        <f t="shared" ca="1" si="187"/>
        <v>4</v>
      </c>
      <c r="H3429" s="6"/>
    </row>
    <row r="3430" spans="1:8">
      <c r="A3430" s="6" t="s">
        <v>108</v>
      </c>
      <c r="B3430">
        <v>533000</v>
      </c>
      <c r="C3430" s="350" t="s">
        <v>577</v>
      </c>
      <c r="D3430" s="351">
        <f t="shared" ca="1" si="186"/>
        <v>1.351332426410306E-11</v>
      </c>
      <c r="E3430" s="375">
        <f t="shared" ca="1" si="187"/>
        <v>4</v>
      </c>
      <c r="H3430" s="6"/>
    </row>
    <row r="3431" spans="1:8">
      <c r="A3431" s="6" t="s">
        <v>108</v>
      </c>
      <c r="B3431">
        <v>541100</v>
      </c>
      <c r="C3431" s="350" t="s">
        <v>577</v>
      </c>
      <c r="D3431" s="351">
        <f t="shared" ca="1" si="186"/>
        <v>8.2314460560227496E-11</v>
      </c>
      <c r="E3431" s="375">
        <f t="shared" ca="1" si="187"/>
        <v>4</v>
      </c>
      <c r="H3431" s="6"/>
    </row>
    <row r="3432" spans="1:8">
      <c r="A3432" s="6" t="s">
        <v>108</v>
      </c>
      <c r="B3432">
        <v>541511</v>
      </c>
      <c r="C3432" s="350" t="s">
        <v>577</v>
      </c>
      <c r="D3432" s="351">
        <f t="shared" ca="1" si="186"/>
        <v>1.3297026979556855E-11</v>
      </c>
      <c r="E3432" s="375">
        <f t="shared" ca="1" si="187"/>
        <v>4</v>
      </c>
      <c r="H3432" s="6"/>
    </row>
    <row r="3433" spans="1:8">
      <c r="A3433" s="6" t="s">
        <v>108</v>
      </c>
      <c r="B3433">
        <v>541512</v>
      </c>
      <c r="C3433" s="350" t="s">
        <v>577</v>
      </c>
      <c r="D3433" s="351">
        <f t="shared" ca="1" si="186"/>
        <v>1.3604363693302749E-9</v>
      </c>
      <c r="E3433" s="375">
        <f t="shared" ca="1" si="187"/>
        <v>4</v>
      </c>
      <c r="H3433" s="6"/>
    </row>
    <row r="3434" spans="1:8">
      <c r="A3434" s="6" t="s">
        <v>108</v>
      </c>
      <c r="B3434" t="s">
        <v>477</v>
      </c>
      <c r="C3434" s="350" t="s">
        <v>577</v>
      </c>
      <c r="D3434" s="351">
        <f t="shared" ca="1" si="186"/>
        <v>6.8795695730684967E-11</v>
      </c>
      <c r="E3434" s="375">
        <f t="shared" ca="1" si="187"/>
        <v>4</v>
      </c>
      <c r="H3434" s="6"/>
    </row>
    <row r="3435" spans="1:8">
      <c r="A3435" s="6" t="s">
        <v>108</v>
      </c>
      <c r="B3435">
        <v>541200</v>
      </c>
      <c r="C3435" s="350" t="s">
        <v>577</v>
      </c>
      <c r="D3435" s="351">
        <f t="shared" ca="1" si="186"/>
        <v>7.6409021151830599E-11</v>
      </c>
      <c r="E3435" s="375">
        <f t="shared" ca="1" si="187"/>
        <v>4</v>
      </c>
      <c r="H3435" s="6"/>
    </row>
    <row r="3436" spans="1:8">
      <c r="A3436" s="6" t="s">
        <v>108</v>
      </c>
      <c r="B3436">
        <v>541300</v>
      </c>
      <c r="C3436" s="350" t="s">
        <v>577</v>
      </c>
      <c r="D3436" s="351">
        <f t="shared" ca="1" si="186"/>
        <v>3.7099408776319211E-10</v>
      </c>
      <c r="E3436" s="375">
        <f t="shared" ca="1" si="187"/>
        <v>4</v>
      </c>
      <c r="H3436" s="6"/>
    </row>
    <row r="3437" spans="1:8">
      <c r="A3437" s="6" t="s">
        <v>108</v>
      </c>
      <c r="B3437">
        <v>541400</v>
      </c>
      <c r="C3437" s="350" t="s">
        <v>577</v>
      </c>
      <c r="D3437" s="351">
        <f t="shared" ca="1" si="186"/>
        <v>5.3403600095145748E-10</v>
      </c>
      <c r="E3437" s="375">
        <f t="shared" ca="1" si="187"/>
        <v>4</v>
      </c>
      <c r="H3437" s="6"/>
    </row>
    <row r="3438" spans="1:8">
      <c r="A3438" s="6" t="s">
        <v>108</v>
      </c>
      <c r="B3438">
        <v>541610</v>
      </c>
      <c r="C3438" s="350" t="s">
        <v>577</v>
      </c>
      <c r="D3438" s="351">
        <f t="shared" ca="1" si="186"/>
        <v>2.9473065498574954E-10</v>
      </c>
      <c r="E3438" s="375">
        <f t="shared" ca="1" si="187"/>
        <v>4</v>
      </c>
      <c r="H3438" s="6"/>
    </row>
    <row r="3439" spans="1:8">
      <c r="A3439" s="6" t="s">
        <v>108</v>
      </c>
      <c r="B3439" t="s">
        <v>483</v>
      </c>
      <c r="C3439" s="350" t="s">
        <v>577</v>
      </c>
      <c r="D3439" s="351">
        <f t="shared" ca="1" si="186"/>
        <v>1.6083399274447259E-10</v>
      </c>
      <c r="E3439" s="375">
        <f t="shared" ca="1" si="187"/>
        <v>4</v>
      </c>
      <c r="H3439" s="6"/>
    </row>
    <row r="3440" spans="1:8">
      <c r="A3440" s="6" t="s">
        <v>108</v>
      </c>
      <c r="B3440">
        <v>541700</v>
      </c>
      <c r="C3440" s="350" t="s">
        <v>577</v>
      </c>
      <c r="D3440" s="351">
        <f t="shared" ca="1" si="186"/>
        <v>1.9520280903107947E-10</v>
      </c>
      <c r="E3440" s="375">
        <f t="shared" ca="1" si="187"/>
        <v>4</v>
      </c>
      <c r="H3440" s="6"/>
    </row>
    <row r="3441" spans="1:8">
      <c r="A3441" s="6" t="s">
        <v>108</v>
      </c>
      <c r="B3441">
        <v>541800</v>
      </c>
      <c r="C3441" s="350" t="s">
        <v>577</v>
      </c>
      <c r="D3441" s="351">
        <f t="shared" ca="1" si="186"/>
        <v>4.6067198950737692E-10</v>
      </c>
      <c r="E3441" s="375">
        <f t="shared" ca="1" si="187"/>
        <v>4</v>
      </c>
      <c r="H3441" s="6"/>
    </row>
    <row r="3442" spans="1:8">
      <c r="A3442" s="6" t="s">
        <v>108</v>
      </c>
      <c r="B3442" t="s">
        <v>487</v>
      </c>
      <c r="C3442" s="350" t="s">
        <v>577</v>
      </c>
      <c r="D3442" s="351">
        <f t="shared" ca="1" si="186"/>
        <v>9.7283150767584571E-11</v>
      </c>
      <c r="E3442" s="375">
        <f t="shared" ca="1" si="187"/>
        <v>4</v>
      </c>
      <c r="H3442" s="6"/>
    </row>
    <row r="3443" spans="1:8">
      <c r="A3443" s="6" t="s">
        <v>108</v>
      </c>
      <c r="B3443">
        <v>541920</v>
      </c>
      <c r="C3443" s="350" t="s">
        <v>577</v>
      </c>
      <c r="D3443" s="351">
        <f t="shared" ca="1" si="186"/>
        <v>1.3308196925070302E-10</v>
      </c>
      <c r="E3443" s="375">
        <f t="shared" ca="1" si="187"/>
        <v>4</v>
      </c>
      <c r="H3443" s="6"/>
    </row>
    <row r="3444" spans="1:8">
      <c r="A3444" s="6" t="s">
        <v>108</v>
      </c>
      <c r="B3444">
        <v>541940</v>
      </c>
      <c r="C3444" s="350" t="s">
        <v>577</v>
      </c>
      <c r="D3444" s="351">
        <f t="shared" ca="1" si="186"/>
        <v>3.5419578152977779E-10</v>
      </c>
      <c r="E3444" s="375">
        <f t="shared" ca="1" si="187"/>
        <v>4</v>
      </c>
      <c r="H3444" s="6"/>
    </row>
    <row r="3445" spans="1:8">
      <c r="A3445" s="6" t="s">
        <v>108</v>
      </c>
      <c r="B3445">
        <v>550000</v>
      </c>
      <c r="C3445" s="350" t="s">
        <v>577</v>
      </c>
      <c r="D3445" s="351">
        <f t="shared" ca="1" si="186"/>
        <v>2.9962154340536734E-11</v>
      </c>
      <c r="E3445" s="375">
        <f t="shared" ca="1" si="187"/>
        <v>4</v>
      </c>
      <c r="H3445" s="6"/>
    </row>
    <row r="3446" spans="1:8">
      <c r="A3446" s="6" t="s">
        <v>108</v>
      </c>
      <c r="B3446">
        <v>561100</v>
      </c>
      <c r="C3446" s="350" t="s">
        <v>577</v>
      </c>
      <c r="D3446" s="351">
        <f t="shared" ca="1" si="186"/>
        <v>5.4390332818362218E-11</v>
      </c>
      <c r="E3446" s="375">
        <f t="shared" ca="1" si="187"/>
        <v>4</v>
      </c>
      <c r="H3446" s="6"/>
    </row>
    <row r="3447" spans="1:8">
      <c r="A3447" s="6" t="s">
        <v>108</v>
      </c>
      <c r="B3447">
        <v>561200</v>
      </c>
      <c r="C3447" s="350" t="s">
        <v>577</v>
      </c>
      <c r="D3447" s="351">
        <f t="shared" ca="1" si="186"/>
        <v>1.8169261680447697E-10</v>
      </c>
      <c r="E3447" s="375">
        <f t="shared" ca="1" si="187"/>
        <v>4</v>
      </c>
      <c r="H3447" s="6"/>
    </row>
    <row r="3448" spans="1:8">
      <c r="A3448" s="6" t="s">
        <v>108</v>
      </c>
      <c r="B3448">
        <v>561300</v>
      </c>
      <c r="C3448" s="350" t="s">
        <v>577</v>
      </c>
      <c r="D3448" s="351">
        <f t="shared" ca="1" si="186"/>
        <v>6.2456456036518479E-11</v>
      </c>
      <c r="E3448" s="375">
        <f t="shared" ca="1" si="187"/>
        <v>4</v>
      </c>
      <c r="H3448" s="6"/>
    </row>
    <row r="3449" spans="1:8">
      <c r="A3449" s="6" t="s">
        <v>108</v>
      </c>
      <c r="B3449">
        <v>561400</v>
      </c>
      <c r="C3449" s="350" t="s">
        <v>577</v>
      </c>
      <c r="D3449" s="351">
        <f t="shared" ca="1" si="186"/>
        <v>8.5216641021487603E-11</v>
      </c>
      <c r="E3449" s="375">
        <f t="shared" ca="1" si="187"/>
        <v>4</v>
      </c>
      <c r="H3449" s="6"/>
    </row>
    <row r="3450" spans="1:8">
      <c r="A3450" s="6" t="s">
        <v>108</v>
      </c>
      <c r="B3450">
        <v>561500</v>
      </c>
      <c r="C3450" s="350" t="s">
        <v>577</v>
      </c>
      <c r="D3450" s="351">
        <f t="shared" ca="1" si="186"/>
        <v>1.8618564070855327E-10</v>
      </c>
      <c r="E3450" s="375">
        <f t="shared" ca="1" si="187"/>
        <v>4</v>
      </c>
      <c r="H3450" s="6"/>
    </row>
    <row r="3451" spans="1:8">
      <c r="A3451" s="6" t="s">
        <v>108</v>
      </c>
      <c r="B3451">
        <v>561600</v>
      </c>
      <c r="C3451" s="350" t="s">
        <v>577</v>
      </c>
      <c r="D3451" s="351">
        <f t="shared" ca="1" si="186"/>
        <v>5.5410265390466792E-11</v>
      </c>
      <c r="E3451" s="375">
        <f t="shared" ca="1" si="187"/>
        <v>4</v>
      </c>
      <c r="H3451" s="6"/>
    </row>
    <row r="3452" spans="1:8">
      <c r="A3452" s="6" t="s">
        <v>108</v>
      </c>
      <c r="B3452">
        <v>561700</v>
      </c>
      <c r="C3452" s="350" t="s">
        <v>577</v>
      </c>
      <c r="D3452" s="351">
        <f t="shared" ca="1" si="186"/>
        <v>3.2085775741577781E-9</v>
      </c>
      <c r="E3452" s="375">
        <f t="shared" ca="1" si="187"/>
        <v>4</v>
      </c>
      <c r="H3452" s="6"/>
    </row>
    <row r="3453" spans="1:8">
      <c r="A3453" s="6" t="s">
        <v>108</v>
      </c>
      <c r="B3453">
        <v>561900</v>
      </c>
      <c r="C3453" s="350" t="s">
        <v>577</v>
      </c>
      <c r="D3453" s="351">
        <f t="shared" ca="1" si="186"/>
        <v>1.3782126284530007E-9</v>
      </c>
      <c r="E3453" s="375">
        <f t="shared" ca="1" si="187"/>
        <v>4</v>
      </c>
      <c r="H3453" s="6"/>
    </row>
    <row r="3454" spans="1:8">
      <c r="A3454" s="6" t="s">
        <v>108</v>
      </c>
      <c r="B3454">
        <v>562000</v>
      </c>
      <c r="C3454" s="350" t="s">
        <v>577</v>
      </c>
      <c r="D3454" s="351">
        <f t="shared" ca="1" si="186"/>
        <v>4.8400913610737117E-9</v>
      </c>
      <c r="E3454" s="375">
        <f t="shared" ca="1" si="187"/>
        <v>4</v>
      </c>
      <c r="H3454" s="6"/>
    </row>
    <row r="3455" spans="1:8">
      <c r="A3455" s="6" t="s">
        <v>108</v>
      </c>
      <c r="B3455">
        <v>611100</v>
      </c>
      <c r="C3455" s="350" t="s">
        <v>577</v>
      </c>
      <c r="D3455" s="351">
        <f t="shared" ca="1" si="186"/>
        <v>3.3629837082140642E-10</v>
      </c>
      <c r="E3455" s="375">
        <f t="shared" ca="1" si="187"/>
        <v>4</v>
      </c>
      <c r="H3455" s="6"/>
    </row>
    <row r="3456" spans="1:8">
      <c r="A3456" s="6" t="s">
        <v>108</v>
      </c>
      <c r="B3456" t="s">
        <v>502</v>
      </c>
      <c r="C3456" s="350" t="s">
        <v>577</v>
      </c>
      <c r="D3456" s="351">
        <f t="shared" ca="1" si="186"/>
        <v>3.1699590987289578E-9</v>
      </c>
      <c r="E3456" s="375">
        <f t="shared" ca="1" si="187"/>
        <v>4</v>
      </c>
      <c r="H3456" s="6"/>
    </row>
    <row r="3457" spans="1:8">
      <c r="A3457" s="6" t="s">
        <v>108</v>
      </c>
      <c r="B3457" t="s">
        <v>504</v>
      </c>
      <c r="C3457" s="350" t="s">
        <v>577</v>
      </c>
      <c r="D3457" s="351">
        <f t="shared" ca="1" si="186"/>
        <v>9.0937838691529794E-11</v>
      </c>
      <c r="E3457" s="375">
        <f t="shared" ca="1" si="187"/>
        <v>4</v>
      </c>
      <c r="H3457" s="6"/>
    </row>
    <row r="3458" spans="1:8">
      <c r="A3458" s="6" t="s">
        <v>108</v>
      </c>
      <c r="B3458">
        <v>621100</v>
      </c>
      <c r="C3458" s="350" t="s">
        <v>577</v>
      </c>
      <c r="D3458" s="351">
        <f t="shared" ca="1" si="186"/>
        <v>6.3736955241313183E-10</v>
      </c>
      <c r="E3458" s="375">
        <f t="shared" ca="1" si="187"/>
        <v>4</v>
      </c>
      <c r="H3458" s="6"/>
    </row>
    <row r="3459" spans="1:8">
      <c r="A3459" s="6" t="s">
        <v>108</v>
      </c>
      <c r="B3459">
        <v>621200</v>
      </c>
      <c r="C3459" s="350" t="s">
        <v>577</v>
      </c>
      <c r="D3459" s="351">
        <f t="shared" ref="D3459:D3522" ca="1" si="188">OFFSET(matrix1,MOD(ROW()-ROW($D$3),ROWS(matrix1)),TRUNC((ROW()-ROW($D$3))/ROWS(matrix1)),1,1)</f>
        <v>4.7923817997500958E-10</v>
      </c>
      <c r="E3459" s="375">
        <f t="shared" ref="E3459:E3522" ca="1" si="189">OFFSET(matrix4,MOD(ROW()-ROW($E$3),ROWS(matrix4)),TRUNC((ROW()-ROW($E$3))/ROWS(matrix4)),1,1)</f>
        <v>4</v>
      </c>
      <c r="H3459" s="6"/>
    </row>
    <row r="3460" spans="1:8">
      <c r="A3460" s="6" t="s">
        <v>108</v>
      </c>
      <c r="B3460">
        <v>621300</v>
      </c>
      <c r="C3460" s="350" t="s">
        <v>577</v>
      </c>
      <c r="D3460" s="351">
        <f t="shared" ca="1" si="188"/>
        <v>2.3824066945375524E-10</v>
      </c>
      <c r="E3460" s="375">
        <f t="shared" ca="1" si="189"/>
        <v>4</v>
      </c>
      <c r="H3460" s="6"/>
    </row>
    <row r="3461" spans="1:8">
      <c r="A3461" s="6" t="s">
        <v>108</v>
      </c>
      <c r="B3461">
        <v>621400</v>
      </c>
      <c r="C3461" s="350" t="s">
        <v>577</v>
      </c>
      <c r="D3461" s="351">
        <f t="shared" ca="1" si="188"/>
        <v>6.8466272667508906E-10</v>
      </c>
      <c r="E3461" s="375">
        <f t="shared" ca="1" si="189"/>
        <v>4</v>
      </c>
      <c r="H3461" s="6"/>
    </row>
    <row r="3462" spans="1:8">
      <c r="A3462" s="6" t="s">
        <v>108</v>
      </c>
      <c r="B3462">
        <v>621500</v>
      </c>
      <c r="C3462" s="350" t="s">
        <v>577</v>
      </c>
      <c r="D3462" s="351">
        <f t="shared" ca="1" si="188"/>
        <v>1.5654333596593866E-10</v>
      </c>
      <c r="E3462" s="375">
        <f t="shared" ca="1" si="189"/>
        <v>4</v>
      </c>
      <c r="H3462" s="6"/>
    </row>
    <row r="3463" spans="1:8">
      <c r="A3463" s="6" t="s">
        <v>108</v>
      </c>
      <c r="B3463">
        <v>621600</v>
      </c>
      <c r="C3463" s="350" t="s">
        <v>577</v>
      </c>
      <c r="D3463" s="351">
        <f t="shared" ca="1" si="188"/>
        <v>9.142450235425764E-10</v>
      </c>
      <c r="E3463" s="375">
        <f t="shared" ca="1" si="189"/>
        <v>4</v>
      </c>
      <c r="H3463" s="6"/>
    </row>
    <row r="3464" spans="1:8">
      <c r="A3464" s="6" t="s">
        <v>108</v>
      </c>
      <c r="B3464">
        <v>621900</v>
      </c>
      <c r="C3464" s="350" t="s">
        <v>577</v>
      </c>
      <c r="D3464" s="351">
        <f t="shared" ca="1" si="188"/>
        <v>2.5198040707011866E-9</v>
      </c>
      <c r="E3464" s="375">
        <f t="shared" ca="1" si="189"/>
        <v>4</v>
      </c>
      <c r="H3464" s="6"/>
    </row>
    <row r="3465" spans="1:8">
      <c r="A3465" s="6" t="s">
        <v>108</v>
      </c>
      <c r="B3465">
        <v>622000</v>
      </c>
      <c r="C3465" s="350" t="s">
        <v>577</v>
      </c>
      <c r="D3465" s="351">
        <f t="shared" ca="1" si="188"/>
        <v>4.9422146915218879E-10</v>
      </c>
      <c r="E3465" s="375">
        <f t="shared" ca="1" si="189"/>
        <v>4</v>
      </c>
    </row>
    <row r="3466" spans="1:8">
      <c r="A3466" s="6" t="s">
        <v>108</v>
      </c>
      <c r="B3466" t="s">
        <v>514</v>
      </c>
      <c r="C3466" s="350" t="s">
        <v>577</v>
      </c>
      <c r="D3466" s="351">
        <f t="shared" ca="1" si="188"/>
        <v>9.4990682349692401E-10</v>
      </c>
      <c r="E3466" s="375">
        <f t="shared" ca="1" si="189"/>
        <v>4</v>
      </c>
    </row>
    <row r="3467" spans="1:8">
      <c r="A3467" s="6" t="s">
        <v>108</v>
      </c>
      <c r="B3467" t="s">
        <v>516</v>
      </c>
      <c r="C3467" s="350" t="s">
        <v>577</v>
      </c>
      <c r="D3467" s="351">
        <f t="shared" ca="1" si="188"/>
        <v>1.3495557928322374E-9</v>
      </c>
      <c r="E3467" s="375">
        <f t="shared" ca="1" si="189"/>
        <v>4</v>
      </c>
    </row>
    <row r="3468" spans="1:8">
      <c r="A3468" s="6" t="s">
        <v>108</v>
      </c>
      <c r="B3468">
        <v>624100</v>
      </c>
      <c r="C3468" s="350" t="s">
        <v>577</v>
      </c>
      <c r="D3468" s="351">
        <f t="shared" ca="1" si="188"/>
        <v>2.8522041931874437E-10</v>
      </c>
      <c r="E3468" s="375">
        <f t="shared" ca="1" si="189"/>
        <v>4</v>
      </c>
    </row>
    <row r="3469" spans="1:8">
      <c r="A3469" s="6" t="s">
        <v>108</v>
      </c>
      <c r="B3469" t="s">
        <v>519</v>
      </c>
      <c r="C3469" s="350" t="s">
        <v>577</v>
      </c>
      <c r="D3469" s="351">
        <f t="shared" ca="1" si="188"/>
        <v>9.5405524149587777E-10</v>
      </c>
      <c r="E3469" s="375">
        <f t="shared" ca="1" si="189"/>
        <v>4</v>
      </c>
    </row>
    <row r="3470" spans="1:8">
      <c r="A3470" s="6" t="s">
        <v>108</v>
      </c>
      <c r="B3470">
        <v>624400</v>
      </c>
      <c r="C3470" s="350" t="s">
        <v>577</v>
      </c>
      <c r="D3470" s="351">
        <f t="shared" ca="1" si="188"/>
        <v>5.9990342458220681E-10</v>
      </c>
      <c r="E3470" s="375">
        <f t="shared" ca="1" si="189"/>
        <v>4</v>
      </c>
    </row>
    <row r="3471" spans="1:8">
      <c r="A3471" s="6" t="s">
        <v>108</v>
      </c>
      <c r="B3471">
        <v>711100</v>
      </c>
      <c r="C3471" s="350" t="s">
        <v>577</v>
      </c>
      <c r="D3471" s="351">
        <f t="shared" ca="1" si="188"/>
        <v>1.3123190288039699E-10</v>
      </c>
      <c r="E3471" s="375">
        <f t="shared" ca="1" si="189"/>
        <v>4</v>
      </c>
    </row>
    <row r="3472" spans="1:8">
      <c r="A3472" s="6" t="s">
        <v>108</v>
      </c>
      <c r="B3472">
        <v>711200</v>
      </c>
      <c r="C3472" s="350" t="s">
        <v>577</v>
      </c>
      <c r="D3472" s="351">
        <f t="shared" ca="1" si="188"/>
        <v>8.921276030484613E-11</v>
      </c>
      <c r="E3472" s="375">
        <f t="shared" ca="1" si="189"/>
        <v>4</v>
      </c>
    </row>
    <row r="3473" spans="1:5">
      <c r="A3473" s="6" t="s">
        <v>108</v>
      </c>
      <c r="B3473" t="s">
        <v>524</v>
      </c>
      <c r="C3473" s="350" t="s">
        <v>577</v>
      </c>
      <c r="D3473" s="351">
        <f t="shared" ca="1" si="188"/>
        <v>5.374577434921299E-11</v>
      </c>
      <c r="E3473" s="375">
        <f t="shared" ca="1" si="189"/>
        <v>4</v>
      </c>
    </row>
    <row r="3474" spans="1:5">
      <c r="A3474" s="6" t="s">
        <v>108</v>
      </c>
      <c r="B3474">
        <v>711500</v>
      </c>
      <c r="C3474" s="350" t="s">
        <v>577</v>
      </c>
      <c r="D3474" s="351">
        <f t="shared" ca="1" si="188"/>
        <v>5.9622887660360658E-11</v>
      </c>
      <c r="E3474" s="375">
        <f t="shared" ca="1" si="189"/>
        <v>4</v>
      </c>
    </row>
    <row r="3475" spans="1:5">
      <c r="A3475" s="6" t="s">
        <v>108</v>
      </c>
      <c r="B3475">
        <v>712000</v>
      </c>
      <c r="C3475" s="350" t="s">
        <v>577</v>
      </c>
      <c r="D3475" s="351">
        <f t="shared" ca="1" si="188"/>
        <v>2.3857017426704517E-10</v>
      </c>
      <c r="E3475" s="375">
        <f t="shared" ca="1" si="189"/>
        <v>4</v>
      </c>
    </row>
    <row r="3476" spans="1:5">
      <c r="A3476" s="6" t="s">
        <v>108</v>
      </c>
      <c r="B3476">
        <v>713100</v>
      </c>
      <c r="C3476" s="350" t="s">
        <v>577</v>
      </c>
      <c r="D3476" s="351">
        <f t="shared" ca="1" si="188"/>
        <v>3.6200246883756322E-10</v>
      </c>
      <c r="E3476" s="375">
        <f t="shared" ca="1" si="189"/>
        <v>4</v>
      </c>
    </row>
    <row r="3477" spans="1:5">
      <c r="A3477" s="6" t="s">
        <v>108</v>
      </c>
      <c r="B3477">
        <v>713200</v>
      </c>
      <c r="C3477" s="350" t="s">
        <v>577</v>
      </c>
      <c r="D3477" s="351">
        <f t="shared" ca="1" si="188"/>
        <v>8.7052242682357659E-10</v>
      </c>
      <c r="E3477" s="375">
        <f t="shared" ca="1" si="189"/>
        <v>4</v>
      </c>
    </row>
    <row r="3478" spans="1:5">
      <c r="A3478" s="6" t="s">
        <v>108</v>
      </c>
      <c r="B3478">
        <v>713900</v>
      </c>
      <c r="C3478" s="350" t="s">
        <v>577</v>
      </c>
      <c r="D3478" s="351">
        <f t="shared" ca="1" si="188"/>
        <v>8.1981696345782731E-10</v>
      </c>
      <c r="E3478" s="375">
        <f t="shared" ca="1" si="189"/>
        <v>4</v>
      </c>
    </row>
    <row r="3479" spans="1:5">
      <c r="A3479" s="6" t="s">
        <v>108</v>
      </c>
      <c r="B3479">
        <v>721000</v>
      </c>
      <c r="C3479" s="350" t="s">
        <v>577</v>
      </c>
      <c r="D3479" s="351">
        <f t="shared" ca="1" si="188"/>
        <v>5.4212296686151823E-10</v>
      </c>
      <c r="E3479" s="375">
        <f t="shared" ca="1" si="189"/>
        <v>4</v>
      </c>
    </row>
    <row r="3480" spans="1:5">
      <c r="A3480" s="6" t="s">
        <v>108</v>
      </c>
      <c r="B3480">
        <v>722110</v>
      </c>
      <c r="C3480" s="350" t="s">
        <v>577</v>
      </c>
      <c r="D3480" s="351">
        <f t="shared" ca="1" si="188"/>
        <v>2.0883974547263764E-9</v>
      </c>
      <c r="E3480" s="375">
        <f t="shared" ca="1" si="189"/>
        <v>4</v>
      </c>
    </row>
    <row r="3481" spans="1:5">
      <c r="A3481" s="6" t="s">
        <v>108</v>
      </c>
      <c r="B3481">
        <v>722211</v>
      </c>
      <c r="C3481" s="350" t="s">
        <v>577</v>
      </c>
      <c r="D3481" s="351">
        <f t="shared" ca="1" si="188"/>
        <v>2.3996663140568578E-9</v>
      </c>
      <c r="E3481" s="375">
        <f t="shared" ca="1" si="189"/>
        <v>4</v>
      </c>
    </row>
    <row r="3482" spans="1:5">
      <c r="A3482" s="6" t="s">
        <v>108</v>
      </c>
      <c r="B3482" t="s">
        <v>534</v>
      </c>
      <c r="C3482" s="350" t="s">
        <v>577</v>
      </c>
      <c r="D3482" s="351">
        <f t="shared" ca="1" si="188"/>
        <v>6.0727088650095031E-9</v>
      </c>
      <c r="E3482" s="375">
        <f t="shared" ca="1" si="189"/>
        <v>4</v>
      </c>
    </row>
    <row r="3483" spans="1:5">
      <c r="A3483" s="6" t="s">
        <v>108</v>
      </c>
      <c r="B3483">
        <v>811100</v>
      </c>
      <c r="C3483" s="350" t="s">
        <v>577</v>
      </c>
      <c r="D3483" s="351">
        <f t="shared" ca="1" si="188"/>
        <v>2.3786896345560067E-10</v>
      </c>
      <c r="E3483" s="375">
        <f t="shared" ca="1" si="189"/>
        <v>4</v>
      </c>
    </row>
    <row r="3484" spans="1:5">
      <c r="A3484" s="6" t="s">
        <v>108</v>
      </c>
      <c r="B3484">
        <v>811200</v>
      </c>
      <c r="C3484" s="350" t="s">
        <v>577</v>
      </c>
      <c r="D3484" s="351">
        <f t="shared" ca="1" si="188"/>
        <v>2.1172081691592903E-10</v>
      </c>
      <c r="E3484" s="375">
        <f t="shared" ca="1" si="189"/>
        <v>4</v>
      </c>
    </row>
    <row r="3485" spans="1:5">
      <c r="A3485" s="6" t="s">
        <v>108</v>
      </c>
      <c r="B3485">
        <v>811300</v>
      </c>
      <c r="C3485" s="350" t="s">
        <v>577</v>
      </c>
      <c r="D3485" s="351">
        <f t="shared" ca="1" si="188"/>
        <v>7.9774532079488961E-9</v>
      </c>
      <c r="E3485" s="375">
        <f t="shared" ca="1" si="189"/>
        <v>4</v>
      </c>
    </row>
    <row r="3486" spans="1:5">
      <c r="A3486" s="6" t="s">
        <v>108</v>
      </c>
      <c r="B3486">
        <v>811400</v>
      </c>
      <c r="C3486" s="350" t="s">
        <v>577</v>
      </c>
      <c r="D3486" s="351">
        <f t="shared" ca="1" si="188"/>
        <v>1.0071323220077605E-9</v>
      </c>
      <c r="E3486" s="375">
        <f t="shared" ca="1" si="189"/>
        <v>4</v>
      </c>
    </row>
    <row r="3487" spans="1:5">
      <c r="A3487" s="6" t="s">
        <v>108</v>
      </c>
      <c r="B3487">
        <v>812100</v>
      </c>
      <c r="C3487" s="350" t="s">
        <v>577</v>
      </c>
      <c r="D3487" s="351">
        <f t="shared" ca="1" si="188"/>
        <v>1.6794984791586393E-10</v>
      </c>
      <c r="E3487" s="375">
        <f t="shared" ca="1" si="189"/>
        <v>4</v>
      </c>
    </row>
    <row r="3488" spans="1:5">
      <c r="A3488" s="6" t="s">
        <v>108</v>
      </c>
      <c r="B3488">
        <v>812200</v>
      </c>
      <c r="C3488" s="350" t="s">
        <v>577</v>
      </c>
      <c r="D3488" s="351">
        <f t="shared" ca="1" si="188"/>
        <v>7.7836687688245711E-10</v>
      </c>
      <c r="E3488" s="375">
        <f t="shared" ca="1" si="189"/>
        <v>4</v>
      </c>
    </row>
    <row r="3489" spans="1:5">
      <c r="A3489" s="6" t="s">
        <v>108</v>
      </c>
      <c r="B3489">
        <v>812300</v>
      </c>
      <c r="C3489" s="350" t="s">
        <v>577</v>
      </c>
      <c r="D3489" s="351">
        <f t="shared" ca="1" si="188"/>
        <v>2.508950048203186E-10</v>
      </c>
      <c r="E3489" s="375">
        <f t="shared" ca="1" si="189"/>
        <v>4</v>
      </c>
    </row>
    <row r="3490" spans="1:5">
      <c r="A3490" s="6" t="s">
        <v>108</v>
      </c>
      <c r="B3490">
        <v>812900</v>
      </c>
      <c r="C3490" s="350" t="s">
        <v>577</v>
      </c>
      <c r="D3490" s="351">
        <f t="shared" ca="1" si="188"/>
        <v>1.1411321548295179E-10</v>
      </c>
      <c r="E3490" s="375">
        <f t="shared" ca="1" si="189"/>
        <v>4</v>
      </c>
    </row>
    <row r="3491" spans="1:5">
      <c r="A3491" s="6" t="s">
        <v>108</v>
      </c>
      <c r="B3491">
        <v>813100</v>
      </c>
      <c r="C3491" s="350" t="s">
        <v>577</v>
      </c>
      <c r="D3491" s="351">
        <f t="shared" ca="1" si="188"/>
        <v>4.7909027540423609E-11</v>
      </c>
      <c r="E3491" s="375">
        <f t="shared" ca="1" si="189"/>
        <v>4</v>
      </c>
    </row>
    <row r="3492" spans="1:5">
      <c r="A3492" s="6" t="s">
        <v>108</v>
      </c>
      <c r="B3492" t="s">
        <v>545</v>
      </c>
      <c r="C3492" s="350" t="s">
        <v>577</v>
      </c>
      <c r="D3492" s="351">
        <f t="shared" ca="1" si="188"/>
        <v>3.0696300249393518E-11</v>
      </c>
      <c r="E3492" s="375">
        <f t="shared" ca="1" si="189"/>
        <v>4</v>
      </c>
    </row>
    <row r="3493" spans="1:5">
      <c r="A3493" s="6" t="s">
        <v>108</v>
      </c>
      <c r="B3493" t="s">
        <v>547</v>
      </c>
      <c r="C3493" s="350" t="s">
        <v>577</v>
      </c>
      <c r="D3493" s="351">
        <f t="shared" ca="1" si="188"/>
        <v>1.8942674974774911E-10</v>
      </c>
      <c r="E3493" s="375">
        <f t="shared" ca="1" si="189"/>
        <v>4</v>
      </c>
    </row>
    <row r="3494" spans="1:5">
      <c r="A3494" s="6" t="s">
        <v>108</v>
      </c>
      <c r="B3494">
        <v>814000</v>
      </c>
      <c r="C3494" s="350" t="s">
        <v>577</v>
      </c>
      <c r="D3494" s="351">
        <f t="shared" ca="1" si="188"/>
        <v>0</v>
      </c>
      <c r="E3494" s="375" t="str">
        <f t="shared" ca="1" si="189"/>
        <v/>
      </c>
    </row>
    <row r="3495" spans="1:5">
      <c r="A3495" s="6" t="s">
        <v>108</v>
      </c>
      <c r="B3495" t="s">
        <v>550</v>
      </c>
      <c r="C3495" s="350" t="s">
        <v>577</v>
      </c>
      <c r="D3495" s="351">
        <f t="shared" ca="1" si="188"/>
        <v>6.5677996352824927E-11</v>
      </c>
      <c r="E3495" s="375">
        <f t="shared" ca="1" si="189"/>
        <v>4</v>
      </c>
    </row>
    <row r="3496" spans="1:5">
      <c r="A3496" s="6" t="s">
        <v>108</v>
      </c>
      <c r="B3496" t="s">
        <v>552</v>
      </c>
      <c r="C3496" s="350" t="s">
        <v>577</v>
      </c>
      <c r="D3496" s="351">
        <f t="shared" ca="1" si="188"/>
        <v>1.5555461440373756E-10</v>
      </c>
      <c r="E3496" s="375">
        <f t="shared" ca="1" si="189"/>
        <v>4</v>
      </c>
    </row>
    <row r="3497" spans="1:5">
      <c r="A3497" s="6" t="s">
        <v>108</v>
      </c>
      <c r="B3497">
        <v>491000</v>
      </c>
      <c r="C3497" s="350" t="s">
        <v>577</v>
      </c>
      <c r="D3497" s="351">
        <f t="shared" ca="1" si="188"/>
        <v>0</v>
      </c>
      <c r="E3497" s="375" t="str">
        <f t="shared" ca="1" si="189"/>
        <v/>
      </c>
    </row>
    <row r="3498" spans="1:5">
      <c r="A3498" s="6" t="s">
        <v>108</v>
      </c>
      <c r="B3498" t="s">
        <v>555</v>
      </c>
      <c r="C3498" s="350" t="s">
        <v>577</v>
      </c>
      <c r="D3498" s="351">
        <f t="shared" ca="1" si="188"/>
        <v>0</v>
      </c>
      <c r="E3498" s="375" t="str">
        <f t="shared" ca="1" si="189"/>
        <v/>
      </c>
    </row>
    <row r="3499" spans="1:5">
      <c r="A3499" s="6" t="s">
        <v>108</v>
      </c>
      <c r="B3499" t="s">
        <v>557</v>
      </c>
      <c r="C3499" s="350" t="s">
        <v>577</v>
      </c>
      <c r="D3499" s="351">
        <f t="shared" ca="1" si="188"/>
        <v>0</v>
      </c>
      <c r="E3499" s="375" t="str">
        <f t="shared" ca="1" si="189"/>
        <v/>
      </c>
    </row>
    <row r="3500" spans="1:5">
      <c r="A3500" s="6" t="s">
        <v>108</v>
      </c>
      <c r="B3500" t="s">
        <v>559</v>
      </c>
      <c r="C3500" s="350" t="s">
        <v>577</v>
      </c>
      <c r="D3500" s="351">
        <f t="shared" ca="1" si="188"/>
        <v>7.256016150640148E-10</v>
      </c>
      <c r="E3500" s="375">
        <f t="shared" ca="1" si="189"/>
        <v>4</v>
      </c>
    </row>
    <row r="3501" spans="1:5">
      <c r="A3501" s="6" t="s">
        <v>108</v>
      </c>
      <c r="B3501" t="s">
        <v>561</v>
      </c>
      <c r="C3501" s="350" t="s">
        <v>577</v>
      </c>
      <c r="D3501" s="351">
        <f t="shared" ca="1" si="188"/>
        <v>5.161272881694375E-10</v>
      </c>
      <c r="E3501" s="375">
        <f t="shared" ca="1" si="189"/>
        <v>4</v>
      </c>
    </row>
    <row r="3502" spans="1:5">
      <c r="A3502" s="6" t="s">
        <v>108</v>
      </c>
      <c r="B3502" t="s">
        <v>563</v>
      </c>
      <c r="C3502" s="350" t="s">
        <v>577</v>
      </c>
      <c r="D3502" s="351">
        <f t="shared" ca="1" si="188"/>
        <v>0</v>
      </c>
      <c r="E3502" s="375" t="str">
        <f t="shared" ca="1" si="189"/>
        <v/>
      </c>
    </row>
    <row r="3503" spans="1:5">
      <c r="A3503" s="6" t="s">
        <v>108</v>
      </c>
      <c r="B3503" t="s">
        <v>565</v>
      </c>
      <c r="C3503" s="350" t="s">
        <v>577</v>
      </c>
      <c r="D3503" s="351">
        <f t="shared" ca="1" si="188"/>
        <v>2.4493241087835433E-10</v>
      </c>
      <c r="E3503" s="375">
        <f t="shared" ca="1" si="189"/>
        <v>4</v>
      </c>
    </row>
    <row r="3504" spans="1:5">
      <c r="A3504" s="6" t="s">
        <v>108</v>
      </c>
      <c r="B3504" t="s">
        <v>107</v>
      </c>
      <c r="C3504" s="350" t="s">
        <v>578</v>
      </c>
      <c r="D3504" s="351">
        <f t="shared" ca="1" si="188"/>
        <v>0</v>
      </c>
      <c r="E3504" s="375" t="str">
        <f t="shared" ca="1" si="189"/>
        <v/>
      </c>
    </row>
    <row r="3505" spans="1:5">
      <c r="A3505" s="6" t="s">
        <v>108</v>
      </c>
      <c r="B3505" t="s">
        <v>110</v>
      </c>
      <c r="C3505" s="350" t="s">
        <v>578</v>
      </c>
      <c r="D3505" s="351">
        <f t="shared" ca="1" si="188"/>
        <v>0</v>
      </c>
      <c r="E3505" s="375" t="str">
        <f t="shared" ca="1" si="189"/>
        <v/>
      </c>
    </row>
    <row r="3506" spans="1:5">
      <c r="A3506" s="6" t="s">
        <v>108</v>
      </c>
      <c r="B3506">
        <v>111200</v>
      </c>
      <c r="C3506" s="350" t="s">
        <v>578</v>
      </c>
      <c r="D3506" s="351">
        <f t="shared" ca="1" si="188"/>
        <v>0</v>
      </c>
      <c r="E3506" s="375" t="str">
        <f t="shared" ca="1" si="189"/>
        <v/>
      </c>
    </row>
    <row r="3507" spans="1:5">
      <c r="A3507" s="6" t="s">
        <v>108</v>
      </c>
      <c r="B3507">
        <v>111300</v>
      </c>
      <c r="C3507" s="350" t="s">
        <v>578</v>
      </c>
      <c r="D3507" s="351">
        <f t="shared" ca="1" si="188"/>
        <v>0</v>
      </c>
      <c r="E3507" s="375" t="str">
        <f t="shared" ca="1" si="189"/>
        <v/>
      </c>
    </row>
    <row r="3508" spans="1:5">
      <c r="A3508" s="6" t="s">
        <v>108</v>
      </c>
      <c r="B3508">
        <v>111400</v>
      </c>
      <c r="C3508" s="350" t="s">
        <v>578</v>
      </c>
      <c r="D3508" s="351">
        <f t="shared" ca="1" si="188"/>
        <v>0</v>
      </c>
      <c r="E3508" s="375" t="str">
        <f t="shared" ca="1" si="189"/>
        <v/>
      </c>
    </row>
    <row r="3509" spans="1:5">
      <c r="A3509" s="6" t="s">
        <v>108</v>
      </c>
      <c r="B3509">
        <v>111900</v>
      </c>
      <c r="C3509" s="350" t="s">
        <v>578</v>
      </c>
      <c r="D3509" s="351">
        <f t="shared" ca="1" si="188"/>
        <v>0</v>
      </c>
      <c r="E3509" s="375" t="str">
        <f t="shared" ca="1" si="189"/>
        <v/>
      </c>
    </row>
    <row r="3510" spans="1:5">
      <c r="A3510" s="6" t="s">
        <v>108</v>
      </c>
      <c r="B3510" t="s">
        <v>116</v>
      </c>
      <c r="C3510" s="350" t="s">
        <v>578</v>
      </c>
      <c r="D3510" s="351">
        <f t="shared" ca="1" si="188"/>
        <v>0</v>
      </c>
      <c r="E3510" s="375" t="str">
        <f t="shared" ca="1" si="189"/>
        <v/>
      </c>
    </row>
    <row r="3511" spans="1:5">
      <c r="A3511" s="6" t="s">
        <v>108</v>
      </c>
      <c r="B3511">
        <v>112120</v>
      </c>
      <c r="C3511" s="350" t="s">
        <v>578</v>
      </c>
      <c r="D3511" s="351">
        <f t="shared" ca="1" si="188"/>
        <v>0</v>
      </c>
      <c r="E3511" s="375" t="str">
        <f t="shared" ca="1" si="189"/>
        <v/>
      </c>
    </row>
    <row r="3512" spans="1:5">
      <c r="A3512" s="6" t="s">
        <v>108</v>
      </c>
      <c r="B3512" t="s">
        <v>119</v>
      </c>
      <c r="C3512" s="350" t="s">
        <v>578</v>
      </c>
      <c r="D3512" s="351">
        <f t="shared" ca="1" si="188"/>
        <v>0</v>
      </c>
      <c r="E3512" s="375" t="str">
        <f t="shared" ca="1" si="189"/>
        <v/>
      </c>
    </row>
    <row r="3513" spans="1:5">
      <c r="A3513" s="6" t="s">
        <v>108</v>
      </c>
      <c r="B3513">
        <v>112300</v>
      </c>
      <c r="C3513" s="350" t="s">
        <v>578</v>
      </c>
      <c r="D3513" s="351">
        <f t="shared" ca="1" si="188"/>
        <v>0</v>
      </c>
      <c r="E3513" s="375" t="str">
        <f t="shared" ca="1" si="189"/>
        <v/>
      </c>
    </row>
    <row r="3514" spans="1:5">
      <c r="A3514" s="6" t="s">
        <v>108</v>
      </c>
      <c r="B3514">
        <v>113000</v>
      </c>
      <c r="C3514" s="350" t="s">
        <v>578</v>
      </c>
      <c r="D3514" s="351">
        <f t="shared" ca="1" si="188"/>
        <v>0</v>
      </c>
      <c r="E3514" s="375" t="str">
        <f t="shared" ca="1" si="189"/>
        <v/>
      </c>
    </row>
    <row r="3515" spans="1:5">
      <c r="A3515" s="6" t="s">
        <v>108</v>
      </c>
      <c r="B3515">
        <v>114000</v>
      </c>
      <c r="C3515" s="350" t="s">
        <v>578</v>
      </c>
      <c r="D3515" s="351">
        <f t="shared" ca="1" si="188"/>
        <v>0</v>
      </c>
      <c r="E3515" s="375" t="str">
        <f t="shared" ca="1" si="189"/>
        <v/>
      </c>
    </row>
    <row r="3516" spans="1:5">
      <c r="A3516" s="6" t="s">
        <v>108</v>
      </c>
      <c r="B3516">
        <v>115000</v>
      </c>
      <c r="C3516" s="350" t="s">
        <v>578</v>
      </c>
      <c r="D3516" s="351">
        <f t="shared" ca="1" si="188"/>
        <v>0</v>
      </c>
      <c r="E3516" s="375" t="str">
        <f t="shared" ca="1" si="189"/>
        <v/>
      </c>
    </row>
    <row r="3517" spans="1:5">
      <c r="A3517" s="6" t="s">
        <v>108</v>
      </c>
      <c r="B3517">
        <v>211000</v>
      </c>
      <c r="C3517" s="350" t="s">
        <v>578</v>
      </c>
      <c r="D3517" s="351">
        <f t="shared" ca="1" si="188"/>
        <v>0</v>
      </c>
      <c r="E3517" s="375" t="str">
        <f t="shared" ca="1" si="189"/>
        <v/>
      </c>
    </row>
    <row r="3518" spans="1:5">
      <c r="A3518" s="6" t="s">
        <v>108</v>
      </c>
      <c r="B3518">
        <v>212100</v>
      </c>
      <c r="C3518" s="350" t="s">
        <v>578</v>
      </c>
      <c r="D3518" s="351">
        <f t="shared" ca="1" si="188"/>
        <v>0</v>
      </c>
      <c r="E3518" s="375" t="str">
        <f t="shared" ca="1" si="189"/>
        <v/>
      </c>
    </row>
    <row r="3519" spans="1:5">
      <c r="A3519" s="6" t="s">
        <v>108</v>
      </c>
      <c r="B3519" t="s">
        <v>127</v>
      </c>
      <c r="C3519" s="350" t="s">
        <v>578</v>
      </c>
      <c r="D3519" s="351">
        <f t="shared" ca="1" si="188"/>
        <v>0</v>
      </c>
      <c r="E3519" s="375" t="str">
        <f t="shared" ca="1" si="189"/>
        <v/>
      </c>
    </row>
    <row r="3520" spans="1:5">
      <c r="A3520" s="6" t="s">
        <v>108</v>
      </c>
      <c r="B3520">
        <v>212230</v>
      </c>
      <c r="C3520" s="350" t="s">
        <v>578</v>
      </c>
      <c r="D3520" s="351">
        <f t="shared" ca="1" si="188"/>
        <v>0</v>
      </c>
      <c r="E3520" s="375" t="str">
        <f t="shared" ca="1" si="189"/>
        <v/>
      </c>
    </row>
    <row r="3521" spans="1:5">
      <c r="A3521" s="6" t="s">
        <v>108</v>
      </c>
      <c r="B3521">
        <v>212310</v>
      </c>
      <c r="C3521" s="350" t="s">
        <v>578</v>
      </c>
      <c r="D3521" s="351">
        <f t="shared" ca="1" si="188"/>
        <v>0</v>
      </c>
      <c r="E3521" s="375" t="str">
        <f t="shared" ca="1" si="189"/>
        <v/>
      </c>
    </row>
    <row r="3522" spans="1:5">
      <c r="A3522" s="6" t="s">
        <v>108</v>
      </c>
      <c r="B3522" t="s">
        <v>131</v>
      </c>
      <c r="C3522" s="350" t="s">
        <v>578</v>
      </c>
      <c r="D3522" s="351">
        <f t="shared" ca="1" si="188"/>
        <v>0</v>
      </c>
      <c r="E3522" s="375" t="str">
        <f t="shared" ca="1" si="189"/>
        <v/>
      </c>
    </row>
    <row r="3523" spans="1:5">
      <c r="A3523" s="6" t="s">
        <v>108</v>
      </c>
      <c r="B3523">
        <v>213111</v>
      </c>
      <c r="C3523" s="350" t="s">
        <v>578</v>
      </c>
      <c r="D3523" s="351">
        <f t="shared" ref="D3523:D3586" ca="1" si="190">OFFSET(matrix1,MOD(ROW()-ROW($D$3),ROWS(matrix1)),TRUNC((ROW()-ROW($D$3))/ROWS(matrix1)),1,1)</f>
        <v>0</v>
      </c>
      <c r="E3523" s="375" t="str">
        <f t="shared" ref="E3523:E3586" ca="1" si="191">OFFSET(matrix4,MOD(ROW()-ROW($E$3),ROWS(matrix4)),TRUNC((ROW()-ROW($E$3))/ROWS(matrix4)),1,1)</f>
        <v/>
      </c>
    </row>
    <row r="3524" spans="1:5">
      <c r="A3524" s="6" t="s">
        <v>108</v>
      </c>
      <c r="B3524" t="s">
        <v>134</v>
      </c>
      <c r="C3524" s="350" t="s">
        <v>578</v>
      </c>
      <c r="D3524" s="351">
        <f t="shared" ca="1" si="190"/>
        <v>0</v>
      </c>
      <c r="E3524" s="375" t="str">
        <f t="shared" ca="1" si="191"/>
        <v/>
      </c>
    </row>
    <row r="3525" spans="1:5">
      <c r="A3525" s="6" t="s">
        <v>108</v>
      </c>
      <c r="B3525">
        <v>221100</v>
      </c>
      <c r="C3525" s="350" t="s">
        <v>578</v>
      </c>
      <c r="D3525" s="351">
        <f t="shared" ca="1" si="190"/>
        <v>0</v>
      </c>
      <c r="E3525" s="375" t="str">
        <f t="shared" ca="1" si="191"/>
        <v/>
      </c>
    </row>
    <row r="3526" spans="1:5">
      <c r="A3526" s="6" t="s">
        <v>108</v>
      </c>
      <c r="B3526">
        <v>221200</v>
      </c>
      <c r="C3526" s="350" t="s">
        <v>578</v>
      </c>
      <c r="D3526" s="351">
        <f t="shared" ca="1" si="190"/>
        <v>0</v>
      </c>
      <c r="E3526" s="375" t="str">
        <f t="shared" ca="1" si="191"/>
        <v/>
      </c>
    </row>
    <row r="3527" spans="1:5">
      <c r="A3527" s="6" t="s">
        <v>108</v>
      </c>
      <c r="B3527">
        <v>221300</v>
      </c>
      <c r="C3527" s="350" t="s">
        <v>578</v>
      </c>
      <c r="D3527" s="351">
        <f t="shared" ca="1" si="190"/>
        <v>0</v>
      </c>
      <c r="E3527" s="375" t="str">
        <f t="shared" ca="1" si="191"/>
        <v/>
      </c>
    </row>
    <row r="3528" spans="1:5">
      <c r="A3528" s="6" t="s">
        <v>108</v>
      </c>
      <c r="B3528">
        <v>230301</v>
      </c>
      <c r="C3528" s="350" t="s">
        <v>578</v>
      </c>
      <c r="D3528" s="351">
        <f t="shared" ca="1" si="190"/>
        <v>0</v>
      </c>
      <c r="E3528" s="375" t="str">
        <f t="shared" ca="1" si="191"/>
        <v/>
      </c>
    </row>
    <row r="3529" spans="1:5">
      <c r="A3529" s="6" t="s">
        <v>108</v>
      </c>
      <c r="B3529">
        <v>230302</v>
      </c>
      <c r="C3529" s="350" t="s">
        <v>578</v>
      </c>
      <c r="D3529" s="351">
        <f t="shared" ca="1" si="190"/>
        <v>0</v>
      </c>
      <c r="E3529" s="375" t="str">
        <f t="shared" ca="1" si="191"/>
        <v/>
      </c>
    </row>
    <row r="3530" spans="1:5">
      <c r="A3530" s="6" t="s">
        <v>108</v>
      </c>
      <c r="B3530">
        <v>233210</v>
      </c>
      <c r="C3530" s="350" t="s">
        <v>578</v>
      </c>
      <c r="D3530" s="351">
        <f t="shared" ca="1" si="190"/>
        <v>0</v>
      </c>
      <c r="E3530" s="375" t="str">
        <f t="shared" ca="1" si="191"/>
        <v/>
      </c>
    </row>
    <row r="3531" spans="1:5">
      <c r="A3531" s="6" t="s">
        <v>108</v>
      </c>
      <c r="B3531">
        <v>233230</v>
      </c>
      <c r="C3531" s="350" t="s">
        <v>578</v>
      </c>
      <c r="D3531" s="351">
        <f t="shared" ca="1" si="190"/>
        <v>0</v>
      </c>
      <c r="E3531" s="375" t="str">
        <f t="shared" ca="1" si="191"/>
        <v/>
      </c>
    </row>
    <row r="3532" spans="1:5">
      <c r="A3532" s="6" t="s">
        <v>108</v>
      </c>
      <c r="B3532">
        <v>233240</v>
      </c>
      <c r="C3532" s="350" t="s">
        <v>578</v>
      </c>
      <c r="D3532" s="351">
        <f t="shared" ca="1" si="190"/>
        <v>0</v>
      </c>
      <c r="E3532" s="375" t="str">
        <f t="shared" ca="1" si="191"/>
        <v/>
      </c>
    </row>
    <row r="3533" spans="1:5">
      <c r="A3533" s="6" t="s">
        <v>108</v>
      </c>
      <c r="B3533">
        <v>233262</v>
      </c>
      <c r="C3533" s="350" t="s">
        <v>578</v>
      </c>
      <c r="D3533" s="351">
        <f t="shared" ca="1" si="190"/>
        <v>0</v>
      </c>
      <c r="E3533" s="375" t="str">
        <f t="shared" ca="1" si="191"/>
        <v/>
      </c>
    </row>
    <row r="3534" spans="1:5">
      <c r="A3534" s="6" t="s">
        <v>108</v>
      </c>
      <c r="B3534">
        <v>233293</v>
      </c>
      <c r="C3534" s="350" t="s">
        <v>578</v>
      </c>
      <c r="D3534" s="351">
        <f t="shared" ca="1" si="190"/>
        <v>0</v>
      </c>
      <c r="E3534" s="375" t="str">
        <f t="shared" ca="1" si="191"/>
        <v/>
      </c>
    </row>
    <row r="3535" spans="1:5">
      <c r="A3535" s="6" t="s">
        <v>108</v>
      </c>
      <c r="B3535" t="s">
        <v>146</v>
      </c>
      <c r="C3535" s="350" t="s">
        <v>578</v>
      </c>
      <c r="D3535" s="351">
        <f t="shared" ca="1" si="190"/>
        <v>0</v>
      </c>
      <c r="E3535" s="375" t="str">
        <f t="shared" ca="1" si="191"/>
        <v/>
      </c>
    </row>
    <row r="3536" spans="1:5">
      <c r="A3536" s="6" t="s">
        <v>108</v>
      </c>
      <c r="B3536" t="s">
        <v>148</v>
      </c>
      <c r="C3536" s="350" t="s">
        <v>578</v>
      </c>
      <c r="D3536" s="351">
        <f t="shared" ca="1" si="190"/>
        <v>0</v>
      </c>
      <c r="E3536" s="375" t="str">
        <f t="shared" ca="1" si="191"/>
        <v/>
      </c>
    </row>
    <row r="3537" spans="1:5">
      <c r="A3537" s="6" t="s">
        <v>108</v>
      </c>
      <c r="B3537">
        <v>233411</v>
      </c>
      <c r="C3537" s="350" t="s">
        <v>578</v>
      </c>
      <c r="D3537" s="351">
        <f t="shared" ca="1" si="190"/>
        <v>0</v>
      </c>
      <c r="E3537" s="375" t="str">
        <f t="shared" ca="1" si="191"/>
        <v/>
      </c>
    </row>
    <row r="3538" spans="1:5">
      <c r="A3538" s="6" t="s">
        <v>108</v>
      </c>
      <c r="B3538">
        <v>233412</v>
      </c>
      <c r="C3538" s="350" t="s">
        <v>578</v>
      </c>
      <c r="D3538" s="351">
        <f t="shared" ca="1" si="190"/>
        <v>0</v>
      </c>
      <c r="E3538" s="375" t="str">
        <f t="shared" ca="1" si="191"/>
        <v/>
      </c>
    </row>
    <row r="3539" spans="1:5">
      <c r="A3539" s="6" t="s">
        <v>108</v>
      </c>
      <c r="B3539" t="s">
        <v>152</v>
      </c>
      <c r="C3539" s="350" t="s">
        <v>578</v>
      </c>
      <c r="D3539" s="351">
        <f t="shared" ca="1" si="190"/>
        <v>0</v>
      </c>
      <c r="E3539" s="375" t="str">
        <f t="shared" ca="1" si="191"/>
        <v/>
      </c>
    </row>
    <row r="3540" spans="1:5">
      <c r="A3540" s="6" t="s">
        <v>108</v>
      </c>
      <c r="B3540">
        <v>321100</v>
      </c>
      <c r="C3540" s="350" t="s">
        <v>578</v>
      </c>
      <c r="D3540" s="351">
        <f t="shared" ca="1" si="190"/>
        <v>0</v>
      </c>
      <c r="E3540" s="375" t="str">
        <f t="shared" ca="1" si="191"/>
        <v/>
      </c>
    </row>
    <row r="3541" spans="1:5">
      <c r="A3541" s="6" t="s">
        <v>108</v>
      </c>
      <c r="B3541">
        <v>321200</v>
      </c>
      <c r="C3541" s="350" t="s">
        <v>578</v>
      </c>
      <c r="D3541" s="351">
        <f t="shared" ca="1" si="190"/>
        <v>0</v>
      </c>
      <c r="E3541" s="375" t="str">
        <f t="shared" ca="1" si="191"/>
        <v/>
      </c>
    </row>
    <row r="3542" spans="1:5">
      <c r="A3542" s="6" t="s">
        <v>108</v>
      </c>
      <c r="B3542">
        <v>321910</v>
      </c>
      <c r="C3542" s="350" t="s">
        <v>578</v>
      </c>
      <c r="D3542" s="351">
        <f t="shared" ca="1" si="190"/>
        <v>0</v>
      </c>
      <c r="E3542" s="375" t="str">
        <f t="shared" ca="1" si="191"/>
        <v/>
      </c>
    </row>
    <row r="3543" spans="1:5">
      <c r="A3543" s="6" t="s">
        <v>108</v>
      </c>
      <c r="B3543" t="s">
        <v>157</v>
      </c>
      <c r="C3543" s="350" t="s">
        <v>578</v>
      </c>
      <c r="D3543" s="351">
        <f t="shared" ca="1" si="190"/>
        <v>0</v>
      </c>
      <c r="E3543" s="375" t="str">
        <f t="shared" ca="1" si="191"/>
        <v/>
      </c>
    </row>
    <row r="3544" spans="1:5">
      <c r="A3544" s="6" t="s">
        <v>108</v>
      </c>
      <c r="B3544">
        <v>327100</v>
      </c>
      <c r="C3544" s="350" t="s">
        <v>578</v>
      </c>
      <c r="D3544" s="351">
        <f t="shared" ca="1" si="190"/>
        <v>0</v>
      </c>
      <c r="E3544" s="375" t="str">
        <f t="shared" ca="1" si="191"/>
        <v/>
      </c>
    </row>
    <row r="3545" spans="1:5">
      <c r="A3545" s="6" t="s">
        <v>108</v>
      </c>
      <c r="B3545">
        <v>327200</v>
      </c>
      <c r="C3545" s="350" t="s">
        <v>578</v>
      </c>
      <c r="D3545" s="351">
        <f t="shared" ca="1" si="190"/>
        <v>0</v>
      </c>
      <c r="E3545" s="375" t="str">
        <f t="shared" ca="1" si="191"/>
        <v/>
      </c>
    </row>
    <row r="3546" spans="1:5">
      <c r="A3546" s="6" t="s">
        <v>108</v>
      </c>
      <c r="B3546">
        <v>327310</v>
      </c>
      <c r="C3546" s="350" t="s">
        <v>578</v>
      </c>
      <c r="D3546" s="351">
        <f t="shared" ca="1" si="190"/>
        <v>0</v>
      </c>
      <c r="E3546" s="375" t="str">
        <f t="shared" ca="1" si="191"/>
        <v/>
      </c>
    </row>
    <row r="3547" spans="1:5">
      <c r="A3547" s="6" t="s">
        <v>108</v>
      </c>
      <c r="B3547">
        <v>327320</v>
      </c>
      <c r="C3547" s="350" t="s">
        <v>578</v>
      </c>
      <c r="D3547" s="351">
        <f t="shared" ca="1" si="190"/>
        <v>0</v>
      </c>
      <c r="E3547" s="375" t="str">
        <f t="shared" ca="1" si="191"/>
        <v/>
      </c>
    </row>
    <row r="3548" spans="1:5">
      <c r="A3548" s="6" t="s">
        <v>108</v>
      </c>
      <c r="B3548">
        <v>327330</v>
      </c>
      <c r="C3548" s="350" t="s">
        <v>578</v>
      </c>
      <c r="D3548" s="351">
        <f t="shared" ca="1" si="190"/>
        <v>0</v>
      </c>
      <c r="E3548" s="375" t="str">
        <f t="shared" ca="1" si="191"/>
        <v/>
      </c>
    </row>
    <row r="3549" spans="1:5">
      <c r="A3549" s="6" t="s">
        <v>108</v>
      </c>
      <c r="B3549">
        <v>327390</v>
      </c>
      <c r="C3549" s="350" t="s">
        <v>578</v>
      </c>
      <c r="D3549" s="351">
        <f t="shared" ca="1" si="190"/>
        <v>0</v>
      </c>
      <c r="E3549" s="375" t="str">
        <f t="shared" ca="1" si="191"/>
        <v/>
      </c>
    </row>
    <row r="3550" spans="1:5">
      <c r="A3550" s="6" t="s">
        <v>108</v>
      </c>
      <c r="B3550">
        <v>327400</v>
      </c>
      <c r="C3550" s="350" t="s">
        <v>578</v>
      </c>
      <c r="D3550" s="351">
        <f t="shared" ca="1" si="190"/>
        <v>0</v>
      </c>
      <c r="E3550" s="375" t="str">
        <f t="shared" ca="1" si="191"/>
        <v/>
      </c>
    </row>
    <row r="3551" spans="1:5">
      <c r="A3551" s="6" t="s">
        <v>108</v>
      </c>
      <c r="B3551">
        <v>327910</v>
      </c>
      <c r="C3551" s="350" t="s">
        <v>578</v>
      </c>
      <c r="D3551" s="351">
        <f t="shared" ca="1" si="190"/>
        <v>0</v>
      </c>
      <c r="E3551" s="375" t="str">
        <f t="shared" ca="1" si="191"/>
        <v/>
      </c>
    </row>
    <row r="3552" spans="1:5">
      <c r="A3552" s="6" t="s">
        <v>108</v>
      </c>
      <c r="B3552">
        <v>327991</v>
      </c>
      <c r="C3552" s="350" t="s">
        <v>578</v>
      </c>
      <c r="D3552" s="351">
        <f t="shared" ca="1" si="190"/>
        <v>0</v>
      </c>
      <c r="E3552" s="375" t="str">
        <f t="shared" ca="1" si="191"/>
        <v/>
      </c>
    </row>
    <row r="3553" spans="1:5">
      <c r="A3553" s="6" t="s">
        <v>108</v>
      </c>
      <c r="B3553">
        <v>327992</v>
      </c>
      <c r="C3553" s="350" t="s">
        <v>578</v>
      </c>
      <c r="D3553" s="351">
        <f t="shared" ca="1" si="190"/>
        <v>0</v>
      </c>
      <c r="E3553" s="375" t="str">
        <f t="shared" ca="1" si="191"/>
        <v/>
      </c>
    </row>
    <row r="3554" spans="1:5">
      <c r="A3554" s="6" t="s">
        <v>108</v>
      </c>
      <c r="B3554">
        <v>327993</v>
      </c>
      <c r="C3554" s="350" t="s">
        <v>578</v>
      </c>
      <c r="D3554" s="351">
        <f t="shared" ca="1" si="190"/>
        <v>0</v>
      </c>
      <c r="E3554" s="375" t="str">
        <f t="shared" ca="1" si="191"/>
        <v/>
      </c>
    </row>
    <row r="3555" spans="1:5">
      <c r="A3555" s="6" t="s">
        <v>108</v>
      </c>
      <c r="B3555">
        <v>327999</v>
      </c>
      <c r="C3555" s="350" t="s">
        <v>578</v>
      </c>
      <c r="D3555" s="351">
        <f t="shared" ca="1" si="190"/>
        <v>0</v>
      </c>
      <c r="E3555" s="375" t="str">
        <f t="shared" ca="1" si="191"/>
        <v/>
      </c>
    </row>
    <row r="3556" spans="1:5">
      <c r="A3556" s="6" t="s">
        <v>108</v>
      </c>
      <c r="B3556">
        <v>331110</v>
      </c>
      <c r="C3556" s="350" t="s">
        <v>578</v>
      </c>
      <c r="D3556" s="351">
        <f t="shared" ca="1" si="190"/>
        <v>0</v>
      </c>
      <c r="E3556" s="375" t="str">
        <f t="shared" ca="1" si="191"/>
        <v/>
      </c>
    </row>
    <row r="3557" spans="1:5">
      <c r="A3557" s="6" t="s">
        <v>108</v>
      </c>
      <c r="B3557">
        <v>331200</v>
      </c>
      <c r="C3557" s="350" t="s">
        <v>578</v>
      </c>
      <c r="D3557" s="351">
        <f t="shared" ca="1" si="190"/>
        <v>0</v>
      </c>
      <c r="E3557" s="375" t="str">
        <f t="shared" ca="1" si="191"/>
        <v/>
      </c>
    </row>
    <row r="3558" spans="1:5">
      <c r="A3558" s="6" t="s">
        <v>108</v>
      </c>
      <c r="B3558" t="s">
        <v>173</v>
      </c>
      <c r="C3558" s="350" t="s">
        <v>578</v>
      </c>
      <c r="D3558" s="351">
        <f t="shared" ca="1" si="190"/>
        <v>6.2167533213004623E-5</v>
      </c>
      <c r="E3558" s="375">
        <f t="shared" ca="1" si="191"/>
        <v>2</v>
      </c>
    </row>
    <row r="3559" spans="1:5">
      <c r="A3559" s="6" t="s">
        <v>108</v>
      </c>
      <c r="B3559">
        <v>331314</v>
      </c>
      <c r="C3559" s="350" t="s">
        <v>578</v>
      </c>
      <c r="D3559" s="351">
        <f t="shared" ca="1" si="190"/>
        <v>0</v>
      </c>
      <c r="E3559" s="375" t="str">
        <f t="shared" ca="1" si="191"/>
        <v/>
      </c>
    </row>
    <row r="3560" spans="1:5">
      <c r="A3560" s="6" t="s">
        <v>108</v>
      </c>
      <c r="B3560" t="s">
        <v>176</v>
      </c>
      <c r="C3560" s="350" t="s">
        <v>578</v>
      </c>
      <c r="D3560" s="351">
        <f t="shared" ca="1" si="190"/>
        <v>0</v>
      </c>
      <c r="E3560" s="375" t="str">
        <f t="shared" ca="1" si="191"/>
        <v/>
      </c>
    </row>
    <row r="3561" spans="1:5">
      <c r="A3561" s="6" t="s">
        <v>108</v>
      </c>
      <c r="B3561">
        <v>331411</v>
      </c>
      <c r="C3561" s="350" t="s">
        <v>578</v>
      </c>
      <c r="D3561" s="351">
        <f t="shared" ca="1" si="190"/>
        <v>0</v>
      </c>
      <c r="E3561" s="375" t="str">
        <f t="shared" ca="1" si="191"/>
        <v/>
      </c>
    </row>
    <row r="3562" spans="1:5">
      <c r="A3562" s="6" t="s">
        <v>108</v>
      </c>
      <c r="B3562">
        <v>331419</v>
      </c>
      <c r="C3562" s="350" t="s">
        <v>578</v>
      </c>
      <c r="D3562" s="351">
        <f t="shared" ca="1" si="190"/>
        <v>0</v>
      </c>
      <c r="E3562" s="375" t="str">
        <f t="shared" ca="1" si="191"/>
        <v/>
      </c>
    </row>
    <row r="3563" spans="1:5">
      <c r="A3563" s="6" t="s">
        <v>108</v>
      </c>
      <c r="B3563">
        <v>331420</v>
      </c>
      <c r="C3563" s="350" t="s">
        <v>578</v>
      </c>
      <c r="D3563" s="351">
        <f t="shared" ca="1" si="190"/>
        <v>0</v>
      </c>
      <c r="E3563" s="375" t="str">
        <f t="shared" ca="1" si="191"/>
        <v/>
      </c>
    </row>
    <row r="3564" spans="1:5">
      <c r="A3564" s="6" t="s">
        <v>108</v>
      </c>
      <c r="B3564">
        <v>331490</v>
      </c>
      <c r="C3564" s="350" t="s">
        <v>578</v>
      </c>
      <c r="D3564" s="351">
        <f t="shared" ca="1" si="190"/>
        <v>0</v>
      </c>
      <c r="E3564" s="375" t="str">
        <f t="shared" ca="1" si="191"/>
        <v/>
      </c>
    </row>
    <row r="3565" spans="1:5">
      <c r="A3565" s="6" t="s">
        <v>108</v>
      </c>
      <c r="B3565">
        <v>331510</v>
      </c>
      <c r="C3565" s="350" t="s">
        <v>578</v>
      </c>
      <c r="D3565" s="351">
        <f t="shared" ca="1" si="190"/>
        <v>0</v>
      </c>
      <c r="E3565" s="375" t="str">
        <f t="shared" ca="1" si="191"/>
        <v/>
      </c>
    </row>
    <row r="3566" spans="1:5">
      <c r="A3566" s="6" t="s">
        <v>108</v>
      </c>
      <c r="B3566">
        <v>331520</v>
      </c>
      <c r="C3566" s="350" t="s">
        <v>578</v>
      </c>
      <c r="D3566" s="351">
        <f t="shared" ca="1" si="190"/>
        <v>0</v>
      </c>
      <c r="E3566" s="375" t="str">
        <f t="shared" ca="1" si="191"/>
        <v/>
      </c>
    </row>
    <row r="3567" spans="1:5">
      <c r="A3567" s="6" t="s">
        <v>108</v>
      </c>
      <c r="B3567" t="s">
        <v>184</v>
      </c>
      <c r="C3567" s="350" t="s">
        <v>578</v>
      </c>
      <c r="D3567" s="351">
        <f t="shared" ca="1" si="190"/>
        <v>0</v>
      </c>
      <c r="E3567" s="375" t="str">
        <f t="shared" ca="1" si="191"/>
        <v/>
      </c>
    </row>
    <row r="3568" spans="1:5">
      <c r="A3568" s="6" t="s">
        <v>108</v>
      </c>
      <c r="B3568">
        <v>332114</v>
      </c>
      <c r="C3568" s="350" t="s">
        <v>578</v>
      </c>
      <c r="D3568" s="351">
        <f t="shared" ca="1" si="190"/>
        <v>0</v>
      </c>
      <c r="E3568" s="375" t="str">
        <f t="shared" ca="1" si="191"/>
        <v/>
      </c>
    </row>
    <row r="3569" spans="1:5">
      <c r="A3569" s="6" t="s">
        <v>108</v>
      </c>
      <c r="B3569" t="s">
        <v>187</v>
      </c>
      <c r="C3569" s="350" t="s">
        <v>578</v>
      </c>
      <c r="D3569" s="351">
        <f t="shared" ca="1" si="190"/>
        <v>0</v>
      </c>
      <c r="E3569" s="375" t="str">
        <f t="shared" ca="1" si="191"/>
        <v/>
      </c>
    </row>
    <row r="3570" spans="1:5">
      <c r="A3570" s="6" t="s">
        <v>108</v>
      </c>
      <c r="B3570">
        <v>332200</v>
      </c>
      <c r="C3570" s="350" t="s">
        <v>578</v>
      </c>
      <c r="D3570" s="351">
        <f t="shared" ca="1" si="190"/>
        <v>0</v>
      </c>
      <c r="E3570" s="375" t="str">
        <f t="shared" ca="1" si="191"/>
        <v/>
      </c>
    </row>
    <row r="3571" spans="1:5">
      <c r="A3571" s="6" t="s">
        <v>108</v>
      </c>
      <c r="B3571">
        <v>332310</v>
      </c>
      <c r="C3571" s="350" t="s">
        <v>578</v>
      </c>
      <c r="D3571" s="351">
        <f t="shared" ca="1" si="190"/>
        <v>0</v>
      </c>
      <c r="E3571" s="375" t="str">
        <f t="shared" ca="1" si="191"/>
        <v/>
      </c>
    </row>
    <row r="3572" spans="1:5">
      <c r="A3572" s="6" t="s">
        <v>108</v>
      </c>
      <c r="B3572">
        <v>332320</v>
      </c>
      <c r="C3572" s="350" t="s">
        <v>578</v>
      </c>
      <c r="D3572" s="351">
        <f t="shared" ca="1" si="190"/>
        <v>0</v>
      </c>
      <c r="E3572" s="375" t="str">
        <f t="shared" ca="1" si="191"/>
        <v/>
      </c>
    </row>
    <row r="3573" spans="1:5">
      <c r="A3573" s="6" t="s">
        <v>108</v>
      </c>
      <c r="B3573">
        <v>332410</v>
      </c>
      <c r="C3573" s="350" t="s">
        <v>578</v>
      </c>
      <c r="D3573" s="351">
        <f t="shared" ca="1" si="190"/>
        <v>0</v>
      </c>
      <c r="E3573" s="375" t="str">
        <f t="shared" ca="1" si="191"/>
        <v/>
      </c>
    </row>
    <row r="3574" spans="1:5">
      <c r="A3574" s="6" t="s">
        <v>108</v>
      </c>
      <c r="B3574">
        <v>332420</v>
      </c>
      <c r="C3574" s="350" t="s">
        <v>578</v>
      </c>
      <c r="D3574" s="351">
        <f t="shared" ca="1" si="190"/>
        <v>0</v>
      </c>
      <c r="E3574" s="375" t="str">
        <f t="shared" ca="1" si="191"/>
        <v/>
      </c>
    </row>
    <row r="3575" spans="1:5">
      <c r="A3575" s="6" t="s">
        <v>108</v>
      </c>
      <c r="B3575">
        <v>332430</v>
      </c>
      <c r="C3575" s="350" t="s">
        <v>578</v>
      </c>
      <c r="D3575" s="351">
        <f t="shared" ca="1" si="190"/>
        <v>0</v>
      </c>
      <c r="E3575" s="375" t="str">
        <f t="shared" ca="1" si="191"/>
        <v/>
      </c>
    </row>
    <row r="3576" spans="1:5">
      <c r="A3576" s="6" t="s">
        <v>108</v>
      </c>
      <c r="B3576">
        <v>332500</v>
      </c>
      <c r="C3576" s="350" t="s">
        <v>578</v>
      </c>
      <c r="D3576" s="351">
        <f t="shared" ca="1" si="190"/>
        <v>0</v>
      </c>
      <c r="E3576" s="375" t="str">
        <f t="shared" ca="1" si="191"/>
        <v/>
      </c>
    </row>
    <row r="3577" spans="1:5">
      <c r="A3577" s="6" t="s">
        <v>108</v>
      </c>
      <c r="B3577">
        <v>332600</v>
      </c>
      <c r="C3577" s="350" t="s">
        <v>578</v>
      </c>
      <c r="D3577" s="351">
        <f t="shared" ca="1" si="190"/>
        <v>0</v>
      </c>
      <c r="E3577" s="375" t="str">
        <f t="shared" ca="1" si="191"/>
        <v/>
      </c>
    </row>
    <row r="3578" spans="1:5">
      <c r="A3578" s="6" t="s">
        <v>108</v>
      </c>
      <c r="B3578">
        <v>332710</v>
      </c>
      <c r="C3578" s="350" t="s">
        <v>578</v>
      </c>
      <c r="D3578" s="351">
        <f t="shared" ca="1" si="190"/>
        <v>0</v>
      </c>
      <c r="E3578" s="375" t="str">
        <f t="shared" ca="1" si="191"/>
        <v/>
      </c>
    </row>
    <row r="3579" spans="1:5">
      <c r="A3579" s="6" t="s">
        <v>108</v>
      </c>
      <c r="B3579">
        <v>332720</v>
      </c>
      <c r="C3579" s="350" t="s">
        <v>578</v>
      </c>
      <c r="D3579" s="351">
        <f t="shared" ca="1" si="190"/>
        <v>0</v>
      </c>
      <c r="E3579" s="375" t="str">
        <f t="shared" ca="1" si="191"/>
        <v/>
      </c>
    </row>
    <row r="3580" spans="1:5">
      <c r="A3580" s="6" t="s">
        <v>108</v>
      </c>
      <c r="B3580">
        <v>332800</v>
      </c>
      <c r="C3580" s="350" t="s">
        <v>578</v>
      </c>
      <c r="D3580" s="351">
        <f t="shared" ca="1" si="190"/>
        <v>0</v>
      </c>
      <c r="E3580" s="375" t="str">
        <f t="shared" ca="1" si="191"/>
        <v/>
      </c>
    </row>
    <row r="3581" spans="1:5">
      <c r="A3581" s="6" t="s">
        <v>108</v>
      </c>
      <c r="B3581" t="s">
        <v>200</v>
      </c>
      <c r="C3581" s="350" t="s">
        <v>578</v>
      </c>
      <c r="D3581" s="351">
        <f t="shared" ca="1" si="190"/>
        <v>0</v>
      </c>
      <c r="E3581" s="375" t="str">
        <f t="shared" ca="1" si="191"/>
        <v/>
      </c>
    </row>
    <row r="3582" spans="1:5">
      <c r="A3582" s="6" t="s">
        <v>108</v>
      </c>
      <c r="B3582">
        <v>332913</v>
      </c>
      <c r="C3582" s="350" t="s">
        <v>578</v>
      </c>
      <c r="D3582" s="351">
        <f t="shared" ca="1" si="190"/>
        <v>0</v>
      </c>
      <c r="E3582" s="375" t="str">
        <f t="shared" ca="1" si="191"/>
        <v/>
      </c>
    </row>
    <row r="3583" spans="1:5">
      <c r="A3583" s="6" t="s">
        <v>108</v>
      </c>
      <c r="B3583">
        <v>332991</v>
      </c>
      <c r="C3583" s="350" t="s">
        <v>578</v>
      </c>
      <c r="D3583" s="351">
        <f t="shared" ca="1" si="190"/>
        <v>0</v>
      </c>
      <c r="E3583" s="375" t="str">
        <f t="shared" ca="1" si="191"/>
        <v/>
      </c>
    </row>
    <row r="3584" spans="1:5">
      <c r="A3584" s="6" t="s">
        <v>108</v>
      </c>
      <c r="B3584" t="s">
        <v>204</v>
      </c>
      <c r="C3584" s="350" t="s">
        <v>578</v>
      </c>
      <c r="D3584" s="351">
        <f t="shared" ca="1" si="190"/>
        <v>0</v>
      </c>
      <c r="E3584" s="375" t="str">
        <f t="shared" ca="1" si="191"/>
        <v/>
      </c>
    </row>
    <row r="3585" spans="1:5">
      <c r="A3585" s="6" t="s">
        <v>108</v>
      </c>
      <c r="B3585">
        <v>332996</v>
      </c>
      <c r="C3585" s="350" t="s">
        <v>578</v>
      </c>
      <c r="D3585" s="351">
        <f t="shared" ca="1" si="190"/>
        <v>0</v>
      </c>
      <c r="E3585" s="375" t="str">
        <f t="shared" ca="1" si="191"/>
        <v/>
      </c>
    </row>
    <row r="3586" spans="1:5">
      <c r="A3586" s="6" t="s">
        <v>108</v>
      </c>
      <c r="B3586" t="s">
        <v>207</v>
      </c>
      <c r="C3586" s="350" t="s">
        <v>578</v>
      </c>
      <c r="D3586" s="351">
        <f t="shared" ca="1" si="190"/>
        <v>0</v>
      </c>
      <c r="E3586" s="375" t="str">
        <f t="shared" ca="1" si="191"/>
        <v/>
      </c>
    </row>
    <row r="3587" spans="1:5">
      <c r="A3587" s="6" t="s">
        <v>108</v>
      </c>
      <c r="B3587">
        <v>333111</v>
      </c>
      <c r="C3587" s="350" t="s">
        <v>578</v>
      </c>
      <c r="D3587" s="351">
        <f t="shared" ref="D3587:D3650" ca="1" si="192">OFFSET(matrix1,MOD(ROW()-ROW($D$3),ROWS(matrix1)),TRUNC((ROW()-ROW($D$3))/ROWS(matrix1)),1,1)</f>
        <v>0</v>
      </c>
      <c r="E3587" s="375" t="str">
        <f t="shared" ref="E3587:E3650" ca="1" si="193">OFFSET(matrix4,MOD(ROW()-ROW($E$3),ROWS(matrix4)),TRUNC((ROW()-ROW($E$3))/ROWS(matrix4)),1,1)</f>
        <v/>
      </c>
    </row>
    <row r="3588" spans="1:5">
      <c r="A3588" s="6" t="s">
        <v>108</v>
      </c>
      <c r="B3588">
        <v>333112</v>
      </c>
      <c r="C3588" s="350" t="s">
        <v>578</v>
      </c>
      <c r="D3588" s="351">
        <f t="shared" ca="1" si="192"/>
        <v>0</v>
      </c>
      <c r="E3588" s="375" t="str">
        <f t="shared" ca="1" si="193"/>
        <v/>
      </c>
    </row>
    <row r="3589" spans="1:5">
      <c r="A3589" s="6" t="s">
        <v>108</v>
      </c>
      <c r="B3589">
        <v>333120</v>
      </c>
      <c r="C3589" s="350" t="s">
        <v>578</v>
      </c>
      <c r="D3589" s="351">
        <f t="shared" ca="1" si="192"/>
        <v>0</v>
      </c>
      <c r="E3589" s="375" t="str">
        <f t="shared" ca="1" si="193"/>
        <v/>
      </c>
    </row>
    <row r="3590" spans="1:5">
      <c r="A3590" s="6" t="s">
        <v>108</v>
      </c>
      <c r="B3590">
        <v>333130</v>
      </c>
      <c r="C3590" s="350" t="s">
        <v>578</v>
      </c>
      <c r="D3590" s="351">
        <f t="shared" ca="1" si="192"/>
        <v>0</v>
      </c>
      <c r="E3590" s="375" t="str">
        <f t="shared" ca="1" si="193"/>
        <v/>
      </c>
    </row>
    <row r="3591" spans="1:5">
      <c r="A3591" s="6" t="s">
        <v>108</v>
      </c>
      <c r="B3591" t="s">
        <v>213</v>
      </c>
      <c r="C3591" s="350" t="s">
        <v>578</v>
      </c>
      <c r="D3591" s="351">
        <f t="shared" ca="1" si="192"/>
        <v>0</v>
      </c>
      <c r="E3591" s="375" t="str">
        <f t="shared" ca="1" si="193"/>
        <v/>
      </c>
    </row>
    <row r="3592" spans="1:5">
      <c r="A3592" s="6" t="s">
        <v>108</v>
      </c>
      <c r="B3592">
        <v>333220</v>
      </c>
      <c r="C3592" s="350" t="s">
        <v>578</v>
      </c>
      <c r="D3592" s="351">
        <f t="shared" ca="1" si="192"/>
        <v>0</v>
      </c>
      <c r="E3592" s="375" t="str">
        <f t="shared" ca="1" si="193"/>
        <v/>
      </c>
    </row>
    <row r="3593" spans="1:5">
      <c r="A3593" s="6" t="s">
        <v>108</v>
      </c>
      <c r="B3593">
        <v>333295</v>
      </c>
      <c r="C3593" s="350" t="s">
        <v>578</v>
      </c>
      <c r="D3593" s="351">
        <f t="shared" ca="1" si="192"/>
        <v>0</v>
      </c>
      <c r="E3593" s="375" t="str">
        <f t="shared" ca="1" si="193"/>
        <v/>
      </c>
    </row>
    <row r="3594" spans="1:5">
      <c r="A3594" s="6" t="s">
        <v>108</v>
      </c>
      <c r="B3594" t="s">
        <v>217</v>
      </c>
      <c r="C3594" s="350" t="s">
        <v>578</v>
      </c>
      <c r="D3594" s="351">
        <f t="shared" ca="1" si="192"/>
        <v>0</v>
      </c>
      <c r="E3594" s="375" t="str">
        <f t="shared" ca="1" si="193"/>
        <v/>
      </c>
    </row>
    <row r="3595" spans="1:5">
      <c r="A3595" s="6" t="s">
        <v>108</v>
      </c>
      <c r="B3595">
        <v>333313</v>
      </c>
      <c r="C3595" s="350" t="s">
        <v>578</v>
      </c>
      <c r="D3595" s="351">
        <f t="shared" ca="1" si="192"/>
        <v>0</v>
      </c>
      <c r="E3595" s="375" t="str">
        <f t="shared" ca="1" si="193"/>
        <v/>
      </c>
    </row>
    <row r="3596" spans="1:5">
      <c r="A3596" s="6" t="s">
        <v>108</v>
      </c>
      <c r="B3596">
        <v>333314</v>
      </c>
      <c r="C3596" s="350" t="s">
        <v>578</v>
      </c>
      <c r="D3596" s="351">
        <f t="shared" ca="1" si="192"/>
        <v>0</v>
      </c>
      <c r="E3596" s="375" t="str">
        <f t="shared" ca="1" si="193"/>
        <v/>
      </c>
    </row>
    <row r="3597" spans="1:5">
      <c r="A3597" s="6" t="s">
        <v>108</v>
      </c>
      <c r="B3597">
        <v>333315</v>
      </c>
      <c r="C3597" s="350" t="s">
        <v>578</v>
      </c>
      <c r="D3597" s="351">
        <f t="shared" ca="1" si="192"/>
        <v>0</v>
      </c>
      <c r="E3597" s="375" t="str">
        <f t="shared" ca="1" si="193"/>
        <v/>
      </c>
    </row>
    <row r="3598" spans="1:5">
      <c r="A3598" s="6" t="s">
        <v>108</v>
      </c>
      <c r="B3598" t="s">
        <v>222</v>
      </c>
      <c r="C3598" s="350" t="s">
        <v>578</v>
      </c>
      <c r="D3598" s="351">
        <f t="shared" ca="1" si="192"/>
        <v>0</v>
      </c>
      <c r="E3598" s="375" t="str">
        <f t="shared" ca="1" si="193"/>
        <v/>
      </c>
    </row>
    <row r="3599" spans="1:5">
      <c r="A3599" s="6" t="s">
        <v>108</v>
      </c>
      <c r="B3599">
        <v>333414</v>
      </c>
      <c r="C3599" s="350" t="s">
        <v>578</v>
      </c>
      <c r="D3599" s="351">
        <f t="shared" ca="1" si="192"/>
        <v>0</v>
      </c>
      <c r="E3599" s="375" t="str">
        <f t="shared" ca="1" si="193"/>
        <v/>
      </c>
    </row>
    <row r="3600" spans="1:5">
      <c r="A3600" s="6" t="s">
        <v>108</v>
      </c>
      <c r="B3600">
        <v>333415</v>
      </c>
      <c r="C3600" s="350" t="s">
        <v>578</v>
      </c>
      <c r="D3600" s="351">
        <f t="shared" ca="1" si="192"/>
        <v>0</v>
      </c>
      <c r="E3600" s="375" t="str">
        <f t="shared" ca="1" si="193"/>
        <v/>
      </c>
    </row>
    <row r="3601" spans="1:5">
      <c r="A3601" s="6" t="s">
        <v>108</v>
      </c>
      <c r="B3601">
        <v>333511</v>
      </c>
      <c r="C3601" s="350" t="s">
        <v>578</v>
      </c>
      <c r="D3601" s="351">
        <f t="shared" ca="1" si="192"/>
        <v>0</v>
      </c>
      <c r="E3601" s="375" t="str">
        <f t="shared" ca="1" si="193"/>
        <v/>
      </c>
    </row>
    <row r="3602" spans="1:5">
      <c r="A3602" s="6" t="s">
        <v>108</v>
      </c>
      <c r="B3602" t="s">
        <v>227</v>
      </c>
      <c r="C3602" s="350" t="s">
        <v>578</v>
      </c>
      <c r="D3602" s="351">
        <f t="shared" ca="1" si="192"/>
        <v>0</v>
      </c>
      <c r="E3602" s="375" t="str">
        <f t="shared" ca="1" si="193"/>
        <v/>
      </c>
    </row>
    <row r="3603" spans="1:5">
      <c r="A3603" s="6" t="s">
        <v>108</v>
      </c>
      <c r="B3603">
        <v>333514</v>
      </c>
      <c r="C3603" s="350" t="s">
        <v>578</v>
      </c>
      <c r="D3603" s="351">
        <f t="shared" ca="1" si="192"/>
        <v>0</v>
      </c>
      <c r="E3603" s="375" t="str">
        <f t="shared" ca="1" si="193"/>
        <v/>
      </c>
    </row>
    <row r="3604" spans="1:5">
      <c r="A3604" s="6" t="s">
        <v>108</v>
      </c>
      <c r="B3604" t="s">
        <v>230</v>
      </c>
      <c r="C3604" s="350" t="s">
        <v>578</v>
      </c>
      <c r="D3604" s="351">
        <f t="shared" ca="1" si="192"/>
        <v>0</v>
      </c>
      <c r="E3604" s="375" t="str">
        <f t="shared" ca="1" si="193"/>
        <v/>
      </c>
    </row>
    <row r="3605" spans="1:5">
      <c r="A3605" s="6" t="s">
        <v>108</v>
      </c>
      <c r="B3605">
        <v>333611</v>
      </c>
      <c r="C3605" s="350" t="s">
        <v>578</v>
      </c>
      <c r="D3605" s="351">
        <f t="shared" ca="1" si="192"/>
        <v>0</v>
      </c>
      <c r="E3605" s="375" t="str">
        <f t="shared" ca="1" si="193"/>
        <v/>
      </c>
    </row>
    <row r="3606" spans="1:5">
      <c r="A3606" s="6" t="s">
        <v>108</v>
      </c>
      <c r="B3606">
        <v>333612</v>
      </c>
      <c r="C3606" s="350" t="s">
        <v>578</v>
      </c>
      <c r="D3606" s="351">
        <f t="shared" ca="1" si="192"/>
        <v>0</v>
      </c>
      <c r="E3606" s="375" t="str">
        <f t="shared" ca="1" si="193"/>
        <v/>
      </c>
    </row>
    <row r="3607" spans="1:5">
      <c r="A3607" s="6" t="s">
        <v>108</v>
      </c>
      <c r="B3607">
        <v>333613</v>
      </c>
      <c r="C3607" s="350" t="s">
        <v>578</v>
      </c>
      <c r="D3607" s="351">
        <f t="shared" ca="1" si="192"/>
        <v>0</v>
      </c>
      <c r="E3607" s="375" t="str">
        <f t="shared" ca="1" si="193"/>
        <v/>
      </c>
    </row>
    <row r="3608" spans="1:5">
      <c r="A3608" s="6" t="s">
        <v>108</v>
      </c>
      <c r="B3608">
        <v>333618</v>
      </c>
      <c r="C3608" s="350" t="s">
        <v>578</v>
      </c>
      <c r="D3608" s="351">
        <f t="shared" ca="1" si="192"/>
        <v>0</v>
      </c>
      <c r="E3608" s="375" t="str">
        <f t="shared" ca="1" si="193"/>
        <v/>
      </c>
    </row>
    <row r="3609" spans="1:5">
      <c r="A3609" s="6" t="s">
        <v>108</v>
      </c>
      <c r="B3609" t="s">
        <v>236</v>
      </c>
      <c r="C3609" s="350" t="s">
        <v>578</v>
      </c>
      <c r="D3609" s="351">
        <f t="shared" ca="1" si="192"/>
        <v>0</v>
      </c>
      <c r="E3609" s="375" t="str">
        <f t="shared" ca="1" si="193"/>
        <v/>
      </c>
    </row>
    <row r="3610" spans="1:5">
      <c r="A3610" s="6" t="s">
        <v>108</v>
      </c>
      <c r="B3610">
        <v>333912</v>
      </c>
      <c r="C3610" s="350" t="s">
        <v>578</v>
      </c>
      <c r="D3610" s="351">
        <f t="shared" ca="1" si="192"/>
        <v>0</v>
      </c>
      <c r="E3610" s="375" t="str">
        <f t="shared" ca="1" si="193"/>
        <v/>
      </c>
    </row>
    <row r="3611" spans="1:5">
      <c r="A3611" s="6" t="s">
        <v>108</v>
      </c>
      <c r="B3611">
        <v>333920</v>
      </c>
      <c r="C3611" s="350" t="s">
        <v>578</v>
      </c>
      <c r="D3611" s="351">
        <f t="shared" ca="1" si="192"/>
        <v>0</v>
      </c>
      <c r="E3611" s="375" t="str">
        <f t="shared" ca="1" si="193"/>
        <v/>
      </c>
    </row>
    <row r="3612" spans="1:5">
      <c r="A3612" s="6" t="s">
        <v>108</v>
      </c>
      <c r="B3612">
        <v>333991</v>
      </c>
      <c r="C3612" s="350" t="s">
        <v>578</v>
      </c>
      <c r="D3612" s="351">
        <f t="shared" ca="1" si="192"/>
        <v>0</v>
      </c>
      <c r="E3612" s="375" t="str">
        <f t="shared" ca="1" si="193"/>
        <v/>
      </c>
    </row>
    <row r="3613" spans="1:5">
      <c r="A3613" s="6" t="s">
        <v>108</v>
      </c>
      <c r="B3613" t="s">
        <v>241</v>
      </c>
      <c r="C3613" s="350" t="s">
        <v>578</v>
      </c>
      <c r="D3613" s="351">
        <f t="shared" ca="1" si="192"/>
        <v>0</v>
      </c>
      <c r="E3613" s="375" t="str">
        <f t="shared" ca="1" si="193"/>
        <v/>
      </c>
    </row>
    <row r="3614" spans="1:5">
      <c r="A3614" s="6" t="s">
        <v>108</v>
      </c>
      <c r="B3614">
        <v>333993</v>
      </c>
      <c r="C3614" s="350" t="s">
        <v>578</v>
      </c>
      <c r="D3614" s="351">
        <f t="shared" ca="1" si="192"/>
        <v>0</v>
      </c>
      <c r="E3614" s="375" t="str">
        <f t="shared" ca="1" si="193"/>
        <v/>
      </c>
    </row>
    <row r="3615" spans="1:5">
      <c r="A3615" s="6" t="s">
        <v>108</v>
      </c>
      <c r="B3615">
        <v>333994</v>
      </c>
      <c r="C3615" s="350" t="s">
        <v>578</v>
      </c>
      <c r="D3615" s="351">
        <f t="shared" ca="1" si="192"/>
        <v>0</v>
      </c>
      <c r="E3615" s="375" t="str">
        <f t="shared" ca="1" si="193"/>
        <v/>
      </c>
    </row>
    <row r="3616" spans="1:5">
      <c r="A3616" s="6" t="s">
        <v>108</v>
      </c>
      <c r="B3616" t="s">
        <v>245</v>
      </c>
      <c r="C3616" s="350" t="s">
        <v>578</v>
      </c>
      <c r="D3616" s="351">
        <f t="shared" ca="1" si="192"/>
        <v>0</v>
      </c>
      <c r="E3616" s="375" t="str">
        <f t="shared" ca="1" si="193"/>
        <v/>
      </c>
    </row>
    <row r="3617" spans="1:5">
      <c r="A3617" s="6" t="s">
        <v>108</v>
      </c>
      <c r="B3617">
        <v>334111</v>
      </c>
      <c r="C3617" s="350" t="s">
        <v>578</v>
      </c>
      <c r="D3617" s="351">
        <f t="shared" ca="1" si="192"/>
        <v>0</v>
      </c>
      <c r="E3617" s="375" t="str">
        <f t="shared" ca="1" si="193"/>
        <v/>
      </c>
    </row>
    <row r="3618" spans="1:5">
      <c r="A3618" s="6" t="s">
        <v>108</v>
      </c>
      <c r="B3618">
        <v>334112</v>
      </c>
      <c r="C3618" s="350" t="s">
        <v>578</v>
      </c>
      <c r="D3618" s="351">
        <f t="shared" ca="1" si="192"/>
        <v>0</v>
      </c>
      <c r="E3618" s="375" t="str">
        <f t="shared" ca="1" si="193"/>
        <v/>
      </c>
    </row>
    <row r="3619" spans="1:5">
      <c r="A3619" s="6" t="s">
        <v>108</v>
      </c>
      <c r="B3619" t="s">
        <v>249</v>
      </c>
      <c r="C3619" s="350" t="s">
        <v>578</v>
      </c>
      <c r="D3619" s="351">
        <f t="shared" ca="1" si="192"/>
        <v>0</v>
      </c>
      <c r="E3619" s="375" t="str">
        <f t="shared" ca="1" si="193"/>
        <v/>
      </c>
    </row>
    <row r="3620" spans="1:5">
      <c r="A3620" s="6" t="s">
        <v>108</v>
      </c>
      <c r="B3620">
        <v>334210</v>
      </c>
      <c r="C3620" s="350" t="s">
        <v>578</v>
      </c>
      <c r="D3620" s="351">
        <f t="shared" ca="1" si="192"/>
        <v>0</v>
      </c>
      <c r="E3620" s="375" t="str">
        <f t="shared" ca="1" si="193"/>
        <v/>
      </c>
    </row>
    <row r="3621" spans="1:5">
      <c r="A3621" s="6" t="s">
        <v>108</v>
      </c>
      <c r="B3621">
        <v>334220</v>
      </c>
      <c r="C3621" s="350" t="s">
        <v>578</v>
      </c>
      <c r="D3621" s="351">
        <f t="shared" ca="1" si="192"/>
        <v>0</v>
      </c>
      <c r="E3621" s="375" t="str">
        <f t="shared" ca="1" si="193"/>
        <v/>
      </c>
    </row>
    <row r="3622" spans="1:5">
      <c r="A3622" s="6" t="s">
        <v>108</v>
      </c>
      <c r="B3622">
        <v>334290</v>
      </c>
      <c r="C3622" s="350" t="s">
        <v>578</v>
      </c>
      <c r="D3622" s="351">
        <f t="shared" ca="1" si="192"/>
        <v>0</v>
      </c>
      <c r="E3622" s="375" t="str">
        <f t="shared" ca="1" si="193"/>
        <v/>
      </c>
    </row>
    <row r="3623" spans="1:5">
      <c r="A3623" s="6" t="s">
        <v>108</v>
      </c>
      <c r="B3623">
        <v>334300</v>
      </c>
      <c r="C3623" s="350" t="s">
        <v>578</v>
      </c>
      <c r="D3623" s="351">
        <f t="shared" ca="1" si="192"/>
        <v>0</v>
      </c>
      <c r="E3623" s="375" t="str">
        <f t="shared" ca="1" si="193"/>
        <v/>
      </c>
    </row>
    <row r="3624" spans="1:5">
      <c r="A3624" s="6" t="s">
        <v>108</v>
      </c>
      <c r="B3624" t="s">
        <v>255</v>
      </c>
      <c r="C3624" s="350" t="s">
        <v>578</v>
      </c>
      <c r="D3624" s="351">
        <f t="shared" ca="1" si="192"/>
        <v>0</v>
      </c>
      <c r="E3624" s="375" t="str">
        <f t="shared" ca="1" si="193"/>
        <v/>
      </c>
    </row>
    <row r="3625" spans="1:5">
      <c r="A3625" s="6" t="s">
        <v>108</v>
      </c>
      <c r="B3625">
        <v>334413</v>
      </c>
      <c r="C3625" s="350" t="s">
        <v>578</v>
      </c>
      <c r="D3625" s="351">
        <f t="shared" ca="1" si="192"/>
        <v>2.0686607821082356E-6</v>
      </c>
      <c r="E3625" s="375">
        <f t="shared" ca="1" si="193"/>
        <v>2</v>
      </c>
    </row>
    <row r="3626" spans="1:5">
      <c r="A3626" s="6" t="s">
        <v>108</v>
      </c>
      <c r="B3626">
        <v>334418</v>
      </c>
      <c r="C3626" s="350" t="s">
        <v>578</v>
      </c>
      <c r="D3626" s="351">
        <f t="shared" ca="1" si="192"/>
        <v>0</v>
      </c>
      <c r="E3626" s="375" t="str">
        <f t="shared" ca="1" si="193"/>
        <v/>
      </c>
    </row>
    <row r="3627" spans="1:5">
      <c r="A3627" s="6" t="s">
        <v>108</v>
      </c>
      <c r="B3627">
        <v>334510</v>
      </c>
      <c r="C3627" s="350" t="s">
        <v>578</v>
      </c>
      <c r="D3627" s="351">
        <f t="shared" ca="1" si="192"/>
        <v>0</v>
      </c>
      <c r="E3627" s="375" t="str">
        <f t="shared" ca="1" si="193"/>
        <v/>
      </c>
    </row>
    <row r="3628" spans="1:5">
      <c r="A3628" s="6" t="s">
        <v>108</v>
      </c>
      <c r="B3628">
        <v>334511</v>
      </c>
      <c r="C3628" s="350" t="s">
        <v>578</v>
      </c>
      <c r="D3628" s="351">
        <f t="shared" ca="1" si="192"/>
        <v>0</v>
      </c>
      <c r="E3628" s="375" t="str">
        <f t="shared" ca="1" si="193"/>
        <v/>
      </c>
    </row>
    <row r="3629" spans="1:5">
      <c r="A3629" s="6" t="s">
        <v>108</v>
      </c>
      <c r="B3629">
        <v>334512</v>
      </c>
      <c r="C3629" s="350" t="s">
        <v>578</v>
      </c>
      <c r="D3629" s="351">
        <f t="shared" ca="1" si="192"/>
        <v>0</v>
      </c>
      <c r="E3629" s="375" t="str">
        <f t="shared" ca="1" si="193"/>
        <v/>
      </c>
    </row>
    <row r="3630" spans="1:5">
      <c r="A3630" s="6" t="s">
        <v>108</v>
      </c>
      <c r="B3630">
        <v>334513</v>
      </c>
      <c r="C3630" s="350" t="s">
        <v>578</v>
      </c>
      <c r="D3630" s="351">
        <f t="shared" ca="1" si="192"/>
        <v>0</v>
      </c>
      <c r="E3630" s="375" t="str">
        <f t="shared" ca="1" si="193"/>
        <v/>
      </c>
    </row>
    <row r="3631" spans="1:5">
      <c r="A3631" s="6" t="s">
        <v>108</v>
      </c>
      <c r="B3631">
        <v>334514</v>
      </c>
      <c r="C3631" s="350" t="s">
        <v>578</v>
      </c>
      <c r="D3631" s="351">
        <f t="shared" ca="1" si="192"/>
        <v>0</v>
      </c>
      <c r="E3631" s="375" t="str">
        <f t="shared" ca="1" si="193"/>
        <v/>
      </c>
    </row>
    <row r="3632" spans="1:5">
      <c r="A3632" s="6" t="s">
        <v>108</v>
      </c>
      <c r="B3632">
        <v>334515</v>
      </c>
      <c r="C3632" s="350" t="s">
        <v>578</v>
      </c>
      <c r="D3632" s="351">
        <f t="shared" ca="1" si="192"/>
        <v>0</v>
      </c>
      <c r="E3632" s="375" t="str">
        <f t="shared" ca="1" si="193"/>
        <v/>
      </c>
    </row>
    <row r="3633" spans="1:5">
      <c r="A3633" s="6" t="s">
        <v>108</v>
      </c>
      <c r="B3633">
        <v>334516</v>
      </c>
      <c r="C3633" s="350" t="s">
        <v>578</v>
      </c>
      <c r="D3633" s="351">
        <f t="shared" ca="1" si="192"/>
        <v>0</v>
      </c>
      <c r="E3633" s="375" t="str">
        <f t="shared" ca="1" si="193"/>
        <v/>
      </c>
    </row>
    <row r="3634" spans="1:5">
      <c r="A3634" s="6" t="s">
        <v>108</v>
      </c>
      <c r="B3634">
        <v>334517</v>
      </c>
      <c r="C3634" s="350" t="s">
        <v>578</v>
      </c>
      <c r="D3634" s="351">
        <f t="shared" ca="1" si="192"/>
        <v>0</v>
      </c>
      <c r="E3634" s="375" t="str">
        <f t="shared" ca="1" si="193"/>
        <v/>
      </c>
    </row>
    <row r="3635" spans="1:5">
      <c r="A3635" s="6" t="s">
        <v>108</v>
      </c>
      <c r="B3635" t="s">
        <v>267</v>
      </c>
      <c r="C3635" s="350" t="s">
        <v>578</v>
      </c>
      <c r="D3635" s="351">
        <f t="shared" ca="1" si="192"/>
        <v>0</v>
      </c>
      <c r="E3635" s="375" t="str">
        <f t="shared" ca="1" si="193"/>
        <v/>
      </c>
    </row>
    <row r="3636" spans="1:5">
      <c r="A3636" s="6" t="s">
        <v>108</v>
      </c>
      <c r="B3636">
        <v>334610</v>
      </c>
      <c r="C3636" s="350" t="s">
        <v>578</v>
      </c>
      <c r="D3636" s="351">
        <f t="shared" ca="1" si="192"/>
        <v>0</v>
      </c>
      <c r="E3636" s="375" t="str">
        <f t="shared" ca="1" si="193"/>
        <v/>
      </c>
    </row>
    <row r="3637" spans="1:5">
      <c r="A3637" s="6" t="s">
        <v>108</v>
      </c>
      <c r="B3637">
        <v>335110</v>
      </c>
      <c r="C3637" s="350" t="s">
        <v>578</v>
      </c>
      <c r="D3637" s="351">
        <f t="shared" ca="1" si="192"/>
        <v>0</v>
      </c>
      <c r="E3637" s="375" t="str">
        <f t="shared" ca="1" si="193"/>
        <v/>
      </c>
    </row>
    <row r="3638" spans="1:5">
      <c r="A3638" s="6" t="s">
        <v>108</v>
      </c>
      <c r="B3638">
        <v>335120</v>
      </c>
      <c r="C3638" s="350" t="s">
        <v>578</v>
      </c>
      <c r="D3638" s="351">
        <f t="shared" ca="1" si="192"/>
        <v>0</v>
      </c>
      <c r="E3638" s="375" t="str">
        <f t="shared" ca="1" si="193"/>
        <v/>
      </c>
    </row>
    <row r="3639" spans="1:5">
      <c r="A3639" s="6" t="s">
        <v>108</v>
      </c>
      <c r="B3639">
        <v>335210</v>
      </c>
      <c r="C3639" s="350" t="s">
        <v>578</v>
      </c>
      <c r="D3639" s="351">
        <f t="shared" ca="1" si="192"/>
        <v>0</v>
      </c>
      <c r="E3639" s="375" t="str">
        <f t="shared" ca="1" si="193"/>
        <v/>
      </c>
    </row>
    <row r="3640" spans="1:5">
      <c r="A3640" s="6" t="s">
        <v>108</v>
      </c>
      <c r="B3640">
        <v>335221</v>
      </c>
      <c r="C3640" s="350" t="s">
        <v>578</v>
      </c>
      <c r="D3640" s="351">
        <f t="shared" ca="1" si="192"/>
        <v>0</v>
      </c>
      <c r="E3640" s="375" t="str">
        <f t="shared" ca="1" si="193"/>
        <v/>
      </c>
    </row>
    <row r="3641" spans="1:5">
      <c r="A3641" s="6" t="s">
        <v>108</v>
      </c>
      <c r="B3641">
        <v>335222</v>
      </c>
      <c r="C3641" s="350" t="s">
        <v>578</v>
      </c>
      <c r="D3641" s="351">
        <f t="shared" ca="1" si="192"/>
        <v>0</v>
      </c>
      <c r="E3641" s="375" t="str">
        <f t="shared" ca="1" si="193"/>
        <v/>
      </c>
    </row>
    <row r="3642" spans="1:5">
      <c r="A3642" s="6" t="s">
        <v>108</v>
      </c>
      <c r="B3642">
        <v>335224</v>
      </c>
      <c r="C3642" s="350" t="s">
        <v>578</v>
      </c>
      <c r="D3642" s="351">
        <f t="shared" ca="1" si="192"/>
        <v>0</v>
      </c>
      <c r="E3642" s="375" t="str">
        <f t="shared" ca="1" si="193"/>
        <v/>
      </c>
    </row>
    <row r="3643" spans="1:5">
      <c r="A3643" s="6" t="s">
        <v>108</v>
      </c>
      <c r="B3643">
        <v>335228</v>
      </c>
      <c r="C3643" s="350" t="s">
        <v>578</v>
      </c>
      <c r="D3643" s="351">
        <f t="shared" ca="1" si="192"/>
        <v>0</v>
      </c>
      <c r="E3643" s="375" t="str">
        <f t="shared" ca="1" si="193"/>
        <v/>
      </c>
    </row>
    <row r="3644" spans="1:5">
      <c r="A3644" s="6" t="s">
        <v>108</v>
      </c>
      <c r="B3644">
        <v>335311</v>
      </c>
      <c r="C3644" s="350" t="s">
        <v>578</v>
      </c>
      <c r="D3644" s="351">
        <f t="shared" ca="1" si="192"/>
        <v>0</v>
      </c>
      <c r="E3644" s="375" t="str">
        <f t="shared" ca="1" si="193"/>
        <v/>
      </c>
    </row>
    <row r="3645" spans="1:5">
      <c r="A3645" s="6" t="s">
        <v>108</v>
      </c>
      <c r="B3645">
        <v>335312</v>
      </c>
      <c r="C3645" s="350" t="s">
        <v>578</v>
      </c>
      <c r="D3645" s="351">
        <f t="shared" ca="1" si="192"/>
        <v>0</v>
      </c>
      <c r="E3645" s="375" t="str">
        <f t="shared" ca="1" si="193"/>
        <v/>
      </c>
    </row>
    <row r="3646" spans="1:5">
      <c r="A3646" s="6" t="s">
        <v>108</v>
      </c>
      <c r="B3646">
        <v>335313</v>
      </c>
      <c r="C3646" s="350" t="s">
        <v>578</v>
      </c>
      <c r="D3646" s="351">
        <f t="shared" ca="1" si="192"/>
        <v>0</v>
      </c>
      <c r="E3646" s="375" t="str">
        <f t="shared" ca="1" si="193"/>
        <v/>
      </c>
    </row>
    <row r="3647" spans="1:5">
      <c r="A3647" s="6" t="s">
        <v>108</v>
      </c>
      <c r="B3647">
        <v>335314</v>
      </c>
      <c r="C3647" s="350" t="s">
        <v>578</v>
      </c>
      <c r="D3647" s="351">
        <f t="shared" ca="1" si="192"/>
        <v>0</v>
      </c>
      <c r="E3647" s="375" t="str">
        <f t="shared" ca="1" si="193"/>
        <v/>
      </c>
    </row>
    <row r="3648" spans="1:5">
      <c r="A3648" s="6" t="s">
        <v>108</v>
      </c>
      <c r="B3648">
        <v>335911</v>
      </c>
      <c r="C3648" s="350" t="s">
        <v>578</v>
      </c>
      <c r="D3648" s="351">
        <f t="shared" ca="1" si="192"/>
        <v>0</v>
      </c>
      <c r="E3648" s="375" t="str">
        <f t="shared" ca="1" si="193"/>
        <v/>
      </c>
    </row>
    <row r="3649" spans="1:5">
      <c r="A3649" s="6" t="s">
        <v>108</v>
      </c>
      <c r="B3649">
        <v>335912</v>
      </c>
      <c r="C3649" s="350" t="s">
        <v>578</v>
      </c>
      <c r="D3649" s="351">
        <f t="shared" ca="1" si="192"/>
        <v>0</v>
      </c>
      <c r="E3649" s="375" t="str">
        <f t="shared" ca="1" si="193"/>
        <v/>
      </c>
    </row>
    <row r="3650" spans="1:5">
      <c r="A3650" s="6" t="s">
        <v>108</v>
      </c>
      <c r="B3650">
        <v>335920</v>
      </c>
      <c r="C3650" s="350" t="s">
        <v>578</v>
      </c>
      <c r="D3650" s="351">
        <f t="shared" ca="1" si="192"/>
        <v>0</v>
      </c>
      <c r="E3650" s="375" t="str">
        <f t="shared" ca="1" si="193"/>
        <v/>
      </c>
    </row>
    <row r="3651" spans="1:5">
      <c r="A3651" s="6" t="s">
        <v>108</v>
      </c>
      <c r="B3651">
        <v>335930</v>
      </c>
      <c r="C3651" s="350" t="s">
        <v>578</v>
      </c>
      <c r="D3651" s="351">
        <f t="shared" ref="D3651:D3714" ca="1" si="194">OFFSET(matrix1,MOD(ROW()-ROW($D$3),ROWS(matrix1)),TRUNC((ROW()-ROW($D$3))/ROWS(matrix1)),1,1)</f>
        <v>0</v>
      </c>
      <c r="E3651" s="375" t="str">
        <f t="shared" ref="E3651:E3714" ca="1" si="195">OFFSET(matrix4,MOD(ROW()-ROW($E$3),ROWS(matrix4)),TRUNC((ROW()-ROW($E$3))/ROWS(matrix4)),1,1)</f>
        <v/>
      </c>
    </row>
    <row r="3652" spans="1:5">
      <c r="A3652" s="6" t="s">
        <v>108</v>
      </c>
      <c r="B3652">
        <v>335991</v>
      </c>
      <c r="C3652" s="350" t="s">
        <v>578</v>
      </c>
      <c r="D3652" s="351">
        <f t="shared" ca="1" si="194"/>
        <v>0</v>
      </c>
      <c r="E3652" s="375" t="str">
        <f t="shared" ca="1" si="195"/>
        <v/>
      </c>
    </row>
    <row r="3653" spans="1:5">
      <c r="A3653" s="6" t="s">
        <v>108</v>
      </c>
      <c r="B3653">
        <v>335999</v>
      </c>
      <c r="C3653" s="350" t="s">
        <v>578</v>
      </c>
      <c r="D3653" s="351">
        <f t="shared" ca="1" si="194"/>
        <v>0</v>
      </c>
      <c r="E3653" s="375" t="str">
        <f t="shared" ca="1" si="195"/>
        <v/>
      </c>
    </row>
    <row r="3654" spans="1:5">
      <c r="A3654" s="6" t="s">
        <v>108</v>
      </c>
      <c r="B3654">
        <v>336111</v>
      </c>
      <c r="C3654" s="350" t="s">
        <v>578</v>
      </c>
      <c r="D3654" s="351">
        <f t="shared" ca="1" si="194"/>
        <v>0</v>
      </c>
      <c r="E3654" s="375" t="str">
        <f t="shared" ca="1" si="195"/>
        <v/>
      </c>
    </row>
    <row r="3655" spans="1:5">
      <c r="A3655" s="6" t="s">
        <v>108</v>
      </c>
      <c r="B3655">
        <v>336112</v>
      </c>
      <c r="C3655" s="350" t="s">
        <v>578</v>
      </c>
      <c r="D3655" s="351">
        <f t="shared" ca="1" si="194"/>
        <v>0</v>
      </c>
      <c r="E3655" s="375" t="str">
        <f t="shared" ca="1" si="195"/>
        <v/>
      </c>
    </row>
    <row r="3656" spans="1:5">
      <c r="A3656" s="6" t="s">
        <v>108</v>
      </c>
      <c r="B3656">
        <v>336120</v>
      </c>
      <c r="C3656" s="350" t="s">
        <v>578</v>
      </c>
      <c r="D3656" s="351">
        <f t="shared" ca="1" si="194"/>
        <v>0</v>
      </c>
      <c r="E3656" s="375" t="str">
        <f t="shared" ca="1" si="195"/>
        <v/>
      </c>
    </row>
    <row r="3657" spans="1:5">
      <c r="A3657" s="6" t="s">
        <v>108</v>
      </c>
      <c r="B3657">
        <v>336211</v>
      </c>
      <c r="C3657" s="350" t="s">
        <v>578</v>
      </c>
      <c r="D3657" s="351">
        <f t="shared" ca="1" si="194"/>
        <v>0</v>
      </c>
      <c r="E3657" s="375" t="str">
        <f t="shared" ca="1" si="195"/>
        <v/>
      </c>
    </row>
    <row r="3658" spans="1:5">
      <c r="A3658" s="6" t="s">
        <v>108</v>
      </c>
      <c r="B3658">
        <v>336212</v>
      </c>
      <c r="C3658" s="350" t="s">
        <v>578</v>
      </c>
      <c r="D3658" s="351">
        <f t="shared" ca="1" si="194"/>
        <v>0</v>
      </c>
      <c r="E3658" s="375" t="str">
        <f t="shared" ca="1" si="195"/>
        <v/>
      </c>
    </row>
    <row r="3659" spans="1:5">
      <c r="A3659" s="6" t="s">
        <v>108</v>
      </c>
      <c r="B3659">
        <v>336213</v>
      </c>
      <c r="C3659" s="350" t="s">
        <v>578</v>
      </c>
      <c r="D3659" s="351">
        <f t="shared" ca="1" si="194"/>
        <v>0</v>
      </c>
      <c r="E3659" s="375" t="str">
        <f t="shared" ca="1" si="195"/>
        <v/>
      </c>
    </row>
    <row r="3660" spans="1:5">
      <c r="A3660" s="6" t="s">
        <v>108</v>
      </c>
      <c r="B3660">
        <v>336214</v>
      </c>
      <c r="C3660" s="350" t="s">
        <v>578</v>
      </c>
      <c r="D3660" s="351">
        <f t="shared" ca="1" si="194"/>
        <v>0</v>
      </c>
      <c r="E3660" s="375" t="str">
        <f t="shared" ca="1" si="195"/>
        <v/>
      </c>
    </row>
    <row r="3661" spans="1:5">
      <c r="A3661" s="6" t="s">
        <v>108</v>
      </c>
      <c r="B3661">
        <v>336310</v>
      </c>
      <c r="C3661" s="350" t="s">
        <v>578</v>
      </c>
      <c r="D3661" s="351">
        <f t="shared" ca="1" si="194"/>
        <v>0</v>
      </c>
      <c r="E3661" s="375" t="str">
        <f t="shared" ca="1" si="195"/>
        <v/>
      </c>
    </row>
    <row r="3662" spans="1:5">
      <c r="A3662" s="6" t="s">
        <v>108</v>
      </c>
      <c r="B3662">
        <v>336320</v>
      </c>
      <c r="C3662" s="350" t="s">
        <v>578</v>
      </c>
      <c r="D3662" s="351">
        <f t="shared" ca="1" si="194"/>
        <v>0</v>
      </c>
      <c r="E3662" s="375" t="str">
        <f t="shared" ca="1" si="195"/>
        <v/>
      </c>
    </row>
    <row r="3663" spans="1:5">
      <c r="A3663" s="6" t="s">
        <v>108</v>
      </c>
      <c r="B3663" t="s">
        <v>296</v>
      </c>
      <c r="C3663" s="350" t="s">
        <v>578</v>
      </c>
      <c r="D3663" s="351">
        <f t="shared" ca="1" si="194"/>
        <v>0</v>
      </c>
      <c r="E3663" s="375" t="str">
        <f t="shared" ca="1" si="195"/>
        <v/>
      </c>
    </row>
    <row r="3664" spans="1:5">
      <c r="A3664" s="6" t="s">
        <v>108</v>
      </c>
      <c r="B3664">
        <v>336350</v>
      </c>
      <c r="C3664" s="350" t="s">
        <v>578</v>
      </c>
      <c r="D3664" s="351">
        <f t="shared" ca="1" si="194"/>
        <v>0</v>
      </c>
      <c r="E3664" s="375" t="str">
        <f t="shared" ca="1" si="195"/>
        <v/>
      </c>
    </row>
    <row r="3665" spans="1:5">
      <c r="A3665" s="6" t="s">
        <v>108</v>
      </c>
      <c r="B3665">
        <v>336360</v>
      </c>
      <c r="C3665" s="350" t="s">
        <v>578</v>
      </c>
      <c r="D3665" s="351">
        <f t="shared" ca="1" si="194"/>
        <v>0</v>
      </c>
      <c r="E3665" s="375" t="str">
        <f t="shared" ca="1" si="195"/>
        <v/>
      </c>
    </row>
    <row r="3666" spans="1:5">
      <c r="A3666" s="6" t="s">
        <v>108</v>
      </c>
      <c r="B3666">
        <v>336370</v>
      </c>
      <c r="C3666" s="350" t="s">
        <v>578</v>
      </c>
      <c r="D3666" s="351">
        <f t="shared" ca="1" si="194"/>
        <v>0</v>
      </c>
      <c r="E3666" s="375" t="str">
        <f t="shared" ca="1" si="195"/>
        <v/>
      </c>
    </row>
    <row r="3667" spans="1:5">
      <c r="A3667" s="6" t="s">
        <v>108</v>
      </c>
      <c r="B3667">
        <v>336390</v>
      </c>
      <c r="C3667" s="350" t="s">
        <v>578</v>
      </c>
      <c r="D3667" s="351">
        <f t="shared" ca="1" si="194"/>
        <v>0</v>
      </c>
      <c r="E3667" s="375" t="str">
        <f t="shared" ca="1" si="195"/>
        <v/>
      </c>
    </row>
    <row r="3668" spans="1:5">
      <c r="A3668" s="6" t="s">
        <v>108</v>
      </c>
      <c r="B3668">
        <v>336411</v>
      </c>
      <c r="C3668" s="350" t="s">
        <v>578</v>
      </c>
      <c r="D3668" s="351">
        <f t="shared" ca="1" si="194"/>
        <v>0</v>
      </c>
      <c r="E3668" s="375" t="str">
        <f t="shared" ca="1" si="195"/>
        <v/>
      </c>
    </row>
    <row r="3669" spans="1:5">
      <c r="A3669" s="6" t="s">
        <v>108</v>
      </c>
      <c r="B3669">
        <v>336412</v>
      </c>
      <c r="C3669" s="350" t="s">
        <v>578</v>
      </c>
      <c r="D3669" s="351">
        <f t="shared" ca="1" si="194"/>
        <v>0</v>
      </c>
      <c r="E3669" s="375" t="str">
        <f t="shared" ca="1" si="195"/>
        <v/>
      </c>
    </row>
    <row r="3670" spans="1:5">
      <c r="A3670" s="6" t="s">
        <v>108</v>
      </c>
      <c r="B3670">
        <v>336413</v>
      </c>
      <c r="C3670" s="350" t="s">
        <v>578</v>
      </c>
      <c r="D3670" s="351">
        <f t="shared" ca="1" si="194"/>
        <v>0</v>
      </c>
      <c r="E3670" s="375" t="str">
        <f t="shared" ca="1" si="195"/>
        <v/>
      </c>
    </row>
    <row r="3671" spans="1:5">
      <c r="A3671" s="6" t="s">
        <v>108</v>
      </c>
      <c r="B3671">
        <v>336414</v>
      </c>
      <c r="C3671" s="350" t="s">
        <v>578</v>
      </c>
      <c r="D3671" s="351">
        <f t="shared" ca="1" si="194"/>
        <v>0</v>
      </c>
      <c r="E3671" s="375" t="str">
        <f t="shared" ca="1" si="195"/>
        <v/>
      </c>
    </row>
    <row r="3672" spans="1:5">
      <c r="A3672" s="6" t="s">
        <v>108</v>
      </c>
      <c r="B3672" t="s">
        <v>306</v>
      </c>
      <c r="C3672" s="350" t="s">
        <v>578</v>
      </c>
      <c r="D3672" s="351">
        <f t="shared" ca="1" si="194"/>
        <v>0</v>
      </c>
      <c r="E3672" s="375" t="str">
        <f t="shared" ca="1" si="195"/>
        <v/>
      </c>
    </row>
    <row r="3673" spans="1:5">
      <c r="A3673" s="6" t="s">
        <v>108</v>
      </c>
      <c r="B3673">
        <v>336500</v>
      </c>
      <c r="C3673" s="350" t="s">
        <v>578</v>
      </c>
      <c r="D3673" s="351">
        <f t="shared" ca="1" si="194"/>
        <v>0</v>
      </c>
      <c r="E3673" s="375" t="str">
        <f t="shared" ca="1" si="195"/>
        <v/>
      </c>
    </row>
    <row r="3674" spans="1:5">
      <c r="A3674" s="6" t="s">
        <v>108</v>
      </c>
      <c r="B3674">
        <v>336611</v>
      </c>
      <c r="C3674" s="350" t="s">
        <v>578</v>
      </c>
      <c r="D3674" s="351">
        <f t="shared" ca="1" si="194"/>
        <v>0</v>
      </c>
      <c r="E3674" s="375" t="str">
        <f t="shared" ca="1" si="195"/>
        <v/>
      </c>
    </row>
    <row r="3675" spans="1:5">
      <c r="A3675" s="6" t="s">
        <v>108</v>
      </c>
      <c r="B3675">
        <v>336612</v>
      </c>
      <c r="C3675" s="350" t="s">
        <v>578</v>
      </c>
      <c r="D3675" s="351">
        <f t="shared" ca="1" si="194"/>
        <v>0</v>
      </c>
      <c r="E3675" s="375" t="str">
        <f t="shared" ca="1" si="195"/>
        <v/>
      </c>
    </row>
    <row r="3676" spans="1:5">
      <c r="A3676" s="6" t="s">
        <v>108</v>
      </c>
      <c r="B3676">
        <v>336991</v>
      </c>
      <c r="C3676" s="350" t="s">
        <v>578</v>
      </c>
      <c r="D3676" s="351">
        <f t="shared" ca="1" si="194"/>
        <v>0</v>
      </c>
      <c r="E3676" s="375" t="str">
        <f t="shared" ca="1" si="195"/>
        <v/>
      </c>
    </row>
    <row r="3677" spans="1:5">
      <c r="A3677" s="6" t="s">
        <v>108</v>
      </c>
      <c r="B3677">
        <v>336992</v>
      </c>
      <c r="C3677" s="350" t="s">
        <v>578</v>
      </c>
      <c r="D3677" s="351">
        <f t="shared" ca="1" si="194"/>
        <v>0</v>
      </c>
      <c r="E3677" s="375" t="str">
        <f t="shared" ca="1" si="195"/>
        <v/>
      </c>
    </row>
    <row r="3678" spans="1:5">
      <c r="A3678" s="6" t="s">
        <v>108</v>
      </c>
      <c r="B3678">
        <v>336999</v>
      </c>
      <c r="C3678" s="350" t="s">
        <v>578</v>
      </c>
      <c r="D3678" s="351">
        <f t="shared" ca="1" si="194"/>
        <v>0</v>
      </c>
      <c r="E3678" s="375" t="str">
        <f t="shared" ca="1" si="195"/>
        <v/>
      </c>
    </row>
    <row r="3679" spans="1:5">
      <c r="A3679" s="6" t="s">
        <v>108</v>
      </c>
      <c r="B3679">
        <v>337110</v>
      </c>
      <c r="C3679" s="350" t="s">
        <v>578</v>
      </c>
      <c r="D3679" s="351">
        <f t="shared" ca="1" si="194"/>
        <v>0</v>
      </c>
      <c r="E3679" s="375" t="str">
        <f t="shared" ca="1" si="195"/>
        <v/>
      </c>
    </row>
    <row r="3680" spans="1:5">
      <c r="A3680" s="6" t="s">
        <v>108</v>
      </c>
      <c r="B3680">
        <v>337121</v>
      </c>
      <c r="C3680" s="350" t="s">
        <v>578</v>
      </c>
      <c r="D3680" s="351">
        <f t="shared" ca="1" si="194"/>
        <v>0</v>
      </c>
      <c r="E3680" s="375" t="str">
        <f t="shared" ca="1" si="195"/>
        <v/>
      </c>
    </row>
    <row r="3681" spans="1:5">
      <c r="A3681" s="6" t="s">
        <v>108</v>
      </c>
      <c r="B3681">
        <v>337122</v>
      </c>
      <c r="C3681" s="350" t="s">
        <v>578</v>
      </c>
      <c r="D3681" s="351">
        <f t="shared" ca="1" si="194"/>
        <v>0</v>
      </c>
      <c r="E3681" s="375" t="str">
        <f t="shared" ca="1" si="195"/>
        <v/>
      </c>
    </row>
    <row r="3682" spans="1:5">
      <c r="A3682" s="6" t="s">
        <v>108</v>
      </c>
      <c r="B3682" t="s">
        <v>317</v>
      </c>
      <c r="C3682" s="350" t="s">
        <v>578</v>
      </c>
      <c r="D3682" s="351">
        <f t="shared" ca="1" si="194"/>
        <v>0</v>
      </c>
      <c r="E3682" s="375" t="str">
        <f t="shared" ca="1" si="195"/>
        <v/>
      </c>
    </row>
    <row r="3683" spans="1:5">
      <c r="A3683" s="6" t="s">
        <v>108</v>
      </c>
      <c r="B3683">
        <v>337127</v>
      </c>
      <c r="C3683" s="350" t="s">
        <v>578</v>
      </c>
      <c r="D3683" s="351">
        <f t="shared" ca="1" si="194"/>
        <v>0</v>
      </c>
      <c r="E3683" s="375" t="str">
        <f t="shared" ca="1" si="195"/>
        <v/>
      </c>
    </row>
    <row r="3684" spans="1:5">
      <c r="A3684" s="6" t="s">
        <v>108</v>
      </c>
      <c r="B3684" t="s">
        <v>320</v>
      </c>
      <c r="C3684" s="350" t="s">
        <v>578</v>
      </c>
      <c r="D3684" s="351">
        <f t="shared" ca="1" si="194"/>
        <v>0</v>
      </c>
      <c r="E3684" s="375" t="str">
        <f t="shared" ca="1" si="195"/>
        <v/>
      </c>
    </row>
    <row r="3685" spans="1:5">
      <c r="A3685" s="6" t="s">
        <v>108</v>
      </c>
      <c r="B3685">
        <v>337215</v>
      </c>
      <c r="C3685" s="350" t="s">
        <v>578</v>
      </c>
      <c r="D3685" s="351">
        <f t="shared" ca="1" si="194"/>
        <v>0</v>
      </c>
      <c r="E3685" s="375" t="str">
        <f t="shared" ca="1" si="195"/>
        <v/>
      </c>
    </row>
    <row r="3686" spans="1:5">
      <c r="A3686" s="6" t="s">
        <v>108</v>
      </c>
      <c r="B3686">
        <v>337900</v>
      </c>
      <c r="C3686" s="350" t="s">
        <v>578</v>
      </c>
      <c r="D3686" s="351">
        <f t="shared" ca="1" si="194"/>
        <v>0</v>
      </c>
      <c r="E3686" s="375" t="str">
        <f t="shared" ca="1" si="195"/>
        <v/>
      </c>
    </row>
    <row r="3687" spans="1:5">
      <c r="A3687" s="6" t="s">
        <v>108</v>
      </c>
      <c r="B3687">
        <v>339112</v>
      </c>
      <c r="C3687" s="350" t="s">
        <v>578</v>
      </c>
      <c r="D3687" s="351">
        <f t="shared" ca="1" si="194"/>
        <v>0</v>
      </c>
      <c r="E3687" s="375" t="str">
        <f t="shared" ca="1" si="195"/>
        <v/>
      </c>
    </row>
    <row r="3688" spans="1:5">
      <c r="A3688" s="6" t="s">
        <v>108</v>
      </c>
      <c r="B3688">
        <v>339113</v>
      </c>
      <c r="C3688" s="350" t="s">
        <v>578</v>
      </c>
      <c r="D3688" s="351">
        <f t="shared" ca="1" si="194"/>
        <v>0</v>
      </c>
      <c r="E3688" s="375" t="str">
        <f t="shared" ca="1" si="195"/>
        <v/>
      </c>
    </row>
    <row r="3689" spans="1:5">
      <c r="A3689" s="6" t="s">
        <v>108</v>
      </c>
      <c r="B3689">
        <v>339114</v>
      </c>
      <c r="C3689" s="350" t="s">
        <v>578</v>
      </c>
      <c r="D3689" s="351">
        <f t="shared" ca="1" si="194"/>
        <v>0</v>
      </c>
      <c r="E3689" s="375" t="str">
        <f t="shared" ca="1" si="195"/>
        <v/>
      </c>
    </row>
    <row r="3690" spans="1:5">
      <c r="A3690" s="6" t="s">
        <v>108</v>
      </c>
      <c r="B3690">
        <v>339115</v>
      </c>
      <c r="C3690" s="350" t="s">
        <v>578</v>
      </c>
      <c r="D3690" s="351">
        <f t="shared" ca="1" si="194"/>
        <v>0</v>
      </c>
      <c r="E3690" s="375" t="str">
        <f t="shared" ca="1" si="195"/>
        <v/>
      </c>
    </row>
    <row r="3691" spans="1:5">
      <c r="A3691" s="6" t="s">
        <v>108</v>
      </c>
      <c r="B3691">
        <v>339116</v>
      </c>
      <c r="C3691" s="350" t="s">
        <v>578</v>
      </c>
      <c r="D3691" s="351">
        <f t="shared" ca="1" si="194"/>
        <v>0</v>
      </c>
      <c r="E3691" s="375" t="str">
        <f t="shared" ca="1" si="195"/>
        <v/>
      </c>
    </row>
    <row r="3692" spans="1:5">
      <c r="A3692" s="6" t="s">
        <v>108</v>
      </c>
      <c r="B3692">
        <v>339910</v>
      </c>
      <c r="C3692" s="350" t="s">
        <v>578</v>
      </c>
      <c r="D3692" s="351">
        <f t="shared" ca="1" si="194"/>
        <v>0</v>
      </c>
      <c r="E3692" s="375" t="str">
        <f t="shared" ca="1" si="195"/>
        <v/>
      </c>
    </row>
    <row r="3693" spans="1:5">
      <c r="A3693" s="6" t="s">
        <v>108</v>
      </c>
      <c r="B3693">
        <v>339920</v>
      </c>
      <c r="C3693" s="350" t="s">
        <v>578</v>
      </c>
      <c r="D3693" s="351">
        <f t="shared" ca="1" si="194"/>
        <v>0</v>
      </c>
      <c r="E3693" s="375" t="str">
        <f t="shared" ca="1" si="195"/>
        <v/>
      </c>
    </row>
    <row r="3694" spans="1:5">
      <c r="A3694" s="6" t="s">
        <v>108</v>
      </c>
      <c r="B3694">
        <v>339930</v>
      </c>
      <c r="C3694" s="350" t="s">
        <v>578</v>
      </c>
      <c r="D3694" s="351">
        <f t="shared" ca="1" si="194"/>
        <v>0</v>
      </c>
      <c r="E3694" s="375" t="str">
        <f t="shared" ca="1" si="195"/>
        <v/>
      </c>
    </row>
    <row r="3695" spans="1:5">
      <c r="A3695" s="6" t="s">
        <v>108</v>
      </c>
      <c r="B3695">
        <v>339940</v>
      </c>
      <c r="C3695" s="350" t="s">
        <v>578</v>
      </c>
      <c r="D3695" s="351">
        <f t="shared" ca="1" si="194"/>
        <v>0</v>
      </c>
      <c r="E3695" s="375" t="str">
        <f t="shared" ca="1" si="195"/>
        <v/>
      </c>
    </row>
    <row r="3696" spans="1:5">
      <c r="A3696" s="6" t="s">
        <v>108</v>
      </c>
      <c r="B3696">
        <v>339950</v>
      </c>
      <c r="C3696" s="350" t="s">
        <v>578</v>
      </c>
      <c r="D3696" s="351">
        <f t="shared" ca="1" si="194"/>
        <v>0</v>
      </c>
      <c r="E3696" s="375" t="str">
        <f t="shared" ca="1" si="195"/>
        <v/>
      </c>
    </row>
    <row r="3697" spans="1:5">
      <c r="A3697" s="6" t="s">
        <v>108</v>
      </c>
      <c r="B3697">
        <v>339990</v>
      </c>
      <c r="C3697" s="350" t="s">
        <v>578</v>
      </c>
      <c r="D3697" s="351">
        <f t="shared" ca="1" si="194"/>
        <v>0</v>
      </c>
      <c r="E3697" s="375" t="str">
        <f t="shared" ca="1" si="195"/>
        <v/>
      </c>
    </row>
    <row r="3698" spans="1:5">
      <c r="A3698" s="6" t="s">
        <v>108</v>
      </c>
      <c r="B3698">
        <v>311111</v>
      </c>
      <c r="C3698" s="350" t="s">
        <v>578</v>
      </c>
      <c r="D3698" s="351">
        <f t="shared" ca="1" si="194"/>
        <v>0</v>
      </c>
      <c r="E3698" s="375" t="str">
        <f t="shared" ca="1" si="195"/>
        <v/>
      </c>
    </row>
    <row r="3699" spans="1:5">
      <c r="A3699" s="6" t="s">
        <v>108</v>
      </c>
      <c r="B3699">
        <v>311119</v>
      </c>
      <c r="C3699" s="350" t="s">
        <v>578</v>
      </c>
      <c r="D3699" s="351">
        <f t="shared" ca="1" si="194"/>
        <v>0</v>
      </c>
      <c r="E3699" s="375" t="str">
        <f t="shared" ca="1" si="195"/>
        <v/>
      </c>
    </row>
    <row r="3700" spans="1:5">
      <c r="A3700" s="6" t="s">
        <v>108</v>
      </c>
      <c r="B3700">
        <v>311210</v>
      </c>
      <c r="C3700" s="350" t="s">
        <v>578</v>
      </c>
      <c r="D3700" s="351">
        <f t="shared" ca="1" si="194"/>
        <v>0</v>
      </c>
      <c r="E3700" s="375" t="str">
        <f t="shared" ca="1" si="195"/>
        <v/>
      </c>
    </row>
    <row r="3701" spans="1:5">
      <c r="A3701" s="6" t="s">
        <v>108</v>
      </c>
      <c r="B3701">
        <v>311221</v>
      </c>
      <c r="C3701" s="350" t="s">
        <v>578</v>
      </c>
      <c r="D3701" s="351">
        <f t="shared" ca="1" si="194"/>
        <v>0</v>
      </c>
      <c r="E3701" s="375" t="str">
        <f t="shared" ca="1" si="195"/>
        <v/>
      </c>
    </row>
    <row r="3702" spans="1:5">
      <c r="A3702" s="6" t="s">
        <v>108</v>
      </c>
      <c r="B3702" t="s">
        <v>339</v>
      </c>
      <c r="C3702" s="350" t="s">
        <v>578</v>
      </c>
      <c r="D3702" s="351">
        <f t="shared" ca="1" si="194"/>
        <v>0</v>
      </c>
      <c r="E3702" s="375" t="str">
        <f t="shared" ca="1" si="195"/>
        <v/>
      </c>
    </row>
    <row r="3703" spans="1:5">
      <c r="A3703" s="6" t="s">
        <v>108</v>
      </c>
      <c r="B3703">
        <v>311225</v>
      </c>
      <c r="C3703" s="350" t="s">
        <v>578</v>
      </c>
      <c r="D3703" s="351">
        <f t="shared" ca="1" si="194"/>
        <v>0</v>
      </c>
      <c r="E3703" s="375" t="str">
        <f t="shared" ca="1" si="195"/>
        <v/>
      </c>
    </row>
    <row r="3704" spans="1:5">
      <c r="A3704" s="6" t="s">
        <v>108</v>
      </c>
      <c r="B3704">
        <v>311230</v>
      </c>
      <c r="C3704" s="350" t="s">
        <v>578</v>
      </c>
      <c r="D3704" s="351">
        <f t="shared" ca="1" si="194"/>
        <v>0</v>
      </c>
      <c r="E3704" s="375" t="str">
        <f t="shared" ca="1" si="195"/>
        <v/>
      </c>
    </row>
    <row r="3705" spans="1:5">
      <c r="A3705" s="6" t="s">
        <v>108</v>
      </c>
      <c r="B3705">
        <v>311300</v>
      </c>
      <c r="C3705" s="350" t="s">
        <v>578</v>
      </c>
      <c r="D3705" s="351">
        <f t="shared" ca="1" si="194"/>
        <v>0</v>
      </c>
      <c r="E3705" s="375" t="str">
        <f t="shared" ca="1" si="195"/>
        <v/>
      </c>
    </row>
    <row r="3706" spans="1:5">
      <c r="A3706" s="6" t="s">
        <v>108</v>
      </c>
      <c r="B3706">
        <v>311410</v>
      </c>
      <c r="C3706" s="350" t="s">
        <v>578</v>
      </c>
      <c r="D3706" s="351">
        <f t="shared" ca="1" si="194"/>
        <v>0</v>
      </c>
      <c r="E3706" s="375" t="str">
        <f t="shared" ca="1" si="195"/>
        <v/>
      </c>
    </row>
    <row r="3707" spans="1:5">
      <c r="A3707" s="6" t="s">
        <v>108</v>
      </c>
      <c r="B3707">
        <v>311420</v>
      </c>
      <c r="C3707" s="350" t="s">
        <v>578</v>
      </c>
      <c r="D3707" s="351">
        <f t="shared" ca="1" si="194"/>
        <v>0</v>
      </c>
      <c r="E3707" s="375" t="str">
        <f t="shared" ca="1" si="195"/>
        <v/>
      </c>
    </row>
    <row r="3708" spans="1:5">
      <c r="A3708" s="6" t="s">
        <v>108</v>
      </c>
      <c r="B3708" t="s">
        <v>346</v>
      </c>
      <c r="C3708" s="350" t="s">
        <v>578</v>
      </c>
      <c r="D3708" s="351">
        <f t="shared" ca="1" si="194"/>
        <v>0</v>
      </c>
      <c r="E3708" s="375" t="str">
        <f t="shared" ca="1" si="195"/>
        <v/>
      </c>
    </row>
    <row r="3709" spans="1:5">
      <c r="A3709" s="6" t="s">
        <v>108</v>
      </c>
      <c r="B3709">
        <v>311513</v>
      </c>
      <c r="C3709" s="350" t="s">
        <v>578</v>
      </c>
      <c r="D3709" s="351">
        <f t="shared" ca="1" si="194"/>
        <v>0</v>
      </c>
      <c r="E3709" s="375" t="str">
        <f t="shared" ca="1" si="195"/>
        <v/>
      </c>
    </row>
    <row r="3710" spans="1:5">
      <c r="A3710" s="6" t="s">
        <v>108</v>
      </c>
      <c r="B3710">
        <v>311514</v>
      </c>
      <c r="C3710" s="350" t="s">
        <v>578</v>
      </c>
      <c r="D3710" s="351">
        <f t="shared" ca="1" si="194"/>
        <v>0</v>
      </c>
      <c r="E3710" s="375" t="str">
        <f t="shared" ca="1" si="195"/>
        <v/>
      </c>
    </row>
    <row r="3711" spans="1:5">
      <c r="A3711" s="6" t="s">
        <v>108</v>
      </c>
      <c r="B3711">
        <v>311520</v>
      </c>
      <c r="C3711" s="350" t="s">
        <v>578</v>
      </c>
      <c r="D3711" s="351">
        <f t="shared" ca="1" si="194"/>
        <v>0</v>
      </c>
      <c r="E3711" s="375" t="str">
        <f t="shared" ca="1" si="195"/>
        <v/>
      </c>
    </row>
    <row r="3712" spans="1:5">
      <c r="A3712" s="6" t="s">
        <v>108</v>
      </c>
      <c r="B3712" t="s">
        <v>351</v>
      </c>
      <c r="C3712" s="350" t="s">
        <v>578</v>
      </c>
      <c r="D3712" s="351">
        <f t="shared" ca="1" si="194"/>
        <v>0</v>
      </c>
      <c r="E3712" s="375" t="str">
        <f t="shared" ca="1" si="195"/>
        <v/>
      </c>
    </row>
    <row r="3713" spans="1:5">
      <c r="A3713" s="6" t="s">
        <v>108</v>
      </c>
      <c r="B3713">
        <v>311615</v>
      </c>
      <c r="C3713" s="350" t="s">
        <v>578</v>
      </c>
      <c r="D3713" s="351">
        <f t="shared" ca="1" si="194"/>
        <v>0</v>
      </c>
      <c r="E3713" s="375" t="str">
        <f t="shared" ca="1" si="195"/>
        <v/>
      </c>
    </row>
    <row r="3714" spans="1:5">
      <c r="A3714" s="6" t="s">
        <v>108</v>
      </c>
      <c r="B3714">
        <v>311700</v>
      </c>
      <c r="C3714" s="350" t="s">
        <v>578</v>
      </c>
      <c r="D3714" s="351">
        <f t="shared" ca="1" si="194"/>
        <v>0</v>
      </c>
      <c r="E3714" s="375" t="str">
        <f t="shared" ca="1" si="195"/>
        <v/>
      </c>
    </row>
    <row r="3715" spans="1:5">
      <c r="A3715" s="6" t="s">
        <v>108</v>
      </c>
      <c r="B3715">
        <v>311810</v>
      </c>
      <c r="C3715" s="350" t="s">
        <v>578</v>
      </c>
      <c r="D3715" s="351">
        <f t="shared" ref="D3715:D3778" ca="1" si="196">OFFSET(matrix1,MOD(ROW()-ROW($D$3),ROWS(matrix1)),TRUNC((ROW()-ROW($D$3))/ROWS(matrix1)),1,1)</f>
        <v>0</v>
      </c>
      <c r="E3715" s="375" t="str">
        <f t="shared" ref="E3715:E3778" ca="1" si="197">OFFSET(matrix4,MOD(ROW()-ROW($E$3),ROWS(matrix4)),TRUNC((ROW()-ROW($E$3))/ROWS(matrix4)),1,1)</f>
        <v/>
      </c>
    </row>
    <row r="3716" spans="1:5">
      <c r="A3716" s="6" t="s">
        <v>108</v>
      </c>
      <c r="B3716" t="s">
        <v>356</v>
      </c>
      <c r="C3716" s="350" t="s">
        <v>578</v>
      </c>
      <c r="D3716" s="351">
        <f t="shared" ca="1" si="196"/>
        <v>0</v>
      </c>
      <c r="E3716" s="375" t="str">
        <f t="shared" ca="1" si="197"/>
        <v/>
      </c>
    </row>
    <row r="3717" spans="1:5">
      <c r="A3717" s="6" t="s">
        <v>108</v>
      </c>
      <c r="B3717">
        <v>311910</v>
      </c>
      <c r="C3717" s="350" t="s">
        <v>578</v>
      </c>
      <c r="D3717" s="351">
        <f t="shared" ca="1" si="196"/>
        <v>0</v>
      </c>
      <c r="E3717" s="375" t="str">
        <f t="shared" ca="1" si="197"/>
        <v/>
      </c>
    </row>
    <row r="3718" spans="1:5">
      <c r="A3718" s="6" t="s">
        <v>108</v>
      </c>
      <c r="B3718">
        <v>311920</v>
      </c>
      <c r="C3718" s="350" t="s">
        <v>578</v>
      </c>
      <c r="D3718" s="351">
        <f t="shared" ca="1" si="196"/>
        <v>0</v>
      </c>
      <c r="E3718" s="375" t="str">
        <f t="shared" ca="1" si="197"/>
        <v/>
      </c>
    </row>
    <row r="3719" spans="1:5">
      <c r="A3719" s="6" t="s">
        <v>108</v>
      </c>
      <c r="B3719">
        <v>311930</v>
      </c>
      <c r="C3719" s="350" t="s">
        <v>578</v>
      </c>
      <c r="D3719" s="351">
        <f t="shared" ca="1" si="196"/>
        <v>0</v>
      </c>
      <c r="E3719" s="375" t="str">
        <f t="shared" ca="1" si="197"/>
        <v/>
      </c>
    </row>
    <row r="3720" spans="1:5">
      <c r="A3720" s="6" t="s">
        <v>108</v>
      </c>
      <c r="B3720">
        <v>311940</v>
      </c>
      <c r="C3720" s="350" t="s">
        <v>578</v>
      </c>
      <c r="D3720" s="351">
        <f t="shared" ca="1" si="196"/>
        <v>0</v>
      </c>
      <c r="E3720" s="375" t="str">
        <f t="shared" ca="1" si="197"/>
        <v/>
      </c>
    </row>
    <row r="3721" spans="1:5">
      <c r="A3721" s="6" t="s">
        <v>108</v>
      </c>
      <c r="B3721">
        <v>311990</v>
      </c>
      <c r="C3721" s="350" t="s">
        <v>578</v>
      </c>
      <c r="D3721" s="351">
        <f t="shared" ca="1" si="196"/>
        <v>0</v>
      </c>
      <c r="E3721" s="375" t="str">
        <f t="shared" ca="1" si="197"/>
        <v/>
      </c>
    </row>
    <row r="3722" spans="1:5">
      <c r="A3722" s="6" t="s">
        <v>108</v>
      </c>
      <c r="B3722">
        <v>312110</v>
      </c>
      <c r="C3722" s="350" t="s">
        <v>578</v>
      </c>
      <c r="D3722" s="351">
        <f t="shared" ca="1" si="196"/>
        <v>0</v>
      </c>
      <c r="E3722" s="375" t="str">
        <f t="shared" ca="1" si="197"/>
        <v/>
      </c>
    </row>
    <row r="3723" spans="1:5">
      <c r="A3723" s="6" t="s">
        <v>108</v>
      </c>
      <c r="B3723">
        <v>312120</v>
      </c>
      <c r="C3723" s="350" t="s">
        <v>578</v>
      </c>
      <c r="D3723" s="351">
        <f t="shared" ca="1" si="196"/>
        <v>0</v>
      </c>
      <c r="E3723" s="375" t="str">
        <f t="shared" ca="1" si="197"/>
        <v/>
      </c>
    </row>
    <row r="3724" spans="1:5">
      <c r="A3724" s="6" t="s">
        <v>108</v>
      </c>
      <c r="B3724">
        <v>312130</v>
      </c>
      <c r="C3724" s="350" t="s">
        <v>578</v>
      </c>
      <c r="D3724" s="351">
        <f t="shared" ca="1" si="196"/>
        <v>0</v>
      </c>
      <c r="E3724" s="375" t="str">
        <f t="shared" ca="1" si="197"/>
        <v/>
      </c>
    </row>
    <row r="3725" spans="1:5">
      <c r="A3725" s="6" t="s">
        <v>108</v>
      </c>
      <c r="B3725">
        <v>312140</v>
      </c>
      <c r="C3725" s="350" t="s">
        <v>578</v>
      </c>
      <c r="D3725" s="351">
        <f t="shared" ca="1" si="196"/>
        <v>0</v>
      </c>
      <c r="E3725" s="375" t="str">
        <f t="shared" ca="1" si="197"/>
        <v/>
      </c>
    </row>
    <row r="3726" spans="1:5">
      <c r="A3726" s="6" t="s">
        <v>108</v>
      </c>
      <c r="B3726">
        <v>312200</v>
      </c>
      <c r="C3726" s="350" t="s">
        <v>578</v>
      </c>
      <c r="D3726" s="351">
        <f t="shared" ca="1" si="196"/>
        <v>0</v>
      </c>
      <c r="E3726" s="375" t="str">
        <f t="shared" ca="1" si="197"/>
        <v/>
      </c>
    </row>
    <row r="3727" spans="1:5">
      <c r="A3727" s="6" t="s">
        <v>108</v>
      </c>
      <c r="B3727">
        <v>313100</v>
      </c>
      <c r="C3727" s="350" t="s">
        <v>578</v>
      </c>
      <c r="D3727" s="351">
        <f t="shared" ca="1" si="196"/>
        <v>0</v>
      </c>
      <c r="E3727" s="375" t="str">
        <f t="shared" ca="1" si="197"/>
        <v/>
      </c>
    </row>
    <row r="3728" spans="1:5">
      <c r="A3728" s="6" t="s">
        <v>108</v>
      </c>
      <c r="B3728">
        <v>313200</v>
      </c>
      <c r="C3728" s="350" t="s">
        <v>578</v>
      </c>
      <c r="D3728" s="351">
        <f t="shared" ca="1" si="196"/>
        <v>0</v>
      </c>
      <c r="E3728" s="375" t="str">
        <f t="shared" ca="1" si="197"/>
        <v/>
      </c>
    </row>
    <row r="3729" spans="1:5">
      <c r="A3729" s="6" t="s">
        <v>108</v>
      </c>
      <c r="B3729">
        <v>313300</v>
      </c>
      <c r="C3729" s="350" t="s">
        <v>578</v>
      </c>
      <c r="D3729" s="351">
        <f t="shared" ca="1" si="196"/>
        <v>0</v>
      </c>
      <c r="E3729" s="375" t="str">
        <f t="shared" ca="1" si="197"/>
        <v/>
      </c>
    </row>
    <row r="3730" spans="1:5">
      <c r="A3730" s="6" t="s">
        <v>108</v>
      </c>
      <c r="B3730">
        <v>314110</v>
      </c>
      <c r="C3730" s="350" t="s">
        <v>578</v>
      </c>
      <c r="D3730" s="351">
        <f t="shared" ca="1" si="196"/>
        <v>0</v>
      </c>
      <c r="E3730" s="375" t="str">
        <f t="shared" ca="1" si="197"/>
        <v/>
      </c>
    </row>
    <row r="3731" spans="1:5">
      <c r="A3731" s="6" t="s">
        <v>108</v>
      </c>
      <c r="B3731">
        <v>314120</v>
      </c>
      <c r="C3731" s="350" t="s">
        <v>578</v>
      </c>
      <c r="D3731" s="351">
        <f t="shared" ca="1" si="196"/>
        <v>0</v>
      </c>
      <c r="E3731" s="375" t="str">
        <f t="shared" ca="1" si="197"/>
        <v/>
      </c>
    </row>
    <row r="3732" spans="1:5">
      <c r="A3732" s="6" t="s">
        <v>108</v>
      </c>
      <c r="B3732">
        <v>314900</v>
      </c>
      <c r="C3732" s="350" t="s">
        <v>578</v>
      </c>
      <c r="D3732" s="351">
        <f t="shared" ca="1" si="196"/>
        <v>0</v>
      </c>
      <c r="E3732" s="375" t="str">
        <f t="shared" ca="1" si="197"/>
        <v/>
      </c>
    </row>
    <row r="3733" spans="1:5">
      <c r="A3733" s="6" t="s">
        <v>108</v>
      </c>
      <c r="B3733">
        <v>315000</v>
      </c>
      <c r="C3733" s="350" t="s">
        <v>578</v>
      </c>
      <c r="D3733" s="351">
        <f t="shared" ca="1" si="196"/>
        <v>0</v>
      </c>
      <c r="E3733" s="375" t="str">
        <f t="shared" ca="1" si="197"/>
        <v/>
      </c>
    </row>
    <row r="3734" spans="1:5">
      <c r="A3734" s="6" t="s">
        <v>108</v>
      </c>
      <c r="B3734">
        <v>316000</v>
      </c>
      <c r="C3734" s="350" t="s">
        <v>578</v>
      </c>
      <c r="D3734" s="351">
        <f t="shared" ca="1" si="196"/>
        <v>0</v>
      </c>
      <c r="E3734" s="375" t="str">
        <f t="shared" ca="1" si="197"/>
        <v/>
      </c>
    </row>
    <row r="3735" spans="1:5">
      <c r="A3735" s="6" t="s">
        <v>108</v>
      </c>
      <c r="B3735">
        <v>322110</v>
      </c>
      <c r="C3735" s="350" t="s">
        <v>578</v>
      </c>
      <c r="D3735" s="351">
        <f t="shared" ca="1" si="196"/>
        <v>0</v>
      </c>
      <c r="E3735" s="375" t="str">
        <f t="shared" ca="1" si="197"/>
        <v/>
      </c>
    </row>
    <row r="3736" spans="1:5">
      <c r="A3736" s="6" t="s">
        <v>108</v>
      </c>
      <c r="B3736">
        <v>322120</v>
      </c>
      <c r="C3736" s="350" t="s">
        <v>578</v>
      </c>
      <c r="D3736" s="351">
        <f t="shared" ca="1" si="196"/>
        <v>0</v>
      </c>
      <c r="E3736" s="375" t="str">
        <f t="shared" ca="1" si="197"/>
        <v/>
      </c>
    </row>
    <row r="3737" spans="1:5">
      <c r="A3737" s="6" t="s">
        <v>108</v>
      </c>
      <c r="B3737">
        <v>322130</v>
      </c>
      <c r="C3737" s="350" t="s">
        <v>578</v>
      </c>
      <c r="D3737" s="351">
        <f t="shared" ca="1" si="196"/>
        <v>0</v>
      </c>
      <c r="E3737" s="375" t="str">
        <f t="shared" ca="1" si="197"/>
        <v/>
      </c>
    </row>
    <row r="3738" spans="1:5">
      <c r="A3738" s="6" t="s">
        <v>108</v>
      </c>
      <c r="B3738">
        <v>322210</v>
      </c>
      <c r="C3738" s="350" t="s">
        <v>578</v>
      </c>
      <c r="D3738" s="351">
        <f t="shared" ca="1" si="196"/>
        <v>0</v>
      </c>
      <c r="E3738" s="375" t="str">
        <f t="shared" ca="1" si="197"/>
        <v/>
      </c>
    </row>
    <row r="3739" spans="1:5">
      <c r="A3739" s="6" t="s">
        <v>108</v>
      </c>
      <c r="B3739">
        <v>322220</v>
      </c>
      <c r="C3739" s="350" t="s">
        <v>578</v>
      </c>
      <c r="D3739" s="351">
        <f t="shared" ca="1" si="196"/>
        <v>0</v>
      </c>
      <c r="E3739" s="375" t="str">
        <f t="shared" ca="1" si="197"/>
        <v/>
      </c>
    </row>
    <row r="3740" spans="1:5">
      <c r="A3740" s="6" t="s">
        <v>108</v>
      </c>
      <c r="B3740">
        <v>322230</v>
      </c>
      <c r="C3740" s="350" t="s">
        <v>578</v>
      </c>
      <c r="D3740" s="351">
        <f t="shared" ca="1" si="196"/>
        <v>0</v>
      </c>
      <c r="E3740" s="375" t="str">
        <f t="shared" ca="1" si="197"/>
        <v/>
      </c>
    </row>
    <row r="3741" spans="1:5">
      <c r="A3741" s="6" t="s">
        <v>108</v>
      </c>
      <c r="B3741">
        <v>322291</v>
      </c>
      <c r="C3741" s="350" t="s">
        <v>578</v>
      </c>
      <c r="D3741" s="351">
        <f t="shared" ca="1" si="196"/>
        <v>0</v>
      </c>
      <c r="E3741" s="375" t="str">
        <f t="shared" ca="1" si="197"/>
        <v/>
      </c>
    </row>
    <row r="3742" spans="1:5">
      <c r="A3742" s="6" t="s">
        <v>108</v>
      </c>
      <c r="B3742">
        <v>322299</v>
      </c>
      <c r="C3742" s="350" t="s">
        <v>578</v>
      </c>
      <c r="D3742" s="351">
        <f t="shared" ca="1" si="196"/>
        <v>0</v>
      </c>
      <c r="E3742" s="375" t="str">
        <f t="shared" ca="1" si="197"/>
        <v/>
      </c>
    </row>
    <row r="3743" spans="1:5">
      <c r="A3743" s="6" t="s">
        <v>108</v>
      </c>
      <c r="B3743">
        <v>323110</v>
      </c>
      <c r="C3743" s="350" t="s">
        <v>578</v>
      </c>
      <c r="D3743" s="351">
        <f t="shared" ca="1" si="196"/>
        <v>0</v>
      </c>
      <c r="E3743" s="375" t="str">
        <f t="shared" ca="1" si="197"/>
        <v/>
      </c>
    </row>
    <row r="3744" spans="1:5">
      <c r="A3744" s="6" t="s">
        <v>108</v>
      </c>
      <c r="B3744">
        <v>323120</v>
      </c>
      <c r="C3744" s="350" t="s">
        <v>578</v>
      </c>
      <c r="D3744" s="351">
        <f t="shared" ca="1" si="196"/>
        <v>0</v>
      </c>
      <c r="E3744" s="375" t="str">
        <f t="shared" ca="1" si="197"/>
        <v/>
      </c>
    </row>
    <row r="3745" spans="1:5">
      <c r="A3745" s="6" t="s">
        <v>108</v>
      </c>
      <c r="B3745">
        <v>324110</v>
      </c>
      <c r="C3745" s="350" t="s">
        <v>578</v>
      </c>
      <c r="D3745" s="351">
        <f t="shared" ca="1" si="196"/>
        <v>0</v>
      </c>
      <c r="E3745" s="375" t="str">
        <f t="shared" ca="1" si="197"/>
        <v/>
      </c>
    </row>
    <row r="3746" spans="1:5">
      <c r="A3746" s="6" t="s">
        <v>108</v>
      </c>
      <c r="B3746">
        <v>324121</v>
      </c>
      <c r="C3746" s="350" t="s">
        <v>578</v>
      </c>
      <c r="D3746" s="351">
        <f t="shared" ca="1" si="196"/>
        <v>0</v>
      </c>
      <c r="E3746" s="375" t="str">
        <f t="shared" ca="1" si="197"/>
        <v/>
      </c>
    </row>
    <row r="3747" spans="1:5">
      <c r="A3747" s="6" t="s">
        <v>108</v>
      </c>
      <c r="B3747">
        <v>324122</v>
      </c>
      <c r="C3747" s="350" t="s">
        <v>578</v>
      </c>
      <c r="D3747" s="351">
        <f t="shared" ca="1" si="196"/>
        <v>0</v>
      </c>
      <c r="E3747" s="375" t="str">
        <f t="shared" ca="1" si="197"/>
        <v/>
      </c>
    </row>
    <row r="3748" spans="1:5">
      <c r="A3748" s="6" t="s">
        <v>108</v>
      </c>
      <c r="B3748">
        <v>324190</v>
      </c>
      <c r="C3748" s="350" t="s">
        <v>578</v>
      </c>
      <c r="D3748" s="351">
        <f t="shared" ca="1" si="196"/>
        <v>0</v>
      </c>
      <c r="E3748" s="375" t="str">
        <f t="shared" ca="1" si="197"/>
        <v/>
      </c>
    </row>
    <row r="3749" spans="1:5">
      <c r="A3749" s="6" t="s">
        <v>108</v>
      </c>
      <c r="B3749">
        <v>325110</v>
      </c>
      <c r="C3749" s="350" t="s">
        <v>578</v>
      </c>
      <c r="D3749" s="351">
        <f t="shared" ca="1" si="196"/>
        <v>0</v>
      </c>
      <c r="E3749" s="375" t="str">
        <f t="shared" ca="1" si="197"/>
        <v/>
      </c>
    </row>
    <row r="3750" spans="1:5">
      <c r="A3750" s="6" t="s">
        <v>108</v>
      </c>
      <c r="B3750">
        <v>325120</v>
      </c>
      <c r="C3750" s="350" t="s">
        <v>578</v>
      </c>
      <c r="D3750" s="351">
        <f t="shared" ca="1" si="196"/>
        <v>0</v>
      </c>
      <c r="E3750" s="375" t="str">
        <f t="shared" ca="1" si="197"/>
        <v/>
      </c>
    </row>
    <row r="3751" spans="1:5">
      <c r="A3751" s="6" t="s">
        <v>108</v>
      </c>
      <c r="B3751">
        <v>325130</v>
      </c>
      <c r="C3751" s="350" t="s">
        <v>578</v>
      </c>
      <c r="D3751" s="351">
        <f t="shared" ca="1" si="196"/>
        <v>0</v>
      </c>
      <c r="E3751" s="375" t="str">
        <f t="shared" ca="1" si="197"/>
        <v/>
      </c>
    </row>
    <row r="3752" spans="1:5">
      <c r="A3752" s="6" t="s">
        <v>108</v>
      </c>
      <c r="B3752">
        <v>325180</v>
      </c>
      <c r="C3752" s="350" t="s">
        <v>578</v>
      </c>
      <c r="D3752" s="351">
        <f t="shared" ca="1" si="196"/>
        <v>0</v>
      </c>
      <c r="E3752" s="375" t="str">
        <f t="shared" ca="1" si="197"/>
        <v/>
      </c>
    </row>
    <row r="3753" spans="1:5">
      <c r="A3753" s="6" t="s">
        <v>108</v>
      </c>
      <c r="B3753">
        <v>325190</v>
      </c>
      <c r="C3753" s="350" t="s">
        <v>578</v>
      </c>
      <c r="D3753" s="351">
        <f t="shared" ca="1" si="196"/>
        <v>0</v>
      </c>
      <c r="E3753" s="375" t="str">
        <f t="shared" ca="1" si="197"/>
        <v/>
      </c>
    </row>
    <row r="3754" spans="1:5">
      <c r="A3754" s="6" t="s">
        <v>108</v>
      </c>
      <c r="B3754">
        <v>325211</v>
      </c>
      <c r="C3754" s="350" t="s">
        <v>578</v>
      </c>
      <c r="D3754" s="351">
        <f t="shared" ca="1" si="196"/>
        <v>0</v>
      </c>
      <c r="E3754" s="375" t="str">
        <f t="shared" ca="1" si="197"/>
        <v/>
      </c>
    </row>
    <row r="3755" spans="1:5">
      <c r="A3755" s="6" t="s">
        <v>108</v>
      </c>
      <c r="B3755" t="s">
        <v>396</v>
      </c>
      <c r="C3755" s="350" t="s">
        <v>578</v>
      </c>
      <c r="D3755" s="351">
        <f t="shared" ca="1" si="196"/>
        <v>0</v>
      </c>
      <c r="E3755" s="375" t="str">
        <f t="shared" ca="1" si="197"/>
        <v/>
      </c>
    </row>
    <row r="3756" spans="1:5">
      <c r="A3756" s="6" t="s">
        <v>108</v>
      </c>
      <c r="B3756">
        <v>325310</v>
      </c>
      <c r="C3756" s="350" t="s">
        <v>578</v>
      </c>
      <c r="D3756" s="351">
        <f t="shared" ca="1" si="196"/>
        <v>0</v>
      </c>
      <c r="E3756" s="375" t="str">
        <f t="shared" ca="1" si="197"/>
        <v/>
      </c>
    </row>
    <row r="3757" spans="1:5">
      <c r="A3757" s="6" t="s">
        <v>108</v>
      </c>
      <c r="B3757">
        <v>325320</v>
      </c>
      <c r="C3757" s="350" t="s">
        <v>578</v>
      </c>
      <c r="D3757" s="351">
        <f t="shared" ca="1" si="196"/>
        <v>0</v>
      </c>
      <c r="E3757" s="375" t="str">
        <f t="shared" ca="1" si="197"/>
        <v/>
      </c>
    </row>
    <row r="3758" spans="1:5">
      <c r="A3758" s="6" t="s">
        <v>108</v>
      </c>
      <c r="B3758">
        <v>325411</v>
      </c>
      <c r="C3758" s="350" t="s">
        <v>578</v>
      </c>
      <c r="D3758" s="351">
        <f t="shared" ca="1" si="196"/>
        <v>0</v>
      </c>
      <c r="E3758" s="375" t="str">
        <f t="shared" ca="1" si="197"/>
        <v/>
      </c>
    </row>
    <row r="3759" spans="1:5">
      <c r="A3759" s="6" t="s">
        <v>108</v>
      </c>
      <c r="B3759">
        <v>325412</v>
      </c>
      <c r="C3759" s="350" t="s">
        <v>578</v>
      </c>
      <c r="D3759" s="351">
        <f t="shared" ca="1" si="196"/>
        <v>0</v>
      </c>
      <c r="E3759" s="375" t="str">
        <f t="shared" ca="1" si="197"/>
        <v/>
      </c>
    </row>
    <row r="3760" spans="1:5">
      <c r="A3760" s="6" t="s">
        <v>108</v>
      </c>
      <c r="B3760">
        <v>325413</v>
      </c>
      <c r="C3760" s="350" t="s">
        <v>578</v>
      </c>
      <c r="D3760" s="351">
        <f t="shared" ca="1" si="196"/>
        <v>0</v>
      </c>
      <c r="E3760" s="375" t="str">
        <f t="shared" ca="1" si="197"/>
        <v/>
      </c>
    </row>
    <row r="3761" spans="1:5">
      <c r="A3761" s="6" t="s">
        <v>108</v>
      </c>
      <c r="B3761">
        <v>325414</v>
      </c>
      <c r="C3761" s="350" t="s">
        <v>578</v>
      </c>
      <c r="D3761" s="351">
        <f t="shared" ca="1" si="196"/>
        <v>0</v>
      </c>
      <c r="E3761" s="375" t="str">
        <f t="shared" ca="1" si="197"/>
        <v/>
      </c>
    </row>
    <row r="3762" spans="1:5">
      <c r="A3762" s="6" t="s">
        <v>108</v>
      </c>
      <c r="B3762">
        <v>325510</v>
      </c>
      <c r="C3762" s="350" t="s">
        <v>578</v>
      </c>
      <c r="D3762" s="351">
        <f t="shared" ca="1" si="196"/>
        <v>0</v>
      </c>
      <c r="E3762" s="375" t="str">
        <f t="shared" ca="1" si="197"/>
        <v/>
      </c>
    </row>
    <row r="3763" spans="1:5">
      <c r="A3763" s="6" t="s">
        <v>108</v>
      </c>
      <c r="B3763">
        <v>325520</v>
      </c>
      <c r="C3763" s="350" t="s">
        <v>578</v>
      </c>
      <c r="D3763" s="351">
        <f t="shared" ca="1" si="196"/>
        <v>0</v>
      </c>
      <c r="E3763" s="375" t="str">
        <f t="shared" ca="1" si="197"/>
        <v/>
      </c>
    </row>
    <row r="3764" spans="1:5">
      <c r="A3764" s="6" t="s">
        <v>108</v>
      </c>
      <c r="B3764">
        <v>325610</v>
      </c>
      <c r="C3764" s="350" t="s">
        <v>578</v>
      </c>
      <c r="D3764" s="351">
        <f t="shared" ca="1" si="196"/>
        <v>0</v>
      </c>
      <c r="E3764" s="375" t="str">
        <f t="shared" ca="1" si="197"/>
        <v/>
      </c>
    </row>
    <row r="3765" spans="1:5">
      <c r="A3765" s="6" t="s">
        <v>108</v>
      </c>
      <c r="B3765">
        <v>325620</v>
      </c>
      <c r="C3765" s="350" t="s">
        <v>578</v>
      </c>
      <c r="D3765" s="351">
        <f t="shared" ca="1" si="196"/>
        <v>0</v>
      </c>
      <c r="E3765" s="375" t="str">
        <f t="shared" ca="1" si="197"/>
        <v/>
      </c>
    </row>
    <row r="3766" spans="1:5">
      <c r="A3766" s="6" t="s">
        <v>108</v>
      </c>
      <c r="B3766">
        <v>325910</v>
      </c>
      <c r="C3766" s="350" t="s">
        <v>578</v>
      </c>
      <c r="D3766" s="351">
        <f t="shared" ca="1" si="196"/>
        <v>0</v>
      </c>
      <c r="E3766" s="375" t="str">
        <f t="shared" ca="1" si="197"/>
        <v/>
      </c>
    </row>
    <row r="3767" spans="1:5">
      <c r="A3767" s="6" t="s">
        <v>108</v>
      </c>
      <c r="B3767" t="s">
        <v>409</v>
      </c>
      <c r="C3767" s="350" t="s">
        <v>578</v>
      </c>
      <c r="D3767" s="351">
        <f t="shared" ca="1" si="196"/>
        <v>0</v>
      </c>
      <c r="E3767" s="375" t="str">
        <f t="shared" ca="1" si="197"/>
        <v/>
      </c>
    </row>
    <row r="3768" spans="1:5">
      <c r="A3768" s="6" t="s">
        <v>108</v>
      </c>
      <c r="B3768">
        <v>326110</v>
      </c>
      <c r="C3768" s="350" t="s">
        <v>578</v>
      </c>
      <c r="D3768" s="351">
        <f t="shared" ca="1" si="196"/>
        <v>0</v>
      </c>
      <c r="E3768" s="375" t="str">
        <f t="shared" ca="1" si="197"/>
        <v/>
      </c>
    </row>
    <row r="3769" spans="1:5">
      <c r="A3769" s="6" t="s">
        <v>108</v>
      </c>
      <c r="B3769">
        <v>326120</v>
      </c>
      <c r="C3769" s="350" t="s">
        <v>578</v>
      </c>
      <c r="D3769" s="351">
        <f t="shared" ca="1" si="196"/>
        <v>0</v>
      </c>
      <c r="E3769" s="375" t="str">
        <f t="shared" ca="1" si="197"/>
        <v/>
      </c>
    </row>
    <row r="3770" spans="1:5">
      <c r="A3770" s="6" t="s">
        <v>108</v>
      </c>
      <c r="B3770">
        <v>326130</v>
      </c>
      <c r="C3770" s="350" t="s">
        <v>578</v>
      </c>
      <c r="D3770" s="351">
        <f t="shared" ca="1" si="196"/>
        <v>0</v>
      </c>
      <c r="E3770" s="375" t="str">
        <f t="shared" ca="1" si="197"/>
        <v/>
      </c>
    </row>
    <row r="3771" spans="1:5">
      <c r="A3771" s="6" t="s">
        <v>108</v>
      </c>
      <c r="B3771">
        <v>326140</v>
      </c>
      <c r="C3771" s="350" t="s">
        <v>578</v>
      </c>
      <c r="D3771" s="351">
        <f t="shared" ca="1" si="196"/>
        <v>0</v>
      </c>
      <c r="E3771" s="375" t="str">
        <f t="shared" ca="1" si="197"/>
        <v/>
      </c>
    </row>
    <row r="3772" spans="1:5">
      <c r="A3772" s="6" t="s">
        <v>108</v>
      </c>
      <c r="B3772">
        <v>326150</v>
      </c>
      <c r="C3772" s="350" t="s">
        <v>578</v>
      </c>
      <c r="D3772" s="351">
        <f t="shared" ca="1" si="196"/>
        <v>0</v>
      </c>
      <c r="E3772" s="375" t="str">
        <f t="shared" ca="1" si="197"/>
        <v/>
      </c>
    </row>
    <row r="3773" spans="1:5">
      <c r="A3773" s="6" t="s">
        <v>108</v>
      </c>
      <c r="B3773">
        <v>326160</v>
      </c>
      <c r="C3773" s="350" t="s">
        <v>578</v>
      </c>
      <c r="D3773" s="351">
        <f t="shared" ca="1" si="196"/>
        <v>0</v>
      </c>
      <c r="E3773" s="375" t="str">
        <f t="shared" ca="1" si="197"/>
        <v/>
      </c>
    </row>
    <row r="3774" spans="1:5">
      <c r="A3774" s="6" t="s">
        <v>108</v>
      </c>
      <c r="B3774">
        <v>326190</v>
      </c>
      <c r="C3774" s="350" t="s">
        <v>578</v>
      </c>
      <c r="D3774" s="351">
        <f t="shared" ca="1" si="196"/>
        <v>0</v>
      </c>
      <c r="E3774" s="375" t="str">
        <f t="shared" ca="1" si="197"/>
        <v/>
      </c>
    </row>
    <row r="3775" spans="1:5">
      <c r="A3775" s="6" t="s">
        <v>108</v>
      </c>
      <c r="B3775">
        <v>326210</v>
      </c>
      <c r="C3775" s="350" t="s">
        <v>578</v>
      </c>
      <c r="D3775" s="351">
        <f t="shared" ca="1" si="196"/>
        <v>0</v>
      </c>
      <c r="E3775" s="375" t="str">
        <f t="shared" ca="1" si="197"/>
        <v/>
      </c>
    </row>
    <row r="3776" spans="1:5">
      <c r="A3776" s="6" t="s">
        <v>108</v>
      </c>
      <c r="B3776">
        <v>326220</v>
      </c>
      <c r="C3776" s="350" t="s">
        <v>578</v>
      </c>
      <c r="D3776" s="351">
        <f t="shared" ca="1" si="196"/>
        <v>0</v>
      </c>
      <c r="E3776" s="375" t="str">
        <f t="shared" ca="1" si="197"/>
        <v/>
      </c>
    </row>
    <row r="3777" spans="1:5">
      <c r="A3777" s="6" t="s">
        <v>108</v>
      </c>
      <c r="B3777">
        <v>326290</v>
      </c>
      <c r="C3777" s="350" t="s">
        <v>578</v>
      </c>
      <c r="D3777" s="351">
        <f t="shared" ca="1" si="196"/>
        <v>0</v>
      </c>
      <c r="E3777" s="375" t="str">
        <f t="shared" ca="1" si="197"/>
        <v/>
      </c>
    </row>
    <row r="3778" spans="1:5">
      <c r="A3778" s="6" t="s">
        <v>108</v>
      </c>
      <c r="B3778">
        <v>420000</v>
      </c>
      <c r="C3778" s="350" t="s">
        <v>578</v>
      </c>
      <c r="D3778" s="351">
        <f t="shared" ca="1" si="196"/>
        <v>0</v>
      </c>
      <c r="E3778" s="375" t="str">
        <f t="shared" ca="1" si="197"/>
        <v/>
      </c>
    </row>
    <row r="3779" spans="1:5">
      <c r="A3779" s="6" t="s">
        <v>108</v>
      </c>
      <c r="B3779">
        <v>441000</v>
      </c>
      <c r="C3779" s="350" t="s">
        <v>578</v>
      </c>
      <c r="D3779" s="351">
        <f t="shared" ref="D3779:D3842" ca="1" si="198">OFFSET(matrix1,MOD(ROW()-ROW($D$3),ROWS(matrix1)),TRUNC((ROW()-ROW($D$3))/ROWS(matrix1)),1,1)</f>
        <v>0</v>
      </c>
      <c r="E3779" s="375" t="str">
        <f t="shared" ref="E3779:E3842" ca="1" si="199">OFFSET(matrix4,MOD(ROW()-ROW($E$3),ROWS(matrix4)),TRUNC((ROW()-ROW($E$3))/ROWS(matrix4)),1,1)</f>
        <v/>
      </c>
    </row>
    <row r="3780" spans="1:5">
      <c r="A3780" s="6" t="s">
        <v>108</v>
      </c>
      <c r="B3780">
        <v>445000</v>
      </c>
      <c r="C3780" s="350" t="s">
        <v>578</v>
      </c>
      <c r="D3780" s="351">
        <f t="shared" ca="1" si="198"/>
        <v>0</v>
      </c>
      <c r="E3780" s="375" t="str">
        <f t="shared" ca="1" si="199"/>
        <v/>
      </c>
    </row>
    <row r="3781" spans="1:5">
      <c r="A3781" s="6" t="s">
        <v>108</v>
      </c>
      <c r="B3781">
        <v>452000</v>
      </c>
      <c r="C3781" s="350" t="s">
        <v>578</v>
      </c>
      <c r="D3781" s="351">
        <f t="shared" ca="1" si="198"/>
        <v>0</v>
      </c>
      <c r="E3781" s="375" t="str">
        <f t="shared" ca="1" si="199"/>
        <v/>
      </c>
    </row>
    <row r="3782" spans="1:5">
      <c r="A3782" s="6" t="s">
        <v>108</v>
      </c>
      <c r="B3782" t="s">
        <v>425</v>
      </c>
      <c r="C3782" s="350" t="s">
        <v>578</v>
      </c>
      <c r="D3782" s="351">
        <f t="shared" ca="1" si="198"/>
        <v>0</v>
      </c>
      <c r="E3782" s="375" t="str">
        <f t="shared" ca="1" si="199"/>
        <v/>
      </c>
    </row>
    <row r="3783" spans="1:5">
      <c r="A3783" s="6" t="s">
        <v>108</v>
      </c>
      <c r="B3783">
        <v>481000</v>
      </c>
      <c r="C3783" s="350" t="s">
        <v>578</v>
      </c>
      <c r="D3783" s="351">
        <f t="shared" ca="1" si="198"/>
        <v>0</v>
      </c>
      <c r="E3783" s="375" t="str">
        <f t="shared" ca="1" si="199"/>
        <v/>
      </c>
    </row>
    <row r="3784" spans="1:5">
      <c r="A3784" s="6" t="s">
        <v>108</v>
      </c>
      <c r="B3784">
        <v>482000</v>
      </c>
      <c r="C3784" s="350" t="s">
        <v>578</v>
      </c>
      <c r="D3784" s="351">
        <f t="shared" ca="1" si="198"/>
        <v>0</v>
      </c>
      <c r="E3784" s="375" t="str">
        <f t="shared" ca="1" si="199"/>
        <v/>
      </c>
    </row>
    <row r="3785" spans="1:5">
      <c r="A3785" s="6" t="s">
        <v>108</v>
      </c>
      <c r="B3785">
        <v>483000</v>
      </c>
      <c r="C3785" s="350" t="s">
        <v>578</v>
      </c>
      <c r="D3785" s="351">
        <f t="shared" ca="1" si="198"/>
        <v>0</v>
      </c>
      <c r="E3785" s="375" t="str">
        <f t="shared" ca="1" si="199"/>
        <v/>
      </c>
    </row>
    <row r="3786" spans="1:5">
      <c r="A3786" s="6" t="s">
        <v>108</v>
      </c>
      <c r="B3786">
        <v>484000</v>
      </c>
      <c r="C3786" s="350" t="s">
        <v>578</v>
      </c>
      <c r="D3786" s="351">
        <f t="shared" ca="1" si="198"/>
        <v>0</v>
      </c>
      <c r="E3786" s="375" t="str">
        <f t="shared" ca="1" si="199"/>
        <v/>
      </c>
    </row>
    <row r="3787" spans="1:5">
      <c r="A3787" s="6" t="s">
        <v>108</v>
      </c>
      <c r="B3787">
        <v>485000</v>
      </c>
      <c r="C3787" s="350" t="s">
        <v>578</v>
      </c>
      <c r="D3787" s="351">
        <f t="shared" ca="1" si="198"/>
        <v>0</v>
      </c>
      <c r="E3787" s="375" t="str">
        <f t="shared" ca="1" si="199"/>
        <v/>
      </c>
    </row>
    <row r="3788" spans="1:5">
      <c r="A3788" s="6" t="s">
        <v>108</v>
      </c>
      <c r="B3788">
        <v>486000</v>
      </c>
      <c r="C3788" s="350" t="s">
        <v>578</v>
      </c>
      <c r="D3788" s="351">
        <f t="shared" ca="1" si="198"/>
        <v>0</v>
      </c>
      <c r="E3788" s="375" t="str">
        <f t="shared" ca="1" si="199"/>
        <v/>
      </c>
    </row>
    <row r="3789" spans="1:5">
      <c r="A3789" s="6" t="s">
        <v>108</v>
      </c>
      <c r="B3789" t="s">
        <v>433</v>
      </c>
      <c r="C3789" s="350" t="s">
        <v>578</v>
      </c>
      <c r="D3789" s="351">
        <f t="shared" ca="1" si="198"/>
        <v>0</v>
      </c>
      <c r="E3789" s="375" t="str">
        <f t="shared" ca="1" si="199"/>
        <v/>
      </c>
    </row>
    <row r="3790" spans="1:5">
      <c r="A3790" s="6" t="s">
        <v>108</v>
      </c>
      <c r="B3790">
        <v>492000</v>
      </c>
      <c r="C3790" s="350" t="s">
        <v>578</v>
      </c>
      <c r="D3790" s="351">
        <f t="shared" ca="1" si="198"/>
        <v>0</v>
      </c>
      <c r="E3790" s="375" t="str">
        <f t="shared" ca="1" si="199"/>
        <v/>
      </c>
    </row>
    <row r="3791" spans="1:5">
      <c r="A3791" s="6" t="s">
        <v>108</v>
      </c>
      <c r="B3791">
        <v>493000</v>
      </c>
      <c r="C3791" s="350" t="s">
        <v>578</v>
      </c>
      <c r="D3791" s="351">
        <f t="shared" ca="1" si="198"/>
        <v>0</v>
      </c>
      <c r="E3791" s="375" t="str">
        <f t="shared" ca="1" si="199"/>
        <v/>
      </c>
    </row>
    <row r="3792" spans="1:5">
      <c r="A3792" s="6" t="s">
        <v>108</v>
      </c>
      <c r="B3792">
        <v>511110</v>
      </c>
      <c r="C3792" s="350" t="s">
        <v>578</v>
      </c>
      <c r="D3792" s="351">
        <f t="shared" ca="1" si="198"/>
        <v>0</v>
      </c>
      <c r="E3792" s="375" t="str">
        <f t="shared" ca="1" si="199"/>
        <v/>
      </c>
    </row>
    <row r="3793" spans="1:5">
      <c r="A3793" s="6" t="s">
        <v>108</v>
      </c>
      <c r="B3793">
        <v>511120</v>
      </c>
      <c r="C3793" s="350" t="s">
        <v>578</v>
      </c>
      <c r="D3793" s="351">
        <f t="shared" ca="1" si="198"/>
        <v>0</v>
      </c>
      <c r="E3793" s="375" t="str">
        <f t="shared" ca="1" si="199"/>
        <v/>
      </c>
    </row>
    <row r="3794" spans="1:5">
      <c r="A3794" s="6" t="s">
        <v>108</v>
      </c>
      <c r="B3794">
        <v>511130</v>
      </c>
      <c r="C3794" s="350" t="s">
        <v>578</v>
      </c>
      <c r="D3794" s="351">
        <f t="shared" ca="1" si="198"/>
        <v>0</v>
      </c>
      <c r="E3794" s="375" t="str">
        <f t="shared" ca="1" si="199"/>
        <v/>
      </c>
    </row>
    <row r="3795" spans="1:5">
      <c r="A3795" s="6" t="s">
        <v>108</v>
      </c>
      <c r="B3795" t="s">
        <v>440</v>
      </c>
      <c r="C3795" s="350" t="s">
        <v>578</v>
      </c>
      <c r="D3795" s="351">
        <f t="shared" ca="1" si="198"/>
        <v>0</v>
      </c>
      <c r="E3795" s="375" t="str">
        <f t="shared" ca="1" si="199"/>
        <v/>
      </c>
    </row>
    <row r="3796" spans="1:5">
      <c r="A3796" s="6" t="s">
        <v>108</v>
      </c>
      <c r="B3796">
        <v>511200</v>
      </c>
      <c r="C3796" s="350" t="s">
        <v>578</v>
      </c>
      <c r="D3796" s="351">
        <f t="shared" ca="1" si="198"/>
        <v>0</v>
      </c>
      <c r="E3796" s="375" t="str">
        <f t="shared" ca="1" si="199"/>
        <v/>
      </c>
    </row>
    <row r="3797" spans="1:5">
      <c r="A3797" s="6" t="s">
        <v>108</v>
      </c>
      <c r="B3797">
        <v>512100</v>
      </c>
      <c r="C3797" s="350" t="s">
        <v>578</v>
      </c>
      <c r="D3797" s="351">
        <f t="shared" ca="1" si="198"/>
        <v>0</v>
      </c>
      <c r="E3797" s="375" t="str">
        <f t="shared" ca="1" si="199"/>
        <v/>
      </c>
    </row>
    <row r="3798" spans="1:5">
      <c r="A3798" s="6" t="s">
        <v>108</v>
      </c>
      <c r="B3798">
        <v>512200</v>
      </c>
      <c r="C3798" s="350" t="s">
        <v>578</v>
      </c>
      <c r="D3798" s="351">
        <f t="shared" ca="1" si="198"/>
        <v>0</v>
      </c>
      <c r="E3798" s="375" t="str">
        <f t="shared" ca="1" si="199"/>
        <v/>
      </c>
    </row>
    <row r="3799" spans="1:5">
      <c r="A3799" s="6" t="s">
        <v>108</v>
      </c>
      <c r="B3799">
        <v>515100</v>
      </c>
      <c r="C3799" s="350" t="s">
        <v>578</v>
      </c>
      <c r="D3799" s="351">
        <f t="shared" ca="1" si="198"/>
        <v>0</v>
      </c>
      <c r="E3799" s="375" t="str">
        <f t="shared" ca="1" si="199"/>
        <v/>
      </c>
    </row>
    <row r="3800" spans="1:5">
      <c r="A3800" s="6" t="s">
        <v>108</v>
      </c>
      <c r="B3800">
        <v>515200</v>
      </c>
      <c r="C3800" s="350" t="s">
        <v>578</v>
      </c>
      <c r="D3800" s="351">
        <f t="shared" ca="1" si="198"/>
        <v>0</v>
      </c>
      <c r="E3800" s="375" t="str">
        <f t="shared" ca="1" si="199"/>
        <v/>
      </c>
    </row>
    <row r="3801" spans="1:5">
      <c r="A3801" s="6" t="s">
        <v>108</v>
      </c>
      <c r="B3801">
        <v>517110</v>
      </c>
      <c r="C3801" s="350" t="s">
        <v>578</v>
      </c>
      <c r="D3801" s="351">
        <f t="shared" ca="1" si="198"/>
        <v>0</v>
      </c>
      <c r="E3801" s="375" t="str">
        <f t="shared" ca="1" si="199"/>
        <v/>
      </c>
    </row>
    <row r="3802" spans="1:5">
      <c r="A3802" s="6" t="s">
        <v>108</v>
      </c>
      <c r="B3802">
        <v>517210</v>
      </c>
      <c r="C3802" s="350" t="s">
        <v>578</v>
      </c>
      <c r="D3802" s="351">
        <f t="shared" ca="1" si="198"/>
        <v>0</v>
      </c>
      <c r="E3802" s="375" t="str">
        <f t="shared" ca="1" si="199"/>
        <v/>
      </c>
    </row>
    <row r="3803" spans="1:5">
      <c r="A3803" s="6" t="s">
        <v>108</v>
      </c>
      <c r="B3803" t="s">
        <v>449</v>
      </c>
      <c r="C3803" s="350" t="s">
        <v>578</v>
      </c>
      <c r="D3803" s="351">
        <f t="shared" ca="1" si="198"/>
        <v>0</v>
      </c>
      <c r="E3803" s="375" t="str">
        <f t="shared" ca="1" si="199"/>
        <v/>
      </c>
    </row>
    <row r="3804" spans="1:5">
      <c r="A3804" s="6" t="s">
        <v>108</v>
      </c>
      <c r="B3804">
        <v>518200</v>
      </c>
      <c r="C3804" s="350" t="s">
        <v>578</v>
      </c>
      <c r="D3804" s="351">
        <f t="shared" ca="1" si="198"/>
        <v>0</v>
      </c>
      <c r="E3804" s="375" t="str">
        <f t="shared" ca="1" si="199"/>
        <v/>
      </c>
    </row>
    <row r="3805" spans="1:5">
      <c r="A3805" s="6" t="s">
        <v>108</v>
      </c>
      <c r="B3805" t="s">
        <v>452</v>
      </c>
      <c r="C3805" s="350" t="s">
        <v>578</v>
      </c>
      <c r="D3805" s="351">
        <f t="shared" ca="1" si="198"/>
        <v>0</v>
      </c>
      <c r="E3805" s="375" t="str">
        <f t="shared" ca="1" si="199"/>
        <v/>
      </c>
    </row>
    <row r="3806" spans="1:5">
      <c r="A3806" s="6" t="s">
        <v>108</v>
      </c>
      <c r="B3806">
        <v>519130</v>
      </c>
      <c r="C3806" s="350" t="s">
        <v>578</v>
      </c>
      <c r="D3806" s="351">
        <f t="shared" ca="1" si="198"/>
        <v>0</v>
      </c>
      <c r="E3806" s="375" t="str">
        <f t="shared" ca="1" si="199"/>
        <v/>
      </c>
    </row>
    <row r="3807" spans="1:5">
      <c r="A3807" s="6" t="s">
        <v>108</v>
      </c>
      <c r="B3807" t="s">
        <v>455</v>
      </c>
      <c r="C3807" s="350" t="s">
        <v>578</v>
      </c>
      <c r="D3807" s="351">
        <f t="shared" ca="1" si="198"/>
        <v>0</v>
      </c>
      <c r="E3807" s="375" t="str">
        <f t="shared" ca="1" si="199"/>
        <v/>
      </c>
    </row>
    <row r="3808" spans="1:5">
      <c r="A3808" s="6" t="s">
        <v>108</v>
      </c>
      <c r="B3808" t="s">
        <v>457</v>
      </c>
      <c r="C3808" s="350" t="s">
        <v>578</v>
      </c>
      <c r="D3808" s="351">
        <f t="shared" ca="1" si="198"/>
        <v>0</v>
      </c>
      <c r="E3808" s="375" t="str">
        <f t="shared" ca="1" si="199"/>
        <v/>
      </c>
    </row>
    <row r="3809" spans="1:5">
      <c r="A3809" s="6" t="s">
        <v>108</v>
      </c>
      <c r="B3809" t="s">
        <v>459</v>
      </c>
      <c r="C3809" s="350" t="s">
        <v>578</v>
      </c>
      <c r="D3809" s="351">
        <f t="shared" ca="1" si="198"/>
        <v>0</v>
      </c>
      <c r="E3809" s="375" t="str">
        <f t="shared" ca="1" si="199"/>
        <v/>
      </c>
    </row>
    <row r="3810" spans="1:5">
      <c r="A3810" s="6" t="s">
        <v>108</v>
      </c>
      <c r="B3810">
        <v>523900</v>
      </c>
      <c r="C3810" s="350" t="s">
        <v>578</v>
      </c>
      <c r="D3810" s="351">
        <f t="shared" ca="1" si="198"/>
        <v>0</v>
      </c>
      <c r="E3810" s="375" t="str">
        <f t="shared" ca="1" si="199"/>
        <v/>
      </c>
    </row>
    <row r="3811" spans="1:5">
      <c r="A3811" s="6" t="s">
        <v>108</v>
      </c>
      <c r="B3811">
        <v>524100</v>
      </c>
      <c r="C3811" s="350" t="s">
        <v>578</v>
      </c>
      <c r="D3811" s="351">
        <f t="shared" ca="1" si="198"/>
        <v>0</v>
      </c>
      <c r="E3811" s="375" t="str">
        <f t="shared" ca="1" si="199"/>
        <v/>
      </c>
    </row>
    <row r="3812" spans="1:5">
      <c r="A3812" s="6" t="s">
        <v>108</v>
      </c>
      <c r="B3812">
        <v>524200</v>
      </c>
      <c r="C3812" s="350" t="s">
        <v>578</v>
      </c>
      <c r="D3812" s="351">
        <f t="shared" ca="1" si="198"/>
        <v>0</v>
      </c>
      <c r="E3812" s="375" t="str">
        <f t="shared" ca="1" si="199"/>
        <v/>
      </c>
    </row>
    <row r="3813" spans="1:5">
      <c r="A3813" s="6" t="s">
        <v>108</v>
      </c>
      <c r="B3813">
        <v>525000</v>
      </c>
      <c r="C3813" s="350" t="s">
        <v>578</v>
      </c>
      <c r="D3813" s="351">
        <f t="shared" ca="1" si="198"/>
        <v>0</v>
      </c>
      <c r="E3813" s="375" t="str">
        <f t="shared" ca="1" si="199"/>
        <v/>
      </c>
    </row>
    <row r="3814" spans="1:5">
      <c r="A3814" s="6" t="s">
        <v>108</v>
      </c>
      <c r="B3814" t="s">
        <v>465</v>
      </c>
      <c r="C3814" s="350" t="s">
        <v>578</v>
      </c>
      <c r="D3814" s="351">
        <f t="shared" ca="1" si="198"/>
        <v>0</v>
      </c>
      <c r="E3814" s="375" t="str">
        <f t="shared" ca="1" si="199"/>
        <v/>
      </c>
    </row>
    <row r="3815" spans="1:5">
      <c r="A3815" s="6" t="s">
        <v>108</v>
      </c>
      <c r="B3815" t="s">
        <v>467</v>
      </c>
      <c r="C3815" s="350" t="s">
        <v>578</v>
      </c>
      <c r="D3815" s="351">
        <f t="shared" ca="1" si="198"/>
        <v>0</v>
      </c>
      <c r="E3815" s="375" t="str">
        <f t="shared" ca="1" si="199"/>
        <v/>
      </c>
    </row>
    <row r="3816" spans="1:5">
      <c r="A3816" s="6" t="s">
        <v>108</v>
      </c>
      <c r="B3816">
        <v>532100</v>
      </c>
      <c r="C3816" s="350" t="s">
        <v>578</v>
      </c>
      <c r="D3816" s="351">
        <f t="shared" ca="1" si="198"/>
        <v>0</v>
      </c>
      <c r="E3816" s="375" t="str">
        <f t="shared" ca="1" si="199"/>
        <v/>
      </c>
    </row>
    <row r="3817" spans="1:5">
      <c r="A3817" s="6" t="s">
        <v>108</v>
      </c>
      <c r="B3817" t="s">
        <v>470</v>
      </c>
      <c r="C3817" s="350" t="s">
        <v>578</v>
      </c>
      <c r="D3817" s="351">
        <f t="shared" ca="1" si="198"/>
        <v>0</v>
      </c>
      <c r="E3817" s="375" t="str">
        <f t="shared" ca="1" si="199"/>
        <v/>
      </c>
    </row>
    <row r="3818" spans="1:5">
      <c r="A3818" s="6" t="s">
        <v>108</v>
      </c>
      <c r="B3818">
        <v>532400</v>
      </c>
      <c r="C3818" s="350" t="s">
        <v>578</v>
      </c>
      <c r="D3818" s="351">
        <f t="shared" ca="1" si="198"/>
        <v>0</v>
      </c>
      <c r="E3818" s="375" t="str">
        <f t="shared" ca="1" si="199"/>
        <v/>
      </c>
    </row>
    <row r="3819" spans="1:5">
      <c r="A3819" s="6" t="s">
        <v>108</v>
      </c>
      <c r="B3819">
        <v>533000</v>
      </c>
      <c r="C3819" s="350" t="s">
        <v>578</v>
      </c>
      <c r="D3819" s="351">
        <f t="shared" ca="1" si="198"/>
        <v>0</v>
      </c>
      <c r="E3819" s="375" t="str">
        <f t="shared" ca="1" si="199"/>
        <v/>
      </c>
    </row>
    <row r="3820" spans="1:5">
      <c r="A3820" s="6" t="s">
        <v>108</v>
      </c>
      <c r="B3820">
        <v>541100</v>
      </c>
      <c r="C3820" s="350" t="s">
        <v>578</v>
      </c>
      <c r="D3820" s="351">
        <f t="shared" ca="1" si="198"/>
        <v>0</v>
      </c>
      <c r="E3820" s="375" t="str">
        <f t="shared" ca="1" si="199"/>
        <v/>
      </c>
    </row>
    <row r="3821" spans="1:5">
      <c r="A3821" s="6" t="s">
        <v>108</v>
      </c>
      <c r="B3821">
        <v>541511</v>
      </c>
      <c r="C3821" s="350" t="s">
        <v>578</v>
      </c>
      <c r="D3821" s="351">
        <f t="shared" ca="1" si="198"/>
        <v>0</v>
      </c>
      <c r="E3821" s="375" t="str">
        <f t="shared" ca="1" si="199"/>
        <v/>
      </c>
    </row>
    <row r="3822" spans="1:5">
      <c r="A3822" s="6" t="s">
        <v>108</v>
      </c>
      <c r="B3822">
        <v>541512</v>
      </c>
      <c r="C3822" s="350" t="s">
        <v>578</v>
      </c>
      <c r="D3822" s="351">
        <f t="shared" ca="1" si="198"/>
        <v>0</v>
      </c>
      <c r="E3822" s="375" t="str">
        <f t="shared" ca="1" si="199"/>
        <v/>
      </c>
    </row>
    <row r="3823" spans="1:5">
      <c r="A3823" s="6" t="s">
        <v>108</v>
      </c>
      <c r="B3823" t="s">
        <v>477</v>
      </c>
      <c r="C3823" s="350" t="s">
        <v>578</v>
      </c>
      <c r="D3823" s="351">
        <f t="shared" ca="1" si="198"/>
        <v>0</v>
      </c>
      <c r="E3823" s="375" t="str">
        <f t="shared" ca="1" si="199"/>
        <v/>
      </c>
    </row>
    <row r="3824" spans="1:5">
      <c r="A3824" s="6" t="s">
        <v>108</v>
      </c>
      <c r="B3824">
        <v>541200</v>
      </c>
      <c r="C3824" s="350" t="s">
        <v>578</v>
      </c>
      <c r="D3824" s="351">
        <f t="shared" ca="1" si="198"/>
        <v>0</v>
      </c>
      <c r="E3824" s="375" t="str">
        <f t="shared" ca="1" si="199"/>
        <v/>
      </c>
    </row>
    <row r="3825" spans="1:5">
      <c r="A3825" s="6" t="s">
        <v>108</v>
      </c>
      <c r="B3825">
        <v>541300</v>
      </c>
      <c r="C3825" s="350" t="s">
        <v>578</v>
      </c>
      <c r="D3825" s="351">
        <f t="shared" ca="1" si="198"/>
        <v>0</v>
      </c>
      <c r="E3825" s="375" t="str">
        <f t="shared" ca="1" si="199"/>
        <v/>
      </c>
    </row>
    <row r="3826" spans="1:5">
      <c r="A3826" s="6" t="s">
        <v>108</v>
      </c>
      <c r="B3826">
        <v>541400</v>
      </c>
      <c r="C3826" s="350" t="s">
        <v>578</v>
      </c>
      <c r="D3826" s="351">
        <f t="shared" ca="1" si="198"/>
        <v>0</v>
      </c>
      <c r="E3826" s="375" t="str">
        <f t="shared" ca="1" si="199"/>
        <v/>
      </c>
    </row>
    <row r="3827" spans="1:5">
      <c r="A3827" s="6" t="s">
        <v>108</v>
      </c>
      <c r="B3827">
        <v>541610</v>
      </c>
      <c r="C3827" s="350" t="s">
        <v>578</v>
      </c>
      <c r="D3827" s="351">
        <f t="shared" ca="1" si="198"/>
        <v>0</v>
      </c>
      <c r="E3827" s="375" t="str">
        <f t="shared" ca="1" si="199"/>
        <v/>
      </c>
    </row>
    <row r="3828" spans="1:5">
      <c r="A3828" s="6" t="s">
        <v>108</v>
      </c>
      <c r="B3828" t="s">
        <v>483</v>
      </c>
      <c r="C3828" s="350" t="s">
        <v>578</v>
      </c>
      <c r="D3828" s="351">
        <f t="shared" ca="1" si="198"/>
        <v>0</v>
      </c>
      <c r="E3828" s="375" t="str">
        <f t="shared" ca="1" si="199"/>
        <v/>
      </c>
    </row>
    <row r="3829" spans="1:5">
      <c r="A3829" s="6" t="s">
        <v>108</v>
      </c>
      <c r="B3829">
        <v>541700</v>
      </c>
      <c r="C3829" s="350" t="s">
        <v>578</v>
      </c>
      <c r="D3829" s="351">
        <f t="shared" ca="1" si="198"/>
        <v>0</v>
      </c>
      <c r="E3829" s="375" t="str">
        <f t="shared" ca="1" si="199"/>
        <v/>
      </c>
    </row>
    <row r="3830" spans="1:5">
      <c r="A3830" s="6" t="s">
        <v>108</v>
      </c>
      <c r="B3830">
        <v>541800</v>
      </c>
      <c r="C3830" s="350" t="s">
        <v>578</v>
      </c>
      <c r="D3830" s="351">
        <f t="shared" ca="1" si="198"/>
        <v>0</v>
      </c>
      <c r="E3830" s="375" t="str">
        <f t="shared" ca="1" si="199"/>
        <v/>
      </c>
    </row>
    <row r="3831" spans="1:5">
      <c r="A3831" s="6" t="s">
        <v>108</v>
      </c>
      <c r="B3831" t="s">
        <v>487</v>
      </c>
      <c r="C3831" s="350" t="s">
        <v>578</v>
      </c>
      <c r="D3831" s="351">
        <f t="shared" ca="1" si="198"/>
        <v>0</v>
      </c>
      <c r="E3831" s="375" t="str">
        <f t="shared" ca="1" si="199"/>
        <v/>
      </c>
    </row>
    <row r="3832" spans="1:5">
      <c r="A3832" s="6" t="s">
        <v>108</v>
      </c>
      <c r="B3832">
        <v>541920</v>
      </c>
      <c r="C3832" s="350" t="s">
        <v>578</v>
      </c>
      <c r="D3832" s="351">
        <f t="shared" ca="1" si="198"/>
        <v>0</v>
      </c>
      <c r="E3832" s="375" t="str">
        <f t="shared" ca="1" si="199"/>
        <v/>
      </c>
    </row>
    <row r="3833" spans="1:5">
      <c r="A3833" s="6" t="s">
        <v>108</v>
      </c>
      <c r="B3833">
        <v>541940</v>
      </c>
      <c r="C3833" s="350" t="s">
        <v>578</v>
      </c>
      <c r="D3833" s="351">
        <f t="shared" ca="1" si="198"/>
        <v>0</v>
      </c>
      <c r="E3833" s="375" t="str">
        <f t="shared" ca="1" si="199"/>
        <v/>
      </c>
    </row>
    <row r="3834" spans="1:5">
      <c r="A3834" s="6" t="s">
        <v>108</v>
      </c>
      <c r="B3834">
        <v>550000</v>
      </c>
      <c r="C3834" s="350" t="s">
        <v>578</v>
      </c>
      <c r="D3834" s="351">
        <f t="shared" ca="1" si="198"/>
        <v>0</v>
      </c>
      <c r="E3834" s="375" t="str">
        <f t="shared" ca="1" si="199"/>
        <v/>
      </c>
    </row>
    <row r="3835" spans="1:5">
      <c r="A3835" s="6" t="s">
        <v>108</v>
      </c>
      <c r="B3835">
        <v>561100</v>
      </c>
      <c r="C3835" s="350" t="s">
        <v>578</v>
      </c>
      <c r="D3835" s="351">
        <f t="shared" ca="1" si="198"/>
        <v>0</v>
      </c>
      <c r="E3835" s="375" t="str">
        <f t="shared" ca="1" si="199"/>
        <v/>
      </c>
    </row>
    <row r="3836" spans="1:5">
      <c r="A3836" s="6" t="s">
        <v>108</v>
      </c>
      <c r="B3836">
        <v>561200</v>
      </c>
      <c r="C3836" s="350" t="s">
        <v>578</v>
      </c>
      <c r="D3836" s="351">
        <f t="shared" ca="1" si="198"/>
        <v>0</v>
      </c>
      <c r="E3836" s="375" t="str">
        <f t="shared" ca="1" si="199"/>
        <v/>
      </c>
    </row>
    <row r="3837" spans="1:5">
      <c r="A3837" s="6" t="s">
        <v>108</v>
      </c>
      <c r="B3837">
        <v>561300</v>
      </c>
      <c r="C3837" s="350" t="s">
        <v>578</v>
      </c>
      <c r="D3837" s="351">
        <f t="shared" ca="1" si="198"/>
        <v>0</v>
      </c>
      <c r="E3837" s="375" t="str">
        <f t="shared" ca="1" si="199"/>
        <v/>
      </c>
    </row>
    <row r="3838" spans="1:5">
      <c r="A3838" s="6" t="s">
        <v>108</v>
      </c>
      <c r="B3838">
        <v>561400</v>
      </c>
      <c r="C3838" s="350" t="s">
        <v>578</v>
      </c>
      <c r="D3838" s="351">
        <f t="shared" ca="1" si="198"/>
        <v>0</v>
      </c>
      <c r="E3838" s="375" t="str">
        <f t="shared" ca="1" si="199"/>
        <v/>
      </c>
    </row>
    <row r="3839" spans="1:5">
      <c r="A3839" s="6" t="s">
        <v>108</v>
      </c>
      <c r="B3839">
        <v>561500</v>
      </c>
      <c r="C3839" s="350" t="s">
        <v>578</v>
      </c>
      <c r="D3839" s="351">
        <f t="shared" ca="1" si="198"/>
        <v>0</v>
      </c>
      <c r="E3839" s="375" t="str">
        <f t="shared" ca="1" si="199"/>
        <v/>
      </c>
    </row>
    <row r="3840" spans="1:5">
      <c r="A3840" s="6" t="s">
        <v>108</v>
      </c>
      <c r="B3840">
        <v>561600</v>
      </c>
      <c r="C3840" s="350" t="s">
        <v>578</v>
      </c>
      <c r="D3840" s="351">
        <f t="shared" ca="1" si="198"/>
        <v>0</v>
      </c>
      <c r="E3840" s="375" t="str">
        <f t="shared" ca="1" si="199"/>
        <v/>
      </c>
    </row>
    <row r="3841" spans="1:5">
      <c r="A3841" s="6" t="s">
        <v>108</v>
      </c>
      <c r="B3841">
        <v>561700</v>
      </c>
      <c r="C3841" s="350" t="s">
        <v>578</v>
      </c>
      <c r="D3841" s="351">
        <f t="shared" ca="1" si="198"/>
        <v>0</v>
      </c>
      <c r="E3841" s="375" t="str">
        <f t="shared" ca="1" si="199"/>
        <v/>
      </c>
    </row>
    <row r="3842" spans="1:5">
      <c r="A3842" s="6" t="s">
        <v>108</v>
      </c>
      <c r="B3842">
        <v>561900</v>
      </c>
      <c r="C3842" s="350" t="s">
        <v>578</v>
      </c>
      <c r="D3842" s="351">
        <f t="shared" ca="1" si="198"/>
        <v>0</v>
      </c>
      <c r="E3842" s="375" t="str">
        <f t="shared" ca="1" si="199"/>
        <v/>
      </c>
    </row>
    <row r="3843" spans="1:5">
      <c r="A3843" s="6" t="s">
        <v>108</v>
      </c>
      <c r="B3843">
        <v>562000</v>
      </c>
      <c r="C3843" s="350" t="s">
        <v>578</v>
      </c>
      <c r="D3843" s="351">
        <f t="shared" ref="D3843:D3906" ca="1" si="200">OFFSET(matrix1,MOD(ROW()-ROW($D$3),ROWS(matrix1)),TRUNC((ROW()-ROW($D$3))/ROWS(matrix1)),1,1)</f>
        <v>0</v>
      </c>
      <c r="E3843" s="375" t="str">
        <f t="shared" ref="E3843:E3906" ca="1" si="201">OFFSET(matrix4,MOD(ROW()-ROW($E$3),ROWS(matrix4)),TRUNC((ROW()-ROW($E$3))/ROWS(matrix4)),1,1)</f>
        <v/>
      </c>
    </row>
    <row r="3844" spans="1:5">
      <c r="A3844" s="6" t="s">
        <v>108</v>
      </c>
      <c r="B3844">
        <v>611100</v>
      </c>
      <c r="C3844" s="350" t="s">
        <v>578</v>
      </c>
      <c r="D3844" s="351">
        <f t="shared" ca="1" si="200"/>
        <v>0</v>
      </c>
      <c r="E3844" s="375" t="str">
        <f t="shared" ca="1" si="201"/>
        <v/>
      </c>
    </row>
    <row r="3845" spans="1:5">
      <c r="A3845" s="6" t="s">
        <v>108</v>
      </c>
      <c r="B3845" t="s">
        <v>502</v>
      </c>
      <c r="C3845" s="350" t="s">
        <v>578</v>
      </c>
      <c r="D3845" s="351">
        <f t="shared" ca="1" si="200"/>
        <v>0</v>
      </c>
      <c r="E3845" s="375" t="str">
        <f t="shared" ca="1" si="201"/>
        <v/>
      </c>
    </row>
    <row r="3846" spans="1:5">
      <c r="A3846" s="6" t="s">
        <v>108</v>
      </c>
      <c r="B3846" t="s">
        <v>504</v>
      </c>
      <c r="C3846" s="350" t="s">
        <v>578</v>
      </c>
      <c r="D3846" s="351">
        <f t="shared" ca="1" si="200"/>
        <v>0</v>
      </c>
      <c r="E3846" s="375" t="str">
        <f t="shared" ca="1" si="201"/>
        <v/>
      </c>
    </row>
    <row r="3847" spans="1:5">
      <c r="A3847" s="6" t="s">
        <v>108</v>
      </c>
      <c r="B3847">
        <v>621100</v>
      </c>
      <c r="C3847" s="350" t="s">
        <v>578</v>
      </c>
      <c r="D3847" s="351">
        <f t="shared" ca="1" si="200"/>
        <v>0</v>
      </c>
      <c r="E3847" s="375" t="str">
        <f t="shared" ca="1" si="201"/>
        <v/>
      </c>
    </row>
    <row r="3848" spans="1:5">
      <c r="A3848" s="6" t="s">
        <v>108</v>
      </c>
      <c r="B3848">
        <v>621200</v>
      </c>
      <c r="C3848" s="350" t="s">
        <v>578</v>
      </c>
      <c r="D3848" s="351">
        <f t="shared" ca="1" si="200"/>
        <v>0</v>
      </c>
      <c r="E3848" s="375" t="str">
        <f t="shared" ca="1" si="201"/>
        <v/>
      </c>
    </row>
    <row r="3849" spans="1:5">
      <c r="A3849" s="6" t="s">
        <v>108</v>
      </c>
      <c r="B3849">
        <v>621300</v>
      </c>
      <c r="C3849" s="350" t="s">
        <v>578</v>
      </c>
      <c r="D3849" s="351">
        <f t="shared" ca="1" si="200"/>
        <v>0</v>
      </c>
      <c r="E3849" s="375" t="str">
        <f t="shared" ca="1" si="201"/>
        <v/>
      </c>
    </row>
    <row r="3850" spans="1:5">
      <c r="A3850" s="6" t="s">
        <v>108</v>
      </c>
      <c r="B3850">
        <v>621400</v>
      </c>
      <c r="C3850" s="350" t="s">
        <v>578</v>
      </c>
      <c r="D3850" s="351">
        <f t="shared" ca="1" si="200"/>
        <v>0</v>
      </c>
      <c r="E3850" s="375" t="str">
        <f t="shared" ca="1" si="201"/>
        <v/>
      </c>
    </row>
    <row r="3851" spans="1:5">
      <c r="A3851" s="6" t="s">
        <v>108</v>
      </c>
      <c r="B3851">
        <v>621500</v>
      </c>
      <c r="C3851" s="350" t="s">
        <v>578</v>
      </c>
      <c r="D3851" s="351">
        <f t="shared" ca="1" si="200"/>
        <v>0</v>
      </c>
      <c r="E3851" s="375" t="str">
        <f t="shared" ca="1" si="201"/>
        <v/>
      </c>
    </row>
    <row r="3852" spans="1:5">
      <c r="A3852" s="6" t="s">
        <v>108</v>
      </c>
      <c r="B3852">
        <v>621600</v>
      </c>
      <c r="C3852" s="350" t="s">
        <v>578</v>
      </c>
      <c r="D3852" s="351">
        <f t="shared" ca="1" si="200"/>
        <v>0</v>
      </c>
      <c r="E3852" s="375" t="str">
        <f t="shared" ca="1" si="201"/>
        <v/>
      </c>
    </row>
    <row r="3853" spans="1:5">
      <c r="A3853" s="6" t="s">
        <v>108</v>
      </c>
      <c r="B3853">
        <v>621900</v>
      </c>
      <c r="C3853" s="350" t="s">
        <v>578</v>
      </c>
      <c r="D3853" s="351">
        <f t="shared" ca="1" si="200"/>
        <v>0</v>
      </c>
      <c r="E3853" s="375" t="str">
        <f t="shared" ca="1" si="201"/>
        <v/>
      </c>
    </row>
    <row r="3854" spans="1:5">
      <c r="A3854" s="6" t="s">
        <v>108</v>
      </c>
      <c r="B3854">
        <v>622000</v>
      </c>
      <c r="C3854" s="350" t="s">
        <v>578</v>
      </c>
      <c r="D3854" s="351">
        <f t="shared" ca="1" si="200"/>
        <v>0</v>
      </c>
      <c r="E3854" s="375" t="str">
        <f t="shared" ca="1" si="201"/>
        <v/>
      </c>
    </row>
    <row r="3855" spans="1:5">
      <c r="A3855" s="6" t="s">
        <v>108</v>
      </c>
      <c r="B3855" t="s">
        <v>514</v>
      </c>
      <c r="C3855" s="350" t="s">
        <v>578</v>
      </c>
      <c r="D3855" s="351">
        <f t="shared" ca="1" si="200"/>
        <v>0</v>
      </c>
      <c r="E3855" s="375" t="str">
        <f t="shared" ca="1" si="201"/>
        <v/>
      </c>
    </row>
    <row r="3856" spans="1:5">
      <c r="A3856" s="6" t="s">
        <v>108</v>
      </c>
      <c r="B3856" t="s">
        <v>516</v>
      </c>
      <c r="C3856" s="350" t="s">
        <v>578</v>
      </c>
      <c r="D3856" s="351">
        <f t="shared" ca="1" si="200"/>
        <v>0</v>
      </c>
      <c r="E3856" s="375" t="str">
        <f t="shared" ca="1" si="201"/>
        <v/>
      </c>
    </row>
    <row r="3857" spans="1:5">
      <c r="A3857" s="6" t="s">
        <v>108</v>
      </c>
      <c r="B3857">
        <v>624100</v>
      </c>
      <c r="C3857" s="350" t="s">
        <v>578</v>
      </c>
      <c r="D3857" s="351">
        <f t="shared" ca="1" si="200"/>
        <v>0</v>
      </c>
      <c r="E3857" s="375" t="str">
        <f t="shared" ca="1" si="201"/>
        <v/>
      </c>
    </row>
    <row r="3858" spans="1:5">
      <c r="A3858" s="6" t="s">
        <v>108</v>
      </c>
      <c r="B3858" t="s">
        <v>519</v>
      </c>
      <c r="C3858" s="350" t="s">
        <v>578</v>
      </c>
      <c r="D3858" s="351">
        <f t="shared" ca="1" si="200"/>
        <v>0</v>
      </c>
      <c r="E3858" s="375" t="str">
        <f t="shared" ca="1" si="201"/>
        <v/>
      </c>
    </row>
    <row r="3859" spans="1:5">
      <c r="A3859" s="6" t="s">
        <v>108</v>
      </c>
      <c r="B3859">
        <v>624400</v>
      </c>
      <c r="C3859" s="350" t="s">
        <v>578</v>
      </c>
      <c r="D3859" s="351">
        <f t="shared" ca="1" si="200"/>
        <v>0</v>
      </c>
      <c r="E3859" s="375" t="str">
        <f t="shared" ca="1" si="201"/>
        <v/>
      </c>
    </row>
    <row r="3860" spans="1:5">
      <c r="A3860" s="6" t="s">
        <v>108</v>
      </c>
      <c r="B3860">
        <v>711100</v>
      </c>
      <c r="C3860" s="350" t="s">
        <v>578</v>
      </c>
      <c r="D3860" s="351">
        <f t="shared" ca="1" si="200"/>
        <v>0</v>
      </c>
      <c r="E3860" s="375" t="str">
        <f t="shared" ca="1" si="201"/>
        <v/>
      </c>
    </row>
    <row r="3861" spans="1:5">
      <c r="A3861" s="6" t="s">
        <v>108</v>
      </c>
      <c r="B3861">
        <v>711200</v>
      </c>
      <c r="C3861" s="350" t="s">
        <v>578</v>
      </c>
      <c r="D3861" s="351">
        <f t="shared" ca="1" si="200"/>
        <v>0</v>
      </c>
      <c r="E3861" s="375" t="str">
        <f t="shared" ca="1" si="201"/>
        <v/>
      </c>
    </row>
    <row r="3862" spans="1:5">
      <c r="A3862" s="6" t="s">
        <v>108</v>
      </c>
      <c r="B3862" t="s">
        <v>524</v>
      </c>
      <c r="C3862" s="350" t="s">
        <v>578</v>
      </c>
      <c r="D3862" s="351">
        <f t="shared" ca="1" si="200"/>
        <v>0</v>
      </c>
      <c r="E3862" s="375" t="str">
        <f t="shared" ca="1" si="201"/>
        <v/>
      </c>
    </row>
    <row r="3863" spans="1:5">
      <c r="A3863" s="6" t="s">
        <v>108</v>
      </c>
      <c r="B3863">
        <v>711500</v>
      </c>
      <c r="C3863" s="350" t="s">
        <v>578</v>
      </c>
      <c r="D3863" s="351">
        <f t="shared" ca="1" si="200"/>
        <v>0</v>
      </c>
      <c r="E3863" s="375" t="str">
        <f t="shared" ca="1" si="201"/>
        <v/>
      </c>
    </row>
    <row r="3864" spans="1:5">
      <c r="A3864" s="6" t="s">
        <v>108</v>
      </c>
      <c r="B3864">
        <v>712000</v>
      </c>
      <c r="C3864" s="350" t="s">
        <v>578</v>
      </c>
      <c r="D3864" s="351">
        <f t="shared" ca="1" si="200"/>
        <v>0</v>
      </c>
      <c r="E3864" s="375" t="str">
        <f t="shared" ca="1" si="201"/>
        <v/>
      </c>
    </row>
    <row r="3865" spans="1:5">
      <c r="A3865" s="6" t="s">
        <v>108</v>
      </c>
      <c r="B3865">
        <v>713100</v>
      </c>
      <c r="C3865" s="350" t="s">
        <v>578</v>
      </c>
      <c r="D3865" s="351">
        <f t="shared" ca="1" si="200"/>
        <v>0</v>
      </c>
      <c r="E3865" s="375" t="str">
        <f t="shared" ca="1" si="201"/>
        <v/>
      </c>
    </row>
    <row r="3866" spans="1:5">
      <c r="A3866" s="6" t="s">
        <v>108</v>
      </c>
      <c r="B3866">
        <v>713200</v>
      </c>
      <c r="C3866" s="350" t="s">
        <v>578</v>
      </c>
      <c r="D3866" s="351">
        <f t="shared" ca="1" si="200"/>
        <v>0</v>
      </c>
      <c r="E3866" s="375" t="str">
        <f t="shared" ca="1" si="201"/>
        <v/>
      </c>
    </row>
    <row r="3867" spans="1:5">
      <c r="A3867" s="6" t="s">
        <v>108</v>
      </c>
      <c r="B3867">
        <v>713900</v>
      </c>
      <c r="C3867" s="350" t="s">
        <v>578</v>
      </c>
      <c r="D3867" s="351">
        <f t="shared" ca="1" si="200"/>
        <v>0</v>
      </c>
      <c r="E3867" s="375" t="str">
        <f t="shared" ca="1" si="201"/>
        <v/>
      </c>
    </row>
    <row r="3868" spans="1:5">
      <c r="A3868" s="6" t="s">
        <v>108</v>
      </c>
      <c r="B3868">
        <v>721000</v>
      </c>
      <c r="C3868" s="350" t="s">
        <v>578</v>
      </c>
      <c r="D3868" s="351">
        <f t="shared" ca="1" si="200"/>
        <v>0</v>
      </c>
      <c r="E3868" s="375" t="str">
        <f t="shared" ca="1" si="201"/>
        <v/>
      </c>
    </row>
    <row r="3869" spans="1:5">
      <c r="A3869" s="6" t="s">
        <v>108</v>
      </c>
      <c r="B3869">
        <v>722110</v>
      </c>
      <c r="C3869" s="350" t="s">
        <v>578</v>
      </c>
      <c r="D3869" s="351">
        <f t="shared" ca="1" si="200"/>
        <v>0</v>
      </c>
      <c r="E3869" s="375" t="str">
        <f t="shared" ca="1" si="201"/>
        <v/>
      </c>
    </row>
    <row r="3870" spans="1:5">
      <c r="A3870" s="6" t="s">
        <v>108</v>
      </c>
      <c r="B3870">
        <v>722211</v>
      </c>
      <c r="C3870" s="350" t="s">
        <v>578</v>
      </c>
      <c r="D3870" s="351">
        <f t="shared" ca="1" si="200"/>
        <v>0</v>
      </c>
      <c r="E3870" s="375" t="str">
        <f t="shared" ca="1" si="201"/>
        <v/>
      </c>
    </row>
    <row r="3871" spans="1:5">
      <c r="A3871" s="6" t="s">
        <v>108</v>
      </c>
      <c r="B3871" t="s">
        <v>534</v>
      </c>
      <c r="C3871" s="350" t="s">
        <v>578</v>
      </c>
      <c r="D3871" s="351">
        <f t="shared" ca="1" si="200"/>
        <v>0</v>
      </c>
      <c r="E3871" s="375" t="str">
        <f t="shared" ca="1" si="201"/>
        <v/>
      </c>
    </row>
    <row r="3872" spans="1:5">
      <c r="A3872" s="6" t="s">
        <v>108</v>
      </c>
      <c r="B3872">
        <v>811100</v>
      </c>
      <c r="C3872" s="350" t="s">
        <v>578</v>
      </c>
      <c r="D3872" s="351">
        <f t="shared" ca="1" si="200"/>
        <v>0</v>
      </c>
      <c r="E3872" s="375" t="str">
        <f t="shared" ca="1" si="201"/>
        <v/>
      </c>
    </row>
    <row r="3873" spans="1:5">
      <c r="A3873" s="6" t="s">
        <v>108</v>
      </c>
      <c r="B3873">
        <v>811200</v>
      </c>
      <c r="C3873" s="350" t="s">
        <v>578</v>
      </c>
      <c r="D3873" s="351">
        <f t="shared" ca="1" si="200"/>
        <v>0</v>
      </c>
      <c r="E3873" s="375" t="str">
        <f t="shared" ca="1" si="201"/>
        <v/>
      </c>
    </row>
    <row r="3874" spans="1:5">
      <c r="A3874" s="6" t="s">
        <v>108</v>
      </c>
      <c r="B3874">
        <v>811300</v>
      </c>
      <c r="C3874" s="350" t="s">
        <v>578</v>
      </c>
      <c r="D3874" s="351">
        <f t="shared" ca="1" si="200"/>
        <v>0</v>
      </c>
      <c r="E3874" s="375" t="str">
        <f t="shared" ca="1" si="201"/>
        <v/>
      </c>
    </row>
    <row r="3875" spans="1:5">
      <c r="A3875" s="6" t="s">
        <v>108</v>
      </c>
      <c r="B3875">
        <v>811400</v>
      </c>
      <c r="C3875" s="350" t="s">
        <v>578</v>
      </c>
      <c r="D3875" s="351">
        <f t="shared" ca="1" si="200"/>
        <v>0</v>
      </c>
      <c r="E3875" s="375" t="str">
        <f t="shared" ca="1" si="201"/>
        <v/>
      </c>
    </row>
    <row r="3876" spans="1:5">
      <c r="A3876" s="6" t="s">
        <v>108</v>
      </c>
      <c r="B3876">
        <v>812100</v>
      </c>
      <c r="C3876" s="350" t="s">
        <v>578</v>
      </c>
      <c r="D3876" s="351">
        <f t="shared" ca="1" si="200"/>
        <v>0</v>
      </c>
      <c r="E3876" s="375" t="str">
        <f t="shared" ca="1" si="201"/>
        <v/>
      </c>
    </row>
    <row r="3877" spans="1:5">
      <c r="A3877" s="6" t="s">
        <v>108</v>
      </c>
      <c r="B3877">
        <v>812200</v>
      </c>
      <c r="C3877" s="350" t="s">
        <v>578</v>
      </c>
      <c r="D3877" s="351">
        <f t="shared" ca="1" si="200"/>
        <v>0</v>
      </c>
      <c r="E3877" s="375" t="str">
        <f t="shared" ca="1" si="201"/>
        <v/>
      </c>
    </row>
    <row r="3878" spans="1:5">
      <c r="A3878" s="6" t="s">
        <v>108</v>
      </c>
      <c r="B3878">
        <v>812300</v>
      </c>
      <c r="C3878" s="350" t="s">
        <v>578</v>
      </c>
      <c r="D3878" s="351">
        <f t="shared" ca="1" si="200"/>
        <v>0</v>
      </c>
      <c r="E3878" s="375" t="str">
        <f t="shared" ca="1" si="201"/>
        <v/>
      </c>
    </row>
    <row r="3879" spans="1:5">
      <c r="A3879" s="6" t="s">
        <v>108</v>
      </c>
      <c r="B3879">
        <v>812900</v>
      </c>
      <c r="C3879" s="350" t="s">
        <v>578</v>
      </c>
      <c r="D3879" s="351">
        <f t="shared" ca="1" si="200"/>
        <v>0</v>
      </c>
      <c r="E3879" s="375" t="str">
        <f t="shared" ca="1" si="201"/>
        <v/>
      </c>
    </row>
    <row r="3880" spans="1:5">
      <c r="A3880" s="6" t="s">
        <v>108</v>
      </c>
      <c r="B3880">
        <v>813100</v>
      </c>
      <c r="C3880" s="350" t="s">
        <v>578</v>
      </c>
      <c r="D3880" s="351">
        <f t="shared" ca="1" si="200"/>
        <v>0</v>
      </c>
      <c r="E3880" s="375" t="str">
        <f t="shared" ca="1" si="201"/>
        <v/>
      </c>
    </row>
    <row r="3881" spans="1:5">
      <c r="A3881" s="6" t="s">
        <v>108</v>
      </c>
      <c r="B3881" t="s">
        <v>545</v>
      </c>
      <c r="C3881" s="350" t="s">
        <v>578</v>
      </c>
      <c r="D3881" s="351">
        <f t="shared" ca="1" si="200"/>
        <v>0</v>
      </c>
      <c r="E3881" s="375" t="str">
        <f t="shared" ca="1" si="201"/>
        <v/>
      </c>
    </row>
    <row r="3882" spans="1:5">
      <c r="A3882" s="6" t="s">
        <v>108</v>
      </c>
      <c r="B3882" t="s">
        <v>547</v>
      </c>
      <c r="C3882" s="350" t="s">
        <v>578</v>
      </c>
      <c r="D3882" s="351">
        <f t="shared" ca="1" si="200"/>
        <v>0</v>
      </c>
      <c r="E3882" s="375" t="str">
        <f t="shared" ca="1" si="201"/>
        <v/>
      </c>
    </row>
    <row r="3883" spans="1:5">
      <c r="A3883" s="6" t="s">
        <v>108</v>
      </c>
      <c r="B3883">
        <v>814000</v>
      </c>
      <c r="C3883" s="350" t="s">
        <v>578</v>
      </c>
      <c r="D3883" s="351">
        <f t="shared" ca="1" si="200"/>
        <v>0</v>
      </c>
      <c r="E3883" s="375" t="str">
        <f t="shared" ca="1" si="201"/>
        <v/>
      </c>
    </row>
    <row r="3884" spans="1:5">
      <c r="A3884" s="6" t="s">
        <v>108</v>
      </c>
      <c r="B3884" t="s">
        <v>550</v>
      </c>
      <c r="C3884" s="350" t="s">
        <v>578</v>
      </c>
      <c r="D3884" s="351">
        <f t="shared" ca="1" si="200"/>
        <v>0</v>
      </c>
      <c r="E3884" s="375" t="str">
        <f t="shared" ca="1" si="201"/>
        <v/>
      </c>
    </row>
    <row r="3885" spans="1:5">
      <c r="A3885" s="6" t="s">
        <v>108</v>
      </c>
      <c r="B3885" t="s">
        <v>552</v>
      </c>
      <c r="C3885" s="350" t="s">
        <v>578</v>
      </c>
      <c r="D3885" s="351">
        <f t="shared" ca="1" si="200"/>
        <v>0</v>
      </c>
      <c r="E3885" s="375" t="str">
        <f t="shared" ca="1" si="201"/>
        <v/>
      </c>
    </row>
    <row r="3886" spans="1:5">
      <c r="A3886" s="6" t="s">
        <v>108</v>
      </c>
      <c r="B3886">
        <v>491000</v>
      </c>
      <c r="C3886" s="350" t="s">
        <v>578</v>
      </c>
      <c r="D3886" s="351">
        <f t="shared" ca="1" si="200"/>
        <v>0</v>
      </c>
      <c r="E3886" s="375" t="str">
        <f t="shared" ca="1" si="201"/>
        <v/>
      </c>
    </row>
    <row r="3887" spans="1:5">
      <c r="A3887" s="6" t="s">
        <v>108</v>
      </c>
      <c r="B3887" t="s">
        <v>555</v>
      </c>
      <c r="C3887" s="350" t="s">
        <v>578</v>
      </c>
      <c r="D3887" s="351">
        <f t="shared" ca="1" si="200"/>
        <v>0</v>
      </c>
      <c r="E3887" s="375" t="str">
        <f t="shared" ca="1" si="201"/>
        <v/>
      </c>
    </row>
    <row r="3888" spans="1:5">
      <c r="A3888" s="6" t="s">
        <v>108</v>
      </c>
      <c r="B3888" t="s">
        <v>557</v>
      </c>
      <c r="C3888" s="350" t="s">
        <v>578</v>
      </c>
      <c r="D3888" s="351">
        <f t="shared" ca="1" si="200"/>
        <v>0</v>
      </c>
      <c r="E3888" s="375" t="str">
        <f t="shared" ca="1" si="201"/>
        <v/>
      </c>
    </row>
    <row r="3889" spans="1:5">
      <c r="A3889" s="6" t="s">
        <v>108</v>
      </c>
      <c r="B3889" t="s">
        <v>559</v>
      </c>
      <c r="C3889" s="350" t="s">
        <v>578</v>
      </c>
      <c r="D3889" s="351">
        <f t="shared" ca="1" si="200"/>
        <v>0</v>
      </c>
      <c r="E3889" s="375" t="str">
        <f t="shared" ca="1" si="201"/>
        <v/>
      </c>
    </row>
    <row r="3890" spans="1:5">
      <c r="A3890" s="6" t="s">
        <v>108</v>
      </c>
      <c r="B3890" t="s">
        <v>561</v>
      </c>
      <c r="C3890" s="350" t="s">
        <v>578</v>
      </c>
      <c r="D3890" s="351">
        <f t="shared" ca="1" si="200"/>
        <v>0</v>
      </c>
      <c r="E3890" s="375" t="str">
        <f t="shared" ca="1" si="201"/>
        <v/>
      </c>
    </row>
    <row r="3891" spans="1:5">
      <c r="A3891" s="6" t="s">
        <v>108</v>
      </c>
      <c r="B3891" t="s">
        <v>563</v>
      </c>
      <c r="C3891" s="350" t="s">
        <v>578</v>
      </c>
      <c r="D3891" s="351">
        <f t="shared" ca="1" si="200"/>
        <v>0</v>
      </c>
      <c r="E3891" s="375" t="str">
        <f t="shared" ca="1" si="201"/>
        <v/>
      </c>
    </row>
    <row r="3892" spans="1:5">
      <c r="A3892" s="6" t="s">
        <v>108</v>
      </c>
      <c r="B3892" t="s">
        <v>565</v>
      </c>
      <c r="C3892" s="350" t="s">
        <v>578</v>
      </c>
      <c r="D3892" s="351">
        <f t="shared" ca="1" si="200"/>
        <v>0</v>
      </c>
      <c r="E3892" s="375" t="str">
        <f t="shared" ca="1" si="201"/>
        <v/>
      </c>
    </row>
    <row r="3893" spans="1:5">
      <c r="A3893" s="6" t="s">
        <v>108</v>
      </c>
      <c r="B3893" t="s">
        <v>107</v>
      </c>
      <c r="C3893" s="350" t="s">
        <v>579</v>
      </c>
      <c r="D3893" s="351">
        <f t="shared" ca="1" si="200"/>
        <v>0</v>
      </c>
      <c r="E3893" s="375" t="str">
        <f t="shared" ca="1" si="201"/>
        <v/>
      </c>
    </row>
    <row r="3894" spans="1:5">
      <c r="A3894" s="6" t="s">
        <v>108</v>
      </c>
      <c r="B3894" t="s">
        <v>110</v>
      </c>
      <c r="C3894" s="350" t="s">
        <v>579</v>
      </c>
      <c r="D3894" s="351">
        <f t="shared" ca="1" si="200"/>
        <v>0</v>
      </c>
      <c r="E3894" s="375" t="str">
        <f t="shared" ca="1" si="201"/>
        <v/>
      </c>
    </row>
    <row r="3895" spans="1:5">
      <c r="A3895" s="6" t="s">
        <v>108</v>
      </c>
      <c r="B3895">
        <v>111200</v>
      </c>
      <c r="C3895" s="350" t="s">
        <v>579</v>
      </c>
      <c r="D3895" s="351">
        <f t="shared" ca="1" si="200"/>
        <v>0</v>
      </c>
      <c r="E3895" s="375" t="str">
        <f t="shared" ca="1" si="201"/>
        <v/>
      </c>
    </row>
    <row r="3896" spans="1:5">
      <c r="A3896" s="6" t="s">
        <v>108</v>
      </c>
      <c r="B3896">
        <v>111300</v>
      </c>
      <c r="C3896" s="350" t="s">
        <v>579</v>
      </c>
      <c r="D3896" s="351">
        <f t="shared" ca="1" si="200"/>
        <v>0</v>
      </c>
      <c r="E3896" s="375" t="str">
        <f t="shared" ca="1" si="201"/>
        <v/>
      </c>
    </row>
    <row r="3897" spans="1:5">
      <c r="A3897" s="6" t="s">
        <v>108</v>
      </c>
      <c r="B3897">
        <v>111400</v>
      </c>
      <c r="C3897" s="350" t="s">
        <v>579</v>
      </c>
      <c r="D3897" s="351">
        <f t="shared" ca="1" si="200"/>
        <v>0</v>
      </c>
      <c r="E3897" s="375" t="str">
        <f t="shared" ca="1" si="201"/>
        <v/>
      </c>
    </row>
    <row r="3898" spans="1:5">
      <c r="A3898" s="6" t="s">
        <v>108</v>
      </c>
      <c r="B3898">
        <v>111900</v>
      </c>
      <c r="C3898" s="350" t="s">
        <v>579</v>
      </c>
      <c r="D3898" s="351">
        <f t="shared" ca="1" si="200"/>
        <v>0</v>
      </c>
      <c r="E3898" s="375" t="str">
        <f t="shared" ca="1" si="201"/>
        <v/>
      </c>
    </row>
    <row r="3899" spans="1:5">
      <c r="A3899" s="6" t="s">
        <v>108</v>
      </c>
      <c r="B3899" t="s">
        <v>116</v>
      </c>
      <c r="C3899" s="350" t="s">
        <v>579</v>
      </c>
      <c r="D3899" s="351">
        <f t="shared" ca="1" si="200"/>
        <v>0</v>
      </c>
      <c r="E3899" s="375" t="str">
        <f t="shared" ca="1" si="201"/>
        <v/>
      </c>
    </row>
    <row r="3900" spans="1:5">
      <c r="A3900" s="6" t="s">
        <v>108</v>
      </c>
      <c r="B3900">
        <v>112120</v>
      </c>
      <c r="C3900" s="350" t="s">
        <v>579</v>
      </c>
      <c r="D3900" s="351">
        <f t="shared" ca="1" si="200"/>
        <v>0</v>
      </c>
      <c r="E3900" s="375" t="str">
        <f t="shared" ca="1" si="201"/>
        <v/>
      </c>
    </row>
    <row r="3901" spans="1:5">
      <c r="A3901" s="6" t="s">
        <v>108</v>
      </c>
      <c r="B3901" t="s">
        <v>119</v>
      </c>
      <c r="C3901" s="350" t="s">
        <v>579</v>
      </c>
      <c r="D3901" s="351">
        <f t="shared" ca="1" si="200"/>
        <v>0</v>
      </c>
      <c r="E3901" s="375" t="str">
        <f t="shared" ca="1" si="201"/>
        <v/>
      </c>
    </row>
    <row r="3902" spans="1:5">
      <c r="A3902" s="6" t="s">
        <v>108</v>
      </c>
      <c r="B3902">
        <v>112300</v>
      </c>
      <c r="C3902" s="350" t="s">
        <v>579</v>
      </c>
      <c r="D3902" s="351">
        <f t="shared" ca="1" si="200"/>
        <v>0</v>
      </c>
      <c r="E3902" s="375" t="str">
        <f t="shared" ca="1" si="201"/>
        <v/>
      </c>
    </row>
    <row r="3903" spans="1:5">
      <c r="A3903" s="6" t="s">
        <v>108</v>
      </c>
      <c r="B3903">
        <v>113000</v>
      </c>
      <c r="C3903" s="350" t="s">
        <v>579</v>
      </c>
      <c r="D3903" s="351">
        <f t="shared" ca="1" si="200"/>
        <v>0</v>
      </c>
      <c r="E3903" s="375" t="str">
        <f t="shared" ca="1" si="201"/>
        <v/>
      </c>
    </row>
    <row r="3904" spans="1:5">
      <c r="A3904" s="6" t="s">
        <v>108</v>
      </c>
      <c r="B3904">
        <v>114000</v>
      </c>
      <c r="C3904" s="350" t="s">
        <v>579</v>
      </c>
      <c r="D3904" s="351">
        <f t="shared" ca="1" si="200"/>
        <v>0</v>
      </c>
      <c r="E3904" s="375" t="str">
        <f t="shared" ca="1" si="201"/>
        <v/>
      </c>
    </row>
    <row r="3905" spans="1:5">
      <c r="A3905" s="6" t="s">
        <v>108</v>
      </c>
      <c r="B3905">
        <v>115000</v>
      </c>
      <c r="C3905" s="350" t="s">
        <v>579</v>
      </c>
      <c r="D3905" s="351">
        <f t="shared" ca="1" si="200"/>
        <v>0</v>
      </c>
      <c r="E3905" s="375" t="str">
        <f t="shared" ca="1" si="201"/>
        <v/>
      </c>
    </row>
    <row r="3906" spans="1:5">
      <c r="A3906" s="6" t="s">
        <v>108</v>
      </c>
      <c r="B3906">
        <v>211000</v>
      </c>
      <c r="C3906" s="350" t="s">
        <v>579</v>
      </c>
      <c r="D3906" s="351">
        <f t="shared" ca="1" si="200"/>
        <v>0</v>
      </c>
      <c r="E3906" s="375" t="str">
        <f t="shared" ca="1" si="201"/>
        <v/>
      </c>
    </row>
    <row r="3907" spans="1:5">
      <c r="A3907" s="6" t="s">
        <v>108</v>
      </c>
      <c r="B3907">
        <v>212100</v>
      </c>
      <c r="C3907" s="350" t="s">
        <v>579</v>
      </c>
      <c r="D3907" s="351">
        <f t="shared" ref="D3907:D3970" ca="1" si="202">OFFSET(matrix1,MOD(ROW()-ROW($D$3),ROWS(matrix1)),TRUNC((ROW()-ROW($D$3))/ROWS(matrix1)),1,1)</f>
        <v>0</v>
      </c>
      <c r="E3907" s="375" t="str">
        <f t="shared" ref="E3907:E3970" ca="1" si="203">OFFSET(matrix4,MOD(ROW()-ROW($E$3),ROWS(matrix4)),TRUNC((ROW()-ROW($E$3))/ROWS(matrix4)),1,1)</f>
        <v/>
      </c>
    </row>
    <row r="3908" spans="1:5">
      <c r="A3908" s="6" t="s">
        <v>108</v>
      </c>
      <c r="B3908" t="s">
        <v>127</v>
      </c>
      <c r="C3908" s="350" t="s">
        <v>579</v>
      </c>
      <c r="D3908" s="351">
        <f t="shared" ca="1" si="202"/>
        <v>0</v>
      </c>
      <c r="E3908" s="375" t="str">
        <f t="shared" ca="1" si="203"/>
        <v/>
      </c>
    </row>
    <row r="3909" spans="1:5">
      <c r="A3909" s="6" t="s">
        <v>108</v>
      </c>
      <c r="B3909">
        <v>212230</v>
      </c>
      <c r="C3909" s="350" t="s">
        <v>579</v>
      </c>
      <c r="D3909" s="351">
        <f t="shared" ca="1" si="202"/>
        <v>0</v>
      </c>
      <c r="E3909" s="375" t="str">
        <f t="shared" ca="1" si="203"/>
        <v/>
      </c>
    </row>
    <row r="3910" spans="1:5">
      <c r="A3910" s="6" t="s">
        <v>108</v>
      </c>
      <c r="B3910">
        <v>212310</v>
      </c>
      <c r="C3910" s="350" t="s">
        <v>579</v>
      </c>
      <c r="D3910" s="351">
        <f t="shared" ca="1" si="202"/>
        <v>0</v>
      </c>
      <c r="E3910" s="375" t="str">
        <f t="shared" ca="1" si="203"/>
        <v/>
      </c>
    </row>
    <row r="3911" spans="1:5">
      <c r="A3911" s="6" t="s">
        <v>108</v>
      </c>
      <c r="B3911" t="s">
        <v>131</v>
      </c>
      <c r="C3911" s="350" t="s">
        <v>579</v>
      </c>
      <c r="D3911" s="351">
        <f t="shared" ca="1" si="202"/>
        <v>0</v>
      </c>
      <c r="E3911" s="375" t="str">
        <f t="shared" ca="1" si="203"/>
        <v/>
      </c>
    </row>
    <row r="3912" spans="1:5">
      <c r="A3912" s="6" t="s">
        <v>108</v>
      </c>
      <c r="B3912">
        <v>213111</v>
      </c>
      <c r="C3912" s="350" t="s">
        <v>579</v>
      </c>
      <c r="D3912" s="351">
        <f t="shared" ca="1" si="202"/>
        <v>0</v>
      </c>
      <c r="E3912" s="375" t="str">
        <f t="shared" ca="1" si="203"/>
        <v/>
      </c>
    </row>
    <row r="3913" spans="1:5">
      <c r="A3913" s="6" t="s">
        <v>108</v>
      </c>
      <c r="B3913" t="s">
        <v>134</v>
      </c>
      <c r="C3913" s="350" t="s">
        <v>579</v>
      </c>
      <c r="D3913" s="351">
        <f t="shared" ca="1" si="202"/>
        <v>0</v>
      </c>
      <c r="E3913" s="375" t="str">
        <f t="shared" ca="1" si="203"/>
        <v/>
      </c>
    </row>
    <row r="3914" spans="1:5">
      <c r="A3914" s="6" t="s">
        <v>108</v>
      </c>
      <c r="B3914">
        <v>221100</v>
      </c>
      <c r="C3914" s="350" t="s">
        <v>579</v>
      </c>
      <c r="D3914" s="351">
        <f t="shared" ca="1" si="202"/>
        <v>0</v>
      </c>
      <c r="E3914" s="375" t="str">
        <f t="shared" ca="1" si="203"/>
        <v/>
      </c>
    </row>
    <row r="3915" spans="1:5">
      <c r="A3915" s="6" t="s">
        <v>108</v>
      </c>
      <c r="B3915">
        <v>221200</v>
      </c>
      <c r="C3915" s="350" t="s">
        <v>579</v>
      </c>
      <c r="D3915" s="351">
        <f t="shared" ca="1" si="202"/>
        <v>0</v>
      </c>
      <c r="E3915" s="375" t="str">
        <f t="shared" ca="1" si="203"/>
        <v/>
      </c>
    </row>
    <row r="3916" spans="1:5">
      <c r="A3916" s="6" t="s">
        <v>108</v>
      </c>
      <c r="B3916">
        <v>221300</v>
      </c>
      <c r="C3916" s="350" t="s">
        <v>579</v>
      </c>
      <c r="D3916" s="351">
        <f t="shared" ca="1" si="202"/>
        <v>0</v>
      </c>
      <c r="E3916" s="375" t="str">
        <f t="shared" ca="1" si="203"/>
        <v/>
      </c>
    </row>
    <row r="3917" spans="1:5">
      <c r="A3917" s="6" t="s">
        <v>108</v>
      </c>
      <c r="B3917">
        <v>230301</v>
      </c>
      <c r="C3917" s="350" t="s">
        <v>579</v>
      </c>
      <c r="D3917" s="351">
        <f t="shared" ca="1" si="202"/>
        <v>0</v>
      </c>
      <c r="E3917" s="375" t="str">
        <f t="shared" ca="1" si="203"/>
        <v/>
      </c>
    </row>
    <row r="3918" spans="1:5">
      <c r="A3918" s="6" t="s">
        <v>108</v>
      </c>
      <c r="B3918">
        <v>230302</v>
      </c>
      <c r="C3918" s="350" t="s">
        <v>579</v>
      </c>
      <c r="D3918" s="351">
        <f t="shared" ca="1" si="202"/>
        <v>0</v>
      </c>
      <c r="E3918" s="375" t="str">
        <f t="shared" ca="1" si="203"/>
        <v/>
      </c>
    </row>
    <row r="3919" spans="1:5">
      <c r="A3919" s="6" t="s">
        <v>108</v>
      </c>
      <c r="B3919">
        <v>233210</v>
      </c>
      <c r="C3919" s="350" t="s">
        <v>579</v>
      </c>
      <c r="D3919" s="351">
        <f t="shared" ca="1" si="202"/>
        <v>0</v>
      </c>
      <c r="E3919" s="375" t="str">
        <f t="shared" ca="1" si="203"/>
        <v/>
      </c>
    </row>
    <row r="3920" spans="1:5">
      <c r="A3920" s="6" t="s">
        <v>108</v>
      </c>
      <c r="B3920">
        <v>233230</v>
      </c>
      <c r="C3920" s="350" t="s">
        <v>579</v>
      </c>
      <c r="D3920" s="351">
        <f t="shared" ca="1" si="202"/>
        <v>0</v>
      </c>
      <c r="E3920" s="375" t="str">
        <f t="shared" ca="1" si="203"/>
        <v/>
      </c>
    </row>
    <row r="3921" spans="1:5">
      <c r="A3921" s="6" t="s">
        <v>108</v>
      </c>
      <c r="B3921">
        <v>233240</v>
      </c>
      <c r="C3921" s="350" t="s">
        <v>579</v>
      </c>
      <c r="D3921" s="351">
        <f t="shared" ca="1" si="202"/>
        <v>0</v>
      </c>
      <c r="E3921" s="375" t="str">
        <f t="shared" ca="1" si="203"/>
        <v/>
      </c>
    </row>
    <row r="3922" spans="1:5">
      <c r="A3922" s="6" t="s">
        <v>108</v>
      </c>
      <c r="B3922">
        <v>233262</v>
      </c>
      <c r="C3922" s="350" t="s">
        <v>579</v>
      </c>
      <c r="D3922" s="351">
        <f t="shared" ca="1" si="202"/>
        <v>0</v>
      </c>
      <c r="E3922" s="375" t="str">
        <f t="shared" ca="1" si="203"/>
        <v/>
      </c>
    </row>
    <row r="3923" spans="1:5">
      <c r="A3923" s="6" t="s">
        <v>108</v>
      </c>
      <c r="B3923">
        <v>233293</v>
      </c>
      <c r="C3923" s="350" t="s">
        <v>579</v>
      </c>
      <c r="D3923" s="351">
        <f t="shared" ca="1" si="202"/>
        <v>0</v>
      </c>
      <c r="E3923" s="375" t="str">
        <f t="shared" ca="1" si="203"/>
        <v/>
      </c>
    </row>
    <row r="3924" spans="1:5">
      <c r="A3924" s="6" t="s">
        <v>108</v>
      </c>
      <c r="B3924" t="s">
        <v>146</v>
      </c>
      <c r="C3924" s="350" t="s">
        <v>579</v>
      </c>
      <c r="D3924" s="351">
        <f t="shared" ca="1" si="202"/>
        <v>0</v>
      </c>
      <c r="E3924" s="375" t="str">
        <f t="shared" ca="1" si="203"/>
        <v/>
      </c>
    </row>
    <row r="3925" spans="1:5">
      <c r="A3925" s="6" t="s">
        <v>108</v>
      </c>
      <c r="B3925" t="s">
        <v>148</v>
      </c>
      <c r="C3925" s="350" t="s">
        <v>579</v>
      </c>
      <c r="D3925" s="351">
        <f t="shared" ca="1" si="202"/>
        <v>0</v>
      </c>
      <c r="E3925" s="375" t="str">
        <f t="shared" ca="1" si="203"/>
        <v/>
      </c>
    </row>
    <row r="3926" spans="1:5">
      <c r="A3926" s="6" t="s">
        <v>108</v>
      </c>
      <c r="B3926">
        <v>233411</v>
      </c>
      <c r="C3926" s="350" t="s">
        <v>579</v>
      </c>
      <c r="D3926" s="351">
        <f t="shared" ca="1" si="202"/>
        <v>0</v>
      </c>
      <c r="E3926" s="375" t="str">
        <f t="shared" ca="1" si="203"/>
        <v/>
      </c>
    </row>
    <row r="3927" spans="1:5">
      <c r="A3927" s="6" t="s">
        <v>108</v>
      </c>
      <c r="B3927">
        <v>233412</v>
      </c>
      <c r="C3927" s="350" t="s">
        <v>579</v>
      </c>
      <c r="D3927" s="351">
        <f t="shared" ca="1" si="202"/>
        <v>0</v>
      </c>
      <c r="E3927" s="375" t="str">
        <f t="shared" ca="1" si="203"/>
        <v/>
      </c>
    </row>
    <row r="3928" spans="1:5">
      <c r="A3928" s="6" t="s">
        <v>108</v>
      </c>
      <c r="B3928" t="s">
        <v>152</v>
      </c>
      <c r="C3928" s="350" t="s">
        <v>579</v>
      </c>
      <c r="D3928" s="351">
        <f t="shared" ca="1" si="202"/>
        <v>0</v>
      </c>
      <c r="E3928" s="375" t="str">
        <f t="shared" ca="1" si="203"/>
        <v/>
      </c>
    </row>
    <row r="3929" spans="1:5">
      <c r="A3929" s="6" t="s">
        <v>108</v>
      </c>
      <c r="B3929">
        <v>321100</v>
      </c>
      <c r="C3929" s="350" t="s">
        <v>579</v>
      </c>
      <c r="D3929" s="351">
        <f t="shared" ca="1" si="202"/>
        <v>0</v>
      </c>
      <c r="E3929" s="375" t="str">
        <f t="shared" ca="1" si="203"/>
        <v/>
      </c>
    </row>
    <row r="3930" spans="1:5">
      <c r="A3930" s="6" t="s">
        <v>108</v>
      </c>
      <c r="B3930">
        <v>321200</v>
      </c>
      <c r="C3930" s="350" t="s">
        <v>579</v>
      </c>
      <c r="D3930" s="351">
        <f t="shared" ca="1" si="202"/>
        <v>0</v>
      </c>
      <c r="E3930" s="375" t="str">
        <f t="shared" ca="1" si="203"/>
        <v/>
      </c>
    </row>
    <row r="3931" spans="1:5">
      <c r="A3931" s="6" t="s">
        <v>108</v>
      </c>
      <c r="B3931">
        <v>321910</v>
      </c>
      <c r="C3931" s="350" t="s">
        <v>579</v>
      </c>
      <c r="D3931" s="351">
        <f t="shared" ca="1" si="202"/>
        <v>0</v>
      </c>
      <c r="E3931" s="375" t="str">
        <f t="shared" ca="1" si="203"/>
        <v/>
      </c>
    </row>
    <row r="3932" spans="1:5">
      <c r="A3932" s="6" t="s">
        <v>108</v>
      </c>
      <c r="B3932" t="s">
        <v>157</v>
      </c>
      <c r="C3932" s="350" t="s">
        <v>579</v>
      </c>
      <c r="D3932" s="351">
        <f t="shared" ca="1" si="202"/>
        <v>0</v>
      </c>
      <c r="E3932" s="375" t="str">
        <f t="shared" ca="1" si="203"/>
        <v/>
      </c>
    </row>
    <row r="3933" spans="1:5">
      <c r="A3933" s="6" t="s">
        <v>108</v>
      </c>
      <c r="B3933">
        <v>327100</v>
      </c>
      <c r="C3933" s="350" t="s">
        <v>579</v>
      </c>
      <c r="D3933" s="351">
        <f t="shared" ca="1" si="202"/>
        <v>0</v>
      </c>
      <c r="E3933" s="375" t="str">
        <f t="shared" ca="1" si="203"/>
        <v/>
      </c>
    </row>
    <row r="3934" spans="1:5">
      <c r="A3934" s="6" t="s">
        <v>108</v>
      </c>
      <c r="B3934">
        <v>327200</v>
      </c>
      <c r="C3934" s="350" t="s">
        <v>579</v>
      </c>
      <c r="D3934" s="351">
        <f t="shared" ca="1" si="202"/>
        <v>0</v>
      </c>
      <c r="E3934" s="375" t="str">
        <f t="shared" ca="1" si="203"/>
        <v/>
      </c>
    </row>
    <row r="3935" spans="1:5">
      <c r="A3935" s="6" t="s">
        <v>108</v>
      </c>
      <c r="B3935">
        <v>327310</v>
      </c>
      <c r="C3935" s="350" t="s">
        <v>579</v>
      </c>
      <c r="D3935" s="351">
        <f t="shared" ca="1" si="202"/>
        <v>0</v>
      </c>
      <c r="E3935" s="375" t="str">
        <f t="shared" ca="1" si="203"/>
        <v/>
      </c>
    </row>
    <row r="3936" spans="1:5">
      <c r="A3936" s="6" t="s">
        <v>108</v>
      </c>
      <c r="B3936">
        <v>327320</v>
      </c>
      <c r="C3936" s="350" t="s">
        <v>579</v>
      </c>
      <c r="D3936" s="351">
        <f t="shared" ca="1" si="202"/>
        <v>0</v>
      </c>
      <c r="E3936" s="375" t="str">
        <f t="shared" ca="1" si="203"/>
        <v/>
      </c>
    </row>
    <row r="3937" spans="1:5">
      <c r="A3937" s="6" t="s">
        <v>108</v>
      </c>
      <c r="B3937">
        <v>327330</v>
      </c>
      <c r="C3937" s="350" t="s">
        <v>579</v>
      </c>
      <c r="D3937" s="351">
        <f t="shared" ca="1" si="202"/>
        <v>0</v>
      </c>
      <c r="E3937" s="375" t="str">
        <f t="shared" ca="1" si="203"/>
        <v/>
      </c>
    </row>
    <row r="3938" spans="1:5">
      <c r="A3938" s="6" t="s">
        <v>108</v>
      </c>
      <c r="B3938">
        <v>327390</v>
      </c>
      <c r="C3938" s="350" t="s">
        <v>579</v>
      </c>
      <c r="D3938" s="351">
        <f t="shared" ca="1" si="202"/>
        <v>0</v>
      </c>
      <c r="E3938" s="375" t="str">
        <f t="shared" ca="1" si="203"/>
        <v/>
      </c>
    </row>
    <row r="3939" spans="1:5">
      <c r="A3939" s="6" t="s">
        <v>108</v>
      </c>
      <c r="B3939">
        <v>327400</v>
      </c>
      <c r="C3939" s="350" t="s">
        <v>579</v>
      </c>
      <c r="D3939" s="351">
        <f t="shared" ca="1" si="202"/>
        <v>0</v>
      </c>
      <c r="E3939" s="375" t="str">
        <f t="shared" ca="1" si="203"/>
        <v/>
      </c>
    </row>
    <row r="3940" spans="1:5">
      <c r="A3940" s="6" t="s">
        <v>108</v>
      </c>
      <c r="B3940">
        <v>327910</v>
      </c>
      <c r="C3940" s="350" t="s">
        <v>579</v>
      </c>
      <c r="D3940" s="351">
        <f t="shared" ca="1" si="202"/>
        <v>0</v>
      </c>
      <c r="E3940" s="375" t="str">
        <f t="shared" ca="1" si="203"/>
        <v/>
      </c>
    </row>
    <row r="3941" spans="1:5">
      <c r="A3941" s="6" t="s">
        <v>108</v>
      </c>
      <c r="B3941">
        <v>327991</v>
      </c>
      <c r="C3941" s="350" t="s">
        <v>579</v>
      </c>
      <c r="D3941" s="351">
        <f t="shared" ca="1" si="202"/>
        <v>0</v>
      </c>
      <c r="E3941" s="375" t="str">
        <f t="shared" ca="1" si="203"/>
        <v/>
      </c>
    </row>
    <row r="3942" spans="1:5">
      <c r="A3942" s="6" t="s">
        <v>108</v>
      </c>
      <c r="B3942">
        <v>327992</v>
      </c>
      <c r="C3942" s="350" t="s">
        <v>579</v>
      </c>
      <c r="D3942" s="351">
        <f t="shared" ca="1" si="202"/>
        <v>0</v>
      </c>
      <c r="E3942" s="375" t="str">
        <f t="shared" ca="1" si="203"/>
        <v/>
      </c>
    </row>
    <row r="3943" spans="1:5">
      <c r="A3943" s="6" t="s">
        <v>108</v>
      </c>
      <c r="B3943">
        <v>327993</v>
      </c>
      <c r="C3943" s="350" t="s">
        <v>579</v>
      </c>
      <c r="D3943" s="351">
        <f t="shared" ca="1" si="202"/>
        <v>0</v>
      </c>
      <c r="E3943" s="375" t="str">
        <f t="shared" ca="1" si="203"/>
        <v/>
      </c>
    </row>
    <row r="3944" spans="1:5">
      <c r="A3944" s="6" t="s">
        <v>108</v>
      </c>
      <c r="B3944">
        <v>327999</v>
      </c>
      <c r="C3944" s="350" t="s">
        <v>579</v>
      </c>
      <c r="D3944" s="351">
        <f t="shared" ca="1" si="202"/>
        <v>0</v>
      </c>
      <c r="E3944" s="375" t="str">
        <f t="shared" ca="1" si="203"/>
        <v/>
      </c>
    </row>
    <row r="3945" spans="1:5">
      <c r="A3945" s="6" t="s">
        <v>108</v>
      </c>
      <c r="B3945">
        <v>331110</v>
      </c>
      <c r="C3945" s="350" t="s">
        <v>579</v>
      </c>
      <c r="D3945" s="351">
        <f t="shared" ca="1" si="202"/>
        <v>0</v>
      </c>
      <c r="E3945" s="375" t="str">
        <f t="shared" ca="1" si="203"/>
        <v/>
      </c>
    </row>
    <row r="3946" spans="1:5">
      <c r="A3946" s="6" t="s">
        <v>108</v>
      </c>
      <c r="B3946">
        <v>331200</v>
      </c>
      <c r="C3946" s="350" t="s">
        <v>579</v>
      </c>
      <c r="D3946" s="351">
        <f t="shared" ca="1" si="202"/>
        <v>0</v>
      </c>
      <c r="E3946" s="375" t="str">
        <f t="shared" ca="1" si="203"/>
        <v/>
      </c>
    </row>
    <row r="3947" spans="1:5">
      <c r="A3947" s="6" t="s">
        <v>108</v>
      </c>
      <c r="B3947" t="s">
        <v>173</v>
      </c>
      <c r="C3947" s="350" t="s">
        <v>579</v>
      </c>
      <c r="D3947" s="351">
        <f t="shared" ca="1" si="202"/>
        <v>9.4143047222152478E-6</v>
      </c>
      <c r="E3947" s="375">
        <f t="shared" ca="1" si="203"/>
        <v>2</v>
      </c>
    </row>
    <row r="3948" spans="1:5">
      <c r="A3948" s="6" t="s">
        <v>108</v>
      </c>
      <c r="B3948">
        <v>331314</v>
      </c>
      <c r="C3948" s="350" t="s">
        <v>579</v>
      </c>
      <c r="D3948" s="351">
        <f t="shared" ca="1" si="202"/>
        <v>0</v>
      </c>
      <c r="E3948" s="375" t="str">
        <f t="shared" ca="1" si="203"/>
        <v/>
      </c>
    </row>
    <row r="3949" spans="1:5">
      <c r="A3949" s="6" t="s">
        <v>108</v>
      </c>
      <c r="B3949" t="s">
        <v>176</v>
      </c>
      <c r="C3949" s="350" t="s">
        <v>579</v>
      </c>
      <c r="D3949" s="351">
        <f t="shared" ca="1" si="202"/>
        <v>0</v>
      </c>
      <c r="E3949" s="375" t="str">
        <f t="shared" ca="1" si="203"/>
        <v/>
      </c>
    </row>
    <row r="3950" spans="1:5">
      <c r="A3950" s="6" t="s">
        <v>108</v>
      </c>
      <c r="B3950">
        <v>331411</v>
      </c>
      <c r="C3950" s="350" t="s">
        <v>579</v>
      </c>
      <c r="D3950" s="351">
        <f t="shared" ca="1" si="202"/>
        <v>0</v>
      </c>
      <c r="E3950" s="375" t="str">
        <f t="shared" ca="1" si="203"/>
        <v/>
      </c>
    </row>
    <row r="3951" spans="1:5">
      <c r="A3951" s="6" t="s">
        <v>108</v>
      </c>
      <c r="B3951">
        <v>331419</v>
      </c>
      <c r="C3951" s="350" t="s">
        <v>579</v>
      </c>
      <c r="D3951" s="351">
        <f t="shared" ca="1" si="202"/>
        <v>0</v>
      </c>
      <c r="E3951" s="375" t="str">
        <f t="shared" ca="1" si="203"/>
        <v/>
      </c>
    </row>
    <row r="3952" spans="1:5">
      <c r="A3952" s="6" t="s">
        <v>108</v>
      </c>
      <c r="B3952">
        <v>331420</v>
      </c>
      <c r="C3952" s="350" t="s">
        <v>579</v>
      </c>
      <c r="D3952" s="351">
        <f t="shared" ca="1" si="202"/>
        <v>0</v>
      </c>
      <c r="E3952" s="375" t="str">
        <f t="shared" ca="1" si="203"/>
        <v/>
      </c>
    </row>
    <row r="3953" spans="1:5">
      <c r="A3953" s="6" t="s">
        <v>108</v>
      </c>
      <c r="B3953">
        <v>331490</v>
      </c>
      <c r="C3953" s="350" t="s">
        <v>579</v>
      </c>
      <c r="D3953" s="351">
        <f t="shared" ca="1" si="202"/>
        <v>0</v>
      </c>
      <c r="E3953" s="375" t="str">
        <f t="shared" ca="1" si="203"/>
        <v/>
      </c>
    </row>
    <row r="3954" spans="1:5">
      <c r="A3954" s="6" t="s">
        <v>108</v>
      </c>
      <c r="B3954">
        <v>331510</v>
      </c>
      <c r="C3954" s="350" t="s">
        <v>579</v>
      </c>
      <c r="D3954" s="351">
        <f t="shared" ca="1" si="202"/>
        <v>0</v>
      </c>
      <c r="E3954" s="375" t="str">
        <f t="shared" ca="1" si="203"/>
        <v/>
      </c>
    </row>
    <row r="3955" spans="1:5">
      <c r="A3955" s="6" t="s">
        <v>108</v>
      </c>
      <c r="B3955">
        <v>331520</v>
      </c>
      <c r="C3955" s="350" t="s">
        <v>579</v>
      </c>
      <c r="D3955" s="351">
        <f t="shared" ca="1" si="202"/>
        <v>0</v>
      </c>
      <c r="E3955" s="375" t="str">
        <f t="shared" ca="1" si="203"/>
        <v/>
      </c>
    </row>
    <row r="3956" spans="1:5">
      <c r="A3956" s="6" t="s">
        <v>108</v>
      </c>
      <c r="B3956" t="s">
        <v>184</v>
      </c>
      <c r="C3956" s="350" t="s">
        <v>579</v>
      </c>
      <c r="D3956" s="351">
        <f t="shared" ca="1" si="202"/>
        <v>0</v>
      </c>
      <c r="E3956" s="375" t="str">
        <f t="shared" ca="1" si="203"/>
        <v/>
      </c>
    </row>
    <row r="3957" spans="1:5">
      <c r="A3957" s="6" t="s">
        <v>108</v>
      </c>
      <c r="B3957">
        <v>332114</v>
      </c>
      <c r="C3957" s="350" t="s">
        <v>579</v>
      </c>
      <c r="D3957" s="351">
        <f t="shared" ca="1" si="202"/>
        <v>0</v>
      </c>
      <c r="E3957" s="375" t="str">
        <f t="shared" ca="1" si="203"/>
        <v/>
      </c>
    </row>
    <row r="3958" spans="1:5">
      <c r="A3958" s="6" t="s">
        <v>108</v>
      </c>
      <c r="B3958" t="s">
        <v>187</v>
      </c>
      <c r="C3958" s="350" t="s">
        <v>579</v>
      </c>
      <c r="D3958" s="351">
        <f t="shared" ca="1" si="202"/>
        <v>0</v>
      </c>
      <c r="E3958" s="375" t="str">
        <f t="shared" ca="1" si="203"/>
        <v/>
      </c>
    </row>
    <row r="3959" spans="1:5">
      <c r="A3959" s="6" t="s">
        <v>108</v>
      </c>
      <c r="B3959">
        <v>332200</v>
      </c>
      <c r="C3959" s="350" t="s">
        <v>579</v>
      </c>
      <c r="D3959" s="351">
        <f t="shared" ca="1" si="202"/>
        <v>0</v>
      </c>
      <c r="E3959" s="375" t="str">
        <f t="shared" ca="1" si="203"/>
        <v/>
      </c>
    </row>
    <row r="3960" spans="1:5">
      <c r="A3960" s="6" t="s">
        <v>108</v>
      </c>
      <c r="B3960">
        <v>332310</v>
      </c>
      <c r="C3960" s="350" t="s">
        <v>579</v>
      </c>
      <c r="D3960" s="351">
        <f t="shared" ca="1" si="202"/>
        <v>0</v>
      </c>
      <c r="E3960" s="375" t="str">
        <f t="shared" ca="1" si="203"/>
        <v/>
      </c>
    </row>
    <row r="3961" spans="1:5">
      <c r="A3961" s="6" t="s">
        <v>108</v>
      </c>
      <c r="B3961">
        <v>332320</v>
      </c>
      <c r="C3961" s="350" t="s">
        <v>579</v>
      </c>
      <c r="D3961" s="351">
        <f t="shared" ca="1" si="202"/>
        <v>0</v>
      </c>
      <c r="E3961" s="375" t="str">
        <f t="shared" ca="1" si="203"/>
        <v/>
      </c>
    </row>
    <row r="3962" spans="1:5">
      <c r="A3962" s="6" t="s">
        <v>108</v>
      </c>
      <c r="B3962">
        <v>332410</v>
      </c>
      <c r="C3962" s="350" t="s">
        <v>579</v>
      </c>
      <c r="D3962" s="351">
        <f t="shared" ca="1" si="202"/>
        <v>0</v>
      </c>
      <c r="E3962" s="375" t="str">
        <f t="shared" ca="1" si="203"/>
        <v/>
      </c>
    </row>
    <row r="3963" spans="1:5">
      <c r="A3963" s="6" t="s">
        <v>108</v>
      </c>
      <c r="B3963">
        <v>332420</v>
      </c>
      <c r="C3963" s="350" t="s">
        <v>579</v>
      </c>
      <c r="D3963" s="351">
        <f t="shared" ca="1" si="202"/>
        <v>0</v>
      </c>
      <c r="E3963" s="375" t="str">
        <f t="shared" ca="1" si="203"/>
        <v/>
      </c>
    </row>
    <row r="3964" spans="1:5">
      <c r="A3964" s="6" t="s">
        <v>108</v>
      </c>
      <c r="B3964">
        <v>332430</v>
      </c>
      <c r="C3964" s="350" t="s">
        <v>579</v>
      </c>
      <c r="D3964" s="351">
        <f t="shared" ca="1" si="202"/>
        <v>0</v>
      </c>
      <c r="E3964" s="375" t="str">
        <f t="shared" ca="1" si="203"/>
        <v/>
      </c>
    </row>
    <row r="3965" spans="1:5">
      <c r="A3965" s="6" t="s">
        <v>108</v>
      </c>
      <c r="B3965">
        <v>332500</v>
      </c>
      <c r="C3965" s="350" t="s">
        <v>579</v>
      </c>
      <c r="D3965" s="351">
        <f t="shared" ca="1" si="202"/>
        <v>0</v>
      </c>
      <c r="E3965" s="375" t="str">
        <f t="shared" ca="1" si="203"/>
        <v/>
      </c>
    </row>
    <row r="3966" spans="1:5">
      <c r="A3966" s="6" t="s">
        <v>108</v>
      </c>
      <c r="B3966">
        <v>332600</v>
      </c>
      <c r="C3966" s="350" t="s">
        <v>579</v>
      </c>
      <c r="D3966" s="351">
        <f t="shared" ca="1" si="202"/>
        <v>0</v>
      </c>
      <c r="E3966" s="375" t="str">
        <f t="shared" ca="1" si="203"/>
        <v/>
      </c>
    </row>
    <row r="3967" spans="1:5">
      <c r="A3967" s="6" t="s">
        <v>108</v>
      </c>
      <c r="B3967">
        <v>332710</v>
      </c>
      <c r="C3967" s="350" t="s">
        <v>579</v>
      </c>
      <c r="D3967" s="351">
        <f t="shared" ca="1" si="202"/>
        <v>0</v>
      </c>
      <c r="E3967" s="375" t="str">
        <f t="shared" ca="1" si="203"/>
        <v/>
      </c>
    </row>
    <row r="3968" spans="1:5">
      <c r="A3968" s="6" t="s">
        <v>108</v>
      </c>
      <c r="B3968">
        <v>332720</v>
      </c>
      <c r="C3968" s="350" t="s">
        <v>579</v>
      </c>
      <c r="D3968" s="351">
        <f t="shared" ca="1" si="202"/>
        <v>0</v>
      </c>
      <c r="E3968" s="375" t="str">
        <f t="shared" ca="1" si="203"/>
        <v/>
      </c>
    </row>
    <row r="3969" spans="1:5">
      <c r="A3969" s="6" t="s">
        <v>108</v>
      </c>
      <c r="B3969">
        <v>332800</v>
      </c>
      <c r="C3969" s="350" t="s">
        <v>579</v>
      </c>
      <c r="D3969" s="351">
        <f t="shared" ca="1" si="202"/>
        <v>0</v>
      </c>
      <c r="E3969" s="375" t="str">
        <f t="shared" ca="1" si="203"/>
        <v/>
      </c>
    </row>
    <row r="3970" spans="1:5">
      <c r="A3970" s="6" t="s">
        <v>108</v>
      </c>
      <c r="B3970" t="s">
        <v>200</v>
      </c>
      <c r="C3970" s="350" t="s">
        <v>579</v>
      </c>
      <c r="D3970" s="351">
        <f t="shared" ca="1" si="202"/>
        <v>0</v>
      </c>
      <c r="E3970" s="375" t="str">
        <f t="shared" ca="1" si="203"/>
        <v/>
      </c>
    </row>
    <row r="3971" spans="1:5">
      <c r="A3971" s="6" t="s">
        <v>108</v>
      </c>
      <c r="B3971">
        <v>332913</v>
      </c>
      <c r="C3971" s="350" t="s">
        <v>579</v>
      </c>
      <c r="D3971" s="351">
        <f t="shared" ref="D3971:D4034" ca="1" si="204">OFFSET(matrix1,MOD(ROW()-ROW($D$3),ROWS(matrix1)),TRUNC((ROW()-ROW($D$3))/ROWS(matrix1)),1,1)</f>
        <v>0</v>
      </c>
      <c r="E3971" s="375" t="str">
        <f t="shared" ref="E3971:E4034" ca="1" si="205">OFFSET(matrix4,MOD(ROW()-ROW($E$3),ROWS(matrix4)),TRUNC((ROW()-ROW($E$3))/ROWS(matrix4)),1,1)</f>
        <v/>
      </c>
    </row>
    <row r="3972" spans="1:5">
      <c r="A3972" s="6" t="s">
        <v>108</v>
      </c>
      <c r="B3972">
        <v>332991</v>
      </c>
      <c r="C3972" s="350" t="s">
        <v>579</v>
      </c>
      <c r="D3972" s="351">
        <f t="shared" ca="1" si="204"/>
        <v>0</v>
      </c>
      <c r="E3972" s="375" t="str">
        <f t="shared" ca="1" si="205"/>
        <v/>
      </c>
    </row>
    <row r="3973" spans="1:5">
      <c r="A3973" s="6" t="s">
        <v>108</v>
      </c>
      <c r="B3973" t="s">
        <v>204</v>
      </c>
      <c r="C3973" s="350" t="s">
        <v>579</v>
      </c>
      <c r="D3973" s="351">
        <f t="shared" ca="1" si="204"/>
        <v>0</v>
      </c>
      <c r="E3973" s="375" t="str">
        <f t="shared" ca="1" si="205"/>
        <v/>
      </c>
    </row>
    <row r="3974" spans="1:5">
      <c r="A3974" s="6" t="s">
        <v>108</v>
      </c>
      <c r="B3974">
        <v>332996</v>
      </c>
      <c r="C3974" s="350" t="s">
        <v>579</v>
      </c>
      <c r="D3974" s="351">
        <f t="shared" ca="1" si="204"/>
        <v>0</v>
      </c>
      <c r="E3974" s="375" t="str">
        <f t="shared" ca="1" si="205"/>
        <v/>
      </c>
    </row>
    <row r="3975" spans="1:5">
      <c r="A3975" s="6" t="s">
        <v>108</v>
      </c>
      <c r="B3975" t="s">
        <v>207</v>
      </c>
      <c r="C3975" s="350" t="s">
        <v>579</v>
      </c>
      <c r="D3975" s="351">
        <f t="shared" ca="1" si="204"/>
        <v>0</v>
      </c>
      <c r="E3975" s="375" t="str">
        <f t="shared" ca="1" si="205"/>
        <v/>
      </c>
    </row>
    <row r="3976" spans="1:5">
      <c r="A3976" s="6" t="s">
        <v>108</v>
      </c>
      <c r="B3976">
        <v>333111</v>
      </c>
      <c r="C3976" s="350" t="s">
        <v>579</v>
      </c>
      <c r="D3976" s="351">
        <f t="shared" ca="1" si="204"/>
        <v>0</v>
      </c>
      <c r="E3976" s="375" t="str">
        <f t="shared" ca="1" si="205"/>
        <v/>
      </c>
    </row>
    <row r="3977" spans="1:5">
      <c r="A3977" s="6" t="s">
        <v>108</v>
      </c>
      <c r="B3977">
        <v>333112</v>
      </c>
      <c r="C3977" s="350" t="s">
        <v>579</v>
      </c>
      <c r="D3977" s="351">
        <f t="shared" ca="1" si="204"/>
        <v>0</v>
      </c>
      <c r="E3977" s="375" t="str">
        <f t="shared" ca="1" si="205"/>
        <v/>
      </c>
    </row>
    <row r="3978" spans="1:5">
      <c r="A3978" s="6" t="s">
        <v>108</v>
      </c>
      <c r="B3978">
        <v>333120</v>
      </c>
      <c r="C3978" s="350" t="s">
        <v>579</v>
      </c>
      <c r="D3978" s="351">
        <f t="shared" ca="1" si="204"/>
        <v>0</v>
      </c>
      <c r="E3978" s="375" t="str">
        <f t="shared" ca="1" si="205"/>
        <v/>
      </c>
    </row>
    <row r="3979" spans="1:5">
      <c r="A3979" s="6" t="s">
        <v>108</v>
      </c>
      <c r="B3979">
        <v>333130</v>
      </c>
      <c r="C3979" s="350" t="s">
        <v>579</v>
      </c>
      <c r="D3979" s="351">
        <f t="shared" ca="1" si="204"/>
        <v>0</v>
      </c>
      <c r="E3979" s="375" t="str">
        <f t="shared" ca="1" si="205"/>
        <v/>
      </c>
    </row>
    <row r="3980" spans="1:5">
      <c r="A3980" s="6" t="s">
        <v>108</v>
      </c>
      <c r="B3980" t="s">
        <v>213</v>
      </c>
      <c r="C3980" s="350" t="s">
        <v>579</v>
      </c>
      <c r="D3980" s="351">
        <f t="shared" ca="1" si="204"/>
        <v>0</v>
      </c>
      <c r="E3980" s="375" t="str">
        <f t="shared" ca="1" si="205"/>
        <v/>
      </c>
    </row>
    <row r="3981" spans="1:5">
      <c r="A3981" s="6" t="s">
        <v>108</v>
      </c>
      <c r="B3981">
        <v>333220</v>
      </c>
      <c r="C3981" s="350" t="s">
        <v>579</v>
      </c>
      <c r="D3981" s="351">
        <f t="shared" ca="1" si="204"/>
        <v>0</v>
      </c>
      <c r="E3981" s="375" t="str">
        <f t="shared" ca="1" si="205"/>
        <v/>
      </c>
    </row>
    <row r="3982" spans="1:5">
      <c r="A3982" s="6" t="s">
        <v>108</v>
      </c>
      <c r="B3982">
        <v>333295</v>
      </c>
      <c r="C3982" s="350" t="s">
        <v>579</v>
      </c>
      <c r="D3982" s="351">
        <f t="shared" ca="1" si="204"/>
        <v>0</v>
      </c>
      <c r="E3982" s="375" t="str">
        <f t="shared" ca="1" si="205"/>
        <v/>
      </c>
    </row>
    <row r="3983" spans="1:5">
      <c r="A3983" s="6" t="s">
        <v>108</v>
      </c>
      <c r="B3983" t="s">
        <v>217</v>
      </c>
      <c r="C3983" s="350" t="s">
        <v>579</v>
      </c>
      <c r="D3983" s="351">
        <f t="shared" ca="1" si="204"/>
        <v>0</v>
      </c>
      <c r="E3983" s="375" t="str">
        <f t="shared" ca="1" si="205"/>
        <v/>
      </c>
    </row>
    <row r="3984" spans="1:5">
      <c r="A3984" s="6" t="s">
        <v>108</v>
      </c>
      <c r="B3984">
        <v>333313</v>
      </c>
      <c r="C3984" s="350" t="s">
        <v>579</v>
      </c>
      <c r="D3984" s="351">
        <f t="shared" ca="1" si="204"/>
        <v>0</v>
      </c>
      <c r="E3984" s="375" t="str">
        <f t="shared" ca="1" si="205"/>
        <v/>
      </c>
    </row>
    <row r="3985" spans="1:5">
      <c r="A3985" s="6" t="s">
        <v>108</v>
      </c>
      <c r="B3985">
        <v>333314</v>
      </c>
      <c r="C3985" s="350" t="s">
        <v>579</v>
      </c>
      <c r="D3985" s="351">
        <f t="shared" ca="1" si="204"/>
        <v>0</v>
      </c>
      <c r="E3985" s="375" t="str">
        <f t="shared" ca="1" si="205"/>
        <v/>
      </c>
    </row>
    <row r="3986" spans="1:5">
      <c r="A3986" s="6" t="s">
        <v>108</v>
      </c>
      <c r="B3986">
        <v>333315</v>
      </c>
      <c r="C3986" s="350" t="s">
        <v>579</v>
      </c>
      <c r="D3986" s="351">
        <f t="shared" ca="1" si="204"/>
        <v>0</v>
      </c>
      <c r="E3986" s="375" t="str">
        <f t="shared" ca="1" si="205"/>
        <v/>
      </c>
    </row>
    <row r="3987" spans="1:5">
      <c r="A3987" s="6" t="s">
        <v>108</v>
      </c>
      <c r="B3987" t="s">
        <v>222</v>
      </c>
      <c r="C3987" s="350" t="s">
        <v>579</v>
      </c>
      <c r="D3987" s="351">
        <f t="shared" ca="1" si="204"/>
        <v>0</v>
      </c>
      <c r="E3987" s="375" t="str">
        <f t="shared" ca="1" si="205"/>
        <v/>
      </c>
    </row>
    <row r="3988" spans="1:5">
      <c r="A3988" s="6" t="s">
        <v>108</v>
      </c>
      <c r="B3988">
        <v>333414</v>
      </c>
      <c r="C3988" s="350" t="s">
        <v>579</v>
      </c>
      <c r="D3988" s="351">
        <f t="shared" ca="1" si="204"/>
        <v>0</v>
      </c>
      <c r="E3988" s="375" t="str">
        <f t="shared" ca="1" si="205"/>
        <v/>
      </c>
    </row>
    <row r="3989" spans="1:5">
      <c r="A3989" s="6" t="s">
        <v>108</v>
      </c>
      <c r="B3989">
        <v>333415</v>
      </c>
      <c r="C3989" s="350" t="s">
        <v>579</v>
      </c>
      <c r="D3989" s="351">
        <f t="shared" ca="1" si="204"/>
        <v>0</v>
      </c>
      <c r="E3989" s="375" t="str">
        <f t="shared" ca="1" si="205"/>
        <v/>
      </c>
    </row>
    <row r="3990" spans="1:5">
      <c r="A3990" s="6" t="s">
        <v>108</v>
      </c>
      <c r="B3990">
        <v>333511</v>
      </c>
      <c r="C3990" s="350" t="s">
        <v>579</v>
      </c>
      <c r="D3990" s="351">
        <f t="shared" ca="1" si="204"/>
        <v>0</v>
      </c>
      <c r="E3990" s="375" t="str">
        <f t="shared" ca="1" si="205"/>
        <v/>
      </c>
    </row>
    <row r="3991" spans="1:5">
      <c r="A3991" s="6" t="s">
        <v>108</v>
      </c>
      <c r="B3991" t="s">
        <v>227</v>
      </c>
      <c r="C3991" s="350" t="s">
        <v>579</v>
      </c>
      <c r="D3991" s="351">
        <f t="shared" ca="1" si="204"/>
        <v>0</v>
      </c>
      <c r="E3991" s="375" t="str">
        <f t="shared" ca="1" si="205"/>
        <v/>
      </c>
    </row>
    <row r="3992" spans="1:5">
      <c r="A3992" s="6" t="s">
        <v>108</v>
      </c>
      <c r="B3992">
        <v>333514</v>
      </c>
      <c r="C3992" s="350" t="s">
        <v>579</v>
      </c>
      <c r="D3992" s="351">
        <f t="shared" ca="1" si="204"/>
        <v>0</v>
      </c>
      <c r="E3992" s="375" t="str">
        <f t="shared" ca="1" si="205"/>
        <v/>
      </c>
    </row>
    <row r="3993" spans="1:5">
      <c r="A3993" s="6" t="s">
        <v>108</v>
      </c>
      <c r="B3993" t="s">
        <v>230</v>
      </c>
      <c r="C3993" s="350" t="s">
        <v>579</v>
      </c>
      <c r="D3993" s="351">
        <f t="shared" ca="1" si="204"/>
        <v>0</v>
      </c>
      <c r="E3993" s="375" t="str">
        <f t="shared" ca="1" si="205"/>
        <v/>
      </c>
    </row>
    <row r="3994" spans="1:5">
      <c r="A3994" s="6" t="s">
        <v>108</v>
      </c>
      <c r="B3994">
        <v>333611</v>
      </c>
      <c r="C3994" s="350" t="s">
        <v>579</v>
      </c>
      <c r="D3994" s="351">
        <f t="shared" ca="1" si="204"/>
        <v>0</v>
      </c>
      <c r="E3994" s="375" t="str">
        <f t="shared" ca="1" si="205"/>
        <v/>
      </c>
    </row>
    <row r="3995" spans="1:5">
      <c r="A3995" s="6" t="s">
        <v>108</v>
      </c>
      <c r="B3995">
        <v>333612</v>
      </c>
      <c r="C3995" s="350" t="s">
        <v>579</v>
      </c>
      <c r="D3995" s="351">
        <f t="shared" ca="1" si="204"/>
        <v>0</v>
      </c>
      <c r="E3995" s="375" t="str">
        <f t="shared" ca="1" si="205"/>
        <v/>
      </c>
    </row>
    <row r="3996" spans="1:5">
      <c r="A3996" s="6" t="s">
        <v>108</v>
      </c>
      <c r="B3996">
        <v>333613</v>
      </c>
      <c r="C3996" s="350" t="s">
        <v>579</v>
      </c>
      <c r="D3996" s="351">
        <f t="shared" ca="1" si="204"/>
        <v>0</v>
      </c>
      <c r="E3996" s="375" t="str">
        <f t="shared" ca="1" si="205"/>
        <v/>
      </c>
    </row>
    <row r="3997" spans="1:5">
      <c r="A3997" s="6" t="s">
        <v>108</v>
      </c>
      <c r="B3997">
        <v>333618</v>
      </c>
      <c r="C3997" s="350" t="s">
        <v>579</v>
      </c>
      <c r="D3997" s="351">
        <f t="shared" ca="1" si="204"/>
        <v>0</v>
      </c>
      <c r="E3997" s="375" t="str">
        <f t="shared" ca="1" si="205"/>
        <v/>
      </c>
    </row>
    <row r="3998" spans="1:5">
      <c r="A3998" s="6" t="s">
        <v>108</v>
      </c>
      <c r="B3998" t="s">
        <v>236</v>
      </c>
      <c r="C3998" s="350" t="s">
        <v>579</v>
      </c>
      <c r="D3998" s="351">
        <f t="shared" ca="1" si="204"/>
        <v>0</v>
      </c>
      <c r="E3998" s="375" t="str">
        <f t="shared" ca="1" si="205"/>
        <v/>
      </c>
    </row>
    <row r="3999" spans="1:5">
      <c r="A3999" s="6" t="s">
        <v>108</v>
      </c>
      <c r="B3999">
        <v>333912</v>
      </c>
      <c r="C3999" s="350" t="s">
        <v>579</v>
      </c>
      <c r="D3999" s="351">
        <f t="shared" ca="1" si="204"/>
        <v>0</v>
      </c>
      <c r="E3999" s="375" t="str">
        <f t="shared" ca="1" si="205"/>
        <v/>
      </c>
    </row>
    <row r="4000" spans="1:5">
      <c r="A4000" s="6" t="s">
        <v>108</v>
      </c>
      <c r="B4000">
        <v>333920</v>
      </c>
      <c r="C4000" s="350" t="s">
        <v>579</v>
      </c>
      <c r="D4000" s="351">
        <f t="shared" ca="1" si="204"/>
        <v>0</v>
      </c>
      <c r="E4000" s="375" t="str">
        <f t="shared" ca="1" si="205"/>
        <v/>
      </c>
    </row>
    <row r="4001" spans="1:5">
      <c r="A4001" s="6" t="s">
        <v>108</v>
      </c>
      <c r="B4001">
        <v>333991</v>
      </c>
      <c r="C4001" s="350" t="s">
        <v>579</v>
      </c>
      <c r="D4001" s="351">
        <f t="shared" ca="1" si="204"/>
        <v>0</v>
      </c>
      <c r="E4001" s="375" t="str">
        <f t="shared" ca="1" si="205"/>
        <v/>
      </c>
    </row>
    <row r="4002" spans="1:5">
      <c r="A4002" s="6" t="s">
        <v>108</v>
      </c>
      <c r="B4002" t="s">
        <v>241</v>
      </c>
      <c r="C4002" s="350" t="s">
        <v>579</v>
      </c>
      <c r="D4002" s="351">
        <f t="shared" ca="1" si="204"/>
        <v>0</v>
      </c>
      <c r="E4002" s="375" t="str">
        <f t="shared" ca="1" si="205"/>
        <v/>
      </c>
    </row>
    <row r="4003" spans="1:5">
      <c r="A4003" s="6" t="s">
        <v>108</v>
      </c>
      <c r="B4003">
        <v>333993</v>
      </c>
      <c r="C4003" s="350" t="s">
        <v>579</v>
      </c>
      <c r="D4003" s="351">
        <f t="shared" ca="1" si="204"/>
        <v>0</v>
      </c>
      <c r="E4003" s="375" t="str">
        <f t="shared" ca="1" si="205"/>
        <v/>
      </c>
    </row>
    <row r="4004" spans="1:5">
      <c r="A4004" s="6" t="s">
        <v>108</v>
      </c>
      <c r="B4004">
        <v>333994</v>
      </c>
      <c r="C4004" s="350" t="s">
        <v>579</v>
      </c>
      <c r="D4004" s="351">
        <f t="shared" ca="1" si="204"/>
        <v>0</v>
      </c>
      <c r="E4004" s="375" t="str">
        <f t="shared" ca="1" si="205"/>
        <v/>
      </c>
    </row>
    <row r="4005" spans="1:5">
      <c r="A4005" s="6" t="s">
        <v>108</v>
      </c>
      <c r="B4005" t="s">
        <v>245</v>
      </c>
      <c r="C4005" s="350" t="s">
        <v>579</v>
      </c>
      <c r="D4005" s="351">
        <f t="shared" ca="1" si="204"/>
        <v>0</v>
      </c>
      <c r="E4005" s="375" t="str">
        <f t="shared" ca="1" si="205"/>
        <v/>
      </c>
    </row>
    <row r="4006" spans="1:5">
      <c r="A4006" s="6" t="s">
        <v>108</v>
      </c>
      <c r="B4006">
        <v>334111</v>
      </c>
      <c r="C4006" s="350" t="s">
        <v>579</v>
      </c>
      <c r="D4006" s="351">
        <f t="shared" ca="1" si="204"/>
        <v>0</v>
      </c>
      <c r="E4006" s="375" t="str">
        <f t="shared" ca="1" si="205"/>
        <v/>
      </c>
    </row>
    <row r="4007" spans="1:5">
      <c r="A4007" s="6" t="s">
        <v>108</v>
      </c>
      <c r="B4007">
        <v>334112</v>
      </c>
      <c r="C4007" s="350" t="s">
        <v>579</v>
      </c>
      <c r="D4007" s="351">
        <f t="shared" ca="1" si="204"/>
        <v>0</v>
      </c>
      <c r="E4007" s="375" t="str">
        <f t="shared" ca="1" si="205"/>
        <v/>
      </c>
    </row>
    <row r="4008" spans="1:5">
      <c r="A4008" s="6" t="s">
        <v>108</v>
      </c>
      <c r="B4008" t="s">
        <v>249</v>
      </c>
      <c r="C4008" s="350" t="s">
        <v>579</v>
      </c>
      <c r="D4008" s="351">
        <f t="shared" ca="1" si="204"/>
        <v>0</v>
      </c>
      <c r="E4008" s="375" t="str">
        <f t="shared" ca="1" si="205"/>
        <v/>
      </c>
    </row>
    <row r="4009" spans="1:5">
      <c r="A4009" s="6" t="s">
        <v>108</v>
      </c>
      <c r="B4009">
        <v>334210</v>
      </c>
      <c r="C4009" s="350" t="s">
        <v>579</v>
      </c>
      <c r="D4009" s="351">
        <f t="shared" ca="1" si="204"/>
        <v>0</v>
      </c>
      <c r="E4009" s="375" t="str">
        <f t="shared" ca="1" si="205"/>
        <v/>
      </c>
    </row>
    <row r="4010" spans="1:5">
      <c r="A4010" s="6" t="s">
        <v>108</v>
      </c>
      <c r="B4010">
        <v>334220</v>
      </c>
      <c r="C4010" s="350" t="s">
        <v>579</v>
      </c>
      <c r="D4010" s="351">
        <f t="shared" ca="1" si="204"/>
        <v>0</v>
      </c>
      <c r="E4010" s="375" t="str">
        <f t="shared" ca="1" si="205"/>
        <v/>
      </c>
    </row>
    <row r="4011" spans="1:5">
      <c r="A4011" s="6" t="s">
        <v>108</v>
      </c>
      <c r="B4011">
        <v>334290</v>
      </c>
      <c r="C4011" s="350" t="s">
        <v>579</v>
      </c>
      <c r="D4011" s="351">
        <f t="shared" ca="1" si="204"/>
        <v>0</v>
      </c>
      <c r="E4011" s="375" t="str">
        <f t="shared" ca="1" si="205"/>
        <v/>
      </c>
    </row>
    <row r="4012" spans="1:5">
      <c r="A4012" s="6" t="s">
        <v>108</v>
      </c>
      <c r="B4012">
        <v>334300</v>
      </c>
      <c r="C4012" s="350" t="s">
        <v>579</v>
      </c>
      <c r="D4012" s="351">
        <f t="shared" ca="1" si="204"/>
        <v>0</v>
      </c>
      <c r="E4012" s="375" t="str">
        <f t="shared" ca="1" si="205"/>
        <v/>
      </c>
    </row>
    <row r="4013" spans="1:5">
      <c r="A4013" s="6" t="s">
        <v>108</v>
      </c>
      <c r="B4013" t="s">
        <v>255</v>
      </c>
      <c r="C4013" s="350" t="s">
        <v>579</v>
      </c>
      <c r="D4013" s="351">
        <f t="shared" ca="1" si="204"/>
        <v>0</v>
      </c>
      <c r="E4013" s="375" t="str">
        <f t="shared" ca="1" si="205"/>
        <v/>
      </c>
    </row>
    <row r="4014" spans="1:5">
      <c r="A4014" s="6" t="s">
        <v>108</v>
      </c>
      <c r="B4014">
        <v>334413</v>
      </c>
      <c r="C4014" s="350" t="s">
        <v>579</v>
      </c>
      <c r="D4014" s="351">
        <f t="shared" ca="1" si="204"/>
        <v>2.0884430573469756E-6</v>
      </c>
      <c r="E4014" s="375">
        <f t="shared" ca="1" si="205"/>
        <v>2</v>
      </c>
    </row>
    <row r="4015" spans="1:5">
      <c r="A4015" s="6" t="s">
        <v>108</v>
      </c>
      <c r="B4015">
        <v>334418</v>
      </c>
      <c r="C4015" s="350" t="s">
        <v>579</v>
      </c>
      <c r="D4015" s="351">
        <f t="shared" ca="1" si="204"/>
        <v>0</v>
      </c>
      <c r="E4015" s="375" t="str">
        <f t="shared" ca="1" si="205"/>
        <v/>
      </c>
    </row>
    <row r="4016" spans="1:5">
      <c r="A4016" s="6" t="s">
        <v>108</v>
      </c>
      <c r="B4016">
        <v>334510</v>
      </c>
      <c r="C4016" s="350" t="s">
        <v>579</v>
      </c>
      <c r="D4016" s="351">
        <f t="shared" ca="1" si="204"/>
        <v>0</v>
      </c>
      <c r="E4016" s="375" t="str">
        <f t="shared" ca="1" si="205"/>
        <v/>
      </c>
    </row>
    <row r="4017" spans="1:5">
      <c r="A4017" s="6" t="s">
        <v>108</v>
      </c>
      <c r="B4017">
        <v>334511</v>
      </c>
      <c r="C4017" s="350" t="s">
        <v>579</v>
      </c>
      <c r="D4017" s="351">
        <f t="shared" ca="1" si="204"/>
        <v>0</v>
      </c>
      <c r="E4017" s="375" t="str">
        <f t="shared" ca="1" si="205"/>
        <v/>
      </c>
    </row>
    <row r="4018" spans="1:5">
      <c r="A4018" s="6" t="s">
        <v>108</v>
      </c>
      <c r="B4018">
        <v>334512</v>
      </c>
      <c r="C4018" s="350" t="s">
        <v>579</v>
      </c>
      <c r="D4018" s="351">
        <f t="shared" ca="1" si="204"/>
        <v>0</v>
      </c>
      <c r="E4018" s="375" t="str">
        <f t="shared" ca="1" si="205"/>
        <v/>
      </c>
    </row>
    <row r="4019" spans="1:5">
      <c r="A4019" s="6" t="s">
        <v>108</v>
      </c>
      <c r="B4019">
        <v>334513</v>
      </c>
      <c r="C4019" s="350" t="s">
        <v>579</v>
      </c>
      <c r="D4019" s="351">
        <f t="shared" ca="1" si="204"/>
        <v>0</v>
      </c>
      <c r="E4019" s="375" t="str">
        <f t="shared" ca="1" si="205"/>
        <v/>
      </c>
    </row>
    <row r="4020" spans="1:5">
      <c r="A4020" s="6" t="s">
        <v>108</v>
      </c>
      <c r="B4020">
        <v>334514</v>
      </c>
      <c r="C4020" s="350" t="s">
        <v>579</v>
      </c>
      <c r="D4020" s="351">
        <f t="shared" ca="1" si="204"/>
        <v>0</v>
      </c>
      <c r="E4020" s="375" t="str">
        <f t="shared" ca="1" si="205"/>
        <v/>
      </c>
    </row>
    <row r="4021" spans="1:5">
      <c r="A4021" s="6" t="s">
        <v>108</v>
      </c>
      <c r="B4021">
        <v>334515</v>
      </c>
      <c r="C4021" s="350" t="s">
        <v>579</v>
      </c>
      <c r="D4021" s="351">
        <f t="shared" ca="1" si="204"/>
        <v>0</v>
      </c>
      <c r="E4021" s="375" t="str">
        <f t="shared" ca="1" si="205"/>
        <v/>
      </c>
    </row>
    <row r="4022" spans="1:5">
      <c r="A4022" s="6" t="s">
        <v>108</v>
      </c>
      <c r="B4022">
        <v>334516</v>
      </c>
      <c r="C4022" s="350" t="s">
        <v>579</v>
      </c>
      <c r="D4022" s="351">
        <f t="shared" ca="1" si="204"/>
        <v>0</v>
      </c>
      <c r="E4022" s="375" t="str">
        <f t="shared" ca="1" si="205"/>
        <v/>
      </c>
    </row>
    <row r="4023" spans="1:5">
      <c r="A4023" s="6" t="s">
        <v>108</v>
      </c>
      <c r="B4023">
        <v>334517</v>
      </c>
      <c r="C4023" s="350" t="s">
        <v>579</v>
      </c>
      <c r="D4023" s="351">
        <f t="shared" ca="1" si="204"/>
        <v>0</v>
      </c>
      <c r="E4023" s="375" t="str">
        <f t="shared" ca="1" si="205"/>
        <v/>
      </c>
    </row>
    <row r="4024" spans="1:5">
      <c r="A4024" s="6" t="s">
        <v>108</v>
      </c>
      <c r="B4024" t="s">
        <v>267</v>
      </c>
      <c r="C4024" s="350" t="s">
        <v>579</v>
      </c>
      <c r="D4024" s="351">
        <f t="shared" ca="1" si="204"/>
        <v>0</v>
      </c>
      <c r="E4024" s="375" t="str">
        <f t="shared" ca="1" si="205"/>
        <v/>
      </c>
    </row>
    <row r="4025" spans="1:5">
      <c r="A4025" s="6" t="s">
        <v>108</v>
      </c>
      <c r="B4025">
        <v>334610</v>
      </c>
      <c r="C4025" s="350" t="s">
        <v>579</v>
      </c>
      <c r="D4025" s="351">
        <f t="shared" ca="1" si="204"/>
        <v>0</v>
      </c>
      <c r="E4025" s="375" t="str">
        <f t="shared" ca="1" si="205"/>
        <v/>
      </c>
    </row>
    <row r="4026" spans="1:5">
      <c r="A4026" s="6" t="s">
        <v>108</v>
      </c>
      <c r="B4026">
        <v>335110</v>
      </c>
      <c r="C4026" s="350" t="s">
        <v>579</v>
      </c>
      <c r="D4026" s="351">
        <f t="shared" ca="1" si="204"/>
        <v>0</v>
      </c>
      <c r="E4026" s="375" t="str">
        <f t="shared" ca="1" si="205"/>
        <v/>
      </c>
    </row>
    <row r="4027" spans="1:5">
      <c r="A4027" s="6" t="s">
        <v>108</v>
      </c>
      <c r="B4027">
        <v>335120</v>
      </c>
      <c r="C4027" s="350" t="s">
        <v>579</v>
      </c>
      <c r="D4027" s="351">
        <f t="shared" ca="1" si="204"/>
        <v>0</v>
      </c>
      <c r="E4027" s="375" t="str">
        <f t="shared" ca="1" si="205"/>
        <v/>
      </c>
    </row>
    <row r="4028" spans="1:5">
      <c r="A4028" s="6" t="s">
        <v>108</v>
      </c>
      <c r="B4028">
        <v>335210</v>
      </c>
      <c r="C4028" s="350" t="s">
        <v>579</v>
      </c>
      <c r="D4028" s="351">
        <f t="shared" ca="1" si="204"/>
        <v>0</v>
      </c>
      <c r="E4028" s="375" t="str">
        <f t="shared" ca="1" si="205"/>
        <v/>
      </c>
    </row>
    <row r="4029" spans="1:5">
      <c r="A4029" s="6" t="s">
        <v>108</v>
      </c>
      <c r="B4029">
        <v>335221</v>
      </c>
      <c r="C4029" s="350" t="s">
        <v>579</v>
      </c>
      <c r="D4029" s="351">
        <f t="shared" ca="1" si="204"/>
        <v>0</v>
      </c>
      <c r="E4029" s="375" t="str">
        <f t="shared" ca="1" si="205"/>
        <v/>
      </c>
    </row>
    <row r="4030" spans="1:5">
      <c r="A4030" s="6" t="s">
        <v>108</v>
      </c>
      <c r="B4030">
        <v>335222</v>
      </c>
      <c r="C4030" s="350" t="s">
        <v>579</v>
      </c>
      <c r="D4030" s="351">
        <f t="shared" ca="1" si="204"/>
        <v>0</v>
      </c>
      <c r="E4030" s="375" t="str">
        <f t="shared" ca="1" si="205"/>
        <v/>
      </c>
    </row>
    <row r="4031" spans="1:5">
      <c r="A4031" s="6" t="s">
        <v>108</v>
      </c>
      <c r="B4031">
        <v>335224</v>
      </c>
      <c r="C4031" s="350" t="s">
        <v>579</v>
      </c>
      <c r="D4031" s="351">
        <f t="shared" ca="1" si="204"/>
        <v>0</v>
      </c>
      <c r="E4031" s="375" t="str">
        <f t="shared" ca="1" si="205"/>
        <v/>
      </c>
    </row>
    <row r="4032" spans="1:5">
      <c r="A4032" s="6" t="s">
        <v>108</v>
      </c>
      <c r="B4032">
        <v>335228</v>
      </c>
      <c r="C4032" s="350" t="s">
        <v>579</v>
      </c>
      <c r="D4032" s="351">
        <f t="shared" ca="1" si="204"/>
        <v>0</v>
      </c>
      <c r="E4032" s="375" t="str">
        <f t="shared" ca="1" si="205"/>
        <v/>
      </c>
    </row>
    <row r="4033" spans="1:5">
      <c r="A4033" s="6" t="s">
        <v>108</v>
      </c>
      <c r="B4033">
        <v>335311</v>
      </c>
      <c r="C4033" s="350" t="s">
        <v>579</v>
      </c>
      <c r="D4033" s="351">
        <f t="shared" ca="1" si="204"/>
        <v>0</v>
      </c>
      <c r="E4033" s="375" t="str">
        <f t="shared" ca="1" si="205"/>
        <v/>
      </c>
    </row>
    <row r="4034" spans="1:5">
      <c r="A4034" s="6" t="s">
        <v>108</v>
      </c>
      <c r="B4034">
        <v>335312</v>
      </c>
      <c r="C4034" s="350" t="s">
        <v>579</v>
      </c>
      <c r="D4034" s="351">
        <f t="shared" ca="1" si="204"/>
        <v>0</v>
      </c>
      <c r="E4034" s="375" t="str">
        <f t="shared" ca="1" si="205"/>
        <v/>
      </c>
    </row>
    <row r="4035" spans="1:5">
      <c r="A4035" s="6" t="s">
        <v>108</v>
      </c>
      <c r="B4035">
        <v>335313</v>
      </c>
      <c r="C4035" s="350" t="s">
        <v>579</v>
      </c>
      <c r="D4035" s="351">
        <f t="shared" ref="D4035:D4098" ca="1" si="206">OFFSET(matrix1,MOD(ROW()-ROW($D$3),ROWS(matrix1)),TRUNC((ROW()-ROW($D$3))/ROWS(matrix1)),1,1)</f>
        <v>0</v>
      </c>
      <c r="E4035" s="375" t="str">
        <f t="shared" ref="E4035:E4098" ca="1" si="207">OFFSET(matrix4,MOD(ROW()-ROW($E$3),ROWS(matrix4)),TRUNC((ROW()-ROW($E$3))/ROWS(matrix4)),1,1)</f>
        <v/>
      </c>
    </row>
    <row r="4036" spans="1:5">
      <c r="A4036" s="6" t="s">
        <v>108</v>
      </c>
      <c r="B4036">
        <v>335314</v>
      </c>
      <c r="C4036" s="350" t="s">
        <v>579</v>
      </c>
      <c r="D4036" s="351">
        <f t="shared" ca="1" si="206"/>
        <v>0</v>
      </c>
      <c r="E4036" s="375" t="str">
        <f t="shared" ca="1" si="207"/>
        <v/>
      </c>
    </row>
    <row r="4037" spans="1:5">
      <c r="A4037" s="6" t="s">
        <v>108</v>
      </c>
      <c r="B4037">
        <v>335911</v>
      </c>
      <c r="C4037" s="350" t="s">
        <v>579</v>
      </c>
      <c r="D4037" s="351">
        <f t="shared" ca="1" si="206"/>
        <v>0</v>
      </c>
      <c r="E4037" s="375" t="str">
        <f t="shared" ca="1" si="207"/>
        <v/>
      </c>
    </row>
    <row r="4038" spans="1:5">
      <c r="A4038" s="6" t="s">
        <v>108</v>
      </c>
      <c r="B4038">
        <v>335912</v>
      </c>
      <c r="C4038" s="350" t="s">
        <v>579</v>
      </c>
      <c r="D4038" s="351">
        <f t="shared" ca="1" si="206"/>
        <v>0</v>
      </c>
      <c r="E4038" s="375" t="str">
        <f t="shared" ca="1" si="207"/>
        <v/>
      </c>
    </row>
    <row r="4039" spans="1:5">
      <c r="A4039" s="6" t="s">
        <v>108</v>
      </c>
      <c r="B4039">
        <v>335920</v>
      </c>
      <c r="C4039" s="350" t="s">
        <v>579</v>
      </c>
      <c r="D4039" s="351">
        <f t="shared" ca="1" si="206"/>
        <v>0</v>
      </c>
      <c r="E4039" s="375" t="str">
        <f t="shared" ca="1" si="207"/>
        <v/>
      </c>
    </row>
    <row r="4040" spans="1:5">
      <c r="A4040" s="6" t="s">
        <v>108</v>
      </c>
      <c r="B4040">
        <v>335930</v>
      </c>
      <c r="C4040" s="350" t="s">
        <v>579</v>
      </c>
      <c r="D4040" s="351">
        <f t="shared" ca="1" si="206"/>
        <v>0</v>
      </c>
      <c r="E4040" s="375" t="str">
        <f t="shared" ca="1" si="207"/>
        <v/>
      </c>
    </row>
    <row r="4041" spans="1:5">
      <c r="A4041" s="6" t="s">
        <v>108</v>
      </c>
      <c r="B4041">
        <v>335991</v>
      </c>
      <c r="C4041" s="350" t="s">
        <v>579</v>
      </c>
      <c r="D4041" s="351">
        <f t="shared" ca="1" si="206"/>
        <v>0</v>
      </c>
      <c r="E4041" s="375" t="str">
        <f t="shared" ca="1" si="207"/>
        <v/>
      </c>
    </row>
    <row r="4042" spans="1:5">
      <c r="A4042" s="6" t="s">
        <v>108</v>
      </c>
      <c r="B4042">
        <v>335999</v>
      </c>
      <c r="C4042" s="350" t="s">
        <v>579</v>
      </c>
      <c r="D4042" s="351">
        <f t="shared" ca="1" si="206"/>
        <v>0</v>
      </c>
      <c r="E4042" s="375" t="str">
        <f t="shared" ca="1" si="207"/>
        <v/>
      </c>
    </row>
    <row r="4043" spans="1:5">
      <c r="A4043" s="6" t="s">
        <v>108</v>
      </c>
      <c r="B4043">
        <v>336111</v>
      </c>
      <c r="C4043" s="350" t="s">
        <v>579</v>
      </c>
      <c r="D4043" s="351">
        <f t="shared" ca="1" si="206"/>
        <v>0</v>
      </c>
      <c r="E4043" s="375" t="str">
        <f t="shared" ca="1" si="207"/>
        <v/>
      </c>
    </row>
    <row r="4044" spans="1:5">
      <c r="A4044" s="6" t="s">
        <v>108</v>
      </c>
      <c r="B4044">
        <v>336112</v>
      </c>
      <c r="C4044" s="350" t="s">
        <v>579</v>
      </c>
      <c r="D4044" s="351">
        <f t="shared" ca="1" si="206"/>
        <v>0</v>
      </c>
      <c r="E4044" s="375" t="str">
        <f t="shared" ca="1" si="207"/>
        <v/>
      </c>
    </row>
    <row r="4045" spans="1:5">
      <c r="A4045" s="6" t="s">
        <v>108</v>
      </c>
      <c r="B4045">
        <v>336120</v>
      </c>
      <c r="C4045" s="350" t="s">
        <v>579</v>
      </c>
      <c r="D4045" s="351">
        <f t="shared" ca="1" si="206"/>
        <v>0</v>
      </c>
      <c r="E4045" s="375" t="str">
        <f t="shared" ca="1" si="207"/>
        <v/>
      </c>
    </row>
    <row r="4046" spans="1:5">
      <c r="A4046" s="6" t="s">
        <v>108</v>
      </c>
      <c r="B4046">
        <v>336211</v>
      </c>
      <c r="C4046" s="350" t="s">
        <v>579</v>
      </c>
      <c r="D4046" s="351">
        <f t="shared" ca="1" si="206"/>
        <v>0</v>
      </c>
      <c r="E4046" s="375" t="str">
        <f t="shared" ca="1" si="207"/>
        <v/>
      </c>
    </row>
    <row r="4047" spans="1:5">
      <c r="A4047" s="6" t="s">
        <v>108</v>
      </c>
      <c r="B4047">
        <v>336212</v>
      </c>
      <c r="C4047" s="350" t="s">
        <v>579</v>
      </c>
      <c r="D4047" s="351">
        <f t="shared" ca="1" si="206"/>
        <v>0</v>
      </c>
      <c r="E4047" s="375" t="str">
        <f t="shared" ca="1" si="207"/>
        <v/>
      </c>
    </row>
    <row r="4048" spans="1:5">
      <c r="A4048" s="6" t="s">
        <v>108</v>
      </c>
      <c r="B4048">
        <v>336213</v>
      </c>
      <c r="C4048" s="350" t="s">
        <v>579</v>
      </c>
      <c r="D4048" s="351">
        <f t="shared" ca="1" si="206"/>
        <v>0</v>
      </c>
      <c r="E4048" s="375" t="str">
        <f t="shared" ca="1" si="207"/>
        <v/>
      </c>
    </row>
    <row r="4049" spans="1:5">
      <c r="A4049" s="6" t="s">
        <v>108</v>
      </c>
      <c r="B4049">
        <v>336214</v>
      </c>
      <c r="C4049" s="350" t="s">
        <v>579</v>
      </c>
      <c r="D4049" s="351">
        <f t="shared" ca="1" si="206"/>
        <v>0</v>
      </c>
      <c r="E4049" s="375" t="str">
        <f t="shared" ca="1" si="207"/>
        <v/>
      </c>
    </row>
    <row r="4050" spans="1:5">
      <c r="A4050" s="6" t="s">
        <v>108</v>
      </c>
      <c r="B4050">
        <v>336310</v>
      </c>
      <c r="C4050" s="350" t="s">
        <v>579</v>
      </c>
      <c r="D4050" s="351">
        <f t="shared" ca="1" si="206"/>
        <v>0</v>
      </c>
      <c r="E4050" s="375" t="str">
        <f t="shared" ca="1" si="207"/>
        <v/>
      </c>
    </row>
    <row r="4051" spans="1:5">
      <c r="A4051" s="6" t="s">
        <v>108</v>
      </c>
      <c r="B4051">
        <v>336320</v>
      </c>
      <c r="C4051" s="350" t="s">
        <v>579</v>
      </c>
      <c r="D4051" s="351">
        <f t="shared" ca="1" si="206"/>
        <v>0</v>
      </c>
      <c r="E4051" s="375" t="str">
        <f t="shared" ca="1" si="207"/>
        <v/>
      </c>
    </row>
    <row r="4052" spans="1:5">
      <c r="A4052" s="6" t="s">
        <v>108</v>
      </c>
      <c r="B4052" t="s">
        <v>296</v>
      </c>
      <c r="C4052" s="350" t="s">
        <v>579</v>
      </c>
      <c r="D4052" s="351">
        <f t="shared" ca="1" si="206"/>
        <v>0</v>
      </c>
      <c r="E4052" s="375" t="str">
        <f t="shared" ca="1" si="207"/>
        <v/>
      </c>
    </row>
    <row r="4053" spans="1:5">
      <c r="A4053" s="6" t="s">
        <v>108</v>
      </c>
      <c r="B4053">
        <v>336350</v>
      </c>
      <c r="C4053" s="350" t="s">
        <v>579</v>
      </c>
      <c r="D4053" s="351">
        <f t="shared" ca="1" si="206"/>
        <v>0</v>
      </c>
      <c r="E4053" s="375" t="str">
        <f t="shared" ca="1" si="207"/>
        <v/>
      </c>
    </row>
    <row r="4054" spans="1:5">
      <c r="A4054" s="6" t="s">
        <v>108</v>
      </c>
      <c r="B4054">
        <v>336360</v>
      </c>
      <c r="C4054" s="350" t="s">
        <v>579</v>
      </c>
      <c r="D4054" s="351">
        <f t="shared" ca="1" si="206"/>
        <v>0</v>
      </c>
      <c r="E4054" s="375" t="str">
        <f t="shared" ca="1" si="207"/>
        <v/>
      </c>
    </row>
    <row r="4055" spans="1:5">
      <c r="A4055" s="6" t="s">
        <v>108</v>
      </c>
      <c r="B4055">
        <v>336370</v>
      </c>
      <c r="C4055" s="350" t="s">
        <v>579</v>
      </c>
      <c r="D4055" s="351">
        <f t="shared" ca="1" si="206"/>
        <v>0</v>
      </c>
      <c r="E4055" s="375" t="str">
        <f t="shared" ca="1" si="207"/>
        <v/>
      </c>
    </row>
    <row r="4056" spans="1:5">
      <c r="A4056" s="6" t="s">
        <v>108</v>
      </c>
      <c r="B4056">
        <v>336390</v>
      </c>
      <c r="C4056" s="350" t="s">
        <v>579</v>
      </c>
      <c r="D4056" s="351">
        <f t="shared" ca="1" si="206"/>
        <v>0</v>
      </c>
      <c r="E4056" s="375" t="str">
        <f t="shared" ca="1" si="207"/>
        <v/>
      </c>
    </row>
    <row r="4057" spans="1:5">
      <c r="A4057" s="6" t="s">
        <v>108</v>
      </c>
      <c r="B4057">
        <v>336411</v>
      </c>
      <c r="C4057" s="350" t="s">
        <v>579</v>
      </c>
      <c r="D4057" s="351">
        <f t="shared" ca="1" si="206"/>
        <v>0</v>
      </c>
      <c r="E4057" s="375" t="str">
        <f t="shared" ca="1" si="207"/>
        <v/>
      </c>
    </row>
    <row r="4058" spans="1:5">
      <c r="A4058" s="6" t="s">
        <v>108</v>
      </c>
      <c r="B4058">
        <v>336412</v>
      </c>
      <c r="C4058" s="350" t="s">
        <v>579</v>
      </c>
      <c r="D4058" s="351">
        <f t="shared" ca="1" si="206"/>
        <v>0</v>
      </c>
      <c r="E4058" s="375" t="str">
        <f t="shared" ca="1" si="207"/>
        <v/>
      </c>
    </row>
    <row r="4059" spans="1:5">
      <c r="A4059" s="6" t="s">
        <v>108</v>
      </c>
      <c r="B4059">
        <v>336413</v>
      </c>
      <c r="C4059" s="350" t="s">
        <v>579</v>
      </c>
      <c r="D4059" s="351">
        <f t="shared" ca="1" si="206"/>
        <v>0</v>
      </c>
      <c r="E4059" s="375" t="str">
        <f t="shared" ca="1" si="207"/>
        <v/>
      </c>
    </row>
    <row r="4060" spans="1:5">
      <c r="A4060" s="6" t="s">
        <v>108</v>
      </c>
      <c r="B4060">
        <v>336414</v>
      </c>
      <c r="C4060" s="350" t="s">
        <v>579</v>
      </c>
      <c r="D4060" s="351">
        <f t="shared" ca="1" si="206"/>
        <v>0</v>
      </c>
      <c r="E4060" s="375" t="str">
        <f t="shared" ca="1" si="207"/>
        <v/>
      </c>
    </row>
    <row r="4061" spans="1:5">
      <c r="A4061" s="6" t="s">
        <v>108</v>
      </c>
      <c r="B4061" t="s">
        <v>306</v>
      </c>
      <c r="C4061" s="350" t="s">
        <v>579</v>
      </c>
      <c r="D4061" s="351">
        <f t="shared" ca="1" si="206"/>
        <v>0</v>
      </c>
      <c r="E4061" s="375" t="str">
        <f t="shared" ca="1" si="207"/>
        <v/>
      </c>
    </row>
    <row r="4062" spans="1:5">
      <c r="A4062" s="6" t="s">
        <v>108</v>
      </c>
      <c r="B4062">
        <v>336500</v>
      </c>
      <c r="C4062" s="350" t="s">
        <v>579</v>
      </c>
      <c r="D4062" s="351">
        <f t="shared" ca="1" si="206"/>
        <v>0</v>
      </c>
      <c r="E4062" s="375" t="str">
        <f t="shared" ca="1" si="207"/>
        <v/>
      </c>
    </row>
    <row r="4063" spans="1:5">
      <c r="A4063" s="6" t="s">
        <v>108</v>
      </c>
      <c r="B4063">
        <v>336611</v>
      </c>
      <c r="C4063" s="350" t="s">
        <v>579</v>
      </c>
      <c r="D4063" s="351">
        <f t="shared" ca="1" si="206"/>
        <v>0</v>
      </c>
      <c r="E4063" s="375" t="str">
        <f t="shared" ca="1" si="207"/>
        <v/>
      </c>
    </row>
    <row r="4064" spans="1:5">
      <c r="A4064" s="6" t="s">
        <v>108</v>
      </c>
      <c r="B4064">
        <v>336612</v>
      </c>
      <c r="C4064" s="350" t="s">
        <v>579</v>
      </c>
      <c r="D4064" s="351">
        <f t="shared" ca="1" si="206"/>
        <v>0</v>
      </c>
      <c r="E4064" s="375" t="str">
        <f t="shared" ca="1" si="207"/>
        <v/>
      </c>
    </row>
    <row r="4065" spans="1:5">
      <c r="A4065" s="6" t="s">
        <v>108</v>
      </c>
      <c r="B4065">
        <v>336991</v>
      </c>
      <c r="C4065" s="350" t="s">
        <v>579</v>
      </c>
      <c r="D4065" s="351">
        <f t="shared" ca="1" si="206"/>
        <v>0</v>
      </c>
      <c r="E4065" s="375" t="str">
        <f t="shared" ca="1" si="207"/>
        <v/>
      </c>
    </row>
    <row r="4066" spans="1:5">
      <c r="A4066" s="6" t="s">
        <v>108</v>
      </c>
      <c r="B4066">
        <v>336992</v>
      </c>
      <c r="C4066" s="350" t="s">
        <v>579</v>
      </c>
      <c r="D4066" s="351">
        <f t="shared" ca="1" si="206"/>
        <v>0</v>
      </c>
      <c r="E4066" s="375" t="str">
        <f t="shared" ca="1" si="207"/>
        <v/>
      </c>
    </row>
    <row r="4067" spans="1:5">
      <c r="A4067" s="6" t="s">
        <v>108</v>
      </c>
      <c r="B4067">
        <v>336999</v>
      </c>
      <c r="C4067" s="350" t="s">
        <v>579</v>
      </c>
      <c r="D4067" s="351">
        <f t="shared" ca="1" si="206"/>
        <v>0</v>
      </c>
      <c r="E4067" s="375" t="str">
        <f t="shared" ca="1" si="207"/>
        <v/>
      </c>
    </row>
    <row r="4068" spans="1:5">
      <c r="A4068" s="6" t="s">
        <v>108</v>
      </c>
      <c r="B4068">
        <v>337110</v>
      </c>
      <c r="C4068" s="350" t="s">
        <v>579</v>
      </c>
      <c r="D4068" s="351">
        <f t="shared" ca="1" si="206"/>
        <v>0</v>
      </c>
      <c r="E4068" s="375" t="str">
        <f t="shared" ca="1" si="207"/>
        <v/>
      </c>
    </row>
    <row r="4069" spans="1:5">
      <c r="A4069" s="6" t="s">
        <v>108</v>
      </c>
      <c r="B4069">
        <v>337121</v>
      </c>
      <c r="C4069" s="350" t="s">
        <v>579</v>
      </c>
      <c r="D4069" s="351">
        <f t="shared" ca="1" si="206"/>
        <v>0</v>
      </c>
      <c r="E4069" s="375" t="str">
        <f t="shared" ca="1" si="207"/>
        <v/>
      </c>
    </row>
    <row r="4070" spans="1:5">
      <c r="A4070" s="6" t="s">
        <v>108</v>
      </c>
      <c r="B4070">
        <v>337122</v>
      </c>
      <c r="C4070" s="350" t="s">
        <v>579</v>
      </c>
      <c r="D4070" s="351">
        <f t="shared" ca="1" si="206"/>
        <v>0</v>
      </c>
      <c r="E4070" s="375" t="str">
        <f t="shared" ca="1" si="207"/>
        <v/>
      </c>
    </row>
    <row r="4071" spans="1:5">
      <c r="A4071" s="6" t="s">
        <v>108</v>
      </c>
      <c r="B4071" t="s">
        <v>317</v>
      </c>
      <c r="C4071" s="350" t="s">
        <v>579</v>
      </c>
      <c r="D4071" s="351">
        <f t="shared" ca="1" si="206"/>
        <v>0</v>
      </c>
      <c r="E4071" s="375" t="str">
        <f t="shared" ca="1" si="207"/>
        <v/>
      </c>
    </row>
    <row r="4072" spans="1:5">
      <c r="A4072" s="6" t="s">
        <v>108</v>
      </c>
      <c r="B4072">
        <v>337127</v>
      </c>
      <c r="C4072" s="350" t="s">
        <v>579</v>
      </c>
      <c r="D4072" s="351">
        <f t="shared" ca="1" si="206"/>
        <v>0</v>
      </c>
      <c r="E4072" s="375" t="str">
        <f t="shared" ca="1" si="207"/>
        <v/>
      </c>
    </row>
    <row r="4073" spans="1:5">
      <c r="A4073" s="6" t="s">
        <v>108</v>
      </c>
      <c r="B4073" t="s">
        <v>320</v>
      </c>
      <c r="C4073" s="350" t="s">
        <v>579</v>
      </c>
      <c r="D4073" s="351">
        <f t="shared" ca="1" si="206"/>
        <v>0</v>
      </c>
      <c r="E4073" s="375" t="str">
        <f t="shared" ca="1" si="207"/>
        <v/>
      </c>
    </row>
    <row r="4074" spans="1:5">
      <c r="A4074" s="6" t="s">
        <v>108</v>
      </c>
      <c r="B4074">
        <v>337215</v>
      </c>
      <c r="C4074" s="350" t="s">
        <v>579</v>
      </c>
      <c r="D4074" s="351">
        <f t="shared" ca="1" si="206"/>
        <v>0</v>
      </c>
      <c r="E4074" s="375" t="str">
        <f t="shared" ca="1" si="207"/>
        <v/>
      </c>
    </row>
    <row r="4075" spans="1:5">
      <c r="A4075" s="6" t="s">
        <v>108</v>
      </c>
      <c r="B4075">
        <v>337900</v>
      </c>
      <c r="C4075" s="350" t="s">
        <v>579</v>
      </c>
      <c r="D4075" s="351">
        <f t="shared" ca="1" si="206"/>
        <v>0</v>
      </c>
      <c r="E4075" s="375" t="str">
        <f t="shared" ca="1" si="207"/>
        <v/>
      </c>
    </row>
    <row r="4076" spans="1:5">
      <c r="A4076" s="6" t="s">
        <v>108</v>
      </c>
      <c r="B4076">
        <v>339112</v>
      </c>
      <c r="C4076" s="350" t="s">
        <v>579</v>
      </c>
      <c r="D4076" s="351">
        <f t="shared" ca="1" si="206"/>
        <v>0</v>
      </c>
      <c r="E4076" s="375" t="str">
        <f t="shared" ca="1" si="207"/>
        <v/>
      </c>
    </row>
    <row r="4077" spans="1:5">
      <c r="A4077" s="6" t="s">
        <v>108</v>
      </c>
      <c r="B4077">
        <v>339113</v>
      </c>
      <c r="C4077" s="350" t="s">
        <v>579</v>
      </c>
      <c r="D4077" s="351">
        <f t="shared" ca="1" si="206"/>
        <v>0</v>
      </c>
      <c r="E4077" s="375" t="str">
        <f t="shared" ca="1" si="207"/>
        <v/>
      </c>
    </row>
    <row r="4078" spans="1:5">
      <c r="A4078" s="6" t="s">
        <v>108</v>
      </c>
      <c r="B4078">
        <v>339114</v>
      </c>
      <c r="C4078" s="350" t="s">
        <v>579</v>
      </c>
      <c r="D4078" s="351">
        <f t="shared" ca="1" si="206"/>
        <v>0</v>
      </c>
      <c r="E4078" s="375" t="str">
        <f t="shared" ca="1" si="207"/>
        <v/>
      </c>
    </row>
    <row r="4079" spans="1:5">
      <c r="A4079" s="6" t="s">
        <v>108</v>
      </c>
      <c r="B4079">
        <v>339115</v>
      </c>
      <c r="C4079" s="350" t="s">
        <v>579</v>
      </c>
      <c r="D4079" s="351">
        <f t="shared" ca="1" si="206"/>
        <v>0</v>
      </c>
      <c r="E4079" s="375" t="str">
        <f t="shared" ca="1" si="207"/>
        <v/>
      </c>
    </row>
    <row r="4080" spans="1:5">
      <c r="A4080" s="6" t="s">
        <v>108</v>
      </c>
      <c r="B4080">
        <v>339116</v>
      </c>
      <c r="C4080" s="350" t="s">
        <v>579</v>
      </c>
      <c r="D4080" s="351">
        <f t="shared" ca="1" si="206"/>
        <v>0</v>
      </c>
      <c r="E4080" s="375" t="str">
        <f t="shared" ca="1" si="207"/>
        <v/>
      </c>
    </row>
    <row r="4081" spans="1:5">
      <c r="A4081" s="6" t="s">
        <v>108</v>
      </c>
      <c r="B4081">
        <v>339910</v>
      </c>
      <c r="C4081" s="350" t="s">
        <v>579</v>
      </c>
      <c r="D4081" s="351">
        <f t="shared" ca="1" si="206"/>
        <v>0</v>
      </c>
      <c r="E4081" s="375" t="str">
        <f t="shared" ca="1" si="207"/>
        <v/>
      </c>
    </row>
    <row r="4082" spans="1:5">
      <c r="A4082" s="6" t="s">
        <v>108</v>
      </c>
      <c r="B4082">
        <v>339920</v>
      </c>
      <c r="C4082" s="350" t="s">
        <v>579</v>
      </c>
      <c r="D4082" s="351">
        <f t="shared" ca="1" si="206"/>
        <v>0</v>
      </c>
      <c r="E4082" s="375" t="str">
        <f t="shared" ca="1" si="207"/>
        <v/>
      </c>
    </row>
    <row r="4083" spans="1:5">
      <c r="A4083" s="6" t="s">
        <v>108</v>
      </c>
      <c r="B4083">
        <v>339930</v>
      </c>
      <c r="C4083" s="350" t="s">
        <v>579</v>
      </c>
      <c r="D4083" s="351">
        <f t="shared" ca="1" si="206"/>
        <v>0</v>
      </c>
      <c r="E4083" s="375" t="str">
        <f t="shared" ca="1" si="207"/>
        <v/>
      </c>
    </row>
    <row r="4084" spans="1:5">
      <c r="A4084" s="6" t="s">
        <v>108</v>
      </c>
      <c r="B4084">
        <v>339940</v>
      </c>
      <c r="C4084" s="350" t="s">
        <v>579</v>
      </c>
      <c r="D4084" s="351">
        <f t="shared" ca="1" si="206"/>
        <v>0</v>
      </c>
      <c r="E4084" s="375" t="str">
        <f t="shared" ca="1" si="207"/>
        <v/>
      </c>
    </row>
    <row r="4085" spans="1:5">
      <c r="A4085" s="6" t="s">
        <v>108</v>
      </c>
      <c r="B4085">
        <v>339950</v>
      </c>
      <c r="C4085" s="350" t="s">
        <v>579</v>
      </c>
      <c r="D4085" s="351">
        <f t="shared" ca="1" si="206"/>
        <v>0</v>
      </c>
      <c r="E4085" s="375" t="str">
        <f t="shared" ca="1" si="207"/>
        <v/>
      </c>
    </row>
    <row r="4086" spans="1:5">
      <c r="A4086" s="6" t="s">
        <v>108</v>
      </c>
      <c r="B4086">
        <v>339990</v>
      </c>
      <c r="C4086" s="350" t="s">
        <v>579</v>
      </c>
      <c r="D4086" s="351">
        <f t="shared" ca="1" si="206"/>
        <v>0</v>
      </c>
      <c r="E4086" s="375" t="str">
        <f t="shared" ca="1" si="207"/>
        <v/>
      </c>
    </row>
    <row r="4087" spans="1:5">
      <c r="A4087" s="6" t="s">
        <v>108</v>
      </c>
      <c r="B4087">
        <v>311111</v>
      </c>
      <c r="C4087" s="350" t="s">
        <v>579</v>
      </c>
      <c r="D4087" s="351">
        <f t="shared" ca="1" si="206"/>
        <v>0</v>
      </c>
      <c r="E4087" s="375" t="str">
        <f t="shared" ca="1" si="207"/>
        <v/>
      </c>
    </row>
    <row r="4088" spans="1:5">
      <c r="A4088" s="6" t="s">
        <v>108</v>
      </c>
      <c r="B4088">
        <v>311119</v>
      </c>
      <c r="C4088" s="350" t="s">
        <v>579</v>
      </c>
      <c r="D4088" s="351">
        <f t="shared" ca="1" si="206"/>
        <v>0</v>
      </c>
      <c r="E4088" s="375" t="str">
        <f t="shared" ca="1" si="207"/>
        <v/>
      </c>
    </row>
    <row r="4089" spans="1:5">
      <c r="A4089" s="6" t="s">
        <v>108</v>
      </c>
      <c r="B4089">
        <v>311210</v>
      </c>
      <c r="C4089" s="350" t="s">
        <v>579</v>
      </c>
      <c r="D4089" s="351">
        <f t="shared" ca="1" si="206"/>
        <v>0</v>
      </c>
      <c r="E4089" s="375" t="str">
        <f t="shared" ca="1" si="207"/>
        <v/>
      </c>
    </row>
    <row r="4090" spans="1:5">
      <c r="A4090" s="6" t="s">
        <v>108</v>
      </c>
      <c r="B4090">
        <v>311221</v>
      </c>
      <c r="C4090" s="350" t="s">
        <v>579</v>
      </c>
      <c r="D4090" s="351">
        <f t="shared" ca="1" si="206"/>
        <v>0</v>
      </c>
      <c r="E4090" s="375" t="str">
        <f t="shared" ca="1" si="207"/>
        <v/>
      </c>
    </row>
    <row r="4091" spans="1:5">
      <c r="A4091" s="6" t="s">
        <v>108</v>
      </c>
      <c r="B4091" t="s">
        <v>339</v>
      </c>
      <c r="C4091" s="350" t="s">
        <v>579</v>
      </c>
      <c r="D4091" s="351">
        <f t="shared" ca="1" si="206"/>
        <v>0</v>
      </c>
      <c r="E4091" s="375" t="str">
        <f t="shared" ca="1" si="207"/>
        <v/>
      </c>
    </row>
    <row r="4092" spans="1:5">
      <c r="A4092" s="6" t="s">
        <v>108</v>
      </c>
      <c r="B4092">
        <v>311225</v>
      </c>
      <c r="C4092" s="350" t="s">
        <v>579</v>
      </c>
      <c r="D4092" s="351">
        <f t="shared" ca="1" si="206"/>
        <v>0</v>
      </c>
      <c r="E4092" s="375" t="str">
        <f t="shared" ca="1" si="207"/>
        <v/>
      </c>
    </row>
    <row r="4093" spans="1:5">
      <c r="A4093" s="6" t="s">
        <v>108</v>
      </c>
      <c r="B4093">
        <v>311230</v>
      </c>
      <c r="C4093" s="350" t="s">
        <v>579</v>
      </c>
      <c r="D4093" s="351">
        <f t="shared" ca="1" si="206"/>
        <v>0</v>
      </c>
      <c r="E4093" s="375" t="str">
        <f t="shared" ca="1" si="207"/>
        <v/>
      </c>
    </row>
    <row r="4094" spans="1:5">
      <c r="A4094" s="6" t="s">
        <v>108</v>
      </c>
      <c r="B4094">
        <v>311300</v>
      </c>
      <c r="C4094" s="350" t="s">
        <v>579</v>
      </c>
      <c r="D4094" s="351">
        <f t="shared" ca="1" si="206"/>
        <v>0</v>
      </c>
      <c r="E4094" s="375" t="str">
        <f t="shared" ca="1" si="207"/>
        <v/>
      </c>
    </row>
    <row r="4095" spans="1:5">
      <c r="A4095" s="6" t="s">
        <v>108</v>
      </c>
      <c r="B4095">
        <v>311410</v>
      </c>
      <c r="C4095" s="350" t="s">
        <v>579</v>
      </c>
      <c r="D4095" s="351">
        <f t="shared" ca="1" si="206"/>
        <v>0</v>
      </c>
      <c r="E4095" s="375" t="str">
        <f t="shared" ca="1" si="207"/>
        <v/>
      </c>
    </row>
    <row r="4096" spans="1:5">
      <c r="A4096" s="6" t="s">
        <v>108</v>
      </c>
      <c r="B4096">
        <v>311420</v>
      </c>
      <c r="C4096" s="350" t="s">
        <v>579</v>
      </c>
      <c r="D4096" s="351">
        <f t="shared" ca="1" si="206"/>
        <v>0</v>
      </c>
      <c r="E4096" s="375" t="str">
        <f t="shared" ca="1" si="207"/>
        <v/>
      </c>
    </row>
    <row r="4097" spans="1:5">
      <c r="A4097" s="6" t="s">
        <v>108</v>
      </c>
      <c r="B4097" t="s">
        <v>346</v>
      </c>
      <c r="C4097" s="350" t="s">
        <v>579</v>
      </c>
      <c r="D4097" s="351">
        <f t="shared" ca="1" si="206"/>
        <v>0</v>
      </c>
      <c r="E4097" s="375" t="str">
        <f t="shared" ca="1" si="207"/>
        <v/>
      </c>
    </row>
    <row r="4098" spans="1:5">
      <c r="A4098" s="6" t="s">
        <v>108</v>
      </c>
      <c r="B4098">
        <v>311513</v>
      </c>
      <c r="C4098" s="350" t="s">
        <v>579</v>
      </c>
      <c r="D4098" s="351">
        <f t="shared" ca="1" si="206"/>
        <v>0</v>
      </c>
      <c r="E4098" s="375" t="str">
        <f t="shared" ca="1" si="207"/>
        <v/>
      </c>
    </row>
    <row r="4099" spans="1:5">
      <c r="A4099" s="6" t="s">
        <v>108</v>
      </c>
      <c r="B4099">
        <v>311514</v>
      </c>
      <c r="C4099" s="350" t="s">
        <v>579</v>
      </c>
      <c r="D4099" s="351">
        <f t="shared" ref="D4099:D4162" ca="1" si="208">OFFSET(matrix1,MOD(ROW()-ROW($D$3),ROWS(matrix1)),TRUNC((ROW()-ROW($D$3))/ROWS(matrix1)),1,1)</f>
        <v>0</v>
      </c>
      <c r="E4099" s="375" t="str">
        <f t="shared" ref="E4099:E4162" ca="1" si="209">OFFSET(matrix4,MOD(ROW()-ROW($E$3),ROWS(matrix4)),TRUNC((ROW()-ROW($E$3))/ROWS(matrix4)),1,1)</f>
        <v/>
      </c>
    </row>
    <row r="4100" spans="1:5">
      <c r="A4100" s="6" t="s">
        <v>108</v>
      </c>
      <c r="B4100">
        <v>311520</v>
      </c>
      <c r="C4100" s="350" t="s">
        <v>579</v>
      </c>
      <c r="D4100" s="351">
        <f t="shared" ca="1" si="208"/>
        <v>0</v>
      </c>
      <c r="E4100" s="375" t="str">
        <f t="shared" ca="1" si="209"/>
        <v/>
      </c>
    </row>
    <row r="4101" spans="1:5">
      <c r="A4101" s="6" t="s">
        <v>108</v>
      </c>
      <c r="B4101" t="s">
        <v>351</v>
      </c>
      <c r="C4101" s="350" t="s">
        <v>579</v>
      </c>
      <c r="D4101" s="351">
        <f t="shared" ca="1" si="208"/>
        <v>0</v>
      </c>
      <c r="E4101" s="375" t="str">
        <f t="shared" ca="1" si="209"/>
        <v/>
      </c>
    </row>
    <row r="4102" spans="1:5">
      <c r="A4102" s="6" t="s">
        <v>108</v>
      </c>
      <c r="B4102">
        <v>311615</v>
      </c>
      <c r="C4102" s="350" t="s">
        <v>579</v>
      </c>
      <c r="D4102" s="351">
        <f t="shared" ca="1" si="208"/>
        <v>0</v>
      </c>
      <c r="E4102" s="375" t="str">
        <f t="shared" ca="1" si="209"/>
        <v/>
      </c>
    </row>
    <row r="4103" spans="1:5">
      <c r="A4103" s="6" t="s">
        <v>108</v>
      </c>
      <c r="B4103">
        <v>311700</v>
      </c>
      <c r="C4103" s="350" t="s">
        <v>579</v>
      </c>
      <c r="D4103" s="351">
        <f t="shared" ca="1" si="208"/>
        <v>0</v>
      </c>
      <c r="E4103" s="375" t="str">
        <f t="shared" ca="1" si="209"/>
        <v/>
      </c>
    </row>
    <row r="4104" spans="1:5">
      <c r="A4104" s="6" t="s">
        <v>108</v>
      </c>
      <c r="B4104">
        <v>311810</v>
      </c>
      <c r="C4104" s="350" t="s">
        <v>579</v>
      </c>
      <c r="D4104" s="351">
        <f t="shared" ca="1" si="208"/>
        <v>0</v>
      </c>
      <c r="E4104" s="375" t="str">
        <f t="shared" ca="1" si="209"/>
        <v/>
      </c>
    </row>
    <row r="4105" spans="1:5">
      <c r="A4105" s="6" t="s">
        <v>108</v>
      </c>
      <c r="B4105" t="s">
        <v>356</v>
      </c>
      <c r="C4105" s="350" t="s">
        <v>579</v>
      </c>
      <c r="D4105" s="351">
        <f t="shared" ca="1" si="208"/>
        <v>0</v>
      </c>
      <c r="E4105" s="375" t="str">
        <f t="shared" ca="1" si="209"/>
        <v/>
      </c>
    </row>
    <row r="4106" spans="1:5">
      <c r="A4106" s="6" t="s">
        <v>108</v>
      </c>
      <c r="B4106">
        <v>311910</v>
      </c>
      <c r="C4106" s="350" t="s">
        <v>579</v>
      </c>
      <c r="D4106" s="351">
        <f t="shared" ca="1" si="208"/>
        <v>0</v>
      </c>
      <c r="E4106" s="375" t="str">
        <f t="shared" ca="1" si="209"/>
        <v/>
      </c>
    </row>
    <row r="4107" spans="1:5">
      <c r="A4107" s="6" t="s">
        <v>108</v>
      </c>
      <c r="B4107">
        <v>311920</v>
      </c>
      <c r="C4107" s="350" t="s">
        <v>579</v>
      </c>
      <c r="D4107" s="351">
        <f t="shared" ca="1" si="208"/>
        <v>0</v>
      </c>
      <c r="E4107" s="375" t="str">
        <f t="shared" ca="1" si="209"/>
        <v/>
      </c>
    </row>
    <row r="4108" spans="1:5">
      <c r="A4108" s="6" t="s">
        <v>108</v>
      </c>
      <c r="B4108">
        <v>311930</v>
      </c>
      <c r="C4108" s="350" t="s">
        <v>579</v>
      </c>
      <c r="D4108" s="351">
        <f t="shared" ca="1" si="208"/>
        <v>0</v>
      </c>
      <c r="E4108" s="375" t="str">
        <f t="shared" ca="1" si="209"/>
        <v/>
      </c>
    </row>
    <row r="4109" spans="1:5">
      <c r="A4109" s="6" t="s">
        <v>108</v>
      </c>
      <c r="B4109">
        <v>311940</v>
      </c>
      <c r="C4109" s="350" t="s">
        <v>579</v>
      </c>
      <c r="D4109" s="351">
        <f t="shared" ca="1" si="208"/>
        <v>0</v>
      </c>
      <c r="E4109" s="375" t="str">
        <f t="shared" ca="1" si="209"/>
        <v/>
      </c>
    </row>
    <row r="4110" spans="1:5">
      <c r="A4110" s="6" t="s">
        <v>108</v>
      </c>
      <c r="B4110">
        <v>311990</v>
      </c>
      <c r="C4110" s="350" t="s">
        <v>579</v>
      </c>
      <c r="D4110" s="351">
        <f t="shared" ca="1" si="208"/>
        <v>0</v>
      </c>
      <c r="E4110" s="375" t="str">
        <f t="shared" ca="1" si="209"/>
        <v/>
      </c>
    </row>
    <row r="4111" spans="1:5">
      <c r="A4111" s="6" t="s">
        <v>108</v>
      </c>
      <c r="B4111">
        <v>312110</v>
      </c>
      <c r="C4111" s="350" t="s">
        <v>579</v>
      </c>
      <c r="D4111" s="351">
        <f t="shared" ca="1" si="208"/>
        <v>0</v>
      </c>
      <c r="E4111" s="375" t="str">
        <f t="shared" ca="1" si="209"/>
        <v/>
      </c>
    </row>
    <row r="4112" spans="1:5">
      <c r="A4112" s="6" t="s">
        <v>108</v>
      </c>
      <c r="B4112">
        <v>312120</v>
      </c>
      <c r="C4112" s="350" t="s">
        <v>579</v>
      </c>
      <c r="D4112" s="351">
        <f t="shared" ca="1" si="208"/>
        <v>0</v>
      </c>
      <c r="E4112" s="375" t="str">
        <f t="shared" ca="1" si="209"/>
        <v/>
      </c>
    </row>
    <row r="4113" spans="1:5">
      <c r="A4113" s="6" t="s">
        <v>108</v>
      </c>
      <c r="B4113">
        <v>312130</v>
      </c>
      <c r="C4113" s="350" t="s">
        <v>579</v>
      </c>
      <c r="D4113" s="351">
        <f t="shared" ca="1" si="208"/>
        <v>0</v>
      </c>
      <c r="E4113" s="375" t="str">
        <f t="shared" ca="1" si="209"/>
        <v/>
      </c>
    </row>
    <row r="4114" spans="1:5">
      <c r="A4114" s="6" t="s">
        <v>108</v>
      </c>
      <c r="B4114">
        <v>312140</v>
      </c>
      <c r="C4114" s="350" t="s">
        <v>579</v>
      </c>
      <c r="D4114" s="351">
        <f t="shared" ca="1" si="208"/>
        <v>0</v>
      </c>
      <c r="E4114" s="375" t="str">
        <f t="shared" ca="1" si="209"/>
        <v/>
      </c>
    </row>
    <row r="4115" spans="1:5">
      <c r="A4115" s="6" t="s">
        <v>108</v>
      </c>
      <c r="B4115">
        <v>312200</v>
      </c>
      <c r="C4115" s="350" t="s">
        <v>579</v>
      </c>
      <c r="D4115" s="351">
        <f t="shared" ca="1" si="208"/>
        <v>0</v>
      </c>
      <c r="E4115" s="375" t="str">
        <f t="shared" ca="1" si="209"/>
        <v/>
      </c>
    </row>
    <row r="4116" spans="1:5">
      <c r="A4116" s="6" t="s">
        <v>108</v>
      </c>
      <c r="B4116">
        <v>313100</v>
      </c>
      <c r="C4116" s="350" t="s">
        <v>579</v>
      </c>
      <c r="D4116" s="351">
        <f t="shared" ca="1" si="208"/>
        <v>0</v>
      </c>
      <c r="E4116" s="375" t="str">
        <f t="shared" ca="1" si="209"/>
        <v/>
      </c>
    </row>
    <row r="4117" spans="1:5">
      <c r="A4117" s="6" t="s">
        <v>108</v>
      </c>
      <c r="B4117">
        <v>313200</v>
      </c>
      <c r="C4117" s="350" t="s">
        <v>579</v>
      </c>
      <c r="D4117" s="351">
        <f t="shared" ca="1" si="208"/>
        <v>0</v>
      </c>
      <c r="E4117" s="375" t="str">
        <f t="shared" ca="1" si="209"/>
        <v/>
      </c>
    </row>
    <row r="4118" spans="1:5">
      <c r="A4118" s="6" t="s">
        <v>108</v>
      </c>
      <c r="B4118">
        <v>313300</v>
      </c>
      <c r="C4118" s="350" t="s">
        <v>579</v>
      </c>
      <c r="D4118" s="351">
        <f t="shared" ca="1" si="208"/>
        <v>0</v>
      </c>
      <c r="E4118" s="375" t="str">
        <f t="shared" ca="1" si="209"/>
        <v/>
      </c>
    </row>
    <row r="4119" spans="1:5">
      <c r="A4119" s="6" t="s">
        <v>108</v>
      </c>
      <c r="B4119">
        <v>314110</v>
      </c>
      <c r="C4119" s="350" t="s">
        <v>579</v>
      </c>
      <c r="D4119" s="351">
        <f t="shared" ca="1" si="208"/>
        <v>0</v>
      </c>
      <c r="E4119" s="375" t="str">
        <f t="shared" ca="1" si="209"/>
        <v/>
      </c>
    </row>
    <row r="4120" spans="1:5">
      <c r="A4120" s="6" t="s">
        <v>108</v>
      </c>
      <c r="B4120">
        <v>314120</v>
      </c>
      <c r="C4120" s="350" t="s">
        <v>579</v>
      </c>
      <c r="D4120" s="351">
        <f t="shared" ca="1" si="208"/>
        <v>0</v>
      </c>
      <c r="E4120" s="375" t="str">
        <f t="shared" ca="1" si="209"/>
        <v/>
      </c>
    </row>
    <row r="4121" spans="1:5">
      <c r="A4121" s="6" t="s">
        <v>108</v>
      </c>
      <c r="B4121">
        <v>314900</v>
      </c>
      <c r="C4121" s="350" t="s">
        <v>579</v>
      </c>
      <c r="D4121" s="351">
        <f t="shared" ca="1" si="208"/>
        <v>0</v>
      </c>
      <c r="E4121" s="375" t="str">
        <f t="shared" ca="1" si="209"/>
        <v/>
      </c>
    </row>
    <row r="4122" spans="1:5">
      <c r="A4122" s="6" t="s">
        <v>108</v>
      </c>
      <c r="B4122">
        <v>315000</v>
      </c>
      <c r="C4122" s="350" t="s">
        <v>579</v>
      </c>
      <c r="D4122" s="351">
        <f t="shared" ca="1" si="208"/>
        <v>0</v>
      </c>
      <c r="E4122" s="375" t="str">
        <f t="shared" ca="1" si="209"/>
        <v/>
      </c>
    </row>
    <row r="4123" spans="1:5">
      <c r="A4123" s="6" t="s">
        <v>108</v>
      </c>
      <c r="B4123">
        <v>316000</v>
      </c>
      <c r="C4123" s="350" t="s">
        <v>579</v>
      </c>
      <c r="D4123" s="351">
        <f t="shared" ca="1" si="208"/>
        <v>0</v>
      </c>
      <c r="E4123" s="375" t="str">
        <f t="shared" ca="1" si="209"/>
        <v/>
      </c>
    </row>
    <row r="4124" spans="1:5">
      <c r="A4124" s="6" t="s">
        <v>108</v>
      </c>
      <c r="B4124">
        <v>322110</v>
      </c>
      <c r="C4124" s="350" t="s">
        <v>579</v>
      </c>
      <c r="D4124" s="351">
        <f t="shared" ca="1" si="208"/>
        <v>0</v>
      </c>
      <c r="E4124" s="375" t="str">
        <f t="shared" ca="1" si="209"/>
        <v/>
      </c>
    </row>
    <row r="4125" spans="1:5">
      <c r="A4125" s="6" t="s">
        <v>108</v>
      </c>
      <c r="B4125">
        <v>322120</v>
      </c>
      <c r="C4125" s="350" t="s">
        <v>579</v>
      </c>
      <c r="D4125" s="351">
        <f t="shared" ca="1" si="208"/>
        <v>0</v>
      </c>
      <c r="E4125" s="375" t="str">
        <f t="shared" ca="1" si="209"/>
        <v/>
      </c>
    </row>
    <row r="4126" spans="1:5">
      <c r="A4126" s="6" t="s">
        <v>108</v>
      </c>
      <c r="B4126">
        <v>322130</v>
      </c>
      <c r="C4126" s="350" t="s">
        <v>579</v>
      </c>
      <c r="D4126" s="351">
        <f t="shared" ca="1" si="208"/>
        <v>0</v>
      </c>
      <c r="E4126" s="375" t="str">
        <f t="shared" ca="1" si="209"/>
        <v/>
      </c>
    </row>
    <row r="4127" spans="1:5">
      <c r="A4127" s="6" t="s">
        <v>108</v>
      </c>
      <c r="B4127">
        <v>322210</v>
      </c>
      <c r="C4127" s="350" t="s">
        <v>579</v>
      </c>
      <c r="D4127" s="351">
        <f t="shared" ca="1" si="208"/>
        <v>0</v>
      </c>
      <c r="E4127" s="375" t="str">
        <f t="shared" ca="1" si="209"/>
        <v/>
      </c>
    </row>
    <row r="4128" spans="1:5">
      <c r="A4128" s="6" t="s">
        <v>108</v>
      </c>
      <c r="B4128">
        <v>322220</v>
      </c>
      <c r="C4128" s="350" t="s">
        <v>579</v>
      </c>
      <c r="D4128" s="351">
        <f t="shared" ca="1" si="208"/>
        <v>0</v>
      </c>
      <c r="E4128" s="375" t="str">
        <f t="shared" ca="1" si="209"/>
        <v/>
      </c>
    </row>
    <row r="4129" spans="1:5">
      <c r="A4129" s="6" t="s">
        <v>108</v>
      </c>
      <c r="B4129">
        <v>322230</v>
      </c>
      <c r="C4129" s="350" t="s">
        <v>579</v>
      </c>
      <c r="D4129" s="351">
        <f t="shared" ca="1" si="208"/>
        <v>0</v>
      </c>
      <c r="E4129" s="375" t="str">
        <f t="shared" ca="1" si="209"/>
        <v/>
      </c>
    </row>
    <row r="4130" spans="1:5">
      <c r="A4130" s="6" t="s">
        <v>108</v>
      </c>
      <c r="B4130">
        <v>322291</v>
      </c>
      <c r="C4130" s="350" t="s">
        <v>579</v>
      </c>
      <c r="D4130" s="351">
        <f t="shared" ca="1" si="208"/>
        <v>0</v>
      </c>
      <c r="E4130" s="375" t="str">
        <f t="shared" ca="1" si="209"/>
        <v/>
      </c>
    </row>
    <row r="4131" spans="1:5">
      <c r="A4131" s="6" t="s">
        <v>108</v>
      </c>
      <c r="B4131">
        <v>322299</v>
      </c>
      <c r="C4131" s="350" t="s">
        <v>579</v>
      </c>
      <c r="D4131" s="351">
        <f t="shared" ca="1" si="208"/>
        <v>0</v>
      </c>
      <c r="E4131" s="375" t="str">
        <f t="shared" ca="1" si="209"/>
        <v/>
      </c>
    </row>
    <row r="4132" spans="1:5">
      <c r="A4132" s="6" t="s">
        <v>108</v>
      </c>
      <c r="B4132">
        <v>323110</v>
      </c>
      <c r="C4132" s="350" t="s">
        <v>579</v>
      </c>
      <c r="D4132" s="351">
        <f t="shared" ca="1" si="208"/>
        <v>0</v>
      </c>
      <c r="E4132" s="375" t="str">
        <f t="shared" ca="1" si="209"/>
        <v/>
      </c>
    </row>
    <row r="4133" spans="1:5">
      <c r="A4133" s="6" t="s">
        <v>108</v>
      </c>
      <c r="B4133">
        <v>323120</v>
      </c>
      <c r="C4133" s="350" t="s">
        <v>579</v>
      </c>
      <c r="D4133" s="351">
        <f t="shared" ca="1" si="208"/>
        <v>0</v>
      </c>
      <c r="E4133" s="375" t="str">
        <f t="shared" ca="1" si="209"/>
        <v/>
      </c>
    </row>
    <row r="4134" spans="1:5">
      <c r="A4134" s="6" t="s">
        <v>108</v>
      </c>
      <c r="B4134">
        <v>324110</v>
      </c>
      <c r="C4134" s="350" t="s">
        <v>579</v>
      </c>
      <c r="D4134" s="351">
        <f t="shared" ca="1" si="208"/>
        <v>0</v>
      </c>
      <c r="E4134" s="375" t="str">
        <f t="shared" ca="1" si="209"/>
        <v/>
      </c>
    </row>
    <row r="4135" spans="1:5">
      <c r="A4135" s="6" t="s">
        <v>108</v>
      </c>
      <c r="B4135">
        <v>324121</v>
      </c>
      <c r="C4135" s="350" t="s">
        <v>579</v>
      </c>
      <c r="D4135" s="351">
        <f t="shared" ca="1" si="208"/>
        <v>0</v>
      </c>
      <c r="E4135" s="375" t="str">
        <f t="shared" ca="1" si="209"/>
        <v/>
      </c>
    </row>
    <row r="4136" spans="1:5">
      <c r="A4136" s="6" t="s">
        <v>108</v>
      </c>
      <c r="B4136">
        <v>324122</v>
      </c>
      <c r="C4136" s="350" t="s">
        <v>579</v>
      </c>
      <c r="D4136" s="351">
        <f t="shared" ca="1" si="208"/>
        <v>0</v>
      </c>
      <c r="E4136" s="375" t="str">
        <f t="shared" ca="1" si="209"/>
        <v/>
      </c>
    </row>
    <row r="4137" spans="1:5">
      <c r="A4137" s="6" t="s">
        <v>108</v>
      </c>
      <c r="B4137">
        <v>324190</v>
      </c>
      <c r="C4137" s="350" t="s">
        <v>579</v>
      </c>
      <c r="D4137" s="351">
        <f t="shared" ca="1" si="208"/>
        <v>0</v>
      </c>
      <c r="E4137" s="375" t="str">
        <f t="shared" ca="1" si="209"/>
        <v/>
      </c>
    </row>
    <row r="4138" spans="1:5">
      <c r="A4138" s="6" t="s">
        <v>108</v>
      </c>
      <c r="B4138">
        <v>325110</v>
      </c>
      <c r="C4138" s="350" t="s">
        <v>579</v>
      </c>
      <c r="D4138" s="351">
        <f t="shared" ca="1" si="208"/>
        <v>0</v>
      </c>
      <c r="E4138" s="375" t="str">
        <f t="shared" ca="1" si="209"/>
        <v/>
      </c>
    </row>
    <row r="4139" spans="1:5">
      <c r="A4139" s="6" t="s">
        <v>108</v>
      </c>
      <c r="B4139">
        <v>325120</v>
      </c>
      <c r="C4139" s="350" t="s">
        <v>579</v>
      </c>
      <c r="D4139" s="351">
        <f t="shared" ca="1" si="208"/>
        <v>0</v>
      </c>
      <c r="E4139" s="375" t="str">
        <f t="shared" ca="1" si="209"/>
        <v/>
      </c>
    </row>
    <row r="4140" spans="1:5">
      <c r="A4140" s="6" t="s">
        <v>108</v>
      </c>
      <c r="B4140">
        <v>325130</v>
      </c>
      <c r="C4140" s="350" t="s">
        <v>579</v>
      </c>
      <c r="D4140" s="351">
        <f t="shared" ca="1" si="208"/>
        <v>0</v>
      </c>
      <c r="E4140" s="375" t="str">
        <f t="shared" ca="1" si="209"/>
        <v/>
      </c>
    </row>
    <row r="4141" spans="1:5">
      <c r="A4141" s="6" t="s">
        <v>108</v>
      </c>
      <c r="B4141">
        <v>325180</v>
      </c>
      <c r="C4141" s="350" t="s">
        <v>579</v>
      </c>
      <c r="D4141" s="351">
        <f t="shared" ca="1" si="208"/>
        <v>0</v>
      </c>
      <c r="E4141" s="375" t="str">
        <f t="shared" ca="1" si="209"/>
        <v/>
      </c>
    </row>
    <row r="4142" spans="1:5">
      <c r="A4142" s="6" t="s">
        <v>108</v>
      </c>
      <c r="B4142">
        <v>325190</v>
      </c>
      <c r="C4142" s="350" t="s">
        <v>579</v>
      </c>
      <c r="D4142" s="351">
        <f t="shared" ca="1" si="208"/>
        <v>0</v>
      </c>
      <c r="E4142" s="375" t="str">
        <f t="shared" ca="1" si="209"/>
        <v/>
      </c>
    </row>
    <row r="4143" spans="1:5">
      <c r="A4143" s="6" t="s">
        <v>108</v>
      </c>
      <c r="B4143">
        <v>325211</v>
      </c>
      <c r="C4143" s="350" t="s">
        <v>579</v>
      </c>
      <c r="D4143" s="351">
        <f t="shared" ca="1" si="208"/>
        <v>0</v>
      </c>
      <c r="E4143" s="375" t="str">
        <f t="shared" ca="1" si="209"/>
        <v/>
      </c>
    </row>
    <row r="4144" spans="1:5">
      <c r="A4144" s="6" t="s">
        <v>108</v>
      </c>
      <c r="B4144" t="s">
        <v>396</v>
      </c>
      <c r="C4144" s="350" t="s">
        <v>579</v>
      </c>
      <c r="D4144" s="351">
        <f t="shared" ca="1" si="208"/>
        <v>0</v>
      </c>
      <c r="E4144" s="375" t="str">
        <f t="shared" ca="1" si="209"/>
        <v/>
      </c>
    </row>
    <row r="4145" spans="1:5">
      <c r="A4145" s="6" t="s">
        <v>108</v>
      </c>
      <c r="B4145">
        <v>325310</v>
      </c>
      <c r="C4145" s="350" t="s">
        <v>579</v>
      </c>
      <c r="D4145" s="351">
        <f t="shared" ca="1" si="208"/>
        <v>0</v>
      </c>
      <c r="E4145" s="375" t="str">
        <f t="shared" ca="1" si="209"/>
        <v/>
      </c>
    </row>
    <row r="4146" spans="1:5">
      <c r="A4146" s="6" t="s">
        <v>108</v>
      </c>
      <c r="B4146">
        <v>325320</v>
      </c>
      <c r="C4146" s="350" t="s">
        <v>579</v>
      </c>
      <c r="D4146" s="351">
        <f t="shared" ca="1" si="208"/>
        <v>0</v>
      </c>
      <c r="E4146" s="375" t="str">
        <f t="shared" ca="1" si="209"/>
        <v/>
      </c>
    </row>
    <row r="4147" spans="1:5">
      <c r="A4147" s="6" t="s">
        <v>108</v>
      </c>
      <c r="B4147">
        <v>325411</v>
      </c>
      <c r="C4147" s="350" t="s">
        <v>579</v>
      </c>
      <c r="D4147" s="351">
        <f t="shared" ca="1" si="208"/>
        <v>0</v>
      </c>
      <c r="E4147" s="375" t="str">
        <f t="shared" ca="1" si="209"/>
        <v/>
      </c>
    </row>
    <row r="4148" spans="1:5">
      <c r="A4148" s="6" t="s">
        <v>108</v>
      </c>
      <c r="B4148">
        <v>325412</v>
      </c>
      <c r="C4148" s="350" t="s">
        <v>579</v>
      </c>
      <c r="D4148" s="351">
        <f t="shared" ca="1" si="208"/>
        <v>0</v>
      </c>
      <c r="E4148" s="375" t="str">
        <f t="shared" ca="1" si="209"/>
        <v/>
      </c>
    </row>
    <row r="4149" spans="1:5">
      <c r="A4149" s="6" t="s">
        <v>108</v>
      </c>
      <c r="B4149">
        <v>325413</v>
      </c>
      <c r="C4149" s="350" t="s">
        <v>579</v>
      </c>
      <c r="D4149" s="351">
        <f t="shared" ca="1" si="208"/>
        <v>0</v>
      </c>
      <c r="E4149" s="375" t="str">
        <f t="shared" ca="1" si="209"/>
        <v/>
      </c>
    </row>
    <row r="4150" spans="1:5">
      <c r="A4150" s="6" t="s">
        <v>108</v>
      </c>
      <c r="B4150">
        <v>325414</v>
      </c>
      <c r="C4150" s="350" t="s">
        <v>579</v>
      </c>
      <c r="D4150" s="351">
        <f t="shared" ca="1" si="208"/>
        <v>0</v>
      </c>
      <c r="E4150" s="375" t="str">
        <f t="shared" ca="1" si="209"/>
        <v/>
      </c>
    </row>
    <row r="4151" spans="1:5">
      <c r="A4151" s="6" t="s">
        <v>108</v>
      </c>
      <c r="B4151">
        <v>325510</v>
      </c>
      <c r="C4151" s="350" t="s">
        <v>579</v>
      </c>
      <c r="D4151" s="351">
        <f t="shared" ca="1" si="208"/>
        <v>0</v>
      </c>
      <c r="E4151" s="375" t="str">
        <f t="shared" ca="1" si="209"/>
        <v/>
      </c>
    </row>
    <row r="4152" spans="1:5">
      <c r="A4152" s="6" t="s">
        <v>108</v>
      </c>
      <c r="B4152">
        <v>325520</v>
      </c>
      <c r="C4152" s="350" t="s">
        <v>579</v>
      </c>
      <c r="D4152" s="351">
        <f t="shared" ca="1" si="208"/>
        <v>0</v>
      </c>
      <c r="E4152" s="375" t="str">
        <f t="shared" ca="1" si="209"/>
        <v/>
      </c>
    </row>
    <row r="4153" spans="1:5">
      <c r="A4153" s="6" t="s">
        <v>108</v>
      </c>
      <c r="B4153">
        <v>325610</v>
      </c>
      <c r="C4153" s="350" t="s">
        <v>579</v>
      </c>
      <c r="D4153" s="351">
        <f t="shared" ca="1" si="208"/>
        <v>0</v>
      </c>
      <c r="E4153" s="375" t="str">
        <f t="shared" ca="1" si="209"/>
        <v/>
      </c>
    </row>
    <row r="4154" spans="1:5">
      <c r="A4154" s="6" t="s">
        <v>108</v>
      </c>
      <c r="B4154">
        <v>325620</v>
      </c>
      <c r="C4154" s="350" t="s">
        <v>579</v>
      </c>
      <c r="D4154" s="351">
        <f t="shared" ca="1" si="208"/>
        <v>0</v>
      </c>
      <c r="E4154" s="375" t="str">
        <f t="shared" ca="1" si="209"/>
        <v/>
      </c>
    </row>
    <row r="4155" spans="1:5">
      <c r="A4155" s="6" t="s">
        <v>108</v>
      </c>
      <c r="B4155">
        <v>325910</v>
      </c>
      <c r="C4155" s="350" t="s">
        <v>579</v>
      </c>
      <c r="D4155" s="351">
        <f t="shared" ca="1" si="208"/>
        <v>0</v>
      </c>
      <c r="E4155" s="375" t="str">
        <f t="shared" ca="1" si="209"/>
        <v/>
      </c>
    </row>
    <row r="4156" spans="1:5">
      <c r="A4156" s="6" t="s">
        <v>108</v>
      </c>
      <c r="B4156" t="s">
        <v>409</v>
      </c>
      <c r="C4156" s="350" t="s">
        <v>579</v>
      </c>
      <c r="D4156" s="351">
        <f t="shared" ca="1" si="208"/>
        <v>0</v>
      </c>
      <c r="E4156" s="375" t="str">
        <f t="shared" ca="1" si="209"/>
        <v/>
      </c>
    </row>
    <row r="4157" spans="1:5">
      <c r="A4157" s="6" t="s">
        <v>108</v>
      </c>
      <c r="B4157">
        <v>326110</v>
      </c>
      <c r="C4157" s="350" t="s">
        <v>579</v>
      </c>
      <c r="D4157" s="351">
        <f t="shared" ca="1" si="208"/>
        <v>0</v>
      </c>
      <c r="E4157" s="375" t="str">
        <f t="shared" ca="1" si="209"/>
        <v/>
      </c>
    </row>
    <row r="4158" spans="1:5">
      <c r="A4158" s="6" t="s">
        <v>108</v>
      </c>
      <c r="B4158">
        <v>326120</v>
      </c>
      <c r="C4158" s="350" t="s">
        <v>579</v>
      </c>
      <c r="D4158" s="351">
        <f t="shared" ca="1" si="208"/>
        <v>0</v>
      </c>
      <c r="E4158" s="375" t="str">
        <f t="shared" ca="1" si="209"/>
        <v/>
      </c>
    </row>
    <row r="4159" spans="1:5">
      <c r="A4159" s="6" t="s">
        <v>108</v>
      </c>
      <c r="B4159">
        <v>326130</v>
      </c>
      <c r="C4159" s="350" t="s">
        <v>579</v>
      </c>
      <c r="D4159" s="351">
        <f t="shared" ca="1" si="208"/>
        <v>0</v>
      </c>
      <c r="E4159" s="375" t="str">
        <f t="shared" ca="1" si="209"/>
        <v/>
      </c>
    </row>
    <row r="4160" spans="1:5">
      <c r="A4160" s="6" t="s">
        <v>108</v>
      </c>
      <c r="B4160">
        <v>326140</v>
      </c>
      <c r="C4160" s="350" t="s">
        <v>579</v>
      </c>
      <c r="D4160" s="351">
        <f t="shared" ca="1" si="208"/>
        <v>0</v>
      </c>
      <c r="E4160" s="375" t="str">
        <f t="shared" ca="1" si="209"/>
        <v/>
      </c>
    </row>
    <row r="4161" spans="1:5">
      <c r="A4161" s="6" t="s">
        <v>108</v>
      </c>
      <c r="B4161">
        <v>326150</v>
      </c>
      <c r="C4161" s="350" t="s">
        <v>579</v>
      </c>
      <c r="D4161" s="351">
        <f t="shared" ca="1" si="208"/>
        <v>0</v>
      </c>
      <c r="E4161" s="375" t="str">
        <f t="shared" ca="1" si="209"/>
        <v/>
      </c>
    </row>
    <row r="4162" spans="1:5">
      <c r="A4162" s="6" t="s">
        <v>108</v>
      </c>
      <c r="B4162">
        <v>326160</v>
      </c>
      <c r="C4162" s="350" t="s">
        <v>579</v>
      </c>
      <c r="D4162" s="351">
        <f t="shared" ca="1" si="208"/>
        <v>0</v>
      </c>
      <c r="E4162" s="375" t="str">
        <f t="shared" ca="1" si="209"/>
        <v/>
      </c>
    </row>
    <row r="4163" spans="1:5">
      <c r="A4163" s="6" t="s">
        <v>108</v>
      </c>
      <c r="B4163">
        <v>326190</v>
      </c>
      <c r="C4163" s="350" t="s">
        <v>579</v>
      </c>
      <c r="D4163" s="351">
        <f t="shared" ref="D4163:D4226" ca="1" si="210">OFFSET(matrix1,MOD(ROW()-ROW($D$3),ROWS(matrix1)),TRUNC((ROW()-ROW($D$3))/ROWS(matrix1)),1,1)</f>
        <v>0</v>
      </c>
      <c r="E4163" s="375" t="str">
        <f t="shared" ref="E4163:E4226" ca="1" si="211">OFFSET(matrix4,MOD(ROW()-ROW($E$3),ROWS(matrix4)),TRUNC((ROW()-ROW($E$3))/ROWS(matrix4)),1,1)</f>
        <v/>
      </c>
    </row>
    <row r="4164" spans="1:5">
      <c r="A4164" s="6" t="s">
        <v>108</v>
      </c>
      <c r="B4164">
        <v>326210</v>
      </c>
      <c r="C4164" s="350" t="s">
        <v>579</v>
      </c>
      <c r="D4164" s="351">
        <f t="shared" ca="1" si="210"/>
        <v>0</v>
      </c>
      <c r="E4164" s="375" t="str">
        <f t="shared" ca="1" si="211"/>
        <v/>
      </c>
    </row>
    <row r="4165" spans="1:5">
      <c r="A4165" s="6" t="s">
        <v>108</v>
      </c>
      <c r="B4165">
        <v>326220</v>
      </c>
      <c r="C4165" s="350" t="s">
        <v>579</v>
      </c>
      <c r="D4165" s="351">
        <f t="shared" ca="1" si="210"/>
        <v>0</v>
      </c>
      <c r="E4165" s="375" t="str">
        <f t="shared" ca="1" si="211"/>
        <v/>
      </c>
    </row>
    <row r="4166" spans="1:5">
      <c r="A4166" s="6" t="s">
        <v>108</v>
      </c>
      <c r="B4166">
        <v>326290</v>
      </c>
      <c r="C4166" s="350" t="s">
        <v>579</v>
      </c>
      <c r="D4166" s="351">
        <f t="shared" ca="1" si="210"/>
        <v>0</v>
      </c>
      <c r="E4166" s="375" t="str">
        <f t="shared" ca="1" si="211"/>
        <v/>
      </c>
    </row>
    <row r="4167" spans="1:5">
      <c r="A4167" s="6" t="s">
        <v>108</v>
      </c>
      <c r="B4167">
        <v>420000</v>
      </c>
      <c r="C4167" s="350" t="s">
        <v>579</v>
      </c>
      <c r="D4167" s="351">
        <f t="shared" ca="1" si="210"/>
        <v>0</v>
      </c>
      <c r="E4167" s="375" t="str">
        <f t="shared" ca="1" si="211"/>
        <v/>
      </c>
    </row>
    <row r="4168" spans="1:5">
      <c r="A4168" s="6" t="s">
        <v>108</v>
      </c>
      <c r="B4168">
        <v>441000</v>
      </c>
      <c r="C4168" s="350" t="s">
        <v>579</v>
      </c>
      <c r="D4168" s="351">
        <f t="shared" ca="1" si="210"/>
        <v>0</v>
      </c>
      <c r="E4168" s="375" t="str">
        <f t="shared" ca="1" si="211"/>
        <v/>
      </c>
    </row>
    <row r="4169" spans="1:5">
      <c r="A4169" s="6" t="s">
        <v>108</v>
      </c>
      <c r="B4169">
        <v>445000</v>
      </c>
      <c r="C4169" s="350" t="s">
        <v>579</v>
      </c>
      <c r="D4169" s="351">
        <f t="shared" ca="1" si="210"/>
        <v>0</v>
      </c>
      <c r="E4169" s="375" t="str">
        <f t="shared" ca="1" si="211"/>
        <v/>
      </c>
    </row>
    <row r="4170" spans="1:5">
      <c r="A4170" s="6" t="s">
        <v>108</v>
      </c>
      <c r="B4170">
        <v>452000</v>
      </c>
      <c r="C4170" s="350" t="s">
        <v>579</v>
      </c>
      <c r="D4170" s="351">
        <f t="shared" ca="1" si="210"/>
        <v>0</v>
      </c>
      <c r="E4170" s="375" t="str">
        <f t="shared" ca="1" si="211"/>
        <v/>
      </c>
    </row>
    <row r="4171" spans="1:5">
      <c r="A4171" s="6" t="s">
        <v>108</v>
      </c>
      <c r="B4171" t="s">
        <v>425</v>
      </c>
      <c r="C4171" s="350" t="s">
        <v>579</v>
      </c>
      <c r="D4171" s="351">
        <f t="shared" ca="1" si="210"/>
        <v>0</v>
      </c>
      <c r="E4171" s="375" t="str">
        <f t="shared" ca="1" si="211"/>
        <v/>
      </c>
    </row>
    <row r="4172" spans="1:5">
      <c r="A4172" s="6" t="s">
        <v>108</v>
      </c>
      <c r="B4172">
        <v>481000</v>
      </c>
      <c r="C4172" s="350" t="s">
        <v>579</v>
      </c>
      <c r="D4172" s="351">
        <f t="shared" ca="1" si="210"/>
        <v>0</v>
      </c>
      <c r="E4172" s="375" t="str">
        <f t="shared" ca="1" si="211"/>
        <v/>
      </c>
    </row>
    <row r="4173" spans="1:5">
      <c r="A4173" s="6" t="s">
        <v>108</v>
      </c>
      <c r="B4173">
        <v>482000</v>
      </c>
      <c r="C4173" s="350" t="s">
        <v>579</v>
      </c>
      <c r="D4173" s="351">
        <f t="shared" ca="1" si="210"/>
        <v>0</v>
      </c>
      <c r="E4173" s="375" t="str">
        <f t="shared" ca="1" si="211"/>
        <v/>
      </c>
    </row>
    <row r="4174" spans="1:5">
      <c r="A4174" s="6" t="s">
        <v>108</v>
      </c>
      <c r="B4174">
        <v>483000</v>
      </c>
      <c r="C4174" s="350" t="s">
        <v>579</v>
      </c>
      <c r="D4174" s="351">
        <f t="shared" ca="1" si="210"/>
        <v>0</v>
      </c>
      <c r="E4174" s="375" t="str">
        <f t="shared" ca="1" si="211"/>
        <v/>
      </c>
    </row>
    <row r="4175" spans="1:5">
      <c r="A4175" s="6" t="s">
        <v>108</v>
      </c>
      <c r="B4175">
        <v>484000</v>
      </c>
      <c r="C4175" s="350" t="s">
        <v>579</v>
      </c>
      <c r="D4175" s="351">
        <f t="shared" ca="1" si="210"/>
        <v>0</v>
      </c>
      <c r="E4175" s="375" t="str">
        <f t="shared" ca="1" si="211"/>
        <v/>
      </c>
    </row>
    <row r="4176" spans="1:5">
      <c r="A4176" s="6" t="s">
        <v>108</v>
      </c>
      <c r="B4176">
        <v>485000</v>
      </c>
      <c r="C4176" s="350" t="s">
        <v>579</v>
      </c>
      <c r="D4176" s="351">
        <f t="shared" ca="1" si="210"/>
        <v>0</v>
      </c>
      <c r="E4176" s="375" t="str">
        <f t="shared" ca="1" si="211"/>
        <v/>
      </c>
    </row>
    <row r="4177" spans="1:5">
      <c r="A4177" s="6" t="s">
        <v>108</v>
      </c>
      <c r="B4177">
        <v>486000</v>
      </c>
      <c r="C4177" s="350" t="s">
        <v>579</v>
      </c>
      <c r="D4177" s="351">
        <f t="shared" ca="1" si="210"/>
        <v>0</v>
      </c>
      <c r="E4177" s="375" t="str">
        <f t="shared" ca="1" si="211"/>
        <v/>
      </c>
    </row>
    <row r="4178" spans="1:5">
      <c r="A4178" s="6" t="s">
        <v>108</v>
      </c>
      <c r="B4178" t="s">
        <v>433</v>
      </c>
      <c r="C4178" s="350" t="s">
        <v>579</v>
      </c>
      <c r="D4178" s="351">
        <f t="shared" ca="1" si="210"/>
        <v>0</v>
      </c>
      <c r="E4178" s="375" t="str">
        <f t="shared" ca="1" si="211"/>
        <v/>
      </c>
    </row>
    <row r="4179" spans="1:5">
      <c r="A4179" s="6" t="s">
        <v>108</v>
      </c>
      <c r="B4179">
        <v>492000</v>
      </c>
      <c r="C4179" s="350" t="s">
        <v>579</v>
      </c>
      <c r="D4179" s="351">
        <f t="shared" ca="1" si="210"/>
        <v>0</v>
      </c>
      <c r="E4179" s="375" t="str">
        <f t="shared" ca="1" si="211"/>
        <v/>
      </c>
    </row>
    <row r="4180" spans="1:5">
      <c r="A4180" s="6" t="s">
        <v>108</v>
      </c>
      <c r="B4180">
        <v>493000</v>
      </c>
      <c r="C4180" s="350" t="s">
        <v>579</v>
      </c>
      <c r="D4180" s="351">
        <f t="shared" ca="1" si="210"/>
        <v>0</v>
      </c>
      <c r="E4180" s="375" t="str">
        <f t="shared" ca="1" si="211"/>
        <v/>
      </c>
    </row>
    <row r="4181" spans="1:5">
      <c r="A4181" s="6" t="s">
        <v>108</v>
      </c>
      <c r="B4181">
        <v>511110</v>
      </c>
      <c r="C4181" s="350" t="s">
        <v>579</v>
      </c>
      <c r="D4181" s="351">
        <f t="shared" ca="1" si="210"/>
        <v>0</v>
      </c>
      <c r="E4181" s="375" t="str">
        <f t="shared" ca="1" si="211"/>
        <v/>
      </c>
    </row>
    <row r="4182" spans="1:5">
      <c r="A4182" s="6" t="s">
        <v>108</v>
      </c>
      <c r="B4182">
        <v>511120</v>
      </c>
      <c r="C4182" s="350" t="s">
        <v>579</v>
      </c>
      <c r="D4182" s="351">
        <f t="shared" ca="1" si="210"/>
        <v>0</v>
      </c>
      <c r="E4182" s="375" t="str">
        <f t="shared" ca="1" si="211"/>
        <v/>
      </c>
    </row>
    <row r="4183" spans="1:5">
      <c r="A4183" s="6" t="s">
        <v>108</v>
      </c>
      <c r="B4183">
        <v>511130</v>
      </c>
      <c r="C4183" s="350" t="s">
        <v>579</v>
      </c>
      <c r="D4183" s="351">
        <f t="shared" ca="1" si="210"/>
        <v>0</v>
      </c>
      <c r="E4183" s="375" t="str">
        <f t="shared" ca="1" si="211"/>
        <v/>
      </c>
    </row>
    <row r="4184" spans="1:5">
      <c r="A4184" s="6" t="s">
        <v>108</v>
      </c>
      <c r="B4184" t="s">
        <v>440</v>
      </c>
      <c r="C4184" s="350" t="s">
        <v>579</v>
      </c>
      <c r="D4184" s="351">
        <f t="shared" ca="1" si="210"/>
        <v>0</v>
      </c>
      <c r="E4184" s="375" t="str">
        <f t="shared" ca="1" si="211"/>
        <v/>
      </c>
    </row>
    <row r="4185" spans="1:5">
      <c r="A4185" s="6" t="s">
        <v>108</v>
      </c>
      <c r="B4185">
        <v>511200</v>
      </c>
      <c r="C4185" s="350" t="s">
        <v>579</v>
      </c>
      <c r="D4185" s="351">
        <f t="shared" ca="1" si="210"/>
        <v>0</v>
      </c>
      <c r="E4185" s="375" t="str">
        <f t="shared" ca="1" si="211"/>
        <v/>
      </c>
    </row>
    <row r="4186" spans="1:5">
      <c r="A4186" s="6" t="s">
        <v>108</v>
      </c>
      <c r="B4186">
        <v>512100</v>
      </c>
      <c r="C4186" s="350" t="s">
        <v>579</v>
      </c>
      <c r="D4186" s="351">
        <f t="shared" ca="1" si="210"/>
        <v>0</v>
      </c>
      <c r="E4186" s="375" t="str">
        <f t="shared" ca="1" si="211"/>
        <v/>
      </c>
    </row>
    <row r="4187" spans="1:5">
      <c r="A4187" s="6" t="s">
        <v>108</v>
      </c>
      <c r="B4187">
        <v>512200</v>
      </c>
      <c r="C4187" s="350" t="s">
        <v>579</v>
      </c>
      <c r="D4187" s="351">
        <f t="shared" ca="1" si="210"/>
        <v>0</v>
      </c>
      <c r="E4187" s="375" t="str">
        <f t="shared" ca="1" si="211"/>
        <v/>
      </c>
    </row>
    <row r="4188" spans="1:5">
      <c r="A4188" s="6" t="s">
        <v>108</v>
      </c>
      <c r="B4188">
        <v>515100</v>
      </c>
      <c r="C4188" s="350" t="s">
        <v>579</v>
      </c>
      <c r="D4188" s="351">
        <f t="shared" ca="1" si="210"/>
        <v>0</v>
      </c>
      <c r="E4188" s="375" t="str">
        <f t="shared" ca="1" si="211"/>
        <v/>
      </c>
    </row>
    <row r="4189" spans="1:5">
      <c r="A4189" s="6" t="s">
        <v>108</v>
      </c>
      <c r="B4189">
        <v>515200</v>
      </c>
      <c r="C4189" s="350" t="s">
        <v>579</v>
      </c>
      <c r="D4189" s="351">
        <f t="shared" ca="1" si="210"/>
        <v>0</v>
      </c>
      <c r="E4189" s="375" t="str">
        <f t="shared" ca="1" si="211"/>
        <v/>
      </c>
    </row>
    <row r="4190" spans="1:5">
      <c r="A4190" s="6" t="s">
        <v>108</v>
      </c>
      <c r="B4190">
        <v>517110</v>
      </c>
      <c r="C4190" s="350" t="s">
        <v>579</v>
      </c>
      <c r="D4190" s="351">
        <f t="shared" ca="1" si="210"/>
        <v>0</v>
      </c>
      <c r="E4190" s="375" t="str">
        <f t="shared" ca="1" si="211"/>
        <v/>
      </c>
    </row>
    <row r="4191" spans="1:5">
      <c r="A4191" s="6" t="s">
        <v>108</v>
      </c>
      <c r="B4191">
        <v>517210</v>
      </c>
      <c r="C4191" s="350" t="s">
        <v>579</v>
      </c>
      <c r="D4191" s="351">
        <f t="shared" ca="1" si="210"/>
        <v>0</v>
      </c>
      <c r="E4191" s="375" t="str">
        <f t="shared" ca="1" si="211"/>
        <v/>
      </c>
    </row>
    <row r="4192" spans="1:5">
      <c r="A4192" s="6" t="s">
        <v>108</v>
      </c>
      <c r="B4192" t="s">
        <v>449</v>
      </c>
      <c r="C4192" s="350" t="s">
        <v>579</v>
      </c>
      <c r="D4192" s="351">
        <f t="shared" ca="1" si="210"/>
        <v>0</v>
      </c>
      <c r="E4192" s="375" t="str">
        <f t="shared" ca="1" si="211"/>
        <v/>
      </c>
    </row>
    <row r="4193" spans="1:5">
      <c r="A4193" s="6" t="s">
        <v>108</v>
      </c>
      <c r="B4193">
        <v>518200</v>
      </c>
      <c r="C4193" s="350" t="s">
        <v>579</v>
      </c>
      <c r="D4193" s="351">
        <f t="shared" ca="1" si="210"/>
        <v>0</v>
      </c>
      <c r="E4193" s="375" t="str">
        <f t="shared" ca="1" si="211"/>
        <v/>
      </c>
    </row>
    <row r="4194" spans="1:5">
      <c r="A4194" s="6" t="s">
        <v>108</v>
      </c>
      <c r="B4194" t="s">
        <v>452</v>
      </c>
      <c r="C4194" s="350" t="s">
        <v>579</v>
      </c>
      <c r="D4194" s="351">
        <f t="shared" ca="1" si="210"/>
        <v>0</v>
      </c>
      <c r="E4194" s="375" t="str">
        <f t="shared" ca="1" si="211"/>
        <v/>
      </c>
    </row>
    <row r="4195" spans="1:5">
      <c r="A4195" s="6" t="s">
        <v>108</v>
      </c>
      <c r="B4195">
        <v>519130</v>
      </c>
      <c r="C4195" s="350" t="s">
        <v>579</v>
      </c>
      <c r="D4195" s="351">
        <f t="shared" ca="1" si="210"/>
        <v>0</v>
      </c>
      <c r="E4195" s="375" t="str">
        <f t="shared" ca="1" si="211"/>
        <v/>
      </c>
    </row>
    <row r="4196" spans="1:5">
      <c r="A4196" s="6" t="s">
        <v>108</v>
      </c>
      <c r="B4196" t="s">
        <v>455</v>
      </c>
      <c r="C4196" s="350" t="s">
        <v>579</v>
      </c>
      <c r="D4196" s="351">
        <f t="shared" ca="1" si="210"/>
        <v>0</v>
      </c>
      <c r="E4196" s="375" t="str">
        <f t="shared" ca="1" si="211"/>
        <v/>
      </c>
    </row>
    <row r="4197" spans="1:5">
      <c r="A4197" s="6" t="s">
        <v>108</v>
      </c>
      <c r="B4197" t="s">
        <v>457</v>
      </c>
      <c r="C4197" s="350" t="s">
        <v>579</v>
      </c>
      <c r="D4197" s="351">
        <f t="shared" ca="1" si="210"/>
        <v>0</v>
      </c>
      <c r="E4197" s="375" t="str">
        <f t="shared" ca="1" si="211"/>
        <v/>
      </c>
    </row>
    <row r="4198" spans="1:5">
      <c r="A4198" s="6" t="s">
        <v>108</v>
      </c>
      <c r="B4198" t="s">
        <v>459</v>
      </c>
      <c r="C4198" s="350" t="s">
        <v>579</v>
      </c>
      <c r="D4198" s="351">
        <f t="shared" ca="1" si="210"/>
        <v>0</v>
      </c>
      <c r="E4198" s="375" t="str">
        <f t="shared" ca="1" si="211"/>
        <v/>
      </c>
    </row>
    <row r="4199" spans="1:5">
      <c r="A4199" s="6" t="s">
        <v>108</v>
      </c>
      <c r="B4199">
        <v>523900</v>
      </c>
      <c r="C4199" s="350" t="s">
        <v>579</v>
      </c>
      <c r="D4199" s="351">
        <f t="shared" ca="1" si="210"/>
        <v>0</v>
      </c>
      <c r="E4199" s="375" t="str">
        <f t="shared" ca="1" si="211"/>
        <v/>
      </c>
    </row>
    <row r="4200" spans="1:5">
      <c r="A4200" s="6" t="s">
        <v>108</v>
      </c>
      <c r="B4200">
        <v>524100</v>
      </c>
      <c r="C4200" s="350" t="s">
        <v>579</v>
      </c>
      <c r="D4200" s="351">
        <f t="shared" ca="1" si="210"/>
        <v>0</v>
      </c>
      <c r="E4200" s="375" t="str">
        <f t="shared" ca="1" si="211"/>
        <v/>
      </c>
    </row>
    <row r="4201" spans="1:5">
      <c r="A4201" s="6" t="s">
        <v>108</v>
      </c>
      <c r="B4201">
        <v>524200</v>
      </c>
      <c r="C4201" s="350" t="s">
        <v>579</v>
      </c>
      <c r="D4201" s="351">
        <f t="shared" ca="1" si="210"/>
        <v>0</v>
      </c>
      <c r="E4201" s="375" t="str">
        <f t="shared" ca="1" si="211"/>
        <v/>
      </c>
    </row>
    <row r="4202" spans="1:5">
      <c r="A4202" s="6" t="s">
        <v>108</v>
      </c>
      <c r="B4202">
        <v>525000</v>
      </c>
      <c r="C4202" s="350" t="s">
        <v>579</v>
      </c>
      <c r="D4202" s="351">
        <f t="shared" ca="1" si="210"/>
        <v>0</v>
      </c>
      <c r="E4202" s="375" t="str">
        <f t="shared" ca="1" si="211"/>
        <v/>
      </c>
    </row>
    <row r="4203" spans="1:5">
      <c r="A4203" s="6" t="s">
        <v>108</v>
      </c>
      <c r="B4203" t="s">
        <v>465</v>
      </c>
      <c r="C4203" s="350" t="s">
        <v>579</v>
      </c>
      <c r="D4203" s="351">
        <f t="shared" ca="1" si="210"/>
        <v>0</v>
      </c>
      <c r="E4203" s="375" t="str">
        <f t="shared" ca="1" si="211"/>
        <v/>
      </c>
    </row>
    <row r="4204" spans="1:5">
      <c r="A4204" s="6" t="s">
        <v>108</v>
      </c>
      <c r="B4204" t="s">
        <v>467</v>
      </c>
      <c r="C4204" s="350" t="s">
        <v>579</v>
      </c>
      <c r="D4204" s="351">
        <f t="shared" ca="1" si="210"/>
        <v>0</v>
      </c>
      <c r="E4204" s="375" t="str">
        <f t="shared" ca="1" si="211"/>
        <v/>
      </c>
    </row>
    <row r="4205" spans="1:5">
      <c r="A4205" s="6" t="s">
        <v>108</v>
      </c>
      <c r="B4205">
        <v>532100</v>
      </c>
      <c r="C4205" s="350" t="s">
        <v>579</v>
      </c>
      <c r="D4205" s="351">
        <f t="shared" ca="1" si="210"/>
        <v>0</v>
      </c>
      <c r="E4205" s="375" t="str">
        <f t="shared" ca="1" si="211"/>
        <v/>
      </c>
    </row>
    <row r="4206" spans="1:5">
      <c r="A4206" s="6" t="s">
        <v>108</v>
      </c>
      <c r="B4206" t="s">
        <v>470</v>
      </c>
      <c r="C4206" s="350" t="s">
        <v>579</v>
      </c>
      <c r="D4206" s="351">
        <f t="shared" ca="1" si="210"/>
        <v>0</v>
      </c>
      <c r="E4206" s="375" t="str">
        <f t="shared" ca="1" si="211"/>
        <v/>
      </c>
    </row>
    <row r="4207" spans="1:5">
      <c r="A4207" s="6" t="s">
        <v>108</v>
      </c>
      <c r="B4207">
        <v>532400</v>
      </c>
      <c r="C4207" s="350" t="s">
        <v>579</v>
      </c>
      <c r="D4207" s="351">
        <f t="shared" ca="1" si="210"/>
        <v>0</v>
      </c>
      <c r="E4207" s="375" t="str">
        <f t="shared" ca="1" si="211"/>
        <v/>
      </c>
    </row>
    <row r="4208" spans="1:5">
      <c r="A4208" s="6" t="s">
        <v>108</v>
      </c>
      <c r="B4208">
        <v>533000</v>
      </c>
      <c r="C4208" s="350" t="s">
        <v>579</v>
      </c>
      <c r="D4208" s="351">
        <f t="shared" ca="1" si="210"/>
        <v>0</v>
      </c>
      <c r="E4208" s="375" t="str">
        <f t="shared" ca="1" si="211"/>
        <v/>
      </c>
    </row>
    <row r="4209" spans="1:5">
      <c r="A4209" s="6" t="s">
        <v>108</v>
      </c>
      <c r="B4209">
        <v>541100</v>
      </c>
      <c r="C4209" s="350" t="s">
        <v>579</v>
      </c>
      <c r="D4209" s="351">
        <f t="shared" ca="1" si="210"/>
        <v>0</v>
      </c>
      <c r="E4209" s="375" t="str">
        <f t="shared" ca="1" si="211"/>
        <v/>
      </c>
    </row>
    <row r="4210" spans="1:5">
      <c r="A4210" s="6" t="s">
        <v>108</v>
      </c>
      <c r="B4210">
        <v>541511</v>
      </c>
      <c r="C4210" s="350" t="s">
        <v>579</v>
      </c>
      <c r="D4210" s="351">
        <f t="shared" ca="1" si="210"/>
        <v>0</v>
      </c>
      <c r="E4210" s="375" t="str">
        <f t="shared" ca="1" si="211"/>
        <v/>
      </c>
    </row>
    <row r="4211" spans="1:5">
      <c r="A4211" s="6" t="s">
        <v>108</v>
      </c>
      <c r="B4211">
        <v>541512</v>
      </c>
      <c r="C4211" s="350" t="s">
        <v>579</v>
      </c>
      <c r="D4211" s="351">
        <f t="shared" ca="1" si="210"/>
        <v>0</v>
      </c>
      <c r="E4211" s="375" t="str">
        <f t="shared" ca="1" si="211"/>
        <v/>
      </c>
    </row>
    <row r="4212" spans="1:5">
      <c r="A4212" s="6" t="s">
        <v>108</v>
      </c>
      <c r="B4212" t="s">
        <v>477</v>
      </c>
      <c r="C4212" s="350" t="s">
        <v>579</v>
      </c>
      <c r="D4212" s="351">
        <f t="shared" ca="1" si="210"/>
        <v>0</v>
      </c>
      <c r="E4212" s="375" t="str">
        <f t="shared" ca="1" si="211"/>
        <v/>
      </c>
    </row>
    <row r="4213" spans="1:5">
      <c r="A4213" s="6" t="s">
        <v>108</v>
      </c>
      <c r="B4213">
        <v>541200</v>
      </c>
      <c r="C4213" s="350" t="s">
        <v>579</v>
      </c>
      <c r="D4213" s="351">
        <f t="shared" ca="1" si="210"/>
        <v>0</v>
      </c>
      <c r="E4213" s="375" t="str">
        <f t="shared" ca="1" si="211"/>
        <v/>
      </c>
    </row>
    <row r="4214" spans="1:5">
      <c r="A4214" s="6" t="s">
        <v>108</v>
      </c>
      <c r="B4214">
        <v>541300</v>
      </c>
      <c r="C4214" s="350" t="s">
        <v>579</v>
      </c>
      <c r="D4214" s="351">
        <f t="shared" ca="1" si="210"/>
        <v>0</v>
      </c>
      <c r="E4214" s="375" t="str">
        <f t="shared" ca="1" si="211"/>
        <v/>
      </c>
    </row>
    <row r="4215" spans="1:5">
      <c r="A4215" s="6" t="s">
        <v>108</v>
      </c>
      <c r="B4215">
        <v>541400</v>
      </c>
      <c r="C4215" s="350" t="s">
        <v>579</v>
      </c>
      <c r="D4215" s="351">
        <f t="shared" ca="1" si="210"/>
        <v>0</v>
      </c>
      <c r="E4215" s="375" t="str">
        <f t="shared" ca="1" si="211"/>
        <v/>
      </c>
    </row>
    <row r="4216" spans="1:5">
      <c r="A4216" s="6" t="s">
        <v>108</v>
      </c>
      <c r="B4216">
        <v>541610</v>
      </c>
      <c r="C4216" s="350" t="s">
        <v>579</v>
      </c>
      <c r="D4216" s="351">
        <f t="shared" ca="1" si="210"/>
        <v>0</v>
      </c>
      <c r="E4216" s="375" t="str">
        <f t="shared" ca="1" si="211"/>
        <v/>
      </c>
    </row>
    <row r="4217" spans="1:5">
      <c r="A4217" s="6" t="s">
        <v>108</v>
      </c>
      <c r="B4217" t="s">
        <v>483</v>
      </c>
      <c r="C4217" s="350" t="s">
        <v>579</v>
      </c>
      <c r="D4217" s="351">
        <f t="shared" ca="1" si="210"/>
        <v>0</v>
      </c>
      <c r="E4217" s="375" t="str">
        <f t="shared" ca="1" si="211"/>
        <v/>
      </c>
    </row>
    <row r="4218" spans="1:5">
      <c r="A4218" s="6" t="s">
        <v>108</v>
      </c>
      <c r="B4218">
        <v>541700</v>
      </c>
      <c r="C4218" s="350" t="s">
        <v>579</v>
      </c>
      <c r="D4218" s="351">
        <f t="shared" ca="1" si="210"/>
        <v>0</v>
      </c>
      <c r="E4218" s="375" t="str">
        <f t="shared" ca="1" si="211"/>
        <v/>
      </c>
    </row>
    <row r="4219" spans="1:5">
      <c r="A4219" s="6" t="s">
        <v>108</v>
      </c>
      <c r="B4219">
        <v>541800</v>
      </c>
      <c r="C4219" s="350" t="s">
        <v>579</v>
      </c>
      <c r="D4219" s="351">
        <f t="shared" ca="1" si="210"/>
        <v>0</v>
      </c>
      <c r="E4219" s="375" t="str">
        <f t="shared" ca="1" si="211"/>
        <v/>
      </c>
    </row>
    <row r="4220" spans="1:5">
      <c r="A4220" s="6" t="s">
        <v>108</v>
      </c>
      <c r="B4220" t="s">
        <v>487</v>
      </c>
      <c r="C4220" s="350" t="s">
        <v>579</v>
      </c>
      <c r="D4220" s="351">
        <f t="shared" ca="1" si="210"/>
        <v>0</v>
      </c>
      <c r="E4220" s="375" t="str">
        <f t="shared" ca="1" si="211"/>
        <v/>
      </c>
    </row>
    <row r="4221" spans="1:5">
      <c r="A4221" s="6" t="s">
        <v>108</v>
      </c>
      <c r="B4221">
        <v>541920</v>
      </c>
      <c r="C4221" s="350" t="s">
        <v>579</v>
      </c>
      <c r="D4221" s="351">
        <f t="shared" ca="1" si="210"/>
        <v>0</v>
      </c>
      <c r="E4221" s="375" t="str">
        <f t="shared" ca="1" si="211"/>
        <v/>
      </c>
    </row>
    <row r="4222" spans="1:5">
      <c r="A4222" s="6" t="s">
        <v>108</v>
      </c>
      <c r="B4222">
        <v>541940</v>
      </c>
      <c r="C4222" s="350" t="s">
        <v>579</v>
      </c>
      <c r="D4222" s="351">
        <f t="shared" ca="1" si="210"/>
        <v>0</v>
      </c>
      <c r="E4222" s="375" t="str">
        <f t="shared" ca="1" si="211"/>
        <v/>
      </c>
    </row>
    <row r="4223" spans="1:5">
      <c r="A4223" s="6" t="s">
        <v>108</v>
      </c>
      <c r="B4223">
        <v>550000</v>
      </c>
      <c r="C4223" s="350" t="s">
        <v>579</v>
      </c>
      <c r="D4223" s="351">
        <f t="shared" ca="1" si="210"/>
        <v>0</v>
      </c>
      <c r="E4223" s="375" t="str">
        <f t="shared" ca="1" si="211"/>
        <v/>
      </c>
    </row>
    <row r="4224" spans="1:5">
      <c r="A4224" s="6" t="s">
        <v>108</v>
      </c>
      <c r="B4224">
        <v>561100</v>
      </c>
      <c r="C4224" s="350" t="s">
        <v>579</v>
      </c>
      <c r="D4224" s="351">
        <f t="shared" ca="1" si="210"/>
        <v>0</v>
      </c>
      <c r="E4224" s="375" t="str">
        <f t="shared" ca="1" si="211"/>
        <v/>
      </c>
    </row>
    <row r="4225" spans="1:5">
      <c r="A4225" s="6" t="s">
        <v>108</v>
      </c>
      <c r="B4225">
        <v>561200</v>
      </c>
      <c r="C4225" s="350" t="s">
        <v>579</v>
      </c>
      <c r="D4225" s="351">
        <f t="shared" ca="1" si="210"/>
        <v>0</v>
      </c>
      <c r="E4225" s="375" t="str">
        <f t="shared" ca="1" si="211"/>
        <v/>
      </c>
    </row>
    <row r="4226" spans="1:5">
      <c r="A4226" s="6" t="s">
        <v>108</v>
      </c>
      <c r="B4226">
        <v>561300</v>
      </c>
      <c r="C4226" s="350" t="s">
        <v>579</v>
      </c>
      <c r="D4226" s="351">
        <f t="shared" ca="1" si="210"/>
        <v>0</v>
      </c>
      <c r="E4226" s="375" t="str">
        <f t="shared" ca="1" si="211"/>
        <v/>
      </c>
    </row>
    <row r="4227" spans="1:5">
      <c r="A4227" s="6" t="s">
        <v>108</v>
      </c>
      <c r="B4227">
        <v>561400</v>
      </c>
      <c r="C4227" s="350" t="s">
        <v>579</v>
      </c>
      <c r="D4227" s="351">
        <f t="shared" ref="D4227:D4290" ca="1" si="212">OFFSET(matrix1,MOD(ROW()-ROW($D$3),ROWS(matrix1)),TRUNC((ROW()-ROW($D$3))/ROWS(matrix1)),1,1)</f>
        <v>0</v>
      </c>
      <c r="E4227" s="375" t="str">
        <f t="shared" ref="E4227:E4290" ca="1" si="213">OFFSET(matrix4,MOD(ROW()-ROW($E$3),ROWS(matrix4)),TRUNC((ROW()-ROW($E$3))/ROWS(matrix4)),1,1)</f>
        <v/>
      </c>
    </row>
    <row r="4228" spans="1:5">
      <c r="A4228" s="6" t="s">
        <v>108</v>
      </c>
      <c r="B4228">
        <v>561500</v>
      </c>
      <c r="C4228" s="350" t="s">
        <v>579</v>
      </c>
      <c r="D4228" s="351">
        <f t="shared" ca="1" si="212"/>
        <v>0</v>
      </c>
      <c r="E4228" s="375" t="str">
        <f t="shared" ca="1" si="213"/>
        <v/>
      </c>
    </row>
    <row r="4229" spans="1:5">
      <c r="A4229" s="6" t="s">
        <v>108</v>
      </c>
      <c r="B4229">
        <v>561600</v>
      </c>
      <c r="C4229" s="350" t="s">
        <v>579</v>
      </c>
      <c r="D4229" s="351">
        <f t="shared" ca="1" si="212"/>
        <v>0</v>
      </c>
      <c r="E4229" s="375" t="str">
        <f t="shared" ca="1" si="213"/>
        <v/>
      </c>
    </row>
    <row r="4230" spans="1:5">
      <c r="A4230" s="6" t="s">
        <v>108</v>
      </c>
      <c r="B4230">
        <v>561700</v>
      </c>
      <c r="C4230" s="350" t="s">
        <v>579</v>
      </c>
      <c r="D4230" s="351">
        <f t="shared" ca="1" si="212"/>
        <v>0</v>
      </c>
      <c r="E4230" s="375" t="str">
        <f t="shared" ca="1" si="213"/>
        <v/>
      </c>
    </row>
    <row r="4231" spans="1:5">
      <c r="A4231" s="6" t="s">
        <v>108</v>
      </c>
      <c r="B4231">
        <v>561900</v>
      </c>
      <c r="C4231" s="350" t="s">
        <v>579</v>
      </c>
      <c r="D4231" s="351">
        <f t="shared" ca="1" si="212"/>
        <v>0</v>
      </c>
      <c r="E4231" s="375" t="str">
        <f t="shared" ca="1" si="213"/>
        <v/>
      </c>
    </row>
    <row r="4232" spans="1:5">
      <c r="A4232" s="6" t="s">
        <v>108</v>
      </c>
      <c r="B4232">
        <v>562000</v>
      </c>
      <c r="C4232" s="350" t="s">
        <v>579</v>
      </c>
      <c r="D4232" s="351">
        <f t="shared" ca="1" si="212"/>
        <v>0</v>
      </c>
      <c r="E4232" s="375" t="str">
        <f t="shared" ca="1" si="213"/>
        <v/>
      </c>
    </row>
    <row r="4233" spans="1:5">
      <c r="A4233" s="6" t="s">
        <v>108</v>
      </c>
      <c r="B4233">
        <v>611100</v>
      </c>
      <c r="C4233" s="350" t="s">
        <v>579</v>
      </c>
      <c r="D4233" s="351">
        <f t="shared" ca="1" si="212"/>
        <v>0</v>
      </c>
      <c r="E4233" s="375" t="str">
        <f t="shared" ca="1" si="213"/>
        <v/>
      </c>
    </row>
    <row r="4234" spans="1:5">
      <c r="A4234" s="6" t="s">
        <v>108</v>
      </c>
      <c r="B4234" t="s">
        <v>502</v>
      </c>
      <c r="C4234" s="350" t="s">
        <v>579</v>
      </c>
      <c r="D4234" s="351">
        <f t="shared" ca="1" si="212"/>
        <v>0</v>
      </c>
      <c r="E4234" s="375" t="str">
        <f t="shared" ca="1" si="213"/>
        <v/>
      </c>
    </row>
    <row r="4235" spans="1:5">
      <c r="A4235" s="6" t="s">
        <v>108</v>
      </c>
      <c r="B4235" t="s">
        <v>504</v>
      </c>
      <c r="C4235" s="350" t="s">
        <v>579</v>
      </c>
      <c r="D4235" s="351">
        <f t="shared" ca="1" si="212"/>
        <v>0</v>
      </c>
      <c r="E4235" s="375" t="str">
        <f t="shared" ca="1" si="213"/>
        <v/>
      </c>
    </row>
    <row r="4236" spans="1:5">
      <c r="A4236" s="6" t="s">
        <v>108</v>
      </c>
      <c r="B4236">
        <v>621100</v>
      </c>
      <c r="C4236" s="350" t="s">
        <v>579</v>
      </c>
      <c r="D4236" s="351">
        <f t="shared" ca="1" si="212"/>
        <v>0</v>
      </c>
      <c r="E4236" s="375" t="str">
        <f t="shared" ca="1" si="213"/>
        <v/>
      </c>
    </row>
    <row r="4237" spans="1:5">
      <c r="A4237" s="6" t="s">
        <v>108</v>
      </c>
      <c r="B4237">
        <v>621200</v>
      </c>
      <c r="C4237" s="350" t="s">
        <v>579</v>
      </c>
      <c r="D4237" s="351">
        <f t="shared" ca="1" si="212"/>
        <v>0</v>
      </c>
      <c r="E4237" s="375" t="str">
        <f t="shared" ca="1" si="213"/>
        <v/>
      </c>
    </row>
    <row r="4238" spans="1:5">
      <c r="A4238" s="6" t="s">
        <v>108</v>
      </c>
      <c r="B4238">
        <v>621300</v>
      </c>
      <c r="C4238" s="350" t="s">
        <v>579</v>
      </c>
      <c r="D4238" s="351">
        <f t="shared" ca="1" si="212"/>
        <v>0</v>
      </c>
      <c r="E4238" s="375" t="str">
        <f t="shared" ca="1" si="213"/>
        <v/>
      </c>
    </row>
    <row r="4239" spans="1:5">
      <c r="A4239" s="6" t="s">
        <v>108</v>
      </c>
      <c r="B4239">
        <v>621400</v>
      </c>
      <c r="C4239" s="350" t="s">
        <v>579</v>
      </c>
      <c r="D4239" s="351">
        <f t="shared" ca="1" si="212"/>
        <v>0</v>
      </c>
      <c r="E4239" s="375" t="str">
        <f t="shared" ca="1" si="213"/>
        <v/>
      </c>
    </row>
    <row r="4240" spans="1:5">
      <c r="A4240" s="6" t="s">
        <v>108</v>
      </c>
      <c r="B4240">
        <v>621500</v>
      </c>
      <c r="C4240" s="350" t="s">
        <v>579</v>
      </c>
      <c r="D4240" s="351">
        <f t="shared" ca="1" si="212"/>
        <v>0</v>
      </c>
      <c r="E4240" s="375" t="str">
        <f t="shared" ca="1" si="213"/>
        <v/>
      </c>
    </row>
    <row r="4241" spans="1:5">
      <c r="A4241" s="6" t="s">
        <v>108</v>
      </c>
      <c r="B4241">
        <v>621600</v>
      </c>
      <c r="C4241" s="350" t="s">
        <v>579</v>
      </c>
      <c r="D4241" s="351">
        <f t="shared" ca="1" si="212"/>
        <v>0</v>
      </c>
      <c r="E4241" s="375" t="str">
        <f t="shared" ca="1" si="213"/>
        <v/>
      </c>
    </row>
    <row r="4242" spans="1:5">
      <c r="A4242" s="6" t="s">
        <v>108</v>
      </c>
      <c r="B4242">
        <v>621900</v>
      </c>
      <c r="C4242" s="350" t="s">
        <v>579</v>
      </c>
      <c r="D4242" s="351">
        <f t="shared" ca="1" si="212"/>
        <v>0</v>
      </c>
      <c r="E4242" s="375" t="str">
        <f t="shared" ca="1" si="213"/>
        <v/>
      </c>
    </row>
    <row r="4243" spans="1:5">
      <c r="A4243" s="6" t="s">
        <v>108</v>
      </c>
      <c r="B4243">
        <v>622000</v>
      </c>
      <c r="C4243" s="350" t="s">
        <v>579</v>
      </c>
      <c r="D4243" s="351">
        <f t="shared" ca="1" si="212"/>
        <v>0</v>
      </c>
      <c r="E4243" s="375" t="str">
        <f t="shared" ca="1" si="213"/>
        <v/>
      </c>
    </row>
    <row r="4244" spans="1:5">
      <c r="A4244" s="6" t="s">
        <v>108</v>
      </c>
      <c r="B4244" t="s">
        <v>514</v>
      </c>
      <c r="C4244" s="350" t="s">
        <v>579</v>
      </c>
      <c r="D4244" s="351">
        <f t="shared" ca="1" si="212"/>
        <v>0</v>
      </c>
      <c r="E4244" s="375" t="str">
        <f t="shared" ca="1" si="213"/>
        <v/>
      </c>
    </row>
    <row r="4245" spans="1:5">
      <c r="A4245" s="6" t="s">
        <v>108</v>
      </c>
      <c r="B4245" t="s">
        <v>516</v>
      </c>
      <c r="C4245" s="350" t="s">
        <v>579</v>
      </c>
      <c r="D4245" s="351">
        <f t="shared" ca="1" si="212"/>
        <v>0</v>
      </c>
      <c r="E4245" s="375" t="str">
        <f t="shared" ca="1" si="213"/>
        <v/>
      </c>
    </row>
    <row r="4246" spans="1:5">
      <c r="A4246" s="6" t="s">
        <v>108</v>
      </c>
      <c r="B4246">
        <v>624100</v>
      </c>
      <c r="C4246" s="350" t="s">
        <v>579</v>
      </c>
      <c r="D4246" s="351">
        <f t="shared" ca="1" si="212"/>
        <v>0</v>
      </c>
      <c r="E4246" s="375" t="str">
        <f t="shared" ca="1" si="213"/>
        <v/>
      </c>
    </row>
    <row r="4247" spans="1:5">
      <c r="A4247" s="6" t="s">
        <v>108</v>
      </c>
      <c r="B4247" t="s">
        <v>519</v>
      </c>
      <c r="C4247" s="350" t="s">
        <v>579</v>
      </c>
      <c r="D4247" s="351">
        <f t="shared" ca="1" si="212"/>
        <v>0</v>
      </c>
      <c r="E4247" s="375" t="str">
        <f t="shared" ca="1" si="213"/>
        <v/>
      </c>
    </row>
    <row r="4248" spans="1:5">
      <c r="A4248" s="6" t="s">
        <v>108</v>
      </c>
      <c r="B4248">
        <v>624400</v>
      </c>
      <c r="C4248" s="350" t="s">
        <v>579</v>
      </c>
      <c r="D4248" s="351">
        <f t="shared" ca="1" si="212"/>
        <v>0</v>
      </c>
      <c r="E4248" s="375" t="str">
        <f t="shared" ca="1" si="213"/>
        <v/>
      </c>
    </row>
    <row r="4249" spans="1:5">
      <c r="A4249" s="6" t="s">
        <v>108</v>
      </c>
      <c r="B4249">
        <v>711100</v>
      </c>
      <c r="C4249" s="350" t="s">
        <v>579</v>
      </c>
      <c r="D4249" s="351">
        <f t="shared" ca="1" si="212"/>
        <v>0</v>
      </c>
      <c r="E4249" s="375" t="str">
        <f t="shared" ca="1" si="213"/>
        <v/>
      </c>
    </row>
    <row r="4250" spans="1:5">
      <c r="A4250" s="6" t="s">
        <v>108</v>
      </c>
      <c r="B4250">
        <v>711200</v>
      </c>
      <c r="C4250" s="350" t="s">
        <v>579</v>
      </c>
      <c r="D4250" s="351">
        <f t="shared" ca="1" si="212"/>
        <v>0</v>
      </c>
      <c r="E4250" s="375" t="str">
        <f t="shared" ca="1" si="213"/>
        <v/>
      </c>
    </row>
    <row r="4251" spans="1:5">
      <c r="A4251" s="6" t="s">
        <v>108</v>
      </c>
      <c r="B4251" t="s">
        <v>524</v>
      </c>
      <c r="C4251" s="350" t="s">
        <v>579</v>
      </c>
      <c r="D4251" s="351">
        <f t="shared" ca="1" si="212"/>
        <v>0</v>
      </c>
      <c r="E4251" s="375" t="str">
        <f t="shared" ca="1" si="213"/>
        <v/>
      </c>
    </row>
    <row r="4252" spans="1:5">
      <c r="A4252" s="6" t="s">
        <v>108</v>
      </c>
      <c r="B4252">
        <v>711500</v>
      </c>
      <c r="C4252" s="350" t="s">
        <v>579</v>
      </c>
      <c r="D4252" s="351">
        <f t="shared" ca="1" si="212"/>
        <v>0</v>
      </c>
      <c r="E4252" s="375" t="str">
        <f t="shared" ca="1" si="213"/>
        <v/>
      </c>
    </row>
    <row r="4253" spans="1:5">
      <c r="A4253" s="6" t="s">
        <v>108</v>
      </c>
      <c r="B4253">
        <v>712000</v>
      </c>
      <c r="C4253" s="350" t="s">
        <v>579</v>
      </c>
      <c r="D4253" s="351">
        <f t="shared" ca="1" si="212"/>
        <v>0</v>
      </c>
      <c r="E4253" s="375" t="str">
        <f t="shared" ca="1" si="213"/>
        <v/>
      </c>
    </row>
    <row r="4254" spans="1:5">
      <c r="A4254" s="6" t="s">
        <v>108</v>
      </c>
      <c r="B4254">
        <v>713100</v>
      </c>
      <c r="C4254" s="350" t="s">
        <v>579</v>
      </c>
      <c r="D4254" s="351">
        <f t="shared" ca="1" si="212"/>
        <v>0</v>
      </c>
      <c r="E4254" s="375" t="str">
        <f t="shared" ca="1" si="213"/>
        <v/>
      </c>
    </row>
    <row r="4255" spans="1:5">
      <c r="A4255" s="6" t="s">
        <v>108</v>
      </c>
      <c r="B4255">
        <v>713200</v>
      </c>
      <c r="C4255" s="350" t="s">
        <v>579</v>
      </c>
      <c r="D4255" s="351">
        <f t="shared" ca="1" si="212"/>
        <v>0</v>
      </c>
      <c r="E4255" s="375" t="str">
        <f t="shared" ca="1" si="213"/>
        <v/>
      </c>
    </row>
    <row r="4256" spans="1:5">
      <c r="A4256" s="6" t="s">
        <v>108</v>
      </c>
      <c r="B4256">
        <v>713900</v>
      </c>
      <c r="C4256" s="350" t="s">
        <v>579</v>
      </c>
      <c r="D4256" s="351">
        <f t="shared" ca="1" si="212"/>
        <v>0</v>
      </c>
      <c r="E4256" s="375" t="str">
        <f t="shared" ca="1" si="213"/>
        <v/>
      </c>
    </row>
    <row r="4257" spans="1:5">
      <c r="A4257" s="6" t="s">
        <v>108</v>
      </c>
      <c r="B4257">
        <v>721000</v>
      </c>
      <c r="C4257" s="350" t="s">
        <v>579</v>
      </c>
      <c r="D4257" s="351">
        <f t="shared" ca="1" si="212"/>
        <v>0</v>
      </c>
      <c r="E4257" s="375" t="str">
        <f t="shared" ca="1" si="213"/>
        <v/>
      </c>
    </row>
    <row r="4258" spans="1:5">
      <c r="A4258" s="6" t="s">
        <v>108</v>
      </c>
      <c r="B4258">
        <v>722110</v>
      </c>
      <c r="C4258" s="350" t="s">
        <v>579</v>
      </c>
      <c r="D4258" s="351">
        <f t="shared" ca="1" si="212"/>
        <v>0</v>
      </c>
      <c r="E4258" s="375" t="str">
        <f t="shared" ca="1" si="213"/>
        <v/>
      </c>
    </row>
    <row r="4259" spans="1:5">
      <c r="A4259" s="6" t="s">
        <v>108</v>
      </c>
      <c r="B4259">
        <v>722211</v>
      </c>
      <c r="C4259" s="350" t="s">
        <v>579</v>
      </c>
      <c r="D4259" s="351">
        <f t="shared" ca="1" si="212"/>
        <v>0</v>
      </c>
      <c r="E4259" s="375" t="str">
        <f t="shared" ca="1" si="213"/>
        <v/>
      </c>
    </row>
    <row r="4260" spans="1:5">
      <c r="A4260" s="6" t="s">
        <v>108</v>
      </c>
      <c r="B4260" t="s">
        <v>534</v>
      </c>
      <c r="C4260" s="350" t="s">
        <v>579</v>
      </c>
      <c r="D4260" s="351">
        <f t="shared" ca="1" si="212"/>
        <v>0</v>
      </c>
      <c r="E4260" s="375" t="str">
        <f t="shared" ca="1" si="213"/>
        <v/>
      </c>
    </row>
    <row r="4261" spans="1:5">
      <c r="A4261" s="6" t="s">
        <v>108</v>
      </c>
      <c r="B4261">
        <v>811100</v>
      </c>
      <c r="C4261" s="350" t="s">
        <v>579</v>
      </c>
      <c r="D4261" s="351">
        <f t="shared" ca="1" si="212"/>
        <v>0</v>
      </c>
      <c r="E4261" s="375" t="str">
        <f t="shared" ca="1" si="213"/>
        <v/>
      </c>
    </row>
    <row r="4262" spans="1:5">
      <c r="A4262" s="6" t="s">
        <v>108</v>
      </c>
      <c r="B4262">
        <v>811200</v>
      </c>
      <c r="C4262" s="350" t="s">
        <v>579</v>
      </c>
      <c r="D4262" s="351">
        <f t="shared" ca="1" si="212"/>
        <v>0</v>
      </c>
      <c r="E4262" s="375" t="str">
        <f t="shared" ca="1" si="213"/>
        <v/>
      </c>
    </row>
    <row r="4263" spans="1:5">
      <c r="A4263" s="6" t="s">
        <v>108</v>
      </c>
      <c r="B4263">
        <v>811300</v>
      </c>
      <c r="C4263" s="350" t="s">
        <v>579</v>
      </c>
      <c r="D4263" s="351">
        <f t="shared" ca="1" si="212"/>
        <v>0</v>
      </c>
      <c r="E4263" s="375" t="str">
        <f t="shared" ca="1" si="213"/>
        <v/>
      </c>
    </row>
    <row r="4264" spans="1:5">
      <c r="A4264" s="6" t="s">
        <v>108</v>
      </c>
      <c r="B4264">
        <v>811400</v>
      </c>
      <c r="C4264" s="350" t="s">
        <v>579</v>
      </c>
      <c r="D4264" s="351">
        <f t="shared" ca="1" si="212"/>
        <v>0</v>
      </c>
      <c r="E4264" s="375" t="str">
        <f t="shared" ca="1" si="213"/>
        <v/>
      </c>
    </row>
    <row r="4265" spans="1:5">
      <c r="A4265" s="6" t="s">
        <v>108</v>
      </c>
      <c r="B4265">
        <v>812100</v>
      </c>
      <c r="C4265" s="350" t="s">
        <v>579</v>
      </c>
      <c r="D4265" s="351">
        <f t="shared" ca="1" si="212"/>
        <v>0</v>
      </c>
      <c r="E4265" s="375" t="str">
        <f t="shared" ca="1" si="213"/>
        <v/>
      </c>
    </row>
    <row r="4266" spans="1:5">
      <c r="A4266" s="6" t="s">
        <v>108</v>
      </c>
      <c r="B4266">
        <v>812200</v>
      </c>
      <c r="C4266" s="350" t="s">
        <v>579</v>
      </c>
      <c r="D4266" s="351">
        <f t="shared" ca="1" si="212"/>
        <v>0</v>
      </c>
      <c r="E4266" s="375" t="str">
        <f t="shared" ca="1" si="213"/>
        <v/>
      </c>
    </row>
    <row r="4267" spans="1:5">
      <c r="A4267" s="6" t="s">
        <v>108</v>
      </c>
      <c r="B4267">
        <v>812300</v>
      </c>
      <c r="C4267" s="350" t="s">
        <v>579</v>
      </c>
      <c r="D4267" s="351">
        <f t="shared" ca="1" si="212"/>
        <v>0</v>
      </c>
      <c r="E4267" s="375" t="str">
        <f t="shared" ca="1" si="213"/>
        <v/>
      </c>
    </row>
    <row r="4268" spans="1:5">
      <c r="A4268" s="6" t="s">
        <v>108</v>
      </c>
      <c r="B4268">
        <v>812900</v>
      </c>
      <c r="C4268" s="350" t="s">
        <v>579</v>
      </c>
      <c r="D4268" s="351">
        <f t="shared" ca="1" si="212"/>
        <v>0</v>
      </c>
      <c r="E4268" s="375" t="str">
        <f t="shared" ca="1" si="213"/>
        <v/>
      </c>
    </row>
    <row r="4269" spans="1:5">
      <c r="A4269" s="6" t="s">
        <v>108</v>
      </c>
      <c r="B4269">
        <v>813100</v>
      </c>
      <c r="C4269" s="350" t="s">
        <v>579</v>
      </c>
      <c r="D4269" s="351">
        <f t="shared" ca="1" si="212"/>
        <v>0</v>
      </c>
      <c r="E4269" s="375" t="str">
        <f t="shared" ca="1" si="213"/>
        <v/>
      </c>
    </row>
    <row r="4270" spans="1:5">
      <c r="A4270" s="6" t="s">
        <v>108</v>
      </c>
      <c r="B4270" t="s">
        <v>545</v>
      </c>
      <c r="C4270" s="350" t="s">
        <v>579</v>
      </c>
      <c r="D4270" s="351">
        <f t="shared" ca="1" si="212"/>
        <v>0</v>
      </c>
      <c r="E4270" s="375" t="str">
        <f t="shared" ca="1" si="213"/>
        <v/>
      </c>
    </row>
    <row r="4271" spans="1:5">
      <c r="A4271" s="6" t="s">
        <v>108</v>
      </c>
      <c r="B4271" t="s">
        <v>547</v>
      </c>
      <c r="C4271" s="350" t="s">
        <v>579</v>
      </c>
      <c r="D4271" s="351">
        <f t="shared" ca="1" si="212"/>
        <v>0</v>
      </c>
      <c r="E4271" s="375" t="str">
        <f t="shared" ca="1" si="213"/>
        <v/>
      </c>
    </row>
    <row r="4272" spans="1:5">
      <c r="A4272" s="6" t="s">
        <v>108</v>
      </c>
      <c r="B4272">
        <v>814000</v>
      </c>
      <c r="C4272" s="350" t="s">
        <v>579</v>
      </c>
      <c r="D4272" s="351">
        <f t="shared" ca="1" si="212"/>
        <v>0</v>
      </c>
      <c r="E4272" s="375" t="str">
        <f t="shared" ca="1" si="213"/>
        <v/>
      </c>
    </row>
    <row r="4273" spans="1:5">
      <c r="A4273" s="6" t="s">
        <v>108</v>
      </c>
      <c r="B4273" t="s">
        <v>550</v>
      </c>
      <c r="C4273" s="350" t="s">
        <v>579</v>
      </c>
      <c r="D4273" s="351">
        <f t="shared" ca="1" si="212"/>
        <v>0</v>
      </c>
      <c r="E4273" s="375" t="str">
        <f t="shared" ca="1" si="213"/>
        <v/>
      </c>
    </row>
    <row r="4274" spans="1:5">
      <c r="A4274" s="6" t="s">
        <v>108</v>
      </c>
      <c r="B4274" t="s">
        <v>552</v>
      </c>
      <c r="C4274" s="350" t="s">
        <v>579</v>
      </c>
      <c r="D4274" s="351">
        <f t="shared" ca="1" si="212"/>
        <v>0</v>
      </c>
      <c r="E4274" s="375" t="str">
        <f t="shared" ca="1" si="213"/>
        <v/>
      </c>
    </row>
    <row r="4275" spans="1:5">
      <c r="A4275" s="6" t="s">
        <v>108</v>
      </c>
      <c r="B4275">
        <v>491000</v>
      </c>
      <c r="C4275" s="350" t="s">
        <v>579</v>
      </c>
      <c r="D4275" s="351">
        <f t="shared" ca="1" si="212"/>
        <v>0</v>
      </c>
      <c r="E4275" s="375" t="str">
        <f t="shared" ca="1" si="213"/>
        <v/>
      </c>
    </row>
    <row r="4276" spans="1:5">
      <c r="A4276" s="6" t="s">
        <v>108</v>
      </c>
      <c r="B4276" t="s">
        <v>555</v>
      </c>
      <c r="C4276" s="350" t="s">
        <v>579</v>
      </c>
      <c r="D4276" s="351">
        <f t="shared" ca="1" si="212"/>
        <v>0</v>
      </c>
      <c r="E4276" s="375" t="str">
        <f t="shared" ca="1" si="213"/>
        <v/>
      </c>
    </row>
    <row r="4277" spans="1:5">
      <c r="A4277" s="6" t="s">
        <v>108</v>
      </c>
      <c r="B4277" t="s">
        <v>557</v>
      </c>
      <c r="C4277" s="350" t="s">
        <v>579</v>
      </c>
      <c r="D4277" s="351">
        <f t="shared" ca="1" si="212"/>
        <v>0</v>
      </c>
      <c r="E4277" s="375" t="str">
        <f t="shared" ca="1" si="213"/>
        <v/>
      </c>
    </row>
    <row r="4278" spans="1:5">
      <c r="A4278" s="6" t="s">
        <v>108</v>
      </c>
      <c r="B4278" t="s">
        <v>559</v>
      </c>
      <c r="C4278" s="350" t="s">
        <v>579</v>
      </c>
      <c r="D4278" s="351">
        <f t="shared" ca="1" si="212"/>
        <v>0</v>
      </c>
      <c r="E4278" s="375" t="str">
        <f t="shared" ca="1" si="213"/>
        <v/>
      </c>
    </row>
    <row r="4279" spans="1:5">
      <c r="A4279" s="6" t="s">
        <v>108</v>
      </c>
      <c r="B4279" t="s">
        <v>561</v>
      </c>
      <c r="C4279" s="350" t="s">
        <v>579</v>
      </c>
      <c r="D4279" s="351">
        <f t="shared" ca="1" si="212"/>
        <v>0</v>
      </c>
      <c r="E4279" s="375" t="str">
        <f t="shared" ca="1" si="213"/>
        <v/>
      </c>
    </row>
    <row r="4280" spans="1:5">
      <c r="A4280" s="6" t="s">
        <v>108</v>
      </c>
      <c r="B4280" t="s">
        <v>563</v>
      </c>
      <c r="C4280" s="350" t="s">
        <v>579</v>
      </c>
      <c r="D4280" s="351">
        <f t="shared" ca="1" si="212"/>
        <v>0</v>
      </c>
      <c r="E4280" s="375" t="str">
        <f t="shared" ca="1" si="213"/>
        <v/>
      </c>
    </row>
    <row r="4281" spans="1:5">
      <c r="A4281" s="6" t="s">
        <v>108</v>
      </c>
      <c r="B4281" t="s">
        <v>565</v>
      </c>
      <c r="C4281" s="350" t="s">
        <v>579</v>
      </c>
      <c r="D4281" s="351">
        <f t="shared" ca="1" si="212"/>
        <v>0</v>
      </c>
      <c r="E4281" s="375" t="str">
        <f t="shared" ca="1" si="213"/>
        <v/>
      </c>
    </row>
    <row r="4282" spans="1:5">
      <c r="A4282" s="6" t="s">
        <v>108</v>
      </c>
      <c r="B4282" t="s">
        <v>107</v>
      </c>
      <c r="C4282" s="350" t="s">
        <v>580</v>
      </c>
      <c r="D4282" s="351">
        <f t="shared" ca="1" si="212"/>
        <v>0</v>
      </c>
      <c r="E4282" s="375" t="str">
        <f t="shared" ca="1" si="213"/>
        <v/>
      </c>
    </row>
    <row r="4283" spans="1:5">
      <c r="A4283" s="6" t="s">
        <v>108</v>
      </c>
      <c r="B4283" t="s">
        <v>110</v>
      </c>
      <c r="C4283" s="350" t="s">
        <v>580</v>
      </c>
      <c r="D4283" s="351">
        <f t="shared" ca="1" si="212"/>
        <v>0</v>
      </c>
      <c r="E4283" s="375" t="str">
        <f t="shared" ca="1" si="213"/>
        <v/>
      </c>
    </row>
    <row r="4284" spans="1:5">
      <c r="A4284" s="6" t="s">
        <v>108</v>
      </c>
      <c r="B4284">
        <v>111200</v>
      </c>
      <c r="C4284" s="350" t="s">
        <v>580</v>
      </c>
      <c r="D4284" s="351">
        <f t="shared" ca="1" si="212"/>
        <v>0</v>
      </c>
      <c r="E4284" s="375" t="str">
        <f t="shared" ca="1" si="213"/>
        <v/>
      </c>
    </row>
    <row r="4285" spans="1:5">
      <c r="A4285" s="6" t="s">
        <v>108</v>
      </c>
      <c r="B4285">
        <v>111300</v>
      </c>
      <c r="C4285" s="350" t="s">
        <v>580</v>
      </c>
      <c r="D4285" s="351">
        <f t="shared" ca="1" si="212"/>
        <v>0</v>
      </c>
      <c r="E4285" s="375" t="str">
        <f t="shared" ca="1" si="213"/>
        <v/>
      </c>
    </row>
    <row r="4286" spans="1:5">
      <c r="A4286" s="6" t="s">
        <v>108</v>
      </c>
      <c r="B4286">
        <v>111400</v>
      </c>
      <c r="C4286" s="350" t="s">
        <v>580</v>
      </c>
      <c r="D4286" s="351">
        <f t="shared" ca="1" si="212"/>
        <v>0</v>
      </c>
      <c r="E4286" s="375" t="str">
        <f t="shared" ca="1" si="213"/>
        <v/>
      </c>
    </row>
    <row r="4287" spans="1:5">
      <c r="A4287" s="6" t="s">
        <v>108</v>
      </c>
      <c r="B4287">
        <v>111900</v>
      </c>
      <c r="C4287" s="350" t="s">
        <v>580</v>
      </c>
      <c r="D4287" s="351">
        <f t="shared" ca="1" si="212"/>
        <v>0</v>
      </c>
      <c r="E4287" s="375" t="str">
        <f t="shared" ca="1" si="213"/>
        <v/>
      </c>
    </row>
    <row r="4288" spans="1:5">
      <c r="A4288" s="6" t="s">
        <v>108</v>
      </c>
      <c r="B4288" t="s">
        <v>116</v>
      </c>
      <c r="C4288" s="350" t="s">
        <v>580</v>
      </c>
      <c r="D4288" s="351">
        <f t="shared" ca="1" si="212"/>
        <v>0</v>
      </c>
      <c r="E4288" s="375" t="str">
        <f t="shared" ca="1" si="213"/>
        <v/>
      </c>
    </row>
    <row r="4289" spans="1:5">
      <c r="A4289" s="6" t="s">
        <v>108</v>
      </c>
      <c r="B4289">
        <v>112120</v>
      </c>
      <c r="C4289" s="350" t="s">
        <v>580</v>
      </c>
      <c r="D4289" s="351">
        <f t="shared" ca="1" si="212"/>
        <v>0</v>
      </c>
      <c r="E4289" s="375" t="str">
        <f t="shared" ca="1" si="213"/>
        <v/>
      </c>
    </row>
    <row r="4290" spans="1:5">
      <c r="A4290" s="6" t="s">
        <v>108</v>
      </c>
      <c r="B4290" t="s">
        <v>119</v>
      </c>
      <c r="C4290" s="350" t="s">
        <v>580</v>
      </c>
      <c r="D4290" s="351">
        <f t="shared" ca="1" si="212"/>
        <v>0</v>
      </c>
      <c r="E4290" s="375" t="str">
        <f t="shared" ca="1" si="213"/>
        <v/>
      </c>
    </row>
    <row r="4291" spans="1:5">
      <c r="A4291" s="6" t="s">
        <v>108</v>
      </c>
      <c r="B4291">
        <v>112300</v>
      </c>
      <c r="C4291" s="350" t="s">
        <v>580</v>
      </c>
      <c r="D4291" s="351">
        <f t="shared" ref="D4291:D4354" ca="1" si="214">OFFSET(matrix1,MOD(ROW()-ROW($D$3),ROWS(matrix1)),TRUNC((ROW()-ROW($D$3))/ROWS(matrix1)),1,1)</f>
        <v>0</v>
      </c>
      <c r="E4291" s="375" t="str">
        <f t="shared" ref="E4291:E4354" ca="1" si="215">OFFSET(matrix4,MOD(ROW()-ROW($E$3),ROWS(matrix4)),TRUNC((ROW()-ROW($E$3))/ROWS(matrix4)),1,1)</f>
        <v/>
      </c>
    </row>
    <row r="4292" spans="1:5">
      <c r="A4292" s="6" t="s">
        <v>108</v>
      </c>
      <c r="B4292">
        <v>113000</v>
      </c>
      <c r="C4292" s="350" t="s">
        <v>580</v>
      </c>
      <c r="D4292" s="351">
        <f t="shared" ca="1" si="214"/>
        <v>0</v>
      </c>
      <c r="E4292" s="375" t="str">
        <f t="shared" ca="1" si="215"/>
        <v/>
      </c>
    </row>
    <row r="4293" spans="1:5">
      <c r="A4293" s="6" t="s">
        <v>108</v>
      </c>
      <c r="B4293">
        <v>114000</v>
      </c>
      <c r="C4293" s="350" t="s">
        <v>580</v>
      </c>
      <c r="D4293" s="351">
        <f t="shared" ca="1" si="214"/>
        <v>0</v>
      </c>
      <c r="E4293" s="375" t="str">
        <f t="shared" ca="1" si="215"/>
        <v/>
      </c>
    </row>
    <row r="4294" spans="1:5">
      <c r="A4294" s="6" t="s">
        <v>108</v>
      </c>
      <c r="B4294">
        <v>115000</v>
      </c>
      <c r="C4294" s="350" t="s">
        <v>580</v>
      </c>
      <c r="D4294" s="351">
        <f t="shared" ca="1" si="214"/>
        <v>0</v>
      </c>
      <c r="E4294" s="375" t="str">
        <f t="shared" ca="1" si="215"/>
        <v/>
      </c>
    </row>
    <row r="4295" spans="1:5">
      <c r="A4295" s="6" t="s">
        <v>108</v>
      </c>
      <c r="B4295">
        <v>211000</v>
      </c>
      <c r="C4295" s="350" t="s">
        <v>580</v>
      </c>
      <c r="D4295" s="351">
        <f t="shared" ca="1" si="214"/>
        <v>0</v>
      </c>
      <c r="E4295" s="375" t="str">
        <f t="shared" ca="1" si="215"/>
        <v/>
      </c>
    </row>
    <row r="4296" spans="1:5">
      <c r="A4296" s="6" t="s">
        <v>108</v>
      </c>
      <c r="B4296">
        <v>212100</v>
      </c>
      <c r="C4296" s="350" t="s">
        <v>580</v>
      </c>
      <c r="D4296" s="351">
        <f t="shared" ca="1" si="214"/>
        <v>0</v>
      </c>
      <c r="E4296" s="375" t="str">
        <f t="shared" ca="1" si="215"/>
        <v/>
      </c>
    </row>
    <row r="4297" spans="1:5">
      <c r="A4297" s="6" t="s">
        <v>108</v>
      </c>
      <c r="B4297" t="s">
        <v>127</v>
      </c>
      <c r="C4297" s="350" t="s">
        <v>580</v>
      </c>
      <c r="D4297" s="351">
        <f t="shared" ca="1" si="214"/>
        <v>0</v>
      </c>
      <c r="E4297" s="375" t="str">
        <f t="shared" ca="1" si="215"/>
        <v/>
      </c>
    </row>
    <row r="4298" spans="1:5">
      <c r="A4298" s="6" t="s">
        <v>108</v>
      </c>
      <c r="B4298">
        <v>212230</v>
      </c>
      <c r="C4298" s="350" t="s">
        <v>580</v>
      </c>
      <c r="D4298" s="351">
        <f t="shared" ca="1" si="214"/>
        <v>0</v>
      </c>
      <c r="E4298" s="375" t="str">
        <f t="shared" ca="1" si="215"/>
        <v/>
      </c>
    </row>
    <row r="4299" spans="1:5">
      <c r="A4299" s="6" t="s">
        <v>108</v>
      </c>
      <c r="B4299">
        <v>212310</v>
      </c>
      <c r="C4299" s="350" t="s">
        <v>580</v>
      </c>
      <c r="D4299" s="351">
        <f t="shared" ca="1" si="214"/>
        <v>0</v>
      </c>
      <c r="E4299" s="375" t="str">
        <f t="shared" ca="1" si="215"/>
        <v/>
      </c>
    </row>
    <row r="4300" spans="1:5">
      <c r="A4300" s="6" t="s">
        <v>108</v>
      </c>
      <c r="B4300" t="s">
        <v>131</v>
      </c>
      <c r="C4300" s="350" t="s">
        <v>580</v>
      </c>
      <c r="D4300" s="351">
        <f t="shared" ca="1" si="214"/>
        <v>0</v>
      </c>
      <c r="E4300" s="375" t="str">
        <f t="shared" ca="1" si="215"/>
        <v/>
      </c>
    </row>
    <row r="4301" spans="1:5">
      <c r="A4301" s="6" t="s">
        <v>108</v>
      </c>
      <c r="B4301">
        <v>213111</v>
      </c>
      <c r="C4301" s="350" t="s">
        <v>580</v>
      </c>
      <c r="D4301" s="351">
        <f t="shared" ca="1" si="214"/>
        <v>0</v>
      </c>
      <c r="E4301" s="375" t="str">
        <f t="shared" ca="1" si="215"/>
        <v/>
      </c>
    </row>
    <row r="4302" spans="1:5">
      <c r="A4302" s="6" t="s">
        <v>108</v>
      </c>
      <c r="B4302" t="s">
        <v>134</v>
      </c>
      <c r="C4302" s="350" t="s">
        <v>580</v>
      </c>
      <c r="D4302" s="351">
        <f t="shared" ca="1" si="214"/>
        <v>0</v>
      </c>
      <c r="E4302" s="375" t="str">
        <f t="shared" ca="1" si="215"/>
        <v/>
      </c>
    </row>
    <row r="4303" spans="1:5">
      <c r="A4303" s="6" t="s">
        <v>108</v>
      </c>
      <c r="B4303">
        <v>221100</v>
      </c>
      <c r="C4303" s="350" t="s">
        <v>580</v>
      </c>
      <c r="D4303" s="351">
        <f t="shared" ca="1" si="214"/>
        <v>0</v>
      </c>
      <c r="E4303" s="375" t="str">
        <f t="shared" ca="1" si="215"/>
        <v/>
      </c>
    </row>
    <row r="4304" spans="1:5">
      <c r="A4304" s="6" t="s">
        <v>108</v>
      </c>
      <c r="B4304">
        <v>221200</v>
      </c>
      <c r="C4304" s="350" t="s">
        <v>580</v>
      </c>
      <c r="D4304" s="351">
        <f t="shared" ca="1" si="214"/>
        <v>0</v>
      </c>
      <c r="E4304" s="375" t="str">
        <f t="shared" ca="1" si="215"/>
        <v/>
      </c>
    </row>
    <row r="4305" spans="1:5">
      <c r="A4305" s="6" t="s">
        <v>108</v>
      </c>
      <c r="B4305">
        <v>221300</v>
      </c>
      <c r="C4305" s="350" t="s">
        <v>580</v>
      </c>
      <c r="D4305" s="351">
        <f t="shared" ca="1" si="214"/>
        <v>0</v>
      </c>
      <c r="E4305" s="375" t="str">
        <f t="shared" ca="1" si="215"/>
        <v/>
      </c>
    </row>
    <row r="4306" spans="1:5">
      <c r="A4306" s="6" t="s">
        <v>108</v>
      </c>
      <c r="B4306">
        <v>230301</v>
      </c>
      <c r="C4306" s="350" t="s">
        <v>580</v>
      </c>
      <c r="D4306" s="351">
        <f t="shared" ca="1" si="214"/>
        <v>0</v>
      </c>
      <c r="E4306" s="375" t="str">
        <f t="shared" ca="1" si="215"/>
        <v/>
      </c>
    </row>
    <row r="4307" spans="1:5">
      <c r="A4307" s="6" t="s">
        <v>108</v>
      </c>
      <c r="B4307">
        <v>230302</v>
      </c>
      <c r="C4307" s="350" t="s">
        <v>580</v>
      </c>
      <c r="D4307" s="351">
        <f t="shared" ca="1" si="214"/>
        <v>0</v>
      </c>
      <c r="E4307" s="375" t="str">
        <f t="shared" ca="1" si="215"/>
        <v/>
      </c>
    </row>
    <row r="4308" spans="1:5">
      <c r="A4308" s="6" t="s">
        <v>108</v>
      </c>
      <c r="B4308">
        <v>233210</v>
      </c>
      <c r="C4308" s="350" t="s">
        <v>580</v>
      </c>
      <c r="D4308" s="351">
        <f t="shared" ca="1" si="214"/>
        <v>0</v>
      </c>
      <c r="E4308" s="375" t="str">
        <f t="shared" ca="1" si="215"/>
        <v/>
      </c>
    </row>
    <row r="4309" spans="1:5">
      <c r="A4309" s="6" t="s">
        <v>108</v>
      </c>
      <c r="B4309">
        <v>233230</v>
      </c>
      <c r="C4309" s="350" t="s">
        <v>580</v>
      </c>
      <c r="D4309" s="351">
        <f t="shared" ca="1" si="214"/>
        <v>0</v>
      </c>
      <c r="E4309" s="375" t="str">
        <f t="shared" ca="1" si="215"/>
        <v/>
      </c>
    </row>
    <row r="4310" spans="1:5">
      <c r="A4310" s="6" t="s">
        <v>108</v>
      </c>
      <c r="B4310">
        <v>233240</v>
      </c>
      <c r="C4310" s="350" t="s">
        <v>580</v>
      </c>
      <c r="D4310" s="351">
        <f t="shared" ca="1" si="214"/>
        <v>0</v>
      </c>
      <c r="E4310" s="375" t="str">
        <f t="shared" ca="1" si="215"/>
        <v/>
      </c>
    </row>
    <row r="4311" spans="1:5">
      <c r="A4311" s="6" t="s">
        <v>108</v>
      </c>
      <c r="B4311">
        <v>233262</v>
      </c>
      <c r="C4311" s="350" t="s">
        <v>580</v>
      </c>
      <c r="D4311" s="351">
        <f t="shared" ca="1" si="214"/>
        <v>0</v>
      </c>
      <c r="E4311" s="375" t="str">
        <f t="shared" ca="1" si="215"/>
        <v/>
      </c>
    </row>
    <row r="4312" spans="1:5">
      <c r="A4312" s="6" t="s">
        <v>108</v>
      </c>
      <c r="B4312">
        <v>233293</v>
      </c>
      <c r="C4312" s="350" t="s">
        <v>580</v>
      </c>
      <c r="D4312" s="351">
        <f t="shared" ca="1" si="214"/>
        <v>0</v>
      </c>
      <c r="E4312" s="375" t="str">
        <f t="shared" ca="1" si="215"/>
        <v/>
      </c>
    </row>
    <row r="4313" spans="1:5">
      <c r="A4313" s="6" t="s">
        <v>108</v>
      </c>
      <c r="B4313" t="s">
        <v>146</v>
      </c>
      <c r="C4313" s="350" t="s">
        <v>580</v>
      </c>
      <c r="D4313" s="351">
        <f t="shared" ca="1" si="214"/>
        <v>0</v>
      </c>
      <c r="E4313" s="375" t="str">
        <f t="shared" ca="1" si="215"/>
        <v/>
      </c>
    </row>
    <row r="4314" spans="1:5">
      <c r="A4314" s="6" t="s">
        <v>108</v>
      </c>
      <c r="B4314" t="s">
        <v>148</v>
      </c>
      <c r="C4314" s="350" t="s">
        <v>580</v>
      </c>
      <c r="D4314" s="351">
        <f t="shared" ca="1" si="214"/>
        <v>0</v>
      </c>
      <c r="E4314" s="375" t="str">
        <f t="shared" ca="1" si="215"/>
        <v/>
      </c>
    </row>
    <row r="4315" spans="1:5">
      <c r="A4315" s="6" t="s">
        <v>108</v>
      </c>
      <c r="B4315">
        <v>233411</v>
      </c>
      <c r="C4315" s="350" t="s">
        <v>580</v>
      </c>
      <c r="D4315" s="351">
        <f t="shared" ca="1" si="214"/>
        <v>0</v>
      </c>
      <c r="E4315" s="375" t="str">
        <f t="shared" ca="1" si="215"/>
        <v/>
      </c>
    </row>
    <row r="4316" spans="1:5">
      <c r="A4316" s="6" t="s">
        <v>108</v>
      </c>
      <c r="B4316">
        <v>233412</v>
      </c>
      <c r="C4316" s="350" t="s">
        <v>580</v>
      </c>
      <c r="D4316" s="351">
        <f t="shared" ca="1" si="214"/>
        <v>0</v>
      </c>
      <c r="E4316" s="375" t="str">
        <f t="shared" ca="1" si="215"/>
        <v/>
      </c>
    </row>
    <row r="4317" spans="1:5">
      <c r="A4317" s="6" t="s">
        <v>108</v>
      </c>
      <c r="B4317" t="s">
        <v>152</v>
      </c>
      <c r="C4317" s="350" t="s">
        <v>580</v>
      </c>
      <c r="D4317" s="351">
        <f t="shared" ca="1" si="214"/>
        <v>0</v>
      </c>
      <c r="E4317" s="375" t="str">
        <f t="shared" ca="1" si="215"/>
        <v/>
      </c>
    </row>
    <row r="4318" spans="1:5">
      <c r="A4318" s="6" t="s">
        <v>108</v>
      </c>
      <c r="B4318">
        <v>321100</v>
      </c>
      <c r="C4318" s="350" t="s">
        <v>580</v>
      </c>
      <c r="D4318" s="351">
        <f t="shared" ca="1" si="214"/>
        <v>0</v>
      </c>
      <c r="E4318" s="375" t="str">
        <f t="shared" ca="1" si="215"/>
        <v/>
      </c>
    </row>
    <row r="4319" spans="1:5">
      <c r="A4319" s="6" t="s">
        <v>108</v>
      </c>
      <c r="B4319">
        <v>321200</v>
      </c>
      <c r="C4319" s="350" t="s">
        <v>580</v>
      </c>
      <c r="D4319" s="351">
        <f t="shared" ca="1" si="214"/>
        <v>0</v>
      </c>
      <c r="E4319" s="375" t="str">
        <f t="shared" ca="1" si="215"/>
        <v/>
      </c>
    </row>
    <row r="4320" spans="1:5">
      <c r="A4320" s="6" t="s">
        <v>108</v>
      </c>
      <c r="B4320">
        <v>321910</v>
      </c>
      <c r="C4320" s="350" t="s">
        <v>580</v>
      </c>
      <c r="D4320" s="351">
        <f t="shared" ca="1" si="214"/>
        <v>0</v>
      </c>
      <c r="E4320" s="375" t="str">
        <f t="shared" ca="1" si="215"/>
        <v/>
      </c>
    </row>
    <row r="4321" spans="1:5">
      <c r="A4321" s="6" t="s">
        <v>108</v>
      </c>
      <c r="B4321" t="s">
        <v>157</v>
      </c>
      <c r="C4321" s="350" t="s">
        <v>580</v>
      </c>
      <c r="D4321" s="351">
        <f t="shared" ca="1" si="214"/>
        <v>0</v>
      </c>
      <c r="E4321" s="375" t="str">
        <f t="shared" ca="1" si="215"/>
        <v/>
      </c>
    </row>
    <row r="4322" spans="1:5">
      <c r="A4322" s="6" t="s">
        <v>108</v>
      </c>
      <c r="B4322">
        <v>327100</v>
      </c>
      <c r="C4322" s="350" t="s">
        <v>580</v>
      </c>
      <c r="D4322" s="351">
        <f t="shared" ca="1" si="214"/>
        <v>0</v>
      </c>
      <c r="E4322" s="375" t="str">
        <f t="shared" ca="1" si="215"/>
        <v/>
      </c>
    </row>
    <row r="4323" spans="1:5">
      <c r="A4323" s="6" t="s">
        <v>108</v>
      </c>
      <c r="B4323">
        <v>327200</v>
      </c>
      <c r="C4323" s="350" t="s">
        <v>580</v>
      </c>
      <c r="D4323" s="351">
        <f t="shared" ca="1" si="214"/>
        <v>0</v>
      </c>
      <c r="E4323" s="375" t="str">
        <f t="shared" ca="1" si="215"/>
        <v/>
      </c>
    </row>
    <row r="4324" spans="1:5">
      <c r="A4324" s="6" t="s">
        <v>108</v>
      </c>
      <c r="B4324">
        <v>327310</v>
      </c>
      <c r="C4324" s="350" t="s">
        <v>580</v>
      </c>
      <c r="D4324" s="351">
        <f t="shared" ca="1" si="214"/>
        <v>0</v>
      </c>
      <c r="E4324" s="375" t="str">
        <f t="shared" ca="1" si="215"/>
        <v/>
      </c>
    </row>
    <row r="4325" spans="1:5">
      <c r="A4325" s="6" t="s">
        <v>108</v>
      </c>
      <c r="B4325">
        <v>327320</v>
      </c>
      <c r="C4325" s="350" t="s">
        <v>580</v>
      </c>
      <c r="D4325" s="351">
        <f t="shared" ca="1" si="214"/>
        <v>0</v>
      </c>
      <c r="E4325" s="375" t="str">
        <f t="shared" ca="1" si="215"/>
        <v/>
      </c>
    </row>
    <row r="4326" spans="1:5">
      <c r="A4326" s="6" t="s">
        <v>108</v>
      </c>
      <c r="B4326">
        <v>327330</v>
      </c>
      <c r="C4326" s="350" t="s">
        <v>580</v>
      </c>
      <c r="D4326" s="351">
        <f t="shared" ca="1" si="214"/>
        <v>0</v>
      </c>
      <c r="E4326" s="375" t="str">
        <f t="shared" ca="1" si="215"/>
        <v/>
      </c>
    </row>
    <row r="4327" spans="1:5">
      <c r="A4327" s="6" t="s">
        <v>108</v>
      </c>
      <c r="B4327">
        <v>327390</v>
      </c>
      <c r="C4327" s="350" t="s">
        <v>580</v>
      </c>
      <c r="D4327" s="351">
        <f t="shared" ca="1" si="214"/>
        <v>0</v>
      </c>
      <c r="E4327" s="375" t="str">
        <f t="shared" ca="1" si="215"/>
        <v/>
      </c>
    </row>
    <row r="4328" spans="1:5">
      <c r="A4328" s="6" t="s">
        <v>108</v>
      </c>
      <c r="B4328">
        <v>327400</v>
      </c>
      <c r="C4328" s="350" t="s">
        <v>580</v>
      </c>
      <c r="D4328" s="351">
        <f t="shared" ca="1" si="214"/>
        <v>0</v>
      </c>
      <c r="E4328" s="375" t="str">
        <f t="shared" ca="1" si="215"/>
        <v/>
      </c>
    </row>
    <row r="4329" spans="1:5">
      <c r="A4329" s="6" t="s">
        <v>108</v>
      </c>
      <c r="B4329">
        <v>327910</v>
      </c>
      <c r="C4329" s="350" t="s">
        <v>580</v>
      </c>
      <c r="D4329" s="351">
        <f t="shared" ca="1" si="214"/>
        <v>0</v>
      </c>
      <c r="E4329" s="375" t="str">
        <f t="shared" ca="1" si="215"/>
        <v/>
      </c>
    </row>
    <row r="4330" spans="1:5">
      <c r="A4330" s="6" t="s">
        <v>108</v>
      </c>
      <c r="B4330">
        <v>327991</v>
      </c>
      <c r="C4330" s="350" t="s">
        <v>580</v>
      </c>
      <c r="D4330" s="351">
        <f t="shared" ca="1" si="214"/>
        <v>0</v>
      </c>
      <c r="E4330" s="375" t="str">
        <f t="shared" ca="1" si="215"/>
        <v/>
      </c>
    </row>
    <row r="4331" spans="1:5">
      <c r="A4331" s="6" t="s">
        <v>108</v>
      </c>
      <c r="B4331">
        <v>327992</v>
      </c>
      <c r="C4331" s="350" t="s">
        <v>580</v>
      </c>
      <c r="D4331" s="351">
        <f t="shared" ca="1" si="214"/>
        <v>0</v>
      </c>
      <c r="E4331" s="375" t="str">
        <f t="shared" ca="1" si="215"/>
        <v/>
      </c>
    </row>
    <row r="4332" spans="1:5">
      <c r="A4332" s="6" t="s">
        <v>108</v>
      </c>
      <c r="B4332">
        <v>327993</v>
      </c>
      <c r="C4332" s="350" t="s">
        <v>580</v>
      </c>
      <c r="D4332" s="351">
        <f t="shared" ca="1" si="214"/>
        <v>0</v>
      </c>
      <c r="E4332" s="375" t="str">
        <f t="shared" ca="1" si="215"/>
        <v/>
      </c>
    </row>
    <row r="4333" spans="1:5">
      <c r="A4333" s="6" t="s">
        <v>108</v>
      </c>
      <c r="B4333">
        <v>327999</v>
      </c>
      <c r="C4333" s="350" t="s">
        <v>580</v>
      </c>
      <c r="D4333" s="351">
        <f t="shared" ca="1" si="214"/>
        <v>0</v>
      </c>
      <c r="E4333" s="375" t="str">
        <f t="shared" ca="1" si="215"/>
        <v/>
      </c>
    </row>
    <row r="4334" spans="1:5">
      <c r="A4334" s="6" t="s">
        <v>108</v>
      </c>
      <c r="B4334">
        <v>331110</v>
      </c>
      <c r="C4334" s="350" t="s">
        <v>580</v>
      </c>
      <c r="D4334" s="351">
        <f t="shared" ca="1" si="214"/>
        <v>0</v>
      </c>
      <c r="E4334" s="375" t="str">
        <f t="shared" ca="1" si="215"/>
        <v/>
      </c>
    </row>
    <row r="4335" spans="1:5">
      <c r="A4335" s="6" t="s">
        <v>108</v>
      </c>
      <c r="B4335">
        <v>331200</v>
      </c>
      <c r="C4335" s="350" t="s">
        <v>580</v>
      </c>
      <c r="D4335" s="351">
        <f t="shared" ca="1" si="214"/>
        <v>0</v>
      </c>
      <c r="E4335" s="375" t="str">
        <f t="shared" ca="1" si="215"/>
        <v/>
      </c>
    </row>
    <row r="4336" spans="1:5">
      <c r="A4336" s="6" t="s">
        <v>108</v>
      </c>
      <c r="B4336" t="s">
        <v>173</v>
      </c>
      <c r="C4336" s="350" t="s">
        <v>580</v>
      </c>
      <c r="D4336" s="351">
        <f t="shared" ca="1" si="214"/>
        <v>0</v>
      </c>
      <c r="E4336" s="375" t="str">
        <f t="shared" ca="1" si="215"/>
        <v/>
      </c>
    </row>
    <row r="4337" spans="1:5">
      <c r="A4337" s="6" t="s">
        <v>108</v>
      </c>
      <c r="B4337">
        <v>331314</v>
      </c>
      <c r="C4337" s="350" t="s">
        <v>580</v>
      </c>
      <c r="D4337" s="351">
        <f t="shared" ca="1" si="214"/>
        <v>0</v>
      </c>
      <c r="E4337" s="375" t="str">
        <f t="shared" ca="1" si="215"/>
        <v/>
      </c>
    </row>
    <row r="4338" spans="1:5">
      <c r="A4338" s="6" t="s">
        <v>108</v>
      </c>
      <c r="B4338" t="s">
        <v>176</v>
      </c>
      <c r="C4338" s="350" t="s">
        <v>580</v>
      </c>
      <c r="D4338" s="351">
        <f t="shared" ca="1" si="214"/>
        <v>0</v>
      </c>
      <c r="E4338" s="375" t="str">
        <f t="shared" ca="1" si="215"/>
        <v/>
      </c>
    </row>
    <row r="4339" spans="1:5">
      <c r="A4339" s="6" t="s">
        <v>108</v>
      </c>
      <c r="B4339">
        <v>331411</v>
      </c>
      <c r="C4339" s="350" t="s">
        <v>580</v>
      </c>
      <c r="D4339" s="351">
        <f t="shared" ca="1" si="214"/>
        <v>0</v>
      </c>
      <c r="E4339" s="375" t="str">
        <f t="shared" ca="1" si="215"/>
        <v/>
      </c>
    </row>
    <row r="4340" spans="1:5">
      <c r="A4340" s="6" t="s">
        <v>108</v>
      </c>
      <c r="B4340">
        <v>331419</v>
      </c>
      <c r="C4340" s="350" t="s">
        <v>580</v>
      </c>
      <c r="D4340" s="351">
        <f t="shared" ca="1" si="214"/>
        <v>0</v>
      </c>
      <c r="E4340" s="375" t="str">
        <f t="shared" ca="1" si="215"/>
        <v/>
      </c>
    </row>
    <row r="4341" spans="1:5">
      <c r="A4341" s="6" t="s">
        <v>108</v>
      </c>
      <c r="B4341">
        <v>331420</v>
      </c>
      <c r="C4341" s="350" t="s">
        <v>580</v>
      </c>
      <c r="D4341" s="351">
        <f t="shared" ca="1" si="214"/>
        <v>0</v>
      </c>
      <c r="E4341" s="375" t="str">
        <f t="shared" ca="1" si="215"/>
        <v/>
      </c>
    </row>
    <row r="4342" spans="1:5">
      <c r="A4342" s="6" t="s">
        <v>108</v>
      </c>
      <c r="B4342">
        <v>331490</v>
      </c>
      <c r="C4342" s="350" t="s">
        <v>580</v>
      </c>
      <c r="D4342" s="351">
        <f t="shared" ca="1" si="214"/>
        <v>0</v>
      </c>
      <c r="E4342" s="375" t="str">
        <f t="shared" ca="1" si="215"/>
        <v/>
      </c>
    </row>
    <row r="4343" spans="1:5">
      <c r="A4343" s="6" t="s">
        <v>108</v>
      </c>
      <c r="B4343">
        <v>331510</v>
      </c>
      <c r="C4343" s="350" t="s">
        <v>580</v>
      </c>
      <c r="D4343" s="351">
        <f t="shared" ca="1" si="214"/>
        <v>0</v>
      </c>
      <c r="E4343" s="375" t="str">
        <f t="shared" ca="1" si="215"/>
        <v/>
      </c>
    </row>
    <row r="4344" spans="1:5">
      <c r="A4344" s="6" t="s">
        <v>108</v>
      </c>
      <c r="B4344">
        <v>331520</v>
      </c>
      <c r="C4344" s="350" t="s">
        <v>580</v>
      </c>
      <c r="D4344" s="351">
        <f t="shared" ca="1" si="214"/>
        <v>0</v>
      </c>
      <c r="E4344" s="375" t="str">
        <f t="shared" ca="1" si="215"/>
        <v/>
      </c>
    </row>
    <row r="4345" spans="1:5">
      <c r="A4345" s="6" t="s">
        <v>108</v>
      </c>
      <c r="B4345" t="s">
        <v>184</v>
      </c>
      <c r="C4345" s="350" t="s">
        <v>580</v>
      </c>
      <c r="D4345" s="351">
        <f t="shared" ca="1" si="214"/>
        <v>0</v>
      </c>
      <c r="E4345" s="375" t="str">
        <f t="shared" ca="1" si="215"/>
        <v/>
      </c>
    </row>
    <row r="4346" spans="1:5">
      <c r="A4346" s="6" t="s">
        <v>108</v>
      </c>
      <c r="B4346">
        <v>332114</v>
      </c>
      <c r="C4346" s="350" t="s">
        <v>580</v>
      </c>
      <c r="D4346" s="351">
        <f t="shared" ca="1" si="214"/>
        <v>0</v>
      </c>
      <c r="E4346" s="375" t="str">
        <f t="shared" ca="1" si="215"/>
        <v/>
      </c>
    </row>
    <row r="4347" spans="1:5">
      <c r="A4347" s="6" t="s">
        <v>108</v>
      </c>
      <c r="B4347" t="s">
        <v>187</v>
      </c>
      <c r="C4347" s="350" t="s">
        <v>580</v>
      </c>
      <c r="D4347" s="351">
        <f t="shared" ca="1" si="214"/>
        <v>0</v>
      </c>
      <c r="E4347" s="375" t="str">
        <f t="shared" ca="1" si="215"/>
        <v/>
      </c>
    </row>
    <row r="4348" spans="1:5">
      <c r="A4348" s="6" t="s">
        <v>108</v>
      </c>
      <c r="B4348">
        <v>332200</v>
      </c>
      <c r="C4348" s="350" t="s">
        <v>580</v>
      </c>
      <c r="D4348" s="351">
        <f t="shared" ca="1" si="214"/>
        <v>0</v>
      </c>
      <c r="E4348" s="375" t="str">
        <f t="shared" ca="1" si="215"/>
        <v/>
      </c>
    </row>
    <row r="4349" spans="1:5">
      <c r="A4349" s="6" t="s">
        <v>108</v>
      </c>
      <c r="B4349">
        <v>332310</v>
      </c>
      <c r="C4349" s="350" t="s">
        <v>580</v>
      </c>
      <c r="D4349" s="351">
        <f t="shared" ca="1" si="214"/>
        <v>0</v>
      </c>
      <c r="E4349" s="375" t="str">
        <f t="shared" ca="1" si="215"/>
        <v/>
      </c>
    </row>
    <row r="4350" spans="1:5">
      <c r="A4350" s="6" t="s">
        <v>108</v>
      </c>
      <c r="B4350">
        <v>332320</v>
      </c>
      <c r="C4350" s="350" t="s">
        <v>580</v>
      </c>
      <c r="D4350" s="351">
        <f t="shared" ca="1" si="214"/>
        <v>0</v>
      </c>
      <c r="E4350" s="375" t="str">
        <f t="shared" ca="1" si="215"/>
        <v/>
      </c>
    </row>
    <row r="4351" spans="1:5">
      <c r="A4351" s="6" t="s">
        <v>108</v>
      </c>
      <c r="B4351">
        <v>332410</v>
      </c>
      <c r="C4351" s="350" t="s">
        <v>580</v>
      </c>
      <c r="D4351" s="351">
        <f t="shared" ca="1" si="214"/>
        <v>0</v>
      </c>
      <c r="E4351" s="375" t="str">
        <f t="shared" ca="1" si="215"/>
        <v/>
      </c>
    </row>
    <row r="4352" spans="1:5">
      <c r="A4352" s="6" t="s">
        <v>108</v>
      </c>
      <c r="B4352">
        <v>332420</v>
      </c>
      <c r="C4352" s="350" t="s">
        <v>580</v>
      </c>
      <c r="D4352" s="351">
        <f t="shared" ca="1" si="214"/>
        <v>0</v>
      </c>
      <c r="E4352" s="375" t="str">
        <f t="shared" ca="1" si="215"/>
        <v/>
      </c>
    </row>
    <row r="4353" spans="1:5">
      <c r="A4353" s="6" t="s">
        <v>108</v>
      </c>
      <c r="B4353">
        <v>332430</v>
      </c>
      <c r="C4353" s="350" t="s">
        <v>580</v>
      </c>
      <c r="D4353" s="351">
        <f t="shared" ca="1" si="214"/>
        <v>0</v>
      </c>
      <c r="E4353" s="375" t="str">
        <f t="shared" ca="1" si="215"/>
        <v/>
      </c>
    </row>
    <row r="4354" spans="1:5">
      <c r="A4354" s="6" t="s">
        <v>108</v>
      </c>
      <c r="B4354">
        <v>332500</v>
      </c>
      <c r="C4354" s="350" t="s">
        <v>580</v>
      </c>
      <c r="D4354" s="351">
        <f t="shared" ca="1" si="214"/>
        <v>0</v>
      </c>
      <c r="E4354" s="375" t="str">
        <f t="shared" ca="1" si="215"/>
        <v/>
      </c>
    </row>
    <row r="4355" spans="1:5">
      <c r="A4355" s="6" t="s">
        <v>108</v>
      </c>
      <c r="B4355">
        <v>332600</v>
      </c>
      <c r="C4355" s="350" t="s">
        <v>580</v>
      </c>
      <c r="D4355" s="351">
        <f t="shared" ref="D4355:D4418" ca="1" si="216">OFFSET(matrix1,MOD(ROW()-ROW($D$3),ROWS(matrix1)),TRUNC((ROW()-ROW($D$3))/ROWS(matrix1)),1,1)</f>
        <v>0</v>
      </c>
      <c r="E4355" s="375" t="str">
        <f t="shared" ref="E4355:E4418" ca="1" si="217">OFFSET(matrix4,MOD(ROW()-ROW($E$3),ROWS(matrix4)),TRUNC((ROW()-ROW($E$3))/ROWS(matrix4)),1,1)</f>
        <v/>
      </c>
    </row>
    <row r="4356" spans="1:5">
      <c r="A4356" s="6" t="s">
        <v>108</v>
      </c>
      <c r="B4356">
        <v>332710</v>
      </c>
      <c r="C4356" s="350" t="s">
        <v>580</v>
      </c>
      <c r="D4356" s="351">
        <f t="shared" ca="1" si="216"/>
        <v>0</v>
      </c>
      <c r="E4356" s="375" t="str">
        <f t="shared" ca="1" si="217"/>
        <v/>
      </c>
    </row>
    <row r="4357" spans="1:5">
      <c r="A4357" s="6" t="s">
        <v>108</v>
      </c>
      <c r="B4357">
        <v>332720</v>
      </c>
      <c r="C4357" s="350" t="s">
        <v>580</v>
      </c>
      <c r="D4357" s="351">
        <f t="shared" ca="1" si="216"/>
        <v>0</v>
      </c>
      <c r="E4357" s="375" t="str">
        <f t="shared" ca="1" si="217"/>
        <v/>
      </c>
    </row>
    <row r="4358" spans="1:5">
      <c r="A4358" s="6" t="s">
        <v>108</v>
      </c>
      <c r="B4358">
        <v>332800</v>
      </c>
      <c r="C4358" s="350" t="s">
        <v>580</v>
      </c>
      <c r="D4358" s="351">
        <f t="shared" ca="1" si="216"/>
        <v>0</v>
      </c>
      <c r="E4358" s="375" t="str">
        <f t="shared" ca="1" si="217"/>
        <v/>
      </c>
    </row>
    <row r="4359" spans="1:5">
      <c r="A4359" s="6" t="s">
        <v>108</v>
      </c>
      <c r="B4359" t="s">
        <v>200</v>
      </c>
      <c r="C4359" s="350" t="s">
        <v>580</v>
      </c>
      <c r="D4359" s="351">
        <f t="shared" ca="1" si="216"/>
        <v>0</v>
      </c>
      <c r="E4359" s="375" t="str">
        <f t="shared" ca="1" si="217"/>
        <v/>
      </c>
    </row>
    <row r="4360" spans="1:5">
      <c r="A4360" s="6" t="s">
        <v>108</v>
      </c>
      <c r="B4360">
        <v>332913</v>
      </c>
      <c r="C4360" s="350" t="s">
        <v>580</v>
      </c>
      <c r="D4360" s="351">
        <f t="shared" ca="1" si="216"/>
        <v>0</v>
      </c>
      <c r="E4360" s="375" t="str">
        <f t="shared" ca="1" si="217"/>
        <v/>
      </c>
    </row>
    <row r="4361" spans="1:5">
      <c r="A4361" s="6" t="s">
        <v>108</v>
      </c>
      <c r="B4361">
        <v>332991</v>
      </c>
      <c r="C4361" s="350" t="s">
        <v>580</v>
      </c>
      <c r="D4361" s="351">
        <f t="shared" ca="1" si="216"/>
        <v>0</v>
      </c>
      <c r="E4361" s="375" t="str">
        <f t="shared" ca="1" si="217"/>
        <v/>
      </c>
    </row>
    <row r="4362" spans="1:5">
      <c r="A4362" s="6" t="s">
        <v>108</v>
      </c>
      <c r="B4362" t="s">
        <v>204</v>
      </c>
      <c r="C4362" s="350" t="s">
        <v>580</v>
      </c>
      <c r="D4362" s="351">
        <f t="shared" ca="1" si="216"/>
        <v>0</v>
      </c>
      <c r="E4362" s="375" t="str">
        <f t="shared" ca="1" si="217"/>
        <v/>
      </c>
    </row>
    <row r="4363" spans="1:5">
      <c r="A4363" s="6" t="s">
        <v>108</v>
      </c>
      <c r="B4363">
        <v>332996</v>
      </c>
      <c r="C4363" s="350" t="s">
        <v>580</v>
      </c>
      <c r="D4363" s="351">
        <f t="shared" ca="1" si="216"/>
        <v>0</v>
      </c>
      <c r="E4363" s="375" t="str">
        <f t="shared" ca="1" si="217"/>
        <v/>
      </c>
    </row>
    <row r="4364" spans="1:5">
      <c r="A4364" s="6" t="s">
        <v>108</v>
      </c>
      <c r="B4364" t="s">
        <v>207</v>
      </c>
      <c r="C4364" s="350" t="s">
        <v>580</v>
      </c>
      <c r="D4364" s="351">
        <f t="shared" ca="1" si="216"/>
        <v>0</v>
      </c>
      <c r="E4364" s="375" t="str">
        <f t="shared" ca="1" si="217"/>
        <v/>
      </c>
    </row>
    <row r="4365" spans="1:5">
      <c r="A4365" s="6" t="s">
        <v>108</v>
      </c>
      <c r="B4365">
        <v>333111</v>
      </c>
      <c r="C4365" s="350" t="s">
        <v>580</v>
      </c>
      <c r="D4365" s="351">
        <f t="shared" ca="1" si="216"/>
        <v>0</v>
      </c>
      <c r="E4365" s="375" t="str">
        <f t="shared" ca="1" si="217"/>
        <v/>
      </c>
    </row>
    <row r="4366" spans="1:5">
      <c r="A4366" s="6" t="s">
        <v>108</v>
      </c>
      <c r="B4366">
        <v>333112</v>
      </c>
      <c r="C4366" s="350" t="s">
        <v>580</v>
      </c>
      <c r="D4366" s="351">
        <f t="shared" ca="1" si="216"/>
        <v>0</v>
      </c>
      <c r="E4366" s="375" t="str">
        <f t="shared" ca="1" si="217"/>
        <v/>
      </c>
    </row>
    <row r="4367" spans="1:5">
      <c r="A4367" s="6" t="s">
        <v>108</v>
      </c>
      <c r="B4367">
        <v>333120</v>
      </c>
      <c r="C4367" s="350" t="s">
        <v>580</v>
      </c>
      <c r="D4367" s="351">
        <f t="shared" ca="1" si="216"/>
        <v>0</v>
      </c>
      <c r="E4367" s="375" t="str">
        <f t="shared" ca="1" si="217"/>
        <v/>
      </c>
    </row>
    <row r="4368" spans="1:5">
      <c r="A4368" s="6" t="s">
        <v>108</v>
      </c>
      <c r="B4368">
        <v>333130</v>
      </c>
      <c r="C4368" s="350" t="s">
        <v>580</v>
      </c>
      <c r="D4368" s="351">
        <f t="shared" ca="1" si="216"/>
        <v>0</v>
      </c>
      <c r="E4368" s="375" t="str">
        <f t="shared" ca="1" si="217"/>
        <v/>
      </c>
    </row>
    <row r="4369" spans="1:5">
      <c r="A4369" s="6" t="s">
        <v>108</v>
      </c>
      <c r="B4369" t="s">
        <v>213</v>
      </c>
      <c r="C4369" s="350" t="s">
        <v>580</v>
      </c>
      <c r="D4369" s="351">
        <f t="shared" ca="1" si="216"/>
        <v>0</v>
      </c>
      <c r="E4369" s="375" t="str">
        <f t="shared" ca="1" si="217"/>
        <v/>
      </c>
    </row>
    <row r="4370" spans="1:5">
      <c r="A4370" s="6" t="s">
        <v>108</v>
      </c>
      <c r="B4370">
        <v>333220</v>
      </c>
      <c r="C4370" s="350" t="s">
        <v>580</v>
      </c>
      <c r="D4370" s="351">
        <f t="shared" ca="1" si="216"/>
        <v>0</v>
      </c>
      <c r="E4370" s="375" t="str">
        <f t="shared" ca="1" si="217"/>
        <v/>
      </c>
    </row>
    <row r="4371" spans="1:5">
      <c r="A4371" s="6" t="s">
        <v>108</v>
      </c>
      <c r="B4371">
        <v>333295</v>
      </c>
      <c r="C4371" s="350" t="s">
        <v>580</v>
      </c>
      <c r="D4371" s="351">
        <f t="shared" ca="1" si="216"/>
        <v>0</v>
      </c>
      <c r="E4371" s="375" t="str">
        <f t="shared" ca="1" si="217"/>
        <v/>
      </c>
    </row>
    <row r="4372" spans="1:5">
      <c r="A4372" s="6" t="s">
        <v>108</v>
      </c>
      <c r="B4372" t="s">
        <v>217</v>
      </c>
      <c r="C4372" s="350" t="s">
        <v>580</v>
      </c>
      <c r="D4372" s="351">
        <f t="shared" ca="1" si="216"/>
        <v>0</v>
      </c>
      <c r="E4372" s="375" t="str">
        <f t="shared" ca="1" si="217"/>
        <v/>
      </c>
    </row>
    <row r="4373" spans="1:5">
      <c r="A4373" s="6" t="s">
        <v>108</v>
      </c>
      <c r="B4373">
        <v>333313</v>
      </c>
      <c r="C4373" s="350" t="s">
        <v>580</v>
      </c>
      <c r="D4373" s="351">
        <f t="shared" ca="1" si="216"/>
        <v>0</v>
      </c>
      <c r="E4373" s="375" t="str">
        <f t="shared" ca="1" si="217"/>
        <v/>
      </c>
    </row>
    <row r="4374" spans="1:5">
      <c r="A4374" s="6" t="s">
        <v>108</v>
      </c>
      <c r="B4374">
        <v>333314</v>
      </c>
      <c r="C4374" s="350" t="s">
        <v>580</v>
      </c>
      <c r="D4374" s="351">
        <f t="shared" ca="1" si="216"/>
        <v>0</v>
      </c>
      <c r="E4374" s="375" t="str">
        <f t="shared" ca="1" si="217"/>
        <v/>
      </c>
    </row>
    <row r="4375" spans="1:5">
      <c r="A4375" s="6" t="s">
        <v>108</v>
      </c>
      <c r="B4375">
        <v>333315</v>
      </c>
      <c r="C4375" s="350" t="s">
        <v>580</v>
      </c>
      <c r="D4375" s="351">
        <f t="shared" ca="1" si="216"/>
        <v>0</v>
      </c>
      <c r="E4375" s="375" t="str">
        <f t="shared" ca="1" si="217"/>
        <v/>
      </c>
    </row>
    <row r="4376" spans="1:5">
      <c r="A4376" s="6" t="s">
        <v>108</v>
      </c>
      <c r="B4376" t="s">
        <v>222</v>
      </c>
      <c r="C4376" s="350" t="s">
        <v>580</v>
      </c>
      <c r="D4376" s="351">
        <f t="shared" ca="1" si="216"/>
        <v>0</v>
      </c>
      <c r="E4376" s="375" t="str">
        <f t="shared" ca="1" si="217"/>
        <v/>
      </c>
    </row>
    <row r="4377" spans="1:5">
      <c r="A4377" s="6" t="s">
        <v>108</v>
      </c>
      <c r="B4377">
        <v>333414</v>
      </c>
      <c r="C4377" s="350" t="s">
        <v>580</v>
      </c>
      <c r="D4377" s="351">
        <f t="shared" ca="1" si="216"/>
        <v>0</v>
      </c>
      <c r="E4377" s="375" t="str">
        <f t="shared" ca="1" si="217"/>
        <v/>
      </c>
    </row>
    <row r="4378" spans="1:5">
      <c r="A4378" s="6" t="s">
        <v>108</v>
      </c>
      <c r="B4378">
        <v>333415</v>
      </c>
      <c r="C4378" s="350" t="s">
        <v>580</v>
      </c>
      <c r="D4378" s="351">
        <f t="shared" ca="1" si="216"/>
        <v>0</v>
      </c>
      <c r="E4378" s="375" t="str">
        <f t="shared" ca="1" si="217"/>
        <v/>
      </c>
    </row>
    <row r="4379" spans="1:5">
      <c r="A4379" s="6" t="s">
        <v>108</v>
      </c>
      <c r="B4379">
        <v>333511</v>
      </c>
      <c r="C4379" s="350" t="s">
        <v>580</v>
      </c>
      <c r="D4379" s="351">
        <f t="shared" ca="1" si="216"/>
        <v>0</v>
      </c>
      <c r="E4379" s="375" t="str">
        <f t="shared" ca="1" si="217"/>
        <v/>
      </c>
    </row>
    <row r="4380" spans="1:5">
      <c r="A4380" s="6" t="s">
        <v>108</v>
      </c>
      <c r="B4380" t="s">
        <v>227</v>
      </c>
      <c r="C4380" s="350" t="s">
        <v>580</v>
      </c>
      <c r="D4380" s="351">
        <f t="shared" ca="1" si="216"/>
        <v>0</v>
      </c>
      <c r="E4380" s="375" t="str">
        <f t="shared" ca="1" si="217"/>
        <v/>
      </c>
    </row>
    <row r="4381" spans="1:5">
      <c r="A4381" s="6" t="s">
        <v>108</v>
      </c>
      <c r="B4381">
        <v>333514</v>
      </c>
      <c r="C4381" s="350" t="s">
        <v>580</v>
      </c>
      <c r="D4381" s="351">
        <f t="shared" ca="1" si="216"/>
        <v>0</v>
      </c>
      <c r="E4381" s="375" t="str">
        <f t="shared" ca="1" si="217"/>
        <v/>
      </c>
    </row>
    <row r="4382" spans="1:5">
      <c r="A4382" s="6" t="s">
        <v>108</v>
      </c>
      <c r="B4382" t="s">
        <v>230</v>
      </c>
      <c r="C4382" s="350" t="s">
        <v>580</v>
      </c>
      <c r="D4382" s="351">
        <f t="shared" ca="1" si="216"/>
        <v>0</v>
      </c>
      <c r="E4382" s="375" t="str">
        <f t="shared" ca="1" si="217"/>
        <v/>
      </c>
    </row>
    <row r="4383" spans="1:5">
      <c r="A4383" s="6" t="s">
        <v>108</v>
      </c>
      <c r="B4383">
        <v>333611</v>
      </c>
      <c r="C4383" s="350" t="s">
        <v>580</v>
      </c>
      <c r="D4383" s="351">
        <f t="shared" ca="1" si="216"/>
        <v>0</v>
      </c>
      <c r="E4383" s="375" t="str">
        <f t="shared" ca="1" si="217"/>
        <v/>
      </c>
    </row>
    <row r="4384" spans="1:5">
      <c r="A4384" s="6" t="s">
        <v>108</v>
      </c>
      <c r="B4384">
        <v>333612</v>
      </c>
      <c r="C4384" s="350" t="s">
        <v>580</v>
      </c>
      <c r="D4384" s="351">
        <f t="shared" ca="1" si="216"/>
        <v>0</v>
      </c>
      <c r="E4384" s="375" t="str">
        <f t="shared" ca="1" si="217"/>
        <v/>
      </c>
    </row>
    <row r="4385" spans="1:5">
      <c r="A4385" s="6" t="s">
        <v>108</v>
      </c>
      <c r="B4385">
        <v>333613</v>
      </c>
      <c r="C4385" s="350" t="s">
        <v>580</v>
      </c>
      <c r="D4385" s="351">
        <f t="shared" ca="1" si="216"/>
        <v>0</v>
      </c>
      <c r="E4385" s="375" t="str">
        <f t="shared" ca="1" si="217"/>
        <v/>
      </c>
    </row>
    <row r="4386" spans="1:5">
      <c r="A4386" s="6" t="s">
        <v>108</v>
      </c>
      <c r="B4386">
        <v>333618</v>
      </c>
      <c r="C4386" s="350" t="s">
        <v>580</v>
      </c>
      <c r="D4386" s="351">
        <f t="shared" ca="1" si="216"/>
        <v>0</v>
      </c>
      <c r="E4386" s="375" t="str">
        <f t="shared" ca="1" si="217"/>
        <v/>
      </c>
    </row>
    <row r="4387" spans="1:5">
      <c r="A4387" s="6" t="s">
        <v>108</v>
      </c>
      <c r="B4387" t="s">
        <v>236</v>
      </c>
      <c r="C4387" s="350" t="s">
        <v>580</v>
      </c>
      <c r="D4387" s="351">
        <f t="shared" ca="1" si="216"/>
        <v>0</v>
      </c>
      <c r="E4387" s="375" t="str">
        <f t="shared" ca="1" si="217"/>
        <v/>
      </c>
    </row>
    <row r="4388" spans="1:5">
      <c r="A4388" s="6" t="s">
        <v>108</v>
      </c>
      <c r="B4388">
        <v>333912</v>
      </c>
      <c r="C4388" s="350" t="s">
        <v>580</v>
      </c>
      <c r="D4388" s="351">
        <f t="shared" ca="1" si="216"/>
        <v>0</v>
      </c>
      <c r="E4388" s="375" t="str">
        <f t="shared" ca="1" si="217"/>
        <v/>
      </c>
    </row>
    <row r="4389" spans="1:5">
      <c r="A4389" s="6" t="s">
        <v>108</v>
      </c>
      <c r="B4389">
        <v>333920</v>
      </c>
      <c r="C4389" s="350" t="s">
        <v>580</v>
      </c>
      <c r="D4389" s="351">
        <f t="shared" ca="1" si="216"/>
        <v>0</v>
      </c>
      <c r="E4389" s="375" t="str">
        <f t="shared" ca="1" si="217"/>
        <v/>
      </c>
    </row>
    <row r="4390" spans="1:5">
      <c r="A4390" s="6" t="s">
        <v>108</v>
      </c>
      <c r="B4390">
        <v>333991</v>
      </c>
      <c r="C4390" s="350" t="s">
        <v>580</v>
      </c>
      <c r="D4390" s="351">
        <f t="shared" ca="1" si="216"/>
        <v>0</v>
      </c>
      <c r="E4390" s="375" t="str">
        <f t="shared" ca="1" si="217"/>
        <v/>
      </c>
    </row>
    <row r="4391" spans="1:5">
      <c r="A4391" s="6" t="s">
        <v>108</v>
      </c>
      <c r="B4391" t="s">
        <v>241</v>
      </c>
      <c r="C4391" s="350" t="s">
        <v>580</v>
      </c>
      <c r="D4391" s="351">
        <f t="shared" ca="1" si="216"/>
        <v>0</v>
      </c>
      <c r="E4391" s="375" t="str">
        <f t="shared" ca="1" si="217"/>
        <v/>
      </c>
    </row>
    <row r="4392" spans="1:5">
      <c r="A4392" s="6" t="s">
        <v>108</v>
      </c>
      <c r="B4392">
        <v>333993</v>
      </c>
      <c r="C4392" s="350" t="s">
        <v>580</v>
      </c>
      <c r="D4392" s="351">
        <f t="shared" ca="1" si="216"/>
        <v>0</v>
      </c>
      <c r="E4392" s="375" t="str">
        <f t="shared" ca="1" si="217"/>
        <v/>
      </c>
    </row>
    <row r="4393" spans="1:5">
      <c r="A4393" s="6" t="s">
        <v>108</v>
      </c>
      <c r="B4393">
        <v>333994</v>
      </c>
      <c r="C4393" s="350" t="s">
        <v>580</v>
      </c>
      <c r="D4393" s="351">
        <f t="shared" ca="1" si="216"/>
        <v>0</v>
      </c>
      <c r="E4393" s="375" t="str">
        <f t="shared" ca="1" si="217"/>
        <v/>
      </c>
    </row>
    <row r="4394" spans="1:5">
      <c r="A4394" s="6" t="s">
        <v>108</v>
      </c>
      <c r="B4394" t="s">
        <v>245</v>
      </c>
      <c r="C4394" s="350" t="s">
        <v>580</v>
      </c>
      <c r="D4394" s="351">
        <f t="shared" ca="1" si="216"/>
        <v>0</v>
      </c>
      <c r="E4394" s="375" t="str">
        <f t="shared" ca="1" si="217"/>
        <v/>
      </c>
    </row>
    <row r="4395" spans="1:5">
      <c r="A4395" s="6" t="s">
        <v>108</v>
      </c>
      <c r="B4395">
        <v>334111</v>
      </c>
      <c r="C4395" s="350" t="s">
        <v>580</v>
      </c>
      <c r="D4395" s="351">
        <f t="shared" ca="1" si="216"/>
        <v>0</v>
      </c>
      <c r="E4395" s="375" t="str">
        <f t="shared" ca="1" si="217"/>
        <v/>
      </c>
    </row>
    <row r="4396" spans="1:5">
      <c r="A4396" s="6" t="s">
        <v>108</v>
      </c>
      <c r="B4396">
        <v>334112</v>
      </c>
      <c r="C4396" s="350" t="s">
        <v>580</v>
      </c>
      <c r="D4396" s="351">
        <f t="shared" ca="1" si="216"/>
        <v>0</v>
      </c>
      <c r="E4396" s="375" t="str">
        <f t="shared" ca="1" si="217"/>
        <v/>
      </c>
    </row>
    <row r="4397" spans="1:5">
      <c r="A4397" s="6" t="s">
        <v>108</v>
      </c>
      <c r="B4397" t="s">
        <v>249</v>
      </c>
      <c r="C4397" s="350" t="s">
        <v>580</v>
      </c>
      <c r="D4397" s="351">
        <f t="shared" ca="1" si="216"/>
        <v>0</v>
      </c>
      <c r="E4397" s="375" t="str">
        <f t="shared" ca="1" si="217"/>
        <v/>
      </c>
    </row>
    <row r="4398" spans="1:5">
      <c r="A4398" s="6" t="s">
        <v>108</v>
      </c>
      <c r="B4398">
        <v>334210</v>
      </c>
      <c r="C4398" s="350" t="s">
        <v>580</v>
      </c>
      <c r="D4398" s="351">
        <f t="shared" ca="1" si="216"/>
        <v>0</v>
      </c>
      <c r="E4398" s="375" t="str">
        <f t="shared" ca="1" si="217"/>
        <v/>
      </c>
    </row>
    <row r="4399" spans="1:5">
      <c r="A4399" s="6" t="s">
        <v>108</v>
      </c>
      <c r="B4399">
        <v>334220</v>
      </c>
      <c r="C4399" s="350" t="s">
        <v>580</v>
      </c>
      <c r="D4399" s="351">
        <f t="shared" ca="1" si="216"/>
        <v>0</v>
      </c>
      <c r="E4399" s="375" t="str">
        <f t="shared" ca="1" si="217"/>
        <v/>
      </c>
    </row>
    <row r="4400" spans="1:5">
      <c r="A4400" s="6" t="s">
        <v>108</v>
      </c>
      <c r="B4400">
        <v>334290</v>
      </c>
      <c r="C4400" s="350" t="s">
        <v>580</v>
      </c>
      <c r="D4400" s="351">
        <f t="shared" ca="1" si="216"/>
        <v>0</v>
      </c>
      <c r="E4400" s="375" t="str">
        <f t="shared" ca="1" si="217"/>
        <v/>
      </c>
    </row>
    <row r="4401" spans="1:5">
      <c r="A4401" s="6" t="s">
        <v>108</v>
      </c>
      <c r="B4401">
        <v>334300</v>
      </c>
      <c r="C4401" s="350" t="s">
        <v>580</v>
      </c>
      <c r="D4401" s="351">
        <f t="shared" ca="1" si="216"/>
        <v>0</v>
      </c>
      <c r="E4401" s="375" t="str">
        <f t="shared" ca="1" si="217"/>
        <v/>
      </c>
    </row>
    <row r="4402" spans="1:5">
      <c r="A4402" s="6" t="s">
        <v>108</v>
      </c>
      <c r="B4402" t="s">
        <v>255</v>
      </c>
      <c r="C4402" s="350" t="s">
        <v>580</v>
      </c>
      <c r="D4402" s="351">
        <f t="shared" ca="1" si="216"/>
        <v>0</v>
      </c>
      <c r="E4402" s="375" t="str">
        <f t="shared" ca="1" si="217"/>
        <v/>
      </c>
    </row>
    <row r="4403" spans="1:5">
      <c r="A4403" s="6" t="s">
        <v>108</v>
      </c>
      <c r="B4403">
        <v>334413</v>
      </c>
      <c r="C4403" s="350" t="s">
        <v>580</v>
      </c>
      <c r="D4403" s="351">
        <f t="shared" ca="1" si="216"/>
        <v>1.4427522819724292E-7</v>
      </c>
      <c r="E4403" s="375">
        <f t="shared" ca="1" si="217"/>
        <v>2</v>
      </c>
    </row>
    <row r="4404" spans="1:5">
      <c r="A4404" s="6" t="s">
        <v>108</v>
      </c>
      <c r="B4404">
        <v>334418</v>
      </c>
      <c r="C4404" s="350" t="s">
        <v>580</v>
      </c>
      <c r="D4404" s="351">
        <f t="shared" ca="1" si="216"/>
        <v>0</v>
      </c>
      <c r="E4404" s="375" t="str">
        <f t="shared" ca="1" si="217"/>
        <v/>
      </c>
    </row>
    <row r="4405" spans="1:5">
      <c r="A4405" s="6" t="s">
        <v>108</v>
      </c>
      <c r="B4405">
        <v>334510</v>
      </c>
      <c r="C4405" s="350" t="s">
        <v>580</v>
      </c>
      <c r="D4405" s="351">
        <f t="shared" ca="1" si="216"/>
        <v>0</v>
      </c>
      <c r="E4405" s="375" t="str">
        <f t="shared" ca="1" si="217"/>
        <v/>
      </c>
    </row>
    <row r="4406" spans="1:5">
      <c r="A4406" s="6" t="s">
        <v>108</v>
      </c>
      <c r="B4406">
        <v>334511</v>
      </c>
      <c r="C4406" s="350" t="s">
        <v>580</v>
      </c>
      <c r="D4406" s="351">
        <f t="shared" ca="1" si="216"/>
        <v>0</v>
      </c>
      <c r="E4406" s="375" t="str">
        <f t="shared" ca="1" si="217"/>
        <v/>
      </c>
    </row>
    <row r="4407" spans="1:5">
      <c r="A4407" s="6" t="s">
        <v>108</v>
      </c>
      <c r="B4407">
        <v>334512</v>
      </c>
      <c r="C4407" s="350" t="s">
        <v>580</v>
      </c>
      <c r="D4407" s="351">
        <f t="shared" ca="1" si="216"/>
        <v>0</v>
      </c>
      <c r="E4407" s="375" t="str">
        <f t="shared" ca="1" si="217"/>
        <v/>
      </c>
    </row>
    <row r="4408" spans="1:5">
      <c r="A4408" s="6" t="s">
        <v>108</v>
      </c>
      <c r="B4408">
        <v>334513</v>
      </c>
      <c r="C4408" s="350" t="s">
        <v>580</v>
      </c>
      <c r="D4408" s="351">
        <f t="shared" ca="1" si="216"/>
        <v>0</v>
      </c>
      <c r="E4408" s="375" t="str">
        <f t="shared" ca="1" si="217"/>
        <v/>
      </c>
    </row>
    <row r="4409" spans="1:5">
      <c r="A4409" s="6" t="s">
        <v>108</v>
      </c>
      <c r="B4409">
        <v>334514</v>
      </c>
      <c r="C4409" s="350" t="s">
        <v>580</v>
      </c>
      <c r="D4409" s="351">
        <f t="shared" ca="1" si="216"/>
        <v>0</v>
      </c>
      <c r="E4409" s="375" t="str">
        <f t="shared" ca="1" si="217"/>
        <v/>
      </c>
    </row>
    <row r="4410" spans="1:5">
      <c r="A4410" s="6" t="s">
        <v>108</v>
      </c>
      <c r="B4410">
        <v>334515</v>
      </c>
      <c r="C4410" s="350" t="s">
        <v>580</v>
      </c>
      <c r="D4410" s="351">
        <f t="shared" ca="1" si="216"/>
        <v>0</v>
      </c>
      <c r="E4410" s="375" t="str">
        <f t="shared" ca="1" si="217"/>
        <v/>
      </c>
    </row>
    <row r="4411" spans="1:5">
      <c r="A4411" s="6" t="s">
        <v>108</v>
      </c>
      <c r="B4411">
        <v>334516</v>
      </c>
      <c r="C4411" s="350" t="s">
        <v>580</v>
      </c>
      <c r="D4411" s="351">
        <f t="shared" ca="1" si="216"/>
        <v>0</v>
      </c>
      <c r="E4411" s="375" t="str">
        <f t="shared" ca="1" si="217"/>
        <v/>
      </c>
    </row>
    <row r="4412" spans="1:5">
      <c r="A4412" s="6" t="s">
        <v>108</v>
      </c>
      <c r="B4412">
        <v>334517</v>
      </c>
      <c r="C4412" s="350" t="s">
        <v>580</v>
      </c>
      <c r="D4412" s="351">
        <f t="shared" ca="1" si="216"/>
        <v>0</v>
      </c>
      <c r="E4412" s="375" t="str">
        <f t="shared" ca="1" si="217"/>
        <v/>
      </c>
    </row>
    <row r="4413" spans="1:5">
      <c r="A4413" s="6" t="s">
        <v>108</v>
      </c>
      <c r="B4413" t="s">
        <v>267</v>
      </c>
      <c r="C4413" s="350" t="s">
        <v>580</v>
      </c>
      <c r="D4413" s="351">
        <f t="shared" ca="1" si="216"/>
        <v>0</v>
      </c>
      <c r="E4413" s="375" t="str">
        <f t="shared" ca="1" si="217"/>
        <v/>
      </c>
    </row>
    <row r="4414" spans="1:5">
      <c r="A4414" s="6" t="s">
        <v>108</v>
      </c>
      <c r="B4414">
        <v>334610</v>
      </c>
      <c r="C4414" s="350" t="s">
        <v>580</v>
      </c>
      <c r="D4414" s="351">
        <f t="shared" ca="1" si="216"/>
        <v>0</v>
      </c>
      <c r="E4414" s="375" t="str">
        <f t="shared" ca="1" si="217"/>
        <v/>
      </c>
    </row>
    <row r="4415" spans="1:5">
      <c r="A4415" s="6" t="s">
        <v>108</v>
      </c>
      <c r="B4415">
        <v>335110</v>
      </c>
      <c r="C4415" s="350" t="s">
        <v>580</v>
      </c>
      <c r="D4415" s="351">
        <f t="shared" ca="1" si="216"/>
        <v>0</v>
      </c>
      <c r="E4415" s="375" t="str">
        <f t="shared" ca="1" si="217"/>
        <v/>
      </c>
    </row>
    <row r="4416" spans="1:5">
      <c r="A4416" s="6" t="s">
        <v>108</v>
      </c>
      <c r="B4416">
        <v>335120</v>
      </c>
      <c r="C4416" s="350" t="s">
        <v>580</v>
      </c>
      <c r="D4416" s="351">
        <f t="shared" ca="1" si="216"/>
        <v>0</v>
      </c>
      <c r="E4416" s="375" t="str">
        <f t="shared" ca="1" si="217"/>
        <v/>
      </c>
    </row>
    <row r="4417" spans="1:5">
      <c r="A4417" s="6" t="s">
        <v>108</v>
      </c>
      <c r="B4417">
        <v>335210</v>
      </c>
      <c r="C4417" s="350" t="s">
        <v>580</v>
      </c>
      <c r="D4417" s="351">
        <f t="shared" ca="1" si="216"/>
        <v>0</v>
      </c>
      <c r="E4417" s="375" t="str">
        <f t="shared" ca="1" si="217"/>
        <v/>
      </c>
    </row>
    <row r="4418" spans="1:5">
      <c r="A4418" s="6" t="s">
        <v>108</v>
      </c>
      <c r="B4418">
        <v>335221</v>
      </c>
      <c r="C4418" s="350" t="s">
        <v>580</v>
      </c>
      <c r="D4418" s="351">
        <f t="shared" ca="1" si="216"/>
        <v>0</v>
      </c>
      <c r="E4418" s="375" t="str">
        <f t="shared" ca="1" si="217"/>
        <v/>
      </c>
    </row>
    <row r="4419" spans="1:5">
      <c r="A4419" s="6" t="s">
        <v>108</v>
      </c>
      <c r="B4419">
        <v>335222</v>
      </c>
      <c r="C4419" s="350" t="s">
        <v>580</v>
      </c>
      <c r="D4419" s="351">
        <f t="shared" ref="D4419:D4482" ca="1" si="218">OFFSET(matrix1,MOD(ROW()-ROW($D$3),ROWS(matrix1)),TRUNC((ROW()-ROW($D$3))/ROWS(matrix1)),1,1)</f>
        <v>0</v>
      </c>
      <c r="E4419" s="375" t="str">
        <f t="shared" ref="E4419:E4482" ca="1" si="219">OFFSET(matrix4,MOD(ROW()-ROW($E$3),ROWS(matrix4)),TRUNC((ROW()-ROW($E$3))/ROWS(matrix4)),1,1)</f>
        <v/>
      </c>
    </row>
    <row r="4420" spans="1:5">
      <c r="A4420" s="6" t="s">
        <v>108</v>
      </c>
      <c r="B4420">
        <v>335224</v>
      </c>
      <c r="C4420" s="350" t="s">
        <v>580</v>
      </c>
      <c r="D4420" s="351">
        <f t="shared" ca="1" si="218"/>
        <v>0</v>
      </c>
      <c r="E4420" s="375" t="str">
        <f t="shared" ca="1" si="219"/>
        <v/>
      </c>
    </row>
    <row r="4421" spans="1:5">
      <c r="A4421" s="6" t="s">
        <v>108</v>
      </c>
      <c r="B4421">
        <v>335228</v>
      </c>
      <c r="C4421" s="350" t="s">
        <v>580</v>
      </c>
      <c r="D4421" s="351">
        <f t="shared" ca="1" si="218"/>
        <v>0</v>
      </c>
      <c r="E4421" s="375" t="str">
        <f t="shared" ca="1" si="219"/>
        <v/>
      </c>
    </row>
    <row r="4422" spans="1:5">
      <c r="A4422" s="6" t="s">
        <v>108</v>
      </c>
      <c r="B4422">
        <v>335311</v>
      </c>
      <c r="C4422" s="350" t="s">
        <v>580</v>
      </c>
      <c r="D4422" s="351">
        <f t="shared" ca="1" si="218"/>
        <v>0</v>
      </c>
      <c r="E4422" s="375" t="str">
        <f t="shared" ca="1" si="219"/>
        <v/>
      </c>
    </row>
    <row r="4423" spans="1:5">
      <c r="A4423" s="6" t="s">
        <v>108</v>
      </c>
      <c r="B4423">
        <v>335312</v>
      </c>
      <c r="C4423" s="350" t="s">
        <v>580</v>
      </c>
      <c r="D4423" s="351">
        <f t="shared" ca="1" si="218"/>
        <v>0</v>
      </c>
      <c r="E4423" s="375" t="str">
        <f t="shared" ca="1" si="219"/>
        <v/>
      </c>
    </row>
    <row r="4424" spans="1:5">
      <c r="A4424" s="6" t="s">
        <v>108</v>
      </c>
      <c r="B4424">
        <v>335313</v>
      </c>
      <c r="C4424" s="350" t="s">
        <v>580</v>
      </c>
      <c r="D4424" s="351">
        <f t="shared" ca="1" si="218"/>
        <v>0</v>
      </c>
      <c r="E4424" s="375" t="str">
        <f t="shared" ca="1" si="219"/>
        <v/>
      </c>
    </row>
    <row r="4425" spans="1:5">
      <c r="A4425" s="6" t="s">
        <v>108</v>
      </c>
      <c r="B4425">
        <v>335314</v>
      </c>
      <c r="C4425" s="350" t="s">
        <v>580</v>
      </c>
      <c r="D4425" s="351">
        <f t="shared" ca="1" si="218"/>
        <v>0</v>
      </c>
      <c r="E4425" s="375" t="str">
        <f t="shared" ca="1" si="219"/>
        <v/>
      </c>
    </row>
    <row r="4426" spans="1:5">
      <c r="A4426" s="6" t="s">
        <v>108</v>
      </c>
      <c r="B4426">
        <v>335911</v>
      </c>
      <c r="C4426" s="350" t="s">
        <v>580</v>
      </c>
      <c r="D4426" s="351">
        <f t="shared" ca="1" si="218"/>
        <v>0</v>
      </c>
      <c r="E4426" s="375" t="str">
        <f t="shared" ca="1" si="219"/>
        <v/>
      </c>
    </row>
    <row r="4427" spans="1:5">
      <c r="A4427" s="6" t="s">
        <v>108</v>
      </c>
      <c r="B4427">
        <v>335912</v>
      </c>
      <c r="C4427" s="350" t="s">
        <v>580</v>
      </c>
      <c r="D4427" s="351">
        <f t="shared" ca="1" si="218"/>
        <v>0</v>
      </c>
      <c r="E4427" s="375" t="str">
        <f t="shared" ca="1" si="219"/>
        <v/>
      </c>
    </row>
    <row r="4428" spans="1:5">
      <c r="A4428" s="6" t="s">
        <v>108</v>
      </c>
      <c r="B4428">
        <v>335920</v>
      </c>
      <c r="C4428" s="350" t="s">
        <v>580</v>
      </c>
      <c r="D4428" s="351">
        <f t="shared" ca="1" si="218"/>
        <v>0</v>
      </c>
      <c r="E4428" s="375" t="str">
        <f t="shared" ca="1" si="219"/>
        <v/>
      </c>
    </row>
    <row r="4429" spans="1:5">
      <c r="A4429" s="6" t="s">
        <v>108</v>
      </c>
      <c r="B4429">
        <v>335930</v>
      </c>
      <c r="C4429" s="350" t="s">
        <v>580</v>
      </c>
      <c r="D4429" s="351">
        <f t="shared" ca="1" si="218"/>
        <v>0</v>
      </c>
      <c r="E4429" s="375" t="str">
        <f t="shared" ca="1" si="219"/>
        <v/>
      </c>
    </row>
    <row r="4430" spans="1:5">
      <c r="A4430" s="6" t="s">
        <v>108</v>
      </c>
      <c r="B4430">
        <v>335991</v>
      </c>
      <c r="C4430" s="350" t="s">
        <v>580</v>
      </c>
      <c r="D4430" s="351">
        <f t="shared" ca="1" si="218"/>
        <v>0</v>
      </c>
      <c r="E4430" s="375" t="str">
        <f t="shared" ca="1" si="219"/>
        <v/>
      </c>
    </row>
    <row r="4431" spans="1:5">
      <c r="A4431" s="6" t="s">
        <v>108</v>
      </c>
      <c r="B4431">
        <v>335999</v>
      </c>
      <c r="C4431" s="350" t="s">
        <v>580</v>
      </c>
      <c r="D4431" s="351">
        <f t="shared" ca="1" si="218"/>
        <v>0</v>
      </c>
      <c r="E4431" s="375" t="str">
        <f t="shared" ca="1" si="219"/>
        <v/>
      </c>
    </row>
    <row r="4432" spans="1:5">
      <c r="A4432" s="6" t="s">
        <v>108</v>
      </c>
      <c r="B4432">
        <v>336111</v>
      </c>
      <c r="C4432" s="350" t="s">
        <v>580</v>
      </c>
      <c r="D4432" s="351">
        <f t="shared" ca="1" si="218"/>
        <v>0</v>
      </c>
      <c r="E4432" s="375" t="str">
        <f t="shared" ca="1" si="219"/>
        <v/>
      </c>
    </row>
    <row r="4433" spans="1:5">
      <c r="A4433" s="6" t="s">
        <v>108</v>
      </c>
      <c r="B4433">
        <v>336112</v>
      </c>
      <c r="C4433" s="350" t="s">
        <v>580</v>
      </c>
      <c r="D4433" s="351">
        <f t="shared" ca="1" si="218"/>
        <v>0</v>
      </c>
      <c r="E4433" s="375" t="str">
        <f t="shared" ca="1" si="219"/>
        <v/>
      </c>
    </row>
    <row r="4434" spans="1:5">
      <c r="A4434" s="6" t="s">
        <v>108</v>
      </c>
      <c r="B4434">
        <v>336120</v>
      </c>
      <c r="C4434" s="350" t="s">
        <v>580</v>
      </c>
      <c r="D4434" s="351">
        <f t="shared" ca="1" si="218"/>
        <v>0</v>
      </c>
      <c r="E4434" s="375" t="str">
        <f t="shared" ca="1" si="219"/>
        <v/>
      </c>
    </row>
    <row r="4435" spans="1:5">
      <c r="A4435" s="6" t="s">
        <v>108</v>
      </c>
      <c r="B4435">
        <v>336211</v>
      </c>
      <c r="C4435" s="350" t="s">
        <v>580</v>
      </c>
      <c r="D4435" s="351">
        <f t="shared" ca="1" si="218"/>
        <v>0</v>
      </c>
      <c r="E4435" s="375" t="str">
        <f t="shared" ca="1" si="219"/>
        <v/>
      </c>
    </row>
    <row r="4436" spans="1:5">
      <c r="A4436" s="6" t="s">
        <v>108</v>
      </c>
      <c r="B4436">
        <v>336212</v>
      </c>
      <c r="C4436" s="350" t="s">
        <v>580</v>
      </c>
      <c r="D4436" s="351">
        <f t="shared" ca="1" si="218"/>
        <v>0</v>
      </c>
      <c r="E4436" s="375" t="str">
        <f t="shared" ca="1" si="219"/>
        <v/>
      </c>
    </row>
    <row r="4437" spans="1:5">
      <c r="A4437" s="6" t="s">
        <v>108</v>
      </c>
      <c r="B4437">
        <v>336213</v>
      </c>
      <c r="C4437" s="350" t="s">
        <v>580</v>
      </c>
      <c r="D4437" s="351">
        <f t="shared" ca="1" si="218"/>
        <v>0</v>
      </c>
      <c r="E4437" s="375" t="str">
        <f t="shared" ca="1" si="219"/>
        <v/>
      </c>
    </row>
    <row r="4438" spans="1:5">
      <c r="A4438" s="6" t="s">
        <v>108</v>
      </c>
      <c r="B4438">
        <v>336214</v>
      </c>
      <c r="C4438" s="350" t="s">
        <v>580</v>
      </c>
      <c r="D4438" s="351">
        <f t="shared" ca="1" si="218"/>
        <v>0</v>
      </c>
      <c r="E4438" s="375" t="str">
        <f t="shared" ca="1" si="219"/>
        <v/>
      </c>
    </row>
    <row r="4439" spans="1:5">
      <c r="A4439" s="6" t="s">
        <v>108</v>
      </c>
      <c r="B4439">
        <v>336310</v>
      </c>
      <c r="C4439" s="350" t="s">
        <v>580</v>
      </c>
      <c r="D4439" s="351">
        <f t="shared" ca="1" si="218"/>
        <v>0</v>
      </c>
      <c r="E4439" s="375" t="str">
        <f t="shared" ca="1" si="219"/>
        <v/>
      </c>
    </row>
    <row r="4440" spans="1:5">
      <c r="A4440" s="6" t="s">
        <v>108</v>
      </c>
      <c r="B4440">
        <v>336320</v>
      </c>
      <c r="C4440" s="350" t="s">
        <v>580</v>
      </c>
      <c r="D4440" s="351">
        <f t="shared" ca="1" si="218"/>
        <v>0</v>
      </c>
      <c r="E4440" s="375" t="str">
        <f t="shared" ca="1" si="219"/>
        <v/>
      </c>
    </row>
    <row r="4441" spans="1:5">
      <c r="A4441" s="6" t="s">
        <v>108</v>
      </c>
      <c r="B4441" t="s">
        <v>296</v>
      </c>
      <c r="C4441" s="350" t="s">
        <v>580</v>
      </c>
      <c r="D4441" s="351">
        <f t="shared" ca="1" si="218"/>
        <v>0</v>
      </c>
      <c r="E4441" s="375" t="str">
        <f t="shared" ca="1" si="219"/>
        <v/>
      </c>
    </row>
    <row r="4442" spans="1:5">
      <c r="A4442" s="6" t="s">
        <v>108</v>
      </c>
      <c r="B4442">
        <v>336350</v>
      </c>
      <c r="C4442" s="350" t="s">
        <v>580</v>
      </c>
      <c r="D4442" s="351">
        <f t="shared" ca="1" si="218"/>
        <v>0</v>
      </c>
      <c r="E4442" s="375" t="str">
        <f t="shared" ca="1" si="219"/>
        <v/>
      </c>
    </row>
    <row r="4443" spans="1:5">
      <c r="A4443" s="6" t="s">
        <v>108</v>
      </c>
      <c r="B4443">
        <v>336360</v>
      </c>
      <c r="C4443" s="350" t="s">
        <v>580</v>
      </c>
      <c r="D4443" s="351">
        <f t="shared" ca="1" si="218"/>
        <v>0</v>
      </c>
      <c r="E4443" s="375" t="str">
        <f t="shared" ca="1" si="219"/>
        <v/>
      </c>
    </row>
    <row r="4444" spans="1:5">
      <c r="A4444" s="6" t="s">
        <v>108</v>
      </c>
      <c r="B4444">
        <v>336370</v>
      </c>
      <c r="C4444" s="350" t="s">
        <v>580</v>
      </c>
      <c r="D4444" s="351">
        <f t="shared" ca="1" si="218"/>
        <v>0</v>
      </c>
      <c r="E4444" s="375" t="str">
        <f t="shared" ca="1" si="219"/>
        <v/>
      </c>
    </row>
    <row r="4445" spans="1:5">
      <c r="A4445" s="6" t="s">
        <v>108</v>
      </c>
      <c r="B4445">
        <v>336390</v>
      </c>
      <c r="C4445" s="350" t="s">
        <v>580</v>
      </c>
      <c r="D4445" s="351">
        <f t="shared" ca="1" si="218"/>
        <v>0</v>
      </c>
      <c r="E4445" s="375" t="str">
        <f t="shared" ca="1" si="219"/>
        <v/>
      </c>
    </row>
    <row r="4446" spans="1:5">
      <c r="A4446" s="6" t="s">
        <v>108</v>
      </c>
      <c r="B4446">
        <v>336411</v>
      </c>
      <c r="C4446" s="350" t="s">
        <v>580</v>
      </c>
      <c r="D4446" s="351">
        <f t="shared" ca="1" si="218"/>
        <v>0</v>
      </c>
      <c r="E4446" s="375" t="str">
        <f t="shared" ca="1" si="219"/>
        <v/>
      </c>
    </row>
    <row r="4447" spans="1:5">
      <c r="A4447" s="6" t="s">
        <v>108</v>
      </c>
      <c r="B4447">
        <v>336412</v>
      </c>
      <c r="C4447" s="350" t="s">
        <v>580</v>
      </c>
      <c r="D4447" s="351">
        <f t="shared" ca="1" si="218"/>
        <v>0</v>
      </c>
      <c r="E4447" s="375" t="str">
        <f t="shared" ca="1" si="219"/>
        <v/>
      </c>
    </row>
    <row r="4448" spans="1:5">
      <c r="A4448" s="6" t="s">
        <v>108</v>
      </c>
      <c r="B4448">
        <v>336413</v>
      </c>
      <c r="C4448" s="350" t="s">
        <v>580</v>
      </c>
      <c r="D4448" s="351">
        <f t="shared" ca="1" si="218"/>
        <v>0</v>
      </c>
      <c r="E4448" s="375" t="str">
        <f t="shared" ca="1" si="219"/>
        <v/>
      </c>
    </row>
    <row r="4449" spans="1:5">
      <c r="A4449" s="6" t="s">
        <v>108</v>
      </c>
      <c r="B4449">
        <v>336414</v>
      </c>
      <c r="C4449" s="350" t="s">
        <v>580</v>
      </c>
      <c r="D4449" s="351">
        <f t="shared" ca="1" si="218"/>
        <v>0</v>
      </c>
      <c r="E4449" s="375" t="str">
        <f t="shared" ca="1" si="219"/>
        <v/>
      </c>
    </row>
    <row r="4450" spans="1:5">
      <c r="A4450" s="6" t="s">
        <v>108</v>
      </c>
      <c r="B4450" t="s">
        <v>306</v>
      </c>
      <c r="C4450" s="350" t="s">
        <v>580</v>
      </c>
      <c r="D4450" s="351">
        <f t="shared" ca="1" si="218"/>
        <v>0</v>
      </c>
      <c r="E4450" s="375" t="str">
        <f t="shared" ca="1" si="219"/>
        <v/>
      </c>
    </row>
    <row r="4451" spans="1:5">
      <c r="A4451" s="6" t="s">
        <v>108</v>
      </c>
      <c r="B4451">
        <v>336500</v>
      </c>
      <c r="C4451" s="350" t="s">
        <v>580</v>
      </c>
      <c r="D4451" s="351">
        <f t="shared" ca="1" si="218"/>
        <v>0</v>
      </c>
      <c r="E4451" s="375" t="str">
        <f t="shared" ca="1" si="219"/>
        <v/>
      </c>
    </row>
    <row r="4452" spans="1:5">
      <c r="A4452" s="6" t="s">
        <v>108</v>
      </c>
      <c r="B4452">
        <v>336611</v>
      </c>
      <c r="C4452" s="350" t="s">
        <v>580</v>
      </c>
      <c r="D4452" s="351">
        <f t="shared" ca="1" si="218"/>
        <v>0</v>
      </c>
      <c r="E4452" s="375" t="str">
        <f t="shared" ca="1" si="219"/>
        <v/>
      </c>
    </row>
    <row r="4453" spans="1:5">
      <c r="A4453" s="6" t="s">
        <v>108</v>
      </c>
      <c r="B4453">
        <v>336612</v>
      </c>
      <c r="C4453" s="350" t="s">
        <v>580</v>
      </c>
      <c r="D4453" s="351">
        <f t="shared" ca="1" si="218"/>
        <v>0</v>
      </c>
      <c r="E4453" s="375" t="str">
        <f t="shared" ca="1" si="219"/>
        <v/>
      </c>
    </row>
    <row r="4454" spans="1:5">
      <c r="A4454" s="6" t="s">
        <v>108</v>
      </c>
      <c r="B4454">
        <v>336991</v>
      </c>
      <c r="C4454" s="350" t="s">
        <v>580</v>
      </c>
      <c r="D4454" s="351">
        <f t="shared" ca="1" si="218"/>
        <v>0</v>
      </c>
      <c r="E4454" s="375" t="str">
        <f t="shared" ca="1" si="219"/>
        <v/>
      </c>
    </row>
    <row r="4455" spans="1:5">
      <c r="A4455" s="6" t="s">
        <v>108</v>
      </c>
      <c r="B4455">
        <v>336992</v>
      </c>
      <c r="C4455" s="350" t="s">
        <v>580</v>
      </c>
      <c r="D4455" s="351">
        <f t="shared" ca="1" si="218"/>
        <v>0</v>
      </c>
      <c r="E4455" s="375" t="str">
        <f t="shared" ca="1" si="219"/>
        <v/>
      </c>
    </row>
    <row r="4456" spans="1:5">
      <c r="A4456" s="6" t="s">
        <v>108</v>
      </c>
      <c r="B4456">
        <v>336999</v>
      </c>
      <c r="C4456" s="350" t="s">
        <v>580</v>
      </c>
      <c r="D4456" s="351">
        <f t="shared" ca="1" si="218"/>
        <v>0</v>
      </c>
      <c r="E4456" s="375" t="str">
        <f t="shared" ca="1" si="219"/>
        <v/>
      </c>
    </row>
    <row r="4457" spans="1:5">
      <c r="A4457" s="6" t="s">
        <v>108</v>
      </c>
      <c r="B4457">
        <v>337110</v>
      </c>
      <c r="C4457" s="350" t="s">
        <v>580</v>
      </c>
      <c r="D4457" s="351">
        <f t="shared" ca="1" si="218"/>
        <v>0</v>
      </c>
      <c r="E4457" s="375" t="str">
        <f t="shared" ca="1" si="219"/>
        <v/>
      </c>
    </row>
    <row r="4458" spans="1:5">
      <c r="A4458" s="6" t="s">
        <v>108</v>
      </c>
      <c r="B4458">
        <v>337121</v>
      </c>
      <c r="C4458" s="350" t="s">
        <v>580</v>
      </c>
      <c r="D4458" s="351">
        <f t="shared" ca="1" si="218"/>
        <v>0</v>
      </c>
      <c r="E4458" s="375" t="str">
        <f t="shared" ca="1" si="219"/>
        <v/>
      </c>
    </row>
    <row r="4459" spans="1:5">
      <c r="A4459" s="6" t="s">
        <v>108</v>
      </c>
      <c r="B4459">
        <v>337122</v>
      </c>
      <c r="C4459" s="350" t="s">
        <v>580</v>
      </c>
      <c r="D4459" s="351">
        <f t="shared" ca="1" si="218"/>
        <v>0</v>
      </c>
      <c r="E4459" s="375" t="str">
        <f t="shared" ca="1" si="219"/>
        <v/>
      </c>
    </row>
    <row r="4460" spans="1:5">
      <c r="A4460" s="6" t="s">
        <v>108</v>
      </c>
      <c r="B4460" t="s">
        <v>317</v>
      </c>
      <c r="C4460" s="350" t="s">
        <v>580</v>
      </c>
      <c r="D4460" s="351">
        <f t="shared" ca="1" si="218"/>
        <v>0</v>
      </c>
      <c r="E4460" s="375" t="str">
        <f t="shared" ca="1" si="219"/>
        <v/>
      </c>
    </row>
    <row r="4461" spans="1:5">
      <c r="A4461" s="6" t="s">
        <v>108</v>
      </c>
      <c r="B4461">
        <v>337127</v>
      </c>
      <c r="C4461" s="350" t="s">
        <v>580</v>
      </c>
      <c r="D4461" s="351">
        <f t="shared" ca="1" si="218"/>
        <v>0</v>
      </c>
      <c r="E4461" s="375" t="str">
        <f t="shared" ca="1" si="219"/>
        <v/>
      </c>
    </row>
    <row r="4462" spans="1:5">
      <c r="A4462" s="6" t="s">
        <v>108</v>
      </c>
      <c r="B4462" t="s">
        <v>320</v>
      </c>
      <c r="C4462" s="350" t="s">
        <v>580</v>
      </c>
      <c r="D4462" s="351">
        <f t="shared" ca="1" si="218"/>
        <v>0</v>
      </c>
      <c r="E4462" s="375" t="str">
        <f t="shared" ca="1" si="219"/>
        <v/>
      </c>
    </row>
    <row r="4463" spans="1:5">
      <c r="A4463" s="6" t="s">
        <v>108</v>
      </c>
      <c r="B4463">
        <v>337215</v>
      </c>
      <c r="C4463" s="350" t="s">
        <v>580</v>
      </c>
      <c r="D4463" s="351">
        <f t="shared" ca="1" si="218"/>
        <v>0</v>
      </c>
      <c r="E4463" s="375" t="str">
        <f t="shared" ca="1" si="219"/>
        <v/>
      </c>
    </row>
    <row r="4464" spans="1:5">
      <c r="A4464" s="6" t="s">
        <v>108</v>
      </c>
      <c r="B4464">
        <v>337900</v>
      </c>
      <c r="C4464" s="350" t="s">
        <v>580</v>
      </c>
      <c r="D4464" s="351">
        <f t="shared" ca="1" si="218"/>
        <v>0</v>
      </c>
      <c r="E4464" s="375" t="str">
        <f t="shared" ca="1" si="219"/>
        <v/>
      </c>
    </row>
    <row r="4465" spans="1:5">
      <c r="A4465" s="6" t="s">
        <v>108</v>
      </c>
      <c r="B4465">
        <v>339112</v>
      </c>
      <c r="C4465" s="350" t="s">
        <v>580</v>
      </c>
      <c r="D4465" s="351">
        <f t="shared" ca="1" si="218"/>
        <v>0</v>
      </c>
      <c r="E4465" s="375" t="str">
        <f t="shared" ca="1" si="219"/>
        <v/>
      </c>
    </row>
    <row r="4466" spans="1:5">
      <c r="A4466" s="6" t="s">
        <v>108</v>
      </c>
      <c r="B4466">
        <v>339113</v>
      </c>
      <c r="C4466" s="350" t="s">
        <v>580</v>
      </c>
      <c r="D4466" s="351">
        <f t="shared" ca="1" si="218"/>
        <v>0</v>
      </c>
      <c r="E4466" s="375" t="str">
        <f t="shared" ca="1" si="219"/>
        <v/>
      </c>
    </row>
    <row r="4467" spans="1:5">
      <c r="A4467" s="6" t="s">
        <v>108</v>
      </c>
      <c r="B4467">
        <v>339114</v>
      </c>
      <c r="C4467" s="350" t="s">
        <v>580</v>
      </c>
      <c r="D4467" s="351">
        <f t="shared" ca="1" si="218"/>
        <v>0</v>
      </c>
      <c r="E4467" s="375" t="str">
        <f t="shared" ca="1" si="219"/>
        <v/>
      </c>
    </row>
    <row r="4468" spans="1:5">
      <c r="A4468" s="6" t="s">
        <v>108</v>
      </c>
      <c r="B4468">
        <v>339115</v>
      </c>
      <c r="C4468" s="350" t="s">
        <v>580</v>
      </c>
      <c r="D4468" s="351">
        <f t="shared" ca="1" si="218"/>
        <v>0</v>
      </c>
      <c r="E4468" s="375" t="str">
        <f t="shared" ca="1" si="219"/>
        <v/>
      </c>
    </row>
    <row r="4469" spans="1:5">
      <c r="A4469" s="6" t="s">
        <v>108</v>
      </c>
      <c r="B4469">
        <v>339116</v>
      </c>
      <c r="C4469" s="350" t="s">
        <v>580</v>
      </c>
      <c r="D4469" s="351">
        <f t="shared" ca="1" si="218"/>
        <v>0</v>
      </c>
      <c r="E4469" s="375" t="str">
        <f t="shared" ca="1" si="219"/>
        <v/>
      </c>
    </row>
    <row r="4470" spans="1:5">
      <c r="A4470" s="6" t="s">
        <v>108</v>
      </c>
      <c r="B4470">
        <v>339910</v>
      </c>
      <c r="C4470" s="350" t="s">
        <v>580</v>
      </c>
      <c r="D4470" s="351">
        <f t="shared" ca="1" si="218"/>
        <v>0</v>
      </c>
      <c r="E4470" s="375" t="str">
        <f t="shared" ca="1" si="219"/>
        <v/>
      </c>
    </row>
    <row r="4471" spans="1:5">
      <c r="A4471" s="6" t="s">
        <v>108</v>
      </c>
      <c r="B4471">
        <v>339920</v>
      </c>
      <c r="C4471" s="350" t="s">
        <v>580</v>
      </c>
      <c r="D4471" s="351">
        <f t="shared" ca="1" si="218"/>
        <v>0</v>
      </c>
      <c r="E4471" s="375" t="str">
        <f t="shared" ca="1" si="219"/>
        <v/>
      </c>
    </row>
    <row r="4472" spans="1:5">
      <c r="A4472" s="6" t="s">
        <v>108</v>
      </c>
      <c r="B4472">
        <v>339930</v>
      </c>
      <c r="C4472" s="350" t="s">
        <v>580</v>
      </c>
      <c r="D4472" s="351">
        <f t="shared" ca="1" si="218"/>
        <v>0</v>
      </c>
      <c r="E4472" s="375" t="str">
        <f t="shared" ca="1" si="219"/>
        <v/>
      </c>
    </row>
    <row r="4473" spans="1:5">
      <c r="A4473" s="6" t="s">
        <v>108</v>
      </c>
      <c r="B4473">
        <v>339940</v>
      </c>
      <c r="C4473" s="350" t="s">
        <v>580</v>
      </c>
      <c r="D4473" s="351">
        <f t="shared" ca="1" si="218"/>
        <v>0</v>
      </c>
      <c r="E4473" s="375" t="str">
        <f t="shared" ca="1" si="219"/>
        <v/>
      </c>
    </row>
    <row r="4474" spans="1:5">
      <c r="A4474" s="6" t="s">
        <v>108</v>
      </c>
      <c r="B4474">
        <v>339950</v>
      </c>
      <c r="C4474" s="350" t="s">
        <v>580</v>
      </c>
      <c r="D4474" s="351">
        <f t="shared" ca="1" si="218"/>
        <v>0</v>
      </c>
      <c r="E4474" s="375" t="str">
        <f t="shared" ca="1" si="219"/>
        <v/>
      </c>
    </row>
    <row r="4475" spans="1:5">
      <c r="A4475" s="6" t="s">
        <v>108</v>
      </c>
      <c r="B4475">
        <v>339990</v>
      </c>
      <c r="C4475" s="350" t="s">
        <v>580</v>
      </c>
      <c r="D4475" s="351">
        <f t="shared" ca="1" si="218"/>
        <v>0</v>
      </c>
      <c r="E4475" s="375" t="str">
        <f t="shared" ca="1" si="219"/>
        <v/>
      </c>
    </row>
    <row r="4476" spans="1:5">
      <c r="A4476" s="6" t="s">
        <v>108</v>
      </c>
      <c r="B4476">
        <v>311111</v>
      </c>
      <c r="C4476" s="350" t="s">
        <v>580</v>
      </c>
      <c r="D4476" s="351">
        <f t="shared" ca="1" si="218"/>
        <v>0</v>
      </c>
      <c r="E4476" s="375" t="str">
        <f t="shared" ca="1" si="219"/>
        <v/>
      </c>
    </row>
    <row r="4477" spans="1:5">
      <c r="A4477" s="6" t="s">
        <v>108</v>
      </c>
      <c r="B4477">
        <v>311119</v>
      </c>
      <c r="C4477" s="350" t="s">
        <v>580</v>
      </c>
      <c r="D4477" s="351">
        <f t="shared" ca="1" si="218"/>
        <v>0</v>
      </c>
      <c r="E4477" s="375" t="str">
        <f t="shared" ca="1" si="219"/>
        <v/>
      </c>
    </row>
    <row r="4478" spans="1:5">
      <c r="A4478" s="6" t="s">
        <v>108</v>
      </c>
      <c r="B4478">
        <v>311210</v>
      </c>
      <c r="C4478" s="350" t="s">
        <v>580</v>
      </c>
      <c r="D4478" s="351">
        <f t="shared" ca="1" si="218"/>
        <v>0</v>
      </c>
      <c r="E4478" s="375" t="str">
        <f t="shared" ca="1" si="219"/>
        <v/>
      </c>
    </row>
    <row r="4479" spans="1:5">
      <c r="A4479" s="6" t="s">
        <v>108</v>
      </c>
      <c r="B4479">
        <v>311221</v>
      </c>
      <c r="C4479" s="350" t="s">
        <v>580</v>
      </c>
      <c r="D4479" s="351">
        <f t="shared" ca="1" si="218"/>
        <v>0</v>
      </c>
      <c r="E4479" s="375" t="str">
        <f t="shared" ca="1" si="219"/>
        <v/>
      </c>
    </row>
    <row r="4480" spans="1:5">
      <c r="A4480" s="6" t="s">
        <v>108</v>
      </c>
      <c r="B4480" t="s">
        <v>339</v>
      </c>
      <c r="C4480" s="350" t="s">
        <v>580</v>
      </c>
      <c r="D4480" s="351">
        <f t="shared" ca="1" si="218"/>
        <v>0</v>
      </c>
      <c r="E4480" s="375" t="str">
        <f t="shared" ca="1" si="219"/>
        <v/>
      </c>
    </row>
    <row r="4481" spans="1:5">
      <c r="A4481" s="6" t="s">
        <v>108</v>
      </c>
      <c r="B4481">
        <v>311225</v>
      </c>
      <c r="C4481" s="350" t="s">
        <v>580</v>
      </c>
      <c r="D4481" s="351">
        <f t="shared" ca="1" si="218"/>
        <v>0</v>
      </c>
      <c r="E4481" s="375" t="str">
        <f t="shared" ca="1" si="219"/>
        <v/>
      </c>
    </row>
    <row r="4482" spans="1:5">
      <c r="A4482" s="6" t="s">
        <v>108</v>
      </c>
      <c r="B4482">
        <v>311230</v>
      </c>
      <c r="C4482" s="350" t="s">
        <v>580</v>
      </c>
      <c r="D4482" s="351">
        <f t="shared" ca="1" si="218"/>
        <v>0</v>
      </c>
      <c r="E4482" s="375" t="str">
        <f t="shared" ca="1" si="219"/>
        <v/>
      </c>
    </row>
    <row r="4483" spans="1:5">
      <c r="A4483" s="6" t="s">
        <v>108</v>
      </c>
      <c r="B4483">
        <v>311300</v>
      </c>
      <c r="C4483" s="350" t="s">
        <v>580</v>
      </c>
      <c r="D4483" s="351">
        <f t="shared" ref="D4483:D4546" ca="1" si="220">OFFSET(matrix1,MOD(ROW()-ROW($D$3),ROWS(matrix1)),TRUNC((ROW()-ROW($D$3))/ROWS(matrix1)),1,1)</f>
        <v>0</v>
      </c>
      <c r="E4483" s="375" t="str">
        <f t="shared" ref="E4483:E4546" ca="1" si="221">OFFSET(matrix4,MOD(ROW()-ROW($E$3),ROWS(matrix4)),TRUNC((ROW()-ROW($E$3))/ROWS(matrix4)),1,1)</f>
        <v/>
      </c>
    </row>
    <row r="4484" spans="1:5">
      <c r="A4484" s="6" t="s">
        <v>108</v>
      </c>
      <c r="B4484">
        <v>311410</v>
      </c>
      <c r="C4484" s="350" t="s">
        <v>580</v>
      </c>
      <c r="D4484" s="351">
        <f t="shared" ca="1" si="220"/>
        <v>0</v>
      </c>
      <c r="E4484" s="375" t="str">
        <f t="shared" ca="1" si="221"/>
        <v/>
      </c>
    </row>
    <row r="4485" spans="1:5">
      <c r="A4485" s="6" t="s">
        <v>108</v>
      </c>
      <c r="B4485">
        <v>311420</v>
      </c>
      <c r="C4485" s="350" t="s">
        <v>580</v>
      </c>
      <c r="D4485" s="351">
        <f t="shared" ca="1" si="220"/>
        <v>0</v>
      </c>
      <c r="E4485" s="375" t="str">
        <f t="shared" ca="1" si="221"/>
        <v/>
      </c>
    </row>
    <row r="4486" spans="1:5">
      <c r="A4486" s="6" t="s">
        <v>108</v>
      </c>
      <c r="B4486" t="s">
        <v>346</v>
      </c>
      <c r="C4486" s="350" t="s">
        <v>580</v>
      </c>
      <c r="D4486" s="351">
        <f t="shared" ca="1" si="220"/>
        <v>0</v>
      </c>
      <c r="E4486" s="375" t="str">
        <f t="shared" ca="1" si="221"/>
        <v/>
      </c>
    </row>
    <row r="4487" spans="1:5">
      <c r="A4487" s="6" t="s">
        <v>108</v>
      </c>
      <c r="B4487">
        <v>311513</v>
      </c>
      <c r="C4487" s="350" t="s">
        <v>580</v>
      </c>
      <c r="D4487" s="351">
        <f t="shared" ca="1" si="220"/>
        <v>0</v>
      </c>
      <c r="E4487" s="375" t="str">
        <f t="shared" ca="1" si="221"/>
        <v/>
      </c>
    </row>
    <row r="4488" spans="1:5">
      <c r="A4488" s="6" t="s">
        <v>108</v>
      </c>
      <c r="B4488">
        <v>311514</v>
      </c>
      <c r="C4488" s="350" t="s">
        <v>580</v>
      </c>
      <c r="D4488" s="351">
        <f t="shared" ca="1" si="220"/>
        <v>0</v>
      </c>
      <c r="E4488" s="375" t="str">
        <f t="shared" ca="1" si="221"/>
        <v/>
      </c>
    </row>
    <row r="4489" spans="1:5">
      <c r="A4489" s="6" t="s">
        <v>108</v>
      </c>
      <c r="B4489">
        <v>311520</v>
      </c>
      <c r="C4489" s="350" t="s">
        <v>580</v>
      </c>
      <c r="D4489" s="351">
        <f t="shared" ca="1" si="220"/>
        <v>0</v>
      </c>
      <c r="E4489" s="375" t="str">
        <f t="shared" ca="1" si="221"/>
        <v/>
      </c>
    </row>
    <row r="4490" spans="1:5">
      <c r="A4490" s="6" t="s">
        <v>108</v>
      </c>
      <c r="B4490" t="s">
        <v>351</v>
      </c>
      <c r="C4490" s="350" t="s">
        <v>580</v>
      </c>
      <c r="D4490" s="351">
        <f t="shared" ca="1" si="220"/>
        <v>0</v>
      </c>
      <c r="E4490" s="375" t="str">
        <f t="shared" ca="1" si="221"/>
        <v/>
      </c>
    </row>
    <row r="4491" spans="1:5">
      <c r="A4491" s="6" t="s">
        <v>108</v>
      </c>
      <c r="B4491">
        <v>311615</v>
      </c>
      <c r="C4491" s="350" t="s">
        <v>580</v>
      </c>
      <c r="D4491" s="351">
        <f t="shared" ca="1" si="220"/>
        <v>0</v>
      </c>
      <c r="E4491" s="375" t="str">
        <f t="shared" ca="1" si="221"/>
        <v/>
      </c>
    </row>
    <row r="4492" spans="1:5">
      <c r="A4492" s="6" t="s">
        <v>108</v>
      </c>
      <c r="B4492">
        <v>311700</v>
      </c>
      <c r="C4492" s="350" t="s">
        <v>580</v>
      </c>
      <c r="D4492" s="351">
        <f t="shared" ca="1" si="220"/>
        <v>0</v>
      </c>
      <c r="E4492" s="375" t="str">
        <f t="shared" ca="1" si="221"/>
        <v/>
      </c>
    </row>
    <row r="4493" spans="1:5">
      <c r="A4493" s="6" t="s">
        <v>108</v>
      </c>
      <c r="B4493">
        <v>311810</v>
      </c>
      <c r="C4493" s="350" t="s">
        <v>580</v>
      </c>
      <c r="D4493" s="351">
        <f t="shared" ca="1" si="220"/>
        <v>0</v>
      </c>
      <c r="E4493" s="375" t="str">
        <f t="shared" ca="1" si="221"/>
        <v/>
      </c>
    </row>
    <row r="4494" spans="1:5">
      <c r="A4494" s="6" t="s">
        <v>108</v>
      </c>
      <c r="B4494" t="s">
        <v>356</v>
      </c>
      <c r="C4494" s="350" t="s">
        <v>580</v>
      </c>
      <c r="D4494" s="351">
        <f t="shared" ca="1" si="220"/>
        <v>0</v>
      </c>
      <c r="E4494" s="375" t="str">
        <f t="shared" ca="1" si="221"/>
        <v/>
      </c>
    </row>
    <row r="4495" spans="1:5">
      <c r="A4495" s="6" t="s">
        <v>108</v>
      </c>
      <c r="B4495">
        <v>311910</v>
      </c>
      <c r="C4495" s="350" t="s">
        <v>580</v>
      </c>
      <c r="D4495" s="351">
        <f t="shared" ca="1" si="220"/>
        <v>0</v>
      </c>
      <c r="E4495" s="375" t="str">
        <f t="shared" ca="1" si="221"/>
        <v/>
      </c>
    </row>
    <row r="4496" spans="1:5">
      <c r="A4496" s="6" t="s">
        <v>108</v>
      </c>
      <c r="B4496">
        <v>311920</v>
      </c>
      <c r="C4496" s="350" t="s">
        <v>580</v>
      </c>
      <c r="D4496" s="351">
        <f t="shared" ca="1" si="220"/>
        <v>0</v>
      </c>
      <c r="E4496" s="375" t="str">
        <f t="shared" ca="1" si="221"/>
        <v/>
      </c>
    </row>
    <row r="4497" spans="1:5">
      <c r="A4497" s="6" t="s">
        <v>108</v>
      </c>
      <c r="B4497">
        <v>311930</v>
      </c>
      <c r="C4497" s="350" t="s">
        <v>580</v>
      </c>
      <c r="D4497" s="351">
        <f t="shared" ca="1" si="220"/>
        <v>0</v>
      </c>
      <c r="E4497" s="375" t="str">
        <f t="shared" ca="1" si="221"/>
        <v/>
      </c>
    </row>
    <row r="4498" spans="1:5">
      <c r="A4498" s="6" t="s">
        <v>108</v>
      </c>
      <c r="B4498">
        <v>311940</v>
      </c>
      <c r="C4498" s="350" t="s">
        <v>580</v>
      </c>
      <c r="D4498" s="351">
        <f t="shared" ca="1" si="220"/>
        <v>0</v>
      </c>
      <c r="E4498" s="375" t="str">
        <f t="shared" ca="1" si="221"/>
        <v/>
      </c>
    </row>
    <row r="4499" spans="1:5">
      <c r="A4499" s="6" t="s">
        <v>108</v>
      </c>
      <c r="B4499">
        <v>311990</v>
      </c>
      <c r="C4499" s="350" t="s">
        <v>580</v>
      </c>
      <c r="D4499" s="351">
        <f t="shared" ca="1" si="220"/>
        <v>0</v>
      </c>
      <c r="E4499" s="375" t="str">
        <f t="shared" ca="1" si="221"/>
        <v/>
      </c>
    </row>
    <row r="4500" spans="1:5">
      <c r="A4500" s="6" t="s">
        <v>108</v>
      </c>
      <c r="B4500">
        <v>312110</v>
      </c>
      <c r="C4500" s="350" t="s">
        <v>580</v>
      </c>
      <c r="D4500" s="351">
        <f t="shared" ca="1" si="220"/>
        <v>0</v>
      </c>
      <c r="E4500" s="375" t="str">
        <f t="shared" ca="1" si="221"/>
        <v/>
      </c>
    </row>
    <row r="4501" spans="1:5">
      <c r="A4501" s="6" t="s">
        <v>108</v>
      </c>
      <c r="B4501">
        <v>312120</v>
      </c>
      <c r="C4501" s="350" t="s">
        <v>580</v>
      </c>
      <c r="D4501" s="351">
        <f t="shared" ca="1" si="220"/>
        <v>0</v>
      </c>
      <c r="E4501" s="375" t="str">
        <f t="shared" ca="1" si="221"/>
        <v/>
      </c>
    </row>
    <row r="4502" spans="1:5">
      <c r="A4502" s="6" t="s">
        <v>108</v>
      </c>
      <c r="B4502">
        <v>312130</v>
      </c>
      <c r="C4502" s="350" t="s">
        <v>580</v>
      </c>
      <c r="D4502" s="351">
        <f t="shared" ca="1" si="220"/>
        <v>0</v>
      </c>
      <c r="E4502" s="375" t="str">
        <f t="shared" ca="1" si="221"/>
        <v/>
      </c>
    </row>
    <row r="4503" spans="1:5">
      <c r="A4503" s="6" t="s">
        <v>108</v>
      </c>
      <c r="B4503">
        <v>312140</v>
      </c>
      <c r="C4503" s="350" t="s">
        <v>580</v>
      </c>
      <c r="D4503" s="351">
        <f t="shared" ca="1" si="220"/>
        <v>0</v>
      </c>
      <c r="E4503" s="375" t="str">
        <f t="shared" ca="1" si="221"/>
        <v/>
      </c>
    </row>
    <row r="4504" spans="1:5">
      <c r="A4504" s="6" t="s">
        <v>108</v>
      </c>
      <c r="B4504">
        <v>312200</v>
      </c>
      <c r="C4504" s="350" t="s">
        <v>580</v>
      </c>
      <c r="D4504" s="351">
        <f t="shared" ca="1" si="220"/>
        <v>0</v>
      </c>
      <c r="E4504" s="375" t="str">
        <f t="shared" ca="1" si="221"/>
        <v/>
      </c>
    </row>
    <row r="4505" spans="1:5">
      <c r="A4505" s="6" t="s">
        <v>108</v>
      </c>
      <c r="B4505">
        <v>313100</v>
      </c>
      <c r="C4505" s="350" t="s">
        <v>580</v>
      </c>
      <c r="D4505" s="351">
        <f t="shared" ca="1" si="220"/>
        <v>0</v>
      </c>
      <c r="E4505" s="375" t="str">
        <f t="shared" ca="1" si="221"/>
        <v/>
      </c>
    </row>
    <row r="4506" spans="1:5">
      <c r="A4506" s="6" t="s">
        <v>108</v>
      </c>
      <c r="B4506">
        <v>313200</v>
      </c>
      <c r="C4506" s="350" t="s">
        <v>580</v>
      </c>
      <c r="D4506" s="351">
        <f t="shared" ca="1" si="220"/>
        <v>0</v>
      </c>
      <c r="E4506" s="375" t="str">
        <f t="shared" ca="1" si="221"/>
        <v/>
      </c>
    </row>
    <row r="4507" spans="1:5">
      <c r="A4507" s="6" t="s">
        <v>108</v>
      </c>
      <c r="B4507">
        <v>313300</v>
      </c>
      <c r="C4507" s="350" t="s">
        <v>580</v>
      </c>
      <c r="D4507" s="351">
        <f t="shared" ca="1" si="220"/>
        <v>0</v>
      </c>
      <c r="E4507" s="375" t="str">
        <f t="shared" ca="1" si="221"/>
        <v/>
      </c>
    </row>
    <row r="4508" spans="1:5">
      <c r="A4508" s="6" t="s">
        <v>108</v>
      </c>
      <c r="B4508">
        <v>314110</v>
      </c>
      <c r="C4508" s="350" t="s">
        <v>580</v>
      </c>
      <c r="D4508" s="351">
        <f t="shared" ca="1" si="220"/>
        <v>0</v>
      </c>
      <c r="E4508" s="375" t="str">
        <f t="shared" ca="1" si="221"/>
        <v/>
      </c>
    </row>
    <row r="4509" spans="1:5">
      <c r="A4509" s="6" t="s">
        <v>108</v>
      </c>
      <c r="B4509">
        <v>314120</v>
      </c>
      <c r="C4509" s="350" t="s">
        <v>580</v>
      </c>
      <c r="D4509" s="351">
        <f t="shared" ca="1" si="220"/>
        <v>0</v>
      </c>
      <c r="E4509" s="375" t="str">
        <f t="shared" ca="1" si="221"/>
        <v/>
      </c>
    </row>
    <row r="4510" spans="1:5">
      <c r="A4510" s="6" t="s">
        <v>108</v>
      </c>
      <c r="B4510">
        <v>314900</v>
      </c>
      <c r="C4510" s="350" t="s">
        <v>580</v>
      </c>
      <c r="D4510" s="351">
        <f t="shared" ca="1" si="220"/>
        <v>0</v>
      </c>
      <c r="E4510" s="375" t="str">
        <f t="shared" ca="1" si="221"/>
        <v/>
      </c>
    </row>
    <row r="4511" spans="1:5">
      <c r="A4511" s="6" t="s">
        <v>108</v>
      </c>
      <c r="B4511">
        <v>315000</v>
      </c>
      <c r="C4511" s="350" t="s">
        <v>580</v>
      </c>
      <c r="D4511" s="351">
        <f t="shared" ca="1" si="220"/>
        <v>0</v>
      </c>
      <c r="E4511" s="375" t="str">
        <f t="shared" ca="1" si="221"/>
        <v/>
      </c>
    </row>
    <row r="4512" spans="1:5">
      <c r="A4512" s="6" t="s">
        <v>108</v>
      </c>
      <c r="B4512">
        <v>316000</v>
      </c>
      <c r="C4512" s="350" t="s">
        <v>580</v>
      </c>
      <c r="D4512" s="351">
        <f t="shared" ca="1" si="220"/>
        <v>0</v>
      </c>
      <c r="E4512" s="375" t="str">
        <f t="shared" ca="1" si="221"/>
        <v/>
      </c>
    </row>
    <row r="4513" spans="1:5">
      <c r="A4513" s="6" t="s">
        <v>108</v>
      </c>
      <c r="B4513">
        <v>322110</v>
      </c>
      <c r="C4513" s="350" t="s">
        <v>580</v>
      </c>
      <c r="D4513" s="351">
        <f t="shared" ca="1" si="220"/>
        <v>0</v>
      </c>
      <c r="E4513" s="375" t="str">
        <f t="shared" ca="1" si="221"/>
        <v/>
      </c>
    </row>
    <row r="4514" spans="1:5">
      <c r="A4514" s="6" t="s">
        <v>108</v>
      </c>
      <c r="B4514">
        <v>322120</v>
      </c>
      <c r="C4514" s="350" t="s">
        <v>580</v>
      </c>
      <c r="D4514" s="351">
        <f t="shared" ca="1" si="220"/>
        <v>0</v>
      </c>
      <c r="E4514" s="375" t="str">
        <f t="shared" ca="1" si="221"/>
        <v/>
      </c>
    </row>
    <row r="4515" spans="1:5">
      <c r="A4515" s="6" t="s">
        <v>108</v>
      </c>
      <c r="B4515">
        <v>322130</v>
      </c>
      <c r="C4515" s="350" t="s">
        <v>580</v>
      </c>
      <c r="D4515" s="351">
        <f t="shared" ca="1" si="220"/>
        <v>0</v>
      </c>
      <c r="E4515" s="375" t="str">
        <f t="shared" ca="1" si="221"/>
        <v/>
      </c>
    </row>
    <row r="4516" spans="1:5">
      <c r="A4516" s="6" t="s">
        <v>108</v>
      </c>
      <c r="B4516">
        <v>322210</v>
      </c>
      <c r="C4516" s="350" t="s">
        <v>580</v>
      </c>
      <c r="D4516" s="351">
        <f t="shared" ca="1" si="220"/>
        <v>0</v>
      </c>
      <c r="E4516" s="375" t="str">
        <f t="shared" ca="1" si="221"/>
        <v/>
      </c>
    </row>
    <row r="4517" spans="1:5">
      <c r="A4517" s="6" t="s">
        <v>108</v>
      </c>
      <c r="B4517">
        <v>322220</v>
      </c>
      <c r="C4517" s="350" t="s">
        <v>580</v>
      </c>
      <c r="D4517" s="351">
        <f t="shared" ca="1" si="220"/>
        <v>0</v>
      </c>
      <c r="E4517" s="375" t="str">
        <f t="shared" ca="1" si="221"/>
        <v/>
      </c>
    </row>
    <row r="4518" spans="1:5">
      <c r="A4518" s="6" t="s">
        <v>108</v>
      </c>
      <c r="B4518">
        <v>322230</v>
      </c>
      <c r="C4518" s="350" t="s">
        <v>580</v>
      </c>
      <c r="D4518" s="351">
        <f t="shared" ca="1" si="220"/>
        <v>0</v>
      </c>
      <c r="E4518" s="375" t="str">
        <f t="shared" ca="1" si="221"/>
        <v/>
      </c>
    </row>
    <row r="4519" spans="1:5">
      <c r="A4519" s="6" t="s">
        <v>108</v>
      </c>
      <c r="B4519">
        <v>322291</v>
      </c>
      <c r="C4519" s="350" t="s">
        <v>580</v>
      </c>
      <c r="D4519" s="351">
        <f t="shared" ca="1" si="220"/>
        <v>0</v>
      </c>
      <c r="E4519" s="375" t="str">
        <f t="shared" ca="1" si="221"/>
        <v/>
      </c>
    </row>
    <row r="4520" spans="1:5">
      <c r="A4520" s="6" t="s">
        <v>108</v>
      </c>
      <c r="B4520">
        <v>322299</v>
      </c>
      <c r="C4520" s="350" t="s">
        <v>580</v>
      </c>
      <c r="D4520" s="351">
        <f t="shared" ca="1" si="220"/>
        <v>0</v>
      </c>
      <c r="E4520" s="375" t="str">
        <f t="shared" ca="1" si="221"/>
        <v/>
      </c>
    </row>
    <row r="4521" spans="1:5">
      <c r="A4521" s="6" t="s">
        <v>108</v>
      </c>
      <c r="B4521">
        <v>323110</v>
      </c>
      <c r="C4521" s="350" t="s">
        <v>580</v>
      </c>
      <c r="D4521" s="351">
        <f t="shared" ca="1" si="220"/>
        <v>0</v>
      </c>
      <c r="E4521" s="375" t="str">
        <f t="shared" ca="1" si="221"/>
        <v/>
      </c>
    </row>
    <row r="4522" spans="1:5">
      <c r="A4522" s="6" t="s">
        <v>108</v>
      </c>
      <c r="B4522">
        <v>323120</v>
      </c>
      <c r="C4522" s="350" t="s">
        <v>580</v>
      </c>
      <c r="D4522" s="351">
        <f t="shared" ca="1" si="220"/>
        <v>0</v>
      </c>
      <c r="E4522" s="375" t="str">
        <f t="shared" ca="1" si="221"/>
        <v/>
      </c>
    </row>
    <row r="4523" spans="1:5">
      <c r="A4523" s="6" t="s">
        <v>108</v>
      </c>
      <c r="B4523">
        <v>324110</v>
      </c>
      <c r="C4523" s="350" t="s">
        <v>580</v>
      </c>
      <c r="D4523" s="351">
        <f t="shared" ca="1" si="220"/>
        <v>0</v>
      </c>
      <c r="E4523" s="375" t="str">
        <f t="shared" ca="1" si="221"/>
        <v/>
      </c>
    </row>
    <row r="4524" spans="1:5">
      <c r="A4524" s="6" t="s">
        <v>108</v>
      </c>
      <c r="B4524">
        <v>324121</v>
      </c>
      <c r="C4524" s="350" t="s">
        <v>580</v>
      </c>
      <c r="D4524" s="351">
        <f t="shared" ca="1" si="220"/>
        <v>0</v>
      </c>
      <c r="E4524" s="375" t="str">
        <f t="shared" ca="1" si="221"/>
        <v/>
      </c>
    </row>
    <row r="4525" spans="1:5">
      <c r="A4525" s="6" t="s">
        <v>108</v>
      </c>
      <c r="B4525">
        <v>324122</v>
      </c>
      <c r="C4525" s="350" t="s">
        <v>580</v>
      </c>
      <c r="D4525" s="351">
        <f t="shared" ca="1" si="220"/>
        <v>0</v>
      </c>
      <c r="E4525" s="375" t="str">
        <f t="shared" ca="1" si="221"/>
        <v/>
      </c>
    </row>
    <row r="4526" spans="1:5">
      <c r="A4526" s="6" t="s">
        <v>108</v>
      </c>
      <c r="B4526">
        <v>324190</v>
      </c>
      <c r="C4526" s="350" t="s">
        <v>580</v>
      </c>
      <c r="D4526" s="351">
        <f t="shared" ca="1" si="220"/>
        <v>0</v>
      </c>
      <c r="E4526" s="375" t="str">
        <f t="shared" ca="1" si="221"/>
        <v/>
      </c>
    </row>
    <row r="4527" spans="1:5">
      <c r="A4527" s="6" t="s">
        <v>108</v>
      </c>
      <c r="B4527">
        <v>325110</v>
      </c>
      <c r="C4527" s="350" t="s">
        <v>580</v>
      </c>
      <c r="D4527" s="351">
        <f t="shared" ca="1" si="220"/>
        <v>0</v>
      </c>
      <c r="E4527" s="375" t="str">
        <f t="shared" ca="1" si="221"/>
        <v/>
      </c>
    </row>
    <row r="4528" spans="1:5">
      <c r="A4528" s="6" t="s">
        <v>108</v>
      </c>
      <c r="B4528">
        <v>325120</v>
      </c>
      <c r="C4528" s="350" t="s">
        <v>580</v>
      </c>
      <c r="D4528" s="351">
        <f t="shared" ca="1" si="220"/>
        <v>0</v>
      </c>
      <c r="E4528" s="375" t="str">
        <f t="shared" ca="1" si="221"/>
        <v/>
      </c>
    </row>
    <row r="4529" spans="1:5">
      <c r="A4529" s="6" t="s">
        <v>108</v>
      </c>
      <c r="B4529">
        <v>325130</v>
      </c>
      <c r="C4529" s="350" t="s">
        <v>580</v>
      </c>
      <c r="D4529" s="351">
        <f t="shared" ca="1" si="220"/>
        <v>0</v>
      </c>
      <c r="E4529" s="375" t="str">
        <f t="shared" ca="1" si="221"/>
        <v/>
      </c>
    </row>
    <row r="4530" spans="1:5">
      <c r="A4530" s="6" t="s">
        <v>108</v>
      </c>
      <c r="B4530">
        <v>325180</v>
      </c>
      <c r="C4530" s="350" t="s">
        <v>580</v>
      </c>
      <c r="D4530" s="351">
        <f t="shared" ca="1" si="220"/>
        <v>0</v>
      </c>
      <c r="E4530" s="375" t="str">
        <f t="shared" ca="1" si="221"/>
        <v/>
      </c>
    </row>
    <row r="4531" spans="1:5">
      <c r="A4531" s="6" t="s">
        <v>108</v>
      </c>
      <c r="B4531">
        <v>325190</v>
      </c>
      <c r="C4531" s="350" t="s">
        <v>580</v>
      </c>
      <c r="D4531" s="351">
        <f t="shared" ca="1" si="220"/>
        <v>0</v>
      </c>
      <c r="E4531" s="375" t="str">
        <f t="shared" ca="1" si="221"/>
        <v/>
      </c>
    </row>
    <row r="4532" spans="1:5">
      <c r="A4532" s="6" t="s">
        <v>108</v>
      </c>
      <c r="B4532">
        <v>325211</v>
      </c>
      <c r="C4532" s="350" t="s">
        <v>580</v>
      </c>
      <c r="D4532" s="351">
        <f t="shared" ca="1" si="220"/>
        <v>0</v>
      </c>
      <c r="E4532" s="375" t="str">
        <f t="shared" ca="1" si="221"/>
        <v/>
      </c>
    </row>
    <row r="4533" spans="1:5">
      <c r="A4533" s="6" t="s">
        <v>108</v>
      </c>
      <c r="B4533" t="s">
        <v>396</v>
      </c>
      <c r="C4533" s="350" t="s">
        <v>580</v>
      </c>
      <c r="D4533" s="351">
        <f t="shared" ca="1" si="220"/>
        <v>0</v>
      </c>
      <c r="E4533" s="375" t="str">
        <f t="shared" ca="1" si="221"/>
        <v/>
      </c>
    </row>
    <row r="4534" spans="1:5">
      <c r="A4534" s="6" t="s">
        <v>108</v>
      </c>
      <c r="B4534">
        <v>325310</v>
      </c>
      <c r="C4534" s="350" t="s">
        <v>580</v>
      </c>
      <c r="D4534" s="351">
        <f t="shared" ca="1" si="220"/>
        <v>0</v>
      </c>
      <c r="E4534" s="375" t="str">
        <f t="shared" ca="1" si="221"/>
        <v/>
      </c>
    </row>
    <row r="4535" spans="1:5">
      <c r="A4535" s="6" t="s">
        <v>108</v>
      </c>
      <c r="B4535">
        <v>325320</v>
      </c>
      <c r="C4535" s="350" t="s">
        <v>580</v>
      </c>
      <c r="D4535" s="351">
        <f t="shared" ca="1" si="220"/>
        <v>0</v>
      </c>
      <c r="E4535" s="375" t="str">
        <f t="shared" ca="1" si="221"/>
        <v/>
      </c>
    </row>
    <row r="4536" spans="1:5">
      <c r="A4536" s="6" t="s">
        <v>108</v>
      </c>
      <c r="B4536">
        <v>325411</v>
      </c>
      <c r="C4536" s="350" t="s">
        <v>580</v>
      </c>
      <c r="D4536" s="351">
        <f t="shared" ca="1" si="220"/>
        <v>0</v>
      </c>
      <c r="E4536" s="375" t="str">
        <f t="shared" ca="1" si="221"/>
        <v/>
      </c>
    </row>
    <row r="4537" spans="1:5">
      <c r="A4537" s="6" t="s">
        <v>108</v>
      </c>
      <c r="B4537">
        <v>325412</v>
      </c>
      <c r="C4537" s="350" t="s">
        <v>580</v>
      </c>
      <c r="D4537" s="351">
        <f t="shared" ca="1" si="220"/>
        <v>0</v>
      </c>
      <c r="E4537" s="375" t="str">
        <f t="shared" ca="1" si="221"/>
        <v/>
      </c>
    </row>
    <row r="4538" spans="1:5">
      <c r="A4538" s="6" t="s">
        <v>108</v>
      </c>
      <c r="B4538">
        <v>325413</v>
      </c>
      <c r="C4538" s="350" t="s">
        <v>580</v>
      </c>
      <c r="D4538" s="351">
        <f t="shared" ca="1" si="220"/>
        <v>0</v>
      </c>
      <c r="E4538" s="375" t="str">
        <f t="shared" ca="1" si="221"/>
        <v/>
      </c>
    </row>
    <row r="4539" spans="1:5">
      <c r="A4539" s="6" t="s">
        <v>108</v>
      </c>
      <c r="B4539">
        <v>325414</v>
      </c>
      <c r="C4539" s="350" t="s">
        <v>580</v>
      </c>
      <c r="D4539" s="351">
        <f t="shared" ca="1" si="220"/>
        <v>0</v>
      </c>
      <c r="E4539" s="375" t="str">
        <f t="shared" ca="1" si="221"/>
        <v/>
      </c>
    </row>
    <row r="4540" spans="1:5">
      <c r="A4540" s="6" t="s">
        <v>108</v>
      </c>
      <c r="B4540">
        <v>325510</v>
      </c>
      <c r="C4540" s="350" t="s">
        <v>580</v>
      </c>
      <c r="D4540" s="351">
        <f t="shared" ca="1" si="220"/>
        <v>0</v>
      </c>
      <c r="E4540" s="375" t="str">
        <f t="shared" ca="1" si="221"/>
        <v/>
      </c>
    </row>
    <row r="4541" spans="1:5">
      <c r="A4541" s="6" t="s">
        <v>108</v>
      </c>
      <c r="B4541">
        <v>325520</v>
      </c>
      <c r="C4541" s="350" t="s">
        <v>580</v>
      </c>
      <c r="D4541" s="351">
        <f t="shared" ca="1" si="220"/>
        <v>0</v>
      </c>
      <c r="E4541" s="375" t="str">
        <f t="shared" ca="1" si="221"/>
        <v/>
      </c>
    </row>
    <row r="4542" spans="1:5">
      <c r="A4542" s="6" t="s">
        <v>108</v>
      </c>
      <c r="B4542">
        <v>325610</v>
      </c>
      <c r="C4542" s="350" t="s">
        <v>580</v>
      </c>
      <c r="D4542" s="351">
        <f t="shared" ca="1" si="220"/>
        <v>0</v>
      </c>
      <c r="E4542" s="375" t="str">
        <f t="shared" ca="1" si="221"/>
        <v/>
      </c>
    </row>
    <row r="4543" spans="1:5">
      <c r="A4543" s="6" t="s">
        <v>108</v>
      </c>
      <c r="B4543">
        <v>325620</v>
      </c>
      <c r="C4543" s="350" t="s">
        <v>580</v>
      </c>
      <c r="D4543" s="351">
        <f t="shared" ca="1" si="220"/>
        <v>0</v>
      </c>
      <c r="E4543" s="375" t="str">
        <f t="shared" ca="1" si="221"/>
        <v/>
      </c>
    </row>
    <row r="4544" spans="1:5">
      <c r="A4544" s="6" t="s">
        <v>108</v>
      </c>
      <c r="B4544">
        <v>325910</v>
      </c>
      <c r="C4544" s="350" t="s">
        <v>580</v>
      </c>
      <c r="D4544" s="351">
        <f t="shared" ca="1" si="220"/>
        <v>0</v>
      </c>
      <c r="E4544" s="375" t="str">
        <f t="shared" ca="1" si="221"/>
        <v/>
      </c>
    </row>
    <row r="4545" spans="1:5">
      <c r="A4545" s="6" t="s">
        <v>108</v>
      </c>
      <c r="B4545" t="s">
        <v>409</v>
      </c>
      <c r="C4545" s="350" t="s">
        <v>580</v>
      </c>
      <c r="D4545" s="351">
        <f t="shared" ca="1" si="220"/>
        <v>0</v>
      </c>
      <c r="E4545" s="375" t="str">
        <f t="shared" ca="1" si="221"/>
        <v/>
      </c>
    </row>
    <row r="4546" spans="1:5">
      <c r="A4546" s="6" t="s">
        <v>108</v>
      </c>
      <c r="B4546">
        <v>326110</v>
      </c>
      <c r="C4546" s="350" t="s">
        <v>580</v>
      </c>
      <c r="D4546" s="351">
        <f t="shared" ca="1" si="220"/>
        <v>0</v>
      </c>
      <c r="E4546" s="375" t="str">
        <f t="shared" ca="1" si="221"/>
        <v/>
      </c>
    </row>
    <row r="4547" spans="1:5">
      <c r="A4547" s="6" t="s">
        <v>108</v>
      </c>
      <c r="B4547">
        <v>326120</v>
      </c>
      <c r="C4547" s="350" t="s">
        <v>580</v>
      </c>
      <c r="D4547" s="351">
        <f t="shared" ref="D4547:D4610" ca="1" si="222">OFFSET(matrix1,MOD(ROW()-ROW($D$3),ROWS(matrix1)),TRUNC((ROW()-ROW($D$3))/ROWS(matrix1)),1,1)</f>
        <v>0</v>
      </c>
      <c r="E4547" s="375" t="str">
        <f t="shared" ref="E4547:E4610" ca="1" si="223">OFFSET(matrix4,MOD(ROW()-ROW($E$3),ROWS(matrix4)),TRUNC((ROW()-ROW($E$3))/ROWS(matrix4)),1,1)</f>
        <v/>
      </c>
    </row>
    <row r="4548" spans="1:5">
      <c r="A4548" s="6" t="s">
        <v>108</v>
      </c>
      <c r="B4548">
        <v>326130</v>
      </c>
      <c r="C4548" s="350" t="s">
        <v>580</v>
      </c>
      <c r="D4548" s="351">
        <f t="shared" ca="1" si="222"/>
        <v>0</v>
      </c>
      <c r="E4548" s="375" t="str">
        <f t="shared" ca="1" si="223"/>
        <v/>
      </c>
    </row>
    <row r="4549" spans="1:5">
      <c r="A4549" s="6" t="s">
        <v>108</v>
      </c>
      <c r="B4549">
        <v>326140</v>
      </c>
      <c r="C4549" s="350" t="s">
        <v>580</v>
      </c>
      <c r="D4549" s="351">
        <f t="shared" ca="1" si="222"/>
        <v>0</v>
      </c>
      <c r="E4549" s="375" t="str">
        <f t="shared" ca="1" si="223"/>
        <v/>
      </c>
    </row>
    <row r="4550" spans="1:5">
      <c r="A4550" s="6" t="s">
        <v>108</v>
      </c>
      <c r="B4550">
        <v>326150</v>
      </c>
      <c r="C4550" s="350" t="s">
        <v>580</v>
      </c>
      <c r="D4550" s="351">
        <f t="shared" ca="1" si="222"/>
        <v>0</v>
      </c>
      <c r="E4550" s="375" t="str">
        <f t="shared" ca="1" si="223"/>
        <v/>
      </c>
    </row>
    <row r="4551" spans="1:5">
      <c r="A4551" s="6" t="s">
        <v>108</v>
      </c>
      <c r="B4551">
        <v>326160</v>
      </c>
      <c r="C4551" s="350" t="s">
        <v>580</v>
      </c>
      <c r="D4551" s="351">
        <f t="shared" ca="1" si="222"/>
        <v>0</v>
      </c>
      <c r="E4551" s="375" t="str">
        <f t="shared" ca="1" si="223"/>
        <v/>
      </c>
    </row>
    <row r="4552" spans="1:5">
      <c r="A4552" s="6" t="s">
        <v>108</v>
      </c>
      <c r="B4552">
        <v>326190</v>
      </c>
      <c r="C4552" s="350" t="s">
        <v>580</v>
      </c>
      <c r="D4552" s="351">
        <f t="shared" ca="1" si="222"/>
        <v>0</v>
      </c>
      <c r="E4552" s="375" t="str">
        <f t="shared" ca="1" si="223"/>
        <v/>
      </c>
    </row>
    <row r="4553" spans="1:5">
      <c r="A4553" s="6" t="s">
        <v>108</v>
      </c>
      <c r="B4553">
        <v>326210</v>
      </c>
      <c r="C4553" s="350" t="s">
        <v>580</v>
      </c>
      <c r="D4553" s="351">
        <f t="shared" ca="1" si="222"/>
        <v>0</v>
      </c>
      <c r="E4553" s="375" t="str">
        <f t="shared" ca="1" si="223"/>
        <v/>
      </c>
    </row>
    <row r="4554" spans="1:5">
      <c r="A4554" s="6" t="s">
        <v>108</v>
      </c>
      <c r="B4554">
        <v>326220</v>
      </c>
      <c r="C4554" s="350" t="s">
        <v>580</v>
      </c>
      <c r="D4554" s="351">
        <f t="shared" ca="1" si="222"/>
        <v>0</v>
      </c>
      <c r="E4554" s="375" t="str">
        <f t="shared" ca="1" si="223"/>
        <v/>
      </c>
    </row>
    <row r="4555" spans="1:5">
      <c r="A4555" s="6" t="s">
        <v>108</v>
      </c>
      <c r="B4555">
        <v>326290</v>
      </c>
      <c r="C4555" s="350" t="s">
        <v>580</v>
      </c>
      <c r="D4555" s="351">
        <f t="shared" ca="1" si="222"/>
        <v>0</v>
      </c>
      <c r="E4555" s="375" t="str">
        <f t="shared" ca="1" si="223"/>
        <v/>
      </c>
    </row>
    <row r="4556" spans="1:5">
      <c r="A4556" s="6" t="s">
        <v>108</v>
      </c>
      <c r="B4556">
        <v>420000</v>
      </c>
      <c r="C4556" s="350" t="s">
        <v>580</v>
      </c>
      <c r="D4556" s="351">
        <f t="shared" ca="1" si="222"/>
        <v>0</v>
      </c>
      <c r="E4556" s="375" t="str">
        <f t="shared" ca="1" si="223"/>
        <v/>
      </c>
    </row>
    <row r="4557" spans="1:5">
      <c r="A4557" s="6" t="s">
        <v>108</v>
      </c>
      <c r="B4557">
        <v>441000</v>
      </c>
      <c r="C4557" s="350" t="s">
        <v>580</v>
      </c>
      <c r="D4557" s="351">
        <f t="shared" ca="1" si="222"/>
        <v>0</v>
      </c>
      <c r="E4557" s="375" t="str">
        <f t="shared" ca="1" si="223"/>
        <v/>
      </c>
    </row>
    <row r="4558" spans="1:5">
      <c r="A4558" s="6" t="s">
        <v>108</v>
      </c>
      <c r="B4558">
        <v>445000</v>
      </c>
      <c r="C4558" s="350" t="s">
        <v>580</v>
      </c>
      <c r="D4558" s="351">
        <f t="shared" ca="1" si="222"/>
        <v>0</v>
      </c>
      <c r="E4558" s="375" t="str">
        <f t="shared" ca="1" si="223"/>
        <v/>
      </c>
    </row>
    <row r="4559" spans="1:5">
      <c r="A4559" s="6" t="s">
        <v>108</v>
      </c>
      <c r="B4559">
        <v>452000</v>
      </c>
      <c r="C4559" s="350" t="s">
        <v>580</v>
      </c>
      <c r="D4559" s="351">
        <f t="shared" ca="1" si="222"/>
        <v>0</v>
      </c>
      <c r="E4559" s="375" t="str">
        <f t="shared" ca="1" si="223"/>
        <v/>
      </c>
    </row>
    <row r="4560" spans="1:5">
      <c r="A4560" s="6" t="s">
        <v>108</v>
      </c>
      <c r="B4560" t="s">
        <v>425</v>
      </c>
      <c r="C4560" s="350" t="s">
        <v>580</v>
      </c>
      <c r="D4560" s="351">
        <f t="shared" ca="1" si="222"/>
        <v>0</v>
      </c>
      <c r="E4560" s="375" t="str">
        <f t="shared" ca="1" si="223"/>
        <v/>
      </c>
    </row>
    <row r="4561" spans="1:5">
      <c r="A4561" s="6" t="s">
        <v>108</v>
      </c>
      <c r="B4561">
        <v>481000</v>
      </c>
      <c r="C4561" s="350" t="s">
        <v>580</v>
      </c>
      <c r="D4561" s="351">
        <f t="shared" ca="1" si="222"/>
        <v>0</v>
      </c>
      <c r="E4561" s="375" t="str">
        <f t="shared" ca="1" si="223"/>
        <v/>
      </c>
    </row>
    <row r="4562" spans="1:5">
      <c r="A4562" s="6" t="s">
        <v>108</v>
      </c>
      <c r="B4562">
        <v>482000</v>
      </c>
      <c r="C4562" s="350" t="s">
        <v>580</v>
      </c>
      <c r="D4562" s="351">
        <f t="shared" ca="1" si="222"/>
        <v>0</v>
      </c>
      <c r="E4562" s="375" t="str">
        <f t="shared" ca="1" si="223"/>
        <v/>
      </c>
    </row>
    <row r="4563" spans="1:5">
      <c r="A4563" s="6" t="s">
        <v>108</v>
      </c>
      <c r="B4563">
        <v>483000</v>
      </c>
      <c r="C4563" s="350" t="s">
        <v>580</v>
      </c>
      <c r="D4563" s="351">
        <f t="shared" ca="1" si="222"/>
        <v>0</v>
      </c>
      <c r="E4563" s="375" t="str">
        <f t="shared" ca="1" si="223"/>
        <v/>
      </c>
    </row>
    <row r="4564" spans="1:5">
      <c r="A4564" s="6" t="s">
        <v>108</v>
      </c>
      <c r="B4564">
        <v>484000</v>
      </c>
      <c r="C4564" s="350" t="s">
        <v>580</v>
      </c>
      <c r="D4564" s="351">
        <f t="shared" ca="1" si="222"/>
        <v>0</v>
      </c>
      <c r="E4564" s="375" t="str">
        <f t="shared" ca="1" si="223"/>
        <v/>
      </c>
    </row>
    <row r="4565" spans="1:5">
      <c r="A4565" s="6" t="s">
        <v>108</v>
      </c>
      <c r="B4565">
        <v>485000</v>
      </c>
      <c r="C4565" s="350" t="s">
        <v>580</v>
      </c>
      <c r="D4565" s="351">
        <f t="shared" ca="1" si="222"/>
        <v>0</v>
      </c>
      <c r="E4565" s="375" t="str">
        <f t="shared" ca="1" si="223"/>
        <v/>
      </c>
    </row>
    <row r="4566" spans="1:5">
      <c r="A4566" s="6" t="s">
        <v>108</v>
      </c>
      <c r="B4566">
        <v>486000</v>
      </c>
      <c r="C4566" s="350" t="s">
        <v>580</v>
      </c>
      <c r="D4566" s="351">
        <f t="shared" ca="1" si="222"/>
        <v>0</v>
      </c>
      <c r="E4566" s="375" t="str">
        <f t="shared" ca="1" si="223"/>
        <v/>
      </c>
    </row>
    <row r="4567" spans="1:5">
      <c r="A4567" s="6" t="s">
        <v>108</v>
      </c>
      <c r="B4567" t="s">
        <v>433</v>
      </c>
      <c r="C4567" s="350" t="s">
        <v>580</v>
      </c>
      <c r="D4567" s="351">
        <f t="shared" ca="1" si="222"/>
        <v>0</v>
      </c>
      <c r="E4567" s="375" t="str">
        <f t="shared" ca="1" si="223"/>
        <v/>
      </c>
    </row>
    <row r="4568" spans="1:5">
      <c r="A4568" s="6" t="s">
        <v>108</v>
      </c>
      <c r="B4568">
        <v>492000</v>
      </c>
      <c r="C4568" s="350" t="s">
        <v>580</v>
      </c>
      <c r="D4568" s="351">
        <f t="shared" ca="1" si="222"/>
        <v>0</v>
      </c>
      <c r="E4568" s="375" t="str">
        <f t="shared" ca="1" si="223"/>
        <v/>
      </c>
    </row>
    <row r="4569" spans="1:5">
      <c r="A4569" s="6" t="s">
        <v>108</v>
      </c>
      <c r="B4569">
        <v>493000</v>
      </c>
      <c r="C4569" s="350" t="s">
        <v>580</v>
      </c>
      <c r="D4569" s="351">
        <f t="shared" ca="1" si="222"/>
        <v>0</v>
      </c>
      <c r="E4569" s="375" t="str">
        <f t="shared" ca="1" si="223"/>
        <v/>
      </c>
    </row>
    <row r="4570" spans="1:5">
      <c r="A4570" s="6" t="s">
        <v>108</v>
      </c>
      <c r="B4570">
        <v>511110</v>
      </c>
      <c r="C4570" s="350" t="s">
        <v>580</v>
      </c>
      <c r="D4570" s="351">
        <f t="shared" ca="1" si="222"/>
        <v>0</v>
      </c>
      <c r="E4570" s="375" t="str">
        <f t="shared" ca="1" si="223"/>
        <v/>
      </c>
    </row>
    <row r="4571" spans="1:5">
      <c r="A4571" s="6" t="s">
        <v>108</v>
      </c>
      <c r="B4571">
        <v>511120</v>
      </c>
      <c r="C4571" s="350" t="s">
        <v>580</v>
      </c>
      <c r="D4571" s="351">
        <f t="shared" ca="1" si="222"/>
        <v>0</v>
      </c>
      <c r="E4571" s="375" t="str">
        <f t="shared" ca="1" si="223"/>
        <v/>
      </c>
    </row>
    <row r="4572" spans="1:5">
      <c r="A4572" s="6" t="s">
        <v>108</v>
      </c>
      <c r="B4572">
        <v>511130</v>
      </c>
      <c r="C4572" s="350" t="s">
        <v>580</v>
      </c>
      <c r="D4572" s="351">
        <f t="shared" ca="1" si="222"/>
        <v>0</v>
      </c>
      <c r="E4572" s="375" t="str">
        <f t="shared" ca="1" si="223"/>
        <v/>
      </c>
    </row>
    <row r="4573" spans="1:5">
      <c r="A4573" s="6" t="s">
        <v>108</v>
      </c>
      <c r="B4573" t="s">
        <v>440</v>
      </c>
      <c r="C4573" s="350" t="s">
        <v>580</v>
      </c>
      <c r="D4573" s="351">
        <f t="shared" ca="1" si="222"/>
        <v>0</v>
      </c>
      <c r="E4573" s="375" t="str">
        <f t="shared" ca="1" si="223"/>
        <v/>
      </c>
    </row>
    <row r="4574" spans="1:5">
      <c r="A4574" s="6" t="s">
        <v>108</v>
      </c>
      <c r="B4574">
        <v>511200</v>
      </c>
      <c r="C4574" s="350" t="s">
        <v>580</v>
      </c>
      <c r="D4574" s="351">
        <f t="shared" ca="1" si="222"/>
        <v>0</v>
      </c>
      <c r="E4574" s="375" t="str">
        <f t="shared" ca="1" si="223"/>
        <v/>
      </c>
    </row>
    <row r="4575" spans="1:5">
      <c r="A4575" s="6" t="s">
        <v>108</v>
      </c>
      <c r="B4575">
        <v>512100</v>
      </c>
      <c r="C4575" s="350" t="s">
        <v>580</v>
      </c>
      <c r="D4575" s="351">
        <f t="shared" ca="1" si="222"/>
        <v>0</v>
      </c>
      <c r="E4575" s="375" t="str">
        <f t="shared" ca="1" si="223"/>
        <v/>
      </c>
    </row>
    <row r="4576" spans="1:5">
      <c r="A4576" s="6" t="s">
        <v>108</v>
      </c>
      <c r="B4576">
        <v>512200</v>
      </c>
      <c r="C4576" s="350" t="s">
        <v>580</v>
      </c>
      <c r="D4576" s="351">
        <f t="shared" ca="1" si="222"/>
        <v>0</v>
      </c>
      <c r="E4576" s="375" t="str">
        <f t="shared" ca="1" si="223"/>
        <v/>
      </c>
    </row>
    <row r="4577" spans="1:5">
      <c r="A4577" s="6" t="s">
        <v>108</v>
      </c>
      <c r="B4577">
        <v>515100</v>
      </c>
      <c r="C4577" s="350" t="s">
        <v>580</v>
      </c>
      <c r="D4577" s="351">
        <f t="shared" ca="1" si="222"/>
        <v>0</v>
      </c>
      <c r="E4577" s="375" t="str">
        <f t="shared" ca="1" si="223"/>
        <v/>
      </c>
    </row>
    <row r="4578" spans="1:5">
      <c r="A4578" s="6" t="s">
        <v>108</v>
      </c>
      <c r="B4578">
        <v>515200</v>
      </c>
      <c r="C4578" s="350" t="s">
        <v>580</v>
      </c>
      <c r="D4578" s="351">
        <f t="shared" ca="1" si="222"/>
        <v>0</v>
      </c>
      <c r="E4578" s="375" t="str">
        <f t="shared" ca="1" si="223"/>
        <v/>
      </c>
    </row>
    <row r="4579" spans="1:5">
      <c r="A4579" s="6" t="s">
        <v>108</v>
      </c>
      <c r="B4579">
        <v>517110</v>
      </c>
      <c r="C4579" s="350" t="s">
        <v>580</v>
      </c>
      <c r="D4579" s="351">
        <f t="shared" ca="1" si="222"/>
        <v>0</v>
      </c>
      <c r="E4579" s="375" t="str">
        <f t="shared" ca="1" si="223"/>
        <v/>
      </c>
    </row>
    <row r="4580" spans="1:5">
      <c r="A4580" s="6" t="s">
        <v>108</v>
      </c>
      <c r="B4580">
        <v>517210</v>
      </c>
      <c r="C4580" s="350" t="s">
        <v>580</v>
      </c>
      <c r="D4580" s="351">
        <f t="shared" ca="1" si="222"/>
        <v>0</v>
      </c>
      <c r="E4580" s="375" t="str">
        <f t="shared" ca="1" si="223"/>
        <v/>
      </c>
    </row>
    <row r="4581" spans="1:5">
      <c r="A4581" s="6" t="s">
        <v>108</v>
      </c>
      <c r="B4581" t="s">
        <v>449</v>
      </c>
      <c r="C4581" s="350" t="s">
        <v>580</v>
      </c>
      <c r="D4581" s="351">
        <f t="shared" ca="1" si="222"/>
        <v>0</v>
      </c>
      <c r="E4581" s="375" t="str">
        <f t="shared" ca="1" si="223"/>
        <v/>
      </c>
    </row>
    <row r="4582" spans="1:5">
      <c r="A4582" s="6" t="s">
        <v>108</v>
      </c>
      <c r="B4582">
        <v>518200</v>
      </c>
      <c r="C4582" s="350" t="s">
        <v>580</v>
      </c>
      <c r="D4582" s="351">
        <f t="shared" ca="1" si="222"/>
        <v>0</v>
      </c>
      <c r="E4582" s="375" t="str">
        <f t="shared" ca="1" si="223"/>
        <v/>
      </c>
    </row>
    <row r="4583" spans="1:5">
      <c r="A4583" s="6" t="s">
        <v>108</v>
      </c>
      <c r="B4583" t="s">
        <v>452</v>
      </c>
      <c r="C4583" s="350" t="s">
        <v>580</v>
      </c>
      <c r="D4583" s="351">
        <f t="shared" ca="1" si="222"/>
        <v>0</v>
      </c>
      <c r="E4583" s="375" t="str">
        <f t="shared" ca="1" si="223"/>
        <v/>
      </c>
    </row>
    <row r="4584" spans="1:5">
      <c r="A4584" s="6" t="s">
        <v>108</v>
      </c>
      <c r="B4584">
        <v>519130</v>
      </c>
      <c r="C4584" s="350" t="s">
        <v>580</v>
      </c>
      <c r="D4584" s="351">
        <f t="shared" ca="1" si="222"/>
        <v>0</v>
      </c>
      <c r="E4584" s="375" t="str">
        <f t="shared" ca="1" si="223"/>
        <v/>
      </c>
    </row>
    <row r="4585" spans="1:5">
      <c r="A4585" s="6" t="s">
        <v>108</v>
      </c>
      <c r="B4585" t="s">
        <v>455</v>
      </c>
      <c r="C4585" s="350" t="s">
        <v>580</v>
      </c>
      <c r="D4585" s="351">
        <f t="shared" ca="1" si="222"/>
        <v>0</v>
      </c>
      <c r="E4585" s="375" t="str">
        <f t="shared" ca="1" si="223"/>
        <v/>
      </c>
    </row>
    <row r="4586" spans="1:5">
      <c r="A4586" s="6" t="s">
        <v>108</v>
      </c>
      <c r="B4586" t="s">
        <v>457</v>
      </c>
      <c r="C4586" s="350" t="s">
        <v>580</v>
      </c>
      <c r="D4586" s="351">
        <f t="shared" ca="1" si="222"/>
        <v>0</v>
      </c>
      <c r="E4586" s="375" t="str">
        <f t="shared" ca="1" si="223"/>
        <v/>
      </c>
    </row>
    <row r="4587" spans="1:5">
      <c r="A4587" s="6" t="s">
        <v>108</v>
      </c>
      <c r="B4587" t="s">
        <v>459</v>
      </c>
      <c r="C4587" s="350" t="s">
        <v>580</v>
      </c>
      <c r="D4587" s="351">
        <f t="shared" ca="1" si="222"/>
        <v>0</v>
      </c>
      <c r="E4587" s="375" t="str">
        <f t="shared" ca="1" si="223"/>
        <v/>
      </c>
    </row>
    <row r="4588" spans="1:5">
      <c r="A4588" s="6" t="s">
        <v>108</v>
      </c>
      <c r="B4588">
        <v>523900</v>
      </c>
      <c r="C4588" s="350" t="s">
        <v>580</v>
      </c>
      <c r="D4588" s="351">
        <f t="shared" ca="1" si="222"/>
        <v>0</v>
      </c>
      <c r="E4588" s="375" t="str">
        <f t="shared" ca="1" si="223"/>
        <v/>
      </c>
    </row>
    <row r="4589" spans="1:5">
      <c r="A4589" s="6" t="s">
        <v>108</v>
      </c>
      <c r="B4589">
        <v>524100</v>
      </c>
      <c r="C4589" s="350" t="s">
        <v>580</v>
      </c>
      <c r="D4589" s="351">
        <f t="shared" ca="1" si="222"/>
        <v>0</v>
      </c>
      <c r="E4589" s="375" t="str">
        <f t="shared" ca="1" si="223"/>
        <v/>
      </c>
    </row>
    <row r="4590" spans="1:5">
      <c r="A4590" s="6" t="s">
        <v>108</v>
      </c>
      <c r="B4590">
        <v>524200</v>
      </c>
      <c r="C4590" s="350" t="s">
        <v>580</v>
      </c>
      <c r="D4590" s="351">
        <f t="shared" ca="1" si="222"/>
        <v>0</v>
      </c>
      <c r="E4590" s="375" t="str">
        <f t="shared" ca="1" si="223"/>
        <v/>
      </c>
    </row>
    <row r="4591" spans="1:5">
      <c r="A4591" s="6" t="s">
        <v>108</v>
      </c>
      <c r="B4591">
        <v>525000</v>
      </c>
      <c r="C4591" s="350" t="s">
        <v>580</v>
      </c>
      <c r="D4591" s="351">
        <f t="shared" ca="1" si="222"/>
        <v>0</v>
      </c>
      <c r="E4591" s="375" t="str">
        <f t="shared" ca="1" si="223"/>
        <v/>
      </c>
    </row>
    <row r="4592" spans="1:5">
      <c r="A4592" s="6" t="s">
        <v>108</v>
      </c>
      <c r="B4592" t="s">
        <v>465</v>
      </c>
      <c r="C4592" s="350" t="s">
        <v>580</v>
      </c>
      <c r="D4592" s="351">
        <f t="shared" ca="1" si="222"/>
        <v>0</v>
      </c>
      <c r="E4592" s="375" t="str">
        <f t="shared" ca="1" si="223"/>
        <v/>
      </c>
    </row>
    <row r="4593" spans="1:5">
      <c r="A4593" s="6" t="s">
        <v>108</v>
      </c>
      <c r="B4593" t="s">
        <v>467</v>
      </c>
      <c r="C4593" s="350" t="s">
        <v>580</v>
      </c>
      <c r="D4593" s="351">
        <f t="shared" ca="1" si="222"/>
        <v>0</v>
      </c>
      <c r="E4593" s="375" t="str">
        <f t="shared" ca="1" si="223"/>
        <v/>
      </c>
    </row>
    <row r="4594" spans="1:5">
      <c r="A4594" s="6" t="s">
        <v>108</v>
      </c>
      <c r="B4594">
        <v>532100</v>
      </c>
      <c r="C4594" s="350" t="s">
        <v>580</v>
      </c>
      <c r="D4594" s="351">
        <f t="shared" ca="1" si="222"/>
        <v>0</v>
      </c>
      <c r="E4594" s="375" t="str">
        <f t="shared" ca="1" si="223"/>
        <v/>
      </c>
    </row>
    <row r="4595" spans="1:5">
      <c r="A4595" s="6" t="s">
        <v>108</v>
      </c>
      <c r="B4595" t="s">
        <v>470</v>
      </c>
      <c r="C4595" s="350" t="s">
        <v>580</v>
      </c>
      <c r="D4595" s="351">
        <f t="shared" ca="1" si="222"/>
        <v>0</v>
      </c>
      <c r="E4595" s="375" t="str">
        <f t="shared" ca="1" si="223"/>
        <v/>
      </c>
    </row>
    <row r="4596" spans="1:5">
      <c r="A4596" s="6" t="s">
        <v>108</v>
      </c>
      <c r="B4596">
        <v>532400</v>
      </c>
      <c r="C4596" s="350" t="s">
        <v>580</v>
      </c>
      <c r="D4596" s="351">
        <f t="shared" ca="1" si="222"/>
        <v>0</v>
      </c>
      <c r="E4596" s="375" t="str">
        <f t="shared" ca="1" si="223"/>
        <v/>
      </c>
    </row>
    <row r="4597" spans="1:5">
      <c r="A4597" s="6" t="s">
        <v>108</v>
      </c>
      <c r="B4597">
        <v>533000</v>
      </c>
      <c r="C4597" s="350" t="s">
        <v>580</v>
      </c>
      <c r="D4597" s="351">
        <f t="shared" ca="1" si="222"/>
        <v>0</v>
      </c>
      <c r="E4597" s="375" t="str">
        <f t="shared" ca="1" si="223"/>
        <v/>
      </c>
    </row>
    <row r="4598" spans="1:5">
      <c r="A4598" s="6" t="s">
        <v>108</v>
      </c>
      <c r="B4598">
        <v>541100</v>
      </c>
      <c r="C4598" s="350" t="s">
        <v>580</v>
      </c>
      <c r="D4598" s="351">
        <f t="shared" ca="1" si="222"/>
        <v>0</v>
      </c>
      <c r="E4598" s="375" t="str">
        <f t="shared" ca="1" si="223"/>
        <v/>
      </c>
    </row>
    <row r="4599" spans="1:5">
      <c r="A4599" s="6" t="s">
        <v>108</v>
      </c>
      <c r="B4599">
        <v>541511</v>
      </c>
      <c r="C4599" s="350" t="s">
        <v>580</v>
      </c>
      <c r="D4599" s="351">
        <f t="shared" ca="1" si="222"/>
        <v>0</v>
      </c>
      <c r="E4599" s="375" t="str">
        <f t="shared" ca="1" si="223"/>
        <v/>
      </c>
    </row>
    <row r="4600" spans="1:5">
      <c r="A4600" s="6" t="s">
        <v>108</v>
      </c>
      <c r="B4600">
        <v>541512</v>
      </c>
      <c r="C4600" s="350" t="s">
        <v>580</v>
      </c>
      <c r="D4600" s="351">
        <f t="shared" ca="1" si="222"/>
        <v>0</v>
      </c>
      <c r="E4600" s="375" t="str">
        <f t="shared" ca="1" si="223"/>
        <v/>
      </c>
    </row>
    <row r="4601" spans="1:5">
      <c r="A4601" s="6" t="s">
        <v>108</v>
      </c>
      <c r="B4601" t="s">
        <v>477</v>
      </c>
      <c r="C4601" s="350" t="s">
        <v>580</v>
      </c>
      <c r="D4601" s="351">
        <f t="shared" ca="1" si="222"/>
        <v>0</v>
      </c>
      <c r="E4601" s="375" t="str">
        <f t="shared" ca="1" si="223"/>
        <v/>
      </c>
    </row>
    <row r="4602" spans="1:5">
      <c r="A4602" s="6" t="s">
        <v>108</v>
      </c>
      <c r="B4602">
        <v>541200</v>
      </c>
      <c r="C4602" s="350" t="s">
        <v>580</v>
      </c>
      <c r="D4602" s="351">
        <f t="shared" ca="1" si="222"/>
        <v>0</v>
      </c>
      <c r="E4602" s="375" t="str">
        <f t="shared" ca="1" si="223"/>
        <v/>
      </c>
    </row>
    <row r="4603" spans="1:5">
      <c r="A4603" s="6" t="s">
        <v>108</v>
      </c>
      <c r="B4603">
        <v>541300</v>
      </c>
      <c r="C4603" s="350" t="s">
        <v>580</v>
      </c>
      <c r="D4603" s="351">
        <f t="shared" ca="1" si="222"/>
        <v>0</v>
      </c>
      <c r="E4603" s="375" t="str">
        <f t="shared" ca="1" si="223"/>
        <v/>
      </c>
    </row>
    <row r="4604" spans="1:5">
      <c r="A4604" s="6" t="s">
        <v>108</v>
      </c>
      <c r="B4604">
        <v>541400</v>
      </c>
      <c r="C4604" s="350" t="s">
        <v>580</v>
      </c>
      <c r="D4604" s="351">
        <f t="shared" ca="1" si="222"/>
        <v>0</v>
      </c>
      <c r="E4604" s="375" t="str">
        <f t="shared" ca="1" si="223"/>
        <v/>
      </c>
    </row>
    <row r="4605" spans="1:5">
      <c r="A4605" s="6" t="s">
        <v>108</v>
      </c>
      <c r="B4605">
        <v>541610</v>
      </c>
      <c r="C4605" s="350" t="s">
        <v>580</v>
      </c>
      <c r="D4605" s="351">
        <f t="shared" ca="1" si="222"/>
        <v>0</v>
      </c>
      <c r="E4605" s="375" t="str">
        <f t="shared" ca="1" si="223"/>
        <v/>
      </c>
    </row>
    <row r="4606" spans="1:5">
      <c r="A4606" s="6" t="s">
        <v>108</v>
      </c>
      <c r="B4606" t="s">
        <v>483</v>
      </c>
      <c r="C4606" s="350" t="s">
        <v>580</v>
      </c>
      <c r="D4606" s="351">
        <f t="shared" ca="1" si="222"/>
        <v>0</v>
      </c>
      <c r="E4606" s="375" t="str">
        <f t="shared" ca="1" si="223"/>
        <v/>
      </c>
    </row>
    <row r="4607" spans="1:5">
      <c r="A4607" s="6" t="s">
        <v>108</v>
      </c>
      <c r="B4607">
        <v>541700</v>
      </c>
      <c r="C4607" s="350" t="s">
        <v>580</v>
      </c>
      <c r="D4607" s="351">
        <f t="shared" ca="1" si="222"/>
        <v>0</v>
      </c>
      <c r="E4607" s="375" t="str">
        <f t="shared" ca="1" si="223"/>
        <v/>
      </c>
    </row>
    <row r="4608" spans="1:5">
      <c r="A4608" s="6" t="s">
        <v>108</v>
      </c>
      <c r="B4608">
        <v>541800</v>
      </c>
      <c r="C4608" s="350" t="s">
        <v>580</v>
      </c>
      <c r="D4608" s="351">
        <f t="shared" ca="1" si="222"/>
        <v>0</v>
      </c>
      <c r="E4608" s="375" t="str">
        <f t="shared" ca="1" si="223"/>
        <v/>
      </c>
    </row>
    <row r="4609" spans="1:5">
      <c r="A4609" s="6" t="s">
        <v>108</v>
      </c>
      <c r="B4609" t="s">
        <v>487</v>
      </c>
      <c r="C4609" s="350" t="s">
        <v>580</v>
      </c>
      <c r="D4609" s="351">
        <f t="shared" ca="1" si="222"/>
        <v>0</v>
      </c>
      <c r="E4609" s="375" t="str">
        <f t="shared" ca="1" si="223"/>
        <v/>
      </c>
    </row>
    <row r="4610" spans="1:5">
      <c r="A4610" s="6" t="s">
        <v>108</v>
      </c>
      <c r="B4610">
        <v>541920</v>
      </c>
      <c r="C4610" s="350" t="s">
        <v>580</v>
      </c>
      <c r="D4610" s="351">
        <f t="shared" ca="1" si="222"/>
        <v>0</v>
      </c>
      <c r="E4610" s="375" t="str">
        <f t="shared" ca="1" si="223"/>
        <v/>
      </c>
    </row>
    <row r="4611" spans="1:5">
      <c r="A4611" s="6" t="s">
        <v>108</v>
      </c>
      <c r="B4611">
        <v>541940</v>
      </c>
      <c r="C4611" s="350" t="s">
        <v>580</v>
      </c>
      <c r="D4611" s="351">
        <f t="shared" ref="D4611:D4674" ca="1" si="224">OFFSET(matrix1,MOD(ROW()-ROW($D$3),ROWS(matrix1)),TRUNC((ROW()-ROW($D$3))/ROWS(matrix1)),1,1)</f>
        <v>0</v>
      </c>
      <c r="E4611" s="375" t="str">
        <f t="shared" ref="E4611:E4674" ca="1" si="225">OFFSET(matrix4,MOD(ROW()-ROW($E$3),ROWS(matrix4)),TRUNC((ROW()-ROW($E$3))/ROWS(matrix4)),1,1)</f>
        <v/>
      </c>
    </row>
    <row r="4612" spans="1:5">
      <c r="A4612" s="6" t="s">
        <v>108</v>
      </c>
      <c r="B4612">
        <v>550000</v>
      </c>
      <c r="C4612" s="350" t="s">
        <v>580</v>
      </c>
      <c r="D4612" s="351">
        <f t="shared" ca="1" si="224"/>
        <v>0</v>
      </c>
      <c r="E4612" s="375" t="str">
        <f t="shared" ca="1" si="225"/>
        <v/>
      </c>
    </row>
    <row r="4613" spans="1:5">
      <c r="A4613" s="6" t="s">
        <v>108</v>
      </c>
      <c r="B4613">
        <v>561100</v>
      </c>
      <c r="C4613" s="350" t="s">
        <v>580</v>
      </c>
      <c r="D4613" s="351">
        <f t="shared" ca="1" si="224"/>
        <v>0</v>
      </c>
      <c r="E4613" s="375" t="str">
        <f t="shared" ca="1" si="225"/>
        <v/>
      </c>
    </row>
    <row r="4614" spans="1:5">
      <c r="A4614" s="6" t="s">
        <v>108</v>
      </c>
      <c r="B4614">
        <v>561200</v>
      </c>
      <c r="C4614" s="350" t="s">
        <v>580</v>
      </c>
      <c r="D4614" s="351">
        <f t="shared" ca="1" si="224"/>
        <v>0</v>
      </c>
      <c r="E4614" s="375" t="str">
        <f t="shared" ca="1" si="225"/>
        <v/>
      </c>
    </row>
    <row r="4615" spans="1:5">
      <c r="A4615" s="6" t="s">
        <v>108</v>
      </c>
      <c r="B4615">
        <v>561300</v>
      </c>
      <c r="C4615" s="350" t="s">
        <v>580</v>
      </c>
      <c r="D4615" s="351">
        <f t="shared" ca="1" si="224"/>
        <v>0</v>
      </c>
      <c r="E4615" s="375" t="str">
        <f t="shared" ca="1" si="225"/>
        <v/>
      </c>
    </row>
    <row r="4616" spans="1:5">
      <c r="A4616" s="6" t="s">
        <v>108</v>
      </c>
      <c r="B4616">
        <v>561400</v>
      </c>
      <c r="C4616" s="350" t="s">
        <v>580</v>
      </c>
      <c r="D4616" s="351">
        <f t="shared" ca="1" si="224"/>
        <v>0</v>
      </c>
      <c r="E4616" s="375" t="str">
        <f t="shared" ca="1" si="225"/>
        <v/>
      </c>
    </row>
    <row r="4617" spans="1:5">
      <c r="A4617" s="6" t="s">
        <v>108</v>
      </c>
      <c r="B4617">
        <v>561500</v>
      </c>
      <c r="C4617" s="350" t="s">
        <v>580</v>
      </c>
      <c r="D4617" s="351">
        <f t="shared" ca="1" si="224"/>
        <v>0</v>
      </c>
      <c r="E4617" s="375" t="str">
        <f t="shared" ca="1" si="225"/>
        <v/>
      </c>
    </row>
    <row r="4618" spans="1:5">
      <c r="A4618" s="6" t="s">
        <v>108</v>
      </c>
      <c r="B4618">
        <v>561600</v>
      </c>
      <c r="C4618" s="350" t="s">
        <v>580</v>
      </c>
      <c r="D4618" s="351">
        <f t="shared" ca="1" si="224"/>
        <v>0</v>
      </c>
      <c r="E4618" s="375" t="str">
        <f t="shared" ca="1" si="225"/>
        <v/>
      </c>
    </row>
    <row r="4619" spans="1:5">
      <c r="A4619" s="6" t="s">
        <v>108</v>
      </c>
      <c r="B4619">
        <v>561700</v>
      </c>
      <c r="C4619" s="350" t="s">
        <v>580</v>
      </c>
      <c r="D4619" s="351">
        <f t="shared" ca="1" si="224"/>
        <v>0</v>
      </c>
      <c r="E4619" s="375" t="str">
        <f t="shared" ca="1" si="225"/>
        <v/>
      </c>
    </row>
    <row r="4620" spans="1:5">
      <c r="A4620" s="6" t="s">
        <v>108</v>
      </c>
      <c r="B4620">
        <v>561900</v>
      </c>
      <c r="C4620" s="350" t="s">
        <v>580</v>
      </c>
      <c r="D4620" s="351">
        <f t="shared" ca="1" si="224"/>
        <v>0</v>
      </c>
      <c r="E4620" s="375" t="str">
        <f t="shared" ca="1" si="225"/>
        <v/>
      </c>
    </row>
    <row r="4621" spans="1:5">
      <c r="A4621" s="6" t="s">
        <v>108</v>
      </c>
      <c r="B4621">
        <v>562000</v>
      </c>
      <c r="C4621" s="350" t="s">
        <v>580</v>
      </c>
      <c r="D4621" s="351">
        <f t="shared" ca="1" si="224"/>
        <v>0</v>
      </c>
      <c r="E4621" s="375" t="str">
        <f t="shared" ca="1" si="225"/>
        <v/>
      </c>
    </row>
    <row r="4622" spans="1:5">
      <c r="A4622" s="6" t="s">
        <v>108</v>
      </c>
      <c r="B4622">
        <v>611100</v>
      </c>
      <c r="C4622" s="350" t="s">
        <v>580</v>
      </c>
      <c r="D4622" s="351">
        <f t="shared" ca="1" si="224"/>
        <v>0</v>
      </c>
      <c r="E4622" s="375" t="str">
        <f t="shared" ca="1" si="225"/>
        <v/>
      </c>
    </row>
    <row r="4623" spans="1:5">
      <c r="A4623" s="6" t="s">
        <v>108</v>
      </c>
      <c r="B4623" t="s">
        <v>502</v>
      </c>
      <c r="C4623" s="350" t="s">
        <v>580</v>
      </c>
      <c r="D4623" s="351">
        <f t="shared" ca="1" si="224"/>
        <v>0</v>
      </c>
      <c r="E4623" s="375" t="str">
        <f t="shared" ca="1" si="225"/>
        <v/>
      </c>
    </row>
    <row r="4624" spans="1:5">
      <c r="A4624" s="6" t="s">
        <v>108</v>
      </c>
      <c r="B4624" t="s">
        <v>504</v>
      </c>
      <c r="C4624" s="350" t="s">
        <v>580</v>
      </c>
      <c r="D4624" s="351">
        <f t="shared" ca="1" si="224"/>
        <v>0</v>
      </c>
      <c r="E4624" s="375" t="str">
        <f t="shared" ca="1" si="225"/>
        <v/>
      </c>
    </row>
    <row r="4625" spans="1:5">
      <c r="A4625" s="6" t="s">
        <v>108</v>
      </c>
      <c r="B4625">
        <v>621100</v>
      </c>
      <c r="C4625" s="350" t="s">
        <v>580</v>
      </c>
      <c r="D4625" s="351">
        <f t="shared" ca="1" si="224"/>
        <v>0</v>
      </c>
      <c r="E4625" s="375" t="str">
        <f t="shared" ca="1" si="225"/>
        <v/>
      </c>
    </row>
    <row r="4626" spans="1:5">
      <c r="A4626" s="6" t="s">
        <v>108</v>
      </c>
      <c r="B4626">
        <v>621200</v>
      </c>
      <c r="C4626" s="350" t="s">
        <v>580</v>
      </c>
      <c r="D4626" s="351">
        <f t="shared" ca="1" si="224"/>
        <v>0</v>
      </c>
      <c r="E4626" s="375" t="str">
        <f t="shared" ca="1" si="225"/>
        <v/>
      </c>
    </row>
    <row r="4627" spans="1:5">
      <c r="A4627" s="6" t="s">
        <v>108</v>
      </c>
      <c r="B4627">
        <v>621300</v>
      </c>
      <c r="C4627" s="350" t="s">
        <v>580</v>
      </c>
      <c r="D4627" s="351">
        <f t="shared" ca="1" si="224"/>
        <v>0</v>
      </c>
      <c r="E4627" s="375" t="str">
        <f t="shared" ca="1" si="225"/>
        <v/>
      </c>
    </row>
    <row r="4628" spans="1:5">
      <c r="A4628" s="6" t="s">
        <v>108</v>
      </c>
      <c r="B4628">
        <v>621400</v>
      </c>
      <c r="C4628" s="350" t="s">
        <v>580</v>
      </c>
      <c r="D4628" s="351">
        <f t="shared" ca="1" si="224"/>
        <v>0</v>
      </c>
      <c r="E4628" s="375" t="str">
        <f t="shared" ca="1" si="225"/>
        <v/>
      </c>
    </row>
    <row r="4629" spans="1:5">
      <c r="A4629" s="6" t="s">
        <v>108</v>
      </c>
      <c r="B4629">
        <v>621500</v>
      </c>
      <c r="C4629" s="350" t="s">
        <v>580</v>
      </c>
      <c r="D4629" s="351">
        <f t="shared" ca="1" si="224"/>
        <v>0</v>
      </c>
      <c r="E4629" s="375" t="str">
        <f t="shared" ca="1" si="225"/>
        <v/>
      </c>
    </row>
    <row r="4630" spans="1:5">
      <c r="A4630" s="6" t="s">
        <v>108</v>
      </c>
      <c r="B4630">
        <v>621600</v>
      </c>
      <c r="C4630" s="350" t="s">
        <v>580</v>
      </c>
      <c r="D4630" s="351">
        <f t="shared" ca="1" si="224"/>
        <v>0</v>
      </c>
      <c r="E4630" s="375" t="str">
        <f t="shared" ca="1" si="225"/>
        <v/>
      </c>
    </row>
    <row r="4631" spans="1:5">
      <c r="A4631" s="6" t="s">
        <v>108</v>
      </c>
      <c r="B4631">
        <v>621900</v>
      </c>
      <c r="C4631" s="350" t="s">
        <v>580</v>
      </c>
      <c r="D4631" s="351">
        <f t="shared" ca="1" si="224"/>
        <v>0</v>
      </c>
      <c r="E4631" s="375" t="str">
        <f t="shared" ca="1" si="225"/>
        <v/>
      </c>
    </row>
    <row r="4632" spans="1:5">
      <c r="A4632" s="6" t="s">
        <v>108</v>
      </c>
      <c r="B4632">
        <v>622000</v>
      </c>
      <c r="C4632" s="350" t="s">
        <v>580</v>
      </c>
      <c r="D4632" s="351">
        <f t="shared" ca="1" si="224"/>
        <v>0</v>
      </c>
      <c r="E4632" s="375" t="str">
        <f t="shared" ca="1" si="225"/>
        <v/>
      </c>
    </row>
    <row r="4633" spans="1:5">
      <c r="A4633" s="6" t="s">
        <v>108</v>
      </c>
      <c r="B4633" t="s">
        <v>514</v>
      </c>
      <c r="C4633" s="350" t="s">
        <v>580</v>
      </c>
      <c r="D4633" s="351">
        <f t="shared" ca="1" si="224"/>
        <v>0</v>
      </c>
      <c r="E4633" s="375" t="str">
        <f t="shared" ca="1" si="225"/>
        <v/>
      </c>
    </row>
    <row r="4634" spans="1:5">
      <c r="A4634" s="6" t="s">
        <v>108</v>
      </c>
      <c r="B4634" t="s">
        <v>516</v>
      </c>
      <c r="C4634" s="350" t="s">
        <v>580</v>
      </c>
      <c r="D4634" s="351">
        <f t="shared" ca="1" si="224"/>
        <v>0</v>
      </c>
      <c r="E4634" s="375" t="str">
        <f t="shared" ca="1" si="225"/>
        <v/>
      </c>
    </row>
    <row r="4635" spans="1:5">
      <c r="A4635" s="6" t="s">
        <v>108</v>
      </c>
      <c r="B4635">
        <v>624100</v>
      </c>
      <c r="C4635" s="350" t="s">
        <v>580</v>
      </c>
      <c r="D4635" s="351">
        <f t="shared" ca="1" si="224"/>
        <v>0</v>
      </c>
      <c r="E4635" s="375" t="str">
        <f t="shared" ca="1" si="225"/>
        <v/>
      </c>
    </row>
    <row r="4636" spans="1:5">
      <c r="A4636" s="6" t="s">
        <v>108</v>
      </c>
      <c r="B4636" t="s">
        <v>519</v>
      </c>
      <c r="C4636" s="350" t="s">
        <v>580</v>
      </c>
      <c r="D4636" s="351">
        <f t="shared" ca="1" si="224"/>
        <v>0</v>
      </c>
      <c r="E4636" s="375" t="str">
        <f t="shared" ca="1" si="225"/>
        <v/>
      </c>
    </row>
    <row r="4637" spans="1:5">
      <c r="A4637" s="6" t="s">
        <v>108</v>
      </c>
      <c r="B4637">
        <v>624400</v>
      </c>
      <c r="C4637" s="350" t="s">
        <v>580</v>
      </c>
      <c r="D4637" s="351">
        <f t="shared" ca="1" si="224"/>
        <v>0</v>
      </c>
      <c r="E4637" s="375" t="str">
        <f t="shared" ca="1" si="225"/>
        <v/>
      </c>
    </row>
    <row r="4638" spans="1:5">
      <c r="A4638" s="6" t="s">
        <v>108</v>
      </c>
      <c r="B4638">
        <v>711100</v>
      </c>
      <c r="C4638" s="350" t="s">
        <v>580</v>
      </c>
      <c r="D4638" s="351">
        <f t="shared" ca="1" si="224"/>
        <v>0</v>
      </c>
      <c r="E4638" s="375" t="str">
        <f t="shared" ca="1" si="225"/>
        <v/>
      </c>
    </row>
    <row r="4639" spans="1:5">
      <c r="A4639" s="6" t="s">
        <v>108</v>
      </c>
      <c r="B4639">
        <v>711200</v>
      </c>
      <c r="C4639" s="350" t="s">
        <v>580</v>
      </c>
      <c r="D4639" s="351">
        <f t="shared" ca="1" si="224"/>
        <v>0</v>
      </c>
      <c r="E4639" s="375" t="str">
        <f t="shared" ca="1" si="225"/>
        <v/>
      </c>
    </row>
    <row r="4640" spans="1:5">
      <c r="A4640" s="6" t="s">
        <v>108</v>
      </c>
      <c r="B4640" t="s">
        <v>524</v>
      </c>
      <c r="C4640" s="350" t="s">
        <v>580</v>
      </c>
      <c r="D4640" s="351">
        <f t="shared" ca="1" si="224"/>
        <v>0</v>
      </c>
      <c r="E4640" s="375" t="str">
        <f t="shared" ca="1" si="225"/>
        <v/>
      </c>
    </row>
    <row r="4641" spans="1:5">
      <c r="A4641" s="6" t="s">
        <v>108</v>
      </c>
      <c r="B4641">
        <v>711500</v>
      </c>
      <c r="C4641" s="350" t="s">
        <v>580</v>
      </c>
      <c r="D4641" s="351">
        <f t="shared" ca="1" si="224"/>
        <v>0</v>
      </c>
      <c r="E4641" s="375" t="str">
        <f t="shared" ca="1" si="225"/>
        <v/>
      </c>
    </row>
    <row r="4642" spans="1:5">
      <c r="A4642" s="6" t="s">
        <v>108</v>
      </c>
      <c r="B4642">
        <v>712000</v>
      </c>
      <c r="C4642" s="350" t="s">
        <v>580</v>
      </c>
      <c r="D4642" s="351">
        <f t="shared" ca="1" si="224"/>
        <v>0</v>
      </c>
      <c r="E4642" s="375" t="str">
        <f t="shared" ca="1" si="225"/>
        <v/>
      </c>
    </row>
    <row r="4643" spans="1:5">
      <c r="A4643" s="6" t="s">
        <v>108</v>
      </c>
      <c r="B4643">
        <v>713100</v>
      </c>
      <c r="C4643" s="350" t="s">
        <v>580</v>
      </c>
      <c r="D4643" s="351">
        <f t="shared" ca="1" si="224"/>
        <v>0</v>
      </c>
      <c r="E4643" s="375" t="str">
        <f t="shared" ca="1" si="225"/>
        <v/>
      </c>
    </row>
    <row r="4644" spans="1:5">
      <c r="A4644" s="6" t="s">
        <v>108</v>
      </c>
      <c r="B4644">
        <v>713200</v>
      </c>
      <c r="C4644" s="350" t="s">
        <v>580</v>
      </c>
      <c r="D4644" s="351">
        <f t="shared" ca="1" si="224"/>
        <v>0</v>
      </c>
      <c r="E4644" s="375" t="str">
        <f t="shared" ca="1" si="225"/>
        <v/>
      </c>
    </row>
    <row r="4645" spans="1:5">
      <c r="A4645" s="6" t="s">
        <v>108</v>
      </c>
      <c r="B4645">
        <v>713900</v>
      </c>
      <c r="C4645" s="350" t="s">
        <v>580</v>
      </c>
      <c r="D4645" s="351">
        <f t="shared" ca="1" si="224"/>
        <v>0</v>
      </c>
      <c r="E4645" s="375" t="str">
        <f t="shared" ca="1" si="225"/>
        <v/>
      </c>
    </row>
    <row r="4646" spans="1:5">
      <c r="A4646" s="6" t="s">
        <v>108</v>
      </c>
      <c r="B4646">
        <v>721000</v>
      </c>
      <c r="C4646" s="350" t="s">
        <v>580</v>
      </c>
      <c r="D4646" s="351">
        <f t="shared" ca="1" si="224"/>
        <v>0</v>
      </c>
      <c r="E4646" s="375" t="str">
        <f t="shared" ca="1" si="225"/>
        <v/>
      </c>
    </row>
    <row r="4647" spans="1:5">
      <c r="A4647" s="6" t="s">
        <v>108</v>
      </c>
      <c r="B4647">
        <v>722110</v>
      </c>
      <c r="C4647" s="350" t="s">
        <v>580</v>
      </c>
      <c r="D4647" s="351">
        <f t="shared" ca="1" si="224"/>
        <v>0</v>
      </c>
      <c r="E4647" s="375" t="str">
        <f t="shared" ca="1" si="225"/>
        <v/>
      </c>
    </row>
    <row r="4648" spans="1:5">
      <c r="A4648" s="6" t="s">
        <v>108</v>
      </c>
      <c r="B4648">
        <v>722211</v>
      </c>
      <c r="C4648" s="350" t="s">
        <v>580</v>
      </c>
      <c r="D4648" s="351">
        <f t="shared" ca="1" si="224"/>
        <v>0</v>
      </c>
      <c r="E4648" s="375" t="str">
        <f t="shared" ca="1" si="225"/>
        <v/>
      </c>
    </row>
    <row r="4649" spans="1:5">
      <c r="A4649" s="6" t="s">
        <v>108</v>
      </c>
      <c r="B4649" t="s">
        <v>534</v>
      </c>
      <c r="C4649" s="350" t="s">
        <v>580</v>
      </c>
      <c r="D4649" s="351">
        <f t="shared" ca="1" si="224"/>
        <v>0</v>
      </c>
      <c r="E4649" s="375" t="str">
        <f t="shared" ca="1" si="225"/>
        <v/>
      </c>
    </row>
    <row r="4650" spans="1:5">
      <c r="A4650" s="6" t="s">
        <v>108</v>
      </c>
      <c r="B4650">
        <v>811100</v>
      </c>
      <c r="C4650" s="350" t="s">
        <v>580</v>
      </c>
      <c r="D4650" s="351">
        <f t="shared" ca="1" si="224"/>
        <v>0</v>
      </c>
      <c r="E4650" s="375" t="str">
        <f t="shared" ca="1" si="225"/>
        <v/>
      </c>
    </row>
    <row r="4651" spans="1:5">
      <c r="A4651" s="6" t="s">
        <v>108</v>
      </c>
      <c r="B4651">
        <v>811200</v>
      </c>
      <c r="C4651" s="350" t="s">
        <v>580</v>
      </c>
      <c r="D4651" s="351">
        <f t="shared" ca="1" si="224"/>
        <v>0</v>
      </c>
      <c r="E4651" s="375" t="str">
        <f t="shared" ca="1" si="225"/>
        <v/>
      </c>
    </row>
    <row r="4652" spans="1:5">
      <c r="A4652" s="6" t="s">
        <v>108</v>
      </c>
      <c r="B4652">
        <v>811300</v>
      </c>
      <c r="C4652" s="350" t="s">
        <v>580</v>
      </c>
      <c r="D4652" s="351">
        <f t="shared" ca="1" si="224"/>
        <v>0</v>
      </c>
      <c r="E4652" s="375" t="str">
        <f t="shared" ca="1" si="225"/>
        <v/>
      </c>
    </row>
    <row r="4653" spans="1:5">
      <c r="A4653" s="6" t="s">
        <v>108</v>
      </c>
      <c r="B4653">
        <v>811400</v>
      </c>
      <c r="C4653" s="350" t="s">
        <v>580</v>
      </c>
      <c r="D4653" s="351">
        <f t="shared" ca="1" si="224"/>
        <v>0</v>
      </c>
      <c r="E4653" s="375" t="str">
        <f t="shared" ca="1" si="225"/>
        <v/>
      </c>
    </row>
    <row r="4654" spans="1:5">
      <c r="A4654" s="6" t="s">
        <v>108</v>
      </c>
      <c r="B4654">
        <v>812100</v>
      </c>
      <c r="C4654" s="350" t="s">
        <v>580</v>
      </c>
      <c r="D4654" s="351">
        <f t="shared" ca="1" si="224"/>
        <v>0</v>
      </c>
      <c r="E4654" s="375" t="str">
        <f t="shared" ca="1" si="225"/>
        <v/>
      </c>
    </row>
    <row r="4655" spans="1:5">
      <c r="A4655" s="6" t="s">
        <v>108</v>
      </c>
      <c r="B4655">
        <v>812200</v>
      </c>
      <c r="C4655" s="350" t="s">
        <v>580</v>
      </c>
      <c r="D4655" s="351">
        <f t="shared" ca="1" si="224"/>
        <v>0</v>
      </c>
      <c r="E4655" s="375" t="str">
        <f t="shared" ca="1" si="225"/>
        <v/>
      </c>
    </row>
    <row r="4656" spans="1:5">
      <c r="A4656" s="6" t="s">
        <v>108</v>
      </c>
      <c r="B4656">
        <v>812300</v>
      </c>
      <c r="C4656" s="350" t="s">
        <v>580</v>
      </c>
      <c r="D4656" s="351">
        <f t="shared" ca="1" si="224"/>
        <v>0</v>
      </c>
      <c r="E4656" s="375" t="str">
        <f t="shared" ca="1" si="225"/>
        <v/>
      </c>
    </row>
    <row r="4657" spans="1:5">
      <c r="A4657" s="6" t="s">
        <v>108</v>
      </c>
      <c r="B4657">
        <v>812900</v>
      </c>
      <c r="C4657" s="350" t="s">
        <v>580</v>
      </c>
      <c r="D4657" s="351">
        <f t="shared" ca="1" si="224"/>
        <v>0</v>
      </c>
      <c r="E4657" s="375" t="str">
        <f t="shared" ca="1" si="225"/>
        <v/>
      </c>
    </row>
    <row r="4658" spans="1:5">
      <c r="A4658" s="6" t="s">
        <v>108</v>
      </c>
      <c r="B4658">
        <v>813100</v>
      </c>
      <c r="C4658" s="350" t="s">
        <v>580</v>
      </c>
      <c r="D4658" s="351">
        <f t="shared" ca="1" si="224"/>
        <v>0</v>
      </c>
      <c r="E4658" s="375" t="str">
        <f t="shared" ca="1" si="225"/>
        <v/>
      </c>
    </row>
    <row r="4659" spans="1:5">
      <c r="A4659" s="6" t="s">
        <v>108</v>
      </c>
      <c r="B4659" t="s">
        <v>545</v>
      </c>
      <c r="C4659" s="350" t="s">
        <v>580</v>
      </c>
      <c r="D4659" s="351">
        <f t="shared" ca="1" si="224"/>
        <v>0</v>
      </c>
      <c r="E4659" s="375" t="str">
        <f t="shared" ca="1" si="225"/>
        <v/>
      </c>
    </row>
    <row r="4660" spans="1:5">
      <c r="A4660" s="6" t="s">
        <v>108</v>
      </c>
      <c r="B4660" t="s">
        <v>547</v>
      </c>
      <c r="C4660" s="350" t="s">
        <v>580</v>
      </c>
      <c r="D4660" s="351">
        <f t="shared" ca="1" si="224"/>
        <v>0</v>
      </c>
      <c r="E4660" s="375" t="str">
        <f t="shared" ca="1" si="225"/>
        <v/>
      </c>
    </row>
    <row r="4661" spans="1:5">
      <c r="A4661" s="6" t="s">
        <v>108</v>
      </c>
      <c r="B4661">
        <v>814000</v>
      </c>
      <c r="C4661" s="350" t="s">
        <v>580</v>
      </c>
      <c r="D4661" s="351">
        <f t="shared" ca="1" si="224"/>
        <v>0</v>
      </c>
      <c r="E4661" s="375" t="str">
        <f t="shared" ca="1" si="225"/>
        <v/>
      </c>
    </row>
    <row r="4662" spans="1:5">
      <c r="A4662" s="6" t="s">
        <v>108</v>
      </c>
      <c r="B4662" t="s">
        <v>550</v>
      </c>
      <c r="C4662" s="350" t="s">
        <v>580</v>
      </c>
      <c r="D4662" s="351">
        <f t="shared" ca="1" si="224"/>
        <v>0</v>
      </c>
      <c r="E4662" s="375" t="str">
        <f t="shared" ca="1" si="225"/>
        <v/>
      </c>
    </row>
    <row r="4663" spans="1:5">
      <c r="A4663" s="6" t="s">
        <v>108</v>
      </c>
      <c r="B4663" t="s">
        <v>552</v>
      </c>
      <c r="C4663" s="350" t="s">
        <v>580</v>
      </c>
      <c r="D4663" s="351">
        <f t="shared" ca="1" si="224"/>
        <v>0</v>
      </c>
      <c r="E4663" s="375" t="str">
        <f t="shared" ca="1" si="225"/>
        <v/>
      </c>
    </row>
    <row r="4664" spans="1:5">
      <c r="A4664" s="6" t="s">
        <v>108</v>
      </c>
      <c r="B4664">
        <v>491000</v>
      </c>
      <c r="C4664" s="350" t="s">
        <v>580</v>
      </c>
      <c r="D4664" s="351">
        <f t="shared" ca="1" si="224"/>
        <v>0</v>
      </c>
      <c r="E4664" s="375" t="str">
        <f t="shared" ca="1" si="225"/>
        <v/>
      </c>
    </row>
    <row r="4665" spans="1:5">
      <c r="A4665" s="6" t="s">
        <v>108</v>
      </c>
      <c r="B4665" t="s">
        <v>555</v>
      </c>
      <c r="C4665" s="350" t="s">
        <v>580</v>
      </c>
      <c r="D4665" s="351">
        <f t="shared" ca="1" si="224"/>
        <v>0</v>
      </c>
      <c r="E4665" s="375" t="str">
        <f t="shared" ca="1" si="225"/>
        <v/>
      </c>
    </row>
    <row r="4666" spans="1:5">
      <c r="A4666" s="6" t="s">
        <v>108</v>
      </c>
      <c r="B4666" t="s">
        <v>557</v>
      </c>
      <c r="C4666" s="350" t="s">
        <v>580</v>
      </c>
      <c r="D4666" s="351">
        <f t="shared" ca="1" si="224"/>
        <v>0</v>
      </c>
      <c r="E4666" s="375" t="str">
        <f t="shared" ca="1" si="225"/>
        <v/>
      </c>
    </row>
    <row r="4667" spans="1:5">
      <c r="A4667" s="6" t="s">
        <v>108</v>
      </c>
      <c r="B4667" t="s">
        <v>559</v>
      </c>
      <c r="C4667" s="350" t="s">
        <v>580</v>
      </c>
      <c r="D4667" s="351">
        <f t="shared" ca="1" si="224"/>
        <v>0</v>
      </c>
      <c r="E4667" s="375" t="str">
        <f t="shared" ca="1" si="225"/>
        <v/>
      </c>
    </row>
    <row r="4668" spans="1:5">
      <c r="A4668" s="6" t="s">
        <v>108</v>
      </c>
      <c r="B4668" t="s">
        <v>561</v>
      </c>
      <c r="C4668" s="350" t="s">
        <v>580</v>
      </c>
      <c r="D4668" s="351">
        <f t="shared" ca="1" si="224"/>
        <v>0</v>
      </c>
      <c r="E4668" s="375" t="str">
        <f t="shared" ca="1" si="225"/>
        <v/>
      </c>
    </row>
    <row r="4669" spans="1:5">
      <c r="A4669" s="6" t="s">
        <v>108</v>
      </c>
      <c r="B4669" t="s">
        <v>563</v>
      </c>
      <c r="C4669" s="350" t="s">
        <v>580</v>
      </c>
      <c r="D4669" s="351">
        <f t="shared" ca="1" si="224"/>
        <v>0</v>
      </c>
      <c r="E4669" s="375" t="str">
        <f t="shared" ca="1" si="225"/>
        <v/>
      </c>
    </row>
    <row r="4670" spans="1:5">
      <c r="A4670" s="6" t="s">
        <v>108</v>
      </c>
      <c r="B4670" t="s">
        <v>565</v>
      </c>
      <c r="C4670" s="350" t="s">
        <v>580</v>
      </c>
      <c r="D4670" s="351">
        <f t="shared" ca="1" si="224"/>
        <v>0</v>
      </c>
      <c r="E4670" s="375" t="str">
        <f t="shared" ca="1" si="225"/>
        <v/>
      </c>
    </row>
    <row r="4671" spans="1:5">
      <c r="A4671" s="6" t="s">
        <v>108</v>
      </c>
      <c r="B4671" t="s">
        <v>107</v>
      </c>
      <c r="C4671" s="350" t="s">
        <v>581</v>
      </c>
      <c r="D4671" s="351">
        <f t="shared" ca="1" si="224"/>
        <v>0</v>
      </c>
      <c r="E4671" s="375" t="str">
        <f t="shared" ca="1" si="225"/>
        <v/>
      </c>
    </row>
    <row r="4672" spans="1:5">
      <c r="A4672" s="6" t="s">
        <v>108</v>
      </c>
      <c r="B4672" t="s">
        <v>110</v>
      </c>
      <c r="C4672" s="350" t="s">
        <v>581</v>
      </c>
      <c r="D4672" s="351">
        <f t="shared" ca="1" si="224"/>
        <v>0</v>
      </c>
      <c r="E4672" s="375" t="str">
        <f t="shared" ca="1" si="225"/>
        <v/>
      </c>
    </row>
    <row r="4673" spans="1:5">
      <c r="A4673" s="6" t="s">
        <v>108</v>
      </c>
      <c r="B4673">
        <v>111200</v>
      </c>
      <c r="C4673" s="350" t="s">
        <v>581</v>
      </c>
      <c r="D4673" s="351">
        <f t="shared" ca="1" si="224"/>
        <v>0</v>
      </c>
      <c r="E4673" s="375" t="str">
        <f t="shared" ca="1" si="225"/>
        <v/>
      </c>
    </row>
    <row r="4674" spans="1:5">
      <c r="A4674" s="6" t="s">
        <v>108</v>
      </c>
      <c r="B4674">
        <v>111300</v>
      </c>
      <c r="C4674" s="350" t="s">
        <v>581</v>
      </c>
      <c r="D4674" s="351">
        <f t="shared" ca="1" si="224"/>
        <v>0</v>
      </c>
      <c r="E4674" s="375" t="str">
        <f t="shared" ca="1" si="225"/>
        <v/>
      </c>
    </row>
    <row r="4675" spans="1:5">
      <c r="A4675" s="6" t="s">
        <v>108</v>
      </c>
      <c r="B4675">
        <v>111400</v>
      </c>
      <c r="C4675" s="350" t="s">
        <v>581</v>
      </c>
      <c r="D4675" s="351">
        <f t="shared" ref="D4675:D4738" ca="1" si="226">OFFSET(matrix1,MOD(ROW()-ROW($D$3),ROWS(matrix1)),TRUNC((ROW()-ROW($D$3))/ROWS(matrix1)),1,1)</f>
        <v>0</v>
      </c>
      <c r="E4675" s="375" t="str">
        <f t="shared" ref="E4675:E4738" ca="1" si="227">OFFSET(matrix4,MOD(ROW()-ROW($E$3),ROWS(matrix4)),TRUNC((ROW()-ROW($E$3))/ROWS(matrix4)),1,1)</f>
        <v/>
      </c>
    </row>
    <row r="4676" spans="1:5">
      <c r="A4676" s="6" t="s">
        <v>108</v>
      </c>
      <c r="B4676">
        <v>111900</v>
      </c>
      <c r="C4676" s="350" t="s">
        <v>581</v>
      </c>
      <c r="D4676" s="351">
        <f t="shared" ca="1" si="226"/>
        <v>0</v>
      </c>
      <c r="E4676" s="375" t="str">
        <f t="shared" ca="1" si="227"/>
        <v/>
      </c>
    </row>
    <row r="4677" spans="1:5">
      <c r="A4677" s="6" t="s">
        <v>108</v>
      </c>
      <c r="B4677" t="s">
        <v>116</v>
      </c>
      <c r="C4677" s="350" t="s">
        <v>581</v>
      </c>
      <c r="D4677" s="351">
        <f t="shared" ca="1" si="226"/>
        <v>0</v>
      </c>
      <c r="E4677" s="375" t="str">
        <f t="shared" ca="1" si="227"/>
        <v/>
      </c>
    </row>
    <row r="4678" spans="1:5">
      <c r="A4678" s="6" t="s">
        <v>108</v>
      </c>
      <c r="B4678">
        <v>112120</v>
      </c>
      <c r="C4678" s="350" t="s">
        <v>581</v>
      </c>
      <c r="D4678" s="351">
        <f t="shared" ca="1" si="226"/>
        <v>0</v>
      </c>
      <c r="E4678" s="375" t="str">
        <f t="shared" ca="1" si="227"/>
        <v/>
      </c>
    </row>
    <row r="4679" spans="1:5">
      <c r="A4679" s="6" t="s">
        <v>108</v>
      </c>
      <c r="B4679" t="s">
        <v>119</v>
      </c>
      <c r="C4679" s="350" t="s">
        <v>581</v>
      </c>
      <c r="D4679" s="351">
        <f t="shared" ca="1" si="226"/>
        <v>0</v>
      </c>
      <c r="E4679" s="375" t="str">
        <f t="shared" ca="1" si="227"/>
        <v/>
      </c>
    </row>
    <row r="4680" spans="1:5">
      <c r="A4680" s="6" t="s">
        <v>108</v>
      </c>
      <c r="B4680">
        <v>112300</v>
      </c>
      <c r="C4680" s="350" t="s">
        <v>581</v>
      </c>
      <c r="D4680" s="351">
        <f t="shared" ca="1" si="226"/>
        <v>0</v>
      </c>
      <c r="E4680" s="375" t="str">
        <f t="shared" ca="1" si="227"/>
        <v/>
      </c>
    </row>
    <row r="4681" spans="1:5">
      <c r="A4681" s="6" t="s">
        <v>108</v>
      </c>
      <c r="B4681">
        <v>113000</v>
      </c>
      <c r="C4681" s="350" t="s">
        <v>581</v>
      </c>
      <c r="D4681" s="351">
        <f t="shared" ca="1" si="226"/>
        <v>0</v>
      </c>
      <c r="E4681" s="375" t="str">
        <f t="shared" ca="1" si="227"/>
        <v/>
      </c>
    </row>
    <row r="4682" spans="1:5">
      <c r="A4682" s="6" t="s">
        <v>108</v>
      </c>
      <c r="B4682">
        <v>114000</v>
      </c>
      <c r="C4682" s="350" t="s">
        <v>581</v>
      </c>
      <c r="D4682" s="351">
        <f t="shared" ca="1" si="226"/>
        <v>0</v>
      </c>
      <c r="E4682" s="375" t="str">
        <f t="shared" ca="1" si="227"/>
        <v/>
      </c>
    </row>
    <row r="4683" spans="1:5">
      <c r="A4683" s="6" t="s">
        <v>108</v>
      </c>
      <c r="B4683">
        <v>115000</v>
      </c>
      <c r="C4683" s="350" t="s">
        <v>581</v>
      </c>
      <c r="D4683" s="351">
        <f t="shared" ca="1" si="226"/>
        <v>0</v>
      </c>
      <c r="E4683" s="375" t="str">
        <f t="shared" ca="1" si="227"/>
        <v/>
      </c>
    </row>
    <row r="4684" spans="1:5">
      <c r="A4684" s="6" t="s">
        <v>108</v>
      </c>
      <c r="B4684">
        <v>211000</v>
      </c>
      <c r="C4684" s="350" t="s">
        <v>581</v>
      </c>
      <c r="D4684" s="351">
        <f t="shared" ca="1" si="226"/>
        <v>0</v>
      </c>
      <c r="E4684" s="375" t="str">
        <f t="shared" ca="1" si="227"/>
        <v/>
      </c>
    </row>
    <row r="4685" spans="1:5">
      <c r="A4685" s="6" t="s">
        <v>108</v>
      </c>
      <c r="B4685">
        <v>212100</v>
      </c>
      <c r="C4685" s="350" t="s">
        <v>581</v>
      </c>
      <c r="D4685" s="351">
        <f t="shared" ca="1" si="226"/>
        <v>0</v>
      </c>
      <c r="E4685" s="375" t="str">
        <f t="shared" ca="1" si="227"/>
        <v/>
      </c>
    </row>
    <row r="4686" spans="1:5">
      <c r="A4686" s="6" t="s">
        <v>108</v>
      </c>
      <c r="B4686" t="s">
        <v>127</v>
      </c>
      <c r="C4686" s="350" t="s">
        <v>581</v>
      </c>
      <c r="D4686" s="351">
        <f t="shared" ca="1" si="226"/>
        <v>0</v>
      </c>
      <c r="E4686" s="375" t="str">
        <f t="shared" ca="1" si="227"/>
        <v/>
      </c>
    </row>
    <row r="4687" spans="1:5">
      <c r="A4687" s="6" t="s">
        <v>108</v>
      </c>
      <c r="B4687">
        <v>212230</v>
      </c>
      <c r="C4687" s="350" t="s">
        <v>581</v>
      </c>
      <c r="D4687" s="351">
        <f t="shared" ca="1" si="226"/>
        <v>0</v>
      </c>
      <c r="E4687" s="375" t="str">
        <f t="shared" ca="1" si="227"/>
        <v/>
      </c>
    </row>
    <row r="4688" spans="1:5">
      <c r="A4688" s="6" t="s">
        <v>108</v>
      </c>
      <c r="B4688">
        <v>212310</v>
      </c>
      <c r="C4688" s="350" t="s">
        <v>581</v>
      </c>
      <c r="D4688" s="351">
        <f t="shared" ca="1" si="226"/>
        <v>0</v>
      </c>
      <c r="E4688" s="375" t="str">
        <f t="shared" ca="1" si="227"/>
        <v/>
      </c>
    </row>
    <row r="4689" spans="1:5">
      <c r="A4689" s="6" t="s">
        <v>108</v>
      </c>
      <c r="B4689" t="s">
        <v>131</v>
      </c>
      <c r="C4689" s="350" t="s">
        <v>581</v>
      </c>
      <c r="D4689" s="351">
        <f t="shared" ca="1" si="226"/>
        <v>0</v>
      </c>
      <c r="E4689" s="375" t="str">
        <f t="shared" ca="1" si="227"/>
        <v/>
      </c>
    </row>
    <row r="4690" spans="1:5">
      <c r="A4690" s="6" t="s">
        <v>108</v>
      </c>
      <c r="B4690">
        <v>213111</v>
      </c>
      <c r="C4690" s="350" t="s">
        <v>581</v>
      </c>
      <c r="D4690" s="351">
        <f t="shared" ca="1" si="226"/>
        <v>0</v>
      </c>
      <c r="E4690" s="375" t="str">
        <f t="shared" ca="1" si="227"/>
        <v/>
      </c>
    </row>
    <row r="4691" spans="1:5">
      <c r="A4691" s="6" t="s">
        <v>108</v>
      </c>
      <c r="B4691" t="s">
        <v>134</v>
      </c>
      <c r="C4691" s="350" t="s">
        <v>581</v>
      </c>
      <c r="D4691" s="351">
        <f t="shared" ca="1" si="226"/>
        <v>0</v>
      </c>
      <c r="E4691" s="375" t="str">
        <f t="shared" ca="1" si="227"/>
        <v/>
      </c>
    </row>
    <row r="4692" spans="1:5">
      <c r="A4692" s="6" t="s">
        <v>108</v>
      </c>
      <c r="B4692">
        <v>221100</v>
      </c>
      <c r="C4692" s="350" t="s">
        <v>581</v>
      </c>
      <c r="D4692" s="351">
        <f t="shared" ca="1" si="226"/>
        <v>0</v>
      </c>
      <c r="E4692" s="375" t="str">
        <f t="shared" ca="1" si="227"/>
        <v/>
      </c>
    </row>
    <row r="4693" spans="1:5">
      <c r="A4693" s="6" t="s">
        <v>108</v>
      </c>
      <c r="B4693">
        <v>221200</v>
      </c>
      <c r="C4693" s="350" t="s">
        <v>581</v>
      </c>
      <c r="D4693" s="351">
        <f t="shared" ca="1" si="226"/>
        <v>0</v>
      </c>
      <c r="E4693" s="375" t="str">
        <f t="shared" ca="1" si="227"/>
        <v/>
      </c>
    </row>
    <row r="4694" spans="1:5">
      <c r="A4694" s="6" t="s">
        <v>108</v>
      </c>
      <c r="B4694">
        <v>221300</v>
      </c>
      <c r="C4694" s="350" t="s">
        <v>581</v>
      </c>
      <c r="D4694" s="351">
        <f t="shared" ca="1" si="226"/>
        <v>0</v>
      </c>
      <c r="E4694" s="375" t="str">
        <f t="shared" ca="1" si="227"/>
        <v/>
      </c>
    </row>
    <row r="4695" spans="1:5">
      <c r="A4695" s="6" t="s">
        <v>108</v>
      </c>
      <c r="B4695">
        <v>230301</v>
      </c>
      <c r="C4695" s="350" t="s">
        <v>581</v>
      </c>
      <c r="D4695" s="351">
        <f t="shared" ca="1" si="226"/>
        <v>0</v>
      </c>
      <c r="E4695" s="375" t="str">
        <f t="shared" ca="1" si="227"/>
        <v/>
      </c>
    </row>
    <row r="4696" spans="1:5">
      <c r="A4696" s="6" t="s">
        <v>108</v>
      </c>
      <c r="B4696">
        <v>230302</v>
      </c>
      <c r="C4696" s="350" t="s">
        <v>581</v>
      </c>
      <c r="D4696" s="351">
        <f t="shared" ca="1" si="226"/>
        <v>0</v>
      </c>
      <c r="E4696" s="375" t="str">
        <f t="shared" ca="1" si="227"/>
        <v/>
      </c>
    </row>
    <row r="4697" spans="1:5">
      <c r="A4697" s="6" t="s">
        <v>108</v>
      </c>
      <c r="B4697">
        <v>233210</v>
      </c>
      <c r="C4697" s="350" t="s">
        <v>581</v>
      </c>
      <c r="D4697" s="351">
        <f t="shared" ca="1" si="226"/>
        <v>0</v>
      </c>
      <c r="E4697" s="375" t="str">
        <f t="shared" ca="1" si="227"/>
        <v/>
      </c>
    </row>
    <row r="4698" spans="1:5">
      <c r="A4698" s="6" t="s">
        <v>108</v>
      </c>
      <c r="B4698">
        <v>233230</v>
      </c>
      <c r="C4698" s="350" t="s">
        <v>581</v>
      </c>
      <c r="D4698" s="351">
        <f t="shared" ca="1" si="226"/>
        <v>0</v>
      </c>
      <c r="E4698" s="375" t="str">
        <f t="shared" ca="1" si="227"/>
        <v/>
      </c>
    </row>
    <row r="4699" spans="1:5">
      <c r="A4699" s="6" t="s">
        <v>108</v>
      </c>
      <c r="B4699">
        <v>233240</v>
      </c>
      <c r="C4699" s="350" t="s">
        <v>581</v>
      </c>
      <c r="D4699" s="351">
        <f t="shared" ca="1" si="226"/>
        <v>0</v>
      </c>
      <c r="E4699" s="375" t="str">
        <f t="shared" ca="1" si="227"/>
        <v/>
      </c>
    </row>
    <row r="4700" spans="1:5">
      <c r="A4700" s="6" t="s">
        <v>108</v>
      </c>
      <c r="B4700">
        <v>233262</v>
      </c>
      <c r="C4700" s="350" t="s">
        <v>581</v>
      </c>
      <c r="D4700" s="351">
        <f t="shared" ca="1" si="226"/>
        <v>0</v>
      </c>
      <c r="E4700" s="375" t="str">
        <f t="shared" ca="1" si="227"/>
        <v/>
      </c>
    </row>
    <row r="4701" spans="1:5">
      <c r="A4701" s="6" t="s">
        <v>108</v>
      </c>
      <c r="B4701">
        <v>233293</v>
      </c>
      <c r="C4701" s="350" t="s">
        <v>581</v>
      </c>
      <c r="D4701" s="351">
        <f t="shared" ca="1" si="226"/>
        <v>0</v>
      </c>
      <c r="E4701" s="375" t="str">
        <f t="shared" ca="1" si="227"/>
        <v/>
      </c>
    </row>
    <row r="4702" spans="1:5">
      <c r="A4702" s="6" t="s">
        <v>108</v>
      </c>
      <c r="B4702" t="s">
        <v>146</v>
      </c>
      <c r="C4702" s="350" t="s">
        <v>581</v>
      </c>
      <c r="D4702" s="351">
        <f t="shared" ca="1" si="226"/>
        <v>0</v>
      </c>
      <c r="E4702" s="375" t="str">
        <f t="shared" ca="1" si="227"/>
        <v/>
      </c>
    </row>
    <row r="4703" spans="1:5">
      <c r="A4703" s="6" t="s">
        <v>108</v>
      </c>
      <c r="B4703" t="s">
        <v>148</v>
      </c>
      <c r="C4703" s="350" t="s">
        <v>581</v>
      </c>
      <c r="D4703" s="351">
        <f t="shared" ca="1" si="226"/>
        <v>0</v>
      </c>
      <c r="E4703" s="375" t="str">
        <f t="shared" ca="1" si="227"/>
        <v/>
      </c>
    </row>
    <row r="4704" spans="1:5">
      <c r="A4704" s="6" t="s">
        <v>108</v>
      </c>
      <c r="B4704">
        <v>233411</v>
      </c>
      <c r="C4704" s="350" t="s">
        <v>581</v>
      </c>
      <c r="D4704" s="351">
        <f t="shared" ca="1" si="226"/>
        <v>0</v>
      </c>
      <c r="E4704" s="375" t="str">
        <f t="shared" ca="1" si="227"/>
        <v/>
      </c>
    </row>
    <row r="4705" spans="1:5">
      <c r="A4705" s="6" t="s">
        <v>108</v>
      </c>
      <c r="B4705">
        <v>233412</v>
      </c>
      <c r="C4705" s="350" t="s">
        <v>581</v>
      </c>
      <c r="D4705" s="351">
        <f t="shared" ca="1" si="226"/>
        <v>0</v>
      </c>
      <c r="E4705" s="375" t="str">
        <f t="shared" ca="1" si="227"/>
        <v/>
      </c>
    </row>
    <row r="4706" spans="1:5">
      <c r="A4706" s="6" t="s">
        <v>108</v>
      </c>
      <c r="B4706" t="s">
        <v>152</v>
      </c>
      <c r="C4706" s="350" t="s">
        <v>581</v>
      </c>
      <c r="D4706" s="351">
        <f t="shared" ca="1" si="226"/>
        <v>0</v>
      </c>
      <c r="E4706" s="375" t="str">
        <f t="shared" ca="1" si="227"/>
        <v/>
      </c>
    </row>
    <row r="4707" spans="1:5">
      <c r="A4707" s="6" t="s">
        <v>108</v>
      </c>
      <c r="B4707">
        <v>321100</v>
      </c>
      <c r="C4707" s="350" t="s">
        <v>581</v>
      </c>
      <c r="D4707" s="351">
        <f t="shared" ca="1" si="226"/>
        <v>0</v>
      </c>
      <c r="E4707" s="375" t="str">
        <f t="shared" ca="1" si="227"/>
        <v/>
      </c>
    </row>
    <row r="4708" spans="1:5">
      <c r="A4708" s="6" t="s">
        <v>108</v>
      </c>
      <c r="B4708">
        <v>321200</v>
      </c>
      <c r="C4708" s="350" t="s">
        <v>581</v>
      </c>
      <c r="D4708" s="351">
        <f t="shared" ca="1" si="226"/>
        <v>0</v>
      </c>
      <c r="E4708" s="375" t="str">
        <f t="shared" ca="1" si="227"/>
        <v/>
      </c>
    </row>
    <row r="4709" spans="1:5">
      <c r="A4709" s="6" t="s">
        <v>108</v>
      </c>
      <c r="B4709">
        <v>321910</v>
      </c>
      <c r="C4709" s="350" t="s">
        <v>581</v>
      </c>
      <c r="D4709" s="351">
        <f t="shared" ca="1" si="226"/>
        <v>0</v>
      </c>
      <c r="E4709" s="375" t="str">
        <f t="shared" ca="1" si="227"/>
        <v/>
      </c>
    </row>
    <row r="4710" spans="1:5">
      <c r="A4710" s="6" t="s">
        <v>108</v>
      </c>
      <c r="B4710" t="s">
        <v>157</v>
      </c>
      <c r="C4710" s="350" t="s">
        <v>581</v>
      </c>
      <c r="D4710" s="351">
        <f t="shared" ca="1" si="226"/>
        <v>0</v>
      </c>
      <c r="E4710" s="375" t="str">
        <f t="shared" ca="1" si="227"/>
        <v/>
      </c>
    </row>
    <row r="4711" spans="1:5">
      <c r="A4711" s="6" t="s">
        <v>108</v>
      </c>
      <c r="B4711">
        <v>327100</v>
      </c>
      <c r="C4711" s="350" t="s">
        <v>581</v>
      </c>
      <c r="D4711" s="351">
        <f t="shared" ca="1" si="226"/>
        <v>0</v>
      </c>
      <c r="E4711" s="375" t="str">
        <f t="shared" ca="1" si="227"/>
        <v/>
      </c>
    </row>
    <row r="4712" spans="1:5">
      <c r="A4712" s="6" t="s">
        <v>108</v>
      </c>
      <c r="B4712">
        <v>327200</v>
      </c>
      <c r="C4712" s="350" t="s">
        <v>581</v>
      </c>
      <c r="D4712" s="351">
        <f t="shared" ca="1" si="226"/>
        <v>0</v>
      </c>
      <c r="E4712" s="375" t="str">
        <f t="shared" ca="1" si="227"/>
        <v/>
      </c>
    </row>
    <row r="4713" spans="1:5">
      <c r="A4713" s="6" t="s">
        <v>108</v>
      </c>
      <c r="B4713">
        <v>327310</v>
      </c>
      <c r="C4713" s="350" t="s">
        <v>581</v>
      </c>
      <c r="D4713" s="351">
        <f t="shared" ca="1" si="226"/>
        <v>0</v>
      </c>
      <c r="E4713" s="375" t="str">
        <f t="shared" ca="1" si="227"/>
        <v/>
      </c>
    </row>
    <row r="4714" spans="1:5">
      <c r="A4714" s="6" t="s">
        <v>108</v>
      </c>
      <c r="B4714">
        <v>327320</v>
      </c>
      <c r="C4714" s="350" t="s">
        <v>581</v>
      </c>
      <c r="D4714" s="351">
        <f t="shared" ca="1" si="226"/>
        <v>0</v>
      </c>
      <c r="E4714" s="375" t="str">
        <f t="shared" ca="1" si="227"/>
        <v/>
      </c>
    </row>
    <row r="4715" spans="1:5">
      <c r="A4715" s="6" t="s">
        <v>108</v>
      </c>
      <c r="B4715">
        <v>327330</v>
      </c>
      <c r="C4715" s="350" t="s">
        <v>581</v>
      </c>
      <c r="D4715" s="351">
        <f t="shared" ca="1" si="226"/>
        <v>0</v>
      </c>
      <c r="E4715" s="375" t="str">
        <f t="shared" ca="1" si="227"/>
        <v/>
      </c>
    </row>
    <row r="4716" spans="1:5">
      <c r="A4716" s="6" t="s">
        <v>108</v>
      </c>
      <c r="B4716">
        <v>327390</v>
      </c>
      <c r="C4716" s="350" t="s">
        <v>581</v>
      </c>
      <c r="D4716" s="351">
        <f t="shared" ca="1" si="226"/>
        <v>0</v>
      </c>
      <c r="E4716" s="375" t="str">
        <f t="shared" ca="1" si="227"/>
        <v/>
      </c>
    </row>
    <row r="4717" spans="1:5">
      <c r="A4717" s="6" t="s">
        <v>108</v>
      </c>
      <c r="B4717">
        <v>327400</v>
      </c>
      <c r="C4717" s="350" t="s">
        <v>581</v>
      </c>
      <c r="D4717" s="351">
        <f t="shared" ca="1" si="226"/>
        <v>0</v>
      </c>
      <c r="E4717" s="375" t="str">
        <f t="shared" ca="1" si="227"/>
        <v/>
      </c>
    </row>
    <row r="4718" spans="1:5">
      <c r="A4718" s="6" t="s">
        <v>108</v>
      </c>
      <c r="B4718">
        <v>327910</v>
      </c>
      <c r="C4718" s="350" t="s">
        <v>581</v>
      </c>
      <c r="D4718" s="351">
        <f t="shared" ca="1" si="226"/>
        <v>0</v>
      </c>
      <c r="E4718" s="375" t="str">
        <f t="shared" ca="1" si="227"/>
        <v/>
      </c>
    </row>
    <row r="4719" spans="1:5">
      <c r="A4719" s="6" t="s">
        <v>108</v>
      </c>
      <c r="B4719">
        <v>327991</v>
      </c>
      <c r="C4719" s="350" t="s">
        <v>581</v>
      </c>
      <c r="D4719" s="351">
        <f t="shared" ca="1" si="226"/>
        <v>0</v>
      </c>
      <c r="E4719" s="375" t="str">
        <f t="shared" ca="1" si="227"/>
        <v/>
      </c>
    </row>
    <row r="4720" spans="1:5">
      <c r="A4720" s="6" t="s">
        <v>108</v>
      </c>
      <c r="B4720">
        <v>327992</v>
      </c>
      <c r="C4720" s="350" t="s">
        <v>581</v>
      </c>
      <c r="D4720" s="351">
        <f t="shared" ca="1" si="226"/>
        <v>0</v>
      </c>
      <c r="E4720" s="375" t="str">
        <f t="shared" ca="1" si="227"/>
        <v/>
      </c>
    </row>
    <row r="4721" spans="1:5">
      <c r="A4721" s="6" t="s">
        <v>108</v>
      </c>
      <c r="B4721">
        <v>327993</v>
      </c>
      <c r="C4721" s="350" t="s">
        <v>581</v>
      </c>
      <c r="D4721" s="351">
        <f t="shared" ca="1" si="226"/>
        <v>0</v>
      </c>
      <c r="E4721" s="375" t="str">
        <f t="shared" ca="1" si="227"/>
        <v/>
      </c>
    </row>
    <row r="4722" spans="1:5">
      <c r="A4722" s="6" t="s">
        <v>108</v>
      </c>
      <c r="B4722">
        <v>327999</v>
      </c>
      <c r="C4722" s="350" t="s">
        <v>581</v>
      </c>
      <c r="D4722" s="351">
        <f t="shared" ca="1" si="226"/>
        <v>0</v>
      </c>
      <c r="E4722" s="375" t="str">
        <f t="shared" ca="1" si="227"/>
        <v/>
      </c>
    </row>
    <row r="4723" spans="1:5">
      <c r="A4723" s="6" t="s">
        <v>108</v>
      </c>
      <c r="B4723">
        <v>331110</v>
      </c>
      <c r="C4723" s="350" t="s">
        <v>581</v>
      </c>
      <c r="D4723" s="351">
        <f t="shared" ca="1" si="226"/>
        <v>0</v>
      </c>
      <c r="E4723" s="375" t="str">
        <f t="shared" ca="1" si="227"/>
        <v/>
      </c>
    </row>
    <row r="4724" spans="1:5">
      <c r="A4724" s="6" t="s">
        <v>108</v>
      </c>
      <c r="B4724">
        <v>331200</v>
      </c>
      <c r="C4724" s="350" t="s">
        <v>581</v>
      </c>
      <c r="D4724" s="351">
        <f t="shared" ca="1" si="226"/>
        <v>0</v>
      </c>
      <c r="E4724" s="375" t="str">
        <f t="shared" ca="1" si="227"/>
        <v/>
      </c>
    </row>
    <row r="4725" spans="1:5">
      <c r="A4725" s="6" t="s">
        <v>108</v>
      </c>
      <c r="B4725" t="s">
        <v>173</v>
      </c>
      <c r="C4725" s="350" t="s">
        <v>581</v>
      </c>
      <c r="D4725" s="351">
        <f t="shared" ca="1" si="226"/>
        <v>0</v>
      </c>
      <c r="E4725" s="375" t="str">
        <f t="shared" ca="1" si="227"/>
        <v/>
      </c>
    </row>
    <row r="4726" spans="1:5">
      <c r="A4726" s="6" t="s">
        <v>108</v>
      </c>
      <c r="B4726">
        <v>331314</v>
      </c>
      <c r="C4726" s="350" t="s">
        <v>581</v>
      </c>
      <c r="D4726" s="351">
        <f t="shared" ca="1" si="226"/>
        <v>0</v>
      </c>
      <c r="E4726" s="375" t="str">
        <f t="shared" ca="1" si="227"/>
        <v/>
      </c>
    </row>
    <row r="4727" spans="1:5">
      <c r="A4727" s="6" t="s">
        <v>108</v>
      </c>
      <c r="B4727" t="s">
        <v>176</v>
      </c>
      <c r="C4727" s="350" t="s">
        <v>581</v>
      </c>
      <c r="D4727" s="351">
        <f t="shared" ca="1" si="226"/>
        <v>0</v>
      </c>
      <c r="E4727" s="375" t="str">
        <f t="shared" ca="1" si="227"/>
        <v/>
      </c>
    </row>
    <row r="4728" spans="1:5">
      <c r="A4728" s="6" t="s">
        <v>108</v>
      </c>
      <c r="B4728">
        <v>331411</v>
      </c>
      <c r="C4728" s="350" t="s">
        <v>581</v>
      </c>
      <c r="D4728" s="351">
        <f t="shared" ca="1" si="226"/>
        <v>0</v>
      </c>
      <c r="E4728" s="375" t="str">
        <f t="shared" ca="1" si="227"/>
        <v/>
      </c>
    </row>
    <row r="4729" spans="1:5">
      <c r="A4729" s="6" t="s">
        <v>108</v>
      </c>
      <c r="B4729">
        <v>331419</v>
      </c>
      <c r="C4729" s="350" t="s">
        <v>581</v>
      </c>
      <c r="D4729" s="351">
        <f t="shared" ca="1" si="226"/>
        <v>0</v>
      </c>
      <c r="E4729" s="375" t="str">
        <f t="shared" ca="1" si="227"/>
        <v/>
      </c>
    </row>
    <row r="4730" spans="1:5">
      <c r="A4730" s="6" t="s">
        <v>108</v>
      </c>
      <c r="B4730">
        <v>331420</v>
      </c>
      <c r="C4730" s="350" t="s">
        <v>581</v>
      </c>
      <c r="D4730" s="351">
        <f t="shared" ca="1" si="226"/>
        <v>0</v>
      </c>
      <c r="E4730" s="375" t="str">
        <f t="shared" ca="1" si="227"/>
        <v/>
      </c>
    </row>
    <row r="4731" spans="1:5">
      <c r="A4731" s="6" t="s">
        <v>108</v>
      </c>
      <c r="B4731">
        <v>331490</v>
      </c>
      <c r="C4731" s="350" t="s">
        <v>581</v>
      </c>
      <c r="D4731" s="351">
        <f t="shared" ca="1" si="226"/>
        <v>0</v>
      </c>
      <c r="E4731" s="375" t="str">
        <f t="shared" ca="1" si="227"/>
        <v/>
      </c>
    </row>
    <row r="4732" spans="1:5">
      <c r="A4732" s="6" t="s">
        <v>108</v>
      </c>
      <c r="B4732">
        <v>331510</v>
      </c>
      <c r="C4732" s="350" t="s">
        <v>581</v>
      </c>
      <c r="D4732" s="351">
        <f t="shared" ca="1" si="226"/>
        <v>0</v>
      </c>
      <c r="E4732" s="375" t="str">
        <f t="shared" ca="1" si="227"/>
        <v/>
      </c>
    </row>
    <row r="4733" spans="1:5">
      <c r="A4733" s="6" t="s">
        <v>108</v>
      </c>
      <c r="B4733">
        <v>331520</v>
      </c>
      <c r="C4733" s="350" t="s">
        <v>581</v>
      </c>
      <c r="D4733" s="351">
        <f t="shared" ca="1" si="226"/>
        <v>0</v>
      </c>
      <c r="E4733" s="375" t="str">
        <f t="shared" ca="1" si="227"/>
        <v/>
      </c>
    </row>
    <row r="4734" spans="1:5">
      <c r="A4734" s="6" t="s">
        <v>108</v>
      </c>
      <c r="B4734" t="s">
        <v>184</v>
      </c>
      <c r="C4734" s="350" t="s">
        <v>581</v>
      </c>
      <c r="D4734" s="351">
        <f t="shared" ca="1" si="226"/>
        <v>0</v>
      </c>
      <c r="E4734" s="375" t="str">
        <f t="shared" ca="1" si="227"/>
        <v/>
      </c>
    </row>
    <row r="4735" spans="1:5">
      <c r="A4735" s="6" t="s">
        <v>108</v>
      </c>
      <c r="B4735">
        <v>332114</v>
      </c>
      <c r="C4735" s="350" t="s">
        <v>581</v>
      </c>
      <c r="D4735" s="351">
        <f t="shared" ca="1" si="226"/>
        <v>0</v>
      </c>
      <c r="E4735" s="375" t="str">
        <f t="shared" ca="1" si="227"/>
        <v/>
      </c>
    </row>
    <row r="4736" spans="1:5">
      <c r="A4736" s="6" t="s">
        <v>108</v>
      </c>
      <c r="B4736" t="s">
        <v>187</v>
      </c>
      <c r="C4736" s="350" t="s">
        <v>581</v>
      </c>
      <c r="D4736" s="351">
        <f t="shared" ca="1" si="226"/>
        <v>0</v>
      </c>
      <c r="E4736" s="375" t="str">
        <f t="shared" ca="1" si="227"/>
        <v/>
      </c>
    </row>
    <row r="4737" spans="1:5">
      <c r="A4737" s="6" t="s">
        <v>108</v>
      </c>
      <c r="B4737">
        <v>332200</v>
      </c>
      <c r="C4737" s="350" t="s">
        <v>581</v>
      </c>
      <c r="D4737" s="351">
        <f t="shared" ca="1" si="226"/>
        <v>0</v>
      </c>
      <c r="E4737" s="375" t="str">
        <f t="shared" ca="1" si="227"/>
        <v/>
      </c>
    </row>
    <row r="4738" spans="1:5">
      <c r="A4738" s="6" t="s">
        <v>108</v>
      </c>
      <c r="B4738">
        <v>332310</v>
      </c>
      <c r="C4738" s="350" t="s">
        <v>581</v>
      </c>
      <c r="D4738" s="351">
        <f t="shared" ca="1" si="226"/>
        <v>0</v>
      </c>
      <c r="E4738" s="375" t="str">
        <f t="shared" ca="1" si="227"/>
        <v/>
      </c>
    </row>
    <row r="4739" spans="1:5">
      <c r="A4739" s="6" t="s">
        <v>108</v>
      </c>
      <c r="B4739">
        <v>332320</v>
      </c>
      <c r="C4739" s="350" t="s">
        <v>581</v>
      </c>
      <c r="D4739" s="351">
        <f t="shared" ref="D4739:D4802" ca="1" si="228">OFFSET(matrix1,MOD(ROW()-ROW($D$3),ROWS(matrix1)),TRUNC((ROW()-ROW($D$3))/ROWS(matrix1)),1,1)</f>
        <v>0</v>
      </c>
      <c r="E4739" s="375" t="str">
        <f t="shared" ref="E4739:E4802" ca="1" si="229">OFFSET(matrix4,MOD(ROW()-ROW($E$3),ROWS(matrix4)),TRUNC((ROW()-ROW($E$3))/ROWS(matrix4)),1,1)</f>
        <v/>
      </c>
    </row>
    <row r="4740" spans="1:5">
      <c r="A4740" s="6" t="s">
        <v>108</v>
      </c>
      <c r="B4740">
        <v>332410</v>
      </c>
      <c r="C4740" s="350" t="s">
        <v>581</v>
      </c>
      <c r="D4740" s="351">
        <f t="shared" ca="1" si="228"/>
        <v>0</v>
      </c>
      <c r="E4740" s="375" t="str">
        <f t="shared" ca="1" si="229"/>
        <v/>
      </c>
    </row>
    <row r="4741" spans="1:5">
      <c r="A4741" s="6" t="s">
        <v>108</v>
      </c>
      <c r="B4741">
        <v>332420</v>
      </c>
      <c r="C4741" s="350" t="s">
        <v>581</v>
      </c>
      <c r="D4741" s="351">
        <f t="shared" ca="1" si="228"/>
        <v>0</v>
      </c>
      <c r="E4741" s="375" t="str">
        <f t="shared" ca="1" si="229"/>
        <v/>
      </c>
    </row>
    <row r="4742" spans="1:5">
      <c r="A4742" s="6" t="s">
        <v>108</v>
      </c>
      <c r="B4742">
        <v>332430</v>
      </c>
      <c r="C4742" s="350" t="s">
        <v>581</v>
      </c>
      <c r="D4742" s="351">
        <f t="shared" ca="1" si="228"/>
        <v>0</v>
      </c>
      <c r="E4742" s="375" t="str">
        <f t="shared" ca="1" si="229"/>
        <v/>
      </c>
    </row>
    <row r="4743" spans="1:5">
      <c r="A4743" s="6" t="s">
        <v>108</v>
      </c>
      <c r="B4743">
        <v>332500</v>
      </c>
      <c r="C4743" s="350" t="s">
        <v>581</v>
      </c>
      <c r="D4743" s="351">
        <f t="shared" ca="1" si="228"/>
        <v>0</v>
      </c>
      <c r="E4743" s="375" t="str">
        <f t="shared" ca="1" si="229"/>
        <v/>
      </c>
    </row>
    <row r="4744" spans="1:5">
      <c r="A4744" s="6" t="s">
        <v>108</v>
      </c>
      <c r="B4744">
        <v>332600</v>
      </c>
      <c r="C4744" s="350" t="s">
        <v>581</v>
      </c>
      <c r="D4744" s="351">
        <f t="shared" ca="1" si="228"/>
        <v>0</v>
      </c>
      <c r="E4744" s="375" t="str">
        <f t="shared" ca="1" si="229"/>
        <v/>
      </c>
    </row>
    <row r="4745" spans="1:5">
      <c r="A4745" s="6" t="s">
        <v>108</v>
      </c>
      <c r="B4745">
        <v>332710</v>
      </c>
      <c r="C4745" s="350" t="s">
        <v>581</v>
      </c>
      <c r="D4745" s="351">
        <f t="shared" ca="1" si="228"/>
        <v>0</v>
      </c>
      <c r="E4745" s="375" t="str">
        <f t="shared" ca="1" si="229"/>
        <v/>
      </c>
    </row>
    <row r="4746" spans="1:5">
      <c r="A4746" s="6" t="s">
        <v>108</v>
      </c>
      <c r="B4746">
        <v>332720</v>
      </c>
      <c r="C4746" s="350" t="s">
        <v>581</v>
      </c>
      <c r="D4746" s="351">
        <f t="shared" ca="1" si="228"/>
        <v>0</v>
      </c>
      <c r="E4746" s="375" t="str">
        <f t="shared" ca="1" si="229"/>
        <v/>
      </c>
    </row>
    <row r="4747" spans="1:5">
      <c r="A4747" s="6" t="s">
        <v>108</v>
      </c>
      <c r="B4747">
        <v>332800</v>
      </c>
      <c r="C4747" s="350" t="s">
        <v>581</v>
      </c>
      <c r="D4747" s="351">
        <f t="shared" ca="1" si="228"/>
        <v>0</v>
      </c>
      <c r="E4747" s="375" t="str">
        <f t="shared" ca="1" si="229"/>
        <v/>
      </c>
    </row>
    <row r="4748" spans="1:5">
      <c r="A4748" s="6" t="s">
        <v>108</v>
      </c>
      <c r="B4748" t="s">
        <v>200</v>
      </c>
      <c r="C4748" s="350" t="s">
        <v>581</v>
      </c>
      <c r="D4748" s="351">
        <f t="shared" ca="1" si="228"/>
        <v>0</v>
      </c>
      <c r="E4748" s="375" t="str">
        <f t="shared" ca="1" si="229"/>
        <v/>
      </c>
    </row>
    <row r="4749" spans="1:5">
      <c r="A4749" s="6" t="s">
        <v>108</v>
      </c>
      <c r="B4749">
        <v>332913</v>
      </c>
      <c r="C4749" s="350" t="s">
        <v>581</v>
      </c>
      <c r="D4749" s="351">
        <f t="shared" ca="1" si="228"/>
        <v>0</v>
      </c>
      <c r="E4749" s="375" t="str">
        <f t="shared" ca="1" si="229"/>
        <v/>
      </c>
    </row>
    <row r="4750" spans="1:5">
      <c r="A4750" s="6" t="s">
        <v>108</v>
      </c>
      <c r="B4750">
        <v>332991</v>
      </c>
      <c r="C4750" s="350" t="s">
        <v>581</v>
      </c>
      <c r="D4750" s="351">
        <f t="shared" ca="1" si="228"/>
        <v>0</v>
      </c>
      <c r="E4750" s="375" t="str">
        <f t="shared" ca="1" si="229"/>
        <v/>
      </c>
    </row>
    <row r="4751" spans="1:5">
      <c r="A4751" s="6" t="s">
        <v>108</v>
      </c>
      <c r="B4751" t="s">
        <v>204</v>
      </c>
      <c r="C4751" s="350" t="s">
        <v>581</v>
      </c>
      <c r="D4751" s="351">
        <f t="shared" ca="1" si="228"/>
        <v>0</v>
      </c>
      <c r="E4751" s="375" t="str">
        <f t="shared" ca="1" si="229"/>
        <v/>
      </c>
    </row>
    <row r="4752" spans="1:5">
      <c r="A4752" s="6" t="s">
        <v>108</v>
      </c>
      <c r="B4752">
        <v>332996</v>
      </c>
      <c r="C4752" s="350" t="s">
        <v>581</v>
      </c>
      <c r="D4752" s="351">
        <f t="shared" ca="1" si="228"/>
        <v>0</v>
      </c>
      <c r="E4752" s="375" t="str">
        <f t="shared" ca="1" si="229"/>
        <v/>
      </c>
    </row>
    <row r="4753" spans="1:5">
      <c r="A4753" s="6" t="s">
        <v>108</v>
      </c>
      <c r="B4753" t="s">
        <v>207</v>
      </c>
      <c r="C4753" s="350" t="s">
        <v>581</v>
      </c>
      <c r="D4753" s="351">
        <f t="shared" ca="1" si="228"/>
        <v>0</v>
      </c>
      <c r="E4753" s="375" t="str">
        <f t="shared" ca="1" si="229"/>
        <v/>
      </c>
    </row>
    <row r="4754" spans="1:5">
      <c r="A4754" s="6" t="s">
        <v>108</v>
      </c>
      <c r="B4754">
        <v>333111</v>
      </c>
      <c r="C4754" s="350" t="s">
        <v>581</v>
      </c>
      <c r="D4754" s="351">
        <f t="shared" ca="1" si="228"/>
        <v>0</v>
      </c>
      <c r="E4754" s="375" t="str">
        <f t="shared" ca="1" si="229"/>
        <v/>
      </c>
    </row>
    <row r="4755" spans="1:5">
      <c r="A4755" s="6" t="s">
        <v>108</v>
      </c>
      <c r="B4755">
        <v>333112</v>
      </c>
      <c r="C4755" s="350" t="s">
        <v>581</v>
      </c>
      <c r="D4755" s="351">
        <f t="shared" ca="1" si="228"/>
        <v>0</v>
      </c>
      <c r="E4755" s="375" t="str">
        <f t="shared" ca="1" si="229"/>
        <v/>
      </c>
    </row>
    <row r="4756" spans="1:5">
      <c r="A4756" s="6" t="s">
        <v>108</v>
      </c>
      <c r="B4756">
        <v>333120</v>
      </c>
      <c r="C4756" s="350" t="s">
        <v>581</v>
      </c>
      <c r="D4756" s="351">
        <f t="shared" ca="1" si="228"/>
        <v>0</v>
      </c>
      <c r="E4756" s="375" t="str">
        <f t="shared" ca="1" si="229"/>
        <v/>
      </c>
    </row>
    <row r="4757" spans="1:5">
      <c r="A4757" s="6" t="s">
        <v>108</v>
      </c>
      <c r="B4757">
        <v>333130</v>
      </c>
      <c r="C4757" s="350" t="s">
        <v>581</v>
      </c>
      <c r="D4757" s="351">
        <f t="shared" ca="1" si="228"/>
        <v>0</v>
      </c>
      <c r="E4757" s="375" t="str">
        <f t="shared" ca="1" si="229"/>
        <v/>
      </c>
    </row>
    <row r="4758" spans="1:5">
      <c r="A4758" s="6" t="s">
        <v>108</v>
      </c>
      <c r="B4758" t="s">
        <v>213</v>
      </c>
      <c r="C4758" s="350" t="s">
        <v>581</v>
      </c>
      <c r="D4758" s="351">
        <f t="shared" ca="1" si="228"/>
        <v>0</v>
      </c>
      <c r="E4758" s="375" t="str">
        <f t="shared" ca="1" si="229"/>
        <v/>
      </c>
    </row>
    <row r="4759" spans="1:5">
      <c r="A4759" s="6" t="s">
        <v>108</v>
      </c>
      <c r="B4759">
        <v>333220</v>
      </c>
      <c r="C4759" s="350" t="s">
        <v>581</v>
      </c>
      <c r="D4759" s="351">
        <f t="shared" ca="1" si="228"/>
        <v>0</v>
      </c>
      <c r="E4759" s="375" t="str">
        <f t="shared" ca="1" si="229"/>
        <v/>
      </c>
    </row>
    <row r="4760" spans="1:5">
      <c r="A4760" s="6" t="s">
        <v>108</v>
      </c>
      <c r="B4760">
        <v>333295</v>
      </c>
      <c r="C4760" s="350" t="s">
        <v>581</v>
      </c>
      <c r="D4760" s="351">
        <f t="shared" ca="1" si="228"/>
        <v>0</v>
      </c>
      <c r="E4760" s="375" t="str">
        <f t="shared" ca="1" si="229"/>
        <v/>
      </c>
    </row>
    <row r="4761" spans="1:5">
      <c r="A4761" s="6" t="s">
        <v>108</v>
      </c>
      <c r="B4761" t="s">
        <v>217</v>
      </c>
      <c r="C4761" s="350" t="s">
        <v>581</v>
      </c>
      <c r="D4761" s="351">
        <f t="shared" ca="1" si="228"/>
        <v>0</v>
      </c>
      <c r="E4761" s="375" t="str">
        <f t="shared" ca="1" si="229"/>
        <v/>
      </c>
    </row>
    <row r="4762" spans="1:5">
      <c r="A4762" s="6" t="s">
        <v>108</v>
      </c>
      <c r="B4762">
        <v>333313</v>
      </c>
      <c r="C4762" s="350" t="s">
        <v>581</v>
      </c>
      <c r="D4762" s="351">
        <f t="shared" ca="1" si="228"/>
        <v>0</v>
      </c>
      <c r="E4762" s="375" t="str">
        <f t="shared" ca="1" si="229"/>
        <v/>
      </c>
    </row>
    <row r="4763" spans="1:5">
      <c r="A4763" s="6" t="s">
        <v>108</v>
      </c>
      <c r="B4763">
        <v>333314</v>
      </c>
      <c r="C4763" s="350" t="s">
        <v>581</v>
      </c>
      <c r="D4763" s="351">
        <f t="shared" ca="1" si="228"/>
        <v>0</v>
      </c>
      <c r="E4763" s="375" t="str">
        <f t="shared" ca="1" si="229"/>
        <v/>
      </c>
    </row>
    <row r="4764" spans="1:5">
      <c r="A4764" s="6" t="s">
        <v>108</v>
      </c>
      <c r="B4764">
        <v>333315</v>
      </c>
      <c r="C4764" s="350" t="s">
        <v>581</v>
      </c>
      <c r="D4764" s="351">
        <f t="shared" ca="1" si="228"/>
        <v>0</v>
      </c>
      <c r="E4764" s="375" t="str">
        <f t="shared" ca="1" si="229"/>
        <v/>
      </c>
    </row>
    <row r="4765" spans="1:5">
      <c r="A4765" s="6" t="s">
        <v>108</v>
      </c>
      <c r="B4765" t="s">
        <v>222</v>
      </c>
      <c r="C4765" s="350" t="s">
        <v>581</v>
      </c>
      <c r="D4765" s="351">
        <f t="shared" ca="1" si="228"/>
        <v>0</v>
      </c>
      <c r="E4765" s="375" t="str">
        <f t="shared" ca="1" si="229"/>
        <v/>
      </c>
    </row>
    <row r="4766" spans="1:5">
      <c r="A4766" s="6" t="s">
        <v>108</v>
      </c>
      <c r="B4766">
        <v>333414</v>
      </c>
      <c r="C4766" s="350" t="s">
        <v>581</v>
      </c>
      <c r="D4766" s="351">
        <f t="shared" ca="1" si="228"/>
        <v>0</v>
      </c>
      <c r="E4766" s="375" t="str">
        <f t="shared" ca="1" si="229"/>
        <v/>
      </c>
    </row>
    <row r="4767" spans="1:5">
      <c r="A4767" s="6" t="s">
        <v>108</v>
      </c>
      <c r="B4767">
        <v>333415</v>
      </c>
      <c r="C4767" s="350" t="s">
        <v>581</v>
      </c>
      <c r="D4767" s="351">
        <f t="shared" ca="1" si="228"/>
        <v>0</v>
      </c>
      <c r="E4767" s="375" t="str">
        <f t="shared" ca="1" si="229"/>
        <v/>
      </c>
    </row>
    <row r="4768" spans="1:5">
      <c r="A4768" s="6" t="s">
        <v>108</v>
      </c>
      <c r="B4768">
        <v>333511</v>
      </c>
      <c r="C4768" s="350" t="s">
        <v>581</v>
      </c>
      <c r="D4768" s="351">
        <f t="shared" ca="1" si="228"/>
        <v>0</v>
      </c>
      <c r="E4768" s="375" t="str">
        <f t="shared" ca="1" si="229"/>
        <v/>
      </c>
    </row>
    <row r="4769" spans="1:5">
      <c r="A4769" s="6" t="s">
        <v>108</v>
      </c>
      <c r="B4769" t="s">
        <v>227</v>
      </c>
      <c r="C4769" s="350" t="s">
        <v>581</v>
      </c>
      <c r="D4769" s="351">
        <f t="shared" ca="1" si="228"/>
        <v>0</v>
      </c>
      <c r="E4769" s="375" t="str">
        <f t="shared" ca="1" si="229"/>
        <v/>
      </c>
    </row>
    <row r="4770" spans="1:5">
      <c r="A4770" s="6" t="s">
        <v>108</v>
      </c>
      <c r="B4770">
        <v>333514</v>
      </c>
      <c r="C4770" s="350" t="s">
        <v>581</v>
      </c>
      <c r="D4770" s="351">
        <f t="shared" ca="1" si="228"/>
        <v>0</v>
      </c>
      <c r="E4770" s="375" t="str">
        <f t="shared" ca="1" si="229"/>
        <v/>
      </c>
    </row>
    <row r="4771" spans="1:5">
      <c r="A4771" s="6" t="s">
        <v>108</v>
      </c>
      <c r="B4771" t="s">
        <v>230</v>
      </c>
      <c r="C4771" s="350" t="s">
        <v>581</v>
      </c>
      <c r="D4771" s="351">
        <f t="shared" ca="1" si="228"/>
        <v>0</v>
      </c>
      <c r="E4771" s="375" t="str">
        <f t="shared" ca="1" si="229"/>
        <v/>
      </c>
    </row>
    <row r="4772" spans="1:5">
      <c r="A4772" s="6" t="s">
        <v>108</v>
      </c>
      <c r="B4772">
        <v>333611</v>
      </c>
      <c r="C4772" s="350" t="s">
        <v>581</v>
      </c>
      <c r="D4772" s="351">
        <f t="shared" ca="1" si="228"/>
        <v>0</v>
      </c>
      <c r="E4772" s="375" t="str">
        <f t="shared" ca="1" si="229"/>
        <v/>
      </c>
    </row>
    <row r="4773" spans="1:5">
      <c r="A4773" s="6" t="s">
        <v>108</v>
      </c>
      <c r="B4773">
        <v>333612</v>
      </c>
      <c r="C4773" s="350" t="s">
        <v>581</v>
      </c>
      <c r="D4773" s="351">
        <f t="shared" ca="1" si="228"/>
        <v>0</v>
      </c>
      <c r="E4773" s="375" t="str">
        <f t="shared" ca="1" si="229"/>
        <v/>
      </c>
    </row>
    <row r="4774" spans="1:5">
      <c r="A4774" s="6" t="s">
        <v>108</v>
      </c>
      <c r="B4774">
        <v>333613</v>
      </c>
      <c r="C4774" s="350" t="s">
        <v>581</v>
      </c>
      <c r="D4774" s="351">
        <f t="shared" ca="1" si="228"/>
        <v>0</v>
      </c>
      <c r="E4774" s="375" t="str">
        <f t="shared" ca="1" si="229"/>
        <v/>
      </c>
    </row>
    <row r="4775" spans="1:5">
      <c r="A4775" s="6" t="s">
        <v>108</v>
      </c>
      <c r="B4775">
        <v>333618</v>
      </c>
      <c r="C4775" s="350" t="s">
        <v>581</v>
      </c>
      <c r="D4775" s="351">
        <f t="shared" ca="1" si="228"/>
        <v>0</v>
      </c>
      <c r="E4775" s="375" t="str">
        <f t="shared" ca="1" si="229"/>
        <v/>
      </c>
    </row>
    <row r="4776" spans="1:5">
      <c r="A4776" s="6" t="s">
        <v>108</v>
      </c>
      <c r="B4776" t="s">
        <v>236</v>
      </c>
      <c r="C4776" s="350" t="s">
        <v>581</v>
      </c>
      <c r="D4776" s="351">
        <f t="shared" ca="1" si="228"/>
        <v>0</v>
      </c>
      <c r="E4776" s="375" t="str">
        <f t="shared" ca="1" si="229"/>
        <v/>
      </c>
    </row>
    <row r="4777" spans="1:5">
      <c r="A4777" s="6" t="s">
        <v>108</v>
      </c>
      <c r="B4777">
        <v>333912</v>
      </c>
      <c r="C4777" s="350" t="s">
        <v>581</v>
      </c>
      <c r="D4777" s="351">
        <f t="shared" ca="1" si="228"/>
        <v>0</v>
      </c>
      <c r="E4777" s="375" t="str">
        <f t="shared" ca="1" si="229"/>
        <v/>
      </c>
    </row>
    <row r="4778" spans="1:5">
      <c r="A4778" s="6" t="s">
        <v>108</v>
      </c>
      <c r="B4778">
        <v>333920</v>
      </c>
      <c r="C4778" s="350" t="s">
        <v>581</v>
      </c>
      <c r="D4778" s="351">
        <f t="shared" ca="1" si="228"/>
        <v>0</v>
      </c>
      <c r="E4778" s="375" t="str">
        <f t="shared" ca="1" si="229"/>
        <v/>
      </c>
    </row>
    <row r="4779" spans="1:5">
      <c r="A4779" s="6" t="s">
        <v>108</v>
      </c>
      <c r="B4779">
        <v>333991</v>
      </c>
      <c r="C4779" s="350" t="s">
        <v>581</v>
      </c>
      <c r="D4779" s="351">
        <f t="shared" ca="1" si="228"/>
        <v>0</v>
      </c>
      <c r="E4779" s="375" t="str">
        <f t="shared" ca="1" si="229"/>
        <v/>
      </c>
    </row>
    <row r="4780" spans="1:5">
      <c r="A4780" s="6" t="s">
        <v>108</v>
      </c>
      <c r="B4780" t="s">
        <v>241</v>
      </c>
      <c r="C4780" s="350" t="s">
        <v>581</v>
      </c>
      <c r="D4780" s="351">
        <f t="shared" ca="1" si="228"/>
        <v>0</v>
      </c>
      <c r="E4780" s="375" t="str">
        <f t="shared" ca="1" si="229"/>
        <v/>
      </c>
    </row>
    <row r="4781" spans="1:5">
      <c r="A4781" s="6" t="s">
        <v>108</v>
      </c>
      <c r="B4781">
        <v>333993</v>
      </c>
      <c r="C4781" s="350" t="s">
        <v>581</v>
      </c>
      <c r="D4781" s="351">
        <f t="shared" ca="1" si="228"/>
        <v>0</v>
      </c>
      <c r="E4781" s="375" t="str">
        <f t="shared" ca="1" si="229"/>
        <v/>
      </c>
    </row>
    <row r="4782" spans="1:5">
      <c r="A4782" s="6" t="s">
        <v>108</v>
      </c>
      <c r="B4782">
        <v>333994</v>
      </c>
      <c r="C4782" s="350" t="s">
        <v>581</v>
      </c>
      <c r="D4782" s="351">
        <f t="shared" ca="1" si="228"/>
        <v>0</v>
      </c>
      <c r="E4782" s="375" t="str">
        <f t="shared" ca="1" si="229"/>
        <v/>
      </c>
    </row>
    <row r="4783" spans="1:5">
      <c r="A4783" s="6" t="s">
        <v>108</v>
      </c>
      <c r="B4783" t="s">
        <v>245</v>
      </c>
      <c r="C4783" s="350" t="s">
        <v>581</v>
      </c>
      <c r="D4783" s="351">
        <f t="shared" ca="1" si="228"/>
        <v>0</v>
      </c>
      <c r="E4783" s="375" t="str">
        <f t="shared" ca="1" si="229"/>
        <v/>
      </c>
    </row>
    <row r="4784" spans="1:5">
      <c r="A4784" s="6" t="s">
        <v>108</v>
      </c>
      <c r="B4784">
        <v>334111</v>
      </c>
      <c r="C4784" s="350" t="s">
        <v>581</v>
      </c>
      <c r="D4784" s="351">
        <f t="shared" ca="1" si="228"/>
        <v>0</v>
      </c>
      <c r="E4784" s="375" t="str">
        <f t="shared" ca="1" si="229"/>
        <v/>
      </c>
    </row>
    <row r="4785" spans="1:5">
      <c r="A4785" s="6" t="s">
        <v>108</v>
      </c>
      <c r="B4785">
        <v>334112</v>
      </c>
      <c r="C4785" s="350" t="s">
        <v>581</v>
      </c>
      <c r="D4785" s="351">
        <f t="shared" ca="1" si="228"/>
        <v>0</v>
      </c>
      <c r="E4785" s="375" t="str">
        <f t="shared" ca="1" si="229"/>
        <v/>
      </c>
    </row>
    <row r="4786" spans="1:5">
      <c r="A4786" s="6" t="s">
        <v>108</v>
      </c>
      <c r="B4786" t="s">
        <v>249</v>
      </c>
      <c r="C4786" s="350" t="s">
        <v>581</v>
      </c>
      <c r="D4786" s="351">
        <f t="shared" ca="1" si="228"/>
        <v>0</v>
      </c>
      <c r="E4786" s="375" t="str">
        <f t="shared" ca="1" si="229"/>
        <v/>
      </c>
    </row>
    <row r="4787" spans="1:5">
      <c r="A4787" s="6" t="s">
        <v>108</v>
      </c>
      <c r="B4787">
        <v>334210</v>
      </c>
      <c r="C4787" s="350" t="s">
        <v>581</v>
      </c>
      <c r="D4787" s="351">
        <f t="shared" ca="1" si="228"/>
        <v>0</v>
      </c>
      <c r="E4787" s="375" t="str">
        <f t="shared" ca="1" si="229"/>
        <v/>
      </c>
    </row>
    <row r="4788" spans="1:5">
      <c r="A4788" s="6" t="s">
        <v>108</v>
      </c>
      <c r="B4788">
        <v>334220</v>
      </c>
      <c r="C4788" s="350" t="s">
        <v>581</v>
      </c>
      <c r="D4788" s="351">
        <f t="shared" ca="1" si="228"/>
        <v>0</v>
      </c>
      <c r="E4788" s="375" t="str">
        <f t="shared" ca="1" si="229"/>
        <v/>
      </c>
    </row>
    <row r="4789" spans="1:5">
      <c r="A4789" s="6" t="s">
        <v>108</v>
      </c>
      <c r="B4789">
        <v>334290</v>
      </c>
      <c r="C4789" s="350" t="s">
        <v>581</v>
      </c>
      <c r="D4789" s="351">
        <f t="shared" ca="1" si="228"/>
        <v>0</v>
      </c>
      <c r="E4789" s="375" t="str">
        <f t="shared" ca="1" si="229"/>
        <v/>
      </c>
    </row>
    <row r="4790" spans="1:5">
      <c r="A4790" s="6" t="s">
        <v>108</v>
      </c>
      <c r="B4790">
        <v>334300</v>
      </c>
      <c r="C4790" s="350" t="s">
        <v>581</v>
      </c>
      <c r="D4790" s="351">
        <f t="shared" ca="1" si="228"/>
        <v>0</v>
      </c>
      <c r="E4790" s="375" t="str">
        <f t="shared" ca="1" si="229"/>
        <v/>
      </c>
    </row>
    <row r="4791" spans="1:5">
      <c r="A4791" s="6" t="s">
        <v>108</v>
      </c>
      <c r="B4791" t="s">
        <v>255</v>
      </c>
      <c r="C4791" s="350" t="s">
        <v>581</v>
      </c>
      <c r="D4791" s="351">
        <f t="shared" ca="1" si="228"/>
        <v>0</v>
      </c>
      <c r="E4791" s="375" t="str">
        <f t="shared" ca="1" si="229"/>
        <v/>
      </c>
    </row>
    <row r="4792" spans="1:5">
      <c r="A4792" s="6" t="s">
        <v>108</v>
      </c>
      <c r="B4792">
        <v>334413</v>
      </c>
      <c r="C4792" s="350" t="s">
        <v>581</v>
      </c>
      <c r="D4792" s="351">
        <f t="shared" ca="1" si="228"/>
        <v>1.2368449174579175E-7</v>
      </c>
      <c r="E4792" s="375">
        <f t="shared" ca="1" si="229"/>
        <v>2</v>
      </c>
    </row>
    <row r="4793" spans="1:5">
      <c r="A4793" s="6" t="s">
        <v>108</v>
      </c>
      <c r="B4793">
        <v>334418</v>
      </c>
      <c r="C4793" s="350" t="s">
        <v>581</v>
      </c>
      <c r="D4793" s="351">
        <f t="shared" ca="1" si="228"/>
        <v>0</v>
      </c>
      <c r="E4793" s="375" t="str">
        <f t="shared" ca="1" si="229"/>
        <v/>
      </c>
    </row>
    <row r="4794" spans="1:5">
      <c r="A4794" s="6" t="s">
        <v>108</v>
      </c>
      <c r="B4794">
        <v>334510</v>
      </c>
      <c r="C4794" s="350" t="s">
        <v>581</v>
      </c>
      <c r="D4794" s="351">
        <f t="shared" ca="1" si="228"/>
        <v>0</v>
      </c>
      <c r="E4794" s="375" t="str">
        <f t="shared" ca="1" si="229"/>
        <v/>
      </c>
    </row>
    <row r="4795" spans="1:5">
      <c r="A4795" s="6" t="s">
        <v>108</v>
      </c>
      <c r="B4795">
        <v>334511</v>
      </c>
      <c r="C4795" s="350" t="s">
        <v>581</v>
      </c>
      <c r="D4795" s="351">
        <f t="shared" ca="1" si="228"/>
        <v>0</v>
      </c>
      <c r="E4795" s="375" t="str">
        <f t="shared" ca="1" si="229"/>
        <v/>
      </c>
    </row>
    <row r="4796" spans="1:5">
      <c r="A4796" s="6" t="s">
        <v>108</v>
      </c>
      <c r="B4796">
        <v>334512</v>
      </c>
      <c r="C4796" s="350" t="s">
        <v>581</v>
      </c>
      <c r="D4796" s="351">
        <f t="shared" ca="1" si="228"/>
        <v>0</v>
      </c>
      <c r="E4796" s="375" t="str">
        <f t="shared" ca="1" si="229"/>
        <v/>
      </c>
    </row>
    <row r="4797" spans="1:5">
      <c r="A4797" s="6" t="s">
        <v>108</v>
      </c>
      <c r="B4797">
        <v>334513</v>
      </c>
      <c r="C4797" s="350" t="s">
        <v>581</v>
      </c>
      <c r="D4797" s="351">
        <f t="shared" ca="1" si="228"/>
        <v>0</v>
      </c>
      <c r="E4797" s="375" t="str">
        <f t="shared" ca="1" si="229"/>
        <v/>
      </c>
    </row>
    <row r="4798" spans="1:5">
      <c r="A4798" s="6" t="s">
        <v>108</v>
      </c>
      <c r="B4798">
        <v>334514</v>
      </c>
      <c r="C4798" s="350" t="s">
        <v>581</v>
      </c>
      <c r="D4798" s="351">
        <f t="shared" ca="1" si="228"/>
        <v>0</v>
      </c>
      <c r="E4798" s="375" t="str">
        <f t="shared" ca="1" si="229"/>
        <v/>
      </c>
    </row>
    <row r="4799" spans="1:5">
      <c r="A4799" s="6" t="s">
        <v>108</v>
      </c>
      <c r="B4799">
        <v>334515</v>
      </c>
      <c r="C4799" s="350" t="s">
        <v>581</v>
      </c>
      <c r="D4799" s="351">
        <f t="shared" ca="1" si="228"/>
        <v>0</v>
      </c>
      <c r="E4799" s="375" t="str">
        <f t="shared" ca="1" si="229"/>
        <v/>
      </c>
    </row>
    <row r="4800" spans="1:5">
      <c r="A4800" s="6" t="s">
        <v>108</v>
      </c>
      <c r="B4800">
        <v>334516</v>
      </c>
      <c r="C4800" s="350" t="s">
        <v>581</v>
      </c>
      <c r="D4800" s="351">
        <f t="shared" ca="1" si="228"/>
        <v>0</v>
      </c>
      <c r="E4800" s="375" t="str">
        <f t="shared" ca="1" si="229"/>
        <v/>
      </c>
    </row>
    <row r="4801" spans="1:5">
      <c r="A4801" s="6" t="s">
        <v>108</v>
      </c>
      <c r="B4801">
        <v>334517</v>
      </c>
      <c r="C4801" s="350" t="s">
        <v>581</v>
      </c>
      <c r="D4801" s="351">
        <f t="shared" ca="1" si="228"/>
        <v>0</v>
      </c>
      <c r="E4801" s="375" t="str">
        <f t="shared" ca="1" si="229"/>
        <v/>
      </c>
    </row>
    <row r="4802" spans="1:5">
      <c r="A4802" s="6" t="s">
        <v>108</v>
      </c>
      <c r="B4802" t="s">
        <v>267</v>
      </c>
      <c r="C4802" s="350" t="s">
        <v>581</v>
      </c>
      <c r="D4802" s="351">
        <f t="shared" ca="1" si="228"/>
        <v>0</v>
      </c>
      <c r="E4802" s="375" t="str">
        <f t="shared" ca="1" si="229"/>
        <v/>
      </c>
    </row>
    <row r="4803" spans="1:5">
      <c r="A4803" s="6" t="s">
        <v>108</v>
      </c>
      <c r="B4803">
        <v>334610</v>
      </c>
      <c r="C4803" s="350" t="s">
        <v>581</v>
      </c>
      <c r="D4803" s="351">
        <f t="shared" ref="D4803:D4866" ca="1" si="230">OFFSET(matrix1,MOD(ROW()-ROW($D$3),ROWS(matrix1)),TRUNC((ROW()-ROW($D$3))/ROWS(matrix1)),1,1)</f>
        <v>0</v>
      </c>
      <c r="E4803" s="375" t="str">
        <f t="shared" ref="E4803:E4866" ca="1" si="231">OFFSET(matrix4,MOD(ROW()-ROW($E$3),ROWS(matrix4)),TRUNC((ROW()-ROW($E$3))/ROWS(matrix4)),1,1)</f>
        <v/>
      </c>
    </row>
    <row r="4804" spans="1:5">
      <c r="A4804" s="6" t="s">
        <v>108</v>
      </c>
      <c r="B4804">
        <v>335110</v>
      </c>
      <c r="C4804" s="350" t="s">
        <v>581</v>
      </c>
      <c r="D4804" s="351">
        <f t="shared" ca="1" si="230"/>
        <v>0</v>
      </c>
      <c r="E4804" s="375" t="str">
        <f t="shared" ca="1" si="231"/>
        <v/>
      </c>
    </row>
    <row r="4805" spans="1:5">
      <c r="A4805" s="6" t="s">
        <v>108</v>
      </c>
      <c r="B4805">
        <v>335120</v>
      </c>
      <c r="C4805" s="350" t="s">
        <v>581</v>
      </c>
      <c r="D4805" s="351">
        <f t="shared" ca="1" si="230"/>
        <v>0</v>
      </c>
      <c r="E4805" s="375" t="str">
        <f t="shared" ca="1" si="231"/>
        <v/>
      </c>
    </row>
    <row r="4806" spans="1:5">
      <c r="A4806" s="6" t="s">
        <v>108</v>
      </c>
      <c r="B4806">
        <v>335210</v>
      </c>
      <c r="C4806" s="350" t="s">
        <v>581</v>
      </c>
      <c r="D4806" s="351">
        <f t="shared" ca="1" si="230"/>
        <v>0</v>
      </c>
      <c r="E4806" s="375" t="str">
        <f t="shared" ca="1" si="231"/>
        <v/>
      </c>
    </row>
    <row r="4807" spans="1:5">
      <c r="A4807" s="6" t="s">
        <v>108</v>
      </c>
      <c r="B4807">
        <v>335221</v>
      </c>
      <c r="C4807" s="350" t="s">
        <v>581</v>
      </c>
      <c r="D4807" s="351">
        <f t="shared" ca="1" si="230"/>
        <v>0</v>
      </c>
      <c r="E4807" s="375" t="str">
        <f t="shared" ca="1" si="231"/>
        <v/>
      </c>
    </row>
    <row r="4808" spans="1:5">
      <c r="A4808" s="6" t="s">
        <v>108</v>
      </c>
      <c r="B4808">
        <v>335222</v>
      </c>
      <c r="C4808" s="350" t="s">
        <v>581</v>
      </c>
      <c r="D4808" s="351">
        <f t="shared" ca="1" si="230"/>
        <v>0</v>
      </c>
      <c r="E4808" s="375" t="str">
        <f t="shared" ca="1" si="231"/>
        <v/>
      </c>
    </row>
    <row r="4809" spans="1:5">
      <c r="A4809" s="6" t="s">
        <v>108</v>
      </c>
      <c r="B4809">
        <v>335224</v>
      </c>
      <c r="C4809" s="350" t="s">
        <v>581</v>
      </c>
      <c r="D4809" s="351">
        <f t="shared" ca="1" si="230"/>
        <v>0</v>
      </c>
      <c r="E4809" s="375" t="str">
        <f t="shared" ca="1" si="231"/>
        <v/>
      </c>
    </row>
    <row r="4810" spans="1:5">
      <c r="A4810" s="6" t="s">
        <v>108</v>
      </c>
      <c r="B4810">
        <v>335228</v>
      </c>
      <c r="C4810" s="350" t="s">
        <v>581</v>
      </c>
      <c r="D4810" s="351">
        <f t="shared" ca="1" si="230"/>
        <v>0</v>
      </c>
      <c r="E4810" s="375" t="str">
        <f t="shared" ca="1" si="231"/>
        <v/>
      </c>
    </row>
    <row r="4811" spans="1:5">
      <c r="A4811" s="6" t="s">
        <v>108</v>
      </c>
      <c r="B4811">
        <v>335311</v>
      </c>
      <c r="C4811" s="350" t="s">
        <v>581</v>
      </c>
      <c r="D4811" s="351">
        <f t="shared" ca="1" si="230"/>
        <v>0</v>
      </c>
      <c r="E4811" s="375" t="str">
        <f t="shared" ca="1" si="231"/>
        <v/>
      </c>
    </row>
    <row r="4812" spans="1:5">
      <c r="A4812" s="6" t="s">
        <v>108</v>
      </c>
      <c r="B4812">
        <v>335312</v>
      </c>
      <c r="C4812" s="350" t="s">
        <v>581</v>
      </c>
      <c r="D4812" s="351">
        <f t="shared" ca="1" si="230"/>
        <v>0</v>
      </c>
      <c r="E4812" s="375" t="str">
        <f t="shared" ca="1" si="231"/>
        <v/>
      </c>
    </row>
    <row r="4813" spans="1:5">
      <c r="A4813" s="6" t="s">
        <v>108</v>
      </c>
      <c r="B4813">
        <v>335313</v>
      </c>
      <c r="C4813" s="350" t="s">
        <v>581</v>
      </c>
      <c r="D4813" s="351">
        <f t="shared" ca="1" si="230"/>
        <v>0</v>
      </c>
      <c r="E4813" s="375" t="str">
        <f t="shared" ca="1" si="231"/>
        <v/>
      </c>
    </row>
    <row r="4814" spans="1:5">
      <c r="A4814" s="6" t="s">
        <v>108</v>
      </c>
      <c r="B4814">
        <v>335314</v>
      </c>
      <c r="C4814" s="350" t="s">
        <v>581</v>
      </c>
      <c r="D4814" s="351">
        <f t="shared" ca="1" si="230"/>
        <v>0</v>
      </c>
      <c r="E4814" s="375" t="str">
        <f t="shared" ca="1" si="231"/>
        <v/>
      </c>
    </row>
    <row r="4815" spans="1:5">
      <c r="A4815" s="6" t="s">
        <v>108</v>
      </c>
      <c r="B4815">
        <v>335911</v>
      </c>
      <c r="C4815" s="350" t="s">
        <v>581</v>
      </c>
      <c r="D4815" s="351">
        <f t="shared" ca="1" si="230"/>
        <v>0</v>
      </c>
      <c r="E4815" s="375" t="str">
        <f t="shared" ca="1" si="231"/>
        <v/>
      </c>
    </row>
    <row r="4816" spans="1:5">
      <c r="A4816" s="6" t="s">
        <v>108</v>
      </c>
      <c r="B4816">
        <v>335912</v>
      </c>
      <c r="C4816" s="350" t="s">
        <v>581</v>
      </c>
      <c r="D4816" s="351">
        <f t="shared" ca="1" si="230"/>
        <v>0</v>
      </c>
      <c r="E4816" s="375" t="str">
        <f t="shared" ca="1" si="231"/>
        <v/>
      </c>
    </row>
    <row r="4817" spans="1:5">
      <c r="A4817" s="6" t="s">
        <v>108</v>
      </c>
      <c r="B4817">
        <v>335920</v>
      </c>
      <c r="C4817" s="350" t="s">
        <v>581</v>
      </c>
      <c r="D4817" s="351">
        <f t="shared" ca="1" si="230"/>
        <v>0</v>
      </c>
      <c r="E4817" s="375" t="str">
        <f t="shared" ca="1" si="231"/>
        <v/>
      </c>
    </row>
    <row r="4818" spans="1:5">
      <c r="A4818" s="6" t="s">
        <v>108</v>
      </c>
      <c r="B4818">
        <v>335930</v>
      </c>
      <c r="C4818" s="350" t="s">
        <v>581</v>
      </c>
      <c r="D4818" s="351">
        <f t="shared" ca="1" si="230"/>
        <v>0</v>
      </c>
      <c r="E4818" s="375" t="str">
        <f t="shared" ca="1" si="231"/>
        <v/>
      </c>
    </row>
    <row r="4819" spans="1:5">
      <c r="A4819" s="6" t="s">
        <v>108</v>
      </c>
      <c r="B4819">
        <v>335991</v>
      </c>
      <c r="C4819" s="350" t="s">
        <v>581</v>
      </c>
      <c r="D4819" s="351">
        <f t="shared" ca="1" si="230"/>
        <v>0</v>
      </c>
      <c r="E4819" s="375" t="str">
        <f t="shared" ca="1" si="231"/>
        <v/>
      </c>
    </row>
    <row r="4820" spans="1:5">
      <c r="A4820" s="6" t="s">
        <v>108</v>
      </c>
      <c r="B4820">
        <v>335999</v>
      </c>
      <c r="C4820" s="350" t="s">
        <v>581</v>
      </c>
      <c r="D4820" s="351">
        <f t="shared" ca="1" si="230"/>
        <v>0</v>
      </c>
      <c r="E4820" s="375" t="str">
        <f t="shared" ca="1" si="231"/>
        <v/>
      </c>
    </row>
    <row r="4821" spans="1:5">
      <c r="A4821" s="6" t="s">
        <v>108</v>
      </c>
      <c r="B4821">
        <v>336111</v>
      </c>
      <c r="C4821" s="350" t="s">
        <v>581</v>
      </c>
      <c r="D4821" s="351">
        <f t="shared" ca="1" si="230"/>
        <v>0</v>
      </c>
      <c r="E4821" s="375" t="str">
        <f t="shared" ca="1" si="231"/>
        <v/>
      </c>
    </row>
    <row r="4822" spans="1:5">
      <c r="A4822" s="6" t="s">
        <v>108</v>
      </c>
      <c r="B4822">
        <v>336112</v>
      </c>
      <c r="C4822" s="350" t="s">
        <v>581</v>
      </c>
      <c r="D4822" s="351">
        <f t="shared" ca="1" si="230"/>
        <v>0</v>
      </c>
      <c r="E4822" s="375" t="str">
        <f t="shared" ca="1" si="231"/>
        <v/>
      </c>
    </row>
    <row r="4823" spans="1:5">
      <c r="A4823" s="6" t="s">
        <v>108</v>
      </c>
      <c r="B4823">
        <v>336120</v>
      </c>
      <c r="C4823" s="350" t="s">
        <v>581</v>
      </c>
      <c r="D4823" s="351">
        <f t="shared" ca="1" si="230"/>
        <v>0</v>
      </c>
      <c r="E4823" s="375" t="str">
        <f t="shared" ca="1" si="231"/>
        <v/>
      </c>
    </row>
    <row r="4824" spans="1:5">
      <c r="A4824" s="6" t="s">
        <v>108</v>
      </c>
      <c r="B4824">
        <v>336211</v>
      </c>
      <c r="C4824" s="350" t="s">
        <v>581</v>
      </c>
      <c r="D4824" s="351">
        <f t="shared" ca="1" si="230"/>
        <v>0</v>
      </c>
      <c r="E4824" s="375" t="str">
        <f t="shared" ca="1" si="231"/>
        <v/>
      </c>
    </row>
    <row r="4825" spans="1:5">
      <c r="A4825" s="6" t="s">
        <v>108</v>
      </c>
      <c r="B4825">
        <v>336212</v>
      </c>
      <c r="C4825" s="350" t="s">
        <v>581</v>
      </c>
      <c r="D4825" s="351">
        <f t="shared" ca="1" si="230"/>
        <v>0</v>
      </c>
      <c r="E4825" s="375" t="str">
        <f t="shared" ca="1" si="231"/>
        <v/>
      </c>
    </row>
    <row r="4826" spans="1:5">
      <c r="A4826" s="6" t="s">
        <v>108</v>
      </c>
      <c r="B4826">
        <v>336213</v>
      </c>
      <c r="C4826" s="350" t="s">
        <v>581</v>
      </c>
      <c r="D4826" s="351">
        <f t="shared" ca="1" si="230"/>
        <v>0</v>
      </c>
      <c r="E4826" s="375" t="str">
        <f t="shared" ca="1" si="231"/>
        <v/>
      </c>
    </row>
    <row r="4827" spans="1:5">
      <c r="A4827" s="6" t="s">
        <v>108</v>
      </c>
      <c r="B4827">
        <v>336214</v>
      </c>
      <c r="C4827" s="350" t="s">
        <v>581</v>
      </c>
      <c r="D4827" s="351">
        <f t="shared" ca="1" si="230"/>
        <v>0</v>
      </c>
      <c r="E4827" s="375" t="str">
        <f t="shared" ca="1" si="231"/>
        <v/>
      </c>
    </row>
    <row r="4828" spans="1:5">
      <c r="A4828" s="6" t="s">
        <v>108</v>
      </c>
      <c r="B4828">
        <v>336310</v>
      </c>
      <c r="C4828" s="350" t="s">
        <v>581</v>
      </c>
      <c r="D4828" s="351">
        <f t="shared" ca="1" si="230"/>
        <v>0</v>
      </c>
      <c r="E4828" s="375" t="str">
        <f t="shared" ca="1" si="231"/>
        <v/>
      </c>
    </row>
    <row r="4829" spans="1:5">
      <c r="A4829" s="6" t="s">
        <v>108</v>
      </c>
      <c r="B4829">
        <v>336320</v>
      </c>
      <c r="C4829" s="350" t="s">
        <v>581</v>
      </c>
      <c r="D4829" s="351">
        <f t="shared" ca="1" si="230"/>
        <v>0</v>
      </c>
      <c r="E4829" s="375" t="str">
        <f t="shared" ca="1" si="231"/>
        <v/>
      </c>
    </row>
    <row r="4830" spans="1:5">
      <c r="A4830" s="6" t="s">
        <v>108</v>
      </c>
      <c r="B4830" t="s">
        <v>296</v>
      </c>
      <c r="C4830" s="350" t="s">
        <v>581</v>
      </c>
      <c r="D4830" s="351">
        <f t="shared" ca="1" si="230"/>
        <v>0</v>
      </c>
      <c r="E4830" s="375" t="str">
        <f t="shared" ca="1" si="231"/>
        <v/>
      </c>
    </row>
    <row r="4831" spans="1:5">
      <c r="A4831" s="6" t="s">
        <v>108</v>
      </c>
      <c r="B4831">
        <v>336350</v>
      </c>
      <c r="C4831" s="350" t="s">
        <v>581</v>
      </c>
      <c r="D4831" s="351">
        <f t="shared" ca="1" si="230"/>
        <v>0</v>
      </c>
      <c r="E4831" s="375" t="str">
        <f t="shared" ca="1" si="231"/>
        <v/>
      </c>
    </row>
    <row r="4832" spans="1:5">
      <c r="A4832" s="6" t="s">
        <v>108</v>
      </c>
      <c r="B4832">
        <v>336360</v>
      </c>
      <c r="C4832" s="350" t="s">
        <v>581</v>
      </c>
      <c r="D4832" s="351">
        <f t="shared" ca="1" si="230"/>
        <v>0</v>
      </c>
      <c r="E4832" s="375" t="str">
        <f t="shared" ca="1" si="231"/>
        <v/>
      </c>
    </row>
    <row r="4833" spans="1:5">
      <c r="A4833" s="6" t="s">
        <v>108</v>
      </c>
      <c r="B4833">
        <v>336370</v>
      </c>
      <c r="C4833" s="350" t="s">
        <v>581</v>
      </c>
      <c r="D4833" s="351">
        <f t="shared" ca="1" si="230"/>
        <v>0</v>
      </c>
      <c r="E4833" s="375" t="str">
        <f t="shared" ca="1" si="231"/>
        <v/>
      </c>
    </row>
    <row r="4834" spans="1:5">
      <c r="A4834" s="6" t="s">
        <v>108</v>
      </c>
      <c r="B4834">
        <v>336390</v>
      </c>
      <c r="C4834" s="350" t="s">
        <v>581</v>
      </c>
      <c r="D4834" s="351">
        <f t="shared" ca="1" si="230"/>
        <v>0</v>
      </c>
      <c r="E4834" s="375" t="str">
        <f t="shared" ca="1" si="231"/>
        <v/>
      </c>
    </row>
    <row r="4835" spans="1:5">
      <c r="A4835" s="6" t="s">
        <v>108</v>
      </c>
      <c r="B4835">
        <v>336411</v>
      </c>
      <c r="C4835" s="350" t="s">
        <v>581</v>
      </c>
      <c r="D4835" s="351">
        <f t="shared" ca="1" si="230"/>
        <v>0</v>
      </c>
      <c r="E4835" s="375" t="str">
        <f t="shared" ca="1" si="231"/>
        <v/>
      </c>
    </row>
    <row r="4836" spans="1:5">
      <c r="A4836" s="6" t="s">
        <v>108</v>
      </c>
      <c r="B4836">
        <v>336412</v>
      </c>
      <c r="C4836" s="350" t="s">
        <v>581</v>
      </c>
      <c r="D4836" s="351">
        <f t="shared" ca="1" si="230"/>
        <v>0</v>
      </c>
      <c r="E4836" s="375" t="str">
        <f t="shared" ca="1" si="231"/>
        <v/>
      </c>
    </row>
    <row r="4837" spans="1:5">
      <c r="A4837" s="6" t="s">
        <v>108</v>
      </c>
      <c r="B4837">
        <v>336413</v>
      </c>
      <c r="C4837" s="350" t="s">
        <v>581</v>
      </c>
      <c r="D4837" s="351">
        <f t="shared" ca="1" si="230"/>
        <v>0</v>
      </c>
      <c r="E4837" s="375" t="str">
        <f t="shared" ca="1" si="231"/>
        <v/>
      </c>
    </row>
    <row r="4838" spans="1:5">
      <c r="A4838" s="6" t="s">
        <v>108</v>
      </c>
      <c r="B4838">
        <v>336414</v>
      </c>
      <c r="C4838" s="350" t="s">
        <v>581</v>
      </c>
      <c r="D4838" s="351">
        <f t="shared" ca="1" si="230"/>
        <v>0</v>
      </c>
      <c r="E4838" s="375" t="str">
        <f t="shared" ca="1" si="231"/>
        <v/>
      </c>
    </row>
    <row r="4839" spans="1:5">
      <c r="A4839" s="6" t="s">
        <v>108</v>
      </c>
      <c r="B4839" t="s">
        <v>306</v>
      </c>
      <c r="C4839" s="350" t="s">
        <v>581</v>
      </c>
      <c r="D4839" s="351">
        <f t="shared" ca="1" si="230"/>
        <v>0</v>
      </c>
      <c r="E4839" s="375" t="str">
        <f t="shared" ca="1" si="231"/>
        <v/>
      </c>
    </row>
    <row r="4840" spans="1:5">
      <c r="A4840" s="6" t="s">
        <v>108</v>
      </c>
      <c r="B4840">
        <v>336500</v>
      </c>
      <c r="C4840" s="350" t="s">
        <v>581</v>
      </c>
      <c r="D4840" s="351">
        <f t="shared" ca="1" si="230"/>
        <v>0</v>
      </c>
      <c r="E4840" s="375" t="str">
        <f t="shared" ca="1" si="231"/>
        <v/>
      </c>
    </row>
    <row r="4841" spans="1:5">
      <c r="A4841" s="6" t="s">
        <v>108</v>
      </c>
      <c r="B4841">
        <v>336611</v>
      </c>
      <c r="C4841" s="350" t="s">
        <v>581</v>
      </c>
      <c r="D4841" s="351">
        <f t="shared" ca="1" si="230"/>
        <v>0</v>
      </c>
      <c r="E4841" s="375" t="str">
        <f t="shared" ca="1" si="231"/>
        <v/>
      </c>
    </row>
    <row r="4842" spans="1:5">
      <c r="A4842" s="6" t="s">
        <v>108</v>
      </c>
      <c r="B4842">
        <v>336612</v>
      </c>
      <c r="C4842" s="350" t="s">
        <v>581</v>
      </c>
      <c r="D4842" s="351">
        <f t="shared" ca="1" si="230"/>
        <v>0</v>
      </c>
      <c r="E4842" s="375" t="str">
        <f t="shared" ca="1" si="231"/>
        <v/>
      </c>
    </row>
    <row r="4843" spans="1:5">
      <c r="A4843" s="6" t="s">
        <v>108</v>
      </c>
      <c r="B4843">
        <v>336991</v>
      </c>
      <c r="C4843" s="350" t="s">
        <v>581</v>
      </c>
      <c r="D4843" s="351">
        <f t="shared" ca="1" si="230"/>
        <v>0</v>
      </c>
      <c r="E4843" s="375" t="str">
        <f t="shared" ca="1" si="231"/>
        <v/>
      </c>
    </row>
    <row r="4844" spans="1:5">
      <c r="A4844" s="6" t="s">
        <v>108</v>
      </c>
      <c r="B4844">
        <v>336992</v>
      </c>
      <c r="C4844" s="350" t="s">
        <v>581</v>
      </c>
      <c r="D4844" s="351">
        <f t="shared" ca="1" si="230"/>
        <v>0</v>
      </c>
      <c r="E4844" s="375" t="str">
        <f t="shared" ca="1" si="231"/>
        <v/>
      </c>
    </row>
    <row r="4845" spans="1:5">
      <c r="A4845" s="6" t="s">
        <v>108</v>
      </c>
      <c r="B4845">
        <v>336999</v>
      </c>
      <c r="C4845" s="350" t="s">
        <v>581</v>
      </c>
      <c r="D4845" s="351">
        <f t="shared" ca="1" si="230"/>
        <v>0</v>
      </c>
      <c r="E4845" s="375" t="str">
        <f t="shared" ca="1" si="231"/>
        <v/>
      </c>
    </row>
    <row r="4846" spans="1:5">
      <c r="A4846" s="6" t="s">
        <v>108</v>
      </c>
      <c r="B4846">
        <v>337110</v>
      </c>
      <c r="C4846" s="350" t="s">
        <v>581</v>
      </c>
      <c r="D4846" s="351">
        <f t="shared" ca="1" si="230"/>
        <v>0</v>
      </c>
      <c r="E4846" s="375" t="str">
        <f t="shared" ca="1" si="231"/>
        <v/>
      </c>
    </row>
    <row r="4847" spans="1:5">
      <c r="A4847" s="6" t="s">
        <v>108</v>
      </c>
      <c r="B4847">
        <v>337121</v>
      </c>
      <c r="C4847" s="350" t="s">
        <v>581</v>
      </c>
      <c r="D4847" s="351">
        <f t="shared" ca="1" si="230"/>
        <v>0</v>
      </c>
      <c r="E4847" s="375" t="str">
        <f t="shared" ca="1" si="231"/>
        <v/>
      </c>
    </row>
    <row r="4848" spans="1:5">
      <c r="A4848" s="6" t="s">
        <v>108</v>
      </c>
      <c r="B4848">
        <v>337122</v>
      </c>
      <c r="C4848" s="350" t="s">
        <v>581</v>
      </c>
      <c r="D4848" s="351">
        <f t="shared" ca="1" si="230"/>
        <v>0</v>
      </c>
      <c r="E4848" s="375" t="str">
        <f t="shared" ca="1" si="231"/>
        <v/>
      </c>
    </row>
    <row r="4849" spans="1:5">
      <c r="A4849" s="6" t="s">
        <v>108</v>
      </c>
      <c r="B4849" t="s">
        <v>317</v>
      </c>
      <c r="C4849" s="350" t="s">
        <v>581</v>
      </c>
      <c r="D4849" s="351">
        <f t="shared" ca="1" si="230"/>
        <v>0</v>
      </c>
      <c r="E4849" s="375" t="str">
        <f t="shared" ca="1" si="231"/>
        <v/>
      </c>
    </row>
    <row r="4850" spans="1:5">
      <c r="A4850" s="6" t="s">
        <v>108</v>
      </c>
      <c r="B4850">
        <v>337127</v>
      </c>
      <c r="C4850" s="350" t="s">
        <v>581</v>
      </c>
      <c r="D4850" s="351">
        <f t="shared" ca="1" si="230"/>
        <v>0</v>
      </c>
      <c r="E4850" s="375" t="str">
        <f t="shared" ca="1" si="231"/>
        <v/>
      </c>
    </row>
    <row r="4851" spans="1:5">
      <c r="A4851" s="6" t="s">
        <v>108</v>
      </c>
      <c r="B4851" t="s">
        <v>320</v>
      </c>
      <c r="C4851" s="350" t="s">
        <v>581</v>
      </c>
      <c r="D4851" s="351">
        <f t="shared" ca="1" si="230"/>
        <v>0</v>
      </c>
      <c r="E4851" s="375" t="str">
        <f t="shared" ca="1" si="231"/>
        <v/>
      </c>
    </row>
    <row r="4852" spans="1:5">
      <c r="A4852" s="6" t="s">
        <v>108</v>
      </c>
      <c r="B4852">
        <v>337215</v>
      </c>
      <c r="C4852" s="350" t="s">
        <v>581</v>
      </c>
      <c r="D4852" s="351">
        <f t="shared" ca="1" si="230"/>
        <v>0</v>
      </c>
      <c r="E4852" s="375" t="str">
        <f t="shared" ca="1" si="231"/>
        <v/>
      </c>
    </row>
    <row r="4853" spans="1:5">
      <c r="A4853" s="6" t="s">
        <v>108</v>
      </c>
      <c r="B4853">
        <v>337900</v>
      </c>
      <c r="C4853" s="350" t="s">
        <v>581</v>
      </c>
      <c r="D4853" s="351">
        <f t="shared" ca="1" si="230"/>
        <v>0</v>
      </c>
      <c r="E4853" s="375" t="str">
        <f t="shared" ca="1" si="231"/>
        <v/>
      </c>
    </row>
    <row r="4854" spans="1:5">
      <c r="A4854" s="6" t="s">
        <v>108</v>
      </c>
      <c r="B4854">
        <v>339112</v>
      </c>
      <c r="C4854" s="350" t="s">
        <v>581</v>
      </c>
      <c r="D4854" s="351">
        <f t="shared" ca="1" si="230"/>
        <v>0</v>
      </c>
      <c r="E4854" s="375" t="str">
        <f t="shared" ca="1" si="231"/>
        <v/>
      </c>
    </row>
    <row r="4855" spans="1:5">
      <c r="A4855" s="6" t="s">
        <v>108</v>
      </c>
      <c r="B4855">
        <v>339113</v>
      </c>
      <c r="C4855" s="350" t="s">
        <v>581</v>
      </c>
      <c r="D4855" s="351">
        <f t="shared" ca="1" si="230"/>
        <v>0</v>
      </c>
      <c r="E4855" s="375" t="str">
        <f t="shared" ca="1" si="231"/>
        <v/>
      </c>
    </row>
    <row r="4856" spans="1:5">
      <c r="A4856" s="6" t="s">
        <v>108</v>
      </c>
      <c r="B4856">
        <v>339114</v>
      </c>
      <c r="C4856" s="350" t="s">
        <v>581</v>
      </c>
      <c r="D4856" s="351">
        <f t="shared" ca="1" si="230"/>
        <v>0</v>
      </c>
      <c r="E4856" s="375" t="str">
        <f t="shared" ca="1" si="231"/>
        <v/>
      </c>
    </row>
    <row r="4857" spans="1:5">
      <c r="A4857" s="6" t="s">
        <v>108</v>
      </c>
      <c r="B4857">
        <v>339115</v>
      </c>
      <c r="C4857" s="350" t="s">
        <v>581</v>
      </c>
      <c r="D4857" s="351">
        <f t="shared" ca="1" si="230"/>
        <v>0</v>
      </c>
      <c r="E4857" s="375" t="str">
        <f t="shared" ca="1" si="231"/>
        <v/>
      </c>
    </row>
    <row r="4858" spans="1:5">
      <c r="A4858" s="6" t="s">
        <v>108</v>
      </c>
      <c r="B4858">
        <v>339116</v>
      </c>
      <c r="C4858" s="350" t="s">
        <v>581</v>
      </c>
      <c r="D4858" s="351">
        <f t="shared" ca="1" si="230"/>
        <v>0</v>
      </c>
      <c r="E4858" s="375" t="str">
        <f t="shared" ca="1" si="231"/>
        <v/>
      </c>
    </row>
    <row r="4859" spans="1:5">
      <c r="A4859" s="6" t="s">
        <v>108</v>
      </c>
      <c r="B4859">
        <v>339910</v>
      </c>
      <c r="C4859" s="350" t="s">
        <v>581</v>
      </c>
      <c r="D4859" s="351">
        <f t="shared" ca="1" si="230"/>
        <v>0</v>
      </c>
      <c r="E4859" s="375" t="str">
        <f t="shared" ca="1" si="231"/>
        <v/>
      </c>
    </row>
    <row r="4860" spans="1:5">
      <c r="A4860" s="6" t="s">
        <v>108</v>
      </c>
      <c r="B4860">
        <v>339920</v>
      </c>
      <c r="C4860" s="350" t="s">
        <v>581</v>
      </c>
      <c r="D4860" s="351">
        <f t="shared" ca="1" si="230"/>
        <v>0</v>
      </c>
      <c r="E4860" s="375" t="str">
        <f t="shared" ca="1" si="231"/>
        <v/>
      </c>
    </row>
    <row r="4861" spans="1:5">
      <c r="A4861" s="6" t="s">
        <v>108</v>
      </c>
      <c r="B4861">
        <v>339930</v>
      </c>
      <c r="C4861" s="350" t="s">
        <v>581</v>
      </c>
      <c r="D4861" s="351">
        <f t="shared" ca="1" si="230"/>
        <v>0</v>
      </c>
      <c r="E4861" s="375" t="str">
        <f t="shared" ca="1" si="231"/>
        <v/>
      </c>
    </row>
    <row r="4862" spans="1:5">
      <c r="A4862" s="6" t="s">
        <v>108</v>
      </c>
      <c r="B4862">
        <v>339940</v>
      </c>
      <c r="C4862" s="350" t="s">
        <v>581</v>
      </c>
      <c r="D4862" s="351">
        <f t="shared" ca="1" si="230"/>
        <v>0</v>
      </c>
      <c r="E4862" s="375" t="str">
        <f t="shared" ca="1" si="231"/>
        <v/>
      </c>
    </row>
    <row r="4863" spans="1:5">
      <c r="A4863" s="6" t="s">
        <v>108</v>
      </c>
      <c r="B4863">
        <v>339950</v>
      </c>
      <c r="C4863" s="350" t="s">
        <v>581</v>
      </c>
      <c r="D4863" s="351">
        <f t="shared" ca="1" si="230"/>
        <v>0</v>
      </c>
      <c r="E4863" s="375" t="str">
        <f t="shared" ca="1" si="231"/>
        <v/>
      </c>
    </row>
    <row r="4864" spans="1:5">
      <c r="A4864" s="6" t="s">
        <v>108</v>
      </c>
      <c r="B4864">
        <v>339990</v>
      </c>
      <c r="C4864" s="350" t="s">
        <v>581</v>
      </c>
      <c r="D4864" s="351">
        <f t="shared" ca="1" si="230"/>
        <v>0</v>
      </c>
      <c r="E4864" s="375" t="str">
        <f t="shared" ca="1" si="231"/>
        <v/>
      </c>
    </row>
    <row r="4865" spans="1:5">
      <c r="A4865" s="6" t="s">
        <v>108</v>
      </c>
      <c r="B4865">
        <v>311111</v>
      </c>
      <c r="C4865" s="350" t="s">
        <v>581</v>
      </c>
      <c r="D4865" s="351">
        <f t="shared" ca="1" si="230"/>
        <v>0</v>
      </c>
      <c r="E4865" s="375" t="str">
        <f t="shared" ca="1" si="231"/>
        <v/>
      </c>
    </row>
    <row r="4866" spans="1:5">
      <c r="A4866" s="6" t="s">
        <v>108</v>
      </c>
      <c r="B4866">
        <v>311119</v>
      </c>
      <c r="C4866" s="350" t="s">
        <v>581</v>
      </c>
      <c r="D4866" s="351">
        <f t="shared" ca="1" si="230"/>
        <v>0</v>
      </c>
      <c r="E4866" s="375" t="str">
        <f t="shared" ca="1" si="231"/>
        <v/>
      </c>
    </row>
    <row r="4867" spans="1:5">
      <c r="A4867" s="6" t="s">
        <v>108</v>
      </c>
      <c r="B4867">
        <v>311210</v>
      </c>
      <c r="C4867" s="350" t="s">
        <v>581</v>
      </c>
      <c r="D4867" s="351">
        <f t="shared" ref="D4867:D4930" ca="1" si="232">OFFSET(matrix1,MOD(ROW()-ROW($D$3),ROWS(matrix1)),TRUNC((ROW()-ROW($D$3))/ROWS(matrix1)),1,1)</f>
        <v>0</v>
      </c>
      <c r="E4867" s="375" t="str">
        <f t="shared" ref="E4867:E4930" ca="1" si="233">OFFSET(matrix4,MOD(ROW()-ROW($E$3),ROWS(matrix4)),TRUNC((ROW()-ROW($E$3))/ROWS(matrix4)),1,1)</f>
        <v/>
      </c>
    </row>
    <row r="4868" spans="1:5">
      <c r="A4868" s="6" t="s">
        <v>108</v>
      </c>
      <c r="B4868">
        <v>311221</v>
      </c>
      <c r="C4868" s="350" t="s">
        <v>581</v>
      </c>
      <c r="D4868" s="351">
        <f t="shared" ca="1" si="232"/>
        <v>0</v>
      </c>
      <c r="E4868" s="375" t="str">
        <f t="shared" ca="1" si="233"/>
        <v/>
      </c>
    </row>
    <row r="4869" spans="1:5">
      <c r="A4869" s="6" t="s">
        <v>108</v>
      </c>
      <c r="B4869" t="s">
        <v>339</v>
      </c>
      <c r="C4869" s="350" t="s">
        <v>581</v>
      </c>
      <c r="D4869" s="351">
        <f t="shared" ca="1" si="232"/>
        <v>0</v>
      </c>
      <c r="E4869" s="375" t="str">
        <f t="shared" ca="1" si="233"/>
        <v/>
      </c>
    </row>
    <row r="4870" spans="1:5">
      <c r="A4870" s="6" t="s">
        <v>108</v>
      </c>
      <c r="B4870">
        <v>311225</v>
      </c>
      <c r="C4870" s="350" t="s">
        <v>581</v>
      </c>
      <c r="D4870" s="351">
        <f t="shared" ca="1" si="232"/>
        <v>0</v>
      </c>
      <c r="E4870" s="375" t="str">
        <f t="shared" ca="1" si="233"/>
        <v/>
      </c>
    </row>
    <row r="4871" spans="1:5">
      <c r="A4871" s="6" t="s">
        <v>108</v>
      </c>
      <c r="B4871">
        <v>311230</v>
      </c>
      <c r="C4871" s="350" t="s">
        <v>581</v>
      </c>
      <c r="D4871" s="351">
        <f t="shared" ca="1" si="232"/>
        <v>0</v>
      </c>
      <c r="E4871" s="375" t="str">
        <f t="shared" ca="1" si="233"/>
        <v/>
      </c>
    </row>
    <row r="4872" spans="1:5">
      <c r="A4872" s="6" t="s">
        <v>108</v>
      </c>
      <c r="B4872">
        <v>311300</v>
      </c>
      <c r="C4872" s="350" t="s">
        <v>581</v>
      </c>
      <c r="D4872" s="351">
        <f t="shared" ca="1" si="232"/>
        <v>0</v>
      </c>
      <c r="E4872" s="375" t="str">
        <f t="shared" ca="1" si="233"/>
        <v/>
      </c>
    </row>
    <row r="4873" spans="1:5">
      <c r="A4873" s="6" t="s">
        <v>108</v>
      </c>
      <c r="B4873">
        <v>311410</v>
      </c>
      <c r="C4873" s="350" t="s">
        <v>581</v>
      </c>
      <c r="D4873" s="351">
        <f t="shared" ca="1" si="232"/>
        <v>0</v>
      </c>
      <c r="E4873" s="375" t="str">
        <f t="shared" ca="1" si="233"/>
        <v/>
      </c>
    </row>
    <row r="4874" spans="1:5">
      <c r="A4874" s="6" t="s">
        <v>108</v>
      </c>
      <c r="B4874">
        <v>311420</v>
      </c>
      <c r="C4874" s="350" t="s">
        <v>581</v>
      </c>
      <c r="D4874" s="351">
        <f t="shared" ca="1" si="232"/>
        <v>0</v>
      </c>
      <c r="E4874" s="375" t="str">
        <f t="shared" ca="1" si="233"/>
        <v/>
      </c>
    </row>
    <row r="4875" spans="1:5">
      <c r="A4875" s="6" t="s">
        <v>108</v>
      </c>
      <c r="B4875" t="s">
        <v>346</v>
      </c>
      <c r="C4875" s="350" t="s">
        <v>581</v>
      </c>
      <c r="D4875" s="351">
        <f t="shared" ca="1" si="232"/>
        <v>0</v>
      </c>
      <c r="E4875" s="375" t="str">
        <f t="shared" ca="1" si="233"/>
        <v/>
      </c>
    </row>
    <row r="4876" spans="1:5">
      <c r="A4876" s="6" t="s">
        <v>108</v>
      </c>
      <c r="B4876">
        <v>311513</v>
      </c>
      <c r="C4876" s="350" t="s">
        <v>581</v>
      </c>
      <c r="D4876" s="351">
        <f t="shared" ca="1" si="232"/>
        <v>0</v>
      </c>
      <c r="E4876" s="375" t="str">
        <f t="shared" ca="1" si="233"/>
        <v/>
      </c>
    </row>
    <row r="4877" spans="1:5">
      <c r="A4877" s="6" t="s">
        <v>108</v>
      </c>
      <c r="B4877">
        <v>311514</v>
      </c>
      <c r="C4877" s="350" t="s">
        <v>581</v>
      </c>
      <c r="D4877" s="351">
        <f t="shared" ca="1" si="232"/>
        <v>0</v>
      </c>
      <c r="E4877" s="375" t="str">
        <f t="shared" ca="1" si="233"/>
        <v/>
      </c>
    </row>
    <row r="4878" spans="1:5">
      <c r="A4878" s="6" t="s">
        <v>108</v>
      </c>
      <c r="B4878">
        <v>311520</v>
      </c>
      <c r="C4878" s="350" t="s">
        <v>581</v>
      </c>
      <c r="D4878" s="351">
        <f t="shared" ca="1" si="232"/>
        <v>0</v>
      </c>
      <c r="E4878" s="375" t="str">
        <f t="shared" ca="1" si="233"/>
        <v/>
      </c>
    </row>
    <row r="4879" spans="1:5">
      <c r="A4879" s="6" t="s">
        <v>108</v>
      </c>
      <c r="B4879" t="s">
        <v>351</v>
      </c>
      <c r="C4879" s="350" t="s">
        <v>581</v>
      </c>
      <c r="D4879" s="351">
        <f t="shared" ca="1" si="232"/>
        <v>0</v>
      </c>
      <c r="E4879" s="375" t="str">
        <f t="shared" ca="1" si="233"/>
        <v/>
      </c>
    </row>
    <row r="4880" spans="1:5">
      <c r="A4880" s="6" t="s">
        <v>108</v>
      </c>
      <c r="B4880">
        <v>311615</v>
      </c>
      <c r="C4880" s="350" t="s">
        <v>581</v>
      </c>
      <c r="D4880" s="351">
        <f t="shared" ca="1" si="232"/>
        <v>0</v>
      </c>
      <c r="E4880" s="375" t="str">
        <f t="shared" ca="1" si="233"/>
        <v/>
      </c>
    </row>
    <row r="4881" spans="1:5">
      <c r="A4881" s="6" t="s">
        <v>108</v>
      </c>
      <c r="B4881">
        <v>311700</v>
      </c>
      <c r="C4881" s="350" t="s">
        <v>581</v>
      </c>
      <c r="D4881" s="351">
        <f t="shared" ca="1" si="232"/>
        <v>0</v>
      </c>
      <c r="E4881" s="375" t="str">
        <f t="shared" ca="1" si="233"/>
        <v/>
      </c>
    </row>
    <row r="4882" spans="1:5">
      <c r="A4882" s="6" t="s">
        <v>108</v>
      </c>
      <c r="B4882">
        <v>311810</v>
      </c>
      <c r="C4882" s="350" t="s">
        <v>581</v>
      </c>
      <c r="D4882" s="351">
        <f t="shared" ca="1" si="232"/>
        <v>0</v>
      </c>
      <c r="E4882" s="375" t="str">
        <f t="shared" ca="1" si="233"/>
        <v/>
      </c>
    </row>
    <row r="4883" spans="1:5">
      <c r="A4883" s="6" t="s">
        <v>108</v>
      </c>
      <c r="B4883" t="s">
        <v>356</v>
      </c>
      <c r="C4883" s="350" t="s">
        <v>581</v>
      </c>
      <c r="D4883" s="351">
        <f t="shared" ca="1" si="232"/>
        <v>0</v>
      </c>
      <c r="E4883" s="375" t="str">
        <f t="shared" ca="1" si="233"/>
        <v/>
      </c>
    </row>
    <row r="4884" spans="1:5">
      <c r="A4884" s="6" t="s">
        <v>108</v>
      </c>
      <c r="B4884">
        <v>311910</v>
      </c>
      <c r="C4884" s="350" t="s">
        <v>581</v>
      </c>
      <c r="D4884" s="351">
        <f t="shared" ca="1" si="232"/>
        <v>0</v>
      </c>
      <c r="E4884" s="375" t="str">
        <f t="shared" ca="1" si="233"/>
        <v/>
      </c>
    </row>
    <row r="4885" spans="1:5">
      <c r="A4885" s="6" t="s">
        <v>108</v>
      </c>
      <c r="B4885">
        <v>311920</v>
      </c>
      <c r="C4885" s="350" t="s">
        <v>581</v>
      </c>
      <c r="D4885" s="351">
        <f t="shared" ca="1" si="232"/>
        <v>0</v>
      </c>
      <c r="E4885" s="375" t="str">
        <f t="shared" ca="1" si="233"/>
        <v/>
      </c>
    </row>
    <row r="4886" spans="1:5">
      <c r="A4886" s="6" t="s">
        <v>108</v>
      </c>
      <c r="B4886">
        <v>311930</v>
      </c>
      <c r="C4886" s="350" t="s">
        <v>581</v>
      </c>
      <c r="D4886" s="351">
        <f t="shared" ca="1" si="232"/>
        <v>0</v>
      </c>
      <c r="E4886" s="375" t="str">
        <f t="shared" ca="1" si="233"/>
        <v/>
      </c>
    </row>
    <row r="4887" spans="1:5">
      <c r="A4887" s="6" t="s">
        <v>108</v>
      </c>
      <c r="B4887">
        <v>311940</v>
      </c>
      <c r="C4887" s="350" t="s">
        <v>581</v>
      </c>
      <c r="D4887" s="351">
        <f t="shared" ca="1" si="232"/>
        <v>0</v>
      </c>
      <c r="E4887" s="375" t="str">
        <f t="shared" ca="1" si="233"/>
        <v/>
      </c>
    </row>
    <row r="4888" spans="1:5">
      <c r="A4888" s="6" t="s">
        <v>108</v>
      </c>
      <c r="B4888">
        <v>311990</v>
      </c>
      <c r="C4888" s="350" t="s">
        <v>581</v>
      </c>
      <c r="D4888" s="351">
        <f t="shared" ca="1" si="232"/>
        <v>0</v>
      </c>
      <c r="E4888" s="375" t="str">
        <f t="shared" ca="1" si="233"/>
        <v/>
      </c>
    </row>
    <row r="4889" spans="1:5">
      <c r="A4889" s="6" t="s">
        <v>108</v>
      </c>
      <c r="B4889">
        <v>312110</v>
      </c>
      <c r="C4889" s="350" t="s">
        <v>581</v>
      </c>
      <c r="D4889" s="351">
        <f t="shared" ca="1" si="232"/>
        <v>0</v>
      </c>
      <c r="E4889" s="375" t="str">
        <f t="shared" ca="1" si="233"/>
        <v/>
      </c>
    </row>
    <row r="4890" spans="1:5">
      <c r="A4890" s="6" t="s">
        <v>108</v>
      </c>
      <c r="B4890">
        <v>312120</v>
      </c>
      <c r="C4890" s="350" t="s">
        <v>581</v>
      </c>
      <c r="D4890" s="351">
        <f t="shared" ca="1" si="232"/>
        <v>0</v>
      </c>
      <c r="E4890" s="375" t="str">
        <f t="shared" ca="1" si="233"/>
        <v/>
      </c>
    </row>
    <row r="4891" spans="1:5">
      <c r="A4891" s="6" t="s">
        <v>108</v>
      </c>
      <c r="B4891">
        <v>312130</v>
      </c>
      <c r="C4891" s="350" t="s">
        <v>581</v>
      </c>
      <c r="D4891" s="351">
        <f t="shared" ca="1" si="232"/>
        <v>0</v>
      </c>
      <c r="E4891" s="375" t="str">
        <f t="shared" ca="1" si="233"/>
        <v/>
      </c>
    </row>
    <row r="4892" spans="1:5">
      <c r="A4892" s="6" t="s">
        <v>108</v>
      </c>
      <c r="B4892">
        <v>312140</v>
      </c>
      <c r="C4892" s="350" t="s">
        <v>581</v>
      </c>
      <c r="D4892" s="351">
        <f t="shared" ca="1" si="232"/>
        <v>0</v>
      </c>
      <c r="E4892" s="375" t="str">
        <f t="shared" ca="1" si="233"/>
        <v/>
      </c>
    </row>
    <row r="4893" spans="1:5">
      <c r="A4893" s="6" t="s">
        <v>108</v>
      </c>
      <c r="B4893">
        <v>312200</v>
      </c>
      <c r="C4893" s="350" t="s">
        <v>581</v>
      </c>
      <c r="D4893" s="351">
        <f t="shared" ca="1" si="232"/>
        <v>0</v>
      </c>
      <c r="E4893" s="375" t="str">
        <f t="shared" ca="1" si="233"/>
        <v/>
      </c>
    </row>
    <row r="4894" spans="1:5">
      <c r="A4894" s="6" t="s">
        <v>108</v>
      </c>
      <c r="B4894">
        <v>313100</v>
      </c>
      <c r="C4894" s="350" t="s">
        <v>581</v>
      </c>
      <c r="D4894" s="351">
        <f t="shared" ca="1" si="232"/>
        <v>0</v>
      </c>
      <c r="E4894" s="375" t="str">
        <f t="shared" ca="1" si="233"/>
        <v/>
      </c>
    </row>
    <row r="4895" spans="1:5">
      <c r="A4895" s="6" t="s">
        <v>108</v>
      </c>
      <c r="B4895">
        <v>313200</v>
      </c>
      <c r="C4895" s="350" t="s">
        <v>581</v>
      </c>
      <c r="D4895" s="351">
        <f t="shared" ca="1" si="232"/>
        <v>0</v>
      </c>
      <c r="E4895" s="375" t="str">
        <f t="shared" ca="1" si="233"/>
        <v/>
      </c>
    </row>
    <row r="4896" spans="1:5">
      <c r="A4896" s="6" t="s">
        <v>108</v>
      </c>
      <c r="B4896">
        <v>313300</v>
      </c>
      <c r="C4896" s="350" t="s">
        <v>581</v>
      </c>
      <c r="D4896" s="351">
        <f t="shared" ca="1" si="232"/>
        <v>0</v>
      </c>
      <c r="E4896" s="375" t="str">
        <f t="shared" ca="1" si="233"/>
        <v/>
      </c>
    </row>
    <row r="4897" spans="1:5">
      <c r="A4897" s="6" t="s">
        <v>108</v>
      </c>
      <c r="B4897">
        <v>314110</v>
      </c>
      <c r="C4897" s="350" t="s">
        <v>581</v>
      </c>
      <c r="D4897" s="351">
        <f t="shared" ca="1" si="232"/>
        <v>0</v>
      </c>
      <c r="E4897" s="375" t="str">
        <f t="shared" ca="1" si="233"/>
        <v/>
      </c>
    </row>
    <row r="4898" spans="1:5">
      <c r="A4898" s="6" t="s">
        <v>108</v>
      </c>
      <c r="B4898">
        <v>314120</v>
      </c>
      <c r="C4898" s="350" t="s">
        <v>581</v>
      </c>
      <c r="D4898" s="351">
        <f t="shared" ca="1" si="232"/>
        <v>0</v>
      </c>
      <c r="E4898" s="375" t="str">
        <f t="shared" ca="1" si="233"/>
        <v/>
      </c>
    </row>
    <row r="4899" spans="1:5">
      <c r="A4899" s="6" t="s">
        <v>108</v>
      </c>
      <c r="B4899">
        <v>314900</v>
      </c>
      <c r="C4899" s="350" t="s">
        <v>581</v>
      </c>
      <c r="D4899" s="351">
        <f t="shared" ca="1" si="232"/>
        <v>0</v>
      </c>
      <c r="E4899" s="375" t="str">
        <f t="shared" ca="1" si="233"/>
        <v/>
      </c>
    </row>
    <row r="4900" spans="1:5">
      <c r="A4900" s="6" t="s">
        <v>108</v>
      </c>
      <c r="B4900">
        <v>315000</v>
      </c>
      <c r="C4900" s="350" t="s">
        <v>581</v>
      </c>
      <c r="D4900" s="351">
        <f t="shared" ca="1" si="232"/>
        <v>0</v>
      </c>
      <c r="E4900" s="375" t="str">
        <f t="shared" ca="1" si="233"/>
        <v/>
      </c>
    </row>
    <row r="4901" spans="1:5">
      <c r="A4901" s="6" t="s">
        <v>108</v>
      </c>
      <c r="B4901">
        <v>316000</v>
      </c>
      <c r="C4901" s="350" t="s">
        <v>581</v>
      </c>
      <c r="D4901" s="351">
        <f t="shared" ca="1" si="232"/>
        <v>0</v>
      </c>
      <c r="E4901" s="375" t="str">
        <f t="shared" ca="1" si="233"/>
        <v/>
      </c>
    </row>
    <row r="4902" spans="1:5">
      <c r="A4902" s="6" t="s">
        <v>108</v>
      </c>
      <c r="B4902">
        <v>322110</v>
      </c>
      <c r="C4902" s="350" t="s">
        <v>581</v>
      </c>
      <c r="D4902" s="351">
        <f t="shared" ca="1" si="232"/>
        <v>0</v>
      </c>
      <c r="E4902" s="375" t="str">
        <f t="shared" ca="1" si="233"/>
        <v/>
      </c>
    </row>
    <row r="4903" spans="1:5">
      <c r="A4903" s="6" t="s">
        <v>108</v>
      </c>
      <c r="B4903">
        <v>322120</v>
      </c>
      <c r="C4903" s="350" t="s">
        <v>581</v>
      </c>
      <c r="D4903" s="351">
        <f t="shared" ca="1" si="232"/>
        <v>0</v>
      </c>
      <c r="E4903" s="375" t="str">
        <f t="shared" ca="1" si="233"/>
        <v/>
      </c>
    </row>
    <row r="4904" spans="1:5">
      <c r="A4904" s="6" t="s">
        <v>108</v>
      </c>
      <c r="B4904">
        <v>322130</v>
      </c>
      <c r="C4904" s="350" t="s">
        <v>581</v>
      </c>
      <c r="D4904" s="351">
        <f t="shared" ca="1" si="232"/>
        <v>0</v>
      </c>
      <c r="E4904" s="375" t="str">
        <f t="shared" ca="1" si="233"/>
        <v/>
      </c>
    </row>
    <row r="4905" spans="1:5">
      <c r="A4905" s="6" t="s">
        <v>108</v>
      </c>
      <c r="B4905">
        <v>322210</v>
      </c>
      <c r="C4905" s="350" t="s">
        <v>581</v>
      </c>
      <c r="D4905" s="351">
        <f t="shared" ca="1" si="232"/>
        <v>0</v>
      </c>
      <c r="E4905" s="375" t="str">
        <f t="shared" ca="1" si="233"/>
        <v/>
      </c>
    </row>
    <row r="4906" spans="1:5">
      <c r="A4906" s="6" t="s">
        <v>108</v>
      </c>
      <c r="B4906">
        <v>322220</v>
      </c>
      <c r="C4906" s="350" t="s">
        <v>581</v>
      </c>
      <c r="D4906" s="351">
        <f t="shared" ca="1" si="232"/>
        <v>0</v>
      </c>
      <c r="E4906" s="375" t="str">
        <f t="shared" ca="1" si="233"/>
        <v/>
      </c>
    </row>
    <row r="4907" spans="1:5">
      <c r="A4907" s="6" t="s">
        <v>108</v>
      </c>
      <c r="B4907">
        <v>322230</v>
      </c>
      <c r="C4907" s="350" t="s">
        <v>581</v>
      </c>
      <c r="D4907" s="351">
        <f t="shared" ca="1" si="232"/>
        <v>0</v>
      </c>
      <c r="E4907" s="375" t="str">
        <f t="shared" ca="1" si="233"/>
        <v/>
      </c>
    </row>
    <row r="4908" spans="1:5">
      <c r="A4908" s="6" t="s">
        <v>108</v>
      </c>
      <c r="B4908">
        <v>322291</v>
      </c>
      <c r="C4908" s="350" t="s">
        <v>581</v>
      </c>
      <c r="D4908" s="351">
        <f t="shared" ca="1" si="232"/>
        <v>0</v>
      </c>
      <c r="E4908" s="375" t="str">
        <f t="shared" ca="1" si="233"/>
        <v/>
      </c>
    </row>
    <row r="4909" spans="1:5">
      <c r="A4909" s="6" t="s">
        <v>108</v>
      </c>
      <c r="B4909">
        <v>322299</v>
      </c>
      <c r="C4909" s="350" t="s">
        <v>581</v>
      </c>
      <c r="D4909" s="351">
        <f t="shared" ca="1" si="232"/>
        <v>0</v>
      </c>
      <c r="E4909" s="375" t="str">
        <f t="shared" ca="1" si="233"/>
        <v/>
      </c>
    </row>
    <row r="4910" spans="1:5">
      <c r="A4910" s="6" t="s">
        <v>108</v>
      </c>
      <c r="B4910">
        <v>323110</v>
      </c>
      <c r="C4910" s="350" t="s">
        <v>581</v>
      </c>
      <c r="D4910" s="351">
        <f t="shared" ca="1" si="232"/>
        <v>0</v>
      </c>
      <c r="E4910" s="375" t="str">
        <f t="shared" ca="1" si="233"/>
        <v/>
      </c>
    </row>
    <row r="4911" spans="1:5">
      <c r="A4911" s="6" t="s">
        <v>108</v>
      </c>
      <c r="B4911">
        <v>323120</v>
      </c>
      <c r="C4911" s="350" t="s">
        <v>581</v>
      </c>
      <c r="D4911" s="351">
        <f t="shared" ca="1" si="232"/>
        <v>0</v>
      </c>
      <c r="E4911" s="375" t="str">
        <f t="shared" ca="1" si="233"/>
        <v/>
      </c>
    </row>
    <row r="4912" spans="1:5">
      <c r="A4912" s="6" t="s">
        <v>108</v>
      </c>
      <c r="B4912">
        <v>324110</v>
      </c>
      <c r="C4912" s="350" t="s">
        <v>581</v>
      </c>
      <c r="D4912" s="351">
        <f t="shared" ca="1" si="232"/>
        <v>0</v>
      </c>
      <c r="E4912" s="375" t="str">
        <f t="shared" ca="1" si="233"/>
        <v/>
      </c>
    </row>
    <row r="4913" spans="1:5">
      <c r="A4913" s="6" t="s">
        <v>108</v>
      </c>
      <c r="B4913">
        <v>324121</v>
      </c>
      <c r="C4913" s="350" t="s">
        <v>581</v>
      </c>
      <c r="D4913" s="351">
        <f t="shared" ca="1" si="232"/>
        <v>0</v>
      </c>
      <c r="E4913" s="375" t="str">
        <f t="shared" ca="1" si="233"/>
        <v/>
      </c>
    </row>
    <row r="4914" spans="1:5">
      <c r="A4914" s="6" t="s">
        <v>108</v>
      </c>
      <c r="B4914">
        <v>324122</v>
      </c>
      <c r="C4914" s="350" t="s">
        <v>581</v>
      </c>
      <c r="D4914" s="351">
        <f t="shared" ca="1" si="232"/>
        <v>0</v>
      </c>
      <c r="E4914" s="375" t="str">
        <f t="shared" ca="1" si="233"/>
        <v/>
      </c>
    </row>
    <row r="4915" spans="1:5">
      <c r="A4915" s="6" t="s">
        <v>108</v>
      </c>
      <c r="B4915">
        <v>324190</v>
      </c>
      <c r="C4915" s="350" t="s">
        <v>581</v>
      </c>
      <c r="D4915" s="351">
        <f t="shared" ca="1" si="232"/>
        <v>0</v>
      </c>
      <c r="E4915" s="375" t="str">
        <f t="shared" ca="1" si="233"/>
        <v/>
      </c>
    </row>
    <row r="4916" spans="1:5">
      <c r="A4916" s="6" t="s">
        <v>108</v>
      </c>
      <c r="B4916">
        <v>325110</v>
      </c>
      <c r="C4916" s="350" t="s">
        <v>581</v>
      </c>
      <c r="D4916" s="351">
        <f t="shared" ca="1" si="232"/>
        <v>0</v>
      </c>
      <c r="E4916" s="375" t="str">
        <f t="shared" ca="1" si="233"/>
        <v/>
      </c>
    </row>
    <row r="4917" spans="1:5">
      <c r="A4917" s="6" t="s">
        <v>108</v>
      </c>
      <c r="B4917">
        <v>325120</v>
      </c>
      <c r="C4917" s="350" t="s">
        <v>581</v>
      </c>
      <c r="D4917" s="351">
        <f t="shared" ca="1" si="232"/>
        <v>0</v>
      </c>
      <c r="E4917" s="375" t="str">
        <f t="shared" ca="1" si="233"/>
        <v/>
      </c>
    </row>
    <row r="4918" spans="1:5">
      <c r="A4918" s="6" t="s">
        <v>108</v>
      </c>
      <c r="B4918">
        <v>325130</v>
      </c>
      <c r="C4918" s="350" t="s">
        <v>581</v>
      </c>
      <c r="D4918" s="351">
        <f t="shared" ca="1" si="232"/>
        <v>0</v>
      </c>
      <c r="E4918" s="375" t="str">
        <f t="shared" ca="1" si="233"/>
        <v/>
      </c>
    </row>
    <row r="4919" spans="1:5">
      <c r="A4919" s="6" t="s">
        <v>108</v>
      </c>
      <c r="B4919">
        <v>325180</v>
      </c>
      <c r="C4919" s="350" t="s">
        <v>581</v>
      </c>
      <c r="D4919" s="351">
        <f t="shared" ca="1" si="232"/>
        <v>0</v>
      </c>
      <c r="E4919" s="375" t="str">
        <f t="shared" ca="1" si="233"/>
        <v/>
      </c>
    </row>
    <row r="4920" spans="1:5">
      <c r="A4920" s="6" t="s">
        <v>108</v>
      </c>
      <c r="B4920">
        <v>325190</v>
      </c>
      <c r="C4920" s="350" t="s">
        <v>581</v>
      </c>
      <c r="D4920" s="351">
        <f t="shared" ca="1" si="232"/>
        <v>0</v>
      </c>
      <c r="E4920" s="375" t="str">
        <f t="shared" ca="1" si="233"/>
        <v/>
      </c>
    </row>
    <row r="4921" spans="1:5">
      <c r="A4921" s="6" t="s">
        <v>108</v>
      </c>
      <c r="B4921">
        <v>325211</v>
      </c>
      <c r="C4921" s="350" t="s">
        <v>581</v>
      </c>
      <c r="D4921" s="351">
        <f t="shared" ca="1" si="232"/>
        <v>0</v>
      </c>
      <c r="E4921" s="375" t="str">
        <f t="shared" ca="1" si="233"/>
        <v/>
      </c>
    </row>
    <row r="4922" spans="1:5">
      <c r="A4922" s="6" t="s">
        <v>108</v>
      </c>
      <c r="B4922" t="s">
        <v>396</v>
      </c>
      <c r="C4922" s="350" t="s">
        <v>581</v>
      </c>
      <c r="D4922" s="351">
        <f t="shared" ca="1" si="232"/>
        <v>0</v>
      </c>
      <c r="E4922" s="375" t="str">
        <f t="shared" ca="1" si="233"/>
        <v/>
      </c>
    </row>
    <row r="4923" spans="1:5">
      <c r="A4923" s="6" t="s">
        <v>108</v>
      </c>
      <c r="B4923">
        <v>325310</v>
      </c>
      <c r="C4923" s="350" t="s">
        <v>581</v>
      </c>
      <c r="D4923" s="351">
        <f t="shared" ca="1" si="232"/>
        <v>0</v>
      </c>
      <c r="E4923" s="375" t="str">
        <f t="shared" ca="1" si="233"/>
        <v/>
      </c>
    </row>
    <row r="4924" spans="1:5">
      <c r="A4924" s="6" t="s">
        <v>108</v>
      </c>
      <c r="B4924">
        <v>325320</v>
      </c>
      <c r="C4924" s="350" t="s">
        <v>581</v>
      </c>
      <c r="D4924" s="351">
        <f t="shared" ca="1" si="232"/>
        <v>0</v>
      </c>
      <c r="E4924" s="375" t="str">
        <f t="shared" ca="1" si="233"/>
        <v/>
      </c>
    </row>
    <row r="4925" spans="1:5">
      <c r="A4925" s="6" t="s">
        <v>108</v>
      </c>
      <c r="B4925">
        <v>325411</v>
      </c>
      <c r="C4925" s="350" t="s">
        <v>581</v>
      </c>
      <c r="D4925" s="351">
        <f t="shared" ca="1" si="232"/>
        <v>0</v>
      </c>
      <c r="E4925" s="375" t="str">
        <f t="shared" ca="1" si="233"/>
        <v/>
      </c>
    </row>
    <row r="4926" spans="1:5">
      <c r="A4926" s="6" t="s">
        <v>108</v>
      </c>
      <c r="B4926">
        <v>325412</v>
      </c>
      <c r="C4926" s="350" t="s">
        <v>581</v>
      </c>
      <c r="D4926" s="351">
        <f t="shared" ca="1" si="232"/>
        <v>0</v>
      </c>
      <c r="E4926" s="375" t="str">
        <f t="shared" ca="1" si="233"/>
        <v/>
      </c>
    </row>
    <row r="4927" spans="1:5">
      <c r="A4927" s="6" t="s">
        <v>108</v>
      </c>
      <c r="B4927">
        <v>325413</v>
      </c>
      <c r="C4927" s="350" t="s">
        <v>581</v>
      </c>
      <c r="D4927" s="351">
        <f t="shared" ca="1" si="232"/>
        <v>0</v>
      </c>
      <c r="E4927" s="375" t="str">
        <f t="shared" ca="1" si="233"/>
        <v/>
      </c>
    </row>
    <row r="4928" spans="1:5">
      <c r="A4928" s="6" t="s">
        <v>108</v>
      </c>
      <c r="B4928">
        <v>325414</v>
      </c>
      <c r="C4928" s="350" t="s">
        <v>581</v>
      </c>
      <c r="D4928" s="351">
        <f t="shared" ca="1" si="232"/>
        <v>0</v>
      </c>
      <c r="E4928" s="375" t="str">
        <f t="shared" ca="1" si="233"/>
        <v/>
      </c>
    </row>
    <row r="4929" spans="1:5">
      <c r="A4929" s="6" t="s">
        <v>108</v>
      </c>
      <c r="B4929">
        <v>325510</v>
      </c>
      <c r="C4929" s="350" t="s">
        <v>581</v>
      </c>
      <c r="D4929" s="351">
        <f t="shared" ca="1" si="232"/>
        <v>0</v>
      </c>
      <c r="E4929" s="375" t="str">
        <f t="shared" ca="1" si="233"/>
        <v/>
      </c>
    </row>
    <row r="4930" spans="1:5">
      <c r="A4930" s="6" t="s">
        <v>108</v>
      </c>
      <c r="B4930">
        <v>325520</v>
      </c>
      <c r="C4930" s="350" t="s">
        <v>581</v>
      </c>
      <c r="D4930" s="351">
        <f t="shared" ca="1" si="232"/>
        <v>0</v>
      </c>
      <c r="E4930" s="375" t="str">
        <f t="shared" ca="1" si="233"/>
        <v/>
      </c>
    </row>
    <row r="4931" spans="1:5">
      <c r="A4931" s="6" t="s">
        <v>108</v>
      </c>
      <c r="B4931">
        <v>325610</v>
      </c>
      <c r="C4931" s="350" t="s">
        <v>581</v>
      </c>
      <c r="D4931" s="351">
        <f t="shared" ref="D4931:D4994" ca="1" si="234">OFFSET(matrix1,MOD(ROW()-ROW($D$3),ROWS(matrix1)),TRUNC((ROW()-ROW($D$3))/ROWS(matrix1)),1,1)</f>
        <v>0</v>
      </c>
      <c r="E4931" s="375" t="str">
        <f t="shared" ref="E4931:E4994" ca="1" si="235">OFFSET(matrix4,MOD(ROW()-ROW($E$3),ROWS(matrix4)),TRUNC((ROW()-ROW($E$3))/ROWS(matrix4)),1,1)</f>
        <v/>
      </c>
    </row>
    <row r="4932" spans="1:5">
      <c r="A4932" s="6" t="s">
        <v>108</v>
      </c>
      <c r="B4932">
        <v>325620</v>
      </c>
      <c r="C4932" s="350" t="s">
        <v>581</v>
      </c>
      <c r="D4932" s="351">
        <f t="shared" ca="1" si="234"/>
        <v>0</v>
      </c>
      <c r="E4932" s="375" t="str">
        <f t="shared" ca="1" si="235"/>
        <v/>
      </c>
    </row>
    <row r="4933" spans="1:5">
      <c r="A4933" s="6" t="s">
        <v>108</v>
      </c>
      <c r="B4933">
        <v>325910</v>
      </c>
      <c r="C4933" s="350" t="s">
        <v>581</v>
      </c>
      <c r="D4933" s="351">
        <f t="shared" ca="1" si="234"/>
        <v>0</v>
      </c>
      <c r="E4933" s="375" t="str">
        <f t="shared" ca="1" si="235"/>
        <v/>
      </c>
    </row>
    <row r="4934" spans="1:5">
      <c r="A4934" s="6" t="s">
        <v>108</v>
      </c>
      <c r="B4934" t="s">
        <v>409</v>
      </c>
      <c r="C4934" s="350" t="s">
        <v>581</v>
      </c>
      <c r="D4934" s="351">
        <f t="shared" ca="1" si="234"/>
        <v>0</v>
      </c>
      <c r="E4934" s="375" t="str">
        <f t="shared" ca="1" si="235"/>
        <v/>
      </c>
    </row>
    <row r="4935" spans="1:5">
      <c r="A4935" s="6" t="s">
        <v>108</v>
      </c>
      <c r="B4935">
        <v>326110</v>
      </c>
      <c r="C4935" s="350" t="s">
        <v>581</v>
      </c>
      <c r="D4935" s="351">
        <f t="shared" ca="1" si="234"/>
        <v>0</v>
      </c>
      <c r="E4935" s="375" t="str">
        <f t="shared" ca="1" si="235"/>
        <v/>
      </c>
    </row>
    <row r="4936" spans="1:5">
      <c r="A4936" s="6" t="s">
        <v>108</v>
      </c>
      <c r="B4936">
        <v>326120</v>
      </c>
      <c r="C4936" s="350" t="s">
        <v>581</v>
      </c>
      <c r="D4936" s="351">
        <f t="shared" ca="1" si="234"/>
        <v>0</v>
      </c>
      <c r="E4936" s="375" t="str">
        <f t="shared" ca="1" si="235"/>
        <v/>
      </c>
    </row>
    <row r="4937" spans="1:5">
      <c r="A4937" s="6" t="s">
        <v>108</v>
      </c>
      <c r="B4937">
        <v>326130</v>
      </c>
      <c r="C4937" s="350" t="s">
        <v>581</v>
      </c>
      <c r="D4937" s="351">
        <f t="shared" ca="1" si="234"/>
        <v>0</v>
      </c>
      <c r="E4937" s="375" t="str">
        <f t="shared" ca="1" si="235"/>
        <v/>
      </c>
    </row>
    <row r="4938" spans="1:5">
      <c r="A4938" s="6" t="s">
        <v>108</v>
      </c>
      <c r="B4938">
        <v>326140</v>
      </c>
      <c r="C4938" s="350" t="s">
        <v>581</v>
      </c>
      <c r="D4938" s="351">
        <f t="shared" ca="1" si="234"/>
        <v>0</v>
      </c>
      <c r="E4938" s="375" t="str">
        <f t="shared" ca="1" si="235"/>
        <v/>
      </c>
    </row>
    <row r="4939" spans="1:5">
      <c r="A4939" s="6" t="s">
        <v>108</v>
      </c>
      <c r="B4939">
        <v>326150</v>
      </c>
      <c r="C4939" s="350" t="s">
        <v>581</v>
      </c>
      <c r="D4939" s="351">
        <f t="shared" ca="1" si="234"/>
        <v>0</v>
      </c>
      <c r="E4939" s="375" t="str">
        <f t="shared" ca="1" si="235"/>
        <v/>
      </c>
    </row>
    <row r="4940" spans="1:5">
      <c r="A4940" s="6" t="s">
        <v>108</v>
      </c>
      <c r="B4940">
        <v>326160</v>
      </c>
      <c r="C4940" s="350" t="s">
        <v>581</v>
      </c>
      <c r="D4940" s="351">
        <f t="shared" ca="1" si="234"/>
        <v>0</v>
      </c>
      <c r="E4940" s="375" t="str">
        <f t="shared" ca="1" si="235"/>
        <v/>
      </c>
    </row>
    <row r="4941" spans="1:5">
      <c r="A4941" s="6" t="s">
        <v>108</v>
      </c>
      <c r="B4941">
        <v>326190</v>
      </c>
      <c r="C4941" s="350" t="s">
        <v>581</v>
      </c>
      <c r="D4941" s="351">
        <f t="shared" ca="1" si="234"/>
        <v>0</v>
      </c>
      <c r="E4941" s="375" t="str">
        <f t="shared" ca="1" si="235"/>
        <v/>
      </c>
    </row>
    <row r="4942" spans="1:5">
      <c r="A4942" s="6" t="s">
        <v>108</v>
      </c>
      <c r="B4942">
        <v>326210</v>
      </c>
      <c r="C4942" s="350" t="s">
        <v>581</v>
      </c>
      <c r="D4942" s="351">
        <f t="shared" ca="1" si="234"/>
        <v>0</v>
      </c>
      <c r="E4942" s="375" t="str">
        <f t="shared" ca="1" si="235"/>
        <v/>
      </c>
    </row>
    <row r="4943" spans="1:5">
      <c r="A4943" s="6" t="s">
        <v>108</v>
      </c>
      <c r="B4943">
        <v>326220</v>
      </c>
      <c r="C4943" s="350" t="s">
        <v>581</v>
      </c>
      <c r="D4943" s="351">
        <f t="shared" ca="1" si="234"/>
        <v>0</v>
      </c>
      <c r="E4943" s="375" t="str">
        <f t="shared" ca="1" si="235"/>
        <v/>
      </c>
    </row>
    <row r="4944" spans="1:5">
      <c r="A4944" s="6" t="s">
        <v>108</v>
      </c>
      <c r="B4944">
        <v>326290</v>
      </c>
      <c r="C4944" s="350" t="s">
        <v>581</v>
      </c>
      <c r="D4944" s="351">
        <f t="shared" ca="1" si="234"/>
        <v>0</v>
      </c>
      <c r="E4944" s="375" t="str">
        <f t="shared" ca="1" si="235"/>
        <v/>
      </c>
    </row>
    <row r="4945" spans="1:5">
      <c r="A4945" s="6" t="s">
        <v>108</v>
      </c>
      <c r="B4945">
        <v>420000</v>
      </c>
      <c r="C4945" s="350" t="s">
        <v>581</v>
      </c>
      <c r="D4945" s="351">
        <f t="shared" ca="1" si="234"/>
        <v>0</v>
      </c>
      <c r="E4945" s="375" t="str">
        <f t="shared" ca="1" si="235"/>
        <v/>
      </c>
    </row>
    <row r="4946" spans="1:5">
      <c r="A4946" s="6" t="s">
        <v>108</v>
      </c>
      <c r="B4946">
        <v>441000</v>
      </c>
      <c r="C4946" s="350" t="s">
        <v>581</v>
      </c>
      <c r="D4946" s="351">
        <f t="shared" ca="1" si="234"/>
        <v>0</v>
      </c>
      <c r="E4946" s="375" t="str">
        <f t="shared" ca="1" si="235"/>
        <v/>
      </c>
    </row>
    <row r="4947" spans="1:5">
      <c r="A4947" s="6" t="s">
        <v>108</v>
      </c>
      <c r="B4947">
        <v>445000</v>
      </c>
      <c r="C4947" s="350" t="s">
        <v>581</v>
      </c>
      <c r="D4947" s="351">
        <f t="shared" ca="1" si="234"/>
        <v>0</v>
      </c>
      <c r="E4947" s="375" t="str">
        <f t="shared" ca="1" si="235"/>
        <v/>
      </c>
    </row>
    <row r="4948" spans="1:5">
      <c r="A4948" s="6" t="s">
        <v>108</v>
      </c>
      <c r="B4948">
        <v>452000</v>
      </c>
      <c r="C4948" s="350" t="s">
        <v>581</v>
      </c>
      <c r="D4948" s="351">
        <f t="shared" ca="1" si="234"/>
        <v>0</v>
      </c>
      <c r="E4948" s="375" t="str">
        <f t="shared" ca="1" si="235"/>
        <v/>
      </c>
    </row>
    <row r="4949" spans="1:5">
      <c r="A4949" s="6" t="s">
        <v>108</v>
      </c>
      <c r="B4949" t="s">
        <v>425</v>
      </c>
      <c r="C4949" s="350" t="s">
        <v>581</v>
      </c>
      <c r="D4949" s="351">
        <f t="shared" ca="1" si="234"/>
        <v>0</v>
      </c>
      <c r="E4949" s="375" t="str">
        <f t="shared" ca="1" si="235"/>
        <v/>
      </c>
    </row>
    <row r="4950" spans="1:5">
      <c r="A4950" s="6" t="s">
        <v>108</v>
      </c>
      <c r="B4950">
        <v>481000</v>
      </c>
      <c r="C4950" s="350" t="s">
        <v>581</v>
      </c>
      <c r="D4950" s="351">
        <f t="shared" ca="1" si="234"/>
        <v>0</v>
      </c>
      <c r="E4950" s="375" t="str">
        <f t="shared" ca="1" si="235"/>
        <v/>
      </c>
    </row>
    <row r="4951" spans="1:5">
      <c r="A4951" s="6" t="s">
        <v>108</v>
      </c>
      <c r="B4951">
        <v>482000</v>
      </c>
      <c r="C4951" s="350" t="s">
        <v>581</v>
      </c>
      <c r="D4951" s="351">
        <f t="shared" ca="1" si="234"/>
        <v>0</v>
      </c>
      <c r="E4951" s="375" t="str">
        <f t="shared" ca="1" si="235"/>
        <v/>
      </c>
    </row>
    <row r="4952" spans="1:5">
      <c r="A4952" s="6" t="s">
        <v>108</v>
      </c>
      <c r="B4952">
        <v>483000</v>
      </c>
      <c r="C4952" s="350" t="s">
        <v>581</v>
      </c>
      <c r="D4952" s="351">
        <f t="shared" ca="1" si="234"/>
        <v>0</v>
      </c>
      <c r="E4952" s="375" t="str">
        <f t="shared" ca="1" si="235"/>
        <v/>
      </c>
    </row>
    <row r="4953" spans="1:5">
      <c r="A4953" s="6" t="s">
        <v>108</v>
      </c>
      <c r="B4953">
        <v>484000</v>
      </c>
      <c r="C4953" s="350" t="s">
        <v>581</v>
      </c>
      <c r="D4953" s="351">
        <f t="shared" ca="1" si="234"/>
        <v>0</v>
      </c>
      <c r="E4953" s="375" t="str">
        <f t="shared" ca="1" si="235"/>
        <v/>
      </c>
    </row>
    <row r="4954" spans="1:5">
      <c r="A4954" s="6" t="s">
        <v>108</v>
      </c>
      <c r="B4954">
        <v>485000</v>
      </c>
      <c r="C4954" s="350" t="s">
        <v>581</v>
      </c>
      <c r="D4954" s="351">
        <f t="shared" ca="1" si="234"/>
        <v>0</v>
      </c>
      <c r="E4954" s="375" t="str">
        <f t="shared" ca="1" si="235"/>
        <v/>
      </c>
    </row>
    <row r="4955" spans="1:5">
      <c r="A4955" s="6" t="s">
        <v>108</v>
      </c>
      <c r="B4955">
        <v>486000</v>
      </c>
      <c r="C4955" s="350" t="s">
        <v>581</v>
      </c>
      <c r="D4955" s="351">
        <f t="shared" ca="1" si="234"/>
        <v>0</v>
      </c>
      <c r="E4955" s="375" t="str">
        <f t="shared" ca="1" si="235"/>
        <v/>
      </c>
    </row>
    <row r="4956" spans="1:5">
      <c r="A4956" s="6" t="s">
        <v>108</v>
      </c>
      <c r="B4956" t="s">
        <v>433</v>
      </c>
      <c r="C4956" s="350" t="s">
        <v>581</v>
      </c>
      <c r="D4956" s="351">
        <f t="shared" ca="1" si="234"/>
        <v>0</v>
      </c>
      <c r="E4956" s="375" t="str">
        <f t="shared" ca="1" si="235"/>
        <v/>
      </c>
    </row>
    <row r="4957" spans="1:5">
      <c r="A4957" s="6" t="s">
        <v>108</v>
      </c>
      <c r="B4957">
        <v>492000</v>
      </c>
      <c r="C4957" s="350" t="s">
        <v>581</v>
      </c>
      <c r="D4957" s="351">
        <f t="shared" ca="1" si="234"/>
        <v>0</v>
      </c>
      <c r="E4957" s="375" t="str">
        <f t="shared" ca="1" si="235"/>
        <v/>
      </c>
    </row>
    <row r="4958" spans="1:5">
      <c r="A4958" s="6" t="s">
        <v>108</v>
      </c>
      <c r="B4958">
        <v>493000</v>
      </c>
      <c r="C4958" s="350" t="s">
        <v>581</v>
      </c>
      <c r="D4958" s="351">
        <f t="shared" ca="1" si="234"/>
        <v>0</v>
      </c>
      <c r="E4958" s="375" t="str">
        <f t="shared" ca="1" si="235"/>
        <v/>
      </c>
    </row>
    <row r="4959" spans="1:5">
      <c r="A4959" s="6" t="s">
        <v>108</v>
      </c>
      <c r="B4959">
        <v>511110</v>
      </c>
      <c r="C4959" s="350" t="s">
        <v>581</v>
      </c>
      <c r="D4959" s="351">
        <f t="shared" ca="1" si="234"/>
        <v>0</v>
      </c>
      <c r="E4959" s="375" t="str">
        <f t="shared" ca="1" si="235"/>
        <v/>
      </c>
    </row>
    <row r="4960" spans="1:5">
      <c r="A4960" s="6" t="s">
        <v>108</v>
      </c>
      <c r="B4960">
        <v>511120</v>
      </c>
      <c r="C4960" s="350" t="s">
        <v>581</v>
      </c>
      <c r="D4960" s="351">
        <f t="shared" ca="1" si="234"/>
        <v>0</v>
      </c>
      <c r="E4960" s="375" t="str">
        <f t="shared" ca="1" si="235"/>
        <v/>
      </c>
    </row>
    <row r="4961" spans="1:5">
      <c r="A4961" s="6" t="s">
        <v>108</v>
      </c>
      <c r="B4961">
        <v>511130</v>
      </c>
      <c r="C4961" s="350" t="s">
        <v>581</v>
      </c>
      <c r="D4961" s="351">
        <f t="shared" ca="1" si="234"/>
        <v>0</v>
      </c>
      <c r="E4961" s="375" t="str">
        <f t="shared" ca="1" si="235"/>
        <v/>
      </c>
    </row>
    <row r="4962" spans="1:5">
      <c r="A4962" s="6" t="s">
        <v>108</v>
      </c>
      <c r="B4962" t="s">
        <v>440</v>
      </c>
      <c r="C4962" s="350" t="s">
        <v>581</v>
      </c>
      <c r="D4962" s="351">
        <f t="shared" ca="1" si="234"/>
        <v>0</v>
      </c>
      <c r="E4962" s="375" t="str">
        <f t="shared" ca="1" si="235"/>
        <v/>
      </c>
    </row>
    <row r="4963" spans="1:5">
      <c r="A4963" s="6" t="s">
        <v>108</v>
      </c>
      <c r="B4963">
        <v>511200</v>
      </c>
      <c r="C4963" s="350" t="s">
        <v>581</v>
      </c>
      <c r="D4963" s="351">
        <f t="shared" ca="1" si="234"/>
        <v>0</v>
      </c>
      <c r="E4963" s="375" t="str">
        <f t="shared" ca="1" si="235"/>
        <v/>
      </c>
    </row>
    <row r="4964" spans="1:5">
      <c r="A4964" s="6" t="s">
        <v>108</v>
      </c>
      <c r="B4964">
        <v>512100</v>
      </c>
      <c r="C4964" s="350" t="s">
        <v>581</v>
      </c>
      <c r="D4964" s="351">
        <f t="shared" ca="1" si="234"/>
        <v>0</v>
      </c>
      <c r="E4964" s="375" t="str">
        <f t="shared" ca="1" si="235"/>
        <v/>
      </c>
    </row>
    <row r="4965" spans="1:5">
      <c r="A4965" s="6" t="s">
        <v>108</v>
      </c>
      <c r="B4965">
        <v>512200</v>
      </c>
      <c r="C4965" s="350" t="s">
        <v>581</v>
      </c>
      <c r="D4965" s="351">
        <f t="shared" ca="1" si="234"/>
        <v>0</v>
      </c>
      <c r="E4965" s="375" t="str">
        <f t="shared" ca="1" si="235"/>
        <v/>
      </c>
    </row>
    <row r="4966" spans="1:5">
      <c r="A4966" s="6" t="s">
        <v>108</v>
      </c>
      <c r="B4966">
        <v>515100</v>
      </c>
      <c r="C4966" s="350" t="s">
        <v>581</v>
      </c>
      <c r="D4966" s="351">
        <f t="shared" ca="1" si="234"/>
        <v>0</v>
      </c>
      <c r="E4966" s="375" t="str">
        <f t="shared" ca="1" si="235"/>
        <v/>
      </c>
    </row>
    <row r="4967" spans="1:5">
      <c r="A4967" s="6" t="s">
        <v>108</v>
      </c>
      <c r="B4967">
        <v>515200</v>
      </c>
      <c r="C4967" s="350" t="s">
        <v>581</v>
      </c>
      <c r="D4967" s="351">
        <f t="shared" ca="1" si="234"/>
        <v>0</v>
      </c>
      <c r="E4967" s="375" t="str">
        <f t="shared" ca="1" si="235"/>
        <v/>
      </c>
    </row>
    <row r="4968" spans="1:5">
      <c r="A4968" s="6" t="s">
        <v>108</v>
      </c>
      <c r="B4968">
        <v>517110</v>
      </c>
      <c r="C4968" s="350" t="s">
        <v>581</v>
      </c>
      <c r="D4968" s="351">
        <f t="shared" ca="1" si="234"/>
        <v>0</v>
      </c>
      <c r="E4968" s="375" t="str">
        <f t="shared" ca="1" si="235"/>
        <v/>
      </c>
    </row>
    <row r="4969" spans="1:5">
      <c r="A4969" s="6" t="s">
        <v>108</v>
      </c>
      <c r="B4969">
        <v>517210</v>
      </c>
      <c r="C4969" s="350" t="s">
        <v>581</v>
      </c>
      <c r="D4969" s="351">
        <f t="shared" ca="1" si="234"/>
        <v>0</v>
      </c>
      <c r="E4969" s="375" t="str">
        <f t="shared" ca="1" si="235"/>
        <v/>
      </c>
    </row>
    <row r="4970" spans="1:5">
      <c r="A4970" s="6" t="s">
        <v>108</v>
      </c>
      <c r="B4970" t="s">
        <v>449</v>
      </c>
      <c r="C4970" s="350" t="s">
        <v>581</v>
      </c>
      <c r="D4970" s="351">
        <f t="shared" ca="1" si="234"/>
        <v>0</v>
      </c>
      <c r="E4970" s="375" t="str">
        <f t="shared" ca="1" si="235"/>
        <v/>
      </c>
    </row>
    <row r="4971" spans="1:5">
      <c r="A4971" s="6" t="s">
        <v>108</v>
      </c>
      <c r="B4971">
        <v>518200</v>
      </c>
      <c r="C4971" s="350" t="s">
        <v>581</v>
      </c>
      <c r="D4971" s="351">
        <f t="shared" ca="1" si="234"/>
        <v>0</v>
      </c>
      <c r="E4971" s="375" t="str">
        <f t="shared" ca="1" si="235"/>
        <v/>
      </c>
    </row>
    <row r="4972" spans="1:5">
      <c r="A4972" s="6" t="s">
        <v>108</v>
      </c>
      <c r="B4972" t="s">
        <v>452</v>
      </c>
      <c r="C4972" s="350" t="s">
        <v>581</v>
      </c>
      <c r="D4972" s="351">
        <f t="shared" ca="1" si="234"/>
        <v>0</v>
      </c>
      <c r="E4972" s="375" t="str">
        <f t="shared" ca="1" si="235"/>
        <v/>
      </c>
    </row>
    <row r="4973" spans="1:5">
      <c r="A4973" s="6" t="s">
        <v>108</v>
      </c>
      <c r="B4973">
        <v>519130</v>
      </c>
      <c r="C4973" s="350" t="s">
        <v>581</v>
      </c>
      <c r="D4973" s="351">
        <f t="shared" ca="1" si="234"/>
        <v>0</v>
      </c>
      <c r="E4973" s="375" t="str">
        <f t="shared" ca="1" si="235"/>
        <v/>
      </c>
    </row>
    <row r="4974" spans="1:5">
      <c r="A4974" s="6" t="s">
        <v>108</v>
      </c>
      <c r="B4974" t="s">
        <v>455</v>
      </c>
      <c r="C4974" s="350" t="s">
        <v>581</v>
      </c>
      <c r="D4974" s="351">
        <f t="shared" ca="1" si="234"/>
        <v>0</v>
      </c>
      <c r="E4974" s="375" t="str">
        <f t="shared" ca="1" si="235"/>
        <v/>
      </c>
    </row>
    <row r="4975" spans="1:5">
      <c r="A4975" s="6" t="s">
        <v>108</v>
      </c>
      <c r="B4975" t="s">
        <v>457</v>
      </c>
      <c r="C4975" s="350" t="s">
        <v>581</v>
      </c>
      <c r="D4975" s="351">
        <f t="shared" ca="1" si="234"/>
        <v>0</v>
      </c>
      <c r="E4975" s="375" t="str">
        <f t="shared" ca="1" si="235"/>
        <v/>
      </c>
    </row>
    <row r="4976" spans="1:5">
      <c r="A4976" s="6" t="s">
        <v>108</v>
      </c>
      <c r="B4976" t="s">
        <v>459</v>
      </c>
      <c r="C4976" s="350" t="s">
        <v>581</v>
      </c>
      <c r="D4976" s="351">
        <f t="shared" ca="1" si="234"/>
        <v>0</v>
      </c>
      <c r="E4976" s="375" t="str">
        <f t="shared" ca="1" si="235"/>
        <v/>
      </c>
    </row>
    <row r="4977" spans="1:5">
      <c r="A4977" s="6" t="s">
        <v>108</v>
      </c>
      <c r="B4977">
        <v>523900</v>
      </c>
      <c r="C4977" s="350" t="s">
        <v>581</v>
      </c>
      <c r="D4977" s="351">
        <f t="shared" ca="1" si="234"/>
        <v>0</v>
      </c>
      <c r="E4977" s="375" t="str">
        <f t="shared" ca="1" si="235"/>
        <v/>
      </c>
    </row>
    <row r="4978" spans="1:5">
      <c r="A4978" s="6" t="s">
        <v>108</v>
      </c>
      <c r="B4978">
        <v>524100</v>
      </c>
      <c r="C4978" s="350" t="s">
        <v>581</v>
      </c>
      <c r="D4978" s="351">
        <f t="shared" ca="1" si="234"/>
        <v>0</v>
      </c>
      <c r="E4978" s="375" t="str">
        <f t="shared" ca="1" si="235"/>
        <v/>
      </c>
    </row>
    <row r="4979" spans="1:5">
      <c r="A4979" s="6" t="s">
        <v>108</v>
      </c>
      <c r="B4979">
        <v>524200</v>
      </c>
      <c r="C4979" s="350" t="s">
        <v>581</v>
      </c>
      <c r="D4979" s="351">
        <f t="shared" ca="1" si="234"/>
        <v>0</v>
      </c>
      <c r="E4979" s="375" t="str">
        <f t="shared" ca="1" si="235"/>
        <v/>
      </c>
    </row>
    <row r="4980" spans="1:5">
      <c r="A4980" s="6" t="s">
        <v>108</v>
      </c>
      <c r="B4980">
        <v>525000</v>
      </c>
      <c r="C4980" s="350" t="s">
        <v>581</v>
      </c>
      <c r="D4980" s="351">
        <f t="shared" ca="1" si="234"/>
        <v>0</v>
      </c>
      <c r="E4980" s="375" t="str">
        <f t="shared" ca="1" si="235"/>
        <v/>
      </c>
    </row>
    <row r="4981" spans="1:5">
      <c r="A4981" s="6" t="s">
        <v>108</v>
      </c>
      <c r="B4981" t="s">
        <v>465</v>
      </c>
      <c r="C4981" s="350" t="s">
        <v>581</v>
      </c>
      <c r="D4981" s="351">
        <f t="shared" ca="1" si="234"/>
        <v>0</v>
      </c>
      <c r="E4981" s="375" t="str">
        <f t="shared" ca="1" si="235"/>
        <v/>
      </c>
    </row>
    <row r="4982" spans="1:5">
      <c r="A4982" s="6" t="s">
        <v>108</v>
      </c>
      <c r="B4982" t="s">
        <v>467</v>
      </c>
      <c r="C4982" s="350" t="s">
        <v>581</v>
      </c>
      <c r="D4982" s="351">
        <f t="shared" ca="1" si="234"/>
        <v>0</v>
      </c>
      <c r="E4982" s="375" t="str">
        <f t="shared" ca="1" si="235"/>
        <v/>
      </c>
    </row>
    <row r="4983" spans="1:5">
      <c r="A4983" s="6" t="s">
        <v>108</v>
      </c>
      <c r="B4983">
        <v>532100</v>
      </c>
      <c r="C4983" s="350" t="s">
        <v>581</v>
      </c>
      <c r="D4983" s="351">
        <f t="shared" ca="1" si="234"/>
        <v>0</v>
      </c>
      <c r="E4983" s="375" t="str">
        <f t="shared" ca="1" si="235"/>
        <v/>
      </c>
    </row>
    <row r="4984" spans="1:5">
      <c r="A4984" s="6" t="s">
        <v>108</v>
      </c>
      <c r="B4984" t="s">
        <v>470</v>
      </c>
      <c r="C4984" s="350" t="s">
        <v>581</v>
      </c>
      <c r="D4984" s="351">
        <f t="shared" ca="1" si="234"/>
        <v>0</v>
      </c>
      <c r="E4984" s="375" t="str">
        <f t="shared" ca="1" si="235"/>
        <v/>
      </c>
    </row>
    <row r="4985" spans="1:5">
      <c r="A4985" s="6" t="s">
        <v>108</v>
      </c>
      <c r="B4985">
        <v>532400</v>
      </c>
      <c r="C4985" s="350" t="s">
        <v>581</v>
      </c>
      <c r="D4985" s="351">
        <f t="shared" ca="1" si="234"/>
        <v>0</v>
      </c>
      <c r="E4985" s="375" t="str">
        <f t="shared" ca="1" si="235"/>
        <v/>
      </c>
    </row>
    <row r="4986" spans="1:5">
      <c r="A4986" s="6" t="s">
        <v>108</v>
      </c>
      <c r="B4986">
        <v>533000</v>
      </c>
      <c r="C4986" s="350" t="s">
        <v>581</v>
      </c>
      <c r="D4986" s="351">
        <f t="shared" ca="1" si="234"/>
        <v>0</v>
      </c>
      <c r="E4986" s="375" t="str">
        <f t="shared" ca="1" si="235"/>
        <v/>
      </c>
    </row>
    <row r="4987" spans="1:5">
      <c r="A4987" s="6" t="s">
        <v>108</v>
      </c>
      <c r="B4987">
        <v>541100</v>
      </c>
      <c r="C4987" s="350" t="s">
        <v>581</v>
      </c>
      <c r="D4987" s="351">
        <f t="shared" ca="1" si="234"/>
        <v>0</v>
      </c>
      <c r="E4987" s="375" t="str">
        <f t="shared" ca="1" si="235"/>
        <v/>
      </c>
    </row>
    <row r="4988" spans="1:5">
      <c r="A4988" s="6" t="s">
        <v>108</v>
      </c>
      <c r="B4988">
        <v>541511</v>
      </c>
      <c r="C4988" s="350" t="s">
        <v>581</v>
      </c>
      <c r="D4988" s="351">
        <f t="shared" ca="1" si="234"/>
        <v>0</v>
      </c>
      <c r="E4988" s="375" t="str">
        <f t="shared" ca="1" si="235"/>
        <v/>
      </c>
    </row>
    <row r="4989" spans="1:5">
      <c r="A4989" s="6" t="s">
        <v>108</v>
      </c>
      <c r="B4989">
        <v>541512</v>
      </c>
      <c r="C4989" s="350" t="s">
        <v>581</v>
      </c>
      <c r="D4989" s="351">
        <f t="shared" ca="1" si="234"/>
        <v>0</v>
      </c>
      <c r="E4989" s="375" t="str">
        <f t="shared" ca="1" si="235"/>
        <v/>
      </c>
    </row>
    <row r="4990" spans="1:5">
      <c r="A4990" s="6" t="s">
        <v>108</v>
      </c>
      <c r="B4990" t="s">
        <v>477</v>
      </c>
      <c r="C4990" s="350" t="s">
        <v>581</v>
      </c>
      <c r="D4990" s="351">
        <f t="shared" ca="1" si="234"/>
        <v>0</v>
      </c>
      <c r="E4990" s="375" t="str">
        <f t="shared" ca="1" si="235"/>
        <v/>
      </c>
    </row>
    <row r="4991" spans="1:5">
      <c r="A4991" s="6" t="s">
        <v>108</v>
      </c>
      <c r="B4991">
        <v>541200</v>
      </c>
      <c r="C4991" s="350" t="s">
        <v>581</v>
      </c>
      <c r="D4991" s="351">
        <f t="shared" ca="1" si="234"/>
        <v>0</v>
      </c>
      <c r="E4991" s="375" t="str">
        <f t="shared" ca="1" si="235"/>
        <v/>
      </c>
    </row>
    <row r="4992" spans="1:5">
      <c r="A4992" s="6" t="s">
        <v>108</v>
      </c>
      <c r="B4992">
        <v>541300</v>
      </c>
      <c r="C4992" s="350" t="s">
        <v>581</v>
      </c>
      <c r="D4992" s="351">
        <f t="shared" ca="1" si="234"/>
        <v>0</v>
      </c>
      <c r="E4992" s="375" t="str">
        <f t="shared" ca="1" si="235"/>
        <v/>
      </c>
    </row>
    <row r="4993" spans="1:5">
      <c r="A4993" s="6" t="s">
        <v>108</v>
      </c>
      <c r="B4993">
        <v>541400</v>
      </c>
      <c r="C4993" s="350" t="s">
        <v>581</v>
      </c>
      <c r="D4993" s="351">
        <f t="shared" ca="1" si="234"/>
        <v>0</v>
      </c>
      <c r="E4993" s="375" t="str">
        <f t="shared" ca="1" si="235"/>
        <v/>
      </c>
    </row>
    <row r="4994" spans="1:5">
      <c r="A4994" s="6" t="s">
        <v>108</v>
      </c>
      <c r="B4994">
        <v>541610</v>
      </c>
      <c r="C4994" s="350" t="s">
        <v>581</v>
      </c>
      <c r="D4994" s="351">
        <f t="shared" ca="1" si="234"/>
        <v>0</v>
      </c>
      <c r="E4994" s="375" t="str">
        <f t="shared" ca="1" si="235"/>
        <v/>
      </c>
    </row>
    <row r="4995" spans="1:5">
      <c r="A4995" s="6" t="s">
        <v>108</v>
      </c>
      <c r="B4995" t="s">
        <v>483</v>
      </c>
      <c r="C4995" s="350" t="s">
        <v>581</v>
      </c>
      <c r="D4995" s="351">
        <f t="shared" ref="D4995:D5058" ca="1" si="236">OFFSET(matrix1,MOD(ROW()-ROW($D$3),ROWS(matrix1)),TRUNC((ROW()-ROW($D$3))/ROWS(matrix1)),1,1)</f>
        <v>0</v>
      </c>
      <c r="E4995" s="375" t="str">
        <f t="shared" ref="E4995:E5058" ca="1" si="237">OFFSET(matrix4,MOD(ROW()-ROW($E$3),ROWS(matrix4)),TRUNC((ROW()-ROW($E$3))/ROWS(matrix4)),1,1)</f>
        <v/>
      </c>
    </row>
    <row r="4996" spans="1:5">
      <c r="A4996" s="6" t="s">
        <v>108</v>
      </c>
      <c r="B4996">
        <v>541700</v>
      </c>
      <c r="C4996" s="350" t="s">
        <v>581</v>
      </c>
      <c r="D4996" s="351">
        <f t="shared" ca="1" si="236"/>
        <v>0</v>
      </c>
      <c r="E4996" s="375" t="str">
        <f t="shared" ca="1" si="237"/>
        <v/>
      </c>
    </row>
    <row r="4997" spans="1:5">
      <c r="A4997" s="6" t="s">
        <v>108</v>
      </c>
      <c r="B4997">
        <v>541800</v>
      </c>
      <c r="C4997" s="350" t="s">
        <v>581</v>
      </c>
      <c r="D4997" s="351">
        <f t="shared" ca="1" si="236"/>
        <v>0</v>
      </c>
      <c r="E4997" s="375" t="str">
        <f t="shared" ca="1" si="237"/>
        <v/>
      </c>
    </row>
    <row r="4998" spans="1:5">
      <c r="A4998" s="6" t="s">
        <v>108</v>
      </c>
      <c r="B4998" t="s">
        <v>487</v>
      </c>
      <c r="C4998" s="350" t="s">
        <v>581</v>
      </c>
      <c r="D4998" s="351">
        <f t="shared" ca="1" si="236"/>
        <v>0</v>
      </c>
      <c r="E4998" s="375" t="str">
        <f t="shared" ca="1" si="237"/>
        <v/>
      </c>
    </row>
    <row r="4999" spans="1:5">
      <c r="A4999" s="6" t="s">
        <v>108</v>
      </c>
      <c r="B4999">
        <v>541920</v>
      </c>
      <c r="C4999" s="350" t="s">
        <v>581</v>
      </c>
      <c r="D4999" s="351">
        <f t="shared" ca="1" si="236"/>
        <v>0</v>
      </c>
      <c r="E4999" s="375" t="str">
        <f t="shared" ca="1" si="237"/>
        <v/>
      </c>
    </row>
    <row r="5000" spans="1:5">
      <c r="A5000" s="6" t="s">
        <v>108</v>
      </c>
      <c r="B5000">
        <v>541940</v>
      </c>
      <c r="C5000" s="350" t="s">
        <v>581</v>
      </c>
      <c r="D5000" s="351">
        <f t="shared" ca="1" si="236"/>
        <v>0</v>
      </c>
      <c r="E5000" s="375" t="str">
        <f t="shared" ca="1" si="237"/>
        <v/>
      </c>
    </row>
    <row r="5001" spans="1:5">
      <c r="A5001" s="6" t="s">
        <v>108</v>
      </c>
      <c r="B5001">
        <v>550000</v>
      </c>
      <c r="C5001" s="350" t="s">
        <v>581</v>
      </c>
      <c r="D5001" s="351">
        <f t="shared" ca="1" si="236"/>
        <v>0</v>
      </c>
      <c r="E5001" s="375" t="str">
        <f t="shared" ca="1" si="237"/>
        <v/>
      </c>
    </row>
    <row r="5002" spans="1:5">
      <c r="A5002" s="6" t="s">
        <v>108</v>
      </c>
      <c r="B5002">
        <v>561100</v>
      </c>
      <c r="C5002" s="350" t="s">
        <v>581</v>
      </c>
      <c r="D5002" s="351">
        <f t="shared" ca="1" si="236"/>
        <v>0</v>
      </c>
      <c r="E5002" s="375" t="str">
        <f t="shared" ca="1" si="237"/>
        <v/>
      </c>
    </row>
    <row r="5003" spans="1:5">
      <c r="A5003" s="6" t="s">
        <v>108</v>
      </c>
      <c r="B5003">
        <v>561200</v>
      </c>
      <c r="C5003" s="350" t="s">
        <v>581</v>
      </c>
      <c r="D5003" s="351">
        <f t="shared" ca="1" si="236"/>
        <v>0</v>
      </c>
      <c r="E5003" s="375" t="str">
        <f t="shared" ca="1" si="237"/>
        <v/>
      </c>
    </row>
    <row r="5004" spans="1:5">
      <c r="A5004" s="6" t="s">
        <v>108</v>
      </c>
      <c r="B5004">
        <v>561300</v>
      </c>
      <c r="C5004" s="350" t="s">
        <v>581</v>
      </c>
      <c r="D5004" s="351">
        <f t="shared" ca="1" si="236"/>
        <v>0</v>
      </c>
      <c r="E5004" s="375" t="str">
        <f t="shared" ca="1" si="237"/>
        <v/>
      </c>
    </row>
    <row r="5005" spans="1:5">
      <c r="A5005" s="6" t="s">
        <v>108</v>
      </c>
      <c r="B5005">
        <v>561400</v>
      </c>
      <c r="C5005" s="350" t="s">
        <v>581</v>
      </c>
      <c r="D5005" s="351">
        <f t="shared" ca="1" si="236"/>
        <v>0</v>
      </c>
      <c r="E5005" s="375" t="str">
        <f t="shared" ca="1" si="237"/>
        <v/>
      </c>
    </row>
    <row r="5006" spans="1:5">
      <c r="A5006" s="6" t="s">
        <v>108</v>
      </c>
      <c r="B5006">
        <v>561500</v>
      </c>
      <c r="C5006" s="350" t="s">
        <v>581</v>
      </c>
      <c r="D5006" s="351">
        <f t="shared" ca="1" si="236"/>
        <v>0</v>
      </c>
      <c r="E5006" s="375" t="str">
        <f t="shared" ca="1" si="237"/>
        <v/>
      </c>
    </row>
    <row r="5007" spans="1:5">
      <c r="A5007" s="6" t="s">
        <v>108</v>
      </c>
      <c r="B5007">
        <v>561600</v>
      </c>
      <c r="C5007" s="350" t="s">
        <v>581</v>
      </c>
      <c r="D5007" s="351">
        <f t="shared" ca="1" si="236"/>
        <v>0</v>
      </c>
      <c r="E5007" s="375" t="str">
        <f t="shared" ca="1" si="237"/>
        <v/>
      </c>
    </row>
    <row r="5008" spans="1:5">
      <c r="A5008" s="6" t="s">
        <v>108</v>
      </c>
      <c r="B5008">
        <v>561700</v>
      </c>
      <c r="C5008" s="350" t="s">
        <v>581</v>
      </c>
      <c r="D5008" s="351">
        <f t="shared" ca="1" si="236"/>
        <v>0</v>
      </c>
      <c r="E5008" s="375" t="str">
        <f t="shared" ca="1" si="237"/>
        <v/>
      </c>
    </row>
    <row r="5009" spans="1:5">
      <c r="A5009" s="6" t="s">
        <v>108</v>
      </c>
      <c r="B5009">
        <v>561900</v>
      </c>
      <c r="C5009" s="350" t="s">
        <v>581</v>
      </c>
      <c r="D5009" s="351">
        <f t="shared" ca="1" si="236"/>
        <v>0</v>
      </c>
      <c r="E5009" s="375" t="str">
        <f t="shared" ca="1" si="237"/>
        <v/>
      </c>
    </row>
    <row r="5010" spans="1:5">
      <c r="A5010" s="6" t="s">
        <v>108</v>
      </c>
      <c r="B5010">
        <v>562000</v>
      </c>
      <c r="C5010" s="350" t="s">
        <v>581</v>
      </c>
      <c r="D5010" s="351">
        <f t="shared" ca="1" si="236"/>
        <v>0</v>
      </c>
      <c r="E5010" s="375" t="str">
        <f t="shared" ca="1" si="237"/>
        <v/>
      </c>
    </row>
    <row r="5011" spans="1:5">
      <c r="A5011" s="6" t="s">
        <v>108</v>
      </c>
      <c r="B5011">
        <v>611100</v>
      </c>
      <c r="C5011" s="350" t="s">
        <v>581</v>
      </c>
      <c r="D5011" s="351">
        <f t="shared" ca="1" si="236"/>
        <v>0</v>
      </c>
      <c r="E5011" s="375" t="str">
        <f t="shared" ca="1" si="237"/>
        <v/>
      </c>
    </row>
    <row r="5012" spans="1:5">
      <c r="A5012" s="6" t="s">
        <v>108</v>
      </c>
      <c r="B5012" t="s">
        <v>502</v>
      </c>
      <c r="C5012" s="350" t="s">
        <v>581</v>
      </c>
      <c r="D5012" s="351">
        <f t="shared" ca="1" si="236"/>
        <v>0</v>
      </c>
      <c r="E5012" s="375" t="str">
        <f t="shared" ca="1" si="237"/>
        <v/>
      </c>
    </row>
    <row r="5013" spans="1:5">
      <c r="A5013" s="6" t="s">
        <v>108</v>
      </c>
      <c r="B5013" t="s">
        <v>504</v>
      </c>
      <c r="C5013" s="350" t="s">
        <v>581</v>
      </c>
      <c r="D5013" s="351">
        <f t="shared" ca="1" si="236"/>
        <v>0</v>
      </c>
      <c r="E5013" s="375" t="str">
        <f t="shared" ca="1" si="237"/>
        <v/>
      </c>
    </row>
    <row r="5014" spans="1:5">
      <c r="A5014" s="6" t="s">
        <v>108</v>
      </c>
      <c r="B5014">
        <v>621100</v>
      </c>
      <c r="C5014" s="350" t="s">
        <v>581</v>
      </c>
      <c r="D5014" s="351">
        <f t="shared" ca="1" si="236"/>
        <v>0</v>
      </c>
      <c r="E5014" s="375" t="str">
        <f t="shared" ca="1" si="237"/>
        <v/>
      </c>
    </row>
    <row r="5015" spans="1:5">
      <c r="A5015" s="6" t="s">
        <v>108</v>
      </c>
      <c r="B5015">
        <v>621200</v>
      </c>
      <c r="C5015" s="350" t="s">
        <v>581</v>
      </c>
      <c r="D5015" s="351">
        <f t="shared" ca="1" si="236"/>
        <v>0</v>
      </c>
      <c r="E5015" s="375" t="str">
        <f t="shared" ca="1" si="237"/>
        <v/>
      </c>
    </row>
    <row r="5016" spans="1:5">
      <c r="A5016" s="6" t="s">
        <v>108</v>
      </c>
      <c r="B5016">
        <v>621300</v>
      </c>
      <c r="C5016" s="350" t="s">
        <v>581</v>
      </c>
      <c r="D5016" s="351">
        <f t="shared" ca="1" si="236"/>
        <v>0</v>
      </c>
      <c r="E5016" s="375" t="str">
        <f t="shared" ca="1" si="237"/>
        <v/>
      </c>
    </row>
    <row r="5017" spans="1:5">
      <c r="A5017" s="6" t="s">
        <v>108</v>
      </c>
      <c r="B5017">
        <v>621400</v>
      </c>
      <c r="C5017" s="350" t="s">
        <v>581</v>
      </c>
      <c r="D5017" s="351">
        <f t="shared" ca="1" si="236"/>
        <v>0</v>
      </c>
      <c r="E5017" s="375" t="str">
        <f t="shared" ca="1" si="237"/>
        <v/>
      </c>
    </row>
    <row r="5018" spans="1:5">
      <c r="A5018" s="6" t="s">
        <v>108</v>
      </c>
      <c r="B5018">
        <v>621500</v>
      </c>
      <c r="C5018" s="350" t="s">
        <v>581</v>
      </c>
      <c r="D5018" s="351">
        <f t="shared" ca="1" si="236"/>
        <v>0</v>
      </c>
      <c r="E5018" s="375" t="str">
        <f t="shared" ca="1" si="237"/>
        <v/>
      </c>
    </row>
    <row r="5019" spans="1:5">
      <c r="A5019" s="6" t="s">
        <v>108</v>
      </c>
      <c r="B5019">
        <v>621600</v>
      </c>
      <c r="C5019" s="350" t="s">
        <v>581</v>
      </c>
      <c r="D5019" s="351">
        <f t="shared" ca="1" si="236"/>
        <v>0</v>
      </c>
      <c r="E5019" s="375" t="str">
        <f t="shared" ca="1" si="237"/>
        <v/>
      </c>
    </row>
    <row r="5020" spans="1:5">
      <c r="A5020" s="6" t="s">
        <v>108</v>
      </c>
      <c r="B5020">
        <v>621900</v>
      </c>
      <c r="C5020" s="350" t="s">
        <v>581</v>
      </c>
      <c r="D5020" s="351">
        <f t="shared" ca="1" si="236"/>
        <v>0</v>
      </c>
      <c r="E5020" s="375" t="str">
        <f t="shared" ca="1" si="237"/>
        <v/>
      </c>
    </row>
    <row r="5021" spans="1:5">
      <c r="A5021" s="6" t="s">
        <v>108</v>
      </c>
      <c r="B5021">
        <v>622000</v>
      </c>
      <c r="C5021" s="350" t="s">
        <v>581</v>
      </c>
      <c r="D5021" s="351">
        <f t="shared" ca="1" si="236"/>
        <v>0</v>
      </c>
      <c r="E5021" s="375" t="str">
        <f t="shared" ca="1" si="237"/>
        <v/>
      </c>
    </row>
    <row r="5022" spans="1:5">
      <c r="A5022" s="6" t="s">
        <v>108</v>
      </c>
      <c r="B5022" t="s">
        <v>514</v>
      </c>
      <c r="C5022" s="350" t="s">
        <v>581</v>
      </c>
      <c r="D5022" s="351">
        <f t="shared" ca="1" si="236"/>
        <v>0</v>
      </c>
      <c r="E5022" s="375" t="str">
        <f t="shared" ca="1" si="237"/>
        <v/>
      </c>
    </row>
    <row r="5023" spans="1:5">
      <c r="A5023" s="6" t="s">
        <v>108</v>
      </c>
      <c r="B5023" t="s">
        <v>516</v>
      </c>
      <c r="C5023" s="350" t="s">
        <v>581</v>
      </c>
      <c r="D5023" s="351">
        <f t="shared" ca="1" si="236"/>
        <v>0</v>
      </c>
      <c r="E5023" s="375" t="str">
        <f t="shared" ca="1" si="237"/>
        <v/>
      </c>
    </row>
    <row r="5024" spans="1:5">
      <c r="A5024" s="6" t="s">
        <v>108</v>
      </c>
      <c r="B5024">
        <v>624100</v>
      </c>
      <c r="C5024" s="350" t="s">
        <v>581</v>
      </c>
      <c r="D5024" s="351">
        <f t="shared" ca="1" si="236"/>
        <v>0</v>
      </c>
      <c r="E5024" s="375" t="str">
        <f t="shared" ca="1" si="237"/>
        <v/>
      </c>
    </row>
    <row r="5025" spans="1:5">
      <c r="A5025" s="6" t="s">
        <v>108</v>
      </c>
      <c r="B5025" t="s">
        <v>519</v>
      </c>
      <c r="C5025" s="350" t="s">
        <v>581</v>
      </c>
      <c r="D5025" s="351">
        <f t="shared" ca="1" si="236"/>
        <v>0</v>
      </c>
      <c r="E5025" s="375" t="str">
        <f t="shared" ca="1" si="237"/>
        <v/>
      </c>
    </row>
    <row r="5026" spans="1:5">
      <c r="A5026" s="6" t="s">
        <v>108</v>
      </c>
      <c r="B5026">
        <v>624400</v>
      </c>
      <c r="C5026" s="350" t="s">
        <v>581</v>
      </c>
      <c r="D5026" s="351">
        <f t="shared" ca="1" si="236"/>
        <v>0</v>
      </c>
      <c r="E5026" s="375" t="str">
        <f t="shared" ca="1" si="237"/>
        <v/>
      </c>
    </row>
    <row r="5027" spans="1:5">
      <c r="A5027" s="6" t="s">
        <v>108</v>
      </c>
      <c r="B5027">
        <v>711100</v>
      </c>
      <c r="C5027" s="350" t="s">
        <v>581</v>
      </c>
      <c r="D5027" s="351">
        <f t="shared" ca="1" si="236"/>
        <v>0</v>
      </c>
      <c r="E5027" s="375" t="str">
        <f t="shared" ca="1" si="237"/>
        <v/>
      </c>
    </row>
    <row r="5028" spans="1:5">
      <c r="A5028" s="6" t="s">
        <v>108</v>
      </c>
      <c r="B5028">
        <v>711200</v>
      </c>
      <c r="C5028" s="350" t="s">
        <v>581</v>
      </c>
      <c r="D5028" s="351">
        <f t="shared" ca="1" si="236"/>
        <v>0</v>
      </c>
      <c r="E5028" s="375" t="str">
        <f t="shared" ca="1" si="237"/>
        <v/>
      </c>
    </row>
    <row r="5029" spans="1:5">
      <c r="A5029" s="6" t="s">
        <v>108</v>
      </c>
      <c r="B5029" t="s">
        <v>524</v>
      </c>
      <c r="C5029" s="350" t="s">
        <v>581</v>
      </c>
      <c r="D5029" s="351">
        <f t="shared" ca="1" si="236"/>
        <v>0</v>
      </c>
      <c r="E5029" s="375" t="str">
        <f t="shared" ca="1" si="237"/>
        <v/>
      </c>
    </row>
    <row r="5030" spans="1:5">
      <c r="A5030" s="6" t="s">
        <v>108</v>
      </c>
      <c r="B5030">
        <v>711500</v>
      </c>
      <c r="C5030" s="350" t="s">
        <v>581</v>
      </c>
      <c r="D5030" s="351">
        <f t="shared" ca="1" si="236"/>
        <v>0</v>
      </c>
      <c r="E5030" s="375" t="str">
        <f t="shared" ca="1" si="237"/>
        <v/>
      </c>
    </row>
    <row r="5031" spans="1:5">
      <c r="A5031" s="6" t="s">
        <v>108</v>
      </c>
      <c r="B5031">
        <v>712000</v>
      </c>
      <c r="C5031" s="350" t="s">
        <v>581</v>
      </c>
      <c r="D5031" s="351">
        <f t="shared" ca="1" si="236"/>
        <v>0</v>
      </c>
      <c r="E5031" s="375" t="str">
        <f t="shared" ca="1" si="237"/>
        <v/>
      </c>
    </row>
    <row r="5032" spans="1:5">
      <c r="A5032" s="6" t="s">
        <v>108</v>
      </c>
      <c r="B5032">
        <v>713100</v>
      </c>
      <c r="C5032" s="350" t="s">
        <v>581</v>
      </c>
      <c r="D5032" s="351">
        <f t="shared" ca="1" si="236"/>
        <v>0</v>
      </c>
      <c r="E5032" s="375" t="str">
        <f t="shared" ca="1" si="237"/>
        <v/>
      </c>
    </row>
    <row r="5033" spans="1:5">
      <c r="A5033" s="6" t="s">
        <v>108</v>
      </c>
      <c r="B5033">
        <v>713200</v>
      </c>
      <c r="C5033" s="350" t="s">
        <v>581</v>
      </c>
      <c r="D5033" s="351">
        <f t="shared" ca="1" si="236"/>
        <v>0</v>
      </c>
      <c r="E5033" s="375" t="str">
        <f t="shared" ca="1" si="237"/>
        <v/>
      </c>
    </row>
    <row r="5034" spans="1:5">
      <c r="A5034" s="6" t="s">
        <v>108</v>
      </c>
      <c r="B5034">
        <v>713900</v>
      </c>
      <c r="C5034" s="350" t="s">
        <v>581</v>
      </c>
      <c r="D5034" s="351">
        <f t="shared" ca="1" si="236"/>
        <v>0</v>
      </c>
      <c r="E5034" s="375" t="str">
        <f t="shared" ca="1" si="237"/>
        <v/>
      </c>
    </row>
    <row r="5035" spans="1:5">
      <c r="A5035" s="6" t="s">
        <v>108</v>
      </c>
      <c r="B5035">
        <v>721000</v>
      </c>
      <c r="C5035" s="350" t="s">
        <v>581</v>
      </c>
      <c r="D5035" s="351">
        <f t="shared" ca="1" si="236"/>
        <v>0</v>
      </c>
      <c r="E5035" s="375" t="str">
        <f t="shared" ca="1" si="237"/>
        <v/>
      </c>
    </row>
    <row r="5036" spans="1:5">
      <c r="A5036" s="6" t="s">
        <v>108</v>
      </c>
      <c r="B5036">
        <v>722110</v>
      </c>
      <c r="C5036" s="350" t="s">
        <v>581</v>
      </c>
      <c r="D5036" s="351">
        <f t="shared" ca="1" si="236"/>
        <v>0</v>
      </c>
      <c r="E5036" s="375" t="str">
        <f t="shared" ca="1" si="237"/>
        <v/>
      </c>
    </row>
    <row r="5037" spans="1:5">
      <c r="A5037" s="6" t="s">
        <v>108</v>
      </c>
      <c r="B5037">
        <v>722211</v>
      </c>
      <c r="C5037" s="350" t="s">
        <v>581</v>
      </c>
      <c r="D5037" s="351">
        <f t="shared" ca="1" si="236"/>
        <v>0</v>
      </c>
      <c r="E5037" s="375" t="str">
        <f t="shared" ca="1" si="237"/>
        <v/>
      </c>
    </row>
    <row r="5038" spans="1:5">
      <c r="A5038" s="6" t="s">
        <v>108</v>
      </c>
      <c r="B5038" t="s">
        <v>534</v>
      </c>
      <c r="C5038" s="350" t="s">
        <v>581</v>
      </c>
      <c r="D5038" s="351">
        <f t="shared" ca="1" si="236"/>
        <v>0</v>
      </c>
      <c r="E5038" s="375" t="str">
        <f t="shared" ca="1" si="237"/>
        <v/>
      </c>
    </row>
    <row r="5039" spans="1:5">
      <c r="A5039" s="6" t="s">
        <v>108</v>
      </c>
      <c r="B5039">
        <v>811100</v>
      </c>
      <c r="C5039" s="350" t="s">
        <v>581</v>
      </c>
      <c r="D5039" s="351">
        <f t="shared" ca="1" si="236"/>
        <v>0</v>
      </c>
      <c r="E5039" s="375" t="str">
        <f t="shared" ca="1" si="237"/>
        <v/>
      </c>
    </row>
    <row r="5040" spans="1:5">
      <c r="A5040" s="6" t="s">
        <v>108</v>
      </c>
      <c r="B5040">
        <v>811200</v>
      </c>
      <c r="C5040" s="350" t="s">
        <v>581</v>
      </c>
      <c r="D5040" s="351">
        <f t="shared" ca="1" si="236"/>
        <v>0</v>
      </c>
      <c r="E5040" s="375" t="str">
        <f t="shared" ca="1" si="237"/>
        <v/>
      </c>
    </row>
    <row r="5041" spans="1:5">
      <c r="A5041" s="6" t="s">
        <v>108</v>
      </c>
      <c r="B5041">
        <v>811300</v>
      </c>
      <c r="C5041" s="350" t="s">
        <v>581</v>
      </c>
      <c r="D5041" s="351">
        <f t="shared" ca="1" si="236"/>
        <v>0</v>
      </c>
      <c r="E5041" s="375" t="str">
        <f t="shared" ca="1" si="237"/>
        <v/>
      </c>
    </row>
    <row r="5042" spans="1:5">
      <c r="A5042" s="6" t="s">
        <v>108</v>
      </c>
      <c r="B5042">
        <v>811400</v>
      </c>
      <c r="C5042" s="350" t="s">
        <v>581</v>
      </c>
      <c r="D5042" s="351">
        <f t="shared" ca="1" si="236"/>
        <v>0</v>
      </c>
      <c r="E5042" s="375" t="str">
        <f t="shared" ca="1" si="237"/>
        <v/>
      </c>
    </row>
    <row r="5043" spans="1:5">
      <c r="A5043" s="6" t="s">
        <v>108</v>
      </c>
      <c r="B5043">
        <v>812100</v>
      </c>
      <c r="C5043" s="350" t="s">
        <v>581</v>
      </c>
      <c r="D5043" s="351">
        <f t="shared" ca="1" si="236"/>
        <v>0</v>
      </c>
      <c r="E5043" s="375" t="str">
        <f t="shared" ca="1" si="237"/>
        <v/>
      </c>
    </row>
    <row r="5044" spans="1:5">
      <c r="A5044" s="6" t="s">
        <v>108</v>
      </c>
      <c r="B5044">
        <v>812200</v>
      </c>
      <c r="C5044" s="350" t="s">
        <v>581</v>
      </c>
      <c r="D5044" s="351">
        <f t="shared" ca="1" si="236"/>
        <v>0</v>
      </c>
      <c r="E5044" s="375" t="str">
        <f t="shared" ca="1" si="237"/>
        <v/>
      </c>
    </row>
    <row r="5045" spans="1:5">
      <c r="A5045" s="6" t="s">
        <v>108</v>
      </c>
      <c r="B5045">
        <v>812300</v>
      </c>
      <c r="C5045" s="350" t="s">
        <v>581</v>
      </c>
      <c r="D5045" s="351">
        <f t="shared" ca="1" si="236"/>
        <v>0</v>
      </c>
      <c r="E5045" s="375" t="str">
        <f t="shared" ca="1" si="237"/>
        <v/>
      </c>
    </row>
    <row r="5046" spans="1:5">
      <c r="A5046" s="6" t="s">
        <v>108</v>
      </c>
      <c r="B5046">
        <v>812900</v>
      </c>
      <c r="C5046" s="350" t="s">
        <v>581</v>
      </c>
      <c r="D5046" s="351">
        <f t="shared" ca="1" si="236"/>
        <v>0</v>
      </c>
      <c r="E5046" s="375" t="str">
        <f t="shared" ca="1" si="237"/>
        <v/>
      </c>
    </row>
    <row r="5047" spans="1:5">
      <c r="A5047" s="6" t="s">
        <v>108</v>
      </c>
      <c r="B5047">
        <v>813100</v>
      </c>
      <c r="C5047" s="350" t="s">
        <v>581</v>
      </c>
      <c r="D5047" s="351">
        <f t="shared" ca="1" si="236"/>
        <v>0</v>
      </c>
      <c r="E5047" s="375" t="str">
        <f t="shared" ca="1" si="237"/>
        <v/>
      </c>
    </row>
    <row r="5048" spans="1:5">
      <c r="A5048" s="6" t="s">
        <v>108</v>
      </c>
      <c r="B5048" t="s">
        <v>545</v>
      </c>
      <c r="C5048" s="350" t="s">
        <v>581</v>
      </c>
      <c r="D5048" s="351">
        <f t="shared" ca="1" si="236"/>
        <v>0</v>
      </c>
      <c r="E5048" s="375" t="str">
        <f t="shared" ca="1" si="237"/>
        <v/>
      </c>
    </row>
    <row r="5049" spans="1:5">
      <c r="A5049" s="6" t="s">
        <v>108</v>
      </c>
      <c r="B5049" t="s">
        <v>547</v>
      </c>
      <c r="C5049" s="350" t="s">
        <v>581</v>
      </c>
      <c r="D5049" s="351">
        <f t="shared" ca="1" si="236"/>
        <v>0</v>
      </c>
      <c r="E5049" s="375" t="str">
        <f t="shared" ca="1" si="237"/>
        <v/>
      </c>
    </row>
    <row r="5050" spans="1:5">
      <c r="A5050" s="6" t="s">
        <v>108</v>
      </c>
      <c r="B5050">
        <v>814000</v>
      </c>
      <c r="C5050" s="350" t="s">
        <v>581</v>
      </c>
      <c r="D5050" s="351">
        <f t="shared" ca="1" si="236"/>
        <v>0</v>
      </c>
      <c r="E5050" s="375" t="str">
        <f t="shared" ca="1" si="237"/>
        <v/>
      </c>
    </row>
    <row r="5051" spans="1:5">
      <c r="A5051" s="6" t="s">
        <v>108</v>
      </c>
      <c r="B5051" t="s">
        <v>550</v>
      </c>
      <c r="C5051" s="350" t="s">
        <v>581</v>
      </c>
      <c r="D5051" s="351">
        <f t="shared" ca="1" si="236"/>
        <v>0</v>
      </c>
      <c r="E5051" s="375" t="str">
        <f t="shared" ca="1" si="237"/>
        <v/>
      </c>
    </row>
    <row r="5052" spans="1:5">
      <c r="A5052" s="6" t="s">
        <v>108</v>
      </c>
      <c r="B5052" t="s">
        <v>552</v>
      </c>
      <c r="C5052" s="350" t="s">
        <v>581</v>
      </c>
      <c r="D5052" s="351">
        <f t="shared" ca="1" si="236"/>
        <v>0</v>
      </c>
      <c r="E5052" s="375" t="str">
        <f t="shared" ca="1" si="237"/>
        <v/>
      </c>
    </row>
    <row r="5053" spans="1:5">
      <c r="A5053" s="6" t="s">
        <v>108</v>
      </c>
      <c r="B5053">
        <v>491000</v>
      </c>
      <c r="C5053" s="350" t="s">
        <v>581</v>
      </c>
      <c r="D5053" s="351">
        <f t="shared" ca="1" si="236"/>
        <v>0</v>
      </c>
      <c r="E5053" s="375" t="str">
        <f t="shared" ca="1" si="237"/>
        <v/>
      </c>
    </row>
    <row r="5054" spans="1:5">
      <c r="A5054" s="6" t="s">
        <v>108</v>
      </c>
      <c r="B5054" t="s">
        <v>555</v>
      </c>
      <c r="C5054" s="350" t="s">
        <v>581</v>
      </c>
      <c r="D5054" s="351">
        <f t="shared" ca="1" si="236"/>
        <v>0</v>
      </c>
      <c r="E5054" s="375" t="str">
        <f t="shared" ca="1" si="237"/>
        <v/>
      </c>
    </row>
    <row r="5055" spans="1:5">
      <c r="A5055" s="6" t="s">
        <v>108</v>
      </c>
      <c r="B5055" t="s">
        <v>557</v>
      </c>
      <c r="C5055" s="350" t="s">
        <v>581</v>
      </c>
      <c r="D5055" s="351">
        <f t="shared" ca="1" si="236"/>
        <v>0</v>
      </c>
      <c r="E5055" s="375" t="str">
        <f t="shared" ca="1" si="237"/>
        <v/>
      </c>
    </row>
    <row r="5056" spans="1:5">
      <c r="A5056" s="6" t="s">
        <v>108</v>
      </c>
      <c r="B5056" t="s">
        <v>559</v>
      </c>
      <c r="C5056" s="350" t="s">
        <v>581</v>
      </c>
      <c r="D5056" s="351">
        <f t="shared" ca="1" si="236"/>
        <v>0</v>
      </c>
      <c r="E5056" s="375" t="str">
        <f t="shared" ca="1" si="237"/>
        <v/>
      </c>
    </row>
    <row r="5057" spans="1:5">
      <c r="A5057" s="6" t="s">
        <v>108</v>
      </c>
      <c r="B5057" t="s">
        <v>561</v>
      </c>
      <c r="C5057" s="350" t="s">
        <v>581</v>
      </c>
      <c r="D5057" s="351">
        <f t="shared" ca="1" si="236"/>
        <v>0</v>
      </c>
      <c r="E5057" s="375" t="str">
        <f t="shared" ca="1" si="237"/>
        <v/>
      </c>
    </row>
    <row r="5058" spans="1:5">
      <c r="A5058" s="6" t="s">
        <v>108</v>
      </c>
      <c r="B5058" t="s">
        <v>563</v>
      </c>
      <c r="C5058" s="350" t="s">
        <v>581</v>
      </c>
      <c r="D5058" s="351">
        <f t="shared" ca="1" si="236"/>
        <v>0</v>
      </c>
      <c r="E5058" s="375" t="str">
        <f t="shared" ca="1" si="237"/>
        <v/>
      </c>
    </row>
    <row r="5059" spans="1:5">
      <c r="A5059" s="6" t="s">
        <v>108</v>
      </c>
      <c r="B5059" t="s">
        <v>565</v>
      </c>
      <c r="C5059" s="350" t="s">
        <v>581</v>
      </c>
      <c r="D5059" s="351">
        <f t="shared" ref="D5059:D5122" ca="1" si="238">OFFSET(matrix1,MOD(ROW()-ROW($D$3),ROWS(matrix1)),TRUNC((ROW()-ROW($D$3))/ROWS(matrix1)),1,1)</f>
        <v>0</v>
      </c>
      <c r="E5059" s="375" t="str">
        <f t="shared" ref="E5059:E5122" ca="1" si="239">OFFSET(matrix4,MOD(ROW()-ROW($E$3),ROWS(matrix4)),TRUNC((ROW()-ROW($E$3))/ROWS(matrix4)),1,1)</f>
        <v/>
      </c>
    </row>
    <row r="5060" spans="1:5">
      <c r="A5060" s="6" t="s">
        <v>108</v>
      </c>
      <c r="B5060" t="s">
        <v>107</v>
      </c>
      <c r="C5060" s="350" t="s">
        <v>582</v>
      </c>
      <c r="D5060" s="351">
        <f t="shared" ca="1" si="238"/>
        <v>0</v>
      </c>
      <c r="E5060" s="375" t="str">
        <f t="shared" ca="1" si="239"/>
        <v/>
      </c>
    </row>
    <row r="5061" spans="1:5">
      <c r="A5061" s="6" t="s">
        <v>108</v>
      </c>
      <c r="B5061" t="s">
        <v>110</v>
      </c>
      <c r="C5061" s="350" t="s">
        <v>582</v>
      </c>
      <c r="D5061" s="351">
        <f t="shared" ca="1" si="238"/>
        <v>0</v>
      </c>
      <c r="E5061" s="375" t="str">
        <f t="shared" ca="1" si="239"/>
        <v/>
      </c>
    </row>
    <row r="5062" spans="1:5">
      <c r="A5062" s="6" t="s">
        <v>108</v>
      </c>
      <c r="B5062">
        <v>111200</v>
      </c>
      <c r="C5062" s="350" t="s">
        <v>582</v>
      </c>
      <c r="D5062" s="351">
        <f t="shared" ca="1" si="238"/>
        <v>0</v>
      </c>
      <c r="E5062" s="375" t="str">
        <f t="shared" ca="1" si="239"/>
        <v/>
      </c>
    </row>
    <row r="5063" spans="1:5">
      <c r="A5063" s="6" t="s">
        <v>108</v>
      </c>
      <c r="B5063">
        <v>111300</v>
      </c>
      <c r="C5063" s="350" t="s">
        <v>582</v>
      </c>
      <c r="D5063" s="351">
        <f t="shared" ca="1" si="238"/>
        <v>0</v>
      </c>
      <c r="E5063" s="375" t="str">
        <f t="shared" ca="1" si="239"/>
        <v/>
      </c>
    </row>
    <row r="5064" spans="1:5">
      <c r="A5064" s="6" t="s">
        <v>108</v>
      </c>
      <c r="B5064">
        <v>111400</v>
      </c>
      <c r="C5064" s="350" t="s">
        <v>582</v>
      </c>
      <c r="D5064" s="351">
        <f t="shared" ca="1" si="238"/>
        <v>0</v>
      </c>
      <c r="E5064" s="375" t="str">
        <f t="shared" ca="1" si="239"/>
        <v/>
      </c>
    </row>
    <row r="5065" spans="1:5">
      <c r="A5065" s="6" t="s">
        <v>108</v>
      </c>
      <c r="B5065">
        <v>111900</v>
      </c>
      <c r="C5065" s="350" t="s">
        <v>582</v>
      </c>
      <c r="D5065" s="351">
        <f t="shared" ca="1" si="238"/>
        <v>0</v>
      </c>
      <c r="E5065" s="375" t="str">
        <f t="shared" ca="1" si="239"/>
        <v/>
      </c>
    </row>
    <row r="5066" spans="1:5">
      <c r="A5066" s="6" t="s">
        <v>108</v>
      </c>
      <c r="B5066" t="s">
        <v>116</v>
      </c>
      <c r="C5066" s="350" t="s">
        <v>582</v>
      </c>
      <c r="D5066" s="351">
        <f t="shared" ca="1" si="238"/>
        <v>0</v>
      </c>
      <c r="E5066" s="375" t="str">
        <f t="shared" ca="1" si="239"/>
        <v/>
      </c>
    </row>
    <row r="5067" spans="1:5">
      <c r="A5067" s="6" t="s">
        <v>108</v>
      </c>
      <c r="B5067">
        <v>112120</v>
      </c>
      <c r="C5067" s="350" t="s">
        <v>582</v>
      </c>
      <c r="D5067" s="351">
        <f t="shared" ca="1" si="238"/>
        <v>0</v>
      </c>
      <c r="E5067" s="375" t="str">
        <f t="shared" ca="1" si="239"/>
        <v/>
      </c>
    </row>
    <row r="5068" spans="1:5">
      <c r="A5068" s="6" t="s">
        <v>108</v>
      </c>
      <c r="B5068" t="s">
        <v>119</v>
      </c>
      <c r="C5068" s="350" t="s">
        <v>582</v>
      </c>
      <c r="D5068" s="351">
        <f t="shared" ca="1" si="238"/>
        <v>0</v>
      </c>
      <c r="E5068" s="375" t="str">
        <f t="shared" ca="1" si="239"/>
        <v/>
      </c>
    </row>
    <row r="5069" spans="1:5">
      <c r="A5069" s="6" t="s">
        <v>108</v>
      </c>
      <c r="B5069">
        <v>112300</v>
      </c>
      <c r="C5069" s="350" t="s">
        <v>582</v>
      </c>
      <c r="D5069" s="351">
        <f t="shared" ca="1" si="238"/>
        <v>0</v>
      </c>
      <c r="E5069" s="375" t="str">
        <f t="shared" ca="1" si="239"/>
        <v/>
      </c>
    </row>
    <row r="5070" spans="1:5">
      <c r="A5070" s="6" t="s">
        <v>108</v>
      </c>
      <c r="B5070">
        <v>113000</v>
      </c>
      <c r="C5070" s="350" t="s">
        <v>582</v>
      </c>
      <c r="D5070" s="351">
        <f t="shared" ca="1" si="238"/>
        <v>0</v>
      </c>
      <c r="E5070" s="375" t="str">
        <f t="shared" ca="1" si="239"/>
        <v/>
      </c>
    </row>
    <row r="5071" spans="1:5">
      <c r="A5071" s="6" t="s">
        <v>108</v>
      </c>
      <c r="B5071">
        <v>114000</v>
      </c>
      <c r="C5071" s="350" t="s">
        <v>582</v>
      </c>
      <c r="D5071" s="351">
        <f t="shared" ca="1" si="238"/>
        <v>0</v>
      </c>
      <c r="E5071" s="375" t="str">
        <f t="shared" ca="1" si="239"/>
        <v/>
      </c>
    </row>
    <row r="5072" spans="1:5">
      <c r="A5072" s="6" t="s">
        <v>108</v>
      </c>
      <c r="B5072">
        <v>115000</v>
      </c>
      <c r="C5072" s="350" t="s">
        <v>582</v>
      </c>
      <c r="D5072" s="351">
        <f t="shared" ca="1" si="238"/>
        <v>0</v>
      </c>
      <c r="E5072" s="375" t="str">
        <f t="shared" ca="1" si="239"/>
        <v/>
      </c>
    </row>
    <row r="5073" spans="1:5">
      <c r="A5073" s="6" t="s">
        <v>108</v>
      </c>
      <c r="B5073">
        <v>211000</v>
      </c>
      <c r="C5073" s="350" t="s">
        <v>582</v>
      </c>
      <c r="D5073" s="351">
        <f t="shared" ca="1" si="238"/>
        <v>0</v>
      </c>
      <c r="E5073" s="375" t="str">
        <f t="shared" ca="1" si="239"/>
        <v/>
      </c>
    </row>
    <row r="5074" spans="1:5">
      <c r="A5074" s="6" t="s">
        <v>108</v>
      </c>
      <c r="B5074">
        <v>212100</v>
      </c>
      <c r="C5074" s="350" t="s">
        <v>582</v>
      </c>
      <c r="D5074" s="351">
        <f t="shared" ca="1" si="238"/>
        <v>0</v>
      </c>
      <c r="E5074" s="375" t="str">
        <f t="shared" ca="1" si="239"/>
        <v/>
      </c>
    </row>
    <row r="5075" spans="1:5">
      <c r="A5075" s="6" t="s">
        <v>108</v>
      </c>
      <c r="B5075" t="s">
        <v>127</v>
      </c>
      <c r="C5075" s="350" t="s">
        <v>582</v>
      </c>
      <c r="D5075" s="351">
        <f t="shared" ca="1" si="238"/>
        <v>0</v>
      </c>
      <c r="E5075" s="375" t="str">
        <f t="shared" ca="1" si="239"/>
        <v/>
      </c>
    </row>
    <row r="5076" spans="1:5">
      <c r="A5076" s="6" t="s">
        <v>108</v>
      </c>
      <c r="B5076">
        <v>212230</v>
      </c>
      <c r="C5076" s="350" t="s">
        <v>582</v>
      </c>
      <c r="D5076" s="351">
        <f t="shared" ca="1" si="238"/>
        <v>0</v>
      </c>
      <c r="E5076" s="375" t="str">
        <f t="shared" ca="1" si="239"/>
        <v/>
      </c>
    </row>
    <row r="5077" spans="1:5">
      <c r="A5077" s="6" t="s">
        <v>108</v>
      </c>
      <c r="B5077">
        <v>212310</v>
      </c>
      <c r="C5077" s="350" t="s">
        <v>582</v>
      </c>
      <c r="D5077" s="351">
        <f t="shared" ca="1" si="238"/>
        <v>0</v>
      </c>
      <c r="E5077" s="375" t="str">
        <f t="shared" ca="1" si="239"/>
        <v/>
      </c>
    </row>
    <row r="5078" spans="1:5">
      <c r="A5078" s="6" t="s">
        <v>108</v>
      </c>
      <c r="B5078" t="s">
        <v>131</v>
      </c>
      <c r="C5078" s="350" t="s">
        <v>582</v>
      </c>
      <c r="D5078" s="351">
        <f t="shared" ca="1" si="238"/>
        <v>0</v>
      </c>
      <c r="E5078" s="375" t="str">
        <f t="shared" ca="1" si="239"/>
        <v/>
      </c>
    </row>
    <row r="5079" spans="1:5">
      <c r="A5079" s="6" t="s">
        <v>108</v>
      </c>
      <c r="B5079">
        <v>213111</v>
      </c>
      <c r="C5079" s="350" t="s">
        <v>582</v>
      </c>
      <c r="D5079" s="351">
        <f t="shared" ca="1" si="238"/>
        <v>0</v>
      </c>
      <c r="E5079" s="375" t="str">
        <f t="shared" ca="1" si="239"/>
        <v/>
      </c>
    </row>
    <row r="5080" spans="1:5">
      <c r="A5080" s="6" t="s">
        <v>108</v>
      </c>
      <c r="B5080" t="s">
        <v>134</v>
      </c>
      <c r="C5080" s="350" t="s">
        <v>582</v>
      </c>
      <c r="D5080" s="351">
        <f t="shared" ca="1" si="238"/>
        <v>0</v>
      </c>
      <c r="E5080" s="375" t="str">
        <f t="shared" ca="1" si="239"/>
        <v/>
      </c>
    </row>
    <row r="5081" spans="1:5">
      <c r="A5081" s="6" t="s">
        <v>108</v>
      </c>
      <c r="B5081">
        <v>221100</v>
      </c>
      <c r="C5081" s="350" t="s">
        <v>582</v>
      </c>
      <c r="D5081" s="351">
        <f t="shared" ca="1" si="238"/>
        <v>8.8836924064489875E-7</v>
      </c>
      <c r="E5081" s="375">
        <f t="shared" ca="1" si="239"/>
        <v>2</v>
      </c>
    </row>
    <row r="5082" spans="1:5">
      <c r="A5082" s="6" t="s">
        <v>108</v>
      </c>
      <c r="B5082">
        <v>221200</v>
      </c>
      <c r="C5082" s="350" t="s">
        <v>582</v>
      </c>
      <c r="D5082" s="351">
        <f t="shared" ca="1" si="238"/>
        <v>0</v>
      </c>
      <c r="E5082" s="375" t="str">
        <f t="shared" ca="1" si="239"/>
        <v/>
      </c>
    </row>
    <row r="5083" spans="1:5">
      <c r="A5083" s="6" t="s">
        <v>108</v>
      </c>
      <c r="B5083">
        <v>221300</v>
      </c>
      <c r="C5083" s="350" t="s">
        <v>582</v>
      </c>
      <c r="D5083" s="351">
        <f t="shared" ca="1" si="238"/>
        <v>0</v>
      </c>
      <c r="E5083" s="375" t="str">
        <f t="shared" ca="1" si="239"/>
        <v/>
      </c>
    </row>
    <row r="5084" spans="1:5">
      <c r="A5084" s="6" t="s">
        <v>108</v>
      </c>
      <c r="B5084">
        <v>230301</v>
      </c>
      <c r="C5084" s="350" t="s">
        <v>582</v>
      </c>
      <c r="D5084" s="351">
        <f t="shared" ca="1" si="238"/>
        <v>0</v>
      </c>
      <c r="E5084" s="375" t="str">
        <f t="shared" ca="1" si="239"/>
        <v/>
      </c>
    </row>
    <row r="5085" spans="1:5">
      <c r="A5085" s="6" t="s">
        <v>108</v>
      </c>
      <c r="B5085">
        <v>230302</v>
      </c>
      <c r="C5085" s="350" t="s">
        <v>582</v>
      </c>
      <c r="D5085" s="351">
        <f t="shared" ca="1" si="238"/>
        <v>0</v>
      </c>
      <c r="E5085" s="375" t="str">
        <f t="shared" ca="1" si="239"/>
        <v/>
      </c>
    </row>
    <row r="5086" spans="1:5">
      <c r="A5086" s="6" t="s">
        <v>108</v>
      </c>
      <c r="B5086">
        <v>233210</v>
      </c>
      <c r="C5086" s="350" t="s">
        <v>582</v>
      </c>
      <c r="D5086" s="351">
        <f t="shared" ca="1" si="238"/>
        <v>0</v>
      </c>
      <c r="E5086" s="375" t="str">
        <f t="shared" ca="1" si="239"/>
        <v/>
      </c>
    </row>
    <row r="5087" spans="1:5">
      <c r="A5087" s="6" t="s">
        <v>108</v>
      </c>
      <c r="B5087">
        <v>233230</v>
      </c>
      <c r="C5087" s="350" t="s">
        <v>582</v>
      </c>
      <c r="D5087" s="351">
        <f t="shared" ca="1" si="238"/>
        <v>0</v>
      </c>
      <c r="E5087" s="375" t="str">
        <f t="shared" ca="1" si="239"/>
        <v/>
      </c>
    </row>
    <row r="5088" spans="1:5">
      <c r="A5088" s="6" t="s">
        <v>108</v>
      </c>
      <c r="B5088">
        <v>233240</v>
      </c>
      <c r="C5088" s="350" t="s">
        <v>582</v>
      </c>
      <c r="D5088" s="351">
        <f t="shared" ca="1" si="238"/>
        <v>0</v>
      </c>
      <c r="E5088" s="375" t="str">
        <f t="shared" ca="1" si="239"/>
        <v/>
      </c>
    </row>
    <row r="5089" spans="1:5">
      <c r="A5089" s="6" t="s">
        <v>108</v>
      </c>
      <c r="B5089">
        <v>233262</v>
      </c>
      <c r="C5089" s="350" t="s">
        <v>582</v>
      </c>
      <c r="D5089" s="351">
        <f t="shared" ca="1" si="238"/>
        <v>0</v>
      </c>
      <c r="E5089" s="375" t="str">
        <f t="shared" ca="1" si="239"/>
        <v/>
      </c>
    </row>
    <row r="5090" spans="1:5">
      <c r="A5090" s="6" t="s">
        <v>108</v>
      </c>
      <c r="B5090">
        <v>233293</v>
      </c>
      <c r="C5090" s="350" t="s">
        <v>582</v>
      </c>
      <c r="D5090" s="351">
        <f t="shared" ca="1" si="238"/>
        <v>0</v>
      </c>
      <c r="E5090" s="375" t="str">
        <f t="shared" ca="1" si="239"/>
        <v/>
      </c>
    </row>
    <row r="5091" spans="1:5">
      <c r="A5091" s="6" t="s">
        <v>108</v>
      </c>
      <c r="B5091" t="s">
        <v>146</v>
      </c>
      <c r="C5091" s="350" t="s">
        <v>582</v>
      </c>
      <c r="D5091" s="351">
        <f t="shared" ca="1" si="238"/>
        <v>0</v>
      </c>
      <c r="E5091" s="375" t="str">
        <f t="shared" ca="1" si="239"/>
        <v/>
      </c>
    </row>
    <row r="5092" spans="1:5">
      <c r="A5092" s="6" t="s">
        <v>108</v>
      </c>
      <c r="B5092" t="s">
        <v>148</v>
      </c>
      <c r="C5092" s="350" t="s">
        <v>582</v>
      </c>
      <c r="D5092" s="351">
        <f t="shared" ca="1" si="238"/>
        <v>0</v>
      </c>
      <c r="E5092" s="375" t="str">
        <f t="shared" ca="1" si="239"/>
        <v/>
      </c>
    </row>
    <row r="5093" spans="1:5">
      <c r="A5093" s="6" t="s">
        <v>108</v>
      </c>
      <c r="B5093">
        <v>233411</v>
      </c>
      <c r="C5093" s="350" t="s">
        <v>582</v>
      </c>
      <c r="D5093" s="351">
        <f t="shared" ca="1" si="238"/>
        <v>0</v>
      </c>
      <c r="E5093" s="375" t="str">
        <f t="shared" ca="1" si="239"/>
        <v/>
      </c>
    </row>
    <row r="5094" spans="1:5">
      <c r="A5094" s="6" t="s">
        <v>108</v>
      </c>
      <c r="B5094">
        <v>233412</v>
      </c>
      <c r="C5094" s="350" t="s">
        <v>582</v>
      </c>
      <c r="D5094" s="351">
        <f t="shared" ca="1" si="238"/>
        <v>0</v>
      </c>
      <c r="E5094" s="375" t="str">
        <f t="shared" ca="1" si="239"/>
        <v/>
      </c>
    </row>
    <row r="5095" spans="1:5">
      <c r="A5095" s="6" t="s">
        <v>108</v>
      </c>
      <c r="B5095" t="s">
        <v>152</v>
      </c>
      <c r="C5095" s="350" t="s">
        <v>582</v>
      </c>
      <c r="D5095" s="351">
        <f t="shared" ca="1" si="238"/>
        <v>0</v>
      </c>
      <c r="E5095" s="375" t="str">
        <f t="shared" ca="1" si="239"/>
        <v/>
      </c>
    </row>
    <row r="5096" spans="1:5">
      <c r="A5096" s="6" t="s">
        <v>108</v>
      </c>
      <c r="B5096">
        <v>321100</v>
      </c>
      <c r="C5096" s="350" t="s">
        <v>582</v>
      </c>
      <c r="D5096" s="351">
        <f t="shared" ca="1" si="238"/>
        <v>0</v>
      </c>
      <c r="E5096" s="375" t="str">
        <f t="shared" ca="1" si="239"/>
        <v/>
      </c>
    </row>
    <row r="5097" spans="1:5">
      <c r="A5097" s="6" t="s">
        <v>108</v>
      </c>
      <c r="B5097">
        <v>321200</v>
      </c>
      <c r="C5097" s="350" t="s">
        <v>582</v>
      </c>
      <c r="D5097" s="351">
        <f t="shared" ca="1" si="238"/>
        <v>0</v>
      </c>
      <c r="E5097" s="375" t="str">
        <f t="shared" ca="1" si="239"/>
        <v/>
      </c>
    </row>
    <row r="5098" spans="1:5">
      <c r="A5098" s="6" t="s">
        <v>108</v>
      </c>
      <c r="B5098">
        <v>321910</v>
      </c>
      <c r="C5098" s="350" t="s">
        <v>582</v>
      </c>
      <c r="D5098" s="351">
        <f t="shared" ca="1" si="238"/>
        <v>0</v>
      </c>
      <c r="E5098" s="375" t="str">
        <f t="shared" ca="1" si="239"/>
        <v/>
      </c>
    </row>
    <row r="5099" spans="1:5">
      <c r="A5099" s="6" t="s">
        <v>108</v>
      </c>
      <c r="B5099" t="s">
        <v>157</v>
      </c>
      <c r="C5099" s="350" t="s">
        <v>582</v>
      </c>
      <c r="D5099" s="351">
        <f t="shared" ca="1" si="238"/>
        <v>0</v>
      </c>
      <c r="E5099" s="375" t="str">
        <f t="shared" ca="1" si="239"/>
        <v/>
      </c>
    </row>
    <row r="5100" spans="1:5">
      <c r="A5100" s="6" t="s">
        <v>108</v>
      </c>
      <c r="B5100">
        <v>327100</v>
      </c>
      <c r="C5100" s="350" t="s">
        <v>582</v>
      </c>
      <c r="D5100" s="351">
        <f t="shared" ca="1" si="238"/>
        <v>0</v>
      </c>
      <c r="E5100" s="375" t="str">
        <f t="shared" ca="1" si="239"/>
        <v/>
      </c>
    </row>
    <row r="5101" spans="1:5">
      <c r="A5101" s="6" t="s">
        <v>108</v>
      </c>
      <c r="B5101">
        <v>327200</v>
      </c>
      <c r="C5101" s="350" t="s">
        <v>582</v>
      </c>
      <c r="D5101" s="351">
        <f t="shared" ca="1" si="238"/>
        <v>0</v>
      </c>
      <c r="E5101" s="375" t="str">
        <f t="shared" ca="1" si="239"/>
        <v/>
      </c>
    </row>
    <row r="5102" spans="1:5">
      <c r="A5102" s="6" t="s">
        <v>108</v>
      </c>
      <c r="B5102">
        <v>327310</v>
      </c>
      <c r="C5102" s="350" t="s">
        <v>582</v>
      </c>
      <c r="D5102" s="351">
        <f t="shared" ca="1" si="238"/>
        <v>0</v>
      </c>
      <c r="E5102" s="375" t="str">
        <f t="shared" ca="1" si="239"/>
        <v/>
      </c>
    </row>
    <row r="5103" spans="1:5">
      <c r="A5103" s="6" t="s">
        <v>108</v>
      </c>
      <c r="B5103">
        <v>327320</v>
      </c>
      <c r="C5103" s="350" t="s">
        <v>582</v>
      </c>
      <c r="D5103" s="351">
        <f t="shared" ca="1" si="238"/>
        <v>0</v>
      </c>
      <c r="E5103" s="375" t="str">
        <f t="shared" ca="1" si="239"/>
        <v/>
      </c>
    </row>
    <row r="5104" spans="1:5">
      <c r="A5104" s="6" t="s">
        <v>108</v>
      </c>
      <c r="B5104">
        <v>327330</v>
      </c>
      <c r="C5104" s="350" t="s">
        <v>582</v>
      </c>
      <c r="D5104" s="351">
        <f t="shared" ca="1" si="238"/>
        <v>0</v>
      </c>
      <c r="E5104" s="375" t="str">
        <f t="shared" ca="1" si="239"/>
        <v/>
      </c>
    </row>
    <row r="5105" spans="1:5">
      <c r="A5105" s="6" t="s">
        <v>108</v>
      </c>
      <c r="B5105">
        <v>327390</v>
      </c>
      <c r="C5105" s="350" t="s">
        <v>582</v>
      </c>
      <c r="D5105" s="351">
        <f t="shared" ca="1" si="238"/>
        <v>0</v>
      </c>
      <c r="E5105" s="375" t="str">
        <f t="shared" ca="1" si="239"/>
        <v/>
      </c>
    </row>
    <row r="5106" spans="1:5">
      <c r="A5106" s="6" t="s">
        <v>108</v>
      </c>
      <c r="B5106">
        <v>327400</v>
      </c>
      <c r="C5106" s="350" t="s">
        <v>582</v>
      </c>
      <c r="D5106" s="351">
        <f t="shared" ca="1" si="238"/>
        <v>0</v>
      </c>
      <c r="E5106" s="375" t="str">
        <f t="shared" ca="1" si="239"/>
        <v/>
      </c>
    </row>
    <row r="5107" spans="1:5">
      <c r="A5107" s="6" t="s">
        <v>108</v>
      </c>
      <c r="B5107">
        <v>327910</v>
      </c>
      <c r="C5107" s="350" t="s">
        <v>582</v>
      </c>
      <c r="D5107" s="351">
        <f t="shared" ca="1" si="238"/>
        <v>0</v>
      </c>
      <c r="E5107" s="375" t="str">
        <f t="shared" ca="1" si="239"/>
        <v/>
      </c>
    </row>
    <row r="5108" spans="1:5">
      <c r="A5108" s="6" t="s">
        <v>108</v>
      </c>
      <c r="B5108">
        <v>327991</v>
      </c>
      <c r="C5108" s="350" t="s">
        <v>582</v>
      </c>
      <c r="D5108" s="351">
        <f t="shared" ca="1" si="238"/>
        <v>0</v>
      </c>
      <c r="E5108" s="375" t="str">
        <f t="shared" ca="1" si="239"/>
        <v/>
      </c>
    </row>
    <row r="5109" spans="1:5">
      <c r="A5109" s="6" t="s">
        <v>108</v>
      </c>
      <c r="B5109">
        <v>327992</v>
      </c>
      <c r="C5109" s="350" t="s">
        <v>582</v>
      </c>
      <c r="D5109" s="351">
        <f t="shared" ca="1" si="238"/>
        <v>0</v>
      </c>
      <c r="E5109" s="375" t="str">
        <f t="shared" ca="1" si="239"/>
        <v/>
      </c>
    </row>
    <row r="5110" spans="1:5">
      <c r="A5110" s="6" t="s">
        <v>108</v>
      </c>
      <c r="B5110">
        <v>327993</v>
      </c>
      <c r="C5110" s="350" t="s">
        <v>582</v>
      </c>
      <c r="D5110" s="351">
        <f t="shared" ca="1" si="238"/>
        <v>0</v>
      </c>
      <c r="E5110" s="375" t="str">
        <f t="shared" ca="1" si="239"/>
        <v/>
      </c>
    </row>
    <row r="5111" spans="1:5">
      <c r="A5111" s="6" t="s">
        <v>108</v>
      </c>
      <c r="B5111">
        <v>327999</v>
      </c>
      <c r="C5111" s="350" t="s">
        <v>582</v>
      </c>
      <c r="D5111" s="351">
        <f t="shared" ca="1" si="238"/>
        <v>0</v>
      </c>
      <c r="E5111" s="375" t="str">
        <f t="shared" ca="1" si="239"/>
        <v/>
      </c>
    </row>
    <row r="5112" spans="1:5">
      <c r="A5112" s="6" t="s">
        <v>108</v>
      </c>
      <c r="B5112">
        <v>331110</v>
      </c>
      <c r="C5112" s="350" t="s">
        <v>582</v>
      </c>
      <c r="D5112" s="351">
        <f t="shared" ca="1" si="238"/>
        <v>0</v>
      </c>
      <c r="E5112" s="375" t="str">
        <f t="shared" ca="1" si="239"/>
        <v/>
      </c>
    </row>
    <row r="5113" spans="1:5">
      <c r="A5113" s="6" t="s">
        <v>108</v>
      </c>
      <c r="B5113">
        <v>331200</v>
      </c>
      <c r="C5113" s="350" t="s">
        <v>582</v>
      </c>
      <c r="D5113" s="351">
        <f t="shared" ca="1" si="238"/>
        <v>0</v>
      </c>
      <c r="E5113" s="375" t="str">
        <f t="shared" ca="1" si="239"/>
        <v/>
      </c>
    </row>
    <row r="5114" spans="1:5">
      <c r="A5114" s="6" t="s">
        <v>108</v>
      </c>
      <c r="B5114" t="s">
        <v>173</v>
      </c>
      <c r="C5114" s="350" t="s">
        <v>582</v>
      </c>
      <c r="D5114" s="351">
        <f t="shared" ca="1" si="238"/>
        <v>0</v>
      </c>
      <c r="E5114" s="375" t="str">
        <f t="shared" ca="1" si="239"/>
        <v/>
      </c>
    </row>
    <row r="5115" spans="1:5">
      <c r="A5115" s="6" t="s">
        <v>108</v>
      </c>
      <c r="B5115">
        <v>331314</v>
      </c>
      <c r="C5115" s="350" t="s">
        <v>582</v>
      </c>
      <c r="D5115" s="351">
        <f t="shared" ca="1" si="238"/>
        <v>0</v>
      </c>
      <c r="E5115" s="375" t="str">
        <f t="shared" ca="1" si="239"/>
        <v/>
      </c>
    </row>
    <row r="5116" spans="1:5">
      <c r="A5116" s="6" t="s">
        <v>108</v>
      </c>
      <c r="B5116" t="s">
        <v>176</v>
      </c>
      <c r="C5116" s="350" t="s">
        <v>582</v>
      </c>
      <c r="D5116" s="351">
        <f t="shared" ca="1" si="238"/>
        <v>0</v>
      </c>
      <c r="E5116" s="375" t="str">
        <f t="shared" ca="1" si="239"/>
        <v/>
      </c>
    </row>
    <row r="5117" spans="1:5">
      <c r="A5117" s="6" t="s">
        <v>108</v>
      </c>
      <c r="B5117">
        <v>331411</v>
      </c>
      <c r="C5117" s="350" t="s">
        <v>582</v>
      </c>
      <c r="D5117" s="351">
        <f t="shared" ca="1" si="238"/>
        <v>0</v>
      </c>
      <c r="E5117" s="375" t="str">
        <f t="shared" ca="1" si="239"/>
        <v/>
      </c>
    </row>
    <row r="5118" spans="1:5">
      <c r="A5118" s="6" t="s">
        <v>108</v>
      </c>
      <c r="B5118">
        <v>331419</v>
      </c>
      <c r="C5118" s="350" t="s">
        <v>582</v>
      </c>
      <c r="D5118" s="351">
        <f t="shared" ca="1" si="238"/>
        <v>2.8912095664342134E-6</v>
      </c>
      <c r="E5118" s="375">
        <f t="shared" ca="1" si="239"/>
        <v>4</v>
      </c>
    </row>
    <row r="5119" spans="1:5">
      <c r="A5119" s="6" t="s">
        <v>108</v>
      </c>
      <c r="B5119">
        <v>331420</v>
      </c>
      <c r="C5119" s="350" t="s">
        <v>582</v>
      </c>
      <c r="D5119" s="351">
        <f t="shared" ca="1" si="238"/>
        <v>0</v>
      </c>
      <c r="E5119" s="375" t="str">
        <f t="shared" ca="1" si="239"/>
        <v/>
      </c>
    </row>
    <row r="5120" spans="1:5">
      <c r="A5120" s="6" t="s">
        <v>108</v>
      </c>
      <c r="B5120">
        <v>331490</v>
      </c>
      <c r="C5120" s="350" t="s">
        <v>582</v>
      </c>
      <c r="D5120" s="351">
        <f t="shared" ca="1" si="238"/>
        <v>2.8912095664342134E-6</v>
      </c>
      <c r="E5120" s="375">
        <f t="shared" ca="1" si="239"/>
        <v>4</v>
      </c>
    </row>
    <row r="5121" spans="1:5">
      <c r="A5121" s="6" t="s">
        <v>108</v>
      </c>
      <c r="B5121">
        <v>331510</v>
      </c>
      <c r="C5121" s="350" t="s">
        <v>582</v>
      </c>
      <c r="D5121" s="351">
        <f t="shared" ca="1" si="238"/>
        <v>0</v>
      </c>
      <c r="E5121" s="375" t="str">
        <f t="shared" ca="1" si="239"/>
        <v/>
      </c>
    </row>
    <row r="5122" spans="1:5">
      <c r="A5122" s="6" t="s">
        <v>108</v>
      </c>
      <c r="B5122">
        <v>331520</v>
      </c>
      <c r="C5122" s="350" t="s">
        <v>582</v>
      </c>
      <c r="D5122" s="351">
        <f t="shared" ca="1" si="238"/>
        <v>2.8912095664342134E-6</v>
      </c>
      <c r="E5122" s="375">
        <f t="shared" ca="1" si="239"/>
        <v>4</v>
      </c>
    </row>
    <row r="5123" spans="1:5">
      <c r="A5123" s="6" t="s">
        <v>108</v>
      </c>
      <c r="B5123" t="s">
        <v>184</v>
      </c>
      <c r="C5123" s="350" t="s">
        <v>582</v>
      </c>
      <c r="D5123" s="351">
        <f t="shared" ref="D5123:D5186" ca="1" si="240">OFFSET(matrix1,MOD(ROW()-ROW($D$3),ROWS(matrix1)),TRUNC((ROW()-ROW($D$3))/ROWS(matrix1)),1,1)</f>
        <v>0</v>
      </c>
      <c r="E5123" s="375" t="str">
        <f t="shared" ref="E5123:E5186" ca="1" si="241">OFFSET(matrix4,MOD(ROW()-ROW($E$3),ROWS(matrix4)),TRUNC((ROW()-ROW($E$3))/ROWS(matrix4)),1,1)</f>
        <v/>
      </c>
    </row>
    <row r="5124" spans="1:5">
      <c r="A5124" s="6" t="s">
        <v>108</v>
      </c>
      <c r="B5124">
        <v>332114</v>
      </c>
      <c r="C5124" s="350" t="s">
        <v>582</v>
      </c>
      <c r="D5124" s="351">
        <f t="shared" ca="1" si="240"/>
        <v>0</v>
      </c>
      <c r="E5124" s="375" t="str">
        <f t="shared" ca="1" si="241"/>
        <v/>
      </c>
    </row>
    <row r="5125" spans="1:5">
      <c r="A5125" s="6" t="s">
        <v>108</v>
      </c>
      <c r="B5125" t="s">
        <v>187</v>
      </c>
      <c r="C5125" s="350" t="s">
        <v>582</v>
      </c>
      <c r="D5125" s="351">
        <f t="shared" ca="1" si="240"/>
        <v>0</v>
      </c>
      <c r="E5125" s="375" t="str">
        <f t="shared" ca="1" si="241"/>
        <v/>
      </c>
    </row>
    <row r="5126" spans="1:5">
      <c r="A5126" s="6" t="s">
        <v>108</v>
      </c>
      <c r="B5126">
        <v>332200</v>
      </c>
      <c r="C5126" s="350" t="s">
        <v>582</v>
      </c>
      <c r="D5126" s="351">
        <f t="shared" ca="1" si="240"/>
        <v>0</v>
      </c>
      <c r="E5126" s="375" t="str">
        <f t="shared" ca="1" si="241"/>
        <v/>
      </c>
    </row>
    <row r="5127" spans="1:5">
      <c r="A5127" s="6" t="s">
        <v>108</v>
      </c>
      <c r="B5127">
        <v>332310</v>
      </c>
      <c r="C5127" s="350" t="s">
        <v>582</v>
      </c>
      <c r="D5127" s="351">
        <f t="shared" ca="1" si="240"/>
        <v>0</v>
      </c>
      <c r="E5127" s="375" t="str">
        <f t="shared" ca="1" si="241"/>
        <v/>
      </c>
    </row>
    <row r="5128" spans="1:5">
      <c r="A5128" s="6" t="s">
        <v>108</v>
      </c>
      <c r="B5128">
        <v>332320</v>
      </c>
      <c r="C5128" s="350" t="s">
        <v>582</v>
      </c>
      <c r="D5128" s="351">
        <f t="shared" ca="1" si="240"/>
        <v>0</v>
      </c>
      <c r="E5128" s="375" t="str">
        <f t="shared" ca="1" si="241"/>
        <v/>
      </c>
    </row>
    <row r="5129" spans="1:5">
      <c r="A5129" s="6" t="s">
        <v>108</v>
      </c>
      <c r="B5129">
        <v>332410</v>
      </c>
      <c r="C5129" s="350" t="s">
        <v>582</v>
      </c>
      <c r="D5129" s="351">
        <f t="shared" ca="1" si="240"/>
        <v>0</v>
      </c>
      <c r="E5129" s="375" t="str">
        <f t="shared" ca="1" si="241"/>
        <v/>
      </c>
    </row>
    <row r="5130" spans="1:5">
      <c r="A5130" s="6" t="s">
        <v>108</v>
      </c>
      <c r="B5130">
        <v>332420</v>
      </c>
      <c r="C5130" s="350" t="s">
        <v>582</v>
      </c>
      <c r="D5130" s="351">
        <f t="shared" ca="1" si="240"/>
        <v>0</v>
      </c>
      <c r="E5130" s="375" t="str">
        <f t="shared" ca="1" si="241"/>
        <v/>
      </c>
    </row>
    <row r="5131" spans="1:5">
      <c r="A5131" s="6" t="s">
        <v>108</v>
      </c>
      <c r="B5131">
        <v>332430</v>
      </c>
      <c r="C5131" s="350" t="s">
        <v>582</v>
      </c>
      <c r="D5131" s="351">
        <f t="shared" ca="1" si="240"/>
        <v>0</v>
      </c>
      <c r="E5131" s="375" t="str">
        <f t="shared" ca="1" si="241"/>
        <v/>
      </c>
    </row>
    <row r="5132" spans="1:5">
      <c r="A5132" s="6" t="s">
        <v>108</v>
      </c>
      <c r="B5132">
        <v>332500</v>
      </c>
      <c r="C5132" s="350" t="s">
        <v>582</v>
      </c>
      <c r="D5132" s="351">
        <f t="shared" ca="1" si="240"/>
        <v>0</v>
      </c>
      <c r="E5132" s="375" t="str">
        <f t="shared" ca="1" si="241"/>
        <v/>
      </c>
    </row>
    <row r="5133" spans="1:5">
      <c r="A5133" s="6" t="s">
        <v>108</v>
      </c>
      <c r="B5133">
        <v>332600</v>
      </c>
      <c r="C5133" s="350" t="s">
        <v>582</v>
      </c>
      <c r="D5133" s="351">
        <f t="shared" ca="1" si="240"/>
        <v>0</v>
      </c>
      <c r="E5133" s="375" t="str">
        <f t="shared" ca="1" si="241"/>
        <v/>
      </c>
    </row>
    <row r="5134" spans="1:5">
      <c r="A5134" s="6" t="s">
        <v>108</v>
      </c>
      <c r="B5134">
        <v>332710</v>
      </c>
      <c r="C5134" s="350" t="s">
        <v>582</v>
      </c>
      <c r="D5134" s="351">
        <f t="shared" ca="1" si="240"/>
        <v>0</v>
      </c>
      <c r="E5134" s="375" t="str">
        <f t="shared" ca="1" si="241"/>
        <v/>
      </c>
    </row>
    <row r="5135" spans="1:5">
      <c r="A5135" s="6" t="s">
        <v>108</v>
      </c>
      <c r="B5135">
        <v>332720</v>
      </c>
      <c r="C5135" s="350" t="s">
        <v>582</v>
      </c>
      <c r="D5135" s="351">
        <f t="shared" ca="1" si="240"/>
        <v>0</v>
      </c>
      <c r="E5135" s="375" t="str">
        <f t="shared" ca="1" si="241"/>
        <v/>
      </c>
    </row>
    <row r="5136" spans="1:5">
      <c r="A5136" s="6" t="s">
        <v>108</v>
      </c>
      <c r="B5136">
        <v>332800</v>
      </c>
      <c r="C5136" s="350" t="s">
        <v>582</v>
      </c>
      <c r="D5136" s="351">
        <f t="shared" ca="1" si="240"/>
        <v>0</v>
      </c>
      <c r="E5136" s="375" t="str">
        <f t="shared" ca="1" si="241"/>
        <v/>
      </c>
    </row>
    <row r="5137" spans="1:5">
      <c r="A5137" s="6" t="s">
        <v>108</v>
      </c>
      <c r="B5137" t="s">
        <v>200</v>
      </c>
      <c r="C5137" s="350" t="s">
        <v>582</v>
      </c>
      <c r="D5137" s="351">
        <f t="shared" ca="1" si="240"/>
        <v>0</v>
      </c>
      <c r="E5137" s="375" t="str">
        <f t="shared" ca="1" si="241"/>
        <v/>
      </c>
    </row>
    <row r="5138" spans="1:5">
      <c r="A5138" s="6" t="s">
        <v>108</v>
      </c>
      <c r="B5138">
        <v>332913</v>
      </c>
      <c r="C5138" s="350" t="s">
        <v>582</v>
      </c>
      <c r="D5138" s="351">
        <f t="shared" ca="1" si="240"/>
        <v>0</v>
      </c>
      <c r="E5138" s="375" t="str">
        <f t="shared" ca="1" si="241"/>
        <v/>
      </c>
    </row>
    <row r="5139" spans="1:5">
      <c r="A5139" s="6" t="s">
        <v>108</v>
      </c>
      <c r="B5139">
        <v>332991</v>
      </c>
      <c r="C5139" s="350" t="s">
        <v>582</v>
      </c>
      <c r="D5139" s="351">
        <f t="shared" ca="1" si="240"/>
        <v>0</v>
      </c>
      <c r="E5139" s="375" t="str">
        <f t="shared" ca="1" si="241"/>
        <v/>
      </c>
    </row>
    <row r="5140" spans="1:5">
      <c r="A5140" s="6" t="s">
        <v>108</v>
      </c>
      <c r="B5140" t="s">
        <v>204</v>
      </c>
      <c r="C5140" s="350" t="s">
        <v>582</v>
      </c>
      <c r="D5140" s="351">
        <f t="shared" ca="1" si="240"/>
        <v>0</v>
      </c>
      <c r="E5140" s="375" t="str">
        <f t="shared" ca="1" si="241"/>
        <v/>
      </c>
    </row>
    <row r="5141" spans="1:5">
      <c r="A5141" s="6" t="s">
        <v>108</v>
      </c>
      <c r="B5141">
        <v>332996</v>
      </c>
      <c r="C5141" s="350" t="s">
        <v>582</v>
      </c>
      <c r="D5141" s="351">
        <f t="shared" ca="1" si="240"/>
        <v>0</v>
      </c>
      <c r="E5141" s="375" t="str">
        <f t="shared" ca="1" si="241"/>
        <v/>
      </c>
    </row>
    <row r="5142" spans="1:5">
      <c r="A5142" s="6" t="s">
        <v>108</v>
      </c>
      <c r="B5142" t="s">
        <v>207</v>
      </c>
      <c r="C5142" s="350" t="s">
        <v>582</v>
      </c>
      <c r="D5142" s="351">
        <f t="shared" ca="1" si="240"/>
        <v>0</v>
      </c>
      <c r="E5142" s="375" t="str">
        <f t="shared" ca="1" si="241"/>
        <v/>
      </c>
    </row>
    <row r="5143" spans="1:5">
      <c r="A5143" s="6" t="s">
        <v>108</v>
      </c>
      <c r="B5143">
        <v>333111</v>
      </c>
      <c r="C5143" s="350" t="s">
        <v>582</v>
      </c>
      <c r="D5143" s="351">
        <f t="shared" ca="1" si="240"/>
        <v>0</v>
      </c>
      <c r="E5143" s="375" t="str">
        <f t="shared" ca="1" si="241"/>
        <v/>
      </c>
    </row>
    <row r="5144" spans="1:5">
      <c r="A5144" s="6" t="s">
        <v>108</v>
      </c>
      <c r="B5144">
        <v>333112</v>
      </c>
      <c r="C5144" s="350" t="s">
        <v>582</v>
      </c>
      <c r="D5144" s="351">
        <f t="shared" ca="1" si="240"/>
        <v>0</v>
      </c>
      <c r="E5144" s="375" t="str">
        <f t="shared" ca="1" si="241"/>
        <v/>
      </c>
    </row>
    <row r="5145" spans="1:5">
      <c r="A5145" s="6" t="s">
        <v>108</v>
      </c>
      <c r="B5145">
        <v>333120</v>
      </c>
      <c r="C5145" s="350" t="s">
        <v>582</v>
      </c>
      <c r="D5145" s="351">
        <f t="shared" ca="1" si="240"/>
        <v>0</v>
      </c>
      <c r="E5145" s="375" t="str">
        <f t="shared" ca="1" si="241"/>
        <v/>
      </c>
    </row>
    <row r="5146" spans="1:5">
      <c r="A5146" s="6" t="s">
        <v>108</v>
      </c>
      <c r="B5146">
        <v>333130</v>
      </c>
      <c r="C5146" s="350" t="s">
        <v>582</v>
      </c>
      <c r="D5146" s="351">
        <f t="shared" ca="1" si="240"/>
        <v>0</v>
      </c>
      <c r="E5146" s="375" t="str">
        <f t="shared" ca="1" si="241"/>
        <v/>
      </c>
    </row>
    <row r="5147" spans="1:5">
      <c r="A5147" s="6" t="s">
        <v>108</v>
      </c>
      <c r="B5147" t="s">
        <v>213</v>
      </c>
      <c r="C5147" s="350" t="s">
        <v>582</v>
      </c>
      <c r="D5147" s="351">
        <f t="shared" ca="1" si="240"/>
        <v>0</v>
      </c>
      <c r="E5147" s="375" t="str">
        <f t="shared" ca="1" si="241"/>
        <v/>
      </c>
    </row>
    <row r="5148" spans="1:5">
      <c r="A5148" s="6" t="s">
        <v>108</v>
      </c>
      <c r="B5148">
        <v>333220</v>
      </c>
      <c r="C5148" s="350" t="s">
        <v>582</v>
      </c>
      <c r="D5148" s="351">
        <f t="shared" ca="1" si="240"/>
        <v>0</v>
      </c>
      <c r="E5148" s="375" t="str">
        <f t="shared" ca="1" si="241"/>
        <v/>
      </c>
    </row>
    <row r="5149" spans="1:5">
      <c r="A5149" s="6" t="s">
        <v>108</v>
      </c>
      <c r="B5149">
        <v>333295</v>
      </c>
      <c r="C5149" s="350" t="s">
        <v>582</v>
      </c>
      <c r="D5149" s="351">
        <f t="shared" ca="1" si="240"/>
        <v>0</v>
      </c>
      <c r="E5149" s="375" t="str">
        <f t="shared" ca="1" si="241"/>
        <v/>
      </c>
    </row>
    <row r="5150" spans="1:5">
      <c r="A5150" s="6" t="s">
        <v>108</v>
      </c>
      <c r="B5150" t="s">
        <v>217</v>
      </c>
      <c r="C5150" s="350" t="s">
        <v>582</v>
      </c>
      <c r="D5150" s="351">
        <f t="shared" ca="1" si="240"/>
        <v>0</v>
      </c>
      <c r="E5150" s="375" t="str">
        <f t="shared" ca="1" si="241"/>
        <v/>
      </c>
    </row>
    <row r="5151" spans="1:5">
      <c r="A5151" s="6" t="s">
        <v>108</v>
      </c>
      <c r="B5151">
        <v>333313</v>
      </c>
      <c r="C5151" s="350" t="s">
        <v>582</v>
      </c>
      <c r="D5151" s="351">
        <f t="shared" ca="1" si="240"/>
        <v>0</v>
      </c>
      <c r="E5151" s="375" t="str">
        <f t="shared" ca="1" si="241"/>
        <v/>
      </c>
    </row>
    <row r="5152" spans="1:5">
      <c r="A5152" s="6" t="s">
        <v>108</v>
      </c>
      <c r="B5152">
        <v>333314</v>
      </c>
      <c r="C5152" s="350" t="s">
        <v>582</v>
      </c>
      <c r="D5152" s="351">
        <f t="shared" ca="1" si="240"/>
        <v>0</v>
      </c>
      <c r="E5152" s="375" t="str">
        <f t="shared" ca="1" si="241"/>
        <v/>
      </c>
    </row>
    <row r="5153" spans="1:5">
      <c r="A5153" s="6" t="s">
        <v>108</v>
      </c>
      <c r="B5153">
        <v>333315</v>
      </c>
      <c r="C5153" s="350" t="s">
        <v>582</v>
      </c>
      <c r="D5153" s="351">
        <f t="shared" ca="1" si="240"/>
        <v>0</v>
      </c>
      <c r="E5153" s="375" t="str">
        <f t="shared" ca="1" si="241"/>
        <v/>
      </c>
    </row>
    <row r="5154" spans="1:5">
      <c r="A5154" s="6" t="s">
        <v>108</v>
      </c>
      <c r="B5154" t="s">
        <v>222</v>
      </c>
      <c r="C5154" s="350" t="s">
        <v>582</v>
      </c>
      <c r="D5154" s="351">
        <f t="shared" ca="1" si="240"/>
        <v>0</v>
      </c>
      <c r="E5154" s="375" t="str">
        <f t="shared" ca="1" si="241"/>
        <v/>
      </c>
    </row>
    <row r="5155" spans="1:5">
      <c r="A5155" s="6" t="s">
        <v>108</v>
      </c>
      <c r="B5155">
        <v>333414</v>
      </c>
      <c r="C5155" s="350" t="s">
        <v>582</v>
      </c>
      <c r="D5155" s="351">
        <f t="shared" ca="1" si="240"/>
        <v>0</v>
      </c>
      <c r="E5155" s="375" t="str">
        <f t="shared" ca="1" si="241"/>
        <v/>
      </c>
    </row>
    <row r="5156" spans="1:5">
      <c r="A5156" s="6" t="s">
        <v>108</v>
      </c>
      <c r="B5156">
        <v>333415</v>
      </c>
      <c r="C5156" s="350" t="s">
        <v>582</v>
      </c>
      <c r="D5156" s="351">
        <f t="shared" ca="1" si="240"/>
        <v>0</v>
      </c>
      <c r="E5156" s="375" t="str">
        <f t="shared" ca="1" si="241"/>
        <v/>
      </c>
    </row>
    <row r="5157" spans="1:5">
      <c r="A5157" s="6" t="s">
        <v>108</v>
      </c>
      <c r="B5157">
        <v>333511</v>
      </c>
      <c r="C5157" s="350" t="s">
        <v>582</v>
      </c>
      <c r="D5157" s="351">
        <f t="shared" ca="1" si="240"/>
        <v>0</v>
      </c>
      <c r="E5157" s="375" t="str">
        <f t="shared" ca="1" si="241"/>
        <v/>
      </c>
    </row>
    <row r="5158" spans="1:5">
      <c r="A5158" s="6" t="s">
        <v>108</v>
      </c>
      <c r="B5158" t="s">
        <v>227</v>
      </c>
      <c r="C5158" s="350" t="s">
        <v>582</v>
      </c>
      <c r="D5158" s="351">
        <f t="shared" ca="1" si="240"/>
        <v>0</v>
      </c>
      <c r="E5158" s="375" t="str">
        <f t="shared" ca="1" si="241"/>
        <v/>
      </c>
    </row>
    <row r="5159" spans="1:5">
      <c r="A5159" s="6" t="s">
        <v>108</v>
      </c>
      <c r="B5159">
        <v>333514</v>
      </c>
      <c r="C5159" s="350" t="s">
        <v>582</v>
      </c>
      <c r="D5159" s="351">
        <f t="shared" ca="1" si="240"/>
        <v>0</v>
      </c>
      <c r="E5159" s="375" t="str">
        <f t="shared" ca="1" si="241"/>
        <v/>
      </c>
    </row>
    <row r="5160" spans="1:5">
      <c r="A5160" s="6" t="s">
        <v>108</v>
      </c>
      <c r="B5160" t="s">
        <v>230</v>
      </c>
      <c r="C5160" s="350" t="s">
        <v>582</v>
      </c>
      <c r="D5160" s="351">
        <f t="shared" ca="1" si="240"/>
        <v>0</v>
      </c>
      <c r="E5160" s="375" t="str">
        <f t="shared" ca="1" si="241"/>
        <v/>
      </c>
    </row>
    <row r="5161" spans="1:5">
      <c r="A5161" s="6" t="s">
        <v>108</v>
      </c>
      <c r="B5161">
        <v>333611</v>
      </c>
      <c r="C5161" s="350" t="s">
        <v>582</v>
      </c>
      <c r="D5161" s="351">
        <f t="shared" ca="1" si="240"/>
        <v>0</v>
      </c>
      <c r="E5161" s="375" t="str">
        <f t="shared" ca="1" si="241"/>
        <v/>
      </c>
    </row>
    <row r="5162" spans="1:5">
      <c r="A5162" s="6" t="s">
        <v>108</v>
      </c>
      <c r="B5162">
        <v>333612</v>
      </c>
      <c r="C5162" s="350" t="s">
        <v>582</v>
      </c>
      <c r="D5162" s="351">
        <f t="shared" ca="1" si="240"/>
        <v>0</v>
      </c>
      <c r="E5162" s="375" t="str">
        <f t="shared" ca="1" si="241"/>
        <v/>
      </c>
    </row>
    <row r="5163" spans="1:5">
      <c r="A5163" s="6" t="s">
        <v>108</v>
      </c>
      <c r="B5163">
        <v>333613</v>
      </c>
      <c r="C5163" s="350" t="s">
        <v>582</v>
      </c>
      <c r="D5163" s="351">
        <f t="shared" ca="1" si="240"/>
        <v>0</v>
      </c>
      <c r="E5163" s="375" t="str">
        <f t="shared" ca="1" si="241"/>
        <v/>
      </c>
    </row>
    <row r="5164" spans="1:5">
      <c r="A5164" s="6" t="s">
        <v>108</v>
      </c>
      <c r="B5164">
        <v>333618</v>
      </c>
      <c r="C5164" s="350" t="s">
        <v>582</v>
      </c>
      <c r="D5164" s="351">
        <f t="shared" ca="1" si="240"/>
        <v>0</v>
      </c>
      <c r="E5164" s="375" t="str">
        <f t="shared" ca="1" si="241"/>
        <v/>
      </c>
    </row>
    <row r="5165" spans="1:5">
      <c r="A5165" s="6" t="s">
        <v>108</v>
      </c>
      <c r="B5165" t="s">
        <v>236</v>
      </c>
      <c r="C5165" s="350" t="s">
        <v>582</v>
      </c>
      <c r="D5165" s="351">
        <f t="shared" ca="1" si="240"/>
        <v>0</v>
      </c>
      <c r="E5165" s="375" t="str">
        <f t="shared" ca="1" si="241"/>
        <v/>
      </c>
    </row>
    <row r="5166" spans="1:5">
      <c r="A5166" s="6" t="s">
        <v>108</v>
      </c>
      <c r="B5166">
        <v>333912</v>
      </c>
      <c r="C5166" s="350" t="s">
        <v>582</v>
      </c>
      <c r="D5166" s="351">
        <f t="shared" ca="1" si="240"/>
        <v>0</v>
      </c>
      <c r="E5166" s="375" t="str">
        <f t="shared" ca="1" si="241"/>
        <v/>
      </c>
    </row>
    <row r="5167" spans="1:5">
      <c r="A5167" s="6" t="s">
        <v>108</v>
      </c>
      <c r="B5167">
        <v>333920</v>
      </c>
      <c r="C5167" s="350" t="s">
        <v>582</v>
      </c>
      <c r="D5167" s="351">
        <f t="shared" ca="1" si="240"/>
        <v>0</v>
      </c>
      <c r="E5167" s="375" t="str">
        <f t="shared" ca="1" si="241"/>
        <v/>
      </c>
    </row>
    <row r="5168" spans="1:5">
      <c r="A5168" s="6" t="s">
        <v>108</v>
      </c>
      <c r="B5168">
        <v>333991</v>
      </c>
      <c r="C5168" s="350" t="s">
        <v>582</v>
      </c>
      <c r="D5168" s="351">
        <f t="shared" ca="1" si="240"/>
        <v>0</v>
      </c>
      <c r="E5168" s="375" t="str">
        <f t="shared" ca="1" si="241"/>
        <v/>
      </c>
    </row>
    <row r="5169" spans="1:5">
      <c r="A5169" s="6" t="s">
        <v>108</v>
      </c>
      <c r="B5169" t="s">
        <v>241</v>
      </c>
      <c r="C5169" s="350" t="s">
        <v>582</v>
      </c>
      <c r="D5169" s="351">
        <f t="shared" ca="1" si="240"/>
        <v>0</v>
      </c>
      <c r="E5169" s="375" t="str">
        <f t="shared" ca="1" si="241"/>
        <v/>
      </c>
    </row>
    <row r="5170" spans="1:5">
      <c r="A5170" s="6" t="s">
        <v>108</v>
      </c>
      <c r="B5170">
        <v>333993</v>
      </c>
      <c r="C5170" s="350" t="s">
        <v>582</v>
      </c>
      <c r="D5170" s="351">
        <f t="shared" ca="1" si="240"/>
        <v>0</v>
      </c>
      <c r="E5170" s="375" t="str">
        <f t="shared" ca="1" si="241"/>
        <v/>
      </c>
    </row>
    <row r="5171" spans="1:5">
      <c r="A5171" s="6" t="s">
        <v>108</v>
      </c>
      <c r="B5171">
        <v>333994</v>
      </c>
      <c r="C5171" s="350" t="s">
        <v>582</v>
      </c>
      <c r="D5171" s="351">
        <f t="shared" ca="1" si="240"/>
        <v>0</v>
      </c>
      <c r="E5171" s="375" t="str">
        <f t="shared" ca="1" si="241"/>
        <v/>
      </c>
    </row>
    <row r="5172" spans="1:5">
      <c r="A5172" s="6" t="s">
        <v>108</v>
      </c>
      <c r="B5172" t="s">
        <v>245</v>
      </c>
      <c r="C5172" s="350" t="s">
        <v>582</v>
      </c>
      <c r="D5172" s="351">
        <f t="shared" ca="1" si="240"/>
        <v>0</v>
      </c>
      <c r="E5172" s="375" t="str">
        <f t="shared" ca="1" si="241"/>
        <v/>
      </c>
    </row>
    <row r="5173" spans="1:5">
      <c r="A5173" s="6" t="s">
        <v>108</v>
      </c>
      <c r="B5173">
        <v>334111</v>
      </c>
      <c r="C5173" s="350" t="s">
        <v>582</v>
      </c>
      <c r="D5173" s="351">
        <f t="shared" ca="1" si="240"/>
        <v>0</v>
      </c>
      <c r="E5173" s="375" t="str">
        <f t="shared" ca="1" si="241"/>
        <v/>
      </c>
    </row>
    <row r="5174" spans="1:5">
      <c r="A5174" s="6" t="s">
        <v>108</v>
      </c>
      <c r="B5174">
        <v>334112</v>
      </c>
      <c r="C5174" s="350" t="s">
        <v>582</v>
      </c>
      <c r="D5174" s="351">
        <f t="shared" ca="1" si="240"/>
        <v>0</v>
      </c>
      <c r="E5174" s="375" t="str">
        <f t="shared" ca="1" si="241"/>
        <v/>
      </c>
    </row>
    <row r="5175" spans="1:5">
      <c r="A5175" s="6" t="s">
        <v>108</v>
      </c>
      <c r="B5175" t="s">
        <v>249</v>
      </c>
      <c r="C5175" s="350" t="s">
        <v>582</v>
      </c>
      <c r="D5175" s="351">
        <f t="shared" ca="1" si="240"/>
        <v>0</v>
      </c>
      <c r="E5175" s="375" t="str">
        <f t="shared" ca="1" si="241"/>
        <v/>
      </c>
    </row>
    <row r="5176" spans="1:5">
      <c r="A5176" s="6" t="s">
        <v>108</v>
      </c>
      <c r="B5176">
        <v>334210</v>
      </c>
      <c r="C5176" s="350" t="s">
        <v>582</v>
      </c>
      <c r="D5176" s="351">
        <f t="shared" ca="1" si="240"/>
        <v>0</v>
      </c>
      <c r="E5176" s="375" t="str">
        <f t="shared" ca="1" si="241"/>
        <v/>
      </c>
    </row>
    <row r="5177" spans="1:5">
      <c r="A5177" s="6" t="s">
        <v>108</v>
      </c>
      <c r="B5177">
        <v>334220</v>
      </c>
      <c r="C5177" s="350" t="s">
        <v>582</v>
      </c>
      <c r="D5177" s="351">
        <f t="shared" ca="1" si="240"/>
        <v>0</v>
      </c>
      <c r="E5177" s="375" t="str">
        <f t="shared" ca="1" si="241"/>
        <v/>
      </c>
    </row>
    <row r="5178" spans="1:5">
      <c r="A5178" s="6" t="s">
        <v>108</v>
      </c>
      <c r="B5178">
        <v>334290</v>
      </c>
      <c r="C5178" s="350" t="s">
        <v>582</v>
      </c>
      <c r="D5178" s="351">
        <f t="shared" ca="1" si="240"/>
        <v>0</v>
      </c>
      <c r="E5178" s="375" t="str">
        <f t="shared" ca="1" si="241"/>
        <v/>
      </c>
    </row>
    <row r="5179" spans="1:5">
      <c r="A5179" s="6" t="s">
        <v>108</v>
      </c>
      <c r="B5179">
        <v>334300</v>
      </c>
      <c r="C5179" s="350" t="s">
        <v>582</v>
      </c>
      <c r="D5179" s="351">
        <f t="shared" ca="1" si="240"/>
        <v>0</v>
      </c>
      <c r="E5179" s="375" t="str">
        <f t="shared" ca="1" si="241"/>
        <v/>
      </c>
    </row>
    <row r="5180" spans="1:5">
      <c r="A5180" s="6" t="s">
        <v>108</v>
      </c>
      <c r="B5180" t="s">
        <v>255</v>
      </c>
      <c r="C5180" s="350" t="s">
        <v>582</v>
      </c>
      <c r="D5180" s="351">
        <f t="shared" ca="1" si="240"/>
        <v>0</v>
      </c>
      <c r="E5180" s="375" t="str">
        <f t="shared" ca="1" si="241"/>
        <v/>
      </c>
    </row>
    <row r="5181" spans="1:5">
      <c r="A5181" s="6" t="s">
        <v>108</v>
      </c>
      <c r="B5181">
        <v>334413</v>
      </c>
      <c r="C5181" s="350" t="s">
        <v>582</v>
      </c>
      <c r="D5181" s="351">
        <f t="shared" ca="1" si="240"/>
        <v>2.7937505811001208E-7</v>
      </c>
      <c r="E5181" s="375">
        <f t="shared" ca="1" si="241"/>
        <v>2</v>
      </c>
    </row>
    <row r="5182" spans="1:5">
      <c r="A5182" s="6" t="s">
        <v>108</v>
      </c>
      <c r="B5182">
        <v>334418</v>
      </c>
      <c r="C5182" s="350" t="s">
        <v>582</v>
      </c>
      <c r="D5182" s="351">
        <f t="shared" ca="1" si="240"/>
        <v>0</v>
      </c>
      <c r="E5182" s="375" t="str">
        <f t="shared" ca="1" si="241"/>
        <v/>
      </c>
    </row>
    <row r="5183" spans="1:5">
      <c r="A5183" s="6" t="s">
        <v>108</v>
      </c>
      <c r="B5183">
        <v>334510</v>
      </c>
      <c r="C5183" s="350" t="s">
        <v>582</v>
      </c>
      <c r="D5183" s="351">
        <f t="shared" ca="1" si="240"/>
        <v>0</v>
      </c>
      <c r="E5183" s="375" t="str">
        <f t="shared" ca="1" si="241"/>
        <v/>
      </c>
    </row>
    <row r="5184" spans="1:5">
      <c r="A5184" s="6" t="s">
        <v>108</v>
      </c>
      <c r="B5184">
        <v>334511</v>
      </c>
      <c r="C5184" s="350" t="s">
        <v>582</v>
      </c>
      <c r="D5184" s="351">
        <f t="shared" ca="1" si="240"/>
        <v>0</v>
      </c>
      <c r="E5184" s="375" t="str">
        <f t="shared" ca="1" si="241"/>
        <v/>
      </c>
    </row>
    <row r="5185" spans="1:5">
      <c r="A5185" s="6" t="s">
        <v>108</v>
      </c>
      <c r="B5185">
        <v>334512</v>
      </c>
      <c r="C5185" s="350" t="s">
        <v>582</v>
      </c>
      <c r="D5185" s="351">
        <f t="shared" ca="1" si="240"/>
        <v>0</v>
      </c>
      <c r="E5185" s="375" t="str">
        <f t="shared" ca="1" si="241"/>
        <v/>
      </c>
    </row>
    <row r="5186" spans="1:5">
      <c r="A5186" s="6" t="s">
        <v>108</v>
      </c>
      <c r="B5186">
        <v>334513</v>
      </c>
      <c r="C5186" s="350" t="s">
        <v>582</v>
      </c>
      <c r="D5186" s="351">
        <f t="shared" ca="1" si="240"/>
        <v>0</v>
      </c>
      <c r="E5186" s="375" t="str">
        <f t="shared" ca="1" si="241"/>
        <v/>
      </c>
    </row>
    <row r="5187" spans="1:5">
      <c r="A5187" s="6" t="s">
        <v>108</v>
      </c>
      <c r="B5187">
        <v>334514</v>
      </c>
      <c r="C5187" s="350" t="s">
        <v>582</v>
      </c>
      <c r="D5187" s="351">
        <f t="shared" ref="D5187:D5250" ca="1" si="242">OFFSET(matrix1,MOD(ROW()-ROW($D$3),ROWS(matrix1)),TRUNC((ROW()-ROW($D$3))/ROWS(matrix1)),1,1)</f>
        <v>0</v>
      </c>
      <c r="E5187" s="375" t="str">
        <f t="shared" ref="E5187:E5250" ca="1" si="243">OFFSET(matrix4,MOD(ROW()-ROW($E$3),ROWS(matrix4)),TRUNC((ROW()-ROW($E$3))/ROWS(matrix4)),1,1)</f>
        <v/>
      </c>
    </row>
    <row r="5188" spans="1:5">
      <c r="A5188" s="6" t="s">
        <v>108</v>
      </c>
      <c r="B5188">
        <v>334515</v>
      </c>
      <c r="C5188" s="350" t="s">
        <v>582</v>
      </c>
      <c r="D5188" s="351">
        <f t="shared" ca="1" si="242"/>
        <v>0</v>
      </c>
      <c r="E5188" s="375" t="str">
        <f t="shared" ca="1" si="243"/>
        <v/>
      </c>
    </row>
    <row r="5189" spans="1:5">
      <c r="A5189" s="6" t="s">
        <v>108</v>
      </c>
      <c r="B5189">
        <v>334516</v>
      </c>
      <c r="C5189" s="350" t="s">
        <v>582</v>
      </c>
      <c r="D5189" s="351">
        <f t="shared" ca="1" si="242"/>
        <v>0</v>
      </c>
      <c r="E5189" s="375" t="str">
        <f t="shared" ca="1" si="243"/>
        <v/>
      </c>
    </row>
    <row r="5190" spans="1:5">
      <c r="A5190" s="6" t="s">
        <v>108</v>
      </c>
      <c r="B5190">
        <v>334517</v>
      </c>
      <c r="C5190" s="350" t="s">
        <v>582</v>
      </c>
      <c r="D5190" s="351">
        <f t="shared" ca="1" si="242"/>
        <v>0</v>
      </c>
      <c r="E5190" s="375" t="str">
        <f t="shared" ca="1" si="243"/>
        <v/>
      </c>
    </row>
    <row r="5191" spans="1:5">
      <c r="A5191" s="6" t="s">
        <v>108</v>
      </c>
      <c r="B5191" t="s">
        <v>267</v>
      </c>
      <c r="C5191" s="350" t="s">
        <v>582</v>
      </c>
      <c r="D5191" s="351">
        <f t="shared" ca="1" si="242"/>
        <v>0</v>
      </c>
      <c r="E5191" s="375" t="str">
        <f t="shared" ca="1" si="243"/>
        <v/>
      </c>
    </row>
    <row r="5192" spans="1:5">
      <c r="A5192" s="6" t="s">
        <v>108</v>
      </c>
      <c r="B5192">
        <v>334610</v>
      </c>
      <c r="C5192" s="350" t="s">
        <v>582</v>
      </c>
      <c r="D5192" s="351">
        <f t="shared" ca="1" si="242"/>
        <v>0</v>
      </c>
      <c r="E5192" s="375" t="str">
        <f t="shared" ca="1" si="243"/>
        <v/>
      </c>
    </row>
    <row r="5193" spans="1:5">
      <c r="A5193" s="6" t="s">
        <v>108</v>
      </c>
      <c r="B5193">
        <v>335110</v>
      </c>
      <c r="C5193" s="350" t="s">
        <v>582</v>
      </c>
      <c r="D5193" s="351">
        <f t="shared" ca="1" si="242"/>
        <v>0</v>
      </c>
      <c r="E5193" s="375" t="str">
        <f t="shared" ca="1" si="243"/>
        <v/>
      </c>
    </row>
    <row r="5194" spans="1:5">
      <c r="A5194" s="6" t="s">
        <v>108</v>
      </c>
      <c r="B5194">
        <v>335120</v>
      </c>
      <c r="C5194" s="350" t="s">
        <v>582</v>
      </c>
      <c r="D5194" s="351">
        <f t="shared" ca="1" si="242"/>
        <v>0</v>
      </c>
      <c r="E5194" s="375" t="str">
        <f t="shared" ca="1" si="243"/>
        <v/>
      </c>
    </row>
    <row r="5195" spans="1:5">
      <c r="A5195" s="6" t="s">
        <v>108</v>
      </c>
      <c r="B5195">
        <v>335210</v>
      </c>
      <c r="C5195" s="350" t="s">
        <v>582</v>
      </c>
      <c r="D5195" s="351">
        <f t="shared" ca="1" si="242"/>
        <v>0</v>
      </c>
      <c r="E5195" s="375" t="str">
        <f t="shared" ca="1" si="243"/>
        <v/>
      </c>
    </row>
    <row r="5196" spans="1:5">
      <c r="A5196" s="6" t="s">
        <v>108</v>
      </c>
      <c r="B5196">
        <v>335221</v>
      </c>
      <c r="C5196" s="350" t="s">
        <v>582</v>
      </c>
      <c r="D5196" s="351">
        <f t="shared" ca="1" si="242"/>
        <v>0</v>
      </c>
      <c r="E5196" s="375" t="str">
        <f t="shared" ca="1" si="243"/>
        <v/>
      </c>
    </row>
    <row r="5197" spans="1:5">
      <c r="A5197" s="6" t="s">
        <v>108</v>
      </c>
      <c r="B5197">
        <v>335222</v>
      </c>
      <c r="C5197" s="350" t="s">
        <v>582</v>
      </c>
      <c r="D5197" s="351">
        <f t="shared" ca="1" si="242"/>
        <v>0</v>
      </c>
      <c r="E5197" s="375" t="str">
        <f t="shared" ca="1" si="243"/>
        <v/>
      </c>
    </row>
    <row r="5198" spans="1:5">
      <c r="A5198" s="6" t="s">
        <v>108</v>
      </c>
      <c r="B5198">
        <v>335224</v>
      </c>
      <c r="C5198" s="350" t="s">
        <v>582</v>
      </c>
      <c r="D5198" s="351">
        <f t="shared" ca="1" si="242"/>
        <v>0</v>
      </c>
      <c r="E5198" s="375" t="str">
        <f t="shared" ca="1" si="243"/>
        <v/>
      </c>
    </row>
    <row r="5199" spans="1:5">
      <c r="A5199" s="6" t="s">
        <v>108</v>
      </c>
      <c r="B5199">
        <v>335228</v>
      </c>
      <c r="C5199" s="350" t="s">
        <v>582</v>
      </c>
      <c r="D5199" s="351">
        <f t="shared" ca="1" si="242"/>
        <v>0</v>
      </c>
      <c r="E5199" s="375" t="str">
        <f t="shared" ca="1" si="243"/>
        <v/>
      </c>
    </row>
    <row r="5200" spans="1:5">
      <c r="A5200" s="6" t="s">
        <v>108</v>
      </c>
      <c r="B5200">
        <v>335311</v>
      </c>
      <c r="C5200" s="350" t="s">
        <v>582</v>
      </c>
      <c r="D5200" s="351">
        <f t="shared" ca="1" si="242"/>
        <v>0</v>
      </c>
      <c r="E5200" s="375" t="str">
        <f t="shared" ca="1" si="243"/>
        <v/>
      </c>
    </row>
    <row r="5201" spans="1:5">
      <c r="A5201" s="6" t="s">
        <v>108</v>
      </c>
      <c r="B5201">
        <v>335312</v>
      </c>
      <c r="C5201" s="350" t="s">
        <v>582</v>
      </c>
      <c r="D5201" s="351">
        <f t="shared" ca="1" si="242"/>
        <v>0</v>
      </c>
      <c r="E5201" s="375" t="str">
        <f t="shared" ca="1" si="243"/>
        <v/>
      </c>
    </row>
    <row r="5202" spans="1:5">
      <c r="A5202" s="6" t="s">
        <v>108</v>
      </c>
      <c r="B5202">
        <v>335313</v>
      </c>
      <c r="C5202" s="350" t="s">
        <v>582</v>
      </c>
      <c r="D5202" s="351">
        <f t="shared" ca="1" si="242"/>
        <v>0</v>
      </c>
      <c r="E5202" s="375" t="str">
        <f t="shared" ca="1" si="243"/>
        <v/>
      </c>
    </row>
    <row r="5203" spans="1:5">
      <c r="A5203" s="6" t="s">
        <v>108</v>
      </c>
      <c r="B5203">
        <v>335314</v>
      </c>
      <c r="C5203" s="350" t="s">
        <v>582</v>
      </c>
      <c r="D5203" s="351">
        <f t="shared" ca="1" si="242"/>
        <v>0</v>
      </c>
      <c r="E5203" s="375" t="str">
        <f t="shared" ca="1" si="243"/>
        <v/>
      </c>
    </row>
    <row r="5204" spans="1:5">
      <c r="A5204" s="6" t="s">
        <v>108</v>
      </c>
      <c r="B5204">
        <v>335911</v>
      </c>
      <c r="C5204" s="350" t="s">
        <v>582</v>
      </c>
      <c r="D5204" s="351">
        <f t="shared" ca="1" si="242"/>
        <v>0</v>
      </c>
      <c r="E5204" s="375" t="str">
        <f t="shared" ca="1" si="243"/>
        <v/>
      </c>
    </row>
    <row r="5205" spans="1:5">
      <c r="A5205" s="6" t="s">
        <v>108</v>
      </c>
      <c r="B5205">
        <v>335912</v>
      </c>
      <c r="C5205" s="350" t="s">
        <v>582</v>
      </c>
      <c r="D5205" s="351">
        <f t="shared" ca="1" si="242"/>
        <v>0</v>
      </c>
      <c r="E5205" s="375" t="str">
        <f t="shared" ca="1" si="243"/>
        <v/>
      </c>
    </row>
    <row r="5206" spans="1:5">
      <c r="A5206" s="6" t="s">
        <v>108</v>
      </c>
      <c r="B5206">
        <v>335920</v>
      </c>
      <c r="C5206" s="350" t="s">
        <v>582</v>
      </c>
      <c r="D5206" s="351">
        <f t="shared" ca="1" si="242"/>
        <v>0</v>
      </c>
      <c r="E5206" s="375" t="str">
        <f t="shared" ca="1" si="243"/>
        <v/>
      </c>
    </row>
    <row r="5207" spans="1:5">
      <c r="A5207" s="6" t="s">
        <v>108</v>
      </c>
      <c r="B5207">
        <v>335930</v>
      </c>
      <c r="C5207" s="350" t="s">
        <v>582</v>
      </c>
      <c r="D5207" s="351">
        <f t="shared" ca="1" si="242"/>
        <v>0</v>
      </c>
      <c r="E5207" s="375" t="str">
        <f t="shared" ca="1" si="243"/>
        <v/>
      </c>
    </row>
    <row r="5208" spans="1:5">
      <c r="A5208" s="6" t="s">
        <v>108</v>
      </c>
      <c r="B5208">
        <v>335991</v>
      </c>
      <c r="C5208" s="350" t="s">
        <v>582</v>
      </c>
      <c r="D5208" s="351">
        <f t="shared" ca="1" si="242"/>
        <v>0</v>
      </c>
      <c r="E5208" s="375" t="str">
        <f t="shared" ca="1" si="243"/>
        <v/>
      </c>
    </row>
    <row r="5209" spans="1:5">
      <c r="A5209" s="6" t="s">
        <v>108</v>
      </c>
      <c r="B5209">
        <v>335999</v>
      </c>
      <c r="C5209" s="350" t="s">
        <v>582</v>
      </c>
      <c r="D5209" s="351">
        <f t="shared" ca="1" si="242"/>
        <v>0</v>
      </c>
      <c r="E5209" s="375" t="str">
        <f t="shared" ca="1" si="243"/>
        <v/>
      </c>
    </row>
    <row r="5210" spans="1:5">
      <c r="A5210" s="6" t="s">
        <v>108</v>
      </c>
      <c r="B5210">
        <v>336111</v>
      </c>
      <c r="C5210" s="350" t="s">
        <v>582</v>
      </c>
      <c r="D5210" s="351">
        <f t="shared" ca="1" si="242"/>
        <v>0</v>
      </c>
      <c r="E5210" s="375" t="str">
        <f t="shared" ca="1" si="243"/>
        <v/>
      </c>
    </row>
    <row r="5211" spans="1:5">
      <c r="A5211" s="6" t="s">
        <v>108</v>
      </c>
      <c r="B5211">
        <v>336112</v>
      </c>
      <c r="C5211" s="350" t="s">
        <v>582</v>
      </c>
      <c r="D5211" s="351">
        <f t="shared" ca="1" si="242"/>
        <v>0</v>
      </c>
      <c r="E5211" s="375" t="str">
        <f t="shared" ca="1" si="243"/>
        <v/>
      </c>
    </row>
    <row r="5212" spans="1:5">
      <c r="A5212" s="6" t="s">
        <v>108</v>
      </c>
      <c r="B5212">
        <v>336120</v>
      </c>
      <c r="C5212" s="350" t="s">
        <v>582</v>
      </c>
      <c r="D5212" s="351">
        <f t="shared" ca="1" si="242"/>
        <v>0</v>
      </c>
      <c r="E5212" s="375" t="str">
        <f t="shared" ca="1" si="243"/>
        <v/>
      </c>
    </row>
    <row r="5213" spans="1:5">
      <c r="A5213" s="6" t="s">
        <v>108</v>
      </c>
      <c r="B5213">
        <v>336211</v>
      </c>
      <c r="C5213" s="350" t="s">
        <v>582</v>
      </c>
      <c r="D5213" s="351">
        <f t="shared" ca="1" si="242"/>
        <v>0</v>
      </c>
      <c r="E5213" s="375" t="str">
        <f t="shared" ca="1" si="243"/>
        <v/>
      </c>
    </row>
    <row r="5214" spans="1:5">
      <c r="A5214" s="6" t="s">
        <v>108</v>
      </c>
      <c r="B5214">
        <v>336212</v>
      </c>
      <c r="C5214" s="350" t="s">
        <v>582</v>
      </c>
      <c r="D5214" s="351">
        <f t="shared" ca="1" si="242"/>
        <v>0</v>
      </c>
      <c r="E5214" s="375" t="str">
        <f t="shared" ca="1" si="243"/>
        <v/>
      </c>
    </row>
    <row r="5215" spans="1:5">
      <c r="A5215" s="6" t="s">
        <v>108</v>
      </c>
      <c r="B5215">
        <v>336213</v>
      </c>
      <c r="C5215" s="350" t="s">
        <v>582</v>
      </c>
      <c r="D5215" s="351">
        <f t="shared" ca="1" si="242"/>
        <v>0</v>
      </c>
      <c r="E5215" s="375" t="str">
        <f t="shared" ca="1" si="243"/>
        <v/>
      </c>
    </row>
    <row r="5216" spans="1:5">
      <c r="A5216" s="6" t="s">
        <v>108</v>
      </c>
      <c r="B5216">
        <v>336214</v>
      </c>
      <c r="C5216" s="350" t="s">
        <v>582</v>
      </c>
      <c r="D5216" s="351">
        <f t="shared" ca="1" si="242"/>
        <v>0</v>
      </c>
      <c r="E5216" s="375" t="str">
        <f t="shared" ca="1" si="243"/>
        <v/>
      </c>
    </row>
    <row r="5217" spans="1:5">
      <c r="A5217" s="6" t="s">
        <v>108</v>
      </c>
      <c r="B5217">
        <v>336310</v>
      </c>
      <c r="C5217" s="350" t="s">
        <v>582</v>
      </c>
      <c r="D5217" s="351">
        <f t="shared" ca="1" si="242"/>
        <v>0</v>
      </c>
      <c r="E5217" s="375" t="str">
        <f t="shared" ca="1" si="243"/>
        <v/>
      </c>
    </row>
    <row r="5218" spans="1:5">
      <c r="A5218" s="6" t="s">
        <v>108</v>
      </c>
      <c r="B5218">
        <v>336320</v>
      </c>
      <c r="C5218" s="350" t="s">
        <v>582</v>
      </c>
      <c r="D5218" s="351">
        <f t="shared" ca="1" si="242"/>
        <v>0</v>
      </c>
      <c r="E5218" s="375" t="str">
        <f t="shared" ca="1" si="243"/>
        <v/>
      </c>
    </row>
    <row r="5219" spans="1:5">
      <c r="A5219" s="6" t="s">
        <v>108</v>
      </c>
      <c r="B5219" t="s">
        <v>296</v>
      </c>
      <c r="C5219" s="350" t="s">
        <v>582</v>
      </c>
      <c r="D5219" s="351">
        <f t="shared" ca="1" si="242"/>
        <v>0</v>
      </c>
      <c r="E5219" s="375" t="str">
        <f t="shared" ca="1" si="243"/>
        <v/>
      </c>
    </row>
    <row r="5220" spans="1:5">
      <c r="A5220" s="6" t="s">
        <v>108</v>
      </c>
      <c r="B5220">
        <v>336350</v>
      </c>
      <c r="C5220" s="350" t="s">
        <v>582</v>
      </c>
      <c r="D5220" s="351">
        <f t="shared" ca="1" si="242"/>
        <v>0</v>
      </c>
      <c r="E5220" s="375" t="str">
        <f t="shared" ca="1" si="243"/>
        <v/>
      </c>
    </row>
    <row r="5221" spans="1:5">
      <c r="A5221" s="6" t="s">
        <v>108</v>
      </c>
      <c r="B5221">
        <v>336360</v>
      </c>
      <c r="C5221" s="350" t="s">
        <v>582</v>
      </c>
      <c r="D5221" s="351">
        <f t="shared" ca="1" si="242"/>
        <v>0</v>
      </c>
      <c r="E5221" s="375" t="str">
        <f t="shared" ca="1" si="243"/>
        <v/>
      </c>
    </row>
    <row r="5222" spans="1:5">
      <c r="A5222" s="6" t="s">
        <v>108</v>
      </c>
      <c r="B5222">
        <v>336370</v>
      </c>
      <c r="C5222" s="350" t="s">
        <v>582</v>
      </c>
      <c r="D5222" s="351">
        <f t="shared" ca="1" si="242"/>
        <v>0</v>
      </c>
      <c r="E5222" s="375" t="str">
        <f t="shared" ca="1" si="243"/>
        <v/>
      </c>
    </row>
    <row r="5223" spans="1:5">
      <c r="A5223" s="6" t="s">
        <v>108</v>
      </c>
      <c r="B5223">
        <v>336390</v>
      </c>
      <c r="C5223" s="350" t="s">
        <v>582</v>
      </c>
      <c r="D5223" s="351">
        <f t="shared" ca="1" si="242"/>
        <v>0</v>
      </c>
      <c r="E5223" s="375" t="str">
        <f t="shared" ca="1" si="243"/>
        <v/>
      </c>
    </row>
    <row r="5224" spans="1:5">
      <c r="A5224" s="6" t="s">
        <v>108</v>
      </c>
      <c r="B5224">
        <v>336411</v>
      </c>
      <c r="C5224" s="350" t="s">
        <v>582</v>
      </c>
      <c r="D5224" s="351">
        <f t="shared" ca="1" si="242"/>
        <v>0</v>
      </c>
      <c r="E5224" s="375" t="str">
        <f t="shared" ca="1" si="243"/>
        <v/>
      </c>
    </row>
    <row r="5225" spans="1:5">
      <c r="A5225" s="6" t="s">
        <v>108</v>
      </c>
      <c r="B5225">
        <v>336412</v>
      </c>
      <c r="C5225" s="350" t="s">
        <v>582</v>
      </c>
      <c r="D5225" s="351">
        <f t="shared" ca="1" si="242"/>
        <v>0</v>
      </c>
      <c r="E5225" s="375" t="str">
        <f t="shared" ca="1" si="243"/>
        <v/>
      </c>
    </row>
    <row r="5226" spans="1:5">
      <c r="A5226" s="6" t="s">
        <v>108</v>
      </c>
      <c r="B5226">
        <v>336413</v>
      </c>
      <c r="C5226" s="350" t="s">
        <v>582</v>
      </c>
      <c r="D5226" s="351">
        <f t="shared" ca="1" si="242"/>
        <v>0</v>
      </c>
      <c r="E5226" s="375" t="str">
        <f t="shared" ca="1" si="243"/>
        <v/>
      </c>
    </row>
    <row r="5227" spans="1:5">
      <c r="A5227" s="6" t="s">
        <v>108</v>
      </c>
      <c r="B5227">
        <v>336414</v>
      </c>
      <c r="C5227" s="350" t="s">
        <v>582</v>
      </c>
      <c r="D5227" s="351">
        <f t="shared" ca="1" si="242"/>
        <v>0</v>
      </c>
      <c r="E5227" s="375" t="str">
        <f t="shared" ca="1" si="243"/>
        <v/>
      </c>
    </row>
    <row r="5228" spans="1:5">
      <c r="A5228" s="6" t="s">
        <v>108</v>
      </c>
      <c r="B5228" t="s">
        <v>306</v>
      </c>
      <c r="C5228" s="350" t="s">
        <v>582</v>
      </c>
      <c r="D5228" s="351">
        <f t="shared" ca="1" si="242"/>
        <v>0</v>
      </c>
      <c r="E5228" s="375" t="str">
        <f t="shared" ca="1" si="243"/>
        <v/>
      </c>
    </row>
    <row r="5229" spans="1:5">
      <c r="A5229" s="6" t="s">
        <v>108</v>
      </c>
      <c r="B5229">
        <v>336500</v>
      </c>
      <c r="C5229" s="350" t="s">
        <v>582</v>
      </c>
      <c r="D5229" s="351">
        <f t="shared" ca="1" si="242"/>
        <v>0</v>
      </c>
      <c r="E5229" s="375" t="str">
        <f t="shared" ca="1" si="243"/>
        <v/>
      </c>
    </row>
    <row r="5230" spans="1:5">
      <c r="A5230" s="6" t="s">
        <v>108</v>
      </c>
      <c r="B5230">
        <v>336611</v>
      </c>
      <c r="C5230" s="350" t="s">
        <v>582</v>
      </c>
      <c r="D5230" s="351">
        <f t="shared" ca="1" si="242"/>
        <v>0</v>
      </c>
      <c r="E5230" s="375" t="str">
        <f t="shared" ca="1" si="243"/>
        <v/>
      </c>
    </row>
    <row r="5231" spans="1:5">
      <c r="A5231" s="6" t="s">
        <v>108</v>
      </c>
      <c r="B5231">
        <v>336612</v>
      </c>
      <c r="C5231" s="350" t="s">
        <v>582</v>
      </c>
      <c r="D5231" s="351">
        <f t="shared" ca="1" si="242"/>
        <v>0</v>
      </c>
      <c r="E5231" s="375" t="str">
        <f t="shared" ca="1" si="243"/>
        <v/>
      </c>
    </row>
    <row r="5232" spans="1:5">
      <c r="A5232" s="6" t="s">
        <v>108</v>
      </c>
      <c r="B5232">
        <v>336991</v>
      </c>
      <c r="C5232" s="350" t="s">
        <v>582</v>
      </c>
      <c r="D5232" s="351">
        <f t="shared" ca="1" si="242"/>
        <v>0</v>
      </c>
      <c r="E5232" s="375" t="str">
        <f t="shared" ca="1" si="243"/>
        <v/>
      </c>
    </row>
    <row r="5233" spans="1:5">
      <c r="A5233" s="6" t="s">
        <v>108</v>
      </c>
      <c r="B5233">
        <v>336992</v>
      </c>
      <c r="C5233" s="350" t="s">
        <v>582</v>
      </c>
      <c r="D5233" s="351">
        <f t="shared" ca="1" si="242"/>
        <v>0</v>
      </c>
      <c r="E5233" s="375" t="str">
        <f t="shared" ca="1" si="243"/>
        <v/>
      </c>
    </row>
    <row r="5234" spans="1:5">
      <c r="A5234" s="6" t="s">
        <v>108</v>
      </c>
      <c r="B5234">
        <v>336999</v>
      </c>
      <c r="C5234" s="350" t="s">
        <v>582</v>
      </c>
      <c r="D5234" s="351">
        <f t="shared" ca="1" si="242"/>
        <v>0</v>
      </c>
      <c r="E5234" s="375" t="str">
        <f t="shared" ca="1" si="243"/>
        <v/>
      </c>
    </row>
    <row r="5235" spans="1:5">
      <c r="A5235" s="6" t="s">
        <v>108</v>
      </c>
      <c r="B5235">
        <v>337110</v>
      </c>
      <c r="C5235" s="350" t="s">
        <v>582</v>
      </c>
      <c r="D5235" s="351">
        <f t="shared" ca="1" si="242"/>
        <v>0</v>
      </c>
      <c r="E5235" s="375" t="str">
        <f t="shared" ca="1" si="243"/>
        <v/>
      </c>
    </row>
    <row r="5236" spans="1:5">
      <c r="A5236" s="6" t="s">
        <v>108</v>
      </c>
      <c r="B5236">
        <v>337121</v>
      </c>
      <c r="C5236" s="350" t="s">
        <v>582</v>
      </c>
      <c r="D5236" s="351">
        <f t="shared" ca="1" si="242"/>
        <v>0</v>
      </c>
      <c r="E5236" s="375" t="str">
        <f t="shared" ca="1" si="243"/>
        <v/>
      </c>
    </row>
    <row r="5237" spans="1:5">
      <c r="A5237" s="6" t="s">
        <v>108</v>
      </c>
      <c r="B5237">
        <v>337122</v>
      </c>
      <c r="C5237" s="350" t="s">
        <v>582</v>
      </c>
      <c r="D5237" s="351">
        <f t="shared" ca="1" si="242"/>
        <v>0</v>
      </c>
      <c r="E5237" s="375" t="str">
        <f t="shared" ca="1" si="243"/>
        <v/>
      </c>
    </row>
    <row r="5238" spans="1:5">
      <c r="A5238" s="6" t="s">
        <v>108</v>
      </c>
      <c r="B5238" t="s">
        <v>317</v>
      </c>
      <c r="C5238" s="350" t="s">
        <v>582</v>
      </c>
      <c r="D5238" s="351">
        <f t="shared" ca="1" si="242"/>
        <v>0</v>
      </c>
      <c r="E5238" s="375" t="str">
        <f t="shared" ca="1" si="243"/>
        <v/>
      </c>
    </row>
    <row r="5239" spans="1:5">
      <c r="A5239" s="6" t="s">
        <v>108</v>
      </c>
      <c r="B5239">
        <v>337127</v>
      </c>
      <c r="C5239" s="350" t="s">
        <v>582</v>
      </c>
      <c r="D5239" s="351">
        <f t="shared" ca="1" si="242"/>
        <v>0</v>
      </c>
      <c r="E5239" s="375" t="str">
        <f t="shared" ca="1" si="243"/>
        <v/>
      </c>
    </row>
    <row r="5240" spans="1:5">
      <c r="A5240" s="6" t="s">
        <v>108</v>
      </c>
      <c r="B5240" t="s">
        <v>320</v>
      </c>
      <c r="C5240" s="350" t="s">
        <v>582</v>
      </c>
      <c r="D5240" s="351">
        <f t="shared" ca="1" si="242"/>
        <v>0</v>
      </c>
      <c r="E5240" s="375" t="str">
        <f t="shared" ca="1" si="243"/>
        <v/>
      </c>
    </row>
    <row r="5241" spans="1:5">
      <c r="A5241" s="6" t="s">
        <v>108</v>
      </c>
      <c r="B5241">
        <v>337215</v>
      </c>
      <c r="C5241" s="350" t="s">
        <v>582</v>
      </c>
      <c r="D5241" s="351">
        <f t="shared" ca="1" si="242"/>
        <v>0</v>
      </c>
      <c r="E5241" s="375" t="str">
        <f t="shared" ca="1" si="243"/>
        <v/>
      </c>
    </row>
    <row r="5242" spans="1:5">
      <c r="A5242" s="6" t="s">
        <v>108</v>
      </c>
      <c r="B5242">
        <v>337900</v>
      </c>
      <c r="C5242" s="350" t="s">
        <v>582</v>
      </c>
      <c r="D5242" s="351">
        <f t="shared" ca="1" si="242"/>
        <v>0</v>
      </c>
      <c r="E5242" s="375" t="str">
        <f t="shared" ca="1" si="243"/>
        <v/>
      </c>
    </row>
    <row r="5243" spans="1:5">
      <c r="A5243" s="6" t="s">
        <v>108</v>
      </c>
      <c r="B5243">
        <v>339112</v>
      </c>
      <c r="C5243" s="350" t="s">
        <v>582</v>
      </c>
      <c r="D5243" s="351">
        <f t="shared" ca="1" si="242"/>
        <v>0</v>
      </c>
      <c r="E5243" s="375" t="str">
        <f t="shared" ca="1" si="243"/>
        <v/>
      </c>
    </row>
    <row r="5244" spans="1:5">
      <c r="A5244" s="6" t="s">
        <v>108</v>
      </c>
      <c r="B5244">
        <v>339113</v>
      </c>
      <c r="C5244" s="350" t="s">
        <v>582</v>
      </c>
      <c r="D5244" s="351">
        <f t="shared" ca="1" si="242"/>
        <v>0</v>
      </c>
      <c r="E5244" s="375" t="str">
        <f t="shared" ca="1" si="243"/>
        <v/>
      </c>
    </row>
    <row r="5245" spans="1:5">
      <c r="A5245" s="6" t="s">
        <v>108</v>
      </c>
      <c r="B5245">
        <v>339114</v>
      </c>
      <c r="C5245" s="350" t="s">
        <v>582</v>
      </c>
      <c r="D5245" s="351">
        <f t="shared" ca="1" si="242"/>
        <v>0</v>
      </c>
      <c r="E5245" s="375" t="str">
        <f t="shared" ca="1" si="243"/>
        <v/>
      </c>
    </row>
    <row r="5246" spans="1:5">
      <c r="A5246" s="6" t="s">
        <v>108</v>
      </c>
      <c r="B5246">
        <v>339115</v>
      </c>
      <c r="C5246" s="350" t="s">
        <v>582</v>
      </c>
      <c r="D5246" s="351">
        <f t="shared" ca="1" si="242"/>
        <v>0</v>
      </c>
      <c r="E5246" s="375" t="str">
        <f t="shared" ca="1" si="243"/>
        <v/>
      </c>
    </row>
    <row r="5247" spans="1:5">
      <c r="A5247" s="6" t="s">
        <v>108</v>
      </c>
      <c r="B5247">
        <v>339116</v>
      </c>
      <c r="C5247" s="350" t="s">
        <v>582</v>
      </c>
      <c r="D5247" s="351">
        <f t="shared" ca="1" si="242"/>
        <v>0</v>
      </c>
      <c r="E5247" s="375" t="str">
        <f t="shared" ca="1" si="243"/>
        <v/>
      </c>
    </row>
    <row r="5248" spans="1:5">
      <c r="A5248" s="6" t="s">
        <v>108</v>
      </c>
      <c r="B5248">
        <v>339910</v>
      </c>
      <c r="C5248" s="350" t="s">
        <v>582</v>
      </c>
      <c r="D5248" s="351">
        <f t="shared" ca="1" si="242"/>
        <v>0</v>
      </c>
      <c r="E5248" s="375" t="str">
        <f t="shared" ca="1" si="243"/>
        <v/>
      </c>
    </row>
    <row r="5249" spans="1:5">
      <c r="A5249" s="6" t="s">
        <v>108</v>
      </c>
      <c r="B5249">
        <v>339920</v>
      </c>
      <c r="C5249" s="350" t="s">
        <v>582</v>
      </c>
      <c r="D5249" s="351">
        <f t="shared" ca="1" si="242"/>
        <v>0</v>
      </c>
      <c r="E5249" s="375" t="str">
        <f t="shared" ca="1" si="243"/>
        <v/>
      </c>
    </row>
    <row r="5250" spans="1:5">
      <c r="A5250" s="6" t="s">
        <v>108</v>
      </c>
      <c r="B5250">
        <v>339930</v>
      </c>
      <c r="C5250" s="350" t="s">
        <v>582</v>
      </c>
      <c r="D5250" s="351">
        <f t="shared" ca="1" si="242"/>
        <v>0</v>
      </c>
      <c r="E5250" s="375" t="str">
        <f t="shared" ca="1" si="243"/>
        <v/>
      </c>
    </row>
    <row r="5251" spans="1:5">
      <c r="A5251" s="6" t="s">
        <v>108</v>
      </c>
      <c r="B5251">
        <v>339940</v>
      </c>
      <c r="C5251" s="350" t="s">
        <v>582</v>
      </c>
      <c r="D5251" s="351">
        <f t="shared" ref="D5251:D5314" ca="1" si="244">OFFSET(matrix1,MOD(ROW()-ROW($D$3),ROWS(matrix1)),TRUNC((ROW()-ROW($D$3))/ROWS(matrix1)),1,1)</f>
        <v>0</v>
      </c>
      <c r="E5251" s="375" t="str">
        <f t="shared" ref="E5251:E5314" ca="1" si="245">OFFSET(matrix4,MOD(ROW()-ROW($E$3),ROWS(matrix4)),TRUNC((ROW()-ROW($E$3))/ROWS(matrix4)),1,1)</f>
        <v/>
      </c>
    </row>
    <row r="5252" spans="1:5">
      <c r="A5252" s="6" t="s">
        <v>108</v>
      </c>
      <c r="B5252">
        <v>339950</v>
      </c>
      <c r="C5252" s="350" t="s">
        <v>582</v>
      </c>
      <c r="D5252" s="351">
        <f t="shared" ca="1" si="244"/>
        <v>0</v>
      </c>
      <c r="E5252" s="375" t="str">
        <f t="shared" ca="1" si="245"/>
        <v/>
      </c>
    </row>
    <row r="5253" spans="1:5">
      <c r="A5253" s="6" t="s">
        <v>108</v>
      </c>
      <c r="B5253">
        <v>339990</v>
      </c>
      <c r="C5253" s="350" t="s">
        <v>582</v>
      </c>
      <c r="D5253" s="351">
        <f t="shared" ca="1" si="244"/>
        <v>0</v>
      </c>
      <c r="E5253" s="375" t="str">
        <f t="shared" ca="1" si="245"/>
        <v/>
      </c>
    </row>
    <row r="5254" spans="1:5">
      <c r="A5254" s="6" t="s">
        <v>108</v>
      </c>
      <c r="B5254">
        <v>311111</v>
      </c>
      <c r="C5254" s="350" t="s">
        <v>582</v>
      </c>
      <c r="D5254" s="351">
        <f t="shared" ca="1" si="244"/>
        <v>0</v>
      </c>
      <c r="E5254" s="375" t="str">
        <f t="shared" ca="1" si="245"/>
        <v/>
      </c>
    </row>
    <row r="5255" spans="1:5">
      <c r="A5255" s="6" t="s">
        <v>108</v>
      </c>
      <c r="B5255">
        <v>311119</v>
      </c>
      <c r="C5255" s="350" t="s">
        <v>582</v>
      </c>
      <c r="D5255" s="351">
        <f t="shared" ca="1" si="244"/>
        <v>0</v>
      </c>
      <c r="E5255" s="375" t="str">
        <f t="shared" ca="1" si="245"/>
        <v/>
      </c>
    </row>
    <row r="5256" spans="1:5">
      <c r="A5256" s="6" t="s">
        <v>108</v>
      </c>
      <c r="B5256">
        <v>311210</v>
      </c>
      <c r="C5256" s="350" t="s">
        <v>582</v>
      </c>
      <c r="D5256" s="351">
        <f t="shared" ca="1" si="244"/>
        <v>0</v>
      </c>
      <c r="E5256" s="375" t="str">
        <f t="shared" ca="1" si="245"/>
        <v/>
      </c>
    </row>
    <row r="5257" spans="1:5">
      <c r="A5257" s="6" t="s">
        <v>108</v>
      </c>
      <c r="B5257">
        <v>311221</v>
      </c>
      <c r="C5257" s="350" t="s">
        <v>582</v>
      </c>
      <c r="D5257" s="351">
        <f t="shared" ca="1" si="244"/>
        <v>0</v>
      </c>
      <c r="E5257" s="375" t="str">
        <f t="shared" ca="1" si="245"/>
        <v/>
      </c>
    </row>
    <row r="5258" spans="1:5">
      <c r="A5258" s="6" t="s">
        <v>108</v>
      </c>
      <c r="B5258" t="s">
        <v>339</v>
      </c>
      <c r="C5258" s="350" t="s">
        <v>582</v>
      </c>
      <c r="D5258" s="351">
        <f t="shared" ca="1" si="244"/>
        <v>0</v>
      </c>
      <c r="E5258" s="375" t="str">
        <f t="shared" ca="1" si="245"/>
        <v/>
      </c>
    </row>
    <row r="5259" spans="1:5">
      <c r="A5259" s="6" t="s">
        <v>108</v>
      </c>
      <c r="B5259">
        <v>311225</v>
      </c>
      <c r="C5259" s="350" t="s">
        <v>582</v>
      </c>
      <c r="D5259" s="351">
        <f t="shared" ca="1" si="244"/>
        <v>0</v>
      </c>
      <c r="E5259" s="375" t="str">
        <f t="shared" ca="1" si="245"/>
        <v/>
      </c>
    </row>
    <row r="5260" spans="1:5">
      <c r="A5260" s="6" t="s">
        <v>108</v>
      </c>
      <c r="B5260">
        <v>311230</v>
      </c>
      <c r="C5260" s="350" t="s">
        <v>582</v>
      </c>
      <c r="D5260" s="351">
        <f t="shared" ca="1" si="244"/>
        <v>0</v>
      </c>
      <c r="E5260" s="375" t="str">
        <f t="shared" ca="1" si="245"/>
        <v/>
      </c>
    </row>
    <row r="5261" spans="1:5">
      <c r="A5261" s="6" t="s">
        <v>108</v>
      </c>
      <c r="B5261">
        <v>311300</v>
      </c>
      <c r="C5261" s="350" t="s">
        <v>582</v>
      </c>
      <c r="D5261" s="351">
        <f t="shared" ca="1" si="244"/>
        <v>0</v>
      </c>
      <c r="E5261" s="375" t="str">
        <f t="shared" ca="1" si="245"/>
        <v/>
      </c>
    </row>
    <row r="5262" spans="1:5">
      <c r="A5262" s="6" t="s">
        <v>108</v>
      </c>
      <c r="B5262">
        <v>311410</v>
      </c>
      <c r="C5262" s="350" t="s">
        <v>582</v>
      </c>
      <c r="D5262" s="351">
        <f t="shared" ca="1" si="244"/>
        <v>0</v>
      </c>
      <c r="E5262" s="375" t="str">
        <f t="shared" ca="1" si="245"/>
        <v/>
      </c>
    </row>
    <row r="5263" spans="1:5">
      <c r="A5263" s="6" t="s">
        <v>108</v>
      </c>
      <c r="B5263">
        <v>311420</v>
      </c>
      <c r="C5263" s="350" t="s">
        <v>582</v>
      </c>
      <c r="D5263" s="351">
        <f t="shared" ca="1" si="244"/>
        <v>0</v>
      </c>
      <c r="E5263" s="375" t="str">
        <f t="shared" ca="1" si="245"/>
        <v/>
      </c>
    </row>
    <row r="5264" spans="1:5">
      <c r="A5264" s="6" t="s">
        <v>108</v>
      </c>
      <c r="B5264" t="s">
        <v>346</v>
      </c>
      <c r="C5264" s="350" t="s">
        <v>582</v>
      </c>
      <c r="D5264" s="351">
        <f t="shared" ca="1" si="244"/>
        <v>0</v>
      </c>
      <c r="E5264" s="375" t="str">
        <f t="shared" ca="1" si="245"/>
        <v/>
      </c>
    </row>
    <row r="5265" spans="1:5">
      <c r="A5265" s="6" t="s">
        <v>108</v>
      </c>
      <c r="B5265">
        <v>311513</v>
      </c>
      <c r="C5265" s="350" t="s">
        <v>582</v>
      </c>
      <c r="D5265" s="351">
        <f t="shared" ca="1" si="244"/>
        <v>0</v>
      </c>
      <c r="E5265" s="375" t="str">
        <f t="shared" ca="1" si="245"/>
        <v/>
      </c>
    </row>
    <row r="5266" spans="1:5">
      <c r="A5266" s="6" t="s">
        <v>108</v>
      </c>
      <c r="B5266">
        <v>311514</v>
      </c>
      <c r="C5266" s="350" t="s">
        <v>582</v>
      </c>
      <c r="D5266" s="351">
        <f t="shared" ca="1" si="244"/>
        <v>0</v>
      </c>
      <c r="E5266" s="375" t="str">
        <f t="shared" ca="1" si="245"/>
        <v/>
      </c>
    </row>
    <row r="5267" spans="1:5">
      <c r="A5267" s="6" t="s">
        <v>108</v>
      </c>
      <c r="B5267">
        <v>311520</v>
      </c>
      <c r="C5267" s="350" t="s">
        <v>582</v>
      </c>
      <c r="D5267" s="351">
        <f t="shared" ca="1" si="244"/>
        <v>0</v>
      </c>
      <c r="E5267" s="375" t="str">
        <f t="shared" ca="1" si="245"/>
        <v/>
      </c>
    </row>
    <row r="5268" spans="1:5">
      <c r="A5268" s="6" t="s">
        <v>108</v>
      </c>
      <c r="B5268" t="s">
        <v>351</v>
      </c>
      <c r="C5268" s="350" t="s">
        <v>582</v>
      </c>
      <c r="D5268" s="351">
        <f t="shared" ca="1" si="244"/>
        <v>0</v>
      </c>
      <c r="E5268" s="375" t="str">
        <f t="shared" ca="1" si="245"/>
        <v/>
      </c>
    </row>
    <row r="5269" spans="1:5">
      <c r="A5269" s="6" t="s">
        <v>108</v>
      </c>
      <c r="B5269">
        <v>311615</v>
      </c>
      <c r="C5269" s="350" t="s">
        <v>582</v>
      </c>
      <c r="D5269" s="351">
        <f t="shared" ca="1" si="244"/>
        <v>0</v>
      </c>
      <c r="E5269" s="375" t="str">
        <f t="shared" ca="1" si="245"/>
        <v/>
      </c>
    </row>
    <row r="5270" spans="1:5">
      <c r="A5270" s="6" t="s">
        <v>108</v>
      </c>
      <c r="B5270">
        <v>311700</v>
      </c>
      <c r="C5270" s="350" t="s">
        <v>582</v>
      </c>
      <c r="D5270" s="351">
        <f t="shared" ca="1" si="244"/>
        <v>0</v>
      </c>
      <c r="E5270" s="375" t="str">
        <f t="shared" ca="1" si="245"/>
        <v/>
      </c>
    </row>
    <row r="5271" spans="1:5">
      <c r="A5271" s="6" t="s">
        <v>108</v>
      </c>
      <c r="B5271">
        <v>311810</v>
      </c>
      <c r="C5271" s="350" t="s">
        <v>582</v>
      </c>
      <c r="D5271" s="351">
        <f t="shared" ca="1" si="244"/>
        <v>0</v>
      </c>
      <c r="E5271" s="375" t="str">
        <f t="shared" ca="1" si="245"/>
        <v/>
      </c>
    </row>
    <row r="5272" spans="1:5">
      <c r="A5272" s="6" t="s">
        <v>108</v>
      </c>
      <c r="B5272" t="s">
        <v>356</v>
      </c>
      <c r="C5272" s="350" t="s">
        <v>582</v>
      </c>
      <c r="D5272" s="351">
        <f t="shared" ca="1" si="244"/>
        <v>0</v>
      </c>
      <c r="E5272" s="375" t="str">
        <f t="shared" ca="1" si="245"/>
        <v/>
      </c>
    </row>
    <row r="5273" spans="1:5">
      <c r="A5273" s="6" t="s">
        <v>108</v>
      </c>
      <c r="B5273">
        <v>311910</v>
      </c>
      <c r="C5273" s="350" t="s">
        <v>582</v>
      </c>
      <c r="D5273" s="351">
        <f t="shared" ca="1" si="244"/>
        <v>0</v>
      </c>
      <c r="E5273" s="375" t="str">
        <f t="shared" ca="1" si="245"/>
        <v/>
      </c>
    </row>
    <row r="5274" spans="1:5">
      <c r="A5274" s="6" t="s">
        <v>108</v>
      </c>
      <c r="B5274">
        <v>311920</v>
      </c>
      <c r="C5274" s="350" t="s">
        <v>582</v>
      </c>
      <c r="D5274" s="351">
        <f t="shared" ca="1" si="244"/>
        <v>0</v>
      </c>
      <c r="E5274" s="375" t="str">
        <f t="shared" ca="1" si="245"/>
        <v/>
      </c>
    </row>
    <row r="5275" spans="1:5">
      <c r="A5275" s="6" t="s">
        <v>108</v>
      </c>
      <c r="B5275">
        <v>311930</v>
      </c>
      <c r="C5275" s="350" t="s">
        <v>582</v>
      </c>
      <c r="D5275" s="351">
        <f t="shared" ca="1" si="244"/>
        <v>0</v>
      </c>
      <c r="E5275" s="375" t="str">
        <f t="shared" ca="1" si="245"/>
        <v/>
      </c>
    </row>
    <row r="5276" spans="1:5">
      <c r="A5276" s="6" t="s">
        <v>108</v>
      </c>
      <c r="B5276">
        <v>311940</v>
      </c>
      <c r="C5276" s="350" t="s">
        <v>582</v>
      </c>
      <c r="D5276" s="351">
        <f t="shared" ca="1" si="244"/>
        <v>0</v>
      </c>
      <c r="E5276" s="375" t="str">
        <f t="shared" ca="1" si="245"/>
        <v/>
      </c>
    </row>
    <row r="5277" spans="1:5">
      <c r="A5277" s="6" t="s">
        <v>108</v>
      </c>
      <c r="B5277">
        <v>311990</v>
      </c>
      <c r="C5277" s="350" t="s">
        <v>582</v>
      </c>
      <c r="D5277" s="351">
        <f t="shared" ca="1" si="244"/>
        <v>0</v>
      </c>
      <c r="E5277" s="375" t="str">
        <f t="shared" ca="1" si="245"/>
        <v/>
      </c>
    </row>
    <row r="5278" spans="1:5">
      <c r="A5278" s="6" t="s">
        <v>108</v>
      </c>
      <c r="B5278">
        <v>312110</v>
      </c>
      <c r="C5278" s="350" t="s">
        <v>582</v>
      </c>
      <c r="D5278" s="351">
        <f t="shared" ca="1" si="244"/>
        <v>0</v>
      </c>
      <c r="E5278" s="375" t="str">
        <f t="shared" ca="1" si="245"/>
        <v/>
      </c>
    </row>
    <row r="5279" spans="1:5">
      <c r="A5279" s="6" t="s">
        <v>108</v>
      </c>
      <c r="B5279">
        <v>312120</v>
      </c>
      <c r="C5279" s="350" t="s">
        <v>582</v>
      </c>
      <c r="D5279" s="351">
        <f t="shared" ca="1" si="244"/>
        <v>0</v>
      </c>
      <c r="E5279" s="375" t="str">
        <f t="shared" ca="1" si="245"/>
        <v/>
      </c>
    </row>
    <row r="5280" spans="1:5">
      <c r="A5280" s="6" t="s">
        <v>108</v>
      </c>
      <c r="B5280">
        <v>312130</v>
      </c>
      <c r="C5280" s="350" t="s">
        <v>582</v>
      </c>
      <c r="D5280" s="351">
        <f t="shared" ca="1" si="244"/>
        <v>0</v>
      </c>
      <c r="E5280" s="375" t="str">
        <f t="shared" ca="1" si="245"/>
        <v/>
      </c>
    </row>
    <row r="5281" spans="1:5">
      <c r="A5281" s="6" t="s">
        <v>108</v>
      </c>
      <c r="B5281">
        <v>312140</v>
      </c>
      <c r="C5281" s="350" t="s">
        <v>582</v>
      </c>
      <c r="D5281" s="351">
        <f t="shared" ca="1" si="244"/>
        <v>0</v>
      </c>
      <c r="E5281" s="375" t="str">
        <f t="shared" ca="1" si="245"/>
        <v/>
      </c>
    </row>
    <row r="5282" spans="1:5">
      <c r="A5282" s="6" t="s">
        <v>108</v>
      </c>
      <c r="B5282">
        <v>312200</v>
      </c>
      <c r="C5282" s="350" t="s">
        <v>582</v>
      </c>
      <c r="D5282" s="351">
        <f t="shared" ca="1" si="244"/>
        <v>0</v>
      </c>
      <c r="E5282" s="375" t="str">
        <f t="shared" ca="1" si="245"/>
        <v/>
      </c>
    </row>
    <row r="5283" spans="1:5">
      <c r="A5283" s="6" t="s">
        <v>108</v>
      </c>
      <c r="B5283">
        <v>313100</v>
      </c>
      <c r="C5283" s="350" t="s">
        <v>582</v>
      </c>
      <c r="D5283" s="351">
        <f t="shared" ca="1" si="244"/>
        <v>0</v>
      </c>
      <c r="E5283" s="375" t="str">
        <f t="shared" ca="1" si="245"/>
        <v/>
      </c>
    </row>
    <row r="5284" spans="1:5">
      <c r="A5284" s="6" t="s">
        <v>108</v>
      </c>
      <c r="B5284">
        <v>313200</v>
      </c>
      <c r="C5284" s="350" t="s">
        <v>582</v>
      </c>
      <c r="D5284" s="351">
        <f t="shared" ca="1" si="244"/>
        <v>0</v>
      </c>
      <c r="E5284" s="375" t="str">
        <f t="shared" ca="1" si="245"/>
        <v/>
      </c>
    </row>
    <row r="5285" spans="1:5">
      <c r="A5285" s="6" t="s">
        <v>108</v>
      </c>
      <c r="B5285">
        <v>313300</v>
      </c>
      <c r="C5285" s="350" t="s">
        <v>582</v>
      </c>
      <c r="D5285" s="351">
        <f t="shared" ca="1" si="244"/>
        <v>0</v>
      </c>
      <c r="E5285" s="375" t="str">
        <f t="shared" ca="1" si="245"/>
        <v/>
      </c>
    </row>
    <row r="5286" spans="1:5">
      <c r="A5286" s="6" t="s">
        <v>108</v>
      </c>
      <c r="B5286">
        <v>314110</v>
      </c>
      <c r="C5286" s="350" t="s">
        <v>582</v>
      </c>
      <c r="D5286" s="351">
        <f t="shared" ca="1" si="244"/>
        <v>0</v>
      </c>
      <c r="E5286" s="375" t="str">
        <f t="shared" ca="1" si="245"/>
        <v/>
      </c>
    </row>
    <row r="5287" spans="1:5">
      <c r="A5287" s="6" t="s">
        <v>108</v>
      </c>
      <c r="B5287">
        <v>314120</v>
      </c>
      <c r="C5287" s="350" t="s">
        <v>582</v>
      </c>
      <c r="D5287" s="351">
        <f t="shared" ca="1" si="244"/>
        <v>0</v>
      </c>
      <c r="E5287" s="375" t="str">
        <f t="shared" ca="1" si="245"/>
        <v/>
      </c>
    </row>
    <row r="5288" spans="1:5">
      <c r="A5288" s="6" t="s">
        <v>108</v>
      </c>
      <c r="B5288">
        <v>314900</v>
      </c>
      <c r="C5288" s="350" t="s">
        <v>582</v>
      </c>
      <c r="D5288" s="351">
        <f t="shared" ca="1" si="244"/>
        <v>0</v>
      </c>
      <c r="E5288" s="375" t="str">
        <f t="shared" ca="1" si="245"/>
        <v/>
      </c>
    </row>
    <row r="5289" spans="1:5">
      <c r="A5289" s="6" t="s">
        <v>108</v>
      </c>
      <c r="B5289">
        <v>315000</v>
      </c>
      <c r="C5289" s="350" t="s">
        <v>582</v>
      </c>
      <c r="D5289" s="351">
        <f t="shared" ca="1" si="244"/>
        <v>0</v>
      </c>
      <c r="E5289" s="375" t="str">
        <f t="shared" ca="1" si="245"/>
        <v/>
      </c>
    </row>
    <row r="5290" spans="1:5">
      <c r="A5290" s="6" t="s">
        <v>108</v>
      </c>
      <c r="B5290">
        <v>316000</v>
      </c>
      <c r="C5290" s="350" t="s">
        <v>582</v>
      </c>
      <c r="D5290" s="351">
        <f t="shared" ca="1" si="244"/>
        <v>0</v>
      </c>
      <c r="E5290" s="375" t="str">
        <f t="shared" ca="1" si="245"/>
        <v/>
      </c>
    </row>
    <row r="5291" spans="1:5">
      <c r="A5291" s="6" t="s">
        <v>108</v>
      </c>
      <c r="B5291">
        <v>322110</v>
      </c>
      <c r="C5291" s="350" t="s">
        <v>582</v>
      </c>
      <c r="D5291" s="351">
        <f t="shared" ca="1" si="244"/>
        <v>0</v>
      </c>
      <c r="E5291" s="375" t="str">
        <f t="shared" ca="1" si="245"/>
        <v/>
      </c>
    </row>
    <row r="5292" spans="1:5">
      <c r="A5292" s="6" t="s">
        <v>108</v>
      </c>
      <c r="B5292">
        <v>322120</v>
      </c>
      <c r="C5292" s="350" t="s">
        <v>582</v>
      </c>
      <c r="D5292" s="351">
        <f t="shared" ca="1" si="244"/>
        <v>0</v>
      </c>
      <c r="E5292" s="375" t="str">
        <f t="shared" ca="1" si="245"/>
        <v/>
      </c>
    </row>
    <row r="5293" spans="1:5">
      <c r="A5293" s="6" t="s">
        <v>108</v>
      </c>
      <c r="B5293">
        <v>322130</v>
      </c>
      <c r="C5293" s="350" t="s">
        <v>582</v>
      </c>
      <c r="D5293" s="351">
        <f t="shared" ca="1" si="244"/>
        <v>0</v>
      </c>
      <c r="E5293" s="375" t="str">
        <f t="shared" ca="1" si="245"/>
        <v/>
      </c>
    </row>
    <row r="5294" spans="1:5">
      <c r="A5294" s="6" t="s">
        <v>108</v>
      </c>
      <c r="B5294">
        <v>322210</v>
      </c>
      <c r="C5294" s="350" t="s">
        <v>582</v>
      </c>
      <c r="D5294" s="351">
        <f t="shared" ca="1" si="244"/>
        <v>0</v>
      </c>
      <c r="E5294" s="375" t="str">
        <f t="shared" ca="1" si="245"/>
        <v/>
      </c>
    </row>
    <row r="5295" spans="1:5">
      <c r="A5295" s="6" t="s">
        <v>108</v>
      </c>
      <c r="B5295">
        <v>322220</v>
      </c>
      <c r="C5295" s="350" t="s">
        <v>582</v>
      </c>
      <c r="D5295" s="351">
        <f t="shared" ca="1" si="244"/>
        <v>0</v>
      </c>
      <c r="E5295" s="375" t="str">
        <f t="shared" ca="1" si="245"/>
        <v/>
      </c>
    </row>
    <row r="5296" spans="1:5">
      <c r="A5296" s="6" t="s">
        <v>108</v>
      </c>
      <c r="B5296">
        <v>322230</v>
      </c>
      <c r="C5296" s="350" t="s">
        <v>582</v>
      </c>
      <c r="D5296" s="351">
        <f t="shared" ca="1" si="244"/>
        <v>0</v>
      </c>
      <c r="E5296" s="375" t="str">
        <f t="shared" ca="1" si="245"/>
        <v/>
      </c>
    </row>
    <row r="5297" spans="1:5">
      <c r="A5297" s="6" t="s">
        <v>108</v>
      </c>
      <c r="B5297">
        <v>322291</v>
      </c>
      <c r="C5297" s="350" t="s">
        <v>582</v>
      </c>
      <c r="D5297" s="351">
        <f t="shared" ca="1" si="244"/>
        <v>0</v>
      </c>
      <c r="E5297" s="375" t="str">
        <f t="shared" ca="1" si="245"/>
        <v/>
      </c>
    </row>
    <row r="5298" spans="1:5">
      <c r="A5298" s="6" t="s">
        <v>108</v>
      </c>
      <c r="B5298">
        <v>322299</v>
      </c>
      <c r="C5298" s="350" t="s">
        <v>582</v>
      </c>
      <c r="D5298" s="351">
        <f t="shared" ca="1" si="244"/>
        <v>0</v>
      </c>
      <c r="E5298" s="375" t="str">
        <f t="shared" ca="1" si="245"/>
        <v/>
      </c>
    </row>
    <row r="5299" spans="1:5">
      <c r="A5299" s="6" t="s">
        <v>108</v>
      </c>
      <c r="B5299">
        <v>323110</v>
      </c>
      <c r="C5299" s="350" t="s">
        <v>582</v>
      </c>
      <c r="D5299" s="351">
        <f t="shared" ca="1" si="244"/>
        <v>0</v>
      </c>
      <c r="E5299" s="375" t="str">
        <f t="shared" ca="1" si="245"/>
        <v/>
      </c>
    </row>
    <row r="5300" spans="1:5">
      <c r="A5300" s="6" t="s">
        <v>108</v>
      </c>
      <c r="B5300">
        <v>323120</v>
      </c>
      <c r="C5300" s="350" t="s">
        <v>582</v>
      </c>
      <c r="D5300" s="351">
        <f t="shared" ca="1" si="244"/>
        <v>0</v>
      </c>
      <c r="E5300" s="375" t="str">
        <f t="shared" ca="1" si="245"/>
        <v/>
      </c>
    </row>
    <row r="5301" spans="1:5">
      <c r="A5301" s="6" t="s">
        <v>108</v>
      </c>
      <c r="B5301">
        <v>324110</v>
      </c>
      <c r="C5301" s="350" t="s">
        <v>582</v>
      </c>
      <c r="D5301" s="351">
        <f t="shared" ca="1" si="244"/>
        <v>0</v>
      </c>
      <c r="E5301" s="375" t="str">
        <f t="shared" ca="1" si="245"/>
        <v/>
      </c>
    </row>
    <row r="5302" spans="1:5">
      <c r="A5302" s="6" t="s">
        <v>108</v>
      </c>
      <c r="B5302">
        <v>324121</v>
      </c>
      <c r="C5302" s="350" t="s">
        <v>582</v>
      </c>
      <c r="D5302" s="351">
        <f t="shared" ca="1" si="244"/>
        <v>0</v>
      </c>
      <c r="E5302" s="375" t="str">
        <f t="shared" ca="1" si="245"/>
        <v/>
      </c>
    </row>
    <row r="5303" spans="1:5">
      <c r="A5303" s="6" t="s">
        <v>108</v>
      </c>
      <c r="B5303">
        <v>324122</v>
      </c>
      <c r="C5303" s="350" t="s">
        <v>582</v>
      </c>
      <c r="D5303" s="351">
        <f t="shared" ca="1" si="244"/>
        <v>0</v>
      </c>
      <c r="E5303" s="375" t="str">
        <f t="shared" ca="1" si="245"/>
        <v/>
      </c>
    </row>
    <row r="5304" spans="1:5">
      <c r="A5304" s="6" t="s">
        <v>108</v>
      </c>
      <c r="B5304">
        <v>324190</v>
      </c>
      <c r="C5304" s="350" t="s">
        <v>582</v>
      </c>
      <c r="D5304" s="351">
        <f t="shared" ca="1" si="244"/>
        <v>0</v>
      </c>
      <c r="E5304" s="375" t="str">
        <f t="shared" ca="1" si="245"/>
        <v/>
      </c>
    </row>
    <row r="5305" spans="1:5">
      <c r="A5305" s="6" t="s">
        <v>108</v>
      </c>
      <c r="B5305">
        <v>325110</v>
      </c>
      <c r="C5305" s="350" t="s">
        <v>582</v>
      </c>
      <c r="D5305" s="351">
        <f t="shared" ca="1" si="244"/>
        <v>0</v>
      </c>
      <c r="E5305" s="375" t="str">
        <f t="shared" ca="1" si="245"/>
        <v/>
      </c>
    </row>
    <row r="5306" spans="1:5">
      <c r="A5306" s="6" t="s">
        <v>108</v>
      </c>
      <c r="B5306">
        <v>325120</v>
      </c>
      <c r="C5306" s="350" t="s">
        <v>582</v>
      </c>
      <c r="D5306" s="351">
        <f t="shared" ca="1" si="244"/>
        <v>0</v>
      </c>
      <c r="E5306" s="375" t="str">
        <f t="shared" ca="1" si="245"/>
        <v/>
      </c>
    </row>
    <row r="5307" spans="1:5">
      <c r="A5307" s="6" t="s">
        <v>108</v>
      </c>
      <c r="B5307">
        <v>325130</v>
      </c>
      <c r="C5307" s="350" t="s">
        <v>582</v>
      </c>
      <c r="D5307" s="351">
        <f t="shared" ca="1" si="244"/>
        <v>0</v>
      </c>
      <c r="E5307" s="375" t="str">
        <f t="shared" ca="1" si="245"/>
        <v/>
      </c>
    </row>
    <row r="5308" spans="1:5">
      <c r="A5308" s="6" t="s">
        <v>108</v>
      </c>
      <c r="B5308">
        <v>325180</v>
      </c>
      <c r="C5308" s="350" t="s">
        <v>582</v>
      </c>
      <c r="D5308" s="351">
        <f t="shared" ca="1" si="244"/>
        <v>0</v>
      </c>
      <c r="E5308" s="375" t="str">
        <f t="shared" ca="1" si="245"/>
        <v/>
      </c>
    </row>
    <row r="5309" spans="1:5">
      <c r="A5309" s="6" t="s">
        <v>108</v>
      </c>
      <c r="B5309">
        <v>325190</v>
      </c>
      <c r="C5309" s="350" t="s">
        <v>582</v>
      </c>
      <c r="D5309" s="351">
        <f t="shared" ca="1" si="244"/>
        <v>0</v>
      </c>
      <c r="E5309" s="375" t="str">
        <f t="shared" ca="1" si="245"/>
        <v/>
      </c>
    </row>
    <row r="5310" spans="1:5">
      <c r="A5310" s="6" t="s">
        <v>108</v>
      </c>
      <c r="B5310">
        <v>325211</v>
      </c>
      <c r="C5310" s="350" t="s">
        <v>582</v>
      </c>
      <c r="D5310" s="351">
        <f t="shared" ca="1" si="244"/>
        <v>0</v>
      </c>
      <c r="E5310" s="375" t="str">
        <f t="shared" ca="1" si="245"/>
        <v/>
      </c>
    </row>
    <row r="5311" spans="1:5">
      <c r="A5311" s="6" t="s">
        <v>108</v>
      </c>
      <c r="B5311" t="s">
        <v>396</v>
      </c>
      <c r="C5311" s="350" t="s">
        <v>582</v>
      </c>
      <c r="D5311" s="351">
        <f t="shared" ca="1" si="244"/>
        <v>0</v>
      </c>
      <c r="E5311" s="375" t="str">
        <f t="shared" ca="1" si="245"/>
        <v/>
      </c>
    </row>
    <row r="5312" spans="1:5">
      <c r="A5312" s="6" t="s">
        <v>108</v>
      </c>
      <c r="B5312">
        <v>325310</v>
      </c>
      <c r="C5312" s="350" t="s">
        <v>582</v>
      </c>
      <c r="D5312" s="351">
        <f t="shared" ca="1" si="244"/>
        <v>0</v>
      </c>
      <c r="E5312" s="375" t="str">
        <f t="shared" ca="1" si="245"/>
        <v/>
      </c>
    </row>
    <row r="5313" spans="1:5">
      <c r="A5313" s="6" t="s">
        <v>108</v>
      </c>
      <c r="B5313">
        <v>325320</v>
      </c>
      <c r="C5313" s="350" t="s">
        <v>582</v>
      </c>
      <c r="D5313" s="351">
        <f t="shared" ca="1" si="244"/>
        <v>0</v>
      </c>
      <c r="E5313" s="375" t="str">
        <f t="shared" ca="1" si="245"/>
        <v/>
      </c>
    </row>
    <row r="5314" spans="1:5">
      <c r="A5314" s="6" t="s">
        <v>108</v>
      </c>
      <c r="B5314">
        <v>325411</v>
      </c>
      <c r="C5314" s="350" t="s">
        <v>582</v>
      </c>
      <c r="D5314" s="351">
        <f t="shared" ca="1" si="244"/>
        <v>0</v>
      </c>
      <c r="E5314" s="375" t="str">
        <f t="shared" ca="1" si="245"/>
        <v/>
      </c>
    </row>
    <row r="5315" spans="1:5">
      <c r="A5315" s="6" t="s">
        <v>108</v>
      </c>
      <c r="B5315">
        <v>325412</v>
      </c>
      <c r="C5315" s="350" t="s">
        <v>582</v>
      </c>
      <c r="D5315" s="351">
        <f t="shared" ref="D5315:D5378" ca="1" si="246">OFFSET(matrix1,MOD(ROW()-ROW($D$3),ROWS(matrix1)),TRUNC((ROW()-ROW($D$3))/ROWS(matrix1)),1,1)</f>
        <v>0</v>
      </c>
      <c r="E5315" s="375" t="str">
        <f t="shared" ref="E5315:E5378" ca="1" si="247">OFFSET(matrix4,MOD(ROW()-ROW($E$3),ROWS(matrix4)),TRUNC((ROW()-ROW($E$3))/ROWS(matrix4)),1,1)</f>
        <v/>
      </c>
    </row>
    <row r="5316" spans="1:5">
      <c r="A5316" s="6" t="s">
        <v>108</v>
      </c>
      <c r="B5316">
        <v>325413</v>
      </c>
      <c r="C5316" s="350" t="s">
        <v>582</v>
      </c>
      <c r="D5316" s="351">
        <f t="shared" ca="1" si="246"/>
        <v>0</v>
      </c>
      <c r="E5316" s="375" t="str">
        <f t="shared" ca="1" si="247"/>
        <v/>
      </c>
    </row>
    <row r="5317" spans="1:5">
      <c r="A5317" s="6" t="s">
        <v>108</v>
      </c>
      <c r="B5317">
        <v>325414</v>
      </c>
      <c r="C5317" s="350" t="s">
        <v>582</v>
      </c>
      <c r="D5317" s="351">
        <f t="shared" ca="1" si="246"/>
        <v>0</v>
      </c>
      <c r="E5317" s="375" t="str">
        <f t="shared" ca="1" si="247"/>
        <v/>
      </c>
    </row>
    <row r="5318" spans="1:5">
      <c r="A5318" s="6" t="s">
        <v>108</v>
      </c>
      <c r="B5318">
        <v>325510</v>
      </c>
      <c r="C5318" s="350" t="s">
        <v>582</v>
      </c>
      <c r="D5318" s="351">
        <f t="shared" ca="1" si="246"/>
        <v>0</v>
      </c>
      <c r="E5318" s="375" t="str">
        <f t="shared" ca="1" si="247"/>
        <v/>
      </c>
    </row>
    <row r="5319" spans="1:5">
      <c r="A5319" s="6" t="s">
        <v>108</v>
      </c>
      <c r="B5319">
        <v>325520</v>
      </c>
      <c r="C5319" s="350" t="s">
        <v>582</v>
      </c>
      <c r="D5319" s="351">
        <f t="shared" ca="1" si="246"/>
        <v>0</v>
      </c>
      <c r="E5319" s="375" t="str">
        <f t="shared" ca="1" si="247"/>
        <v/>
      </c>
    </row>
    <row r="5320" spans="1:5">
      <c r="A5320" s="6" t="s">
        <v>108</v>
      </c>
      <c r="B5320">
        <v>325610</v>
      </c>
      <c r="C5320" s="350" t="s">
        <v>582</v>
      </c>
      <c r="D5320" s="351">
        <f t="shared" ca="1" si="246"/>
        <v>0</v>
      </c>
      <c r="E5320" s="375" t="str">
        <f t="shared" ca="1" si="247"/>
        <v/>
      </c>
    </row>
    <row r="5321" spans="1:5">
      <c r="A5321" s="6" t="s">
        <v>108</v>
      </c>
      <c r="B5321">
        <v>325620</v>
      </c>
      <c r="C5321" s="350" t="s">
        <v>582</v>
      </c>
      <c r="D5321" s="351">
        <f t="shared" ca="1" si="246"/>
        <v>0</v>
      </c>
      <c r="E5321" s="375" t="str">
        <f t="shared" ca="1" si="247"/>
        <v/>
      </c>
    </row>
    <row r="5322" spans="1:5">
      <c r="A5322" s="6" t="s">
        <v>108</v>
      </c>
      <c r="B5322">
        <v>325910</v>
      </c>
      <c r="C5322" s="350" t="s">
        <v>582</v>
      </c>
      <c r="D5322" s="351">
        <f t="shared" ca="1" si="246"/>
        <v>0</v>
      </c>
      <c r="E5322" s="375" t="str">
        <f t="shared" ca="1" si="247"/>
        <v/>
      </c>
    </row>
    <row r="5323" spans="1:5">
      <c r="A5323" s="6" t="s">
        <v>108</v>
      </c>
      <c r="B5323" t="s">
        <v>409</v>
      </c>
      <c r="C5323" s="350" t="s">
        <v>582</v>
      </c>
      <c r="D5323" s="351">
        <f t="shared" ca="1" si="246"/>
        <v>0</v>
      </c>
      <c r="E5323" s="375" t="str">
        <f t="shared" ca="1" si="247"/>
        <v/>
      </c>
    </row>
    <row r="5324" spans="1:5">
      <c r="A5324" s="6" t="s">
        <v>108</v>
      </c>
      <c r="B5324">
        <v>326110</v>
      </c>
      <c r="C5324" s="350" t="s">
        <v>582</v>
      </c>
      <c r="D5324" s="351">
        <f t="shared" ca="1" si="246"/>
        <v>0</v>
      </c>
      <c r="E5324" s="375" t="str">
        <f t="shared" ca="1" si="247"/>
        <v/>
      </c>
    </row>
    <row r="5325" spans="1:5">
      <c r="A5325" s="6" t="s">
        <v>108</v>
      </c>
      <c r="B5325">
        <v>326120</v>
      </c>
      <c r="C5325" s="350" t="s">
        <v>582</v>
      </c>
      <c r="D5325" s="351">
        <f t="shared" ca="1" si="246"/>
        <v>0</v>
      </c>
      <c r="E5325" s="375" t="str">
        <f t="shared" ca="1" si="247"/>
        <v/>
      </c>
    </row>
    <row r="5326" spans="1:5">
      <c r="A5326" s="6" t="s">
        <v>108</v>
      </c>
      <c r="B5326">
        <v>326130</v>
      </c>
      <c r="C5326" s="350" t="s">
        <v>582</v>
      </c>
      <c r="D5326" s="351">
        <f t="shared" ca="1" si="246"/>
        <v>0</v>
      </c>
      <c r="E5326" s="375" t="str">
        <f t="shared" ca="1" si="247"/>
        <v/>
      </c>
    </row>
    <row r="5327" spans="1:5">
      <c r="A5327" s="6" t="s">
        <v>108</v>
      </c>
      <c r="B5327">
        <v>326140</v>
      </c>
      <c r="C5327" s="350" t="s">
        <v>582</v>
      </c>
      <c r="D5327" s="351">
        <f t="shared" ca="1" si="246"/>
        <v>0</v>
      </c>
      <c r="E5327" s="375" t="str">
        <f t="shared" ca="1" si="247"/>
        <v/>
      </c>
    </row>
    <row r="5328" spans="1:5">
      <c r="A5328" s="6" t="s">
        <v>108</v>
      </c>
      <c r="B5328">
        <v>326150</v>
      </c>
      <c r="C5328" s="350" t="s">
        <v>582</v>
      </c>
      <c r="D5328" s="351">
        <f t="shared" ca="1" si="246"/>
        <v>0</v>
      </c>
      <c r="E5328" s="375" t="str">
        <f t="shared" ca="1" si="247"/>
        <v/>
      </c>
    </row>
    <row r="5329" spans="1:5">
      <c r="A5329" s="6" t="s">
        <v>108</v>
      </c>
      <c r="B5329">
        <v>326160</v>
      </c>
      <c r="C5329" s="350" t="s">
        <v>582</v>
      </c>
      <c r="D5329" s="351">
        <f t="shared" ca="1" si="246"/>
        <v>0</v>
      </c>
      <c r="E5329" s="375" t="str">
        <f t="shared" ca="1" si="247"/>
        <v/>
      </c>
    </row>
    <row r="5330" spans="1:5">
      <c r="A5330" s="6" t="s">
        <v>108</v>
      </c>
      <c r="B5330">
        <v>326190</v>
      </c>
      <c r="C5330" s="350" t="s">
        <v>582</v>
      </c>
      <c r="D5330" s="351">
        <f t="shared" ca="1" si="246"/>
        <v>0</v>
      </c>
      <c r="E5330" s="375" t="str">
        <f t="shared" ca="1" si="247"/>
        <v/>
      </c>
    </row>
    <row r="5331" spans="1:5">
      <c r="A5331" s="6" t="s">
        <v>108</v>
      </c>
      <c r="B5331">
        <v>326210</v>
      </c>
      <c r="C5331" s="350" t="s">
        <v>582</v>
      </c>
      <c r="D5331" s="351">
        <f t="shared" ca="1" si="246"/>
        <v>0</v>
      </c>
      <c r="E5331" s="375" t="str">
        <f t="shared" ca="1" si="247"/>
        <v/>
      </c>
    </row>
    <row r="5332" spans="1:5">
      <c r="A5332" s="6" t="s">
        <v>108</v>
      </c>
      <c r="B5332">
        <v>326220</v>
      </c>
      <c r="C5332" s="350" t="s">
        <v>582</v>
      </c>
      <c r="D5332" s="351">
        <f t="shared" ca="1" si="246"/>
        <v>0</v>
      </c>
      <c r="E5332" s="375" t="str">
        <f t="shared" ca="1" si="247"/>
        <v/>
      </c>
    </row>
    <row r="5333" spans="1:5">
      <c r="A5333" s="6" t="s">
        <v>108</v>
      </c>
      <c r="B5333">
        <v>326290</v>
      </c>
      <c r="C5333" s="350" t="s">
        <v>582</v>
      </c>
      <c r="D5333" s="351">
        <f t="shared" ca="1" si="246"/>
        <v>0</v>
      </c>
      <c r="E5333" s="375" t="str">
        <f t="shared" ca="1" si="247"/>
        <v/>
      </c>
    </row>
    <row r="5334" spans="1:5">
      <c r="A5334" s="6" t="s">
        <v>108</v>
      </c>
      <c r="B5334">
        <v>420000</v>
      </c>
      <c r="C5334" s="350" t="s">
        <v>582</v>
      </c>
      <c r="D5334" s="351">
        <f t="shared" ca="1" si="246"/>
        <v>0</v>
      </c>
      <c r="E5334" s="375" t="str">
        <f t="shared" ca="1" si="247"/>
        <v/>
      </c>
    </row>
    <row r="5335" spans="1:5">
      <c r="A5335" s="6" t="s">
        <v>108</v>
      </c>
      <c r="B5335">
        <v>441000</v>
      </c>
      <c r="C5335" s="350" t="s">
        <v>582</v>
      </c>
      <c r="D5335" s="351">
        <f t="shared" ca="1" si="246"/>
        <v>0</v>
      </c>
      <c r="E5335" s="375" t="str">
        <f t="shared" ca="1" si="247"/>
        <v/>
      </c>
    </row>
    <row r="5336" spans="1:5">
      <c r="A5336" s="6" t="s">
        <v>108</v>
      </c>
      <c r="B5336">
        <v>445000</v>
      </c>
      <c r="C5336" s="350" t="s">
        <v>582</v>
      </c>
      <c r="D5336" s="351">
        <f t="shared" ca="1" si="246"/>
        <v>0</v>
      </c>
      <c r="E5336" s="375" t="str">
        <f t="shared" ca="1" si="247"/>
        <v/>
      </c>
    </row>
    <row r="5337" spans="1:5">
      <c r="A5337" s="6" t="s">
        <v>108</v>
      </c>
      <c r="B5337">
        <v>452000</v>
      </c>
      <c r="C5337" s="350" t="s">
        <v>582</v>
      </c>
      <c r="D5337" s="351">
        <f t="shared" ca="1" si="246"/>
        <v>0</v>
      </c>
      <c r="E5337" s="375" t="str">
        <f t="shared" ca="1" si="247"/>
        <v/>
      </c>
    </row>
    <row r="5338" spans="1:5">
      <c r="A5338" s="6" t="s">
        <v>108</v>
      </c>
      <c r="B5338" t="s">
        <v>425</v>
      </c>
      <c r="C5338" s="350" t="s">
        <v>582</v>
      </c>
      <c r="D5338" s="351">
        <f t="shared" ca="1" si="246"/>
        <v>0</v>
      </c>
      <c r="E5338" s="375" t="str">
        <f t="shared" ca="1" si="247"/>
        <v/>
      </c>
    </row>
    <row r="5339" spans="1:5">
      <c r="A5339" s="6" t="s">
        <v>108</v>
      </c>
      <c r="B5339">
        <v>481000</v>
      </c>
      <c r="C5339" s="350" t="s">
        <v>582</v>
      </c>
      <c r="D5339" s="351">
        <f t="shared" ca="1" si="246"/>
        <v>0</v>
      </c>
      <c r="E5339" s="375" t="str">
        <f t="shared" ca="1" si="247"/>
        <v/>
      </c>
    </row>
    <row r="5340" spans="1:5">
      <c r="A5340" s="6" t="s">
        <v>108</v>
      </c>
      <c r="B5340">
        <v>482000</v>
      </c>
      <c r="C5340" s="350" t="s">
        <v>582</v>
      </c>
      <c r="D5340" s="351">
        <f t="shared" ca="1" si="246"/>
        <v>0</v>
      </c>
      <c r="E5340" s="375" t="str">
        <f t="shared" ca="1" si="247"/>
        <v/>
      </c>
    </row>
    <row r="5341" spans="1:5">
      <c r="A5341" s="6" t="s">
        <v>108</v>
      </c>
      <c r="B5341">
        <v>483000</v>
      </c>
      <c r="C5341" s="350" t="s">
        <v>582</v>
      </c>
      <c r="D5341" s="351">
        <f t="shared" ca="1" si="246"/>
        <v>0</v>
      </c>
      <c r="E5341" s="375" t="str">
        <f t="shared" ca="1" si="247"/>
        <v/>
      </c>
    </row>
    <row r="5342" spans="1:5">
      <c r="A5342" s="6" t="s">
        <v>108</v>
      </c>
      <c r="B5342">
        <v>484000</v>
      </c>
      <c r="C5342" s="350" t="s">
        <v>582</v>
      </c>
      <c r="D5342" s="351">
        <f t="shared" ca="1" si="246"/>
        <v>0</v>
      </c>
      <c r="E5342" s="375" t="str">
        <f t="shared" ca="1" si="247"/>
        <v/>
      </c>
    </row>
    <row r="5343" spans="1:5">
      <c r="A5343" s="6" t="s">
        <v>108</v>
      </c>
      <c r="B5343">
        <v>485000</v>
      </c>
      <c r="C5343" s="350" t="s">
        <v>582</v>
      </c>
      <c r="D5343" s="351">
        <f t="shared" ca="1" si="246"/>
        <v>0</v>
      </c>
      <c r="E5343" s="375" t="str">
        <f t="shared" ca="1" si="247"/>
        <v/>
      </c>
    </row>
    <row r="5344" spans="1:5">
      <c r="A5344" s="6" t="s">
        <v>108</v>
      </c>
      <c r="B5344">
        <v>486000</v>
      </c>
      <c r="C5344" s="350" t="s">
        <v>582</v>
      </c>
      <c r="D5344" s="351">
        <f t="shared" ca="1" si="246"/>
        <v>0</v>
      </c>
      <c r="E5344" s="375" t="str">
        <f t="shared" ca="1" si="247"/>
        <v/>
      </c>
    </row>
    <row r="5345" spans="1:5">
      <c r="A5345" s="6" t="s">
        <v>108</v>
      </c>
      <c r="B5345" t="s">
        <v>433</v>
      </c>
      <c r="C5345" s="350" t="s">
        <v>582</v>
      </c>
      <c r="D5345" s="351">
        <f t="shared" ca="1" si="246"/>
        <v>0</v>
      </c>
      <c r="E5345" s="375" t="str">
        <f t="shared" ca="1" si="247"/>
        <v/>
      </c>
    </row>
    <row r="5346" spans="1:5">
      <c r="A5346" s="6" t="s">
        <v>108</v>
      </c>
      <c r="B5346">
        <v>492000</v>
      </c>
      <c r="C5346" s="350" t="s">
        <v>582</v>
      </c>
      <c r="D5346" s="351">
        <f t="shared" ca="1" si="246"/>
        <v>0</v>
      </c>
      <c r="E5346" s="375" t="str">
        <f t="shared" ca="1" si="247"/>
        <v/>
      </c>
    </row>
    <row r="5347" spans="1:5">
      <c r="A5347" s="6" t="s">
        <v>108</v>
      </c>
      <c r="B5347">
        <v>493000</v>
      </c>
      <c r="C5347" s="350" t="s">
        <v>582</v>
      </c>
      <c r="D5347" s="351">
        <f t="shared" ca="1" si="246"/>
        <v>0</v>
      </c>
      <c r="E5347" s="375" t="str">
        <f t="shared" ca="1" si="247"/>
        <v/>
      </c>
    </row>
    <row r="5348" spans="1:5">
      <c r="A5348" s="6" t="s">
        <v>108</v>
      </c>
      <c r="B5348">
        <v>511110</v>
      </c>
      <c r="C5348" s="350" t="s">
        <v>582</v>
      </c>
      <c r="D5348" s="351">
        <f t="shared" ca="1" si="246"/>
        <v>0</v>
      </c>
      <c r="E5348" s="375" t="str">
        <f t="shared" ca="1" si="247"/>
        <v/>
      </c>
    </row>
    <row r="5349" spans="1:5">
      <c r="A5349" s="6" t="s">
        <v>108</v>
      </c>
      <c r="B5349">
        <v>511120</v>
      </c>
      <c r="C5349" s="350" t="s">
        <v>582</v>
      </c>
      <c r="D5349" s="351">
        <f t="shared" ca="1" si="246"/>
        <v>0</v>
      </c>
      <c r="E5349" s="375" t="str">
        <f t="shared" ca="1" si="247"/>
        <v/>
      </c>
    </row>
    <row r="5350" spans="1:5">
      <c r="A5350" s="6" t="s">
        <v>108</v>
      </c>
      <c r="B5350">
        <v>511130</v>
      </c>
      <c r="C5350" s="350" t="s">
        <v>582</v>
      </c>
      <c r="D5350" s="351">
        <f t="shared" ca="1" si="246"/>
        <v>0</v>
      </c>
      <c r="E5350" s="375" t="str">
        <f t="shared" ca="1" si="247"/>
        <v/>
      </c>
    </row>
    <row r="5351" spans="1:5">
      <c r="A5351" s="6" t="s">
        <v>108</v>
      </c>
      <c r="B5351" t="s">
        <v>440</v>
      </c>
      <c r="C5351" s="350" t="s">
        <v>582</v>
      </c>
      <c r="D5351" s="351">
        <f t="shared" ca="1" si="246"/>
        <v>0</v>
      </c>
      <c r="E5351" s="375" t="str">
        <f t="shared" ca="1" si="247"/>
        <v/>
      </c>
    </row>
    <row r="5352" spans="1:5">
      <c r="A5352" s="6" t="s">
        <v>108</v>
      </c>
      <c r="B5352">
        <v>511200</v>
      </c>
      <c r="C5352" s="350" t="s">
        <v>582</v>
      </c>
      <c r="D5352" s="351">
        <f t="shared" ca="1" si="246"/>
        <v>0</v>
      </c>
      <c r="E5352" s="375" t="str">
        <f t="shared" ca="1" si="247"/>
        <v/>
      </c>
    </row>
    <row r="5353" spans="1:5">
      <c r="A5353" s="6" t="s">
        <v>108</v>
      </c>
      <c r="B5353">
        <v>512100</v>
      </c>
      <c r="C5353" s="350" t="s">
        <v>582</v>
      </c>
      <c r="D5353" s="351">
        <f t="shared" ca="1" si="246"/>
        <v>0</v>
      </c>
      <c r="E5353" s="375" t="str">
        <f t="shared" ca="1" si="247"/>
        <v/>
      </c>
    </row>
    <row r="5354" spans="1:5">
      <c r="A5354" s="6" t="s">
        <v>108</v>
      </c>
      <c r="B5354">
        <v>512200</v>
      </c>
      <c r="C5354" s="350" t="s">
        <v>582</v>
      </c>
      <c r="D5354" s="351">
        <f t="shared" ca="1" si="246"/>
        <v>0</v>
      </c>
      <c r="E5354" s="375" t="str">
        <f t="shared" ca="1" si="247"/>
        <v/>
      </c>
    </row>
    <row r="5355" spans="1:5">
      <c r="A5355" s="6" t="s">
        <v>108</v>
      </c>
      <c r="B5355">
        <v>515100</v>
      </c>
      <c r="C5355" s="350" t="s">
        <v>582</v>
      </c>
      <c r="D5355" s="351">
        <f t="shared" ca="1" si="246"/>
        <v>0</v>
      </c>
      <c r="E5355" s="375" t="str">
        <f t="shared" ca="1" si="247"/>
        <v/>
      </c>
    </row>
    <row r="5356" spans="1:5">
      <c r="A5356" s="6" t="s">
        <v>108</v>
      </c>
      <c r="B5356">
        <v>515200</v>
      </c>
      <c r="C5356" s="350" t="s">
        <v>582</v>
      </c>
      <c r="D5356" s="351">
        <f t="shared" ca="1" si="246"/>
        <v>0</v>
      </c>
      <c r="E5356" s="375" t="str">
        <f t="shared" ca="1" si="247"/>
        <v/>
      </c>
    </row>
    <row r="5357" spans="1:5">
      <c r="A5357" s="6" t="s">
        <v>108</v>
      </c>
      <c r="B5357">
        <v>517110</v>
      </c>
      <c r="C5357" s="350" t="s">
        <v>582</v>
      </c>
      <c r="D5357" s="351">
        <f t="shared" ca="1" si="246"/>
        <v>0</v>
      </c>
      <c r="E5357" s="375" t="str">
        <f t="shared" ca="1" si="247"/>
        <v/>
      </c>
    </row>
    <row r="5358" spans="1:5">
      <c r="A5358" s="6" t="s">
        <v>108</v>
      </c>
      <c r="B5358">
        <v>517210</v>
      </c>
      <c r="C5358" s="350" t="s">
        <v>582</v>
      </c>
      <c r="D5358" s="351">
        <f t="shared" ca="1" si="246"/>
        <v>0</v>
      </c>
      <c r="E5358" s="375" t="str">
        <f t="shared" ca="1" si="247"/>
        <v/>
      </c>
    </row>
    <row r="5359" spans="1:5">
      <c r="A5359" s="6" t="s">
        <v>108</v>
      </c>
      <c r="B5359" t="s">
        <v>449</v>
      </c>
      <c r="C5359" s="350" t="s">
        <v>582</v>
      </c>
      <c r="D5359" s="351">
        <f t="shared" ca="1" si="246"/>
        <v>0</v>
      </c>
      <c r="E5359" s="375" t="str">
        <f t="shared" ca="1" si="247"/>
        <v/>
      </c>
    </row>
    <row r="5360" spans="1:5">
      <c r="A5360" s="6" t="s">
        <v>108</v>
      </c>
      <c r="B5360">
        <v>518200</v>
      </c>
      <c r="C5360" s="350" t="s">
        <v>582</v>
      </c>
      <c r="D5360" s="351">
        <f t="shared" ca="1" si="246"/>
        <v>0</v>
      </c>
      <c r="E5360" s="375" t="str">
        <f t="shared" ca="1" si="247"/>
        <v/>
      </c>
    </row>
    <row r="5361" spans="1:5">
      <c r="A5361" s="6" t="s">
        <v>108</v>
      </c>
      <c r="B5361" t="s">
        <v>452</v>
      </c>
      <c r="C5361" s="350" t="s">
        <v>582</v>
      </c>
      <c r="D5361" s="351">
        <f t="shared" ca="1" si="246"/>
        <v>0</v>
      </c>
      <c r="E5361" s="375" t="str">
        <f t="shared" ca="1" si="247"/>
        <v/>
      </c>
    </row>
    <row r="5362" spans="1:5">
      <c r="A5362" s="6" t="s">
        <v>108</v>
      </c>
      <c r="B5362">
        <v>519130</v>
      </c>
      <c r="C5362" s="350" t="s">
        <v>582</v>
      </c>
      <c r="D5362" s="351">
        <f t="shared" ca="1" si="246"/>
        <v>0</v>
      </c>
      <c r="E5362" s="375" t="str">
        <f t="shared" ca="1" si="247"/>
        <v/>
      </c>
    </row>
    <row r="5363" spans="1:5">
      <c r="A5363" s="6" t="s">
        <v>108</v>
      </c>
      <c r="B5363" t="s">
        <v>455</v>
      </c>
      <c r="C5363" s="350" t="s">
        <v>582</v>
      </c>
      <c r="D5363" s="351">
        <f t="shared" ca="1" si="246"/>
        <v>0</v>
      </c>
      <c r="E5363" s="375" t="str">
        <f t="shared" ca="1" si="247"/>
        <v/>
      </c>
    </row>
    <row r="5364" spans="1:5">
      <c r="A5364" s="6" t="s">
        <v>108</v>
      </c>
      <c r="B5364" t="s">
        <v>457</v>
      </c>
      <c r="C5364" s="350" t="s">
        <v>582</v>
      </c>
      <c r="D5364" s="351">
        <f t="shared" ca="1" si="246"/>
        <v>0</v>
      </c>
      <c r="E5364" s="375" t="str">
        <f t="shared" ca="1" si="247"/>
        <v/>
      </c>
    </row>
    <row r="5365" spans="1:5">
      <c r="A5365" s="6" t="s">
        <v>108</v>
      </c>
      <c r="B5365" t="s">
        <v>459</v>
      </c>
      <c r="C5365" s="350" t="s">
        <v>582</v>
      </c>
      <c r="D5365" s="351">
        <f t="shared" ca="1" si="246"/>
        <v>0</v>
      </c>
      <c r="E5365" s="375" t="str">
        <f t="shared" ca="1" si="247"/>
        <v/>
      </c>
    </row>
    <row r="5366" spans="1:5">
      <c r="A5366" s="6" t="s">
        <v>108</v>
      </c>
      <c r="B5366">
        <v>523900</v>
      </c>
      <c r="C5366" s="350" t="s">
        <v>582</v>
      </c>
      <c r="D5366" s="351">
        <f t="shared" ca="1" si="246"/>
        <v>0</v>
      </c>
      <c r="E5366" s="375" t="str">
        <f t="shared" ca="1" si="247"/>
        <v/>
      </c>
    </row>
    <row r="5367" spans="1:5">
      <c r="A5367" s="6" t="s">
        <v>108</v>
      </c>
      <c r="B5367">
        <v>524100</v>
      </c>
      <c r="C5367" s="350" t="s">
        <v>582</v>
      </c>
      <c r="D5367" s="351">
        <f t="shared" ca="1" si="246"/>
        <v>0</v>
      </c>
      <c r="E5367" s="375" t="str">
        <f t="shared" ca="1" si="247"/>
        <v/>
      </c>
    </row>
    <row r="5368" spans="1:5">
      <c r="A5368" s="6" t="s">
        <v>108</v>
      </c>
      <c r="B5368">
        <v>524200</v>
      </c>
      <c r="C5368" s="350" t="s">
        <v>582</v>
      </c>
      <c r="D5368" s="351">
        <f t="shared" ca="1" si="246"/>
        <v>0</v>
      </c>
      <c r="E5368" s="375" t="str">
        <f t="shared" ca="1" si="247"/>
        <v/>
      </c>
    </row>
    <row r="5369" spans="1:5">
      <c r="A5369" s="6" t="s">
        <v>108</v>
      </c>
      <c r="B5369">
        <v>525000</v>
      </c>
      <c r="C5369" s="350" t="s">
        <v>582</v>
      </c>
      <c r="D5369" s="351">
        <f t="shared" ca="1" si="246"/>
        <v>0</v>
      </c>
      <c r="E5369" s="375" t="str">
        <f t="shared" ca="1" si="247"/>
        <v/>
      </c>
    </row>
    <row r="5370" spans="1:5">
      <c r="A5370" s="6" t="s">
        <v>108</v>
      </c>
      <c r="B5370" t="s">
        <v>465</v>
      </c>
      <c r="C5370" s="350" t="s">
        <v>582</v>
      </c>
      <c r="D5370" s="351">
        <f t="shared" ca="1" si="246"/>
        <v>0</v>
      </c>
      <c r="E5370" s="375" t="str">
        <f t="shared" ca="1" si="247"/>
        <v/>
      </c>
    </row>
    <row r="5371" spans="1:5">
      <c r="A5371" s="6" t="s">
        <v>108</v>
      </c>
      <c r="B5371" t="s">
        <v>467</v>
      </c>
      <c r="C5371" s="350" t="s">
        <v>582</v>
      </c>
      <c r="D5371" s="351">
        <f t="shared" ca="1" si="246"/>
        <v>0</v>
      </c>
      <c r="E5371" s="375" t="str">
        <f t="shared" ca="1" si="247"/>
        <v/>
      </c>
    </row>
    <row r="5372" spans="1:5">
      <c r="A5372" s="6" t="s">
        <v>108</v>
      </c>
      <c r="B5372">
        <v>532100</v>
      </c>
      <c r="C5372" s="350" t="s">
        <v>582</v>
      </c>
      <c r="D5372" s="351">
        <f t="shared" ca="1" si="246"/>
        <v>0</v>
      </c>
      <c r="E5372" s="375" t="str">
        <f t="shared" ca="1" si="247"/>
        <v/>
      </c>
    </row>
    <row r="5373" spans="1:5">
      <c r="A5373" s="6" t="s">
        <v>108</v>
      </c>
      <c r="B5373" t="s">
        <v>470</v>
      </c>
      <c r="C5373" s="350" t="s">
        <v>582</v>
      </c>
      <c r="D5373" s="351">
        <f t="shared" ca="1" si="246"/>
        <v>0</v>
      </c>
      <c r="E5373" s="375" t="str">
        <f t="shared" ca="1" si="247"/>
        <v/>
      </c>
    </row>
    <row r="5374" spans="1:5">
      <c r="A5374" s="6" t="s">
        <v>108</v>
      </c>
      <c r="B5374">
        <v>532400</v>
      </c>
      <c r="C5374" s="350" t="s">
        <v>582</v>
      </c>
      <c r="D5374" s="351">
        <f t="shared" ca="1" si="246"/>
        <v>0</v>
      </c>
      <c r="E5374" s="375" t="str">
        <f t="shared" ca="1" si="247"/>
        <v/>
      </c>
    </row>
    <row r="5375" spans="1:5">
      <c r="A5375" s="6" t="s">
        <v>108</v>
      </c>
      <c r="B5375">
        <v>533000</v>
      </c>
      <c r="C5375" s="350" t="s">
        <v>582</v>
      </c>
      <c r="D5375" s="351">
        <f t="shared" ca="1" si="246"/>
        <v>0</v>
      </c>
      <c r="E5375" s="375" t="str">
        <f t="shared" ca="1" si="247"/>
        <v/>
      </c>
    </row>
    <row r="5376" spans="1:5">
      <c r="A5376" s="6" t="s">
        <v>108</v>
      </c>
      <c r="B5376">
        <v>541100</v>
      </c>
      <c r="C5376" s="350" t="s">
        <v>582</v>
      </c>
      <c r="D5376" s="351">
        <f t="shared" ca="1" si="246"/>
        <v>0</v>
      </c>
      <c r="E5376" s="375" t="str">
        <f t="shared" ca="1" si="247"/>
        <v/>
      </c>
    </row>
    <row r="5377" spans="1:5">
      <c r="A5377" s="6" t="s">
        <v>108</v>
      </c>
      <c r="B5377">
        <v>541511</v>
      </c>
      <c r="C5377" s="350" t="s">
        <v>582</v>
      </c>
      <c r="D5377" s="351">
        <f t="shared" ca="1" si="246"/>
        <v>0</v>
      </c>
      <c r="E5377" s="375" t="str">
        <f t="shared" ca="1" si="247"/>
        <v/>
      </c>
    </row>
    <row r="5378" spans="1:5">
      <c r="A5378" s="6" t="s">
        <v>108</v>
      </c>
      <c r="B5378">
        <v>541512</v>
      </c>
      <c r="C5378" s="350" t="s">
        <v>582</v>
      </c>
      <c r="D5378" s="351">
        <f t="shared" ca="1" si="246"/>
        <v>0</v>
      </c>
      <c r="E5378" s="375" t="str">
        <f t="shared" ca="1" si="247"/>
        <v/>
      </c>
    </row>
    <row r="5379" spans="1:5">
      <c r="A5379" s="6" t="s">
        <v>108</v>
      </c>
      <c r="B5379" t="s">
        <v>477</v>
      </c>
      <c r="C5379" s="350" t="s">
        <v>582</v>
      </c>
      <c r="D5379" s="351">
        <f t="shared" ref="D5379:D5442" ca="1" si="248">OFFSET(matrix1,MOD(ROW()-ROW($D$3),ROWS(matrix1)),TRUNC((ROW()-ROW($D$3))/ROWS(matrix1)),1,1)</f>
        <v>0</v>
      </c>
      <c r="E5379" s="375" t="str">
        <f t="shared" ref="E5379:E5442" ca="1" si="249">OFFSET(matrix4,MOD(ROW()-ROW($E$3),ROWS(matrix4)),TRUNC((ROW()-ROW($E$3))/ROWS(matrix4)),1,1)</f>
        <v/>
      </c>
    </row>
    <row r="5380" spans="1:5">
      <c r="A5380" s="6" t="s">
        <v>108</v>
      </c>
      <c r="B5380">
        <v>541200</v>
      </c>
      <c r="C5380" s="350" t="s">
        <v>582</v>
      </c>
      <c r="D5380" s="351">
        <f t="shared" ca="1" si="248"/>
        <v>0</v>
      </c>
      <c r="E5380" s="375" t="str">
        <f t="shared" ca="1" si="249"/>
        <v/>
      </c>
    </row>
    <row r="5381" spans="1:5">
      <c r="A5381" s="6" t="s">
        <v>108</v>
      </c>
      <c r="B5381">
        <v>541300</v>
      </c>
      <c r="C5381" s="350" t="s">
        <v>582</v>
      </c>
      <c r="D5381" s="351">
        <f t="shared" ca="1" si="248"/>
        <v>0</v>
      </c>
      <c r="E5381" s="375" t="str">
        <f t="shared" ca="1" si="249"/>
        <v/>
      </c>
    </row>
    <row r="5382" spans="1:5">
      <c r="A5382" s="6" t="s">
        <v>108</v>
      </c>
      <c r="B5382">
        <v>541400</v>
      </c>
      <c r="C5382" s="350" t="s">
        <v>582</v>
      </c>
      <c r="D5382" s="351">
        <f t="shared" ca="1" si="248"/>
        <v>0</v>
      </c>
      <c r="E5382" s="375" t="str">
        <f t="shared" ca="1" si="249"/>
        <v/>
      </c>
    </row>
    <row r="5383" spans="1:5">
      <c r="A5383" s="6" t="s">
        <v>108</v>
      </c>
      <c r="B5383">
        <v>541610</v>
      </c>
      <c r="C5383" s="350" t="s">
        <v>582</v>
      </c>
      <c r="D5383" s="351">
        <f t="shared" ca="1" si="248"/>
        <v>0</v>
      </c>
      <c r="E5383" s="375" t="str">
        <f t="shared" ca="1" si="249"/>
        <v/>
      </c>
    </row>
    <row r="5384" spans="1:5">
      <c r="A5384" s="6" t="s">
        <v>108</v>
      </c>
      <c r="B5384" t="s">
        <v>483</v>
      </c>
      <c r="C5384" s="350" t="s">
        <v>582</v>
      </c>
      <c r="D5384" s="351">
        <f t="shared" ca="1" si="248"/>
        <v>0</v>
      </c>
      <c r="E5384" s="375" t="str">
        <f t="shared" ca="1" si="249"/>
        <v/>
      </c>
    </row>
    <row r="5385" spans="1:5">
      <c r="A5385" s="6" t="s">
        <v>108</v>
      </c>
      <c r="B5385">
        <v>541700</v>
      </c>
      <c r="C5385" s="350" t="s">
        <v>582</v>
      </c>
      <c r="D5385" s="351">
        <f t="shared" ca="1" si="248"/>
        <v>0</v>
      </c>
      <c r="E5385" s="375" t="str">
        <f t="shared" ca="1" si="249"/>
        <v/>
      </c>
    </row>
    <row r="5386" spans="1:5">
      <c r="A5386" s="6" t="s">
        <v>108</v>
      </c>
      <c r="B5386">
        <v>541800</v>
      </c>
      <c r="C5386" s="350" t="s">
        <v>582</v>
      </c>
      <c r="D5386" s="351">
        <f t="shared" ca="1" si="248"/>
        <v>0</v>
      </c>
      <c r="E5386" s="375" t="str">
        <f t="shared" ca="1" si="249"/>
        <v/>
      </c>
    </row>
    <row r="5387" spans="1:5">
      <c r="A5387" s="6" t="s">
        <v>108</v>
      </c>
      <c r="B5387" t="s">
        <v>487</v>
      </c>
      <c r="C5387" s="350" t="s">
        <v>582</v>
      </c>
      <c r="D5387" s="351">
        <f t="shared" ca="1" si="248"/>
        <v>0</v>
      </c>
      <c r="E5387" s="375" t="str">
        <f t="shared" ca="1" si="249"/>
        <v/>
      </c>
    </row>
    <row r="5388" spans="1:5">
      <c r="A5388" s="6" t="s">
        <v>108</v>
      </c>
      <c r="B5388">
        <v>541920</v>
      </c>
      <c r="C5388" s="350" t="s">
        <v>582</v>
      </c>
      <c r="D5388" s="351">
        <f t="shared" ca="1" si="248"/>
        <v>0</v>
      </c>
      <c r="E5388" s="375" t="str">
        <f t="shared" ca="1" si="249"/>
        <v/>
      </c>
    </row>
    <row r="5389" spans="1:5">
      <c r="A5389" s="6" t="s">
        <v>108</v>
      </c>
      <c r="B5389">
        <v>541940</v>
      </c>
      <c r="C5389" s="350" t="s">
        <v>582</v>
      </c>
      <c r="D5389" s="351">
        <f t="shared" ca="1" si="248"/>
        <v>0</v>
      </c>
      <c r="E5389" s="375" t="str">
        <f t="shared" ca="1" si="249"/>
        <v/>
      </c>
    </row>
    <row r="5390" spans="1:5">
      <c r="A5390" s="6" t="s">
        <v>108</v>
      </c>
      <c r="B5390">
        <v>550000</v>
      </c>
      <c r="C5390" s="350" t="s">
        <v>582</v>
      </c>
      <c r="D5390" s="351">
        <f t="shared" ca="1" si="248"/>
        <v>0</v>
      </c>
      <c r="E5390" s="375" t="str">
        <f t="shared" ca="1" si="249"/>
        <v/>
      </c>
    </row>
    <row r="5391" spans="1:5">
      <c r="A5391" s="6" t="s">
        <v>108</v>
      </c>
      <c r="B5391">
        <v>561100</v>
      </c>
      <c r="C5391" s="350" t="s">
        <v>582</v>
      </c>
      <c r="D5391" s="351">
        <f t="shared" ca="1" si="248"/>
        <v>0</v>
      </c>
      <c r="E5391" s="375" t="str">
        <f t="shared" ca="1" si="249"/>
        <v/>
      </c>
    </row>
    <row r="5392" spans="1:5">
      <c r="A5392" s="6" t="s">
        <v>108</v>
      </c>
      <c r="B5392">
        <v>561200</v>
      </c>
      <c r="C5392" s="350" t="s">
        <v>582</v>
      </c>
      <c r="D5392" s="351">
        <f t="shared" ca="1" si="248"/>
        <v>0</v>
      </c>
      <c r="E5392" s="375" t="str">
        <f t="shared" ca="1" si="249"/>
        <v/>
      </c>
    </row>
    <row r="5393" spans="1:5">
      <c r="A5393" s="6" t="s">
        <v>108</v>
      </c>
      <c r="B5393">
        <v>561300</v>
      </c>
      <c r="C5393" s="350" t="s">
        <v>582</v>
      </c>
      <c r="D5393" s="351">
        <f t="shared" ca="1" si="248"/>
        <v>0</v>
      </c>
      <c r="E5393" s="375" t="str">
        <f t="shared" ca="1" si="249"/>
        <v/>
      </c>
    </row>
    <row r="5394" spans="1:5">
      <c r="A5394" s="6" t="s">
        <v>108</v>
      </c>
      <c r="B5394">
        <v>561400</v>
      </c>
      <c r="C5394" s="350" t="s">
        <v>582</v>
      </c>
      <c r="D5394" s="351">
        <f t="shared" ca="1" si="248"/>
        <v>0</v>
      </c>
      <c r="E5394" s="375" t="str">
        <f t="shared" ca="1" si="249"/>
        <v/>
      </c>
    </row>
    <row r="5395" spans="1:5">
      <c r="A5395" s="6" t="s">
        <v>108</v>
      </c>
      <c r="B5395">
        <v>561500</v>
      </c>
      <c r="C5395" s="350" t="s">
        <v>582</v>
      </c>
      <c r="D5395" s="351">
        <f t="shared" ca="1" si="248"/>
        <v>0</v>
      </c>
      <c r="E5395" s="375" t="str">
        <f t="shared" ca="1" si="249"/>
        <v/>
      </c>
    </row>
    <row r="5396" spans="1:5">
      <c r="A5396" s="6" t="s">
        <v>108</v>
      </c>
      <c r="B5396">
        <v>561600</v>
      </c>
      <c r="C5396" s="350" t="s">
        <v>582</v>
      </c>
      <c r="D5396" s="351">
        <f t="shared" ca="1" si="248"/>
        <v>0</v>
      </c>
      <c r="E5396" s="375" t="str">
        <f t="shared" ca="1" si="249"/>
        <v/>
      </c>
    </row>
    <row r="5397" spans="1:5">
      <c r="A5397" s="6" t="s">
        <v>108</v>
      </c>
      <c r="B5397">
        <v>561700</v>
      </c>
      <c r="C5397" s="350" t="s">
        <v>582</v>
      </c>
      <c r="D5397" s="351">
        <f t="shared" ca="1" si="248"/>
        <v>0</v>
      </c>
      <c r="E5397" s="375" t="str">
        <f t="shared" ca="1" si="249"/>
        <v/>
      </c>
    </row>
    <row r="5398" spans="1:5">
      <c r="A5398" s="6" t="s">
        <v>108</v>
      </c>
      <c r="B5398">
        <v>561900</v>
      </c>
      <c r="C5398" s="350" t="s">
        <v>582</v>
      </c>
      <c r="D5398" s="351">
        <f t="shared" ca="1" si="248"/>
        <v>0</v>
      </c>
      <c r="E5398" s="375" t="str">
        <f t="shared" ca="1" si="249"/>
        <v/>
      </c>
    </row>
    <row r="5399" spans="1:5">
      <c r="A5399" s="6" t="s">
        <v>108</v>
      </c>
      <c r="B5399">
        <v>562000</v>
      </c>
      <c r="C5399" s="350" t="s">
        <v>582</v>
      </c>
      <c r="D5399" s="351">
        <f t="shared" ca="1" si="248"/>
        <v>0</v>
      </c>
      <c r="E5399" s="375" t="str">
        <f t="shared" ca="1" si="249"/>
        <v/>
      </c>
    </row>
    <row r="5400" spans="1:5">
      <c r="A5400" s="6" t="s">
        <v>108</v>
      </c>
      <c r="B5400">
        <v>611100</v>
      </c>
      <c r="C5400" s="350" t="s">
        <v>582</v>
      </c>
      <c r="D5400" s="351">
        <f t="shared" ca="1" si="248"/>
        <v>0</v>
      </c>
      <c r="E5400" s="375" t="str">
        <f t="shared" ca="1" si="249"/>
        <v/>
      </c>
    </row>
    <row r="5401" spans="1:5">
      <c r="A5401" s="6" t="s">
        <v>108</v>
      </c>
      <c r="B5401" t="s">
        <v>502</v>
      </c>
      <c r="C5401" s="350" t="s">
        <v>582</v>
      </c>
      <c r="D5401" s="351">
        <f t="shared" ca="1" si="248"/>
        <v>0</v>
      </c>
      <c r="E5401" s="375" t="str">
        <f t="shared" ca="1" si="249"/>
        <v/>
      </c>
    </row>
    <row r="5402" spans="1:5">
      <c r="A5402" s="6" t="s">
        <v>108</v>
      </c>
      <c r="B5402" t="s">
        <v>504</v>
      </c>
      <c r="C5402" s="350" t="s">
        <v>582</v>
      </c>
      <c r="D5402" s="351">
        <f t="shared" ca="1" si="248"/>
        <v>0</v>
      </c>
      <c r="E5402" s="375" t="str">
        <f t="shared" ca="1" si="249"/>
        <v/>
      </c>
    </row>
    <row r="5403" spans="1:5">
      <c r="A5403" s="6" t="s">
        <v>108</v>
      </c>
      <c r="B5403">
        <v>621100</v>
      </c>
      <c r="C5403" s="350" t="s">
        <v>582</v>
      </c>
      <c r="D5403" s="351">
        <f t="shared" ca="1" si="248"/>
        <v>0</v>
      </c>
      <c r="E5403" s="375" t="str">
        <f t="shared" ca="1" si="249"/>
        <v/>
      </c>
    </row>
    <row r="5404" spans="1:5">
      <c r="A5404" s="6" t="s">
        <v>108</v>
      </c>
      <c r="B5404">
        <v>621200</v>
      </c>
      <c r="C5404" s="350" t="s">
        <v>582</v>
      </c>
      <c r="D5404" s="351">
        <f t="shared" ca="1" si="248"/>
        <v>0</v>
      </c>
      <c r="E5404" s="375" t="str">
        <f t="shared" ca="1" si="249"/>
        <v/>
      </c>
    </row>
    <row r="5405" spans="1:5">
      <c r="A5405" s="6" t="s">
        <v>108</v>
      </c>
      <c r="B5405">
        <v>621300</v>
      </c>
      <c r="C5405" s="350" t="s">
        <v>582</v>
      </c>
      <c r="D5405" s="351">
        <f t="shared" ca="1" si="248"/>
        <v>0</v>
      </c>
      <c r="E5405" s="375" t="str">
        <f t="shared" ca="1" si="249"/>
        <v/>
      </c>
    </row>
    <row r="5406" spans="1:5">
      <c r="A5406" s="6" t="s">
        <v>108</v>
      </c>
      <c r="B5406">
        <v>621400</v>
      </c>
      <c r="C5406" s="350" t="s">
        <v>582</v>
      </c>
      <c r="D5406" s="351">
        <f t="shared" ca="1" si="248"/>
        <v>0</v>
      </c>
      <c r="E5406" s="375" t="str">
        <f t="shared" ca="1" si="249"/>
        <v/>
      </c>
    </row>
    <row r="5407" spans="1:5">
      <c r="A5407" s="6" t="s">
        <v>108</v>
      </c>
      <c r="B5407">
        <v>621500</v>
      </c>
      <c r="C5407" s="350" t="s">
        <v>582</v>
      </c>
      <c r="D5407" s="351">
        <f t="shared" ca="1" si="248"/>
        <v>0</v>
      </c>
      <c r="E5407" s="375" t="str">
        <f t="shared" ca="1" si="249"/>
        <v/>
      </c>
    </row>
    <row r="5408" spans="1:5">
      <c r="A5408" s="6" t="s">
        <v>108</v>
      </c>
      <c r="B5408">
        <v>621600</v>
      </c>
      <c r="C5408" s="350" t="s">
        <v>582</v>
      </c>
      <c r="D5408" s="351">
        <f t="shared" ca="1" si="248"/>
        <v>0</v>
      </c>
      <c r="E5408" s="375" t="str">
        <f t="shared" ca="1" si="249"/>
        <v/>
      </c>
    </row>
    <row r="5409" spans="1:5">
      <c r="A5409" s="6" t="s">
        <v>108</v>
      </c>
      <c r="B5409">
        <v>621900</v>
      </c>
      <c r="C5409" s="350" t="s">
        <v>582</v>
      </c>
      <c r="D5409" s="351">
        <f t="shared" ca="1" si="248"/>
        <v>0</v>
      </c>
      <c r="E5409" s="375" t="str">
        <f t="shared" ca="1" si="249"/>
        <v/>
      </c>
    </row>
    <row r="5410" spans="1:5">
      <c r="A5410" s="6" t="s">
        <v>108</v>
      </c>
      <c r="B5410">
        <v>622000</v>
      </c>
      <c r="C5410" s="350" t="s">
        <v>582</v>
      </c>
      <c r="D5410" s="351">
        <f t="shared" ca="1" si="248"/>
        <v>0</v>
      </c>
      <c r="E5410" s="375" t="str">
        <f t="shared" ca="1" si="249"/>
        <v/>
      </c>
    </row>
    <row r="5411" spans="1:5">
      <c r="A5411" s="6" t="s">
        <v>108</v>
      </c>
      <c r="B5411" t="s">
        <v>514</v>
      </c>
      <c r="C5411" s="350" t="s">
        <v>582</v>
      </c>
      <c r="D5411" s="351">
        <f t="shared" ca="1" si="248"/>
        <v>0</v>
      </c>
      <c r="E5411" s="375" t="str">
        <f t="shared" ca="1" si="249"/>
        <v/>
      </c>
    </row>
    <row r="5412" spans="1:5">
      <c r="A5412" s="6" t="s">
        <v>108</v>
      </c>
      <c r="B5412" t="s">
        <v>516</v>
      </c>
      <c r="C5412" s="350" t="s">
        <v>582</v>
      </c>
      <c r="D5412" s="351">
        <f t="shared" ca="1" si="248"/>
        <v>0</v>
      </c>
      <c r="E5412" s="375" t="str">
        <f t="shared" ca="1" si="249"/>
        <v/>
      </c>
    </row>
    <row r="5413" spans="1:5">
      <c r="A5413" s="6" t="s">
        <v>108</v>
      </c>
      <c r="B5413">
        <v>624100</v>
      </c>
      <c r="C5413" s="350" t="s">
        <v>582</v>
      </c>
      <c r="D5413" s="351">
        <f t="shared" ca="1" si="248"/>
        <v>0</v>
      </c>
      <c r="E5413" s="375" t="str">
        <f t="shared" ca="1" si="249"/>
        <v/>
      </c>
    </row>
    <row r="5414" spans="1:5">
      <c r="A5414" s="6" t="s">
        <v>108</v>
      </c>
      <c r="B5414" t="s">
        <v>519</v>
      </c>
      <c r="C5414" s="350" t="s">
        <v>582</v>
      </c>
      <c r="D5414" s="351">
        <f t="shared" ca="1" si="248"/>
        <v>0</v>
      </c>
      <c r="E5414" s="375" t="str">
        <f t="shared" ca="1" si="249"/>
        <v/>
      </c>
    </row>
    <row r="5415" spans="1:5">
      <c r="A5415" s="6" t="s">
        <v>108</v>
      </c>
      <c r="B5415">
        <v>624400</v>
      </c>
      <c r="C5415" s="350" t="s">
        <v>582</v>
      </c>
      <c r="D5415" s="351">
        <f t="shared" ca="1" si="248"/>
        <v>0</v>
      </c>
      <c r="E5415" s="375" t="str">
        <f t="shared" ca="1" si="249"/>
        <v/>
      </c>
    </row>
    <row r="5416" spans="1:5">
      <c r="A5416" s="6" t="s">
        <v>108</v>
      </c>
      <c r="B5416">
        <v>711100</v>
      </c>
      <c r="C5416" s="350" t="s">
        <v>582</v>
      </c>
      <c r="D5416" s="351">
        <f t="shared" ca="1" si="248"/>
        <v>0</v>
      </c>
      <c r="E5416" s="375" t="str">
        <f t="shared" ca="1" si="249"/>
        <v/>
      </c>
    </row>
    <row r="5417" spans="1:5">
      <c r="A5417" s="6" t="s">
        <v>108</v>
      </c>
      <c r="B5417">
        <v>711200</v>
      </c>
      <c r="C5417" s="350" t="s">
        <v>582</v>
      </c>
      <c r="D5417" s="351">
        <f t="shared" ca="1" si="248"/>
        <v>0</v>
      </c>
      <c r="E5417" s="375" t="str">
        <f t="shared" ca="1" si="249"/>
        <v/>
      </c>
    </row>
    <row r="5418" spans="1:5">
      <c r="A5418" s="6" t="s">
        <v>108</v>
      </c>
      <c r="B5418" t="s">
        <v>524</v>
      </c>
      <c r="C5418" s="350" t="s">
        <v>582</v>
      </c>
      <c r="D5418" s="351">
        <f t="shared" ca="1" si="248"/>
        <v>0</v>
      </c>
      <c r="E5418" s="375" t="str">
        <f t="shared" ca="1" si="249"/>
        <v/>
      </c>
    </row>
    <row r="5419" spans="1:5">
      <c r="A5419" s="6" t="s">
        <v>108</v>
      </c>
      <c r="B5419">
        <v>711500</v>
      </c>
      <c r="C5419" s="350" t="s">
        <v>582</v>
      </c>
      <c r="D5419" s="351">
        <f t="shared" ca="1" si="248"/>
        <v>0</v>
      </c>
      <c r="E5419" s="375" t="str">
        <f t="shared" ca="1" si="249"/>
        <v/>
      </c>
    </row>
    <row r="5420" spans="1:5">
      <c r="A5420" s="6" t="s">
        <v>108</v>
      </c>
      <c r="B5420">
        <v>712000</v>
      </c>
      <c r="C5420" s="350" t="s">
        <v>582</v>
      </c>
      <c r="D5420" s="351">
        <f t="shared" ca="1" si="248"/>
        <v>0</v>
      </c>
      <c r="E5420" s="375" t="str">
        <f t="shared" ca="1" si="249"/>
        <v/>
      </c>
    </row>
    <row r="5421" spans="1:5">
      <c r="A5421" s="6" t="s">
        <v>108</v>
      </c>
      <c r="B5421">
        <v>713100</v>
      </c>
      <c r="C5421" s="350" t="s">
        <v>582</v>
      </c>
      <c r="D5421" s="351">
        <f t="shared" ca="1" si="248"/>
        <v>0</v>
      </c>
      <c r="E5421" s="375" t="str">
        <f t="shared" ca="1" si="249"/>
        <v/>
      </c>
    </row>
    <row r="5422" spans="1:5">
      <c r="A5422" s="6" t="s">
        <v>108</v>
      </c>
      <c r="B5422">
        <v>713200</v>
      </c>
      <c r="C5422" s="350" t="s">
        <v>582</v>
      </c>
      <c r="D5422" s="351">
        <f t="shared" ca="1" si="248"/>
        <v>0</v>
      </c>
      <c r="E5422" s="375" t="str">
        <f t="shared" ca="1" si="249"/>
        <v/>
      </c>
    </row>
    <row r="5423" spans="1:5">
      <c r="A5423" s="6" t="s">
        <v>108</v>
      </c>
      <c r="B5423">
        <v>713900</v>
      </c>
      <c r="C5423" s="350" t="s">
        <v>582</v>
      </c>
      <c r="D5423" s="351">
        <f t="shared" ca="1" si="248"/>
        <v>0</v>
      </c>
      <c r="E5423" s="375" t="str">
        <f t="shared" ca="1" si="249"/>
        <v/>
      </c>
    </row>
    <row r="5424" spans="1:5">
      <c r="A5424" s="6" t="s">
        <v>108</v>
      </c>
      <c r="B5424">
        <v>721000</v>
      </c>
      <c r="C5424" s="350" t="s">
        <v>582</v>
      </c>
      <c r="D5424" s="351">
        <f t="shared" ca="1" si="248"/>
        <v>0</v>
      </c>
      <c r="E5424" s="375" t="str">
        <f t="shared" ca="1" si="249"/>
        <v/>
      </c>
    </row>
    <row r="5425" spans="1:5">
      <c r="A5425" s="6" t="s">
        <v>108</v>
      </c>
      <c r="B5425">
        <v>722110</v>
      </c>
      <c r="C5425" s="350" t="s">
        <v>582</v>
      </c>
      <c r="D5425" s="351">
        <f t="shared" ca="1" si="248"/>
        <v>0</v>
      </c>
      <c r="E5425" s="375" t="str">
        <f t="shared" ca="1" si="249"/>
        <v/>
      </c>
    </row>
    <row r="5426" spans="1:5">
      <c r="A5426" s="6" t="s">
        <v>108</v>
      </c>
      <c r="B5426">
        <v>722211</v>
      </c>
      <c r="C5426" s="350" t="s">
        <v>582</v>
      </c>
      <c r="D5426" s="351">
        <f t="shared" ca="1" si="248"/>
        <v>0</v>
      </c>
      <c r="E5426" s="375" t="str">
        <f t="shared" ca="1" si="249"/>
        <v/>
      </c>
    </row>
    <row r="5427" spans="1:5">
      <c r="A5427" s="6" t="s">
        <v>108</v>
      </c>
      <c r="B5427" t="s">
        <v>534</v>
      </c>
      <c r="C5427" s="350" t="s">
        <v>582</v>
      </c>
      <c r="D5427" s="351">
        <f t="shared" ca="1" si="248"/>
        <v>0</v>
      </c>
      <c r="E5427" s="375" t="str">
        <f t="shared" ca="1" si="249"/>
        <v/>
      </c>
    </row>
    <row r="5428" spans="1:5">
      <c r="A5428" s="6" t="s">
        <v>108</v>
      </c>
      <c r="B5428">
        <v>811100</v>
      </c>
      <c r="C5428" s="350" t="s">
        <v>582</v>
      </c>
      <c r="D5428" s="351">
        <f t="shared" ca="1" si="248"/>
        <v>0</v>
      </c>
      <c r="E5428" s="375" t="str">
        <f t="shared" ca="1" si="249"/>
        <v/>
      </c>
    </row>
    <row r="5429" spans="1:5">
      <c r="A5429" s="6" t="s">
        <v>108</v>
      </c>
      <c r="B5429">
        <v>811200</v>
      </c>
      <c r="C5429" s="350" t="s">
        <v>582</v>
      </c>
      <c r="D5429" s="351">
        <f t="shared" ca="1" si="248"/>
        <v>0</v>
      </c>
      <c r="E5429" s="375" t="str">
        <f t="shared" ca="1" si="249"/>
        <v/>
      </c>
    </row>
    <row r="5430" spans="1:5">
      <c r="A5430" s="6" t="s">
        <v>108</v>
      </c>
      <c r="B5430">
        <v>811300</v>
      </c>
      <c r="C5430" s="350" t="s">
        <v>582</v>
      </c>
      <c r="D5430" s="351">
        <f t="shared" ca="1" si="248"/>
        <v>0</v>
      </c>
      <c r="E5430" s="375" t="str">
        <f t="shared" ca="1" si="249"/>
        <v/>
      </c>
    </row>
    <row r="5431" spans="1:5">
      <c r="A5431" s="6" t="s">
        <v>108</v>
      </c>
      <c r="B5431">
        <v>811400</v>
      </c>
      <c r="C5431" s="350" t="s">
        <v>582</v>
      </c>
      <c r="D5431" s="351">
        <f t="shared" ca="1" si="248"/>
        <v>0</v>
      </c>
      <c r="E5431" s="375" t="str">
        <f t="shared" ca="1" si="249"/>
        <v/>
      </c>
    </row>
    <row r="5432" spans="1:5">
      <c r="A5432" s="6" t="s">
        <v>108</v>
      </c>
      <c r="B5432">
        <v>812100</v>
      </c>
      <c r="C5432" s="350" t="s">
        <v>582</v>
      </c>
      <c r="D5432" s="351">
        <f t="shared" ca="1" si="248"/>
        <v>0</v>
      </c>
      <c r="E5432" s="375" t="str">
        <f t="shared" ca="1" si="249"/>
        <v/>
      </c>
    </row>
    <row r="5433" spans="1:5">
      <c r="A5433" s="6" t="s">
        <v>108</v>
      </c>
      <c r="B5433">
        <v>812200</v>
      </c>
      <c r="C5433" s="350" t="s">
        <v>582</v>
      </c>
      <c r="D5433" s="351">
        <f t="shared" ca="1" si="248"/>
        <v>0</v>
      </c>
      <c r="E5433" s="375" t="str">
        <f t="shared" ca="1" si="249"/>
        <v/>
      </c>
    </row>
    <row r="5434" spans="1:5">
      <c r="A5434" s="6" t="s">
        <v>108</v>
      </c>
      <c r="B5434">
        <v>812300</v>
      </c>
      <c r="C5434" s="350" t="s">
        <v>582</v>
      </c>
      <c r="D5434" s="351">
        <f t="shared" ca="1" si="248"/>
        <v>0</v>
      </c>
      <c r="E5434" s="375" t="str">
        <f t="shared" ca="1" si="249"/>
        <v/>
      </c>
    </row>
    <row r="5435" spans="1:5">
      <c r="A5435" s="6" t="s">
        <v>108</v>
      </c>
      <c r="B5435">
        <v>812900</v>
      </c>
      <c r="C5435" s="350" t="s">
        <v>582</v>
      </c>
      <c r="D5435" s="351">
        <f t="shared" ca="1" si="248"/>
        <v>0</v>
      </c>
      <c r="E5435" s="375" t="str">
        <f t="shared" ca="1" si="249"/>
        <v/>
      </c>
    </row>
    <row r="5436" spans="1:5">
      <c r="A5436" s="6" t="s">
        <v>108</v>
      </c>
      <c r="B5436">
        <v>813100</v>
      </c>
      <c r="C5436" s="350" t="s">
        <v>582</v>
      </c>
      <c r="D5436" s="351">
        <f t="shared" ca="1" si="248"/>
        <v>0</v>
      </c>
      <c r="E5436" s="375" t="str">
        <f t="shared" ca="1" si="249"/>
        <v/>
      </c>
    </row>
    <row r="5437" spans="1:5">
      <c r="A5437" s="6" t="s">
        <v>108</v>
      </c>
      <c r="B5437" t="s">
        <v>545</v>
      </c>
      <c r="C5437" s="350" t="s">
        <v>582</v>
      </c>
      <c r="D5437" s="351">
        <f t="shared" ca="1" si="248"/>
        <v>0</v>
      </c>
      <c r="E5437" s="375" t="str">
        <f t="shared" ca="1" si="249"/>
        <v/>
      </c>
    </row>
    <row r="5438" spans="1:5">
      <c r="A5438" s="6" t="s">
        <v>108</v>
      </c>
      <c r="B5438" t="s">
        <v>547</v>
      </c>
      <c r="C5438" s="350" t="s">
        <v>582</v>
      </c>
      <c r="D5438" s="351">
        <f t="shared" ca="1" si="248"/>
        <v>0</v>
      </c>
      <c r="E5438" s="375" t="str">
        <f t="shared" ca="1" si="249"/>
        <v/>
      </c>
    </row>
    <row r="5439" spans="1:5">
      <c r="A5439" s="6" t="s">
        <v>108</v>
      </c>
      <c r="B5439">
        <v>814000</v>
      </c>
      <c r="C5439" s="350" t="s">
        <v>582</v>
      </c>
      <c r="D5439" s="351">
        <f t="shared" ca="1" si="248"/>
        <v>0</v>
      </c>
      <c r="E5439" s="375" t="str">
        <f t="shared" ca="1" si="249"/>
        <v/>
      </c>
    </row>
    <row r="5440" spans="1:5">
      <c r="A5440" s="6" t="s">
        <v>108</v>
      </c>
      <c r="B5440" t="s">
        <v>550</v>
      </c>
      <c r="C5440" s="350" t="s">
        <v>582</v>
      </c>
      <c r="D5440" s="351">
        <f t="shared" ca="1" si="248"/>
        <v>0</v>
      </c>
      <c r="E5440" s="375" t="str">
        <f t="shared" ca="1" si="249"/>
        <v/>
      </c>
    </row>
    <row r="5441" spans="1:5">
      <c r="A5441" s="6" t="s">
        <v>108</v>
      </c>
      <c r="B5441" t="s">
        <v>552</v>
      </c>
      <c r="C5441" s="350" t="s">
        <v>582</v>
      </c>
      <c r="D5441" s="351">
        <f t="shared" ca="1" si="248"/>
        <v>0</v>
      </c>
      <c r="E5441" s="375" t="str">
        <f t="shared" ca="1" si="249"/>
        <v/>
      </c>
    </row>
    <row r="5442" spans="1:5">
      <c r="A5442" s="6" t="s">
        <v>108</v>
      </c>
      <c r="B5442">
        <v>491000</v>
      </c>
      <c r="C5442" s="350" t="s">
        <v>582</v>
      </c>
      <c r="D5442" s="351">
        <f t="shared" ca="1" si="248"/>
        <v>0</v>
      </c>
      <c r="E5442" s="375" t="str">
        <f t="shared" ca="1" si="249"/>
        <v/>
      </c>
    </row>
    <row r="5443" spans="1:5">
      <c r="A5443" s="6" t="s">
        <v>108</v>
      </c>
      <c r="B5443" t="s">
        <v>555</v>
      </c>
      <c r="C5443" s="350" t="s">
        <v>582</v>
      </c>
      <c r="D5443" s="351">
        <f t="shared" ref="D5443:D5506" ca="1" si="250">OFFSET(matrix1,MOD(ROW()-ROW($D$3),ROWS(matrix1)),TRUNC((ROW()-ROW($D$3))/ROWS(matrix1)),1,1)</f>
        <v>0</v>
      </c>
      <c r="E5443" s="375" t="str">
        <f t="shared" ref="E5443:E5506" ca="1" si="251">OFFSET(matrix4,MOD(ROW()-ROW($E$3),ROWS(matrix4)),TRUNC((ROW()-ROW($E$3))/ROWS(matrix4)),1,1)</f>
        <v/>
      </c>
    </row>
    <row r="5444" spans="1:5">
      <c r="A5444" s="6" t="s">
        <v>108</v>
      </c>
      <c r="B5444" t="s">
        <v>557</v>
      </c>
      <c r="C5444" s="350" t="s">
        <v>582</v>
      </c>
      <c r="D5444" s="351">
        <f t="shared" ca="1" si="250"/>
        <v>0</v>
      </c>
      <c r="E5444" s="375" t="str">
        <f t="shared" ca="1" si="251"/>
        <v/>
      </c>
    </row>
    <row r="5445" spans="1:5">
      <c r="A5445" s="6" t="s">
        <v>108</v>
      </c>
      <c r="B5445" t="s">
        <v>559</v>
      </c>
      <c r="C5445" s="350" t="s">
        <v>582</v>
      </c>
      <c r="D5445" s="351">
        <f t="shared" ca="1" si="250"/>
        <v>0</v>
      </c>
      <c r="E5445" s="375" t="str">
        <f t="shared" ca="1" si="251"/>
        <v/>
      </c>
    </row>
    <row r="5446" spans="1:5">
      <c r="A5446" s="6" t="s">
        <v>108</v>
      </c>
      <c r="B5446" t="s">
        <v>561</v>
      </c>
      <c r="C5446" s="350" t="s">
        <v>582</v>
      </c>
      <c r="D5446" s="351">
        <f t="shared" ca="1" si="250"/>
        <v>0</v>
      </c>
      <c r="E5446" s="375" t="str">
        <f t="shared" ca="1" si="251"/>
        <v/>
      </c>
    </row>
    <row r="5447" spans="1:5">
      <c r="A5447" s="6" t="s">
        <v>108</v>
      </c>
      <c r="B5447" t="s">
        <v>563</v>
      </c>
      <c r="C5447" s="350" t="s">
        <v>582</v>
      </c>
      <c r="D5447" s="351">
        <f t="shared" ca="1" si="250"/>
        <v>0</v>
      </c>
      <c r="E5447" s="375" t="str">
        <f t="shared" ca="1" si="251"/>
        <v/>
      </c>
    </row>
    <row r="5448" spans="1:5">
      <c r="A5448" s="6" t="s">
        <v>108</v>
      </c>
      <c r="B5448" t="s">
        <v>565</v>
      </c>
      <c r="C5448" s="350" t="s">
        <v>582</v>
      </c>
      <c r="D5448" s="351">
        <f t="shared" ca="1" si="250"/>
        <v>0</v>
      </c>
      <c r="E5448" s="375" t="str">
        <f t="shared" ca="1" si="251"/>
        <v/>
      </c>
    </row>
    <row r="5449" spans="1:5">
      <c r="A5449" s="6" t="s">
        <v>108</v>
      </c>
      <c r="B5449" t="s">
        <v>107</v>
      </c>
      <c r="C5449" s="350" t="s">
        <v>583</v>
      </c>
      <c r="D5449" s="351">
        <f t="shared" ca="1" si="250"/>
        <v>0</v>
      </c>
      <c r="E5449" s="375" t="str">
        <f t="shared" ca="1" si="251"/>
        <v/>
      </c>
    </row>
    <row r="5450" spans="1:5">
      <c r="A5450" s="6" t="s">
        <v>108</v>
      </c>
      <c r="B5450" t="s">
        <v>110</v>
      </c>
      <c r="C5450" s="350" t="s">
        <v>583</v>
      </c>
      <c r="D5450" s="351">
        <f t="shared" ca="1" si="250"/>
        <v>0</v>
      </c>
      <c r="E5450" s="375" t="str">
        <f t="shared" ca="1" si="251"/>
        <v/>
      </c>
    </row>
    <row r="5451" spans="1:5">
      <c r="A5451" s="6" t="s">
        <v>108</v>
      </c>
      <c r="B5451">
        <v>111200</v>
      </c>
      <c r="C5451" s="350" t="s">
        <v>583</v>
      </c>
      <c r="D5451" s="351">
        <f t="shared" ca="1" si="250"/>
        <v>0</v>
      </c>
      <c r="E5451" s="375" t="str">
        <f t="shared" ca="1" si="251"/>
        <v/>
      </c>
    </row>
    <row r="5452" spans="1:5">
      <c r="A5452" s="6" t="s">
        <v>108</v>
      </c>
      <c r="B5452">
        <v>111300</v>
      </c>
      <c r="C5452" s="350" t="s">
        <v>583</v>
      </c>
      <c r="D5452" s="351">
        <f t="shared" ca="1" si="250"/>
        <v>0</v>
      </c>
      <c r="E5452" s="375" t="str">
        <f t="shared" ca="1" si="251"/>
        <v/>
      </c>
    </row>
    <row r="5453" spans="1:5">
      <c r="A5453" s="6" t="s">
        <v>108</v>
      </c>
      <c r="B5453">
        <v>111400</v>
      </c>
      <c r="C5453" s="350" t="s">
        <v>583</v>
      </c>
      <c r="D5453" s="351">
        <f t="shared" ca="1" si="250"/>
        <v>0</v>
      </c>
      <c r="E5453" s="375" t="str">
        <f t="shared" ca="1" si="251"/>
        <v/>
      </c>
    </row>
    <row r="5454" spans="1:5">
      <c r="A5454" s="6" t="s">
        <v>108</v>
      </c>
      <c r="B5454">
        <v>111900</v>
      </c>
      <c r="C5454" s="350" t="s">
        <v>583</v>
      </c>
      <c r="D5454" s="351">
        <f t="shared" ca="1" si="250"/>
        <v>0</v>
      </c>
      <c r="E5454" s="375" t="str">
        <f t="shared" ca="1" si="251"/>
        <v/>
      </c>
    </row>
    <row r="5455" spans="1:5">
      <c r="A5455" s="6" t="s">
        <v>108</v>
      </c>
      <c r="B5455" t="s">
        <v>116</v>
      </c>
      <c r="C5455" s="350" t="s">
        <v>583</v>
      </c>
      <c r="D5455" s="351">
        <f t="shared" ca="1" si="250"/>
        <v>0</v>
      </c>
      <c r="E5455" s="375" t="str">
        <f t="shared" ca="1" si="251"/>
        <v/>
      </c>
    </row>
    <row r="5456" spans="1:5">
      <c r="A5456" s="6" t="s">
        <v>108</v>
      </c>
      <c r="B5456">
        <v>112120</v>
      </c>
      <c r="C5456" s="350" t="s">
        <v>583</v>
      </c>
      <c r="D5456" s="351">
        <f t="shared" ca="1" si="250"/>
        <v>0</v>
      </c>
      <c r="E5456" s="375" t="str">
        <f t="shared" ca="1" si="251"/>
        <v/>
      </c>
    </row>
    <row r="5457" spans="1:5">
      <c r="A5457" s="6" t="s">
        <v>108</v>
      </c>
      <c r="B5457" t="s">
        <v>119</v>
      </c>
      <c r="C5457" s="350" t="s">
        <v>583</v>
      </c>
      <c r="D5457" s="351">
        <f t="shared" ca="1" si="250"/>
        <v>0</v>
      </c>
      <c r="E5457" s="375" t="str">
        <f t="shared" ca="1" si="251"/>
        <v/>
      </c>
    </row>
    <row r="5458" spans="1:5">
      <c r="A5458" s="6" t="s">
        <v>108</v>
      </c>
      <c r="B5458">
        <v>112300</v>
      </c>
      <c r="C5458" s="350" t="s">
        <v>583</v>
      </c>
      <c r="D5458" s="351">
        <f t="shared" ca="1" si="250"/>
        <v>0</v>
      </c>
      <c r="E5458" s="375" t="str">
        <f t="shared" ca="1" si="251"/>
        <v/>
      </c>
    </row>
    <row r="5459" spans="1:5">
      <c r="A5459" s="6" t="s">
        <v>108</v>
      </c>
      <c r="B5459">
        <v>113000</v>
      </c>
      <c r="C5459" s="350" t="s">
        <v>583</v>
      </c>
      <c r="D5459" s="351">
        <f t="shared" ca="1" si="250"/>
        <v>0</v>
      </c>
      <c r="E5459" s="375" t="str">
        <f t="shared" ca="1" si="251"/>
        <v/>
      </c>
    </row>
    <row r="5460" spans="1:5">
      <c r="A5460" s="6" t="s">
        <v>108</v>
      </c>
      <c r="B5460">
        <v>114000</v>
      </c>
      <c r="C5460" s="350" t="s">
        <v>583</v>
      </c>
      <c r="D5460" s="351">
        <f t="shared" ca="1" si="250"/>
        <v>0</v>
      </c>
      <c r="E5460" s="375" t="str">
        <f t="shared" ca="1" si="251"/>
        <v/>
      </c>
    </row>
    <row r="5461" spans="1:5">
      <c r="A5461" s="6" t="s">
        <v>108</v>
      </c>
      <c r="B5461">
        <v>115000</v>
      </c>
      <c r="C5461" s="350" t="s">
        <v>583</v>
      </c>
      <c r="D5461" s="351">
        <f t="shared" ca="1" si="250"/>
        <v>0</v>
      </c>
      <c r="E5461" s="375" t="str">
        <f t="shared" ca="1" si="251"/>
        <v/>
      </c>
    </row>
    <row r="5462" spans="1:5">
      <c r="A5462" s="6" t="s">
        <v>108</v>
      </c>
      <c r="B5462">
        <v>211000</v>
      </c>
      <c r="C5462" s="350" t="s">
        <v>583</v>
      </c>
      <c r="D5462" s="351">
        <f t="shared" ca="1" si="250"/>
        <v>0</v>
      </c>
      <c r="E5462" s="375" t="str">
        <f t="shared" ca="1" si="251"/>
        <v/>
      </c>
    </row>
    <row r="5463" spans="1:5">
      <c r="A5463" s="6" t="s">
        <v>108</v>
      </c>
      <c r="B5463">
        <v>212100</v>
      </c>
      <c r="C5463" s="350" t="s">
        <v>583</v>
      </c>
      <c r="D5463" s="351">
        <f t="shared" ca="1" si="250"/>
        <v>0</v>
      </c>
      <c r="E5463" s="375" t="str">
        <f t="shared" ca="1" si="251"/>
        <v/>
      </c>
    </row>
    <row r="5464" spans="1:5">
      <c r="A5464" s="6" t="s">
        <v>108</v>
      </c>
      <c r="B5464" t="s">
        <v>127</v>
      </c>
      <c r="C5464" s="350" t="s">
        <v>583</v>
      </c>
      <c r="D5464" s="351">
        <f t="shared" ca="1" si="250"/>
        <v>0</v>
      </c>
      <c r="E5464" s="375" t="str">
        <f t="shared" ca="1" si="251"/>
        <v/>
      </c>
    </row>
    <row r="5465" spans="1:5">
      <c r="A5465" s="6" t="s">
        <v>108</v>
      </c>
      <c r="B5465">
        <v>212230</v>
      </c>
      <c r="C5465" s="350" t="s">
        <v>583</v>
      </c>
      <c r="D5465" s="351">
        <f t="shared" ca="1" si="250"/>
        <v>0</v>
      </c>
      <c r="E5465" s="375" t="str">
        <f t="shared" ca="1" si="251"/>
        <v/>
      </c>
    </row>
    <row r="5466" spans="1:5">
      <c r="A5466" s="6" t="s">
        <v>108</v>
      </c>
      <c r="B5466">
        <v>212310</v>
      </c>
      <c r="C5466" s="350" t="s">
        <v>583</v>
      </c>
      <c r="D5466" s="351">
        <f t="shared" ca="1" si="250"/>
        <v>0</v>
      </c>
      <c r="E5466" s="375" t="str">
        <f t="shared" ca="1" si="251"/>
        <v/>
      </c>
    </row>
    <row r="5467" spans="1:5">
      <c r="A5467" s="6" t="s">
        <v>108</v>
      </c>
      <c r="B5467" t="s">
        <v>131</v>
      </c>
      <c r="C5467" s="350" t="s">
        <v>583</v>
      </c>
      <c r="D5467" s="351">
        <f t="shared" ca="1" si="250"/>
        <v>0</v>
      </c>
      <c r="E5467" s="375" t="str">
        <f t="shared" ca="1" si="251"/>
        <v/>
      </c>
    </row>
    <row r="5468" spans="1:5">
      <c r="A5468" s="6" t="s">
        <v>108</v>
      </c>
      <c r="B5468">
        <v>213111</v>
      </c>
      <c r="C5468" s="350" t="s">
        <v>583</v>
      </c>
      <c r="D5468" s="351">
        <f t="shared" ca="1" si="250"/>
        <v>0</v>
      </c>
      <c r="E5468" s="375" t="str">
        <f t="shared" ca="1" si="251"/>
        <v/>
      </c>
    </row>
    <row r="5469" spans="1:5">
      <c r="A5469" s="6" t="s">
        <v>108</v>
      </c>
      <c r="B5469" t="s">
        <v>134</v>
      </c>
      <c r="C5469" s="350" t="s">
        <v>583</v>
      </c>
      <c r="D5469" s="351">
        <f t="shared" ca="1" si="250"/>
        <v>0</v>
      </c>
      <c r="E5469" s="375" t="str">
        <f t="shared" ca="1" si="251"/>
        <v/>
      </c>
    </row>
    <row r="5470" spans="1:5">
      <c r="A5470" s="6" t="s">
        <v>108</v>
      </c>
      <c r="B5470">
        <v>221100</v>
      </c>
      <c r="C5470" s="350" t="s">
        <v>583</v>
      </c>
      <c r="D5470" s="351">
        <f t="shared" ca="1" si="250"/>
        <v>0</v>
      </c>
      <c r="E5470" s="375" t="str">
        <f t="shared" ca="1" si="251"/>
        <v/>
      </c>
    </row>
    <row r="5471" spans="1:5">
      <c r="A5471" s="6" t="s">
        <v>108</v>
      </c>
      <c r="B5471">
        <v>221200</v>
      </c>
      <c r="C5471" s="350" t="s">
        <v>583</v>
      </c>
      <c r="D5471" s="351">
        <f t="shared" ca="1" si="250"/>
        <v>0</v>
      </c>
      <c r="E5471" s="375" t="str">
        <f t="shared" ca="1" si="251"/>
        <v/>
      </c>
    </row>
    <row r="5472" spans="1:5">
      <c r="A5472" s="6" t="s">
        <v>108</v>
      </c>
      <c r="B5472">
        <v>221300</v>
      </c>
      <c r="C5472" s="350" t="s">
        <v>583</v>
      </c>
      <c r="D5472" s="351">
        <f t="shared" ca="1" si="250"/>
        <v>0</v>
      </c>
      <c r="E5472" s="375" t="str">
        <f t="shared" ca="1" si="251"/>
        <v/>
      </c>
    </row>
    <row r="5473" spans="1:5">
      <c r="A5473" s="6" t="s">
        <v>108</v>
      </c>
      <c r="B5473">
        <v>230301</v>
      </c>
      <c r="C5473" s="350" t="s">
        <v>583</v>
      </c>
      <c r="D5473" s="351">
        <f t="shared" ca="1" si="250"/>
        <v>0</v>
      </c>
      <c r="E5473" s="375" t="str">
        <f t="shared" ca="1" si="251"/>
        <v/>
      </c>
    </row>
    <row r="5474" spans="1:5">
      <c r="A5474" s="6" t="s">
        <v>108</v>
      </c>
      <c r="B5474">
        <v>230302</v>
      </c>
      <c r="C5474" s="350" t="s">
        <v>583</v>
      </c>
      <c r="D5474" s="351">
        <f t="shared" ca="1" si="250"/>
        <v>0</v>
      </c>
      <c r="E5474" s="375" t="str">
        <f t="shared" ca="1" si="251"/>
        <v/>
      </c>
    </row>
    <row r="5475" spans="1:5">
      <c r="A5475" s="6" t="s">
        <v>108</v>
      </c>
      <c r="B5475">
        <v>233210</v>
      </c>
      <c r="C5475" s="350" t="s">
        <v>583</v>
      </c>
      <c r="D5475" s="351">
        <f t="shared" ca="1" si="250"/>
        <v>0</v>
      </c>
      <c r="E5475" s="375" t="str">
        <f t="shared" ca="1" si="251"/>
        <v/>
      </c>
    </row>
    <row r="5476" spans="1:5">
      <c r="A5476" s="6" t="s">
        <v>108</v>
      </c>
      <c r="B5476">
        <v>233230</v>
      </c>
      <c r="C5476" s="350" t="s">
        <v>583</v>
      </c>
      <c r="D5476" s="351">
        <f t="shared" ca="1" si="250"/>
        <v>0</v>
      </c>
      <c r="E5476" s="375" t="str">
        <f t="shared" ca="1" si="251"/>
        <v/>
      </c>
    </row>
    <row r="5477" spans="1:5">
      <c r="A5477" s="6" t="s">
        <v>108</v>
      </c>
      <c r="B5477">
        <v>233240</v>
      </c>
      <c r="C5477" s="350" t="s">
        <v>583</v>
      </c>
      <c r="D5477" s="351">
        <f t="shared" ca="1" si="250"/>
        <v>0</v>
      </c>
      <c r="E5477" s="375" t="str">
        <f t="shared" ca="1" si="251"/>
        <v/>
      </c>
    </row>
    <row r="5478" spans="1:5">
      <c r="A5478" s="6" t="s">
        <v>108</v>
      </c>
      <c r="B5478">
        <v>233262</v>
      </c>
      <c r="C5478" s="350" t="s">
        <v>583</v>
      </c>
      <c r="D5478" s="351">
        <f t="shared" ca="1" si="250"/>
        <v>0</v>
      </c>
      <c r="E5478" s="375" t="str">
        <f t="shared" ca="1" si="251"/>
        <v/>
      </c>
    </row>
    <row r="5479" spans="1:5">
      <c r="A5479" s="6" t="s">
        <v>108</v>
      </c>
      <c r="B5479">
        <v>233293</v>
      </c>
      <c r="C5479" s="350" t="s">
        <v>583</v>
      </c>
      <c r="D5479" s="351">
        <f t="shared" ca="1" si="250"/>
        <v>0</v>
      </c>
      <c r="E5479" s="375" t="str">
        <f t="shared" ca="1" si="251"/>
        <v/>
      </c>
    </row>
    <row r="5480" spans="1:5">
      <c r="A5480" s="6" t="s">
        <v>108</v>
      </c>
      <c r="B5480" t="s">
        <v>146</v>
      </c>
      <c r="C5480" s="350" t="s">
        <v>583</v>
      </c>
      <c r="D5480" s="351">
        <f t="shared" ca="1" si="250"/>
        <v>0</v>
      </c>
      <c r="E5480" s="375" t="str">
        <f t="shared" ca="1" si="251"/>
        <v/>
      </c>
    </row>
    <row r="5481" spans="1:5">
      <c r="A5481" s="6" t="s">
        <v>108</v>
      </c>
      <c r="B5481" t="s">
        <v>148</v>
      </c>
      <c r="C5481" s="350" t="s">
        <v>583</v>
      </c>
      <c r="D5481" s="351">
        <f t="shared" ca="1" si="250"/>
        <v>0</v>
      </c>
      <c r="E5481" s="375" t="str">
        <f t="shared" ca="1" si="251"/>
        <v/>
      </c>
    </row>
    <row r="5482" spans="1:5">
      <c r="A5482" s="6" t="s">
        <v>108</v>
      </c>
      <c r="B5482">
        <v>233411</v>
      </c>
      <c r="C5482" s="350" t="s">
        <v>583</v>
      </c>
      <c r="D5482" s="351">
        <f t="shared" ca="1" si="250"/>
        <v>0</v>
      </c>
      <c r="E5482" s="375" t="str">
        <f t="shared" ca="1" si="251"/>
        <v/>
      </c>
    </row>
    <row r="5483" spans="1:5">
      <c r="A5483" s="6" t="s">
        <v>108</v>
      </c>
      <c r="B5483">
        <v>233412</v>
      </c>
      <c r="C5483" s="350" t="s">
        <v>583</v>
      </c>
      <c r="D5483" s="351">
        <f t="shared" ca="1" si="250"/>
        <v>0</v>
      </c>
      <c r="E5483" s="375" t="str">
        <f t="shared" ca="1" si="251"/>
        <v/>
      </c>
    </row>
    <row r="5484" spans="1:5">
      <c r="A5484" s="6" t="s">
        <v>108</v>
      </c>
      <c r="B5484" t="s">
        <v>152</v>
      </c>
      <c r="C5484" s="350" t="s">
        <v>583</v>
      </c>
      <c r="D5484" s="351">
        <f t="shared" ca="1" si="250"/>
        <v>0</v>
      </c>
      <c r="E5484" s="375" t="str">
        <f t="shared" ca="1" si="251"/>
        <v/>
      </c>
    </row>
    <row r="5485" spans="1:5">
      <c r="A5485" s="6" t="s">
        <v>108</v>
      </c>
      <c r="B5485">
        <v>321100</v>
      </c>
      <c r="C5485" s="350" t="s">
        <v>583</v>
      </c>
      <c r="D5485" s="351">
        <f t="shared" ca="1" si="250"/>
        <v>0</v>
      </c>
      <c r="E5485" s="375" t="str">
        <f t="shared" ca="1" si="251"/>
        <v/>
      </c>
    </row>
    <row r="5486" spans="1:5">
      <c r="A5486" s="6" t="s">
        <v>108</v>
      </c>
      <c r="B5486">
        <v>321200</v>
      </c>
      <c r="C5486" s="350" t="s">
        <v>583</v>
      </c>
      <c r="D5486" s="351">
        <f t="shared" ca="1" si="250"/>
        <v>0</v>
      </c>
      <c r="E5486" s="375" t="str">
        <f t="shared" ca="1" si="251"/>
        <v/>
      </c>
    </row>
    <row r="5487" spans="1:5">
      <c r="A5487" s="6" t="s">
        <v>108</v>
      </c>
      <c r="B5487">
        <v>321910</v>
      </c>
      <c r="C5487" s="350" t="s">
        <v>583</v>
      </c>
      <c r="D5487" s="351">
        <f t="shared" ca="1" si="250"/>
        <v>0</v>
      </c>
      <c r="E5487" s="375" t="str">
        <f t="shared" ca="1" si="251"/>
        <v/>
      </c>
    </row>
    <row r="5488" spans="1:5">
      <c r="A5488" s="6" t="s">
        <v>108</v>
      </c>
      <c r="B5488" t="s">
        <v>157</v>
      </c>
      <c r="C5488" s="350" t="s">
        <v>583</v>
      </c>
      <c r="D5488" s="351">
        <f t="shared" ca="1" si="250"/>
        <v>0</v>
      </c>
      <c r="E5488" s="375" t="str">
        <f t="shared" ca="1" si="251"/>
        <v/>
      </c>
    </row>
    <row r="5489" spans="1:5">
      <c r="A5489" s="6" t="s">
        <v>108</v>
      </c>
      <c r="B5489">
        <v>327100</v>
      </c>
      <c r="C5489" s="350" t="s">
        <v>583</v>
      </c>
      <c r="D5489" s="351">
        <f t="shared" ca="1" si="250"/>
        <v>0</v>
      </c>
      <c r="E5489" s="375" t="str">
        <f t="shared" ca="1" si="251"/>
        <v/>
      </c>
    </row>
    <row r="5490" spans="1:5">
      <c r="A5490" s="6" t="s">
        <v>108</v>
      </c>
      <c r="B5490">
        <v>327200</v>
      </c>
      <c r="C5490" s="350" t="s">
        <v>583</v>
      </c>
      <c r="D5490" s="351">
        <f t="shared" ca="1" si="250"/>
        <v>0</v>
      </c>
      <c r="E5490" s="375" t="str">
        <f t="shared" ca="1" si="251"/>
        <v/>
      </c>
    </row>
    <row r="5491" spans="1:5">
      <c r="A5491" s="6" t="s">
        <v>108</v>
      </c>
      <c r="B5491">
        <v>327310</v>
      </c>
      <c r="C5491" s="350" t="s">
        <v>583</v>
      </c>
      <c r="D5491" s="351">
        <f t="shared" ca="1" si="250"/>
        <v>0</v>
      </c>
      <c r="E5491" s="375" t="str">
        <f t="shared" ca="1" si="251"/>
        <v/>
      </c>
    </row>
    <row r="5492" spans="1:5">
      <c r="A5492" s="6" t="s">
        <v>108</v>
      </c>
      <c r="B5492">
        <v>327320</v>
      </c>
      <c r="C5492" s="350" t="s">
        <v>583</v>
      </c>
      <c r="D5492" s="351">
        <f t="shared" ca="1" si="250"/>
        <v>0</v>
      </c>
      <c r="E5492" s="375" t="str">
        <f t="shared" ca="1" si="251"/>
        <v/>
      </c>
    </row>
    <row r="5493" spans="1:5">
      <c r="A5493" s="6" t="s">
        <v>108</v>
      </c>
      <c r="B5493">
        <v>327330</v>
      </c>
      <c r="C5493" s="350" t="s">
        <v>583</v>
      </c>
      <c r="D5493" s="351">
        <f t="shared" ca="1" si="250"/>
        <v>0</v>
      </c>
      <c r="E5493" s="375" t="str">
        <f t="shared" ca="1" si="251"/>
        <v/>
      </c>
    </row>
    <row r="5494" spans="1:5">
      <c r="A5494" s="6" t="s">
        <v>108</v>
      </c>
      <c r="B5494">
        <v>327390</v>
      </c>
      <c r="C5494" s="350" t="s">
        <v>583</v>
      </c>
      <c r="D5494" s="351">
        <f t="shared" ca="1" si="250"/>
        <v>0</v>
      </c>
      <c r="E5494" s="375" t="str">
        <f t="shared" ca="1" si="251"/>
        <v/>
      </c>
    </row>
    <row r="5495" spans="1:5">
      <c r="A5495" s="6" t="s">
        <v>108</v>
      </c>
      <c r="B5495">
        <v>327400</v>
      </c>
      <c r="C5495" s="350" t="s">
        <v>583</v>
      </c>
      <c r="D5495" s="351">
        <f t="shared" ca="1" si="250"/>
        <v>0</v>
      </c>
      <c r="E5495" s="375" t="str">
        <f t="shared" ca="1" si="251"/>
        <v/>
      </c>
    </row>
    <row r="5496" spans="1:5">
      <c r="A5496" s="6" t="s">
        <v>108</v>
      </c>
      <c r="B5496">
        <v>327910</v>
      </c>
      <c r="C5496" s="350" t="s">
        <v>583</v>
      </c>
      <c r="D5496" s="351">
        <f t="shared" ca="1" si="250"/>
        <v>0</v>
      </c>
      <c r="E5496" s="375" t="str">
        <f t="shared" ca="1" si="251"/>
        <v/>
      </c>
    </row>
    <row r="5497" spans="1:5">
      <c r="A5497" s="6" t="s">
        <v>108</v>
      </c>
      <c r="B5497">
        <v>327991</v>
      </c>
      <c r="C5497" s="350" t="s">
        <v>583</v>
      </c>
      <c r="D5497" s="351">
        <f t="shared" ca="1" si="250"/>
        <v>0</v>
      </c>
      <c r="E5497" s="375" t="str">
        <f t="shared" ca="1" si="251"/>
        <v/>
      </c>
    </row>
    <row r="5498" spans="1:5">
      <c r="A5498" s="6" t="s">
        <v>108</v>
      </c>
      <c r="B5498">
        <v>327992</v>
      </c>
      <c r="C5498" s="350" t="s">
        <v>583</v>
      </c>
      <c r="D5498" s="351">
        <f t="shared" ca="1" si="250"/>
        <v>0</v>
      </c>
      <c r="E5498" s="375" t="str">
        <f t="shared" ca="1" si="251"/>
        <v/>
      </c>
    </row>
    <row r="5499" spans="1:5">
      <c r="A5499" s="6" t="s">
        <v>108</v>
      </c>
      <c r="B5499">
        <v>327993</v>
      </c>
      <c r="C5499" s="350" t="s">
        <v>583</v>
      </c>
      <c r="D5499" s="351">
        <f t="shared" ca="1" si="250"/>
        <v>0</v>
      </c>
      <c r="E5499" s="375" t="str">
        <f t="shared" ca="1" si="251"/>
        <v/>
      </c>
    </row>
    <row r="5500" spans="1:5">
      <c r="A5500" s="6" t="s">
        <v>108</v>
      </c>
      <c r="B5500">
        <v>327999</v>
      </c>
      <c r="C5500" s="350" t="s">
        <v>583</v>
      </c>
      <c r="D5500" s="351">
        <f t="shared" ca="1" si="250"/>
        <v>0</v>
      </c>
      <c r="E5500" s="375" t="str">
        <f t="shared" ca="1" si="251"/>
        <v/>
      </c>
    </row>
    <row r="5501" spans="1:5">
      <c r="A5501" s="6" t="s">
        <v>108</v>
      </c>
      <c r="B5501">
        <v>331110</v>
      </c>
      <c r="C5501" s="350" t="s">
        <v>583</v>
      </c>
      <c r="D5501" s="351">
        <f t="shared" ca="1" si="250"/>
        <v>0</v>
      </c>
      <c r="E5501" s="375" t="str">
        <f t="shared" ca="1" si="251"/>
        <v/>
      </c>
    </row>
    <row r="5502" spans="1:5">
      <c r="A5502" s="6" t="s">
        <v>108</v>
      </c>
      <c r="B5502">
        <v>331200</v>
      </c>
      <c r="C5502" s="350" t="s">
        <v>583</v>
      </c>
      <c r="D5502" s="351">
        <f t="shared" ca="1" si="250"/>
        <v>0</v>
      </c>
      <c r="E5502" s="375" t="str">
        <f t="shared" ca="1" si="251"/>
        <v/>
      </c>
    </row>
    <row r="5503" spans="1:5">
      <c r="A5503" s="6" t="s">
        <v>108</v>
      </c>
      <c r="B5503" t="s">
        <v>173</v>
      </c>
      <c r="C5503" s="350" t="s">
        <v>583</v>
      </c>
      <c r="D5503" s="351">
        <f t="shared" ca="1" si="250"/>
        <v>0</v>
      </c>
      <c r="E5503" s="375" t="str">
        <f t="shared" ca="1" si="251"/>
        <v/>
      </c>
    </row>
    <row r="5504" spans="1:5">
      <c r="A5504" s="6" t="s">
        <v>108</v>
      </c>
      <c r="B5504">
        <v>331314</v>
      </c>
      <c r="C5504" s="350" t="s">
        <v>583</v>
      </c>
      <c r="D5504" s="351">
        <f t="shared" ca="1" si="250"/>
        <v>0</v>
      </c>
      <c r="E5504" s="375" t="str">
        <f t="shared" ca="1" si="251"/>
        <v/>
      </c>
    </row>
    <row r="5505" spans="1:5">
      <c r="A5505" s="6" t="s">
        <v>108</v>
      </c>
      <c r="B5505" t="s">
        <v>176</v>
      </c>
      <c r="C5505" s="350" t="s">
        <v>583</v>
      </c>
      <c r="D5505" s="351">
        <f t="shared" ca="1" si="250"/>
        <v>0</v>
      </c>
      <c r="E5505" s="375" t="str">
        <f t="shared" ca="1" si="251"/>
        <v/>
      </c>
    </row>
    <row r="5506" spans="1:5">
      <c r="A5506" s="6" t="s">
        <v>108</v>
      </c>
      <c r="B5506">
        <v>331411</v>
      </c>
      <c r="C5506" s="350" t="s">
        <v>583</v>
      </c>
      <c r="D5506" s="351">
        <f t="shared" ca="1" si="250"/>
        <v>0</v>
      </c>
      <c r="E5506" s="375" t="str">
        <f t="shared" ca="1" si="251"/>
        <v/>
      </c>
    </row>
    <row r="5507" spans="1:5">
      <c r="A5507" s="6" t="s">
        <v>108</v>
      </c>
      <c r="B5507">
        <v>331419</v>
      </c>
      <c r="C5507" s="350" t="s">
        <v>583</v>
      </c>
      <c r="D5507" s="351">
        <f t="shared" ref="D5507:D5570" ca="1" si="252">OFFSET(matrix1,MOD(ROW()-ROW($D$3),ROWS(matrix1)),TRUNC((ROW()-ROW($D$3))/ROWS(matrix1)),1,1)</f>
        <v>0</v>
      </c>
      <c r="E5507" s="375" t="str">
        <f t="shared" ref="E5507:E5570" ca="1" si="253">OFFSET(matrix4,MOD(ROW()-ROW($E$3),ROWS(matrix4)),TRUNC((ROW()-ROW($E$3))/ROWS(matrix4)),1,1)</f>
        <v/>
      </c>
    </row>
    <row r="5508" spans="1:5">
      <c r="A5508" s="6" t="s">
        <v>108</v>
      </c>
      <c r="B5508">
        <v>331420</v>
      </c>
      <c r="C5508" s="350" t="s">
        <v>583</v>
      </c>
      <c r="D5508" s="351">
        <f t="shared" ca="1" si="252"/>
        <v>0</v>
      </c>
      <c r="E5508" s="375" t="str">
        <f t="shared" ca="1" si="253"/>
        <v/>
      </c>
    </row>
    <row r="5509" spans="1:5">
      <c r="A5509" s="6" t="s">
        <v>108</v>
      </c>
      <c r="B5509">
        <v>331490</v>
      </c>
      <c r="C5509" s="350" t="s">
        <v>583</v>
      </c>
      <c r="D5509" s="351">
        <f t="shared" ca="1" si="252"/>
        <v>0</v>
      </c>
      <c r="E5509" s="375" t="str">
        <f t="shared" ca="1" si="253"/>
        <v/>
      </c>
    </row>
    <row r="5510" spans="1:5">
      <c r="A5510" s="6" t="s">
        <v>108</v>
      </c>
      <c r="B5510">
        <v>331510</v>
      </c>
      <c r="C5510" s="350" t="s">
        <v>583</v>
      </c>
      <c r="D5510" s="351">
        <f t="shared" ca="1" si="252"/>
        <v>0</v>
      </c>
      <c r="E5510" s="375" t="str">
        <f t="shared" ca="1" si="253"/>
        <v/>
      </c>
    </row>
    <row r="5511" spans="1:5">
      <c r="A5511" s="6" t="s">
        <v>108</v>
      </c>
      <c r="B5511">
        <v>331520</v>
      </c>
      <c r="C5511" s="350" t="s">
        <v>583</v>
      </c>
      <c r="D5511" s="351">
        <f t="shared" ca="1" si="252"/>
        <v>0</v>
      </c>
      <c r="E5511" s="375" t="str">
        <f t="shared" ca="1" si="253"/>
        <v/>
      </c>
    </row>
    <row r="5512" spans="1:5">
      <c r="A5512" s="6" t="s">
        <v>108</v>
      </c>
      <c r="B5512" t="s">
        <v>184</v>
      </c>
      <c r="C5512" s="350" t="s">
        <v>583</v>
      </c>
      <c r="D5512" s="351">
        <f t="shared" ca="1" si="252"/>
        <v>0</v>
      </c>
      <c r="E5512" s="375" t="str">
        <f t="shared" ca="1" si="253"/>
        <v/>
      </c>
    </row>
    <row r="5513" spans="1:5">
      <c r="A5513" s="6" t="s">
        <v>108</v>
      </c>
      <c r="B5513">
        <v>332114</v>
      </c>
      <c r="C5513" s="350" t="s">
        <v>583</v>
      </c>
      <c r="D5513" s="351">
        <f t="shared" ca="1" si="252"/>
        <v>0</v>
      </c>
      <c r="E5513" s="375" t="str">
        <f t="shared" ca="1" si="253"/>
        <v/>
      </c>
    </row>
    <row r="5514" spans="1:5">
      <c r="A5514" s="6" t="s">
        <v>108</v>
      </c>
      <c r="B5514" t="s">
        <v>187</v>
      </c>
      <c r="C5514" s="350" t="s">
        <v>583</v>
      </c>
      <c r="D5514" s="351">
        <f t="shared" ca="1" si="252"/>
        <v>0</v>
      </c>
      <c r="E5514" s="375" t="str">
        <f t="shared" ca="1" si="253"/>
        <v/>
      </c>
    </row>
    <row r="5515" spans="1:5">
      <c r="A5515" s="6" t="s">
        <v>108</v>
      </c>
      <c r="B5515">
        <v>332200</v>
      </c>
      <c r="C5515" s="350" t="s">
        <v>583</v>
      </c>
      <c r="D5515" s="351">
        <f t="shared" ca="1" si="252"/>
        <v>0</v>
      </c>
      <c r="E5515" s="375" t="str">
        <f t="shared" ca="1" si="253"/>
        <v/>
      </c>
    </row>
    <row r="5516" spans="1:5">
      <c r="A5516" s="6" t="s">
        <v>108</v>
      </c>
      <c r="B5516">
        <v>332310</v>
      </c>
      <c r="C5516" s="350" t="s">
        <v>583</v>
      </c>
      <c r="D5516" s="351">
        <f t="shared" ca="1" si="252"/>
        <v>0</v>
      </c>
      <c r="E5516" s="375" t="str">
        <f t="shared" ca="1" si="253"/>
        <v/>
      </c>
    </row>
    <row r="5517" spans="1:5">
      <c r="A5517" s="6" t="s">
        <v>108</v>
      </c>
      <c r="B5517">
        <v>332320</v>
      </c>
      <c r="C5517" s="350" t="s">
        <v>583</v>
      </c>
      <c r="D5517" s="351">
        <f t="shared" ca="1" si="252"/>
        <v>0</v>
      </c>
      <c r="E5517" s="375" t="str">
        <f t="shared" ca="1" si="253"/>
        <v/>
      </c>
    </row>
    <row r="5518" spans="1:5">
      <c r="A5518" s="6" t="s">
        <v>108</v>
      </c>
      <c r="B5518">
        <v>332410</v>
      </c>
      <c r="C5518" s="350" t="s">
        <v>583</v>
      </c>
      <c r="D5518" s="351">
        <f t="shared" ca="1" si="252"/>
        <v>0</v>
      </c>
      <c r="E5518" s="375" t="str">
        <f t="shared" ca="1" si="253"/>
        <v/>
      </c>
    </row>
    <row r="5519" spans="1:5">
      <c r="A5519" s="6" t="s">
        <v>108</v>
      </c>
      <c r="B5519">
        <v>332420</v>
      </c>
      <c r="C5519" s="350" t="s">
        <v>583</v>
      </c>
      <c r="D5519" s="351">
        <f t="shared" ca="1" si="252"/>
        <v>0</v>
      </c>
      <c r="E5519" s="375" t="str">
        <f t="shared" ca="1" si="253"/>
        <v/>
      </c>
    </row>
    <row r="5520" spans="1:5">
      <c r="A5520" s="6" t="s">
        <v>108</v>
      </c>
      <c r="B5520">
        <v>332430</v>
      </c>
      <c r="C5520" s="350" t="s">
        <v>583</v>
      </c>
      <c r="D5520" s="351">
        <f t="shared" ca="1" si="252"/>
        <v>0</v>
      </c>
      <c r="E5520" s="375" t="str">
        <f t="shared" ca="1" si="253"/>
        <v/>
      </c>
    </row>
    <row r="5521" spans="1:5">
      <c r="A5521" s="6" t="s">
        <v>108</v>
      </c>
      <c r="B5521">
        <v>332500</v>
      </c>
      <c r="C5521" s="350" t="s">
        <v>583</v>
      </c>
      <c r="D5521" s="351">
        <f t="shared" ca="1" si="252"/>
        <v>0</v>
      </c>
      <c r="E5521" s="375" t="str">
        <f t="shared" ca="1" si="253"/>
        <v/>
      </c>
    </row>
    <row r="5522" spans="1:5">
      <c r="A5522" s="6" t="s">
        <v>108</v>
      </c>
      <c r="B5522">
        <v>332600</v>
      </c>
      <c r="C5522" s="350" t="s">
        <v>583</v>
      </c>
      <c r="D5522" s="351">
        <f t="shared" ca="1" si="252"/>
        <v>0</v>
      </c>
      <c r="E5522" s="375" t="str">
        <f t="shared" ca="1" si="253"/>
        <v/>
      </c>
    </row>
    <row r="5523" spans="1:5">
      <c r="A5523" s="6" t="s">
        <v>108</v>
      </c>
      <c r="B5523">
        <v>332710</v>
      </c>
      <c r="C5523" s="350" t="s">
        <v>583</v>
      </c>
      <c r="D5523" s="351">
        <f t="shared" ca="1" si="252"/>
        <v>0</v>
      </c>
      <c r="E5523" s="375" t="str">
        <f t="shared" ca="1" si="253"/>
        <v/>
      </c>
    </row>
    <row r="5524" spans="1:5">
      <c r="A5524" s="6" t="s">
        <v>108</v>
      </c>
      <c r="B5524">
        <v>332720</v>
      </c>
      <c r="C5524" s="350" t="s">
        <v>583</v>
      </c>
      <c r="D5524" s="351">
        <f t="shared" ca="1" si="252"/>
        <v>0</v>
      </c>
      <c r="E5524" s="375" t="str">
        <f t="shared" ca="1" si="253"/>
        <v/>
      </c>
    </row>
    <row r="5525" spans="1:5">
      <c r="A5525" s="6" t="s">
        <v>108</v>
      </c>
      <c r="B5525">
        <v>332800</v>
      </c>
      <c r="C5525" s="350" t="s">
        <v>583</v>
      </c>
      <c r="D5525" s="351">
        <f t="shared" ca="1" si="252"/>
        <v>0</v>
      </c>
      <c r="E5525" s="375" t="str">
        <f t="shared" ca="1" si="253"/>
        <v/>
      </c>
    </row>
    <row r="5526" spans="1:5">
      <c r="A5526" s="6" t="s">
        <v>108</v>
      </c>
      <c r="B5526" t="s">
        <v>200</v>
      </c>
      <c r="C5526" s="350" t="s">
        <v>583</v>
      </c>
      <c r="D5526" s="351">
        <f t="shared" ca="1" si="252"/>
        <v>0</v>
      </c>
      <c r="E5526" s="375" t="str">
        <f t="shared" ca="1" si="253"/>
        <v/>
      </c>
    </row>
    <row r="5527" spans="1:5">
      <c r="A5527" s="6" t="s">
        <v>108</v>
      </c>
      <c r="B5527">
        <v>332913</v>
      </c>
      <c r="C5527" s="350" t="s">
        <v>583</v>
      </c>
      <c r="D5527" s="351">
        <f t="shared" ca="1" si="252"/>
        <v>0</v>
      </c>
      <c r="E5527" s="375" t="str">
        <f t="shared" ca="1" si="253"/>
        <v/>
      </c>
    </row>
    <row r="5528" spans="1:5">
      <c r="A5528" s="6" t="s">
        <v>108</v>
      </c>
      <c r="B5528">
        <v>332991</v>
      </c>
      <c r="C5528" s="350" t="s">
        <v>583</v>
      </c>
      <c r="D5528" s="351">
        <f t="shared" ca="1" si="252"/>
        <v>0</v>
      </c>
      <c r="E5528" s="375" t="str">
        <f t="shared" ca="1" si="253"/>
        <v/>
      </c>
    </row>
    <row r="5529" spans="1:5">
      <c r="A5529" s="6" t="s">
        <v>108</v>
      </c>
      <c r="B5529" t="s">
        <v>204</v>
      </c>
      <c r="C5529" s="350" t="s">
        <v>583</v>
      </c>
      <c r="D5529" s="351">
        <f t="shared" ca="1" si="252"/>
        <v>0</v>
      </c>
      <c r="E5529" s="375" t="str">
        <f t="shared" ca="1" si="253"/>
        <v/>
      </c>
    </row>
    <row r="5530" spans="1:5">
      <c r="A5530" s="6" t="s">
        <v>108</v>
      </c>
      <c r="B5530">
        <v>332996</v>
      </c>
      <c r="C5530" s="350" t="s">
        <v>583</v>
      </c>
      <c r="D5530" s="351">
        <f t="shared" ca="1" si="252"/>
        <v>0</v>
      </c>
      <c r="E5530" s="375" t="str">
        <f t="shared" ca="1" si="253"/>
        <v/>
      </c>
    </row>
    <row r="5531" spans="1:5">
      <c r="A5531" s="6" t="s">
        <v>108</v>
      </c>
      <c r="B5531" t="s">
        <v>207</v>
      </c>
      <c r="C5531" s="350" t="s">
        <v>583</v>
      </c>
      <c r="D5531" s="351">
        <f t="shared" ca="1" si="252"/>
        <v>0</v>
      </c>
      <c r="E5531" s="375" t="str">
        <f t="shared" ca="1" si="253"/>
        <v/>
      </c>
    </row>
    <row r="5532" spans="1:5">
      <c r="A5532" s="6" t="s">
        <v>108</v>
      </c>
      <c r="B5532">
        <v>333111</v>
      </c>
      <c r="C5532" s="350" t="s">
        <v>583</v>
      </c>
      <c r="D5532" s="351">
        <f t="shared" ca="1" si="252"/>
        <v>0</v>
      </c>
      <c r="E5532" s="375" t="str">
        <f t="shared" ca="1" si="253"/>
        <v/>
      </c>
    </row>
    <row r="5533" spans="1:5">
      <c r="A5533" s="6" t="s">
        <v>108</v>
      </c>
      <c r="B5533">
        <v>333112</v>
      </c>
      <c r="C5533" s="350" t="s">
        <v>583</v>
      </c>
      <c r="D5533" s="351">
        <f t="shared" ca="1" si="252"/>
        <v>0</v>
      </c>
      <c r="E5533" s="375" t="str">
        <f t="shared" ca="1" si="253"/>
        <v/>
      </c>
    </row>
    <row r="5534" spans="1:5">
      <c r="A5534" s="6" t="s">
        <v>108</v>
      </c>
      <c r="B5534">
        <v>333120</v>
      </c>
      <c r="C5534" s="350" t="s">
        <v>583</v>
      </c>
      <c r="D5534" s="351">
        <f t="shared" ca="1" si="252"/>
        <v>0</v>
      </c>
      <c r="E5534" s="375" t="str">
        <f t="shared" ca="1" si="253"/>
        <v/>
      </c>
    </row>
    <row r="5535" spans="1:5">
      <c r="A5535" s="6" t="s">
        <v>108</v>
      </c>
      <c r="B5535">
        <v>333130</v>
      </c>
      <c r="C5535" s="350" t="s">
        <v>583</v>
      </c>
      <c r="D5535" s="351">
        <f t="shared" ca="1" si="252"/>
        <v>0</v>
      </c>
      <c r="E5535" s="375" t="str">
        <f t="shared" ca="1" si="253"/>
        <v/>
      </c>
    </row>
    <row r="5536" spans="1:5">
      <c r="A5536" s="6" t="s">
        <v>108</v>
      </c>
      <c r="B5536" t="s">
        <v>213</v>
      </c>
      <c r="C5536" s="350" t="s">
        <v>583</v>
      </c>
      <c r="D5536" s="351">
        <f t="shared" ca="1" si="252"/>
        <v>0</v>
      </c>
      <c r="E5536" s="375" t="str">
        <f t="shared" ca="1" si="253"/>
        <v/>
      </c>
    </row>
    <row r="5537" spans="1:5">
      <c r="A5537" s="6" t="s">
        <v>108</v>
      </c>
      <c r="B5537">
        <v>333220</v>
      </c>
      <c r="C5537" s="350" t="s">
        <v>583</v>
      </c>
      <c r="D5537" s="351">
        <f t="shared" ca="1" si="252"/>
        <v>0</v>
      </c>
      <c r="E5537" s="375" t="str">
        <f t="shared" ca="1" si="253"/>
        <v/>
      </c>
    </row>
    <row r="5538" spans="1:5">
      <c r="A5538" s="6" t="s">
        <v>108</v>
      </c>
      <c r="B5538">
        <v>333295</v>
      </c>
      <c r="C5538" s="350" t="s">
        <v>583</v>
      </c>
      <c r="D5538" s="351">
        <f t="shared" ca="1" si="252"/>
        <v>0</v>
      </c>
      <c r="E5538" s="375" t="str">
        <f t="shared" ca="1" si="253"/>
        <v/>
      </c>
    </row>
    <row r="5539" spans="1:5">
      <c r="A5539" s="6" t="s">
        <v>108</v>
      </c>
      <c r="B5539" t="s">
        <v>217</v>
      </c>
      <c r="C5539" s="350" t="s">
        <v>583</v>
      </c>
      <c r="D5539" s="351">
        <f t="shared" ca="1" si="252"/>
        <v>0</v>
      </c>
      <c r="E5539" s="375" t="str">
        <f t="shared" ca="1" si="253"/>
        <v/>
      </c>
    </row>
    <row r="5540" spans="1:5">
      <c r="A5540" s="6" t="s">
        <v>108</v>
      </c>
      <c r="B5540">
        <v>333313</v>
      </c>
      <c r="C5540" s="350" t="s">
        <v>583</v>
      </c>
      <c r="D5540" s="351">
        <f t="shared" ca="1" si="252"/>
        <v>0</v>
      </c>
      <c r="E5540" s="375" t="str">
        <f t="shared" ca="1" si="253"/>
        <v/>
      </c>
    </row>
    <row r="5541" spans="1:5">
      <c r="A5541" s="6" t="s">
        <v>108</v>
      </c>
      <c r="B5541">
        <v>333314</v>
      </c>
      <c r="C5541" s="350" t="s">
        <v>583</v>
      </c>
      <c r="D5541" s="351">
        <f t="shared" ca="1" si="252"/>
        <v>0</v>
      </c>
      <c r="E5541" s="375" t="str">
        <f t="shared" ca="1" si="253"/>
        <v/>
      </c>
    </row>
    <row r="5542" spans="1:5">
      <c r="A5542" s="6" t="s">
        <v>108</v>
      </c>
      <c r="B5542">
        <v>333315</v>
      </c>
      <c r="C5542" s="350" t="s">
        <v>583</v>
      </c>
      <c r="D5542" s="351">
        <f t="shared" ca="1" si="252"/>
        <v>0</v>
      </c>
      <c r="E5542" s="375" t="str">
        <f t="shared" ca="1" si="253"/>
        <v/>
      </c>
    </row>
    <row r="5543" spans="1:5">
      <c r="A5543" s="6" t="s">
        <v>108</v>
      </c>
      <c r="B5543" t="s">
        <v>222</v>
      </c>
      <c r="C5543" s="350" t="s">
        <v>583</v>
      </c>
      <c r="D5543" s="351">
        <f t="shared" ca="1" si="252"/>
        <v>0</v>
      </c>
      <c r="E5543" s="375" t="str">
        <f t="shared" ca="1" si="253"/>
        <v/>
      </c>
    </row>
    <row r="5544" spans="1:5">
      <c r="A5544" s="6" t="s">
        <v>108</v>
      </c>
      <c r="B5544">
        <v>333414</v>
      </c>
      <c r="C5544" s="350" t="s">
        <v>583</v>
      </c>
      <c r="D5544" s="351">
        <f t="shared" ca="1" si="252"/>
        <v>0</v>
      </c>
      <c r="E5544" s="375" t="str">
        <f t="shared" ca="1" si="253"/>
        <v/>
      </c>
    </row>
    <row r="5545" spans="1:5">
      <c r="A5545" s="6" t="s">
        <v>108</v>
      </c>
      <c r="B5545">
        <v>333415</v>
      </c>
      <c r="C5545" s="350" t="s">
        <v>583</v>
      </c>
      <c r="D5545" s="351">
        <f t="shared" ca="1" si="252"/>
        <v>0</v>
      </c>
      <c r="E5545" s="375" t="str">
        <f t="shared" ca="1" si="253"/>
        <v/>
      </c>
    </row>
    <row r="5546" spans="1:5">
      <c r="A5546" s="6" t="s">
        <v>108</v>
      </c>
      <c r="B5546">
        <v>333511</v>
      </c>
      <c r="C5546" s="350" t="s">
        <v>583</v>
      </c>
      <c r="D5546" s="351">
        <f t="shared" ca="1" si="252"/>
        <v>0</v>
      </c>
      <c r="E5546" s="375" t="str">
        <f t="shared" ca="1" si="253"/>
        <v/>
      </c>
    </row>
    <row r="5547" spans="1:5">
      <c r="A5547" s="6" t="s">
        <v>108</v>
      </c>
      <c r="B5547" t="s">
        <v>227</v>
      </c>
      <c r="C5547" s="350" t="s">
        <v>583</v>
      </c>
      <c r="D5547" s="351">
        <f t="shared" ca="1" si="252"/>
        <v>0</v>
      </c>
      <c r="E5547" s="375" t="str">
        <f t="shared" ca="1" si="253"/>
        <v/>
      </c>
    </row>
    <row r="5548" spans="1:5">
      <c r="A5548" s="6" t="s">
        <v>108</v>
      </c>
      <c r="B5548">
        <v>333514</v>
      </c>
      <c r="C5548" s="350" t="s">
        <v>583</v>
      </c>
      <c r="D5548" s="351">
        <f t="shared" ca="1" si="252"/>
        <v>0</v>
      </c>
      <c r="E5548" s="375" t="str">
        <f t="shared" ca="1" si="253"/>
        <v/>
      </c>
    </row>
    <row r="5549" spans="1:5">
      <c r="A5549" s="6" t="s">
        <v>108</v>
      </c>
      <c r="B5549" t="s">
        <v>230</v>
      </c>
      <c r="C5549" s="350" t="s">
        <v>583</v>
      </c>
      <c r="D5549" s="351">
        <f t="shared" ca="1" si="252"/>
        <v>0</v>
      </c>
      <c r="E5549" s="375" t="str">
        <f t="shared" ca="1" si="253"/>
        <v/>
      </c>
    </row>
    <row r="5550" spans="1:5">
      <c r="A5550" s="6" t="s">
        <v>108</v>
      </c>
      <c r="B5550">
        <v>333611</v>
      </c>
      <c r="C5550" s="350" t="s">
        <v>583</v>
      </c>
      <c r="D5550" s="351">
        <f t="shared" ca="1" si="252"/>
        <v>0</v>
      </c>
      <c r="E5550" s="375" t="str">
        <f t="shared" ca="1" si="253"/>
        <v/>
      </c>
    </row>
    <row r="5551" spans="1:5">
      <c r="A5551" s="6" t="s">
        <v>108</v>
      </c>
      <c r="B5551">
        <v>333612</v>
      </c>
      <c r="C5551" s="350" t="s">
        <v>583</v>
      </c>
      <c r="D5551" s="351">
        <f t="shared" ca="1" si="252"/>
        <v>0</v>
      </c>
      <c r="E5551" s="375" t="str">
        <f t="shared" ca="1" si="253"/>
        <v/>
      </c>
    </row>
    <row r="5552" spans="1:5">
      <c r="A5552" s="6" t="s">
        <v>108</v>
      </c>
      <c r="B5552">
        <v>333613</v>
      </c>
      <c r="C5552" s="350" t="s">
        <v>583</v>
      </c>
      <c r="D5552" s="351">
        <f t="shared" ca="1" si="252"/>
        <v>0</v>
      </c>
      <c r="E5552" s="375" t="str">
        <f t="shared" ca="1" si="253"/>
        <v/>
      </c>
    </row>
    <row r="5553" spans="1:5">
      <c r="A5553" s="6" t="s">
        <v>108</v>
      </c>
      <c r="B5553">
        <v>333618</v>
      </c>
      <c r="C5553" s="350" t="s">
        <v>583</v>
      </c>
      <c r="D5553" s="351">
        <f t="shared" ca="1" si="252"/>
        <v>0</v>
      </c>
      <c r="E5553" s="375" t="str">
        <f t="shared" ca="1" si="253"/>
        <v/>
      </c>
    </row>
    <row r="5554" spans="1:5">
      <c r="A5554" s="6" t="s">
        <v>108</v>
      </c>
      <c r="B5554" t="s">
        <v>236</v>
      </c>
      <c r="C5554" s="350" t="s">
        <v>583</v>
      </c>
      <c r="D5554" s="351">
        <f t="shared" ca="1" si="252"/>
        <v>0</v>
      </c>
      <c r="E5554" s="375" t="str">
        <f t="shared" ca="1" si="253"/>
        <v/>
      </c>
    </row>
    <row r="5555" spans="1:5">
      <c r="A5555" s="6" t="s">
        <v>108</v>
      </c>
      <c r="B5555">
        <v>333912</v>
      </c>
      <c r="C5555" s="350" t="s">
        <v>583</v>
      </c>
      <c r="D5555" s="351">
        <f t="shared" ca="1" si="252"/>
        <v>0</v>
      </c>
      <c r="E5555" s="375" t="str">
        <f t="shared" ca="1" si="253"/>
        <v/>
      </c>
    </row>
    <row r="5556" spans="1:5">
      <c r="A5556" s="6" t="s">
        <v>108</v>
      </c>
      <c r="B5556">
        <v>333920</v>
      </c>
      <c r="C5556" s="350" t="s">
        <v>583</v>
      </c>
      <c r="D5556" s="351">
        <f t="shared" ca="1" si="252"/>
        <v>0</v>
      </c>
      <c r="E5556" s="375" t="str">
        <f t="shared" ca="1" si="253"/>
        <v/>
      </c>
    </row>
    <row r="5557" spans="1:5">
      <c r="A5557" s="6" t="s">
        <v>108</v>
      </c>
      <c r="B5557">
        <v>333991</v>
      </c>
      <c r="C5557" s="350" t="s">
        <v>583</v>
      </c>
      <c r="D5557" s="351">
        <f t="shared" ca="1" si="252"/>
        <v>0</v>
      </c>
      <c r="E5557" s="375" t="str">
        <f t="shared" ca="1" si="253"/>
        <v/>
      </c>
    </row>
    <row r="5558" spans="1:5">
      <c r="A5558" s="6" t="s">
        <v>108</v>
      </c>
      <c r="B5558" t="s">
        <v>241</v>
      </c>
      <c r="C5558" s="350" t="s">
        <v>583</v>
      </c>
      <c r="D5558" s="351">
        <f t="shared" ca="1" si="252"/>
        <v>0</v>
      </c>
      <c r="E5558" s="375" t="str">
        <f t="shared" ca="1" si="253"/>
        <v/>
      </c>
    </row>
    <row r="5559" spans="1:5">
      <c r="A5559" s="6" t="s">
        <v>108</v>
      </c>
      <c r="B5559">
        <v>333993</v>
      </c>
      <c r="C5559" s="350" t="s">
        <v>583</v>
      </c>
      <c r="D5559" s="351">
        <f t="shared" ca="1" si="252"/>
        <v>0</v>
      </c>
      <c r="E5559" s="375" t="str">
        <f t="shared" ca="1" si="253"/>
        <v/>
      </c>
    </row>
    <row r="5560" spans="1:5">
      <c r="A5560" s="6" t="s">
        <v>108</v>
      </c>
      <c r="B5560">
        <v>333994</v>
      </c>
      <c r="C5560" s="350" t="s">
        <v>583</v>
      </c>
      <c r="D5560" s="351">
        <f t="shared" ca="1" si="252"/>
        <v>0</v>
      </c>
      <c r="E5560" s="375" t="str">
        <f t="shared" ca="1" si="253"/>
        <v/>
      </c>
    </row>
    <row r="5561" spans="1:5">
      <c r="A5561" s="6" t="s">
        <v>108</v>
      </c>
      <c r="B5561" t="s">
        <v>245</v>
      </c>
      <c r="C5561" s="350" t="s">
        <v>583</v>
      </c>
      <c r="D5561" s="351">
        <f t="shared" ca="1" si="252"/>
        <v>0</v>
      </c>
      <c r="E5561" s="375" t="str">
        <f t="shared" ca="1" si="253"/>
        <v/>
      </c>
    </row>
    <row r="5562" spans="1:5">
      <c r="A5562" s="6" t="s">
        <v>108</v>
      </c>
      <c r="B5562">
        <v>334111</v>
      </c>
      <c r="C5562" s="350" t="s">
        <v>583</v>
      </c>
      <c r="D5562" s="351">
        <f t="shared" ca="1" si="252"/>
        <v>0</v>
      </c>
      <c r="E5562" s="375" t="str">
        <f t="shared" ca="1" si="253"/>
        <v/>
      </c>
    </row>
    <row r="5563" spans="1:5">
      <c r="A5563" s="6" t="s">
        <v>108</v>
      </c>
      <c r="B5563">
        <v>334112</v>
      </c>
      <c r="C5563" s="350" t="s">
        <v>583</v>
      </c>
      <c r="D5563" s="351">
        <f t="shared" ca="1" si="252"/>
        <v>0</v>
      </c>
      <c r="E5563" s="375" t="str">
        <f t="shared" ca="1" si="253"/>
        <v/>
      </c>
    </row>
    <row r="5564" spans="1:5">
      <c r="A5564" s="6" t="s">
        <v>108</v>
      </c>
      <c r="B5564" t="s">
        <v>249</v>
      </c>
      <c r="C5564" s="350" t="s">
        <v>583</v>
      </c>
      <c r="D5564" s="351">
        <f t="shared" ca="1" si="252"/>
        <v>0</v>
      </c>
      <c r="E5564" s="375" t="str">
        <f t="shared" ca="1" si="253"/>
        <v/>
      </c>
    </row>
    <row r="5565" spans="1:5">
      <c r="A5565" s="6" t="s">
        <v>108</v>
      </c>
      <c r="B5565">
        <v>334210</v>
      </c>
      <c r="C5565" s="350" t="s">
        <v>583</v>
      </c>
      <c r="D5565" s="351">
        <f t="shared" ca="1" si="252"/>
        <v>0</v>
      </c>
      <c r="E5565" s="375" t="str">
        <f t="shared" ca="1" si="253"/>
        <v/>
      </c>
    </row>
    <row r="5566" spans="1:5">
      <c r="A5566" s="6" t="s">
        <v>108</v>
      </c>
      <c r="B5566">
        <v>334220</v>
      </c>
      <c r="C5566" s="350" t="s">
        <v>583</v>
      </c>
      <c r="D5566" s="351">
        <f t="shared" ca="1" si="252"/>
        <v>0</v>
      </c>
      <c r="E5566" s="375" t="str">
        <f t="shared" ca="1" si="253"/>
        <v/>
      </c>
    </row>
    <row r="5567" spans="1:5">
      <c r="A5567" s="6" t="s">
        <v>108</v>
      </c>
      <c r="B5567">
        <v>334290</v>
      </c>
      <c r="C5567" s="350" t="s">
        <v>583</v>
      </c>
      <c r="D5567" s="351">
        <f t="shared" ca="1" si="252"/>
        <v>0</v>
      </c>
      <c r="E5567" s="375" t="str">
        <f t="shared" ca="1" si="253"/>
        <v/>
      </c>
    </row>
    <row r="5568" spans="1:5">
      <c r="A5568" s="6" t="s">
        <v>108</v>
      </c>
      <c r="B5568">
        <v>334300</v>
      </c>
      <c r="C5568" s="350" t="s">
        <v>583</v>
      </c>
      <c r="D5568" s="351">
        <f t="shared" ca="1" si="252"/>
        <v>0</v>
      </c>
      <c r="E5568" s="375" t="str">
        <f t="shared" ca="1" si="253"/>
        <v/>
      </c>
    </row>
    <row r="5569" spans="1:5">
      <c r="A5569" s="6" t="s">
        <v>108</v>
      </c>
      <c r="B5569" t="s">
        <v>255</v>
      </c>
      <c r="C5569" s="350" t="s">
        <v>583</v>
      </c>
      <c r="D5569" s="351">
        <f t="shared" ca="1" si="252"/>
        <v>0</v>
      </c>
      <c r="E5569" s="375" t="str">
        <f t="shared" ca="1" si="253"/>
        <v/>
      </c>
    </row>
    <row r="5570" spans="1:5">
      <c r="A5570" s="6" t="s">
        <v>108</v>
      </c>
      <c r="B5570">
        <v>334413</v>
      </c>
      <c r="C5570" s="350" t="s">
        <v>583</v>
      </c>
      <c r="D5570" s="351">
        <f t="shared" ca="1" si="252"/>
        <v>4.4440125522615873E-7</v>
      </c>
      <c r="E5570" s="375">
        <f t="shared" ca="1" si="253"/>
        <v>2</v>
      </c>
    </row>
    <row r="5571" spans="1:5">
      <c r="A5571" s="6" t="s">
        <v>108</v>
      </c>
      <c r="B5571">
        <v>334418</v>
      </c>
      <c r="C5571" s="350" t="s">
        <v>583</v>
      </c>
      <c r="D5571" s="351">
        <f t="shared" ref="D5571:D5634" ca="1" si="254">OFFSET(matrix1,MOD(ROW()-ROW($D$3),ROWS(matrix1)),TRUNC((ROW()-ROW($D$3))/ROWS(matrix1)),1,1)</f>
        <v>0</v>
      </c>
      <c r="E5571" s="375" t="str">
        <f t="shared" ref="E5571:E5634" ca="1" si="255">OFFSET(matrix4,MOD(ROW()-ROW($E$3),ROWS(matrix4)),TRUNC((ROW()-ROW($E$3))/ROWS(matrix4)),1,1)</f>
        <v/>
      </c>
    </row>
    <row r="5572" spans="1:5">
      <c r="A5572" s="6" t="s">
        <v>108</v>
      </c>
      <c r="B5572">
        <v>334510</v>
      </c>
      <c r="C5572" s="350" t="s">
        <v>583</v>
      </c>
      <c r="D5572" s="351">
        <f t="shared" ca="1" si="254"/>
        <v>0</v>
      </c>
      <c r="E5572" s="375" t="str">
        <f t="shared" ca="1" si="255"/>
        <v/>
      </c>
    </row>
    <row r="5573" spans="1:5">
      <c r="A5573" s="6" t="s">
        <v>108</v>
      </c>
      <c r="B5573">
        <v>334511</v>
      </c>
      <c r="C5573" s="350" t="s">
        <v>583</v>
      </c>
      <c r="D5573" s="351">
        <f t="shared" ca="1" si="254"/>
        <v>0</v>
      </c>
      <c r="E5573" s="375" t="str">
        <f t="shared" ca="1" si="255"/>
        <v/>
      </c>
    </row>
    <row r="5574" spans="1:5">
      <c r="A5574" s="6" t="s">
        <v>108</v>
      </c>
      <c r="B5574">
        <v>334512</v>
      </c>
      <c r="C5574" s="350" t="s">
        <v>583</v>
      </c>
      <c r="D5574" s="351">
        <f t="shared" ca="1" si="254"/>
        <v>0</v>
      </c>
      <c r="E5574" s="375" t="str">
        <f t="shared" ca="1" si="255"/>
        <v/>
      </c>
    </row>
    <row r="5575" spans="1:5">
      <c r="A5575" s="6" t="s">
        <v>108</v>
      </c>
      <c r="B5575">
        <v>334513</v>
      </c>
      <c r="C5575" s="350" t="s">
        <v>583</v>
      </c>
      <c r="D5575" s="351">
        <f t="shared" ca="1" si="254"/>
        <v>0</v>
      </c>
      <c r="E5575" s="375" t="str">
        <f t="shared" ca="1" si="255"/>
        <v/>
      </c>
    </row>
    <row r="5576" spans="1:5">
      <c r="A5576" s="6" t="s">
        <v>108</v>
      </c>
      <c r="B5576">
        <v>334514</v>
      </c>
      <c r="C5576" s="350" t="s">
        <v>583</v>
      </c>
      <c r="D5576" s="351">
        <f t="shared" ca="1" si="254"/>
        <v>0</v>
      </c>
      <c r="E5576" s="375" t="str">
        <f t="shared" ca="1" si="255"/>
        <v/>
      </c>
    </row>
    <row r="5577" spans="1:5">
      <c r="A5577" s="6" t="s">
        <v>108</v>
      </c>
      <c r="B5577">
        <v>334515</v>
      </c>
      <c r="C5577" s="350" t="s">
        <v>583</v>
      </c>
      <c r="D5577" s="351">
        <f t="shared" ca="1" si="254"/>
        <v>0</v>
      </c>
      <c r="E5577" s="375" t="str">
        <f t="shared" ca="1" si="255"/>
        <v/>
      </c>
    </row>
    <row r="5578" spans="1:5">
      <c r="A5578" s="6" t="s">
        <v>108</v>
      </c>
      <c r="B5578">
        <v>334516</v>
      </c>
      <c r="C5578" s="350" t="s">
        <v>583</v>
      </c>
      <c r="D5578" s="351">
        <f t="shared" ca="1" si="254"/>
        <v>0</v>
      </c>
      <c r="E5578" s="375" t="str">
        <f t="shared" ca="1" si="255"/>
        <v/>
      </c>
    </row>
    <row r="5579" spans="1:5">
      <c r="A5579" s="6" t="s">
        <v>108</v>
      </c>
      <c r="B5579">
        <v>334517</v>
      </c>
      <c r="C5579" s="350" t="s">
        <v>583</v>
      </c>
      <c r="D5579" s="351">
        <f t="shared" ca="1" si="254"/>
        <v>0</v>
      </c>
      <c r="E5579" s="375" t="str">
        <f t="shared" ca="1" si="255"/>
        <v/>
      </c>
    </row>
    <row r="5580" spans="1:5">
      <c r="A5580" s="6" t="s">
        <v>108</v>
      </c>
      <c r="B5580" t="s">
        <v>267</v>
      </c>
      <c r="C5580" s="350" t="s">
        <v>583</v>
      </c>
      <c r="D5580" s="351">
        <f t="shared" ca="1" si="254"/>
        <v>0</v>
      </c>
      <c r="E5580" s="375" t="str">
        <f t="shared" ca="1" si="255"/>
        <v/>
      </c>
    </row>
    <row r="5581" spans="1:5">
      <c r="A5581" s="6" t="s">
        <v>108</v>
      </c>
      <c r="B5581">
        <v>334610</v>
      </c>
      <c r="C5581" s="350" t="s">
        <v>583</v>
      </c>
      <c r="D5581" s="351">
        <f t="shared" ca="1" si="254"/>
        <v>0</v>
      </c>
      <c r="E5581" s="375" t="str">
        <f t="shared" ca="1" si="255"/>
        <v/>
      </c>
    </row>
    <row r="5582" spans="1:5">
      <c r="A5582" s="6" t="s">
        <v>108</v>
      </c>
      <c r="B5582">
        <v>335110</v>
      </c>
      <c r="C5582" s="350" t="s">
        <v>583</v>
      </c>
      <c r="D5582" s="351">
        <f t="shared" ca="1" si="254"/>
        <v>0</v>
      </c>
      <c r="E5582" s="375" t="str">
        <f t="shared" ca="1" si="255"/>
        <v/>
      </c>
    </row>
    <row r="5583" spans="1:5">
      <c r="A5583" s="6" t="s">
        <v>108</v>
      </c>
      <c r="B5583">
        <v>335120</v>
      </c>
      <c r="C5583" s="350" t="s">
        <v>583</v>
      </c>
      <c r="D5583" s="351">
        <f t="shared" ca="1" si="254"/>
        <v>0</v>
      </c>
      <c r="E5583" s="375" t="str">
        <f t="shared" ca="1" si="255"/>
        <v/>
      </c>
    </row>
    <row r="5584" spans="1:5">
      <c r="A5584" s="6" t="s">
        <v>108</v>
      </c>
      <c r="B5584">
        <v>335210</v>
      </c>
      <c r="C5584" s="350" t="s">
        <v>583</v>
      </c>
      <c r="D5584" s="351">
        <f t="shared" ca="1" si="254"/>
        <v>0</v>
      </c>
      <c r="E5584" s="375" t="str">
        <f t="shared" ca="1" si="255"/>
        <v/>
      </c>
    </row>
    <row r="5585" spans="1:5">
      <c r="A5585" s="6" t="s">
        <v>108</v>
      </c>
      <c r="B5585">
        <v>335221</v>
      </c>
      <c r="C5585" s="350" t="s">
        <v>583</v>
      </c>
      <c r="D5585" s="351">
        <f t="shared" ca="1" si="254"/>
        <v>0</v>
      </c>
      <c r="E5585" s="375" t="str">
        <f t="shared" ca="1" si="255"/>
        <v/>
      </c>
    </row>
    <row r="5586" spans="1:5">
      <c r="A5586" s="6" t="s">
        <v>108</v>
      </c>
      <c r="B5586">
        <v>335222</v>
      </c>
      <c r="C5586" s="350" t="s">
        <v>583</v>
      </c>
      <c r="D5586" s="351">
        <f t="shared" ca="1" si="254"/>
        <v>0</v>
      </c>
      <c r="E5586" s="375" t="str">
        <f t="shared" ca="1" si="255"/>
        <v/>
      </c>
    </row>
    <row r="5587" spans="1:5">
      <c r="A5587" s="6" t="s">
        <v>108</v>
      </c>
      <c r="B5587">
        <v>335224</v>
      </c>
      <c r="C5587" s="350" t="s">
        <v>583</v>
      </c>
      <c r="D5587" s="351">
        <f t="shared" ca="1" si="254"/>
        <v>0</v>
      </c>
      <c r="E5587" s="375" t="str">
        <f t="shared" ca="1" si="255"/>
        <v/>
      </c>
    </row>
    <row r="5588" spans="1:5">
      <c r="A5588" s="6" t="s">
        <v>108</v>
      </c>
      <c r="B5588">
        <v>335228</v>
      </c>
      <c r="C5588" s="350" t="s">
        <v>583</v>
      </c>
      <c r="D5588" s="351">
        <f t="shared" ca="1" si="254"/>
        <v>0</v>
      </c>
      <c r="E5588" s="375" t="str">
        <f t="shared" ca="1" si="255"/>
        <v/>
      </c>
    </row>
    <row r="5589" spans="1:5">
      <c r="A5589" s="6" t="s">
        <v>108</v>
      </c>
      <c r="B5589">
        <v>335311</v>
      </c>
      <c r="C5589" s="350" t="s">
        <v>583</v>
      </c>
      <c r="D5589" s="351">
        <f t="shared" ca="1" si="254"/>
        <v>0</v>
      </c>
      <c r="E5589" s="375" t="str">
        <f t="shared" ca="1" si="255"/>
        <v/>
      </c>
    </row>
    <row r="5590" spans="1:5">
      <c r="A5590" s="6" t="s">
        <v>108</v>
      </c>
      <c r="B5590">
        <v>335312</v>
      </c>
      <c r="C5590" s="350" t="s">
        <v>583</v>
      </c>
      <c r="D5590" s="351">
        <f t="shared" ca="1" si="254"/>
        <v>0</v>
      </c>
      <c r="E5590" s="375" t="str">
        <f t="shared" ca="1" si="255"/>
        <v/>
      </c>
    </row>
    <row r="5591" spans="1:5">
      <c r="A5591" s="6" t="s">
        <v>108</v>
      </c>
      <c r="B5591">
        <v>335313</v>
      </c>
      <c r="C5591" s="350" t="s">
        <v>583</v>
      </c>
      <c r="D5591" s="351">
        <f t="shared" ca="1" si="254"/>
        <v>0</v>
      </c>
      <c r="E5591" s="375" t="str">
        <f t="shared" ca="1" si="255"/>
        <v/>
      </c>
    </row>
    <row r="5592" spans="1:5">
      <c r="A5592" s="6" t="s">
        <v>108</v>
      </c>
      <c r="B5592">
        <v>335314</v>
      </c>
      <c r="C5592" s="350" t="s">
        <v>583</v>
      </c>
      <c r="D5592" s="351">
        <f t="shared" ca="1" si="254"/>
        <v>0</v>
      </c>
      <c r="E5592" s="375" t="str">
        <f t="shared" ca="1" si="255"/>
        <v/>
      </c>
    </row>
    <row r="5593" spans="1:5">
      <c r="A5593" s="6" t="s">
        <v>108</v>
      </c>
      <c r="B5593">
        <v>335911</v>
      </c>
      <c r="C5593" s="350" t="s">
        <v>583</v>
      </c>
      <c r="D5593" s="351">
        <f t="shared" ca="1" si="254"/>
        <v>0</v>
      </c>
      <c r="E5593" s="375" t="str">
        <f t="shared" ca="1" si="255"/>
        <v/>
      </c>
    </row>
    <row r="5594" spans="1:5">
      <c r="A5594" s="6" t="s">
        <v>108</v>
      </c>
      <c r="B5594">
        <v>335912</v>
      </c>
      <c r="C5594" s="350" t="s">
        <v>583</v>
      </c>
      <c r="D5594" s="351">
        <f t="shared" ca="1" si="254"/>
        <v>0</v>
      </c>
      <c r="E5594" s="375" t="str">
        <f t="shared" ca="1" si="255"/>
        <v/>
      </c>
    </row>
    <row r="5595" spans="1:5">
      <c r="A5595" s="6" t="s">
        <v>108</v>
      </c>
      <c r="B5595">
        <v>335920</v>
      </c>
      <c r="C5595" s="350" t="s">
        <v>583</v>
      </c>
      <c r="D5595" s="351">
        <f t="shared" ca="1" si="254"/>
        <v>0</v>
      </c>
      <c r="E5595" s="375" t="str">
        <f t="shared" ca="1" si="255"/>
        <v/>
      </c>
    </row>
    <row r="5596" spans="1:5">
      <c r="A5596" s="6" t="s">
        <v>108</v>
      </c>
      <c r="B5596">
        <v>335930</v>
      </c>
      <c r="C5596" s="350" t="s">
        <v>583</v>
      </c>
      <c r="D5596" s="351">
        <f t="shared" ca="1" si="254"/>
        <v>0</v>
      </c>
      <c r="E5596" s="375" t="str">
        <f t="shared" ca="1" si="255"/>
        <v/>
      </c>
    </row>
    <row r="5597" spans="1:5">
      <c r="A5597" s="6" t="s">
        <v>108</v>
      </c>
      <c r="B5597">
        <v>335991</v>
      </c>
      <c r="C5597" s="350" t="s">
        <v>583</v>
      </c>
      <c r="D5597" s="351">
        <f t="shared" ca="1" si="254"/>
        <v>0</v>
      </c>
      <c r="E5597" s="375" t="str">
        <f t="shared" ca="1" si="255"/>
        <v/>
      </c>
    </row>
    <row r="5598" spans="1:5">
      <c r="A5598" s="6" t="s">
        <v>108</v>
      </c>
      <c r="B5598">
        <v>335999</v>
      </c>
      <c r="C5598" s="350" t="s">
        <v>583</v>
      </c>
      <c r="D5598" s="351">
        <f t="shared" ca="1" si="254"/>
        <v>0</v>
      </c>
      <c r="E5598" s="375" t="str">
        <f t="shared" ca="1" si="255"/>
        <v/>
      </c>
    </row>
    <row r="5599" spans="1:5">
      <c r="A5599" s="6" t="s">
        <v>108</v>
      </c>
      <c r="B5599">
        <v>336111</v>
      </c>
      <c r="C5599" s="350" t="s">
        <v>583</v>
      </c>
      <c r="D5599" s="351">
        <f t="shared" ca="1" si="254"/>
        <v>0</v>
      </c>
      <c r="E5599" s="375" t="str">
        <f t="shared" ca="1" si="255"/>
        <v/>
      </c>
    </row>
    <row r="5600" spans="1:5">
      <c r="A5600" s="6" t="s">
        <v>108</v>
      </c>
      <c r="B5600">
        <v>336112</v>
      </c>
      <c r="C5600" s="350" t="s">
        <v>583</v>
      </c>
      <c r="D5600" s="351">
        <f t="shared" ca="1" si="254"/>
        <v>0</v>
      </c>
      <c r="E5600" s="375" t="str">
        <f t="shared" ca="1" si="255"/>
        <v/>
      </c>
    </row>
    <row r="5601" spans="1:5">
      <c r="A5601" s="6" t="s">
        <v>108</v>
      </c>
      <c r="B5601">
        <v>336120</v>
      </c>
      <c r="C5601" s="350" t="s">
        <v>583</v>
      </c>
      <c r="D5601" s="351">
        <f t="shared" ca="1" si="254"/>
        <v>0</v>
      </c>
      <c r="E5601" s="375" t="str">
        <f t="shared" ca="1" si="255"/>
        <v/>
      </c>
    </row>
    <row r="5602" spans="1:5">
      <c r="A5602" s="6" t="s">
        <v>108</v>
      </c>
      <c r="B5602">
        <v>336211</v>
      </c>
      <c r="C5602" s="350" t="s">
        <v>583</v>
      </c>
      <c r="D5602" s="351">
        <f t="shared" ca="1" si="254"/>
        <v>0</v>
      </c>
      <c r="E5602" s="375" t="str">
        <f t="shared" ca="1" si="255"/>
        <v/>
      </c>
    </row>
    <row r="5603" spans="1:5">
      <c r="A5603" s="6" t="s">
        <v>108</v>
      </c>
      <c r="B5603">
        <v>336212</v>
      </c>
      <c r="C5603" s="350" t="s">
        <v>583</v>
      </c>
      <c r="D5603" s="351">
        <f t="shared" ca="1" si="254"/>
        <v>0</v>
      </c>
      <c r="E5603" s="375" t="str">
        <f t="shared" ca="1" si="255"/>
        <v/>
      </c>
    </row>
    <row r="5604" spans="1:5">
      <c r="A5604" s="6" t="s">
        <v>108</v>
      </c>
      <c r="B5604">
        <v>336213</v>
      </c>
      <c r="C5604" s="350" t="s">
        <v>583</v>
      </c>
      <c r="D5604" s="351">
        <f t="shared" ca="1" si="254"/>
        <v>0</v>
      </c>
      <c r="E5604" s="375" t="str">
        <f t="shared" ca="1" si="255"/>
        <v/>
      </c>
    </row>
    <row r="5605" spans="1:5">
      <c r="A5605" s="6" t="s">
        <v>108</v>
      </c>
      <c r="B5605">
        <v>336214</v>
      </c>
      <c r="C5605" s="350" t="s">
        <v>583</v>
      </c>
      <c r="D5605" s="351">
        <f t="shared" ca="1" si="254"/>
        <v>0</v>
      </c>
      <c r="E5605" s="375" t="str">
        <f t="shared" ca="1" si="255"/>
        <v/>
      </c>
    </row>
    <row r="5606" spans="1:5">
      <c r="A5606" s="6" t="s">
        <v>108</v>
      </c>
      <c r="B5606">
        <v>336310</v>
      </c>
      <c r="C5606" s="350" t="s">
        <v>583</v>
      </c>
      <c r="D5606" s="351">
        <f t="shared" ca="1" si="254"/>
        <v>0</v>
      </c>
      <c r="E5606" s="375" t="str">
        <f t="shared" ca="1" si="255"/>
        <v/>
      </c>
    </row>
    <row r="5607" spans="1:5">
      <c r="A5607" s="6" t="s">
        <v>108</v>
      </c>
      <c r="B5607">
        <v>336320</v>
      </c>
      <c r="C5607" s="350" t="s">
        <v>583</v>
      </c>
      <c r="D5607" s="351">
        <f t="shared" ca="1" si="254"/>
        <v>0</v>
      </c>
      <c r="E5607" s="375" t="str">
        <f t="shared" ca="1" si="255"/>
        <v/>
      </c>
    </row>
    <row r="5608" spans="1:5">
      <c r="A5608" s="6" t="s">
        <v>108</v>
      </c>
      <c r="B5608" t="s">
        <v>296</v>
      </c>
      <c r="C5608" s="350" t="s">
        <v>583</v>
      </c>
      <c r="D5608" s="351">
        <f t="shared" ca="1" si="254"/>
        <v>0</v>
      </c>
      <c r="E5608" s="375" t="str">
        <f t="shared" ca="1" si="255"/>
        <v/>
      </c>
    </row>
    <row r="5609" spans="1:5">
      <c r="A5609" s="6" t="s">
        <v>108</v>
      </c>
      <c r="B5609">
        <v>336350</v>
      </c>
      <c r="C5609" s="350" t="s">
        <v>583</v>
      </c>
      <c r="D5609" s="351">
        <f t="shared" ca="1" si="254"/>
        <v>0</v>
      </c>
      <c r="E5609" s="375" t="str">
        <f t="shared" ca="1" si="255"/>
        <v/>
      </c>
    </row>
    <row r="5610" spans="1:5">
      <c r="A5610" s="6" t="s">
        <v>108</v>
      </c>
      <c r="B5610">
        <v>336360</v>
      </c>
      <c r="C5610" s="350" t="s">
        <v>583</v>
      </c>
      <c r="D5610" s="351">
        <f t="shared" ca="1" si="254"/>
        <v>0</v>
      </c>
      <c r="E5610" s="375" t="str">
        <f t="shared" ca="1" si="255"/>
        <v/>
      </c>
    </row>
    <row r="5611" spans="1:5">
      <c r="A5611" s="6" t="s">
        <v>108</v>
      </c>
      <c r="B5611">
        <v>336370</v>
      </c>
      <c r="C5611" s="350" t="s">
        <v>583</v>
      </c>
      <c r="D5611" s="351">
        <f t="shared" ca="1" si="254"/>
        <v>0</v>
      </c>
      <c r="E5611" s="375" t="str">
        <f t="shared" ca="1" si="255"/>
        <v/>
      </c>
    </row>
    <row r="5612" spans="1:5">
      <c r="A5612" s="6" t="s">
        <v>108</v>
      </c>
      <c r="B5612">
        <v>336390</v>
      </c>
      <c r="C5612" s="350" t="s">
        <v>583</v>
      </c>
      <c r="D5612" s="351">
        <f t="shared" ca="1" si="254"/>
        <v>0</v>
      </c>
      <c r="E5612" s="375" t="str">
        <f t="shared" ca="1" si="255"/>
        <v/>
      </c>
    </row>
    <row r="5613" spans="1:5">
      <c r="A5613" s="6" t="s">
        <v>108</v>
      </c>
      <c r="B5613">
        <v>336411</v>
      </c>
      <c r="C5613" s="350" t="s">
        <v>583</v>
      </c>
      <c r="D5613" s="351">
        <f t="shared" ca="1" si="254"/>
        <v>0</v>
      </c>
      <c r="E5613" s="375" t="str">
        <f t="shared" ca="1" si="255"/>
        <v/>
      </c>
    </row>
    <row r="5614" spans="1:5">
      <c r="A5614" s="6" t="s">
        <v>108</v>
      </c>
      <c r="B5614">
        <v>336412</v>
      </c>
      <c r="C5614" s="350" t="s">
        <v>583</v>
      </c>
      <c r="D5614" s="351">
        <f t="shared" ca="1" si="254"/>
        <v>0</v>
      </c>
      <c r="E5614" s="375" t="str">
        <f t="shared" ca="1" si="255"/>
        <v/>
      </c>
    </row>
    <row r="5615" spans="1:5">
      <c r="A5615" s="6" t="s">
        <v>108</v>
      </c>
      <c r="B5615">
        <v>336413</v>
      </c>
      <c r="C5615" s="350" t="s">
        <v>583</v>
      </c>
      <c r="D5615" s="351">
        <f t="shared" ca="1" si="254"/>
        <v>0</v>
      </c>
      <c r="E5615" s="375" t="str">
        <f t="shared" ca="1" si="255"/>
        <v/>
      </c>
    </row>
    <row r="5616" spans="1:5">
      <c r="A5616" s="6" t="s">
        <v>108</v>
      </c>
      <c r="B5616">
        <v>336414</v>
      </c>
      <c r="C5616" s="350" t="s">
        <v>583</v>
      </c>
      <c r="D5616" s="351">
        <f t="shared" ca="1" si="254"/>
        <v>0</v>
      </c>
      <c r="E5616" s="375" t="str">
        <f t="shared" ca="1" si="255"/>
        <v/>
      </c>
    </row>
    <row r="5617" spans="1:5">
      <c r="A5617" s="6" t="s">
        <v>108</v>
      </c>
      <c r="B5617" t="s">
        <v>306</v>
      </c>
      <c r="C5617" s="350" t="s">
        <v>583</v>
      </c>
      <c r="D5617" s="351">
        <f t="shared" ca="1" si="254"/>
        <v>0</v>
      </c>
      <c r="E5617" s="375" t="str">
        <f t="shared" ca="1" si="255"/>
        <v/>
      </c>
    </row>
    <row r="5618" spans="1:5">
      <c r="A5618" s="6" t="s">
        <v>108</v>
      </c>
      <c r="B5618">
        <v>336500</v>
      </c>
      <c r="C5618" s="350" t="s">
        <v>583</v>
      </c>
      <c r="D5618" s="351">
        <f t="shared" ca="1" si="254"/>
        <v>0</v>
      </c>
      <c r="E5618" s="375" t="str">
        <f t="shared" ca="1" si="255"/>
        <v/>
      </c>
    </row>
    <row r="5619" spans="1:5">
      <c r="A5619" s="6" t="s">
        <v>108</v>
      </c>
      <c r="B5619">
        <v>336611</v>
      </c>
      <c r="C5619" s="350" t="s">
        <v>583</v>
      </c>
      <c r="D5619" s="351">
        <f t="shared" ca="1" si="254"/>
        <v>0</v>
      </c>
      <c r="E5619" s="375" t="str">
        <f t="shared" ca="1" si="255"/>
        <v/>
      </c>
    </row>
    <row r="5620" spans="1:5">
      <c r="A5620" s="6" t="s">
        <v>108</v>
      </c>
      <c r="B5620">
        <v>336612</v>
      </c>
      <c r="C5620" s="350" t="s">
        <v>583</v>
      </c>
      <c r="D5620" s="351">
        <f t="shared" ca="1" si="254"/>
        <v>0</v>
      </c>
      <c r="E5620" s="375" t="str">
        <f t="shared" ca="1" si="255"/>
        <v/>
      </c>
    </row>
    <row r="5621" spans="1:5">
      <c r="A5621" s="6" t="s">
        <v>108</v>
      </c>
      <c r="B5621">
        <v>336991</v>
      </c>
      <c r="C5621" s="350" t="s">
        <v>583</v>
      </c>
      <c r="D5621" s="351">
        <f t="shared" ca="1" si="254"/>
        <v>0</v>
      </c>
      <c r="E5621" s="375" t="str">
        <f t="shared" ca="1" si="255"/>
        <v/>
      </c>
    </row>
    <row r="5622" spans="1:5">
      <c r="A5622" s="6" t="s">
        <v>108</v>
      </c>
      <c r="B5622">
        <v>336992</v>
      </c>
      <c r="C5622" s="350" t="s">
        <v>583</v>
      </c>
      <c r="D5622" s="351">
        <f t="shared" ca="1" si="254"/>
        <v>0</v>
      </c>
      <c r="E5622" s="375" t="str">
        <f t="shared" ca="1" si="255"/>
        <v/>
      </c>
    </row>
    <row r="5623" spans="1:5">
      <c r="A5623" s="6" t="s">
        <v>108</v>
      </c>
      <c r="B5623">
        <v>336999</v>
      </c>
      <c r="C5623" s="350" t="s">
        <v>583</v>
      </c>
      <c r="D5623" s="351">
        <f t="shared" ca="1" si="254"/>
        <v>0</v>
      </c>
      <c r="E5623" s="375" t="str">
        <f t="shared" ca="1" si="255"/>
        <v/>
      </c>
    </row>
    <row r="5624" spans="1:5">
      <c r="A5624" s="6" t="s">
        <v>108</v>
      </c>
      <c r="B5624">
        <v>337110</v>
      </c>
      <c r="C5624" s="350" t="s">
        <v>583</v>
      </c>
      <c r="D5624" s="351">
        <f t="shared" ca="1" si="254"/>
        <v>0</v>
      </c>
      <c r="E5624" s="375" t="str">
        <f t="shared" ca="1" si="255"/>
        <v/>
      </c>
    </row>
    <row r="5625" spans="1:5">
      <c r="A5625" s="6" t="s">
        <v>108</v>
      </c>
      <c r="B5625">
        <v>337121</v>
      </c>
      <c r="C5625" s="350" t="s">
        <v>583</v>
      </c>
      <c r="D5625" s="351">
        <f t="shared" ca="1" si="254"/>
        <v>0</v>
      </c>
      <c r="E5625" s="375" t="str">
        <f t="shared" ca="1" si="255"/>
        <v/>
      </c>
    </row>
    <row r="5626" spans="1:5">
      <c r="A5626" s="6" t="s">
        <v>108</v>
      </c>
      <c r="B5626">
        <v>337122</v>
      </c>
      <c r="C5626" s="350" t="s">
        <v>583</v>
      </c>
      <c r="D5626" s="351">
        <f t="shared" ca="1" si="254"/>
        <v>0</v>
      </c>
      <c r="E5626" s="375" t="str">
        <f t="shared" ca="1" si="255"/>
        <v/>
      </c>
    </row>
    <row r="5627" spans="1:5">
      <c r="A5627" s="6" t="s">
        <v>108</v>
      </c>
      <c r="B5627" t="s">
        <v>317</v>
      </c>
      <c r="C5627" s="350" t="s">
        <v>583</v>
      </c>
      <c r="D5627" s="351">
        <f t="shared" ca="1" si="254"/>
        <v>0</v>
      </c>
      <c r="E5627" s="375" t="str">
        <f t="shared" ca="1" si="255"/>
        <v/>
      </c>
    </row>
    <row r="5628" spans="1:5">
      <c r="A5628" s="6" t="s">
        <v>108</v>
      </c>
      <c r="B5628">
        <v>337127</v>
      </c>
      <c r="C5628" s="350" t="s">
        <v>583</v>
      </c>
      <c r="D5628" s="351">
        <f t="shared" ca="1" si="254"/>
        <v>0</v>
      </c>
      <c r="E5628" s="375" t="str">
        <f t="shared" ca="1" si="255"/>
        <v/>
      </c>
    </row>
    <row r="5629" spans="1:5">
      <c r="A5629" s="6" t="s">
        <v>108</v>
      </c>
      <c r="B5629" t="s">
        <v>320</v>
      </c>
      <c r="C5629" s="350" t="s">
        <v>583</v>
      </c>
      <c r="D5629" s="351">
        <f t="shared" ca="1" si="254"/>
        <v>0</v>
      </c>
      <c r="E5629" s="375" t="str">
        <f t="shared" ca="1" si="255"/>
        <v/>
      </c>
    </row>
    <row r="5630" spans="1:5">
      <c r="A5630" s="6" t="s">
        <v>108</v>
      </c>
      <c r="B5630">
        <v>337215</v>
      </c>
      <c r="C5630" s="350" t="s">
        <v>583</v>
      </c>
      <c r="D5630" s="351">
        <f t="shared" ca="1" si="254"/>
        <v>0</v>
      </c>
      <c r="E5630" s="375" t="str">
        <f t="shared" ca="1" si="255"/>
        <v/>
      </c>
    </row>
    <row r="5631" spans="1:5">
      <c r="A5631" s="6" t="s">
        <v>108</v>
      </c>
      <c r="B5631">
        <v>337900</v>
      </c>
      <c r="C5631" s="350" t="s">
        <v>583</v>
      </c>
      <c r="D5631" s="351">
        <f t="shared" ca="1" si="254"/>
        <v>0</v>
      </c>
      <c r="E5631" s="375" t="str">
        <f t="shared" ca="1" si="255"/>
        <v/>
      </c>
    </row>
    <row r="5632" spans="1:5">
      <c r="A5632" s="6" t="s">
        <v>108</v>
      </c>
      <c r="B5632">
        <v>339112</v>
      </c>
      <c r="C5632" s="350" t="s">
        <v>583</v>
      </c>
      <c r="D5632" s="351">
        <f t="shared" ca="1" si="254"/>
        <v>0</v>
      </c>
      <c r="E5632" s="375" t="str">
        <f t="shared" ca="1" si="255"/>
        <v/>
      </c>
    </row>
    <row r="5633" spans="1:5">
      <c r="A5633" s="6" t="s">
        <v>108</v>
      </c>
      <c r="B5633">
        <v>339113</v>
      </c>
      <c r="C5633" s="350" t="s">
        <v>583</v>
      </c>
      <c r="D5633" s="351">
        <f t="shared" ca="1" si="254"/>
        <v>0</v>
      </c>
      <c r="E5633" s="375" t="str">
        <f t="shared" ca="1" si="255"/>
        <v/>
      </c>
    </row>
    <row r="5634" spans="1:5">
      <c r="A5634" s="6" t="s">
        <v>108</v>
      </c>
      <c r="B5634">
        <v>339114</v>
      </c>
      <c r="C5634" s="350" t="s">
        <v>583</v>
      </c>
      <c r="D5634" s="351">
        <f t="shared" ca="1" si="254"/>
        <v>0</v>
      </c>
      <c r="E5634" s="375" t="str">
        <f t="shared" ca="1" si="255"/>
        <v/>
      </c>
    </row>
    <row r="5635" spans="1:5">
      <c r="A5635" s="6" t="s">
        <v>108</v>
      </c>
      <c r="B5635">
        <v>339115</v>
      </c>
      <c r="C5635" s="350" t="s">
        <v>583</v>
      </c>
      <c r="D5635" s="351">
        <f t="shared" ref="D5635:D5698" ca="1" si="256">OFFSET(matrix1,MOD(ROW()-ROW($D$3),ROWS(matrix1)),TRUNC((ROW()-ROW($D$3))/ROWS(matrix1)),1,1)</f>
        <v>0</v>
      </c>
      <c r="E5635" s="375" t="str">
        <f t="shared" ref="E5635:E5698" ca="1" si="257">OFFSET(matrix4,MOD(ROW()-ROW($E$3),ROWS(matrix4)),TRUNC((ROW()-ROW($E$3))/ROWS(matrix4)),1,1)</f>
        <v/>
      </c>
    </row>
    <row r="5636" spans="1:5">
      <c r="A5636" s="6" t="s">
        <v>108</v>
      </c>
      <c r="B5636">
        <v>339116</v>
      </c>
      <c r="C5636" s="350" t="s">
        <v>583</v>
      </c>
      <c r="D5636" s="351">
        <f t="shared" ca="1" si="256"/>
        <v>0</v>
      </c>
      <c r="E5636" s="375" t="str">
        <f t="shared" ca="1" si="257"/>
        <v/>
      </c>
    </row>
    <row r="5637" spans="1:5">
      <c r="A5637" s="6" t="s">
        <v>108</v>
      </c>
      <c r="B5637">
        <v>339910</v>
      </c>
      <c r="C5637" s="350" t="s">
        <v>583</v>
      </c>
      <c r="D5637" s="351">
        <f t="shared" ca="1" si="256"/>
        <v>0</v>
      </c>
      <c r="E5637" s="375" t="str">
        <f t="shared" ca="1" si="257"/>
        <v/>
      </c>
    </row>
    <row r="5638" spans="1:5">
      <c r="A5638" s="6" t="s">
        <v>108</v>
      </c>
      <c r="B5638">
        <v>339920</v>
      </c>
      <c r="C5638" s="350" t="s">
        <v>583</v>
      </c>
      <c r="D5638" s="351">
        <f t="shared" ca="1" si="256"/>
        <v>0</v>
      </c>
      <c r="E5638" s="375" t="str">
        <f t="shared" ca="1" si="257"/>
        <v/>
      </c>
    </row>
    <row r="5639" spans="1:5">
      <c r="A5639" s="6" t="s">
        <v>108</v>
      </c>
      <c r="B5639">
        <v>339930</v>
      </c>
      <c r="C5639" s="350" t="s">
        <v>583</v>
      </c>
      <c r="D5639" s="351">
        <f t="shared" ca="1" si="256"/>
        <v>0</v>
      </c>
      <c r="E5639" s="375" t="str">
        <f t="shared" ca="1" si="257"/>
        <v/>
      </c>
    </row>
    <row r="5640" spans="1:5">
      <c r="A5640" s="6" t="s">
        <v>108</v>
      </c>
      <c r="B5640">
        <v>339940</v>
      </c>
      <c r="C5640" s="350" t="s">
        <v>583</v>
      </c>
      <c r="D5640" s="351">
        <f t="shared" ca="1" si="256"/>
        <v>0</v>
      </c>
      <c r="E5640" s="375" t="str">
        <f t="shared" ca="1" si="257"/>
        <v/>
      </c>
    </row>
    <row r="5641" spans="1:5">
      <c r="A5641" s="6" t="s">
        <v>108</v>
      </c>
      <c r="B5641">
        <v>339950</v>
      </c>
      <c r="C5641" s="350" t="s">
        <v>583</v>
      </c>
      <c r="D5641" s="351">
        <f t="shared" ca="1" si="256"/>
        <v>0</v>
      </c>
      <c r="E5641" s="375" t="str">
        <f t="shared" ca="1" si="257"/>
        <v/>
      </c>
    </row>
    <row r="5642" spans="1:5">
      <c r="A5642" s="6" t="s">
        <v>108</v>
      </c>
      <c r="B5642">
        <v>339990</v>
      </c>
      <c r="C5642" s="350" t="s">
        <v>583</v>
      </c>
      <c r="D5642" s="351">
        <f t="shared" ca="1" si="256"/>
        <v>0</v>
      </c>
      <c r="E5642" s="375" t="str">
        <f t="shared" ca="1" si="257"/>
        <v/>
      </c>
    </row>
    <row r="5643" spans="1:5">
      <c r="A5643" s="6" t="s">
        <v>108</v>
      </c>
      <c r="B5643">
        <v>311111</v>
      </c>
      <c r="C5643" s="350" t="s">
        <v>583</v>
      </c>
      <c r="D5643" s="351">
        <f t="shared" ca="1" si="256"/>
        <v>0</v>
      </c>
      <c r="E5643" s="375" t="str">
        <f t="shared" ca="1" si="257"/>
        <v/>
      </c>
    </row>
    <row r="5644" spans="1:5">
      <c r="A5644" s="6" t="s">
        <v>108</v>
      </c>
      <c r="B5644">
        <v>311119</v>
      </c>
      <c r="C5644" s="350" t="s">
        <v>583</v>
      </c>
      <c r="D5644" s="351">
        <f t="shared" ca="1" si="256"/>
        <v>0</v>
      </c>
      <c r="E5644" s="375" t="str">
        <f t="shared" ca="1" si="257"/>
        <v/>
      </c>
    </row>
    <row r="5645" spans="1:5">
      <c r="A5645" s="6" t="s">
        <v>108</v>
      </c>
      <c r="B5645">
        <v>311210</v>
      </c>
      <c r="C5645" s="350" t="s">
        <v>583</v>
      </c>
      <c r="D5645" s="351">
        <f t="shared" ca="1" si="256"/>
        <v>0</v>
      </c>
      <c r="E5645" s="375" t="str">
        <f t="shared" ca="1" si="257"/>
        <v/>
      </c>
    </row>
    <row r="5646" spans="1:5">
      <c r="A5646" s="6" t="s">
        <v>108</v>
      </c>
      <c r="B5646">
        <v>311221</v>
      </c>
      <c r="C5646" s="350" t="s">
        <v>583</v>
      </c>
      <c r="D5646" s="351">
        <f t="shared" ca="1" si="256"/>
        <v>0</v>
      </c>
      <c r="E5646" s="375" t="str">
        <f t="shared" ca="1" si="257"/>
        <v/>
      </c>
    </row>
    <row r="5647" spans="1:5">
      <c r="A5647" s="6" t="s">
        <v>108</v>
      </c>
      <c r="B5647" t="s">
        <v>339</v>
      </c>
      <c r="C5647" s="350" t="s">
        <v>583</v>
      </c>
      <c r="D5647" s="351">
        <f t="shared" ca="1" si="256"/>
        <v>0</v>
      </c>
      <c r="E5647" s="375" t="str">
        <f t="shared" ca="1" si="257"/>
        <v/>
      </c>
    </row>
    <row r="5648" spans="1:5">
      <c r="A5648" s="6" t="s">
        <v>108</v>
      </c>
      <c r="B5648">
        <v>311225</v>
      </c>
      <c r="C5648" s="350" t="s">
        <v>583</v>
      </c>
      <c r="D5648" s="351">
        <f t="shared" ca="1" si="256"/>
        <v>0</v>
      </c>
      <c r="E5648" s="375" t="str">
        <f t="shared" ca="1" si="257"/>
        <v/>
      </c>
    </row>
    <row r="5649" spans="1:5">
      <c r="A5649" s="6" t="s">
        <v>108</v>
      </c>
      <c r="B5649">
        <v>311230</v>
      </c>
      <c r="C5649" s="350" t="s">
        <v>583</v>
      </c>
      <c r="D5649" s="351">
        <f t="shared" ca="1" si="256"/>
        <v>0</v>
      </c>
      <c r="E5649" s="375" t="str">
        <f t="shared" ca="1" si="257"/>
        <v/>
      </c>
    </row>
    <row r="5650" spans="1:5">
      <c r="A5650" s="6" t="s">
        <v>108</v>
      </c>
      <c r="B5650">
        <v>311300</v>
      </c>
      <c r="C5650" s="350" t="s">
        <v>583</v>
      </c>
      <c r="D5650" s="351">
        <f t="shared" ca="1" si="256"/>
        <v>0</v>
      </c>
      <c r="E5650" s="375" t="str">
        <f t="shared" ca="1" si="257"/>
        <v/>
      </c>
    </row>
    <row r="5651" spans="1:5">
      <c r="A5651" s="6" t="s">
        <v>108</v>
      </c>
      <c r="B5651">
        <v>311410</v>
      </c>
      <c r="C5651" s="350" t="s">
        <v>583</v>
      </c>
      <c r="D5651" s="351">
        <f t="shared" ca="1" si="256"/>
        <v>0</v>
      </c>
      <c r="E5651" s="375" t="str">
        <f t="shared" ca="1" si="257"/>
        <v/>
      </c>
    </row>
    <row r="5652" spans="1:5">
      <c r="A5652" s="6" t="s">
        <v>108</v>
      </c>
      <c r="B5652">
        <v>311420</v>
      </c>
      <c r="C5652" s="350" t="s">
        <v>583</v>
      </c>
      <c r="D5652" s="351">
        <f t="shared" ca="1" si="256"/>
        <v>0</v>
      </c>
      <c r="E5652" s="375" t="str">
        <f t="shared" ca="1" si="257"/>
        <v/>
      </c>
    </row>
    <row r="5653" spans="1:5">
      <c r="A5653" s="6" t="s">
        <v>108</v>
      </c>
      <c r="B5653" t="s">
        <v>346</v>
      </c>
      <c r="C5653" s="350" t="s">
        <v>583</v>
      </c>
      <c r="D5653" s="351">
        <f t="shared" ca="1" si="256"/>
        <v>0</v>
      </c>
      <c r="E5653" s="375" t="str">
        <f t="shared" ca="1" si="257"/>
        <v/>
      </c>
    </row>
    <row r="5654" spans="1:5">
      <c r="A5654" s="6" t="s">
        <v>108</v>
      </c>
      <c r="B5654">
        <v>311513</v>
      </c>
      <c r="C5654" s="350" t="s">
        <v>583</v>
      </c>
      <c r="D5654" s="351">
        <f t="shared" ca="1" si="256"/>
        <v>0</v>
      </c>
      <c r="E5654" s="375" t="str">
        <f t="shared" ca="1" si="257"/>
        <v/>
      </c>
    </row>
    <row r="5655" spans="1:5">
      <c r="A5655" s="6" t="s">
        <v>108</v>
      </c>
      <c r="B5655">
        <v>311514</v>
      </c>
      <c r="C5655" s="350" t="s">
        <v>583</v>
      </c>
      <c r="D5655" s="351">
        <f t="shared" ca="1" si="256"/>
        <v>0</v>
      </c>
      <c r="E5655" s="375" t="str">
        <f t="shared" ca="1" si="257"/>
        <v/>
      </c>
    </row>
    <row r="5656" spans="1:5">
      <c r="A5656" s="6" t="s">
        <v>108</v>
      </c>
      <c r="B5656">
        <v>311520</v>
      </c>
      <c r="C5656" s="350" t="s">
        <v>583</v>
      </c>
      <c r="D5656" s="351">
        <f t="shared" ca="1" si="256"/>
        <v>0</v>
      </c>
      <c r="E5656" s="375" t="str">
        <f t="shared" ca="1" si="257"/>
        <v/>
      </c>
    </row>
    <row r="5657" spans="1:5">
      <c r="A5657" s="6" t="s">
        <v>108</v>
      </c>
      <c r="B5657" t="s">
        <v>351</v>
      </c>
      <c r="C5657" s="350" t="s">
        <v>583</v>
      </c>
      <c r="D5657" s="351">
        <f t="shared" ca="1" si="256"/>
        <v>0</v>
      </c>
      <c r="E5657" s="375" t="str">
        <f t="shared" ca="1" si="257"/>
        <v/>
      </c>
    </row>
    <row r="5658" spans="1:5">
      <c r="A5658" s="6" t="s">
        <v>108</v>
      </c>
      <c r="B5658">
        <v>311615</v>
      </c>
      <c r="C5658" s="350" t="s">
        <v>583</v>
      </c>
      <c r="D5658" s="351">
        <f t="shared" ca="1" si="256"/>
        <v>0</v>
      </c>
      <c r="E5658" s="375" t="str">
        <f t="shared" ca="1" si="257"/>
        <v/>
      </c>
    </row>
    <row r="5659" spans="1:5">
      <c r="A5659" s="6" t="s">
        <v>108</v>
      </c>
      <c r="B5659">
        <v>311700</v>
      </c>
      <c r="C5659" s="350" t="s">
        <v>583</v>
      </c>
      <c r="D5659" s="351">
        <f t="shared" ca="1" si="256"/>
        <v>0</v>
      </c>
      <c r="E5659" s="375" t="str">
        <f t="shared" ca="1" si="257"/>
        <v/>
      </c>
    </row>
    <row r="5660" spans="1:5">
      <c r="A5660" s="6" t="s">
        <v>108</v>
      </c>
      <c r="B5660">
        <v>311810</v>
      </c>
      <c r="C5660" s="350" t="s">
        <v>583</v>
      </c>
      <c r="D5660" s="351">
        <f t="shared" ca="1" si="256"/>
        <v>0</v>
      </c>
      <c r="E5660" s="375" t="str">
        <f t="shared" ca="1" si="257"/>
        <v/>
      </c>
    </row>
    <row r="5661" spans="1:5">
      <c r="A5661" s="6" t="s">
        <v>108</v>
      </c>
      <c r="B5661" t="s">
        <v>356</v>
      </c>
      <c r="C5661" s="350" t="s">
        <v>583</v>
      </c>
      <c r="D5661" s="351">
        <f t="shared" ca="1" si="256"/>
        <v>0</v>
      </c>
      <c r="E5661" s="375" t="str">
        <f t="shared" ca="1" si="257"/>
        <v/>
      </c>
    </row>
    <row r="5662" spans="1:5">
      <c r="A5662" s="6" t="s">
        <v>108</v>
      </c>
      <c r="B5662">
        <v>311910</v>
      </c>
      <c r="C5662" s="350" t="s">
        <v>583</v>
      </c>
      <c r="D5662" s="351">
        <f t="shared" ca="1" si="256"/>
        <v>0</v>
      </c>
      <c r="E5662" s="375" t="str">
        <f t="shared" ca="1" si="257"/>
        <v/>
      </c>
    </row>
    <row r="5663" spans="1:5">
      <c r="A5663" s="6" t="s">
        <v>108</v>
      </c>
      <c r="B5663">
        <v>311920</v>
      </c>
      <c r="C5663" s="350" t="s">
        <v>583</v>
      </c>
      <c r="D5663" s="351">
        <f t="shared" ca="1" si="256"/>
        <v>0</v>
      </c>
      <c r="E5663" s="375" t="str">
        <f t="shared" ca="1" si="257"/>
        <v/>
      </c>
    </row>
    <row r="5664" spans="1:5">
      <c r="A5664" s="6" t="s">
        <v>108</v>
      </c>
      <c r="B5664">
        <v>311930</v>
      </c>
      <c r="C5664" s="350" t="s">
        <v>583</v>
      </c>
      <c r="D5664" s="351">
        <f t="shared" ca="1" si="256"/>
        <v>0</v>
      </c>
      <c r="E5664" s="375" t="str">
        <f t="shared" ca="1" si="257"/>
        <v/>
      </c>
    </row>
    <row r="5665" spans="1:5">
      <c r="A5665" s="6" t="s">
        <v>108</v>
      </c>
      <c r="B5665">
        <v>311940</v>
      </c>
      <c r="C5665" s="350" t="s">
        <v>583</v>
      </c>
      <c r="D5665" s="351">
        <f t="shared" ca="1" si="256"/>
        <v>0</v>
      </c>
      <c r="E5665" s="375" t="str">
        <f t="shared" ca="1" si="257"/>
        <v/>
      </c>
    </row>
    <row r="5666" spans="1:5">
      <c r="A5666" s="6" t="s">
        <v>108</v>
      </c>
      <c r="B5666">
        <v>311990</v>
      </c>
      <c r="C5666" s="350" t="s">
        <v>583</v>
      </c>
      <c r="D5666" s="351">
        <f t="shared" ca="1" si="256"/>
        <v>0</v>
      </c>
      <c r="E5666" s="375" t="str">
        <f t="shared" ca="1" si="257"/>
        <v/>
      </c>
    </row>
    <row r="5667" spans="1:5">
      <c r="A5667" s="6" t="s">
        <v>108</v>
      </c>
      <c r="B5667">
        <v>312110</v>
      </c>
      <c r="C5667" s="350" t="s">
        <v>583</v>
      </c>
      <c r="D5667" s="351">
        <f t="shared" ca="1" si="256"/>
        <v>0</v>
      </c>
      <c r="E5667" s="375" t="str">
        <f t="shared" ca="1" si="257"/>
        <v/>
      </c>
    </row>
    <row r="5668" spans="1:5">
      <c r="A5668" s="6" t="s">
        <v>108</v>
      </c>
      <c r="B5668">
        <v>312120</v>
      </c>
      <c r="C5668" s="350" t="s">
        <v>583</v>
      </c>
      <c r="D5668" s="351">
        <f t="shared" ca="1" si="256"/>
        <v>0</v>
      </c>
      <c r="E5668" s="375" t="str">
        <f t="shared" ca="1" si="257"/>
        <v/>
      </c>
    </row>
    <row r="5669" spans="1:5">
      <c r="A5669" s="6" t="s">
        <v>108</v>
      </c>
      <c r="B5669">
        <v>312130</v>
      </c>
      <c r="C5669" s="350" t="s">
        <v>583</v>
      </c>
      <c r="D5669" s="351">
        <f t="shared" ca="1" si="256"/>
        <v>0</v>
      </c>
      <c r="E5669" s="375" t="str">
        <f t="shared" ca="1" si="257"/>
        <v/>
      </c>
    </row>
    <row r="5670" spans="1:5">
      <c r="A5670" s="6" t="s">
        <v>108</v>
      </c>
      <c r="B5670">
        <v>312140</v>
      </c>
      <c r="C5670" s="350" t="s">
        <v>583</v>
      </c>
      <c r="D5670" s="351">
        <f t="shared" ca="1" si="256"/>
        <v>0</v>
      </c>
      <c r="E5670" s="375" t="str">
        <f t="shared" ca="1" si="257"/>
        <v/>
      </c>
    </row>
    <row r="5671" spans="1:5">
      <c r="A5671" s="6" t="s">
        <v>108</v>
      </c>
      <c r="B5671">
        <v>312200</v>
      </c>
      <c r="C5671" s="350" t="s">
        <v>583</v>
      </c>
      <c r="D5671" s="351">
        <f t="shared" ca="1" si="256"/>
        <v>0</v>
      </c>
      <c r="E5671" s="375" t="str">
        <f t="shared" ca="1" si="257"/>
        <v/>
      </c>
    </row>
    <row r="5672" spans="1:5">
      <c r="A5672" s="6" t="s">
        <v>108</v>
      </c>
      <c r="B5672">
        <v>313100</v>
      </c>
      <c r="C5672" s="350" t="s">
        <v>583</v>
      </c>
      <c r="D5672" s="351">
        <f t="shared" ca="1" si="256"/>
        <v>0</v>
      </c>
      <c r="E5672" s="375" t="str">
        <f t="shared" ca="1" si="257"/>
        <v/>
      </c>
    </row>
    <row r="5673" spans="1:5">
      <c r="A5673" s="6" t="s">
        <v>108</v>
      </c>
      <c r="B5673">
        <v>313200</v>
      </c>
      <c r="C5673" s="350" t="s">
        <v>583</v>
      </c>
      <c r="D5673" s="351">
        <f t="shared" ca="1" si="256"/>
        <v>0</v>
      </c>
      <c r="E5673" s="375" t="str">
        <f t="shared" ca="1" si="257"/>
        <v/>
      </c>
    </row>
    <row r="5674" spans="1:5">
      <c r="A5674" s="6" t="s">
        <v>108</v>
      </c>
      <c r="B5674">
        <v>313300</v>
      </c>
      <c r="C5674" s="350" t="s">
        <v>583</v>
      </c>
      <c r="D5674" s="351">
        <f t="shared" ca="1" si="256"/>
        <v>0</v>
      </c>
      <c r="E5674" s="375" t="str">
        <f t="shared" ca="1" si="257"/>
        <v/>
      </c>
    </row>
    <row r="5675" spans="1:5">
      <c r="A5675" s="6" t="s">
        <v>108</v>
      </c>
      <c r="B5675">
        <v>314110</v>
      </c>
      <c r="C5675" s="350" t="s">
        <v>583</v>
      </c>
      <c r="D5675" s="351">
        <f t="shared" ca="1" si="256"/>
        <v>0</v>
      </c>
      <c r="E5675" s="375" t="str">
        <f t="shared" ca="1" si="257"/>
        <v/>
      </c>
    </row>
    <row r="5676" spans="1:5">
      <c r="A5676" s="6" t="s">
        <v>108</v>
      </c>
      <c r="B5676">
        <v>314120</v>
      </c>
      <c r="C5676" s="350" t="s">
        <v>583</v>
      </c>
      <c r="D5676" s="351">
        <f t="shared" ca="1" si="256"/>
        <v>0</v>
      </c>
      <c r="E5676" s="375" t="str">
        <f t="shared" ca="1" si="257"/>
        <v/>
      </c>
    </row>
    <row r="5677" spans="1:5">
      <c r="A5677" s="6" t="s">
        <v>108</v>
      </c>
      <c r="B5677">
        <v>314900</v>
      </c>
      <c r="C5677" s="350" t="s">
        <v>583</v>
      </c>
      <c r="D5677" s="351">
        <f t="shared" ca="1" si="256"/>
        <v>0</v>
      </c>
      <c r="E5677" s="375" t="str">
        <f t="shared" ca="1" si="257"/>
        <v/>
      </c>
    </row>
    <row r="5678" spans="1:5">
      <c r="A5678" s="6" t="s">
        <v>108</v>
      </c>
      <c r="B5678">
        <v>315000</v>
      </c>
      <c r="C5678" s="350" t="s">
        <v>583</v>
      </c>
      <c r="D5678" s="351">
        <f t="shared" ca="1" si="256"/>
        <v>0</v>
      </c>
      <c r="E5678" s="375" t="str">
        <f t="shared" ca="1" si="257"/>
        <v/>
      </c>
    </row>
    <row r="5679" spans="1:5">
      <c r="A5679" s="6" t="s">
        <v>108</v>
      </c>
      <c r="B5679">
        <v>316000</v>
      </c>
      <c r="C5679" s="350" t="s">
        <v>583</v>
      </c>
      <c r="D5679" s="351">
        <f t="shared" ca="1" si="256"/>
        <v>0</v>
      </c>
      <c r="E5679" s="375" t="str">
        <f t="shared" ca="1" si="257"/>
        <v/>
      </c>
    </row>
    <row r="5680" spans="1:5">
      <c r="A5680" s="6" t="s">
        <v>108</v>
      </c>
      <c r="B5680">
        <v>322110</v>
      </c>
      <c r="C5680" s="350" t="s">
        <v>583</v>
      </c>
      <c r="D5680" s="351">
        <f t="shared" ca="1" si="256"/>
        <v>0</v>
      </c>
      <c r="E5680" s="375" t="str">
        <f t="shared" ca="1" si="257"/>
        <v/>
      </c>
    </row>
    <row r="5681" spans="1:5">
      <c r="A5681" s="6" t="s">
        <v>108</v>
      </c>
      <c r="B5681">
        <v>322120</v>
      </c>
      <c r="C5681" s="350" t="s">
        <v>583</v>
      </c>
      <c r="D5681" s="351">
        <f t="shared" ca="1" si="256"/>
        <v>0</v>
      </c>
      <c r="E5681" s="375" t="str">
        <f t="shared" ca="1" si="257"/>
        <v/>
      </c>
    </row>
    <row r="5682" spans="1:5">
      <c r="A5682" s="6" t="s">
        <v>108</v>
      </c>
      <c r="B5682">
        <v>322130</v>
      </c>
      <c r="C5682" s="350" t="s">
        <v>583</v>
      </c>
      <c r="D5682" s="351">
        <f t="shared" ca="1" si="256"/>
        <v>0</v>
      </c>
      <c r="E5682" s="375" t="str">
        <f t="shared" ca="1" si="257"/>
        <v/>
      </c>
    </row>
    <row r="5683" spans="1:5">
      <c r="A5683" s="6" t="s">
        <v>108</v>
      </c>
      <c r="B5683">
        <v>322210</v>
      </c>
      <c r="C5683" s="350" t="s">
        <v>583</v>
      </c>
      <c r="D5683" s="351">
        <f t="shared" ca="1" si="256"/>
        <v>0</v>
      </c>
      <c r="E5683" s="375" t="str">
        <f t="shared" ca="1" si="257"/>
        <v/>
      </c>
    </row>
    <row r="5684" spans="1:5">
      <c r="A5684" s="6" t="s">
        <v>108</v>
      </c>
      <c r="B5684">
        <v>322220</v>
      </c>
      <c r="C5684" s="350" t="s">
        <v>583</v>
      </c>
      <c r="D5684" s="351">
        <f t="shared" ca="1" si="256"/>
        <v>0</v>
      </c>
      <c r="E5684" s="375" t="str">
        <f t="shared" ca="1" si="257"/>
        <v/>
      </c>
    </row>
    <row r="5685" spans="1:5">
      <c r="A5685" s="6" t="s">
        <v>108</v>
      </c>
      <c r="B5685">
        <v>322230</v>
      </c>
      <c r="C5685" s="350" t="s">
        <v>583</v>
      </c>
      <c r="D5685" s="351">
        <f t="shared" ca="1" si="256"/>
        <v>0</v>
      </c>
      <c r="E5685" s="375" t="str">
        <f t="shared" ca="1" si="257"/>
        <v/>
      </c>
    </row>
    <row r="5686" spans="1:5">
      <c r="A5686" s="6" t="s">
        <v>108</v>
      </c>
      <c r="B5686">
        <v>322291</v>
      </c>
      <c r="C5686" s="350" t="s">
        <v>583</v>
      </c>
      <c r="D5686" s="351">
        <f t="shared" ca="1" si="256"/>
        <v>0</v>
      </c>
      <c r="E5686" s="375" t="str">
        <f t="shared" ca="1" si="257"/>
        <v/>
      </c>
    </row>
    <row r="5687" spans="1:5">
      <c r="A5687" s="6" t="s">
        <v>108</v>
      </c>
      <c r="B5687">
        <v>322299</v>
      </c>
      <c r="C5687" s="350" t="s">
        <v>583</v>
      </c>
      <c r="D5687" s="351">
        <f t="shared" ca="1" si="256"/>
        <v>0</v>
      </c>
      <c r="E5687" s="375" t="str">
        <f t="shared" ca="1" si="257"/>
        <v/>
      </c>
    </row>
    <row r="5688" spans="1:5">
      <c r="A5688" s="6" t="s">
        <v>108</v>
      </c>
      <c r="B5688">
        <v>323110</v>
      </c>
      <c r="C5688" s="350" t="s">
        <v>583</v>
      </c>
      <c r="D5688" s="351">
        <f t="shared" ca="1" si="256"/>
        <v>0</v>
      </c>
      <c r="E5688" s="375" t="str">
        <f t="shared" ca="1" si="257"/>
        <v/>
      </c>
    </row>
    <row r="5689" spans="1:5">
      <c r="A5689" s="6" t="s">
        <v>108</v>
      </c>
      <c r="B5689">
        <v>323120</v>
      </c>
      <c r="C5689" s="350" t="s">
        <v>583</v>
      </c>
      <c r="D5689" s="351">
        <f t="shared" ca="1" si="256"/>
        <v>0</v>
      </c>
      <c r="E5689" s="375" t="str">
        <f t="shared" ca="1" si="257"/>
        <v/>
      </c>
    </row>
    <row r="5690" spans="1:5">
      <c r="A5690" s="6" t="s">
        <v>108</v>
      </c>
      <c r="B5690">
        <v>324110</v>
      </c>
      <c r="C5690" s="350" t="s">
        <v>583</v>
      </c>
      <c r="D5690" s="351">
        <f t="shared" ca="1" si="256"/>
        <v>0</v>
      </c>
      <c r="E5690" s="375" t="str">
        <f t="shared" ca="1" si="257"/>
        <v/>
      </c>
    </row>
    <row r="5691" spans="1:5">
      <c r="A5691" s="6" t="s">
        <v>108</v>
      </c>
      <c r="B5691">
        <v>324121</v>
      </c>
      <c r="C5691" s="350" t="s">
        <v>583</v>
      </c>
      <c r="D5691" s="351">
        <f t="shared" ca="1" si="256"/>
        <v>0</v>
      </c>
      <c r="E5691" s="375" t="str">
        <f t="shared" ca="1" si="257"/>
        <v/>
      </c>
    </row>
    <row r="5692" spans="1:5">
      <c r="A5692" s="6" t="s">
        <v>108</v>
      </c>
      <c r="B5692">
        <v>324122</v>
      </c>
      <c r="C5692" s="350" t="s">
        <v>583</v>
      </c>
      <c r="D5692" s="351">
        <f t="shared" ca="1" si="256"/>
        <v>0</v>
      </c>
      <c r="E5692" s="375" t="str">
        <f t="shared" ca="1" si="257"/>
        <v/>
      </c>
    </row>
    <row r="5693" spans="1:5">
      <c r="A5693" s="6" t="s">
        <v>108</v>
      </c>
      <c r="B5693">
        <v>324190</v>
      </c>
      <c r="C5693" s="350" t="s">
        <v>583</v>
      </c>
      <c r="D5693" s="351">
        <f t="shared" ca="1" si="256"/>
        <v>0</v>
      </c>
      <c r="E5693" s="375" t="str">
        <f t="shared" ca="1" si="257"/>
        <v/>
      </c>
    </row>
    <row r="5694" spans="1:5">
      <c r="A5694" s="6" t="s">
        <v>108</v>
      </c>
      <c r="B5694">
        <v>325110</v>
      </c>
      <c r="C5694" s="350" t="s">
        <v>583</v>
      </c>
      <c r="D5694" s="351">
        <f t="shared" ca="1" si="256"/>
        <v>0</v>
      </c>
      <c r="E5694" s="375" t="str">
        <f t="shared" ca="1" si="257"/>
        <v/>
      </c>
    </row>
    <row r="5695" spans="1:5">
      <c r="A5695" s="6" t="s">
        <v>108</v>
      </c>
      <c r="B5695">
        <v>325120</v>
      </c>
      <c r="C5695" s="350" t="s">
        <v>583</v>
      </c>
      <c r="D5695" s="351">
        <f t="shared" ca="1" si="256"/>
        <v>0</v>
      </c>
      <c r="E5695" s="375" t="str">
        <f t="shared" ca="1" si="257"/>
        <v/>
      </c>
    </row>
    <row r="5696" spans="1:5">
      <c r="A5696" s="6" t="s">
        <v>108</v>
      </c>
      <c r="B5696">
        <v>325130</v>
      </c>
      <c r="C5696" s="350" t="s">
        <v>583</v>
      </c>
      <c r="D5696" s="351">
        <f t="shared" ca="1" si="256"/>
        <v>0</v>
      </c>
      <c r="E5696" s="375" t="str">
        <f t="shared" ca="1" si="257"/>
        <v/>
      </c>
    </row>
    <row r="5697" spans="1:5">
      <c r="A5697" s="6" t="s">
        <v>108</v>
      </c>
      <c r="B5697">
        <v>325180</v>
      </c>
      <c r="C5697" s="350" t="s">
        <v>583</v>
      </c>
      <c r="D5697" s="351">
        <f t="shared" ca="1" si="256"/>
        <v>0</v>
      </c>
      <c r="E5697" s="375" t="str">
        <f t="shared" ca="1" si="257"/>
        <v/>
      </c>
    </row>
    <row r="5698" spans="1:5">
      <c r="A5698" s="6" t="s">
        <v>108</v>
      </c>
      <c r="B5698">
        <v>325190</v>
      </c>
      <c r="C5698" s="350" t="s">
        <v>583</v>
      </c>
      <c r="D5698" s="351">
        <f t="shared" ca="1" si="256"/>
        <v>0</v>
      </c>
      <c r="E5698" s="375" t="str">
        <f t="shared" ca="1" si="257"/>
        <v/>
      </c>
    </row>
    <row r="5699" spans="1:5">
      <c r="A5699" s="6" t="s">
        <v>108</v>
      </c>
      <c r="B5699">
        <v>325211</v>
      </c>
      <c r="C5699" s="350" t="s">
        <v>583</v>
      </c>
      <c r="D5699" s="351">
        <f t="shared" ref="D5699:D5762" ca="1" si="258">OFFSET(matrix1,MOD(ROW()-ROW($D$3),ROWS(matrix1)),TRUNC((ROW()-ROW($D$3))/ROWS(matrix1)),1,1)</f>
        <v>0</v>
      </c>
      <c r="E5699" s="375" t="str">
        <f t="shared" ref="E5699:E5762" ca="1" si="259">OFFSET(matrix4,MOD(ROW()-ROW($E$3),ROWS(matrix4)),TRUNC((ROW()-ROW($E$3))/ROWS(matrix4)),1,1)</f>
        <v/>
      </c>
    </row>
    <row r="5700" spans="1:5">
      <c r="A5700" s="6" t="s">
        <v>108</v>
      </c>
      <c r="B5700" t="s">
        <v>396</v>
      </c>
      <c r="C5700" s="350" t="s">
        <v>583</v>
      </c>
      <c r="D5700" s="351">
        <f t="shared" ca="1" si="258"/>
        <v>0</v>
      </c>
      <c r="E5700" s="375" t="str">
        <f t="shared" ca="1" si="259"/>
        <v/>
      </c>
    </row>
    <row r="5701" spans="1:5">
      <c r="A5701" s="6" t="s">
        <v>108</v>
      </c>
      <c r="B5701">
        <v>325310</v>
      </c>
      <c r="C5701" s="350" t="s">
        <v>583</v>
      </c>
      <c r="D5701" s="351">
        <f t="shared" ca="1" si="258"/>
        <v>0</v>
      </c>
      <c r="E5701" s="375" t="str">
        <f t="shared" ca="1" si="259"/>
        <v/>
      </c>
    </row>
    <row r="5702" spans="1:5">
      <c r="A5702" s="6" t="s">
        <v>108</v>
      </c>
      <c r="B5702">
        <v>325320</v>
      </c>
      <c r="C5702" s="350" t="s">
        <v>583</v>
      </c>
      <c r="D5702" s="351">
        <f t="shared" ca="1" si="258"/>
        <v>0</v>
      </c>
      <c r="E5702" s="375" t="str">
        <f t="shared" ca="1" si="259"/>
        <v/>
      </c>
    </row>
    <row r="5703" spans="1:5">
      <c r="A5703" s="6" t="s">
        <v>108</v>
      </c>
      <c r="B5703">
        <v>325411</v>
      </c>
      <c r="C5703" s="350" t="s">
        <v>583</v>
      </c>
      <c r="D5703" s="351">
        <f t="shared" ca="1" si="258"/>
        <v>0</v>
      </c>
      <c r="E5703" s="375" t="str">
        <f t="shared" ca="1" si="259"/>
        <v/>
      </c>
    </row>
    <row r="5704" spans="1:5">
      <c r="A5704" s="6" t="s">
        <v>108</v>
      </c>
      <c r="B5704">
        <v>325412</v>
      </c>
      <c r="C5704" s="350" t="s">
        <v>583</v>
      </c>
      <c r="D5704" s="351">
        <f t="shared" ca="1" si="258"/>
        <v>0</v>
      </c>
      <c r="E5704" s="375" t="str">
        <f t="shared" ca="1" si="259"/>
        <v/>
      </c>
    </row>
    <row r="5705" spans="1:5">
      <c r="A5705" s="6" t="s">
        <v>108</v>
      </c>
      <c r="B5705">
        <v>325413</v>
      </c>
      <c r="C5705" s="350" t="s">
        <v>583</v>
      </c>
      <c r="D5705" s="351">
        <f t="shared" ca="1" si="258"/>
        <v>0</v>
      </c>
      <c r="E5705" s="375" t="str">
        <f t="shared" ca="1" si="259"/>
        <v/>
      </c>
    </row>
    <row r="5706" spans="1:5">
      <c r="A5706" s="6" t="s">
        <v>108</v>
      </c>
      <c r="B5706">
        <v>325414</v>
      </c>
      <c r="C5706" s="350" t="s">
        <v>583</v>
      </c>
      <c r="D5706" s="351">
        <f t="shared" ca="1" si="258"/>
        <v>0</v>
      </c>
      <c r="E5706" s="375" t="str">
        <f t="shared" ca="1" si="259"/>
        <v/>
      </c>
    </row>
    <row r="5707" spans="1:5">
      <c r="A5707" s="6" t="s">
        <v>108</v>
      </c>
      <c r="B5707">
        <v>325510</v>
      </c>
      <c r="C5707" s="350" t="s">
        <v>583</v>
      </c>
      <c r="D5707" s="351">
        <f t="shared" ca="1" si="258"/>
        <v>0</v>
      </c>
      <c r="E5707" s="375" t="str">
        <f t="shared" ca="1" si="259"/>
        <v/>
      </c>
    </row>
    <row r="5708" spans="1:5">
      <c r="A5708" s="6" t="s">
        <v>108</v>
      </c>
      <c r="B5708">
        <v>325520</v>
      </c>
      <c r="C5708" s="350" t="s">
        <v>583</v>
      </c>
      <c r="D5708" s="351">
        <f t="shared" ca="1" si="258"/>
        <v>0</v>
      </c>
      <c r="E5708" s="375" t="str">
        <f t="shared" ca="1" si="259"/>
        <v/>
      </c>
    </row>
    <row r="5709" spans="1:5">
      <c r="A5709" s="6" t="s">
        <v>108</v>
      </c>
      <c r="B5709">
        <v>325610</v>
      </c>
      <c r="C5709" s="350" t="s">
        <v>583</v>
      </c>
      <c r="D5709" s="351">
        <f t="shared" ca="1" si="258"/>
        <v>0</v>
      </c>
      <c r="E5709" s="375" t="str">
        <f t="shared" ca="1" si="259"/>
        <v/>
      </c>
    </row>
    <row r="5710" spans="1:5">
      <c r="A5710" s="6" t="s">
        <v>108</v>
      </c>
      <c r="B5710">
        <v>325620</v>
      </c>
      <c r="C5710" s="350" t="s">
        <v>583</v>
      </c>
      <c r="D5710" s="351">
        <f t="shared" ca="1" si="258"/>
        <v>0</v>
      </c>
      <c r="E5710" s="375" t="str">
        <f t="shared" ca="1" si="259"/>
        <v/>
      </c>
    </row>
    <row r="5711" spans="1:5">
      <c r="A5711" s="6" t="s">
        <v>108</v>
      </c>
      <c r="B5711">
        <v>325910</v>
      </c>
      <c r="C5711" s="350" t="s">
        <v>583</v>
      </c>
      <c r="D5711" s="351">
        <f t="shared" ca="1" si="258"/>
        <v>0</v>
      </c>
      <c r="E5711" s="375" t="str">
        <f t="shared" ca="1" si="259"/>
        <v/>
      </c>
    </row>
    <row r="5712" spans="1:5">
      <c r="A5712" s="6" t="s">
        <v>108</v>
      </c>
      <c r="B5712" t="s">
        <v>409</v>
      </c>
      <c r="C5712" s="350" t="s">
        <v>583</v>
      </c>
      <c r="D5712" s="351">
        <f t="shared" ca="1" si="258"/>
        <v>0</v>
      </c>
      <c r="E5712" s="375" t="str">
        <f t="shared" ca="1" si="259"/>
        <v/>
      </c>
    </row>
    <row r="5713" spans="1:5">
      <c r="A5713" s="6" t="s">
        <v>108</v>
      </c>
      <c r="B5713">
        <v>326110</v>
      </c>
      <c r="C5713" s="350" t="s">
        <v>583</v>
      </c>
      <c r="D5713" s="351">
        <f t="shared" ca="1" si="258"/>
        <v>0</v>
      </c>
      <c r="E5713" s="375" t="str">
        <f t="shared" ca="1" si="259"/>
        <v/>
      </c>
    </row>
    <row r="5714" spans="1:5">
      <c r="A5714" s="6" t="s">
        <v>108</v>
      </c>
      <c r="B5714">
        <v>326120</v>
      </c>
      <c r="C5714" s="350" t="s">
        <v>583</v>
      </c>
      <c r="D5714" s="351">
        <f t="shared" ca="1" si="258"/>
        <v>0</v>
      </c>
      <c r="E5714" s="375" t="str">
        <f t="shared" ca="1" si="259"/>
        <v/>
      </c>
    </row>
    <row r="5715" spans="1:5">
      <c r="A5715" s="6" t="s">
        <v>108</v>
      </c>
      <c r="B5715">
        <v>326130</v>
      </c>
      <c r="C5715" s="350" t="s">
        <v>583</v>
      </c>
      <c r="D5715" s="351">
        <f t="shared" ca="1" si="258"/>
        <v>0</v>
      </c>
      <c r="E5715" s="375" t="str">
        <f t="shared" ca="1" si="259"/>
        <v/>
      </c>
    </row>
    <row r="5716" spans="1:5">
      <c r="A5716" s="6" t="s">
        <v>108</v>
      </c>
      <c r="B5716">
        <v>326140</v>
      </c>
      <c r="C5716" s="350" t="s">
        <v>583</v>
      </c>
      <c r="D5716" s="351">
        <f t="shared" ca="1" si="258"/>
        <v>0</v>
      </c>
      <c r="E5716" s="375" t="str">
        <f t="shared" ca="1" si="259"/>
        <v/>
      </c>
    </row>
    <row r="5717" spans="1:5">
      <c r="A5717" s="6" t="s">
        <v>108</v>
      </c>
      <c r="B5717">
        <v>326150</v>
      </c>
      <c r="C5717" s="350" t="s">
        <v>583</v>
      </c>
      <c r="D5717" s="351">
        <f t="shared" ca="1" si="258"/>
        <v>0</v>
      </c>
      <c r="E5717" s="375" t="str">
        <f t="shared" ca="1" si="259"/>
        <v/>
      </c>
    </row>
    <row r="5718" spans="1:5">
      <c r="A5718" s="6" t="s">
        <v>108</v>
      </c>
      <c r="B5718">
        <v>326160</v>
      </c>
      <c r="C5718" s="350" t="s">
        <v>583</v>
      </c>
      <c r="D5718" s="351">
        <f t="shared" ca="1" si="258"/>
        <v>0</v>
      </c>
      <c r="E5718" s="375" t="str">
        <f t="shared" ca="1" si="259"/>
        <v/>
      </c>
    </row>
    <row r="5719" spans="1:5">
      <c r="A5719" s="6" t="s">
        <v>108</v>
      </c>
      <c r="B5719">
        <v>326190</v>
      </c>
      <c r="C5719" s="350" t="s">
        <v>583</v>
      </c>
      <c r="D5719" s="351">
        <f t="shared" ca="1" si="258"/>
        <v>0</v>
      </c>
      <c r="E5719" s="375" t="str">
        <f t="shared" ca="1" si="259"/>
        <v/>
      </c>
    </row>
    <row r="5720" spans="1:5">
      <c r="A5720" s="6" t="s">
        <v>108</v>
      </c>
      <c r="B5720">
        <v>326210</v>
      </c>
      <c r="C5720" s="350" t="s">
        <v>583</v>
      </c>
      <c r="D5720" s="351">
        <f t="shared" ca="1" si="258"/>
        <v>0</v>
      </c>
      <c r="E5720" s="375" t="str">
        <f t="shared" ca="1" si="259"/>
        <v/>
      </c>
    </row>
    <row r="5721" spans="1:5">
      <c r="A5721" s="6" t="s">
        <v>108</v>
      </c>
      <c r="B5721">
        <v>326220</v>
      </c>
      <c r="C5721" s="350" t="s">
        <v>583</v>
      </c>
      <c r="D5721" s="351">
        <f t="shared" ca="1" si="258"/>
        <v>0</v>
      </c>
      <c r="E5721" s="375" t="str">
        <f t="shared" ca="1" si="259"/>
        <v/>
      </c>
    </row>
    <row r="5722" spans="1:5">
      <c r="A5722" s="6" t="s">
        <v>108</v>
      </c>
      <c r="B5722">
        <v>326290</v>
      </c>
      <c r="C5722" s="350" t="s">
        <v>583</v>
      </c>
      <c r="D5722" s="351">
        <f t="shared" ca="1" si="258"/>
        <v>0</v>
      </c>
      <c r="E5722" s="375" t="str">
        <f t="shared" ca="1" si="259"/>
        <v/>
      </c>
    </row>
    <row r="5723" spans="1:5">
      <c r="A5723" s="6" t="s">
        <v>108</v>
      </c>
      <c r="B5723">
        <v>420000</v>
      </c>
      <c r="C5723" s="350" t="s">
        <v>583</v>
      </c>
      <c r="D5723" s="351">
        <f t="shared" ca="1" si="258"/>
        <v>0</v>
      </c>
      <c r="E5723" s="375" t="str">
        <f t="shared" ca="1" si="259"/>
        <v/>
      </c>
    </row>
    <row r="5724" spans="1:5">
      <c r="A5724" s="6" t="s">
        <v>108</v>
      </c>
      <c r="B5724">
        <v>441000</v>
      </c>
      <c r="C5724" s="350" t="s">
        <v>583</v>
      </c>
      <c r="D5724" s="351">
        <f t="shared" ca="1" si="258"/>
        <v>0</v>
      </c>
      <c r="E5724" s="375" t="str">
        <f t="shared" ca="1" si="259"/>
        <v/>
      </c>
    </row>
    <row r="5725" spans="1:5">
      <c r="A5725" s="6" t="s">
        <v>108</v>
      </c>
      <c r="B5725">
        <v>445000</v>
      </c>
      <c r="C5725" s="350" t="s">
        <v>583</v>
      </c>
      <c r="D5725" s="351">
        <f t="shared" ca="1" si="258"/>
        <v>0</v>
      </c>
      <c r="E5725" s="375" t="str">
        <f t="shared" ca="1" si="259"/>
        <v/>
      </c>
    </row>
    <row r="5726" spans="1:5">
      <c r="A5726" s="6" t="s">
        <v>108</v>
      </c>
      <c r="B5726">
        <v>452000</v>
      </c>
      <c r="C5726" s="350" t="s">
        <v>583</v>
      </c>
      <c r="D5726" s="351">
        <f t="shared" ca="1" si="258"/>
        <v>0</v>
      </c>
      <c r="E5726" s="375" t="str">
        <f t="shared" ca="1" si="259"/>
        <v/>
      </c>
    </row>
    <row r="5727" spans="1:5">
      <c r="A5727" s="6" t="s">
        <v>108</v>
      </c>
      <c r="B5727" t="s">
        <v>425</v>
      </c>
      <c r="C5727" s="350" t="s">
        <v>583</v>
      </c>
      <c r="D5727" s="351">
        <f t="shared" ca="1" si="258"/>
        <v>0</v>
      </c>
      <c r="E5727" s="375" t="str">
        <f t="shared" ca="1" si="259"/>
        <v/>
      </c>
    </row>
    <row r="5728" spans="1:5">
      <c r="A5728" s="6" t="s">
        <v>108</v>
      </c>
      <c r="B5728">
        <v>481000</v>
      </c>
      <c r="C5728" s="350" t="s">
        <v>583</v>
      </c>
      <c r="D5728" s="351">
        <f t="shared" ca="1" si="258"/>
        <v>0</v>
      </c>
      <c r="E5728" s="375" t="str">
        <f t="shared" ca="1" si="259"/>
        <v/>
      </c>
    </row>
    <row r="5729" spans="1:5">
      <c r="A5729" s="6" t="s">
        <v>108</v>
      </c>
      <c r="B5729">
        <v>482000</v>
      </c>
      <c r="C5729" s="350" t="s">
        <v>583</v>
      </c>
      <c r="D5729" s="351">
        <f t="shared" ca="1" si="258"/>
        <v>0</v>
      </c>
      <c r="E5729" s="375" t="str">
        <f t="shared" ca="1" si="259"/>
        <v/>
      </c>
    </row>
    <row r="5730" spans="1:5">
      <c r="A5730" s="6" t="s">
        <v>108</v>
      </c>
      <c r="B5730">
        <v>483000</v>
      </c>
      <c r="C5730" s="350" t="s">
        <v>583</v>
      </c>
      <c r="D5730" s="351">
        <f t="shared" ca="1" si="258"/>
        <v>0</v>
      </c>
      <c r="E5730" s="375" t="str">
        <f t="shared" ca="1" si="259"/>
        <v/>
      </c>
    </row>
    <row r="5731" spans="1:5">
      <c r="A5731" s="6" t="s">
        <v>108</v>
      </c>
      <c r="B5731">
        <v>484000</v>
      </c>
      <c r="C5731" s="350" t="s">
        <v>583</v>
      </c>
      <c r="D5731" s="351">
        <f t="shared" ca="1" si="258"/>
        <v>0</v>
      </c>
      <c r="E5731" s="375" t="str">
        <f t="shared" ca="1" si="259"/>
        <v/>
      </c>
    </row>
    <row r="5732" spans="1:5">
      <c r="A5732" s="6" t="s">
        <v>108</v>
      </c>
      <c r="B5732">
        <v>485000</v>
      </c>
      <c r="C5732" s="350" t="s">
        <v>583</v>
      </c>
      <c r="D5732" s="351">
        <f t="shared" ca="1" si="258"/>
        <v>0</v>
      </c>
      <c r="E5732" s="375" t="str">
        <f t="shared" ca="1" si="259"/>
        <v/>
      </c>
    </row>
    <row r="5733" spans="1:5">
      <c r="A5733" s="6" t="s">
        <v>108</v>
      </c>
      <c r="B5733">
        <v>486000</v>
      </c>
      <c r="C5733" s="350" t="s">
        <v>583</v>
      </c>
      <c r="D5733" s="351">
        <f t="shared" ca="1" si="258"/>
        <v>0</v>
      </c>
      <c r="E5733" s="375" t="str">
        <f t="shared" ca="1" si="259"/>
        <v/>
      </c>
    </row>
    <row r="5734" spans="1:5">
      <c r="A5734" s="6" t="s">
        <v>108</v>
      </c>
      <c r="B5734" t="s">
        <v>433</v>
      </c>
      <c r="C5734" s="350" t="s">
        <v>583</v>
      </c>
      <c r="D5734" s="351">
        <f t="shared" ca="1" si="258"/>
        <v>0</v>
      </c>
      <c r="E5734" s="375" t="str">
        <f t="shared" ca="1" si="259"/>
        <v/>
      </c>
    </row>
    <row r="5735" spans="1:5">
      <c r="A5735" s="6" t="s">
        <v>108</v>
      </c>
      <c r="B5735">
        <v>492000</v>
      </c>
      <c r="C5735" s="350" t="s">
        <v>583</v>
      </c>
      <c r="D5735" s="351">
        <f t="shared" ca="1" si="258"/>
        <v>0</v>
      </c>
      <c r="E5735" s="375" t="str">
        <f t="shared" ca="1" si="259"/>
        <v/>
      </c>
    </row>
    <row r="5736" spans="1:5">
      <c r="A5736" s="6" t="s">
        <v>108</v>
      </c>
      <c r="B5736">
        <v>493000</v>
      </c>
      <c r="C5736" s="350" t="s">
        <v>583</v>
      </c>
      <c r="D5736" s="351">
        <f t="shared" ca="1" si="258"/>
        <v>0</v>
      </c>
      <c r="E5736" s="375" t="str">
        <f t="shared" ca="1" si="259"/>
        <v/>
      </c>
    </row>
    <row r="5737" spans="1:5">
      <c r="A5737" s="6" t="s">
        <v>108</v>
      </c>
      <c r="B5737">
        <v>511110</v>
      </c>
      <c r="C5737" s="350" t="s">
        <v>583</v>
      </c>
      <c r="D5737" s="351">
        <f t="shared" ca="1" si="258"/>
        <v>0</v>
      </c>
      <c r="E5737" s="375" t="str">
        <f t="shared" ca="1" si="259"/>
        <v/>
      </c>
    </row>
    <row r="5738" spans="1:5">
      <c r="A5738" s="6" t="s">
        <v>108</v>
      </c>
      <c r="B5738">
        <v>511120</v>
      </c>
      <c r="C5738" s="350" t="s">
        <v>583</v>
      </c>
      <c r="D5738" s="351">
        <f t="shared" ca="1" si="258"/>
        <v>0</v>
      </c>
      <c r="E5738" s="375" t="str">
        <f t="shared" ca="1" si="259"/>
        <v/>
      </c>
    </row>
    <row r="5739" spans="1:5">
      <c r="A5739" s="6" t="s">
        <v>108</v>
      </c>
      <c r="B5739">
        <v>511130</v>
      </c>
      <c r="C5739" s="350" t="s">
        <v>583</v>
      </c>
      <c r="D5739" s="351">
        <f t="shared" ca="1" si="258"/>
        <v>0</v>
      </c>
      <c r="E5739" s="375" t="str">
        <f t="shared" ca="1" si="259"/>
        <v/>
      </c>
    </row>
    <row r="5740" spans="1:5">
      <c r="A5740" s="6" t="s">
        <v>108</v>
      </c>
      <c r="B5740" t="s">
        <v>440</v>
      </c>
      <c r="C5740" s="350" t="s">
        <v>583</v>
      </c>
      <c r="D5740" s="351">
        <f t="shared" ca="1" si="258"/>
        <v>0</v>
      </c>
      <c r="E5740" s="375" t="str">
        <f t="shared" ca="1" si="259"/>
        <v/>
      </c>
    </row>
    <row r="5741" spans="1:5">
      <c r="A5741" s="6" t="s">
        <v>108</v>
      </c>
      <c r="B5741">
        <v>511200</v>
      </c>
      <c r="C5741" s="350" t="s">
        <v>583</v>
      </c>
      <c r="D5741" s="351">
        <f t="shared" ca="1" si="258"/>
        <v>0</v>
      </c>
      <c r="E5741" s="375" t="str">
        <f t="shared" ca="1" si="259"/>
        <v/>
      </c>
    </row>
    <row r="5742" spans="1:5">
      <c r="A5742" s="6" t="s">
        <v>108</v>
      </c>
      <c r="B5742">
        <v>512100</v>
      </c>
      <c r="C5742" s="350" t="s">
        <v>583</v>
      </c>
      <c r="D5742" s="351">
        <f t="shared" ca="1" si="258"/>
        <v>0</v>
      </c>
      <c r="E5742" s="375" t="str">
        <f t="shared" ca="1" si="259"/>
        <v/>
      </c>
    </row>
    <row r="5743" spans="1:5">
      <c r="A5743" s="6" t="s">
        <v>108</v>
      </c>
      <c r="B5743">
        <v>512200</v>
      </c>
      <c r="C5743" s="350" t="s">
        <v>583</v>
      </c>
      <c r="D5743" s="351">
        <f t="shared" ca="1" si="258"/>
        <v>0</v>
      </c>
      <c r="E5743" s="375" t="str">
        <f t="shared" ca="1" si="259"/>
        <v/>
      </c>
    </row>
    <row r="5744" spans="1:5">
      <c r="A5744" s="6" t="s">
        <v>108</v>
      </c>
      <c r="B5744">
        <v>515100</v>
      </c>
      <c r="C5744" s="350" t="s">
        <v>583</v>
      </c>
      <c r="D5744" s="351">
        <f t="shared" ca="1" si="258"/>
        <v>0</v>
      </c>
      <c r="E5744" s="375" t="str">
        <f t="shared" ca="1" si="259"/>
        <v/>
      </c>
    </row>
    <row r="5745" spans="1:5">
      <c r="A5745" s="6" t="s">
        <v>108</v>
      </c>
      <c r="B5745">
        <v>515200</v>
      </c>
      <c r="C5745" s="350" t="s">
        <v>583</v>
      </c>
      <c r="D5745" s="351">
        <f t="shared" ca="1" si="258"/>
        <v>0</v>
      </c>
      <c r="E5745" s="375" t="str">
        <f t="shared" ca="1" si="259"/>
        <v/>
      </c>
    </row>
    <row r="5746" spans="1:5">
      <c r="A5746" s="6" t="s">
        <v>108</v>
      </c>
      <c r="B5746">
        <v>517110</v>
      </c>
      <c r="C5746" s="350" t="s">
        <v>583</v>
      </c>
      <c r="D5746" s="351">
        <f t="shared" ca="1" si="258"/>
        <v>0</v>
      </c>
      <c r="E5746" s="375" t="str">
        <f t="shared" ca="1" si="259"/>
        <v/>
      </c>
    </row>
    <row r="5747" spans="1:5">
      <c r="A5747" s="6" t="s">
        <v>108</v>
      </c>
      <c r="B5747">
        <v>517210</v>
      </c>
      <c r="C5747" s="350" t="s">
        <v>583</v>
      </c>
      <c r="D5747" s="351">
        <f t="shared" ca="1" si="258"/>
        <v>0</v>
      </c>
      <c r="E5747" s="375" t="str">
        <f t="shared" ca="1" si="259"/>
        <v/>
      </c>
    </row>
    <row r="5748" spans="1:5">
      <c r="A5748" s="6" t="s">
        <v>108</v>
      </c>
      <c r="B5748" t="s">
        <v>449</v>
      </c>
      <c r="C5748" s="350" t="s">
        <v>583</v>
      </c>
      <c r="D5748" s="351">
        <f t="shared" ca="1" si="258"/>
        <v>0</v>
      </c>
      <c r="E5748" s="375" t="str">
        <f t="shared" ca="1" si="259"/>
        <v/>
      </c>
    </row>
    <row r="5749" spans="1:5">
      <c r="A5749" s="6" t="s">
        <v>108</v>
      </c>
      <c r="B5749">
        <v>518200</v>
      </c>
      <c r="C5749" s="350" t="s">
        <v>583</v>
      </c>
      <c r="D5749" s="351">
        <f t="shared" ca="1" si="258"/>
        <v>0</v>
      </c>
      <c r="E5749" s="375" t="str">
        <f t="shared" ca="1" si="259"/>
        <v/>
      </c>
    </row>
    <row r="5750" spans="1:5">
      <c r="A5750" s="6" t="s">
        <v>108</v>
      </c>
      <c r="B5750" t="s">
        <v>452</v>
      </c>
      <c r="C5750" s="350" t="s">
        <v>583</v>
      </c>
      <c r="D5750" s="351">
        <f t="shared" ca="1" si="258"/>
        <v>0</v>
      </c>
      <c r="E5750" s="375" t="str">
        <f t="shared" ca="1" si="259"/>
        <v/>
      </c>
    </row>
    <row r="5751" spans="1:5">
      <c r="A5751" s="6" t="s">
        <v>108</v>
      </c>
      <c r="B5751">
        <v>519130</v>
      </c>
      <c r="C5751" s="350" t="s">
        <v>583</v>
      </c>
      <c r="D5751" s="351">
        <f t="shared" ca="1" si="258"/>
        <v>0</v>
      </c>
      <c r="E5751" s="375" t="str">
        <f t="shared" ca="1" si="259"/>
        <v/>
      </c>
    </row>
    <row r="5752" spans="1:5">
      <c r="A5752" s="6" t="s">
        <v>108</v>
      </c>
      <c r="B5752" t="s">
        <v>455</v>
      </c>
      <c r="C5752" s="350" t="s">
        <v>583</v>
      </c>
      <c r="D5752" s="351">
        <f t="shared" ca="1" si="258"/>
        <v>0</v>
      </c>
      <c r="E5752" s="375" t="str">
        <f t="shared" ca="1" si="259"/>
        <v/>
      </c>
    </row>
    <row r="5753" spans="1:5">
      <c r="A5753" s="6" t="s">
        <v>108</v>
      </c>
      <c r="B5753" t="s">
        <v>457</v>
      </c>
      <c r="C5753" s="350" t="s">
        <v>583</v>
      </c>
      <c r="D5753" s="351">
        <f t="shared" ca="1" si="258"/>
        <v>0</v>
      </c>
      <c r="E5753" s="375" t="str">
        <f t="shared" ca="1" si="259"/>
        <v/>
      </c>
    </row>
    <row r="5754" spans="1:5">
      <c r="A5754" s="6" t="s">
        <v>108</v>
      </c>
      <c r="B5754" t="s">
        <v>459</v>
      </c>
      <c r="C5754" s="350" t="s">
        <v>583</v>
      </c>
      <c r="D5754" s="351">
        <f t="shared" ca="1" si="258"/>
        <v>0</v>
      </c>
      <c r="E5754" s="375" t="str">
        <f t="shared" ca="1" si="259"/>
        <v/>
      </c>
    </row>
    <row r="5755" spans="1:5">
      <c r="A5755" s="6" t="s">
        <v>108</v>
      </c>
      <c r="B5755">
        <v>523900</v>
      </c>
      <c r="C5755" s="350" t="s">
        <v>583</v>
      </c>
      <c r="D5755" s="351">
        <f t="shared" ca="1" si="258"/>
        <v>0</v>
      </c>
      <c r="E5755" s="375" t="str">
        <f t="shared" ca="1" si="259"/>
        <v/>
      </c>
    </row>
    <row r="5756" spans="1:5">
      <c r="A5756" s="6" t="s">
        <v>108</v>
      </c>
      <c r="B5756">
        <v>524100</v>
      </c>
      <c r="C5756" s="350" t="s">
        <v>583</v>
      </c>
      <c r="D5756" s="351">
        <f t="shared" ca="1" si="258"/>
        <v>0</v>
      </c>
      <c r="E5756" s="375" t="str">
        <f t="shared" ca="1" si="259"/>
        <v/>
      </c>
    </row>
    <row r="5757" spans="1:5">
      <c r="A5757" s="6" t="s">
        <v>108</v>
      </c>
      <c r="B5757">
        <v>524200</v>
      </c>
      <c r="C5757" s="350" t="s">
        <v>583</v>
      </c>
      <c r="D5757" s="351">
        <f t="shared" ca="1" si="258"/>
        <v>0</v>
      </c>
      <c r="E5757" s="375" t="str">
        <f t="shared" ca="1" si="259"/>
        <v/>
      </c>
    </row>
    <row r="5758" spans="1:5">
      <c r="A5758" s="6" t="s">
        <v>108</v>
      </c>
      <c r="B5758">
        <v>525000</v>
      </c>
      <c r="C5758" s="350" t="s">
        <v>583</v>
      </c>
      <c r="D5758" s="351">
        <f t="shared" ca="1" si="258"/>
        <v>0</v>
      </c>
      <c r="E5758" s="375" t="str">
        <f t="shared" ca="1" si="259"/>
        <v/>
      </c>
    </row>
    <row r="5759" spans="1:5">
      <c r="A5759" s="6" t="s">
        <v>108</v>
      </c>
      <c r="B5759" t="s">
        <v>465</v>
      </c>
      <c r="C5759" s="350" t="s">
        <v>583</v>
      </c>
      <c r="D5759" s="351">
        <f t="shared" ca="1" si="258"/>
        <v>0</v>
      </c>
      <c r="E5759" s="375" t="str">
        <f t="shared" ca="1" si="259"/>
        <v/>
      </c>
    </row>
    <row r="5760" spans="1:5">
      <c r="A5760" s="6" t="s">
        <v>108</v>
      </c>
      <c r="B5760" t="s">
        <v>467</v>
      </c>
      <c r="C5760" s="350" t="s">
        <v>583</v>
      </c>
      <c r="D5760" s="351">
        <f t="shared" ca="1" si="258"/>
        <v>0</v>
      </c>
      <c r="E5760" s="375" t="str">
        <f t="shared" ca="1" si="259"/>
        <v/>
      </c>
    </row>
    <row r="5761" spans="1:5">
      <c r="A5761" s="6" t="s">
        <v>108</v>
      </c>
      <c r="B5761">
        <v>532100</v>
      </c>
      <c r="C5761" s="350" t="s">
        <v>583</v>
      </c>
      <c r="D5761" s="351">
        <f t="shared" ca="1" si="258"/>
        <v>0</v>
      </c>
      <c r="E5761" s="375" t="str">
        <f t="shared" ca="1" si="259"/>
        <v/>
      </c>
    </row>
    <row r="5762" spans="1:5">
      <c r="A5762" s="6" t="s">
        <v>108</v>
      </c>
      <c r="B5762" t="s">
        <v>470</v>
      </c>
      <c r="C5762" s="350" t="s">
        <v>583</v>
      </c>
      <c r="D5762" s="351">
        <f t="shared" ca="1" si="258"/>
        <v>0</v>
      </c>
      <c r="E5762" s="375" t="str">
        <f t="shared" ca="1" si="259"/>
        <v/>
      </c>
    </row>
    <row r="5763" spans="1:5">
      <c r="A5763" s="6" t="s">
        <v>108</v>
      </c>
      <c r="B5763">
        <v>532400</v>
      </c>
      <c r="C5763" s="350" t="s">
        <v>583</v>
      </c>
      <c r="D5763" s="351">
        <f t="shared" ref="D5763:D5826" ca="1" si="260">OFFSET(matrix1,MOD(ROW()-ROW($D$3),ROWS(matrix1)),TRUNC((ROW()-ROW($D$3))/ROWS(matrix1)),1,1)</f>
        <v>0</v>
      </c>
      <c r="E5763" s="375" t="str">
        <f t="shared" ref="E5763:E5826" ca="1" si="261">OFFSET(matrix4,MOD(ROW()-ROW($E$3),ROWS(matrix4)),TRUNC((ROW()-ROW($E$3))/ROWS(matrix4)),1,1)</f>
        <v/>
      </c>
    </row>
    <row r="5764" spans="1:5">
      <c r="A5764" s="6" t="s">
        <v>108</v>
      </c>
      <c r="B5764">
        <v>533000</v>
      </c>
      <c r="C5764" s="350" t="s">
        <v>583</v>
      </c>
      <c r="D5764" s="351">
        <f t="shared" ca="1" si="260"/>
        <v>0</v>
      </c>
      <c r="E5764" s="375" t="str">
        <f t="shared" ca="1" si="261"/>
        <v/>
      </c>
    </row>
    <row r="5765" spans="1:5">
      <c r="A5765" s="6" t="s">
        <v>108</v>
      </c>
      <c r="B5765">
        <v>541100</v>
      </c>
      <c r="C5765" s="350" t="s">
        <v>583</v>
      </c>
      <c r="D5765" s="351">
        <f t="shared" ca="1" si="260"/>
        <v>0</v>
      </c>
      <c r="E5765" s="375" t="str">
        <f t="shared" ca="1" si="261"/>
        <v/>
      </c>
    </row>
    <row r="5766" spans="1:5">
      <c r="A5766" s="6" t="s">
        <v>108</v>
      </c>
      <c r="B5766">
        <v>541511</v>
      </c>
      <c r="C5766" s="350" t="s">
        <v>583</v>
      </c>
      <c r="D5766" s="351">
        <f t="shared" ca="1" si="260"/>
        <v>0</v>
      </c>
      <c r="E5766" s="375" t="str">
        <f t="shared" ca="1" si="261"/>
        <v/>
      </c>
    </row>
    <row r="5767" spans="1:5">
      <c r="A5767" s="6" t="s">
        <v>108</v>
      </c>
      <c r="B5767">
        <v>541512</v>
      </c>
      <c r="C5767" s="350" t="s">
        <v>583</v>
      </c>
      <c r="D5767" s="351">
        <f t="shared" ca="1" si="260"/>
        <v>0</v>
      </c>
      <c r="E5767" s="375" t="str">
        <f t="shared" ca="1" si="261"/>
        <v/>
      </c>
    </row>
    <row r="5768" spans="1:5">
      <c r="A5768" s="6" t="s">
        <v>108</v>
      </c>
      <c r="B5768" t="s">
        <v>477</v>
      </c>
      <c r="C5768" s="350" t="s">
        <v>583</v>
      </c>
      <c r="D5768" s="351">
        <f t="shared" ca="1" si="260"/>
        <v>0</v>
      </c>
      <c r="E5768" s="375" t="str">
        <f t="shared" ca="1" si="261"/>
        <v/>
      </c>
    </row>
    <row r="5769" spans="1:5">
      <c r="A5769" s="6" t="s">
        <v>108</v>
      </c>
      <c r="B5769">
        <v>541200</v>
      </c>
      <c r="C5769" s="350" t="s">
        <v>583</v>
      </c>
      <c r="D5769" s="351">
        <f t="shared" ca="1" si="260"/>
        <v>0</v>
      </c>
      <c r="E5769" s="375" t="str">
        <f t="shared" ca="1" si="261"/>
        <v/>
      </c>
    </row>
    <row r="5770" spans="1:5">
      <c r="A5770" s="6" t="s">
        <v>108</v>
      </c>
      <c r="B5770">
        <v>541300</v>
      </c>
      <c r="C5770" s="350" t="s">
        <v>583</v>
      </c>
      <c r="D5770" s="351">
        <f t="shared" ca="1" si="260"/>
        <v>0</v>
      </c>
      <c r="E5770" s="375" t="str">
        <f t="shared" ca="1" si="261"/>
        <v/>
      </c>
    </row>
    <row r="5771" spans="1:5">
      <c r="A5771" s="6" t="s">
        <v>108</v>
      </c>
      <c r="B5771">
        <v>541400</v>
      </c>
      <c r="C5771" s="350" t="s">
        <v>583</v>
      </c>
      <c r="D5771" s="351">
        <f t="shared" ca="1" si="260"/>
        <v>0</v>
      </c>
      <c r="E5771" s="375" t="str">
        <f t="shared" ca="1" si="261"/>
        <v/>
      </c>
    </row>
    <row r="5772" spans="1:5">
      <c r="A5772" s="6" t="s">
        <v>108</v>
      </c>
      <c r="B5772">
        <v>541610</v>
      </c>
      <c r="C5772" s="350" t="s">
        <v>583</v>
      </c>
      <c r="D5772" s="351">
        <f t="shared" ca="1" si="260"/>
        <v>0</v>
      </c>
      <c r="E5772" s="375" t="str">
        <f t="shared" ca="1" si="261"/>
        <v/>
      </c>
    </row>
    <row r="5773" spans="1:5">
      <c r="A5773" s="6" t="s">
        <v>108</v>
      </c>
      <c r="B5773" t="s">
        <v>483</v>
      </c>
      <c r="C5773" s="350" t="s">
        <v>583</v>
      </c>
      <c r="D5773" s="351">
        <f t="shared" ca="1" si="260"/>
        <v>0</v>
      </c>
      <c r="E5773" s="375" t="str">
        <f t="shared" ca="1" si="261"/>
        <v/>
      </c>
    </row>
    <row r="5774" spans="1:5">
      <c r="A5774" s="6" t="s">
        <v>108</v>
      </c>
      <c r="B5774">
        <v>541700</v>
      </c>
      <c r="C5774" s="350" t="s">
        <v>583</v>
      </c>
      <c r="D5774" s="351">
        <f t="shared" ca="1" si="260"/>
        <v>0</v>
      </c>
      <c r="E5774" s="375" t="str">
        <f t="shared" ca="1" si="261"/>
        <v/>
      </c>
    </row>
    <row r="5775" spans="1:5">
      <c r="A5775" s="6" t="s">
        <v>108</v>
      </c>
      <c r="B5775">
        <v>541800</v>
      </c>
      <c r="C5775" s="350" t="s">
        <v>583</v>
      </c>
      <c r="D5775" s="351">
        <f t="shared" ca="1" si="260"/>
        <v>0</v>
      </c>
      <c r="E5775" s="375" t="str">
        <f t="shared" ca="1" si="261"/>
        <v/>
      </c>
    </row>
    <row r="5776" spans="1:5">
      <c r="A5776" s="6" t="s">
        <v>108</v>
      </c>
      <c r="B5776" t="s">
        <v>487</v>
      </c>
      <c r="C5776" s="350" t="s">
        <v>583</v>
      </c>
      <c r="D5776" s="351">
        <f t="shared" ca="1" si="260"/>
        <v>0</v>
      </c>
      <c r="E5776" s="375" t="str">
        <f t="shared" ca="1" si="261"/>
        <v/>
      </c>
    </row>
    <row r="5777" spans="1:5">
      <c r="A5777" s="6" t="s">
        <v>108</v>
      </c>
      <c r="B5777">
        <v>541920</v>
      </c>
      <c r="C5777" s="350" t="s">
        <v>583</v>
      </c>
      <c r="D5777" s="351">
        <f t="shared" ca="1" si="260"/>
        <v>0</v>
      </c>
      <c r="E5777" s="375" t="str">
        <f t="shared" ca="1" si="261"/>
        <v/>
      </c>
    </row>
    <row r="5778" spans="1:5">
      <c r="A5778" s="6" t="s">
        <v>108</v>
      </c>
      <c r="B5778">
        <v>541940</v>
      </c>
      <c r="C5778" s="350" t="s">
        <v>583</v>
      </c>
      <c r="D5778" s="351">
        <f t="shared" ca="1" si="260"/>
        <v>0</v>
      </c>
      <c r="E5778" s="375" t="str">
        <f t="shared" ca="1" si="261"/>
        <v/>
      </c>
    </row>
    <row r="5779" spans="1:5">
      <c r="A5779" s="6" t="s">
        <v>108</v>
      </c>
      <c r="B5779">
        <v>550000</v>
      </c>
      <c r="C5779" s="350" t="s">
        <v>583</v>
      </c>
      <c r="D5779" s="351">
        <f t="shared" ca="1" si="260"/>
        <v>0</v>
      </c>
      <c r="E5779" s="375" t="str">
        <f t="shared" ca="1" si="261"/>
        <v/>
      </c>
    </row>
    <row r="5780" spans="1:5">
      <c r="A5780" s="6" t="s">
        <v>108</v>
      </c>
      <c r="B5780">
        <v>561100</v>
      </c>
      <c r="C5780" s="350" t="s">
        <v>583</v>
      </c>
      <c r="D5780" s="351">
        <f t="shared" ca="1" si="260"/>
        <v>0</v>
      </c>
      <c r="E5780" s="375" t="str">
        <f t="shared" ca="1" si="261"/>
        <v/>
      </c>
    </row>
    <row r="5781" spans="1:5">
      <c r="A5781" s="6" t="s">
        <v>108</v>
      </c>
      <c r="B5781">
        <v>561200</v>
      </c>
      <c r="C5781" s="350" t="s">
        <v>583</v>
      </c>
      <c r="D5781" s="351">
        <f t="shared" ca="1" si="260"/>
        <v>0</v>
      </c>
      <c r="E5781" s="375" t="str">
        <f t="shared" ca="1" si="261"/>
        <v/>
      </c>
    </row>
    <row r="5782" spans="1:5">
      <c r="A5782" s="6" t="s">
        <v>108</v>
      </c>
      <c r="B5782">
        <v>561300</v>
      </c>
      <c r="C5782" s="350" t="s">
        <v>583</v>
      </c>
      <c r="D5782" s="351">
        <f t="shared" ca="1" si="260"/>
        <v>0</v>
      </c>
      <c r="E5782" s="375" t="str">
        <f t="shared" ca="1" si="261"/>
        <v/>
      </c>
    </row>
    <row r="5783" spans="1:5">
      <c r="A5783" s="6" t="s">
        <v>108</v>
      </c>
      <c r="B5783">
        <v>561400</v>
      </c>
      <c r="C5783" s="350" t="s">
        <v>583</v>
      </c>
      <c r="D5783" s="351">
        <f t="shared" ca="1" si="260"/>
        <v>0</v>
      </c>
      <c r="E5783" s="375" t="str">
        <f t="shared" ca="1" si="261"/>
        <v/>
      </c>
    </row>
    <row r="5784" spans="1:5">
      <c r="A5784" s="6" t="s">
        <v>108</v>
      </c>
      <c r="B5784">
        <v>561500</v>
      </c>
      <c r="C5784" s="350" t="s">
        <v>583</v>
      </c>
      <c r="D5784" s="351">
        <f t="shared" ca="1" si="260"/>
        <v>0</v>
      </c>
      <c r="E5784" s="375" t="str">
        <f t="shared" ca="1" si="261"/>
        <v/>
      </c>
    </row>
    <row r="5785" spans="1:5">
      <c r="A5785" s="6" t="s">
        <v>108</v>
      </c>
      <c r="B5785">
        <v>561600</v>
      </c>
      <c r="C5785" s="350" t="s">
        <v>583</v>
      </c>
      <c r="D5785" s="351">
        <f t="shared" ca="1" si="260"/>
        <v>0</v>
      </c>
      <c r="E5785" s="375" t="str">
        <f t="shared" ca="1" si="261"/>
        <v/>
      </c>
    </row>
    <row r="5786" spans="1:5">
      <c r="A5786" s="6" t="s">
        <v>108</v>
      </c>
      <c r="B5786">
        <v>561700</v>
      </c>
      <c r="C5786" s="350" t="s">
        <v>583</v>
      </c>
      <c r="D5786" s="351">
        <f t="shared" ca="1" si="260"/>
        <v>0</v>
      </c>
      <c r="E5786" s="375" t="str">
        <f t="shared" ca="1" si="261"/>
        <v/>
      </c>
    </row>
    <row r="5787" spans="1:5">
      <c r="A5787" s="6" t="s">
        <v>108</v>
      </c>
      <c r="B5787">
        <v>561900</v>
      </c>
      <c r="C5787" s="350" t="s">
        <v>583</v>
      </c>
      <c r="D5787" s="351">
        <f t="shared" ca="1" si="260"/>
        <v>0</v>
      </c>
      <c r="E5787" s="375" t="str">
        <f t="shared" ca="1" si="261"/>
        <v/>
      </c>
    </row>
    <row r="5788" spans="1:5">
      <c r="A5788" s="6" t="s">
        <v>108</v>
      </c>
      <c r="B5788">
        <v>562000</v>
      </c>
      <c r="C5788" s="350" t="s">
        <v>583</v>
      </c>
      <c r="D5788" s="351">
        <f t="shared" ca="1" si="260"/>
        <v>0</v>
      </c>
      <c r="E5788" s="375" t="str">
        <f t="shared" ca="1" si="261"/>
        <v/>
      </c>
    </row>
    <row r="5789" spans="1:5">
      <c r="A5789" s="6" t="s">
        <v>108</v>
      </c>
      <c r="B5789">
        <v>611100</v>
      </c>
      <c r="C5789" s="350" t="s">
        <v>583</v>
      </c>
      <c r="D5789" s="351">
        <f t="shared" ca="1" si="260"/>
        <v>0</v>
      </c>
      <c r="E5789" s="375" t="str">
        <f t="shared" ca="1" si="261"/>
        <v/>
      </c>
    </row>
    <row r="5790" spans="1:5">
      <c r="A5790" s="6" t="s">
        <v>108</v>
      </c>
      <c r="B5790" t="s">
        <v>502</v>
      </c>
      <c r="C5790" s="350" t="s">
        <v>583</v>
      </c>
      <c r="D5790" s="351">
        <f t="shared" ca="1" si="260"/>
        <v>0</v>
      </c>
      <c r="E5790" s="375" t="str">
        <f t="shared" ca="1" si="261"/>
        <v/>
      </c>
    </row>
    <row r="5791" spans="1:5">
      <c r="A5791" s="6" t="s">
        <v>108</v>
      </c>
      <c r="B5791" t="s">
        <v>504</v>
      </c>
      <c r="C5791" s="350" t="s">
        <v>583</v>
      </c>
      <c r="D5791" s="351">
        <f t="shared" ca="1" si="260"/>
        <v>0</v>
      </c>
      <c r="E5791" s="375" t="str">
        <f t="shared" ca="1" si="261"/>
        <v/>
      </c>
    </row>
    <row r="5792" spans="1:5">
      <c r="A5792" s="6" t="s">
        <v>108</v>
      </c>
      <c r="B5792">
        <v>621100</v>
      </c>
      <c r="C5792" s="350" t="s">
        <v>583</v>
      </c>
      <c r="D5792" s="351">
        <f t="shared" ca="1" si="260"/>
        <v>0</v>
      </c>
      <c r="E5792" s="375" t="str">
        <f t="shared" ca="1" si="261"/>
        <v/>
      </c>
    </row>
    <row r="5793" spans="1:5">
      <c r="A5793" s="6" t="s">
        <v>108</v>
      </c>
      <c r="B5793">
        <v>621200</v>
      </c>
      <c r="C5793" s="350" t="s">
        <v>583</v>
      </c>
      <c r="D5793" s="351">
        <f t="shared" ca="1" si="260"/>
        <v>0</v>
      </c>
      <c r="E5793" s="375" t="str">
        <f t="shared" ca="1" si="261"/>
        <v/>
      </c>
    </row>
    <row r="5794" spans="1:5">
      <c r="A5794" s="6" t="s">
        <v>108</v>
      </c>
      <c r="B5794">
        <v>621300</v>
      </c>
      <c r="C5794" s="350" t="s">
        <v>583</v>
      </c>
      <c r="D5794" s="351">
        <f t="shared" ca="1" si="260"/>
        <v>0</v>
      </c>
      <c r="E5794" s="375" t="str">
        <f t="shared" ca="1" si="261"/>
        <v/>
      </c>
    </row>
    <row r="5795" spans="1:5">
      <c r="A5795" s="6" t="s">
        <v>108</v>
      </c>
      <c r="B5795">
        <v>621400</v>
      </c>
      <c r="C5795" s="350" t="s">
        <v>583</v>
      </c>
      <c r="D5795" s="351">
        <f t="shared" ca="1" si="260"/>
        <v>0</v>
      </c>
      <c r="E5795" s="375" t="str">
        <f t="shared" ca="1" si="261"/>
        <v/>
      </c>
    </row>
    <row r="5796" spans="1:5">
      <c r="A5796" s="6" t="s">
        <v>108</v>
      </c>
      <c r="B5796">
        <v>621500</v>
      </c>
      <c r="C5796" s="350" t="s">
        <v>583</v>
      </c>
      <c r="D5796" s="351">
        <f t="shared" ca="1" si="260"/>
        <v>0</v>
      </c>
      <c r="E5796" s="375" t="str">
        <f t="shared" ca="1" si="261"/>
        <v/>
      </c>
    </row>
    <row r="5797" spans="1:5">
      <c r="A5797" s="6" t="s">
        <v>108</v>
      </c>
      <c r="B5797">
        <v>621600</v>
      </c>
      <c r="C5797" s="350" t="s">
        <v>583</v>
      </c>
      <c r="D5797" s="351">
        <f t="shared" ca="1" si="260"/>
        <v>0</v>
      </c>
      <c r="E5797" s="375" t="str">
        <f t="shared" ca="1" si="261"/>
        <v/>
      </c>
    </row>
    <row r="5798" spans="1:5">
      <c r="A5798" s="6" t="s">
        <v>108</v>
      </c>
      <c r="B5798">
        <v>621900</v>
      </c>
      <c r="C5798" s="350" t="s">
        <v>583</v>
      </c>
      <c r="D5798" s="351">
        <f t="shared" ca="1" si="260"/>
        <v>0</v>
      </c>
      <c r="E5798" s="375" t="str">
        <f t="shared" ca="1" si="261"/>
        <v/>
      </c>
    </row>
    <row r="5799" spans="1:5">
      <c r="A5799" s="6" t="s">
        <v>108</v>
      </c>
      <c r="B5799">
        <v>622000</v>
      </c>
      <c r="C5799" s="350" t="s">
        <v>583</v>
      </c>
      <c r="D5799" s="351">
        <f t="shared" ca="1" si="260"/>
        <v>0</v>
      </c>
      <c r="E5799" s="375" t="str">
        <f t="shared" ca="1" si="261"/>
        <v/>
      </c>
    </row>
    <row r="5800" spans="1:5">
      <c r="A5800" s="6" t="s">
        <v>108</v>
      </c>
      <c r="B5800" t="s">
        <v>514</v>
      </c>
      <c r="C5800" s="350" t="s">
        <v>583</v>
      </c>
      <c r="D5800" s="351">
        <f t="shared" ca="1" si="260"/>
        <v>0</v>
      </c>
      <c r="E5800" s="375" t="str">
        <f t="shared" ca="1" si="261"/>
        <v/>
      </c>
    </row>
    <row r="5801" spans="1:5">
      <c r="A5801" s="6" t="s">
        <v>108</v>
      </c>
      <c r="B5801" t="s">
        <v>516</v>
      </c>
      <c r="C5801" s="350" t="s">
        <v>583</v>
      </c>
      <c r="D5801" s="351">
        <f t="shared" ca="1" si="260"/>
        <v>0</v>
      </c>
      <c r="E5801" s="375" t="str">
        <f t="shared" ca="1" si="261"/>
        <v/>
      </c>
    </row>
    <row r="5802" spans="1:5">
      <c r="A5802" s="6" t="s">
        <v>108</v>
      </c>
      <c r="B5802">
        <v>624100</v>
      </c>
      <c r="C5802" s="350" t="s">
        <v>583</v>
      </c>
      <c r="D5802" s="351">
        <f t="shared" ca="1" si="260"/>
        <v>0</v>
      </c>
      <c r="E5802" s="375" t="str">
        <f t="shared" ca="1" si="261"/>
        <v/>
      </c>
    </row>
    <row r="5803" spans="1:5">
      <c r="A5803" s="6" t="s">
        <v>108</v>
      </c>
      <c r="B5803" t="s">
        <v>519</v>
      </c>
      <c r="C5803" s="350" t="s">
        <v>583</v>
      </c>
      <c r="D5803" s="351">
        <f t="shared" ca="1" si="260"/>
        <v>0</v>
      </c>
      <c r="E5803" s="375" t="str">
        <f t="shared" ca="1" si="261"/>
        <v/>
      </c>
    </row>
    <row r="5804" spans="1:5">
      <c r="A5804" s="6" t="s">
        <v>108</v>
      </c>
      <c r="B5804">
        <v>624400</v>
      </c>
      <c r="C5804" s="350" t="s">
        <v>583</v>
      </c>
      <c r="D5804" s="351">
        <f t="shared" ca="1" si="260"/>
        <v>0</v>
      </c>
      <c r="E5804" s="375" t="str">
        <f t="shared" ca="1" si="261"/>
        <v/>
      </c>
    </row>
    <row r="5805" spans="1:5">
      <c r="A5805" s="6" t="s">
        <v>108</v>
      </c>
      <c r="B5805">
        <v>711100</v>
      </c>
      <c r="C5805" s="350" t="s">
        <v>583</v>
      </c>
      <c r="D5805" s="351">
        <f t="shared" ca="1" si="260"/>
        <v>0</v>
      </c>
      <c r="E5805" s="375" t="str">
        <f t="shared" ca="1" si="261"/>
        <v/>
      </c>
    </row>
    <row r="5806" spans="1:5">
      <c r="A5806" s="6" t="s">
        <v>108</v>
      </c>
      <c r="B5806">
        <v>711200</v>
      </c>
      <c r="C5806" s="350" t="s">
        <v>583</v>
      </c>
      <c r="D5806" s="351">
        <f t="shared" ca="1" si="260"/>
        <v>0</v>
      </c>
      <c r="E5806" s="375" t="str">
        <f t="shared" ca="1" si="261"/>
        <v/>
      </c>
    </row>
    <row r="5807" spans="1:5">
      <c r="A5807" s="6" t="s">
        <v>108</v>
      </c>
      <c r="B5807" t="s">
        <v>524</v>
      </c>
      <c r="C5807" s="350" t="s">
        <v>583</v>
      </c>
      <c r="D5807" s="351">
        <f t="shared" ca="1" si="260"/>
        <v>0</v>
      </c>
      <c r="E5807" s="375" t="str">
        <f t="shared" ca="1" si="261"/>
        <v/>
      </c>
    </row>
    <row r="5808" spans="1:5">
      <c r="A5808" s="6" t="s">
        <v>108</v>
      </c>
      <c r="B5808">
        <v>711500</v>
      </c>
      <c r="C5808" s="350" t="s">
        <v>583</v>
      </c>
      <c r="D5808" s="351">
        <f t="shared" ca="1" si="260"/>
        <v>0</v>
      </c>
      <c r="E5808" s="375" t="str">
        <f t="shared" ca="1" si="261"/>
        <v/>
      </c>
    </row>
    <row r="5809" spans="1:5">
      <c r="A5809" s="6" t="s">
        <v>108</v>
      </c>
      <c r="B5809">
        <v>712000</v>
      </c>
      <c r="C5809" s="350" t="s">
        <v>583</v>
      </c>
      <c r="D5809" s="351">
        <f t="shared" ca="1" si="260"/>
        <v>0</v>
      </c>
      <c r="E5809" s="375" t="str">
        <f t="shared" ca="1" si="261"/>
        <v/>
      </c>
    </row>
    <row r="5810" spans="1:5">
      <c r="A5810" s="6" t="s">
        <v>108</v>
      </c>
      <c r="B5810">
        <v>713100</v>
      </c>
      <c r="C5810" s="350" t="s">
        <v>583</v>
      </c>
      <c r="D5810" s="351">
        <f t="shared" ca="1" si="260"/>
        <v>0</v>
      </c>
      <c r="E5810" s="375" t="str">
        <f t="shared" ca="1" si="261"/>
        <v/>
      </c>
    </row>
    <row r="5811" spans="1:5">
      <c r="A5811" s="6" t="s">
        <v>108</v>
      </c>
      <c r="B5811">
        <v>713200</v>
      </c>
      <c r="C5811" s="350" t="s">
        <v>583</v>
      </c>
      <c r="D5811" s="351">
        <f t="shared" ca="1" si="260"/>
        <v>0</v>
      </c>
      <c r="E5811" s="375" t="str">
        <f t="shared" ca="1" si="261"/>
        <v/>
      </c>
    </row>
    <row r="5812" spans="1:5">
      <c r="A5812" s="6" t="s">
        <v>108</v>
      </c>
      <c r="B5812">
        <v>713900</v>
      </c>
      <c r="C5812" s="350" t="s">
        <v>583</v>
      </c>
      <c r="D5812" s="351">
        <f t="shared" ca="1" si="260"/>
        <v>0</v>
      </c>
      <c r="E5812" s="375" t="str">
        <f t="shared" ca="1" si="261"/>
        <v/>
      </c>
    </row>
    <row r="5813" spans="1:5">
      <c r="A5813" s="6" t="s">
        <v>108</v>
      </c>
      <c r="B5813">
        <v>721000</v>
      </c>
      <c r="C5813" s="350" t="s">
        <v>583</v>
      </c>
      <c r="D5813" s="351">
        <f t="shared" ca="1" si="260"/>
        <v>0</v>
      </c>
      <c r="E5813" s="375" t="str">
        <f t="shared" ca="1" si="261"/>
        <v/>
      </c>
    </row>
    <row r="5814" spans="1:5">
      <c r="A5814" s="6" t="s">
        <v>108</v>
      </c>
      <c r="B5814">
        <v>722110</v>
      </c>
      <c r="C5814" s="350" t="s">
        <v>583</v>
      </c>
      <c r="D5814" s="351">
        <f t="shared" ca="1" si="260"/>
        <v>0</v>
      </c>
      <c r="E5814" s="375" t="str">
        <f t="shared" ca="1" si="261"/>
        <v/>
      </c>
    </row>
    <row r="5815" spans="1:5">
      <c r="A5815" s="6" t="s">
        <v>108</v>
      </c>
      <c r="B5815">
        <v>722211</v>
      </c>
      <c r="C5815" s="350" t="s">
        <v>583</v>
      </c>
      <c r="D5815" s="351">
        <f t="shared" ca="1" si="260"/>
        <v>0</v>
      </c>
      <c r="E5815" s="375" t="str">
        <f t="shared" ca="1" si="261"/>
        <v/>
      </c>
    </row>
    <row r="5816" spans="1:5">
      <c r="A5816" s="6" t="s">
        <v>108</v>
      </c>
      <c r="B5816" t="s">
        <v>534</v>
      </c>
      <c r="C5816" s="350" t="s">
        <v>583</v>
      </c>
      <c r="D5816" s="351">
        <f t="shared" ca="1" si="260"/>
        <v>0</v>
      </c>
      <c r="E5816" s="375" t="str">
        <f t="shared" ca="1" si="261"/>
        <v/>
      </c>
    </row>
    <row r="5817" spans="1:5">
      <c r="A5817" s="6" t="s">
        <v>108</v>
      </c>
      <c r="B5817">
        <v>811100</v>
      </c>
      <c r="C5817" s="350" t="s">
        <v>583</v>
      </c>
      <c r="D5817" s="351">
        <f t="shared" ca="1" si="260"/>
        <v>0</v>
      </c>
      <c r="E5817" s="375" t="str">
        <f t="shared" ca="1" si="261"/>
        <v/>
      </c>
    </row>
    <row r="5818" spans="1:5">
      <c r="A5818" s="6" t="s">
        <v>108</v>
      </c>
      <c r="B5818">
        <v>811200</v>
      </c>
      <c r="C5818" s="350" t="s">
        <v>583</v>
      </c>
      <c r="D5818" s="351">
        <f t="shared" ca="1" si="260"/>
        <v>0</v>
      </c>
      <c r="E5818" s="375" t="str">
        <f t="shared" ca="1" si="261"/>
        <v/>
      </c>
    </row>
    <row r="5819" spans="1:5">
      <c r="A5819" s="6" t="s">
        <v>108</v>
      </c>
      <c r="B5819">
        <v>811300</v>
      </c>
      <c r="C5819" s="350" t="s">
        <v>583</v>
      </c>
      <c r="D5819" s="351">
        <f t="shared" ca="1" si="260"/>
        <v>0</v>
      </c>
      <c r="E5819" s="375" t="str">
        <f t="shared" ca="1" si="261"/>
        <v/>
      </c>
    </row>
    <row r="5820" spans="1:5">
      <c r="A5820" s="6" t="s">
        <v>108</v>
      </c>
      <c r="B5820">
        <v>811400</v>
      </c>
      <c r="C5820" s="350" t="s">
        <v>583</v>
      </c>
      <c r="D5820" s="351">
        <f t="shared" ca="1" si="260"/>
        <v>0</v>
      </c>
      <c r="E5820" s="375" t="str">
        <f t="shared" ca="1" si="261"/>
        <v/>
      </c>
    </row>
    <row r="5821" spans="1:5">
      <c r="A5821" s="6" t="s">
        <v>108</v>
      </c>
      <c r="B5821">
        <v>812100</v>
      </c>
      <c r="C5821" s="350" t="s">
        <v>583</v>
      </c>
      <c r="D5821" s="351">
        <f t="shared" ca="1" si="260"/>
        <v>0</v>
      </c>
      <c r="E5821" s="375" t="str">
        <f t="shared" ca="1" si="261"/>
        <v/>
      </c>
    </row>
    <row r="5822" spans="1:5">
      <c r="A5822" s="6" t="s">
        <v>108</v>
      </c>
      <c r="B5822">
        <v>812200</v>
      </c>
      <c r="C5822" s="350" t="s">
        <v>583</v>
      </c>
      <c r="D5822" s="351">
        <f t="shared" ca="1" si="260"/>
        <v>0</v>
      </c>
      <c r="E5822" s="375" t="str">
        <f t="shared" ca="1" si="261"/>
        <v/>
      </c>
    </row>
    <row r="5823" spans="1:5">
      <c r="A5823" s="6" t="s">
        <v>108</v>
      </c>
      <c r="B5823">
        <v>812300</v>
      </c>
      <c r="C5823" s="350" t="s">
        <v>583</v>
      </c>
      <c r="D5823" s="351">
        <f t="shared" ca="1" si="260"/>
        <v>0</v>
      </c>
      <c r="E5823" s="375" t="str">
        <f t="shared" ca="1" si="261"/>
        <v/>
      </c>
    </row>
    <row r="5824" spans="1:5">
      <c r="A5824" s="6" t="s">
        <v>108</v>
      </c>
      <c r="B5824">
        <v>812900</v>
      </c>
      <c r="C5824" s="350" t="s">
        <v>583</v>
      </c>
      <c r="D5824" s="351">
        <f t="shared" ca="1" si="260"/>
        <v>0</v>
      </c>
      <c r="E5824" s="375" t="str">
        <f t="shared" ca="1" si="261"/>
        <v/>
      </c>
    </row>
    <row r="5825" spans="1:8">
      <c r="A5825" s="6" t="s">
        <v>108</v>
      </c>
      <c r="B5825">
        <v>813100</v>
      </c>
      <c r="C5825" s="350" t="s">
        <v>583</v>
      </c>
      <c r="D5825" s="351">
        <f t="shared" ca="1" si="260"/>
        <v>0</v>
      </c>
      <c r="E5825" s="375" t="str">
        <f t="shared" ca="1" si="261"/>
        <v/>
      </c>
    </row>
    <row r="5826" spans="1:8">
      <c r="A5826" s="6" t="s">
        <v>108</v>
      </c>
      <c r="B5826" t="s">
        <v>545</v>
      </c>
      <c r="C5826" s="350" t="s">
        <v>583</v>
      </c>
      <c r="D5826" s="351">
        <f t="shared" ca="1" si="260"/>
        <v>0</v>
      </c>
      <c r="E5826" s="375" t="str">
        <f t="shared" ca="1" si="261"/>
        <v/>
      </c>
    </row>
    <row r="5827" spans="1:8">
      <c r="A5827" s="6" t="s">
        <v>108</v>
      </c>
      <c r="B5827" t="s">
        <v>547</v>
      </c>
      <c r="C5827" s="350" t="s">
        <v>583</v>
      </c>
      <c r="D5827" s="351">
        <f t="shared" ref="D5827:D5837" ca="1" si="262">OFFSET(matrix1,MOD(ROW()-ROW($D$3),ROWS(matrix1)),TRUNC((ROW()-ROW($D$3))/ROWS(matrix1)),1,1)</f>
        <v>0</v>
      </c>
      <c r="E5827" s="375" t="str">
        <f t="shared" ref="E5827:E5837" ca="1" si="263">OFFSET(matrix4,MOD(ROW()-ROW($E$3),ROWS(matrix4)),TRUNC((ROW()-ROW($E$3))/ROWS(matrix4)),1,1)</f>
        <v/>
      </c>
    </row>
    <row r="5828" spans="1:8">
      <c r="A5828" s="6" t="s">
        <v>108</v>
      </c>
      <c r="B5828">
        <v>814000</v>
      </c>
      <c r="C5828" s="350" t="s">
        <v>583</v>
      </c>
      <c r="D5828" s="351">
        <f t="shared" ca="1" si="262"/>
        <v>0</v>
      </c>
      <c r="E5828" s="375" t="str">
        <f t="shared" ca="1" si="263"/>
        <v/>
      </c>
    </row>
    <row r="5829" spans="1:8">
      <c r="A5829" s="6" t="s">
        <v>108</v>
      </c>
      <c r="B5829" t="s">
        <v>550</v>
      </c>
      <c r="C5829" s="350" t="s">
        <v>583</v>
      </c>
      <c r="D5829" s="351">
        <f t="shared" ca="1" si="262"/>
        <v>0</v>
      </c>
      <c r="E5829" s="375" t="str">
        <f t="shared" ca="1" si="263"/>
        <v/>
      </c>
    </row>
    <row r="5830" spans="1:8">
      <c r="A5830" s="6" t="s">
        <v>108</v>
      </c>
      <c r="B5830" t="s">
        <v>552</v>
      </c>
      <c r="C5830" s="350" t="s">
        <v>583</v>
      </c>
      <c r="D5830" s="351">
        <f t="shared" ca="1" si="262"/>
        <v>0</v>
      </c>
      <c r="E5830" s="375" t="str">
        <f t="shared" ca="1" si="263"/>
        <v/>
      </c>
    </row>
    <row r="5831" spans="1:8">
      <c r="A5831" s="6" t="s">
        <v>108</v>
      </c>
      <c r="B5831">
        <v>491000</v>
      </c>
      <c r="C5831" s="350" t="s">
        <v>583</v>
      </c>
      <c r="D5831" s="351">
        <f t="shared" ca="1" si="262"/>
        <v>0</v>
      </c>
      <c r="E5831" s="375" t="str">
        <f t="shared" ca="1" si="263"/>
        <v/>
      </c>
    </row>
    <row r="5832" spans="1:8">
      <c r="A5832" s="6" t="s">
        <v>108</v>
      </c>
      <c r="B5832" t="s">
        <v>555</v>
      </c>
      <c r="C5832" s="350" t="s">
        <v>583</v>
      </c>
      <c r="D5832" s="351">
        <f t="shared" ca="1" si="262"/>
        <v>0</v>
      </c>
      <c r="E5832" s="375" t="str">
        <f t="shared" ca="1" si="263"/>
        <v/>
      </c>
    </row>
    <row r="5833" spans="1:8">
      <c r="A5833" s="6" t="s">
        <v>108</v>
      </c>
      <c r="B5833" t="s">
        <v>557</v>
      </c>
      <c r="C5833" s="350" t="s">
        <v>583</v>
      </c>
      <c r="D5833" s="351">
        <f t="shared" ca="1" si="262"/>
        <v>0</v>
      </c>
      <c r="E5833" s="375" t="str">
        <f t="shared" ca="1" si="263"/>
        <v/>
      </c>
    </row>
    <row r="5834" spans="1:8">
      <c r="A5834" s="6" t="s">
        <v>108</v>
      </c>
      <c r="B5834" t="s">
        <v>559</v>
      </c>
      <c r="C5834" s="350" t="s">
        <v>583</v>
      </c>
      <c r="D5834" s="351">
        <f t="shared" ca="1" si="262"/>
        <v>0</v>
      </c>
      <c r="E5834" s="375" t="str">
        <f t="shared" ca="1" si="263"/>
        <v/>
      </c>
    </row>
    <row r="5835" spans="1:8">
      <c r="A5835" s="6" t="s">
        <v>108</v>
      </c>
      <c r="B5835" t="s">
        <v>561</v>
      </c>
      <c r="C5835" s="350" t="s">
        <v>583</v>
      </c>
      <c r="D5835" s="351">
        <f t="shared" ca="1" si="262"/>
        <v>0</v>
      </c>
      <c r="E5835" s="375" t="str">
        <f t="shared" ca="1" si="263"/>
        <v/>
      </c>
    </row>
    <row r="5836" spans="1:8">
      <c r="A5836" s="6" t="s">
        <v>108</v>
      </c>
      <c r="B5836" t="s">
        <v>563</v>
      </c>
      <c r="C5836" s="350" t="s">
        <v>583</v>
      </c>
      <c r="D5836" s="351">
        <f t="shared" ca="1" si="262"/>
        <v>0</v>
      </c>
      <c r="E5836" s="375" t="str">
        <f t="shared" ca="1" si="263"/>
        <v/>
      </c>
    </row>
    <row r="5837" spans="1:8">
      <c r="A5837" s="6" t="s">
        <v>108</v>
      </c>
      <c r="B5837" t="s">
        <v>565</v>
      </c>
      <c r="C5837" s="350" t="s">
        <v>583</v>
      </c>
      <c r="D5837" s="351">
        <f t="shared" ca="1" si="262"/>
        <v>0</v>
      </c>
      <c r="E5837" s="375" t="str">
        <f t="shared" ca="1" si="263"/>
        <v/>
      </c>
    </row>
    <row r="5840" spans="1:8">
      <c r="H5840" s="6"/>
    </row>
  </sheetData>
  <mergeCells count="2">
    <mergeCell ref="A1:D1"/>
    <mergeCell ref="G1:J1"/>
  </mergeCells>
  <pageMargins left="0.7" right="0.7" top="0.75" bottom="0.75" header="0.3" footer="0.3"/>
  <pageSetup orientation="portrait" horizontalDpi="4294967293" verticalDpi="4294967293"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3:BM416"/>
  <sheetViews>
    <sheetView topLeftCell="A2" zoomScaleNormal="100" workbookViewId="0">
      <pane xSplit="2" ySplit="3" topLeftCell="C380" activePane="bottomRight" state="frozen"/>
      <selection activeCell="I21" sqref="I21"/>
      <selection pane="topRight" activeCell="I21" sqref="I21"/>
      <selection pane="bottomLeft" activeCell="I21" sqref="I21"/>
      <selection pane="bottomRight" activeCell="G405" sqref="G405"/>
    </sheetView>
  </sheetViews>
  <sheetFormatPr defaultColWidth="9.1328125" defaultRowHeight="12.75"/>
  <cols>
    <col min="1" max="1" width="39.33203125" style="200" customWidth="1"/>
    <col min="2" max="2" width="9.33203125" style="332" bestFit="1" customWidth="1"/>
    <col min="3" max="3" width="9.33203125" style="29" bestFit="1" customWidth="1"/>
    <col min="4" max="5" width="9" style="29" customWidth="1"/>
    <col min="6" max="15" width="9.33203125" style="200" bestFit="1" customWidth="1"/>
    <col min="16" max="17" width="9.33203125" style="223" bestFit="1" customWidth="1"/>
    <col min="18" max="18" width="9.1328125" style="223"/>
    <col min="19" max="19" width="11.46484375" style="200" bestFit="1" customWidth="1"/>
    <col min="20" max="20" width="10.33203125" style="200" bestFit="1" customWidth="1"/>
    <col min="21" max="33" width="9.33203125" style="200" bestFit="1" customWidth="1"/>
    <col min="34" max="34" width="9.1328125" style="200"/>
    <col min="35" max="37" width="9.1328125" style="200" customWidth="1"/>
    <col min="38" max="50" width="9.1328125" style="200"/>
    <col min="51" max="65" width="9.1328125" style="200" customWidth="1"/>
    <col min="66" max="16384" width="9.1328125" style="200"/>
  </cols>
  <sheetData>
    <row r="3" spans="1:65" ht="13.15">
      <c r="C3" s="441" t="s">
        <v>1442</v>
      </c>
      <c r="D3" s="441"/>
      <c r="E3" s="441"/>
      <c r="F3" s="441"/>
      <c r="G3" s="441"/>
      <c r="H3" s="441"/>
      <c r="I3" s="441"/>
      <c r="J3" s="441"/>
      <c r="K3" s="441"/>
      <c r="L3" s="441"/>
      <c r="M3" s="441"/>
      <c r="N3" s="441"/>
      <c r="O3" s="441"/>
      <c r="P3" s="441"/>
      <c r="Q3" s="441"/>
      <c r="R3" s="330"/>
      <c r="S3" s="441" t="s">
        <v>1441</v>
      </c>
      <c r="T3" s="441"/>
      <c r="U3" s="441"/>
      <c r="V3" s="441"/>
      <c r="W3" s="441"/>
      <c r="X3" s="441"/>
      <c r="Y3" s="441"/>
      <c r="Z3" s="441"/>
      <c r="AA3" s="441"/>
      <c r="AB3" s="441"/>
      <c r="AC3" s="441"/>
      <c r="AD3" s="441"/>
      <c r="AE3" s="441"/>
      <c r="AF3" s="441"/>
      <c r="AG3" s="441"/>
      <c r="AI3" s="441" t="s">
        <v>1501</v>
      </c>
      <c r="AJ3" s="441"/>
      <c r="AK3" s="441"/>
      <c r="AL3" s="441"/>
      <c r="AM3" s="441"/>
      <c r="AN3" s="441"/>
      <c r="AO3" s="441"/>
      <c r="AP3" s="441"/>
      <c r="AQ3" s="441"/>
      <c r="AR3" s="441"/>
      <c r="AS3" s="441"/>
      <c r="AT3" s="441"/>
      <c r="AU3" s="441"/>
      <c r="AV3" s="441"/>
      <c r="AW3" s="441"/>
      <c r="AY3" s="442" t="s">
        <v>1530</v>
      </c>
      <c r="AZ3" s="442"/>
      <c r="BA3" s="442"/>
      <c r="BB3" s="442"/>
      <c r="BC3" s="442"/>
      <c r="BD3" s="442"/>
      <c r="BE3" s="442"/>
      <c r="BF3" s="442"/>
      <c r="BG3" s="442"/>
      <c r="BH3" s="442"/>
      <c r="BI3" s="442"/>
      <c r="BJ3" s="442"/>
      <c r="BK3" s="442"/>
      <c r="BL3" s="442"/>
      <c r="BM3" s="442"/>
    </row>
    <row r="4" spans="1:65">
      <c r="C4" s="29" t="s">
        <v>569</v>
      </c>
      <c r="D4" s="29" t="s">
        <v>570</v>
      </c>
      <c r="E4" s="29" t="s">
        <v>571</v>
      </c>
      <c r="F4" s="24" t="s">
        <v>572</v>
      </c>
      <c r="G4" s="28" t="s">
        <v>573</v>
      </c>
      <c r="H4" s="28" t="s">
        <v>574</v>
      </c>
      <c r="I4" s="28" t="s">
        <v>575</v>
      </c>
      <c r="J4" s="28" t="s">
        <v>576</v>
      </c>
      <c r="K4" s="28" t="s">
        <v>577</v>
      </c>
      <c r="L4" s="24" t="s">
        <v>578</v>
      </c>
      <c r="M4" s="24" t="s">
        <v>579</v>
      </c>
      <c r="N4" s="24" t="s">
        <v>580</v>
      </c>
      <c r="O4" s="24" t="s">
        <v>581</v>
      </c>
      <c r="P4" s="223" t="s">
        <v>582</v>
      </c>
      <c r="Q4" s="29" t="s">
        <v>583</v>
      </c>
      <c r="R4" s="29"/>
      <c r="S4" s="29" t="s">
        <v>569</v>
      </c>
      <c r="T4" s="29" t="s">
        <v>570</v>
      </c>
      <c r="U4" s="29" t="s">
        <v>571</v>
      </c>
      <c r="V4" s="24" t="s">
        <v>1502</v>
      </c>
      <c r="W4" s="28" t="s">
        <v>1503</v>
      </c>
      <c r="X4" s="28" t="s">
        <v>574</v>
      </c>
      <c r="Y4" s="28" t="s">
        <v>1504</v>
      </c>
      <c r="Z4" s="28" t="s">
        <v>1505</v>
      </c>
      <c r="AA4" s="28" t="s">
        <v>1506</v>
      </c>
      <c r="AB4" s="24" t="s">
        <v>1507</v>
      </c>
      <c r="AC4" s="24" t="s">
        <v>1508</v>
      </c>
      <c r="AD4" s="24" t="s">
        <v>1509</v>
      </c>
      <c r="AE4" s="24" t="s">
        <v>1510</v>
      </c>
      <c r="AF4" s="223" t="s">
        <v>1511</v>
      </c>
      <c r="AG4" s="29" t="s">
        <v>1512</v>
      </c>
      <c r="AI4" s="29" t="s">
        <v>569</v>
      </c>
      <c r="AJ4" s="29" t="s">
        <v>570</v>
      </c>
      <c r="AK4" s="29" t="s">
        <v>571</v>
      </c>
      <c r="AL4" s="24" t="s">
        <v>572</v>
      </c>
      <c r="AM4" s="28" t="s">
        <v>573</v>
      </c>
      <c r="AN4" s="28" t="s">
        <v>574</v>
      </c>
      <c r="AO4" s="28" t="s">
        <v>575</v>
      </c>
      <c r="AP4" s="28" t="s">
        <v>576</v>
      </c>
      <c r="AQ4" s="28" t="s">
        <v>577</v>
      </c>
      <c r="AR4" s="24" t="s">
        <v>578</v>
      </c>
      <c r="AS4" s="24" t="s">
        <v>579</v>
      </c>
      <c r="AT4" s="24" t="s">
        <v>580</v>
      </c>
      <c r="AU4" s="24" t="s">
        <v>581</v>
      </c>
      <c r="AV4" s="223" t="s">
        <v>582</v>
      </c>
      <c r="AW4" s="29" t="s">
        <v>583</v>
      </c>
      <c r="AY4" s="29" t="s">
        <v>569</v>
      </c>
      <c r="AZ4" s="29" t="s">
        <v>570</v>
      </c>
      <c r="BA4" s="29" t="s">
        <v>571</v>
      </c>
      <c r="BB4" s="24" t="s">
        <v>572</v>
      </c>
      <c r="BC4" s="28" t="s">
        <v>573</v>
      </c>
      <c r="BD4" s="28" t="s">
        <v>574</v>
      </c>
      <c r="BE4" s="28" t="s">
        <v>575</v>
      </c>
      <c r="BF4" s="28" t="s">
        <v>576</v>
      </c>
      <c r="BG4" s="28" t="s">
        <v>577</v>
      </c>
      <c r="BH4" s="24" t="s">
        <v>578</v>
      </c>
      <c r="BI4" s="24" t="s">
        <v>579</v>
      </c>
      <c r="BJ4" s="24" t="s">
        <v>580</v>
      </c>
      <c r="BK4" s="24" t="s">
        <v>581</v>
      </c>
      <c r="BL4" s="223" t="s">
        <v>582</v>
      </c>
      <c r="BM4" s="29" t="s">
        <v>583</v>
      </c>
    </row>
    <row r="5" spans="1:65">
      <c r="A5" s="200" t="s">
        <v>106</v>
      </c>
      <c r="B5" s="332" t="s">
        <v>107</v>
      </c>
      <c r="C5" s="333">
        <f>SUM(US_CO2!C8:AX8)</f>
        <v>7.2807670110368186</v>
      </c>
      <c r="D5" s="333">
        <f>SUM(US_CH4!C8:AC8)</f>
        <v>2.0384160441696886E-2</v>
      </c>
      <c r="E5" s="333">
        <f>SUM(US_N2O!C8:AA8)</f>
        <v>20.42686556915012</v>
      </c>
      <c r="F5" s="332">
        <f>US_Others!V10+US_Others!U10</f>
        <v>0</v>
      </c>
      <c r="G5" s="332">
        <f>US_Others!C10+US_Others!H10+US_Others!N10</f>
        <v>0</v>
      </c>
      <c r="H5" s="332">
        <f>US_Others!D10+US_Others!I10+US_Others!O10</f>
        <v>0</v>
      </c>
      <c r="I5" s="332">
        <f>US_Others!E10+US_Others!J10+US_Others!P10+US_Others!W10</f>
        <v>0</v>
      </c>
      <c r="J5" s="332">
        <f>US_Others!F10+US_Others!K10+US_Others!Q10</f>
        <v>0</v>
      </c>
      <c r="K5" s="332">
        <f>US_Others!G10+US_Others!L10+US_Others!R10</f>
        <v>0</v>
      </c>
      <c r="L5" s="332">
        <f>US_Others!Z10+US_Others!AB10</f>
        <v>0</v>
      </c>
      <c r="M5" s="332">
        <f>US_Others!AA10+US_Others!AC10</f>
        <v>0</v>
      </c>
      <c r="N5" s="332">
        <f>US_Others!AD10</f>
        <v>0</v>
      </c>
      <c r="O5" s="332">
        <f>US_Others!AE10</f>
        <v>0</v>
      </c>
      <c r="P5" s="332">
        <f>SUM(US_Others!AG10:AI10)</f>
        <v>0</v>
      </c>
      <c r="Q5" s="332">
        <f>US_Others!AL10</f>
        <v>0</v>
      </c>
      <c r="R5" s="332"/>
      <c r="S5" s="334">
        <f t="shared" ref="S5:S68" si="0">C5*1000</f>
        <v>7280.767011036819</v>
      </c>
      <c r="T5" s="334">
        <f>D5*1000/Spec!I$6</f>
        <v>0.81536641766787543</v>
      </c>
      <c r="U5" s="334">
        <f>E5*1000/Spec!I$7</f>
        <v>68.54652875553731</v>
      </c>
      <c r="V5" s="334">
        <f>F5*1000/Spec!I$8</f>
        <v>0</v>
      </c>
      <c r="W5" s="334">
        <f>G5*1000/Spec!I$9</f>
        <v>0</v>
      </c>
      <c r="X5" s="334">
        <f>H5*1000/Spec!I$10</f>
        <v>0</v>
      </c>
      <c r="Y5" s="334">
        <f>I5*1000/Spec!I$11</f>
        <v>0</v>
      </c>
      <c r="Z5" s="334">
        <f>J5*1000/Spec!I$12</f>
        <v>0</v>
      </c>
      <c r="AA5" s="334">
        <f>K5*1000/Spec!I$15</f>
        <v>0</v>
      </c>
      <c r="AB5" s="334">
        <f>L5*1000/Spec!I$17</f>
        <v>0</v>
      </c>
      <c r="AC5" s="334">
        <f>M5*1000/Spec!I$18</f>
        <v>0</v>
      </c>
      <c r="AD5" s="335">
        <f>N5*1000/Spec!I$25</f>
        <v>0</v>
      </c>
      <c r="AE5" s="335">
        <f>O5*1000/Spec!I$26</f>
        <v>0</v>
      </c>
      <c r="AF5" s="334">
        <f>P5*1000/Spec!I$21</f>
        <v>0</v>
      </c>
      <c r="AG5" s="334">
        <f>Q5*1000/Spec!I$22</f>
        <v>0</v>
      </c>
      <c r="AI5" s="200">
        <f>S5/'2007output'!$C3</f>
        <v>0.33982576480918641</v>
      </c>
      <c r="AJ5" s="200">
        <f>T5/'2007output'!$C3</f>
        <v>3.8056775620437596E-5</v>
      </c>
      <c r="AK5" s="200">
        <f>U5/'2007output'!$C3</f>
        <v>3.1993712371312629E-3</v>
      </c>
      <c r="AL5" s="200">
        <f>V5/'2007output'!$C3</f>
        <v>0</v>
      </c>
      <c r="AM5" s="200">
        <f>W5/'2007output'!$C3</f>
        <v>0</v>
      </c>
      <c r="AN5" s="200">
        <f>X5/'2007output'!$C3</f>
        <v>0</v>
      </c>
      <c r="AO5" s="200">
        <f>Y5/'2007output'!$C3</f>
        <v>0</v>
      </c>
      <c r="AP5" s="200">
        <f>Z5/'2007output'!$C3</f>
        <v>0</v>
      </c>
      <c r="AQ5" s="200">
        <f>AA5/'2007output'!$C3</f>
        <v>0</v>
      </c>
      <c r="AR5" s="200">
        <f>AB5/'2007output'!$C3</f>
        <v>0</v>
      </c>
      <c r="AS5" s="200">
        <f>AC5/'2007output'!$C3</f>
        <v>0</v>
      </c>
      <c r="AT5" s="200">
        <f>AD5/'2007output'!$C3</f>
        <v>0</v>
      </c>
      <c r="AU5" s="200">
        <f>AE5/'2007output'!$C3</f>
        <v>0</v>
      </c>
      <c r="AV5" s="200">
        <f>AF5/'2007output'!$C3</f>
        <v>0</v>
      </c>
      <c r="AW5" s="200">
        <f>AG5/'2007output'!$C3</f>
        <v>0</v>
      </c>
      <c r="AY5" s="370">
        <f>IFERROR(IF(SUMPRODUCT(US_CO2!C8:AX8/SUM(US_CO2!C8:AX8),US_CO2!C$6:AX$6)&gt;3.5,4,IF(SUMPRODUCT(US_CO2!C8:AX8/SUM(US_CO2!C8:AX8),US_CO2!C$6:AX$6)&gt;2.5,3,2)),"")</f>
        <v>4</v>
      </c>
      <c r="AZ5" s="370">
        <f>IFERROR(IF(SUMPRODUCT(US_CH4!C8:AC8/SUM(US_CH4!C8:AC8),US_CH4!C$6:AC$6)&gt;3.5,4,IF(SUMPRODUCT(US_CH4!C8:AC8/SUM(US_CH4!C8:AC8),US_CH4!C$6:AC$6)&gt;2.5,3,2)),"")</f>
        <v>4</v>
      </c>
      <c r="BA5" s="223">
        <f>IFERROR(IF(SUMPRODUCT(US_N2O!C8:AA8/SUM(US_N2O!C8:AA8),US_N2O!C$6:AA$6)&gt;3.5,4,IF(SUMPRODUCT(US_N2O!C8:AA8/SUM(US_N2O!C8:AA8),US_N2O!C$6:AA$6)&gt;2.5,3,2)),"")</f>
        <v>4</v>
      </c>
      <c r="BB5" s="223" t="str">
        <f>IFERROR(IF(SUMPRODUCT(US_Others!U10:V10/SUM(US_Others!U10:V10),US_Others!U$8:V$8)&gt;3.5,4,IF(SUMPRODUCT(US_Others!U10:V10/SUM(US_Others!U10:V10),US_Others!U$8:V$8)&gt;2.5,3,2)),"")</f>
        <v/>
      </c>
      <c r="BC5" s="223" t="str">
        <f>IFERROR(IF((US_Others!C10*US_Others!C$8/SUM(US_Others!C10,US_Others!H10,US_Others!N10)+ US_Others!H10*US_Others!H$8/SUM(US_Others!C10,US_Others!H10,US_Others!N10)+US_Others!N10*US_Others!N$8/SUM(US_Others!C10,US_Others!H10,US_Others!N10))&gt;3.5,4,IF((US_Others!C10*US_Others!C$8/SUM(US_Others!C10,US_Others!H10,US_Others!N10)+ US_Others!H10*US_Others!H$8/SUM(US_Others!C10,US_Others!H10,US_Others!N10)+US_Others!N10*US_Others!N$8/SUM(US_Others!C10,US_Others!H10,US_Others!N10))&gt;2.5,3,2)),"")</f>
        <v/>
      </c>
      <c r="BD5" s="223" t="str">
        <f>IFERROR(IF((US_Others!D10*US_Others!D$8/SUM(US_Others!D10,US_Others!I10,US_Others!O10)+US_Others!I10*US_Others!I$8/SUM(US_Others!D10,US_Others!I10,US_Others!O10)+US_Others!O10*US_Others!O$8/SUM(US_Others!D10,US_Others!I10,US_Others!O10))&gt;3.5,4,IF((US_Others!D10*US_Others!D$8/SUM(US_Others!D10,US_Others!I10,US_Others!O10)+US_Others!I10*US_Others!I$8/SUM(US_Others!D10,US_Others!I10,US_Others!O10)+US_Others!O10*US_Others!O$8/SUM(US_Others!D10,US_Others!I10,US_Others!O10))&gt;2.5,3,2)),"")</f>
        <v/>
      </c>
      <c r="BE5" s="223" t="str">
        <f>IFERROR(IF((US_Others!E10*US_Others!E$8/SUM(US_Others!E10,US_Others!J10,US_Others!P10,US_Others!W10)+US_Others!J10*US_Others!J$8/SUM(US_Others!E10,US_Others!J10,US_Others!P10,US_Others!W10)+US_Others!P10*US_Others!P$8/SUM(US_Others!E10,US_Others!J10,US_Others!P10,US_Others!W10)+US_Others!W10*US_Others!W$8/SUM(US_Others!E10,US_Others!J10,US_Others!P10,US_Others!W10))&gt;3.5,4,IF((US_Others!E10*US_Others!E$8/SUM(US_Others!E10,US_Others!J10,US_Others!P10,US_Others!W10)+US_Others!J10*US_Others!J$8/SUM(US_Others!E10,US_Others!J10,US_Others!P10,US_Others!W10)+US_Others!P10*US_Others!P$8/SUM(US_Others!E10,US_Others!J10,US_Others!P10,US_Others!W10)+US_Others!W10*US_Others!W$8/SUM(US_Others!E10,US_Others!J10,US_Others!P10,US_Others!W10))&gt;2.5,3,2)),"")</f>
        <v/>
      </c>
      <c r="BF5" s="223" t="str">
        <f>IFERROR(IF((US_Others!F10*US_Others!F$8/SUM(US_Others!F10,US_Others!K10,US_Others!Q10)+US_Others!K10*US_Others!K$8/SUM(US_Others!F10,US_Others!K10,US_Others!Q10)+US_Others!Q10*US_Others!Q$8/SUM(US_Others!F10,US_Others!K10,US_Others!Q10))&gt;3.5,4,IF((US_Others!F10*US_Others!F$8/SUM(US_Others!F10,US_Others!K10,US_Others!Q10)+US_Others!K10*US_Others!K$8/SUM(US_Others!F10,US_Others!K10,US_Others!Q10)+US_Others!Q10*US_Others!Q$8/SUM(US_Others!F10,US_Others!K10,US_Others!Q10))&gt;2.5,3,2)),"")</f>
        <v/>
      </c>
      <c r="BG5" s="223" t="str">
        <f>IFERROR(IF((US_Others!G10*US_Others!G$8/SUM(US_Others!G10,US_Others!L10,US_Others!R10)+US_Others!L10*US_Others!L$8/SUM(US_Others!G10,US_Others!L10,US_Others!R10)+US_Others!R10*US_Others!R$8/SUM(US_Others!G10,US_Others!L10,US_Others!R10))&gt;3.5,4,IF((US_Others!G10*US_Others!G$8/SUM(US_Others!G10,US_Others!L10,US_Others!R10)+US_Others!L10*US_Others!L$8/SUM(US_Others!G10,US_Others!L10,US_Others!R10)+US_Others!R10*US_Others!R$8/SUM(US_Others!G10,US_Others!L10,US_Others!R10))&gt;2.5,3,2)),"")</f>
        <v/>
      </c>
      <c r="BH5" s="219" t="str">
        <f>IFERROR(IF((US_Others!Z10*US_Others!Z$8/SUM(US_Others!Z10,US_Others!AB10)+US_Others!AB10*US_Others!AB$8/SUM(US_Others!Z10,US_Others!AB10))&gt;3.5,4,IF((US_Others!Z10*US_Others!Z$8/SUM(US_Others!Z10,US_Others!AB10)+US_Others!AB10*US_Others!AB$8/SUM(US_Others!Z10,US_Others!AB10))&gt;2.5,3,2)),"")</f>
        <v/>
      </c>
      <c r="BI5" s="219" t="str">
        <f>IFERROR(IF((US_Others!AA10*US_Others!AA$8/SUM(US_Others!AA10,US_Others!AC10)+US_Others!AC10*US_Others!AC$8/SUM(US_Others!AA10,US_Others!AC10))&gt;3.5,4,IF((US_Others!AA10*US_Others!AA$8/SUM(US_Others!AA10,US_Others!AC10)+US_Others!AC10*US_Others!AC$8/SUM(US_Others!AA10,US_Others!AC10))&gt;2.5,3,2)),"")</f>
        <v/>
      </c>
      <c r="BJ5" s="219" t="str">
        <f>IFERROR(US_Others!AD10*US_Others!AD$8/US_Others!AD10,"")</f>
        <v/>
      </c>
      <c r="BK5" s="74" t="str">
        <f>IFERROR(US_Others!AE10*US_Others!AE$8/US_Others!AE10,"")</f>
        <v/>
      </c>
      <c r="BL5" s="219" t="str">
        <f>IFERROR(IF(SUMPRODUCT(US_Others!AG10:AI10/SUM(US_Others!AG10:AI10),US_Others!AG$8:AI$8)&gt;3.5,4,IF(SUMPRODUCT(US_Others!AG10:AI10/SUM(US_Others!AG10:AI10),US_Others!AG$8:AI$8)&gt;2.5,3,2)),"")</f>
        <v/>
      </c>
      <c r="BM5" s="219" t="str">
        <f>IFERROR(US_Others!AL10*US_Others!AL$8/US_Others!AL10,"")</f>
        <v/>
      </c>
    </row>
    <row r="6" spans="1:65">
      <c r="A6" s="200" t="s">
        <v>109</v>
      </c>
      <c r="B6" s="332" t="s">
        <v>110</v>
      </c>
      <c r="C6" s="333">
        <f>SUM(US_CO2!C9:AX9)</f>
        <v>33.183722945202007</v>
      </c>
      <c r="D6" s="333">
        <f>SUM(US_CH4!C9:AC9)</f>
        <v>14.20919486198509</v>
      </c>
      <c r="E6" s="333">
        <f>SUM(US_N2O!C9:AA9)</f>
        <v>130.83449775000562</v>
      </c>
      <c r="F6" s="332">
        <f>US_Others!V11+US_Others!U11</f>
        <v>0</v>
      </c>
      <c r="G6" s="332">
        <f>US_Others!C11+US_Others!H11+US_Others!N11</f>
        <v>0</v>
      </c>
      <c r="H6" s="332">
        <f>US_Others!D11+US_Others!I11+US_Others!O11</f>
        <v>0</v>
      </c>
      <c r="I6" s="332">
        <f>US_Others!E11+US_Others!J11+US_Others!P11+US_Others!W11</f>
        <v>0</v>
      </c>
      <c r="J6" s="332">
        <f>US_Others!F11+US_Others!K11+US_Others!Q11</f>
        <v>0</v>
      </c>
      <c r="K6" s="332">
        <f>US_Others!G11+US_Others!L11+US_Others!R11</f>
        <v>0</v>
      </c>
      <c r="L6" s="332">
        <f>US_Others!Z11+US_Others!AB11</f>
        <v>0</v>
      </c>
      <c r="M6" s="332">
        <f>US_Others!AA11+US_Others!AC11</f>
        <v>0</v>
      </c>
      <c r="N6" s="332">
        <f>US_Others!AD11</f>
        <v>0</v>
      </c>
      <c r="O6" s="332">
        <f>US_Others!AE11</f>
        <v>0</v>
      </c>
      <c r="P6" s="332">
        <f>SUM(US_Others!AG11:AI11)</f>
        <v>0</v>
      </c>
      <c r="Q6" s="332">
        <f>US_Others!AL11</f>
        <v>0</v>
      </c>
      <c r="R6" s="332"/>
      <c r="S6" s="334">
        <f t="shared" si="0"/>
        <v>33183.722945202004</v>
      </c>
      <c r="T6" s="334">
        <f>D6*1000/Spec!I$6</f>
        <v>568.36779447940364</v>
      </c>
      <c r="U6" s="334">
        <f>E6*1000/Spec!I$7</f>
        <v>439.04193875840815</v>
      </c>
      <c r="V6" s="334">
        <f>F6*1000/Spec!I$8</f>
        <v>0</v>
      </c>
      <c r="W6" s="334">
        <f>G6*1000/Spec!I$9</f>
        <v>0</v>
      </c>
      <c r="X6" s="334">
        <f>H6*1000/Spec!I$10</f>
        <v>0</v>
      </c>
      <c r="Y6" s="334">
        <f>I6*1000/Spec!I$11</f>
        <v>0</v>
      </c>
      <c r="Z6" s="334">
        <f>J6*1000/Spec!I$12</f>
        <v>0</v>
      </c>
      <c r="AA6" s="334">
        <f>K6*1000/Spec!I$15</f>
        <v>0</v>
      </c>
      <c r="AB6" s="334">
        <f>L6*1000/Spec!I$17</f>
        <v>0</v>
      </c>
      <c r="AC6" s="334">
        <f>M6*1000/Spec!I$18</f>
        <v>0</v>
      </c>
      <c r="AD6" s="335">
        <f>N6*1000/Spec!I$25</f>
        <v>0</v>
      </c>
      <c r="AE6" s="335">
        <f>O6*1000/Spec!I$26</f>
        <v>0</v>
      </c>
      <c r="AF6" s="334">
        <f>P6*1000/Spec!I$21</f>
        <v>0</v>
      </c>
      <c r="AG6" s="334">
        <f>Q6*1000/Spec!I$22</f>
        <v>0</v>
      </c>
      <c r="AI6" s="200">
        <f>S6/'2007output'!$C4</f>
        <v>0.59809889595187637</v>
      </c>
      <c r="AJ6" s="200">
        <f>T6/'2007output'!$C4</f>
        <v>1.0244183599715288E-2</v>
      </c>
      <c r="AK6" s="200">
        <f>U6/'2007output'!$C4</f>
        <v>7.9132320168416453E-3</v>
      </c>
      <c r="AL6" s="200">
        <f>V6/'2007output'!$C4</f>
        <v>0</v>
      </c>
      <c r="AM6" s="200">
        <f>W6/'2007output'!$C4</f>
        <v>0</v>
      </c>
      <c r="AN6" s="200">
        <f>X6/'2007output'!$C4</f>
        <v>0</v>
      </c>
      <c r="AO6" s="200">
        <f>Y6/'2007output'!$C4</f>
        <v>0</v>
      </c>
      <c r="AP6" s="200">
        <f>Z6/'2007output'!$C4</f>
        <v>0</v>
      </c>
      <c r="AQ6" s="200">
        <f>AA6/'2007output'!$C4</f>
        <v>0</v>
      </c>
      <c r="AR6" s="200">
        <f>AB6/'2007output'!$C4</f>
        <v>0</v>
      </c>
      <c r="AS6" s="200">
        <f>AC6/'2007output'!$C4</f>
        <v>0</v>
      </c>
      <c r="AT6" s="200">
        <f>AD6/'2007output'!$C4</f>
        <v>0</v>
      </c>
      <c r="AU6" s="200">
        <f>AE6/'2007output'!$C4</f>
        <v>0</v>
      </c>
      <c r="AV6" s="200">
        <f>AF6/'2007output'!$C4</f>
        <v>0</v>
      </c>
      <c r="AW6" s="200">
        <f>AG6/'2007output'!$C4</f>
        <v>0</v>
      </c>
      <c r="AY6" s="370">
        <f>IFERROR(IF(SUMPRODUCT(US_CO2!C9:AX9/SUM(US_CO2!C9:AX9),US_CO2!C$6:AX$6)&gt;3.5,4,IF(SUMPRODUCT(US_CO2!C9:AX9/SUM(US_CO2!C9:AX9),US_CO2!C$6:AX$6)&gt;2.5,3,2)),"")</f>
        <v>4</v>
      </c>
      <c r="AZ6" s="370">
        <f>IFERROR(IF(SUMPRODUCT(US_CH4!C9:AC9/SUM(US_CH4!C9:AC9),US_CH4!C$6:AC$6)&gt;3.5,4,IF(SUMPRODUCT(US_CH4!C9:AC9/SUM(US_CH4!C9:AC9),US_CH4!C$6:AC$6)&gt;2.5,3,2)),"")</f>
        <v>2</v>
      </c>
      <c r="BA6" s="223">
        <f>IFERROR(IF(SUMPRODUCT(US_N2O!C9:AA9/SUM(US_N2O!C9:AA9),US_N2O!C$6:AA$6)&gt;3.5,4,IF(SUMPRODUCT(US_N2O!C9:AA9/SUM(US_N2O!C9:AA9),US_N2O!C$6:AA$6)&gt;2.5,3,2)),"")</f>
        <v>4</v>
      </c>
      <c r="BB6" s="223" t="str">
        <f>IFERROR(IF(SUMPRODUCT(US_Others!U11:V11/SUM(US_Others!U11:V11),US_Others!U$8:V$8)&gt;3.5,4,IF(SUMPRODUCT(US_Others!U11:V11/SUM(US_Others!U11:V11),US_Others!U$8:V$8)&gt;2.5,3,2)),"")</f>
        <v/>
      </c>
      <c r="BC6" s="223" t="str">
        <f>IFERROR(IF((US_Others!C11*US_Others!C$8/SUM(US_Others!C11,US_Others!H11,US_Others!N11)+ US_Others!H11*US_Others!H$8/SUM(US_Others!C11,US_Others!H11,US_Others!N11)+US_Others!N11*US_Others!N$8/SUM(US_Others!C11,US_Others!H11,US_Others!N11))&gt;3.5,4,IF((US_Others!C11*US_Others!C$8/SUM(US_Others!C11,US_Others!H11,US_Others!N11)+ US_Others!H11*US_Others!H$8/SUM(US_Others!C11,US_Others!H11,US_Others!N11)+US_Others!N11*US_Others!N$8/SUM(US_Others!C11,US_Others!H11,US_Others!N11))&gt;2.5,3,2)),"")</f>
        <v/>
      </c>
      <c r="BD6" s="223" t="str">
        <f>IFERROR(IF((US_Others!D11*US_Others!D$8/SUM(US_Others!D11,US_Others!I11,US_Others!O11)+US_Others!I11*US_Others!I$8/SUM(US_Others!D11,US_Others!I11,US_Others!O11)+US_Others!O11*US_Others!O$8/SUM(US_Others!D11,US_Others!I11,US_Others!O11))&gt;3.5,4,IF((US_Others!D11*US_Others!D$8/SUM(US_Others!D11,US_Others!I11,US_Others!O11)+US_Others!I11*US_Others!I$8/SUM(US_Others!D11,US_Others!I11,US_Others!O11)+US_Others!O11*US_Others!O$8/SUM(US_Others!D11,US_Others!I11,US_Others!O11))&gt;2.5,3,2)),"")</f>
        <v/>
      </c>
      <c r="BE6" s="223" t="str">
        <f>IFERROR(IF((US_Others!E11*US_Others!E$8/SUM(US_Others!E11,US_Others!J11,US_Others!P11,US_Others!W11)+US_Others!J11*US_Others!J$8/SUM(US_Others!E11,US_Others!J11,US_Others!P11,US_Others!W11)+US_Others!P11*US_Others!P$8/SUM(US_Others!E11,US_Others!J11,US_Others!P11,US_Others!W11)+US_Others!W11*US_Others!W$8/SUM(US_Others!E11,US_Others!J11,US_Others!P11,US_Others!W11))&gt;3.5,4,IF((US_Others!E11*US_Others!E$8/SUM(US_Others!E11,US_Others!J11,US_Others!P11,US_Others!W11)+US_Others!J11*US_Others!J$8/SUM(US_Others!E11,US_Others!J11,US_Others!P11,US_Others!W11)+US_Others!P11*US_Others!P$8/SUM(US_Others!E11,US_Others!J11,US_Others!P11,US_Others!W11)+US_Others!W11*US_Others!W$8/SUM(US_Others!E11,US_Others!J11,US_Others!P11,US_Others!W11))&gt;2.5,3,2)),"")</f>
        <v/>
      </c>
      <c r="BF6" s="223" t="str">
        <f>IFERROR(IF((US_Others!F11*US_Others!F$8/SUM(US_Others!F11,US_Others!K11,US_Others!Q11)+US_Others!K11*US_Others!K$8/SUM(US_Others!F11,US_Others!K11,US_Others!Q11)+US_Others!Q11*US_Others!Q$8/SUM(US_Others!F11,US_Others!K11,US_Others!Q11))&gt;3.5,4,IF((US_Others!F11*US_Others!F$8/SUM(US_Others!F11,US_Others!K11,US_Others!Q11)+US_Others!K11*US_Others!K$8/SUM(US_Others!F11,US_Others!K11,US_Others!Q11)+US_Others!Q11*US_Others!Q$8/SUM(US_Others!F11,US_Others!K11,US_Others!Q11))&gt;2.5,3,2)),"")</f>
        <v/>
      </c>
      <c r="BG6" s="223" t="str">
        <f>IFERROR(IF((US_Others!G11*US_Others!G$8/SUM(US_Others!G11,US_Others!L11,US_Others!R11)+US_Others!L11*US_Others!L$8/SUM(US_Others!G11,US_Others!L11,US_Others!R11)+US_Others!R11*US_Others!R$8/SUM(US_Others!G11,US_Others!L11,US_Others!R11))&gt;3.5,4,IF((US_Others!G11*US_Others!G$8/SUM(US_Others!G11,US_Others!L11,US_Others!R11)+US_Others!L11*US_Others!L$8/SUM(US_Others!G11,US_Others!L11,US_Others!R11)+US_Others!R11*US_Others!R$8/SUM(US_Others!G11,US_Others!L11,US_Others!R11))&gt;2.5,3,2)),"")</f>
        <v/>
      </c>
      <c r="BH6" s="219" t="str">
        <f>IFERROR(IF((US_Others!Z11*US_Others!Z$8/SUM(US_Others!Z11,US_Others!AB11)+US_Others!AB11*US_Others!AB$8/SUM(US_Others!Z11,US_Others!AB11))&gt;3.5,4,IF((US_Others!Z11*US_Others!Z$8/SUM(US_Others!Z11,US_Others!AB11)+US_Others!AB11*US_Others!AB$8/SUM(US_Others!Z11,US_Others!AB11))&gt;2.5,3,2)),"")</f>
        <v/>
      </c>
      <c r="BI6" s="219" t="str">
        <f>IFERROR(IF((US_Others!AA11*US_Others!AA$8/SUM(US_Others!AA11,US_Others!AC11)+US_Others!AC11*US_Others!AC$8/SUM(US_Others!AA11,US_Others!AC11))&gt;3.5,4,IF((US_Others!AA11*US_Others!AA$8/SUM(US_Others!AA11,US_Others!AC11)+US_Others!AC11*US_Others!AC$8/SUM(US_Others!AA11,US_Others!AC11))&gt;2.5,3,2)),"")</f>
        <v/>
      </c>
      <c r="BJ6" s="219" t="str">
        <f>IFERROR(US_Others!AD11*US_Others!AD$8/US_Others!AD11,"")</f>
        <v/>
      </c>
      <c r="BK6" s="74" t="str">
        <f>IFERROR(US_Others!AE11*US_Others!AE$8/US_Others!AE11,"")</f>
        <v/>
      </c>
      <c r="BL6" s="219" t="str">
        <f>IFERROR(IF(SUMPRODUCT(US_Others!AG11:AI11/SUM(US_Others!AG11:AI11),US_Others!AG$8:AI$8)&gt;3.5,4,IF(SUMPRODUCT(US_Others!AG11:AI11/SUM(US_Others!AG11:AI11),US_Others!AG$8:AI$8)&gt;2.5,3,2)),"")</f>
        <v/>
      </c>
      <c r="BM6" s="219" t="str">
        <f>IFERROR(US_Others!AL11*US_Others!AL$8/US_Others!AL11,"")</f>
        <v/>
      </c>
    </row>
    <row r="7" spans="1:65">
      <c r="A7" s="200" t="s">
        <v>111</v>
      </c>
      <c r="B7" s="332">
        <v>111200</v>
      </c>
      <c r="C7" s="333">
        <f>SUM(US_CO2!C10:AX10)</f>
        <v>1.6210280679209301</v>
      </c>
      <c r="D7" s="333">
        <f>SUM(US_CH4!C10:AC10)</f>
        <v>6.4210598958752505E-3</v>
      </c>
      <c r="E7" s="333">
        <f>SUM(US_N2O!C10:AA10)</f>
        <v>9.9943626220312236</v>
      </c>
      <c r="F7" s="332">
        <f>US_Others!V12+US_Others!U12</f>
        <v>0</v>
      </c>
      <c r="G7" s="332">
        <f>US_Others!C12+US_Others!H12+US_Others!N12</f>
        <v>0</v>
      </c>
      <c r="H7" s="332">
        <f>US_Others!D12+US_Others!I12+US_Others!O12</f>
        <v>0</v>
      </c>
      <c r="I7" s="332">
        <f>US_Others!E12+US_Others!J12+US_Others!P12+US_Others!W12</f>
        <v>0</v>
      </c>
      <c r="J7" s="332">
        <f>US_Others!F12+US_Others!K12+US_Others!Q12</f>
        <v>0</v>
      </c>
      <c r="K7" s="332">
        <f>US_Others!G12+US_Others!L12+US_Others!R12</f>
        <v>0</v>
      </c>
      <c r="L7" s="332">
        <f>US_Others!Z12+US_Others!AB12</f>
        <v>0</v>
      </c>
      <c r="M7" s="332">
        <f>US_Others!AA12+US_Others!AC12</f>
        <v>0</v>
      </c>
      <c r="N7" s="332">
        <f>US_Others!AD12</f>
        <v>0</v>
      </c>
      <c r="O7" s="332">
        <f>US_Others!AE12</f>
        <v>0</v>
      </c>
      <c r="P7" s="332">
        <f>SUM(US_Others!AG12:AI12)</f>
        <v>0</v>
      </c>
      <c r="Q7" s="332">
        <f>US_Others!AL12</f>
        <v>0</v>
      </c>
      <c r="R7" s="332"/>
      <c r="S7" s="334">
        <f t="shared" si="0"/>
        <v>1621.0280679209302</v>
      </c>
      <c r="T7" s="334">
        <f>D7*1000/Spec!I$6</f>
        <v>0.25684239583501006</v>
      </c>
      <c r="U7" s="334">
        <f>E7*1000/Spec!I$7</f>
        <v>33.538129604131619</v>
      </c>
      <c r="V7" s="334">
        <f>F7*1000/Spec!I$8</f>
        <v>0</v>
      </c>
      <c r="W7" s="334">
        <f>G7*1000/Spec!I$9</f>
        <v>0</v>
      </c>
      <c r="X7" s="334">
        <f>H7*1000/Spec!I$10</f>
        <v>0</v>
      </c>
      <c r="Y7" s="334">
        <f>I7*1000/Spec!I$11</f>
        <v>0</v>
      </c>
      <c r="Z7" s="334">
        <f>J7*1000/Spec!I$12</f>
        <v>0</v>
      </c>
      <c r="AA7" s="334">
        <f>K7*1000/Spec!I$15</f>
        <v>0</v>
      </c>
      <c r="AB7" s="334">
        <f>L7*1000/Spec!I$17</f>
        <v>0</v>
      </c>
      <c r="AC7" s="334">
        <f>M7*1000/Spec!I$18</f>
        <v>0</v>
      </c>
      <c r="AD7" s="335">
        <f>N7*1000/Spec!I$25</f>
        <v>0</v>
      </c>
      <c r="AE7" s="335">
        <f>O7*1000/Spec!I$26</f>
        <v>0</v>
      </c>
      <c r="AF7" s="334">
        <f>P7*1000/Spec!I$21</f>
        <v>0</v>
      </c>
      <c r="AG7" s="334">
        <f>Q7*1000/Spec!I$22</f>
        <v>0</v>
      </c>
      <c r="AI7" s="200">
        <f>S7/'2007output'!$C5</f>
        <v>8.6602632114591849E-2</v>
      </c>
      <c r="AJ7" s="200">
        <f>T7/'2007output'!$C5</f>
        <v>1.3721679444118499E-5</v>
      </c>
      <c r="AK7" s="200">
        <f>U7/'2007output'!$C5</f>
        <v>1.7917581795133892E-3</v>
      </c>
      <c r="AL7" s="200">
        <f>V7/'2007output'!$C5</f>
        <v>0</v>
      </c>
      <c r="AM7" s="200">
        <f>W7/'2007output'!$C5</f>
        <v>0</v>
      </c>
      <c r="AN7" s="200">
        <f>X7/'2007output'!$C5</f>
        <v>0</v>
      </c>
      <c r="AO7" s="200">
        <f>Y7/'2007output'!$C5</f>
        <v>0</v>
      </c>
      <c r="AP7" s="200">
        <f>Z7/'2007output'!$C5</f>
        <v>0</v>
      </c>
      <c r="AQ7" s="200">
        <f>AA7/'2007output'!$C5</f>
        <v>0</v>
      </c>
      <c r="AR7" s="200">
        <f>AB7/'2007output'!$C5</f>
        <v>0</v>
      </c>
      <c r="AS7" s="200">
        <f>AC7/'2007output'!$C5</f>
        <v>0</v>
      </c>
      <c r="AT7" s="200">
        <f>AD7/'2007output'!$C5</f>
        <v>0</v>
      </c>
      <c r="AU7" s="200">
        <f>AE7/'2007output'!$C5</f>
        <v>0</v>
      </c>
      <c r="AV7" s="200">
        <f>AF7/'2007output'!$C5</f>
        <v>0</v>
      </c>
      <c r="AW7" s="200">
        <f>AG7/'2007output'!$C5</f>
        <v>0</v>
      </c>
      <c r="AY7" s="370">
        <f>IFERROR(IF(SUMPRODUCT(US_CO2!C10:AX10/SUM(US_CO2!C10:AX10),US_CO2!C$6:AX$6)&gt;3.5,4,IF(SUMPRODUCT(US_CO2!C10:AX10/SUM(US_CO2!C10:AX10),US_CO2!C$6:AX$6)&gt;2.5,3,2)),"")</f>
        <v>4</v>
      </c>
      <c r="AZ7" s="370">
        <f>IFERROR(IF(SUMPRODUCT(US_CH4!C10:AC10/SUM(US_CH4!C10:AC10),US_CH4!C$6:AC$6)&gt;3.5,4,IF(SUMPRODUCT(US_CH4!C10:AC10/SUM(US_CH4!C10:AC10),US_CH4!C$6:AC$6)&gt;2.5,3,2)),"")</f>
        <v>4</v>
      </c>
      <c r="BA7" s="223">
        <f>IFERROR(IF(SUMPRODUCT(US_N2O!C10:AA10/SUM(US_N2O!C10:AA10),US_N2O!C$6:AA$6)&gt;3.5,4,IF(SUMPRODUCT(US_N2O!C10:AA10/SUM(US_N2O!C10:AA10),US_N2O!C$6:AA$6)&gt;2.5,3,2)),"")</f>
        <v>4</v>
      </c>
      <c r="BB7" s="223" t="str">
        <f>IFERROR(IF(SUMPRODUCT(US_Others!U12:V12/SUM(US_Others!U12:V12),US_Others!U$8:V$8)&gt;3.5,4,IF(SUMPRODUCT(US_Others!U12:V12/SUM(US_Others!U12:V12),US_Others!U$8:V$8)&gt;2.5,3,2)),"")</f>
        <v/>
      </c>
      <c r="BC7" s="223" t="str">
        <f>IFERROR(IF((US_Others!C12*US_Others!C$8/SUM(US_Others!C12,US_Others!H12,US_Others!N12)+ US_Others!H12*US_Others!H$8/SUM(US_Others!C12,US_Others!H12,US_Others!N12)+US_Others!N12*US_Others!N$8/SUM(US_Others!C12,US_Others!H12,US_Others!N12))&gt;3.5,4,IF((US_Others!C12*US_Others!C$8/SUM(US_Others!C12,US_Others!H12,US_Others!N12)+ US_Others!H12*US_Others!H$8/SUM(US_Others!C12,US_Others!H12,US_Others!N12)+US_Others!N12*US_Others!N$8/SUM(US_Others!C12,US_Others!H12,US_Others!N12))&gt;2.5,3,2)),"")</f>
        <v/>
      </c>
      <c r="BD7" s="223" t="str">
        <f>IFERROR(IF((US_Others!D12*US_Others!D$8/SUM(US_Others!D12,US_Others!I12,US_Others!O12)+US_Others!I12*US_Others!I$8/SUM(US_Others!D12,US_Others!I12,US_Others!O12)+US_Others!O12*US_Others!O$8/SUM(US_Others!D12,US_Others!I12,US_Others!O12))&gt;3.5,4,IF((US_Others!D12*US_Others!D$8/SUM(US_Others!D12,US_Others!I12,US_Others!O12)+US_Others!I12*US_Others!I$8/SUM(US_Others!D12,US_Others!I12,US_Others!O12)+US_Others!O12*US_Others!O$8/SUM(US_Others!D12,US_Others!I12,US_Others!O12))&gt;2.5,3,2)),"")</f>
        <v/>
      </c>
      <c r="BE7" s="223" t="str">
        <f>IFERROR(IF((US_Others!E12*US_Others!E$8/SUM(US_Others!E12,US_Others!J12,US_Others!P12,US_Others!W12)+US_Others!J12*US_Others!J$8/SUM(US_Others!E12,US_Others!J12,US_Others!P12,US_Others!W12)+US_Others!P12*US_Others!P$8/SUM(US_Others!E12,US_Others!J12,US_Others!P12,US_Others!W12)+US_Others!W12*US_Others!W$8/SUM(US_Others!E12,US_Others!J12,US_Others!P12,US_Others!W12))&gt;3.5,4,IF((US_Others!E12*US_Others!E$8/SUM(US_Others!E12,US_Others!J12,US_Others!P12,US_Others!W12)+US_Others!J12*US_Others!J$8/SUM(US_Others!E12,US_Others!J12,US_Others!P12,US_Others!W12)+US_Others!P12*US_Others!P$8/SUM(US_Others!E12,US_Others!J12,US_Others!P12,US_Others!W12)+US_Others!W12*US_Others!W$8/SUM(US_Others!E12,US_Others!J12,US_Others!P12,US_Others!W12))&gt;2.5,3,2)),"")</f>
        <v/>
      </c>
      <c r="BF7" s="223" t="str">
        <f>IFERROR(IF((US_Others!F12*US_Others!F$8/SUM(US_Others!F12,US_Others!K12,US_Others!Q12)+US_Others!K12*US_Others!K$8/SUM(US_Others!F12,US_Others!K12,US_Others!Q12)+US_Others!Q12*US_Others!Q$8/SUM(US_Others!F12,US_Others!K12,US_Others!Q12))&gt;3.5,4,IF((US_Others!F12*US_Others!F$8/SUM(US_Others!F12,US_Others!K12,US_Others!Q12)+US_Others!K12*US_Others!K$8/SUM(US_Others!F12,US_Others!K12,US_Others!Q12)+US_Others!Q12*US_Others!Q$8/SUM(US_Others!F12,US_Others!K12,US_Others!Q12))&gt;2.5,3,2)),"")</f>
        <v/>
      </c>
      <c r="BG7" s="223" t="str">
        <f>IFERROR(IF((US_Others!G12*US_Others!G$8/SUM(US_Others!G12,US_Others!L12,US_Others!R12)+US_Others!L12*US_Others!L$8/SUM(US_Others!G12,US_Others!L12,US_Others!R12)+US_Others!R12*US_Others!R$8/SUM(US_Others!G12,US_Others!L12,US_Others!R12))&gt;3.5,4,IF((US_Others!G12*US_Others!G$8/SUM(US_Others!G12,US_Others!L12,US_Others!R12)+US_Others!L12*US_Others!L$8/SUM(US_Others!G12,US_Others!L12,US_Others!R12)+US_Others!R12*US_Others!R$8/SUM(US_Others!G12,US_Others!L12,US_Others!R12))&gt;2.5,3,2)),"")</f>
        <v/>
      </c>
      <c r="BH7" s="219" t="str">
        <f>IFERROR(IF((US_Others!Z12*US_Others!Z$8/SUM(US_Others!Z12,US_Others!AB12)+US_Others!AB12*US_Others!AB$8/SUM(US_Others!Z12,US_Others!AB12))&gt;3.5,4,IF((US_Others!Z12*US_Others!Z$8/SUM(US_Others!Z12,US_Others!AB12)+US_Others!AB12*US_Others!AB$8/SUM(US_Others!Z12,US_Others!AB12))&gt;2.5,3,2)),"")</f>
        <v/>
      </c>
      <c r="BI7" s="219" t="str">
        <f>IFERROR(IF((US_Others!AA12*US_Others!AA$8/SUM(US_Others!AA12,US_Others!AC12)+US_Others!AC12*US_Others!AC$8/SUM(US_Others!AA12,US_Others!AC12))&gt;3.5,4,IF((US_Others!AA12*US_Others!AA$8/SUM(US_Others!AA12,US_Others!AC12)+US_Others!AC12*US_Others!AC$8/SUM(US_Others!AA12,US_Others!AC12))&gt;2.5,3,2)),"")</f>
        <v/>
      </c>
      <c r="BJ7" s="219" t="str">
        <f>IFERROR(US_Others!AD12*US_Others!AD$8/US_Others!AD12,"")</f>
        <v/>
      </c>
      <c r="BK7" s="74" t="str">
        <f>IFERROR(US_Others!AE12*US_Others!AE$8/US_Others!AE12,"")</f>
        <v/>
      </c>
      <c r="BL7" s="219" t="str">
        <f>IFERROR(IF(SUMPRODUCT(US_Others!AG12:AI12/SUM(US_Others!AG12:AI12),US_Others!AG$8:AI$8)&gt;3.5,4,IF(SUMPRODUCT(US_Others!AG12:AI12/SUM(US_Others!AG12:AI12),US_Others!AG$8:AI$8)&gt;2.5,3,2)),"")</f>
        <v/>
      </c>
      <c r="BM7" s="219" t="str">
        <f>IFERROR(US_Others!AL12*US_Others!AL$8/US_Others!AL12,"")</f>
        <v/>
      </c>
    </row>
    <row r="8" spans="1:65">
      <c r="A8" s="200" t="s">
        <v>112</v>
      </c>
      <c r="B8" s="332">
        <v>111300</v>
      </c>
      <c r="C8" s="333">
        <f>SUM(US_CO2!C11:AX11)</f>
        <v>2.2469906283696801</v>
      </c>
      <c r="D8" s="333">
        <f>SUM(US_CH4!C11:AC11)</f>
        <v>6.8691655503058842E-3</v>
      </c>
      <c r="E8" s="333">
        <f>SUM(US_N2O!C11:AA11)</f>
        <v>6.6311426220714988</v>
      </c>
      <c r="F8" s="332">
        <f>US_Others!V13+US_Others!U13</f>
        <v>0</v>
      </c>
      <c r="G8" s="332">
        <f>US_Others!C13+US_Others!H13+US_Others!N13</f>
        <v>0</v>
      </c>
      <c r="H8" s="332">
        <f>US_Others!D13+US_Others!I13+US_Others!O13</f>
        <v>0</v>
      </c>
      <c r="I8" s="332">
        <f>US_Others!E13+US_Others!J13+US_Others!P13+US_Others!W13</f>
        <v>0</v>
      </c>
      <c r="J8" s="332">
        <f>US_Others!F13+US_Others!K13+US_Others!Q13</f>
        <v>0</v>
      </c>
      <c r="K8" s="332">
        <f>US_Others!G13+US_Others!L13+US_Others!R13</f>
        <v>0</v>
      </c>
      <c r="L8" s="332">
        <f>US_Others!Z13+US_Others!AB13</f>
        <v>0</v>
      </c>
      <c r="M8" s="332">
        <f>US_Others!AA13+US_Others!AC13</f>
        <v>0</v>
      </c>
      <c r="N8" s="332">
        <f>US_Others!AD13</f>
        <v>0</v>
      </c>
      <c r="O8" s="332">
        <f>US_Others!AE13</f>
        <v>0</v>
      </c>
      <c r="P8" s="332">
        <f>SUM(US_Others!AG13:AI13)</f>
        <v>0</v>
      </c>
      <c r="Q8" s="332">
        <f>US_Others!AL13</f>
        <v>0</v>
      </c>
      <c r="R8" s="332"/>
      <c r="S8" s="334">
        <f t="shared" si="0"/>
        <v>2246.9906283696801</v>
      </c>
      <c r="T8" s="334">
        <f>D8*1000/Spec!I$6</f>
        <v>0.27476662201223534</v>
      </c>
      <c r="U8" s="334">
        <f>E8*1000/Spec!I$7</f>
        <v>22.252156449904358</v>
      </c>
      <c r="V8" s="334">
        <f>F8*1000/Spec!I$8</f>
        <v>0</v>
      </c>
      <c r="W8" s="334">
        <f>G8*1000/Spec!I$9</f>
        <v>0</v>
      </c>
      <c r="X8" s="334">
        <f>H8*1000/Spec!I$10</f>
        <v>0</v>
      </c>
      <c r="Y8" s="334">
        <f>I8*1000/Spec!I$11</f>
        <v>0</v>
      </c>
      <c r="Z8" s="334">
        <f>J8*1000/Spec!I$12</f>
        <v>0</v>
      </c>
      <c r="AA8" s="334">
        <f>K8*1000/Spec!I$15</f>
        <v>0</v>
      </c>
      <c r="AB8" s="334">
        <f>L8*1000/Spec!I$17</f>
        <v>0</v>
      </c>
      <c r="AC8" s="334">
        <f>M8*1000/Spec!I$18</f>
        <v>0</v>
      </c>
      <c r="AD8" s="335">
        <f>N8*1000/Spec!I$25</f>
        <v>0</v>
      </c>
      <c r="AE8" s="335">
        <f>O8*1000/Spec!I$26</f>
        <v>0</v>
      </c>
      <c r="AF8" s="334">
        <f>P8*1000/Spec!I$21</f>
        <v>0</v>
      </c>
      <c r="AG8" s="334">
        <f>Q8*1000/Spec!I$22</f>
        <v>0</v>
      </c>
      <c r="AI8" s="200">
        <f>S8/'2007output'!$C6</f>
        <v>0.11909633902420523</v>
      </c>
      <c r="AJ8" s="200">
        <f>T8/'2007output'!$C6</f>
        <v>1.4563344570532428E-5</v>
      </c>
      <c r="AK8" s="200">
        <f>U8/'2007output'!$C6</f>
        <v>1.1794220835270239E-3</v>
      </c>
      <c r="AL8" s="200">
        <f>V8/'2007output'!$C6</f>
        <v>0</v>
      </c>
      <c r="AM8" s="200">
        <f>W8/'2007output'!$C6</f>
        <v>0</v>
      </c>
      <c r="AN8" s="200">
        <f>X8/'2007output'!$C6</f>
        <v>0</v>
      </c>
      <c r="AO8" s="200">
        <f>Y8/'2007output'!$C6</f>
        <v>0</v>
      </c>
      <c r="AP8" s="200">
        <f>Z8/'2007output'!$C6</f>
        <v>0</v>
      </c>
      <c r="AQ8" s="200">
        <f>AA8/'2007output'!$C6</f>
        <v>0</v>
      </c>
      <c r="AR8" s="200">
        <f>AB8/'2007output'!$C6</f>
        <v>0</v>
      </c>
      <c r="AS8" s="200">
        <f>AC8/'2007output'!$C6</f>
        <v>0</v>
      </c>
      <c r="AT8" s="200">
        <f>AD8/'2007output'!$C6</f>
        <v>0</v>
      </c>
      <c r="AU8" s="200">
        <f>AE8/'2007output'!$C6</f>
        <v>0</v>
      </c>
      <c r="AV8" s="200">
        <f>AF8/'2007output'!$C6</f>
        <v>0</v>
      </c>
      <c r="AW8" s="200">
        <f>AG8/'2007output'!$C6</f>
        <v>0</v>
      </c>
      <c r="AY8" s="370">
        <f>IFERROR(IF(SUMPRODUCT(US_CO2!C11:AX11/SUM(US_CO2!C11:AX11),US_CO2!C$6:AX$6)&gt;3.5,4,IF(SUMPRODUCT(US_CO2!C11:AX11/SUM(US_CO2!C11:AX11),US_CO2!C$6:AX$6)&gt;2.5,3,2)),"")</f>
        <v>4</v>
      </c>
      <c r="AZ8" s="370">
        <f>IFERROR(IF(SUMPRODUCT(US_CH4!C11:AC11/SUM(US_CH4!C11:AC11),US_CH4!C$6:AC$6)&gt;3.5,4,IF(SUMPRODUCT(US_CH4!C11:AC11/SUM(US_CH4!C11:AC11),US_CH4!C$6:AC$6)&gt;2.5,3,2)),"")</f>
        <v>4</v>
      </c>
      <c r="BA8" s="223">
        <f>IFERROR(IF(SUMPRODUCT(US_N2O!C11:AA11/SUM(US_N2O!C11:AA11),US_N2O!C$6:AA$6)&gt;3.5,4,IF(SUMPRODUCT(US_N2O!C11:AA11/SUM(US_N2O!C11:AA11),US_N2O!C$6:AA$6)&gt;2.5,3,2)),"")</f>
        <v>4</v>
      </c>
      <c r="BB8" s="223" t="str">
        <f>IFERROR(IF(SUMPRODUCT(US_Others!U13:V13/SUM(US_Others!U13:V13),US_Others!U$8:V$8)&gt;3.5,4,IF(SUMPRODUCT(US_Others!U13:V13/SUM(US_Others!U13:V13),US_Others!U$8:V$8)&gt;2.5,3,2)),"")</f>
        <v/>
      </c>
      <c r="BC8" s="223" t="str">
        <f>IFERROR(IF((US_Others!C13*US_Others!C$8/SUM(US_Others!C13,US_Others!H13,US_Others!N13)+ US_Others!H13*US_Others!H$8/SUM(US_Others!C13,US_Others!H13,US_Others!N13)+US_Others!N13*US_Others!N$8/SUM(US_Others!C13,US_Others!H13,US_Others!N13))&gt;3.5,4,IF((US_Others!C13*US_Others!C$8/SUM(US_Others!C13,US_Others!H13,US_Others!N13)+ US_Others!H13*US_Others!H$8/SUM(US_Others!C13,US_Others!H13,US_Others!N13)+US_Others!N13*US_Others!N$8/SUM(US_Others!C13,US_Others!H13,US_Others!N13))&gt;2.5,3,2)),"")</f>
        <v/>
      </c>
      <c r="BD8" s="223" t="str">
        <f>IFERROR(IF((US_Others!D13*US_Others!D$8/SUM(US_Others!D13,US_Others!I13,US_Others!O13)+US_Others!I13*US_Others!I$8/SUM(US_Others!D13,US_Others!I13,US_Others!O13)+US_Others!O13*US_Others!O$8/SUM(US_Others!D13,US_Others!I13,US_Others!O13))&gt;3.5,4,IF((US_Others!D13*US_Others!D$8/SUM(US_Others!D13,US_Others!I13,US_Others!O13)+US_Others!I13*US_Others!I$8/SUM(US_Others!D13,US_Others!I13,US_Others!O13)+US_Others!O13*US_Others!O$8/SUM(US_Others!D13,US_Others!I13,US_Others!O13))&gt;2.5,3,2)),"")</f>
        <v/>
      </c>
      <c r="BE8" s="223" t="str">
        <f>IFERROR(IF((US_Others!E13*US_Others!E$8/SUM(US_Others!E13,US_Others!J13,US_Others!P13,US_Others!W13)+US_Others!J13*US_Others!J$8/SUM(US_Others!E13,US_Others!J13,US_Others!P13,US_Others!W13)+US_Others!P13*US_Others!P$8/SUM(US_Others!E13,US_Others!J13,US_Others!P13,US_Others!W13)+US_Others!W13*US_Others!W$8/SUM(US_Others!E13,US_Others!J13,US_Others!P13,US_Others!W13))&gt;3.5,4,IF((US_Others!E13*US_Others!E$8/SUM(US_Others!E13,US_Others!J13,US_Others!P13,US_Others!W13)+US_Others!J13*US_Others!J$8/SUM(US_Others!E13,US_Others!J13,US_Others!P13,US_Others!W13)+US_Others!P13*US_Others!P$8/SUM(US_Others!E13,US_Others!J13,US_Others!P13,US_Others!W13)+US_Others!W13*US_Others!W$8/SUM(US_Others!E13,US_Others!J13,US_Others!P13,US_Others!W13))&gt;2.5,3,2)),"")</f>
        <v/>
      </c>
      <c r="BF8" s="223" t="str">
        <f>IFERROR(IF((US_Others!F13*US_Others!F$8/SUM(US_Others!F13,US_Others!K13,US_Others!Q13)+US_Others!K13*US_Others!K$8/SUM(US_Others!F13,US_Others!K13,US_Others!Q13)+US_Others!Q13*US_Others!Q$8/SUM(US_Others!F13,US_Others!K13,US_Others!Q13))&gt;3.5,4,IF((US_Others!F13*US_Others!F$8/SUM(US_Others!F13,US_Others!K13,US_Others!Q13)+US_Others!K13*US_Others!K$8/SUM(US_Others!F13,US_Others!K13,US_Others!Q13)+US_Others!Q13*US_Others!Q$8/SUM(US_Others!F13,US_Others!K13,US_Others!Q13))&gt;2.5,3,2)),"")</f>
        <v/>
      </c>
      <c r="BG8" s="223" t="str">
        <f>IFERROR(IF((US_Others!G13*US_Others!G$8/SUM(US_Others!G13,US_Others!L13,US_Others!R13)+US_Others!L13*US_Others!L$8/SUM(US_Others!G13,US_Others!L13,US_Others!R13)+US_Others!R13*US_Others!R$8/SUM(US_Others!G13,US_Others!L13,US_Others!R13))&gt;3.5,4,IF((US_Others!G13*US_Others!G$8/SUM(US_Others!G13,US_Others!L13,US_Others!R13)+US_Others!L13*US_Others!L$8/SUM(US_Others!G13,US_Others!L13,US_Others!R13)+US_Others!R13*US_Others!R$8/SUM(US_Others!G13,US_Others!L13,US_Others!R13))&gt;2.5,3,2)),"")</f>
        <v/>
      </c>
      <c r="BH8" s="219" t="str">
        <f>IFERROR(IF((US_Others!Z13*US_Others!Z$8/SUM(US_Others!Z13,US_Others!AB13)+US_Others!AB13*US_Others!AB$8/SUM(US_Others!Z13,US_Others!AB13))&gt;3.5,4,IF((US_Others!Z13*US_Others!Z$8/SUM(US_Others!Z13,US_Others!AB13)+US_Others!AB13*US_Others!AB$8/SUM(US_Others!Z13,US_Others!AB13))&gt;2.5,3,2)),"")</f>
        <v/>
      </c>
      <c r="BI8" s="219" t="str">
        <f>IFERROR(IF((US_Others!AA13*US_Others!AA$8/SUM(US_Others!AA13,US_Others!AC13)+US_Others!AC13*US_Others!AC$8/SUM(US_Others!AA13,US_Others!AC13))&gt;3.5,4,IF((US_Others!AA13*US_Others!AA$8/SUM(US_Others!AA13,US_Others!AC13)+US_Others!AC13*US_Others!AC$8/SUM(US_Others!AA13,US_Others!AC13))&gt;2.5,3,2)),"")</f>
        <v/>
      </c>
      <c r="BJ8" s="219" t="str">
        <f>IFERROR(US_Others!AD13*US_Others!AD$8/US_Others!AD13,"")</f>
        <v/>
      </c>
      <c r="BK8" s="74" t="str">
        <f>IFERROR(US_Others!AE13*US_Others!AE$8/US_Others!AE13,"")</f>
        <v/>
      </c>
      <c r="BL8" s="219" t="str">
        <f>IFERROR(IF(SUMPRODUCT(US_Others!AG13:AI13/SUM(US_Others!AG13:AI13),US_Others!AG$8:AI$8)&gt;3.5,4,IF(SUMPRODUCT(US_Others!AG13:AI13/SUM(US_Others!AG13:AI13),US_Others!AG$8:AI$8)&gt;2.5,3,2)),"")</f>
        <v/>
      </c>
      <c r="BM8" s="219" t="str">
        <f>IFERROR(US_Others!AL13*US_Others!AL$8/US_Others!AL13,"")</f>
        <v/>
      </c>
    </row>
    <row r="9" spans="1:65">
      <c r="A9" s="200" t="s">
        <v>113</v>
      </c>
      <c r="B9" s="332">
        <v>111400</v>
      </c>
      <c r="C9" s="333">
        <f>SUM(US_CO2!C12:AX12)</f>
        <v>6.0234203657862775</v>
      </c>
      <c r="D9" s="333">
        <f>SUM(US_CH4!C12:AC12)</f>
        <v>9.8862324666138222E-3</v>
      </c>
      <c r="E9" s="333">
        <f>SUM(US_N2O!C12:AA12)</f>
        <v>4.2726397087204884</v>
      </c>
      <c r="F9" s="332">
        <f>US_Others!V14+US_Others!U14</f>
        <v>0</v>
      </c>
      <c r="G9" s="332">
        <f>US_Others!C14+US_Others!H14+US_Others!N14</f>
        <v>0</v>
      </c>
      <c r="H9" s="332">
        <f>US_Others!D14+US_Others!I14+US_Others!O14</f>
        <v>0</v>
      </c>
      <c r="I9" s="332">
        <f>US_Others!E14+US_Others!J14+US_Others!P14+US_Others!W14</f>
        <v>0</v>
      </c>
      <c r="J9" s="332">
        <f>US_Others!F14+US_Others!K14+US_Others!Q14</f>
        <v>0</v>
      </c>
      <c r="K9" s="332">
        <f>US_Others!G14+US_Others!L14+US_Others!R14</f>
        <v>0</v>
      </c>
      <c r="L9" s="332">
        <f>US_Others!Z14+US_Others!AB14</f>
        <v>0</v>
      </c>
      <c r="M9" s="332">
        <f>US_Others!AA14+US_Others!AC14</f>
        <v>0</v>
      </c>
      <c r="N9" s="332">
        <f>US_Others!AD14</f>
        <v>0</v>
      </c>
      <c r="O9" s="332">
        <f>US_Others!AE14</f>
        <v>0</v>
      </c>
      <c r="P9" s="332">
        <f>SUM(US_Others!AG14:AI14)</f>
        <v>0</v>
      </c>
      <c r="Q9" s="332">
        <f>US_Others!AL14</f>
        <v>0</v>
      </c>
      <c r="R9" s="332"/>
      <c r="S9" s="334">
        <f t="shared" si="0"/>
        <v>6023.4203657862772</v>
      </c>
      <c r="T9" s="334">
        <f>D9*1000/Spec!I$6</f>
        <v>0.39544929866455292</v>
      </c>
      <c r="U9" s="334">
        <f>E9*1000/Spec!I$7</f>
        <v>14.337717143357345</v>
      </c>
      <c r="V9" s="334">
        <f>F9*1000/Spec!I$8</f>
        <v>0</v>
      </c>
      <c r="W9" s="334">
        <f>G9*1000/Spec!I$9</f>
        <v>0</v>
      </c>
      <c r="X9" s="334">
        <f>H9*1000/Spec!I$10</f>
        <v>0</v>
      </c>
      <c r="Y9" s="334">
        <f>I9*1000/Spec!I$11</f>
        <v>0</v>
      </c>
      <c r="Z9" s="334">
        <f>J9*1000/Spec!I$12</f>
        <v>0</v>
      </c>
      <c r="AA9" s="334">
        <f>K9*1000/Spec!I$15</f>
        <v>0</v>
      </c>
      <c r="AB9" s="334">
        <f>L9*1000/Spec!I$17</f>
        <v>0</v>
      </c>
      <c r="AC9" s="334">
        <f>M9*1000/Spec!I$18</f>
        <v>0</v>
      </c>
      <c r="AD9" s="335">
        <f>N9*1000/Spec!I$25</f>
        <v>0</v>
      </c>
      <c r="AE9" s="335">
        <f>O9*1000/Spec!I$26</f>
        <v>0</v>
      </c>
      <c r="AF9" s="334">
        <f>P9*1000/Spec!I$21</f>
        <v>0</v>
      </c>
      <c r="AG9" s="334">
        <f>Q9*1000/Spec!I$22</f>
        <v>0</v>
      </c>
      <c r="AI9" s="200">
        <f>S9/'2007output'!$C7</f>
        <v>0.32422329453042725</v>
      </c>
      <c r="AJ9" s="200">
        <f>T9/'2007output'!$C7</f>
        <v>2.1285891843285224E-5</v>
      </c>
      <c r="AK9" s="200">
        <f>U9/'2007output'!$C7</f>
        <v>7.7175783956062792E-4</v>
      </c>
      <c r="AL9" s="200">
        <f>V9/'2007output'!$C7</f>
        <v>0</v>
      </c>
      <c r="AM9" s="200">
        <f>W9/'2007output'!$C7</f>
        <v>0</v>
      </c>
      <c r="AN9" s="200">
        <f>X9/'2007output'!$C7</f>
        <v>0</v>
      </c>
      <c r="AO9" s="200">
        <f>Y9/'2007output'!$C7</f>
        <v>0</v>
      </c>
      <c r="AP9" s="200">
        <f>Z9/'2007output'!$C7</f>
        <v>0</v>
      </c>
      <c r="AQ9" s="200">
        <f>AA9/'2007output'!$C7</f>
        <v>0</v>
      </c>
      <c r="AR9" s="200">
        <f>AB9/'2007output'!$C7</f>
        <v>0</v>
      </c>
      <c r="AS9" s="200">
        <f>AC9/'2007output'!$C7</f>
        <v>0</v>
      </c>
      <c r="AT9" s="200">
        <f>AD9/'2007output'!$C7</f>
        <v>0</v>
      </c>
      <c r="AU9" s="200">
        <f>AE9/'2007output'!$C7</f>
        <v>0</v>
      </c>
      <c r="AV9" s="200">
        <f>AF9/'2007output'!$C7</f>
        <v>0</v>
      </c>
      <c r="AW9" s="200">
        <f>AG9/'2007output'!$C7</f>
        <v>0</v>
      </c>
      <c r="AY9" s="370">
        <f>IFERROR(IF(SUMPRODUCT(US_CO2!C12:AX12/SUM(US_CO2!C12:AX12),US_CO2!C$6:AX$6)&gt;3.5,4,IF(SUMPRODUCT(US_CO2!C12:AX12/SUM(US_CO2!C12:AX12),US_CO2!C$6:AX$6)&gt;2.5,3,2)),"")</f>
        <v>4</v>
      </c>
      <c r="AZ9" s="370">
        <f>IFERROR(IF(SUMPRODUCT(US_CH4!C12:AC12/SUM(US_CH4!C12:AC12),US_CH4!C$6:AC$6)&gt;3.5,4,IF(SUMPRODUCT(US_CH4!C12:AC12/SUM(US_CH4!C12:AC12),US_CH4!C$6:AC$6)&gt;2.5,3,2)),"")</f>
        <v>4</v>
      </c>
      <c r="BA9" s="223">
        <f>IFERROR(IF(SUMPRODUCT(US_N2O!C12:AA12/SUM(US_N2O!C12:AA12),US_N2O!C$6:AA$6)&gt;3.5,4,IF(SUMPRODUCT(US_N2O!C12:AA12/SUM(US_N2O!C12:AA12),US_N2O!C$6:AA$6)&gt;2.5,3,2)),"")</f>
        <v>4</v>
      </c>
      <c r="BB9" s="223" t="str">
        <f>IFERROR(IF(SUMPRODUCT(US_Others!U14:V14/SUM(US_Others!U14:V14),US_Others!U$8:V$8)&gt;3.5,4,IF(SUMPRODUCT(US_Others!U14:V14/SUM(US_Others!U14:V14),US_Others!U$8:V$8)&gt;2.5,3,2)),"")</f>
        <v/>
      </c>
      <c r="BC9" s="223" t="str">
        <f>IFERROR(IF((US_Others!C14*US_Others!C$8/SUM(US_Others!C14,US_Others!H14,US_Others!N14)+ US_Others!H14*US_Others!H$8/SUM(US_Others!C14,US_Others!H14,US_Others!N14)+US_Others!N14*US_Others!N$8/SUM(US_Others!C14,US_Others!H14,US_Others!N14))&gt;3.5,4,IF((US_Others!C14*US_Others!C$8/SUM(US_Others!C14,US_Others!H14,US_Others!N14)+ US_Others!H14*US_Others!H$8/SUM(US_Others!C14,US_Others!H14,US_Others!N14)+US_Others!N14*US_Others!N$8/SUM(US_Others!C14,US_Others!H14,US_Others!N14))&gt;2.5,3,2)),"")</f>
        <v/>
      </c>
      <c r="BD9" s="223" t="str">
        <f>IFERROR(IF((US_Others!D14*US_Others!D$8/SUM(US_Others!D14,US_Others!I14,US_Others!O14)+US_Others!I14*US_Others!I$8/SUM(US_Others!D14,US_Others!I14,US_Others!O14)+US_Others!O14*US_Others!O$8/SUM(US_Others!D14,US_Others!I14,US_Others!O14))&gt;3.5,4,IF((US_Others!D14*US_Others!D$8/SUM(US_Others!D14,US_Others!I14,US_Others!O14)+US_Others!I14*US_Others!I$8/SUM(US_Others!D14,US_Others!I14,US_Others!O14)+US_Others!O14*US_Others!O$8/SUM(US_Others!D14,US_Others!I14,US_Others!O14))&gt;2.5,3,2)),"")</f>
        <v/>
      </c>
      <c r="BE9" s="223" t="str">
        <f>IFERROR(IF((US_Others!E14*US_Others!E$8/SUM(US_Others!E14,US_Others!J14,US_Others!P14,US_Others!W14)+US_Others!J14*US_Others!J$8/SUM(US_Others!E14,US_Others!J14,US_Others!P14,US_Others!W14)+US_Others!P14*US_Others!P$8/SUM(US_Others!E14,US_Others!J14,US_Others!P14,US_Others!W14)+US_Others!W14*US_Others!W$8/SUM(US_Others!E14,US_Others!J14,US_Others!P14,US_Others!W14))&gt;3.5,4,IF((US_Others!E14*US_Others!E$8/SUM(US_Others!E14,US_Others!J14,US_Others!P14,US_Others!W14)+US_Others!J14*US_Others!J$8/SUM(US_Others!E14,US_Others!J14,US_Others!P14,US_Others!W14)+US_Others!P14*US_Others!P$8/SUM(US_Others!E14,US_Others!J14,US_Others!P14,US_Others!W14)+US_Others!W14*US_Others!W$8/SUM(US_Others!E14,US_Others!J14,US_Others!P14,US_Others!W14))&gt;2.5,3,2)),"")</f>
        <v/>
      </c>
      <c r="BF9" s="223" t="str">
        <f>IFERROR(IF((US_Others!F14*US_Others!F$8/SUM(US_Others!F14,US_Others!K14,US_Others!Q14)+US_Others!K14*US_Others!K$8/SUM(US_Others!F14,US_Others!K14,US_Others!Q14)+US_Others!Q14*US_Others!Q$8/SUM(US_Others!F14,US_Others!K14,US_Others!Q14))&gt;3.5,4,IF((US_Others!F14*US_Others!F$8/SUM(US_Others!F14,US_Others!K14,US_Others!Q14)+US_Others!K14*US_Others!K$8/SUM(US_Others!F14,US_Others!K14,US_Others!Q14)+US_Others!Q14*US_Others!Q$8/SUM(US_Others!F14,US_Others!K14,US_Others!Q14))&gt;2.5,3,2)),"")</f>
        <v/>
      </c>
      <c r="BG9" s="223" t="str">
        <f>IFERROR(IF((US_Others!G14*US_Others!G$8/SUM(US_Others!G14,US_Others!L14,US_Others!R14)+US_Others!L14*US_Others!L$8/SUM(US_Others!G14,US_Others!L14,US_Others!R14)+US_Others!R14*US_Others!R$8/SUM(US_Others!G14,US_Others!L14,US_Others!R14))&gt;3.5,4,IF((US_Others!G14*US_Others!G$8/SUM(US_Others!G14,US_Others!L14,US_Others!R14)+US_Others!L14*US_Others!L$8/SUM(US_Others!G14,US_Others!L14,US_Others!R14)+US_Others!R14*US_Others!R$8/SUM(US_Others!G14,US_Others!L14,US_Others!R14))&gt;2.5,3,2)),"")</f>
        <v/>
      </c>
      <c r="BH9" s="219" t="str">
        <f>IFERROR(IF((US_Others!Z14*US_Others!Z$8/SUM(US_Others!Z14,US_Others!AB14)+US_Others!AB14*US_Others!AB$8/SUM(US_Others!Z14,US_Others!AB14))&gt;3.5,4,IF((US_Others!Z14*US_Others!Z$8/SUM(US_Others!Z14,US_Others!AB14)+US_Others!AB14*US_Others!AB$8/SUM(US_Others!Z14,US_Others!AB14))&gt;2.5,3,2)),"")</f>
        <v/>
      </c>
      <c r="BI9" s="219" t="str">
        <f>IFERROR(IF((US_Others!AA14*US_Others!AA$8/SUM(US_Others!AA14,US_Others!AC14)+US_Others!AC14*US_Others!AC$8/SUM(US_Others!AA14,US_Others!AC14))&gt;3.5,4,IF((US_Others!AA14*US_Others!AA$8/SUM(US_Others!AA14,US_Others!AC14)+US_Others!AC14*US_Others!AC$8/SUM(US_Others!AA14,US_Others!AC14))&gt;2.5,3,2)),"")</f>
        <v/>
      </c>
      <c r="BJ9" s="219" t="str">
        <f>IFERROR(US_Others!AD14*US_Others!AD$8/US_Others!AD14,"")</f>
        <v/>
      </c>
      <c r="BK9" s="74" t="str">
        <f>IFERROR(US_Others!AE14*US_Others!AE$8/US_Others!AE14,"")</f>
        <v/>
      </c>
      <c r="BL9" s="219" t="str">
        <f>IFERROR(IF(SUMPRODUCT(US_Others!AG14:AI14/SUM(US_Others!AG14:AI14),US_Others!AG$8:AI$8)&gt;3.5,4,IF(SUMPRODUCT(US_Others!AG14:AI14/SUM(US_Others!AG14:AI14),US_Others!AG$8:AI$8)&gt;2.5,3,2)),"")</f>
        <v/>
      </c>
      <c r="BM9" s="219" t="str">
        <f>IFERROR(US_Others!AL14*US_Others!AL$8/US_Others!AL14,"")</f>
        <v/>
      </c>
    </row>
    <row r="10" spans="1:65">
      <c r="A10" s="200" t="s">
        <v>114</v>
      </c>
      <c r="B10" s="332">
        <v>111900</v>
      </c>
      <c r="C10" s="333">
        <f>SUM(US_CO2!C13:AX13)</f>
        <v>5.7901989506965128</v>
      </c>
      <c r="D10" s="333">
        <f>SUM(US_CH4!C13:AC13)</f>
        <v>1.8687003244027535E-2</v>
      </c>
      <c r="E10" s="333">
        <f>SUM(US_N2O!C13:AA13)</f>
        <v>25.719163571339859</v>
      </c>
      <c r="F10" s="332">
        <f>US_Others!V15+US_Others!U15</f>
        <v>0</v>
      </c>
      <c r="G10" s="332">
        <f>US_Others!C15+US_Others!H15+US_Others!N15</f>
        <v>0</v>
      </c>
      <c r="H10" s="332">
        <f>US_Others!D15+US_Others!I15+US_Others!O15</f>
        <v>0</v>
      </c>
      <c r="I10" s="332">
        <f>US_Others!E15+US_Others!J15+US_Others!P15+US_Others!W15</f>
        <v>0</v>
      </c>
      <c r="J10" s="332">
        <f>US_Others!F15+US_Others!K15+US_Others!Q15</f>
        <v>0</v>
      </c>
      <c r="K10" s="332">
        <f>US_Others!G15+US_Others!L15+US_Others!R15</f>
        <v>0</v>
      </c>
      <c r="L10" s="332">
        <f>US_Others!Z15+US_Others!AB15</f>
        <v>0</v>
      </c>
      <c r="M10" s="332">
        <f>US_Others!AA15+US_Others!AC15</f>
        <v>0</v>
      </c>
      <c r="N10" s="332">
        <f>US_Others!AD15</f>
        <v>0</v>
      </c>
      <c r="O10" s="332">
        <f>US_Others!AE15</f>
        <v>0</v>
      </c>
      <c r="P10" s="332">
        <f>SUM(US_Others!AG15:AI15)</f>
        <v>0</v>
      </c>
      <c r="Q10" s="332">
        <f>US_Others!AL15</f>
        <v>0</v>
      </c>
      <c r="R10" s="332"/>
      <c r="S10" s="334">
        <f t="shared" si="0"/>
        <v>5790.1989506965128</v>
      </c>
      <c r="T10" s="334">
        <f>D10*1000/Spec!I$6</f>
        <v>0.74748012976110145</v>
      </c>
      <c r="U10" s="334">
        <f>E10*1000/Spec!I$7</f>
        <v>86.305918024630387</v>
      </c>
      <c r="V10" s="334">
        <f>F10*1000/Spec!I$8</f>
        <v>0</v>
      </c>
      <c r="W10" s="334">
        <f>G10*1000/Spec!I$9</f>
        <v>0</v>
      </c>
      <c r="X10" s="334">
        <f>H10*1000/Spec!I$10</f>
        <v>0</v>
      </c>
      <c r="Y10" s="334">
        <f>I10*1000/Spec!I$11</f>
        <v>0</v>
      </c>
      <c r="Z10" s="334">
        <f>J10*1000/Spec!I$12</f>
        <v>0</v>
      </c>
      <c r="AA10" s="334">
        <f>K10*1000/Spec!I$15</f>
        <v>0</v>
      </c>
      <c r="AB10" s="334">
        <f>L10*1000/Spec!I$17</f>
        <v>0</v>
      </c>
      <c r="AC10" s="334">
        <f>M10*1000/Spec!I$18</f>
        <v>0</v>
      </c>
      <c r="AD10" s="335">
        <f>N10*1000/Spec!I$25</f>
        <v>0</v>
      </c>
      <c r="AE10" s="335">
        <f>O10*1000/Spec!I$26</f>
        <v>0</v>
      </c>
      <c r="AF10" s="334">
        <f>P10*1000/Spec!I$21</f>
        <v>0</v>
      </c>
      <c r="AG10" s="334">
        <f>Q10*1000/Spec!I$22</f>
        <v>0</v>
      </c>
      <c r="AI10" s="200">
        <f>S10/'2007output'!$C8</f>
        <v>0.28058727227643498</v>
      </c>
      <c r="AJ10" s="200">
        <f>T10/'2007output'!$C8</f>
        <v>3.6222142360976035E-5</v>
      </c>
      <c r="AK10" s="200">
        <f>U10/'2007output'!$C8</f>
        <v>4.1822987994102724E-3</v>
      </c>
      <c r="AL10" s="200">
        <f>V10/'2007output'!$C8</f>
        <v>0</v>
      </c>
      <c r="AM10" s="200">
        <f>W10/'2007output'!$C8</f>
        <v>0</v>
      </c>
      <c r="AN10" s="200">
        <f>X10/'2007output'!$C8</f>
        <v>0</v>
      </c>
      <c r="AO10" s="200">
        <f>Y10/'2007output'!$C8</f>
        <v>0</v>
      </c>
      <c r="AP10" s="200">
        <f>Z10/'2007output'!$C8</f>
        <v>0</v>
      </c>
      <c r="AQ10" s="200">
        <f>AA10/'2007output'!$C8</f>
        <v>0</v>
      </c>
      <c r="AR10" s="200">
        <f>AB10/'2007output'!$C8</f>
        <v>0</v>
      </c>
      <c r="AS10" s="200">
        <f>AC10/'2007output'!$C8</f>
        <v>0</v>
      </c>
      <c r="AT10" s="200">
        <f>AD10/'2007output'!$C8</f>
        <v>0</v>
      </c>
      <c r="AU10" s="200">
        <f>AE10/'2007output'!$C8</f>
        <v>0</v>
      </c>
      <c r="AV10" s="200">
        <f>AF10/'2007output'!$C8</f>
        <v>0</v>
      </c>
      <c r="AW10" s="200">
        <f>AG10/'2007output'!$C8</f>
        <v>0</v>
      </c>
      <c r="AY10" s="370">
        <f>IFERROR(IF(SUMPRODUCT(US_CO2!C13:AX13/SUM(US_CO2!C13:AX13),US_CO2!C$6:AX$6)&gt;3.5,4,IF(SUMPRODUCT(US_CO2!C13:AX13/SUM(US_CO2!C13:AX13),US_CO2!C$6:AX$6)&gt;2.5,3,2)),"")</f>
        <v>4</v>
      </c>
      <c r="AZ10" s="370">
        <f>IFERROR(IF(SUMPRODUCT(US_CH4!C13:AC13/SUM(US_CH4!C13:AC13),US_CH4!C$6:AC$6)&gt;3.5,4,IF(SUMPRODUCT(US_CH4!C13:AC13/SUM(US_CH4!C13:AC13),US_CH4!C$6:AC$6)&gt;2.5,3,2)),"")</f>
        <v>4</v>
      </c>
      <c r="BA10" s="223">
        <f>IFERROR(IF(SUMPRODUCT(US_N2O!C13:AA13/SUM(US_N2O!C13:AA13),US_N2O!C$6:AA$6)&gt;3.5,4,IF(SUMPRODUCT(US_N2O!C13:AA13/SUM(US_N2O!C13:AA13),US_N2O!C$6:AA$6)&gt;2.5,3,2)),"")</f>
        <v>4</v>
      </c>
      <c r="BB10" s="223" t="str">
        <f>IFERROR(IF(SUMPRODUCT(US_Others!U15:V15/SUM(US_Others!U15:V15),US_Others!U$8:V$8)&gt;3.5,4,IF(SUMPRODUCT(US_Others!U15:V15/SUM(US_Others!U15:V15),US_Others!U$8:V$8)&gt;2.5,3,2)),"")</f>
        <v/>
      </c>
      <c r="BC10" s="223" t="str">
        <f>IFERROR(IF((US_Others!C15*US_Others!C$8/SUM(US_Others!C15,US_Others!H15,US_Others!N15)+ US_Others!H15*US_Others!H$8/SUM(US_Others!C15,US_Others!H15,US_Others!N15)+US_Others!N15*US_Others!N$8/SUM(US_Others!C15,US_Others!H15,US_Others!N15))&gt;3.5,4,IF((US_Others!C15*US_Others!C$8/SUM(US_Others!C15,US_Others!H15,US_Others!N15)+ US_Others!H15*US_Others!H$8/SUM(US_Others!C15,US_Others!H15,US_Others!N15)+US_Others!N15*US_Others!N$8/SUM(US_Others!C15,US_Others!H15,US_Others!N15))&gt;2.5,3,2)),"")</f>
        <v/>
      </c>
      <c r="BD10" s="223" t="str">
        <f>IFERROR(IF((US_Others!D15*US_Others!D$8/SUM(US_Others!D15,US_Others!I15,US_Others!O15)+US_Others!I15*US_Others!I$8/SUM(US_Others!D15,US_Others!I15,US_Others!O15)+US_Others!O15*US_Others!O$8/SUM(US_Others!D15,US_Others!I15,US_Others!O15))&gt;3.5,4,IF((US_Others!D15*US_Others!D$8/SUM(US_Others!D15,US_Others!I15,US_Others!O15)+US_Others!I15*US_Others!I$8/SUM(US_Others!D15,US_Others!I15,US_Others!O15)+US_Others!O15*US_Others!O$8/SUM(US_Others!D15,US_Others!I15,US_Others!O15))&gt;2.5,3,2)),"")</f>
        <v/>
      </c>
      <c r="BE10" s="223" t="str">
        <f>IFERROR(IF((US_Others!E15*US_Others!E$8/SUM(US_Others!E15,US_Others!J15,US_Others!P15,US_Others!W15)+US_Others!J15*US_Others!J$8/SUM(US_Others!E15,US_Others!J15,US_Others!P15,US_Others!W15)+US_Others!P15*US_Others!P$8/SUM(US_Others!E15,US_Others!J15,US_Others!P15,US_Others!W15)+US_Others!W15*US_Others!W$8/SUM(US_Others!E15,US_Others!J15,US_Others!P15,US_Others!W15))&gt;3.5,4,IF((US_Others!E15*US_Others!E$8/SUM(US_Others!E15,US_Others!J15,US_Others!P15,US_Others!W15)+US_Others!J15*US_Others!J$8/SUM(US_Others!E15,US_Others!J15,US_Others!P15,US_Others!W15)+US_Others!P15*US_Others!P$8/SUM(US_Others!E15,US_Others!J15,US_Others!P15,US_Others!W15)+US_Others!W15*US_Others!W$8/SUM(US_Others!E15,US_Others!J15,US_Others!P15,US_Others!W15))&gt;2.5,3,2)),"")</f>
        <v/>
      </c>
      <c r="BF10" s="223" t="str">
        <f>IFERROR(IF((US_Others!F15*US_Others!F$8/SUM(US_Others!F15,US_Others!K15,US_Others!Q15)+US_Others!K15*US_Others!K$8/SUM(US_Others!F15,US_Others!K15,US_Others!Q15)+US_Others!Q15*US_Others!Q$8/SUM(US_Others!F15,US_Others!K15,US_Others!Q15))&gt;3.5,4,IF((US_Others!F15*US_Others!F$8/SUM(US_Others!F15,US_Others!K15,US_Others!Q15)+US_Others!K15*US_Others!K$8/SUM(US_Others!F15,US_Others!K15,US_Others!Q15)+US_Others!Q15*US_Others!Q$8/SUM(US_Others!F15,US_Others!K15,US_Others!Q15))&gt;2.5,3,2)),"")</f>
        <v/>
      </c>
      <c r="BG10" s="223" t="str">
        <f>IFERROR(IF((US_Others!G15*US_Others!G$8/SUM(US_Others!G15,US_Others!L15,US_Others!R15)+US_Others!L15*US_Others!L$8/SUM(US_Others!G15,US_Others!L15,US_Others!R15)+US_Others!R15*US_Others!R$8/SUM(US_Others!G15,US_Others!L15,US_Others!R15))&gt;3.5,4,IF((US_Others!G15*US_Others!G$8/SUM(US_Others!G15,US_Others!L15,US_Others!R15)+US_Others!L15*US_Others!L$8/SUM(US_Others!G15,US_Others!L15,US_Others!R15)+US_Others!R15*US_Others!R$8/SUM(US_Others!G15,US_Others!L15,US_Others!R15))&gt;2.5,3,2)),"")</f>
        <v/>
      </c>
      <c r="BH10" s="219" t="str">
        <f>IFERROR(IF((US_Others!Z15*US_Others!Z$8/SUM(US_Others!Z15,US_Others!AB15)+US_Others!AB15*US_Others!AB$8/SUM(US_Others!Z15,US_Others!AB15))&gt;3.5,4,IF((US_Others!Z15*US_Others!Z$8/SUM(US_Others!Z15,US_Others!AB15)+US_Others!AB15*US_Others!AB$8/SUM(US_Others!Z15,US_Others!AB15))&gt;2.5,3,2)),"")</f>
        <v/>
      </c>
      <c r="BI10" s="219" t="str">
        <f>IFERROR(IF((US_Others!AA15*US_Others!AA$8/SUM(US_Others!AA15,US_Others!AC15)+US_Others!AC15*US_Others!AC$8/SUM(US_Others!AA15,US_Others!AC15))&gt;3.5,4,IF((US_Others!AA15*US_Others!AA$8/SUM(US_Others!AA15,US_Others!AC15)+US_Others!AC15*US_Others!AC$8/SUM(US_Others!AA15,US_Others!AC15))&gt;2.5,3,2)),"")</f>
        <v/>
      </c>
      <c r="BJ10" s="219" t="str">
        <f>IFERROR(US_Others!AD15*US_Others!AD$8/US_Others!AD15,"")</f>
        <v/>
      </c>
      <c r="BK10" s="74" t="str">
        <f>IFERROR(US_Others!AE15*US_Others!AE$8/US_Others!AE15,"")</f>
        <v/>
      </c>
      <c r="BL10" s="219" t="str">
        <f>IFERROR(IF(SUMPRODUCT(US_Others!AG15:AI15/SUM(US_Others!AG15:AI15),US_Others!AG$8:AI$8)&gt;3.5,4,IF(SUMPRODUCT(US_Others!AG15:AI15/SUM(US_Others!AG15:AI15),US_Others!AG$8:AI$8)&gt;2.5,3,2)),"")</f>
        <v/>
      </c>
      <c r="BM10" s="219" t="str">
        <f>IFERROR(US_Others!AL15*US_Others!AL$8/US_Others!AL15,"")</f>
        <v/>
      </c>
    </row>
    <row r="11" spans="1:65">
      <c r="A11" s="200" t="s">
        <v>115</v>
      </c>
      <c r="B11" s="332" t="s">
        <v>116</v>
      </c>
      <c r="C11" s="333">
        <f>SUM(US_CO2!C14:AX14)</f>
        <v>11.816373918790667</v>
      </c>
      <c r="D11" s="333">
        <f>SUM(US_CH4!C14:AC14)</f>
        <v>131.41468050301711</v>
      </c>
      <c r="E11" s="333">
        <f>SUM(US_N2O!C14:AA14)</f>
        <v>69.19578806897006</v>
      </c>
      <c r="F11" s="332">
        <f>US_Others!V16+US_Others!U16</f>
        <v>0</v>
      </c>
      <c r="G11" s="332">
        <f>US_Others!C16+US_Others!H16+US_Others!N16</f>
        <v>0</v>
      </c>
      <c r="H11" s="332">
        <f>US_Others!D16+US_Others!I16+US_Others!O16</f>
        <v>0</v>
      </c>
      <c r="I11" s="332">
        <f>US_Others!E16+US_Others!J16+US_Others!P16+US_Others!W16</f>
        <v>0</v>
      </c>
      <c r="J11" s="332">
        <f>US_Others!F16+US_Others!K16+US_Others!Q16</f>
        <v>0</v>
      </c>
      <c r="K11" s="332">
        <f>US_Others!G16+US_Others!L16+US_Others!R16</f>
        <v>0</v>
      </c>
      <c r="L11" s="332">
        <f>US_Others!Z16+US_Others!AB16</f>
        <v>0</v>
      </c>
      <c r="M11" s="332">
        <f>US_Others!AA16+US_Others!AC16</f>
        <v>0</v>
      </c>
      <c r="N11" s="332">
        <f>US_Others!AD16</f>
        <v>0</v>
      </c>
      <c r="O11" s="332">
        <f>US_Others!AE16</f>
        <v>0</v>
      </c>
      <c r="P11" s="332">
        <f>SUM(US_Others!AG16:AI16)</f>
        <v>0</v>
      </c>
      <c r="Q11" s="332">
        <f>US_Others!AL16</f>
        <v>0</v>
      </c>
      <c r="R11" s="332"/>
      <c r="S11" s="334">
        <f t="shared" si="0"/>
        <v>11816.373918790667</v>
      </c>
      <c r="T11" s="334">
        <f>D11*1000/Spec!I$6</f>
        <v>5256.5872201206848</v>
      </c>
      <c r="U11" s="334">
        <f>E11*1000/Spec!I$7</f>
        <v>232.20063110392636</v>
      </c>
      <c r="V11" s="334">
        <f>F11*1000/Spec!I$8</f>
        <v>0</v>
      </c>
      <c r="W11" s="334">
        <f>G11*1000/Spec!I$9</f>
        <v>0</v>
      </c>
      <c r="X11" s="334">
        <f>H11*1000/Spec!I$10</f>
        <v>0</v>
      </c>
      <c r="Y11" s="334">
        <f>I11*1000/Spec!I$11</f>
        <v>0</v>
      </c>
      <c r="Z11" s="334">
        <f>J11*1000/Spec!I$12</f>
        <v>0</v>
      </c>
      <c r="AA11" s="334">
        <f>K11*1000/Spec!I$15</f>
        <v>0</v>
      </c>
      <c r="AB11" s="334">
        <f>L11*1000/Spec!I$17</f>
        <v>0</v>
      </c>
      <c r="AC11" s="334">
        <f>M11*1000/Spec!I$18</f>
        <v>0</v>
      </c>
      <c r="AD11" s="335">
        <f>N11*1000/Spec!I$25</f>
        <v>0</v>
      </c>
      <c r="AE11" s="335">
        <f>O11*1000/Spec!I$26</f>
        <v>0</v>
      </c>
      <c r="AF11" s="334">
        <f>P11*1000/Spec!I$21</f>
        <v>0</v>
      </c>
      <c r="AG11" s="334">
        <f>Q11*1000/Spec!I$22</f>
        <v>0</v>
      </c>
      <c r="AI11" s="200">
        <f>S11/'2007output'!$C9</f>
        <v>0.21339209590765823</v>
      </c>
      <c r="AJ11" s="200">
        <f>T11/'2007output'!$C9</f>
        <v>9.4928797271656096E-2</v>
      </c>
      <c r="AK11" s="200">
        <f>U11/'2007output'!$C9</f>
        <v>4.1933151136621218E-3</v>
      </c>
      <c r="AL11" s="200">
        <f>V11/'2007output'!$C9</f>
        <v>0</v>
      </c>
      <c r="AM11" s="200">
        <f>W11/'2007output'!$C9</f>
        <v>0</v>
      </c>
      <c r="AN11" s="200">
        <f>X11/'2007output'!$C9</f>
        <v>0</v>
      </c>
      <c r="AO11" s="200">
        <f>Y11/'2007output'!$C9</f>
        <v>0</v>
      </c>
      <c r="AP11" s="200">
        <f>Z11/'2007output'!$C9</f>
        <v>0</v>
      </c>
      <c r="AQ11" s="200">
        <f>AA11/'2007output'!$C9</f>
        <v>0</v>
      </c>
      <c r="AR11" s="200">
        <f>AB11/'2007output'!$C9</f>
        <v>0</v>
      </c>
      <c r="AS11" s="200">
        <f>AC11/'2007output'!$C9</f>
        <v>0</v>
      </c>
      <c r="AT11" s="200">
        <f>AD11/'2007output'!$C9</f>
        <v>0</v>
      </c>
      <c r="AU11" s="200">
        <f>AE11/'2007output'!$C9</f>
        <v>0</v>
      </c>
      <c r="AV11" s="200">
        <f>AF11/'2007output'!$C9</f>
        <v>0</v>
      </c>
      <c r="AW11" s="200">
        <f>AG11/'2007output'!$C9</f>
        <v>0</v>
      </c>
      <c r="AY11" s="370">
        <f>IFERROR(IF(SUMPRODUCT(US_CO2!C14:AX14/SUM(US_CO2!C14:AX14),US_CO2!C$6:AX$6)&gt;3.5,4,IF(SUMPRODUCT(US_CO2!C14:AX14/SUM(US_CO2!C14:AX14),US_CO2!C$6:AX$6)&gt;2.5,3,2)),"")</f>
        <v>4</v>
      </c>
      <c r="AZ11" s="370">
        <f>IFERROR(IF(SUMPRODUCT(US_CH4!C14:AC14/SUM(US_CH4!C14:AC14),US_CH4!C$6:AC$6)&gt;3.5,4,IF(SUMPRODUCT(US_CH4!C14:AC14/SUM(US_CH4!C14:AC14),US_CH4!C$6:AC$6)&gt;2.5,3,2)),"")</f>
        <v>4</v>
      </c>
      <c r="BA11" s="223">
        <f>IFERROR(IF(SUMPRODUCT(US_N2O!C14:AA14/SUM(US_N2O!C14:AA14),US_N2O!C$6:AA$6)&gt;3.5,4,IF(SUMPRODUCT(US_N2O!C14:AA14/SUM(US_N2O!C14:AA14),US_N2O!C$6:AA$6)&gt;2.5,3,2)),"")</f>
        <v>2</v>
      </c>
      <c r="BB11" s="223" t="str">
        <f>IFERROR(IF(SUMPRODUCT(US_Others!U16:V16/SUM(US_Others!U16:V16),US_Others!U$8:V$8)&gt;3.5,4,IF(SUMPRODUCT(US_Others!U16:V16/SUM(US_Others!U16:V16),US_Others!U$8:V$8)&gt;2.5,3,2)),"")</f>
        <v/>
      </c>
      <c r="BC11" s="223" t="str">
        <f>IFERROR(IF((US_Others!C16*US_Others!C$8/SUM(US_Others!C16,US_Others!H16,US_Others!N16)+ US_Others!H16*US_Others!H$8/SUM(US_Others!C16,US_Others!H16,US_Others!N16)+US_Others!N16*US_Others!N$8/SUM(US_Others!C16,US_Others!H16,US_Others!N16))&gt;3.5,4,IF((US_Others!C16*US_Others!C$8/SUM(US_Others!C16,US_Others!H16,US_Others!N16)+ US_Others!H16*US_Others!H$8/SUM(US_Others!C16,US_Others!H16,US_Others!N16)+US_Others!N16*US_Others!N$8/SUM(US_Others!C16,US_Others!H16,US_Others!N16))&gt;2.5,3,2)),"")</f>
        <v/>
      </c>
      <c r="BD11" s="223" t="str">
        <f>IFERROR(IF((US_Others!D16*US_Others!D$8/SUM(US_Others!D16,US_Others!I16,US_Others!O16)+US_Others!I16*US_Others!I$8/SUM(US_Others!D16,US_Others!I16,US_Others!O16)+US_Others!O16*US_Others!O$8/SUM(US_Others!D16,US_Others!I16,US_Others!O16))&gt;3.5,4,IF((US_Others!D16*US_Others!D$8/SUM(US_Others!D16,US_Others!I16,US_Others!O16)+US_Others!I16*US_Others!I$8/SUM(US_Others!D16,US_Others!I16,US_Others!O16)+US_Others!O16*US_Others!O$8/SUM(US_Others!D16,US_Others!I16,US_Others!O16))&gt;2.5,3,2)),"")</f>
        <v/>
      </c>
      <c r="BE11" s="223" t="str">
        <f>IFERROR(IF((US_Others!E16*US_Others!E$8/SUM(US_Others!E16,US_Others!J16,US_Others!P16,US_Others!W16)+US_Others!J16*US_Others!J$8/SUM(US_Others!E16,US_Others!J16,US_Others!P16,US_Others!W16)+US_Others!P16*US_Others!P$8/SUM(US_Others!E16,US_Others!J16,US_Others!P16,US_Others!W16)+US_Others!W16*US_Others!W$8/SUM(US_Others!E16,US_Others!J16,US_Others!P16,US_Others!W16))&gt;3.5,4,IF((US_Others!E16*US_Others!E$8/SUM(US_Others!E16,US_Others!J16,US_Others!P16,US_Others!W16)+US_Others!J16*US_Others!J$8/SUM(US_Others!E16,US_Others!J16,US_Others!P16,US_Others!W16)+US_Others!P16*US_Others!P$8/SUM(US_Others!E16,US_Others!J16,US_Others!P16,US_Others!W16)+US_Others!W16*US_Others!W$8/SUM(US_Others!E16,US_Others!J16,US_Others!P16,US_Others!W16))&gt;2.5,3,2)),"")</f>
        <v/>
      </c>
      <c r="BF11" s="223" t="str">
        <f>IFERROR(IF((US_Others!F16*US_Others!F$8/SUM(US_Others!F16,US_Others!K16,US_Others!Q16)+US_Others!K16*US_Others!K$8/SUM(US_Others!F16,US_Others!K16,US_Others!Q16)+US_Others!Q16*US_Others!Q$8/SUM(US_Others!F16,US_Others!K16,US_Others!Q16))&gt;3.5,4,IF((US_Others!F16*US_Others!F$8/SUM(US_Others!F16,US_Others!K16,US_Others!Q16)+US_Others!K16*US_Others!K$8/SUM(US_Others!F16,US_Others!K16,US_Others!Q16)+US_Others!Q16*US_Others!Q$8/SUM(US_Others!F16,US_Others!K16,US_Others!Q16))&gt;2.5,3,2)),"")</f>
        <v/>
      </c>
      <c r="BG11" s="223" t="str">
        <f>IFERROR(IF((US_Others!G16*US_Others!G$8/SUM(US_Others!G16,US_Others!L16,US_Others!R16)+US_Others!L16*US_Others!L$8/SUM(US_Others!G16,US_Others!L16,US_Others!R16)+US_Others!R16*US_Others!R$8/SUM(US_Others!G16,US_Others!L16,US_Others!R16))&gt;3.5,4,IF((US_Others!G16*US_Others!G$8/SUM(US_Others!G16,US_Others!L16,US_Others!R16)+US_Others!L16*US_Others!L$8/SUM(US_Others!G16,US_Others!L16,US_Others!R16)+US_Others!R16*US_Others!R$8/SUM(US_Others!G16,US_Others!L16,US_Others!R16))&gt;2.5,3,2)),"")</f>
        <v/>
      </c>
      <c r="BH11" s="219" t="str">
        <f>IFERROR(IF((US_Others!Z16*US_Others!Z$8/SUM(US_Others!Z16,US_Others!AB16)+US_Others!AB16*US_Others!AB$8/SUM(US_Others!Z16,US_Others!AB16))&gt;3.5,4,IF((US_Others!Z16*US_Others!Z$8/SUM(US_Others!Z16,US_Others!AB16)+US_Others!AB16*US_Others!AB$8/SUM(US_Others!Z16,US_Others!AB16))&gt;2.5,3,2)),"")</f>
        <v/>
      </c>
      <c r="BI11" s="219" t="str">
        <f>IFERROR(IF((US_Others!AA16*US_Others!AA$8/SUM(US_Others!AA16,US_Others!AC16)+US_Others!AC16*US_Others!AC$8/SUM(US_Others!AA16,US_Others!AC16))&gt;3.5,4,IF((US_Others!AA16*US_Others!AA$8/SUM(US_Others!AA16,US_Others!AC16)+US_Others!AC16*US_Others!AC$8/SUM(US_Others!AA16,US_Others!AC16))&gt;2.5,3,2)),"")</f>
        <v/>
      </c>
      <c r="BJ11" s="219" t="str">
        <f>IFERROR(US_Others!AD16*US_Others!AD$8/US_Others!AD16,"")</f>
        <v/>
      </c>
      <c r="BK11" s="74" t="str">
        <f>IFERROR(US_Others!AE16*US_Others!AE$8/US_Others!AE16,"")</f>
        <v/>
      </c>
      <c r="BL11" s="219" t="str">
        <f>IFERROR(IF(SUMPRODUCT(US_Others!AG16:AI16/SUM(US_Others!AG16:AI16),US_Others!AG$8:AI$8)&gt;3.5,4,IF(SUMPRODUCT(US_Others!AG16:AI16/SUM(US_Others!AG16:AI16),US_Others!AG$8:AI$8)&gt;2.5,3,2)),"")</f>
        <v/>
      </c>
      <c r="BM11" s="219" t="str">
        <f>IFERROR(US_Others!AL16*US_Others!AL$8/US_Others!AL16,"")</f>
        <v/>
      </c>
    </row>
    <row r="12" spans="1:65">
      <c r="A12" s="200" t="s">
        <v>117</v>
      </c>
      <c r="B12" s="332">
        <v>112120</v>
      </c>
      <c r="C12" s="333">
        <f>SUM(US_CO2!C15:AX15)</f>
        <v>3.8637458835003153</v>
      </c>
      <c r="D12" s="333">
        <f>SUM(US_CH4!C15:AC15)</f>
        <v>70.334872904091469</v>
      </c>
      <c r="E12" s="333">
        <f>SUM(US_N2O!C15:AA15)</f>
        <v>20.504128598534493</v>
      </c>
      <c r="F12" s="332">
        <f>US_Others!V17+US_Others!U17</f>
        <v>0</v>
      </c>
      <c r="G12" s="332">
        <f>US_Others!C17+US_Others!H17+US_Others!N17</f>
        <v>0</v>
      </c>
      <c r="H12" s="332">
        <f>US_Others!D17+US_Others!I17+US_Others!O17</f>
        <v>0</v>
      </c>
      <c r="I12" s="332">
        <f>US_Others!E17+US_Others!J17+US_Others!P17+US_Others!W17</f>
        <v>0</v>
      </c>
      <c r="J12" s="332">
        <f>US_Others!F17+US_Others!K17+US_Others!Q17</f>
        <v>0</v>
      </c>
      <c r="K12" s="332">
        <f>US_Others!G17+US_Others!L17+US_Others!R17</f>
        <v>0</v>
      </c>
      <c r="L12" s="332">
        <f>US_Others!Z17+US_Others!AB17</f>
        <v>0</v>
      </c>
      <c r="M12" s="332">
        <f>US_Others!AA17+US_Others!AC17</f>
        <v>0</v>
      </c>
      <c r="N12" s="332">
        <f>US_Others!AD17</f>
        <v>0</v>
      </c>
      <c r="O12" s="332">
        <f>US_Others!AE17</f>
        <v>0</v>
      </c>
      <c r="P12" s="332">
        <f>SUM(US_Others!AG17:AI17)</f>
        <v>0</v>
      </c>
      <c r="Q12" s="332">
        <f>US_Others!AL17</f>
        <v>0</v>
      </c>
      <c r="R12" s="332"/>
      <c r="S12" s="334">
        <f t="shared" si="0"/>
        <v>3863.7458835003154</v>
      </c>
      <c r="T12" s="334">
        <f>D12*1000/Spec!I$6</f>
        <v>2813.3949161636583</v>
      </c>
      <c r="U12" s="334">
        <f>E12*1000/Spec!I$7</f>
        <v>68.805800666223121</v>
      </c>
      <c r="V12" s="334">
        <f>F12*1000/Spec!I$8</f>
        <v>0</v>
      </c>
      <c r="W12" s="334">
        <f>G12*1000/Spec!I$9</f>
        <v>0</v>
      </c>
      <c r="X12" s="334">
        <f>H12*1000/Spec!I$10</f>
        <v>0</v>
      </c>
      <c r="Y12" s="334">
        <f>I12*1000/Spec!I$11</f>
        <v>0</v>
      </c>
      <c r="Z12" s="334">
        <f>J12*1000/Spec!I$12</f>
        <v>0</v>
      </c>
      <c r="AA12" s="334">
        <f>K12*1000/Spec!I$15</f>
        <v>0</v>
      </c>
      <c r="AB12" s="334">
        <f>L12*1000/Spec!I$17</f>
        <v>0</v>
      </c>
      <c r="AC12" s="334">
        <f>M12*1000/Spec!I$18</f>
        <v>0</v>
      </c>
      <c r="AD12" s="335">
        <f>N12*1000/Spec!I$25</f>
        <v>0</v>
      </c>
      <c r="AE12" s="335">
        <f>O12*1000/Spec!I$26</f>
        <v>0</v>
      </c>
      <c r="AF12" s="334">
        <f>P12*1000/Spec!I$21</f>
        <v>0</v>
      </c>
      <c r="AG12" s="334">
        <f>Q12*1000/Spec!I$22</f>
        <v>0</v>
      </c>
      <c r="AI12" s="200">
        <f>S12/'2007output'!$C10</f>
        <v>0.10686615636842249</v>
      </c>
      <c r="AJ12" s="200">
        <f>T12/'2007output'!$C10</f>
        <v>7.7814822739971187E-2</v>
      </c>
      <c r="AK12" s="200">
        <f>U12/'2007output'!$C10</f>
        <v>1.9030784308179539E-3</v>
      </c>
      <c r="AL12" s="200">
        <f>V12/'2007output'!$C10</f>
        <v>0</v>
      </c>
      <c r="AM12" s="200">
        <f>W12/'2007output'!$C10</f>
        <v>0</v>
      </c>
      <c r="AN12" s="200">
        <f>X12/'2007output'!$C10</f>
        <v>0</v>
      </c>
      <c r="AO12" s="200">
        <f>Y12/'2007output'!$C10</f>
        <v>0</v>
      </c>
      <c r="AP12" s="200">
        <f>Z12/'2007output'!$C10</f>
        <v>0</v>
      </c>
      <c r="AQ12" s="200">
        <f>AA12/'2007output'!$C10</f>
        <v>0</v>
      </c>
      <c r="AR12" s="200">
        <f>AB12/'2007output'!$C10</f>
        <v>0</v>
      </c>
      <c r="AS12" s="200">
        <f>AC12/'2007output'!$C10</f>
        <v>0</v>
      </c>
      <c r="AT12" s="200">
        <f>AD12/'2007output'!$C10</f>
        <v>0</v>
      </c>
      <c r="AU12" s="200">
        <f>AE12/'2007output'!$C10</f>
        <v>0</v>
      </c>
      <c r="AV12" s="200">
        <f>AF12/'2007output'!$C10</f>
        <v>0</v>
      </c>
      <c r="AW12" s="200">
        <f>AG12/'2007output'!$C10</f>
        <v>0</v>
      </c>
      <c r="AY12" s="370">
        <f>IFERROR(IF(SUMPRODUCT(US_CO2!C15:AX15/SUM(US_CO2!C15:AX15),US_CO2!C$6:AX$6)&gt;3.5,4,IF(SUMPRODUCT(US_CO2!C15:AX15/SUM(US_CO2!C15:AX15),US_CO2!C$6:AX$6)&gt;2.5,3,2)),"")</f>
        <v>4</v>
      </c>
      <c r="AZ12" s="370">
        <f>IFERROR(IF(SUMPRODUCT(US_CH4!C15:AC15/SUM(US_CH4!C15:AC15),US_CH4!C$6:AC$6)&gt;3.5,4,IF(SUMPRODUCT(US_CH4!C15:AC15/SUM(US_CH4!C15:AC15),US_CH4!C$6:AC$6)&gt;2.5,3,2)),"")</f>
        <v>4</v>
      </c>
      <c r="BA12" s="223">
        <f>IFERROR(IF(SUMPRODUCT(US_N2O!C15:AA15/SUM(US_N2O!C15:AA15),US_N2O!C$6:AA$6)&gt;3.5,4,IF(SUMPRODUCT(US_N2O!C15:AA15/SUM(US_N2O!C15:AA15),US_N2O!C$6:AA$6)&gt;2.5,3,2)),"")</f>
        <v>3</v>
      </c>
      <c r="BB12" s="223" t="str">
        <f>IFERROR(IF(SUMPRODUCT(US_Others!U17:V17/SUM(US_Others!U17:V17),US_Others!U$8:V$8)&gt;3.5,4,IF(SUMPRODUCT(US_Others!U17:V17/SUM(US_Others!U17:V17),US_Others!U$8:V$8)&gt;2.5,3,2)),"")</f>
        <v/>
      </c>
      <c r="BC12" s="223" t="str">
        <f>IFERROR(IF((US_Others!C17*US_Others!C$8/SUM(US_Others!C17,US_Others!H17,US_Others!N17)+ US_Others!H17*US_Others!H$8/SUM(US_Others!C17,US_Others!H17,US_Others!N17)+US_Others!N17*US_Others!N$8/SUM(US_Others!C17,US_Others!H17,US_Others!N17))&gt;3.5,4,IF((US_Others!C17*US_Others!C$8/SUM(US_Others!C17,US_Others!H17,US_Others!N17)+ US_Others!H17*US_Others!H$8/SUM(US_Others!C17,US_Others!H17,US_Others!N17)+US_Others!N17*US_Others!N$8/SUM(US_Others!C17,US_Others!H17,US_Others!N17))&gt;2.5,3,2)),"")</f>
        <v/>
      </c>
      <c r="BD12" s="223" t="str">
        <f>IFERROR(IF((US_Others!D17*US_Others!D$8/SUM(US_Others!D17,US_Others!I17,US_Others!O17)+US_Others!I17*US_Others!I$8/SUM(US_Others!D17,US_Others!I17,US_Others!O17)+US_Others!O17*US_Others!O$8/SUM(US_Others!D17,US_Others!I17,US_Others!O17))&gt;3.5,4,IF((US_Others!D17*US_Others!D$8/SUM(US_Others!D17,US_Others!I17,US_Others!O17)+US_Others!I17*US_Others!I$8/SUM(US_Others!D17,US_Others!I17,US_Others!O17)+US_Others!O17*US_Others!O$8/SUM(US_Others!D17,US_Others!I17,US_Others!O17))&gt;2.5,3,2)),"")</f>
        <v/>
      </c>
      <c r="BE12" s="223" t="str">
        <f>IFERROR(IF((US_Others!E17*US_Others!E$8/SUM(US_Others!E17,US_Others!J17,US_Others!P17,US_Others!W17)+US_Others!J17*US_Others!J$8/SUM(US_Others!E17,US_Others!J17,US_Others!P17,US_Others!W17)+US_Others!P17*US_Others!P$8/SUM(US_Others!E17,US_Others!J17,US_Others!P17,US_Others!W17)+US_Others!W17*US_Others!W$8/SUM(US_Others!E17,US_Others!J17,US_Others!P17,US_Others!W17))&gt;3.5,4,IF((US_Others!E17*US_Others!E$8/SUM(US_Others!E17,US_Others!J17,US_Others!P17,US_Others!W17)+US_Others!J17*US_Others!J$8/SUM(US_Others!E17,US_Others!J17,US_Others!P17,US_Others!W17)+US_Others!P17*US_Others!P$8/SUM(US_Others!E17,US_Others!J17,US_Others!P17,US_Others!W17)+US_Others!W17*US_Others!W$8/SUM(US_Others!E17,US_Others!J17,US_Others!P17,US_Others!W17))&gt;2.5,3,2)),"")</f>
        <v/>
      </c>
      <c r="BF12" s="223" t="str">
        <f>IFERROR(IF((US_Others!F17*US_Others!F$8/SUM(US_Others!F17,US_Others!K17,US_Others!Q17)+US_Others!K17*US_Others!K$8/SUM(US_Others!F17,US_Others!K17,US_Others!Q17)+US_Others!Q17*US_Others!Q$8/SUM(US_Others!F17,US_Others!K17,US_Others!Q17))&gt;3.5,4,IF((US_Others!F17*US_Others!F$8/SUM(US_Others!F17,US_Others!K17,US_Others!Q17)+US_Others!K17*US_Others!K$8/SUM(US_Others!F17,US_Others!K17,US_Others!Q17)+US_Others!Q17*US_Others!Q$8/SUM(US_Others!F17,US_Others!K17,US_Others!Q17))&gt;2.5,3,2)),"")</f>
        <v/>
      </c>
      <c r="BG12" s="223" t="str">
        <f>IFERROR(IF((US_Others!G17*US_Others!G$8/SUM(US_Others!G17,US_Others!L17,US_Others!R17)+US_Others!L17*US_Others!L$8/SUM(US_Others!G17,US_Others!L17,US_Others!R17)+US_Others!R17*US_Others!R$8/SUM(US_Others!G17,US_Others!L17,US_Others!R17))&gt;3.5,4,IF((US_Others!G17*US_Others!G$8/SUM(US_Others!G17,US_Others!L17,US_Others!R17)+US_Others!L17*US_Others!L$8/SUM(US_Others!G17,US_Others!L17,US_Others!R17)+US_Others!R17*US_Others!R$8/SUM(US_Others!G17,US_Others!L17,US_Others!R17))&gt;2.5,3,2)),"")</f>
        <v/>
      </c>
      <c r="BH12" s="219" t="str">
        <f>IFERROR(IF((US_Others!Z17*US_Others!Z$8/SUM(US_Others!Z17,US_Others!AB17)+US_Others!AB17*US_Others!AB$8/SUM(US_Others!Z17,US_Others!AB17))&gt;3.5,4,IF((US_Others!Z17*US_Others!Z$8/SUM(US_Others!Z17,US_Others!AB17)+US_Others!AB17*US_Others!AB$8/SUM(US_Others!Z17,US_Others!AB17))&gt;2.5,3,2)),"")</f>
        <v/>
      </c>
      <c r="BI12" s="219" t="str">
        <f>IFERROR(IF((US_Others!AA17*US_Others!AA$8/SUM(US_Others!AA17,US_Others!AC17)+US_Others!AC17*US_Others!AC$8/SUM(US_Others!AA17,US_Others!AC17))&gt;3.5,4,IF((US_Others!AA17*US_Others!AA$8/SUM(US_Others!AA17,US_Others!AC17)+US_Others!AC17*US_Others!AC$8/SUM(US_Others!AA17,US_Others!AC17))&gt;2.5,3,2)),"")</f>
        <v/>
      </c>
      <c r="BJ12" s="219" t="str">
        <f>IFERROR(US_Others!AD17*US_Others!AD$8/US_Others!AD17,"")</f>
        <v/>
      </c>
      <c r="BK12" s="74" t="str">
        <f>IFERROR(US_Others!AE17*US_Others!AE$8/US_Others!AE17,"")</f>
        <v/>
      </c>
      <c r="BL12" s="219" t="str">
        <f>IFERROR(IF(SUMPRODUCT(US_Others!AG17:AI17/SUM(US_Others!AG17:AI17),US_Others!AG$8:AI$8)&gt;3.5,4,IF(SUMPRODUCT(US_Others!AG17:AI17/SUM(US_Others!AG17:AI17),US_Others!AG$8:AI$8)&gt;2.5,3,2)),"")</f>
        <v/>
      </c>
      <c r="BM12" s="219" t="str">
        <f>IFERROR(US_Others!AL17*US_Others!AL$8/US_Others!AL17,"")</f>
        <v/>
      </c>
    </row>
    <row r="13" spans="1:65">
      <c r="A13" s="200" t="s">
        <v>118</v>
      </c>
      <c r="B13" s="332" t="s">
        <v>119</v>
      </c>
      <c r="C13" s="333">
        <f>SUM(US_CO2!C16:AX16)</f>
        <v>1.801285069553457</v>
      </c>
      <c r="D13" s="333">
        <f>SUM(US_CH4!C16:AC16)</f>
        <v>31.411886706125944</v>
      </c>
      <c r="E13" s="333">
        <f>SUM(US_N2O!C16:AA16)</f>
        <v>2.423710279522711</v>
      </c>
      <c r="F13" s="332">
        <f>US_Others!V18+US_Others!U18</f>
        <v>0</v>
      </c>
      <c r="G13" s="332">
        <f>US_Others!C18+US_Others!H18+US_Others!N18</f>
        <v>0</v>
      </c>
      <c r="H13" s="332">
        <f>US_Others!D18+US_Others!I18+US_Others!O18</f>
        <v>0</v>
      </c>
      <c r="I13" s="332">
        <f>US_Others!E18+US_Others!J18+US_Others!P18+US_Others!W18</f>
        <v>0</v>
      </c>
      <c r="J13" s="332">
        <f>US_Others!F18+US_Others!K18+US_Others!Q18</f>
        <v>0</v>
      </c>
      <c r="K13" s="332">
        <f>US_Others!G18+US_Others!L18+US_Others!R18</f>
        <v>0</v>
      </c>
      <c r="L13" s="332">
        <f>US_Others!Z18+US_Others!AB18</f>
        <v>0</v>
      </c>
      <c r="M13" s="332">
        <f>US_Others!AA18+US_Others!AC18</f>
        <v>0</v>
      </c>
      <c r="N13" s="332">
        <f>US_Others!AD18</f>
        <v>0</v>
      </c>
      <c r="O13" s="332">
        <f>US_Others!AE18</f>
        <v>0</v>
      </c>
      <c r="P13" s="332">
        <f>SUM(US_Others!AG18:AI18)</f>
        <v>0</v>
      </c>
      <c r="Q13" s="332">
        <f>US_Others!AL18</f>
        <v>0</v>
      </c>
      <c r="R13" s="332"/>
      <c r="S13" s="334">
        <f t="shared" si="0"/>
        <v>1801.2850695534571</v>
      </c>
      <c r="T13" s="334">
        <f>D13*1000/Spec!I$6</f>
        <v>1256.4754682450377</v>
      </c>
      <c r="U13" s="334">
        <f>E13*1000/Spec!I$7</f>
        <v>8.1332559715527211</v>
      </c>
      <c r="V13" s="334">
        <f>F13*1000/Spec!I$8</f>
        <v>0</v>
      </c>
      <c r="W13" s="334">
        <f>G13*1000/Spec!I$9</f>
        <v>0</v>
      </c>
      <c r="X13" s="334">
        <f>H13*1000/Spec!I$10</f>
        <v>0</v>
      </c>
      <c r="Y13" s="334">
        <f>I13*1000/Spec!I$11</f>
        <v>0</v>
      </c>
      <c r="Z13" s="334">
        <f>J13*1000/Spec!I$12</f>
        <v>0</v>
      </c>
      <c r="AA13" s="334">
        <f>K13*1000/Spec!I$15</f>
        <v>0</v>
      </c>
      <c r="AB13" s="334">
        <f>L13*1000/Spec!I$17</f>
        <v>0</v>
      </c>
      <c r="AC13" s="334">
        <f>M13*1000/Spec!I$18</f>
        <v>0</v>
      </c>
      <c r="AD13" s="335">
        <f>N13*1000/Spec!I$25</f>
        <v>0</v>
      </c>
      <c r="AE13" s="335">
        <f>O13*1000/Spec!I$26</f>
        <v>0</v>
      </c>
      <c r="AF13" s="334">
        <f>P13*1000/Spec!I$21</f>
        <v>0</v>
      </c>
      <c r="AG13" s="334">
        <f>Q13*1000/Spec!I$22</f>
        <v>0</v>
      </c>
      <c r="AI13" s="200">
        <f>S13/'2007output'!$C11</f>
        <v>7.6202938893030592E-2</v>
      </c>
      <c r="AJ13" s="200">
        <f>T13/'2007output'!$C11</f>
        <v>5.3154897548229024E-2</v>
      </c>
      <c r="AK13" s="200">
        <f>U13/'2007output'!$C11</f>
        <v>3.4407547049465778E-4</v>
      </c>
      <c r="AL13" s="200">
        <f>V13/'2007output'!$C11</f>
        <v>0</v>
      </c>
      <c r="AM13" s="200">
        <f>W13/'2007output'!$C11</f>
        <v>0</v>
      </c>
      <c r="AN13" s="200">
        <f>X13/'2007output'!$C11</f>
        <v>0</v>
      </c>
      <c r="AO13" s="200">
        <f>Y13/'2007output'!$C11</f>
        <v>0</v>
      </c>
      <c r="AP13" s="200">
        <f>Z13/'2007output'!$C11</f>
        <v>0</v>
      </c>
      <c r="AQ13" s="200">
        <f>AA13/'2007output'!$C11</f>
        <v>0</v>
      </c>
      <c r="AR13" s="200">
        <f>AB13/'2007output'!$C11</f>
        <v>0</v>
      </c>
      <c r="AS13" s="200">
        <f>AC13/'2007output'!$C11</f>
        <v>0</v>
      </c>
      <c r="AT13" s="200">
        <f>AD13/'2007output'!$C11</f>
        <v>0</v>
      </c>
      <c r="AU13" s="200">
        <f>AE13/'2007output'!$C11</f>
        <v>0</v>
      </c>
      <c r="AV13" s="200">
        <f>AF13/'2007output'!$C11</f>
        <v>0</v>
      </c>
      <c r="AW13" s="200">
        <f>AG13/'2007output'!$C11</f>
        <v>0</v>
      </c>
      <c r="AY13" s="370">
        <f>IFERROR(IF(SUMPRODUCT(US_CO2!C16:AX16/SUM(US_CO2!C16:AX16),US_CO2!C$6:AX$6)&gt;3.5,4,IF(SUMPRODUCT(US_CO2!C16:AX16/SUM(US_CO2!C16:AX16),US_CO2!C$6:AX$6)&gt;2.5,3,2)),"")</f>
        <v>4</v>
      </c>
      <c r="AZ13" s="370">
        <f>IFERROR(IF(SUMPRODUCT(US_CH4!C16:AC16/SUM(US_CH4!C16:AC16),US_CH4!C$6:AC$6)&gt;3.5,4,IF(SUMPRODUCT(US_CH4!C16:AC16/SUM(US_CH4!C16:AC16),US_CH4!C$6:AC$6)&gt;2.5,3,2)),"")</f>
        <v>4</v>
      </c>
      <c r="BA13" s="223">
        <f>IFERROR(IF(SUMPRODUCT(US_N2O!C16:AA16/SUM(US_N2O!C16:AA16),US_N2O!C$6:AA$6)&gt;3.5,4,IF(SUMPRODUCT(US_N2O!C16:AA16/SUM(US_N2O!C16:AA16),US_N2O!C$6:AA$6)&gt;2.5,3,2)),"")</f>
        <v>4</v>
      </c>
      <c r="BB13" s="223" t="str">
        <f>IFERROR(IF(SUMPRODUCT(US_Others!U18:V18/SUM(US_Others!U18:V18),US_Others!U$8:V$8)&gt;3.5,4,IF(SUMPRODUCT(US_Others!U18:V18/SUM(US_Others!U18:V18),US_Others!U$8:V$8)&gt;2.5,3,2)),"")</f>
        <v/>
      </c>
      <c r="BC13" s="223" t="str">
        <f>IFERROR(IF((US_Others!C18*US_Others!C$8/SUM(US_Others!C18,US_Others!H18,US_Others!N18)+ US_Others!H18*US_Others!H$8/SUM(US_Others!C18,US_Others!H18,US_Others!N18)+US_Others!N18*US_Others!N$8/SUM(US_Others!C18,US_Others!H18,US_Others!N18))&gt;3.5,4,IF((US_Others!C18*US_Others!C$8/SUM(US_Others!C18,US_Others!H18,US_Others!N18)+ US_Others!H18*US_Others!H$8/SUM(US_Others!C18,US_Others!H18,US_Others!N18)+US_Others!N18*US_Others!N$8/SUM(US_Others!C18,US_Others!H18,US_Others!N18))&gt;2.5,3,2)),"")</f>
        <v/>
      </c>
      <c r="BD13" s="223" t="str">
        <f>IFERROR(IF((US_Others!D18*US_Others!D$8/SUM(US_Others!D18,US_Others!I18,US_Others!O18)+US_Others!I18*US_Others!I$8/SUM(US_Others!D18,US_Others!I18,US_Others!O18)+US_Others!O18*US_Others!O$8/SUM(US_Others!D18,US_Others!I18,US_Others!O18))&gt;3.5,4,IF((US_Others!D18*US_Others!D$8/SUM(US_Others!D18,US_Others!I18,US_Others!O18)+US_Others!I18*US_Others!I$8/SUM(US_Others!D18,US_Others!I18,US_Others!O18)+US_Others!O18*US_Others!O$8/SUM(US_Others!D18,US_Others!I18,US_Others!O18))&gt;2.5,3,2)),"")</f>
        <v/>
      </c>
      <c r="BE13" s="223" t="str">
        <f>IFERROR(IF((US_Others!E18*US_Others!E$8/SUM(US_Others!E18,US_Others!J18,US_Others!P18,US_Others!W18)+US_Others!J18*US_Others!J$8/SUM(US_Others!E18,US_Others!J18,US_Others!P18,US_Others!W18)+US_Others!P18*US_Others!P$8/SUM(US_Others!E18,US_Others!J18,US_Others!P18,US_Others!W18)+US_Others!W18*US_Others!W$8/SUM(US_Others!E18,US_Others!J18,US_Others!P18,US_Others!W18))&gt;3.5,4,IF((US_Others!E18*US_Others!E$8/SUM(US_Others!E18,US_Others!J18,US_Others!P18,US_Others!W18)+US_Others!J18*US_Others!J$8/SUM(US_Others!E18,US_Others!J18,US_Others!P18,US_Others!W18)+US_Others!P18*US_Others!P$8/SUM(US_Others!E18,US_Others!J18,US_Others!P18,US_Others!W18)+US_Others!W18*US_Others!W$8/SUM(US_Others!E18,US_Others!J18,US_Others!P18,US_Others!W18))&gt;2.5,3,2)),"")</f>
        <v/>
      </c>
      <c r="BF13" s="223" t="str">
        <f>IFERROR(IF((US_Others!F18*US_Others!F$8/SUM(US_Others!F18,US_Others!K18,US_Others!Q18)+US_Others!K18*US_Others!K$8/SUM(US_Others!F18,US_Others!K18,US_Others!Q18)+US_Others!Q18*US_Others!Q$8/SUM(US_Others!F18,US_Others!K18,US_Others!Q18))&gt;3.5,4,IF((US_Others!F18*US_Others!F$8/SUM(US_Others!F18,US_Others!K18,US_Others!Q18)+US_Others!K18*US_Others!K$8/SUM(US_Others!F18,US_Others!K18,US_Others!Q18)+US_Others!Q18*US_Others!Q$8/SUM(US_Others!F18,US_Others!K18,US_Others!Q18))&gt;2.5,3,2)),"")</f>
        <v/>
      </c>
      <c r="BG13" s="223" t="str">
        <f>IFERROR(IF((US_Others!G18*US_Others!G$8/SUM(US_Others!G18,US_Others!L18,US_Others!R18)+US_Others!L18*US_Others!L$8/SUM(US_Others!G18,US_Others!L18,US_Others!R18)+US_Others!R18*US_Others!R$8/SUM(US_Others!G18,US_Others!L18,US_Others!R18))&gt;3.5,4,IF((US_Others!G18*US_Others!G$8/SUM(US_Others!G18,US_Others!L18,US_Others!R18)+US_Others!L18*US_Others!L$8/SUM(US_Others!G18,US_Others!L18,US_Others!R18)+US_Others!R18*US_Others!R$8/SUM(US_Others!G18,US_Others!L18,US_Others!R18))&gt;2.5,3,2)),"")</f>
        <v/>
      </c>
      <c r="BH13" s="219" t="str">
        <f>IFERROR(IF((US_Others!Z18*US_Others!Z$8/SUM(US_Others!Z18,US_Others!AB18)+US_Others!AB18*US_Others!AB$8/SUM(US_Others!Z18,US_Others!AB18))&gt;3.5,4,IF((US_Others!Z18*US_Others!Z$8/SUM(US_Others!Z18,US_Others!AB18)+US_Others!AB18*US_Others!AB$8/SUM(US_Others!Z18,US_Others!AB18))&gt;2.5,3,2)),"")</f>
        <v/>
      </c>
      <c r="BI13" s="219" t="str">
        <f>IFERROR(IF((US_Others!AA18*US_Others!AA$8/SUM(US_Others!AA18,US_Others!AC18)+US_Others!AC18*US_Others!AC$8/SUM(US_Others!AA18,US_Others!AC18))&gt;3.5,4,IF((US_Others!AA18*US_Others!AA$8/SUM(US_Others!AA18,US_Others!AC18)+US_Others!AC18*US_Others!AC$8/SUM(US_Others!AA18,US_Others!AC18))&gt;2.5,3,2)),"")</f>
        <v/>
      </c>
      <c r="BJ13" s="219" t="str">
        <f>IFERROR(US_Others!AD18*US_Others!AD$8/US_Others!AD18,"")</f>
        <v/>
      </c>
      <c r="BK13" s="74" t="str">
        <f>IFERROR(US_Others!AE18*US_Others!AE$8/US_Others!AE18,"")</f>
        <v/>
      </c>
      <c r="BL13" s="219" t="str">
        <f>IFERROR(IF(SUMPRODUCT(US_Others!AG18:AI18/SUM(US_Others!AG18:AI18),US_Others!AG$8:AI$8)&gt;3.5,4,IF(SUMPRODUCT(US_Others!AG18:AI18/SUM(US_Others!AG18:AI18),US_Others!AG$8:AI$8)&gt;2.5,3,2)),"")</f>
        <v/>
      </c>
      <c r="BM13" s="219" t="str">
        <f>IFERROR(US_Others!AL18*US_Others!AL$8/US_Others!AL18,"")</f>
        <v/>
      </c>
    </row>
    <row r="14" spans="1:65">
      <c r="A14" s="200" t="s">
        <v>120</v>
      </c>
      <c r="B14" s="332">
        <v>112300</v>
      </c>
      <c r="C14" s="333">
        <f>SUM(US_CO2!C17:AX17)</f>
        <v>7.1427110491375068</v>
      </c>
      <c r="D14" s="333">
        <f>SUM(US_CH4!C17:AC17)</f>
        <v>3.3113710799108964</v>
      </c>
      <c r="E14" s="333">
        <f>SUM(US_N2O!C17:AA17)</f>
        <v>1.6192152059478939</v>
      </c>
      <c r="F14" s="332">
        <f>US_Others!V19+US_Others!U19</f>
        <v>0</v>
      </c>
      <c r="G14" s="332">
        <f>US_Others!C19+US_Others!H19+US_Others!N19</f>
        <v>0</v>
      </c>
      <c r="H14" s="332">
        <f>US_Others!D19+US_Others!I19+US_Others!O19</f>
        <v>0</v>
      </c>
      <c r="I14" s="332">
        <f>US_Others!E19+US_Others!J19+US_Others!P19+US_Others!W19</f>
        <v>0</v>
      </c>
      <c r="J14" s="332">
        <f>US_Others!F19+US_Others!K19+US_Others!Q19</f>
        <v>0</v>
      </c>
      <c r="K14" s="332">
        <f>US_Others!G19+US_Others!L19+US_Others!R19</f>
        <v>0</v>
      </c>
      <c r="L14" s="332">
        <f>US_Others!Z19+US_Others!AB19</f>
        <v>0</v>
      </c>
      <c r="M14" s="332">
        <f>US_Others!AA19+US_Others!AC19</f>
        <v>0</v>
      </c>
      <c r="N14" s="332">
        <f>US_Others!AD19</f>
        <v>0</v>
      </c>
      <c r="O14" s="332">
        <f>US_Others!AE19</f>
        <v>0</v>
      </c>
      <c r="P14" s="332">
        <f>SUM(US_Others!AG19:AI19)</f>
        <v>0</v>
      </c>
      <c r="Q14" s="332">
        <f>US_Others!AL19</f>
        <v>0</v>
      </c>
      <c r="R14" s="332"/>
      <c r="S14" s="334">
        <f t="shared" si="0"/>
        <v>7142.711049137507</v>
      </c>
      <c r="T14" s="334">
        <f>D14*1000/Spec!I$6</f>
        <v>132.45484319643586</v>
      </c>
      <c r="U14" s="334">
        <f>E14*1000/Spec!I$7</f>
        <v>5.4336080736506513</v>
      </c>
      <c r="V14" s="334">
        <f>F14*1000/Spec!I$8</f>
        <v>0</v>
      </c>
      <c r="W14" s="334">
        <f>G14*1000/Spec!I$9</f>
        <v>0</v>
      </c>
      <c r="X14" s="334">
        <f>H14*1000/Spec!I$10</f>
        <v>0</v>
      </c>
      <c r="Y14" s="334">
        <f>I14*1000/Spec!I$11</f>
        <v>0</v>
      </c>
      <c r="Z14" s="334">
        <f>J14*1000/Spec!I$12</f>
        <v>0</v>
      </c>
      <c r="AA14" s="334">
        <f>K14*1000/Spec!I$15</f>
        <v>0</v>
      </c>
      <c r="AB14" s="334">
        <f>L14*1000/Spec!I$17</f>
        <v>0</v>
      </c>
      <c r="AC14" s="334">
        <f>M14*1000/Spec!I$18</f>
        <v>0</v>
      </c>
      <c r="AD14" s="335">
        <f>N14*1000/Spec!I$25</f>
        <v>0</v>
      </c>
      <c r="AE14" s="335">
        <f>O14*1000/Spec!I$26</f>
        <v>0</v>
      </c>
      <c r="AF14" s="334">
        <f>P14*1000/Spec!I$21</f>
        <v>0</v>
      </c>
      <c r="AG14" s="334">
        <f>Q14*1000/Spec!I$22</f>
        <v>0</v>
      </c>
      <c r="AI14" s="200">
        <f>S14/'2007output'!$C12</f>
        <v>0.21250479141787179</v>
      </c>
      <c r="AJ14" s="200">
        <f>T14/'2007output'!$C12</f>
        <v>3.9407010352384819E-3</v>
      </c>
      <c r="AK14" s="200">
        <f>U14/'2007output'!$C12</f>
        <v>1.6165679143313849E-4</v>
      </c>
      <c r="AL14" s="200">
        <f>V14/'2007output'!$C12</f>
        <v>0</v>
      </c>
      <c r="AM14" s="200">
        <f>W14/'2007output'!$C12</f>
        <v>0</v>
      </c>
      <c r="AN14" s="200">
        <f>X14/'2007output'!$C12</f>
        <v>0</v>
      </c>
      <c r="AO14" s="200">
        <f>Y14/'2007output'!$C12</f>
        <v>0</v>
      </c>
      <c r="AP14" s="200">
        <f>Z14/'2007output'!$C12</f>
        <v>0</v>
      </c>
      <c r="AQ14" s="200">
        <f>AA14/'2007output'!$C12</f>
        <v>0</v>
      </c>
      <c r="AR14" s="200">
        <f>AB14/'2007output'!$C12</f>
        <v>0</v>
      </c>
      <c r="AS14" s="200">
        <f>AC14/'2007output'!$C12</f>
        <v>0</v>
      </c>
      <c r="AT14" s="200">
        <f>AD14/'2007output'!$C12</f>
        <v>0</v>
      </c>
      <c r="AU14" s="200">
        <f>AE14/'2007output'!$C12</f>
        <v>0</v>
      </c>
      <c r="AV14" s="200">
        <f>AF14/'2007output'!$C12</f>
        <v>0</v>
      </c>
      <c r="AW14" s="200">
        <f>AG14/'2007output'!$C12</f>
        <v>0</v>
      </c>
      <c r="AY14" s="370">
        <f>IFERROR(IF(SUMPRODUCT(US_CO2!C17:AX17/SUM(US_CO2!C17:AX17),US_CO2!C$6:AX$6)&gt;3.5,4,IF(SUMPRODUCT(US_CO2!C17:AX17/SUM(US_CO2!C17:AX17),US_CO2!C$6:AX$6)&gt;2.5,3,2)),"")</f>
        <v>4</v>
      </c>
      <c r="AZ14" s="370">
        <f>IFERROR(IF(SUMPRODUCT(US_CH4!C17:AC17/SUM(US_CH4!C17:AC17),US_CH4!C$6:AC$6)&gt;3.5,4,IF(SUMPRODUCT(US_CH4!C17:AC17/SUM(US_CH4!C17:AC17),US_CH4!C$6:AC$6)&gt;2.5,3,2)),"")</f>
        <v>4</v>
      </c>
      <c r="BA14" s="223">
        <f>IFERROR(IF(SUMPRODUCT(US_N2O!C17:AA17/SUM(US_N2O!C17:AA17),US_N2O!C$6:AA$6)&gt;3.5,4,IF(SUMPRODUCT(US_N2O!C17:AA17/SUM(US_N2O!C17:AA17),US_N2O!C$6:AA$6)&gt;2.5,3,2)),"")</f>
        <v>4</v>
      </c>
      <c r="BB14" s="223" t="str">
        <f>IFERROR(IF(SUMPRODUCT(US_Others!U19:V19/SUM(US_Others!U19:V19),US_Others!U$8:V$8)&gt;3.5,4,IF(SUMPRODUCT(US_Others!U19:V19/SUM(US_Others!U19:V19),US_Others!U$8:V$8)&gt;2.5,3,2)),"")</f>
        <v/>
      </c>
      <c r="BC14" s="223" t="str">
        <f>IFERROR(IF((US_Others!C19*US_Others!C$8/SUM(US_Others!C19,US_Others!H19,US_Others!N19)+ US_Others!H19*US_Others!H$8/SUM(US_Others!C19,US_Others!H19,US_Others!N19)+US_Others!N19*US_Others!N$8/SUM(US_Others!C19,US_Others!H19,US_Others!N19))&gt;3.5,4,IF((US_Others!C19*US_Others!C$8/SUM(US_Others!C19,US_Others!H19,US_Others!N19)+ US_Others!H19*US_Others!H$8/SUM(US_Others!C19,US_Others!H19,US_Others!N19)+US_Others!N19*US_Others!N$8/SUM(US_Others!C19,US_Others!H19,US_Others!N19))&gt;2.5,3,2)),"")</f>
        <v/>
      </c>
      <c r="BD14" s="223" t="str">
        <f>IFERROR(IF((US_Others!D19*US_Others!D$8/SUM(US_Others!D19,US_Others!I19,US_Others!O19)+US_Others!I19*US_Others!I$8/SUM(US_Others!D19,US_Others!I19,US_Others!O19)+US_Others!O19*US_Others!O$8/SUM(US_Others!D19,US_Others!I19,US_Others!O19))&gt;3.5,4,IF((US_Others!D19*US_Others!D$8/SUM(US_Others!D19,US_Others!I19,US_Others!O19)+US_Others!I19*US_Others!I$8/SUM(US_Others!D19,US_Others!I19,US_Others!O19)+US_Others!O19*US_Others!O$8/SUM(US_Others!D19,US_Others!I19,US_Others!O19))&gt;2.5,3,2)),"")</f>
        <v/>
      </c>
      <c r="BE14" s="223" t="str">
        <f>IFERROR(IF((US_Others!E19*US_Others!E$8/SUM(US_Others!E19,US_Others!J19,US_Others!P19,US_Others!W19)+US_Others!J19*US_Others!J$8/SUM(US_Others!E19,US_Others!J19,US_Others!P19,US_Others!W19)+US_Others!P19*US_Others!P$8/SUM(US_Others!E19,US_Others!J19,US_Others!P19,US_Others!W19)+US_Others!W19*US_Others!W$8/SUM(US_Others!E19,US_Others!J19,US_Others!P19,US_Others!W19))&gt;3.5,4,IF((US_Others!E19*US_Others!E$8/SUM(US_Others!E19,US_Others!J19,US_Others!P19,US_Others!W19)+US_Others!J19*US_Others!J$8/SUM(US_Others!E19,US_Others!J19,US_Others!P19,US_Others!W19)+US_Others!P19*US_Others!P$8/SUM(US_Others!E19,US_Others!J19,US_Others!P19,US_Others!W19)+US_Others!W19*US_Others!W$8/SUM(US_Others!E19,US_Others!J19,US_Others!P19,US_Others!W19))&gt;2.5,3,2)),"")</f>
        <v/>
      </c>
      <c r="BF14" s="223" t="str">
        <f>IFERROR(IF((US_Others!F19*US_Others!F$8/SUM(US_Others!F19,US_Others!K19,US_Others!Q19)+US_Others!K19*US_Others!K$8/SUM(US_Others!F19,US_Others!K19,US_Others!Q19)+US_Others!Q19*US_Others!Q$8/SUM(US_Others!F19,US_Others!K19,US_Others!Q19))&gt;3.5,4,IF((US_Others!F19*US_Others!F$8/SUM(US_Others!F19,US_Others!K19,US_Others!Q19)+US_Others!K19*US_Others!K$8/SUM(US_Others!F19,US_Others!K19,US_Others!Q19)+US_Others!Q19*US_Others!Q$8/SUM(US_Others!F19,US_Others!K19,US_Others!Q19))&gt;2.5,3,2)),"")</f>
        <v/>
      </c>
      <c r="BG14" s="223" t="str">
        <f>IFERROR(IF((US_Others!G19*US_Others!G$8/SUM(US_Others!G19,US_Others!L19,US_Others!R19)+US_Others!L19*US_Others!L$8/SUM(US_Others!G19,US_Others!L19,US_Others!R19)+US_Others!R19*US_Others!R$8/SUM(US_Others!G19,US_Others!L19,US_Others!R19))&gt;3.5,4,IF((US_Others!G19*US_Others!G$8/SUM(US_Others!G19,US_Others!L19,US_Others!R19)+US_Others!L19*US_Others!L$8/SUM(US_Others!G19,US_Others!L19,US_Others!R19)+US_Others!R19*US_Others!R$8/SUM(US_Others!G19,US_Others!L19,US_Others!R19))&gt;2.5,3,2)),"")</f>
        <v/>
      </c>
      <c r="BH14" s="219" t="str">
        <f>IFERROR(IF((US_Others!Z19*US_Others!Z$8/SUM(US_Others!Z19,US_Others!AB19)+US_Others!AB19*US_Others!AB$8/SUM(US_Others!Z19,US_Others!AB19))&gt;3.5,4,IF((US_Others!Z19*US_Others!Z$8/SUM(US_Others!Z19,US_Others!AB19)+US_Others!AB19*US_Others!AB$8/SUM(US_Others!Z19,US_Others!AB19))&gt;2.5,3,2)),"")</f>
        <v/>
      </c>
      <c r="BI14" s="219" t="str">
        <f>IFERROR(IF((US_Others!AA19*US_Others!AA$8/SUM(US_Others!AA19,US_Others!AC19)+US_Others!AC19*US_Others!AC$8/SUM(US_Others!AA19,US_Others!AC19))&gt;3.5,4,IF((US_Others!AA19*US_Others!AA$8/SUM(US_Others!AA19,US_Others!AC19)+US_Others!AC19*US_Others!AC$8/SUM(US_Others!AA19,US_Others!AC19))&gt;2.5,3,2)),"")</f>
        <v/>
      </c>
      <c r="BJ14" s="219" t="str">
        <f>IFERROR(US_Others!AD19*US_Others!AD$8/US_Others!AD19,"")</f>
        <v/>
      </c>
      <c r="BK14" s="74" t="str">
        <f>IFERROR(US_Others!AE19*US_Others!AE$8/US_Others!AE19,"")</f>
        <v/>
      </c>
      <c r="BL14" s="219" t="str">
        <f>IFERROR(IF(SUMPRODUCT(US_Others!AG19:AI19/SUM(US_Others!AG19:AI19),US_Others!AG$8:AI$8)&gt;3.5,4,IF(SUMPRODUCT(US_Others!AG19:AI19/SUM(US_Others!AG19:AI19),US_Others!AG$8:AI$8)&gt;2.5,3,2)),"")</f>
        <v/>
      </c>
      <c r="BM14" s="219" t="str">
        <f>IFERROR(US_Others!AL19*US_Others!AL$8/US_Others!AL19,"")</f>
        <v/>
      </c>
    </row>
    <row r="15" spans="1:65">
      <c r="A15" s="200" t="s">
        <v>121</v>
      </c>
      <c r="B15" s="332">
        <v>113000</v>
      </c>
      <c r="C15" s="333">
        <f>SUM(US_CO2!C18:AX18)</f>
        <v>0.94814896229404266</v>
      </c>
      <c r="D15" s="333">
        <f>SUM(US_CH4!C18:AC18)</f>
        <v>1.2744658487880558E-2</v>
      </c>
      <c r="E15" s="333">
        <f>SUM(US_N2O!C18:AA18)</f>
        <v>2.5993495815300284E-2</v>
      </c>
      <c r="F15" s="332">
        <f>US_Others!V20+US_Others!U20</f>
        <v>0</v>
      </c>
      <c r="G15" s="332">
        <f>US_Others!C20+US_Others!H20+US_Others!N20</f>
        <v>0</v>
      </c>
      <c r="H15" s="332">
        <f>US_Others!D20+US_Others!I20+US_Others!O20</f>
        <v>0</v>
      </c>
      <c r="I15" s="332">
        <f>US_Others!E20+US_Others!J20+US_Others!P20+US_Others!W20</f>
        <v>0</v>
      </c>
      <c r="J15" s="332">
        <f>US_Others!F20+US_Others!K20+US_Others!Q20</f>
        <v>0</v>
      </c>
      <c r="K15" s="332">
        <f>US_Others!G20+US_Others!L20+US_Others!R20</f>
        <v>0</v>
      </c>
      <c r="L15" s="332">
        <f>US_Others!Z20+US_Others!AB20</f>
        <v>0</v>
      </c>
      <c r="M15" s="332">
        <f>US_Others!AA20+US_Others!AC20</f>
        <v>0</v>
      </c>
      <c r="N15" s="332">
        <f>US_Others!AD20</f>
        <v>0</v>
      </c>
      <c r="O15" s="332">
        <f>US_Others!AE20</f>
        <v>0</v>
      </c>
      <c r="P15" s="332">
        <f>SUM(US_Others!AG20:AI20)</f>
        <v>0</v>
      </c>
      <c r="Q15" s="332">
        <f>US_Others!AL20</f>
        <v>0</v>
      </c>
      <c r="R15" s="332"/>
      <c r="S15" s="334">
        <f t="shared" si="0"/>
        <v>948.14896229404269</v>
      </c>
      <c r="T15" s="334">
        <f>D15*1000/Spec!I$6</f>
        <v>0.50978633951522234</v>
      </c>
      <c r="U15" s="334">
        <f>E15*1000/Spec!I$7</f>
        <v>8.7226496024497599E-2</v>
      </c>
      <c r="V15" s="334">
        <f>F15*1000/Spec!I$8</f>
        <v>0</v>
      </c>
      <c r="W15" s="334">
        <f>G15*1000/Spec!I$9</f>
        <v>0</v>
      </c>
      <c r="X15" s="334">
        <f>H15*1000/Spec!I$10</f>
        <v>0</v>
      </c>
      <c r="Y15" s="334">
        <f>I15*1000/Spec!I$11</f>
        <v>0</v>
      </c>
      <c r="Z15" s="334">
        <f>J15*1000/Spec!I$12</f>
        <v>0</v>
      </c>
      <c r="AA15" s="334">
        <f>K15*1000/Spec!I$15</f>
        <v>0</v>
      </c>
      <c r="AB15" s="334">
        <f>L15*1000/Spec!I$17</f>
        <v>0</v>
      </c>
      <c r="AC15" s="334">
        <f>M15*1000/Spec!I$18</f>
        <v>0</v>
      </c>
      <c r="AD15" s="335">
        <f>N15*1000/Spec!I$25</f>
        <v>0</v>
      </c>
      <c r="AE15" s="335">
        <f>O15*1000/Spec!I$26</f>
        <v>0</v>
      </c>
      <c r="AF15" s="334">
        <f>P15*1000/Spec!I$21</f>
        <v>0</v>
      </c>
      <c r="AG15" s="334">
        <f>Q15*1000/Spec!I$22</f>
        <v>0</v>
      </c>
      <c r="AI15" s="200">
        <f>S15/'2007output'!$C13</f>
        <v>4.9703761915183615E-2</v>
      </c>
      <c r="AJ15" s="200">
        <f>T15/'2007output'!$C13</f>
        <v>2.6723964118013335E-5</v>
      </c>
      <c r="AK15" s="200">
        <f>U15/'2007output'!$C13</f>
        <v>4.5725779002148041E-6</v>
      </c>
      <c r="AL15" s="200">
        <f>V15/'2007output'!$C13</f>
        <v>0</v>
      </c>
      <c r="AM15" s="200">
        <f>W15/'2007output'!$C13</f>
        <v>0</v>
      </c>
      <c r="AN15" s="200">
        <f>X15/'2007output'!$C13</f>
        <v>0</v>
      </c>
      <c r="AO15" s="200">
        <f>Y15/'2007output'!$C13</f>
        <v>0</v>
      </c>
      <c r="AP15" s="200">
        <f>Z15/'2007output'!$C13</f>
        <v>0</v>
      </c>
      <c r="AQ15" s="200">
        <f>AA15/'2007output'!$C13</f>
        <v>0</v>
      </c>
      <c r="AR15" s="200">
        <f>AB15/'2007output'!$C13</f>
        <v>0</v>
      </c>
      <c r="AS15" s="200">
        <f>AC15/'2007output'!$C13</f>
        <v>0</v>
      </c>
      <c r="AT15" s="200">
        <f>AD15/'2007output'!$C13</f>
        <v>0</v>
      </c>
      <c r="AU15" s="200">
        <f>AE15/'2007output'!$C13</f>
        <v>0</v>
      </c>
      <c r="AV15" s="200">
        <f>AF15/'2007output'!$C13</f>
        <v>0</v>
      </c>
      <c r="AW15" s="200">
        <f>AG15/'2007output'!$C13</f>
        <v>0</v>
      </c>
      <c r="AY15" s="370">
        <f>IFERROR(IF(SUMPRODUCT(US_CO2!C18:AX18/SUM(US_CO2!C18:AX18),US_CO2!C$6:AX$6)&gt;3.5,4,IF(SUMPRODUCT(US_CO2!C18:AX18/SUM(US_CO2!C18:AX18),US_CO2!C$6:AX$6)&gt;2.5,3,2)),"")</f>
        <v>4</v>
      </c>
      <c r="AZ15" s="370">
        <f>IFERROR(IF(SUMPRODUCT(US_CH4!C18:AC18/SUM(US_CH4!C18:AC18),US_CH4!C$6:AC$6)&gt;3.5,4,IF(SUMPRODUCT(US_CH4!C18:AC18/SUM(US_CH4!C18:AC18),US_CH4!C$6:AC$6)&gt;2.5,3,2)),"")</f>
        <v>4</v>
      </c>
      <c r="BA15" s="223">
        <f>IFERROR(IF(SUMPRODUCT(US_N2O!C18:AA18/SUM(US_N2O!C18:AA18),US_N2O!C$6:AA$6)&gt;3.5,4,IF(SUMPRODUCT(US_N2O!C18:AA18/SUM(US_N2O!C18:AA18),US_N2O!C$6:AA$6)&gt;2.5,3,2)),"")</f>
        <v>4</v>
      </c>
      <c r="BB15" s="223" t="str">
        <f>IFERROR(IF(SUMPRODUCT(US_Others!U20:V20/SUM(US_Others!U20:V20),US_Others!U$8:V$8)&gt;3.5,4,IF(SUMPRODUCT(US_Others!U20:V20/SUM(US_Others!U20:V20),US_Others!U$8:V$8)&gt;2.5,3,2)),"")</f>
        <v/>
      </c>
      <c r="BC15" s="223" t="str">
        <f>IFERROR(IF((US_Others!C20*US_Others!C$8/SUM(US_Others!C20,US_Others!H20,US_Others!N20)+ US_Others!H20*US_Others!H$8/SUM(US_Others!C20,US_Others!H20,US_Others!N20)+US_Others!N20*US_Others!N$8/SUM(US_Others!C20,US_Others!H20,US_Others!N20))&gt;3.5,4,IF((US_Others!C20*US_Others!C$8/SUM(US_Others!C20,US_Others!H20,US_Others!N20)+ US_Others!H20*US_Others!H$8/SUM(US_Others!C20,US_Others!H20,US_Others!N20)+US_Others!N20*US_Others!N$8/SUM(US_Others!C20,US_Others!H20,US_Others!N20))&gt;2.5,3,2)),"")</f>
        <v/>
      </c>
      <c r="BD15" s="223" t="str">
        <f>IFERROR(IF((US_Others!D20*US_Others!D$8/SUM(US_Others!D20,US_Others!I20,US_Others!O20)+US_Others!I20*US_Others!I$8/SUM(US_Others!D20,US_Others!I20,US_Others!O20)+US_Others!O20*US_Others!O$8/SUM(US_Others!D20,US_Others!I20,US_Others!O20))&gt;3.5,4,IF((US_Others!D20*US_Others!D$8/SUM(US_Others!D20,US_Others!I20,US_Others!O20)+US_Others!I20*US_Others!I$8/SUM(US_Others!D20,US_Others!I20,US_Others!O20)+US_Others!O20*US_Others!O$8/SUM(US_Others!D20,US_Others!I20,US_Others!O20))&gt;2.5,3,2)),"")</f>
        <v/>
      </c>
      <c r="BE15" s="223" t="str">
        <f>IFERROR(IF((US_Others!E20*US_Others!E$8/SUM(US_Others!E20,US_Others!J20,US_Others!P20,US_Others!W20)+US_Others!J20*US_Others!J$8/SUM(US_Others!E20,US_Others!J20,US_Others!P20,US_Others!W20)+US_Others!P20*US_Others!P$8/SUM(US_Others!E20,US_Others!J20,US_Others!P20,US_Others!W20)+US_Others!W20*US_Others!W$8/SUM(US_Others!E20,US_Others!J20,US_Others!P20,US_Others!W20))&gt;3.5,4,IF((US_Others!E20*US_Others!E$8/SUM(US_Others!E20,US_Others!J20,US_Others!P20,US_Others!W20)+US_Others!J20*US_Others!J$8/SUM(US_Others!E20,US_Others!J20,US_Others!P20,US_Others!W20)+US_Others!P20*US_Others!P$8/SUM(US_Others!E20,US_Others!J20,US_Others!P20,US_Others!W20)+US_Others!W20*US_Others!W$8/SUM(US_Others!E20,US_Others!J20,US_Others!P20,US_Others!W20))&gt;2.5,3,2)),"")</f>
        <v/>
      </c>
      <c r="BF15" s="223" t="str">
        <f>IFERROR(IF((US_Others!F20*US_Others!F$8/SUM(US_Others!F20,US_Others!K20,US_Others!Q20)+US_Others!K20*US_Others!K$8/SUM(US_Others!F20,US_Others!K20,US_Others!Q20)+US_Others!Q20*US_Others!Q$8/SUM(US_Others!F20,US_Others!K20,US_Others!Q20))&gt;3.5,4,IF((US_Others!F20*US_Others!F$8/SUM(US_Others!F20,US_Others!K20,US_Others!Q20)+US_Others!K20*US_Others!K$8/SUM(US_Others!F20,US_Others!K20,US_Others!Q20)+US_Others!Q20*US_Others!Q$8/SUM(US_Others!F20,US_Others!K20,US_Others!Q20))&gt;2.5,3,2)),"")</f>
        <v/>
      </c>
      <c r="BG15" s="223" t="str">
        <f>IFERROR(IF((US_Others!G20*US_Others!G$8/SUM(US_Others!G20,US_Others!L20,US_Others!R20)+US_Others!L20*US_Others!L$8/SUM(US_Others!G20,US_Others!L20,US_Others!R20)+US_Others!R20*US_Others!R$8/SUM(US_Others!G20,US_Others!L20,US_Others!R20))&gt;3.5,4,IF((US_Others!G20*US_Others!G$8/SUM(US_Others!G20,US_Others!L20,US_Others!R20)+US_Others!L20*US_Others!L$8/SUM(US_Others!G20,US_Others!L20,US_Others!R20)+US_Others!R20*US_Others!R$8/SUM(US_Others!G20,US_Others!L20,US_Others!R20))&gt;2.5,3,2)),"")</f>
        <v/>
      </c>
      <c r="BH15" s="219" t="str">
        <f>IFERROR(IF((US_Others!Z20*US_Others!Z$8/SUM(US_Others!Z20,US_Others!AB20)+US_Others!AB20*US_Others!AB$8/SUM(US_Others!Z20,US_Others!AB20))&gt;3.5,4,IF((US_Others!Z20*US_Others!Z$8/SUM(US_Others!Z20,US_Others!AB20)+US_Others!AB20*US_Others!AB$8/SUM(US_Others!Z20,US_Others!AB20))&gt;2.5,3,2)),"")</f>
        <v/>
      </c>
      <c r="BI15" s="219" t="str">
        <f>IFERROR(IF((US_Others!AA20*US_Others!AA$8/SUM(US_Others!AA20,US_Others!AC20)+US_Others!AC20*US_Others!AC$8/SUM(US_Others!AA20,US_Others!AC20))&gt;3.5,4,IF((US_Others!AA20*US_Others!AA$8/SUM(US_Others!AA20,US_Others!AC20)+US_Others!AC20*US_Others!AC$8/SUM(US_Others!AA20,US_Others!AC20))&gt;2.5,3,2)),"")</f>
        <v/>
      </c>
      <c r="BJ15" s="219" t="str">
        <f>IFERROR(US_Others!AD20*US_Others!AD$8/US_Others!AD20,"")</f>
        <v/>
      </c>
      <c r="BK15" s="74" t="str">
        <f>IFERROR(US_Others!AE20*US_Others!AE$8/US_Others!AE20,"")</f>
        <v/>
      </c>
      <c r="BL15" s="219" t="str">
        <f>IFERROR(IF(SUMPRODUCT(US_Others!AG20:AI20/SUM(US_Others!AG20:AI20),US_Others!AG$8:AI$8)&gt;3.5,4,IF(SUMPRODUCT(US_Others!AG20:AI20/SUM(US_Others!AG20:AI20),US_Others!AG$8:AI$8)&gt;2.5,3,2)),"")</f>
        <v/>
      </c>
      <c r="BM15" s="219" t="str">
        <f>IFERROR(US_Others!AL20*US_Others!AL$8/US_Others!AL20,"")</f>
        <v/>
      </c>
    </row>
    <row r="16" spans="1:65">
      <c r="A16" s="200" t="s">
        <v>122</v>
      </c>
      <c r="B16" s="332">
        <v>114000</v>
      </c>
      <c r="C16" s="333">
        <f>SUM(US_CO2!C19:AX19)</f>
        <v>1.1131144824596737</v>
      </c>
      <c r="D16" s="333">
        <f>SUM(US_CH4!C19:AC19)</f>
        <v>2.5471938215042714E-3</v>
      </c>
      <c r="E16" s="333">
        <f>SUM(US_N2O!C19:AA19)</f>
        <v>5.5086948302764567E-3</v>
      </c>
      <c r="F16" s="332">
        <f>US_Others!V21+US_Others!U21</f>
        <v>0</v>
      </c>
      <c r="G16" s="332">
        <f>US_Others!C21+US_Others!H21+US_Others!N21</f>
        <v>0</v>
      </c>
      <c r="H16" s="332">
        <f>US_Others!D21+US_Others!I21+US_Others!O21</f>
        <v>0</v>
      </c>
      <c r="I16" s="332">
        <f>US_Others!E21+US_Others!J21+US_Others!P21+US_Others!W21</f>
        <v>0</v>
      </c>
      <c r="J16" s="332">
        <f>US_Others!F21+US_Others!K21+US_Others!Q21</f>
        <v>0</v>
      </c>
      <c r="K16" s="332">
        <f>US_Others!G21+US_Others!L21+US_Others!R21</f>
        <v>0</v>
      </c>
      <c r="L16" s="332">
        <f>US_Others!Z21+US_Others!AB21</f>
        <v>0</v>
      </c>
      <c r="M16" s="332">
        <f>US_Others!AA21+US_Others!AC21</f>
        <v>0</v>
      </c>
      <c r="N16" s="332">
        <f>US_Others!AD21</f>
        <v>0</v>
      </c>
      <c r="O16" s="332">
        <f>US_Others!AE21</f>
        <v>0</v>
      </c>
      <c r="P16" s="332">
        <f>SUM(US_Others!AG21:AI21)</f>
        <v>0</v>
      </c>
      <c r="Q16" s="332">
        <f>US_Others!AL21</f>
        <v>0</v>
      </c>
      <c r="R16" s="332"/>
      <c r="S16" s="334">
        <f t="shared" si="0"/>
        <v>1113.1144824596738</v>
      </c>
      <c r="T16" s="334">
        <f>D16*1000/Spec!I$6</f>
        <v>0.10188775286017085</v>
      </c>
      <c r="U16" s="334">
        <f>E16*1000/Spec!I$7</f>
        <v>1.8485553121733077E-2</v>
      </c>
      <c r="V16" s="334">
        <f>F16*1000/Spec!I$8</f>
        <v>0</v>
      </c>
      <c r="W16" s="334">
        <f>G16*1000/Spec!I$9</f>
        <v>0</v>
      </c>
      <c r="X16" s="334">
        <f>H16*1000/Spec!I$10</f>
        <v>0</v>
      </c>
      <c r="Y16" s="334">
        <f>I16*1000/Spec!I$11</f>
        <v>0</v>
      </c>
      <c r="Z16" s="334">
        <f>J16*1000/Spec!I$12</f>
        <v>0</v>
      </c>
      <c r="AA16" s="334">
        <f>K16*1000/Spec!I$15</f>
        <v>0</v>
      </c>
      <c r="AB16" s="334">
        <f>L16*1000/Spec!I$17</f>
        <v>0</v>
      </c>
      <c r="AC16" s="334">
        <f>M16*1000/Spec!I$18</f>
        <v>0</v>
      </c>
      <c r="AD16" s="335">
        <f>N16*1000/Spec!I$25</f>
        <v>0</v>
      </c>
      <c r="AE16" s="335">
        <f>O16*1000/Spec!I$26</f>
        <v>0</v>
      </c>
      <c r="AF16" s="334">
        <f>P16*1000/Spec!I$21</f>
        <v>0</v>
      </c>
      <c r="AG16" s="334">
        <f>Q16*1000/Spec!I$22</f>
        <v>0</v>
      </c>
      <c r="AI16" s="200">
        <f>S16/'2007output'!$C14</f>
        <v>0.16134432272208638</v>
      </c>
      <c r="AJ16" s="200">
        <f>T16/'2007output'!$C14</f>
        <v>1.4768481353844159E-5</v>
      </c>
      <c r="AK16" s="200">
        <f>U16/'2007output'!$C14</f>
        <v>2.6794539964825448E-6</v>
      </c>
      <c r="AL16" s="200">
        <f>V16/'2007output'!$C14</f>
        <v>0</v>
      </c>
      <c r="AM16" s="200">
        <f>W16/'2007output'!$C14</f>
        <v>0</v>
      </c>
      <c r="AN16" s="200">
        <f>X16/'2007output'!$C14</f>
        <v>0</v>
      </c>
      <c r="AO16" s="200">
        <f>Y16/'2007output'!$C14</f>
        <v>0</v>
      </c>
      <c r="AP16" s="200">
        <f>Z16/'2007output'!$C14</f>
        <v>0</v>
      </c>
      <c r="AQ16" s="200">
        <f>AA16/'2007output'!$C14</f>
        <v>0</v>
      </c>
      <c r="AR16" s="200">
        <f>AB16/'2007output'!$C14</f>
        <v>0</v>
      </c>
      <c r="AS16" s="200">
        <f>AC16/'2007output'!$C14</f>
        <v>0</v>
      </c>
      <c r="AT16" s="200">
        <f>AD16/'2007output'!$C14</f>
        <v>0</v>
      </c>
      <c r="AU16" s="200">
        <f>AE16/'2007output'!$C14</f>
        <v>0</v>
      </c>
      <c r="AV16" s="200">
        <f>AF16/'2007output'!$C14</f>
        <v>0</v>
      </c>
      <c r="AW16" s="200">
        <f>AG16/'2007output'!$C14</f>
        <v>0</v>
      </c>
      <c r="AY16" s="370">
        <f>IFERROR(IF(SUMPRODUCT(US_CO2!C19:AX19/SUM(US_CO2!C19:AX19),US_CO2!C$6:AX$6)&gt;3.5,4,IF(SUMPRODUCT(US_CO2!C19:AX19/SUM(US_CO2!C19:AX19),US_CO2!C$6:AX$6)&gt;2.5,3,2)),"")</f>
        <v>4</v>
      </c>
      <c r="AZ16" s="370">
        <f>IFERROR(IF(SUMPRODUCT(US_CH4!C19:AC19/SUM(US_CH4!C19:AC19),US_CH4!C$6:AC$6)&gt;3.5,4,IF(SUMPRODUCT(US_CH4!C19:AC19/SUM(US_CH4!C19:AC19),US_CH4!C$6:AC$6)&gt;2.5,3,2)),"")</f>
        <v>4</v>
      </c>
      <c r="BA16" s="223">
        <f>IFERROR(IF(SUMPRODUCT(US_N2O!C19:AA19/SUM(US_N2O!C19:AA19),US_N2O!C$6:AA$6)&gt;3.5,4,IF(SUMPRODUCT(US_N2O!C19:AA19/SUM(US_N2O!C19:AA19),US_N2O!C$6:AA$6)&gt;2.5,3,2)),"")</f>
        <v>4</v>
      </c>
      <c r="BB16" s="223" t="str">
        <f>IFERROR(IF(SUMPRODUCT(US_Others!U21:V21/SUM(US_Others!U21:V21),US_Others!U$8:V$8)&gt;3.5,4,IF(SUMPRODUCT(US_Others!U21:V21/SUM(US_Others!U21:V21),US_Others!U$8:V$8)&gt;2.5,3,2)),"")</f>
        <v/>
      </c>
      <c r="BC16" s="223" t="str">
        <f>IFERROR(IF((US_Others!C21*US_Others!C$8/SUM(US_Others!C21,US_Others!H21,US_Others!N21)+ US_Others!H21*US_Others!H$8/SUM(US_Others!C21,US_Others!H21,US_Others!N21)+US_Others!N21*US_Others!N$8/SUM(US_Others!C21,US_Others!H21,US_Others!N21))&gt;3.5,4,IF((US_Others!C21*US_Others!C$8/SUM(US_Others!C21,US_Others!H21,US_Others!N21)+ US_Others!H21*US_Others!H$8/SUM(US_Others!C21,US_Others!H21,US_Others!N21)+US_Others!N21*US_Others!N$8/SUM(US_Others!C21,US_Others!H21,US_Others!N21))&gt;2.5,3,2)),"")</f>
        <v/>
      </c>
      <c r="BD16" s="223" t="str">
        <f>IFERROR(IF((US_Others!D21*US_Others!D$8/SUM(US_Others!D21,US_Others!I21,US_Others!O21)+US_Others!I21*US_Others!I$8/SUM(US_Others!D21,US_Others!I21,US_Others!O21)+US_Others!O21*US_Others!O$8/SUM(US_Others!D21,US_Others!I21,US_Others!O21))&gt;3.5,4,IF((US_Others!D21*US_Others!D$8/SUM(US_Others!D21,US_Others!I21,US_Others!O21)+US_Others!I21*US_Others!I$8/SUM(US_Others!D21,US_Others!I21,US_Others!O21)+US_Others!O21*US_Others!O$8/SUM(US_Others!D21,US_Others!I21,US_Others!O21))&gt;2.5,3,2)),"")</f>
        <v/>
      </c>
      <c r="BE16" s="223" t="str">
        <f>IFERROR(IF((US_Others!E21*US_Others!E$8/SUM(US_Others!E21,US_Others!J21,US_Others!P21,US_Others!W21)+US_Others!J21*US_Others!J$8/SUM(US_Others!E21,US_Others!J21,US_Others!P21,US_Others!W21)+US_Others!P21*US_Others!P$8/SUM(US_Others!E21,US_Others!J21,US_Others!P21,US_Others!W21)+US_Others!W21*US_Others!W$8/SUM(US_Others!E21,US_Others!J21,US_Others!P21,US_Others!W21))&gt;3.5,4,IF((US_Others!E21*US_Others!E$8/SUM(US_Others!E21,US_Others!J21,US_Others!P21,US_Others!W21)+US_Others!J21*US_Others!J$8/SUM(US_Others!E21,US_Others!J21,US_Others!P21,US_Others!W21)+US_Others!P21*US_Others!P$8/SUM(US_Others!E21,US_Others!J21,US_Others!P21,US_Others!W21)+US_Others!W21*US_Others!W$8/SUM(US_Others!E21,US_Others!J21,US_Others!P21,US_Others!W21))&gt;2.5,3,2)),"")</f>
        <v/>
      </c>
      <c r="BF16" s="223" t="str">
        <f>IFERROR(IF((US_Others!F21*US_Others!F$8/SUM(US_Others!F21,US_Others!K21,US_Others!Q21)+US_Others!K21*US_Others!K$8/SUM(US_Others!F21,US_Others!K21,US_Others!Q21)+US_Others!Q21*US_Others!Q$8/SUM(US_Others!F21,US_Others!K21,US_Others!Q21))&gt;3.5,4,IF((US_Others!F21*US_Others!F$8/SUM(US_Others!F21,US_Others!K21,US_Others!Q21)+US_Others!K21*US_Others!K$8/SUM(US_Others!F21,US_Others!K21,US_Others!Q21)+US_Others!Q21*US_Others!Q$8/SUM(US_Others!F21,US_Others!K21,US_Others!Q21))&gt;2.5,3,2)),"")</f>
        <v/>
      </c>
      <c r="BG16" s="223" t="str">
        <f>IFERROR(IF((US_Others!G21*US_Others!G$8/SUM(US_Others!G21,US_Others!L21,US_Others!R21)+US_Others!L21*US_Others!L$8/SUM(US_Others!G21,US_Others!L21,US_Others!R21)+US_Others!R21*US_Others!R$8/SUM(US_Others!G21,US_Others!L21,US_Others!R21))&gt;3.5,4,IF((US_Others!G21*US_Others!G$8/SUM(US_Others!G21,US_Others!L21,US_Others!R21)+US_Others!L21*US_Others!L$8/SUM(US_Others!G21,US_Others!L21,US_Others!R21)+US_Others!R21*US_Others!R$8/SUM(US_Others!G21,US_Others!L21,US_Others!R21))&gt;2.5,3,2)),"")</f>
        <v/>
      </c>
      <c r="BH16" s="219" t="str">
        <f>IFERROR(IF((US_Others!Z21*US_Others!Z$8/SUM(US_Others!Z21,US_Others!AB21)+US_Others!AB21*US_Others!AB$8/SUM(US_Others!Z21,US_Others!AB21))&gt;3.5,4,IF((US_Others!Z21*US_Others!Z$8/SUM(US_Others!Z21,US_Others!AB21)+US_Others!AB21*US_Others!AB$8/SUM(US_Others!Z21,US_Others!AB21))&gt;2.5,3,2)),"")</f>
        <v/>
      </c>
      <c r="BI16" s="219" t="str">
        <f>IFERROR(IF((US_Others!AA21*US_Others!AA$8/SUM(US_Others!AA21,US_Others!AC21)+US_Others!AC21*US_Others!AC$8/SUM(US_Others!AA21,US_Others!AC21))&gt;3.5,4,IF((US_Others!AA21*US_Others!AA$8/SUM(US_Others!AA21,US_Others!AC21)+US_Others!AC21*US_Others!AC$8/SUM(US_Others!AA21,US_Others!AC21))&gt;2.5,3,2)),"")</f>
        <v/>
      </c>
      <c r="BJ16" s="219" t="str">
        <f>IFERROR(US_Others!AD21*US_Others!AD$8/US_Others!AD21,"")</f>
        <v/>
      </c>
      <c r="BK16" s="74" t="str">
        <f>IFERROR(US_Others!AE21*US_Others!AE$8/US_Others!AE21,"")</f>
        <v/>
      </c>
      <c r="BL16" s="219" t="str">
        <f>IFERROR(IF(SUMPRODUCT(US_Others!AG21:AI21/SUM(US_Others!AG21:AI21),US_Others!AG$8:AI$8)&gt;3.5,4,IF(SUMPRODUCT(US_Others!AG21:AI21/SUM(US_Others!AG21:AI21),US_Others!AG$8:AI$8)&gt;2.5,3,2)),"")</f>
        <v/>
      </c>
      <c r="BM16" s="219" t="str">
        <f>IFERROR(US_Others!AL21*US_Others!AL$8/US_Others!AL21,"")</f>
        <v/>
      </c>
    </row>
    <row r="17" spans="1:65">
      <c r="A17" s="200" t="s">
        <v>123</v>
      </c>
      <c r="B17" s="332">
        <v>115000</v>
      </c>
      <c r="C17" s="333">
        <f>SUM(US_CO2!C20:AX20)</f>
        <v>0.20191579616256228</v>
      </c>
      <c r="D17" s="333">
        <f>SUM(US_CH4!C20:AC20)</f>
        <v>2.2900660013146554E-4</v>
      </c>
      <c r="E17" s="333">
        <f>SUM(US_N2O!C20:AA20)</f>
        <v>5.7251650032866393E-4</v>
      </c>
      <c r="F17" s="332">
        <f>US_Others!V22+US_Others!U22</f>
        <v>0</v>
      </c>
      <c r="G17" s="332">
        <f>US_Others!C22+US_Others!H22+US_Others!N22</f>
        <v>0</v>
      </c>
      <c r="H17" s="332">
        <f>US_Others!D22+US_Others!I22+US_Others!O22</f>
        <v>0</v>
      </c>
      <c r="I17" s="332">
        <f>US_Others!E22+US_Others!J22+US_Others!P22+US_Others!W22</f>
        <v>0</v>
      </c>
      <c r="J17" s="332">
        <f>US_Others!F22+US_Others!K22+US_Others!Q22</f>
        <v>0</v>
      </c>
      <c r="K17" s="332">
        <f>US_Others!G22+US_Others!L22+US_Others!R22</f>
        <v>0</v>
      </c>
      <c r="L17" s="332">
        <f>US_Others!Z22+US_Others!AB22</f>
        <v>0</v>
      </c>
      <c r="M17" s="332">
        <f>US_Others!AA22+US_Others!AC22</f>
        <v>0</v>
      </c>
      <c r="N17" s="332">
        <f>US_Others!AD22</f>
        <v>0</v>
      </c>
      <c r="O17" s="332">
        <f>US_Others!AE22</f>
        <v>0</v>
      </c>
      <c r="P17" s="332">
        <f>SUM(US_Others!AG22:AI22)</f>
        <v>0</v>
      </c>
      <c r="Q17" s="332">
        <f>US_Others!AL22</f>
        <v>0</v>
      </c>
      <c r="R17" s="332"/>
      <c r="S17" s="334">
        <f t="shared" si="0"/>
        <v>201.91579616256229</v>
      </c>
      <c r="T17" s="334">
        <f>D17*1000/Spec!I$6</f>
        <v>9.1602640052586212E-3</v>
      </c>
      <c r="U17" s="334">
        <f>E17*1000/Spec!I$7</f>
        <v>1.9211963098277314E-3</v>
      </c>
      <c r="V17" s="334">
        <f>F17*1000/Spec!I$8</f>
        <v>0</v>
      </c>
      <c r="W17" s="334">
        <f>G17*1000/Spec!I$9</f>
        <v>0</v>
      </c>
      <c r="X17" s="334">
        <f>H17*1000/Spec!I$10</f>
        <v>0</v>
      </c>
      <c r="Y17" s="334">
        <f>I17*1000/Spec!I$11</f>
        <v>0</v>
      </c>
      <c r="Z17" s="334">
        <f>J17*1000/Spec!I$12</f>
        <v>0</v>
      </c>
      <c r="AA17" s="334">
        <f>K17*1000/Spec!I$15</f>
        <v>0</v>
      </c>
      <c r="AB17" s="334">
        <f>L17*1000/Spec!I$17</f>
        <v>0</v>
      </c>
      <c r="AC17" s="334">
        <f>M17*1000/Spec!I$18</f>
        <v>0</v>
      </c>
      <c r="AD17" s="335">
        <f>N17*1000/Spec!I$25</f>
        <v>0</v>
      </c>
      <c r="AE17" s="335">
        <f>O17*1000/Spec!I$26</f>
        <v>0</v>
      </c>
      <c r="AF17" s="334">
        <f>P17*1000/Spec!I$21</f>
        <v>0</v>
      </c>
      <c r="AG17" s="334">
        <f>Q17*1000/Spec!I$22</f>
        <v>0</v>
      </c>
      <c r="AI17" s="200">
        <f>S17/'2007output'!$C15</f>
        <v>1.0924997087033995E-2</v>
      </c>
      <c r="AJ17" s="200">
        <f>T17/'2007output'!$C15</f>
        <v>4.956316418817564E-7</v>
      </c>
      <c r="AK17" s="200">
        <f>U17/'2007output'!$C15</f>
        <v>1.0394958932083819E-7</v>
      </c>
      <c r="AL17" s="200">
        <f>V17/'2007output'!$C15</f>
        <v>0</v>
      </c>
      <c r="AM17" s="200">
        <f>W17/'2007output'!$C15</f>
        <v>0</v>
      </c>
      <c r="AN17" s="200">
        <f>X17/'2007output'!$C15</f>
        <v>0</v>
      </c>
      <c r="AO17" s="200">
        <f>Y17/'2007output'!$C15</f>
        <v>0</v>
      </c>
      <c r="AP17" s="200">
        <f>Z17/'2007output'!$C15</f>
        <v>0</v>
      </c>
      <c r="AQ17" s="200">
        <f>AA17/'2007output'!$C15</f>
        <v>0</v>
      </c>
      <c r="AR17" s="200">
        <f>AB17/'2007output'!$C15</f>
        <v>0</v>
      </c>
      <c r="AS17" s="200">
        <f>AC17/'2007output'!$C15</f>
        <v>0</v>
      </c>
      <c r="AT17" s="200">
        <f>AD17/'2007output'!$C15</f>
        <v>0</v>
      </c>
      <c r="AU17" s="200">
        <f>AE17/'2007output'!$C15</f>
        <v>0</v>
      </c>
      <c r="AV17" s="200">
        <f>AF17/'2007output'!$C15</f>
        <v>0</v>
      </c>
      <c r="AW17" s="200">
        <f>AG17/'2007output'!$C15</f>
        <v>0</v>
      </c>
      <c r="AY17" s="370">
        <f>IFERROR(IF(SUMPRODUCT(US_CO2!C20:AX20/SUM(US_CO2!C20:AX20),US_CO2!C$6:AX$6)&gt;3.5,4,IF(SUMPRODUCT(US_CO2!C20:AX20/SUM(US_CO2!C20:AX20),US_CO2!C$6:AX$6)&gt;2.5,3,2)),"")</f>
        <v>4</v>
      </c>
      <c r="AZ17" s="370">
        <f>IFERROR(IF(SUMPRODUCT(US_CH4!C20:AC20/SUM(US_CH4!C20:AC20),US_CH4!C$6:AC$6)&gt;3.5,4,IF(SUMPRODUCT(US_CH4!C20:AC20/SUM(US_CH4!C20:AC20),US_CH4!C$6:AC$6)&gt;2.5,3,2)),"")</f>
        <v>4</v>
      </c>
      <c r="BA17" s="223">
        <f>IFERROR(IF(SUMPRODUCT(US_N2O!C20:AA20/SUM(US_N2O!C20:AA20),US_N2O!C$6:AA$6)&gt;3.5,4,IF(SUMPRODUCT(US_N2O!C20:AA20/SUM(US_N2O!C20:AA20),US_N2O!C$6:AA$6)&gt;2.5,3,2)),"")</f>
        <v>4</v>
      </c>
      <c r="BB17" s="223" t="str">
        <f>IFERROR(IF(SUMPRODUCT(US_Others!U22:V22/SUM(US_Others!U22:V22),US_Others!U$8:V$8)&gt;3.5,4,IF(SUMPRODUCT(US_Others!U22:V22/SUM(US_Others!U22:V22),US_Others!U$8:V$8)&gt;2.5,3,2)),"")</f>
        <v/>
      </c>
      <c r="BC17" s="223" t="str">
        <f>IFERROR(IF((US_Others!C22*US_Others!C$8/SUM(US_Others!C22,US_Others!H22,US_Others!N22)+ US_Others!H22*US_Others!H$8/SUM(US_Others!C22,US_Others!H22,US_Others!N22)+US_Others!N22*US_Others!N$8/SUM(US_Others!C22,US_Others!H22,US_Others!N22))&gt;3.5,4,IF((US_Others!C22*US_Others!C$8/SUM(US_Others!C22,US_Others!H22,US_Others!N22)+ US_Others!H22*US_Others!H$8/SUM(US_Others!C22,US_Others!H22,US_Others!N22)+US_Others!N22*US_Others!N$8/SUM(US_Others!C22,US_Others!H22,US_Others!N22))&gt;2.5,3,2)),"")</f>
        <v/>
      </c>
      <c r="BD17" s="223" t="str">
        <f>IFERROR(IF((US_Others!D22*US_Others!D$8/SUM(US_Others!D22,US_Others!I22,US_Others!O22)+US_Others!I22*US_Others!I$8/SUM(US_Others!D22,US_Others!I22,US_Others!O22)+US_Others!O22*US_Others!O$8/SUM(US_Others!D22,US_Others!I22,US_Others!O22))&gt;3.5,4,IF((US_Others!D22*US_Others!D$8/SUM(US_Others!D22,US_Others!I22,US_Others!O22)+US_Others!I22*US_Others!I$8/SUM(US_Others!D22,US_Others!I22,US_Others!O22)+US_Others!O22*US_Others!O$8/SUM(US_Others!D22,US_Others!I22,US_Others!O22))&gt;2.5,3,2)),"")</f>
        <v/>
      </c>
      <c r="BE17" s="223" t="str">
        <f>IFERROR(IF((US_Others!E22*US_Others!E$8/SUM(US_Others!E22,US_Others!J22,US_Others!P22,US_Others!W22)+US_Others!J22*US_Others!J$8/SUM(US_Others!E22,US_Others!J22,US_Others!P22,US_Others!W22)+US_Others!P22*US_Others!P$8/SUM(US_Others!E22,US_Others!J22,US_Others!P22,US_Others!W22)+US_Others!W22*US_Others!W$8/SUM(US_Others!E22,US_Others!J22,US_Others!P22,US_Others!W22))&gt;3.5,4,IF((US_Others!E22*US_Others!E$8/SUM(US_Others!E22,US_Others!J22,US_Others!P22,US_Others!W22)+US_Others!J22*US_Others!J$8/SUM(US_Others!E22,US_Others!J22,US_Others!P22,US_Others!W22)+US_Others!P22*US_Others!P$8/SUM(US_Others!E22,US_Others!J22,US_Others!P22,US_Others!W22)+US_Others!W22*US_Others!W$8/SUM(US_Others!E22,US_Others!J22,US_Others!P22,US_Others!W22))&gt;2.5,3,2)),"")</f>
        <v/>
      </c>
      <c r="BF17" s="223" t="str">
        <f>IFERROR(IF((US_Others!F22*US_Others!F$8/SUM(US_Others!F22,US_Others!K22,US_Others!Q22)+US_Others!K22*US_Others!K$8/SUM(US_Others!F22,US_Others!K22,US_Others!Q22)+US_Others!Q22*US_Others!Q$8/SUM(US_Others!F22,US_Others!K22,US_Others!Q22))&gt;3.5,4,IF((US_Others!F22*US_Others!F$8/SUM(US_Others!F22,US_Others!K22,US_Others!Q22)+US_Others!K22*US_Others!K$8/SUM(US_Others!F22,US_Others!K22,US_Others!Q22)+US_Others!Q22*US_Others!Q$8/SUM(US_Others!F22,US_Others!K22,US_Others!Q22))&gt;2.5,3,2)),"")</f>
        <v/>
      </c>
      <c r="BG17" s="223" t="str">
        <f>IFERROR(IF((US_Others!G22*US_Others!G$8/SUM(US_Others!G22,US_Others!L22,US_Others!R22)+US_Others!L22*US_Others!L$8/SUM(US_Others!G22,US_Others!L22,US_Others!R22)+US_Others!R22*US_Others!R$8/SUM(US_Others!G22,US_Others!L22,US_Others!R22))&gt;3.5,4,IF((US_Others!G22*US_Others!G$8/SUM(US_Others!G22,US_Others!L22,US_Others!R22)+US_Others!L22*US_Others!L$8/SUM(US_Others!G22,US_Others!L22,US_Others!R22)+US_Others!R22*US_Others!R$8/SUM(US_Others!G22,US_Others!L22,US_Others!R22))&gt;2.5,3,2)),"")</f>
        <v/>
      </c>
      <c r="BH17" s="219" t="str">
        <f>IFERROR(IF((US_Others!Z22*US_Others!Z$8/SUM(US_Others!Z22,US_Others!AB22)+US_Others!AB22*US_Others!AB$8/SUM(US_Others!Z22,US_Others!AB22))&gt;3.5,4,IF((US_Others!Z22*US_Others!Z$8/SUM(US_Others!Z22,US_Others!AB22)+US_Others!AB22*US_Others!AB$8/SUM(US_Others!Z22,US_Others!AB22))&gt;2.5,3,2)),"")</f>
        <v/>
      </c>
      <c r="BI17" s="219" t="str">
        <f>IFERROR(IF((US_Others!AA22*US_Others!AA$8/SUM(US_Others!AA22,US_Others!AC22)+US_Others!AC22*US_Others!AC$8/SUM(US_Others!AA22,US_Others!AC22))&gt;3.5,4,IF((US_Others!AA22*US_Others!AA$8/SUM(US_Others!AA22,US_Others!AC22)+US_Others!AC22*US_Others!AC$8/SUM(US_Others!AA22,US_Others!AC22))&gt;2.5,3,2)),"")</f>
        <v/>
      </c>
      <c r="BJ17" s="219" t="str">
        <f>IFERROR(US_Others!AD22*US_Others!AD$8/US_Others!AD22,"")</f>
        <v/>
      </c>
      <c r="BK17" s="74" t="str">
        <f>IFERROR(US_Others!AE22*US_Others!AE$8/US_Others!AE22,"")</f>
        <v/>
      </c>
      <c r="BL17" s="219" t="str">
        <f>IFERROR(IF(SUMPRODUCT(US_Others!AG22:AI22/SUM(US_Others!AG22:AI22),US_Others!AG$8:AI$8)&gt;3.5,4,IF(SUMPRODUCT(US_Others!AG22:AI22/SUM(US_Others!AG22:AI22),US_Others!AG$8:AI$8)&gt;2.5,3,2)),"")</f>
        <v/>
      </c>
      <c r="BM17" s="219" t="str">
        <f>IFERROR(US_Others!AL22*US_Others!AL$8/US_Others!AL22,"")</f>
        <v/>
      </c>
    </row>
    <row r="18" spans="1:65">
      <c r="A18" s="200" t="s">
        <v>124</v>
      </c>
      <c r="B18" s="332">
        <v>211000</v>
      </c>
      <c r="C18" s="333">
        <f>SUM(US_CO2!C21:AX21)</f>
        <v>57.936699809343907</v>
      </c>
      <c r="D18" s="333">
        <f>SUM(US_CH4!C21:AC21)</f>
        <v>158.12386550960514</v>
      </c>
      <c r="E18" s="333">
        <f>SUM(US_N2O!C21:AA21)</f>
        <v>6.2497870302657396E-2</v>
      </c>
      <c r="F18" s="332">
        <f>US_Others!V23+US_Others!U23</f>
        <v>0</v>
      </c>
      <c r="G18" s="332">
        <f>US_Others!C23+US_Others!H23+US_Others!N23</f>
        <v>9.3651649393877148E-5</v>
      </c>
      <c r="H18" s="332">
        <f>US_Others!D23+US_Others!I23+US_Others!O23</f>
        <v>1.5358870500595855E-3</v>
      </c>
      <c r="I18" s="332">
        <f>US_Others!E23+US_Others!J23+US_Others!P23+US_Others!W23</f>
        <v>7.0987950240558881E-3</v>
      </c>
      <c r="J18" s="332">
        <f>US_Others!F23+US_Others!K23+US_Others!Q23</f>
        <v>1.2268366070597907E-3</v>
      </c>
      <c r="K18" s="332">
        <f>US_Others!G23+US_Others!L23+US_Others!R23</f>
        <v>1.2174714421204034E-4</v>
      </c>
      <c r="L18" s="332">
        <f>US_Others!Z23+US_Others!AB23</f>
        <v>0</v>
      </c>
      <c r="M18" s="332">
        <f>US_Others!AA23+US_Others!AC23</f>
        <v>0</v>
      </c>
      <c r="N18" s="332">
        <f>US_Others!AD23</f>
        <v>0</v>
      </c>
      <c r="O18" s="332">
        <f>US_Others!AE23</f>
        <v>0</v>
      </c>
      <c r="P18" s="332">
        <f>SUM(US_Others!AG23:AI23)</f>
        <v>0</v>
      </c>
      <c r="Q18" s="332">
        <f>US_Others!AL23</f>
        <v>0</v>
      </c>
      <c r="R18" s="332"/>
      <c r="S18" s="334">
        <f t="shared" si="0"/>
        <v>57936.699809343903</v>
      </c>
      <c r="T18" s="334">
        <f>D18*1000/Spec!I$6</f>
        <v>6324.9546203842065</v>
      </c>
      <c r="U18" s="334">
        <f>E18*1000/Spec!I$7</f>
        <v>0.2097243969887832</v>
      </c>
      <c r="V18" s="334">
        <f>F18*1000/Spec!I$8</f>
        <v>0</v>
      </c>
      <c r="W18" s="334">
        <f>G18*1000/Spec!I$9</f>
        <v>1.3874318428722541E-4</v>
      </c>
      <c r="X18" s="334">
        <f>H18*1000/Spec!I$10</f>
        <v>4.388248714455959E-4</v>
      </c>
      <c r="Y18" s="334">
        <f>I18*1000/Spec!I$11</f>
        <v>4.9641923245146071E-3</v>
      </c>
      <c r="Z18" s="334">
        <f>J18*1000/Spec!I$12</f>
        <v>2.7446009106483013E-4</v>
      </c>
      <c r="AA18" s="334">
        <f>K18*1000/Spec!I$15</f>
        <v>1.24105141908298E-5</v>
      </c>
      <c r="AB18" s="334">
        <f>L18*1000/Spec!I$17</f>
        <v>0</v>
      </c>
      <c r="AC18" s="334">
        <f>M18*1000/Spec!I$18</f>
        <v>0</v>
      </c>
      <c r="AD18" s="335">
        <f>N18*1000/Spec!I$25</f>
        <v>0</v>
      </c>
      <c r="AE18" s="335">
        <f>O18*1000/Spec!I$26</f>
        <v>0</v>
      </c>
      <c r="AF18" s="334">
        <f>P18*1000/Spec!I$21</f>
        <v>0</v>
      </c>
      <c r="AG18" s="334">
        <f>Q18*1000/Spec!I$22</f>
        <v>0</v>
      </c>
      <c r="AI18" s="200">
        <f>S18/'2007output'!$C16</f>
        <v>0.19730520300144361</v>
      </c>
      <c r="AJ18" s="200">
        <f>T18/'2007output'!$C16</f>
        <v>2.1539826387359375E-2</v>
      </c>
      <c r="AK18" s="200">
        <f>U18/'2007output'!$C16</f>
        <v>7.1422284766647321E-7</v>
      </c>
      <c r="AL18" s="200">
        <f>V18/'2007output'!$C16</f>
        <v>0</v>
      </c>
      <c r="AM18" s="200">
        <f>W18/'2007output'!$C16</f>
        <v>4.7249415708767678E-10</v>
      </c>
      <c r="AN18" s="200">
        <f>X18/'2007output'!$C16</f>
        <v>1.4944315197030237E-9</v>
      </c>
      <c r="AO18" s="200">
        <f>Y18/'2007output'!$C16</f>
        <v>1.6905708774399289E-8</v>
      </c>
      <c r="AP18" s="200">
        <f>Z18/'2007output'!$C16</f>
        <v>9.3468223356773641E-10</v>
      </c>
      <c r="AQ18" s="200">
        <f>AA18/'2007output'!$C16</f>
        <v>4.2264385611053669E-11</v>
      </c>
      <c r="AR18" s="200">
        <f>AB18/'2007output'!$C16</f>
        <v>0</v>
      </c>
      <c r="AS18" s="200">
        <f>AC18/'2007output'!$C16</f>
        <v>0</v>
      </c>
      <c r="AT18" s="200">
        <f>AD18/'2007output'!$C16</f>
        <v>0</v>
      </c>
      <c r="AU18" s="200">
        <f>AE18/'2007output'!$C16</f>
        <v>0</v>
      </c>
      <c r="AV18" s="200">
        <f>AF18/'2007output'!$C16</f>
        <v>0</v>
      </c>
      <c r="AW18" s="200">
        <f>AG18/'2007output'!$C16</f>
        <v>0</v>
      </c>
      <c r="AY18" s="370">
        <f>IFERROR(IF(SUMPRODUCT(US_CO2!C21:AX21/SUM(US_CO2!C21:AX21),US_CO2!C$6:AX$6)&gt;3.5,4,IF(SUMPRODUCT(US_CO2!C21:AX21/SUM(US_CO2!C21:AX21),US_CO2!C$6:AX$6)&gt;2.5,3,2)),"")</f>
        <v>4</v>
      </c>
      <c r="AZ18" s="370">
        <f>IFERROR(IF(SUMPRODUCT(US_CH4!C21:AC21/SUM(US_CH4!C21:AC21),US_CH4!C$6:AC$6)&gt;3.5,4,IF(SUMPRODUCT(US_CH4!C21:AC21/SUM(US_CH4!C21:AC21),US_CH4!C$6:AC$6)&gt;2.5,3,2)),"")</f>
        <v>4</v>
      </c>
      <c r="BA18" s="223">
        <f>IFERROR(IF(SUMPRODUCT(US_N2O!C21:AA21/SUM(US_N2O!C21:AA21),US_N2O!C$6:AA$6)&gt;3.5,4,IF(SUMPRODUCT(US_N2O!C21:AA21/SUM(US_N2O!C21:AA21),US_N2O!C$6:AA$6)&gt;2.5,3,2)),"")</f>
        <v>4</v>
      </c>
      <c r="BB18" s="223" t="str">
        <f>IFERROR(IF(SUMPRODUCT(US_Others!U23:V23/SUM(US_Others!U23:V23),US_Others!U$8:V$8)&gt;3.5,4,IF(SUMPRODUCT(US_Others!U23:V23/SUM(US_Others!U23:V23),US_Others!U$8:V$8)&gt;2.5,3,2)),"")</f>
        <v/>
      </c>
      <c r="BC18" s="223">
        <f>IFERROR(IF((US_Others!C23*US_Others!C$8/SUM(US_Others!C23,US_Others!H23,US_Others!N23)+ US_Others!H23*US_Others!H$8/SUM(US_Others!C23,US_Others!H23,US_Others!N23)+US_Others!N23*US_Others!N$8/SUM(US_Others!C23,US_Others!H23,US_Others!N23))&gt;3.5,4,IF((US_Others!C23*US_Others!C$8/SUM(US_Others!C23,US_Others!H23,US_Others!N23)+ US_Others!H23*US_Others!H$8/SUM(US_Others!C23,US_Others!H23,US_Others!N23)+US_Others!N23*US_Others!N$8/SUM(US_Others!C23,US_Others!H23,US_Others!N23))&gt;2.5,3,2)),"")</f>
        <v>4</v>
      </c>
      <c r="BD18" s="223">
        <f>IFERROR(IF((US_Others!D23*US_Others!D$8/SUM(US_Others!D23,US_Others!I23,US_Others!O23)+US_Others!I23*US_Others!I$8/SUM(US_Others!D23,US_Others!I23,US_Others!O23)+US_Others!O23*US_Others!O$8/SUM(US_Others!D23,US_Others!I23,US_Others!O23))&gt;3.5,4,IF((US_Others!D23*US_Others!D$8/SUM(US_Others!D23,US_Others!I23,US_Others!O23)+US_Others!I23*US_Others!I$8/SUM(US_Others!D23,US_Others!I23,US_Others!O23)+US_Others!O23*US_Others!O$8/SUM(US_Others!D23,US_Others!I23,US_Others!O23))&gt;2.5,3,2)),"")</f>
        <v>4</v>
      </c>
      <c r="BE18" s="223">
        <f>IFERROR(IF((US_Others!E23*US_Others!E$8/SUM(US_Others!E23,US_Others!J23,US_Others!P23,US_Others!W23)+US_Others!J23*US_Others!J$8/SUM(US_Others!E23,US_Others!J23,US_Others!P23,US_Others!W23)+US_Others!P23*US_Others!P$8/SUM(US_Others!E23,US_Others!J23,US_Others!P23,US_Others!W23)+US_Others!W23*US_Others!W$8/SUM(US_Others!E23,US_Others!J23,US_Others!P23,US_Others!W23))&gt;3.5,4,IF((US_Others!E23*US_Others!E$8/SUM(US_Others!E23,US_Others!J23,US_Others!P23,US_Others!W23)+US_Others!J23*US_Others!J$8/SUM(US_Others!E23,US_Others!J23,US_Others!P23,US_Others!W23)+US_Others!P23*US_Others!P$8/SUM(US_Others!E23,US_Others!J23,US_Others!P23,US_Others!W23)+US_Others!W23*US_Others!W$8/SUM(US_Others!E23,US_Others!J23,US_Others!P23,US_Others!W23))&gt;2.5,3,2)),"")</f>
        <v>4</v>
      </c>
      <c r="BF18" s="223">
        <f>IFERROR(IF((US_Others!F23*US_Others!F$8/SUM(US_Others!F23,US_Others!K23,US_Others!Q23)+US_Others!K23*US_Others!K$8/SUM(US_Others!F23,US_Others!K23,US_Others!Q23)+US_Others!Q23*US_Others!Q$8/SUM(US_Others!F23,US_Others!K23,US_Others!Q23))&gt;3.5,4,IF((US_Others!F23*US_Others!F$8/SUM(US_Others!F23,US_Others!K23,US_Others!Q23)+US_Others!K23*US_Others!K$8/SUM(US_Others!F23,US_Others!K23,US_Others!Q23)+US_Others!Q23*US_Others!Q$8/SUM(US_Others!F23,US_Others!K23,US_Others!Q23))&gt;2.5,3,2)),"")</f>
        <v>4</v>
      </c>
      <c r="BG18" s="223">
        <f>IFERROR(IF((US_Others!G23*US_Others!G$8/SUM(US_Others!G23,US_Others!L23,US_Others!R23)+US_Others!L23*US_Others!L$8/SUM(US_Others!G23,US_Others!L23,US_Others!R23)+US_Others!R23*US_Others!R$8/SUM(US_Others!G23,US_Others!L23,US_Others!R23))&gt;3.5,4,IF((US_Others!G23*US_Others!G$8/SUM(US_Others!G23,US_Others!L23,US_Others!R23)+US_Others!L23*US_Others!L$8/SUM(US_Others!G23,US_Others!L23,US_Others!R23)+US_Others!R23*US_Others!R$8/SUM(US_Others!G23,US_Others!L23,US_Others!R23))&gt;2.5,3,2)),"")</f>
        <v>4</v>
      </c>
      <c r="BH18" s="219" t="str">
        <f>IFERROR(IF((US_Others!Z23*US_Others!Z$8/SUM(US_Others!Z23,US_Others!AB23)+US_Others!AB23*US_Others!AB$8/SUM(US_Others!Z23,US_Others!AB23))&gt;3.5,4,IF((US_Others!Z23*US_Others!Z$8/SUM(US_Others!Z23,US_Others!AB23)+US_Others!AB23*US_Others!AB$8/SUM(US_Others!Z23,US_Others!AB23))&gt;2.5,3,2)),"")</f>
        <v/>
      </c>
      <c r="BI18" s="219" t="str">
        <f>IFERROR(IF((US_Others!AA23*US_Others!AA$8/SUM(US_Others!AA23,US_Others!AC23)+US_Others!AC23*US_Others!AC$8/SUM(US_Others!AA23,US_Others!AC23))&gt;3.5,4,IF((US_Others!AA23*US_Others!AA$8/SUM(US_Others!AA23,US_Others!AC23)+US_Others!AC23*US_Others!AC$8/SUM(US_Others!AA23,US_Others!AC23))&gt;2.5,3,2)),"")</f>
        <v/>
      </c>
      <c r="BJ18" s="219" t="str">
        <f>IFERROR(US_Others!AD23*US_Others!AD$8/US_Others!AD23,"")</f>
        <v/>
      </c>
      <c r="BK18" s="74" t="str">
        <f>IFERROR(US_Others!AE23*US_Others!AE$8/US_Others!AE23,"")</f>
        <v/>
      </c>
      <c r="BL18" s="219" t="str">
        <f>IFERROR(IF(SUMPRODUCT(US_Others!AG23:AI23/SUM(US_Others!AG23:AI23),US_Others!AG$8:AI$8)&gt;3.5,4,IF(SUMPRODUCT(US_Others!AG23:AI23/SUM(US_Others!AG23:AI23),US_Others!AG$8:AI$8)&gt;2.5,3,2)),"")</f>
        <v/>
      </c>
      <c r="BM18" s="219" t="str">
        <f>IFERROR(US_Others!AL23*US_Others!AL$8/US_Others!AL23,"")</f>
        <v/>
      </c>
    </row>
    <row r="19" spans="1:65">
      <c r="A19" s="200" t="s">
        <v>125</v>
      </c>
      <c r="B19" s="332">
        <v>212100</v>
      </c>
      <c r="C19" s="333">
        <f>SUM(US_CO2!C22:AX22)</f>
        <v>22.410794169851844</v>
      </c>
      <c r="D19" s="333">
        <f>SUM(US_CH4!C22:AC22)</f>
        <v>71.180019375110859</v>
      </c>
      <c r="E19" s="333">
        <f>SUM(US_N2O!C22:AA22)</f>
        <v>0.21991950391986814</v>
      </c>
      <c r="F19" s="332">
        <f>US_Others!V24+US_Others!U24</f>
        <v>0</v>
      </c>
      <c r="G19" s="332">
        <f>US_Others!C24+US_Others!H24+US_Others!N24</f>
        <v>0</v>
      </c>
      <c r="H19" s="332">
        <f>US_Others!D24+US_Others!I24+US_Others!O24</f>
        <v>0</v>
      </c>
      <c r="I19" s="332">
        <f>US_Others!E24+US_Others!J24+US_Others!P24+US_Others!W24</f>
        <v>0</v>
      </c>
      <c r="J19" s="332">
        <f>US_Others!F24+US_Others!K24+US_Others!Q24</f>
        <v>0</v>
      </c>
      <c r="K19" s="332">
        <f>US_Others!G24+US_Others!L24+US_Others!R24</f>
        <v>0</v>
      </c>
      <c r="L19" s="332">
        <f>US_Others!Z24+US_Others!AB24</f>
        <v>0</v>
      </c>
      <c r="M19" s="332">
        <f>US_Others!AA24+US_Others!AC24</f>
        <v>0</v>
      </c>
      <c r="N19" s="332">
        <f>US_Others!AD24</f>
        <v>0</v>
      </c>
      <c r="O19" s="332">
        <f>US_Others!AE24</f>
        <v>0</v>
      </c>
      <c r="P19" s="332">
        <f>SUM(US_Others!AG24:AI24)</f>
        <v>0</v>
      </c>
      <c r="Q19" s="332">
        <f>US_Others!AL24</f>
        <v>0</v>
      </c>
      <c r="R19" s="332"/>
      <c r="S19" s="334">
        <f t="shared" si="0"/>
        <v>22410.794169851844</v>
      </c>
      <c r="T19" s="334">
        <f>D19*1000/Spec!I$6</f>
        <v>2847.2007750044345</v>
      </c>
      <c r="U19" s="334">
        <f>E19*1000/Spec!I$7</f>
        <v>0.73798491248277898</v>
      </c>
      <c r="V19" s="334">
        <f>F19*1000/Spec!I$8</f>
        <v>0</v>
      </c>
      <c r="W19" s="334">
        <f>G19*1000/Spec!I$9</f>
        <v>0</v>
      </c>
      <c r="X19" s="334">
        <f>H19*1000/Spec!I$10</f>
        <v>0</v>
      </c>
      <c r="Y19" s="334">
        <f>I19*1000/Spec!I$11</f>
        <v>0</v>
      </c>
      <c r="Z19" s="334">
        <f>J19*1000/Spec!I$12</f>
        <v>0</v>
      </c>
      <c r="AA19" s="334">
        <f>K19*1000/Spec!I$15</f>
        <v>0</v>
      </c>
      <c r="AB19" s="334">
        <f>L19*1000/Spec!I$17</f>
        <v>0</v>
      </c>
      <c r="AC19" s="334">
        <f>M19*1000/Spec!I$18</f>
        <v>0</v>
      </c>
      <c r="AD19" s="335">
        <f>N19*1000/Spec!I$25</f>
        <v>0</v>
      </c>
      <c r="AE19" s="335">
        <f>O19*1000/Spec!I$26</f>
        <v>0</v>
      </c>
      <c r="AF19" s="334">
        <f>P19*1000/Spec!I$21</f>
        <v>0</v>
      </c>
      <c r="AG19" s="334">
        <f>Q19*1000/Spec!I$22</f>
        <v>0</v>
      </c>
      <c r="AI19" s="200">
        <f>S19/'2007output'!$C17</f>
        <v>0.52192166025878206</v>
      </c>
      <c r="AJ19" s="200">
        <f>T19/'2007output'!$C17</f>
        <v>6.6308036400578363E-2</v>
      </c>
      <c r="AK19" s="200">
        <f>U19/'2007output'!$C17</f>
        <v>1.7186821129574022E-5</v>
      </c>
      <c r="AL19" s="200">
        <f>V19/'2007output'!$C17</f>
        <v>0</v>
      </c>
      <c r="AM19" s="200">
        <f>W19/'2007output'!$C17</f>
        <v>0</v>
      </c>
      <c r="AN19" s="200">
        <f>X19/'2007output'!$C17</f>
        <v>0</v>
      </c>
      <c r="AO19" s="200">
        <f>Y19/'2007output'!$C17</f>
        <v>0</v>
      </c>
      <c r="AP19" s="200">
        <f>Z19/'2007output'!$C17</f>
        <v>0</v>
      </c>
      <c r="AQ19" s="200">
        <f>AA19/'2007output'!$C17</f>
        <v>0</v>
      </c>
      <c r="AR19" s="200">
        <f>AB19/'2007output'!$C17</f>
        <v>0</v>
      </c>
      <c r="AS19" s="200">
        <f>AC19/'2007output'!$C17</f>
        <v>0</v>
      </c>
      <c r="AT19" s="200">
        <f>AD19/'2007output'!$C17</f>
        <v>0</v>
      </c>
      <c r="AU19" s="200">
        <f>AE19/'2007output'!$C17</f>
        <v>0</v>
      </c>
      <c r="AV19" s="200">
        <f>AF19/'2007output'!$C17</f>
        <v>0</v>
      </c>
      <c r="AW19" s="200">
        <f>AG19/'2007output'!$C17</f>
        <v>0</v>
      </c>
      <c r="AY19" s="370">
        <f>IFERROR(IF(SUMPRODUCT(US_CO2!C22:AX22/SUM(US_CO2!C22:AX22),US_CO2!C$6:AX$6)&gt;3.5,4,IF(SUMPRODUCT(US_CO2!C22:AX22/SUM(US_CO2!C22:AX22),US_CO2!C$6:AX$6)&gt;2.5,3,2)),"")</f>
        <v>4</v>
      </c>
      <c r="AZ19" s="370">
        <f>IFERROR(IF(SUMPRODUCT(US_CH4!C22:AC22/SUM(US_CH4!C22:AC22),US_CH4!C$6:AC$6)&gt;3.5,4,IF(SUMPRODUCT(US_CH4!C22:AC22/SUM(US_CH4!C22:AC22),US_CH4!C$6:AC$6)&gt;2.5,3,2)),"")</f>
        <v>2</v>
      </c>
      <c r="BA19" s="223">
        <f>IFERROR(IF(SUMPRODUCT(US_N2O!C22:AA22/SUM(US_N2O!C22:AA22),US_N2O!C$6:AA$6)&gt;3.5,4,IF(SUMPRODUCT(US_N2O!C22:AA22/SUM(US_N2O!C22:AA22),US_N2O!C$6:AA$6)&gt;2.5,3,2)),"")</f>
        <v>4</v>
      </c>
      <c r="BB19" s="223" t="str">
        <f>IFERROR(IF(SUMPRODUCT(US_Others!U24:V24/SUM(US_Others!U24:V24),US_Others!U$8:V$8)&gt;3.5,4,IF(SUMPRODUCT(US_Others!U24:V24/SUM(US_Others!U24:V24),US_Others!U$8:V$8)&gt;2.5,3,2)),"")</f>
        <v/>
      </c>
      <c r="BC19" s="223" t="str">
        <f>IFERROR(IF((US_Others!C24*US_Others!C$8/SUM(US_Others!C24,US_Others!H24,US_Others!N24)+ US_Others!H24*US_Others!H$8/SUM(US_Others!C24,US_Others!H24,US_Others!N24)+US_Others!N24*US_Others!N$8/SUM(US_Others!C24,US_Others!H24,US_Others!N24))&gt;3.5,4,IF((US_Others!C24*US_Others!C$8/SUM(US_Others!C24,US_Others!H24,US_Others!N24)+ US_Others!H24*US_Others!H$8/SUM(US_Others!C24,US_Others!H24,US_Others!N24)+US_Others!N24*US_Others!N$8/SUM(US_Others!C24,US_Others!H24,US_Others!N24))&gt;2.5,3,2)),"")</f>
        <v/>
      </c>
      <c r="BD19" s="223" t="str">
        <f>IFERROR(IF((US_Others!D24*US_Others!D$8/SUM(US_Others!D24,US_Others!I24,US_Others!O24)+US_Others!I24*US_Others!I$8/SUM(US_Others!D24,US_Others!I24,US_Others!O24)+US_Others!O24*US_Others!O$8/SUM(US_Others!D24,US_Others!I24,US_Others!O24))&gt;3.5,4,IF((US_Others!D24*US_Others!D$8/SUM(US_Others!D24,US_Others!I24,US_Others!O24)+US_Others!I24*US_Others!I$8/SUM(US_Others!D24,US_Others!I24,US_Others!O24)+US_Others!O24*US_Others!O$8/SUM(US_Others!D24,US_Others!I24,US_Others!O24))&gt;2.5,3,2)),"")</f>
        <v/>
      </c>
      <c r="BE19" s="223" t="str">
        <f>IFERROR(IF((US_Others!E24*US_Others!E$8/SUM(US_Others!E24,US_Others!J24,US_Others!P24,US_Others!W24)+US_Others!J24*US_Others!J$8/SUM(US_Others!E24,US_Others!J24,US_Others!P24,US_Others!W24)+US_Others!P24*US_Others!P$8/SUM(US_Others!E24,US_Others!J24,US_Others!P24,US_Others!W24)+US_Others!W24*US_Others!W$8/SUM(US_Others!E24,US_Others!J24,US_Others!P24,US_Others!W24))&gt;3.5,4,IF((US_Others!E24*US_Others!E$8/SUM(US_Others!E24,US_Others!J24,US_Others!P24,US_Others!W24)+US_Others!J24*US_Others!J$8/SUM(US_Others!E24,US_Others!J24,US_Others!P24,US_Others!W24)+US_Others!P24*US_Others!P$8/SUM(US_Others!E24,US_Others!J24,US_Others!P24,US_Others!W24)+US_Others!W24*US_Others!W$8/SUM(US_Others!E24,US_Others!J24,US_Others!P24,US_Others!W24))&gt;2.5,3,2)),"")</f>
        <v/>
      </c>
      <c r="BF19" s="223" t="str">
        <f>IFERROR(IF((US_Others!F24*US_Others!F$8/SUM(US_Others!F24,US_Others!K24,US_Others!Q24)+US_Others!K24*US_Others!K$8/SUM(US_Others!F24,US_Others!K24,US_Others!Q24)+US_Others!Q24*US_Others!Q$8/SUM(US_Others!F24,US_Others!K24,US_Others!Q24))&gt;3.5,4,IF((US_Others!F24*US_Others!F$8/SUM(US_Others!F24,US_Others!K24,US_Others!Q24)+US_Others!K24*US_Others!K$8/SUM(US_Others!F24,US_Others!K24,US_Others!Q24)+US_Others!Q24*US_Others!Q$8/SUM(US_Others!F24,US_Others!K24,US_Others!Q24))&gt;2.5,3,2)),"")</f>
        <v/>
      </c>
      <c r="BG19" s="223" t="str">
        <f>IFERROR(IF((US_Others!G24*US_Others!G$8/SUM(US_Others!G24,US_Others!L24,US_Others!R24)+US_Others!L24*US_Others!L$8/SUM(US_Others!G24,US_Others!L24,US_Others!R24)+US_Others!R24*US_Others!R$8/SUM(US_Others!G24,US_Others!L24,US_Others!R24))&gt;3.5,4,IF((US_Others!G24*US_Others!G$8/SUM(US_Others!G24,US_Others!L24,US_Others!R24)+US_Others!L24*US_Others!L$8/SUM(US_Others!G24,US_Others!L24,US_Others!R24)+US_Others!R24*US_Others!R$8/SUM(US_Others!G24,US_Others!L24,US_Others!R24))&gt;2.5,3,2)),"")</f>
        <v/>
      </c>
      <c r="BH19" s="219" t="str">
        <f>IFERROR(IF((US_Others!Z24*US_Others!Z$8/SUM(US_Others!Z24,US_Others!AB24)+US_Others!AB24*US_Others!AB$8/SUM(US_Others!Z24,US_Others!AB24))&gt;3.5,4,IF((US_Others!Z24*US_Others!Z$8/SUM(US_Others!Z24,US_Others!AB24)+US_Others!AB24*US_Others!AB$8/SUM(US_Others!Z24,US_Others!AB24))&gt;2.5,3,2)),"")</f>
        <v/>
      </c>
      <c r="BI19" s="219" t="str">
        <f>IFERROR(IF((US_Others!AA24*US_Others!AA$8/SUM(US_Others!AA24,US_Others!AC24)+US_Others!AC24*US_Others!AC$8/SUM(US_Others!AA24,US_Others!AC24))&gt;3.5,4,IF((US_Others!AA24*US_Others!AA$8/SUM(US_Others!AA24,US_Others!AC24)+US_Others!AC24*US_Others!AC$8/SUM(US_Others!AA24,US_Others!AC24))&gt;2.5,3,2)),"")</f>
        <v/>
      </c>
      <c r="BJ19" s="219" t="str">
        <f>IFERROR(US_Others!AD24*US_Others!AD$8/US_Others!AD24,"")</f>
        <v/>
      </c>
      <c r="BK19" s="74" t="str">
        <f>IFERROR(US_Others!AE24*US_Others!AE$8/US_Others!AE24,"")</f>
        <v/>
      </c>
      <c r="BL19" s="219" t="str">
        <f>IFERROR(IF(SUMPRODUCT(US_Others!AG24:AI24/SUM(US_Others!AG24:AI24),US_Others!AG$8:AI$8)&gt;3.5,4,IF(SUMPRODUCT(US_Others!AG24:AI24/SUM(US_Others!AG24:AI24),US_Others!AG$8:AI$8)&gt;2.5,3,2)),"")</f>
        <v/>
      </c>
      <c r="BM19" s="219" t="str">
        <f>IFERROR(US_Others!AL24*US_Others!AL$8/US_Others!AL24,"")</f>
        <v/>
      </c>
    </row>
    <row r="20" spans="1:65">
      <c r="A20" s="200" t="s">
        <v>126</v>
      </c>
      <c r="B20" s="332" t="s">
        <v>127</v>
      </c>
      <c r="C20" s="333">
        <f>SUM(US_CO2!C23:AX23)</f>
        <v>8.7751613389035956</v>
      </c>
      <c r="D20" s="333">
        <f>SUM(US_CH4!C23:AC23)</f>
        <v>2.3815217710244006E-2</v>
      </c>
      <c r="E20" s="333">
        <f>SUM(US_N2O!C23:AA23)</f>
        <v>0.10645134515191969</v>
      </c>
      <c r="F20" s="332">
        <f>US_Others!V25+US_Others!U25</f>
        <v>0</v>
      </c>
      <c r="G20" s="332">
        <f>US_Others!C25+US_Others!H25+US_Others!N25</f>
        <v>0</v>
      </c>
      <c r="H20" s="332">
        <f>US_Others!D25+US_Others!I25+US_Others!O25</f>
        <v>0</v>
      </c>
      <c r="I20" s="332">
        <f>US_Others!E25+US_Others!J25+US_Others!P25+US_Others!W25</f>
        <v>0</v>
      </c>
      <c r="J20" s="332">
        <f>US_Others!F25+US_Others!K25+US_Others!Q25</f>
        <v>0</v>
      </c>
      <c r="K20" s="332">
        <f>US_Others!G25+US_Others!L25+US_Others!R25</f>
        <v>0</v>
      </c>
      <c r="L20" s="332">
        <f>US_Others!Z25+US_Others!AB25</f>
        <v>0</v>
      </c>
      <c r="M20" s="332">
        <f>US_Others!AA25+US_Others!AC25</f>
        <v>0</v>
      </c>
      <c r="N20" s="332">
        <f>US_Others!AD25</f>
        <v>0</v>
      </c>
      <c r="O20" s="332">
        <f>US_Others!AE25</f>
        <v>0</v>
      </c>
      <c r="P20" s="332">
        <f>SUM(US_Others!AG25:AI25)</f>
        <v>0</v>
      </c>
      <c r="Q20" s="332">
        <f>US_Others!AL25</f>
        <v>0</v>
      </c>
      <c r="R20" s="332"/>
      <c r="S20" s="334">
        <f t="shared" si="0"/>
        <v>8775.1613389035956</v>
      </c>
      <c r="T20" s="334">
        <f>D20*1000/Spec!I$6</f>
        <v>0.95260870840976031</v>
      </c>
      <c r="U20" s="334">
        <f>E20*1000/Spec!I$7</f>
        <v>0.35721927903328754</v>
      </c>
      <c r="V20" s="334">
        <f>F20*1000/Spec!I$8</f>
        <v>0</v>
      </c>
      <c r="W20" s="334">
        <f>G20*1000/Spec!I$9</f>
        <v>0</v>
      </c>
      <c r="X20" s="334">
        <f>H20*1000/Spec!I$10</f>
        <v>0</v>
      </c>
      <c r="Y20" s="334">
        <f>I20*1000/Spec!I$11</f>
        <v>0</v>
      </c>
      <c r="Z20" s="334">
        <f>J20*1000/Spec!I$12</f>
        <v>0</v>
      </c>
      <c r="AA20" s="334">
        <f>K20*1000/Spec!I$15</f>
        <v>0</v>
      </c>
      <c r="AB20" s="334">
        <f>L20*1000/Spec!I$17</f>
        <v>0</v>
      </c>
      <c r="AC20" s="334">
        <f>M20*1000/Spec!I$18</f>
        <v>0</v>
      </c>
      <c r="AD20" s="335">
        <f>N20*1000/Spec!I$25</f>
        <v>0</v>
      </c>
      <c r="AE20" s="335">
        <f>O20*1000/Spec!I$26</f>
        <v>0</v>
      </c>
      <c r="AF20" s="334">
        <f>P20*1000/Spec!I$21</f>
        <v>0</v>
      </c>
      <c r="AG20" s="334">
        <f>Q20*1000/Spec!I$22</f>
        <v>0</v>
      </c>
      <c r="AI20" s="200">
        <f>S20/'2007output'!$C18</f>
        <v>0.63404344934274537</v>
      </c>
      <c r="AJ20" s="200">
        <f>T20/'2007output'!$C18</f>
        <v>6.8830108989144536E-5</v>
      </c>
      <c r="AK20" s="200">
        <f>U20/'2007output'!$C18</f>
        <v>2.5810641548647945E-5</v>
      </c>
      <c r="AL20" s="200">
        <f>V20/'2007output'!$C18</f>
        <v>0</v>
      </c>
      <c r="AM20" s="200">
        <f>W20/'2007output'!$C18</f>
        <v>0</v>
      </c>
      <c r="AN20" s="200">
        <f>X20/'2007output'!$C18</f>
        <v>0</v>
      </c>
      <c r="AO20" s="200">
        <f>Y20/'2007output'!$C18</f>
        <v>0</v>
      </c>
      <c r="AP20" s="200">
        <f>Z20/'2007output'!$C18</f>
        <v>0</v>
      </c>
      <c r="AQ20" s="200">
        <f>AA20/'2007output'!$C18</f>
        <v>0</v>
      </c>
      <c r="AR20" s="200">
        <f>AB20/'2007output'!$C18</f>
        <v>0</v>
      </c>
      <c r="AS20" s="200">
        <f>AC20/'2007output'!$C18</f>
        <v>0</v>
      </c>
      <c r="AT20" s="200">
        <f>AD20/'2007output'!$C18</f>
        <v>0</v>
      </c>
      <c r="AU20" s="200">
        <f>AE20/'2007output'!$C18</f>
        <v>0</v>
      </c>
      <c r="AV20" s="200">
        <f>AF20/'2007output'!$C18</f>
        <v>0</v>
      </c>
      <c r="AW20" s="200">
        <f>AG20/'2007output'!$C18</f>
        <v>0</v>
      </c>
      <c r="AY20" s="370">
        <f>IFERROR(IF(SUMPRODUCT(US_CO2!C23:AX23/SUM(US_CO2!C23:AX23),US_CO2!C$6:AX$6)&gt;3.5,4,IF(SUMPRODUCT(US_CO2!C23:AX23/SUM(US_CO2!C23:AX23),US_CO2!C$6:AX$6)&gt;2.5,3,2)),"")</f>
        <v>3</v>
      </c>
      <c r="AZ20" s="370">
        <f>IFERROR(IF(SUMPRODUCT(US_CH4!C23:AC23/SUM(US_CH4!C23:AC23),US_CH4!C$6:AC$6)&gt;3.5,4,IF(SUMPRODUCT(US_CH4!C23:AC23/SUM(US_CH4!C23:AC23),US_CH4!C$6:AC$6)&gt;2.5,3,2)),"")</f>
        <v>4</v>
      </c>
      <c r="BA20" s="223">
        <f>IFERROR(IF(SUMPRODUCT(US_N2O!C23:AA23/SUM(US_N2O!C23:AA23),US_N2O!C$6:AA$6)&gt;3.5,4,IF(SUMPRODUCT(US_N2O!C23:AA23/SUM(US_N2O!C23:AA23),US_N2O!C$6:AA$6)&gt;2.5,3,2)),"")</f>
        <v>4</v>
      </c>
      <c r="BB20" s="223" t="str">
        <f>IFERROR(IF(SUMPRODUCT(US_Others!U25:V25/SUM(US_Others!U25:V25),US_Others!U$8:V$8)&gt;3.5,4,IF(SUMPRODUCT(US_Others!U25:V25/SUM(US_Others!U25:V25),US_Others!U$8:V$8)&gt;2.5,3,2)),"")</f>
        <v/>
      </c>
      <c r="BC20" s="223" t="str">
        <f>IFERROR(IF((US_Others!C25*US_Others!C$8/SUM(US_Others!C25,US_Others!H25,US_Others!N25)+ US_Others!H25*US_Others!H$8/SUM(US_Others!C25,US_Others!H25,US_Others!N25)+US_Others!N25*US_Others!N$8/SUM(US_Others!C25,US_Others!H25,US_Others!N25))&gt;3.5,4,IF((US_Others!C25*US_Others!C$8/SUM(US_Others!C25,US_Others!H25,US_Others!N25)+ US_Others!H25*US_Others!H$8/SUM(US_Others!C25,US_Others!H25,US_Others!N25)+US_Others!N25*US_Others!N$8/SUM(US_Others!C25,US_Others!H25,US_Others!N25))&gt;2.5,3,2)),"")</f>
        <v/>
      </c>
      <c r="BD20" s="223" t="str">
        <f>IFERROR(IF((US_Others!D25*US_Others!D$8/SUM(US_Others!D25,US_Others!I25,US_Others!O25)+US_Others!I25*US_Others!I$8/SUM(US_Others!D25,US_Others!I25,US_Others!O25)+US_Others!O25*US_Others!O$8/SUM(US_Others!D25,US_Others!I25,US_Others!O25))&gt;3.5,4,IF((US_Others!D25*US_Others!D$8/SUM(US_Others!D25,US_Others!I25,US_Others!O25)+US_Others!I25*US_Others!I$8/SUM(US_Others!D25,US_Others!I25,US_Others!O25)+US_Others!O25*US_Others!O$8/SUM(US_Others!D25,US_Others!I25,US_Others!O25))&gt;2.5,3,2)),"")</f>
        <v/>
      </c>
      <c r="BE20" s="223" t="str">
        <f>IFERROR(IF((US_Others!E25*US_Others!E$8/SUM(US_Others!E25,US_Others!J25,US_Others!P25,US_Others!W25)+US_Others!J25*US_Others!J$8/SUM(US_Others!E25,US_Others!J25,US_Others!P25,US_Others!W25)+US_Others!P25*US_Others!P$8/SUM(US_Others!E25,US_Others!J25,US_Others!P25,US_Others!W25)+US_Others!W25*US_Others!W$8/SUM(US_Others!E25,US_Others!J25,US_Others!P25,US_Others!W25))&gt;3.5,4,IF((US_Others!E25*US_Others!E$8/SUM(US_Others!E25,US_Others!J25,US_Others!P25,US_Others!W25)+US_Others!J25*US_Others!J$8/SUM(US_Others!E25,US_Others!J25,US_Others!P25,US_Others!W25)+US_Others!P25*US_Others!P$8/SUM(US_Others!E25,US_Others!J25,US_Others!P25,US_Others!W25)+US_Others!W25*US_Others!W$8/SUM(US_Others!E25,US_Others!J25,US_Others!P25,US_Others!W25))&gt;2.5,3,2)),"")</f>
        <v/>
      </c>
      <c r="BF20" s="223" t="str">
        <f>IFERROR(IF((US_Others!F25*US_Others!F$8/SUM(US_Others!F25,US_Others!K25,US_Others!Q25)+US_Others!K25*US_Others!K$8/SUM(US_Others!F25,US_Others!K25,US_Others!Q25)+US_Others!Q25*US_Others!Q$8/SUM(US_Others!F25,US_Others!K25,US_Others!Q25))&gt;3.5,4,IF((US_Others!F25*US_Others!F$8/SUM(US_Others!F25,US_Others!K25,US_Others!Q25)+US_Others!K25*US_Others!K$8/SUM(US_Others!F25,US_Others!K25,US_Others!Q25)+US_Others!Q25*US_Others!Q$8/SUM(US_Others!F25,US_Others!K25,US_Others!Q25))&gt;2.5,3,2)),"")</f>
        <v/>
      </c>
      <c r="BG20" s="223" t="str">
        <f>IFERROR(IF((US_Others!G25*US_Others!G$8/SUM(US_Others!G25,US_Others!L25,US_Others!R25)+US_Others!L25*US_Others!L$8/SUM(US_Others!G25,US_Others!L25,US_Others!R25)+US_Others!R25*US_Others!R$8/SUM(US_Others!G25,US_Others!L25,US_Others!R25))&gt;3.5,4,IF((US_Others!G25*US_Others!G$8/SUM(US_Others!G25,US_Others!L25,US_Others!R25)+US_Others!L25*US_Others!L$8/SUM(US_Others!G25,US_Others!L25,US_Others!R25)+US_Others!R25*US_Others!R$8/SUM(US_Others!G25,US_Others!L25,US_Others!R25))&gt;2.5,3,2)),"")</f>
        <v/>
      </c>
      <c r="BH20" s="219" t="str">
        <f>IFERROR(IF((US_Others!Z25*US_Others!Z$8/SUM(US_Others!Z25,US_Others!AB25)+US_Others!AB25*US_Others!AB$8/SUM(US_Others!Z25,US_Others!AB25))&gt;3.5,4,IF((US_Others!Z25*US_Others!Z$8/SUM(US_Others!Z25,US_Others!AB25)+US_Others!AB25*US_Others!AB$8/SUM(US_Others!Z25,US_Others!AB25))&gt;2.5,3,2)),"")</f>
        <v/>
      </c>
      <c r="BI20" s="219" t="str">
        <f>IFERROR(IF((US_Others!AA25*US_Others!AA$8/SUM(US_Others!AA25,US_Others!AC25)+US_Others!AC25*US_Others!AC$8/SUM(US_Others!AA25,US_Others!AC25))&gt;3.5,4,IF((US_Others!AA25*US_Others!AA$8/SUM(US_Others!AA25,US_Others!AC25)+US_Others!AC25*US_Others!AC$8/SUM(US_Others!AA25,US_Others!AC25))&gt;2.5,3,2)),"")</f>
        <v/>
      </c>
      <c r="BJ20" s="219" t="str">
        <f>IFERROR(US_Others!AD25*US_Others!AD$8/US_Others!AD25,"")</f>
        <v/>
      </c>
      <c r="BK20" s="74" t="str">
        <f>IFERROR(US_Others!AE25*US_Others!AE$8/US_Others!AE25,"")</f>
        <v/>
      </c>
      <c r="BL20" s="219" t="str">
        <f>IFERROR(IF(SUMPRODUCT(US_Others!AG25:AI25/SUM(US_Others!AG25:AI25),US_Others!AG$8:AI$8)&gt;3.5,4,IF(SUMPRODUCT(US_Others!AG25:AI25/SUM(US_Others!AG25:AI25),US_Others!AG$8:AI$8)&gt;2.5,3,2)),"")</f>
        <v/>
      </c>
      <c r="BM20" s="219" t="str">
        <f>IFERROR(US_Others!AL25*US_Others!AL$8/US_Others!AL25,"")</f>
        <v/>
      </c>
    </row>
    <row r="21" spans="1:65">
      <c r="A21" s="200" t="s">
        <v>128</v>
      </c>
      <c r="B21" s="332">
        <v>212230</v>
      </c>
      <c r="C21" s="333">
        <f>SUM(US_CO2!C24:AX24)</f>
        <v>5.9365831086670431</v>
      </c>
      <c r="D21" s="333">
        <f>SUM(US_CH4!C24:AC24)</f>
        <v>1.5783407423128289E-2</v>
      </c>
      <c r="E21" s="333">
        <f>SUM(US_N2O!C24:AA24)</f>
        <v>6.5865700695394408E-2</v>
      </c>
      <c r="F21" s="332">
        <f>US_Others!V26+US_Others!U26</f>
        <v>0</v>
      </c>
      <c r="G21" s="332">
        <f>US_Others!C26+US_Others!H26+US_Others!N26</f>
        <v>0</v>
      </c>
      <c r="H21" s="332">
        <f>US_Others!D26+US_Others!I26+US_Others!O26</f>
        <v>0</v>
      </c>
      <c r="I21" s="332">
        <f>US_Others!E26+US_Others!J26+US_Others!P26+US_Others!W26</f>
        <v>0</v>
      </c>
      <c r="J21" s="332">
        <f>US_Others!F26+US_Others!K26+US_Others!Q26</f>
        <v>0</v>
      </c>
      <c r="K21" s="332">
        <f>US_Others!G26+US_Others!L26+US_Others!R26</f>
        <v>0</v>
      </c>
      <c r="L21" s="332">
        <f>US_Others!Z26+US_Others!AB26</f>
        <v>0</v>
      </c>
      <c r="M21" s="332">
        <f>US_Others!AA26+US_Others!AC26</f>
        <v>0</v>
      </c>
      <c r="N21" s="332">
        <f>US_Others!AD26</f>
        <v>0</v>
      </c>
      <c r="O21" s="332">
        <f>US_Others!AE26</f>
        <v>0</v>
      </c>
      <c r="P21" s="332">
        <f>SUM(US_Others!AG26:AI26)</f>
        <v>0</v>
      </c>
      <c r="Q21" s="332">
        <f>US_Others!AL26</f>
        <v>0</v>
      </c>
      <c r="R21" s="332"/>
      <c r="S21" s="334">
        <f t="shared" si="0"/>
        <v>5936.5831086670432</v>
      </c>
      <c r="T21" s="334">
        <f>D21*1000/Spec!I$6</f>
        <v>0.63133629692513149</v>
      </c>
      <c r="U21" s="334">
        <f>E21*1000/Spec!I$7</f>
        <v>0.22102584125971278</v>
      </c>
      <c r="V21" s="334">
        <f>F21*1000/Spec!I$8</f>
        <v>0</v>
      </c>
      <c r="W21" s="334">
        <f>G21*1000/Spec!I$9</f>
        <v>0</v>
      </c>
      <c r="X21" s="334">
        <f>H21*1000/Spec!I$10</f>
        <v>0</v>
      </c>
      <c r="Y21" s="334">
        <f>I21*1000/Spec!I$11</f>
        <v>0</v>
      </c>
      <c r="Z21" s="334">
        <f>J21*1000/Spec!I$12</f>
        <v>0</v>
      </c>
      <c r="AA21" s="334">
        <f>K21*1000/Spec!I$15</f>
        <v>0</v>
      </c>
      <c r="AB21" s="334">
        <f>L21*1000/Spec!I$17</f>
        <v>0</v>
      </c>
      <c r="AC21" s="334">
        <f>M21*1000/Spec!I$18</f>
        <v>0</v>
      </c>
      <c r="AD21" s="335">
        <f>N21*1000/Spec!I$25</f>
        <v>0</v>
      </c>
      <c r="AE21" s="335">
        <f>O21*1000/Spec!I$26</f>
        <v>0</v>
      </c>
      <c r="AF21" s="334">
        <f>P21*1000/Spec!I$21</f>
        <v>0</v>
      </c>
      <c r="AG21" s="334">
        <f>Q21*1000/Spec!I$22</f>
        <v>0</v>
      </c>
      <c r="AI21" s="200">
        <f>S21/'2007output'!$C19</f>
        <v>0.461380516722394</v>
      </c>
      <c r="AJ21" s="200">
        <f>T21/'2007output'!$C19</f>
        <v>4.9066316695821207E-5</v>
      </c>
      <c r="AK21" s="200">
        <f>U21/'2007output'!$C19</f>
        <v>1.7177729172278915E-5</v>
      </c>
      <c r="AL21" s="200">
        <f>V21/'2007output'!$C19</f>
        <v>0</v>
      </c>
      <c r="AM21" s="200">
        <f>W21/'2007output'!$C19</f>
        <v>0</v>
      </c>
      <c r="AN21" s="200">
        <f>X21/'2007output'!$C19</f>
        <v>0</v>
      </c>
      <c r="AO21" s="200">
        <f>Y21/'2007output'!$C19</f>
        <v>0</v>
      </c>
      <c r="AP21" s="200">
        <f>Z21/'2007output'!$C19</f>
        <v>0</v>
      </c>
      <c r="AQ21" s="200">
        <f>AA21/'2007output'!$C19</f>
        <v>0</v>
      </c>
      <c r="AR21" s="200">
        <f>AB21/'2007output'!$C19</f>
        <v>0</v>
      </c>
      <c r="AS21" s="200">
        <f>AC21/'2007output'!$C19</f>
        <v>0</v>
      </c>
      <c r="AT21" s="200">
        <f>AD21/'2007output'!$C19</f>
        <v>0</v>
      </c>
      <c r="AU21" s="200">
        <f>AE21/'2007output'!$C19</f>
        <v>0</v>
      </c>
      <c r="AV21" s="200">
        <f>AF21/'2007output'!$C19</f>
        <v>0</v>
      </c>
      <c r="AW21" s="200">
        <f>AG21/'2007output'!$C19</f>
        <v>0</v>
      </c>
      <c r="AY21" s="370">
        <f>IFERROR(IF(SUMPRODUCT(US_CO2!C24:AX24/SUM(US_CO2!C24:AX24),US_CO2!C$6:AX$6)&gt;3.5,4,IF(SUMPRODUCT(US_CO2!C24:AX24/SUM(US_CO2!C24:AX24),US_CO2!C$6:AX$6)&gt;2.5,3,2)),"")</f>
        <v>4</v>
      </c>
      <c r="AZ21" s="370">
        <f>IFERROR(IF(SUMPRODUCT(US_CH4!C24:AC24/SUM(US_CH4!C24:AC24),US_CH4!C$6:AC$6)&gt;3.5,4,IF(SUMPRODUCT(US_CH4!C24:AC24/SUM(US_CH4!C24:AC24),US_CH4!C$6:AC$6)&gt;2.5,3,2)),"")</f>
        <v>4</v>
      </c>
      <c r="BA21" s="223">
        <f>IFERROR(IF(SUMPRODUCT(US_N2O!C24:AA24/SUM(US_N2O!C24:AA24),US_N2O!C$6:AA$6)&gt;3.5,4,IF(SUMPRODUCT(US_N2O!C24:AA24/SUM(US_N2O!C24:AA24),US_N2O!C$6:AA$6)&gt;2.5,3,2)),"")</f>
        <v>4</v>
      </c>
      <c r="BB21" s="223" t="str">
        <f>IFERROR(IF(SUMPRODUCT(US_Others!U26:V26/SUM(US_Others!U26:V26),US_Others!U$8:V$8)&gt;3.5,4,IF(SUMPRODUCT(US_Others!U26:V26/SUM(US_Others!U26:V26),US_Others!U$8:V$8)&gt;2.5,3,2)),"")</f>
        <v/>
      </c>
      <c r="BC21" s="223" t="str">
        <f>IFERROR(IF((US_Others!C26*US_Others!C$8/SUM(US_Others!C26,US_Others!H26,US_Others!N26)+ US_Others!H26*US_Others!H$8/SUM(US_Others!C26,US_Others!H26,US_Others!N26)+US_Others!N26*US_Others!N$8/SUM(US_Others!C26,US_Others!H26,US_Others!N26))&gt;3.5,4,IF((US_Others!C26*US_Others!C$8/SUM(US_Others!C26,US_Others!H26,US_Others!N26)+ US_Others!H26*US_Others!H$8/SUM(US_Others!C26,US_Others!H26,US_Others!N26)+US_Others!N26*US_Others!N$8/SUM(US_Others!C26,US_Others!H26,US_Others!N26))&gt;2.5,3,2)),"")</f>
        <v/>
      </c>
      <c r="BD21" s="223" t="str">
        <f>IFERROR(IF((US_Others!D26*US_Others!D$8/SUM(US_Others!D26,US_Others!I26,US_Others!O26)+US_Others!I26*US_Others!I$8/SUM(US_Others!D26,US_Others!I26,US_Others!O26)+US_Others!O26*US_Others!O$8/SUM(US_Others!D26,US_Others!I26,US_Others!O26))&gt;3.5,4,IF((US_Others!D26*US_Others!D$8/SUM(US_Others!D26,US_Others!I26,US_Others!O26)+US_Others!I26*US_Others!I$8/SUM(US_Others!D26,US_Others!I26,US_Others!O26)+US_Others!O26*US_Others!O$8/SUM(US_Others!D26,US_Others!I26,US_Others!O26))&gt;2.5,3,2)),"")</f>
        <v/>
      </c>
      <c r="BE21" s="223" t="str">
        <f>IFERROR(IF((US_Others!E26*US_Others!E$8/SUM(US_Others!E26,US_Others!J26,US_Others!P26,US_Others!W26)+US_Others!J26*US_Others!J$8/SUM(US_Others!E26,US_Others!J26,US_Others!P26,US_Others!W26)+US_Others!P26*US_Others!P$8/SUM(US_Others!E26,US_Others!J26,US_Others!P26,US_Others!W26)+US_Others!W26*US_Others!W$8/SUM(US_Others!E26,US_Others!J26,US_Others!P26,US_Others!W26))&gt;3.5,4,IF((US_Others!E26*US_Others!E$8/SUM(US_Others!E26,US_Others!J26,US_Others!P26,US_Others!W26)+US_Others!J26*US_Others!J$8/SUM(US_Others!E26,US_Others!J26,US_Others!P26,US_Others!W26)+US_Others!P26*US_Others!P$8/SUM(US_Others!E26,US_Others!J26,US_Others!P26,US_Others!W26)+US_Others!W26*US_Others!W$8/SUM(US_Others!E26,US_Others!J26,US_Others!P26,US_Others!W26))&gt;2.5,3,2)),"")</f>
        <v/>
      </c>
      <c r="BF21" s="223" t="str">
        <f>IFERROR(IF((US_Others!F26*US_Others!F$8/SUM(US_Others!F26,US_Others!K26,US_Others!Q26)+US_Others!K26*US_Others!K$8/SUM(US_Others!F26,US_Others!K26,US_Others!Q26)+US_Others!Q26*US_Others!Q$8/SUM(US_Others!F26,US_Others!K26,US_Others!Q26))&gt;3.5,4,IF((US_Others!F26*US_Others!F$8/SUM(US_Others!F26,US_Others!K26,US_Others!Q26)+US_Others!K26*US_Others!K$8/SUM(US_Others!F26,US_Others!K26,US_Others!Q26)+US_Others!Q26*US_Others!Q$8/SUM(US_Others!F26,US_Others!K26,US_Others!Q26))&gt;2.5,3,2)),"")</f>
        <v/>
      </c>
      <c r="BG21" s="223" t="str">
        <f>IFERROR(IF((US_Others!G26*US_Others!G$8/SUM(US_Others!G26,US_Others!L26,US_Others!R26)+US_Others!L26*US_Others!L$8/SUM(US_Others!G26,US_Others!L26,US_Others!R26)+US_Others!R26*US_Others!R$8/SUM(US_Others!G26,US_Others!L26,US_Others!R26))&gt;3.5,4,IF((US_Others!G26*US_Others!G$8/SUM(US_Others!G26,US_Others!L26,US_Others!R26)+US_Others!L26*US_Others!L$8/SUM(US_Others!G26,US_Others!L26,US_Others!R26)+US_Others!R26*US_Others!R$8/SUM(US_Others!G26,US_Others!L26,US_Others!R26))&gt;2.5,3,2)),"")</f>
        <v/>
      </c>
      <c r="BH21" s="219" t="str">
        <f>IFERROR(IF((US_Others!Z26*US_Others!Z$8/SUM(US_Others!Z26,US_Others!AB26)+US_Others!AB26*US_Others!AB$8/SUM(US_Others!Z26,US_Others!AB26))&gt;3.5,4,IF((US_Others!Z26*US_Others!Z$8/SUM(US_Others!Z26,US_Others!AB26)+US_Others!AB26*US_Others!AB$8/SUM(US_Others!Z26,US_Others!AB26))&gt;2.5,3,2)),"")</f>
        <v/>
      </c>
      <c r="BI21" s="219" t="str">
        <f>IFERROR(IF((US_Others!AA26*US_Others!AA$8/SUM(US_Others!AA26,US_Others!AC26)+US_Others!AC26*US_Others!AC$8/SUM(US_Others!AA26,US_Others!AC26))&gt;3.5,4,IF((US_Others!AA26*US_Others!AA$8/SUM(US_Others!AA26,US_Others!AC26)+US_Others!AC26*US_Others!AC$8/SUM(US_Others!AA26,US_Others!AC26))&gt;2.5,3,2)),"")</f>
        <v/>
      </c>
      <c r="BJ21" s="219" t="str">
        <f>IFERROR(US_Others!AD26*US_Others!AD$8/US_Others!AD26,"")</f>
        <v/>
      </c>
      <c r="BK21" s="74" t="str">
        <f>IFERROR(US_Others!AE26*US_Others!AE$8/US_Others!AE26,"")</f>
        <v/>
      </c>
      <c r="BL21" s="219" t="str">
        <f>IFERROR(IF(SUMPRODUCT(US_Others!AG26:AI26/SUM(US_Others!AG26:AI26),US_Others!AG$8:AI$8)&gt;3.5,4,IF(SUMPRODUCT(US_Others!AG26:AI26/SUM(US_Others!AG26:AI26),US_Others!AG$8:AI$8)&gt;2.5,3,2)),"")</f>
        <v/>
      </c>
      <c r="BM21" s="219" t="str">
        <f>IFERROR(US_Others!AL26*US_Others!AL$8/US_Others!AL26,"")</f>
        <v/>
      </c>
    </row>
    <row r="22" spans="1:65">
      <c r="A22" s="200" t="s">
        <v>129</v>
      </c>
      <c r="B22" s="332">
        <v>212310</v>
      </c>
      <c r="C22" s="333">
        <f>SUM(US_CO2!C25:AX25)</f>
        <v>4.1750749507992069</v>
      </c>
      <c r="D22" s="333">
        <f>SUM(US_CH4!C25:AC25)</f>
        <v>1.4744159082830131E-2</v>
      </c>
      <c r="E22" s="333">
        <f>SUM(US_N2O!C25:AA25)</f>
        <v>6.2997522618200991E-2</v>
      </c>
      <c r="F22" s="332">
        <f>US_Others!V27+US_Others!U27</f>
        <v>0</v>
      </c>
      <c r="G22" s="332">
        <f>US_Others!C27+US_Others!H27+US_Others!N27</f>
        <v>0</v>
      </c>
      <c r="H22" s="332">
        <f>US_Others!D27+US_Others!I27+US_Others!O27</f>
        <v>0</v>
      </c>
      <c r="I22" s="332">
        <f>US_Others!E27+US_Others!J27+US_Others!P27+US_Others!W27</f>
        <v>0</v>
      </c>
      <c r="J22" s="332">
        <f>US_Others!F27+US_Others!K27+US_Others!Q27</f>
        <v>0</v>
      </c>
      <c r="K22" s="332">
        <f>US_Others!G27+US_Others!L27+US_Others!R27</f>
        <v>0</v>
      </c>
      <c r="L22" s="332">
        <f>US_Others!Z27+US_Others!AB27</f>
        <v>0</v>
      </c>
      <c r="M22" s="332">
        <f>US_Others!AA27+US_Others!AC27</f>
        <v>0</v>
      </c>
      <c r="N22" s="332">
        <f>US_Others!AD27</f>
        <v>0</v>
      </c>
      <c r="O22" s="332">
        <f>US_Others!AE27</f>
        <v>0</v>
      </c>
      <c r="P22" s="332">
        <f>SUM(US_Others!AG27:AI27)</f>
        <v>0</v>
      </c>
      <c r="Q22" s="332">
        <f>US_Others!AL27</f>
        <v>0</v>
      </c>
      <c r="R22" s="332"/>
      <c r="S22" s="334">
        <f t="shared" si="0"/>
        <v>4175.0749507992068</v>
      </c>
      <c r="T22" s="334">
        <f>D22*1000/Spec!I$6</f>
        <v>0.58976636331320531</v>
      </c>
      <c r="U22" s="334">
        <f>E22*1000/Spec!I$7</f>
        <v>0.21140108261141272</v>
      </c>
      <c r="V22" s="334">
        <f>F22*1000/Spec!I$8</f>
        <v>0</v>
      </c>
      <c r="W22" s="334">
        <f>G22*1000/Spec!I$9</f>
        <v>0</v>
      </c>
      <c r="X22" s="334">
        <f>H22*1000/Spec!I$10</f>
        <v>0</v>
      </c>
      <c r="Y22" s="334">
        <f>I22*1000/Spec!I$11</f>
        <v>0</v>
      </c>
      <c r="Z22" s="334">
        <f>J22*1000/Spec!I$12</f>
        <v>0</v>
      </c>
      <c r="AA22" s="334">
        <f>K22*1000/Spec!I$15</f>
        <v>0</v>
      </c>
      <c r="AB22" s="334">
        <f>L22*1000/Spec!I$17</f>
        <v>0</v>
      </c>
      <c r="AC22" s="334">
        <f>M22*1000/Spec!I$18</f>
        <v>0</v>
      </c>
      <c r="AD22" s="335">
        <f>N22*1000/Spec!I$25</f>
        <v>0</v>
      </c>
      <c r="AE22" s="335">
        <f>O22*1000/Spec!I$26</f>
        <v>0</v>
      </c>
      <c r="AF22" s="334">
        <f>P22*1000/Spec!I$21</f>
        <v>0</v>
      </c>
      <c r="AG22" s="334">
        <f>Q22*1000/Spec!I$22</f>
        <v>0</v>
      </c>
      <c r="AI22" s="200">
        <f>S22/'2007output'!$C20</f>
        <v>0.21881944186578653</v>
      </c>
      <c r="AJ22" s="200">
        <f>T22/'2007output'!$C20</f>
        <v>3.0910186756457305E-5</v>
      </c>
      <c r="AK22" s="200">
        <f>U22/'2007output'!$C20</f>
        <v>1.1079721310870688E-5</v>
      </c>
      <c r="AL22" s="200">
        <f>V22/'2007output'!$C20</f>
        <v>0</v>
      </c>
      <c r="AM22" s="200">
        <f>W22/'2007output'!$C20</f>
        <v>0</v>
      </c>
      <c r="AN22" s="200">
        <f>X22/'2007output'!$C20</f>
        <v>0</v>
      </c>
      <c r="AO22" s="200">
        <f>Y22/'2007output'!$C20</f>
        <v>0</v>
      </c>
      <c r="AP22" s="200">
        <f>Z22/'2007output'!$C20</f>
        <v>0</v>
      </c>
      <c r="AQ22" s="200">
        <f>AA22/'2007output'!$C20</f>
        <v>0</v>
      </c>
      <c r="AR22" s="200">
        <f>AB22/'2007output'!$C20</f>
        <v>0</v>
      </c>
      <c r="AS22" s="200">
        <f>AC22/'2007output'!$C20</f>
        <v>0</v>
      </c>
      <c r="AT22" s="200">
        <f>AD22/'2007output'!$C20</f>
        <v>0</v>
      </c>
      <c r="AU22" s="200">
        <f>AE22/'2007output'!$C20</f>
        <v>0</v>
      </c>
      <c r="AV22" s="200">
        <f>AF22/'2007output'!$C20</f>
        <v>0</v>
      </c>
      <c r="AW22" s="200">
        <f>AG22/'2007output'!$C20</f>
        <v>0</v>
      </c>
      <c r="AY22" s="370">
        <f>IFERROR(IF(SUMPRODUCT(US_CO2!C25:AX25/SUM(US_CO2!C25:AX25),US_CO2!C$6:AX$6)&gt;3.5,4,IF(SUMPRODUCT(US_CO2!C25:AX25/SUM(US_CO2!C25:AX25),US_CO2!C$6:AX$6)&gt;2.5,3,2)),"")</f>
        <v>4</v>
      </c>
      <c r="AZ22" s="370">
        <f>IFERROR(IF(SUMPRODUCT(US_CH4!C25:AC25/SUM(US_CH4!C25:AC25),US_CH4!C$6:AC$6)&gt;3.5,4,IF(SUMPRODUCT(US_CH4!C25:AC25/SUM(US_CH4!C25:AC25),US_CH4!C$6:AC$6)&gt;2.5,3,2)),"")</f>
        <v>4</v>
      </c>
      <c r="BA22" s="223">
        <f>IFERROR(IF(SUMPRODUCT(US_N2O!C25:AA25/SUM(US_N2O!C25:AA25),US_N2O!C$6:AA$6)&gt;3.5,4,IF(SUMPRODUCT(US_N2O!C25:AA25/SUM(US_N2O!C25:AA25),US_N2O!C$6:AA$6)&gt;2.5,3,2)),"")</f>
        <v>4</v>
      </c>
      <c r="BB22" s="223" t="str">
        <f>IFERROR(IF(SUMPRODUCT(US_Others!U27:V27/SUM(US_Others!U27:V27),US_Others!U$8:V$8)&gt;3.5,4,IF(SUMPRODUCT(US_Others!U27:V27/SUM(US_Others!U27:V27),US_Others!U$8:V$8)&gt;2.5,3,2)),"")</f>
        <v/>
      </c>
      <c r="BC22" s="223" t="str">
        <f>IFERROR(IF((US_Others!C27*US_Others!C$8/SUM(US_Others!C27,US_Others!H27,US_Others!N27)+ US_Others!H27*US_Others!H$8/SUM(US_Others!C27,US_Others!H27,US_Others!N27)+US_Others!N27*US_Others!N$8/SUM(US_Others!C27,US_Others!H27,US_Others!N27))&gt;3.5,4,IF((US_Others!C27*US_Others!C$8/SUM(US_Others!C27,US_Others!H27,US_Others!N27)+ US_Others!H27*US_Others!H$8/SUM(US_Others!C27,US_Others!H27,US_Others!N27)+US_Others!N27*US_Others!N$8/SUM(US_Others!C27,US_Others!H27,US_Others!N27))&gt;2.5,3,2)),"")</f>
        <v/>
      </c>
      <c r="BD22" s="223" t="str">
        <f>IFERROR(IF((US_Others!D27*US_Others!D$8/SUM(US_Others!D27,US_Others!I27,US_Others!O27)+US_Others!I27*US_Others!I$8/SUM(US_Others!D27,US_Others!I27,US_Others!O27)+US_Others!O27*US_Others!O$8/SUM(US_Others!D27,US_Others!I27,US_Others!O27))&gt;3.5,4,IF((US_Others!D27*US_Others!D$8/SUM(US_Others!D27,US_Others!I27,US_Others!O27)+US_Others!I27*US_Others!I$8/SUM(US_Others!D27,US_Others!I27,US_Others!O27)+US_Others!O27*US_Others!O$8/SUM(US_Others!D27,US_Others!I27,US_Others!O27))&gt;2.5,3,2)),"")</f>
        <v/>
      </c>
      <c r="BE22" s="223" t="str">
        <f>IFERROR(IF((US_Others!E27*US_Others!E$8/SUM(US_Others!E27,US_Others!J27,US_Others!P27,US_Others!W27)+US_Others!J27*US_Others!J$8/SUM(US_Others!E27,US_Others!J27,US_Others!P27,US_Others!W27)+US_Others!P27*US_Others!P$8/SUM(US_Others!E27,US_Others!J27,US_Others!P27,US_Others!W27)+US_Others!W27*US_Others!W$8/SUM(US_Others!E27,US_Others!J27,US_Others!P27,US_Others!W27))&gt;3.5,4,IF((US_Others!E27*US_Others!E$8/SUM(US_Others!E27,US_Others!J27,US_Others!P27,US_Others!W27)+US_Others!J27*US_Others!J$8/SUM(US_Others!E27,US_Others!J27,US_Others!P27,US_Others!W27)+US_Others!P27*US_Others!P$8/SUM(US_Others!E27,US_Others!J27,US_Others!P27,US_Others!W27)+US_Others!W27*US_Others!W$8/SUM(US_Others!E27,US_Others!J27,US_Others!P27,US_Others!W27))&gt;2.5,3,2)),"")</f>
        <v/>
      </c>
      <c r="BF22" s="223" t="str">
        <f>IFERROR(IF((US_Others!F27*US_Others!F$8/SUM(US_Others!F27,US_Others!K27,US_Others!Q27)+US_Others!K27*US_Others!K$8/SUM(US_Others!F27,US_Others!K27,US_Others!Q27)+US_Others!Q27*US_Others!Q$8/SUM(US_Others!F27,US_Others!K27,US_Others!Q27))&gt;3.5,4,IF((US_Others!F27*US_Others!F$8/SUM(US_Others!F27,US_Others!K27,US_Others!Q27)+US_Others!K27*US_Others!K$8/SUM(US_Others!F27,US_Others!K27,US_Others!Q27)+US_Others!Q27*US_Others!Q$8/SUM(US_Others!F27,US_Others!K27,US_Others!Q27))&gt;2.5,3,2)),"")</f>
        <v/>
      </c>
      <c r="BG22" s="223" t="str">
        <f>IFERROR(IF((US_Others!G27*US_Others!G$8/SUM(US_Others!G27,US_Others!L27,US_Others!R27)+US_Others!L27*US_Others!L$8/SUM(US_Others!G27,US_Others!L27,US_Others!R27)+US_Others!R27*US_Others!R$8/SUM(US_Others!G27,US_Others!L27,US_Others!R27))&gt;3.5,4,IF((US_Others!G27*US_Others!G$8/SUM(US_Others!G27,US_Others!L27,US_Others!R27)+US_Others!L27*US_Others!L$8/SUM(US_Others!G27,US_Others!L27,US_Others!R27)+US_Others!R27*US_Others!R$8/SUM(US_Others!G27,US_Others!L27,US_Others!R27))&gt;2.5,3,2)),"")</f>
        <v/>
      </c>
      <c r="BH22" s="219" t="str">
        <f>IFERROR(IF((US_Others!Z27*US_Others!Z$8/SUM(US_Others!Z27,US_Others!AB27)+US_Others!AB27*US_Others!AB$8/SUM(US_Others!Z27,US_Others!AB27))&gt;3.5,4,IF((US_Others!Z27*US_Others!Z$8/SUM(US_Others!Z27,US_Others!AB27)+US_Others!AB27*US_Others!AB$8/SUM(US_Others!Z27,US_Others!AB27))&gt;2.5,3,2)),"")</f>
        <v/>
      </c>
      <c r="BI22" s="219" t="str">
        <f>IFERROR(IF((US_Others!AA27*US_Others!AA$8/SUM(US_Others!AA27,US_Others!AC27)+US_Others!AC27*US_Others!AC$8/SUM(US_Others!AA27,US_Others!AC27))&gt;3.5,4,IF((US_Others!AA27*US_Others!AA$8/SUM(US_Others!AA27,US_Others!AC27)+US_Others!AC27*US_Others!AC$8/SUM(US_Others!AA27,US_Others!AC27))&gt;2.5,3,2)),"")</f>
        <v/>
      </c>
      <c r="BJ22" s="219" t="str">
        <f>IFERROR(US_Others!AD27*US_Others!AD$8/US_Others!AD27,"")</f>
        <v/>
      </c>
      <c r="BK22" s="74" t="str">
        <f>IFERROR(US_Others!AE27*US_Others!AE$8/US_Others!AE27,"")</f>
        <v/>
      </c>
      <c r="BL22" s="219" t="str">
        <f>IFERROR(IF(SUMPRODUCT(US_Others!AG27:AI27/SUM(US_Others!AG27:AI27),US_Others!AG$8:AI$8)&gt;3.5,4,IF(SUMPRODUCT(US_Others!AG27:AI27/SUM(US_Others!AG27:AI27),US_Others!AG$8:AI$8)&gt;2.5,3,2)),"")</f>
        <v/>
      </c>
      <c r="BM22" s="219" t="str">
        <f>IFERROR(US_Others!AL27*US_Others!AL$8/US_Others!AL27,"")</f>
        <v/>
      </c>
    </row>
    <row r="23" spans="1:65">
      <c r="A23" s="200" t="s">
        <v>130</v>
      </c>
      <c r="B23" s="332" t="s">
        <v>131</v>
      </c>
      <c r="C23" s="333">
        <f>SUM(US_CO2!C26:AX26)</f>
        <v>8.6309116399481631</v>
      </c>
      <c r="D23" s="333">
        <f>SUM(US_CH4!C26:AC26)</f>
        <v>1.7853690890204495E-2</v>
      </c>
      <c r="E23" s="333">
        <f>SUM(US_N2O!C26:AA26)</f>
        <v>6.9117909193303198E-2</v>
      </c>
      <c r="F23" s="332">
        <f>US_Others!V28+US_Others!U28</f>
        <v>0</v>
      </c>
      <c r="G23" s="332">
        <f>US_Others!C28+US_Others!H28+US_Others!N28</f>
        <v>0</v>
      </c>
      <c r="H23" s="332">
        <f>US_Others!D28+US_Others!I28+US_Others!O28</f>
        <v>0</v>
      </c>
      <c r="I23" s="332">
        <f>US_Others!E28+US_Others!J28+US_Others!P28+US_Others!W28</f>
        <v>0</v>
      </c>
      <c r="J23" s="332">
        <f>US_Others!F28+US_Others!K28+US_Others!Q28</f>
        <v>0</v>
      </c>
      <c r="K23" s="332">
        <f>US_Others!G28+US_Others!L28+US_Others!R28</f>
        <v>0</v>
      </c>
      <c r="L23" s="332">
        <f>US_Others!Z28+US_Others!AB28</f>
        <v>0</v>
      </c>
      <c r="M23" s="332">
        <f>US_Others!AA28+US_Others!AC28</f>
        <v>0</v>
      </c>
      <c r="N23" s="332">
        <f>US_Others!AD28</f>
        <v>0</v>
      </c>
      <c r="O23" s="332">
        <f>US_Others!AE28</f>
        <v>0</v>
      </c>
      <c r="P23" s="332">
        <f>SUM(US_Others!AG28:AI28)</f>
        <v>0</v>
      </c>
      <c r="Q23" s="332">
        <f>US_Others!AL28</f>
        <v>0</v>
      </c>
      <c r="R23" s="332"/>
      <c r="S23" s="334">
        <f t="shared" si="0"/>
        <v>8630.9116399481627</v>
      </c>
      <c r="T23" s="334">
        <f>D23*1000/Spec!I$6</f>
        <v>0.71414763560817984</v>
      </c>
      <c r="U23" s="334">
        <f>E23*1000/Spec!I$7</f>
        <v>0.23193929259497714</v>
      </c>
      <c r="V23" s="334">
        <f>F23*1000/Spec!I$8</f>
        <v>0</v>
      </c>
      <c r="W23" s="334">
        <f>G23*1000/Spec!I$9</f>
        <v>0</v>
      </c>
      <c r="X23" s="334">
        <f>H23*1000/Spec!I$10</f>
        <v>0</v>
      </c>
      <c r="Y23" s="334">
        <f>I23*1000/Spec!I$11</f>
        <v>0</v>
      </c>
      <c r="Z23" s="334">
        <f>J23*1000/Spec!I$12</f>
        <v>0</v>
      </c>
      <c r="AA23" s="334">
        <f>K23*1000/Spec!I$15</f>
        <v>0</v>
      </c>
      <c r="AB23" s="334">
        <f>L23*1000/Spec!I$17</f>
        <v>0</v>
      </c>
      <c r="AC23" s="334">
        <f>M23*1000/Spec!I$18</f>
        <v>0</v>
      </c>
      <c r="AD23" s="335">
        <f>N23*1000/Spec!I$25</f>
        <v>0</v>
      </c>
      <c r="AE23" s="335">
        <f>O23*1000/Spec!I$26</f>
        <v>0</v>
      </c>
      <c r="AF23" s="334">
        <f>P23*1000/Spec!I$21</f>
        <v>0</v>
      </c>
      <c r="AG23" s="334">
        <f>Q23*1000/Spec!I$22</f>
        <v>0</v>
      </c>
      <c r="AI23" s="200">
        <f>S23/'2007output'!$C21</f>
        <v>0.58077596662056141</v>
      </c>
      <c r="AJ23" s="200">
        <f>T23/'2007output'!$C21</f>
        <v>4.8055153462632386E-5</v>
      </c>
      <c r="AK23" s="200">
        <f>U23/'2007output'!$C21</f>
        <v>1.5607246658702454E-5</v>
      </c>
      <c r="AL23" s="200">
        <f>V23/'2007output'!$C21</f>
        <v>0</v>
      </c>
      <c r="AM23" s="200">
        <f>W23/'2007output'!$C21</f>
        <v>0</v>
      </c>
      <c r="AN23" s="200">
        <f>X23/'2007output'!$C21</f>
        <v>0</v>
      </c>
      <c r="AO23" s="200">
        <f>Y23/'2007output'!$C21</f>
        <v>0</v>
      </c>
      <c r="AP23" s="200">
        <f>Z23/'2007output'!$C21</f>
        <v>0</v>
      </c>
      <c r="AQ23" s="200">
        <f>AA23/'2007output'!$C21</f>
        <v>0</v>
      </c>
      <c r="AR23" s="200">
        <f>AB23/'2007output'!$C21</f>
        <v>0</v>
      </c>
      <c r="AS23" s="200">
        <f>AC23/'2007output'!$C21</f>
        <v>0</v>
      </c>
      <c r="AT23" s="200">
        <f>AD23/'2007output'!$C21</f>
        <v>0</v>
      </c>
      <c r="AU23" s="200">
        <f>AE23/'2007output'!$C21</f>
        <v>0</v>
      </c>
      <c r="AV23" s="200">
        <f>AF23/'2007output'!$C21</f>
        <v>0</v>
      </c>
      <c r="AW23" s="200">
        <f>AG23/'2007output'!$C21</f>
        <v>0</v>
      </c>
      <c r="AY23" s="370">
        <f>IFERROR(IF(SUMPRODUCT(US_CO2!C26:AX26/SUM(US_CO2!C26:AX26),US_CO2!C$6:AX$6)&gt;3.5,4,IF(SUMPRODUCT(US_CO2!C26:AX26/SUM(US_CO2!C26:AX26),US_CO2!C$6:AX$6)&gt;2.5,3,2)),"")</f>
        <v>4</v>
      </c>
      <c r="AZ23" s="370">
        <f>IFERROR(IF(SUMPRODUCT(US_CH4!C26:AC26/SUM(US_CH4!C26:AC26),US_CH4!C$6:AC$6)&gt;3.5,4,IF(SUMPRODUCT(US_CH4!C26:AC26/SUM(US_CH4!C26:AC26),US_CH4!C$6:AC$6)&gt;2.5,3,2)),"")</f>
        <v>4</v>
      </c>
      <c r="BA23" s="223">
        <f>IFERROR(IF(SUMPRODUCT(US_N2O!C26:AA26/SUM(US_N2O!C26:AA26),US_N2O!C$6:AA$6)&gt;3.5,4,IF(SUMPRODUCT(US_N2O!C26:AA26/SUM(US_N2O!C26:AA26),US_N2O!C$6:AA$6)&gt;2.5,3,2)),"")</f>
        <v>4</v>
      </c>
      <c r="BB23" s="223" t="str">
        <f>IFERROR(IF(SUMPRODUCT(US_Others!U28:V28/SUM(US_Others!U28:V28),US_Others!U$8:V$8)&gt;3.5,4,IF(SUMPRODUCT(US_Others!U28:V28/SUM(US_Others!U28:V28),US_Others!U$8:V$8)&gt;2.5,3,2)),"")</f>
        <v/>
      </c>
      <c r="BC23" s="223" t="str">
        <f>IFERROR(IF((US_Others!C28*US_Others!C$8/SUM(US_Others!C28,US_Others!H28,US_Others!N28)+ US_Others!H28*US_Others!H$8/SUM(US_Others!C28,US_Others!H28,US_Others!N28)+US_Others!N28*US_Others!N$8/SUM(US_Others!C28,US_Others!H28,US_Others!N28))&gt;3.5,4,IF((US_Others!C28*US_Others!C$8/SUM(US_Others!C28,US_Others!H28,US_Others!N28)+ US_Others!H28*US_Others!H$8/SUM(US_Others!C28,US_Others!H28,US_Others!N28)+US_Others!N28*US_Others!N$8/SUM(US_Others!C28,US_Others!H28,US_Others!N28))&gt;2.5,3,2)),"")</f>
        <v/>
      </c>
      <c r="BD23" s="223" t="str">
        <f>IFERROR(IF((US_Others!D28*US_Others!D$8/SUM(US_Others!D28,US_Others!I28,US_Others!O28)+US_Others!I28*US_Others!I$8/SUM(US_Others!D28,US_Others!I28,US_Others!O28)+US_Others!O28*US_Others!O$8/SUM(US_Others!D28,US_Others!I28,US_Others!O28))&gt;3.5,4,IF((US_Others!D28*US_Others!D$8/SUM(US_Others!D28,US_Others!I28,US_Others!O28)+US_Others!I28*US_Others!I$8/SUM(US_Others!D28,US_Others!I28,US_Others!O28)+US_Others!O28*US_Others!O$8/SUM(US_Others!D28,US_Others!I28,US_Others!O28))&gt;2.5,3,2)),"")</f>
        <v/>
      </c>
      <c r="BE23" s="223" t="str">
        <f>IFERROR(IF((US_Others!E28*US_Others!E$8/SUM(US_Others!E28,US_Others!J28,US_Others!P28,US_Others!W28)+US_Others!J28*US_Others!J$8/SUM(US_Others!E28,US_Others!J28,US_Others!P28,US_Others!W28)+US_Others!P28*US_Others!P$8/SUM(US_Others!E28,US_Others!J28,US_Others!P28,US_Others!W28)+US_Others!W28*US_Others!W$8/SUM(US_Others!E28,US_Others!J28,US_Others!P28,US_Others!W28))&gt;3.5,4,IF((US_Others!E28*US_Others!E$8/SUM(US_Others!E28,US_Others!J28,US_Others!P28,US_Others!W28)+US_Others!J28*US_Others!J$8/SUM(US_Others!E28,US_Others!J28,US_Others!P28,US_Others!W28)+US_Others!P28*US_Others!P$8/SUM(US_Others!E28,US_Others!J28,US_Others!P28,US_Others!W28)+US_Others!W28*US_Others!W$8/SUM(US_Others!E28,US_Others!J28,US_Others!P28,US_Others!W28))&gt;2.5,3,2)),"")</f>
        <v/>
      </c>
      <c r="BF23" s="223" t="str">
        <f>IFERROR(IF((US_Others!F28*US_Others!F$8/SUM(US_Others!F28,US_Others!K28,US_Others!Q28)+US_Others!K28*US_Others!K$8/SUM(US_Others!F28,US_Others!K28,US_Others!Q28)+US_Others!Q28*US_Others!Q$8/SUM(US_Others!F28,US_Others!K28,US_Others!Q28))&gt;3.5,4,IF((US_Others!F28*US_Others!F$8/SUM(US_Others!F28,US_Others!K28,US_Others!Q28)+US_Others!K28*US_Others!K$8/SUM(US_Others!F28,US_Others!K28,US_Others!Q28)+US_Others!Q28*US_Others!Q$8/SUM(US_Others!F28,US_Others!K28,US_Others!Q28))&gt;2.5,3,2)),"")</f>
        <v/>
      </c>
      <c r="BG23" s="223" t="str">
        <f>IFERROR(IF((US_Others!G28*US_Others!G$8/SUM(US_Others!G28,US_Others!L28,US_Others!R28)+US_Others!L28*US_Others!L$8/SUM(US_Others!G28,US_Others!L28,US_Others!R28)+US_Others!R28*US_Others!R$8/SUM(US_Others!G28,US_Others!L28,US_Others!R28))&gt;3.5,4,IF((US_Others!G28*US_Others!G$8/SUM(US_Others!G28,US_Others!L28,US_Others!R28)+US_Others!L28*US_Others!L$8/SUM(US_Others!G28,US_Others!L28,US_Others!R28)+US_Others!R28*US_Others!R$8/SUM(US_Others!G28,US_Others!L28,US_Others!R28))&gt;2.5,3,2)),"")</f>
        <v/>
      </c>
      <c r="BH23" s="219" t="str">
        <f>IFERROR(IF((US_Others!Z28*US_Others!Z$8/SUM(US_Others!Z28,US_Others!AB28)+US_Others!AB28*US_Others!AB$8/SUM(US_Others!Z28,US_Others!AB28))&gt;3.5,4,IF((US_Others!Z28*US_Others!Z$8/SUM(US_Others!Z28,US_Others!AB28)+US_Others!AB28*US_Others!AB$8/SUM(US_Others!Z28,US_Others!AB28))&gt;2.5,3,2)),"")</f>
        <v/>
      </c>
      <c r="BI23" s="219" t="str">
        <f>IFERROR(IF((US_Others!AA28*US_Others!AA$8/SUM(US_Others!AA28,US_Others!AC28)+US_Others!AC28*US_Others!AC$8/SUM(US_Others!AA28,US_Others!AC28))&gt;3.5,4,IF((US_Others!AA28*US_Others!AA$8/SUM(US_Others!AA28,US_Others!AC28)+US_Others!AC28*US_Others!AC$8/SUM(US_Others!AA28,US_Others!AC28))&gt;2.5,3,2)),"")</f>
        <v/>
      </c>
      <c r="BJ23" s="219" t="str">
        <f>IFERROR(US_Others!AD28*US_Others!AD$8/US_Others!AD28,"")</f>
        <v/>
      </c>
      <c r="BK23" s="74" t="str">
        <f>IFERROR(US_Others!AE28*US_Others!AE$8/US_Others!AE28,"")</f>
        <v/>
      </c>
      <c r="BL23" s="219" t="str">
        <f>IFERROR(IF(SUMPRODUCT(US_Others!AG28:AI28/SUM(US_Others!AG28:AI28),US_Others!AG$8:AI$8)&gt;3.5,4,IF(SUMPRODUCT(US_Others!AG28:AI28/SUM(US_Others!AG28:AI28),US_Others!AG$8:AI$8)&gt;2.5,3,2)),"")</f>
        <v/>
      </c>
      <c r="BM23" s="219" t="str">
        <f>IFERROR(US_Others!AL28*US_Others!AL$8/US_Others!AL28,"")</f>
        <v/>
      </c>
    </row>
    <row r="24" spans="1:65">
      <c r="A24" s="74" t="s">
        <v>132</v>
      </c>
      <c r="B24" s="332">
        <v>213111</v>
      </c>
      <c r="C24" s="333">
        <f>SUM(US_CO2!C27:AX27)</f>
        <v>1.1367438451693876</v>
      </c>
      <c r="D24" s="333">
        <f>SUM(US_CH4!C27:AC27)</f>
        <v>1.2843509305127065E-2</v>
      </c>
      <c r="E24" s="333">
        <f>SUM(US_N2O!C27:AA27)</f>
        <v>6.10022450417914E-2</v>
      </c>
      <c r="F24" s="332">
        <f>US_Others!V29+US_Others!U29</f>
        <v>0</v>
      </c>
      <c r="G24" s="332">
        <f>US_Others!C29+US_Others!H29+US_Others!N29</f>
        <v>0</v>
      </c>
      <c r="H24" s="332">
        <f>US_Others!D29+US_Others!I29+US_Others!O29</f>
        <v>0</v>
      </c>
      <c r="I24" s="332">
        <f>US_Others!E29+US_Others!J29+US_Others!P29+US_Others!W29</f>
        <v>0</v>
      </c>
      <c r="J24" s="332">
        <f>US_Others!F29+US_Others!K29+US_Others!Q29</f>
        <v>0</v>
      </c>
      <c r="K24" s="332">
        <f>US_Others!G29+US_Others!L29+US_Others!R29</f>
        <v>0</v>
      </c>
      <c r="L24" s="332">
        <f>US_Others!Z29+US_Others!AB29</f>
        <v>0</v>
      </c>
      <c r="M24" s="332">
        <f>US_Others!AA29+US_Others!AC29</f>
        <v>0</v>
      </c>
      <c r="N24" s="332">
        <f>US_Others!AD29</f>
        <v>0</v>
      </c>
      <c r="O24" s="332">
        <f>US_Others!AE29</f>
        <v>0</v>
      </c>
      <c r="P24" s="332">
        <f>SUM(US_Others!AG29:AI29)</f>
        <v>0</v>
      </c>
      <c r="Q24" s="332">
        <f>US_Others!AL29</f>
        <v>0</v>
      </c>
      <c r="R24" s="332"/>
      <c r="S24" s="334">
        <f t="shared" si="0"/>
        <v>1136.7438451693877</v>
      </c>
      <c r="T24" s="334">
        <f>D24*1000/Spec!I$6</f>
        <v>0.51374037220508262</v>
      </c>
      <c r="U24" s="334">
        <f>E24*1000/Spec!I$7</f>
        <v>0.20470552027446778</v>
      </c>
      <c r="V24" s="334">
        <f>F24*1000/Spec!I$8</f>
        <v>0</v>
      </c>
      <c r="W24" s="334">
        <f>G24*1000/Spec!I$9</f>
        <v>0</v>
      </c>
      <c r="X24" s="334">
        <f>H24*1000/Spec!I$10</f>
        <v>0</v>
      </c>
      <c r="Y24" s="334">
        <f>I24*1000/Spec!I$11</f>
        <v>0</v>
      </c>
      <c r="Z24" s="334">
        <f>J24*1000/Spec!I$12</f>
        <v>0</v>
      </c>
      <c r="AA24" s="334">
        <f>K24*1000/Spec!I$15</f>
        <v>0</v>
      </c>
      <c r="AB24" s="334">
        <f>L24*1000/Spec!I$17</f>
        <v>0</v>
      </c>
      <c r="AC24" s="334">
        <f>M24*1000/Spec!I$18</f>
        <v>0</v>
      </c>
      <c r="AD24" s="335">
        <f>N24*1000/Spec!I$25</f>
        <v>0</v>
      </c>
      <c r="AE24" s="335">
        <f>O24*1000/Spec!I$26</f>
        <v>0</v>
      </c>
      <c r="AF24" s="334">
        <f>P24*1000/Spec!I$21</f>
        <v>0</v>
      </c>
      <c r="AG24" s="334">
        <f>Q24*1000/Spec!I$22</f>
        <v>0</v>
      </c>
      <c r="AI24" s="200">
        <f>S24/'2007output'!$C22</f>
        <v>4.9658985853365416E-2</v>
      </c>
      <c r="AJ24" s="200">
        <f>T24/'2007output'!$C22</f>
        <v>2.2442897741692484E-5</v>
      </c>
      <c r="AK24" s="200">
        <f>U24/'2007output'!$C22</f>
        <v>8.9426202557541304E-6</v>
      </c>
      <c r="AL24" s="200">
        <f>V24/'2007output'!$C22</f>
        <v>0</v>
      </c>
      <c r="AM24" s="200">
        <f>W24/'2007output'!$C22</f>
        <v>0</v>
      </c>
      <c r="AN24" s="200">
        <f>X24/'2007output'!$C22</f>
        <v>0</v>
      </c>
      <c r="AO24" s="200">
        <f>Y24/'2007output'!$C22</f>
        <v>0</v>
      </c>
      <c r="AP24" s="200">
        <f>Z24/'2007output'!$C22</f>
        <v>0</v>
      </c>
      <c r="AQ24" s="200">
        <f>AA24/'2007output'!$C22</f>
        <v>0</v>
      </c>
      <c r="AR24" s="200">
        <f>AB24/'2007output'!$C22</f>
        <v>0</v>
      </c>
      <c r="AS24" s="200">
        <f>AC24/'2007output'!$C22</f>
        <v>0</v>
      </c>
      <c r="AT24" s="200">
        <f>AD24/'2007output'!$C22</f>
        <v>0</v>
      </c>
      <c r="AU24" s="200">
        <f>AE24/'2007output'!$C22</f>
        <v>0</v>
      </c>
      <c r="AV24" s="200">
        <f>AF24/'2007output'!$C22</f>
        <v>0</v>
      </c>
      <c r="AW24" s="200">
        <f>AG24/'2007output'!$C22</f>
        <v>0</v>
      </c>
      <c r="AY24" s="370">
        <f>IFERROR(IF(SUMPRODUCT(US_CO2!C27:AX27/SUM(US_CO2!C27:AX27),US_CO2!C$6:AX$6)&gt;3.5,4,IF(SUMPRODUCT(US_CO2!C27:AX27/SUM(US_CO2!C27:AX27),US_CO2!C$6:AX$6)&gt;2.5,3,2)),"")</f>
        <v>4</v>
      </c>
      <c r="AZ24" s="370">
        <f>IFERROR(IF(SUMPRODUCT(US_CH4!C27:AC27/SUM(US_CH4!C27:AC27),US_CH4!C$6:AC$6)&gt;3.5,4,IF(SUMPRODUCT(US_CH4!C27:AC27/SUM(US_CH4!C27:AC27),US_CH4!C$6:AC$6)&gt;2.5,3,2)),"")</f>
        <v>4</v>
      </c>
      <c r="BA24" s="223">
        <f>IFERROR(IF(SUMPRODUCT(US_N2O!C27:AA27/SUM(US_N2O!C27:AA27),US_N2O!C$6:AA$6)&gt;3.5,4,IF(SUMPRODUCT(US_N2O!C27:AA27/SUM(US_N2O!C27:AA27),US_N2O!C$6:AA$6)&gt;2.5,3,2)),"")</f>
        <v>4</v>
      </c>
      <c r="BB24" s="223" t="str">
        <f>IFERROR(IF(SUMPRODUCT(US_Others!U29:V29/SUM(US_Others!U29:V29),US_Others!U$8:V$8)&gt;3.5,4,IF(SUMPRODUCT(US_Others!U29:V29/SUM(US_Others!U29:V29),US_Others!U$8:V$8)&gt;2.5,3,2)),"")</f>
        <v/>
      </c>
      <c r="BC24" s="223" t="str">
        <f>IFERROR(IF((US_Others!C29*US_Others!C$8/SUM(US_Others!C29,US_Others!H29,US_Others!N29)+ US_Others!H29*US_Others!H$8/SUM(US_Others!C29,US_Others!H29,US_Others!N29)+US_Others!N29*US_Others!N$8/SUM(US_Others!C29,US_Others!H29,US_Others!N29))&gt;3.5,4,IF((US_Others!C29*US_Others!C$8/SUM(US_Others!C29,US_Others!H29,US_Others!N29)+ US_Others!H29*US_Others!H$8/SUM(US_Others!C29,US_Others!H29,US_Others!N29)+US_Others!N29*US_Others!N$8/SUM(US_Others!C29,US_Others!H29,US_Others!N29))&gt;2.5,3,2)),"")</f>
        <v/>
      </c>
      <c r="BD24" s="223" t="str">
        <f>IFERROR(IF((US_Others!D29*US_Others!D$8/SUM(US_Others!D29,US_Others!I29,US_Others!O29)+US_Others!I29*US_Others!I$8/SUM(US_Others!D29,US_Others!I29,US_Others!O29)+US_Others!O29*US_Others!O$8/SUM(US_Others!D29,US_Others!I29,US_Others!O29))&gt;3.5,4,IF((US_Others!D29*US_Others!D$8/SUM(US_Others!D29,US_Others!I29,US_Others!O29)+US_Others!I29*US_Others!I$8/SUM(US_Others!D29,US_Others!I29,US_Others!O29)+US_Others!O29*US_Others!O$8/SUM(US_Others!D29,US_Others!I29,US_Others!O29))&gt;2.5,3,2)),"")</f>
        <v/>
      </c>
      <c r="BE24" s="223" t="str">
        <f>IFERROR(IF((US_Others!E29*US_Others!E$8/SUM(US_Others!E29,US_Others!J29,US_Others!P29,US_Others!W29)+US_Others!J29*US_Others!J$8/SUM(US_Others!E29,US_Others!J29,US_Others!P29,US_Others!W29)+US_Others!P29*US_Others!P$8/SUM(US_Others!E29,US_Others!J29,US_Others!P29,US_Others!W29)+US_Others!W29*US_Others!W$8/SUM(US_Others!E29,US_Others!J29,US_Others!P29,US_Others!W29))&gt;3.5,4,IF((US_Others!E29*US_Others!E$8/SUM(US_Others!E29,US_Others!J29,US_Others!P29,US_Others!W29)+US_Others!J29*US_Others!J$8/SUM(US_Others!E29,US_Others!J29,US_Others!P29,US_Others!W29)+US_Others!P29*US_Others!P$8/SUM(US_Others!E29,US_Others!J29,US_Others!P29,US_Others!W29)+US_Others!W29*US_Others!W$8/SUM(US_Others!E29,US_Others!J29,US_Others!P29,US_Others!W29))&gt;2.5,3,2)),"")</f>
        <v/>
      </c>
      <c r="BF24" s="223" t="str">
        <f>IFERROR(IF((US_Others!F29*US_Others!F$8/SUM(US_Others!F29,US_Others!K29,US_Others!Q29)+US_Others!K29*US_Others!K$8/SUM(US_Others!F29,US_Others!K29,US_Others!Q29)+US_Others!Q29*US_Others!Q$8/SUM(US_Others!F29,US_Others!K29,US_Others!Q29))&gt;3.5,4,IF((US_Others!F29*US_Others!F$8/SUM(US_Others!F29,US_Others!K29,US_Others!Q29)+US_Others!K29*US_Others!K$8/SUM(US_Others!F29,US_Others!K29,US_Others!Q29)+US_Others!Q29*US_Others!Q$8/SUM(US_Others!F29,US_Others!K29,US_Others!Q29))&gt;2.5,3,2)),"")</f>
        <v/>
      </c>
      <c r="BG24" s="223" t="str">
        <f>IFERROR(IF((US_Others!G29*US_Others!G$8/SUM(US_Others!G29,US_Others!L29,US_Others!R29)+US_Others!L29*US_Others!L$8/SUM(US_Others!G29,US_Others!L29,US_Others!R29)+US_Others!R29*US_Others!R$8/SUM(US_Others!G29,US_Others!L29,US_Others!R29))&gt;3.5,4,IF((US_Others!G29*US_Others!G$8/SUM(US_Others!G29,US_Others!L29,US_Others!R29)+US_Others!L29*US_Others!L$8/SUM(US_Others!G29,US_Others!L29,US_Others!R29)+US_Others!R29*US_Others!R$8/SUM(US_Others!G29,US_Others!L29,US_Others!R29))&gt;2.5,3,2)),"")</f>
        <v/>
      </c>
      <c r="BH24" s="219" t="str">
        <f>IFERROR(IF((US_Others!Z29*US_Others!Z$8/SUM(US_Others!Z29,US_Others!AB29)+US_Others!AB29*US_Others!AB$8/SUM(US_Others!Z29,US_Others!AB29))&gt;3.5,4,IF((US_Others!Z29*US_Others!Z$8/SUM(US_Others!Z29,US_Others!AB29)+US_Others!AB29*US_Others!AB$8/SUM(US_Others!Z29,US_Others!AB29))&gt;2.5,3,2)),"")</f>
        <v/>
      </c>
      <c r="BI24" s="219" t="str">
        <f>IFERROR(IF((US_Others!AA29*US_Others!AA$8/SUM(US_Others!AA29,US_Others!AC29)+US_Others!AC29*US_Others!AC$8/SUM(US_Others!AA29,US_Others!AC29))&gt;3.5,4,IF((US_Others!AA29*US_Others!AA$8/SUM(US_Others!AA29,US_Others!AC29)+US_Others!AC29*US_Others!AC$8/SUM(US_Others!AA29,US_Others!AC29))&gt;2.5,3,2)),"")</f>
        <v/>
      </c>
      <c r="BJ24" s="219" t="str">
        <f>IFERROR(US_Others!AD29*US_Others!AD$8/US_Others!AD29,"")</f>
        <v/>
      </c>
      <c r="BK24" s="74" t="str">
        <f>IFERROR(US_Others!AE29*US_Others!AE$8/US_Others!AE29,"")</f>
        <v/>
      </c>
      <c r="BL24" s="219" t="str">
        <f>IFERROR(IF(SUMPRODUCT(US_Others!AG29:AI29/SUM(US_Others!AG29:AI29),US_Others!AG$8:AI$8)&gt;3.5,4,IF(SUMPRODUCT(US_Others!AG29:AI29/SUM(US_Others!AG29:AI29),US_Others!AG$8:AI$8)&gt;2.5,3,2)),"")</f>
        <v/>
      </c>
      <c r="BM24" s="219" t="str">
        <f>IFERROR(US_Others!AL29*US_Others!AL$8/US_Others!AL29,"")</f>
        <v/>
      </c>
    </row>
    <row r="25" spans="1:65">
      <c r="A25" s="74" t="s">
        <v>133</v>
      </c>
      <c r="B25" s="332" t="s">
        <v>134</v>
      </c>
      <c r="C25" s="333">
        <f>SUM(US_CO2!C28:AX28)</f>
        <v>4.4774529509554188</v>
      </c>
      <c r="D25" s="333">
        <f>SUM(US_CH4!C28:AC28)</f>
        <v>3.8114913570276598E-3</v>
      </c>
      <c r="E25" s="333">
        <f>SUM(US_N2O!C28:AA28)</f>
        <v>7.8353452015869247E-3</v>
      </c>
      <c r="F25" s="332">
        <f>US_Others!V30+US_Others!U30</f>
        <v>0</v>
      </c>
      <c r="G25" s="332">
        <f>US_Others!C30+US_Others!H30+US_Others!N30</f>
        <v>0</v>
      </c>
      <c r="H25" s="332">
        <f>US_Others!D30+US_Others!I30+US_Others!O30</f>
        <v>0</v>
      </c>
      <c r="I25" s="332">
        <f>US_Others!E30+US_Others!J30+US_Others!P30+US_Others!W30</f>
        <v>0</v>
      </c>
      <c r="J25" s="332">
        <f>US_Others!F30+US_Others!K30+US_Others!Q30</f>
        <v>0</v>
      </c>
      <c r="K25" s="332">
        <f>US_Others!G30+US_Others!L30+US_Others!R30</f>
        <v>0</v>
      </c>
      <c r="L25" s="332">
        <f>US_Others!Z30+US_Others!AB30</f>
        <v>0</v>
      </c>
      <c r="M25" s="332">
        <f>US_Others!AA30+US_Others!AC30</f>
        <v>0</v>
      </c>
      <c r="N25" s="332">
        <f>US_Others!AD30</f>
        <v>0</v>
      </c>
      <c r="O25" s="332">
        <f>US_Others!AE30</f>
        <v>0</v>
      </c>
      <c r="P25" s="332">
        <f>SUM(US_Others!AG30:AI30)</f>
        <v>0</v>
      </c>
      <c r="Q25" s="332">
        <f>US_Others!AL30</f>
        <v>0</v>
      </c>
      <c r="R25" s="332"/>
      <c r="S25" s="334">
        <f t="shared" si="0"/>
        <v>4477.4529509554186</v>
      </c>
      <c r="T25" s="334">
        <f>D25*1000/Spec!I$6</f>
        <v>0.15245965428110639</v>
      </c>
      <c r="U25" s="334">
        <f>E25*1000/Spec!I$7</f>
        <v>2.629310470331183E-2</v>
      </c>
      <c r="V25" s="334">
        <f>F25*1000/Spec!I$8</f>
        <v>0</v>
      </c>
      <c r="W25" s="334">
        <f>G25*1000/Spec!I$9</f>
        <v>0</v>
      </c>
      <c r="X25" s="334">
        <f>H25*1000/Spec!I$10</f>
        <v>0</v>
      </c>
      <c r="Y25" s="334">
        <f>I25*1000/Spec!I$11</f>
        <v>0</v>
      </c>
      <c r="Z25" s="334">
        <f>J25*1000/Spec!I$12</f>
        <v>0</v>
      </c>
      <c r="AA25" s="334">
        <f>K25*1000/Spec!I$15</f>
        <v>0</v>
      </c>
      <c r="AB25" s="334">
        <f>L25*1000/Spec!I$17</f>
        <v>0</v>
      </c>
      <c r="AC25" s="334">
        <f>M25*1000/Spec!I$18</f>
        <v>0</v>
      </c>
      <c r="AD25" s="335">
        <f>N25*1000/Spec!I$25</f>
        <v>0</v>
      </c>
      <c r="AE25" s="335">
        <f>O25*1000/Spec!I$26</f>
        <v>0</v>
      </c>
      <c r="AF25" s="334">
        <f>P25*1000/Spec!I$21</f>
        <v>0</v>
      </c>
      <c r="AG25" s="334">
        <f>Q25*1000/Spec!I$22</f>
        <v>0</v>
      </c>
      <c r="AI25" s="200">
        <f>S25/'2007output'!$C23</f>
        <v>8.7232172517055381E-2</v>
      </c>
      <c r="AJ25" s="200">
        <f>T25/'2007output'!$C23</f>
        <v>2.9703018680078395E-6</v>
      </c>
      <c r="AK25" s="200">
        <f>U25/'2007output'!$C23</f>
        <v>5.1225655983696672E-7</v>
      </c>
      <c r="AL25" s="200">
        <f>V25/'2007output'!$C23</f>
        <v>0</v>
      </c>
      <c r="AM25" s="200">
        <f>W25/'2007output'!$C23</f>
        <v>0</v>
      </c>
      <c r="AN25" s="200">
        <f>X25/'2007output'!$C23</f>
        <v>0</v>
      </c>
      <c r="AO25" s="200">
        <f>Y25/'2007output'!$C23</f>
        <v>0</v>
      </c>
      <c r="AP25" s="200">
        <f>Z25/'2007output'!$C23</f>
        <v>0</v>
      </c>
      <c r="AQ25" s="200">
        <f>AA25/'2007output'!$C23</f>
        <v>0</v>
      </c>
      <c r="AR25" s="200">
        <f>AB25/'2007output'!$C23</f>
        <v>0</v>
      </c>
      <c r="AS25" s="200">
        <f>AC25/'2007output'!$C23</f>
        <v>0</v>
      </c>
      <c r="AT25" s="200">
        <f>AD25/'2007output'!$C23</f>
        <v>0</v>
      </c>
      <c r="AU25" s="200">
        <f>AE25/'2007output'!$C23</f>
        <v>0</v>
      </c>
      <c r="AV25" s="200">
        <f>AF25/'2007output'!$C23</f>
        <v>0</v>
      </c>
      <c r="AW25" s="200">
        <f>AG25/'2007output'!$C23</f>
        <v>0</v>
      </c>
      <c r="AY25" s="370">
        <f>IFERROR(IF(SUMPRODUCT(US_CO2!C28:AX28/SUM(US_CO2!C28:AX28),US_CO2!C$6:AX$6)&gt;3.5,4,IF(SUMPRODUCT(US_CO2!C28:AX28/SUM(US_CO2!C28:AX28),US_CO2!C$6:AX$6)&gt;2.5,3,2)),"")</f>
        <v>4</v>
      </c>
      <c r="AZ25" s="370">
        <f>IFERROR(IF(SUMPRODUCT(US_CH4!C28:AC28/SUM(US_CH4!C28:AC28),US_CH4!C$6:AC$6)&gt;3.5,4,IF(SUMPRODUCT(US_CH4!C28:AC28/SUM(US_CH4!C28:AC28),US_CH4!C$6:AC$6)&gt;2.5,3,2)),"")</f>
        <v>4</v>
      </c>
      <c r="BA25" s="223">
        <f>IFERROR(IF(SUMPRODUCT(US_N2O!C28:AA28/SUM(US_N2O!C28:AA28),US_N2O!C$6:AA$6)&gt;3.5,4,IF(SUMPRODUCT(US_N2O!C28:AA28/SUM(US_N2O!C28:AA28),US_N2O!C$6:AA$6)&gt;2.5,3,2)),"")</f>
        <v>4</v>
      </c>
      <c r="BB25" s="223" t="str">
        <f>IFERROR(IF(SUMPRODUCT(US_Others!U30:V30/SUM(US_Others!U30:V30),US_Others!U$8:V$8)&gt;3.5,4,IF(SUMPRODUCT(US_Others!U30:V30/SUM(US_Others!U30:V30),US_Others!U$8:V$8)&gt;2.5,3,2)),"")</f>
        <v/>
      </c>
      <c r="BC25" s="223" t="str">
        <f>IFERROR(IF((US_Others!C30*US_Others!C$8/SUM(US_Others!C30,US_Others!H30,US_Others!N30)+ US_Others!H30*US_Others!H$8/SUM(US_Others!C30,US_Others!H30,US_Others!N30)+US_Others!N30*US_Others!N$8/SUM(US_Others!C30,US_Others!H30,US_Others!N30))&gt;3.5,4,IF((US_Others!C30*US_Others!C$8/SUM(US_Others!C30,US_Others!H30,US_Others!N30)+ US_Others!H30*US_Others!H$8/SUM(US_Others!C30,US_Others!H30,US_Others!N30)+US_Others!N30*US_Others!N$8/SUM(US_Others!C30,US_Others!H30,US_Others!N30))&gt;2.5,3,2)),"")</f>
        <v/>
      </c>
      <c r="BD25" s="223" t="str">
        <f>IFERROR(IF((US_Others!D30*US_Others!D$8/SUM(US_Others!D30,US_Others!I30,US_Others!O30)+US_Others!I30*US_Others!I$8/SUM(US_Others!D30,US_Others!I30,US_Others!O30)+US_Others!O30*US_Others!O$8/SUM(US_Others!D30,US_Others!I30,US_Others!O30))&gt;3.5,4,IF((US_Others!D30*US_Others!D$8/SUM(US_Others!D30,US_Others!I30,US_Others!O30)+US_Others!I30*US_Others!I$8/SUM(US_Others!D30,US_Others!I30,US_Others!O30)+US_Others!O30*US_Others!O$8/SUM(US_Others!D30,US_Others!I30,US_Others!O30))&gt;2.5,3,2)),"")</f>
        <v/>
      </c>
      <c r="BE25" s="223" t="str">
        <f>IFERROR(IF((US_Others!E30*US_Others!E$8/SUM(US_Others!E30,US_Others!J30,US_Others!P30,US_Others!W30)+US_Others!J30*US_Others!J$8/SUM(US_Others!E30,US_Others!J30,US_Others!P30,US_Others!W30)+US_Others!P30*US_Others!P$8/SUM(US_Others!E30,US_Others!J30,US_Others!P30,US_Others!W30)+US_Others!W30*US_Others!W$8/SUM(US_Others!E30,US_Others!J30,US_Others!P30,US_Others!W30))&gt;3.5,4,IF((US_Others!E30*US_Others!E$8/SUM(US_Others!E30,US_Others!J30,US_Others!P30,US_Others!W30)+US_Others!J30*US_Others!J$8/SUM(US_Others!E30,US_Others!J30,US_Others!P30,US_Others!W30)+US_Others!P30*US_Others!P$8/SUM(US_Others!E30,US_Others!J30,US_Others!P30,US_Others!W30)+US_Others!W30*US_Others!W$8/SUM(US_Others!E30,US_Others!J30,US_Others!P30,US_Others!W30))&gt;2.5,3,2)),"")</f>
        <v/>
      </c>
      <c r="BF25" s="223" t="str">
        <f>IFERROR(IF((US_Others!F30*US_Others!F$8/SUM(US_Others!F30,US_Others!K30,US_Others!Q30)+US_Others!K30*US_Others!K$8/SUM(US_Others!F30,US_Others!K30,US_Others!Q30)+US_Others!Q30*US_Others!Q$8/SUM(US_Others!F30,US_Others!K30,US_Others!Q30))&gt;3.5,4,IF((US_Others!F30*US_Others!F$8/SUM(US_Others!F30,US_Others!K30,US_Others!Q30)+US_Others!K30*US_Others!K$8/SUM(US_Others!F30,US_Others!K30,US_Others!Q30)+US_Others!Q30*US_Others!Q$8/SUM(US_Others!F30,US_Others!K30,US_Others!Q30))&gt;2.5,3,2)),"")</f>
        <v/>
      </c>
      <c r="BG25" s="223" t="str">
        <f>IFERROR(IF((US_Others!G30*US_Others!G$8/SUM(US_Others!G30,US_Others!L30,US_Others!R30)+US_Others!L30*US_Others!L$8/SUM(US_Others!G30,US_Others!L30,US_Others!R30)+US_Others!R30*US_Others!R$8/SUM(US_Others!G30,US_Others!L30,US_Others!R30))&gt;3.5,4,IF((US_Others!G30*US_Others!G$8/SUM(US_Others!G30,US_Others!L30,US_Others!R30)+US_Others!L30*US_Others!L$8/SUM(US_Others!G30,US_Others!L30,US_Others!R30)+US_Others!R30*US_Others!R$8/SUM(US_Others!G30,US_Others!L30,US_Others!R30))&gt;2.5,3,2)),"")</f>
        <v/>
      </c>
      <c r="BH25" s="219" t="str">
        <f>IFERROR(IF((US_Others!Z30*US_Others!Z$8/SUM(US_Others!Z30,US_Others!AB30)+US_Others!AB30*US_Others!AB$8/SUM(US_Others!Z30,US_Others!AB30))&gt;3.5,4,IF((US_Others!Z30*US_Others!Z$8/SUM(US_Others!Z30,US_Others!AB30)+US_Others!AB30*US_Others!AB$8/SUM(US_Others!Z30,US_Others!AB30))&gt;2.5,3,2)),"")</f>
        <v/>
      </c>
      <c r="BI25" s="219" t="str">
        <f>IFERROR(IF((US_Others!AA30*US_Others!AA$8/SUM(US_Others!AA30,US_Others!AC30)+US_Others!AC30*US_Others!AC$8/SUM(US_Others!AA30,US_Others!AC30))&gt;3.5,4,IF((US_Others!AA30*US_Others!AA$8/SUM(US_Others!AA30,US_Others!AC30)+US_Others!AC30*US_Others!AC$8/SUM(US_Others!AA30,US_Others!AC30))&gt;2.5,3,2)),"")</f>
        <v/>
      </c>
      <c r="BJ25" s="219" t="str">
        <f>IFERROR(US_Others!AD30*US_Others!AD$8/US_Others!AD30,"")</f>
        <v/>
      </c>
      <c r="BK25" s="74" t="str">
        <f>IFERROR(US_Others!AE30*US_Others!AE$8/US_Others!AE30,"")</f>
        <v/>
      </c>
      <c r="BL25" s="219" t="str">
        <f>IFERROR(IF(SUMPRODUCT(US_Others!AG30:AI30/SUM(US_Others!AG30:AI30),US_Others!AG$8:AI$8)&gt;3.5,4,IF(SUMPRODUCT(US_Others!AG30:AI30/SUM(US_Others!AG30:AI30),US_Others!AG$8:AI$8)&gt;2.5,3,2)),"")</f>
        <v/>
      </c>
      <c r="BM25" s="219" t="str">
        <f>IFERROR(US_Others!AL30*US_Others!AL$8/US_Others!AL30,"")</f>
        <v/>
      </c>
    </row>
    <row r="26" spans="1:65">
      <c r="A26" s="74" t="s">
        <v>135</v>
      </c>
      <c r="B26" s="332">
        <v>221100</v>
      </c>
      <c r="C26" s="333">
        <f>SUM(US_CO2!C29:AX29)</f>
        <v>2095.6314934604015</v>
      </c>
      <c r="D26" s="333">
        <f>SUM(US_CH4!C29:AC29)</f>
        <v>0.43443581687889243</v>
      </c>
      <c r="E26" s="333">
        <f>SUM(US_N2O!C29:AA29)</f>
        <v>14.510156283755006</v>
      </c>
      <c r="F26" s="332">
        <f>US_Others!V31+US_Others!U31</f>
        <v>0</v>
      </c>
      <c r="G26" s="332">
        <f>US_Others!C31+US_Others!H31+US_Others!N31</f>
        <v>2.6837690946487725E-6</v>
      </c>
      <c r="H26" s="332">
        <f>US_Others!D31+US_Others!I31+US_Others!O31</f>
        <v>4.4013813152239865E-5</v>
      </c>
      <c r="I26" s="332">
        <f>US_Others!E31+US_Others!J31+US_Others!P31+US_Others!W31</f>
        <v>2.0342969737437692E-4</v>
      </c>
      <c r="J26" s="332">
        <f>US_Others!F31+US_Others!K31+US_Others!Q31</f>
        <v>3.5157375139898911E-5</v>
      </c>
      <c r="K26" s="332">
        <f>US_Others!G31+US_Others!L31+US_Others!R31</f>
        <v>3.4888998230434041E-6</v>
      </c>
      <c r="L26" s="332">
        <f>US_Others!Z31+US_Others!AB31</f>
        <v>0</v>
      </c>
      <c r="M26" s="332">
        <f>US_Others!AA31+US_Others!AC31</f>
        <v>0</v>
      </c>
      <c r="N26" s="332">
        <f>US_Others!AD31</f>
        <v>0</v>
      </c>
      <c r="O26" s="332">
        <f>US_Others!AE31</f>
        <v>0</v>
      </c>
      <c r="P26" s="332">
        <f>SUM(US_Others!AG31:AI31)</f>
        <v>6.2</v>
      </c>
      <c r="Q26" s="332">
        <f>US_Others!AL31</f>
        <v>0</v>
      </c>
      <c r="R26" s="332"/>
      <c r="S26" s="334">
        <f t="shared" si="0"/>
        <v>2095631.4934604014</v>
      </c>
      <c r="T26" s="334">
        <f>D26*1000/Spec!I$6</f>
        <v>17.377432675155696</v>
      </c>
      <c r="U26" s="334">
        <f>E26*1000/Spec!I$7</f>
        <v>48.691799609916131</v>
      </c>
      <c r="V26" s="334">
        <f>F26*1000/Spec!I$8</f>
        <v>0</v>
      </c>
      <c r="W26" s="334">
        <f>G26*1000/Spec!I$9</f>
        <v>3.9759542142944776E-6</v>
      </c>
      <c r="X26" s="334">
        <f>H26*1000/Spec!I$10</f>
        <v>1.2575375186354246E-5</v>
      </c>
      <c r="Y26" s="334">
        <f>I26*1000/Spec!I$11</f>
        <v>1.422585296324314E-4</v>
      </c>
      <c r="Z26" s="334">
        <f>J26*1000/Spec!I$12</f>
        <v>7.8651845950556837E-6</v>
      </c>
      <c r="AA26" s="334">
        <f>K26*1000/Spec!I$15</f>
        <v>3.5564728063643262E-7</v>
      </c>
      <c r="AB26" s="334">
        <f>L26*1000/Spec!I$17</f>
        <v>0</v>
      </c>
      <c r="AC26" s="334">
        <f>M26*1000/Spec!I$18</f>
        <v>0</v>
      </c>
      <c r="AD26" s="335">
        <f>N26*1000/Spec!I$25</f>
        <v>0</v>
      </c>
      <c r="AE26" s="335">
        <f>O26*1000/Spec!I$26</f>
        <v>0</v>
      </c>
      <c r="AF26" s="318">
        <f>P26*1000/Spec!I$21</f>
        <v>0.27192982456140352</v>
      </c>
      <c r="AG26" s="334">
        <f>Q26*1000/Spec!I$22</f>
        <v>0</v>
      </c>
      <c r="AI26" s="200">
        <f>S26/'2007output'!$C24</f>
        <v>6.846231602288146</v>
      </c>
      <c r="AJ26" s="200">
        <f>T26/'2007output'!$C24</f>
        <v>5.6770443238012726E-5</v>
      </c>
      <c r="AK26" s="200">
        <f>U26/'2007output'!$C24</f>
        <v>1.5907154397228399E-4</v>
      </c>
      <c r="AL26" s="200">
        <f>V26/'2007output'!$C24</f>
        <v>0</v>
      </c>
      <c r="AM26" s="200">
        <f>W26/'2007output'!$C24</f>
        <v>1.2989069631801625E-11</v>
      </c>
      <c r="AN26" s="200">
        <f>X26/'2007output'!$C24</f>
        <v>4.1082571664012567E-11</v>
      </c>
      <c r="AO26" s="200">
        <f>Y26/'2007output'!$C24</f>
        <v>4.6474527811967132E-10</v>
      </c>
      <c r="AP26" s="200">
        <f>Z26/'2007output'!$C24</f>
        <v>2.5694820630694819E-11</v>
      </c>
      <c r="AQ26" s="200">
        <f>AA26/'2007output'!$C24</f>
        <v>1.1618663202758335E-12</v>
      </c>
      <c r="AR26" s="200">
        <f>AB26/'2007output'!$C24</f>
        <v>0</v>
      </c>
      <c r="AS26" s="200">
        <f>AC26/'2007output'!$C24</f>
        <v>0</v>
      </c>
      <c r="AT26" s="200">
        <f>AD26/'2007output'!$C24</f>
        <v>0</v>
      </c>
      <c r="AU26" s="200">
        <f>AE26/'2007output'!$C24</f>
        <v>0</v>
      </c>
      <c r="AV26" s="200">
        <f>AF26/'2007output'!$C24</f>
        <v>8.8836924064489875E-7</v>
      </c>
      <c r="AW26" s="200">
        <f>AG26/'2007output'!$C24</f>
        <v>0</v>
      </c>
      <c r="AY26" s="370">
        <f>IFERROR(IF(SUMPRODUCT(US_CO2!C29:AX29/SUM(US_CO2!C29:AX29),US_CO2!C$6:AX$6)&gt;3.5,4,IF(SUMPRODUCT(US_CO2!C29:AX29/SUM(US_CO2!C29:AX29),US_CO2!C$6:AX$6)&gt;2.5,3,2)),"")</f>
        <v>2</v>
      </c>
      <c r="AZ26" s="370">
        <f>IFERROR(IF(SUMPRODUCT(US_CH4!C29:AC29/SUM(US_CH4!C29:AC29),US_CH4!C$6:AC$6)&gt;3.5,4,IF(SUMPRODUCT(US_CH4!C29:AC29/SUM(US_CH4!C29:AC29),US_CH4!C$6:AC$6)&gt;2.5,3,2)),"")</f>
        <v>2</v>
      </c>
      <c r="BA26" s="223">
        <f>IFERROR(IF(SUMPRODUCT(US_N2O!C29:AA29/SUM(US_N2O!C29:AA29),US_N2O!C$6:AA$6)&gt;3.5,4,IF(SUMPRODUCT(US_N2O!C29:AA29/SUM(US_N2O!C29:AA29),US_N2O!C$6:AA$6)&gt;2.5,3,2)),"")</f>
        <v>2</v>
      </c>
      <c r="BB26" s="223" t="str">
        <f>IFERROR(IF(SUMPRODUCT(US_Others!U31:V31/SUM(US_Others!U31:V31),US_Others!U$8:V$8)&gt;3.5,4,IF(SUMPRODUCT(US_Others!U31:V31/SUM(US_Others!U31:V31),US_Others!U$8:V$8)&gt;2.5,3,2)),"")</f>
        <v/>
      </c>
      <c r="BC26" s="223">
        <f>IFERROR(IF((US_Others!C31*US_Others!C$8/SUM(US_Others!C31,US_Others!H31,US_Others!N31)+ US_Others!H31*US_Others!H$8/SUM(US_Others!C31,US_Others!H31,US_Others!N31)+US_Others!N31*US_Others!N$8/SUM(US_Others!C31,US_Others!H31,US_Others!N31))&gt;3.5,4,IF((US_Others!C31*US_Others!C$8/SUM(US_Others!C31,US_Others!H31,US_Others!N31)+ US_Others!H31*US_Others!H$8/SUM(US_Others!C31,US_Others!H31,US_Others!N31)+US_Others!N31*US_Others!N$8/SUM(US_Others!C31,US_Others!H31,US_Others!N31))&gt;2.5,3,2)),"")</f>
        <v>4</v>
      </c>
      <c r="BD26" s="223">
        <f>IFERROR(IF((US_Others!D31*US_Others!D$8/SUM(US_Others!D31,US_Others!I31,US_Others!O31)+US_Others!I31*US_Others!I$8/SUM(US_Others!D31,US_Others!I31,US_Others!O31)+US_Others!O31*US_Others!O$8/SUM(US_Others!D31,US_Others!I31,US_Others!O31))&gt;3.5,4,IF((US_Others!D31*US_Others!D$8/SUM(US_Others!D31,US_Others!I31,US_Others!O31)+US_Others!I31*US_Others!I$8/SUM(US_Others!D31,US_Others!I31,US_Others!O31)+US_Others!O31*US_Others!O$8/SUM(US_Others!D31,US_Others!I31,US_Others!O31))&gt;2.5,3,2)),"")</f>
        <v>4</v>
      </c>
      <c r="BE26" s="223">
        <f>IFERROR(IF((US_Others!E31*US_Others!E$8/SUM(US_Others!E31,US_Others!J31,US_Others!P31,US_Others!W31)+US_Others!J31*US_Others!J$8/SUM(US_Others!E31,US_Others!J31,US_Others!P31,US_Others!W31)+US_Others!P31*US_Others!P$8/SUM(US_Others!E31,US_Others!J31,US_Others!P31,US_Others!W31)+US_Others!W31*US_Others!W$8/SUM(US_Others!E31,US_Others!J31,US_Others!P31,US_Others!W31))&gt;3.5,4,IF((US_Others!E31*US_Others!E$8/SUM(US_Others!E31,US_Others!J31,US_Others!P31,US_Others!W31)+US_Others!J31*US_Others!J$8/SUM(US_Others!E31,US_Others!J31,US_Others!P31,US_Others!W31)+US_Others!P31*US_Others!P$8/SUM(US_Others!E31,US_Others!J31,US_Others!P31,US_Others!W31)+US_Others!W31*US_Others!W$8/SUM(US_Others!E31,US_Others!J31,US_Others!P31,US_Others!W31))&gt;2.5,3,2)),"")</f>
        <v>4</v>
      </c>
      <c r="BF26" s="223">
        <f>IFERROR(IF((US_Others!F31*US_Others!F$8/SUM(US_Others!F31,US_Others!K31,US_Others!Q31)+US_Others!K31*US_Others!K$8/SUM(US_Others!F31,US_Others!K31,US_Others!Q31)+US_Others!Q31*US_Others!Q$8/SUM(US_Others!F31,US_Others!K31,US_Others!Q31))&gt;3.5,4,IF((US_Others!F31*US_Others!F$8/SUM(US_Others!F31,US_Others!K31,US_Others!Q31)+US_Others!K31*US_Others!K$8/SUM(US_Others!F31,US_Others!K31,US_Others!Q31)+US_Others!Q31*US_Others!Q$8/SUM(US_Others!F31,US_Others!K31,US_Others!Q31))&gt;2.5,3,2)),"")</f>
        <v>4</v>
      </c>
      <c r="BG26" s="223">
        <f>IFERROR(IF((US_Others!G31*US_Others!G$8/SUM(US_Others!G31,US_Others!L31,US_Others!R31)+US_Others!L31*US_Others!L$8/SUM(US_Others!G31,US_Others!L31,US_Others!R31)+US_Others!R31*US_Others!R$8/SUM(US_Others!G31,US_Others!L31,US_Others!R31))&gt;3.5,4,IF((US_Others!G31*US_Others!G$8/SUM(US_Others!G31,US_Others!L31,US_Others!R31)+US_Others!L31*US_Others!L$8/SUM(US_Others!G31,US_Others!L31,US_Others!R31)+US_Others!R31*US_Others!R$8/SUM(US_Others!G31,US_Others!L31,US_Others!R31))&gt;2.5,3,2)),"")</f>
        <v>4</v>
      </c>
      <c r="BH26" s="219" t="str">
        <f>IFERROR(IF((US_Others!Z31*US_Others!Z$8/SUM(US_Others!Z31,US_Others!AB31)+US_Others!AB31*US_Others!AB$8/SUM(US_Others!Z31,US_Others!AB31))&gt;3.5,4,IF((US_Others!Z31*US_Others!Z$8/SUM(US_Others!Z31,US_Others!AB31)+US_Others!AB31*US_Others!AB$8/SUM(US_Others!Z31,US_Others!AB31))&gt;2.5,3,2)),"")</f>
        <v/>
      </c>
      <c r="BI26" s="219" t="str">
        <f>IFERROR(IF((US_Others!AA31*US_Others!AA$8/SUM(US_Others!AA31,US_Others!AC31)+US_Others!AC31*US_Others!AC$8/SUM(US_Others!AA31,US_Others!AC31))&gt;3.5,4,IF((US_Others!AA31*US_Others!AA$8/SUM(US_Others!AA31,US_Others!AC31)+US_Others!AC31*US_Others!AC$8/SUM(US_Others!AA31,US_Others!AC31))&gt;2.5,3,2)),"")</f>
        <v/>
      </c>
      <c r="BJ26" s="219" t="str">
        <f>IFERROR(US_Others!AD31*US_Others!AD$8/US_Others!AD31,"")</f>
        <v/>
      </c>
      <c r="BK26" s="74" t="str">
        <f>IFERROR(US_Others!AE31*US_Others!AE$8/US_Others!AE31,"")</f>
        <v/>
      </c>
      <c r="BL26" s="219">
        <f>IFERROR(IF(SUMPRODUCT(US_Others!AG31:AI31/SUM(US_Others!AG31:AI31),US_Others!AG$8:AI$8)&gt;3.5,4,IF(SUMPRODUCT(US_Others!AG31:AI31/SUM(US_Others!AG31:AI31),US_Others!AG$8:AI$8)&gt;2.5,3,2)),"")</f>
        <v>2</v>
      </c>
      <c r="BM26" s="219" t="str">
        <f>IFERROR(US_Others!AL31*US_Others!AL$8/US_Others!AL31,"")</f>
        <v/>
      </c>
    </row>
    <row r="27" spans="1:65">
      <c r="A27" s="200" t="s">
        <v>136</v>
      </c>
      <c r="B27" s="332">
        <v>221200</v>
      </c>
      <c r="C27" s="333">
        <f>SUM(US_CO2!C30:AX30)</f>
        <v>35.200000000000003</v>
      </c>
      <c r="D27" s="333">
        <f>SUM(US_CH4!C30:AC30)</f>
        <v>16.8</v>
      </c>
      <c r="E27" s="333">
        <f>SUM(US_N2O!C30:AA30)</f>
        <v>0</v>
      </c>
      <c r="F27" s="332">
        <f>US_Others!V32+US_Others!U32</f>
        <v>0</v>
      </c>
      <c r="G27" s="332">
        <f>US_Others!C32+US_Others!H32+US_Others!N32</f>
        <v>0</v>
      </c>
      <c r="H27" s="332">
        <f>US_Others!D32+US_Others!I32+US_Others!O32</f>
        <v>0</v>
      </c>
      <c r="I27" s="332">
        <f>US_Others!E32+US_Others!J32+US_Others!P32+US_Others!W32</f>
        <v>0</v>
      </c>
      <c r="J27" s="332">
        <f>US_Others!F32+US_Others!K32+US_Others!Q32</f>
        <v>0</v>
      </c>
      <c r="K27" s="332">
        <f>US_Others!G32+US_Others!L32+US_Others!R32</f>
        <v>0</v>
      </c>
      <c r="L27" s="332">
        <f>US_Others!Z32+US_Others!AB32</f>
        <v>0</v>
      </c>
      <c r="M27" s="332">
        <f>US_Others!AA32+US_Others!AC32</f>
        <v>0</v>
      </c>
      <c r="N27" s="332">
        <f>US_Others!AD32</f>
        <v>0</v>
      </c>
      <c r="O27" s="332">
        <f>US_Others!AE32</f>
        <v>0</v>
      </c>
      <c r="P27" s="332">
        <f>SUM(US_Others!AG32:AI32)</f>
        <v>0</v>
      </c>
      <c r="Q27" s="332">
        <f>US_Others!AL32</f>
        <v>0</v>
      </c>
      <c r="R27" s="332"/>
      <c r="S27" s="334">
        <f t="shared" si="0"/>
        <v>35200</v>
      </c>
      <c r="T27" s="334">
        <f>D27*1000/Spec!I$6</f>
        <v>672</v>
      </c>
      <c r="U27" s="334">
        <f>E27*1000/Spec!I$7</f>
        <v>0</v>
      </c>
      <c r="V27" s="334">
        <f>F27*1000/Spec!I$8</f>
        <v>0</v>
      </c>
      <c r="W27" s="334">
        <f>G27*1000/Spec!I$9</f>
        <v>0</v>
      </c>
      <c r="X27" s="334">
        <f>H27*1000/Spec!I$10</f>
        <v>0</v>
      </c>
      <c r="Y27" s="334">
        <f>I27*1000/Spec!I$11</f>
        <v>0</v>
      </c>
      <c r="Z27" s="334">
        <f>J27*1000/Spec!I$12</f>
        <v>0</v>
      </c>
      <c r="AA27" s="334">
        <f>K27*1000/Spec!I$15</f>
        <v>0</v>
      </c>
      <c r="AB27" s="334">
        <f>L27*1000/Spec!I$17</f>
        <v>0</v>
      </c>
      <c r="AC27" s="334">
        <f>M27*1000/Spec!I$18</f>
        <v>0</v>
      </c>
      <c r="AD27" s="335">
        <f>N27*1000/Spec!I$25</f>
        <v>0</v>
      </c>
      <c r="AE27" s="335">
        <f>O27*1000/Spec!I$26</f>
        <v>0</v>
      </c>
      <c r="AF27" s="334">
        <f>P27*1000/Spec!I$21</f>
        <v>0</v>
      </c>
      <c r="AG27" s="334">
        <f>Q27*1000/Spec!I$22</f>
        <v>0</v>
      </c>
      <c r="AI27" s="200">
        <f>S27/'2007output'!$C25</f>
        <v>0.28944036048481259</v>
      </c>
      <c r="AJ27" s="200">
        <f>T27/'2007output'!$C25</f>
        <v>5.5256796092555136E-3</v>
      </c>
      <c r="AK27" s="200">
        <f>U27/'2007output'!$C25</f>
        <v>0</v>
      </c>
      <c r="AL27" s="200">
        <f>V27/'2007output'!$C25</f>
        <v>0</v>
      </c>
      <c r="AM27" s="200">
        <f>W27/'2007output'!$C25</f>
        <v>0</v>
      </c>
      <c r="AN27" s="200">
        <f>X27/'2007output'!$C25</f>
        <v>0</v>
      </c>
      <c r="AO27" s="200">
        <f>Y27/'2007output'!$C25</f>
        <v>0</v>
      </c>
      <c r="AP27" s="200">
        <f>Z27/'2007output'!$C25</f>
        <v>0</v>
      </c>
      <c r="AQ27" s="200">
        <f>AA27/'2007output'!$C25</f>
        <v>0</v>
      </c>
      <c r="AR27" s="200">
        <f>AB27/'2007output'!$C25</f>
        <v>0</v>
      </c>
      <c r="AS27" s="200">
        <f>AC27/'2007output'!$C25</f>
        <v>0</v>
      </c>
      <c r="AT27" s="200">
        <f>AD27/'2007output'!$C25</f>
        <v>0</v>
      </c>
      <c r="AU27" s="200">
        <f>AE27/'2007output'!$C25</f>
        <v>0</v>
      </c>
      <c r="AV27" s="200">
        <f>AF27/'2007output'!$C25</f>
        <v>0</v>
      </c>
      <c r="AW27" s="200">
        <f>AG27/'2007output'!$C25</f>
        <v>0</v>
      </c>
      <c r="AY27" s="370">
        <f>IFERROR(IF(SUMPRODUCT(US_CO2!C30:AX30/SUM(US_CO2!C30:AX30),US_CO2!C$6:AX$6)&gt;3.5,4,IF(SUMPRODUCT(US_CO2!C30:AX30/SUM(US_CO2!C30:AX30),US_CO2!C$6:AX$6)&gt;2.5,3,2)),"")</f>
        <v>2</v>
      </c>
      <c r="AZ27" s="370">
        <f>IFERROR(IF(SUMPRODUCT(US_CH4!C30:AC30/SUM(US_CH4!C30:AC30),US_CH4!C$6:AC$6)&gt;3.5,4,IF(SUMPRODUCT(US_CH4!C30:AC30/SUM(US_CH4!C30:AC30),US_CH4!C$6:AC$6)&gt;2.5,3,2)),"")</f>
        <v>4</v>
      </c>
      <c r="BA27" s="223" t="str">
        <f>IFERROR(IF(SUMPRODUCT(US_N2O!C30:AA30/SUM(US_N2O!C30:AA30),US_N2O!C$6:AA$6)&gt;3.5,4,IF(SUMPRODUCT(US_N2O!C30:AA30/SUM(US_N2O!C30:AA30),US_N2O!C$6:AA$6)&gt;2.5,3,2)),"")</f>
        <v/>
      </c>
      <c r="BB27" s="223" t="str">
        <f>IFERROR(IF(SUMPRODUCT(US_Others!U32:V32/SUM(US_Others!U32:V32),US_Others!U$8:V$8)&gt;3.5,4,IF(SUMPRODUCT(US_Others!U32:V32/SUM(US_Others!U32:V32),US_Others!U$8:V$8)&gt;2.5,3,2)),"")</f>
        <v/>
      </c>
      <c r="BC27" s="223" t="str">
        <f>IFERROR(IF((US_Others!C32*US_Others!C$8/SUM(US_Others!C32,US_Others!H32,US_Others!N32)+ US_Others!H32*US_Others!H$8/SUM(US_Others!C32,US_Others!H32,US_Others!N32)+US_Others!N32*US_Others!N$8/SUM(US_Others!C32,US_Others!H32,US_Others!N32))&gt;3.5,4,IF((US_Others!C32*US_Others!C$8/SUM(US_Others!C32,US_Others!H32,US_Others!N32)+ US_Others!H32*US_Others!H$8/SUM(US_Others!C32,US_Others!H32,US_Others!N32)+US_Others!N32*US_Others!N$8/SUM(US_Others!C32,US_Others!H32,US_Others!N32))&gt;2.5,3,2)),"")</f>
        <v/>
      </c>
      <c r="BD27" s="223" t="str">
        <f>IFERROR(IF((US_Others!D32*US_Others!D$8/SUM(US_Others!D32,US_Others!I32,US_Others!O32)+US_Others!I32*US_Others!I$8/SUM(US_Others!D32,US_Others!I32,US_Others!O32)+US_Others!O32*US_Others!O$8/SUM(US_Others!D32,US_Others!I32,US_Others!O32))&gt;3.5,4,IF((US_Others!D32*US_Others!D$8/SUM(US_Others!D32,US_Others!I32,US_Others!O32)+US_Others!I32*US_Others!I$8/SUM(US_Others!D32,US_Others!I32,US_Others!O32)+US_Others!O32*US_Others!O$8/SUM(US_Others!D32,US_Others!I32,US_Others!O32))&gt;2.5,3,2)),"")</f>
        <v/>
      </c>
      <c r="BE27" s="223" t="str">
        <f>IFERROR(IF((US_Others!E32*US_Others!E$8/SUM(US_Others!E32,US_Others!J32,US_Others!P32,US_Others!W32)+US_Others!J32*US_Others!J$8/SUM(US_Others!E32,US_Others!J32,US_Others!P32,US_Others!W32)+US_Others!P32*US_Others!P$8/SUM(US_Others!E32,US_Others!J32,US_Others!P32,US_Others!W32)+US_Others!W32*US_Others!W$8/SUM(US_Others!E32,US_Others!J32,US_Others!P32,US_Others!W32))&gt;3.5,4,IF((US_Others!E32*US_Others!E$8/SUM(US_Others!E32,US_Others!J32,US_Others!P32,US_Others!W32)+US_Others!J32*US_Others!J$8/SUM(US_Others!E32,US_Others!J32,US_Others!P32,US_Others!W32)+US_Others!P32*US_Others!P$8/SUM(US_Others!E32,US_Others!J32,US_Others!P32,US_Others!W32)+US_Others!W32*US_Others!W$8/SUM(US_Others!E32,US_Others!J32,US_Others!P32,US_Others!W32))&gt;2.5,3,2)),"")</f>
        <v/>
      </c>
      <c r="BF27" s="223" t="str">
        <f>IFERROR(IF((US_Others!F32*US_Others!F$8/SUM(US_Others!F32,US_Others!K32,US_Others!Q32)+US_Others!K32*US_Others!K$8/SUM(US_Others!F32,US_Others!K32,US_Others!Q32)+US_Others!Q32*US_Others!Q$8/SUM(US_Others!F32,US_Others!K32,US_Others!Q32))&gt;3.5,4,IF((US_Others!F32*US_Others!F$8/SUM(US_Others!F32,US_Others!K32,US_Others!Q32)+US_Others!K32*US_Others!K$8/SUM(US_Others!F32,US_Others!K32,US_Others!Q32)+US_Others!Q32*US_Others!Q$8/SUM(US_Others!F32,US_Others!K32,US_Others!Q32))&gt;2.5,3,2)),"")</f>
        <v/>
      </c>
      <c r="BG27" s="223" t="str">
        <f>IFERROR(IF((US_Others!G32*US_Others!G$8/SUM(US_Others!G32,US_Others!L32,US_Others!R32)+US_Others!L32*US_Others!L$8/SUM(US_Others!G32,US_Others!L32,US_Others!R32)+US_Others!R32*US_Others!R$8/SUM(US_Others!G32,US_Others!L32,US_Others!R32))&gt;3.5,4,IF((US_Others!G32*US_Others!G$8/SUM(US_Others!G32,US_Others!L32,US_Others!R32)+US_Others!L32*US_Others!L$8/SUM(US_Others!G32,US_Others!L32,US_Others!R32)+US_Others!R32*US_Others!R$8/SUM(US_Others!G32,US_Others!L32,US_Others!R32))&gt;2.5,3,2)),"")</f>
        <v/>
      </c>
      <c r="BH27" s="219" t="str">
        <f>IFERROR(IF((US_Others!Z32*US_Others!Z$8/SUM(US_Others!Z32,US_Others!AB32)+US_Others!AB32*US_Others!AB$8/SUM(US_Others!Z32,US_Others!AB32))&gt;3.5,4,IF((US_Others!Z32*US_Others!Z$8/SUM(US_Others!Z32,US_Others!AB32)+US_Others!AB32*US_Others!AB$8/SUM(US_Others!Z32,US_Others!AB32))&gt;2.5,3,2)),"")</f>
        <v/>
      </c>
      <c r="BI27" s="219" t="str">
        <f>IFERROR(IF((US_Others!AA32*US_Others!AA$8/SUM(US_Others!AA32,US_Others!AC32)+US_Others!AC32*US_Others!AC$8/SUM(US_Others!AA32,US_Others!AC32))&gt;3.5,4,IF((US_Others!AA32*US_Others!AA$8/SUM(US_Others!AA32,US_Others!AC32)+US_Others!AC32*US_Others!AC$8/SUM(US_Others!AA32,US_Others!AC32))&gt;2.5,3,2)),"")</f>
        <v/>
      </c>
      <c r="BJ27" s="219" t="str">
        <f>IFERROR(US_Others!AD32*US_Others!AD$8/US_Others!AD32,"")</f>
        <v/>
      </c>
      <c r="BK27" s="74" t="str">
        <f>IFERROR(US_Others!AE32*US_Others!AE$8/US_Others!AE32,"")</f>
        <v/>
      </c>
      <c r="BL27" s="219" t="str">
        <f>IFERROR(IF(SUMPRODUCT(US_Others!AG32:AI32/SUM(US_Others!AG32:AI32),US_Others!AG$8:AI$8)&gt;3.5,4,IF(SUMPRODUCT(US_Others!AG32:AI32/SUM(US_Others!AG32:AI32),US_Others!AG$8:AI$8)&gt;2.5,3,2)),"")</f>
        <v/>
      </c>
      <c r="BM27" s="219" t="str">
        <f>IFERROR(US_Others!AL32*US_Others!AL$8/US_Others!AL32,"")</f>
        <v/>
      </c>
    </row>
    <row r="28" spans="1:65">
      <c r="A28" s="74" t="s">
        <v>137</v>
      </c>
      <c r="B28" s="332">
        <v>221300</v>
      </c>
      <c r="C28" s="333">
        <f>SUM(US_CO2!C31:AX31)</f>
        <v>2.6000000000000002E-2</v>
      </c>
      <c r="D28" s="333">
        <f>SUM(US_CH4!C31:AC31)</f>
        <v>16</v>
      </c>
      <c r="E28" s="333">
        <f>SUM(US_N2O!C31:AA31)</f>
        <v>4.5</v>
      </c>
      <c r="F28" s="332">
        <f>US_Others!V33+US_Others!U33</f>
        <v>0</v>
      </c>
      <c r="G28" s="332">
        <f>US_Others!C33+US_Others!H33+US_Others!N33</f>
        <v>0</v>
      </c>
      <c r="H28" s="332">
        <f>US_Others!D33+US_Others!I33+US_Others!O33</f>
        <v>0</v>
      </c>
      <c r="I28" s="332">
        <f>US_Others!E33+US_Others!J33+US_Others!P33+US_Others!W33</f>
        <v>0</v>
      </c>
      <c r="J28" s="332">
        <f>US_Others!F33+US_Others!K33+US_Others!Q33</f>
        <v>0</v>
      </c>
      <c r="K28" s="332">
        <f>US_Others!G33+US_Others!L33+US_Others!R33</f>
        <v>0</v>
      </c>
      <c r="L28" s="332">
        <f>US_Others!Z33+US_Others!AB33</f>
        <v>0</v>
      </c>
      <c r="M28" s="332">
        <f>US_Others!AA33+US_Others!AC33</f>
        <v>0</v>
      </c>
      <c r="N28" s="332">
        <f>US_Others!AD33</f>
        <v>0</v>
      </c>
      <c r="O28" s="332">
        <f>US_Others!AE33</f>
        <v>0</v>
      </c>
      <c r="P28" s="332">
        <f>SUM(US_Others!AG33:AI33)</f>
        <v>0</v>
      </c>
      <c r="Q28" s="332">
        <f>US_Others!AL33</f>
        <v>0</v>
      </c>
      <c r="R28" s="332"/>
      <c r="S28" s="334">
        <f t="shared" si="0"/>
        <v>26.000000000000004</v>
      </c>
      <c r="T28" s="334">
        <f>D28*1000/Spec!I$6</f>
        <v>640</v>
      </c>
      <c r="U28" s="334">
        <f>E28*1000/Spec!I$7</f>
        <v>15.100671140939598</v>
      </c>
      <c r="V28" s="334">
        <f>F28*1000/Spec!I$8</f>
        <v>0</v>
      </c>
      <c r="W28" s="334">
        <f>G28*1000/Spec!I$9</f>
        <v>0</v>
      </c>
      <c r="X28" s="334">
        <f>H28*1000/Spec!I$10</f>
        <v>0</v>
      </c>
      <c r="Y28" s="334">
        <f>I28*1000/Spec!I$11</f>
        <v>0</v>
      </c>
      <c r="Z28" s="334">
        <f>J28*1000/Spec!I$12</f>
        <v>0</v>
      </c>
      <c r="AA28" s="334">
        <f>K28*1000/Spec!I$15</f>
        <v>0</v>
      </c>
      <c r="AB28" s="334">
        <f>L28*1000/Spec!I$17</f>
        <v>0</v>
      </c>
      <c r="AC28" s="334">
        <f>M28*1000/Spec!I$18</f>
        <v>0</v>
      </c>
      <c r="AD28" s="335">
        <f>N28*1000/Spec!I$25</f>
        <v>0</v>
      </c>
      <c r="AE28" s="335">
        <f>O28*1000/Spec!I$26</f>
        <v>0</v>
      </c>
      <c r="AF28" s="334">
        <f>P28*1000/Spec!I$21</f>
        <v>0</v>
      </c>
      <c r="AG28" s="334">
        <f>Q28*1000/Spec!I$22</f>
        <v>0</v>
      </c>
      <c r="AI28" s="200">
        <f>S28/'2007output'!$C26</f>
        <v>2.4726581074655256E-3</v>
      </c>
      <c r="AJ28" s="200">
        <f>T28/'2007output'!$C26</f>
        <v>6.0865430337612936E-2</v>
      </c>
      <c r="AK28" s="200">
        <f>U28/'2007output'!$C26</f>
        <v>1.4361075740313455E-3</v>
      </c>
      <c r="AL28" s="200">
        <f>V28/'2007output'!$C26</f>
        <v>0</v>
      </c>
      <c r="AM28" s="200">
        <f>W28/'2007output'!$C26</f>
        <v>0</v>
      </c>
      <c r="AN28" s="200">
        <f>X28/'2007output'!$C26</f>
        <v>0</v>
      </c>
      <c r="AO28" s="200">
        <f>Y28/'2007output'!$C26</f>
        <v>0</v>
      </c>
      <c r="AP28" s="200">
        <f>Z28/'2007output'!$C26</f>
        <v>0</v>
      </c>
      <c r="AQ28" s="200">
        <f>AA28/'2007output'!$C26</f>
        <v>0</v>
      </c>
      <c r="AR28" s="200">
        <f>AB28/'2007output'!$C26</f>
        <v>0</v>
      </c>
      <c r="AS28" s="200">
        <f>AC28/'2007output'!$C26</f>
        <v>0</v>
      </c>
      <c r="AT28" s="200">
        <f>AD28/'2007output'!$C26</f>
        <v>0</v>
      </c>
      <c r="AU28" s="200">
        <f>AE28/'2007output'!$C26</f>
        <v>0</v>
      </c>
      <c r="AV28" s="200">
        <f>AF28/'2007output'!$C26</f>
        <v>0</v>
      </c>
      <c r="AW28" s="200">
        <f>AG28/'2007output'!$C26</f>
        <v>0</v>
      </c>
      <c r="AY28" s="370">
        <f>IFERROR(IF(SUMPRODUCT(US_CO2!C31:AX31/SUM(US_CO2!C31:AX31),US_CO2!C$6:AX$6)&gt;3.5,4,IF(SUMPRODUCT(US_CO2!C31:AX31/SUM(US_CO2!C31:AX31),US_CO2!C$6:AX$6)&gt;2.5,3,2)),"")</f>
        <v>4</v>
      </c>
      <c r="AZ28" s="370">
        <f>IFERROR(IF(SUMPRODUCT(US_CH4!C31:AC31/SUM(US_CH4!C31:AC31),US_CH4!C$6:AC$6)&gt;3.5,4,IF(SUMPRODUCT(US_CH4!C31:AC31/SUM(US_CH4!C31:AC31),US_CH4!C$6:AC$6)&gt;2.5,3,2)),"")</f>
        <v>4</v>
      </c>
      <c r="BA28" s="223">
        <f>IFERROR(IF(SUMPRODUCT(US_N2O!C31:AA31/SUM(US_N2O!C31:AA31),US_N2O!C$6:AA$6)&gt;3.5,4,IF(SUMPRODUCT(US_N2O!C31:AA31/SUM(US_N2O!C31:AA31),US_N2O!C$6:AA$6)&gt;2.5,3,2)),"")</f>
        <v>2</v>
      </c>
      <c r="BB28" s="223" t="str">
        <f>IFERROR(IF(SUMPRODUCT(US_Others!U33:V33/SUM(US_Others!U33:V33),US_Others!U$8:V$8)&gt;3.5,4,IF(SUMPRODUCT(US_Others!U33:V33/SUM(US_Others!U33:V33),US_Others!U$8:V$8)&gt;2.5,3,2)),"")</f>
        <v/>
      </c>
      <c r="BC28" s="223" t="str">
        <f>IFERROR(IF((US_Others!C33*US_Others!C$8/SUM(US_Others!C33,US_Others!H33,US_Others!N33)+ US_Others!H33*US_Others!H$8/SUM(US_Others!C33,US_Others!H33,US_Others!N33)+US_Others!N33*US_Others!N$8/SUM(US_Others!C33,US_Others!H33,US_Others!N33))&gt;3.5,4,IF((US_Others!C33*US_Others!C$8/SUM(US_Others!C33,US_Others!H33,US_Others!N33)+ US_Others!H33*US_Others!H$8/SUM(US_Others!C33,US_Others!H33,US_Others!N33)+US_Others!N33*US_Others!N$8/SUM(US_Others!C33,US_Others!H33,US_Others!N33))&gt;2.5,3,2)),"")</f>
        <v/>
      </c>
      <c r="BD28" s="223" t="str">
        <f>IFERROR(IF((US_Others!D33*US_Others!D$8/SUM(US_Others!D33,US_Others!I33,US_Others!O33)+US_Others!I33*US_Others!I$8/SUM(US_Others!D33,US_Others!I33,US_Others!O33)+US_Others!O33*US_Others!O$8/SUM(US_Others!D33,US_Others!I33,US_Others!O33))&gt;3.5,4,IF((US_Others!D33*US_Others!D$8/SUM(US_Others!D33,US_Others!I33,US_Others!O33)+US_Others!I33*US_Others!I$8/SUM(US_Others!D33,US_Others!I33,US_Others!O33)+US_Others!O33*US_Others!O$8/SUM(US_Others!D33,US_Others!I33,US_Others!O33))&gt;2.5,3,2)),"")</f>
        <v/>
      </c>
      <c r="BE28" s="223" t="str">
        <f>IFERROR(IF((US_Others!E33*US_Others!E$8/SUM(US_Others!E33,US_Others!J33,US_Others!P33,US_Others!W33)+US_Others!J33*US_Others!J$8/SUM(US_Others!E33,US_Others!J33,US_Others!P33,US_Others!W33)+US_Others!P33*US_Others!P$8/SUM(US_Others!E33,US_Others!J33,US_Others!P33,US_Others!W33)+US_Others!W33*US_Others!W$8/SUM(US_Others!E33,US_Others!J33,US_Others!P33,US_Others!W33))&gt;3.5,4,IF((US_Others!E33*US_Others!E$8/SUM(US_Others!E33,US_Others!J33,US_Others!P33,US_Others!W33)+US_Others!J33*US_Others!J$8/SUM(US_Others!E33,US_Others!J33,US_Others!P33,US_Others!W33)+US_Others!P33*US_Others!P$8/SUM(US_Others!E33,US_Others!J33,US_Others!P33,US_Others!W33)+US_Others!W33*US_Others!W$8/SUM(US_Others!E33,US_Others!J33,US_Others!P33,US_Others!W33))&gt;2.5,3,2)),"")</f>
        <v/>
      </c>
      <c r="BF28" s="223" t="str">
        <f>IFERROR(IF((US_Others!F33*US_Others!F$8/SUM(US_Others!F33,US_Others!K33,US_Others!Q33)+US_Others!K33*US_Others!K$8/SUM(US_Others!F33,US_Others!K33,US_Others!Q33)+US_Others!Q33*US_Others!Q$8/SUM(US_Others!F33,US_Others!K33,US_Others!Q33))&gt;3.5,4,IF((US_Others!F33*US_Others!F$8/SUM(US_Others!F33,US_Others!K33,US_Others!Q33)+US_Others!K33*US_Others!K$8/SUM(US_Others!F33,US_Others!K33,US_Others!Q33)+US_Others!Q33*US_Others!Q$8/SUM(US_Others!F33,US_Others!K33,US_Others!Q33))&gt;2.5,3,2)),"")</f>
        <v/>
      </c>
      <c r="BG28" s="223" t="str">
        <f>IFERROR(IF((US_Others!G33*US_Others!G$8/SUM(US_Others!G33,US_Others!L33,US_Others!R33)+US_Others!L33*US_Others!L$8/SUM(US_Others!G33,US_Others!L33,US_Others!R33)+US_Others!R33*US_Others!R$8/SUM(US_Others!G33,US_Others!L33,US_Others!R33))&gt;3.5,4,IF((US_Others!G33*US_Others!G$8/SUM(US_Others!G33,US_Others!L33,US_Others!R33)+US_Others!L33*US_Others!L$8/SUM(US_Others!G33,US_Others!L33,US_Others!R33)+US_Others!R33*US_Others!R$8/SUM(US_Others!G33,US_Others!L33,US_Others!R33))&gt;2.5,3,2)),"")</f>
        <v/>
      </c>
      <c r="BH28" s="219" t="str">
        <f>IFERROR(IF((US_Others!Z33*US_Others!Z$8/SUM(US_Others!Z33,US_Others!AB33)+US_Others!AB33*US_Others!AB$8/SUM(US_Others!Z33,US_Others!AB33))&gt;3.5,4,IF((US_Others!Z33*US_Others!Z$8/SUM(US_Others!Z33,US_Others!AB33)+US_Others!AB33*US_Others!AB$8/SUM(US_Others!Z33,US_Others!AB33))&gt;2.5,3,2)),"")</f>
        <v/>
      </c>
      <c r="BI28" s="219" t="str">
        <f>IFERROR(IF((US_Others!AA33*US_Others!AA$8/SUM(US_Others!AA33,US_Others!AC33)+US_Others!AC33*US_Others!AC$8/SUM(US_Others!AA33,US_Others!AC33))&gt;3.5,4,IF((US_Others!AA33*US_Others!AA$8/SUM(US_Others!AA33,US_Others!AC33)+US_Others!AC33*US_Others!AC$8/SUM(US_Others!AA33,US_Others!AC33))&gt;2.5,3,2)),"")</f>
        <v/>
      </c>
      <c r="BJ28" s="219" t="str">
        <f>IFERROR(US_Others!AD33*US_Others!AD$8/US_Others!AD33,"")</f>
        <v/>
      </c>
      <c r="BK28" s="74" t="str">
        <f>IFERROR(US_Others!AE33*US_Others!AE$8/US_Others!AE33,"")</f>
        <v/>
      </c>
      <c r="BL28" s="219" t="str">
        <f>IFERROR(IF(SUMPRODUCT(US_Others!AG33:AI33/SUM(US_Others!AG33:AI33),US_Others!AG$8:AI$8)&gt;3.5,4,IF(SUMPRODUCT(US_Others!AG33:AI33/SUM(US_Others!AG33:AI33),US_Others!AG$8:AI$8)&gt;2.5,3,2)),"")</f>
        <v/>
      </c>
      <c r="BM28" s="219" t="str">
        <f>IFERROR(US_Others!AL33*US_Others!AL$8/US_Others!AL33,"")</f>
        <v/>
      </c>
    </row>
    <row r="29" spans="1:65">
      <c r="A29" s="74" t="s">
        <v>138</v>
      </c>
      <c r="B29" s="332">
        <v>230301</v>
      </c>
      <c r="C29" s="333">
        <f>SUM(US_CO2!C32:AX32)</f>
        <v>9.5299877604703713</v>
      </c>
      <c r="D29" s="333">
        <f>SUM(US_CH4!C32:AC32)</f>
        <v>9.2737511020343135E-3</v>
      </c>
      <c r="E29" s="333">
        <f>SUM(US_N2O!C32:AA32)</f>
        <v>2.1348737504501902E-2</v>
      </c>
      <c r="F29" s="332">
        <f>US_Others!V34+US_Others!U34</f>
        <v>0</v>
      </c>
      <c r="G29" s="332">
        <f>US_Others!C34+US_Others!H34+US_Others!N34</f>
        <v>1.4046011206784894E-2</v>
      </c>
      <c r="H29" s="332">
        <f>US_Others!D34+US_Others!I34+US_Others!O34</f>
        <v>0.23035458379127227</v>
      </c>
      <c r="I29" s="332">
        <f>US_Others!E34+US_Others!J34+US_Others!P34+US_Others!W34</f>
        <v>1.0646876494742952</v>
      </c>
      <c r="J29" s="332">
        <f>US_Others!F34+US_Others!K34+US_Others!Q34</f>
        <v>0.18400274680888212</v>
      </c>
      <c r="K29" s="332">
        <f>US_Others!G34+US_Others!L34+US_Others!R34</f>
        <v>1.8259814568820368E-2</v>
      </c>
      <c r="L29" s="332">
        <f>US_Others!Z34+US_Others!AB34</f>
        <v>0</v>
      </c>
      <c r="M29" s="332">
        <f>US_Others!AA34+US_Others!AC34</f>
        <v>0</v>
      </c>
      <c r="N29" s="332">
        <f>US_Others!AD34</f>
        <v>0</v>
      </c>
      <c r="O29" s="332">
        <f>US_Others!AE34</f>
        <v>0</v>
      </c>
      <c r="P29" s="332">
        <f>SUM(US_Others!AG34:AI34)</f>
        <v>0</v>
      </c>
      <c r="Q29" s="332">
        <f>US_Others!AL34</f>
        <v>0</v>
      </c>
      <c r="R29" s="332"/>
      <c r="S29" s="334">
        <f t="shared" si="0"/>
        <v>9529.9877604703706</v>
      </c>
      <c r="T29" s="334">
        <f>D29*1000/Spec!I$6</f>
        <v>0.37095004408137255</v>
      </c>
      <c r="U29" s="334">
        <f>E29*1000/Spec!I$7</f>
        <v>7.1640058739939269E-2</v>
      </c>
      <c r="V29" s="334">
        <f>F29*1000/Spec!I$8</f>
        <v>0</v>
      </c>
      <c r="W29" s="334">
        <f>G29*1000/Spec!I$9</f>
        <v>2.0808905491533174E-2</v>
      </c>
      <c r="X29" s="334">
        <f>H29*1000/Spec!I$10</f>
        <v>6.5815595368934929E-2</v>
      </c>
      <c r="Y29" s="334">
        <f>I29*1000/Spec!I$11</f>
        <v>0.74453681781419234</v>
      </c>
      <c r="Z29" s="334">
        <f>J29*1000/Spec!I$12</f>
        <v>4.1163925460600027E-2</v>
      </c>
      <c r="AA29" s="334">
        <f>K29*1000/Spec!I$15</f>
        <v>1.8613470508481516E-3</v>
      </c>
      <c r="AB29" s="334">
        <f>L29*1000/Spec!I$17</f>
        <v>0</v>
      </c>
      <c r="AC29" s="334">
        <f>M29*1000/Spec!I$18</f>
        <v>0</v>
      </c>
      <c r="AD29" s="335">
        <f>N29*1000/Spec!I$25</f>
        <v>0</v>
      </c>
      <c r="AE29" s="335">
        <f>O29*1000/Spec!I$26</f>
        <v>0</v>
      </c>
      <c r="AF29" s="334">
        <f>P29*1000/Spec!I$21</f>
        <v>0</v>
      </c>
      <c r="AG29" s="334">
        <f>Q29*1000/Spec!I$22</f>
        <v>0</v>
      </c>
      <c r="AI29" s="200">
        <f>S29/'2007output'!$C27</f>
        <v>6.6923601382506942E-2</v>
      </c>
      <c r="AJ29" s="200">
        <f>T29/'2007output'!$C27</f>
        <v>2.6049679713019749E-6</v>
      </c>
      <c r="AK29" s="200">
        <f>U29/'2007output'!$C27</f>
        <v>5.0308676722733174E-7</v>
      </c>
      <c r="AL29" s="200">
        <f>V29/'2007output'!$C27</f>
        <v>0</v>
      </c>
      <c r="AM29" s="200">
        <f>W29/'2007output'!$C27</f>
        <v>1.4612892810818165E-7</v>
      </c>
      <c r="AN29" s="200">
        <f>X29/'2007output'!$C27</f>
        <v>4.6218492404502027E-7</v>
      </c>
      <c r="AO29" s="200">
        <f>Y29/'2007output'!$C27</f>
        <v>5.2284521724860941E-6</v>
      </c>
      <c r="AP29" s="200">
        <f>Z29/'2007output'!$C27</f>
        <v>2.8907048026769494E-7</v>
      </c>
      <c r="AQ29" s="200">
        <f>AA29/'2007output'!$C27</f>
        <v>1.3071165587658455E-8</v>
      </c>
      <c r="AR29" s="200">
        <f>AB29/'2007output'!$C27</f>
        <v>0</v>
      </c>
      <c r="AS29" s="200">
        <f>AC29/'2007output'!$C27</f>
        <v>0</v>
      </c>
      <c r="AT29" s="200">
        <f>AD29/'2007output'!$C27</f>
        <v>0</v>
      </c>
      <c r="AU29" s="200">
        <f>AE29/'2007output'!$C27</f>
        <v>0</v>
      </c>
      <c r="AV29" s="200">
        <f>AF29/'2007output'!$C27</f>
        <v>0</v>
      </c>
      <c r="AW29" s="200">
        <f>AG29/'2007output'!$C27</f>
        <v>0</v>
      </c>
      <c r="AY29" s="370">
        <f>IFERROR(IF(SUMPRODUCT(US_CO2!C32:AX32/SUM(US_CO2!C32:AX32),US_CO2!C$6:AX$6)&gt;3.5,4,IF(SUMPRODUCT(US_CO2!C32:AX32/SUM(US_CO2!C32:AX32),US_CO2!C$6:AX$6)&gt;2.5,3,2)),"")</f>
        <v>4</v>
      </c>
      <c r="AZ29" s="370">
        <f>IFERROR(IF(SUMPRODUCT(US_CH4!C32:AC32/SUM(US_CH4!C32:AC32),US_CH4!C$6:AC$6)&gt;3.5,4,IF(SUMPRODUCT(US_CH4!C32:AC32/SUM(US_CH4!C32:AC32),US_CH4!C$6:AC$6)&gt;2.5,3,2)),"")</f>
        <v>4</v>
      </c>
      <c r="BA29" s="223">
        <f>IFERROR(IF(SUMPRODUCT(US_N2O!C32:AA32/SUM(US_N2O!C32:AA32),US_N2O!C$6:AA$6)&gt;3.5,4,IF(SUMPRODUCT(US_N2O!C32:AA32/SUM(US_N2O!C32:AA32),US_N2O!C$6:AA$6)&gt;2.5,3,2)),"")</f>
        <v>4</v>
      </c>
      <c r="BB29" s="223" t="str">
        <f>IFERROR(IF(SUMPRODUCT(US_Others!U34:V34/SUM(US_Others!U34:V34),US_Others!U$8:V$8)&gt;3.5,4,IF(SUMPRODUCT(US_Others!U34:V34/SUM(US_Others!U34:V34),US_Others!U$8:V$8)&gt;2.5,3,2)),"")</f>
        <v/>
      </c>
      <c r="BC29" s="223">
        <f>IFERROR(IF((US_Others!C34*US_Others!C$8/SUM(US_Others!C34,US_Others!H34,US_Others!N34)+ US_Others!H34*US_Others!H$8/SUM(US_Others!C34,US_Others!H34,US_Others!N34)+US_Others!N34*US_Others!N$8/SUM(US_Others!C34,US_Others!H34,US_Others!N34))&gt;3.5,4,IF((US_Others!C34*US_Others!C$8/SUM(US_Others!C34,US_Others!H34,US_Others!N34)+ US_Others!H34*US_Others!H$8/SUM(US_Others!C34,US_Others!H34,US_Others!N34)+US_Others!N34*US_Others!N$8/SUM(US_Others!C34,US_Others!H34,US_Others!N34))&gt;2.5,3,2)),"")</f>
        <v>4</v>
      </c>
      <c r="BD29" s="223">
        <f>IFERROR(IF((US_Others!D34*US_Others!D$8/SUM(US_Others!D34,US_Others!I34,US_Others!O34)+US_Others!I34*US_Others!I$8/SUM(US_Others!D34,US_Others!I34,US_Others!O34)+US_Others!O34*US_Others!O$8/SUM(US_Others!D34,US_Others!I34,US_Others!O34))&gt;3.5,4,IF((US_Others!D34*US_Others!D$8/SUM(US_Others!D34,US_Others!I34,US_Others!O34)+US_Others!I34*US_Others!I$8/SUM(US_Others!D34,US_Others!I34,US_Others!O34)+US_Others!O34*US_Others!O$8/SUM(US_Others!D34,US_Others!I34,US_Others!O34))&gt;2.5,3,2)),"")</f>
        <v>4</v>
      </c>
      <c r="BE29" s="223">
        <f>IFERROR(IF((US_Others!E34*US_Others!E$8/SUM(US_Others!E34,US_Others!J34,US_Others!P34,US_Others!W34)+US_Others!J34*US_Others!J$8/SUM(US_Others!E34,US_Others!J34,US_Others!P34,US_Others!W34)+US_Others!P34*US_Others!P$8/SUM(US_Others!E34,US_Others!J34,US_Others!P34,US_Others!W34)+US_Others!W34*US_Others!W$8/SUM(US_Others!E34,US_Others!J34,US_Others!P34,US_Others!W34))&gt;3.5,4,IF((US_Others!E34*US_Others!E$8/SUM(US_Others!E34,US_Others!J34,US_Others!P34,US_Others!W34)+US_Others!J34*US_Others!J$8/SUM(US_Others!E34,US_Others!J34,US_Others!P34,US_Others!W34)+US_Others!P34*US_Others!P$8/SUM(US_Others!E34,US_Others!J34,US_Others!P34,US_Others!W34)+US_Others!W34*US_Others!W$8/SUM(US_Others!E34,US_Others!J34,US_Others!P34,US_Others!W34))&gt;2.5,3,2)),"")</f>
        <v>4</v>
      </c>
      <c r="BF29" s="223">
        <f>IFERROR(IF((US_Others!F34*US_Others!F$8/SUM(US_Others!F34,US_Others!K34,US_Others!Q34)+US_Others!K34*US_Others!K$8/SUM(US_Others!F34,US_Others!K34,US_Others!Q34)+US_Others!Q34*US_Others!Q$8/SUM(US_Others!F34,US_Others!K34,US_Others!Q34))&gt;3.5,4,IF((US_Others!F34*US_Others!F$8/SUM(US_Others!F34,US_Others!K34,US_Others!Q34)+US_Others!K34*US_Others!K$8/SUM(US_Others!F34,US_Others!K34,US_Others!Q34)+US_Others!Q34*US_Others!Q$8/SUM(US_Others!F34,US_Others!K34,US_Others!Q34))&gt;2.5,3,2)),"")</f>
        <v>4</v>
      </c>
      <c r="BG29" s="223">
        <f>IFERROR(IF((US_Others!G34*US_Others!G$8/SUM(US_Others!G34,US_Others!L34,US_Others!R34)+US_Others!L34*US_Others!L$8/SUM(US_Others!G34,US_Others!L34,US_Others!R34)+US_Others!R34*US_Others!R$8/SUM(US_Others!G34,US_Others!L34,US_Others!R34))&gt;3.5,4,IF((US_Others!G34*US_Others!G$8/SUM(US_Others!G34,US_Others!L34,US_Others!R34)+US_Others!L34*US_Others!L$8/SUM(US_Others!G34,US_Others!L34,US_Others!R34)+US_Others!R34*US_Others!R$8/SUM(US_Others!G34,US_Others!L34,US_Others!R34))&gt;2.5,3,2)),"")</f>
        <v>4</v>
      </c>
      <c r="BH29" s="219" t="str">
        <f>IFERROR(IF((US_Others!Z34*US_Others!Z$8/SUM(US_Others!Z34,US_Others!AB34)+US_Others!AB34*US_Others!AB$8/SUM(US_Others!Z34,US_Others!AB34))&gt;3.5,4,IF((US_Others!Z34*US_Others!Z$8/SUM(US_Others!Z34,US_Others!AB34)+US_Others!AB34*US_Others!AB$8/SUM(US_Others!Z34,US_Others!AB34))&gt;2.5,3,2)),"")</f>
        <v/>
      </c>
      <c r="BI29" s="219" t="str">
        <f>IFERROR(IF((US_Others!AA34*US_Others!AA$8/SUM(US_Others!AA34,US_Others!AC34)+US_Others!AC34*US_Others!AC$8/SUM(US_Others!AA34,US_Others!AC34))&gt;3.5,4,IF((US_Others!AA34*US_Others!AA$8/SUM(US_Others!AA34,US_Others!AC34)+US_Others!AC34*US_Others!AC$8/SUM(US_Others!AA34,US_Others!AC34))&gt;2.5,3,2)),"")</f>
        <v/>
      </c>
      <c r="BJ29" s="219" t="str">
        <f>IFERROR(US_Others!AD34*US_Others!AD$8/US_Others!AD34,"")</f>
        <v/>
      </c>
      <c r="BK29" s="74" t="str">
        <f>IFERROR(US_Others!AE34*US_Others!AE$8/US_Others!AE34,"")</f>
        <v/>
      </c>
      <c r="BL29" s="219" t="str">
        <f>IFERROR(IF(SUMPRODUCT(US_Others!AG34:AI34/SUM(US_Others!AG34:AI34),US_Others!AG$8:AI$8)&gt;3.5,4,IF(SUMPRODUCT(US_Others!AG34:AI34/SUM(US_Others!AG34:AI34),US_Others!AG$8:AI$8)&gt;2.5,3,2)),"")</f>
        <v/>
      </c>
      <c r="BM29" s="219" t="str">
        <f>IFERROR(US_Others!AL34*US_Others!AL$8/US_Others!AL34,"")</f>
        <v/>
      </c>
    </row>
    <row r="30" spans="1:65">
      <c r="A30" s="74" t="s">
        <v>139</v>
      </c>
      <c r="B30" s="332">
        <v>230302</v>
      </c>
      <c r="C30" s="333">
        <f>SUM(US_CO2!C33:AX33)</f>
        <v>3.8431049021338191</v>
      </c>
      <c r="D30" s="333">
        <f>SUM(US_CH4!C33:AC33)</f>
        <v>3.8471084612310669E-3</v>
      </c>
      <c r="E30" s="333">
        <f>SUM(US_N2O!C33:AA33)</f>
        <v>9.0058910695497065E-3</v>
      </c>
      <c r="F30" s="332">
        <f>US_Others!V35+US_Others!U35</f>
        <v>0</v>
      </c>
      <c r="G30" s="332">
        <f>US_Others!C35+US_Others!H35+US_Others!N35</f>
        <v>8.0298501072157257E-3</v>
      </c>
      <c r="H30" s="332">
        <f>US_Others!D35+US_Others!I35+US_Others!O35</f>
        <v>0.13168954175833791</v>
      </c>
      <c r="I30" s="332">
        <f>US_Others!E35+US_Others!J35+US_Others!P35+US_Others!W35</f>
        <v>0.60866263812695198</v>
      </c>
      <c r="J30" s="332">
        <f>US_Others!F35+US_Others!K35+US_Others!Q35</f>
        <v>0.10519103640452601</v>
      </c>
      <c r="K30" s="332">
        <f>US_Others!G35+US_Others!L35+US_Others!R35</f>
        <v>1.0438805139380445E-2</v>
      </c>
      <c r="L30" s="332">
        <f>US_Others!Z35+US_Others!AB35</f>
        <v>0</v>
      </c>
      <c r="M30" s="332">
        <f>US_Others!AA35+US_Others!AC35</f>
        <v>0</v>
      </c>
      <c r="N30" s="332">
        <f>US_Others!AD35</f>
        <v>0</v>
      </c>
      <c r="O30" s="332">
        <f>US_Others!AE35</f>
        <v>0</v>
      </c>
      <c r="P30" s="332">
        <f>SUM(US_Others!AG35:AI35)</f>
        <v>0</v>
      </c>
      <c r="Q30" s="332">
        <f>US_Others!AL35</f>
        <v>0</v>
      </c>
      <c r="R30" s="332"/>
      <c r="S30" s="334">
        <f t="shared" si="0"/>
        <v>3843.104902133819</v>
      </c>
      <c r="T30" s="334">
        <f>D30*1000/Spec!I$6</f>
        <v>0.15388433844924268</v>
      </c>
      <c r="U30" s="334">
        <f>E30*1000/Spec!I$7</f>
        <v>3.022111097164331E-2</v>
      </c>
      <c r="V30" s="334">
        <f>F30*1000/Spec!I$8</f>
        <v>0</v>
      </c>
      <c r="W30" s="334">
        <f>G30*1000/Spec!I$9</f>
        <v>1.1896074232912186E-2</v>
      </c>
      <c r="X30" s="334">
        <f>H30*1000/Spec!I$10</f>
        <v>3.7625583359525122E-2</v>
      </c>
      <c r="Y30" s="334">
        <f>I30*1000/Spec!I$11</f>
        <v>0.42563820848038597</v>
      </c>
      <c r="Z30" s="334">
        <f>J30*1000/Spec!I$12</f>
        <v>2.3532670336583003E-2</v>
      </c>
      <c r="AA30" s="334">
        <f>K30*1000/Spec!I$15</f>
        <v>1.0640983832192095E-3</v>
      </c>
      <c r="AB30" s="334">
        <f>L30*1000/Spec!I$17</f>
        <v>0</v>
      </c>
      <c r="AC30" s="334">
        <f>M30*1000/Spec!I$18</f>
        <v>0</v>
      </c>
      <c r="AD30" s="335">
        <f>N30*1000/Spec!I$25</f>
        <v>0</v>
      </c>
      <c r="AE30" s="335">
        <f>O30*1000/Spec!I$26</f>
        <v>0</v>
      </c>
      <c r="AF30" s="334">
        <f>P30*1000/Spec!I$21</f>
        <v>0</v>
      </c>
      <c r="AG30" s="334">
        <f>Q30*1000/Spec!I$22</f>
        <v>0</v>
      </c>
      <c r="AI30" s="200">
        <f>S30/'2007output'!$C28</f>
        <v>5.7279412497895775E-2</v>
      </c>
      <c r="AJ30" s="200">
        <f>T30/'2007output'!$C28</f>
        <v>2.2935633357564415E-6</v>
      </c>
      <c r="AK30" s="200">
        <f>U30/'2007output'!$C28</f>
        <v>4.5042941204345112E-7</v>
      </c>
      <c r="AL30" s="200">
        <f>V30/'2007output'!$C28</f>
        <v>0</v>
      </c>
      <c r="AM30" s="200">
        <f>W30/'2007output'!$C28</f>
        <v>1.7730459106495643E-7</v>
      </c>
      <c r="AN30" s="200">
        <f>X30/'2007output'!$C28</f>
        <v>5.6078909231116223E-7</v>
      </c>
      <c r="AO30" s="200">
        <f>Y30/'2007output'!$C28</f>
        <v>6.3439086726143315E-6</v>
      </c>
      <c r="AP30" s="200">
        <f>Z30/'2007output'!$C28</f>
        <v>3.5074180011003969E-7</v>
      </c>
      <c r="AQ30" s="200">
        <f>AA30/'2007output'!$C28</f>
        <v>1.5859814338379132E-8</v>
      </c>
      <c r="AR30" s="200">
        <f>AB30/'2007output'!$C28</f>
        <v>0</v>
      </c>
      <c r="AS30" s="200">
        <f>AC30/'2007output'!$C28</f>
        <v>0</v>
      </c>
      <c r="AT30" s="200">
        <f>AD30/'2007output'!$C28</f>
        <v>0</v>
      </c>
      <c r="AU30" s="200">
        <f>AE30/'2007output'!$C28</f>
        <v>0</v>
      </c>
      <c r="AV30" s="200">
        <f>AF30/'2007output'!$C28</f>
        <v>0</v>
      </c>
      <c r="AW30" s="200">
        <f>AG30/'2007output'!$C28</f>
        <v>0</v>
      </c>
      <c r="AY30" s="370">
        <f>IFERROR(IF(SUMPRODUCT(US_CO2!C33:AX33/SUM(US_CO2!C33:AX33),US_CO2!C$6:AX$6)&gt;3.5,4,IF(SUMPRODUCT(US_CO2!C33:AX33/SUM(US_CO2!C33:AX33),US_CO2!C$6:AX$6)&gt;2.5,3,2)),"")</f>
        <v>4</v>
      </c>
      <c r="AZ30" s="370">
        <f>IFERROR(IF(SUMPRODUCT(US_CH4!C33:AC33/SUM(US_CH4!C33:AC33),US_CH4!C$6:AC$6)&gt;3.5,4,IF(SUMPRODUCT(US_CH4!C33:AC33/SUM(US_CH4!C33:AC33),US_CH4!C$6:AC$6)&gt;2.5,3,2)),"")</f>
        <v>4</v>
      </c>
      <c r="BA30" s="223">
        <f>IFERROR(IF(SUMPRODUCT(US_N2O!C33:AA33/SUM(US_N2O!C33:AA33),US_N2O!C$6:AA$6)&gt;3.5,4,IF(SUMPRODUCT(US_N2O!C33:AA33/SUM(US_N2O!C33:AA33),US_N2O!C$6:AA$6)&gt;2.5,3,2)),"")</f>
        <v>4</v>
      </c>
      <c r="BB30" s="223" t="str">
        <f>IFERROR(IF(SUMPRODUCT(US_Others!U35:V35/SUM(US_Others!U35:V35),US_Others!U$8:V$8)&gt;3.5,4,IF(SUMPRODUCT(US_Others!U35:V35/SUM(US_Others!U35:V35),US_Others!U$8:V$8)&gt;2.5,3,2)),"")</f>
        <v/>
      </c>
      <c r="BC30" s="223">
        <f>IFERROR(IF((US_Others!C35*US_Others!C$8/SUM(US_Others!C35,US_Others!H35,US_Others!N35)+ US_Others!H35*US_Others!H$8/SUM(US_Others!C35,US_Others!H35,US_Others!N35)+US_Others!N35*US_Others!N$8/SUM(US_Others!C35,US_Others!H35,US_Others!N35))&gt;3.5,4,IF((US_Others!C35*US_Others!C$8/SUM(US_Others!C35,US_Others!H35,US_Others!N35)+ US_Others!H35*US_Others!H$8/SUM(US_Others!C35,US_Others!H35,US_Others!N35)+US_Others!N35*US_Others!N$8/SUM(US_Others!C35,US_Others!H35,US_Others!N35))&gt;2.5,3,2)),"")</f>
        <v>4</v>
      </c>
      <c r="BD30" s="223">
        <f>IFERROR(IF((US_Others!D35*US_Others!D$8/SUM(US_Others!D35,US_Others!I35,US_Others!O35)+US_Others!I35*US_Others!I$8/SUM(US_Others!D35,US_Others!I35,US_Others!O35)+US_Others!O35*US_Others!O$8/SUM(US_Others!D35,US_Others!I35,US_Others!O35))&gt;3.5,4,IF((US_Others!D35*US_Others!D$8/SUM(US_Others!D35,US_Others!I35,US_Others!O35)+US_Others!I35*US_Others!I$8/SUM(US_Others!D35,US_Others!I35,US_Others!O35)+US_Others!O35*US_Others!O$8/SUM(US_Others!D35,US_Others!I35,US_Others!O35))&gt;2.5,3,2)),"")</f>
        <v>4</v>
      </c>
      <c r="BE30" s="223">
        <f>IFERROR(IF((US_Others!E35*US_Others!E$8/SUM(US_Others!E35,US_Others!J35,US_Others!P35,US_Others!W35)+US_Others!J35*US_Others!J$8/SUM(US_Others!E35,US_Others!J35,US_Others!P35,US_Others!W35)+US_Others!P35*US_Others!P$8/SUM(US_Others!E35,US_Others!J35,US_Others!P35,US_Others!W35)+US_Others!W35*US_Others!W$8/SUM(US_Others!E35,US_Others!J35,US_Others!P35,US_Others!W35))&gt;3.5,4,IF((US_Others!E35*US_Others!E$8/SUM(US_Others!E35,US_Others!J35,US_Others!P35,US_Others!W35)+US_Others!J35*US_Others!J$8/SUM(US_Others!E35,US_Others!J35,US_Others!P35,US_Others!W35)+US_Others!P35*US_Others!P$8/SUM(US_Others!E35,US_Others!J35,US_Others!P35,US_Others!W35)+US_Others!W35*US_Others!W$8/SUM(US_Others!E35,US_Others!J35,US_Others!P35,US_Others!W35))&gt;2.5,3,2)),"")</f>
        <v>4</v>
      </c>
      <c r="BF30" s="223">
        <f>IFERROR(IF((US_Others!F35*US_Others!F$8/SUM(US_Others!F35,US_Others!K35,US_Others!Q35)+US_Others!K35*US_Others!K$8/SUM(US_Others!F35,US_Others!K35,US_Others!Q35)+US_Others!Q35*US_Others!Q$8/SUM(US_Others!F35,US_Others!K35,US_Others!Q35))&gt;3.5,4,IF((US_Others!F35*US_Others!F$8/SUM(US_Others!F35,US_Others!K35,US_Others!Q35)+US_Others!K35*US_Others!K$8/SUM(US_Others!F35,US_Others!K35,US_Others!Q35)+US_Others!Q35*US_Others!Q$8/SUM(US_Others!F35,US_Others!K35,US_Others!Q35))&gt;2.5,3,2)),"")</f>
        <v>4</v>
      </c>
      <c r="BG30" s="223">
        <f>IFERROR(IF((US_Others!G35*US_Others!G$8/SUM(US_Others!G35,US_Others!L35,US_Others!R35)+US_Others!L35*US_Others!L$8/SUM(US_Others!G35,US_Others!L35,US_Others!R35)+US_Others!R35*US_Others!R$8/SUM(US_Others!G35,US_Others!L35,US_Others!R35))&gt;3.5,4,IF((US_Others!G35*US_Others!G$8/SUM(US_Others!G35,US_Others!L35,US_Others!R35)+US_Others!L35*US_Others!L$8/SUM(US_Others!G35,US_Others!L35,US_Others!R35)+US_Others!R35*US_Others!R$8/SUM(US_Others!G35,US_Others!L35,US_Others!R35))&gt;2.5,3,2)),"")</f>
        <v>4</v>
      </c>
      <c r="BH30" s="219" t="str">
        <f>IFERROR(IF((US_Others!Z35*US_Others!Z$8/SUM(US_Others!Z35,US_Others!AB35)+US_Others!AB35*US_Others!AB$8/SUM(US_Others!Z35,US_Others!AB35))&gt;3.5,4,IF((US_Others!Z35*US_Others!Z$8/SUM(US_Others!Z35,US_Others!AB35)+US_Others!AB35*US_Others!AB$8/SUM(US_Others!Z35,US_Others!AB35))&gt;2.5,3,2)),"")</f>
        <v/>
      </c>
      <c r="BI30" s="219" t="str">
        <f>IFERROR(IF((US_Others!AA35*US_Others!AA$8/SUM(US_Others!AA35,US_Others!AC35)+US_Others!AC35*US_Others!AC$8/SUM(US_Others!AA35,US_Others!AC35))&gt;3.5,4,IF((US_Others!AA35*US_Others!AA$8/SUM(US_Others!AA35,US_Others!AC35)+US_Others!AC35*US_Others!AC$8/SUM(US_Others!AA35,US_Others!AC35))&gt;2.5,3,2)),"")</f>
        <v/>
      </c>
      <c r="BJ30" s="219" t="str">
        <f>IFERROR(US_Others!AD35*US_Others!AD$8/US_Others!AD35,"")</f>
        <v/>
      </c>
      <c r="BK30" s="74" t="str">
        <f>IFERROR(US_Others!AE35*US_Others!AE$8/US_Others!AE35,"")</f>
        <v/>
      </c>
      <c r="BL30" s="219" t="str">
        <f>IFERROR(IF(SUMPRODUCT(US_Others!AG35:AI35/SUM(US_Others!AG35:AI35),US_Others!AG$8:AI$8)&gt;3.5,4,IF(SUMPRODUCT(US_Others!AG35:AI35/SUM(US_Others!AG35:AI35),US_Others!AG$8:AI$8)&gt;2.5,3,2)),"")</f>
        <v/>
      </c>
      <c r="BM30" s="219" t="str">
        <f>IFERROR(US_Others!AL35*US_Others!AL$8/US_Others!AL35,"")</f>
        <v/>
      </c>
    </row>
    <row r="31" spans="1:65">
      <c r="A31" s="74" t="s">
        <v>140</v>
      </c>
      <c r="B31" s="332">
        <v>233210</v>
      </c>
      <c r="C31" s="333">
        <f>SUM(US_CO2!C34:AX34)</f>
        <v>2.1720880985071576</v>
      </c>
      <c r="D31" s="333">
        <f>SUM(US_CH4!C34:AC34)</f>
        <v>2.1508571402802739E-3</v>
      </c>
      <c r="E31" s="333">
        <f>SUM(US_N2O!C34:AA34)</f>
        <v>5.0032161329891522E-3</v>
      </c>
      <c r="F31" s="332">
        <f>US_Others!V36+US_Others!U36</f>
        <v>0</v>
      </c>
      <c r="G31" s="332">
        <f>US_Others!C36+US_Others!H36+US_Others!N36</f>
        <v>5.5406929154477418E-3</v>
      </c>
      <c r="H31" s="332">
        <f>US_Others!D36+US_Others!I36+US_Others!O36</f>
        <v>9.0867363813342983E-2</v>
      </c>
      <c r="I31" s="332">
        <f>US_Others!E36+US_Others!J36+US_Others!P36+US_Others!W36</f>
        <v>0.41998452299093886</v>
      </c>
      <c r="J31" s="332">
        <f>US_Others!F36+US_Others!K36+US_Others!Q36</f>
        <v>7.2583077192365411E-2</v>
      </c>
      <c r="K31" s="332">
        <f>US_Others!G36+US_Others!L36+US_Others!R36</f>
        <v>7.2029007900820665E-3</v>
      </c>
      <c r="L31" s="332">
        <f>US_Others!Z36+US_Others!AB36</f>
        <v>0</v>
      </c>
      <c r="M31" s="332">
        <f>US_Others!AA36+US_Others!AC36</f>
        <v>0</v>
      </c>
      <c r="N31" s="332">
        <f>US_Others!AD36</f>
        <v>0</v>
      </c>
      <c r="O31" s="332">
        <f>US_Others!AE36</f>
        <v>0</v>
      </c>
      <c r="P31" s="332">
        <f>SUM(US_Others!AG36:AI36)</f>
        <v>0</v>
      </c>
      <c r="Q31" s="332">
        <f>US_Others!AL36</f>
        <v>0</v>
      </c>
      <c r="R31" s="332"/>
      <c r="S31" s="334">
        <f t="shared" si="0"/>
        <v>2172.0880985071576</v>
      </c>
      <c r="T31" s="334">
        <f>D31*1000/Spec!I$6</f>
        <v>8.6034285611210959E-2</v>
      </c>
      <c r="U31" s="334">
        <f>E31*1000/Spec!I$7</f>
        <v>1.6789315882513933E-2</v>
      </c>
      <c r="V31" s="334">
        <f>F31*1000/Spec!I$8</f>
        <v>0</v>
      </c>
      <c r="W31" s="334">
        <f>G31*1000/Spec!I$9</f>
        <v>8.2084339488114697E-3</v>
      </c>
      <c r="X31" s="334">
        <f>H31*1000/Spec!I$10</f>
        <v>2.596210394666942E-2</v>
      </c>
      <c r="Y31" s="334">
        <f>I31*1000/Spec!I$11</f>
        <v>0.29369547062303414</v>
      </c>
      <c r="Z31" s="334">
        <f>J31*1000/Spec!I$12</f>
        <v>1.623782487524953E-2</v>
      </c>
      <c r="AA31" s="334">
        <f>K31*1000/Spec!I$15</f>
        <v>7.3424065138451245E-4</v>
      </c>
      <c r="AB31" s="334">
        <f>L31*1000/Spec!I$17</f>
        <v>0</v>
      </c>
      <c r="AC31" s="334">
        <f>M31*1000/Spec!I$18</f>
        <v>0</v>
      </c>
      <c r="AD31" s="335">
        <f>N31*1000/Spec!I$25</f>
        <v>0</v>
      </c>
      <c r="AE31" s="335">
        <f>O31*1000/Spec!I$26</f>
        <v>0</v>
      </c>
      <c r="AF31" s="334">
        <f>P31*1000/Spec!I$21</f>
        <v>0</v>
      </c>
      <c r="AG31" s="334">
        <f>Q31*1000/Spec!I$22</f>
        <v>0</v>
      </c>
      <c r="AI31" s="200">
        <f>S31/'2007output'!$C29</f>
        <v>4.7953198925007892E-2</v>
      </c>
      <c r="AJ31" s="200">
        <f>T31/'2007output'!$C29</f>
        <v>1.8993793185096027E-6</v>
      </c>
      <c r="AK31" s="200">
        <f>U31/'2007output'!$C29</f>
        <v>3.7065780383508331E-7</v>
      </c>
      <c r="AL31" s="200">
        <f>V31/'2007output'!$C29</f>
        <v>0</v>
      </c>
      <c r="AM31" s="200">
        <f>W31/'2007output'!$C29</f>
        <v>1.8121763398117869E-7</v>
      </c>
      <c r="AN31" s="200">
        <f>X31/'2007output'!$C29</f>
        <v>5.7316548804904229E-7</v>
      </c>
      <c r="AO31" s="200">
        <f>Y31/'2007output'!$C29</f>
        <v>6.4839162535993057E-6</v>
      </c>
      <c r="AP31" s="200">
        <f>Z31/'2007output'!$C29</f>
        <v>3.5848253433525103E-7</v>
      </c>
      <c r="AQ31" s="200">
        <f>AA31/'2007output'!$C29</f>
        <v>1.6209834232261401E-8</v>
      </c>
      <c r="AR31" s="200">
        <f>AB31/'2007output'!$C29</f>
        <v>0</v>
      </c>
      <c r="AS31" s="200">
        <f>AC31/'2007output'!$C29</f>
        <v>0</v>
      </c>
      <c r="AT31" s="200">
        <f>AD31/'2007output'!$C29</f>
        <v>0</v>
      </c>
      <c r="AU31" s="200">
        <f>AE31/'2007output'!$C29</f>
        <v>0</v>
      </c>
      <c r="AV31" s="200">
        <f>AF31/'2007output'!$C29</f>
        <v>0</v>
      </c>
      <c r="AW31" s="200">
        <f>AG31/'2007output'!$C29</f>
        <v>0</v>
      </c>
      <c r="AY31" s="370">
        <f>IFERROR(IF(SUMPRODUCT(US_CO2!C34:AX34/SUM(US_CO2!C34:AX34),US_CO2!C$6:AX$6)&gt;3.5,4,IF(SUMPRODUCT(US_CO2!C34:AX34/SUM(US_CO2!C34:AX34),US_CO2!C$6:AX$6)&gt;2.5,3,2)),"")</f>
        <v>4</v>
      </c>
      <c r="AZ31" s="370">
        <f>IFERROR(IF(SUMPRODUCT(US_CH4!C34:AC34/SUM(US_CH4!C34:AC34),US_CH4!C$6:AC$6)&gt;3.5,4,IF(SUMPRODUCT(US_CH4!C34:AC34/SUM(US_CH4!C34:AC34),US_CH4!C$6:AC$6)&gt;2.5,3,2)),"")</f>
        <v>4</v>
      </c>
      <c r="BA31" s="223">
        <f>IFERROR(IF(SUMPRODUCT(US_N2O!C34:AA34/SUM(US_N2O!C34:AA34),US_N2O!C$6:AA$6)&gt;3.5,4,IF(SUMPRODUCT(US_N2O!C34:AA34/SUM(US_N2O!C34:AA34),US_N2O!C$6:AA$6)&gt;2.5,3,2)),"")</f>
        <v>4</v>
      </c>
      <c r="BB31" s="223" t="str">
        <f>IFERROR(IF(SUMPRODUCT(US_Others!U36:V36/SUM(US_Others!U36:V36),US_Others!U$8:V$8)&gt;3.5,4,IF(SUMPRODUCT(US_Others!U36:V36/SUM(US_Others!U36:V36),US_Others!U$8:V$8)&gt;2.5,3,2)),"")</f>
        <v/>
      </c>
      <c r="BC31" s="223">
        <f>IFERROR(IF((US_Others!C36*US_Others!C$8/SUM(US_Others!C36,US_Others!H36,US_Others!N36)+ US_Others!H36*US_Others!H$8/SUM(US_Others!C36,US_Others!H36,US_Others!N36)+US_Others!N36*US_Others!N$8/SUM(US_Others!C36,US_Others!H36,US_Others!N36))&gt;3.5,4,IF((US_Others!C36*US_Others!C$8/SUM(US_Others!C36,US_Others!H36,US_Others!N36)+ US_Others!H36*US_Others!H$8/SUM(US_Others!C36,US_Others!H36,US_Others!N36)+US_Others!N36*US_Others!N$8/SUM(US_Others!C36,US_Others!H36,US_Others!N36))&gt;2.5,3,2)),"")</f>
        <v>4</v>
      </c>
      <c r="BD31" s="223">
        <f>IFERROR(IF((US_Others!D36*US_Others!D$8/SUM(US_Others!D36,US_Others!I36,US_Others!O36)+US_Others!I36*US_Others!I$8/SUM(US_Others!D36,US_Others!I36,US_Others!O36)+US_Others!O36*US_Others!O$8/SUM(US_Others!D36,US_Others!I36,US_Others!O36))&gt;3.5,4,IF((US_Others!D36*US_Others!D$8/SUM(US_Others!D36,US_Others!I36,US_Others!O36)+US_Others!I36*US_Others!I$8/SUM(US_Others!D36,US_Others!I36,US_Others!O36)+US_Others!O36*US_Others!O$8/SUM(US_Others!D36,US_Others!I36,US_Others!O36))&gt;2.5,3,2)),"")</f>
        <v>4</v>
      </c>
      <c r="BE31" s="223">
        <f>IFERROR(IF((US_Others!E36*US_Others!E$8/SUM(US_Others!E36,US_Others!J36,US_Others!P36,US_Others!W36)+US_Others!J36*US_Others!J$8/SUM(US_Others!E36,US_Others!J36,US_Others!P36,US_Others!W36)+US_Others!P36*US_Others!P$8/SUM(US_Others!E36,US_Others!J36,US_Others!P36,US_Others!W36)+US_Others!W36*US_Others!W$8/SUM(US_Others!E36,US_Others!J36,US_Others!P36,US_Others!W36))&gt;3.5,4,IF((US_Others!E36*US_Others!E$8/SUM(US_Others!E36,US_Others!J36,US_Others!P36,US_Others!W36)+US_Others!J36*US_Others!J$8/SUM(US_Others!E36,US_Others!J36,US_Others!P36,US_Others!W36)+US_Others!P36*US_Others!P$8/SUM(US_Others!E36,US_Others!J36,US_Others!P36,US_Others!W36)+US_Others!W36*US_Others!W$8/SUM(US_Others!E36,US_Others!J36,US_Others!P36,US_Others!W36))&gt;2.5,3,2)),"")</f>
        <v>4</v>
      </c>
      <c r="BF31" s="223">
        <f>IFERROR(IF((US_Others!F36*US_Others!F$8/SUM(US_Others!F36,US_Others!K36,US_Others!Q36)+US_Others!K36*US_Others!K$8/SUM(US_Others!F36,US_Others!K36,US_Others!Q36)+US_Others!Q36*US_Others!Q$8/SUM(US_Others!F36,US_Others!K36,US_Others!Q36))&gt;3.5,4,IF((US_Others!F36*US_Others!F$8/SUM(US_Others!F36,US_Others!K36,US_Others!Q36)+US_Others!K36*US_Others!K$8/SUM(US_Others!F36,US_Others!K36,US_Others!Q36)+US_Others!Q36*US_Others!Q$8/SUM(US_Others!F36,US_Others!K36,US_Others!Q36))&gt;2.5,3,2)),"")</f>
        <v>4</v>
      </c>
      <c r="BG31" s="223">
        <f>IFERROR(IF((US_Others!G36*US_Others!G$8/SUM(US_Others!G36,US_Others!L36,US_Others!R36)+US_Others!L36*US_Others!L$8/SUM(US_Others!G36,US_Others!L36,US_Others!R36)+US_Others!R36*US_Others!R$8/SUM(US_Others!G36,US_Others!L36,US_Others!R36))&gt;3.5,4,IF((US_Others!G36*US_Others!G$8/SUM(US_Others!G36,US_Others!L36,US_Others!R36)+US_Others!L36*US_Others!L$8/SUM(US_Others!G36,US_Others!L36,US_Others!R36)+US_Others!R36*US_Others!R$8/SUM(US_Others!G36,US_Others!L36,US_Others!R36))&gt;2.5,3,2)),"")</f>
        <v>4</v>
      </c>
      <c r="BH31" s="219" t="str">
        <f>IFERROR(IF((US_Others!Z36*US_Others!Z$8/SUM(US_Others!Z36,US_Others!AB36)+US_Others!AB36*US_Others!AB$8/SUM(US_Others!Z36,US_Others!AB36))&gt;3.5,4,IF((US_Others!Z36*US_Others!Z$8/SUM(US_Others!Z36,US_Others!AB36)+US_Others!AB36*US_Others!AB$8/SUM(US_Others!Z36,US_Others!AB36))&gt;2.5,3,2)),"")</f>
        <v/>
      </c>
      <c r="BI31" s="219" t="str">
        <f>IFERROR(IF((US_Others!AA36*US_Others!AA$8/SUM(US_Others!AA36,US_Others!AC36)+US_Others!AC36*US_Others!AC$8/SUM(US_Others!AA36,US_Others!AC36))&gt;3.5,4,IF((US_Others!AA36*US_Others!AA$8/SUM(US_Others!AA36,US_Others!AC36)+US_Others!AC36*US_Others!AC$8/SUM(US_Others!AA36,US_Others!AC36))&gt;2.5,3,2)),"")</f>
        <v/>
      </c>
      <c r="BJ31" s="219" t="str">
        <f>IFERROR(US_Others!AD36*US_Others!AD$8/US_Others!AD36,"")</f>
        <v/>
      </c>
      <c r="BK31" s="74" t="str">
        <f>IFERROR(US_Others!AE36*US_Others!AE$8/US_Others!AE36,"")</f>
        <v/>
      </c>
      <c r="BL31" s="219" t="str">
        <f>IFERROR(IF(SUMPRODUCT(US_Others!AG36:AI36/SUM(US_Others!AG36:AI36),US_Others!AG$8:AI$8)&gt;3.5,4,IF(SUMPRODUCT(US_Others!AG36:AI36/SUM(US_Others!AG36:AI36),US_Others!AG$8:AI$8)&gt;2.5,3,2)),"")</f>
        <v/>
      </c>
      <c r="BM31" s="219" t="str">
        <f>IFERROR(US_Others!AL36*US_Others!AL$8/US_Others!AL36,"")</f>
        <v/>
      </c>
    </row>
    <row r="32" spans="1:65">
      <c r="A32" s="200" t="s">
        <v>141</v>
      </c>
      <c r="B32" s="332">
        <v>233230</v>
      </c>
      <c r="C32" s="333">
        <f>SUM(US_CO2!C35:AX35)</f>
        <v>1.6502421695120566</v>
      </c>
      <c r="D32" s="333">
        <f>SUM(US_CH4!C35:AC35)</f>
        <v>1.6300542713670529E-3</v>
      </c>
      <c r="E32" s="333">
        <f>SUM(US_N2O!C35:AA35)</f>
        <v>3.7861923056405388E-3</v>
      </c>
      <c r="F32" s="332">
        <f>US_Others!V37+US_Others!U37</f>
        <v>0</v>
      </c>
      <c r="G32" s="332">
        <f>US_Others!C37+US_Others!H37+US_Others!N37</f>
        <v>8.4364008729133811E-4</v>
      </c>
      <c r="H32" s="332">
        <f>US_Others!D37+US_Others!I37+US_Others!O37</f>
        <v>1.3835697431577946E-2</v>
      </c>
      <c r="I32" s="332">
        <f>US_Others!E37+US_Others!J37+US_Others!P37+US_Others!W37</f>
        <v>6.3947918616683433E-2</v>
      </c>
      <c r="J32" s="332">
        <f>US_Others!F37+US_Others!K37+US_Others!Q37</f>
        <v>1.1051685143516529E-2</v>
      </c>
      <c r="K32" s="332">
        <f>US_Others!G37+US_Others!L37+US_Others!R37</f>
        <v>1.0967321134787399E-3</v>
      </c>
      <c r="L32" s="332">
        <f>US_Others!Z37+US_Others!AB37</f>
        <v>0</v>
      </c>
      <c r="M32" s="332">
        <f>US_Others!AA37+US_Others!AC37</f>
        <v>0</v>
      </c>
      <c r="N32" s="332">
        <f>US_Others!AD37</f>
        <v>0</v>
      </c>
      <c r="O32" s="332">
        <f>US_Others!AE37</f>
        <v>0</v>
      </c>
      <c r="P32" s="332">
        <f>SUM(US_Others!AG37:AI37)</f>
        <v>0</v>
      </c>
      <c r="Q32" s="332">
        <f>US_Others!AL37</f>
        <v>0</v>
      </c>
      <c r="R32" s="332"/>
      <c r="S32" s="334">
        <f t="shared" si="0"/>
        <v>1650.2421695120565</v>
      </c>
      <c r="T32" s="334">
        <f>D32*1000/Spec!I$6</f>
        <v>6.520217085468212E-2</v>
      </c>
      <c r="U32" s="334">
        <f>E32*1000/Spec!I$7</f>
        <v>1.2705343307518586E-2</v>
      </c>
      <c r="V32" s="334">
        <f>F32*1000/Spec!I$8</f>
        <v>0</v>
      </c>
      <c r="W32" s="334">
        <f>G32*1000/Spec!I$9</f>
        <v>1.2498371663575379E-3</v>
      </c>
      <c r="X32" s="334">
        <f>H32*1000/Spec!I$10</f>
        <v>3.95305640902227E-3</v>
      </c>
      <c r="Y32" s="334">
        <f>I32*1000/Spec!I$11</f>
        <v>4.4718824207470934E-2</v>
      </c>
      <c r="Z32" s="334">
        <f>J32*1000/Spec!I$12</f>
        <v>2.4724127837844586E-3</v>
      </c>
      <c r="AA32" s="334">
        <f>K32*1000/Spec!I$15</f>
        <v>1.1179736121088071E-4</v>
      </c>
      <c r="AB32" s="334">
        <f>L32*1000/Spec!I$17</f>
        <v>0</v>
      </c>
      <c r="AC32" s="334">
        <f>M32*1000/Spec!I$18</f>
        <v>0</v>
      </c>
      <c r="AD32" s="335">
        <f>N32*1000/Spec!I$25</f>
        <v>0</v>
      </c>
      <c r="AE32" s="335">
        <f>O32*1000/Spec!I$26</f>
        <v>0</v>
      </c>
      <c r="AF32" s="334">
        <f>P32*1000/Spec!I$21</f>
        <v>0</v>
      </c>
      <c r="AG32" s="334">
        <f>Q32*1000/Spec!I$22</f>
        <v>0</v>
      </c>
      <c r="AI32" s="200">
        <f>S32/'2007output'!$C30</f>
        <v>4.761229571587007E-2</v>
      </c>
      <c r="AJ32" s="200">
        <f>T32/'2007output'!$C30</f>
        <v>1.8811936195811344E-6</v>
      </c>
      <c r="AK32" s="200">
        <f>U32/'2007output'!$C30</f>
        <v>3.6657078209805498E-7</v>
      </c>
      <c r="AL32" s="200">
        <f>V32/'2007output'!$C30</f>
        <v>0</v>
      </c>
      <c r="AM32" s="200">
        <f>W32/'2007output'!$C30</f>
        <v>3.6059929785272301E-8</v>
      </c>
      <c r="AN32" s="200">
        <f>X32/'2007output'!$C30</f>
        <v>1.1405240649227554E-7</v>
      </c>
      <c r="AO32" s="200">
        <f>Y32/'2007output'!$C30</f>
        <v>1.2902142010233969E-6</v>
      </c>
      <c r="AP32" s="200">
        <f>Z32/'2007output'!$C30</f>
        <v>7.133331747791283E-8</v>
      </c>
      <c r="AQ32" s="200">
        <f>AA32/'2007output'!$C30</f>
        <v>3.2255441780404129E-9</v>
      </c>
      <c r="AR32" s="200">
        <f>AB32/'2007output'!$C30</f>
        <v>0</v>
      </c>
      <c r="AS32" s="200">
        <f>AC32/'2007output'!$C30</f>
        <v>0</v>
      </c>
      <c r="AT32" s="200">
        <f>AD32/'2007output'!$C30</f>
        <v>0</v>
      </c>
      <c r="AU32" s="200">
        <f>AE32/'2007output'!$C30</f>
        <v>0</v>
      </c>
      <c r="AV32" s="200">
        <f>AF32/'2007output'!$C30</f>
        <v>0</v>
      </c>
      <c r="AW32" s="200">
        <f>AG32/'2007output'!$C30</f>
        <v>0</v>
      </c>
      <c r="AY32" s="370">
        <f>IFERROR(IF(SUMPRODUCT(US_CO2!C35:AX35/SUM(US_CO2!C35:AX35),US_CO2!C$6:AX$6)&gt;3.5,4,IF(SUMPRODUCT(US_CO2!C35:AX35/SUM(US_CO2!C35:AX35),US_CO2!C$6:AX$6)&gt;2.5,3,2)),"")</f>
        <v>4</v>
      </c>
      <c r="AZ32" s="370">
        <f>IFERROR(IF(SUMPRODUCT(US_CH4!C35:AC35/SUM(US_CH4!C35:AC35),US_CH4!C$6:AC$6)&gt;3.5,4,IF(SUMPRODUCT(US_CH4!C35:AC35/SUM(US_CH4!C35:AC35),US_CH4!C$6:AC$6)&gt;2.5,3,2)),"")</f>
        <v>4</v>
      </c>
      <c r="BA32" s="223">
        <f>IFERROR(IF(SUMPRODUCT(US_N2O!C35:AA35/SUM(US_N2O!C35:AA35),US_N2O!C$6:AA$6)&gt;3.5,4,IF(SUMPRODUCT(US_N2O!C35:AA35/SUM(US_N2O!C35:AA35),US_N2O!C$6:AA$6)&gt;2.5,3,2)),"")</f>
        <v>4</v>
      </c>
      <c r="BB32" s="223" t="str">
        <f>IFERROR(IF(SUMPRODUCT(US_Others!U37:V37/SUM(US_Others!U37:V37),US_Others!U$8:V$8)&gt;3.5,4,IF(SUMPRODUCT(US_Others!U37:V37/SUM(US_Others!U37:V37),US_Others!U$8:V$8)&gt;2.5,3,2)),"")</f>
        <v/>
      </c>
      <c r="BC32" s="223">
        <f>IFERROR(IF((US_Others!C37*US_Others!C$8/SUM(US_Others!C37,US_Others!H37,US_Others!N37)+ US_Others!H37*US_Others!H$8/SUM(US_Others!C37,US_Others!H37,US_Others!N37)+US_Others!N37*US_Others!N$8/SUM(US_Others!C37,US_Others!H37,US_Others!N37))&gt;3.5,4,IF((US_Others!C37*US_Others!C$8/SUM(US_Others!C37,US_Others!H37,US_Others!N37)+ US_Others!H37*US_Others!H$8/SUM(US_Others!C37,US_Others!H37,US_Others!N37)+US_Others!N37*US_Others!N$8/SUM(US_Others!C37,US_Others!H37,US_Others!N37))&gt;2.5,3,2)),"")</f>
        <v>4</v>
      </c>
      <c r="BD32" s="223">
        <f>IFERROR(IF((US_Others!D37*US_Others!D$8/SUM(US_Others!D37,US_Others!I37,US_Others!O37)+US_Others!I37*US_Others!I$8/SUM(US_Others!D37,US_Others!I37,US_Others!O37)+US_Others!O37*US_Others!O$8/SUM(US_Others!D37,US_Others!I37,US_Others!O37))&gt;3.5,4,IF((US_Others!D37*US_Others!D$8/SUM(US_Others!D37,US_Others!I37,US_Others!O37)+US_Others!I37*US_Others!I$8/SUM(US_Others!D37,US_Others!I37,US_Others!O37)+US_Others!O37*US_Others!O$8/SUM(US_Others!D37,US_Others!I37,US_Others!O37))&gt;2.5,3,2)),"")</f>
        <v>4</v>
      </c>
      <c r="BE32" s="223">
        <f>IFERROR(IF((US_Others!E37*US_Others!E$8/SUM(US_Others!E37,US_Others!J37,US_Others!P37,US_Others!W37)+US_Others!J37*US_Others!J$8/SUM(US_Others!E37,US_Others!J37,US_Others!P37,US_Others!W37)+US_Others!P37*US_Others!P$8/SUM(US_Others!E37,US_Others!J37,US_Others!P37,US_Others!W37)+US_Others!W37*US_Others!W$8/SUM(US_Others!E37,US_Others!J37,US_Others!P37,US_Others!W37))&gt;3.5,4,IF((US_Others!E37*US_Others!E$8/SUM(US_Others!E37,US_Others!J37,US_Others!P37,US_Others!W37)+US_Others!J37*US_Others!J$8/SUM(US_Others!E37,US_Others!J37,US_Others!P37,US_Others!W37)+US_Others!P37*US_Others!P$8/SUM(US_Others!E37,US_Others!J37,US_Others!P37,US_Others!W37)+US_Others!W37*US_Others!W$8/SUM(US_Others!E37,US_Others!J37,US_Others!P37,US_Others!W37))&gt;2.5,3,2)),"")</f>
        <v>4</v>
      </c>
      <c r="BF32" s="223">
        <f>IFERROR(IF((US_Others!F37*US_Others!F$8/SUM(US_Others!F37,US_Others!K37,US_Others!Q37)+US_Others!K37*US_Others!K$8/SUM(US_Others!F37,US_Others!K37,US_Others!Q37)+US_Others!Q37*US_Others!Q$8/SUM(US_Others!F37,US_Others!K37,US_Others!Q37))&gt;3.5,4,IF((US_Others!F37*US_Others!F$8/SUM(US_Others!F37,US_Others!K37,US_Others!Q37)+US_Others!K37*US_Others!K$8/SUM(US_Others!F37,US_Others!K37,US_Others!Q37)+US_Others!Q37*US_Others!Q$8/SUM(US_Others!F37,US_Others!K37,US_Others!Q37))&gt;2.5,3,2)),"")</f>
        <v>4</v>
      </c>
      <c r="BG32" s="223">
        <f>IFERROR(IF((US_Others!G37*US_Others!G$8/SUM(US_Others!G37,US_Others!L37,US_Others!R37)+US_Others!L37*US_Others!L$8/SUM(US_Others!G37,US_Others!L37,US_Others!R37)+US_Others!R37*US_Others!R$8/SUM(US_Others!G37,US_Others!L37,US_Others!R37))&gt;3.5,4,IF((US_Others!G37*US_Others!G$8/SUM(US_Others!G37,US_Others!L37,US_Others!R37)+US_Others!L37*US_Others!L$8/SUM(US_Others!G37,US_Others!L37,US_Others!R37)+US_Others!R37*US_Others!R$8/SUM(US_Others!G37,US_Others!L37,US_Others!R37))&gt;2.5,3,2)),"")</f>
        <v>4</v>
      </c>
      <c r="BH32" s="219" t="str">
        <f>IFERROR(IF((US_Others!Z37*US_Others!Z$8/SUM(US_Others!Z37,US_Others!AB37)+US_Others!AB37*US_Others!AB$8/SUM(US_Others!Z37,US_Others!AB37))&gt;3.5,4,IF((US_Others!Z37*US_Others!Z$8/SUM(US_Others!Z37,US_Others!AB37)+US_Others!AB37*US_Others!AB$8/SUM(US_Others!Z37,US_Others!AB37))&gt;2.5,3,2)),"")</f>
        <v/>
      </c>
      <c r="BI32" s="219" t="str">
        <f>IFERROR(IF((US_Others!AA37*US_Others!AA$8/SUM(US_Others!AA37,US_Others!AC37)+US_Others!AC37*US_Others!AC$8/SUM(US_Others!AA37,US_Others!AC37))&gt;3.5,4,IF((US_Others!AA37*US_Others!AA$8/SUM(US_Others!AA37,US_Others!AC37)+US_Others!AC37*US_Others!AC$8/SUM(US_Others!AA37,US_Others!AC37))&gt;2.5,3,2)),"")</f>
        <v/>
      </c>
      <c r="BJ32" s="219" t="str">
        <f>IFERROR(US_Others!AD37*US_Others!AD$8/US_Others!AD37,"")</f>
        <v/>
      </c>
      <c r="BK32" s="74" t="str">
        <f>IFERROR(US_Others!AE37*US_Others!AE$8/US_Others!AE37,"")</f>
        <v/>
      </c>
      <c r="BL32" s="219" t="str">
        <f>IFERROR(IF(SUMPRODUCT(US_Others!AG37:AI37/SUM(US_Others!AG37:AI37),US_Others!AG$8:AI$8)&gt;3.5,4,IF(SUMPRODUCT(US_Others!AG37:AI37/SUM(US_Others!AG37:AI37),US_Others!AG$8:AI$8)&gt;2.5,3,2)),"")</f>
        <v/>
      </c>
      <c r="BM32" s="219" t="str">
        <f>IFERROR(US_Others!AL37*US_Others!AL$8/US_Others!AL37,"")</f>
        <v/>
      </c>
    </row>
    <row r="33" spans="1:65">
      <c r="A33" s="200" t="s">
        <v>142</v>
      </c>
      <c r="B33" s="332">
        <v>233240</v>
      </c>
      <c r="C33" s="333">
        <f>SUM(US_CO2!C36:AX36)</f>
        <v>3.7451748328530003</v>
      </c>
      <c r="D33" s="333">
        <f>SUM(US_CH4!C36:AC36)</f>
        <v>4.0629083864437117E-3</v>
      </c>
      <c r="E33" s="333">
        <f>SUM(US_N2O!C36:AA36)</f>
        <v>9.9363142692797356E-3</v>
      </c>
      <c r="F33" s="332">
        <f>US_Others!V38+US_Others!U38</f>
        <v>0</v>
      </c>
      <c r="G33" s="332">
        <f>US_Others!C38+US_Others!H38+US_Others!N38</f>
        <v>1.1226836066486625E-3</v>
      </c>
      <c r="H33" s="332">
        <f>US_Others!D38+US_Others!I38+US_Others!O38</f>
        <v>1.8412011149038066E-2</v>
      </c>
      <c r="I33" s="332">
        <f>US_Others!E38+US_Others!J38+US_Others!P38+US_Others!W38</f>
        <v>8.5099417383968604E-2</v>
      </c>
      <c r="J33" s="332">
        <f>US_Others!F38+US_Others!K38+US_Others!Q38</f>
        <v>1.4707155247097477E-2</v>
      </c>
      <c r="K33" s="332">
        <f>US_Others!G38+US_Others!L38+US_Others!R38</f>
        <v>1.4594886886432614E-3</v>
      </c>
      <c r="L33" s="332">
        <f>US_Others!Z38+US_Others!AB38</f>
        <v>0</v>
      </c>
      <c r="M33" s="332">
        <f>US_Others!AA38+US_Others!AC38</f>
        <v>0</v>
      </c>
      <c r="N33" s="332">
        <f>US_Others!AD38</f>
        <v>0</v>
      </c>
      <c r="O33" s="332">
        <f>US_Others!AE38</f>
        <v>0</v>
      </c>
      <c r="P33" s="332">
        <f>SUM(US_Others!AG38:AI38)</f>
        <v>0</v>
      </c>
      <c r="Q33" s="332">
        <f>US_Others!AL38</f>
        <v>0</v>
      </c>
      <c r="R33" s="332"/>
      <c r="S33" s="334">
        <f t="shared" si="0"/>
        <v>3745.1748328530002</v>
      </c>
      <c r="T33" s="334">
        <f>D33*1000/Spec!I$6</f>
        <v>0.16251633545774846</v>
      </c>
      <c r="U33" s="334">
        <f>E33*1000/Spec!I$7</f>
        <v>3.3343336474093072E-2</v>
      </c>
      <c r="V33" s="334">
        <f>F33*1000/Spec!I$8</f>
        <v>0</v>
      </c>
      <c r="W33" s="334">
        <f>G33*1000/Spec!I$9</f>
        <v>1.6632349728128333E-3</v>
      </c>
      <c r="X33" s="334">
        <f>H33*1000/Spec!I$10</f>
        <v>5.2605746140108756E-3</v>
      </c>
      <c r="Y33" s="334">
        <f>I33*1000/Spec!I$11</f>
        <v>5.9510082086691327E-2</v>
      </c>
      <c r="Z33" s="334">
        <f>J33*1000/Spec!I$12</f>
        <v>3.2901913304468631E-3</v>
      </c>
      <c r="AA33" s="334">
        <f>K33*1000/Spec!I$15</f>
        <v>1.4877560536628558E-4</v>
      </c>
      <c r="AB33" s="334">
        <f>L33*1000/Spec!I$17</f>
        <v>0</v>
      </c>
      <c r="AC33" s="334">
        <f>M33*1000/Spec!I$18</f>
        <v>0</v>
      </c>
      <c r="AD33" s="335">
        <f>N33*1000/Spec!I$25</f>
        <v>0</v>
      </c>
      <c r="AE33" s="335">
        <f>O33*1000/Spec!I$26</f>
        <v>0</v>
      </c>
      <c r="AF33" s="334">
        <f>P33*1000/Spec!I$21</f>
        <v>0</v>
      </c>
      <c r="AG33" s="334">
        <f>Q33*1000/Spec!I$22</f>
        <v>0</v>
      </c>
      <c r="AI33" s="200">
        <f>S33/'2007output'!$C31</f>
        <v>4.8773553242775471E-2</v>
      </c>
      <c r="AJ33" s="200">
        <f>T33/'2007output'!$C31</f>
        <v>2.1164563722732813E-6</v>
      </c>
      <c r="AK33" s="200">
        <f>U33/'2007output'!$C31</f>
        <v>4.3423152973931876E-7</v>
      </c>
      <c r="AL33" s="200">
        <f>V33/'2007output'!$C31</f>
        <v>0</v>
      </c>
      <c r="AM33" s="200">
        <f>W33/'2007output'!$C31</f>
        <v>2.1660371844359505E-8</v>
      </c>
      <c r="AN33" s="200">
        <f>X33/'2007output'!$C31</f>
        <v>6.8508661804874208E-8</v>
      </c>
      <c r="AO33" s="200">
        <f>Y33/'2007output'!$C31</f>
        <v>7.7500204574591172E-7</v>
      </c>
      <c r="AP33" s="200">
        <f>Z33/'2007output'!$C31</f>
        <v>4.2848285913590363E-8</v>
      </c>
      <c r="AQ33" s="200">
        <f>AA33/'2007output'!$C31</f>
        <v>1.9375103255275708E-9</v>
      </c>
      <c r="AR33" s="200">
        <f>AB33/'2007output'!$C31</f>
        <v>0</v>
      </c>
      <c r="AS33" s="200">
        <f>AC33/'2007output'!$C31</f>
        <v>0</v>
      </c>
      <c r="AT33" s="200">
        <f>AD33/'2007output'!$C31</f>
        <v>0</v>
      </c>
      <c r="AU33" s="200">
        <f>AE33/'2007output'!$C31</f>
        <v>0</v>
      </c>
      <c r="AV33" s="200">
        <f>AF33/'2007output'!$C31</f>
        <v>0</v>
      </c>
      <c r="AW33" s="200">
        <f>AG33/'2007output'!$C31</f>
        <v>0</v>
      </c>
      <c r="AY33" s="370">
        <f>IFERROR(IF(SUMPRODUCT(US_CO2!C36:AX36/SUM(US_CO2!C36:AX36),US_CO2!C$6:AX$6)&gt;3.5,4,IF(SUMPRODUCT(US_CO2!C36:AX36/SUM(US_CO2!C36:AX36),US_CO2!C$6:AX$6)&gt;2.5,3,2)),"")</f>
        <v>4</v>
      </c>
      <c r="AZ33" s="370">
        <f>IFERROR(IF(SUMPRODUCT(US_CH4!C36:AC36/SUM(US_CH4!C36:AC36),US_CH4!C$6:AC$6)&gt;3.5,4,IF(SUMPRODUCT(US_CH4!C36:AC36/SUM(US_CH4!C36:AC36),US_CH4!C$6:AC$6)&gt;2.5,3,2)),"")</f>
        <v>4</v>
      </c>
      <c r="BA33" s="223">
        <f>IFERROR(IF(SUMPRODUCT(US_N2O!C36:AA36/SUM(US_N2O!C36:AA36),US_N2O!C$6:AA$6)&gt;3.5,4,IF(SUMPRODUCT(US_N2O!C36:AA36/SUM(US_N2O!C36:AA36),US_N2O!C$6:AA$6)&gt;2.5,3,2)),"")</f>
        <v>4</v>
      </c>
      <c r="BB33" s="223" t="str">
        <f>IFERROR(IF(SUMPRODUCT(US_Others!U38:V38/SUM(US_Others!U38:V38),US_Others!U$8:V$8)&gt;3.5,4,IF(SUMPRODUCT(US_Others!U38:V38/SUM(US_Others!U38:V38),US_Others!U$8:V$8)&gt;2.5,3,2)),"")</f>
        <v/>
      </c>
      <c r="BC33" s="223">
        <f>IFERROR(IF((US_Others!C38*US_Others!C$8/SUM(US_Others!C38,US_Others!H38,US_Others!N38)+ US_Others!H38*US_Others!H$8/SUM(US_Others!C38,US_Others!H38,US_Others!N38)+US_Others!N38*US_Others!N$8/SUM(US_Others!C38,US_Others!H38,US_Others!N38))&gt;3.5,4,IF((US_Others!C38*US_Others!C$8/SUM(US_Others!C38,US_Others!H38,US_Others!N38)+ US_Others!H38*US_Others!H$8/SUM(US_Others!C38,US_Others!H38,US_Others!N38)+US_Others!N38*US_Others!N$8/SUM(US_Others!C38,US_Others!H38,US_Others!N38))&gt;2.5,3,2)),"")</f>
        <v>4</v>
      </c>
      <c r="BD33" s="223">
        <f>IFERROR(IF((US_Others!D38*US_Others!D$8/SUM(US_Others!D38,US_Others!I38,US_Others!O38)+US_Others!I38*US_Others!I$8/SUM(US_Others!D38,US_Others!I38,US_Others!O38)+US_Others!O38*US_Others!O$8/SUM(US_Others!D38,US_Others!I38,US_Others!O38))&gt;3.5,4,IF((US_Others!D38*US_Others!D$8/SUM(US_Others!D38,US_Others!I38,US_Others!O38)+US_Others!I38*US_Others!I$8/SUM(US_Others!D38,US_Others!I38,US_Others!O38)+US_Others!O38*US_Others!O$8/SUM(US_Others!D38,US_Others!I38,US_Others!O38))&gt;2.5,3,2)),"")</f>
        <v>4</v>
      </c>
      <c r="BE33" s="223">
        <f>IFERROR(IF((US_Others!E38*US_Others!E$8/SUM(US_Others!E38,US_Others!J38,US_Others!P38,US_Others!W38)+US_Others!J38*US_Others!J$8/SUM(US_Others!E38,US_Others!J38,US_Others!P38,US_Others!W38)+US_Others!P38*US_Others!P$8/SUM(US_Others!E38,US_Others!J38,US_Others!P38,US_Others!W38)+US_Others!W38*US_Others!W$8/SUM(US_Others!E38,US_Others!J38,US_Others!P38,US_Others!W38))&gt;3.5,4,IF((US_Others!E38*US_Others!E$8/SUM(US_Others!E38,US_Others!J38,US_Others!P38,US_Others!W38)+US_Others!J38*US_Others!J$8/SUM(US_Others!E38,US_Others!J38,US_Others!P38,US_Others!W38)+US_Others!P38*US_Others!P$8/SUM(US_Others!E38,US_Others!J38,US_Others!P38,US_Others!W38)+US_Others!W38*US_Others!W$8/SUM(US_Others!E38,US_Others!J38,US_Others!P38,US_Others!W38))&gt;2.5,3,2)),"")</f>
        <v>4</v>
      </c>
      <c r="BF33" s="223">
        <f>IFERROR(IF((US_Others!F38*US_Others!F$8/SUM(US_Others!F38,US_Others!K38,US_Others!Q38)+US_Others!K38*US_Others!K$8/SUM(US_Others!F38,US_Others!K38,US_Others!Q38)+US_Others!Q38*US_Others!Q$8/SUM(US_Others!F38,US_Others!K38,US_Others!Q38))&gt;3.5,4,IF((US_Others!F38*US_Others!F$8/SUM(US_Others!F38,US_Others!K38,US_Others!Q38)+US_Others!K38*US_Others!K$8/SUM(US_Others!F38,US_Others!K38,US_Others!Q38)+US_Others!Q38*US_Others!Q$8/SUM(US_Others!F38,US_Others!K38,US_Others!Q38))&gt;2.5,3,2)),"")</f>
        <v>4</v>
      </c>
      <c r="BG33" s="223">
        <f>IFERROR(IF((US_Others!G38*US_Others!G$8/SUM(US_Others!G38,US_Others!L38,US_Others!R38)+US_Others!L38*US_Others!L$8/SUM(US_Others!G38,US_Others!L38,US_Others!R38)+US_Others!R38*US_Others!R$8/SUM(US_Others!G38,US_Others!L38,US_Others!R38))&gt;3.5,4,IF((US_Others!G38*US_Others!G$8/SUM(US_Others!G38,US_Others!L38,US_Others!R38)+US_Others!L38*US_Others!L$8/SUM(US_Others!G38,US_Others!L38,US_Others!R38)+US_Others!R38*US_Others!R$8/SUM(US_Others!G38,US_Others!L38,US_Others!R38))&gt;2.5,3,2)),"")</f>
        <v>4</v>
      </c>
      <c r="BH33" s="219" t="str">
        <f>IFERROR(IF((US_Others!Z38*US_Others!Z$8/SUM(US_Others!Z38,US_Others!AB38)+US_Others!AB38*US_Others!AB$8/SUM(US_Others!Z38,US_Others!AB38))&gt;3.5,4,IF((US_Others!Z38*US_Others!Z$8/SUM(US_Others!Z38,US_Others!AB38)+US_Others!AB38*US_Others!AB$8/SUM(US_Others!Z38,US_Others!AB38))&gt;2.5,3,2)),"")</f>
        <v/>
      </c>
      <c r="BI33" s="219" t="str">
        <f>IFERROR(IF((US_Others!AA38*US_Others!AA$8/SUM(US_Others!AA38,US_Others!AC38)+US_Others!AC38*US_Others!AC$8/SUM(US_Others!AA38,US_Others!AC38))&gt;3.5,4,IF((US_Others!AA38*US_Others!AA$8/SUM(US_Others!AA38,US_Others!AC38)+US_Others!AC38*US_Others!AC$8/SUM(US_Others!AA38,US_Others!AC38))&gt;2.5,3,2)),"")</f>
        <v/>
      </c>
      <c r="BJ33" s="219" t="str">
        <f>IFERROR(US_Others!AD38*US_Others!AD$8/US_Others!AD38,"")</f>
        <v/>
      </c>
      <c r="BK33" s="74" t="str">
        <f>IFERROR(US_Others!AE38*US_Others!AE$8/US_Others!AE38,"")</f>
        <v/>
      </c>
      <c r="BL33" s="219" t="str">
        <f>IFERROR(IF(SUMPRODUCT(US_Others!AG38:AI38/SUM(US_Others!AG38:AI38),US_Others!AG$8:AI$8)&gt;3.5,4,IF(SUMPRODUCT(US_Others!AG38:AI38/SUM(US_Others!AG38:AI38),US_Others!AG$8:AI$8)&gt;2.5,3,2)),"")</f>
        <v/>
      </c>
      <c r="BM33" s="219" t="str">
        <f>IFERROR(US_Others!AL38*US_Others!AL$8/US_Others!AL38,"")</f>
        <v/>
      </c>
    </row>
    <row r="34" spans="1:65">
      <c r="A34" s="200" t="s">
        <v>143</v>
      </c>
      <c r="B34" s="332">
        <v>233262</v>
      </c>
      <c r="C34" s="333">
        <f>SUM(US_CO2!C37:AX37)</f>
        <v>4.2261337212671588</v>
      </c>
      <c r="D34" s="333">
        <f>SUM(US_CH4!C37:AC37)</f>
        <v>4.2104692925539061E-3</v>
      </c>
      <c r="E34" s="333">
        <f>SUM(US_N2O!C37:AA37)</f>
        <v>9.8293098029223654E-3</v>
      </c>
      <c r="F34" s="332">
        <f>US_Others!V39+US_Others!U39</f>
        <v>0</v>
      </c>
      <c r="G34" s="332">
        <f>US_Others!C39+US_Others!H39+US_Others!N39</f>
        <v>1.2698316195428803E-2</v>
      </c>
      <c r="H34" s="332">
        <f>US_Others!D39+US_Others!I39+US_Others!O39</f>
        <v>0.2082523856050324</v>
      </c>
      <c r="I34" s="332">
        <f>US_Others!E39+US_Others!J39+US_Others!P39+US_Others!W39</f>
        <v>0.96253236761350347</v>
      </c>
      <c r="J34" s="332">
        <f>US_Others!F39+US_Others!K39+US_Others!Q39</f>
        <v>0.16634794216011733</v>
      </c>
      <c r="K34" s="332">
        <f>US_Others!G39+US_Others!L39+US_Others!R39</f>
        <v>1.6507811054057447E-2</v>
      </c>
      <c r="L34" s="332">
        <f>US_Others!Z39+US_Others!AB39</f>
        <v>0</v>
      </c>
      <c r="M34" s="332">
        <f>US_Others!AA39+US_Others!AC39</f>
        <v>0</v>
      </c>
      <c r="N34" s="332">
        <f>US_Others!AD39</f>
        <v>0</v>
      </c>
      <c r="O34" s="332">
        <f>US_Others!AE39</f>
        <v>0</v>
      </c>
      <c r="P34" s="332">
        <f>SUM(US_Others!AG39:AI39)</f>
        <v>0</v>
      </c>
      <c r="Q34" s="332">
        <f>US_Others!AL39</f>
        <v>0</v>
      </c>
      <c r="R34" s="332"/>
      <c r="S34" s="334">
        <f t="shared" si="0"/>
        <v>4226.1337212671588</v>
      </c>
      <c r="T34" s="334">
        <f>D34*1000/Spec!I$6</f>
        <v>0.16841877170215624</v>
      </c>
      <c r="U34" s="334">
        <f>E34*1000/Spec!I$7</f>
        <v>3.2984261083632095E-2</v>
      </c>
      <c r="V34" s="334">
        <f>F34*1000/Spec!I$8</f>
        <v>0</v>
      </c>
      <c r="W34" s="334">
        <f>G34*1000/Spec!I$9</f>
        <v>1.8812320289524152E-2</v>
      </c>
      <c r="X34" s="334">
        <f>H34*1000/Spec!I$10</f>
        <v>5.950068160143783E-2</v>
      </c>
      <c r="Y34" s="334">
        <f>I34*1000/Spec!I$11</f>
        <v>0.67309955777168073</v>
      </c>
      <c r="Z34" s="334">
        <f>J34*1000/Spec!I$12</f>
        <v>3.7214304733807005E-2</v>
      </c>
      <c r="AA34" s="334">
        <f>K34*1000/Spec!I$15</f>
        <v>1.6827534203932156E-3</v>
      </c>
      <c r="AB34" s="334">
        <f>L34*1000/Spec!I$17</f>
        <v>0</v>
      </c>
      <c r="AC34" s="334">
        <f>M34*1000/Spec!I$18</f>
        <v>0</v>
      </c>
      <c r="AD34" s="335">
        <f>N34*1000/Spec!I$25</f>
        <v>0</v>
      </c>
      <c r="AE34" s="335">
        <f>O34*1000/Spec!I$26</f>
        <v>0</v>
      </c>
      <c r="AF34" s="334">
        <f>P34*1000/Spec!I$21</f>
        <v>0</v>
      </c>
      <c r="AG34" s="334">
        <f>Q34*1000/Spec!I$22</f>
        <v>0</v>
      </c>
      <c r="AI34" s="200">
        <f>S34/'2007output'!$C32</f>
        <v>4.6538197569289272E-2</v>
      </c>
      <c r="AJ34" s="200">
        <f>T34/'2007output'!$C32</f>
        <v>1.8546280332799939E-6</v>
      </c>
      <c r="AK34" s="200">
        <f>U34/'2007output'!$C32</f>
        <v>3.6322278475533637E-7</v>
      </c>
      <c r="AL34" s="200">
        <f>V34/'2007output'!$C32</f>
        <v>0</v>
      </c>
      <c r="AM34" s="200">
        <f>W34/'2007output'!$C32</f>
        <v>2.0716132903341208E-7</v>
      </c>
      <c r="AN34" s="200">
        <f>X34/'2007output'!$C32</f>
        <v>6.5522168925710637E-7</v>
      </c>
      <c r="AO34" s="200">
        <f>Y34/'2007output'!$C32</f>
        <v>7.412174405590582E-6</v>
      </c>
      <c r="AP34" s="200">
        <f>Z34/'2007output'!$C32</f>
        <v>4.0980403847381352E-7</v>
      </c>
      <c r="AQ34" s="200">
        <f>AA34/'2007output'!$C32</f>
        <v>1.853048585390613E-8</v>
      </c>
      <c r="AR34" s="200">
        <f>AB34/'2007output'!$C32</f>
        <v>0</v>
      </c>
      <c r="AS34" s="200">
        <f>AC34/'2007output'!$C32</f>
        <v>0</v>
      </c>
      <c r="AT34" s="200">
        <f>AD34/'2007output'!$C32</f>
        <v>0</v>
      </c>
      <c r="AU34" s="200">
        <f>AE34/'2007output'!$C32</f>
        <v>0</v>
      </c>
      <c r="AV34" s="200">
        <f>AF34/'2007output'!$C32</f>
        <v>0</v>
      </c>
      <c r="AW34" s="200">
        <f>AG34/'2007output'!$C32</f>
        <v>0</v>
      </c>
      <c r="AY34" s="370">
        <f>IFERROR(IF(SUMPRODUCT(US_CO2!C37:AX37/SUM(US_CO2!C37:AX37),US_CO2!C$6:AX$6)&gt;3.5,4,IF(SUMPRODUCT(US_CO2!C37:AX37/SUM(US_CO2!C37:AX37),US_CO2!C$6:AX$6)&gt;2.5,3,2)),"")</f>
        <v>4</v>
      </c>
      <c r="AZ34" s="370">
        <f>IFERROR(IF(SUMPRODUCT(US_CH4!C37:AC37/SUM(US_CH4!C37:AC37),US_CH4!C$6:AC$6)&gt;3.5,4,IF(SUMPRODUCT(US_CH4!C37:AC37/SUM(US_CH4!C37:AC37),US_CH4!C$6:AC$6)&gt;2.5,3,2)),"")</f>
        <v>4</v>
      </c>
      <c r="BA34" s="223">
        <f>IFERROR(IF(SUMPRODUCT(US_N2O!C37:AA37/SUM(US_N2O!C37:AA37),US_N2O!C$6:AA$6)&gt;3.5,4,IF(SUMPRODUCT(US_N2O!C37:AA37/SUM(US_N2O!C37:AA37),US_N2O!C$6:AA$6)&gt;2.5,3,2)),"")</f>
        <v>4</v>
      </c>
      <c r="BB34" s="223" t="str">
        <f>IFERROR(IF(SUMPRODUCT(US_Others!U39:V39/SUM(US_Others!U39:V39),US_Others!U$8:V$8)&gt;3.5,4,IF(SUMPRODUCT(US_Others!U39:V39/SUM(US_Others!U39:V39),US_Others!U$8:V$8)&gt;2.5,3,2)),"")</f>
        <v/>
      </c>
      <c r="BC34" s="223">
        <f>IFERROR(IF((US_Others!C39*US_Others!C$8/SUM(US_Others!C39,US_Others!H39,US_Others!N39)+ US_Others!H39*US_Others!H$8/SUM(US_Others!C39,US_Others!H39,US_Others!N39)+US_Others!N39*US_Others!N$8/SUM(US_Others!C39,US_Others!H39,US_Others!N39))&gt;3.5,4,IF((US_Others!C39*US_Others!C$8/SUM(US_Others!C39,US_Others!H39,US_Others!N39)+ US_Others!H39*US_Others!H$8/SUM(US_Others!C39,US_Others!H39,US_Others!N39)+US_Others!N39*US_Others!N$8/SUM(US_Others!C39,US_Others!H39,US_Others!N39))&gt;2.5,3,2)),"")</f>
        <v>4</v>
      </c>
      <c r="BD34" s="223">
        <f>IFERROR(IF((US_Others!D39*US_Others!D$8/SUM(US_Others!D39,US_Others!I39,US_Others!O39)+US_Others!I39*US_Others!I$8/SUM(US_Others!D39,US_Others!I39,US_Others!O39)+US_Others!O39*US_Others!O$8/SUM(US_Others!D39,US_Others!I39,US_Others!O39))&gt;3.5,4,IF((US_Others!D39*US_Others!D$8/SUM(US_Others!D39,US_Others!I39,US_Others!O39)+US_Others!I39*US_Others!I$8/SUM(US_Others!D39,US_Others!I39,US_Others!O39)+US_Others!O39*US_Others!O$8/SUM(US_Others!D39,US_Others!I39,US_Others!O39))&gt;2.5,3,2)),"")</f>
        <v>4</v>
      </c>
      <c r="BE34" s="223">
        <f>IFERROR(IF((US_Others!E39*US_Others!E$8/SUM(US_Others!E39,US_Others!J39,US_Others!P39,US_Others!W39)+US_Others!J39*US_Others!J$8/SUM(US_Others!E39,US_Others!J39,US_Others!P39,US_Others!W39)+US_Others!P39*US_Others!P$8/SUM(US_Others!E39,US_Others!J39,US_Others!P39,US_Others!W39)+US_Others!W39*US_Others!W$8/SUM(US_Others!E39,US_Others!J39,US_Others!P39,US_Others!W39))&gt;3.5,4,IF((US_Others!E39*US_Others!E$8/SUM(US_Others!E39,US_Others!J39,US_Others!P39,US_Others!W39)+US_Others!J39*US_Others!J$8/SUM(US_Others!E39,US_Others!J39,US_Others!P39,US_Others!W39)+US_Others!P39*US_Others!P$8/SUM(US_Others!E39,US_Others!J39,US_Others!P39,US_Others!W39)+US_Others!W39*US_Others!W$8/SUM(US_Others!E39,US_Others!J39,US_Others!P39,US_Others!W39))&gt;2.5,3,2)),"")</f>
        <v>4</v>
      </c>
      <c r="BF34" s="223">
        <f>IFERROR(IF((US_Others!F39*US_Others!F$8/SUM(US_Others!F39,US_Others!K39,US_Others!Q39)+US_Others!K39*US_Others!K$8/SUM(US_Others!F39,US_Others!K39,US_Others!Q39)+US_Others!Q39*US_Others!Q$8/SUM(US_Others!F39,US_Others!K39,US_Others!Q39))&gt;3.5,4,IF((US_Others!F39*US_Others!F$8/SUM(US_Others!F39,US_Others!K39,US_Others!Q39)+US_Others!K39*US_Others!K$8/SUM(US_Others!F39,US_Others!K39,US_Others!Q39)+US_Others!Q39*US_Others!Q$8/SUM(US_Others!F39,US_Others!K39,US_Others!Q39))&gt;2.5,3,2)),"")</f>
        <v>4</v>
      </c>
      <c r="BG34" s="223">
        <f>IFERROR(IF((US_Others!G39*US_Others!G$8/SUM(US_Others!G39,US_Others!L39,US_Others!R39)+US_Others!L39*US_Others!L$8/SUM(US_Others!G39,US_Others!L39,US_Others!R39)+US_Others!R39*US_Others!R$8/SUM(US_Others!G39,US_Others!L39,US_Others!R39))&gt;3.5,4,IF((US_Others!G39*US_Others!G$8/SUM(US_Others!G39,US_Others!L39,US_Others!R39)+US_Others!L39*US_Others!L$8/SUM(US_Others!G39,US_Others!L39,US_Others!R39)+US_Others!R39*US_Others!R$8/SUM(US_Others!G39,US_Others!L39,US_Others!R39))&gt;2.5,3,2)),"")</f>
        <v>4</v>
      </c>
      <c r="BH34" s="219" t="str">
        <f>IFERROR(IF((US_Others!Z39*US_Others!Z$8/SUM(US_Others!Z39,US_Others!AB39)+US_Others!AB39*US_Others!AB$8/SUM(US_Others!Z39,US_Others!AB39))&gt;3.5,4,IF((US_Others!Z39*US_Others!Z$8/SUM(US_Others!Z39,US_Others!AB39)+US_Others!AB39*US_Others!AB$8/SUM(US_Others!Z39,US_Others!AB39))&gt;2.5,3,2)),"")</f>
        <v/>
      </c>
      <c r="BI34" s="219" t="str">
        <f>IFERROR(IF((US_Others!AA39*US_Others!AA$8/SUM(US_Others!AA39,US_Others!AC39)+US_Others!AC39*US_Others!AC$8/SUM(US_Others!AA39,US_Others!AC39))&gt;3.5,4,IF((US_Others!AA39*US_Others!AA$8/SUM(US_Others!AA39,US_Others!AC39)+US_Others!AC39*US_Others!AC$8/SUM(US_Others!AA39,US_Others!AC39))&gt;2.5,3,2)),"")</f>
        <v/>
      </c>
      <c r="BJ34" s="219" t="str">
        <f>IFERROR(US_Others!AD39*US_Others!AD$8/US_Others!AD39,"")</f>
        <v/>
      </c>
      <c r="BK34" s="74" t="str">
        <f>IFERROR(US_Others!AE39*US_Others!AE$8/US_Others!AE39,"")</f>
        <v/>
      </c>
      <c r="BL34" s="219" t="str">
        <f>IFERROR(IF(SUMPRODUCT(US_Others!AG39:AI39/SUM(US_Others!AG39:AI39),US_Others!AG$8:AI$8)&gt;3.5,4,IF(SUMPRODUCT(US_Others!AG39:AI39/SUM(US_Others!AG39:AI39),US_Others!AG$8:AI$8)&gt;2.5,3,2)),"")</f>
        <v/>
      </c>
      <c r="BM34" s="219" t="str">
        <f>IFERROR(US_Others!AL39*US_Others!AL$8/US_Others!AL39,"")</f>
        <v/>
      </c>
    </row>
    <row r="35" spans="1:65">
      <c r="A35" s="200" t="s">
        <v>144</v>
      </c>
      <c r="B35" s="332">
        <v>233293</v>
      </c>
      <c r="C35" s="333">
        <f>SUM(US_CO2!C38:AX38)</f>
        <v>9.3007201403299149</v>
      </c>
      <c r="D35" s="333">
        <f>SUM(US_CH4!C38:AC38)</f>
        <v>8.7010654621796583E-3</v>
      </c>
      <c r="E35" s="333">
        <f>SUM(US_N2O!C38:AA38)</f>
        <v>1.9543096687153733E-2</v>
      </c>
      <c r="F35" s="332">
        <f>US_Others!V40+US_Others!U40</f>
        <v>0</v>
      </c>
      <c r="G35" s="332">
        <f>US_Others!C40+US_Others!H40+US_Others!N40</f>
        <v>5.1197903680699815E-5</v>
      </c>
      <c r="H35" s="332">
        <f>US_Others!D40+US_Others!I40+US_Others!O40</f>
        <v>8.3964562036347703E-4</v>
      </c>
      <c r="I35" s="332">
        <f>US_Others!E40+US_Others!J40+US_Others!P40+US_Others!W40</f>
        <v>3.8808010989970455E-3</v>
      </c>
      <c r="J35" s="332">
        <f>US_Others!F40+US_Others!K40+US_Others!Q40</f>
        <v>6.7069253821716752E-4</v>
      </c>
      <c r="K35" s="332">
        <f>US_Others!G40+US_Others!L40+US_Others!R40</f>
        <v>6.6557274784909758E-5</v>
      </c>
      <c r="L35" s="332">
        <f>US_Others!Z40+US_Others!AB40</f>
        <v>0</v>
      </c>
      <c r="M35" s="332">
        <f>US_Others!AA40+US_Others!AC40</f>
        <v>0</v>
      </c>
      <c r="N35" s="332">
        <f>US_Others!AD40</f>
        <v>0</v>
      </c>
      <c r="O35" s="332">
        <f>US_Others!AE40</f>
        <v>0</v>
      </c>
      <c r="P35" s="332">
        <f>SUM(US_Others!AG40:AI40)</f>
        <v>0</v>
      </c>
      <c r="Q35" s="332">
        <f>US_Others!AL40</f>
        <v>0</v>
      </c>
      <c r="R35" s="332"/>
      <c r="S35" s="334">
        <f t="shared" si="0"/>
        <v>9300.720140329915</v>
      </c>
      <c r="T35" s="334">
        <f>D35*1000/Spec!I$6</f>
        <v>0.34804261848718632</v>
      </c>
      <c r="U35" s="334">
        <f>E35*1000/Spec!I$7</f>
        <v>6.5580861366287685E-2</v>
      </c>
      <c r="V35" s="334">
        <f>F35*1000/Spec!I$8</f>
        <v>0</v>
      </c>
      <c r="W35" s="334">
        <f>G35*1000/Spec!I$9</f>
        <v>7.5848746193629357E-5</v>
      </c>
      <c r="X35" s="334">
        <f>H35*1000/Spec!I$10</f>
        <v>2.3989874867527913E-4</v>
      </c>
      <c r="Y35" s="334">
        <f>I35*1000/Spec!I$11</f>
        <v>2.7138469223755564E-3</v>
      </c>
      <c r="Z35" s="334">
        <f>J35*1000/Spec!I$12</f>
        <v>1.5004307342665941E-4</v>
      </c>
      <c r="AA35" s="334">
        <f>K35*1000/Spec!I$15</f>
        <v>6.7846355540173051E-6</v>
      </c>
      <c r="AB35" s="334">
        <f>L35*1000/Spec!I$17</f>
        <v>0</v>
      </c>
      <c r="AC35" s="334">
        <f>M35*1000/Spec!I$18</f>
        <v>0</v>
      </c>
      <c r="AD35" s="335">
        <f>N35*1000/Spec!I$25</f>
        <v>0</v>
      </c>
      <c r="AE35" s="335">
        <f>O35*1000/Spec!I$26</f>
        <v>0</v>
      </c>
      <c r="AF35" s="334">
        <f>P35*1000/Spec!I$21</f>
        <v>0</v>
      </c>
      <c r="AG35" s="334">
        <f>Q35*1000/Spec!I$22</f>
        <v>0</v>
      </c>
      <c r="AI35" s="200">
        <f>S35/'2007output'!$C33</f>
        <v>0.12749270250346006</v>
      </c>
      <c r="AJ35" s="200">
        <f>T35/'2007output'!$C33</f>
        <v>4.7709094938682994E-6</v>
      </c>
      <c r="AK35" s="200">
        <f>U35/'2007output'!$C33</f>
        <v>8.9897138306928872E-7</v>
      </c>
      <c r="AL35" s="200">
        <f>V35/'2007output'!$C33</f>
        <v>0</v>
      </c>
      <c r="AM35" s="200">
        <f>W35/'2007output'!$C33</f>
        <v>1.0397218159261608E-9</v>
      </c>
      <c r="AN35" s="200">
        <f>X35/'2007output'!$C33</f>
        <v>3.2884915720864571E-9</v>
      </c>
      <c r="AO35" s="200">
        <f>Y35/'2007output'!$C33</f>
        <v>3.7200955742560849E-8</v>
      </c>
      <c r="AP35" s="200">
        <f>Z35/'2007output'!$C33</f>
        <v>2.0567651358673548E-9</v>
      </c>
      <c r="AQ35" s="200">
        <f>AA35/'2007output'!$C33</f>
        <v>9.3002639497982278E-11</v>
      </c>
      <c r="AR35" s="200">
        <f>AB35/'2007output'!$C33</f>
        <v>0</v>
      </c>
      <c r="AS35" s="200">
        <f>AC35/'2007output'!$C33</f>
        <v>0</v>
      </c>
      <c r="AT35" s="200">
        <f>AD35/'2007output'!$C33</f>
        <v>0</v>
      </c>
      <c r="AU35" s="200">
        <f>AE35/'2007output'!$C33</f>
        <v>0</v>
      </c>
      <c r="AV35" s="200">
        <f>AF35/'2007output'!$C33</f>
        <v>0</v>
      </c>
      <c r="AW35" s="200">
        <f>AG35/'2007output'!$C33</f>
        <v>0</v>
      </c>
      <c r="AY35" s="370">
        <f>IFERROR(IF(SUMPRODUCT(US_CO2!C38:AX38/SUM(US_CO2!C38:AX38),US_CO2!C$6:AX$6)&gt;3.5,4,IF(SUMPRODUCT(US_CO2!C38:AX38/SUM(US_CO2!C38:AX38),US_CO2!C$6:AX$6)&gt;2.5,3,2)),"")</f>
        <v>4</v>
      </c>
      <c r="AZ35" s="370">
        <f>IFERROR(IF(SUMPRODUCT(US_CH4!C38:AC38/SUM(US_CH4!C38:AC38),US_CH4!C$6:AC$6)&gt;3.5,4,IF(SUMPRODUCT(US_CH4!C38:AC38/SUM(US_CH4!C38:AC38),US_CH4!C$6:AC$6)&gt;2.5,3,2)),"")</f>
        <v>4</v>
      </c>
      <c r="BA35" s="223">
        <f>IFERROR(IF(SUMPRODUCT(US_N2O!C38:AA38/SUM(US_N2O!C38:AA38),US_N2O!C$6:AA$6)&gt;3.5,4,IF(SUMPRODUCT(US_N2O!C38:AA38/SUM(US_N2O!C38:AA38),US_N2O!C$6:AA$6)&gt;2.5,3,2)),"")</f>
        <v>4</v>
      </c>
      <c r="BB35" s="223" t="str">
        <f>IFERROR(IF(SUMPRODUCT(US_Others!U40:V40/SUM(US_Others!U40:V40),US_Others!U$8:V$8)&gt;3.5,4,IF(SUMPRODUCT(US_Others!U40:V40/SUM(US_Others!U40:V40),US_Others!U$8:V$8)&gt;2.5,3,2)),"")</f>
        <v/>
      </c>
      <c r="BC35" s="223">
        <f>IFERROR(IF((US_Others!C40*US_Others!C$8/SUM(US_Others!C40,US_Others!H40,US_Others!N40)+ US_Others!H40*US_Others!H$8/SUM(US_Others!C40,US_Others!H40,US_Others!N40)+US_Others!N40*US_Others!N$8/SUM(US_Others!C40,US_Others!H40,US_Others!N40))&gt;3.5,4,IF((US_Others!C40*US_Others!C$8/SUM(US_Others!C40,US_Others!H40,US_Others!N40)+ US_Others!H40*US_Others!H$8/SUM(US_Others!C40,US_Others!H40,US_Others!N40)+US_Others!N40*US_Others!N$8/SUM(US_Others!C40,US_Others!H40,US_Others!N40))&gt;2.5,3,2)),"")</f>
        <v>4</v>
      </c>
      <c r="BD35" s="223">
        <f>IFERROR(IF((US_Others!D40*US_Others!D$8/SUM(US_Others!D40,US_Others!I40,US_Others!O40)+US_Others!I40*US_Others!I$8/SUM(US_Others!D40,US_Others!I40,US_Others!O40)+US_Others!O40*US_Others!O$8/SUM(US_Others!D40,US_Others!I40,US_Others!O40))&gt;3.5,4,IF((US_Others!D40*US_Others!D$8/SUM(US_Others!D40,US_Others!I40,US_Others!O40)+US_Others!I40*US_Others!I$8/SUM(US_Others!D40,US_Others!I40,US_Others!O40)+US_Others!O40*US_Others!O$8/SUM(US_Others!D40,US_Others!I40,US_Others!O40))&gt;2.5,3,2)),"")</f>
        <v>4</v>
      </c>
      <c r="BE35" s="223">
        <f>IFERROR(IF((US_Others!E40*US_Others!E$8/SUM(US_Others!E40,US_Others!J40,US_Others!P40,US_Others!W40)+US_Others!J40*US_Others!J$8/SUM(US_Others!E40,US_Others!J40,US_Others!P40,US_Others!W40)+US_Others!P40*US_Others!P$8/SUM(US_Others!E40,US_Others!J40,US_Others!P40,US_Others!W40)+US_Others!W40*US_Others!W$8/SUM(US_Others!E40,US_Others!J40,US_Others!P40,US_Others!W40))&gt;3.5,4,IF((US_Others!E40*US_Others!E$8/SUM(US_Others!E40,US_Others!J40,US_Others!P40,US_Others!W40)+US_Others!J40*US_Others!J$8/SUM(US_Others!E40,US_Others!J40,US_Others!P40,US_Others!W40)+US_Others!P40*US_Others!P$8/SUM(US_Others!E40,US_Others!J40,US_Others!P40,US_Others!W40)+US_Others!W40*US_Others!W$8/SUM(US_Others!E40,US_Others!J40,US_Others!P40,US_Others!W40))&gt;2.5,3,2)),"")</f>
        <v>4</v>
      </c>
      <c r="BF35" s="223">
        <f>IFERROR(IF((US_Others!F40*US_Others!F$8/SUM(US_Others!F40,US_Others!K40,US_Others!Q40)+US_Others!K40*US_Others!K$8/SUM(US_Others!F40,US_Others!K40,US_Others!Q40)+US_Others!Q40*US_Others!Q$8/SUM(US_Others!F40,US_Others!K40,US_Others!Q40))&gt;3.5,4,IF((US_Others!F40*US_Others!F$8/SUM(US_Others!F40,US_Others!K40,US_Others!Q40)+US_Others!K40*US_Others!K$8/SUM(US_Others!F40,US_Others!K40,US_Others!Q40)+US_Others!Q40*US_Others!Q$8/SUM(US_Others!F40,US_Others!K40,US_Others!Q40))&gt;2.5,3,2)),"")</f>
        <v>4</v>
      </c>
      <c r="BG35" s="223">
        <f>IFERROR(IF((US_Others!G40*US_Others!G$8/SUM(US_Others!G40,US_Others!L40,US_Others!R40)+US_Others!L40*US_Others!L$8/SUM(US_Others!G40,US_Others!L40,US_Others!R40)+US_Others!R40*US_Others!R$8/SUM(US_Others!G40,US_Others!L40,US_Others!R40))&gt;3.5,4,IF((US_Others!G40*US_Others!G$8/SUM(US_Others!G40,US_Others!L40,US_Others!R40)+US_Others!L40*US_Others!L$8/SUM(US_Others!G40,US_Others!L40,US_Others!R40)+US_Others!R40*US_Others!R$8/SUM(US_Others!G40,US_Others!L40,US_Others!R40))&gt;2.5,3,2)),"")</f>
        <v>4</v>
      </c>
      <c r="BH35" s="219" t="str">
        <f>IFERROR(IF((US_Others!Z40*US_Others!Z$8/SUM(US_Others!Z40,US_Others!AB40)+US_Others!AB40*US_Others!AB$8/SUM(US_Others!Z40,US_Others!AB40))&gt;3.5,4,IF((US_Others!Z40*US_Others!Z$8/SUM(US_Others!Z40,US_Others!AB40)+US_Others!AB40*US_Others!AB$8/SUM(US_Others!Z40,US_Others!AB40))&gt;2.5,3,2)),"")</f>
        <v/>
      </c>
      <c r="BI35" s="219" t="str">
        <f>IFERROR(IF((US_Others!AA40*US_Others!AA$8/SUM(US_Others!AA40,US_Others!AC40)+US_Others!AC40*US_Others!AC$8/SUM(US_Others!AA40,US_Others!AC40))&gt;3.5,4,IF((US_Others!AA40*US_Others!AA$8/SUM(US_Others!AA40,US_Others!AC40)+US_Others!AC40*US_Others!AC$8/SUM(US_Others!AA40,US_Others!AC40))&gt;2.5,3,2)),"")</f>
        <v/>
      </c>
      <c r="BJ35" s="219" t="str">
        <f>IFERROR(US_Others!AD40*US_Others!AD$8/US_Others!AD40,"")</f>
        <v/>
      </c>
      <c r="BK35" s="74" t="str">
        <f>IFERROR(US_Others!AE40*US_Others!AE$8/US_Others!AE40,"")</f>
        <v/>
      </c>
      <c r="BL35" s="219" t="str">
        <f>IFERROR(IF(SUMPRODUCT(US_Others!AG40:AI40/SUM(US_Others!AG40:AI40),US_Others!AG$8:AI$8)&gt;3.5,4,IF(SUMPRODUCT(US_Others!AG40:AI40/SUM(US_Others!AG40:AI40),US_Others!AG$8:AI$8)&gt;2.5,3,2)),"")</f>
        <v/>
      </c>
      <c r="BM35" s="219" t="str">
        <f>IFERROR(US_Others!AL40*US_Others!AL$8/US_Others!AL40,"")</f>
        <v/>
      </c>
    </row>
    <row r="36" spans="1:65">
      <c r="A36" s="200" t="s">
        <v>145</v>
      </c>
      <c r="B36" s="332" t="s">
        <v>146</v>
      </c>
      <c r="C36" s="333">
        <f>SUM(US_CO2!C39:AX39)</f>
        <v>6.5027853570727867</v>
      </c>
      <c r="D36" s="333">
        <f>SUM(US_CH4!C39:AC39)</f>
        <v>6.4799191364736898E-3</v>
      </c>
      <c r="E36" s="333">
        <f>SUM(US_N2O!C39:AA39)</f>
        <v>1.5129007695010291E-2</v>
      </c>
      <c r="F36" s="332">
        <f>US_Others!V41+US_Others!U41</f>
        <v>0</v>
      </c>
      <c r="G36" s="332">
        <f>US_Others!C41+US_Others!H41+US_Others!N41</f>
        <v>1.584942748182917E-2</v>
      </c>
      <c r="H36" s="332">
        <f>US_Others!D41+US_Others!I41+US_Others!O41</f>
        <v>0.25993061070199841</v>
      </c>
      <c r="I36" s="332">
        <f>US_Others!E41+US_Others!J41+US_Others!P41+US_Others!W41</f>
        <v>1.2013866031226512</v>
      </c>
      <c r="J36" s="332">
        <f>US_Others!F41+US_Others!K41+US_Others!Q41</f>
        <v>0.20762750001196212</v>
      </c>
      <c r="K36" s="332">
        <f>US_Others!G41+US_Others!L41+US_Others!R41</f>
        <v>2.0604255726377925E-2</v>
      </c>
      <c r="L36" s="332">
        <f>US_Others!Z41+US_Others!AB41</f>
        <v>0</v>
      </c>
      <c r="M36" s="332">
        <f>US_Others!AA41+US_Others!AC41</f>
        <v>0</v>
      </c>
      <c r="N36" s="332">
        <f>US_Others!AD41</f>
        <v>0</v>
      </c>
      <c r="O36" s="332">
        <f>US_Others!AE41</f>
        <v>0</v>
      </c>
      <c r="P36" s="332">
        <f>SUM(US_Others!AG41:AI41)</f>
        <v>0</v>
      </c>
      <c r="Q36" s="332">
        <f>US_Others!AL41</f>
        <v>0</v>
      </c>
      <c r="R36" s="332"/>
      <c r="S36" s="334">
        <f t="shared" si="0"/>
        <v>6502.7853570727866</v>
      </c>
      <c r="T36" s="334">
        <f>D36*1000/Spec!I$6</f>
        <v>0.2591967654589476</v>
      </c>
      <c r="U36" s="334">
        <f>E36*1000/Spec!I$7</f>
        <v>5.076848219802111E-2</v>
      </c>
      <c r="V36" s="334">
        <f>F36*1000/Spec!I$8</f>
        <v>0</v>
      </c>
      <c r="W36" s="334">
        <f>G36*1000/Spec!I$9</f>
        <v>2.3480633306413583E-2</v>
      </c>
      <c r="X36" s="334">
        <f>H36*1000/Spec!I$10</f>
        <v>7.426588877199955E-2</v>
      </c>
      <c r="Y36" s="334">
        <f>I36*1000/Spec!I$11</f>
        <v>0.84013049169416165</v>
      </c>
      <c r="Z36" s="334">
        <f>J36*1000/Spec!I$12</f>
        <v>4.6449105148089961E-2</v>
      </c>
      <c r="AA36" s="334">
        <f>K36*1000/Spec!I$15</f>
        <v>2.1003318783259861E-3</v>
      </c>
      <c r="AB36" s="334">
        <f>L36*1000/Spec!I$17</f>
        <v>0</v>
      </c>
      <c r="AC36" s="334">
        <f>M36*1000/Spec!I$18</f>
        <v>0</v>
      </c>
      <c r="AD36" s="335">
        <f>N36*1000/Spec!I$25</f>
        <v>0</v>
      </c>
      <c r="AE36" s="335">
        <f>O36*1000/Spec!I$26</f>
        <v>0</v>
      </c>
      <c r="AF36" s="334">
        <f>P36*1000/Spec!I$21</f>
        <v>0</v>
      </c>
      <c r="AG36" s="334">
        <f>Q36*1000/Spec!I$22</f>
        <v>0</v>
      </c>
      <c r="AI36" s="200">
        <f>S36/'2007output'!$C34</f>
        <v>4.5682309249675347E-2</v>
      </c>
      <c r="AJ36" s="200">
        <f>T36/'2007output'!$C34</f>
        <v>1.8208669279438249E-6</v>
      </c>
      <c r="AK36" s="200">
        <f>U36/'2007output'!$C34</f>
        <v>3.5665047768863005E-7</v>
      </c>
      <c r="AL36" s="200">
        <f>V36/'2007output'!$C34</f>
        <v>0</v>
      </c>
      <c r="AM36" s="200">
        <f>W36/'2007output'!$C34</f>
        <v>1.6495232322486852E-7</v>
      </c>
      <c r="AN36" s="200">
        <f>X36/'2007output'!$C34</f>
        <v>5.2172063374265563E-7</v>
      </c>
      <c r="AO36" s="200">
        <f>Y36/'2007output'!$C34</f>
        <v>5.9019479844758036E-6</v>
      </c>
      <c r="AP36" s="200">
        <f>Z36/'2007output'!$C34</f>
        <v>3.2630669309080536E-7</v>
      </c>
      <c r="AQ36" s="200">
        <f>AA36/'2007output'!$C34</f>
        <v>1.4754909646261177E-8</v>
      </c>
      <c r="AR36" s="200">
        <f>AB36/'2007output'!$C34</f>
        <v>0</v>
      </c>
      <c r="AS36" s="200">
        <f>AC36/'2007output'!$C34</f>
        <v>0</v>
      </c>
      <c r="AT36" s="200">
        <f>AD36/'2007output'!$C34</f>
        <v>0</v>
      </c>
      <c r="AU36" s="200">
        <f>AE36/'2007output'!$C34</f>
        <v>0</v>
      </c>
      <c r="AV36" s="200">
        <f>AF36/'2007output'!$C34</f>
        <v>0</v>
      </c>
      <c r="AW36" s="200">
        <f>AG36/'2007output'!$C34</f>
        <v>0</v>
      </c>
      <c r="AY36" s="370">
        <f>IFERROR(IF(SUMPRODUCT(US_CO2!C39:AX39/SUM(US_CO2!C39:AX39),US_CO2!C$6:AX$6)&gt;3.5,4,IF(SUMPRODUCT(US_CO2!C39:AX39/SUM(US_CO2!C39:AX39),US_CO2!C$6:AX$6)&gt;2.5,3,2)),"")</f>
        <v>4</v>
      </c>
      <c r="AZ36" s="370">
        <f>IFERROR(IF(SUMPRODUCT(US_CH4!C39:AC39/SUM(US_CH4!C39:AC39),US_CH4!C$6:AC$6)&gt;3.5,4,IF(SUMPRODUCT(US_CH4!C39:AC39/SUM(US_CH4!C39:AC39),US_CH4!C$6:AC$6)&gt;2.5,3,2)),"")</f>
        <v>4</v>
      </c>
      <c r="BA36" s="223">
        <f>IFERROR(IF(SUMPRODUCT(US_N2O!C39:AA39/SUM(US_N2O!C39:AA39),US_N2O!C$6:AA$6)&gt;3.5,4,IF(SUMPRODUCT(US_N2O!C39:AA39/SUM(US_N2O!C39:AA39),US_N2O!C$6:AA$6)&gt;2.5,3,2)),"")</f>
        <v>4</v>
      </c>
      <c r="BB36" s="223" t="str">
        <f>IFERROR(IF(SUMPRODUCT(US_Others!U41:V41/SUM(US_Others!U41:V41),US_Others!U$8:V$8)&gt;3.5,4,IF(SUMPRODUCT(US_Others!U41:V41/SUM(US_Others!U41:V41),US_Others!U$8:V$8)&gt;2.5,3,2)),"")</f>
        <v/>
      </c>
      <c r="BC36" s="223">
        <f>IFERROR(IF((US_Others!C41*US_Others!C$8/SUM(US_Others!C41,US_Others!H41,US_Others!N41)+ US_Others!H41*US_Others!H$8/SUM(US_Others!C41,US_Others!H41,US_Others!N41)+US_Others!N41*US_Others!N$8/SUM(US_Others!C41,US_Others!H41,US_Others!N41))&gt;3.5,4,IF((US_Others!C41*US_Others!C$8/SUM(US_Others!C41,US_Others!H41,US_Others!N41)+ US_Others!H41*US_Others!H$8/SUM(US_Others!C41,US_Others!H41,US_Others!N41)+US_Others!N41*US_Others!N$8/SUM(US_Others!C41,US_Others!H41,US_Others!N41))&gt;2.5,3,2)),"")</f>
        <v>4</v>
      </c>
      <c r="BD36" s="223">
        <f>IFERROR(IF((US_Others!D41*US_Others!D$8/SUM(US_Others!D41,US_Others!I41,US_Others!O41)+US_Others!I41*US_Others!I$8/SUM(US_Others!D41,US_Others!I41,US_Others!O41)+US_Others!O41*US_Others!O$8/SUM(US_Others!D41,US_Others!I41,US_Others!O41))&gt;3.5,4,IF((US_Others!D41*US_Others!D$8/SUM(US_Others!D41,US_Others!I41,US_Others!O41)+US_Others!I41*US_Others!I$8/SUM(US_Others!D41,US_Others!I41,US_Others!O41)+US_Others!O41*US_Others!O$8/SUM(US_Others!D41,US_Others!I41,US_Others!O41))&gt;2.5,3,2)),"")</f>
        <v>4</v>
      </c>
      <c r="BE36" s="223">
        <f>IFERROR(IF((US_Others!E41*US_Others!E$8/SUM(US_Others!E41,US_Others!J41,US_Others!P41,US_Others!W41)+US_Others!J41*US_Others!J$8/SUM(US_Others!E41,US_Others!J41,US_Others!P41,US_Others!W41)+US_Others!P41*US_Others!P$8/SUM(US_Others!E41,US_Others!J41,US_Others!P41,US_Others!W41)+US_Others!W41*US_Others!W$8/SUM(US_Others!E41,US_Others!J41,US_Others!P41,US_Others!W41))&gt;3.5,4,IF((US_Others!E41*US_Others!E$8/SUM(US_Others!E41,US_Others!J41,US_Others!P41,US_Others!W41)+US_Others!J41*US_Others!J$8/SUM(US_Others!E41,US_Others!J41,US_Others!P41,US_Others!W41)+US_Others!P41*US_Others!P$8/SUM(US_Others!E41,US_Others!J41,US_Others!P41,US_Others!W41)+US_Others!W41*US_Others!W$8/SUM(US_Others!E41,US_Others!J41,US_Others!P41,US_Others!W41))&gt;2.5,3,2)),"")</f>
        <v>4</v>
      </c>
      <c r="BF36" s="223">
        <f>IFERROR(IF((US_Others!F41*US_Others!F$8/SUM(US_Others!F41,US_Others!K41,US_Others!Q41)+US_Others!K41*US_Others!K$8/SUM(US_Others!F41,US_Others!K41,US_Others!Q41)+US_Others!Q41*US_Others!Q$8/SUM(US_Others!F41,US_Others!K41,US_Others!Q41))&gt;3.5,4,IF((US_Others!F41*US_Others!F$8/SUM(US_Others!F41,US_Others!K41,US_Others!Q41)+US_Others!K41*US_Others!K$8/SUM(US_Others!F41,US_Others!K41,US_Others!Q41)+US_Others!Q41*US_Others!Q$8/SUM(US_Others!F41,US_Others!K41,US_Others!Q41))&gt;2.5,3,2)),"")</f>
        <v>4</v>
      </c>
      <c r="BG36" s="223">
        <f>IFERROR(IF((US_Others!G41*US_Others!G$8/SUM(US_Others!G41,US_Others!L41,US_Others!R41)+US_Others!L41*US_Others!L$8/SUM(US_Others!G41,US_Others!L41,US_Others!R41)+US_Others!R41*US_Others!R$8/SUM(US_Others!G41,US_Others!L41,US_Others!R41))&gt;3.5,4,IF((US_Others!G41*US_Others!G$8/SUM(US_Others!G41,US_Others!L41,US_Others!R41)+US_Others!L41*US_Others!L$8/SUM(US_Others!G41,US_Others!L41,US_Others!R41)+US_Others!R41*US_Others!R$8/SUM(US_Others!G41,US_Others!L41,US_Others!R41))&gt;2.5,3,2)),"")</f>
        <v>4</v>
      </c>
      <c r="BH36" s="219" t="str">
        <f>IFERROR(IF((US_Others!Z41*US_Others!Z$8/SUM(US_Others!Z41,US_Others!AB41)+US_Others!AB41*US_Others!AB$8/SUM(US_Others!Z41,US_Others!AB41))&gt;3.5,4,IF((US_Others!Z41*US_Others!Z$8/SUM(US_Others!Z41,US_Others!AB41)+US_Others!AB41*US_Others!AB$8/SUM(US_Others!Z41,US_Others!AB41))&gt;2.5,3,2)),"")</f>
        <v/>
      </c>
      <c r="BI36" s="219" t="str">
        <f>IFERROR(IF((US_Others!AA41*US_Others!AA$8/SUM(US_Others!AA41,US_Others!AC41)+US_Others!AC41*US_Others!AC$8/SUM(US_Others!AA41,US_Others!AC41))&gt;3.5,4,IF((US_Others!AA41*US_Others!AA$8/SUM(US_Others!AA41,US_Others!AC41)+US_Others!AC41*US_Others!AC$8/SUM(US_Others!AA41,US_Others!AC41))&gt;2.5,3,2)),"")</f>
        <v/>
      </c>
      <c r="BJ36" s="219" t="str">
        <f>IFERROR(US_Others!AD41*US_Others!AD$8/US_Others!AD41,"")</f>
        <v/>
      </c>
      <c r="BK36" s="74" t="str">
        <f>IFERROR(US_Others!AE41*US_Others!AE$8/US_Others!AE41,"")</f>
        <v/>
      </c>
      <c r="BL36" s="219" t="str">
        <f>IFERROR(IF(SUMPRODUCT(US_Others!AG41:AI41/SUM(US_Others!AG41:AI41),US_Others!AG$8:AI$8)&gt;3.5,4,IF(SUMPRODUCT(US_Others!AG41:AI41/SUM(US_Others!AG41:AI41),US_Others!AG$8:AI$8)&gt;2.5,3,2)),"")</f>
        <v/>
      </c>
      <c r="BM36" s="219" t="str">
        <f>IFERROR(US_Others!AL41*US_Others!AL$8/US_Others!AL41,"")</f>
        <v/>
      </c>
    </row>
    <row r="37" spans="1:65">
      <c r="A37" s="200" t="s">
        <v>147</v>
      </c>
      <c r="B37" s="332" t="s">
        <v>148</v>
      </c>
      <c r="C37" s="333">
        <f>SUM(US_CO2!C40:AX40)</f>
        <v>8.8597328131538102</v>
      </c>
      <c r="D37" s="333">
        <f>SUM(US_CH4!C40:AC40)</f>
        <v>8.9114965083008715E-3</v>
      </c>
      <c r="E37" s="333">
        <f>SUM(US_N2O!C40:AA40)</f>
        <v>2.0919007751801149E-2</v>
      </c>
      <c r="F37" s="332">
        <f>US_Others!V42+US_Others!U42</f>
        <v>0</v>
      </c>
      <c r="G37" s="332">
        <f>US_Others!C42+US_Others!H42+US_Others!N42</f>
        <v>7.5615273924361636E-3</v>
      </c>
      <c r="H37" s="332">
        <f>US_Others!D42+US_Others!I42+US_Others!O42</f>
        <v>0.12400904923595309</v>
      </c>
      <c r="I37" s="332">
        <f>US_Others!E42+US_Others!J42+US_Others!P42+US_Others!W42</f>
        <v>0.57316377634666116</v>
      </c>
      <c r="J37" s="332">
        <f>US_Others!F42+US_Others!K42+US_Others!Q42</f>
        <v>9.9056008840913728E-2</v>
      </c>
      <c r="K37" s="332">
        <f>US_Others!G42+US_Others!L42+US_Others!R42</f>
        <v>9.8299856101670153E-3</v>
      </c>
      <c r="L37" s="332">
        <f>US_Others!Z42+US_Others!AB42</f>
        <v>0</v>
      </c>
      <c r="M37" s="332">
        <f>US_Others!AA42+US_Others!AC42</f>
        <v>0</v>
      </c>
      <c r="N37" s="332">
        <f>US_Others!AD42</f>
        <v>0</v>
      </c>
      <c r="O37" s="332">
        <f>US_Others!AE42</f>
        <v>0</v>
      </c>
      <c r="P37" s="332">
        <f>SUM(US_Others!AG42:AI42)</f>
        <v>0</v>
      </c>
      <c r="Q37" s="332">
        <f>US_Others!AL42</f>
        <v>0</v>
      </c>
      <c r="R37" s="332"/>
      <c r="S37" s="334">
        <f t="shared" si="0"/>
        <v>8859.7328131538106</v>
      </c>
      <c r="T37" s="334">
        <f>D37*1000/Spec!I$6</f>
        <v>0.35645986033203486</v>
      </c>
      <c r="U37" s="334">
        <f>E37*1000/Spec!I$7</f>
        <v>7.0198012589936742E-2</v>
      </c>
      <c r="V37" s="334">
        <f>F37*1000/Spec!I$8</f>
        <v>0</v>
      </c>
      <c r="W37" s="334">
        <f>G37*1000/Spec!I$9</f>
        <v>1.1202262803609132E-2</v>
      </c>
      <c r="X37" s="334">
        <f>H37*1000/Spec!I$10</f>
        <v>3.5431156924558026E-2</v>
      </c>
      <c r="Y37" s="334">
        <f>I37*1000/Spec!I$11</f>
        <v>0.40081382961304979</v>
      </c>
      <c r="Z37" s="334">
        <f>J37*1000/Spec!I$12</f>
        <v>2.2160180948750274E-2</v>
      </c>
      <c r="AA37" s="334">
        <f>K37*1000/Spec!I$15</f>
        <v>1.0020372691301749E-3</v>
      </c>
      <c r="AB37" s="334">
        <f>L37*1000/Spec!I$17</f>
        <v>0</v>
      </c>
      <c r="AC37" s="334">
        <f>M37*1000/Spec!I$18</f>
        <v>0</v>
      </c>
      <c r="AD37" s="335">
        <f>N37*1000/Spec!I$25</f>
        <v>0</v>
      </c>
      <c r="AE37" s="335">
        <f>O37*1000/Spec!I$26</f>
        <v>0</v>
      </c>
      <c r="AF37" s="334">
        <f>P37*1000/Spec!I$21</f>
        <v>0</v>
      </c>
      <c r="AG37" s="334">
        <f>Q37*1000/Spec!I$22</f>
        <v>0</v>
      </c>
      <c r="AI37" s="200">
        <f>S37/'2007output'!$C35</f>
        <v>6.1386949081619464E-2</v>
      </c>
      <c r="AJ37" s="200">
        <f>T37/'2007output'!$C35</f>
        <v>2.4698242889849012E-6</v>
      </c>
      <c r="AK37" s="200">
        <f>U37/'2007output'!$C35</f>
        <v>4.8638507677020598E-7</v>
      </c>
      <c r="AL37" s="200">
        <f>V37/'2007output'!$C35</f>
        <v>0</v>
      </c>
      <c r="AM37" s="200">
        <f>W37/'2007output'!$C35</f>
        <v>7.7617773676323963E-8</v>
      </c>
      <c r="AN37" s="200">
        <f>X37/'2007output'!$C35</f>
        <v>2.4549392988483033E-7</v>
      </c>
      <c r="AO37" s="200">
        <f>Y37/'2007output'!$C35</f>
        <v>2.7771422308735071E-6</v>
      </c>
      <c r="AP37" s="200">
        <f>Z37/'2007output'!$C35</f>
        <v>1.5354254222212403E-7</v>
      </c>
      <c r="AQ37" s="200">
        <f>AA37/'2007output'!$C35</f>
        <v>6.9428742508638422E-9</v>
      </c>
      <c r="AR37" s="200">
        <f>AB37/'2007output'!$C35</f>
        <v>0</v>
      </c>
      <c r="AS37" s="200">
        <f>AC37/'2007output'!$C35</f>
        <v>0</v>
      </c>
      <c r="AT37" s="200">
        <f>AD37/'2007output'!$C35</f>
        <v>0</v>
      </c>
      <c r="AU37" s="200">
        <f>AE37/'2007output'!$C35</f>
        <v>0</v>
      </c>
      <c r="AV37" s="200">
        <f>AF37/'2007output'!$C35</f>
        <v>0</v>
      </c>
      <c r="AW37" s="200">
        <f>AG37/'2007output'!$C35</f>
        <v>0</v>
      </c>
      <c r="AY37" s="370">
        <f>IFERROR(IF(SUMPRODUCT(US_CO2!C40:AX40/SUM(US_CO2!C40:AX40),US_CO2!C$6:AX$6)&gt;3.5,4,IF(SUMPRODUCT(US_CO2!C40:AX40/SUM(US_CO2!C40:AX40),US_CO2!C$6:AX$6)&gt;2.5,3,2)),"")</f>
        <v>4</v>
      </c>
      <c r="AZ37" s="370">
        <f>IFERROR(IF(SUMPRODUCT(US_CH4!C40:AC40/SUM(US_CH4!C40:AC40),US_CH4!C$6:AC$6)&gt;3.5,4,IF(SUMPRODUCT(US_CH4!C40:AC40/SUM(US_CH4!C40:AC40),US_CH4!C$6:AC$6)&gt;2.5,3,2)),"")</f>
        <v>4</v>
      </c>
      <c r="BA37" s="223">
        <f>IFERROR(IF(SUMPRODUCT(US_N2O!C40:AA40/SUM(US_N2O!C40:AA40),US_N2O!C$6:AA$6)&gt;3.5,4,IF(SUMPRODUCT(US_N2O!C40:AA40/SUM(US_N2O!C40:AA40),US_N2O!C$6:AA$6)&gt;2.5,3,2)),"")</f>
        <v>4</v>
      </c>
      <c r="BB37" s="223" t="str">
        <f>IFERROR(IF(SUMPRODUCT(US_Others!U42:V42/SUM(US_Others!U42:V42),US_Others!U$8:V$8)&gt;3.5,4,IF(SUMPRODUCT(US_Others!U42:V42/SUM(US_Others!U42:V42),US_Others!U$8:V$8)&gt;2.5,3,2)),"")</f>
        <v/>
      </c>
      <c r="BC37" s="223">
        <f>IFERROR(IF((US_Others!C42*US_Others!C$8/SUM(US_Others!C42,US_Others!H42,US_Others!N42)+ US_Others!H42*US_Others!H$8/SUM(US_Others!C42,US_Others!H42,US_Others!N42)+US_Others!N42*US_Others!N$8/SUM(US_Others!C42,US_Others!H42,US_Others!N42))&gt;3.5,4,IF((US_Others!C42*US_Others!C$8/SUM(US_Others!C42,US_Others!H42,US_Others!N42)+ US_Others!H42*US_Others!H$8/SUM(US_Others!C42,US_Others!H42,US_Others!N42)+US_Others!N42*US_Others!N$8/SUM(US_Others!C42,US_Others!H42,US_Others!N42))&gt;2.5,3,2)),"")</f>
        <v>4</v>
      </c>
      <c r="BD37" s="223">
        <f>IFERROR(IF((US_Others!D42*US_Others!D$8/SUM(US_Others!D42,US_Others!I42,US_Others!O42)+US_Others!I42*US_Others!I$8/SUM(US_Others!D42,US_Others!I42,US_Others!O42)+US_Others!O42*US_Others!O$8/SUM(US_Others!D42,US_Others!I42,US_Others!O42))&gt;3.5,4,IF((US_Others!D42*US_Others!D$8/SUM(US_Others!D42,US_Others!I42,US_Others!O42)+US_Others!I42*US_Others!I$8/SUM(US_Others!D42,US_Others!I42,US_Others!O42)+US_Others!O42*US_Others!O$8/SUM(US_Others!D42,US_Others!I42,US_Others!O42))&gt;2.5,3,2)),"")</f>
        <v>4</v>
      </c>
      <c r="BE37" s="223">
        <f>IFERROR(IF((US_Others!E42*US_Others!E$8/SUM(US_Others!E42,US_Others!J42,US_Others!P42,US_Others!W42)+US_Others!J42*US_Others!J$8/SUM(US_Others!E42,US_Others!J42,US_Others!P42,US_Others!W42)+US_Others!P42*US_Others!P$8/SUM(US_Others!E42,US_Others!J42,US_Others!P42,US_Others!W42)+US_Others!W42*US_Others!W$8/SUM(US_Others!E42,US_Others!J42,US_Others!P42,US_Others!W42))&gt;3.5,4,IF((US_Others!E42*US_Others!E$8/SUM(US_Others!E42,US_Others!J42,US_Others!P42,US_Others!W42)+US_Others!J42*US_Others!J$8/SUM(US_Others!E42,US_Others!J42,US_Others!P42,US_Others!W42)+US_Others!P42*US_Others!P$8/SUM(US_Others!E42,US_Others!J42,US_Others!P42,US_Others!W42)+US_Others!W42*US_Others!W$8/SUM(US_Others!E42,US_Others!J42,US_Others!P42,US_Others!W42))&gt;2.5,3,2)),"")</f>
        <v>4</v>
      </c>
      <c r="BF37" s="223">
        <f>IFERROR(IF((US_Others!F42*US_Others!F$8/SUM(US_Others!F42,US_Others!K42,US_Others!Q42)+US_Others!K42*US_Others!K$8/SUM(US_Others!F42,US_Others!K42,US_Others!Q42)+US_Others!Q42*US_Others!Q$8/SUM(US_Others!F42,US_Others!K42,US_Others!Q42))&gt;3.5,4,IF((US_Others!F42*US_Others!F$8/SUM(US_Others!F42,US_Others!K42,US_Others!Q42)+US_Others!K42*US_Others!K$8/SUM(US_Others!F42,US_Others!K42,US_Others!Q42)+US_Others!Q42*US_Others!Q$8/SUM(US_Others!F42,US_Others!K42,US_Others!Q42))&gt;2.5,3,2)),"")</f>
        <v>4</v>
      </c>
      <c r="BG37" s="223">
        <f>IFERROR(IF((US_Others!G42*US_Others!G$8/SUM(US_Others!G42,US_Others!L42,US_Others!R42)+US_Others!L42*US_Others!L$8/SUM(US_Others!G42,US_Others!L42,US_Others!R42)+US_Others!R42*US_Others!R$8/SUM(US_Others!G42,US_Others!L42,US_Others!R42))&gt;3.5,4,IF((US_Others!G42*US_Others!G$8/SUM(US_Others!G42,US_Others!L42,US_Others!R42)+US_Others!L42*US_Others!L$8/SUM(US_Others!G42,US_Others!L42,US_Others!R42)+US_Others!R42*US_Others!R$8/SUM(US_Others!G42,US_Others!L42,US_Others!R42))&gt;2.5,3,2)),"")</f>
        <v>4</v>
      </c>
      <c r="BH37" s="219" t="str">
        <f>IFERROR(IF((US_Others!Z42*US_Others!Z$8/SUM(US_Others!Z42,US_Others!AB42)+US_Others!AB42*US_Others!AB$8/SUM(US_Others!Z42,US_Others!AB42))&gt;3.5,4,IF((US_Others!Z42*US_Others!Z$8/SUM(US_Others!Z42,US_Others!AB42)+US_Others!AB42*US_Others!AB$8/SUM(US_Others!Z42,US_Others!AB42))&gt;2.5,3,2)),"")</f>
        <v/>
      </c>
      <c r="BI37" s="219" t="str">
        <f>IFERROR(IF((US_Others!AA42*US_Others!AA$8/SUM(US_Others!AA42,US_Others!AC42)+US_Others!AC42*US_Others!AC$8/SUM(US_Others!AA42,US_Others!AC42))&gt;3.5,4,IF((US_Others!AA42*US_Others!AA$8/SUM(US_Others!AA42,US_Others!AC42)+US_Others!AC42*US_Others!AC$8/SUM(US_Others!AA42,US_Others!AC42))&gt;2.5,3,2)),"")</f>
        <v/>
      </c>
      <c r="BJ37" s="219" t="str">
        <f>IFERROR(US_Others!AD42*US_Others!AD$8/US_Others!AD42,"")</f>
        <v/>
      </c>
      <c r="BK37" s="74" t="str">
        <f>IFERROR(US_Others!AE42*US_Others!AE$8/US_Others!AE42,"")</f>
        <v/>
      </c>
      <c r="BL37" s="219" t="str">
        <f>IFERROR(IF(SUMPRODUCT(US_Others!AG42:AI42/SUM(US_Others!AG42:AI42),US_Others!AG$8:AI$8)&gt;3.5,4,IF(SUMPRODUCT(US_Others!AG42:AI42/SUM(US_Others!AG42:AI42),US_Others!AG$8:AI$8)&gt;2.5,3,2)),"")</f>
        <v/>
      </c>
      <c r="BM37" s="219" t="str">
        <f>IFERROR(US_Others!AL42*US_Others!AL$8/US_Others!AL42,"")</f>
        <v/>
      </c>
    </row>
    <row r="38" spans="1:65">
      <c r="A38" s="200" t="s">
        <v>149</v>
      </c>
      <c r="B38" s="332">
        <v>233411</v>
      </c>
      <c r="C38" s="333">
        <f>SUM(US_CO2!C41:AX41)</f>
        <v>14.891729000688866</v>
      </c>
      <c r="D38" s="333">
        <f>SUM(US_CH4!C41:AC41)</f>
        <v>1.4601650604189605E-2</v>
      </c>
      <c r="E38" s="333">
        <f>SUM(US_N2O!C41:AA41)</f>
        <v>3.3767662803585077E-2</v>
      </c>
      <c r="F38" s="332">
        <f>US_Others!V43+US_Others!U43</f>
        <v>0</v>
      </c>
      <c r="G38" s="332">
        <f>US_Others!C43+US_Others!H43+US_Others!N43</f>
        <v>1.4005714863935493E-2</v>
      </c>
      <c r="H38" s="332">
        <f>US_Others!D43+US_Others!I43+US_Others!O43</f>
        <v>0.22969372376854214</v>
      </c>
      <c r="I38" s="332">
        <f>US_Others!E43+US_Others!J43+US_Others!P43+US_Others!W43</f>
        <v>1.0616331866863105</v>
      </c>
      <c r="J38" s="332">
        <f>US_Others!F43+US_Others!K43+US_Others!Q43</f>
        <v>0.18347486471755495</v>
      </c>
      <c r="K38" s="332">
        <f>US_Others!G43+US_Others!L43+US_Others!R43</f>
        <v>1.8207429323116149E-2</v>
      </c>
      <c r="L38" s="332">
        <f>US_Others!Z43+US_Others!AB43</f>
        <v>0</v>
      </c>
      <c r="M38" s="332">
        <f>US_Others!AA43+US_Others!AC43</f>
        <v>0</v>
      </c>
      <c r="N38" s="332">
        <f>US_Others!AD43</f>
        <v>0</v>
      </c>
      <c r="O38" s="332">
        <f>US_Others!AE43</f>
        <v>0</v>
      </c>
      <c r="P38" s="332">
        <f>SUM(US_Others!AG43:AI43)</f>
        <v>0</v>
      </c>
      <c r="Q38" s="332">
        <f>US_Others!AL43</f>
        <v>0</v>
      </c>
      <c r="R38" s="332"/>
      <c r="S38" s="334">
        <f t="shared" si="0"/>
        <v>14891.729000688865</v>
      </c>
      <c r="T38" s="334">
        <f>D38*1000/Spec!I$6</f>
        <v>0.58406602416758424</v>
      </c>
      <c r="U38" s="334">
        <f>E38*1000/Spec!I$7</f>
        <v>0.11331430471001704</v>
      </c>
      <c r="V38" s="334">
        <f>F38*1000/Spec!I$8</f>
        <v>0</v>
      </c>
      <c r="W38" s="334">
        <f>G38*1000/Spec!I$9</f>
        <v>2.0749207205830362E-2</v>
      </c>
      <c r="X38" s="334">
        <f>H38*1000/Spec!I$10</f>
        <v>6.5626778219583459E-2</v>
      </c>
      <c r="Y38" s="334">
        <f>I38*1000/Spec!I$11</f>
        <v>0.74240082985056677</v>
      </c>
      <c r="Z38" s="334">
        <f>J38*1000/Spec!I$12</f>
        <v>4.1045831033010051E-2</v>
      </c>
      <c r="AA38" s="334">
        <f>K38*1000/Spec!I$15</f>
        <v>1.8560070665765696E-3</v>
      </c>
      <c r="AB38" s="334">
        <f>L38*1000/Spec!I$17</f>
        <v>0</v>
      </c>
      <c r="AC38" s="334">
        <f>M38*1000/Spec!I$18</f>
        <v>0</v>
      </c>
      <c r="AD38" s="335">
        <f>N38*1000/Spec!I$25</f>
        <v>0</v>
      </c>
      <c r="AE38" s="335">
        <f>O38*1000/Spec!I$26</f>
        <v>0</v>
      </c>
      <c r="AF38" s="334">
        <f>P38*1000/Spec!I$21</f>
        <v>0</v>
      </c>
      <c r="AG38" s="334">
        <f>Q38*1000/Spec!I$22</f>
        <v>0</v>
      </c>
      <c r="AI38" s="200">
        <f>S38/'2007output'!$C36</f>
        <v>5.3247502416021976E-2</v>
      </c>
      <c r="AJ38" s="200">
        <f>T38/'2007output'!$C36</f>
        <v>2.0884114283533603E-6</v>
      </c>
      <c r="AK38" s="200">
        <f>U38/'2007output'!$C36</f>
        <v>4.0517146890984743E-7</v>
      </c>
      <c r="AL38" s="200">
        <f>V38/'2007output'!$C36</f>
        <v>0</v>
      </c>
      <c r="AM38" s="200">
        <f>W38/'2007output'!$C36</f>
        <v>7.4191751728216688E-8</v>
      </c>
      <c r="AN38" s="200">
        <f>X38/'2007output'!$C36</f>
        <v>2.3465791189467392E-7</v>
      </c>
      <c r="AO38" s="200">
        <f>Y38/'2007output'!$C36</f>
        <v>2.654560123898047E-6</v>
      </c>
      <c r="AP38" s="200">
        <f>Z38/'2007output'!$C36</f>
        <v>1.4676522699256285E-7</v>
      </c>
      <c r="AQ38" s="200">
        <f>AA38/'2007output'!$C36</f>
        <v>6.6364181591753479E-9</v>
      </c>
      <c r="AR38" s="200">
        <f>AB38/'2007output'!$C36</f>
        <v>0</v>
      </c>
      <c r="AS38" s="200">
        <f>AC38/'2007output'!$C36</f>
        <v>0</v>
      </c>
      <c r="AT38" s="200">
        <f>AD38/'2007output'!$C36</f>
        <v>0</v>
      </c>
      <c r="AU38" s="200">
        <f>AE38/'2007output'!$C36</f>
        <v>0</v>
      </c>
      <c r="AV38" s="200">
        <f>AF38/'2007output'!$C36</f>
        <v>0</v>
      </c>
      <c r="AW38" s="200">
        <f>AG38/'2007output'!$C36</f>
        <v>0</v>
      </c>
      <c r="AY38" s="370">
        <f>IFERROR(IF(SUMPRODUCT(US_CO2!C41:AX41/SUM(US_CO2!C41:AX41),US_CO2!C$6:AX$6)&gt;3.5,4,IF(SUMPRODUCT(US_CO2!C41:AX41/SUM(US_CO2!C41:AX41),US_CO2!C$6:AX$6)&gt;2.5,3,2)),"")</f>
        <v>4</v>
      </c>
      <c r="AZ38" s="370">
        <f>IFERROR(IF(SUMPRODUCT(US_CH4!C41:AC41/SUM(US_CH4!C41:AC41),US_CH4!C$6:AC$6)&gt;3.5,4,IF(SUMPRODUCT(US_CH4!C41:AC41/SUM(US_CH4!C41:AC41),US_CH4!C$6:AC$6)&gt;2.5,3,2)),"")</f>
        <v>4</v>
      </c>
      <c r="BA38" s="223">
        <f>IFERROR(IF(SUMPRODUCT(US_N2O!C41:AA41/SUM(US_N2O!C41:AA41),US_N2O!C$6:AA$6)&gt;3.5,4,IF(SUMPRODUCT(US_N2O!C41:AA41/SUM(US_N2O!C41:AA41),US_N2O!C$6:AA$6)&gt;2.5,3,2)),"")</f>
        <v>4</v>
      </c>
      <c r="BB38" s="223" t="str">
        <f>IFERROR(IF(SUMPRODUCT(US_Others!U43:V43/SUM(US_Others!U43:V43),US_Others!U$8:V$8)&gt;3.5,4,IF(SUMPRODUCT(US_Others!U43:V43/SUM(US_Others!U43:V43),US_Others!U$8:V$8)&gt;2.5,3,2)),"")</f>
        <v/>
      </c>
      <c r="BC38" s="223">
        <f>IFERROR(IF((US_Others!C43*US_Others!C$8/SUM(US_Others!C43,US_Others!H43,US_Others!N43)+ US_Others!H43*US_Others!H$8/SUM(US_Others!C43,US_Others!H43,US_Others!N43)+US_Others!N43*US_Others!N$8/SUM(US_Others!C43,US_Others!H43,US_Others!N43))&gt;3.5,4,IF((US_Others!C43*US_Others!C$8/SUM(US_Others!C43,US_Others!H43,US_Others!N43)+ US_Others!H43*US_Others!H$8/SUM(US_Others!C43,US_Others!H43,US_Others!N43)+US_Others!N43*US_Others!N$8/SUM(US_Others!C43,US_Others!H43,US_Others!N43))&gt;2.5,3,2)),"")</f>
        <v>4</v>
      </c>
      <c r="BD38" s="223">
        <f>IFERROR(IF((US_Others!D43*US_Others!D$8/SUM(US_Others!D43,US_Others!I43,US_Others!O43)+US_Others!I43*US_Others!I$8/SUM(US_Others!D43,US_Others!I43,US_Others!O43)+US_Others!O43*US_Others!O$8/SUM(US_Others!D43,US_Others!I43,US_Others!O43))&gt;3.5,4,IF((US_Others!D43*US_Others!D$8/SUM(US_Others!D43,US_Others!I43,US_Others!O43)+US_Others!I43*US_Others!I$8/SUM(US_Others!D43,US_Others!I43,US_Others!O43)+US_Others!O43*US_Others!O$8/SUM(US_Others!D43,US_Others!I43,US_Others!O43))&gt;2.5,3,2)),"")</f>
        <v>4</v>
      </c>
      <c r="BE38" s="223">
        <f>IFERROR(IF((US_Others!E43*US_Others!E$8/SUM(US_Others!E43,US_Others!J43,US_Others!P43,US_Others!W43)+US_Others!J43*US_Others!J$8/SUM(US_Others!E43,US_Others!J43,US_Others!P43,US_Others!W43)+US_Others!P43*US_Others!P$8/SUM(US_Others!E43,US_Others!J43,US_Others!P43,US_Others!W43)+US_Others!W43*US_Others!W$8/SUM(US_Others!E43,US_Others!J43,US_Others!P43,US_Others!W43))&gt;3.5,4,IF((US_Others!E43*US_Others!E$8/SUM(US_Others!E43,US_Others!J43,US_Others!P43,US_Others!W43)+US_Others!J43*US_Others!J$8/SUM(US_Others!E43,US_Others!J43,US_Others!P43,US_Others!W43)+US_Others!P43*US_Others!P$8/SUM(US_Others!E43,US_Others!J43,US_Others!P43,US_Others!W43)+US_Others!W43*US_Others!W$8/SUM(US_Others!E43,US_Others!J43,US_Others!P43,US_Others!W43))&gt;2.5,3,2)),"")</f>
        <v>4</v>
      </c>
      <c r="BF38" s="223">
        <f>IFERROR(IF((US_Others!F43*US_Others!F$8/SUM(US_Others!F43,US_Others!K43,US_Others!Q43)+US_Others!K43*US_Others!K$8/SUM(US_Others!F43,US_Others!K43,US_Others!Q43)+US_Others!Q43*US_Others!Q$8/SUM(US_Others!F43,US_Others!K43,US_Others!Q43))&gt;3.5,4,IF((US_Others!F43*US_Others!F$8/SUM(US_Others!F43,US_Others!K43,US_Others!Q43)+US_Others!K43*US_Others!K$8/SUM(US_Others!F43,US_Others!K43,US_Others!Q43)+US_Others!Q43*US_Others!Q$8/SUM(US_Others!F43,US_Others!K43,US_Others!Q43))&gt;2.5,3,2)),"")</f>
        <v>4</v>
      </c>
      <c r="BG38" s="223">
        <f>IFERROR(IF((US_Others!G43*US_Others!G$8/SUM(US_Others!G43,US_Others!L43,US_Others!R43)+US_Others!L43*US_Others!L$8/SUM(US_Others!G43,US_Others!L43,US_Others!R43)+US_Others!R43*US_Others!R$8/SUM(US_Others!G43,US_Others!L43,US_Others!R43))&gt;3.5,4,IF((US_Others!G43*US_Others!G$8/SUM(US_Others!G43,US_Others!L43,US_Others!R43)+US_Others!L43*US_Others!L$8/SUM(US_Others!G43,US_Others!L43,US_Others!R43)+US_Others!R43*US_Others!R$8/SUM(US_Others!G43,US_Others!L43,US_Others!R43))&gt;2.5,3,2)),"")</f>
        <v>4</v>
      </c>
      <c r="BH38" s="219" t="str">
        <f>IFERROR(IF((US_Others!Z43*US_Others!Z$8/SUM(US_Others!Z43,US_Others!AB43)+US_Others!AB43*US_Others!AB$8/SUM(US_Others!Z43,US_Others!AB43))&gt;3.5,4,IF((US_Others!Z43*US_Others!Z$8/SUM(US_Others!Z43,US_Others!AB43)+US_Others!AB43*US_Others!AB$8/SUM(US_Others!Z43,US_Others!AB43))&gt;2.5,3,2)),"")</f>
        <v/>
      </c>
      <c r="BI38" s="219" t="str">
        <f>IFERROR(IF((US_Others!AA43*US_Others!AA$8/SUM(US_Others!AA43,US_Others!AC43)+US_Others!AC43*US_Others!AC$8/SUM(US_Others!AA43,US_Others!AC43))&gt;3.5,4,IF((US_Others!AA43*US_Others!AA$8/SUM(US_Others!AA43,US_Others!AC43)+US_Others!AC43*US_Others!AC$8/SUM(US_Others!AA43,US_Others!AC43))&gt;2.5,3,2)),"")</f>
        <v/>
      </c>
      <c r="BJ38" s="219" t="str">
        <f>IFERROR(US_Others!AD43*US_Others!AD$8/US_Others!AD43,"")</f>
        <v/>
      </c>
      <c r="BK38" s="74" t="str">
        <f>IFERROR(US_Others!AE43*US_Others!AE$8/US_Others!AE43,"")</f>
        <v/>
      </c>
      <c r="BL38" s="219" t="str">
        <f>IFERROR(IF(SUMPRODUCT(US_Others!AG43:AI43/SUM(US_Others!AG43:AI43),US_Others!AG$8:AI$8)&gt;3.5,4,IF(SUMPRODUCT(US_Others!AG43:AI43/SUM(US_Others!AG43:AI43),US_Others!AG$8:AI$8)&gt;2.5,3,2)),"")</f>
        <v/>
      </c>
      <c r="BM38" s="219" t="str">
        <f>IFERROR(US_Others!AL43*US_Others!AL$8/US_Others!AL43,"")</f>
        <v/>
      </c>
    </row>
    <row r="39" spans="1:65">
      <c r="A39" s="200" t="s">
        <v>150</v>
      </c>
      <c r="B39" s="332">
        <v>233412</v>
      </c>
      <c r="C39" s="333">
        <f>SUM(US_CO2!C42:AX42)</f>
        <v>2.3919758126013031</v>
      </c>
      <c r="D39" s="333">
        <f>SUM(US_CH4!C42:AC42)</f>
        <v>2.3434001195679175E-3</v>
      </c>
      <c r="E39" s="333">
        <f>SUM(US_N2O!C42:AA42)</f>
        <v>5.4165869052607094E-3</v>
      </c>
      <c r="F39" s="332">
        <f>US_Others!V44+US_Others!U44</f>
        <v>0</v>
      </c>
      <c r="G39" s="332">
        <f>US_Others!C44+US_Others!H44+US_Others!N44</f>
        <v>3.9705706561346107E-3</v>
      </c>
      <c r="H39" s="332">
        <f>US_Others!D44+US_Others!I44+US_Others!O44</f>
        <v>6.5117358760607633E-2</v>
      </c>
      <c r="I39" s="332">
        <f>US_Others!E44+US_Others!J44+US_Others!P44+US_Others!W44</f>
        <v>0.30096925573500355</v>
      </c>
      <c r="J39" s="332">
        <f>US_Others!F44+US_Others!K44+US_Others!Q44</f>
        <v>5.2014475595363402E-2</v>
      </c>
      <c r="K39" s="332">
        <f>US_Others!G44+US_Others!L44+US_Others!R44</f>
        <v>5.1617418529749963E-3</v>
      </c>
      <c r="L39" s="332">
        <f>US_Others!Z44+US_Others!AB44</f>
        <v>0</v>
      </c>
      <c r="M39" s="332">
        <f>US_Others!AA44+US_Others!AC44</f>
        <v>0</v>
      </c>
      <c r="N39" s="332">
        <f>US_Others!AD44</f>
        <v>0</v>
      </c>
      <c r="O39" s="332">
        <f>US_Others!AE44</f>
        <v>0</v>
      </c>
      <c r="P39" s="332">
        <f>SUM(US_Others!AG44:AI44)</f>
        <v>0</v>
      </c>
      <c r="Q39" s="332">
        <f>US_Others!AL44</f>
        <v>0</v>
      </c>
      <c r="R39" s="332"/>
      <c r="S39" s="334">
        <f t="shared" si="0"/>
        <v>2391.975812601303</v>
      </c>
      <c r="T39" s="334">
        <f>D39*1000/Spec!I$6</f>
        <v>9.3736004782716695E-2</v>
      </c>
      <c r="U39" s="334">
        <f>E39*1000/Spec!I$7</f>
        <v>1.8176466125035939E-2</v>
      </c>
      <c r="V39" s="334">
        <f>F39*1000/Spec!I$8</f>
        <v>0</v>
      </c>
      <c r="W39" s="334">
        <f>G39*1000/Spec!I$9</f>
        <v>5.8823268979772006E-3</v>
      </c>
      <c r="X39" s="334">
        <f>H39*1000/Spec!I$10</f>
        <v>1.8604959645887893E-2</v>
      </c>
      <c r="Y39" s="334">
        <f>I39*1000/Spec!I$11</f>
        <v>0.21046801100349899</v>
      </c>
      <c r="Z39" s="334">
        <f>J39*1000/Spec!I$12</f>
        <v>1.1636348007911275E-2</v>
      </c>
      <c r="AA39" s="334">
        <f>K39*1000/Spec!I$15</f>
        <v>5.2617144270897004E-4</v>
      </c>
      <c r="AB39" s="334">
        <f>L39*1000/Spec!I$17</f>
        <v>0</v>
      </c>
      <c r="AC39" s="334">
        <f>M39*1000/Spec!I$18</f>
        <v>0</v>
      </c>
      <c r="AD39" s="335">
        <f>N39*1000/Spec!I$25</f>
        <v>0</v>
      </c>
      <c r="AE39" s="335">
        <f>O39*1000/Spec!I$26</f>
        <v>0</v>
      </c>
      <c r="AF39" s="334">
        <f>P39*1000/Spec!I$21</f>
        <v>0</v>
      </c>
      <c r="AG39" s="334">
        <f>Q39*1000/Spec!I$22</f>
        <v>0</v>
      </c>
      <c r="AI39" s="200">
        <f>S39/'2007output'!$C37</f>
        <v>4.7049091514581094E-2</v>
      </c>
      <c r="AJ39" s="200">
        <f>T39/'2007output'!$C37</f>
        <v>1.843745176686009E-6</v>
      </c>
      <c r="AK39" s="200">
        <f>U39/'2007output'!$C37</f>
        <v>3.5752293715648976E-7</v>
      </c>
      <c r="AL39" s="200">
        <f>V39/'2007output'!$C37</f>
        <v>0</v>
      </c>
      <c r="AM39" s="200">
        <f>W39/'2007output'!$C37</f>
        <v>1.1570273206092055E-7</v>
      </c>
      <c r="AN39" s="200">
        <f>X39/'2007output'!$C37</f>
        <v>3.6595121254696879E-7</v>
      </c>
      <c r="AO39" s="200">
        <f>Y39/'2007output'!$C37</f>
        <v>4.1398113887391616E-6</v>
      </c>
      <c r="AP39" s="200">
        <f>Z39/'2007output'!$C37</f>
        <v>2.2888174681178749E-7</v>
      </c>
      <c r="AQ39" s="200">
        <f>AA39/'2007output'!$C37</f>
        <v>1.0349556308201614E-8</v>
      </c>
      <c r="AR39" s="200">
        <f>AB39/'2007output'!$C37</f>
        <v>0</v>
      </c>
      <c r="AS39" s="200">
        <f>AC39/'2007output'!$C37</f>
        <v>0</v>
      </c>
      <c r="AT39" s="200">
        <f>AD39/'2007output'!$C37</f>
        <v>0</v>
      </c>
      <c r="AU39" s="200">
        <f>AE39/'2007output'!$C37</f>
        <v>0</v>
      </c>
      <c r="AV39" s="200">
        <f>AF39/'2007output'!$C37</f>
        <v>0</v>
      </c>
      <c r="AW39" s="200">
        <f>AG39/'2007output'!$C37</f>
        <v>0</v>
      </c>
      <c r="AY39" s="370">
        <f>IFERROR(IF(SUMPRODUCT(US_CO2!C42:AX42/SUM(US_CO2!C42:AX42),US_CO2!C$6:AX$6)&gt;3.5,4,IF(SUMPRODUCT(US_CO2!C42:AX42/SUM(US_CO2!C42:AX42),US_CO2!C$6:AX$6)&gt;2.5,3,2)),"")</f>
        <v>4</v>
      </c>
      <c r="AZ39" s="370">
        <f>IFERROR(IF(SUMPRODUCT(US_CH4!C42:AC42/SUM(US_CH4!C42:AC42),US_CH4!C$6:AC$6)&gt;3.5,4,IF(SUMPRODUCT(US_CH4!C42:AC42/SUM(US_CH4!C42:AC42),US_CH4!C$6:AC$6)&gt;2.5,3,2)),"")</f>
        <v>4</v>
      </c>
      <c r="BA39" s="223">
        <f>IFERROR(IF(SUMPRODUCT(US_N2O!C42:AA42/SUM(US_N2O!C42:AA42),US_N2O!C$6:AA$6)&gt;3.5,4,IF(SUMPRODUCT(US_N2O!C42:AA42/SUM(US_N2O!C42:AA42),US_N2O!C$6:AA$6)&gt;2.5,3,2)),"")</f>
        <v>4</v>
      </c>
      <c r="BB39" s="223" t="str">
        <f>IFERROR(IF(SUMPRODUCT(US_Others!U44:V44/SUM(US_Others!U44:V44),US_Others!U$8:V$8)&gt;3.5,4,IF(SUMPRODUCT(US_Others!U44:V44/SUM(US_Others!U44:V44),US_Others!U$8:V$8)&gt;2.5,3,2)),"")</f>
        <v/>
      </c>
      <c r="BC39" s="223">
        <f>IFERROR(IF((US_Others!C44*US_Others!C$8/SUM(US_Others!C44,US_Others!H44,US_Others!N44)+ US_Others!H44*US_Others!H$8/SUM(US_Others!C44,US_Others!H44,US_Others!N44)+US_Others!N44*US_Others!N$8/SUM(US_Others!C44,US_Others!H44,US_Others!N44))&gt;3.5,4,IF((US_Others!C44*US_Others!C$8/SUM(US_Others!C44,US_Others!H44,US_Others!N44)+ US_Others!H44*US_Others!H$8/SUM(US_Others!C44,US_Others!H44,US_Others!N44)+US_Others!N44*US_Others!N$8/SUM(US_Others!C44,US_Others!H44,US_Others!N44))&gt;2.5,3,2)),"")</f>
        <v>4</v>
      </c>
      <c r="BD39" s="223">
        <f>IFERROR(IF((US_Others!D44*US_Others!D$8/SUM(US_Others!D44,US_Others!I44,US_Others!O44)+US_Others!I44*US_Others!I$8/SUM(US_Others!D44,US_Others!I44,US_Others!O44)+US_Others!O44*US_Others!O$8/SUM(US_Others!D44,US_Others!I44,US_Others!O44))&gt;3.5,4,IF((US_Others!D44*US_Others!D$8/SUM(US_Others!D44,US_Others!I44,US_Others!O44)+US_Others!I44*US_Others!I$8/SUM(US_Others!D44,US_Others!I44,US_Others!O44)+US_Others!O44*US_Others!O$8/SUM(US_Others!D44,US_Others!I44,US_Others!O44))&gt;2.5,3,2)),"")</f>
        <v>4</v>
      </c>
      <c r="BE39" s="223">
        <f>IFERROR(IF((US_Others!E44*US_Others!E$8/SUM(US_Others!E44,US_Others!J44,US_Others!P44,US_Others!W44)+US_Others!J44*US_Others!J$8/SUM(US_Others!E44,US_Others!J44,US_Others!P44,US_Others!W44)+US_Others!P44*US_Others!P$8/SUM(US_Others!E44,US_Others!J44,US_Others!P44,US_Others!W44)+US_Others!W44*US_Others!W$8/SUM(US_Others!E44,US_Others!J44,US_Others!P44,US_Others!W44))&gt;3.5,4,IF((US_Others!E44*US_Others!E$8/SUM(US_Others!E44,US_Others!J44,US_Others!P44,US_Others!W44)+US_Others!J44*US_Others!J$8/SUM(US_Others!E44,US_Others!J44,US_Others!P44,US_Others!W44)+US_Others!P44*US_Others!P$8/SUM(US_Others!E44,US_Others!J44,US_Others!P44,US_Others!W44)+US_Others!W44*US_Others!W$8/SUM(US_Others!E44,US_Others!J44,US_Others!P44,US_Others!W44))&gt;2.5,3,2)),"")</f>
        <v>4</v>
      </c>
      <c r="BF39" s="223">
        <f>IFERROR(IF((US_Others!F44*US_Others!F$8/SUM(US_Others!F44,US_Others!K44,US_Others!Q44)+US_Others!K44*US_Others!K$8/SUM(US_Others!F44,US_Others!K44,US_Others!Q44)+US_Others!Q44*US_Others!Q$8/SUM(US_Others!F44,US_Others!K44,US_Others!Q44))&gt;3.5,4,IF((US_Others!F44*US_Others!F$8/SUM(US_Others!F44,US_Others!K44,US_Others!Q44)+US_Others!K44*US_Others!K$8/SUM(US_Others!F44,US_Others!K44,US_Others!Q44)+US_Others!Q44*US_Others!Q$8/SUM(US_Others!F44,US_Others!K44,US_Others!Q44))&gt;2.5,3,2)),"")</f>
        <v>4</v>
      </c>
      <c r="BG39" s="223">
        <f>IFERROR(IF((US_Others!G44*US_Others!G$8/SUM(US_Others!G44,US_Others!L44,US_Others!R44)+US_Others!L44*US_Others!L$8/SUM(US_Others!G44,US_Others!L44,US_Others!R44)+US_Others!R44*US_Others!R$8/SUM(US_Others!G44,US_Others!L44,US_Others!R44))&gt;3.5,4,IF((US_Others!G44*US_Others!G$8/SUM(US_Others!G44,US_Others!L44,US_Others!R44)+US_Others!L44*US_Others!L$8/SUM(US_Others!G44,US_Others!L44,US_Others!R44)+US_Others!R44*US_Others!R$8/SUM(US_Others!G44,US_Others!L44,US_Others!R44))&gt;2.5,3,2)),"")</f>
        <v>4</v>
      </c>
      <c r="BH39" s="219" t="str">
        <f>IFERROR(IF((US_Others!Z44*US_Others!Z$8/SUM(US_Others!Z44,US_Others!AB44)+US_Others!AB44*US_Others!AB$8/SUM(US_Others!Z44,US_Others!AB44))&gt;3.5,4,IF((US_Others!Z44*US_Others!Z$8/SUM(US_Others!Z44,US_Others!AB44)+US_Others!AB44*US_Others!AB$8/SUM(US_Others!Z44,US_Others!AB44))&gt;2.5,3,2)),"")</f>
        <v/>
      </c>
      <c r="BI39" s="219" t="str">
        <f>IFERROR(IF((US_Others!AA44*US_Others!AA$8/SUM(US_Others!AA44,US_Others!AC44)+US_Others!AC44*US_Others!AC$8/SUM(US_Others!AA44,US_Others!AC44))&gt;3.5,4,IF((US_Others!AA44*US_Others!AA$8/SUM(US_Others!AA44,US_Others!AC44)+US_Others!AC44*US_Others!AC$8/SUM(US_Others!AA44,US_Others!AC44))&gt;2.5,3,2)),"")</f>
        <v/>
      </c>
      <c r="BJ39" s="219" t="str">
        <f>IFERROR(US_Others!AD44*US_Others!AD$8/US_Others!AD44,"")</f>
        <v/>
      </c>
      <c r="BK39" s="74" t="str">
        <f>IFERROR(US_Others!AE44*US_Others!AE$8/US_Others!AE44,"")</f>
        <v/>
      </c>
      <c r="BL39" s="219" t="str">
        <f>IFERROR(IF(SUMPRODUCT(US_Others!AG44:AI44/SUM(US_Others!AG44:AI44),US_Others!AG$8:AI$8)&gt;3.5,4,IF(SUMPRODUCT(US_Others!AG44:AI44/SUM(US_Others!AG44:AI44),US_Others!AG$8:AI$8)&gt;2.5,3,2)),"")</f>
        <v/>
      </c>
      <c r="BM39" s="219" t="str">
        <f>IFERROR(US_Others!AL44*US_Others!AL$8/US_Others!AL44,"")</f>
        <v/>
      </c>
    </row>
    <row r="40" spans="1:65">
      <c r="A40" s="200" t="s">
        <v>151</v>
      </c>
      <c r="B40" s="332" t="s">
        <v>152</v>
      </c>
      <c r="C40" s="333">
        <f>SUM(US_CO2!C43:AX43)</f>
        <v>11.567611033212764</v>
      </c>
      <c r="D40" s="333">
        <f>SUM(US_CH4!C43:AC43)</f>
        <v>1.1115773702731492E-2</v>
      </c>
      <c r="E40" s="333">
        <f>SUM(US_N2O!C43:AA43)</f>
        <v>2.5392903929677545E-2</v>
      </c>
      <c r="F40" s="332">
        <f>US_Others!V45+US_Others!U45</f>
        <v>0</v>
      </c>
      <c r="G40" s="332">
        <f>US_Others!C45+US_Others!H45+US_Others!N45</f>
        <v>1.948811788571685E-2</v>
      </c>
      <c r="H40" s="332">
        <f>US_Others!D45+US_Others!I45+US_Others!O45</f>
        <v>0.31960513332575635</v>
      </c>
      <c r="I40" s="332">
        <f>US_Others!E45+US_Others!J45+US_Others!P45+US_Others!W45</f>
        <v>1.4771993357373374</v>
      </c>
      <c r="J40" s="332">
        <f>US_Others!F45+US_Others!K45+US_Others!Q45</f>
        <v>0.25529434430289072</v>
      </c>
      <c r="K40" s="332">
        <f>US_Others!G45+US_Others!L45+US_Others!R45</f>
        <v>2.5334553251431909E-2</v>
      </c>
      <c r="L40" s="332">
        <f>US_Others!Z45+US_Others!AB45</f>
        <v>0</v>
      </c>
      <c r="M40" s="332">
        <f>US_Others!AA45+US_Others!AC45</f>
        <v>0</v>
      </c>
      <c r="N40" s="332">
        <f>US_Others!AD45</f>
        <v>0</v>
      </c>
      <c r="O40" s="332">
        <f>US_Others!AE45</f>
        <v>0</v>
      </c>
      <c r="P40" s="332">
        <f>SUM(US_Others!AG45:AI45)</f>
        <v>0</v>
      </c>
      <c r="Q40" s="332">
        <f>US_Others!AL45</f>
        <v>0</v>
      </c>
      <c r="R40" s="332"/>
      <c r="S40" s="334">
        <f t="shared" si="0"/>
        <v>11567.611033212763</v>
      </c>
      <c r="T40" s="334">
        <f>D40*1000/Spec!I$6</f>
        <v>0.44463094810925968</v>
      </c>
      <c r="U40" s="334">
        <f>E40*1000/Spec!I$7</f>
        <v>8.5211087012340758E-2</v>
      </c>
      <c r="V40" s="334">
        <f>F40*1000/Spec!I$8</f>
        <v>0</v>
      </c>
      <c r="W40" s="334">
        <f>G40*1000/Spec!I$9</f>
        <v>2.8871285756617557E-2</v>
      </c>
      <c r="X40" s="334">
        <f>H40*1000/Spec!I$10</f>
        <v>9.1315752378787529E-2</v>
      </c>
      <c r="Y40" s="334">
        <f>I40*1000/Spec!I$11</f>
        <v>1.0330065284876486</v>
      </c>
      <c r="Z40" s="334">
        <f>J40*1000/Spec!I$12</f>
        <v>5.7112828703107542E-2</v>
      </c>
      <c r="AA40" s="334">
        <f>K40*1000/Spec!I$15</f>
        <v>2.582523267220378E-3</v>
      </c>
      <c r="AB40" s="334">
        <f>L40*1000/Spec!I$17</f>
        <v>0</v>
      </c>
      <c r="AC40" s="334">
        <f>M40*1000/Spec!I$18</f>
        <v>0</v>
      </c>
      <c r="AD40" s="335">
        <f>N40*1000/Spec!I$25</f>
        <v>0</v>
      </c>
      <c r="AE40" s="335">
        <f>O40*1000/Spec!I$26</f>
        <v>0</v>
      </c>
      <c r="AF40" s="334">
        <f>P40*1000/Spec!I$21</f>
        <v>0</v>
      </c>
      <c r="AG40" s="334">
        <f>Q40*1000/Spec!I$22</f>
        <v>0</v>
      </c>
      <c r="AI40" s="200">
        <f>S40/'2007output'!$C38</f>
        <v>6.3486792531559297E-2</v>
      </c>
      <c r="AJ40" s="200">
        <f>T40/'2007output'!$C38</f>
        <v>2.4402785220452768E-6</v>
      </c>
      <c r="AK40" s="200">
        <f>U40/'2007output'!$C38</f>
        <v>4.6766601911221293E-7</v>
      </c>
      <c r="AL40" s="200">
        <f>V40/'2007output'!$C38</f>
        <v>0</v>
      </c>
      <c r="AM40" s="200">
        <f>W40/'2007output'!$C38</f>
        <v>1.5845495873668428E-7</v>
      </c>
      <c r="AN40" s="200">
        <f>X40/'2007output'!$C38</f>
        <v>5.0117039806145568E-7</v>
      </c>
      <c r="AO40" s="200">
        <f>Y40/'2007output'!$C38</f>
        <v>5.6694741005331828E-6</v>
      </c>
      <c r="AP40" s="200">
        <f>Z40/'2007output'!$C38</f>
        <v>3.1345368515193073E-7</v>
      </c>
      <c r="AQ40" s="200">
        <f>AA40/'2007output'!$C38</f>
        <v>1.417372337323552E-8</v>
      </c>
      <c r="AR40" s="200">
        <f>AB40/'2007output'!$C38</f>
        <v>0</v>
      </c>
      <c r="AS40" s="200">
        <f>AC40/'2007output'!$C38</f>
        <v>0</v>
      </c>
      <c r="AT40" s="200">
        <f>AD40/'2007output'!$C38</f>
        <v>0</v>
      </c>
      <c r="AU40" s="200">
        <f>AE40/'2007output'!$C38</f>
        <v>0</v>
      </c>
      <c r="AV40" s="200">
        <f>AF40/'2007output'!$C38</f>
        <v>0</v>
      </c>
      <c r="AW40" s="200">
        <f>AG40/'2007output'!$C38</f>
        <v>0</v>
      </c>
      <c r="AY40" s="370">
        <f>IFERROR(IF(SUMPRODUCT(US_CO2!C43:AX43/SUM(US_CO2!C43:AX43),US_CO2!C$6:AX$6)&gt;3.5,4,IF(SUMPRODUCT(US_CO2!C43:AX43/SUM(US_CO2!C43:AX43),US_CO2!C$6:AX$6)&gt;2.5,3,2)),"")</f>
        <v>4</v>
      </c>
      <c r="AZ40" s="370">
        <f>IFERROR(IF(SUMPRODUCT(US_CH4!C43:AC43/SUM(US_CH4!C43:AC43),US_CH4!C$6:AC$6)&gt;3.5,4,IF(SUMPRODUCT(US_CH4!C43:AC43/SUM(US_CH4!C43:AC43),US_CH4!C$6:AC$6)&gt;2.5,3,2)),"")</f>
        <v>4</v>
      </c>
      <c r="BA40" s="223">
        <f>IFERROR(IF(SUMPRODUCT(US_N2O!C43:AA43/SUM(US_N2O!C43:AA43),US_N2O!C$6:AA$6)&gt;3.5,4,IF(SUMPRODUCT(US_N2O!C43:AA43/SUM(US_N2O!C43:AA43),US_N2O!C$6:AA$6)&gt;2.5,3,2)),"")</f>
        <v>4</v>
      </c>
      <c r="BB40" s="223" t="str">
        <f>IFERROR(IF(SUMPRODUCT(US_Others!U45:V45/SUM(US_Others!U45:V45),US_Others!U$8:V$8)&gt;3.5,4,IF(SUMPRODUCT(US_Others!U45:V45/SUM(US_Others!U45:V45),US_Others!U$8:V$8)&gt;2.5,3,2)),"")</f>
        <v/>
      </c>
      <c r="BC40" s="223">
        <f>IFERROR(IF((US_Others!C45*US_Others!C$8/SUM(US_Others!C45,US_Others!H45,US_Others!N45)+ US_Others!H45*US_Others!H$8/SUM(US_Others!C45,US_Others!H45,US_Others!N45)+US_Others!N45*US_Others!N$8/SUM(US_Others!C45,US_Others!H45,US_Others!N45))&gt;3.5,4,IF((US_Others!C45*US_Others!C$8/SUM(US_Others!C45,US_Others!H45,US_Others!N45)+ US_Others!H45*US_Others!H$8/SUM(US_Others!C45,US_Others!H45,US_Others!N45)+US_Others!N45*US_Others!N$8/SUM(US_Others!C45,US_Others!H45,US_Others!N45))&gt;2.5,3,2)),"")</f>
        <v>4</v>
      </c>
      <c r="BD40" s="223">
        <f>IFERROR(IF((US_Others!D45*US_Others!D$8/SUM(US_Others!D45,US_Others!I45,US_Others!O45)+US_Others!I45*US_Others!I$8/SUM(US_Others!D45,US_Others!I45,US_Others!O45)+US_Others!O45*US_Others!O$8/SUM(US_Others!D45,US_Others!I45,US_Others!O45))&gt;3.5,4,IF((US_Others!D45*US_Others!D$8/SUM(US_Others!D45,US_Others!I45,US_Others!O45)+US_Others!I45*US_Others!I$8/SUM(US_Others!D45,US_Others!I45,US_Others!O45)+US_Others!O45*US_Others!O$8/SUM(US_Others!D45,US_Others!I45,US_Others!O45))&gt;2.5,3,2)),"")</f>
        <v>4</v>
      </c>
      <c r="BE40" s="223">
        <f>IFERROR(IF((US_Others!E45*US_Others!E$8/SUM(US_Others!E45,US_Others!J45,US_Others!P45,US_Others!W45)+US_Others!J45*US_Others!J$8/SUM(US_Others!E45,US_Others!J45,US_Others!P45,US_Others!W45)+US_Others!P45*US_Others!P$8/SUM(US_Others!E45,US_Others!J45,US_Others!P45,US_Others!W45)+US_Others!W45*US_Others!W$8/SUM(US_Others!E45,US_Others!J45,US_Others!P45,US_Others!W45))&gt;3.5,4,IF((US_Others!E45*US_Others!E$8/SUM(US_Others!E45,US_Others!J45,US_Others!P45,US_Others!W45)+US_Others!J45*US_Others!J$8/SUM(US_Others!E45,US_Others!J45,US_Others!P45,US_Others!W45)+US_Others!P45*US_Others!P$8/SUM(US_Others!E45,US_Others!J45,US_Others!P45,US_Others!W45)+US_Others!W45*US_Others!W$8/SUM(US_Others!E45,US_Others!J45,US_Others!P45,US_Others!W45))&gt;2.5,3,2)),"")</f>
        <v>4</v>
      </c>
      <c r="BF40" s="223">
        <f>IFERROR(IF((US_Others!F45*US_Others!F$8/SUM(US_Others!F45,US_Others!K45,US_Others!Q45)+US_Others!K45*US_Others!K$8/SUM(US_Others!F45,US_Others!K45,US_Others!Q45)+US_Others!Q45*US_Others!Q$8/SUM(US_Others!F45,US_Others!K45,US_Others!Q45))&gt;3.5,4,IF((US_Others!F45*US_Others!F$8/SUM(US_Others!F45,US_Others!K45,US_Others!Q45)+US_Others!K45*US_Others!K$8/SUM(US_Others!F45,US_Others!K45,US_Others!Q45)+US_Others!Q45*US_Others!Q$8/SUM(US_Others!F45,US_Others!K45,US_Others!Q45))&gt;2.5,3,2)),"")</f>
        <v>4</v>
      </c>
      <c r="BG40" s="223">
        <f>IFERROR(IF((US_Others!G45*US_Others!G$8/SUM(US_Others!G45,US_Others!L45,US_Others!R45)+US_Others!L45*US_Others!L$8/SUM(US_Others!G45,US_Others!L45,US_Others!R45)+US_Others!R45*US_Others!R$8/SUM(US_Others!G45,US_Others!L45,US_Others!R45))&gt;3.5,4,IF((US_Others!G45*US_Others!G$8/SUM(US_Others!G45,US_Others!L45,US_Others!R45)+US_Others!L45*US_Others!L$8/SUM(US_Others!G45,US_Others!L45,US_Others!R45)+US_Others!R45*US_Others!R$8/SUM(US_Others!G45,US_Others!L45,US_Others!R45))&gt;2.5,3,2)),"")</f>
        <v>4</v>
      </c>
      <c r="BH40" s="219" t="str">
        <f>IFERROR(IF((US_Others!Z45*US_Others!Z$8/SUM(US_Others!Z45,US_Others!AB45)+US_Others!AB45*US_Others!AB$8/SUM(US_Others!Z45,US_Others!AB45))&gt;3.5,4,IF((US_Others!Z45*US_Others!Z$8/SUM(US_Others!Z45,US_Others!AB45)+US_Others!AB45*US_Others!AB$8/SUM(US_Others!Z45,US_Others!AB45))&gt;2.5,3,2)),"")</f>
        <v/>
      </c>
      <c r="BI40" s="219" t="str">
        <f>IFERROR(IF((US_Others!AA45*US_Others!AA$8/SUM(US_Others!AA45,US_Others!AC45)+US_Others!AC45*US_Others!AC$8/SUM(US_Others!AA45,US_Others!AC45))&gt;3.5,4,IF((US_Others!AA45*US_Others!AA$8/SUM(US_Others!AA45,US_Others!AC45)+US_Others!AC45*US_Others!AC$8/SUM(US_Others!AA45,US_Others!AC45))&gt;2.5,3,2)),"")</f>
        <v/>
      </c>
      <c r="BJ40" s="219" t="str">
        <f>IFERROR(US_Others!AD45*US_Others!AD$8/US_Others!AD45,"")</f>
        <v/>
      </c>
      <c r="BK40" s="74" t="str">
        <f>IFERROR(US_Others!AE45*US_Others!AE$8/US_Others!AE45,"")</f>
        <v/>
      </c>
      <c r="BL40" s="219" t="str">
        <f>IFERROR(IF(SUMPRODUCT(US_Others!AG45:AI45/SUM(US_Others!AG45:AI45),US_Others!AG$8:AI$8)&gt;3.5,4,IF(SUMPRODUCT(US_Others!AG45:AI45/SUM(US_Others!AG45:AI45),US_Others!AG$8:AI$8)&gt;2.5,3,2)),"")</f>
        <v/>
      </c>
      <c r="BM40" s="219" t="str">
        <f>IFERROR(US_Others!AL45*US_Others!AL$8/US_Others!AL45,"")</f>
        <v/>
      </c>
    </row>
    <row r="41" spans="1:65">
      <c r="A41" s="200" t="s">
        <v>153</v>
      </c>
      <c r="B41" s="332">
        <v>321100</v>
      </c>
      <c r="C41" s="333">
        <f>SUM(US_CO2!C44:AX44)</f>
        <v>0.98367658826905258</v>
      </c>
      <c r="D41" s="333">
        <f>SUM(US_CH4!C44:AC44)</f>
        <v>7.0310797281599932E-4</v>
      </c>
      <c r="E41" s="333">
        <f>SUM(US_N2O!C44:AA44)</f>
        <v>1.2643786133167789E-3</v>
      </c>
      <c r="F41" s="332">
        <f>US_Others!V46+US_Others!U46</f>
        <v>0</v>
      </c>
      <c r="G41" s="332">
        <f>US_Others!C46+US_Others!H46+US_Others!N46</f>
        <v>9.3651649393877155E-6</v>
      </c>
      <c r="H41" s="332">
        <f>US_Others!D46+US_Others!I46+US_Others!O46</f>
        <v>1.5358870500595855E-4</v>
      </c>
      <c r="I41" s="332">
        <f>US_Others!E46+US_Others!J46+US_Others!P46+US_Others!W46</f>
        <v>7.0987950240558888E-4</v>
      </c>
      <c r="J41" s="332">
        <f>US_Others!F46+US_Others!K46+US_Others!Q46</f>
        <v>1.2268366070597908E-4</v>
      </c>
      <c r="K41" s="332">
        <f>US_Others!G46+US_Others!L46+US_Others!R46</f>
        <v>1.2174714421204033E-5</v>
      </c>
      <c r="L41" s="332">
        <f>US_Others!Z46+US_Others!AB46</f>
        <v>0</v>
      </c>
      <c r="M41" s="332">
        <f>US_Others!AA46+US_Others!AC46</f>
        <v>0</v>
      </c>
      <c r="N41" s="332">
        <f>US_Others!AD46</f>
        <v>0</v>
      </c>
      <c r="O41" s="332">
        <f>US_Others!AE46</f>
        <v>0</v>
      </c>
      <c r="P41" s="332">
        <f>SUM(US_Others!AG46:AI46)</f>
        <v>0</v>
      </c>
      <c r="Q41" s="332">
        <f>US_Others!AL46</f>
        <v>0</v>
      </c>
      <c r="R41" s="332"/>
      <c r="S41" s="334">
        <f t="shared" si="0"/>
        <v>983.67658826905256</v>
      </c>
      <c r="T41" s="334">
        <f>D41*1000/Spec!I$6</f>
        <v>2.8124318912639973E-2</v>
      </c>
      <c r="U41" s="334">
        <f>E41*1000/Spec!I$7</f>
        <v>4.2428812527408686E-3</v>
      </c>
      <c r="V41" s="334">
        <f>F41*1000/Spec!I$8</f>
        <v>0</v>
      </c>
      <c r="W41" s="334">
        <f>G41*1000/Spec!I$9</f>
        <v>1.3874318428722541E-5</v>
      </c>
      <c r="X41" s="334">
        <f>H41*1000/Spec!I$10</f>
        <v>4.3882487144559586E-5</v>
      </c>
      <c r="Y41" s="334">
        <f>I41*1000/Spec!I$11</f>
        <v>4.9641923245146075E-4</v>
      </c>
      <c r="Z41" s="334">
        <f>J41*1000/Spec!I$12</f>
        <v>2.7446009106483015E-5</v>
      </c>
      <c r="AA41" s="334">
        <f>K41*1000/Spec!I$15</f>
        <v>1.2410514190829799E-6</v>
      </c>
      <c r="AB41" s="334">
        <f>L41*1000/Spec!I$17</f>
        <v>0</v>
      </c>
      <c r="AC41" s="334">
        <f>M41*1000/Spec!I$18</f>
        <v>0</v>
      </c>
      <c r="AD41" s="335">
        <f>N41*1000/Spec!I$25</f>
        <v>0</v>
      </c>
      <c r="AE41" s="335">
        <f>O41*1000/Spec!I$26</f>
        <v>0</v>
      </c>
      <c r="AF41" s="334">
        <f>P41*1000/Spec!I$21</f>
        <v>0</v>
      </c>
      <c r="AG41" s="334">
        <f>Q41*1000/Spec!I$22</f>
        <v>0</v>
      </c>
      <c r="AI41" s="200">
        <f>S41/'2007output'!$C39</f>
        <v>3.522944589460112E-2</v>
      </c>
      <c r="AJ41" s="200">
        <f>T41/'2007output'!$C39</f>
        <v>1.0072458603481117E-6</v>
      </c>
      <c r="AK41" s="200">
        <f>U41/'2007output'!$C39</f>
        <v>1.5195477590218712E-7</v>
      </c>
      <c r="AL41" s="200">
        <f>V41/'2007output'!$C39</f>
        <v>0</v>
      </c>
      <c r="AM41" s="200">
        <f>W41/'2007output'!$C39</f>
        <v>4.9689558157447674E-10</v>
      </c>
      <c r="AN41" s="200">
        <f>X41/'2007output'!$C39</f>
        <v>1.5716097394369882E-9</v>
      </c>
      <c r="AO41" s="200">
        <f>Y41/'2007output'!$C39</f>
        <v>1.777878491696371E-8</v>
      </c>
      <c r="AP41" s="200">
        <f>Z41/'2007output'!$C39</f>
        <v>9.8295283670521496E-10</v>
      </c>
      <c r="AQ41" s="200">
        <f>AA41/'2007output'!$C39</f>
        <v>4.4447081838083946E-11</v>
      </c>
      <c r="AR41" s="200">
        <f>AB41/'2007output'!$C39</f>
        <v>0</v>
      </c>
      <c r="AS41" s="200">
        <f>AC41/'2007output'!$C39</f>
        <v>0</v>
      </c>
      <c r="AT41" s="200">
        <f>AD41/'2007output'!$C39</f>
        <v>0</v>
      </c>
      <c r="AU41" s="200">
        <f>AE41/'2007output'!$C39</f>
        <v>0</v>
      </c>
      <c r="AV41" s="200">
        <f>AF41/'2007output'!$C39</f>
        <v>0</v>
      </c>
      <c r="AW41" s="200">
        <f>AG41/'2007output'!$C39</f>
        <v>0</v>
      </c>
      <c r="AY41" s="370">
        <f>IFERROR(IF(SUMPRODUCT(US_CO2!C44:AX44/SUM(US_CO2!C44:AX44),US_CO2!C$6:AX$6)&gt;3.5,4,IF(SUMPRODUCT(US_CO2!C44:AX44/SUM(US_CO2!C44:AX44),US_CO2!C$6:AX$6)&gt;2.5,3,2)),"")</f>
        <v>4</v>
      </c>
      <c r="AZ41" s="370">
        <f>IFERROR(IF(SUMPRODUCT(US_CH4!C44:AC44/SUM(US_CH4!C44:AC44),US_CH4!C$6:AC$6)&gt;3.5,4,IF(SUMPRODUCT(US_CH4!C44:AC44/SUM(US_CH4!C44:AC44),US_CH4!C$6:AC$6)&gt;2.5,3,2)),"")</f>
        <v>4</v>
      </c>
      <c r="BA41" s="223">
        <f>IFERROR(IF(SUMPRODUCT(US_N2O!C44:AA44/SUM(US_N2O!C44:AA44),US_N2O!C$6:AA$6)&gt;3.5,4,IF(SUMPRODUCT(US_N2O!C44:AA44/SUM(US_N2O!C44:AA44),US_N2O!C$6:AA$6)&gt;2.5,3,2)),"")</f>
        <v>4</v>
      </c>
      <c r="BB41" s="223" t="str">
        <f>IFERROR(IF(SUMPRODUCT(US_Others!U46:V46/SUM(US_Others!U46:V46),US_Others!U$8:V$8)&gt;3.5,4,IF(SUMPRODUCT(US_Others!U46:V46/SUM(US_Others!U46:V46),US_Others!U$8:V$8)&gt;2.5,3,2)),"")</f>
        <v/>
      </c>
      <c r="BC41" s="223">
        <f>IFERROR(IF((US_Others!C46*US_Others!C$8/SUM(US_Others!C46,US_Others!H46,US_Others!N46)+ US_Others!H46*US_Others!H$8/SUM(US_Others!C46,US_Others!H46,US_Others!N46)+US_Others!N46*US_Others!N$8/SUM(US_Others!C46,US_Others!H46,US_Others!N46))&gt;3.5,4,IF((US_Others!C46*US_Others!C$8/SUM(US_Others!C46,US_Others!H46,US_Others!N46)+ US_Others!H46*US_Others!H$8/SUM(US_Others!C46,US_Others!H46,US_Others!N46)+US_Others!N46*US_Others!N$8/SUM(US_Others!C46,US_Others!H46,US_Others!N46))&gt;2.5,3,2)),"")</f>
        <v>4</v>
      </c>
      <c r="BD41" s="223">
        <f>IFERROR(IF((US_Others!D46*US_Others!D$8/SUM(US_Others!D46,US_Others!I46,US_Others!O46)+US_Others!I46*US_Others!I$8/SUM(US_Others!D46,US_Others!I46,US_Others!O46)+US_Others!O46*US_Others!O$8/SUM(US_Others!D46,US_Others!I46,US_Others!O46))&gt;3.5,4,IF((US_Others!D46*US_Others!D$8/SUM(US_Others!D46,US_Others!I46,US_Others!O46)+US_Others!I46*US_Others!I$8/SUM(US_Others!D46,US_Others!I46,US_Others!O46)+US_Others!O46*US_Others!O$8/SUM(US_Others!D46,US_Others!I46,US_Others!O46))&gt;2.5,3,2)),"")</f>
        <v>4</v>
      </c>
      <c r="BE41" s="223">
        <f>IFERROR(IF((US_Others!E46*US_Others!E$8/SUM(US_Others!E46,US_Others!J46,US_Others!P46,US_Others!W46)+US_Others!J46*US_Others!J$8/SUM(US_Others!E46,US_Others!J46,US_Others!P46,US_Others!W46)+US_Others!P46*US_Others!P$8/SUM(US_Others!E46,US_Others!J46,US_Others!P46,US_Others!W46)+US_Others!W46*US_Others!W$8/SUM(US_Others!E46,US_Others!J46,US_Others!P46,US_Others!W46))&gt;3.5,4,IF((US_Others!E46*US_Others!E$8/SUM(US_Others!E46,US_Others!J46,US_Others!P46,US_Others!W46)+US_Others!J46*US_Others!J$8/SUM(US_Others!E46,US_Others!J46,US_Others!P46,US_Others!W46)+US_Others!P46*US_Others!P$8/SUM(US_Others!E46,US_Others!J46,US_Others!P46,US_Others!W46)+US_Others!W46*US_Others!W$8/SUM(US_Others!E46,US_Others!J46,US_Others!P46,US_Others!W46))&gt;2.5,3,2)),"")</f>
        <v>4</v>
      </c>
      <c r="BF41" s="223">
        <f>IFERROR(IF((US_Others!F46*US_Others!F$8/SUM(US_Others!F46,US_Others!K46,US_Others!Q46)+US_Others!K46*US_Others!K$8/SUM(US_Others!F46,US_Others!K46,US_Others!Q46)+US_Others!Q46*US_Others!Q$8/SUM(US_Others!F46,US_Others!K46,US_Others!Q46))&gt;3.5,4,IF((US_Others!F46*US_Others!F$8/SUM(US_Others!F46,US_Others!K46,US_Others!Q46)+US_Others!K46*US_Others!K$8/SUM(US_Others!F46,US_Others!K46,US_Others!Q46)+US_Others!Q46*US_Others!Q$8/SUM(US_Others!F46,US_Others!K46,US_Others!Q46))&gt;2.5,3,2)),"")</f>
        <v>4</v>
      </c>
      <c r="BG41" s="223">
        <f>IFERROR(IF((US_Others!G46*US_Others!G$8/SUM(US_Others!G46,US_Others!L46,US_Others!R46)+US_Others!L46*US_Others!L$8/SUM(US_Others!G46,US_Others!L46,US_Others!R46)+US_Others!R46*US_Others!R$8/SUM(US_Others!G46,US_Others!L46,US_Others!R46))&gt;3.5,4,IF((US_Others!G46*US_Others!G$8/SUM(US_Others!G46,US_Others!L46,US_Others!R46)+US_Others!L46*US_Others!L$8/SUM(US_Others!G46,US_Others!L46,US_Others!R46)+US_Others!R46*US_Others!R$8/SUM(US_Others!G46,US_Others!L46,US_Others!R46))&gt;2.5,3,2)),"")</f>
        <v>4</v>
      </c>
      <c r="BH41" s="219" t="str">
        <f>IFERROR(IF((US_Others!Z46*US_Others!Z$8/SUM(US_Others!Z46,US_Others!AB46)+US_Others!AB46*US_Others!AB$8/SUM(US_Others!Z46,US_Others!AB46))&gt;3.5,4,IF((US_Others!Z46*US_Others!Z$8/SUM(US_Others!Z46,US_Others!AB46)+US_Others!AB46*US_Others!AB$8/SUM(US_Others!Z46,US_Others!AB46))&gt;2.5,3,2)),"")</f>
        <v/>
      </c>
      <c r="BI41" s="219" t="str">
        <f>IFERROR(IF((US_Others!AA46*US_Others!AA$8/SUM(US_Others!AA46,US_Others!AC46)+US_Others!AC46*US_Others!AC$8/SUM(US_Others!AA46,US_Others!AC46))&gt;3.5,4,IF((US_Others!AA46*US_Others!AA$8/SUM(US_Others!AA46,US_Others!AC46)+US_Others!AC46*US_Others!AC$8/SUM(US_Others!AA46,US_Others!AC46))&gt;2.5,3,2)),"")</f>
        <v/>
      </c>
      <c r="BJ41" s="219" t="str">
        <f>IFERROR(US_Others!AD46*US_Others!AD$8/US_Others!AD46,"")</f>
        <v/>
      </c>
      <c r="BK41" s="74" t="str">
        <f>IFERROR(US_Others!AE46*US_Others!AE$8/US_Others!AE46,"")</f>
        <v/>
      </c>
      <c r="BL41" s="219" t="str">
        <f>IFERROR(IF(SUMPRODUCT(US_Others!AG46:AI46/SUM(US_Others!AG46:AI46),US_Others!AG$8:AI$8)&gt;3.5,4,IF(SUMPRODUCT(US_Others!AG46:AI46/SUM(US_Others!AG46:AI46),US_Others!AG$8:AI$8)&gt;2.5,3,2)),"")</f>
        <v/>
      </c>
      <c r="BM41" s="219" t="str">
        <f>IFERROR(US_Others!AL46*US_Others!AL$8/US_Others!AL46,"")</f>
        <v/>
      </c>
    </row>
    <row r="42" spans="1:65">
      <c r="A42" s="200" t="s">
        <v>154</v>
      </c>
      <c r="B42" s="332">
        <v>321200</v>
      </c>
      <c r="C42" s="333">
        <f>SUM(US_CO2!C45:AX45)</f>
        <v>3.1314697348949689</v>
      </c>
      <c r="D42" s="333">
        <f>SUM(US_CH4!C45:AC45)</f>
        <v>1.9973672595157812E-3</v>
      </c>
      <c r="E42" s="333">
        <f>SUM(US_N2O!C45:AA45)</f>
        <v>3.1843166468043145E-3</v>
      </c>
      <c r="F42" s="332">
        <f>US_Others!V47+US_Others!U47</f>
        <v>0</v>
      </c>
      <c r="G42" s="332">
        <f>US_Others!C47+US_Others!H47+US_Others!N47</f>
        <v>0</v>
      </c>
      <c r="H42" s="332">
        <f>US_Others!D47+US_Others!I47+US_Others!O47</f>
        <v>0</v>
      </c>
      <c r="I42" s="332">
        <f>US_Others!E47+US_Others!J47+US_Others!P47+US_Others!W47</f>
        <v>0</v>
      </c>
      <c r="J42" s="332">
        <f>US_Others!F47+US_Others!K47+US_Others!Q47</f>
        <v>0</v>
      </c>
      <c r="K42" s="332">
        <f>US_Others!G47+US_Others!L47+US_Others!R47</f>
        <v>0</v>
      </c>
      <c r="L42" s="332">
        <f>US_Others!Z47+US_Others!AB47</f>
        <v>0</v>
      </c>
      <c r="M42" s="332">
        <f>US_Others!AA47+US_Others!AC47</f>
        <v>0</v>
      </c>
      <c r="N42" s="332">
        <f>US_Others!AD47</f>
        <v>0</v>
      </c>
      <c r="O42" s="332">
        <f>US_Others!AE47</f>
        <v>0</v>
      </c>
      <c r="P42" s="332">
        <f>SUM(US_Others!AG47:AI47)</f>
        <v>0</v>
      </c>
      <c r="Q42" s="332">
        <f>US_Others!AL47</f>
        <v>0</v>
      </c>
      <c r="R42" s="332"/>
      <c r="S42" s="334">
        <f t="shared" si="0"/>
        <v>3131.469734894969</v>
      </c>
      <c r="T42" s="334">
        <f>D42*1000/Spec!I$6</f>
        <v>7.9894690380631253E-2</v>
      </c>
      <c r="U42" s="334">
        <f>E42*1000/Spec!I$7</f>
        <v>1.0685626331558102E-2</v>
      </c>
      <c r="V42" s="334">
        <f>F42*1000/Spec!I$8</f>
        <v>0</v>
      </c>
      <c r="W42" s="334">
        <f>G42*1000/Spec!I$9</f>
        <v>0</v>
      </c>
      <c r="X42" s="334">
        <f>H42*1000/Spec!I$10</f>
        <v>0</v>
      </c>
      <c r="Y42" s="334">
        <f>I42*1000/Spec!I$11</f>
        <v>0</v>
      </c>
      <c r="Z42" s="334">
        <f>J42*1000/Spec!I$12</f>
        <v>0</v>
      </c>
      <c r="AA42" s="334">
        <f>K42*1000/Spec!I$15</f>
        <v>0</v>
      </c>
      <c r="AB42" s="334">
        <f>L42*1000/Spec!I$17</f>
        <v>0</v>
      </c>
      <c r="AC42" s="334">
        <f>M42*1000/Spec!I$18</f>
        <v>0</v>
      </c>
      <c r="AD42" s="335">
        <f>N42*1000/Spec!I$25</f>
        <v>0</v>
      </c>
      <c r="AE42" s="335">
        <f>O42*1000/Spec!I$26</f>
        <v>0</v>
      </c>
      <c r="AF42" s="334">
        <f>P42*1000/Spec!I$21</f>
        <v>0</v>
      </c>
      <c r="AG42" s="334">
        <f>Q42*1000/Spec!I$22</f>
        <v>0</v>
      </c>
      <c r="AI42" s="200">
        <f>S42/'2007output'!$C40</f>
        <v>0.14446047584513397</v>
      </c>
      <c r="AJ42" s="200">
        <f>T42/'2007output'!$C40</f>
        <v>3.6856894579799442E-6</v>
      </c>
      <c r="AK42" s="200">
        <f>U42/'2007output'!$C40</f>
        <v>4.9294765565152477E-7</v>
      </c>
      <c r="AL42" s="200">
        <f>V42/'2007output'!$C40</f>
        <v>0</v>
      </c>
      <c r="AM42" s="200">
        <f>W42/'2007output'!$C40</f>
        <v>0</v>
      </c>
      <c r="AN42" s="200">
        <f>X42/'2007output'!$C40</f>
        <v>0</v>
      </c>
      <c r="AO42" s="200">
        <f>Y42/'2007output'!$C40</f>
        <v>0</v>
      </c>
      <c r="AP42" s="200">
        <f>Z42/'2007output'!$C40</f>
        <v>0</v>
      </c>
      <c r="AQ42" s="200">
        <f>AA42/'2007output'!$C40</f>
        <v>0</v>
      </c>
      <c r="AR42" s="200">
        <f>AB42/'2007output'!$C40</f>
        <v>0</v>
      </c>
      <c r="AS42" s="200">
        <f>AC42/'2007output'!$C40</f>
        <v>0</v>
      </c>
      <c r="AT42" s="200">
        <f>AD42/'2007output'!$C40</f>
        <v>0</v>
      </c>
      <c r="AU42" s="200">
        <f>AE42/'2007output'!$C40</f>
        <v>0</v>
      </c>
      <c r="AV42" s="200">
        <f>AF42/'2007output'!$C40</f>
        <v>0</v>
      </c>
      <c r="AW42" s="200">
        <f>AG42/'2007output'!$C40</f>
        <v>0</v>
      </c>
      <c r="AY42" s="370">
        <f>IFERROR(IF(SUMPRODUCT(US_CO2!C45:AX45/SUM(US_CO2!C45:AX45),US_CO2!C$6:AX$6)&gt;3.5,4,IF(SUMPRODUCT(US_CO2!C45:AX45/SUM(US_CO2!C45:AX45),US_CO2!C$6:AX$6)&gt;2.5,3,2)),"")</f>
        <v>4</v>
      </c>
      <c r="AZ42" s="370">
        <f>IFERROR(IF(SUMPRODUCT(US_CH4!C45:AC45/SUM(US_CH4!C45:AC45),US_CH4!C$6:AC$6)&gt;3.5,4,IF(SUMPRODUCT(US_CH4!C45:AC45/SUM(US_CH4!C45:AC45),US_CH4!C$6:AC$6)&gt;2.5,3,2)),"")</f>
        <v>4</v>
      </c>
      <c r="BA42" s="223">
        <f>IFERROR(IF(SUMPRODUCT(US_N2O!C45:AA45/SUM(US_N2O!C45:AA45),US_N2O!C$6:AA$6)&gt;3.5,4,IF(SUMPRODUCT(US_N2O!C45:AA45/SUM(US_N2O!C45:AA45),US_N2O!C$6:AA$6)&gt;2.5,3,2)),"")</f>
        <v>4</v>
      </c>
      <c r="BB42" s="223" t="str">
        <f>IFERROR(IF(SUMPRODUCT(US_Others!U47:V47/SUM(US_Others!U47:V47),US_Others!U$8:V$8)&gt;3.5,4,IF(SUMPRODUCT(US_Others!U47:V47/SUM(US_Others!U47:V47),US_Others!U$8:V$8)&gt;2.5,3,2)),"")</f>
        <v/>
      </c>
      <c r="BC42" s="223" t="str">
        <f>IFERROR(IF((US_Others!C47*US_Others!C$8/SUM(US_Others!C47,US_Others!H47,US_Others!N47)+ US_Others!H47*US_Others!H$8/SUM(US_Others!C47,US_Others!H47,US_Others!N47)+US_Others!N47*US_Others!N$8/SUM(US_Others!C47,US_Others!H47,US_Others!N47))&gt;3.5,4,IF((US_Others!C47*US_Others!C$8/SUM(US_Others!C47,US_Others!H47,US_Others!N47)+ US_Others!H47*US_Others!H$8/SUM(US_Others!C47,US_Others!H47,US_Others!N47)+US_Others!N47*US_Others!N$8/SUM(US_Others!C47,US_Others!H47,US_Others!N47))&gt;2.5,3,2)),"")</f>
        <v/>
      </c>
      <c r="BD42" s="223" t="str">
        <f>IFERROR(IF((US_Others!D47*US_Others!D$8/SUM(US_Others!D47,US_Others!I47,US_Others!O47)+US_Others!I47*US_Others!I$8/SUM(US_Others!D47,US_Others!I47,US_Others!O47)+US_Others!O47*US_Others!O$8/SUM(US_Others!D47,US_Others!I47,US_Others!O47))&gt;3.5,4,IF((US_Others!D47*US_Others!D$8/SUM(US_Others!D47,US_Others!I47,US_Others!O47)+US_Others!I47*US_Others!I$8/SUM(US_Others!D47,US_Others!I47,US_Others!O47)+US_Others!O47*US_Others!O$8/SUM(US_Others!D47,US_Others!I47,US_Others!O47))&gt;2.5,3,2)),"")</f>
        <v/>
      </c>
      <c r="BE42" s="223" t="str">
        <f>IFERROR(IF((US_Others!E47*US_Others!E$8/SUM(US_Others!E47,US_Others!J47,US_Others!P47,US_Others!W47)+US_Others!J47*US_Others!J$8/SUM(US_Others!E47,US_Others!J47,US_Others!P47,US_Others!W47)+US_Others!P47*US_Others!P$8/SUM(US_Others!E47,US_Others!J47,US_Others!P47,US_Others!W47)+US_Others!W47*US_Others!W$8/SUM(US_Others!E47,US_Others!J47,US_Others!P47,US_Others!W47))&gt;3.5,4,IF((US_Others!E47*US_Others!E$8/SUM(US_Others!E47,US_Others!J47,US_Others!P47,US_Others!W47)+US_Others!J47*US_Others!J$8/SUM(US_Others!E47,US_Others!J47,US_Others!P47,US_Others!W47)+US_Others!P47*US_Others!P$8/SUM(US_Others!E47,US_Others!J47,US_Others!P47,US_Others!W47)+US_Others!W47*US_Others!W$8/SUM(US_Others!E47,US_Others!J47,US_Others!P47,US_Others!W47))&gt;2.5,3,2)),"")</f>
        <v/>
      </c>
      <c r="BF42" s="223" t="str">
        <f>IFERROR(IF((US_Others!F47*US_Others!F$8/SUM(US_Others!F47,US_Others!K47,US_Others!Q47)+US_Others!K47*US_Others!K$8/SUM(US_Others!F47,US_Others!K47,US_Others!Q47)+US_Others!Q47*US_Others!Q$8/SUM(US_Others!F47,US_Others!K47,US_Others!Q47))&gt;3.5,4,IF((US_Others!F47*US_Others!F$8/SUM(US_Others!F47,US_Others!K47,US_Others!Q47)+US_Others!K47*US_Others!K$8/SUM(US_Others!F47,US_Others!K47,US_Others!Q47)+US_Others!Q47*US_Others!Q$8/SUM(US_Others!F47,US_Others!K47,US_Others!Q47))&gt;2.5,3,2)),"")</f>
        <v/>
      </c>
      <c r="BG42" s="223" t="str">
        <f>IFERROR(IF((US_Others!G47*US_Others!G$8/SUM(US_Others!G47,US_Others!L47,US_Others!R47)+US_Others!L47*US_Others!L$8/SUM(US_Others!G47,US_Others!L47,US_Others!R47)+US_Others!R47*US_Others!R$8/SUM(US_Others!G47,US_Others!L47,US_Others!R47))&gt;3.5,4,IF((US_Others!G47*US_Others!G$8/SUM(US_Others!G47,US_Others!L47,US_Others!R47)+US_Others!L47*US_Others!L$8/SUM(US_Others!G47,US_Others!L47,US_Others!R47)+US_Others!R47*US_Others!R$8/SUM(US_Others!G47,US_Others!L47,US_Others!R47))&gt;2.5,3,2)),"")</f>
        <v/>
      </c>
      <c r="BH42" s="219" t="str">
        <f>IFERROR(IF((US_Others!Z47*US_Others!Z$8/SUM(US_Others!Z47,US_Others!AB47)+US_Others!AB47*US_Others!AB$8/SUM(US_Others!Z47,US_Others!AB47))&gt;3.5,4,IF((US_Others!Z47*US_Others!Z$8/SUM(US_Others!Z47,US_Others!AB47)+US_Others!AB47*US_Others!AB$8/SUM(US_Others!Z47,US_Others!AB47))&gt;2.5,3,2)),"")</f>
        <v/>
      </c>
      <c r="BI42" s="219" t="str">
        <f>IFERROR(IF((US_Others!AA47*US_Others!AA$8/SUM(US_Others!AA47,US_Others!AC47)+US_Others!AC47*US_Others!AC$8/SUM(US_Others!AA47,US_Others!AC47))&gt;3.5,4,IF((US_Others!AA47*US_Others!AA$8/SUM(US_Others!AA47,US_Others!AC47)+US_Others!AC47*US_Others!AC$8/SUM(US_Others!AA47,US_Others!AC47))&gt;2.5,3,2)),"")</f>
        <v/>
      </c>
      <c r="BJ42" s="219" t="str">
        <f>IFERROR(US_Others!AD47*US_Others!AD$8/US_Others!AD47,"")</f>
        <v/>
      </c>
      <c r="BK42" s="74" t="str">
        <f>IFERROR(US_Others!AE47*US_Others!AE$8/US_Others!AE47,"")</f>
        <v/>
      </c>
      <c r="BL42" s="219" t="str">
        <f>IFERROR(IF(SUMPRODUCT(US_Others!AG47:AI47/SUM(US_Others!AG47:AI47),US_Others!AG$8:AI$8)&gt;3.5,4,IF(SUMPRODUCT(US_Others!AG47:AI47/SUM(US_Others!AG47:AI47),US_Others!AG$8:AI$8)&gt;2.5,3,2)),"")</f>
        <v/>
      </c>
      <c r="BM42" s="219" t="str">
        <f>IFERROR(US_Others!AL47*US_Others!AL$8/US_Others!AL47,"")</f>
        <v/>
      </c>
    </row>
    <row r="43" spans="1:65">
      <c r="A43" s="200" t="s">
        <v>155</v>
      </c>
      <c r="B43" s="332">
        <v>321910</v>
      </c>
      <c r="C43" s="333">
        <f>SUM(US_CO2!C46:AX46)</f>
        <v>0.94496366504044671</v>
      </c>
      <c r="D43" s="333">
        <f>SUM(US_CH4!C46:AC46)</f>
        <v>5.7669151401161522E-4</v>
      </c>
      <c r="E43" s="333">
        <f>SUM(US_N2O!C46:AA46)</f>
        <v>8.4965920256117465E-4</v>
      </c>
      <c r="F43" s="332">
        <f>US_Others!V48+US_Others!U48</f>
        <v>0</v>
      </c>
      <c r="G43" s="332">
        <f>US_Others!C48+US_Others!H48+US_Others!N48</f>
        <v>9.5524682381754704E-4</v>
      </c>
      <c r="H43" s="332">
        <f>US_Others!D48+US_Others!I48+US_Others!O48</f>
        <v>1.5666047910607772E-2</v>
      </c>
      <c r="I43" s="332">
        <f>US_Others!E48+US_Others!J48+US_Others!P48+US_Others!W48</f>
        <v>7.2407709245370072E-2</v>
      </c>
      <c r="J43" s="332">
        <f>US_Others!F48+US_Others!K48+US_Others!Q48</f>
        <v>1.2513733392009866E-2</v>
      </c>
      <c r="K43" s="332">
        <f>US_Others!G48+US_Others!L48+US_Others!R48</f>
        <v>1.2418208709628115E-3</v>
      </c>
      <c r="L43" s="332">
        <f>US_Others!Z48+US_Others!AB48</f>
        <v>0</v>
      </c>
      <c r="M43" s="332">
        <f>US_Others!AA48+US_Others!AC48</f>
        <v>0</v>
      </c>
      <c r="N43" s="332">
        <f>US_Others!AD48</f>
        <v>0</v>
      </c>
      <c r="O43" s="332">
        <f>US_Others!AE48</f>
        <v>0</v>
      </c>
      <c r="P43" s="332">
        <f>SUM(US_Others!AG48:AI48)</f>
        <v>0</v>
      </c>
      <c r="Q43" s="332">
        <f>US_Others!AL48</f>
        <v>0</v>
      </c>
      <c r="R43" s="332"/>
      <c r="S43" s="334">
        <f t="shared" si="0"/>
        <v>944.9636650404467</v>
      </c>
      <c r="T43" s="334">
        <f>D43*1000/Spec!I$6</f>
        <v>2.3067660560464609E-2</v>
      </c>
      <c r="U43" s="334">
        <f>E43*1000/Spec!I$7</f>
        <v>2.8512053777220627E-3</v>
      </c>
      <c r="V43" s="334">
        <f>F43*1000/Spec!I$8</f>
        <v>0</v>
      </c>
      <c r="W43" s="334">
        <f>G43*1000/Spec!I$9</f>
        <v>1.4151804797296991E-3</v>
      </c>
      <c r="X43" s="334">
        <f>H43*1000/Spec!I$10</f>
        <v>4.4760136887450784E-3</v>
      </c>
      <c r="Y43" s="334">
        <f>I43*1000/Spec!I$11</f>
        <v>5.0634761710048999E-2</v>
      </c>
      <c r="Z43" s="334">
        <f>J43*1000/Spec!I$12</f>
        <v>2.7994929288612676E-3</v>
      </c>
      <c r="AA43" s="334">
        <f>K43*1000/Spec!I$15</f>
        <v>1.2658724474646395E-4</v>
      </c>
      <c r="AB43" s="334">
        <f>L43*1000/Spec!I$17</f>
        <v>0</v>
      </c>
      <c r="AC43" s="334">
        <f>M43*1000/Spec!I$18</f>
        <v>0</v>
      </c>
      <c r="AD43" s="335">
        <f>N43*1000/Spec!I$25</f>
        <v>0</v>
      </c>
      <c r="AE43" s="335">
        <f>O43*1000/Spec!I$26</f>
        <v>0</v>
      </c>
      <c r="AF43" s="334">
        <f>P43*1000/Spec!I$21</f>
        <v>0</v>
      </c>
      <c r="AG43" s="334">
        <f>Q43*1000/Spec!I$22</f>
        <v>0</v>
      </c>
      <c r="AI43" s="200">
        <f>S43/'2007output'!$C41</f>
        <v>3.3850253082119454E-2</v>
      </c>
      <c r="AJ43" s="200">
        <f>T43/'2007output'!$C41</f>
        <v>8.2632399199257092E-7</v>
      </c>
      <c r="AK43" s="200">
        <f>U43/'2007output'!$C41</f>
        <v>1.0213516899706486E-7</v>
      </c>
      <c r="AL43" s="200">
        <f>V43/'2007output'!$C41</f>
        <v>0</v>
      </c>
      <c r="AM43" s="200">
        <f>W43/'2007output'!$C41</f>
        <v>5.0694242718501906E-8</v>
      </c>
      <c r="AN43" s="200">
        <f>X43/'2007output'!$C41</f>
        <v>1.6033864768394751E-7</v>
      </c>
      <c r="AO43" s="200">
        <f>Y43/'2007output'!$C41</f>
        <v>1.8138258242602449E-6</v>
      </c>
      <c r="AP43" s="200">
        <f>Z43/'2007output'!$C41</f>
        <v>1.0028273853207006E-7</v>
      </c>
      <c r="AQ43" s="200">
        <f>AA43/'2007output'!$C41</f>
        <v>4.5345767569302173E-9</v>
      </c>
      <c r="AR43" s="200">
        <f>AB43/'2007output'!$C41</f>
        <v>0</v>
      </c>
      <c r="AS43" s="200">
        <f>AC43/'2007output'!$C41</f>
        <v>0</v>
      </c>
      <c r="AT43" s="200">
        <f>AD43/'2007output'!$C41</f>
        <v>0</v>
      </c>
      <c r="AU43" s="200">
        <f>AE43/'2007output'!$C41</f>
        <v>0</v>
      </c>
      <c r="AV43" s="200">
        <f>AF43/'2007output'!$C41</f>
        <v>0</v>
      </c>
      <c r="AW43" s="200">
        <f>AG43/'2007output'!$C41</f>
        <v>0</v>
      </c>
      <c r="AY43" s="370">
        <f>IFERROR(IF(SUMPRODUCT(US_CO2!C46:AX46/SUM(US_CO2!C46:AX46),US_CO2!C$6:AX$6)&gt;3.5,4,IF(SUMPRODUCT(US_CO2!C46:AX46/SUM(US_CO2!C46:AX46),US_CO2!C$6:AX$6)&gt;2.5,3,2)),"")</f>
        <v>4</v>
      </c>
      <c r="AZ43" s="370">
        <f>IFERROR(IF(SUMPRODUCT(US_CH4!C46:AC46/SUM(US_CH4!C46:AC46),US_CH4!C$6:AC$6)&gt;3.5,4,IF(SUMPRODUCT(US_CH4!C46:AC46/SUM(US_CH4!C46:AC46),US_CH4!C$6:AC$6)&gt;2.5,3,2)),"")</f>
        <v>4</v>
      </c>
      <c r="BA43" s="223">
        <f>IFERROR(IF(SUMPRODUCT(US_N2O!C46:AA46/SUM(US_N2O!C46:AA46),US_N2O!C$6:AA$6)&gt;3.5,4,IF(SUMPRODUCT(US_N2O!C46:AA46/SUM(US_N2O!C46:AA46),US_N2O!C$6:AA$6)&gt;2.5,3,2)),"")</f>
        <v>4</v>
      </c>
      <c r="BB43" s="223" t="str">
        <f>IFERROR(IF(SUMPRODUCT(US_Others!U48:V48/SUM(US_Others!U48:V48),US_Others!U$8:V$8)&gt;3.5,4,IF(SUMPRODUCT(US_Others!U48:V48/SUM(US_Others!U48:V48),US_Others!U$8:V$8)&gt;2.5,3,2)),"")</f>
        <v/>
      </c>
      <c r="BC43" s="223">
        <f>IFERROR(IF((US_Others!C48*US_Others!C$8/SUM(US_Others!C48,US_Others!H48,US_Others!N48)+ US_Others!H48*US_Others!H$8/SUM(US_Others!C48,US_Others!H48,US_Others!N48)+US_Others!N48*US_Others!N$8/SUM(US_Others!C48,US_Others!H48,US_Others!N48))&gt;3.5,4,IF((US_Others!C48*US_Others!C$8/SUM(US_Others!C48,US_Others!H48,US_Others!N48)+ US_Others!H48*US_Others!H$8/SUM(US_Others!C48,US_Others!H48,US_Others!N48)+US_Others!N48*US_Others!N$8/SUM(US_Others!C48,US_Others!H48,US_Others!N48))&gt;2.5,3,2)),"")</f>
        <v>4</v>
      </c>
      <c r="BD43" s="223">
        <f>IFERROR(IF((US_Others!D48*US_Others!D$8/SUM(US_Others!D48,US_Others!I48,US_Others!O48)+US_Others!I48*US_Others!I$8/SUM(US_Others!D48,US_Others!I48,US_Others!O48)+US_Others!O48*US_Others!O$8/SUM(US_Others!D48,US_Others!I48,US_Others!O48))&gt;3.5,4,IF((US_Others!D48*US_Others!D$8/SUM(US_Others!D48,US_Others!I48,US_Others!O48)+US_Others!I48*US_Others!I$8/SUM(US_Others!D48,US_Others!I48,US_Others!O48)+US_Others!O48*US_Others!O$8/SUM(US_Others!D48,US_Others!I48,US_Others!O48))&gt;2.5,3,2)),"")</f>
        <v>4</v>
      </c>
      <c r="BE43" s="223">
        <f>IFERROR(IF((US_Others!E48*US_Others!E$8/SUM(US_Others!E48,US_Others!J48,US_Others!P48,US_Others!W48)+US_Others!J48*US_Others!J$8/SUM(US_Others!E48,US_Others!J48,US_Others!P48,US_Others!W48)+US_Others!P48*US_Others!P$8/SUM(US_Others!E48,US_Others!J48,US_Others!P48,US_Others!W48)+US_Others!W48*US_Others!W$8/SUM(US_Others!E48,US_Others!J48,US_Others!P48,US_Others!W48))&gt;3.5,4,IF((US_Others!E48*US_Others!E$8/SUM(US_Others!E48,US_Others!J48,US_Others!P48,US_Others!W48)+US_Others!J48*US_Others!J$8/SUM(US_Others!E48,US_Others!J48,US_Others!P48,US_Others!W48)+US_Others!P48*US_Others!P$8/SUM(US_Others!E48,US_Others!J48,US_Others!P48,US_Others!W48)+US_Others!W48*US_Others!W$8/SUM(US_Others!E48,US_Others!J48,US_Others!P48,US_Others!W48))&gt;2.5,3,2)),"")</f>
        <v>4</v>
      </c>
      <c r="BF43" s="223">
        <f>IFERROR(IF((US_Others!F48*US_Others!F$8/SUM(US_Others!F48,US_Others!K48,US_Others!Q48)+US_Others!K48*US_Others!K$8/SUM(US_Others!F48,US_Others!K48,US_Others!Q48)+US_Others!Q48*US_Others!Q$8/SUM(US_Others!F48,US_Others!K48,US_Others!Q48))&gt;3.5,4,IF((US_Others!F48*US_Others!F$8/SUM(US_Others!F48,US_Others!K48,US_Others!Q48)+US_Others!K48*US_Others!K$8/SUM(US_Others!F48,US_Others!K48,US_Others!Q48)+US_Others!Q48*US_Others!Q$8/SUM(US_Others!F48,US_Others!K48,US_Others!Q48))&gt;2.5,3,2)),"")</f>
        <v>4</v>
      </c>
      <c r="BG43" s="223">
        <f>IFERROR(IF((US_Others!G48*US_Others!G$8/SUM(US_Others!G48,US_Others!L48,US_Others!R48)+US_Others!L48*US_Others!L$8/SUM(US_Others!G48,US_Others!L48,US_Others!R48)+US_Others!R48*US_Others!R$8/SUM(US_Others!G48,US_Others!L48,US_Others!R48))&gt;3.5,4,IF((US_Others!G48*US_Others!G$8/SUM(US_Others!G48,US_Others!L48,US_Others!R48)+US_Others!L48*US_Others!L$8/SUM(US_Others!G48,US_Others!L48,US_Others!R48)+US_Others!R48*US_Others!R$8/SUM(US_Others!G48,US_Others!L48,US_Others!R48))&gt;2.5,3,2)),"")</f>
        <v>4</v>
      </c>
      <c r="BH43" s="219" t="str">
        <f>IFERROR(IF((US_Others!Z48*US_Others!Z$8/SUM(US_Others!Z48,US_Others!AB48)+US_Others!AB48*US_Others!AB$8/SUM(US_Others!Z48,US_Others!AB48))&gt;3.5,4,IF((US_Others!Z48*US_Others!Z$8/SUM(US_Others!Z48,US_Others!AB48)+US_Others!AB48*US_Others!AB$8/SUM(US_Others!Z48,US_Others!AB48))&gt;2.5,3,2)),"")</f>
        <v/>
      </c>
      <c r="BI43" s="219" t="str">
        <f>IFERROR(IF((US_Others!AA48*US_Others!AA$8/SUM(US_Others!AA48,US_Others!AC48)+US_Others!AC48*US_Others!AC$8/SUM(US_Others!AA48,US_Others!AC48))&gt;3.5,4,IF((US_Others!AA48*US_Others!AA$8/SUM(US_Others!AA48,US_Others!AC48)+US_Others!AC48*US_Others!AC$8/SUM(US_Others!AA48,US_Others!AC48))&gt;2.5,3,2)),"")</f>
        <v/>
      </c>
      <c r="BJ43" s="219" t="str">
        <f>IFERROR(US_Others!AD48*US_Others!AD$8/US_Others!AD48,"")</f>
        <v/>
      </c>
      <c r="BK43" s="74" t="str">
        <f>IFERROR(US_Others!AE48*US_Others!AE$8/US_Others!AE48,"")</f>
        <v/>
      </c>
      <c r="BL43" s="219" t="str">
        <f>IFERROR(IF(SUMPRODUCT(US_Others!AG48:AI48/SUM(US_Others!AG48:AI48),US_Others!AG$8:AI$8)&gt;3.5,4,IF(SUMPRODUCT(US_Others!AG48:AI48/SUM(US_Others!AG48:AI48),US_Others!AG$8:AI$8)&gt;2.5,3,2)),"")</f>
        <v/>
      </c>
      <c r="BM43" s="219" t="str">
        <f>IFERROR(US_Others!AL48*US_Others!AL$8/US_Others!AL48,"")</f>
        <v/>
      </c>
    </row>
    <row r="44" spans="1:65">
      <c r="A44" s="200" t="s">
        <v>156</v>
      </c>
      <c r="B44" s="332" t="s">
        <v>157</v>
      </c>
      <c r="C44" s="333">
        <f>SUM(US_CO2!C47:AX47)</f>
        <v>1.6613063369481762</v>
      </c>
      <c r="D44" s="333">
        <f>SUM(US_CH4!C47:AC47)</f>
        <v>7.3386726261498979E-4</v>
      </c>
      <c r="E44" s="333">
        <f>SUM(US_N2O!C47:AA47)</f>
        <v>1.3166072718780941E-3</v>
      </c>
      <c r="F44" s="332">
        <f>US_Others!V49+US_Others!U49</f>
        <v>0</v>
      </c>
      <c r="G44" s="332">
        <f>US_Others!C49+US_Others!H49+US_Others!N49</f>
        <v>1.0676288030901995E-3</v>
      </c>
      <c r="H44" s="332">
        <f>US_Others!D49+US_Others!I49+US_Others!O49</f>
        <v>1.7509112370679276E-2</v>
      </c>
      <c r="I44" s="332">
        <f>US_Others!E49+US_Others!J49+US_Others!P49+US_Others!W49</f>
        <v>8.0926263274237131E-2</v>
      </c>
      <c r="J44" s="332">
        <f>US_Others!F49+US_Others!K49+US_Others!Q49</f>
        <v>1.3985937320481614E-2</v>
      </c>
      <c r="K44" s="332">
        <f>US_Others!G49+US_Others!L49+US_Others!R49</f>
        <v>1.3879174440172598E-3</v>
      </c>
      <c r="L44" s="332">
        <f>US_Others!Z49+US_Others!AB49</f>
        <v>0</v>
      </c>
      <c r="M44" s="332">
        <f>US_Others!AA49+US_Others!AC49</f>
        <v>0</v>
      </c>
      <c r="N44" s="332">
        <f>US_Others!AD49</f>
        <v>0</v>
      </c>
      <c r="O44" s="332">
        <f>US_Others!AE49</f>
        <v>0</v>
      </c>
      <c r="P44" s="332">
        <f>SUM(US_Others!AG49:AI49)</f>
        <v>0</v>
      </c>
      <c r="Q44" s="332">
        <f>US_Others!AL49</f>
        <v>0</v>
      </c>
      <c r="R44" s="332"/>
      <c r="S44" s="334">
        <f t="shared" si="0"/>
        <v>1661.3063369481763</v>
      </c>
      <c r="T44" s="334">
        <f>D44*1000/Spec!I$6</f>
        <v>2.9354690504599591E-2</v>
      </c>
      <c r="U44" s="334">
        <f>E44*1000/Spec!I$7</f>
        <v>4.4181452076446108E-3</v>
      </c>
      <c r="V44" s="334">
        <f>F44*1000/Spec!I$8</f>
        <v>0</v>
      </c>
      <c r="W44" s="334">
        <f>G44*1000/Spec!I$9</f>
        <v>1.5816723008743696E-3</v>
      </c>
      <c r="X44" s="334">
        <f>H44*1000/Spec!I$10</f>
        <v>5.0026035344797933E-3</v>
      </c>
      <c r="Y44" s="334">
        <f>I44*1000/Spec!I$11</f>
        <v>5.6591792499466526E-2</v>
      </c>
      <c r="Z44" s="334">
        <f>J44*1000/Spec!I$12</f>
        <v>3.1288450381390638E-3</v>
      </c>
      <c r="AA44" s="334">
        <f>K44*1000/Spec!I$15</f>
        <v>1.4147986177545971E-4</v>
      </c>
      <c r="AB44" s="334">
        <f>L44*1000/Spec!I$17</f>
        <v>0</v>
      </c>
      <c r="AC44" s="334">
        <f>M44*1000/Spec!I$18</f>
        <v>0</v>
      </c>
      <c r="AD44" s="335">
        <f>N44*1000/Spec!I$25</f>
        <v>0</v>
      </c>
      <c r="AE44" s="335">
        <f>O44*1000/Spec!I$26</f>
        <v>0</v>
      </c>
      <c r="AF44" s="334">
        <f>P44*1000/Spec!I$21</f>
        <v>0</v>
      </c>
      <c r="AG44" s="334">
        <f>Q44*1000/Spec!I$22</f>
        <v>0</v>
      </c>
      <c r="AI44" s="200">
        <f>S44/'2007output'!$C42</f>
        <v>7.0480944251333263E-2</v>
      </c>
      <c r="AJ44" s="200">
        <f>T44/'2007output'!$C42</f>
        <v>1.2453731494039111E-6</v>
      </c>
      <c r="AK44" s="200">
        <f>U44/'2007output'!$C42</f>
        <v>1.8743987135228079E-7</v>
      </c>
      <c r="AL44" s="200">
        <f>V44/'2007output'!$C42</f>
        <v>0</v>
      </c>
      <c r="AM44" s="200">
        <f>W44/'2007output'!$C42</f>
        <v>6.7102469172897617E-8</v>
      </c>
      <c r="AN44" s="200">
        <f>X44/'2007output'!$C42</f>
        <v>2.1223552392685052E-7</v>
      </c>
      <c r="AO44" s="200">
        <f>Y44/'2007output'!$C42</f>
        <v>2.4009075770848299E-6</v>
      </c>
      <c r="AP44" s="200">
        <f>Z44/'2007output'!$C42</f>
        <v>1.327412938839703E-7</v>
      </c>
      <c r="AQ44" s="200">
        <f>AA44/'2007output'!$C42</f>
        <v>6.0022850865665319E-9</v>
      </c>
      <c r="AR44" s="200">
        <f>AB44/'2007output'!$C42</f>
        <v>0</v>
      </c>
      <c r="AS44" s="200">
        <f>AC44/'2007output'!$C42</f>
        <v>0</v>
      </c>
      <c r="AT44" s="200">
        <f>AD44/'2007output'!$C42</f>
        <v>0</v>
      </c>
      <c r="AU44" s="200">
        <f>AE44/'2007output'!$C42</f>
        <v>0</v>
      </c>
      <c r="AV44" s="200">
        <f>AF44/'2007output'!$C42</f>
        <v>0</v>
      </c>
      <c r="AW44" s="200">
        <f>AG44/'2007output'!$C42</f>
        <v>0</v>
      </c>
      <c r="AY44" s="370">
        <f>IFERROR(IF(SUMPRODUCT(US_CO2!C47:AX47/SUM(US_CO2!C47:AX47),US_CO2!C$6:AX$6)&gt;3.5,4,IF(SUMPRODUCT(US_CO2!C47:AX47/SUM(US_CO2!C47:AX47),US_CO2!C$6:AX$6)&gt;2.5,3,2)),"")</f>
        <v>4</v>
      </c>
      <c r="AZ44" s="370">
        <f>IFERROR(IF(SUMPRODUCT(US_CH4!C47:AC47/SUM(US_CH4!C47:AC47),US_CH4!C$6:AC$6)&gt;3.5,4,IF(SUMPRODUCT(US_CH4!C47:AC47/SUM(US_CH4!C47:AC47),US_CH4!C$6:AC$6)&gt;2.5,3,2)),"")</f>
        <v>4</v>
      </c>
      <c r="BA44" s="223">
        <f>IFERROR(IF(SUMPRODUCT(US_N2O!C47:AA47/SUM(US_N2O!C47:AA47),US_N2O!C$6:AA$6)&gt;3.5,4,IF(SUMPRODUCT(US_N2O!C47:AA47/SUM(US_N2O!C47:AA47),US_N2O!C$6:AA$6)&gt;2.5,3,2)),"")</f>
        <v>4</v>
      </c>
      <c r="BB44" s="223" t="str">
        <f>IFERROR(IF(SUMPRODUCT(US_Others!U49:V49/SUM(US_Others!U49:V49),US_Others!U$8:V$8)&gt;3.5,4,IF(SUMPRODUCT(US_Others!U49:V49/SUM(US_Others!U49:V49),US_Others!U$8:V$8)&gt;2.5,3,2)),"")</f>
        <v/>
      </c>
      <c r="BC44" s="223">
        <f>IFERROR(IF((US_Others!C49*US_Others!C$8/SUM(US_Others!C49,US_Others!H49,US_Others!N49)+ US_Others!H49*US_Others!H$8/SUM(US_Others!C49,US_Others!H49,US_Others!N49)+US_Others!N49*US_Others!N$8/SUM(US_Others!C49,US_Others!H49,US_Others!N49))&gt;3.5,4,IF((US_Others!C49*US_Others!C$8/SUM(US_Others!C49,US_Others!H49,US_Others!N49)+ US_Others!H49*US_Others!H$8/SUM(US_Others!C49,US_Others!H49,US_Others!N49)+US_Others!N49*US_Others!N$8/SUM(US_Others!C49,US_Others!H49,US_Others!N49))&gt;2.5,3,2)),"")</f>
        <v>4</v>
      </c>
      <c r="BD44" s="223">
        <f>IFERROR(IF((US_Others!D49*US_Others!D$8/SUM(US_Others!D49,US_Others!I49,US_Others!O49)+US_Others!I49*US_Others!I$8/SUM(US_Others!D49,US_Others!I49,US_Others!O49)+US_Others!O49*US_Others!O$8/SUM(US_Others!D49,US_Others!I49,US_Others!O49))&gt;3.5,4,IF((US_Others!D49*US_Others!D$8/SUM(US_Others!D49,US_Others!I49,US_Others!O49)+US_Others!I49*US_Others!I$8/SUM(US_Others!D49,US_Others!I49,US_Others!O49)+US_Others!O49*US_Others!O$8/SUM(US_Others!D49,US_Others!I49,US_Others!O49))&gt;2.5,3,2)),"")</f>
        <v>4</v>
      </c>
      <c r="BE44" s="223">
        <f>IFERROR(IF((US_Others!E49*US_Others!E$8/SUM(US_Others!E49,US_Others!J49,US_Others!P49,US_Others!W49)+US_Others!J49*US_Others!J$8/SUM(US_Others!E49,US_Others!J49,US_Others!P49,US_Others!W49)+US_Others!P49*US_Others!P$8/SUM(US_Others!E49,US_Others!J49,US_Others!P49,US_Others!W49)+US_Others!W49*US_Others!W$8/SUM(US_Others!E49,US_Others!J49,US_Others!P49,US_Others!W49))&gt;3.5,4,IF((US_Others!E49*US_Others!E$8/SUM(US_Others!E49,US_Others!J49,US_Others!P49,US_Others!W49)+US_Others!J49*US_Others!J$8/SUM(US_Others!E49,US_Others!J49,US_Others!P49,US_Others!W49)+US_Others!P49*US_Others!P$8/SUM(US_Others!E49,US_Others!J49,US_Others!P49,US_Others!W49)+US_Others!W49*US_Others!W$8/SUM(US_Others!E49,US_Others!J49,US_Others!P49,US_Others!W49))&gt;2.5,3,2)),"")</f>
        <v>4</v>
      </c>
      <c r="BF44" s="223">
        <f>IFERROR(IF((US_Others!F49*US_Others!F$8/SUM(US_Others!F49,US_Others!K49,US_Others!Q49)+US_Others!K49*US_Others!K$8/SUM(US_Others!F49,US_Others!K49,US_Others!Q49)+US_Others!Q49*US_Others!Q$8/SUM(US_Others!F49,US_Others!K49,US_Others!Q49))&gt;3.5,4,IF((US_Others!F49*US_Others!F$8/SUM(US_Others!F49,US_Others!K49,US_Others!Q49)+US_Others!K49*US_Others!K$8/SUM(US_Others!F49,US_Others!K49,US_Others!Q49)+US_Others!Q49*US_Others!Q$8/SUM(US_Others!F49,US_Others!K49,US_Others!Q49))&gt;2.5,3,2)),"")</f>
        <v>4</v>
      </c>
      <c r="BG44" s="223">
        <f>IFERROR(IF((US_Others!G49*US_Others!G$8/SUM(US_Others!G49,US_Others!L49,US_Others!R49)+US_Others!L49*US_Others!L$8/SUM(US_Others!G49,US_Others!L49,US_Others!R49)+US_Others!R49*US_Others!R$8/SUM(US_Others!G49,US_Others!L49,US_Others!R49))&gt;3.5,4,IF((US_Others!G49*US_Others!G$8/SUM(US_Others!G49,US_Others!L49,US_Others!R49)+US_Others!L49*US_Others!L$8/SUM(US_Others!G49,US_Others!L49,US_Others!R49)+US_Others!R49*US_Others!R$8/SUM(US_Others!G49,US_Others!L49,US_Others!R49))&gt;2.5,3,2)),"")</f>
        <v>4</v>
      </c>
      <c r="BH44" s="219" t="str">
        <f>IFERROR(IF((US_Others!Z49*US_Others!Z$8/SUM(US_Others!Z49,US_Others!AB49)+US_Others!AB49*US_Others!AB$8/SUM(US_Others!Z49,US_Others!AB49))&gt;3.5,4,IF((US_Others!Z49*US_Others!Z$8/SUM(US_Others!Z49,US_Others!AB49)+US_Others!AB49*US_Others!AB$8/SUM(US_Others!Z49,US_Others!AB49))&gt;2.5,3,2)),"")</f>
        <v/>
      </c>
      <c r="BI44" s="219" t="str">
        <f>IFERROR(IF((US_Others!AA49*US_Others!AA$8/SUM(US_Others!AA49,US_Others!AC49)+US_Others!AC49*US_Others!AC$8/SUM(US_Others!AA49,US_Others!AC49))&gt;3.5,4,IF((US_Others!AA49*US_Others!AA$8/SUM(US_Others!AA49,US_Others!AC49)+US_Others!AC49*US_Others!AC$8/SUM(US_Others!AA49,US_Others!AC49))&gt;2.5,3,2)),"")</f>
        <v/>
      </c>
      <c r="BJ44" s="219" t="str">
        <f>IFERROR(US_Others!AD49*US_Others!AD$8/US_Others!AD49,"")</f>
        <v/>
      </c>
      <c r="BK44" s="74" t="str">
        <f>IFERROR(US_Others!AE49*US_Others!AE$8/US_Others!AE49,"")</f>
        <v/>
      </c>
      <c r="BL44" s="219" t="str">
        <f>IFERROR(IF(SUMPRODUCT(US_Others!AG49:AI49/SUM(US_Others!AG49:AI49),US_Others!AG$8:AI$8)&gt;3.5,4,IF(SUMPRODUCT(US_Others!AG49:AI49/SUM(US_Others!AG49:AI49),US_Others!AG$8:AI$8)&gt;2.5,3,2)),"")</f>
        <v/>
      </c>
      <c r="BM44" s="219" t="str">
        <f>IFERROR(US_Others!AL49*US_Others!AL$8/US_Others!AL49,"")</f>
        <v/>
      </c>
    </row>
    <row r="45" spans="1:65">
      <c r="A45" s="200" t="s">
        <v>158</v>
      </c>
      <c r="B45" s="332">
        <v>327100</v>
      </c>
      <c r="C45" s="333">
        <f>SUM(US_CO2!C48:AX48)</f>
        <v>3.426375794650661</v>
      </c>
      <c r="D45" s="333">
        <f>SUM(US_CH4!C48:AC48)</f>
        <v>1.8694160029973643E-3</v>
      </c>
      <c r="E45" s="333">
        <f>SUM(US_N2O!C48:AA48)</f>
        <v>2.2865351675225337E-3</v>
      </c>
      <c r="F45" s="332">
        <f>US_Others!V50+US_Others!U50</f>
        <v>0</v>
      </c>
      <c r="G45" s="332">
        <f>US_Others!C50+US_Others!H50+US_Others!N50</f>
        <v>0</v>
      </c>
      <c r="H45" s="332">
        <f>US_Others!D50+US_Others!I50+US_Others!O50</f>
        <v>0</v>
      </c>
      <c r="I45" s="332">
        <f>US_Others!E50+US_Others!J50+US_Others!P50+US_Others!W50</f>
        <v>0</v>
      </c>
      <c r="J45" s="332">
        <f>US_Others!F50+US_Others!K50+US_Others!Q50</f>
        <v>0</v>
      </c>
      <c r="K45" s="332">
        <f>US_Others!G50+US_Others!L50+US_Others!R50</f>
        <v>0</v>
      </c>
      <c r="L45" s="332">
        <f>US_Others!Z50+US_Others!AB50</f>
        <v>0</v>
      </c>
      <c r="M45" s="332">
        <f>US_Others!AA50+US_Others!AC50</f>
        <v>0</v>
      </c>
      <c r="N45" s="332">
        <f>US_Others!AD50</f>
        <v>0</v>
      </c>
      <c r="O45" s="332">
        <f>US_Others!AE50</f>
        <v>0</v>
      </c>
      <c r="P45" s="332">
        <f>SUM(US_Others!AG50:AI50)</f>
        <v>0</v>
      </c>
      <c r="Q45" s="332">
        <f>US_Others!AL50</f>
        <v>0</v>
      </c>
      <c r="R45" s="332"/>
      <c r="S45" s="334">
        <f t="shared" si="0"/>
        <v>3426.3757946506612</v>
      </c>
      <c r="T45" s="334">
        <f>D45*1000/Spec!I$6</f>
        <v>7.4776640119894572E-2</v>
      </c>
      <c r="U45" s="334">
        <f>E45*1000/Spec!I$7</f>
        <v>7.6729368037668924E-3</v>
      </c>
      <c r="V45" s="334">
        <f>F45*1000/Spec!I$8</f>
        <v>0</v>
      </c>
      <c r="W45" s="334">
        <f>G45*1000/Spec!I$9</f>
        <v>0</v>
      </c>
      <c r="X45" s="334">
        <f>H45*1000/Spec!I$10</f>
        <v>0</v>
      </c>
      <c r="Y45" s="334">
        <f>I45*1000/Spec!I$11</f>
        <v>0</v>
      </c>
      <c r="Z45" s="334">
        <f>J45*1000/Spec!I$12</f>
        <v>0</v>
      </c>
      <c r="AA45" s="334">
        <f>K45*1000/Spec!I$15</f>
        <v>0</v>
      </c>
      <c r="AB45" s="334">
        <f>L45*1000/Spec!I$17</f>
        <v>0</v>
      </c>
      <c r="AC45" s="334">
        <f>M45*1000/Spec!I$18</f>
        <v>0</v>
      </c>
      <c r="AD45" s="335">
        <f>N45*1000/Spec!I$25</f>
        <v>0</v>
      </c>
      <c r="AE45" s="335">
        <f>O45*1000/Spec!I$26</f>
        <v>0</v>
      </c>
      <c r="AF45" s="334">
        <f>P45*1000/Spec!I$21</f>
        <v>0</v>
      </c>
      <c r="AG45" s="334">
        <f>Q45*1000/Spec!I$22</f>
        <v>0</v>
      </c>
      <c r="AI45" s="200">
        <f>S45/'2007output'!$C43</f>
        <v>0.39592971974239211</v>
      </c>
      <c r="AJ45" s="200">
        <f>T45/'2007output'!$C43</f>
        <v>8.6407025791419664E-6</v>
      </c>
      <c r="AK45" s="200">
        <f>U45/'2007output'!$C43</f>
        <v>8.8663471270705941E-7</v>
      </c>
      <c r="AL45" s="200">
        <f>V45/'2007output'!$C43</f>
        <v>0</v>
      </c>
      <c r="AM45" s="200">
        <f>W45/'2007output'!$C43</f>
        <v>0</v>
      </c>
      <c r="AN45" s="200">
        <f>X45/'2007output'!$C43</f>
        <v>0</v>
      </c>
      <c r="AO45" s="200">
        <f>Y45/'2007output'!$C43</f>
        <v>0</v>
      </c>
      <c r="AP45" s="200">
        <f>Z45/'2007output'!$C43</f>
        <v>0</v>
      </c>
      <c r="AQ45" s="200">
        <f>AA45/'2007output'!$C43</f>
        <v>0</v>
      </c>
      <c r="AR45" s="200">
        <f>AB45/'2007output'!$C43</f>
        <v>0</v>
      </c>
      <c r="AS45" s="200">
        <f>AC45/'2007output'!$C43</f>
        <v>0</v>
      </c>
      <c r="AT45" s="200">
        <f>AD45/'2007output'!$C43</f>
        <v>0</v>
      </c>
      <c r="AU45" s="200">
        <f>AE45/'2007output'!$C43</f>
        <v>0</v>
      </c>
      <c r="AV45" s="200">
        <f>AF45/'2007output'!$C43</f>
        <v>0</v>
      </c>
      <c r="AW45" s="200">
        <f>AG45/'2007output'!$C43</f>
        <v>0</v>
      </c>
      <c r="AY45" s="370">
        <f>IFERROR(IF(SUMPRODUCT(US_CO2!C48:AX48/SUM(US_CO2!C48:AX48),US_CO2!C$6:AX$6)&gt;3.5,4,IF(SUMPRODUCT(US_CO2!C48:AX48/SUM(US_CO2!C48:AX48),US_CO2!C$6:AX$6)&gt;2.5,3,2)),"")</f>
        <v>4</v>
      </c>
      <c r="AZ45" s="370">
        <f>IFERROR(IF(SUMPRODUCT(US_CH4!C48:AC48/SUM(US_CH4!C48:AC48),US_CH4!C$6:AC$6)&gt;3.5,4,IF(SUMPRODUCT(US_CH4!C48:AC48/SUM(US_CH4!C48:AC48),US_CH4!C$6:AC$6)&gt;2.5,3,2)),"")</f>
        <v>4</v>
      </c>
      <c r="BA45" s="223">
        <f>IFERROR(IF(SUMPRODUCT(US_N2O!C48:AA48/SUM(US_N2O!C48:AA48),US_N2O!C$6:AA$6)&gt;3.5,4,IF(SUMPRODUCT(US_N2O!C48:AA48/SUM(US_N2O!C48:AA48),US_N2O!C$6:AA$6)&gt;2.5,3,2)),"")</f>
        <v>4</v>
      </c>
      <c r="BB45" s="223" t="str">
        <f>IFERROR(IF(SUMPRODUCT(US_Others!U50:V50/SUM(US_Others!U50:V50),US_Others!U$8:V$8)&gt;3.5,4,IF(SUMPRODUCT(US_Others!U50:V50/SUM(US_Others!U50:V50),US_Others!U$8:V$8)&gt;2.5,3,2)),"")</f>
        <v/>
      </c>
      <c r="BC45" s="223" t="str">
        <f>IFERROR(IF((US_Others!C50*US_Others!C$8/SUM(US_Others!C50,US_Others!H50,US_Others!N50)+ US_Others!H50*US_Others!H$8/SUM(US_Others!C50,US_Others!H50,US_Others!N50)+US_Others!N50*US_Others!N$8/SUM(US_Others!C50,US_Others!H50,US_Others!N50))&gt;3.5,4,IF((US_Others!C50*US_Others!C$8/SUM(US_Others!C50,US_Others!H50,US_Others!N50)+ US_Others!H50*US_Others!H$8/SUM(US_Others!C50,US_Others!H50,US_Others!N50)+US_Others!N50*US_Others!N$8/SUM(US_Others!C50,US_Others!H50,US_Others!N50))&gt;2.5,3,2)),"")</f>
        <v/>
      </c>
      <c r="BD45" s="223" t="str">
        <f>IFERROR(IF((US_Others!D50*US_Others!D$8/SUM(US_Others!D50,US_Others!I50,US_Others!O50)+US_Others!I50*US_Others!I$8/SUM(US_Others!D50,US_Others!I50,US_Others!O50)+US_Others!O50*US_Others!O$8/SUM(US_Others!D50,US_Others!I50,US_Others!O50))&gt;3.5,4,IF((US_Others!D50*US_Others!D$8/SUM(US_Others!D50,US_Others!I50,US_Others!O50)+US_Others!I50*US_Others!I$8/SUM(US_Others!D50,US_Others!I50,US_Others!O50)+US_Others!O50*US_Others!O$8/SUM(US_Others!D50,US_Others!I50,US_Others!O50))&gt;2.5,3,2)),"")</f>
        <v/>
      </c>
      <c r="BE45" s="223" t="str">
        <f>IFERROR(IF((US_Others!E50*US_Others!E$8/SUM(US_Others!E50,US_Others!J50,US_Others!P50,US_Others!W50)+US_Others!J50*US_Others!J$8/SUM(US_Others!E50,US_Others!J50,US_Others!P50,US_Others!W50)+US_Others!P50*US_Others!P$8/SUM(US_Others!E50,US_Others!J50,US_Others!P50,US_Others!W50)+US_Others!W50*US_Others!W$8/SUM(US_Others!E50,US_Others!J50,US_Others!P50,US_Others!W50))&gt;3.5,4,IF((US_Others!E50*US_Others!E$8/SUM(US_Others!E50,US_Others!J50,US_Others!P50,US_Others!W50)+US_Others!J50*US_Others!J$8/SUM(US_Others!E50,US_Others!J50,US_Others!P50,US_Others!W50)+US_Others!P50*US_Others!P$8/SUM(US_Others!E50,US_Others!J50,US_Others!P50,US_Others!W50)+US_Others!W50*US_Others!W$8/SUM(US_Others!E50,US_Others!J50,US_Others!P50,US_Others!W50))&gt;2.5,3,2)),"")</f>
        <v/>
      </c>
      <c r="BF45" s="223" t="str">
        <f>IFERROR(IF((US_Others!F50*US_Others!F$8/SUM(US_Others!F50,US_Others!K50,US_Others!Q50)+US_Others!K50*US_Others!K$8/SUM(US_Others!F50,US_Others!K50,US_Others!Q50)+US_Others!Q50*US_Others!Q$8/SUM(US_Others!F50,US_Others!K50,US_Others!Q50))&gt;3.5,4,IF((US_Others!F50*US_Others!F$8/SUM(US_Others!F50,US_Others!K50,US_Others!Q50)+US_Others!K50*US_Others!K$8/SUM(US_Others!F50,US_Others!K50,US_Others!Q50)+US_Others!Q50*US_Others!Q$8/SUM(US_Others!F50,US_Others!K50,US_Others!Q50))&gt;2.5,3,2)),"")</f>
        <v/>
      </c>
      <c r="BG45" s="223" t="str">
        <f>IFERROR(IF((US_Others!G50*US_Others!G$8/SUM(US_Others!G50,US_Others!L50,US_Others!R50)+US_Others!L50*US_Others!L$8/SUM(US_Others!G50,US_Others!L50,US_Others!R50)+US_Others!R50*US_Others!R$8/SUM(US_Others!G50,US_Others!L50,US_Others!R50))&gt;3.5,4,IF((US_Others!G50*US_Others!G$8/SUM(US_Others!G50,US_Others!L50,US_Others!R50)+US_Others!L50*US_Others!L$8/SUM(US_Others!G50,US_Others!L50,US_Others!R50)+US_Others!R50*US_Others!R$8/SUM(US_Others!G50,US_Others!L50,US_Others!R50))&gt;2.5,3,2)),"")</f>
        <v/>
      </c>
      <c r="BH45" s="219" t="str">
        <f>IFERROR(IF((US_Others!Z50*US_Others!Z$8/SUM(US_Others!Z50,US_Others!AB50)+US_Others!AB50*US_Others!AB$8/SUM(US_Others!Z50,US_Others!AB50))&gt;3.5,4,IF((US_Others!Z50*US_Others!Z$8/SUM(US_Others!Z50,US_Others!AB50)+US_Others!AB50*US_Others!AB$8/SUM(US_Others!Z50,US_Others!AB50))&gt;2.5,3,2)),"")</f>
        <v/>
      </c>
      <c r="BI45" s="219" t="str">
        <f>IFERROR(IF((US_Others!AA50*US_Others!AA$8/SUM(US_Others!AA50,US_Others!AC50)+US_Others!AC50*US_Others!AC$8/SUM(US_Others!AA50,US_Others!AC50))&gt;3.5,4,IF((US_Others!AA50*US_Others!AA$8/SUM(US_Others!AA50,US_Others!AC50)+US_Others!AC50*US_Others!AC$8/SUM(US_Others!AA50,US_Others!AC50))&gt;2.5,3,2)),"")</f>
        <v/>
      </c>
      <c r="BJ45" s="219" t="str">
        <f>IFERROR(US_Others!AD50*US_Others!AD$8/US_Others!AD50,"")</f>
        <v/>
      </c>
      <c r="BK45" s="74" t="str">
        <f>IFERROR(US_Others!AE50*US_Others!AE$8/US_Others!AE50,"")</f>
        <v/>
      </c>
      <c r="BL45" s="219" t="str">
        <f>IFERROR(IF(SUMPRODUCT(US_Others!AG50:AI50/SUM(US_Others!AG50:AI50),US_Others!AG$8:AI$8)&gt;3.5,4,IF(SUMPRODUCT(US_Others!AG50:AI50/SUM(US_Others!AG50:AI50),US_Others!AG$8:AI$8)&gt;2.5,3,2)),"")</f>
        <v/>
      </c>
      <c r="BM45" s="219" t="str">
        <f>IFERROR(US_Others!AL50*US_Others!AL$8/US_Others!AL50,"")</f>
        <v/>
      </c>
    </row>
    <row r="46" spans="1:65">
      <c r="A46" s="200" t="s">
        <v>159</v>
      </c>
      <c r="B46" s="332">
        <v>327200</v>
      </c>
      <c r="C46" s="333">
        <f>SUM(US_CO2!C49:AX49)</f>
        <v>10.094093587709665</v>
      </c>
      <c r="D46" s="333">
        <f>SUM(US_CH4!C49:AC49)</f>
        <v>4.0841836938755385E-3</v>
      </c>
      <c r="E46" s="333">
        <f>SUM(US_N2O!C49:AA49)</f>
        <v>4.0841836938755385E-3</v>
      </c>
      <c r="F46" s="332">
        <f>US_Others!V51+US_Others!U51</f>
        <v>0</v>
      </c>
      <c r="G46" s="332">
        <f>US_Others!C51+US_Others!H51+US_Others!N51</f>
        <v>1.0838435252256242E-4</v>
      </c>
      <c r="H46" s="332">
        <f>US_Others!D51+US_Others!I51+US_Others!O51</f>
        <v>1.7775033813700238E-3</v>
      </c>
      <c r="I46" s="332">
        <f>US_Others!E51+US_Others!J51+US_Others!P51+US_Others!W51</f>
        <v>8.2155339212102319E-3</v>
      </c>
      <c r="J46" s="332">
        <f>US_Others!F51+US_Others!K51+US_Others!Q51</f>
        <v>1.4198350180455676E-3</v>
      </c>
      <c r="K46" s="332">
        <f>US_Others!G51+US_Others!L51+US_Others!R51</f>
        <v>1.4089965827933119E-4</v>
      </c>
      <c r="L46" s="332">
        <f>US_Others!Z51+US_Others!AB51</f>
        <v>0</v>
      </c>
      <c r="M46" s="332">
        <f>US_Others!AA51+US_Others!AC51</f>
        <v>0</v>
      </c>
      <c r="N46" s="332">
        <f>US_Others!AD51</f>
        <v>0</v>
      </c>
      <c r="O46" s="332">
        <f>US_Others!AE51</f>
        <v>0</v>
      </c>
      <c r="P46" s="332">
        <f>SUM(US_Others!AG51:AI51)</f>
        <v>0</v>
      </c>
      <c r="Q46" s="332">
        <f>US_Others!AL51</f>
        <v>0</v>
      </c>
      <c r="R46" s="332"/>
      <c r="S46" s="334">
        <f t="shared" si="0"/>
        <v>10094.093587709665</v>
      </c>
      <c r="T46" s="334">
        <f>D46*1000/Spec!I$6</f>
        <v>0.16336734775502154</v>
      </c>
      <c r="U46" s="334">
        <f>E46*1000/Spec!I$7</f>
        <v>1.3705314408978318E-2</v>
      </c>
      <c r="V46" s="334">
        <f>F46*1000/Spec!I$8</f>
        <v>0</v>
      </c>
      <c r="W46" s="334">
        <f>G46*1000/Spec!I$9</f>
        <v>1.6056941114453693E-4</v>
      </c>
      <c r="X46" s="334">
        <f>H46*1000/Spec!I$10</f>
        <v>5.0785810896286393E-4</v>
      </c>
      <c r="Y46" s="334">
        <f>I46*1000/Spec!I$11</f>
        <v>5.7451286162309313E-3</v>
      </c>
      <c r="Z46" s="334">
        <f>J46*1000/Spec!I$12</f>
        <v>3.1763646936142456E-4</v>
      </c>
      <c r="AA46" s="334">
        <f>K46*1000/Spec!I$15</f>
        <v>1.4362860171185645E-5</v>
      </c>
      <c r="AB46" s="334">
        <f>L46*1000/Spec!I$17</f>
        <v>0</v>
      </c>
      <c r="AC46" s="334">
        <f>M46*1000/Spec!I$18</f>
        <v>0</v>
      </c>
      <c r="AD46" s="335">
        <f>N46*1000/Spec!I$25</f>
        <v>0</v>
      </c>
      <c r="AE46" s="335">
        <f>O46*1000/Spec!I$26</f>
        <v>0</v>
      </c>
      <c r="AF46" s="334">
        <f>P46*1000/Spec!I$21</f>
        <v>0</v>
      </c>
      <c r="AG46" s="334">
        <f>Q46*1000/Spec!I$22</f>
        <v>0</v>
      </c>
      <c r="AI46" s="200">
        <f>S46/'2007output'!$C44</f>
        <v>0.43303704794979259</v>
      </c>
      <c r="AJ46" s="200">
        <f>T46/'2007output'!$C44</f>
        <v>7.0084662271566514E-6</v>
      </c>
      <c r="AK46" s="200">
        <f>U46/'2007output'!$C44</f>
        <v>5.8795857610374597E-7</v>
      </c>
      <c r="AL46" s="200">
        <f>V46/'2007output'!$C44</f>
        <v>0</v>
      </c>
      <c r="AM46" s="200">
        <f>W46/'2007output'!$C44</f>
        <v>6.8884346265352606E-9</v>
      </c>
      <c r="AN46" s="200">
        <f>X46/'2007output'!$C44</f>
        <v>2.1787134661641524E-8</v>
      </c>
      <c r="AO46" s="200">
        <f>Y46/'2007output'!$C44</f>
        <v>2.4646626410257104E-7</v>
      </c>
      <c r="AP46" s="200">
        <f>Z46/'2007output'!$C44</f>
        <v>1.3626618162223276E-8</v>
      </c>
      <c r="AQ46" s="200">
        <f>AA46/'2007output'!$C44</f>
        <v>6.1616731751118167E-10</v>
      </c>
      <c r="AR46" s="200">
        <f>AB46/'2007output'!$C44</f>
        <v>0</v>
      </c>
      <c r="AS46" s="200">
        <f>AC46/'2007output'!$C44</f>
        <v>0</v>
      </c>
      <c r="AT46" s="200">
        <f>AD46/'2007output'!$C44</f>
        <v>0</v>
      </c>
      <c r="AU46" s="200">
        <f>AE46/'2007output'!$C44</f>
        <v>0</v>
      </c>
      <c r="AV46" s="200">
        <f>AF46/'2007output'!$C44</f>
        <v>0</v>
      </c>
      <c r="AW46" s="200">
        <f>AG46/'2007output'!$C44</f>
        <v>0</v>
      </c>
      <c r="AY46" s="370">
        <f>IFERROR(IF(SUMPRODUCT(US_CO2!C49:AX49/SUM(US_CO2!C49:AX49),US_CO2!C$6:AX$6)&gt;3.5,4,IF(SUMPRODUCT(US_CO2!C49:AX49/SUM(US_CO2!C49:AX49),US_CO2!C$6:AX$6)&gt;2.5,3,2)),"")</f>
        <v>4</v>
      </c>
      <c r="AZ46" s="370">
        <f>IFERROR(IF(SUMPRODUCT(US_CH4!C49:AC49/SUM(US_CH4!C49:AC49),US_CH4!C$6:AC$6)&gt;3.5,4,IF(SUMPRODUCT(US_CH4!C49:AC49/SUM(US_CH4!C49:AC49),US_CH4!C$6:AC$6)&gt;2.5,3,2)),"")</f>
        <v>4</v>
      </c>
      <c r="BA46" s="223">
        <f>IFERROR(IF(SUMPRODUCT(US_N2O!C49:AA49/SUM(US_N2O!C49:AA49),US_N2O!C$6:AA$6)&gt;3.5,4,IF(SUMPRODUCT(US_N2O!C49:AA49/SUM(US_N2O!C49:AA49),US_N2O!C$6:AA$6)&gt;2.5,3,2)),"")</f>
        <v>4</v>
      </c>
      <c r="BB46" s="223" t="str">
        <f>IFERROR(IF(SUMPRODUCT(US_Others!U51:V51/SUM(US_Others!U51:V51),US_Others!U$8:V$8)&gt;3.5,4,IF(SUMPRODUCT(US_Others!U51:V51/SUM(US_Others!U51:V51),US_Others!U$8:V$8)&gt;2.5,3,2)),"")</f>
        <v/>
      </c>
      <c r="BC46" s="223">
        <f>IFERROR(IF((US_Others!C51*US_Others!C$8/SUM(US_Others!C51,US_Others!H51,US_Others!N51)+ US_Others!H51*US_Others!H$8/SUM(US_Others!C51,US_Others!H51,US_Others!N51)+US_Others!N51*US_Others!N$8/SUM(US_Others!C51,US_Others!H51,US_Others!N51))&gt;3.5,4,IF((US_Others!C51*US_Others!C$8/SUM(US_Others!C51,US_Others!H51,US_Others!N51)+ US_Others!H51*US_Others!H$8/SUM(US_Others!C51,US_Others!H51,US_Others!N51)+US_Others!N51*US_Others!N$8/SUM(US_Others!C51,US_Others!H51,US_Others!N51))&gt;2.5,3,2)),"")</f>
        <v>4</v>
      </c>
      <c r="BD46" s="223">
        <f>IFERROR(IF((US_Others!D51*US_Others!D$8/SUM(US_Others!D51,US_Others!I51,US_Others!O51)+US_Others!I51*US_Others!I$8/SUM(US_Others!D51,US_Others!I51,US_Others!O51)+US_Others!O51*US_Others!O$8/SUM(US_Others!D51,US_Others!I51,US_Others!O51))&gt;3.5,4,IF((US_Others!D51*US_Others!D$8/SUM(US_Others!D51,US_Others!I51,US_Others!O51)+US_Others!I51*US_Others!I$8/SUM(US_Others!D51,US_Others!I51,US_Others!O51)+US_Others!O51*US_Others!O$8/SUM(US_Others!D51,US_Others!I51,US_Others!O51))&gt;2.5,3,2)),"")</f>
        <v>4</v>
      </c>
      <c r="BE46" s="223">
        <f>IFERROR(IF((US_Others!E51*US_Others!E$8/SUM(US_Others!E51,US_Others!J51,US_Others!P51,US_Others!W51)+US_Others!J51*US_Others!J$8/SUM(US_Others!E51,US_Others!J51,US_Others!P51,US_Others!W51)+US_Others!P51*US_Others!P$8/SUM(US_Others!E51,US_Others!J51,US_Others!P51,US_Others!W51)+US_Others!W51*US_Others!W$8/SUM(US_Others!E51,US_Others!J51,US_Others!P51,US_Others!W51))&gt;3.5,4,IF((US_Others!E51*US_Others!E$8/SUM(US_Others!E51,US_Others!J51,US_Others!P51,US_Others!W51)+US_Others!J51*US_Others!J$8/SUM(US_Others!E51,US_Others!J51,US_Others!P51,US_Others!W51)+US_Others!P51*US_Others!P$8/SUM(US_Others!E51,US_Others!J51,US_Others!P51,US_Others!W51)+US_Others!W51*US_Others!W$8/SUM(US_Others!E51,US_Others!J51,US_Others!P51,US_Others!W51))&gt;2.5,3,2)),"")</f>
        <v>4</v>
      </c>
      <c r="BF46" s="223">
        <f>IFERROR(IF((US_Others!F51*US_Others!F$8/SUM(US_Others!F51,US_Others!K51,US_Others!Q51)+US_Others!K51*US_Others!K$8/SUM(US_Others!F51,US_Others!K51,US_Others!Q51)+US_Others!Q51*US_Others!Q$8/SUM(US_Others!F51,US_Others!K51,US_Others!Q51))&gt;3.5,4,IF((US_Others!F51*US_Others!F$8/SUM(US_Others!F51,US_Others!K51,US_Others!Q51)+US_Others!K51*US_Others!K$8/SUM(US_Others!F51,US_Others!K51,US_Others!Q51)+US_Others!Q51*US_Others!Q$8/SUM(US_Others!F51,US_Others!K51,US_Others!Q51))&gt;2.5,3,2)),"")</f>
        <v>4</v>
      </c>
      <c r="BG46" s="223">
        <f>IFERROR(IF((US_Others!G51*US_Others!G$8/SUM(US_Others!G51,US_Others!L51,US_Others!R51)+US_Others!L51*US_Others!L$8/SUM(US_Others!G51,US_Others!L51,US_Others!R51)+US_Others!R51*US_Others!R$8/SUM(US_Others!G51,US_Others!L51,US_Others!R51))&gt;3.5,4,IF((US_Others!G51*US_Others!G$8/SUM(US_Others!G51,US_Others!L51,US_Others!R51)+US_Others!L51*US_Others!L$8/SUM(US_Others!G51,US_Others!L51,US_Others!R51)+US_Others!R51*US_Others!R$8/SUM(US_Others!G51,US_Others!L51,US_Others!R51))&gt;2.5,3,2)),"")</f>
        <v>4</v>
      </c>
      <c r="BH46" s="219" t="str">
        <f>IFERROR(IF((US_Others!Z51*US_Others!Z$8/SUM(US_Others!Z51,US_Others!AB51)+US_Others!AB51*US_Others!AB$8/SUM(US_Others!Z51,US_Others!AB51))&gt;3.5,4,IF((US_Others!Z51*US_Others!Z$8/SUM(US_Others!Z51,US_Others!AB51)+US_Others!AB51*US_Others!AB$8/SUM(US_Others!Z51,US_Others!AB51))&gt;2.5,3,2)),"")</f>
        <v/>
      </c>
      <c r="BI46" s="219" t="str">
        <f>IFERROR(IF((US_Others!AA51*US_Others!AA$8/SUM(US_Others!AA51,US_Others!AC51)+US_Others!AC51*US_Others!AC$8/SUM(US_Others!AA51,US_Others!AC51))&gt;3.5,4,IF((US_Others!AA51*US_Others!AA$8/SUM(US_Others!AA51,US_Others!AC51)+US_Others!AC51*US_Others!AC$8/SUM(US_Others!AA51,US_Others!AC51))&gt;2.5,3,2)),"")</f>
        <v/>
      </c>
      <c r="BJ46" s="219" t="str">
        <f>IFERROR(US_Others!AD51*US_Others!AD$8/US_Others!AD51,"")</f>
        <v/>
      </c>
      <c r="BK46" s="74" t="str">
        <f>IFERROR(US_Others!AE51*US_Others!AE$8/US_Others!AE51,"")</f>
        <v/>
      </c>
      <c r="BL46" s="219" t="str">
        <f>IFERROR(IF(SUMPRODUCT(US_Others!AG51:AI51/SUM(US_Others!AG51:AI51),US_Others!AG$8:AI$8)&gt;3.5,4,IF(SUMPRODUCT(US_Others!AG51:AI51/SUM(US_Others!AG51:AI51),US_Others!AG$8:AI$8)&gt;2.5,3,2)),"")</f>
        <v/>
      </c>
      <c r="BM46" s="219" t="str">
        <f>IFERROR(US_Others!AL51*US_Others!AL$8/US_Others!AL51,"")</f>
        <v/>
      </c>
    </row>
    <row r="47" spans="1:65">
      <c r="A47" s="200" t="s">
        <v>160</v>
      </c>
      <c r="B47" s="332">
        <v>327310</v>
      </c>
      <c r="C47" s="333">
        <f>SUM(US_CO2!C50:AX50)</f>
        <v>67.997345103238843</v>
      </c>
      <c r="D47" s="333">
        <f>SUM(US_CH4!C50:AC50)</f>
        <v>6.044043524537996E-2</v>
      </c>
      <c r="E47" s="333">
        <f>SUM(US_N2O!C50:AA50)</f>
        <v>0.10080602131025121</v>
      </c>
      <c r="F47" s="332">
        <f>US_Others!V52+US_Others!U52</f>
        <v>0</v>
      </c>
      <c r="G47" s="332">
        <f>US_Others!C52+US_Others!H52+US_Others!N52</f>
        <v>0</v>
      </c>
      <c r="H47" s="332">
        <f>US_Others!D52+US_Others!I52+US_Others!O52</f>
        <v>0</v>
      </c>
      <c r="I47" s="332">
        <f>US_Others!E52+US_Others!J52+US_Others!P52+US_Others!W52</f>
        <v>0</v>
      </c>
      <c r="J47" s="332">
        <f>US_Others!F52+US_Others!K52+US_Others!Q52</f>
        <v>0</v>
      </c>
      <c r="K47" s="332">
        <f>US_Others!G52+US_Others!L52+US_Others!R52</f>
        <v>0</v>
      </c>
      <c r="L47" s="332">
        <f>US_Others!Z52+US_Others!AB52</f>
        <v>0</v>
      </c>
      <c r="M47" s="332">
        <f>US_Others!AA52+US_Others!AC52</f>
        <v>0</v>
      </c>
      <c r="N47" s="332">
        <f>US_Others!AD52</f>
        <v>0</v>
      </c>
      <c r="O47" s="332">
        <f>US_Others!AE52</f>
        <v>0</v>
      </c>
      <c r="P47" s="332">
        <f>SUM(US_Others!AG52:AI52)</f>
        <v>0</v>
      </c>
      <c r="Q47" s="332">
        <f>US_Others!AL52</f>
        <v>0</v>
      </c>
      <c r="R47" s="332"/>
      <c r="S47" s="334">
        <f t="shared" si="0"/>
        <v>67997.34510323884</v>
      </c>
      <c r="T47" s="334">
        <f>D47*1000/Spec!I$6</f>
        <v>2.4176174098151986</v>
      </c>
      <c r="U47" s="334">
        <f>E47*1000/Spec!I$7</f>
        <v>0.338275239296145</v>
      </c>
      <c r="V47" s="334">
        <f>F47*1000/Spec!I$8</f>
        <v>0</v>
      </c>
      <c r="W47" s="334">
        <f>G47*1000/Spec!I$9</f>
        <v>0</v>
      </c>
      <c r="X47" s="334">
        <f>H47*1000/Spec!I$10</f>
        <v>0</v>
      </c>
      <c r="Y47" s="334">
        <f>I47*1000/Spec!I$11</f>
        <v>0</v>
      </c>
      <c r="Z47" s="334">
        <f>J47*1000/Spec!I$12</f>
        <v>0</v>
      </c>
      <c r="AA47" s="334">
        <f>K47*1000/Spec!I$15</f>
        <v>0</v>
      </c>
      <c r="AB47" s="334">
        <f>L47*1000/Spec!I$17</f>
        <v>0</v>
      </c>
      <c r="AC47" s="334">
        <f>M47*1000/Spec!I$18</f>
        <v>0</v>
      </c>
      <c r="AD47" s="335">
        <f>N47*1000/Spec!I$25</f>
        <v>0</v>
      </c>
      <c r="AE47" s="335">
        <f>O47*1000/Spec!I$26</f>
        <v>0</v>
      </c>
      <c r="AF47" s="334">
        <f>P47*1000/Spec!I$21</f>
        <v>0</v>
      </c>
      <c r="AG47" s="334">
        <f>Q47*1000/Spec!I$22</f>
        <v>0</v>
      </c>
      <c r="AI47" s="200">
        <f>S47/'2007output'!$C45</f>
        <v>6.5710615677656401</v>
      </c>
      <c r="AJ47" s="200">
        <f>T47/'2007output'!$C45</f>
        <v>2.33631369328875E-4</v>
      </c>
      <c r="AK47" s="200">
        <f>U47/'2007output'!$C45</f>
        <v>3.2689914891393992E-5</v>
      </c>
      <c r="AL47" s="200">
        <f>V47/'2007output'!$C45</f>
        <v>0</v>
      </c>
      <c r="AM47" s="200">
        <f>W47/'2007output'!$C45</f>
        <v>0</v>
      </c>
      <c r="AN47" s="200">
        <f>X47/'2007output'!$C45</f>
        <v>0</v>
      </c>
      <c r="AO47" s="200">
        <f>Y47/'2007output'!$C45</f>
        <v>0</v>
      </c>
      <c r="AP47" s="200">
        <f>Z47/'2007output'!$C45</f>
        <v>0</v>
      </c>
      <c r="AQ47" s="200">
        <f>AA47/'2007output'!$C45</f>
        <v>0</v>
      </c>
      <c r="AR47" s="200">
        <f>AB47/'2007output'!$C45</f>
        <v>0</v>
      </c>
      <c r="AS47" s="200">
        <f>AC47/'2007output'!$C45</f>
        <v>0</v>
      </c>
      <c r="AT47" s="200">
        <f>AD47/'2007output'!$C45</f>
        <v>0</v>
      </c>
      <c r="AU47" s="200">
        <f>AE47/'2007output'!$C45</f>
        <v>0</v>
      </c>
      <c r="AV47" s="200">
        <f>AF47/'2007output'!$C45</f>
        <v>0</v>
      </c>
      <c r="AW47" s="200">
        <f>AG47/'2007output'!$C45</f>
        <v>0</v>
      </c>
      <c r="AY47" s="370">
        <f>IFERROR(IF(SUMPRODUCT(US_CO2!C50:AX50/SUM(US_CO2!C50:AX50),US_CO2!C$6:AX$6)&gt;3.5,4,IF(SUMPRODUCT(US_CO2!C50:AX50/SUM(US_CO2!C50:AX50),US_CO2!C$6:AX$6)&gt;2.5,3,2)),"")</f>
        <v>3</v>
      </c>
      <c r="AZ47" s="370">
        <f>IFERROR(IF(SUMPRODUCT(US_CH4!C50:AC50/SUM(US_CH4!C50:AC50),US_CH4!C$6:AC$6)&gt;3.5,4,IF(SUMPRODUCT(US_CH4!C50:AC50/SUM(US_CH4!C50:AC50),US_CH4!C$6:AC$6)&gt;2.5,3,2)),"")</f>
        <v>4</v>
      </c>
      <c r="BA47" s="223">
        <f>IFERROR(IF(SUMPRODUCT(US_N2O!C50:AA50/SUM(US_N2O!C50:AA50),US_N2O!C$6:AA$6)&gt;3.5,4,IF(SUMPRODUCT(US_N2O!C50:AA50/SUM(US_N2O!C50:AA50),US_N2O!C$6:AA$6)&gt;2.5,3,2)),"")</f>
        <v>4</v>
      </c>
      <c r="BB47" s="223" t="str">
        <f>IFERROR(IF(SUMPRODUCT(US_Others!U52:V52/SUM(US_Others!U52:V52),US_Others!U$8:V$8)&gt;3.5,4,IF(SUMPRODUCT(US_Others!U52:V52/SUM(US_Others!U52:V52),US_Others!U$8:V$8)&gt;2.5,3,2)),"")</f>
        <v/>
      </c>
      <c r="BC47" s="223" t="str">
        <f>IFERROR(IF((US_Others!C52*US_Others!C$8/SUM(US_Others!C52,US_Others!H52,US_Others!N52)+ US_Others!H52*US_Others!H$8/SUM(US_Others!C52,US_Others!H52,US_Others!N52)+US_Others!N52*US_Others!N$8/SUM(US_Others!C52,US_Others!H52,US_Others!N52))&gt;3.5,4,IF((US_Others!C52*US_Others!C$8/SUM(US_Others!C52,US_Others!H52,US_Others!N52)+ US_Others!H52*US_Others!H$8/SUM(US_Others!C52,US_Others!H52,US_Others!N52)+US_Others!N52*US_Others!N$8/SUM(US_Others!C52,US_Others!H52,US_Others!N52))&gt;2.5,3,2)),"")</f>
        <v/>
      </c>
      <c r="BD47" s="223" t="str">
        <f>IFERROR(IF((US_Others!D52*US_Others!D$8/SUM(US_Others!D52,US_Others!I52,US_Others!O52)+US_Others!I52*US_Others!I$8/SUM(US_Others!D52,US_Others!I52,US_Others!O52)+US_Others!O52*US_Others!O$8/SUM(US_Others!D52,US_Others!I52,US_Others!O52))&gt;3.5,4,IF((US_Others!D52*US_Others!D$8/SUM(US_Others!D52,US_Others!I52,US_Others!O52)+US_Others!I52*US_Others!I$8/SUM(US_Others!D52,US_Others!I52,US_Others!O52)+US_Others!O52*US_Others!O$8/SUM(US_Others!D52,US_Others!I52,US_Others!O52))&gt;2.5,3,2)),"")</f>
        <v/>
      </c>
      <c r="BE47" s="223" t="str">
        <f>IFERROR(IF((US_Others!E52*US_Others!E$8/SUM(US_Others!E52,US_Others!J52,US_Others!P52,US_Others!W52)+US_Others!J52*US_Others!J$8/SUM(US_Others!E52,US_Others!J52,US_Others!P52,US_Others!W52)+US_Others!P52*US_Others!P$8/SUM(US_Others!E52,US_Others!J52,US_Others!P52,US_Others!W52)+US_Others!W52*US_Others!W$8/SUM(US_Others!E52,US_Others!J52,US_Others!P52,US_Others!W52))&gt;3.5,4,IF((US_Others!E52*US_Others!E$8/SUM(US_Others!E52,US_Others!J52,US_Others!P52,US_Others!W52)+US_Others!J52*US_Others!J$8/SUM(US_Others!E52,US_Others!J52,US_Others!P52,US_Others!W52)+US_Others!P52*US_Others!P$8/SUM(US_Others!E52,US_Others!J52,US_Others!P52,US_Others!W52)+US_Others!W52*US_Others!W$8/SUM(US_Others!E52,US_Others!J52,US_Others!P52,US_Others!W52))&gt;2.5,3,2)),"")</f>
        <v/>
      </c>
      <c r="BF47" s="223" t="str">
        <f>IFERROR(IF((US_Others!F52*US_Others!F$8/SUM(US_Others!F52,US_Others!K52,US_Others!Q52)+US_Others!K52*US_Others!K$8/SUM(US_Others!F52,US_Others!K52,US_Others!Q52)+US_Others!Q52*US_Others!Q$8/SUM(US_Others!F52,US_Others!K52,US_Others!Q52))&gt;3.5,4,IF((US_Others!F52*US_Others!F$8/SUM(US_Others!F52,US_Others!K52,US_Others!Q52)+US_Others!K52*US_Others!K$8/SUM(US_Others!F52,US_Others!K52,US_Others!Q52)+US_Others!Q52*US_Others!Q$8/SUM(US_Others!F52,US_Others!K52,US_Others!Q52))&gt;2.5,3,2)),"")</f>
        <v/>
      </c>
      <c r="BG47" s="223" t="str">
        <f>IFERROR(IF((US_Others!G52*US_Others!G$8/SUM(US_Others!G52,US_Others!L52,US_Others!R52)+US_Others!L52*US_Others!L$8/SUM(US_Others!G52,US_Others!L52,US_Others!R52)+US_Others!R52*US_Others!R$8/SUM(US_Others!G52,US_Others!L52,US_Others!R52))&gt;3.5,4,IF((US_Others!G52*US_Others!G$8/SUM(US_Others!G52,US_Others!L52,US_Others!R52)+US_Others!L52*US_Others!L$8/SUM(US_Others!G52,US_Others!L52,US_Others!R52)+US_Others!R52*US_Others!R$8/SUM(US_Others!G52,US_Others!L52,US_Others!R52))&gt;2.5,3,2)),"")</f>
        <v/>
      </c>
      <c r="BH47" s="219" t="str">
        <f>IFERROR(IF((US_Others!Z52*US_Others!Z$8/SUM(US_Others!Z52,US_Others!AB52)+US_Others!AB52*US_Others!AB$8/SUM(US_Others!Z52,US_Others!AB52))&gt;3.5,4,IF((US_Others!Z52*US_Others!Z$8/SUM(US_Others!Z52,US_Others!AB52)+US_Others!AB52*US_Others!AB$8/SUM(US_Others!Z52,US_Others!AB52))&gt;2.5,3,2)),"")</f>
        <v/>
      </c>
      <c r="BI47" s="219" t="str">
        <f>IFERROR(IF((US_Others!AA52*US_Others!AA$8/SUM(US_Others!AA52,US_Others!AC52)+US_Others!AC52*US_Others!AC$8/SUM(US_Others!AA52,US_Others!AC52))&gt;3.5,4,IF((US_Others!AA52*US_Others!AA$8/SUM(US_Others!AA52,US_Others!AC52)+US_Others!AC52*US_Others!AC$8/SUM(US_Others!AA52,US_Others!AC52))&gt;2.5,3,2)),"")</f>
        <v/>
      </c>
      <c r="BJ47" s="219" t="str">
        <f>IFERROR(US_Others!AD52*US_Others!AD$8/US_Others!AD52,"")</f>
        <v/>
      </c>
      <c r="BK47" s="74" t="str">
        <f>IFERROR(US_Others!AE52*US_Others!AE$8/US_Others!AE52,"")</f>
        <v/>
      </c>
      <c r="BL47" s="219" t="str">
        <f>IFERROR(IF(SUMPRODUCT(US_Others!AG52:AI52/SUM(US_Others!AG52:AI52),US_Others!AG$8:AI$8)&gt;3.5,4,IF(SUMPRODUCT(US_Others!AG52:AI52/SUM(US_Others!AG52:AI52),US_Others!AG$8:AI$8)&gt;2.5,3,2)),"")</f>
        <v/>
      </c>
      <c r="BM47" s="219" t="str">
        <f>IFERROR(US_Others!AL52*US_Others!AL$8/US_Others!AL52,"")</f>
        <v/>
      </c>
    </row>
    <row r="48" spans="1:65">
      <c r="A48" s="200" t="s">
        <v>161</v>
      </c>
      <c r="B48" s="332">
        <v>327320</v>
      </c>
      <c r="C48" s="333">
        <f>SUM(US_CO2!C51:AX51)</f>
        <v>3.0242041069809353</v>
      </c>
      <c r="D48" s="333">
        <f>SUM(US_CH4!C51:AC51)</f>
        <v>1.6637781319371802E-3</v>
      </c>
      <c r="E48" s="333">
        <f>SUM(US_N2O!C51:AA51)</f>
        <v>2.0471597169786962E-3</v>
      </c>
      <c r="F48" s="332">
        <f>US_Others!V53+US_Others!U53</f>
        <v>0</v>
      </c>
      <c r="G48" s="332">
        <f>US_Others!C53+US_Others!H53+US_Others!N53</f>
        <v>2.8095494818163146E-5</v>
      </c>
      <c r="H48" s="332">
        <f>US_Others!D53+US_Others!I53+US_Others!O53</f>
        <v>4.6076611501787563E-4</v>
      </c>
      <c r="I48" s="332">
        <f>US_Others!E53+US_Others!J53+US_Others!P53+US_Others!W53</f>
        <v>2.1296385072167665E-3</v>
      </c>
      <c r="J48" s="332">
        <f>US_Others!F53+US_Others!K53+US_Others!Q53</f>
        <v>3.6805098211793724E-4</v>
      </c>
      <c r="K48" s="332">
        <f>US_Others!G53+US_Others!L53+US_Others!R53</f>
        <v>3.6524143263612099E-5</v>
      </c>
      <c r="L48" s="332">
        <f>US_Others!Z53+US_Others!AB53</f>
        <v>0</v>
      </c>
      <c r="M48" s="332">
        <f>US_Others!AA53+US_Others!AC53</f>
        <v>0</v>
      </c>
      <c r="N48" s="332">
        <f>US_Others!AD53</f>
        <v>0</v>
      </c>
      <c r="O48" s="332">
        <f>US_Others!AE53</f>
        <v>0</v>
      </c>
      <c r="P48" s="332">
        <f>SUM(US_Others!AG53:AI53)</f>
        <v>0</v>
      </c>
      <c r="Q48" s="332">
        <f>US_Others!AL53</f>
        <v>0</v>
      </c>
      <c r="R48" s="332"/>
      <c r="S48" s="334">
        <f t="shared" si="0"/>
        <v>3024.2041069809352</v>
      </c>
      <c r="T48" s="334">
        <f>D48*1000/Spec!I$6</f>
        <v>6.6551125277487216E-2</v>
      </c>
      <c r="U48" s="334">
        <f>E48*1000/Spec!I$7</f>
        <v>6.8696634797942822E-3</v>
      </c>
      <c r="V48" s="334">
        <f>F48*1000/Spec!I$8</f>
        <v>0</v>
      </c>
      <c r="W48" s="334">
        <f>G48*1000/Spec!I$9</f>
        <v>4.1622955286167623E-5</v>
      </c>
      <c r="X48" s="334">
        <f>H48*1000/Spec!I$10</f>
        <v>1.3164746143367874E-4</v>
      </c>
      <c r="Y48" s="334">
        <f>I48*1000/Spec!I$11</f>
        <v>1.4892576973543823E-3</v>
      </c>
      <c r="Z48" s="334">
        <f>J48*1000/Spec!I$12</f>
        <v>8.2338027319449041E-5</v>
      </c>
      <c r="AA48" s="334">
        <f>K48*1000/Spec!I$15</f>
        <v>3.7231542572489398E-6</v>
      </c>
      <c r="AB48" s="334">
        <f>L48*1000/Spec!I$17</f>
        <v>0</v>
      </c>
      <c r="AC48" s="334">
        <f>M48*1000/Spec!I$18</f>
        <v>0</v>
      </c>
      <c r="AD48" s="335">
        <f>N48*1000/Spec!I$25</f>
        <v>0</v>
      </c>
      <c r="AE48" s="335">
        <f>O48*1000/Spec!I$26</f>
        <v>0</v>
      </c>
      <c r="AF48" s="334">
        <f>P48*1000/Spec!I$21</f>
        <v>0</v>
      </c>
      <c r="AG48" s="334">
        <f>Q48*1000/Spec!I$22</f>
        <v>0</v>
      </c>
      <c r="AI48" s="200">
        <f>S48/'2007output'!$C46</f>
        <v>8.6989906715976853E-2</v>
      </c>
      <c r="AJ48" s="200">
        <f>T48/'2007output'!$C46</f>
        <v>1.9143139731766782E-6</v>
      </c>
      <c r="AK48" s="200">
        <f>U48/'2007output'!$C46</f>
        <v>1.9760286149271631E-7</v>
      </c>
      <c r="AL48" s="200">
        <f>V48/'2007output'!$C46</f>
        <v>0</v>
      </c>
      <c r="AM48" s="200">
        <f>W48/'2007output'!$C46</f>
        <v>1.197266080430537E-9</v>
      </c>
      <c r="AN48" s="200">
        <f>X48/'2007output'!$C46</f>
        <v>3.7867815743902989E-9</v>
      </c>
      <c r="AO48" s="200">
        <f>Y48/'2007output'!$C46</f>
        <v>4.2837845458201702E-8</v>
      </c>
      <c r="AP48" s="200">
        <f>Z48/'2007output'!$C46</f>
        <v>2.3684172966906095E-9</v>
      </c>
      <c r="AQ48" s="200">
        <f>AA48/'2007output'!$C46</f>
        <v>1.0709490168988752E-10</v>
      </c>
      <c r="AR48" s="200">
        <f>AB48/'2007output'!$C46</f>
        <v>0</v>
      </c>
      <c r="AS48" s="200">
        <f>AC48/'2007output'!$C46</f>
        <v>0</v>
      </c>
      <c r="AT48" s="200">
        <f>AD48/'2007output'!$C46</f>
        <v>0</v>
      </c>
      <c r="AU48" s="200">
        <f>AE48/'2007output'!$C46</f>
        <v>0</v>
      </c>
      <c r="AV48" s="200">
        <f>AF48/'2007output'!$C46</f>
        <v>0</v>
      </c>
      <c r="AW48" s="200">
        <f>AG48/'2007output'!$C46</f>
        <v>0</v>
      </c>
      <c r="AY48" s="370">
        <f>IFERROR(IF(SUMPRODUCT(US_CO2!C51:AX51/SUM(US_CO2!C51:AX51),US_CO2!C$6:AX$6)&gt;3.5,4,IF(SUMPRODUCT(US_CO2!C51:AX51/SUM(US_CO2!C51:AX51),US_CO2!C$6:AX$6)&gt;2.5,3,2)),"")</f>
        <v>4</v>
      </c>
      <c r="AZ48" s="370">
        <f>IFERROR(IF(SUMPRODUCT(US_CH4!C51:AC51/SUM(US_CH4!C51:AC51),US_CH4!C$6:AC$6)&gt;3.5,4,IF(SUMPRODUCT(US_CH4!C51:AC51/SUM(US_CH4!C51:AC51),US_CH4!C$6:AC$6)&gt;2.5,3,2)),"")</f>
        <v>4</v>
      </c>
      <c r="BA48" s="223">
        <f>IFERROR(IF(SUMPRODUCT(US_N2O!C51:AA51/SUM(US_N2O!C51:AA51),US_N2O!C$6:AA$6)&gt;3.5,4,IF(SUMPRODUCT(US_N2O!C51:AA51/SUM(US_N2O!C51:AA51),US_N2O!C$6:AA$6)&gt;2.5,3,2)),"")</f>
        <v>4</v>
      </c>
      <c r="BB48" s="223" t="str">
        <f>IFERROR(IF(SUMPRODUCT(US_Others!U53:V53/SUM(US_Others!U53:V53),US_Others!U$8:V$8)&gt;3.5,4,IF(SUMPRODUCT(US_Others!U53:V53/SUM(US_Others!U53:V53),US_Others!U$8:V$8)&gt;2.5,3,2)),"")</f>
        <v/>
      </c>
      <c r="BC48" s="223">
        <f>IFERROR(IF((US_Others!C53*US_Others!C$8/SUM(US_Others!C53,US_Others!H53,US_Others!N53)+ US_Others!H53*US_Others!H$8/SUM(US_Others!C53,US_Others!H53,US_Others!N53)+US_Others!N53*US_Others!N$8/SUM(US_Others!C53,US_Others!H53,US_Others!N53))&gt;3.5,4,IF((US_Others!C53*US_Others!C$8/SUM(US_Others!C53,US_Others!H53,US_Others!N53)+ US_Others!H53*US_Others!H$8/SUM(US_Others!C53,US_Others!H53,US_Others!N53)+US_Others!N53*US_Others!N$8/SUM(US_Others!C53,US_Others!H53,US_Others!N53))&gt;2.5,3,2)),"")</f>
        <v>4</v>
      </c>
      <c r="BD48" s="223">
        <f>IFERROR(IF((US_Others!D53*US_Others!D$8/SUM(US_Others!D53,US_Others!I53,US_Others!O53)+US_Others!I53*US_Others!I$8/SUM(US_Others!D53,US_Others!I53,US_Others!O53)+US_Others!O53*US_Others!O$8/SUM(US_Others!D53,US_Others!I53,US_Others!O53))&gt;3.5,4,IF((US_Others!D53*US_Others!D$8/SUM(US_Others!D53,US_Others!I53,US_Others!O53)+US_Others!I53*US_Others!I$8/SUM(US_Others!D53,US_Others!I53,US_Others!O53)+US_Others!O53*US_Others!O$8/SUM(US_Others!D53,US_Others!I53,US_Others!O53))&gt;2.5,3,2)),"")</f>
        <v>4</v>
      </c>
      <c r="BE48" s="223">
        <f>IFERROR(IF((US_Others!E53*US_Others!E$8/SUM(US_Others!E53,US_Others!J53,US_Others!P53,US_Others!W53)+US_Others!J53*US_Others!J$8/SUM(US_Others!E53,US_Others!J53,US_Others!P53,US_Others!W53)+US_Others!P53*US_Others!P$8/SUM(US_Others!E53,US_Others!J53,US_Others!P53,US_Others!W53)+US_Others!W53*US_Others!W$8/SUM(US_Others!E53,US_Others!J53,US_Others!P53,US_Others!W53))&gt;3.5,4,IF((US_Others!E53*US_Others!E$8/SUM(US_Others!E53,US_Others!J53,US_Others!P53,US_Others!W53)+US_Others!J53*US_Others!J$8/SUM(US_Others!E53,US_Others!J53,US_Others!P53,US_Others!W53)+US_Others!P53*US_Others!P$8/SUM(US_Others!E53,US_Others!J53,US_Others!P53,US_Others!W53)+US_Others!W53*US_Others!W$8/SUM(US_Others!E53,US_Others!J53,US_Others!P53,US_Others!W53))&gt;2.5,3,2)),"")</f>
        <v>4</v>
      </c>
      <c r="BF48" s="223">
        <f>IFERROR(IF((US_Others!F53*US_Others!F$8/SUM(US_Others!F53,US_Others!K53,US_Others!Q53)+US_Others!K53*US_Others!K$8/SUM(US_Others!F53,US_Others!K53,US_Others!Q53)+US_Others!Q53*US_Others!Q$8/SUM(US_Others!F53,US_Others!K53,US_Others!Q53))&gt;3.5,4,IF((US_Others!F53*US_Others!F$8/SUM(US_Others!F53,US_Others!K53,US_Others!Q53)+US_Others!K53*US_Others!K$8/SUM(US_Others!F53,US_Others!K53,US_Others!Q53)+US_Others!Q53*US_Others!Q$8/SUM(US_Others!F53,US_Others!K53,US_Others!Q53))&gt;2.5,3,2)),"")</f>
        <v>4</v>
      </c>
      <c r="BG48" s="223">
        <f>IFERROR(IF((US_Others!G53*US_Others!G$8/SUM(US_Others!G53,US_Others!L53,US_Others!R53)+US_Others!L53*US_Others!L$8/SUM(US_Others!G53,US_Others!L53,US_Others!R53)+US_Others!R53*US_Others!R$8/SUM(US_Others!G53,US_Others!L53,US_Others!R53))&gt;3.5,4,IF((US_Others!G53*US_Others!G$8/SUM(US_Others!G53,US_Others!L53,US_Others!R53)+US_Others!L53*US_Others!L$8/SUM(US_Others!G53,US_Others!L53,US_Others!R53)+US_Others!R53*US_Others!R$8/SUM(US_Others!G53,US_Others!L53,US_Others!R53))&gt;2.5,3,2)),"")</f>
        <v>4</v>
      </c>
      <c r="BH48" s="219" t="str">
        <f>IFERROR(IF((US_Others!Z53*US_Others!Z$8/SUM(US_Others!Z53,US_Others!AB53)+US_Others!AB53*US_Others!AB$8/SUM(US_Others!Z53,US_Others!AB53))&gt;3.5,4,IF((US_Others!Z53*US_Others!Z$8/SUM(US_Others!Z53,US_Others!AB53)+US_Others!AB53*US_Others!AB$8/SUM(US_Others!Z53,US_Others!AB53))&gt;2.5,3,2)),"")</f>
        <v/>
      </c>
      <c r="BI48" s="219" t="str">
        <f>IFERROR(IF((US_Others!AA53*US_Others!AA$8/SUM(US_Others!AA53,US_Others!AC53)+US_Others!AC53*US_Others!AC$8/SUM(US_Others!AA53,US_Others!AC53))&gt;3.5,4,IF((US_Others!AA53*US_Others!AA$8/SUM(US_Others!AA53,US_Others!AC53)+US_Others!AC53*US_Others!AC$8/SUM(US_Others!AA53,US_Others!AC53))&gt;2.5,3,2)),"")</f>
        <v/>
      </c>
      <c r="BJ48" s="219" t="str">
        <f>IFERROR(US_Others!AD53*US_Others!AD$8/US_Others!AD53,"")</f>
        <v/>
      </c>
      <c r="BK48" s="74" t="str">
        <f>IFERROR(US_Others!AE53*US_Others!AE$8/US_Others!AE53,"")</f>
        <v/>
      </c>
      <c r="BL48" s="219" t="str">
        <f>IFERROR(IF(SUMPRODUCT(US_Others!AG53:AI53/SUM(US_Others!AG53:AI53),US_Others!AG$8:AI$8)&gt;3.5,4,IF(SUMPRODUCT(US_Others!AG53:AI53/SUM(US_Others!AG53:AI53),US_Others!AG$8:AI$8)&gt;2.5,3,2)),"")</f>
        <v/>
      </c>
      <c r="BM48" s="219" t="str">
        <f>IFERROR(US_Others!AL53*US_Others!AL$8/US_Others!AL53,"")</f>
        <v/>
      </c>
    </row>
    <row r="49" spans="1:65">
      <c r="A49" s="200" t="s">
        <v>162</v>
      </c>
      <c r="B49" s="332">
        <v>327330</v>
      </c>
      <c r="C49" s="333">
        <f>SUM(US_CO2!C52:AX52)</f>
        <v>0.62480978016599287</v>
      </c>
      <c r="D49" s="333">
        <f>SUM(US_CH4!C52:AC52)</f>
        <v>3.4621557780427684E-4</v>
      </c>
      <c r="E49" s="333">
        <f>SUM(US_N2O!C52:AA52)</f>
        <v>4.3209305285357648E-4</v>
      </c>
      <c r="F49" s="332">
        <f>US_Others!V54+US_Others!U54</f>
        <v>0</v>
      </c>
      <c r="G49" s="332">
        <f>US_Others!C54+US_Others!H54+US_Others!N54</f>
        <v>0</v>
      </c>
      <c r="H49" s="332">
        <f>US_Others!D54+US_Others!I54+US_Others!O54</f>
        <v>0</v>
      </c>
      <c r="I49" s="332">
        <f>US_Others!E54+US_Others!J54+US_Others!P54+US_Others!W54</f>
        <v>0</v>
      </c>
      <c r="J49" s="332">
        <f>US_Others!F54+US_Others!K54+US_Others!Q54</f>
        <v>0</v>
      </c>
      <c r="K49" s="332">
        <f>US_Others!G54+US_Others!L54+US_Others!R54</f>
        <v>0</v>
      </c>
      <c r="L49" s="332">
        <f>US_Others!Z54+US_Others!AB54</f>
        <v>0</v>
      </c>
      <c r="M49" s="332">
        <f>US_Others!AA54+US_Others!AC54</f>
        <v>0</v>
      </c>
      <c r="N49" s="332">
        <f>US_Others!AD54</f>
        <v>0</v>
      </c>
      <c r="O49" s="332">
        <f>US_Others!AE54</f>
        <v>0</v>
      </c>
      <c r="P49" s="332">
        <f>SUM(US_Others!AG54:AI54)</f>
        <v>0</v>
      </c>
      <c r="Q49" s="332">
        <f>US_Others!AL54</f>
        <v>0</v>
      </c>
      <c r="R49" s="332"/>
      <c r="S49" s="334">
        <f t="shared" si="0"/>
        <v>624.80978016599283</v>
      </c>
      <c r="T49" s="334">
        <f>D49*1000/Spec!I$6</f>
        <v>1.3848623112171075E-2</v>
      </c>
      <c r="U49" s="334">
        <f>E49*1000/Spec!I$7</f>
        <v>1.449976687428109E-3</v>
      </c>
      <c r="V49" s="334">
        <f>F49*1000/Spec!I$8</f>
        <v>0</v>
      </c>
      <c r="W49" s="334">
        <f>G49*1000/Spec!I$9</f>
        <v>0</v>
      </c>
      <c r="X49" s="334">
        <f>H49*1000/Spec!I$10</f>
        <v>0</v>
      </c>
      <c r="Y49" s="334">
        <f>I49*1000/Spec!I$11</f>
        <v>0</v>
      </c>
      <c r="Z49" s="334">
        <f>J49*1000/Spec!I$12</f>
        <v>0</v>
      </c>
      <c r="AA49" s="334">
        <f>K49*1000/Spec!I$15</f>
        <v>0</v>
      </c>
      <c r="AB49" s="334">
        <f>L49*1000/Spec!I$17</f>
        <v>0</v>
      </c>
      <c r="AC49" s="334">
        <f>M49*1000/Spec!I$18</f>
        <v>0</v>
      </c>
      <c r="AD49" s="335">
        <f>N49*1000/Spec!I$25</f>
        <v>0</v>
      </c>
      <c r="AE49" s="335">
        <f>O49*1000/Spec!I$26</f>
        <v>0</v>
      </c>
      <c r="AF49" s="334">
        <f>P49*1000/Spec!I$21</f>
        <v>0</v>
      </c>
      <c r="AG49" s="334">
        <f>Q49*1000/Spec!I$22</f>
        <v>0</v>
      </c>
      <c r="AI49" s="200">
        <f>S49/'2007output'!$C47</f>
        <v>6.9539207586643614E-2</v>
      </c>
      <c r="AJ49" s="200">
        <f>T49/'2007output'!$C47</f>
        <v>1.5413047425899917E-6</v>
      </c>
      <c r="AK49" s="200">
        <f>U49/'2007output'!$C47</f>
        <v>1.6137748329750794E-7</v>
      </c>
      <c r="AL49" s="200">
        <f>V49/'2007output'!$C47</f>
        <v>0</v>
      </c>
      <c r="AM49" s="200">
        <f>W49/'2007output'!$C47</f>
        <v>0</v>
      </c>
      <c r="AN49" s="200">
        <f>X49/'2007output'!$C47</f>
        <v>0</v>
      </c>
      <c r="AO49" s="200">
        <f>Y49/'2007output'!$C47</f>
        <v>0</v>
      </c>
      <c r="AP49" s="200">
        <f>Z49/'2007output'!$C47</f>
        <v>0</v>
      </c>
      <c r="AQ49" s="200">
        <f>AA49/'2007output'!$C47</f>
        <v>0</v>
      </c>
      <c r="AR49" s="200">
        <f>AB49/'2007output'!$C47</f>
        <v>0</v>
      </c>
      <c r="AS49" s="200">
        <f>AC49/'2007output'!$C47</f>
        <v>0</v>
      </c>
      <c r="AT49" s="200">
        <f>AD49/'2007output'!$C47</f>
        <v>0</v>
      </c>
      <c r="AU49" s="200">
        <f>AE49/'2007output'!$C47</f>
        <v>0</v>
      </c>
      <c r="AV49" s="200">
        <f>AF49/'2007output'!$C47</f>
        <v>0</v>
      </c>
      <c r="AW49" s="200">
        <f>AG49/'2007output'!$C47</f>
        <v>0</v>
      </c>
      <c r="AY49" s="370">
        <f>IFERROR(IF(SUMPRODUCT(US_CO2!C52:AX52/SUM(US_CO2!C52:AX52),US_CO2!C$6:AX$6)&gt;3.5,4,IF(SUMPRODUCT(US_CO2!C52:AX52/SUM(US_CO2!C52:AX52),US_CO2!C$6:AX$6)&gt;2.5,3,2)),"")</f>
        <v>4</v>
      </c>
      <c r="AZ49" s="370">
        <f>IFERROR(IF(SUMPRODUCT(US_CH4!C52:AC52/SUM(US_CH4!C52:AC52),US_CH4!C$6:AC$6)&gt;3.5,4,IF(SUMPRODUCT(US_CH4!C52:AC52/SUM(US_CH4!C52:AC52),US_CH4!C$6:AC$6)&gt;2.5,3,2)),"")</f>
        <v>4</v>
      </c>
      <c r="BA49" s="223">
        <f>IFERROR(IF(SUMPRODUCT(US_N2O!C52:AA52/SUM(US_N2O!C52:AA52),US_N2O!C$6:AA$6)&gt;3.5,4,IF(SUMPRODUCT(US_N2O!C52:AA52/SUM(US_N2O!C52:AA52),US_N2O!C$6:AA$6)&gt;2.5,3,2)),"")</f>
        <v>4</v>
      </c>
      <c r="BB49" s="223" t="str">
        <f>IFERROR(IF(SUMPRODUCT(US_Others!U54:V54/SUM(US_Others!U54:V54),US_Others!U$8:V$8)&gt;3.5,4,IF(SUMPRODUCT(US_Others!U54:V54/SUM(US_Others!U54:V54),US_Others!U$8:V$8)&gt;2.5,3,2)),"")</f>
        <v/>
      </c>
      <c r="BC49" s="223" t="str">
        <f>IFERROR(IF((US_Others!C54*US_Others!C$8/SUM(US_Others!C54,US_Others!H54,US_Others!N54)+ US_Others!H54*US_Others!H$8/SUM(US_Others!C54,US_Others!H54,US_Others!N54)+US_Others!N54*US_Others!N$8/SUM(US_Others!C54,US_Others!H54,US_Others!N54))&gt;3.5,4,IF((US_Others!C54*US_Others!C$8/SUM(US_Others!C54,US_Others!H54,US_Others!N54)+ US_Others!H54*US_Others!H$8/SUM(US_Others!C54,US_Others!H54,US_Others!N54)+US_Others!N54*US_Others!N$8/SUM(US_Others!C54,US_Others!H54,US_Others!N54))&gt;2.5,3,2)),"")</f>
        <v/>
      </c>
      <c r="BD49" s="223" t="str">
        <f>IFERROR(IF((US_Others!D54*US_Others!D$8/SUM(US_Others!D54,US_Others!I54,US_Others!O54)+US_Others!I54*US_Others!I$8/SUM(US_Others!D54,US_Others!I54,US_Others!O54)+US_Others!O54*US_Others!O$8/SUM(US_Others!D54,US_Others!I54,US_Others!O54))&gt;3.5,4,IF((US_Others!D54*US_Others!D$8/SUM(US_Others!D54,US_Others!I54,US_Others!O54)+US_Others!I54*US_Others!I$8/SUM(US_Others!D54,US_Others!I54,US_Others!O54)+US_Others!O54*US_Others!O$8/SUM(US_Others!D54,US_Others!I54,US_Others!O54))&gt;2.5,3,2)),"")</f>
        <v/>
      </c>
      <c r="BE49" s="223" t="str">
        <f>IFERROR(IF((US_Others!E54*US_Others!E$8/SUM(US_Others!E54,US_Others!J54,US_Others!P54,US_Others!W54)+US_Others!J54*US_Others!J$8/SUM(US_Others!E54,US_Others!J54,US_Others!P54,US_Others!W54)+US_Others!P54*US_Others!P$8/SUM(US_Others!E54,US_Others!J54,US_Others!P54,US_Others!W54)+US_Others!W54*US_Others!W$8/SUM(US_Others!E54,US_Others!J54,US_Others!P54,US_Others!W54))&gt;3.5,4,IF((US_Others!E54*US_Others!E$8/SUM(US_Others!E54,US_Others!J54,US_Others!P54,US_Others!W54)+US_Others!J54*US_Others!J$8/SUM(US_Others!E54,US_Others!J54,US_Others!P54,US_Others!W54)+US_Others!P54*US_Others!P$8/SUM(US_Others!E54,US_Others!J54,US_Others!P54,US_Others!W54)+US_Others!W54*US_Others!W$8/SUM(US_Others!E54,US_Others!J54,US_Others!P54,US_Others!W54))&gt;2.5,3,2)),"")</f>
        <v/>
      </c>
      <c r="BF49" s="223" t="str">
        <f>IFERROR(IF((US_Others!F54*US_Others!F$8/SUM(US_Others!F54,US_Others!K54,US_Others!Q54)+US_Others!K54*US_Others!K$8/SUM(US_Others!F54,US_Others!K54,US_Others!Q54)+US_Others!Q54*US_Others!Q$8/SUM(US_Others!F54,US_Others!K54,US_Others!Q54))&gt;3.5,4,IF((US_Others!F54*US_Others!F$8/SUM(US_Others!F54,US_Others!K54,US_Others!Q54)+US_Others!K54*US_Others!K$8/SUM(US_Others!F54,US_Others!K54,US_Others!Q54)+US_Others!Q54*US_Others!Q$8/SUM(US_Others!F54,US_Others!K54,US_Others!Q54))&gt;2.5,3,2)),"")</f>
        <v/>
      </c>
      <c r="BG49" s="223" t="str">
        <f>IFERROR(IF((US_Others!G54*US_Others!G$8/SUM(US_Others!G54,US_Others!L54,US_Others!R54)+US_Others!L54*US_Others!L$8/SUM(US_Others!G54,US_Others!L54,US_Others!R54)+US_Others!R54*US_Others!R$8/SUM(US_Others!G54,US_Others!L54,US_Others!R54))&gt;3.5,4,IF((US_Others!G54*US_Others!G$8/SUM(US_Others!G54,US_Others!L54,US_Others!R54)+US_Others!L54*US_Others!L$8/SUM(US_Others!G54,US_Others!L54,US_Others!R54)+US_Others!R54*US_Others!R$8/SUM(US_Others!G54,US_Others!L54,US_Others!R54))&gt;2.5,3,2)),"")</f>
        <v/>
      </c>
      <c r="BH49" s="219" t="str">
        <f>IFERROR(IF((US_Others!Z54*US_Others!Z$8/SUM(US_Others!Z54,US_Others!AB54)+US_Others!AB54*US_Others!AB$8/SUM(US_Others!Z54,US_Others!AB54))&gt;3.5,4,IF((US_Others!Z54*US_Others!Z$8/SUM(US_Others!Z54,US_Others!AB54)+US_Others!AB54*US_Others!AB$8/SUM(US_Others!Z54,US_Others!AB54))&gt;2.5,3,2)),"")</f>
        <v/>
      </c>
      <c r="BI49" s="219" t="str">
        <f>IFERROR(IF((US_Others!AA54*US_Others!AA$8/SUM(US_Others!AA54,US_Others!AC54)+US_Others!AC54*US_Others!AC$8/SUM(US_Others!AA54,US_Others!AC54))&gt;3.5,4,IF((US_Others!AA54*US_Others!AA$8/SUM(US_Others!AA54,US_Others!AC54)+US_Others!AC54*US_Others!AC$8/SUM(US_Others!AA54,US_Others!AC54))&gt;2.5,3,2)),"")</f>
        <v/>
      </c>
      <c r="BJ49" s="219" t="str">
        <f>IFERROR(US_Others!AD54*US_Others!AD$8/US_Others!AD54,"")</f>
        <v/>
      </c>
      <c r="BK49" s="74" t="str">
        <f>IFERROR(US_Others!AE54*US_Others!AE$8/US_Others!AE54,"")</f>
        <v/>
      </c>
      <c r="BL49" s="219" t="str">
        <f>IFERROR(IF(SUMPRODUCT(US_Others!AG54:AI54/SUM(US_Others!AG54:AI54),US_Others!AG$8:AI$8)&gt;3.5,4,IF(SUMPRODUCT(US_Others!AG54:AI54/SUM(US_Others!AG54:AI54),US_Others!AG$8:AI$8)&gt;2.5,3,2)),"")</f>
        <v/>
      </c>
      <c r="BM49" s="219" t="str">
        <f>IFERROR(US_Others!AL54*US_Others!AL$8/US_Others!AL54,"")</f>
        <v/>
      </c>
    </row>
    <row r="50" spans="1:65">
      <c r="A50" s="200" t="s">
        <v>163</v>
      </c>
      <c r="B50" s="332">
        <v>327390</v>
      </c>
      <c r="C50" s="333">
        <f>SUM(US_CO2!C53:AX53)</f>
        <v>0.64098811343712969</v>
      </c>
      <c r="D50" s="333">
        <f>SUM(US_CH4!C53:AC53)</f>
        <v>3.5435540675558423E-4</v>
      </c>
      <c r="E50" s="333">
        <f>SUM(US_N2O!C53:AA53)</f>
        <v>4.4023288180488381E-4</v>
      </c>
      <c r="F50" s="332">
        <f>US_Others!V55+US_Others!U55</f>
        <v>0</v>
      </c>
      <c r="G50" s="332">
        <f>US_Others!C55+US_Others!H55+US_Others!N55</f>
        <v>0</v>
      </c>
      <c r="H50" s="332">
        <f>US_Others!D55+US_Others!I55+US_Others!O55</f>
        <v>0</v>
      </c>
      <c r="I50" s="332">
        <f>US_Others!E55+US_Others!J55+US_Others!P55+US_Others!W55</f>
        <v>0</v>
      </c>
      <c r="J50" s="332">
        <f>US_Others!F55+US_Others!K55+US_Others!Q55</f>
        <v>0</v>
      </c>
      <c r="K50" s="332">
        <f>US_Others!G55+US_Others!L55+US_Others!R55</f>
        <v>0</v>
      </c>
      <c r="L50" s="332">
        <f>US_Others!Z55+US_Others!AB55</f>
        <v>0</v>
      </c>
      <c r="M50" s="332">
        <f>US_Others!AA55+US_Others!AC55</f>
        <v>0</v>
      </c>
      <c r="N50" s="332">
        <f>US_Others!AD55</f>
        <v>0</v>
      </c>
      <c r="O50" s="332">
        <f>US_Others!AE55</f>
        <v>0</v>
      </c>
      <c r="P50" s="332">
        <f>SUM(US_Others!AG55:AI55)</f>
        <v>0</v>
      </c>
      <c r="Q50" s="332">
        <f>US_Others!AL55</f>
        <v>0</v>
      </c>
      <c r="R50" s="332"/>
      <c r="S50" s="334">
        <f t="shared" si="0"/>
        <v>640.98811343712964</v>
      </c>
      <c r="T50" s="334">
        <f>D50*1000/Spec!I$6</f>
        <v>1.417421627022337E-2</v>
      </c>
      <c r="U50" s="334">
        <f>E50*1000/Spec!I$7</f>
        <v>1.4772915496808182E-3</v>
      </c>
      <c r="V50" s="334">
        <f>F50*1000/Spec!I$8</f>
        <v>0</v>
      </c>
      <c r="W50" s="334">
        <f>G50*1000/Spec!I$9</f>
        <v>0</v>
      </c>
      <c r="X50" s="334">
        <f>H50*1000/Spec!I$10</f>
        <v>0</v>
      </c>
      <c r="Y50" s="334">
        <f>I50*1000/Spec!I$11</f>
        <v>0</v>
      </c>
      <c r="Z50" s="334">
        <f>J50*1000/Spec!I$12</f>
        <v>0</v>
      </c>
      <c r="AA50" s="334">
        <f>K50*1000/Spec!I$15</f>
        <v>0</v>
      </c>
      <c r="AB50" s="334">
        <f>L50*1000/Spec!I$17</f>
        <v>0</v>
      </c>
      <c r="AC50" s="334">
        <f>M50*1000/Spec!I$18</f>
        <v>0</v>
      </c>
      <c r="AD50" s="335">
        <f>N50*1000/Spec!I$25</f>
        <v>0</v>
      </c>
      <c r="AE50" s="335">
        <f>O50*1000/Spec!I$26</f>
        <v>0</v>
      </c>
      <c r="AF50" s="334">
        <f>P50*1000/Spec!I$21</f>
        <v>0</v>
      </c>
      <c r="AG50" s="334">
        <f>Q50*1000/Spec!I$22</f>
        <v>0</v>
      </c>
      <c r="AI50" s="200">
        <f>S50/'2007output'!$C48</f>
        <v>5.3119094508753593E-2</v>
      </c>
      <c r="AJ50" s="200">
        <f>T50/'2007output'!$C48</f>
        <v>1.1746263586826362E-6</v>
      </c>
      <c r="AK50" s="200">
        <f>U50/'2007output'!$C48</f>
        <v>1.2242409461181887E-7</v>
      </c>
      <c r="AL50" s="200">
        <f>V50/'2007output'!$C48</f>
        <v>0</v>
      </c>
      <c r="AM50" s="200">
        <f>W50/'2007output'!$C48</f>
        <v>0</v>
      </c>
      <c r="AN50" s="200">
        <f>X50/'2007output'!$C48</f>
        <v>0</v>
      </c>
      <c r="AO50" s="200">
        <f>Y50/'2007output'!$C48</f>
        <v>0</v>
      </c>
      <c r="AP50" s="200">
        <f>Z50/'2007output'!$C48</f>
        <v>0</v>
      </c>
      <c r="AQ50" s="200">
        <f>AA50/'2007output'!$C48</f>
        <v>0</v>
      </c>
      <c r="AR50" s="200">
        <f>AB50/'2007output'!$C48</f>
        <v>0</v>
      </c>
      <c r="AS50" s="200">
        <f>AC50/'2007output'!$C48</f>
        <v>0</v>
      </c>
      <c r="AT50" s="200">
        <f>AD50/'2007output'!$C48</f>
        <v>0</v>
      </c>
      <c r="AU50" s="200">
        <f>AE50/'2007output'!$C48</f>
        <v>0</v>
      </c>
      <c r="AV50" s="200">
        <f>AF50/'2007output'!$C48</f>
        <v>0</v>
      </c>
      <c r="AW50" s="200">
        <f>AG50/'2007output'!$C48</f>
        <v>0</v>
      </c>
      <c r="AY50" s="370">
        <f>IFERROR(IF(SUMPRODUCT(US_CO2!C53:AX53/SUM(US_CO2!C53:AX53),US_CO2!C$6:AX$6)&gt;3.5,4,IF(SUMPRODUCT(US_CO2!C53:AX53/SUM(US_CO2!C53:AX53),US_CO2!C$6:AX$6)&gt;2.5,3,2)),"")</f>
        <v>4</v>
      </c>
      <c r="AZ50" s="370">
        <f>IFERROR(IF(SUMPRODUCT(US_CH4!C53:AC53/SUM(US_CH4!C53:AC53),US_CH4!C$6:AC$6)&gt;3.5,4,IF(SUMPRODUCT(US_CH4!C53:AC53/SUM(US_CH4!C53:AC53),US_CH4!C$6:AC$6)&gt;2.5,3,2)),"")</f>
        <v>4</v>
      </c>
      <c r="BA50" s="223">
        <f>IFERROR(IF(SUMPRODUCT(US_N2O!C53:AA53/SUM(US_N2O!C53:AA53),US_N2O!C$6:AA$6)&gt;3.5,4,IF(SUMPRODUCT(US_N2O!C53:AA53/SUM(US_N2O!C53:AA53),US_N2O!C$6:AA$6)&gt;2.5,3,2)),"")</f>
        <v>4</v>
      </c>
      <c r="BB50" s="223" t="str">
        <f>IFERROR(IF(SUMPRODUCT(US_Others!U55:V55/SUM(US_Others!U55:V55),US_Others!U$8:V$8)&gt;3.5,4,IF(SUMPRODUCT(US_Others!U55:V55/SUM(US_Others!U55:V55),US_Others!U$8:V$8)&gt;2.5,3,2)),"")</f>
        <v/>
      </c>
      <c r="BC50" s="223" t="str">
        <f>IFERROR(IF((US_Others!C55*US_Others!C$8/SUM(US_Others!C55,US_Others!H55,US_Others!N55)+ US_Others!H55*US_Others!H$8/SUM(US_Others!C55,US_Others!H55,US_Others!N55)+US_Others!N55*US_Others!N$8/SUM(US_Others!C55,US_Others!H55,US_Others!N55))&gt;3.5,4,IF((US_Others!C55*US_Others!C$8/SUM(US_Others!C55,US_Others!H55,US_Others!N55)+ US_Others!H55*US_Others!H$8/SUM(US_Others!C55,US_Others!H55,US_Others!N55)+US_Others!N55*US_Others!N$8/SUM(US_Others!C55,US_Others!H55,US_Others!N55))&gt;2.5,3,2)),"")</f>
        <v/>
      </c>
      <c r="BD50" s="223" t="str">
        <f>IFERROR(IF((US_Others!D55*US_Others!D$8/SUM(US_Others!D55,US_Others!I55,US_Others!O55)+US_Others!I55*US_Others!I$8/SUM(US_Others!D55,US_Others!I55,US_Others!O55)+US_Others!O55*US_Others!O$8/SUM(US_Others!D55,US_Others!I55,US_Others!O55))&gt;3.5,4,IF((US_Others!D55*US_Others!D$8/SUM(US_Others!D55,US_Others!I55,US_Others!O55)+US_Others!I55*US_Others!I$8/SUM(US_Others!D55,US_Others!I55,US_Others!O55)+US_Others!O55*US_Others!O$8/SUM(US_Others!D55,US_Others!I55,US_Others!O55))&gt;2.5,3,2)),"")</f>
        <v/>
      </c>
      <c r="BE50" s="223" t="str">
        <f>IFERROR(IF((US_Others!E55*US_Others!E$8/SUM(US_Others!E55,US_Others!J55,US_Others!P55,US_Others!W55)+US_Others!J55*US_Others!J$8/SUM(US_Others!E55,US_Others!J55,US_Others!P55,US_Others!W55)+US_Others!P55*US_Others!P$8/SUM(US_Others!E55,US_Others!J55,US_Others!P55,US_Others!W55)+US_Others!W55*US_Others!W$8/SUM(US_Others!E55,US_Others!J55,US_Others!P55,US_Others!W55))&gt;3.5,4,IF((US_Others!E55*US_Others!E$8/SUM(US_Others!E55,US_Others!J55,US_Others!P55,US_Others!W55)+US_Others!J55*US_Others!J$8/SUM(US_Others!E55,US_Others!J55,US_Others!P55,US_Others!W55)+US_Others!P55*US_Others!P$8/SUM(US_Others!E55,US_Others!J55,US_Others!P55,US_Others!W55)+US_Others!W55*US_Others!W$8/SUM(US_Others!E55,US_Others!J55,US_Others!P55,US_Others!W55))&gt;2.5,3,2)),"")</f>
        <v/>
      </c>
      <c r="BF50" s="223" t="str">
        <f>IFERROR(IF((US_Others!F55*US_Others!F$8/SUM(US_Others!F55,US_Others!K55,US_Others!Q55)+US_Others!K55*US_Others!K$8/SUM(US_Others!F55,US_Others!K55,US_Others!Q55)+US_Others!Q55*US_Others!Q$8/SUM(US_Others!F55,US_Others!K55,US_Others!Q55))&gt;3.5,4,IF((US_Others!F55*US_Others!F$8/SUM(US_Others!F55,US_Others!K55,US_Others!Q55)+US_Others!K55*US_Others!K$8/SUM(US_Others!F55,US_Others!K55,US_Others!Q55)+US_Others!Q55*US_Others!Q$8/SUM(US_Others!F55,US_Others!K55,US_Others!Q55))&gt;2.5,3,2)),"")</f>
        <v/>
      </c>
      <c r="BG50" s="223" t="str">
        <f>IFERROR(IF((US_Others!G55*US_Others!G$8/SUM(US_Others!G55,US_Others!L55,US_Others!R55)+US_Others!L55*US_Others!L$8/SUM(US_Others!G55,US_Others!L55,US_Others!R55)+US_Others!R55*US_Others!R$8/SUM(US_Others!G55,US_Others!L55,US_Others!R55))&gt;3.5,4,IF((US_Others!G55*US_Others!G$8/SUM(US_Others!G55,US_Others!L55,US_Others!R55)+US_Others!L55*US_Others!L$8/SUM(US_Others!G55,US_Others!L55,US_Others!R55)+US_Others!R55*US_Others!R$8/SUM(US_Others!G55,US_Others!L55,US_Others!R55))&gt;2.5,3,2)),"")</f>
        <v/>
      </c>
      <c r="BH50" s="219" t="str">
        <f>IFERROR(IF((US_Others!Z55*US_Others!Z$8/SUM(US_Others!Z55,US_Others!AB55)+US_Others!AB55*US_Others!AB$8/SUM(US_Others!Z55,US_Others!AB55))&gt;3.5,4,IF((US_Others!Z55*US_Others!Z$8/SUM(US_Others!Z55,US_Others!AB55)+US_Others!AB55*US_Others!AB$8/SUM(US_Others!Z55,US_Others!AB55))&gt;2.5,3,2)),"")</f>
        <v/>
      </c>
      <c r="BI50" s="219" t="str">
        <f>IFERROR(IF((US_Others!AA55*US_Others!AA$8/SUM(US_Others!AA55,US_Others!AC55)+US_Others!AC55*US_Others!AC$8/SUM(US_Others!AA55,US_Others!AC55))&gt;3.5,4,IF((US_Others!AA55*US_Others!AA$8/SUM(US_Others!AA55,US_Others!AC55)+US_Others!AC55*US_Others!AC$8/SUM(US_Others!AA55,US_Others!AC55))&gt;2.5,3,2)),"")</f>
        <v/>
      </c>
      <c r="BJ50" s="219" t="str">
        <f>IFERROR(US_Others!AD55*US_Others!AD$8/US_Others!AD55,"")</f>
        <v/>
      </c>
      <c r="BK50" s="74" t="str">
        <f>IFERROR(US_Others!AE55*US_Others!AE$8/US_Others!AE55,"")</f>
        <v/>
      </c>
      <c r="BL50" s="219" t="str">
        <f>IFERROR(IF(SUMPRODUCT(US_Others!AG55:AI55/SUM(US_Others!AG55:AI55),US_Others!AG$8:AI$8)&gt;3.5,4,IF(SUMPRODUCT(US_Others!AG55:AI55/SUM(US_Others!AG55:AI55),US_Others!AG$8:AI$8)&gt;2.5,3,2)),"")</f>
        <v/>
      </c>
      <c r="BM50" s="219" t="str">
        <f>IFERROR(US_Others!AL55*US_Others!AL$8/US_Others!AL55,"")</f>
        <v/>
      </c>
    </row>
    <row r="51" spans="1:65">
      <c r="A51" s="200" t="s">
        <v>164</v>
      </c>
      <c r="B51" s="332">
        <v>327400</v>
      </c>
      <c r="C51" s="333">
        <f>SUM(US_CO2!C54:AX54)</f>
        <v>27.083381032665763</v>
      </c>
      <c r="D51" s="333">
        <f>SUM(US_CH4!C54:AC54)</f>
        <v>2.4266307202959785E-2</v>
      </c>
      <c r="E51" s="333">
        <f>SUM(US_N2O!C54:AA54)</f>
        <v>3.941256708087635E-2</v>
      </c>
      <c r="F51" s="332">
        <f>US_Others!V56+US_Others!U56</f>
        <v>0</v>
      </c>
      <c r="G51" s="332">
        <f>US_Others!C56+US_Others!H56+US_Others!N56</f>
        <v>0</v>
      </c>
      <c r="H51" s="332">
        <f>US_Others!D56+US_Others!I56+US_Others!O56</f>
        <v>0</v>
      </c>
      <c r="I51" s="332">
        <f>US_Others!E56+US_Others!J56+US_Others!P56+US_Others!W56</f>
        <v>0</v>
      </c>
      <c r="J51" s="332">
        <f>US_Others!F56+US_Others!K56+US_Others!Q56</f>
        <v>0</v>
      </c>
      <c r="K51" s="332">
        <f>US_Others!G56+US_Others!L56+US_Others!R56</f>
        <v>0</v>
      </c>
      <c r="L51" s="332">
        <f>US_Others!Z56+US_Others!AB56</f>
        <v>0</v>
      </c>
      <c r="M51" s="332">
        <f>US_Others!AA56+US_Others!AC56</f>
        <v>0</v>
      </c>
      <c r="N51" s="332">
        <f>US_Others!AD56</f>
        <v>0</v>
      </c>
      <c r="O51" s="332">
        <f>US_Others!AE56</f>
        <v>0</v>
      </c>
      <c r="P51" s="332">
        <f>SUM(US_Others!AG56:AI56)</f>
        <v>0</v>
      </c>
      <c r="Q51" s="332">
        <f>US_Others!AL56</f>
        <v>0</v>
      </c>
      <c r="R51" s="332"/>
      <c r="S51" s="334">
        <f t="shared" si="0"/>
        <v>27083.381032665762</v>
      </c>
      <c r="T51" s="334">
        <f>D51*1000/Spec!I$6</f>
        <v>0.97065228811839133</v>
      </c>
      <c r="U51" s="334">
        <f>E51*1000/Spec!I$7</f>
        <v>0.13225693651300788</v>
      </c>
      <c r="V51" s="334">
        <f>F51*1000/Spec!I$8</f>
        <v>0</v>
      </c>
      <c r="W51" s="334">
        <f>G51*1000/Spec!I$9</f>
        <v>0</v>
      </c>
      <c r="X51" s="334">
        <f>H51*1000/Spec!I$10</f>
        <v>0</v>
      </c>
      <c r="Y51" s="334">
        <f>I51*1000/Spec!I$11</f>
        <v>0</v>
      </c>
      <c r="Z51" s="334">
        <f>J51*1000/Spec!I$12</f>
        <v>0</v>
      </c>
      <c r="AA51" s="334">
        <f>K51*1000/Spec!I$15</f>
        <v>0</v>
      </c>
      <c r="AB51" s="334">
        <f>L51*1000/Spec!I$17</f>
        <v>0</v>
      </c>
      <c r="AC51" s="334">
        <f>M51*1000/Spec!I$18</f>
        <v>0</v>
      </c>
      <c r="AD51" s="335">
        <f>N51*1000/Spec!I$25</f>
        <v>0</v>
      </c>
      <c r="AE51" s="335">
        <f>O51*1000/Spec!I$26</f>
        <v>0</v>
      </c>
      <c r="AF51" s="334">
        <f>P51*1000/Spec!I$21</f>
        <v>0</v>
      </c>
      <c r="AG51" s="334">
        <f>Q51*1000/Spec!I$22</f>
        <v>0</v>
      </c>
      <c r="AI51" s="200">
        <f>S51/'2007output'!$C49</f>
        <v>3.6125624960205096</v>
      </c>
      <c r="AJ51" s="200">
        <f>T51/'2007output'!$C49</f>
        <v>1.2947209392002019E-4</v>
      </c>
      <c r="AK51" s="200">
        <f>U51/'2007output'!$C49</f>
        <v>1.7641314727625434E-5</v>
      </c>
      <c r="AL51" s="200">
        <f>V51/'2007output'!$C49</f>
        <v>0</v>
      </c>
      <c r="AM51" s="200">
        <f>W51/'2007output'!$C49</f>
        <v>0</v>
      </c>
      <c r="AN51" s="200">
        <f>X51/'2007output'!$C49</f>
        <v>0</v>
      </c>
      <c r="AO51" s="200">
        <f>Y51/'2007output'!$C49</f>
        <v>0</v>
      </c>
      <c r="AP51" s="200">
        <f>Z51/'2007output'!$C49</f>
        <v>0</v>
      </c>
      <c r="AQ51" s="200">
        <f>AA51/'2007output'!$C49</f>
        <v>0</v>
      </c>
      <c r="AR51" s="200">
        <f>AB51/'2007output'!$C49</f>
        <v>0</v>
      </c>
      <c r="AS51" s="200">
        <f>AC51/'2007output'!$C49</f>
        <v>0</v>
      </c>
      <c r="AT51" s="200">
        <f>AD51/'2007output'!$C49</f>
        <v>0</v>
      </c>
      <c r="AU51" s="200">
        <f>AE51/'2007output'!$C49</f>
        <v>0</v>
      </c>
      <c r="AV51" s="200">
        <f>AF51/'2007output'!$C49</f>
        <v>0</v>
      </c>
      <c r="AW51" s="200">
        <f>AG51/'2007output'!$C49</f>
        <v>0</v>
      </c>
      <c r="AY51" s="370">
        <f>IFERROR(IF(SUMPRODUCT(US_CO2!C54:AX54/SUM(US_CO2!C54:AX54),US_CO2!C$6:AX$6)&gt;3.5,4,IF(SUMPRODUCT(US_CO2!C54:AX54/SUM(US_CO2!C54:AX54),US_CO2!C$6:AX$6)&gt;2.5,3,2)),"")</f>
        <v>3</v>
      </c>
      <c r="AZ51" s="370">
        <f>IFERROR(IF(SUMPRODUCT(US_CH4!C54:AC54/SUM(US_CH4!C54:AC54),US_CH4!C$6:AC$6)&gt;3.5,4,IF(SUMPRODUCT(US_CH4!C54:AC54/SUM(US_CH4!C54:AC54),US_CH4!C$6:AC$6)&gt;2.5,3,2)),"")</f>
        <v>4</v>
      </c>
      <c r="BA51" s="223">
        <f>IFERROR(IF(SUMPRODUCT(US_N2O!C54:AA54/SUM(US_N2O!C54:AA54),US_N2O!C$6:AA$6)&gt;3.5,4,IF(SUMPRODUCT(US_N2O!C54:AA54/SUM(US_N2O!C54:AA54),US_N2O!C$6:AA$6)&gt;2.5,3,2)),"")</f>
        <v>4</v>
      </c>
      <c r="BB51" s="223" t="str">
        <f>IFERROR(IF(SUMPRODUCT(US_Others!U56:V56/SUM(US_Others!U56:V56),US_Others!U$8:V$8)&gt;3.5,4,IF(SUMPRODUCT(US_Others!U56:V56/SUM(US_Others!U56:V56),US_Others!U$8:V$8)&gt;2.5,3,2)),"")</f>
        <v/>
      </c>
      <c r="BC51" s="223" t="str">
        <f>IFERROR(IF((US_Others!C56*US_Others!C$8/SUM(US_Others!C56,US_Others!H56,US_Others!N56)+ US_Others!H56*US_Others!H$8/SUM(US_Others!C56,US_Others!H56,US_Others!N56)+US_Others!N56*US_Others!N$8/SUM(US_Others!C56,US_Others!H56,US_Others!N56))&gt;3.5,4,IF((US_Others!C56*US_Others!C$8/SUM(US_Others!C56,US_Others!H56,US_Others!N56)+ US_Others!H56*US_Others!H$8/SUM(US_Others!C56,US_Others!H56,US_Others!N56)+US_Others!N56*US_Others!N$8/SUM(US_Others!C56,US_Others!H56,US_Others!N56))&gt;2.5,3,2)),"")</f>
        <v/>
      </c>
      <c r="BD51" s="223" t="str">
        <f>IFERROR(IF((US_Others!D56*US_Others!D$8/SUM(US_Others!D56,US_Others!I56,US_Others!O56)+US_Others!I56*US_Others!I$8/SUM(US_Others!D56,US_Others!I56,US_Others!O56)+US_Others!O56*US_Others!O$8/SUM(US_Others!D56,US_Others!I56,US_Others!O56))&gt;3.5,4,IF((US_Others!D56*US_Others!D$8/SUM(US_Others!D56,US_Others!I56,US_Others!O56)+US_Others!I56*US_Others!I$8/SUM(US_Others!D56,US_Others!I56,US_Others!O56)+US_Others!O56*US_Others!O$8/SUM(US_Others!D56,US_Others!I56,US_Others!O56))&gt;2.5,3,2)),"")</f>
        <v/>
      </c>
      <c r="BE51" s="223" t="str">
        <f>IFERROR(IF((US_Others!E56*US_Others!E$8/SUM(US_Others!E56,US_Others!J56,US_Others!P56,US_Others!W56)+US_Others!J56*US_Others!J$8/SUM(US_Others!E56,US_Others!J56,US_Others!P56,US_Others!W56)+US_Others!P56*US_Others!P$8/SUM(US_Others!E56,US_Others!J56,US_Others!P56,US_Others!W56)+US_Others!W56*US_Others!W$8/SUM(US_Others!E56,US_Others!J56,US_Others!P56,US_Others!W56))&gt;3.5,4,IF((US_Others!E56*US_Others!E$8/SUM(US_Others!E56,US_Others!J56,US_Others!P56,US_Others!W56)+US_Others!J56*US_Others!J$8/SUM(US_Others!E56,US_Others!J56,US_Others!P56,US_Others!W56)+US_Others!P56*US_Others!P$8/SUM(US_Others!E56,US_Others!J56,US_Others!P56,US_Others!W56)+US_Others!W56*US_Others!W$8/SUM(US_Others!E56,US_Others!J56,US_Others!P56,US_Others!W56))&gt;2.5,3,2)),"")</f>
        <v/>
      </c>
      <c r="BF51" s="223" t="str">
        <f>IFERROR(IF((US_Others!F56*US_Others!F$8/SUM(US_Others!F56,US_Others!K56,US_Others!Q56)+US_Others!K56*US_Others!K$8/SUM(US_Others!F56,US_Others!K56,US_Others!Q56)+US_Others!Q56*US_Others!Q$8/SUM(US_Others!F56,US_Others!K56,US_Others!Q56))&gt;3.5,4,IF((US_Others!F56*US_Others!F$8/SUM(US_Others!F56,US_Others!K56,US_Others!Q56)+US_Others!K56*US_Others!K$8/SUM(US_Others!F56,US_Others!K56,US_Others!Q56)+US_Others!Q56*US_Others!Q$8/SUM(US_Others!F56,US_Others!K56,US_Others!Q56))&gt;2.5,3,2)),"")</f>
        <v/>
      </c>
      <c r="BG51" s="223" t="str">
        <f>IFERROR(IF((US_Others!G56*US_Others!G$8/SUM(US_Others!G56,US_Others!L56,US_Others!R56)+US_Others!L56*US_Others!L$8/SUM(US_Others!G56,US_Others!L56,US_Others!R56)+US_Others!R56*US_Others!R$8/SUM(US_Others!G56,US_Others!L56,US_Others!R56))&gt;3.5,4,IF((US_Others!G56*US_Others!G$8/SUM(US_Others!G56,US_Others!L56,US_Others!R56)+US_Others!L56*US_Others!L$8/SUM(US_Others!G56,US_Others!L56,US_Others!R56)+US_Others!R56*US_Others!R$8/SUM(US_Others!G56,US_Others!L56,US_Others!R56))&gt;2.5,3,2)),"")</f>
        <v/>
      </c>
      <c r="BH51" s="219" t="str">
        <f>IFERROR(IF((US_Others!Z56*US_Others!Z$8/SUM(US_Others!Z56,US_Others!AB56)+US_Others!AB56*US_Others!AB$8/SUM(US_Others!Z56,US_Others!AB56))&gt;3.5,4,IF((US_Others!Z56*US_Others!Z$8/SUM(US_Others!Z56,US_Others!AB56)+US_Others!AB56*US_Others!AB$8/SUM(US_Others!Z56,US_Others!AB56))&gt;2.5,3,2)),"")</f>
        <v/>
      </c>
      <c r="BI51" s="219" t="str">
        <f>IFERROR(IF((US_Others!AA56*US_Others!AA$8/SUM(US_Others!AA56,US_Others!AC56)+US_Others!AC56*US_Others!AC$8/SUM(US_Others!AA56,US_Others!AC56))&gt;3.5,4,IF((US_Others!AA56*US_Others!AA$8/SUM(US_Others!AA56,US_Others!AC56)+US_Others!AC56*US_Others!AC$8/SUM(US_Others!AA56,US_Others!AC56))&gt;2.5,3,2)),"")</f>
        <v/>
      </c>
      <c r="BJ51" s="219" t="str">
        <f>IFERROR(US_Others!AD56*US_Others!AD$8/US_Others!AD56,"")</f>
        <v/>
      </c>
      <c r="BK51" s="74" t="str">
        <f>IFERROR(US_Others!AE56*US_Others!AE$8/US_Others!AE56,"")</f>
        <v/>
      </c>
      <c r="BL51" s="219" t="str">
        <f>IFERROR(IF(SUMPRODUCT(US_Others!AG56:AI56/SUM(US_Others!AG56:AI56),US_Others!AG$8:AI$8)&gt;3.5,4,IF(SUMPRODUCT(US_Others!AG56:AI56/SUM(US_Others!AG56:AI56),US_Others!AG$8:AI$8)&gt;2.5,3,2)),"")</f>
        <v/>
      </c>
      <c r="BM51" s="219" t="str">
        <f>IFERROR(US_Others!AL56*US_Others!AL$8/US_Others!AL56,"")</f>
        <v/>
      </c>
    </row>
    <row r="52" spans="1:65">
      <c r="A52" s="200" t="s">
        <v>165</v>
      </c>
      <c r="B52" s="332">
        <v>327910</v>
      </c>
      <c r="C52" s="333">
        <f>SUM(US_CO2!C55:AX55)</f>
        <v>0.2673534689071928</v>
      </c>
      <c r="D52" s="333">
        <f>SUM(US_CH4!C55:AC55)</f>
        <v>1.3847453766283724E-4</v>
      </c>
      <c r="E52" s="333">
        <f>SUM(US_N2O!C55:AA55)</f>
        <v>1.6914506446615853E-4</v>
      </c>
      <c r="F52" s="332">
        <f>US_Others!V57+US_Others!U57</f>
        <v>0</v>
      </c>
      <c r="G52" s="332">
        <f>US_Others!C57+US_Others!H57+US_Others!N57</f>
        <v>1.4111074706411522E-6</v>
      </c>
      <c r="H52" s="332">
        <f>US_Others!D57+US_Others!I57+US_Others!O57</f>
        <v>2.3142162518514894E-5</v>
      </c>
      <c r="I52" s="332">
        <f>US_Others!E57+US_Others!J57+US_Others!P57+US_Others!W57</f>
        <v>1.0696194627459931E-4</v>
      </c>
      <c r="J52" s="332">
        <f>US_Others!F57+US_Others!K57+US_Others!Q57</f>
        <v>1.8485507865399092E-5</v>
      </c>
      <c r="K52" s="332">
        <f>US_Others!G57+US_Others!L57+US_Others!R57</f>
        <v>1.8344397118334979E-6</v>
      </c>
      <c r="L52" s="332">
        <f>US_Others!Z57+US_Others!AB57</f>
        <v>0</v>
      </c>
      <c r="M52" s="332">
        <f>US_Others!AA57+US_Others!AC57</f>
        <v>0</v>
      </c>
      <c r="N52" s="332">
        <f>US_Others!AD57</f>
        <v>0</v>
      </c>
      <c r="O52" s="332">
        <f>US_Others!AE57</f>
        <v>0</v>
      </c>
      <c r="P52" s="332">
        <f>SUM(US_Others!AG57:AI57)</f>
        <v>0</v>
      </c>
      <c r="Q52" s="332">
        <f>US_Others!AL57</f>
        <v>0</v>
      </c>
      <c r="R52" s="332"/>
      <c r="S52" s="334">
        <f t="shared" si="0"/>
        <v>267.35346890719279</v>
      </c>
      <c r="T52" s="334">
        <f>D52*1000/Spec!I$6</f>
        <v>5.5389815065134893E-3</v>
      </c>
      <c r="U52" s="334">
        <f>E52*1000/Spec!I$7</f>
        <v>5.6760088747033065E-4</v>
      </c>
      <c r="V52" s="334">
        <f>F52*1000/Spec!I$8</f>
        <v>0</v>
      </c>
      <c r="W52" s="334">
        <f>G52*1000/Spec!I$9</f>
        <v>2.09052958613504E-6</v>
      </c>
      <c r="X52" s="334">
        <f>H52*1000/Spec!I$10</f>
        <v>6.6120464338613984E-6</v>
      </c>
      <c r="Y52" s="334">
        <f>I52*1000/Spec!I$11</f>
        <v>7.4798563828391119E-5</v>
      </c>
      <c r="Z52" s="334">
        <f>J52*1000/Spec!I$12</f>
        <v>4.1354603725725039E-6</v>
      </c>
      <c r="AA52" s="334">
        <f>K52*1000/Spec!I$15</f>
        <v>1.8699691252125361E-7</v>
      </c>
      <c r="AB52" s="334">
        <f>L52*1000/Spec!I$17</f>
        <v>0</v>
      </c>
      <c r="AC52" s="334">
        <f>M52*1000/Spec!I$18</f>
        <v>0</v>
      </c>
      <c r="AD52" s="335">
        <f>N52*1000/Spec!I$25</f>
        <v>0</v>
      </c>
      <c r="AE52" s="335">
        <f>O52*1000/Spec!I$26</f>
        <v>0</v>
      </c>
      <c r="AF52" s="334">
        <f>P52*1000/Spec!I$21</f>
        <v>0</v>
      </c>
      <c r="AG52" s="334">
        <f>Q52*1000/Spec!I$22</f>
        <v>0</v>
      </c>
      <c r="AI52" s="200">
        <f>S52/'2007output'!$C50</f>
        <v>6.0160546558774258E-2</v>
      </c>
      <c r="AJ52" s="200">
        <f>T52/'2007output'!$C50</f>
        <v>1.2463954785133864E-6</v>
      </c>
      <c r="AK52" s="200">
        <f>U52/'2007output'!$C50</f>
        <v>1.2772297197802221E-7</v>
      </c>
      <c r="AL52" s="200">
        <f>V52/'2007output'!$C50</f>
        <v>0</v>
      </c>
      <c r="AM52" s="200">
        <f>W52/'2007output'!$C50</f>
        <v>4.7041619850023402E-10</v>
      </c>
      <c r="AN52" s="200">
        <f>X52/'2007output'!$C50</f>
        <v>1.4878592335421689E-9</v>
      </c>
      <c r="AO52" s="200">
        <f>Y52/'2007output'!$C50</f>
        <v>1.683135999738774E-8</v>
      </c>
      <c r="AP52" s="200">
        <f>Z52/'2007output'!$C50</f>
        <v>9.3057164099291265E-10</v>
      </c>
      <c r="AQ52" s="200">
        <f>AA52/'2007output'!$C50</f>
        <v>4.2078513168598925E-11</v>
      </c>
      <c r="AR52" s="200">
        <f>AB52/'2007output'!$C50</f>
        <v>0</v>
      </c>
      <c r="AS52" s="200">
        <f>AC52/'2007output'!$C50</f>
        <v>0</v>
      </c>
      <c r="AT52" s="200">
        <f>AD52/'2007output'!$C50</f>
        <v>0</v>
      </c>
      <c r="AU52" s="200">
        <f>AE52/'2007output'!$C50</f>
        <v>0</v>
      </c>
      <c r="AV52" s="200">
        <f>AF52/'2007output'!$C50</f>
        <v>0</v>
      </c>
      <c r="AW52" s="200">
        <f>AG52/'2007output'!$C50</f>
        <v>0</v>
      </c>
      <c r="AY52" s="370">
        <f>IFERROR(IF(SUMPRODUCT(US_CO2!C55:AX55/SUM(US_CO2!C55:AX55),US_CO2!C$6:AX$6)&gt;3.5,4,IF(SUMPRODUCT(US_CO2!C55:AX55/SUM(US_CO2!C55:AX55),US_CO2!C$6:AX$6)&gt;2.5,3,2)),"")</f>
        <v>4</v>
      </c>
      <c r="AZ52" s="370">
        <f>IFERROR(IF(SUMPRODUCT(US_CH4!C55:AC55/SUM(US_CH4!C55:AC55),US_CH4!C$6:AC$6)&gt;3.5,4,IF(SUMPRODUCT(US_CH4!C55:AC55/SUM(US_CH4!C55:AC55),US_CH4!C$6:AC$6)&gt;2.5,3,2)),"")</f>
        <v>4</v>
      </c>
      <c r="BA52" s="223">
        <f>IFERROR(IF(SUMPRODUCT(US_N2O!C55:AA55/SUM(US_N2O!C55:AA55),US_N2O!C$6:AA$6)&gt;3.5,4,IF(SUMPRODUCT(US_N2O!C55:AA55/SUM(US_N2O!C55:AA55),US_N2O!C$6:AA$6)&gt;2.5,3,2)),"")</f>
        <v>4</v>
      </c>
      <c r="BB52" s="223" t="str">
        <f>IFERROR(IF(SUMPRODUCT(US_Others!U57:V57/SUM(US_Others!U57:V57),US_Others!U$8:V$8)&gt;3.5,4,IF(SUMPRODUCT(US_Others!U57:V57/SUM(US_Others!U57:V57),US_Others!U$8:V$8)&gt;2.5,3,2)),"")</f>
        <v/>
      </c>
      <c r="BC52" s="223">
        <f>IFERROR(IF((US_Others!C57*US_Others!C$8/SUM(US_Others!C57,US_Others!H57,US_Others!N57)+ US_Others!H57*US_Others!H$8/SUM(US_Others!C57,US_Others!H57,US_Others!N57)+US_Others!N57*US_Others!N$8/SUM(US_Others!C57,US_Others!H57,US_Others!N57))&gt;3.5,4,IF((US_Others!C57*US_Others!C$8/SUM(US_Others!C57,US_Others!H57,US_Others!N57)+ US_Others!H57*US_Others!H$8/SUM(US_Others!C57,US_Others!H57,US_Others!N57)+US_Others!N57*US_Others!N$8/SUM(US_Others!C57,US_Others!H57,US_Others!N57))&gt;2.5,3,2)),"")</f>
        <v>4</v>
      </c>
      <c r="BD52" s="223">
        <f>IFERROR(IF((US_Others!D57*US_Others!D$8/SUM(US_Others!D57,US_Others!I57,US_Others!O57)+US_Others!I57*US_Others!I$8/SUM(US_Others!D57,US_Others!I57,US_Others!O57)+US_Others!O57*US_Others!O$8/SUM(US_Others!D57,US_Others!I57,US_Others!O57))&gt;3.5,4,IF((US_Others!D57*US_Others!D$8/SUM(US_Others!D57,US_Others!I57,US_Others!O57)+US_Others!I57*US_Others!I$8/SUM(US_Others!D57,US_Others!I57,US_Others!O57)+US_Others!O57*US_Others!O$8/SUM(US_Others!D57,US_Others!I57,US_Others!O57))&gt;2.5,3,2)),"")</f>
        <v>4</v>
      </c>
      <c r="BE52" s="223">
        <f>IFERROR(IF((US_Others!E57*US_Others!E$8/SUM(US_Others!E57,US_Others!J57,US_Others!P57,US_Others!W57)+US_Others!J57*US_Others!J$8/SUM(US_Others!E57,US_Others!J57,US_Others!P57,US_Others!W57)+US_Others!P57*US_Others!P$8/SUM(US_Others!E57,US_Others!J57,US_Others!P57,US_Others!W57)+US_Others!W57*US_Others!W$8/SUM(US_Others!E57,US_Others!J57,US_Others!P57,US_Others!W57))&gt;3.5,4,IF((US_Others!E57*US_Others!E$8/SUM(US_Others!E57,US_Others!J57,US_Others!P57,US_Others!W57)+US_Others!J57*US_Others!J$8/SUM(US_Others!E57,US_Others!J57,US_Others!P57,US_Others!W57)+US_Others!P57*US_Others!P$8/SUM(US_Others!E57,US_Others!J57,US_Others!P57,US_Others!W57)+US_Others!W57*US_Others!W$8/SUM(US_Others!E57,US_Others!J57,US_Others!P57,US_Others!W57))&gt;2.5,3,2)),"")</f>
        <v>4</v>
      </c>
      <c r="BF52" s="223">
        <f>IFERROR(IF((US_Others!F57*US_Others!F$8/SUM(US_Others!F57,US_Others!K57,US_Others!Q57)+US_Others!K57*US_Others!K$8/SUM(US_Others!F57,US_Others!K57,US_Others!Q57)+US_Others!Q57*US_Others!Q$8/SUM(US_Others!F57,US_Others!K57,US_Others!Q57))&gt;3.5,4,IF((US_Others!F57*US_Others!F$8/SUM(US_Others!F57,US_Others!K57,US_Others!Q57)+US_Others!K57*US_Others!K$8/SUM(US_Others!F57,US_Others!K57,US_Others!Q57)+US_Others!Q57*US_Others!Q$8/SUM(US_Others!F57,US_Others!K57,US_Others!Q57))&gt;2.5,3,2)),"")</f>
        <v>4</v>
      </c>
      <c r="BG52" s="223">
        <f>IFERROR(IF((US_Others!G57*US_Others!G$8/SUM(US_Others!G57,US_Others!L57,US_Others!R57)+US_Others!L57*US_Others!L$8/SUM(US_Others!G57,US_Others!L57,US_Others!R57)+US_Others!R57*US_Others!R$8/SUM(US_Others!G57,US_Others!L57,US_Others!R57))&gt;3.5,4,IF((US_Others!G57*US_Others!G$8/SUM(US_Others!G57,US_Others!L57,US_Others!R57)+US_Others!L57*US_Others!L$8/SUM(US_Others!G57,US_Others!L57,US_Others!R57)+US_Others!R57*US_Others!R$8/SUM(US_Others!G57,US_Others!L57,US_Others!R57))&gt;2.5,3,2)),"")</f>
        <v>4</v>
      </c>
      <c r="BH52" s="219" t="str">
        <f>IFERROR(IF((US_Others!Z57*US_Others!Z$8/SUM(US_Others!Z57,US_Others!AB57)+US_Others!AB57*US_Others!AB$8/SUM(US_Others!Z57,US_Others!AB57))&gt;3.5,4,IF((US_Others!Z57*US_Others!Z$8/SUM(US_Others!Z57,US_Others!AB57)+US_Others!AB57*US_Others!AB$8/SUM(US_Others!Z57,US_Others!AB57))&gt;2.5,3,2)),"")</f>
        <v/>
      </c>
      <c r="BI52" s="219" t="str">
        <f>IFERROR(IF((US_Others!AA57*US_Others!AA$8/SUM(US_Others!AA57,US_Others!AC57)+US_Others!AC57*US_Others!AC$8/SUM(US_Others!AA57,US_Others!AC57))&gt;3.5,4,IF((US_Others!AA57*US_Others!AA$8/SUM(US_Others!AA57,US_Others!AC57)+US_Others!AC57*US_Others!AC$8/SUM(US_Others!AA57,US_Others!AC57))&gt;2.5,3,2)),"")</f>
        <v/>
      </c>
      <c r="BJ52" s="219" t="str">
        <f>IFERROR(US_Others!AD57*US_Others!AD$8/US_Others!AD57,"")</f>
        <v/>
      </c>
      <c r="BK52" s="74" t="str">
        <f>IFERROR(US_Others!AE57*US_Others!AE$8/US_Others!AE57,"")</f>
        <v/>
      </c>
      <c r="BL52" s="219" t="str">
        <f>IFERROR(IF(SUMPRODUCT(US_Others!AG57:AI57/SUM(US_Others!AG57:AI57),US_Others!AG$8:AI$8)&gt;3.5,4,IF(SUMPRODUCT(US_Others!AG57:AI57/SUM(US_Others!AG57:AI57),US_Others!AG$8:AI$8)&gt;2.5,3,2)),"")</f>
        <v/>
      </c>
      <c r="BM52" s="219" t="str">
        <f>IFERROR(US_Others!AL57*US_Others!AL$8/US_Others!AL57,"")</f>
        <v/>
      </c>
    </row>
    <row r="53" spans="1:65">
      <c r="A53" s="200" t="s">
        <v>166</v>
      </c>
      <c r="B53" s="332">
        <v>327991</v>
      </c>
      <c r="C53" s="333">
        <f>SUM(US_CO2!C56:AX56)</f>
        <v>0.23823851485488265</v>
      </c>
      <c r="D53" s="333">
        <f>SUM(US_CH4!C56:AC56)</f>
        <v>1.3237941049841801E-4</v>
      </c>
      <c r="E53" s="333">
        <f>SUM(US_N2O!C56:AA56)</f>
        <v>1.6611698998207142E-4</v>
      </c>
      <c r="F53" s="332">
        <f>US_Others!V58+US_Others!U58</f>
        <v>0</v>
      </c>
      <c r="G53" s="332">
        <f>US_Others!C58+US_Others!H58+US_Others!N58</f>
        <v>0</v>
      </c>
      <c r="H53" s="332">
        <f>US_Others!D58+US_Others!I58+US_Others!O58</f>
        <v>0</v>
      </c>
      <c r="I53" s="332">
        <f>US_Others!E58+US_Others!J58+US_Others!P58+US_Others!W58</f>
        <v>0</v>
      </c>
      <c r="J53" s="332">
        <f>US_Others!F58+US_Others!K58+US_Others!Q58</f>
        <v>0</v>
      </c>
      <c r="K53" s="332">
        <f>US_Others!G58+US_Others!L58+US_Others!R58</f>
        <v>0</v>
      </c>
      <c r="L53" s="332">
        <f>US_Others!Z58+US_Others!AB58</f>
        <v>0</v>
      </c>
      <c r="M53" s="332">
        <f>US_Others!AA58+US_Others!AC58</f>
        <v>0</v>
      </c>
      <c r="N53" s="332">
        <f>US_Others!AD58</f>
        <v>0</v>
      </c>
      <c r="O53" s="332">
        <f>US_Others!AE58</f>
        <v>0</v>
      </c>
      <c r="P53" s="332">
        <f>SUM(US_Others!AG58:AI58)</f>
        <v>0</v>
      </c>
      <c r="Q53" s="332">
        <f>US_Others!AL58</f>
        <v>0</v>
      </c>
      <c r="R53" s="332"/>
      <c r="S53" s="334">
        <f t="shared" si="0"/>
        <v>238.23851485488265</v>
      </c>
      <c r="T53" s="334">
        <f>D53*1000/Spec!I$6</f>
        <v>5.2951764199367203E-3</v>
      </c>
      <c r="U53" s="334">
        <f>E53*1000/Spec!I$7</f>
        <v>5.5743956369822619E-4</v>
      </c>
      <c r="V53" s="334">
        <f>F53*1000/Spec!I$8</f>
        <v>0</v>
      </c>
      <c r="W53" s="334">
        <f>G53*1000/Spec!I$9</f>
        <v>0</v>
      </c>
      <c r="X53" s="334">
        <f>H53*1000/Spec!I$10</f>
        <v>0</v>
      </c>
      <c r="Y53" s="334">
        <f>I53*1000/Spec!I$11</f>
        <v>0</v>
      </c>
      <c r="Z53" s="334">
        <f>J53*1000/Spec!I$12</f>
        <v>0</v>
      </c>
      <c r="AA53" s="334">
        <f>K53*1000/Spec!I$15</f>
        <v>0</v>
      </c>
      <c r="AB53" s="334">
        <f>L53*1000/Spec!I$17</f>
        <v>0</v>
      </c>
      <c r="AC53" s="334">
        <f>M53*1000/Spec!I$18</f>
        <v>0</v>
      </c>
      <c r="AD53" s="335">
        <f>N53*1000/Spec!I$25</f>
        <v>0</v>
      </c>
      <c r="AE53" s="335">
        <f>O53*1000/Spec!I$26</f>
        <v>0</v>
      </c>
      <c r="AF53" s="334">
        <f>P53*1000/Spec!I$21</f>
        <v>0</v>
      </c>
      <c r="AG53" s="334">
        <f>Q53*1000/Spec!I$22</f>
        <v>0</v>
      </c>
      <c r="AI53" s="200">
        <f>S53/'2007output'!$C51</f>
        <v>5.5819708260281785E-2</v>
      </c>
      <c r="AJ53" s="200">
        <f>T53/'2007output'!$C51</f>
        <v>1.2406692642775822E-6</v>
      </c>
      <c r="AK53" s="200">
        <f>U53/'2007output'!$C51</f>
        <v>1.3060908240352065E-7</v>
      </c>
      <c r="AL53" s="200">
        <f>V53/'2007output'!$C51</f>
        <v>0</v>
      </c>
      <c r="AM53" s="200">
        <f>W53/'2007output'!$C51</f>
        <v>0</v>
      </c>
      <c r="AN53" s="200">
        <f>X53/'2007output'!$C51</f>
        <v>0</v>
      </c>
      <c r="AO53" s="200">
        <f>Y53/'2007output'!$C51</f>
        <v>0</v>
      </c>
      <c r="AP53" s="200">
        <f>Z53/'2007output'!$C51</f>
        <v>0</v>
      </c>
      <c r="AQ53" s="200">
        <f>AA53/'2007output'!$C51</f>
        <v>0</v>
      </c>
      <c r="AR53" s="200">
        <f>AB53/'2007output'!$C51</f>
        <v>0</v>
      </c>
      <c r="AS53" s="200">
        <f>AC53/'2007output'!$C51</f>
        <v>0</v>
      </c>
      <c r="AT53" s="200">
        <f>AD53/'2007output'!$C51</f>
        <v>0</v>
      </c>
      <c r="AU53" s="200">
        <f>AE53/'2007output'!$C51</f>
        <v>0</v>
      </c>
      <c r="AV53" s="200">
        <f>AF53/'2007output'!$C51</f>
        <v>0</v>
      </c>
      <c r="AW53" s="200">
        <f>AG53/'2007output'!$C51</f>
        <v>0</v>
      </c>
      <c r="AY53" s="370">
        <f>IFERROR(IF(SUMPRODUCT(US_CO2!C56:AX56/SUM(US_CO2!C56:AX56),US_CO2!C$6:AX$6)&gt;3.5,4,IF(SUMPRODUCT(US_CO2!C56:AX56/SUM(US_CO2!C56:AX56),US_CO2!C$6:AX$6)&gt;2.5,3,2)),"")</f>
        <v>4</v>
      </c>
      <c r="AZ53" s="370">
        <f>IFERROR(IF(SUMPRODUCT(US_CH4!C56:AC56/SUM(US_CH4!C56:AC56),US_CH4!C$6:AC$6)&gt;3.5,4,IF(SUMPRODUCT(US_CH4!C56:AC56/SUM(US_CH4!C56:AC56),US_CH4!C$6:AC$6)&gt;2.5,3,2)),"")</f>
        <v>4</v>
      </c>
      <c r="BA53" s="223">
        <f>IFERROR(IF(SUMPRODUCT(US_N2O!C56:AA56/SUM(US_N2O!C56:AA56),US_N2O!C$6:AA$6)&gt;3.5,4,IF(SUMPRODUCT(US_N2O!C56:AA56/SUM(US_N2O!C56:AA56),US_N2O!C$6:AA$6)&gt;2.5,3,2)),"")</f>
        <v>4</v>
      </c>
      <c r="BB53" s="223" t="str">
        <f>IFERROR(IF(SUMPRODUCT(US_Others!U58:V58/SUM(US_Others!U58:V58),US_Others!U$8:V$8)&gt;3.5,4,IF(SUMPRODUCT(US_Others!U58:V58/SUM(US_Others!U58:V58),US_Others!U$8:V$8)&gt;2.5,3,2)),"")</f>
        <v/>
      </c>
      <c r="BC53" s="223" t="str">
        <f>IFERROR(IF((US_Others!C58*US_Others!C$8/SUM(US_Others!C58,US_Others!H58,US_Others!N58)+ US_Others!H58*US_Others!H$8/SUM(US_Others!C58,US_Others!H58,US_Others!N58)+US_Others!N58*US_Others!N$8/SUM(US_Others!C58,US_Others!H58,US_Others!N58))&gt;3.5,4,IF((US_Others!C58*US_Others!C$8/SUM(US_Others!C58,US_Others!H58,US_Others!N58)+ US_Others!H58*US_Others!H$8/SUM(US_Others!C58,US_Others!H58,US_Others!N58)+US_Others!N58*US_Others!N$8/SUM(US_Others!C58,US_Others!H58,US_Others!N58))&gt;2.5,3,2)),"")</f>
        <v/>
      </c>
      <c r="BD53" s="223" t="str">
        <f>IFERROR(IF((US_Others!D58*US_Others!D$8/SUM(US_Others!D58,US_Others!I58,US_Others!O58)+US_Others!I58*US_Others!I$8/SUM(US_Others!D58,US_Others!I58,US_Others!O58)+US_Others!O58*US_Others!O$8/SUM(US_Others!D58,US_Others!I58,US_Others!O58))&gt;3.5,4,IF((US_Others!D58*US_Others!D$8/SUM(US_Others!D58,US_Others!I58,US_Others!O58)+US_Others!I58*US_Others!I$8/SUM(US_Others!D58,US_Others!I58,US_Others!O58)+US_Others!O58*US_Others!O$8/SUM(US_Others!D58,US_Others!I58,US_Others!O58))&gt;2.5,3,2)),"")</f>
        <v/>
      </c>
      <c r="BE53" s="223" t="str">
        <f>IFERROR(IF((US_Others!E58*US_Others!E$8/SUM(US_Others!E58,US_Others!J58,US_Others!P58,US_Others!W58)+US_Others!J58*US_Others!J$8/SUM(US_Others!E58,US_Others!J58,US_Others!P58,US_Others!W58)+US_Others!P58*US_Others!P$8/SUM(US_Others!E58,US_Others!J58,US_Others!P58,US_Others!W58)+US_Others!W58*US_Others!W$8/SUM(US_Others!E58,US_Others!J58,US_Others!P58,US_Others!W58))&gt;3.5,4,IF((US_Others!E58*US_Others!E$8/SUM(US_Others!E58,US_Others!J58,US_Others!P58,US_Others!W58)+US_Others!J58*US_Others!J$8/SUM(US_Others!E58,US_Others!J58,US_Others!P58,US_Others!W58)+US_Others!P58*US_Others!P$8/SUM(US_Others!E58,US_Others!J58,US_Others!P58,US_Others!W58)+US_Others!W58*US_Others!W$8/SUM(US_Others!E58,US_Others!J58,US_Others!P58,US_Others!W58))&gt;2.5,3,2)),"")</f>
        <v/>
      </c>
      <c r="BF53" s="223" t="str">
        <f>IFERROR(IF((US_Others!F58*US_Others!F$8/SUM(US_Others!F58,US_Others!K58,US_Others!Q58)+US_Others!K58*US_Others!K$8/SUM(US_Others!F58,US_Others!K58,US_Others!Q58)+US_Others!Q58*US_Others!Q$8/SUM(US_Others!F58,US_Others!K58,US_Others!Q58))&gt;3.5,4,IF((US_Others!F58*US_Others!F$8/SUM(US_Others!F58,US_Others!K58,US_Others!Q58)+US_Others!K58*US_Others!K$8/SUM(US_Others!F58,US_Others!K58,US_Others!Q58)+US_Others!Q58*US_Others!Q$8/SUM(US_Others!F58,US_Others!K58,US_Others!Q58))&gt;2.5,3,2)),"")</f>
        <v/>
      </c>
      <c r="BG53" s="223" t="str">
        <f>IFERROR(IF((US_Others!G58*US_Others!G$8/SUM(US_Others!G58,US_Others!L58,US_Others!R58)+US_Others!L58*US_Others!L$8/SUM(US_Others!G58,US_Others!L58,US_Others!R58)+US_Others!R58*US_Others!R$8/SUM(US_Others!G58,US_Others!L58,US_Others!R58))&gt;3.5,4,IF((US_Others!G58*US_Others!G$8/SUM(US_Others!G58,US_Others!L58,US_Others!R58)+US_Others!L58*US_Others!L$8/SUM(US_Others!G58,US_Others!L58,US_Others!R58)+US_Others!R58*US_Others!R$8/SUM(US_Others!G58,US_Others!L58,US_Others!R58))&gt;2.5,3,2)),"")</f>
        <v/>
      </c>
      <c r="BH53" s="219" t="str">
        <f>IFERROR(IF((US_Others!Z58*US_Others!Z$8/SUM(US_Others!Z58,US_Others!AB58)+US_Others!AB58*US_Others!AB$8/SUM(US_Others!Z58,US_Others!AB58))&gt;3.5,4,IF((US_Others!Z58*US_Others!Z$8/SUM(US_Others!Z58,US_Others!AB58)+US_Others!AB58*US_Others!AB$8/SUM(US_Others!Z58,US_Others!AB58))&gt;2.5,3,2)),"")</f>
        <v/>
      </c>
      <c r="BI53" s="219" t="str">
        <f>IFERROR(IF((US_Others!AA58*US_Others!AA$8/SUM(US_Others!AA58,US_Others!AC58)+US_Others!AC58*US_Others!AC$8/SUM(US_Others!AA58,US_Others!AC58))&gt;3.5,4,IF((US_Others!AA58*US_Others!AA$8/SUM(US_Others!AA58,US_Others!AC58)+US_Others!AC58*US_Others!AC$8/SUM(US_Others!AA58,US_Others!AC58))&gt;2.5,3,2)),"")</f>
        <v/>
      </c>
      <c r="BJ53" s="219" t="str">
        <f>IFERROR(US_Others!AD58*US_Others!AD$8/US_Others!AD58,"")</f>
        <v/>
      </c>
      <c r="BK53" s="74" t="str">
        <f>IFERROR(US_Others!AE58*US_Others!AE$8/US_Others!AE58,"")</f>
        <v/>
      </c>
      <c r="BL53" s="219" t="str">
        <f>IFERROR(IF(SUMPRODUCT(US_Others!AG58:AI58/SUM(US_Others!AG58:AI58),US_Others!AG$8:AI$8)&gt;3.5,4,IF(SUMPRODUCT(US_Others!AG58:AI58/SUM(US_Others!AG58:AI58),US_Others!AG$8:AI$8)&gt;2.5,3,2)),"")</f>
        <v/>
      </c>
      <c r="BM53" s="219" t="str">
        <f>IFERROR(US_Others!AL58*US_Others!AL$8/US_Others!AL58,"")</f>
        <v/>
      </c>
    </row>
    <row r="54" spans="1:65">
      <c r="A54" s="200" t="s">
        <v>167</v>
      </c>
      <c r="B54" s="332">
        <v>327992</v>
      </c>
      <c r="C54" s="333">
        <f>SUM(US_CO2!C57:AX57)</f>
        <v>1.1014029399530012</v>
      </c>
      <c r="D54" s="333">
        <f>SUM(US_CH4!C57:AC57)</f>
        <v>5.7426721212774001E-4</v>
      </c>
      <c r="E54" s="333">
        <f>SUM(US_N2O!C57:AA57)</f>
        <v>7.0308342470168936E-4</v>
      </c>
      <c r="F54" s="332">
        <f>US_Others!V59+US_Others!U59</f>
        <v>0</v>
      </c>
      <c r="G54" s="332">
        <f>US_Others!C59+US_Others!H59+US_Others!N59</f>
        <v>0</v>
      </c>
      <c r="H54" s="332">
        <f>US_Others!D59+US_Others!I59+US_Others!O59</f>
        <v>0</v>
      </c>
      <c r="I54" s="332">
        <f>US_Others!E59+US_Others!J59+US_Others!P59+US_Others!W59</f>
        <v>0</v>
      </c>
      <c r="J54" s="332">
        <f>US_Others!F59+US_Others!K59+US_Others!Q59</f>
        <v>0</v>
      </c>
      <c r="K54" s="332">
        <f>US_Others!G59+US_Others!L59+US_Others!R59</f>
        <v>0</v>
      </c>
      <c r="L54" s="332">
        <f>US_Others!Z59+US_Others!AB59</f>
        <v>0</v>
      </c>
      <c r="M54" s="332">
        <f>US_Others!AA59+US_Others!AC59</f>
        <v>0</v>
      </c>
      <c r="N54" s="332">
        <f>US_Others!AD59</f>
        <v>0</v>
      </c>
      <c r="O54" s="332">
        <f>US_Others!AE59</f>
        <v>0</v>
      </c>
      <c r="P54" s="332">
        <f>SUM(US_Others!AG59:AI59)</f>
        <v>0</v>
      </c>
      <c r="Q54" s="332">
        <f>US_Others!AL59</f>
        <v>0</v>
      </c>
      <c r="R54" s="332"/>
      <c r="S54" s="334">
        <f t="shared" si="0"/>
        <v>1101.4029399530011</v>
      </c>
      <c r="T54" s="334">
        <f>D54*1000/Spec!I$6</f>
        <v>2.2970688485109601E-2</v>
      </c>
      <c r="U54" s="334">
        <f>E54*1000/Spec!I$7</f>
        <v>2.3593403513479509E-3</v>
      </c>
      <c r="V54" s="334">
        <f>F54*1000/Spec!I$8</f>
        <v>0</v>
      </c>
      <c r="W54" s="334">
        <f>G54*1000/Spec!I$9</f>
        <v>0</v>
      </c>
      <c r="X54" s="334">
        <f>H54*1000/Spec!I$10</f>
        <v>0</v>
      </c>
      <c r="Y54" s="334">
        <f>I54*1000/Spec!I$11</f>
        <v>0</v>
      </c>
      <c r="Z54" s="334">
        <f>J54*1000/Spec!I$12</f>
        <v>0</v>
      </c>
      <c r="AA54" s="334">
        <f>K54*1000/Spec!I$15</f>
        <v>0</v>
      </c>
      <c r="AB54" s="334">
        <f>L54*1000/Spec!I$17</f>
        <v>0</v>
      </c>
      <c r="AC54" s="334">
        <f>M54*1000/Spec!I$18</f>
        <v>0</v>
      </c>
      <c r="AD54" s="335">
        <f>N54*1000/Spec!I$25</f>
        <v>0</v>
      </c>
      <c r="AE54" s="335">
        <f>O54*1000/Spec!I$26</f>
        <v>0</v>
      </c>
      <c r="AF54" s="334">
        <f>P54*1000/Spec!I$21</f>
        <v>0</v>
      </c>
      <c r="AG54" s="334">
        <f>Q54*1000/Spec!I$22</f>
        <v>0</v>
      </c>
      <c r="AI54" s="200">
        <f>S54/'2007output'!$C52</f>
        <v>0.34931904216714277</v>
      </c>
      <c r="AJ54" s="200">
        <f>T54/'2007output'!$C52</f>
        <v>7.2853436362542342E-6</v>
      </c>
      <c r="AK54" s="200">
        <f>U54/'2007output'!$C52</f>
        <v>7.4828428523563298E-7</v>
      </c>
      <c r="AL54" s="200">
        <f>V54/'2007output'!$C52</f>
        <v>0</v>
      </c>
      <c r="AM54" s="200">
        <f>W54/'2007output'!$C52</f>
        <v>0</v>
      </c>
      <c r="AN54" s="200">
        <f>X54/'2007output'!$C52</f>
        <v>0</v>
      </c>
      <c r="AO54" s="200">
        <f>Y54/'2007output'!$C52</f>
        <v>0</v>
      </c>
      <c r="AP54" s="200">
        <f>Z54/'2007output'!$C52</f>
        <v>0</v>
      </c>
      <c r="AQ54" s="200">
        <f>AA54/'2007output'!$C52</f>
        <v>0</v>
      </c>
      <c r="AR54" s="200">
        <f>AB54/'2007output'!$C52</f>
        <v>0</v>
      </c>
      <c r="AS54" s="200">
        <f>AC54/'2007output'!$C52</f>
        <v>0</v>
      </c>
      <c r="AT54" s="200">
        <f>AD54/'2007output'!$C52</f>
        <v>0</v>
      </c>
      <c r="AU54" s="200">
        <f>AE54/'2007output'!$C52</f>
        <v>0</v>
      </c>
      <c r="AV54" s="200">
        <f>AF54/'2007output'!$C52</f>
        <v>0</v>
      </c>
      <c r="AW54" s="200">
        <f>AG54/'2007output'!$C52</f>
        <v>0</v>
      </c>
      <c r="AY54" s="370">
        <f>IFERROR(IF(SUMPRODUCT(US_CO2!C57:AX57/SUM(US_CO2!C57:AX57),US_CO2!C$6:AX$6)&gt;3.5,4,IF(SUMPRODUCT(US_CO2!C57:AX57/SUM(US_CO2!C57:AX57),US_CO2!C$6:AX$6)&gt;2.5,3,2)),"")</f>
        <v>4</v>
      </c>
      <c r="AZ54" s="370">
        <f>IFERROR(IF(SUMPRODUCT(US_CH4!C57:AC57/SUM(US_CH4!C57:AC57),US_CH4!C$6:AC$6)&gt;3.5,4,IF(SUMPRODUCT(US_CH4!C57:AC57/SUM(US_CH4!C57:AC57),US_CH4!C$6:AC$6)&gt;2.5,3,2)),"")</f>
        <v>4</v>
      </c>
      <c r="BA54" s="223">
        <f>IFERROR(IF(SUMPRODUCT(US_N2O!C57:AA57/SUM(US_N2O!C57:AA57),US_N2O!C$6:AA$6)&gt;3.5,4,IF(SUMPRODUCT(US_N2O!C57:AA57/SUM(US_N2O!C57:AA57),US_N2O!C$6:AA$6)&gt;2.5,3,2)),"")</f>
        <v>4</v>
      </c>
      <c r="BB54" s="223" t="str">
        <f>IFERROR(IF(SUMPRODUCT(US_Others!U59:V59/SUM(US_Others!U59:V59),US_Others!U$8:V$8)&gt;3.5,4,IF(SUMPRODUCT(US_Others!U59:V59/SUM(US_Others!U59:V59),US_Others!U$8:V$8)&gt;2.5,3,2)),"")</f>
        <v/>
      </c>
      <c r="BC54" s="223" t="str">
        <f>IFERROR(IF((US_Others!C59*US_Others!C$8/SUM(US_Others!C59,US_Others!H59,US_Others!N59)+ US_Others!H59*US_Others!H$8/SUM(US_Others!C59,US_Others!H59,US_Others!N59)+US_Others!N59*US_Others!N$8/SUM(US_Others!C59,US_Others!H59,US_Others!N59))&gt;3.5,4,IF((US_Others!C59*US_Others!C$8/SUM(US_Others!C59,US_Others!H59,US_Others!N59)+ US_Others!H59*US_Others!H$8/SUM(US_Others!C59,US_Others!H59,US_Others!N59)+US_Others!N59*US_Others!N$8/SUM(US_Others!C59,US_Others!H59,US_Others!N59))&gt;2.5,3,2)),"")</f>
        <v/>
      </c>
      <c r="BD54" s="223" t="str">
        <f>IFERROR(IF((US_Others!D59*US_Others!D$8/SUM(US_Others!D59,US_Others!I59,US_Others!O59)+US_Others!I59*US_Others!I$8/SUM(US_Others!D59,US_Others!I59,US_Others!O59)+US_Others!O59*US_Others!O$8/SUM(US_Others!D59,US_Others!I59,US_Others!O59))&gt;3.5,4,IF((US_Others!D59*US_Others!D$8/SUM(US_Others!D59,US_Others!I59,US_Others!O59)+US_Others!I59*US_Others!I$8/SUM(US_Others!D59,US_Others!I59,US_Others!O59)+US_Others!O59*US_Others!O$8/SUM(US_Others!D59,US_Others!I59,US_Others!O59))&gt;2.5,3,2)),"")</f>
        <v/>
      </c>
      <c r="BE54" s="223" t="str">
        <f>IFERROR(IF((US_Others!E59*US_Others!E$8/SUM(US_Others!E59,US_Others!J59,US_Others!P59,US_Others!W59)+US_Others!J59*US_Others!J$8/SUM(US_Others!E59,US_Others!J59,US_Others!P59,US_Others!W59)+US_Others!P59*US_Others!P$8/SUM(US_Others!E59,US_Others!J59,US_Others!P59,US_Others!W59)+US_Others!W59*US_Others!W$8/SUM(US_Others!E59,US_Others!J59,US_Others!P59,US_Others!W59))&gt;3.5,4,IF((US_Others!E59*US_Others!E$8/SUM(US_Others!E59,US_Others!J59,US_Others!P59,US_Others!W59)+US_Others!J59*US_Others!J$8/SUM(US_Others!E59,US_Others!J59,US_Others!P59,US_Others!W59)+US_Others!P59*US_Others!P$8/SUM(US_Others!E59,US_Others!J59,US_Others!P59,US_Others!W59)+US_Others!W59*US_Others!W$8/SUM(US_Others!E59,US_Others!J59,US_Others!P59,US_Others!W59))&gt;2.5,3,2)),"")</f>
        <v/>
      </c>
      <c r="BF54" s="223" t="str">
        <f>IFERROR(IF((US_Others!F59*US_Others!F$8/SUM(US_Others!F59,US_Others!K59,US_Others!Q59)+US_Others!K59*US_Others!K$8/SUM(US_Others!F59,US_Others!K59,US_Others!Q59)+US_Others!Q59*US_Others!Q$8/SUM(US_Others!F59,US_Others!K59,US_Others!Q59))&gt;3.5,4,IF((US_Others!F59*US_Others!F$8/SUM(US_Others!F59,US_Others!K59,US_Others!Q59)+US_Others!K59*US_Others!K$8/SUM(US_Others!F59,US_Others!K59,US_Others!Q59)+US_Others!Q59*US_Others!Q$8/SUM(US_Others!F59,US_Others!K59,US_Others!Q59))&gt;2.5,3,2)),"")</f>
        <v/>
      </c>
      <c r="BG54" s="223" t="str">
        <f>IFERROR(IF((US_Others!G59*US_Others!G$8/SUM(US_Others!G59,US_Others!L59,US_Others!R59)+US_Others!L59*US_Others!L$8/SUM(US_Others!G59,US_Others!L59,US_Others!R59)+US_Others!R59*US_Others!R$8/SUM(US_Others!G59,US_Others!L59,US_Others!R59))&gt;3.5,4,IF((US_Others!G59*US_Others!G$8/SUM(US_Others!G59,US_Others!L59,US_Others!R59)+US_Others!L59*US_Others!L$8/SUM(US_Others!G59,US_Others!L59,US_Others!R59)+US_Others!R59*US_Others!R$8/SUM(US_Others!G59,US_Others!L59,US_Others!R59))&gt;2.5,3,2)),"")</f>
        <v/>
      </c>
      <c r="BH54" s="219" t="str">
        <f>IFERROR(IF((US_Others!Z59*US_Others!Z$8/SUM(US_Others!Z59,US_Others!AB59)+US_Others!AB59*US_Others!AB$8/SUM(US_Others!Z59,US_Others!AB59))&gt;3.5,4,IF((US_Others!Z59*US_Others!Z$8/SUM(US_Others!Z59,US_Others!AB59)+US_Others!AB59*US_Others!AB$8/SUM(US_Others!Z59,US_Others!AB59))&gt;2.5,3,2)),"")</f>
        <v/>
      </c>
      <c r="BI54" s="219" t="str">
        <f>IFERROR(IF((US_Others!AA59*US_Others!AA$8/SUM(US_Others!AA59,US_Others!AC59)+US_Others!AC59*US_Others!AC$8/SUM(US_Others!AA59,US_Others!AC59))&gt;3.5,4,IF((US_Others!AA59*US_Others!AA$8/SUM(US_Others!AA59,US_Others!AC59)+US_Others!AC59*US_Others!AC$8/SUM(US_Others!AA59,US_Others!AC59))&gt;2.5,3,2)),"")</f>
        <v/>
      </c>
      <c r="BJ54" s="219" t="str">
        <f>IFERROR(US_Others!AD59*US_Others!AD$8/US_Others!AD59,"")</f>
        <v/>
      </c>
      <c r="BK54" s="74" t="str">
        <f>IFERROR(US_Others!AE59*US_Others!AE$8/US_Others!AE59,"")</f>
        <v/>
      </c>
      <c r="BL54" s="219" t="str">
        <f>IFERROR(IF(SUMPRODUCT(US_Others!AG59:AI59/SUM(US_Others!AG59:AI59),US_Others!AG$8:AI$8)&gt;3.5,4,IF(SUMPRODUCT(US_Others!AG59:AI59/SUM(US_Others!AG59:AI59),US_Others!AG$8:AI$8)&gt;2.5,3,2)),"")</f>
        <v/>
      </c>
      <c r="BM54" s="219" t="str">
        <f>IFERROR(US_Others!AL59*US_Others!AL$8/US_Others!AL59,"")</f>
        <v/>
      </c>
    </row>
    <row r="55" spans="1:65">
      <c r="A55" s="200" t="s">
        <v>168</v>
      </c>
      <c r="B55" s="332">
        <v>327993</v>
      </c>
      <c r="C55" s="333">
        <f>SUM(US_CO2!C58:AX58)</f>
        <v>1.9524422290221775</v>
      </c>
      <c r="D55" s="333">
        <f>SUM(US_CH4!C58:AC58)</f>
        <v>1.07426099930428E-3</v>
      </c>
      <c r="E55" s="333">
        <f>SUM(US_N2O!C58:AA58)</f>
        <v>1.3288263717718468E-3</v>
      </c>
      <c r="F55" s="332">
        <f>US_Others!V60+US_Others!U60</f>
        <v>0</v>
      </c>
      <c r="G55" s="332">
        <f>US_Others!C60+US_Others!H60+US_Others!N60</f>
        <v>0</v>
      </c>
      <c r="H55" s="332">
        <f>US_Others!D60+US_Others!I60+US_Others!O60</f>
        <v>0</v>
      </c>
      <c r="I55" s="332">
        <f>US_Others!E60+US_Others!J60+US_Others!P60+US_Others!W60</f>
        <v>0</v>
      </c>
      <c r="J55" s="332">
        <f>US_Others!F60+US_Others!K60+US_Others!Q60</f>
        <v>0</v>
      </c>
      <c r="K55" s="332">
        <f>US_Others!G60+US_Others!L60+US_Others!R60</f>
        <v>0</v>
      </c>
      <c r="L55" s="332">
        <f>US_Others!Z60+US_Others!AB60</f>
        <v>0</v>
      </c>
      <c r="M55" s="332">
        <f>US_Others!AA60+US_Others!AC60</f>
        <v>0</v>
      </c>
      <c r="N55" s="332">
        <f>US_Others!AD60</f>
        <v>0</v>
      </c>
      <c r="O55" s="332">
        <f>US_Others!AE60</f>
        <v>0</v>
      </c>
      <c r="P55" s="332">
        <f>SUM(US_Others!AG60:AI60)</f>
        <v>0</v>
      </c>
      <c r="Q55" s="332">
        <f>US_Others!AL60</f>
        <v>0</v>
      </c>
      <c r="R55" s="332"/>
      <c r="S55" s="334">
        <f t="shared" si="0"/>
        <v>1952.4422290221773</v>
      </c>
      <c r="T55" s="334">
        <f>D55*1000/Spec!I$6</f>
        <v>4.2970439972171197E-2</v>
      </c>
      <c r="U55" s="334">
        <f>E55*1000/Spec!I$7</f>
        <v>4.4591488985632442E-3</v>
      </c>
      <c r="V55" s="334">
        <f>F55*1000/Spec!I$8</f>
        <v>0</v>
      </c>
      <c r="W55" s="334">
        <f>G55*1000/Spec!I$9</f>
        <v>0</v>
      </c>
      <c r="X55" s="334">
        <f>H55*1000/Spec!I$10</f>
        <v>0</v>
      </c>
      <c r="Y55" s="334">
        <f>I55*1000/Spec!I$11</f>
        <v>0</v>
      </c>
      <c r="Z55" s="334">
        <f>J55*1000/Spec!I$12</f>
        <v>0</v>
      </c>
      <c r="AA55" s="334">
        <f>K55*1000/Spec!I$15</f>
        <v>0</v>
      </c>
      <c r="AB55" s="334">
        <f>L55*1000/Spec!I$17</f>
        <v>0</v>
      </c>
      <c r="AC55" s="334">
        <f>M55*1000/Spec!I$18</f>
        <v>0</v>
      </c>
      <c r="AD55" s="335">
        <f>N55*1000/Spec!I$25</f>
        <v>0</v>
      </c>
      <c r="AE55" s="335">
        <f>O55*1000/Spec!I$26</f>
        <v>0</v>
      </c>
      <c r="AF55" s="334">
        <f>P55*1000/Spec!I$21</f>
        <v>0</v>
      </c>
      <c r="AG55" s="334">
        <f>Q55*1000/Spec!I$22</f>
        <v>0</v>
      </c>
      <c r="AI55" s="200">
        <f>S55/'2007output'!$C53</f>
        <v>0.32720667488221505</v>
      </c>
      <c r="AJ55" s="200">
        <f>T55/'2007output'!$C53</f>
        <v>7.2013474060953905E-6</v>
      </c>
      <c r="AK55" s="200">
        <f>U55/'2007output'!$C53</f>
        <v>7.4730164212556464E-7</v>
      </c>
      <c r="AL55" s="200">
        <f>V55/'2007output'!$C53</f>
        <v>0</v>
      </c>
      <c r="AM55" s="200">
        <f>W55/'2007output'!$C53</f>
        <v>0</v>
      </c>
      <c r="AN55" s="200">
        <f>X55/'2007output'!$C53</f>
        <v>0</v>
      </c>
      <c r="AO55" s="200">
        <f>Y55/'2007output'!$C53</f>
        <v>0</v>
      </c>
      <c r="AP55" s="200">
        <f>Z55/'2007output'!$C53</f>
        <v>0</v>
      </c>
      <c r="AQ55" s="200">
        <f>AA55/'2007output'!$C53</f>
        <v>0</v>
      </c>
      <c r="AR55" s="200">
        <f>AB55/'2007output'!$C53</f>
        <v>0</v>
      </c>
      <c r="AS55" s="200">
        <f>AC55/'2007output'!$C53</f>
        <v>0</v>
      </c>
      <c r="AT55" s="200">
        <f>AD55/'2007output'!$C53</f>
        <v>0</v>
      </c>
      <c r="AU55" s="200">
        <f>AE55/'2007output'!$C53</f>
        <v>0</v>
      </c>
      <c r="AV55" s="200">
        <f>AF55/'2007output'!$C53</f>
        <v>0</v>
      </c>
      <c r="AW55" s="200">
        <f>AG55/'2007output'!$C53</f>
        <v>0</v>
      </c>
      <c r="AY55" s="370">
        <f>IFERROR(IF(SUMPRODUCT(US_CO2!C58:AX58/SUM(US_CO2!C58:AX58),US_CO2!C$6:AX$6)&gt;3.5,4,IF(SUMPRODUCT(US_CO2!C58:AX58/SUM(US_CO2!C58:AX58),US_CO2!C$6:AX$6)&gt;2.5,3,2)),"")</f>
        <v>4</v>
      </c>
      <c r="AZ55" s="370">
        <f>IFERROR(IF(SUMPRODUCT(US_CH4!C58:AC58/SUM(US_CH4!C58:AC58),US_CH4!C$6:AC$6)&gt;3.5,4,IF(SUMPRODUCT(US_CH4!C58:AC58/SUM(US_CH4!C58:AC58),US_CH4!C$6:AC$6)&gt;2.5,3,2)),"")</f>
        <v>4</v>
      </c>
      <c r="BA55" s="223">
        <f>IFERROR(IF(SUMPRODUCT(US_N2O!C58:AA58/SUM(US_N2O!C58:AA58),US_N2O!C$6:AA$6)&gt;3.5,4,IF(SUMPRODUCT(US_N2O!C58:AA58/SUM(US_N2O!C58:AA58),US_N2O!C$6:AA$6)&gt;2.5,3,2)),"")</f>
        <v>4</v>
      </c>
      <c r="BB55" s="223" t="str">
        <f>IFERROR(IF(SUMPRODUCT(US_Others!U60:V60/SUM(US_Others!U60:V60),US_Others!U$8:V$8)&gt;3.5,4,IF(SUMPRODUCT(US_Others!U60:V60/SUM(US_Others!U60:V60),US_Others!U$8:V$8)&gt;2.5,3,2)),"")</f>
        <v/>
      </c>
      <c r="BC55" s="223" t="str">
        <f>IFERROR(IF((US_Others!C60*US_Others!C$8/SUM(US_Others!C60,US_Others!H60,US_Others!N60)+ US_Others!H60*US_Others!H$8/SUM(US_Others!C60,US_Others!H60,US_Others!N60)+US_Others!N60*US_Others!N$8/SUM(US_Others!C60,US_Others!H60,US_Others!N60))&gt;3.5,4,IF((US_Others!C60*US_Others!C$8/SUM(US_Others!C60,US_Others!H60,US_Others!N60)+ US_Others!H60*US_Others!H$8/SUM(US_Others!C60,US_Others!H60,US_Others!N60)+US_Others!N60*US_Others!N$8/SUM(US_Others!C60,US_Others!H60,US_Others!N60))&gt;2.5,3,2)),"")</f>
        <v/>
      </c>
      <c r="BD55" s="223" t="str">
        <f>IFERROR(IF((US_Others!D60*US_Others!D$8/SUM(US_Others!D60,US_Others!I60,US_Others!O60)+US_Others!I60*US_Others!I$8/SUM(US_Others!D60,US_Others!I60,US_Others!O60)+US_Others!O60*US_Others!O$8/SUM(US_Others!D60,US_Others!I60,US_Others!O60))&gt;3.5,4,IF((US_Others!D60*US_Others!D$8/SUM(US_Others!D60,US_Others!I60,US_Others!O60)+US_Others!I60*US_Others!I$8/SUM(US_Others!D60,US_Others!I60,US_Others!O60)+US_Others!O60*US_Others!O$8/SUM(US_Others!D60,US_Others!I60,US_Others!O60))&gt;2.5,3,2)),"")</f>
        <v/>
      </c>
      <c r="BE55" s="223" t="str">
        <f>IFERROR(IF((US_Others!E60*US_Others!E$8/SUM(US_Others!E60,US_Others!J60,US_Others!P60,US_Others!W60)+US_Others!J60*US_Others!J$8/SUM(US_Others!E60,US_Others!J60,US_Others!P60,US_Others!W60)+US_Others!P60*US_Others!P$8/SUM(US_Others!E60,US_Others!J60,US_Others!P60,US_Others!W60)+US_Others!W60*US_Others!W$8/SUM(US_Others!E60,US_Others!J60,US_Others!P60,US_Others!W60))&gt;3.5,4,IF((US_Others!E60*US_Others!E$8/SUM(US_Others!E60,US_Others!J60,US_Others!P60,US_Others!W60)+US_Others!J60*US_Others!J$8/SUM(US_Others!E60,US_Others!J60,US_Others!P60,US_Others!W60)+US_Others!P60*US_Others!P$8/SUM(US_Others!E60,US_Others!J60,US_Others!P60,US_Others!W60)+US_Others!W60*US_Others!W$8/SUM(US_Others!E60,US_Others!J60,US_Others!P60,US_Others!W60))&gt;2.5,3,2)),"")</f>
        <v/>
      </c>
      <c r="BF55" s="223" t="str">
        <f>IFERROR(IF((US_Others!F60*US_Others!F$8/SUM(US_Others!F60,US_Others!K60,US_Others!Q60)+US_Others!K60*US_Others!K$8/SUM(US_Others!F60,US_Others!K60,US_Others!Q60)+US_Others!Q60*US_Others!Q$8/SUM(US_Others!F60,US_Others!K60,US_Others!Q60))&gt;3.5,4,IF((US_Others!F60*US_Others!F$8/SUM(US_Others!F60,US_Others!K60,US_Others!Q60)+US_Others!K60*US_Others!K$8/SUM(US_Others!F60,US_Others!K60,US_Others!Q60)+US_Others!Q60*US_Others!Q$8/SUM(US_Others!F60,US_Others!K60,US_Others!Q60))&gt;2.5,3,2)),"")</f>
        <v/>
      </c>
      <c r="BG55" s="223" t="str">
        <f>IFERROR(IF((US_Others!G60*US_Others!G$8/SUM(US_Others!G60,US_Others!L60,US_Others!R60)+US_Others!L60*US_Others!L$8/SUM(US_Others!G60,US_Others!L60,US_Others!R60)+US_Others!R60*US_Others!R$8/SUM(US_Others!G60,US_Others!L60,US_Others!R60))&gt;3.5,4,IF((US_Others!G60*US_Others!G$8/SUM(US_Others!G60,US_Others!L60,US_Others!R60)+US_Others!L60*US_Others!L$8/SUM(US_Others!G60,US_Others!L60,US_Others!R60)+US_Others!R60*US_Others!R$8/SUM(US_Others!G60,US_Others!L60,US_Others!R60))&gt;2.5,3,2)),"")</f>
        <v/>
      </c>
      <c r="BH55" s="219" t="str">
        <f>IFERROR(IF((US_Others!Z60*US_Others!Z$8/SUM(US_Others!Z60,US_Others!AB60)+US_Others!AB60*US_Others!AB$8/SUM(US_Others!Z60,US_Others!AB60))&gt;3.5,4,IF((US_Others!Z60*US_Others!Z$8/SUM(US_Others!Z60,US_Others!AB60)+US_Others!AB60*US_Others!AB$8/SUM(US_Others!Z60,US_Others!AB60))&gt;2.5,3,2)),"")</f>
        <v/>
      </c>
      <c r="BI55" s="219" t="str">
        <f>IFERROR(IF((US_Others!AA60*US_Others!AA$8/SUM(US_Others!AA60,US_Others!AC60)+US_Others!AC60*US_Others!AC$8/SUM(US_Others!AA60,US_Others!AC60))&gt;3.5,4,IF((US_Others!AA60*US_Others!AA$8/SUM(US_Others!AA60,US_Others!AC60)+US_Others!AC60*US_Others!AC$8/SUM(US_Others!AA60,US_Others!AC60))&gt;2.5,3,2)),"")</f>
        <v/>
      </c>
      <c r="BJ55" s="219" t="str">
        <f>IFERROR(US_Others!AD60*US_Others!AD$8/US_Others!AD60,"")</f>
        <v/>
      </c>
      <c r="BK55" s="74" t="str">
        <f>IFERROR(US_Others!AE60*US_Others!AE$8/US_Others!AE60,"")</f>
        <v/>
      </c>
      <c r="BL55" s="219" t="str">
        <f>IFERROR(IF(SUMPRODUCT(US_Others!AG60:AI60/SUM(US_Others!AG60:AI60),US_Others!AG$8:AI$8)&gt;3.5,4,IF(SUMPRODUCT(US_Others!AG60:AI60/SUM(US_Others!AG60:AI60),US_Others!AG$8:AI$8)&gt;2.5,3,2)),"")</f>
        <v/>
      </c>
      <c r="BM55" s="219" t="str">
        <f>IFERROR(US_Others!AL60*US_Others!AL$8/US_Others!AL60,"")</f>
        <v/>
      </c>
    </row>
    <row r="56" spans="1:65">
      <c r="A56" s="200" t="s">
        <v>169</v>
      </c>
      <c r="B56" s="332">
        <v>327999</v>
      </c>
      <c r="C56" s="333">
        <f>SUM(US_CO2!C59:AX59)</f>
        <v>0.88591853362004414</v>
      </c>
      <c r="D56" s="333">
        <f>SUM(US_CH4!C59:AC59)</f>
        <v>2.932482223264117E-4</v>
      </c>
      <c r="E56" s="333">
        <f>SUM(US_N2O!C59:AA59)</f>
        <v>3.6072338129371852E-4</v>
      </c>
      <c r="F56" s="332">
        <f>US_Others!V61+US_Others!U61</f>
        <v>0</v>
      </c>
      <c r="G56" s="332">
        <f>US_Others!C61+US_Others!H61+US_Others!N61</f>
        <v>0</v>
      </c>
      <c r="H56" s="332">
        <f>US_Others!D61+US_Others!I61+US_Others!O61</f>
        <v>0</v>
      </c>
      <c r="I56" s="332">
        <f>US_Others!E61+US_Others!J61+US_Others!P61+US_Others!W61</f>
        <v>0</v>
      </c>
      <c r="J56" s="332">
        <f>US_Others!F61+US_Others!K61+US_Others!Q61</f>
        <v>0</v>
      </c>
      <c r="K56" s="332">
        <f>US_Others!G61+US_Others!L61+US_Others!R61</f>
        <v>0</v>
      </c>
      <c r="L56" s="332">
        <f>US_Others!Z61+US_Others!AB61</f>
        <v>0</v>
      </c>
      <c r="M56" s="332">
        <f>US_Others!AA61+US_Others!AC61</f>
        <v>0</v>
      </c>
      <c r="N56" s="332">
        <f>US_Others!AD61</f>
        <v>0</v>
      </c>
      <c r="O56" s="332">
        <f>US_Others!AE61</f>
        <v>0</v>
      </c>
      <c r="P56" s="332">
        <f>SUM(US_Others!AG61:AI61)</f>
        <v>0</v>
      </c>
      <c r="Q56" s="332">
        <f>US_Others!AL61</f>
        <v>0</v>
      </c>
      <c r="R56" s="332"/>
      <c r="S56" s="334">
        <f t="shared" si="0"/>
        <v>885.91853362004417</v>
      </c>
      <c r="T56" s="334">
        <f>D56*1000/Spec!I$6</f>
        <v>1.1729928893056468E-2</v>
      </c>
      <c r="U56" s="334">
        <f>E56*1000/Spec!I$7</f>
        <v>1.2104811452809346E-3</v>
      </c>
      <c r="V56" s="334">
        <f>F56*1000/Spec!I$8</f>
        <v>0</v>
      </c>
      <c r="W56" s="334">
        <f>G56*1000/Spec!I$9</f>
        <v>0</v>
      </c>
      <c r="X56" s="334">
        <f>H56*1000/Spec!I$10</f>
        <v>0</v>
      </c>
      <c r="Y56" s="334">
        <f>I56*1000/Spec!I$11</f>
        <v>0</v>
      </c>
      <c r="Z56" s="334">
        <f>J56*1000/Spec!I$12</f>
        <v>0</v>
      </c>
      <c r="AA56" s="334">
        <f>K56*1000/Spec!I$15</f>
        <v>0</v>
      </c>
      <c r="AB56" s="334">
        <f>L56*1000/Spec!I$17</f>
        <v>0</v>
      </c>
      <c r="AC56" s="334">
        <f>M56*1000/Spec!I$18</f>
        <v>0</v>
      </c>
      <c r="AD56" s="335">
        <f>N56*1000/Spec!I$25</f>
        <v>0</v>
      </c>
      <c r="AE56" s="335">
        <f>O56*1000/Spec!I$26</f>
        <v>0</v>
      </c>
      <c r="AF56" s="334">
        <f>P56*1000/Spec!I$21</f>
        <v>0</v>
      </c>
      <c r="AG56" s="334">
        <f>Q56*1000/Spec!I$22</f>
        <v>0</v>
      </c>
      <c r="AI56" s="200">
        <f>S56/'2007output'!$C54</f>
        <v>0.27267421779625861</v>
      </c>
      <c r="AJ56" s="200">
        <f>T56/'2007output'!$C54</f>
        <v>3.6103197577890023E-6</v>
      </c>
      <c r="AK56" s="200">
        <f>U56/'2007output'!$C54</f>
        <v>3.7257037404768688E-7</v>
      </c>
      <c r="AL56" s="200">
        <f>V56/'2007output'!$C54</f>
        <v>0</v>
      </c>
      <c r="AM56" s="200">
        <f>W56/'2007output'!$C54</f>
        <v>0</v>
      </c>
      <c r="AN56" s="200">
        <f>X56/'2007output'!$C54</f>
        <v>0</v>
      </c>
      <c r="AO56" s="200">
        <f>Y56/'2007output'!$C54</f>
        <v>0</v>
      </c>
      <c r="AP56" s="200">
        <f>Z56/'2007output'!$C54</f>
        <v>0</v>
      </c>
      <c r="AQ56" s="200">
        <f>AA56/'2007output'!$C54</f>
        <v>0</v>
      </c>
      <c r="AR56" s="200">
        <f>AB56/'2007output'!$C54</f>
        <v>0</v>
      </c>
      <c r="AS56" s="200">
        <f>AC56/'2007output'!$C54</f>
        <v>0</v>
      </c>
      <c r="AT56" s="200">
        <f>AD56/'2007output'!$C54</f>
        <v>0</v>
      </c>
      <c r="AU56" s="200">
        <f>AE56/'2007output'!$C54</f>
        <v>0</v>
      </c>
      <c r="AV56" s="200">
        <f>AF56/'2007output'!$C54</f>
        <v>0</v>
      </c>
      <c r="AW56" s="200">
        <f>AG56/'2007output'!$C54</f>
        <v>0</v>
      </c>
      <c r="AY56" s="370">
        <f>IFERROR(IF(SUMPRODUCT(US_CO2!C59:AX59/SUM(US_CO2!C59:AX59),US_CO2!C$6:AX$6)&gt;3.5,4,IF(SUMPRODUCT(US_CO2!C59:AX59/SUM(US_CO2!C59:AX59),US_CO2!C$6:AX$6)&gt;2.5,3,2)),"")</f>
        <v>4</v>
      </c>
      <c r="AZ56" s="370">
        <f>IFERROR(IF(SUMPRODUCT(US_CH4!C59:AC59/SUM(US_CH4!C59:AC59),US_CH4!C$6:AC$6)&gt;3.5,4,IF(SUMPRODUCT(US_CH4!C59:AC59/SUM(US_CH4!C59:AC59),US_CH4!C$6:AC$6)&gt;2.5,3,2)),"")</f>
        <v>4</v>
      </c>
      <c r="BA56" s="223">
        <f>IFERROR(IF(SUMPRODUCT(US_N2O!C59:AA59/SUM(US_N2O!C59:AA59),US_N2O!C$6:AA$6)&gt;3.5,4,IF(SUMPRODUCT(US_N2O!C59:AA59/SUM(US_N2O!C59:AA59),US_N2O!C$6:AA$6)&gt;2.5,3,2)),"")</f>
        <v>4</v>
      </c>
      <c r="BB56" s="223" t="str">
        <f>IFERROR(IF(SUMPRODUCT(US_Others!U61:V61/SUM(US_Others!U61:V61),US_Others!U$8:V$8)&gt;3.5,4,IF(SUMPRODUCT(US_Others!U61:V61/SUM(US_Others!U61:V61),US_Others!U$8:V$8)&gt;2.5,3,2)),"")</f>
        <v/>
      </c>
      <c r="BC56" s="223" t="str">
        <f>IFERROR(IF((US_Others!C61*US_Others!C$8/SUM(US_Others!C61,US_Others!H61,US_Others!N61)+ US_Others!H61*US_Others!H$8/SUM(US_Others!C61,US_Others!H61,US_Others!N61)+US_Others!N61*US_Others!N$8/SUM(US_Others!C61,US_Others!H61,US_Others!N61))&gt;3.5,4,IF((US_Others!C61*US_Others!C$8/SUM(US_Others!C61,US_Others!H61,US_Others!N61)+ US_Others!H61*US_Others!H$8/SUM(US_Others!C61,US_Others!H61,US_Others!N61)+US_Others!N61*US_Others!N$8/SUM(US_Others!C61,US_Others!H61,US_Others!N61))&gt;2.5,3,2)),"")</f>
        <v/>
      </c>
      <c r="BD56" s="223" t="str">
        <f>IFERROR(IF((US_Others!D61*US_Others!D$8/SUM(US_Others!D61,US_Others!I61,US_Others!O61)+US_Others!I61*US_Others!I$8/SUM(US_Others!D61,US_Others!I61,US_Others!O61)+US_Others!O61*US_Others!O$8/SUM(US_Others!D61,US_Others!I61,US_Others!O61))&gt;3.5,4,IF((US_Others!D61*US_Others!D$8/SUM(US_Others!D61,US_Others!I61,US_Others!O61)+US_Others!I61*US_Others!I$8/SUM(US_Others!D61,US_Others!I61,US_Others!O61)+US_Others!O61*US_Others!O$8/SUM(US_Others!D61,US_Others!I61,US_Others!O61))&gt;2.5,3,2)),"")</f>
        <v/>
      </c>
      <c r="BE56" s="223" t="str">
        <f>IFERROR(IF((US_Others!E61*US_Others!E$8/SUM(US_Others!E61,US_Others!J61,US_Others!P61,US_Others!W61)+US_Others!J61*US_Others!J$8/SUM(US_Others!E61,US_Others!J61,US_Others!P61,US_Others!W61)+US_Others!P61*US_Others!P$8/SUM(US_Others!E61,US_Others!J61,US_Others!P61,US_Others!W61)+US_Others!W61*US_Others!W$8/SUM(US_Others!E61,US_Others!J61,US_Others!P61,US_Others!W61))&gt;3.5,4,IF((US_Others!E61*US_Others!E$8/SUM(US_Others!E61,US_Others!J61,US_Others!P61,US_Others!W61)+US_Others!J61*US_Others!J$8/SUM(US_Others!E61,US_Others!J61,US_Others!P61,US_Others!W61)+US_Others!P61*US_Others!P$8/SUM(US_Others!E61,US_Others!J61,US_Others!P61,US_Others!W61)+US_Others!W61*US_Others!W$8/SUM(US_Others!E61,US_Others!J61,US_Others!P61,US_Others!W61))&gt;2.5,3,2)),"")</f>
        <v/>
      </c>
      <c r="BF56" s="223" t="str">
        <f>IFERROR(IF((US_Others!F61*US_Others!F$8/SUM(US_Others!F61,US_Others!K61,US_Others!Q61)+US_Others!K61*US_Others!K$8/SUM(US_Others!F61,US_Others!K61,US_Others!Q61)+US_Others!Q61*US_Others!Q$8/SUM(US_Others!F61,US_Others!K61,US_Others!Q61))&gt;3.5,4,IF((US_Others!F61*US_Others!F$8/SUM(US_Others!F61,US_Others!K61,US_Others!Q61)+US_Others!K61*US_Others!K$8/SUM(US_Others!F61,US_Others!K61,US_Others!Q61)+US_Others!Q61*US_Others!Q$8/SUM(US_Others!F61,US_Others!K61,US_Others!Q61))&gt;2.5,3,2)),"")</f>
        <v/>
      </c>
      <c r="BG56" s="223" t="str">
        <f>IFERROR(IF((US_Others!G61*US_Others!G$8/SUM(US_Others!G61,US_Others!L61,US_Others!R61)+US_Others!L61*US_Others!L$8/SUM(US_Others!G61,US_Others!L61,US_Others!R61)+US_Others!R61*US_Others!R$8/SUM(US_Others!G61,US_Others!L61,US_Others!R61))&gt;3.5,4,IF((US_Others!G61*US_Others!G$8/SUM(US_Others!G61,US_Others!L61,US_Others!R61)+US_Others!L61*US_Others!L$8/SUM(US_Others!G61,US_Others!L61,US_Others!R61)+US_Others!R61*US_Others!R$8/SUM(US_Others!G61,US_Others!L61,US_Others!R61))&gt;2.5,3,2)),"")</f>
        <v/>
      </c>
      <c r="BH56" s="219" t="str">
        <f>IFERROR(IF((US_Others!Z61*US_Others!Z$8/SUM(US_Others!Z61,US_Others!AB61)+US_Others!AB61*US_Others!AB$8/SUM(US_Others!Z61,US_Others!AB61))&gt;3.5,4,IF((US_Others!Z61*US_Others!Z$8/SUM(US_Others!Z61,US_Others!AB61)+US_Others!AB61*US_Others!AB$8/SUM(US_Others!Z61,US_Others!AB61))&gt;2.5,3,2)),"")</f>
        <v/>
      </c>
      <c r="BI56" s="219" t="str">
        <f>IFERROR(IF((US_Others!AA61*US_Others!AA$8/SUM(US_Others!AA61,US_Others!AC61)+US_Others!AC61*US_Others!AC$8/SUM(US_Others!AA61,US_Others!AC61))&gt;3.5,4,IF((US_Others!AA61*US_Others!AA$8/SUM(US_Others!AA61,US_Others!AC61)+US_Others!AC61*US_Others!AC$8/SUM(US_Others!AA61,US_Others!AC61))&gt;2.5,3,2)),"")</f>
        <v/>
      </c>
      <c r="BJ56" s="219" t="str">
        <f>IFERROR(US_Others!AD61*US_Others!AD$8/US_Others!AD61,"")</f>
        <v/>
      </c>
      <c r="BK56" s="74" t="str">
        <f>IFERROR(US_Others!AE61*US_Others!AE$8/US_Others!AE61,"")</f>
        <v/>
      </c>
      <c r="BL56" s="219" t="str">
        <f>IFERROR(IF(SUMPRODUCT(US_Others!AG61:AI61/SUM(US_Others!AG61:AI61),US_Others!AG$8:AI$8)&gt;3.5,4,IF(SUMPRODUCT(US_Others!AG61:AI61/SUM(US_Others!AG61:AI61),US_Others!AG$8:AI$8)&gt;2.5,3,2)),"")</f>
        <v/>
      </c>
      <c r="BM56" s="219" t="str">
        <f>IFERROR(US_Others!AL61*US_Others!AL$8/US_Others!AL61,"")</f>
        <v/>
      </c>
    </row>
    <row r="57" spans="1:65">
      <c r="A57" s="200" t="s">
        <v>170</v>
      </c>
      <c r="B57" s="332">
        <v>331110</v>
      </c>
      <c r="C57" s="333">
        <f>SUM(US_CO2!C60:AX60)</f>
        <v>97.272444864172186</v>
      </c>
      <c r="D57" s="333">
        <f>SUM(US_CH4!C60:AC60)</f>
        <v>1.5252643523490223E-2</v>
      </c>
      <c r="E57" s="333">
        <f>SUM(US_N2O!C60:AA60)</f>
        <v>2.0555478509661433E-2</v>
      </c>
      <c r="F57" s="332">
        <f>US_Others!V62+US_Others!U62</f>
        <v>0</v>
      </c>
      <c r="G57" s="332">
        <f>US_Others!C62+US_Others!H62+US_Others!N62</f>
        <v>7.4921319515101724E-5</v>
      </c>
      <c r="H57" s="332">
        <f>US_Others!D62+US_Others!I62+US_Others!O62</f>
        <v>1.2287096400476684E-3</v>
      </c>
      <c r="I57" s="332">
        <f>US_Others!E62+US_Others!J62+US_Others!P62+US_Others!W62</f>
        <v>5.679036019244711E-3</v>
      </c>
      <c r="J57" s="332">
        <f>US_Others!F62+US_Others!K62+US_Others!Q62</f>
        <v>9.8146928564783265E-4</v>
      </c>
      <c r="K57" s="332">
        <f>US_Others!G62+US_Others!L62+US_Others!R62</f>
        <v>9.7397715369632268E-5</v>
      </c>
      <c r="L57" s="332">
        <f>US_Others!Z62+US_Others!AB62</f>
        <v>0</v>
      </c>
      <c r="M57" s="332">
        <f>US_Others!AA62+US_Others!AC62</f>
        <v>0</v>
      </c>
      <c r="N57" s="332">
        <f>US_Others!AD62</f>
        <v>0</v>
      </c>
      <c r="O57" s="332">
        <f>US_Others!AE62</f>
        <v>0</v>
      </c>
      <c r="P57" s="332">
        <f>SUM(US_Others!AG62:AI62)</f>
        <v>0</v>
      </c>
      <c r="Q57" s="332">
        <f>US_Others!AL62</f>
        <v>0</v>
      </c>
      <c r="R57" s="332"/>
      <c r="S57" s="334">
        <f t="shared" si="0"/>
        <v>97272.444864172183</v>
      </c>
      <c r="T57" s="334">
        <f>D57*1000/Spec!I$6</f>
        <v>0.6101057409396089</v>
      </c>
      <c r="U57" s="334">
        <f>E57*1000/Spec!I$7</f>
        <v>6.8978115804233006E-2</v>
      </c>
      <c r="V57" s="334">
        <f>F57*1000/Spec!I$8</f>
        <v>0</v>
      </c>
      <c r="W57" s="334">
        <f>G57*1000/Spec!I$9</f>
        <v>1.1099454742978033E-4</v>
      </c>
      <c r="X57" s="334">
        <f>H57*1000/Spec!I$10</f>
        <v>3.5105989715647669E-4</v>
      </c>
      <c r="Y57" s="334">
        <f>I57*1000/Spec!I$11</f>
        <v>3.971353859611686E-3</v>
      </c>
      <c r="Z57" s="334">
        <f>J57*1000/Spec!I$12</f>
        <v>2.1956807285186412E-4</v>
      </c>
      <c r="AA57" s="334">
        <f>K57*1000/Spec!I$15</f>
        <v>9.9284113526638394E-6</v>
      </c>
      <c r="AB57" s="334">
        <f>L57*1000/Spec!I$17</f>
        <v>0</v>
      </c>
      <c r="AC57" s="334">
        <f>M57*1000/Spec!I$18</f>
        <v>0</v>
      </c>
      <c r="AD57" s="335">
        <f>N57*1000/Spec!I$25</f>
        <v>0</v>
      </c>
      <c r="AE57" s="335">
        <f>O57*1000/Spec!I$26</f>
        <v>0</v>
      </c>
      <c r="AF57" s="334">
        <f>P57*1000/Spec!I$21</f>
        <v>0</v>
      </c>
      <c r="AG57" s="334">
        <f>Q57*1000/Spec!I$22</f>
        <v>0</v>
      </c>
      <c r="AI57" s="200">
        <f>S57/'2007output'!$C55</f>
        <v>0.95446552318322675</v>
      </c>
      <c r="AJ57" s="200">
        <f>T57/'2007output'!$C55</f>
        <v>5.9865349949428322E-6</v>
      </c>
      <c r="AK57" s="200">
        <f>U57/'2007output'!$C55</f>
        <v>6.7683333631855611E-7</v>
      </c>
      <c r="AL57" s="200">
        <f>V57/'2007output'!$C55</f>
        <v>0</v>
      </c>
      <c r="AM57" s="200">
        <f>W57/'2007output'!$C55</f>
        <v>1.0891107849811145E-9</v>
      </c>
      <c r="AN57" s="200">
        <f>X57/'2007output'!$C55</f>
        <v>3.4447018256402685E-9</v>
      </c>
      <c r="AO57" s="200">
        <f>Y57/'2007output'!$C55</f>
        <v>3.8968079240250861E-8</v>
      </c>
      <c r="AP57" s="200">
        <f>Z57/'2007output'!$C55</f>
        <v>2.154465797806601E-9</v>
      </c>
      <c r="AQ57" s="200">
        <f>AA57/'2007output'!$C55</f>
        <v>9.7420460124457523E-11</v>
      </c>
      <c r="AR57" s="200">
        <f>AB57/'2007output'!$C55</f>
        <v>0</v>
      </c>
      <c r="AS57" s="200">
        <f>AC57/'2007output'!$C55</f>
        <v>0</v>
      </c>
      <c r="AT57" s="200">
        <f>AD57/'2007output'!$C55</f>
        <v>0</v>
      </c>
      <c r="AU57" s="200">
        <f>AE57/'2007output'!$C55</f>
        <v>0</v>
      </c>
      <c r="AV57" s="200">
        <f>AF57/'2007output'!$C55</f>
        <v>0</v>
      </c>
      <c r="AW57" s="200">
        <f>AG57/'2007output'!$C55</f>
        <v>0</v>
      </c>
      <c r="AY57" s="370">
        <f>IFERROR(IF(SUMPRODUCT(US_CO2!C60:AX60/SUM(US_CO2!C60:AX60),US_CO2!C$6:AX$6)&gt;3.5,4,IF(SUMPRODUCT(US_CO2!C60:AX60/SUM(US_CO2!C60:AX60),US_CO2!C$6:AX$6)&gt;2.5,3,2)),"")</f>
        <v>2</v>
      </c>
      <c r="AZ57" s="370">
        <f>IFERROR(IF(SUMPRODUCT(US_CH4!C60:AC60/SUM(US_CH4!C60:AC60),US_CH4!C$6:AC$6)&gt;3.5,4,IF(SUMPRODUCT(US_CH4!C60:AC60/SUM(US_CH4!C60:AC60),US_CH4!C$6:AC$6)&gt;2.5,3,2)),"")</f>
        <v>4</v>
      </c>
      <c r="BA57" s="223">
        <f>IFERROR(IF(SUMPRODUCT(US_N2O!C60:AA60/SUM(US_N2O!C60:AA60),US_N2O!C$6:AA$6)&gt;3.5,4,IF(SUMPRODUCT(US_N2O!C60:AA60/SUM(US_N2O!C60:AA60),US_N2O!C$6:AA$6)&gt;2.5,3,2)),"")</f>
        <v>4</v>
      </c>
      <c r="BB57" s="223" t="str">
        <f>IFERROR(IF(SUMPRODUCT(US_Others!U62:V62/SUM(US_Others!U62:V62),US_Others!U$8:V$8)&gt;3.5,4,IF(SUMPRODUCT(US_Others!U62:V62/SUM(US_Others!U62:V62),US_Others!U$8:V$8)&gt;2.5,3,2)),"")</f>
        <v/>
      </c>
      <c r="BC57" s="223">
        <f>IFERROR(IF((US_Others!C62*US_Others!C$8/SUM(US_Others!C62,US_Others!H62,US_Others!N62)+ US_Others!H62*US_Others!H$8/SUM(US_Others!C62,US_Others!H62,US_Others!N62)+US_Others!N62*US_Others!N$8/SUM(US_Others!C62,US_Others!H62,US_Others!N62))&gt;3.5,4,IF((US_Others!C62*US_Others!C$8/SUM(US_Others!C62,US_Others!H62,US_Others!N62)+ US_Others!H62*US_Others!H$8/SUM(US_Others!C62,US_Others!H62,US_Others!N62)+US_Others!N62*US_Others!N$8/SUM(US_Others!C62,US_Others!H62,US_Others!N62))&gt;2.5,3,2)),"")</f>
        <v>4</v>
      </c>
      <c r="BD57" s="223">
        <f>IFERROR(IF((US_Others!D62*US_Others!D$8/SUM(US_Others!D62,US_Others!I62,US_Others!O62)+US_Others!I62*US_Others!I$8/SUM(US_Others!D62,US_Others!I62,US_Others!O62)+US_Others!O62*US_Others!O$8/SUM(US_Others!D62,US_Others!I62,US_Others!O62))&gt;3.5,4,IF((US_Others!D62*US_Others!D$8/SUM(US_Others!D62,US_Others!I62,US_Others!O62)+US_Others!I62*US_Others!I$8/SUM(US_Others!D62,US_Others!I62,US_Others!O62)+US_Others!O62*US_Others!O$8/SUM(US_Others!D62,US_Others!I62,US_Others!O62))&gt;2.5,3,2)),"")</f>
        <v>4</v>
      </c>
      <c r="BE57" s="223">
        <f>IFERROR(IF((US_Others!E62*US_Others!E$8/SUM(US_Others!E62,US_Others!J62,US_Others!P62,US_Others!W62)+US_Others!J62*US_Others!J$8/SUM(US_Others!E62,US_Others!J62,US_Others!P62,US_Others!W62)+US_Others!P62*US_Others!P$8/SUM(US_Others!E62,US_Others!J62,US_Others!P62,US_Others!W62)+US_Others!W62*US_Others!W$8/SUM(US_Others!E62,US_Others!J62,US_Others!P62,US_Others!W62))&gt;3.5,4,IF((US_Others!E62*US_Others!E$8/SUM(US_Others!E62,US_Others!J62,US_Others!P62,US_Others!W62)+US_Others!J62*US_Others!J$8/SUM(US_Others!E62,US_Others!J62,US_Others!P62,US_Others!W62)+US_Others!P62*US_Others!P$8/SUM(US_Others!E62,US_Others!J62,US_Others!P62,US_Others!W62)+US_Others!W62*US_Others!W$8/SUM(US_Others!E62,US_Others!J62,US_Others!P62,US_Others!W62))&gt;2.5,3,2)),"")</f>
        <v>4</v>
      </c>
      <c r="BF57" s="223">
        <f>IFERROR(IF((US_Others!F62*US_Others!F$8/SUM(US_Others!F62,US_Others!K62,US_Others!Q62)+US_Others!K62*US_Others!K$8/SUM(US_Others!F62,US_Others!K62,US_Others!Q62)+US_Others!Q62*US_Others!Q$8/SUM(US_Others!F62,US_Others!K62,US_Others!Q62))&gt;3.5,4,IF((US_Others!F62*US_Others!F$8/SUM(US_Others!F62,US_Others!K62,US_Others!Q62)+US_Others!K62*US_Others!K$8/SUM(US_Others!F62,US_Others!K62,US_Others!Q62)+US_Others!Q62*US_Others!Q$8/SUM(US_Others!F62,US_Others!K62,US_Others!Q62))&gt;2.5,3,2)),"")</f>
        <v>4</v>
      </c>
      <c r="BG57" s="223">
        <f>IFERROR(IF((US_Others!G62*US_Others!G$8/SUM(US_Others!G62,US_Others!L62,US_Others!R62)+US_Others!L62*US_Others!L$8/SUM(US_Others!G62,US_Others!L62,US_Others!R62)+US_Others!R62*US_Others!R$8/SUM(US_Others!G62,US_Others!L62,US_Others!R62))&gt;3.5,4,IF((US_Others!G62*US_Others!G$8/SUM(US_Others!G62,US_Others!L62,US_Others!R62)+US_Others!L62*US_Others!L$8/SUM(US_Others!G62,US_Others!L62,US_Others!R62)+US_Others!R62*US_Others!R$8/SUM(US_Others!G62,US_Others!L62,US_Others!R62))&gt;2.5,3,2)),"")</f>
        <v>4</v>
      </c>
      <c r="BH57" s="219" t="str">
        <f>IFERROR(IF((US_Others!Z62*US_Others!Z$8/SUM(US_Others!Z62,US_Others!AB62)+US_Others!AB62*US_Others!AB$8/SUM(US_Others!Z62,US_Others!AB62))&gt;3.5,4,IF((US_Others!Z62*US_Others!Z$8/SUM(US_Others!Z62,US_Others!AB62)+US_Others!AB62*US_Others!AB$8/SUM(US_Others!Z62,US_Others!AB62))&gt;2.5,3,2)),"")</f>
        <v/>
      </c>
      <c r="BI57" s="219" t="str">
        <f>IFERROR(IF((US_Others!AA62*US_Others!AA$8/SUM(US_Others!AA62,US_Others!AC62)+US_Others!AC62*US_Others!AC$8/SUM(US_Others!AA62,US_Others!AC62))&gt;3.5,4,IF((US_Others!AA62*US_Others!AA$8/SUM(US_Others!AA62,US_Others!AC62)+US_Others!AC62*US_Others!AC$8/SUM(US_Others!AA62,US_Others!AC62))&gt;2.5,3,2)),"")</f>
        <v/>
      </c>
      <c r="BJ57" s="219" t="str">
        <f>IFERROR(US_Others!AD62*US_Others!AD$8/US_Others!AD62,"")</f>
        <v/>
      </c>
      <c r="BK57" s="74" t="str">
        <f>IFERROR(US_Others!AE62*US_Others!AE$8/US_Others!AE62,"")</f>
        <v/>
      </c>
      <c r="BL57" s="219" t="str">
        <f>IFERROR(IF(SUMPRODUCT(US_Others!AG62:AI62/SUM(US_Others!AG62:AI62),US_Others!AG$8:AI$8)&gt;3.5,4,IF(SUMPRODUCT(US_Others!AG62:AI62/SUM(US_Others!AG62:AI62),US_Others!AG$8:AI$8)&gt;2.5,3,2)),"")</f>
        <v/>
      </c>
      <c r="BM57" s="219" t="str">
        <f>IFERROR(US_Others!AL62*US_Others!AL$8/US_Others!AL62,"")</f>
        <v/>
      </c>
    </row>
    <row r="58" spans="1:65">
      <c r="A58" s="200" t="s">
        <v>171</v>
      </c>
      <c r="B58" s="332">
        <v>331200</v>
      </c>
      <c r="C58" s="333">
        <f>SUM(US_CO2!C61:AX61)</f>
        <v>1.9328060733830759</v>
      </c>
      <c r="D58" s="333">
        <f>SUM(US_CH4!C61:AC61)</f>
        <v>7.135994452100794E-4</v>
      </c>
      <c r="E58" s="333">
        <f>SUM(US_N2O!C61:AA61)</f>
        <v>7.5610003235182456E-4</v>
      </c>
      <c r="F58" s="332">
        <f>US_Others!V63+US_Others!U63</f>
        <v>0</v>
      </c>
      <c r="G58" s="332">
        <f>US_Others!C63+US_Others!H63+US_Others!N63</f>
        <v>0</v>
      </c>
      <c r="H58" s="332">
        <f>US_Others!D63+US_Others!I63+US_Others!O63</f>
        <v>0</v>
      </c>
      <c r="I58" s="332">
        <f>US_Others!E63+US_Others!J63+US_Others!P63+US_Others!W63</f>
        <v>0</v>
      </c>
      <c r="J58" s="332">
        <f>US_Others!F63+US_Others!K63+US_Others!Q63</f>
        <v>0</v>
      </c>
      <c r="K58" s="332">
        <f>US_Others!G63+US_Others!L63+US_Others!R63</f>
        <v>0</v>
      </c>
      <c r="L58" s="332">
        <f>US_Others!Z63+US_Others!AB63</f>
        <v>0</v>
      </c>
      <c r="M58" s="332">
        <f>US_Others!AA63+US_Others!AC63</f>
        <v>0</v>
      </c>
      <c r="N58" s="332">
        <f>US_Others!AD63</f>
        <v>0</v>
      </c>
      <c r="O58" s="332">
        <f>US_Others!AE63</f>
        <v>0</v>
      </c>
      <c r="P58" s="332">
        <f>SUM(US_Others!AG63:AI63)</f>
        <v>0</v>
      </c>
      <c r="Q58" s="332">
        <f>US_Others!AL63</f>
        <v>0</v>
      </c>
      <c r="R58" s="332"/>
      <c r="S58" s="334">
        <f t="shared" si="0"/>
        <v>1932.806073383076</v>
      </c>
      <c r="T58" s="334">
        <f>D58*1000/Spec!I$6</f>
        <v>2.8543977808403172E-2</v>
      </c>
      <c r="U58" s="334">
        <f>E58*1000/Spec!I$7</f>
        <v>2.5372484307108205E-3</v>
      </c>
      <c r="V58" s="334">
        <f>F58*1000/Spec!I$8</f>
        <v>0</v>
      </c>
      <c r="W58" s="334">
        <f>G58*1000/Spec!I$9</f>
        <v>0</v>
      </c>
      <c r="X58" s="334">
        <f>H58*1000/Spec!I$10</f>
        <v>0</v>
      </c>
      <c r="Y58" s="334">
        <f>I58*1000/Spec!I$11</f>
        <v>0</v>
      </c>
      <c r="Z58" s="334">
        <f>J58*1000/Spec!I$12</f>
        <v>0</v>
      </c>
      <c r="AA58" s="334">
        <f>K58*1000/Spec!I$15</f>
        <v>0</v>
      </c>
      <c r="AB58" s="334">
        <f>L58*1000/Spec!I$17</f>
        <v>0</v>
      </c>
      <c r="AC58" s="334">
        <f>M58*1000/Spec!I$18</f>
        <v>0</v>
      </c>
      <c r="AD58" s="335">
        <f>N58*1000/Spec!I$25</f>
        <v>0</v>
      </c>
      <c r="AE58" s="335">
        <f>O58*1000/Spec!I$26</f>
        <v>0</v>
      </c>
      <c r="AF58" s="334">
        <f>P58*1000/Spec!I$21</f>
        <v>0</v>
      </c>
      <c r="AG58" s="334">
        <f>Q58*1000/Spec!I$22</f>
        <v>0</v>
      </c>
      <c r="AI58" s="200">
        <f>S58/'2007output'!$C56</f>
        <v>8.6556474401391664E-2</v>
      </c>
      <c r="AJ58" s="200">
        <f>T58/'2007output'!$C56</f>
        <v>1.278279346547388E-6</v>
      </c>
      <c r="AK58" s="200">
        <f>U58/'2007output'!$C56</f>
        <v>1.1362509765834395E-7</v>
      </c>
      <c r="AL58" s="200">
        <f>V58/'2007output'!$C56</f>
        <v>0</v>
      </c>
      <c r="AM58" s="200">
        <f>W58/'2007output'!$C56</f>
        <v>0</v>
      </c>
      <c r="AN58" s="200">
        <f>X58/'2007output'!$C56</f>
        <v>0</v>
      </c>
      <c r="AO58" s="200">
        <f>Y58/'2007output'!$C56</f>
        <v>0</v>
      </c>
      <c r="AP58" s="200">
        <f>Z58/'2007output'!$C56</f>
        <v>0</v>
      </c>
      <c r="AQ58" s="200">
        <f>AA58/'2007output'!$C56</f>
        <v>0</v>
      </c>
      <c r="AR58" s="200">
        <f>AB58/'2007output'!$C56</f>
        <v>0</v>
      </c>
      <c r="AS58" s="200">
        <f>AC58/'2007output'!$C56</f>
        <v>0</v>
      </c>
      <c r="AT58" s="200">
        <f>AD58/'2007output'!$C56</f>
        <v>0</v>
      </c>
      <c r="AU58" s="200">
        <f>AE58/'2007output'!$C56</f>
        <v>0</v>
      </c>
      <c r="AV58" s="200">
        <f>AF58/'2007output'!$C56</f>
        <v>0</v>
      </c>
      <c r="AW58" s="200">
        <f>AG58/'2007output'!$C56</f>
        <v>0</v>
      </c>
      <c r="AY58" s="370">
        <f>IFERROR(IF(SUMPRODUCT(US_CO2!C61:AX61/SUM(US_CO2!C61:AX61),US_CO2!C$6:AX$6)&gt;3.5,4,IF(SUMPRODUCT(US_CO2!C61:AX61/SUM(US_CO2!C61:AX61),US_CO2!C$6:AX$6)&gt;2.5,3,2)),"")</f>
        <v>4</v>
      </c>
      <c r="AZ58" s="370">
        <f>IFERROR(IF(SUMPRODUCT(US_CH4!C61:AC61/SUM(US_CH4!C61:AC61),US_CH4!C$6:AC$6)&gt;3.5,4,IF(SUMPRODUCT(US_CH4!C61:AC61/SUM(US_CH4!C61:AC61),US_CH4!C$6:AC$6)&gt;2.5,3,2)),"")</f>
        <v>4</v>
      </c>
      <c r="BA58" s="223">
        <f>IFERROR(IF(SUMPRODUCT(US_N2O!C61:AA61/SUM(US_N2O!C61:AA61),US_N2O!C$6:AA$6)&gt;3.5,4,IF(SUMPRODUCT(US_N2O!C61:AA61/SUM(US_N2O!C61:AA61),US_N2O!C$6:AA$6)&gt;2.5,3,2)),"")</f>
        <v>4</v>
      </c>
      <c r="BB58" s="223" t="str">
        <f>IFERROR(IF(SUMPRODUCT(US_Others!U63:V63/SUM(US_Others!U63:V63),US_Others!U$8:V$8)&gt;3.5,4,IF(SUMPRODUCT(US_Others!U63:V63/SUM(US_Others!U63:V63),US_Others!U$8:V$8)&gt;2.5,3,2)),"")</f>
        <v/>
      </c>
      <c r="BC58" s="223" t="str">
        <f>IFERROR(IF((US_Others!C63*US_Others!C$8/SUM(US_Others!C63,US_Others!H63,US_Others!N63)+ US_Others!H63*US_Others!H$8/SUM(US_Others!C63,US_Others!H63,US_Others!N63)+US_Others!N63*US_Others!N$8/SUM(US_Others!C63,US_Others!H63,US_Others!N63))&gt;3.5,4,IF((US_Others!C63*US_Others!C$8/SUM(US_Others!C63,US_Others!H63,US_Others!N63)+ US_Others!H63*US_Others!H$8/SUM(US_Others!C63,US_Others!H63,US_Others!N63)+US_Others!N63*US_Others!N$8/SUM(US_Others!C63,US_Others!H63,US_Others!N63))&gt;2.5,3,2)),"")</f>
        <v/>
      </c>
      <c r="BD58" s="223" t="str">
        <f>IFERROR(IF((US_Others!D63*US_Others!D$8/SUM(US_Others!D63,US_Others!I63,US_Others!O63)+US_Others!I63*US_Others!I$8/SUM(US_Others!D63,US_Others!I63,US_Others!O63)+US_Others!O63*US_Others!O$8/SUM(US_Others!D63,US_Others!I63,US_Others!O63))&gt;3.5,4,IF((US_Others!D63*US_Others!D$8/SUM(US_Others!D63,US_Others!I63,US_Others!O63)+US_Others!I63*US_Others!I$8/SUM(US_Others!D63,US_Others!I63,US_Others!O63)+US_Others!O63*US_Others!O$8/SUM(US_Others!D63,US_Others!I63,US_Others!O63))&gt;2.5,3,2)),"")</f>
        <v/>
      </c>
      <c r="BE58" s="223" t="str">
        <f>IFERROR(IF((US_Others!E63*US_Others!E$8/SUM(US_Others!E63,US_Others!J63,US_Others!P63,US_Others!W63)+US_Others!J63*US_Others!J$8/SUM(US_Others!E63,US_Others!J63,US_Others!P63,US_Others!W63)+US_Others!P63*US_Others!P$8/SUM(US_Others!E63,US_Others!J63,US_Others!P63,US_Others!W63)+US_Others!W63*US_Others!W$8/SUM(US_Others!E63,US_Others!J63,US_Others!P63,US_Others!W63))&gt;3.5,4,IF((US_Others!E63*US_Others!E$8/SUM(US_Others!E63,US_Others!J63,US_Others!P63,US_Others!W63)+US_Others!J63*US_Others!J$8/SUM(US_Others!E63,US_Others!J63,US_Others!P63,US_Others!W63)+US_Others!P63*US_Others!P$8/SUM(US_Others!E63,US_Others!J63,US_Others!P63,US_Others!W63)+US_Others!W63*US_Others!W$8/SUM(US_Others!E63,US_Others!J63,US_Others!P63,US_Others!W63))&gt;2.5,3,2)),"")</f>
        <v/>
      </c>
      <c r="BF58" s="223" t="str">
        <f>IFERROR(IF((US_Others!F63*US_Others!F$8/SUM(US_Others!F63,US_Others!K63,US_Others!Q63)+US_Others!K63*US_Others!K$8/SUM(US_Others!F63,US_Others!K63,US_Others!Q63)+US_Others!Q63*US_Others!Q$8/SUM(US_Others!F63,US_Others!K63,US_Others!Q63))&gt;3.5,4,IF((US_Others!F63*US_Others!F$8/SUM(US_Others!F63,US_Others!K63,US_Others!Q63)+US_Others!K63*US_Others!K$8/SUM(US_Others!F63,US_Others!K63,US_Others!Q63)+US_Others!Q63*US_Others!Q$8/SUM(US_Others!F63,US_Others!K63,US_Others!Q63))&gt;2.5,3,2)),"")</f>
        <v/>
      </c>
      <c r="BG58" s="223" t="str">
        <f>IFERROR(IF((US_Others!G63*US_Others!G$8/SUM(US_Others!G63,US_Others!L63,US_Others!R63)+US_Others!L63*US_Others!L$8/SUM(US_Others!G63,US_Others!L63,US_Others!R63)+US_Others!R63*US_Others!R$8/SUM(US_Others!G63,US_Others!L63,US_Others!R63))&gt;3.5,4,IF((US_Others!G63*US_Others!G$8/SUM(US_Others!G63,US_Others!L63,US_Others!R63)+US_Others!L63*US_Others!L$8/SUM(US_Others!G63,US_Others!L63,US_Others!R63)+US_Others!R63*US_Others!R$8/SUM(US_Others!G63,US_Others!L63,US_Others!R63))&gt;2.5,3,2)),"")</f>
        <v/>
      </c>
      <c r="BH58" s="219" t="str">
        <f>IFERROR(IF((US_Others!Z63*US_Others!Z$8/SUM(US_Others!Z63,US_Others!AB63)+US_Others!AB63*US_Others!AB$8/SUM(US_Others!Z63,US_Others!AB63))&gt;3.5,4,IF((US_Others!Z63*US_Others!Z$8/SUM(US_Others!Z63,US_Others!AB63)+US_Others!AB63*US_Others!AB$8/SUM(US_Others!Z63,US_Others!AB63))&gt;2.5,3,2)),"")</f>
        <v/>
      </c>
      <c r="BI58" s="219" t="str">
        <f>IFERROR(IF((US_Others!AA63*US_Others!AA$8/SUM(US_Others!AA63,US_Others!AC63)+US_Others!AC63*US_Others!AC$8/SUM(US_Others!AA63,US_Others!AC63))&gt;3.5,4,IF((US_Others!AA63*US_Others!AA$8/SUM(US_Others!AA63,US_Others!AC63)+US_Others!AC63*US_Others!AC$8/SUM(US_Others!AA63,US_Others!AC63))&gt;2.5,3,2)),"")</f>
        <v/>
      </c>
      <c r="BJ58" s="219" t="str">
        <f>IFERROR(US_Others!AD63*US_Others!AD$8/US_Others!AD63,"")</f>
        <v/>
      </c>
      <c r="BK58" s="74" t="str">
        <f>IFERROR(US_Others!AE63*US_Others!AE$8/US_Others!AE63,"")</f>
        <v/>
      </c>
      <c r="BL58" s="219" t="str">
        <f>IFERROR(IF(SUMPRODUCT(US_Others!AG63:AI63/SUM(US_Others!AG63:AI63),US_Others!AG$8:AI$8)&gt;3.5,4,IF(SUMPRODUCT(US_Others!AG63:AI63/SUM(US_Others!AG63:AI63),US_Others!AG$8:AI$8)&gt;2.5,3,2)),"")</f>
        <v/>
      </c>
      <c r="BM58" s="219" t="str">
        <f>IFERROR(US_Others!AL63*US_Others!AL$8/US_Others!AL63,"")</f>
        <v/>
      </c>
    </row>
    <row r="59" spans="1:65">
      <c r="A59" s="200" t="s">
        <v>172</v>
      </c>
      <c r="B59" s="332" t="s">
        <v>173</v>
      </c>
      <c r="C59" s="333">
        <f>SUM(US_CO2!C62:AX62)</f>
        <v>6.7828539081931751</v>
      </c>
      <c r="D59" s="333">
        <f>SUM(US_CH4!C62:AC62)</f>
        <v>1.2747580231558754E-3</v>
      </c>
      <c r="E59" s="333">
        <f>SUM(US_N2O!C62:AA62)</f>
        <v>1.4189094991314856E-3</v>
      </c>
      <c r="F59" s="332">
        <f>US_Others!V64+US_Others!U64</f>
        <v>0</v>
      </c>
      <c r="G59" s="332">
        <f>US_Others!C64+US_Others!H64+US_Others!N64</f>
        <v>2.8095494818163146E-5</v>
      </c>
      <c r="H59" s="332">
        <f>US_Others!D64+US_Others!I64+US_Others!O64</f>
        <v>4.6076611501787563E-4</v>
      </c>
      <c r="I59" s="332">
        <f>US_Others!E64+US_Others!J64+US_Others!P64+US_Others!W64</f>
        <v>2.1296385072167665E-3</v>
      </c>
      <c r="J59" s="332">
        <f>US_Others!F64+US_Others!K64+US_Others!Q64</f>
        <v>3.6805098211793724E-4</v>
      </c>
      <c r="K59" s="332">
        <f>US_Others!G64+US_Others!L64+US_Others!R64</f>
        <v>3.6524143263612099E-5</v>
      </c>
      <c r="L59" s="332">
        <f>US_Others!Z64+US_Others!AB64</f>
        <v>3.6</v>
      </c>
      <c r="M59" s="332">
        <f>US_Others!AA64+US_Others!AC64</f>
        <v>0.9</v>
      </c>
      <c r="N59" s="332">
        <f>US_Others!AD64</f>
        <v>0</v>
      </c>
      <c r="O59" s="332">
        <f>US_Others!AE64</f>
        <v>0</v>
      </c>
      <c r="P59" s="332">
        <f>SUM(US_Others!AG64:AI64)</f>
        <v>0</v>
      </c>
      <c r="Q59" s="332">
        <f>US_Others!AL64</f>
        <v>0</v>
      </c>
      <c r="R59" s="332"/>
      <c r="S59" s="334">
        <f t="shared" si="0"/>
        <v>6782.8539081931749</v>
      </c>
      <c r="T59" s="334">
        <f>D59*1000/Spec!I$6</f>
        <v>5.0990320926235018E-2</v>
      </c>
      <c r="U59" s="334">
        <f>E59*1000/Spec!I$7</f>
        <v>4.7614412722533075E-3</v>
      </c>
      <c r="V59" s="334">
        <f>F59*1000/Spec!I$8</f>
        <v>0</v>
      </c>
      <c r="W59" s="334">
        <f>G59*1000/Spec!I$9</f>
        <v>4.1622955286167623E-5</v>
      </c>
      <c r="X59" s="334">
        <f>H59*1000/Spec!I$10</f>
        <v>1.3164746143367874E-4</v>
      </c>
      <c r="Y59" s="334">
        <f>I59*1000/Spec!I$11</f>
        <v>1.4892576973543823E-3</v>
      </c>
      <c r="Z59" s="334">
        <f>J59*1000/Spec!I$12</f>
        <v>8.2338027319449041E-5</v>
      </c>
      <c r="AA59" s="334">
        <f>K59*1000/Spec!I$15</f>
        <v>3.7231542572489398E-6</v>
      </c>
      <c r="AB59" s="334">
        <f>L59*1000/Spec!I$17</f>
        <v>0.48714479025710422</v>
      </c>
      <c r="AC59" s="334">
        <f>M59*1000/Spec!I$18</f>
        <v>7.3770491803278687E-2</v>
      </c>
      <c r="AD59" s="335">
        <f>N59*1000/Spec!I$25</f>
        <v>0</v>
      </c>
      <c r="AE59" s="335">
        <f>O59*1000/Spec!I$26</f>
        <v>0</v>
      </c>
      <c r="AF59" s="334">
        <f>P59*1000/Spec!I$21</f>
        <v>0</v>
      </c>
      <c r="AG59" s="334">
        <f>Q59*1000/Spec!I$22</f>
        <v>0</v>
      </c>
      <c r="AI59" s="200">
        <f>S59/'2007output'!$C57</f>
        <v>0.86560157072398858</v>
      </c>
      <c r="AJ59" s="200">
        <f>T59/'2007output'!$C57</f>
        <v>6.5071874586823657E-6</v>
      </c>
      <c r="AK59" s="200">
        <f>U59/'2007output'!$C57</f>
        <v>6.0763671161987077E-7</v>
      </c>
      <c r="AL59" s="200">
        <f>V59/'2007output'!$C57</f>
        <v>0</v>
      </c>
      <c r="AM59" s="200">
        <f>W59/'2007output'!$C57</f>
        <v>5.3117605010423208E-9</v>
      </c>
      <c r="AN59" s="200">
        <f>X59/'2007output'!$C57</f>
        <v>1.6800339641868138E-8</v>
      </c>
      <c r="AO59" s="200">
        <f>Y59/'2007output'!$C57</f>
        <v>1.9005330492016109E-7</v>
      </c>
      <c r="AP59" s="200">
        <f>Z59/'2007output'!$C57</f>
        <v>1.0507660454243115E-8</v>
      </c>
      <c r="AQ59" s="200">
        <f>AA59/'2007output'!$C57</f>
        <v>4.7513454023084993E-10</v>
      </c>
      <c r="AR59" s="200">
        <f>AB59/'2007output'!$C57</f>
        <v>6.2167533213004623E-5</v>
      </c>
      <c r="AS59" s="200">
        <f>AC59/'2007output'!$C57</f>
        <v>9.4143047222152478E-6</v>
      </c>
      <c r="AT59" s="200">
        <f>AD59/'2007output'!$C57</f>
        <v>0</v>
      </c>
      <c r="AU59" s="200">
        <f>AE59/'2007output'!$C57</f>
        <v>0</v>
      </c>
      <c r="AV59" s="200">
        <f>AF59/'2007output'!$C57</f>
        <v>0</v>
      </c>
      <c r="AW59" s="200">
        <f>AG59/'2007output'!$C57</f>
        <v>0</v>
      </c>
      <c r="AY59" s="370">
        <f>IFERROR(IF(SUMPRODUCT(US_CO2!C62:AX62/SUM(US_CO2!C62:AX62),US_CO2!C$6:AX$6)&gt;3.5,4,IF(SUMPRODUCT(US_CO2!C62:AX62/SUM(US_CO2!C62:AX62),US_CO2!C$6:AX$6)&gt;2.5,3,2)),"")</f>
        <v>4</v>
      </c>
      <c r="AZ59" s="370">
        <f>IFERROR(IF(SUMPRODUCT(US_CH4!C62:AC62/SUM(US_CH4!C62:AC62),US_CH4!C$6:AC$6)&gt;3.5,4,IF(SUMPRODUCT(US_CH4!C62:AC62/SUM(US_CH4!C62:AC62),US_CH4!C$6:AC$6)&gt;2.5,3,2)),"")</f>
        <v>4</v>
      </c>
      <c r="BA59" s="223">
        <f>IFERROR(IF(SUMPRODUCT(US_N2O!C62:AA62/SUM(US_N2O!C62:AA62),US_N2O!C$6:AA$6)&gt;3.5,4,IF(SUMPRODUCT(US_N2O!C62:AA62/SUM(US_N2O!C62:AA62),US_N2O!C$6:AA$6)&gt;2.5,3,2)),"")</f>
        <v>4</v>
      </c>
      <c r="BB59" s="223" t="str">
        <f>IFERROR(IF(SUMPRODUCT(US_Others!U64:V64/SUM(US_Others!U64:V64),US_Others!U$8:V$8)&gt;3.5,4,IF(SUMPRODUCT(US_Others!U64:V64/SUM(US_Others!U64:V64),US_Others!U$8:V$8)&gt;2.5,3,2)),"")</f>
        <v/>
      </c>
      <c r="BC59" s="223">
        <f>IFERROR(IF((US_Others!C64*US_Others!C$8/SUM(US_Others!C64,US_Others!H64,US_Others!N64)+ US_Others!H64*US_Others!H$8/SUM(US_Others!C64,US_Others!H64,US_Others!N64)+US_Others!N64*US_Others!N$8/SUM(US_Others!C64,US_Others!H64,US_Others!N64))&gt;3.5,4,IF((US_Others!C64*US_Others!C$8/SUM(US_Others!C64,US_Others!H64,US_Others!N64)+ US_Others!H64*US_Others!H$8/SUM(US_Others!C64,US_Others!H64,US_Others!N64)+US_Others!N64*US_Others!N$8/SUM(US_Others!C64,US_Others!H64,US_Others!N64))&gt;2.5,3,2)),"")</f>
        <v>4</v>
      </c>
      <c r="BD59" s="223">
        <f>IFERROR(IF((US_Others!D64*US_Others!D$8/SUM(US_Others!D64,US_Others!I64,US_Others!O64)+US_Others!I64*US_Others!I$8/SUM(US_Others!D64,US_Others!I64,US_Others!O64)+US_Others!O64*US_Others!O$8/SUM(US_Others!D64,US_Others!I64,US_Others!O64))&gt;3.5,4,IF((US_Others!D64*US_Others!D$8/SUM(US_Others!D64,US_Others!I64,US_Others!O64)+US_Others!I64*US_Others!I$8/SUM(US_Others!D64,US_Others!I64,US_Others!O64)+US_Others!O64*US_Others!O$8/SUM(US_Others!D64,US_Others!I64,US_Others!O64))&gt;2.5,3,2)),"")</f>
        <v>4</v>
      </c>
      <c r="BE59" s="223">
        <f>IFERROR(IF((US_Others!E64*US_Others!E$8/SUM(US_Others!E64,US_Others!J64,US_Others!P64,US_Others!W64)+US_Others!J64*US_Others!J$8/SUM(US_Others!E64,US_Others!J64,US_Others!P64,US_Others!W64)+US_Others!P64*US_Others!P$8/SUM(US_Others!E64,US_Others!J64,US_Others!P64,US_Others!W64)+US_Others!W64*US_Others!W$8/SUM(US_Others!E64,US_Others!J64,US_Others!P64,US_Others!W64))&gt;3.5,4,IF((US_Others!E64*US_Others!E$8/SUM(US_Others!E64,US_Others!J64,US_Others!P64,US_Others!W64)+US_Others!J64*US_Others!J$8/SUM(US_Others!E64,US_Others!J64,US_Others!P64,US_Others!W64)+US_Others!P64*US_Others!P$8/SUM(US_Others!E64,US_Others!J64,US_Others!P64,US_Others!W64)+US_Others!W64*US_Others!W$8/SUM(US_Others!E64,US_Others!J64,US_Others!P64,US_Others!W64))&gt;2.5,3,2)),"")</f>
        <v>4</v>
      </c>
      <c r="BF59" s="223">
        <f>IFERROR(IF((US_Others!F64*US_Others!F$8/SUM(US_Others!F64,US_Others!K64,US_Others!Q64)+US_Others!K64*US_Others!K$8/SUM(US_Others!F64,US_Others!K64,US_Others!Q64)+US_Others!Q64*US_Others!Q$8/SUM(US_Others!F64,US_Others!K64,US_Others!Q64))&gt;3.5,4,IF((US_Others!F64*US_Others!F$8/SUM(US_Others!F64,US_Others!K64,US_Others!Q64)+US_Others!K64*US_Others!K$8/SUM(US_Others!F64,US_Others!K64,US_Others!Q64)+US_Others!Q64*US_Others!Q$8/SUM(US_Others!F64,US_Others!K64,US_Others!Q64))&gt;2.5,3,2)),"")</f>
        <v>4</v>
      </c>
      <c r="BG59" s="223">
        <f>IFERROR(IF((US_Others!G64*US_Others!G$8/SUM(US_Others!G64,US_Others!L64,US_Others!R64)+US_Others!L64*US_Others!L$8/SUM(US_Others!G64,US_Others!L64,US_Others!R64)+US_Others!R64*US_Others!R$8/SUM(US_Others!G64,US_Others!L64,US_Others!R64))&gt;3.5,4,IF((US_Others!G64*US_Others!G$8/SUM(US_Others!G64,US_Others!L64,US_Others!R64)+US_Others!L64*US_Others!L$8/SUM(US_Others!G64,US_Others!L64,US_Others!R64)+US_Others!R64*US_Others!R$8/SUM(US_Others!G64,US_Others!L64,US_Others!R64))&gt;2.5,3,2)),"")</f>
        <v>4</v>
      </c>
      <c r="BH59" s="219">
        <f>IFERROR(IF((US_Others!Z64*US_Others!Z$8/SUM(US_Others!Z64,US_Others!AB64)+US_Others!AB64*US_Others!AB$8/SUM(US_Others!Z64,US_Others!AB64))&gt;3.5,4,IF((US_Others!Z64*US_Others!Z$8/SUM(US_Others!Z64,US_Others!AB64)+US_Others!AB64*US_Others!AB$8/SUM(US_Others!Z64,US_Others!AB64))&gt;2.5,3,2)),"")</f>
        <v>2</v>
      </c>
      <c r="BI59" s="219">
        <f>IFERROR(IF((US_Others!AA64*US_Others!AA$8/SUM(US_Others!AA64,US_Others!AC64)+US_Others!AC64*US_Others!AC$8/SUM(US_Others!AA64,US_Others!AC64))&gt;3.5,4,IF((US_Others!AA64*US_Others!AA$8/SUM(US_Others!AA64,US_Others!AC64)+US_Others!AC64*US_Others!AC$8/SUM(US_Others!AA64,US_Others!AC64))&gt;2.5,3,2)),"")</f>
        <v>2</v>
      </c>
      <c r="BJ59" s="219" t="str">
        <f>IFERROR(US_Others!AD64*US_Others!AD$8/US_Others!AD64,"")</f>
        <v/>
      </c>
      <c r="BK59" s="74" t="str">
        <f>IFERROR(US_Others!AE64*US_Others!AE$8/US_Others!AE64,"")</f>
        <v/>
      </c>
      <c r="BL59" s="219" t="str">
        <f>IFERROR(IF(SUMPRODUCT(US_Others!AG64:AI64/SUM(US_Others!AG64:AI64),US_Others!AG$8:AI$8)&gt;3.5,4,IF(SUMPRODUCT(US_Others!AG64:AI64/SUM(US_Others!AG64:AI64),US_Others!AG$8:AI$8)&gt;2.5,3,2)),"")</f>
        <v/>
      </c>
      <c r="BM59" s="219" t="str">
        <f>IFERROR(US_Others!AL64*US_Others!AL$8/US_Others!AL64,"")</f>
        <v/>
      </c>
    </row>
    <row r="60" spans="1:65">
      <c r="A60" s="200" t="s">
        <v>174</v>
      </c>
      <c r="B60" s="332">
        <v>331314</v>
      </c>
      <c r="C60" s="333">
        <f>SUM(US_CO2!C63:AX63)</f>
        <v>1.0670562319098065</v>
      </c>
      <c r="D60" s="333">
        <f>SUM(US_CH4!C63:AC63)</f>
        <v>5.66171077462779E-4</v>
      </c>
      <c r="E60" s="333">
        <f>SUM(US_N2O!C63:AA63)</f>
        <v>7.1645665879905326E-4</v>
      </c>
      <c r="F60" s="332">
        <f>US_Others!V65+US_Others!U65</f>
        <v>0</v>
      </c>
      <c r="G60" s="332">
        <f>US_Others!C65+US_Others!H65+US_Others!N65</f>
        <v>0</v>
      </c>
      <c r="H60" s="332">
        <f>US_Others!D65+US_Others!I65+US_Others!O65</f>
        <v>0</v>
      </c>
      <c r="I60" s="332">
        <f>US_Others!E65+US_Others!J65+US_Others!P65+US_Others!W65</f>
        <v>0</v>
      </c>
      <c r="J60" s="332">
        <f>US_Others!F65+US_Others!K65+US_Others!Q65</f>
        <v>0</v>
      </c>
      <c r="K60" s="332">
        <f>US_Others!G65+US_Others!L65+US_Others!R65</f>
        <v>0</v>
      </c>
      <c r="L60" s="332">
        <f>US_Others!Z65+US_Others!AB65</f>
        <v>0</v>
      </c>
      <c r="M60" s="332">
        <f>US_Others!AA65+US_Others!AC65</f>
        <v>0</v>
      </c>
      <c r="N60" s="332">
        <f>US_Others!AD65</f>
        <v>0</v>
      </c>
      <c r="O60" s="332">
        <f>US_Others!AE65</f>
        <v>0</v>
      </c>
      <c r="P60" s="332">
        <f>SUM(US_Others!AG65:AI65)</f>
        <v>0</v>
      </c>
      <c r="Q60" s="332">
        <f>US_Others!AL65</f>
        <v>0</v>
      </c>
      <c r="R60" s="332"/>
      <c r="S60" s="334">
        <f t="shared" si="0"/>
        <v>1067.0562319098065</v>
      </c>
      <c r="T60" s="334">
        <f>D60*1000/Spec!I$6</f>
        <v>2.2646843098511157E-2</v>
      </c>
      <c r="U60" s="334">
        <f>E60*1000/Spec!I$7</f>
        <v>2.4042169758357493E-3</v>
      </c>
      <c r="V60" s="334">
        <f>F60*1000/Spec!I$8</f>
        <v>0</v>
      </c>
      <c r="W60" s="334">
        <f>G60*1000/Spec!I$9</f>
        <v>0</v>
      </c>
      <c r="X60" s="334">
        <f>H60*1000/Spec!I$10</f>
        <v>0</v>
      </c>
      <c r="Y60" s="334">
        <f>I60*1000/Spec!I$11</f>
        <v>0</v>
      </c>
      <c r="Z60" s="334">
        <f>J60*1000/Spec!I$12</f>
        <v>0</v>
      </c>
      <c r="AA60" s="334">
        <f>K60*1000/Spec!I$15</f>
        <v>0</v>
      </c>
      <c r="AB60" s="334">
        <f>L60*1000/Spec!I$17</f>
        <v>0</v>
      </c>
      <c r="AC60" s="334">
        <f>M60*1000/Spec!I$18</f>
        <v>0</v>
      </c>
      <c r="AD60" s="335">
        <f>N60*1000/Spec!I$25</f>
        <v>0</v>
      </c>
      <c r="AE60" s="335">
        <f>O60*1000/Spec!I$26</f>
        <v>0</v>
      </c>
      <c r="AF60" s="334">
        <f>P60*1000/Spec!I$21</f>
        <v>0</v>
      </c>
      <c r="AG60" s="334">
        <f>Q60*1000/Spec!I$22</f>
        <v>0</v>
      </c>
      <c r="AI60" s="200">
        <f>S60/'2007output'!$C58</f>
        <v>0.13750724638012971</v>
      </c>
      <c r="AJ60" s="200">
        <f>T60/'2007output'!$C58</f>
        <v>2.9184076157875205E-6</v>
      </c>
      <c r="AK60" s="200">
        <f>U60/'2007output'!$C58</f>
        <v>3.0982177523656565E-7</v>
      </c>
      <c r="AL60" s="200">
        <f>V60/'2007output'!$C58</f>
        <v>0</v>
      </c>
      <c r="AM60" s="200">
        <f>W60/'2007output'!$C58</f>
        <v>0</v>
      </c>
      <c r="AN60" s="200">
        <f>X60/'2007output'!$C58</f>
        <v>0</v>
      </c>
      <c r="AO60" s="200">
        <f>Y60/'2007output'!$C58</f>
        <v>0</v>
      </c>
      <c r="AP60" s="200">
        <f>Z60/'2007output'!$C58</f>
        <v>0</v>
      </c>
      <c r="AQ60" s="200">
        <f>AA60/'2007output'!$C58</f>
        <v>0</v>
      </c>
      <c r="AR60" s="200">
        <f>AB60/'2007output'!$C58</f>
        <v>0</v>
      </c>
      <c r="AS60" s="200">
        <f>AC60/'2007output'!$C58</f>
        <v>0</v>
      </c>
      <c r="AT60" s="200">
        <f>AD60/'2007output'!$C58</f>
        <v>0</v>
      </c>
      <c r="AU60" s="200">
        <f>AE60/'2007output'!$C58</f>
        <v>0</v>
      </c>
      <c r="AV60" s="200">
        <f>AF60/'2007output'!$C58</f>
        <v>0</v>
      </c>
      <c r="AW60" s="200">
        <f>AG60/'2007output'!$C58</f>
        <v>0</v>
      </c>
      <c r="AY60" s="370">
        <f>IFERROR(IF(SUMPRODUCT(US_CO2!C63:AX63/SUM(US_CO2!C63:AX63),US_CO2!C$6:AX$6)&gt;3.5,4,IF(SUMPRODUCT(US_CO2!C63:AX63/SUM(US_CO2!C63:AX63),US_CO2!C$6:AX$6)&gt;2.5,3,2)),"")</f>
        <v>4</v>
      </c>
      <c r="AZ60" s="370">
        <f>IFERROR(IF(SUMPRODUCT(US_CH4!C63:AC63/SUM(US_CH4!C63:AC63),US_CH4!C$6:AC$6)&gt;3.5,4,IF(SUMPRODUCT(US_CH4!C63:AC63/SUM(US_CH4!C63:AC63),US_CH4!C$6:AC$6)&gt;2.5,3,2)),"")</f>
        <v>4</v>
      </c>
      <c r="BA60" s="223">
        <f>IFERROR(IF(SUMPRODUCT(US_N2O!C63:AA63/SUM(US_N2O!C63:AA63),US_N2O!C$6:AA$6)&gt;3.5,4,IF(SUMPRODUCT(US_N2O!C63:AA63/SUM(US_N2O!C63:AA63),US_N2O!C$6:AA$6)&gt;2.5,3,2)),"")</f>
        <v>4</v>
      </c>
      <c r="BB60" s="223" t="str">
        <f>IFERROR(IF(SUMPRODUCT(US_Others!U65:V65/SUM(US_Others!U65:V65),US_Others!U$8:V$8)&gt;3.5,4,IF(SUMPRODUCT(US_Others!U65:V65/SUM(US_Others!U65:V65),US_Others!U$8:V$8)&gt;2.5,3,2)),"")</f>
        <v/>
      </c>
      <c r="BC60" s="223" t="str">
        <f>IFERROR(IF((US_Others!C65*US_Others!C$8/SUM(US_Others!C65,US_Others!H65,US_Others!N65)+ US_Others!H65*US_Others!H$8/SUM(US_Others!C65,US_Others!H65,US_Others!N65)+US_Others!N65*US_Others!N$8/SUM(US_Others!C65,US_Others!H65,US_Others!N65))&gt;3.5,4,IF((US_Others!C65*US_Others!C$8/SUM(US_Others!C65,US_Others!H65,US_Others!N65)+ US_Others!H65*US_Others!H$8/SUM(US_Others!C65,US_Others!H65,US_Others!N65)+US_Others!N65*US_Others!N$8/SUM(US_Others!C65,US_Others!H65,US_Others!N65))&gt;2.5,3,2)),"")</f>
        <v/>
      </c>
      <c r="BD60" s="223" t="str">
        <f>IFERROR(IF((US_Others!D65*US_Others!D$8/SUM(US_Others!D65,US_Others!I65,US_Others!O65)+US_Others!I65*US_Others!I$8/SUM(US_Others!D65,US_Others!I65,US_Others!O65)+US_Others!O65*US_Others!O$8/SUM(US_Others!D65,US_Others!I65,US_Others!O65))&gt;3.5,4,IF((US_Others!D65*US_Others!D$8/SUM(US_Others!D65,US_Others!I65,US_Others!O65)+US_Others!I65*US_Others!I$8/SUM(US_Others!D65,US_Others!I65,US_Others!O65)+US_Others!O65*US_Others!O$8/SUM(US_Others!D65,US_Others!I65,US_Others!O65))&gt;2.5,3,2)),"")</f>
        <v/>
      </c>
      <c r="BE60" s="223" t="str">
        <f>IFERROR(IF((US_Others!E65*US_Others!E$8/SUM(US_Others!E65,US_Others!J65,US_Others!P65,US_Others!W65)+US_Others!J65*US_Others!J$8/SUM(US_Others!E65,US_Others!J65,US_Others!P65,US_Others!W65)+US_Others!P65*US_Others!P$8/SUM(US_Others!E65,US_Others!J65,US_Others!P65,US_Others!W65)+US_Others!W65*US_Others!W$8/SUM(US_Others!E65,US_Others!J65,US_Others!P65,US_Others!W65))&gt;3.5,4,IF((US_Others!E65*US_Others!E$8/SUM(US_Others!E65,US_Others!J65,US_Others!P65,US_Others!W65)+US_Others!J65*US_Others!J$8/SUM(US_Others!E65,US_Others!J65,US_Others!P65,US_Others!W65)+US_Others!P65*US_Others!P$8/SUM(US_Others!E65,US_Others!J65,US_Others!P65,US_Others!W65)+US_Others!W65*US_Others!W$8/SUM(US_Others!E65,US_Others!J65,US_Others!P65,US_Others!W65))&gt;2.5,3,2)),"")</f>
        <v/>
      </c>
      <c r="BF60" s="223" t="str">
        <f>IFERROR(IF((US_Others!F65*US_Others!F$8/SUM(US_Others!F65,US_Others!K65,US_Others!Q65)+US_Others!K65*US_Others!K$8/SUM(US_Others!F65,US_Others!K65,US_Others!Q65)+US_Others!Q65*US_Others!Q$8/SUM(US_Others!F65,US_Others!K65,US_Others!Q65))&gt;3.5,4,IF((US_Others!F65*US_Others!F$8/SUM(US_Others!F65,US_Others!K65,US_Others!Q65)+US_Others!K65*US_Others!K$8/SUM(US_Others!F65,US_Others!K65,US_Others!Q65)+US_Others!Q65*US_Others!Q$8/SUM(US_Others!F65,US_Others!K65,US_Others!Q65))&gt;2.5,3,2)),"")</f>
        <v/>
      </c>
      <c r="BG60" s="223" t="str">
        <f>IFERROR(IF((US_Others!G65*US_Others!G$8/SUM(US_Others!G65,US_Others!L65,US_Others!R65)+US_Others!L65*US_Others!L$8/SUM(US_Others!G65,US_Others!L65,US_Others!R65)+US_Others!R65*US_Others!R$8/SUM(US_Others!G65,US_Others!L65,US_Others!R65))&gt;3.5,4,IF((US_Others!G65*US_Others!G$8/SUM(US_Others!G65,US_Others!L65,US_Others!R65)+US_Others!L65*US_Others!L$8/SUM(US_Others!G65,US_Others!L65,US_Others!R65)+US_Others!R65*US_Others!R$8/SUM(US_Others!G65,US_Others!L65,US_Others!R65))&gt;2.5,3,2)),"")</f>
        <v/>
      </c>
      <c r="BH60" s="219" t="str">
        <f>IFERROR(IF((US_Others!Z65*US_Others!Z$8/SUM(US_Others!Z65,US_Others!AB65)+US_Others!AB65*US_Others!AB$8/SUM(US_Others!Z65,US_Others!AB65))&gt;3.5,4,IF((US_Others!Z65*US_Others!Z$8/SUM(US_Others!Z65,US_Others!AB65)+US_Others!AB65*US_Others!AB$8/SUM(US_Others!Z65,US_Others!AB65))&gt;2.5,3,2)),"")</f>
        <v/>
      </c>
      <c r="BI60" s="219" t="str">
        <f>IFERROR(IF((US_Others!AA65*US_Others!AA$8/SUM(US_Others!AA65,US_Others!AC65)+US_Others!AC65*US_Others!AC$8/SUM(US_Others!AA65,US_Others!AC65))&gt;3.5,4,IF((US_Others!AA65*US_Others!AA$8/SUM(US_Others!AA65,US_Others!AC65)+US_Others!AC65*US_Others!AC$8/SUM(US_Others!AA65,US_Others!AC65))&gt;2.5,3,2)),"")</f>
        <v/>
      </c>
      <c r="BJ60" s="219" t="str">
        <f>IFERROR(US_Others!AD65*US_Others!AD$8/US_Others!AD65,"")</f>
        <v/>
      </c>
      <c r="BK60" s="74" t="str">
        <f>IFERROR(US_Others!AE65*US_Others!AE$8/US_Others!AE65,"")</f>
        <v/>
      </c>
      <c r="BL60" s="219" t="str">
        <f>IFERROR(IF(SUMPRODUCT(US_Others!AG65:AI65/SUM(US_Others!AG65:AI65),US_Others!AG$8:AI$8)&gt;3.5,4,IF(SUMPRODUCT(US_Others!AG65:AI65/SUM(US_Others!AG65:AI65),US_Others!AG$8:AI$8)&gt;2.5,3,2)),"")</f>
        <v/>
      </c>
      <c r="BM60" s="219" t="str">
        <f>IFERROR(US_Others!AL65*US_Others!AL$8/US_Others!AL65,"")</f>
        <v/>
      </c>
    </row>
    <row r="61" spans="1:65">
      <c r="A61" s="200" t="s">
        <v>175</v>
      </c>
      <c r="B61" s="332" t="s">
        <v>176</v>
      </c>
      <c r="C61" s="333">
        <f>SUM(US_CO2!C64:AX64)</f>
        <v>3.1308599754986393</v>
      </c>
      <c r="D61" s="333">
        <f>SUM(US_CH4!C64:AC64)</f>
        <v>1.6224735756634127E-3</v>
      </c>
      <c r="E61" s="333">
        <f>SUM(US_N2O!C64:AA64)</f>
        <v>1.8770389481309793E-3</v>
      </c>
      <c r="F61" s="332">
        <f>US_Others!V66+US_Others!U66</f>
        <v>0</v>
      </c>
      <c r="G61" s="332">
        <f>US_Others!C66+US_Others!H66+US_Others!N66</f>
        <v>0</v>
      </c>
      <c r="H61" s="332">
        <f>US_Others!D66+US_Others!I66+US_Others!O66</f>
        <v>0</v>
      </c>
      <c r="I61" s="332">
        <f>US_Others!E66+US_Others!J66+US_Others!P66+US_Others!W66</f>
        <v>0</v>
      </c>
      <c r="J61" s="332">
        <f>US_Others!F66+US_Others!K66+US_Others!Q66</f>
        <v>0</v>
      </c>
      <c r="K61" s="332">
        <f>US_Others!G66+US_Others!L66+US_Others!R66</f>
        <v>0</v>
      </c>
      <c r="L61" s="332">
        <f>US_Others!Z66+US_Others!AB66</f>
        <v>0</v>
      </c>
      <c r="M61" s="332">
        <f>US_Others!AA66+US_Others!AC66</f>
        <v>0</v>
      </c>
      <c r="N61" s="332">
        <f>US_Others!AD66</f>
        <v>0</v>
      </c>
      <c r="O61" s="332">
        <f>US_Others!AE66</f>
        <v>0</v>
      </c>
      <c r="P61" s="332">
        <f>SUM(US_Others!AG66:AI66)</f>
        <v>0</v>
      </c>
      <c r="Q61" s="332">
        <f>US_Others!AL66</f>
        <v>0</v>
      </c>
      <c r="R61" s="332"/>
      <c r="S61" s="334">
        <f t="shared" si="0"/>
        <v>3130.8599754986394</v>
      </c>
      <c r="T61" s="334">
        <f>D61*1000/Spec!I$6</f>
        <v>6.489894302653651E-2</v>
      </c>
      <c r="U61" s="334">
        <f>E61*1000/Spec!I$7</f>
        <v>6.2987884165469103E-3</v>
      </c>
      <c r="V61" s="334">
        <f>F61*1000/Spec!I$8</f>
        <v>0</v>
      </c>
      <c r="W61" s="334">
        <f>G61*1000/Spec!I$9</f>
        <v>0</v>
      </c>
      <c r="X61" s="334">
        <f>H61*1000/Spec!I$10</f>
        <v>0</v>
      </c>
      <c r="Y61" s="334">
        <f>I61*1000/Spec!I$11</f>
        <v>0</v>
      </c>
      <c r="Z61" s="334">
        <f>J61*1000/Spec!I$12</f>
        <v>0</v>
      </c>
      <c r="AA61" s="334">
        <f>K61*1000/Spec!I$15</f>
        <v>0</v>
      </c>
      <c r="AB61" s="334">
        <f>L61*1000/Spec!I$17</f>
        <v>0</v>
      </c>
      <c r="AC61" s="334">
        <f>M61*1000/Spec!I$18</f>
        <v>0</v>
      </c>
      <c r="AD61" s="335">
        <f>N61*1000/Spec!I$25</f>
        <v>0</v>
      </c>
      <c r="AE61" s="335">
        <f>O61*1000/Spec!I$26</f>
        <v>0</v>
      </c>
      <c r="AF61" s="334">
        <f>P61*1000/Spec!I$21</f>
        <v>0</v>
      </c>
      <c r="AG61" s="334">
        <f>Q61*1000/Spec!I$22</f>
        <v>0</v>
      </c>
      <c r="AI61" s="200">
        <f>S61/'2007output'!$C59</f>
        <v>0.12093865789163472</v>
      </c>
      <c r="AJ61" s="200">
        <f>T61/'2007output'!$C59</f>
        <v>2.5069121997271519E-6</v>
      </c>
      <c r="AK61" s="200">
        <f>U61/'2007output'!$C59</f>
        <v>2.4330919408787508E-7</v>
      </c>
      <c r="AL61" s="200">
        <f>V61/'2007output'!$C59</f>
        <v>0</v>
      </c>
      <c r="AM61" s="200">
        <f>W61/'2007output'!$C59</f>
        <v>0</v>
      </c>
      <c r="AN61" s="200">
        <f>X61/'2007output'!$C59</f>
        <v>0</v>
      </c>
      <c r="AO61" s="200">
        <f>Y61/'2007output'!$C59</f>
        <v>0</v>
      </c>
      <c r="AP61" s="200">
        <f>Z61/'2007output'!$C59</f>
        <v>0</v>
      </c>
      <c r="AQ61" s="200">
        <f>AA61/'2007output'!$C59</f>
        <v>0</v>
      </c>
      <c r="AR61" s="200">
        <f>AB61/'2007output'!$C59</f>
        <v>0</v>
      </c>
      <c r="AS61" s="200">
        <f>AC61/'2007output'!$C59</f>
        <v>0</v>
      </c>
      <c r="AT61" s="200">
        <f>AD61/'2007output'!$C59</f>
        <v>0</v>
      </c>
      <c r="AU61" s="200">
        <f>AE61/'2007output'!$C59</f>
        <v>0</v>
      </c>
      <c r="AV61" s="200">
        <f>AF61/'2007output'!$C59</f>
        <v>0</v>
      </c>
      <c r="AW61" s="200">
        <f>AG61/'2007output'!$C59</f>
        <v>0</v>
      </c>
      <c r="AY61" s="370">
        <f>IFERROR(IF(SUMPRODUCT(US_CO2!C64:AX64/SUM(US_CO2!C64:AX64),US_CO2!C$6:AX$6)&gt;3.5,4,IF(SUMPRODUCT(US_CO2!C64:AX64/SUM(US_CO2!C64:AX64),US_CO2!C$6:AX$6)&gt;2.5,3,2)),"")</f>
        <v>4</v>
      </c>
      <c r="AZ61" s="370">
        <f>IFERROR(IF(SUMPRODUCT(US_CH4!C64:AC64/SUM(US_CH4!C64:AC64),US_CH4!C$6:AC$6)&gt;3.5,4,IF(SUMPRODUCT(US_CH4!C64:AC64/SUM(US_CH4!C64:AC64),US_CH4!C$6:AC$6)&gt;2.5,3,2)),"")</f>
        <v>4</v>
      </c>
      <c r="BA61" s="223">
        <f>IFERROR(IF(SUMPRODUCT(US_N2O!C64:AA64/SUM(US_N2O!C64:AA64),US_N2O!C$6:AA$6)&gt;3.5,4,IF(SUMPRODUCT(US_N2O!C64:AA64/SUM(US_N2O!C64:AA64),US_N2O!C$6:AA$6)&gt;2.5,3,2)),"")</f>
        <v>4</v>
      </c>
      <c r="BB61" s="223" t="str">
        <f>IFERROR(IF(SUMPRODUCT(US_Others!U66:V66/SUM(US_Others!U66:V66),US_Others!U$8:V$8)&gt;3.5,4,IF(SUMPRODUCT(US_Others!U66:V66/SUM(US_Others!U66:V66),US_Others!U$8:V$8)&gt;2.5,3,2)),"")</f>
        <v/>
      </c>
      <c r="BC61" s="223" t="str">
        <f>IFERROR(IF((US_Others!C66*US_Others!C$8/SUM(US_Others!C66,US_Others!H66,US_Others!N66)+ US_Others!H66*US_Others!H$8/SUM(US_Others!C66,US_Others!H66,US_Others!N66)+US_Others!N66*US_Others!N$8/SUM(US_Others!C66,US_Others!H66,US_Others!N66))&gt;3.5,4,IF((US_Others!C66*US_Others!C$8/SUM(US_Others!C66,US_Others!H66,US_Others!N66)+ US_Others!H66*US_Others!H$8/SUM(US_Others!C66,US_Others!H66,US_Others!N66)+US_Others!N66*US_Others!N$8/SUM(US_Others!C66,US_Others!H66,US_Others!N66))&gt;2.5,3,2)),"")</f>
        <v/>
      </c>
      <c r="BD61" s="223" t="str">
        <f>IFERROR(IF((US_Others!D66*US_Others!D$8/SUM(US_Others!D66,US_Others!I66,US_Others!O66)+US_Others!I66*US_Others!I$8/SUM(US_Others!D66,US_Others!I66,US_Others!O66)+US_Others!O66*US_Others!O$8/SUM(US_Others!D66,US_Others!I66,US_Others!O66))&gt;3.5,4,IF((US_Others!D66*US_Others!D$8/SUM(US_Others!D66,US_Others!I66,US_Others!O66)+US_Others!I66*US_Others!I$8/SUM(US_Others!D66,US_Others!I66,US_Others!O66)+US_Others!O66*US_Others!O$8/SUM(US_Others!D66,US_Others!I66,US_Others!O66))&gt;2.5,3,2)),"")</f>
        <v/>
      </c>
      <c r="BE61" s="223" t="str">
        <f>IFERROR(IF((US_Others!E66*US_Others!E$8/SUM(US_Others!E66,US_Others!J66,US_Others!P66,US_Others!W66)+US_Others!J66*US_Others!J$8/SUM(US_Others!E66,US_Others!J66,US_Others!P66,US_Others!W66)+US_Others!P66*US_Others!P$8/SUM(US_Others!E66,US_Others!J66,US_Others!P66,US_Others!W66)+US_Others!W66*US_Others!W$8/SUM(US_Others!E66,US_Others!J66,US_Others!P66,US_Others!W66))&gt;3.5,4,IF((US_Others!E66*US_Others!E$8/SUM(US_Others!E66,US_Others!J66,US_Others!P66,US_Others!W66)+US_Others!J66*US_Others!J$8/SUM(US_Others!E66,US_Others!J66,US_Others!P66,US_Others!W66)+US_Others!P66*US_Others!P$8/SUM(US_Others!E66,US_Others!J66,US_Others!P66,US_Others!W66)+US_Others!W66*US_Others!W$8/SUM(US_Others!E66,US_Others!J66,US_Others!P66,US_Others!W66))&gt;2.5,3,2)),"")</f>
        <v/>
      </c>
      <c r="BF61" s="223" t="str">
        <f>IFERROR(IF((US_Others!F66*US_Others!F$8/SUM(US_Others!F66,US_Others!K66,US_Others!Q66)+US_Others!K66*US_Others!K$8/SUM(US_Others!F66,US_Others!K66,US_Others!Q66)+US_Others!Q66*US_Others!Q$8/SUM(US_Others!F66,US_Others!K66,US_Others!Q66))&gt;3.5,4,IF((US_Others!F66*US_Others!F$8/SUM(US_Others!F66,US_Others!K66,US_Others!Q66)+US_Others!K66*US_Others!K$8/SUM(US_Others!F66,US_Others!K66,US_Others!Q66)+US_Others!Q66*US_Others!Q$8/SUM(US_Others!F66,US_Others!K66,US_Others!Q66))&gt;2.5,3,2)),"")</f>
        <v/>
      </c>
      <c r="BG61" s="223" t="str">
        <f>IFERROR(IF((US_Others!G66*US_Others!G$8/SUM(US_Others!G66,US_Others!L66,US_Others!R66)+US_Others!L66*US_Others!L$8/SUM(US_Others!G66,US_Others!L66,US_Others!R66)+US_Others!R66*US_Others!R$8/SUM(US_Others!G66,US_Others!L66,US_Others!R66))&gt;3.5,4,IF((US_Others!G66*US_Others!G$8/SUM(US_Others!G66,US_Others!L66,US_Others!R66)+US_Others!L66*US_Others!L$8/SUM(US_Others!G66,US_Others!L66,US_Others!R66)+US_Others!R66*US_Others!R$8/SUM(US_Others!G66,US_Others!L66,US_Others!R66))&gt;2.5,3,2)),"")</f>
        <v/>
      </c>
      <c r="BH61" s="219" t="str">
        <f>IFERROR(IF((US_Others!Z66*US_Others!Z$8/SUM(US_Others!Z66,US_Others!AB66)+US_Others!AB66*US_Others!AB$8/SUM(US_Others!Z66,US_Others!AB66))&gt;3.5,4,IF((US_Others!Z66*US_Others!Z$8/SUM(US_Others!Z66,US_Others!AB66)+US_Others!AB66*US_Others!AB$8/SUM(US_Others!Z66,US_Others!AB66))&gt;2.5,3,2)),"")</f>
        <v/>
      </c>
      <c r="BI61" s="219" t="str">
        <f>IFERROR(IF((US_Others!AA66*US_Others!AA$8/SUM(US_Others!AA66,US_Others!AC66)+US_Others!AC66*US_Others!AC$8/SUM(US_Others!AA66,US_Others!AC66))&gt;3.5,4,IF((US_Others!AA66*US_Others!AA$8/SUM(US_Others!AA66,US_Others!AC66)+US_Others!AC66*US_Others!AC$8/SUM(US_Others!AA66,US_Others!AC66))&gt;2.5,3,2)),"")</f>
        <v/>
      </c>
      <c r="BJ61" s="219" t="str">
        <f>IFERROR(US_Others!AD66*US_Others!AD$8/US_Others!AD66,"")</f>
        <v/>
      </c>
      <c r="BK61" s="74" t="str">
        <f>IFERROR(US_Others!AE66*US_Others!AE$8/US_Others!AE66,"")</f>
        <v/>
      </c>
      <c r="BL61" s="219" t="str">
        <f>IFERROR(IF(SUMPRODUCT(US_Others!AG66:AI66/SUM(US_Others!AG66:AI66),US_Others!AG$8:AI$8)&gt;3.5,4,IF(SUMPRODUCT(US_Others!AG66:AI66/SUM(US_Others!AG66:AI66),US_Others!AG$8:AI$8)&gt;2.5,3,2)),"")</f>
        <v/>
      </c>
      <c r="BM61" s="219" t="str">
        <f>IFERROR(US_Others!AL66*US_Others!AL$8/US_Others!AL66,"")</f>
        <v/>
      </c>
    </row>
    <row r="62" spans="1:65">
      <c r="A62" s="200" t="s">
        <v>177</v>
      </c>
      <c r="B62" s="332">
        <v>331411</v>
      </c>
      <c r="C62" s="333">
        <f>SUM(US_CO2!C65:AX65)</f>
        <v>7.6632089205604492E-2</v>
      </c>
      <c r="D62" s="333">
        <f>SUM(US_CH4!C65:AC65)</f>
        <v>4.0831310287207409E-5</v>
      </c>
      <c r="E62" s="333">
        <f>SUM(US_N2O!C65:AA65)</f>
        <v>4.6965415647871666E-5</v>
      </c>
      <c r="F62" s="332">
        <f>US_Others!V67+US_Others!U67</f>
        <v>0</v>
      </c>
      <c r="G62" s="332">
        <f>US_Others!C67+US_Others!H67+US_Others!N67</f>
        <v>1.8730329878775431E-5</v>
      </c>
      <c r="H62" s="332">
        <f>US_Others!D67+US_Others!I67+US_Others!O67</f>
        <v>3.0717741001191711E-4</v>
      </c>
      <c r="I62" s="332">
        <f>US_Others!E67+US_Others!J67+US_Others!P67+US_Others!W67</f>
        <v>1.4197590048111778E-3</v>
      </c>
      <c r="J62" s="332">
        <f>US_Others!F67+US_Others!K67+US_Others!Q67</f>
        <v>2.4536732141195816E-4</v>
      </c>
      <c r="K62" s="332">
        <f>US_Others!G67+US_Others!L67+US_Others!R67</f>
        <v>2.4349428842408067E-5</v>
      </c>
      <c r="L62" s="332">
        <f>US_Others!Z67+US_Others!AB67</f>
        <v>0</v>
      </c>
      <c r="M62" s="332">
        <f>US_Others!AA67+US_Others!AC67</f>
        <v>0</v>
      </c>
      <c r="N62" s="332">
        <f>US_Others!AD67</f>
        <v>0</v>
      </c>
      <c r="O62" s="332">
        <f>US_Others!AE67</f>
        <v>0</v>
      </c>
      <c r="P62" s="332">
        <f>SUM(US_Others!AG67:AI67)</f>
        <v>0</v>
      </c>
      <c r="Q62" s="332">
        <f>US_Others!AL67</f>
        <v>0</v>
      </c>
      <c r="R62" s="332"/>
      <c r="S62" s="334">
        <f t="shared" si="0"/>
        <v>76.632089205604487</v>
      </c>
      <c r="T62" s="334">
        <f>D62*1000/Spec!I$6</f>
        <v>1.6332524114882963E-3</v>
      </c>
      <c r="U62" s="334">
        <f>E62*1000/Spec!I$7</f>
        <v>1.5760206593245526E-4</v>
      </c>
      <c r="V62" s="334">
        <f>F62*1000/Spec!I$8</f>
        <v>0</v>
      </c>
      <c r="W62" s="334">
        <f>G62*1000/Spec!I$9</f>
        <v>2.7748636857445082E-5</v>
      </c>
      <c r="X62" s="334">
        <f>H62*1000/Spec!I$10</f>
        <v>8.7764974289119172E-5</v>
      </c>
      <c r="Y62" s="334">
        <f>I62*1000/Spec!I$11</f>
        <v>9.9283846490292151E-4</v>
      </c>
      <c r="Z62" s="334">
        <f>J62*1000/Spec!I$12</f>
        <v>5.4892018212966029E-5</v>
      </c>
      <c r="AA62" s="334">
        <f>K62*1000/Spec!I$15</f>
        <v>2.4821028381659598E-6</v>
      </c>
      <c r="AB62" s="334">
        <f>L62*1000/Spec!I$17</f>
        <v>0</v>
      </c>
      <c r="AC62" s="334">
        <f>M62*1000/Spec!I$18</f>
        <v>0</v>
      </c>
      <c r="AD62" s="335">
        <f>N62*1000/Spec!I$25</f>
        <v>0</v>
      </c>
      <c r="AE62" s="335">
        <f>O62*1000/Spec!I$26</f>
        <v>0</v>
      </c>
      <c r="AF62" s="334">
        <f>P62*1000/Spec!I$21</f>
        <v>0</v>
      </c>
      <c r="AG62" s="334">
        <f>Q62*1000/Spec!I$22</f>
        <v>0</v>
      </c>
      <c r="AI62" s="200">
        <f>S62/'2007output'!$C60</f>
        <v>1.01044421420892E-2</v>
      </c>
      <c r="AJ62" s="200">
        <f>T62/'2007output'!$C60</f>
        <v>2.1535501206333022E-7</v>
      </c>
      <c r="AK62" s="200">
        <f>U62/'2007output'!$C60</f>
        <v>2.0780863124005175E-8</v>
      </c>
      <c r="AL62" s="200">
        <f>V62/'2007output'!$C60</f>
        <v>0</v>
      </c>
      <c r="AM62" s="200">
        <f>W62/'2007output'!$C60</f>
        <v>3.6588392480808387E-9</v>
      </c>
      <c r="AN62" s="200">
        <f>X62/'2007output'!$C60</f>
        <v>1.1572385850358541E-8</v>
      </c>
      <c r="AO62" s="200">
        <f>Y62/'2007output'!$C60</f>
        <v>1.3091224484479449E-7</v>
      </c>
      <c r="AP62" s="200">
        <f>Z62/'2007output'!$C60</f>
        <v>7.2378715998109219E-9</v>
      </c>
      <c r="AQ62" s="200">
        <f>AA62/'2007output'!$C60</f>
        <v>3.2728149237420357E-10</v>
      </c>
      <c r="AR62" s="200">
        <f>AB62/'2007output'!$C60</f>
        <v>0</v>
      </c>
      <c r="AS62" s="200">
        <f>AC62/'2007output'!$C60</f>
        <v>0</v>
      </c>
      <c r="AT62" s="200">
        <f>AD62/'2007output'!$C60</f>
        <v>0</v>
      </c>
      <c r="AU62" s="200">
        <f>AE62/'2007output'!$C60</f>
        <v>0</v>
      </c>
      <c r="AV62" s="200">
        <f>AF62/'2007output'!$C60</f>
        <v>0</v>
      </c>
      <c r="AW62" s="200">
        <f>AG62/'2007output'!$C60</f>
        <v>0</v>
      </c>
      <c r="AY62" s="370">
        <f>IFERROR(IF(SUMPRODUCT(US_CO2!C65:AX65/SUM(US_CO2!C65:AX65),US_CO2!C$6:AX$6)&gt;3.5,4,IF(SUMPRODUCT(US_CO2!C65:AX65/SUM(US_CO2!C65:AX65),US_CO2!C$6:AX$6)&gt;2.5,3,2)),"")</f>
        <v>4</v>
      </c>
      <c r="AZ62" s="370">
        <f>IFERROR(IF(SUMPRODUCT(US_CH4!C65:AC65/SUM(US_CH4!C65:AC65),US_CH4!C$6:AC$6)&gt;3.5,4,IF(SUMPRODUCT(US_CH4!C65:AC65/SUM(US_CH4!C65:AC65),US_CH4!C$6:AC$6)&gt;2.5,3,2)),"")</f>
        <v>4</v>
      </c>
      <c r="BA62" s="223">
        <f>IFERROR(IF(SUMPRODUCT(US_N2O!C65:AA65/SUM(US_N2O!C65:AA65),US_N2O!C$6:AA$6)&gt;3.5,4,IF(SUMPRODUCT(US_N2O!C65:AA65/SUM(US_N2O!C65:AA65),US_N2O!C$6:AA$6)&gt;2.5,3,2)),"")</f>
        <v>4</v>
      </c>
      <c r="BB62" s="223" t="str">
        <f>IFERROR(IF(SUMPRODUCT(US_Others!U67:V67/SUM(US_Others!U67:V67),US_Others!U$8:V$8)&gt;3.5,4,IF(SUMPRODUCT(US_Others!U67:V67/SUM(US_Others!U67:V67),US_Others!U$8:V$8)&gt;2.5,3,2)),"")</f>
        <v/>
      </c>
      <c r="BC62" s="223">
        <f>IFERROR(IF((US_Others!C67*US_Others!C$8/SUM(US_Others!C67,US_Others!H67,US_Others!N67)+ US_Others!H67*US_Others!H$8/SUM(US_Others!C67,US_Others!H67,US_Others!N67)+US_Others!N67*US_Others!N$8/SUM(US_Others!C67,US_Others!H67,US_Others!N67))&gt;3.5,4,IF((US_Others!C67*US_Others!C$8/SUM(US_Others!C67,US_Others!H67,US_Others!N67)+ US_Others!H67*US_Others!H$8/SUM(US_Others!C67,US_Others!H67,US_Others!N67)+US_Others!N67*US_Others!N$8/SUM(US_Others!C67,US_Others!H67,US_Others!N67))&gt;2.5,3,2)),"")</f>
        <v>4</v>
      </c>
      <c r="BD62" s="223">
        <f>IFERROR(IF((US_Others!D67*US_Others!D$8/SUM(US_Others!D67,US_Others!I67,US_Others!O67)+US_Others!I67*US_Others!I$8/SUM(US_Others!D67,US_Others!I67,US_Others!O67)+US_Others!O67*US_Others!O$8/SUM(US_Others!D67,US_Others!I67,US_Others!O67))&gt;3.5,4,IF((US_Others!D67*US_Others!D$8/SUM(US_Others!D67,US_Others!I67,US_Others!O67)+US_Others!I67*US_Others!I$8/SUM(US_Others!D67,US_Others!I67,US_Others!O67)+US_Others!O67*US_Others!O$8/SUM(US_Others!D67,US_Others!I67,US_Others!O67))&gt;2.5,3,2)),"")</f>
        <v>4</v>
      </c>
      <c r="BE62" s="223">
        <f>IFERROR(IF((US_Others!E67*US_Others!E$8/SUM(US_Others!E67,US_Others!J67,US_Others!P67,US_Others!W67)+US_Others!J67*US_Others!J$8/SUM(US_Others!E67,US_Others!J67,US_Others!P67,US_Others!W67)+US_Others!P67*US_Others!P$8/SUM(US_Others!E67,US_Others!J67,US_Others!P67,US_Others!W67)+US_Others!W67*US_Others!W$8/SUM(US_Others!E67,US_Others!J67,US_Others!P67,US_Others!W67))&gt;3.5,4,IF((US_Others!E67*US_Others!E$8/SUM(US_Others!E67,US_Others!J67,US_Others!P67,US_Others!W67)+US_Others!J67*US_Others!J$8/SUM(US_Others!E67,US_Others!J67,US_Others!P67,US_Others!W67)+US_Others!P67*US_Others!P$8/SUM(US_Others!E67,US_Others!J67,US_Others!P67,US_Others!W67)+US_Others!W67*US_Others!W$8/SUM(US_Others!E67,US_Others!J67,US_Others!P67,US_Others!W67))&gt;2.5,3,2)),"")</f>
        <v>4</v>
      </c>
      <c r="BF62" s="223">
        <f>IFERROR(IF((US_Others!F67*US_Others!F$8/SUM(US_Others!F67,US_Others!K67,US_Others!Q67)+US_Others!K67*US_Others!K$8/SUM(US_Others!F67,US_Others!K67,US_Others!Q67)+US_Others!Q67*US_Others!Q$8/SUM(US_Others!F67,US_Others!K67,US_Others!Q67))&gt;3.5,4,IF((US_Others!F67*US_Others!F$8/SUM(US_Others!F67,US_Others!K67,US_Others!Q67)+US_Others!K67*US_Others!K$8/SUM(US_Others!F67,US_Others!K67,US_Others!Q67)+US_Others!Q67*US_Others!Q$8/SUM(US_Others!F67,US_Others!K67,US_Others!Q67))&gt;2.5,3,2)),"")</f>
        <v>4</v>
      </c>
      <c r="BG62" s="223">
        <f>IFERROR(IF((US_Others!G67*US_Others!G$8/SUM(US_Others!G67,US_Others!L67,US_Others!R67)+US_Others!L67*US_Others!L$8/SUM(US_Others!G67,US_Others!L67,US_Others!R67)+US_Others!R67*US_Others!R$8/SUM(US_Others!G67,US_Others!L67,US_Others!R67))&gt;3.5,4,IF((US_Others!G67*US_Others!G$8/SUM(US_Others!G67,US_Others!L67,US_Others!R67)+US_Others!L67*US_Others!L$8/SUM(US_Others!G67,US_Others!L67,US_Others!R67)+US_Others!R67*US_Others!R$8/SUM(US_Others!G67,US_Others!L67,US_Others!R67))&gt;2.5,3,2)),"")</f>
        <v>4</v>
      </c>
      <c r="BH62" s="219" t="str">
        <f>IFERROR(IF((US_Others!Z67*US_Others!Z$8/SUM(US_Others!Z67,US_Others!AB67)+US_Others!AB67*US_Others!AB$8/SUM(US_Others!Z67,US_Others!AB67))&gt;3.5,4,IF((US_Others!Z67*US_Others!Z$8/SUM(US_Others!Z67,US_Others!AB67)+US_Others!AB67*US_Others!AB$8/SUM(US_Others!Z67,US_Others!AB67))&gt;2.5,3,2)),"")</f>
        <v/>
      </c>
      <c r="BI62" s="219" t="str">
        <f>IFERROR(IF((US_Others!AA67*US_Others!AA$8/SUM(US_Others!AA67,US_Others!AC67)+US_Others!AC67*US_Others!AC$8/SUM(US_Others!AA67,US_Others!AC67))&gt;3.5,4,IF((US_Others!AA67*US_Others!AA$8/SUM(US_Others!AA67,US_Others!AC67)+US_Others!AC67*US_Others!AC$8/SUM(US_Others!AA67,US_Others!AC67))&gt;2.5,3,2)),"")</f>
        <v/>
      </c>
      <c r="BJ62" s="219" t="str">
        <f>IFERROR(US_Others!AD67*US_Others!AD$8/US_Others!AD67,"")</f>
        <v/>
      </c>
      <c r="BK62" s="74" t="str">
        <f>IFERROR(US_Others!AE67*US_Others!AE$8/US_Others!AE67,"")</f>
        <v/>
      </c>
      <c r="BL62" s="219" t="str">
        <f>IFERROR(IF(SUMPRODUCT(US_Others!AG67:AI67/SUM(US_Others!AG67:AI67),US_Others!AG$8:AI$8)&gt;3.5,4,IF(SUMPRODUCT(US_Others!AG67:AI67/SUM(US_Others!AG67:AI67),US_Others!AG$8:AI$8)&gt;2.5,3,2)),"")</f>
        <v/>
      </c>
      <c r="BM62" s="219" t="str">
        <f>IFERROR(US_Others!AL67*US_Others!AL$8/US_Others!AL67,"")</f>
        <v/>
      </c>
    </row>
    <row r="63" spans="1:65">
      <c r="A63" s="200" t="s">
        <v>178</v>
      </c>
      <c r="B63" s="332">
        <v>331419</v>
      </c>
      <c r="C63" s="333">
        <f>SUM(US_CO2!C66:AX66)</f>
        <v>1.6049638288786958</v>
      </c>
      <c r="D63" s="333">
        <f>SUM(US_CH4!C66:AC66)</f>
        <v>2.9193933838210403E-4</v>
      </c>
      <c r="E63" s="333">
        <f>SUM(US_N2O!C66:AA66)</f>
        <v>3.3181102322642165E-4</v>
      </c>
      <c r="F63" s="332">
        <f>US_Others!V68+US_Others!U68</f>
        <v>0</v>
      </c>
      <c r="G63" s="332">
        <f>US_Others!C68+US_Others!H68+US_Others!N68</f>
        <v>0</v>
      </c>
      <c r="H63" s="332">
        <f>US_Others!D68+US_Others!I68+US_Others!O68</f>
        <v>0</v>
      </c>
      <c r="I63" s="332">
        <f>US_Others!E68+US_Others!J68+US_Others!P68+US_Others!W68</f>
        <v>0</v>
      </c>
      <c r="J63" s="332">
        <f>US_Others!F68+US_Others!K68+US_Others!Q68</f>
        <v>0</v>
      </c>
      <c r="K63" s="332">
        <f>US_Others!G68+US_Others!L68+US_Others!R68</f>
        <v>0</v>
      </c>
      <c r="L63" s="332">
        <f>US_Others!Z68+US_Others!AB68</f>
        <v>0</v>
      </c>
      <c r="M63" s="332">
        <f>US_Others!AA68+US_Others!AC68</f>
        <v>0</v>
      </c>
      <c r="N63" s="332">
        <f>US_Others!AD68</f>
        <v>0</v>
      </c>
      <c r="O63" s="332">
        <f>US_Others!AE68</f>
        <v>0</v>
      </c>
      <c r="P63" s="332">
        <f>SUM(US_Others!AG68:AI68)</f>
        <v>0.39070533948582731</v>
      </c>
      <c r="Q63" s="332">
        <f>US_Others!AL68</f>
        <v>0</v>
      </c>
      <c r="R63" s="332"/>
      <c r="S63" s="334">
        <f t="shared" si="0"/>
        <v>1604.9638288786957</v>
      </c>
      <c r="T63" s="334">
        <f>D63*1000/Spec!I$6</f>
        <v>1.1677573535284161E-2</v>
      </c>
      <c r="U63" s="334">
        <f>E63*1000/Spec!I$7</f>
        <v>1.1134598094846365E-3</v>
      </c>
      <c r="V63" s="334">
        <f>F63*1000/Spec!I$8</f>
        <v>0</v>
      </c>
      <c r="W63" s="334">
        <f>G63*1000/Spec!I$9</f>
        <v>0</v>
      </c>
      <c r="X63" s="334">
        <f>H63*1000/Spec!I$10</f>
        <v>0</v>
      </c>
      <c r="Y63" s="334">
        <f>I63*1000/Spec!I$11</f>
        <v>0</v>
      </c>
      <c r="Z63" s="334">
        <f>J63*1000/Spec!I$12</f>
        <v>0</v>
      </c>
      <c r="AA63" s="334">
        <f>K63*1000/Spec!I$15</f>
        <v>0</v>
      </c>
      <c r="AB63" s="334">
        <f>L63*1000/Spec!I$17</f>
        <v>0</v>
      </c>
      <c r="AC63" s="334">
        <f>M63*1000/Spec!I$18</f>
        <v>0</v>
      </c>
      <c r="AD63" s="335">
        <f>N63*1000/Spec!I$25</f>
        <v>0</v>
      </c>
      <c r="AE63" s="335">
        <f>O63*1000/Spec!I$26</f>
        <v>0</v>
      </c>
      <c r="AF63" s="334">
        <f>P63*1000/Spec!I$21</f>
        <v>1.7136199100255583E-2</v>
      </c>
      <c r="AG63" s="334">
        <f>Q63*1000/Spec!I$22</f>
        <v>0</v>
      </c>
      <c r="AI63" s="200">
        <f>S63/'2007output'!$C61</f>
        <v>0.27078856569574755</v>
      </c>
      <c r="AJ63" s="200">
        <f>T63/'2007output'!$C61</f>
        <v>1.970233429270147E-6</v>
      </c>
      <c r="AK63" s="200">
        <f>U63/'2007output'!$C61</f>
        <v>1.8786229280996061E-7</v>
      </c>
      <c r="AL63" s="200">
        <f>V63/'2007output'!$C61</f>
        <v>0</v>
      </c>
      <c r="AM63" s="200">
        <f>W63/'2007output'!$C61</f>
        <v>0</v>
      </c>
      <c r="AN63" s="200">
        <f>X63/'2007output'!$C61</f>
        <v>0</v>
      </c>
      <c r="AO63" s="200">
        <f>Y63/'2007output'!$C61</f>
        <v>0</v>
      </c>
      <c r="AP63" s="200">
        <f>Z63/'2007output'!$C61</f>
        <v>0</v>
      </c>
      <c r="AQ63" s="200">
        <f>AA63/'2007output'!$C61</f>
        <v>0</v>
      </c>
      <c r="AR63" s="200">
        <f>AB63/'2007output'!$C61</f>
        <v>0</v>
      </c>
      <c r="AS63" s="200">
        <f>AC63/'2007output'!$C61</f>
        <v>0</v>
      </c>
      <c r="AT63" s="200">
        <f>AD63/'2007output'!$C61</f>
        <v>0</v>
      </c>
      <c r="AU63" s="200">
        <f>AE63/'2007output'!$C61</f>
        <v>0</v>
      </c>
      <c r="AV63" s="200">
        <f>AF63/'2007output'!$C61</f>
        <v>2.8912095664342134E-6</v>
      </c>
      <c r="AW63" s="200">
        <f>AG63/'2007output'!$C61</f>
        <v>0</v>
      </c>
      <c r="AY63" s="370">
        <f>IFERROR(IF(SUMPRODUCT(US_CO2!C66:AX66/SUM(US_CO2!C66:AX66),US_CO2!C$6:AX$6)&gt;3.5,4,IF(SUMPRODUCT(US_CO2!C66:AX66/SUM(US_CO2!C66:AX66),US_CO2!C$6:AX$6)&gt;2.5,3,2)),"")</f>
        <v>3</v>
      </c>
      <c r="AZ63" s="370">
        <f>IFERROR(IF(SUMPRODUCT(US_CH4!C66:AC66/SUM(US_CH4!C66:AC66),US_CH4!C$6:AC$6)&gt;3.5,4,IF(SUMPRODUCT(US_CH4!C66:AC66/SUM(US_CH4!C66:AC66),US_CH4!C$6:AC$6)&gt;2.5,3,2)),"")</f>
        <v>4</v>
      </c>
      <c r="BA63" s="223">
        <f>IFERROR(IF(SUMPRODUCT(US_N2O!C66:AA66/SUM(US_N2O!C66:AA66),US_N2O!C$6:AA$6)&gt;3.5,4,IF(SUMPRODUCT(US_N2O!C66:AA66/SUM(US_N2O!C66:AA66),US_N2O!C$6:AA$6)&gt;2.5,3,2)),"")</f>
        <v>4</v>
      </c>
      <c r="BB63" s="223" t="str">
        <f>IFERROR(IF(SUMPRODUCT(US_Others!U68:V68/SUM(US_Others!U68:V68),US_Others!U$8:V$8)&gt;3.5,4,IF(SUMPRODUCT(US_Others!U68:V68/SUM(US_Others!U68:V68),US_Others!U$8:V$8)&gt;2.5,3,2)),"")</f>
        <v/>
      </c>
      <c r="BC63" s="223" t="str">
        <f>IFERROR(IF((US_Others!C68*US_Others!C$8/SUM(US_Others!C68,US_Others!H68,US_Others!N68)+ US_Others!H68*US_Others!H$8/SUM(US_Others!C68,US_Others!H68,US_Others!N68)+US_Others!N68*US_Others!N$8/SUM(US_Others!C68,US_Others!H68,US_Others!N68))&gt;3.5,4,IF((US_Others!C68*US_Others!C$8/SUM(US_Others!C68,US_Others!H68,US_Others!N68)+ US_Others!H68*US_Others!H$8/SUM(US_Others!C68,US_Others!H68,US_Others!N68)+US_Others!N68*US_Others!N$8/SUM(US_Others!C68,US_Others!H68,US_Others!N68))&gt;2.5,3,2)),"")</f>
        <v/>
      </c>
      <c r="BD63" s="223" t="str">
        <f>IFERROR(IF((US_Others!D68*US_Others!D$8/SUM(US_Others!D68,US_Others!I68,US_Others!O68)+US_Others!I68*US_Others!I$8/SUM(US_Others!D68,US_Others!I68,US_Others!O68)+US_Others!O68*US_Others!O$8/SUM(US_Others!D68,US_Others!I68,US_Others!O68))&gt;3.5,4,IF((US_Others!D68*US_Others!D$8/SUM(US_Others!D68,US_Others!I68,US_Others!O68)+US_Others!I68*US_Others!I$8/SUM(US_Others!D68,US_Others!I68,US_Others!O68)+US_Others!O68*US_Others!O$8/SUM(US_Others!D68,US_Others!I68,US_Others!O68))&gt;2.5,3,2)),"")</f>
        <v/>
      </c>
      <c r="BE63" s="223" t="str">
        <f>IFERROR(IF((US_Others!E68*US_Others!E$8/SUM(US_Others!E68,US_Others!J68,US_Others!P68,US_Others!W68)+US_Others!J68*US_Others!J$8/SUM(US_Others!E68,US_Others!J68,US_Others!P68,US_Others!W68)+US_Others!P68*US_Others!P$8/SUM(US_Others!E68,US_Others!J68,US_Others!P68,US_Others!W68)+US_Others!W68*US_Others!W$8/SUM(US_Others!E68,US_Others!J68,US_Others!P68,US_Others!W68))&gt;3.5,4,IF((US_Others!E68*US_Others!E$8/SUM(US_Others!E68,US_Others!J68,US_Others!P68,US_Others!W68)+US_Others!J68*US_Others!J$8/SUM(US_Others!E68,US_Others!J68,US_Others!P68,US_Others!W68)+US_Others!P68*US_Others!P$8/SUM(US_Others!E68,US_Others!J68,US_Others!P68,US_Others!W68)+US_Others!W68*US_Others!W$8/SUM(US_Others!E68,US_Others!J68,US_Others!P68,US_Others!W68))&gt;2.5,3,2)),"")</f>
        <v/>
      </c>
      <c r="BF63" s="223" t="str">
        <f>IFERROR(IF((US_Others!F68*US_Others!F$8/SUM(US_Others!F68,US_Others!K68,US_Others!Q68)+US_Others!K68*US_Others!K$8/SUM(US_Others!F68,US_Others!K68,US_Others!Q68)+US_Others!Q68*US_Others!Q$8/SUM(US_Others!F68,US_Others!K68,US_Others!Q68))&gt;3.5,4,IF((US_Others!F68*US_Others!F$8/SUM(US_Others!F68,US_Others!K68,US_Others!Q68)+US_Others!K68*US_Others!K$8/SUM(US_Others!F68,US_Others!K68,US_Others!Q68)+US_Others!Q68*US_Others!Q$8/SUM(US_Others!F68,US_Others!K68,US_Others!Q68))&gt;2.5,3,2)),"")</f>
        <v/>
      </c>
      <c r="BG63" s="223" t="str">
        <f>IFERROR(IF((US_Others!G68*US_Others!G$8/SUM(US_Others!G68,US_Others!L68,US_Others!R68)+US_Others!L68*US_Others!L$8/SUM(US_Others!G68,US_Others!L68,US_Others!R68)+US_Others!R68*US_Others!R$8/SUM(US_Others!G68,US_Others!L68,US_Others!R68))&gt;3.5,4,IF((US_Others!G68*US_Others!G$8/SUM(US_Others!G68,US_Others!L68,US_Others!R68)+US_Others!L68*US_Others!L$8/SUM(US_Others!G68,US_Others!L68,US_Others!R68)+US_Others!R68*US_Others!R$8/SUM(US_Others!G68,US_Others!L68,US_Others!R68))&gt;2.5,3,2)),"")</f>
        <v/>
      </c>
      <c r="BH63" s="219" t="str">
        <f>IFERROR(IF((US_Others!Z68*US_Others!Z$8/SUM(US_Others!Z68,US_Others!AB68)+US_Others!AB68*US_Others!AB$8/SUM(US_Others!Z68,US_Others!AB68))&gt;3.5,4,IF((US_Others!Z68*US_Others!Z$8/SUM(US_Others!Z68,US_Others!AB68)+US_Others!AB68*US_Others!AB$8/SUM(US_Others!Z68,US_Others!AB68))&gt;2.5,3,2)),"")</f>
        <v/>
      </c>
      <c r="BI63" s="219" t="str">
        <f>IFERROR(IF((US_Others!AA68*US_Others!AA$8/SUM(US_Others!AA68,US_Others!AC68)+US_Others!AC68*US_Others!AC$8/SUM(US_Others!AA68,US_Others!AC68))&gt;3.5,4,IF((US_Others!AA68*US_Others!AA$8/SUM(US_Others!AA68,US_Others!AC68)+US_Others!AC68*US_Others!AC$8/SUM(US_Others!AA68,US_Others!AC68))&gt;2.5,3,2)),"")</f>
        <v/>
      </c>
      <c r="BJ63" s="219" t="str">
        <f>IFERROR(US_Others!AD68*US_Others!AD$8/US_Others!AD68,"")</f>
        <v/>
      </c>
      <c r="BK63" s="74" t="str">
        <f>IFERROR(US_Others!AE68*US_Others!AE$8/US_Others!AE68,"")</f>
        <v/>
      </c>
      <c r="BL63" s="219">
        <f>IFERROR(IF(SUMPRODUCT(US_Others!AG68:AI68/SUM(US_Others!AG68:AI68),US_Others!AG$8:AI$8)&gt;3.5,4,IF(SUMPRODUCT(US_Others!AG68:AI68/SUM(US_Others!AG68:AI68),US_Others!AG$8:AI$8)&gt;2.5,3,2)),"")</f>
        <v>4</v>
      </c>
      <c r="BM63" s="219" t="str">
        <f>IFERROR(US_Others!AL68*US_Others!AL$8/US_Others!AL68,"")</f>
        <v/>
      </c>
    </row>
    <row r="64" spans="1:65">
      <c r="A64" s="200" t="s">
        <v>179</v>
      </c>
      <c r="B64" s="332">
        <v>331420</v>
      </c>
      <c r="C64" s="333">
        <f>SUM(US_CO2!C67:AX67)</f>
        <v>0.67445401321182263</v>
      </c>
      <c r="D64" s="333">
        <f>SUM(US_CH4!C67:AC67)</f>
        <v>3.5931692442632638E-4</v>
      </c>
      <c r="E64" s="333">
        <f>SUM(US_N2O!C67:AA67)</f>
        <v>4.1452387267230473E-4</v>
      </c>
      <c r="F64" s="332">
        <f>US_Others!V69+US_Others!U69</f>
        <v>0</v>
      </c>
      <c r="G64" s="332">
        <f>US_Others!C69+US_Others!H69+US_Others!N69</f>
        <v>0</v>
      </c>
      <c r="H64" s="332">
        <f>US_Others!D69+US_Others!I69+US_Others!O69</f>
        <v>0</v>
      </c>
      <c r="I64" s="332">
        <f>US_Others!E69+US_Others!J69+US_Others!P69+US_Others!W69</f>
        <v>0</v>
      </c>
      <c r="J64" s="332">
        <f>US_Others!F69+US_Others!K69+US_Others!Q69</f>
        <v>0</v>
      </c>
      <c r="K64" s="332">
        <f>US_Others!G69+US_Others!L69+US_Others!R69</f>
        <v>0</v>
      </c>
      <c r="L64" s="332">
        <f>US_Others!Z69+US_Others!AB69</f>
        <v>0</v>
      </c>
      <c r="M64" s="332">
        <f>US_Others!AA69+US_Others!AC69</f>
        <v>0</v>
      </c>
      <c r="N64" s="332">
        <f>US_Others!AD69</f>
        <v>0</v>
      </c>
      <c r="O64" s="332">
        <f>US_Others!AE69</f>
        <v>0</v>
      </c>
      <c r="P64" s="332">
        <f>SUM(US_Others!AG69:AI69)</f>
        <v>0</v>
      </c>
      <c r="Q64" s="332">
        <f>US_Others!AL69</f>
        <v>0</v>
      </c>
      <c r="R64" s="332"/>
      <c r="S64" s="334">
        <f t="shared" si="0"/>
        <v>674.4540132118226</v>
      </c>
      <c r="T64" s="334">
        <f>D64*1000/Spec!I$6</f>
        <v>1.4372676977053056E-2</v>
      </c>
      <c r="U64" s="334">
        <f>E64*1000/Spec!I$7</f>
        <v>1.3910197069540427E-3</v>
      </c>
      <c r="V64" s="334">
        <f>F64*1000/Spec!I$8</f>
        <v>0</v>
      </c>
      <c r="W64" s="334">
        <f>G64*1000/Spec!I$9</f>
        <v>0</v>
      </c>
      <c r="X64" s="334">
        <f>H64*1000/Spec!I$10</f>
        <v>0</v>
      </c>
      <c r="Y64" s="334">
        <f>I64*1000/Spec!I$11</f>
        <v>0</v>
      </c>
      <c r="Z64" s="334">
        <f>J64*1000/Spec!I$12</f>
        <v>0</v>
      </c>
      <c r="AA64" s="334">
        <f>K64*1000/Spec!I$15</f>
        <v>0</v>
      </c>
      <c r="AB64" s="334">
        <f>L64*1000/Spec!I$17</f>
        <v>0</v>
      </c>
      <c r="AC64" s="334">
        <f>M64*1000/Spec!I$18</f>
        <v>0</v>
      </c>
      <c r="AD64" s="335">
        <f>N64*1000/Spec!I$25</f>
        <v>0</v>
      </c>
      <c r="AE64" s="335">
        <f>O64*1000/Spec!I$26</f>
        <v>0</v>
      </c>
      <c r="AF64" s="334">
        <f>P64*1000/Spec!I$21</f>
        <v>0</v>
      </c>
      <c r="AG64" s="334">
        <f>Q64*1000/Spec!I$22</f>
        <v>0</v>
      </c>
      <c r="AI64" s="200">
        <f>S64/'2007output'!$C62</f>
        <v>2.638502516281287E-2</v>
      </c>
      <c r="AJ64" s="200">
        <f>T64/'2007output'!$C62</f>
        <v>5.6226730995434853E-7</v>
      </c>
      <c r="AK64" s="200">
        <f>U64/'2007output'!$C62</f>
        <v>5.441748325459834E-8</v>
      </c>
      <c r="AL64" s="200">
        <f>V64/'2007output'!$C62</f>
        <v>0</v>
      </c>
      <c r="AM64" s="200">
        <f>W64/'2007output'!$C62</f>
        <v>0</v>
      </c>
      <c r="AN64" s="200">
        <f>X64/'2007output'!$C62</f>
        <v>0</v>
      </c>
      <c r="AO64" s="200">
        <f>Y64/'2007output'!$C62</f>
        <v>0</v>
      </c>
      <c r="AP64" s="200">
        <f>Z64/'2007output'!$C62</f>
        <v>0</v>
      </c>
      <c r="AQ64" s="200">
        <f>AA64/'2007output'!$C62</f>
        <v>0</v>
      </c>
      <c r="AR64" s="200">
        <f>AB64/'2007output'!$C62</f>
        <v>0</v>
      </c>
      <c r="AS64" s="200">
        <f>AC64/'2007output'!$C62</f>
        <v>0</v>
      </c>
      <c r="AT64" s="200">
        <f>AD64/'2007output'!$C62</f>
        <v>0</v>
      </c>
      <c r="AU64" s="200">
        <f>AE64/'2007output'!$C62</f>
        <v>0</v>
      </c>
      <c r="AV64" s="200">
        <f>AF64/'2007output'!$C62</f>
        <v>0</v>
      </c>
      <c r="AW64" s="200">
        <f>AG64/'2007output'!$C62</f>
        <v>0</v>
      </c>
      <c r="AY64" s="370">
        <f>IFERROR(IF(SUMPRODUCT(US_CO2!C67:AX67/SUM(US_CO2!C67:AX67),US_CO2!C$6:AX$6)&gt;3.5,4,IF(SUMPRODUCT(US_CO2!C67:AX67/SUM(US_CO2!C67:AX67),US_CO2!C$6:AX$6)&gt;2.5,3,2)),"")</f>
        <v>4</v>
      </c>
      <c r="AZ64" s="370">
        <f>IFERROR(IF(SUMPRODUCT(US_CH4!C67:AC67/SUM(US_CH4!C67:AC67),US_CH4!C$6:AC$6)&gt;3.5,4,IF(SUMPRODUCT(US_CH4!C67:AC67/SUM(US_CH4!C67:AC67),US_CH4!C$6:AC$6)&gt;2.5,3,2)),"")</f>
        <v>4</v>
      </c>
      <c r="BA64" s="223">
        <f>IFERROR(IF(SUMPRODUCT(US_N2O!C67:AA67/SUM(US_N2O!C67:AA67),US_N2O!C$6:AA$6)&gt;3.5,4,IF(SUMPRODUCT(US_N2O!C67:AA67/SUM(US_N2O!C67:AA67),US_N2O!C$6:AA$6)&gt;2.5,3,2)),"")</f>
        <v>4</v>
      </c>
      <c r="BB64" s="223" t="str">
        <f>IFERROR(IF(SUMPRODUCT(US_Others!U69:V69/SUM(US_Others!U69:V69),US_Others!U$8:V$8)&gt;3.5,4,IF(SUMPRODUCT(US_Others!U69:V69/SUM(US_Others!U69:V69),US_Others!U$8:V$8)&gt;2.5,3,2)),"")</f>
        <v/>
      </c>
      <c r="BC64" s="223" t="str">
        <f>IFERROR(IF((US_Others!C69*US_Others!C$8/SUM(US_Others!C69,US_Others!H69,US_Others!N69)+ US_Others!H69*US_Others!H$8/SUM(US_Others!C69,US_Others!H69,US_Others!N69)+US_Others!N69*US_Others!N$8/SUM(US_Others!C69,US_Others!H69,US_Others!N69))&gt;3.5,4,IF((US_Others!C69*US_Others!C$8/SUM(US_Others!C69,US_Others!H69,US_Others!N69)+ US_Others!H69*US_Others!H$8/SUM(US_Others!C69,US_Others!H69,US_Others!N69)+US_Others!N69*US_Others!N$8/SUM(US_Others!C69,US_Others!H69,US_Others!N69))&gt;2.5,3,2)),"")</f>
        <v/>
      </c>
      <c r="BD64" s="223" t="str">
        <f>IFERROR(IF((US_Others!D69*US_Others!D$8/SUM(US_Others!D69,US_Others!I69,US_Others!O69)+US_Others!I69*US_Others!I$8/SUM(US_Others!D69,US_Others!I69,US_Others!O69)+US_Others!O69*US_Others!O$8/SUM(US_Others!D69,US_Others!I69,US_Others!O69))&gt;3.5,4,IF((US_Others!D69*US_Others!D$8/SUM(US_Others!D69,US_Others!I69,US_Others!O69)+US_Others!I69*US_Others!I$8/SUM(US_Others!D69,US_Others!I69,US_Others!O69)+US_Others!O69*US_Others!O$8/SUM(US_Others!D69,US_Others!I69,US_Others!O69))&gt;2.5,3,2)),"")</f>
        <v/>
      </c>
      <c r="BE64" s="223" t="str">
        <f>IFERROR(IF((US_Others!E69*US_Others!E$8/SUM(US_Others!E69,US_Others!J69,US_Others!P69,US_Others!W69)+US_Others!J69*US_Others!J$8/SUM(US_Others!E69,US_Others!J69,US_Others!P69,US_Others!W69)+US_Others!P69*US_Others!P$8/SUM(US_Others!E69,US_Others!J69,US_Others!P69,US_Others!W69)+US_Others!W69*US_Others!W$8/SUM(US_Others!E69,US_Others!J69,US_Others!P69,US_Others!W69))&gt;3.5,4,IF((US_Others!E69*US_Others!E$8/SUM(US_Others!E69,US_Others!J69,US_Others!P69,US_Others!W69)+US_Others!J69*US_Others!J$8/SUM(US_Others!E69,US_Others!J69,US_Others!P69,US_Others!W69)+US_Others!P69*US_Others!P$8/SUM(US_Others!E69,US_Others!J69,US_Others!P69,US_Others!W69)+US_Others!W69*US_Others!W$8/SUM(US_Others!E69,US_Others!J69,US_Others!P69,US_Others!W69))&gt;2.5,3,2)),"")</f>
        <v/>
      </c>
      <c r="BF64" s="223" t="str">
        <f>IFERROR(IF((US_Others!F69*US_Others!F$8/SUM(US_Others!F69,US_Others!K69,US_Others!Q69)+US_Others!K69*US_Others!K$8/SUM(US_Others!F69,US_Others!K69,US_Others!Q69)+US_Others!Q69*US_Others!Q$8/SUM(US_Others!F69,US_Others!K69,US_Others!Q69))&gt;3.5,4,IF((US_Others!F69*US_Others!F$8/SUM(US_Others!F69,US_Others!K69,US_Others!Q69)+US_Others!K69*US_Others!K$8/SUM(US_Others!F69,US_Others!K69,US_Others!Q69)+US_Others!Q69*US_Others!Q$8/SUM(US_Others!F69,US_Others!K69,US_Others!Q69))&gt;2.5,3,2)),"")</f>
        <v/>
      </c>
      <c r="BG64" s="223" t="str">
        <f>IFERROR(IF((US_Others!G69*US_Others!G$8/SUM(US_Others!G69,US_Others!L69,US_Others!R69)+US_Others!L69*US_Others!L$8/SUM(US_Others!G69,US_Others!L69,US_Others!R69)+US_Others!R69*US_Others!R$8/SUM(US_Others!G69,US_Others!L69,US_Others!R69))&gt;3.5,4,IF((US_Others!G69*US_Others!G$8/SUM(US_Others!G69,US_Others!L69,US_Others!R69)+US_Others!L69*US_Others!L$8/SUM(US_Others!G69,US_Others!L69,US_Others!R69)+US_Others!R69*US_Others!R$8/SUM(US_Others!G69,US_Others!L69,US_Others!R69))&gt;2.5,3,2)),"")</f>
        <v/>
      </c>
      <c r="BH64" s="219" t="str">
        <f>IFERROR(IF((US_Others!Z69*US_Others!Z$8/SUM(US_Others!Z69,US_Others!AB69)+US_Others!AB69*US_Others!AB$8/SUM(US_Others!Z69,US_Others!AB69))&gt;3.5,4,IF((US_Others!Z69*US_Others!Z$8/SUM(US_Others!Z69,US_Others!AB69)+US_Others!AB69*US_Others!AB$8/SUM(US_Others!Z69,US_Others!AB69))&gt;2.5,3,2)),"")</f>
        <v/>
      </c>
      <c r="BI64" s="219" t="str">
        <f>IFERROR(IF((US_Others!AA69*US_Others!AA$8/SUM(US_Others!AA69,US_Others!AC69)+US_Others!AC69*US_Others!AC$8/SUM(US_Others!AA69,US_Others!AC69))&gt;3.5,4,IF((US_Others!AA69*US_Others!AA$8/SUM(US_Others!AA69,US_Others!AC69)+US_Others!AC69*US_Others!AC$8/SUM(US_Others!AA69,US_Others!AC69))&gt;2.5,3,2)),"")</f>
        <v/>
      </c>
      <c r="BJ64" s="219" t="str">
        <f>IFERROR(US_Others!AD69*US_Others!AD$8/US_Others!AD69,"")</f>
        <v/>
      </c>
      <c r="BK64" s="74" t="str">
        <f>IFERROR(US_Others!AE69*US_Others!AE$8/US_Others!AE69,"")</f>
        <v/>
      </c>
      <c r="BL64" s="219" t="str">
        <f>IFERROR(IF(SUMPRODUCT(US_Others!AG69:AI69/SUM(US_Others!AG69:AI69),US_Others!AG$8:AI$8)&gt;3.5,4,IF(SUMPRODUCT(US_Others!AG69:AI69/SUM(US_Others!AG69:AI69),US_Others!AG$8:AI$8)&gt;2.5,3,2)),"")</f>
        <v/>
      </c>
      <c r="BM64" s="219" t="str">
        <f>IFERROR(US_Others!AL69*US_Others!AL$8/US_Others!AL69,"")</f>
        <v/>
      </c>
    </row>
    <row r="65" spans="1:65">
      <c r="A65" s="200" t="s">
        <v>180</v>
      </c>
      <c r="B65" s="332">
        <v>331490</v>
      </c>
      <c r="C65" s="333">
        <f>SUM(US_CO2!C68:AX68)</f>
        <v>1.6412746552153743</v>
      </c>
      <c r="D65" s="333">
        <f>SUM(US_CH4!C68:AC68)</f>
        <v>5.8184094447182597E-4</v>
      </c>
      <c r="E65" s="333">
        <f>SUM(US_N2O!C68:AA68)</f>
        <v>6.6465136684079346E-4</v>
      </c>
      <c r="F65" s="332">
        <f>US_Others!V70+US_Others!U70</f>
        <v>0</v>
      </c>
      <c r="G65" s="332">
        <f>US_Others!C70+US_Others!H70+US_Others!N70</f>
        <v>9.3651649393877155E-6</v>
      </c>
      <c r="H65" s="332">
        <f>US_Others!D70+US_Others!I70+US_Others!O70</f>
        <v>1.5358870500595855E-4</v>
      </c>
      <c r="I65" s="332">
        <f>US_Others!E70+US_Others!J70+US_Others!P70+US_Others!W70</f>
        <v>7.0987950240558888E-4</v>
      </c>
      <c r="J65" s="332">
        <f>US_Others!F70+US_Others!K70+US_Others!Q70</f>
        <v>1.2268366070597908E-4</v>
      </c>
      <c r="K65" s="332">
        <f>US_Others!G70+US_Others!L70+US_Others!R70</f>
        <v>1.2174714421204033E-5</v>
      </c>
      <c r="L65" s="332">
        <f>US_Others!Z70+US_Others!AB70</f>
        <v>0</v>
      </c>
      <c r="M65" s="332">
        <f>US_Others!AA70+US_Others!AC70</f>
        <v>0</v>
      </c>
      <c r="N65" s="332">
        <f>US_Others!AD70</f>
        <v>0</v>
      </c>
      <c r="O65" s="332">
        <f>US_Others!AE70</f>
        <v>0</v>
      </c>
      <c r="P65" s="332">
        <f>SUM(US_Others!AG70:AI70)</f>
        <v>1.1985497692814766</v>
      </c>
      <c r="Q65" s="332">
        <f>US_Others!AL70</f>
        <v>0</v>
      </c>
      <c r="R65" s="332"/>
      <c r="S65" s="334">
        <f t="shared" si="0"/>
        <v>1641.2746552153742</v>
      </c>
      <c r="T65" s="334">
        <f>D65*1000/Spec!I$6</f>
        <v>2.3273637778873039E-2</v>
      </c>
      <c r="U65" s="334">
        <f>E65*1000/Spec!I$7</f>
        <v>2.2303737142308506E-3</v>
      </c>
      <c r="V65" s="334">
        <f>F65*1000/Spec!I$8</f>
        <v>0</v>
      </c>
      <c r="W65" s="334">
        <f>G65*1000/Spec!I$9</f>
        <v>1.3874318428722541E-5</v>
      </c>
      <c r="X65" s="334">
        <f>H65*1000/Spec!I$10</f>
        <v>4.3882487144559586E-5</v>
      </c>
      <c r="Y65" s="334">
        <f>I65*1000/Spec!I$11</f>
        <v>4.9641923245146075E-4</v>
      </c>
      <c r="Z65" s="334">
        <f>J65*1000/Spec!I$12</f>
        <v>2.7446009106483015E-5</v>
      </c>
      <c r="AA65" s="334">
        <f>K65*1000/Spec!I$15</f>
        <v>1.2410514190829799E-6</v>
      </c>
      <c r="AB65" s="334">
        <f>L65*1000/Spec!I$17</f>
        <v>0</v>
      </c>
      <c r="AC65" s="334">
        <f>M65*1000/Spec!I$18</f>
        <v>0</v>
      </c>
      <c r="AD65" s="335">
        <f>N65*1000/Spec!I$25</f>
        <v>0</v>
      </c>
      <c r="AE65" s="335">
        <f>O65*1000/Spec!I$26</f>
        <v>0</v>
      </c>
      <c r="AF65" s="334">
        <f>P65*1000/Spec!I$21</f>
        <v>5.2567972336906868E-2</v>
      </c>
      <c r="AG65" s="334">
        <f>Q65*1000/Spec!I$22</f>
        <v>0</v>
      </c>
      <c r="AI65" s="200">
        <f>S65/'2007output'!$C63</f>
        <v>9.0269203344812129E-2</v>
      </c>
      <c r="AJ65" s="200">
        <f>T65/'2007output'!$C63</f>
        <v>1.2800372774652424E-6</v>
      </c>
      <c r="AK65" s="200">
        <f>U65/'2007output'!$C63</f>
        <v>1.2266932758942089E-7</v>
      </c>
      <c r="AL65" s="200">
        <f>V65/'2007output'!$C63</f>
        <v>0</v>
      </c>
      <c r="AM65" s="200">
        <f>W65/'2007output'!$C63</f>
        <v>7.6307988278091194E-10</v>
      </c>
      <c r="AN65" s="200">
        <f>X65/'2007output'!$C63</f>
        <v>2.4135126578241991E-9</v>
      </c>
      <c r="AO65" s="200">
        <f>Y65/'2007output'!$C63</f>
        <v>2.7302784756982771E-8</v>
      </c>
      <c r="AP65" s="200">
        <f>Z65/'2007output'!$C63</f>
        <v>1.5095154057025089E-9</v>
      </c>
      <c r="AQ65" s="200">
        <f>AA65/'2007output'!$C63</f>
        <v>6.825714547810912E-11</v>
      </c>
      <c r="AR65" s="200">
        <f>AB65/'2007output'!$C63</f>
        <v>0</v>
      </c>
      <c r="AS65" s="200">
        <f>AC65/'2007output'!$C63</f>
        <v>0</v>
      </c>
      <c r="AT65" s="200">
        <f>AD65/'2007output'!$C63</f>
        <v>0</v>
      </c>
      <c r="AU65" s="200">
        <f>AE65/'2007output'!$C63</f>
        <v>0</v>
      </c>
      <c r="AV65" s="200">
        <f>AF65/'2007output'!$C63</f>
        <v>2.8912095664342134E-6</v>
      </c>
      <c r="AW65" s="200">
        <f>AG65/'2007output'!$C63</f>
        <v>0</v>
      </c>
      <c r="AY65" s="370">
        <f>IFERROR(IF(SUMPRODUCT(US_CO2!C68:AX68/SUM(US_CO2!C68:AX68),US_CO2!C$6:AX$6)&gt;3.5,4,IF(SUMPRODUCT(US_CO2!C68:AX68/SUM(US_CO2!C68:AX68),US_CO2!C$6:AX$6)&gt;2.5,3,2)),"")</f>
        <v>3</v>
      </c>
      <c r="AZ65" s="370">
        <f>IFERROR(IF(SUMPRODUCT(US_CH4!C68:AC68/SUM(US_CH4!C68:AC68),US_CH4!C$6:AC$6)&gt;3.5,4,IF(SUMPRODUCT(US_CH4!C68:AC68/SUM(US_CH4!C68:AC68),US_CH4!C$6:AC$6)&gt;2.5,3,2)),"")</f>
        <v>4</v>
      </c>
      <c r="BA65" s="223">
        <f>IFERROR(IF(SUMPRODUCT(US_N2O!C68:AA68/SUM(US_N2O!C68:AA68),US_N2O!C$6:AA$6)&gt;3.5,4,IF(SUMPRODUCT(US_N2O!C68:AA68/SUM(US_N2O!C68:AA68),US_N2O!C$6:AA$6)&gt;2.5,3,2)),"")</f>
        <v>4</v>
      </c>
      <c r="BB65" s="223" t="str">
        <f>IFERROR(IF(SUMPRODUCT(US_Others!U70:V70/SUM(US_Others!U70:V70),US_Others!U$8:V$8)&gt;3.5,4,IF(SUMPRODUCT(US_Others!U70:V70/SUM(US_Others!U70:V70),US_Others!U$8:V$8)&gt;2.5,3,2)),"")</f>
        <v/>
      </c>
      <c r="BC65" s="223">
        <f>IFERROR(IF((US_Others!C70*US_Others!C$8/SUM(US_Others!C70,US_Others!H70,US_Others!N70)+ US_Others!H70*US_Others!H$8/SUM(US_Others!C70,US_Others!H70,US_Others!N70)+US_Others!N70*US_Others!N$8/SUM(US_Others!C70,US_Others!H70,US_Others!N70))&gt;3.5,4,IF((US_Others!C70*US_Others!C$8/SUM(US_Others!C70,US_Others!H70,US_Others!N70)+ US_Others!H70*US_Others!H$8/SUM(US_Others!C70,US_Others!H70,US_Others!N70)+US_Others!N70*US_Others!N$8/SUM(US_Others!C70,US_Others!H70,US_Others!N70))&gt;2.5,3,2)),"")</f>
        <v>4</v>
      </c>
      <c r="BD65" s="223">
        <f>IFERROR(IF((US_Others!D70*US_Others!D$8/SUM(US_Others!D70,US_Others!I70,US_Others!O70)+US_Others!I70*US_Others!I$8/SUM(US_Others!D70,US_Others!I70,US_Others!O70)+US_Others!O70*US_Others!O$8/SUM(US_Others!D70,US_Others!I70,US_Others!O70))&gt;3.5,4,IF((US_Others!D70*US_Others!D$8/SUM(US_Others!D70,US_Others!I70,US_Others!O70)+US_Others!I70*US_Others!I$8/SUM(US_Others!D70,US_Others!I70,US_Others!O70)+US_Others!O70*US_Others!O$8/SUM(US_Others!D70,US_Others!I70,US_Others!O70))&gt;2.5,3,2)),"")</f>
        <v>4</v>
      </c>
      <c r="BE65" s="223">
        <f>IFERROR(IF((US_Others!E70*US_Others!E$8/SUM(US_Others!E70,US_Others!J70,US_Others!P70,US_Others!W70)+US_Others!J70*US_Others!J$8/SUM(US_Others!E70,US_Others!J70,US_Others!P70,US_Others!W70)+US_Others!P70*US_Others!P$8/SUM(US_Others!E70,US_Others!J70,US_Others!P70,US_Others!W70)+US_Others!W70*US_Others!W$8/SUM(US_Others!E70,US_Others!J70,US_Others!P70,US_Others!W70))&gt;3.5,4,IF((US_Others!E70*US_Others!E$8/SUM(US_Others!E70,US_Others!J70,US_Others!P70,US_Others!W70)+US_Others!J70*US_Others!J$8/SUM(US_Others!E70,US_Others!J70,US_Others!P70,US_Others!W70)+US_Others!P70*US_Others!P$8/SUM(US_Others!E70,US_Others!J70,US_Others!P70,US_Others!W70)+US_Others!W70*US_Others!W$8/SUM(US_Others!E70,US_Others!J70,US_Others!P70,US_Others!W70))&gt;2.5,3,2)),"")</f>
        <v>4</v>
      </c>
      <c r="BF65" s="223">
        <f>IFERROR(IF((US_Others!F70*US_Others!F$8/SUM(US_Others!F70,US_Others!K70,US_Others!Q70)+US_Others!K70*US_Others!K$8/SUM(US_Others!F70,US_Others!K70,US_Others!Q70)+US_Others!Q70*US_Others!Q$8/SUM(US_Others!F70,US_Others!K70,US_Others!Q70))&gt;3.5,4,IF((US_Others!F70*US_Others!F$8/SUM(US_Others!F70,US_Others!K70,US_Others!Q70)+US_Others!K70*US_Others!K$8/SUM(US_Others!F70,US_Others!K70,US_Others!Q70)+US_Others!Q70*US_Others!Q$8/SUM(US_Others!F70,US_Others!K70,US_Others!Q70))&gt;2.5,3,2)),"")</f>
        <v>4</v>
      </c>
      <c r="BG65" s="223">
        <f>IFERROR(IF((US_Others!G70*US_Others!G$8/SUM(US_Others!G70,US_Others!L70,US_Others!R70)+US_Others!L70*US_Others!L$8/SUM(US_Others!G70,US_Others!L70,US_Others!R70)+US_Others!R70*US_Others!R$8/SUM(US_Others!G70,US_Others!L70,US_Others!R70))&gt;3.5,4,IF((US_Others!G70*US_Others!G$8/SUM(US_Others!G70,US_Others!L70,US_Others!R70)+US_Others!L70*US_Others!L$8/SUM(US_Others!G70,US_Others!L70,US_Others!R70)+US_Others!R70*US_Others!R$8/SUM(US_Others!G70,US_Others!L70,US_Others!R70))&gt;2.5,3,2)),"")</f>
        <v>4</v>
      </c>
      <c r="BH65" s="219" t="str">
        <f>IFERROR(IF((US_Others!Z70*US_Others!Z$8/SUM(US_Others!Z70,US_Others!AB70)+US_Others!AB70*US_Others!AB$8/SUM(US_Others!Z70,US_Others!AB70))&gt;3.5,4,IF((US_Others!Z70*US_Others!Z$8/SUM(US_Others!Z70,US_Others!AB70)+US_Others!AB70*US_Others!AB$8/SUM(US_Others!Z70,US_Others!AB70))&gt;2.5,3,2)),"")</f>
        <v/>
      </c>
      <c r="BI65" s="219" t="str">
        <f>IFERROR(IF((US_Others!AA70*US_Others!AA$8/SUM(US_Others!AA70,US_Others!AC70)+US_Others!AC70*US_Others!AC$8/SUM(US_Others!AA70,US_Others!AC70))&gt;3.5,4,IF((US_Others!AA70*US_Others!AA$8/SUM(US_Others!AA70,US_Others!AC70)+US_Others!AC70*US_Others!AC$8/SUM(US_Others!AA70,US_Others!AC70))&gt;2.5,3,2)),"")</f>
        <v/>
      </c>
      <c r="BJ65" s="219" t="str">
        <f>IFERROR(US_Others!AD70*US_Others!AD$8/US_Others!AD70,"")</f>
        <v/>
      </c>
      <c r="BK65" s="74" t="str">
        <f>IFERROR(US_Others!AE70*US_Others!AE$8/US_Others!AE70,"")</f>
        <v/>
      </c>
      <c r="BL65" s="219">
        <f>IFERROR(IF(SUMPRODUCT(US_Others!AG70:AI70/SUM(US_Others!AG70:AI70),US_Others!AG$8:AI$8)&gt;3.5,4,IF(SUMPRODUCT(US_Others!AG70:AI70/SUM(US_Others!AG70:AI70),US_Others!AG$8:AI$8)&gt;2.5,3,2)),"")</f>
        <v>4</v>
      </c>
      <c r="BM65" s="219" t="str">
        <f>IFERROR(US_Others!AL70*US_Others!AL$8/US_Others!AL70,"")</f>
        <v/>
      </c>
    </row>
    <row r="66" spans="1:65">
      <c r="A66" s="200" t="s">
        <v>181</v>
      </c>
      <c r="B66" s="332">
        <v>331510</v>
      </c>
      <c r="C66" s="333">
        <f>SUM(US_CO2!C69:AX69)</f>
        <v>1.3485905890567296</v>
      </c>
      <c r="D66" s="333">
        <f>SUM(US_CH4!C69:AC69)</f>
        <v>7.388136575180713E-4</v>
      </c>
      <c r="E66" s="333">
        <f>SUM(US_N2O!C69:AA69)</f>
        <v>9.0136744957567414E-4</v>
      </c>
      <c r="F66" s="332">
        <f>US_Others!V71+US_Others!U71</f>
        <v>0</v>
      </c>
      <c r="G66" s="332">
        <f>US_Others!C71+US_Others!H71+US_Others!N71</f>
        <v>9.3651649393877155E-6</v>
      </c>
      <c r="H66" s="332">
        <f>US_Others!D71+US_Others!I71+US_Others!O71</f>
        <v>1.5358870500595855E-4</v>
      </c>
      <c r="I66" s="332">
        <f>US_Others!E71+US_Others!J71+US_Others!P71+US_Others!W71</f>
        <v>7.0987950240558888E-4</v>
      </c>
      <c r="J66" s="332">
        <f>US_Others!F71+US_Others!K71+US_Others!Q71</f>
        <v>1.2268366070597908E-4</v>
      </c>
      <c r="K66" s="332">
        <f>US_Others!G71+US_Others!L71+US_Others!R71</f>
        <v>1.2174714421204033E-5</v>
      </c>
      <c r="L66" s="332">
        <f>US_Others!Z71+US_Others!AB71</f>
        <v>0</v>
      </c>
      <c r="M66" s="332">
        <f>US_Others!AA71+US_Others!AC71</f>
        <v>0</v>
      </c>
      <c r="N66" s="332">
        <f>US_Others!AD71</f>
        <v>0</v>
      </c>
      <c r="O66" s="332">
        <f>US_Others!AE71</f>
        <v>0</v>
      </c>
      <c r="P66" s="332">
        <f>SUM(US_Others!AG71:AI71)</f>
        <v>0</v>
      </c>
      <c r="Q66" s="332">
        <f>US_Others!AL71</f>
        <v>0</v>
      </c>
      <c r="R66" s="332"/>
      <c r="S66" s="334">
        <f t="shared" si="0"/>
        <v>1348.5905890567296</v>
      </c>
      <c r="T66" s="334">
        <f>D66*1000/Spec!I$6</f>
        <v>2.9552546300722852E-2</v>
      </c>
      <c r="U66" s="334">
        <f>E66*1000/Spec!I$7</f>
        <v>3.0247229851532689E-3</v>
      </c>
      <c r="V66" s="334">
        <f>F66*1000/Spec!I$8</f>
        <v>0</v>
      </c>
      <c r="W66" s="334">
        <f>G66*1000/Spec!I$9</f>
        <v>1.3874318428722541E-5</v>
      </c>
      <c r="X66" s="334">
        <f>H66*1000/Spec!I$10</f>
        <v>4.3882487144559586E-5</v>
      </c>
      <c r="Y66" s="334">
        <f>I66*1000/Spec!I$11</f>
        <v>4.9641923245146075E-4</v>
      </c>
      <c r="Z66" s="334">
        <f>J66*1000/Spec!I$12</f>
        <v>2.7446009106483015E-5</v>
      </c>
      <c r="AA66" s="334">
        <f>K66*1000/Spec!I$15</f>
        <v>1.2410514190829799E-6</v>
      </c>
      <c r="AB66" s="334">
        <f>L66*1000/Spec!I$17</f>
        <v>0</v>
      </c>
      <c r="AC66" s="334">
        <f>M66*1000/Spec!I$18</f>
        <v>0</v>
      </c>
      <c r="AD66" s="335">
        <f>N66*1000/Spec!I$25</f>
        <v>0</v>
      </c>
      <c r="AE66" s="335">
        <f>O66*1000/Spec!I$26</f>
        <v>0</v>
      </c>
      <c r="AF66" s="334">
        <f>P66*1000/Spec!I$21</f>
        <v>0</v>
      </c>
      <c r="AG66" s="334">
        <f>Q66*1000/Spec!I$22</f>
        <v>0</v>
      </c>
      <c r="AI66" s="200">
        <f>S66/'2007output'!$C64</f>
        <v>7.1924831416358914E-2</v>
      </c>
      <c r="AJ66" s="200">
        <f>T66/'2007output'!$C64</f>
        <v>1.5761358027052188E-6</v>
      </c>
      <c r="AK66" s="200">
        <f>U66/'2007output'!$C64</f>
        <v>1.6131855920817434E-7</v>
      </c>
      <c r="AL66" s="200">
        <f>V66/'2007output'!$C64</f>
        <v>0</v>
      </c>
      <c r="AM66" s="200">
        <f>W66/'2007output'!$C64</f>
        <v>7.3996364953186884E-10</v>
      </c>
      <c r="AN66" s="200">
        <f>X66/'2007output'!$C64</f>
        <v>2.3403993143765112E-9</v>
      </c>
      <c r="AO66" s="200">
        <f>Y66/'2007output'!$C64</f>
        <v>2.6475692397411242E-8</v>
      </c>
      <c r="AP66" s="200">
        <f>Z66/'2007output'!$C64</f>
        <v>1.4637871523457609E-9</v>
      </c>
      <c r="AQ66" s="200">
        <f>AA66/'2007output'!$C64</f>
        <v>6.6189409017758929E-11</v>
      </c>
      <c r="AR66" s="200">
        <f>AB66/'2007output'!$C64</f>
        <v>0</v>
      </c>
      <c r="AS66" s="200">
        <f>AC66/'2007output'!$C64</f>
        <v>0</v>
      </c>
      <c r="AT66" s="200">
        <f>AD66/'2007output'!$C64</f>
        <v>0</v>
      </c>
      <c r="AU66" s="200">
        <f>AE66/'2007output'!$C64</f>
        <v>0</v>
      </c>
      <c r="AV66" s="200">
        <f>AF66/'2007output'!$C64</f>
        <v>0</v>
      </c>
      <c r="AW66" s="200">
        <f>AG66/'2007output'!$C64</f>
        <v>0</v>
      </c>
      <c r="AY66" s="370">
        <f>IFERROR(IF(SUMPRODUCT(US_CO2!C69:AX69/SUM(US_CO2!C69:AX69),US_CO2!C$6:AX$6)&gt;3.5,4,IF(SUMPRODUCT(US_CO2!C69:AX69/SUM(US_CO2!C69:AX69),US_CO2!C$6:AX$6)&gt;2.5,3,2)),"")</f>
        <v>4</v>
      </c>
      <c r="AZ66" s="370">
        <f>IFERROR(IF(SUMPRODUCT(US_CH4!C69:AC69/SUM(US_CH4!C69:AC69),US_CH4!C$6:AC$6)&gt;3.5,4,IF(SUMPRODUCT(US_CH4!C69:AC69/SUM(US_CH4!C69:AC69),US_CH4!C$6:AC$6)&gt;2.5,3,2)),"")</f>
        <v>4</v>
      </c>
      <c r="BA66" s="223">
        <f>IFERROR(IF(SUMPRODUCT(US_N2O!C69:AA69/SUM(US_N2O!C69:AA69),US_N2O!C$6:AA$6)&gt;3.5,4,IF(SUMPRODUCT(US_N2O!C69:AA69/SUM(US_N2O!C69:AA69),US_N2O!C$6:AA$6)&gt;2.5,3,2)),"")</f>
        <v>4</v>
      </c>
      <c r="BB66" s="223" t="str">
        <f>IFERROR(IF(SUMPRODUCT(US_Others!U71:V71/SUM(US_Others!U71:V71),US_Others!U$8:V$8)&gt;3.5,4,IF(SUMPRODUCT(US_Others!U71:V71/SUM(US_Others!U71:V71),US_Others!U$8:V$8)&gt;2.5,3,2)),"")</f>
        <v/>
      </c>
      <c r="BC66" s="223">
        <f>IFERROR(IF((US_Others!C71*US_Others!C$8/SUM(US_Others!C71,US_Others!H71,US_Others!N71)+ US_Others!H71*US_Others!H$8/SUM(US_Others!C71,US_Others!H71,US_Others!N71)+US_Others!N71*US_Others!N$8/SUM(US_Others!C71,US_Others!H71,US_Others!N71))&gt;3.5,4,IF((US_Others!C71*US_Others!C$8/SUM(US_Others!C71,US_Others!H71,US_Others!N71)+ US_Others!H71*US_Others!H$8/SUM(US_Others!C71,US_Others!H71,US_Others!N71)+US_Others!N71*US_Others!N$8/SUM(US_Others!C71,US_Others!H71,US_Others!N71))&gt;2.5,3,2)),"")</f>
        <v>4</v>
      </c>
      <c r="BD66" s="223">
        <f>IFERROR(IF((US_Others!D71*US_Others!D$8/SUM(US_Others!D71,US_Others!I71,US_Others!O71)+US_Others!I71*US_Others!I$8/SUM(US_Others!D71,US_Others!I71,US_Others!O71)+US_Others!O71*US_Others!O$8/SUM(US_Others!D71,US_Others!I71,US_Others!O71))&gt;3.5,4,IF((US_Others!D71*US_Others!D$8/SUM(US_Others!D71,US_Others!I71,US_Others!O71)+US_Others!I71*US_Others!I$8/SUM(US_Others!D71,US_Others!I71,US_Others!O71)+US_Others!O71*US_Others!O$8/SUM(US_Others!D71,US_Others!I71,US_Others!O71))&gt;2.5,3,2)),"")</f>
        <v>4</v>
      </c>
      <c r="BE66" s="223">
        <f>IFERROR(IF((US_Others!E71*US_Others!E$8/SUM(US_Others!E71,US_Others!J71,US_Others!P71,US_Others!W71)+US_Others!J71*US_Others!J$8/SUM(US_Others!E71,US_Others!J71,US_Others!P71,US_Others!W71)+US_Others!P71*US_Others!P$8/SUM(US_Others!E71,US_Others!J71,US_Others!P71,US_Others!W71)+US_Others!W71*US_Others!W$8/SUM(US_Others!E71,US_Others!J71,US_Others!P71,US_Others!W71))&gt;3.5,4,IF((US_Others!E71*US_Others!E$8/SUM(US_Others!E71,US_Others!J71,US_Others!P71,US_Others!W71)+US_Others!J71*US_Others!J$8/SUM(US_Others!E71,US_Others!J71,US_Others!P71,US_Others!W71)+US_Others!P71*US_Others!P$8/SUM(US_Others!E71,US_Others!J71,US_Others!P71,US_Others!W71)+US_Others!W71*US_Others!W$8/SUM(US_Others!E71,US_Others!J71,US_Others!P71,US_Others!W71))&gt;2.5,3,2)),"")</f>
        <v>4</v>
      </c>
      <c r="BF66" s="223">
        <f>IFERROR(IF((US_Others!F71*US_Others!F$8/SUM(US_Others!F71,US_Others!K71,US_Others!Q71)+US_Others!K71*US_Others!K$8/SUM(US_Others!F71,US_Others!K71,US_Others!Q71)+US_Others!Q71*US_Others!Q$8/SUM(US_Others!F71,US_Others!K71,US_Others!Q71))&gt;3.5,4,IF((US_Others!F71*US_Others!F$8/SUM(US_Others!F71,US_Others!K71,US_Others!Q71)+US_Others!K71*US_Others!K$8/SUM(US_Others!F71,US_Others!K71,US_Others!Q71)+US_Others!Q71*US_Others!Q$8/SUM(US_Others!F71,US_Others!K71,US_Others!Q71))&gt;2.5,3,2)),"")</f>
        <v>4</v>
      </c>
      <c r="BG66" s="223">
        <f>IFERROR(IF((US_Others!G71*US_Others!G$8/SUM(US_Others!G71,US_Others!L71,US_Others!R71)+US_Others!L71*US_Others!L$8/SUM(US_Others!G71,US_Others!L71,US_Others!R71)+US_Others!R71*US_Others!R$8/SUM(US_Others!G71,US_Others!L71,US_Others!R71))&gt;3.5,4,IF((US_Others!G71*US_Others!G$8/SUM(US_Others!G71,US_Others!L71,US_Others!R71)+US_Others!L71*US_Others!L$8/SUM(US_Others!G71,US_Others!L71,US_Others!R71)+US_Others!R71*US_Others!R$8/SUM(US_Others!G71,US_Others!L71,US_Others!R71))&gt;2.5,3,2)),"")</f>
        <v>4</v>
      </c>
      <c r="BH66" s="219" t="str">
        <f>IFERROR(IF((US_Others!Z71*US_Others!Z$8/SUM(US_Others!Z71,US_Others!AB71)+US_Others!AB71*US_Others!AB$8/SUM(US_Others!Z71,US_Others!AB71))&gt;3.5,4,IF((US_Others!Z71*US_Others!Z$8/SUM(US_Others!Z71,US_Others!AB71)+US_Others!AB71*US_Others!AB$8/SUM(US_Others!Z71,US_Others!AB71))&gt;2.5,3,2)),"")</f>
        <v/>
      </c>
      <c r="BI66" s="219" t="str">
        <f>IFERROR(IF((US_Others!AA71*US_Others!AA$8/SUM(US_Others!AA71,US_Others!AC71)+US_Others!AC71*US_Others!AC$8/SUM(US_Others!AA71,US_Others!AC71))&gt;3.5,4,IF((US_Others!AA71*US_Others!AA$8/SUM(US_Others!AA71,US_Others!AC71)+US_Others!AC71*US_Others!AC$8/SUM(US_Others!AA71,US_Others!AC71))&gt;2.5,3,2)),"")</f>
        <v/>
      </c>
      <c r="BJ66" s="219" t="str">
        <f>IFERROR(US_Others!AD71*US_Others!AD$8/US_Others!AD71,"")</f>
        <v/>
      </c>
      <c r="BK66" s="74" t="str">
        <f>IFERROR(US_Others!AE71*US_Others!AE$8/US_Others!AE71,"")</f>
        <v/>
      </c>
      <c r="BL66" s="219" t="str">
        <f>IFERROR(IF(SUMPRODUCT(US_Others!AG71:AI71/SUM(US_Others!AG71:AI71),US_Others!AG$8:AI$8)&gt;3.5,4,IF(SUMPRODUCT(US_Others!AG71:AI71/SUM(US_Others!AG71:AI71),US_Others!AG$8:AI$8)&gt;2.5,3,2)),"")</f>
        <v/>
      </c>
      <c r="BM66" s="219" t="str">
        <f>IFERROR(US_Others!AL71*US_Others!AL$8/US_Others!AL71,"")</f>
        <v/>
      </c>
    </row>
    <row r="67" spans="1:65">
      <c r="A67" s="200" t="s">
        <v>182</v>
      </c>
      <c r="B67" s="332">
        <v>331520</v>
      </c>
      <c r="C67" s="333">
        <f>SUM(US_CO2!C70:AX70)</f>
        <v>1.6029626429275756</v>
      </c>
      <c r="D67" s="333">
        <f>SUM(US_CH4!C70:AC70)</f>
        <v>8.5541978373897352E-4</v>
      </c>
      <c r="E67" s="333">
        <f>SUM(US_N2O!C70:AA70)</f>
        <v>9.8730304899325512E-4</v>
      </c>
      <c r="F67" s="332">
        <f>US_Others!V72+US_Others!U72</f>
        <v>0</v>
      </c>
      <c r="G67" s="332">
        <f>US_Others!C72+US_Others!H72+US_Others!N72</f>
        <v>0</v>
      </c>
      <c r="H67" s="332">
        <f>US_Others!D72+US_Others!I72+US_Others!O72</f>
        <v>0</v>
      </c>
      <c r="I67" s="332">
        <f>US_Others!E72+US_Others!J72+US_Others!P72+US_Others!W72</f>
        <v>0</v>
      </c>
      <c r="J67" s="332">
        <f>US_Others!F72+US_Others!K72+US_Others!Q72</f>
        <v>0</v>
      </c>
      <c r="K67" s="332">
        <f>US_Others!G72+US_Others!L72+US_Others!R72</f>
        <v>0</v>
      </c>
      <c r="L67" s="332">
        <f>US_Others!Z72+US_Others!AB72</f>
        <v>0</v>
      </c>
      <c r="M67" s="332">
        <f>US_Others!AA72+US_Others!AC72</f>
        <v>0</v>
      </c>
      <c r="N67" s="332">
        <f>US_Others!AD72</f>
        <v>0</v>
      </c>
      <c r="O67" s="332">
        <f>US_Others!AE72</f>
        <v>0</v>
      </c>
      <c r="P67" s="332">
        <f>SUM(US_Others!AG72:AI72)</f>
        <v>0.91074489123269609</v>
      </c>
      <c r="Q67" s="332">
        <f>US_Others!AL72</f>
        <v>0</v>
      </c>
      <c r="R67" s="332"/>
      <c r="S67" s="334">
        <f t="shared" si="0"/>
        <v>1602.9626429275756</v>
      </c>
      <c r="T67" s="334">
        <f>D67*1000/Spec!I$6</f>
        <v>3.4216791349558941E-2</v>
      </c>
      <c r="U67" s="334">
        <f>E67*1000/Spec!I$7</f>
        <v>3.313097479843138E-3</v>
      </c>
      <c r="V67" s="334">
        <f>F67*1000/Spec!I$8</f>
        <v>0</v>
      </c>
      <c r="W67" s="334">
        <f>G67*1000/Spec!I$9</f>
        <v>0</v>
      </c>
      <c r="X67" s="334">
        <f>H67*1000/Spec!I$10</f>
        <v>0</v>
      </c>
      <c r="Y67" s="334">
        <f>I67*1000/Spec!I$11</f>
        <v>0</v>
      </c>
      <c r="Z67" s="334">
        <f>J67*1000/Spec!I$12</f>
        <v>0</v>
      </c>
      <c r="AA67" s="334">
        <f>K67*1000/Spec!I$15</f>
        <v>0</v>
      </c>
      <c r="AB67" s="334">
        <f>L67*1000/Spec!I$17</f>
        <v>0</v>
      </c>
      <c r="AC67" s="334">
        <f>M67*1000/Spec!I$18</f>
        <v>0</v>
      </c>
      <c r="AD67" s="335">
        <f>N67*1000/Spec!I$25</f>
        <v>0</v>
      </c>
      <c r="AE67" s="335">
        <f>O67*1000/Spec!I$26</f>
        <v>0</v>
      </c>
      <c r="AF67" s="334">
        <f>P67*1000/Spec!I$21</f>
        <v>3.994495136985509E-2</v>
      </c>
      <c r="AG67" s="334">
        <f>Q67*1000/Spec!I$22</f>
        <v>0</v>
      </c>
      <c r="AI67" s="200">
        <f>S67/'2007output'!$C65</f>
        <v>0.1160221947689328</v>
      </c>
      <c r="AJ67" s="200">
        <f>T67/'2007output'!$C65</f>
        <v>2.4766062065401665E-6</v>
      </c>
      <c r="AK67" s="200">
        <f>U67/'2007output'!$C65</f>
        <v>2.3980149680393299E-7</v>
      </c>
      <c r="AL67" s="200">
        <f>V67/'2007output'!$C65</f>
        <v>0</v>
      </c>
      <c r="AM67" s="200">
        <f>W67/'2007output'!$C65</f>
        <v>0</v>
      </c>
      <c r="AN67" s="200">
        <f>X67/'2007output'!$C65</f>
        <v>0</v>
      </c>
      <c r="AO67" s="200">
        <f>Y67/'2007output'!$C65</f>
        <v>0</v>
      </c>
      <c r="AP67" s="200">
        <f>Z67/'2007output'!$C65</f>
        <v>0</v>
      </c>
      <c r="AQ67" s="200">
        <f>AA67/'2007output'!$C65</f>
        <v>0</v>
      </c>
      <c r="AR67" s="200">
        <f>AB67/'2007output'!$C65</f>
        <v>0</v>
      </c>
      <c r="AS67" s="200">
        <f>AC67/'2007output'!$C65</f>
        <v>0</v>
      </c>
      <c r="AT67" s="200">
        <f>AD67/'2007output'!$C65</f>
        <v>0</v>
      </c>
      <c r="AU67" s="200">
        <f>AE67/'2007output'!$C65</f>
        <v>0</v>
      </c>
      <c r="AV67" s="200">
        <f>AF67/'2007output'!$C65</f>
        <v>2.8912095664342134E-6</v>
      </c>
      <c r="AW67" s="200">
        <f>AG67/'2007output'!$C65</f>
        <v>0</v>
      </c>
      <c r="AY67" s="370">
        <f>IFERROR(IF(SUMPRODUCT(US_CO2!C70:AX70/SUM(US_CO2!C70:AX70),US_CO2!C$6:AX$6)&gt;3.5,4,IF(SUMPRODUCT(US_CO2!C70:AX70/SUM(US_CO2!C70:AX70),US_CO2!C$6:AX$6)&gt;2.5,3,2)),"")</f>
        <v>4</v>
      </c>
      <c r="AZ67" s="370">
        <f>IFERROR(IF(SUMPRODUCT(US_CH4!C70:AC70/SUM(US_CH4!C70:AC70),US_CH4!C$6:AC$6)&gt;3.5,4,IF(SUMPRODUCT(US_CH4!C70:AC70/SUM(US_CH4!C70:AC70),US_CH4!C$6:AC$6)&gt;2.5,3,2)),"")</f>
        <v>4</v>
      </c>
      <c r="BA67" s="223">
        <f>IFERROR(IF(SUMPRODUCT(US_N2O!C70:AA70/SUM(US_N2O!C70:AA70),US_N2O!C$6:AA$6)&gt;3.5,4,IF(SUMPRODUCT(US_N2O!C70:AA70/SUM(US_N2O!C70:AA70),US_N2O!C$6:AA$6)&gt;2.5,3,2)),"")</f>
        <v>4</v>
      </c>
      <c r="BB67" s="223" t="str">
        <f>IFERROR(IF(SUMPRODUCT(US_Others!U72:V72/SUM(US_Others!U72:V72),US_Others!U$8:V$8)&gt;3.5,4,IF(SUMPRODUCT(US_Others!U72:V72/SUM(US_Others!U72:V72),US_Others!U$8:V$8)&gt;2.5,3,2)),"")</f>
        <v/>
      </c>
      <c r="BC67" s="223" t="str">
        <f>IFERROR(IF((US_Others!C72*US_Others!C$8/SUM(US_Others!C72,US_Others!H72,US_Others!N72)+ US_Others!H72*US_Others!H$8/SUM(US_Others!C72,US_Others!H72,US_Others!N72)+US_Others!N72*US_Others!N$8/SUM(US_Others!C72,US_Others!H72,US_Others!N72))&gt;3.5,4,IF((US_Others!C72*US_Others!C$8/SUM(US_Others!C72,US_Others!H72,US_Others!N72)+ US_Others!H72*US_Others!H$8/SUM(US_Others!C72,US_Others!H72,US_Others!N72)+US_Others!N72*US_Others!N$8/SUM(US_Others!C72,US_Others!H72,US_Others!N72))&gt;2.5,3,2)),"")</f>
        <v/>
      </c>
      <c r="BD67" s="223" t="str">
        <f>IFERROR(IF((US_Others!D72*US_Others!D$8/SUM(US_Others!D72,US_Others!I72,US_Others!O72)+US_Others!I72*US_Others!I$8/SUM(US_Others!D72,US_Others!I72,US_Others!O72)+US_Others!O72*US_Others!O$8/SUM(US_Others!D72,US_Others!I72,US_Others!O72))&gt;3.5,4,IF((US_Others!D72*US_Others!D$8/SUM(US_Others!D72,US_Others!I72,US_Others!O72)+US_Others!I72*US_Others!I$8/SUM(US_Others!D72,US_Others!I72,US_Others!O72)+US_Others!O72*US_Others!O$8/SUM(US_Others!D72,US_Others!I72,US_Others!O72))&gt;2.5,3,2)),"")</f>
        <v/>
      </c>
      <c r="BE67" s="223" t="str">
        <f>IFERROR(IF((US_Others!E72*US_Others!E$8/SUM(US_Others!E72,US_Others!J72,US_Others!P72,US_Others!W72)+US_Others!J72*US_Others!J$8/SUM(US_Others!E72,US_Others!J72,US_Others!P72,US_Others!W72)+US_Others!P72*US_Others!P$8/SUM(US_Others!E72,US_Others!J72,US_Others!P72,US_Others!W72)+US_Others!W72*US_Others!W$8/SUM(US_Others!E72,US_Others!J72,US_Others!P72,US_Others!W72))&gt;3.5,4,IF((US_Others!E72*US_Others!E$8/SUM(US_Others!E72,US_Others!J72,US_Others!P72,US_Others!W72)+US_Others!J72*US_Others!J$8/SUM(US_Others!E72,US_Others!J72,US_Others!P72,US_Others!W72)+US_Others!P72*US_Others!P$8/SUM(US_Others!E72,US_Others!J72,US_Others!P72,US_Others!W72)+US_Others!W72*US_Others!W$8/SUM(US_Others!E72,US_Others!J72,US_Others!P72,US_Others!W72))&gt;2.5,3,2)),"")</f>
        <v/>
      </c>
      <c r="BF67" s="223" t="str">
        <f>IFERROR(IF((US_Others!F72*US_Others!F$8/SUM(US_Others!F72,US_Others!K72,US_Others!Q72)+US_Others!K72*US_Others!K$8/SUM(US_Others!F72,US_Others!K72,US_Others!Q72)+US_Others!Q72*US_Others!Q$8/SUM(US_Others!F72,US_Others!K72,US_Others!Q72))&gt;3.5,4,IF((US_Others!F72*US_Others!F$8/SUM(US_Others!F72,US_Others!K72,US_Others!Q72)+US_Others!K72*US_Others!K$8/SUM(US_Others!F72,US_Others!K72,US_Others!Q72)+US_Others!Q72*US_Others!Q$8/SUM(US_Others!F72,US_Others!K72,US_Others!Q72))&gt;2.5,3,2)),"")</f>
        <v/>
      </c>
      <c r="BG67" s="223" t="str">
        <f>IFERROR(IF((US_Others!G72*US_Others!G$8/SUM(US_Others!G72,US_Others!L72,US_Others!R72)+US_Others!L72*US_Others!L$8/SUM(US_Others!G72,US_Others!L72,US_Others!R72)+US_Others!R72*US_Others!R$8/SUM(US_Others!G72,US_Others!L72,US_Others!R72))&gt;3.5,4,IF((US_Others!G72*US_Others!G$8/SUM(US_Others!G72,US_Others!L72,US_Others!R72)+US_Others!L72*US_Others!L$8/SUM(US_Others!G72,US_Others!L72,US_Others!R72)+US_Others!R72*US_Others!R$8/SUM(US_Others!G72,US_Others!L72,US_Others!R72))&gt;2.5,3,2)),"")</f>
        <v/>
      </c>
      <c r="BH67" s="219" t="str">
        <f>IFERROR(IF((US_Others!Z72*US_Others!Z$8/SUM(US_Others!Z72,US_Others!AB72)+US_Others!AB72*US_Others!AB$8/SUM(US_Others!Z72,US_Others!AB72))&gt;3.5,4,IF((US_Others!Z72*US_Others!Z$8/SUM(US_Others!Z72,US_Others!AB72)+US_Others!AB72*US_Others!AB$8/SUM(US_Others!Z72,US_Others!AB72))&gt;2.5,3,2)),"")</f>
        <v/>
      </c>
      <c r="BI67" s="219" t="str">
        <f>IFERROR(IF((US_Others!AA72*US_Others!AA$8/SUM(US_Others!AA72,US_Others!AC72)+US_Others!AC72*US_Others!AC$8/SUM(US_Others!AA72,US_Others!AC72))&gt;3.5,4,IF((US_Others!AA72*US_Others!AA$8/SUM(US_Others!AA72,US_Others!AC72)+US_Others!AC72*US_Others!AC$8/SUM(US_Others!AA72,US_Others!AC72))&gt;2.5,3,2)),"")</f>
        <v/>
      </c>
      <c r="BJ67" s="219" t="str">
        <f>IFERROR(US_Others!AD72*US_Others!AD$8/US_Others!AD72,"")</f>
        <v/>
      </c>
      <c r="BK67" s="74" t="str">
        <f>IFERROR(US_Others!AE72*US_Others!AE$8/US_Others!AE72,"")</f>
        <v/>
      </c>
      <c r="BL67" s="219">
        <f>IFERROR(IF(SUMPRODUCT(US_Others!AG72:AI72/SUM(US_Others!AG72:AI72),US_Others!AG$8:AI$8)&gt;3.5,4,IF(SUMPRODUCT(US_Others!AG72:AI72/SUM(US_Others!AG72:AI72),US_Others!AG$8:AI$8)&gt;2.5,3,2)),"")</f>
        <v>4</v>
      </c>
      <c r="BM67" s="219" t="str">
        <f>IFERROR(US_Others!AL72*US_Others!AL$8/US_Others!AL72,"")</f>
        <v/>
      </c>
    </row>
    <row r="68" spans="1:65">
      <c r="A68" s="200" t="s">
        <v>183</v>
      </c>
      <c r="B68" s="332" t="s">
        <v>184</v>
      </c>
      <c r="C68" s="333">
        <f>SUM(US_CO2!C71:AX71)</f>
        <v>1.5676411987996322</v>
      </c>
      <c r="D68" s="333">
        <f>SUM(US_CH4!C71:AC71)</f>
        <v>8.5130021048346381E-4</v>
      </c>
      <c r="E68" s="333">
        <f>SUM(US_N2O!C71:AA71)</f>
        <v>1.0199881079017308E-3</v>
      </c>
      <c r="F68" s="332">
        <f>US_Others!V73+US_Others!U73</f>
        <v>0</v>
      </c>
      <c r="G68" s="332">
        <f>US_Others!C73+US_Others!H73+US_Others!N73</f>
        <v>0</v>
      </c>
      <c r="H68" s="332">
        <f>US_Others!D73+US_Others!I73+US_Others!O73</f>
        <v>0</v>
      </c>
      <c r="I68" s="332">
        <f>US_Others!E73+US_Others!J73+US_Others!P73+US_Others!W73</f>
        <v>0</v>
      </c>
      <c r="J68" s="332">
        <f>US_Others!F73+US_Others!K73+US_Others!Q73</f>
        <v>0</v>
      </c>
      <c r="K68" s="332">
        <f>US_Others!G73+US_Others!L73+US_Others!R73</f>
        <v>0</v>
      </c>
      <c r="L68" s="332">
        <f>US_Others!Z73+US_Others!AB73</f>
        <v>0</v>
      </c>
      <c r="M68" s="332">
        <f>US_Others!AA73+US_Others!AC73</f>
        <v>0</v>
      </c>
      <c r="N68" s="332">
        <f>US_Others!AD73</f>
        <v>0</v>
      </c>
      <c r="O68" s="332">
        <f>US_Others!AE73</f>
        <v>0</v>
      </c>
      <c r="P68" s="332">
        <f>SUM(US_Others!AG73:AI73)</f>
        <v>0</v>
      </c>
      <c r="Q68" s="332">
        <f>US_Others!AL73</f>
        <v>0</v>
      </c>
      <c r="R68" s="332"/>
      <c r="S68" s="334">
        <f t="shared" si="0"/>
        <v>1567.6411987996321</v>
      </c>
      <c r="T68" s="334">
        <f>D68*1000/Spec!I$6</f>
        <v>3.4052008419338552E-2</v>
      </c>
      <c r="U68" s="334">
        <f>E68*1000/Spec!I$7</f>
        <v>3.4227788855762777E-3</v>
      </c>
      <c r="V68" s="334">
        <f>F68*1000/Spec!I$8</f>
        <v>0</v>
      </c>
      <c r="W68" s="334">
        <f>G68*1000/Spec!I$9</f>
        <v>0</v>
      </c>
      <c r="X68" s="334">
        <f>H68*1000/Spec!I$10</f>
        <v>0</v>
      </c>
      <c r="Y68" s="334">
        <f>I68*1000/Spec!I$11</f>
        <v>0</v>
      </c>
      <c r="Z68" s="334">
        <f>J68*1000/Spec!I$12</f>
        <v>0</v>
      </c>
      <c r="AA68" s="334">
        <f>K68*1000/Spec!I$15</f>
        <v>0</v>
      </c>
      <c r="AB68" s="334">
        <f>L68*1000/Spec!I$17</f>
        <v>0</v>
      </c>
      <c r="AC68" s="334">
        <f>M68*1000/Spec!I$18</f>
        <v>0</v>
      </c>
      <c r="AD68" s="335">
        <f>N68*1000/Spec!I$25</f>
        <v>0</v>
      </c>
      <c r="AE68" s="335">
        <f>O68*1000/Spec!I$26</f>
        <v>0</v>
      </c>
      <c r="AF68" s="334">
        <f>P68*1000/Spec!I$21</f>
        <v>0</v>
      </c>
      <c r="AG68" s="334">
        <f>Q68*1000/Spec!I$22</f>
        <v>0</v>
      </c>
      <c r="AI68" s="200">
        <f>S68/'2007output'!$C66</f>
        <v>0.12608712288262142</v>
      </c>
      <c r="AJ68" s="200">
        <f>T68/'2007output'!$C66</f>
        <v>2.7388408605596841E-6</v>
      </c>
      <c r="AK68" s="200">
        <f>U68/'2007output'!$C66</f>
        <v>2.7529790763100441E-7</v>
      </c>
      <c r="AL68" s="200">
        <f>V68/'2007output'!$C66</f>
        <v>0</v>
      </c>
      <c r="AM68" s="200">
        <f>W68/'2007output'!$C66</f>
        <v>0</v>
      </c>
      <c r="AN68" s="200">
        <f>X68/'2007output'!$C66</f>
        <v>0</v>
      </c>
      <c r="AO68" s="200">
        <f>Y68/'2007output'!$C66</f>
        <v>0</v>
      </c>
      <c r="AP68" s="200">
        <f>Z68/'2007output'!$C66</f>
        <v>0</v>
      </c>
      <c r="AQ68" s="200">
        <f>AA68/'2007output'!$C66</f>
        <v>0</v>
      </c>
      <c r="AR68" s="200">
        <f>AB68/'2007output'!$C66</f>
        <v>0</v>
      </c>
      <c r="AS68" s="200">
        <f>AC68/'2007output'!$C66</f>
        <v>0</v>
      </c>
      <c r="AT68" s="200">
        <f>AD68/'2007output'!$C66</f>
        <v>0</v>
      </c>
      <c r="AU68" s="200">
        <f>AE68/'2007output'!$C66</f>
        <v>0</v>
      </c>
      <c r="AV68" s="200">
        <f>AF68/'2007output'!$C66</f>
        <v>0</v>
      </c>
      <c r="AW68" s="200">
        <f>AG68/'2007output'!$C66</f>
        <v>0</v>
      </c>
      <c r="AY68" s="370">
        <f>IFERROR(IF(SUMPRODUCT(US_CO2!C71:AX71/SUM(US_CO2!C71:AX71),US_CO2!C$6:AX$6)&gt;3.5,4,IF(SUMPRODUCT(US_CO2!C71:AX71/SUM(US_CO2!C71:AX71),US_CO2!C$6:AX$6)&gt;2.5,3,2)),"")</f>
        <v>4</v>
      </c>
      <c r="AZ68" s="370">
        <f>IFERROR(IF(SUMPRODUCT(US_CH4!C71:AC71/SUM(US_CH4!C71:AC71),US_CH4!C$6:AC$6)&gt;3.5,4,IF(SUMPRODUCT(US_CH4!C71:AC71/SUM(US_CH4!C71:AC71),US_CH4!C$6:AC$6)&gt;2.5,3,2)),"")</f>
        <v>4</v>
      </c>
      <c r="BA68" s="223">
        <f>IFERROR(IF(SUMPRODUCT(US_N2O!C71:AA71/SUM(US_N2O!C71:AA71),US_N2O!C$6:AA$6)&gt;3.5,4,IF(SUMPRODUCT(US_N2O!C71:AA71/SUM(US_N2O!C71:AA71),US_N2O!C$6:AA$6)&gt;2.5,3,2)),"")</f>
        <v>4</v>
      </c>
      <c r="BB68" s="223" t="str">
        <f>IFERROR(IF(SUMPRODUCT(US_Others!U73:V73/SUM(US_Others!U73:V73),US_Others!U$8:V$8)&gt;3.5,4,IF(SUMPRODUCT(US_Others!U73:V73/SUM(US_Others!U73:V73),US_Others!U$8:V$8)&gt;2.5,3,2)),"")</f>
        <v/>
      </c>
      <c r="BC68" s="223" t="str">
        <f>IFERROR(IF((US_Others!C73*US_Others!C$8/SUM(US_Others!C73,US_Others!H73,US_Others!N73)+ US_Others!H73*US_Others!H$8/SUM(US_Others!C73,US_Others!H73,US_Others!N73)+US_Others!N73*US_Others!N$8/SUM(US_Others!C73,US_Others!H73,US_Others!N73))&gt;3.5,4,IF((US_Others!C73*US_Others!C$8/SUM(US_Others!C73,US_Others!H73,US_Others!N73)+ US_Others!H73*US_Others!H$8/SUM(US_Others!C73,US_Others!H73,US_Others!N73)+US_Others!N73*US_Others!N$8/SUM(US_Others!C73,US_Others!H73,US_Others!N73))&gt;2.5,3,2)),"")</f>
        <v/>
      </c>
      <c r="BD68" s="223" t="str">
        <f>IFERROR(IF((US_Others!D73*US_Others!D$8/SUM(US_Others!D73,US_Others!I73,US_Others!O73)+US_Others!I73*US_Others!I$8/SUM(US_Others!D73,US_Others!I73,US_Others!O73)+US_Others!O73*US_Others!O$8/SUM(US_Others!D73,US_Others!I73,US_Others!O73))&gt;3.5,4,IF((US_Others!D73*US_Others!D$8/SUM(US_Others!D73,US_Others!I73,US_Others!O73)+US_Others!I73*US_Others!I$8/SUM(US_Others!D73,US_Others!I73,US_Others!O73)+US_Others!O73*US_Others!O$8/SUM(US_Others!D73,US_Others!I73,US_Others!O73))&gt;2.5,3,2)),"")</f>
        <v/>
      </c>
      <c r="BE68" s="223" t="str">
        <f>IFERROR(IF((US_Others!E73*US_Others!E$8/SUM(US_Others!E73,US_Others!J73,US_Others!P73,US_Others!W73)+US_Others!J73*US_Others!J$8/SUM(US_Others!E73,US_Others!J73,US_Others!P73,US_Others!W73)+US_Others!P73*US_Others!P$8/SUM(US_Others!E73,US_Others!J73,US_Others!P73,US_Others!W73)+US_Others!W73*US_Others!W$8/SUM(US_Others!E73,US_Others!J73,US_Others!P73,US_Others!W73))&gt;3.5,4,IF((US_Others!E73*US_Others!E$8/SUM(US_Others!E73,US_Others!J73,US_Others!P73,US_Others!W73)+US_Others!J73*US_Others!J$8/SUM(US_Others!E73,US_Others!J73,US_Others!P73,US_Others!W73)+US_Others!P73*US_Others!P$8/SUM(US_Others!E73,US_Others!J73,US_Others!P73,US_Others!W73)+US_Others!W73*US_Others!W$8/SUM(US_Others!E73,US_Others!J73,US_Others!P73,US_Others!W73))&gt;2.5,3,2)),"")</f>
        <v/>
      </c>
      <c r="BF68" s="223" t="str">
        <f>IFERROR(IF((US_Others!F73*US_Others!F$8/SUM(US_Others!F73,US_Others!K73,US_Others!Q73)+US_Others!K73*US_Others!K$8/SUM(US_Others!F73,US_Others!K73,US_Others!Q73)+US_Others!Q73*US_Others!Q$8/SUM(US_Others!F73,US_Others!K73,US_Others!Q73))&gt;3.5,4,IF((US_Others!F73*US_Others!F$8/SUM(US_Others!F73,US_Others!K73,US_Others!Q73)+US_Others!K73*US_Others!K$8/SUM(US_Others!F73,US_Others!K73,US_Others!Q73)+US_Others!Q73*US_Others!Q$8/SUM(US_Others!F73,US_Others!K73,US_Others!Q73))&gt;2.5,3,2)),"")</f>
        <v/>
      </c>
      <c r="BG68" s="223" t="str">
        <f>IFERROR(IF((US_Others!G73*US_Others!G$8/SUM(US_Others!G73,US_Others!L73,US_Others!R73)+US_Others!L73*US_Others!L$8/SUM(US_Others!G73,US_Others!L73,US_Others!R73)+US_Others!R73*US_Others!R$8/SUM(US_Others!G73,US_Others!L73,US_Others!R73))&gt;3.5,4,IF((US_Others!G73*US_Others!G$8/SUM(US_Others!G73,US_Others!L73,US_Others!R73)+US_Others!L73*US_Others!L$8/SUM(US_Others!G73,US_Others!L73,US_Others!R73)+US_Others!R73*US_Others!R$8/SUM(US_Others!G73,US_Others!L73,US_Others!R73))&gt;2.5,3,2)),"")</f>
        <v/>
      </c>
      <c r="BH68" s="219" t="str">
        <f>IFERROR(IF((US_Others!Z73*US_Others!Z$8/SUM(US_Others!Z73,US_Others!AB73)+US_Others!AB73*US_Others!AB$8/SUM(US_Others!Z73,US_Others!AB73))&gt;3.5,4,IF((US_Others!Z73*US_Others!Z$8/SUM(US_Others!Z73,US_Others!AB73)+US_Others!AB73*US_Others!AB$8/SUM(US_Others!Z73,US_Others!AB73))&gt;2.5,3,2)),"")</f>
        <v/>
      </c>
      <c r="BI68" s="219" t="str">
        <f>IFERROR(IF((US_Others!AA73*US_Others!AA$8/SUM(US_Others!AA73,US_Others!AC73)+US_Others!AC73*US_Others!AC$8/SUM(US_Others!AA73,US_Others!AC73))&gt;3.5,4,IF((US_Others!AA73*US_Others!AA$8/SUM(US_Others!AA73,US_Others!AC73)+US_Others!AC73*US_Others!AC$8/SUM(US_Others!AA73,US_Others!AC73))&gt;2.5,3,2)),"")</f>
        <v/>
      </c>
      <c r="BJ68" s="219" t="str">
        <f>IFERROR(US_Others!AD73*US_Others!AD$8/US_Others!AD73,"")</f>
        <v/>
      </c>
      <c r="BK68" s="74" t="str">
        <f>IFERROR(US_Others!AE73*US_Others!AE$8/US_Others!AE73,"")</f>
        <v/>
      </c>
      <c r="BL68" s="219" t="str">
        <f>IFERROR(IF(SUMPRODUCT(US_Others!AG73:AI73/SUM(US_Others!AG73:AI73),US_Others!AG$8:AI$8)&gt;3.5,4,IF(SUMPRODUCT(US_Others!AG73:AI73/SUM(US_Others!AG73:AI73),US_Others!AG$8:AI$8)&gt;2.5,3,2)),"")</f>
        <v/>
      </c>
      <c r="BM68" s="219" t="str">
        <f>IFERROR(US_Others!AL73*US_Others!AL$8/US_Others!AL73,"")</f>
        <v/>
      </c>
    </row>
    <row r="69" spans="1:65">
      <c r="A69" s="200" t="s">
        <v>185</v>
      </c>
      <c r="B69" s="332">
        <v>332114</v>
      </c>
      <c r="C69" s="333">
        <f>SUM(US_CO2!C72:AX72)</f>
        <v>0.43433535287821162</v>
      </c>
      <c r="D69" s="333">
        <f>SUM(US_CH4!C72:AC72)</f>
        <v>2.3786778393135527E-4</v>
      </c>
      <c r="E69" s="333">
        <f>SUM(US_N2O!C72:AA72)</f>
        <v>2.9000767949700142E-4</v>
      </c>
      <c r="F69" s="332">
        <f>US_Others!V74+US_Others!U74</f>
        <v>0</v>
      </c>
      <c r="G69" s="332">
        <f>US_Others!C74+US_Others!H74+US_Others!N74</f>
        <v>1.8730329878775431E-5</v>
      </c>
      <c r="H69" s="332">
        <f>US_Others!D74+US_Others!I74+US_Others!O74</f>
        <v>3.0717741001191711E-4</v>
      </c>
      <c r="I69" s="332">
        <f>US_Others!E74+US_Others!J74+US_Others!P74+US_Others!W74</f>
        <v>1.4197590048111778E-3</v>
      </c>
      <c r="J69" s="332">
        <f>US_Others!F74+US_Others!K74+US_Others!Q74</f>
        <v>2.4536732141195816E-4</v>
      </c>
      <c r="K69" s="332">
        <f>US_Others!G74+US_Others!L74+US_Others!R74</f>
        <v>2.4349428842408067E-5</v>
      </c>
      <c r="L69" s="332">
        <f>US_Others!Z74+US_Others!AB74</f>
        <v>0</v>
      </c>
      <c r="M69" s="332">
        <f>US_Others!AA74+US_Others!AC74</f>
        <v>0</v>
      </c>
      <c r="N69" s="332">
        <f>US_Others!AD74</f>
        <v>0</v>
      </c>
      <c r="O69" s="332">
        <f>US_Others!AE74</f>
        <v>0</v>
      </c>
      <c r="P69" s="332">
        <f>SUM(US_Others!AG74:AI74)</f>
        <v>0</v>
      </c>
      <c r="Q69" s="332">
        <f>US_Others!AL74</f>
        <v>0</v>
      </c>
      <c r="R69" s="332"/>
      <c r="S69" s="334">
        <f t="shared" ref="S69:S132" si="1">C69*1000</f>
        <v>434.33535287821161</v>
      </c>
      <c r="T69" s="334">
        <f>D69*1000/Spec!I$6</f>
        <v>9.5147113572542109E-3</v>
      </c>
      <c r="U69" s="334">
        <f>E69*1000/Spec!I$7</f>
        <v>9.7318013254027317E-4</v>
      </c>
      <c r="V69" s="334">
        <f>F69*1000/Spec!I$8</f>
        <v>0</v>
      </c>
      <c r="W69" s="334">
        <f>G69*1000/Spec!I$9</f>
        <v>2.7748636857445082E-5</v>
      </c>
      <c r="X69" s="334">
        <f>H69*1000/Spec!I$10</f>
        <v>8.7764974289119172E-5</v>
      </c>
      <c r="Y69" s="334">
        <f>I69*1000/Spec!I$11</f>
        <v>9.9283846490292151E-4</v>
      </c>
      <c r="Z69" s="334">
        <f>J69*1000/Spec!I$12</f>
        <v>5.4892018212966029E-5</v>
      </c>
      <c r="AA69" s="334">
        <f>K69*1000/Spec!I$15</f>
        <v>2.4821028381659598E-6</v>
      </c>
      <c r="AB69" s="334">
        <f>L69*1000/Spec!I$17</f>
        <v>0</v>
      </c>
      <c r="AC69" s="334">
        <f>M69*1000/Spec!I$18</f>
        <v>0</v>
      </c>
      <c r="AD69" s="335">
        <f>N69*1000/Spec!I$25</f>
        <v>0</v>
      </c>
      <c r="AE69" s="335">
        <f>O69*1000/Spec!I$26</f>
        <v>0</v>
      </c>
      <c r="AF69" s="334">
        <f>P69*1000/Spec!I$21</f>
        <v>0</v>
      </c>
      <c r="AG69" s="334">
        <f>Q69*1000/Spec!I$22</f>
        <v>0</v>
      </c>
      <c r="AI69" s="200">
        <f>S69/'2007output'!$C67</f>
        <v>5.3981525339076762E-2</v>
      </c>
      <c r="AJ69" s="200">
        <f>T69/'2007output'!$C67</f>
        <v>1.1825393185749702E-6</v>
      </c>
      <c r="AK69" s="200">
        <f>U69/'2007output'!$C67</f>
        <v>1.2095204232417018E-7</v>
      </c>
      <c r="AL69" s="200">
        <f>V69/'2007output'!$C67</f>
        <v>0</v>
      </c>
      <c r="AM69" s="200">
        <f>W69/'2007output'!$C67</f>
        <v>3.4487492987130355E-9</v>
      </c>
      <c r="AN69" s="200">
        <f>X69/'2007output'!$C67</f>
        <v>1.0907901353358087E-8</v>
      </c>
      <c r="AO69" s="200">
        <f>Y69/'2007output'!$C67</f>
        <v>1.2339528522283388E-7</v>
      </c>
      <c r="AP69" s="200">
        <f>Z69/'2007output'!$C67</f>
        <v>6.8222741999709208E-9</v>
      </c>
      <c r="AQ69" s="200">
        <f>AA69/'2007output'!$C67</f>
        <v>3.0848904277478993E-10</v>
      </c>
      <c r="AR69" s="200">
        <f>AB69/'2007output'!$C67</f>
        <v>0</v>
      </c>
      <c r="AS69" s="200">
        <f>AC69/'2007output'!$C67</f>
        <v>0</v>
      </c>
      <c r="AT69" s="200">
        <f>AD69/'2007output'!$C67</f>
        <v>0</v>
      </c>
      <c r="AU69" s="200">
        <f>AE69/'2007output'!$C67</f>
        <v>0</v>
      </c>
      <c r="AV69" s="200">
        <f>AF69/'2007output'!$C67</f>
        <v>0</v>
      </c>
      <c r="AW69" s="200">
        <f>AG69/'2007output'!$C67</f>
        <v>0</v>
      </c>
      <c r="AY69" s="370">
        <f>IFERROR(IF(SUMPRODUCT(US_CO2!C72:AX72/SUM(US_CO2!C72:AX72),US_CO2!C$6:AX$6)&gt;3.5,4,IF(SUMPRODUCT(US_CO2!C72:AX72/SUM(US_CO2!C72:AX72),US_CO2!C$6:AX$6)&gt;2.5,3,2)),"")</f>
        <v>4</v>
      </c>
      <c r="AZ69" s="370">
        <f>IFERROR(IF(SUMPRODUCT(US_CH4!C72:AC72/SUM(US_CH4!C72:AC72),US_CH4!C$6:AC$6)&gt;3.5,4,IF(SUMPRODUCT(US_CH4!C72:AC72/SUM(US_CH4!C72:AC72),US_CH4!C$6:AC$6)&gt;2.5,3,2)),"")</f>
        <v>4</v>
      </c>
      <c r="BA69" s="223">
        <f>IFERROR(IF(SUMPRODUCT(US_N2O!C72:AA72/SUM(US_N2O!C72:AA72),US_N2O!C$6:AA$6)&gt;3.5,4,IF(SUMPRODUCT(US_N2O!C72:AA72/SUM(US_N2O!C72:AA72),US_N2O!C$6:AA$6)&gt;2.5,3,2)),"")</f>
        <v>4</v>
      </c>
      <c r="BB69" s="223" t="str">
        <f>IFERROR(IF(SUMPRODUCT(US_Others!U74:V74/SUM(US_Others!U74:V74),US_Others!U$8:V$8)&gt;3.5,4,IF(SUMPRODUCT(US_Others!U74:V74/SUM(US_Others!U74:V74),US_Others!U$8:V$8)&gt;2.5,3,2)),"")</f>
        <v/>
      </c>
      <c r="BC69" s="223">
        <f>IFERROR(IF((US_Others!C74*US_Others!C$8/SUM(US_Others!C74,US_Others!H74,US_Others!N74)+ US_Others!H74*US_Others!H$8/SUM(US_Others!C74,US_Others!H74,US_Others!N74)+US_Others!N74*US_Others!N$8/SUM(US_Others!C74,US_Others!H74,US_Others!N74))&gt;3.5,4,IF((US_Others!C74*US_Others!C$8/SUM(US_Others!C74,US_Others!H74,US_Others!N74)+ US_Others!H74*US_Others!H$8/SUM(US_Others!C74,US_Others!H74,US_Others!N74)+US_Others!N74*US_Others!N$8/SUM(US_Others!C74,US_Others!H74,US_Others!N74))&gt;2.5,3,2)),"")</f>
        <v>4</v>
      </c>
      <c r="BD69" s="223">
        <f>IFERROR(IF((US_Others!D74*US_Others!D$8/SUM(US_Others!D74,US_Others!I74,US_Others!O74)+US_Others!I74*US_Others!I$8/SUM(US_Others!D74,US_Others!I74,US_Others!O74)+US_Others!O74*US_Others!O$8/SUM(US_Others!D74,US_Others!I74,US_Others!O74))&gt;3.5,4,IF((US_Others!D74*US_Others!D$8/SUM(US_Others!D74,US_Others!I74,US_Others!O74)+US_Others!I74*US_Others!I$8/SUM(US_Others!D74,US_Others!I74,US_Others!O74)+US_Others!O74*US_Others!O$8/SUM(US_Others!D74,US_Others!I74,US_Others!O74))&gt;2.5,3,2)),"")</f>
        <v>4</v>
      </c>
      <c r="BE69" s="223">
        <f>IFERROR(IF((US_Others!E74*US_Others!E$8/SUM(US_Others!E74,US_Others!J74,US_Others!P74,US_Others!W74)+US_Others!J74*US_Others!J$8/SUM(US_Others!E74,US_Others!J74,US_Others!P74,US_Others!W74)+US_Others!P74*US_Others!P$8/SUM(US_Others!E74,US_Others!J74,US_Others!P74,US_Others!W74)+US_Others!W74*US_Others!W$8/SUM(US_Others!E74,US_Others!J74,US_Others!P74,US_Others!W74))&gt;3.5,4,IF((US_Others!E74*US_Others!E$8/SUM(US_Others!E74,US_Others!J74,US_Others!P74,US_Others!W74)+US_Others!J74*US_Others!J$8/SUM(US_Others!E74,US_Others!J74,US_Others!P74,US_Others!W74)+US_Others!P74*US_Others!P$8/SUM(US_Others!E74,US_Others!J74,US_Others!P74,US_Others!W74)+US_Others!W74*US_Others!W$8/SUM(US_Others!E74,US_Others!J74,US_Others!P74,US_Others!W74))&gt;2.5,3,2)),"")</f>
        <v>4</v>
      </c>
      <c r="BF69" s="223">
        <f>IFERROR(IF((US_Others!F74*US_Others!F$8/SUM(US_Others!F74,US_Others!K74,US_Others!Q74)+US_Others!K74*US_Others!K$8/SUM(US_Others!F74,US_Others!K74,US_Others!Q74)+US_Others!Q74*US_Others!Q$8/SUM(US_Others!F74,US_Others!K74,US_Others!Q74))&gt;3.5,4,IF((US_Others!F74*US_Others!F$8/SUM(US_Others!F74,US_Others!K74,US_Others!Q74)+US_Others!K74*US_Others!K$8/SUM(US_Others!F74,US_Others!K74,US_Others!Q74)+US_Others!Q74*US_Others!Q$8/SUM(US_Others!F74,US_Others!K74,US_Others!Q74))&gt;2.5,3,2)),"")</f>
        <v>4</v>
      </c>
      <c r="BG69" s="223">
        <f>IFERROR(IF((US_Others!G74*US_Others!G$8/SUM(US_Others!G74,US_Others!L74,US_Others!R74)+US_Others!L74*US_Others!L$8/SUM(US_Others!G74,US_Others!L74,US_Others!R74)+US_Others!R74*US_Others!R$8/SUM(US_Others!G74,US_Others!L74,US_Others!R74))&gt;3.5,4,IF((US_Others!G74*US_Others!G$8/SUM(US_Others!G74,US_Others!L74,US_Others!R74)+US_Others!L74*US_Others!L$8/SUM(US_Others!G74,US_Others!L74,US_Others!R74)+US_Others!R74*US_Others!R$8/SUM(US_Others!G74,US_Others!L74,US_Others!R74))&gt;2.5,3,2)),"")</f>
        <v>4</v>
      </c>
      <c r="BH69" s="219" t="str">
        <f>IFERROR(IF((US_Others!Z74*US_Others!Z$8/SUM(US_Others!Z74,US_Others!AB74)+US_Others!AB74*US_Others!AB$8/SUM(US_Others!Z74,US_Others!AB74))&gt;3.5,4,IF((US_Others!Z74*US_Others!Z$8/SUM(US_Others!Z74,US_Others!AB74)+US_Others!AB74*US_Others!AB$8/SUM(US_Others!Z74,US_Others!AB74))&gt;2.5,3,2)),"")</f>
        <v/>
      </c>
      <c r="BI69" s="219" t="str">
        <f>IFERROR(IF((US_Others!AA74*US_Others!AA$8/SUM(US_Others!AA74,US_Others!AC74)+US_Others!AC74*US_Others!AC$8/SUM(US_Others!AA74,US_Others!AC74))&gt;3.5,4,IF((US_Others!AA74*US_Others!AA$8/SUM(US_Others!AA74,US_Others!AC74)+US_Others!AC74*US_Others!AC$8/SUM(US_Others!AA74,US_Others!AC74))&gt;2.5,3,2)),"")</f>
        <v/>
      </c>
      <c r="BJ69" s="219" t="str">
        <f>IFERROR(US_Others!AD74*US_Others!AD$8/US_Others!AD74,"")</f>
        <v/>
      </c>
      <c r="BK69" s="74" t="str">
        <f>IFERROR(US_Others!AE74*US_Others!AE$8/US_Others!AE74,"")</f>
        <v/>
      </c>
      <c r="BL69" s="219" t="str">
        <f>IFERROR(IF(SUMPRODUCT(US_Others!AG74:AI74/SUM(US_Others!AG74:AI74),US_Others!AG$8:AI$8)&gt;3.5,4,IF(SUMPRODUCT(US_Others!AG74:AI74/SUM(US_Others!AG74:AI74),US_Others!AG$8:AI$8)&gt;2.5,3,2)),"")</f>
        <v/>
      </c>
      <c r="BM69" s="219" t="str">
        <f>IFERROR(US_Others!AL74*US_Others!AL$8/US_Others!AL74,"")</f>
        <v/>
      </c>
    </row>
    <row r="70" spans="1:65">
      <c r="A70" s="200" t="s">
        <v>186</v>
      </c>
      <c r="B70" s="332" t="s">
        <v>187</v>
      </c>
      <c r="C70" s="333">
        <f>SUM(US_CO2!C73:AX73)</f>
        <v>0.40732754441278485</v>
      </c>
      <c r="D70" s="333">
        <f>SUM(US_CH4!C73:AC73)</f>
        <v>2.2200401203559318E-4</v>
      </c>
      <c r="E70" s="333">
        <f>SUM(US_N2O!C73:AA73)</f>
        <v>2.6800980224057512E-4</v>
      </c>
      <c r="F70" s="332">
        <f>US_Others!V75+US_Others!U75</f>
        <v>0</v>
      </c>
      <c r="G70" s="332">
        <f>US_Others!C75+US_Others!H75+US_Others!N75</f>
        <v>9.3651649393877148E-5</v>
      </c>
      <c r="H70" s="332">
        <f>US_Others!D75+US_Others!I75+US_Others!O75</f>
        <v>1.5358870500595855E-3</v>
      </c>
      <c r="I70" s="332">
        <f>US_Others!E75+US_Others!J75+US_Others!P75+US_Others!W75</f>
        <v>7.0987950240558881E-3</v>
      </c>
      <c r="J70" s="332">
        <f>US_Others!F75+US_Others!K75+US_Others!Q75</f>
        <v>1.2268366070597907E-3</v>
      </c>
      <c r="K70" s="332">
        <f>US_Others!G75+US_Others!L75+US_Others!R75</f>
        <v>1.2174714421204034E-4</v>
      </c>
      <c r="L70" s="332">
        <f>US_Others!Z75+US_Others!AB75</f>
        <v>0</v>
      </c>
      <c r="M70" s="332">
        <f>US_Others!AA75+US_Others!AC75</f>
        <v>0</v>
      </c>
      <c r="N70" s="332">
        <f>US_Others!AD75</f>
        <v>0</v>
      </c>
      <c r="O70" s="332">
        <f>US_Others!AE75</f>
        <v>0</v>
      </c>
      <c r="P70" s="332">
        <f>SUM(US_Others!AG75:AI75)</f>
        <v>0</v>
      </c>
      <c r="Q70" s="332">
        <f>US_Others!AL75</f>
        <v>0</v>
      </c>
      <c r="R70" s="332"/>
      <c r="S70" s="334">
        <f t="shared" si="1"/>
        <v>407.32754441278485</v>
      </c>
      <c r="T70" s="334">
        <f>D70*1000/Spec!I$6</f>
        <v>8.8801604814237271E-3</v>
      </c>
      <c r="U70" s="334">
        <f>E70*1000/Spec!I$7</f>
        <v>8.9936175248515144E-4</v>
      </c>
      <c r="V70" s="334">
        <f>F70*1000/Spec!I$8</f>
        <v>0</v>
      </c>
      <c r="W70" s="334">
        <f>G70*1000/Spec!I$9</f>
        <v>1.3874318428722541E-4</v>
      </c>
      <c r="X70" s="334">
        <f>H70*1000/Spec!I$10</f>
        <v>4.388248714455959E-4</v>
      </c>
      <c r="Y70" s="334">
        <f>I70*1000/Spec!I$11</f>
        <v>4.9641923245146071E-3</v>
      </c>
      <c r="Z70" s="334">
        <f>J70*1000/Spec!I$12</f>
        <v>2.7446009106483013E-4</v>
      </c>
      <c r="AA70" s="334">
        <f>K70*1000/Spec!I$15</f>
        <v>1.24105141908298E-5</v>
      </c>
      <c r="AB70" s="334">
        <f>L70*1000/Spec!I$17</f>
        <v>0</v>
      </c>
      <c r="AC70" s="334">
        <f>M70*1000/Spec!I$18</f>
        <v>0</v>
      </c>
      <c r="AD70" s="335">
        <f>N70*1000/Spec!I$25</f>
        <v>0</v>
      </c>
      <c r="AE70" s="335">
        <f>O70*1000/Spec!I$26</f>
        <v>0</v>
      </c>
      <c r="AF70" s="334">
        <f>P70*1000/Spec!I$21</f>
        <v>0</v>
      </c>
      <c r="AG70" s="334">
        <f>Q70*1000/Spec!I$22</f>
        <v>0</v>
      </c>
      <c r="AI70" s="200">
        <f>S70/'2007output'!$C68</f>
        <v>3.1949764249179141E-2</v>
      </c>
      <c r="AJ70" s="200">
        <f>T70/'2007output'!$C68</f>
        <v>6.9653780542973777E-7</v>
      </c>
      <c r="AK70" s="200">
        <f>U70/'2007output'!$C68</f>
        <v>7.0543709505463288E-8</v>
      </c>
      <c r="AL70" s="200">
        <f>V70/'2007output'!$C68</f>
        <v>0</v>
      </c>
      <c r="AM70" s="200">
        <f>W70/'2007output'!$C68</f>
        <v>1.0882671918364217E-8</v>
      </c>
      <c r="AN70" s="200">
        <f>X70/'2007output'!$C68</f>
        <v>3.4420336610369117E-8</v>
      </c>
      <c r="AO70" s="200">
        <f>Y70/'2007output'!$C68</f>
        <v>3.8937895713503858E-7</v>
      </c>
      <c r="AP70" s="200">
        <f>Z70/'2007output'!$C68</f>
        <v>2.1527970120388276E-8</v>
      </c>
      <c r="AQ70" s="200">
        <f>AA70/'2007output'!$C68</f>
        <v>9.734500110463409E-10</v>
      </c>
      <c r="AR70" s="200">
        <f>AB70/'2007output'!$C68</f>
        <v>0</v>
      </c>
      <c r="AS70" s="200">
        <f>AC70/'2007output'!$C68</f>
        <v>0</v>
      </c>
      <c r="AT70" s="200">
        <f>AD70/'2007output'!$C68</f>
        <v>0</v>
      </c>
      <c r="AU70" s="200">
        <f>AE70/'2007output'!$C68</f>
        <v>0</v>
      </c>
      <c r="AV70" s="200">
        <f>AF70/'2007output'!$C68</f>
        <v>0</v>
      </c>
      <c r="AW70" s="200">
        <f>AG70/'2007output'!$C68</f>
        <v>0</v>
      </c>
      <c r="AY70" s="370">
        <f>IFERROR(IF(SUMPRODUCT(US_CO2!C73:AX73/SUM(US_CO2!C73:AX73),US_CO2!C$6:AX$6)&gt;3.5,4,IF(SUMPRODUCT(US_CO2!C73:AX73/SUM(US_CO2!C73:AX73),US_CO2!C$6:AX$6)&gt;2.5,3,2)),"")</f>
        <v>4</v>
      </c>
      <c r="AZ70" s="370">
        <f>IFERROR(IF(SUMPRODUCT(US_CH4!C73:AC73/SUM(US_CH4!C73:AC73),US_CH4!C$6:AC$6)&gt;3.5,4,IF(SUMPRODUCT(US_CH4!C73:AC73/SUM(US_CH4!C73:AC73),US_CH4!C$6:AC$6)&gt;2.5,3,2)),"")</f>
        <v>4</v>
      </c>
      <c r="BA70" s="223">
        <f>IFERROR(IF(SUMPRODUCT(US_N2O!C73:AA73/SUM(US_N2O!C73:AA73),US_N2O!C$6:AA$6)&gt;3.5,4,IF(SUMPRODUCT(US_N2O!C73:AA73/SUM(US_N2O!C73:AA73),US_N2O!C$6:AA$6)&gt;2.5,3,2)),"")</f>
        <v>4</v>
      </c>
      <c r="BB70" s="223" t="str">
        <f>IFERROR(IF(SUMPRODUCT(US_Others!U75:V75/SUM(US_Others!U75:V75),US_Others!U$8:V$8)&gt;3.5,4,IF(SUMPRODUCT(US_Others!U75:V75/SUM(US_Others!U75:V75),US_Others!U$8:V$8)&gt;2.5,3,2)),"")</f>
        <v/>
      </c>
      <c r="BC70" s="223">
        <f>IFERROR(IF((US_Others!C75*US_Others!C$8/SUM(US_Others!C75,US_Others!H75,US_Others!N75)+ US_Others!H75*US_Others!H$8/SUM(US_Others!C75,US_Others!H75,US_Others!N75)+US_Others!N75*US_Others!N$8/SUM(US_Others!C75,US_Others!H75,US_Others!N75))&gt;3.5,4,IF((US_Others!C75*US_Others!C$8/SUM(US_Others!C75,US_Others!H75,US_Others!N75)+ US_Others!H75*US_Others!H$8/SUM(US_Others!C75,US_Others!H75,US_Others!N75)+US_Others!N75*US_Others!N$8/SUM(US_Others!C75,US_Others!H75,US_Others!N75))&gt;2.5,3,2)),"")</f>
        <v>4</v>
      </c>
      <c r="BD70" s="223">
        <f>IFERROR(IF((US_Others!D75*US_Others!D$8/SUM(US_Others!D75,US_Others!I75,US_Others!O75)+US_Others!I75*US_Others!I$8/SUM(US_Others!D75,US_Others!I75,US_Others!O75)+US_Others!O75*US_Others!O$8/SUM(US_Others!D75,US_Others!I75,US_Others!O75))&gt;3.5,4,IF((US_Others!D75*US_Others!D$8/SUM(US_Others!D75,US_Others!I75,US_Others!O75)+US_Others!I75*US_Others!I$8/SUM(US_Others!D75,US_Others!I75,US_Others!O75)+US_Others!O75*US_Others!O$8/SUM(US_Others!D75,US_Others!I75,US_Others!O75))&gt;2.5,3,2)),"")</f>
        <v>4</v>
      </c>
      <c r="BE70" s="223">
        <f>IFERROR(IF((US_Others!E75*US_Others!E$8/SUM(US_Others!E75,US_Others!J75,US_Others!P75,US_Others!W75)+US_Others!J75*US_Others!J$8/SUM(US_Others!E75,US_Others!J75,US_Others!P75,US_Others!W75)+US_Others!P75*US_Others!P$8/SUM(US_Others!E75,US_Others!J75,US_Others!P75,US_Others!W75)+US_Others!W75*US_Others!W$8/SUM(US_Others!E75,US_Others!J75,US_Others!P75,US_Others!W75))&gt;3.5,4,IF((US_Others!E75*US_Others!E$8/SUM(US_Others!E75,US_Others!J75,US_Others!P75,US_Others!W75)+US_Others!J75*US_Others!J$8/SUM(US_Others!E75,US_Others!J75,US_Others!P75,US_Others!W75)+US_Others!P75*US_Others!P$8/SUM(US_Others!E75,US_Others!J75,US_Others!P75,US_Others!W75)+US_Others!W75*US_Others!W$8/SUM(US_Others!E75,US_Others!J75,US_Others!P75,US_Others!W75))&gt;2.5,3,2)),"")</f>
        <v>4</v>
      </c>
      <c r="BF70" s="223">
        <f>IFERROR(IF((US_Others!F75*US_Others!F$8/SUM(US_Others!F75,US_Others!K75,US_Others!Q75)+US_Others!K75*US_Others!K$8/SUM(US_Others!F75,US_Others!K75,US_Others!Q75)+US_Others!Q75*US_Others!Q$8/SUM(US_Others!F75,US_Others!K75,US_Others!Q75))&gt;3.5,4,IF((US_Others!F75*US_Others!F$8/SUM(US_Others!F75,US_Others!K75,US_Others!Q75)+US_Others!K75*US_Others!K$8/SUM(US_Others!F75,US_Others!K75,US_Others!Q75)+US_Others!Q75*US_Others!Q$8/SUM(US_Others!F75,US_Others!K75,US_Others!Q75))&gt;2.5,3,2)),"")</f>
        <v>4</v>
      </c>
      <c r="BG70" s="223">
        <f>IFERROR(IF((US_Others!G75*US_Others!G$8/SUM(US_Others!G75,US_Others!L75,US_Others!R75)+US_Others!L75*US_Others!L$8/SUM(US_Others!G75,US_Others!L75,US_Others!R75)+US_Others!R75*US_Others!R$8/SUM(US_Others!G75,US_Others!L75,US_Others!R75))&gt;3.5,4,IF((US_Others!G75*US_Others!G$8/SUM(US_Others!G75,US_Others!L75,US_Others!R75)+US_Others!L75*US_Others!L$8/SUM(US_Others!G75,US_Others!L75,US_Others!R75)+US_Others!R75*US_Others!R$8/SUM(US_Others!G75,US_Others!L75,US_Others!R75))&gt;2.5,3,2)),"")</f>
        <v>4</v>
      </c>
      <c r="BH70" s="219" t="str">
        <f>IFERROR(IF((US_Others!Z75*US_Others!Z$8/SUM(US_Others!Z75,US_Others!AB75)+US_Others!AB75*US_Others!AB$8/SUM(US_Others!Z75,US_Others!AB75))&gt;3.5,4,IF((US_Others!Z75*US_Others!Z$8/SUM(US_Others!Z75,US_Others!AB75)+US_Others!AB75*US_Others!AB$8/SUM(US_Others!Z75,US_Others!AB75))&gt;2.5,3,2)),"")</f>
        <v/>
      </c>
      <c r="BI70" s="219" t="str">
        <f>IFERROR(IF((US_Others!AA75*US_Others!AA$8/SUM(US_Others!AA75,US_Others!AC75)+US_Others!AC75*US_Others!AC$8/SUM(US_Others!AA75,US_Others!AC75))&gt;3.5,4,IF((US_Others!AA75*US_Others!AA$8/SUM(US_Others!AA75,US_Others!AC75)+US_Others!AC75*US_Others!AC$8/SUM(US_Others!AA75,US_Others!AC75))&gt;2.5,3,2)),"")</f>
        <v/>
      </c>
      <c r="BJ70" s="219" t="str">
        <f>IFERROR(US_Others!AD75*US_Others!AD$8/US_Others!AD75,"")</f>
        <v/>
      </c>
      <c r="BK70" s="74" t="str">
        <f>IFERROR(US_Others!AE75*US_Others!AE$8/US_Others!AE75,"")</f>
        <v/>
      </c>
      <c r="BL70" s="219" t="str">
        <f>IFERROR(IF(SUMPRODUCT(US_Others!AG75:AI75/SUM(US_Others!AG75:AI75),US_Others!AG$8:AI$8)&gt;3.5,4,IF(SUMPRODUCT(US_Others!AG75:AI75/SUM(US_Others!AG75:AI75),US_Others!AG$8:AI$8)&gt;2.5,3,2)),"")</f>
        <v/>
      </c>
      <c r="BM70" s="219" t="str">
        <f>IFERROR(US_Others!AL75*US_Others!AL$8/US_Others!AL75,"")</f>
        <v/>
      </c>
    </row>
    <row r="71" spans="1:65">
      <c r="A71" s="200" t="s">
        <v>188</v>
      </c>
      <c r="B71" s="332">
        <v>332200</v>
      </c>
      <c r="C71" s="333">
        <f>SUM(US_CO2!C74:AX74)</f>
        <v>0.42668199095755782</v>
      </c>
      <c r="D71" s="333">
        <f>SUM(US_CH4!C74:AC74)</f>
        <v>2.3287949006397073E-4</v>
      </c>
      <c r="E71" s="333">
        <f>SUM(US_N2O!C74:AA74)</f>
        <v>2.8195233294928476E-4</v>
      </c>
      <c r="F71" s="332">
        <f>US_Others!V76+US_Others!U76</f>
        <v>0</v>
      </c>
      <c r="G71" s="332">
        <f>US_Others!C76+US_Others!H76+US_Others!N76</f>
        <v>9.3651649393877155E-6</v>
      </c>
      <c r="H71" s="332">
        <f>US_Others!D76+US_Others!I76+US_Others!O76</f>
        <v>1.5358870500595855E-4</v>
      </c>
      <c r="I71" s="332">
        <f>US_Others!E76+US_Others!J76+US_Others!P76+US_Others!W76</f>
        <v>7.0987950240558888E-4</v>
      </c>
      <c r="J71" s="332">
        <f>US_Others!F76+US_Others!K76+US_Others!Q76</f>
        <v>1.2268366070597908E-4</v>
      </c>
      <c r="K71" s="332">
        <f>US_Others!G76+US_Others!L76+US_Others!R76</f>
        <v>1.2174714421204033E-5</v>
      </c>
      <c r="L71" s="332">
        <f>US_Others!Z76+US_Others!AB76</f>
        <v>0</v>
      </c>
      <c r="M71" s="332">
        <f>US_Others!AA76+US_Others!AC76</f>
        <v>0</v>
      </c>
      <c r="N71" s="332">
        <f>US_Others!AD76</f>
        <v>0</v>
      </c>
      <c r="O71" s="332">
        <f>US_Others!AE76</f>
        <v>0</v>
      </c>
      <c r="P71" s="332">
        <f>SUM(US_Others!AG76:AI76)</f>
        <v>0</v>
      </c>
      <c r="Q71" s="332">
        <f>US_Others!AL76</f>
        <v>0</v>
      </c>
      <c r="R71" s="332"/>
      <c r="S71" s="334">
        <f t="shared" si="1"/>
        <v>426.68199095755784</v>
      </c>
      <c r="T71" s="334">
        <f>D71*1000/Spec!I$6</f>
        <v>9.315179602558829E-3</v>
      </c>
      <c r="U71" s="334">
        <f>E71*1000/Spec!I$7</f>
        <v>9.4614876828619037E-4</v>
      </c>
      <c r="V71" s="334">
        <f>F71*1000/Spec!I$8</f>
        <v>0</v>
      </c>
      <c r="W71" s="334">
        <f>G71*1000/Spec!I$9</f>
        <v>1.3874318428722541E-5</v>
      </c>
      <c r="X71" s="334">
        <f>H71*1000/Spec!I$10</f>
        <v>4.3882487144559586E-5</v>
      </c>
      <c r="Y71" s="334">
        <f>I71*1000/Spec!I$11</f>
        <v>4.9641923245146075E-4</v>
      </c>
      <c r="Z71" s="334">
        <f>J71*1000/Spec!I$12</f>
        <v>2.7446009106483015E-5</v>
      </c>
      <c r="AA71" s="334">
        <f>K71*1000/Spec!I$15</f>
        <v>1.2410514190829799E-6</v>
      </c>
      <c r="AB71" s="334">
        <f>L71*1000/Spec!I$17</f>
        <v>0</v>
      </c>
      <c r="AC71" s="334">
        <f>M71*1000/Spec!I$18</f>
        <v>0</v>
      </c>
      <c r="AD71" s="335">
        <f>N71*1000/Spec!I$25</f>
        <v>0</v>
      </c>
      <c r="AE71" s="335">
        <f>O71*1000/Spec!I$26</f>
        <v>0</v>
      </c>
      <c r="AF71" s="334">
        <f>P71*1000/Spec!I$21</f>
        <v>0</v>
      </c>
      <c r="AG71" s="334">
        <f>Q71*1000/Spec!I$22</f>
        <v>0</v>
      </c>
      <c r="AI71" s="200">
        <f>S71/'2007output'!$C69</f>
        <v>4.0690634270222951E-2</v>
      </c>
      <c r="AJ71" s="200">
        <f>T71/'2007output'!$C69</f>
        <v>8.8834442137696251E-7</v>
      </c>
      <c r="AK71" s="200">
        <f>U71/'2007output'!$C69</f>
        <v>9.022971278716292E-8</v>
      </c>
      <c r="AL71" s="200">
        <f>V71/'2007output'!$C69</f>
        <v>0</v>
      </c>
      <c r="AM71" s="200">
        <f>W71/'2007output'!$C69</f>
        <v>1.3231278303187623E-9</v>
      </c>
      <c r="AN71" s="200">
        <f>X71/'2007output'!$C69</f>
        <v>4.1848643090367717E-9</v>
      </c>
      <c r="AO71" s="200">
        <f>Y71/'2007output'!$C69</f>
        <v>4.7341143663118513E-8</v>
      </c>
      <c r="AP71" s="200">
        <f>Z71/'2007output'!$C69</f>
        <v>2.6173954898419813E-9</v>
      </c>
      <c r="AQ71" s="200">
        <f>AA71/'2007output'!$C69</f>
        <v>1.1835317748264161E-10</v>
      </c>
      <c r="AR71" s="200">
        <f>AB71/'2007output'!$C69</f>
        <v>0</v>
      </c>
      <c r="AS71" s="200">
        <f>AC71/'2007output'!$C69</f>
        <v>0</v>
      </c>
      <c r="AT71" s="200">
        <f>AD71/'2007output'!$C69</f>
        <v>0</v>
      </c>
      <c r="AU71" s="200">
        <f>AE71/'2007output'!$C69</f>
        <v>0</v>
      </c>
      <c r="AV71" s="200">
        <f>AF71/'2007output'!$C69</f>
        <v>0</v>
      </c>
      <c r="AW71" s="200">
        <f>AG71/'2007output'!$C69</f>
        <v>0</v>
      </c>
      <c r="AY71" s="370">
        <f>IFERROR(IF(SUMPRODUCT(US_CO2!C74:AX74/SUM(US_CO2!C74:AX74),US_CO2!C$6:AX$6)&gt;3.5,4,IF(SUMPRODUCT(US_CO2!C74:AX74/SUM(US_CO2!C74:AX74),US_CO2!C$6:AX$6)&gt;2.5,3,2)),"")</f>
        <v>4</v>
      </c>
      <c r="AZ71" s="370">
        <f>IFERROR(IF(SUMPRODUCT(US_CH4!C74:AC74/SUM(US_CH4!C74:AC74),US_CH4!C$6:AC$6)&gt;3.5,4,IF(SUMPRODUCT(US_CH4!C74:AC74/SUM(US_CH4!C74:AC74),US_CH4!C$6:AC$6)&gt;2.5,3,2)),"")</f>
        <v>4</v>
      </c>
      <c r="BA71" s="223">
        <f>IFERROR(IF(SUMPRODUCT(US_N2O!C74:AA74/SUM(US_N2O!C74:AA74),US_N2O!C$6:AA$6)&gt;3.5,4,IF(SUMPRODUCT(US_N2O!C74:AA74/SUM(US_N2O!C74:AA74),US_N2O!C$6:AA$6)&gt;2.5,3,2)),"")</f>
        <v>4</v>
      </c>
      <c r="BB71" s="223" t="str">
        <f>IFERROR(IF(SUMPRODUCT(US_Others!U76:V76/SUM(US_Others!U76:V76),US_Others!U$8:V$8)&gt;3.5,4,IF(SUMPRODUCT(US_Others!U76:V76/SUM(US_Others!U76:V76),US_Others!U$8:V$8)&gt;2.5,3,2)),"")</f>
        <v/>
      </c>
      <c r="BC71" s="223">
        <f>IFERROR(IF((US_Others!C76*US_Others!C$8/SUM(US_Others!C76,US_Others!H76,US_Others!N76)+ US_Others!H76*US_Others!H$8/SUM(US_Others!C76,US_Others!H76,US_Others!N76)+US_Others!N76*US_Others!N$8/SUM(US_Others!C76,US_Others!H76,US_Others!N76))&gt;3.5,4,IF((US_Others!C76*US_Others!C$8/SUM(US_Others!C76,US_Others!H76,US_Others!N76)+ US_Others!H76*US_Others!H$8/SUM(US_Others!C76,US_Others!H76,US_Others!N76)+US_Others!N76*US_Others!N$8/SUM(US_Others!C76,US_Others!H76,US_Others!N76))&gt;2.5,3,2)),"")</f>
        <v>4</v>
      </c>
      <c r="BD71" s="223">
        <f>IFERROR(IF((US_Others!D76*US_Others!D$8/SUM(US_Others!D76,US_Others!I76,US_Others!O76)+US_Others!I76*US_Others!I$8/SUM(US_Others!D76,US_Others!I76,US_Others!O76)+US_Others!O76*US_Others!O$8/SUM(US_Others!D76,US_Others!I76,US_Others!O76))&gt;3.5,4,IF((US_Others!D76*US_Others!D$8/SUM(US_Others!D76,US_Others!I76,US_Others!O76)+US_Others!I76*US_Others!I$8/SUM(US_Others!D76,US_Others!I76,US_Others!O76)+US_Others!O76*US_Others!O$8/SUM(US_Others!D76,US_Others!I76,US_Others!O76))&gt;2.5,3,2)),"")</f>
        <v>4</v>
      </c>
      <c r="BE71" s="223">
        <f>IFERROR(IF((US_Others!E76*US_Others!E$8/SUM(US_Others!E76,US_Others!J76,US_Others!P76,US_Others!W76)+US_Others!J76*US_Others!J$8/SUM(US_Others!E76,US_Others!J76,US_Others!P76,US_Others!W76)+US_Others!P76*US_Others!P$8/SUM(US_Others!E76,US_Others!J76,US_Others!P76,US_Others!W76)+US_Others!W76*US_Others!W$8/SUM(US_Others!E76,US_Others!J76,US_Others!P76,US_Others!W76))&gt;3.5,4,IF((US_Others!E76*US_Others!E$8/SUM(US_Others!E76,US_Others!J76,US_Others!P76,US_Others!W76)+US_Others!J76*US_Others!J$8/SUM(US_Others!E76,US_Others!J76,US_Others!P76,US_Others!W76)+US_Others!P76*US_Others!P$8/SUM(US_Others!E76,US_Others!J76,US_Others!P76,US_Others!W76)+US_Others!W76*US_Others!W$8/SUM(US_Others!E76,US_Others!J76,US_Others!P76,US_Others!W76))&gt;2.5,3,2)),"")</f>
        <v>4</v>
      </c>
      <c r="BF71" s="223">
        <f>IFERROR(IF((US_Others!F76*US_Others!F$8/SUM(US_Others!F76,US_Others!K76,US_Others!Q76)+US_Others!K76*US_Others!K$8/SUM(US_Others!F76,US_Others!K76,US_Others!Q76)+US_Others!Q76*US_Others!Q$8/SUM(US_Others!F76,US_Others!K76,US_Others!Q76))&gt;3.5,4,IF((US_Others!F76*US_Others!F$8/SUM(US_Others!F76,US_Others!K76,US_Others!Q76)+US_Others!K76*US_Others!K$8/SUM(US_Others!F76,US_Others!K76,US_Others!Q76)+US_Others!Q76*US_Others!Q$8/SUM(US_Others!F76,US_Others!K76,US_Others!Q76))&gt;2.5,3,2)),"")</f>
        <v>4</v>
      </c>
      <c r="BG71" s="223">
        <f>IFERROR(IF((US_Others!G76*US_Others!G$8/SUM(US_Others!G76,US_Others!L76,US_Others!R76)+US_Others!L76*US_Others!L$8/SUM(US_Others!G76,US_Others!L76,US_Others!R76)+US_Others!R76*US_Others!R$8/SUM(US_Others!G76,US_Others!L76,US_Others!R76))&gt;3.5,4,IF((US_Others!G76*US_Others!G$8/SUM(US_Others!G76,US_Others!L76,US_Others!R76)+US_Others!L76*US_Others!L$8/SUM(US_Others!G76,US_Others!L76,US_Others!R76)+US_Others!R76*US_Others!R$8/SUM(US_Others!G76,US_Others!L76,US_Others!R76))&gt;2.5,3,2)),"")</f>
        <v>4</v>
      </c>
      <c r="BH71" s="219" t="str">
        <f>IFERROR(IF((US_Others!Z76*US_Others!Z$8/SUM(US_Others!Z76,US_Others!AB76)+US_Others!AB76*US_Others!AB$8/SUM(US_Others!Z76,US_Others!AB76))&gt;3.5,4,IF((US_Others!Z76*US_Others!Z$8/SUM(US_Others!Z76,US_Others!AB76)+US_Others!AB76*US_Others!AB$8/SUM(US_Others!Z76,US_Others!AB76))&gt;2.5,3,2)),"")</f>
        <v/>
      </c>
      <c r="BI71" s="219" t="str">
        <f>IFERROR(IF((US_Others!AA76*US_Others!AA$8/SUM(US_Others!AA76,US_Others!AC76)+US_Others!AC76*US_Others!AC$8/SUM(US_Others!AA76,US_Others!AC76))&gt;3.5,4,IF((US_Others!AA76*US_Others!AA$8/SUM(US_Others!AA76,US_Others!AC76)+US_Others!AC76*US_Others!AC$8/SUM(US_Others!AA76,US_Others!AC76))&gt;2.5,3,2)),"")</f>
        <v/>
      </c>
      <c r="BJ71" s="219" t="str">
        <f>IFERROR(US_Others!AD76*US_Others!AD$8/US_Others!AD76,"")</f>
        <v/>
      </c>
      <c r="BK71" s="74" t="str">
        <f>IFERROR(US_Others!AE76*US_Others!AE$8/US_Others!AE76,"")</f>
        <v/>
      </c>
      <c r="BL71" s="219" t="str">
        <f>IFERROR(IF(SUMPRODUCT(US_Others!AG76:AI76/SUM(US_Others!AG76:AI76),US_Others!AG$8:AI$8)&gt;3.5,4,IF(SUMPRODUCT(US_Others!AG76:AI76/SUM(US_Others!AG76:AI76),US_Others!AG$8:AI$8)&gt;2.5,3,2)),"")</f>
        <v/>
      </c>
      <c r="BM71" s="219" t="str">
        <f>IFERROR(US_Others!AL76*US_Others!AL$8/US_Others!AL76,"")</f>
        <v/>
      </c>
    </row>
    <row r="72" spans="1:65">
      <c r="A72" s="200" t="s">
        <v>189</v>
      </c>
      <c r="B72" s="332">
        <v>332310</v>
      </c>
      <c r="C72" s="333">
        <f>SUM(US_CO2!C75:AX75)</f>
        <v>0.95554467346476324</v>
      </c>
      <c r="D72" s="333">
        <f>SUM(US_CH4!C75:AC75)</f>
        <v>5.2627047563049356E-4</v>
      </c>
      <c r="E72" s="333">
        <f>SUM(US_N2O!C75:AA75)</f>
        <v>6.4895258284377861E-4</v>
      </c>
      <c r="F72" s="332">
        <f>US_Others!V77+US_Others!U77</f>
        <v>0</v>
      </c>
      <c r="G72" s="332">
        <f>US_Others!C77+US_Others!H77+US_Others!N77</f>
        <v>1.5920780396959117E-4</v>
      </c>
      <c r="H72" s="332">
        <f>US_Others!D77+US_Others!I77+US_Others!O77</f>
        <v>2.6110079851012955E-3</v>
      </c>
      <c r="I72" s="332">
        <f>US_Others!E77+US_Others!J77+US_Others!P77+US_Others!W77</f>
        <v>1.2067951540895011E-2</v>
      </c>
      <c r="J72" s="332">
        <f>US_Others!F77+US_Others!K77+US_Others!Q77</f>
        <v>2.0856222320016441E-3</v>
      </c>
      <c r="K72" s="332">
        <f>US_Others!G77+US_Others!L77+US_Others!R77</f>
        <v>2.0697014516046858E-4</v>
      </c>
      <c r="L72" s="332">
        <f>US_Others!Z77+US_Others!AB77</f>
        <v>0</v>
      </c>
      <c r="M72" s="332">
        <f>US_Others!AA77+US_Others!AC77</f>
        <v>0</v>
      </c>
      <c r="N72" s="332">
        <f>US_Others!AD77</f>
        <v>0</v>
      </c>
      <c r="O72" s="332">
        <f>US_Others!AE77</f>
        <v>0</v>
      </c>
      <c r="P72" s="332">
        <f>SUM(US_Others!AG77:AI77)</f>
        <v>0</v>
      </c>
      <c r="Q72" s="332">
        <f>US_Others!AL77</f>
        <v>0</v>
      </c>
      <c r="R72" s="332"/>
      <c r="S72" s="334">
        <f t="shared" si="1"/>
        <v>955.54467346476326</v>
      </c>
      <c r="T72" s="334">
        <f>D72*1000/Spec!I$6</f>
        <v>2.1050819025219741E-2</v>
      </c>
      <c r="U72" s="334">
        <f>E72*1000/Spec!I$7</f>
        <v>2.1776932310193916E-3</v>
      </c>
      <c r="V72" s="334">
        <f>F72*1000/Spec!I$8</f>
        <v>0</v>
      </c>
      <c r="W72" s="334">
        <f>G72*1000/Spec!I$9</f>
        <v>2.3586341328828321E-4</v>
      </c>
      <c r="X72" s="334">
        <f>H72*1000/Spec!I$10</f>
        <v>7.4600228145751295E-4</v>
      </c>
      <c r="Y72" s="334">
        <f>I72*1000/Spec!I$11</f>
        <v>8.4391269516748326E-3</v>
      </c>
      <c r="Z72" s="334">
        <f>J72*1000/Spec!I$12</f>
        <v>4.665821548102112E-4</v>
      </c>
      <c r="AA72" s="334">
        <f>K72*1000/Spec!I$15</f>
        <v>2.109787412441066E-5</v>
      </c>
      <c r="AB72" s="334">
        <f>L72*1000/Spec!I$17</f>
        <v>0</v>
      </c>
      <c r="AC72" s="334">
        <f>M72*1000/Spec!I$18</f>
        <v>0</v>
      </c>
      <c r="AD72" s="335">
        <f>N72*1000/Spec!I$25</f>
        <v>0</v>
      </c>
      <c r="AE72" s="335">
        <f>O72*1000/Spec!I$26</f>
        <v>0</v>
      </c>
      <c r="AF72" s="334">
        <f>P72*1000/Spec!I$21</f>
        <v>0</v>
      </c>
      <c r="AG72" s="334">
        <f>Q72*1000/Spec!I$22</f>
        <v>0</v>
      </c>
      <c r="AI72" s="200">
        <f>S72/'2007output'!$C70</f>
        <v>2.1003751559870824E-2</v>
      </c>
      <c r="AJ72" s="200">
        <f>T72/'2007output'!$C70</f>
        <v>4.6271638073635518E-7</v>
      </c>
      <c r="AK72" s="200">
        <f>U72/'2007output'!$C70</f>
        <v>4.786770191716252E-8</v>
      </c>
      <c r="AL72" s="200">
        <f>V72/'2007output'!$C70</f>
        <v>0</v>
      </c>
      <c r="AM72" s="200">
        <f>W72/'2007output'!$C70</f>
        <v>5.1844949507250016E-9</v>
      </c>
      <c r="AN72" s="200">
        <f>X72/'2007output'!$C70</f>
        <v>1.6397816887007363E-8</v>
      </c>
      <c r="AO72" s="200">
        <f>Y72/'2007output'!$C70</f>
        <v>1.8549977912856272E-7</v>
      </c>
      <c r="AP72" s="200">
        <f>Z72/'2007output'!$C70</f>
        <v>1.025590528004157E-8</v>
      </c>
      <c r="AQ72" s="200">
        <f>AA72/'2007output'!$C70</f>
        <v>4.637506951336585E-10</v>
      </c>
      <c r="AR72" s="200">
        <f>AB72/'2007output'!$C70</f>
        <v>0</v>
      </c>
      <c r="AS72" s="200">
        <f>AC72/'2007output'!$C70</f>
        <v>0</v>
      </c>
      <c r="AT72" s="200">
        <f>AD72/'2007output'!$C70</f>
        <v>0</v>
      </c>
      <c r="AU72" s="200">
        <f>AE72/'2007output'!$C70</f>
        <v>0</v>
      </c>
      <c r="AV72" s="200">
        <f>AF72/'2007output'!$C70</f>
        <v>0</v>
      </c>
      <c r="AW72" s="200">
        <f>AG72/'2007output'!$C70</f>
        <v>0</v>
      </c>
      <c r="AY72" s="370">
        <f>IFERROR(IF(SUMPRODUCT(US_CO2!C75:AX75/SUM(US_CO2!C75:AX75),US_CO2!C$6:AX$6)&gt;3.5,4,IF(SUMPRODUCT(US_CO2!C75:AX75/SUM(US_CO2!C75:AX75),US_CO2!C$6:AX$6)&gt;2.5,3,2)),"")</f>
        <v>4</v>
      </c>
      <c r="AZ72" s="370">
        <f>IFERROR(IF(SUMPRODUCT(US_CH4!C75:AC75/SUM(US_CH4!C75:AC75),US_CH4!C$6:AC$6)&gt;3.5,4,IF(SUMPRODUCT(US_CH4!C75:AC75/SUM(US_CH4!C75:AC75),US_CH4!C$6:AC$6)&gt;2.5,3,2)),"")</f>
        <v>4</v>
      </c>
      <c r="BA72" s="223">
        <f>IFERROR(IF(SUMPRODUCT(US_N2O!C75:AA75/SUM(US_N2O!C75:AA75),US_N2O!C$6:AA$6)&gt;3.5,4,IF(SUMPRODUCT(US_N2O!C75:AA75/SUM(US_N2O!C75:AA75),US_N2O!C$6:AA$6)&gt;2.5,3,2)),"")</f>
        <v>4</v>
      </c>
      <c r="BB72" s="223" t="str">
        <f>IFERROR(IF(SUMPRODUCT(US_Others!U77:V77/SUM(US_Others!U77:V77),US_Others!U$8:V$8)&gt;3.5,4,IF(SUMPRODUCT(US_Others!U77:V77/SUM(US_Others!U77:V77),US_Others!U$8:V$8)&gt;2.5,3,2)),"")</f>
        <v/>
      </c>
      <c r="BC72" s="223">
        <f>IFERROR(IF((US_Others!C77*US_Others!C$8/SUM(US_Others!C77,US_Others!H77,US_Others!N77)+ US_Others!H77*US_Others!H$8/SUM(US_Others!C77,US_Others!H77,US_Others!N77)+US_Others!N77*US_Others!N$8/SUM(US_Others!C77,US_Others!H77,US_Others!N77))&gt;3.5,4,IF((US_Others!C77*US_Others!C$8/SUM(US_Others!C77,US_Others!H77,US_Others!N77)+ US_Others!H77*US_Others!H$8/SUM(US_Others!C77,US_Others!H77,US_Others!N77)+US_Others!N77*US_Others!N$8/SUM(US_Others!C77,US_Others!H77,US_Others!N77))&gt;2.5,3,2)),"")</f>
        <v>4</v>
      </c>
      <c r="BD72" s="223">
        <f>IFERROR(IF((US_Others!D77*US_Others!D$8/SUM(US_Others!D77,US_Others!I77,US_Others!O77)+US_Others!I77*US_Others!I$8/SUM(US_Others!D77,US_Others!I77,US_Others!O77)+US_Others!O77*US_Others!O$8/SUM(US_Others!D77,US_Others!I77,US_Others!O77))&gt;3.5,4,IF((US_Others!D77*US_Others!D$8/SUM(US_Others!D77,US_Others!I77,US_Others!O77)+US_Others!I77*US_Others!I$8/SUM(US_Others!D77,US_Others!I77,US_Others!O77)+US_Others!O77*US_Others!O$8/SUM(US_Others!D77,US_Others!I77,US_Others!O77))&gt;2.5,3,2)),"")</f>
        <v>4</v>
      </c>
      <c r="BE72" s="223">
        <f>IFERROR(IF((US_Others!E77*US_Others!E$8/SUM(US_Others!E77,US_Others!J77,US_Others!P77,US_Others!W77)+US_Others!J77*US_Others!J$8/SUM(US_Others!E77,US_Others!J77,US_Others!P77,US_Others!W77)+US_Others!P77*US_Others!P$8/SUM(US_Others!E77,US_Others!J77,US_Others!P77,US_Others!W77)+US_Others!W77*US_Others!W$8/SUM(US_Others!E77,US_Others!J77,US_Others!P77,US_Others!W77))&gt;3.5,4,IF((US_Others!E77*US_Others!E$8/SUM(US_Others!E77,US_Others!J77,US_Others!P77,US_Others!W77)+US_Others!J77*US_Others!J$8/SUM(US_Others!E77,US_Others!J77,US_Others!P77,US_Others!W77)+US_Others!P77*US_Others!P$8/SUM(US_Others!E77,US_Others!J77,US_Others!P77,US_Others!W77)+US_Others!W77*US_Others!W$8/SUM(US_Others!E77,US_Others!J77,US_Others!P77,US_Others!W77))&gt;2.5,3,2)),"")</f>
        <v>4</v>
      </c>
      <c r="BF72" s="223">
        <f>IFERROR(IF((US_Others!F77*US_Others!F$8/SUM(US_Others!F77,US_Others!K77,US_Others!Q77)+US_Others!K77*US_Others!K$8/SUM(US_Others!F77,US_Others!K77,US_Others!Q77)+US_Others!Q77*US_Others!Q$8/SUM(US_Others!F77,US_Others!K77,US_Others!Q77))&gt;3.5,4,IF((US_Others!F77*US_Others!F$8/SUM(US_Others!F77,US_Others!K77,US_Others!Q77)+US_Others!K77*US_Others!K$8/SUM(US_Others!F77,US_Others!K77,US_Others!Q77)+US_Others!Q77*US_Others!Q$8/SUM(US_Others!F77,US_Others!K77,US_Others!Q77))&gt;2.5,3,2)),"")</f>
        <v>4</v>
      </c>
      <c r="BG72" s="223">
        <f>IFERROR(IF((US_Others!G77*US_Others!G$8/SUM(US_Others!G77,US_Others!L77,US_Others!R77)+US_Others!L77*US_Others!L$8/SUM(US_Others!G77,US_Others!L77,US_Others!R77)+US_Others!R77*US_Others!R$8/SUM(US_Others!G77,US_Others!L77,US_Others!R77))&gt;3.5,4,IF((US_Others!G77*US_Others!G$8/SUM(US_Others!G77,US_Others!L77,US_Others!R77)+US_Others!L77*US_Others!L$8/SUM(US_Others!G77,US_Others!L77,US_Others!R77)+US_Others!R77*US_Others!R$8/SUM(US_Others!G77,US_Others!L77,US_Others!R77))&gt;2.5,3,2)),"")</f>
        <v>4</v>
      </c>
      <c r="BH72" s="219" t="str">
        <f>IFERROR(IF((US_Others!Z77*US_Others!Z$8/SUM(US_Others!Z77,US_Others!AB77)+US_Others!AB77*US_Others!AB$8/SUM(US_Others!Z77,US_Others!AB77))&gt;3.5,4,IF((US_Others!Z77*US_Others!Z$8/SUM(US_Others!Z77,US_Others!AB77)+US_Others!AB77*US_Others!AB$8/SUM(US_Others!Z77,US_Others!AB77))&gt;2.5,3,2)),"")</f>
        <v/>
      </c>
      <c r="BI72" s="219" t="str">
        <f>IFERROR(IF((US_Others!AA77*US_Others!AA$8/SUM(US_Others!AA77,US_Others!AC77)+US_Others!AC77*US_Others!AC$8/SUM(US_Others!AA77,US_Others!AC77))&gt;3.5,4,IF((US_Others!AA77*US_Others!AA$8/SUM(US_Others!AA77,US_Others!AC77)+US_Others!AC77*US_Others!AC$8/SUM(US_Others!AA77,US_Others!AC77))&gt;2.5,3,2)),"")</f>
        <v/>
      </c>
      <c r="BJ72" s="219" t="str">
        <f>IFERROR(US_Others!AD77*US_Others!AD$8/US_Others!AD77,"")</f>
        <v/>
      </c>
      <c r="BK72" s="74" t="str">
        <f>IFERROR(US_Others!AE77*US_Others!AE$8/US_Others!AE77,"")</f>
        <v/>
      </c>
      <c r="BL72" s="219" t="str">
        <f>IFERROR(IF(SUMPRODUCT(US_Others!AG77:AI77/SUM(US_Others!AG77:AI77),US_Others!AG$8:AI$8)&gt;3.5,4,IF(SUMPRODUCT(US_Others!AG77:AI77/SUM(US_Others!AG77:AI77),US_Others!AG$8:AI$8)&gt;2.5,3,2)),"")</f>
        <v/>
      </c>
      <c r="BM72" s="219" t="str">
        <f>IFERROR(US_Others!AL77*US_Others!AL$8/US_Others!AL77,"")</f>
        <v/>
      </c>
    </row>
    <row r="73" spans="1:65">
      <c r="A73" s="200" t="s">
        <v>190</v>
      </c>
      <c r="B73" s="332">
        <v>332320</v>
      </c>
      <c r="C73" s="333">
        <f>SUM(US_CO2!C76:AX76)</f>
        <v>0.96139521577682274</v>
      </c>
      <c r="D73" s="333">
        <f>SUM(US_CH4!C76:AC76)</f>
        <v>5.2921406771098999E-4</v>
      </c>
      <c r="E73" s="333">
        <f>SUM(US_N2O!C76:AA76)</f>
        <v>6.5189617492427505E-4</v>
      </c>
      <c r="F73" s="332">
        <f>US_Others!V78+US_Others!U78</f>
        <v>0</v>
      </c>
      <c r="G73" s="332">
        <f>US_Others!C78+US_Others!H78+US_Others!N78</f>
        <v>4.2779573039248534E-4</v>
      </c>
      <c r="H73" s="332">
        <f>US_Others!D78+US_Others!I78+US_Others!O78</f>
        <v>7.0158499784367598E-3</v>
      </c>
      <c r="I73" s="332">
        <f>US_Others!E78+US_Others!J78+US_Others!P78+US_Others!W78</f>
        <v>3.2426916363750391E-2</v>
      </c>
      <c r="J73" s="332">
        <f>US_Others!F78+US_Others!K78+US_Others!Q78</f>
        <v>5.6041240681415586E-3</v>
      </c>
      <c r="K73" s="332">
        <f>US_Others!G78+US_Others!L78+US_Others!R78</f>
        <v>5.5613444951023102E-4</v>
      </c>
      <c r="L73" s="332">
        <f>US_Others!Z78+US_Others!AB78</f>
        <v>0</v>
      </c>
      <c r="M73" s="332">
        <f>US_Others!AA78+US_Others!AC78</f>
        <v>0</v>
      </c>
      <c r="N73" s="332">
        <f>US_Others!AD78</f>
        <v>0</v>
      </c>
      <c r="O73" s="332">
        <f>US_Others!AE78</f>
        <v>0</v>
      </c>
      <c r="P73" s="332">
        <f>SUM(US_Others!AG78:AI78)</f>
        <v>0</v>
      </c>
      <c r="Q73" s="332">
        <f>US_Others!AL78</f>
        <v>0</v>
      </c>
      <c r="R73" s="332"/>
      <c r="S73" s="334">
        <f t="shared" si="1"/>
        <v>961.39521577682274</v>
      </c>
      <c r="T73" s="334">
        <f>D73*1000/Spec!I$6</f>
        <v>2.1168562708439601E-2</v>
      </c>
      <c r="U73" s="334">
        <f>E73*1000/Spec!I$7</f>
        <v>2.1875710567928696E-3</v>
      </c>
      <c r="V73" s="334">
        <f>F73*1000/Spec!I$8</f>
        <v>0</v>
      </c>
      <c r="W73" s="334">
        <f>G73*1000/Spec!I$9</f>
        <v>6.3377145243331161E-4</v>
      </c>
      <c r="X73" s="334">
        <f>H73*1000/Spec!I$10</f>
        <v>2.0045285652676454E-3</v>
      </c>
      <c r="Y73" s="334">
        <f>I73*1000/Spec!I$11</f>
        <v>2.2676165289335939E-2</v>
      </c>
      <c r="Z73" s="334">
        <f>J73*1000/Spec!I$12</f>
        <v>1.2537190309041518E-3</v>
      </c>
      <c r="AA73" s="334">
        <f>K73*1000/Spec!I$15</f>
        <v>5.6690565699309995E-5</v>
      </c>
      <c r="AB73" s="334">
        <f>L73*1000/Spec!I$17</f>
        <v>0</v>
      </c>
      <c r="AC73" s="334">
        <f>M73*1000/Spec!I$18</f>
        <v>0</v>
      </c>
      <c r="AD73" s="335">
        <f>N73*1000/Spec!I$25</f>
        <v>0</v>
      </c>
      <c r="AE73" s="335">
        <f>O73*1000/Spec!I$26</f>
        <v>0</v>
      </c>
      <c r="AF73" s="334">
        <f>P73*1000/Spec!I$21</f>
        <v>0</v>
      </c>
      <c r="AG73" s="334">
        <f>Q73*1000/Spec!I$22</f>
        <v>0</v>
      </c>
      <c r="AI73" s="200">
        <f>S73/'2007output'!$C71</f>
        <v>2.1995360584246327E-2</v>
      </c>
      <c r="AJ73" s="200">
        <f>T73/'2007output'!$C71</f>
        <v>4.843067264965934E-7</v>
      </c>
      <c r="AK73" s="200">
        <f>U73/'2007output'!$C71</f>
        <v>5.0048526774642972E-8</v>
      </c>
      <c r="AL73" s="200">
        <f>V73/'2007output'!$C71</f>
        <v>0</v>
      </c>
      <c r="AM73" s="200">
        <f>W73/'2007output'!$C71</f>
        <v>1.4499793004491332E-8</v>
      </c>
      <c r="AN73" s="200">
        <f>X73/'2007output'!$C71</f>
        <v>4.5860773874205433E-8</v>
      </c>
      <c r="AO73" s="200">
        <f>Y73/'2007output'!$C71</f>
        <v>5.1879853781454479E-7</v>
      </c>
      <c r="AP73" s="200">
        <f>Z73/'2007output'!$C71</f>
        <v>2.8683315356200136E-8</v>
      </c>
      <c r="AQ73" s="200">
        <f>AA73/'2007output'!$C71</f>
        <v>1.2969998329705551E-9</v>
      </c>
      <c r="AR73" s="200">
        <f>AB73/'2007output'!$C71</f>
        <v>0</v>
      </c>
      <c r="AS73" s="200">
        <f>AC73/'2007output'!$C71</f>
        <v>0</v>
      </c>
      <c r="AT73" s="200">
        <f>AD73/'2007output'!$C71</f>
        <v>0</v>
      </c>
      <c r="AU73" s="200">
        <f>AE73/'2007output'!$C71</f>
        <v>0</v>
      </c>
      <c r="AV73" s="200">
        <f>AF73/'2007output'!$C71</f>
        <v>0</v>
      </c>
      <c r="AW73" s="200">
        <f>AG73/'2007output'!$C71</f>
        <v>0</v>
      </c>
      <c r="AY73" s="370">
        <f>IFERROR(IF(SUMPRODUCT(US_CO2!C76:AX76/SUM(US_CO2!C76:AX76),US_CO2!C$6:AX$6)&gt;3.5,4,IF(SUMPRODUCT(US_CO2!C76:AX76/SUM(US_CO2!C76:AX76),US_CO2!C$6:AX$6)&gt;2.5,3,2)),"")</f>
        <v>4</v>
      </c>
      <c r="AZ73" s="370">
        <f>IFERROR(IF(SUMPRODUCT(US_CH4!C76:AC76/SUM(US_CH4!C76:AC76),US_CH4!C$6:AC$6)&gt;3.5,4,IF(SUMPRODUCT(US_CH4!C76:AC76/SUM(US_CH4!C76:AC76),US_CH4!C$6:AC$6)&gt;2.5,3,2)),"")</f>
        <v>4</v>
      </c>
      <c r="BA73" s="223">
        <f>IFERROR(IF(SUMPRODUCT(US_N2O!C76:AA76/SUM(US_N2O!C76:AA76),US_N2O!C$6:AA$6)&gt;3.5,4,IF(SUMPRODUCT(US_N2O!C76:AA76/SUM(US_N2O!C76:AA76),US_N2O!C$6:AA$6)&gt;2.5,3,2)),"")</f>
        <v>4</v>
      </c>
      <c r="BB73" s="223" t="str">
        <f>IFERROR(IF(SUMPRODUCT(US_Others!U78:V78/SUM(US_Others!U78:V78),US_Others!U$8:V$8)&gt;3.5,4,IF(SUMPRODUCT(US_Others!U78:V78/SUM(US_Others!U78:V78),US_Others!U$8:V$8)&gt;2.5,3,2)),"")</f>
        <v/>
      </c>
      <c r="BC73" s="223">
        <f>IFERROR(IF((US_Others!C78*US_Others!C$8/SUM(US_Others!C78,US_Others!H78,US_Others!N78)+ US_Others!H78*US_Others!H$8/SUM(US_Others!C78,US_Others!H78,US_Others!N78)+US_Others!N78*US_Others!N$8/SUM(US_Others!C78,US_Others!H78,US_Others!N78))&gt;3.5,4,IF((US_Others!C78*US_Others!C$8/SUM(US_Others!C78,US_Others!H78,US_Others!N78)+ US_Others!H78*US_Others!H$8/SUM(US_Others!C78,US_Others!H78,US_Others!N78)+US_Others!N78*US_Others!N$8/SUM(US_Others!C78,US_Others!H78,US_Others!N78))&gt;2.5,3,2)),"")</f>
        <v>4</v>
      </c>
      <c r="BD73" s="223">
        <f>IFERROR(IF((US_Others!D78*US_Others!D$8/SUM(US_Others!D78,US_Others!I78,US_Others!O78)+US_Others!I78*US_Others!I$8/SUM(US_Others!D78,US_Others!I78,US_Others!O78)+US_Others!O78*US_Others!O$8/SUM(US_Others!D78,US_Others!I78,US_Others!O78))&gt;3.5,4,IF((US_Others!D78*US_Others!D$8/SUM(US_Others!D78,US_Others!I78,US_Others!O78)+US_Others!I78*US_Others!I$8/SUM(US_Others!D78,US_Others!I78,US_Others!O78)+US_Others!O78*US_Others!O$8/SUM(US_Others!D78,US_Others!I78,US_Others!O78))&gt;2.5,3,2)),"")</f>
        <v>4</v>
      </c>
      <c r="BE73" s="223">
        <f>IFERROR(IF((US_Others!E78*US_Others!E$8/SUM(US_Others!E78,US_Others!J78,US_Others!P78,US_Others!W78)+US_Others!J78*US_Others!J$8/SUM(US_Others!E78,US_Others!J78,US_Others!P78,US_Others!W78)+US_Others!P78*US_Others!P$8/SUM(US_Others!E78,US_Others!J78,US_Others!P78,US_Others!W78)+US_Others!W78*US_Others!W$8/SUM(US_Others!E78,US_Others!J78,US_Others!P78,US_Others!W78))&gt;3.5,4,IF((US_Others!E78*US_Others!E$8/SUM(US_Others!E78,US_Others!J78,US_Others!P78,US_Others!W78)+US_Others!J78*US_Others!J$8/SUM(US_Others!E78,US_Others!J78,US_Others!P78,US_Others!W78)+US_Others!P78*US_Others!P$8/SUM(US_Others!E78,US_Others!J78,US_Others!P78,US_Others!W78)+US_Others!W78*US_Others!W$8/SUM(US_Others!E78,US_Others!J78,US_Others!P78,US_Others!W78))&gt;2.5,3,2)),"")</f>
        <v>4</v>
      </c>
      <c r="BF73" s="223">
        <f>IFERROR(IF((US_Others!F78*US_Others!F$8/SUM(US_Others!F78,US_Others!K78,US_Others!Q78)+US_Others!K78*US_Others!K$8/SUM(US_Others!F78,US_Others!K78,US_Others!Q78)+US_Others!Q78*US_Others!Q$8/SUM(US_Others!F78,US_Others!K78,US_Others!Q78))&gt;3.5,4,IF((US_Others!F78*US_Others!F$8/SUM(US_Others!F78,US_Others!K78,US_Others!Q78)+US_Others!K78*US_Others!K$8/SUM(US_Others!F78,US_Others!K78,US_Others!Q78)+US_Others!Q78*US_Others!Q$8/SUM(US_Others!F78,US_Others!K78,US_Others!Q78))&gt;2.5,3,2)),"")</f>
        <v>4</v>
      </c>
      <c r="BG73" s="223">
        <f>IFERROR(IF((US_Others!G78*US_Others!G$8/SUM(US_Others!G78,US_Others!L78,US_Others!R78)+US_Others!L78*US_Others!L$8/SUM(US_Others!G78,US_Others!L78,US_Others!R78)+US_Others!R78*US_Others!R$8/SUM(US_Others!G78,US_Others!L78,US_Others!R78))&gt;3.5,4,IF((US_Others!G78*US_Others!G$8/SUM(US_Others!G78,US_Others!L78,US_Others!R78)+US_Others!L78*US_Others!L$8/SUM(US_Others!G78,US_Others!L78,US_Others!R78)+US_Others!R78*US_Others!R$8/SUM(US_Others!G78,US_Others!L78,US_Others!R78))&gt;2.5,3,2)),"")</f>
        <v>4</v>
      </c>
      <c r="BH73" s="219" t="str">
        <f>IFERROR(IF((US_Others!Z78*US_Others!Z$8/SUM(US_Others!Z78,US_Others!AB78)+US_Others!AB78*US_Others!AB$8/SUM(US_Others!Z78,US_Others!AB78))&gt;3.5,4,IF((US_Others!Z78*US_Others!Z$8/SUM(US_Others!Z78,US_Others!AB78)+US_Others!AB78*US_Others!AB$8/SUM(US_Others!Z78,US_Others!AB78))&gt;2.5,3,2)),"")</f>
        <v/>
      </c>
      <c r="BI73" s="219" t="str">
        <f>IFERROR(IF((US_Others!AA78*US_Others!AA$8/SUM(US_Others!AA78,US_Others!AC78)+US_Others!AC78*US_Others!AC$8/SUM(US_Others!AA78,US_Others!AC78))&gt;3.5,4,IF((US_Others!AA78*US_Others!AA$8/SUM(US_Others!AA78,US_Others!AC78)+US_Others!AC78*US_Others!AC$8/SUM(US_Others!AA78,US_Others!AC78))&gt;2.5,3,2)),"")</f>
        <v/>
      </c>
      <c r="BJ73" s="219" t="str">
        <f>IFERROR(US_Others!AD78*US_Others!AD$8/US_Others!AD78,"")</f>
        <v/>
      </c>
      <c r="BK73" s="74" t="str">
        <f>IFERROR(US_Others!AE78*US_Others!AE$8/US_Others!AE78,"")</f>
        <v/>
      </c>
      <c r="BL73" s="219" t="str">
        <f>IFERROR(IF(SUMPRODUCT(US_Others!AG78:AI78/SUM(US_Others!AG78:AI78),US_Others!AG$8:AI$8)&gt;3.5,4,IF(SUMPRODUCT(US_Others!AG78:AI78/SUM(US_Others!AG78:AI78),US_Others!AG$8:AI$8)&gt;2.5,3,2)),"")</f>
        <v/>
      </c>
      <c r="BM73" s="219" t="str">
        <f>IFERROR(US_Others!AL78*US_Others!AL$8/US_Others!AL78,"")</f>
        <v/>
      </c>
    </row>
    <row r="74" spans="1:65">
      <c r="A74" s="200" t="s">
        <v>191</v>
      </c>
      <c r="B74" s="332">
        <v>332410</v>
      </c>
      <c r="C74" s="333">
        <f>SUM(US_CO2!C77:AX77)</f>
        <v>9.9017135818735599E-2</v>
      </c>
      <c r="D74" s="333">
        <f>SUM(US_CH4!C77:AC77)</f>
        <v>5.32315786486081E-5</v>
      </c>
      <c r="E74" s="333">
        <f>SUM(US_N2O!C77:AA77)</f>
        <v>6.2432736689604489E-5</v>
      </c>
      <c r="F74" s="332">
        <f>US_Others!V79+US_Others!U79</f>
        <v>0</v>
      </c>
      <c r="G74" s="332">
        <f>US_Others!C79+US_Others!H79+US_Others!N79</f>
        <v>9.3651649393877155E-6</v>
      </c>
      <c r="H74" s="332">
        <f>US_Others!D79+US_Others!I79+US_Others!O79</f>
        <v>1.5358870500595855E-4</v>
      </c>
      <c r="I74" s="332">
        <f>US_Others!E79+US_Others!J79+US_Others!P79+US_Others!W79</f>
        <v>7.0987950240558888E-4</v>
      </c>
      <c r="J74" s="332">
        <f>US_Others!F79+US_Others!K79+US_Others!Q79</f>
        <v>1.2268366070597908E-4</v>
      </c>
      <c r="K74" s="332">
        <f>US_Others!G79+US_Others!L79+US_Others!R79</f>
        <v>1.2174714421204033E-5</v>
      </c>
      <c r="L74" s="332">
        <f>US_Others!Z79+US_Others!AB79</f>
        <v>0</v>
      </c>
      <c r="M74" s="332">
        <f>US_Others!AA79+US_Others!AC79</f>
        <v>0</v>
      </c>
      <c r="N74" s="332">
        <f>US_Others!AD79</f>
        <v>0</v>
      </c>
      <c r="O74" s="332">
        <f>US_Others!AE79</f>
        <v>0</v>
      </c>
      <c r="P74" s="332">
        <f>SUM(US_Others!AG79:AI79)</f>
        <v>0</v>
      </c>
      <c r="Q74" s="332">
        <f>US_Others!AL79</f>
        <v>0</v>
      </c>
      <c r="R74" s="332"/>
      <c r="S74" s="334">
        <f t="shared" si="1"/>
        <v>99.017135818735596</v>
      </c>
      <c r="T74" s="334">
        <f>D74*1000/Spec!I$6</f>
        <v>2.1292631459443241E-3</v>
      </c>
      <c r="U74" s="334">
        <f>E74*1000/Spec!I$7</f>
        <v>2.0950582781746472E-4</v>
      </c>
      <c r="V74" s="334">
        <f>F74*1000/Spec!I$8</f>
        <v>0</v>
      </c>
      <c r="W74" s="334">
        <f>G74*1000/Spec!I$9</f>
        <v>1.3874318428722541E-5</v>
      </c>
      <c r="X74" s="334">
        <f>H74*1000/Spec!I$10</f>
        <v>4.3882487144559586E-5</v>
      </c>
      <c r="Y74" s="334">
        <f>I74*1000/Spec!I$11</f>
        <v>4.9641923245146075E-4</v>
      </c>
      <c r="Z74" s="334">
        <f>J74*1000/Spec!I$12</f>
        <v>2.7446009106483015E-5</v>
      </c>
      <c r="AA74" s="334">
        <f>K74*1000/Spec!I$15</f>
        <v>1.2410514190829799E-6</v>
      </c>
      <c r="AB74" s="334">
        <f>L74*1000/Spec!I$17</f>
        <v>0</v>
      </c>
      <c r="AC74" s="334">
        <f>M74*1000/Spec!I$18</f>
        <v>0</v>
      </c>
      <c r="AD74" s="335">
        <f>N74*1000/Spec!I$25</f>
        <v>0</v>
      </c>
      <c r="AE74" s="335">
        <f>O74*1000/Spec!I$26</f>
        <v>0</v>
      </c>
      <c r="AF74" s="334">
        <f>P74*1000/Spec!I$21</f>
        <v>0</v>
      </c>
      <c r="AG74" s="334">
        <f>Q74*1000/Spec!I$22</f>
        <v>0</v>
      </c>
      <c r="AI74" s="200">
        <f>S74/'2007output'!$C72</f>
        <v>1.7024954576811486E-2</v>
      </c>
      <c r="AJ74" s="200">
        <f>T74/'2007output'!$C72</f>
        <v>3.6610439235631434E-7</v>
      </c>
      <c r="AK74" s="200">
        <f>U74/'2007output'!$C72</f>
        <v>3.6022322527074404E-8</v>
      </c>
      <c r="AL74" s="200">
        <f>V74/'2007output'!$C72</f>
        <v>0</v>
      </c>
      <c r="AM74" s="200">
        <f>W74/'2007output'!$C72</f>
        <v>2.3855430585836554E-9</v>
      </c>
      <c r="AN74" s="200">
        <f>X74/'2007output'!$C72</f>
        <v>7.5451319024345925E-9</v>
      </c>
      <c r="AO74" s="200">
        <f>Y74/'2007output'!$C72</f>
        <v>8.5354063351351571E-8</v>
      </c>
      <c r="AP74" s="200">
        <f>Z74/'2007output'!$C72</f>
        <v>4.7190524598492115E-9</v>
      </c>
      <c r="AQ74" s="200">
        <f>AA74/'2007output'!$C72</f>
        <v>2.1338573230450136E-10</v>
      </c>
      <c r="AR74" s="200">
        <f>AB74/'2007output'!$C72</f>
        <v>0</v>
      </c>
      <c r="AS74" s="200">
        <f>AC74/'2007output'!$C72</f>
        <v>0</v>
      </c>
      <c r="AT74" s="200">
        <f>AD74/'2007output'!$C72</f>
        <v>0</v>
      </c>
      <c r="AU74" s="200">
        <f>AE74/'2007output'!$C72</f>
        <v>0</v>
      </c>
      <c r="AV74" s="200">
        <f>AF74/'2007output'!$C72</f>
        <v>0</v>
      </c>
      <c r="AW74" s="200">
        <f>AG74/'2007output'!$C72</f>
        <v>0</v>
      </c>
      <c r="AY74" s="370">
        <f>IFERROR(IF(SUMPRODUCT(US_CO2!C77:AX77/SUM(US_CO2!C77:AX77),US_CO2!C$6:AX$6)&gt;3.5,4,IF(SUMPRODUCT(US_CO2!C77:AX77/SUM(US_CO2!C77:AX77),US_CO2!C$6:AX$6)&gt;2.5,3,2)),"")</f>
        <v>4</v>
      </c>
      <c r="AZ74" s="370">
        <f>IFERROR(IF(SUMPRODUCT(US_CH4!C77:AC77/SUM(US_CH4!C77:AC77),US_CH4!C$6:AC$6)&gt;3.5,4,IF(SUMPRODUCT(US_CH4!C77:AC77/SUM(US_CH4!C77:AC77),US_CH4!C$6:AC$6)&gt;2.5,3,2)),"")</f>
        <v>4</v>
      </c>
      <c r="BA74" s="223">
        <f>IFERROR(IF(SUMPRODUCT(US_N2O!C77:AA77/SUM(US_N2O!C77:AA77),US_N2O!C$6:AA$6)&gt;3.5,4,IF(SUMPRODUCT(US_N2O!C77:AA77/SUM(US_N2O!C77:AA77),US_N2O!C$6:AA$6)&gt;2.5,3,2)),"")</f>
        <v>4</v>
      </c>
      <c r="BB74" s="223" t="str">
        <f>IFERROR(IF(SUMPRODUCT(US_Others!U79:V79/SUM(US_Others!U79:V79),US_Others!U$8:V$8)&gt;3.5,4,IF(SUMPRODUCT(US_Others!U79:V79/SUM(US_Others!U79:V79),US_Others!U$8:V$8)&gt;2.5,3,2)),"")</f>
        <v/>
      </c>
      <c r="BC74" s="223">
        <f>IFERROR(IF((US_Others!C79*US_Others!C$8/SUM(US_Others!C79,US_Others!H79,US_Others!N79)+ US_Others!H79*US_Others!H$8/SUM(US_Others!C79,US_Others!H79,US_Others!N79)+US_Others!N79*US_Others!N$8/SUM(US_Others!C79,US_Others!H79,US_Others!N79))&gt;3.5,4,IF((US_Others!C79*US_Others!C$8/SUM(US_Others!C79,US_Others!H79,US_Others!N79)+ US_Others!H79*US_Others!H$8/SUM(US_Others!C79,US_Others!H79,US_Others!N79)+US_Others!N79*US_Others!N$8/SUM(US_Others!C79,US_Others!H79,US_Others!N79))&gt;2.5,3,2)),"")</f>
        <v>4</v>
      </c>
      <c r="BD74" s="223">
        <f>IFERROR(IF((US_Others!D79*US_Others!D$8/SUM(US_Others!D79,US_Others!I79,US_Others!O79)+US_Others!I79*US_Others!I$8/SUM(US_Others!D79,US_Others!I79,US_Others!O79)+US_Others!O79*US_Others!O$8/SUM(US_Others!D79,US_Others!I79,US_Others!O79))&gt;3.5,4,IF((US_Others!D79*US_Others!D$8/SUM(US_Others!D79,US_Others!I79,US_Others!O79)+US_Others!I79*US_Others!I$8/SUM(US_Others!D79,US_Others!I79,US_Others!O79)+US_Others!O79*US_Others!O$8/SUM(US_Others!D79,US_Others!I79,US_Others!O79))&gt;2.5,3,2)),"")</f>
        <v>4</v>
      </c>
      <c r="BE74" s="223">
        <f>IFERROR(IF((US_Others!E79*US_Others!E$8/SUM(US_Others!E79,US_Others!J79,US_Others!P79,US_Others!W79)+US_Others!J79*US_Others!J$8/SUM(US_Others!E79,US_Others!J79,US_Others!P79,US_Others!W79)+US_Others!P79*US_Others!P$8/SUM(US_Others!E79,US_Others!J79,US_Others!P79,US_Others!W79)+US_Others!W79*US_Others!W$8/SUM(US_Others!E79,US_Others!J79,US_Others!P79,US_Others!W79))&gt;3.5,4,IF((US_Others!E79*US_Others!E$8/SUM(US_Others!E79,US_Others!J79,US_Others!P79,US_Others!W79)+US_Others!J79*US_Others!J$8/SUM(US_Others!E79,US_Others!J79,US_Others!P79,US_Others!W79)+US_Others!P79*US_Others!P$8/SUM(US_Others!E79,US_Others!J79,US_Others!P79,US_Others!W79)+US_Others!W79*US_Others!W$8/SUM(US_Others!E79,US_Others!J79,US_Others!P79,US_Others!W79))&gt;2.5,3,2)),"")</f>
        <v>4</v>
      </c>
      <c r="BF74" s="223">
        <f>IFERROR(IF((US_Others!F79*US_Others!F$8/SUM(US_Others!F79,US_Others!K79,US_Others!Q79)+US_Others!K79*US_Others!K$8/SUM(US_Others!F79,US_Others!K79,US_Others!Q79)+US_Others!Q79*US_Others!Q$8/SUM(US_Others!F79,US_Others!K79,US_Others!Q79))&gt;3.5,4,IF((US_Others!F79*US_Others!F$8/SUM(US_Others!F79,US_Others!K79,US_Others!Q79)+US_Others!K79*US_Others!K$8/SUM(US_Others!F79,US_Others!K79,US_Others!Q79)+US_Others!Q79*US_Others!Q$8/SUM(US_Others!F79,US_Others!K79,US_Others!Q79))&gt;2.5,3,2)),"")</f>
        <v>4</v>
      </c>
      <c r="BG74" s="223">
        <f>IFERROR(IF((US_Others!G79*US_Others!G$8/SUM(US_Others!G79,US_Others!L79,US_Others!R79)+US_Others!L79*US_Others!L$8/SUM(US_Others!G79,US_Others!L79,US_Others!R79)+US_Others!R79*US_Others!R$8/SUM(US_Others!G79,US_Others!L79,US_Others!R79))&gt;3.5,4,IF((US_Others!G79*US_Others!G$8/SUM(US_Others!G79,US_Others!L79,US_Others!R79)+US_Others!L79*US_Others!L$8/SUM(US_Others!G79,US_Others!L79,US_Others!R79)+US_Others!R79*US_Others!R$8/SUM(US_Others!G79,US_Others!L79,US_Others!R79))&gt;2.5,3,2)),"")</f>
        <v>4</v>
      </c>
      <c r="BH74" s="219" t="str">
        <f>IFERROR(IF((US_Others!Z79*US_Others!Z$8/SUM(US_Others!Z79,US_Others!AB79)+US_Others!AB79*US_Others!AB$8/SUM(US_Others!Z79,US_Others!AB79))&gt;3.5,4,IF((US_Others!Z79*US_Others!Z$8/SUM(US_Others!Z79,US_Others!AB79)+US_Others!AB79*US_Others!AB$8/SUM(US_Others!Z79,US_Others!AB79))&gt;2.5,3,2)),"")</f>
        <v/>
      </c>
      <c r="BI74" s="219" t="str">
        <f>IFERROR(IF((US_Others!AA79*US_Others!AA$8/SUM(US_Others!AA79,US_Others!AC79)+US_Others!AC79*US_Others!AC$8/SUM(US_Others!AA79,US_Others!AC79))&gt;3.5,4,IF((US_Others!AA79*US_Others!AA$8/SUM(US_Others!AA79,US_Others!AC79)+US_Others!AC79*US_Others!AC$8/SUM(US_Others!AA79,US_Others!AC79))&gt;2.5,3,2)),"")</f>
        <v/>
      </c>
      <c r="BJ74" s="219" t="str">
        <f>IFERROR(US_Others!AD79*US_Others!AD$8/US_Others!AD79,"")</f>
        <v/>
      </c>
      <c r="BK74" s="74" t="str">
        <f>IFERROR(US_Others!AE79*US_Others!AE$8/US_Others!AE79,"")</f>
        <v/>
      </c>
      <c r="BL74" s="219" t="str">
        <f>IFERROR(IF(SUMPRODUCT(US_Others!AG79:AI79/SUM(US_Others!AG79:AI79),US_Others!AG$8:AI$8)&gt;3.5,4,IF(SUMPRODUCT(US_Others!AG79:AI79/SUM(US_Others!AG79:AI79),US_Others!AG$8:AI$8)&gt;2.5,3,2)),"")</f>
        <v/>
      </c>
      <c r="BM74" s="219" t="str">
        <f>IFERROR(US_Others!AL79*US_Others!AL$8/US_Others!AL79,"")</f>
        <v/>
      </c>
    </row>
    <row r="75" spans="1:65">
      <c r="A75" s="200" t="s">
        <v>192</v>
      </c>
      <c r="B75" s="332">
        <v>332420</v>
      </c>
      <c r="C75" s="333">
        <f>SUM(US_CO2!C78:AX78)</f>
        <v>0.27140433511309769</v>
      </c>
      <c r="D75" s="333">
        <f>SUM(US_CH4!C78:AC78)</f>
        <v>1.4906617911711803E-4</v>
      </c>
      <c r="E75" s="333">
        <f>SUM(US_N2O!C78:AA78)</f>
        <v>1.8280375860077144E-4</v>
      </c>
      <c r="F75" s="332">
        <f>US_Others!V80+US_Others!U80</f>
        <v>0</v>
      </c>
      <c r="G75" s="332">
        <f>US_Others!C80+US_Others!H80+US_Others!N80</f>
        <v>3.7460659757550862E-5</v>
      </c>
      <c r="H75" s="332">
        <f>US_Others!D80+US_Others!I80+US_Others!O80</f>
        <v>6.1435482002383422E-4</v>
      </c>
      <c r="I75" s="332">
        <f>US_Others!E80+US_Others!J80+US_Others!P80+US_Others!W80</f>
        <v>2.8395180096223555E-3</v>
      </c>
      <c r="J75" s="332">
        <f>US_Others!F80+US_Others!K80+US_Others!Q80</f>
        <v>4.9073464282391632E-4</v>
      </c>
      <c r="K75" s="332">
        <f>US_Others!G80+US_Others!L80+US_Others!R80</f>
        <v>4.8698857684816134E-5</v>
      </c>
      <c r="L75" s="332">
        <f>US_Others!Z80+US_Others!AB80</f>
        <v>0</v>
      </c>
      <c r="M75" s="332">
        <f>US_Others!AA80+US_Others!AC80</f>
        <v>0</v>
      </c>
      <c r="N75" s="332">
        <f>US_Others!AD80</f>
        <v>0</v>
      </c>
      <c r="O75" s="332">
        <f>US_Others!AE80</f>
        <v>0</v>
      </c>
      <c r="P75" s="332">
        <f>SUM(US_Others!AG80:AI80)</f>
        <v>0</v>
      </c>
      <c r="Q75" s="332">
        <f>US_Others!AL80</f>
        <v>0</v>
      </c>
      <c r="R75" s="332"/>
      <c r="S75" s="334">
        <f t="shared" si="1"/>
        <v>271.40433511309772</v>
      </c>
      <c r="T75" s="334">
        <f>D75*1000/Spec!I$6</f>
        <v>5.9626471646847213E-3</v>
      </c>
      <c r="U75" s="334">
        <f>E75*1000/Spec!I$7</f>
        <v>6.1343543154621289E-4</v>
      </c>
      <c r="V75" s="334">
        <f>F75*1000/Spec!I$8</f>
        <v>0</v>
      </c>
      <c r="W75" s="334">
        <f>G75*1000/Spec!I$9</f>
        <v>5.5497273714890164E-5</v>
      </c>
      <c r="X75" s="334">
        <f>H75*1000/Spec!I$10</f>
        <v>1.7552994857823834E-4</v>
      </c>
      <c r="Y75" s="334">
        <f>I75*1000/Spec!I$11</f>
        <v>1.985676929805843E-3</v>
      </c>
      <c r="Z75" s="334">
        <f>J75*1000/Spec!I$12</f>
        <v>1.0978403642593206E-4</v>
      </c>
      <c r="AA75" s="334">
        <f>K75*1000/Spec!I$15</f>
        <v>4.9642056763319197E-6</v>
      </c>
      <c r="AB75" s="334">
        <f>L75*1000/Spec!I$17</f>
        <v>0</v>
      </c>
      <c r="AC75" s="334">
        <f>M75*1000/Spec!I$18</f>
        <v>0</v>
      </c>
      <c r="AD75" s="335">
        <f>N75*1000/Spec!I$25</f>
        <v>0</v>
      </c>
      <c r="AE75" s="335">
        <f>O75*1000/Spec!I$26</f>
        <v>0</v>
      </c>
      <c r="AF75" s="334">
        <f>P75*1000/Spec!I$21</f>
        <v>0</v>
      </c>
      <c r="AG75" s="334">
        <f>Q75*1000/Spec!I$22</f>
        <v>0</v>
      </c>
      <c r="AI75" s="200">
        <f>S75/'2007output'!$C73</f>
        <v>3.1246181799804019E-2</v>
      </c>
      <c r="AJ75" s="200">
        <f>T75/'2007output'!$C73</f>
        <v>6.8646640164456846E-7</v>
      </c>
      <c r="AK75" s="200">
        <f>U75/'2007output'!$C73</f>
        <v>7.0623466675824645E-8</v>
      </c>
      <c r="AL75" s="200">
        <f>V75/'2007output'!$C73</f>
        <v>0</v>
      </c>
      <c r="AM75" s="200">
        <f>W75/'2007output'!$C73</f>
        <v>6.3892785764322087E-9</v>
      </c>
      <c r="AN75" s="200">
        <f>X75/'2007output'!$C73</f>
        <v>2.0208375383172733E-8</v>
      </c>
      <c r="AO75" s="200">
        <f>Y75/'2007output'!$C73</f>
        <v>2.2860660025395383E-7</v>
      </c>
      <c r="AP75" s="200">
        <f>Z75/'2007output'!$C73</f>
        <v>1.2639193693982508E-8</v>
      </c>
      <c r="AQ75" s="200">
        <f>AA75/'2007output'!$C73</f>
        <v>5.7151803780012894E-10</v>
      </c>
      <c r="AR75" s="200">
        <f>AB75/'2007output'!$C73</f>
        <v>0</v>
      </c>
      <c r="AS75" s="200">
        <f>AC75/'2007output'!$C73</f>
        <v>0</v>
      </c>
      <c r="AT75" s="200">
        <f>AD75/'2007output'!$C73</f>
        <v>0</v>
      </c>
      <c r="AU75" s="200">
        <f>AE75/'2007output'!$C73</f>
        <v>0</v>
      </c>
      <c r="AV75" s="200">
        <f>AF75/'2007output'!$C73</f>
        <v>0</v>
      </c>
      <c r="AW75" s="200">
        <f>AG75/'2007output'!$C73</f>
        <v>0</v>
      </c>
      <c r="AY75" s="370">
        <f>IFERROR(IF(SUMPRODUCT(US_CO2!C78:AX78/SUM(US_CO2!C78:AX78),US_CO2!C$6:AX$6)&gt;3.5,4,IF(SUMPRODUCT(US_CO2!C78:AX78/SUM(US_CO2!C78:AX78),US_CO2!C$6:AX$6)&gt;2.5,3,2)),"")</f>
        <v>4</v>
      </c>
      <c r="AZ75" s="370">
        <f>IFERROR(IF(SUMPRODUCT(US_CH4!C78:AC78/SUM(US_CH4!C78:AC78),US_CH4!C$6:AC$6)&gt;3.5,4,IF(SUMPRODUCT(US_CH4!C78:AC78/SUM(US_CH4!C78:AC78),US_CH4!C$6:AC$6)&gt;2.5,3,2)),"")</f>
        <v>4</v>
      </c>
      <c r="BA75" s="223">
        <f>IFERROR(IF(SUMPRODUCT(US_N2O!C78:AA78/SUM(US_N2O!C78:AA78),US_N2O!C$6:AA$6)&gt;3.5,4,IF(SUMPRODUCT(US_N2O!C78:AA78/SUM(US_N2O!C78:AA78),US_N2O!C$6:AA$6)&gt;2.5,3,2)),"")</f>
        <v>4</v>
      </c>
      <c r="BB75" s="223" t="str">
        <f>IFERROR(IF(SUMPRODUCT(US_Others!U80:V80/SUM(US_Others!U80:V80),US_Others!U$8:V$8)&gt;3.5,4,IF(SUMPRODUCT(US_Others!U80:V80/SUM(US_Others!U80:V80),US_Others!U$8:V$8)&gt;2.5,3,2)),"")</f>
        <v/>
      </c>
      <c r="BC75" s="223">
        <f>IFERROR(IF((US_Others!C80*US_Others!C$8/SUM(US_Others!C80,US_Others!H80,US_Others!N80)+ US_Others!H80*US_Others!H$8/SUM(US_Others!C80,US_Others!H80,US_Others!N80)+US_Others!N80*US_Others!N$8/SUM(US_Others!C80,US_Others!H80,US_Others!N80))&gt;3.5,4,IF((US_Others!C80*US_Others!C$8/SUM(US_Others!C80,US_Others!H80,US_Others!N80)+ US_Others!H80*US_Others!H$8/SUM(US_Others!C80,US_Others!H80,US_Others!N80)+US_Others!N80*US_Others!N$8/SUM(US_Others!C80,US_Others!H80,US_Others!N80))&gt;2.5,3,2)),"")</f>
        <v>4</v>
      </c>
      <c r="BD75" s="223">
        <f>IFERROR(IF((US_Others!D80*US_Others!D$8/SUM(US_Others!D80,US_Others!I80,US_Others!O80)+US_Others!I80*US_Others!I$8/SUM(US_Others!D80,US_Others!I80,US_Others!O80)+US_Others!O80*US_Others!O$8/SUM(US_Others!D80,US_Others!I80,US_Others!O80))&gt;3.5,4,IF((US_Others!D80*US_Others!D$8/SUM(US_Others!D80,US_Others!I80,US_Others!O80)+US_Others!I80*US_Others!I$8/SUM(US_Others!D80,US_Others!I80,US_Others!O80)+US_Others!O80*US_Others!O$8/SUM(US_Others!D80,US_Others!I80,US_Others!O80))&gt;2.5,3,2)),"")</f>
        <v>4</v>
      </c>
      <c r="BE75" s="223">
        <f>IFERROR(IF((US_Others!E80*US_Others!E$8/SUM(US_Others!E80,US_Others!J80,US_Others!P80,US_Others!W80)+US_Others!J80*US_Others!J$8/SUM(US_Others!E80,US_Others!J80,US_Others!P80,US_Others!W80)+US_Others!P80*US_Others!P$8/SUM(US_Others!E80,US_Others!J80,US_Others!P80,US_Others!W80)+US_Others!W80*US_Others!W$8/SUM(US_Others!E80,US_Others!J80,US_Others!P80,US_Others!W80))&gt;3.5,4,IF((US_Others!E80*US_Others!E$8/SUM(US_Others!E80,US_Others!J80,US_Others!P80,US_Others!W80)+US_Others!J80*US_Others!J$8/SUM(US_Others!E80,US_Others!J80,US_Others!P80,US_Others!W80)+US_Others!P80*US_Others!P$8/SUM(US_Others!E80,US_Others!J80,US_Others!P80,US_Others!W80)+US_Others!W80*US_Others!W$8/SUM(US_Others!E80,US_Others!J80,US_Others!P80,US_Others!W80))&gt;2.5,3,2)),"")</f>
        <v>4</v>
      </c>
      <c r="BF75" s="223">
        <f>IFERROR(IF((US_Others!F80*US_Others!F$8/SUM(US_Others!F80,US_Others!K80,US_Others!Q80)+US_Others!K80*US_Others!K$8/SUM(US_Others!F80,US_Others!K80,US_Others!Q80)+US_Others!Q80*US_Others!Q$8/SUM(US_Others!F80,US_Others!K80,US_Others!Q80))&gt;3.5,4,IF((US_Others!F80*US_Others!F$8/SUM(US_Others!F80,US_Others!K80,US_Others!Q80)+US_Others!K80*US_Others!K$8/SUM(US_Others!F80,US_Others!K80,US_Others!Q80)+US_Others!Q80*US_Others!Q$8/SUM(US_Others!F80,US_Others!K80,US_Others!Q80))&gt;2.5,3,2)),"")</f>
        <v>4</v>
      </c>
      <c r="BG75" s="223">
        <f>IFERROR(IF((US_Others!G80*US_Others!G$8/SUM(US_Others!G80,US_Others!L80,US_Others!R80)+US_Others!L80*US_Others!L$8/SUM(US_Others!G80,US_Others!L80,US_Others!R80)+US_Others!R80*US_Others!R$8/SUM(US_Others!G80,US_Others!L80,US_Others!R80))&gt;3.5,4,IF((US_Others!G80*US_Others!G$8/SUM(US_Others!G80,US_Others!L80,US_Others!R80)+US_Others!L80*US_Others!L$8/SUM(US_Others!G80,US_Others!L80,US_Others!R80)+US_Others!R80*US_Others!R$8/SUM(US_Others!G80,US_Others!L80,US_Others!R80))&gt;2.5,3,2)),"")</f>
        <v>4</v>
      </c>
      <c r="BH75" s="219" t="str">
        <f>IFERROR(IF((US_Others!Z80*US_Others!Z$8/SUM(US_Others!Z80,US_Others!AB80)+US_Others!AB80*US_Others!AB$8/SUM(US_Others!Z80,US_Others!AB80))&gt;3.5,4,IF((US_Others!Z80*US_Others!Z$8/SUM(US_Others!Z80,US_Others!AB80)+US_Others!AB80*US_Others!AB$8/SUM(US_Others!Z80,US_Others!AB80))&gt;2.5,3,2)),"")</f>
        <v/>
      </c>
      <c r="BI75" s="219" t="str">
        <f>IFERROR(IF((US_Others!AA80*US_Others!AA$8/SUM(US_Others!AA80,US_Others!AC80)+US_Others!AC80*US_Others!AC$8/SUM(US_Others!AA80,US_Others!AC80))&gt;3.5,4,IF((US_Others!AA80*US_Others!AA$8/SUM(US_Others!AA80,US_Others!AC80)+US_Others!AC80*US_Others!AC$8/SUM(US_Others!AA80,US_Others!AC80))&gt;2.5,3,2)),"")</f>
        <v/>
      </c>
      <c r="BJ75" s="219" t="str">
        <f>IFERROR(US_Others!AD80*US_Others!AD$8/US_Others!AD80,"")</f>
        <v/>
      </c>
      <c r="BK75" s="74" t="str">
        <f>IFERROR(US_Others!AE80*US_Others!AE$8/US_Others!AE80,"")</f>
        <v/>
      </c>
      <c r="BL75" s="219" t="str">
        <f>IFERROR(IF(SUMPRODUCT(US_Others!AG80:AI80/SUM(US_Others!AG80:AI80),US_Others!AG$8:AI$8)&gt;3.5,4,IF(SUMPRODUCT(US_Others!AG80:AI80/SUM(US_Others!AG80:AI80),US_Others!AG$8:AI$8)&gt;2.5,3,2)),"")</f>
        <v/>
      </c>
      <c r="BM75" s="219" t="str">
        <f>IFERROR(US_Others!AL80*US_Others!AL$8/US_Others!AL80,"")</f>
        <v/>
      </c>
    </row>
    <row r="76" spans="1:65">
      <c r="A76" s="200" t="s">
        <v>193</v>
      </c>
      <c r="B76" s="332">
        <v>332430</v>
      </c>
      <c r="C76" s="333">
        <f>SUM(US_CO2!C79:AX79)</f>
        <v>0.83905056843261583</v>
      </c>
      <c r="D76" s="333">
        <f>SUM(US_CH4!C79:AC79)</f>
        <v>4.5578239239317232E-4</v>
      </c>
      <c r="E76" s="333">
        <f>SUM(US_N2O!C79:AA79)</f>
        <v>5.477939728031362E-4</v>
      </c>
      <c r="F76" s="332">
        <f>US_Others!V81+US_Others!U81</f>
        <v>0</v>
      </c>
      <c r="G76" s="332">
        <f>US_Others!C81+US_Others!H81+US_Others!N81</f>
        <v>0</v>
      </c>
      <c r="H76" s="332">
        <f>US_Others!D81+US_Others!I81+US_Others!O81</f>
        <v>0</v>
      </c>
      <c r="I76" s="332">
        <f>US_Others!E81+US_Others!J81+US_Others!P81+US_Others!W81</f>
        <v>0</v>
      </c>
      <c r="J76" s="332">
        <f>US_Others!F81+US_Others!K81+US_Others!Q81</f>
        <v>0</v>
      </c>
      <c r="K76" s="332">
        <f>US_Others!G81+US_Others!L81+US_Others!R81</f>
        <v>0</v>
      </c>
      <c r="L76" s="332">
        <f>US_Others!Z81+US_Others!AB81</f>
        <v>0</v>
      </c>
      <c r="M76" s="332">
        <f>US_Others!AA81+US_Others!AC81</f>
        <v>0</v>
      </c>
      <c r="N76" s="332">
        <f>US_Others!AD81</f>
        <v>0</v>
      </c>
      <c r="O76" s="332">
        <f>US_Others!AE81</f>
        <v>0</v>
      </c>
      <c r="P76" s="332">
        <f>SUM(US_Others!AG81:AI81)</f>
        <v>0</v>
      </c>
      <c r="Q76" s="332">
        <f>US_Others!AL81</f>
        <v>0</v>
      </c>
      <c r="R76" s="332"/>
      <c r="S76" s="334">
        <f t="shared" si="1"/>
        <v>839.05056843261582</v>
      </c>
      <c r="T76" s="334">
        <f>D76*1000/Spec!I$6</f>
        <v>1.8231295695726891E-2</v>
      </c>
      <c r="U76" s="334">
        <f>E76*1000/Spec!I$7</f>
        <v>1.8382348080642156E-3</v>
      </c>
      <c r="V76" s="334">
        <f>F76*1000/Spec!I$8</f>
        <v>0</v>
      </c>
      <c r="W76" s="334">
        <f>G76*1000/Spec!I$9</f>
        <v>0</v>
      </c>
      <c r="X76" s="334">
        <f>H76*1000/Spec!I$10</f>
        <v>0</v>
      </c>
      <c r="Y76" s="334">
        <f>I76*1000/Spec!I$11</f>
        <v>0</v>
      </c>
      <c r="Z76" s="334">
        <f>J76*1000/Spec!I$12</f>
        <v>0</v>
      </c>
      <c r="AA76" s="334">
        <f>K76*1000/Spec!I$15</f>
        <v>0</v>
      </c>
      <c r="AB76" s="334">
        <f>L76*1000/Spec!I$17</f>
        <v>0</v>
      </c>
      <c r="AC76" s="334">
        <f>M76*1000/Spec!I$18</f>
        <v>0</v>
      </c>
      <c r="AD76" s="335">
        <f>N76*1000/Spec!I$25</f>
        <v>0</v>
      </c>
      <c r="AE76" s="335">
        <f>O76*1000/Spec!I$26</f>
        <v>0</v>
      </c>
      <c r="AF76" s="334">
        <f>P76*1000/Spec!I$21</f>
        <v>0</v>
      </c>
      <c r="AG76" s="334">
        <f>Q76*1000/Spec!I$22</f>
        <v>0</v>
      </c>
      <c r="AI76" s="200">
        <f>S76/'2007output'!$C74</f>
        <v>4.8901420237359591E-2</v>
      </c>
      <c r="AJ76" s="200">
        <f>T76/'2007output'!$C74</f>
        <v>1.0625536598512001E-6</v>
      </c>
      <c r="AK76" s="200">
        <f>U76/'2007output'!$C74</f>
        <v>1.0713572724467978E-7</v>
      </c>
      <c r="AL76" s="200">
        <f>V76/'2007output'!$C74</f>
        <v>0</v>
      </c>
      <c r="AM76" s="200">
        <f>W76/'2007output'!$C74</f>
        <v>0</v>
      </c>
      <c r="AN76" s="200">
        <f>X76/'2007output'!$C74</f>
        <v>0</v>
      </c>
      <c r="AO76" s="200">
        <f>Y76/'2007output'!$C74</f>
        <v>0</v>
      </c>
      <c r="AP76" s="200">
        <f>Z76/'2007output'!$C74</f>
        <v>0</v>
      </c>
      <c r="AQ76" s="200">
        <f>AA76/'2007output'!$C74</f>
        <v>0</v>
      </c>
      <c r="AR76" s="200">
        <f>AB76/'2007output'!$C74</f>
        <v>0</v>
      </c>
      <c r="AS76" s="200">
        <f>AC76/'2007output'!$C74</f>
        <v>0</v>
      </c>
      <c r="AT76" s="200">
        <f>AD76/'2007output'!$C74</f>
        <v>0</v>
      </c>
      <c r="AU76" s="200">
        <f>AE76/'2007output'!$C74</f>
        <v>0</v>
      </c>
      <c r="AV76" s="200">
        <f>AF76/'2007output'!$C74</f>
        <v>0</v>
      </c>
      <c r="AW76" s="200">
        <f>AG76/'2007output'!$C74</f>
        <v>0</v>
      </c>
      <c r="AY76" s="370">
        <f>IFERROR(IF(SUMPRODUCT(US_CO2!C79:AX79/SUM(US_CO2!C79:AX79),US_CO2!C$6:AX$6)&gt;3.5,4,IF(SUMPRODUCT(US_CO2!C79:AX79/SUM(US_CO2!C79:AX79),US_CO2!C$6:AX$6)&gt;2.5,3,2)),"")</f>
        <v>4</v>
      </c>
      <c r="AZ76" s="370">
        <f>IFERROR(IF(SUMPRODUCT(US_CH4!C79:AC79/SUM(US_CH4!C79:AC79),US_CH4!C$6:AC$6)&gt;3.5,4,IF(SUMPRODUCT(US_CH4!C79:AC79/SUM(US_CH4!C79:AC79),US_CH4!C$6:AC$6)&gt;2.5,3,2)),"")</f>
        <v>4</v>
      </c>
      <c r="BA76" s="223">
        <f>IFERROR(IF(SUMPRODUCT(US_N2O!C79:AA79/SUM(US_N2O!C79:AA79),US_N2O!C$6:AA$6)&gt;3.5,4,IF(SUMPRODUCT(US_N2O!C79:AA79/SUM(US_N2O!C79:AA79),US_N2O!C$6:AA$6)&gt;2.5,3,2)),"")</f>
        <v>4</v>
      </c>
      <c r="BB76" s="223" t="str">
        <f>IFERROR(IF(SUMPRODUCT(US_Others!U81:V81/SUM(US_Others!U81:V81),US_Others!U$8:V$8)&gt;3.5,4,IF(SUMPRODUCT(US_Others!U81:V81/SUM(US_Others!U81:V81),US_Others!U$8:V$8)&gt;2.5,3,2)),"")</f>
        <v/>
      </c>
      <c r="BC76" s="223" t="str">
        <f>IFERROR(IF((US_Others!C81*US_Others!C$8/SUM(US_Others!C81,US_Others!H81,US_Others!N81)+ US_Others!H81*US_Others!H$8/SUM(US_Others!C81,US_Others!H81,US_Others!N81)+US_Others!N81*US_Others!N$8/SUM(US_Others!C81,US_Others!H81,US_Others!N81))&gt;3.5,4,IF((US_Others!C81*US_Others!C$8/SUM(US_Others!C81,US_Others!H81,US_Others!N81)+ US_Others!H81*US_Others!H$8/SUM(US_Others!C81,US_Others!H81,US_Others!N81)+US_Others!N81*US_Others!N$8/SUM(US_Others!C81,US_Others!H81,US_Others!N81))&gt;2.5,3,2)),"")</f>
        <v/>
      </c>
      <c r="BD76" s="223" t="str">
        <f>IFERROR(IF((US_Others!D81*US_Others!D$8/SUM(US_Others!D81,US_Others!I81,US_Others!O81)+US_Others!I81*US_Others!I$8/SUM(US_Others!D81,US_Others!I81,US_Others!O81)+US_Others!O81*US_Others!O$8/SUM(US_Others!D81,US_Others!I81,US_Others!O81))&gt;3.5,4,IF((US_Others!D81*US_Others!D$8/SUM(US_Others!D81,US_Others!I81,US_Others!O81)+US_Others!I81*US_Others!I$8/SUM(US_Others!D81,US_Others!I81,US_Others!O81)+US_Others!O81*US_Others!O$8/SUM(US_Others!D81,US_Others!I81,US_Others!O81))&gt;2.5,3,2)),"")</f>
        <v/>
      </c>
      <c r="BE76" s="223" t="str">
        <f>IFERROR(IF((US_Others!E81*US_Others!E$8/SUM(US_Others!E81,US_Others!J81,US_Others!P81,US_Others!W81)+US_Others!J81*US_Others!J$8/SUM(US_Others!E81,US_Others!J81,US_Others!P81,US_Others!W81)+US_Others!P81*US_Others!P$8/SUM(US_Others!E81,US_Others!J81,US_Others!P81,US_Others!W81)+US_Others!W81*US_Others!W$8/SUM(US_Others!E81,US_Others!J81,US_Others!P81,US_Others!W81))&gt;3.5,4,IF((US_Others!E81*US_Others!E$8/SUM(US_Others!E81,US_Others!J81,US_Others!P81,US_Others!W81)+US_Others!J81*US_Others!J$8/SUM(US_Others!E81,US_Others!J81,US_Others!P81,US_Others!W81)+US_Others!P81*US_Others!P$8/SUM(US_Others!E81,US_Others!J81,US_Others!P81,US_Others!W81)+US_Others!W81*US_Others!W$8/SUM(US_Others!E81,US_Others!J81,US_Others!P81,US_Others!W81))&gt;2.5,3,2)),"")</f>
        <v/>
      </c>
      <c r="BF76" s="223" t="str">
        <f>IFERROR(IF((US_Others!F81*US_Others!F$8/SUM(US_Others!F81,US_Others!K81,US_Others!Q81)+US_Others!K81*US_Others!K$8/SUM(US_Others!F81,US_Others!K81,US_Others!Q81)+US_Others!Q81*US_Others!Q$8/SUM(US_Others!F81,US_Others!K81,US_Others!Q81))&gt;3.5,4,IF((US_Others!F81*US_Others!F$8/SUM(US_Others!F81,US_Others!K81,US_Others!Q81)+US_Others!K81*US_Others!K$8/SUM(US_Others!F81,US_Others!K81,US_Others!Q81)+US_Others!Q81*US_Others!Q$8/SUM(US_Others!F81,US_Others!K81,US_Others!Q81))&gt;2.5,3,2)),"")</f>
        <v/>
      </c>
      <c r="BG76" s="223" t="str">
        <f>IFERROR(IF((US_Others!G81*US_Others!G$8/SUM(US_Others!G81,US_Others!L81,US_Others!R81)+US_Others!L81*US_Others!L$8/SUM(US_Others!G81,US_Others!L81,US_Others!R81)+US_Others!R81*US_Others!R$8/SUM(US_Others!G81,US_Others!L81,US_Others!R81))&gt;3.5,4,IF((US_Others!G81*US_Others!G$8/SUM(US_Others!G81,US_Others!L81,US_Others!R81)+US_Others!L81*US_Others!L$8/SUM(US_Others!G81,US_Others!L81,US_Others!R81)+US_Others!R81*US_Others!R$8/SUM(US_Others!G81,US_Others!L81,US_Others!R81))&gt;2.5,3,2)),"")</f>
        <v/>
      </c>
      <c r="BH76" s="219" t="str">
        <f>IFERROR(IF((US_Others!Z81*US_Others!Z$8/SUM(US_Others!Z81,US_Others!AB81)+US_Others!AB81*US_Others!AB$8/SUM(US_Others!Z81,US_Others!AB81))&gt;3.5,4,IF((US_Others!Z81*US_Others!Z$8/SUM(US_Others!Z81,US_Others!AB81)+US_Others!AB81*US_Others!AB$8/SUM(US_Others!Z81,US_Others!AB81))&gt;2.5,3,2)),"")</f>
        <v/>
      </c>
      <c r="BI76" s="219" t="str">
        <f>IFERROR(IF((US_Others!AA81*US_Others!AA$8/SUM(US_Others!AA81,US_Others!AC81)+US_Others!AC81*US_Others!AC$8/SUM(US_Others!AA81,US_Others!AC81))&gt;3.5,4,IF((US_Others!AA81*US_Others!AA$8/SUM(US_Others!AA81,US_Others!AC81)+US_Others!AC81*US_Others!AC$8/SUM(US_Others!AA81,US_Others!AC81))&gt;2.5,3,2)),"")</f>
        <v/>
      </c>
      <c r="BJ76" s="219" t="str">
        <f>IFERROR(US_Others!AD81*US_Others!AD$8/US_Others!AD81,"")</f>
        <v/>
      </c>
      <c r="BK76" s="74" t="str">
        <f>IFERROR(US_Others!AE81*US_Others!AE$8/US_Others!AE81,"")</f>
        <v/>
      </c>
      <c r="BL76" s="219" t="str">
        <f>IFERROR(IF(SUMPRODUCT(US_Others!AG81:AI81/SUM(US_Others!AG81:AI81),US_Others!AG$8:AI$8)&gt;3.5,4,IF(SUMPRODUCT(US_Others!AG81:AI81/SUM(US_Others!AG81:AI81),US_Others!AG$8:AI$8)&gt;2.5,3,2)),"")</f>
        <v/>
      </c>
      <c r="BM76" s="219" t="str">
        <f>IFERROR(US_Others!AL81*US_Others!AL$8/US_Others!AL81,"")</f>
        <v/>
      </c>
    </row>
    <row r="77" spans="1:65">
      <c r="A77" s="200" t="s">
        <v>194</v>
      </c>
      <c r="B77" s="332">
        <v>332500</v>
      </c>
      <c r="C77" s="333">
        <f>SUM(US_CO2!C80:AX80)</f>
        <v>0.24800216586485954</v>
      </c>
      <c r="D77" s="333">
        <f>SUM(US_CH4!C80:AC80)</f>
        <v>1.3729181079513207E-4</v>
      </c>
      <c r="E77" s="333">
        <f>SUM(US_N2O!C80:AA80)</f>
        <v>1.7102939027878548E-4</v>
      </c>
      <c r="F77" s="332">
        <f>US_Others!V82+US_Others!U82</f>
        <v>0</v>
      </c>
      <c r="G77" s="332">
        <f>US_Others!C82+US_Others!H82+US_Others!N82</f>
        <v>5.3675381892975451E-6</v>
      </c>
      <c r="H77" s="332">
        <f>US_Others!D82+US_Others!I82+US_Others!O82</f>
        <v>8.802762630447973E-5</v>
      </c>
      <c r="I77" s="332">
        <f>US_Others!E82+US_Others!J82+US_Others!P82+US_Others!W82</f>
        <v>4.0685939474875384E-4</v>
      </c>
      <c r="J77" s="332">
        <f>US_Others!F82+US_Others!K82+US_Others!Q82</f>
        <v>7.0314750279797821E-5</v>
      </c>
      <c r="K77" s="332">
        <f>US_Others!G82+US_Others!L82+US_Others!R82</f>
        <v>6.9777996460868083E-6</v>
      </c>
      <c r="L77" s="332">
        <f>US_Others!Z82+US_Others!AB82</f>
        <v>0</v>
      </c>
      <c r="M77" s="332">
        <f>US_Others!AA82+US_Others!AC82</f>
        <v>0</v>
      </c>
      <c r="N77" s="332">
        <f>US_Others!AD82</f>
        <v>0</v>
      </c>
      <c r="O77" s="332">
        <f>US_Others!AE82</f>
        <v>0</v>
      </c>
      <c r="P77" s="332">
        <f>SUM(US_Others!AG82:AI82)</f>
        <v>0</v>
      </c>
      <c r="Q77" s="332">
        <f>US_Others!AL82</f>
        <v>0</v>
      </c>
      <c r="R77" s="332"/>
      <c r="S77" s="334">
        <f t="shared" si="1"/>
        <v>248.00216586485953</v>
      </c>
      <c r="T77" s="334">
        <f>D77*1000/Spec!I$6</f>
        <v>5.491672431805282E-3</v>
      </c>
      <c r="U77" s="334">
        <f>E77*1000/Spec!I$7</f>
        <v>5.7392412845230019E-4</v>
      </c>
      <c r="V77" s="334">
        <f>F77*1000/Spec!I$8</f>
        <v>0</v>
      </c>
      <c r="W77" s="334">
        <f>G77*1000/Spec!I$9</f>
        <v>7.9519084285889553E-6</v>
      </c>
      <c r="X77" s="334">
        <f>H77*1000/Spec!I$10</f>
        <v>2.5150750372708493E-5</v>
      </c>
      <c r="Y77" s="334">
        <f>I77*1000/Spec!I$11</f>
        <v>2.8451705926486279E-4</v>
      </c>
      <c r="Z77" s="334">
        <f>J77*1000/Spec!I$12</f>
        <v>1.5730369190111367E-5</v>
      </c>
      <c r="AA77" s="334">
        <f>K77*1000/Spec!I$15</f>
        <v>7.1129456127286525E-7</v>
      </c>
      <c r="AB77" s="334">
        <f>L77*1000/Spec!I$17</f>
        <v>0</v>
      </c>
      <c r="AC77" s="334">
        <f>M77*1000/Spec!I$18</f>
        <v>0</v>
      </c>
      <c r="AD77" s="335">
        <f>N77*1000/Spec!I$25</f>
        <v>0</v>
      </c>
      <c r="AE77" s="335">
        <f>O77*1000/Spec!I$26</f>
        <v>0</v>
      </c>
      <c r="AF77" s="334">
        <f>P77*1000/Spec!I$21</f>
        <v>0</v>
      </c>
      <c r="AG77" s="334">
        <f>Q77*1000/Spec!I$22</f>
        <v>0</v>
      </c>
      <c r="AI77" s="200">
        <f>S77/'2007output'!$C75</f>
        <v>2.6842966323721133E-2</v>
      </c>
      <c r="AJ77" s="200">
        <f>T77/'2007output'!$C75</f>
        <v>5.9440117240018208E-7</v>
      </c>
      <c r="AK77" s="200">
        <f>U77/'2007output'!$C75</f>
        <v>6.2119723828585368E-8</v>
      </c>
      <c r="AL77" s="200">
        <f>V77/'2007output'!$C75</f>
        <v>0</v>
      </c>
      <c r="AM77" s="200">
        <f>W77/'2007output'!$C75</f>
        <v>8.6068929847266532E-10</v>
      </c>
      <c r="AN77" s="200">
        <f>X77/'2007output'!$C75</f>
        <v>2.7222372954549729E-9</v>
      </c>
      <c r="AO77" s="200">
        <f>Y77/'2007output'!$C75</f>
        <v>3.0795222347100639E-8</v>
      </c>
      <c r="AP77" s="200">
        <f>Z77/'2007output'!$C75</f>
        <v>1.7026051726497854E-9</v>
      </c>
      <c r="AQ77" s="200">
        <f>AA77/'2007output'!$C75</f>
        <v>7.6988262936775105E-11</v>
      </c>
      <c r="AR77" s="200">
        <f>AB77/'2007output'!$C75</f>
        <v>0</v>
      </c>
      <c r="AS77" s="200">
        <f>AC77/'2007output'!$C75</f>
        <v>0</v>
      </c>
      <c r="AT77" s="200">
        <f>AD77/'2007output'!$C75</f>
        <v>0</v>
      </c>
      <c r="AU77" s="200">
        <f>AE77/'2007output'!$C75</f>
        <v>0</v>
      </c>
      <c r="AV77" s="200">
        <f>AF77/'2007output'!$C75</f>
        <v>0</v>
      </c>
      <c r="AW77" s="200">
        <f>AG77/'2007output'!$C75</f>
        <v>0</v>
      </c>
      <c r="AY77" s="370">
        <f>IFERROR(IF(SUMPRODUCT(US_CO2!C80:AX80/SUM(US_CO2!C80:AX80),US_CO2!C$6:AX$6)&gt;3.5,4,IF(SUMPRODUCT(US_CO2!C80:AX80/SUM(US_CO2!C80:AX80),US_CO2!C$6:AX$6)&gt;2.5,3,2)),"")</f>
        <v>4</v>
      </c>
      <c r="AZ77" s="370">
        <f>IFERROR(IF(SUMPRODUCT(US_CH4!C80:AC80/SUM(US_CH4!C80:AC80),US_CH4!C$6:AC$6)&gt;3.5,4,IF(SUMPRODUCT(US_CH4!C80:AC80/SUM(US_CH4!C80:AC80),US_CH4!C$6:AC$6)&gt;2.5,3,2)),"")</f>
        <v>4</v>
      </c>
      <c r="BA77" s="223">
        <f>IFERROR(IF(SUMPRODUCT(US_N2O!C80:AA80/SUM(US_N2O!C80:AA80),US_N2O!C$6:AA$6)&gt;3.5,4,IF(SUMPRODUCT(US_N2O!C80:AA80/SUM(US_N2O!C80:AA80),US_N2O!C$6:AA$6)&gt;2.5,3,2)),"")</f>
        <v>4</v>
      </c>
      <c r="BB77" s="223" t="str">
        <f>IFERROR(IF(SUMPRODUCT(US_Others!U82:V82/SUM(US_Others!U82:V82),US_Others!U$8:V$8)&gt;3.5,4,IF(SUMPRODUCT(US_Others!U82:V82/SUM(US_Others!U82:V82),US_Others!U$8:V$8)&gt;2.5,3,2)),"")</f>
        <v/>
      </c>
      <c r="BC77" s="223">
        <f>IFERROR(IF((US_Others!C82*US_Others!C$8/SUM(US_Others!C82,US_Others!H82,US_Others!N82)+ US_Others!H82*US_Others!H$8/SUM(US_Others!C82,US_Others!H82,US_Others!N82)+US_Others!N82*US_Others!N$8/SUM(US_Others!C82,US_Others!H82,US_Others!N82))&gt;3.5,4,IF((US_Others!C82*US_Others!C$8/SUM(US_Others!C82,US_Others!H82,US_Others!N82)+ US_Others!H82*US_Others!H$8/SUM(US_Others!C82,US_Others!H82,US_Others!N82)+US_Others!N82*US_Others!N$8/SUM(US_Others!C82,US_Others!H82,US_Others!N82))&gt;2.5,3,2)),"")</f>
        <v>4</v>
      </c>
      <c r="BD77" s="223">
        <f>IFERROR(IF((US_Others!D82*US_Others!D$8/SUM(US_Others!D82,US_Others!I82,US_Others!O82)+US_Others!I82*US_Others!I$8/SUM(US_Others!D82,US_Others!I82,US_Others!O82)+US_Others!O82*US_Others!O$8/SUM(US_Others!D82,US_Others!I82,US_Others!O82))&gt;3.5,4,IF((US_Others!D82*US_Others!D$8/SUM(US_Others!D82,US_Others!I82,US_Others!O82)+US_Others!I82*US_Others!I$8/SUM(US_Others!D82,US_Others!I82,US_Others!O82)+US_Others!O82*US_Others!O$8/SUM(US_Others!D82,US_Others!I82,US_Others!O82))&gt;2.5,3,2)),"")</f>
        <v>4</v>
      </c>
      <c r="BE77" s="223">
        <f>IFERROR(IF((US_Others!E82*US_Others!E$8/SUM(US_Others!E82,US_Others!J82,US_Others!P82,US_Others!W82)+US_Others!J82*US_Others!J$8/SUM(US_Others!E82,US_Others!J82,US_Others!P82,US_Others!W82)+US_Others!P82*US_Others!P$8/SUM(US_Others!E82,US_Others!J82,US_Others!P82,US_Others!W82)+US_Others!W82*US_Others!W$8/SUM(US_Others!E82,US_Others!J82,US_Others!P82,US_Others!W82))&gt;3.5,4,IF((US_Others!E82*US_Others!E$8/SUM(US_Others!E82,US_Others!J82,US_Others!P82,US_Others!W82)+US_Others!J82*US_Others!J$8/SUM(US_Others!E82,US_Others!J82,US_Others!P82,US_Others!W82)+US_Others!P82*US_Others!P$8/SUM(US_Others!E82,US_Others!J82,US_Others!P82,US_Others!W82)+US_Others!W82*US_Others!W$8/SUM(US_Others!E82,US_Others!J82,US_Others!P82,US_Others!W82))&gt;2.5,3,2)),"")</f>
        <v>4</v>
      </c>
      <c r="BF77" s="223">
        <f>IFERROR(IF((US_Others!F82*US_Others!F$8/SUM(US_Others!F82,US_Others!K82,US_Others!Q82)+US_Others!K82*US_Others!K$8/SUM(US_Others!F82,US_Others!K82,US_Others!Q82)+US_Others!Q82*US_Others!Q$8/SUM(US_Others!F82,US_Others!K82,US_Others!Q82))&gt;3.5,4,IF((US_Others!F82*US_Others!F$8/SUM(US_Others!F82,US_Others!K82,US_Others!Q82)+US_Others!K82*US_Others!K$8/SUM(US_Others!F82,US_Others!K82,US_Others!Q82)+US_Others!Q82*US_Others!Q$8/SUM(US_Others!F82,US_Others!K82,US_Others!Q82))&gt;2.5,3,2)),"")</f>
        <v>4</v>
      </c>
      <c r="BG77" s="223">
        <f>IFERROR(IF((US_Others!G82*US_Others!G$8/SUM(US_Others!G82,US_Others!L82,US_Others!R82)+US_Others!L82*US_Others!L$8/SUM(US_Others!G82,US_Others!L82,US_Others!R82)+US_Others!R82*US_Others!R$8/SUM(US_Others!G82,US_Others!L82,US_Others!R82))&gt;3.5,4,IF((US_Others!G82*US_Others!G$8/SUM(US_Others!G82,US_Others!L82,US_Others!R82)+US_Others!L82*US_Others!L$8/SUM(US_Others!G82,US_Others!L82,US_Others!R82)+US_Others!R82*US_Others!R$8/SUM(US_Others!G82,US_Others!L82,US_Others!R82))&gt;2.5,3,2)),"")</f>
        <v>4</v>
      </c>
      <c r="BH77" s="219" t="str">
        <f>IFERROR(IF((US_Others!Z82*US_Others!Z$8/SUM(US_Others!Z82,US_Others!AB82)+US_Others!AB82*US_Others!AB$8/SUM(US_Others!Z82,US_Others!AB82))&gt;3.5,4,IF((US_Others!Z82*US_Others!Z$8/SUM(US_Others!Z82,US_Others!AB82)+US_Others!AB82*US_Others!AB$8/SUM(US_Others!Z82,US_Others!AB82))&gt;2.5,3,2)),"")</f>
        <v/>
      </c>
      <c r="BI77" s="219" t="str">
        <f>IFERROR(IF((US_Others!AA82*US_Others!AA$8/SUM(US_Others!AA82,US_Others!AC82)+US_Others!AC82*US_Others!AC$8/SUM(US_Others!AA82,US_Others!AC82))&gt;3.5,4,IF((US_Others!AA82*US_Others!AA$8/SUM(US_Others!AA82,US_Others!AC82)+US_Others!AC82*US_Others!AC$8/SUM(US_Others!AA82,US_Others!AC82))&gt;2.5,3,2)),"")</f>
        <v/>
      </c>
      <c r="BJ77" s="219" t="str">
        <f>IFERROR(US_Others!AD82*US_Others!AD$8/US_Others!AD82,"")</f>
        <v/>
      </c>
      <c r="BK77" s="74" t="str">
        <f>IFERROR(US_Others!AE82*US_Others!AE$8/US_Others!AE82,"")</f>
        <v/>
      </c>
      <c r="BL77" s="219" t="str">
        <f>IFERROR(IF(SUMPRODUCT(US_Others!AG82:AI82/SUM(US_Others!AG82:AI82),US_Others!AG$8:AI$8)&gt;3.5,4,IF(SUMPRODUCT(US_Others!AG82:AI82/SUM(US_Others!AG82:AI82),US_Others!AG$8:AI$8)&gt;2.5,3,2)),"")</f>
        <v/>
      </c>
      <c r="BM77" s="219" t="str">
        <f>IFERROR(US_Others!AL82*US_Others!AL$8/US_Others!AL82,"")</f>
        <v/>
      </c>
    </row>
    <row r="78" spans="1:65">
      <c r="A78" s="200" t="s">
        <v>195</v>
      </c>
      <c r="B78" s="332">
        <v>332600</v>
      </c>
      <c r="C78" s="333">
        <f>SUM(US_CO2!C81:AX81)</f>
        <v>0.40327982170931964</v>
      </c>
      <c r="D78" s="333">
        <f>SUM(US_CH4!C81:AC81)</f>
        <v>2.2110512174198474E-4</v>
      </c>
      <c r="E78" s="333">
        <f>SUM(US_N2O!C81:AA81)</f>
        <v>2.701779646272988E-4</v>
      </c>
      <c r="F78" s="332">
        <f>US_Others!V83+US_Others!U83</f>
        <v>0</v>
      </c>
      <c r="G78" s="332">
        <f>US_Others!C83+US_Others!H83+US_Others!N83</f>
        <v>9.3651649393877155E-6</v>
      </c>
      <c r="H78" s="332">
        <f>US_Others!D83+US_Others!I83+US_Others!O83</f>
        <v>1.5358870500595855E-4</v>
      </c>
      <c r="I78" s="332">
        <f>US_Others!E83+US_Others!J83+US_Others!P83+US_Others!W83</f>
        <v>7.0987950240558888E-4</v>
      </c>
      <c r="J78" s="332">
        <f>US_Others!F83+US_Others!K83+US_Others!Q83</f>
        <v>1.2268366070597908E-4</v>
      </c>
      <c r="K78" s="332">
        <f>US_Others!G83+US_Others!L83+US_Others!R83</f>
        <v>1.2174714421204033E-5</v>
      </c>
      <c r="L78" s="332">
        <f>US_Others!Z83+US_Others!AB83</f>
        <v>0</v>
      </c>
      <c r="M78" s="332">
        <f>US_Others!AA83+US_Others!AC83</f>
        <v>0</v>
      </c>
      <c r="N78" s="332">
        <f>US_Others!AD83</f>
        <v>0</v>
      </c>
      <c r="O78" s="332">
        <f>US_Others!AE83</f>
        <v>0</v>
      </c>
      <c r="P78" s="332">
        <f>SUM(US_Others!AG83:AI83)</f>
        <v>0</v>
      </c>
      <c r="Q78" s="332">
        <f>US_Others!AL83</f>
        <v>0</v>
      </c>
      <c r="R78" s="332"/>
      <c r="S78" s="334">
        <f t="shared" si="1"/>
        <v>403.27982170931966</v>
      </c>
      <c r="T78" s="334">
        <f>D78*1000/Spec!I$6</f>
        <v>8.8442048696793889E-3</v>
      </c>
      <c r="U78" s="334">
        <f>E78*1000/Spec!I$7</f>
        <v>9.0663746519227789E-4</v>
      </c>
      <c r="V78" s="334">
        <f>F78*1000/Spec!I$8</f>
        <v>0</v>
      </c>
      <c r="W78" s="334">
        <f>G78*1000/Spec!I$9</f>
        <v>1.3874318428722541E-5</v>
      </c>
      <c r="X78" s="334">
        <f>H78*1000/Spec!I$10</f>
        <v>4.3882487144559586E-5</v>
      </c>
      <c r="Y78" s="334">
        <f>I78*1000/Spec!I$11</f>
        <v>4.9641923245146075E-4</v>
      </c>
      <c r="Z78" s="334">
        <f>J78*1000/Spec!I$12</f>
        <v>2.7446009106483015E-5</v>
      </c>
      <c r="AA78" s="334">
        <f>K78*1000/Spec!I$15</f>
        <v>1.2410514190829799E-6</v>
      </c>
      <c r="AB78" s="334">
        <f>L78*1000/Spec!I$17</f>
        <v>0</v>
      </c>
      <c r="AC78" s="334">
        <f>M78*1000/Spec!I$18</f>
        <v>0</v>
      </c>
      <c r="AD78" s="335">
        <f>N78*1000/Spec!I$25</f>
        <v>0</v>
      </c>
      <c r="AE78" s="335">
        <f>O78*1000/Spec!I$26</f>
        <v>0</v>
      </c>
      <c r="AF78" s="334">
        <f>P78*1000/Spec!I$21</f>
        <v>0</v>
      </c>
      <c r="AG78" s="334">
        <f>Q78*1000/Spec!I$22</f>
        <v>0</v>
      </c>
      <c r="AI78" s="200">
        <f>S78/'2007output'!$C76</f>
        <v>4.4093573333623404E-2</v>
      </c>
      <c r="AJ78" s="200">
        <f>T78/'2007output'!$C76</f>
        <v>9.6700250051163223E-7</v>
      </c>
      <c r="AK78" s="200">
        <f>U78/'2007output'!$C76</f>
        <v>9.9129397025177986E-8</v>
      </c>
      <c r="AL78" s="200">
        <f>V78/'2007output'!$C76</f>
        <v>0</v>
      </c>
      <c r="AM78" s="200">
        <f>W78/'2007output'!$C76</f>
        <v>1.5169821155393113E-9</v>
      </c>
      <c r="AN78" s="200">
        <f>X78/'2007output'!$C76</f>
        <v>4.7979977197200506E-9</v>
      </c>
      <c r="AO78" s="200">
        <f>Y78/'2007output'!$C76</f>
        <v>5.4277195763334872E-8</v>
      </c>
      <c r="AP78" s="200">
        <f>Z78/'2007output'!$C76</f>
        <v>3.0008756950014232E-9</v>
      </c>
      <c r="AQ78" s="200">
        <f>AA78/'2007output'!$C76</f>
        <v>1.3569335437163569E-10</v>
      </c>
      <c r="AR78" s="200">
        <f>AB78/'2007output'!$C76</f>
        <v>0</v>
      </c>
      <c r="AS78" s="200">
        <f>AC78/'2007output'!$C76</f>
        <v>0</v>
      </c>
      <c r="AT78" s="200">
        <f>AD78/'2007output'!$C76</f>
        <v>0</v>
      </c>
      <c r="AU78" s="200">
        <f>AE78/'2007output'!$C76</f>
        <v>0</v>
      </c>
      <c r="AV78" s="200">
        <f>AF78/'2007output'!$C76</f>
        <v>0</v>
      </c>
      <c r="AW78" s="200">
        <f>AG78/'2007output'!$C76</f>
        <v>0</v>
      </c>
      <c r="AY78" s="370">
        <f>IFERROR(IF(SUMPRODUCT(US_CO2!C81:AX81/SUM(US_CO2!C81:AX81),US_CO2!C$6:AX$6)&gt;3.5,4,IF(SUMPRODUCT(US_CO2!C81:AX81/SUM(US_CO2!C81:AX81),US_CO2!C$6:AX$6)&gt;2.5,3,2)),"")</f>
        <v>4</v>
      </c>
      <c r="AZ78" s="370">
        <f>IFERROR(IF(SUMPRODUCT(US_CH4!C81:AC81/SUM(US_CH4!C81:AC81),US_CH4!C$6:AC$6)&gt;3.5,4,IF(SUMPRODUCT(US_CH4!C81:AC81/SUM(US_CH4!C81:AC81),US_CH4!C$6:AC$6)&gt;2.5,3,2)),"")</f>
        <v>4</v>
      </c>
      <c r="BA78" s="223">
        <f>IFERROR(IF(SUMPRODUCT(US_N2O!C81:AA81/SUM(US_N2O!C81:AA81),US_N2O!C$6:AA$6)&gt;3.5,4,IF(SUMPRODUCT(US_N2O!C81:AA81/SUM(US_N2O!C81:AA81),US_N2O!C$6:AA$6)&gt;2.5,3,2)),"")</f>
        <v>4</v>
      </c>
      <c r="BB78" s="223" t="str">
        <f>IFERROR(IF(SUMPRODUCT(US_Others!U83:V83/SUM(US_Others!U83:V83),US_Others!U$8:V$8)&gt;3.5,4,IF(SUMPRODUCT(US_Others!U83:V83/SUM(US_Others!U83:V83),US_Others!U$8:V$8)&gt;2.5,3,2)),"")</f>
        <v/>
      </c>
      <c r="BC78" s="223">
        <f>IFERROR(IF((US_Others!C83*US_Others!C$8/SUM(US_Others!C83,US_Others!H83,US_Others!N83)+ US_Others!H83*US_Others!H$8/SUM(US_Others!C83,US_Others!H83,US_Others!N83)+US_Others!N83*US_Others!N$8/SUM(US_Others!C83,US_Others!H83,US_Others!N83))&gt;3.5,4,IF((US_Others!C83*US_Others!C$8/SUM(US_Others!C83,US_Others!H83,US_Others!N83)+ US_Others!H83*US_Others!H$8/SUM(US_Others!C83,US_Others!H83,US_Others!N83)+US_Others!N83*US_Others!N$8/SUM(US_Others!C83,US_Others!H83,US_Others!N83))&gt;2.5,3,2)),"")</f>
        <v>4</v>
      </c>
      <c r="BD78" s="223">
        <f>IFERROR(IF((US_Others!D83*US_Others!D$8/SUM(US_Others!D83,US_Others!I83,US_Others!O83)+US_Others!I83*US_Others!I$8/SUM(US_Others!D83,US_Others!I83,US_Others!O83)+US_Others!O83*US_Others!O$8/SUM(US_Others!D83,US_Others!I83,US_Others!O83))&gt;3.5,4,IF((US_Others!D83*US_Others!D$8/SUM(US_Others!D83,US_Others!I83,US_Others!O83)+US_Others!I83*US_Others!I$8/SUM(US_Others!D83,US_Others!I83,US_Others!O83)+US_Others!O83*US_Others!O$8/SUM(US_Others!D83,US_Others!I83,US_Others!O83))&gt;2.5,3,2)),"")</f>
        <v>4</v>
      </c>
      <c r="BE78" s="223">
        <f>IFERROR(IF((US_Others!E83*US_Others!E$8/SUM(US_Others!E83,US_Others!J83,US_Others!P83,US_Others!W83)+US_Others!J83*US_Others!J$8/SUM(US_Others!E83,US_Others!J83,US_Others!P83,US_Others!W83)+US_Others!P83*US_Others!P$8/SUM(US_Others!E83,US_Others!J83,US_Others!P83,US_Others!W83)+US_Others!W83*US_Others!W$8/SUM(US_Others!E83,US_Others!J83,US_Others!P83,US_Others!W83))&gt;3.5,4,IF((US_Others!E83*US_Others!E$8/SUM(US_Others!E83,US_Others!J83,US_Others!P83,US_Others!W83)+US_Others!J83*US_Others!J$8/SUM(US_Others!E83,US_Others!J83,US_Others!P83,US_Others!W83)+US_Others!P83*US_Others!P$8/SUM(US_Others!E83,US_Others!J83,US_Others!P83,US_Others!W83)+US_Others!W83*US_Others!W$8/SUM(US_Others!E83,US_Others!J83,US_Others!P83,US_Others!W83))&gt;2.5,3,2)),"")</f>
        <v>4</v>
      </c>
      <c r="BF78" s="223">
        <f>IFERROR(IF((US_Others!F83*US_Others!F$8/SUM(US_Others!F83,US_Others!K83,US_Others!Q83)+US_Others!K83*US_Others!K$8/SUM(US_Others!F83,US_Others!K83,US_Others!Q83)+US_Others!Q83*US_Others!Q$8/SUM(US_Others!F83,US_Others!K83,US_Others!Q83))&gt;3.5,4,IF((US_Others!F83*US_Others!F$8/SUM(US_Others!F83,US_Others!K83,US_Others!Q83)+US_Others!K83*US_Others!K$8/SUM(US_Others!F83,US_Others!K83,US_Others!Q83)+US_Others!Q83*US_Others!Q$8/SUM(US_Others!F83,US_Others!K83,US_Others!Q83))&gt;2.5,3,2)),"")</f>
        <v>4</v>
      </c>
      <c r="BG78" s="223">
        <f>IFERROR(IF((US_Others!G83*US_Others!G$8/SUM(US_Others!G83,US_Others!L83,US_Others!R83)+US_Others!L83*US_Others!L$8/SUM(US_Others!G83,US_Others!L83,US_Others!R83)+US_Others!R83*US_Others!R$8/SUM(US_Others!G83,US_Others!L83,US_Others!R83))&gt;3.5,4,IF((US_Others!G83*US_Others!G$8/SUM(US_Others!G83,US_Others!L83,US_Others!R83)+US_Others!L83*US_Others!L$8/SUM(US_Others!G83,US_Others!L83,US_Others!R83)+US_Others!R83*US_Others!R$8/SUM(US_Others!G83,US_Others!L83,US_Others!R83))&gt;2.5,3,2)),"")</f>
        <v>4</v>
      </c>
      <c r="BH78" s="219" t="str">
        <f>IFERROR(IF((US_Others!Z83*US_Others!Z$8/SUM(US_Others!Z83,US_Others!AB83)+US_Others!AB83*US_Others!AB$8/SUM(US_Others!Z83,US_Others!AB83))&gt;3.5,4,IF((US_Others!Z83*US_Others!Z$8/SUM(US_Others!Z83,US_Others!AB83)+US_Others!AB83*US_Others!AB$8/SUM(US_Others!Z83,US_Others!AB83))&gt;2.5,3,2)),"")</f>
        <v/>
      </c>
      <c r="BI78" s="219" t="str">
        <f>IFERROR(IF((US_Others!AA83*US_Others!AA$8/SUM(US_Others!AA83,US_Others!AC83)+US_Others!AC83*US_Others!AC$8/SUM(US_Others!AA83,US_Others!AC83))&gt;3.5,4,IF((US_Others!AA83*US_Others!AA$8/SUM(US_Others!AA83,US_Others!AC83)+US_Others!AC83*US_Others!AC$8/SUM(US_Others!AA83,US_Others!AC83))&gt;2.5,3,2)),"")</f>
        <v/>
      </c>
      <c r="BJ78" s="219" t="str">
        <f>IFERROR(US_Others!AD83*US_Others!AD$8/US_Others!AD83,"")</f>
        <v/>
      </c>
      <c r="BK78" s="74" t="str">
        <f>IFERROR(US_Others!AE83*US_Others!AE$8/US_Others!AE83,"")</f>
        <v/>
      </c>
      <c r="BL78" s="219" t="str">
        <f>IFERROR(IF(SUMPRODUCT(US_Others!AG83:AI83/SUM(US_Others!AG83:AI83),US_Others!AG$8:AI$8)&gt;3.5,4,IF(SUMPRODUCT(US_Others!AG83:AI83/SUM(US_Others!AG83:AI83),US_Others!AG$8:AI$8)&gt;2.5,3,2)),"")</f>
        <v/>
      </c>
      <c r="BM78" s="219" t="str">
        <f>IFERROR(US_Others!AL83*US_Others!AL$8/US_Others!AL83,"")</f>
        <v/>
      </c>
    </row>
    <row r="79" spans="1:65">
      <c r="A79" s="200" t="s">
        <v>196</v>
      </c>
      <c r="B79" s="332">
        <v>332710</v>
      </c>
      <c r="C79" s="333">
        <f>SUM(US_CO2!C82:AX82)</f>
        <v>0.91517090342057428</v>
      </c>
      <c r="D79" s="333">
        <f>SUM(US_CH4!C82:AC82)</f>
        <v>5.6170183741708702E-4</v>
      </c>
      <c r="E79" s="333">
        <f>SUM(US_N2O!C82:AA82)</f>
        <v>8.3466952596664634E-4</v>
      </c>
      <c r="F79" s="332">
        <f>US_Others!V84+US_Others!U84</f>
        <v>0</v>
      </c>
      <c r="G79" s="332">
        <f>US_Others!C84+US_Others!H84+US_Others!N84</f>
        <v>2.8095494818163146E-5</v>
      </c>
      <c r="H79" s="332">
        <f>US_Others!D84+US_Others!I84+US_Others!O84</f>
        <v>4.6076611501787563E-4</v>
      </c>
      <c r="I79" s="332">
        <f>US_Others!E84+US_Others!J84+US_Others!P84+US_Others!W84</f>
        <v>2.1296385072167665E-3</v>
      </c>
      <c r="J79" s="332">
        <f>US_Others!F84+US_Others!K84+US_Others!Q84</f>
        <v>3.6805098211793724E-4</v>
      </c>
      <c r="K79" s="332">
        <f>US_Others!G84+US_Others!L84+US_Others!R84</f>
        <v>3.6524143263612099E-5</v>
      </c>
      <c r="L79" s="332">
        <f>US_Others!Z84+US_Others!AB84</f>
        <v>0</v>
      </c>
      <c r="M79" s="332">
        <f>US_Others!AA84+US_Others!AC84</f>
        <v>0</v>
      </c>
      <c r="N79" s="332">
        <f>US_Others!AD84</f>
        <v>0</v>
      </c>
      <c r="O79" s="332">
        <f>US_Others!AE84</f>
        <v>0</v>
      </c>
      <c r="P79" s="332">
        <f>SUM(US_Others!AG84:AI84)</f>
        <v>0</v>
      </c>
      <c r="Q79" s="332">
        <f>US_Others!AL84</f>
        <v>0</v>
      </c>
      <c r="R79" s="332"/>
      <c r="S79" s="334">
        <f t="shared" si="1"/>
        <v>915.17090342057429</v>
      </c>
      <c r="T79" s="334">
        <f>D79*1000/Spec!I$6</f>
        <v>2.2468073496683481E-2</v>
      </c>
      <c r="U79" s="334">
        <f>E79*1000/Spec!I$7</f>
        <v>2.8009044495525045E-3</v>
      </c>
      <c r="V79" s="334">
        <f>F79*1000/Spec!I$8</f>
        <v>0</v>
      </c>
      <c r="W79" s="334">
        <f>G79*1000/Spec!I$9</f>
        <v>4.1622955286167623E-5</v>
      </c>
      <c r="X79" s="334">
        <f>H79*1000/Spec!I$10</f>
        <v>1.3164746143367874E-4</v>
      </c>
      <c r="Y79" s="334">
        <f>I79*1000/Spec!I$11</f>
        <v>1.4892576973543823E-3</v>
      </c>
      <c r="Z79" s="334">
        <f>J79*1000/Spec!I$12</f>
        <v>8.2338027319449041E-5</v>
      </c>
      <c r="AA79" s="334">
        <f>K79*1000/Spec!I$15</f>
        <v>3.7231542572489398E-6</v>
      </c>
      <c r="AB79" s="334">
        <f>L79*1000/Spec!I$17</f>
        <v>0</v>
      </c>
      <c r="AC79" s="334">
        <f>M79*1000/Spec!I$18</f>
        <v>0</v>
      </c>
      <c r="AD79" s="335">
        <f>N79*1000/Spec!I$25</f>
        <v>0</v>
      </c>
      <c r="AE79" s="335">
        <f>O79*1000/Spec!I$26</f>
        <v>0</v>
      </c>
      <c r="AF79" s="334">
        <f>P79*1000/Spec!I$21</f>
        <v>0</v>
      </c>
      <c r="AG79" s="334">
        <f>Q79*1000/Spec!I$22</f>
        <v>0</v>
      </c>
      <c r="AI79" s="200">
        <f>S79/'2007output'!$C77</f>
        <v>2.465638126520393E-2</v>
      </c>
      <c r="AJ79" s="200">
        <f>T79/'2007output'!$C77</f>
        <v>6.0533107462034863E-7</v>
      </c>
      <c r="AK79" s="200">
        <f>U79/'2007output'!$C77</f>
        <v>7.546149876209027E-8</v>
      </c>
      <c r="AL79" s="200">
        <f>V79/'2007output'!$C77</f>
        <v>0</v>
      </c>
      <c r="AM79" s="200">
        <f>W79/'2007output'!$C77</f>
        <v>1.1213986929484502E-9</v>
      </c>
      <c r="AN79" s="200">
        <f>X79/'2007output'!$C77</f>
        <v>3.5468238659826692E-9</v>
      </c>
      <c r="AO79" s="200">
        <f>Y79/'2007output'!$C77</f>
        <v>4.0123331555739479E-8</v>
      </c>
      <c r="AP79" s="200">
        <f>Z79/'2007output'!$C77</f>
        <v>2.2183373472923198E-9</v>
      </c>
      <c r="AQ79" s="200">
        <f>AA79/'2007output'!$C77</f>
        <v>1.0030859868116873E-10</v>
      </c>
      <c r="AR79" s="200">
        <f>AB79/'2007output'!$C77</f>
        <v>0</v>
      </c>
      <c r="AS79" s="200">
        <f>AC79/'2007output'!$C77</f>
        <v>0</v>
      </c>
      <c r="AT79" s="200">
        <f>AD79/'2007output'!$C77</f>
        <v>0</v>
      </c>
      <c r="AU79" s="200">
        <f>AE79/'2007output'!$C77</f>
        <v>0</v>
      </c>
      <c r="AV79" s="200">
        <f>AF79/'2007output'!$C77</f>
        <v>0</v>
      </c>
      <c r="AW79" s="200">
        <f>AG79/'2007output'!$C77</f>
        <v>0</v>
      </c>
      <c r="AY79" s="370">
        <f>IFERROR(IF(SUMPRODUCT(US_CO2!C82:AX82/SUM(US_CO2!C82:AX82),US_CO2!C$6:AX$6)&gt;3.5,4,IF(SUMPRODUCT(US_CO2!C82:AX82/SUM(US_CO2!C82:AX82),US_CO2!C$6:AX$6)&gt;2.5,3,2)),"")</f>
        <v>4</v>
      </c>
      <c r="AZ79" s="370">
        <f>IFERROR(IF(SUMPRODUCT(US_CH4!C82:AC82/SUM(US_CH4!C82:AC82),US_CH4!C$6:AC$6)&gt;3.5,4,IF(SUMPRODUCT(US_CH4!C82:AC82/SUM(US_CH4!C82:AC82),US_CH4!C$6:AC$6)&gt;2.5,3,2)),"")</f>
        <v>4</v>
      </c>
      <c r="BA79" s="223">
        <f>IFERROR(IF(SUMPRODUCT(US_N2O!C82:AA82/SUM(US_N2O!C82:AA82),US_N2O!C$6:AA$6)&gt;3.5,4,IF(SUMPRODUCT(US_N2O!C82:AA82/SUM(US_N2O!C82:AA82),US_N2O!C$6:AA$6)&gt;2.5,3,2)),"")</f>
        <v>4</v>
      </c>
      <c r="BB79" s="223" t="str">
        <f>IFERROR(IF(SUMPRODUCT(US_Others!U84:V84/SUM(US_Others!U84:V84),US_Others!U$8:V$8)&gt;3.5,4,IF(SUMPRODUCT(US_Others!U84:V84/SUM(US_Others!U84:V84),US_Others!U$8:V$8)&gt;2.5,3,2)),"")</f>
        <v/>
      </c>
      <c r="BC79" s="223">
        <f>IFERROR(IF((US_Others!C84*US_Others!C$8/SUM(US_Others!C84,US_Others!H84,US_Others!N84)+ US_Others!H84*US_Others!H$8/SUM(US_Others!C84,US_Others!H84,US_Others!N84)+US_Others!N84*US_Others!N$8/SUM(US_Others!C84,US_Others!H84,US_Others!N84))&gt;3.5,4,IF((US_Others!C84*US_Others!C$8/SUM(US_Others!C84,US_Others!H84,US_Others!N84)+ US_Others!H84*US_Others!H$8/SUM(US_Others!C84,US_Others!H84,US_Others!N84)+US_Others!N84*US_Others!N$8/SUM(US_Others!C84,US_Others!H84,US_Others!N84))&gt;2.5,3,2)),"")</f>
        <v>4</v>
      </c>
      <c r="BD79" s="223">
        <f>IFERROR(IF((US_Others!D84*US_Others!D$8/SUM(US_Others!D84,US_Others!I84,US_Others!O84)+US_Others!I84*US_Others!I$8/SUM(US_Others!D84,US_Others!I84,US_Others!O84)+US_Others!O84*US_Others!O$8/SUM(US_Others!D84,US_Others!I84,US_Others!O84))&gt;3.5,4,IF((US_Others!D84*US_Others!D$8/SUM(US_Others!D84,US_Others!I84,US_Others!O84)+US_Others!I84*US_Others!I$8/SUM(US_Others!D84,US_Others!I84,US_Others!O84)+US_Others!O84*US_Others!O$8/SUM(US_Others!D84,US_Others!I84,US_Others!O84))&gt;2.5,3,2)),"")</f>
        <v>4</v>
      </c>
      <c r="BE79" s="223">
        <f>IFERROR(IF((US_Others!E84*US_Others!E$8/SUM(US_Others!E84,US_Others!J84,US_Others!P84,US_Others!W84)+US_Others!J84*US_Others!J$8/SUM(US_Others!E84,US_Others!J84,US_Others!P84,US_Others!W84)+US_Others!P84*US_Others!P$8/SUM(US_Others!E84,US_Others!J84,US_Others!P84,US_Others!W84)+US_Others!W84*US_Others!W$8/SUM(US_Others!E84,US_Others!J84,US_Others!P84,US_Others!W84))&gt;3.5,4,IF((US_Others!E84*US_Others!E$8/SUM(US_Others!E84,US_Others!J84,US_Others!P84,US_Others!W84)+US_Others!J84*US_Others!J$8/SUM(US_Others!E84,US_Others!J84,US_Others!P84,US_Others!W84)+US_Others!P84*US_Others!P$8/SUM(US_Others!E84,US_Others!J84,US_Others!P84,US_Others!W84)+US_Others!W84*US_Others!W$8/SUM(US_Others!E84,US_Others!J84,US_Others!P84,US_Others!W84))&gt;2.5,3,2)),"")</f>
        <v>4</v>
      </c>
      <c r="BF79" s="223">
        <f>IFERROR(IF((US_Others!F84*US_Others!F$8/SUM(US_Others!F84,US_Others!K84,US_Others!Q84)+US_Others!K84*US_Others!K$8/SUM(US_Others!F84,US_Others!K84,US_Others!Q84)+US_Others!Q84*US_Others!Q$8/SUM(US_Others!F84,US_Others!K84,US_Others!Q84))&gt;3.5,4,IF((US_Others!F84*US_Others!F$8/SUM(US_Others!F84,US_Others!K84,US_Others!Q84)+US_Others!K84*US_Others!K$8/SUM(US_Others!F84,US_Others!K84,US_Others!Q84)+US_Others!Q84*US_Others!Q$8/SUM(US_Others!F84,US_Others!K84,US_Others!Q84))&gt;2.5,3,2)),"")</f>
        <v>4</v>
      </c>
      <c r="BG79" s="223">
        <f>IFERROR(IF((US_Others!G84*US_Others!G$8/SUM(US_Others!G84,US_Others!L84,US_Others!R84)+US_Others!L84*US_Others!L$8/SUM(US_Others!G84,US_Others!L84,US_Others!R84)+US_Others!R84*US_Others!R$8/SUM(US_Others!G84,US_Others!L84,US_Others!R84))&gt;3.5,4,IF((US_Others!G84*US_Others!G$8/SUM(US_Others!G84,US_Others!L84,US_Others!R84)+US_Others!L84*US_Others!L$8/SUM(US_Others!G84,US_Others!L84,US_Others!R84)+US_Others!R84*US_Others!R$8/SUM(US_Others!G84,US_Others!L84,US_Others!R84))&gt;2.5,3,2)),"")</f>
        <v>4</v>
      </c>
      <c r="BH79" s="219" t="str">
        <f>IFERROR(IF((US_Others!Z84*US_Others!Z$8/SUM(US_Others!Z84,US_Others!AB84)+US_Others!AB84*US_Others!AB$8/SUM(US_Others!Z84,US_Others!AB84))&gt;3.5,4,IF((US_Others!Z84*US_Others!Z$8/SUM(US_Others!Z84,US_Others!AB84)+US_Others!AB84*US_Others!AB$8/SUM(US_Others!Z84,US_Others!AB84))&gt;2.5,3,2)),"")</f>
        <v/>
      </c>
      <c r="BI79" s="219" t="str">
        <f>IFERROR(IF((US_Others!AA84*US_Others!AA$8/SUM(US_Others!AA84,US_Others!AC84)+US_Others!AC84*US_Others!AC$8/SUM(US_Others!AA84,US_Others!AC84))&gt;3.5,4,IF((US_Others!AA84*US_Others!AA$8/SUM(US_Others!AA84,US_Others!AC84)+US_Others!AC84*US_Others!AC$8/SUM(US_Others!AA84,US_Others!AC84))&gt;2.5,3,2)),"")</f>
        <v/>
      </c>
      <c r="BJ79" s="219" t="str">
        <f>IFERROR(US_Others!AD84*US_Others!AD$8/US_Others!AD84,"")</f>
        <v/>
      </c>
      <c r="BK79" s="74" t="str">
        <f>IFERROR(US_Others!AE84*US_Others!AE$8/US_Others!AE84,"")</f>
        <v/>
      </c>
      <c r="BL79" s="219" t="str">
        <f>IFERROR(IF(SUMPRODUCT(US_Others!AG84:AI84/SUM(US_Others!AG84:AI84),US_Others!AG$8:AI$8)&gt;3.5,4,IF(SUMPRODUCT(US_Others!AG84:AI84/SUM(US_Others!AG84:AI84),US_Others!AG$8:AI$8)&gt;2.5,3,2)),"")</f>
        <v/>
      </c>
      <c r="BM79" s="219" t="str">
        <f>IFERROR(US_Others!AL84*US_Others!AL$8/US_Others!AL84,"")</f>
        <v/>
      </c>
    </row>
    <row r="80" spans="1:65">
      <c r="A80" s="200" t="s">
        <v>197</v>
      </c>
      <c r="B80" s="332">
        <v>332720</v>
      </c>
      <c r="C80" s="333">
        <f>SUM(US_CO2!C83:AX83)</f>
        <v>0.65893534949483301</v>
      </c>
      <c r="D80" s="333">
        <f>SUM(US_CH4!C83:AC83)</f>
        <v>3.6338522640450141E-4</v>
      </c>
      <c r="E80" s="333">
        <f>SUM(US_N2O!C83:AA83)</f>
        <v>4.4926270145380105E-4</v>
      </c>
      <c r="F80" s="332">
        <f>US_Others!V85+US_Others!U85</f>
        <v>0</v>
      </c>
      <c r="G80" s="332">
        <f>US_Others!C85+US_Others!H85+US_Others!N85</f>
        <v>1.8730329878775431E-5</v>
      </c>
      <c r="H80" s="332">
        <f>US_Others!D85+US_Others!I85+US_Others!O85</f>
        <v>3.0717741001191711E-4</v>
      </c>
      <c r="I80" s="332">
        <f>US_Others!E85+US_Others!J85+US_Others!P85+US_Others!W85</f>
        <v>1.4197590048111778E-3</v>
      </c>
      <c r="J80" s="332">
        <f>US_Others!F85+US_Others!K85+US_Others!Q85</f>
        <v>2.4536732141195816E-4</v>
      </c>
      <c r="K80" s="332">
        <f>US_Others!G85+US_Others!L85+US_Others!R85</f>
        <v>2.4349428842408067E-5</v>
      </c>
      <c r="L80" s="332">
        <f>US_Others!Z85+US_Others!AB85</f>
        <v>0</v>
      </c>
      <c r="M80" s="332">
        <f>US_Others!AA85+US_Others!AC85</f>
        <v>0</v>
      </c>
      <c r="N80" s="332">
        <f>US_Others!AD85</f>
        <v>0</v>
      </c>
      <c r="O80" s="332">
        <f>US_Others!AE85</f>
        <v>0</v>
      </c>
      <c r="P80" s="332">
        <f>SUM(US_Others!AG85:AI85)</f>
        <v>0</v>
      </c>
      <c r="Q80" s="332">
        <f>US_Others!AL85</f>
        <v>0</v>
      </c>
      <c r="R80" s="332"/>
      <c r="S80" s="334">
        <f t="shared" si="1"/>
        <v>658.93534949483296</v>
      </c>
      <c r="T80" s="334">
        <f>D80*1000/Spec!I$6</f>
        <v>1.4535409056180055E-2</v>
      </c>
      <c r="U80" s="334">
        <f>E80*1000/Spec!I$7</f>
        <v>1.5075929578986613E-3</v>
      </c>
      <c r="V80" s="334">
        <f>F80*1000/Spec!I$8</f>
        <v>0</v>
      </c>
      <c r="W80" s="334">
        <f>G80*1000/Spec!I$9</f>
        <v>2.7748636857445082E-5</v>
      </c>
      <c r="X80" s="334">
        <f>H80*1000/Spec!I$10</f>
        <v>8.7764974289119172E-5</v>
      </c>
      <c r="Y80" s="334">
        <f>I80*1000/Spec!I$11</f>
        <v>9.9283846490292151E-4</v>
      </c>
      <c r="Z80" s="334">
        <f>J80*1000/Spec!I$12</f>
        <v>5.4892018212966029E-5</v>
      </c>
      <c r="AA80" s="334">
        <f>K80*1000/Spec!I$15</f>
        <v>2.4821028381659598E-6</v>
      </c>
      <c r="AB80" s="334">
        <f>L80*1000/Spec!I$17</f>
        <v>0</v>
      </c>
      <c r="AC80" s="334">
        <f>M80*1000/Spec!I$18</f>
        <v>0</v>
      </c>
      <c r="AD80" s="335">
        <f>N80*1000/Spec!I$25</f>
        <v>0</v>
      </c>
      <c r="AE80" s="335">
        <f>O80*1000/Spec!I$26</f>
        <v>0</v>
      </c>
      <c r="AF80" s="334">
        <f>P80*1000/Spec!I$21</f>
        <v>0</v>
      </c>
      <c r="AG80" s="334">
        <f>Q80*1000/Spec!I$22</f>
        <v>0</v>
      </c>
      <c r="AI80" s="200">
        <f>S80/'2007output'!$C78</f>
        <v>2.7162510799902426E-2</v>
      </c>
      <c r="AJ80" s="200">
        <f>T80/'2007output'!$C78</f>
        <v>5.9917593702048949E-7</v>
      </c>
      <c r="AK80" s="200">
        <f>U80/'2007output'!$C78</f>
        <v>6.2145717379061841E-8</v>
      </c>
      <c r="AL80" s="200">
        <f>V80/'2007output'!$C78</f>
        <v>0</v>
      </c>
      <c r="AM80" s="200">
        <f>W80/'2007output'!$C78</f>
        <v>1.1438491635040638E-9</v>
      </c>
      <c r="AN80" s="200">
        <f>X80/'2007output'!$C78</f>
        <v>3.6178314971399963E-9</v>
      </c>
      <c r="AO80" s="200">
        <f>Y80/'2007output'!$C78</f>
        <v>4.0926603112367433E-8</v>
      </c>
      <c r="AP80" s="200">
        <f>Z80/'2007output'!$C78</f>
        <v>2.2627485969316966E-9</v>
      </c>
      <c r="AQ80" s="200">
        <f>AA80/'2007output'!$C78</f>
        <v>1.0231678297398738E-10</v>
      </c>
      <c r="AR80" s="200">
        <f>AB80/'2007output'!$C78</f>
        <v>0</v>
      </c>
      <c r="AS80" s="200">
        <f>AC80/'2007output'!$C78</f>
        <v>0</v>
      </c>
      <c r="AT80" s="200">
        <f>AD80/'2007output'!$C78</f>
        <v>0</v>
      </c>
      <c r="AU80" s="200">
        <f>AE80/'2007output'!$C78</f>
        <v>0</v>
      </c>
      <c r="AV80" s="200">
        <f>AF80/'2007output'!$C78</f>
        <v>0</v>
      </c>
      <c r="AW80" s="200">
        <f>AG80/'2007output'!$C78</f>
        <v>0</v>
      </c>
      <c r="AY80" s="370">
        <f>IFERROR(IF(SUMPRODUCT(US_CO2!C83:AX83/SUM(US_CO2!C83:AX83),US_CO2!C$6:AX$6)&gt;3.5,4,IF(SUMPRODUCT(US_CO2!C83:AX83/SUM(US_CO2!C83:AX83),US_CO2!C$6:AX$6)&gt;2.5,3,2)),"")</f>
        <v>4</v>
      </c>
      <c r="AZ80" s="370">
        <f>IFERROR(IF(SUMPRODUCT(US_CH4!C83:AC83/SUM(US_CH4!C83:AC83),US_CH4!C$6:AC$6)&gt;3.5,4,IF(SUMPRODUCT(US_CH4!C83:AC83/SUM(US_CH4!C83:AC83),US_CH4!C$6:AC$6)&gt;2.5,3,2)),"")</f>
        <v>4</v>
      </c>
      <c r="BA80" s="223">
        <f>IFERROR(IF(SUMPRODUCT(US_N2O!C83:AA83/SUM(US_N2O!C83:AA83),US_N2O!C$6:AA$6)&gt;3.5,4,IF(SUMPRODUCT(US_N2O!C83:AA83/SUM(US_N2O!C83:AA83),US_N2O!C$6:AA$6)&gt;2.5,3,2)),"")</f>
        <v>4</v>
      </c>
      <c r="BB80" s="223" t="str">
        <f>IFERROR(IF(SUMPRODUCT(US_Others!U85:V85/SUM(US_Others!U85:V85),US_Others!U$8:V$8)&gt;3.5,4,IF(SUMPRODUCT(US_Others!U85:V85/SUM(US_Others!U85:V85),US_Others!U$8:V$8)&gt;2.5,3,2)),"")</f>
        <v/>
      </c>
      <c r="BC80" s="223">
        <f>IFERROR(IF((US_Others!C85*US_Others!C$8/SUM(US_Others!C85,US_Others!H85,US_Others!N85)+ US_Others!H85*US_Others!H$8/SUM(US_Others!C85,US_Others!H85,US_Others!N85)+US_Others!N85*US_Others!N$8/SUM(US_Others!C85,US_Others!H85,US_Others!N85))&gt;3.5,4,IF((US_Others!C85*US_Others!C$8/SUM(US_Others!C85,US_Others!H85,US_Others!N85)+ US_Others!H85*US_Others!H$8/SUM(US_Others!C85,US_Others!H85,US_Others!N85)+US_Others!N85*US_Others!N$8/SUM(US_Others!C85,US_Others!H85,US_Others!N85))&gt;2.5,3,2)),"")</f>
        <v>4</v>
      </c>
      <c r="BD80" s="223">
        <f>IFERROR(IF((US_Others!D85*US_Others!D$8/SUM(US_Others!D85,US_Others!I85,US_Others!O85)+US_Others!I85*US_Others!I$8/SUM(US_Others!D85,US_Others!I85,US_Others!O85)+US_Others!O85*US_Others!O$8/SUM(US_Others!D85,US_Others!I85,US_Others!O85))&gt;3.5,4,IF((US_Others!D85*US_Others!D$8/SUM(US_Others!D85,US_Others!I85,US_Others!O85)+US_Others!I85*US_Others!I$8/SUM(US_Others!D85,US_Others!I85,US_Others!O85)+US_Others!O85*US_Others!O$8/SUM(US_Others!D85,US_Others!I85,US_Others!O85))&gt;2.5,3,2)),"")</f>
        <v>4</v>
      </c>
      <c r="BE80" s="223">
        <f>IFERROR(IF((US_Others!E85*US_Others!E$8/SUM(US_Others!E85,US_Others!J85,US_Others!P85,US_Others!W85)+US_Others!J85*US_Others!J$8/SUM(US_Others!E85,US_Others!J85,US_Others!P85,US_Others!W85)+US_Others!P85*US_Others!P$8/SUM(US_Others!E85,US_Others!J85,US_Others!P85,US_Others!W85)+US_Others!W85*US_Others!W$8/SUM(US_Others!E85,US_Others!J85,US_Others!P85,US_Others!W85))&gt;3.5,4,IF((US_Others!E85*US_Others!E$8/SUM(US_Others!E85,US_Others!J85,US_Others!P85,US_Others!W85)+US_Others!J85*US_Others!J$8/SUM(US_Others!E85,US_Others!J85,US_Others!P85,US_Others!W85)+US_Others!P85*US_Others!P$8/SUM(US_Others!E85,US_Others!J85,US_Others!P85,US_Others!W85)+US_Others!W85*US_Others!W$8/SUM(US_Others!E85,US_Others!J85,US_Others!P85,US_Others!W85))&gt;2.5,3,2)),"")</f>
        <v>4</v>
      </c>
      <c r="BF80" s="223">
        <f>IFERROR(IF((US_Others!F85*US_Others!F$8/SUM(US_Others!F85,US_Others!K85,US_Others!Q85)+US_Others!K85*US_Others!K$8/SUM(US_Others!F85,US_Others!K85,US_Others!Q85)+US_Others!Q85*US_Others!Q$8/SUM(US_Others!F85,US_Others!K85,US_Others!Q85))&gt;3.5,4,IF((US_Others!F85*US_Others!F$8/SUM(US_Others!F85,US_Others!K85,US_Others!Q85)+US_Others!K85*US_Others!K$8/SUM(US_Others!F85,US_Others!K85,US_Others!Q85)+US_Others!Q85*US_Others!Q$8/SUM(US_Others!F85,US_Others!K85,US_Others!Q85))&gt;2.5,3,2)),"")</f>
        <v>4</v>
      </c>
      <c r="BG80" s="223">
        <f>IFERROR(IF((US_Others!G85*US_Others!G$8/SUM(US_Others!G85,US_Others!L85,US_Others!R85)+US_Others!L85*US_Others!L$8/SUM(US_Others!G85,US_Others!L85,US_Others!R85)+US_Others!R85*US_Others!R$8/SUM(US_Others!G85,US_Others!L85,US_Others!R85))&gt;3.5,4,IF((US_Others!G85*US_Others!G$8/SUM(US_Others!G85,US_Others!L85,US_Others!R85)+US_Others!L85*US_Others!L$8/SUM(US_Others!G85,US_Others!L85,US_Others!R85)+US_Others!R85*US_Others!R$8/SUM(US_Others!G85,US_Others!L85,US_Others!R85))&gt;2.5,3,2)),"")</f>
        <v>4</v>
      </c>
      <c r="BH80" s="219" t="str">
        <f>IFERROR(IF((US_Others!Z85*US_Others!Z$8/SUM(US_Others!Z85,US_Others!AB85)+US_Others!AB85*US_Others!AB$8/SUM(US_Others!Z85,US_Others!AB85))&gt;3.5,4,IF((US_Others!Z85*US_Others!Z$8/SUM(US_Others!Z85,US_Others!AB85)+US_Others!AB85*US_Others!AB$8/SUM(US_Others!Z85,US_Others!AB85))&gt;2.5,3,2)),"")</f>
        <v/>
      </c>
      <c r="BI80" s="219" t="str">
        <f>IFERROR(IF((US_Others!AA85*US_Others!AA$8/SUM(US_Others!AA85,US_Others!AC85)+US_Others!AC85*US_Others!AC$8/SUM(US_Others!AA85,US_Others!AC85))&gt;3.5,4,IF((US_Others!AA85*US_Others!AA$8/SUM(US_Others!AA85,US_Others!AC85)+US_Others!AC85*US_Others!AC$8/SUM(US_Others!AA85,US_Others!AC85))&gt;2.5,3,2)),"")</f>
        <v/>
      </c>
      <c r="BJ80" s="219" t="str">
        <f>IFERROR(US_Others!AD85*US_Others!AD$8/US_Others!AD85,"")</f>
        <v/>
      </c>
      <c r="BK80" s="74" t="str">
        <f>IFERROR(US_Others!AE85*US_Others!AE$8/US_Others!AE85,"")</f>
        <v/>
      </c>
      <c r="BL80" s="219" t="str">
        <f>IFERROR(IF(SUMPRODUCT(US_Others!AG85:AI85/SUM(US_Others!AG85:AI85),US_Others!AG$8:AI$8)&gt;3.5,4,IF(SUMPRODUCT(US_Others!AG85:AI85/SUM(US_Others!AG85:AI85),US_Others!AG$8:AI$8)&gt;2.5,3,2)),"")</f>
        <v/>
      </c>
      <c r="BM80" s="219" t="str">
        <f>IFERROR(US_Others!AL85*US_Others!AL$8/US_Others!AL85,"")</f>
        <v/>
      </c>
    </row>
    <row r="81" spans="1:65">
      <c r="A81" s="200" t="s">
        <v>198</v>
      </c>
      <c r="B81" s="332">
        <v>332800</v>
      </c>
      <c r="C81" s="333">
        <f>SUM(US_CO2!C84:AX84)</f>
        <v>3.8485037393915955</v>
      </c>
      <c r="D81" s="333">
        <f>SUM(US_CH4!C84:AC84)</f>
        <v>2.2448818499449367E-3</v>
      </c>
      <c r="E81" s="333">
        <f>SUM(US_N2O!C84:AA84)</f>
        <v>3.0821872316756076E-3</v>
      </c>
      <c r="F81" s="332">
        <f>US_Others!V86+US_Others!U86</f>
        <v>0</v>
      </c>
      <c r="G81" s="332">
        <f>US_Others!C86+US_Others!H86+US_Others!N86</f>
        <v>9.3651649393877155E-6</v>
      </c>
      <c r="H81" s="332">
        <f>US_Others!D86+US_Others!I86+US_Others!O86</f>
        <v>1.5358870500595855E-4</v>
      </c>
      <c r="I81" s="332">
        <f>US_Others!E86+US_Others!J86+US_Others!P86+US_Others!W86</f>
        <v>7.0987950240558888E-4</v>
      </c>
      <c r="J81" s="332">
        <f>US_Others!F86+US_Others!K86+US_Others!Q86</f>
        <v>1.2268366070597908E-4</v>
      </c>
      <c r="K81" s="332">
        <f>US_Others!G86+US_Others!L86+US_Others!R86</f>
        <v>1.2174714421204033E-5</v>
      </c>
      <c r="L81" s="332">
        <f>US_Others!Z86+US_Others!AB86</f>
        <v>0</v>
      </c>
      <c r="M81" s="332">
        <f>US_Others!AA86+US_Others!AC86</f>
        <v>0</v>
      </c>
      <c r="N81" s="332">
        <f>US_Others!AD86</f>
        <v>0</v>
      </c>
      <c r="O81" s="332">
        <f>US_Others!AE86</f>
        <v>0</v>
      </c>
      <c r="P81" s="332">
        <f>SUM(US_Others!AG86:AI86)</f>
        <v>0</v>
      </c>
      <c r="Q81" s="332">
        <f>US_Others!AL86</f>
        <v>0</v>
      </c>
      <c r="R81" s="332"/>
      <c r="S81" s="334">
        <f t="shared" si="1"/>
        <v>3848.5037393915954</v>
      </c>
      <c r="T81" s="334">
        <f>D81*1000/Spec!I$6</f>
        <v>8.9795273997797465E-2</v>
      </c>
      <c r="U81" s="334">
        <f>E81*1000/Spec!I$7</f>
        <v>1.034291017340808E-2</v>
      </c>
      <c r="V81" s="334">
        <f>F81*1000/Spec!I$8</f>
        <v>0</v>
      </c>
      <c r="W81" s="334">
        <f>G81*1000/Spec!I$9</f>
        <v>1.3874318428722541E-5</v>
      </c>
      <c r="X81" s="334">
        <f>H81*1000/Spec!I$10</f>
        <v>4.3882487144559586E-5</v>
      </c>
      <c r="Y81" s="334">
        <f>I81*1000/Spec!I$11</f>
        <v>4.9641923245146075E-4</v>
      </c>
      <c r="Z81" s="334">
        <f>J81*1000/Spec!I$12</f>
        <v>2.7446009106483015E-5</v>
      </c>
      <c r="AA81" s="334">
        <f>K81*1000/Spec!I$15</f>
        <v>1.2410514190829799E-6</v>
      </c>
      <c r="AB81" s="334">
        <f>L81*1000/Spec!I$17</f>
        <v>0</v>
      </c>
      <c r="AC81" s="334">
        <f>M81*1000/Spec!I$18</f>
        <v>0</v>
      </c>
      <c r="AD81" s="335">
        <f>N81*1000/Spec!I$25</f>
        <v>0</v>
      </c>
      <c r="AE81" s="335">
        <f>O81*1000/Spec!I$26</f>
        <v>0</v>
      </c>
      <c r="AF81" s="334">
        <f>P81*1000/Spec!I$21</f>
        <v>0</v>
      </c>
      <c r="AG81" s="334">
        <f>Q81*1000/Spec!I$22</f>
        <v>0</v>
      </c>
      <c r="AI81" s="200">
        <f>S81/'2007output'!$C79</f>
        <v>0.14338687553619953</v>
      </c>
      <c r="AJ81" s="200">
        <f>T81/'2007output'!$C79</f>
        <v>3.3455765274887281E-6</v>
      </c>
      <c r="AK81" s="200">
        <f>U81/'2007output'!$C79</f>
        <v>3.8535432836840832E-7</v>
      </c>
      <c r="AL81" s="200">
        <f>V81/'2007output'!$C79</f>
        <v>0</v>
      </c>
      <c r="AM81" s="200">
        <f>W81/'2007output'!$C79</f>
        <v>5.1692691612230036E-10</v>
      </c>
      <c r="AN81" s="200">
        <f>X81/'2007output'!$C79</f>
        <v>1.634965988992533E-9</v>
      </c>
      <c r="AO81" s="200">
        <f>Y81/'2007output'!$C79</f>
        <v>1.8495500463914335E-8</v>
      </c>
      <c r="AP81" s="200">
        <f>Z81/'2007output'!$C79</f>
        <v>1.0225785807184433E-9</v>
      </c>
      <c r="AQ81" s="200">
        <f>AA81/'2007output'!$C79</f>
        <v>4.623887552470119E-11</v>
      </c>
      <c r="AR81" s="200">
        <f>AB81/'2007output'!$C79</f>
        <v>0</v>
      </c>
      <c r="AS81" s="200">
        <f>AC81/'2007output'!$C79</f>
        <v>0</v>
      </c>
      <c r="AT81" s="200">
        <f>AD81/'2007output'!$C79</f>
        <v>0</v>
      </c>
      <c r="AU81" s="200">
        <f>AE81/'2007output'!$C79</f>
        <v>0</v>
      </c>
      <c r="AV81" s="200">
        <f>AF81/'2007output'!$C79</f>
        <v>0</v>
      </c>
      <c r="AW81" s="200">
        <f>AG81/'2007output'!$C79</f>
        <v>0</v>
      </c>
      <c r="AY81" s="370">
        <f>IFERROR(IF(SUMPRODUCT(US_CO2!C84:AX84/SUM(US_CO2!C84:AX84),US_CO2!C$6:AX$6)&gt;3.5,4,IF(SUMPRODUCT(US_CO2!C84:AX84/SUM(US_CO2!C84:AX84),US_CO2!C$6:AX$6)&gt;2.5,3,2)),"")</f>
        <v>4</v>
      </c>
      <c r="AZ81" s="370">
        <f>IFERROR(IF(SUMPRODUCT(US_CH4!C84:AC84/SUM(US_CH4!C84:AC84),US_CH4!C$6:AC$6)&gt;3.5,4,IF(SUMPRODUCT(US_CH4!C84:AC84/SUM(US_CH4!C84:AC84),US_CH4!C$6:AC$6)&gt;2.5,3,2)),"")</f>
        <v>4</v>
      </c>
      <c r="BA81" s="223">
        <f>IFERROR(IF(SUMPRODUCT(US_N2O!C84:AA84/SUM(US_N2O!C84:AA84),US_N2O!C$6:AA$6)&gt;3.5,4,IF(SUMPRODUCT(US_N2O!C84:AA84/SUM(US_N2O!C84:AA84),US_N2O!C$6:AA$6)&gt;2.5,3,2)),"")</f>
        <v>4</v>
      </c>
      <c r="BB81" s="223" t="str">
        <f>IFERROR(IF(SUMPRODUCT(US_Others!U86:V86/SUM(US_Others!U86:V86),US_Others!U$8:V$8)&gt;3.5,4,IF(SUMPRODUCT(US_Others!U86:V86/SUM(US_Others!U86:V86),US_Others!U$8:V$8)&gt;2.5,3,2)),"")</f>
        <v/>
      </c>
      <c r="BC81" s="223">
        <f>IFERROR(IF((US_Others!C86*US_Others!C$8/SUM(US_Others!C86,US_Others!H86,US_Others!N86)+ US_Others!H86*US_Others!H$8/SUM(US_Others!C86,US_Others!H86,US_Others!N86)+US_Others!N86*US_Others!N$8/SUM(US_Others!C86,US_Others!H86,US_Others!N86))&gt;3.5,4,IF((US_Others!C86*US_Others!C$8/SUM(US_Others!C86,US_Others!H86,US_Others!N86)+ US_Others!H86*US_Others!H$8/SUM(US_Others!C86,US_Others!H86,US_Others!N86)+US_Others!N86*US_Others!N$8/SUM(US_Others!C86,US_Others!H86,US_Others!N86))&gt;2.5,3,2)),"")</f>
        <v>4</v>
      </c>
      <c r="BD81" s="223">
        <f>IFERROR(IF((US_Others!D86*US_Others!D$8/SUM(US_Others!D86,US_Others!I86,US_Others!O86)+US_Others!I86*US_Others!I$8/SUM(US_Others!D86,US_Others!I86,US_Others!O86)+US_Others!O86*US_Others!O$8/SUM(US_Others!D86,US_Others!I86,US_Others!O86))&gt;3.5,4,IF((US_Others!D86*US_Others!D$8/SUM(US_Others!D86,US_Others!I86,US_Others!O86)+US_Others!I86*US_Others!I$8/SUM(US_Others!D86,US_Others!I86,US_Others!O86)+US_Others!O86*US_Others!O$8/SUM(US_Others!D86,US_Others!I86,US_Others!O86))&gt;2.5,3,2)),"")</f>
        <v>4</v>
      </c>
      <c r="BE81" s="223">
        <f>IFERROR(IF((US_Others!E86*US_Others!E$8/SUM(US_Others!E86,US_Others!J86,US_Others!P86,US_Others!W86)+US_Others!J86*US_Others!J$8/SUM(US_Others!E86,US_Others!J86,US_Others!P86,US_Others!W86)+US_Others!P86*US_Others!P$8/SUM(US_Others!E86,US_Others!J86,US_Others!P86,US_Others!W86)+US_Others!W86*US_Others!W$8/SUM(US_Others!E86,US_Others!J86,US_Others!P86,US_Others!W86))&gt;3.5,4,IF((US_Others!E86*US_Others!E$8/SUM(US_Others!E86,US_Others!J86,US_Others!P86,US_Others!W86)+US_Others!J86*US_Others!J$8/SUM(US_Others!E86,US_Others!J86,US_Others!P86,US_Others!W86)+US_Others!P86*US_Others!P$8/SUM(US_Others!E86,US_Others!J86,US_Others!P86,US_Others!W86)+US_Others!W86*US_Others!W$8/SUM(US_Others!E86,US_Others!J86,US_Others!P86,US_Others!W86))&gt;2.5,3,2)),"")</f>
        <v>4</v>
      </c>
      <c r="BF81" s="223">
        <f>IFERROR(IF((US_Others!F86*US_Others!F$8/SUM(US_Others!F86,US_Others!K86,US_Others!Q86)+US_Others!K86*US_Others!K$8/SUM(US_Others!F86,US_Others!K86,US_Others!Q86)+US_Others!Q86*US_Others!Q$8/SUM(US_Others!F86,US_Others!K86,US_Others!Q86))&gt;3.5,4,IF((US_Others!F86*US_Others!F$8/SUM(US_Others!F86,US_Others!K86,US_Others!Q86)+US_Others!K86*US_Others!K$8/SUM(US_Others!F86,US_Others!K86,US_Others!Q86)+US_Others!Q86*US_Others!Q$8/SUM(US_Others!F86,US_Others!K86,US_Others!Q86))&gt;2.5,3,2)),"")</f>
        <v>4</v>
      </c>
      <c r="BG81" s="223">
        <f>IFERROR(IF((US_Others!G86*US_Others!G$8/SUM(US_Others!G86,US_Others!L86,US_Others!R86)+US_Others!L86*US_Others!L$8/SUM(US_Others!G86,US_Others!L86,US_Others!R86)+US_Others!R86*US_Others!R$8/SUM(US_Others!G86,US_Others!L86,US_Others!R86))&gt;3.5,4,IF((US_Others!G86*US_Others!G$8/SUM(US_Others!G86,US_Others!L86,US_Others!R86)+US_Others!L86*US_Others!L$8/SUM(US_Others!G86,US_Others!L86,US_Others!R86)+US_Others!R86*US_Others!R$8/SUM(US_Others!G86,US_Others!L86,US_Others!R86))&gt;2.5,3,2)),"")</f>
        <v>4</v>
      </c>
      <c r="BH81" s="219" t="str">
        <f>IFERROR(IF((US_Others!Z86*US_Others!Z$8/SUM(US_Others!Z86,US_Others!AB86)+US_Others!AB86*US_Others!AB$8/SUM(US_Others!Z86,US_Others!AB86))&gt;3.5,4,IF((US_Others!Z86*US_Others!Z$8/SUM(US_Others!Z86,US_Others!AB86)+US_Others!AB86*US_Others!AB$8/SUM(US_Others!Z86,US_Others!AB86))&gt;2.5,3,2)),"")</f>
        <v/>
      </c>
      <c r="BI81" s="219" t="str">
        <f>IFERROR(IF((US_Others!AA86*US_Others!AA$8/SUM(US_Others!AA86,US_Others!AC86)+US_Others!AC86*US_Others!AC$8/SUM(US_Others!AA86,US_Others!AC86))&gt;3.5,4,IF((US_Others!AA86*US_Others!AA$8/SUM(US_Others!AA86,US_Others!AC86)+US_Others!AC86*US_Others!AC$8/SUM(US_Others!AA86,US_Others!AC86))&gt;2.5,3,2)),"")</f>
        <v/>
      </c>
      <c r="BJ81" s="219" t="str">
        <f>IFERROR(US_Others!AD86*US_Others!AD$8/US_Others!AD86,"")</f>
        <v/>
      </c>
      <c r="BK81" s="74" t="str">
        <f>IFERROR(US_Others!AE86*US_Others!AE$8/US_Others!AE86,"")</f>
        <v/>
      </c>
      <c r="BL81" s="219" t="str">
        <f>IFERROR(IF(SUMPRODUCT(US_Others!AG86:AI86/SUM(US_Others!AG86:AI86),US_Others!AG$8:AI$8)&gt;3.5,4,IF(SUMPRODUCT(US_Others!AG86:AI86/SUM(US_Others!AG86:AI86),US_Others!AG$8:AI$8)&gt;2.5,3,2)),"")</f>
        <v/>
      </c>
      <c r="BM81" s="219" t="str">
        <f>IFERROR(US_Others!AL86*US_Others!AL$8/US_Others!AL86,"")</f>
        <v/>
      </c>
    </row>
    <row r="82" spans="1:65">
      <c r="A82" s="200" t="s">
        <v>199</v>
      </c>
      <c r="B82" s="332" t="s">
        <v>200</v>
      </c>
      <c r="C82" s="333">
        <f>SUM(US_CO2!C85:AX85)</f>
        <v>0.43838307558167694</v>
      </c>
      <c r="D82" s="333">
        <f>SUM(US_CH4!C85:AC85)</f>
        <v>2.3876667422496371E-4</v>
      </c>
      <c r="E82" s="333">
        <f>SUM(US_N2O!C85:AA85)</f>
        <v>2.8783951711027774E-4</v>
      </c>
      <c r="F82" s="332">
        <f>US_Others!V87+US_Others!U87</f>
        <v>0</v>
      </c>
      <c r="G82" s="332">
        <f>US_Others!C87+US_Others!H87+US_Others!N87</f>
        <v>1.7416472223334031E-5</v>
      </c>
      <c r="H82" s="332">
        <f>US_Others!D87+US_Others!I87+US_Others!O87</f>
        <v>2.8563014446267819E-4</v>
      </c>
      <c r="I82" s="332">
        <f>US_Others!E87+US_Others!J87+US_Others!P87+US_Others!W87</f>
        <v>1.3201685945287197E-3</v>
      </c>
      <c r="J82" s="332">
        <f>US_Others!F87+US_Others!K87+US_Others!Q87</f>
        <v>2.2815578612567583E-4</v>
      </c>
      <c r="K82" s="332">
        <f>US_Others!G87+US_Others!L87+US_Others!R87</f>
        <v>2.2641413890334246E-5</v>
      </c>
      <c r="L82" s="332">
        <f>US_Others!Z87+US_Others!AB87</f>
        <v>0</v>
      </c>
      <c r="M82" s="332">
        <f>US_Others!AA87+US_Others!AC87</f>
        <v>0</v>
      </c>
      <c r="N82" s="332">
        <f>US_Others!AD87</f>
        <v>0</v>
      </c>
      <c r="O82" s="332">
        <f>US_Others!AE87</f>
        <v>0</v>
      </c>
      <c r="P82" s="332">
        <f>SUM(US_Others!AG87:AI87)</f>
        <v>0</v>
      </c>
      <c r="Q82" s="332">
        <f>US_Others!AL87</f>
        <v>0</v>
      </c>
      <c r="R82" s="332"/>
      <c r="S82" s="334">
        <f t="shared" si="1"/>
        <v>438.38307558167696</v>
      </c>
      <c r="T82" s="334">
        <f>D82*1000/Spec!I$6</f>
        <v>9.5506669689985474E-3</v>
      </c>
      <c r="U82" s="334">
        <f>E82*1000/Spec!I$7</f>
        <v>9.6590441983314672E-4</v>
      </c>
      <c r="V82" s="334">
        <f>F82*1000/Spec!I$8</f>
        <v>0</v>
      </c>
      <c r="W82" s="334">
        <f>G82*1000/Spec!I$9</f>
        <v>2.5802181071605973E-5</v>
      </c>
      <c r="X82" s="334">
        <f>H82*1000/Spec!I$10</f>
        <v>8.1608612703622344E-5</v>
      </c>
      <c r="Y82" s="334">
        <f>I82*1000/Spec!I$11</f>
        <v>9.2319482134875497E-4</v>
      </c>
      <c r="Z82" s="334">
        <f>J82*1000/Spec!I$12</f>
        <v>5.1041562891650074E-5</v>
      </c>
      <c r="AA82" s="334">
        <f>K82*1000/Spec!I$15</f>
        <v>2.3079932609922778E-6</v>
      </c>
      <c r="AB82" s="334">
        <f>L82*1000/Spec!I$17</f>
        <v>0</v>
      </c>
      <c r="AC82" s="334">
        <f>M82*1000/Spec!I$18</f>
        <v>0</v>
      </c>
      <c r="AD82" s="335">
        <f>N82*1000/Spec!I$25</f>
        <v>0</v>
      </c>
      <c r="AE82" s="335">
        <f>O82*1000/Spec!I$26</f>
        <v>0</v>
      </c>
      <c r="AF82" s="334">
        <f>P82*1000/Spec!I$21</f>
        <v>0</v>
      </c>
      <c r="AG82" s="334">
        <f>Q82*1000/Spec!I$22</f>
        <v>0</v>
      </c>
      <c r="AI82" s="200">
        <f>S82/'2007output'!$C80</f>
        <v>1.8310211159538757E-2</v>
      </c>
      <c r="AJ82" s="200">
        <f>T82/'2007output'!$C80</f>
        <v>3.9890848588248882E-7</v>
      </c>
      <c r="AK82" s="200">
        <f>U82/'2007output'!$C80</f>
        <v>4.0343514319319468E-8</v>
      </c>
      <c r="AL82" s="200">
        <f>V82/'2007output'!$C80</f>
        <v>0</v>
      </c>
      <c r="AM82" s="200">
        <f>W82/'2007output'!$C80</f>
        <v>1.0776953083120028E-9</v>
      </c>
      <c r="AN82" s="200">
        <f>X82/'2007output'!$C80</f>
        <v>3.4085963037182501E-9</v>
      </c>
      <c r="AO82" s="200">
        <f>Y82/'2007output'!$C80</f>
        <v>3.855963667817037E-8</v>
      </c>
      <c r="AP82" s="200">
        <f>Z82/'2007output'!$C80</f>
        <v>2.1318838397648516E-9</v>
      </c>
      <c r="AQ82" s="200">
        <f>AA82/'2007output'!$C80</f>
        <v>9.6399350972862664E-11</v>
      </c>
      <c r="AR82" s="200">
        <f>AB82/'2007output'!$C80</f>
        <v>0</v>
      </c>
      <c r="AS82" s="200">
        <f>AC82/'2007output'!$C80</f>
        <v>0</v>
      </c>
      <c r="AT82" s="200">
        <f>AD82/'2007output'!$C80</f>
        <v>0</v>
      </c>
      <c r="AU82" s="200">
        <f>AE82/'2007output'!$C80</f>
        <v>0</v>
      </c>
      <c r="AV82" s="200">
        <f>AF82/'2007output'!$C80</f>
        <v>0</v>
      </c>
      <c r="AW82" s="200">
        <f>AG82/'2007output'!$C80</f>
        <v>0</v>
      </c>
      <c r="AY82" s="370">
        <f>IFERROR(IF(SUMPRODUCT(US_CO2!C85:AX85/SUM(US_CO2!C85:AX85),US_CO2!C$6:AX$6)&gt;3.5,4,IF(SUMPRODUCT(US_CO2!C85:AX85/SUM(US_CO2!C85:AX85),US_CO2!C$6:AX$6)&gt;2.5,3,2)),"")</f>
        <v>4</v>
      </c>
      <c r="AZ82" s="370">
        <f>IFERROR(IF(SUMPRODUCT(US_CH4!C85:AC85/SUM(US_CH4!C85:AC85),US_CH4!C$6:AC$6)&gt;3.5,4,IF(SUMPRODUCT(US_CH4!C85:AC85/SUM(US_CH4!C85:AC85),US_CH4!C$6:AC$6)&gt;2.5,3,2)),"")</f>
        <v>4</v>
      </c>
      <c r="BA82" s="223">
        <f>IFERROR(IF(SUMPRODUCT(US_N2O!C85:AA85/SUM(US_N2O!C85:AA85),US_N2O!C$6:AA$6)&gt;3.5,4,IF(SUMPRODUCT(US_N2O!C85:AA85/SUM(US_N2O!C85:AA85),US_N2O!C$6:AA$6)&gt;2.5,3,2)),"")</f>
        <v>4</v>
      </c>
      <c r="BB82" s="223" t="str">
        <f>IFERROR(IF(SUMPRODUCT(US_Others!U87:V87/SUM(US_Others!U87:V87),US_Others!U$8:V$8)&gt;3.5,4,IF(SUMPRODUCT(US_Others!U87:V87/SUM(US_Others!U87:V87),US_Others!U$8:V$8)&gt;2.5,3,2)),"")</f>
        <v/>
      </c>
      <c r="BC82" s="223">
        <f>IFERROR(IF((US_Others!C87*US_Others!C$8/SUM(US_Others!C87,US_Others!H87,US_Others!N87)+ US_Others!H87*US_Others!H$8/SUM(US_Others!C87,US_Others!H87,US_Others!N87)+US_Others!N87*US_Others!N$8/SUM(US_Others!C87,US_Others!H87,US_Others!N87))&gt;3.5,4,IF((US_Others!C87*US_Others!C$8/SUM(US_Others!C87,US_Others!H87,US_Others!N87)+ US_Others!H87*US_Others!H$8/SUM(US_Others!C87,US_Others!H87,US_Others!N87)+US_Others!N87*US_Others!N$8/SUM(US_Others!C87,US_Others!H87,US_Others!N87))&gt;2.5,3,2)),"")</f>
        <v>4</v>
      </c>
      <c r="BD82" s="223">
        <f>IFERROR(IF((US_Others!D87*US_Others!D$8/SUM(US_Others!D87,US_Others!I87,US_Others!O87)+US_Others!I87*US_Others!I$8/SUM(US_Others!D87,US_Others!I87,US_Others!O87)+US_Others!O87*US_Others!O$8/SUM(US_Others!D87,US_Others!I87,US_Others!O87))&gt;3.5,4,IF((US_Others!D87*US_Others!D$8/SUM(US_Others!D87,US_Others!I87,US_Others!O87)+US_Others!I87*US_Others!I$8/SUM(US_Others!D87,US_Others!I87,US_Others!O87)+US_Others!O87*US_Others!O$8/SUM(US_Others!D87,US_Others!I87,US_Others!O87))&gt;2.5,3,2)),"")</f>
        <v>4</v>
      </c>
      <c r="BE82" s="223">
        <f>IFERROR(IF((US_Others!E87*US_Others!E$8/SUM(US_Others!E87,US_Others!J87,US_Others!P87,US_Others!W87)+US_Others!J87*US_Others!J$8/SUM(US_Others!E87,US_Others!J87,US_Others!P87,US_Others!W87)+US_Others!P87*US_Others!P$8/SUM(US_Others!E87,US_Others!J87,US_Others!P87,US_Others!W87)+US_Others!W87*US_Others!W$8/SUM(US_Others!E87,US_Others!J87,US_Others!P87,US_Others!W87))&gt;3.5,4,IF((US_Others!E87*US_Others!E$8/SUM(US_Others!E87,US_Others!J87,US_Others!P87,US_Others!W87)+US_Others!J87*US_Others!J$8/SUM(US_Others!E87,US_Others!J87,US_Others!P87,US_Others!W87)+US_Others!P87*US_Others!P$8/SUM(US_Others!E87,US_Others!J87,US_Others!P87,US_Others!W87)+US_Others!W87*US_Others!W$8/SUM(US_Others!E87,US_Others!J87,US_Others!P87,US_Others!W87))&gt;2.5,3,2)),"")</f>
        <v>4</v>
      </c>
      <c r="BF82" s="223">
        <f>IFERROR(IF((US_Others!F87*US_Others!F$8/SUM(US_Others!F87,US_Others!K87,US_Others!Q87)+US_Others!K87*US_Others!K$8/SUM(US_Others!F87,US_Others!K87,US_Others!Q87)+US_Others!Q87*US_Others!Q$8/SUM(US_Others!F87,US_Others!K87,US_Others!Q87))&gt;3.5,4,IF((US_Others!F87*US_Others!F$8/SUM(US_Others!F87,US_Others!K87,US_Others!Q87)+US_Others!K87*US_Others!K$8/SUM(US_Others!F87,US_Others!K87,US_Others!Q87)+US_Others!Q87*US_Others!Q$8/SUM(US_Others!F87,US_Others!K87,US_Others!Q87))&gt;2.5,3,2)),"")</f>
        <v>4</v>
      </c>
      <c r="BG82" s="223">
        <f>IFERROR(IF((US_Others!G87*US_Others!G$8/SUM(US_Others!G87,US_Others!L87,US_Others!R87)+US_Others!L87*US_Others!L$8/SUM(US_Others!G87,US_Others!L87,US_Others!R87)+US_Others!R87*US_Others!R$8/SUM(US_Others!G87,US_Others!L87,US_Others!R87))&gt;3.5,4,IF((US_Others!G87*US_Others!G$8/SUM(US_Others!G87,US_Others!L87,US_Others!R87)+US_Others!L87*US_Others!L$8/SUM(US_Others!G87,US_Others!L87,US_Others!R87)+US_Others!R87*US_Others!R$8/SUM(US_Others!G87,US_Others!L87,US_Others!R87))&gt;2.5,3,2)),"")</f>
        <v>4</v>
      </c>
      <c r="BH82" s="219" t="str">
        <f>IFERROR(IF((US_Others!Z87*US_Others!Z$8/SUM(US_Others!Z87,US_Others!AB87)+US_Others!AB87*US_Others!AB$8/SUM(US_Others!Z87,US_Others!AB87))&gt;3.5,4,IF((US_Others!Z87*US_Others!Z$8/SUM(US_Others!Z87,US_Others!AB87)+US_Others!AB87*US_Others!AB$8/SUM(US_Others!Z87,US_Others!AB87))&gt;2.5,3,2)),"")</f>
        <v/>
      </c>
      <c r="BI82" s="219" t="str">
        <f>IFERROR(IF((US_Others!AA87*US_Others!AA$8/SUM(US_Others!AA87,US_Others!AC87)+US_Others!AC87*US_Others!AC$8/SUM(US_Others!AA87,US_Others!AC87))&gt;3.5,4,IF((US_Others!AA87*US_Others!AA$8/SUM(US_Others!AA87,US_Others!AC87)+US_Others!AC87*US_Others!AC$8/SUM(US_Others!AA87,US_Others!AC87))&gt;2.5,3,2)),"")</f>
        <v/>
      </c>
      <c r="BJ82" s="219" t="str">
        <f>IFERROR(US_Others!AD87*US_Others!AD$8/US_Others!AD87,"")</f>
        <v/>
      </c>
      <c r="BK82" s="74" t="str">
        <f>IFERROR(US_Others!AE87*US_Others!AE$8/US_Others!AE87,"")</f>
        <v/>
      </c>
      <c r="BL82" s="219" t="str">
        <f>IFERROR(IF(SUMPRODUCT(US_Others!AG87:AI87/SUM(US_Others!AG87:AI87),US_Others!AG$8:AI$8)&gt;3.5,4,IF(SUMPRODUCT(US_Others!AG87:AI87/SUM(US_Others!AG87:AI87),US_Others!AG$8:AI$8)&gt;2.5,3,2)),"")</f>
        <v/>
      </c>
      <c r="BM82" s="219" t="str">
        <f>IFERROR(US_Others!AL87*US_Others!AL$8/US_Others!AL87,"")</f>
        <v/>
      </c>
    </row>
    <row r="83" spans="1:65">
      <c r="A83" s="200" t="s">
        <v>201</v>
      </c>
      <c r="B83" s="332">
        <v>332913</v>
      </c>
      <c r="C83" s="333">
        <f>SUM(US_CO2!C86:AX86)</f>
        <v>5.62605200257245E-2</v>
      </c>
      <c r="D83" s="333">
        <f>SUM(US_CH4!C86:AC86)</f>
        <v>3.0581732298244583E-5</v>
      </c>
      <c r="E83" s="333">
        <f>SUM(US_N2O!C86:AA86)</f>
        <v>3.671583765890884E-5</v>
      </c>
      <c r="F83" s="332">
        <f>US_Others!V88+US_Others!U88</f>
        <v>0</v>
      </c>
      <c r="G83" s="332">
        <f>US_Others!C88+US_Others!H88+US_Others!N88</f>
        <v>0</v>
      </c>
      <c r="H83" s="332">
        <f>US_Others!D88+US_Others!I88+US_Others!O88</f>
        <v>0</v>
      </c>
      <c r="I83" s="332">
        <f>US_Others!E88+US_Others!J88+US_Others!P88+US_Others!W88</f>
        <v>0</v>
      </c>
      <c r="J83" s="332">
        <f>US_Others!F88+US_Others!K88+US_Others!Q88</f>
        <v>0</v>
      </c>
      <c r="K83" s="332">
        <f>US_Others!G88+US_Others!L88+US_Others!R88</f>
        <v>0</v>
      </c>
      <c r="L83" s="332">
        <f>US_Others!Z88+US_Others!AB88</f>
        <v>0</v>
      </c>
      <c r="M83" s="332">
        <f>US_Others!AA88+US_Others!AC88</f>
        <v>0</v>
      </c>
      <c r="N83" s="332">
        <f>US_Others!AD88</f>
        <v>0</v>
      </c>
      <c r="O83" s="332">
        <f>US_Others!AE88</f>
        <v>0</v>
      </c>
      <c r="P83" s="332">
        <f>SUM(US_Others!AG88:AI88)</f>
        <v>0</v>
      </c>
      <c r="Q83" s="332">
        <f>US_Others!AL88</f>
        <v>0</v>
      </c>
      <c r="R83" s="332"/>
      <c r="S83" s="334">
        <f t="shared" si="1"/>
        <v>56.260520025724503</v>
      </c>
      <c r="T83" s="334">
        <f>D83*1000/Spec!I$6</f>
        <v>1.2232692919297832E-3</v>
      </c>
      <c r="U83" s="334">
        <f>E83*1000/Spec!I$7</f>
        <v>1.2320750892251287E-4</v>
      </c>
      <c r="V83" s="334">
        <f>F83*1000/Spec!I$8</f>
        <v>0</v>
      </c>
      <c r="W83" s="334">
        <f>G83*1000/Spec!I$9</f>
        <v>0</v>
      </c>
      <c r="X83" s="334">
        <f>H83*1000/Spec!I$10</f>
        <v>0</v>
      </c>
      <c r="Y83" s="334">
        <f>I83*1000/Spec!I$11</f>
        <v>0</v>
      </c>
      <c r="Z83" s="334">
        <f>J83*1000/Spec!I$12</f>
        <v>0</v>
      </c>
      <c r="AA83" s="334">
        <f>K83*1000/Spec!I$15</f>
        <v>0</v>
      </c>
      <c r="AB83" s="334">
        <f>L83*1000/Spec!I$17</f>
        <v>0</v>
      </c>
      <c r="AC83" s="334">
        <f>M83*1000/Spec!I$18</f>
        <v>0</v>
      </c>
      <c r="AD83" s="335">
        <f>N83*1000/Spec!I$25</f>
        <v>0</v>
      </c>
      <c r="AE83" s="335">
        <f>O83*1000/Spec!I$26</f>
        <v>0</v>
      </c>
      <c r="AF83" s="334">
        <f>P83*1000/Spec!I$21</f>
        <v>0</v>
      </c>
      <c r="AG83" s="334">
        <f>Q83*1000/Spec!I$22</f>
        <v>0</v>
      </c>
      <c r="AI83" s="200">
        <f>S83/'2007output'!$C81</f>
        <v>1.3395361910886786E-2</v>
      </c>
      <c r="AJ83" s="200">
        <f>T83/'2007output'!$C81</f>
        <v>2.9125459331661504E-7</v>
      </c>
      <c r="AK83" s="200">
        <f>U83/'2007output'!$C81</f>
        <v>2.9335121172026872E-8</v>
      </c>
      <c r="AL83" s="200">
        <f>V83/'2007output'!$C81</f>
        <v>0</v>
      </c>
      <c r="AM83" s="200">
        <f>W83/'2007output'!$C81</f>
        <v>0</v>
      </c>
      <c r="AN83" s="200">
        <f>X83/'2007output'!$C81</f>
        <v>0</v>
      </c>
      <c r="AO83" s="200">
        <f>Y83/'2007output'!$C81</f>
        <v>0</v>
      </c>
      <c r="AP83" s="200">
        <f>Z83/'2007output'!$C81</f>
        <v>0</v>
      </c>
      <c r="AQ83" s="200">
        <f>AA83/'2007output'!$C81</f>
        <v>0</v>
      </c>
      <c r="AR83" s="200">
        <f>AB83/'2007output'!$C81</f>
        <v>0</v>
      </c>
      <c r="AS83" s="200">
        <f>AC83/'2007output'!$C81</f>
        <v>0</v>
      </c>
      <c r="AT83" s="200">
        <f>AD83/'2007output'!$C81</f>
        <v>0</v>
      </c>
      <c r="AU83" s="200">
        <f>AE83/'2007output'!$C81</f>
        <v>0</v>
      </c>
      <c r="AV83" s="200">
        <f>AF83/'2007output'!$C81</f>
        <v>0</v>
      </c>
      <c r="AW83" s="200">
        <f>AG83/'2007output'!$C81</f>
        <v>0</v>
      </c>
      <c r="AY83" s="370">
        <f>IFERROR(IF(SUMPRODUCT(US_CO2!C86:AX86/SUM(US_CO2!C86:AX86),US_CO2!C$6:AX$6)&gt;3.5,4,IF(SUMPRODUCT(US_CO2!C86:AX86/SUM(US_CO2!C86:AX86),US_CO2!C$6:AX$6)&gt;2.5,3,2)),"")</f>
        <v>4</v>
      </c>
      <c r="AZ83" s="370">
        <f>IFERROR(IF(SUMPRODUCT(US_CH4!C86:AC86/SUM(US_CH4!C86:AC86),US_CH4!C$6:AC$6)&gt;3.5,4,IF(SUMPRODUCT(US_CH4!C86:AC86/SUM(US_CH4!C86:AC86),US_CH4!C$6:AC$6)&gt;2.5,3,2)),"")</f>
        <v>4</v>
      </c>
      <c r="BA83" s="223">
        <f>IFERROR(IF(SUMPRODUCT(US_N2O!C86:AA86/SUM(US_N2O!C86:AA86),US_N2O!C$6:AA$6)&gt;3.5,4,IF(SUMPRODUCT(US_N2O!C86:AA86/SUM(US_N2O!C86:AA86),US_N2O!C$6:AA$6)&gt;2.5,3,2)),"")</f>
        <v>4</v>
      </c>
      <c r="BB83" s="223" t="str">
        <f>IFERROR(IF(SUMPRODUCT(US_Others!U88:V88/SUM(US_Others!U88:V88),US_Others!U$8:V$8)&gt;3.5,4,IF(SUMPRODUCT(US_Others!U88:V88/SUM(US_Others!U88:V88),US_Others!U$8:V$8)&gt;2.5,3,2)),"")</f>
        <v/>
      </c>
      <c r="BC83" s="223" t="str">
        <f>IFERROR(IF((US_Others!C88*US_Others!C$8/SUM(US_Others!C88,US_Others!H88,US_Others!N88)+ US_Others!H88*US_Others!H$8/SUM(US_Others!C88,US_Others!H88,US_Others!N88)+US_Others!N88*US_Others!N$8/SUM(US_Others!C88,US_Others!H88,US_Others!N88))&gt;3.5,4,IF((US_Others!C88*US_Others!C$8/SUM(US_Others!C88,US_Others!H88,US_Others!N88)+ US_Others!H88*US_Others!H$8/SUM(US_Others!C88,US_Others!H88,US_Others!N88)+US_Others!N88*US_Others!N$8/SUM(US_Others!C88,US_Others!H88,US_Others!N88))&gt;2.5,3,2)),"")</f>
        <v/>
      </c>
      <c r="BD83" s="223" t="str">
        <f>IFERROR(IF((US_Others!D88*US_Others!D$8/SUM(US_Others!D88,US_Others!I88,US_Others!O88)+US_Others!I88*US_Others!I$8/SUM(US_Others!D88,US_Others!I88,US_Others!O88)+US_Others!O88*US_Others!O$8/SUM(US_Others!D88,US_Others!I88,US_Others!O88))&gt;3.5,4,IF((US_Others!D88*US_Others!D$8/SUM(US_Others!D88,US_Others!I88,US_Others!O88)+US_Others!I88*US_Others!I$8/SUM(US_Others!D88,US_Others!I88,US_Others!O88)+US_Others!O88*US_Others!O$8/SUM(US_Others!D88,US_Others!I88,US_Others!O88))&gt;2.5,3,2)),"")</f>
        <v/>
      </c>
      <c r="BE83" s="223" t="str">
        <f>IFERROR(IF((US_Others!E88*US_Others!E$8/SUM(US_Others!E88,US_Others!J88,US_Others!P88,US_Others!W88)+US_Others!J88*US_Others!J$8/SUM(US_Others!E88,US_Others!J88,US_Others!P88,US_Others!W88)+US_Others!P88*US_Others!P$8/SUM(US_Others!E88,US_Others!J88,US_Others!P88,US_Others!W88)+US_Others!W88*US_Others!W$8/SUM(US_Others!E88,US_Others!J88,US_Others!P88,US_Others!W88))&gt;3.5,4,IF((US_Others!E88*US_Others!E$8/SUM(US_Others!E88,US_Others!J88,US_Others!P88,US_Others!W88)+US_Others!J88*US_Others!J$8/SUM(US_Others!E88,US_Others!J88,US_Others!P88,US_Others!W88)+US_Others!P88*US_Others!P$8/SUM(US_Others!E88,US_Others!J88,US_Others!P88,US_Others!W88)+US_Others!W88*US_Others!W$8/SUM(US_Others!E88,US_Others!J88,US_Others!P88,US_Others!W88))&gt;2.5,3,2)),"")</f>
        <v/>
      </c>
      <c r="BF83" s="223" t="str">
        <f>IFERROR(IF((US_Others!F88*US_Others!F$8/SUM(US_Others!F88,US_Others!K88,US_Others!Q88)+US_Others!K88*US_Others!K$8/SUM(US_Others!F88,US_Others!K88,US_Others!Q88)+US_Others!Q88*US_Others!Q$8/SUM(US_Others!F88,US_Others!K88,US_Others!Q88))&gt;3.5,4,IF((US_Others!F88*US_Others!F$8/SUM(US_Others!F88,US_Others!K88,US_Others!Q88)+US_Others!K88*US_Others!K$8/SUM(US_Others!F88,US_Others!K88,US_Others!Q88)+US_Others!Q88*US_Others!Q$8/SUM(US_Others!F88,US_Others!K88,US_Others!Q88))&gt;2.5,3,2)),"")</f>
        <v/>
      </c>
      <c r="BG83" s="223" t="str">
        <f>IFERROR(IF((US_Others!G88*US_Others!G$8/SUM(US_Others!G88,US_Others!L88,US_Others!R88)+US_Others!L88*US_Others!L$8/SUM(US_Others!G88,US_Others!L88,US_Others!R88)+US_Others!R88*US_Others!R$8/SUM(US_Others!G88,US_Others!L88,US_Others!R88))&gt;3.5,4,IF((US_Others!G88*US_Others!G$8/SUM(US_Others!G88,US_Others!L88,US_Others!R88)+US_Others!L88*US_Others!L$8/SUM(US_Others!G88,US_Others!L88,US_Others!R88)+US_Others!R88*US_Others!R$8/SUM(US_Others!G88,US_Others!L88,US_Others!R88))&gt;2.5,3,2)),"")</f>
        <v/>
      </c>
      <c r="BH83" s="219" t="str">
        <f>IFERROR(IF((US_Others!Z88*US_Others!Z$8/SUM(US_Others!Z88,US_Others!AB88)+US_Others!AB88*US_Others!AB$8/SUM(US_Others!Z88,US_Others!AB88))&gt;3.5,4,IF((US_Others!Z88*US_Others!Z$8/SUM(US_Others!Z88,US_Others!AB88)+US_Others!AB88*US_Others!AB$8/SUM(US_Others!Z88,US_Others!AB88))&gt;2.5,3,2)),"")</f>
        <v/>
      </c>
      <c r="BI83" s="219" t="str">
        <f>IFERROR(IF((US_Others!AA88*US_Others!AA$8/SUM(US_Others!AA88,US_Others!AC88)+US_Others!AC88*US_Others!AC$8/SUM(US_Others!AA88,US_Others!AC88))&gt;3.5,4,IF((US_Others!AA88*US_Others!AA$8/SUM(US_Others!AA88,US_Others!AC88)+US_Others!AC88*US_Others!AC$8/SUM(US_Others!AA88,US_Others!AC88))&gt;2.5,3,2)),"")</f>
        <v/>
      </c>
      <c r="BJ83" s="219" t="str">
        <f>IFERROR(US_Others!AD88*US_Others!AD$8/US_Others!AD88,"")</f>
        <v/>
      </c>
      <c r="BK83" s="74" t="str">
        <f>IFERROR(US_Others!AE88*US_Others!AE$8/US_Others!AE88,"")</f>
        <v/>
      </c>
      <c r="BL83" s="219" t="str">
        <f>IFERROR(IF(SUMPRODUCT(US_Others!AG88:AI88/SUM(US_Others!AG88:AI88),US_Others!AG$8:AI$8)&gt;3.5,4,IF(SUMPRODUCT(US_Others!AG88:AI88/SUM(US_Others!AG88:AI88),US_Others!AG$8:AI$8)&gt;2.5,3,2)),"")</f>
        <v/>
      </c>
      <c r="BM83" s="219" t="str">
        <f>IFERROR(US_Others!AL88*US_Others!AL$8/US_Others!AL88,"")</f>
        <v/>
      </c>
    </row>
    <row r="84" spans="1:65">
      <c r="A84" s="200" t="s">
        <v>202</v>
      </c>
      <c r="B84" s="332">
        <v>332991</v>
      </c>
      <c r="C84" s="333">
        <f>SUM(US_CO2!C87:AX87)</f>
        <v>0.33576030054575268</v>
      </c>
      <c r="D84" s="333">
        <f>SUM(US_CH4!C87:AC87)</f>
        <v>1.8144569200257945E-4</v>
      </c>
      <c r="E84" s="333">
        <f>SUM(US_N2O!C87:AA87)</f>
        <v>2.1518327148623286E-4</v>
      </c>
      <c r="F84" s="332">
        <f>US_Others!V89+US_Others!U89</f>
        <v>0</v>
      </c>
      <c r="G84" s="332">
        <f>US_Others!C89+US_Others!H89+US_Others!N89</f>
        <v>0</v>
      </c>
      <c r="H84" s="332">
        <f>US_Others!D89+US_Others!I89+US_Others!O89</f>
        <v>0</v>
      </c>
      <c r="I84" s="332">
        <f>US_Others!E89+US_Others!J89+US_Others!P89+US_Others!W89</f>
        <v>0</v>
      </c>
      <c r="J84" s="332">
        <f>US_Others!F89+US_Others!K89+US_Others!Q89</f>
        <v>0</v>
      </c>
      <c r="K84" s="332">
        <f>US_Others!G89+US_Others!L89+US_Others!R89</f>
        <v>0</v>
      </c>
      <c r="L84" s="332">
        <f>US_Others!Z89+US_Others!AB89</f>
        <v>0</v>
      </c>
      <c r="M84" s="332">
        <f>US_Others!AA89+US_Others!AC89</f>
        <v>0</v>
      </c>
      <c r="N84" s="332">
        <f>US_Others!AD89</f>
        <v>0</v>
      </c>
      <c r="O84" s="332">
        <f>US_Others!AE89</f>
        <v>0</v>
      </c>
      <c r="P84" s="332">
        <f>SUM(US_Others!AG89:AI89)</f>
        <v>0</v>
      </c>
      <c r="Q84" s="332">
        <f>US_Others!AL89</f>
        <v>0</v>
      </c>
      <c r="R84" s="332"/>
      <c r="S84" s="334">
        <f t="shared" si="1"/>
        <v>335.76030054575267</v>
      </c>
      <c r="T84" s="334">
        <f>D84*1000/Spec!I$6</f>
        <v>7.2578276801031783E-3</v>
      </c>
      <c r="U84" s="334">
        <f>E84*1000/Spec!I$7</f>
        <v>7.2209151505447271E-4</v>
      </c>
      <c r="V84" s="334">
        <f>F84*1000/Spec!I$8</f>
        <v>0</v>
      </c>
      <c r="W84" s="334">
        <f>G84*1000/Spec!I$9</f>
        <v>0</v>
      </c>
      <c r="X84" s="334">
        <f>H84*1000/Spec!I$10</f>
        <v>0</v>
      </c>
      <c r="Y84" s="334">
        <f>I84*1000/Spec!I$11</f>
        <v>0</v>
      </c>
      <c r="Z84" s="334">
        <f>J84*1000/Spec!I$12</f>
        <v>0</v>
      </c>
      <c r="AA84" s="334">
        <f>K84*1000/Spec!I$15</f>
        <v>0</v>
      </c>
      <c r="AB84" s="334">
        <f>L84*1000/Spec!I$17</f>
        <v>0</v>
      </c>
      <c r="AC84" s="334">
        <f>M84*1000/Spec!I$18</f>
        <v>0</v>
      </c>
      <c r="AD84" s="335">
        <f>N84*1000/Spec!I$25</f>
        <v>0</v>
      </c>
      <c r="AE84" s="335">
        <f>O84*1000/Spec!I$26</f>
        <v>0</v>
      </c>
      <c r="AF84" s="334">
        <f>P84*1000/Spec!I$21</f>
        <v>0</v>
      </c>
      <c r="AG84" s="334">
        <f>Q84*1000/Spec!I$22</f>
        <v>0</v>
      </c>
      <c r="AI84" s="200">
        <f>S84/'2007output'!$C82</f>
        <v>4.4845772745525932E-2</v>
      </c>
      <c r="AJ84" s="200">
        <f>T84/'2007output'!$C82</f>
        <v>9.6939063444679812E-7</v>
      </c>
      <c r="AK84" s="200">
        <f>U84/'2007output'!$C82</f>
        <v>9.6446041813072358E-8</v>
      </c>
      <c r="AL84" s="200">
        <f>V84/'2007output'!$C82</f>
        <v>0</v>
      </c>
      <c r="AM84" s="200">
        <f>W84/'2007output'!$C82</f>
        <v>0</v>
      </c>
      <c r="AN84" s="200">
        <f>X84/'2007output'!$C82</f>
        <v>0</v>
      </c>
      <c r="AO84" s="200">
        <f>Y84/'2007output'!$C82</f>
        <v>0</v>
      </c>
      <c r="AP84" s="200">
        <f>Z84/'2007output'!$C82</f>
        <v>0</v>
      </c>
      <c r="AQ84" s="200">
        <f>AA84/'2007output'!$C82</f>
        <v>0</v>
      </c>
      <c r="AR84" s="200">
        <f>AB84/'2007output'!$C82</f>
        <v>0</v>
      </c>
      <c r="AS84" s="200">
        <f>AC84/'2007output'!$C82</f>
        <v>0</v>
      </c>
      <c r="AT84" s="200">
        <f>AD84/'2007output'!$C82</f>
        <v>0</v>
      </c>
      <c r="AU84" s="200">
        <f>AE84/'2007output'!$C82</f>
        <v>0</v>
      </c>
      <c r="AV84" s="200">
        <f>AF84/'2007output'!$C82</f>
        <v>0</v>
      </c>
      <c r="AW84" s="200">
        <f>AG84/'2007output'!$C82</f>
        <v>0</v>
      </c>
      <c r="AY84" s="370">
        <f>IFERROR(IF(SUMPRODUCT(US_CO2!C87:AX87/SUM(US_CO2!C87:AX87),US_CO2!C$6:AX$6)&gt;3.5,4,IF(SUMPRODUCT(US_CO2!C87:AX87/SUM(US_CO2!C87:AX87),US_CO2!C$6:AX$6)&gt;2.5,3,2)),"")</f>
        <v>4</v>
      </c>
      <c r="AZ84" s="370">
        <f>IFERROR(IF(SUMPRODUCT(US_CH4!C87:AC87/SUM(US_CH4!C87:AC87),US_CH4!C$6:AC$6)&gt;3.5,4,IF(SUMPRODUCT(US_CH4!C87:AC87/SUM(US_CH4!C87:AC87),US_CH4!C$6:AC$6)&gt;2.5,3,2)),"")</f>
        <v>4</v>
      </c>
      <c r="BA84" s="223">
        <f>IFERROR(IF(SUMPRODUCT(US_N2O!C87:AA87/SUM(US_N2O!C87:AA87),US_N2O!C$6:AA$6)&gt;3.5,4,IF(SUMPRODUCT(US_N2O!C87:AA87/SUM(US_N2O!C87:AA87),US_N2O!C$6:AA$6)&gt;2.5,3,2)),"")</f>
        <v>4</v>
      </c>
      <c r="BB84" s="223" t="str">
        <f>IFERROR(IF(SUMPRODUCT(US_Others!U89:V89/SUM(US_Others!U89:V89),US_Others!U$8:V$8)&gt;3.5,4,IF(SUMPRODUCT(US_Others!U89:V89/SUM(US_Others!U89:V89),US_Others!U$8:V$8)&gt;2.5,3,2)),"")</f>
        <v/>
      </c>
      <c r="BC84" s="223" t="str">
        <f>IFERROR(IF((US_Others!C89*US_Others!C$8/SUM(US_Others!C89,US_Others!H89,US_Others!N89)+ US_Others!H89*US_Others!H$8/SUM(US_Others!C89,US_Others!H89,US_Others!N89)+US_Others!N89*US_Others!N$8/SUM(US_Others!C89,US_Others!H89,US_Others!N89))&gt;3.5,4,IF((US_Others!C89*US_Others!C$8/SUM(US_Others!C89,US_Others!H89,US_Others!N89)+ US_Others!H89*US_Others!H$8/SUM(US_Others!C89,US_Others!H89,US_Others!N89)+US_Others!N89*US_Others!N$8/SUM(US_Others!C89,US_Others!H89,US_Others!N89))&gt;2.5,3,2)),"")</f>
        <v/>
      </c>
      <c r="BD84" s="223" t="str">
        <f>IFERROR(IF((US_Others!D89*US_Others!D$8/SUM(US_Others!D89,US_Others!I89,US_Others!O89)+US_Others!I89*US_Others!I$8/SUM(US_Others!D89,US_Others!I89,US_Others!O89)+US_Others!O89*US_Others!O$8/SUM(US_Others!D89,US_Others!I89,US_Others!O89))&gt;3.5,4,IF((US_Others!D89*US_Others!D$8/SUM(US_Others!D89,US_Others!I89,US_Others!O89)+US_Others!I89*US_Others!I$8/SUM(US_Others!D89,US_Others!I89,US_Others!O89)+US_Others!O89*US_Others!O$8/SUM(US_Others!D89,US_Others!I89,US_Others!O89))&gt;2.5,3,2)),"")</f>
        <v/>
      </c>
      <c r="BE84" s="223" t="str">
        <f>IFERROR(IF((US_Others!E89*US_Others!E$8/SUM(US_Others!E89,US_Others!J89,US_Others!P89,US_Others!W89)+US_Others!J89*US_Others!J$8/SUM(US_Others!E89,US_Others!J89,US_Others!P89,US_Others!W89)+US_Others!P89*US_Others!P$8/SUM(US_Others!E89,US_Others!J89,US_Others!P89,US_Others!W89)+US_Others!W89*US_Others!W$8/SUM(US_Others!E89,US_Others!J89,US_Others!P89,US_Others!W89))&gt;3.5,4,IF((US_Others!E89*US_Others!E$8/SUM(US_Others!E89,US_Others!J89,US_Others!P89,US_Others!W89)+US_Others!J89*US_Others!J$8/SUM(US_Others!E89,US_Others!J89,US_Others!P89,US_Others!W89)+US_Others!P89*US_Others!P$8/SUM(US_Others!E89,US_Others!J89,US_Others!P89,US_Others!W89)+US_Others!W89*US_Others!W$8/SUM(US_Others!E89,US_Others!J89,US_Others!P89,US_Others!W89))&gt;2.5,3,2)),"")</f>
        <v/>
      </c>
      <c r="BF84" s="223" t="str">
        <f>IFERROR(IF((US_Others!F89*US_Others!F$8/SUM(US_Others!F89,US_Others!K89,US_Others!Q89)+US_Others!K89*US_Others!K$8/SUM(US_Others!F89,US_Others!K89,US_Others!Q89)+US_Others!Q89*US_Others!Q$8/SUM(US_Others!F89,US_Others!K89,US_Others!Q89))&gt;3.5,4,IF((US_Others!F89*US_Others!F$8/SUM(US_Others!F89,US_Others!K89,US_Others!Q89)+US_Others!K89*US_Others!K$8/SUM(US_Others!F89,US_Others!K89,US_Others!Q89)+US_Others!Q89*US_Others!Q$8/SUM(US_Others!F89,US_Others!K89,US_Others!Q89))&gt;2.5,3,2)),"")</f>
        <v/>
      </c>
      <c r="BG84" s="223" t="str">
        <f>IFERROR(IF((US_Others!G89*US_Others!G$8/SUM(US_Others!G89,US_Others!L89,US_Others!R89)+US_Others!L89*US_Others!L$8/SUM(US_Others!G89,US_Others!L89,US_Others!R89)+US_Others!R89*US_Others!R$8/SUM(US_Others!G89,US_Others!L89,US_Others!R89))&gt;3.5,4,IF((US_Others!G89*US_Others!G$8/SUM(US_Others!G89,US_Others!L89,US_Others!R89)+US_Others!L89*US_Others!L$8/SUM(US_Others!G89,US_Others!L89,US_Others!R89)+US_Others!R89*US_Others!R$8/SUM(US_Others!G89,US_Others!L89,US_Others!R89))&gt;2.5,3,2)),"")</f>
        <v/>
      </c>
      <c r="BH84" s="219" t="str">
        <f>IFERROR(IF((US_Others!Z89*US_Others!Z$8/SUM(US_Others!Z89,US_Others!AB89)+US_Others!AB89*US_Others!AB$8/SUM(US_Others!Z89,US_Others!AB89))&gt;3.5,4,IF((US_Others!Z89*US_Others!Z$8/SUM(US_Others!Z89,US_Others!AB89)+US_Others!AB89*US_Others!AB$8/SUM(US_Others!Z89,US_Others!AB89))&gt;2.5,3,2)),"")</f>
        <v/>
      </c>
      <c r="BI84" s="219" t="str">
        <f>IFERROR(IF((US_Others!AA89*US_Others!AA$8/SUM(US_Others!AA89,US_Others!AC89)+US_Others!AC89*US_Others!AC$8/SUM(US_Others!AA89,US_Others!AC89))&gt;3.5,4,IF((US_Others!AA89*US_Others!AA$8/SUM(US_Others!AA89,US_Others!AC89)+US_Others!AC89*US_Others!AC$8/SUM(US_Others!AA89,US_Others!AC89))&gt;2.5,3,2)),"")</f>
        <v/>
      </c>
      <c r="BJ84" s="219" t="str">
        <f>IFERROR(US_Others!AD89*US_Others!AD$8/US_Others!AD89,"")</f>
        <v/>
      </c>
      <c r="BK84" s="74" t="str">
        <f>IFERROR(US_Others!AE89*US_Others!AE$8/US_Others!AE89,"")</f>
        <v/>
      </c>
      <c r="BL84" s="219" t="str">
        <f>IFERROR(IF(SUMPRODUCT(US_Others!AG89:AI89/SUM(US_Others!AG89:AI89),US_Others!AG$8:AI$8)&gt;3.5,4,IF(SUMPRODUCT(US_Others!AG89:AI89/SUM(US_Others!AG89:AI89),US_Others!AG$8:AI$8)&gt;2.5,3,2)),"")</f>
        <v/>
      </c>
      <c r="BM84" s="219" t="str">
        <f>IFERROR(US_Others!AL89*US_Others!AL$8/US_Others!AL89,"")</f>
        <v/>
      </c>
    </row>
    <row r="85" spans="1:65">
      <c r="A85" s="200" t="s">
        <v>203</v>
      </c>
      <c r="B85" s="332" t="s">
        <v>204</v>
      </c>
      <c r="C85" s="333">
        <f>SUM(US_CO2!C88:AX88)</f>
        <v>0.2268448997114923</v>
      </c>
      <c r="D85" s="333">
        <f>SUM(US_CH4!C88:AC88)</f>
        <v>1.2437163097986644E-4</v>
      </c>
      <c r="E85" s="333">
        <f>SUM(US_N2O!C88:AA88)</f>
        <v>1.5197510510285559E-4</v>
      </c>
      <c r="F85" s="332">
        <f>US_Others!V90+US_Others!U90</f>
        <v>0</v>
      </c>
      <c r="G85" s="332">
        <f>US_Others!C90+US_Others!H90+US_Others!N90</f>
        <v>0</v>
      </c>
      <c r="H85" s="332">
        <f>US_Others!D90+US_Others!I90+US_Others!O90</f>
        <v>0</v>
      </c>
      <c r="I85" s="332">
        <f>US_Others!E90+US_Others!J90+US_Others!P90+US_Others!W90</f>
        <v>0</v>
      </c>
      <c r="J85" s="332">
        <f>US_Others!F90+US_Others!K90+US_Others!Q90</f>
        <v>0</v>
      </c>
      <c r="K85" s="332">
        <f>US_Others!G90+US_Others!L90+US_Others!R90</f>
        <v>0</v>
      </c>
      <c r="L85" s="332">
        <f>US_Others!Z90+US_Others!AB90</f>
        <v>0</v>
      </c>
      <c r="M85" s="332">
        <f>US_Others!AA90+US_Others!AC90</f>
        <v>0</v>
      </c>
      <c r="N85" s="332">
        <f>US_Others!AD90</f>
        <v>0</v>
      </c>
      <c r="O85" s="332">
        <f>US_Others!AE90</f>
        <v>0</v>
      </c>
      <c r="P85" s="332">
        <f>SUM(US_Others!AG90:AI90)</f>
        <v>0</v>
      </c>
      <c r="Q85" s="332">
        <f>US_Others!AL90</f>
        <v>0</v>
      </c>
      <c r="R85" s="332"/>
      <c r="S85" s="334">
        <f t="shared" si="1"/>
        <v>226.8448997114923</v>
      </c>
      <c r="T85" s="334">
        <f>D85*1000/Spec!I$6</f>
        <v>4.9748652391946573E-3</v>
      </c>
      <c r="U85" s="334">
        <f>E85*1000/Spec!I$7</f>
        <v>5.0998357417065632E-4</v>
      </c>
      <c r="V85" s="334">
        <f>F85*1000/Spec!I$8</f>
        <v>0</v>
      </c>
      <c r="W85" s="334">
        <f>G85*1000/Spec!I$9</f>
        <v>0</v>
      </c>
      <c r="X85" s="334">
        <f>H85*1000/Spec!I$10</f>
        <v>0</v>
      </c>
      <c r="Y85" s="334">
        <f>I85*1000/Spec!I$11</f>
        <v>0</v>
      </c>
      <c r="Z85" s="334">
        <f>J85*1000/Spec!I$12</f>
        <v>0</v>
      </c>
      <c r="AA85" s="334">
        <f>K85*1000/Spec!I$15</f>
        <v>0</v>
      </c>
      <c r="AB85" s="334">
        <f>L85*1000/Spec!I$17</f>
        <v>0</v>
      </c>
      <c r="AC85" s="334">
        <f>M85*1000/Spec!I$18</f>
        <v>0</v>
      </c>
      <c r="AD85" s="335">
        <f>N85*1000/Spec!I$25</f>
        <v>0</v>
      </c>
      <c r="AE85" s="335">
        <f>O85*1000/Spec!I$26</f>
        <v>0</v>
      </c>
      <c r="AF85" s="334">
        <f>P85*1000/Spec!I$21</f>
        <v>0</v>
      </c>
      <c r="AG85" s="334">
        <f>Q85*1000/Spec!I$22</f>
        <v>0</v>
      </c>
      <c r="AI85" s="200">
        <f>S85/'2007output'!$C83</f>
        <v>2.6306958101761833E-2</v>
      </c>
      <c r="AJ85" s="200">
        <f>T85/'2007output'!$C83</f>
        <v>5.7692975057342655E-7</v>
      </c>
      <c r="AK85" s="200">
        <f>U85/'2007output'!$C83</f>
        <v>5.9142244482274884E-8</v>
      </c>
      <c r="AL85" s="200">
        <f>V85/'2007output'!$C83</f>
        <v>0</v>
      </c>
      <c r="AM85" s="200">
        <f>W85/'2007output'!$C83</f>
        <v>0</v>
      </c>
      <c r="AN85" s="200">
        <f>X85/'2007output'!$C83</f>
        <v>0</v>
      </c>
      <c r="AO85" s="200">
        <f>Y85/'2007output'!$C83</f>
        <v>0</v>
      </c>
      <c r="AP85" s="200">
        <f>Z85/'2007output'!$C83</f>
        <v>0</v>
      </c>
      <c r="AQ85" s="200">
        <f>AA85/'2007output'!$C83</f>
        <v>0</v>
      </c>
      <c r="AR85" s="200">
        <f>AB85/'2007output'!$C83</f>
        <v>0</v>
      </c>
      <c r="AS85" s="200">
        <f>AC85/'2007output'!$C83</f>
        <v>0</v>
      </c>
      <c r="AT85" s="200">
        <f>AD85/'2007output'!$C83</f>
        <v>0</v>
      </c>
      <c r="AU85" s="200">
        <f>AE85/'2007output'!$C83</f>
        <v>0</v>
      </c>
      <c r="AV85" s="200">
        <f>AF85/'2007output'!$C83</f>
        <v>0</v>
      </c>
      <c r="AW85" s="200">
        <f>AG85/'2007output'!$C83</f>
        <v>0</v>
      </c>
      <c r="AY85" s="370">
        <f>IFERROR(IF(SUMPRODUCT(US_CO2!C88:AX88/SUM(US_CO2!C88:AX88),US_CO2!C$6:AX$6)&gt;3.5,4,IF(SUMPRODUCT(US_CO2!C88:AX88/SUM(US_CO2!C88:AX88),US_CO2!C$6:AX$6)&gt;2.5,3,2)),"")</f>
        <v>4</v>
      </c>
      <c r="AZ85" s="370">
        <f>IFERROR(IF(SUMPRODUCT(US_CH4!C88:AC88/SUM(US_CH4!C88:AC88),US_CH4!C$6:AC$6)&gt;3.5,4,IF(SUMPRODUCT(US_CH4!C88:AC88/SUM(US_CH4!C88:AC88),US_CH4!C$6:AC$6)&gt;2.5,3,2)),"")</f>
        <v>4</v>
      </c>
      <c r="BA85" s="223">
        <f>IFERROR(IF(SUMPRODUCT(US_N2O!C88:AA88/SUM(US_N2O!C88:AA88),US_N2O!C$6:AA$6)&gt;3.5,4,IF(SUMPRODUCT(US_N2O!C88:AA88/SUM(US_N2O!C88:AA88),US_N2O!C$6:AA$6)&gt;2.5,3,2)),"")</f>
        <v>4</v>
      </c>
      <c r="BB85" s="223" t="str">
        <f>IFERROR(IF(SUMPRODUCT(US_Others!U90:V90/SUM(US_Others!U90:V90),US_Others!U$8:V$8)&gt;3.5,4,IF(SUMPRODUCT(US_Others!U90:V90/SUM(US_Others!U90:V90),US_Others!U$8:V$8)&gt;2.5,3,2)),"")</f>
        <v/>
      </c>
      <c r="BC85" s="223" t="str">
        <f>IFERROR(IF((US_Others!C90*US_Others!C$8/SUM(US_Others!C90,US_Others!H90,US_Others!N90)+ US_Others!H90*US_Others!H$8/SUM(US_Others!C90,US_Others!H90,US_Others!N90)+US_Others!N90*US_Others!N$8/SUM(US_Others!C90,US_Others!H90,US_Others!N90))&gt;3.5,4,IF((US_Others!C90*US_Others!C$8/SUM(US_Others!C90,US_Others!H90,US_Others!N90)+ US_Others!H90*US_Others!H$8/SUM(US_Others!C90,US_Others!H90,US_Others!N90)+US_Others!N90*US_Others!N$8/SUM(US_Others!C90,US_Others!H90,US_Others!N90))&gt;2.5,3,2)),"")</f>
        <v/>
      </c>
      <c r="BD85" s="223" t="str">
        <f>IFERROR(IF((US_Others!D90*US_Others!D$8/SUM(US_Others!D90,US_Others!I90,US_Others!O90)+US_Others!I90*US_Others!I$8/SUM(US_Others!D90,US_Others!I90,US_Others!O90)+US_Others!O90*US_Others!O$8/SUM(US_Others!D90,US_Others!I90,US_Others!O90))&gt;3.5,4,IF((US_Others!D90*US_Others!D$8/SUM(US_Others!D90,US_Others!I90,US_Others!O90)+US_Others!I90*US_Others!I$8/SUM(US_Others!D90,US_Others!I90,US_Others!O90)+US_Others!O90*US_Others!O$8/SUM(US_Others!D90,US_Others!I90,US_Others!O90))&gt;2.5,3,2)),"")</f>
        <v/>
      </c>
      <c r="BE85" s="223" t="str">
        <f>IFERROR(IF((US_Others!E90*US_Others!E$8/SUM(US_Others!E90,US_Others!J90,US_Others!P90,US_Others!W90)+US_Others!J90*US_Others!J$8/SUM(US_Others!E90,US_Others!J90,US_Others!P90,US_Others!W90)+US_Others!P90*US_Others!P$8/SUM(US_Others!E90,US_Others!J90,US_Others!P90,US_Others!W90)+US_Others!W90*US_Others!W$8/SUM(US_Others!E90,US_Others!J90,US_Others!P90,US_Others!W90))&gt;3.5,4,IF((US_Others!E90*US_Others!E$8/SUM(US_Others!E90,US_Others!J90,US_Others!P90,US_Others!W90)+US_Others!J90*US_Others!J$8/SUM(US_Others!E90,US_Others!J90,US_Others!P90,US_Others!W90)+US_Others!P90*US_Others!P$8/SUM(US_Others!E90,US_Others!J90,US_Others!P90,US_Others!W90)+US_Others!W90*US_Others!W$8/SUM(US_Others!E90,US_Others!J90,US_Others!P90,US_Others!W90))&gt;2.5,3,2)),"")</f>
        <v/>
      </c>
      <c r="BF85" s="223" t="str">
        <f>IFERROR(IF((US_Others!F90*US_Others!F$8/SUM(US_Others!F90,US_Others!K90,US_Others!Q90)+US_Others!K90*US_Others!K$8/SUM(US_Others!F90,US_Others!K90,US_Others!Q90)+US_Others!Q90*US_Others!Q$8/SUM(US_Others!F90,US_Others!K90,US_Others!Q90))&gt;3.5,4,IF((US_Others!F90*US_Others!F$8/SUM(US_Others!F90,US_Others!K90,US_Others!Q90)+US_Others!K90*US_Others!K$8/SUM(US_Others!F90,US_Others!K90,US_Others!Q90)+US_Others!Q90*US_Others!Q$8/SUM(US_Others!F90,US_Others!K90,US_Others!Q90))&gt;2.5,3,2)),"")</f>
        <v/>
      </c>
      <c r="BG85" s="223" t="str">
        <f>IFERROR(IF((US_Others!G90*US_Others!G$8/SUM(US_Others!G90,US_Others!L90,US_Others!R90)+US_Others!L90*US_Others!L$8/SUM(US_Others!G90,US_Others!L90,US_Others!R90)+US_Others!R90*US_Others!R$8/SUM(US_Others!G90,US_Others!L90,US_Others!R90))&gt;3.5,4,IF((US_Others!G90*US_Others!G$8/SUM(US_Others!G90,US_Others!L90,US_Others!R90)+US_Others!L90*US_Others!L$8/SUM(US_Others!G90,US_Others!L90,US_Others!R90)+US_Others!R90*US_Others!R$8/SUM(US_Others!G90,US_Others!L90,US_Others!R90))&gt;2.5,3,2)),"")</f>
        <v/>
      </c>
      <c r="BH85" s="219" t="str">
        <f>IFERROR(IF((US_Others!Z90*US_Others!Z$8/SUM(US_Others!Z90,US_Others!AB90)+US_Others!AB90*US_Others!AB$8/SUM(US_Others!Z90,US_Others!AB90))&gt;3.5,4,IF((US_Others!Z90*US_Others!Z$8/SUM(US_Others!Z90,US_Others!AB90)+US_Others!AB90*US_Others!AB$8/SUM(US_Others!Z90,US_Others!AB90))&gt;2.5,3,2)),"")</f>
        <v/>
      </c>
      <c r="BI85" s="219" t="str">
        <f>IFERROR(IF((US_Others!AA90*US_Others!AA$8/SUM(US_Others!AA90,US_Others!AC90)+US_Others!AC90*US_Others!AC$8/SUM(US_Others!AA90,US_Others!AC90))&gt;3.5,4,IF((US_Others!AA90*US_Others!AA$8/SUM(US_Others!AA90,US_Others!AC90)+US_Others!AC90*US_Others!AC$8/SUM(US_Others!AA90,US_Others!AC90))&gt;2.5,3,2)),"")</f>
        <v/>
      </c>
      <c r="BJ85" s="219" t="str">
        <f>IFERROR(US_Others!AD90*US_Others!AD$8/US_Others!AD90,"")</f>
        <v/>
      </c>
      <c r="BK85" s="74" t="str">
        <f>IFERROR(US_Others!AE90*US_Others!AE$8/US_Others!AE90,"")</f>
        <v/>
      </c>
      <c r="BL85" s="219" t="str">
        <f>IFERROR(IF(SUMPRODUCT(US_Others!AG90:AI90/SUM(US_Others!AG90:AI90),US_Others!AG$8:AI$8)&gt;3.5,4,IF(SUMPRODUCT(US_Others!AG90:AI90/SUM(US_Others!AG90:AI90),US_Others!AG$8:AI$8)&gt;2.5,3,2)),"")</f>
        <v/>
      </c>
      <c r="BM85" s="219" t="str">
        <f>IFERROR(US_Others!AL90*US_Others!AL$8/US_Others!AL90,"")</f>
        <v/>
      </c>
    </row>
    <row r="86" spans="1:65">
      <c r="A86" s="200" t="s">
        <v>205</v>
      </c>
      <c r="B86" s="332">
        <v>332996</v>
      </c>
      <c r="C86" s="333">
        <f>SUM(US_CO2!C89:AX89)</f>
        <v>0.20749045316671935</v>
      </c>
      <c r="D86" s="333">
        <f>SUM(US_CH4!C89:AC89)</f>
        <v>1.1349615295148886E-4</v>
      </c>
      <c r="E86" s="333">
        <f>SUM(US_N2O!C89:AA89)</f>
        <v>1.3803257439414589E-4</v>
      </c>
      <c r="F86" s="332">
        <f>US_Others!V91+US_Others!U91</f>
        <v>0</v>
      </c>
      <c r="G86" s="332">
        <f>US_Others!C91+US_Others!H91+US_Others!N91</f>
        <v>9.3651649393877155E-6</v>
      </c>
      <c r="H86" s="332">
        <f>US_Others!D91+US_Others!I91+US_Others!O91</f>
        <v>1.5358870500595855E-4</v>
      </c>
      <c r="I86" s="332">
        <f>US_Others!E91+US_Others!J91+US_Others!P91+US_Others!W91</f>
        <v>7.0987950240558888E-4</v>
      </c>
      <c r="J86" s="332">
        <f>US_Others!F91+US_Others!K91+US_Others!Q91</f>
        <v>1.2268366070597908E-4</v>
      </c>
      <c r="K86" s="332">
        <f>US_Others!G91+US_Others!L91+US_Others!R91</f>
        <v>1.2174714421204033E-5</v>
      </c>
      <c r="L86" s="332">
        <f>US_Others!Z91+US_Others!AB91</f>
        <v>0</v>
      </c>
      <c r="M86" s="332">
        <f>US_Others!AA91+US_Others!AC91</f>
        <v>0</v>
      </c>
      <c r="N86" s="332">
        <f>US_Others!AD91</f>
        <v>0</v>
      </c>
      <c r="O86" s="332">
        <f>US_Others!AE91</f>
        <v>0</v>
      </c>
      <c r="P86" s="332">
        <f>SUM(US_Others!AG91:AI91)</f>
        <v>0</v>
      </c>
      <c r="Q86" s="332">
        <f>US_Others!AL91</f>
        <v>0</v>
      </c>
      <c r="R86" s="332"/>
      <c r="S86" s="334">
        <f t="shared" si="1"/>
        <v>207.49045316671936</v>
      </c>
      <c r="T86" s="334">
        <f>D86*1000/Spec!I$6</f>
        <v>4.5398461180595545E-3</v>
      </c>
      <c r="U86" s="334">
        <f>E86*1000/Spec!I$7</f>
        <v>4.6319655836961712E-4</v>
      </c>
      <c r="V86" s="334">
        <f>F86*1000/Spec!I$8</f>
        <v>0</v>
      </c>
      <c r="W86" s="334">
        <f>G86*1000/Spec!I$9</f>
        <v>1.3874318428722541E-5</v>
      </c>
      <c r="X86" s="334">
        <f>H86*1000/Spec!I$10</f>
        <v>4.3882487144559586E-5</v>
      </c>
      <c r="Y86" s="334">
        <f>I86*1000/Spec!I$11</f>
        <v>4.9641923245146075E-4</v>
      </c>
      <c r="Z86" s="334">
        <f>J86*1000/Spec!I$12</f>
        <v>2.7446009106483015E-5</v>
      </c>
      <c r="AA86" s="334">
        <f>K86*1000/Spec!I$15</f>
        <v>1.2410514190829799E-6</v>
      </c>
      <c r="AB86" s="334">
        <f>L86*1000/Spec!I$17</f>
        <v>0</v>
      </c>
      <c r="AC86" s="334">
        <f>M86*1000/Spec!I$18</f>
        <v>0</v>
      </c>
      <c r="AD86" s="335">
        <f>N86*1000/Spec!I$25</f>
        <v>0</v>
      </c>
      <c r="AE86" s="335">
        <f>O86*1000/Spec!I$26</f>
        <v>0</v>
      </c>
      <c r="AF86" s="334">
        <f>P86*1000/Spec!I$21</f>
        <v>0</v>
      </c>
      <c r="AG86" s="334">
        <f>Q86*1000/Spec!I$22</f>
        <v>0</v>
      </c>
      <c r="AI86" s="200">
        <f>S86/'2007output'!$C84</f>
        <v>2.8260753632078365E-2</v>
      </c>
      <c r="AJ86" s="200">
        <f>T86/'2007output'!$C84</f>
        <v>6.1833916072726158E-7</v>
      </c>
      <c r="AK86" s="200">
        <f>U86/'2007output'!$C84</f>
        <v>6.3088607786654474E-8</v>
      </c>
      <c r="AL86" s="200">
        <f>V86/'2007output'!$C84</f>
        <v>0</v>
      </c>
      <c r="AM86" s="200">
        <f>W86/'2007output'!$C84</f>
        <v>1.8897192084884965E-9</v>
      </c>
      <c r="AN86" s="200">
        <f>X86/'2007output'!$C84</f>
        <v>5.9769118965621881E-9</v>
      </c>
      <c r="AO86" s="200">
        <f>Y86/'2007output'!$C84</f>
        <v>6.7613624686932813E-8</v>
      </c>
      <c r="AP86" s="200">
        <f>Z86/'2007output'!$C84</f>
        <v>3.738219709409291E-9</v>
      </c>
      <c r="AQ86" s="200">
        <f>AA86/'2007output'!$C84</f>
        <v>1.6903451635562243E-10</v>
      </c>
      <c r="AR86" s="200">
        <f>AB86/'2007output'!$C84</f>
        <v>0</v>
      </c>
      <c r="AS86" s="200">
        <f>AC86/'2007output'!$C84</f>
        <v>0</v>
      </c>
      <c r="AT86" s="200">
        <f>AD86/'2007output'!$C84</f>
        <v>0</v>
      </c>
      <c r="AU86" s="200">
        <f>AE86/'2007output'!$C84</f>
        <v>0</v>
      </c>
      <c r="AV86" s="200">
        <f>AF86/'2007output'!$C84</f>
        <v>0</v>
      </c>
      <c r="AW86" s="200">
        <f>AG86/'2007output'!$C84</f>
        <v>0</v>
      </c>
      <c r="AY86" s="370">
        <f>IFERROR(IF(SUMPRODUCT(US_CO2!C89:AX89/SUM(US_CO2!C89:AX89),US_CO2!C$6:AX$6)&gt;3.5,4,IF(SUMPRODUCT(US_CO2!C89:AX89/SUM(US_CO2!C89:AX89),US_CO2!C$6:AX$6)&gt;2.5,3,2)),"")</f>
        <v>4</v>
      </c>
      <c r="AZ86" s="370">
        <f>IFERROR(IF(SUMPRODUCT(US_CH4!C89:AC89/SUM(US_CH4!C89:AC89),US_CH4!C$6:AC$6)&gt;3.5,4,IF(SUMPRODUCT(US_CH4!C89:AC89/SUM(US_CH4!C89:AC89),US_CH4!C$6:AC$6)&gt;2.5,3,2)),"")</f>
        <v>4</v>
      </c>
      <c r="BA86" s="223">
        <f>IFERROR(IF(SUMPRODUCT(US_N2O!C89:AA89/SUM(US_N2O!C89:AA89),US_N2O!C$6:AA$6)&gt;3.5,4,IF(SUMPRODUCT(US_N2O!C89:AA89/SUM(US_N2O!C89:AA89),US_N2O!C$6:AA$6)&gt;2.5,3,2)),"")</f>
        <v>4</v>
      </c>
      <c r="BB86" s="223" t="str">
        <f>IFERROR(IF(SUMPRODUCT(US_Others!U91:V91/SUM(US_Others!U91:V91),US_Others!U$8:V$8)&gt;3.5,4,IF(SUMPRODUCT(US_Others!U91:V91/SUM(US_Others!U91:V91),US_Others!U$8:V$8)&gt;2.5,3,2)),"")</f>
        <v/>
      </c>
      <c r="BC86" s="223">
        <f>IFERROR(IF((US_Others!C91*US_Others!C$8/SUM(US_Others!C91,US_Others!H91,US_Others!N91)+ US_Others!H91*US_Others!H$8/SUM(US_Others!C91,US_Others!H91,US_Others!N91)+US_Others!N91*US_Others!N$8/SUM(US_Others!C91,US_Others!H91,US_Others!N91))&gt;3.5,4,IF((US_Others!C91*US_Others!C$8/SUM(US_Others!C91,US_Others!H91,US_Others!N91)+ US_Others!H91*US_Others!H$8/SUM(US_Others!C91,US_Others!H91,US_Others!N91)+US_Others!N91*US_Others!N$8/SUM(US_Others!C91,US_Others!H91,US_Others!N91))&gt;2.5,3,2)),"")</f>
        <v>4</v>
      </c>
      <c r="BD86" s="223">
        <f>IFERROR(IF((US_Others!D91*US_Others!D$8/SUM(US_Others!D91,US_Others!I91,US_Others!O91)+US_Others!I91*US_Others!I$8/SUM(US_Others!D91,US_Others!I91,US_Others!O91)+US_Others!O91*US_Others!O$8/SUM(US_Others!D91,US_Others!I91,US_Others!O91))&gt;3.5,4,IF((US_Others!D91*US_Others!D$8/SUM(US_Others!D91,US_Others!I91,US_Others!O91)+US_Others!I91*US_Others!I$8/SUM(US_Others!D91,US_Others!I91,US_Others!O91)+US_Others!O91*US_Others!O$8/SUM(US_Others!D91,US_Others!I91,US_Others!O91))&gt;2.5,3,2)),"")</f>
        <v>4</v>
      </c>
      <c r="BE86" s="223">
        <f>IFERROR(IF((US_Others!E91*US_Others!E$8/SUM(US_Others!E91,US_Others!J91,US_Others!P91,US_Others!W91)+US_Others!J91*US_Others!J$8/SUM(US_Others!E91,US_Others!J91,US_Others!P91,US_Others!W91)+US_Others!P91*US_Others!P$8/SUM(US_Others!E91,US_Others!J91,US_Others!P91,US_Others!W91)+US_Others!W91*US_Others!W$8/SUM(US_Others!E91,US_Others!J91,US_Others!P91,US_Others!W91))&gt;3.5,4,IF((US_Others!E91*US_Others!E$8/SUM(US_Others!E91,US_Others!J91,US_Others!P91,US_Others!W91)+US_Others!J91*US_Others!J$8/SUM(US_Others!E91,US_Others!J91,US_Others!P91,US_Others!W91)+US_Others!P91*US_Others!P$8/SUM(US_Others!E91,US_Others!J91,US_Others!P91,US_Others!W91)+US_Others!W91*US_Others!W$8/SUM(US_Others!E91,US_Others!J91,US_Others!P91,US_Others!W91))&gt;2.5,3,2)),"")</f>
        <v>4</v>
      </c>
      <c r="BF86" s="223">
        <f>IFERROR(IF((US_Others!F91*US_Others!F$8/SUM(US_Others!F91,US_Others!K91,US_Others!Q91)+US_Others!K91*US_Others!K$8/SUM(US_Others!F91,US_Others!K91,US_Others!Q91)+US_Others!Q91*US_Others!Q$8/SUM(US_Others!F91,US_Others!K91,US_Others!Q91))&gt;3.5,4,IF((US_Others!F91*US_Others!F$8/SUM(US_Others!F91,US_Others!K91,US_Others!Q91)+US_Others!K91*US_Others!K$8/SUM(US_Others!F91,US_Others!K91,US_Others!Q91)+US_Others!Q91*US_Others!Q$8/SUM(US_Others!F91,US_Others!K91,US_Others!Q91))&gt;2.5,3,2)),"")</f>
        <v>4</v>
      </c>
      <c r="BG86" s="223">
        <f>IFERROR(IF((US_Others!G91*US_Others!G$8/SUM(US_Others!G91,US_Others!L91,US_Others!R91)+US_Others!L91*US_Others!L$8/SUM(US_Others!G91,US_Others!L91,US_Others!R91)+US_Others!R91*US_Others!R$8/SUM(US_Others!G91,US_Others!L91,US_Others!R91))&gt;3.5,4,IF((US_Others!G91*US_Others!G$8/SUM(US_Others!G91,US_Others!L91,US_Others!R91)+US_Others!L91*US_Others!L$8/SUM(US_Others!G91,US_Others!L91,US_Others!R91)+US_Others!R91*US_Others!R$8/SUM(US_Others!G91,US_Others!L91,US_Others!R91))&gt;2.5,3,2)),"")</f>
        <v>4</v>
      </c>
      <c r="BH86" s="219" t="str">
        <f>IFERROR(IF((US_Others!Z91*US_Others!Z$8/SUM(US_Others!Z91,US_Others!AB91)+US_Others!AB91*US_Others!AB$8/SUM(US_Others!Z91,US_Others!AB91))&gt;3.5,4,IF((US_Others!Z91*US_Others!Z$8/SUM(US_Others!Z91,US_Others!AB91)+US_Others!AB91*US_Others!AB$8/SUM(US_Others!Z91,US_Others!AB91))&gt;2.5,3,2)),"")</f>
        <v/>
      </c>
      <c r="BI86" s="219" t="str">
        <f>IFERROR(IF((US_Others!AA91*US_Others!AA$8/SUM(US_Others!AA91,US_Others!AC91)+US_Others!AC91*US_Others!AC$8/SUM(US_Others!AA91,US_Others!AC91))&gt;3.5,4,IF((US_Others!AA91*US_Others!AA$8/SUM(US_Others!AA91,US_Others!AC91)+US_Others!AC91*US_Others!AC$8/SUM(US_Others!AA91,US_Others!AC91))&gt;2.5,3,2)),"")</f>
        <v/>
      </c>
      <c r="BJ86" s="219" t="str">
        <f>IFERROR(US_Others!AD91*US_Others!AD$8/US_Others!AD91,"")</f>
        <v/>
      </c>
      <c r="BK86" s="74" t="str">
        <f>IFERROR(US_Others!AE91*US_Others!AE$8/US_Others!AE91,"")</f>
        <v/>
      </c>
      <c r="BL86" s="219" t="str">
        <f>IFERROR(IF(SUMPRODUCT(US_Others!AG91:AI91/SUM(US_Others!AG91:AI91),US_Others!AG$8:AI$8)&gt;3.5,4,IF(SUMPRODUCT(US_Others!AG91:AI91/SUM(US_Others!AG91:AI91),US_Others!AG$8:AI$8)&gt;2.5,3,2)),"")</f>
        <v/>
      </c>
      <c r="BM86" s="219" t="str">
        <f>IFERROR(US_Others!AL91*US_Others!AL$8/US_Others!AL91,"")</f>
        <v/>
      </c>
    </row>
    <row r="87" spans="1:65">
      <c r="A87" s="200" t="s">
        <v>206</v>
      </c>
      <c r="B87" s="332" t="s">
        <v>207</v>
      </c>
      <c r="C87" s="333">
        <f>SUM(US_CO2!C90:AX90)</f>
        <v>0.82060908812809275</v>
      </c>
      <c r="D87" s="333">
        <f>SUM(US_CH4!C90:AC90)</f>
        <v>4.9137188087436021E-4</v>
      </c>
      <c r="E87" s="333">
        <f>SUM(US_N2O!C90:AA90)</f>
        <v>7.0299851581727706E-4</v>
      </c>
      <c r="F87" s="332">
        <f>US_Others!V92+US_Others!U92</f>
        <v>0</v>
      </c>
      <c r="G87" s="332">
        <f>US_Others!C92+US_Others!H92+US_Others!N92</f>
        <v>9.3651649393877148E-5</v>
      </c>
      <c r="H87" s="332">
        <f>US_Others!D92+US_Others!I92+US_Others!O92</f>
        <v>1.5358870500595855E-3</v>
      </c>
      <c r="I87" s="332">
        <f>US_Others!E92+US_Others!J92+US_Others!P92+US_Others!W92</f>
        <v>7.0987950240558881E-3</v>
      </c>
      <c r="J87" s="332">
        <f>US_Others!F92+US_Others!K92+US_Others!Q92</f>
        <v>1.2268366070597907E-3</v>
      </c>
      <c r="K87" s="332">
        <f>US_Others!G92+US_Others!L92+US_Others!R92</f>
        <v>1.2174714421204034E-4</v>
      </c>
      <c r="L87" s="332">
        <f>US_Others!Z92+US_Others!AB92</f>
        <v>0</v>
      </c>
      <c r="M87" s="332">
        <f>US_Others!AA92+US_Others!AC92</f>
        <v>0</v>
      </c>
      <c r="N87" s="332">
        <f>US_Others!AD92</f>
        <v>0</v>
      </c>
      <c r="O87" s="332">
        <f>US_Others!AE92</f>
        <v>0</v>
      </c>
      <c r="P87" s="332">
        <f>SUM(US_Others!AG92:AI92)</f>
        <v>0</v>
      </c>
      <c r="Q87" s="332">
        <f>US_Others!AL92</f>
        <v>0</v>
      </c>
      <c r="R87" s="332"/>
      <c r="S87" s="334">
        <f t="shared" si="1"/>
        <v>820.60908812809271</v>
      </c>
      <c r="T87" s="334">
        <f>D87*1000/Spec!I$6</f>
        <v>1.965487523497441E-2</v>
      </c>
      <c r="U87" s="334">
        <f>E87*1000/Spec!I$7</f>
        <v>2.3590554222056278E-3</v>
      </c>
      <c r="V87" s="334">
        <f>F87*1000/Spec!I$8</f>
        <v>0</v>
      </c>
      <c r="W87" s="334">
        <f>G87*1000/Spec!I$9</f>
        <v>1.3874318428722541E-4</v>
      </c>
      <c r="X87" s="334">
        <f>H87*1000/Spec!I$10</f>
        <v>4.388248714455959E-4</v>
      </c>
      <c r="Y87" s="334">
        <f>I87*1000/Spec!I$11</f>
        <v>4.9641923245146071E-3</v>
      </c>
      <c r="Z87" s="334">
        <f>J87*1000/Spec!I$12</f>
        <v>2.7446009106483013E-4</v>
      </c>
      <c r="AA87" s="334">
        <f>K87*1000/Spec!I$15</f>
        <v>1.24105141908298E-5</v>
      </c>
      <c r="AB87" s="334">
        <f>L87*1000/Spec!I$17</f>
        <v>0</v>
      </c>
      <c r="AC87" s="334">
        <f>M87*1000/Spec!I$18</f>
        <v>0</v>
      </c>
      <c r="AD87" s="335">
        <f>N87*1000/Spec!I$25</f>
        <v>0</v>
      </c>
      <c r="AE87" s="335">
        <f>O87*1000/Spec!I$26</f>
        <v>0</v>
      </c>
      <c r="AF87" s="334">
        <f>P87*1000/Spec!I$21</f>
        <v>0</v>
      </c>
      <c r="AG87" s="334">
        <f>Q87*1000/Spec!I$22</f>
        <v>0</v>
      </c>
      <c r="AI87" s="200">
        <f>S87/'2007output'!$C85</f>
        <v>4.4876358313906413E-2</v>
      </c>
      <c r="AJ87" s="200">
        <f>T87/'2007output'!$C85</f>
        <v>1.0748591947377452E-6</v>
      </c>
      <c r="AK87" s="200">
        <f>U87/'2007output'!$C85</f>
        <v>1.2900882763893841E-7</v>
      </c>
      <c r="AL87" s="200">
        <f>V87/'2007output'!$C85</f>
        <v>0</v>
      </c>
      <c r="AM87" s="200">
        <f>W87/'2007output'!$C85</f>
        <v>7.5873993375929901E-9</v>
      </c>
      <c r="AN87" s="200">
        <f>X87/'2007output'!$C85</f>
        <v>2.3997860190615546E-8</v>
      </c>
      <c r="AO87" s="200">
        <f>Y87/'2007output'!$C85</f>
        <v>2.7147502594961213E-7</v>
      </c>
      <c r="AP87" s="200">
        <f>Z87/'2007output'!$C85</f>
        <v>1.5009301709768683E-8</v>
      </c>
      <c r="AQ87" s="200">
        <f>AA87/'2007output'!$C85</f>
        <v>6.7868939028928143E-10</v>
      </c>
      <c r="AR87" s="200">
        <f>AB87/'2007output'!$C85</f>
        <v>0</v>
      </c>
      <c r="AS87" s="200">
        <f>AC87/'2007output'!$C85</f>
        <v>0</v>
      </c>
      <c r="AT87" s="200">
        <f>AD87/'2007output'!$C85</f>
        <v>0</v>
      </c>
      <c r="AU87" s="200">
        <f>AE87/'2007output'!$C85</f>
        <v>0</v>
      </c>
      <c r="AV87" s="200">
        <f>AF87/'2007output'!$C85</f>
        <v>0</v>
      </c>
      <c r="AW87" s="200">
        <f>AG87/'2007output'!$C85</f>
        <v>0</v>
      </c>
      <c r="AY87" s="370">
        <f>IFERROR(IF(SUMPRODUCT(US_CO2!C90:AX90/SUM(US_CO2!C90:AX90),US_CO2!C$6:AX$6)&gt;3.5,4,IF(SUMPRODUCT(US_CO2!C90:AX90/SUM(US_CO2!C90:AX90),US_CO2!C$6:AX$6)&gt;2.5,3,2)),"")</f>
        <v>4</v>
      </c>
      <c r="AZ87" s="370">
        <f>IFERROR(IF(SUMPRODUCT(US_CH4!C90:AC90/SUM(US_CH4!C90:AC90),US_CH4!C$6:AC$6)&gt;3.5,4,IF(SUMPRODUCT(US_CH4!C90:AC90/SUM(US_CH4!C90:AC90),US_CH4!C$6:AC$6)&gt;2.5,3,2)),"")</f>
        <v>4</v>
      </c>
      <c r="BA87" s="223">
        <f>IFERROR(IF(SUMPRODUCT(US_N2O!C90:AA90/SUM(US_N2O!C90:AA90),US_N2O!C$6:AA$6)&gt;3.5,4,IF(SUMPRODUCT(US_N2O!C90:AA90/SUM(US_N2O!C90:AA90),US_N2O!C$6:AA$6)&gt;2.5,3,2)),"")</f>
        <v>4</v>
      </c>
      <c r="BB87" s="223" t="str">
        <f>IFERROR(IF(SUMPRODUCT(US_Others!U92:V92/SUM(US_Others!U92:V92),US_Others!U$8:V$8)&gt;3.5,4,IF(SUMPRODUCT(US_Others!U92:V92/SUM(US_Others!U92:V92),US_Others!U$8:V$8)&gt;2.5,3,2)),"")</f>
        <v/>
      </c>
      <c r="BC87" s="223">
        <f>IFERROR(IF((US_Others!C92*US_Others!C$8/SUM(US_Others!C92,US_Others!H92,US_Others!N92)+ US_Others!H92*US_Others!H$8/SUM(US_Others!C92,US_Others!H92,US_Others!N92)+US_Others!N92*US_Others!N$8/SUM(US_Others!C92,US_Others!H92,US_Others!N92))&gt;3.5,4,IF((US_Others!C92*US_Others!C$8/SUM(US_Others!C92,US_Others!H92,US_Others!N92)+ US_Others!H92*US_Others!H$8/SUM(US_Others!C92,US_Others!H92,US_Others!N92)+US_Others!N92*US_Others!N$8/SUM(US_Others!C92,US_Others!H92,US_Others!N92))&gt;2.5,3,2)),"")</f>
        <v>4</v>
      </c>
      <c r="BD87" s="223">
        <f>IFERROR(IF((US_Others!D92*US_Others!D$8/SUM(US_Others!D92,US_Others!I92,US_Others!O92)+US_Others!I92*US_Others!I$8/SUM(US_Others!D92,US_Others!I92,US_Others!O92)+US_Others!O92*US_Others!O$8/SUM(US_Others!D92,US_Others!I92,US_Others!O92))&gt;3.5,4,IF((US_Others!D92*US_Others!D$8/SUM(US_Others!D92,US_Others!I92,US_Others!O92)+US_Others!I92*US_Others!I$8/SUM(US_Others!D92,US_Others!I92,US_Others!O92)+US_Others!O92*US_Others!O$8/SUM(US_Others!D92,US_Others!I92,US_Others!O92))&gt;2.5,3,2)),"")</f>
        <v>4</v>
      </c>
      <c r="BE87" s="223">
        <f>IFERROR(IF((US_Others!E92*US_Others!E$8/SUM(US_Others!E92,US_Others!J92,US_Others!P92,US_Others!W92)+US_Others!J92*US_Others!J$8/SUM(US_Others!E92,US_Others!J92,US_Others!P92,US_Others!W92)+US_Others!P92*US_Others!P$8/SUM(US_Others!E92,US_Others!J92,US_Others!P92,US_Others!W92)+US_Others!W92*US_Others!W$8/SUM(US_Others!E92,US_Others!J92,US_Others!P92,US_Others!W92))&gt;3.5,4,IF((US_Others!E92*US_Others!E$8/SUM(US_Others!E92,US_Others!J92,US_Others!P92,US_Others!W92)+US_Others!J92*US_Others!J$8/SUM(US_Others!E92,US_Others!J92,US_Others!P92,US_Others!W92)+US_Others!P92*US_Others!P$8/SUM(US_Others!E92,US_Others!J92,US_Others!P92,US_Others!W92)+US_Others!W92*US_Others!W$8/SUM(US_Others!E92,US_Others!J92,US_Others!P92,US_Others!W92))&gt;2.5,3,2)),"")</f>
        <v>4</v>
      </c>
      <c r="BF87" s="223">
        <f>IFERROR(IF((US_Others!F92*US_Others!F$8/SUM(US_Others!F92,US_Others!K92,US_Others!Q92)+US_Others!K92*US_Others!K$8/SUM(US_Others!F92,US_Others!K92,US_Others!Q92)+US_Others!Q92*US_Others!Q$8/SUM(US_Others!F92,US_Others!K92,US_Others!Q92))&gt;3.5,4,IF((US_Others!F92*US_Others!F$8/SUM(US_Others!F92,US_Others!K92,US_Others!Q92)+US_Others!K92*US_Others!K$8/SUM(US_Others!F92,US_Others!K92,US_Others!Q92)+US_Others!Q92*US_Others!Q$8/SUM(US_Others!F92,US_Others!K92,US_Others!Q92))&gt;2.5,3,2)),"")</f>
        <v>4</v>
      </c>
      <c r="BG87" s="223">
        <f>IFERROR(IF((US_Others!G92*US_Others!G$8/SUM(US_Others!G92,US_Others!L92,US_Others!R92)+US_Others!L92*US_Others!L$8/SUM(US_Others!G92,US_Others!L92,US_Others!R92)+US_Others!R92*US_Others!R$8/SUM(US_Others!G92,US_Others!L92,US_Others!R92))&gt;3.5,4,IF((US_Others!G92*US_Others!G$8/SUM(US_Others!G92,US_Others!L92,US_Others!R92)+US_Others!L92*US_Others!L$8/SUM(US_Others!G92,US_Others!L92,US_Others!R92)+US_Others!R92*US_Others!R$8/SUM(US_Others!G92,US_Others!L92,US_Others!R92))&gt;2.5,3,2)),"")</f>
        <v>4</v>
      </c>
      <c r="BH87" s="219" t="str">
        <f>IFERROR(IF((US_Others!Z92*US_Others!Z$8/SUM(US_Others!Z92,US_Others!AB92)+US_Others!AB92*US_Others!AB$8/SUM(US_Others!Z92,US_Others!AB92))&gt;3.5,4,IF((US_Others!Z92*US_Others!Z$8/SUM(US_Others!Z92,US_Others!AB92)+US_Others!AB92*US_Others!AB$8/SUM(US_Others!Z92,US_Others!AB92))&gt;2.5,3,2)),"")</f>
        <v/>
      </c>
      <c r="BI87" s="219" t="str">
        <f>IFERROR(IF((US_Others!AA92*US_Others!AA$8/SUM(US_Others!AA92,US_Others!AC92)+US_Others!AC92*US_Others!AC$8/SUM(US_Others!AA92,US_Others!AC92))&gt;3.5,4,IF((US_Others!AA92*US_Others!AA$8/SUM(US_Others!AA92,US_Others!AC92)+US_Others!AC92*US_Others!AC$8/SUM(US_Others!AA92,US_Others!AC92))&gt;2.5,3,2)),"")</f>
        <v/>
      </c>
      <c r="BJ87" s="219" t="str">
        <f>IFERROR(US_Others!AD92*US_Others!AD$8/US_Others!AD92,"")</f>
        <v/>
      </c>
      <c r="BK87" s="74" t="str">
        <f>IFERROR(US_Others!AE92*US_Others!AE$8/US_Others!AE92,"")</f>
        <v/>
      </c>
      <c r="BL87" s="219" t="str">
        <f>IFERROR(IF(SUMPRODUCT(US_Others!AG92:AI92/SUM(US_Others!AG92:AI92),US_Others!AG$8:AI$8)&gt;3.5,4,IF(SUMPRODUCT(US_Others!AG92:AI92/SUM(US_Others!AG92:AI92),US_Others!AG$8:AI$8)&gt;2.5,3,2)),"")</f>
        <v/>
      </c>
      <c r="BM87" s="219" t="str">
        <f>IFERROR(US_Others!AL92*US_Others!AL$8/US_Others!AL92,"")</f>
        <v/>
      </c>
    </row>
    <row r="88" spans="1:65">
      <c r="A88" s="200" t="s">
        <v>208</v>
      </c>
      <c r="B88" s="332">
        <v>333111</v>
      </c>
      <c r="C88" s="333">
        <f>SUM(US_CO2!C91:AX91)</f>
        <v>0.34500237466345696</v>
      </c>
      <c r="D88" s="333">
        <f>SUM(US_CH4!C91:AC91)</f>
        <v>1.9860978168767757E-4</v>
      </c>
      <c r="E88" s="333">
        <f>SUM(US_N2O!C91:AA91)</f>
        <v>2.6608494065498439E-4</v>
      </c>
      <c r="F88" s="332">
        <f>US_Others!V93+US_Others!U93</f>
        <v>0</v>
      </c>
      <c r="G88" s="332">
        <f>US_Others!C93+US_Others!H93+US_Others!N93</f>
        <v>5.6190989636326293E-5</v>
      </c>
      <c r="H88" s="332">
        <f>US_Others!D93+US_Others!I93+US_Others!O93</f>
        <v>9.2153223003575127E-4</v>
      </c>
      <c r="I88" s="332">
        <f>US_Others!E93+US_Others!J93+US_Others!P93+US_Others!W93</f>
        <v>4.259277014433533E-3</v>
      </c>
      <c r="J88" s="332">
        <f>US_Others!F93+US_Others!K93+US_Others!Q93</f>
        <v>7.3610196423587449E-4</v>
      </c>
      <c r="K88" s="332">
        <f>US_Others!G93+US_Others!L93+US_Others!R93</f>
        <v>7.3048286527224198E-5</v>
      </c>
      <c r="L88" s="332">
        <f>US_Others!Z93+US_Others!AB93</f>
        <v>0</v>
      </c>
      <c r="M88" s="332">
        <f>US_Others!AA93+US_Others!AC93</f>
        <v>0</v>
      </c>
      <c r="N88" s="332">
        <f>US_Others!AD93</f>
        <v>0</v>
      </c>
      <c r="O88" s="332">
        <f>US_Others!AE93</f>
        <v>0</v>
      </c>
      <c r="P88" s="332">
        <f>SUM(US_Others!AG93:AI93)</f>
        <v>0</v>
      </c>
      <c r="Q88" s="332">
        <f>US_Others!AL93</f>
        <v>0</v>
      </c>
      <c r="R88" s="332"/>
      <c r="S88" s="334">
        <f t="shared" si="1"/>
        <v>345.00237466345698</v>
      </c>
      <c r="T88" s="334">
        <f>D88*1000/Spec!I$6</f>
        <v>7.9443912675071018E-3</v>
      </c>
      <c r="U88" s="334">
        <f>E88*1000/Spec!I$7</f>
        <v>8.9290248541941072E-4</v>
      </c>
      <c r="V88" s="334">
        <f>F88*1000/Spec!I$8</f>
        <v>0</v>
      </c>
      <c r="W88" s="334">
        <f>G88*1000/Spec!I$9</f>
        <v>8.3245910572335246E-5</v>
      </c>
      <c r="X88" s="334">
        <f>H88*1000/Spec!I$10</f>
        <v>2.6329492286735747E-4</v>
      </c>
      <c r="Y88" s="334">
        <f>I88*1000/Spec!I$11</f>
        <v>2.9785153947087645E-3</v>
      </c>
      <c r="Z88" s="334">
        <f>J88*1000/Spec!I$12</f>
        <v>1.6467605463889808E-4</v>
      </c>
      <c r="AA88" s="334">
        <f>K88*1000/Spec!I$15</f>
        <v>7.4463085144978795E-6</v>
      </c>
      <c r="AB88" s="334">
        <f>L88*1000/Spec!I$17</f>
        <v>0</v>
      </c>
      <c r="AC88" s="334">
        <f>M88*1000/Spec!I$18</f>
        <v>0</v>
      </c>
      <c r="AD88" s="335">
        <f>N88*1000/Spec!I$25</f>
        <v>0</v>
      </c>
      <c r="AE88" s="335">
        <f>O88*1000/Spec!I$26</f>
        <v>0</v>
      </c>
      <c r="AF88" s="334">
        <f>P88*1000/Spec!I$21</f>
        <v>0</v>
      </c>
      <c r="AG88" s="334">
        <f>Q88*1000/Spec!I$22</f>
        <v>0</v>
      </c>
      <c r="AI88" s="200">
        <f>S88/'2007output'!$C86</f>
        <v>1.5976770152054134E-2</v>
      </c>
      <c r="AJ88" s="200">
        <f>T88/'2007output'!$C86</f>
        <v>3.6789808592697517E-7</v>
      </c>
      <c r="AK88" s="200">
        <f>U88/'2007output'!$C86</f>
        <v>4.1349564018681612E-8</v>
      </c>
      <c r="AL88" s="200">
        <f>V88/'2007output'!$C86</f>
        <v>0</v>
      </c>
      <c r="AM88" s="200">
        <f>W88/'2007output'!$C86</f>
        <v>3.855048188030714E-9</v>
      </c>
      <c r="AN88" s="200">
        <f>X88/'2007output'!$C86</f>
        <v>1.2192966697571431E-8</v>
      </c>
      <c r="AO88" s="200">
        <f>Y88/'2007output'!$C86</f>
        <v>1.3793254583258149E-7</v>
      </c>
      <c r="AP88" s="200">
        <f>Z88/'2007output'!$C86</f>
        <v>7.6260097545104229E-9</v>
      </c>
      <c r="AQ88" s="200">
        <f>AA88/'2007output'!$C86</f>
        <v>3.4483229204861903E-10</v>
      </c>
      <c r="AR88" s="200">
        <f>AB88/'2007output'!$C86</f>
        <v>0</v>
      </c>
      <c r="AS88" s="200">
        <f>AC88/'2007output'!$C86</f>
        <v>0</v>
      </c>
      <c r="AT88" s="200">
        <f>AD88/'2007output'!$C86</f>
        <v>0</v>
      </c>
      <c r="AU88" s="200">
        <f>AE88/'2007output'!$C86</f>
        <v>0</v>
      </c>
      <c r="AV88" s="200">
        <f>AF88/'2007output'!$C86</f>
        <v>0</v>
      </c>
      <c r="AW88" s="200">
        <f>AG88/'2007output'!$C86</f>
        <v>0</v>
      </c>
      <c r="AY88" s="370">
        <f>IFERROR(IF(SUMPRODUCT(US_CO2!C91:AX91/SUM(US_CO2!C91:AX91),US_CO2!C$6:AX$6)&gt;3.5,4,IF(SUMPRODUCT(US_CO2!C91:AX91/SUM(US_CO2!C91:AX91),US_CO2!C$6:AX$6)&gt;2.5,3,2)),"")</f>
        <v>4</v>
      </c>
      <c r="AZ88" s="370">
        <f>IFERROR(IF(SUMPRODUCT(US_CH4!C91:AC91/SUM(US_CH4!C91:AC91),US_CH4!C$6:AC$6)&gt;3.5,4,IF(SUMPRODUCT(US_CH4!C91:AC91/SUM(US_CH4!C91:AC91),US_CH4!C$6:AC$6)&gt;2.5,3,2)),"")</f>
        <v>4</v>
      </c>
      <c r="BA88" s="223">
        <f>IFERROR(IF(SUMPRODUCT(US_N2O!C91:AA91/SUM(US_N2O!C91:AA91),US_N2O!C$6:AA$6)&gt;3.5,4,IF(SUMPRODUCT(US_N2O!C91:AA91/SUM(US_N2O!C91:AA91),US_N2O!C$6:AA$6)&gt;2.5,3,2)),"")</f>
        <v>4</v>
      </c>
      <c r="BB88" s="223" t="str">
        <f>IFERROR(IF(SUMPRODUCT(US_Others!U93:V93/SUM(US_Others!U93:V93),US_Others!U$8:V$8)&gt;3.5,4,IF(SUMPRODUCT(US_Others!U93:V93/SUM(US_Others!U93:V93),US_Others!U$8:V$8)&gt;2.5,3,2)),"")</f>
        <v/>
      </c>
      <c r="BC88" s="223">
        <f>IFERROR(IF((US_Others!C93*US_Others!C$8/SUM(US_Others!C93,US_Others!H93,US_Others!N93)+ US_Others!H93*US_Others!H$8/SUM(US_Others!C93,US_Others!H93,US_Others!N93)+US_Others!N93*US_Others!N$8/SUM(US_Others!C93,US_Others!H93,US_Others!N93))&gt;3.5,4,IF((US_Others!C93*US_Others!C$8/SUM(US_Others!C93,US_Others!H93,US_Others!N93)+ US_Others!H93*US_Others!H$8/SUM(US_Others!C93,US_Others!H93,US_Others!N93)+US_Others!N93*US_Others!N$8/SUM(US_Others!C93,US_Others!H93,US_Others!N93))&gt;2.5,3,2)),"")</f>
        <v>4</v>
      </c>
      <c r="BD88" s="223">
        <f>IFERROR(IF((US_Others!D93*US_Others!D$8/SUM(US_Others!D93,US_Others!I93,US_Others!O93)+US_Others!I93*US_Others!I$8/SUM(US_Others!D93,US_Others!I93,US_Others!O93)+US_Others!O93*US_Others!O$8/SUM(US_Others!D93,US_Others!I93,US_Others!O93))&gt;3.5,4,IF((US_Others!D93*US_Others!D$8/SUM(US_Others!D93,US_Others!I93,US_Others!O93)+US_Others!I93*US_Others!I$8/SUM(US_Others!D93,US_Others!I93,US_Others!O93)+US_Others!O93*US_Others!O$8/SUM(US_Others!D93,US_Others!I93,US_Others!O93))&gt;2.5,3,2)),"")</f>
        <v>4</v>
      </c>
      <c r="BE88" s="223">
        <f>IFERROR(IF((US_Others!E93*US_Others!E$8/SUM(US_Others!E93,US_Others!J93,US_Others!P93,US_Others!W93)+US_Others!J93*US_Others!J$8/SUM(US_Others!E93,US_Others!J93,US_Others!P93,US_Others!W93)+US_Others!P93*US_Others!P$8/SUM(US_Others!E93,US_Others!J93,US_Others!P93,US_Others!W93)+US_Others!W93*US_Others!W$8/SUM(US_Others!E93,US_Others!J93,US_Others!P93,US_Others!W93))&gt;3.5,4,IF((US_Others!E93*US_Others!E$8/SUM(US_Others!E93,US_Others!J93,US_Others!P93,US_Others!W93)+US_Others!J93*US_Others!J$8/SUM(US_Others!E93,US_Others!J93,US_Others!P93,US_Others!W93)+US_Others!P93*US_Others!P$8/SUM(US_Others!E93,US_Others!J93,US_Others!P93,US_Others!W93)+US_Others!W93*US_Others!W$8/SUM(US_Others!E93,US_Others!J93,US_Others!P93,US_Others!W93))&gt;2.5,3,2)),"")</f>
        <v>4</v>
      </c>
      <c r="BF88" s="223">
        <f>IFERROR(IF((US_Others!F93*US_Others!F$8/SUM(US_Others!F93,US_Others!K93,US_Others!Q93)+US_Others!K93*US_Others!K$8/SUM(US_Others!F93,US_Others!K93,US_Others!Q93)+US_Others!Q93*US_Others!Q$8/SUM(US_Others!F93,US_Others!K93,US_Others!Q93))&gt;3.5,4,IF((US_Others!F93*US_Others!F$8/SUM(US_Others!F93,US_Others!K93,US_Others!Q93)+US_Others!K93*US_Others!K$8/SUM(US_Others!F93,US_Others!K93,US_Others!Q93)+US_Others!Q93*US_Others!Q$8/SUM(US_Others!F93,US_Others!K93,US_Others!Q93))&gt;2.5,3,2)),"")</f>
        <v>4</v>
      </c>
      <c r="BG88" s="223">
        <f>IFERROR(IF((US_Others!G93*US_Others!G$8/SUM(US_Others!G93,US_Others!L93,US_Others!R93)+US_Others!L93*US_Others!L$8/SUM(US_Others!G93,US_Others!L93,US_Others!R93)+US_Others!R93*US_Others!R$8/SUM(US_Others!G93,US_Others!L93,US_Others!R93))&gt;3.5,4,IF((US_Others!G93*US_Others!G$8/SUM(US_Others!G93,US_Others!L93,US_Others!R93)+US_Others!L93*US_Others!L$8/SUM(US_Others!G93,US_Others!L93,US_Others!R93)+US_Others!R93*US_Others!R$8/SUM(US_Others!G93,US_Others!L93,US_Others!R93))&gt;2.5,3,2)),"")</f>
        <v>4</v>
      </c>
      <c r="BH88" s="219" t="str">
        <f>IFERROR(IF((US_Others!Z93*US_Others!Z$8/SUM(US_Others!Z93,US_Others!AB93)+US_Others!AB93*US_Others!AB$8/SUM(US_Others!Z93,US_Others!AB93))&gt;3.5,4,IF((US_Others!Z93*US_Others!Z$8/SUM(US_Others!Z93,US_Others!AB93)+US_Others!AB93*US_Others!AB$8/SUM(US_Others!Z93,US_Others!AB93))&gt;2.5,3,2)),"")</f>
        <v/>
      </c>
      <c r="BI88" s="219" t="str">
        <f>IFERROR(IF((US_Others!AA93*US_Others!AA$8/SUM(US_Others!AA93,US_Others!AC93)+US_Others!AC93*US_Others!AC$8/SUM(US_Others!AA93,US_Others!AC93))&gt;3.5,4,IF((US_Others!AA93*US_Others!AA$8/SUM(US_Others!AA93,US_Others!AC93)+US_Others!AC93*US_Others!AC$8/SUM(US_Others!AA93,US_Others!AC93))&gt;2.5,3,2)),"")</f>
        <v/>
      </c>
      <c r="BJ88" s="219" t="str">
        <f>IFERROR(US_Others!AD93*US_Others!AD$8/US_Others!AD93,"")</f>
        <v/>
      </c>
      <c r="BK88" s="74" t="str">
        <f>IFERROR(US_Others!AE93*US_Others!AE$8/US_Others!AE93,"")</f>
        <v/>
      </c>
      <c r="BL88" s="219" t="str">
        <f>IFERROR(IF(SUMPRODUCT(US_Others!AG93:AI93/SUM(US_Others!AG93:AI93),US_Others!AG$8:AI$8)&gt;3.5,4,IF(SUMPRODUCT(US_Others!AG93:AI93/SUM(US_Others!AG93:AI93),US_Others!AG$8:AI$8)&gt;2.5,3,2)),"")</f>
        <v/>
      </c>
      <c r="BM88" s="219" t="str">
        <f>IFERROR(US_Others!AL93*US_Others!AL$8/US_Others!AL93,"")</f>
        <v/>
      </c>
    </row>
    <row r="89" spans="1:65">
      <c r="A89" s="200" t="s">
        <v>209</v>
      </c>
      <c r="B89" s="332">
        <v>333112</v>
      </c>
      <c r="C89" s="333">
        <f>SUM(US_CO2!C92:AX92)</f>
        <v>0.10007024876253909</v>
      </c>
      <c r="D89" s="333">
        <f>SUM(US_CH4!C92:AC92)</f>
        <v>5.7174372338969341E-5</v>
      </c>
      <c r="E89" s="333">
        <f>SUM(US_N2O!C92:AA92)</f>
        <v>7.5576688420962105E-5</v>
      </c>
      <c r="F89" s="332">
        <f>US_Others!V94+US_Others!U94</f>
        <v>0</v>
      </c>
      <c r="G89" s="332">
        <f>US_Others!C94+US_Others!H94+US_Others!N94</f>
        <v>3.7460659757550862E-5</v>
      </c>
      <c r="H89" s="332">
        <f>US_Others!D94+US_Others!I94+US_Others!O94</f>
        <v>6.1435482002383422E-4</v>
      </c>
      <c r="I89" s="332">
        <f>US_Others!E94+US_Others!J94+US_Others!P94+US_Others!W94</f>
        <v>2.8395180096223555E-3</v>
      </c>
      <c r="J89" s="332">
        <f>US_Others!F94+US_Others!K94+US_Others!Q94</f>
        <v>4.9073464282391632E-4</v>
      </c>
      <c r="K89" s="332">
        <f>US_Others!G94+US_Others!L94+US_Others!R94</f>
        <v>4.8698857684816134E-5</v>
      </c>
      <c r="L89" s="332">
        <f>US_Others!Z94+US_Others!AB94</f>
        <v>0</v>
      </c>
      <c r="M89" s="332">
        <f>US_Others!AA94+US_Others!AC94</f>
        <v>0</v>
      </c>
      <c r="N89" s="332">
        <f>US_Others!AD94</f>
        <v>0</v>
      </c>
      <c r="O89" s="332">
        <f>US_Others!AE94</f>
        <v>0</v>
      </c>
      <c r="P89" s="332">
        <f>SUM(US_Others!AG94:AI94)</f>
        <v>0</v>
      </c>
      <c r="Q89" s="332">
        <f>US_Others!AL94</f>
        <v>0</v>
      </c>
      <c r="R89" s="332"/>
      <c r="S89" s="334">
        <f t="shared" si="1"/>
        <v>100.07024876253909</v>
      </c>
      <c r="T89" s="334">
        <f>D89*1000/Spec!I$6</f>
        <v>2.2869748935587736E-3</v>
      </c>
      <c r="U89" s="334">
        <f>E89*1000/Spec!I$7</f>
        <v>2.5361304839249029E-4</v>
      </c>
      <c r="V89" s="334">
        <f>F89*1000/Spec!I$8</f>
        <v>0</v>
      </c>
      <c r="W89" s="334">
        <f>G89*1000/Spec!I$9</f>
        <v>5.5497273714890164E-5</v>
      </c>
      <c r="X89" s="334">
        <f>H89*1000/Spec!I$10</f>
        <v>1.7552994857823834E-4</v>
      </c>
      <c r="Y89" s="334">
        <f>I89*1000/Spec!I$11</f>
        <v>1.985676929805843E-3</v>
      </c>
      <c r="Z89" s="334">
        <f>J89*1000/Spec!I$12</f>
        <v>1.0978403642593206E-4</v>
      </c>
      <c r="AA89" s="334">
        <f>K89*1000/Spec!I$15</f>
        <v>4.9642056763319197E-6</v>
      </c>
      <c r="AB89" s="334">
        <f>L89*1000/Spec!I$17</f>
        <v>0</v>
      </c>
      <c r="AC89" s="334">
        <f>M89*1000/Spec!I$18</f>
        <v>0</v>
      </c>
      <c r="AD89" s="335">
        <f>N89*1000/Spec!I$25</f>
        <v>0</v>
      </c>
      <c r="AE89" s="335">
        <f>O89*1000/Spec!I$26</f>
        <v>0</v>
      </c>
      <c r="AF89" s="334">
        <f>P89*1000/Spec!I$21</f>
        <v>0</v>
      </c>
      <c r="AG89" s="334">
        <f>Q89*1000/Spec!I$22</f>
        <v>0</v>
      </c>
      <c r="AI89" s="200">
        <f>S89/'2007output'!$C87</f>
        <v>1.2093081421454875E-2</v>
      </c>
      <c r="AJ89" s="200">
        <f>T89/'2007output'!$C87</f>
        <v>2.7637158834547114E-7</v>
      </c>
      <c r="AK89" s="200">
        <f>U89/'2007output'!$C87</f>
        <v>3.0648102524772238E-8</v>
      </c>
      <c r="AL89" s="200">
        <f>V89/'2007output'!$C87</f>
        <v>0</v>
      </c>
      <c r="AM89" s="200">
        <f>W89/'2007output'!$C87</f>
        <v>6.7066191800471499E-9</v>
      </c>
      <c r="AN89" s="200">
        <f>X89/'2007output'!$C87</f>
        <v>2.1212078378034844E-8</v>
      </c>
      <c r="AO89" s="200">
        <f>Y89/'2007output'!$C87</f>
        <v>2.3996095828469404E-7</v>
      </c>
      <c r="AP89" s="200">
        <f>Z89/'2007output'!$C87</f>
        <v>1.3266953042408708E-8</v>
      </c>
      <c r="AQ89" s="200">
        <f>AA89/'2007output'!$C87</f>
        <v>5.9990400922440117E-10</v>
      </c>
      <c r="AR89" s="200">
        <f>AB89/'2007output'!$C87</f>
        <v>0</v>
      </c>
      <c r="AS89" s="200">
        <f>AC89/'2007output'!$C87</f>
        <v>0</v>
      </c>
      <c r="AT89" s="200">
        <f>AD89/'2007output'!$C87</f>
        <v>0</v>
      </c>
      <c r="AU89" s="200">
        <f>AE89/'2007output'!$C87</f>
        <v>0</v>
      </c>
      <c r="AV89" s="200">
        <f>AF89/'2007output'!$C87</f>
        <v>0</v>
      </c>
      <c r="AW89" s="200">
        <f>AG89/'2007output'!$C87</f>
        <v>0</v>
      </c>
      <c r="AY89" s="370">
        <f>IFERROR(IF(SUMPRODUCT(US_CO2!C92:AX92/SUM(US_CO2!C92:AX92),US_CO2!C$6:AX$6)&gt;3.5,4,IF(SUMPRODUCT(US_CO2!C92:AX92/SUM(US_CO2!C92:AX92),US_CO2!C$6:AX$6)&gt;2.5,3,2)),"")</f>
        <v>4</v>
      </c>
      <c r="AZ89" s="370">
        <f>IFERROR(IF(SUMPRODUCT(US_CH4!C92:AC92/SUM(US_CH4!C92:AC92),US_CH4!C$6:AC$6)&gt;3.5,4,IF(SUMPRODUCT(US_CH4!C92:AC92/SUM(US_CH4!C92:AC92),US_CH4!C$6:AC$6)&gt;2.5,3,2)),"")</f>
        <v>4</v>
      </c>
      <c r="BA89" s="223">
        <f>IFERROR(IF(SUMPRODUCT(US_N2O!C92:AA92/SUM(US_N2O!C92:AA92),US_N2O!C$6:AA$6)&gt;3.5,4,IF(SUMPRODUCT(US_N2O!C92:AA92/SUM(US_N2O!C92:AA92),US_N2O!C$6:AA$6)&gt;2.5,3,2)),"")</f>
        <v>4</v>
      </c>
      <c r="BB89" s="223" t="str">
        <f>IFERROR(IF(SUMPRODUCT(US_Others!U94:V94/SUM(US_Others!U94:V94),US_Others!U$8:V$8)&gt;3.5,4,IF(SUMPRODUCT(US_Others!U94:V94/SUM(US_Others!U94:V94),US_Others!U$8:V$8)&gt;2.5,3,2)),"")</f>
        <v/>
      </c>
      <c r="BC89" s="223">
        <f>IFERROR(IF((US_Others!C94*US_Others!C$8/SUM(US_Others!C94,US_Others!H94,US_Others!N94)+ US_Others!H94*US_Others!H$8/SUM(US_Others!C94,US_Others!H94,US_Others!N94)+US_Others!N94*US_Others!N$8/SUM(US_Others!C94,US_Others!H94,US_Others!N94))&gt;3.5,4,IF((US_Others!C94*US_Others!C$8/SUM(US_Others!C94,US_Others!H94,US_Others!N94)+ US_Others!H94*US_Others!H$8/SUM(US_Others!C94,US_Others!H94,US_Others!N94)+US_Others!N94*US_Others!N$8/SUM(US_Others!C94,US_Others!H94,US_Others!N94))&gt;2.5,3,2)),"")</f>
        <v>4</v>
      </c>
      <c r="BD89" s="223">
        <f>IFERROR(IF((US_Others!D94*US_Others!D$8/SUM(US_Others!D94,US_Others!I94,US_Others!O94)+US_Others!I94*US_Others!I$8/SUM(US_Others!D94,US_Others!I94,US_Others!O94)+US_Others!O94*US_Others!O$8/SUM(US_Others!D94,US_Others!I94,US_Others!O94))&gt;3.5,4,IF((US_Others!D94*US_Others!D$8/SUM(US_Others!D94,US_Others!I94,US_Others!O94)+US_Others!I94*US_Others!I$8/SUM(US_Others!D94,US_Others!I94,US_Others!O94)+US_Others!O94*US_Others!O$8/SUM(US_Others!D94,US_Others!I94,US_Others!O94))&gt;2.5,3,2)),"")</f>
        <v>4</v>
      </c>
      <c r="BE89" s="223">
        <f>IFERROR(IF((US_Others!E94*US_Others!E$8/SUM(US_Others!E94,US_Others!J94,US_Others!P94,US_Others!W94)+US_Others!J94*US_Others!J$8/SUM(US_Others!E94,US_Others!J94,US_Others!P94,US_Others!W94)+US_Others!P94*US_Others!P$8/SUM(US_Others!E94,US_Others!J94,US_Others!P94,US_Others!W94)+US_Others!W94*US_Others!W$8/SUM(US_Others!E94,US_Others!J94,US_Others!P94,US_Others!W94))&gt;3.5,4,IF((US_Others!E94*US_Others!E$8/SUM(US_Others!E94,US_Others!J94,US_Others!P94,US_Others!W94)+US_Others!J94*US_Others!J$8/SUM(US_Others!E94,US_Others!J94,US_Others!P94,US_Others!W94)+US_Others!P94*US_Others!P$8/SUM(US_Others!E94,US_Others!J94,US_Others!P94,US_Others!W94)+US_Others!W94*US_Others!W$8/SUM(US_Others!E94,US_Others!J94,US_Others!P94,US_Others!W94))&gt;2.5,3,2)),"")</f>
        <v>4</v>
      </c>
      <c r="BF89" s="223">
        <f>IFERROR(IF((US_Others!F94*US_Others!F$8/SUM(US_Others!F94,US_Others!K94,US_Others!Q94)+US_Others!K94*US_Others!K$8/SUM(US_Others!F94,US_Others!K94,US_Others!Q94)+US_Others!Q94*US_Others!Q$8/SUM(US_Others!F94,US_Others!K94,US_Others!Q94))&gt;3.5,4,IF((US_Others!F94*US_Others!F$8/SUM(US_Others!F94,US_Others!K94,US_Others!Q94)+US_Others!K94*US_Others!K$8/SUM(US_Others!F94,US_Others!K94,US_Others!Q94)+US_Others!Q94*US_Others!Q$8/SUM(US_Others!F94,US_Others!K94,US_Others!Q94))&gt;2.5,3,2)),"")</f>
        <v>4</v>
      </c>
      <c r="BG89" s="223">
        <f>IFERROR(IF((US_Others!G94*US_Others!G$8/SUM(US_Others!G94,US_Others!L94,US_Others!R94)+US_Others!L94*US_Others!L$8/SUM(US_Others!G94,US_Others!L94,US_Others!R94)+US_Others!R94*US_Others!R$8/SUM(US_Others!G94,US_Others!L94,US_Others!R94))&gt;3.5,4,IF((US_Others!G94*US_Others!G$8/SUM(US_Others!G94,US_Others!L94,US_Others!R94)+US_Others!L94*US_Others!L$8/SUM(US_Others!G94,US_Others!L94,US_Others!R94)+US_Others!R94*US_Others!R$8/SUM(US_Others!G94,US_Others!L94,US_Others!R94))&gt;2.5,3,2)),"")</f>
        <v>4</v>
      </c>
      <c r="BH89" s="219" t="str">
        <f>IFERROR(IF((US_Others!Z94*US_Others!Z$8/SUM(US_Others!Z94,US_Others!AB94)+US_Others!AB94*US_Others!AB$8/SUM(US_Others!Z94,US_Others!AB94))&gt;3.5,4,IF((US_Others!Z94*US_Others!Z$8/SUM(US_Others!Z94,US_Others!AB94)+US_Others!AB94*US_Others!AB$8/SUM(US_Others!Z94,US_Others!AB94))&gt;2.5,3,2)),"")</f>
        <v/>
      </c>
      <c r="BI89" s="219" t="str">
        <f>IFERROR(IF((US_Others!AA94*US_Others!AA$8/SUM(US_Others!AA94,US_Others!AC94)+US_Others!AC94*US_Others!AC$8/SUM(US_Others!AA94,US_Others!AC94))&gt;3.5,4,IF((US_Others!AA94*US_Others!AA$8/SUM(US_Others!AA94,US_Others!AC94)+US_Others!AC94*US_Others!AC$8/SUM(US_Others!AA94,US_Others!AC94))&gt;2.5,3,2)),"")</f>
        <v/>
      </c>
      <c r="BJ89" s="219" t="str">
        <f>IFERROR(US_Others!AD94*US_Others!AD$8/US_Others!AD94,"")</f>
        <v/>
      </c>
      <c r="BK89" s="74" t="str">
        <f>IFERROR(US_Others!AE94*US_Others!AE$8/US_Others!AE94,"")</f>
        <v/>
      </c>
      <c r="BL89" s="219" t="str">
        <f>IFERROR(IF(SUMPRODUCT(US_Others!AG94:AI94/SUM(US_Others!AG94:AI94),US_Others!AG$8:AI$8)&gt;3.5,4,IF(SUMPRODUCT(US_Others!AG94:AI94/SUM(US_Others!AG94:AI94),US_Others!AG$8:AI$8)&gt;2.5,3,2)),"")</f>
        <v/>
      </c>
      <c r="BM89" s="219" t="str">
        <f>IFERROR(US_Others!AL94*US_Others!AL$8/US_Others!AL94,"")</f>
        <v/>
      </c>
    </row>
    <row r="90" spans="1:65">
      <c r="A90" s="200" t="s">
        <v>210</v>
      </c>
      <c r="B90" s="332">
        <v>333120</v>
      </c>
      <c r="C90" s="333">
        <f>SUM(US_CO2!C93:AX93)</f>
        <v>0.76475693879633444</v>
      </c>
      <c r="D90" s="333">
        <f>SUM(US_CH4!C93:AC93)</f>
        <v>5.5314497664206452E-4</v>
      </c>
      <c r="E90" s="333">
        <f>SUM(US_N2O!C93:AA93)</f>
        <v>1.0070687733312194E-3</v>
      </c>
      <c r="F90" s="332">
        <f>US_Others!V95+US_Others!U95</f>
        <v>0</v>
      </c>
      <c r="G90" s="332">
        <f>US_Others!C95+US_Others!H95+US_Others!N95</f>
        <v>3.7460659757550862E-5</v>
      </c>
      <c r="H90" s="332">
        <f>US_Others!D95+US_Others!I95+US_Others!O95</f>
        <v>6.1435482002383422E-4</v>
      </c>
      <c r="I90" s="332">
        <f>US_Others!E95+US_Others!J95+US_Others!P95+US_Others!W95</f>
        <v>2.8395180096223555E-3</v>
      </c>
      <c r="J90" s="332">
        <f>US_Others!F95+US_Others!K95+US_Others!Q95</f>
        <v>4.9073464282391632E-4</v>
      </c>
      <c r="K90" s="332">
        <f>US_Others!G95+US_Others!L95+US_Others!R95</f>
        <v>4.8698857684816134E-5</v>
      </c>
      <c r="L90" s="332">
        <f>US_Others!Z95+US_Others!AB95</f>
        <v>0</v>
      </c>
      <c r="M90" s="332">
        <f>US_Others!AA95+US_Others!AC95</f>
        <v>0</v>
      </c>
      <c r="N90" s="332">
        <f>US_Others!AD95</f>
        <v>0</v>
      </c>
      <c r="O90" s="332">
        <f>US_Others!AE95</f>
        <v>0</v>
      </c>
      <c r="P90" s="332">
        <f>SUM(US_Others!AG95:AI95)</f>
        <v>0</v>
      </c>
      <c r="Q90" s="332">
        <f>US_Others!AL95</f>
        <v>0</v>
      </c>
      <c r="R90" s="332"/>
      <c r="S90" s="334">
        <f t="shared" si="1"/>
        <v>764.75693879633445</v>
      </c>
      <c r="T90" s="334">
        <f>D90*1000/Spec!I$6</f>
        <v>2.2125799065682582E-2</v>
      </c>
      <c r="U90" s="334">
        <f>E90*1000/Spec!I$7</f>
        <v>3.3794254138631522E-3</v>
      </c>
      <c r="V90" s="334">
        <f>F90*1000/Spec!I$8</f>
        <v>0</v>
      </c>
      <c r="W90" s="334">
        <f>G90*1000/Spec!I$9</f>
        <v>5.5497273714890164E-5</v>
      </c>
      <c r="X90" s="334">
        <f>H90*1000/Spec!I$10</f>
        <v>1.7552994857823834E-4</v>
      </c>
      <c r="Y90" s="334">
        <f>I90*1000/Spec!I$11</f>
        <v>1.985676929805843E-3</v>
      </c>
      <c r="Z90" s="334">
        <f>J90*1000/Spec!I$12</f>
        <v>1.0978403642593206E-4</v>
      </c>
      <c r="AA90" s="334">
        <f>K90*1000/Spec!I$15</f>
        <v>4.9642056763319197E-6</v>
      </c>
      <c r="AB90" s="334">
        <f>L90*1000/Spec!I$17</f>
        <v>0</v>
      </c>
      <c r="AC90" s="334">
        <f>M90*1000/Spec!I$18</f>
        <v>0</v>
      </c>
      <c r="AD90" s="335">
        <f>N90*1000/Spec!I$25</f>
        <v>0</v>
      </c>
      <c r="AE90" s="335">
        <f>O90*1000/Spec!I$26</f>
        <v>0</v>
      </c>
      <c r="AF90" s="334">
        <f>P90*1000/Spec!I$21</f>
        <v>0</v>
      </c>
      <c r="AG90" s="334">
        <f>Q90*1000/Spec!I$22</f>
        <v>0</v>
      </c>
      <c r="AI90" s="200">
        <f>S90/'2007output'!$C88</f>
        <v>2.2360660179419737E-2</v>
      </c>
      <c r="AJ90" s="200">
        <f>T90/'2007output'!$C88</f>
        <v>6.4693427284823787E-7</v>
      </c>
      <c r="AK90" s="200">
        <f>U90/'2007output'!$C88</f>
        <v>9.8810719390168479E-8</v>
      </c>
      <c r="AL90" s="200">
        <f>V90/'2007output'!$C88</f>
        <v>0</v>
      </c>
      <c r="AM90" s="200">
        <f>W90/'2007output'!$C88</f>
        <v>1.6226798548255947E-9</v>
      </c>
      <c r="AN90" s="200">
        <f>X90/'2007output'!$C88</f>
        <v>5.1323045694055244E-9</v>
      </c>
      <c r="AO90" s="200">
        <f>Y90/'2007output'!$C88</f>
        <v>5.8059031309196894E-8</v>
      </c>
      <c r="AP90" s="200">
        <f>Z90/'2007output'!$C88</f>
        <v>3.209965685972108E-9</v>
      </c>
      <c r="AQ90" s="200">
        <f>AA90/'2007output'!$C88</f>
        <v>1.4514796866559222E-10</v>
      </c>
      <c r="AR90" s="200">
        <f>AB90/'2007output'!$C88</f>
        <v>0</v>
      </c>
      <c r="AS90" s="200">
        <f>AC90/'2007output'!$C88</f>
        <v>0</v>
      </c>
      <c r="AT90" s="200">
        <f>AD90/'2007output'!$C88</f>
        <v>0</v>
      </c>
      <c r="AU90" s="200">
        <f>AE90/'2007output'!$C88</f>
        <v>0</v>
      </c>
      <c r="AV90" s="200">
        <f>AF90/'2007output'!$C88</f>
        <v>0</v>
      </c>
      <c r="AW90" s="200">
        <f>AG90/'2007output'!$C88</f>
        <v>0</v>
      </c>
      <c r="AY90" s="370">
        <f>IFERROR(IF(SUMPRODUCT(US_CO2!C93:AX93/SUM(US_CO2!C93:AX93),US_CO2!C$6:AX$6)&gt;3.5,4,IF(SUMPRODUCT(US_CO2!C93:AX93/SUM(US_CO2!C93:AX93),US_CO2!C$6:AX$6)&gt;2.5,3,2)),"")</f>
        <v>4</v>
      </c>
      <c r="AZ90" s="370">
        <f>IFERROR(IF(SUMPRODUCT(US_CH4!C93:AC93/SUM(US_CH4!C93:AC93),US_CH4!C$6:AC$6)&gt;3.5,4,IF(SUMPRODUCT(US_CH4!C93:AC93/SUM(US_CH4!C93:AC93),US_CH4!C$6:AC$6)&gt;2.5,3,2)),"")</f>
        <v>4</v>
      </c>
      <c r="BA90" s="223">
        <f>IFERROR(IF(SUMPRODUCT(US_N2O!C93:AA93/SUM(US_N2O!C93:AA93),US_N2O!C$6:AA$6)&gt;3.5,4,IF(SUMPRODUCT(US_N2O!C93:AA93/SUM(US_N2O!C93:AA93),US_N2O!C$6:AA$6)&gt;2.5,3,2)),"")</f>
        <v>4</v>
      </c>
      <c r="BB90" s="223" t="str">
        <f>IFERROR(IF(SUMPRODUCT(US_Others!U95:V95/SUM(US_Others!U95:V95),US_Others!U$8:V$8)&gt;3.5,4,IF(SUMPRODUCT(US_Others!U95:V95/SUM(US_Others!U95:V95),US_Others!U$8:V$8)&gt;2.5,3,2)),"")</f>
        <v/>
      </c>
      <c r="BC90" s="223">
        <f>IFERROR(IF((US_Others!C95*US_Others!C$8/SUM(US_Others!C95,US_Others!H95,US_Others!N95)+ US_Others!H95*US_Others!H$8/SUM(US_Others!C95,US_Others!H95,US_Others!N95)+US_Others!N95*US_Others!N$8/SUM(US_Others!C95,US_Others!H95,US_Others!N95))&gt;3.5,4,IF((US_Others!C95*US_Others!C$8/SUM(US_Others!C95,US_Others!H95,US_Others!N95)+ US_Others!H95*US_Others!H$8/SUM(US_Others!C95,US_Others!H95,US_Others!N95)+US_Others!N95*US_Others!N$8/SUM(US_Others!C95,US_Others!H95,US_Others!N95))&gt;2.5,3,2)),"")</f>
        <v>4</v>
      </c>
      <c r="BD90" s="223">
        <f>IFERROR(IF((US_Others!D95*US_Others!D$8/SUM(US_Others!D95,US_Others!I95,US_Others!O95)+US_Others!I95*US_Others!I$8/SUM(US_Others!D95,US_Others!I95,US_Others!O95)+US_Others!O95*US_Others!O$8/SUM(US_Others!D95,US_Others!I95,US_Others!O95))&gt;3.5,4,IF((US_Others!D95*US_Others!D$8/SUM(US_Others!D95,US_Others!I95,US_Others!O95)+US_Others!I95*US_Others!I$8/SUM(US_Others!D95,US_Others!I95,US_Others!O95)+US_Others!O95*US_Others!O$8/SUM(US_Others!D95,US_Others!I95,US_Others!O95))&gt;2.5,3,2)),"")</f>
        <v>4</v>
      </c>
      <c r="BE90" s="223">
        <f>IFERROR(IF((US_Others!E95*US_Others!E$8/SUM(US_Others!E95,US_Others!J95,US_Others!P95,US_Others!W95)+US_Others!J95*US_Others!J$8/SUM(US_Others!E95,US_Others!J95,US_Others!P95,US_Others!W95)+US_Others!P95*US_Others!P$8/SUM(US_Others!E95,US_Others!J95,US_Others!P95,US_Others!W95)+US_Others!W95*US_Others!W$8/SUM(US_Others!E95,US_Others!J95,US_Others!P95,US_Others!W95))&gt;3.5,4,IF((US_Others!E95*US_Others!E$8/SUM(US_Others!E95,US_Others!J95,US_Others!P95,US_Others!W95)+US_Others!J95*US_Others!J$8/SUM(US_Others!E95,US_Others!J95,US_Others!P95,US_Others!W95)+US_Others!P95*US_Others!P$8/SUM(US_Others!E95,US_Others!J95,US_Others!P95,US_Others!W95)+US_Others!W95*US_Others!W$8/SUM(US_Others!E95,US_Others!J95,US_Others!P95,US_Others!W95))&gt;2.5,3,2)),"")</f>
        <v>4</v>
      </c>
      <c r="BF90" s="223">
        <f>IFERROR(IF((US_Others!F95*US_Others!F$8/SUM(US_Others!F95,US_Others!K95,US_Others!Q95)+US_Others!K95*US_Others!K$8/SUM(US_Others!F95,US_Others!K95,US_Others!Q95)+US_Others!Q95*US_Others!Q$8/SUM(US_Others!F95,US_Others!K95,US_Others!Q95))&gt;3.5,4,IF((US_Others!F95*US_Others!F$8/SUM(US_Others!F95,US_Others!K95,US_Others!Q95)+US_Others!K95*US_Others!K$8/SUM(US_Others!F95,US_Others!K95,US_Others!Q95)+US_Others!Q95*US_Others!Q$8/SUM(US_Others!F95,US_Others!K95,US_Others!Q95))&gt;2.5,3,2)),"")</f>
        <v>4</v>
      </c>
      <c r="BG90" s="223">
        <f>IFERROR(IF((US_Others!G95*US_Others!G$8/SUM(US_Others!G95,US_Others!L95,US_Others!R95)+US_Others!L95*US_Others!L$8/SUM(US_Others!G95,US_Others!L95,US_Others!R95)+US_Others!R95*US_Others!R$8/SUM(US_Others!G95,US_Others!L95,US_Others!R95))&gt;3.5,4,IF((US_Others!G95*US_Others!G$8/SUM(US_Others!G95,US_Others!L95,US_Others!R95)+US_Others!L95*US_Others!L$8/SUM(US_Others!G95,US_Others!L95,US_Others!R95)+US_Others!R95*US_Others!R$8/SUM(US_Others!G95,US_Others!L95,US_Others!R95))&gt;2.5,3,2)),"")</f>
        <v>4</v>
      </c>
      <c r="BH90" s="219" t="str">
        <f>IFERROR(IF((US_Others!Z95*US_Others!Z$8/SUM(US_Others!Z95,US_Others!AB95)+US_Others!AB95*US_Others!AB$8/SUM(US_Others!Z95,US_Others!AB95))&gt;3.5,4,IF((US_Others!Z95*US_Others!Z$8/SUM(US_Others!Z95,US_Others!AB95)+US_Others!AB95*US_Others!AB$8/SUM(US_Others!Z95,US_Others!AB95))&gt;2.5,3,2)),"")</f>
        <v/>
      </c>
      <c r="BI90" s="219" t="str">
        <f>IFERROR(IF((US_Others!AA95*US_Others!AA$8/SUM(US_Others!AA95,US_Others!AC95)+US_Others!AC95*US_Others!AC$8/SUM(US_Others!AA95,US_Others!AC95))&gt;3.5,4,IF((US_Others!AA95*US_Others!AA$8/SUM(US_Others!AA95,US_Others!AC95)+US_Others!AC95*US_Others!AC$8/SUM(US_Others!AA95,US_Others!AC95))&gt;2.5,3,2)),"")</f>
        <v/>
      </c>
      <c r="BJ90" s="219" t="str">
        <f>IFERROR(US_Others!AD95*US_Others!AD$8/US_Others!AD95,"")</f>
        <v/>
      </c>
      <c r="BK90" s="74" t="str">
        <f>IFERROR(US_Others!AE95*US_Others!AE$8/US_Others!AE95,"")</f>
        <v/>
      </c>
      <c r="BL90" s="219" t="str">
        <f>IFERROR(IF(SUMPRODUCT(US_Others!AG95:AI95/SUM(US_Others!AG95:AI95),US_Others!AG$8:AI$8)&gt;3.5,4,IF(SUMPRODUCT(US_Others!AG95:AI95/SUM(US_Others!AG95:AI95),US_Others!AG$8:AI$8)&gt;2.5,3,2)),"")</f>
        <v/>
      </c>
      <c r="BM90" s="219" t="str">
        <f>IFERROR(US_Others!AL95*US_Others!AL$8/US_Others!AL95,"")</f>
        <v/>
      </c>
    </row>
    <row r="91" spans="1:65">
      <c r="A91" s="200" t="s">
        <v>211</v>
      </c>
      <c r="B91" s="332">
        <v>333130</v>
      </c>
      <c r="C91" s="333">
        <f>SUM(US_CO2!C94:AX94)</f>
        <v>0.38979400303929657</v>
      </c>
      <c r="D91" s="333">
        <f>SUM(US_CH4!C94:AC94)</f>
        <v>2.2569644635844711E-4</v>
      </c>
      <c r="E91" s="333">
        <f>SUM(US_N2O!C94:AA94)</f>
        <v>3.0543981604708246E-4</v>
      </c>
      <c r="F91" s="332">
        <f>US_Others!V96+US_Others!U96</f>
        <v>0</v>
      </c>
      <c r="G91" s="332">
        <f>US_Others!C96+US_Others!H96+US_Others!N96</f>
        <v>1.3418845473243863E-5</v>
      </c>
      <c r="H91" s="332">
        <f>US_Others!D96+US_Others!I96+US_Others!O96</f>
        <v>2.2006906576119934E-4</v>
      </c>
      <c r="I91" s="332">
        <f>US_Others!E96+US_Others!J96+US_Others!P96+US_Others!W96</f>
        <v>1.0171484868718847E-3</v>
      </c>
      <c r="J91" s="332">
        <f>US_Others!F96+US_Others!K96+US_Others!Q96</f>
        <v>1.7578687569949459E-4</v>
      </c>
      <c r="K91" s="332">
        <f>US_Others!G96+US_Others!L96+US_Others!R96</f>
        <v>1.7444499115217022E-5</v>
      </c>
      <c r="L91" s="332">
        <f>US_Others!Z96+US_Others!AB96</f>
        <v>0</v>
      </c>
      <c r="M91" s="332">
        <f>US_Others!AA96+US_Others!AC96</f>
        <v>0</v>
      </c>
      <c r="N91" s="332">
        <f>US_Others!AD96</f>
        <v>0</v>
      </c>
      <c r="O91" s="332">
        <f>US_Others!AE96</f>
        <v>0</v>
      </c>
      <c r="P91" s="332">
        <f>SUM(US_Others!AG96:AI96)</f>
        <v>0</v>
      </c>
      <c r="Q91" s="332">
        <f>US_Others!AL96</f>
        <v>0</v>
      </c>
      <c r="R91" s="332"/>
      <c r="S91" s="334">
        <f t="shared" si="1"/>
        <v>389.79400303929657</v>
      </c>
      <c r="T91" s="334">
        <f>D91*1000/Spec!I$6</f>
        <v>9.0278578543378837E-3</v>
      </c>
      <c r="U91" s="334">
        <f>E91*1000/Spec!I$7</f>
        <v>1.0249658256613506E-3</v>
      </c>
      <c r="V91" s="334">
        <f>F91*1000/Spec!I$8</f>
        <v>0</v>
      </c>
      <c r="W91" s="334">
        <f>G91*1000/Spec!I$9</f>
        <v>1.9879771071472389E-5</v>
      </c>
      <c r="X91" s="334">
        <f>H91*1000/Spec!I$10</f>
        <v>6.2876875931771234E-5</v>
      </c>
      <c r="Y91" s="334">
        <f>I91*1000/Spec!I$11</f>
        <v>7.1129264816215717E-4</v>
      </c>
      <c r="Z91" s="334">
        <f>J91*1000/Spec!I$12</f>
        <v>3.9325922975278427E-5</v>
      </c>
      <c r="AA91" s="334">
        <f>K91*1000/Spec!I$15</f>
        <v>1.7782364031821633E-6</v>
      </c>
      <c r="AB91" s="334">
        <f>L91*1000/Spec!I$17</f>
        <v>0</v>
      </c>
      <c r="AC91" s="334">
        <f>M91*1000/Spec!I$18</f>
        <v>0</v>
      </c>
      <c r="AD91" s="335">
        <f>N91*1000/Spec!I$25</f>
        <v>0</v>
      </c>
      <c r="AE91" s="335">
        <f>O91*1000/Spec!I$26</f>
        <v>0</v>
      </c>
      <c r="AF91" s="334">
        <f>P91*1000/Spec!I$21</f>
        <v>0</v>
      </c>
      <c r="AG91" s="334">
        <f>Q91*1000/Spec!I$22</f>
        <v>0</v>
      </c>
      <c r="AI91" s="200">
        <f>S91/'2007output'!$C89</f>
        <v>1.8362257539066167E-2</v>
      </c>
      <c r="AJ91" s="200">
        <f>T91/'2007output'!$C89</f>
        <v>4.252806601817356E-7</v>
      </c>
      <c r="AK91" s="200">
        <f>U91/'2007output'!$C89</f>
        <v>4.8283673716852767E-8</v>
      </c>
      <c r="AL91" s="200">
        <f>V91/'2007output'!$C89</f>
        <v>0</v>
      </c>
      <c r="AM91" s="200">
        <f>W91/'2007output'!$C89</f>
        <v>9.3648817936086246E-10</v>
      </c>
      <c r="AN91" s="200">
        <f>X91/'2007output'!$C89</f>
        <v>2.9619783272927846E-9</v>
      </c>
      <c r="AO91" s="200">
        <f>Y91/'2007output'!$C89</f>
        <v>3.3507285102796175E-8</v>
      </c>
      <c r="AP91" s="200">
        <f>Z91/'2007output'!$C89</f>
        <v>1.8525496031316386E-9</v>
      </c>
      <c r="AQ91" s="200">
        <f>AA91/'2007output'!$C89</f>
        <v>8.3768438062095507E-11</v>
      </c>
      <c r="AR91" s="200">
        <f>AB91/'2007output'!$C89</f>
        <v>0</v>
      </c>
      <c r="AS91" s="200">
        <f>AC91/'2007output'!$C89</f>
        <v>0</v>
      </c>
      <c r="AT91" s="200">
        <f>AD91/'2007output'!$C89</f>
        <v>0</v>
      </c>
      <c r="AU91" s="200">
        <f>AE91/'2007output'!$C89</f>
        <v>0</v>
      </c>
      <c r="AV91" s="200">
        <f>AF91/'2007output'!$C89</f>
        <v>0</v>
      </c>
      <c r="AW91" s="200">
        <f>AG91/'2007output'!$C89</f>
        <v>0</v>
      </c>
      <c r="AY91" s="370">
        <f>IFERROR(IF(SUMPRODUCT(US_CO2!C94:AX94/SUM(US_CO2!C94:AX94),US_CO2!C$6:AX$6)&gt;3.5,4,IF(SUMPRODUCT(US_CO2!C94:AX94/SUM(US_CO2!C94:AX94),US_CO2!C$6:AX$6)&gt;2.5,3,2)),"")</f>
        <v>4</v>
      </c>
      <c r="AZ91" s="370">
        <f>IFERROR(IF(SUMPRODUCT(US_CH4!C94:AC94/SUM(US_CH4!C94:AC94),US_CH4!C$6:AC$6)&gt;3.5,4,IF(SUMPRODUCT(US_CH4!C94:AC94/SUM(US_CH4!C94:AC94),US_CH4!C$6:AC$6)&gt;2.5,3,2)),"")</f>
        <v>4</v>
      </c>
      <c r="BA91" s="223">
        <f>IFERROR(IF(SUMPRODUCT(US_N2O!C94:AA94/SUM(US_N2O!C94:AA94),US_N2O!C$6:AA$6)&gt;3.5,4,IF(SUMPRODUCT(US_N2O!C94:AA94/SUM(US_N2O!C94:AA94),US_N2O!C$6:AA$6)&gt;2.5,3,2)),"")</f>
        <v>4</v>
      </c>
      <c r="BB91" s="223" t="str">
        <f>IFERROR(IF(SUMPRODUCT(US_Others!U96:V96/SUM(US_Others!U96:V96),US_Others!U$8:V$8)&gt;3.5,4,IF(SUMPRODUCT(US_Others!U96:V96/SUM(US_Others!U96:V96),US_Others!U$8:V$8)&gt;2.5,3,2)),"")</f>
        <v/>
      </c>
      <c r="BC91" s="223">
        <f>IFERROR(IF((US_Others!C96*US_Others!C$8/SUM(US_Others!C96,US_Others!H96,US_Others!N96)+ US_Others!H96*US_Others!H$8/SUM(US_Others!C96,US_Others!H96,US_Others!N96)+US_Others!N96*US_Others!N$8/SUM(US_Others!C96,US_Others!H96,US_Others!N96))&gt;3.5,4,IF((US_Others!C96*US_Others!C$8/SUM(US_Others!C96,US_Others!H96,US_Others!N96)+ US_Others!H96*US_Others!H$8/SUM(US_Others!C96,US_Others!H96,US_Others!N96)+US_Others!N96*US_Others!N$8/SUM(US_Others!C96,US_Others!H96,US_Others!N96))&gt;2.5,3,2)),"")</f>
        <v>4</v>
      </c>
      <c r="BD91" s="223">
        <f>IFERROR(IF((US_Others!D96*US_Others!D$8/SUM(US_Others!D96,US_Others!I96,US_Others!O96)+US_Others!I96*US_Others!I$8/SUM(US_Others!D96,US_Others!I96,US_Others!O96)+US_Others!O96*US_Others!O$8/SUM(US_Others!D96,US_Others!I96,US_Others!O96))&gt;3.5,4,IF((US_Others!D96*US_Others!D$8/SUM(US_Others!D96,US_Others!I96,US_Others!O96)+US_Others!I96*US_Others!I$8/SUM(US_Others!D96,US_Others!I96,US_Others!O96)+US_Others!O96*US_Others!O$8/SUM(US_Others!D96,US_Others!I96,US_Others!O96))&gt;2.5,3,2)),"")</f>
        <v>4</v>
      </c>
      <c r="BE91" s="223">
        <f>IFERROR(IF((US_Others!E96*US_Others!E$8/SUM(US_Others!E96,US_Others!J96,US_Others!P96,US_Others!W96)+US_Others!J96*US_Others!J$8/SUM(US_Others!E96,US_Others!J96,US_Others!P96,US_Others!W96)+US_Others!P96*US_Others!P$8/SUM(US_Others!E96,US_Others!J96,US_Others!P96,US_Others!W96)+US_Others!W96*US_Others!W$8/SUM(US_Others!E96,US_Others!J96,US_Others!P96,US_Others!W96))&gt;3.5,4,IF((US_Others!E96*US_Others!E$8/SUM(US_Others!E96,US_Others!J96,US_Others!P96,US_Others!W96)+US_Others!J96*US_Others!J$8/SUM(US_Others!E96,US_Others!J96,US_Others!P96,US_Others!W96)+US_Others!P96*US_Others!P$8/SUM(US_Others!E96,US_Others!J96,US_Others!P96,US_Others!W96)+US_Others!W96*US_Others!W$8/SUM(US_Others!E96,US_Others!J96,US_Others!P96,US_Others!W96))&gt;2.5,3,2)),"")</f>
        <v>4</v>
      </c>
      <c r="BF91" s="223">
        <f>IFERROR(IF((US_Others!F96*US_Others!F$8/SUM(US_Others!F96,US_Others!K96,US_Others!Q96)+US_Others!K96*US_Others!K$8/SUM(US_Others!F96,US_Others!K96,US_Others!Q96)+US_Others!Q96*US_Others!Q$8/SUM(US_Others!F96,US_Others!K96,US_Others!Q96))&gt;3.5,4,IF((US_Others!F96*US_Others!F$8/SUM(US_Others!F96,US_Others!K96,US_Others!Q96)+US_Others!K96*US_Others!K$8/SUM(US_Others!F96,US_Others!K96,US_Others!Q96)+US_Others!Q96*US_Others!Q$8/SUM(US_Others!F96,US_Others!K96,US_Others!Q96))&gt;2.5,3,2)),"")</f>
        <v>4</v>
      </c>
      <c r="BG91" s="223">
        <f>IFERROR(IF((US_Others!G96*US_Others!G$8/SUM(US_Others!G96,US_Others!L96,US_Others!R96)+US_Others!L96*US_Others!L$8/SUM(US_Others!G96,US_Others!L96,US_Others!R96)+US_Others!R96*US_Others!R$8/SUM(US_Others!G96,US_Others!L96,US_Others!R96))&gt;3.5,4,IF((US_Others!G96*US_Others!G$8/SUM(US_Others!G96,US_Others!L96,US_Others!R96)+US_Others!L96*US_Others!L$8/SUM(US_Others!G96,US_Others!L96,US_Others!R96)+US_Others!R96*US_Others!R$8/SUM(US_Others!G96,US_Others!L96,US_Others!R96))&gt;2.5,3,2)),"")</f>
        <v>4</v>
      </c>
      <c r="BH91" s="219" t="str">
        <f>IFERROR(IF((US_Others!Z96*US_Others!Z$8/SUM(US_Others!Z96,US_Others!AB96)+US_Others!AB96*US_Others!AB$8/SUM(US_Others!Z96,US_Others!AB96))&gt;3.5,4,IF((US_Others!Z96*US_Others!Z$8/SUM(US_Others!Z96,US_Others!AB96)+US_Others!AB96*US_Others!AB$8/SUM(US_Others!Z96,US_Others!AB96))&gt;2.5,3,2)),"")</f>
        <v/>
      </c>
      <c r="BI91" s="219" t="str">
        <f>IFERROR(IF((US_Others!AA96*US_Others!AA$8/SUM(US_Others!AA96,US_Others!AC96)+US_Others!AC96*US_Others!AC$8/SUM(US_Others!AA96,US_Others!AC96))&gt;3.5,4,IF((US_Others!AA96*US_Others!AA$8/SUM(US_Others!AA96,US_Others!AC96)+US_Others!AC96*US_Others!AC$8/SUM(US_Others!AA96,US_Others!AC96))&gt;2.5,3,2)),"")</f>
        <v/>
      </c>
      <c r="BJ91" s="219" t="str">
        <f>IFERROR(US_Others!AD96*US_Others!AD$8/US_Others!AD96,"")</f>
        <v/>
      </c>
      <c r="BK91" s="74" t="str">
        <f>IFERROR(US_Others!AE96*US_Others!AE$8/US_Others!AE96,"")</f>
        <v/>
      </c>
      <c r="BL91" s="219" t="str">
        <f>IFERROR(IF(SUMPRODUCT(US_Others!AG96:AI96/SUM(US_Others!AG96:AI96),US_Others!AG$8:AI$8)&gt;3.5,4,IF(SUMPRODUCT(US_Others!AG96:AI96/SUM(US_Others!AG96:AI96),US_Others!AG$8:AI$8)&gt;2.5,3,2)),"")</f>
        <v/>
      </c>
      <c r="BM91" s="219" t="str">
        <f>IFERROR(US_Others!AL96*US_Others!AL$8/US_Others!AL96,"")</f>
        <v/>
      </c>
    </row>
    <row r="92" spans="1:65">
      <c r="A92" s="200" t="s">
        <v>212</v>
      </c>
      <c r="B92" s="332" t="s">
        <v>213</v>
      </c>
      <c r="C92" s="333">
        <f>SUM(US_CO2!C95:AX95)</f>
        <v>0.29693503271113475</v>
      </c>
      <c r="D92" s="333">
        <f>SUM(US_CH4!C95:AC95)</f>
        <v>1.7670088116703014E-4</v>
      </c>
      <c r="E92" s="333">
        <f>SUM(US_N2O!C95:AA95)</f>
        <v>2.503101454950012E-4</v>
      </c>
      <c r="F92" s="332">
        <f>US_Others!V97+US_Others!U97</f>
        <v>0</v>
      </c>
      <c r="G92" s="332">
        <f>US_Others!C97+US_Others!H97+US_Others!N97</f>
        <v>3.0779263912811917E-5</v>
      </c>
      <c r="H92" s="332">
        <f>US_Others!D97+US_Others!I97+US_Others!O97</f>
        <v>5.0477992817011554E-4</v>
      </c>
      <c r="I92" s="332">
        <f>US_Others!E97+US_Others!J97+US_Others!P97+US_Others!W97</f>
        <v>2.3330682045911433E-3</v>
      </c>
      <c r="J92" s="332">
        <f>US_Others!F97+US_Others!K97+US_Others!Q97</f>
        <v>4.0320835725783617E-4</v>
      </c>
      <c r="K92" s="332">
        <f>US_Others!G97+US_Others!L97+US_Others!R97</f>
        <v>4.0013043086655505E-5</v>
      </c>
      <c r="L92" s="332">
        <f>US_Others!Z97+US_Others!AB97</f>
        <v>0</v>
      </c>
      <c r="M92" s="332">
        <f>US_Others!AA97+US_Others!AC97</f>
        <v>0</v>
      </c>
      <c r="N92" s="332">
        <f>US_Others!AD97</f>
        <v>0</v>
      </c>
      <c r="O92" s="332">
        <f>US_Others!AE97</f>
        <v>0</v>
      </c>
      <c r="P92" s="332">
        <f>SUM(US_Others!AG97:AI97)</f>
        <v>0</v>
      </c>
      <c r="Q92" s="332">
        <f>US_Others!AL97</f>
        <v>0</v>
      </c>
      <c r="R92" s="332"/>
      <c r="S92" s="334">
        <f t="shared" si="1"/>
        <v>296.93503271113474</v>
      </c>
      <c r="T92" s="334">
        <f>D92*1000/Spec!I$6</f>
        <v>7.0680352466812061E-3</v>
      </c>
      <c r="U92" s="334">
        <f>E92*1000/Spec!I$7</f>
        <v>8.3996693119127918E-4</v>
      </c>
      <c r="V92" s="334">
        <f>F92*1000/Spec!I$8</f>
        <v>0</v>
      </c>
      <c r="W92" s="334">
        <f>G92*1000/Spec!I$9</f>
        <v>4.5598909500462098E-5</v>
      </c>
      <c r="X92" s="334">
        <f>H92*1000/Spec!I$10</f>
        <v>1.4422283662003302E-4</v>
      </c>
      <c r="Y92" s="334">
        <f>I92*1000/Spec!I$11</f>
        <v>1.6315162269868134E-3</v>
      </c>
      <c r="Z92" s="334">
        <f>J92*1000/Spec!I$12</f>
        <v>9.0203211914504733E-5</v>
      </c>
      <c r="AA92" s="334">
        <f>K92*1000/Spec!I$15</f>
        <v>4.0788015378853728E-6</v>
      </c>
      <c r="AB92" s="334">
        <f>L92*1000/Spec!I$17</f>
        <v>0</v>
      </c>
      <c r="AC92" s="334">
        <f>M92*1000/Spec!I$18</f>
        <v>0</v>
      </c>
      <c r="AD92" s="335">
        <f>N92*1000/Spec!I$25</f>
        <v>0</v>
      </c>
      <c r="AE92" s="335">
        <f>O92*1000/Spec!I$26</f>
        <v>0</v>
      </c>
      <c r="AF92" s="334">
        <f>P92*1000/Spec!I$21</f>
        <v>0</v>
      </c>
      <c r="AG92" s="334">
        <f>Q92*1000/Spec!I$22</f>
        <v>0</v>
      </c>
      <c r="AI92" s="200">
        <f>S92/'2007output'!$C90</f>
        <v>1.3591570133708736E-2</v>
      </c>
      <c r="AJ92" s="200">
        <f>T92/'2007output'!$C90</f>
        <v>3.2352429380149247E-7</v>
      </c>
      <c r="AK92" s="200">
        <f>U92/'2007output'!$C90</f>
        <v>3.8447701340746064E-8</v>
      </c>
      <c r="AL92" s="200">
        <f>V92/'2007output'!$C90</f>
        <v>0</v>
      </c>
      <c r="AM92" s="200">
        <f>W92/'2007output'!$C90</f>
        <v>2.087193184440065E-9</v>
      </c>
      <c r="AN92" s="200">
        <f>X92/'2007output'!$C90</f>
        <v>6.6014938719290073E-9</v>
      </c>
      <c r="AO92" s="200">
        <f>Y92/'2007output'!$C90</f>
        <v>7.4679188309004141E-8</v>
      </c>
      <c r="AP92" s="200">
        <f>Z92/'2007output'!$C90</f>
        <v>4.1288603430450285E-9</v>
      </c>
      <c r="AQ92" s="200">
        <f>AA92/'2007output'!$C90</f>
        <v>1.8669847292009761E-10</v>
      </c>
      <c r="AR92" s="200">
        <f>AB92/'2007output'!$C90</f>
        <v>0</v>
      </c>
      <c r="AS92" s="200">
        <f>AC92/'2007output'!$C90</f>
        <v>0</v>
      </c>
      <c r="AT92" s="200">
        <f>AD92/'2007output'!$C90</f>
        <v>0</v>
      </c>
      <c r="AU92" s="200">
        <f>AE92/'2007output'!$C90</f>
        <v>0</v>
      </c>
      <c r="AV92" s="200">
        <f>AF92/'2007output'!$C90</f>
        <v>0</v>
      </c>
      <c r="AW92" s="200">
        <f>AG92/'2007output'!$C90</f>
        <v>0</v>
      </c>
      <c r="AY92" s="370">
        <f>IFERROR(IF(SUMPRODUCT(US_CO2!C95:AX95/SUM(US_CO2!C95:AX95),US_CO2!C$6:AX$6)&gt;3.5,4,IF(SUMPRODUCT(US_CO2!C95:AX95/SUM(US_CO2!C95:AX95),US_CO2!C$6:AX$6)&gt;2.5,3,2)),"")</f>
        <v>4</v>
      </c>
      <c r="AZ92" s="370">
        <f>IFERROR(IF(SUMPRODUCT(US_CH4!C95:AC95/SUM(US_CH4!C95:AC95),US_CH4!C$6:AC$6)&gt;3.5,4,IF(SUMPRODUCT(US_CH4!C95:AC95/SUM(US_CH4!C95:AC95),US_CH4!C$6:AC$6)&gt;2.5,3,2)),"")</f>
        <v>4</v>
      </c>
      <c r="BA92" s="223">
        <f>IFERROR(IF(SUMPRODUCT(US_N2O!C95:AA95/SUM(US_N2O!C95:AA95),US_N2O!C$6:AA$6)&gt;3.5,4,IF(SUMPRODUCT(US_N2O!C95:AA95/SUM(US_N2O!C95:AA95),US_N2O!C$6:AA$6)&gt;2.5,3,2)),"")</f>
        <v>4</v>
      </c>
      <c r="BB92" s="223" t="str">
        <f>IFERROR(IF(SUMPRODUCT(US_Others!U97:V97/SUM(US_Others!U97:V97),US_Others!U$8:V$8)&gt;3.5,4,IF(SUMPRODUCT(US_Others!U97:V97/SUM(US_Others!U97:V97),US_Others!U$8:V$8)&gt;2.5,3,2)),"")</f>
        <v/>
      </c>
      <c r="BC92" s="223">
        <f>IFERROR(IF((US_Others!C97*US_Others!C$8/SUM(US_Others!C97,US_Others!H97,US_Others!N97)+ US_Others!H97*US_Others!H$8/SUM(US_Others!C97,US_Others!H97,US_Others!N97)+US_Others!N97*US_Others!N$8/SUM(US_Others!C97,US_Others!H97,US_Others!N97))&gt;3.5,4,IF((US_Others!C97*US_Others!C$8/SUM(US_Others!C97,US_Others!H97,US_Others!N97)+ US_Others!H97*US_Others!H$8/SUM(US_Others!C97,US_Others!H97,US_Others!N97)+US_Others!N97*US_Others!N$8/SUM(US_Others!C97,US_Others!H97,US_Others!N97))&gt;2.5,3,2)),"")</f>
        <v>4</v>
      </c>
      <c r="BD92" s="223">
        <f>IFERROR(IF((US_Others!D97*US_Others!D$8/SUM(US_Others!D97,US_Others!I97,US_Others!O97)+US_Others!I97*US_Others!I$8/SUM(US_Others!D97,US_Others!I97,US_Others!O97)+US_Others!O97*US_Others!O$8/SUM(US_Others!D97,US_Others!I97,US_Others!O97))&gt;3.5,4,IF((US_Others!D97*US_Others!D$8/SUM(US_Others!D97,US_Others!I97,US_Others!O97)+US_Others!I97*US_Others!I$8/SUM(US_Others!D97,US_Others!I97,US_Others!O97)+US_Others!O97*US_Others!O$8/SUM(US_Others!D97,US_Others!I97,US_Others!O97))&gt;2.5,3,2)),"")</f>
        <v>4</v>
      </c>
      <c r="BE92" s="223">
        <f>IFERROR(IF((US_Others!E97*US_Others!E$8/SUM(US_Others!E97,US_Others!J97,US_Others!P97,US_Others!W97)+US_Others!J97*US_Others!J$8/SUM(US_Others!E97,US_Others!J97,US_Others!P97,US_Others!W97)+US_Others!P97*US_Others!P$8/SUM(US_Others!E97,US_Others!J97,US_Others!P97,US_Others!W97)+US_Others!W97*US_Others!W$8/SUM(US_Others!E97,US_Others!J97,US_Others!P97,US_Others!W97))&gt;3.5,4,IF((US_Others!E97*US_Others!E$8/SUM(US_Others!E97,US_Others!J97,US_Others!P97,US_Others!W97)+US_Others!J97*US_Others!J$8/SUM(US_Others!E97,US_Others!J97,US_Others!P97,US_Others!W97)+US_Others!P97*US_Others!P$8/SUM(US_Others!E97,US_Others!J97,US_Others!P97,US_Others!W97)+US_Others!W97*US_Others!W$8/SUM(US_Others!E97,US_Others!J97,US_Others!P97,US_Others!W97))&gt;2.5,3,2)),"")</f>
        <v>4</v>
      </c>
      <c r="BF92" s="223">
        <f>IFERROR(IF((US_Others!F97*US_Others!F$8/SUM(US_Others!F97,US_Others!K97,US_Others!Q97)+US_Others!K97*US_Others!K$8/SUM(US_Others!F97,US_Others!K97,US_Others!Q97)+US_Others!Q97*US_Others!Q$8/SUM(US_Others!F97,US_Others!K97,US_Others!Q97))&gt;3.5,4,IF((US_Others!F97*US_Others!F$8/SUM(US_Others!F97,US_Others!K97,US_Others!Q97)+US_Others!K97*US_Others!K$8/SUM(US_Others!F97,US_Others!K97,US_Others!Q97)+US_Others!Q97*US_Others!Q$8/SUM(US_Others!F97,US_Others!K97,US_Others!Q97))&gt;2.5,3,2)),"")</f>
        <v>4</v>
      </c>
      <c r="BG92" s="223">
        <f>IFERROR(IF((US_Others!G97*US_Others!G$8/SUM(US_Others!G97,US_Others!L97,US_Others!R97)+US_Others!L97*US_Others!L$8/SUM(US_Others!G97,US_Others!L97,US_Others!R97)+US_Others!R97*US_Others!R$8/SUM(US_Others!G97,US_Others!L97,US_Others!R97))&gt;3.5,4,IF((US_Others!G97*US_Others!G$8/SUM(US_Others!G97,US_Others!L97,US_Others!R97)+US_Others!L97*US_Others!L$8/SUM(US_Others!G97,US_Others!L97,US_Others!R97)+US_Others!R97*US_Others!R$8/SUM(US_Others!G97,US_Others!L97,US_Others!R97))&gt;2.5,3,2)),"")</f>
        <v>4</v>
      </c>
      <c r="BH92" s="219" t="str">
        <f>IFERROR(IF((US_Others!Z97*US_Others!Z$8/SUM(US_Others!Z97,US_Others!AB97)+US_Others!AB97*US_Others!AB$8/SUM(US_Others!Z97,US_Others!AB97))&gt;3.5,4,IF((US_Others!Z97*US_Others!Z$8/SUM(US_Others!Z97,US_Others!AB97)+US_Others!AB97*US_Others!AB$8/SUM(US_Others!Z97,US_Others!AB97))&gt;2.5,3,2)),"")</f>
        <v/>
      </c>
      <c r="BI92" s="219" t="str">
        <f>IFERROR(IF((US_Others!AA97*US_Others!AA$8/SUM(US_Others!AA97,US_Others!AC97)+US_Others!AC97*US_Others!AC$8/SUM(US_Others!AA97,US_Others!AC97))&gt;3.5,4,IF((US_Others!AA97*US_Others!AA$8/SUM(US_Others!AA97,US_Others!AC97)+US_Others!AC97*US_Others!AC$8/SUM(US_Others!AA97,US_Others!AC97))&gt;2.5,3,2)),"")</f>
        <v/>
      </c>
      <c r="BJ92" s="219" t="str">
        <f>IFERROR(US_Others!AD97*US_Others!AD$8/US_Others!AD97,"")</f>
        <v/>
      </c>
      <c r="BK92" s="74" t="str">
        <f>IFERROR(US_Others!AE97*US_Others!AE$8/US_Others!AE97,"")</f>
        <v/>
      </c>
      <c r="BL92" s="219" t="str">
        <f>IFERROR(IF(SUMPRODUCT(US_Others!AG97:AI97/SUM(US_Others!AG97:AI97),US_Others!AG$8:AI$8)&gt;3.5,4,IF(SUMPRODUCT(US_Others!AG97:AI97/SUM(US_Others!AG97:AI97),US_Others!AG$8:AI$8)&gt;2.5,3,2)),"")</f>
        <v/>
      </c>
      <c r="BM92" s="219" t="str">
        <f>IFERROR(US_Others!AL97*US_Others!AL$8/US_Others!AL97,"")</f>
        <v/>
      </c>
    </row>
    <row r="93" spans="1:65">
      <c r="A93" s="200" t="s">
        <v>214</v>
      </c>
      <c r="B93" s="332">
        <v>333220</v>
      </c>
      <c r="C93" s="333">
        <f>SUM(US_CO2!C96:AX96)</f>
        <v>5.7081439995293748E-2</v>
      </c>
      <c r="D93" s="333">
        <f>SUM(US_CH4!C96:AC96)</f>
        <v>3.2132409455087901E-5</v>
      </c>
      <c r="E93" s="333">
        <f>SUM(US_N2O!C96:AA96)</f>
        <v>4.1333567496084283E-5</v>
      </c>
      <c r="F93" s="332">
        <f>US_Others!V98+US_Others!U98</f>
        <v>0</v>
      </c>
      <c r="G93" s="332">
        <f>US_Others!C98+US_Others!H98+US_Others!N98</f>
        <v>0</v>
      </c>
      <c r="H93" s="332">
        <f>US_Others!D98+US_Others!I98+US_Others!O98</f>
        <v>0</v>
      </c>
      <c r="I93" s="332">
        <f>US_Others!E98+US_Others!J98+US_Others!P98+US_Others!W98</f>
        <v>0</v>
      </c>
      <c r="J93" s="332">
        <f>US_Others!F98+US_Others!K98+US_Others!Q98</f>
        <v>0</v>
      </c>
      <c r="K93" s="332">
        <f>US_Others!G98+US_Others!L98+US_Others!R98</f>
        <v>0</v>
      </c>
      <c r="L93" s="332">
        <f>US_Others!Z98+US_Others!AB98</f>
        <v>0</v>
      </c>
      <c r="M93" s="332">
        <f>US_Others!AA98+US_Others!AC98</f>
        <v>0</v>
      </c>
      <c r="N93" s="332">
        <f>US_Others!AD98</f>
        <v>0</v>
      </c>
      <c r="O93" s="332">
        <f>US_Others!AE98</f>
        <v>0</v>
      </c>
      <c r="P93" s="332">
        <f>SUM(US_Others!AG98:AI98)</f>
        <v>0</v>
      </c>
      <c r="Q93" s="332">
        <f>US_Others!AL98</f>
        <v>0</v>
      </c>
      <c r="R93" s="332"/>
      <c r="S93" s="334">
        <f t="shared" si="1"/>
        <v>57.081439995293749</v>
      </c>
      <c r="T93" s="334">
        <f>D93*1000/Spec!I$6</f>
        <v>1.285296378203516E-3</v>
      </c>
      <c r="U93" s="334">
        <f>E93*1000/Spec!I$7</f>
        <v>1.3870324663115533E-4</v>
      </c>
      <c r="V93" s="334">
        <f>F93*1000/Spec!I$8</f>
        <v>0</v>
      </c>
      <c r="W93" s="334">
        <f>G93*1000/Spec!I$9</f>
        <v>0</v>
      </c>
      <c r="X93" s="334">
        <f>H93*1000/Spec!I$10</f>
        <v>0</v>
      </c>
      <c r="Y93" s="334">
        <f>I93*1000/Spec!I$11</f>
        <v>0</v>
      </c>
      <c r="Z93" s="334">
        <f>J93*1000/Spec!I$12</f>
        <v>0</v>
      </c>
      <c r="AA93" s="334">
        <f>K93*1000/Spec!I$15</f>
        <v>0</v>
      </c>
      <c r="AB93" s="334">
        <f>L93*1000/Spec!I$17</f>
        <v>0</v>
      </c>
      <c r="AC93" s="334">
        <f>M93*1000/Spec!I$18</f>
        <v>0</v>
      </c>
      <c r="AD93" s="335">
        <f>N93*1000/Spec!I$25</f>
        <v>0</v>
      </c>
      <c r="AE93" s="335">
        <f>O93*1000/Spec!I$26</f>
        <v>0</v>
      </c>
      <c r="AF93" s="334">
        <f>P93*1000/Spec!I$21</f>
        <v>0</v>
      </c>
      <c r="AG93" s="334">
        <f>Q93*1000/Spec!I$22</f>
        <v>0</v>
      </c>
      <c r="AI93" s="200">
        <f>S93/'2007output'!$C91</f>
        <v>1.5851552345263469E-2</v>
      </c>
      <c r="AJ93" s="200">
        <f>T93/'2007output'!$C91</f>
        <v>3.5692762516065427E-7</v>
      </c>
      <c r="AK93" s="200">
        <f>U93/'2007output'!$C91</f>
        <v>3.8517980180826249E-8</v>
      </c>
      <c r="AL93" s="200">
        <f>V93/'2007output'!$C91</f>
        <v>0</v>
      </c>
      <c r="AM93" s="200">
        <f>W93/'2007output'!$C91</f>
        <v>0</v>
      </c>
      <c r="AN93" s="200">
        <f>X93/'2007output'!$C91</f>
        <v>0</v>
      </c>
      <c r="AO93" s="200">
        <f>Y93/'2007output'!$C91</f>
        <v>0</v>
      </c>
      <c r="AP93" s="200">
        <f>Z93/'2007output'!$C91</f>
        <v>0</v>
      </c>
      <c r="AQ93" s="200">
        <f>AA93/'2007output'!$C91</f>
        <v>0</v>
      </c>
      <c r="AR93" s="200">
        <f>AB93/'2007output'!$C91</f>
        <v>0</v>
      </c>
      <c r="AS93" s="200">
        <f>AC93/'2007output'!$C91</f>
        <v>0</v>
      </c>
      <c r="AT93" s="200">
        <f>AD93/'2007output'!$C91</f>
        <v>0</v>
      </c>
      <c r="AU93" s="200">
        <f>AE93/'2007output'!$C91</f>
        <v>0</v>
      </c>
      <c r="AV93" s="200">
        <f>AF93/'2007output'!$C91</f>
        <v>0</v>
      </c>
      <c r="AW93" s="200">
        <f>AG93/'2007output'!$C91</f>
        <v>0</v>
      </c>
      <c r="AY93" s="370">
        <f>IFERROR(IF(SUMPRODUCT(US_CO2!C96:AX96/SUM(US_CO2!C96:AX96),US_CO2!C$6:AX$6)&gt;3.5,4,IF(SUMPRODUCT(US_CO2!C96:AX96/SUM(US_CO2!C96:AX96),US_CO2!C$6:AX$6)&gt;2.5,3,2)),"")</f>
        <v>4</v>
      </c>
      <c r="AZ93" s="370">
        <f>IFERROR(IF(SUMPRODUCT(US_CH4!C96:AC96/SUM(US_CH4!C96:AC96),US_CH4!C$6:AC$6)&gt;3.5,4,IF(SUMPRODUCT(US_CH4!C96:AC96/SUM(US_CH4!C96:AC96),US_CH4!C$6:AC$6)&gt;2.5,3,2)),"")</f>
        <v>4</v>
      </c>
      <c r="BA93" s="223">
        <f>IFERROR(IF(SUMPRODUCT(US_N2O!C96:AA96/SUM(US_N2O!C96:AA96),US_N2O!C$6:AA$6)&gt;3.5,4,IF(SUMPRODUCT(US_N2O!C96:AA96/SUM(US_N2O!C96:AA96),US_N2O!C$6:AA$6)&gt;2.5,3,2)),"")</f>
        <v>4</v>
      </c>
      <c r="BB93" s="223" t="str">
        <f>IFERROR(IF(SUMPRODUCT(US_Others!U98:V98/SUM(US_Others!U98:V98),US_Others!U$8:V$8)&gt;3.5,4,IF(SUMPRODUCT(US_Others!U98:V98/SUM(US_Others!U98:V98),US_Others!U$8:V$8)&gt;2.5,3,2)),"")</f>
        <v/>
      </c>
      <c r="BC93" s="223" t="str">
        <f>IFERROR(IF((US_Others!C98*US_Others!C$8/SUM(US_Others!C98,US_Others!H98,US_Others!N98)+ US_Others!H98*US_Others!H$8/SUM(US_Others!C98,US_Others!H98,US_Others!N98)+US_Others!N98*US_Others!N$8/SUM(US_Others!C98,US_Others!H98,US_Others!N98))&gt;3.5,4,IF((US_Others!C98*US_Others!C$8/SUM(US_Others!C98,US_Others!H98,US_Others!N98)+ US_Others!H98*US_Others!H$8/SUM(US_Others!C98,US_Others!H98,US_Others!N98)+US_Others!N98*US_Others!N$8/SUM(US_Others!C98,US_Others!H98,US_Others!N98))&gt;2.5,3,2)),"")</f>
        <v/>
      </c>
      <c r="BD93" s="223" t="str">
        <f>IFERROR(IF((US_Others!D98*US_Others!D$8/SUM(US_Others!D98,US_Others!I98,US_Others!O98)+US_Others!I98*US_Others!I$8/SUM(US_Others!D98,US_Others!I98,US_Others!O98)+US_Others!O98*US_Others!O$8/SUM(US_Others!D98,US_Others!I98,US_Others!O98))&gt;3.5,4,IF((US_Others!D98*US_Others!D$8/SUM(US_Others!D98,US_Others!I98,US_Others!O98)+US_Others!I98*US_Others!I$8/SUM(US_Others!D98,US_Others!I98,US_Others!O98)+US_Others!O98*US_Others!O$8/SUM(US_Others!D98,US_Others!I98,US_Others!O98))&gt;2.5,3,2)),"")</f>
        <v/>
      </c>
      <c r="BE93" s="223" t="str">
        <f>IFERROR(IF((US_Others!E98*US_Others!E$8/SUM(US_Others!E98,US_Others!J98,US_Others!P98,US_Others!W98)+US_Others!J98*US_Others!J$8/SUM(US_Others!E98,US_Others!J98,US_Others!P98,US_Others!W98)+US_Others!P98*US_Others!P$8/SUM(US_Others!E98,US_Others!J98,US_Others!P98,US_Others!W98)+US_Others!W98*US_Others!W$8/SUM(US_Others!E98,US_Others!J98,US_Others!P98,US_Others!W98))&gt;3.5,4,IF((US_Others!E98*US_Others!E$8/SUM(US_Others!E98,US_Others!J98,US_Others!P98,US_Others!W98)+US_Others!J98*US_Others!J$8/SUM(US_Others!E98,US_Others!J98,US_Others!P98,US_Others!W98)+US_Others!P98*US_Others!P$8/SUM(US_Others!E98,US_Others!J98,US_Others!P98,US_Others!W98)+US_Others!W98*US_Others!W$8/SUM(US_Others!E98,US_Others!J98,US_Others!P98,US_Others!W98))&gt;2.5,3,2)),"")</f>
        <v/>
      </c>
      <c r="BF93" s="223" t="str">
        <f>IFERROR(IF((US_Others!F98*US_Others!F$8/SUM(US_Others!F98,US_Others!K98,US_Others!Q98)+US_Others!K98*US_Others!K$8/SUM(US_Others!F98,US_Others!K98,US_Others!Q98)+US_Others!Q98*US_Others!Q$8/SUM(US_Others!F98,US_Others!K98,US_Others!Q98))&gt;3.5,4,IF((US_Others!F98*US_Others!F$8/SUM(US_Others!F98,US_Others!K98,US_Others!Q98)+US_Others!K98*US_Others!K$8/SUM(US_Others!F98,US_Others!K98,US_Others!Q98)+US_Others!Q98*US_Others!Q$8/SUM(US_Others!F98,US_Others!K98,US_Others!Q98))&gt;2.5,3,2)),"")</f>
        <v/>
      </c>
      <c r="BG93" s="223" t="str">
        <f>IFERROR(IF((US_Others!G98*US_Others!G$8/SUM(US_Others!G98,US_Others!L98,US_Others!R98)+US_Others!L98*US_Others!L$8/SUM(US_Others!G98,US_Others!L98,US_Others!R98)+US_Others!R98*US_Others!R$8/SUM(US_Others!G98,US_Others!L98,US_Others!R98))&gt;3.5,4,IF((US_Others!G98*US_Others!G$8/SUM(US_Others!G98,US_Others!L98,US_Others!R98)+US_Others!L98*US_Others!L$8/SUM(US_Others!G98,US_Others!L98,US_Others!R98)+US_Others!R98*US_Others!R$8/SUM(US_Others!G98,US_Others!L98,US_Others!R98))&gt;2.5,3,2)),"")</f>
        <v/>
      </c>
      <c r="BH93" s="219" t="str">
        <f>IFERROR(IF((US_Others!Z98*US_Others!Z$8/SUM(US_Others!Z98,US_Others!AB98)+US_Others!AB98*US_Others!AB$8/SUM(US_Others!Z98,US_Others!AB98))&gt;3.5,4,IF((US_Others!Z98*US_Others!Z$8/SUM(US_Others!Z98,US_Others!AB98)+US_Others!AB98*US_Others!AB$8/SUM(US_Others!Z98,US_Others!AB98))&gt;2.5,3,2)),"")</f>
        <v/>
      </c>
      <c r="BI93" s="219" t="str">
        <f>IFERROR(IF((US_Others!AA98*US_Others!AA$8/SUM(US_Others!AA98,US_Others!AC98)+US_Others!AC98*US_Others!AC$8/SUM(US_Others!AA98,US_Others!AC98))&gt;3.5,4,IF((US_Others!AA98*US_Others!AA$8/SUM(US_Others!AA98,US_Others!AC98)+US_Others!AC98*US_Others!AC$8/SUM(US_Others!AA98,US_Others!AC98))&gt;2.5,3,2)),"")</f>
        <v/>
      </c>
      <c r="BJ93" s="219" t="str">
        <f>IFERROR(US_Others!AD98*US_Others!AD$8/US_Others!AD98,"")</f>
        <v/>
      </c>
      <c r="BK93" s="74" t="str">
        <f>IFERROR(US_Others!AE98*US_Others!AE$8/US_Others!AE98,"")</f>
        <v/>
      </c>
      <c r="BL93" s="219" t="str">
        <f>IFERROR(IF(SUMPRODUCT(US_Others!AG98:AI98/SUM(US_Others!AG98:AI98),US_Others!AG$8:AI$8)&gt;3.5,4,IF(SUMPRODUCT(US_Others!AG98:AI98/SUM(US_Others!AG98:AI98),US_Others!AG$8:AI$8)&gt;2.5,3,2)),"")</f>
        <v/>
      </c>
      <c r="BM93" s="219" t="str">
        <f>IFERROR(US_Others!AL98*US_Others!AL$8/US_Others!AL98,"")</f>
        <v/>
      </c>
    </row>
    <row r="94" spans="1:65">
      <c r="A94" s="200" t="s">
        <v>215</v>
      </c>
      <c r="B94" s="332">
        <v>333295</v>
      </c>
      <c r="C94" s="333">
        <f>SUM(US_CO2!C97:AX97)</f>
        <v>5.9595174686988168E-2</v>
      </c>
      <c r="D94" s="333">
        <f>SUM(US_CH4!C97:AC97)</f>
        <v>3.794773441223809E-5</v>
      </c>
      <c r="E94" s="333">
        <f>SUM(US_N2O!C97:AA97)</f>
        <v>5.9417103174562986E-5</v>
      </c>
      <c r="F94" s="332">
        <f>US_Others!V99+US_Others!U99</f>
        <v>0</v>
      </c>
      <c r="G94" s="332">
        <f>US_Others!C99+US_Others!H99+US_Others!N99</f>
        <v>9.3651649393877155E-6</v>
      </c>
      <c r="H94" s="332">
        <f>US_Others!D99+US_Others!I99+US_Others!O99</f>
        <v>1.5358870500595855E-4</v>
      </c>
      <c r="I94" s="332">
        <f>US_Others!E99+US_Others!J99+US_Others!P99+US_Others!W99</f>
        <v>7.0987950240558888E-4</v>
      </c>
      <c r="J94" s="332">
        <f>US_Others!F99+US_Others!K99+US_Others!Q99</f>
        <v>1.2268366070597908E-4</v>
      </c>
      <c r="K94" s="332">
        <f>US_Others!G99+US_Others!L99+US_Others!R99</f>
        <v>1.2174714421204033E-5</v>
      </c>
      <c r="L94" s="332">
        <f>US_Others!Z99+US_Others!AB99</f>
        <v>0</v>
      </c>
      <c r="M94" s="332">
        <f>US_Others!AA99+US_Others!AC99</f>
        <v>0</v>
      </c>
      <c r="N94" s="332">
        <f>US_Others!AD99</f>
        <v>0</v>
      </c>
      <c r="O94" s="332">
        <f>US_Others!AE99</f>
        <v>0</v>
      </c>
      <c r="P94" s="332">
        <f>SUM(US_Others!AG99:AI99)</f>
        <v>0</v>
      </c>
      <c r="Q94" s="332">
        <f>US_Others!AL99</f>
        <v>0</v>
      </c>
      <c r="R94" s="332"/>
      <c r="S94" s="334">
        <f t="shared" si="1"/>
        <v>59.595174686988166</v>
      </c>
      <c r="T94" s="334">
        <f>D94*1000/Spec!I$6</f>
        <v>1.5179093764895236E-3</v>
      </c>
      <c r="U94" s="334">
        <f>E94*1000/Spec!I$7</f>
        <v>1.9938625226363418E-4</v>
      </c>
      <c r="V94" s="334">
        <f>F94*1000/Spec!I$8</f>
        <v>0</v>
      </c>
      <c r="W94" s="334">
        <f>G94*1000/Spec!I$9</f>
        <v>1.3874318428722541E-5</v>
      </c>
      <c r="X94" s="334">
        <f>H94*1000/Spec!I$10</f>
        <v>4.3882487144559586E-5</v>
      </c>
      <c r="Y94" s="334">
        <f>I94*1000/Spec!I$11</f>
        <v>4.9641923245146075E-4</v>
      </c>
      <c r="Z94" s="334">
        <f>J94*1000/Spec!I$12</f>
        <v>2.7446009106483015E-5</v>
      </c>
      <c r="AA94" s="334">
        <f>K94*1000/Spec!I$15</f>
        <v>1.2410514190829799E-6</v>
      </c>
      <c r="AB94" s="334">
        <f>L94*1000/Spec!I$17</f>
        <v>0</v>
      </c>
      <c r="AC94" s="334">
        <f>M94*1000/Spec!I$18</f>
        <v>0</v>
      </c>
      <c r="AD94" s="335">
        <f>N94*1000/Spec!I$25</f>
        <v>0</v>
      </c>
      <c r="AE94" s="335">
        <f>O94*1000/Spec!I$26</f>
        <v>0</v>
      </c>
      <c r="AF94" s="334">
        <f>P94*1000/Spec!I$21</f>
        <v>0</v>
      </c>
      <c r="AG94" s="334">
        <f>Q94*1000/Spec!I$22</f>
        <v>0</v>
      </c>
      <c r="AI94" s="200">
        <f>S94/'2007output'!$C92</f>
        <v>4.2066192339230727E-3</v>
      </c>
      <c r="AJ94" s="200">
        <f>T94/'2007output'!$C92</f>
        <v>1.071440231869502E-7</v>
      </c>
      <c r="AK94" s="200">
        <f>U94/'2007output'!$C92</f>
        <v>1.4073992536432144E-8</v>
      </c>
      <c r="AL94" s="200">
        <f>V94/'2007output'!$C92</f>
        <v>0</v>
      </c>
      <c r="AM94" s="200">
        <f>W94/'2007output'!$C92</f>
        <v>9.7934061048369746E-10</v>
      </c>
      <c r="AN94" s="200">
        <f>X94/'2007output'!$C92</f>
        <v>3.0975144451584376E-9</v>
      </c>
      <c r="AO94" s="200">
        <f>Y94/'2007output'!$C92</f>
        <v>3.5040533101677189E-8</v>
      </c>
      <c r="AP94" s="200">
        <f>Z94/'2007output'!$C92</f>
        <v>1.9373197646984552E-9</v>
      </c>
      <c r="AQ94" s="200">
        <f>AA94/'2007output'!$C92</f>
        <v>8.7601568368954607E-11</v>
      </c>
      <c r="AR94" s="200">
        <f>AB94/'2007output'!$C92</f>
        <v>0</v>
      </c>
      <c r="AS94" s="200">
        <f>AC94/'2007output'!$C92</f>
        <v>0</v>
      </c>
      <c r="AT94" s="200">
        <f>AD94/'2007output'!$C92</f>
        <v>0</v>
      </c>
      <c r="AU94" s="200">
        <f>AE94/'2007output'!$C92</f>
        <v>0</v>
      </c>
      <c r="AV94" s="200">
        <f>AF94/'2007output'!$C92</f>
        <v>0</v>
      </c>
      <c r="AW94" s="200">
        <f>AG94/'2007output'!$C92</f>
        <v>0</v>
      </c>
      <c r="AY94" s="370">
        <f>IFERROR(IF(SUMPRODUCT(US_CO2!C97:AX97/SUM(US_CO2!C97:AX97),US_CO2!C$6:AX$6)&gt;3.5,4,IF(SUMPRODUCT(US_CO2!C97:AX97/SUM(US_CO2!C97:AX97),US_CO2!C$6:AX$6)&gt;2.5,3,2)),"")</f>
        <v>4</v>
      </c>
      <c r="AZ94" s="370">
        <f>IFERROR(IF(SUMPRODUCT(US_CH4!C97:AC97/SUM(US_CH4!C97:AC97),US_CH4!C$6:AC$6)&gt;3.5,4,IF(SUMPRODUCT(US_CH4!C97:AC97/SUM(US_CH4!C97:AC97),US_CH4!C$6:AC$6)&gt;2.5,3,2)),"")</f>
        <v>4</v>
      </c>
      <c r="BA94" s="223">
        <f>IFERROR(IF(SUMPRODUCT(US_N2O!C97:AA97/SUM(US_N2O!C97:AA97),US_N2O!C$6:AA$6)&gt;3.5,4,IF(SUMPRODUCT(US_N2O!C97:AA97/SUM(US_N2O!C97:AA97),US_N2O!C$6:AA$6)&gt;2.5,3,2)),"")</f>
        <v>4</v>
      </c>
      <c r="BB94" s="223" t="str">
        <f>IFERROR(IF(SUMPRODUCT(US_Others!U99:V99/SUM(US_Others!U99:V99),US_Others!U$8:V$8)&gt;3.5,4,IF(SUMPRODUCT(US_Others!U99:V99/SUM(US_Others!U99:V99),US_Others!U$8:V$8)&gt;2.5,3,2)),"")</f>
        <v/>
      </c>
      <c r="BC94" s="223">
        <f>IFERROR(IF((US_Others!C99*US_Others!C$8/SUM(US_Others!C99,US_Others!H99,US_Others!N99)+ US_Others!H99*US_Others!H$8/SUM(US_Others!C99,US_Others!H99,US_Others!N99)+US_Others!N99*US_Others!N$8/SUM(US_Others!C99,US_Others!H99,US_Others!N99))&gt;3.5,4,IF((US_Others!C99*US_Others!C$8/SUM(US_Others!C99,US_Others!H99,US_Others!N99)+ US_Others!H99*US_Others!H$8/SUM(US_Others!C99,US_Others!H99,US_Others!N99)+US_Others!N99*US_Others!N$8/SUM(US_Others!C99,US_Others!H99,US_Others!N99))&gt;2.5,3,2)),"")</f>
        <v>4</v>
      </c>
      <c r="BD94" s="223">
        <f>IFERROR(IF((US_Others!D99*US_Others!D$8/SUM(US_Others!D99,US_Others!I99,US_Others!O99)+US_Others!I99*US_Others!I$8/SUM(US_Others!D99,US_Others!I99,US_Others!O99)+US_Others!O99*US_Others!O$8/SUM(US_Others!D99,US_Others!I99,US_Others!O99))&gt;3.5,4,IF((US_Others!D99*US_Others!D$8/SUM(US_Others!D99,US_Others!I99,US_Others!O99)+US_Others!I99*US_Others!I$8/SUM(US_Others!D99,US_Others!I99,US_Others!O99)+US_Others!O99*US_Others!O$8/SUM(US_Others!D99,US_Others!I99,US_Others!O99))&gt;2.5,3,2)),"")</f>
        <v>4</v>
      </c>
      <c r="BE94" s="223">
        <f>IFERROR(IF((US_Others!E99*US_Others!E$8/SUM(US_Others!E99,US_Others!J99,US_Others!P99,US_Others!W99)+US_Others!J99*US_Others!J$8/SUM(US_Others!E99,US_Others!J99,US_Others!P99,US_Others!W99)+US_Others!P99*US_Others!P$8/SUM(US_Others!E99,US_Others!J99,US_Others!P99,US_Others!W99)+US_Others!W99*US_Others!W$8/SUM(US_Others!E99,US_Others!J99,US_Others!P99,US_Others!W99))&gt;3.5,4,IF((US_Others!E99*US_Others!E$8/SUM(US_Others!E99,US_Others!J99,US_Others!P99,US_Others!W99)+US_Others!J99*US_Others!J$8/SUM(US_Others!E99,US_Others!J99,US_Others!P99,US_Others!W99)+US_Others!P99*US_Others!P$8/SUM(US_Others!E99,US_Others!J99,US_Others!P99,US_Others!W99)+US_Others!W99*US_Others!W$8/SUM(US_Others!E99,US_Others!J99,US_Others!P99,US_Others!W99))&gt;2.5,3,2)),"")</f>
        <v>4</v>
      </c>
      <c r="BF94" s="223">
        <f>IFERROR(IF((US_Others!F99*US_Others!F$8/SUM(US_Others!F99,US_Others!K99,US_Others!Q99)+US_Others!K99*US_Others!K$8/SUM(US_Others!F99,US_Others!K99,US_Others!Q99)+US_Others!Q99*US_Others!Q$8/SUM(US_Others!F99,US_Others!K99,US_Others!Q99))&gt;3.5,4,IF((US_Others!F99*US_Others!F$8/SUM(US_Others!F99,US_Others!K99,US_Others!Q99)+US_Others!K99*US_Others!K$8/SUM(US_Others!F99,US_Others!K99,US_Others!Q99)+US_Others!Q99*US_Others!Q$8/SUM(US_Others!F99,US_Others!K99,US_Others!Q99))&gt;2.5,3,2)),"")</f>
        <v>4</v>
      </c>
      <c r="BG94" s="223">
        <f>IFERROR(IF((US_Others!G99*US_Others!G$8/SUM(US_Others!G99,US_Others!L99,US_Others!R99)+US_Others!L99*US_Others!L$8/SUM(US_Others!G99,US_Others!L99,US_Others!R99)+US_Others!R99*US_Others!R$8/SUM(US_Others!G99,US_Others!L99,US_Others!R99))&gt;3.5,4,IF((US_Others!G99*US_Others!G$8/SUM(US_Others!G99,US_Others!L99,US_Others!R99)+US_Others!L99*US_Others!L$8/SUM(US_Others!G99,US_Others!L99,US_Others!R99)+US_Others!R99*US_Others!R$8/SUM(US_Others!G99,US_Others!L99,US_Others!R99))&gt;2.5,3,2)),"")</f>
        <v>4</v>
      </c>
      <c r="BH94" s="219" t="str">
        <f>IFERROR(IF((US_Others!Z99*US_Others!Z$8/SUM(US_Others!Z99,US_Others!AB99)+US_Others!AB99*US_Others!AB$8/SUM(US_Others!Z99,US_Others!AB99))&gt;3.5,4,IF((US_Others!Z99*US_Others!Z$8/SUM(US_Others!Z99,US_Others!AB99)+US_Others!AB99*US_Others!AB$8/SUM(US_Others!Z99,US_Others!AB99))&gt;2.5,3,2)),"")</f>
        <v/>
      </c>
      <c r="BI94" s="219" t="str">
        <f>IFERROR(IF((US_Others!AA99*US_Others!AA$8/SUM(US_Others!AA99,US_Others!AC99)+US_Others!AC99*US_Others!AC$8/SUM(US_Others!AA99,US_Others!AC99))&gt;3.5,4,IF((US_Others!AA99*US_Others!AA$8/SUM(US_Others!AA99,US_Others!AC99)+US_Others!AC99*US_Others!AC$8/SUM(US_Others!AA99,US_Others!AC99))&gt;2.5,3,2)),"")</f>
        <v/>
      </c>
      <c r="BJ94" s="219" t="str">
        <f>IFERROR(US_Others!AD99*US_Others!AD$8/US_Others!AD99,"")</f>
        <v/>
      </c>
      <c r="BK94" s="74" t="str">
        <f>IFERROR(US_Others!AE99*US_Others!AE$8/US_Others!AE99,"")</f>
        <v/>
      </c>
      <c r="BL94" s="219" t="str">
        <f>IFERROR(IF(SUMPRODUCT(US_Others!AG99:AI99/SUM(US_Others!AG99:AI99),US_Others!AG$8:AI$8)&gt;3.5,4,IF(SUMPRODUCT(US_Others!AG99:AI99/SUM(US_Others!AG99:AI99),US_Others!AG$8:AI$8)&gt;2.5,3,2)),"")</f>
        <v/>
      </c>
      <c r="BM94" s="219" t="str">
        <f>IFERROR(US_Others!AL99*US_Others!AL$8/US_Others!AL99,"")</f>
        <v/>
      </c>
    </row>
    <row r="95" spans="1:65">
      <c r="A95" s="200" t="s">
        <v>216</v>
      </c>
      <c r="B95" s="332" t="s">
        <v>217</v>
      </c>
      <c r="C95" s="333">
        <f>SUM(US_CO2!C98:AX98)</f>
        <v>1.7771756018010139</v>
      </c>
      <c r="D95" s="333">
        <f>SUM(US_CH4!C98:AC98)</f>
        <v>1.9237230650361841E-3</v>
      </c>
      <c r="E95" s="333">
        <f>SUM(US_N2O!C98:AA98)</f>
        <v>4.6994057407367595E-3</v>
      </c>
      <c r="F95" s="332">
        <f>US_Others!V100+US_Others!U100</f>
        <v>0</v>
      </c>
      <c r="G95" s="332">
        <f>US_Others!C100+US_Others!H100+US_Others!N100</f>
        <v>1.1612804524840767E-3</v>
      </c>
      <c r="H95" s="332">
        <f>US_Others!D100+US_Others!I100+US_Others!O100</f>
        <v>1.904499942073886E-2</v>
      </c>
      <c r="I95" s="332">
        <f>US_Others!E100+US_Others!J100+US_Others!P100+US_Others!W100</f>
        <v>8.8025058298293019E-2</v>
      </c>
      <c r="J95" s="332">
        <f>US_Others!F100+US_Others!K100+US_Others!Q100</f>
        <v>1.5212773927541407E-2</v>
      </c>
      <c r="K95" s="332">
        <f>US_Others!G100+US_Others!L100+US_Others!R100</f>
        <v>1.5096645882293001E-3</v>
      </c>
      <c r="L95" s="332">
        <f>US_Others!Z100+US_Others!AB100</f>
        <v>0</v>
      </c>
      <c r="M95" s="332">
        <f>US_Others!AA100+US_Others!AC100</f>
        <v>0</v>
      </c>
      <c r="N95" s="332">
        <f>US_Others!AD100</f>
        <v>0</v>
      </c>
      <c r="O95" s="332">
        <f>US_Others!AE100</f>
        <v>0</v>
      </c>
      <c r="P95" s="332">
        <f>SUM(US_Others!AG100:AI100)</f>
        <v>0</v>
      </c>
      <c r="Q95" s="332">
        <f>US_Others!AL100</f>
        <v>0</v>
      </c>
      <c r="R95" s="332"/>
      <c r="S95" s="334">
        <f t="shared" si="1"/>
        <v>1777.175601801014</v>
      </c>
      <c r="T95" s="334">
        <f>D95*1000/Spec!I$6</f>
        <v>7.6948922601447367E-2</v>
      </c>
      <c r="U95" s="334">
        <f>E95*1000/Spec!I$7</f>
        <v>1.5769817921935436E-2</v>
      </c>
      <c r="V95" s="334">
        <f>F95*1000/Spec!I$8</f>
        <v>0</v>
      </c>
      <c r="W95" s="334">
        <f>G95*1000/Spec!I$9</f>
        <v>1.7204154851615952E-3</v>
      </c>
      <c r="X95" s="334">
        <f>H95*1000/Spec!I$10</f>
        <v>5.4414284059253887E-3</v>
      </c>
      <c r="Y95" s="334">
        <f>I95*1000/Spec!I$11</f>
        <v>6.1555984823981134E-2</v>
      </c>
      <c r="Z95" s="334">
        <f>J95*1000/Spec!I$12</f>
        <v>3.4033051292038942E-3</v>
      </c>
      <c r="AA95" s="334">
        <f>K95*1000/Spec!I$15</f>
        <v>1.5389037596628952E-4</v>
      </c>
      <c r="AB95" s="334">
        <f>L95*1000/Spec!I$17</f>
        <v>0</v>
      </c>
      <c r="AC95" s="334">
        <f>M95*1000/Spec!I$18</f>
        <v>0</v>
      </c>
      <c r="AD95" s="335">
        <f>N95*1000/Spec!I$25</f>
        <v>0</v>
      </c>
      <c r="AE95" s="335">
        <f>O95*1000/Spec!I$26</f>
        <v>0</v>
      </c>
      <c r="AF95" s="334">
        <f>P95*1000/Spec!I$21</f>
        <v>0</v>
      </c>
      <c r="AG95" s="334">
        <f>Q95*1000/Spec!I$22</f>
        <v>0</v>
      </c>
      <c r="AI95" s="200">
        <f>S95/'2007output'!$C93</f>
        <v>0.11825762588508211</v>
      </c>
      <c r="AJ95" s="200">
        <f>T95/'2007output'!$C93</f>
        <v>5.1203701491514082E-6</v>
      </c>
      <c r="AK95" s="200">
        <f>U95/'2007output'!$C93</f>
        <v>1.049362385010343E-6</v>
      </c>
      <c r="AL95" s="200">
        <f>V95/'2007output'!$C93</f>
        <v>0</v>
      </c>
      <c r="AM95" s="200">
        <f>W95/'2007output'!$C93</f>
        <v>1.1448066842970424E-7</v>
      </c>
      <c r="AN95" s="200">
        <f>X95/'2007output'!$C93</f>
        <v>3.6208599986195028E-7</v>
      </c>
      <c r="AO95" s="200">
        <f>Y95/'2007output'!$C93</f>
        <v>4.0960862938502218E-6</v>
      </c>
      <c r="AP95" s="200">
        <f>Z95/'2007output'!$C93</f>
        <v>2.2646427529970019E-7</v>
      </c>
      <c r="AQ95" s="200">
        <f>AA95/'2007output'!$C93</f>
        <v>1.024024327696896E-8</v>
      </c>
      <c r="AR95" s="200">
        <f>AB95/'2007output'!$C93</f>
        <v>0</v>
      </c>
      <c r="AS95" s="200">
        <f>AC95/'2007output'!$C93</f>
        <v>0</v>
      </c>
      <c r="AT95" s="200">
        <f>AD95/'2007output'!$C93</f>
        <v>0</v>
      </c>
      <c r="AU95" s="200">
        <f>AE95/'2007output'!$C93</f>
        <v>0</v>
      </c>
      <c r="AV95" s="200">
        <f>AF95/'2007output'!$C93</f>
        <v>0</v>
      </c>
      <c r="AW95" s="200">
        <f>AG95/'2007output'!$C93</f>
        <v>0</v>
      </c>
      <c r="AY95" s="370">
        <f>IFERROR(IF(SUMPRODUCT(US_CO2!C98:AX98/SUM(US_CO2!C98:AX98),US_CO2!C$6:AX$6)&gt;3.5,4,IF(SUMPRODUCT(US_CO2!C98:AX98/SUM(US_CO2!C98:AX98),US_CO2!C$6:AX$6)&gt;2.5,3,2)),"")</f>
        <v>4</v>
      </c>
      <c r="AZ95" s="370">
        <f>IFERROR(IF(SUMPRODUCT(US_CH4!C98:AC98/SUM(US_CH4!C98:AC98),US_CH4!C$6:AC$6)&gt;3.5,4,IF(SUMPRODUCT(US_CH4!C98:AC98/SUM(US_CH4!C98:AC98),US_CH4!C$6:AC$6)&gt;2.5,3,2)),"")</f>
        <v>4</v>
      </c>
      <c r="BA95" s="223">
        <f>IFERROR(IF(SUMPRODUCT(US_N2O!C98:AA98/SUM(US_N2O!C98:AA98),US_N2O!C$6:AA$6)&gt;3.5,4,IF(SUMPRODUCT(US_N2O!C98:AA98/SUM(US_N2O!C98:AA98),US_N2O!C$6:AA$6)&gt;2.5,3,2)),"")</f>
        <v>4</v>
      </c>
      <c r="BB95" s="223" t="str">
        <f>IFERROR(IF(SUMPRODUCT(US_Others!U100:V100/SUM(US_Others!U100:V100),US_Others!U$8:V$8)&gt;3.5,4,IF(SUMPRODUCT(US_Others!U100:V100/SUM(US_Others!U100:V100),US_Others!U$8:V$8)&gt;2.5,3,2)),"")</f>
        <v/>
      </c>
      <c r="BC95" s="223">
        <f>IFERROR(IF((US_Others!C100*US_Others!C$8/SUM(US_Others!C100,US_Others!H100,US_Others!N100)+ US_Others!H100*US_Others!H$8/SUM(US_Others!C100,US_Others!H100,US_Others!N100)+US_Others!N100*US_Others!N$8/SUM(US_Others!C100,US_Others!H100,US_Others!N100))&gt;3.5,4,IF((US_Others!C100*US_Others!C$8/SUM(US_Others!C100,US_Others!H100,US_Others!N100)+ US_Others!H100*US_Others!H$8/SUM(US_Others!C100,US_Others!H100,US_Others!N100)+US_Others!N100*US_Others!N$8/SUM(US_Others!C100,US_Others!H100,US_Others!N100))&gt;2.5,3,2)),"")</f>
        <v>4</v>
      </c>
      <c r="BD95" s="223">
        <f>IFERROR(IF((US_Others!D100*US_Others!D$8/SUM(US_Others!D100,US_Others!I100,US_Others!O100)+US_Others!I100*US_Others!I$8/SUM(US_Others!D100,US_Others!I100,US_Others!O100)+US_Others!O100*US_Others!O$8/SUM(US_Others!D100,US_Others!I100,US_Others!O100))&gt;3.5,4,IF((US_Others!D100*US_Others!D$8/SUM(US_Others!D100,US_Others!I100,US_Others!O100)+US_Others!I100*US_Others!I$8/SUM(US_Others!D100,US_Others!I100,US_Others!O100)+US_Others!O100*US_Others!O$8/SUM(US_Others!D100,US_Others!I100,US_Others!O100))&gt;2.5,3,2)),"")</f>
        <v>4</v>
      </c>
      <c r="BE95" s="223">
        <f>IFERROR(IF((US_Others!E100*US_Others!E$8/SUM(US_Others!E100,US_Others!J100,US_Others!P100,US_Others!W100)+US_Others!J100*US_Others!J$8/SUM(US_Others!E100,US_Others!J100,US_Others!P100,US_Others!W100)+US_Others!P100*US_Others!P$8/SUM(US_Others!E100,US_Others!J100,US_Others!P100,US_Others!W100)+US_Others!W100*US_Others!W$8/SUM(US_Others!E100,US_Others!J100,US_Others!P100,US_Others!W100))&gt;3.5,4,IF((US_Others!E100*US_Others!E$8/SUM(US_Others!E100,US_Others!J100,US_Others!P100,US_Others!W100)+US_Others!J100*US_Others!J$8/SUM(US_Others!E100,US_Others!J100,US_Others!P100,US_Others!W100)+US_Others!P100*US_Others!P$8/SUM(US_Others!E100,US_Others!J100,US_Others!P100,US_Others!W100)+US_Others!W100*US_Others!W$8/SUM(US_Others!E100,US_Others!J100,US_Others!P100,US_Others!W100))&gt;2.5,3,2)),"")</f>
        <v>4</v>
      </c>
      <c r="BF95" s="223">
        <f>IFERROR(IF((US_Others!F100*US_Others!F$8/SUM(US_Others!F100,US_Others!K100,US_Others!Q100)+US_Others!K100*US_Others!K$8/SUM(US_Others!F100,US_Others!K100,US_Others!Q100)+US_Others!Q100*US_Others!Q$8/SUM(US_Others!F100,US_Others!K100,US_Others!Q100))&gt;3.5,4,IF((US_Others!F100*US_Others!F$8/SUM(US_Others!F100,US_Others!K100,US_Others!Q100)+US_Others!K100*US_Others!K$8/SUM(US_Others!F100,US_Others!K100,US_Others!Q100)+US_Others!Q100*US_Others!Q$8/SUM(US_Others!F100,US_Others!K100,US_Others!Q100))&gt;2.5,3,2)),"")</f>
        <v>4</v>
      </c>
      <c r="BG95" s="223">
        <f>IFERROR(IF((US_Others!G100*US_Others!G$8/SUM(US_Others!G100,US_Others!L100,US_Others!R100)+US_Others!L100*US_Others!L$8/SUM(US_Others!G100,US_Others!L100,US_Others!R100)+US_Others!R100*US_Others!R$8/SUM(US_Others!G100,US_Others!L100,US_Others!R100))&gt;3.5,4,IF((US_Others!G100*US_Others!G$8/SUM(US_Others!G100,US_Others!L100,US_Others!R100)+US_Others!L100*US_Others!L$8/SUM(US_Others!G100,US_Others!L100,US_Others!R100)+US_Others!R100*US_Others!R$8/SUM(US_Others!G100,US_Others!L100,US_Others!R100))&gt;2.5,3,2)),"")</f>
        <v>4</v>
      </c>
      <c r="BH95" s="219" t="str">
        <f>IFERROR(IF((US_Others!Z100*US_Others!Z$8/SUM(US_Others!Z100,US_Others!AB100)+US_Others!AB100*US_Others!AB$8/SUM(US_Others!Z100,US_Others!AB100))&gt;3.5,4,IF((US_Others!Z100*US_Others!Z$8/SUM(US_Others!Z100,US_Others!AB100)+US_Others!AB100*US_Others!AB$8/SUM(US_Others!Z100,US_Others!AB100))&gt;2.5,3,2)),"")</f>
        <v/>
      </c>
      <c r="BI95" s="219" t="str">
        <f>IFERROR(IF((US_Others!AA100*US_Others!AA$8/SUM(US_Others!AA100,US_Others!AC100)+US_Others!AC100*US_Others!AC$8/SUM(US_Others!AA100,US_Others!AC100))&gt;3.5,4,IF((US_Others!AA100*US_Others!AA$8/SUM(US_Others!AA100,US_Others!AC100)+US_Others!AC100*US_Others!AC$8/SUM(US_Others!AA100,US_Others!AC100))&gt;2.5,3,2)),"")</f>
        <v/>
      </c>
      <c r="BJ95" s="219" t="str">
        <f>IFERROR(US_Others!AD100*US_Others!AD$8/US_Others!AD100,"")</f>
        <v/>
      </c>
      <c r="BK95" s="74" t="str">
        <f>IFERROR(US_Others!AE100*US_Others!AE$8/US_Others!AE100,"")</f>
        <v/>
      </c>
      <c r="BL95" s="219" t="str">
        <f>IFERROR(IF(SUMPRODUCT(US_Others!AG100:AI100/SUM(US_Others!AG100:AI100),US_Others!AG$8:AI$8)&gt;3.5,4,IF(SUMPRODUCT(US_Others!AG100:AI100/SUM(US_Others!AG100:AI100),US_Others!AG$8:AI$8)&gt;2.5,3,2)),"")</f>
        <v/>
      </c>
      <c r="BM95" s="219" t="str">
        <f>IFERROR(US_Others!AL100*US_Others!AL$8/US_Others!AL100,"")</f>
        <v/>
      </c>
    </row>
    <row r="96" spans="1:65">
      <c r="A96" s="200" t="s">
        <v>218</v>
      </c>
      <c r="B96" s="332">
        <v>333313</v>
      </c>
      <c r="C96" s="333">
        <f>SUM(US_CO2!C99:AX99)</f>
        <v>0.18896613326169609</v>
      </c>
      <c r="D96" s="333">
        <f>SUM(US_CH4!C99:AC99)</f>
        <v>2.0542651989935071E-4</v>
      </c>
      <c r="E96" s="333">
        <f>SUM(US_N2O!C99:AA99)</f>
        <v>5.0293062989156703E-4</v>
      </c>
      <c r="F96" s="332">
        <f>US_Others!V101+US_Others!U101</f>
        <v>0</v>
      </c>
      <c r="G96" s="332">
        <f>US_Others!C101+US_Others!H101+US_Others!N101</f>
        <v>1.217471442120403E-4</v>
      </c>
      <c r="H96" s="332">
        <f>US_Others!D101+US_Others!I101+US_Others!O101</f>
        <v>1.9966531650774614E-3</v>
      </c>
      <c r="I96" s="332">
        <f>US_Others!E101+US_Others!J101+US_Others!P101+US_Others!W101</f>
        <v>9.2284335312726555E-3</v>
      </c>
      <c r="J96" s="332">
        <f>US_Others!F101+US_Others!K101+US_Others!Q101</f>
        <v>1.594887589177728E-3</v>
      </c>
      <c r="K96" s="332">
        <f>US_Others!G101+US_Others!L101+US_Others!R101</f>
        <v>1.5827128747565244E-4</v>
      </c>
      <c r="L96" s="332">
        <f>US_Others!Z101+US_Others!AB101</f>
        <v>0</v>
      </c>
      <c r="M96" s="332">
        <f>US_Others!AA101+US_Others!AC101</f>
        <v>0</v>
      </c>
      <c r="N96" s="332">
        <f>US_Others!AD101</f>
        <v>0</v>
      </c>
      <c r="O96" s="332">
        <f>US_Others!AE101</f>
        <v>0</v>
      </c>
      <c r="P96" s="332">
        <f>SUM(US_Others!AG101:AI101)</f>
        <v>0</v>
      </c>
      <c r="Q96" s="332">
        <f>US_Others!AL101</f>
        <v>0</v>
      </c>
      <c r="R96" s="332"/>
      <c r="S96" s="334">
        <f t="shared" si="1"/>
        <v>188.96613326169609</v>
      </c>
      <c r="T96" s="334">
        <f>D96*1000/Spec!I$6</f>
        <v>8.217060795974028E-3</v>
      </c>
      <c r="U96" s="334">
        <f>E96*1000/Spec!I$7</f>
        <v>1.6876866774884799E-3</v>
      </c>
      <c r="V96" s="334">
        <f>F96*1000/Spec!I$8</f>
        <v>0</v>
      </c>
      <c r="W96" s="334">
        <f>G96*1000/Spec!I$9</f>
        <v>1.8036613957339305E-4</v>
      </c>
      <c r="X96" s="334">
        <f>H96*1000/Spec!I$10</f>
        <v>5.7047233287927475E-4</v>
      </c>
      <c r="Y96" s="334">
        <f>I96*1000/Spec!I$11</f>
        <v>6.4534500218689896E-3</v>
      </c>
      <c r="Z96" s="334">
        <f>J96*1000/Spec!I$12</f>
        <v>3.5679811838427924E-4</v>
      </c>
      <c r="AA96" s="334">
        <f>K96*1000/Spec!I$15</f>
        <v>1.6133668448078742E-5</v>
      </c>
      <c r="AB96" s="334">
        <f>L96*1000/Spec!I$17</f>
        <v>0</v>
      </c>
      <c r="AC96" s="334">
        <f>M96*1000/Spec!I$18</f>
        <v>0</v>
      </c>
      <c r="AD96" s="335">
        <f>N96*1000/Spec!I$25</f>
        <v>0</v>
      </c>
      <c r="AE96" s="335">
        <f>O96*1000/Spec!I$26</f>
        <v>0</v>
      </c>
      <c r="AF96" s="334">
        <f>P96*1000/Spec!I$21</f>
        <v>0</v>
      </c>
      <c r="AG96" s="334">
        <f>Q96*1000/Spec!I$22</f>
        <v>0</v>
      </c>
      <c r="AI96" s="200">
        <f>S96/'2007output'!$C94</f>
        <v>8.5043264294192664E-2</v>
      </c>
      <c r="AJ96" s="200">
        <f>T96/'2007output'!$C94</f>
        <v>3.698047162904603E-6</v>
      </c>
      <c r="AK96" s="200">
        <f>U96/'2007output'!$C94</f>
        <v>7.5953495836565254E-7</v>
      </c>
      <c r="AL96" s="200">
        <f>V96/'2007output'!$C94</f>
        <v>0</v>
      </c>
      <c r="AM96" s="200">
        <f>W96/'2007output'!$C94</f>
        <v>8.1172880096036473E-8</v>
      </c>
      <c r="AN96" s="200">
        <f>X96/'2007output'!$C94</f>
        <v>2.5673822361803544E-7</v>
      </c>
      <c r="AO96" s="200">
        <f>Y96/'2007output'!$C94</f>
        <v>2.904342944135459E-6</v>
      </c>
      <c r="AP96" s="200">
        <f>Z96/'2007output'!$C94</f>
        <v>1.6057521079400505E-7</v>
      </c>
      <c r="AQ96" s="200">
        <f>AA96/'2007output'!$C94</f>
        <v>7.2608768893243666E-9</v>
      </c>
      <c r="AR96" s="200">
        <f>AB96/'2007output'!$C94</f>
        <v>0</v>
      </c>
      <c r="AS96" s="200">
        <f>AC96/'2007output'!$C94</f>
        <v>0</v>
      </c>
      <c r="AT96" s="200">
        <f>AD96/'2007output'!$C94</f>
        <v>0</v>
      </c>
      <c r="AU96" s="200">
        <f>AE96/'2007output'!$C94</f>
        <v>0</v>
      </c>
      <c r="AV96" s="200">
        <f>AF96/'2007output'!$C94</f>
        <v>0</v>
      </c>
      <c r="AW96" s="200">
        <f>AG96/'2007output'!$C94</f>
        <v>0</v>
      </c>
      <c r="AY96" s="370">
        <f>IFERROR(IF(SUMPRODUCT(US_CO2!C99:AX99/SUM(US_CO2!C99:AX99),US_CO2!C$6:AX$6)&gt;3.5,4,IF(SUMPRODUCT(US_CO2!C99:AX99/SUM(US_CO2!C99:AX99),US_CO2!C$6:AX$6)&gt;2.5,3,2)),"")</f>
        <v>4</v>
      </c>
      <c r="AZ96" s="370">
        <f>IFERROR(IF(SUMPRODUCT(US_CH4!C99:AC99/SUM(US_CH4!C99:AC99),US_CH4!C$6:AC$6)&gt;3.5,4,IF(SUMPRODUCT(US_CH4!C99:AC99/SUM(US_CH4!C99:AC99),US_CH4!C$6:AC$6)&gt;2.5,3,2)),"")</f>
        <v>4</v>
      </c>
      <c r="BA96" s="223">
        <f>IFERROR(IF(SUMPRODUCT(US_N2O!C99:AA99/SUM(US_N2O!C99:AA99),US_N2O!C$6:AA$6)&gt;3.5,4,IF(SUMPRODUCT(US_N2O!C99:AA99/SUM(US_N2O!C99:AA99),US_N2O!C$6:AA$6)&gt;2.5,3,2)),"")</f>
        <v>4</v>
      </c>
      <c r="BB96" s="223" t="str">
        <f>IFERROR(IF(SUMPRODUCT(US_Others!U101:V101/SUM(US_Others!U101:V101),US_Others!U$8:V$8)&gt;3.5,4,IF(SUMPRODUCT(US_Others!U101:V101/SUM(US_Others!U101:V101),US_Others!U$8:V$8)&gt;2.5,3,2)),"")</f>
        <v/>
      </c>
      <c r="BC96" s="223">
        <f>IFERROR(IF((US_Others!C101*US_Others!C$8/SUM(US_Others!C101,US_Others!H101,US_Others!N101)+ US_Others!H101*US_Others!H$8/SUM(US_Others!C101,US_Others!H101,US_Others!N101)+US_Others!N101*US_Others!N$8/SUM(US_Others!C101,US_Others!H101,US_Others!N101))&gt;3.5,4,IF((US_Others!C101*US_Others!C$8/SUM(US_Others!C101,US_Others!H101,US_Others!N101)+ US_Others!H101*US_Others!H$8/SUM(US_Others!C101,US_Others!H101,US_Others!N101)+US_Others!N101*US_Others!N$8/SUM(US_Others!C101,US_Others!H101,US_Others!N101))&gt;2.5,3,2)),"")</f>
        <v>4</v>
      </c>
      <c r="BD96" s="223">
        <f>IFERROR(IF((US_Others!D101*US_Others!D$8/SUM(US_Others!D101,US_Others!I101,US_Others!O101)+US_Others!I101*US_Others!I$8/SUM(US_Others!D101,US_Others!I101,US_Others!O101)+US_Others!O101*US_Others!O$8/SUM(US_Others!D101,US_Others!I101,US_Others!O101))&gt;3.5,4,IF((US_Others!D101*US_Others!D$8/SUM(US_Others!D101,US_Others!I101,US_Others!O101)+US_Others!I101*US_Others!I$8/SUM(US_Others!D101,US_Others!I101,US_Others!O101)+US_Others!O101*US_Others!O$8/SUM(US_Others!D101,US_Others!I101,US_Others!O101))&gt;2.5,3,2)),"")</f>
        <v>4</v>
      </c>
      <c r="BE96" s="223">
        <f>IFERROR(IF((US_Others!E101*US_Others!E$8/SUM(US_Others!E101,US_Others!J101,US_Others!P101,US_Others!W101)+US_Others!J101*US_Others!J$8/SUM(US_Others!E101,US_Others!J101,US_Others!P101,US_Others!W101)+US_Others!P101*US_Others!P$8/SUM(US_Others!E101,US_Others!J101,US_Others!P101,US_Others!W101)+US_Others!W101*US_Others!W$8/SUM(US_Others!E101,US_Others!J101,US_Others!P101,US_Others!W101))&gt;3.5,4,IF((US_Others!E101*US_Others!E$8/SUM(US_Others!E101,US_Others!J101,US_Others!P101,US_Others!W101)+US_Others!J101*US_Others!J$8/SUM(US_Others!E101,US_Others!J101,US_Others!P101,US_Others!W101)+US_Others!P101*US_Others!P$8/SUM(US_Others!E101,US_Others!J101,US_Others!P101,US_Others!W101)+US_Others!W101*US_Others!W$8/SUM(US_Others!E101,US_Others!J101,US_Others!P101,US_Others!W101))&gt;2.5,3,2)),"")</f>
        <v>4</v>
      </c>
      <c r="BF96" s="223">
        <f>IFERROR(IF((US_Others!F101*US_Others!F$8/SUM(US_Others!F101,US_Others!K101,US_Others!Q101)+US_Others!K101*US_Others!K$8/SUM(US_Others!F101,US_Others!K101,US_Others!Q101)+US_Others!Q101*US_Others!Q$8/SUM(US_Others!F101,US_Others!K101,US_Others!Q101))&gt;3.5,4,IF((US_Others!F101*US_Others!F$8/SUM(US_Others!F101,US_Others!K101,US_Others!Q101)+US_Others!K101*US_Others!K$8/SUM(US_Others!F101,US_Others!K101,US_Others!Q101)+US_Others!Q101*US_Others!Q$8/SUM(US_Others!F101,US_Others!K101,US_Others!Q101))&gt;2.5,3,2)),"")</f>
        <v>4</v>
      </c>
      <c r="BG96" s="223">
        <f>IFERROR(IF((US_Others!G101*US_Others!G$8/SUM(US_Others!G101,US_Others!L101,US_Others!R101)+US_Others!L101*US_Others!L$8/SUM(US_Others!G101,US_Others!L101,US_Others!R101)+US_Others!R101*US_Others!R$8/SUM(US_Others!G101,US_Others!L101,US_Others!R101))&gt;3.5,4,IF((US_Others!G101*US_Others!G$8/SUM(US_Others!G101,US_Others!L101,US_Others!R101)+US_Others!L101*US_Others!L$8/SUM(US_Others!G101,US_Others!L101,US_Others!R101)+US_Others!R101*US_Others!R$8/SUM(US_Others!G101,US_Others!L101,US_Others!R101))&gt;2.5,3,2)),"")</f>
        <v>4</v>
      </c>
      <c r="BH96" s="219" t="str">
        <f>IFERROR(IF((US_Others!Z101*US_Others!Z$8/SUM(US_Others!Z101,US_Others!AB101)+US_Others!AB101*US_Others!AB$8/SUM(US_Others!Z101,US_Others!AB101))&gt;3.5,4,IF((US_Others!Z101*US_Others!Z$8/SUM(US_Others!Z101,US_Others!AB101)+US_Others!AB101*US_Others!AB$8/SUM(US_Others!Z101,US_Others!AB101))&gt;2.5,3,2)),"")</f>
        <v/>
      </c>
      <c r="BI96" s="219" t="str">
        <f>IFERROR(IF((US_Others!AA101*US_Others!AA$8/SUM(US_Others!AA101,US_Others!AC101)+US_Others!AC101*US_Others!AC$8/SUM(US_Others!AA101,US_Others!AC101))&gt;3.5,4,IF((US_Others!AA101*US_Others!AA$8/SUM(US_Others!AA101,US_Others!AC101)+US_Others!AC101*US_Others!AC$8/SUM(US_Others!AA101,US_Others!AC101))&gt;2.5,3,2)),"")</f>
        <v/>
      </c>
      <c r="BJ96" s="219" t="str">
        <f>IFERROR(US_Others!AD101*US_Others!AD$8/US_Others!AD101,"")</f>
        <v/>
      </c>
      <c r="BK96" s="74" t="str">
        <f>IFERROR(US_Others!AE101*US_Others!AE$8/US_Others!AE101,"")</f>
        <v/>
      </c>
      <c r="BL96" s="219" t="str">
        <f>IFERROR(IF(SUMPRODUCT(US_Others!AG101:AI101/SUM(US_Others!AG101:AI101),US_Others!AG$8:AI$8)&gt;3.5,4,IF(SUMPRODUCT(US_Others!AG101:AI101/SUM(US_Others!AG101:AI101),US_Others!AG$8:AI$8)&gt;2.5,3,2)),"")</f>
        <v/>
      </c>
      <c r="BM96" s="219" t="str">
        <f>IFERROR(US_Others!AL101*US_Others!AL$8/US_Others!AL101,"")</f>
        <v/>
      </c>
    </row>
    <row r="97" spans="1:65">
      <c r="A97" s="200" t="s">
        <v>219</v>
      </c>
      <c r="B97" s="332">
        <v>333314</v>
      </c>
      <c r="C97" s="333">
        <f>SUM(US_CO2!C100:AX100)</f>
        <v>3.8291265024562544E-2</v>
      </c>
      <c r="D97" s="333">
        <f>SUM(US_CH4!C100:AC100)</f>
        <v>2.2678480693479303E-5</v>
      </c>
      <c r="E97" s="333">
        <f>SUM(US_N2O!C100:AA100)</f>
        <v>3.1879638734475682E-5</v>
      </c>
      <c r="F97" s="332">
        <f>US_Others!V102+US_Others!U102</f>
        <v>0</v>
      </c>
      <c r="G97" s="332">
        <f>US_Others!C102+US_Others!H102+US_Others!N102</f>
        <v>0</v>
      </c>
      <c r="H97" s="332">
        <f>US_Others!D102+US_Others!I102+US_Others!O102</f>
        <v>0</v>
      </c>
      <c r="I97" s="332">
        <f>US_Others!E102+US_Others!J102+US_Others!P102+US_Others!W102</f>
        <v>0</v>
      </c>
      <c r="J97" s="332">
        <f>US_Others!F102+US_Others!K102+US_Others!Q102</f>
        <v>0</v>
      </c>
      <c r="K97" s="332">
        <f>US_Others!G102+US_Others!L102+US_Others!R102</f>
        <v>0</v>
      </c>
      <c r="L97" s="332">
        <f>US_Others!Z102+US_Others!AB102</f>
        <v>0</v>
      </c>
      <c r="M97" s="332">
        <f>US_Others!AA102+US_Others!AC102</f>
        <v>0</v>
      </c>
      <c r="N97" s="332">
        <f>US_Others!AD102</f>
        <v>0</v>
      </c>
      <c r="O97" s="332">
        <f>US_Others!AE102</f>
        <v>0</v>
      </c>
      <c r="P97" s="332">
        <f>SUM(US_Others!AG102:AI102)</f>
        <v>0</v>
      </c>
      <c r="Q97" s="332">
        <f>US_Others!AL102</f>
        <v>0</v>
      </c>
      <c r="R97" s="332"/>
      <c r="S97" s="334">
        <f t="shared" si="1"/>
        <v>38.291265024562541</v>
      </c>
      <c r="T97" s="334">
        <f>D97*1000/Spec!I$6</f>
        <v>9.0713922773917209E-4</v>
      </c>
      <c r="U97" s="334">
        <f>E97*1000/Spec!I$7</f>
        <v>1.0697865347139491E-4</v>
      </c>
      <c r="V97" s="334">
        <f>F97*1000/Spec!I$8</f>
        <v>0</v>
      </c>
      <c r="W97" s="334">
        <f>G97*1000/Spec!I$9</f>
        <v>0</v>
      </c>
      <c r="X97" s="334">
        <f>H97*1000/Spec!I$10</f>
        <v>0</v>
      </c>
      <c r="Y97" s="334">
        <f>I97*1000/Spec!I$11</f>
        <v>0</v>
      </c>
      <c r="Z97" s="334">
        <f>J97*1000/Spec!I$12</f>
        <v>0</v>
      </c>
      <c r="AA97" s="334">
        <f>K97*1000/Spec!I$15</f>
        <v>0</v>
      </c>
      <c r="AB97" s="334">
        <f>L97*1000/Spec!I$17</f>
        <v>0</v>
      </c>
      <c r="AC97" s="334">
        <f>M97*1000/Spec!I$18</f>
        <v>0</v>
      </c>
      <c r="AD97" s="335">
        <f>N97*1000/Spec!I$25</f>
        <v>0</v>
      </c>
      <c r="AE97" s="335">
        <f>O97*1000/Spec!I$26</f>
        <v>0</v>
      </c>
      <c r="AF97" s="334">
        <f>P97*1000/Spec!I$21</f>
        <v>0</v>
      </c>
      <c r="AG97" s="334">
        <f>Q97*1000/Spec!I$22</f>
        <v>0</v>
      </c>
      <c r="AI97" s="200">
        <f>S97/'2007output'!$C95</f>
        <v>8.4997258656076668E-3</v>
      </c>
      <c r="AJ97" s="200">
        <f>T97/'2007output'!$C95</f>
        <v>2.0136275865464418E-7</v>
      </c>
      <c r="AK97" s="200">
        <f>U97/'2007output'!$C95</f>
        <v>2.3746648939266349E-8</v>
      </c>
      <c r="AL97" s="200">
        <f>V97/'2007output'!$C95</f>
        <v>0</v>
      </c>
      <c r="AM97" s="200">
        <f>W97/'2007output'!$C95</f>
        <v>0</v>
      </c>
      <c r="AN97" s="200">
        <f>X97/'2007output'!$C95</f>
        <v>0</v>
      </c>
      <c r="AO97" s="200">
        <f>Y97/'2007output'!$C95</f>
        <v>0</v>
      </c>
      <c r="AP97" s="200">
        <f>Z97/'2007output'!$C95</f>
        <v>0</v>
      </c>
      <c r="AQ97" s="200">
        <f>AA97/'2007output'!$C95</f>
        <v>0</v>
      </c>
      <c r="AR97" s="200">
        <f>AB97/'2007output'!$C95</f>
        <v>0</v>
      </c>
      <c r="AS97" s="200">
        <f>AC97/'2007output'!$C95</f>
        <v>0</v>
      </c>
      <c r="AT97" s="200">
        <f>AD97/'2007output'!$C95</f>
        <v>0</v>
      </c>
      <c r="AU97" s="200">
        <f>AE97/'2007output'!$C95</f>
        <v>0</v>
      </c>
      <c r="AV97" s="200">
        <f>AF97/'2007output'!$C95</f>
        <v>0</v>
      </c>
      <c r="AW97" s="200">
        <f>AG97/'2007output'!$C95</f>
        <v>0</v>
      </c>
      <c r="AY97" s="370">
        <f>IFERROR(IF(SUMPRODUCT(US_CO2!C100:AX100/SUM(US_CO2!C100:AX100),US_CO2!C$6:AX$6)&gt;3.5,4,IF(SUMPRODUCT(US_CO2!C100:AX100/SUM(US_CO2!C100:AX100),US_CO2!C$6:AX$6)&gt;2.5,3,2)),"")</f>
        <v>4</v>
      </c>
      <c r="AZ97" s="370">
        <f>IFERROR(IF(SUMPRODUCT(US_CH4!C100:AC100/SUM(US_CH4!C100:AC100),US_CH4!C$6:AC$6)&gt;3.5,4,IF(SUMPRODUCT(US_CH4!C100:AC100/SUM(US_CH4!C100:AC100),US_CH4!C$6:AC$6)&gt;2.5,3,2)),"")</f>
        <v>4</v>
      </c>
      <c r="BA97" s="223">
        <f>IFERROR(IF(SUMPRODUCT(US_N2O!C100:AA100/SUM(US_N2O!C100:AA100),US_N2O!C$6:AA$6)&gt;3.5,4,IF(SUMPRODUCT(US_N2O!C100:AA100/SUM(US_N2O!C100:AA100),US_N2O!C$6:AA$6)&gt;2.5,3,2)),"")</f>
        <v>4</v>
      </c>
      <c r="BB97" s="223" t="str">
        <f>IFERROR(IF(SUMPRODUCT(US_Others!U102:V102/SUM(US_Others!U102:V102),US_Others!U$8:V$8)&gt;3.5,4,IF(SUMPRODUCT(US_Others!U102:V102/SUM(US_Others!U102:V102),US_Others!U$8:V$8)&gt;2.5,3,2)),"")</f>
        <v/>
      </c>
      <c r="BC97" s="223" t="str">
        <f>IFERROR(IF((US_Others!C102*US_Others!C$8/SUM(US_Others!C102,US_Others!H102,US_Others!N102)+ US_Others!H102*US_Others!H$8/SUM(US_Others!C102,US_Others!H102,US_Others!N102)+US_Others!N102*US_Others!N$8/SUM(US_Others!C102,US_Others!H102,US_Others!N102))&gt;3.5,4,IF((US_Others!C102*US_Others!C$8/SUM(US_Others!C102,US_Others!H102,US_Others!N102)+ US_Others!H102*US_Others!H$8/SUM(US_Others!C102,US_Others!H102,US_Others!N102)+US_Others!N102*US_Others!N$8/SUM(US_Others!C102,US_Others!H102,US_Others!N102))&gt;2.5,3,2)),"")</f>
        <v/>
      </c>
      <c r="BD97" s="223" t="str">
        <f>IFERROR(IF((US_Others!D102*US_Others!D$8/SUM(US_Others!D102,US_Others!I102,US_Others!O102)+US_Others!I102*US_Others!I$8/SUM(US_Others!D102,US_Others!I102,US_Others!O102)+US_Others!O102*US_Others!O$8/SUM(US_Others!D102,US_Others!I102,US_Others!O102))&gt;3.5,4,IF((US_Others!D102*US_Others!D$8/SUM(US_Others!D102,US_Others!I102,US_Others!O102)+US_Others!I102*US_Others!I$8/SUM(US_Others!D102,US_Others!I102,US_Others!O102)+US_Others!O102*US_Others!O$8/SUM(US_Others!D102,US_Others!I102,US_Others!O102))&gt;2.5,3,2)),"")</f>
        <v/>
      </c>
      <c r="BE97" s="223" t="str">
        <f>IFERROR(IF((US_Others!E102*US_Others!E$8/SUM(US_Others!E102,US_Others!J102,US_Others!P102,US_Others!W102)+US_Others!J102*US_Others!J$8/SUM(US_Others!E102,US_Others!J102,US_Others!P102,US_Others!W102)+US_Others!P102*US_Others!P$8/SUM(US_Others!E102,US_Others!J102,US_Others!P102,US_Others!W102)+US_Others!W102*US_Others!W$8/SUM(US_Others!E102,US_Others!J102,US_Others!P102,US_Others!W102))&gt;3.5,4,IF((US_Others!E102*US_Others!E$8/SUM(US_Others!E102,US_Others!J102,US_Others!P102,US_Others!W102)+US_Others!J102*US_Others!J$8/SUM(US_Others!E102,US_Others!J102,US_Others!P102,US_Others!W102)+US_Others!P102*US_Others!P$8/SUM(US_Others!E102,US_Others!J102,US_Others!P102,US_Others!W102)+US_Others!W102*US_Others!W$8/SUM(US_Others!E102,US_Others!J102,US_Others!P102,US_Others!W102))&gt;2.5,3,2)),"")</f>
        <v/>
      </c>
      <c r="BF97" s="223" t="str">
        <f>IFERROR(IF((US_Others!F102*US_Others!F$8/SUM(US_Others!F102,US_Others!K102,US_Others!Q102)+US_Others!K102*US_Others!K$8/SUM(US_Others!F102,US_Others!K102,US_Others!Q102)+US_Others!Q102*US_Others!Q$8/SUM(US_Others!F102,US_Others!K102,US_Others!Q102))&gt;3.5,4,IF((US_Others!F102*US_Others!F$8/SUM(US_Others!F102,US_Others!K102,US_Others!Q102)+US_Others!K102*US_Others!K$8/SUM(US_Others!F102,US_Others!K102,US_Others!Q102)+US_Others!Q102*US_Others!Q$8/SUM(US_Others!F102,US_Others!K102,US_Others!Q102))&gt;2.5,3,2)),"")</f>
        <v/>
      </c>
      <c r="BG97" s="223" t="str">
        <f>IFERROR(IF((US_Others!G102*US_Others!G$8/SUM(US_Others!G102,US_Others!L102,US_Others!R102)+US_Others!L102*US_Others!L$8/SUM(US_Others!G102,US_Others!L102,US_Others!R102)+US_Others!R102*US_Others!R$8/SUM(US_Others!G102,US_Others!L102,US_Others!R102))&gt;3.5,4,IF((US_Others!G102*US_Others!G$8/SUM(US_Others!G102,US_Others!L102,US_Others!R102)+US_Others!L102*US_Others!L$8/SUM(US_Others!G102,US_Others!L102,US_Others!R102)+US_Others!R102*US_Others!R$8/SUM(US_Others!G102,US_Others!L102,US_Others!R102))&gt;2.5,3,2)),"")</f>
        <v/>
      </c>
      <c r="BH97" s="219" t="str">
        <f>IFERROR(IF((US_Others!Z102*US_Others!Z$8/SUM(US_Others!Z102,US_Others!AB102)+US_Others!AB102*US_Others!AB$8/SUM(US_Others!Z102,US_Others!AB102))&gt;3.5,4,IF((US_Others!Z102*US_Others!Z$8/SUM(US_Others!Z102,US_Others!AB102)+US_Others!AB102*US_Others!AB$8/SUM(US_Others!Z102,US_Others!AB102))&gt;2.5,3,2)),"")</f>
        <v/>
      </c>
      <c r="BI97" s="219" t="str">
        <f>IFERROR(IF((US_Others!AA102*US_Others!AA$8/SUM(US_Others!AA102,US_Others!AC102)+US_Others!AC102*US_Others!AC$8/SUM(US_Others!AA102,US_Others!AC102))&gt;3.5,4,IF((US_Others!AA102*US_Others!AA$8/SUM(US_Others!AA102,US_Others!AC102)+US_Others!AC102*US_Others!AC$8/SUM(US_Others!AA102,US_Others!AC102))&gt;2.5,3,2)),"")</f>
        <v/>
      </c>
      <c r="BJ97" s="219" t="str">
        <f>IFERROR(US_Others!AD102*US_Others!AD$8/US_Others!AD102,"")</f>
        <v/>
      </c>
      <c r="BK97" s="74" t="str">
        <f>IFERROR(US_Others!AE102*US_Others!AE$8/US_Others!AE102,"")</f>
        <v/>
      </c>
      <c r="BL97" s="219" t="str">
        <f>IFERROR(IF(SUMPRODUCT(US_Others!AG102:AI102/SUM(US_Others!AG102:AI102),US_Others!AG$8:AI$8)&gt;3.5,4,IF(SUMPRODUCT(US_Others!AG102:AI102/SUM(US_Others!AG102:AI102),US_Others!AG$8:AI$8)&gt;2.5,3,2)),"")</f>
        <v/>
      </c>
      <c r="BM97" s="219" t="str">
        <f>IFERROR(US_Others!AL102*US_Others!AL$8/US_Others!AL102,"")</f>
        <v/>
      </c>
    </row>
    <row r="98" spans="1:65">
      <c r="A98" s="200" t="s">
        <v>220</v>
      </c>
      <c r="B98" s="332">
        <v>333315</v>
      </c>
      <c r="C98" s="333">
        <f>SUM(US_CO2!C101:AX101)</f>
        <v>1.6888761195450745E-2</v>
      </c>
      <c r="D98" s="333">
        <f>SUM(US_CH4!C101:AC101)</f>
        <v>9.1351483580945334E-6</v>
      </c>
      <c r="E98" s="333">
        <f>SUM(US_N2O!C101:AA101)</f>
        <v>1.2202201038426662E-5</v>
      </c>
      <c r="F98" s="332">
        <f>US_Others!V103+US_Others!U103</f>
        <v>0</v>
      </c>
      <c r="G98" s="332">
        <f>US_Others!C103+US_Others!H103+US_Others!N103</f>
        <v>1.8730329878775431E-5</v>
      </c>
      <c r="H98" s="332">
        <f>US_Others!D103+US_Others!I103+US_Others!O103</f>
        <v>3.0717741001191711E-4</v>
      </c>
      <c r="I98" s="332">
        <f>US_Others!E103+US_Others!J103+US_Others!P103+US_Others!W103</f>
        <v>1.4197590048111778E-3</v>
      </c>
      <c r="J98" s="332">
        <f>US_Others!F103+US_Others!K103+US_Others!Q103</f>
        <v>2.4536732141195816E-4</v>
      </c>
      <c r="K98" s="332">
        <f>US_Others!G103+US_Others!L103+US_Others!R103</f>
        <v>2.4349428842408067E-5</v>
      </c>
      <c r="L98" s="332">
        <f>US_Others!Z103+US_Others!AB103</f>
        <v>0</v>
      </c>
      <c r="M98" s="332">
        <f>US_Others!AA103+US_Others!AC103</f>
        <v>0</v>
      </c>
      <c r="N98" s="332">
        <f>US_Others!AD103</f>
        <v>0</v>
      </c>
      <c r="O98" s="332">
        <f>US_Others!AE103</f>
        <v>0</v>
      </c>
      <c r="P98" s="332">
        <f>SUM(US_Others!AG103:AI103)</f>
        <v>0</v>
      </c>
      <c r="Q98" s="332">
        <f>US_Others!AL103</f>
        <v>0</v>
      </c>
      <c r="R98" s="332"/>
      <c r="S98" s="334">
        <f t="shared" si="1"/>
        <v>16.888761195450744</v>
      </c>
      <c r="T98" s="334">
        <f>D98*1000/Spec!I$6</f>
        <v>3.6540593432378139E-4</v>
      </c>
      <c r="U98" s="334">
        <f>E98*1000/Spec!I$7</f>
        <v>4.0946983350425038E-5</v>
      </c>
      <c r="V98" s="334">
        <f>F98*1000/Spec!I$8</f>
        <v>0</v>
      </c>
      <c r="W98" s="334">
        <f>G98*1000/Spec!I$9</f>
        <v>2.7748636857445082E-5</v>
      </c>
      <c r="X98" s="334">
        <f>H98*1000/Spec!I$10</f>
        <v>8.7764974289119172E-5</v>
      </c>
      <c r="Y98" s="334">
        <f>I98*1000/Spec!I$11</f>
        <v>9.9283846490292151E-4</v>
      </c>
      <c r="Z98" s="334">
        <f>J98*1000/Spec!I$12</f>
        <v>5.4892018212966029E-5</v>
      </c>
      <c r="AA98" s="334">
        <f>K98*1000/Spec!I$15</f>
        <v>2.4821028381659598E-6</v>
      </c>
      <c r="AB98" s="334">
        <f>L98*1000/Spec!I$17</f>
        <v>0</v>
      </c>
      <c r="AC98" s="334">
        <f>M98*1000/Spec!I$18</f>
        <v>0</v>
      </c>
      <c r="AD98" s="335">
        <f>N98*1000/Spec!I$25</f>
        <v>0</v>
      </c>
      <c r="AE98" s="335">
        <f>O98*1000/Spec!I$26</f>
        <v>0</v>
      </c>
      <c r="AF98" s="334">
        <f>P98*1000/Spec!I$21</f>
        <v>0</v>
      </c>
      <c r="AG98" s="334">
        <f>Q98*1000/Spec!I$22</f>
        <v>0</v>
      </c>
      <c r="AI98" s="200">
        <f>S98/'2007output'!$C96</f>
        <v>7.0901600316753757E-3</v>
      </c>
      <c r="AJ98" s="200">
        <f>T98/'2007output'!$C96</f>
        <v>1.5340299509814499E-7</v>
      </c>
      <c r="AK98" s="200">
        <f>U98/'2007output'!$C96</f>
        <v>1.7190169332672142E-8</v>
      </c>
      <c r="AL98" s="200">
        <f>V98/'2007output'!$C96</f>
        <v>0</v>
      </c>
      <c r="AM98" s="200">
        <f>W98/'2007output'!$C96</f>
        <v>1.1649301787340505E-8</v>
      </c>
      <c r="AN98" s="200">
        <f>X98/'2007output'!$C96</f>
        <v>3.6845077367388403E-8</v>
      </c>
      <c r="AO98" s="200">
        <f>Y98/'2007output'!$C96</f>
        <v>4.1680875940508878E-7</v>
      </c>
      <c r="AP98" s="200">
        <f>Z98/'2007output'!$C96</f>
        <v>2.3044508065896739E-8</v>
      </c>
      <c r="AQ98" s="200">
        <f>AA98/'2007output'!$C96</f>
        <v>1.0420247011611921E-9</v>
      </c>
      <c r="AR98" s="200">
        <f>AB98/'2007output'!$C96</f>
        <v>0</v>
      </c>
      <c r="AS98" s="200">
        <f>AC98/'2007output'!$C96</f>
        <v>0</v>
      </c>
      <c r="AT98" s="200">
        <f>AD98/'2007output'!$C96</f>
        <v>0</v>
      </c>
      <c r="AU98" s="200">
        <f>AE98/'2007output'!$C96</f>
        <v>0</v>
      </c>
      <c r="AV98" s="200">
        <f>AF98/'2007output'!$C96</f>
        <v>0</v>
      </c>
      <c r="AW98" s="200">
        <f>AG98/'2007output'!$C96</f>
        <v>0</v>
      </c>
      <c r="AY98" s="370">
        <f>IFERROR(IF(SUMPRODUCT(US_CO2!C101:AX101/SUM(US_CO2!C101:AX101),US_CO2!C$6:AX$6)&gt;3.5,4,IF(SUMPRODUCT(US_CO2!C101:AX101/SUM(US_CO2!C101:AX101),US_CO2!C$6:AX$6)&gt;2.5,3,2)),"")</f>
        <v>4</v>
      </c>
      <c r="AZ98" s="370">
        <f>IFERROR(IF(SUMPRODUCT(US_CH4!C101:AC101/SUM(US_CH4!C101:AC101),US_CH4!C$6:AC$6)&gt;3.5,4,IF(SUMPRODUCT(US_CH4!C101:AC101/SUM(US_CH4!C101:AC101),US_CH4!C$6:AC$6)&gt;2.5,3,2)),"")</f>
        <v>4</v>
      </c>
      <c r="BA98" s="223">
        <f>IFERROR(IF(SUMPRODUCT(US_N2O!C101:AA101/SUM(US_N2O!C101:AA101),US_N2O!C$6:AA$6)&gt;3.5,4,IF(SUMPRODUCT(US_N2O!C101:AA101/SUM(US_N2O!C101:AA101),US_N2O!C$6:AA$6)&gt;2.5,3,2)),"")</f>
        <v>4</v>
      </c>
      <c r="BB98" s="223" t="str">
        <f>IFERROR(IF(SUMPRODUCT(US_Others!U103:V103/SUM(US_Others!U103:V103),US_Others!U$8:V$8)&gt;3.5,4,IF(SUMPRODUCT(US_Others!U103:V103/SUM(US_Others!U103:V103),US_Others!U$8:V$8)&gt;2.5,3,2)),"")</f>
        <v/>
      </c>
      <c r="BC98" s="223">
        <f>IFERROR(IF((US_Others!C103*US_Others!C$8/SUM(US_Others!C103,US_Others!H103,US_Others!N103)+ US_Others!H103*US_Others!H$8/SUM(US_Others!C103,US_Others!H103,US_Others!N103)+US_Others!N103*US_Others!N$8/SUM(US_Others!C103,US_Others!H103,US_Others!N103))&gt;3.5,4,IF((US_Others!C103*US_Others!C$8/SUM(US_Others!C103,US_Others!H103,US_Others!N103)+ US_Others!H103*US_Others!H$8/SUM(US_Others!C103,US_Others!H103,US_Others!N103)+US_Others!N103*US_Others!N$8/SUM(US_Others!C103,US_Others!H103,US_Others!N103))&gt;2.5,3,2)),"")</f>
        <v>4</v>
      </c>
      <c r="BD98" s="223">
        <f>IFERROR(IF((US_Others!D103*US_Others!D$8/SUM(US_Others!D103,US_Others!I103,US_Others!O103)+US_Others!I103*US_Others!I$8/SUM(US_Others!D103,US_Others!I103,US_Others!O103)+US_Others!O103*US_Others!O$8/SUM(US_Others!D103,US_Others!I103,US_Others!O103))&gt;3.5,4,IF((US_Others!D103*US_Others!D$8/SUM(US_Others!D103,US_Others!I103,US_Others!O103)+US_Others!I103*US_Others!I$8/SUM(US_Others!D103,US_Others!I103,US_Others!O103)+US_Others!O103*US_Others!O$8/SUM(US_Others!D103,US_Others!I103,US_Others!O103))&gt;2.5,3,2)),"")</f>
        <v>4</v>
      </c>
      <c r="BE98" s="223">
        <f>IFERROR(IF((US_Others!E103*US_Others!E$8/SUM(US_Others!E103,US_Others!J103,US_Others!P103,US_Others!W103)+US_Others!J103*US_Others!J$8/SUM(US_Others!E103,US_Others!J103,US_Others!P103,US_Others!W103)+US_Others!P103*US_Others!P$8/SUM(US_Others!E103,US_Others!J103,US_Others!P103,US_Others!W103)+US_Others!W103*US_Others!W$8/SUM(US_Others!E103,US_Others!J103,US_Others!P103,US_Others!W103))&gt;3.5,4,IF((US_Others!E103*US_Others!E$8/SUM(US_Others!E103,US_Others!J103,US_Others!P103,US_Others!W103)+US_Others!J103*US_Others!J$8/SUM(US_Others!E103,US_Others!J103,US_Others!P103,US_Others!W103)+US_Others!P103*US_Others!P$8/SUM(US_Others!E103,US_Others!J103,US_Others!P103,US_Others!W103)+US_Others!W103*US_Others!W$8/SUM(US_Others!E103,US_Others!J103,US_Others!P103,US_Others!W103))&gt;2.5,3,2)),"")</f>
        <v>4</v>
      </c>
      <c r="BF98" s="223">
        <f>IFERROR(IF((US_Others!F103*US_Others!F$8/SUM(US_Others!F103,US_Others!K103,US_Others!Q103)+US_Others!K103*US_Others!K$8/SUM(US_Others!F103,US_Others!K103,US_Others!Q103)+US_Others!Q103*US_Others!Q$8/SUM(US_Others!F103,US_Others!K103,US_Others!Q103))&gt;3.5,4,IF((US_Others!F103*US_Others!F$8/SUM(US_Others!F103,US_Others!K103,US_Others!Q103)+US_Others!K103*US_Others!K$8/SUM(US_Others!F103,US_Others!K103,US_Others!Q103)+US_Others!Q103*US_Others!Q$8/SUM(US_Others!F103,US_Others!K103,US_Others!Q103))&gt;2.5,3,2)),"")</f>
        <v>4</v>
      </c>
      <c r="BG98" s="223">
        <f>IFERROR(IF((US_Others!G103*US_Others!G$8/SUM(US_Others!G103,US_Others!L103,US_Others!R103)+US_Others!L103*US_Others!L$8/SUM(US_Others!G103,US_Others!L103,US_Others!R103)+US_Others!R103*US_Others!R$8/SUM(US_Others!G103,US_Others!L103,US_Others!R103))&gt;3.5,4,IF((US_Others!G103*US_Others!G$8/SUM(US_Others!G103,US_Others!L103,US_Others!R103)+US_Others!L103*US_Others!L$8/SUM(US_Others!G103,US_Others!L103,US_Others!R103)+US_Others!R103*US_Others!R$8/SUM(US_Others!G103,US_Others!L103,US_Others!R103))&gt;2.5,3,2)),"")</f>
        <v>4</v>
      </c>
      <c r="BH98" s="219" t="str">
        <f>IFERROR(IF((US_Others!Z103*US_Others!Z$8/SUM(US_Others!Z103,US_Others!AB103)+US_Others!AB103*US_Others!AB$8/SUM(US_Others!Z103,US_Others!AB103))&gt;3.5,4,IF((US_Others!Z103*US_Others!Z$8/SUM(US_Others!Z103,US_Others!AB103)+US_Others!AB103*US_Others!AB$8/SUM(US_Others!Z103,US_Others!AB103))&gt;2.5,3,2)),"")</f>
        <v/>
      </c>
      <c r="BI98" s="219" t="str">
        <f>IFERROR(IF((US_Others!AA103*US_Others!AA$8/SUM(US_Others!AA103,US_Others!AC103)+US_Others!AC103*US_Others!AC$8/SUM(US_Others!AA103,US_Others!AC103))&gt;3.5,4,IF((US_Others!AA103*US_Others!AA$8/SUM(US_Others!AA103,US_Others!AC103)+US_Others!AC103*US_Others!AC$8/SUM(US_Others!AA103,US_Others!AC103))&gt;2.5,3,2)),"")</f>
        <v/>
      </c>
      <c r="BJ98" s="219" t="str">
        <f>IFERROR(US_Others!AD103*US_Others!AD$8/US_Others!AD103,"")</f>
        <v/>
      </c>
      <c r="BK98" s="74" t="str">
        <f>IFERROR(US_Others!AE103*US_Others!AE$8/US_Others!AE103,"")</f>
        <v/>
      </c>
      <c r="BL98" s="219" t="str">
        <f>IFERROR(IF(SUMPRODUCT(US_Others!AG103:AI103/SUM(US_Others!AG103:AI103),US_Others!AG$8:AI$8)&gt;3.5,4,IF(SUMPRODUCT(US_Others!AG103:AI103/SUM(US_Others!AG103:AI103),US_Others!AG$8:AI$8)&gt;2.5,3,2)),"")</f>
        <v/>
      </c>
      <c r="BM98" s="219" t="str">
        <f>IFERROR(US_Others!AL103*US_Others!AL$8/US_Others!AL103,"")</f>
        <v/>
      </c>
    </row>
    <row r="99" spans="1:65">
      <c r="A99" s="200" t="s">
        <v>221</v>
      </c>
      <c r="B99" s="332" t="s">
        <v>222</v>
      </c>
      <c r="C99" s="333">
        <f>SUM(US_CO2!C102:AX102)</f>
        <v>8.4174797925896383E-2</v>
      </c>
      <c r="D99" s="333">
        <f>SUM(US_CH4!C102:AC102)</f>
        <v>4.8039223980874821E-5</v>
      </c>
      <c r="E99" s="333">
        <f>SUM(US_N2O!C102:AA102)</f>
        <v>6.337448738253546E-5</v>
      </c>
      <c r="F99" s="332">
        <f>US_Others!V104+US_Others!U104</f>
        <v>0</v>
      </c>
      <c r="G99" s="332">
        <f>US_Others!C104+US_Others!H104+US_Others!N104</f>
        <v>2.1921677847794031E-4</v>
      </c>
      <c r="H99" s="332">
        <f>US_Others!D104+US_Others!I104+US_Others!O104</f>
        <v>3.5951551670382218E-3</v>
      </c>
      <c r="I99" s="332">
        <f>US_Others!E104+US_Others!J104+US_Others!P104+US_Others!W104</f>
        <v>1.661663180862788E-2</v>
      </c>
      <c r="J99" s="332">
        <f>US_Others!F104+US_Others!K104+US_Others!Q104</f>
        <v>2.8717397980610186E-3</v>
      </c>
      <c r="K99" s="332">
        <f>US_Others!G104+US_Others!L104+US_Others!R104</f>
        <v>2.8498181202132248E-4</v>
      </c>
      <c r="L99" s="332">
        <f>US_Others!Z104+US_Others!AB104</f>
        <v>0</v>
      </c>
      <c r="M99" s="332">
        <f>US_Others!AA104+US_Others!AC104</f>
        <v>0</v>
      </c>
      <c r="N99" s="332">
        <f>US_Others!AD104</f>
        <v>0</v>
      </c>
      <c r="O99" s="332">
        <f>US_Others!AE104</f>
        <v>0</v>
      </c>
      <c r="P99" s="332">
        <f>SUM(US_Others!AG104:AI104)</f>
        <v>0</v>
      </c>
      <c r="Q99" s="332">
        <f>US_Others!AL104</f>
        <v>0</v>
      </c>
      <c r="R99" s="332"/>
      <c r="S99" s="334">
        <f t="shared" si="1"/>
        <v>84.174797925896385</v>
      </c>
      <c r="T99" s="334">
        <f>D99*1000/Spec!I$6</f>
        <v>1.9215689592349927E-3</v>
      </c>
      <c r="U99" s="334">
        <f>E99*1000/Spec!I$7</f>
        <v>2.1266606504206529E-4</v>
      </c>
      <c r="V99" s="334">
        <f>F99*1000/Spec!I$8</f>
        <v>0</v>
      </c>
      <c r="W99" s="334">
        <f>G99*1000/Spec!I$9</f>
        <v>3.2476559774509672E-4</v>
      </c>
      <c r="X99" s="334">
        <f>H99*1000/Spec!I$10</f>
        <v>1.0271871905823491E-3</v>
      </c>
      <c r="Y99" s="334">
        <f>I99*1000/Spec!I$11</f>
        <v>1.162002224379572E-2</v>
      </c>
      <c r="Z99" s="334">
        <f>J99*1000/Spec!I$12</f>
        <v>6.4244738211655897E-4</v>
      </c>
      <c r="AA99" s="334">
        <f>K99*1000/Spec!I$15</f>
        <v>2.9050133743254076E-5</v>
      </c>
      <c r="AB99" s="334">
        <f>L99*1000/Spec!I$17</f>
        <v>0</v>
      </c>
      <c r="AC99" s="334">
        <f>M99*1000/Spec!I$18</f>
        <v>0</v>
      </c>
      <c r="AD99" s="335">
        <f>N99*1000/Spec!I$25</f>
        <v>0</v>
      </c>
      <c r="AE99" s="335">
        <f>O99*1000/Spec!I$26</f>
        <v>0</v>
      </c>
      <c r="AF99" s="334">
        <f>P99*1000/Spec!I$21</f>
        <v>0</v>
      </c>
      <c r="AG99" s="334">
        <f>Q99*1000/Spec!I$22</f>
        <v>0</v>
      </c>
      <c r="AI99" s="200">
        <f>S99/'2007output'!$C97</f>
        <v>1.5704253344383655E-2</v>
      </c>
      <c r="AJ99" s="200">
        <f>T99/'2007output'!$C97</f>
        <v>3.5850167149906579E-7</v>
      </c>
      <c r="AK99" s="200">
        <f>U99/'2007output'!$C97</f>
        <v>3.9676504672027105E-8</v>
      </c>
      <c r="AL99" s="200">
        <f>V99/'2007output'!$C97</f>
        <v>0</v>
      </c>
      <c r="AM99" s="200">
        <f>W99/'2007output'!$C97</f>
        <v>6.0590596594234462E-8</v>
      </c>
      <c r="AN99" s="200">
        <f>X99/'2007output'!$C97</f>
        <v>1.9163940122805021E-7</v>
      </c>
      <c r="AO99" s="200">
        <f>Y99/'2007output'!$C97</f>
        <v>2.1679145977230823E-6</v>
      </c>
      <c r="AP99" s="200">
        <f>Z99/'2007output'!$C97</f>
        <v>1.1985958621577592E-7</v>
      </c>
      <c r="AQ99" s="200">
        <f>AA99/'2007output'!$C97</f>
        <v>5.4198010715026264E-9</v>
      </c>
      <c r="AR99" s="200">
        <f>AB99/'2007output'!$C97</f>
        <v>0</v>
      </c>
      <c r="AS99" s="200">
        <f>AC99/'2007output'!$C97</f>
        <v>0</v>
      </c>
      <c r="AT99" s="200">
        <f>AD99/'2007output'!$C97</f>
        <v>0</v>
      </c>
      <c r="AU99" s="200">
        <f>AE99/'2007output'!$C97</f>
        <v>0</v>
      </c>
      <c r="AV99" s="200">
        <f>AF99/'2007output'!$C97</f>
        <v>0</v>
      </c>
      <c r="AW99" s="200">
        <f>AG99/'2007output'!$C97</f>
        <v>0</v>
      </c>
      <c r="AY99" s="370">
        <f>IFERROR(IF(SUMPRODUCT(US_CO2!C102:AX102/SUM(US_CO2!C102:AX102),US_CO2!C$6:AX$6)&gt;3.5,4,IF(SUMPRODUCT(US_CO2!C102:AX102/SUM(US_CO2!C102:AX102),US_CO2!C$6:AX$6)&gt;2.5,3,2)),"")</f>
        <v>4</v>
      </c>
      <c r="AZ99" s="370">
        <f>IFERROR(IF(SUMPRODUCT(US_CH4!C102:AC102/SUM(US_CH4!C102:AC102),US_CH4!C$6:AC$6)&gt;3.5,4,IF(SUMPRODUCT(US_CH4!C102:AC102/SUM(US_CH4!C102:AC102),US_CH4!C$6:AC$6)&gt;2.5,3,2)),"")</f>
        <v>4</v>
      </c>
      <c r="BA99" s="223">
        <f>IFERROR(IF(SUMPRODUCT(US_N2O!C102:AA102/SUM(US_N2O!C102:AA102),US_N2O!C$6:AA$6)&gt;3.5,4,IF(SUMPRODUCT(US_N2O!C102:AA102/SUM(US_N2O!C102:AA102),US_N2O!C$6:AA$6)&gt;2.5,3,2)),"")</f>
        <v>4</v>
      </c>
      <c r="BB99" s="223" t="str">
        <f>IFERROR(IF(SUMPRODUCT(US_Others!U104:V104/SUM(US_Others!U104:V104),US_Others!U$8:V$8)&gt;3.5,4,IF(SUMPRODUCT(US_Others!U104:V104/SUM(US_Others!U104:V104),US_Others!U$8:V$8)&gt;2.5,3,2)),"")</f>
        <v/>
      </c>
      <c r="BC99" s="223">
        <f>IFERROR(IF((US_Others!C104*US_Others!C$8/SUM(US_Others!C104,US_Others!H104,US_Others!N104)+ US_Others!H104*US_Others!H$8/SUM(US_Others!C104,US_Others!H104,US_Others!N104)+US_Others!N104*US_Others!N$8/SUM(US_Others!C104,US_Others!H104,US_Others!N104))&gt;3.5,4,IF((US_Others!C104*US_Others!C$8/SUM(US_Others!C104,US_Others!H104,US_Others!N104)+ US_Others!H104*US_Others!H$8/SUM(US_Others!C104,US_Others!H104,US_Others!N104)+US_Others!N104*US_Others!N$8/SUM(US_Others!C104,US_Others!H104,US_Others!N104))&gt;2.5,3,2)),"")</f>
        <v>4</v>
      </c>
      <c r="BD99" s="223">
        <f>IFERROR(IF((US_Others!D104*US_Others!D$8/SUM(US_Others!D104,US_Others!I104,US_Others!O104)+US_Others!I104*US_Others!I$8/SUM(US_Others!D104,US_Others!I104,US_Others!O104)+US_Others!O104*US_Others!O$8/SUM(US_Others!D104,US_Others!I104,US_Others!O104))&gt;3.5,4,IF((US_Others!D104*US_Others!D$8/SUM(US_Others!D104,US_Others!I104,US_Others!O104)+US_Others!I104*US_Others!I$8/SUM(US_Others!D104,US_Others!I104,US_Others!O104)+US_Others!O104*US_Others!O$8/SUM(US_Others!D104,US_Others!I104,US_Others!O104))&gt;2.5,3,2)),"")</f>
        <v>4</v>
      </c>
      <c r="BE99" s="223">
        <f>IFERROR(IF((US_Others!E104*US_Others!E$8/SUM(US_Others!E104,US_Others!J104,US_Others!P104,US_Others!W104)+US_Others!J104*US_Others!J$8/SUM(US_Others!E104,US_Others!J104,US_Others!P104,US_Others!W104)+US_Others!P104*US_Others!P$8/SUM(US_Others!E104,US_Others!J104,US_Others!P104,US_Others!W104)+US_Others!W104*US_Others!W$8/SUM(US_Others!E104,US_Others!J104,US_Others!P104,US_Others!W104))&gt;3.5,4,IF((US_Others!E104*US_Others!E$8/SUM(US_Others!E104,US_Others!J104,US_Others!P104,US_Others!W104)+US_Others!J104*US_Others!J$8/SUM(US_Others!E104,US_Others!J104,US_Others!P104,US_Others!W104)+US_Others!P104*US_Others!P$8/SUM(US_Others!E104,US_Others!J104,US_Others!P104,US_Others!W104)+US_Others!W104*US_Others!W$8/SUM(US_Others!E104,US_Others!J104,US_Others!P104,US_Others!W104))&gt;2.5,3,2)),"")</f>
        <v>4</v>
      </c>
      <c r="BF99" s="223">
        <f>IFERROR(IF((US_Others!F104*US_Others!F$8/SUM(US_Others!F104,US_Others!K104,US_Others!Q104)+US_Others!K104*US_Others!K$8/SUM(US_Others!F104,US_Others!K104,US_Others!Q104)+US_Others!Q104*US_Others!Q$8/SUM(US_Others!F104,US_Others!K104,US_Others!Q104))&gt;3.5,4,IF((US_Others!F104*US_Others!F$8/SUM(US_Others!F104,US_Others!K104,US_Others!Q104)+US_Others!K104*US_Others!K$8/SUM(US_Others!F104,US_Others!K104,US_Others!Q104)+US_Others!Q104*US_Others!Q$8/SUM(US_Others!F104,US_Others!K104,US_Others!Q104))&gt;2.5,3,2)),"")</f>
        <v>4</v>
      </c>
      <c r="BG99" s="223">
        <f>IFERROR(IF((US_Others!G104*US_Others!G$8/SUM(US_Others!G104,US_Others!L104,US_Others!R104)+US_Others!L104*US_Others!L$8/SUM(US_Others!G104,US_Others!L104,US_Others!R104)+US_Others!R104*US_Others!R$8/SUM(US_Others!G104,US_Others!L104,US_Others!R104))&gt;3.5,4,IF((US_Others!G104*US_Others!G$8/SUM(US_Others!G104,US_Others!L104,US_Others!R104)+US_Others!L104*US_Others!L$8/SUM(US_Others!G104,US_Others!L104,US_Others!R104)+US_Others!R104*US_Others!R$8/SUM(US_Others!G104,US_Others!L104,US_Others!R104))&gt;2.5,3,2)),"")</f>
        <v>4</v>
      </c>
      <c r="BH99" s="219" t="str">
        <f>IFERROR(IF((US_Others!Z104*US_Others!Z$8/SUM(US_Others!Z104,US_Others!AB104)+US_Others!AB104*US_Others!AB$8/SUM(US_Others!Z104,US_Others!AB104))&gt;3.5,4,IF((US_Others!Z104*US_Others!Z$8/SUM(US_Others!Z104,US_Others!AB104)+US_Others!AB104*US_Others!AB$8/SUM(US_Others!Z104,US_Others!AB104))&gt;2.5,3,2)),"")</f>
        <v/>
      </c>
      <c r="BI99" s="219" t="str">
        <f>IFERROR(IF((US_Others!AA104*US_Others!AA$8/SUM(US_Others!AA104,US_Others!AC104)+US_Others!AC104*US_Others!AC$8/SUM(US_Others!AA104,US_Others!AC104))&gt;3.5,4,IF((US_Others!AA104*US_Others!AA$8/SUM(US_Others!AA104,US_Others!AC104)+US_Others!AC104*US_Others!AC$8/SUM(US_Others!AA104,US_Others!AC104))&gt;2.5,3,2)),"")</f>
        <v/>
      </c>
      <c r="BJ99" s="219" t="str">
        <f>IFERROR(US_Others!AD104*US_Others!AD$8/US_Others!AD104,"")</f>
        <v/>
      </c>
      <c r="BK99" s="74" t="str">
        <f>IFERROR(US_Others!AE104*US_Others!AE$8/US_Others!AE104,"")</f>
        <v/>
      </c>
      <c r="BL99" s="219" t="str">
        <f>IFERROR(IF(SUMPRODUCT(US_Others!AG104:AI104/SUM(US_Others!AG104:AI104),US_Others!AG$8:AI$8)&gt;3.5,4,IF(SUMPRODUCT(US_Others!AG104:AI104/SUM(US_Others!AG104:AI104),US_Others!AG$8:AI$8)&gt;2.5,3,2)),"")</f>
        <v/>
      </c>
      <c r="BM99" s="219" t="str">
        <f>IFERROR(US_Others!AL104*US_Others!AL$8/US_Others!AL104,"")</f>
        <v/>
      </c>
    </row>
    <row r="100" spans="1:65">
      <c r="A100" s="200" t="s">
        <v>223</v>
      </c>
      <c r="B100" s="332">
        <v>333414</v>
      </c>
      <c r="C100" s="333">
        <f>SUM(US_CO2!C103:AX103)</f>
        <v>9.247798088576778E-2</v>
      </c>
      <c r="D100" s="333">
        <f>SUM(US_CH4!C103:AC103)</f>
        <v>5.4492109745053139E-5</v>
      </c>
      <c r="E100" s="333">
        <f>SUM(US_N2O!C103:AA103)</f>
        <v>7.5961478507378035E-5</v>
      </c>
      <c r="F100" s="332">
        <f>US_Others!V105+US_Others!U105</f>
        <v>0</v>
      </c>
      <c r="G100" s="332">
        <f>US_Others!C105+US_Others!H105+US_Others!N105</f>
        <v>1.8730329878775431E-5</v>
      </c>
      <c r="H100" s="332">
        <f>US_Others!D105+US_Others!I105+US_Others!O105</f>
        <v>3.0717741001191711E-4</v>
      </c>
      <c r="I100" s="332">
        <f>US_Others!E105+US_Others!J105+US_Others!P105+US_Others!W105</f>
        <v>1.4197590048111778E-3</v>
      </c>
      <c r="J100" s="332">
        <f>US_Others!F105+US_Others!K105+US_Others!Q105</f>
        <v>2.4536732141195816E-4</v>
      </c>
      <c r="K100" s="332">
        <f>US_Others!G105+US_Others!L105+US_Others!R105</f>
        <v>2.4349428842408067E-5</v>
      </c>
      <c r="L100" s="332">
        <f>US_Others!Z105+US_Others!AB105</f>
        <v>0</v>
      </c>
      <c r="M100" s="332">
        <f>US_Others!AA105+US_Others!AC105</f>
        <v>0</v>
      </c>
      <c r="N100" s="332">
        <f>US_Others!AD105</f>
        <v>0</v>
      </c>
      <c r="O100" s="332">
        <f>US_Others!AE105</f>
        <v>0</v>
      </c>
      <c r="P100" s="332">
        <f>SUM(US_Others!AG105:AI105)</f>
        <v>0</v>
      </c>
      <c r="Q100" s="332">
        <f>US_Others!AL105</f>
        <v>0</v>
      </c>
      <c r="R100" s="332"/>
      <c r="S100" s="334">
        <f t="shared" si="1"/>
        <v>92.477980885767778</v>
      </c>
      <c r="T100" s="334">
        <f>D100*1000/Spec!I$6</f>
        <v>2.1796843898021258E-3</v>
      </c>
      <c r="U100" s="334">
        <f>E100*1000/Spec!I$7</f>
        <v>2.5490429029321489E-4</v>
      </c>
      <c r="V100" s="334">
        <f>F100*1000/Spec!I$8</f>
        <v>0</v>
      </c>
      <c r="W100" s="334">
        <f>G100*1000/Spec!I$9</f>
        <v>2.7748636857445082E-5</v>
      </c>
      <c r="X100" s="334">
        <f>H100*1000/Spec!I$10</f>
        <v>8.7764974289119172E-5</v>
      </c>
      <c r="Y100" s="334">
        <f>I100*1000/Spec!I$11</f>
        <v>9.9283846490292151E-4</v>
      </c>
      <c r="Z100" s="334">
        <f>J100*1000/Spec!I$12</f>
        <v>5.4892018212966029E-5</v>
      </c>
      <c r="AA100" s="334">
        <f>K100*1000/Spec!I$15</f>
        <v>2.4821028381659598E-6</v>
      </c>
      <c r="AB100" s="334">
        <f>L100*1000/Spec!I$17</f>
        <v>0</v>
      </c>
      <c r="AC100" s="334">
        <f>M100*1000/Spec!I$18</f>
        <v>0</v>
      </c>
      <c r="AD100" s="335">
        <f>N100*1000/Spec!I$25</f>
        <v>0</v>
      </c>
      <c r="AE100" s="335">
        <f>O100*1000/Spec!I$26</f>
        <v>0</v>
      </c>
      <c r="AF100" s="334">
        <f>P100*1000/Spec!I$21</f>
        <v>0</v>
      </c>
      <c r="AG100" s="334">
        <f>Q100*1000/Spec!I$22</f>
        <v>0</v>
      </c>
      <c r="AI100" s="200">
        <f>S100/'2007output'!$C98</f>
        <v>1.8958175663339027E-2</v>
      </c>
      <c r="AJ100" s="200">
        <f>T100/'2007output'!$C98</f>
        <v>4.4683976830711885E-7</v>
      </c>
      <c r="AK100" s="200">
        <f>U100/'2007output'!$C98</f>
        <v>5.2255902069129744E-8</v>
      </c>
      <c r="AL100" s="200">
        <f>V100/'2007output'!$C98</f>
        <v>0</v>
      </c>
      <c r="AM100" s="200">
        <f>W100/'2007output'!$C98</f>
        <v>5.6885274410506523E-9</v>
      </c>
      <c r="AN100" s="200">
        <f>X100/'2007output'!$C98</f>
        <v>1.7991999649265924E-8</v>
      </c>
      <c r="AO100" s="200">
        <f>Y100/'2007output'!$C98</f>
        <v>2.0353392064430535E-7</v>
      </c>
      <c r="AP100" s="200">
        <f>Z100/'2007output'!$C98</f>
        <v>1.1252976263420671E-8</v>
      </c>
      <c r="AQ100" s="200">
        <f>AA100/'2007output'!$C98</f>
        <v>5.0883617018572363E-10</v>
      </c>
      <c r="AR100" s="200">
        <f>AB100/'2007output'!$C98</f>
        <v>0</v>
      </c>
      <c r="AS100" s="200">
        <f>AC100/'2007output'!$C98</f>
        <v>0</v>
      </c>
      <c r="AT100" s="200">
        <f>AD100/'2007output'!$C98</f>
        <v>0</v>
      </c>
      <c r="AU100" s="200">
        <f>AE100/'2007output'!$C98</f>
        <v>0</v>
      </c>
      <c r="AV100" s="200">
        <f>AF100/'2007output'!$C98</f>
        <v>0</v>
      </c>
      <c r="AW100" s="200">
        <f>AG100/'2007output'!$C98</f>
        <v>0</v>
      </c>
      <c r="AY100" s="370">
        <f>IFERROR(IF(SUMPRODUCT(US_CO2!C103:AX103/SUM(US_CO2!C103:AX103),US_CO2!C$6:AX$6)&gt;3.5,4,IF(SUMPRODUCT(US_CO2!C103:AX103/SUM(US_CO2!C103:AX103),US_CO2!C$6:AX$6)&gt;2.5,3,2)),"")</f>
        <v>4</v>
      </c>
      <c r="AZ100" s="370">
        <f>IFERROR(IF(SUMPRODUCT(US_CH4!C103:AC103/SUM(US_CH4!C103:AC103),US_CH4!C$6:AC$6)&gt;3.5,4,IF(SUMPRODUCT(US_CH4!C103:AC103/SUM(US_CH4!C103:AC103),US_CH4!C$6:AC$6)&gt;2.5,3,2)),"")</f>
        <v>4</v>
      </c>
      <c r="BA100" s="223">
        <f>IFERROR(IF(SUMPRODUCT(US_N2O!C103:AA103/SUM(US_N2O!C103:AA103),US_N2O!C$6:AA$6)&gt;3.5,4,IF(SUMPRODUCT(US_N2O!C103:AA103/SUM(US_N2O!C103:AA103),US_N2O!C$6:AA$6)&gt;2.5,3,2)),"")</f>
        <v>4</v>
      </c>
      <c r="BB100" s="223" t="str">
        <f>IFERROR(IF(SUMPRODUCT(US_Others!U105:V105/SUM(US_Others!U105:V105),US_Others!U$8:V$8)&gt;3.5,4,IF(SUMPRODUCT(US_Others!U105:V105/SUM(US_Others!U105:V105),US_Others!U$8:V$8)&gt;2.5,3,2)),"")</f>
        <v/>
      </c>
      <c r="BC100" s="223">
        <f>IFERROR(IF((US_Others!C105*US_Others!C$8/SUM(US_Others!C105,US_Others!H105,US_Others!N105)+ US_Others!H105*US_Others!H$8/SUM(US_Others!C105,US_Others!H105,US_Others!N105)+US_Others!N105*US_Others!N$8/SUM(US_Others!C105,US_Others!H105,US_Others!N105))&gt;3.5,4,IF((US_Others!C105*US_Others!C$8/SUM(US_Others!C105,US_Others!H105,US_Others!N105)+ US_Others!H105*US_Others!H$8/SUM(US_Others!C105,US_Others!H105,US_Others!N105)+US_Others!N105*US_Others!N$8/SUM(US_Others!C105,US_Others!H105,US_Others!N105))&gt;2.5,3,2)),"")</f>
        <v>4</v>
      </c>
      <c r="BD100" s="223">
        <f>IFERROR(IF((US_Others!D105*US_Others!D$8/SUM(US_Others!D105,US_Others!I105,US_Others!O105)+US_Others!I105*US_Others!I$8/SUM(US_Others!D105,US_Others!I105,US_Others!O105)+US_Others!O105*US_Others!O$8/SUM(US_Others!D105,US_Others!I105,US_Others!O105))&gt;3.5,4,IF((US_Others!D105*US_Others!D$8/SUM(US_Others!D105,US_Others!I105,US_Others!O105)+US_Others!I105*US_Others!I$8/SUM(US_Others!D105,US_Others!I105,US_Others!O105)+US_Others!O105*US_Others!O$8/SUM(US_Others!D105,US_Others!I105,US_Others!O105))&gt;2.5,3,2)),"")</f>
        <v>4</v>
      </c>
      <c r="BE100" s="223">
        <f>IFERROR(IF((US_Others!E105*US_Others!E$8/SUM(US_Others!E105,US_Others!J105,US_Others!P105,US_Others!W105)+US_Others!J105*US_Others!J$8/SUM(US_Others!E105,US_Others!J105,US_Others!P105,US_Others!W105)+US_Others!P105*US_Others!P$8/SUM(US_Others!E105,US_Others!J105,US_Others!P105,US_Others!W105)+US_Others!W105*US_Others!W$8/SUM(US_Others!E105,US_Others!J105,US_Others!P105,US_Others!W105))&gt;3.5,4,IF((US_Others!E105*US_Others!E$8/SUM(US_Others!E105,US_Others!J105,US_Others!P105,US_Others!W105)+US_Others!J105*US_Others!J$8/SUM(US_Others!E105,US_Others!J105,US_Others!P105,US_Others!W105)+US_Others!P105*US_Others!P$8/SUM(US_Others!E105,US_Others!J105,US_Others!P105,US_Others!W105)+US_Others!W105*US_Others!W$8/SUM(US_Others!E105,US_Others!J105,US_Others!P105,US_Others!W105))&gt;2.5,3,2)),"")</f>
        <v>4</v>
      </c>
      <c r="BF100" s="223">
        <f>IFERROR(IF((US_Others!F105*US_Others!F$8/SUM(US_Others!F105,US_Others!K105,US_Others!Q105)+US_Others!K105*US_Others!K$8/SUM(US_Others!F105,US_Others!K105,US_Others!Q105)+US_Others!Q105*US_Others!Q$8/SUM(US_Others!F105,US_Others!K105,US_Others!Q105))&gt;3.5,4,IF((US_Others!F105*US_Others!F$8/SUM(US_Others!F105,US_Others!K105,US_Others!Q105)+US_Others!K105*US_Others!K$8/SUM(US_Others!F105,US_Others!K105,US_Others!Q105)+US_Others!Q105*US_Others!Q$8/SUM(US_Others!F105,US_Others!K105,US_Others!Q105))&gt;2.5,3,2)),"")</f>
        <v>4</v>
      </c>
      <c r="BG100" s="223">
        <f>IFERROR(IF((US_Others!G105*US_Others!G$8/SUM(US_Others!G105,US_Others!L105,US_Others!R105)+US_Others!L105*US_Others!L$8/SUM(US_Others!G105,US_Others!L105,US_Others!R105)+US_Others!R105*US_Others!R$8/SUM(US_Others!G105,US_Others!L105,US_Others!R105))&gt;3.5,4,IF((US_Others!G105*US_Others!G$8/SUM(US_Others!G105,US_Others!L105,US_Others!R105)+US_Others!L105*US_Others!L$8/SUM(US_Others!G105,US_Others!L105,US_Others!R105)+US_Others!R105*US_Others!R$8/SUM(US_Others!G105,US_Others!L105,US_Others!R105))&gt;2.5,3,2)),"")</f>
        <v>4</v>
      </c>
      <c r="BH100" s="219" t="str">
        <f>IFERROR(IF((US_Others!Z105*US_Others!Z$8/SUM(US_Others!Z105,US_Others!AB105)+US_Others!AB105*US_Others!AB$8/SUM(US_Others!Z105,US_Others!AB105))&gt;3.5,4,IF((US_Others!Z105*US_Others!Z$8/SUM(US_Others!Z105,US_Others!AB105)+US_Others!AB105*US_Others!AB$8/SUM(US_Others!Z105,US_Others!AB105))&gt;2.5,3,2)),"")</f>
        <v/>
      </c>
      <c r="BI100" s="219" t="str">
        <f>IFERROR(IF((US_Others!AA105*US_Others!AA$8/SUM(US_Others!AA105,US_Others!AC105)+US_Others!AC105*US_Others!AC$8/SUM(US_Others!AA105,US_Others!AC105))&gt;3.5,4,IF((US_Others!AA105*US_Others!AA$8/SUM(US_Others!AA105,US_Others!AC105)+US_Others!AC105*US_Others!AC$8/SUM(US_Others!AA105,US_Others!AC105))&gt;2.5,3,2)),"")</f>
        <v/>
      </c>
      <c r="BJ100" s="219" t="str">
        <f>IFERROR(US_Others!AD105*US_Others!AD$8/US_Others!AD105,"")</f>
        <v/>
      </c>
      <c r="BK100" s="74" t="str">
        <f>IFERROR(US_Others!AE105*US_Others!AE$8/US_Others!AE105,"")</f>
        <v/>
      </c>
      <c r="BL100" s="219" t="str">
        <f>IFERROR(IF(SUMPRODUCT(US_Others!AG105:AI105/SUM(US_Others!AG105:AI105),US_Others!AG$8:AI$8)&gt;3.5,4,IF(SUMPRODUCT(US_Others!AG105:AI105/SUM(US_Others!AG105:AI105),US_Others!AG$8:AI$8)&gt;2.5,3,2)),"")</f>
        <v/>
      </c>
      <c r="BM100" s="219" t="str">
        <f>IFERROR(US_Others!AL105*US_Others!AL$8/US_Others!AL105,"")</f>
        <v/>
      </c>
    </row>
    <row r="101" spans="1:65">
      <c r="A101" s="200" t="s">
        <v>224</v>
      </c>
      <c r="B101" s="332">
        <v>333415</v>
      </c>
      <c r="C101" s="333">
        <f>SUM(US_CO2!C104:AX104)</f>
        <v>0.3190009212583485</v>
      </c>
      <c r="D101" s="333">
        <f>SUM(US_CH4!C104:AC104)</f>
        <v>1.8097704577851664E-4</v>
      </c>
      <c r="E101" s="333">
        <f>SUM(US_N2O!C104:AA104)</f>
        <v>2.3618399402449496E-4</v>
      </c>
      <c r="F101" s="332">
        <f>US_Others!V106+US_Others!U106</f>
        <v>0</v>
      </c>
      <c r="G101" s="332">
        <f>US_Others!C106+US_Others!H106+US_Others!N106</f>
        <v>3.4501267636704344E-2</v>
      </c>
      <c r="H101" s="332">
        <f>US_Others!D106+US_Others!I106+US_Others!O106</f>
        <v>0.56582078924195134</v>
      </c>
      <c r="I101" s="332">
        <f>US_Others!E106+US_Others!J106+US_Others!P106+US_Others!W106</f>
        <v>2.6151960868621895</v>
      </c>
      <c r="J101" s="332">
        <f>US_Others!F106+US_Others!K106+US_Others!Q106</f>
        <v>0.45196660604082695</v>
      </c>
      <c r="K101" s="332">
        <f>US_Others!G106+US_Others!L106+US_Others!R106</f>
        <v>4.4851647927715663E-2</v>
      </c>
      <c r="L101" s="332">
        <f>US_Others!Z106+US_Others!AB106</f>
        <v>0</v>
      </c>
      <c r="M101" s="332">
        <f>US_Others!AA106+US_Others!AC106</f>
        <v>0</v>
      </c>
      <c r="N101" s="332">
        <f>US_Others!AD106</f>
        <v>0</v>
      </c>
      <c r="O101" s="332">
        <f>US_Others!AE106</f>
        <v>0</v>
      </c>
      <c r="P101" s="332">
        <f>SUM(US_Others!AG106:AI106)</f>
        <v>0</v>
      </c>
      <c r="Q101" s="332">
        <f>US_Others!AL106</f>
        <v>0</v>
      </c>
      <c r="R101" s="332"/>
      <c r="S101" s="334">
        <f t="shared" si="1"/>
        <v>319.00092125834851</v>
      </c>
      <c r="T101" s="334">
        <f>D101*1000/Spec!I$6</f>
        <v>7.2390818311406655E-3</v>
      </c>
      <c r="U101" s="334">
        <f>E101*1000/Spec!I$7</f>
        <v>7.9256373833723145E-4</v>
      </c>
      <c r="V101" s="334">
        <f>F101*1000/Spec!I$8</f>
        <v>0</v>
      </c>
      <c r="W101" s="334">
        <f>G101*1000/Spec!I$9</f>
        <v>5.1112989091413839E-2</v>
      </c>
      <c r="X101" s="334">
        <f>H101*1000/Spec!I$10</f>
        <v>0.16166308264055754</v>
      </c>
      <c r="Y101" s="334">
        <f>I101*1000/Spec!I$11</f>
        <v>1.8288084523511814</v>
      </c>
      <c r="Z101" s="334">
        <f>J101*1000/Spec!I$12</f>
        <v>0.10111109754828343</v>
      </c>
      <c r="AA101" s="334">
        <f>K101*1000/Spec!I$15</f>
        <v>4.5720334279016981E-3</v>
      </c>
      <c r="AB101" s="334">
        <f>L101*1000/Spec!I$17</f>
        <v>0</v>
      </c>
      <c r="AC101" s="334">
        <f>M101*1000/Spec!I$18</f>
        <v>0</v>
      </c>
      <c r="AD101" s="335">
        <f>N101*1000/Spec!I$25</f>
        <v>0</v>
      </c>
      <c r="AE101" s="335">
        <f>O101*1000/Spec!I$26</f>
        <v>0</v>
      </c>
      <c r="AF101" s="334">
        <f>P101*1000/Spec!I$21</f>
        <v>0</v>
      </c>
      <c r="AG101" s="334">
        <f>Q101*1000/Spec!I$22</f>
        <v>0</v>
      </c>
      <c r="AI101" s="200">
        <f>S101/'2007output'!$C99</f>
        <v>1.0731377287840561E-2</v>
      </c>
      <c r="AJ101" s="200">
        <f>T101/'2007output'!$C99</f>
        <v>2.4352694042725779E-7</v>
      </c>
      <c r="AK101" s="200">
        <f>U101/'2007output'!$C99</f>
        <v>2.6662307015314252E-8</v>
      </c>
      <c r="AL101" s="200">
        <f>V101/'2007output'!$C99</f>
        <v>0</v>
      </c>
      <c r="AM101" s="200">
        <f>W101/'2007output'!$C99</f>
        <v>1.7194708030483026E-6</v>
      </c>
      <c r="AN101" s="200">
        <f>X101/'2007output'!$C99</f>
        <v>5.4384405113556323E-6</v>
      </c>
      <c r="AO101" s="200">
        <f>Y101/'2007output'!$C99</f>
        <v>6.1522184362214268E-5</v>
      </c>
      <c r="AP101" s="200">
        <f>Z101/'2007output'!$C99</f>
        <v>3.4014363704596456E-6</v>
      </c>
      <c r="AQ101" s="200">
        <f>AA101/'2007output'!$C99</f>
        <v>1.5380587458459592E-7</v>
      </c>
      <c r="AR101" s="200">
        <f>AB101/'2007output'!$C99</f>
        <v>0</v>
      </c>
      <c r="AS101" s="200">
        <f>AC101/'2007output'!$C99</f>
        <v>0</v>
      </c>
      <c r="AT101" s="200">
        <f>AD101/'2007output'!$C99</f>
        <v>0</v>
      </c>
      <c r="AU101" s="200">
        <f>AE101/'2007output'!$C99</f>
        <v>0</v>
      </c>
      <c r="AV101" s="200">
        <f>AF101/'2007output'!$C99</f>
        <v>0</v>
      </c>
      <c r="AW101" s="200">
        <f>AG101/'2007output'!$C99</f>
        <v>0</v>
      </c>
      <c r="AY101" s="370">
        <f>IFERROR(IF(SUMPRODUCT(US_CO2!C104:AX104/SUM(US_CO2!C104:AX104),US_CO2!C$6:AX$6)&gt;3.5,4,IF(SUMPRODUCT(US_CO2!C104:AX104/SUM(US_CO2!C104:AX104),US_CO2!C$6:AX$6)&gt;2.5,3,2)),"")</f>
        <v>4</v>
      </c>
      <c r="AZ101" s="370">
        <f>IFERROR(IF(SUMPRODUCT(US_CH4!C104:AC104/SUM(US_CH4!C104:AC104),US_CH4!C$6:AC$6)&gt;3.5,4,IF(SUMPRODUCT(US_CH4!C104:AC104/SUM(US_CH4!C104:AC104),US_CH4!C$6:AC$6)&gt;2.5,3,2)),"")</f>
        <v>4</v>
      </c>
      <c r="BA101" s="223">
        <f>IFERROR(IF(SUMPRODUCT(US_N2O!C104:AA104/SUM(US_N2O!C104:AA104),US_N2O!C$6:AA$6)&gt;3.5,4,IF(SUMPRODUCT(US_N2O!C104:AA104/SUM(US_N2O!C104:AA104),US_N2O!C$6:AA$6)&gt;2.5,3,2)),"")</f>
        <v>4</v>
      </c>
      <c r="BB101" s="223" t="str">
        <f>IFERROR(IF(SUMPRODUCT(US_Others!U106:V106/SUM(US_Others!U106:V106),US_Others!U$8:V$8)&gt;3.5,4,IF(SUMPRODUCT(US_Others!U106:V106/SUM(US_Others!U106:V106),US_Others!U$8:V$8)&gt;2.5,3,2)),"")</f>
        <v/>
      </c>
      <c r="BC101" s="223">
        <f>IFERROR(IF((US_Others!C106*US_Others!C$8/SUM(US_Others!C106,US_Others!H106,US_Others!N106)+ US_Others!H106*US_Others!H$8/SUM(US_Others!C106,US_Others!H106,US_Others!N106)+US_Others!N106*US_Others!N$8/SUM(US_Others!C106,US_Others!H106,US_Others!N106))&gt;3.5,4,IF((US_Others!C106*US_Others!C$8/SUM(US_Others!C106,US_Others!H106,US_Others!N106)+ US_Others!H106*US_Others!H$8/SUM(US_Others!C106,US_Others!H106,US_Others!N106)+US_Others!N106*US_Others!N$8/SUM(US_Others!C106,US_Others!H106,US_Others!N106))&gt;2.5,3,2)),"")</f>
        <v>4</v>
      </c>
      <c r="BD101" s="223">
        <f>IFERROR(IF((US_Others!D106*US_Others!D$8/SUM(US_Others!D106,US_Others!I106,US_Others!O106)+US_Others!I106*US_Others!I$8/SUM(US_Others!D106,US_Others!I106,US_Others!O106)+US_Others!O106*US_Others!O$8/SUM(US_Others!D106,US_Others!I106,US_Others!O106))&gt;3.5,4,IF((US_Others!D106*US_Others!D$8/SUM(US_Others!D106,US_Others!I106,US_Others!O106)+US_Others!I106*US_Others!I$8/SUM(US_Others!D106,US_Others!I106,US_Others!O106)+US_Others!O106*US_Others!O$8/SUM(US_Others!D106,US_Others!I106,US_Others!O106))&gt;2.5,3,2)),"")</f>
        <v>4</v>
      </c>
      <c r="BE101" s="223">
        <f>IFERROR(IF((US_Others!E106*US_Others!E$8/SUM(US_Others!E106,US_Others!J106,US_Others!P106,US_Others!W106)+US_Others!J106*US_Others!J$8/SUM(US_Others!E106,US_Others!J106,US_Others!P106,US_Others!W106)+US_Others!P106*US_Others!P$8/SUM(US_Others!E106,US_Others!J106,US_Others!P106,US_Others!W106)+US_Others!W106*US_Others!W$8/SUM(US_Others!E106,US_Others!J106,US_Others!P106,US_Others!W106))&gt;3.5,4,IF((US_Others!E106*US_Others!E$8/SUM(US_Others!E106,US_Others!J106,US_Others!P106,US_Others!W106)+US_Others!J106*US_Others!J$8/SUM(US_Others!E106,US_Others!J106,US_Others!P106,US_Others!W106)+US_Others!P106*US_Others!P$8/SUM(US_Others!E106,US_Others!J106,US_Others!P106,US_Others!W106)+US_Others!W106*US_Others!W$8/SUM(US_Others!E106,US_Others!J106,US_Others!P106,US_Others!W106))&gt;2.5,3,2)),"")</f>
        <v>4</v>
      </c>
      <c r="BF101" s="223">
        <f>IFERROR(IF((US_Others!F106*US_Others!F$8/SUM(US_Others!F106,US_Others!K106,US_Others!Q106)+US_Others!K106*US_Others!K$8/SUM(US_Others!F106,US_Others!K106,US_Others!Q106)+US_Others!Q106*US_Others!Q$8/SUM(US_Others!F106,US_Others!K106,US_Others!Q106))&gt;3.5,4,IF((US_Others!F106*US_Others!F$8/SUM(US_Others!F106,US_Others!K106,US_Others!Q106)+US_Others!K106*US_Others!K$8/SUM(US_Others!F106,US_Others!K106,US_Others!Q106)+US_Others!Q106*US_Others!Q$8/SUM(US_Others!F106,US_Others!K106,US_Others!Q106))&gt;2.5,3,2)),"")</f>
        <v>4</v>
      </c>
      <c r="BG101" s="223">
        <f>IFERROR(IF((US_Others!G106*US_Others!G$8/SUM(US_Others!G106,US_Others!L106,US_Others!R106)+US_Others!L106*US_Others!L$8/SUM(US_Others!G106,US_Others!L106,US_Others!R106)+US_Others!R106*US_Others!R$8/SUM(US_Others!G106,US_Others!L106,US_Others!R106))&gt;3.5,4,IF((US_Others!G106*US_Others!G$8/SUM(US_Others!G106,US_Others!L106,US_Others!R106)+US_Others!L106*US_Others!L$8/SUM(US_Others!G106,US_Others!L106,US_Others!R106)+US_Others!R106*US_Others!R$8/SUM(US_Others!G106,US_Others!L106,US_Others!R106))&gt;2.5,3,2)),"")</f>
        <v>4</v>
      </c>
      <c r="BH101" s="219" t="str">
        <f>IFERROR(IF((US_Others!Z106*US_Others!Z$8/SUM(US_Others!Z106,US_Others!AB106)+US_Others!AB106*US_Others!AB$8/SUM(US_Others!Z106,US_Others!AB106))&gt;3.5,4,IF((US_Others!Z106*US_Others!Z$8/SUM(US_Others!Z106,US_Others!AB106)+US_Others!AB106*US_Others!AB$8/SUM(US_Others!Z106,US_Others!AB106))&gt;2.5,3,2)),"")</f>
        <v/>
      </c>
      <c r="BI101" s="219" t="str">
        <f>IFERROR(IF((US_Others!AA106*US_Others!AA$8/SUM(US_Others!AA106,US_Others!AC106)+US_Others!AC106*US_Others!AC$8/SUM(US_Others!AA106,US_Others!AC106))&gt;3.5,4,IF((US_Others!AA106*US_Others!AA$8/SUM(US_Others!AA106,US_Others!AC106)+US_Others!AC106*US_Others!AC$8/SUM(US_Others!AA106,US_Others!AC106))&gt;2.5,3,2)),"")</f>
        <v/>
      </c>
      <c r="BJ101" s="219" t="str">
        <f>IFERROR(US_Others!AD106*US_Others!AD$8/US_Others!AD106,"")</f>
        <v/>
      </c>
      <c r="BK101" s="74" t="str">
        <f>IFERROR(US_Others!AE106*US_Others!AE$8/US_Others!AE106,"")</f>
        <v/>
      </c>
      <c r="BL101" s="219" t="str">
        <f>IFERROR(IF(SUMPRODUCT(US_Others!AG106:AI106/SUM(US_Others!AG106:AI106),US_Others!AG$8:AI$8)&gt;3.5,4,IF(SUMPRODUCT(US_Others!AG106:AI106/SUM(US_Others!AG106:AI106),US_Others!AG$8:AI$8)&gt;2.5,3,2)),"")</f>
        <v/>
      </c>
      <c r="BM101" s="219" t="str">
        <f>IFERROR(US_Others!AL106*US_Others!AL$8/US_Others!AL106,"")</f>
        <v/>
      </c>
    </row>
    <row r="102" spans="1:65">
      <c r="A102" s="200" t="s">
        <v>225</v>
      </c>
      <c r="B102" s="332">
        <v>333511</v>
      </c>
      <c r="C102" s="333">
        <f>SUM(US_CO2!C105:AX105)</f>
        <v>0.11596569959918179</v>
      </c>
      <c r="D102" s="333">
        <f>SUM(US_CH4!C105:AC105)</f>
        <v>6.6309520697063881E-5</v>
      </c>
      <c r="E102" s="333">
        <f>SUM(US_N2O!C105:AA105)</f>
        <v>8.7778889459388777E-5</v>
      </c>
      <c r="F102" s="332">
        <f>US_Others!V107+US_Others!U107</f>
        <v>0</v>
      </c>
      <c r="G102" s="332">
        <f>US_Others!C107+US_Others!H107+US_Others!N107</f>
        <v>0</v>
      </c>
      <c r="H102" s="332">
        <f>US_Others!D107+US_Others!I107+US_Others!O107</f>
        <v>0</v>
      </c>
      <c r="I102" s="332">
        <f>US_Others!E107+US_Others!J107+US_Others!P107+US_Others!W107</f>
        <v>0</v>
      </c>
      <c r="J102" s="332">
        <f>US_Others!F107+US_Others!K107+US_Others!Q107</f>
        <v>0</v>
      </c>
      <c r="K102" s="332">
        <f>US_Others!G107+US_Others!L107+US_Others!R107</f>
        <v>0</v>
      </c>
      <c r="L102" s="332">
        <f>US_Others!Z107+US_Others!AB107</f>
        <v>0</v>
      </c>
      <c r="M102" s="332">
        <f>US_Others!AA107+US_Others!AC107</f>
        <v>0</v>
      </c>
      <c r="N102" s="332">
        <f>US_Others!AD107</f>
        <v>0</v>
      </c>
      <c r="O102" s="332">
        <f>US_Others!AE107</f>
        <v>0</v>
      </c>
      <c r="P102" s="332">
        <f>SUM(US_Others!AG107:AI107)</f>
        <v>0</v>
      </c>
      <c r="Q102" s="332">
        <f>US_Others!AL107</f>
        <v>0</v>
      </c>
      <c r="R102" s="332"/>
      <c r="S102" s="334">
        <f t="shared" si="1"/>
        <v>115.96569959918179</v>
      </c>
      <c r="T102" s="334">
        <f>D102*1000/Spec!I$6</f>
        <v>2.6523808278825552E-3</v>
      </c>
      <c r="U102" s="334">
        <f>E102*1000/Spec!I$7</f>
        <v>2.9456003174291534E-4</v>
      </c>
      <c r="V102" s="334">
        <f>F102*1000/Spec!I$8</f>
        <v>0</v>
      </c>
      <c r="W102" s="334">
        <f>G102*1000/Spec!I$9</f>
        <v>0</v>
      </c>
      <c r="X102" s="334">
        <f>H102*1000/Spec!I$10</f>
        <v>0</v>
      </c>
      <c r="Y102" s="334">
        <f>I102*1000/Spec!I$11</f>
        <v>0</v>
      </c>
      <c r="Z102" s="334">
        <f>J102*1000/Spec!I$12</f>
        <v>0</v>
      </c>
      <c r="AA102" s="334">
        <f>K102*1000/Spec!I$15</f>
        <v>0</v>
      </c>
      <c r="AB102" s="334">
        <f>L102*1000/Spec!I$17</f>
        <v>0</v>
      </c>
      <c r="AC102" s="334">
        <f>M102*1000/Spec!I$18</f>
        <v>0</v>
      </c>
      <c r="AD102" s="335">
        <f>N102*1000/Spec!I$25</f>
        <v>0</v>
      </c>
      <c r="AE102" s="335">
        <f>O102*1000/Spec!I$26</f>
        <v>0</v>
      </c>
      <c r="AF102" s="334">
        <f>P102*1000/Spec!I$21</f>
        <v>0</v>
      </c>
      <c r="AG102" s="334">
        <f>Q102*1000/Spec!I$22</f>
        <v>0</v>
      </c>
      <c r="AI102" s="200">
        <f>S102/'2007output'!$C100</f>
        <v>2.0561294255174077E-2</v>
      </c>
      <c r="AJ102" s="200">
        <f>T102/'2007output'!$C100</f>
        <v>4.7028028863165871E-7</v>
      </c>
      <c r="AK102" s="200">
        <f>U102/'2007output'!$C100</f>
        <v>5.2226955982786405E-8</v>
      </c>
      <c r="AL102" s="200">
        <f>V102/'2007output'!$C100</f>
        <v>0</v>
      </c>
      <c r="AM102" s="200">
        <f>W102/'2007output'!$C100</f>
        <v>0</v>
      </c>
      <c r="AN102" s="200">
        <f>X102/'2007output'!$C100</f>
        <v>0</v>
      </c>
      <c r="AO102" s="200">
        <f>Y102/'2007output'!$C100</f>
        <v>0</v>
      </c>
      <c r="AP102" s="200">
        <f>Z102/'2007output'!$C100</f>
        <v>0</v>
      </c>
      <c r="AQ102" s="200">
        <f>AA102/'2007output'!$C100</f>
        <v>0</v>
      </c>
      <c r="AR102" s="200">
        <f>AB102/'2007output'!$C100</f>
        <v>0</v>
      </c>
      <c r="AS102" s="200">
        <f>AC102/'2007output'!$C100</f>
        <v>0</v>
      </c>
      <c r="AT102" s="200">
        <f>AD102/'2007output'!$C100</f>
        <v>0</v>
      </c>
      <c r="AU102" s="200">
        <f>AE102/'2007output'!$C100</f>
        <v>0</v>
      </c>
      <c r="AV102" s="200">
        <f>AF102/'2007output'!$C100</f>
        <v>0</v>
      </c>
      <c r="AW102" s="200">
        <f>AG102/'2007output'!$C100</f>
        <v>0</v>
      </c>
      <c r="AY102" s="370">
        <f>IFERROR(IF(SUMPRODUCT(US_CO2!C105:AX105/SUM(US_CO2!C105:AX105),US_CO2!C$6:AX$6)&gt;3.5,4,IF(SUMPRODUCT(US_CO2!C105:AX105/SUM(US_CO2!C105:AX105),US_CO2!C$6:AX$6)&gt;2.5,3,2)),"")</f>
        <v>4</v>
      </c>
      <c r="AZ102" s="370">
        <f>IFERROR(IF(SUMPRODUCT(US_CH4!C105:AC105/SUM(US_CH4!C105:AC105),US_CH4!C$6:AC$6)&gt;3.5,4,IF(SUMPRODUCT(US_CH4!C105:AC105/SUM(US_CH4!C105:AC105),US_CH4!C$6:AC$6)&gt;2.5,3,2)),"")</f>
        <v>4</v>
      </c>
      <c r="BA102" s="223">
        <f>IFERROR(IF(SUMPRODUCT(US_N2O!C105:AA105/SUM(US_N2O!C105:AA105),US_N2O!C$6:AA$6)&gt;3.5,4,IF(SUMPRODUCT(US_N2O!C105:AA105/SUM(US_N2O!C105:AA105),US_N2O!C$6:AA$6)&gt;2.5,3,2)),"")</f>
        <v>4</v>
      </c>
      <c r="BB102" s="223" t="str">
        <f>IFERROR(IF(SUMPRODUCT(US_Others!U107:V107/SUM(US_Others!U107:V107),US_Others!U$8:V$8)&gt;3.5,4,IF(SUMPRODUCT(US_Others!U107:V107/SUM(US_Others!U107:V107),US_Others!U$8:V$8)&gt;2.5,3,2)),"")</f>
        <v/>
      </c>
      <c r="BC102" s="223" t="str">
        <f>IFERROR(IF((US_Others!C107*US_Others!C$8/SUM(US_Others!C107,US_Others!H107,US_Others!N107)+ US_Others!H107*US_Others!H$8/SUM(US_Others!C107,US_Others!H107,US_Others!N107)+US_Others!N107*US_Others!N$8/SUM(US_Others!C107,US_Others!H107,US_Others!N107))&gt;3.5,4,IF((US_Others!C107*US_Others!C$8/SUM(US_Others!C107,US_Others!H107,US_Others!N107)+ US_Others!H107*US_Others!H$8/SUM(US_Others!C107,US_Others!H107,US_Others!N107)+US_Others!N107*US_Others!N$8/SUM(US_Others!C107,US_Others!H107,US_Others!N107))&gt;2.5,3,2)),"")</f>
        <v/>
      </c>
      <c r="BD102" s="223" t="str">
        <f>IFERROR(IF((US_Others!D107*US_Others!D$8/SUM(US_Others!D107,US_Others!I107,US_Others!O107)+US_Others!I107*US_Others!I$8/SUM(US_Others!D107,US_Others!I107,US_Others!O107)+US_Others!O107*US_Others!O$8/SUM(US_Others!D107,US_Others!I107,US_Others!O107))&gt;3.5,4,IF((US_Others!D107*US_Others!D$8/SUM(US_Others!D107,US_Others!I107,US_Others!O107)+US_Others!I107*US_Others!I$8/SUM(US_Others!D107,US_Others!I107,US_Others!O107)+US_Others!O107*US_Others!O$8/SUM(US_Others!D107,US_Others!I107,US_Others!O107))&gt;2.5,3,2)),"")</f>
        <v/>
      </c>
      <c r="BE102" s="223" t="str">
        <f>IFERROR(IF((US_Others!E107*US_Others!E$8/SUM(US_Others!E107,US_Others!J107,US_Others!P107,US_Others!W107)+US_Others!J107*US_Others!J$8/SUM(US_Others!E107,US_Others!J107,US_Others!P107,US_Others!W107)+US_Others!P107*US_Others!P$8/SUM(US_Others!E107,US_Others!J107,US_Others!P107,US_Others!W107)+US_Others!W107*US_Others!W$8/SUM(US_Others!E107,US_Others!J107,US_Others!P107,US_Others!W107))&gt;3.5,4,IF((US_Others!E107*US_Others!E$8/SUM(US_Others!E107,US_Others!J107,US_Others!P107,US_Others!W107)+US_Others!J107*US_Others!J$8/SUM(US_Others!E107,US_Others!J107,US_Others!P107,US_Others!W107)+US_Others!P107*US_Others!P$8/SUM(US_Others!E107,US_Others!J107,US_Others!P107,US_Others!W107)+US_Others!W107*US_Others!W$8/SUM(US_Others!E107,US_Others!J107,US_Others!P107,US_Others!W107))&gt;2.5,3,2)),"")</f>
        <v/>
      </c>
      <c r="BF102" s="223" t="str">
        <f>IFERROR(IF((US_Others!F107*US_Others!F$8/SUM(US_Others!F107,US_Others!K107,US_Others!Q107)+US_Others!K107*US_Others!K$8/SUM(US_Others!F107,US_Others!K107,US_Others!Q107)+US_Others!Q107*US_Others!Q$8/SUM(US_Others!F107,US_Others!K107,US_Others!Q107))&gt;3.5,4,IF((US_Others!F107*US_Others!F$8/SUM(US_Others!F107,US_Others!K107,US_Others!Q107)+US_Others!K107*US_Others!K$8/SUM(US_Others!F107,US_Others!K107,US_Others!Q107)+US_Others!Q107*US_Others!Q$8/SUM(US_Others!F107,US_Others!K107,US_Others!Q107))&gt;2.5,3,2)),"")</f>
        <v/>
      </c>
      <c r="BG102" s="223" t="str">
        <f>IFERROR(IF((US_Others!G107*US_Others!G$8/SUM(US_Others!G107,US_Others!L107,US_Others!R107)+US_Others!L107*US_Others!L$8/SUM(US_Others!G107,US_Others!L107,US_Others!R107)+US_Others!R107*US_Others!R$8/SUM(US_Others!G107,US_Others!L107,US_Others!R107))&gt;3.5,4,IF((US_Others!G107*US_Others!G$8/SUM(US_Others!G107,US_Others!L107,US_Others!R107)+US_Others!L107*US_Others!L$8/SUM(US_Others!G107,US_Others!L107,US_Others!R107)+US_Others!R107*US_Others!R$8/SUM(US_Others!G107,US_Others!L107,US_Others!R107))&gt;2.5,3,2)),"")</f>
        <v/>
      </c>
      <c r="BH102" s="219" t="str">
        <f>IFERROR(IF((US_Others!Z107*US_Others!Z$8/SUM(US_Others!Z107,US_Others!AB107)+US_Others!AB107*US_Others!AB$8/SUM(US_Others!Z107,US_Others!AB107))&gt;3.5,4,IF((US_Others!Z107*US_Others!Z$8/SUM(US_Others!Z107,US_Others!AB107)+US_Others!AB107*US_Others!AB$8/SUM(US_Others!Z107,US_Others!AB107))&gt;2.5,3,2)),"")</f>
        <v/>
      </c>
      <c r="BI102" s="219" t="str">
        <f>IFERROR(IF((US_Others!AA107*US_Others!AA$8/SUM(US_Others!AA107,US_Others!AC107)+US_Others!AC107*US_Others!AC$8/SUM(US_Others!AA107,US_Others!AC107))&gt;3.5,4,IF((US_Others!AA107*US_Others!AA$8/SUM(US_Others!AA107,US_Others!AC107)+US_Others!AC107*US_Others!AC$8/SUM(US_Others!AA107,US_Others!AC107))&gt;2.5,3,2)),"")</f>
        <v/>
      </c>
      <c r="BJ102" s="219" t="str">
        <f>IFERROR(US_Others!AD107*US_Others!AD$8/US_Others!AD107,"")</f>
        <v/>
      </c>
      <c r="BK102" s="74" t="str">
        <f>IFERROR(US_Others!AE107*US_Others!AE$8/US_Others!AE107,"")</f>
        <v/>
      </c>
      <c r="BL102" s="219" t="str">
        <f>IFERROR(IF(SUMPRODUCT(US_Others!AG107:AI107/SUM(US_Others!AG107:AI107),US_Others!AG$8:AI$8)&gt;3.5,4,IF(SUMPRODUCT(US_Others!AG107:AI107/SUM(US_Others!AG107:AI107),US_Others!AG$8:AI$8)&gt;2.5,3,2)),"")</f>
        <v/>
      </c>
      <c r="BM102" s="219" t="str">
        <f>IFERROR(US_Others!AL107*US_Others!AL$8/US_Others!AL107,"")</f>
        <v/>
      </c>
    </row>
    <row r="103" spans="1:65">
      <c r="A103" s="200" t="s">
        <v>226</v>
      </c>
      <c r="B103" s="332" t="s">
        <v>227</v>
      </c>
      <c r="C103" s="333">
        <f>SUM(US_CO2!C106:AX106)</f>
        <v>8.5977617534490694E-2</v>
      </c>
      <c r="D103" s="333">
        <f>SUM(US_CH4!C106:AC106)</f>
        <v>5.0083925767762906E-5</v>
      </c>
      <c r="E103" s="333">
        <f>SUM(US_N2O!C106:AA106)</f>
        <v>6.8486241849755671E-5</v>
      </c>
      <c r="F103" s="332">
        <f>US_Others!V108+US_Others!U108</f>
        <v>0</v>
      </c>
      <c r="G103" s="332">
        <f>US_Others!C108+US_Others!H108+US_Others!N108</f>
        <v>1.8730329878775431E-5</v>
      </c>
      <c r="H103" s="332">
        <f>US_Others!D108+US_Others!I108+US_Others!O108</f>
        <v>3.0717741001191711E-4</v>
      </c>
      <c r="I103" s="332">
        <f>US_Others!E108+US_Others!J108+US_Others!P108+US_Others!W108</f>
        <v>1.4197590048111778E-3</v>
      </c>
      <c r="J103" s="332">
        <f>US_Others!F108+US_Others!K108+US_Others!Q108</f>
        <v>2.4536732141195816E-4</v>
      </c>
      <c r="K103" s="332">
        <f>US_Others!G108+US_Others!L108+US_Others!R108</f>
        <v>2.4349428842408067E-5</v>
      </c>
      <c r="L103" s="332">
        <f>US_Others!Z108+US_Others!AB108</f>
        <v>0</v>
      </c>
      <c r="M103" s="332">
        <f>US_Others!AA108+US_Others!AC108</f>
        <v>0</v>
      </c>
      <c r="N103" s="332">
        <f>US_Others!AD108</f>
        <v>0</v>
      </c>
      <c r="O103" s="332">
        <f>US_Others!AE108</f>
        <v>0</v>
      </c>
      <c r="P103" s="332">
        <f>SUM(US_Others!AG108:AI108)</f>
        <v>0</v>
      </c>
      <c r="Q103" s="332">
        <f>US_Others!AL108</f>
        <v>0</v>
      </c>
      <c r="R103" s="332"/>
      <c r="S103" s="334">
        <f t="shared" si="1"/>
        <v>85.97761753449069</v>
      </c>
      <c r="T103" s="334">
        <f>D103*1000/Spec!I$6</f>
        <v>2.003357030710516E-3</v>
      </c>
      <c r="U103" s="334">
        <f>E103*1000/Spec!I$7</f>
        <v>2.2981960352267005E-4</v>
      </c>
      <c r="V103" s="334">
        <f>F103*1000/Spec!I$8</f>
        <v>0</v>
      </c>
      <c r="W103" s="334">
        <f>G103*1000/Spec!I$9</f>
        <v>2.7748636857445082E-5</v>
      </c>
      <c r="X103" s="334">
        <f>H103*1000/Spec!I$10</f>
        <v>8.7764974289119172E-5</v>
      </c>
      <c r="Y103" s="334">
        <f>I103*1000/Spec!I$11</f>
        <v>9.9283846490292151E-4</v>
      </c>
      <c r="Z103" s="334">
        <f>J103*1000/Spec!I$12</f>
        <v>5.4892018212966029E-5</v>
      </c>
      <c r="AA103" s="334">
        <f>K103*1000/Spec!I$15</f>
        <v>2.4821028381659598E-6</v>
      </c>
      <c r="AB103" s="334">
        <f>L103*1000/Spec!I$17</f>
        <v>0</v>
      </c>
      <c r="AC103" s="334">
        <f>M103*1000/Spec!I$18</f>
        <v>0</v>
      </c>
      <c r="AD103" s="335">
        <f>N103*1000/Spec!I$25</f>
        <v>0</v>
      </c>
      <c r="AE103" s="335">
        <f>O103*1000/Spec!I$26</f>
        <v>0</v>
      </c>
      <c r="AF103" s="334">
        <f>P103*1000/Spec!I$21</f>
        <v>0</v>
      </c>
      <c r="AG103" s="334">
        <f>Q103*1000/Spec!I$22</f>
        <v>0</v>
      </c>
      <c r="AI103" s="200">
        <f>S103/'2007output'!$C101</f>
        <v>1.3231396973605831E-2</v>
      </c>
      <c r="AJ103" s="200">
        <f>T103/'2007output'!$C101</f>
        <v>3.0830363661288338E-7</v>
      </c>
      <c r="AK103" s="200">
        <f>U103/'2007output'!$C101</f>
        <v>3.5367744463322569E-8</v>
      </c>
      <c r="AL103" s="200">
        <f>V103/'2007output'!$C101</f>
        <v>0</v>
      </c>
      <c r="AM103" s="200">
        <f>W103/'2007output'!$C101</f>
        <v>4.2703350042236202E-9</v>
      </c>
      <c r="AN103" s="200">
        <f>X103/'2007output'!$C101</f>
        <v>1.3506459570501566E-8</v>
      </c>
      <c r="AO103" s="200">
        <f>Y103/'2007output'!$C101</f>
        <v>1.5279139195181926E-7</v>
      </c>
      <c r="AP103" s="200">
        <f>Z103/'2007output'!$C101</f>
        <v>8.4475251174155166E-9</v>
      </c>
      <c r="AQ103" s="200">
        <f>AA103/'2007output'!$C101</f>
        <v>3.819795072585349E-10</v>
      </c>
      <c r="AR103" s="200">
        <f>AB103/'2007output'!$C101</f>
        <v>0</v>
      </c>
      <c r="AS103" s="200">
        <f>AC103/'2007output'!$C101</f>
        <v>0</v>
      </c>
      <c r="AT103" s="200">
        <f>AD103/'2007output'!$C101</f>
        <v>0</v>
      </c>
      <c r="AU103" s="200">
        <f>AE103/'2007output'!$C101</f>
        <v>0</v>
      </c>
      <c r="AV103" s="200">
        <f>AF103/'2007output'!$C101</f>
        <v>0</v>
      </c>
      <c r="AW103" s="200">
        <f>AG103/'2007output'!$C101</f>
        <v>0</v>
      </c>
      <c r="AY103" s="370">
        <f>IFERROR(IF(SUMPRODUCT(US_CO2!C106:AX106/SUM(US_CO2!C106:AX106),US_CO2!C$6:AX$6)&gt;3.5,4,IF(SUMPRODUCT(US_CO2!C106:AX106/SUM(US_CO2!C106:AX106),US_CO2!C$6:AX$6)&gt;2.5,3,2)),"")</f>
        <v>4</v>
      </c>
      <c r="AZ103" s="370">
        <f>IFERROR(IF(SUMPRODUCT(US_CH4!C106:AC106/SUM(US_CH4!C106:AC106),US_CH4!C$6:AC$6)&gt;3.5,4,IF(SUMPRODUCT(US_CH4!C106:AC106/SUM(US_CH4!C106:AC106),US_CH4!C$6:AC$6)&gt;2.5,3,2)),"")</f>
        <v>4</v>
      </c>
      <c r="BA103" s="223">
        <f>IFERROR(IF(SUMPRODUCT(US_N2O!C106:AA106/SUM(US_N2O!C106:AA106),US_N2O!C$6:AA$6)&gt;3.5,4,IF(SUMPRODUCT(US_N2O!C106:AA106/SUM(US_N2O!C106:AA106),US_N2O!C$6:AA$6)&gt;2.5,3,2)),"")</f>
        <v>4</v>
      </c>
      <c r="BB103" s="223" t="str">
        <f>IFERROR(IF(SUMPRODUCT(US_Others!U108:V108/SUM(US_Others!U108:V108),US_Others!U$8:V$8)&gt;3.5,4,IF(SUMPRODUCT(US_Others!U108:V108/SUM(US_Others!U108:V108),US_Others!U$8:V$8)&gt;2.5,3,2)),"")</f>
        <v/>
      </c>
      <c r="BC103" s="223">
        <f>IFERROR(IF((US_Others!C108*US_Others!C$8/SUM(US_Others!C108,US_Others!H108,US_Others!N108)+ US_Others!H108*US_Others!H$8/SUM(US_Others!C108,US_Others!H108,US_Others!N108)+US_Others!N108*US_Others!N$8/SUM(US_Others!C108,US_Others!H108,US_Others!N108))&gt;3.5,4,IF((US_Others!C108*US_Others!C$8/SUM(US_Others!C108,US_Others!H108,US_Others!N108)+ US_Others!H108*US_Others!H$8/SUM(US_Others!C108,US_Others!H108,US_Others!N108)+US_Others!N108*US_Others!N$8/SUM(US_Others!C108,US_Others!H108,US_Others!N108))&gt;2.5,3,2)),"")</f>
        <v>4</v>
      </c>
      <c r="BD103" s="223">
        <f>IFERROR(IF((US_Others!D108*US_Others!D$8/SUM(US_Others!D108,US_Others!I108,US_Others!O108)+US_Others!I108*US_Others!I$8/SUM(US_Others!D108,US_Others!I108,US_Others!O108)+US_Others!O108*US_Others!O$8/SUM(US_Others!D108,US_Others!I108,US_Others!O108))&gt;3.5,4,IF((US_Others!D108*US_Others!D$8/SUM(US_Others!D108,US_Others!I108,US_Others!O108)+US_Others!I108*US_Others!I$8/SUM(US_Others!D108,US_Others!I108,US_Others!O108)+US_Others!O108*US_Others!O$8/SUM(US_Others!D108,US_Others!I108,US_Others!O108))&gt;2.5,3,2)),"")</f>
        <v>4</v>
      </c>
      <c r="BE103" s="223">
        <f>IFERROR(IF((US_Others!E108*US_Others!E$8/SUM(US_Others!E108,US_Others!J108,US_Others!P108,US_Others!W108)+US_Others!J108*US_Others!J$8/SUM(US_Others!E108,US_Others!J108,US_Others!P108,US_Others!W108)+US_Others!P108*US_Others!P$8/SUM(US_Others!E108,US_Others!J108,US_Others!P108,US_Others!W108)+US_Others!W108*US_Others!W$8/SUM(US_Others!E108,US_Others!J108,US_Others!P108,US_Others!W108))&gt;3.5,4,IF((US_Others!E108*US_Others!E$8/SUM(US_Others!E108,US_Others!J108,US_Others!P108,US_Others!W108)+US_Others!J108*US_Others!J$8/SUM(US_Others!E108,US_Others!J108,US_Others!P108,US_Others!W108)+US_Others!P108*US_Others!P$8/SUM(US_Others!E108,US_Others!J108,US_Others!P108,US_Others!W108)+US_Others!W108*US_Others!W$8/SUM(US_Others!E108,US_Others!J108,US_Others!P108,US_Others!W108))&gt;2.5,3,2)),"")</f>
        <v>4</v>
      </c>
      <c r="BF103" s="223">
        <f>IFERROR(IF((US_Others!F108*US_Others!F$8/SUM(US_Others!F108,US_Others!K108,US_Others!Q108)+US_Others!K108*US_Others!K$8/SUM(US_Others!F108,US_Others!K108,US_Others!Q108)+US_Others!Q108*US_Others!Q$8/SUM(US_Others!F108,US_Others!K108,US_Others!Q108))&gt;3.5,4,IF((US_Others!F108*US_Others!F$8/SUM(US_Others!F108,US_Others!K108,US_Others!Q108)+US_Others!K108*US_Others!K$8/SUM(US_Others!F108,US_Others!K108,US_Others!Q108)+US_Others!Q108*US_Others!Q$8/SUM(US_Others!F108,US_Others!K108,US_Others!Q108))&gt;2.5,3,2)),"")</f>
        <v>4</v>
      </c>
      <c r="BG103" s="223">
        <f>IFERROR(IF((US_Others!G108*US_Others!G$8/SUM(US_Others!G108,US_Others!L108,US_Others!R108)+US_Others!L108*US_Others!L$8/SUM(US_Others!G108,US_Others!L108,US_Others!R108)+US_Others!R108*US_Others!R$8/SUM(US_Others!G108,US_Others!L108,US_Others!R108))&gt;3.5,4,IF((US_Others!G108*US_Others!G$8/SUM(US_Others!G108,US_Others!L108,US_Others!R108)+US_Others!L108*US_Others!L$8/SUM(US_Others!G108,US_Others!L108,US_Others!R108)+US_Others!R108*US_Others!R$8/SUM(US_Others!G108,US_Others!L108,US_Others!R108))&gt;2.5,3,2)),"")</f>
        <v>4</v>
      </c>
      <c r="BH103" s="219" t="str">
        <f>IFERROR(IF((US_Others!Z108*US_Others!Z$8/SUM(US_Others!Z108,US_Others!AB108)+US_Others!AB108*US_Others!AB$8/SUM(US_Others!Z108,US_Others!AB108))&gt;3.5,4,IF((US_Others!Z108*US_Others!Z$8/SUM(US_Others!Z108,US_Others!AB108)+US_Others!AB108*US_Others!AB$8/SUM(US_Others!Z108,US_Others!AB108))&gt;2.5,3,2)),"")</f>
        <v/>
      </c>
      <c r="BI103" s="219" t="str">
        <f>IFERROR(IF((US_Others!AA108*US_Others!AA$8/SUM(US_Others!AA108,US_Others!AC108)+US_Others!AC108*US_Others!AC$8/SUM(US_Others!AA108,US_Others!AC108))&gt;3.5,4,IF((US_Others!AA108*US_Others!AA$8/SUM(US_Others!AA108,US_Others!AC108)+US_Others!AC108*US_Others!AC$8/SUM(US_Others!AA108,US_Others!AC108))&gt;2.5,3,2)),"")</f>
        <v/>
      </c>
      <c r="BJ103" s="219" t="str">
        <f>IFERROR(US_Others!AD108*US_Others!AD$8/US_Others!AD108,"")</f>
        <v/>
      </c>
      <c r="BK103" s="74" t="str">
        <f>IFERROR(US_Others!AE108*US_Others!AE$8/US_Others!AE108,"")</f>
        <v/>
      </c>
      <c r="BL103" s="219" t="str">
        <f>IFERROR(IF(SUMPRODUCT(US_Others!AG108:AI108/SUM(US_Others!AG108:AI108),US_Others!AG$8:AI$8)&gt;3.5,4,IF(SUMPRODUCT(US_Others!AG108:AI108/SUM(US_Others!AG108:AI108),US_Others!AG$8:AI$8)&gt;2.5,3,2)),"")</f>
        <v/>
      </c>
      <c r="BM103" s="219" t="str">
        <f>IFERROR(US_Others!AL108*US_Others!AL$8/US_Others!AL108,"")</f>
        <v/>
      </c>
    </row>
    <row r="104" spans="1:65">
      <c r="A104" s="200" t="s">
        <v>228</v>
      </c>
      <c r="B104" s="332">
        <v>333514</v>
      </c>
      <c r="C104" s="333">
        <f>SUM(US_CO2!C107:AX107)</f>
        <v>0.14775660127246726</v>
      </c>
      <c r="D104" s="333">
        <f>SUM(US_CH4!C107:AC107)</f>
        <v>8.4579817413252961E-5</v>
      </c>
      <c r="E104" s="333">
        <f>SUM(US_N2O!C107:AA107)</f>
        <v>1.1218329153624211E-4</v>
      </c>
      <c r="F104" s="332">
        <f>US_Others!V109+US_Others!U109</f>
        <v>0</v>
      </c>
      <c r="G104" s="332">
        <f>US_Others!C109+US_Others!H109+US_Others!N109</f>
        <v>9.3651649393877155E-6</v>
      </c>
      <c r="H104" s="332">
        <f>US_Others!D109+US_Others!I109+US_Others!O109</f>
        <v>1.5358870500595855E-4</v>
      </c>
      <c r="I104" s="332">
        <f>US_Others!E109+US_Others!J109+US_Others!P109+US_Others!W109</f>
        <v>7.0987950240558888E-4</v>
      </c>
      <c r="J104" s="332">
        <f>US_Others!F109+US_Others!K109+US_Others!Q109</f>
        <v>1.2268366070597908E-4</v>
      </c>
      <c r="K104" s="332">
        <f>US_Others!G109+US_Others!L109+US_Others!R109</f>
        <v>1.2174714421204033E-5</v>
      </c>
      <c r="L104" s="332">
        <f>US_Others!Z109+US_Others!AB109</f>
        <v>0</v>
      </c>
      <c r="M104" s="332">
        <f>US_Others!AA109+US_Others!AC109</f>
        <v>0</v>
      </c>
      <c r="N104" s="332">
        <f>US_Others!AD109</f>
        <v>0</v>
      </c>
      <c r="O104" s="332">
        <f>US_Others!AE109</f>
        <v>0</v>
      </c>
      <c r="P104" s="332">
        <f>SUM(US_Others!AG109:AI109)</f>
        <v>0</v>
      </c>
      <c r="Q104" s="332">
        <f>US_Others!AL109</f>
        <v>0</v>
      </c>
      <c r="R104" s="332"/>
      <c r="S104" s="334">
        <f t="shared" si="1"/>
        <v>147.75660127246726</v>
      </c>
      <c r="T104" s="334">
        <f>D104*1000/Spec!I$6</f>
        <v>3.3831926965301184E-3</v>
      </c>
      <c r="U104" s="334">
        <f>E104*1000/Spec!I$7</f>
        <v>3.7645399844376545E-4</v>
      </c>
      <c r="V104" s="334">
        <f>F104*1000/Spec!I$8</f>
        <v>0</v>
      </c>
      <c r="W104" s="334">
        <f>G104*1000/Spec!I$9</f>
        <v>1.3874318428722541E-5</v>
      </c>
      <c r="X104" s="334">
        <f>H104*1000/Spec!I$10</f>
        <v>4.3882487144559586E-5</v>
      </c>
      <c r="Y104" s="334">
        <f>I104*1000/Spec!I$11</f>
        <v>4.9641923245146075E-4</v>
      </c>
      <c r="Z104" s="334">
        <f>J104*1000/Spec!I$12</f>
        <v>2.7446009106483015E-5</v>
      </c>
      <c r="AA104" s="334">
        <f>K104*1000/Spec!I$15</f>
        <v>1.2410514190829799E-6</v>
      </c>
      <c r="AB104" s="334">
        <f>L104*1000/Spec!I$17</f>
        <v>0</v>
      </c>
      <c r="AC104" s="334">
        <f>M104*1000/Spec!I$18</f>
        <v>0</v>
      </c>
      <c r="AD104" s="335">
        <f>N104*1000/Spec!I$25</f>
        <v>0</v>
      </c>
      <c r="AE104" s="335">
        <f>O104*1000/Spec!I$26</f>
        <v>0</v>
      </c>
      <c r="AF104" s="334">
        <f>P104*1000/Spec!I$21</f>
        <v>0</v>
      </c>
      <c r="AG104" s="334">
        <f>Q104*1000/Spec!I$22</f>
        <v>0</v>
      </c>
      <c r="AI104" s="200">
        <f>S104/'2007output'!$C102</f>
        <v>1.8928593552711665E-2</v>
      </c>
      <c r="AJ104" s="200">
        <f>T104/'2007output'!$C102</f>
        <v>4.3340926166155759E-7</v>
      </c>
      <c r="AK104" s="200">
        <f>U104/'2007output'!$C102</f>
        <v>4.8226236029178254E-8</v>
      </c>
      <c r="AL104" s="200">
        <f>V104/'2007output'!$C102</f>
        <v>0</v>
      </c>
      <c r="AM104" s="200">
        <f>W104/'2007output'!$C102</f>
        <v>1.7773915486449579E-9</v>
      </c>
      <c r="AN104" s="200">
        <f>X104/'2007output'!$C102</f>
        <v>5.6216355552856248E-9</v>
      </c>
      <c r="AO104" s="200">
        <f>Y104/'2007output'!$C102</f>
        <v>6.3594572438055441E-8</v>
      </c>
      <c r="AP104" s="200">
        <f>Z104/'2007output'!$C102</f>
        <v>3.5160144896852438E-9</v>
      </c>
      <c r="AQ104" s="200">
        <f>AA104/'2007output'!$C102</f>
        <v>1.5898685870906738E-10</v>
      </c>
      <c r="AR104" s="200">
        <f>AB104/'2007output'!$C102</f>
        <v>0</v>
      </c>
      <c r="AS104" s="200">
        <f>AC104/'2007output'!$C102</f>
        <v>0</v>
      </c>
      <c r="AT104" s="200">
        <f>AD104/'2007output'!$C102</f>
        <v>0</v>
      </c>
      <c r="AU104" s="200">
        <f>AE104/'2007output'!$C102</f>
        <v>0</v>
      </c>
      <c r="AV104" s="200">
        <f>AF104/'2007output'!$C102</f>
        <v>0</v>
      </c>
      <c r="AW104" s="200">
        <f>AG104/'2007output'!$C102</f>
        <v>0</v>
      </c>
      <c r="AY104" s="370">
        <f>IFERROR(IF(SUMPRODUCT(US_CO2!C107:AX107/SUM(US_CO2!C107:AX107),US_CO2!C$6:AX$6)&gt;3.5,4,IF(SUMPRODUCT(US_CO2!C107:AX107/SUM(US_CO2!C107:AX107),US_CO2!C$6:AX$6)&gt;2.5,3,2)),"")</f>
        <v>4</v>
      </c>
      <c r="AZ104" s="370">
        <f>IFERROR(IF(SUMPRODUCT(US_CH4!C107:AC107/SUM(US_CH4!C107:AC107),US_CH4!C$6:AC$6)&gt;3.5,4,IF(SUMPRODUCT(US_CH4!C107:AC107/SUM(US_CH4!C107:AC107),US_CH4!C$6:AC$6)&gt;2.5,3,2)),"")</f>
        <v>4</v>
      </c>
      <c r="BA104" s="223">
        <f>IFERROR(IF(SUMPRODUCT(US_N2O!C107:AA107/SUM(US_N2O!C107:AA107),US_N2O!C$6:AA$6)&gt;3.5,4,IF(SUMPRODUCT(US_N2O!C107:AA107/SUM(US_N2O!C107:AA107),US_N2O!C$6:AA$6)&gt;2.5,3,2)),"")</f>
        <v>4</v>
      </c>
      <c r="BB104" s="223" t="str">
        <f>IFERROR(IF(SUMPRODUCT(US_Others!U109:V109/SUM(US_Others!U109:V109),US_Others!U$8:V$8)&gt;3.5,4,IF(SUMPRODUCT(US_Others!U109:V109/SUM(US_Others!U109:V109),US_Others!U$8:V$8)&gt;2.5,3,2)),"")</f>
        <v/>
      </c>
      <c r="BC104" s="223">
        <f>IFERROR(IF((US_Others!C109*US_Others!C$8/SUM(US_Others!C109,US_Others!H109,US_Others!N109)+ US_Others!H109*US_Others!H$8/SUM(US_Others!C109,US_Others!H109,US_Others!N109)+US_Others!N109*US_Others!N$8/SUM(US_Others!C109,US_Others!H109,US_Others!N109))&gt;3.5,4,IF((US_Others!C109*US_Others!C$8/SUM(US_Others!C109,US_Others!H109,US_Others!N109)+ US_Others!H109*US_Others!H$8/SUM(US_Others!C109,US_Others!H109,US_Others!N109)+US_Others!N109*US_Others!N$8/SUM(US_Others!C109,US_Others!H109,US_Others!N109))&gt;2.5,3,2)),"")</f>
        <v>4</v>
      </c>
      <c r="BD104" s="223">
        <f>IFERROR(IF((US_Others!D109*US_Others!D$8/SUM(US_Others!D109,US_Others!I109,US_Others!O109)+US_Others!I109*US_Others!I$8/SUM(US_Others!D109,US_Others!I109,US_Others!O109)+US_Others!O109*US_Others!O$8/SUM(US_Others!D109,US_Others!I109,US_Others!O109))&gt;3.5,4,IF((US_Others!D109*US_Others!D$8/SUM(US_Others!D109,US_Others!I109,US_Others!O109)+US_Others!I109*US_Others!I$8/SUM(US_Others!D109,US_Others!I109,US_Others!O109)+US_Others!O109*US_Others!O$8/SUM(US_Others!D109,US_Others!I109,US_Others!O109))&gt;2.5,3,2)),"")</f>
        <v>4</v>
      </c>
      <c r="BE104" s="223">
        <f>IFERROR(IF((US_Others!E109*US_Others!E$8/SUM(US_Others!E109,US_Others!J109,US_Others!P109,US_Others!W109)+US_Others!J109*US_Others!J$8/SUM(US_Others!E109,US_Others!J109,US_Others!P109,US_Others!W109)+US_Others!P109*US_Others!P$8/SUM(US_Others!E109,US_Others!J109,US_Others!P109,US_Others!W109)+US_Others!W109*US_Others!W$8/SUM(US_Others!E109,US_Others!J109,US_Others!P109,US_Others!W109))&gt;3.5,4,IF((US_Others!E109*US_Others!E$8/SUM(US_Others!E109,US_Others!J109,US_Others!P109,US_Others!W109)+US_Others!J109*US_Others!J$8/SUM(US_Others!E109,US_Others!J109,US_Others!P109,US_Others!W109)+US_Others!P109*US_Others!P$8/SUM(US_Others!E109,US_Others!J109,US_Others!P109,US_Others!W109)+US_Others!W109*US_Others!W$8/SUM(US_Others!E109,US_Others!J109,US_Others!P109,US_Others!W109))&gt;2.5,3,2)),"")</f>
        <v>4</v>
      </c>
      <c r="BF104" s="223">
        <f>IFERROR(IF((US_Others!F109*US_Others!F$8/SUM(US_Others!F109,US_Others!K109,US_Others!Q109)+US_Others!K109*US_Others!K$8/SUM(US_Others!F109,US_Others!K109,US_Others!Q109)+US_Others!Q109*US_Others!Q$8/SUM(US_Others!F109,US_Others!K109,US_Others!Q109))&gt;3.5,4,IF((US_Others!F109*US_Others!F$8/SUM(US_Others!F109,US_Others!K109,US_Others!Q109)+US_Others!K109*US_Others!K$8/SUM(US_Others!F109,US_Others!K109,US_Others!Q109)+US_Others!Q109*US_Others!Q$8/SUM(US_Others!F109,US_Others!K109,US_Others!Q109))&gt;2.5,3,2)),"")</f>
        <v>4</v>
      </c>
      <c r="BG104" s="223">
        <f>IFERROR(IF((US_Others!G109*US_Others!G$8/SUM(US_Others!G109,US_Others!L109,US_Others!R109)+US_Others!L109*US_Others!L$8/SUM(US_Others!G109,US_Others!L109,US_Others!R109)+US_Others!R109*US_Others!R$8/SUM(US_Others!G109,US_Others!L109,US_Others!R109))&gt;3.5,4,IF((US_Others!G109*US_Others!G$8/SUM(US_Others!G109,US_Others!L109,US_Others!R109)+US_Others!L109*US_Others!L$8/SUM(US_Others!G109,US_Others!L109,US_Others!R109)+US_Others!R109*US_Others!R$8/SUM(US_Others!G109,US_Others!L109,US_Others!R109))&gt;2.5,3,2)),"")</f>
        <v>4</v>
      </c>
      <c r="BH104" s="219" t="str">
        <f>IFERROR(IF((US_Others!Z109*US_Others!Z$8/SUM(US_Others!Z109,US_Others!AB109)+US_Others!AB109*US_Others!AB$8/SUM(US_Others!Z109,US_Others!AB109))&gt;3.5,4,IF((US_Others!Z109*US_Others!Z$8/SUM(US_Others!Z109,US_Others!AB109)+US_Others!AB109*US_Others!AB$8/SUM(US_Others!Z109,US_Others!AB109))&gt;2.5,3,2)),"")</f>
        <v/>
      </c>
      <c r="BI104" s="219" t="str">
        <f>IFERROR(IF((US_Others!AA109*US_Others!AA$8/SUM(US_Others!AA109,US_Others!AC109)+US_Others!AC109*US_Others!AC$8/SUM(US_Others!AA109,US_Others!AC109))&gt;3.5,4,IF((US_Others!AA109*US_Others!AA$8/SUM(US_Others!AA109,US_Others!AC109)+US_Others!AC109*US_Others!AC$8/SUM(US_Others!AA109,US_Others!AC109))&gt;2.5,3,2)),"")</f>
        <v/>
      </c>
      <c r="BJ104" s="219" t="str">
        <f>IFERROR(US_Others!AD109*US_Others!AD$8/US_Others!AD109,"")</f>
        <v/>
      </c>
      <c r="BK104" s="74" t="str">
        <f>IFERROR(US_Others!AE109*US_Others!AE$8/US_Others!AE109,"")</f>
        <v/>
      </c>
      <c r="BL104" s="219" t="str">
        <f>IFERROR(IF(SUMPRODUCT(US_Others!AG109:AI109/SUM(US_Others!AG109:AI109),US_Others!AG$8:AI$8)&gt;3.5,4,IF(SUMPRODUCT(US_Others!AG109:AI109/SUM(US_Others!AG109:AI109),US_Others!AG$8:AI$8)&gt;2.5,3,2)),"")</f>
        <v/>
      </c>
      <c r="BM104" s="219" t="str">
        <f>IFERROR(US_Others!AL109*US_Others!AL$8/US_Others!AL109,"")</f>
        <v/>
      </c>
    </row>
    <row r="105" spans="1:65">
      <c r="A105" s="200" t="s">
        <v>229</v>
      </c>
      <c r="B105" s="332" t="s">
        <v>230</v>
      </c>
      <c r="C105" s="333">
        <f>SUM(US_CO2!C108:AX108)</f>
        <v>0.13836151378710165</v>
      </c>
      <c r="D105" s="333">
        <f>SUM(US_CH4!C108:AC108)</f>
        <v>7.9852853032448654E-5</v>
      </c>
      <c r="E105" s="333">
        <f>SUM(US_N2O!C108:AA108)</f>
        <v>1.0745632715543781E-4</v>
      </c>
      <c r="F105" s="332">
        <f>US_Others!V110+US_Others!U110</f>
        <v>0</v>
      </c>
      <c r="G105" s="332">
        <f>US_Others!C110+US_Others!H110+US_Others!N110</f>
        <v>0</v>
      </c>
      <c r="H105" s="332">
        <f>US_Others!D110+US_Others!I110+US_Others!O110</f>
        <v>0</v>
      </c>
      <c r="I105" s="332">
        <f>US_Others!E110+US_Others!J110+US_Others!P110+US_Others!W110</f>
        <v>0</v>
      </c>
      <c r="J105" s="332">
        <f>US_Others!F110+US_Others!K110+US_Others!Q110</f>
        <v>0</v>
      </c>
      <c r="K105" s="332">
        <f>US_Others!G110+US_Others!L110+US_Others!R110</f>
        <v>0</v>
      </c>
      <c r="L105" s="332">
        <f>US_Others!Z110+US_Others!AB110</f>
        <v>0</v>
      </c>
      <c r="M105" s="332">
        <f>US_Others!AA110+US_Others!AC110</f>
        <v>0</v>
      </c>
      <c r="N105" s="332">
        <f>US_Others!AD110</f>
        <v>0</v>
      </c>
      <c r="O105" s="332">
        <f>US_Others!AE110</f>
        <v>0</v>
      </c>
      <c r="P105" s="332">
        <f>SUM(US_Others!AG110:AI110)</f>
        <v>0</v>
      </c>
      <c r="Q105" s="332">
        <f>US_Others!AL110</f>
        <v>0</v>
      </c>
      <c r="R105" s="332"/>
      <c r="S105" s="334">
        <f t="shared" si="1"/>
        <v>138.36151378710164</v>
      </c>
      <c r="T105" s="334">
        <f>D105*1000/Spec!I$6</f>
        <v>3.1941141212979461E-3</v>
      </c>
      <c r="U105" s="334">
        <f>E105*1000/Spec!I$7</f>
        <v>3.6059170186388532E-4</v>
      </c>
      <c r="V105" s="334">
        <f>F105*1000/Spec!I$8</f>
        <v>0</v>
      </c>
      <c r="W105" s="334">
        <f>G105*1000/Spec!I$9</f>
        <v>0</v>
      </c>
      <c r="X105" s="334">
        <f>H105*1000/Spec!I$10</f>
        <v>0</v>
      </c>
      <c r="Y105" s="334">
        <f>I105*1000/Spec!I$11</f>
        <v>0</v>
      </c>
      <c r="Z105" s="334">
        <f>J105*1000/Spec!I$12</f>
        <v>0</v>
      </c>
      <c r="AA105" s="334">
        <f>K105*1000/Spec!I$15</f>
        <v>0</v>
      </c>
      <c r="AB105" s="334">
        <f>L105*1000/Spec!I$17</f>
        <v>0</v>
      </c>
      <c r="AC105" s="334">
        <f>M105*1000/Spec!I$18</f>
        <v>0</v>
      </c>
      <c r="AD105" s="335">
        <f>N105*1000/Spec!I$25</f>
        <v>0</v>
      </c>
      <c r="AE105" s="335">
        <f>O105*1000/Spec!I$26</f>
        <v>0</v>
      </c>
      <c r="AF105" s="334">
        <f>P105*1000/Spec!I$21</f>
        <v>0</v>
      </c>
      <c r="AG105" s="334">
        <f>Q105*1000/Spec!I$22</f>
        <v>0</v>
      </c>
      <c r="AI105" s="200">
        <f>S105/'2007output'!$C103</f>
        <v>1.6740655025662632E-2</v>
      </c>
      <c r="AJ105" s="200">
        <f>T105/'2007output'!$C103</f>
        <v>3.8646268860229235E-7</v>
      </c>
      <c r="AK105" s="200">
        <f>U105/'2007output'!$C103</f>
        <v>4.3628760056126477E-8</v>
      </c>
      <c r="AL105" s="200">
        <f>V105/'2007output'!$C103</f>
        <v>0</v>
      </c>
      <c r="AM105" s="200">
        <f>W105/'2007output'!$C103</f>
        <v>0</v>
      </c>
      <c r="AN105" s="200">
        <f>X105/'2007output'!$C103</f>
        <v>0</v>
      </c>
      <c r="AO105" s="200">
        <f>Y105/'2007output'!$C103</f>
        <v>0</v>
      </c>
      <c r="AP105" s="200">
        <f>Z105/'2007output'!$C103</f>
        <v>0</v>
      </c>
      <c r="AQ105" s="200">
        <f>AA105/'2007output'!$C103</f>
        <v>0</v>
      </c>
      <c r="AR105" s="200">
        <f>AB105/'2007output'!$C103</f>
        <v>0</v>
      </c>
      <c r="AS105" s="200">
        <f>AC105/'2007output'!$C103</f>
        <v>0</v>
      </c>
      <c r="AT105" s="200">
        <f>AD105/'2007output'!$C103</f>
        <v>0</v>
      </c>
      <c r="AU105" s="200">
        <f>AE105/'2007output'!$C103</f>
        <v>0</v>
      </c>
      <c r="AV105" s="200">
        <f>AF105/'2007output'!$C103</f>
        <v>0</v>
      </c>
      <c r="AW105" s="200">
        <f>AG105/'2007output'!$C103</f>
        <v>0</v>
      </c>
      <c r="AY105" s="370">
        <f>IFERROR(IF(SUMPRODUCT(US_CO2!C108:AX108/SUM(US_CO2!C108:AX108),US_CO2!C$6:AX$6)&gt;3.5,4,IF(SUMPRODUCT(US_CO2!C108:AX108/SUM(US_CO2!C108:AX108),US_CO2!C$6:AX$6)&gt;2.5,3,2)),"")</f>
        <v>4</v>
      </c>
      <c r="AZ105" s="370">
        <f>IFERROR(IF(SUMPRODUCT(US_CH4!C108:AC108/SUM(US_CH4!C108:AC108),US_CH4!C$6:AC$6)&gt;3.5,4,IF(SUMPRODUCT(US_CH4!C108:AC108/SUM(US_CH4!C108:AC108),US_CH4!C$6:AC$6)&gt;2.5,3,2)),"")</f>
        <v>4</v>
      </c>
      <c r="BA105" s="223">
        <f>IFERROR(IF(SUMPRODUCT(US_N2O!C108:AA108/SUM(US_N2O!C108:AA108),US_N2O!C$6:AA$6)&gt;3.5,4,IF(SUMPRODUCT(US_N2O!C108:AA108/SUM(US_N2O!C108:AA108),US_N2O!C$6:AA$6)&gt;2.5,3,2)),"")</f>
        <v>4</v>
      </c>
      <c r="BB105" s="223" t="str">
        <f>IFERROR(IF(SUMPRODUCT(US_Others!U110:V110/SUM(US_Others!U110:V110),US_Others!U$8:V$8)&gt;3.5,4,IF(SUMPRODUCT(US_Others!U110:V110/SUM(US_Others!U110:V110),US_Others!U$8:V$8)&gt;2.5,3,2)),"")</f>
        <v/>
      </c>
      <c r="BC105" s="223" t="str">
        <f>IFERROR(IF((US_Others!C110*US_Others!C$8/SUM(US_Others!C110,US_Others!H110,US_Others!N110)+ US_Others!H110*US_Others!H$8/SUM(US_Others!C110,US_Others!H110,US_Others!N110)+US_Others!N110*US_Others!N$8/SUM(US_Others!C110,US_Others!H110,US_Others!N110))&gt;3.5,4,IF((US_Others!C110*US_Others!C$8/SUM(US_Others!C110,US_Others!H110,US_Others!N110)+ US_Others!H110*US_Others!H$8/SUM(US_Others!C110,US_Others!H110,US_Others!N110)+US_Others!N110*US_Others!N$8/SUM(US_Others!C110,US_Others!H110,US_Others!N110))&gt;2.5,3,2)),"")</f>
        <v/>
      </c>
      <c r="BD105" s="223" t="str">
        <f>IFERROR(IF((US_Others!D110*US_Others!D$8/SUM(US_Others!D110,US_Others!I110,US_Others!O110)+US_Others!I110*US_Others!I$8/SUM(US_Others!D110,US_Others!I110,US_Others!O110)+US_Others!O110*US_Others!O$8/SUM(US_Others!D110,US_Others!I110,US_Others!O110))&gt;3.5,4,IF((US_Others!D110*US_Others!D$8/SUM(US_Others!D110,US_Others!I110,US_Others!O110)+US_Others!I110*US_Others!I$8/SUM(US_Others!D110,US_Others!I110,US_Others!O110)+US_Others!O110*US_Others!O$8/SUM(US_Others!D110,US_Others!I110,US_Others!O110))&gt;2.5,3,2)),"")</f>
        <v/>
      </c>
      <c r="BE105" s="223" t="str">
        <f>IFERROR(IF((US_Others!E110*US_Others!E$8/SUM(US_Others!E110,US_Others!J110,US_Others!P110,US_Others!W110)+US_Others!J110*US_Others!J$8/SUM(US_Others!E110,US_Others!J110,US_Others!P110,US_Others!W110)+US_Others!P110*US_Others!P$8/SUM(US_Others!E110,US_Others!J110,US_Others!P110,US_Others!W110)+US_Others!W110*US_Others!W$8/SUM(US_Others!E110,US_Others!J110,US_Others!P110,US_Others!W110))&gt;3.5,4,IF((US_Others!E110*US_Others!E$8/SUM(US_Others!E110,US_Others!J110,US_Others!P110,US_Others!W110)+US_Others!J110*US_Others!J$8/SUM(US_Others!E110,US_Others!J110,US_Others!P110,US_Others!W110)+US_Others!P110*US_Others!P$8/SUM(US_Others!E110,US_Others!J110,US_Others!P110,US_Others!W110)+US_Others!W110*US_Others!W$8/SUM(US_Others!E110,US_Others!J110,US_Others!P110,US_Others!W110))&gt;2.5,3,2)),"")</f>
        <v/>
      </c>
      <c r="BF105" s="223" t="str">
        <f>IFERROR(IF((US_Others!F110*US_Others!F$8/SUM(US_Others!F110,US_Others!K110,US_Others!Q110)+US_Others!K110*US_Others!K$8/SUM(US_Others!F110,US_Others!K110,US_Others!Q110)+US_Others!Q110*US_Others!Q$8/SUM(US_Others!F110,US_Others!K110,US_Others!Q110))&gt;3.5,4,IF((US_Others!F110*US_Others!F$8/SUM(US_Others!F110,US_Others!K110,US_Others!Q110)+US_Others!K110*US_Others!K$8/SUM(US_Others!F110,US_Others!K110,US_Others!Q110)+US_Others!Q110*US_Others!Q$8/SUM(US_Others!F110,US_Others!K110,US_Others!Q110))&gt;2.5,3,2)),"")</f>
        <v/>
      </c>
      <c r="BG105" s="223" t="str">
        <f>IFERROR(IF((US_Others!G110*US_Others!G$8/SUM(US_Others!G110,US_Others!L110,US_Others!R110)+US_Others!L110*US_Others!L$8/SUM(US_Others!G110,US_Others!L110,US_Others!R110)+US_Others!R110*US_Others!R$8/SUM(US_Others!G110,US_Others!L110,US_Others!R110))&gt;3.5,4,IF((US_Others!G110*US_Others!G$8/SUM(US_Others!G110,US_Others!L110,US_Others!R110)+US_Others!L110*US_Others!L$8/SUM(US_Others!G110,US_Others!L110,US_Others!R110)+US_Others!R110*US_Others!R$8/SUM(US_Others!G110,US_Others!L110,US_Others!R110))&gt;2.5,3,2)),"")</f>
        <v/>
      </c>
      <c r="BH105" s="219" t="str">
        <f>IFERROR(IF((US_Others!Z110*US_Others!Z$8/SUM(US_Others!Z110,US_Others!AB110)+US_Others!AB110*US_Others!AB$8/SUM(US_Others!Z110,US_Others!AB110))&gt;3.5,4,IF((US_Others!Z110*US_Others!Z$8/SUM(US_Others!Z110,US_Others!AB110)+US_Others!AB110*US_Others!AB$8/SUM(US_Others!Z110,US_Others!AB110))&gt;2.5,3,2)),"")</f>
        <v/>
      </c>
      <c r="BI105" s="219" t="str">
        <f>IFERROR(IF((US_Others!AA110*US_Others!AA$8/SUM(US_Others!AA110,US_Others!AC110)+US_Others!AC110*US_Others!AC$8/SUM(US_Others!AA110,US_Others!AC110))&gt;3.5,4,IF((US_Others!AA110*US_Others!AA$8/SUM(US_Others!AA110,US_Others!AC110)+US_Others!AC110*US_Others!AC$8/SUM(US_Others!AA110,US_Others!AC110))&gt;2.5,3,2)),"")</f>
        <v/>
      </c>
      <c r="BJ105" s="219" t="str">
        <f>IFERROR(US_Others!AD110*US_Others!AD$8/US_Others!AD110,"")</f>
        <v/>
      </c>
      <c r="BK105" s="74" t="str">
        <f>IFERROR(US_Others!AE110*US_Others!AE$8/US_Others!AE110,"")</f>
        <v/>
      </c>
      <c r="BL105" s="219" t="str">
        <f>IFERROR(IF(SUMPRODUCT(US_Others!AG110:AI110/SUM(US_Others!AG110:AI110),US_Others!AG$8:AI$8)&gt;3.5,4,IF(SUMPRODUCT(US_Others!AG110:AI110/SUM(US_Others!AG110:AI110),US_Others!AG$8:AI$8)&gt;2.5,3,2)),"")</f>
        <v/>
      </c>
      <c r="BM105" s="219" t="str">
        <f>IFERROR(US_Others!AL110*US_Others!AL$8/US_Others!AL110,"")</f>
        <v/>
      </c>
    </row>
    <row r="106" spans="1:65">
      <c r="A106" s="200" t="s">
        <v>231</v>
      </c>
      <c r="B106" s="332">
        <v>333611</v>
      </c>
      <c r="C106" s="333">
        <f>SUM(US_CO2!C109:AX109)</f>
        <v>0.10476779250522189</v>
      </c>
      <c r="D106" s="333">
        <f>SUM(US_CH4!C109:AC109)</f>
        <v>5.9537854529371494E-5</v>
      </c>
      <c r="E106" s="333">
        <f>SUM(US_N2O!C109:AA109)</f>
        <v>7.7940170611364259E-5</v>
      </c>
      <c r="F106" s="332">
        <f>US_Others!V111+US_Others!U111</f>
        <v>0</v>
      </c>
      <c r="G106" s="332">
        <f>US_Others!C111+US_Others!H111+US_Others!N111</f>
        <v>9.3651649393877155E-6</v>
      </c>
      <c r="H106" s="332">
        <f>US_Others!D111+US_Others!I111+US_Others!O111</f>
        <v>1.5358870500595855E-4</v>
      </c>
      <c r="I106" s="332">
        <f>US_Others!E111+US_Others!J111+US_Others!P111+US_Others!W111</f>
        <v>7.0987950240558888E-4</v>
      </c>
      <c r="J106" s="332">
        <f>US_Others!F111+US_Others!K111+US_Others!Q111</f>
        <v>1.2268366070597908E-4</v>
      </c>
      <c r="K106" s="332">
        <f>US_Others!G111+US_Others!L111+US_Others!R111</f>
        <v>1.2174714421204033E-5</v>
      </c>
      <c r="L106" s="332">
        <f>US_Others!Z111+US_Others!AB111</f>
        <v>0</v>
      </c>
      <c r="M106" s="332">
        <f>US_Others!AA111+US_Others!AC111</f>
        <v>0</v>
      </c>
      <c r="N106" s="332">
        <f>US_Others!AD111</f>
        <v>0</v>
      </c>
      <c r="O106" s="332">
        <f>US_Others!AE111</f>
        <v>0</v>
      </c>
      <c r="P106" s="332">
        <f>SUM(US_Others!AG111:AI111)</f>
        <v>0</v>
      </c>
      <c r="Q106" s="332">
        <f>US_Others!AL111</f>
        <v>0</v>
      </c>
      <c r="R106" s="332"/>
      <c r="S106" s="334">
        <f t="shared" si="1"/>
        <v>104.76779250522189</v>
      </c>
      <c r="T106" s="334">
        <f>D106*1000/Spec!I$6</f>
        <v>2.3815141811748598E-3</v>
      </c>
      <c r="U106" s="334">
        <f>E106*1000/Spec!I$7</f>
        <v>2.6154419668243038E-4</v>
      </c>
      <c r="V106" s="334">
        <f>F106*1000/Spec!I$8</f>
        <v>0</v>
      </c>
      <c r="W106" s="334">
        <f>G106*1000/Spec!I$9</f>
        <v>1.3874318428722541E-5</v>
      </c>
      <c r="X106" s="334">
        <f>H106*1000/Spec!I$10</f>
        <v>4.3882487144559586E-5</v>
      </c>
      <c r="Y106" s="334">
        <f>I106*1000/Spec!I$11</f>
        <v>4.9641923245146075E-4</v>
      </c>
      <c r="Z106" s="334">
        <f>J106*1000/Spec!I$12</f>
        <v>2.7446009106483015E-5</v>
      </c>
      <c r="AA106" s="334">
        <f>K106*1000/Spec!I$15</f>
        <v>1.2410514190829799E-6</v>
      </c>
      <c r="AB106" s="334">
        <f>L106*1000/Spec!I$17</f>
        <v>0</v>
      </c>
      <c r="AC106" s="334">
        <f>M106*1000/Spec!I$18</f>
        <v>0</v>
      </c>
      <c r="AD106" s="335">
        <f>N106*1000/Spec!I$25</f>
        <v>0</v>
      </c>
      <c r="AE106" s="335">
        <f>O106*1000/Spec!I$26</f>
        <v>0</v>
      </c>
      <c r="AF106" s="334">
        <f>P106*1000/Spec!I$21</f>
        <v>0</v>
      </c>
      <c r="AG106" s="334">
        <f>Q106*1000/Spec!I$22</f>
        <v>0</v>
      </c>
      <c r="AI106" s="200">
        <f>S106/'2007output'!$C104</f>
        <v>1.1771662079238415E-2</v>
      </c>
      <c r="AJ106" s="200">
        <f>T106/'2007output'!$C104</f>
        <v>2.6758586305335503E-7</v>
      </c>
      <c r="AK106" s="200">
        <f>U106/'2007output'!$C104</f>
        <v>2.9386988391284312E-8</v>
      </c>
      <c r="AL106" s="200">
        <f>V106/'2007output'!$C104</f>
        <v>0</v>
      </c>
      <c r="AM106" s="200">
        <f>W106/'2007output'!$C104</f>
        <v>1.5589121830025326E-9</v>
      </c>
      <c r="AN106" s="200">
        <f>X106/'2007output'!$C104</f>
        <v>4.930616533096583E-9</v>
      </c>
      <c r="AO106" s="200">
        <f>Y106/'2007output'!$C104</f>
        <v>5.5777441848478735E-8</v>
      </c>
      <c r="AP106" s="200">
        <f>Z106/'2007output'!$C104</f>
        <v>3.08382124791944E-9</v>
      </c>
      <c r="AQ106" s="200">
        <f>AA106/'2007output'!$C104</f>
        <v>1.3944397967224494E-10</v>
      </c>
      <c r="AR106" s="200">
        <f>AB106/'2007output'!$C104</f>
        <v>0</v>
      </c>
      <c r="AS106" s="200">
        <f>AC106/'2007output'!$C104</f>
        <v>0</v>
      </c>
      <c r="AT106" s="200">
        <f>AD106/'2007output'!$C104</f>
        <v>0</v>
      </c>
      <c r="AU106" s="200">
        <f>AE106/'2007output'!$C104</f>
        <v>0</v>
      </c>
      <c r="AV106" s="200">
        <f>AF106/'2007output'!$C104</f>
        <v>0</v>
      </c>
      <c r="AW106" s="200">
        <f>AG106/'2007output'!$C104</f>
        <v>0</v>
      </c>
      <c r="AY106" s="370">
        <f>IFERROR(IF(SUMPRODUCT(US_CO2!C109:AX109/SUM(US_CO2!C109:AX109),US_CO2!C$6:AX$6)&gt;3.5,4,IF(SUMPRODUCT(US_CO2!C109:AX109/SUM(US_CO2!C109:AX109),US_CO2!C$6:AX$6)&gt;2.5,3,2)),"")</f>
        <v>4</v>
      </c>
      <c r="AZ106" s="370">
        <f>IFERROR(IF(SUMPRODUCT(US_CH4!C109:AC109/SUM(US_CH4!C109:AC109),US_CH4!C$6:AC$6)&gt;3.5,4,IF(SUMPRODUCT(US_CH4!C109:AC109/SUM(US_CH4!C109:AC109),US_CH4!C$6:AC$6)&gt;2.5,3,2)),"")</f>
        <v>4</v>
      </c>
      <c r="BA106" s="223">
        <f>IFERROR(IF(SUMPRODUCT(US_N2O!C109:AA109/SUM(US_N2O!C109:AA109),US_N2O!C$6:AA$6)&gt;3.5,4,IF(SUMPRODUCT(US_N2O!C109:AA109/SUM(US_N2O!C109:AA109),US_N2O!C$6:AA$6)&gt;2.5,3,2)),"")</f>
        <v>4</v>
      </c>
      <c r="BB106" s="223" t="str">
        <f>IFERROR(IF(SUMPRODUCT(US_Others!U111:V111/SUM(US_Others!U111:V111),US_Others!U$8:V$8)&gt;3.5,4,IF(SUMPRODUCT(US_Others!U111:V111/SUM(US_Others!U111:V111),US_Others!U$8:V$8)&gt;2.5,3,2)),"")</f>
        <v/>
      </c>
      <c r="BC106" s="223">
        <f>IFERROR(IF((US_Others!C111*US_Others!C$8/SUM(US_Others!C111,US_Others!H111,US_Others!N111)+ US_Others!H111*US_Others!H$8/SUM(US_Others!C111,US_Others!H111,US_Others!N111)+US_Others!N111*US_Others!N$8/SUM(US_Others!C111,US_Others!H111,US_Others!N111))&gt;3.5,4,IF((US_Others!C111*US_Others!C$8/SUM(US_Others!C111,US_Others!H111,US_Others!N111)+ US_Others!H111*US_Others!H$8/SUM(US_Others!C111,US_Others!H111,US_Others!N111)+US_Others!N111*US_Others!N$8/SUM(US_Others!C111,US_Others!H111,US_Others!N111))&gt;2.5,3,2)),"")</f>
        <v>4</v>
      </c>
      <c r="BD106" s="223">
        <f>IFERROR(IF((US_Others!D111*US_Others!D$8/SUM(US_Others!D111,US_Others!I111,US_Others!O111)+US_Others!I111*US_Others!I$8/SUM(US_Others!D111,US_Others!I111,US_Others!O111)+US_Others!O111*US_Others!O$8/SUM(US_Others!D111,US_Others!I111,US_Others!O111))&gt;3.5,4,IF((US_Others!D111*US_Others!D$8/SUM(US_Others!D111,US_Others!I111,US_Others!O111)+US_Others!I111*US_Others!I$8/SUM(US_Others!D111,US_Others!I111,US_Others!O111)+US_Others!O111*US_Others!O$8/SUM(US_Others!D111,US_Others!I111,US_Others!O111))&gt;2.5,3,2)),"")</f>
        <v>4</v>
      </c>
      <c r="BE106" s="223">
        <f>IFERROR(IF((US_Others!E111*US_Others!E$8/SUM(US_Others!E111,US_Others!J111,US_Others!P111,US_Others!W111)+US_Others!J111*US_Others!J$8/SUM(US_Others!E111,US_Others!J111,US_Others!P111,US_Others!W111)+US_Others!P111*US_Others!P$8/SUM(US_Others!E111,US_Others!J111,US_Others!P111,US_Others!W111)+US_Others!W111*US_Others!W$8/SUM(US_Others!E111,US_Others!J111,US_Others!P111,US_Others!W111))&gt;3.5,4,IF((US_Others!E111*US_Others!E$8/SUM(US_Others!E111,US_Others!J111,US_Others!P111,US_Others!W111)+US_Others!J111*US_Others!J$8/SUM(US_Others!E111,US_Others!J111,US_Others!P111,US_Others!W111)+US_Others!P111*US_Others!P$8/SUM(US_Others!E111,US_Others!J111,US_Others!P111,US_Others!W111)+US_Others!W111*US_Others!W$8/SUM(US_Others!E111,US_Others!J111,US_Others!P111,US_Others!W111))&gt;2.5,3,2)),"")</f>
        <v>4</v>
      </c>
      <c r="BF106" s="223">
        <f>IFERROR(IF((US_Others!F111*US_Others!F$8/SUM(US_Others!F111,US_Others!K111,US_Others!Q111)+US_Others!K111*US_Others!K$8/SUM(US_Others!F111,US_Others!K111,US_Others!Q111)+US_Others!Q111*US_Others!Q$8/SUM(US_Others!F111,US_Others!K111,US_Others!Q111))&gt;3.5,4,IF((US_Others!F111*US_Others!F$8/SUM(US_Others!F111,US_Others!K111,US_Others!Q111)+US_Others!K111*US_Others!K$8/SUM(US_Others!F111,US_Others!K111,US_Others!Q111)+US_Others!Q111*US_Others!Q$8/SUM(US_Others!F111,US_Others!K111,US_Others!Q111))&gt;2.5,3,2)),"")</f>
        <v>4</v>
      </c>
      <c r="BG106" s="223">
        <f>IFERROR(IF((US_Others!G111*US_Others!G$8/SUM(US_Others!G111,US_Others!L111,US_Others!R111)+US_Others!L111*US_Others!L$8/SUM(US_Others!G111,US_Others!L111,US_Others!R111)+US_Others!R111*US_Others!R$8/SUM(US_Others!G111,US_Others!L111,US_Others!R111))&gt;3.5,4,IF((US_Others!G111*US_Others!G$8/SUM(US_Others!G111,US_Others!L111,US_Others!R111)+US_Others!L111*US_Others!L$8/SUM(US_Others!G111,US_Others!L111,US_Others!R111)+US_Others!R111*US_Others!R$8/SUM(US_Others!G111,US_Others!L111,US_Others!R111))&gt;2.5,3,2)),"")</f>
        <v>4</v>
      </c>
      <c r="BH106" s="219" t="str">
        <f>IFERROR(IF((US_Others!Z111*US_Others!Z$8/SUM(US_Others!Z111,US_Others!AB111)+US_Others!AB111*US_Others!AB$8/SUM(US_Others!Z111,US_Others!AB111))&gt;3.5,4,IF((US_Others!Z111*US_Others!Z$8/SUM(US_Others!Z111,US_Others!AB111)+US_Others!AB111*US_Others!AB$8/SUM(US_Others!Z111,US_Others!AB111))&gt;2.5,3,2)),"")</f>
        <v/>
      </c>
      <c r="BI106" s="219" t="str">
        <f>IFERROR(IF((US_Others!AA111*US_Others!AA$8/SUM(US_Others!AA111,US_Others!AC111)+US_Others!AC111*US_Others!AC$8/SUM(US_Others!AA111,US_Others!AC111))&gt;3.5,4,IF((US_Others!AA111*US_Others!AA$8/SUM(US_Others!AA111,US_Others!AC111)+US_Others!AC111*US_Others!AC$8/SUM(US_Others!AA111,US_Others!AC111))&gt;2.5,3,2)),"")</f>
        <v/>
      </c>
      <c r="BJ106" s="219" t="str">
        <f>IFERROR(US_Others!AD111*US_Others!AD$8/US_Others!AD111,"")</f>
        <v/>
      </c>
      <c r="BK106" s="74" t="str">
        <f>IFERROR(US_Others!AE111*US_Others!AE$8/US_Others!AE111,"")</f>
        <v/>
      </c>
      <c r="BL106" s="219" t="str">
        <f>IFERROR(IF(SUMPRODUCT(US_Others!AG111:AI111/SUM(US_Others!AG111:AI111),US_Others!AG$8:AI$8)&gt;3.5,4,IF(SUMPRODUCT(US_Others!AG111:AI111/SUM(US_Others!AG111:AI111),US_Others!AG$8:AI$8)&gt;2.5,3,2)),"")</f>
        <v/>
      </c>
      <c r="BM106" s="219" t="str">
        <f>IFERROR(US_Others!AL111*US_Others!AL$8/US_Others!AL111,"")</f>
        <v/>
      </c>
    </row>
    <row r="107" spans="1:65">
      <c r="A107" s="200" t="s">
        <v>232</v>
      </c>
      <c r="B107" s="332">
        <v>333612</v>
      </c>
      <c r="C107" s="333">
        <f>SUM(US_CO2!C110:AX110)</f>
        <v>9.5372705019856285E-2</v>
      </c>
      <c r="D107" s="333">
        <f>SUM(US_CH4!C110:AC110)</f>
        <v>5.48108901485672E-5</v>
      </c>
      <c r="E107" s="333">
        <f>SUM(US_N2O!C110:AA110)</f>
        <v>7.3213206230559965E-5</v>
      </c>
      <c r="F107" s="332">
        <f>US_Others!V112+US_Others!U112</f>
        <v>0</v>
      </c>
      <c r="G107" s="332">
        <f>US_Others!C112+US_Others!H112+US_Others!N112</f>
        <v>0</v>
      </c>
      <c r="H107" s="332">
        <f>US_Others!D112+US_Others!I112+US_Others!O112</f>
        <v>0</v>
      </c>
      <c r="I107" s="332">
        <f>US_Others!E112+US_Others!J112+US_Others!P112+US_Others!W112</f>
        <v>0</v>
      </c>
      <c r="J107" s="332">
        <f>US_Others!F112+US_Others!K112+US_Others!Q112</f>
        <v>0</v>
      </c>
      <c r="K107" s="332">
        <f>US_Others!G112+US_Others!L112+US_Others!R112</f>
        <v>0</v>
      </c>
      <c r="L107" s="332">
        <f>US_Others!Z112+US_Others!AB112</f>
        <v>0</v>
      </c>
      <c r="M107" s="332">
        <f>US_Others!AA112+US_Others!AC112</f>
        <v>0</v>
      </c>
      <c r="N107" s="332">
        <f>US_Others!AD112</f>
        <v>0</v>
      </c>
      <c r="O107" s="332">
        <f>US_Others!AE112</f>
        <v>0</v>
      </c>
      <c r="P107" s="332">
        <f>SUM(US_Others!AG112:AI112)</f>
        <v>0</v>
      </c>
      <c r="Q107" s="332">
        <f>US_Others!AL112</f>
        <v>0</v>
      </c>
      <c r="R107" s="332"/>
      <c r="S107" s="334">
        <f t="shared" si="1"/>
        <v>95.372705019856284</v>
      </c>
      <c r="T107" s="334">
        <f>D107*1000/Spec!I$6</f>
        <v>2.1924356059426879E-3</v>
      </c>
      <c r="U107" s="334">
        <f>E107*1000/Spec!I$7</f>
        <v>2.456819001025502E-4</v>
      </c>
      <c r="V107" s="334">
        <f>F107*1000/Spec!I$8</f>
        <v>0</v>
      </c>
      <c r="W107" s="334">
        <f>G107*1000/Spec!I$9</f>
        <v>0</v>
      </c>
      <c r="X107" s="334">
        <f>H107*1000/Spec!I$10</f>
        <v>0</v>
      </c>
      <c r="Y107" s="334">
        <f>I107*1000/Spec!I$11</f>
        <v>0</v>
      </c>
      <c r="Z107" s="334">
        <f>J107*1000/Spec!I$12</f>
        <v>0</v>
      </c>
      <c r="AA107" s="334">
        <f>K107*1000/Spec!I$15</f>
        <v>0</v>
      </c>
      <c r="AB107" s="334">
        <f>L107*1000/Spec!I$17</f>
        <v>0</v>
      </c>
      <c r="AC107" s="334">
        <f>M107*1000/Spec!I$18</f>
        <v>0</v>
      </c>
      <c r="AD107" s="335">
        <f>N107*1000/Spec!I$25</f>
        <v>0</v>
      </c>
      <c r="AE107" s="335">
        <f>O107*1000/Spec!I$26</f>
        <v>0</v>
      </c>
      <c r="AF107" s="334">
        <f>P107*1000/Spec!I$21</f>
        <v>0</v>
      </c>
      <c r="AG107" s="334">
        <f>Q107*1000/Spec!I$22</f>
        <v>0</v>
      </c>
      <c r="AI107" s="200">
        <f>S107/'2007output'!$C105</f>
        <v>2.7644262324596023E-2</v>
      </c>
      <c r="AJ107" s="200">
        <f>T107/'2007output'!$C105</f>
        <v>6.3548858143266313E-7</v>
      </c>
      <c r="AK107" s="200">
        <f>U107/'2007output'!$C105</f>
        <v>7.1212144957260927E-8</v>
      </c>
      <c r="AL107" s="200">
        <f>V107/'2007output'!$C105</f>
        <v>0</v>
      </c>
      <c r="AM107" s="200">
        <f>W107/'2007output'!$C105</f>
        <v>0</v>
      </c>
      <c r="AN107" s="200">
        <f>X107/'2007output'!$C105</f>
        <v>0</v>
      </c>
      <c r="AO107" s="200">
        <f>Y107/'2007output'!$C105</f>
        <v>0</v>
      </c>
      <c r="AP107" s="200">
        <f>Z107/'2007output'!$C105</f>
        <v>0</v>
      </c>
      <c r="AQ107" s="200">
        <f>AA107/'2007output'!$C105</f>
        <v>0</v>
      </c>
      <c r="AR107" s="200">
        <f>AB107/'2007output'!$C105</f>
        <v>0</v>
      </c>
      <c r="AS107" s="200">
        <f>AC107/'2007output'!$C105</f>
        <v>0</v>
      </c>
      <c r="AT107" s="200">
        <f>AD107/'2007output'!$C105</f>
        <v>0</v>
      </c>
      <c r="AU107" s="200">
        <f>AE107/'2007output'!$C105</f>
        <v>0</v>
      </c>
      <c r="AV107" s="200">
        <f>AF107/'2007output'!$C105</f>
        <v>0</v>
      </c>
      <c r="AW107" s="200">
        <f>AG107/'2007output'!$C105</f>
        <v>0</v>
      </c>
      <c r="AY107" s="370">
        <f>IFERROR(IF(SUMPRODUCT(US_CO2!C110:AX110/SUM(US_CO2!C110:AX110),US_CO2!C$6:AX$6)&gt;3.5,4,IF(SUMPRODUCT(US_CO2!C110:AX110/SUM(US_CO2!C110:AX110),US_CO2!C$6:AX$6)&gt;2.5,3,2)),"")</f>
        <v>4</v>
      </c>
      <c r="AZ107" s="370">
        <f>IFERROR(IF(SUMPRODUCT(US_CH4!C110:AC110/SUM(US_CH4!C110:AC110),US_CH4!C$6:AC$6)&gt;3.5,4,IF(SUMPRODUCT(US_CH4!C110:AC110/SUM(US_CH4!C110:AC110),US_CH4!C$6:AC$6)&gt;2.5,3,2)),"")</f>
        <v>4</v>
      </c>
      <c r="BA107" s="223">
        <f>IFERROR(IF(SUMPRODUCT(US_N2O!C110:AA110/SUM(US_N2O!C110:AA110),US_N2O!C$6:AA$6)&gt;3.5,4,IF(SUMPRODUCT(US_N2O!C110:AA110/SUM(US_N2O!C110:AA110),US_N2O!C$6:AA$6)&gt;2.5,3,2)),"")</f>
        <v>4</v>
      </c>
      <c r="BB107" s="223" t="str">
        <f>IFERROR(IF(SUMPRODUCT(US_Others!U112:V112/SUM(US_Others!U112:V112),US_Others!U$8:V$8)&gt;3.5,4,IF(SUMPRODUCT(US_Others!U112:V112/SUM(US_Others!U112:V112),US_Others!U$8:V$8)&gt;2.5,3,2)),"")</f>
        <v/>
      </c>
      <c r="BC107" s="223" t="str">
        <f>IFERROR(IF((US_Others!C112*US_Others!C$8/SUM(US_Others!C112,US_Others!H112,US_Others!N112)+ US_Others!H112*US_Others!H$8/SUM(US_Others!C112,US_Others!H112,US_Others!N112)+US_Others!N112*US_Others!N$8/SUM(US_Others!C112,US_Others!H112,US_Others!N112))&gt;3.5,4,IF((US_Others!C112*US_Others!C$8/SUM(US_Others!C112,US_Others!H112,US_Others!N112)+ US_Others!H112*US_Others!H$8/SUM(US_Others!C112,US_Others!H112,US_Others!N112)+US_Others!N112*US_Others!N$8/SUM(US_Others!C112,US_Others!H112,US_Others!N112))&gt;2.5,3,2)),"")</f>
        <v/>
      </c>
      <c r="BD107" s="223" t="str">
        <f>IFERROR(IF((US_Others!D112*US_Others!D$8/SUM(US_Others!D112,US_Others!I112,US_Others!O112)+US_Others!I112*US_Others!I$8/SUM(US_Others!D112,US_Others!I112,US_Others!O112)+US_Others!O112*US_Others!O$8/SUM(US_Others!D112,US_Others!I112,US_Others!O112))&gt;3.5,4,IF((US_Others!D112*US_Others!D$8/SUM(US_Others!D112,US_Others!I112,US_Others!O112)+US_Others!I112*US_Others!I$8/SUM(US_Others!D112,US_Others!I112,US_Others!O112)+US_Others!O112*US_Others!O$8/SUM(US_Others!D112,US_Others!I112,US_Others!O112))&gt;2.5,3,2)),"")</f>
        <v/>
      </c>
      <c r="BE107" s="223" t="str">
        <f>IFERROR(IF((US_Others!E112*US_Others!E$8/SUM(US_Others!E112,US_Others!J112,US_Others!P112,US_Others!W112)+US_Others!J112*US_Others!J$8/SUM(US_Others!E112,US_Others!J112,US_Others!P112,US_Others!W112)+US_Others!P112*US_Others!P$8/SUM(US_Others!E112,US_Others!J112,US_Others!P112,US_Others!W112)+US_Others!W112*US_Others!W$8/SUM(US_Others!E112,US_Others!J112,US_Others!P112,US_Others!W112))&gt;3.5,4,IF((US_Others!E112*US_Others!E$8/SUM(US_Others!E112,US_Others!J112,US_Others!P112,US_Others!W112)+US_Others!J112*US_Others!J$8/SUM(US_Others!E112,US_Others!J112,US_Others!P112,US_Others!W112)+US_Others!P112*US_Others!P$8/SUM(US_Others!E112,US_Others!J112,US_Others!P112,US_Others!W112)+US_Others!W112*US_Others!W$8/SUM(US_Others!E112,US_Others!J112,US_Others!P112,US_Others!W112))&gt;2.5,3,2)),"")</f>
        <v/>
      </c>
      <c r="BF107" s="223" t="str">
        <f>IFERROR(IF((US_Others!F112*US_Others!F$8/SUM(US_Others!F112,US_Others!K112,US_Others!Q112)+US_Others!K112*US_Others!K$8/SUM(US_Others!F112,US_Others!K112,US_Others!Q112)+US_Others!Q112*US_Others!Q$8/SUM(US_Others!F112,US_Others!K112,US_Others!Q112))&gt;3.5,4,IF((US_Others!F112*US_Others!F$8/SUM(US_Others!F112,US_Others!K112,US_Others!Q112)+US_Others!K112*US_Others!K$8/SUM(US_Others!F112,US_Others!K112,US_Others!Q112)+US_Others!Q112*US_Others!Q$8/SUM(US_Others!F112,US_Others!K112,US_Others!Q112))&gt;2.5,3,2)),"")</f>
        <v/>
      </c>
      <c r="BG107" s="223" t="str">
        <f>IFERROR(IF((US_Others!G112*US_Others!G$8/SUM(US_Others!G112,US_Others!L112,US_Others!R112)+US_Others!L112*US_Others!L$8/SUM(US_Others!G112,US_Others!L112,US_Others!R112)+US_Others!R112*US_Others!R$8/SUM(US_Others!G112,US_Others!L112,US_Others!R112))&gt;3.5,4,IF((US_Others!G112*US_Others!G$8/SUM(US_Others!G112,US_Others!L112,US_Others!R112)+US_Others!L112*US_Others!L$8/SUM(US_Others!G112,US_Others!L112,US_Others!R112)+US_Others!R112*US_Others!R$8/SUM(US_Others!G112,US_Others!L112,US_Others!R112))&gt;2.5,3,2)),"")</f>
        <v/>
      </c>
      <c r="BH107" s="219" t="str">
        <f>IFERROR(IF((US_Others!Z112*US_Others!Z$8/SUM(US_Others!Z112,US_Others!AB112)+US_Others!AB112*US_Others!AB$8/SUM(US_Others!Z112,US_Others!AB112))&gt;3.5,4,IF((US_Others!Z112*US_Others!Z$8/SUM(US_Others!Z112,US_Others!AB112)+US_Others!AB112*US_Others!AB$8/SUM(US_Others!Z112,US_Others!AB112))&gt;2.5,3,2)),"")</f>
        <v/>
      </c>
      <c r="BI107" s="219" t="str">
        <f>IFERROR(IF((US_Others!AA112*US_Others!AA$8/SUM(US_Others!AA112,US_Others!AC112)+US_Others!AC112*US_Others!AC$8/SUM(US_Others!AA112,US_Others!AC112))&gt;3.5,4,IF((US_Others!AA112*US_Others!AA$8/SUM(US_Others!AA112,US_Others!AC112)+US_Others!AC112*US_Others!AC$8/SUM(US_Others!AA112,US_Others!AC112))&gt;2.5,3,2)),"")</f>
        <v/>
      </c>
      <c r="BJ107" s="219" t="str">
        <f>IFERROR(US_Others!AD112*US_Others!AD$8/US_Others!AD112,"")</f>
        <v/>
      </c>
      <c r="BK107" s="74" t="str">
        <f>IFERROR(US_Others!AE112*US_Others!AE$8/US_Others!AE112,"")</f>
        <v/>
      </c>
      <c r="BL107" s="219" t="str">
        <f>IFERROR(IF(SUMPRODUCT(US_Others!AG112:AI112/SUM(US_Others!AG112:AI112),US_Others!AG$8:AI$8)&gt;3.5,4,IF(SUMPRODUCT(US_Others!AG112:AI112/SUM(US_Others!AG112:AI112),US_Others!AG$8:AI$8)&gt;2.5,3,2)),"")</f>
        <v/>
      </c>
      <c r="BM107" s="219" t="str">
        <f>IFERROR(US_Others!AL112*US_Others!AL$8/US_Others!AL112,"")</f>
        <v/>
      </c>
    </row>
    <row r="108" spans="1:65">
      <c r="A108" s="200" t="s">
        <v>233</v>
      </c>
      <c r="B108" s="332">
        <v>333613</v>
      </c>
      <c r="C108" s="333">
        <f>SUM(US_CO2!C111:AX111)</f>
        <v>0.14415096205527864</v>
      </c>
      <c r="D108" s="333">
        <f>SUM(US_CH4!C111:AC111)</f>
        <v>8.0490413839476776E-5</v>
      </c>
      <c r="E108" s="333">
        <f>SUM(US_N2O!C111:AA111)</f>
        <v>1.0195978260180169E-4</v>
      </c>
      <c r="F108" s="332">
        <f>US_Others!V113+US_Others!U113</f>
        <v>0</v>
      </c>
      <c r="G108" s="332">
        <f>US_Others!C113+US_Others!H113+US_Others!N113</f>
        <v>9.3651649393877155E-6</v>
      </c>
      <c r="H108" s="332">
        <f>US_Others!D113+US_Others!I113+US_Others!O113</f>
        <v>1.5358870500595855E-4</v>
      </c>
      <c r="I108" s="332">
        <f>US_Others!E113+US_Others!J113+US_Others!P113+US_Others!W113</f>
        <v>7.0987950240558888E-4</v>
      </c>
      <c r="J108" s="332">
        <f>US_Others!F113+US_Others!K113+US_Others!Q113</f>
        <v>1.2268366070597908E-4</v>
      </c>
      <c r="K108" s="332">
        <f>US_Others!G113+US_Others!L113+US_Others!R113</f>
        <v>1.2174714421204033E-5</v>
      </c>
      <c r="L108" s="332">
        <f>US_Others!Z113+US_Others!AB113</f>
        <v>0</v>
      </c>
      <c r="M108" s="332">
        <f>US_Others!AA113+US_Others!AC113</f>
        <v>0</v>
      </c>
      <c r="N108" s="332">
        <f>US_Others!AD113</f>
        <v>0</v>
      </c>
      <c r="O108" s="332">
        <f>US_Others!AE113</f>
        <v>0</v>
      </c>
      <c r="P108" s="332">
        <f>SUM(US_Others!AG113:AI113)</f>
        <v>0</v>
      </c>
      <c r="Q108" s="332">
        <f>US_Others!AL113</f>
        <v>0</v>
      </c>
      <c r="R108" s="332"/>
      <c r="S108" s="334">
        <f t="shared" si="1"/>
        <v>144.15096205527863</v>
      </c>
      <c r="T108" s="334">
        <f>D108*1000/Spec!I$6</f>
        <v>3.2196165535790713E-3</v>
      </c>
      <c r="U108" s="334">
        <f>E108*1000/Spec!I$7</f>
        <v>3.4214692148255599E-4</v>
      </c>
      <c r="V108" s="334">
        <f>F108*1000/Spec!I$8</f>
        <v>0</v>
      </c>
      <c r="W108" s="334">
        <f>G108*1000/Spec!I$9</f>
        <v>1.3874318428722541E-5</v>
      </c>
      <c r="X108" s="334">
        <f>H108*1000/Spec!I$10</f>
        <v>4.3882487144559586E-5</v>
      </c>
      <c r="Y108" s="334">
        <f>I108*1000/Spec!I$11</f>
        <v>4.9641923245146075E-4</v>
      </c>
      <c r="Z108" s="334">
        <f>J108*1000/Spec!I$12</f>
        <v>2.7446009106483015E-5</v>
      </c>
      <c r="AA108" s="334">
        <f>K108*1000/Spec!I$15</f>
        <v>1.2410514190829799E-6</v>
      </c>
      <c r="AB108" s="334">
        <f>L108*1000/Spec!I$17</f>
        <v>0</v>
      </c>
      <c r="AC108" s="334">
        <f>M108*1000/Spec!I$18</f>
        <v>0</v>
      </c>
      <c r="AD108" s="335">
        <f>N108*1000/Spec!I$25</f>
        <v>0</v>
      </c>
      <c r="AE108" s="335">
        <f>O108*1000/Spec!I$26</f>
        <v>0</v>
      </c>
      <c r="AF108" s="334">
        <f>P108*1000/Spec!I$21</f>
        <v>0</v>
      </c>
      <c r="AG108" s="334">
        <f>Q108*1000/Spec!I$22</f>
        <v>0</v>
      </c>
      <c r="AI108" s="200">
        <f>S108/'2007output'!$C106</f>
        <v>3.4543724432130031E-2</v>
      </c>
      <c r="AJ108" s="200">
        <f>T108/'2007output'!$C106</f>
        <v>7.7153523929524834E-7</v>
      </c>
      <c r="AK108" s="200">
        <f>U108/'2007output'!$C106</f>
        <v>8.1990635390020604E-8</v>
      </c>
      <c r="AL108" s="200">
        <f>V108/'2007output'!$C106</f>
        <v>0</v>
      </c>
      <c r="AM108" s="200">
        <f>W108/'2007output'!$C106</f>
        <v>3.3247827531086848E-9</v>
      </c>
      <c r="AN108" s="200">
        <f>X108/'2007output'!$C106</f>
        <v>1.0515812879118042E-8</v>
      </c>
      <c r="AO108" s="200">
        <f>Y108/'2007output'!$C106</f>
        <v>1.1895979689706704E-7</v>
      </c>
      <c r="AP108" s="200">
        <f>Z108/'2007output'!$C106</f>
        <v>6.5770450770388247E-9</v>
      </c>
      <c r="AQ108" s="200">
        <f>AA108/'2007output'!$C106</f>
        <v>2.9740029213586867E-10</v>
      </c>
      <c r="AR108" s="200">
        <f>AB108/'2007output'!$C106</f>
        <v>0</v>
      </c>
      <c r="AS108" s="200">
        <f>AC108/'2007output'!$C106</f>
        <v>0</v>
      </c>
      <c r="AT108" s="200">
        <f>AD108/'2007output'!$C106</f>
        <v>0</v>
      </c>
      <c r="AU108" s="200">
        <f>AE108/'2007output'!$C106</f>
        <v>0</v>
      </c>
      <c r="AV108" s="200">
        <f>AF108/'2007output'!$C106</f>
        <v>0</v>
      </c>
      <c r="AW108" s="200">
        <f>AG108/'2007output'!$C106</f>
        <v>0</v>
      </c>
      <c r="AY108" s="370">
        <f>IFERROR(IF(SUMPRODUCT(US_CO2!C111:AX111/SUM(US_CO2!C111:AX111),US_CO2!C$6:AX$6)&gt;3.5,4,IF(SUMPRODUCT(US_CO2!C111:AX111/SUM(US_CO2!C111:AX111),US_CO2!C$6:AX$6)&gt;2.5,3,2)),"")</f>
        <v>4</v>
      </c>
      <c r="AZ108" s="370">
        <f>IFERROR(IF(SUMPRODUCT(US_CH4!C111:AC111/SUM(US_CH4!C111:AC111),US_CH4!C$6:AC$6)&gt;3.5,4,IF(SUMPRODUCT(US_CH4!C111:AC111/SUM(US_CH4!C111:AC111),US_CH4!C$6:AC$6)&gt;2.5,3,2)),"")</f>
        <v>4</v>
      </c>
      <c r="BA108" s="223">
        <f>IFERROR(IF(SUMPRODUCT(US_N2O!C111:AA111/SUM(US_N2O!C111:AA111),US_N2O!C$6:AA$6)&gt;3.5,4,IF(SUMPRODUCT(US_N2O!C111:AA111/SUM(US_N2O!C111:AA111),US_N2O!C$6:AA$6)&gt;2.5,3,2)),"")</f>
        <v>4</v>
      </c>
      <c r="BB108" s="223" t="str">
        <f>IFERROR(IF(SUMPRODUCT(US_Others!U113:V113/SUM(US_Others!U113:V113),US_Others!U$8:V$8)&gt;3.5,4,IF(SUMPRODUCT(US_Others!U113:V113/SUM(US_Others!U113:V113),US_Others!U$8:V$8)&gt;2.5,3,2)),"")</f>
        <v/>
      </c>
      <c r="BC108" s="223">
        <f>IFERROR(IF((US_Others!C113*US_Others!C$8/SUM(US_Others!C113,US_Others!H113,US_Others!N113)+ US_Others!H113*US_Others!H$8/SUM(US_Others!C113,US_Others!H113,US_Others!N113)+US_Others!N113*US_Others!N$8/SUM(US_Others!C113,US_Others!H113,US_Others!N113))&gt;3.5,4,IF((US_Others!C113*US_Others!C$8/SUM(US_Others!C113,US_Others!H113,US_Others!N113)+ US_Others!H113*US_Others!H$8/SUM(US_Others!C113,US_Others!H113,US_Others!N113)+US_Others!N113*US_Others!N$8/SUM(US_Others!C113,US_Others!H113,US_Others!N113))&gt;2.5,3,2)),"")</f>
        <v>4</v>
      </c>
      <c r="BD108" s="223">
        <f>IFERROR(IF((US_Others!D113*US_Others!D$8/SUM(US_Others!D113,US_Others!I113,US_Others!O113)+US_Others!I113*US_Others!I$8/SUM(US_Others!D113,US_Others!I113,US_Others!O113)+US_Others!O113*US_Others!O$8/SUM(US_Others!D113,US_Others!I113,US_Others!O113))&gt;3.5,4,IF((US_Others!D113*US_Others!D$8/SUM(US_Others!D113,US_Others!I113,US_Others!O113)+US_Others!I113*US_Others!I$8/SUM(US_Others!D113,US_Others!I113,US_Others!O113)+US_Others!O113*US_Others!O$8/SUM(US_Others!D113,US_Others!I113,US_Others!O113))&gt;2.5,3,2)),"")</f>
        <v>4</v>
      </c>
      <c r="BE108" s="223">
        <f>IFERROR(IF((US_Others!E113*US_Others!E$8/SUM(US_Others!E113,US_Others!J113,US_Others!P113,US_Others!W113)+US_Others!J113*US_Others!J$8/SUM(US_Others!E113,US_Others!J113,US_Others!P113,US_Others!W113)+US_Others!P113*US_Others!P$8/SUM(US_Others!E113,US_Others!J113,US_Others!P113,US_Others!W113)+US_Others!W113*US_Others!W$8/SUM(US_Others!E113,US_Others!J113,US_Others!P113,US_Others!W113))&gt;3.5,4,IF((US_Others!E113*US_Others!E$8/SUM(US_Others!E113,US_Others!J113,US_Others!P113,US_Others!W113)+US_Others!J113*US_Others!J$8/SUM(US_Others!E113,US_Others!J113,US_Others!P113,US_Others!W113)+US_Others!P113*US_Others!P$8/SUM(US_Others!E113,US_Others!J113,US_Others!P113,US_Others!W113)+US_Others!W113*US_Others!W$8/SUM(US_Others!E113,US_Others!J113,US_Others!P113,US_Others!W113))&gt;2.5,3,2)),"")</f>
        <v>4</v>
      </c>
      <c r="BF108" s="223">
        <f>IFERROR(IF((US_Others!F113*US_Others!F$8/SUM(US_Others!F113,US_Others!K113,US_Others!Q113)+US_Others!K113*US_Others!K$8/SUM(US_Others!F113,US_Others!K113,US_Others!Q113)+US_Others!Q113*US_Others!Q$8/SUM(US_Others!F113,US_Others!K113,US_Others!Q113))&gt;3.5,4,IF((US_Others!F113*US_Others!F$8/SUM(US_Others!F113,US_Others!K113,US_Others!Q113)+US_Others!K113*US_Others!K$8/SUM(US_Others!F113,US_Others!K113,US_Others!Q113)+US_Others!Q113*US_Others!Q$8/SUM(US_Others!F113,US_Others!K113,US_Others!Q113))&gt;2.5,3,2)),"")</f>
        <v>4</v>
      </c>
      <c r="BG108" s="223">
        <f>IFERROR(IF((US_Others!G113*US_Others!G$8/SUM(US_Others!G113,US_Others!L113,US_Others!R113)+US_Others!L113*US_Others!L$8/SUM(US_Others!G113,US_Others!L113,US_Others!R113)+US_Others!R113*US_Others!R$8/SUM(US_Others!G113,US_Others!L113,US_Others!R113))&gt;3.5,4,IF((US_Others!G113*US_Others!G$8/SUM(US_Others!G113,US_Others!L113,US_Others!R113)+US_Others!L113*US_Others!L$8/SUM(US_Others!G113,US_Others!L113,US_Others!R113)+US_Others!R113*US_Others!R$8/SUM(US_Others!G113,US_Others!L113,US_Others!R113))&gt;2.5,3,2)),"")</f>
        <v>4</v>
      </c>
      <c r="BH108" s="219" t="str">
        <f>IFERROR(IF((US_Others!Z113*US_Others!Z$8/SUM(US_Others!Z113,US_Others!AB113)+US_Others!AB113*US_Others!AB$8/SUM(US_Others!Z113,US_Others!AB113))&gt;3.5,4,IF((US_Others!Z113*US_Others!Z$8/SUM(US_Others!Z113,US_Others!AB113)+US_Others!AB113*US_Others!AB$8/SUM(US_Others!Z113,US_Others!AB113))&gt;2.5,3,2)),"")</f>
        <v/>
      </c>
      <c r="BI108" s="219" t="str">
        <f>IFERROR(IF((US_Others!AA113*US_Others!AA$8/SUM(US_Others!AA113,US_Others!AC113)+US_Others!AC113*US_Others!AC$8/SUM(US_Others!AA113,US_Others!AC113))&gt;3.5,4,IF((US_Others!AA113*US_Others!AA$8/SUM(US_Others!AA113,US_Others!AC113)+US_Others!AC113*US_Others!AC$8/SUM(US_Others!AA113,US_Others!AC113))&gt;2.5,3,2)),"")</f>
        <v/>
      </c>
      <c r="BJ108" s="219" t="str">
        <f>IFERROR(US_Others!AD113*US_Others!AD$8/US_Others!AD113,"")</f>
        <v/>
      </c>
      <c r="BK108" s="74" t="str">
        <f>IFERROR(US_Others!AE113*US_Others!AE$8/US_Others!AE113,"")</f>
        <v/>
      </c>
      <c r="BL108" s="219" t="str">
        <f>IFERROR(IF(SUMPRODUCT(US_Others!AG113:AI113/SUM(US_Others!AG113:AI113),US_Others!AG$8:AI$8)&gt;3.5,4,IF(SUMPRODUCT(US_Others!AG113:AI113/SUM(US_Others!AG113:AI113),US_Others!AG$8:AI$8)&gt;2.5,3,2)),"")</f>
        <v/>
      </c>
      <c r="BM108" s="219" t="str">
        <f>IFERROR(US_Others!AL113*US_Others!AL$8/US_Others!AL113,"")</f>
        <v/>
      </c>
    </row>
    <row r="109" spans="1:65">
      <c r="A109" s="200" t="s">
        <v>234</v>
      </c>
      <c r="B109" s="332">
        <v>333618</v>
      </c>
      <c r="C109" s="333">
        <f>SUM(US_CO2!C112:AX112)</f>
        <v>1.0670576014836199</v>
      </c>
      <c r="D109" s="333">
        <f>SUM(US_CH4!C112:AC112)</f>
        <v>2.4255960209477626E-4</v>
      </c>
      <c r="E109" s="333">
        <f>SUM(US_N2O!C112:AA112)</f>
        <v>3.1923591910307947E-4</v>
      </c>
      <c r="F109" s="332">
        <f>US_Others!V114+US_Others!U114</f>
        <v>0</v>
      </c>
      <c r="G109" s="332">
        <f>US_Others!C114+US_Others!H114+US_Others!N114</f>
        <v>5.0571890672693664E-4</v>
      </c>
      <c r="H109" s="332">
        <f>US_Others!D114+US_Others!I114+US_Others!O114</f>
        <v>8.2937900703217611E-3</v>
      </c>
      <c r="I109" s="332">
        <f>US_Others!E114+US_Others!J114+US_Others!P114+US_Others!W114</f>
        <v>3.8333493129901801E-2</v>
      </c>
      <c r="J109" s="332">
        <f>US_Others!F114+US_Others!K114+US_Others!Q114</f>
        <v>6.6249176781228705E-3</v>
      </c>
      <c r="K109" s="332">
        <f>US_Others!G114+US_Others!L114+US_Others!R114</f>
        <v>6.5743457874501776E-4</v>
      </c>
      <c r="L109" s="332">
        <f>US_Others!Z114+US_Others!AB114</f>
        <v>0</v>
      </c>
      <c r="M109" s="332">
        <f>US_Others!AA114+US_Others!AC114</f>
        <v>0</v>
      </c>
      <c r="N109" s="332">
        <f>US_Others!AD114</f>
        <v>0</v>
      </c>
      <c r="O109" s="332">
        <f>US_Others!AE114</f>
        <v>0</v>
      </c>
      <c r="P109" s="332">
        <f>SUM(US_Others!AG114:AI114)</f>
        <v>0</v>
      </c>
      <c r="Q109" s="332">
        <f>US_Others!AL114</f>
        <v>0</v>
      </c>
      <c r="R109" s="332"/>
      <c r="S109" s="334">
        <f t="shared" si="1"/>
        <v>1067.0576014836199</v>
      </c>
      <c r="T109" s="334">
        <f>D109*1000/Spec!I$6</f>
        <v>9.7023840837910501E-3</v>
      </c>
      <c r="U109" s="334">
        <f>E109*1000/Spec!I$7</f>
        <v>1.0712614735002668E-3</v>
      </c>
      <c r="V109" s="334">
        <f>F109*1000/Spec!I$8</f>
        <v>0</v>
      </c>
      <c r="W109" s="334">
        <f>G109*1000/Spec!I$9</f>
        <v>7.4921319515101729E-4</v>
      </c>
      <c r="X109" s="334">
        <f>H109*1000/Spec!I$10</f>
        <v>2.3696543058062173E-3</v>
      </c>
      <c r="Y109" s="334">
        <f>I109*1000/Spec!I$11</f>
        <v>2.6806638552378883E-2</v>
      </c>
      <c r="Z109" s="334">
        <f>J109*1000/Spec!I$12</f>
        <v>1.482084491750083E-3</v>
      </c>
      <c r="AA109" s="334">
        <f>K109*1000/Spec!I$15</f>
        <v>6.701677663048091E-5</v>
      </c>
      <c r="AB109" s="334">
        <f>L109*1000/Spec!I$17</f>
        <v>0</v>
      </c>
      <c r="AC109" s="334">
        <f>M109*1000/Spec!I$18</f>
        <v>0</v>
      </c>
      <c r="AD109" s="335">
        <f>N109*1000/Spec!I$25</f>
        <v>0</v>
      </c>
      <c r="AE109" s="335">
        <f>O109*1000/Spec!I$26</f>
        <v>0</v>
      </c>
      <c r="AF109" s="334">
        <f>P109*1000/Spec!I$21</f>
        <v>0</v>
      </c>
      <c r="AG109" s="334">
        <f>Q109*1000/Spec!I$22</f>
        <v>0</v>
      </c>
      <c r="AI109" s="200">
        <f>S109/'2007output'!$C107</f>
        <v>4.1985347294260081E-2</v>
      </c>
      <c r="AJ109" s="200">
        <f>T109/'2007output'!$C107</f>
        <v>3.8175817760342516E-7</v>
      </c>
      <c r="AK109" s="200">
        <f>U109/'2007output'!$C107</f>
        <v>4.2150756384035679E-8</v>
      </c>
      <c r="AL109" s="200">
        <f>V109/'2007output'!$C107</f>
        <v>0</v>
      </c>
      <c r="AM109" s="200">
        <f>W109/'2007output'!$C107</f>
        <v>2.9479173525517109E-8</v>
      </c>
      <c r="AN109" s="200">
        <f>X109/'2007output'!$C107</f>
        <v>9.3238414550706951E-8</v>
      </c>
      <c r="AO109" s="200">
        <f>Y109/'2007output'!$C107</f>
        <v>1.0547565828203377E-6</v>
      </c>
      <c r="AP109" s="200">
        <f>Z109/'2007output'!$C107</f>
        <v>5.8315344943934013E-8</v>
      </c>
      <c r="AQ109" s="200">
        <f>AA109/'2007output'!$C107</f>
        <v>2.6368985493008424E-9</v>
      </c>
      <c r="AR109" s="200">
        <f>AB109/'2007output'!$C107</f>
        <v>0</v>
      </c>
      <c r="AS109" s="200">
        <f>AC109/'2007output'!$C107</f>
        <v>0</v>
      </c>
      <c r="AT109" s="200">
        <f>AD109/'2007output'!$C107</f>
        <v>0</v>
      </c>
      <c r="AU109" s="200">
        <f>AE109/'2007output'!$C107</f>
        <v>0</v>
      </c>
      <c r="AV109" s="200">
        <f>AF109/'2007output'!$C107</f>
        <v>0</v>
      </c>
      <c r="AW109" s="200">
        <f>AG109/'2007output'!$C107</f>
        <v>0</v>
      </c>
      <c r="AY109" s="370">
        <f>IFERROR(IF(SUMPRODUCT(US_CO2!C112:AX112/SUM(US_CO2!C112:AX112),US_CO2!C$6:AX$6)&gt;3.5,4,IF(SUMPRODUCT(US_CO2!C112:AX112/SUM(US_CO2!C112:AX112),US_CO2!C$6:AX$6)&gt;2.5,3,2)),"")</f>
        <v>4</v>
      </c>
      <c r="AZ109" s="370">
        <f>IFERROR(IF(SUMPRODUCT(US_CH4!C112:AC112/SUM(US_CH4!C112:AC112),US_CH4!C$6:AC$6)&gt;3.5,4,IF(SUMPRODUCT(US_CH4!C112:AC112/SUM(US_CH4!C112:AC112),US_CH4!C$6:AC$6)&gt;2.5,3,2)),"")</f>
        <v>4</v>
      </c>
      <c r="BA109" s="223">
        <f>IFERROR(IF(SUMPRODUCT(US_N2O!C112:AA112/SUM(US_N2O!C112:AA112),US_N2O!C$6:AA$6)&gt;3.5,4,IF(SUMPRODUCT(US_N2O!C112:AA112/SUM(US_N2O!C112:AA112),US_N2O!C$6:AA$6)&gt;2.5,3,2)),"")</f>
        <v>4</v>
      </c>
      <c r="BB109" s="223" t="str">
        <f>IFERROR(IF(SUMPRODUCT(US_Others!U114:V114/SUM(US_Others!U114:V114),US_Others!U$8:V$8)&gt;3.5,4,IF(SUMPRODUCT(US_Others!U114:V114/SUM(US_Others!U114:V114),US_Others!U$8:V$8)&gt;2.5,3,2)),"")</f>
        <v/>
      </c>
      <c r="BC109" s="223">
        <f>IFERROR(IF((US_Others!C114*US_Others!C$8/SUM(US_Others!C114,US_Others!H114,US_Others!N114)+ US_Others!H114*US_Others!H$8/SUM(US_Others!C114,US_Others!H114,US_Others!N114)+US_Others!N114*US_Others!N$8/SUM(US_Others!C114,US_Others!H114,US_Others!N114))&gt;3.5,4,IF((US_Others!C114*US_Others!C$8/SUM(US_Others!C114,US_Others!H114,US_Others!N114)+ US_Others!H114*US_Others!H$8/SUM(US_Others!C114,US_Others!H114,US_Others!N114)+US_Others!N114*US_Others!N$8/SUM(US_Others!C114,US_Others!H114,US_Others!N114))&gt;2.5,3,2)),"")</f>
        <v>4</v>
      </c>
      <c r="BD109" s="223">
        <f>IFERROR(IF((US_Others!D114*US_Others!D$8/SUM(US_Others!D114,US_Others!I114,US_Others!O114)+US_Others!I114*US_Others!I$8/SUM(US_Others!D114,US_Others!I114,US_Others!O114)+US_Others!O114*US_Others!O$8/SUM(US_Others!D114,US_Others!I114,US_Others!O114))&gt;3.5,4,IF((US_Others!D114*US_Others!D$8/SUM(US_Others!D114,US_Others!I114,US_Others!O114)+US_Others!I114*US_Others!I$8/SUM(US_Others!D114,US_Others!I114,US_Others!O114)+US_Others!O114*US_Others!O$8/SUM(US_Others!D114,US_Others!I114,US_Others!O114))&gt;2.5,3,2)),"")</f>
        <v>4</v>
      </c>
      <c r="BE109" s="223">
        <f>IFERROR(IF((US_Others!E114*US_Others!E$8/SUM(US_Others!E114,US_Others!J114,US_Others!P114,US_Others!W114)+US_Others!J114*US_Others!J$8/SUM(US_Others!E114,US_Others!J114,US_Others!P114,US_Others!W114)+US_Others!P114*US_Others!P$8/SUM(US_Others!E114,US_Others!J114,US_Others!P114,US_Others!W114)+US_Others!W114*US_Others!W$8/SUM(US_Others!E114,US_Others!J114,US_Others!P114,US_Others!W114))&gt;3.5,4,IF((US_Others!E114*US_Others!E$8/SUM(US_Others!E114,US_Others!J114,US_Others!P114,US_Others!W114)+US_Others!J114*US_Others!J$8/SUM(US_Others!E114,US_Others!J114,US_Others!P114,US_Others!W114)+US_Others!P114*US_Others!P$8/SUM(US_Others!E114,US_Others!J114,US_Others!P114,US_Others!W114)+US_Others!W114*US_Others!W$8/SUM(US_Others!E114,US_Others!J114,US_Others!P114,US_Others!W114))&gt;2.5,3,2)),"")</f>
        <v>4</v>
      </c>
      <c r="BF109" s="223">
        <f>IFERROR(IF((US_Others!F114*US_Others!F$8/SUM(US_Others!F114,US_Others!K114,US_Others!Q114)+US_Others!K114*US_Others!K$8/SUM(US_Others!F114,US_Others!K114,US_Others!Q114)+US_Others!Q114*US_Others!Q$8/SUM(US_Others!F114,US_Others!K114,US_Others!Q114))&gt;3.5,4,IF((US_Others!F114*US_Others!F$8/SUM(US_Others!F114,US_Others!K114,US_Others!Q114)+US_Others!K114*US_Others!K$8/SUM(US_Others!F114,US_Others!K114,US_Others!Q114)+US_Others!Q114*US_Others!Q$8/SUM(US_Others!F114,US_Others!K114,US_Others!Q114))&gt;2.5,3,2)),"")</f>
        <v>4</v>
      </c>
      <c r="BG109" s="223">
        <f>IFERROR(IF((US_Others!G114*US_Others!G$8/SUM(US_Others!G114,US_Others!L114,US_Others!R114)+US_Others!L114*US_Others!L$8/SUM(US_Others!G114,US_Others!L114,US_Others!R114)+US_Others!R114*US_Others!R$8/SUM(US_Others!G114,US_Others!L114,US_Others!R114))&gt;3.5,4,IF((US_Others!G114*US_Others!G$8/SUM(US_Others!G114,US_Others!L114,US_Others!R114)+US_Others!L114*US_Others!L$8/SUM(US_Others!G114,US_Others!L114,US_Others!R114)+US_Others!R114*US_Others!R$8/SUM(US_Others!G114,US_Others!L114,US_Others!R114))&gt;2.5,3,2)),"")</f>
        <v>4</v>
      </c>
      <c r="BH109" s="219" t="str">
        <f>IFERROR(IF((US_Others!Z114*US_Others!Z$8/SUM(US_Others!Z114,US_Others!AB114)+US_Others!AB114*US_Others!AB$8/SUM(US_Others!Z114,US_Others!AB114))&gt;3.5,4,IF((US_Others!Z114*US_Others!Z$8/SUM(US_Others!Z114,US_Others!AB114)+US_Others!AB114*US_Others!AB$8/SUM(US_Others!Z114,US_Others!AB114))&gt;2.5,3,2)),"")</f>
        <v/>
      </c>
      <c r="BI109" s="219" t="str">
        <f>IFERROR(IF((US_Others!AA114*US_Others!AA$8/SUM(US_Others!AA114,US_Others!AC114)+US_Others!AC114*US_Others!AC$8/SUM(US_Others!AA114,US_Others!AC114))&gt;3.5,4,IF((US_Others!AA114*US_Others!AA$8/SUM(US_Others!AA114,US_Others!AC114)+US_Others!AC114*US_Others!AC$8/SUM(US_Others!AA114,US_Others!AC114))&gt;2.5,3,2)),"")</f>
        <v/>
      </c>
      <c r="BJ109" s="219" t="str">
        <f>IFERROR(US_Others!AD114*US_Others!AD$8/US_Others!AD114,"")</f>
        <v/>
      </c>
      <c r="BK109" s="74" t="str">
        <f>IFERROR(US_Others!AE114*US_Others!AE$8/US_Others!AE114,"")</f>
        <v/>
      </c>
      <c r="BL109" s="219" t="str">
        <f>IFERROR(IF(SUMPRODUCT(US_Others!AG114:AI114/SUM(US_Others!AG114:AI114),US_Others!AG$8:AI$8)&gt;3.5,4,IF(SUMPRODUCT(US_Others!AG114:AI114/SUM(US_Others!AG114:AI114),US_Others!AG$8:AI$8)&gt;2.5,3,2)),"")</f>
        <v/>
      </c>
      <c r="BM109" s="219" t="str">
        <f>IFERROR(US_Others!AL114*US_Others!AL$8/US_Others!AL114,"")</f>
        <v/>
      </c>
    </row>
    <row r="110" spans="1:65">
      <c r="A110" s="200" t="s">
        <v>235</v>
      </c>
      <c r="B110" s="332" t="s">
        <v>236</v>
      </c>
      <c r="C110" s="333">
        <f>SUM(US_CO2!C113:AX113)</f>
        <v>0.14415096205527864</v>
      </c>
      <c r="D110" s="333">
        <f>SUM(US_CH4!C113:AC113)</f>
        <v>8.0490413839476776E-5</v>
      </c>
      <c r="E110" s="333">
        <f>SUM(US_N2O!C113:AA113)</f>
        <v>1.0195978260180169E-4</v>
      </c>
      <c r="F110" s="332">
        <f>US_Others!V115+US_Others!U115</f>
        <v>0</v>
      </c>
      <c r="G110" s="332">
        <f>US_Others!C115+US_Others!H115+US_Others!N115</f>
        <v>8.051307283946316E-6</v>
      </c>
      <c r="H110" s="332">
        <f>US_Others!D115+US_Others!I115+US_Others!O115</f>
        <v>1.3204143945671961E-4</v>
      </c>
      <c r="I110" s="332">
        <f>US_Others!E115+US_Others!J115+US_Others!P115+US_Others!W115</f>
        <v>6.1028909212313071E-4</v>
      </c>
      <c r="J110" s="332">
        <f>US_Others!F115+US_Others!K115+US_Others!Q115</f>
        <v>1.0547212541969675E-4</v>
      </c>
      <c r="K110" s="332">
        <f>US_Others!G115+US_Others!L115+US_Others!R115</f>
        <v>1.0466699469130212E-5</v>
      </c>
      <c r="L110" s="332">
        <f>US_Others!Z115+US_Others!AB115</f>
        <v>0</v>
      </c>
      <c r="M110" s="332">
        <f>US_Others!AA115+US_Others!AC115</f>
        <v>0</v>
      </c>
      <c r="N110" s="332">
        <f>US_Others!AD115</f>
        <v>0</v>
      </c>
      <c r="O110" s="332">
        <f>US_Others!AE115</f>
        <v>0</v>
      </c>
      <c r="P110" s="332">
        <f>SUM(US_Others!AG115:AI115)</f>
        <v>0</v>
      </c>
      <c r="Q110" s="332">
        <f>US_Others!AL115</f>
        <v>0</v>
      </c>
      <c r="R110" s="332"/>
      <c r="S110" s="334">
        <f t="shared" si="1"/>
        <v>144.15096205527863</v>
      </c>
      <c r="T110" s="334">
        <f>D110*1000/Spec!I$6</f>
        <v>3.2196165535790713E-3</v>
      </c>
      <c r="U110" s="334">
        <f>E110*1000/Spec!I$7</f>
        <v>3.4214692148255599E-4</v>
      </c>
      <c r="V110" s="334">
        <f>F110*1000/Spec!I$8</f>
        <v>0</v>
      </c>
      <c r="W110" s="334">
        <f>G110*1000/Spec!I$9</f>
        <v>1.1927862642883432E-5</v>
      </c>
      <c r="X110" s="334">
        <f>H110*1000/Spec!I$10</f>
        <v>3.7726125559062744E-5</v>
      </c>
      <c r="Y110" s="334">
        <f>I110*1000/Spec!I$11</f>
        <v>4.2677558889729422E-4</v>
      </c>
      <c r="Z110" s="334">
        <f>J110*1000/Spec!I$12</f>
        <v>2.359555378516706E-5</v>
      </c>
      <c r="AA110" s="334">
        <f>K110*1000/Spec!I$15</f>
        <v>1.0669418419092981E-6</v>
      </c>
      <c r="AB110" s="334">
        <f>L110*1000/Spec!I$17</f>
        <v>0</v>
      </c>
      <c r="AC110" s="334">
        <f>M110*1000/Spec!I$18</f>
        <v>0</v>
      </c>
      <c r="AD110" s="335">
        <f>N110*1000/Spec!I$25</f>
        <v>0</v>
      </c>
      <c r="AE110" s="335">
        <f>O110*1000/Spec!I$26</f>
        <v>0</v>
      </c>
      <c r="AF110" s="334">
        <f>P110*1000/Spec!I$21</f>
        <v>0</v>
      </c>
      <c r="AG110" s="334">
        <f>Q110*1000/Spec!I$22</f>
        <v>0</v>
      </c>
      <c r="AI110" s="200">
        <f>S110/'2007output'!$C108</f>
        <v>1.0765568488071593E-2</v>
      </c>
      <c r="AJ110" s="200">
        <f>T110/'2007output'!$C108</f>
        <v>2.404493318580337E-7</v>
      </c>
      <c r="AK110" s="200">
        <f>U110/'2007output'!$C108</f>
        <v>2.5552421320579238E-8</v>
      </c>
      <c r="AL110" s="200">
        <f>V110/'2007output'!$C108</f>
        <v>0</v>
      </c>
      <c r="AM110" s="200">
        <f>W110/'2007output'!$C108</f>
        <v>8.908037821421533E-10</v>
      </c>
      <c r="AN110" s="200">
        <f>X110/'2007output'!$C108</f>
        <v>2.8174851052324679E-9</v>
      </c>
      <c r="AO110" s="200">
        <f>Y110/'2007output'!$C108</f>
        <v>3.1872710149163121E-8</v>
      </c>
      <c r="AP110" s="200">
        <f>Z110/'2007output'!$C108</f>
        <v>1.7621772804456356E-9</v>
      </c>
      <c r="AQ110" s="200">
        <f>AA110/'2007output'!$C108</f>
        <v>7.9681989687027493E-11</v>
      </c>
      <c r="AR110" s="200">
        <f>AB110/'2007output'!$C108</f>
        <v>0</v>
      </c>
      <c r="AS110" s="200">
        <f>AC110/'2007output'!$C108</f>
        <v>0</v>
      </c>
      <c r="AT110" s="200">
        <f>AD110/'2007output'!$C108</f>
        <v>0</v>
      </c>
      <c r="AU110" s="200">
        <f>AE110/'2007output'!$C108</f>
        <v>0</v>
      </c>
      <c r="AV110" s="200">
        <f>AF110/'2007output'!$C108</f>
        <v>0</v>
      </c>
      <c r="AW110" s="200">
        <f>AG110/'2007output'!$C108</f>
        <v>0</v>
      </c>
      <c r="AY110" s="370">
        <f>IFERROR(IF(SUMPRODUCT(US_CO2!C113:AX113/SUM(US_CO2!C113:AX113),US_CO2!C$6:AX$6)&gt;3.5,4,IF(SUMPRODUCT(US_CO2!C113:AX113/SUM(US_CO2!C113:AX113),US_CO2!C$6:AX$6)&gt;2.5,3,2)),"")</f>
        <v>4</v>
      </c>
      <c r="AZ110" s="370">
        <f>IFERROR(IF(SUMPRODUCT(US_CH4!C113:AC113/SUM(US_CH4!C113:AC113),US_CH4!C$6:AC$6)&gt;3.5,4,IF(SUMPRODUCT(US_CH4!C113:AC113/SUM(US_CH4!C113:AC113),US_CH4!C$6:AC$6)&gt;2.5,3,2)),"")</f>
        <v>4</v>
      </c>
      <c r="BA110" s="223">
        <f>IFERROR(IF(SUMPRODUCT(US_N2O!C113:AA113/SUM(US_N2O!C113:AA113),US_N2O!C$6:AA$6)&gt;3.5,4,IF(SUMPRODUCT(US_N2O!C113:AA113/SUM(US_N2O!C113:AA113),US_N2O!C$6:AA$6)&gt;2.5,3,2)),"")</f>
        <v>4</v>
      </c>
      <c r="BB110" s="223" t="str">
        <f>IFERROR(IF(SUMPRODUCT(US_Others!U115:V115/SUM(US_Others!U115:V115),US_Others!U$8:V$8)&gt;3.5,4,IF(SUMPRODUCT(US_Others!U115:V115/SUM(US_Others!U115:V115),US_Others!U$8:V$8)&gt;2.5,3,2)),"")</f>
        <v/>
      </c>
      <c r="BC110" s="223">
        <f>IFERROR(IF((US_Others!C115*US_Others!C$8/SUM(US_Others!C115,US_Others!H115,US_Others!N115)+ US_Others!H115*US_Others!H$8/SUM(US_Others!C115,US_Others!H115,US_Others!N115)+US_Others!N115*US_Others!N$8/SUM(US_Others!C115,US_Others!H115,US_Others!N115))&gt;3.5,4,IF((US_Others!C115*US_Others!C$8/SUM(US_Others!C115,US_Others!H115,US_Others!N115)+ US_Others!H115*US_Others!H$8/SUM(US_Others!C115,US_Others!H115,US_Others!N115)+US_Others!N115*US_Others!N$8/SUM(US_Others!C115,US_Others!H115,US_Others!N115))&gt;2.5,3,2)),"")</f>
        <v>4</v>
      </c>
      <c r="BD110" s="223">
        <f>IFERROR(IF((US_Others!D115*US_Others!D$8/SUM(US_Others!D115,US_Others!I115,US_Others!O115)+US_Others!I115*US_Others!I$8/SUM(US_Others!D115,US_Others!I115,US_Others!O115)+US_Others!O115*US_Others!O$8/SUM(US_Others!D115,US_Others!I115,US_Others!O115))&gt;3.5,4,IF((US_Others!D115*US_Others!D$8/SUM(US_Others!D115,US_Others!I115,US_Others!O115)+US_Others!I115*US_Others!I$8/SUM(US_Others!D115,US_Others!I115,US_Others!O115)+US_Others!O115*US_Others!O$8/SUM(US_Others!D115,US_Others!I115,US_Others!O115))&gt;2.5,3,2)),"")</f>
        <v>4</v>
      </c>
      <c r="BE110" s="223">
        <f>IFERROR(IF((US_Others!E115*US_Others!E$8/SUM(US_Others!E115,US_Others!J115,US_Others!P115,US_Others!W115)+US_Others!J115*US_Others!J$8/SUM(US_Others!E115,US_Others!J115,US_Others!P115,US_Others!W115)+US_Others!P115*US_Others!P$8/SUM(US_Others!E115,US_Others!J115,US_Others!P115,US_Others!W115)+US_Others!W115*US_Others!W$8/SUM(US_Others!E115,US_Others!J115,US_Others!P115,US_Others!W115))&gt;3.5,4,IF((US_Others!E115*US_Others!E$8/SUM(US_Others!E115,US_Others!J115,US_Others!P115,US_Others!W115)+US_Others!J115*US_Others!J$8/SUM(US_Others!E115,US_Others!J115,US_Others!P115,US_Others!W115)+US_Others!P115*US_Others!P$8/SUM(US_Others!E115,US_Others!J115,US_Others!P115,US_Others!W115)+US_Others!W115*US_Others!W$8/SUM(US_Others!E115,US_Others!J115,US_Others!P115,US_Others!W115))&gt;2.5,3,2)),"")</f>
        <v>4</v>
      </c>
      <c r="BF110" s="223">
        <f>IFERROR(IF((US_Others!F115*US_Others!F$8/SUM(US_Others!F115,US_Others!K115,US_Others!Q115)+US_Others!K115*US_Others!K$8/SUM(US_Others!F115,US_Others!K115,US_Others!Q115)+US_Others!Q115*US_Others!Q$8/SUM(US_Others!F115,US_Others!K115,US_Others!Q115))&gt;3.5,4,IF((US_Others!F115*US_Others!F$8/SUM(US_Others!F115,US_Others!K115,US_Others!Q115)+US_Others!K115*US_Others!K$8/SUM(US_Others!F115,US_Others!K115,US_Others!Q115)+US_Others!Q115*US_Others!Q$8/SUM(US_Others!F115,US_Others!K115,US_Others!Q115))&gt;2.5,3,2)),"")</f>
        <v>4</v>
      </c>
      <c r="BG110" s="223">
        <f>IFERROR(IF((US_Others!G115*US_Others!G$8/SUM(US_Others!G115,US_Others!L115,US_Others!R115)+US_Others!L115*US_Others!L$8/SUM(US_Others!G115,US_Others!L115,US_Others!R115)+US_Others!R115*US_Others!R$8/SUM(US_Others!G115,US_Others!L115,US_Others!R115))&gt;3.5,4,IF((US_Others!G115*US_Others!G$8/SUM(US_Others!G115,US_Others!L115,US_Others!R115)+US_Others!L115*US_Others!L$8/SUM(US_Others!G115,US_Others!L115,US_Others!R115)+US_Others!R115*US_Others!R$8/SUM(US_Others!G115,US_Others!L115,US_Others!R115))&gt;2.5,3,2)),"")</f>
        <v>4</v>
      </c>
      <c r="BH110" s="219" t="str">
        <f>IFERROR(IF((US_Others!Z115*US_Others!Z$8/SUM(US_Others!Z115,US_Others!AB115)+US_Others!AB115*US_Others!AB$8/SUM(US_Others!Z115,US_Others!AB115))&gt;3.5,4,IF((US_Others!Z115*US_Others!Z$8/SUM(US_Others!Z115,US_Others!AB115)+US_Others!AB115*US_Others!AB$8/SUM(US_Others!Z115,US_Others!AB115))&gt;2.5,3,2)),"")</f>
        <v/>
      </c>
      <c r="BI110" s="219" t="str">
        <f>IFERROR(IF((US_Others!AA115*US_Others!AA$8/SUM(US_Others!AA115,US_Others!AC115)+US_Others!AC115*US_Others!AC$8/SUM(US_Others!AA115,US_Others!AC115))&gt;3.5,4,IF((US_Others!AA115*US_Others!AA$8/SUM(US_Others!AA115,US_Others!AC115)+US_Others!AC115*US_Others!AC$8/SUM(US_Others!AA115,US_Others!AC115))&gt;2.5,3,2)),"")</f>
        <v/>
      </c>
      <c r="BJ110" s="219" t="str">
        <f>IFERROR(US_Others!AD115*US_Others!AD$8/US_Others!AD115,"")</f>
        <v/>
      </c>
      <c r="BK110" s="74" t="str">
        <f>IFERROR(US_Others!AE115*US_Others!AE$8/US_Others!AE115,"")</f>
        <v/>
      </c>
      <c r="BL110" s="219" t="str">
        <f>IFERROR(IF(SUMPRODUCT(US_Others!AG115:AI115/SUM(US_Others!AG115:AI115),US_Others!AG$8:AI$8)&gt;3.5,4,IF(SUMPRODUCT(US_Others!AG115:AI115/SUM(US_Others!AG115:AI115),US_Others!AG$8:AI$8)&gt;2.5,3,2)),"")</f>
        <v/>
      </c>
      <c r="BM110" s="219" t="str">
        <f>IFERROR(US_Others!AL115*US_Others!AL$8/US_Others!AL115,"")</f>
        <v/>
      </c>
    </row>
    <row r="111" spans="1:65">
      <c r="A111" s="200" t="s">
        <v>237</v>
      </c>
      <c r="B111" s="332">
        <v>333912</v>
      </c>
      <c r="C111" s="333">
        <f>SUM(US_CO2!C114:AX114)</f>
        <v>0.14595378166387296</v>
      </c>
      <c r="D111" s="333">
        <f>SUM(US_CH4!C114:AC114)</f>
        <v>8.2535115626364869E-5</v>
      </c>
      <c r="E111" s="333">
        <f>SUM(US_N2O!C114:AA114)</f>
        <v>1.0707153706902188E-4</v>
      </c>
      <c r="F111" s="332">
        <f>US_Others!V116+US_Others!U116</f>
        <v>0</v>
      </c>
      <c r="G111" s="332">
        <f>US_Others!C116+US_Others!H116+US_Others!N116</f>
        <v>1.0637826563395335E-5</v>
      </c>
      <c r="H111" s="332">
        <f>US_Others!D116+US_Others!I116+US_Others!O116</f>
        <v>1.7446035563968353E-4</v>
      </c>
      <c r="I111" s="332">
        <f>US_Others!E116+US_Others!J116+US_Others!P116+US_Others!W116</f>
        <v>8.0634725350536645E-4</v>
      </c>
      <c r="J111" s="332">
        <f>US_Others!F116+US_Others!K116+US_Others!Q116</f>
        <v>1.3935552798047891E-4</v>
      </c>
      <c r="K111" s="332">
        <f>US_Others!G116+US_Others!L116+US_Others!R116</f>
        <v>1.382917453241394E-5</v>
      </c>
      <c r="L111" s="332">
        <f>US_Others!Z116+US_Others!AB116</f>
        <v>0</v>
      </c>
      <c r="M111" s="332">
        <f>US_Others!AA116+US_Others!AC116</f>
        <v>0</v>
      </c>
      <c r="N111" s="332">
        <f>US_Others!AD116</f>
        <v>0</v>
      </c>
      <c r="O111" s="332">
        <f>US_Others!AE116</f>
        <v>0</v>
      </c>
      <c r="P111" s="332">
        <f>SUM(US_Others!AG116:AI116)</f>
        <v>0</v>
      </c>
      <c r="Q111" s="332">
        <f>US_Others!AL116</f>
        <v>0</v>
      </c>
      <c r="R111" s="332"/>
      <c r="S111" s="334">
        <f t="shared" si="1"/>
        <v>145.95378166387297</v>
      </c>
      <c r="T111" s="334">
        <f>D111*1000/Spec!I$6</f>
        <v>3.3014046250545949E-3</v>
      </c>
      <c r="U111" s="334">
        <f>E111*1000/Spec!I$7</f>
        <v>3.5930045996316066E-4</v>
      </c>
      <c r="V111" s="334">
        <f>F111*1000/Spec!I$8</f>
        <v>0</v>
      </c>
      <c r="W111" s="334">
        <f>G111*1000/Spec!I$9</f>
        <v>1.5759743056881978E-5</v>
      </c>
      <c r="X111" s="334">
        <f>H111*1000/Spec!I$10</f>
        <v>4.9845815897052442E-5</v>
      </c>
      <c r="Y111" s="334">
        <f>I111*1000/Spec!I$11</f>
        <v>5.6387919825550098E-4</v>
      </c>
      <c r="Z111" s="334">
        <f>J111*1000/Spec!I$12</f>
        <v>3.1175733328966201E-5</v>
      </c>
      <c r="AA111" s="334">
        <f>K111*1000/Spec!I$15</f>
        <v>1.4097017871981592E-6</v>
      </c>
      <c r="AB111" s="334">
        <f>L111*1000/Spec!I$17</f>
        <v>0</v>
      </c>
      <c r="AC111" s="334">
        <f>M111*1000/Spec!I$18</f>
        <v>0</v>
      </c>
      <c r="AD111" s="335">
        <f>N111*1000/Spec!I$25</f>
        <v>0</v>
      </c>
      <c r="AE111" s="335">
        <f>O111*1000/Spec!I$26</f>
        <v>0</v>
      </c>
      <c r="AF111" s="334">
        <f>P111*1000/Spec!I$21</f>
        <v>0</v>
      </c>
      <c r="AG111" s="334">
        <f>Q111*1000/Spec!I$22</f>
        <v>0</v>
      </c>
      <c r="AI111" s="200">
        <f>S111/'2007output'!$C109</f>
        <v>1.554518922823229E-2</v>
      </c>
      <c r="AJ111" s="200">
        <f>T111/'2007output'!$C109</f>
        <v>3.5162473373677651E-7</v>
      </c>
      <c r="AK111" s="200">
        <f>U111/'2007output'!$C109</f>
        <v>3.8268235164890899E-8</v>
      </c>
      <c r="AL111" s="200">
        <f>V111/'2007output'!$C109</f>
        <v>0</v>
      </c>
      <c r="AM111" s="200">
        <f>W111/'2007output'!$C109</f>
        <v>1.6785326506424515E-9</v>
      </c>
      <c r="AN111" s="200">
        <f>X111/'2007output'!$C109</f>
        <v>5.3089589836034124E-9</v>
      </c>
      <c r="AO111" s="200">
        <f>Y111/'2007output'!$C109</f>
        <v>6.0057428720364355E-8</v>
      </c>
      <c r="AP111" s="200">
        <f>Z111/'2007output'!$C109</f>
        <v>3.320453011925253E-9</v>
      </c>
      <c r="AQ111" s="200">
        <f>AA111/'2007output'!$C109</f>
        <v>1.5014397563086156E-10</v>
      </c>
      <c r="AR111" s="200">
        <f>AB111/'2007output'!$C109</f>
        <v>0</v>
      </c>
      <c r="AS111" s="200">
        <f>AC111/'2007output'!$C109</f>
        <v>0</v>
      </c>
      <c r="AT111" s="200">
        <f>AD111/'2007output'!$C109</f>
        <v>0</v>
      </c>
      <c r="AU111" s="200">
        <f>AE111/'2007output'!$C109</f>
        <v>0</v>
      </c>
      <c r="AV111" s="200">
        <f>AF111/'2007output'!$C109</f>
        <v>0</v>
      </c>
      <c r="AW111" s="200">
        <f>AG111/'2007output'!$C109</f>
        <v>0</v>
      </c>
      <c r="AY111" s="370">
        <f>IFERROR(IF(SUMPRODUCT(US_CO2!C114:AX114/SUM(US_CO2!C114:AX114),US_CO2!C$6:AX$6)&gt;3.5,4,IF(SUMPRODUCT(US_CO2!C114:AX114/SUM(US_CO2!C114:AX114),US_CO2!C$6:AX$6)&gt;2.5,3,2)),"")</f>
        <v>4</v>
      </c>
      <c r="AZ111" s="370">
        <f>IFERROR(IF(SUMPRODUCT(US_CH4!C114:AC114/SUM(US_CH4!C114:AC114),US_CH4!C$6:AC$6)&gt;3.5,4,IF(SUMPRODUCT(US_CH4!C114:AC114/SUM(US_CH4!C114:AC114),US_CH4!C$6:AC$6)&gt;2.5,3,2)),"")</f>
        <v>4</v>
      </c>
      <c r="BA111" s="223">
        <f>IFERROR(IF(SUMPRODUCT(US_N2O!C114:AA114/SUM(US_N2O!C114:AA114),US_N2O!C$6:AA$6)&gt;3.5,4,IF(SUMPRODUCT(US_N2O!C114:AA114/SUM(US_N2O!C114:AA114),US_N2O!C$6:AA$6)&gt;2.5,3,2)),"")</f>
        <v>4</v>
      </c>
      <c r="BB111" s="223" t="str">
        <f>IFERROR(IF(SUMPRODUCT(US_Others!U116:V116/SUM(US_Others!U116:V116),US_Others!U$8:V$8)&gt;3.5,4,IF(SUMPRODUCT(US_Others!U116:V116/SUM(US_Others!U116:V116),US_Others!U$8:V$8)&gt;2.5,3,2)),"")</f>
        <v/>
      </c>
      <c r="BC111" s="223">
        <f>IFERROR(IF((US_Others!C116*US_Others!C$8/SUM(US_Others!C116,US_Others!H116,US_Others!N116)+ US_Others!H116*US_Others!H$8/SUM(US_Others!C116,US_Others!H116,US_Others!N116)+US_Others!N116*US_Others!N$8/SUM(US_Others!C116,US_Others!H116,US_Others!N116))&gt;3.5,4,IF((US_Others!C116*US_Others!C$8/SUM(US_Others!C116,US_Others!H116,US_Others!N116)+ US_Others!H116*US_Others!H$8/SUM(US_Others!C116,US_Others!H116,US_Others!N116)+US_Others!N116*US_Others!N$8/SUM(US_Others!C116,US_Others!H116,US_Others!N116))&gt;2.5,3,2)),"")</f>
        <v>4</v>
      </c>
      <c r="BD111" s="223">
        <f>IFERROR(IF((US_Others!D116*US_Others!D$8/SUM(US_Others!D116,US_Others!I116,US_Others!O116)+US_Others!I116*US_Others!I$8/SUM(US_Others!D116,US_Others!I116,US_Others!O116)+US_Others!O116*US_Others!O$8/SUM(US_Others!D116,US_Others!I116,US_Others!O116))&gt;3.5,4,IF((US_Others!D116*US_Others!D$8/SUM(US_Others!D116,US_Others!I116,US_Others!O116)+US_Others!I116*US_Others!I$8/SUM(US_Others!D116,US_Others!I116,US_Others!O116)+US_Others!O116*US_Others!O$8/SUM(US_Others!D116,US_Others!I116,US_Others!O116))&gt;2.5,3,2)),"")</f>
        <v>4</v>
      </c>
      <c r="BE111" s="223">
        <f>IFERROR(IF((US_Others!E116*US_Others!E$8/SUM(US_Others!E116,US_Others!J116,US_Others!P116,US_Others!W116)+US_Others!J116*US_Others!J$8/SUM(US_Others!E116,US_Others!J116,US_Others!P116,US_Others!W116)+US_Others!P116*US_Others!P$8/SUM(US_Others!E116,US_Others!J116,US_Others!P116,US_Others!W116)+US_Others!W116*US_Others!W$8/SUM(US_Others!E116,US_Others!J116,US_Others!P116,US_Others!W116))&gt;3.5,4,IF((US_Others!E116*US_Others!E$8/SUM(US_Others!E116,US_Others!J116,US_Others!P116,US_Others!W116)+US_Others!J116*US_Others!J$8/SUM(US_Others!E116,US_Others!J116,US_Others!P116,US_Others!W116)+US_Others!P116*US_Others!P$8/SUM(US_Others!E116,US_Others!J116,US_Others!P116,US_Others!W116)+US_Others!W116*US_Others!W$8/SUM(US_Others!E116,US_Others!J116,US_Others!P116,US_Others!W116))&gt;2.5,3,2)),"")</f>
        <v>4</v>
      </c>
      <c r="BF111" s="223">
        <f>IFERROR(IF((US_Others!F116*US_Others!F$8/SUM(US_Others!F116,US_Others!K116,US_Others!Q116)+US_Others!K116*US_Others!K$8/SUM(US_Others!F116,US_Others!K116,US_Others!Q116)+US_Others!Q116*US_Others!Q$8/SUM(US_Others!F116,US_Others!K116,US_Others!Q116))&gt;3.5,4,IF((US_Others!F116*US_Others!F$8/SUM(US_Others!F116,US_Others!K116,US_Others!Q116)+US_Others!K116*US_Others!K$8/SUM(US_Others!F116,US_Others!K116,US_Others!Q116)+US_Others!Q116*US_Others!Q$8/SUM(US_Others!F116,US_Others!K116,US_Others!Q116))&gt;2.5,3,2)),"")</f>
        <v>4</v>
      </c>
      <c r="BG111" s="223">
        <f>IFERROR(IF((US_Others!G116*US_Others!G$8/SUM(US_Others!G116,US_Others!L116,US_Others!R116)+US_Others!L116*US_Others!L$8/SUM(US_Others!G116,US_Others!L116,US_Others!R116)+US_Others!R116*US_Others!R$8/SUM(US_Others!G116,US_Others!L116,US_Others!R116))&gt;3.5,4,IF((US_Others!G116*US_Others!G$8/SUM(US_Others!G116,US_Others!L116,US_Others!R116)+US_Others!L116*US_Others!L$8/SUM(US_Others!G116,US_Others!L116,US_Others!R116)+US_Others!R116*US_Others!R$8/SUM(US_Others!G116,US_Others!L116,US_Others!R116))&gt;2.5,3,2)),"")</f>
        <v>4</v>
      </c>
      <c r="BH111" s="219" t="str">
        <f>IFERROR(IF((US_Others!Z116*US_Others!Z$8/SUM(US_Others!Z116,US_Others!AB116)+US_Others!AB116*US_Others!AB$8/SUM(US_Others!Z116,US_Others!AB116))&gt;3.5,4,IF((US_Others!Z116*US_Others!Z$8/SUM(US_Others!Z116,US_Others!AB116)+US_Others!AB116*US_Others!AB$8/SUM(US_Others!Z116,US_Others!AB116))&gt;2.5,3,2)),"")</f>
        <v/>
      </c>
      <c r="BI111" s="219" t="str">
        <f>IFERROR(IF((US_Others!AA116*US_Others!AA$8/SUM(US_Others!AA116,US_Others!AC116)+US_Others!AC116*US_Others!AC$8/SUM(US_Others!AA116,US_Others!AC116))&gt;3.5,4,IF((US_Others!AA116*US_Others!AA$8/SUM(US_Others!AA116,US_Others!AC116)+US_Others!AC116*US_Others!AC$8/SUM(US_Others!AA116,US_Others!AC116))&gt;2.5,3,2)),"")</f>
        <v/>
      </c>
      <c r="BJ111" s="219" t="str">
        <f>IFERROR(US_Others!AD116*US_Others!AD$8/US_Others!AD116,"")</f>
        <v/>
      </c>
      <c r="BK111" s="74" t="str">
        <f>IFERROR(US_Others!AE116*US_Others!AE$8/US_Others!AE116,"")</f>
        <v/>
      </c>
      <c r="BL111" s="219" t="str">
        <f>IFERROR(IF(SUMPRODUCT(US_Others!AG116:AI116/SUM(US_Others!AG116:AI116),US_Others!AG$8:AI$8)&gt;3.5,4,IF(SUMPRODUCT(US_Others!AG116:AI116/SUM(US_Others!AG116:AI116),US_Others!AG$8:AI$8)&gt;2.5,3,2)),"")</f>
        <v/>
      </c>
      <c r="BM111" s="219" t="str">
        <f>IFERROR(US_Others!AL116*US_Others!AL$8/US_Others!AL116,"")</f>
        <v/>
      </c>
    </row>
    <row r="112" spans="1:65">
      <c r="A112" s="200" t="s">
        <v>238</v>
      </c>
      <c r="B112" s="332">
        <v>333920</v>
      </c>
      <c r="C112" s="333">
        <f>SUM(US_CO2!C115:AX115)</f>
        <v>0.39378063169887928</v>
      </c>
      <c r="D112" s="333">
        <f>SUM(US_CH4!C115:AC115)</f>
        <v>2.2428930537858718E-4</v>
      </c>
      <c r="E112" s="333">
        <f>SUM(US_N2O!C115:AA115)</f>
        <v>2.948315170262261E-4</v>
      </c>
      <c r="F112" s="332">
        <f>US_Others!V117+US_Others!U117</f>
        <v>0</v>
      </c>
      <c r="G112" s="332">
        <f>US_Others!C117+US_Others!H117+US_Others!N117</f>
        <v>5.6190989636326293E-5</v>
      </c>
      <c r="H112" s="332">
        <f>US_Others!D117+US_Others!I117+US_Others!O117</f>
        <v>9.2153223003575127E-4</v>
      </c>
      <c r="I112" s="332">
        <f>US_Others!E117+US_Others!J117+US_Others!P117+US_Others!W117</f>
        <v>4.259277014433533E-3</v>
      </c>
      <c r="J112" s="332">
        <f>US_Others!F117+US_Others!K117+US_Others!Q117</f>
        <v>7.3610196423587449E-4</v>
      </c>
      <c r="K112" s="332">
        <f>US_Others!G117+US_Others!L117+US_Others!R117</f>
        <v>7.3048286527224198E-5</v>
      </c>
      <c r="L112" s="332">
        <f>US_Others!Z117+US_Others!AB117</f>
        <v>0</v>
      </c>
      <c r="M112" s="332">
        <f>US_Others!AA117+US_Others!AC117</f>
        <v>0</v>
      </c>
      <c r="N112" s="332">
        <f>US_Others!AD117</f>
        <v>0</v>
      </c>
      <c r="O112" s="332">
        <f>US_Others!AE117</f>
        <v>0</v>
      </c>
      <c r="P112" s="332">
        <f>SUM(US_Others!AG117:AI117)</f>
        <v>0</v>
      </c>
      <c r="Q112" s="332">
        <f>US_Others!AL117</f>
        <v>0</v>
      </c>
      <c r="R112" s="332"/>
      <c r="S112" s="334">
        <f t="shared" si="1"/>
        <v>393.78063169887929</v>
      </c>
      <c r="T112" s="334">
        <f>D112*1000/Spec!I$6</f>
        <v>8.9715722151434869E-3</v>
      </c>
      <c r="U112" s="334">
        <f>E112*1000/Spec!I$7</f>
        <v>9.8936750679941656E-4</v>
      </c>
      <c r="V112" s="334">
        <f>F112*1000/Spec!I$8</f>
        <v>0</v>
      </c>
      <c r="W112" s="334">
        <f>G112*1000/Spec!I$9</f>
        <v>8.3245910572335246E-5</v>
      </c>
      <c r="X112" s="334">
        <f>H112*1000/Spec!I$10</f>
        <v>2.6329492286735747E-4</v>
      </c>
      <c r="Y112" s="334">
        <f>I112*1000/Spec!I$11</f>
        <v>2.9785153947087645E-3</v>
      </c>
      <c r="Z112" s="334">
        <f>J112*1000/Spec!I$12</f>
        <v>1.6467605463889808E-4</v>
      </c>
      <c r="AA112" s="334">
        <f>K112*1000/Spec!I$15</f>
        <v>7.4463085144978795E-6</v>
      </c>
      <c r="AB112" s="334">
        <f>L112*1000/Spec!I$17</f>
        <v>0</v>
      </c>
      <c r="AC112" s="334">
        <f>M112*1000/Spec!I$18</f>
        <v>0</v>
      </c>
      <c r="AD112" s="335">
        <f>N112*1000/Spec!I$25</f>
        <v>0</v>
      </c>
      <c r="AE112" s="335">
        <f>O112*1000/Spec!I$26</f>
        <v>0</v>
      </c>
      <c r="AF112" s="334">
        <f>P112*1000/Spec!I$21</f>
        <v>0</v>
      </c>
      <c r="AG112" s="334">
        <f>Q112*1000/Spec!I$22</f>
        <v>0</v>
      </c>
      <c r="AI112" s="200">
        <f>S112/'2007output'!$C110</f>
        <v>1.4464997674719145E-2</v>
      </c>
      <c r="AJ112" s="200">
        <f>T112/'2007output'!$C110</f>
        <v>3.2955854296526784E-7</v>
      </c>
      <c r="AK112" s="200">
        <f>U112/'2007output'!$C110</f>
        <v>3.6343074121126129E-8</v>
      </c>
      <c r="AL112" s="200">
        <f>V112/'2007output'!$C110</f>
        <v>0</v>
      </c>
      <c r="AM112" s="200">
        <f>W112/'2007output'!$C110</f>
        <v>3.0579256721278054E-9</v>
      </c>
      <c r="AN112" s="200">
        <f>X112/'2007output'!$C110</f>
        <v>9.6717820544156585E-9</v>
      </c>
      <c r="AO112" s="200">
        <f>Y112/'2007output'!$C110</f>
        <v>1.0941172518490852E-7</v>
      </c>
      <c r="AP112" s="200">
        <f>Z112/'2007output'!$C110</f>
        <v>6.0491516232192663E-9</v>
      </c>
      <c r="AQ112" s="200">
        <f>AA112/'2007output'!$C110</f>
        <v>2.7353004865363405E-10</v>
      </c>
      <c r="AR112" s="200">
        <f>AB112/'2007output'!$C110</f>
        <v>0</v>
      </c>
      <c r="AS112" s="200">
        <f>AC112/'2007output'!$C110</f>
        <v>0</v>
      </c>
      <c r="AT112" s="200">
        <f>AD112/'2007output'!$C110</f>
        <v>0</v>
      </c>
      <c r="AU112" s="200">
        <f>AE112/'2007output'!$C110</f>
        <v>0</v>
      </c>
      <c r="AV112" s="200">
        <f>AF112/'2007output'!$C110</f>
        <v>0</v>
      </c>
      <c r="AW112" s="200">
        <f>AG112/'2007output'!$C110</f>
        <v>0</v>
      </c>
      <c r="AY112" s="370">
        <f>IFERROR(IF(SUMPRODUCT(US_CO2!C115:AX115/SUM(US_CO2!C115:AX115),US_CO2!C$6:AX$6)&gt;3.5,4,IF(SUMPRODUCT(US_CO2!C115:AX115/SUM(US_CO2!C115:AX115),US_CO2!C$6:AX$6)&gt;2.5,3,2)),"")</f>
        <v>4</v>
      </c>
      <c r="AZ112" s="370">
        <f>IFERROR(IF(SUMPRODUCT(US_CH4!C115:AC115/SUM(US_CH4!C115:AC115),US_CH4!C$6:AC$6)&gt;3.5,4,IF(SUMPRODUCT(US_CH4!C115:AC115/SUM(US_CH4!C115:AC115),US_CH4!C$6:AC$6)&gt;2.5,3,2)),"")</f>
        <v>4</v>
      </c>
      <c r="BA112" s="223">
        <f>IFERROR(IF(SUMPRODUCT(US_N2O!C115:AA115/SUM(US_N2O!C115:AA115),US_N2O!C$6:AA$6)&gt;3.5,4,IF(SUMPRODUCT(US_N2O!C115:AA115/SUM(US_N2O!C115:AA115),US_N2O!C$6:AA$6)&gt;2.5,3,2)),"")</f>
        <v>4</v>
      </c>
      <c r="BB112" s="223" t="str">
        <f>IFERROR(IF(SUMPRODUCT(US_Others!U117:V117/SUM(US_Others!U117:V117),US_Others!U$8:V$8)&gt;3.5,4,IF(SUMPRODUCT(US_Others!U117:V117/SUM(US_Others!U117:V117),US_Others!U$8:V$8)&gt;2.5,3,2)),"")</f>
        <v/>
      </c>
      <c r="BC112" s="223">
        <f>IFERROR(IF((US_Others!C117*US_Others!C$8/SUM(US_Others!C117,US_Others!H117,US_Others!N117)+ US_Others!H117*US_Others!H$8/SUM(US_Others!C117,US_Others!H117,US_Others!N117)+US_Others!N117*US_Others!N$8/SUM(US_Others!C117,US_Others!H117,US_Others!N117))&gt;3.5,4,IF((US_Others!C117*US_Others!C$8/SUM(US_Others!C117,US_Others!H117,US_Others!N117)+ US_Others!H117*US_Others!H$8/SUM(US_Others!C117,US_Others!H117,US_Others!N117)+US_Others!N117*US_Others!N$8/SUM(US_Others!C117,US_Others!H117,US_Others!N117))&gt;2.5,3,2)),"")</f>
        <v>4</v>
      </c>
      <c r="BD112" s="223">
        <f>IFERROR(IF((US_Others!D117*US_Others!D$8/SUM(US_Others!D117,US_Others!I117,US_Others!O117)+US_Others!I117*US_Others!I$8/SUM(US_Others!D117,US_Others!I117,US_Others!O117)+US_Others!O117*US_Others!O$8/SUM(US_Others!D117,US_Others!I117,US_Others!O117))&gt;3.5,4,IF((US_Others!D117*US_Others!D$8/SUM(US_Others!D117,US_Others!I117,US_Others!O117)+US_Others!I117*US_Others!I$8/SUM(US_Others!D117,US_Others!I117,US_Others!O117)+US_Others!O117*US_Others!O$8/SUM(US_Others!D117,US_Others!I117,US_Others!O117))&gt;2.5,3,2)),"")</f>
        <v>4</v>
      </c>
      <c r="BE112" s="223">
        <f>IFERROR(IF((US_Others!E117*US_Others!E$8/SUM(US_Others!E117,US_Others!J117,US_Others!P117,US_Others!W117)+US_Others!J117*US_Others!J$8/SUM(US_Others!E117,US_Others!J117,US_Others!P117,US_Others!W117)+US_Others!P117*US_Others!P$8/SUM(US_Others!E117,US_Others!J117,US_Others!P117,US_Others!W117)+US_Others!W117*US_Others!W$8/SUM(US_Others!E117,US_Others!J117,US_Others!P117,US_Others!W117))&gt;3.5,4,IF((US_Others!E117*US_Others!E$8/SUM(US_Others!E117,US_Others!J117,US_Others!P117,US_Others!W117)+US_Others!J117*US_Others!J$8/SUM(US_Others!E117,US_Others!J117,US_Others!P117,US_Others!W117)+US_Others!P117*US_Others!P$8/SUM(US_Others!E117,US_Others!J117,US_Others!P117,US_Others!W117)+US_Others!W117*US_Others!W$8/SUM(US_Others!E117,US_Others!J117,US_Others!P117,US_Others!W117))&gt;2.5,3,2)),"")</f>
        <v>4</v>
      </c>
      <c r="BF112" s="223">
        <f>IFERROR(IF((US_Others!F117*US_Others!F$8/SUM(US_Others!F117,US_Others!K117,US_Others!Q117)+US_Others!K117*US_Others!K$8/SUM(US_Others!F117,US_Others!K117,US_Others!Q117)+US_Others!Q117*US_Others!Q$8/SUM(US_Others!F117,US_Others!K117,US_Others!Q117))&gt;3.5,4,IF((US_Others!F117*US_Others!F$8/SUM(US_Others!F117,US_Others!K117,US_Others!Q117)+US_Others!K117*US_Others!K$8/SUM(US_Others!F117,US_Others!K117,US_Others!Q117)+US_Others!Q117*US_Others!Q$8/SUM(US_Others!F117,US_Others!K117,US_Others!Q117))&gt;2.5,3,2)),"")</f>
        <v>4</v>
      </c>
      <c r="BG112" s="223">
        <f>IFERROR(IF((US_Others!G117*US_Others!G$8/SUM(US_Others!G117,US_Others!L117,US_Others!R117)+US_Others!L117*US_Others!L$8/SUM(US_Others!G117,US_Others!L117,US_Others!R117)+US_Others!R117*US_Others!R$8/SUM(US_Others!G117,US_Others!L117,US_Others!R117))&gt;3.5,4,IF((US_Others!G117*US_Others!G$8/SUM(US_Others!G117,US_Others!L117,US_Others!R117)+US_Others!L117*US_Others!L$8/SUM(US_Others!G117,US_Others!L117,US_Others!R117)+US_Others!R117*US_Others!R$8/SUM(US_Others!G117,US_Others!L117,US_Others!R117))&gt;2.5,3,2)),"")</f>
        <v>4</v>
      </c>
      <c r="BH112" s="219" t="str">
        <f>IFERROR(IF((US_Others!Z117*US_Others!Z$8/SUM(US_Others!Z117,US_Others!AB117)+US_Others!AB117*US_Others!AB$8/SUM(US_Others!Z117,US_Others!AB117))&gt;3.5,4,IF((US_Others!Z117*US_Others!Z$8/SUM(US_Others!Z117,US_Others!AB117)+US_Others!AB117*US_Others!AB$8/SUM(US_Others!Z117,US_Others!AB117))&gt;2.5,3,2)),"")</f>
        <v/>
      </c>
      <c r="BI112" s="219" t="str">
        <f>IFERROR(IF((US_Others!AA117*US_Others!AA$8/SUM(US_Others!AA117,US_Others!AC117)+US_Others!AC117*US_Others!AC$8/SUM(US_Others!AA117,US_Others!AC117))&gt;3.5,4,IF((US_Others!AA117*US_Others!AA$8/SUM(US_Others!AA117,US_Others!AC117)+US_Others!AC117*US_Others!AC$8/SUM(US_Others!AA117,US_Others!AC117))&gt;2.5,3,2)),"")</f>
        <v/>
      </c>
      <c r="BJ112" s="219" t="str">
        <f>IFERROR(US_Others!AD117*US_Others!AD$8/US_Others!AD117,"")</f>
        <v/>
      </c>
      <c r="BK112" s="74" t="str">
        <f>IFERROR(US_Others!AE117*US_Others!AE$8/US_Others!AE117,"")</f>
        <v/>
      </c>
      <c r="BL112" s="219" t="str">
        <f>IFERROR(IF(SUMPRODUCT(US_Others!AG117:AI117/SUM(US_Others!AG117:AI117),US_Others!AG$8:AI$8)&gt;3.5,4,IF(SUMPRODUCT(US_Others!AG117:AI117/SUM(US_Others!AG117:AI117),US_Others!AG$8:AI$8)&gt;2.5,3,2)),"")</f>
        <v/>
      </c>
      <c r="BM112" s="219" t="str">
        <f>IFERROR(US_Others!AL117*US_Others!AL$8/US_Others!AL117,"")</f>
        <v/>
      </c>
    </row>
    <row r="113" spans="1:65">
      <c r="A113" s="200" t="s">
        <v>239</v>
      </c>
      <c r="B113" s="332">
        <v>333991</v>
      </c>
      <c r="C113" s="333">
        <f>SUM(US_CO2!C116:AX116)</f>
        <v>2.8896177539196932E-2</v>
      </c>
      <c r="D113" s="333">
        <f>SUM(US_CH4!C116:AC116)</f>
        <v>1.7951516312675002E-5</v>
      </c>
      <c r="E113" s="333">
        <f>SUM(US_N2O!C116:AA116)</f>
        <v>2.7152674353671384E-5</v>
      </c>
      <c r="F113" s="332">
        <f>US_Others!V118+US_Others!U118</f>
        <v>0</v>
      </c>
      <c r="G113" s="332">
        <f>US_Others!C118+US_Others!H118+US_Others!N118</f>
        <v>0</v>
      </c>
      <c r="H113" s="332">
        <f>US_Others!D118+US_Others!I118+US_Others!O118</f>
        <v>0</v>
      </c>
      <c r="I113" s="332">
        <f>US_Others!E118+US_Others!J118+US_Others!P118+US_Others!W118</f>
        <v>0</v>
      </c>
      <c r="J113" s="332">
        <f>US_Others!F118+US_Others!K118+US_Others!Q118</f>
        <v>0</v>
      </c>
      <c r="K113" s="332">
        <f>US_Others!G118+US_Others!L118+US_Others!R118</f>
        <v>0</v>
      </c>
      <c r="L113" s="332">
        <f>US_Others!Z118+US_Others!AB118</f>
        <v>0</v>
      </c>
      <c r="M113" s="332">
        <f>US_Others!AA118+US_Others!AC118</f>
        <v>0</v>
      </c>
      <c r="N113" s="332">
        <f>US_Others!AD118</f>
        <v>0</v>
      </c>
      <c r="O113" s="332">
        <f>US_Others!AE118</f>
        <v>0</v>
      </c>
      <c r="P113" s="332">
        <f>SUM(US_Others!AG118:AI118)</f>
        <v>0</v>
      </c>
      <c r="Q113" s="332">
        <f>US_Others!AL118</f>
        <v>0</v>
      </c>
      <c r="R113" s="332"/>
      <c r="S113" s="334">
        <f t="shared" si="1"/>
        <v>28.896177539196934</v>
      </c>
      <c r="T113" s="334">
        <f>D113*1000/Spec!I$6</f>
        <v>7.18060652507E-4</v>
      </c>
      <c r="U113" s="334">
        <f>E113*1000/Spec!I$7</f>
        <v>9.1116356891514713E-5</v>
      </c>
      <c r="V113" s="334">
        <f>F113*1000/Spec!I$8</f>
        <v>0</v>
      </c>
      <c r="W113" s="334">
        <f>G113*1000/Spec!I$9</f>
        <v>0</v>
      </c>
      <c r="X113" s="334">
        <f>H113*1000/Spec!I$10</f>
        <v>0</v>
      </c>
      <c r="Y113" s="334">
        <f>I113*1000/Spec!I$11</f>
        <v>0</v>
      </c>
      <c r="Z113" s="334">
        <f>J113*1000/Spec!I$12</f>
        <v>0</v>
      </c>
      <c r="AA113" s="334">
        <f>K113*1000/Spec!I$15</f>
        <v>0</v>
      </c>
      <c r="AB113" s="334">
        <f>L113*1000/Spec!I$17</f>
        <v>0</v>
      </c>
      <c r="AC113" s="334">
        <f>M113*1000/Spec!I$18</f>
        <v>0</v>
      </c>
      <c r="AD113" s="335">
        <f>N113*1000/Spec!I$25</f>
        <v>0</v>
      </c>
      <c r="AE113" s="335">
        <f>O113*1000/Spec!I$26</f>
        <v>0</v>
      </c>
      <c r="AF113" s="334">
        <f>P113*1000/Spec!I$21</f>
        <v>0</v>
      </c>
      <c r="AG113" s="334">
        <f>Q113*1000/Spec!I$22</f>
        <v>0</v>
      </c>
      <c r="AI113" s="200">
        <f>S113/'2007output'!$C111</f>
        <v>1.1425930225067984E-2</v>
      </c>
      <c r="AJ113" s="200">
        <f>T113/'2007output'!$C111</f>
        <v>2.8393066528548833E-7</v>
      </c>
      <c r="AK113" s="200">
        <f>U113/'2007output'!$C111</f>
        <v>3.6028610870507995E-8</v>
      </c>
      <c r="AL113" s="200">
        <f>V113/'2007output'!$C111</f>
        <v>0</v>
      </c>
      <c r="AM113" s="200">
        <f>W113/'2007output'!$C111</f>
        <v>0</v>
      </c>
      <c r="AN113" s="200">
        <f>X113/'2007output'!$C111</f>
        <v>0</v>
      </c>
      <c r="AO113" s="200">
        <f>Y113/'2007output'!$C111</f>
        <v>0</v>
      </c>
      <c r="AP113" s="200">
        <f>Z113/'2007output'!$C111</f>
        <v>0</v>
      </c>
      <c r="AQ113" s="200">
        <f>AA113/'2007output'!$C111</f>
        <v>0</v>
      </c>
      <c r="AR113" s="200">
        <f>AB113/'2007output'!$C111</f>
        <v>0</v>
      </c>
      <c r="AS113" s="200">
        <f>AC113/'2007output'!$C111</f>
        <v>0</v>
      </c>
      <c r="AT113" s="200">
        <f>AD113/'2007output'!$C111</f>
        <v>0</v>
      </c>
      <c r="AU113" s="200">
        <f>AE113/'2007output'!$C111</f>
        <v>0</v>
      </c>
      <c r="AV113" s="200">
        <f>AF113/'2007output'!$C111</f>
        <v>0</v>
      </c>
      <c r="AW113" s="200">
        <f>AG113/'2007output'!$C111</f>
        <v>0</v>
      </c>
      <c r="AY113" s="370">
        <f>IFERROR(IF(SUMPRODUCT(US_CO2!C116:AX116/SUM(US_CO2!C116:AX116),US_CO2!C$6:AX$6)&gt;3.5,4,IF(SUMPRODUCT(US_CO2!C116:AX116/SUM(US_CO2!C116:AX116),US_CO2!C$6:AX$6)&gt;2.5,3,2)),"")</f>
        <v>4</v>
      </c>
      <c r="AZ113" s="370">
        <f>IFERROR(IF(SUMPRODUCT(US_CH4!C116:AC116/SUM(US_CH4!C116:AC116),US_CH4!C$6:AC$6)&gt;3.5,4,IF(SUMPRODUCT(US_CH4!C116:AC116/SUM(US_CH4!C116:AC116),US_CH4!C$6:AC$6)&gt;2.5,3,2)),"")</f>
        <v>4</v>
      </c>
      <c r="BA113" s="223">
        <f>IFERROR(IF(SUMPRODUCT(US_N2O!C116:AA116/SUM(US_N2O!C116:AA116),US_N2O!C$6:AA$6)&gt;3.5,4,IF(SUMPRODUCT(US_N2O!C116:AA116/SUM(US_N2O!C116:AA116),US_N2O!C$6:AA$6)&gt;2.5,3,2)),"")</f>
        <v>4</v>
      </c>
      <c r="BB113" s="223" t="str">
        <f>IFERROR(IF(SUMPRODUCT(US_Others!U118:V118/SUM(US_Others!U118:V118),US_Others!U$8:V$8)&gt;3.5,4,IF(SUMPRODUCT(US_Others!U118:V118/SUM(US_Others!U118:V118),US_Others!U$8:V$8)&gt;2.5,3,2)),"")</f>
        <v/>
      </c>
      <c r="BC113" s="223" t="str">
        <f>IFERROR(IF((US_Others!C118*US_Others!C$8/SUM(US_Others!C118,US_Others!H118,US_Others!N118)+ US_Others!H118*US_Others!H$8/SUM(US_Others!C118,US_Others!H118,US_Others!N118)+US_Others!N118*US_Others!N$8/SUM(US_Others!C118,US_Others!H118,US_Others!N118))&gt;3.5,4,IF((US_Others!C118*US_Others!C$8/SUM(US_Others!C118,US_Others!H118,US_Others!N118)+ US_Others!H118*US_Others!H$8/SUM(US_Others!C118,US_Others!H118,US_Others!N118)+US_Others!N118*US_Others!N$8/SUM(US_Others!C118,US_Others!H118,US_Others!N118))&gt;2.5,3,2)),"")</f>
        <v/>
      </c>
      <c r="BD113" s="223" t="str">
        <f>IFERROR(IF((US_Others!D118*US_Others!D$8/SUM(US_Others!D118,US_Others!I118,US_Others!O118)+US_Others!I118*US_Others!I$8/SUM(US_Others!D118,US_Others!I118,US_Others!O118)+US_Others!O118*US_Others!O$8/SUM(US_Others!D118,US_Others!I118,US_Others!O118))&gt;3.5,4,IF((US_Others!D118*US_Others!D$8/SUM(US_Others!D118,US_Others!I118,US_Others!O118)+US_Others!I118*US_Others!I$8/SUM(US_Others!D118,US_Others!I118,US_Others!O118)+US_Others!O118*US_Others!O$8/SUM(US_Others!D118,US_Others!I118,US_Others!O118))&gt;2.5,3,2)),"")</f>
        <v/>
      </c>
      <c r="BE113" s="223" t="str">
        <f>IFERROR(IF((US_Others!E118*US_Others!E$8/SUM(US_Others!E118,US_Others!J118,US_Others!P118,US_Others!W118)+US_Others!J118*US_Others!J$8/SUM(US_Others!E118,US_Others!J118,US_Others!P118,US_Others!W118)+US_Others!P118*US_Others!P$8/SUM(US_Others!E118,US_Others!J118,US_Others!P118,US_Others!W118)+US_Others!W118*US_Others!W$8/SUM(US_Others!E118,US_Others!J118,US_Others!P118,US_Others!W118))&gt;3.5,4,IF((US_Others!E118*US_Others!E$8/SUM(US_Others!E118,US_Others!J118,US_Others!P118,US_Others!W118)+US_Others!J118*US_Others!J$8/SUM(US_Others!E118,US_Others!J118,US_Others!P118,US_Others!W118)+US_Others!P118*US_Others!P$8/SUM(US_Others!E118,US_Others!J118,US_Others!P118,US_Others!W118)+US_Others!W118*US_Others!W$8/SUM(US_Others!E118,US_Others!J118,US_Others!P118,US_Others!W118))&gt;2.5,3,2)),"")</f>
        <v/>
      </c>
      <c r="BF113" s="223" t="str">
        <f>IFERROR(IF((US_Others!F118*US_Others!F$8/SUM(US_Others!F118,US_Others!K118,US_Others!Q118)+US_Others!K118*US_Others!K$8/SUM(US_Others!F118,US_Others!K118,US_Others!Q118)+US_Others!Q118*US_Others!Q$8/SUM(US_Others!F118,US_Others!K118,US_Others!Q118))&gt;3.5,4,IF((US_Others!F118*US_Others!F$8/SUM(US_Others!F118,US_Others!K118,US_Others!Q118)+US_Others!K118*US_Others!K$8/SUM(US_Others!F118,US_Others!K118,US_Others!Q118)+US_Others!Q118*US_Others!Q$8/SUM(US_Others!F118,US_Others!K118,US_Others!Q118))&gt;2.5,3,2)),"")</f>
        <v/>
      </c>
      <c r="BG113" s="223" t="str">
        <f>IFERROR(IF((US_Others!G118*US_Others!G$8/SUM(US_Others!G118,US_Others!L118,US_Others!R118)+US_Others!L118*US_Others!L$8/SUM(US_Others!G118,US_Others!L118,US_Others!R118)+US_Others!R118*US_Others!R$8/SUM(US_Others!G118,US_Others!L118,US_Others!R118))&gt;3.5,4,IF((US_Others!G118*US_Others!G$8/SUM(US_Others!G118,US_Others!L118,US_Others!R118)+US_Others!L118*US_Others!L$8/SUM(US_Others!G118,US_Others!L118,US_Others!R118)+US_Others!R118*US_Others!R$8/SUM(US_Others!G118,US_Others!L118,US_Others!R118))&gt;2.5,3,2)),"")</f>
        <v/>
      </c>
      <c r="BH113" s="219" t="str">
        <f>IFERROR(IF((US_Others!Z118*US_Others!Z$8/SUM(US_Others!Z118,US_Others!AB118)+US_Others!AB118*US_Others!AB$8/SUM(US_Others!Z118,US_Others!AB118))&gt;3.5,4,IF((US_Others!Z118*US_Others!Z$8/SUM(US_Others!Z118,US_Others!AB118)+US_Others!AB118*US_Others!AB$8/SUM(US_Others!Z118,US_Others!AB118))&gt;2.5,3,2)),"")</f>
        <v/>
      </c>
      <c r="BI113" s="219" t="str">
        <f>IFERROR(IF((US_Others!AA118*US_Others!AA$8/SUM(US_Others!AA118,US_Others!AC118)+US_Others!AC118*US_Others!AC$8/SUM(US_Others!AA118,US_Others!AC118))&gt;3.5,4,IF((US_Others!AA118*US_Others!AA$8/SUM(US_Others!AA118,US_Others!AC118)+US_Others!AC118*US_Others!AC$8/SUM(US_Others!AA118,US_Others!AC118))&gt;2.5,3,2)),"")</f>
        <v/>
      </c>
      <c r="BJ113" s="219" t="str">
        <f>IFERROR(US_Others!AD118*US_Others!AD$8/US_Others!AD118,"")</f>
        <v/>
      </c>
      <c r="BK113" s="74" t="str">
        <f>IFERROR(US_Others!AE118*US_Others!AE$8/US_Others!AE118,"")</f>
        <v/>
      </c>
      <c r="BL113" s="219" t="str">
        <f>IFERROR(IF(SUMPRODUCT(US_Others!AG118:AI118/SUM(US_Others!AG118:AI118),US_Others!AG$8:AI$8)&gt;3.5,4,IF(SUMPRODUCT(US_Others!AG118:AI118/SUM(US_Others!AG118:AI118),US_Others!AG$8:AI$8)&gt;2.5,3,2)),"")</f>
        <v/>
      </c>
      <c r="BM113" s="219" t="str">
        <f>IFERROR(US_Others!AL118*US_Others!AL$8/US_Others!AL118,"")</f>
        <v/>
      </c>
    </row>
    <row r="114" spans="1:65">
      <c r="A114" s="200" t="s">
        <v>240</v>
      </c>
      <c r="B114" s="332" t="s">
        <v>241</v>
      </c>
      <c r="C114" s="333">
        <f>SUM(US_CO2!C117:AX117)</f>
        <v>0.30490829003030007</v>
      </c>
      <c r="D114" s="333">
        <f>SUM(US_CH4!C117:AC117)</f>
        <v>1.7388659920731018E-4</v>
      </c>
      <c r="E114" s="333">
        <f>SUM(US_N2O!C117:AA117)</f>
        <v>2.290935474532885E-4</v>
      </c>
      <c r="F114" s="332">
        <f>US_Others!V119+US_Others!U119</f>
        <v>0</v>
      </c>
      <c r="G114" s="332">
        <f>US_Others!C119+US_Others!H119+US_Others!N119</f>
        <v>2.8095494818163146E-5</v>
      </c>
      <c r="H114" s="332">
        <f>US_Others!D119+US_Others!I119+US_Others!O119</f>
        <v>4.6076611501787563E-4</v>
      </c>
      <c r="I114" s="332">
        <f>US_Others!E119+US_Others!J119+US_Others!P119+US_Others!W119</f>
        <v>2.1296385072167665E-3</v>
      </c>
      <c r="J114" s="332">
        <f>US_Others!F119+US_Others!K119+US_Others!Q119</f>
        <v>3.6805098211793724E-4</v>
      </c>
      <c r="K114" s="332">
        <f>US_Others!G119+US_Others!L119+US_Others!R119</f>
        <v>3.6524143263612099E-5</v>
      </c>
      <c r="L114" s="332">
        <f>US_Others!Z119+US_Others!AB119</f>
        <v>0</v>
      </c>
      <c r="M114" s="332">
        <f>US_Others!AA119+US_Others!AC119</f>
        <v>0</v>
      </c>
      <c r="N114" s="332">
        <f>US_Others!AD119</f>
        <v>0</v>
      </c>
      <c r="O114" s="332">
        <f>US_Others!AE119</f>
        <v>0</v>
      </c>
      <c r="P114" s="332">
        <f>SUM(US_Others!AG119:AI119)</f>
        <v>0</v>
      </c>
      <c r="Q114" s="332">
        <f>US_Others!AL119</f>
        <v>0</v>
      </c>
      <c r="R114" s="332"/>
      <c r="S114" s="334">
        <f t="shared" si="1"/>
        <v>304.90829003030007</v>
      </c>
      <c r="T114" s="334">
        <f>D114*1000/Spec!I$6</f>
        <v>6.9554639682924066E-3</v>
      </c>
      <c r="U114" s="334">
        <f>E114*1000/Spec!I$7</f>
        <v>7.6877029346741107E-4</v>
      </c>
      <c r="V114" s="334">
        <f>F114*1000/Spec!I$8</f>
        <v>0</v>
      </c>
      <c r="W114" s="334">
        <f>G114*1000/Spec!I$9</f>
        <v>4.1622955286167623E-5</v>
      </c>
      <c r="X114" s="334">
        <f>H114*1000/Spec!I$10</f>
        <v>1.3164746143367874E-4</v>
      </c>
      <c r="Y114" s="334">
        <f>I114*1000/Spec!I$11</f>
        <v>1.4892576973543823E-3</v>
      </c>
      <c r="Z114" s="334">
        <f>J114*1000/Spec!I$12</f>
        <v>8.2338027319449041E-5</v>
      </c>
      <c r="AA114" s="334">
        <f>K114*1000/Spec!I$15</f>
        <v>3.7231542572489398E-6</v>
      </c>
      <c r="AB114" s="334">
        <f>L114*1000/Spec!I$17</f>
        <v>0</v>
      </c>
      <c r="AC114" s="334">
        <f>M114*1000/Spec!I$18</f>
        <v>0</v>
      </c>
      <c r="AD114" s="335">
        <f>N114*1000/Spec!I$25</f>
        <v>0</v>
      </c>
      <c r="AE114" s="335">
        <f>O114*1000/Spec!I$26</f>
        <v>0</v>
      </c>
      <c r="AF114" s="334">
        <f>P114*1000/Spec!I$21</f>
        <v>0</v>
      </c>
      <c r="AG114" s="334">
        <f>Q114*1000/Spec!I$22</f>
        <v>0</v>
      </c>
      <c r="AI114" s="200">
        <f>S114/'2007output'!$C112</f>
        <v>1.7431299452909905E-2</v>
      </c>
      <c r="AJ114" s="200">
        <f>T114/'2007output'!$C112</f>
        <v>3.9763686075305321E-7</v>
      </c>
      <c r="AK114" s="200">
        <f>U114/'2007output'!$C112</f>
        <v>4.3949822402664709E-8</v>
      </c>
      <c r="AL114" s="200">
        <f>V114/'2007output'!$C112</f>
        <v>0</v>
      </c>
      <c r="AM114" s="200">
        <f>W114/'2007output'!$C112</f>
        <v>2.3795423785826447E-9</v>
      </c>
      <c r="AN114" s="200">
        <f>X114/'2007output'!$C112</f>
        <v>7.5261526088313935E-9</v>
      </c>
      <c r="AO114" s="200">
        <f>Y114/'2007output'!$C112</f>
        <v>8.5139360699427293E-8</v>
      </c>
      <c r="AP114" s="200">
        <f>Z114/'2007output'!$C112</f>
        <v>4.7071819871626479E-9</v>
      </c>
      <c r="AQ114" s="200">
        <f>AA114/'2007output'!$C112</f>
        <v>2.1284897423101646E-10</v>
      </c>
      <c r="AR114" s="200">
        <f>AB114/'2007output'!$C112</f>
        <v>0</v>
      </c>
      <c r="AS114" s="200">
        <f>AC114/'2007output'!$C112</f>
        <v>0</v>
      </c>
      <c r="AT114" s="200">
        <f>AD114/'2007output'!$C112</f>
        <v>0</v>
      </c>
      <c r="AU114" s="200">
        <f>AE114/'2007output'!$C112</f>
        <v>0</v>
      </c>
      <c r="AV114" s="200">
        <f>AF114/'2007output'!$C112</f>
        <v>0</v>
      </c>
      <c r="AW114" s="200">
        <f>AG114/'2007output'!$C112</f>
        <v>0</v>
      </c>
      <c r="AY114" s="370">
        <f>IFERROR(IF(SUMPRODUCT(US_CO2!C117:AX117/SUM(US_CO2!C117:AX117),US_CO2!C$6:AX$6)&gt;3.5,4,IF(SUMPRODUCT(US_CO2!C117:AX117/SUM(US_CO2!C117:AX117),US_CO2!C$6:AX$6)&gt;2.5,3,2)),"")</f>
        <v>4</v>
      </c>
      <c r="AZ114" s="370">
        <f>IFERROR(IF(SUMPRODUCT(US_CH4!C117:AC117/SUM(US_CH4!C117:AC117),US_CH4!C$6:AC$6)&gt;3.5,4,IF(SUMPRODUCT(US_CH4!C117:AC117/SUM(US_CH4!C117:AC117),US_CH4!C$6:AC$6)&gt;2.5,3,2)),"")</f>
        <v>4</v>
      </c>
      <c r="BA114" s="223">
        <f>IFERROR(IF(SUMPRODUCT(US_N2O!C117:AA117/SUM(US_N2O!C117:AA117),US_N2O!C$6:AA$6)&gt;3.5,4,IF(SUMPRODUCT(US_N2O!C117:AA117/SUM(US_N2O!C117:AA117),US_N2O!C$6:AA$6)&gt;2.5,3,2)),"")</f>
        <v>4</v>
      </c>
      <c r="BB114" s="223" t="str">
        <f>IFERROR(IF(SUMPRODUCT(US_Others!U119:V119/SUM(US_Others!U119:V119),US_Others!U$8:V$8)&gt;3.5,4,IF(SUMPRODUCT(US_Others!U119:V119/SUM(US_Others!U119:V119),US_Others!U$8:V$8)&gt;2.5,3,2)),"")</f>
        <v/>
      </c>
      <c r="BC114" s="223">
        <f>IFERROR(IF((US_Others!C119*US_Others!C$8/SUM(US_Others!C119,US_Others!H119,US_Others!N119)+ US_Others!H119*US_Others!H$8/SUM(US_Others!C119,US_Others!H119,US_Others!N119)+US_Others!N119*US_Others!N$8/SUM(US_Others!C119,US_Others!H119,US_Others!N119))&gt;3.5,4,IF((US_Others!C119*US_Others!C$8/SUM(US_Others!C119,US_Others!H119,US_Others!N119)+ US_Others!H119*US_Others!H$8/SUM(US_Others!C119,US_Others!H119,US_Others!N119)+US_Others!N119*US_Others!N$8/SUM(US_Others!C119,US_Others!H119,US_Others!N119))&gt;2.5,3,2)),"")</f>
        <v>4</v>
      </c>
      <c r="BD114" s="223">
        <f>IFERROR(IF((US_Others!D119*US_Others!D$8/SUM(US_Others!D119,US_Others!I119,US_Others!O119)+US_Others!I119*US_Others!I$8/SUM(US_Others!D119,US_Others!I119,US_Others!O119)+US_Others!O119*US_Others!O$8/SUM(US_Others!D119,US_Others!I119,US_Others!O119))&gt;3.5,4,IF((US_Others!D119*US_Others!D$8/SUM(US_Others!D119,US_Others!I119,US_Others!O119)+US_Others!I119*US_Others!I$8/SUM(US_Others!D119,US_Others!I119,US_Others!O119)+US_Others!O119*US_Others!O$8/SUM(US_Others!D119,US_Others!I119,US_Others!O119))&gt;2.5,3,2)),"")</f>
        <v>4</v>
      </c>
      <c r="BE114" s="223">
        <f>IFERROR(IF((US_Others!E119*US_Others!E$8/SUM(US_Others!E119,US_Others!J119,US_Others!P119,US_Others!W119)+US_Others!J119*US_Others!J$8/SUM(US_Others!E119,US_Others!J119,US_Others!P119,US_Others!W119)+US_Others!P119*US_Others!P$8/SUM(US_Others!E119,US_Others!J119,US_Others!P119,US_Others!W119)+US_Others!W119*US_Others!W$8/SUM(US_Others!E119,US_Others!J119,US_Others!P119,US_Others!W119))&gt;3.5,4,IF((US_Others!E119*US_Others!E$8/SUM(US_Others!E119,US_Others!J119,US_Others!P119,US_Others!W119)+US_Others!J119*US_Others!J$8/SUM(US_Others!E119,US_Others!J119,US_Others!P119,US_Others!W119)+US_Others!P119*US_Others!P$8/SUM(US_Others!E119,US_Others!J119,US_Others!P119,US_Others!W119)+US_Others!W119*US_Others!W$8/SUM(US_Others!E119,US_Others!J119,US_Others!P119,US_Others!W119))&gt;2.5,3,2)),"")</f>
        <v>4</v>
      </c>
      <c r="BF114" s="223">
        <f>IFERROR(IF((US_Others!F119*US_Others!F$8/SUM(US_Others!F119,US_Others!K119,US_Others!Q119)+US_Others!K119*US_Others!K$8/SUM(US_Others!F119,US_Others!K119,US_Others!Q119)+US_Others!Q119*US_Others!Q$8/SUM(US_Others!F119,US_Others!K119,US_Others!Q119))&gt;3.5,4,IF((US_Others!F119*US_Others!F$8/SUM(US_Others!F119,US_Others!K119,US_Others!Q119)+US_Others!K119*US_Others!K$8/SUM(US_Others!F119,US_Others!K119,US_Others!Q119)+US_Others!Q119*US_Others!Q$8/SUM(US_Others!F119,US_Others!K119,US_Others!Q119))&gt;2.5,3,2)),"")</f>
        <v>4</v>
      </c>
      <c r="BG114" s="223">
        <f>IFERROR(IF((US_Others!G119*US_Others!G$8/SUM(US_Others!G119,US_Others!L119,US_Others!R119)+US_Others!L119*US_Others!L$8/SUM(US_Others!G119,US_Others!L119,US_Others!R119)+US_Others!R119*US_Others!R$8/SUM(US_Others!G119,US_Others!L119,US_Others!R119))&gt;3.5,4,IF((US_Others!G119*US_Others!G$8/SUM(US_Others!G119,US_Others!L119,US_Others!R119)+US_Others!L119*US_Others!L$8/SUM(US_Others!G119,US_Others!L119,US_Others!R119)+US_Others!R119*US_Others!R$8/SUM(US_Others!G119,US_Others!L119,US_Others!R119))&gt;2.5,3,2)),"")</f>
        <v>4</v>
      </c>
      <c r="BH114" s="219" t="str">
        <f>IFERROR(IF((US_Others!Z119*US_Others!Z$8/SUM(US_Others!Z119,US_Others!AB119)+US_Others!AB119*US_Others!AB$8/SUM(US_Others!Z119,US_Others!AB119))&gt;3.5,4,IF((US_Others!Z119*US_Others!Z$8/SUM(US_Others!Z119,US_Others!AB119)+US_Others!AB119*US_Others!AB$8/SUM(US_Others!Z119,US_Others!AB119))&gt;2.5,3,2)),"")</f>
        <v/>
      </c>
      <c r="BI114" s="219" t="str">
        <f>IFERROR(IF((US_Others!AA119*US_Others!AA$8/SUM(US_Others!AA119,US_Others!AC119)+US_Others!AC119*US_Others!AC$8/SUM(US_Others!AA119,US_Others!AC119))&gt;3.5,4,IF((US_Others!AA119*US_Others!AA$8/SUM(US_Others!AA119,US_Others!AC119)+US_Others!AC119*US_Others!AC$8/SUM(US_Others!AA119,US_Others!AC119))&gt;2.5,3,2)),"")</f>
        <v/>
      </c>
      <c r="BJ114" s="219" t="str">
        <f>IFERROR(US_Others!AD119*US_Others!AD$8/US_Others!AD119,"")</f>
        <v/>
      </c>
      <c r="BK114" s="74" t="str">
        <f>IFERROR(US_Others!AE119*US_Others!AE$8/US_Others!AE119,"")</f>
        <v/>
      </c>
      <c r="BL114" s="219" t="str">
        <f>IFERROR(IF(SUMPRODUCT(US_Others!AG119:AI119/SUM(US_Others!AG119:AI119),US_Others!AG$8:AI$8)&gt;3.5,4,IF(SUMPRODUCT(US_Others!AG119:AI119/SUM(US_Others!AG119:AI119),US_Others!AG$8:AI$8)&gt;2.5,3,2)),"")</f>
        <v/>
      </c>
      <c r="BM114" s="219" t="str">
        <f>IFERROR(US_Others!AL119*US_Others!AL$8/US_Others!AL119,"")</f>
        <v/>
      </c>
    </row>
    <row r="115" spans="1:65">
      <c r="A115" s="200" t="s">
        <v>242</v>
      </c>
      <c r="B115" s="332">
        <v>333993</v>
      </c>
      <c r="C115" s="333">
        <f>SUM(US_CO2!C118:AX118)</f>
        <v>4.2988808767245347E-2</v>
      </c>
      <c r="D115" s="333">
        <f>SUM(US_CH4!C118:AC118)</f>
        <v>2.5041962883881453E-5</v>
      </c>
      <c r="E115" s="333">
        <f>SUM(US_N2O!C118:AA118)</f>
        <v>3.4243120924877835E-5</v>
      </c>
      <c r="F115" s="332">
        <f>US_Others!V120+US_Others!U120</f>
        <v>0</v>
      </c>
      <c r="G115" s="332">
        <f>US_Others!C120+US_Others!H120+US_Others!N120</f>
        <v>0</v>
      </c>
      <c r="H115" s="332">
        <f>US_Others!D120+US_Others!I120+US_Others!O120</f>
        <v>0</v>
      </c>
      <c r="I115" s="332">
        <f>US_Others!E120+US_Others!J120+US_Others!P120+US_Others!W120</f>
        <v>0</v>
      </c>
      <c r="J115" s="332">
        <f>US_Others!F120+US_Others!K120+US_Others!Q120</f>
        <v>0</v>
      </c>
      <c r="K115" s="332">
        <f>US_Others!G120+US_Others!L120+US_Others!R120</f>
        <v>0</v>
      </c>
      <c r="L115" s="332">
        <f>US_Others!Z120+US_Others!AB120</f>
        <v>0</v>
      </c>
      <c r="M115" s="332">
        <f>US_Others!AA120+US_Others!AC120</f>
        <v>0</v>
      </c>
      <c r="N115" s="332">
        <f>US_Others!AD120</f>
        <v>0</v>
      </c>
      <c r="O115" s="332">
        <f>US_Others!AE120</f>
        <v>0</v>
      </c>
      <c r="P115" s="332">
        <f>SUM(US_Others!AG120:AI120)</f>
        <v>0</v>
      </c>
      <c r="Q115" s="332">
        <f>US_Others!AL120</f>
        <v>0</v>
      </c>
      <c r="R115" s="332"/>
      <c r="S115" s="334">
        <f t="shared" si="1"/>
        <v>42.988808767245345</v>
      </c>
      <c r="T115" s="334">
        <f>D115*1000/Spec!I$6</f>
        <v>1.001678515355258E-3</v>
      </c>
      <c r="U115" s="334">
        <f>E115*1000/Spec!I$7</f>
        <v>1.1490980176133502E-4</v>
      </c>
      <c r="V115" s="334">
        <f>F115*1000/Spec!I$8</f>
        <v>0</v>
      </c>
      <c r="W115" s="334">
        <f>G115*1000/Spec!I$9</f>
        <v>0</v>
      </c>
      <c r="X115" s="334">
        <f>H115*1000/Spec!I$10</f>
        <v>0</v>
      </c>
      <c r="Y115" s="334">
        <f>I115*1000/Spec!I$11</f>
        <v>0</v>
      </c>
      <c r="Z115" s="334">
        <f>J115*1000/Spec!I$12</f>
        <v>0</v>
      </c>
      <c r="AA115" s="334">
        <f>K115*1000/Spec!I$15</f>
        <v>0</v>
      </c>
      <c r="AB115" s="334">
        <f>L115*1000/Spec!I$17</f>
        <v>0</v>
      </c>
      <c r="AC115" s="334">
        <f>M115*1000/Spec!I$18</f>
        <v>0</v>
      </c>
      <c r="AD115" s="335">
        <f>N115*1000/Spec!I$25</f>
        <v>0</v>
      </c>
      <c r="AE115" s="335">
        <f>O115*1000/Spec!I$26</f>
        <v>0</v>
      </c>
      <c r="AF115" s="334">
        <f>P115*1000/Spec!I$21</f>
        <v>0</v>
      </c>
      <c r="AG115" s="334">
        <f>Q115*1000/Spec!I$22</f>
        <v>0</v>
      </c>
      <c r="AI115" s="200">
        <f>S115/'2007output'!$C113</f>
        <v>9.9511131405660529E-3</v>
      </c>
      <c r="AJ115" s="200">
        <f>T115/'2007output'!$C113</f>
        <v>2.3187002670260603E-7</v>
      </c>
      <c r="AK115" s="200">
        <f>U115/'2007output'!$C113</f>
        <v>2.6599491148457181E-8</v>
      </c>
      <c r="AL115" s="200">
        <f>V115/'2007output'!$C113</f>
        <v>0</v>
      </c>
      <c r="AM115" s="200">
        <f>W115/'2007output'!$C113</f>
        <v>0</v>
      </c>
      <c r="AN115" s="200">
        <f>X115/'2007output'!$C113</f>
        <v>0</v>
      </c>
      <c r="AO115" s="200">
        <f>Y115/'2007output'!$C113</f>
        <v>0</v>
      </c>
      <c r="AP115" s="200">
        <f>Z115/'2007output'!$C113</f>
        <v>0</v>
      </c>
      <c r="AQ115" s="200">
        <f>AA115/'2007output'!$C113</f>
        <v>0</v>
      </c>
      <c r="AR115" s="200">
        <f>AB115/'2007output'!$C113</f>
        <v>0</v>
      </c>
      <c r="AS115" s="200">
        <f>AC115/'2007output'!$C113</f>
        <v>0</v>
      </c>
      <c r="AT115" s="200">
        <f>AD115/'2007output'!$C113</f>
        <v>0</v>
      </c>
      <c r="AU115" s="200">
        <f>AE115/'2007output'!$C113</f>
        <v>0</v>
      </c>
      <c r="AV115" s="200">
        <f>AF115/'2007output'!$C113</f>
        <v>0</v>
      </c>
      <c r="AW115" s="200">
        <f>AG115/'2007output'!$C113</f>
        <v>0</v>
      </c>
      <c r="AY115" s="370">
        <f>IFERROR(IF(SUMPRODUCT(US_CO2!C118:AX118/SUM(US_CO2!C118:AX118),US_CO2!C$6:AX$6)&gt;3.5,4,IF(SUMPRODUCT(US_CO2!C118:AX118/SUM(US_CO2!C118:AX118),US_CO2!C$6:AX$6)&gt;2.5,3,2)),"")</f>
        <v>4</v>
      </c>
      <c r="AZ115" s="370">
        <f>IFERROR(IF(SUMPRODUCT(US_CH4!C118:AC118/SUM(US_CH4!C118:AC118),US_CH4!C$6:AC$6)&gt;3.5,4,IF(SUMPRODUCT(US_CH4!C118:AC118/SUM(US_CH4!C118:AC118),US_CH4!C$6:AC$6)&gt;2.5,3,2)),"")</f>
        <v>4</v>
      </c>
      <c r="BA115" s="223">
        <f>IFERROR(IF(SUMPRODUCT(US_N2O!C118:AA118/SUM(US_N2O!C118:AA118),US_N2O!C$6:AA$6)&gt;3.5,4,IF(SUMPRODUCT(US_N2O!C118:AA118/SUM(US_N2O!C118:AA118),US_N2O!C$6:AA$6)&gt;2.5,3,2)),"")</f>
        <v>4</v>
      </c>
      <c r="BB115" s="223" t="str">
        <f>IFERROR(IF(SUMPRODUCT(US_Others!U120:V120/SUM(US_Others!U120:V120),US_Others!U$8:V$8)&gt;3.5,4,IF(SUMPRODUCT(US_Others!U120:V120/SUM(US_Others!U120:V120),US_Others!U$8:V$8)&gt;2.5,3,2)),"")</f>
        <v/>
      </c>
      <c r="BC115" s="223" t="str">
        <f>IFERROR(IF((US_Others!C120*US_Others!C$8/SUM(US_Others!C120,US_Others!H120,US_Others!N120)+ US_Others!H120*US_Others!H$8/SUM(US_Others!C120,US_Others!H120,US_Others!N120)+US_Others!N120*US_Others!N$8/SUM(US_Others!C120,US_Others!H120,US_Others!N120))&gt;3.5,4,IF((US_Others!C120*US_Others!C$8/SUM(US_Others!C120,US_Others!H120,US_Others!N120)+ US_Others!H120*US_Others!H$8/SUM(US_Others!C120,US_Others!H120,US_Others!N120)+US_Others!N120*US_Others!N$8/SUM(US_Others!C120,US_Others!H120,US_Others!N120))&gt;2.5,3,2)),"")</f>
        <v/>
      </c>
      <c r="BD115" s="223" t="str">
        <f>IFERROR(IF((US_Others!D120*US_Others!D$8/SUM(US_Others!D120,US_Others!I120,US_Others!O120)+US_Others!I120*US_Others!I$8/SUM(US_Others!D120,US_Others!I120,US_Others!O120)+US_Others!O120*US_Others!O$8/SUM(US_Others!D120,US_Others!I120,US_Others!O120))&gt;3.5,4,IF((US_Others!D120*US_Others!D$8/SUM(US_Others!D120,US_Others!I120,US_Others!O120)+US_Others!I120*US_Others!I$8/SUM(US_Others!D120,US_Others!I120,US_Others!O120)+US_Others!O120*US_Others!O$8/SUM(US_Others!D120,US_Others!I120,US_Others!O120))&gt;2.5,3,2)),"")</f>
        <v/>
      </c>
      <c r="BE115" s="223" t="str">
        <f>IFERROR(IF((US_Others!E120*US_Others!E$8/SUM(US_Others!E120,US_Others!J120,US_Others!P120,US_Others!W120)+US_Others!J120*US_Others!J$8/SUM(US_Others!E120,US_Others!J120,US_Others!P120,US_Others!W120)+US_Others!P120*US_Others!P$8/SUM(US_Others!E120,US_Others!J120,US_Others!P120,US_Others!W120)+US_Others!W120*US_Others!W$8/SUM(US_Others!E120,US_Others!J120,US_Others!P120,US_Others!W120))&gt;3.5,4,IF((US_Others!E120*US_Others!E$8/SUM(US_Others!E120,US_Others!J120,US_Others!P120,US_Others!W120)+US_Others!J120*US_Others!J$8/SUM(US_Others!E120,US_Others!J120,US_Others!P120,US_Others!W120)+US_Others!P120*US_Others!P$8/SUM(US_Others!E120,US_Others!J120,US_Others!P120,US_Others!W120)+US_Others!W120*US_Others!W$8/SUM(US_Others!E120,US_Others!J120,US_Others!P120,US_Others!W120))&gt;2.5,3,2)),"")</f>
        <v/>
      </c>
      <c r="BF115" s="223" t="str">
        <f>IFERROR(IF((US_Others!F120*US_Others!F$8/SUM(US_Others!F120,US_Others!K120,US_Others!Q120)+US_Others!K120*US_Others!K$8/SUM(US_Others!F120,US_Others!K120,US_Others!Q120)+US_Others!Q120*US_Others!Q$8/SUM(US_Others!F120,US_Others!K120,US_Others!Q120))&gt;3.5,4,IF((US_Others!F120*US_Others!F$8/SUM(US_Others!F120,US_Others!K120,US_Others!Q120)+US_Others!K120*US_Others!K$8/SUM(US_Others!F120,US_Others!K120,US_Others!Q120)+US_Others!Q120*US_Others!Q$8/SUM(US_Others!F120,US_Others!K120,US_Others!Q120))&gt;2.5,3,2)),"")</f>
        <v/>
      </c>
      <c r="BG115" s="223" t="str">
        <f>IFERROR(IF((US_Others!G120*US_Others!G$8/SUM(US_Others!G120,US_Others!L120,US_Others!R120)+US_Others!L120*US_Others!L$8/SUM(US_Others!G120,US_Others!L120,US_Others!R120)+US_Others!R120*US_Others!R$8/SUM(US_Others!G120,US_Others!L120,US_Others!R120))&gt;3.5,4,IF((US_Others!G120*US_Others!G$8/SUM(US_Others!G120,US_Others!L120,US_Others!R120)+US_Others!L120*US_Others!L$8/SUM(US_Others!G120,US_Others!L120,US_Others!R120)+US_Others!R120*US_Others!R$8/SUM(US_Others!G120,US_Others!L120,US_Others!R120))&gt;2.5,3,2)),"")</f>
        <v/>
      </c>
      <c r="BH115" s="219" t="str">
        <f>IFERROR(IF((US_Others!Z120*US_Others!Z$8/SUM(US_Others!Z120,US_Others!AB120)+US_Others!AB120*US_Others!AB$8/SUM(US_Others!Z120,US_Others!AB120))&gt;3.5,4,IF((US_Others!Z120*US_Others!Z$8/SUM(US_Others!Z120,US_Others!AB120)+US_Others!AB120*US_Others!AB$8/SUM(US_Others!Z120,US_Others!AB120))&gt;2.5,3,2)),"")</f>
        <v/>
      </c>
      <c r="BI115" s="219" t="str">
        <f>IFERROR(IF((US_Others!AA120*US_Others!AA$8/SUM(US_Others!AA120,US_Others!AC120)+US_Others!AC120*US_Others!AC$8/SUM(US_Others!AA120,US_Others!AC120))&gt;3.5,4,IF((US_Others!AA120*US_Others!AA$8/SUM(US_Others!AA120,US_Others!AC120)+US_Others!AC120*US_Others!AC$8/SUM(US_Others!AA120,US_Others!AC120))&gt;2.5,3,2)),"")</f>
        <v/>
      </c>
      <c r="BJ115" s="219" t="str">
        <f>IFERROR(US_Others!AD120*US_Others!AD$8/US_Others!AD120,"")</f>
        <v/>
      </c>
      <c r="BK115" s="74" t="str">
        <f>IFERROR(US_Others!AE120*US_Others!AE$8/US_Others!AE120,"")</f>
        <v/>
      </c>
      <c r="BL115" s="219" t="str">
        <f>IFERROR(IF(SUMPRODUCT(US_Others!AG120:AI120/SUM(US_Others!AG120:AI120),US_Others!AG$8:AI$8)&gt;3.5,4,IF(SUMPRODUCT(US_Others!AG120:AI120/SUM(US_Others!AG120:AI120),US_Others!AG$8:AI$8)&gt;2.5,3,2)),"")</f>
        <v/>
      </c>
      <c r="BM115" s="219" t="str">
        <f>IFERROR(US_Others!AL120*US_Others!AL$8/US_Others!AL120,"")</f>
        <v/>
      </c>
    </row>
    <row r="116" spans="1:65">
      <c r="A116" s="200" t="s">
        <v>243</v>
      </c>
      <c r="B116" s="332">
        <v>333994</v>
      </c>
      <c r="C116" s="333">
        <f>SUM(US_CO2!C119:AX119)</f>
        <v>3.648844541596824E-2</v>
      </c>
      <c r="D116" s="333">
        <f>SUM(US_CH4!C119:AC119)</f>
        <v>2.0633778906591217E-5</v>
      </c>
      <c r="E116" s="333">
        <f>SUM(US_N2O!C119:AA119)</f>
        <v>2.6767884267255471E-5</v>
      </c>
      <c r="F116" s="332">
        <f>US_Others!V121+US_Others!U121</f>
        <v>0</v>
      </c>
      <c r="G116" s="332">
        <f>US_Others!C121+US_Others!H121+US_Others!N121</f>
        <v>0</v>
      </c>
      <c r="H116" s="332">
        <f>US_Others!D121+US_Others!I121+US_Others!O121</f>
        <v>0</v>
      </c>
      <c r="I116" s="332">
        <f>US_Others!E121+US_Others!J121+US_Others!P121+US_Others!W121</f>
        <v>0</v>
      </c>
      <c r="J116" s="332">
        <f>US_Others!F121+US_Others!K121+US_Others!Q121</f>
        <v>0</v>
      </c>
      <c r="K116" s="332">
        <f>US_Others!G121+US_Others!L121+US_Others!R121</f>
        <v>0</v>
      </c>
      <c r="L116" s="332">
        <f>US_Others!Z121+US_Others!AB121</f>
        <v>0</v>
      </c>
      <c r="M116" s="332">
        <f>US_Others!AA121+US_Others!AC121</f>
        <v>0</v>
      </c>
      <c r="N116" s="332">
        <f>US_Others!AD121</f>
        <v>0</v>
      </c>
      <c r="O116" s="332">
        <f>US_Others!AE121</f>
        <v>0</v>
      </c>
      <c r="P116" s="332">
        <f>SUM(US_Others!AG121:AI121)</f>
        <v>0</v>
      </c>
      <c r="Q116" s="332">
        <f>US_Others!AL121</f>
        <v>0</v>
      </c>
      <c r="R116" s="332"/>
      <c r="S116" s="334">
        <f t="shared" si="1"/>
        <v>36.488445415968243</v>
      </c>
      <c r="T116" s="334">
        <f>D116*1000/Spec!I$6</f>
        <v>8.2535115626364871E-4</v>
      </c>
      <c r="U116" s="334">
        <f>E116*1000/Spec!I$7</f>
        <v>8.9825114990790166E-5</v>
      </c>
      <c r="V116" s="334">
        <f>F116*1000/Spec!I$8</f>
        <v>0</v>
      </c>
      <c r="W116" s="334">
        <f>G116*1000/Spec!I$9</f>
        <v>0</v>
      </c>
      <c r="X116" s="334">
        <f>H116*1000/Spec!I$10</f>
        <v>0</v>
      </c>
      <c r="Y116" s="334">
        <f>I116*1000/Spec!I$11</f>
        <v>0</v>
      </c>
      <c r="Z116" s="334">
        <f>J116*1000/Spec!I$12</f>
        <v>0</v>
      </c>
      <c r="AA116" s="334">
        <f>K116*1000/Spec!I$15</f>
        <v>0</v>
      </c>
      <c r="AB116" s="334">
        <f>L116*1000/Spec!I$17</f>
        <v>0</v>
      </c>
      <c r="AC116" s="334">
        <f>M116*1000/Spec!I$18</f>
        <v>0</v>
      </c>
      <c r="AD116" s="335">
        <f>N116*1000/Spec!I$25</f>
        <v>0</v>
      </c>
      <c r="AE116" s="335">
        <f>O116*1000/Spec!I$26</f>
        <v>0</v>
      </c>
      <c r="AF116" s="334">
        <f>P116*1000/Spec!I$21</f>
        <v>0</v>
      </c>
      <c r="AG116" s="334">
        <f>Q116*1000/Spec!I$22</f>
        <v>0</v>
      </c>
      <c r="AI116" s="200">
        <f>S116/'2007output'!$C114</f>
        <v>1.5428518146286783E-2</v>
      </c>
      <c r="AJ116" s="200">
        <f>T116/'2007output'!$C114</f>
        <v>3.4898568975207133E-7</v>
      </c>
      <c r="AK116" s="200">
        <f>U116/'2007output'!$C114</f>
        <v>3.7981021137754826E-8</v>
      </c>
      <c r="AL116" s="200">
        <f>V116/'2007output'!$C114</f>
        <v>0</v>
      </c>
      <c r="AM116" s="200">
        <f>W116/'2007output'!$C114</f>
        <v>0</v>
      </c>
      <c r="AN116" s="200">
        <f>X116/'2007output'!$C114</f>
        <v>0</v>
      </c>
      <c r="AO116" s="200">
        <f>Y116/'2007output'!$C114</f>
        <v>0</v>
      </c>
      <c r="AP116" s="200">
        <f>Z116/'2007output'!$C114</f>
        <v>0</v>
      </c>
      <c r="AQ116" s="200">
        <f>AA116/'2007output'!$C114</f>
        <v>0</v>
      </c>
      <c r="AR116" s="200">
        <f>AB116/'2007output'!$C114</f>
        <v>0</v>
      </c>
      <c r="AS116" s="200">
        <f>AC116/'2007output'!$C114</f>
        <v>0</v>
      </c>
      <c r="AT116" s="200">
        <f>AD116/'2007output'!$C114</f>
        <v>0</v>
      </c>
      <c r="AU116" s="200">
        <f>AE116/'2007output'!$C114</f>
        <v>0</v>
      </c>
      <c r="AV116" s="200">
        <f>AF116/'2007output'!$C114</f>
        <v>0</v>
      </c>
      <c r="AW116" s="200">
        <f>AG116/'2007output'!$C114</f>
        <v>0</v>
      </c>
      <c r="AY116" s="370">
        <f>IFERROR(IF(SUMPRODUCT(US_CO2!C119:AX119/SUM(US_CO2!C119:AX119),US_CO2!C$6:AX$6)&gt;3.5,4,IF(SUMPRODUCT(US_CO2!C119:AX119/SUM(US_CO2!C119:AX119),US_CO2!C$6:AX$6)&gt;2.5,3,2)),"")</f>
        <v>4</v>
      </c>
      <c r="AZ116" s="370">
        <f>IFERROR(IF(SUMPRODUCT(US_CH4!C119:AC119/SUM(US_CH4!C119:AC119),US_CH4!C$6:AC$6)&gt;3.5,4,IF(SUMPRODUCT(US_CH4!C119:AC119/SUM(US_CH4!C119:AC119),US_CH4!C$6:AC$6)&gt;2.5,3,2)),"")</f>
        <v>4</v>
      </c>
      <c r="BA116" s="223">
        <f>IFERROR(IF(SUMPRODUCT(US_N2O!C119:AA119/SUM(US_N2O!C119:AA119),US_N2O!C$6:AA$6)&gt;3.5,4,IF(SUMPRODUCT(US_N2O!C119:AA119/SUM(US_N2O!C119:AA119),US_N2O!C$6:AA$6)&gt;2.5,3,2)),"")</f>
        <v>4</v>
      </c>
      <c r="BB116" s="223" t="str">
        <f>IFERROR(IF(SUMPRODUCT(US_Others!U121:V121/SUM(US_Others!U121:V121),US_Others!U$8:V$8)&gt;3.5,4,IF(SUMPRODUCT(US_Others!U121:V121/SUM(US_Others!U121:V121),US_Others!U$8:V$8)&gt;2.5,3,2)),"")</f>
        <v/>
      </c>
      <c r="BC116" s="223" t="str">
        <f>IFERROR(IF((US_Others!C121*US_Others!C$8/SUM(US_Others!C121,US_Others!H121,US_Others!N121)+ US_Others!H121*US_Others!H$8/SUM(US_Others!C121,US_Others!H121,US_Others!N121)+US_Others!N121*US_Others!N$8/SUM(US_Others!C121,US_Others!H121,US_Others!N121))&gt;3.5,4,IF((US_Others!C121*US_Others!C$8/SUM(US_Others!C121,US_Others!H121,US_Others!N121)+ US_Others!H121*US_Others!H$8/SUM(US_Others!C121,US_Others!H121,US_Others!N121)+US_Others!N121*US_Others!N$8/SUM(US_Others!C121,US_Others!H121,US_Others!N121))&gt;2.5,3,2)),"")</f>
        <v/>
      </c>
      <c r="BD116" s="223" t="str">
        <f>IFERROR(IF((US_Others!D121*US_Others!D$8/SUM(US_Others!D121,US_Others!I121,US_Others!O121)+US_Others!I121*US_Others!I$8/SUM(US_Others!D121,US_Others!I121,US_Others!O121)+US_Others!O121*US_Others!O$8/SUM(US_Others!D121,US_Others!I121,US_Others!O121))&gt;3.5,4,IF((US_Others!D121*US_Others!D$8/SUM(US_Others!D121,US_Others!I121,US_Others!O121)+US_Others!I121*US_Others!I$8/SUM(US_Others!D121,US_Others!I121,US_Others!O121)+US_Others!O121*US_Others!O$8/SUM(US_Others!D121,US_Others!I121,US_Others!O121))&gt;2.5,3,2)),"")</f>
        <v/>
      </c>
      <c r="BE116" s="223" t="str">
        <f>IFERROR(IF((US_Others!E121*US_Others!E$8/SUM(US_Others!E121,US_Others!J121,US_Others!P121,US_Others!W121)+US_Others!J121*US_Others!J$8/SUM(US_Others!E121,US_Others!J121,US_Others!P121,US_Others!W121)+US_Others!P121*US_Others!P$8/SUM(US_Others!E121,US_Others!J121,US_Others!P121,US_Others!W121)+US_Others!W121*US_Others!W$8/SUM(US_Others!E121,US_Others!J121,US_Others!P121,US_Others!W121))&gt;3.5,4,IF((US_Others!E121*US_Others!E$8/SUM(US_Others!E121,US_Others!J121,US_Others!P121,US_Others!W121)+US_Others!J121*US_Others!J$8/SUM(US_Others!E121,US_Others!J121,US_Others!P121,US_Others!W121)+US_Others!P121*US_Others!P$8/SUM(US_Others!E121,US_Others!J121,US_Others!P121,US_Others!W121)+US_Others!W121*US_Others!W$8/SUM(US_Others!E121,US_Others!J121,US_Others!P121,US_Others!W121))&gt;2.5,3,2)),"")</f>
        <v/>
      </c>
      <c r="BF116" s="223" t="str">
        <f>IFERROR(IF((US_Others!F121*US_Others!F$8/SUM(US_Others!F121,US_Others!K121,US_Others!Q121)+US_Others!K121*US_Others!K$8/SUM(US_Others!F121,US_Others!K121,US_Others!Q121)+US_Others!Q121*US_Others!Q$8/SUM(US_Others!F121,US_Others!K121,US_Others!Q121))&gt;3.5,4,IF((US_Others!F121*US_Others!F$8/SUM(US_Others!F121,US_Others!K121,US_Others!Q121)+US_Others!K121*US_Others!K$8/SUM(US_Others!F121,US_Others!K121,US_Others!Q121)+US_Others!Q121*US_Others!Q$8/SUM(US_Others!F121,US_Others!K121,US_Others!Q121))&gt;2.5,3,2)),"")</f>
        <v/>
      </c>
      <c r="BG116" s="223" t="str">
        <f>IFERROR(IF((US_Others!G121*US_Others!G$8/SUM(US_Others!G121,US_Others!L121,US_Others!R121)+US_Others!L121*US_Others!L$8/SUM(US_Others!G121,US_Others!L121,US_Others!R121)+US_Others!R121*US_Others!R$8/SUM(US_Others!G121,US_Others!L121,US_Others!R121))&gt;3.5,4,IF((US_Others!G121*US_Others!G$8/SUM(US_Others!G121,US_Others!L121,US_Others!R121)+US_Others!L121*US_Others!L$8/SUM(US_Others!G121,US_Others!L121,US_Others!R121)+US_Others!R121*US_Others!R$8/SUM(US_Others!G121,US_Others!L121,US_Others!R121))&gt;2.5,3,2)),"")</f>
        <v/>
      </c>
      <c r="BH116" s="219" t="str">
        <f>IFERROR(IF((US_Others!Z121*US_Others!Z$8/SUM(US_Others!Z121,US_Others!AB121)+US_Others!AB121*US_Others!AB$8/SUM(US_Others!Z121,US_Others!AB121))&gt;3.5,4,IF((US_Others!Z121*US_Others!Z$8/SUM(US_Others!Z121,US_Others!AB121)+US_Others!AB121*US_Others!AB$8/SUM(US_Others!Z121,US_Others!AB121))&gt;2.5,3,2)),"")</f>
        <v/>
      </c>
      <c r="BI116" s="219" t="str">
        <f>IFERROR(IF((US_Others!AA121*US_Others!AA$8/SUM(US_Others!AA121,US_Others!AC121)+US_Others!AC121*US_Others!AC$8/SUM(US_Others!AA121,US_Others!AC121))&gt;3.5,4,IF((US_Others!AA121*US_Others!AA$8/SUM(US_Others!AA121,US_Others!AC121)+US_Others!AC121*US_Others!AC$8/SUM(US_Others!AA121,US_Others!AC121))&gt;2.5,3,2)),"")</f>
        <v/>
      </c>
      <c r="BJ116" s="219" t="str">
        <f>IFERROR(US_Others!AD121*US_Others!AD$8/US_Others!AD121,"")</f>
        <v/>
      </c>
      <c r="BK116" s="74" t="str">
        <f>IFERROR(US_Others!AE121*US_Others!AE$8/US_Others!AE121,"")</f>
        <v/>
      </c>
      <c r="BL116" s="219" t="str">
        <f>IFERROR(IF(SUMPRODUCT(US_Others!AG121:AI121/SUM(US_Others!AG121:AI121),US_Others!AG$8:AI$8)&gt;3.5,4,IF(SUMPRODUCT(US_Others!AG121:AI121/SUM(US_Others!AG121:AI121),US_Others!AG$8:AI$8)&gt;2.5,3,2)),"")</f>
        <v/>
      </c>
      <c r="BM116" s="219" t="str">
        <f>IFERROR(US_Others!AL121*US_Others!AL$8/US_Others!AL121,"")</f>
        <v/>
      </c>
    </row>
    <row r="117" spans="1:65">
      <c r="A117" s="200" t="s">
        <v>244</v>
      </c>
      <c r="B117" s="332" t="s">
        <v>245</v>
      </c>
      <c r="C117" s="333">
        <f>SUM(US_CO2!C120:AX120)</f>
        <v>0.14125623792119016</v>
      </c>
      <c r="D117" s="333">
        <f>SUM(US_CH4!C120:AC120)</f>
        <v>8.0171633435962729E-5</v>
      </c>
      <c r="E117" s="333">
        <f>SUM(US_N2O!C120:AA120)</f>
        <v>1.0470805487861976E-4</v>
      </c>
      <c r="F117" s="332">
        <f>US_Others!V122+US_Others!U122</f>
        <v>0</v>
      </c>
      <c r="G117" s="332">
        <f>US_Others!C122+US_Others!H122+US_Others!N122</f>
        <v>0</v>
      </c>
      <c r="H117" s="332">
        <f>US_Others!D122+US_Others!I122+US_Others!O122</f>
        <v>0</v>
      </c>
      <c r="I117" s="332">
        <f>US_Others!E122+US_Others!J122+US_Others!P122+US_Others!W122</f>
        <v>0</v>
      </c>
      <c r="J117" s="332">
        <f>US_Others!F122+US_Others!K122+US_Others!Q122</f>
        <v>0</v>
      </c>
      <c r="K117" s="332">
        <f>US_Others!G122+US_Others!L122+US_Others!R122</f>
        <v>0</v>
      </c>
      <c r="L117" s="332">
        <f>US_Others!Z122+US_Others!AB122</f>
        <v>0</v>
      </c>
      <c r="M117" s="332">
        <f>US_Others!AA122+US_Others!AC122</f>
        <v>0</v>
      </c>
      <c r="N117" s="332">
        <f>US_Others!AD122</f>
        <v>0</v>
      </c>
      <c r="O117" s="332">
        <f>US_Others!AE122</f>
        <v>0</v>
      </c>
      <c r="P117" s="332">
        <f>SUM(US_Others!AG122:AI122)</f>
        <v>0</v>
      </c>
      <c r="Q117" s="332">
        <f>US_Others!AL122</f>
        <v>0</v>
      </c>
      <c r="R117" s="332"/>
      <c r="S117" s="334">
        <f t="shared" si="1"/>
        <v>141.25623792119015</v>
      </c>
      <c r="T117" s="334">
        <f>D117*1000/Spec!I$6</f>
        <v>3.2068653374385091E-3</v>
      </c>
      <c r="U117" s="334">
        <f>E117*1000/Spec!I$7</f>
        <v>3.5136931167322063E-4</v>
      </c>
      <c r="V117" s="334">
        <f>F117*1000/Spec!I$8</f>
        <v>0</v>
      </c>
      <c r="W117" s="334">
        <f>G117*1000/Spec!I$9</f>
        <v>0</v>
      </c>
      <c r="X117" s="334">
        <f>H117*1000/Spec!I$10</f>
        <v>0</v>
      </c>
      <c r="Y117" s="334">
        <f>I117*1000/Spec!I$11</f>
        <v>0</v>
      </c>
      <c r="Z117" s="334">
        <f>J117*1000/Spec!I$12</f>
        <v>0</v>
      </c>
      <c r="AA117" s="334">
        <f>K117*1000/Spec!I$15</f>
        <v>0</v>
      </c>
      <c r="AB117" s="334">
        <f>L117*1000/Spec!I$17</f>
        <v>0</v>
      </c>
      <c r="AC117" s="334">
        <f>M117*1000/Spec!I$18</f>
        <v>0</v>
      </c>
      <c r="AD117" s="335">
        <f>N117*1000/Spec!I$25</f>
        <v>0</v>
      </c>
      <c r="AE117" s="335">
        <f>O117*1000/Spec!I$26</f>
        <v>0</v>
      </c>
      <c r="AF117" s="334">
        <f>P117*1000/Spec!I$21</f>
        <v>0</v>
      </c>
      <c r="AG117" s="334">
        <f>Q117*1000/Spec!I$22</f>
        <v>0</v>
      </c>
      <c r="AI117" s="200">
        <f>S117/'2007output'!$C115</f>
        <v>1.5914402649976359E-2</v>
      </c>
      <c r="AJ117" s="200">
        <f>T117/'2007output'!$C115</f>
        <v>3.6129622999532551E-7</v>
      </c>
      <c r="AK117" s="200">
        <f>U117/'2007output'!$C115</f>
        <v>3.9586447912710752E-8</v>
      </c>
      <c r="AL117" s="200">
        <f>V117/'2007output'!$C115</f>
        <v>0</v>
      </c>
      <c r="AM117" s="200">
        <f>W117/'2007output'!$C115</f>
        <v>0</v>
      </c>
      <c r="AN117" s="200">
        <f>X117/'2007output'!$C115</f>
        <v>0</v>
      </c>
      <c r="AO117" s="200">
        <f>Y117/'2007output'!$C115</f>
        <v>0</v>
      </c>
      <c r="AP117" s="200">
        <f>Z117/'2007output'!$C115</f>
        <v>0</v>
      </c>
      <c r="AQ117" s="200">
        <f>AA117/'2007output'!$C115</f>
        <v>0</v>
      </c>
      <c r="AR117" s="200">
        <f>AB117/'2007output'!$C115</f>
        <v>0</v>
      </c>
      <c r="AS117" s="200">
        <f>AC117/'2007output'!$C115</f>
        <v>0</v>
      </c>
      <c r="AT117" s="200">
        <f>AD117/'2007output'!$C115</f>
        <v>0</v>
      </c>
      <c r="AU117" s="200">
        <f>AE117/'2007output'!$C115</f>
        <v>0</v>
      </c>
      <c r="AV117" s="200">
        <f>AF117/'2007output'!$C115</f>
        <v>0</v>
      </c>
      <c r="AW117" s="200">
        <f>AG117/'2007output'!$C115</f>
        <v>0</v>
      </c>
      <c r="AY117" s="370">
        <f>IFERROR(IF(SUMPRODUCT(US_CO2!C120:AX120/SUM(US_CO2!C120:AX120),US_CO2!C$6:AX$6)&gt;3.5,4,IF(SUMPRODUCT(US_CO2!C120:AX120/SUM(US_CO2!C120:AX120),US_CO2!C$6:AX$6)&gt;2.5,3,2)),"")</f>
        <v>4</v>
      </c>
      <c r="AZ117" s="370">
        <f>IFERROR(IF(SUMPRODUCT(US_CH4!C120:AC120/SUM(US_CH4!C120:AC120),US_CH4!C$6:AC$6)&gt;3.5,4,IF(SUMPRODUCT(US_CH4!C120:AC120/SUM(US_CH4!C120:AC120),US_CH4!C$6:AC$6)&gt;2.5,3,2)),"")</f>
        <v>4</v>
      </c>
      <c r="BA117" s="223">
        <f>IFERROR(IF(SUMPRODUCT(US_N2O!C120:AA120/SUM(US_N2O!C120:AA120),US_N2O!C$6:AA$6)&gt;3.5,4,IF(SUMPRODUCT(US_N2O!C120:AA120/SUM(US_N2O!C120:AA120),US_N2O!C$6:AA$6)&gt;2.5,3,2)),"")</f>
        <v>4</v>
      </c>
      <c r="BB117" s="223" t="str">
        <f>IFERROR(IF(SUMPRODUCT(US_Others!U122:V122/SUM(US_Others!U122:V122),US_Others!U$8:V$8)&gt;3.5,4,IF(SUMPRODUCT(US_Others!U122:V122/SUM(US_Others!U122:V122),US_Others!U$8:V$8)&gt;2.5,3,2)),"")</f>
        <v/>
      </c>
      <c r="BC117" s="223" t="str">
        <f>IFERROR(IF((US_Others!C122*US_Others!C$8/SUM(US_Others!C122,US_Others!H122,US_Others!N122)+ US_Others!H122*US_Others!H$8/SUM(US_Others!C122,US_Others!H122,US_Others!N122)+US_Others!N122*US_Others!N$8/SUM(US_Others!C122,US_Others!H122,US_Others!N122))&gt;3.5,4,IF((US_Others!C122*US_Others!C$8/SUM(US_Others!C122,US_Others!H122,US_Others!N122)+ US_Others!H122*US_Others!H$8/SUM(US_Others!C122,US_Others!H122,US_Others!N122)+US_Others!N122*US_Others!N$8/SUM(US_Others!C122,US_Others!H122,US_Others!N122))&gt;2.5,3,2)),"")</f>
        <v/>
      </c>
      <c r="BD117" s="223" t="str">
        <f>IFERROR(IF((US_Others!D122*US_Others!D$8/SUM(US_Others!D122,US_Others!I122,US_Others!O122)+US_Others!I122*US_Others!I$8/SUM(US_Others!D122,US_Others!I122,US_Others!O122)+US_Others!O122*US_Others!O$8/SUM(US_Others!D122,US_Others!I122,US_Others!O122))&gt;3.5,4,IF((US_Others!D122*US_Others!D$8/SUM(US_Others!D122,US_Others!I122,US_Others!O122)+US_Others!I122*US_Others!I$8/SUM(US_Others!D122,US_Others!I122,US_Others!O122)+US_Others!O122*US_Others!O$8/SUM(US_Others!D122,US_Others!I122,US_Others!O122))&gt;2.5,3,2)),"")</f>
        <v/>
      </c>
      <c r="BE117" s="223" t="str">
        <f>IFERROR(IF((US_Others!E122*US_Others!E$8/SUM(US_Others!E122,US_Others!J122,US_Others!P122,US_Others!W122)+US_Others!J122*US_Others!J$8/SUM(US_Others!E122,US_Others!J122,US_Others!P122,US_Others!W122)+US_Others!P122*US_Others!P$8/SUM(US_Others!E122,US_Others!J122,US_Others!P122,US_Others!W122)+US_Others!W122*US_Others!W$8/SUM(US_Others!E122,US_Others!J122,US_Others!P122,US_Others!W122))&gt;3.5,4,IF((US_Others!E122*US_Others!E$8/SUM(US_Others!E122,US_Others!J122,US_Others!P122,US_Others!W122)+US_Others!J122*US_Others!J$8/SUM(US_Others!E122,US_Others!J122,US_Others!P122,US_Others!W122)+US_Others!P122*US_Others!P$8/SUM(US_Others!E122,US_Others!J122,US_Others!P122,US_Others!W122)+US_Others!W122*US_Others!W$8/SUM(US_Others!E122,US_Others!J122,US_Others!P122,US_Others!W122))&gt;2.5,3,2)),"")</f>
        <v/>
      </c>
      <c r="BF117" s="223" t="str">
        <f>IFERROR(IF((US_Others!F122*US_Others!F$8/SUM(US_Others!F122,US_Others!K122,US_Others!Q122)+US_Others!K122*US_Others!K$8/SUM(US_Others!F122,US_Others!K122,US_Others!Q122)+US_Others!Q122*US_Others!Q$8/SUM(US_Others!F122,US_Others!K122,US_Others!Q122))&gt;3.5,4,IF((US_Others!F122*US_Others!F$8/SUM(US_Others!F122,US_Others!K122,US_Others!Q122)+US_Others!K122*US_Others!K$8/SUM(US_Others!F122,US_Others!K122,US_Others!Q122)+US_Others!Q122*US_Others!Q$8/SUM(US_Others!F122,US_Others!K122,US_Others!Q122))&gt;2.5,3,2)),"")</f>
        <v/>
      </c>
      <c r="BG117" s="223" t="str">
        <f>IFERROR(IF((US_Others!G122*US_Others!G$8/SUM(US_Others!G122,US_Others!L122,US_Others!R122)+US_Others!L122*US_Others!L$8/SUM(US_Others!G122,US_Others!L122,US_Others!R122)+US_Others!R122*US_Others!R$8/SUM(US_Others!G122,US_Others!L122,US_Others!R122))&gt;3.5,4,IF((US_Others!G122*US_Others!G$8/SUM(US_Others!G122,US_Others!L122,US_Others!R122)+US_Others!L122*US_Others!L$8/SUM(US_Others!G122,US_Others!L122,US_Others!R122)+US_Others!R122*US_Others!R$8/SUM(US_Others!G122,US_Others!L122,US_Others!R122))&gt;2.5,3,2)),"")</f>
        <v/>
      </c>
      <c r="BH117" s="219" t="str">
        <f>IFERROR(IF((US_Others!Z122*US_Others!Z$8/SUM(US_Others!Z122,US_Others!AB122)+US_Others!AB122*US_Others!AB$8/SUM(US_Others!Z122,US_Others!AB122))&gt;3.5,4,IF((US_Others!Z122*US_Others!Z$8/SUM(US_Others!Z122,US_Others!AB122)+US_Others!AB122*US_Others!AB$8/SUM(US_Others!Z122,US_Others!AB122))&gt;2.5,3,2)),"")</f>
        <v/>
      </c>
      <c r="BI117" s="219" t="str">
        <f>IFERROR(IF((US_Others!AA122*US_Others!AA$8/SUM(US_Others!AA122,US_Others!AC122)+US_Others!AC122*US_Others!AC$8/SUM(US_Others!AA122,US_Others!AC122))&gt;3.5,4,IF((US_Others!AA122*US_Others!AA$8/SUM(US_Others!AA122,US_Others!AC122)+US_Others!AC122*US_Others!AC$8/SUM(US_Others!AA122,US_Others!AC122))&gt;2.5,3,2)),"")</f>
        <v/>
      </c>
      <c r="BJ117" s="219" t="str">
        <f>IFERROR(US_Others!AD122*US_Others!AD$8/US_Others!AD122,"")</f>
        <v/>
      </c>
      <c r="BK117" s="74" t="str">
        <f>IFERROR(US_Others!AE122*US_Others!AE$8/US_Others!AE122,"")</f>
        <v/>
      </c>
      <c r="BL117" s="219" t="str">
        <f>IFERROR(IF(SUMPRODUCT(US_Others!AG122:AI122/SUM(US_Others!AG122:AI122),US_Others!AG$8:AI$8)&gt;3.5,4,IF(SUMPRODUCT(US_Others!AG122:AI122/SUM(US_Others!AG122:AI122),US_Others!AG$8:AI$8)&gt;2.5,3,2)),"")</f>
        <v/>
      </c>
      <c r="BM117" s="219" t="str">
        <f>IFERROR(US_Others!AL122*US_Others!AL$8/US_Others!AL122,"")</f>
        <v/>
      </c>
    </row>
    <row r="118" spans="1:65">
      <c r="A118" s="200" t="s">
        <v>246</v>
      </c>
      <c r="B118" s="332">
        <v>334111</v>
      </c>
      <c r="C118" s="333">
        <f>SUM(US_CO2!C121:AX121)</f>
        <v>2.8027730592624901E-2</v>
      </c>
      <c r="D118" s="333">
        <f>SUM(US_CH4!C121:AC121)</f>
        <v>1.6376926836998111E-5</v>
      </c>
      <c r="E118" s="333">
        <f>SUM(US_N2O!C121:AA121)</f>
        <v>2.2511032197662368E-5</v>
      </c>
      <c r="F118" s="332">
        <f>US_Others!V123+US_Others!U123</f>
        <v>0</v>
      </c>
      <c r="G118" s="332">
        <f>US_Others!C123+US_Others!H123+US_Others!N123</f>
        <v>0</v>
      </c>
      <c r="H118" s="332">
        <f>US_Others!D123+US_Others!I123+US_Others!O123</f>
        <v>0</v>
      </c>
      <c r="I118" s="332">
        <f>US_Others!E123+US_Others!J123+US_Others!P123+US_Others!W123</f>
        <v>0</v>
      </c>
      <c r="J118" s="332">
        <f>US_Others!F123+US_Others!K123+US_Others!Q123</f>
        <v>0</v>
      </c>
      <c r="K118" s="332">
        <f>US_Others!G123+US_Others!L123+US_Others!R123</f>
        <v>0</v>
      </c>
      <c r="L118" s="332">
        <f>US_Others!Z123+US_Others!AB123</f>
        <v>0</v>
      </c>
      <c r="M118" s="332">
        <f>US_Others!AA123+US_Others!AC123</f>
        <v>0</v>
      </c>
      <c r="N118" s="332">
        <f>US_Others!AD123</f>
        <v>0</v>
      </c>
      <c r="O118" s="332">
        <f>US_Others!AE123</f>
        <v>0</v>
      </c>
      <c r="P118" s="332">
        <f>SUM(US_Others!AG123:AI123)</f>
        <v>0</v>
      </c>
      <c r="Q118" s="332">
        <f>US_Others!AL123</f>
        <v>0</v>
      </c>
      <c r="R118" s="332"/>
      <c r="S118" s="334">
        <f t="shared" si="1"/>
        <v>28.027730592624902</v>
      </c>
      <c r="T118" s="334">
        <f>D118*1000/Spec!I$6</f>
        <v>6.5507707347992441E-4</v>
      </c>
      <c r="U118" s="334">
        <f>E118*1000/Spec!I$7</f>
        <v>7.5540376502222721E-5</v>
      </c>
      <c r="V118" s="334">
        <f>F118*1000/Spec!I$8</f>
        <v>0</v>
      </c>
      <c r="W118" s="334">
        <f>G118*1000/Spec!I$9</f>
        <v>0</v>
      </c>
      <c r="X118" s="334">
        <f>H118*1000/Spec!I$10</f>
        <v>0</v>
      </c>
      <c r="Y118" s="334">
        <f>I118*1000/Spec!I$11</f>
        <v>0</v>
      </c>
      <c r="Z118" s="334">
        <f>J118*1000/Spec!I$12</f>
        <v>0</v>
      </c>
      <c r="AA118" s="334">
        <f>K118*1000/Spec!I$15</f>
        <v>0</v>
      </c>
      <c r="AB118" s="334">
        <f>L118*1000/Spec!I$17</f>
        <v>0</v>
      </c>
      <c r="AC118" s="334">
        <f>M118*1000/Spec!I$18</f>
        <v>0</v>
      </c>
      <c r="AD118" s="335">
        <f>N118*1000/Spec!I$25</f>
        <v>0</v>
      </c>
      <c r="AE118" s="335">
        <f>O118*1000/Spec!I$26</f>
        <v>0</v>
      </c>
      <c r="AF118" s="334">
        <f>P118*1000/Spec!I$21</f>
        <v>0</v>
      </c>
      <c r="AG118" s="334">
        <f>Q118*1000/Spec!I$22</f>
        <v>0</v>
      </c>
      <c r="AI118" s="200">
        <f>S118/'2007output'!$C116</f>
        <v>5.8375295425457487E-4</v>
      </c>
      <c r="AJ118" s="200">
        <f>T118/'2007output'!$C116</f>
        <v>1.3643743850205662E-8</v>
      </c>
      <c r="AK118" s="200">
        <f>U118/'2007output'!$C116</f>
        <v>1.5733317331185872E-9</v>
      </c>
      <c r="AL118" s="200">
        <f>V118/'2007output'!$C116</f>
        <v>0</v>
      </c>
      <c r="AM118" s="200">
        <f>W118/'2007output'!$C116</f>
        <v>0</v>
      </c>
      <c r="AN118" s="200">
        <f>X118/'2007output'!$C116</f>
        <v>0</v>
      </c>
      <c r="AO118" s="200">
        <f>Y118/'2007output'!$C116</f>
        <v>0</v>
      </c>
      <c r="AP118" s="200">
        <f>Z118/'2007output'!$C116</f>
        <v>0</v>
      </c>
      <c r="AQ118" s="200">
        <f>AA118/'2007output'!$C116</f>
        <v>0</v>
      </c>
      <c r="AR118" s="200">
        <f>AB118/'2007output'!$C116</f>
        <v>0</v>
      </c>
      <c r="AS118" s="200">
        <f>AC118/'2007output'!$C116</f>
        <v>0</v>
      </c>
      <c r="AT118" s="200">
        <f>AD118/'2007output'!$C116</f>
        <v>0</v>
      </c>
      <c r="AU118" s="200">
        <f>AE118/'2007output'!$C116</f>
        <v>0</v>
      </c>
      <c r="AV118" s="200">
        <f>AF118/'2007output'!$C116</f>
        <v>0</v>
      </c>
      <c r="AW118" s="200">
        <f>AG118/'2007output'!$C116</f>
        <v>0</v>
      </c>
      <c r="AY118" s="370">
        <f>IFERROR(IF(SUMPRODUCT(US_CO2!C121:AX121/SUM(US_CO2!C121:AX121),US_CO2!C$6:AX$6)&gt;3.5,4,IF(SUMPRODUCT(US_CO2!C121:AX121/SUM(US_CO2!C121:AX121),US_CO2!C$6:AX$6)&gt;2.5,3,2)),"")</f>
        <v>4</v>
      </c>
      <c r="AZ118" s="370">
        <f>IFERROR(IF(SUMPRODUCT(US_CH4!C121:AC121/SUM(US_CH4!C121:AC121),US_CH4!C$6:AC$6)&gt;3.5,4,IF(SUMPRODUCT(US_CH4!C121:AC121/SUM(US_CH4!C121:AC121),US_CH4!C$6:AC$6)&gt;2.5,3,2)),"")</f>
        <v>4</v>
      </c>
      <c r="BA118" s="223">
        <f>IFERROR(IF(SUMPRODUCT(US_N2O!C121:AA121/SUM(US_N2O!C121:AA121),US_N2O!C$6:AA$6)&gt;3.5,4,IF(SUMPRODUCT(US_N2O!C121:AA121/SUM(US_N2O!C121:AA121),US_N2O!C$6:AA$6)&gt;2.5,3,2)),"")</f>
        <v>4</v>
      </c>
      <c r="BB118" s="223" t="str">
        <f>IFERROR(IF(SUMPRODUCT(US_Others!U123:V123/SUM(US_Others!U123:V123),US_Others!U$8:V$8)&gt;3.5,4,IF(SUMPRODUCT(US_Others!U123:V123/SUM(US_Others!U123:V123),US_Others!U$8:V$8)&gt;2.5,3,2)),"")</f>
        <v/>
      </c>
      <c r="BC118" s="223" t="str">
        <f>IFERROR(IF((US_Others!C123*US_Others!C$8/SUM(US_Others!C123,US_Others!H123,US_Others!N123)+ US_Others!H123*US_Others!H$8/SUM(US_Others!C123,US_Others!H123,US_Others!N123)+US_Others!N123*US_Others!N$8/SUM(US_Others!C123,US_Others!H123,US_Others!N123))&gt;3.5,4,IF((US_Others!C123*US_Others!C$8/SUM(US_Others!C123,US_Others!H123,US_Others!N123)+ US_Others!H123*US_Others!H$8/SUM(US_Others!C123,US_Others!H123,US_Others!N123)+US_Others!N123*US_Others!N$8/SUM(US_Others!C123,US_Others!H123,US_Others!N123))&gt;2.5,3,2)),"")</f>
        <v/>
      </c>
      <c r="BD118" s="223" t="str">
        <f>IFERROR(IF((US_Others!D123*US_Others!D$8/SUM(US_Others!D123,US_Others!I123,US_Others!O123)+US_Others!I123*US_Others!I$8/SUM(US_Others!D123,US_Others!I123,US_Others!O123)+US_Others!O123*US_Others!O$8/SUM(US_Others!D123,US_Others!I123,US_Others!O123))&gt;3.5,4,IF((US_Others!D123*US_Others!D$8/SUM(US_Others!D123,US_Others!I123,US_Others!O123)+US_Others!I123*US_Others!I$8/SUM(US_Others!D123,US_Others!I123,US_Others!O123)+US_Others!O123*US_Others!O$8/SUM(US_Others!D123,US_Others!I123,US_Others!O123))&gt;2.5,3,2)),"")</f>
        <v/>
      </c>
      <c r="BE118" s="223" t="str">
        <f>IFERROR(IF((US_Others!E123*US_Others!E$8/SUM(US_Others!E123,US_Others!J123,US_Others!P123,US_Others!W123)+US_Others!J123*US_Others!J$8/SUM(US_Others!E123,US_Others!J123,US_Others!P123,US_Others!W123)+US_Others!P123*US_Others!P$8/SUM(US_Others!E123,US_Others!J123,US_Others!P123,US_Others!W123)+US_Others!W123*US_Others!W$8/SUM(US_Others!E123,US_Others!J123,US_Others!P123,US_Others!W123))&gt;3.5,4,IF((US_Others!E123*US_Others!E$8/SUM(US_Others!E123,US_Others!J123,US_Others!P123,US_Others!W123)+US_Others!J123*US_Others!J$8/SUM(US_Others!E123,US_Others!J123,US_Others!P123,US_Others!W123)+US_Others!P123*US_Others!P$8/SUM(US_Others!E123,US_Others!J123,US_Others!P123,US_Others!W123)+US_Others!W123*US_Others!W$8/SUM(US_Others!E123,US_Others!J123,US_Others!P123,US_Others!W123))&gt;2.5,3,2)),"")</f>
        <v/>
      </c>
      <c r="BF118" s="223" t="str">
        <f>IFERROR(IF((US_Others!F123*US_Others!F$8/SUM(US_Others!F123,US_Others!K123,US_Others!Q123)+US_Others!K123*US_Others!K$8/SUM(US_Others!F123,US_Others!K123,US_Others!Q123)+US_Others!Q123*US_Others!Q$8/SUM(US_Others!F123,US_Others!K123,US_Others!Q123))&gt;3.5,4,IF((US_Others!F123*US_Others!F$8/SUM(US_Others!F123,US_Others!K123,US_Others!Q123)+US_Others!K123*US_Others!K$8/SUM(US_Others!F123,US_Others!K123,US_Others!Q123)+US_Others!Q123*US_Others!Q$8/SUM(US_Others!F123,US_Others!K123,US_Others!Q123))&gt;2.5,3,2)),"")</f>
        <v/>
      </c>
      <c r="BG118" s="223" t="str">
        <f>IFERROR(IF((US_Others!G123*US_Others!G$8/SUM(US_Others!G123,US_Others!L123,US_Others!R123)+US_Others!L123*US_Others!L$8/SUM(US_Others!G123,US_Others!L123,US_Others!R123)+US_Others!R123*US_Others!R$8/SUM(US_Others!G123,US_Others!L123,US_Others!R123))&gt;3.5,4,IF((US_Others!G123*US_Others!G$8/SUM(US_Others!G123,US_Others!L123,US_Others!R123)+US_Others!L123*US_Others!L$8/SUM(US_Others!G123,US_Others!L123,US_Others!R123)+US_Others!R123*US_Others!R$8/SUM(US_Others!G123,US_Others!L123,US_Others!R123))&gt;2.5,3,2)),"")</f>
        <v/>
      </c>
      <c r="BH118" s="219" t="str">
        <f>IFERROR(IF((US_Others!Z123*US_Others!Z$8/SUM(US_Others!Z123,US_Others!AB123)+US_Others!AB123*US_Others!AB$8/SUM(US_Others!Z123,US_Others!AB123))&gt;3.5,4,IF((US_Others!Z123*US_Others!Z$8/SUM(US_Others!Z123,US_Others!AB123)+US_Others!AB123*US_Others!AB$8/SUM(US_Others!Z123,US_Others!AB123))&gt;2.5,3,2)),"")</f>
        <v/>
      </c>
      <c r="BI118" s="219" t="str">
        <f>IFERROR(IF((US_Others!AA123*US_Others!AA$8/SUM(US_Others!AA123,US_Others!AC123)+US_Others!AC123*US_Others!AC$8/SUM(US_Others!AA123,US_Others!AC123))&gt;3.5,4,IF((US_Others!AA123*US_Others!AA$8/SUM(US_Others!AA123,US_Others!AC123)+US_Others!AC123*US_Others!AC$8/SUM(US_Others!AA123,US_Others!AC123))&gt;2.5,3,2)),"")</f>
        <v/>
      </c>
      <c r="BJ118" s="219" t="str">
        <f>IFERROR(US_Others!AD123*US_Others!AD$8/US_Others!AD123,"")</f>
        <v/>
      </c>
      <c r="BK118" s="74" t="str">
        <f>IFERROR(US_Others!AE123*US_Others!AE$8/US_Others!AE123,"")</f>
        <v/>
      </c>
      <c r="BL118" s="219" t="str">
        <f>IFERROR(IF(SUMPRODUCT(US_Others!AG123:AI123/SUM(US_Others!AG123:AI123),US_Others!AG$8:AI$8)&gt;3.5,4,IF(SUMPRODUCT(US_Others!AG123:AI123/SUM(US_Others!AG123:AI123),US_Others!AG$8:AI$8)&gt;2.5,3,2)),"")</f>
        <v/>
      </c>
      <c r="BM118" s="219" t="str">
        <f>IFERROR(US_Others!AL123*US_Others!AL$8/US_Others!AL123,"")</f>
        <v/>
      </c>
    </row>
    <row r="119" spans="1:65">
      <c r="A119" s="200" t="s">
        <v>247</v>
      </c>
      <c r="B119" s="332">
        <v>334112</v>
      </c>
      <c r="C119" s="333">
        <f>SUM(US_CO2!C122:AX122)</f>
        <v>3.0741296301006714E-2</v>
      </c>
      <c r="D119" s="333">
        <f>SUM(US_CH4!C122:AC122)</f>
        <v>1.7742207199578327E-5</v>
      </c>
      <c r="E119" s="333">
        <f>SUM(US_N2O!C122:AA122)</f>
        <v>2.3876312560242584E-5</v>
      </c>
      <c r="F119" s="332">
        <f>US_Others!V124+US_Others!U124</f>
        <v>0</v>
      </c>
      <c r="G119" s="332">
        <f>US_Others!C124+US_Others!H124+US_Others!N124</f>
        <v>0</v>
      </c>
      <c r="H119" s="332">
        <f>US_Others!D124+US_Others!I124+US_Others!O124</f>
        <v>0</v>
      </c>
      <c r="I119" s="332">
        <f>US_Others!E124+US_Others!J124+US_Others!P124+US_Others!W124</f>
        <v>0</v>
      </c>
      <c r="J119" s="332">
        <f>US_Others!F124+US_Others!K124+US_Others!Q124</f>
        <v>0</v>
      </c>
      <c r="K119" s="332">
        <f>US_Others!G124+US_Others!L124+US_Others!R124</f>
        <v>0</v>
      </c>
      <c r="L119" s="332">
        <f>US_Others!Z124+US_Others!AB124</f>
        <v>0</v>
      </c>
      <c r="M119" s="332">
        <f>US_Others!AA124+US_Others!AC124</f>
        <v>0</v>
      </c>
      <c r="N119" s="332">
        <f>US_Others!AD124</f>
        <v>0</v>
      </c>
      <c r="O119" s="332">
        <f>US_Others!AE124</f>
        <v>0</v>
      </c>
      <c r="P119" s="332">
        <f>SUM(US_Others!AG124:AI124)</f>
        <v>0</v>
      </c>
      <c r="Q119" s="332">
        <f>US_Others!AL124</f>
        <v>0</v>
      </c>
      <c r="R119" s="332"/>
      <c r="S119" s="334">
        <f t="shared" si="1"/>
        <v>30.741296301006713</v>
      </c>
      <c r="T119" s="334">
        <f>D119*1000/Spec!I$6</f>
        <v>7.0968828798313299E-4</v>
      </c>
      <c r="U119" s="334">
        <f>E119*1000/Spec!I$7</f>
        <v>8.0121854229001961E-5</v>
      </c>
      <c r="V119" s="334">
        <f>F119*1000/Spec!I$8</f>
        <v>0</v>
      </c>
      <c r="W119" s="334">
        <f>G119*1000/Spec!I$9</f>
        <v>0</v>
      </c>
      <c r="X119" s="334">
        <f>H119*1000/Spec!I$10</f>
        <v>0</v>
      </c>
      <c r="Y119" s="334">
        <f>I119*1000/Spec!I$11</f>
        <v>0</v>
      </c>
      <c r="Z119" s="334">
        <f>J119*1000/Spec!I$12</f>
        <v>0</v>
      </c>
      <c r="AA119" s="334">
        <f>K119*1000/Spec!I$15</f>
        <v>0</v>
      </c>
      <c r="AB119" s="334">
        <f>L119*1000/Spec!I$17</f>
        <v>0</v>
      </c>
      <c r="AC119" s="334">
        <f>M119*1000/Spec!I$18</f>
        <v>0</v>
      </c>
      <c r="AD119" s="335">
        <f>N119*1000/Spec!I$25</f>
        <v>0</v>
      </c>
      <c r="AE119" s="335">
        <f>O119*1000/Spec!I$26</f>
        <v>0</v>
      </c>
      <c r="AF119" s="334">
        <f>P119*1000/Spec!I$21</f>
        <v>0</v>
      </c>
      <c r="AG119" s="334">
        <f>Q119*1000/Spec!I$22</f>
        <v>0</v>
      </c>
      <c r="AI119" s="200">
        <f>S119/'2007output'!$C117</f>
        <v>3.2203327363300558E-3</v>
      </c>
      <c r="AJ119" s="200">
        <f>T119/'2007output'!$C117</f>
        <v>7.4344048604979355E-8</v>
      </c>
      <c r="AK119" s="200">
        <f>U119/'2007output'!$C117</f>
        <v>8.3932384484602928E-9</v>
      </c>
      <c r="AL119" s="200">
        <f>V119/'2007output'!$C117</f>
        <v>0</v>
      </c>
      <c r="AM119" s="200">
        <f>W119/'2007output'!$C117</f>
        <v>0</v>
      </c>
      <c r="AN119" s="200">
        <f>X119/'2007output'!$C117</f>
        <v>0</v>
      </c>
      <c r="AO119" s="200">
        <f>Y119/'2007output'!$C117</f>
        <v>0</v>
      </c>
      <c r="AP119" s="200">
        <f>Z119/'2007output'!$C117</f>
        <v>0</v>
      </c>
      <c r="AQ119" s="200">
        <f>AA119/'2007output'!$C117</f>
        <v>0</v>
      </c>
      <c r="AR119" s="200">
        <f>AB119/'2007output'!$C117</f>
        <v>0</v>
      </c>
      <c r="AS119" s="200">
        <f>AC119/'2007output'!$C117</f>
        <v>0</v>
      </c>
      <c r="AT119" s="200">
        <f>AD119/'2007output'!$C117</f>
        <v>0</v>
      </c>
      <c r="AU119" s="200">
        <f>AE119/'2007output'!$C117</f>
        <v>0</v>
      </c>
      <c r="AV119" s="200">
        <f>AF119/'2007output'!$C117</f>
        <v>0</v>
      </c>
      <c r="AW119" s="200">
        <f>AG119/'2007output'!$C117</f>
        <v>0</v>
      </c>
      <c r="AY119" s="370">
        <f>IFERROR(IF(SUMPRODUCT(US_CO2!C122:AX122/SUM(US_CO2!C122:AX122),US_CO2!C$6:AX$6)&gt;3.5,4,IF(SUMPRODUCT(US_CO2!C122:AX122/SUM(US_CO2!C122:AX122),US_CO2!C$6:AX$6)&gt;2.5,3,2)),"")</f>
        <v>4</v>
      </c>
      <c r="AZ119" s="370">
        <f>IFERROR(IF(SUMPRODUCT(US_CH4!C122:AC122/SUM(US_CH4!C122:AC122),US_CH4!C$6:AC$6)&gt;3.5,4,IF(SUMPRODUCT(US_CH4!C122:AC122/SUM(US_CH4!C122:AC122),US_CH4!C$6:AC$6)&gt;2.5,3,2)),"")</f>
        <v>4</v>
      </c>
      <c r="BA119" s="223">
        <f>IFERROR(IF(SUMPRODUCT(US_N2O!C122:AA122/SUM(US_N2O!C122:AA122),US_N2O!C$6:AA$6)&gt;3.5,4,IF(SUMPRODUCT(US_N2O!C122:AA122/SUM(US_N2O!C122:AA122),US_N2O!C$6:AA$6)&gt;2.5,3,2)),"")</f>
        <v>4</v>
      </c>
      <c r="BB119" s="223" t="str">
        <f>IFERROR(IF(SUMPRODUCT(US_Others!U124:V124/SUM(US_Others!U124:V124),US_Others!U$8:V$8)&gt;3.5,4,IF(SUMPRODUCT(US_Others!U124:V124/SUM(US_Others!U124:V124),US_Others!U$8:V$8)&gt;2.5,3,2)),"")</f>
        <v/>
      </c>
      <c r="BC119" s="223" t="str">
        <f>IFERROR(IF((US_Others!C124*US_Others!C$8/SUM(US_Others!C124,US_Others!H124,US_Others!N124)+ US_Others!H124*US_Others!H$8/SUM(US_Others!C124,US_Others!H124,US_Others!N124)+US_Others!N124*US_Others!N$8/SUM(US_Others!C124,US_Others!H124,US_Others!N124))&gt;3.5,4,IF((US_Others!C124*US_Others!C$8/SUM(US_Others!C124,US_Others!H124,US_Others!N124)+ US_Others!H124*US_Others!H$8/SUM(US_Others!C124,US_Others!H124,US_Others!N124)+US_Others!N124*US_Others!N$8/SUM(US_Others!C124,US_Others!H124,US_Others!N124))&gt;2.5,3,2)),"")</f>
        <v/>
      </c>
      <c r="BD119" s="223" t="str">
        <f>IFERROR(IF((US_Others!D124*US_Others!D$8/SUM(US_Others!D124,US_Others!I124,US_Others!O124)+US_Others!I124*US_Others!I$8/SUM(US_Others!D124,US_Others!I124,US_Others!O124)+US_Others!O124*US_Others!O$8/SUM(US_Others!D124,US_Others!I124,US_Others!O124))&gt;3.5,4,IF((US_Others!D124*US_Others!D$8/SUM(US_Others!D124,US_Others!I124,US_Others!O124)+US_Others!I124*US_Others!I$8/SUM(US_Others!D124,US_Others!I124,US_Others!O124)+US_Others!O124*US_Others!O$8/SUM(US_Others!D124,US_Others!I124,US_Others!O124))&gt;2.5,3,2)),"")</f>
        <v/>
      </c>
      <c r="BE119" s="223" t="str">
        <f>IFERROR(IF((US_Others!E124*US_Others!E$8/SUM(US_Others!E124,US_Others!J124,US_Others!P124,US_Others!W124)+US_Others!J124*US_Others!J$8/SUM(US_Others!E124,US_Others!J124,US_Others!P124,US_Others!W124)+US_Others!P124*US_Others!P$8/SUM(US_Others!E124,US_Others!J124,US_Others!P124,US_Others!W124)+US_Others!W124*US_Others!W$8/SUM(US_Others!E124,US_Others!J124,US_Others!P124,US_Others!W124))&gt;3.5,4,IF((US_Others!E124*US_Others!E$8/SUM(US_Others!E124,US_Others!J124,US_Others!P124,US_Others!W124)+US_Others!J124*US_Others!J$8/SUM(US_Others!E124,US_Others!J124,US_Others!P124,US_Others!W124)+US_Others!P124*US_Others!P$8/SUM(US_Others!E124,US_Others!J124,US_Others!P124,US_Others!W124)+US_Others!W124*US_Others!W$8/SUM(US_Others!E124,US_Others!J124,US_Others!P124,US_Others!W124))&gt;2.5,3,2)),"")</f>
        <v/>
      </c>
      <c r="BF119" s="223" t="str">
        <f>IFERROR(IF((US_Others!F124*US_Others!F$8/SUM(US_Others!F124,US_Others!K124,US_Others!Q124)+US_Others!K124*US_Others!K$8/SUM(US_Others!F124,US_Others!K124,US_Others!Q124)+US_Others!Q124*US_Others!Q$8/SUM(US_Others!F124,US_Others!K124,US_Others!Q124))&gt;3.5,4,IF((US_Others!F124*US_Others!F$8/SUM(US_Others!F124,US_Others!K124,US_Others!Q124)+US_Others!K124*US_Others!K$8/SUM(US_Others!F124,US_Others!K124,US_Others!Q124)+US_Others!Q124*US_Others!Q$8/SUM(US_Others!F124,US_Others!K124,US_Others!Q124))&gt;2.5,3,2)),"")</f>
        <v/>
      </c>
      <c r="BG119" s="223" t="str">
        <f>IFERROR(IF((US_Others!G124*US_Others!G$8/SUM(US_Others!G124,US_Others!L124,US_Others!R124)+US_Others!L124*US_Others!L$8/SUM(US_Others!G124,US_Others!L124,US_Others!R124)+US_Others!R124*US_Others!R$8/SUM(US_Others!G124,US_Others!L124,US_Others!R124))&gt;3.5,4,IF((US_Others!G124*US_Others!G$8/SUM(US_Others!G124,US_Others!L124,US_Others!R124)+US_Others!L124*US_Others!L$8/SUM(US_Others!G124,US_Others!L124,US_Others!R124)+US_Others!R124*US_Others!R$8/SUM(US_Others!G124,US_Others!L124,US_Others!R124))&gt;2.5,3,2)),"")</f>
        <v/>
      </c>
      <c r="BH119" s="219" t="str">
        <f>IFERROR(IF((US_Others!Z124*US_Others!Z$8/SUM(US_Others!Z124,US_Others!AB124)+US_Others!AB124*US_Others!AB$8/SUM(US_Others!Z124,US_Others!AB124))&gt;3.5,4,IF((US_Others!Z124*US_Others!Z$8/SUM(US_Others!Z124,US_Others!AB124)+US_Others!AB124*US_Others!AB$8/SUM(US_Others!Z124,US_Others!AB124))&gt;2.5,3,2)),"")</f>
        <v/>
      </c>
      <c r="BI119" s="219" t="str">
        <f>IFERROR(IF((US_Others!AA124*US_Others!AA$8/SUM(US_Others!AA124,US_Others!AC124)+US_Others!AC124*US_Others!AC$8/SUM(US_Others!AA124,US_Others!AC124))&gt;3.5,4,IF((US_Others!AA124*US_Others!AA$8/SUM(US_Others!AA124,US_Others!AC124)+US_Others!AC124*US_Others!AC$8/SUM(US_Others!AA124,US_Others!AC124))&gt;2.5,3,2)),"")</f>
        <v/>
      </c>
      <c r="BJ119" s="219" t="str">
        <f>IFERROR(US_Others!AD124*US_Others!AD$8/US_Others!AD124,"")</f>
        <v/>
      </c>
      <c r="BK119" s="74" t="str">
        <f>IFERROR(US_Others!AE124*US_Others!AE$8/US_Others!AE124,"")</f>
        <v/>
      </c>
      <c r="BL119" s="219" t="str">
        <f>IFERROR(IF(SUMPRODUCT(US_Others!AG124:AI124/SUM(US_Others!AG124:AI124),US_Others!AG$8:AI$8)&gt;3.5,4,IF(SUMPRODUCT(US_Others!AG124:AI124/SUM(US_Others!AG124:AI124),US_Others!AG$8:AI$8)&gt;2.5,3,2)),"")</f>
        <v/>
      </c>
      <c r="BM119" s="219" t="str">
        <f>IFERROR(US_Others!AL124*US_Others!AL$8/US_Others!AL124,"")</f>
        <v/>
      </c>
    </row>
    <row r="120" spans="1:65">
      <c r="A120" s="200" t="s">
        <v>248</v>
      </c>
      <c r="B120" s="332" t="s">
        <v>249</v>
      </c>
      <c r="C120" s="333">
        <f>SUM(US_CO2!C123:AX123)</f>
        <v>0.29448486589341683</v>
      </c>
      <c r="D120" s="333">
        <f>SUM(US_CH4!C123:AC123)</f>
        <v>1.9091393777247355E-4</v>
      </c>
      <c r="E120" s="333">
        <f>SUM(US_N2O!C123:AA123)</f>
        <v>4.0560762539572251E-4</v>
      </c>
      <c r="F120" s="332">
        <f>US_Others!V125+US_Others!U125</f>
        <v>0</v>
      </c>
      <c r="G120" s="332">
        <f>US_Others!C125+US_Others!H125+US_Others!N125</f>
        <v>2.8222149412823044E-6</v>
      </c>
      <c r="H120" s="332">
        <f>US_Others!D125+US_Others!I125+US_Others!O125</f>
        <v>4.6284325037029789E-5</v>
      </c>
      <c r="I120" s="332">
        <f>US_Others!E125+US_Others!J125+US_Others!P125+US_Others!W125</f>
        <v>2.1392389254919862E-4</v>
      </c>
      <c r="J120" s="332">
        <f>US_Others!F125+US_Others!K125+US_Others!Q125</f>
        <v>3.6971015730798184E-5</v>
      </c>
      <c r="K120" s="332">
        <f>US_Others!G125+US_Others!L125+US_Others!R125</f>
        <v>3.6688794236669958E-6</v>
      </c>
      <c r="L120" s="332">
        <f>US_Others!Z125+US_Others!AB125</f>
        <v>0</v>
      </c>
      <c r="M120" s="332">
        <f>US_Others!AA125+US_Others!AC125</f>
        <v>0</v>
      </c>
      <c r="N120" s="332">
        <f>US_Others!AD125</f>
        <v>0</v>
      </c>
      <c r="O120" s="332">
        <f>US_Others!AE125</f>
        <v>0</v>
      </c>
      <c r="P120" s="332">
        <f>SUM(US_Others!AG125:AI125)</f>
        <v>0</v>
      </c>
      <c r="Q120" s="332">
        <f>US_Others!AL125</f>
        <v>0</v>
      </c>
      <c r="R120" s="332"/>
      <c r="S120" s="334">
        <f t="shared" si="1"/>
        <v>294.48486589341684</v>
      </c>
      <c r="T120" s="334">
        <f>D120*1000/Spec!I$6</f>
        <v>7.6365575108989416E-3</v>
      </c>
      <c r="U120" s="334">
        <f>E120*1000/Spec!I$7</f>
        <v>1.3610994140796056E-3</v>
      </c>
      <c r="V120" s="334">
        <f>F120*1000/Spec!I$8</f>
        <v>0</v>
      </c>
      <c r="W120" s="334">
        <f>G120*1000/Spec!I$9</f>
        <v>4.1810591722700801E-6</v>
      </c>
      <c r="X120" s="334">
        <f>H120*1000/Spec!I$10</f>
        <v>1.3224092867722797E-5</v>
      </c>
      <c r="Y120" s="334">
        <f>I120*1000/Spec!I$11</f>
        <v>1.4959712765678224E-4</v>
      </c>
      <c r="Z120" s="334">
        <f>J120*1000/Spec!I$12</f>
        <v>8.2709207451450079E-6</v>
      </c>
      <c r="AA120" s="334">
        <f>K120*1000/Spec!I$15</f>
        <v>3.7399382504250722E-7</v>
      </c>
      <c r="AB120" s="334">
        <f>L120*1000/Spec!I$17</f>
        <v>0</v>
      </c>
      <c r="AC120" s="334">
        <f>M120*1000/Spec!I$18</f>
        <v>0</v>
      </c>
      <c r="AD120" s="335">
        <f>N120*1000/Spec!I$25</f>
        <v>0</v>
      </c>
      <c r="AE120" s="335">
        <f>O120*1000/Spec!I$26</f>
        <v>0</v>
      </c>
      <c r="AF120" s="334">
        <f>P120*1000/Spec!I$21</f>
        <v>0</v>
      </c>
      <c r="AG120" s="334">
        <f>Q120*1000/Spec!I$22</f>
        <v>0</v>
      </c>
      <c r="AI120" s="200">
        <f>S120/'2007output'!$C118</f>
        <v>1.8885709349927327E-2</v>
      </c>
      <c r="AJ120" s="200">
        <f>T120/'2007output'!$C118</f>
        <v>4.8974267369325607E-7</v>
      </c>
      <c r="AK120" s="200">
        <f>U120/'2007output'!$C118</f>
        <v>8.7289130640646809E-8</v>
      </c>
      <c r="AL120" s="200">
        <f>V120/'2007output'!$C118</f>
        <v>0</v>
      </c>
      <c r="AM120" s="200">
        <f>W120/'2007output'!$C118</f>
        <v>2.6813693146091707E-10</v>
      </c>
      <c r="AN120" s="200">
        <f>X120/'2007output'!$C118</f>
        <v>8.4807880893495782E-10</v>
      </c>
      <c r="AO120" s="200">
        <f>Y120/'2007output'!$C118</f>
        <v>9.5938644043341397E-9</v>
      </c>
      <c r="AP120" s="200">
        <f>Z120/'2007output'!$C118</f>
        <v>5.3042523857788802E-10</v>
      </c>
      <c r="AQ120" s="200">
        <f>AA120/'2007output'!$C118</f>
        <v>2.3984725520586624E-11</v>
      </c>
      <c r="AR120" s="200">
        <f>AB120/'2007output'!$C118</f>
        <v>0</v>
      </c>
      <c r="AS120" s="200">
        <f>AC120/'2007output'!$C118</f>
        <v>0</v>
      </c>
      <c r="AT120" s="200">
        <f>AD120/'2007output'!$C118</f>
        <v>0</v>
      </c>
      <c r="AU120" s="200">
        <f>AE120/'2007output'!$C118</f>
        <v>0</v>
      </c>
      <c r="AV120" s="200">
        <f>AF120/'2007output'!$C118</f>
        <v>0</v>
      </c>
      <c r="AW120" s="200">
        <f>AG120/'2007output'!$C118</f>
        <v>0</v>
      </c>
      <c r="AY120" s="370">
        <f>IFERROR(IF(SUMPRODUCT(US_CO2!C123:AX123/SUM(US_CO2!C123:AX123),US_CO2!C$6:AX$6)&gt;3.5,4,IF(SUMPRODUCT(US_CO2!C123:AX123/SUM(US_CO2!C123:AX123),US_CO2!C$6:AX$6)&gt;2.5,3,2)),"")</f>
        <v>4</v>
      </c>
      <c r="AZ120" s="370">
        <f>IFERROR(IF(SUMPRODUCT(US_CH4!C123:AC123/SUM(US_CH4!C123:AC123),US_CH4!C$6:AC$6)&gt;3.5,4,IF(SUMPRODUCT(US_CH4!C123:AC123/SUM(US_CH4!C123:AC123),US_CH4!C$6:AC$6)&gt;2.5,3,2)),"")</f>
        <v>4</v>
      </c>
      <c r="BA120" s="223">
        <f>IFERROR(IF(SUMPRODUCT(US_N2O!C123:AA123/SUM(US_N2O!C123:AA123),US_N2O!C$6:AA$6)&gt;3.5,4,IF(SUMPRODUCT(US_N2O!C123:AA123/SUM(US_N2O!C123:AA123),US_N2O!C$6:AA$6)&gt;2.5,3,2)),"")</f>
        <v>4</v>
      </c>
      <c r="BB120" s="223" t="str">
        <f>IFERROR(IF(SUMPRODUCT(US_Others!U125:V125/SUM(US_Others!U125:V125),US_Others!U$8:V$8)&gt;3.5,4,IF(SUMPRODUCT(US_Others!U125:V125/SUM(US_Others!U125:V125),US_Others!U$8:V$8)&gt;2.5,3,2)),"")</f>
        <v/>
      </c>
      <c r="BC120" s="223">
        <f>IFERROR(IF((US_Others!C125*US_Others!C$8/SUM(US_Others!C125,US_Others!H125,US_Others!N125)+ US_Others!H125*US_Others!H$8/SUM(US_Others!C125,US_Others!H125,US_Others!N125)+US_Others!N125*US_Others!N$8/SUM(US_Others!C125,US_Others!H125,US_Others!N125))&gt;3.5,4,IF((US_Others!C125*US_Others!C$8/SUM(US_Others!C125,US_Others!H125,US_Others!N125)+ US_Others!H125*US_Others!H$8/SUM(US_Others!C125,US_Others!H125,US_Others!N125)+US_Others!N125*US_Others!N$8/SUM(US_Others!C125,US_Others!H125,US_Others!N125))&gt;2.5,3,2)),"")</f>
        <v>4</v>
      </c>
      <c r="BD120" s="223">
        <f>IFERROR(IF((US_Others!D125*US_Others!D$8/SUM(US_Others!D125,US_Others!I125,US_Others!O125)+US_Others!I125*US_Others!I$8/SUM(US_Others!D125,US_Others!I125,US_Others!O125)+US_Others!O125*US_Others!O$8/SUM(US_Others!D125,US_Others!I125,US_Others!O125))&gt;3.5,4,IF((US_Others!D125*US_Others!D$8/SUM(US_Others!D125,US_Others!I125,US_Others!O125)+US_Others!I125*US_Others!I$8/SUM(US_Others!D125,US_Others!I125,US_Others!O125)+US_Others!O125*US_Others!O$8/SUM(US_Others!D125,US_Others!I125,US_Others!O125))&gt;2.5,3,2)),"")</f>
        <v>4</v>
      </c>
      <c r="BE120" s="223">
        <f>IFERROR(IF((US_Others!E125*US_Others!E$8/SUM(US_Others!E125,US_Others!J125,US_Others!P125,US_Others!W125)+US_Others!J125*US_Others!J$8/SUM(US_Others!E125,US_Others!J125,US_Others!P125,US_Others!W125)+US_Others!P125*US_Others!P$8/SUM(US_Others!E125,US_Others!J125,US_Others!P125,US_Others!W125)+US_Others!W125*US_Others!W$8/SUM(US_Others!E125,US_Others!J125,US_Others!P125,US_Others!W125))&gt;3.5,4,IF((US_Others!E125*US_Others!E$8/SUM(US_Others!E125,US_Others!J125,US_Others!P125,US_Others!W125)+US_Others!J125*US_Others!J$8/SUM(US_Others!E125,US_Others!J125,US_Others!P125,US_Others!W125)+US_Others!P125*US_Others!P$8/SUM(US_Others!E125,US_Others!J125,US_Others!P125,US_Others!W125)+US_Others!W125*US_Others!W$8/SUM(US_Others!E125,US_Others!J125,US_Others!P125,US_Others!W125))&gt;2.5,3,2)),"")</f>
        <v>4</v>
      </c>
      <c r="BF120" s="223">
        <f>IFERROR(IF((US_Others!F125*US_Others!F$8/SUM(US_Others!F125,US_Others!K125,US_Others!Q125)+US_Others!K125*US_Others!K$8/SUM(US_Others!F125,US_Others!K125,US_Others!Q125)+US_Others!Q125*US_Others!Q$8/SUM(US_Others!F125,US_Others!K125,US_Others!Q125))&gt;3.5,4,IF((US_Others!F125*US_Others!F$8/SUM(US_Others!F125,US_Others!K125,US_Others!Q125)+US_Others!K125*US_Others!K$8/SUM(US_Others!F125,US_Others!K125,US_Others!Q125)+US_Others!Q125*US_Others!Q$8/SUM(US_Others!F125,US_Others!K125,US_Others!Q125))&gt;2.5,3,2)),"")</f>
        <v>4</v>
      </c>
      <c r="BG120" s="223">
        <f>IFERROR(IF((US_Others!G125*US_Others!G$8/SUM(US_Others!G125,US_Others!L125,US_Others!R125)+US_Others!L125*US_Others!L$8/SUM(US_Others!G125,US_Others!L125,US_Others!R125)+US_Others!R125*US_Others!R$8/SUM(US_Others!G125,US_Others!L125,US_Others!R125))&gt;3.5,4,IF((US_Others!G125*US_Others!G$8/SUM(US_Others!G125,US_Others!L125,US_Others!R125)+US_Others!L125*US_Others!L$8/SUM(US_Others!G125,US_Others!L125,US_Others!R125)+US_Others!R125*US_Others!R$8/SUM(US_Others!G125,US_Others!L125,US_Others!R125))&gt;2.5,3,2)),"")</f>
        <v>4</v>
      </c>
      <c r="BH120" s="219" t="str">
        <f>IFERROR(IF((US_Others!Z125*US_Others!Z$8/SUM(US_Others!Z125,US_Others!AB125)+US_Others!AB125*US_Others!AB$8/SUM(US_Others!Z125,US_Others!AB125))&gt;3.5,4,IF((US_Others!Z125*US_Others!Z$8/SUM(US_Others!Z125,US_Others!AB125)+US_Others!AB125*US_Others!AB$8/SUM(US_Others!Z125,US_Others!AB125))&gt;2.5,3,2)),"")</f>
        <v/>
      </c>
      <c r="BI120" s="219" t="str">
        <f>IFERROR(IF((US_Others!AA125*US_Others!AA$8/SUM(US_Others!AA125,US_Others!AC125)+US_Others!AC125*US_Others!AC$8/SUM(US_Others!AA125,US_Others!AC125))&gt;3.5,4,IF((US_Others!AA125*US_Others!AA$8/SUM(US_Others!AA125,US_Others!AC125)+US_Others!AC125*US_Others!AC$8/SUM(US_Others!AA125,US_Others!AC125))&gt;2.5,3,2)),"")</f>
        <v/>
      </c>
      <c r="BJ120" s="219" t="str">
        <f>IFERROR(US_Others!AD125*US_Others!AD$8/US_Others!AD125,"")</f>
        <v/>
      </c>
      <c r="BK120" s="74" t="str">
        <f>IFERROR(US_Others!AE125*US_Others!AE$8/US_Others!AE125,"")</f>
        <v/>
      </c>
      <c r="BL120" s="219" t="str">
        <f>IFERROR(IF(SUMPRODUCT(US_Others!AG125:AI125/SUM(US_Others!AG125:AI125),US_Others!AG$8:AI$8)&gt;3.5,4,IF(SUMPRODUCT(US_Others!AG125:AI125/SUM(US_Others!AG125:AI125),US_Others!AG$8:AI$8)&gt;2.5,3,2)),"")</f>
        <v/>
      </c>
      <c r="BM120" s="219" t="str">
        <f>IFERROR(US_Others!AL125*US_Others!AL$8/US_Others!AL125,"")</f>
        <v/>
      </c>
    </row>
    <row r="121" spans="1:65">
      <c r="A121" s="200" t="s">
        <v>250</v>
      </c>
      <c r="B121" s="332">
        <v>334210</v>
      </c>
      <c r="C121" s="333">
        <f>SUM(US_CO2!C124:AX124)</f>
        <v>0.33365654658507843</v>
      </c>
      <c r="D121" s="333">
        <f>SUM(US_CH4!C124:AC124)</f>
        <v>1.8835075241038947E-4</v>
      </c>
      <c r="E121" s="333">
        <f>SUM(US_N2O!C124:AA124)</f>
        <v>2.4355770065636779E-4</v>
      </c>
      <c r="F121" s="332">
        <f>US_Others!V126+US_Others!U126</f>
        <v>0</v>
      </c>
      <c r="G121" s="332">
        <f>US_Others!C126+US_Others!H126+US_Others!N126</f>
        <v>3.6176206881569609E-5</v>
      </c>
      <c r="H121" s="332">
        <f>US_Others!D126+US_Others!I126+US_Others!O126</f>
        <v>5.9328979285774158E-4</v>
      </c>
      <c r="I121" s="332">
        <f>US_Others!E126+US_Others!J126+US_Others!P126+US_Others!W126</f>
        <v>2.7421564816229758E-3</v>
      </c>
      <c r="J121" s="332">
        <f>US_Others!F126+US_Others!K126+US_Others!Q126</f>
        <v>4.7390831014856182E-4</v>
      </c>
      <c r="K121" s="332">
        <f>US_Others!G126+US_Others!L126+US_Others!R126</f>
        <v>4.70290689460405E-5</v>
      </c>
      <c r="L121" s="332">
        <f>US_Others!Z126+US_Others!AB126</f>
        <v>0</v>
      </c>
      <c r="M121" s="332">
        <f>US_Others!AA126+US_Others!AC126</f>
        <v>0</v>
      </c>
      <c r="N121" s="332">
        <f>US_Others!AD126</f>
        <v>0</v>
      </c>
      <c r="O121" s="332">
        <f>US_Others!AE126</f>
        <v>0</v>
      </c>
      <c r="P121" s="332">
        <f>SUM(US_Others!AG126:AI126)</f>
        <v>0</v>
      </c>
      <c r="Q121" s="332">
        <f>US_Others!AL126</f>
        <v>0</v>
      </c>
      <c r="R121" s="332"/>
      <c r="S121" s="334">
        <f t="shared" si="1"/>
        <v>333.65654658507844</v>
      </c>
      <c r="T121" s="334">
        <f>D121*1000/Spec!I$6</f>
        <v>7.5340300964155792E-3</v>
      </c>
      <c r="U121" s="334">
        <f>E121*1000/Spec!I$7</f>
        <v>8.1730772032338186E-4</v>
      </c>
      <c r="V121" s="334">
        <f>F121*1000/Spec!I$8</f>
        <v>0</v>
      </c>
      <c r="W121" s="334">
        <f>G121*1000/Spec!I$9</f>
        <v>5.359438056528831E-5</v>
      </c>
      <c r="X121" s="334">
        <f>H121*1000/Spec!I$10</f>
        <v>1.6951136938792618E-4</v>
      </c>
      <c r="Y121" s="334">
        <f>I121*1000/Spec!I$11</f>
        <v>1.9175919451908921E-3</v>
      </c>
      <c r="Z121" s="334">
        <f>J121*1000/Spec!I$12</f>
        <v>1.0601975618536059E-4</v>
      </c>
      <c r="AA121" s="334">
        <f>K121*1000/Spec!I$15</f>
        <v>4.7939927569867999E-6</v>
      </c>
      <c r="AB121" s="334">
        <f>L121*1000/Spec!I$17</f>
        <v>0</v>
      </c>
      <c r="AC121" s="334">
        <f>M121*1000/Spec!I$18</f>
        <v>0</v>
      </c>
      <c r="AD121" s="335">
        <f>N121*1000/Spec!I$25</f>
        <v>0</v>
      </c>
      <c r="AE121" s="335">
        <f>O121*1000/Spec!I$26</f>
        <v>0</v>
      </c>
      <c r="AF121" s="334">
        <f>P121*1000/Spec!I$21</f>
        <v>0</v>
      </c>
      <c r="AG121" s="334">
        <f>Q121*1000/Spec!I$22</f>
        <v>0</v>
      </c>
      <c r="AI121" s="200">
        <f>S121/'2007output'!$C119</f>
        <v>1.5968248221348572E-2</v>
      </c>
      <c r="AJ121" s="200">
        <f>T121/'2007output'!$C119</f>
        <v>3.6056616876839338E-7</v>
      </c>
      <c r="AK121" s="200">
        <f>U121/'2007output'!$C119</f>
        <v>3.9114990204516959E-8</v>
      </c>
      <c r="AL121" s="200">
        <f>V121/'2007output'!$C119</f>
        <v>0</v>
      </c>
      <c r="AM121" s="200">
        <f>W121/'2007output'!$C119</f>
        <v>2.5649380505043459E-9</v>
      </c>
      <c r="AN121" s="200">
        <f>X121/'2007output'!$C119</f>
        <v>8.1125326340237463E-9</v>
      </c>
      <c r="AO121" s="200">
        <f>Y121/'2007output'!$C119</f>
        <v>9.1772765981856523E-8</v>
      </c>
      <c r="AP121" s="200">
        <f>Z121/'2007output'!$C119</f>
        <v>5.0739294656788986E-9</v>
      </c>
      <c r="AQ121" s="200">
        <f>AA121/'2007output'!$C119</f>
        <v>2.2943253204052644E-10</v>
      </c>
      <c r="AR121" s="200">
        <f>AB121/'2007output'!$C119</f>
        <v>0</v>
      </c>
      <c r="AS121" s="200">
        <f>AC121/'2007output'!$C119</f>
        <v>0</v>
      </c>
      <c r="AT121" s="200">
        <f>AD121/'2007output'!$C119</f>
        <v>0</v>
      </c>
      <c r="AU121" s="200">
        <f>AE121/'2007output'!$C119</f>
        <v>0</v>
      </c>
      <c r="AV121" s="200">
        <f>AF121/'2007output'!$C119</f>
        <v>0</v>
      </c>
      <c r="AW121" s="200">
        <f>AG121/'2007output'!$C119</f>
        <v>0</v>
      </c>
      <c r="AY121" s="370">
        <f>IFERROR(IF(SUMPRODUCT(US_CO2!C124:AX124/SUM(US_CO2!C124:AX124),US_CO2!C$6:AX$6)&gt;3.5,4,IF(SUMPRODUCT(US_CO2!C124:AX124/SUM(US_CO2!C124:AX124),US_CO2!C$6:AX$6)&gt;2.5,3,2)),"")</f>
        <v>4</v>
      </c>
      <c r="AZ121" s="370">
        <f>IFERROR(IF(SUMPRODUCT(US_CH4!C124:AC124/SUM(US_CH4!C124:AC124),US_CH4!C$6:AC$6)&gt;3.5,4,IF(SUMPRODUCT(US_CH4!C124:AC124/SUM(US_CH4!C124:AC124),US_CH4!C$6:AC$6)&gt;2.5,3,2)),"")</f>
        <v>4</v>
      </c>
      <c r="BA121" s="223">
        <f>IFERROR(IF(SUMPRODUCT(US_N2O!C124:AA124/SUM(US_N2O!C124:AA124),US_N2O!C$6:AA$6)&gt;3.5,4,IF(SUMPRODUCT(US_N2O!C124:AA124/SUM(US_N2O!C124:AA124),US_N2O!C$6:AA$6)&gt;2.5,3,2)),"")</f>
        <v>4</v>
      </c>
      <c r="BB121" s="223" t="str">
        <f>IFERROR(IF(SUMPRODUCT(US_Others!U126:V126/SUM(US_Others!U126:V126),US_Others!U$8:V$8)&gt;3.5,4,IF(SUMPRODUCT(US_Others!U126:V126/SUM(US_Others!U126:V126),US_Others!U$8:V$8)&gt;2.5,3,2)),"")</f>
        <v/>
      </c>
      <c r="BC121" s="223">
        <f>IFERROR(IF((US_Others!C126*US_Others!C$8/SUM(US_Others!C126,US_Others!H126,US_Others!N126)+ US_Others!H126*US_Others!H$8/SUM(US_Others!C126,US_Others!H126,US_Others!N126)+US_Others!N126*US_Others!N$8/SUM(US_Others!C126,US_Others!H126,US_Others!N126))&gt;3.5,4,IF((US_Others!C126*US_Others!C$8/SUM(US_Others!C126,US_Others!H126,US_Others!N126)+ US_Others!H126*US_Others!H$8/SUM(US_Others!C126,US_Others!H126,US_Others!N126)+US_Others!N126*US_Others!N$8/SUM(US_Others!C126,US_Others!H126,US_Others!N126))&gt;2.5,3,2)),"")</f>
        <v>4</v>
      </c>
      <c r="BD121" s="223">
        <f>IFERROR(IF((US_Others!D126*US_Others!D$8/SUM(US_Others!D126,US_Others!I126,US_Others!O126)+US_Others!I126*US_Others!I$8/SUM(US_Others!D126,US_Others!I126,US_Others!O126)+US_Others!O126*US_Others!O$8/SUM(US_Others!D126,US_Others!I126,US_Others!O126))&gt;3.5,4,IF((US_Others!D126*US_Others!D$8/SUM(US_Others!D126,US_Others!I126,US_Others!O126)+US_Others!I126*US_Others!I$8/SUM(US_Others!D126,US_Others!I126,US_Others!O126)+US_Others!O126*US_Others!O$8/SUM(US_Others!D126,US_Others!I126,US_Others!O126))&gt;2.5,3,2)),"")</f>
        <v>4</v>
      </c>
      <c r="BE121" s="223">
        <f>IFERROR(IF((US_Others!E126*US_Others!E$8/SUM(US_Others!E126,US_Others!J126,US_Others!P126,US_Others!W126)+US_Others!J126*US_Others!J$8/SUM(US_Others!E126,US_Others!J126,US_Others!P126,US_Others!W126)+US_Others!P126*US_Others!P$8/SUM(US_Others!E126,US_Others!J126,US_Others!P126,US_Others!W126)+US_Others!W126*US_Others!W$8/SUM(US_Others!E126,US_Others!J126,US_Others!P126,US_Others!W126))&gt;3.5,4,IF((US_Others!E126*US_Others!E$8/SUM(US_Others!E126,US_Others!J126,US_Others!P126,US_Others!W126)+US_Others!J126*US_Others!J$8/SUM(US_Others!E126,US_Others!J126,US_Others!P126,US_Others!W126)+US_Others!P126*US_Others!P$8/SUM(US_Others!E126,US_Others!J126,US_Others!P126,US_Others!W126)+US_Others!W126*US_Others!W$8/SUM(US_Others!E126,US_Others!J126,US_Others!P126,US_Others!W126))&gt;2.5,3,2)),"")</f>
        <v>4</v>
      </c>
      <c r="BF121" s="223">
        <f>IFERROR(IF((US_Others!F126*US_Others!F$8/SUM(US_Others!F126,US_Others!K126,US_Others!Q126)+US_Others!K126*US_Others!K$8/SUM(US_Others!F126,US_Others!K126,US_Others!Q126)+US_Others!Q126*US_Others!Q$8/SUM(US_Others!F126,US_Others!K126,US_Others!Q126))&gt;3.5,4,IF((US_Others!F126*US_Others!F$8/SUM(US_Others!F126,US_Others!K126,US_Others!Q126)+US_Others!K126*US_Others!K$8/SUM(US_Others!F126,US_Others!K126,US_Others!Q126)+US_Others!Q126*US_Others!Q$8/SUM(US_Others!F126,US_Others!K126,US_Others!Q126))&gt;2.5,3,2)),"")</f>
        <v>4</v>
      </c>
      <c r="BG121" s="223">
        <f>IFERROR(IF((US_Others!G126*US_Others!G$8/SUM(US_Others!G126,US_Others!L126,US_Others!R126)+US_Others!L126*US_Others!L$8/SUM(US_Others!G126,US_Others!L126,US_Others!R126)+US_Others!R126*US_Others!R$8/SUM(US_Others!G126,US_Others!L126,US_Others!R126))&gt;3.5,4,IF((US_Others!G126*US_Others!G$8/SUM(US_Others!G126,US_Others!L126,US_Others!R126)+US_Others!L126*US_Others!L$8/SUM(US_Others!G126,US_Others!L126,US_Others!R126)+US_Others!R126*US_Others!R$8/SUM(US_Others!G126,US_Others!L126,US_Others!R126))&gt;2.5,3,2)),"")</f>
        <v>4</v>
      </c>
      <c r="BH121" s="219" t="str">
        <f>IFERROR(IF((US_Others!Z126*US_Others!Z$8/SUM(US_Others!Z126,US_Others!AB126)+US_Others!AB126*US_Others!AB$8/SUM(US_Others!Z126,US_Others!AB126))&gt;3.5,4,IF((US_Others!Z126*US_Others!Z$8/SUM(US_Others!Z126,US_Others!AB126)+US_Others!AB126*US_Others!AB$8/SUM(US_Others!Z126,US_Others!AB126))&gt;2.5,3,2)),"")</f>
        <v/>
      </c>
      <c r="BI121" s="219" t="str">
        <f>IFERROR(IF((US_Others!AA126*US_Others!AA$8/SUM(US_Others!AA126,US_Others!AC126)+US_Others!AC126*US_Others!AC$8/SUM(US_Others!AA126,US_Others!AC126))&gt;3.5,4,IF((US_Others!AA126*US_Others!AA$8/SUM(US_Others!AA126,US_Others!AC126)+US_Others!AC126*US_Others!AC$8/SUM(US_Others!AA126,US_Others!AC126))&gt;2.5,3,2)),"")</f>
        <v/>
      </c>
      <c r="BJ121" s="219" t="str">
        <f>IFERROR(US_Others!AD126*US_Others!AD$8/US_Others!AD126,"")</f>
        <v/>
      </c>
      <c r="BK121" s="74" t="str">
        <f>IFERROR(US_Others!AE126*US_Others!AE$8/US_Others!AE126,"")</f>
        <v/>
      </c>
      <c r="BL121" s="219" t="str">
        <f>IFERROR(IF(SUMPRODUCT(US_Others!AG126:AI126/SUM(US_Others!AG126:AI126),US_Others!AG$8:AI$8)&gt;3.5,4,IF(SUMPRODUCT(US_Others!AG126:AI126/SUM(US_Others!AG126:AI126),US_Others!AG$8:AI$8)&gt;2.5,3,2)),"")</f>
        <v/>
      </c>
      <c r="BM121" s="219" t="str">
        <f>IFERROR(US_Others!AL126*US_Others!AL$8/US_Others!AL126,"")</f>
        <v/>
      </c>
    </row>
    <row r="122" spans="1:65">
      <c r="A122" s="200" t="s">
        <v>251</v>
      </c>
      <c r="B122" s="332">
        <v>334220</v>
      </c>
      <c r="C122" s="333">
        <f>SUM(US_CO2!C125:AX125)</f>
        <v>0.10668379095373599</v>
      </c>
      <c r="D122" s="333">
        <f>SUM(US_CH4!C125:AC125)</f>
        <v>6.2777146622832011E-5</v>
      </c>
      <c r="E122" s="333">
        <f>SUM(US_N2O!C125:AA125)</f>
        <v>8.731356806548904E-5</v>
      </c>
      <c r="F122" s="332">
        <f>US_Others!V127+US_Others!U127</f>
        <v>0</v>
      </c>
      <c r="G122" s="332">
        <f>US_Others!C127+US_Others!H127+US_Others!N127</f>
        <v>5.1185801703521927E-5</v>
      </c>
      <c r="H122" s="332">
        <f>US_Others!D127+US_Others!I127+US_Others!O127</f>
        <v>8.3944714793775981E-4</v>
      </c>
      <c r="I122" s="332">
        <f>US_Others!E127+US_Others!J127+US_Others!P127+US_Others!W127</f>
        <v>3.8798837691269615E-3</v>
      </c>
      <c r="J122" s="332">
        <f>US_Others!F127+US_Others!K127+US_Others!Q127</f>
        <v>6.7053400231613727E-4</v>
      </c>
      <c r="K122" s="332">
        <f>US_Others!G127+US_Others!L127+US_Others!R127</f>
        <v>6.6541542214578519E-5</v>
      </c>
      <c r="L122" s="332">
        <f>US_Others!Z127+US_Others!AB127</f>
        <v>0</v>
      </c>
      <c r="M122" s="332">
        <f>US_Others!AA127+US_Others!AC127</f>
        <v>0</v>
      </c>
      <c r="N122" s="332">
        <f>US_Others!AD127</f>
        <v>0</v>
      </c>
      <c r="O122" s="332">
        <f>US_Others!AE127</f>
        <v>0</v>
      </c>
      <c r="P122" s="332">
        <f>SUM(US_Others!AG127:AI127)</f>
        <v>0</v>
      </c>
      <c r="Q122" s="332">
        <f>US_Others!AL127</f>
        <v>0</v>
      </c>
      <c r="R122" s="332"/>
      <c r="S122" s="334">
        <f t="shared" si="1"/>
        <v>106.68379095373599</v>
      </c>
      <c r="T122" s="334">
        <f>D122*1000/Spec!I$6</f>
        <v>2.5110858649132805E-3</v>
      </c>
      <c r="U122" s="334">
        <f>E122*1000/Spec!I$7</f>
        <v>2.9299855055533232E-4</v>
      </c>
      <c r="V122" s="334">
        <f>F122*1000/Spec!I$8</f>
        <v>0</v>
      </c>
      <c r="W122" s="334">
        <f>G122*1000/Spec!I$9</f>
        <v>7.5830817338551004E-5</v>
      </c>
      <c r="X122" s="334">
        <f>H122*1000/Spec!I$10</f>
        <v>2.3984204226793135E-4</v>
      </c>
      <c r="Y122" s="334">
        <f>I122*1000/Spec!I$11</f>
        <v>2.7132054329559174E-3</v>
      </c>
      <c r="Z122" s="334">
        <f>J122*1000/Spec!I$12</f>
        <v>1.5000760678213361E-4</v>
      </c>
      <c r="AA122" s="334">
        <f>K122*1000/Spec!I$15</f>
        <v>6.7830318261547929E-6</v>
      </c>
      <c r="AB122" s="334">
        <f>L122*1000/Spec!I$17</f>
        <v>0</v>
      </c>
      <c r="AC122" s="334">
        <f>M122*1000/Spec!I$18</f>
        <v>0</v>
      </c>
      <c r="AD122" s="335">
        <f>N122*1000/Spec!I$25</f>
        <v>0</v>
      </c>
      <c r="AE122" s="335">
        <f>O122*1000/Spec!I$26</f>
        <v>0</v>
      </c>
      <c r="AF122" s="334">
        <f>P122*1000/Spec!I$21</f>
        <v>0</v>
      </c>
      <c r="AG122" s="334">
        <f>Q122*1000/Spec!I$22</f>
        <v>0</v>
      </c>
      <c r="AI122" s="200">
        <f>S122/'2007output'!$C120</f>
        <v>2.4198469152751602E-3</v>
      </c>
      <c r="AJ122" s="200">
        <f>T122/'2007output'!$C120</f>
        <v>5.6957512756896151E-8</v>
      </c>
      <c r="AK122" s="200">
        <f>U122/'2007output'!$C120</f>
        <v>6.645917176386062E-9</v>
      </c>
      <c r="AL122" s="200">
        <f>V122/'2007output'!$C120</f>
        <v>0</v>
      </c>
      <c r="AM122" s="200">
        <f>W122/'2007output'!$C120</f>
        <v>1.7200267048914874E-9</v>
      </c>
      <c r="AN122" s="200">
        <f>X122/'2007output'!$C120</f>
        <v>5.4401987494710766E-9</v>
      </c>
      <c r="AO122" s="200">
        <f>Y122/'2007output'!$C120</f>
        <v>6.1542074374666403E-8</v>
      </c>
      <c r="AP122" s="200">
        <f>Z122/'2007output'!$C120</f>
        <v>3.402536048770241E-9</v>
      </c>
      <c r="AQ122" s="200">
        <f>AA122/'2007output'!$C120</f>
        <v>1.5385559974946792E-10</v>
      </c>
      <c r="AR122" s="200">
        <f>AB122/'2007output'!$C120</f>
        <v>0</v>
      </c>
      <c r="AS122" s="200">
        <f>AC122/'2007output'!$C120</f>
        <v>0</v>
      </c>
      <c r="AT122" s="200">
        <f>AD122/'2007output'!$C120</f>
        <v>0</v>
      </c>
      <c r="AU122" s="200">
        <f>AE122/'2007output'!$C120</f>
        <v>0</v>
      </c>
      <c r="AV122" s="200">
        <f>AF122/'2007output'!$C120</f>
        <v>0</v>
      </c>
      <c r="AW122" s="200">
        <f>AG122/'2007output'!$C120</f>
        <v>0</v>
      </c>
      <c r="AY122" s="370">
        <f>IFERROR(IF(SUMPRODUCT(US_CO2!C125:AX125/SUM(US_CO2!C125:AX125),US_CO2!C$6:AX$6)&gt;3.5,4,IF(SUMPRODUCT(US_CO2!C125:AX125/SUM(US_CO2!C125:AX125),US_CO2!C$6:AX$6)&gt;2.5,3,2)),"")</f>
        <v>4</v>
      </c>
      <c r="AZ122" s="370">
        <f>IFERROR(IF(SUMPRODUCT(US_CH4!C125:AC125/SUM(US_CH4!C125:AC125),US_CH4!C$6:AC$6)&gt;3.5,4,IF(SUMPRODUCT(US_CH4!C125:AC125/SUM(US_CH4!C125:AC125),US_CH4!C$6:AC$6)&gt;2.5,3,2)),"")</f>
        <v>4</v>
      </c>
      <c r="BA122" s="223">
        <f>IFERROR(IF(SUMPRODUCT(US_N2O!C125:AA125/SUM(US_N2O!C125:AA125),US_N2O!C$6:AA$6)&gt;3.5,4,IF(SUMPRODUCT(US_N2O!C125:AA125/SUM(US_N2O!C125:AA125),US_N2O!C$6:AA$6)&gt;2.5,3,2)),"")</f>
        <v>4</v>
      </c>
      <c r="BB122" s="223" t="str">
        <f>IFERROR(IF(SUMPRODUCT(US_Others!U127:V127/SUM(US_Others!U127:V127),US_Others!U$8:V$8)&gt;3.5,4,IF(SUMPRODUCT(US_Others!U127:V127/SUM(US_Others!U127:V127),US_Others!U$8:V$8)&gt;2.5,3,2)),"")</f>
        <v/>
      </c>
      <c r="BC122" s="223">
        <f>IFERROR(IF((US_Others!C127*US_Others!C$8/SUM(US_Others!C127,US_Others!H127,US_Others!N127)+ US_Others!H127*US_Others!H$8/SUM(US_Others!C127,US_Others!H127,US_Others!N127)+US_Others!N127*US_Others!N$8/SUM(US_Others!C127,US_Others!H127,US_Others!N127))&gt;3.5,4,IF((US_Others!C127*US_Others!C$8/SUM(US_Others!C127,US_Others!H127,US_Others!N127)+ US_Others!H127*US_Others!H$8/SUM(US_Others!C127,US_Others!H127,US_Others!N127)+US_Others!N127*US_Others!N$8/SUM(US_Others!C127,US_Others!H127,US_Others!N127))&gt;2.5,3,2)),"")</f>
        <v>4</v>
      </c>
      <c r="BD122" s="223">
        <f>IFERROR(IF((US_Others!D127*US_Others!D$8/SUM(US_Others!D127,US_Others!I127,US_Others!O127)+US_Others!I127*US_Others!I$8/SUM(US_Others!D127,US_Others!I127,US_Others!O127)+US_Others!O127*US_Others!O$8/SUM(US_Others!D127,US_Others!I127,US_Others!O127))&gt;3.5,4,IF((US_Others!D127*US_Others!D$8/SUM(US_Others!D127,US_Others!I127,US_Others!O127)+US_Others!I127*US_Others!I$8/SUM(US_Others!D127,US_Others!I127,US_Others!O127)+US_Others!O127*US_Others!O$8/SUM(US_Others!D127,US_Others!I127,US_Others!O127))&gt;2.5,3,2)),"")</f>
        <v>4</v>
      </c>
      <c r="BE122" s="223">
        <f>IFERROR(IF((US_Others!E127*US_Others!E$8/SUM(US_Others!E127,US_Others!J127,US_Others!P127,US_Others!W127)+US_Others!J127*US_Others!J$8/SUM(US_Others!E127,US_Others!J127,US_Others!P127,US_Others!W127)+US_Others!P127*US_Others!P$8/SUM(US_Others!E127,US_Others!J127,US_Others!P127,US_Others!W127)+US_Others!W127*US_Others!W$8/SUM(US_Others!E127,US_Others!J127,US_Others!P127,US_Others!W127))&gt;3.5,4,IF((US_Others!E127*US_Others!E$8/SUM(US_Others!E127,US_Others!J127,US_Others!P127,US_Others!W127)+US_Others!J127*US_Others!J$8/SUM(US_Others!E127,US_Others!J127,US_Others!P127,US_Others!W127)+US_Others!P127*US_Others!P$8/SUM(US_Others!E127,US_Others!J127,US_Others!P127,US_Others!W127)+US_Others!W127*US_Others!W$8/SUM(US_Others!E127,US_Others!J127,US_Others!P127,US_Others!W127))&gt;2.5,3,2)),"")</f>
        <v>4</v>
      </c>
      <c r="BF122" s="223">
        <f>IFERROR(IF((US_Others!F127*US_Others!F$8/SUM(US_Others!F127,US_Others!K127,US_Others!Q127)+US_Others!K127*US_Others!K$8/SUM(US_Others!F127,US_Others!K127,US_Others!Q127)+US_Others!Q127*US_Others!Q$8/SUM(US_Others!F127,US_Others!K127,US_Others!Q127))&gt;3.5,4,IF((US_Others!F127*US_Others!F$8/SUM(US_Others!F127,US_Others!K127,US_Others!Q127)+US_Others!K127*US_Others!K$8/SUM(US_Others!F127,US_Others!K127,US_Others!Q127)+US_Others!Q127*US_Others!Q$8/SUM(US_Others!F127,US_Others!K127,US_Others!Q127))&gt;2.5,3,2)),"")</f>
        <v>4</v>
      </c>
      <c r="BG122" s="223">
        <f>IFERROR(IF((US_Others!G127*US_Others!G$8/SUM(US_Others!G127,US_Others!L127,US_Others!R127)+US_Others!L127*US_Others!L$8/SUM(US_Others!G127,US_Others!L127,US_Others!R127)+US_Others!R127*US_Others!R$8/SUM(US_Others!G127,US_Others!L127,US_Others!R127))&gt;3.5,4,IF((US_Others!G127*US_Others!G$8/SUM(US_Others!G127,US_Others!L127,US_Others!R127)+US_Others!L127*US_Others!L$8/SUM(US_Others!G127,US_Others!L127,US_Others!R127)+US_Others!R127*US_Others!R$8/SUM(US_Others!G127,US_Others!L127,US_Others!R127))&gt;2.5,3,2)),"")</f>
        <v>4</v>
      </c>
      <c r="BH122" s="219" t="str">
        <f>IFERROR(IF((US_Others!Z127*US_Others!Z$8/SUM(US_Others!Z127,US_Others!AB127)+US_Others!AB127*US_Others!AB$8/SUM(US_Others!Z127,US_Others!AB127))&gt;3.5,4,IF((US_Others!Z127*US_Others!Z$8/SUM(US_Others!Z127,US_Others!AB127)+US_Others!AB127*US_Others!AB$8/SUM(US_Others!Z127,US_Others!AB127))&gt;2.5,3,2)),"")</f>
        <v/>
      </c>
      <c r="BI122" s="219" t="str">
        <f>IFERROR(IF((US_Others!AA127*US_Others!AA$8/SUM(US_Others!AA127,US_Others!AC127)+US_Others!AC127*US_Others!AC$8/SUM(US_Others!AA127,US_Others!AC127))&gt;3.5,4,IF((US_Others!AA127*US_Others!AA$8/SUM(US_Others!AA127,US_Others!AC127)+US_Others!AC127*US_Others!AC$8/SUM(US_Others!AA127,US_Others!AC127))&gt;2.5,3,2)),"")</f>
        <v/>
      </c>
      <c r="BJ122" s="219" t="str">
        <f>IFERROR(US_Others!AD127*US_Others!AD$8/US_Others!AD127,"")</f>
        <v/>
      </c>
      <c r="BK122" s="74" t="str">
        <f>IFERROR(US_Others!AE127*US_Others!AE$8/US_Others!AE127,"")</f>
        <v/>
      </c>
      <c r="BL122" s="219" t="str">
        <f>IFERROR(IF(SUMPRODUCT(US_Others!AG127:AI127/SUM(US_Others!AG127:AI127),US_Others!AG$8:AI$8)&gt;3.5,4,IF(SUMPRODUCT(US_Others!AG127:AI127/SUM(US_Others!AG127:AI127),US_Others!AG$8:AI$8)&gt;2.5,3,2)),"")</f>
        <v/>
      </c>
      <c r="BM122" s="219" t="str">
        <f>IFERROR(US_Others!AL127*US_Others!AL$8/US_Others!AL127,"")</f>
        <v/>
      </c>
    </row>
    <row r="123" spans="1:65">
      <c r="A123" s="200" t="s">
        <v>252</v>
      </c>
      <c r="B123" s="332">
        <v>334290</v>
      </c>
      <c r="C123" s="333">
        <f>SUM(US_CO2!C126:AX126)</f>
        <v>5.6966207285037311E-2</v>
      </c>
      <c r="D123" s="333">
        <f>SUM(US_CH4!C126:AC126)</f>
        <v>3.2074432249688352E-5</v>
      </c>
      <c r="E123" s="333">
        <f>SUM(US_N2O!C126:AA126)</f>
        <v>4.1275590290684734E-5</v>
      </c>
      <c r="F123" s="332">
        <f>US_Others!V128+US_Others!U128</f>
        <v>0</v>
      </c>
      <c r="G123" s="332">
        <f>US_Others!C128+US_Others!H128+US_Others!N128</f>
        <v>1.4111074706411522E-6</v>
      </c>
      <c r="H123" s="332">
        <f>US_Others!D128+US_Others!I128+US_Others!O128</f>
        <v>2.3142162518514894E-5</v>
      </c>
      <c r="I123" s="332">
        <f>US_Others!E128+US_Others!J128+US_Others!P128+US_Others!W128</f>
        <v>1.0696194627459931E-4</v>
      </c>
      <c r="J123" s="332">
        <f>US_Others!F128+US_Others!K128+US_Others!Q128</f>
        <v>1.8485507865399092E-5</v>
      </c>
      <c r="K123" s="332">
        <f>US_Others!G128+US_Others!L128+US_Others!R128</f>
        <v>1.8344397118334979E-6</v>
      </c>
      <c r="L123" s="332">
        <f>US_Others!Z128+US_Others!AB128</f>
        <v>0</v>
      </c>
      <c r="M123" s="332">
        <f>US_Others!AA128+US_Others!AC128</f>
        <v>0</v>
      </c>
      <c r="N123" s="332">
        <f>US_Others!AD128</f>
        <v>0</v>
      </c>
      <c r="O123" s="332">
        <f>US_Others!AE128</f>
        <v>0</v>
      </c>
      <c r="P123" s="332">
        <f>SUM(US_Others!AG128:AI128)</f>
        <v>0</v>
      </c>
      <c r="Q123" s="332">
        <f>US_Others!AL128</f>
        <v>0</v>
      </c>
      <c r="R123" s="332"/>
      <c r="S123" s="334">
        <f t="shared" si="1"/>
        <v>56.966207285037314</v>
      </c>
      <c r="T123" s="334">
        <f>D123*1000/Spec!I$6</f>
        <v>1.2829772899875342E-3</v>
      </c>
      <c r="U123" s="334">
        <f>E123*1000/Spec!I$7</f>
        <v>1.3850869225061991E-4</v>
      </c>
      <c r="V123" s="334">
        <f>F123*1000/Spec!I$8</f>
        <v>0</v>
      </c>
      <c r="W123" s="334">
        <f>G123*1000/Spec!I$9</f>
        <v>2.09052958613504E-6</v>
      </c>
      <c r="X123" s="334">
        <f>H123*1000/Spec!I$10</f>
        <v>6.6120464338613984E-6</v>
      </c>
      <c r="Y123" s="334">
        <f>I123*1000/Spec!I$11</f>
        <v>7.4798563828391119E-5</v>
      </c>
      <c r="Z123" s="334">
        <f>J123*1000/Spec!I$12</f>
        <v>4.1354603725725039E-6</v>
      </c>
      <c r="AA123" s="334">
        <f>K123*1000/Spec!I$15</f>
        <v>1.8699691252125361E-7</v>
      </c>
      <c r="AB123" s="334">
        <f>L123*1000/Spec!I$17</f>
        <v>0</v>
      </c>
      <c r="AC123" s="334">
        <f>M123*1000/Spec!I$18</f>
        <v>0</v>
      </c>
      <c r="AD123" s="335">
        <f>N123*1000/Spec!I$25</f>
        <v>0</v>
      </c>
      <c r="AE123" s="335">
        <f>O123*1000/Spec!I$26</f>
        <v>0</v>
      </c>
      <c r="AF123" s="334">
        <f>P123*1000/Spec!I$21</f>
        <v>0</v>
      </c>
      <c r="AG123" s="334">
        <f>Q123*1000/Spec!I$22</f>
        <v>0</v>
      </c>
      <c r="AI123" s="200">
        <f>S123/'2007output'!$C121</f>
        <v>9.5086308270801723E-3</v>
      </c>
      <c r="AJ123" s="200">
        <f>T123/'2007output'!$C121</f>
        <v>2.141507744929952E-7</v>
      </c>
      <c r="AK123" s="200">
        <f>U123/'2007output'!$C121</f>
        <v>2.3119461233620417E-8</v>
      </c>
      <c r="AL123" s="200">
        <f>V123/'2007output'!$C121</f>
        <v>0</v>
      </c>
      <c r="AM123" s="200">
        <f>W123/'2007output'!$C121</f>
        <v>3.4894501521199134E-10</v>
      </c>
      <c r="AN123" s="200">
        <f>X123/'2007output'!$C121</f>
        <v>1.1036632338276412E-9</v>
      </c>
      <c r="AO123" s="200">
        <f>Y123/'2007output'!$C121</f>
        <v>1.2485155037287785E-8</v>
      </c>
      <c r="AP123" s="200">
        <f>Z123/'2007output'!$C121</f>
        <v>6.9027881364922452E-10</v>
      </c>
      <c r="AQ123" s="200">
        <f>AA123/'2007output'!$C121</f>
        <v>3.1212971544191892E-11</v>
      </c>
      <c r="AR123" s="200">
        <f>AB123/'2007output'!$C121</f>
        <v>0</v>
      </c>
      <c r="AS123" s="200">
        <f>AC123/'2007output'!$C121</f>
        <v>0</v>
      </c>
      <c r="AT123" s="200">
        <f>AD123/'2007output'!$C121</f>
        <v>0</v>
      </c>
      <c r="AU123" s="200">
        <f>AE123/'2007output'!$C121</f>
        <v>0</v>
      </c>
      <c r="AV123" s="200">
        <f>AF123/'2007output'!$C121</f>
        <v>0</v>
      </c>
      <c r="AW123" s="200">
        <f>AG123/'2007output'!$C121</f>
        <v>0</v>
      </c>
      <c r="AY123" s="370">
        <f>IFERROR(IF(SUMPRODUCT(US_CO2!C126:AX126/SUM(US_CO2!C126:AX126),US_CO2!C$6:AX$6)&gt;3.5,4,IF(SUMPRODUCT(US_CO2!C126:AX126/SUM(US_CO2!C126:AX126),US_CO2!C$6:AX$6)&gt;2.5,3,2)),"")</f>
        <v>4</v>
      </c>
      <c r="AZ123" s="370">
        <f>IFERROR(IF(SUMPRODUCT(US_CH4!C126:AC126/SUM(US_CH4!C126:AC126),US_CH4!C$6:AC$6)&gt;3.5,4,IF(SUMPRODUCT(US_CH4!C126:AC126/SUM(US_CH4!C126:AC126),US_CH4!C$6:AC$6)&gt;2.5,3,2)),"")</f>
        <v>4</v>
      </c>
      <c r="BA123" s="223">
        <f>IFERROR(IF(SUMPRODUCT(US_N2O!C126:AA126/SUM(US_N2O!C126:AA126),US_N2O!C$6:AA$6)&gt;3.5,4,IF(SUMPRODUCT(US_N2O!C126:AA126/SUM(US_N2O!C126:AA126),US_N2O!C$6:AA$6)&gt;2.5,3,2)),"")</f>
        <v>4</v>
      </c>
      <c r="BB123" s="223" t="str">
        <f>IFERROR(IF(SUMPRODUCT(US_Others!U128:V128/SUM(US_Others!U128:V128),US_Others!U$8:V$8)&gt;3.5,4,IF(SUMPRODUCT(US_Others!U128:V128/SUM(US_Others!U128:V128),US_Others!U$8:V$8)&gt;2.5,3,2)),"")</f>
        <v/>
      </c>
      <c r="BC123" s="223">
        <f>IFERROR(IF((US_Others!C128*US_Others!C$8/SUM(US_Others!C128,US_Others!H128,US_Others!N128)+ US_Others!H128*US_Others!H$8/SUM(US_Others!C128,US_Others!H128,US_Others!N128)+US_Others!N128*US_Others!N$8/SUM(US_Others!C128,US_Others!H128,US_Others!N128))&gt;3.5,4,IF((US_Others!C128*US_Others!C$8/SUM(US_Others!C128,US_Others!H128,US_Others!N128)+ US_Others!H128*US_Others!H$8/SUM(US_Others!C128,US_Others!H128,US_Others!N128)+US_Others!N128*US_Others!N$8/SUM(US_Others!C128,US_Others!H128,US_Others!N128))&gt;2.5,3,2)),"")</f>
        <v>4</v>
      </c>
      <c r="BD123" s="223">
        <f>IFERROR(IF((US_Others!D128*US_Others!D$8/SUM(US_Others!D128,US_Others!I128,US_Others!O128)+US_Others!I128*US_Others!I$8/SUM(US_Others!D128,US_Others!I128,US_Others!O128)+US_Others!O128*US_Others!O$8/SUM(US_Others!D128,US_Others!I128,US_Others!O128))&gt;3.5,4,IF((US_Others!D128*US_Others!D$8/SUM(US_Others!D128,US_Others!I128,US_Others!O128)+US_Others!I128*US_Others!I$8/SUM(US_Others!D128,US_Others!I128,US_Others!O128)+US_Others!O128*US_Others!O$8/SUM(US_Others!D128,US_Others!I128,US_Others!O128))&gt;2.5,3,2)),"")</f>
        <v>4</v>
      </c>
      <c r="BE123" s="223">
        <f>IFERROR(IF((US_Others!E128*US_Others!E$8/SUM(US_Others!E128,US_Others!J128,US_Others!P128,US_Others!W128)+US_Others!J128*US_Others!J$8/SUM(US_Others!E128,US_Others!J128,US_Others!P128,US_Others!W128)+US_Others!P128*US_Others!P$8/SUM(US_Others!E128,US_Others!J128,US_Others!P128,US_Others!W128)+US_Others!W128*US_Others!W$8/SUM(US_Others!E128,US_Others!J128,US_Others!P128,US_Others!W128))&gt;3.5,4,IF((US_Others!E128*US_Others!E$8/SUM(US_Others!E128,US_Others!J128,US_Others!P128,US_Others!W128)+US_Others!J128*US_Others!J$8/SUM(US_Others!E128,US_Others!J128,US_Others!P128,US_Others!W128)+US_Others!P128*US_Others!P$8/SUM(US_Others!E128,US_Others!J128,US_Others!P128,US_Others!W128)+US_Others!W128*US_Others!W$8/SUM(US_Others!E128,US_Others!J128,US_Others!P128,US_Others!W128))&gt;2.5,3,2)),"")</f>
        <v>4</v>
      </c>
      <c r="BF123" s="223">
        <f>IFERROR(IF((US_Others!F128*US_Others!F$8/SUM(US_Others!F128,US_Others!K128,US_Others!Q128)+US_Others!K128*US_Others!K$8/SUM(US_Others!F128,US_Others!K128,US_Others!Q128)+US_Others!Q128*US_Others!Q$8/SUM(US_Others!F128,US_Others!K128,US_Others!Q128))&gt;3.5,4,IF((US_Others!F128*US_Others!F$8/SUM(US_Others!F128,US_Others!K128,US_Others!Q128)+US_Others!K128*US_Others!K$8/SUM(US_Others!F128,US_Others!K128,US_Others!Q128)+US_Others!Q128*US_Others!Q$8/SUM(US_Others!F128,US_Others!K128,US_Others!Q128))&gt;2.5,3,2)),"")</f>
        <v>4</v>
      </c>
      <c r="BG123" s="223">
        <f>IFERROR(IF((US_Others!G128*US_Others!G$8/SUM(US_Others!G128,US_Others!L128,US_Others!R128)+US_Others!L128*US_Others!L$8/SUM(US_Others!G128,US_Others!L128,US_Others!R128)+US_Others!R128*US_Others!R$8/SUM(US_Others!G128,US_Others!L128,US_Others!R128))&gt;3.5,4,IF((US_Others!G128*US_Others!G$8/SUM(US_Others!G128,US_Others!L128,US_Others!R128)+US_Others!L128*US_Others!L$8/SUM(US_Others!G128,US_Others!L128,US_Others!R128)+US_Others!R128*US_Others!R$8/SUM(US_Others!G128,US_Others!L128,US_Others!R128))&gt;2.5,3,2)),"")</f>
        <v>4</v>
      </c>
      <c r="BH123" s="219" t="str">
        <f>IFERROR(IF((US_Others!Z128*US_Others!Z$8/SUM(US_Others!Z128,US_Others!AB128)+US_Others!AB128*US_Others!AB$8/SUM(US_Others!Z128,US_Others!AB128))&gt;3.5,4,IF((US_Others!Z128*US_Others!Z$8/SUM(US_Others!Z128,US_Others!AB128)+US_Others!AB128*US_Others!AB$8/SUM(US_Others!Z128,US_Others!AB128))&gt;2.5,3,2)),"")</f>
        <v/>
      </c>
      <c r="BI123" s="219" t="str">
        <f>IFERROR(IF((US_Others!AA128*US_Others!AA$8/SUM(US_Others!AA128,US_Others!AC128)+US_Others!AC128*US_Others!AC$8/SUM(US_Others!AA128,US_Others!AC128))&gt;3.5,4,IF((US_Others!AA128*US_Others!AA$8/SUM(US_Others!AA128,US_Others!AC128)+US_Others!AC128*US_Others!AC$8/SUM(US_Others!AA128,US_Others!AC128))&gt;2.5,3,2)),"")</f>
        <v/>
      </c>
      <c r="BJ123" s="219" t="str">
        <f>IFERROR(US_Others!AD128*US_Others!AD$8/US_Others!AD128,"")</f>
        <v/>
      </c>
      <c r="BK123" s="74" t="str">
        <f>IFERROR(US_Others!AE128*US_Others!AE$8/US_Others!AE128,"")</f>
        <v/>
      </c>
      <c r="BL123" s="219" t="str">
        <f>IFERROR(IF(SUMPRODUCT(US_Others!AG128:AI128/SUM(US_Others!AG128:AI128),US_Others!AG$8:AI$8)&gt;3.5,4,IF(SUMPRODUCT(US_Others!AG128:AI128/SUM(US_Others!AG128:AI128),US_Others!AG$8:AI$8)&gt;2.5,3,2)),"")</f>
        <v/>
      </c>
      <c r="BM123" s="219" t="str">
        <f>IFERROR(US_Others!AL128*US_Others!AL$8/US_Others!AL128,"")</f>
        <v/>
      </c>
    </row>
    <row r="124" spans="1:65">
      <c r="A124" s="200" t="s">
        <v>253</v>
      </c>
      <c r="B124" s="332">
        <v>334300</v>
      </c>
      <c r="C124" s="333">
        <f>SUM(US_CO2!C127:AX127)</f>
        <v>4.0684813034746449E-2</v>
      </c>
      <c r="D124" s="333">
        <f>SUM(US_CH4!C127:AC127)</f>
        <v>2.388275007420706E-5</v>
      </c>
      <c r="E124" s="333">
        <f>SUM(US_N2O!C127:AA127)</f>
        <v>3.3083908115203446E-5</v>
      </c>
      <c r="F124" s="332">
        <f>US_Others!V129+US_Others!U129</f>
        <v>0</v>
      </c>
      <c r="G124" s="332">
        <f>US_Others!C129+US_Others!H129+US_Others!N129</f>
        <v>5.1059147108862032E-5</v>
      </c>
      <c r="H124" s="332">
        <f>US_Others!D129+US_Others!I129+US_Others!O129</f>
        <v>8.3737001258533744E-4</v>
      </c>
      <c r="I124" s="332">
        <f>US_Others!E129+US_Others!J129+US_Others!P129+US_Others!W129</f>
        <v>3.8702833508517422E-3</v>
      </c>
      <c r="J124" s="332">
        <f>US_Others!F129+US_Others!K129+US_Others!Q129</f>
        <v>6.6887482712609263E-4</v>
      </c>
      <c r="K124" s="332">
        <f>US_Others!G129+US_Others!L129+US_Others!R129</f>
        <v>6.6376891241520664E-5</v>
      </c>
      <c r="L124" s="332">
        <f>US_Others!Z129+US_Others!AB129</f>
        <v>0</v>
      </c>
      <c r="M124" s="332">
        <f>US_Others!AA129+US_Others!AC129</f>
        <v>0</v>
      </c>
      <c r="N124" s="332">
        <f>US_Others!AD129</f>
        <v>0</v>
      </c>
      <c r="O124" s="332">
        <f>US_Others!AE129</f>
        <v>0</v>
      </c>
      <c r="P124" s="332">
        <f>SUM(US_Others!AG129:AI129)</f>
        <v>0</v>
      </c>
      <c r="Q124" s="332">
        <f>US_Others!AL129</f>
        <v>0</v>
      </c>
      <c r="R124" s="332"/>
      <c r="S124" s="334">
        <f t="shared" si="1"/>
        <v>40.684813034746448</v>
      </c>
      <c r="T124" s="334">
        <f>D124*1000/Spec!I$6</f>
        <v>9.5531000296828232E-4</v>
      </c>
      <c r="U124" s="334">
        <f>E124*1000/Spec!I$7</f>
        <v>1.1101982588994445E-4</v>
      </c>
      <c r="V124" s="334">
        <f>F124*1000/Spec!I$8</f>
        <v>0</v>
      </c>
      <c r="W124" s="334">
        <f>G124*1000/Spec!I$9</f>
        <v>7.564318090201782E-5</v>
      </c>
      <c r="X124" s="334">
        <f>H124*1000/Spec!I$10</f>
        <v>2.392485750243821E-4</v>
      </c>
      <c r="Y124" s="334">
        <f>I124*1000/Spec!I$11</f>
        <v>2.706491853742477E-3</v>
      </c>
      <c r="Z124" s="334">
        <f>J124*1000/Spec!I$12</f>
        <v>1.4963642665013257E-4</v>
      </c>
      <c r="AA124" s="334">
        <f>K124*1000/Spec!I$15</f>
        <v>6.7662478329786606E-6</v>
      </c>
      <c r="AB124" s="334">
        <f>L124*1000/Spec!I$17</f>
        <v>0</v>
      </c>
      <c r="AC124" s="334">
        <f>M124*1000/Spec!I$18</f>
        <v>0</v>
      </c>
      <c r="AD124" s="335">
        <f>N124*1000/Spec!I$25</f>
        <v>0</v>
      </c>
      <c r="AE124" s="335">
        <f>O124*1000/Spec!I$26</f>
        <v>0</v>
      </c>
      <c r="AF124" s="334">
        <f>P124*1000/Spec!I$21</f>
        <v>0</v>
      </c>
      <c r="AG124" s="334">
        <f>Q124*1000/Spec!I$22</f>
        <v>0</v>
      </c>
      <c r="AI124" s="200">
        <f>S124/'2007output'!$C122</f>
        <v>5.333614713522083E-3</v>
      </c>
      <c r="AJ124" s="200">
        <f>T124/'2007output'!$C122</f>
        <v>1.2523728408079212E-7</v>
      </c>
      <c r="AK124" s="200">
        <f>U124/'2007output'!$C122</f>
        <v>1.4554250903243898E-8</v>
      </c>
      <c r="AL124" s="200">
        <f>V124/'2007output'!$C122</f>
        <v>0</v>
      </c>
      <c r="AM124" s="200">
        <f>W124/'2007output'!$C122</f>
        <v>9.9165155875744384E-9</v>
      </c>
      <c r="AN124" s="200">
        <f>X124/'2007output'!$C122</f>
        <v>3.1364522158414011E-8</v>
      </c>
      <c r="AO124" s="200">
        <f>Y124/'2007output'!$C122</f>
        <v>3.5481015387289944E-7</v>
      </c>
      <c r="AP124" s="200">
        <f>Z124/'2007output'!$C122</f>
        <v>1.9616731338507155E-8</v>
      </c>
      <c r="AQ124" s="200">
        <f>AA124/'2007output'!$C122</f>
        <v>8.8702777044817264E-10</v>
      </c>
      <c r="AR124" s="200">
        <f>AB124/'2007output'!$C122</f>
        <v>0</v>
      </c>
      <c r="AS124" s="200">
        <f>AC124/'2007output'!$C122</f>
        <v>0</v>
      </c>
      <c r="AT124" s="200">
        <f>AD124/'2007output'!$C122</f>
        <v>0</v>
      </c>
      <c r="AU124" s="200">
        <f>AE124/'2007output'!$C122</f>
        <v>0</v>
      </c>
      <c r="AV124" s="200">
        <f>AF124/'2007output'!$C122</f>
        <v>0</v>
      </c>
      <c r="AW124" s="200">
        <f>AG124/'2007output'!$C122</f>
        <v>0</v>
      </c>
      <c r="AY124" s="370">
        <f>IFERROR(IF(SUMPRODUCT(US_CO2!C127:AX127/SUM(US_CO2!C127:AX127),US_CO2!C$6:AX$6)&gt;3.5,4,IF(SUMPRODUCT(US_CO2!C127:AX127/SUM(US_CO2!C127:AX127),US_CO2!C$6:AX$6)&gt;2.5,3,2)),"")</f>
        <v>4</v>
      </c>
      <c r="AZ124" s="370">
        <f>IFERROR(IF(SUMPRODUCT(US_CH4!C127:AC127/SUM(US_CH4!C127:AC127),US_CH4!C$6:AC$6)&gt;3.5,4,IF(SUMPRODUCT(US_CH4!C127:AC127/SUM(US_CH4!C127:AC127),US_CH4!C$6:AC$6)&gt;2.5,3,2)),"")</f>
        <v>4</v>
      </c>
      <c r="BA124" s="223">
        <f>IFERROR(IF(SUMPRODUCT(US_N2O!C127:AA127/SUM(US_N2O!C127:AA127),US_N2O!C$6:AA$6)&gt;3.5,4,IF(SUMPRODUCT(US_N2O!C127:AA127/SUM(US_N2O!C127:AA127),US_N2O!C$6:AA$6)&gt;2.5,3,2)),"")</f>
        <v>4</v>
      </c>
      <c r="BB124" s="223" t="str">
        <f>IFERROR(IF(SUMPRODUCT(US_Others!U129:V129/SUM(US_Others!U129:V129),US_Others!U$8:V$8)&gt;3.5,4,IF(SUMPRODUCT(US_Others!U129:V129/SUM(US_Others!U129:V129),US_Others!U$8:V$8)&gt;2.5,3,2)),"")</f>
        <v/>
      </c>
      <c r="BC124" s="223">
        <f>IFERROR(IF((US_Others!C129*US_Others!C$8/SUM(US_Others!C129,US_Others!H129,US_Others!N129)+ US_Others!H129*US_Others!H$8/SUM(US_Others!C129,US_Others!H129,US_Others!N129)+US_Others!N129*US_Others!N$8/SUM(US_Others!C129,US_Others!H129,US_Others!N129))&gt;3.5,4,IF((US_Others!C129*US_Others!C$8/SUM(US_Others!C129,US_Others!H129,US_Others!N129)+ US_Others!H129*US_Others!H$8/SUM(US_Others!C129,US_Others!H129,US_Others!N129)+US_Others!N129*US_Others!N$8/SUM(US_Others!C129,US_Others!H129,US_Others!N129))&gt;2.5,3,2)),"")</f>
        <v>4</v>
      </c>
      <c r="BD124" s="223">
        <f>IFERROR(IF((US_Others!D129*US_Others!D$8/SUM(US_Others!D129,US_Others!I129,US_Others!O129)+US_Others!I129*US_Others!I$8/SUM(US_Others!D129,US_Others!I129,US_Others!O129)+US_Others!O129*US_Others!O$8/SUM(US_Others!D129,US_Others!I129,US_Others!O129))&gt;3.5,4,IF((US_Others!D129*US_Others!D$8/SUM(US_Others!D129,US_Others!I129,US_Others!O129)+US_Others!I129*US_Others!I$8/SUM(US_Others!D129,US_Others!I129,US_Others!O129)+US_Others!O129*US_Others!O$8/SUM(US_Others!D129,US_Others!I129,US_Others!O129))&gt;2.5,3,2)),"")</f>
        <v>4</v>
      </c>
      <c r="BE124" s="223">
        <f>IFERROR(IF((US_Others!E129*US_Others!E$8/SUM(US_Others!E129,US_Others!J129,US_Others!P129,US_Others!W129)+US_Others!J129*US_Others!J$8/SUM(US_Others!E129,US_Others!J129,US_Others!P129,US_Others!W129)+US_Others!P129*US_Others!P$8/SUM(US_Others!E129,US_Others!J129,US_Others!P129,US_Others!W129)+US_Others!W129*US_Others!W$8/SUM(US_Others!E129,US_Others!J129,US_Others!P129,US_Others!W129))&gt;3.5,4,IF((US_Others!E129*US_Others!E$8/SUM(US_Others!E129,US_Others!J129,US_Others!P129,US_Others!W129)+US_Others!J129*US_Others!J$8/SUM(US_Others!E129,US_Others!J129,US_Others!P129,US_Others!W129)+US_Others!P129*US_Others!P$8/SUM(US_Others!E129,US_Others!J129,US_Others!P129,US_Others!W129)+US_Others!W129*US_Others!W$8/SUM(US_Others!E129,US_Others!J129,US_Others!P129,US_Others!W129))&gt;2.5,3,2)),"")</f>
        <v>4</v>
      </c>
      <c r="BF124" s="223">
        <f>IFERROR(IF((US_Others!F129*US_Others!F$8/SUM(US_Others!F129,US_Others!K129,US_Others!Q129)+US_Others!K129*US_Others!K$8/SUM(US_Others!F129,US_Others!K129,US_Others!Q129)+US_Others!Q129*US_Others!Q$8/SUM(US_Others!F129,US_Others!K129,US_Others!Q129))&gt;3.5,4,IF((US_Others!F129*US_Others!F$8/SUM(US_Others!F129,US_Others!K129,US_Others!Q129)+US_Others!K129*US_Others!K$8/SUM(US_Others!F129,US_Others!K129,US_Others!Q129)+US_Others!Q129*US_Others!Q$8/SUM(US_Others!F129,US_Others!K129,US_Others!Q129))&gt;2.5,3,2)),"")</f>
        <v>4</v>
      </c>
      <c r="BG124" s="223">
        <f>IFERROR(IF((US_Others!G129*US_Others!G$8/SUM(US_Others!G129,US_Others!L129,US_Others!R129)+US_Others!L129*US_Others!L$8/SUM(US_Others!G129,US_Others!L129,US_Others!R129)+US_Others!R129*US_Others!R$8/SUM(US_Others!G129,US_Others!L129,US_Others!R129))&gt;3.5,4,IF((US_Others!G129*US_Others!G$8/SUM(US_Others!G129,US_Others!L129,US_Others!R129)+US_Others!L129*US_Others!L$8/SUM(US_Others!G129,US_Others!L129,US_Others!R129)+US_Others!R129*US_Others!R$8/SUM(US_Others!G129,US_Others!L129,US_Others!R129))&gt;2.5,3,2)),"")</f>
        <v>4</v>
      </c>
      <c r="BH124" s="219" t="str">
        <f>IFERROR(IF((US_Others!Z129*US_Others!Z$8/SUM(US_Others!Z129,US_Others!AB129)+US_Others!AB129*US_Others!AB$8/SUM(US_Others!Z129,US_Others!AB129))&gt;3.5,4,IF((US_Others!Z129*US_Others!Z$8/SUM(US_Others!Z129,US_Others!AB129)+US_Others!AB129*US_Others!AB$8/SUM(US_Others!Z129,US_Others!AB129))&gt;2.5,3,2)),"")</f>
        <v/>
      </c>
      <c r="BI124" s="219" t="str">
        <f>IFERROR(IF((US_Others!AA129*US_Others!AA$8/SUM(US_Others!AA129,US_Others!AC129)+US_Others!AC129*US_Others!AC$8/SUM(US_Others!AA129,US_Others!AC129))&gt;3.5,4,IF((US_Others!AA129*US_Others!AA$8/SUM(US_Others!AA129,US_Others!AC129)+US_Others!AC129*US_Others!AC$8/SUM(US_Others!AA129,US_Others!AC129))&gt;2.5,3,2)),"")</f>
        <v/>
      </c>
      <c r="BJ124" s="219" t="str">
        <f>IFERROR(US_Others!AD129*US_Others!AD$8/US_Others!AD129,"")</f>
        <v/>
      </c>
      <c r="BK124" s="74" t="str">
        <f>IFERROR(US_Others!AE129*US_Others!AE$8/US_Others!AE129,"")</f>
        <v/>
      </c>
      <c r="BL124" s="219" t="str">
        <f>IFERROR(IF(SUMPRODUCT(US_Others!AG129:AI129/SUM(US_Others!AG129:AI129),US_Others!AG$8:AI$8)&gt;3.5,4,IF(SUMPRODUCT(US_Others!AG129:AI129/SUM(US_Others!AG129:AI129),US_Others!AG$8:AI$8)&gt;2.5,3,2)),"")</f>
        <v/>
      </c>
      <c r="BM124" s="219" t="str">
        <f>IFERROR(US_Others!AL129*US_Others!AL$8/US_Others!AL129,"")</f>
        <v/>
      </c>
    </row>
    <row r="125" spans="1:65">
      <c r="A125" s="200" t="s">
        <v>254</v>
      </c>
      <c r="B125" s="332" t="s">
        <v>255</v>
      </c>
      <c r="C125" s="333">
        <f>SUM(US_CO2!C128:AX128)</f>
        <v>0.20072917205633115</v>
      </c>
      <c r="D125" s="333">
        <f>SUM(US_CH4!C128:AC128)</f>
        <v>1.1464492537295126E-4</v>
      </c>
      <c r="E125" s="333">
        <f>SUM(US_N2O!C128:AA128)</f>
        <v>1.5144955753693679E-4</v>
      </c>
      <c r="F125" s="332">
        <f>US_Others!V130+US_Others!U130</f>
        <v>0</v>
      </c>
      <c r="G125" s="332">
        <f>US_Others!C130+US_Others!H130+US_Others!N130</f>
        <v>4.3105089640115468E-5</v>
      </c>
      <c r="H125" s="332">
        <f>US_Others!D130+US_Others!I130+US_Others!O130</f>
        <v>7.0692347009789381E-4</v>
      </c>
      <c r="I125" s="332">
        <f>US_Others!E130+US_Others!J130+US_Others!P130+US_Others!W130</f>
        <v>3.2673657947207527E-3</v>
      </c>
      <c r="J125" s="332">
        <f>US_Others!F130+US_Others!K130+US_Others!Q130</f>
        <v>5.6467667428551269E-4</v>
      </c>
      <c r="K125" s="332">
        <f>US_Others!G130+US_Others!L130+US_Others!R130</f>
        <v>5.6036616532150125E-5</v>
      </c>
      <c r="L125" s="332">
        <f>US_Others!Z130+US_Others!AB130</f>
        <v>0</v>
      </c>
      <c r="M125" s="332">
        <f>US_Others!AA130+US_Others!AC130</f>
        <v>0</v>
      </c>
      <c r="N125" s="332">
        <f>US_Others!AD130</f>
        <v>0</v>
      </c>
      <c r="O125" s="332">
        <f>US_Others!AE130</f>
        <v>0</v>
      </c>
      <c r="P125" s="332">
        <f>SUM(US_Others!AG130:AI130)</f>
        <v>0</v>
      </c>
      <c r="Q125" s="332">
        <f>US_Others!AL130</f>
        <v>0</v>
      </c>
      <c r="R125" s="332"/>
      <c r="S125" s="334">
        <f t="shared" si="1"/>
        <v>200.72917205633115</v>
      </c>
      <c r="T125" s="334">
        <f>D125*1000/Spec!I$6</f>
        <v>4.5857970149180503E-3</v>
      </c>
      <c r="U125" s="334">
        <f>E125*1000/Spec!I$7</f>
        <v>5.0821999173468718E-4</v>
      </c>
      <c r="V125" s="334">
        <f>F125*1000/Spec!I$8</f>
        <v>0</v>
      </c>
      <c r="W125" s="334">
        <f>G125*1000/Spec!I$9</f>
        <v>6.3859392059430317E-5</v>
      </c>
      <c r="X125" s="334">
        <f>H125*1000/Spec!I$10</f>
        <v>2.0197813431368394E-4</v>
      </c>
      <c r="Y125" s="334">
        <f>I125*1000/Spec!I$11</f>
        <v>2.2848711851194076E-3</v>
      </c>
      <c r="Z125" s="334">
        <f>J125*1000/Spec!I$12</f>
        <v>1.2632587791622208E-4</v>
      </c>
      <c r="AA125" s="334">
        <f>K125*1000/Spec!I$15</f>
        <v>5.712193326416934E-6</v>
      </c>
      <c r="AB125" s="334">
        <f>L125*1000/Spec!I$17</f>
        <v>0</v>
      </c>
      <c r="AC125" s="334">
        <f>M125*1000/Spec!I$18</f>
        <v>0</v>
      </c>
      <c r="AD125" s="335">
        <f>N125*1000/Spec!I$25</f>
        <v>0</v>
      </c>
      <c r="AE125" s="335">
        <f>O125*1000/Spec!I$26</f>
        <v>0</v>
      </c>
      <c r="AF125" s="334">
        <f>P125*1000/Spec!I$21</f>
        <v>0</v>
      </c>
      <c r="AG125" s="334">
        <f>Q125*1000/Spec!I$22</f>
        <v>0</v>
      </c>
      <c r="AI125" s="200">
        <f>S125/'2007output'!$C123</f>
        <v>6.32915566944131E-3</v>
      </c>
      <c r="AJ125" s="200">
        <f>T125/'2007output'!$C123</f>
        <v>1.4459394655267382E-7</v>
      </c>
      <c r="AK125" s="200">
        <f>U125/'2007output'!$C123</f>
        <v>1.6024593780062657E-8</v>
      </c>
      <c r="AL125" s="200">
        <f>V125/'2007output'!$C123</f>
        <v>0</v>
      </c>
      <c r="AM125" s="200">
        <f>W125/'2007output'!$C123</f>
        <v>2.0135390843269848E-9</v>
      </c>
      <c r="AN125" s="200">
        <f>X125/'2007output'!$C123</f>
        <v>6.3685364752856359E-9</v>
      </c>
      <c r="AO125" s="200">
        <f>Y125/'2007output'!$C123</f>
        <v>7.2043865209503627E-8</v>
      </c>
      <c r="AP125" s="200">
        <f>Z125/'2007output'!$C123</f>
        <v>3.9831586919824081E-9</v>
      </c>
      <c r="AQ125" s="200">
        <f>AA125/'2007output'!$C123</f>
        <v>1.8011014745126704E-10</v>
      </c>
      <c r="AR125" s="200">
        <f>AB125/'2007output'!$C123</f>
        <v>0</v>
      </c>
      <c r="AS125" s="200">
        <f>AC125/'2007output'!$C123</f>
        <v>0</v>
      </c>
      <c r="AT125" s="200">
        <f>AD125/'2007output'!$C123</f>
        <v>0</v>
      </c>
      <c r="AU125" s="200">
        <f>AE125/'2007output'!$C123</f>
        <v>0</v>
      </c>
      <c r="AV125" s="200">
        <f>AF125/'2007output'!$C123</f>
        <v>0</v>
      </c>
      <c r="AW125" s="200">
        <f>AG125/'2007output'!$C123</f>
        <v>0</v>
      </c>
      <c r="AY125" s="370">
        <f>IFERROR(IF(SUMPRODUCT(US_CO2!C128:AX128/SUM(US_CO2!C128:AX128),US_CO2!C$6:AX$6)&gt;3.5,4,IF(SUMPRODUCT(US_CO2!C128:AX128/SUM(US_CO2!C128:AX128),US_CO2!C$6:AX$6)&gt;2.5,3,2)),"")</f>
        <v>4</v>
      </c>
      <c r="AZ125" s="370">
        <f>IFERROR(IF(SUMPRODUCT(US_CH4!C128:AC128/SUM(US_CH4!C128:AC128),US_CH4!C$6:AC$6)&gt;3.5,4,IF(SUMPRODUCT(US_CH4!C128:AC128/SUM(US_CH4!C128:AC128),US_CH4!C$6:AC$6)&gt;2.5,3,2)),"")</f>
        <v>4</v>
      </c>
      <c r="BA125" s="223">
        <f>IFERROR(IF(SUMPRODUCT(US_N2O!C128:AA128/SUM(US_N2O!C128:AA128),US_N2O!C$6:AA$6)&gt;3.5,4,IF(SUMPRODUCT(US_N2O!C128:AA128/SUM(US_N2O!C128:AA128),US_N2O!C$6:AA$6)&gt;2.5,3,2)),"")</f>
        <v>4</v>
      </c>
      <c r="BB125" s="223" t="str">
        <f>IFERROR(IF(SUMPRODUCT(US_Others!U130:V130/SUM(US_Others!U130:V130),US_Others!U$8:V$8)&gt;3.5,4,IF(SUMPRODUCT(US_Others!U130:V130/SUM(US_Others!U130:V130),US_Others!U$8:V$8)&gt;2.5,3,2)),"")</f>
        <v/>
      </c>
      <c r="BC125" s="223">
        <f>IFERROR(IF((US_Others!C130*US_Others!C$8/SUM(US_Others!C130,US_Others!H130,US_Others!N130)+ US_Others!H130*US_Others!H$8/SUM(US_Others!C130,US_Others!H130,US_Others!N130)+US_Others!N130*US_Others!N$8/SUM(US_Others!C130,US_Others!H130,US_Others!N130))&gt;3.5,4,IF((US_Others!C130*US_Others!C$8/SUM(US_Others!C130,US_Others!H130,US_Others!N130)+ US_Others!H130*US_Others!H$8/SUM(US_Others!C130,US_Others!H130,US_Others!N130)+US_Others!N130*US_Others!N$8/SUM(US_Others!C130,US_Others!H130,US_Others!N130))&gt;2.5,3,2)),"")</f>
        <v>4</v>
      </c>
      <c r="BD125" s="223">
        <f>IFERROR(IF((US_Others!D130*US_Others!D$8/SUM(US_Others!D130,US_Others!I130,US_Others!O130)+US_Others!I130*US_Others!I$8/SUM(US_Others!D130,US_Others!I130,US_Others!O130)+US_Others!O130*US_Others!O$8/SUM(US_Others!D130,US_Others!I130,US_Others!O130))&gt;3.5,4,IF((US_Others!D130*US_Others!D$8/SUM(US_Others!D130,US_Others!I130,US_Others!O130)+US_Others!I130*US_Others!I$8/SUM(US_Others!D130,US_Others!I130,US_Others!O130)+US_Others!O130*US_Others!O$8/SUM(US_Others!D130,US_Others!I130,US_Others!O130))&gt;2.5,3,2)),"")</f>
        <v>4</v>
      </c>
      <c r="BE125" s="223">
        <f>IFERROR(IF((US_Others!E130*US_Others!E$8/SUM(US_Others!E130,US_Others!J130,US_Others!P130,US_Others!W130)+US_Others!J130*US_Others!J$8/SUM(US_Others!E130,US_Others!J130,US_Others!P130,US_Others!W130)+US_Others!P130*US_Others!P$8/SUM(US_Others!E130,US_Others!J130,US_Others!P130,US_Others!W130)+US_Others!W130*US_Others!W$8/SUM(US_Others!E130,US_Others!J130,US_Others!P130,US_Others!W130))&gt;3.5,4,IF((US_Others!E130*US_Others!E$8/SUM(US_Others!E130,US_Others!J130,US_Others!P130,US_Others!W130)+US_Others!J130*US_Others!J$8/SUM(US_Others!E130,US_Others!J130,US_Others!P130,US_Others!W130)+US_Others!P130*US_Others!P$8/SUM(US_Others!E130,US_Others!J130,US_Others!P130,US_Others!W130)+US_Others!W130*US_Others!W$8/SUM(US_Others!E130,US_Others!J130,US_Others!P130,US_Others!W130))&gt;2.5,3,2)),"")</f>
        <v>4</v>
      </c>
      <c r="BF125" s="223">
        <f>IFERROR(IF((US_Others!F130*US_Others!F$8/SUM(US_Others!F130,US_Others!K130,US_Others!Q130)+US_Others!K130*US_Others!K$8/SUM(US_Others!F130,US_Others!K130,US_Others!Q130)+US_Others!Q130*US_Others!Q$8/SUM(US_Others!F130,US_Others!K130,US_Others!Q130))&gt;3.5,4,IF((US_Others!F130*US_Others!F$8/SUM(US_Others!F130,US_Others!K130,US_Others!Q130)+US_Others!K130*US_Others!K$8/SUM(US_Others!F130,US_Others!K130,US_Others!Q130)+US_Others!Q130*US_Others!Q$8/SUM(US_Others!F130,US_Others!K130,US_Others!Q130))&gt;2.5,3,2)),"")</f>
        <v>4</v>
      </c>
      <c r="BG125" s="223">
        <f>IFERROR(IF((US_Others!G130*US_Others!G$8/SUM(US_Others!G130,US_Others!L130,US_Others!R130)+US_Others!L130*US_Others!L$8/SUM(US_Others!G130,US_Others!L130,US_Others!R130)+US_Others!R130*US_Others!R$8/SUM(US_Others!G130,US_Others!L130,US_Others!R130))&gt;3.5,4,IF((US_Others!G130*US_Others!G$8/SUM(US_Others!G130,US_Others!L130,US_Others!R130)+US_Others!L130*US_Others!L$8/SUM(US_Others!G130,US_Others!L130,US_Others!R130)+US_Others!R130*US_Others!R$8/SUM(US_Others!G130,US_Others!L130,US_Others!R130))&gt;2.5,3,2)),"")</f>
        <v>4</v>
      </c>
      <c r="BH125" s="219" t="str">
        <f>IFERROR(IF((US_Others!Z130*US_Others!Z$8/SUM(US_Others!Z130,US_Others!AB130)+US_Others!AB130*US_Others!AB$8/SUM(US_Others!Z130,US_Others!AB130))&gt;3.5,4,IF((US_Others!Z130*US_Others!Z$8/SUM(US_Others!Z130,US_Others!AB130)+US_Others!AB130*US_Others!AB$8/SUM(US_Others!Z130,US_Others!AB130))&gt;2.5,3,2)),"")</f>
        <v/>
      </c>
      <c r="BI125" s="219" t="str">
        <f>IFERROR(IF((US_Others!AA130*US_Others!AA$8/SUM(US_Others!AA130,US_Others!AC130)+US_Others!AC130*US_Others!AC$8/SUM(US_Others!AA130,US_Others!AC130))&gt;3.5,4,IF((US_Others!AA130*US_Others!AA$8/SUM(US_Others!AA130,US_Others!AC130)+US_Others!AC130*US_Others!AC$8/SUM(US_Others!AA130,US_Others!AC130))&gt;2.5,3,2)),"")</f>
        <v/>
      </c>
      <c r="BJ125" s="219" t="str">
        <f>IFERROR(US_Others!AD130*US_Others!AD$8/US_Others!AD130,"")</f>
        <v/>
      </c>
      <c r="BK125" s="74" t="str">
        <f>IFERROR(US_Others!AE130*US_Others!AE$8/US_Others!AE130,"")</f>
        <v/>
      </c>
      <c r="BL125" s="219" t="str">
        <f>IFERROR(IF(SUMPRODUCT(US_Others!AG130:AI130/SUM(US_Others!AG130:AI130),US_Others!AG$8:AI$8)&gt;3.5,4,IF(SUMPRODUCT(US_Others!AG130:AI130/SUM(US_Others!AG130:AI130),US_Others!AG$8:AI$8)&gt;2.5,3,2)),"")</f>
        <v/>
      </c>
      <c r="BM125" s="219" t="str">
        <f>IFERROR(US_Others!AL130*US_Others!AL$8/US_Others!AL130,"")</f>
        <v/>
      </c>
    </row>
    <row r="126" spans="1:65">
      <c r="A126" s="200" t="s">
        <v>256</v>
      </c>
      <c r="B126" s="332">
        <v>334413</v>
      </c>
      <c r="C126" s="333">
        <f>SUM(US_CO2!C129:AX129)</f>
        <v>1.2763984076782757</v>
      </c>
      <c r="D126" s="333">
        <f>SUM(US_CH4!C129:AC129)</f>
        <v>7.4897904208423018E-4</v>
      </c>
      <c r="E126" s="333">
        <f>SUM(US_N2O!C129:AA129)</f>
        <v>0.20113236062712575</v>
      </c>
      <c r="F126" s="332">
        <f>US_Others!V131+US_Others!U131</f>
        <v>0.2</v>
      </c>
      <c r="G126" s="332">
        <f>US_Others!C131+US_Others!H131+US_Others!N131</f>
        <v>1.0776272410028867E-5</v>
      </c>
      <c r="H126" s="332">
        <f>US_Others!D131+US_Others!I131+US_Others!O131</f>
        <v>1.7673086752447345E-4</v>
      </c>
      <c r="I126" s="332">
        <f>US_Others!E131+US_Others!J131+US_Others!P131+US_Others!W131</f>
        <v>8.1684144868018817E-4</v>
      </c>
      <c r="J126" s="332">
        <f>US_Others!F131+US_Others!K131+US_Others!Q131</f>
        <v>1.4116916857137817E-4</v>
      </c>
      <c r="K126" s="332">
        <f>US_Others!G131+US_Others!L131+US_Others!R131</f>
        <v>1.4009154133037531E-5</v>
      </c>
      <c r="L126" s="332">
        <f>US_Others!Z131+US_Others!AB131</f>
        <v>1.2</v>
      </c>
      <c r="M126" s="332">
        <f>US_Others!AA131+US_Others!AC131</f>
        <v>2</v>
      </c>
      <c r="N126" s="332">
        <f>US_Others!AD131</f>
        <v>0.1</v>
      </c>
      <c r="O126" s="332">
        <f>US_Others!AE131</f>
        <v>0.1</v>
      </c>
      <c r="P126" s="332">
        <f>SUM(US_Others!AG131:AI131)</f>
        <v>0.5</v>
      </c>
      <c r="Q126" s="332">
        <f>US_Others!AL131</f>
        <v>0.6</v>
      </c>
      <c r="R126" s="332"/>
      <c r="S126" s="334">
        <f t="shared" si="1"/>
        <v>1276.3984076782758</v>
      </c>
      <c r="T126" s="334">
        <f>D126*1000/Spec!I$6</f>
        <v>2.9959161683369206E-2</v>
      </c>
      <c r="U126" s="334">
        <f>E126*1000/Spec!I$7</f>
        <v>0.67494080747357643</v>
      </c>
      <c r="V126" s="334">
        <f>F126*1000/Spec!I$8</f>
        <v>1.3513513513513514E-2</v>
      </c>
      <c r="W126" s="334">
        <f>G126*1000/Spec!I$9</f>
        <v>1.5964848014857579E-5</v>
      </c>
      <c r="X126" s="334">
        <f>H126*1000/Spec!I$10</f>
        <v>5.0494533578420984E-5</v>
      </c>
      <c r="Y126" s="334">
        <f>I126*1000/Spec!I$11</f>
        <v>5.712177962798519E-4</v>
      </c>
      <c r="Z126" s="334">
        <f>J126*1000/Spec!I$12</f>
        <v>3.158146947905552E-5</v>
      </c>
      <c r="AA126" s="334">
        <f>K126*1000/Spec!I$15</f>
        <v>1.4280483316042335E-6</v>
      </c>
      <c r="AB126" s="334">
        <f>L126*1000/Spec!I$17</f>
        <v>0.16238159675236807</v>
      </c>
      <c r="AC126" s="334">
        <f>M126*1000/Spec!I$18</f>
        <v>0.16393442622950818</v>
      </c>
      <c r="AD126" s="335">
        <f>N126*1000/Spec!I$25</f>
        <v>1.1325028312570781E-2</v>
      </c>
      <c r="AE126" s="335">
        <f>O126*1000/Spec!I$26</f>
        <v>9.7087378640776691E-3</v>
      </c>
      <c r="AF126" s="334">
        <f>P126*1000/Spec!I$21</f>
        <v>2.1929824561403508E-2</v>
      </c>
      <c r="AG126" s="334">
        <f>Q126*1000/Spec!I$22</f>
        <v>3.4883720930232558E-2</v>
      </c>
      <c r="AI126" s="200">
        <f>S126/'2007output'!$C124</f>
        <v>1.6260680896839023E-2</v>
      </c>
      <c r="AJ126" s="200">
        <f>T126/'2007output'!$C124</f>
        <v>3.8166481965156448E-7</v>
      </c>
      <c r="AK126" s="200">
        <f>U126/'2007output'!$C124</f>
        <v>8.5984102052789493E-6</v>
      </c>
      <c r="AL126" s="200">
        <f>V126/'2007output'!$C124</f>
        <v>1.7215544121373718E-7</v>
      </c>
      <c r="AM126" s="200">
        <f>W126/'2007output'!$C124</f>
        <v>2.0338422358919663E-10</v>
      </c>
      <c r="AN126" s="200">
        <f>X126/'2007output'!$C124</f>
        <v>6.4327524432354492E-10</v>
      </c>
      <c r="AO126" s="200">
        <f>Y126/'2007output'!$C124</f>
        <v>7.2770306293295442E-9</v>
      </c>
      <c r="AP126" s="200">
        <f>Z126/'2007output'!$C124</f>
        <v>4.0233221411352836E-10</v>
      </c>
      <c r="AQ126" s="200">
        <f>AA126/'2007output'!$C124</f>
        <v>1.8192625504538237E-11</v>
      </c>
      <c r="AR126" s="200">
        <f>AB126/'2007output'!$C124</f>
        <v>2.0686607821082356E-6</v>
      </c>
      <c r="AS126" s="200">
        <f>AC126/'2007output'!$C124</f>
        <v>2.0884430573469756E-6</v>
      </c>
      <c r="AT126" s="200">
        <f>AD126/'2007output'!$C124</f>
        <v>1.4427522819724292E-7</v>
      </c>
      <c r="AU126" s="200">
        <f>AE126/'2007output'!$C124</f>
        <v>1.2368449174579175E-7</v>
      </c>
      <c r="AV126" s="200">
        <f>AF126/'2007output'!$C124</f>
        <v>2.7937505811001208E-7</v>
      </c>
      <c r="AW126" s="200">
        <f>AG126/'2007output'!$C124</f>
        <v>4.4440125522615873E-7</v>
      </c>
      <c r="AY126" s="370">
        <f>IFERROR(IF(SUMPRODUCT(US_CO2!C129:AX129/SUM(US_CO2!C129:AX129),US_CO2!C$6:AX$6)&gt;3.5,4,IF(SUMPRODUCT(US_CO2!C129:AX129/SUM(US_CO2!C129:AX129),US_CO2!C$6:AX$6)&gt;2.5,3,2)),"")</f>
        <v>4</v>
      </c>
      <c r="AZ126" s="370">
        <f>IFERROR(IF(SUMPRODUCT(US_CH4!C129:AC129/SUM(US_CH4!C129:AC129),US_CH4!C$6:AC$6)&gt;3.5,4,IF(SUMPRODUCT(US_CH4!C129:AC129/SUM(US_CH4!C129:AC129),US_CH4!C$6:AC$6)&gt;2.5,3,2)),"")</f>
        <v>4</v>
      </c>
      <c r="BA126" s="223">
        <f>IFERROR(IF(SUMPRODUCT(US_N2O!C129:AA129/SUM(US_N2O!C129:AA129),US_N2O!C$6:AA$6)&gt;3.5,4,IF(SUMPRODUCT(US_N2O!C129:AA129/SUM(US_N2O!C129:AA129),US_N2O!C$6:AA$6)&gt;2.5,3,2)),"")</f>
        <v>2</v>
      </c>
      <c r="BB126" s="223">
        <f>IFERROR(IF(SUMPRODUCT(US_Others!U131:V131/SUM(US_Others!U131:V131),US_Others!U$8:V$8)&gt;3.5,4,IF(SUMPRODUCT(US_Others!U131:V131/SUM(US_Others!U131:V131),US_Others!U$8:V$8)&gt;2.5,3,2)),"")</f>
        <v>2</v>
      </c>
      <c r="BC126" s="223">
        <f>IFERROR(IF((US_Others!C131*US_Others!C$8/SUM(US_Others!C131,US_Others!H131,US_Others!N131)+ US_Others!H131*US_Others!H$8/SUM(US_Others!C131,US_Others!H131,US_Others!N131)+US_Others!N131*US_Others!N$8/SUM(US_Others!C131,US_Others!H131,US_Others!N131))&gt;3.5,4,IF((US_Others!C131*US_Others!C$8/SUM(US_Others!C131,US_Others!H131,US_Others!N131)+ US_Others!H131*US_Others!H$8/SUM(US_Others!C131,US_Others!H131,US_Others!N131)+US_Others!N131*US_Others!N$8/SUM(US_Others!C131,US_Others!H131,US_Others!N131))&gt;2.5,3,2)),"")</f>
        <v>4</v>
      </c>
      <c r="BD126" s="223">
        <f>IFERROR(IF((US_Others!D131*US_Others!D$8/SUM(US_Others!D131,US_Others!I131,US_Others!O131)+US_Others!I131*US_Others!I$8/SUM(US_Others!D131,US_Others!I131,US_Others!O131)+US_Others!O131*US_Others!O$8/SUM(US_Others!D131,US_Others!I131,US_Others!O131))&gt;3.5,4,IF((US_Others!D131*US_Others!D$8/SUM(US_Others!D131,US_Others!I131,US_Others!O131)+US_Others!I131*US_Others!I$8/SUM(US_Others!D131,US_Others!I131,US_Others!O131)+US_Others!O131*US_Others!O$8/SUM(US_Others!D131,US_Others!I131,US_Others!O131))&gt;2.5,3,2)),"")</f>
        <v>4</v>
      </c>
      <c r="BE126" s="223">
        <f>IFERROR(IF((US_Others!E131*US_Others!E$8/SUM(US_Others!E131,US_Others!J131,US_Others!P131,US_Others!W131)+US_Others!J131*US_Others!J$8/SUM(US_Others!E131,US_Others!J131,US_Others!P131,US_Others!W131)+US_Others!P131*US_Others!P$8/SUM(US_Others!E131,US_Others!J131,US_Others!P131,US_Others!W131)+US_Others!W131*US_Others!W$8/SUM(US_Others!E131,US_Others!J131,US_Others!P131,US_Others!W131))&gt;3.5,4,IF((US_Others!E131*US_Others!E$8/SUM(US_Others!E131,US_Others!J131,US_Others!P131,US_Others!W131)+US_Others!J131*US_Others!J$8/SUM(US_Others!E131,US_Others!J131,US_Others!P131,US_Others!W131)+US_Others!P131*US_Others!P$8/SUM(US_Others!E131,US_Others!J131,US_Others!P131,US_Others!W131)+US_Others!W131*US_Others!W$8/SUM(US_Others!E131,US_Others!J131,US_Others!P131,US_Others!W131))&gt;2.5,3,2)),"")</f>
        <v>4</v>
      </c>
      <c r="BF126" s="223">
        <f>IFERROR(IF((US_Others!F131*US_Others!F$8/SUM(US_Others!F131,US_Others!K131,US_Others!Q131)+US_Others!K131*US_Others!K$8/SUM(US_Others!F131,US_Others!K131,US_Others!Q131)+US_Others!Q131*US_Others!Q$8/SUM(US_Others!F131,US_Others!K131,US_Others!Q131))&gt;3.5,4,IF((US_Others!F131*US_Others!F$8/SUM(US_Others!F131,US_Others!K131,US_Others!Q131)+US_Others!K131*US_Others!K$8/SUM(US_Others!F131,US_Others!K131,US_Others!Q131)+US_Others!Q131*US_Others!Q$8/SUM(US_Others!F131,US_Others!K131,US_Others!Q131))&gt;2.5,3,2)),"")</f>
        <v>4</v>
      </c>
      <c r="BG126" s="223">
        <f>IFERROR(IF((US_Others!G131*US_Others!G$8/SUM(US_Others!G131,US_Others!L131,US_Others!R131)+US_Others!L131*US_Others!L$8/SUM(US_Others!G131,US_Others!L131,US_Others!R131)+US_Others!R131*US_Others!R$8/SUM(US_Others!G131,US_Others!L131,US_Others!R131))&gt;3.5,4,IF((US_Others!G131*US_Others!G$8/SUM(US_Others!G131,US_Others!L131,US_Others!R131)+US_Others!L131*US_Others!L$8/SUM(US_Others!G131,US_Others!L131,US_Others!R131)+US_Others!R131*US_Others!R$8/SUM(US_Others!G131,US_Others!L131,US_Others!R131))&gt;2.5,3,2)),"")</f>
        <v>4</v>
      </c>
      <c r="BH126" s="219">
        <f>IFERROR(IF((US_Others!Z131*US_Others!Z$8/SUM(US_Others!Z131,US_Others!AB131)+US_Others!AB131*US_Others!AB$8/SUM(US_Others!Z131,US_Others!AB131))&gt;3.5,4,IF((US_Others!Z131*US_Others!Z$8/SUM(US_Others!Z131,US_Others!AB131)+US_Others!AB131*US_Others!AB$8/SUM(US_Others!Z131,US_Others!AB131))&gt;2.5,3,2)),"")</f>
        <v>2</v>
      </c>
      <c r="BI126" s="219">
        <f>IFERROR(IF((US_Others!AA131*US_Others!AA$8/SUM(US_Others!AA131,US_Others!AC131)+US_Others!AC131*US_Others!AC$8/SUM(US_Others!AA131,US_Others!AC131))&gt;3.5,4,IF((US_Others!AA131*US_Others!AA$8/SUM(US_Others!AA131,US_Others!AC131)+US_Others!AC131*US_Others!AC$8/SUM(US_Others!AA131,US_Others!AC131))&gt;2.5,3,2)),"")</f>
        <v>2</v>
      </c>
      <c r="BJ126" s="219">
        <f>IFERROR(US_Others!AD131*US_Others!AD$8/US_Others!AD131,"")</f>
        <v>2</v>
      </c>
      <c r="BK126" s="74">
        <f>IFERROR(US_Others!AE131*US_Others!AE$8/US_Others!AE131,"")</f>
        <v>2</v>
      </c>
      <c r="BL126" s="219">
        <f>IFERROR(IF(SUMPRODUCT(US_Others!AG131:AI131/SUM(US_Others!AG131:AI131),US_Others!AG$8:AI$8)&gt;3.5,4,IF(SUMPRODUCT(US_Others!AG131:AI131/SUM(US_Others!AG131:AI131),US_Others!AG$8:AI$8)&gt;2.5,3,2)),"")</f>
        <v>2</v>
      </c>
      <c r="BM126" s="219">
        <f>IFERROR(US_Others!AL131*US_Others!AL$8/US_Others!AL131,"")</f>
        <v>2</v>
      </c>
    </row>
    <row r="127" spans="1:65">
      <c r="A127" s="200" t="s">
        <v>257</v>
      </c>
      <c r="B127" s="332">
        <v>334418</v>
      </c>
      <c r="C127" s="333">
        <f>SUM(US_CO2!C130:AX130)</f>
        <v>0.108505283153311</v>
      </c>
      <c r="D127" s="333">
        <f>SUM(US_CH4!C130:AC130)</f>
        <v>6.1418303774216272E-5</v>
      </c>
      <c r="E127" s="333">
        <f>SUM(US_N2O!C130:AA130)</f>
        <v>7.9820619856209036E-5</v>
      </c>
      <c r="F127" s="332">
        <f>US_Others!V132+US_Others!U132</f>
        <v>0</v>
      </c>
      <c r="G127" s="332">
        <f>US_Others!C132+US_Others!H132+US_Others!N132</f>
        <v>5.3881362050144335E-5</v>
      </c>
      <c r="H127" s="332">
        <f>US_Others!D132+US_Others!I132+US_Others!O132</f>
        <v>8.8365433762236723E-4</v>
      </c>
      <c r="I127" s="332">
        <f>US_Others!E132+US_Others!J132+US_Others!P132+US_Others!W132</f>
        <v>4.0842072434009403E-3</v>
      </c>
      <c r="J127" s="332">
        <f>US_Others!F132+US_Others!K132+US_Others!Q132</f>
        <v>7.0584584285689081E-4</v>
      </c>
      <c r="K127" s="332">
        <f>US_Others!G132+US_Others!L132+US_Others!R132</f>
        <v>7.0045770665187656E-5</v>
      </c>
      <c r="L127" s="332">
        <f>US_Others!Z132+US_Others!AB132</f>
        <v>0</v>
      </c>
      <c r="M127" s="332">
        <f>US_Others!AA132+US_Others!AC132</f>
        <v>0</v>
      </c>
      <c r="N127" s="332">
        <f>US_Others!AD132</f>
        <v>0</v>
      </c>
      <c r="O127" s="332">
        <f>US_Others!AE132</f>
        <v>0</v>
      </c>
      <c r="P127" s="332">
        <f>SUM(US_Others!AG132:AI132)</f>
        <v>0</v>
      </c>
      <c r="Q127" s="332">
        <f>US_Others!AL132</f>
        <v>0</v>
      </c>
      <c r="R127" s="332"/>
      <c r="S127" s="334">
        <f t="shared" si="1"/>
        <v>108.505283153311</v>
      </c>
      <c r="T127" s="334">
        <f>D127*1000/Spec!I$6</f>
        <v>2.4567321509686509E-3</v>
      </c>
      <c r="U127" s="334">
        <f>E127*1000/Spec!I$7</f>
        <v>2.6785442904768132E-4</v>
      </c>
      <c r="V127" s="334">
        <f>F127*1000/Spec!I$8</f>
        <v>0</v>
      </c>
      <c r="W127" s="334">
        <f>G127*1000/Spec!I$9</f>
        <v>7.982424007428791E-5</v>
      </c>
      <c r="X127" s="334">
        <f>H127*1000/Spec!I$10</f>
        <v>2.5247266789210491E-4</v>
      </c>
      <c r="Y127" s="334">
        <f>I127*1000/Spec!I$11</f>
        <v>2.8560889813992589E-3</v>
      </c>
      <c r="Z127" s="334">
        <f>J127*1000/Spec!I$12</f>
        <v>1.5790734739527757E-4</v>
      </c>
      <c r="AA127" s="334">
        <f>K127*1000/Spec!I$15</f>
        <v>7.1402416580211682E-6</v>
      </c>
      <c r="AB127" s="334">
        <f>L127*1000/Spec!I$17</f>
        <v>0</v>
      </c>
      <c r="AC127" s="334">
        <f>M127*1000/Spec!I$18</f>
        <v>0</v>
      </c>
      <c r="AD127" s="335">
        <f>N127*1000/Spec!I$25</f>
        <v>0</v>
      </c>
      <c r="AE127" s="335">
        <f>O127*1000/Spec!I$26</f>
        <v>0</v>
      </c>
      <c r="AF127" s="334">
        <f>P127*1000/Spec!I$21</f>
        <v>0</v>
      </c>
      <c r="AG127" s="334">
        <f>Q127*1000/Spec!I$22</f>
        <v>0</v>
      </c>
      <c r="AI127" s="200">
        <f>S127/'2007output'!$C125</f>
        <v>4.4742601605422868E-3</v>
      </c>
      <c r="AJ127" s="200">
        <f>T127/'2007output'!$C125</f>
        <v>1.0130436480840588E-7</v>
      </c>
      <c r="AK127" s="200">
        <f>U127/'2007output'!$C125</f>
        <v>1.1045087998337442E-8</v>
      </c>
      <c r="AL127" s="200">
        <f>V127/'2007output'!$C125</f>
        <v>0</v>
      </c>
      <c r="AM127" s="200">
        <f>W127/'2007output'!$C125</f>
        <v>3.2915855046920915E-9</v>
      </c>
      <c r="AN127" s="200">
        <f>X127/'2007output'!$C125</f>
        <v>1.0410814724840414E-8</v>
      </c>
      <c r="AO127" s="200">
        <f>Y127/'2007output'!$C125</f>
        <v>1.1777200863466492E-7</v>
      </c>
      <c r="AP127" s="200">
        <f>Z127/'2007output'!$C125</f>
        <v>6.5113746812617037E-9</v>
      </c>
      <c r="AQ127" s="200">
        <f>AA127/'2007output'!$C125</f>
        <v>2.944308134931E-10</v>
      </c>
      <c r="AR127" s="200">
        <f>AB127/'2007output'!$C125</f>
        <v>0</v>
      </c>
      <c r="AS127" s="200">
        <f>AC127/'2007output'!$C125</f>
        <v>0</v>
      </c>
      <c r="AT127" s="200">
        <f>AD127/'2007output'!$C125</f>
        <v>0</v>
      </c>
      <c r="AU127" s="200">
        <f>AE127/'2007output'!$C125</f>
        <v>0</v>
      </c>
      <c r="AV127" s="200">
        <f>AF127/'2007output'!$C125</f>
        <v>0</v>
      </c>
      <c r="AW127" s="200">
        <f>AG127/'2007output'!$C125</f>
        <v>0</v>
      </c>
      <c r="AY127" s="370">
        <f>IFERROR(IF(SUMPRODUCT(US_CO2!C130:AX130/SUM(US_CO2!C130:AX130),US_CO2!C$6:AX$6)&gt;3.5,4,IF(SUMPRODUCT(US_CO2!C130:AX130/SUM(US_CO2!C130:AX130),US_CO2!C$6:AX$6)&gt;2.5,3,2)),"")</f>
        <v>4</v>
      </c>
      <c r="AZ127" s="370">
        <f>IFERROR(IF(SUMPRODUCT(US_CH4!C130:AC130/SUM(US_CH4!C130:AC130),US_CH4!C$6:AC$6)&gt;3.5,4,IF(SUMPRODUCT(US_CH4!C130:AC130/SUM(US_CH4!C130:AC130),US_CH4!C$6:AC$6)&gt;2.5,3,2)),"")</f>
        <v>4</v>
      </c>
      <c r="BA127" s="223">
        <f>IFERROR(IF(SUMPRODUCT(US_N2O!C130:AA130/SUM(US_N2O!C130:AA130),US_N2O!C$6:AA$6)&gt;3.5,4,IF(SUMPRODUCT(US_N2O!C130:AA130/SUM(US_N2O!C130:AA130),US_N2O!C$6:AA$6)&gt;2.5,3,2)),"")</f>
        <v>4</v>
      </c>
      <c r="BB127" s="223" t="str">
        <f>IFERROR(IF(SUMPRODUCT(US_Others!U132:V132/SUM(US_Others!U132:V132),US_Others!U$8:V$8)&gt;3.5,4,IF(SUMPRODUCT(US_Others!U132:V132/SUM(US_Others!U132:V132),US_Others!U$8:V$8)&gt;2.5,3,2)),"")</f>
        <v/>
      </c>
      <c r="BC127" s="223">
        <f>IFERROR(IF((US_Others!C132*US_Others!C$8/SUM(US_Others!C132,US_Others!H132,US_Others!N132)+ US_Others!H132*US_Others!H$8/SUM(US_Others!C132,US_Others!H132,US_Others!N132)+US_Others!N132*US_Others!N$8/SUM(US_Others!C132,US_Others!H132,US_Others!N132))&gt;3.5,4,IF((US_Others!C132*US_Others!C$8/SUM(US_Others!C132,US_Others!H132,US_Others!N132)+ US_Others!H132*US_Others!H$8/SUM(US_Others!C132,US_Others!H132,US_Others!N132)+US_Others!N132*US_Others!N$8/SUM(US_Others!C132,US_Others!H132,US_Others!N132))&gt;2.5,3,2)),"")</f>
        <v>4</v>
      </c>
      <c r="BD127" s="223">
        <f>IFERROR(IF((US_Others!D132*US_Others!D$8/SUM(US_Others!D132,US_Others!I132,US_Others!O132)+US_Others!I132*US_Others!I$8/SUM(US_Others!D132,US_Others!I132,US_Others!O132)+US_Others!O132*US_Others!O$8/SUM(US_Others!D132,US_Others!I132,US_Others!O132))&gt;3.5,4,IF((US_Others!D132*US_Others!D$8/SUM(US_Others!D132,US_Others!I132,US_Others!O132)+US_Others!I132*US_Others!I$8/SUM(US_Others!D132,US_Others!I132,US_Others!O132)+US_Others!O132*US_Others!O$8/SUM(US_Others!D132,US_Others!I132,US_Others!O132))&gt;2.5,3,2)),"")</f>
        <v>4</v>
      </c>
      <c r="BE127" s="223">
        <f>IFERROR(IF((US_Others!E132*US_Others!E$8/SUM(US_Others!E132,US_Others!J132,US_Others!P132,US_Others!W132)+US_Others!J132*US_Others!J$8/SUM(US_Others!E132,US_Others!J132,US_Others!P132,US_Others!W132)+US_Others!P132*US_Others!P$8/SUM(US_Others!E132,US_Others!J132,US_Others!P132,US_Others!W132)+US_Others!W132*US_Others!W$8/SUM(US_Others!E132,US_Others!J132,US_Others!P132,US_Others!W132))&gt;3.5,4,IF((US_Others!E132*US_Others!E$8/SUM(US_Others!E132,US_Others!J132,US_Others!P132,US_Others!W132)+US_Others!J132*US_Others!J$8/SUM(US_Others!E132,US_Others!J132,US_Others!P132,US_Others!W132)+US_Others!P132*US_Others!P$8/SUM(US_Others!E132,US_Others!J132,US_Others!P132,US_Others!W132)+US_Others!W132*US_Others!W$8/SUM(US_Others!E132,US_Others!J132,US_Others!P132,US_Others!W132))&gt;2.5,3,2)),"")</f>
        <v>4</v>
      </c>
      <c r="BF127" s="223">
        <f>IFERROR(IF((US_Others!F132*US_Others!F$8/SUM(US_Others!F132,US_Others!K132,US_Others!Q132)+US_Others!K132*US_Others!K$8/SUM(US_Others!F132,US_Others!K132,US_Others!Q132)+US_Others!Q132*US_Others!Q$8/SUM(US_Others!F132,US_Others!K132,US_Others!Q132))&gt;3.5,4,IF((US_Others!F132*US_Others!F$8/SUM(US_Others!F132,US_Others!K132,US_Others!Q132)+US_Others!K132*US_Others!K$8/SUM(US_Others!F132,US_Others!K132,US_Others!Q132)+US_Others!Q132*US_Others!Q$8/SUM(US_Others!F132,US_Others!K132,US_Others!Q132))&gt;2.5,3,2)),"")</f>
        <v>4</v>
      </c>
      <c r="BG127" s="223">
        <f>IFERROR(IF((US_Others!G132*US_Others!G$8/SUM(US_Others!G132,US_Others!L132,US_Others!R132)+US_Others!L132*US_Others!L$8/SUM(US_Others!G132,US_Others!L132,US_Others!R132)+US_Others!R132*US_Others!R$8/SUM(US_Others!G132,US_Others!L132,US_Others!R132))&gt;3.5,4,IF((US_Others!G132*US_Others!G$8/SUM(US_Others!G132,US_Others!L132,US_Others!R132)+US_Others!L132*US_Others!L$8/SUM(US_Others!G132,US_Others!L132,US_Others!R132)+US_Others!R132*US_Others!R$8/SUM(US_Others!G132,US_Others!L132,US_Others!R132))&gt;2.5,3,2)),"")</f>
        <v>4</v>
      </c>
      <c r="BH127" s="219" t="str">
        <f>IFERROR(IF((US_Others!Z132*US_Others!Z$8/SUM(US_Others!Z132,US_Others!AB132)+US_Others!AB132*US_Others!AB$8/SUM(US_Others!Z132,US_Others!AB132))&gt;3.5,4,IF((US_Others!Z132*US_Others!Z$8/SUM(US_Others!Z132,US_Others!AB132)+US_Others!AB132*US_Others!AB$8/SUM(US_Others!Z132,US_Others!AB132))&gt;2.5,3,2)),"")</f>
        <v/>
      </c>
      <c r="BI127" s="219" t="str">
        <f>IFERROR(IF((US_Others!AA132*US_Others!AA$8/SUM(US_Others!AA132,US_Others!AC132)+US_Others!AC132*US_Others!AC$8/SUM(US_Others!AA132,US_Others!AC132))&gt;3.5,4,IF((US_Others!AA132*US_Others!AA$8/SUM(US_Others!AA132,US_Others!AC132)+US_Others!AC132*US_Others!AC$8/SUM(US_Others!AA132,US_Others!AC132))&gt;2.5,3,2)),"")</f>
        <v/>
      </c>
      <c r="BJ127" s="219" t="str">
        <f>IFERROR(US_Others!AD132*US_Others!AD$8/US_Others!AD132,"")</f>
        <v/>
      </c>
      <c r="BK127" s="74" t="str">
        <f>IFERROR(US_Others!AE132*US_Others!AE$8/US_Others!AE132,"")</f>
        <v/>
      </c>
      <c r="BL127" s="219" t="str">
        <f>IFERROR(IF(SUMPRODUCT(US_Others!AG132:AI132/SUM(US_Others!AG132:AI132),US_Others!AG$8:AI$8)&gt;3.5,4,IF(SUMPRODUCT(US_Others!AG132:AI132/SUM(US_Others!AG132:AI132),US_Others!AG$8:AI$8)&gt;2.5,3,2)),"")</f>
        <v/>
      </c>
      <c r="BM127" s="219" t="str">
        <f>IFERROR(US_Others!AL132*US_Others!AL$8/US_Others!AL132,"")</f>
        <v/>
      </c>
    </row>
    <row r="128" spans="1:65">
      <c r="A128" s="200" t="s">
        <v>258</v>
      </c>
      <c r="B128" s="332">
        <v>334510</v>
      </c>
      <c r="C128" s="333">
        <f>SUM(US_CO2!C131:AX131)</f>
        <v>7.5942494652729273E-2</v>
      </c>
      <c r="D128" s="333">
        <f>SUM(US_CH4!C131:AC131)</f>
        <v>4.5034939423253688E-5</v>
      </c>
      <c r="E128" s="333">
        <f>SUM(US_N2O!C131:AA131)</f>
        <v>6.3437255505246446E-5</v>
      </c>
      <c r="F128" s="332">
        <f>US_Others!V133+US_Others!U133</f>
        <v>0</v>
      </c>
      <c r="G128" s="332">
        <f>US_Others!C133+US_Others!H133+US_Others!N133</f>
        <v>1.8730329878775431E-5</v>
      </c>
      <c r="H128" s="332">
        <f>US_Others!D133+US_Others!I133+US_Others!O133</f>
        <v>3.0717741001191711E-4</v>
      </c>
      <c r="I128" s="332">
        <f>US_Others!E133+US_Others!J133+US_Others!P133+US_Others!W133</f>
        <v>1.4197590048111778E-3</v>
      </c>
      <c r="J128" s="332">
        <f>US_Others!F133+US_Others!K133+US_Others!Q133</f>
        <v>2.4536732141195816E-4</v>
      </c>
      <c r="K128" s="332">
        <f>US_Others!G133+US_Others!L133+US_Others!R133</f>
        <v>2.4349428842408067E-5</v>
      </c>
      <c r="L128" s="332">
        <f>US_Others!Z133+US_Others!AB133</f>
        <v>0</v>
      </c>
      <c r="M128" s="332">
        <f>US_Others!AA133+US_Others!AC133</f>
        <v>0</v>
      </c>
      <c r="N128" s="332">
        <f>US_Others!AD133</f>
        <v>0</v>
      </c>
      <c r="O128" s="332">
        <f>US_Others!AE133</f>
        <v>0</v>
      </c>
      <c r="P128" s="332">
        <f>SUM(US_Others!AG133:AI133)</f>
        <v>0</v>
      </c>
      <c r="Q128" s="332">
        <f>US_Others!AL133</f>
        <v>0</v>
      </c>
      <c r="R128" s="332"/>
      <c r="S128" s="334">
        <f t="shared" si="1"/>
        <v>75.942494652729266</v>
      </c>
      <c r="T128" s="334">
        <f>D128*1000/Spec!I$6</f>
        <v>1.8013975769301475E-3</v>
      </c>
      <c r="U128" s="334">
        <f>E128*1000/Spec!I$7</f>
        <v>2.1287669632633034E-4</v>
      </c>
      <c r="V128" s="334">
        <f>F128*1000/Spec!I$8</f>
        <v>0</v>
      </c>
      <c r="W128" s="334">
        <f>G128*1000/Spec!I$9</f>
        <v>2.7748636857445082E-5</v>
      </c>
      <c r="X128" s="334">
        <f>H128*1000/Spec!I$10</f>
        <v>8.7764974289119172E-5</v>
      </c>
      <c r="Y128" s="334">
        <f>I128*1000/Spec!I$11</f>
        <v>9.9283846490292151E-4</v>
      </c>
      <c r="Z128" s="334">
        <f>J128*1000/Spec!I$12</f>
        <v>5.4892018212966029E-5</v>
      </c>
      <c r="AA128" s="334">
        <f>K128*1000/Spec!I$15</f>
        <v>2.4821028381659598E-6</v>
      </c>
      <c r="AB128" s="334">
        <f>L128*1000/Spec!I$17</f>
        <v>0</v>
      </c>
      <c r="AC128" s="334">
        <f>M128*1000/Spec!I$18</f>
        <v>0</v>
      </c>
      <c r="AD128" s="335">
        <f>N128*1000/Spec!I$25</f>
        <v>0</v>
      </c>
      <c r="AE128" s="335">
        <f>O128*1000/Spec!I$26</f>
        <v>0</v>
      </c>
      <c r="AF128" s="334">
        <f>P128*1000/Spec!I$21</f>
        <v>0</v>
      </c>
      <c r="AG128" s="334">
        <f>Q128*1000/Spec!I$22</f>
        <v>0</v>
      </c>
      <c r="AI128" s="200">
        <f>S128/'2007output'!$C126</f>
        <v>2.9170505743538935E-3</v>
      </c>
      <c r="AJ128" s="200">
        <f>T128/'2007output'!$C126</f>
        <v>6.9194037678810304E-8</v>
      </c>
      <c r="AK128" s="200">
        <f>U128/'2007output'!$C126</f>
        <v>8.1768724101686389E-9</v>
      </c>
      <c r="AL128" s="200">
        <f>V128/'2007output'!$C126</f>
        <v>0</v>
      </c>
      <c r="AM128" s="200">
        <f>W128/'2007output'!$C126</f>
        <v>1.0658614449352802E-9</v>
      </c>
      <c r="AN128" s="200">
        <f>X128/'2007output'!$C126</f>
        <v>3.3711674844095865E-9</v>
      </c>
      <c r="AO128" s="200">
        <f>Y128/'2007output'!$C126</f>
        <v>3.8136224356722807E-8</v>
      </c>
      <c r="AP128" s="200">
        <f>Z128/'2007output'!$C126</f>
        <v>2.108474234192442E-9</v>
      </c>
      <c r="AQ128" s="200">
        <f>AA128/'2007output'!$C126</f>
        <v>9.5340817322192513E-11</v>
      </c>
      <c r="AR128" s="200">
        <f>AB128/'2007output'!$C126</f>
        <v>0</v>
      </c>
      <c r="AS128" s="200">
        <f>AC128/'2007output'!$C126</f>
        <v>0</v>
      </c>
      <c r="AT128" s="200">
        <f>AD128/'2007output'!$C126</f>
        <v>0</v>
      </c>
      <c r="AU128" s="200">
        <f>AE128/'2007output'!$C126</f>
        <v>0</v>
      </c>
      <c r="AV128" s="200">
        <f>AF128/'2007output'!$C126</f>
        <v>0</v>
      </c>
      <c r="AW128" s="200">
        <f>AG128/'2007output'!$C126</f>
        <v>0</v>
      </c>
      <c r="AY128" s="370">
        <f>IFERROR(IF(SUMPRODUCT(US_CO2!C131:AX131/SUM(US_CO2!C131:AX131),US_CO2!C$6:AX$6)&gt;3.5,4,IF(SUMPRODUCT(US_CO2!C131:AX131/SUM(US_CO2!C131:AX131),US_CO2!C$6:AX$6)&gt;2.5,3,2)),"")</f>
        <v>4</v>
      </c>
      <c r="AZ128" s="370">
        <f>IFERROR(IF(SUMPRODUCT(US_CH4!C131:AC131/SUM(US_CH4!C131:AC131),US_CH4!C$6:AC$6)&gt;3.5,4,IF(SUMPRODUCT(US_CH4!C131:AC131/SUM(US_CH4!C131:AC131),US_CH4!C$6:AC$6)&gt;2.5,3,2)),"")</f>
        <v>4</v>
      </c>
      <c r="BA128" s="223">
        <f>IFERROR(IF(SUMPRODUCT(US_N2O!C131:AA131/SUM(US_N2O!C131:AA131),US_N2O!C$6:AA$6)&gt;3.5,4,IF(SUMPRODUCT(US_N2O!C131:AA131/SUM(US_N2O!C131:AA131),US_N2O!C$6:AA$6)&gt;2.5,3,2)),"")</f>
        <v>4</v>
      </c>
      <c r="BB128" s="223" t="str">
        <f>IFERROR(IF(SUMPRODUCT(US_Others!U133:V133/SUM(US_Others!U133:V133),US_Others!U$8:V$8)&gt;3.5,4,IF(SUMPRODUCT(US_Others!U133:V133/SUM(US_Others!U133:V133),US_Others!U$8:V$8)&gt;2.5,3,2)),"")</f>
        <v/>
      </c>
      <c r="BC128" s="223">
        <f>IFERROR(IF((US_Others!C133*US_Others!C$8/SUM(US_Others!C133,US_Others!H133,US_Others!N133)+ US_Others!H133*US_Others!H$8/SUM(US_Others!C133,US_Others!H133,US_Others!N133)+US_Others!N133*US_Others!N$8/SUM(US_Others!C133,US_Others!H133,US_Others!N133))&gt;3.5,4,IF((US_Others!C133*US_Others!C$8/SUM(US_Others!C133,US_Others!H133,US_Others!N133)+ US_Others!H133*US_Others!H$8/SUM(US_Others!C133,US_Others!H133,US_Others!N133)+US_Others!N133*US_Others!N$8/SUM(US_Others!C133,US_Others!H133,US_Others!N133))&gt;2.5,3,2)),"")</f>
        <v>4</v>
      </c>
      <c r="BD128" s="223">
        <f>IFERROR(IF((US_Others!D133*US_Others!D$8/SUM(US_Others!D133,US_Others!I133,US_Others!O133)+US_Others!I133*US_Others!I$8/SUM(US_Others!D133,US_Others!I133,US_Others!O133)+US_Others!O133*US_Others!O$8/SUM(US_Others!D133,US_Others!I133,US_Others!O133))&gt;3.5,4,IF((US_Others!D133*US_Others!D$8/SUM(US_Others!D133,US_Others!I133,US_Others!O133)+US_Others!I133*US_Others!I$8/SUM(US_Others!D133,US_Others!I133,US_Others!O133)+US_Others!O133*US_Others!O$8/SUM(US_Others!D133,US_Others!I133,US_Others!O133))&gt;2.5,3,2)),"")</f>
        <v>4</v>
      </c>
      <c r="BE128" s="223">
        <f>IFERROR(IF((US_Others!E133*US_Others!E$8/SUM(US_Others!E133,US_Others!J133,US_Others!P133,US_Others!W133)+US_Others!J133*US_Others!J$8/SUM(US_Others!E133,US_Others!J133,US_Others!P133,US_Others!W133)+US_Others!P133*US_Others!P$8/SUM(US_Others!E133,US_Others!J133,US_Others!P133,US_Others!W133)+US_Others!W133*US_Others!W$8/SUM(US_Others!E133,US_Others!J133,US_Others!P133,US_Others!W133))&gt;3.5,4,IF((US_Others!E133*US_Others!E$8/SUM(US_Others!E133,US_Others!J133,US_Others!P133,US_Others!W133)+US_Others!J133*US_Others!J$8/SUM(US_Others!E133,US_Others!J133,US_Others!P133,US_Others!W133)+US_Others!P133*US_Others!P$8/SUM(US_Others!E133,US_Others!J133,US_Others!P133,US_Others!W133)+US_Others!W133*US_Others!W$8/SUM(US_Others!E133,US_Others!J133,US_Others!P133,US_Others!W133))&gt;2.5,3,2)),"")</f>
        <v>4</v>
      </c>
      <c r="BF128" s="223">
        <f>IFERROR(IF((US_Others!F133*US_Others!F$8/SUM(US_Others!F133,US_Others!K133,US_Others!Q133)+US_Others!K133*US_Others!K$8/SUM(US_Others!F133,US_Others!K133,US_Others!Q133)+US_Others!Q133*US_Others!Q$8/SUM(US_Others!F133,US_Others!K133,US_Others!Q133))&gt;3.5,4,IF((US_Others!F133*US_Others!F$8/SUM(US_Others!F133,US_Others!K133,US_Others!Q133)+US_Others!K133*US_Others!K$8/SUM(US_Others!F133,US_Others!K133,US_Others!Q133)+US_Others!Q133*US_Others!Q$8/SUM(US_Others!F133,US_Others!K133,US_Others!Q133))&gt;2.5,3,2)),"")</f>
        <v>4</v>
      </c>
      <c r="BG128" s="223">
        <f>IFERROR(IF((US_Others!G133*US_Others!G$8/SUM(US_Others!G133,US_Others!L133,US_Others!R133)+US_Others!L133*US_Others!L$8/SUM(US_Others!G133,US_Others!L133,US_Others!R133)+US_Others!R133*US_Others!R$8/SUM(US_Others!G133,US_Others!L133,US_Others!R133))&gt;3.5,4,IF((US_Others!G133*US_Others!G$8/SUM(US_Others!G133,US_Others!L133,US_Others!R133)+US_Others!L133*US_Others!L$8/SUM(US_Others!G133,US_Others!L133,US_Others!R133)+US_Others!R133*US_Others!R$8/SUM(US_Others!G133,US_Others!L133,US_Others!R133))&gt;2.5,3,2)),"")</f>
        <v>4</v>
      </c>
      <c r="BH128" s="219" t="str">
        <f>IFERROR(IF((US_Others!Z133*US_Others!Z$8/SUM(US_Others!Z133,US_Others!AB133)+US_Others!AB133*US_Others!AB$8/SUM(US_Others!Z133,US_Others!AB133))&gt;3.5,4,IF((US_Others!Z133*US_Others!Z$8/SUM(US_Others!Z133,US_Others!AB133)+US_Others!AB133*US_Others!AB$8/SUM(US_Others!Z133,US_Others!AB133))&gt;2.5,3,2)),"")</f>
        <v/>
      </c>
      <c r="BI128" s="219" t="str">
        <f>IFERROR(IF((US_Others!AA133*US_Others!AA$8/SUM(US_Others!AA133,US_Others!AC133)+US_Others!AC133*US_Others!AC$8/SUM(US_Others!AA133,US_Others!AC133))&gt;3.5,4,IF((US_Others!AA133*US_Others!AA$8/SUM(US_Others!AA133,US_Others!AC133)+US_Others!AC133*US_Others!AC$8/SUM(US_Others!AA133,US_Others!AC133))&gt;2.5,3,2)),"")</f>
        <v/>
      </c>
      <c r="BJ128" s="219" t="str">
        <f>IFERROR(US_Others!AD133*US_Others!AD$8/US_Others!AD133,"")</f>
        <v/>
      </c>
      <c r="BK128" s="74" t="str">
        <f>IFERROR(US_Others!AE133*US_Others!AE$8/US_Others!AE133,"")</f>
        <v/>
      </c>
      <c r="BL128" s="219" t="str">
        <f>IFERROR(IF(SUMPRODUCT(US_Others!AG133:AI133/SUM(US_Others!AG133:AI133),US_Others!AG$8:AI$8)&gt;3.5,4,IF(SUMPRODUCT(US_Others!AG133:AI133/SUM(US_Others!AG133:AI133),US_Others!AG$8:AI$8)&gt;2.5,3,2)),"")</f>
        <v/>
      </c>
      <c r="BM128" s="219" t="str">
        <f>IFERROR(US_Others!AL133*US_Others!AL$8/US_Others!AL133,"")</f>
        <v/>
      </c>
    </row>
    <row r="129" spans="1:65">
      <c r="A129" s="200" t="s">
        <v>259</v>
      </c>
      <c r="B129" s="332">
        <v>334511</v>
      </c>
      <c r="C129" s="333">
        <f>SUM(US_CO2!C132:AX132)</f>
        <v>0.20522688478232654</v>
      </c>
      <c r="D129" s="333">
        <f>SUM(US_CH4!C132:AC132)</f>
        <v>1.2145845215792337E-4</v>
      </c>
      <c r="E129" s="333">
        <f>SUM(US_N2O!C132:AA132)</f>
        <v>1.7053129504323742E-4</v>
      </c>
      <c r="F129" s="332">
        <f>US_Others!V134+US_Others!U134</f>
        <v>0</v>
      </c>
      <c r="G129" s="332">
        <f>US_Others!C134+US_Others!H134+US_Others!N134</f>
        <v>4.2719156879675017E-5</v>
      </c>
      <c r="H129" s="332">
        <f>US_Others!D134+US_Others!I134+US_Others!O134</f>
        <v>7.0059417282667031E-4</v>
      </c>
      <c r="I129" s="332">
        <f>US_Others!E134+US_Others!J134+US_Others!P134+US_Others!W134</f>
        <v>3.2381120914793662E-3</v>
      </c>
      <c r="J129" s="332">
        <f>US_Others!F134+US_Others!K134+US_Others!Q134</f>
        <v>5.5962095512374272E-4</v>
      </c>
      <c r="K129" s="332">
        <f>US_Others!G134+US_Others!L134+US_Others!R134</f>
        <v>5.553490394357753E-5</v>
      </c>
      <c r="L129" s="332">
        <f>US_Others!Z134+US_Others!AB134</f>
        <v>0</v>
      </c>
      <c r="M129" s="332">
        <f>US_Others!AA134+US_Others!AC134</f>
        <v>0</v>
      </c>
      <c r="N129" s="332">
        <f>US_Others!AD134</f>
        <v>0</v>
      </c>
      <c r="O129" s="332">
        <f>US_Others!AE134</f>
        <v>0</v>
      </c>
      <c r="P129" s="332">
        <f>SUM(US_Others!AG134:AI134)</f>
        <v>0</v>
      </c>
      <c r="Q129" s="332">
        <f>US_Others!AL134</f>
        <v>0</v>
      </c>
      <c r="R129" s="332"/>
      <c r="S129" s="334">
        <f t="shared" si="1"/>
        <v>205.22688478232652</v>
      </c>
      <c r="T129" s="334">
        <f>D129*1000/Spec!I$6</f>
        <v>4.8583380863169347E-3</v>
      </c>
      <c r="U129" s="334">
        <f>E129*1000/Spec!I$7</f>
        <v>5.7225266793032691E-4</v>
      </c>
      <c r="V129" s="334">
        <f>F129*1000/Spec!I$8</f>
        <v>0</v>
      </c>
      <c r="W129" s="334">
        <f>G129*1000/Spec!I$9</f>
        <v>6.3287639821740761E-5</v>
      </c>
      <c r="X129" s="334">
        <f>H129*1000/Spec!I$10</f>
        <v>2.0016976366476295E-4</v>
      </c>
      <c r="Y129" s="334">
        <f>I129*1000/Spec!I$11</f>
        <v>2.264414049985571E-3</v>
      </c>
      <c r="Z129" s="334">
        <f>J129*1000/Spec!I$12</f>
        <v>1.251948445466986E-4</v>
      </c>
      <c r="AA129" s="334">
        <f>K129*1000/Spec!I$15</f>
        <v>5.661050351027271E-6</v>
      </c>
      <c r="AB129" s="334">
        <f>L129*1000/Spec!I$17</f>
        <v>0</v>
      </c>
      <c r="AC129" s="334">
        <f>M129*1000/Spec!I$18</f>
        <v>0</v>
      </c>
      <c r="AD129" s="335">
        <f>N129*1000/Spec!I$25</f>
        <v>0</v>
      </c>
      <c r="AE129" s="335">
        <f>O129*1000/Spec!I$26</f>
        <v>0</v>
      </c>
      <c r="AF129" s="334">
        <f>P129*1000/Spec!I$21</f>
        <v>0</v>
      </c>
      <c r="AG129" s="334">
        <f>Q129*1000/Spec!I$22</f>
        <v>0</v>
      </c>
      <c r="AI129" s="200">
        <f>S129/'2007output'!$C127</f>
        <v>4.208401033144538E-3</v>
      </c>
      <c r="AJ129" s="200">
        <f>T129/'2007output'!$C127</f>
        <v>9.9625519548803152E-8</v>
      </c>
      <c r="AK129" s="200">
        <f>U129/'2007output'!$C127</f>
        <v>1.1734664888043451E-8</v>
      </c>
      <c r="AL129" s="200">
        <f>V129/'2007output'!$C127</f>
        <v>0</v>
      </c>
      <c r="AM129" s="200">
        <f>W129/'2007output'!$C127</f>
        <v>1.2977820576167979E-9</v>
      </c>
      <c r="AN129" s="200">
        <f>X129/'2007output'!$C127</f>
        <v>4.1046992508051299E-9</v>
      </c>
      <c r="AO129" s="200">
        <f>Y129/'2007output'!$C127</f>
        <v>4.6434279005568861E-8</v>
      </c>
      <c r="AP129" s="200">
        <f>Z129/'2007output'!$C127</f>
        <v>2.5672567884734978E-9</v>
      </c>
      <c r="AQ129" s="200">
        <f>AA129/'2007output'!$C127</f>
        <v>1.1608600974095211E-10</v>
      </c>
      <c r="AR129" s="200">
        <f>AB129/'2007output'!$C127</f>
        <v>0</v>
      </c>
      <c r="AS129" s="200">
        <f>AC129/'2007output'!$C127</f>
        <v>0</v>
      </c>
      <c r="AT129" s="200">
        <f>AD129/'2007output'!$C127</f>
        <v>0</v>
      </c>
      <c r="AU129" s="200">
        <f>AE129/'2007output'!$C127</f>
        <v>0</v>
      </c>
      <c r="AV129" s="200">
        <f>AF129/'2007output'!$C127</f>
        <v>0</v>
      </c>
      <c r="AW129" s="200">
        <f>AG129/'2007output'!$C127</f>
        <v>0</v>
      </c>
      <c r="AY129" s="370">
        <f>IFERROR(IF(SUMPRODUCT(US_CO2!C132:AX132/SUM(US_CO2!C132:AX132),US_CO2!C$6:AX$6)&gt;3.5,4,IF(SUMPRODUCT(US_CO2!C132:AX132/SUM(US_CO2!C132:AX132),US_CO2!C$6:AX$6)&gt;2.5,3,2)),"")</f>
        <v>4</v>
      </c>
      <c r="AZ129" s="370">
        <f>IFERROR(IF(SUMPRODUCT(US_CH4!C132:AC132/SUM(US_CH4!C132:AC132),US_CH4!C$6:AC$6)&gt;3.5,4,IF(SUMPRODUCT(US_CH4!C132:AC132/SUM(US_CH4!C132:AC132),US_CH4!C$6:AC$6)&gt;2.5,3,2)),"")</f>
        <v>4</v>
      </c>
      <c r="BA129" s="223">
        <f>IFERROR(IF(SUMPRODUCT(US_N2O!C132:AA132/SUM(US_N2O!C132:AA132),US_N2O!C$6:AA$6)&gt;3.5,4,IF(SUMPRODUCT(US_N2O!C132:AA132/SUM(US_N2O!C132:AA132),US_N2O!C$6:AA$6)&gt;2.5,3,2)),"")</f>
        <v>4</v>
      </c>
      <c r="BB129" s="223" t="str">
        <f>IFERROR(IF(SUMPRODUCT(US_Others!U134:V134/SUM(US_Others!U134:V134),US_Others!U$8:V$8)&gt;3.5,4,IF(SUMPRODUCT(US_Others!U134:V134/SUM(US_Others!U134:V134),US_Others!U$8:V$8)&gt;2.5,3,2)),"")</f>
        <v/>
      </c>
      <c r="BC129" s="223">
        <f>IFERROR(IF((US_Others!C134*US_Others!C$8/SUM(US_Others!C134,US_Others!H134,US_Others!N134)+ US_Others!H134*US_Others!H$8/SUM(US_Others!C134,US_Others!H134,US_Others!N134)+US_Others!N134*US_Others!N$8/SUM(US_Others!C134,US_Others!H134,US_Others!N134))&gt;3.5,4,IF((US_Others!C134*US_Others!C$8/SUM(US_Others!C134,US_Others!H134,US_Others!N134)+ US_Others!H134*US_Others!H$8/SUM(US_Others!C134,US_Others!H134,US_Others!N134)+US_Others!N134*US_Others!N$8/SUM(US_Others!C134,US_Others!H134,US_Others!N134))&gt;2.5,3,2)),"")</f>
        <v>4</v>
      </c>
      <c r="BD129" s="223">
        <f>IFERROR(IF((US_Others!D134*US_Others!D$8/SUM(US_Others!D134,US_Others!I134,US_Others!O134)+US_Others!I134*US_Others!I$8/SUM(US_Others!D134,US_Others!I134,US_Others!O134)+US_Others!O134*US_Others!O$8/SUM(US_Others!D134,US_Others!I134,US_Others!O134))&gt;3.5,4,IF((US_Others!D134*US_Others!D$8/SUM(US_Others!D134,US_Others!I134,US_Others!O134)+US_Others!I134*US_Others!I$8/SUM(US_Others!D134,US_Others!I134,US_Others!O134)+US_Others!O134*US_Others!O$8/SUM(US_Others!D134,US_Others!I134,US_Others!O134))&gt;2.5,3,2)),"")</f>
        <v>4</v>
      </c>
      <c r="BE129" s="223">
        <f>IFERROR(IF((US_Others!E134*US_Others!E$8/SUM(US_Others!E134,US_Others!J134,US_Others!P134,US_Others!W134)+US_Others!J134*US_Others!J$8/SUM(US_Others!E134,US_Others!J134,US_Others!P134,US_Others!W134)+US_Others!P134*US_Others!P$8/SUM(US_Others!E134,US_Others!J134,US_Others!P134,US_Others!W134)+US_Others!W134*US_Others!W$8/SUM(US_Others!E134,US_Others!J134,US_Others!P134,US_Others!W134))&gt;3.5,4,IF((US_Others!E134*US_Others!E$8/SUM(US_Others!E134,US_Others!J134,US_Others!P134,US_Others!W134)+US_Others!J134*US_Others!J$8/SUM(US_Others!E134,US_Others!J134,US_Others!P134,US_Others!W134)+US_Others!P134*US_Others!P$8/SUM(US_Others!E134,US_Others!J134,US_Others!P134,US_Others!W134)+US_Others!W134*US_Others!W$8/SUM(US_Others!E134,US_Others!J134,US_Others!P134,US_Others!W134))&gt;2.5,3,2)),"")</f>
        <v>4</v>
      </c>
      <c r="BF129" s="223">
        <f>IFERROR(IF((US_Others!F134*US_Others!F$8/SUM(US_Others!F134,US_Others!K134,US_Others!Q134)+US_Others!K134*US_Others!K$8/SUM(US_Others!F134,US_Others!K134,US_Others!Q134)+US_Others!Q134*US_Others!Q$8/SUM(US_Others!F134,US_Others!K134,US_Others!Q134))&gt;3.5,4,IF((US_Others!F134*US_Others!F$8/SUM(US_Others!F134,US_Others!K134,US_Others!Q134)+US_Others!K134*US_Others!K$8/SUM(US_Others!F134,US_Others!K134,US_Others!Q134)+US_Others!Q134*US_Others!Q$8/SUM(US_Others!F134,US_Others!K134,US_Others!Q134))&gt;2.5,3,2)),"")</f>
        <v>4</v>
      </c>
      <c r="BG129" s="223">
        <f>IFERROR(IF((US_Others!G134*US_Others!G$8/SUM(US_Others!G134,US_Others!L134,US_Others!R134)+US_Others!L134*US_Others!L$8/SUM(US_Others!G134,US_Others!L134,US_Others!R134)+US_Others!R134*US_Others!R$8/SUM(US_Others!G134,US_Others!L134,US_Others!R134))&gt;3.5,4,IF((US_Others!G134*US_Others!G$8/SUM(US_Others!G134,US_Others!L134,US_Others!R134)+US_Others!L134*US_Others!L$8/SUM(US_Others!G134,US_Others!L134,US_Others!R134)+US_Others!R134*US_Others!R$8/SUM(US_Others!G134,US_Others!L134,US_Others!R134))&gt;2.5,3,2)),"")</f>
        <v>4</v>
      </c>
      <c r="BH129" s="219" t="str">
        <f>IFERROR(IF((US_Others!Z134*US_Others!Z$8/SUM(US_Others!Z134,US_Others!AB134)+US_Others!AB134*US_Others!AB$8/SUM(US_Others!Z134,US_Others!AB134))&gt;3.5,4,IF((US_Others!Z134*US_Others!Z$8/SUM(US_Others!Z134,US_Others!AB134)+US_Others!AB134*US_Others!AB$8/SUM(US_Others!Z134,US_Others!AB134))&gt;2.5,3,2)),"")</f>
        <v/>
      </c>
      <c r="BI129" s="219" t="str">
        <f>IFERROR(IF((US_Others!AA134*US_Others!AA$8/SUM(US_Others!AA134,US_Others!AC134)+US_Others!AC134*US_Others!AC$8/SUM(US_Others!AA134,US_Others!AC134))&gt;3.5,4,IF((US_Others!AA134*US_Others!AA$8/SUM(US_Others!AA134,US_Others!AC134)+US_Others!AC134*US_Others!AC$8/SUM(US_Others!AA134,US_Others!AC134))&gt;2.5,3,2)),"")</f>
        <v/>
      </c>
      <c r="BJ129" s="219" t="str">
        <f>IFERROR(US_Others!AD134*US_Others!AD$8/US_Others!AD134,"")</f>
        <v/>
      </c>
      <c r="BK129" s="74" t="str">
        <f>IFERROR(US_Others!AE134*US_Others!AE$8/US_Others!AE134,"")</f>
        <v/>
      </c>
      <c r="BL129" s="219" t="str">
        <f>IFERROR(IF(SUMPRODUCT(US_Others!AG134:AI134/SUM(US_Others!AG134:AI134),US_Others!AG$8:AI$8)&gt;3.5,4,IF(SUMPRODUCT(US_Others!AG134:AI134/SUM(US_Others!AG134:AI134),US_Others!AG$8:AI$8)&gt;2.5,3,2)),"")</f>
        <v/>
      </c>
      <c r="BM129" s="219" t="str">
        <f>IFERROR(US_Others!AL134*US_Others!AL$8/US_Others!AL134,"")</f>
        <v/>
      </c>
    </row>
    <row r="130" spans="1:65">
      <c r="A130" s="200" t="s">
        <v>260</v>
      </c>
      <c r="B130" s="332">
        <v>334512</v>
      </c>
      <c r="C130" s="333">
        <f>SUM(US_CO2!C133:AX133)</f>
        <v>2.2600599175861283E-2</v>
      </c>
      <c r="D130" s="333">
        <f>SUM(US_CH4!C133:AC133)</f>
        <v>1.3646366111837679E-5</v>
      </c>
      <c r="E130" s="333">
        <f>SUM(US_N2O!C133:AA133)</f>
        <v>1.9780471472501936E-5</v>
      </c>
      <c r="F130" s="332">
        <f>US_Others!V135+US_Others!U135</f>
        <v>0</v>
      </c>
      <c r="G130" s="332">
        <f>US_Others!C135+US_Others!H135+US_Others!N135</f>
        <v>0</v>
      </c>
      <c r="H130" s="332">
        <f>US_Others!D135+US_Others!I135+US_Others!O135</f>
        <v>0</v>
      </c>
      <c r="I130" s="332">
        <f>US_Others!E135+US_Others!J135+US_Others!P135+US_Others!W135</f>
        <v>0</v>
      </c>
      <c r="J130" s="332">
        <f>US_Others!F135+US_Others!K135+US_Others!Q135</f>
        <v>0</v>
      </c>
      <c r="K130" s="332">
        <f>US_Others!G135+US_Others!L135+US_Others!R135</f>
        <v>0</v>
      </c>
      <c r="L130" s="332">
        <f>US_Others!Z135+US_Others!AB135</f>
        <v>0</v>
      </c>
      <c r="M130" s="332">
        <f>US_Others!AA135+US_Others!AC135</f>
        <v>0</v>
      </c>
      <c r="N130" s="332">
        <f>US_Others!AD135</f>
        <v>0</v>
      </c>
      <c r="O130" s="332">
        <f>US_Others!AE135</f>
        <v>0</v>
      </c>
      <c r="P130" s="332">
        <f>SUM(US_Others!AG135:AI135)</f>
        <v>0</v>
      </c>
      <c r="Q130" s="332">
        <f>US_Others!AL135</f>
        <v>0</v>
      </c>
      <c r="R130" s="332"/>
      <c r="S130" s="334">
        <f t="shared" si="1"/>
        <v>22.600599175861284</v>
      </c>
      <c r="T130" s="334">
        <f>D130*1000/Spec!I$6</f>
        <v>5.4585464447350724E-4</v>
      </c>
      <c r="U130" s="334">
        <f>E130*1000/Spec!I$7</f>
        <v>6.6377421048664215E-5</v>
      </c>
      <c r="V130" s="334">
        <f>F130*1000/Spec!I$8</f>
        <v>0</v>
      </c>
      <c r="W130" s="334">
        <f>G130*1000/Spec!I$9</f>
        <v>0</v>
      </c>
      <c r="X130" s="334">
        <f>H130*1000/Spec!I$10</f>
        <v>0</v>
      </c>
      <c r="Y130" s="334">
        <f>I130*1000/Spec!I$11</f>
        <v>0</v>
      </c>
      <c r="Z130" s="334">
        <f>J130*1000/Spec!I$12</f>
        <v>0</v>
      </c>
      <c r="AA130" s="334">
        <f>K130*1000/Spec!I$15</f>
        <v>0</v>
      </c>
      <c r="AB130" s="334">
        <f>L130*1000/Spec!I$17</f>
        <v>0</v>
      </c>
      <c r="AC130" s="334">
        <f>M130*1000/Spec!I$18</f>
        <v>0</v>
      </c>
      <c r="AD130" s="335">
        <f>N130*1000/Spec!I$25</f>
        <v>0</v>
      </c>
      <c r="AE130" s="335">
        <f>O130*1000/Spec!I$26</f>
        <v>0</v>
      </c>
      <c r="AF130" s="334">
        <f>P130*1000/Spec!I$21</f>
        <v>0</v>
      </c>
      <c r="AG130" s="334">
        <f>Q130*1000/Spec!I$22</f>
        <v>0</v>
      </c>
      <c r="AI130" s="200">
        <f>S130/'2007output'!$C128</f>
        <v>6.3059707521934388E-3</v>
      </c>
      <c r="AJ130" s="200">
        <f>T130/'2007output'!$C128</f>
        <v>1.5230319321247411E-7</v>
      </c>
      <c r="AK130" s="200">
        <f>U130/'2007output'!$C128</f>
        <v>1.852048578366747E-8</v>
      </c>
      <c r="AL130" s="200">
        <f>V130/'2007output'!$C128</f>
        <v>0</v>
      </c>
      <c r="AM130" s="200">
        <f>W130/'2007output'!$C128</f>
        <v>0</v>
      </c>
      <c r="AN130" s="200">
        <f>X130/'2007output'!$C128</f>
        <v>0</v>
      </c>
      <c r="AO130" s="200">
        <f>Y130/'2007output'!$C128</f>
        <v>0</v>
      </c>
      <c r="AP130" s="200">
        <f>Z130/'2007output'!$C128</f>
        <v>0</v>
      </c>
      <c r="AQ130" s="200">
        <f>AA130/'2007output'!$C128</f>
        <v>0</v>
      </c>
      <c r="AR130" s="200">
        <f>AB130/'2007output'!$C128</f>
        <v>0</v>
      </c>
      <c r="AS130" s="200">
        <f>AC130/'2007output'!$C128</f>
        <v>0</v>
      </c>
      <c r="AT130" s="200">
        <f>AD130/'2007output'!$C128</f>
        <v>0</v>
      </c>
      <c r="AU130" s="200">
        <f>AE130/'2007output'!$C128</f>
        <v>0</v>
      </c>
      <c r="AV130" s="200">
        <f>AF130/'2007output'!$C128</f>
        <v>0</v>
      </c>
      <c r="AW130" s="200">
        <f>AG130/'2007output'!$C128</f>
        <v>0</v>
      </c>
      <c r="AY130" s="370">
        <f>IFERROR(IF(SUMPRODUCT(US_CO2!C133:AX133/SUM(US_CO2!C133:AX133),US_CO2!C$6:AX$6)&gt;3.5,4,IF(SUMPRODUCT(US_CO2!C133:AX133/SUM(US_CO2!C133:AX133),US_CO2!C$6:AX$6)&gt;2.5,3,2)),"")</f>
        <v>4</v>
      </c>
      <c r="AZ130" s="370">
        <f>IFERROR(IF(SUMPRODUCT(US_CH4!C133:AC133/SUM(US_CH4!C133:AC133),US_CH4!C$6:AC$6)&gt;3.5,4,IF(SUMPRODUCT(US_CH4!C133:AC133/SUM(US_CH4!C133:AC133),US_CH4!C$6:AC$6)&gt;2.5,3,2)),"")</f>
        <v>4</v>
      </c>
      <c r="BA130" s="223">
        <f>IFERROR(IF(SUMPRODUCT(US_N2O!C133:AA133/SUM(US_N2O!C133:AA133),US_N2O!C$6:AA$6)&gt;3.5,4,IF(SUMPRODUCT(US_N2O!C133:AA133/SUM(US_N2O!C133:AA133),US_N2O!C$6:AA$6)&gt;2.5,3,2)),"")</f>
        <v>4</v>
      </c>
      <c r="BB130" s="223" t="str">
        <f>IFERROR(IF(SUMPRODUCT(US_Others!U135:V135/SUM(US_Others!U135:V135),US_Others!U$8:V$8)&gt;3.5,4,IF(SUMPRODUCT(US_Others!U135:V135/SUM(US_Others!U135:V135),US_Others!U$8:V$8)&gt;2.5,3,2)),"")</f>
        <v/>
      </c>
      <c r="BC130" s="223" t="str">
        <f>IFERROR(IF((US_Others!C135*US_Others!C$8/SUM(US_Others!C135,US_Others!H135,US_Others!N135)+ US_Others!H135*US_Others!H$8/SUM(US_Others!C135,US_Others!H135,US_Others!N135)+US_Others!N135*US_Others!N$8/SUM(US_Others!C135,US_Others!H135,US_Others!N135))&gt;3.5,4,IF((US_Others!C135*US_Others!C$8/SUM(US_Others!C135,US_Others!H135,US_Others!N135)+ US_Others!H135*US_Others!H$8/SUM(US_Others!C135,US_Others!H135,US_Others!N135)+US_Others!N135*US_Others!N$8/SUM(US_Others!C135,US_Others!H135,US_Others!N135))&gt;2.5,3,2)),"")</f>
        <v/>
      </c>
      <c r="BD130" s="223" t="str">
        <f>IFERROR(IF((US_Others!D135*US_Others!D$8/SUM(US_Others!D135,US_Others!I135,US_Others!O135)+US_Others!I135*US_Others!I$8/SUM(US_Others!D135,US_Others!I135,US_Others!O135)+US_Others!O135*US_Others!O$8/SUM(US_Others!D135,US_Others!I135,US_Others!O135))&gt;3.5,4,IF((US_Others!D135*US_Others!D$8/SUM(US_Others!D135,US_Others!I135,US_Others!O135)+US_Others!I135*US_Others!I$8/SUM(US_Others!D135,US_Others!I135,US_Others!O135)+US_Others!O135*US_Others!O$8/SUM(US_Others!D135,US_Others!I135,US_Others!O135))&gt;2.5,3,2)),"")</f>
        <v/>
      </c>
      <c r="BE130" s="223" t="str">
        <f>IFERROR(IF((US_Others!E135*US_Others!E$8/SUM(US_Others!E135,US_Others!J135,US_Others!P135,US_Others!W135)+US_Others!J135*US_Others!J$8/SUM(US_Others!E135,US_Others!J135,US_Others!P135,US_Others!W135)+US_Others!P135*US_Others!P$8/SUM(US_Others!E135,US_Others!J135,US_Others!P135,US_Others!W135)+US_Others!W135*US_Others!W$8/SUM(US_Others!E135,US_Others!J135,US_Others!P135,US_Others!W135))&gt;3.5,4,IF((US_Others!E135*US_Others!E$8/SUM(US_Others!E135,US_Others!J135,US_Others!P135,US_Others!W135)+US_Others!J135*US_Others!J$8/SUM(US_Others!E135,US_Others!J135,US_Others!P135,US_Others!W135)+US_Others!P135*US_Others!P$8/SUM(US_Others!E135,US_Others!J135,US_Others!P135,US_Others!W135)+US_Others!W135*US_Others!W$8/SUM(US_Others!E135,US_Others!J135,US_Others!P135,US_Others!W135))&gt;2.5,3,2)),"")</f>
        <v/>
      </c>
      <c r="BF130" s="223" t="str">
        <f>IFERROR(IF((US_Others!F135*US_Others!F$8/SUM(US_Others!F135,US_Others!K135,US_Others!Q135)+US_Others!K135*US_Others!K$8/SUM(US_Others!F135,US_Others!K135,US_Others!Q135)+US_Others!Q135*US_Others!Q$8/SUM(US_Others!F135,US_Others!K135,US_Others!Q135))&gt;3.5,4,IF((US_Others!F135*US_Others!F$8/SUM(US_Others!F135,US_Others!K135,US_Others!Q135)+US_Others!K135*US_Others!K$8/SUM(US_Others!F135,US_Others!K135,US_Others!Q135)+US_Others!Q135*US_Others!Q$8/SUM(US_Others!F135,US_Others!K135,US_Others!Q135))&gt;2.5,3,2)),"")</f>
        <v/>
      </c>
      <c r="BG130" s="223" t="str">
        <f>IFERROR(IF((US_Others!G135*US_Others!G$8/SUM(US_Others!G135,US_Others!L135,US_Others!R135)+US_Others!L135*US_Others!L$8/SUM(US_Others!G135,US_Others!L135,US_Others!R135)+US_Others!R135*US_Others!R$8/SUM(US_Others!G135,US_Others!L135,US_Others!R135))&gt;3.5,4,IF((US_Others!G135*US_Others!G$8/SUM(US_Others!G135,US_Others!L135,US_Others!R135)+US_Others!L135*US_Others!L$8/SUM(US_Others!G135,US_Others!L135,US_Others!R135)+US_Others!R135*US_Others!R$8/SUM(US_Others!G135,US_Others!L135,US_Others!R135))&gt;2.5,3,2)),"")</f>
        <v/>
      </c>
      <c r="BH130" s="219" t="str">
        <f>IFERROR(IF((US_Others!Z135*US_Others!Z$8/SUM(US_Others!Z135,US_Others!AB135)+US_Others!AB135*US_Others!AB$8/SUM(US_Others!Z135,US_Others!AB135))&gt;3.5,4,IF((US_Others!Z135*US_Others!Z$8/SUM(US_Others!Z135,US_Others!AB135)+US_Others!AB135*US_Others!AB$8/SUM(US_Others!Z135,US_Others!AB135))&gt;2.5,3,2)),"")</f>
        <v/>
      </c>
      <c r="BI130" s="219" t="str">
        <f>IFERROR(IF((US_Others!AA135*US_Others!AA$8/SUM(US_Others!AA135,US_Others!AC135)+US_Others!AC135*US_Others!AC$8/SUM(US_Others!AA135,US_Others!AC135))&gt;3.5,4,IF((US_Others!AA135*US_Others!AA$8/SUM(US_Others!AA135,US_Others!AC135)+US_Others!AC135*US_Others!AC$8/SUM(US_Others!AA135,US_Others!AC135))&gt;2.5,3,2)),"")</f>
        <v/>
      </c>
      <c r="BJ130" s="219" t="str">
        <f>IFERROR(US_Others!AD135*US_Others!AD$8/US_Others!AD135,"")</f>
        <v/>
      </c>
      <c r="BK130" s="74" t="str">
        <f>IFERROR(US_Others!AE135*US_Others!AE$8/US_Others!AE135,"")</f>
        <v/>
      </c>
      <c r="BL130" s="219" t="str">
        <f>IFERROR(IF(SUMPRODUCT(US_Others!AG135:AI135/SUM(US_Others!AG135:AI135),US_Others!AG$8:AI$8)&gt;3.5,4,IF(SUMPRODUCT(US_Others!AG135:AI135/SUM(US_Others!AG135:AI135),US_Others!AG$8:AI$8)&gt;2.5,3,2)),"")</f>
        <v/>
      </c>
      <c r="BM130" s="219" t="str">
        <f>IFERROR(US_Others!AL135*US_Others!AL$8/US_Others!AL135,"")</f>
        <v/>
      </c>
    </row>
    <row r="131" spans="1:65">
      <c r="A131" s="200" t="s">
        <v>261</v>
      </c>
      <c r="B131" s="332">
        <v>334513</v>
      </c>
      <c r="C131" s="333">
        <f>SUM(US_CO2!C134:AX134)</f>
        <v>5.5144715085462301E-2</v>
      </c>
      <c r="D131" s="333">
        <f>SUM(US_CH4!C134:AC134)</f>
        <v>3.3433275098304098E-5</v>
      </c>
      <c r="E131" s="333">
        <f>SUM(US_N2O!C134:AA134)</f>
        <v>4.8768538499964731E-5</v>
      </c>
      <c r="F131" s="332">
        <f>US_Others!V136+US_Others!U136</f>
        <v>0</v>
      </c>
      <c r="G131" s="332">
        <f>US_Others!C136+US_Others!H136+US_Others!N136</f>
        <v>0</v>
      </c>
      <c r="H131" s="332">
        <f>US_Others!D136+US_Others!I136+US_Others!O136</f>
        <v>0</v>
      </c>
      <c r="I131" s="332">
        <f>US_Others!E136+US_Others!J136+US_Others!P136+US_Others!W136</f>
        <v>0</v>
      </c>
      <c r="J131" s="332">
        <f>US_Others!F136+US_Others!K136+US_Others!Q136</f>
        <v>0</v>
      </c>
      <c r="K131" s="332">
        <f>US_Others!G136+US_Others!L136+US_Others!R136</f>
        <v>0</v>
      </c>
      <c r="L131" s="332">
        <f>US_Others!Z136+US_Others!AB136</f>
        <v>0</v>
      </c>
      <c r="M131" s="332">
        <f>US_Others!AA136+US_Others!AC136</f>
        <v>0</v>
      </c>
      <c r="N131" s="332">
        <f>US_Others!AD136</f>
        <v>0</v>
      </c>
      <c r="O131" s="332">
        <f>US_Others!AE136</f>
        <v>0</v>
      </c>
      <c r="P131" s="332">
        <f>SUM(US_Others!AG136:AI136)</f>
        <v>0</v>
      </c>
      <c r="Q131" s="332">
        <f>US_Others!AL136</f>
        <v>0</v>
      </c>
      <c r="R131" s="332"/>
      <c r="S131" s="334">
        <f t="shared" si="1"/>
        <v>55.144715085462302</v>
      </c>
      <c r="T131" s="334">
        <f>D131*1000/Spec!I$6</f>
        <v>1.337331003932164E-3</v>
      </c>
      <c r="U131" s="334">
        <f>E131*1000/Spec!I$7</f>
        <v>1.6365281375827092E-4</v>
      </c>
      <c r="V131" s="334">
        <f>F131*1000/Spec!I$8</f>
        <v>0</v>
      </c>
      <c r="W131" s="334">
        <f>G131*1000/Spec!I$9</f>
        <v>0</v>
      </c>
      <c r="X131" s="334">
        <f>H131*1000/Spec!I$10</f>
        <v>0</v>
      </c>
      <c r="Y131" s="334">
        <f>I131*1000/Spec!I$11</f>
        <v>0</v>
      </c>
      <c r="Z131" s="334">
        <f>J131*1000/Spec!I$12</f>
        <v>0</v>
      </c>
      <c r="AA131" s="334">
        <f>K131*1000/Spec!I$15</f>
        <v>0</v>
      </c>
      <c r="AB131" s="334">
        <f>L131*1000/Spec!I$17</f>
        <v>0</v>
      </c>
      <c r="AC131" s="334">
        <f>M131*1000/Spec!I$18</f>
        <v>0</v>
      </c>
      <c r="AD131" s="335">
        <f>N131*1000/Spec!I$25</f>
        <v>0</v>
      </c>
      <c r="AE131" s="335">
        <f>O131*1000/Spec!I$26</f>
        <v>0</v>
      </c>
      <c r="AF131" s="334">
        <f>P131*1000/Spec!I$21</f>
        <v>0</v>
      </c>
      <c r="AG131" s="334">
        <f>Q131*1000/Spec!I$22</f>
        <v>0</v>
      </c>
      <c r="AI131" s="200">
        <f>S131/'2007output'!$C129</f>
        <v>5.1551570613688228E-3</v>
      </c>
      <c r="AJ131" s="200">
        <f>T131/'2007output'!$C129</f>
        <v>1.250192581034088E-7</v>
      </c>
      <c r="AK131" s="200">
        <f>U131/'2007output'!$C129</f>
        <v>1.5298944915235199E-8</v>
      </c>
      <c r="AL131" s="200">
        <f>V131/'2007output'!$C129</f>
        <v>0</v>
      </c>
      <c r="AM131" s="200">
        <f>W131/'2007output'!$C129</f>
        <v>0</v>
      </c>
      <c r="AN131" s="200">
        <f>X131/'2007output'!$C129</f>
        <v>0</v>
      </c>
      <c r="AO131" s="200">
        <f>Y131/'2007output'!$C129</f>
        <v>0</v>
      </c>
      <c r="AP131" s="200">
        <f>Z131/'2007output'!$C129</f>
        <v>0</v>
      </c>
      <c r="AQ131" s="200">
        <f>AA131/'2007output'!$C129</f>
        <v>0</v>
      </c>
      <c r="AR131" s="200">
        <f>AB131/'2007output'!$C129</f>
        <v>0</v>
      </c>
      <c r="AS131" s="200">
        <f>AC131/'2007output'!$C129</f>
        <v>0</v>
      </c>
      <c r="AT131" s="200">
        <f>AD131/'2007output'!$C129</f>
        <v>0</v>
      </c>
      <c r="AU131" s="200">
        <f>AE131/'2007output'!$C129</f>
        <v>0</v>
      </c>
      <c r="AV131" s="200">
        <f>AF131/'2007output'!$C129</f>
        <v>0</v>
      </c>
      <c r="AW131" s="200">
        <f>AG131/'2007output'!$C129</f>
        <v>0</v>
      </c>
      <c r="AY131" s="370">
        <f>IFERROR(IF(SUMPRODUCT(US_CO2!C134:AX134/SUM(US_CO2!C134:AX134),US_CO2!C$6:AX$6)&gt;3.5,4,IF(SUMPRODUCT(US_CO2!C134:AX134/SUM(US_CO2!C134:AX134),US_CO2!C$6:AX$6)&gt;2.5,3,2)),"")</f>
        <v>4</v>
      </c>
      <c r="AZ131" s="370">
        <f>IFERROR(IF(SUMPRODUCT(US_CH4!C134:AC134/SUM(US_CH4!C134:AC134),US_CH4!C$6:AC$6)&gt;3.5,4,IF(SUMPRODUCT(US_CH4!C134:AC134/SUM(US_CH4!C134:AC134),US_CH4!C$6:AC$6)&gt;2.5,3,2)),"")</f>
        <v>4</v>
      </c>
      <c r="BA131" s="223">
        <f>IFERROR(IF(SUMPRODUCT(US_N2O!C134:AA134/SUM(US_N2O!C134:AA134),US_N2O!C$6:AA$6)&gt;3.5,4,IF(SUMPRODUCT(US_N2O!C134:AA134/SUM(US_N2O!C134:AA134),US_N2O!C$6:AA$6)&gt;2.5,3,2)),"")</f>
        <v>4</v>
      </c>
      <c r="BB131" s="223" t="str">
        <f>IFERROR(IF(SUMPRODUCT(US_Others!U136:V136/SUM(US_Others!U136:V136),US_Others!U$8:V$8)&gt;3.5,4,IF(SUMPRODUCT(US_Others!U136:V136/SUM(US_Others!U136:V136),US_Others!U$8:V$8)&gt;2.5,3,2)),"")</f>
        <v/>
      </c>
      <c r="BC131" s="223" t="str">
        <f>IFERROR(IF((US_Others!C136*US_Others!C$8/SUM(US_Others!C136,US_Others!H136,US_Others!N136)+ US_Others!H136*US_Others!H$8/SUM(US_Others!C136,US_Others!H136,US_Others!N136)+US_Others!N136*US_Others!N$8/SUM(US_Others!C136,US_Others!H136,US_Others!N136))&gt;3.5,4,IF((US_Others!C136*US_Others!C$8/SUM(US_Others!C136,US_Others!H136,US_Others!N136)+ US_Others!H136*US_Others!H$8/SUM(US_Others!C136,US_Others!H136,US_Others!N136)+US_Others!N136*US_Others!N$8/SUM(US_Others!C136,US_Others!H136,US_Others!N136))&gt;2.5,3,2)),"")</f>
        <v/>
      </c>
      <c r="BD131" s="223" t="str">
        <f>IFERROR(IF((US_Others!D136*US_Others!D$8/SUM(US_Others!D136,US_Others!I136,US_Others!O136)+US_Others!I136*US_Others!I$8/SUM(US_Others!D136,US_Others!I136,US_Others!O136)+US_Others!O136*US_Others!O$8/SUM(US_Others!D136,US_Others!I136,US_Others!O136))&gt;3.5,4,IF((US_Others!D136*US_Others!D$8/SUM(US_Others!D136,US_Others!I136,US_Others!O136)+US_Others!I136*US_Others!I$8/SUM(US_Others!D136,US_Others!I136,US_Others!O136)+US_Others!O136*US_Others!O$8/SUM(US_Others!D136,US_Others!I136,US_Others!O136))&gt;2.5,3,2)),"")</f>
        <v/>
      </c>
      <c r="BE131" s="223" t="str">
        <f>IFERROR(IF((US_Others!E136*US_Others!E$8/SUM(US_Others!E136,US_Others!J136,US_Others!P136,US_Others!W136)+US_Others!J136*US_Others!J$8/SUM(US_Others!E136,US_Others!J136,US_Others!P136,US_Others!W136)+US_Others!P136*US_Others!P$8/SUM(US_Others!E136,US_Others!J136,US_Others!P136,US_Others!W136)+US_Others!W136*US_Others!W$8/SUM(US_Others!E136,US_Others!J136,US_Others!P136,US_Others!W136))&gt;3.5,4,IF((US_Others!E136*US_Others!E$8/SUM(US_Others!E136,US_Others!J136,US_Others!P136,US_Others!W136)+US_Others!J136*US_Others!J$8/SUM(US_Others!E136,US_Others!J136,US_Others!P136,US_Others!W136)+US_Others!P136*US_Others!P$8/SUM(US_Others!E136,US_Others!J136,US_Others!P136,US_Others!W136)+US_Others!W136*US_Others!W$8/SUM(US_Others!E136,US_Others!J136,US_Others!P136,US_Others!W136))&gt;2.5,3,2)),"")</f>
        <v/>
      </c>
      <c r="BF131" s="223" t="str">
        <f>IFERROR(IF((US_Others!F136*US_Others!F$8/SUM(US_Others!F136,US_Others!K136,US_Others!Q136)+US_Others!K136*US_Others!K$8/SUM(US_Others!F136,US_Others!K136,US_Others!Q136)+US_Others!Q136*US_Others!Q$8/SUM(US_Others!F136,US_Others!K136,US_Others!Q136))&gt;3.5,4,IF((US_Others!F136*US_Others!F$8/SUM(US_Others!F136,US_Others!K136,US_Others!Q136)+US_Others!K136*US_Others!K$8/SUM(US_Others!F136,US_Others!K136,US_Others!Q136)+US_Others!Q136*US_Others!Q$8/SUM(US_Others!F136,US_Others!K136,US_Others!Q136))&gt;2.5,3,2)),"")</f>
        <v/>
      </c>
      <c r="BG131" s="223" t="str">
        <f>IFERROR(IF((US_Others!G136*US_Others!G$8/SUM(US_Others!G136,US_Others!L136,US_Others!R136)+US_Others!L136*US_Others!L$8/SUM(US_Others!G136,US_Others!L136,US_Others!R136)+US_Others!R136*US_Others!R$8/SUM(US_Others!G136,US_Others!L136,US_Others!R136))&gt;3.5,4,IF((US_Others!G136*US_Others!G$8/SUM(US_Others!G136,US_Others!L136,US_Others!R136)+US_Others!L136*US_Others!L$8/SUM(US_Others!G136,US_Others!L136,US_Others!R136)+US_Others!R136*US_Others!R$8/SUM(US_Others!G136,US_Others!L136,US_Others!R136))&gt;2.5,3,2)),"")</f>
        <v/>
      </c>
      <c r="BH131" s="219" t="str">
        <f>IFERROR(IF((US_Others!Z136*US_Others!Z$8/SUM(US_Others!Z136,US_Others!AB136)+US_Others!AB136*US_Others!AB$8/SUM(US_Others!Z136,US_Others!AB136))&gt;3.5,4,IF((US_Others!Z136*US_Others!Z$8/SUM(US_Others!Z136,US_Others!AB136)+US_Others!AB136*US_Others!AB$8/SUM(US_Others!Z136,US_Others!AB136))&gt;2.5,3,2)),"")</f>
        <v/>
      </c>
      <c r="BI131" s="219" t="str">
        <f>IFERROR(IF((US_Others!AA136*US_Others!AA$8/SUM(US_Others!AA136,US_Others!AC136)+US_Others!AC136*US_Others!AC$8/SUM(US_Others!AA136,US_Others!AC136))&gt;3.5,4,IF((US_Others!AA136*US_Others!AA$8/SUM(US_Others!AA136,US_Others!AC136)+US_Others!AC136*US_Others!AC$8/SUM(US_Others!AA136,US_Others!AC136))&gt;2.5,3,2)),"")</f>
        <v/>
      </c>
      <c r="BJ131" s="219" t="str">
        <f>IFERROR(US_Others!AD136*US_Others!AD$8/US_Others!AD136,"")</f>
        <v/>
      </c>
      <c r="BK131" s="74" t="str">
        <f>IFERROR(US_Others!AE136*US_Others!AE$8/US_Others!AE136,"")</f>
        <v/>
      </c>
      <c r="BL131" s="219" t="str">
        <f>IFERROR(IF(SUMPRODUCT(US_Others!AG136:AI136/SUM(US_Others!AG136:AI136),US_Others!AG$8:AI$8)&gt;3.5,4,IF(SUMPRODUCT(US_Others!AG136:AI136/SUM(US_Others!AG136:AI136),US_Others!AG$8:AI$8)&gt;2.5,3,2)),"")</f>
        <v/>
      </c>
      <c r="BM131" s="219" t="str">
        <f>IFERROR(US_Others!AL136*US_Others!AL$8/US_Others!AL136,"")</f>
        <v/>
      </c>
    </row>
    <row r="132" spans="1:65">
      <c r="A132" s="200" t="s">
        <v>262</v>
      </c>
      <c r="B132" s="332">
        <v>334514</v>
      </c>
      <c r="C132" s="333">
        <f>SUM(US_CO2!C135:AX135)</f>
        <v>2.6224910984030597E-2</v>
      </c>
      <c r="D132" s="333">
        <f>SUM(US_CH4!C135:AC135)</f>
        <v>1.4332225050110027E-5</v>
      </c>
      <c r="E132" s="333">
        <f>SUM(US_N2O!C135:AA135)</f>
        <v>1.7399277730442154E-5</v>
      </c>
      <c r="F132" s="332">
        <f>US_Others!V137+US_Others!U137</f>
        <v>0</v>
      </c>
      <c r="G132" s="332">
        <f>US_Others!C137+US_Others!H137+US_Others!N137</f>
        <v>0</v>
      </c>
      <c r="H132" s="332">
        <f>US_Others!D137+US_Others!I137+US_Others!O137</f>
        <v>0</v>
      </c>
      <c r="I132" s="332">
        <f>US_Others!E137+US_Others!J137+US_Others!P137+US_Others!W137</f>
        <v>0</v>
      </c>
      <c r="J132" s="332">
        <f>US_Others!F137+US_Others!K137+US_Others!Q137</f>
        <v>0</v>
      </c>
      <c r="K132" s="332">
        <f>US_Others!G137+US_Others!L137+US_Others!R137</f>
        <v>0</v>
      </c>
      <c r="L132" s="332">
        <f>US_Others!Z137+US_Others!AB137</f>
        <v>0</v>
      </c>
      <c r="M132" s="332">
        <f>US_Others!AA137+US_Others!AC137</f>
        <v>0</v>
      </c>
      <c r="N132" s="332">
        <f>US_Others!AD137</f>
        <v>0</v>
      </c>
      <c r="O132" s="332">
        <f>US_Others!AE137</f>
        <v>0</v>
      </c>
      <c r="P132" s="332">
        <f>SUM(US_Others!AG137:AI137)</f>
        <v>0</v>
      </c>
      <c r="Q132" s="332">
        <f>US_Others!AL137</f>
        <v>0</v>
      </c>
      <c r="R132" s="332"/>
      <c r="S132" s="334">
        <f t="shared" si="1"/>
        <v>26.224910984030597</v>
      </c>
      <c r="T132" s="334">
        <f>D132*1000/Spec!I$6</f>
        <v>5.7328900200440103E-4</v>
      </c>
      <c r="U132" s="334">
        <f>E132*1000/Spec!I$7</f>
        <v>5.838683802161796E-5</v>
      </c>
      <c r="V132" s="334">
        <f>F132*1000/Spec!I$8</f>
        <v>0</v>
      </c>
      <c r="W132" s="334">
        <f>G132*1000/Spec!I$9</f>
        <v>0</v>
      </c>
      <c r="X132" s="334">
        <f>H132*1000/Spec!I$10</f>
        <v>0</v>
      </c>
      <c r="Y132" s="334">
        <f>I132*1000/Spec!I$11</f>
        <v>0</v>
      </c>
      <c r="Z132" s="334">
        <f>J132*1000/Spec!I$12</f>
        <v>0</v>
      </c>
      <c r="AA132" s="334">
        <f>K132*1000/Spec!I$15</f>
        <v>0</v>
      </c>
      <c r="AB132" s="334">
        <f>L132*1000/Spec!I$17</f>
        <v>0</v>
      </c>
      <c r="AC132" s="334">
        <f>M132*1000/Spec!I$18</f>
        <v>0</v>
      </c>
      <c r="AD132" s="335">
        <f>N132*1000/Spec!I$25</f>
        <v>0</v>
      </c>
      <c r="AE132" s="335">
        <f>O132*1000/Spec!I$26</f>
        <v>0</v>
      </c>
      <c r="AF132" s="334">
        <f>P132*1000/Spec!I$21</f>
        <v>0</v>
      </c>
      <c r="AG132" s="334">
        <f>Q132*1000/Spec!I$22</f>
        <v>0</v>
      </c>
      <c r="AI132" s="200">
        <f>S132/'2007output'!$C130</f>
        <v>4.4805930264873737E-3</v>
      </c>
      <c r="AJ132" s="200">
        <f>T132/'2007output'!$C130</f>
        <v>9.7947890313412099E-8</v>
      </c>
      <c r="AK132" s="200">
        <f>U132/'2007output'!$C130</f>
        <v>9.9755404103225624E-9</v>
      </c>
      <c r="AL132" s="200">
        <f>V132/'2007output'!$C130</f>
        <v>0</v>
      </c>
      <c r="AM132" s="200">
        <f>W132/'2007output'!$C130</f>
        <v>0</v>
      </c>
      <c r="AN132" s="200">
        <f>X132/'2007output'!$C130</f>
        <v>0</v>
      </c>
      <c r="AO132" s="200">
        <f>Y132/'2007output'!$C130</f>
        <v>0</v>
      </c>
      <c r="AP132" s="200">
        <f>Z132/'2007output'!$C130</f>
        <v>0</v>
      </c>
      <c r="AQ132" s="200">
        <f>AA132/'2007output'!$C130</f>
        <v>0</v>
      </c>
      <c r="AR132" s="200">
        <f>AB132/'2007output'!$C130</f>
        <v>0</v>
      </c>
      <c r="AS132" s="200">
        <f>AC132/'2007output'!$C130</f>
        <v>0</v>
      </c>
      <c r="AT132" s="200">
        <f>AD132/'2007output'!$C130</f>
        <v>0</v>
      </c>
      <c r="AU132" s="200">
        <f>AE132/'2007output'!$C130</f>
        <v>0</v>
      </c>
      <c r="AV132" s="200">
        <f>AF132/'2007output'!$C130</f>
        <v>0</v>
      </c>
      <c r="AW132" s="200">
        <f>AG132/'2007output'!$C130</f>
        <v>0</v>
      </c>
      <c r="AY132" s="370">
        <f>IFERROR(IF(SUMPRODUCT(US_CO2!C135:AX135/SUM(US_CO2!C135:AX135),US_CO2!C$6:AX$6)&gt;3.5,4,IF(SUMPRODUCT(US_CO2!C135:AX135/SUM(US_CO2!C135:AX135),US_CO2!C$6:AX$6)&gt;2.5,3,2)),"")</f>
        <v>4</v>
      </c>
      <c r="AZ132" s="370">
        <f>IFERROR(IF(SUMPRODUCT(US_CH4!C135:AC135/SUM(US_CH4!C135:AC135),US_CH4!C$6:AC$6)&gt;3.5,4,IF(SUMPRODUCT(US_CH4!C135:AC135/SUM(US_CH4!C135:AC135),US_CH4!C$6:AC$6)&gt;2.5,3,2)),"")</f>
        <v>4</v>
      </c>
      <c r="BA132" s="223">
        <f>IFERROR(IF(SUMPRODUCT(US_N2O!C135:AA135/SUM(US_N2O!C135:AA135),US_N2O!C$6:AA$6)&gt;3.5,4,IF(SUMPRODUCT(US_N2O!C135:AA135/SUM(US_N2O!C135:AA135),US_N2O!C$6:AA$6)&gt;2.5,3,2)),"")</f>
        <v>4</v>
      </c>
      <c r="BB132" s="223" t="str">
        <f>IFERROR(IF(SUMPRODUCT(US_Others!U137:V137/SUM(US_Others!U137:V137),US_Others!U$8:V$8)&gt;3.5,4,IF(SUMPRODUCT(US_Others!U137:V137/SUM(US_Others!U137:V137),US_Others!U$8:V$8)&gt;2.5,3,2)),"")</f>
        <v/>
      </c>
      <c r="BC132" s="223" t="str">
        <f>IFERROR(IF((US_Others!C137*US_Others!C$8/SUM(US_Others!C137,US_Others!H137,US_Others!N137)+ US_Others!H137*US_Others!H$8/SUM(US_Others!C137,US_Others!H137,US_Others!N137)+US_Others!N137*US_Others!N$8/SUM(US_Others!C137,US_Others!H137,US_Others!N137))&gt;3.5,4,IF((US_Others!C137*US_Others!C$8/SUM(US_Others!C137,US_Others!H137,US_Others!N137)+ US_Others!H137*US_Others!H$8/SUM(US_Others!C137,US_Others!H137,US_Others!N137)+US_Others!N137*US_Others!N$8/SUM(US_Others!C137,US_Others!H137,US_Others!N137))&gt;2.5,3,2)),"")</f>
        <v/>
      </c>
      <c r="BD132" s="223" t="str">
        <f>IFERROR(IF((US_Others!D137*US_Others!D$8/SUM(US_Others!D137,US_Others!I137,US_Others!O137)+US_Others!I137*US_Others!I$8/SUM(US_Others!D137,US_Others!I137,US_Others!O137)+US_Others!O137*US_Others!O$8/SUM(US_Others!D137,US_Others!I137,US_Others!O137))&gt;3.5,4,IF((US_Others!D137*US_Others!D$8/SUM(US_Others!D137,US_Others!I137,US_Others!O137)+US_Others!I137*US_Others!I$8/SUM(US_Others!D137,US_Others!I137,US_Others!O137)+US_Others!O137*US_Others!O$8/SUM(US_Others!D137,US_Others!I137,US_Others!O137))&gt;2.5,3,2)),"")</f>
        <v/>
      </c>
      <c r="BE132" s="223" t="str">
        <f>IFERROR(IF((US_Others!E137*US_Others!E$8/SUM(US_Others!E137,US_Others!J137,US_Others!P137,US_Others!W137)+US_Others!J137*US_Others!J$8/SUM(US_Others!E137,US_Others!J137,US_Others!P137,US_Others!W137)+US_Others!P137*US_Others!P$8/SUM(US_Others!E137,US_Others!J137,US_Others!P137,US_Others!W137)+US_Others!W137*US_Others!W$8/SUM(US_Others!E137,US_Others!J137,US_Others!P137,US_Others!W137))&gt;3.5,4,IF((US_Others!E137*US_Others!E$8/SUM(US_Others!E137,US_Others!J137,US_Others!P137,US_Others!W137)+US_Others!J137*US_Others!J$8/SUM(US_Others!E137,US_Others!J137,US_Others!P137,US_Others!W137)+US_Others!P137*US_Others!P$8/SUM(US_Others!E137,US_Others!J137,US_Others!P137,US_Others!W137)+US_Others!W137*US_Others!W$8/SUM(US_Others!E137,US_Others!J137,US_Others!P137,US_Others!W137))&gt;2.5,3,2)),"")</f>
        <v/>
      </c>
      <c r="BF132" s="223" t="str">
        <f>IFERROR(IF((US_Others!F137*US_Others!F$8/SUM(US_Others!F137,US_Others!K137,US_Others!Q137)+US_Others!K137*US_Others!K$8/SUM(US_Others!F137,US_Others!K137,US_Others!Q137)+US_Others!Q137*US_Others!Q$8/SUM(US_Others!F137,US_Others!K137,US_Others!Q137))&gt;3.5,4,IF((US_Others!F137*US_Others!F$8/SUM(US_Others!F137,US_Others!K137,US_Others!Q137)+US_Others!K137*US_Others!K$8/SUM(US_Others!F137,US_Others!K137,US_Others!Q137)+US_Others!Q137*US_Others!Q$8/SUM(US_Others!F137,US_Others!K137,US_Others!Q137))&gt;2.5,3,2)),"")</f>
        <v/>
      </c>
      <c r="BG132" s="223" t="str">
        <f>IFERROR(IF((US_Others!G137*US_Others!G$8/SUM(US_Others!G137,US_Others!L137,US_Others!R137)+US_Others!L137*US_Others!L$8/SUM(US_Others!G137,US_Others!L137,US_Others!R137)+US_Others!R137*US_Others!R$8/SUM(US_Others!G137,US_Others!L137,US_Others!R137))&gt;3.5,4,IF((US_Others!G137*US_Others!G$8/SUM(US_Others!G137,US_Others!L137,US_Others!R137)+US_Others!L137*US_Others!L$8/SUM(US_Others!G137,US_Others!L137,US_Others!R137)+US_Others!R137*US_Others!R$8/SUM(US_Others!G137,US_Others!L137,US_Others!R137))&gt;2.5,3,2)),"")</f>
        <v/>
      </c>
      <c r="BH132" s="219" t="str">
        <f>IFERROR(IF((US_Others!Z137*US_Others!Z$8/SUM(US_Others!Z137,US_Others!AB137)+US_Others!AB137*US_Others!AB$8/SUM(US_Others!Z137,US_Others!AB137))&gt;3.5,4,IF((US_Others!Z137*US_Others!Z$8/SUM(US_Others!Z137,US_Others!AB137)+US_Others!AB137*US_Others!AB$8/SUM(US_Others!Z137,US_Others!AB137))&gt;2.5,3,2)),"")</f>
        <v/>
      </c>
      <c r="BI132" s="219" t="str">
        <f>IFERROR(IF((US_Others!AA137*US_Others!AA$8/SUM(US_Others!AA137,US_Others!AC137)+US_Others!AC137*US_Others!AC$8/SUM(US_Others!AA137,US_Others!AC137))&gt;3.5,4,IF((US_Others!AA137*US_Others!AA$8/SUM(US_Others!AA137,US_Others!AC137)+US_Others!AC137*US_Others!AC$8/SUM(US_Others!AA137,US_Others!AC137))&gt;2.5,3,2)),"")</f>
        <v/>
      </c>
      <c r="BJ132" s="219" t="str">
        <f>IFERROR(US_Others!AD137*US_Others!AD$8/US_Others!AD137,"")</f>
        <v/>
      </c>
      <c r="BK132" s="74" t="str">
        <f>IFERROR(US_Others!AE137*US_Others!AE$8/US_Others!AE137,"")</f>
        <v/>
      </c>
      <c r="BL132" s="219" t="str">
        <f>IFERROR(IF(SUMPRODUCT(US_Others!AG137:AI137/SUM(US_Others!AG137:AI137),US_Others!AG$8:AI$8)&gt;3.5,4,IF(SUMPRODUCT(US_Others!AG137:AI137/SUM(US_Others!AG137:AI137),US_Others!AG$8:AI$8)&gt;2.5,3,2)),"")</f>
        <v/>
      </c>
      <c r="BM132" s="219" t="str">
        <f>IFERROR(US_Others!AL137*US_Others!AL$8/US_Others!AL137,"")</f>
        <v/>
      </c>
    </row>
    <row r="133" spans="1:65">
      <c r="A133" s="200" t="s">
        <v>263</v>
      </c>
      <c r="B133" s="332">
        <v>334515</v>
      </c>
      <c r="C133" s="333">
        <f>SUM(US_CO2!C136:AX136)</f>
        <v>3.5257681617982831E-2</v>
      </c>
      <c r="D133" s="333">
        <f>SUM(US_CH4!C136:AC136)</f>
        <v>2.1152189349046632E-5</v>
      </c>
      <c r="E133" s="333">
        <f>SUM(US_N2O!C136:AA136)</f>
        <v>3.0353347390043014E-5</v>
      </c>
      <c r="F133" s="332">
        <f>US_Others!V138+US_Others!U138</f>
        <v>0</v>
      </c>
      <c r="G133" s="332">
        <f>US_Others!C138+US_Others!H138+US_Others!N138</f>
        <v>9.3651649393877155E-6</v>
      </c>
      <c r="H133" s="332">
        <f>US_Others!D138+US_Others!I138+US_Others!O138</f>
        <v>1.5358870500595855E-4</v>
      </c>
      <c r="I133" s="332">
        <f>US_Others!E138+US_Others!J138+US_Others!P138+US_Others!W138</f>
        <v>7.0987950240558888E-4</v>
      </c>
      <c r="J133" s="332">
        <f>US_Others!F138+US_Others!K138+US_Others!Q138</f>
        <v>1.2268366070597908E-4</v>
      </c>
      <c r="K133" s="332">
        <f>US_Others!G138+US_Others!L138+US_Others!R138</f>
        <v>1.2174714421204033E-5</v>
      </c>
      <c r="L133" s="332">
        <f>US_Others!Z138+US_Others!AB138</f>
        <v>0</v>
      </c>
      <c r="M133" s="332">
        <f>US_Others!AA138+US_Others!AC138</f>
        <v>0</v>
      </c>
      <c r="N133" s="332">
        <f>US_Others!AD138</f>
        <v>0</v>
      </c>
      <c r="O133" s="332">
        <f>US_Others!AE138</f>
        <v>0</v>
      </c>
      <c r="P133" s="332">
        <f>SUM(US_Others!AG138:AI138)</f>
        <v>0</v>
      </c>
      <c r="Q133" s="332">
        <f>US_Others!AL138</f>
        <v>0</v>
      </c>
      <c r="R133" s="332"/>
      <c r="S133" s="334">
        <f t="shared" ref="S133:S196" si="2">C133*1000</f>
        <v>35.257681617982833</v>
      </c>
      <c r="T133" s="334">
        <f>D133*1000/Spec!I$6</f>
        <v>8.4608757396186516E-4</v>
      </c>
      <c r="U133" s="334">
        <f>E133*1000/Spec!I$7</f>
        <v>1.0185687043638596E-4</v>
      </c>
      <c r="V133" s="334">
        <f>F133*1000/Spec!I$8</f>
        <v>0</v>
      </c>
      <c r="W133" s="334">
        <f>G133*1000/Spec!I$9</f>
        <v>1.3874318428722541E-5</v>
      </c>
      <c r="X133" s="334">
        <f>H133*1000/Spec!I$10</f>
        <v>4.3882487144559586E-5</v>
      </c>
      <c r="Y133" s="334">
        <f>I133*1000/Spec!I$11</f>
        <v>4.9641923245146075E-4</v>
      </c>
      <c r="Z133" s="334">
        <f>J133*1000/Spec!I$12</f>
        <v>2.7446009106483015E-5</v>
      </c>
      <c r="AA133" s="334">
        <f>K133*1000/Spec!I$15</f>
        <v>1.2410514190829799E-6</v>
      </c>
      <c r="AB133" s="334">
        <f>L133*1000/Spec!I$17</f>
        <v>0</v>
      </c>
      <c r="AC133" s="334">
        <f>M133*1000/Spec!I$18</f>
        <v>0</v>
      </c>
      <c r="AD133" s="335">
        <f>N133*1000/Spec!I$25</f>
        <v>0</v>
      </c>
      <c r="AE133" s="335">
        <f>O133*1000/Spec!I$26</f>
        <v>0</v>
      </c>
      <c r="AF133" s="334">
        <f>P133*1000/Spec!I$21</f>
        <v>0</v>
      </c>
      <c r="AG133" s="334">
        <f>Q133*1000/Spec!I$22</f>
        <v>0</v>
      </c>
      <c r="AI133" s="200">
        <f>S133/'2007output'!$C131</f>
        <v>2.5565717945024171E-3</v>
      </c>
      <c r="AJ133" s="200">
        <f>T133/'2007output'!$C131</f>
        <v>6.1350705094762175E-8</v>
      </c>
      <c r="AK133" s="200">
        <f>U133/'2007output'!$C131</f>
        <v>7.3857494334265789E-9</v>
      </c>
      <c r="AL133" s="200">
        <f>V133/'2007output'!$C131</f>
        <v>0</v>
      </c>
      <c r="AM133" s="200">
        <f>W133/'2007output'!$C131</f>
        <v>1.0060415074122646E-9</v>
      </c>
      <c r="AN133" s="200">
        <f>X133/'2007output'!$C131</f>
        <v>3.1819655677296488E-9</v>
      </c>
      <c r="AO133" s="200">
        <f>Y133/'2007output'!$C131</f>
        <v>3.5995883724998964E-8</v>
      </c>
      <c r="AP133" s="200">
        <f>Z133/'2007output'!$C131</f>
        <v>1.9901391564413758E-9</v>
      </c>
      <c r="AQ133" s="200">
        <f>AA133/'2007output'!$C131</f>
        <v>8.9989951351097091E-11</v>
      </c>
      <c r="AR133" s="200">
        <f>AB133/'2007output'!$C131</f>
        <v>0</v>
      </c>
      <c r="AS133" s="200">
        <f>AC133/'2007output'!$C131</f>
        <v>0</v>
      </c>
      <c r="AT133" s="200">
        <f>AD133/'2007output'!$C131</f>
        <v>0</v>
      </c>
      <c r="AU133" s="200">
        <f>AE133/'2007output'!$C131</f>
        <v>0</v>
      </c>
      <c r="AV133" s="200">
        <f>AF133/'2007output'!$C131</f>
        <v>0</v>
      </c>
      <c r="AW133" s="200">
        <f>AG133/'2007output'!$C131</f>
        <v>0</v>
      </c>
      <c r="AY133" s="370">
        <f>IFERROR(IF(SUMPRODUCT(US_CO2!C136:AX136/SUM(US_CO2!C136:AX136),US_CO2!C$6:AX$6)&gt;3.5,4,IF(SUMPRODUCT(US_CO2!C136:AX136/SUM(US_CO2!C136:AX136),US_CO2!C$6:AX$6)&gt;2.5,3,2)),"")</f>
        <v>4</v>
      </c>
      <c r="AZ133" s="370">
        <f>IFERROR(IF(SUMPRODUCT(US_CH4!C136:AC136/SUM(US_CH4!C136:AC136),US_CH4!C$6:AC$6)&gt;3.5,4,IF(SUMPRODUCT(US_CH4!C136:AC136/SUM(US_CH4!C136:AC136),US_CH4!C$6:AC$6)&gt;2.5,3,2)),"")</f>
        <v>4</v>
      </c>
      <c r="BA133" s="223">
        <f>IFERROR(IF(SUMPRODUCT(US_N2O!C136:AA136/SUM(US_N2O!C136:AA136),US_N2O!C$6:AA$6)&gt;3.5,4,IF(SUMPRODUCT(US_N2O!C136:AA136/SUM(US_N2O!C136:AA136),US_N2O!C$6:AA$6)&gt;2.5,3,2)),"")</f>
        <v>4</v>
      </c>
      <c r="BB133" s="223" t="str">
        <f>IFERROR(IF(SUMPRODUCT(US_Others!U138:V138/SUM(US_Others!U138:V138),US_Others!U$8:V$8)&gt;3.5,4,IF(SUMPRODUCT(US_Others!U138:V138/SUM(US_Others!U138:V138),US_Others!U$8:V$8)&gt;2.5,3,2)),"")</f>
        <v/>
      </c>
      <c r="BC133" s="223">
        <f>IFERROR(IF((US_Others!C138*US_Others!C$8/SUM(US_Others!C138,US_Others!H138,US_Others!N138)+ US_Others!H138*US_Others!H$8/SUM(US_Others!C138,US_Others!H138,US_Others!N138)+US_Others!N138*US_Others!N$8/SUM(US_Others!C138,US_Others!H138,US_Others!N138))&gt;3.5,4,IF((US_Others!C138*US_Others!C$8/SUM(US_Others!C138,US_Others!H138,US_Others!N138)+ US_Others!H138*US_Others!H$8/SUM(US_Others!C138,US_Others!H138,US_Others!N138)+US_Others!N138*US_Others!N$8/SUM(US_Others!C138,US_Others!H138,US_Others!N138))&gt;2.5,3,2)),"")</f>
        <v>4</v>
      </c>
      <c r="BD133" s="223">
        <f>IFERROR(IF((US_Others!D138*US_Others!D$8/SUM(US_Others!D138,US_Others!I138,US_Others!O138)+US_Others!I138*US_Others!I$8/SUM(US_Others!D138,US_Others!I138,US_Others!O138)+US_Others!O138*US_Others!O$8/SUM(US_Others!D138,US_Others!I138,US_Others!O138))&gt;3.5,4,IF((US_Others!D138*US_Others!D$8/SUM(US_Others!D138,US_Others!I138,US_Others!O138)+US_Others!I138*US_Others!I$8/SUM(US_Others!D138,US_Others!I138,US_Others!O138)+US_Others!O138*US_Others!O$8/SUM(US_Others!D138,US_Others!I138,US_Others!O138))&gt;2.5,3,2)),"")</f>
        <v>4</v>
      </c>
      <c r="BE133" s="223">
        <f>IFERROR(IF((US_Others!E138*US_Others!E$8/SUM(US_Others!E138,US_Others!J138,US_Others!P138,US_Others!W138)+US_Others!J138*US_Others!J$8/SUM(US_Others!E138,US_Others!J138,US_Others!P138,US_Others!W138)+US_Others!P138*US_Others!P$8/SUM(US_Others!E138,US_Others!J138,US_Others!P138,US_Others!W138)+US_Others!W138*US_Others!W$8/SUM(US_Others!E138,US_Others!J138,US_Others!P138,US_Others!W138))&gt;3.5,4,IF((US_Others!E138*US_Others!E$8/SUM(US_Others!E138,US_Others!J138,US_Others!P138,US_Others!W138)+US_Others!J138*US_Others!J$8/SUM(US_Others!E138,US_Others!J138,US_Others!P138,US_Others!W138)+US_Others!P138*US_Others!P$8/SUM(US_Others!E138,US_Others!J138,US_Others!P138,US_Others!W138)+US_Others!W138*US_Others!W$8/SUM(US_Others!E138,US_Others!J138,US_Others!P138,US_Others!W138))&gt;2.5,3,2)),"")</f>
        <v>4</v>
      </c>
      <c r="BF133" s="223">
        <f>IFERROR(IF((US_Others!F138*US_Others!F$8/SUM(US_Others!F138,US_Others!K138,US_Others!Q138)+US_Others!K138*US_Others!K$8/SUM(US_Others!F138,US_Others!K138,US_Others!Q138)+US_Others!Q138*US_Others!Q$8/SUM(US_Others!F138,US_Others!K138,US_Others!Q138))&gt;3.5,4,IF((US_Others!F138*US_Others!F$8/SUM(US_Others!F138,US_Others!K138,US_Others!Q138)+US_Others!K138*US_Others!K$8/SUM(US_Others!F138,US_Others!K138,US_Others!Q138)+US_Others!Q138*US_Others!Q$8/SUM(US_Others!F138,US_Others!K138,US_Others!Q138))&gt;2.5,3,2)),"")</f>
        <v>4</v>
      </c>
      <c r="BG133" s="223">
        <f>IFERROR(IF((US_Others!G138*US_Others!G$8/SUM(US_Others!G138,US_Others!L138,US_Others!R138)+US_Others!L138*US_Others!L$8/SUM(US_Others!G138,US_Others!L138,US_Others!R138)+US_Others!R138*US_Others!R$8/SUM(US_Others!G138,US_Others!L138,US_Others!R138))&gt;3.5,4,IF((US_Others!G138*US_Others!G$8/SUM(US_Others!G138,US_Others!L138,US_Others!R138)+US_Others!L138*US_Others!L$8/SUM(US_Others!G138,US_Others!L138,US_Others!R138)+US_Others!R138*US_Others!R$8/SUM(US_Others!G138,US_Others!L138,US_Others!R138))&gt;2.5,3,2)),"")</f>
        <v>4</v>
      </c>
      <c r="BH133" s="219" t="str">
        <f>IFERROR(IF((US_Others!Z138*US_Others!Z$8/SUM(US_Others!Z138,US_Others!AB138)+US_Others!AB138*US_Others!AB$8/SUM(US_Others!Z138,US_Others!AB138))&gt;3.5,4,IF((US_Others!Z138*US_Others!Z$8/SUM(US_Others!Z138,US_Others!AB138)+US_Others!AB138*US_Others!AB$8/SUM(US_Others!Z138,US_Others!AB138))&gt;2.5,3,2)),"")</f>
        <v/>
      </c>
      <c r="BI133" s="219" t="str">
        <f>IFERROR(IF((US_Others!AA138*US_Others!AA$8/SUM(US_Others!AA138,US_Others!AC138)+US_Others!AC138*US_Others!AC$8/SUM(US_Others!AA138,US_Others!AC138))&gt;3.5,4,IF((US_Others!AA138*US_Others!AA$8/SUM(US_Others!AA138,US_Others!AC138)+US_Others!AC138*US_Others!AC$8/SUM(US_Others!AA138,US_Others!AC138))&gt;2.5,3,2)),"")</f>
        <v/>
      </c>
      <c r="BJ133" s="219" t="str">
        <f>IFERROR(US_Others!AD138*US_Others!AD$8/US_Others!AD138,"")</f>
        <v/>
      </c>
      <c r="BK133" s="74" t="str">
        <f>IFERROR(US_Others!AE138*US_Others!AE$8/US_Others!AE138,"")</f>
        <v/>
      </c>
      <c r="BL133" s="219" t="str">
        <f>IFERROR(IF(SUMPRODUCT(US_Others!AG138:AI138/SUM(US_Others!AG138:AI138),US_Others!AG$8:AI$8)&gt;3.5,4,IF(SUMPRODUCT(US_Others!AG138:AI138/SUM(US_Others!AG138:AI138),US_Others!AG$8:AI$8)&gt;2.5,3,2)),"")</f>
        <v/>
      </c>
      <c r="BM133" s="219" t="str">
        <f>IFERROR(US_Others!AL138*US_Others!AL$8/US_Others!AL138,"")</f>
        <v/>
      </c>
    </row>
    <row r="134" spans="1:65">
      <c r="A134" s="200" t="s">
        <v>264</v>
      </c>
      <c r="B134" s="332">
        <v>334516</v>
      </c>
      <c r="C134" s="333">
        <f>SUM(US_CO2!C137:AX137)</f>
        <v>4.9717583668698676E-2</v>
      </c>
      <c r="D134" s="333">
        <f>SUM(US_CH4!C137:AC137)</f>
        <v>3.070271437314366E-5</v>
      </c>
      <c r="E134" s="333">
        <f>SUM(US_N2O!C137:AA137)</f>
        <v>4.6037977774804299E-5</v>
      </c>
      <c r="F134" s="332">
        <f>US_Others!V139+US_Others!U139</f>
        <v>0</v>
      </c>
      <c r="G134" s="332">
        <f>US_Others!C139+US_Others!H139+US_Others!N139</f>
        <v>9.3651649393877155E-6</v>
      </c>
      <c r="H134" s="332">
        <f>US_Others!D139+US_Others!I139+US_Others!O139</f>
        <v>1.5358870500595855E-4</v>
      </c>
      <c r="I134" s="332">
        <f>US_Others!E139+US_Others!J139+US_Others!P139+US_Others!W139</f>
        <v>7.0987950240558888E-4</v>
      </c>
      <c r="J134" s="332">
        <f>US_Others!F139+US_Others!K139+US_Others!Q139</f>
        <v>1.2268366070597908E-4</v>
      </c>
      <c r="K134" s="332">
        <f>US_Others!G139+US_Others!L139+US_Others!R139</f>
        <v>1.2174714421204033E-5</v>
      </c>
      <c r="L134" s="332">
        <f>US_Others!Z139+US_Others!AB139</f>
        <v>0</v>
      </c>
      <c r="M134" s="332">
        <f>US_Others!AA139+US_Others!AC139</f>
        <v>0</v>
      </c>
      <c r="N134" s="332">
        <f>US_Others!AD139</f>
        <v>0</v>
      </c>
      <c r="O134" s="332">
        <f>US_Others!AE139</f>
        <v>0</v>
      </c>
      <c r="P134" s="332">
        <f>SUM(US_Others!AG139:AI139)</f>
        <v>0</v>
      </c>
      <c r="Q134" s="332">
        <f>US_Others!AL139</f>
        <v>0</v>
      </c>
      <c r="R134" s="332"/>
      <c r="S134" s="334">
        <f t="shared" si="2"/>
        <v>49.717583668698673</v>
      </c>
      <c r="T134" s="334">
        <f>D134*1000/Spec!I$6</f>
        <v>1.2281085749257464E-3</v>
      </c>
      <c r="U134" s="334">
        <f>E134*1000/Spec!I$7</f>
        <v>1.5448985830471241E-4</v>
      </c>
      <c r="V134" s="334">
        <f>F134*1000/Spec!I$8</f>
        <v>0</v>
      </c>
      <c r="W134" s="334">
        <f>G134*1000/Spec!I$9</f>
        <v>1.3874318428722541E-5</v>
      </c>
      <c r="X134" s="334">
        <f>H134*1000/Spec!I$10</f>
        <v>4.3882487144559586E-5</v>
      </c>
      <c r="Y134" s="334">
        <f>I134*1000/Spec!I$11</f>
        <v>4.9641923245146075E-4</v>
      </c>
      <c r="Z134" s="334">
        <f>J134*1000/Spec!I$12</f>
        <v>2.7446009106483015E-5</v>
      </c>
      <c r="AA134" s="334">
        <f>K134*1000/Spec!I$15</f>
        <v>1.2410514190829799E-6</v>
      </c>
      <c r="AB134" s="334">
        <f>L134*1000/Spec!I$17</f>
        <v>0</v>
      </c>
      <c r="AC134" s="334">
        <f>M134*1000/Spec!I$18</f>
        <v>0</v>
      </c>
      <c r="AD134" s="335">
        <f>N134*1000/Spec!I$25</f>
        <v>0</v>
      </c>
      <c r="AE134" s="335">
        <f>O134*1000/Spec!I$26</f>
        <v>0</v>
      </c>
      <c r="AF134" s="334">
        <f>P134*1000/Spec!I$21</f>
        <v>0</v>
      </c>
      <c r="AG134" s="334">
        <f>Q134*1000/Spec!I$22</f>
        <v>0</v>
      </c>
      <c r="AI134" s="200">
        <f>S134/'2007output'!$C132</f>
        <v>3.7653425983564582E-3</v>
      </c>
      <c r="AJ134" s="200">
        <f>T134/'2007output'!$C132</f>
        <v>9.3010343450904765E-8</v>
      </c>
      <c r="AK134" s="200">
        <f>U134/'2007output'!$C132</f>
        <v>1.1700231619563194E-8</v>
      </c>
      <c r="AL134" s="200">
        <f>V134/'2007output'!$C132</f>
        <v>0</v>
      </c>
      <c r="AM134" s="200">
        <f>W134/'2007output'!$C132</f>
        <v>1.0507663154137035E-9</v>
      </c>
      <c r="AN134" s="200">
        <f>X134/'2007output'!$C132</f>
        <v>3.3234237461799141E-9</v>
      </c>
      <c r="AO134" s="200">
        <f>Y134/'2007output'!$C132</f>
        <v>3.7596124844854644E-8</v>
      </c>
      <c r="AP134" s="200">
        <f>Z134/'2007output'!$C132</f>
        <v>2.0786132313301282E-9</v>
      </c>
      <c r="AQ134" s="200">
        <f>AA134/'2007output'!$C132</f>
        <v>9.3990564910858829E-11</v>
      </c>
      <c r="AR134" s="200">
        <f>AB134/'2007output'!$C132</f>
        <v>0</v>
      </c>
      <c r="AS134" s="200">
        <f>AC134/'2007output'!$C132</f>
        <v>0</v>
      </c>
      <c r="AT134" s="200">
        <f>AD134/'2007output'!$C132</f>
        <v>0</v>
      </c>
      <c r="AU134" s="200">
        <f>AE134/'2007output'!$C132</f>
        <v>0</v>
      </c>
      <c r="AV134" s="200">
        <f>AF134/'2007output'!$C132</f>
        <v>0</v>
      </c>
      <c r="AW134" s="200">
        <f>AG134/'2007output'!$C132</f>
        <v>0</v>
      </c>
      <c r="AY134" s="370">
        <f>IFERROR(IF(SUMPRODUCT(US_CO2!C137:AX137/SUM(US_CO2!C137:AX137),US_CO2!C$6:AX$6)&gt;3.5,4,IF(SUMPRODUCT(US_CO2!C137:AX137/SUM(US_CO2!C137:AX137),US_CO2!C$6:AX$6)&gt;2.5,3,2)),"")</f>
        <v>4</v>
      </c>
      <c r="AZ134" s="370">
        <f>IFERROR(IF(SUMPRODUCT(US_CH4!C137:AC137/SUM(US_CH4!C137:AC137),US_CH4!C$6:AC$6)&gt;3.5,4,IF(SUMPRODUCT(US_CH4!C137:AC137/SUM(US_CH4!C137:AC137),US_CH4!C$6:AC$6)&gt;2.5,3,2)),"")</f>
        <v>4</v>
      </c>
      <c r="BA134" s="223">
        <f>IFERROR(IF(SUMPRODUCT(US_N2O!C137:AA137/SUM(US_N2O!C137:AA137),US_N2O!C$6:AA$6)&gt;3.5,4,IF(SUMPRODUCT(US_N2O!C137:AA137/SUM(US_N2O!C137:AA137),US_N2O!C$6:AA$6)&gt;2.5,3,2)),"")</f>
        <v>4</v>
      </c>
      <c r="BB134" s="223" t="str">
        <f>IFERROR(IF(SUMPRODUCT(US_Others!U139:V139/SUM(US_Others!U139:V139),US_Others!U$8:V$8)&gt;3.5,4,IF(SUMPRODUCT(US_Others!U139:V139/SUM(US_Others!U139:V139),US_Others!U$8:V$8)&gt;2.5,3,2)),"")</f>
        <v/>
      </c>
      <c r="BC134" s="223">
        <f>IFERROR(IF((US_Others!C139*US_Others!C$8/SUM(US_Others!C139,US_Others!H139,US_Others!N139)+ US_Others!H139*US_Others!H$8/SUM(US_Others!C139,US_Others!H139,US_Others!N139)+US_Others!N139*US_Others!N$8/SUM(US_Others!C139,US_Others!H139,US_Others!N139))&gt;3.5,4,IF((US_Others!C139*US_Others!C$8/SUM(US_Others!C139,US_Others!H139,US_Others!N139)+ US_Others!H139*US_Others!H$8/SUM(US_Others!C139,US_Others!H139,US_Others!N139)+US_Others!N139*US_Others!N$8/SUM(US_Others!C139,US_Others!H139,US_Others!N139))&gt;2.5,3,2)),"")</f>
        <v>4</v>
      </c>
      <c r="BD134" s="223">
        <f>IFERROR(IF((US_Others!D139*US_Others!D$8/SUM(US_Others!D139,US_Others!I139,US_Others!O139)+US_Others!I139*US_Others!I$8/SUM(US_Others!D139,US_Others!I139,US_Others!O139)+US_Others!O139*US_Others!O$8/SUM(US_Others!D139,US_Others!I139,US_Others!O139))&gt;3.5,4,IF((US_Others!D139*US_Others!D$8/SUM(US_Others!D139,US_Others!I139,US_Others!O139)+US_Others!I139*US_Others!I$8/SUM(US_Others!D139,US_Others!I139,US_Others!O139)+US_Others!O139*US_Others!O$8/SUM(US_Others!D139,US_Others!I139,US_Others!O139))&gt;2.5,3,2)),"")</f>
        <v>4</v>
      </c>
      <c r="BE134" s="223">
        <f>IFERROR(IF((US_Others!E139*US_Others!E$8/SUM(US_Others!E139,US_Others!J139,US_Others!P139,US_Others!W139)+US_Others!J139*US_Others!J$8/SUM(US_Others!E139,US_Others!J139,US_Others!P139,US_Others!W139)+US_Others!P139*US_Others!P$8/SUM(US_Others!E139,US_Others!J139,US_Others!P139,US_Others!W139)+US_Others!W139*US_Others!W$8/SUM(US_Others!E139,US_Others!J139,US_Others!P139,US_Others!W139))&gt;3.5,4,IF((US_Others!E139*US_Others!E$8/SUM(US_Others!E139,US_Others!J139,US_Others!P139,US_Others!W139)+US_Others!J139*US_Others!J$8/SUM(US_Others!E139,US_Others!J139,US_Others!P139,US_Others!W139)+US_Others!P139*US_Others!P$8/SUM(US_Others!E139,US_Others!J139,US_Others!P139,US_Others!W139)+US_Others!W139*US_Others!W$8/SUM(US_Others!E139,US_Others!J139,US_Others!P139,US_Others!W139))&gt;2.5,3,2)),"")</f>
        <v>4</v>
      </c>
      <c r="BF134" s="223">
        <f>IFERROR(IF((US_Others!F139*US_Others!F$8/SUM(US_Others!F139,US_Others!K139,US_Others!Q139)+US_Others!K139*US_Others!K$8/SUM(US_Others!F139,US_Others!K139,US_Others!Q139)+US_Others!Q139*US_Others!Q$8/SUM(US_Others!F139,US_Others!K139,US_Others!Q139))&gt;3.5,4,IF((US_Others!F139*US_Others!F$8/SUM(US_Others!F139,US_Others!K139,US_Others!Q139)+US_Others!K139*US_Others!K$8/SUM(US_Others!F139,US_Others!K139,US_Others!Q139)+US_Others!Q139*US_Others!Q$8/SUM(US_Others!F139,US_Others!K139,US_Others!Q139))&gt;2.5,3,2)),"")</f>
        <v>4</v>
      </c>
      <c r="BG134" s="223">
        <f>IFERROR(IF((US_Others!G139*US_Others!G$8/SUM(US_Others!G139,US_Others!L139,US_Others!R139)+US_Others!L139*US_Others!L$8/SUM(US_Others!G139,US_Others!L139,US_Others!R139)+US_Others!R139*US_Others!R$8/SUM(US_Others!G139,US_Others!L139,US_Others!R139))&gt;3.5,4,IF((US_Others!G139*US_Others!G$8/SUM(US_Others!G139,US_Others!L139,US_Others!R139)+US_Others!L139*US_Others!L$8/SUM(US_Others!G139,US_Others!L139,US_Others!R139)+US_Others!R139*US_Others!R$8/SUM(US_Others!G139,US_Others!L139,US_Others!R139))&gt;2.5,3,2)),"")</f>
        <v>4</v>
      </c>
      <c r="BH134" s="219" t="str">
        <f>IFERROR(IF((US_Others!Z139*US_Others!Z$8/SUM(US_Others!Z139,US_Others!AB139)+US_Others!AB139*US_Others!AB$8/SUM(US_Others!Z139,US_Others!AB139))&gt;3.5,4,IF((US_Others!Z139*US_Others!Z$8/SUM(US_Others!Z139,US_Others!AB139)+US_Others!AB139*US_Others!AB$8/SUM(US_Others!Z139,US_Others!AB139))&gt;2.5,3,2)),"")</f>
        <v/>
      </c>
      <c r="BI134" s="219" t="str">
        <f>IFERROR(IF((US_Others!AA139*US_Others!AA$8/SUM(US_Others!AA139,US_Others!AC139)+US_Others!AC139*US_Others!AC$8/SUM(US_Others!AA139,US_Others!AC139))&gt;3.5,4,IF((US_Others!AA139*US_Others!AA$8/SUM(US_Others!AA139,US_Others!AC139)+US_Others!AC139*US_Others!AC$8/SUM(US_Others!AA139,US_Others!AC139))&gt;2.5,3,2)),"")</f>
        <v/>
      </c>
      <c r="BJ134" s="219" t="str">
        <f>IFERROR(US_Others!AD139*US_Others!AD$8/US_Others!AD139,"")</f>
        <v/>
      </c>
      <c r="BK134" s="74" t="str">
        <f>IFERROR(US_Others!AE139*US_Others!AE$8/US_Others!AE139,"")</f>
        <v/>
      </c>
      <c r="BL134" s="219" t="str">
        <f>IFERROR(IF(SUMPRODUCT(US_Others!AG139:AI139/SUM(US_Others!AG139:AI139),US_Others!AG$8:AI$8)&gt;3.5,4,IF(SUMPRODUCT(US_Others!AG139:AI139/SUM(US_Others!AG139:AI139),US_Others!AG$8:AI$8)&gt;2.5,3,2)),"")</f>
        <v/>
      </c>
      <c r="BM134" s="219" t="str">
        <f>IFERROR(US_Others!AL139*US_Others!AL$8/US_Others!AL139,"")</f>
        <v/>
      </c>
    </row>
    <row r="135" spans="1:65">
      <c r="A135" s="200" t="s">
        <v>265</v>
      </c>
      <c r="B135" s="332">
        <v>334517</v>
      </c>
      <c r="C135" s="333">
        <f>SUM(US_CO2!C138:AX138)</f>
        <v>1.988703346747947E-2</v>
      </c>
      <c r="D135" s="333">
        <f>SUM(US_CH4!C138:AC138)</f>
        <v>1.2281085749257463E-5</v>
      </c>
      <c r="E135" s="333">
        <f>SUM(US_N2O!C138:AA138)</f>
        <v>1.841519110992172E-5</v>
      </c>
      <c r="F135" s="332">
        <f>US_Others!V140+US_Others!U140</f>
        <v>0</v>
      </c>
      <c r="G135" s="332">
        <f>US_Others!C140+US_Others!H140+US_Others!N140</f>
        <v>0</v>
      </c>
      <c r="H135" s="332">
        <f>US_Others!D140+US_Others!I140+US_Others!O140</f>
        <v>0</v>
      </c>
      <c r="I135" s="332">
        <f>US_Others!E140+US_Others!J140+US_Others!P140+US_Others!W140</f>
        <v>0</v>
      </c>
      <c r="J135" s="332">
        <f>US_Others!F140+US_Others!K140+US_Others!Q140</f>
        <v>0</v>
      </c>
      <c r="K135" s="332">
        <f>US_Others!G140+US_Others!L140+US_Others!R140</f>
        <v>0</v>
      </c>
      <c r="L135" s="332">
        <f>US_Others!Z140+US_Others!AB140</f>
        <v>0</v>
      </c>
      <c r="M135" s="332">
        <f>US_Others!AA140+US_Others!AC140</f>
        <v>0</v>
      </c>
      <c r="N135" s="332">
        <f>US_Others!AD140</f>
        <v>0</v>
      </c>
      <c r="O135" s="332">
        <f>US_Others!AE140</f>
        <v>0</v>
      </c>
      <c r="P135" s="332">
        <f>SUM(US_Others!AG140:AI140)</f>
        <v>0</v>
      </c>
      <c r="Q135" s="332">
        <f>US_Others!AL140</f>
        <v>0</v>
      </c>
      <c r="R135" s="332"/>
      <c r="S135" s="334">
        <f t="shared" si="2"/>
        <v>19.887033467479469</v>
      </c>
      <c r="T135" s="334">
        <f>D135*1000/Spec!I$6</f>
        <v>4.9124342997029855E-4</v>
      </c>
      <c r="U135" s="334">
        <f>E135*1000/Spec!I$7</f>
        <v>6.1795943321884975E-5</v>
      </c>
      <c r="V135" s="334">
        <f>F135*1000/Spec!I$8</f>
        <v>0</v>
      </c>
      <c r="W135" s="334">
        <f>G135*1000/Spec!I$9</f>
        <v>0</v>
      </c>
      <c r="X135" s="334">
        <f>H135*1000/Spec!I$10</f>
        <v>0</v>
      </c>
      <c r="Y135" s="334">
        <f>I135*1000/Spec!I$11</f>
        <v>0</v>
      </c>
      <c r="Z135" s="334">
        <f>J135*1000/Spec!I$12</f>
        <v>0</v>
      </c>
      <c r="AA135" s="334">
        <f>K135*1000/Spec!I$15</f>
        <v>0</v>
      </c>
      <c r="AB135" s="334">
        <f>L135*1000/Spec!I$17</f>
        <v>0</v>
      </c>
      <c r="AC135" s="334">
        <f>M135*1000/Spec!I$18</f>
        <v>0</v>
      </c>
      <c r="AD135" s="335">
        <f>N135*1000/Spec!I$25</f>
        <v>0</v>
      </c>
      <c r="AE135" s="335">
        <f>O135*1000/Spec!I$26</f>
        <v>0</v>
      </c>
      <c r="AF135" s="334">
        <f>P135*1000/Spec!I$21</f>
        <v>0</v>
      </c>
      <c r="AG135" s="334">
        <f>Q135*1000/Spec!I$22</f>
        <v>0</v>
      </c>
      <c r="AI135" s="200">
        <f>S135/'2007output'!$C133</f>
        <v>3.4365013767892636E-3</v>
      </c>
      <c r="AJ135" s="200">
        <f>T135/'2007output'!$C133</f>
        <v>8.4887407978278656E-8</v>
      </c>
      <c r="AK135" s="200">
        <f>U135/'2007output'!$C133</f>
        <v>1.067840734782875E-8</v>
      </c>
      <c r="AL135" s="200">
        <f>V135/'2007output'!$C133</f>
        <v>0</v>
      </c>
      <c r="AM135" s="200">
        <f>W135/'2007output'!$C133</f>
        <v>0</v>
      </c>
      <c r="AN135" s="200">
        <f>X135/'2007output'!$C133</f>
        <v>0</v>
      </c>
      <c r="AO135" s="200">
        <f>Y135/'2007output'!$C133</f>
        <v>0</v>
      </c>
      <c r="AP135" s="200">
        <f>Z135/'2007output'!$C133</f>
        <v>0</v>
      </c>
      <c r="AQ135" s="200">
        <f>AA135/'2007output'!$C133</f>
        <v>0</v>
      </c>
      <c r="AR135" s="200">
        <f>AB135/'2007output'!$C133</f>
        <v>0</v>
      </c>
      <c r="AS135" s="200">
        <f>AC135/'2007output'!$C133</f>
        <v>0</v>
      </c>
      <c r="AT135" s="200">
        <f>AD135/'2007output'!$C133</f>
        <v>0</v>
      </c>
      <c r="AU135" s="200">
        <f>AE135/'2007output'!$C133</f>
        <v>0</v>
      </c>
      <c r="AV135" s="200">
        <f>AF135/'2007output'!$C133</f>
        <v>0</v>
      </c>
      <c r="AW135" s="200">
        <f>AG135/'2007output'!$C133</f>
        <v>0</v>
      </c>
      <c r="AY135" s="370">
        <f>IFERROR(IF(SUMPRODUCT(US_CO2!C138:AX138/SUM(US_CO2!C138:AX138),US_CO2!C$6:AX$6)&gt;3.5,4,IF(SUMPRODUCT(US_CO2!C138:AX138/SUM(US_CO2!C138:AX138),US_CO2!C$6:AX$6)&gt;2.5,3,2)),"")</f>
        <v>4</v>
      </c>
      <c r="AZ135" s="370">
        <f>IFERROR(IF(SUMPRODUCT(US_CH4!C138:AC138/SUM(US_CH4!C138:AC138),US_CH4!C$6:AC$6)&gt;3.5,4,IF(SUMPRODUCT(US_CH4!C138:AC138/SUM(US_CH4!C138:AC138),US_CH4!C$6:AC$6)&gt;2.5,3,2)),"")</f>
        <v>4</v>
      </c>
      <c r="BA135" s="223">
        <f>IFERROR(IF(SUMPRODUCT(US_N2O!C138:AA138/SUM(US_N2O!C138:AA138),US_N2O!C$6:AA$6)&gt;3.5,4,IF(SUMPRODUCT(US_N2O!C138:AA138/SUM(US_N2O!C138:AA138),US_N2O!C$6:AA$6)&gt;2.5,3,2)),"")</f>
        <v>4</v>
      </c>
      <c r="BB135" s="223" t="str">
        <f>IFERROR(IF(SUMPRODUCT(US_Others!U140:V140/SUM(US_Others!U140:V140),US_Others!U$8:V$8)&gt;3.5,4,IF(SUMPRODUCT(US_Others!U140:V140/SUM(US_Others!U140:V140),US_Others!U$8:V$8)&gt;2.5,3,2)),"")</f>
        <v/>
      </c>
      <c r="BC135" s="223" t="str">
        <f>IFERROR(IF((US_Others!C140*US_Others!C$8/SUM(US_Others!C140,US_Others!H140,US_Others!N140)+ US_Others!H140*US_Others!H$8/SUM(US_Others!C140,US_Others!H140,US_Others!N140)+US_Others!N140*US_Others!N$8/SUM(US_Others!C140,US_Others!H140,US_Others!N140))&gt;3.5,4,IF((US_Others!C140*US_Others!C$8/SUM(US_Others!C140,US_Others!H140,US_Others!N140)+ US_Others!H140*US_Others!H$8/SUM(US_Others!C140,US_Others!H140,US_Others!N140)+US_Others!N140*US_Others!N$8/SUM(US_Others!C140,US_Others!H140,US_Others!N140))&gt;2.5,3,2)),"")</f>
        <v/>
      </c>
      <c r="BD135" s="223" t="str">
        <f>IFERROR(IF((US_Others!D140*US_Others!D$8/SUM(US_Others!D140,US_Others!I140,US_Others!O140)+US_Others!I140*US_Others!I$8/SUM(US_Others!D140,US_Others!I140,US_Others!O140)+US_Others!O140*US_Others!O$8/SUM(US_Others!D140,US_Others!I140,US_Others!O140))&gt;3.5,4,IF((US_Others!D140*US_Others!D$8/SUM(US_Others!D140,US_Others!I140,US_Others!O140)+US_Others!I140*US_Others!I$8/SUM(US_Others!D140,US_Others!I140,US_Others!O140)+US_Others!O140*US_Others!O$8/SUM(US_Others!D140,US_Others!I140,US_Others!O140))&gt;2.5,3,2)),"")</f>
        <v/>
      </c>
      <c r="BE135" s="223" t="str">
        <f>IFERROR(IF((US_Others!E140*US_Others!E$8/SUM(US_Others!E140,US_Others!J140,US_Others!P140,US_Others!W140)+US_Others!J140*US_Others!J$8/SUM(US_Others!E140,US_Others!J140,US_Others!P140,US_Others!W140)+US_Others!P140*US_Others!P$8/SUM(US_Others!E140,US_Others!J140,US_Others!P140,US_Others!W140)+US_Others!W140*US_Others!W$8/SUM(US_Others!E140,US_Others!J140,US_Others!P140,US_Others!W140))&gt;3.5,4,IF((US_Others!E140*US_Others!E$8/SUM(US_Others!E140,US_Others!J140,US_Others!P140,US_Others!W140)+US_Others!J140*US_Others!J$8/SUM(US_Others!E140,US_Others!J140,US_Others!P140,US_Others!W140)+US_Others!P140*US_Others!P$8/SUM(US_Others!E140,US_Others!J140,US_Others!P140,US_Others!W140)+US_Others!W140*US_Others!W$8/SUM(US_Others!E140,US_Others!J140,US_Others!P140,US_Others!W140))&gt;2.5,3,2)),"")</f>
        <v/>
      </c>
      <c r="BF135" s="223" t="str">
        <f>IFERROR(IF((US_Others!F140*US_Others!F$8/SUM(US_Others!F140,US_Others!K140,US_Others!Q140)+US_Others!K140*US_Others!K$8/SUM(US_Others!F140,US_Others!K140,US_Others!Q140)+US_Others!Q140*US_Others!Q$8/SUM(US_Others!F140,US_Others!K140,US_Others!Q140))&gt;3.5,4,IF((US_Others!F140*US_Others!F$8/SUM(US_Others!F140,US_Others!K140,US_Others!Q140)+US_Others!K140*US_Others!K$8/SUM(US_Others!F140,US_Others!K140,US_Others!Q140)+US_Others!Q140*US_Others!Q$8/SUM(US_Others!F140,US_Others!K140,US_Others!Q140))&gt;2.5,3,2)),"")</f>
        <v/>
      </c>
      <c r="BG135" s="223" t="str">
        <f>IFERROR(IF((US_Others!G140*US_Others!G$8/SUM(US_Others!G140,US_Others!L140,US_Others!R140)+US_Others!L140*US_Others!L$8/SUM(US_Others!G140,US_Others!L140,US_Others!R140)+US_Others!R140*US_Others!R$8/SUM(US_Others!G140,US_Others!L140,US_Others!R140))&gt;3.5,4,IF((US_Others!G140*US_Others!G$8/SUM(US_Others!G140,US_Others!L140,US_Others!R140)+US_Others!L140*US_Others!L$8/SUM(US_Others!G140,US_Others!L140,US_Others!R140)+US_Others!R140*US_Others!R$8/SUM(US_Others!G140,US_Others!L140,US_Others!R140))&gt;2.5,3,2)),"")</f>
        <v/>
      </c>
      <c r="BH135" s="219" t="str">
        <f>IFERROR(IF((US_Others!Z140*US_Others!Z$8/SUM(US_Others!Z140,US_Others!AB140)+US_Others!AB140*US_Others!AB$8/SUM(US_Others!Z140,US_Others!AB140))&gt;3.5,4,IF((US_Others!Z140*US_Others!Z$8/SUM(US_Others!Z140,US_Others!AB140)+US_Others!AB140*US_Others!AB$8/SUM(US_Others!Z140,US_Others!AB140))&gt;2.5,3,2)),"")</f>
        <v/>
      </c>
      <c r="BI135" s="219" t="str">
        <f>IFERROR(IF((US_Others!AA140*US_Others!AA$8/SUM(US_Others!AA140,US_Others!AC140)+US_Others!AC140*US_Others!AC$8/SUM(US_Others!AA140,US_Others!AC140))&gt;3.5,4,IF((US_Others!AA140*US_Others!AA$8/SUM(US_Others!AA140,US_Others!AC140)+US_Others!AC140*US_Others!AC$8/SUM(US_Others!AA140,US_Others!AC140))&gt;2.5,3,2)),"")</f>
        <v/>
      </c>
      <c r="BJ135" s="219" t="str">
        <f>IFERROR(US_Others!AD140*US_Others!AD$8/US_Others!AD140,"")</f>
        <v/>
      </c>
      <c r="BK135" s="74" t="str">
        <f>IFERROR(US_Others!AE140*US_Others!AE$8/US_Others!AE140,"")</f>
        <v/>
      </c>
      <c r="BL135" s="219" t="str">
        <f>IFERROR(IF(SUMPRODUCT(US_Others!AG140:AI140/SUM(US_Others!AG140:AI140),US_Others!AG$8:AI$8)&gt;3.5,4,IF(SUMPRODUCT(US_Others!AG140:AI140/SUM(US_Others!AG140:AI140),US_Others!AG$8:AI$8)&gt;2.5,3,2)),"")</f>
        <v/>
      </c>
      <c r="BM135" s="219" t="str">
        <f>IFERROR(US_Others!AL140*US_Others!AL$8/US_Others!AL140,"")</f>
        <v/>
      </c>
    </row>
    <row r="136" spans="1:65">
      <c r="A136" s="200" t="s">
        <v>266</v>
      </c>
      <c r="B136" s="332" t="s">
        <v>267</v>
      </c>
      <c r="C136" s="333">
        <f>SUM(US_CO2!C139:AX139)</f>
        <v>4.2487632643340753E-2</v>
      </c>
      <c r="D136" s="333">
        <f>SUM(US_CH4!C139:AC139)</f>
        <v>2.5927451861095142E-5</v>
      </c>
      <c r="E136" s="333">
        <f>SUM(US_N2O!C139:AA139)</f>
        <v>3.8195662582423656E-5</v>
      </c>
      <c r="F136" s="332">
        <f>US_Others!V141+US_Others!U141</f>
        <v>0</v>
      </c>
      <c r="G136" s="332">
        <f>US_Others!C141+US_Others!H141+US_Others!N141</f>
        <v>0</v>
      </c>
      <c r="H136" s="332">
        <f>US_Others!D141+US_Others!I141+US_Others!O141</f>
        <v>0</v>
      </c>
      <c r="I136" s="332">
        <f>US_Others!E141+US_Others!J141+US_Others!P141+US_Others!W141</f>
        <v>0</v>
      </c>
      <c r="J136" s="332">
        <f>US_Others!F141+US_Others!K141+US_Others!Q141</f>
        <v>0</v>
      </c>
      <c r="K136" s="332">
        <f>US_Others!G141+US_Others!L141+US_Others!R141</f>
        <v>0</v>
      </c>
      <c r="L136" s="332">
        <f>US_Others!Z141+US_Others!AB141</f>
        <v>0</v>
      </c>
      <c r="M136" s="332">
        <f>US_Others!AA141+US_Others!AC141</f>
        <v>0</v>
      </c>
      <c r="N136" s="332">
        <f>US_Others!AD141</f>
        <v>0</v>
      </c>
      <c r="O136" s="332">
        <f>US_Others!AE141</f>
        <v>0</v>
      </c>
      <c r="P136" s="332">
        <f>SUM(US_Others!AG141:AI141)</f>
        <v>0</v>
      </c>
      <c r="Q136" s="332">
        <f>US_Others!AL141</f>
        <v>0</v>
      </c>
      <c r="R136" s="332"/>
      <c r="S136" s="334">
        <f t="shared" si="2"/>
        <v>42.487632643340753</v>
      </c>
      <c r="T136" s="334">
        <f>D136*1000/Spec!I$6</f>
        <v>1.0370980744438057E-3</v>
      </c>
      <c r="U136" s="334">
        <f>E136*1000/Spec!I$7</f>
        <v>1.2817336437054918E-4</v>
      </c>
      <c r="V136" s="334">
        <f>F136*1000/Spec!I$8</f>
        <v>0</v>
      </c>
      <c r="W136" s="334">
        <f>G136*1000/Spec!I$9</f>
        <v>0</v>
      </c>
      <c r="X136" s="334">
        <f>H136*1000/Spec!I$10</f>
        <v>0</v>
      </c>
      <c r="Y136" s="334">
        <f>I136*1000/Spec!I$11</f>
        <v>0</v>
      </c>
      <c r="Z136" s="334">
        <f>J136*1000/Spec!I$12</f>
        <v>0</v>
      </c>
      <c r="AA136" s="334">
        <f>K136*1000/Spec!I$15</f>
        <v>0</v>
      </c>
      <c r="AB136" s="334">
        <f>L136*1000/Spec!I$17</f>
        <v>0</v>
      </c>
      <c r="AC136" s="334">
        <f>M136*1000/Spec!I$18</f>
        <v>0</v>
      </c>
      <c r="AD136" s="335">
        <f>N136*1000/Spec!I$25</f>
        <v>0</v>
      </c>
      <c r="AE136" s="335">
        <f>O136*1000/Spec!I$26</f>
        <v>0</v>
      </c>
      <c r="AF136" s="334">
        <f>P136*1000/Spec!I$21</f>
        <v>0</v>
      </c>
      <c r="AG136" s="334">
        <f>Q136*1000/Spec!I$22</f>
        <v>0</v>
      </c>
      <c r="AI136" s="200">
        <f>S136/'2007output'!$C134</f>
        <v>4.197553116315032E-3</v>
      </c>
      <c r="AJ136" s="200">
        <f>T136/'2007output'!$C134</f>
        <v>1.0245979790988004E-7</v>
      </c>
      <c r="AK136" s="200">
        <f>U136/'2007output'!$C134</f>
        <v>1.266284967106789E-8</v>
      </c>
      <c r="AL136" s="200">
        <f>V136/'2007output'!$C134</f>
        <v>0</v>
      </c>
      <c r="AM136" s="200">
        <f>W136/'2007output'!$C134</f>
        <v>0</v>
      </c>
      <c r="AN136" s="200">
        <f>X136/'2007output'!$C134</f>
        <v>0</v>
      </c>
      <c r="AO136" s="200">
        <f>Y136/'2007output'!$C134</f>
        <v>0</v>
      </c>
      <c r="AP136" s="200">
        <f>Z136/'2007output'!$C134</f>
        <v>0</v>
      </c>
      <c r="AQ136" s="200">
        <f>AA136/'2007output'!$C134</f>
        <v>0</v>
      </c>
      <c r="AR136" s="200">
        <f>AB136/'2007output'!$C134</f>
        <v>0</v>
      </c>
      <c r="AS136" s="200">
        <f>AC136/'2007output'!$C134</f>
        <v>0</v>
      </c>
      <c r="AT136" s="200">
        <f>AD136/'2007output'!$C134</f>
        <v>0</v>
      </c>
      <c r="AU136" s="200">
        <f>AE136/'2007output'!$C134</f>
        <v>0</v>
      </c>
      <c r="AV136" s="200">
        <f>AF136/'2007output'!$C134</f>
        <v>0</v>
      </c>
      <c r="AW136" s="200">
        <f>AG136/'2007output'!$C134</f>
        <v>0</v>
      </c>
      <c r="AY136" s="370">
        <f>IFERROR(IF(SUMPRODUCT(US_CO2!C139:AX139/SUM(US_CO2!C139:AX139),US_CO2!C$6:AX$6)&gt;3.5,4,IF(SUMPRODUCT(US_CO2!C139:AX139/SUM(US_CO2!C139:AX139),US_CO2!C$6:AX$6)&gt;2.5,3,2)),"")</f>
        <v>4</v>
      </c>
      <c r="AZ136" s="370">
        <f>IFERROR(IF(SUMPRODUCT(US_CH4!C139:AC139/SUM(US_CH4!C139:AC139),US_CH4!C$6:AC$6)&gt;3.5,4,IF(SUMPRODUCT(US_CH4!C139:AC139/SUM(US_CH4!C139:AC139),US_CH4!C$6:AC$6)&gt;2.5,3,2)),"")</f>
        <v>4</v>
      </c>
      <c r="BA136" s="223">
        <f>IFERROR(IF(SUMPRODUCT(US_N2O!C139:AA139/SUM(US_N2O!C139:AA139),US_N2O!C$6:AA$6)&gt;3.5,4,IF(SUMPRODUCT(US_N2O!C139:AA139/SUM(US_N2O!C139:AA139),US_N2O!C$6:AA$6)&gt;2.5,3,2)),"")</f>
        <v>4</v>
      </c>
      <c r="BB136" s="223" t="str">
        <f>IFERROR(IF(SUMPRODUCT(US_Others!U141:V141/SUM(US_Others!U141:V141),US_Others!U$8:V$8)&gt;3.5,4,IF(SUMPRODUCT(US_Others!U141:V141/SUM(US_Others!U141:V141),US_Others!U$8:V$8)&gt;2.5,3,2)),"")</f>
        <v/>
      </c>
      <c r="BC136" s="223" t="str">
        <f>IFERROR(IF((US_Others!C141*US_Others!C$8/SUM(US_Others!C141,US_Others!H141,US_Others!N141)+ US_Others!H141*US_Others!H$8/SUM(US_Others!C141,US_Others!H141,US_Others!N141)+US_Others!N141*US_Others!N$8/SUM(US_Others!C141,US_Others!H141,US_Others!N141))&gt;3.5,4,IF((US_Others!C141*US_Others!C$8/SUM(US_Others!C141,US_Others!H141,US_Others!N141)+ US_Others!H141*US_Others!H$8/SUM(US_Others!C141,US_Others!H141,US_Others!N141)+US_Others!N141*US_Others!N$8/SUM(US_Others!C141,US_Others!H141,US_Others!N141))&gt;2.5,3,2)),"")</f>
        <v/>
      </c>
      <c r="BD136" s="223" t="str">
        <f>IFERROR(IF((US_Others!D141*US_Others!D$8/SUM(US_Others!D141,US_Others!I141,US_Others!O141)+US_Others!I141*US_Others!I$8/SUM(US_Others!D141,US_Others!I141,US_Others!O141)+US_Others!O141*US_Others!O$8/SUM(US_Others!D141,US_Others!I141,US_Others!O141))&gt;3.5,4,IF((US_Others!D141*US_Others!D$8/SUM(US_Others!D141,US_Others!I141,US_Others!O141)+US_Others!I141*US_Others!I$8/SUM(US_Others!D141,US_Others!I141,US_Others!O141)+US_Others!O141*US_Others!O$8/SUM(US_Others!D141,US_Others!I141,US_Others!O141))&gt;2.5,3,2)),"")</f>
        <v/>
      </c>
      <c r="BE136" s="223" t="str">
        <f>IFERROR(IF((US_Others!E141*US_Others!E$8/SUM(US_Others!E141,US_Others!J141,US_Others!P141,US_Others!W141)+US_Others!J141*US_Others!J$8/SUM(US_Others!E141,US_Others!J141,US_Others!P141,US_Others!W141)+US_Others!P141*US_Others!P$8/SUM(US_Others!E141,US_Others!J141,US_Others!P141,US_Others!W141)+US_Others!W141*US_Others!W$8/SUM(US_Others!E141,US_Others!J141,US_Others!P141,US_Others!W141))&gt;3.5,4,IF((US_Others!E141*US_Others!E$8/SUM(US_Others!E141,US_Others!J141,US_Others!P141,US_Others!W141)+US_Others!J141*US_Others!J$8/SUM(US_Others!E141,US_Others!J141,US_Others!P141,US_Others!W141)+US_Others!P141*US_Others!P$8/SUM(US_Others!E141,US_Others!J141,US_Others!P141,US_Others!W141)+US_Others!W141*US_Others!W$8/SUM(US_Others!E141,US_Others!J141,US_Others!P141,US_Others!W141))&gt;2.5,3,2)),"")</f>
        <v/>
      </c>
      <c r="BF136" s="223" t="str">
        <f>IFERROR(IF((US_Others!F141*US_Others!F$8/SUM(US_Others!F141,US_Others!K141,US_Others!Q141)+US_Others!K141*US_Others!K$8/SUM(US_Others!F141,US_Others!K141,US_Others!Q141)+US_Others!Q141*US_Others!Q$8/SUM(US_Others!F141,US_Others!K141,US_Others!Q141))&gt;3.5,4,IF((US_Others!F141*US_Others!F$8/SUM(US_Others!F141,US_Others!K141,US_Others!Q141)+US_Others!K141*US_Others!K$8/SUM(US_Others!F141,US_Others!K141,US_Others!Q141)+US_Others!Q141*US_Others!Q$8/SUM(US_Others!F141,US_Others!K141,US_Others!Q141))&gt;2.5,3,2)),"")</f>
        <v/>
      </c>
      <c r="BG136" s="223" t="str">
        <f>IFERROR(IF((US_Others!G141*US_Others!G$8/SUM(US_Others!G141,US_Others!L141,US_Others!R141)+US_Others!L141*US_Others!L$8/SUM(US_Others!G141,US_Others!L141,US_Others!R141)+US_Others!R141*US_Others!R$8/SUM(US_Others!G141,US_Others!L141,US_Others!R141))&gt;3.5,4,IF((US_Others!G141*US_Others!G$8/SUM(US_Others!G141,US_Others!L141,US_Others!R141)+US_Others!L141*US_Others!L$8/SUM(US_Others!G141,US_Others!L141,US_Others!R141)+US_Others!R141*US_Others!R$8/SUM(US_Others!G141,US_Others!L141,US_Others!R141))&gt;2.5,3,2)),"")</f>
        <v/>
      </c>
      <c r="BH136" s="219" t="str">
        <f>IFERROR(IF((US_Others!Z141*US_Others!Z$8/SUM(US_Others!Z141,US_Others!AB141)+US_Others!AB141*US_Others!AB$8/SUM(US_Others!Z141,US_Others!AB141))&gt;3.5,4,IF((US_Others!Z141*US_Others!Z$8/SUM(US_Others!Z141,US_Others!AB141)+US_Others!AB141*US_Others!AB$8/SUM(US_Others!Z141,US_Others!AB141))&gt;2.5,3,2)),"")</f>
        <v/>
      </c>
      <c r="BI136" s="219" t="str">
        <f>IFERROR(IF((US_Others!AA141*US_Others!AA$8/SUM(US_Others!AA141,US_Others!AC141)+US_Others!AC141*US_Others!AC$8/SUM(US_Others!AA141,US_Others!AC141))&gt;3.5,4,IF((US_Others!AA141*US_Others!AA$8/SUM(US_Others!AA141,US_Others!AC141)+US_Others!AC141*US_Others!AC$8/SUM(US_Others!AA141,US_Others!AC141))&gt;2.5,3,2)),"")</f>
        <v/>
      </c>
      <c r="BJ136" s="219" t="str">
        <f>IFERROR(US_Others!AD141*US_Others!AD$8/US_Others!AD141,"")</f>
        <v/>
      </c>
      <c r="BK136" s="74" t="str">
        <f>IFERROR(US_Others!AE141*US_Others!AE$8/US_Others!AE141,"")</f>
        <v/>
      </c>
      <c r="BL136" s="219" t="str">
        <f>IFERROR(IF(SUMPRODUCT(US_Others!AG141:AI141/SUM(US_Others!AG141:AI141),US_Others!AG$8:AI$8)&gt;3.5,4,IF(SUMPRODUCT(US_Others!AG141:AI141/SUM(US_Others!AG141:AI141),US_Others!AG$8:AI$8)&gt;2.5,3,2)),"")</f>
        <v/>
      </c>
      <c r="BM136" s="219" t="str">
        <f>IFERROR(US_Others!AL141*US_Others!AL$8/US_Others!AL141,"")</f>
        <v/>
      </c>
    </row>
    <row r="137" spans="1:65">
      <c r="A137" s="200" t="s">
        <v>268</v>
      </c>
      <c r="B137" s="332">
        <v>334610</v>
      </c>
      <c r="C137" s="333">
        <f>SUM(US_CO2!C140:AX140)</f>
        <v>6.6909724018777053E-2</v>
      </c>
      <c r="D137" s="333">
        <f>SUM(US_CH4!C140:AC140)</f>
        <v>3.8214975124317085E-5</v>
      </c>
      <c r="E137" s="333">
        <f>SUM(US_N2O!C140:AA140)</f>
        <v>5.0483185845645599E-5</v>
      </c>
      <c r="F137" s="332">
        <f>US_Others!V142+US_Others!U142</f>
        <v>0</v>
      </c>
      <c r="G137" s="332">
        <f>US_Others!C142+US_Others!H142+US_Others!N142</f>
        <v>0</v>
      </c>
      <c r="H137" s="332">
        <f>US_Others!D142+US_Others!I142+US_Others!O142</f>
        <v>0</v>
      </c>
      <c r="I137" s="332">
        <f>US_Others!E142+US_Others!J142+US_Others!P142+US_Others!W142</f>
        <v>0</v>
      </c>
      <c r="J137" s="332">
        <f>US_Others!F142+US_Others!K142+US_Others!Q142</f>
        <v>0</v>
      </c>
      <c r="K137" s="332">
        <f>US_Others!G142+US_Others!L142+US_Others!R142</f>
        <v>0</v>
      </c>
      <c r="L137" s="332">
        <f>US_Others!Z142+US_Others!AB142</f>
        <v>0</v>
      </c>
      <c r="M137" s="332">
        <f>US_Others!AA142+US_Others!AC142</f>
        <v>0</v>
      </c>
      <c r="N137" s="332">
        <f>US_Others!AD142</f>
        <v>0</v>
      </c>
      <c r="O137" s="332">
        <f>US_Others!AE142</f>
        <v>0</v>
      </c>
      <c r="P137" s="332">
        <f>SUM(US_Others!AG142:AI142)</f>
        <v>0</v>
      </c>
      <c r="Q137" s="332">
        <f>US_Others!AL142</f>
        <v>0</v>
      </c>
      <c r="R137" s="332"/>
      <c r="S137" s="334">
        <f t="shared" si="2"/>
        <v>66.909724018777055</v>
      </c>
      <c r="T137" s="334">
        <f>D137*1000/Spec!I$6</f>
        <v>1.5285990049726833E-3</v>
      </c>
      <c r="U137" s="334">
        <f>E137*1000/Spec!I$7</f>
        <v>1.6940666391156243E-4</v>
      </c>
      <c r="V137" s="334">
        <f>F137*1000/Spec!I$8</f>
        <v>0</v>
      </c>
      <c r="W137" s="334">
        <f>G137*1000/Spec!I$9</f>
        <v>0</v>
      </c>
      <c r="X137" s="334">
        <f>H137*1000/Spec!I$10</f>
        <v>0</v>
      </c>
      <c r="Y137" s="334">
        <f>I137*1000/Spec!I$11</f>
        <v>0</v>
      </c>
      <c r="Z137" s="334">
        <f>J137*1000/Spec!I$12</f>
        <v>0</v>
      </c>
      <c r="AA137" s="334">
        <f>K137*1000/Spec!I$15</f>
        <v>0</v>
      </c>
      <c r="AB137" s="334">
        <f>L137*1000/Spec!I$17</f>
        <v>0</v>
      </c>
      <c r="AC137" s="334">
        <f>M137*1000/Spec!I$18</f>
        <v>0</v>
      </c>
      <c r="AD137" s="335">
        <f>N137*1000/Spec!I$25</f>
        <v>0</v>
      </c>
      <c r="AE137" s="335">
        <f>O137*1000/Spec!I$26</f>
        <v>0</v>
      </c>
      <c r="AF137" s="334">
        <f>P137*1000/Spec!I$21</f>
        <v>0</v>
      </c>
      <c r="AG137" s="334">
        <f>Q137*1000/Spec!I$22</f>
        <v>0</v>
      </c>
      <c r="AI137" s="200">
        <f>S137/'2007output'!$C135</f>
        <v>9.535374664212207E-3</v>
      </c>
      <c r="AJ137" s="200">
        <f>T137/'2007output'!$C135</f>
        <v>2.1784224098228351E-7</v>
      </c>
      <c r="AK137" s="200">
        <f>U137/'2007output'!$C135</f>
        <v>2.4142320637247031E-8</v>
      </c>
      <c r="AL137" s="200">
        <f>V137/'2007output'!$C135</f>
        <v>0</v>
      </c>
      <c r="AM137" s="200">
        <f>W137/'2007output'!$C135</f>
        <v>0</v>
      </c>
      <c r="AN137" s="200">
        <f>X137/'2007output'!$C135</f>
        <v>0</v>
      </c>
      <c r="AO137" s="200">
        <f>Y137/'2007output'!$C135</f>
        <v>0</v>
      </c>
      <c r="AP137" s="200">
        <f>Z137/'2007output'!$C135</f>
        <v>0</v>
      </c>
      <c r="AQ137" s="200">
        <f>AA137/'2007output'!$C135</f>
        <v>0</v>
      </c>
      <c r="AR137" s="200">
        <f>AB137/'2007output'!$C135</f>
        <v>0</v>
      </c>
      <c r="AS137" s="200">
        <f>AC137/'2007output'!$C135</f>
        <v>0</v>
      </c>
      <c r="AT137" s="200">
        <f>AD137/'2007output'!$C135</f>
        <v>0</v>
      </c>
      <c r="AU137" s="200">
        <f>AE137/'2007output'!$C135</f>
        <v>0</v>
      </c>
      <c r="AV137" s="200">
        <f>AF137/'2007output'!$C135</f>
        <v>0</v>
      </c>
      <c r="AW137" s="200">
        <f>AG137/'2007output'!$C135</f>
        <v>0</v>
      </c>
      <c r="AY137" s="370">
        <f>IFERROR(IF(SUMPRODUCT(US_CO2!C140:AX140/SUM(US_CO2!C140:AX140),US_CO2!C$6:AX$6)&gt;3.5,4,IF(SUMPRODUCT(US_CO2!C140:AX140/SUM(US_CO2!C140:AX140),US_CO2!C$6:AX$6)&gt;2.5,3,2)),"")</f>
        <v>4</v>
      </c>
      <c r="AZ137" s="370">
        <f>IFERROR(IF(SUMPRODUCT(US_CH4!C140:AC140/SUM(US_CH4!C140:AC140),US_CH4!C$6:AC$6)&gt;3.5,4,IF(SUMPRODUCT(US_CH4!C140:AC140/SUM(US_CH4!C140:AC140),US_CH4!C$6:AC$6)&gt;2.5,3,2)),"")</f>
        <v>4</v>
      </c>
      <c r="BA137" s="223">
        <f>IFERROR(IF(SUMPRODUCT(US_N2O!C140:AA140/SUM(US_N2O!C140:AA140),US_N2O!C$6:AA$6)&gt;3.5,4,IF(SUMPRODUCT(US_N2O!C140:AA140/SUM(US_N2O!C140:AA140),US_N2O!C$6:AA$6)&gt;2.5,3,2)),"")</f>
        <v>4</v>
      </c>
      <c r="BB137" s="223" t="str">
        <f>IFERROR(IF(SUMPRODUCT(US_Others!U142:V142/SUM(US_Others!U142:V142),US_Others!U$8:V$8)&gt;3.5,4,IF(SUMPRODUCT(US_Others!U142:V142/SUM(US_Others!U142:V142),US_Others!U$8:V$8)&gt;2.5,3,2)),"")</f>
        <v/>
      </c>
      <c r="BC137" s="223" t="str">
        <f>IFERROR(IF((US_Others!C142*US_Others!C$8/SUM(US_Others!C142,US_Others!H142,US_Others!N142)+ US_Others!H142*US_Others!H$8/SUM(US_Others!C142,US_Others!H142,US_Others!N142)+US_Others!N142*US_Others!N$8/SUM(US_Others!C142,US_Others!H142,US_Others!N142))&gt;3.5,4,IF((US_Others!C142*US_Others!C$8/SUM(US_Others!C142,US_Others!H142,US_Others!N142)+ US_Others!H142*US_Others!H$8/SUM(US_Others!C142,US_Others!H142,US_Others!N142)+US_Others!N142*US_Others!N$8/SUM(US_Others!C142,US_Others!H142,US_Others!N142))&gt;2.5,3,2)),"")</f>
        <v/>
      </c>
      <c r="BD137" s="223" t="str">
        <f>IFERROR(IF((US_Others!D142*US_Others!D$8/SUM(US_Others!D142,US_Others!I142,US_Others!O142)+US_Others!I142*US_Others!I$8/SUM(US_Others!D142,US_Others!I142,US_Others!O142)+US_Others!O142*US_Others!O$8/SUM(US_Others!D142,US_Others!I142,US_Others!O142))&gt;3.5,4,IF((US_Others!D142*US_Others!D$8/SUM(US_Others!D142,US_Others!I142,US_Others!O142)+US_Others!I142*US_Others!I$8/SUM(US_Others!D142,US_Others!I142,US_Others!O142)+US_Others!O142*US_Others!O$8/SUM(US_Others!D142,US_Others!I142,US_Others!O142))&gt;2.5,3,2)),"")</f>
        <v/>
      </c>
      <c r="BE137" s="223" t="str">
        <f>IFERROR(IF((US_Others!E142*US_Others!E$8/SUM(US_Others!E142,US_Others!J142,US_Others!P142,US_Others!W142)+US_Others!J142*US_Others!J$8/SUM(US_Others!E142,US_Others!J142,US_Others!P142,US_Others!W142)+US_Others!P142*US_Others!P$8/SUM(US_Others!E142,US_Others!J142,US_Others!P142,US_Others!W142)+US_Others!W142*US_Others!W$8/SUM(US_Others!E142,US_Others!J142,US_Others!P142,US_Others!W142))&gt;3.5,4,IF((US_Others!E142*US_Others!E$8/SUM(US_Others!E142,US_Others!J142,US_Others!P142,US_Others!W142)+US_Others!J142*US_Others!J$8/SUM(US_Others!E142,US_Others!J142,US_Others!P142,US_Others!W142)+US_Others!P142*US_Others!P$8/SUM(US_Others!E142,US_Others!J142,US_Others!P142,US_Others!W142)+US_Others!W142*US_Others!W$8/SUM(US_Others!E142,US_Others!J142,US_Others!P142,US_Others!W142))&gt;2.5,3,2)),"")</f>
        <v/>
      </c>
      <c r="BF137" s="223" t="str">
        <f>IFERROR(IF((US_Others!F142*US_Others!F$8/SUM(US_Others!F142,US_Others!K142,US_Others!Q142)+US_Others!K142*US_Others!K$8/SUM(US_Others!F142,US_Others!K142,US_Others!Q142)+US_Others!Q142*US_Others!Q$8/SUM(US_Others!F142,US_Others!K142,US_Others!Q142))&gt;3.5,4,IF((US_Others!F142*US_Others!F$8/SUM(US_Others!F142,US_Others!K142,US_Others!Q142)+US_Others!K142*US_Others!K$8/SUM(US_Others!F142,US_Others!K142,US_Others!Q142)+US_Others!Q142*US_Others!Q$8/SUM(US_Others!F142,US_Others!K142,US_Others!Q142))&gt;2.5,3,2)),"")</f>
        <v/>
      </c>
      <c r="BG137" s="223" t="str">
        <f>IFERROR(IF((US_Others!G142*US_Others!G$8/SUM(US_Others!G142,US_Others!L142,US_Others!R142)+US_Others!L142*US_Others!L$8/SUM(US_Others!G142,US_Others!L142,US_Others!R142)+US_Others!R142*US_Others!R$8/SUM(US_Others!G142,US_Others!L142,US_Others!R142))&gt;3.5,4,IF((US_Others!G142*US_Others!G$8/SUM(US_Others!G142,US_Others!L142,US_Others!R142)+US_Others!L142*US_Others!L$8/SUM(US_Others!G142,US_Others!L142,US_Others!R142)+US_Others!R142*US_Others!R$8/SUM(US_Others!G142,US_Others!L142,US_Others!R142))&gt;2.5,3,2)),"")</f>
        <v/>
      </c>
      <c r="BH137" s="219" t="str">
        <f>IFERROR(IF((US_Others!Z142*US_Others!Z$8/SUM(US_Others!Z142,US_Others!AB142)+US_Others!AB142*US_Others!AB$8/SUM(US_Others!Z142,US_Others!AB142))&gt;3.5,4,IF((US_Others!Z142*US_Others!Z$8/SUM(US_Others!Z142,US_Others!AB142)+US_Others!AB142*US_Others!AB$8/SUM(US_Others!Z142,US_Others!AB142))&gt;2.5,3,2)),"")</f>
        <v/>
      </c>
      <c r="BI137" s="219" t="str">
        <f>IFERROR(IF((US_Others!AA142*US_Others!AA$8/SUM(US_Others!AA142,US_Others!AC142)+US_Others!AC142*US_Others!AC$8/SUM(US_Others!AA142,US_Others!AC142))&gt;3.5,4,IF((US_Others!AA142*US_Others!AA$8/SUM(US_Others!AA142,US_Others!AC142)+US_Others!AC142*US_Others!AC$8/SUM(US_Others!AA142,US_Others!AC142))&gt;2.5,3,2)),"")</f>
        <v/>
      </c>
      <c r="BJ137" s="219" t="str">
        <f>IFERROR(US_Others!AD142*US_Others!AD$8/US_Others!AD142,"")</f>
        <v/>
      </c>
      <c r="BK137" s="74" t="str">
        <f>IFERROR(US_Others!AE142*US_Others!AE$8/US_Others!AE142,"")</f>
        <v/>
      </c>
      <c r="BL137" s="219" t="str">
        <f>IFERROR(IF(SUMPRODUCT(US_Others!AG142:AI142/SUM(US_Others!AG142:AI142),US_Others!AG$8:AI$8)&gt;3.5,4,IF(SUMPRODUCT(US_Others!AG142:AI142/SUM(US_Others!AG142:AI142),US_Others!AG$8:AI$8)&gt;2.5,3,2)),"")</f>
        <v/>
      </c>
      <c r="BM137" s="219" t="str">
        <f>IFERROR(US_Others!AL142*US_Others!AL$8/US_Others!AL142,"")</f>
        <v/>
      </c>
    </row>
    <row r="138" spans="1:65">
      <c r="A138" s="200" t="s">
        <v>269</v>
      </c>
      <c r="B138" s="332">
        <v>335110</v>
      </c>
      <c r="C138" s="333">
        <f>SUM(US_CO2!C141:AX141)</f>
        <v>0.1257172490913892</v>
      </c>
      <c r="D138" s="333">
        <f>SUM(US_CH4!C141:AC141)</f>
        <v>6.8440773680543014E-5</v>
      </c>
      <c r="E138" s="333">
        <f>SUM(US_N2O!C141:AA141)</f>
        <v>8.377603708220366E-5</v>
      </c>
      <c r="F138" s="332">
        <f>US_Others!V143+US_Others!U143</f>
        <v>0</v>
      </c>
      <c r="G138" s="332">
        <f>US_Others!C143+US_Others!H143+US_Others!N143</f>
        <v>0</v>
      </c>
      <c r="H138" s="332">
        <f>US_Others!D143+US_Others!I143+US_Others!O143</f>
        <v>0</v>
      </c>
      <c r="I138" s="332">
        <f>US_Others!E143+US_Others!J143+US_Others!P143+US_Others!W143</f>
        <v>0</v>
      </c>
      <c r="J138" s="332">
        <f>US_Others!F143+US_Others!K143+US_Others!Q143</f>
        <v>0</v>
      </c>
      <c r="K138" s="332">
        <f>US_Others!G143+US_Others!L143+US_Others!R143</f>
        <v>0</v>
      </c>
      <c r="L138" s="332">
        <f>US_Others!Z143+US_Others!AB143</f>
        <v>0</v>
      </c>
      <c r="M138" s="332">
        <f>US_Others!AA143+US_Others!AC143</f>
        <v>0</v>
      </c>
      <c r="N138" s="332">
        <f>US_Others!AD143</f>
        <v>0</v>
      </c>
      <c r="O138" s="332">
        <f>US_Others!AE143</f>
        <v>0</v>
      </c>
      <c r="P138" s="332">
        <f>SUM(US_Others!AG143:AI143)</f>
        <v>0</v>
      </c>
      <c r="Q138" s="332">
        <f>US_Others!AL143</f>
        <v>0</v>
      </c>
      <c r="R138" s="332"/>
      <c r="S138" s="334">
        <f t="shared" si="2"/>
        <v>125.71724909138921</v>
      </c>
      <c r="T138" s="334">
        <f>D138*1000/Spec!I$6</f>
        <v>2.7376309472217203E-3</v>
      </c>
      <c r="U138" s="334">
        <f>E138*1000/Spec!I$7</f>
        <v>2.8112764121544852E-4</v>
      </c>
      <c r="V138" s="334">
        <f>F138*1000/Spec!I$8</f>
        <v>0</v>
      </c>
      <c r="W138" s="334">
        <f>G138*1000/Spec!I$9</f>
        <v>0</v>
      </c>
      <c r="X138" s="334">
        <f>H138*1000/Spec!I$10</f>
        <v>0</v>
      </c>
      <c r="Y138" s="334">
        <f>I138*1000/Spec!I$11</f>
        <v>0</v>
      </c>
      <c r="Z138" s="334">
        <f>J138*1000/Spec!I$12</f>
        <v>0</v>
      </c>
      <c r="AA138" s="334">
        <f>K138*1000/Spec!I$15</f>
        <v>0</v>
      </c>
      <c r="AB138" s="334">
        <f>L138*1000/Spec!I$17</f>
        <v>0</v>
      </c>
      <c r="AC138" s="334">
        <f>M138*1000/Spec!I$18</f>
        <v>0</v>
      </c>
      <c r="AD138" s="335">
        <f>N138*1000/Spec!I$25</f>
        <v>0</v>
      </c>
      <c r="AE138" s="335">
        <f>O138*1000/Spec!I$26</f>
        <v>0</v>
      </c>
      <c r="AF138" s="334">
        <f>P138*1000/Spec!I$21</f>
        <v>0</v>
      </c>
      <c r="AG138" s="334">
        <f>Q138*1000/Spec!I$22</f>
        <v>0</v>
      </c>
      <c r="AI138" s="200">
        <f>S138/'2007output'!$C136</f>
        <v>6.0440985140090962E-2</v>
      </c>
      <c r="AJ138" s="200">
        <f>T138/'2007output'!$C136</f>
        <v>1.3161687246258272E-6</v>
      </c>
      <c r="AK138" s="200">
        <f>U138/'2007output'!$C136</f>
        <v>1.3515751981511947E-7</v>
      </c>
      <c r="AL138" s="200">
        <f>V138/'2007output'!$C136</f>
        <v>0</v>
      </c>
      <c r="AM138" s="200">
        <f>W138/'2007output'!$C136</f>
        <v>0</v>
      </c>
      <c r="AN138" s="200">
        <f>X138/'2007output'!$C136</f>
        <v>0</v>
      </c>
      <c r="AO138" s="200">
        <f>Y138/'2007output'!$C136</f>
        <v>0</v>
      </c>
      <c r="AP138" s="200">
        <f>Z138/'2007output'!$C136</f>
        <v>0</v>
      </c>
      <c r="AQ138" s="200">
        <f>AA138/'2007output'!$C136</f>
        <v>0</v>
      </c>
      <c r="AR138" s="200">
        <f>AB138/'2007output'!$C136</f>
        <v>0</v>
      </c>
      <c r="AS138" s="200">
        <f>AC138/'2007output'!$C136</f>
        <v>0</v>
      </c>
      <c r="AT138" s="200">
        <f>AD138/'2007output'!$C136</f>
        <v>0</v>
      </c>
      <c r="AU138" s="200">
        <f>AE138/'2007output'!$C136</f>
        <v>0</v>
      </c>
      <c r="AV138" s="200">
        <f>AF138/'2007output'!$C136</f>
        <v>0</v>
      </c>
      <c r="AW138" s="200">
        <f>AG138/'2007output'!$C136</f>
        <v>0</v>
      </c>
      <c r="AY138" s="370">
        <f>IFERROR(IF(SUMPRODUCT(US_CO2!C141:AX141/SUM(US_CO2!C141:AX141),US_CO2!C$6:AX$6)&gt;3.5,4,IF(SUMPRODUCT(US_CO2!C141:AX141/SUM(US_CO2!C141:AX141),US_CO2!C$6:AX$6)&gt;2.5,3,2)),"")</f>
        <v>4</v>
      </c>
      <c r="AZ138" s="370">
        <f>IFERROR(IF(SUMPRODUCT(US_CH4!C141:AC141/SUM(US_CH4!C141:AC141),US_CH4!C$6:AC$6)&gt;3.5,4,IF(SUMPRODUCT(US_CH4!C141:AC141/SUM(US_CH4!C141:AC141),US_CH4!C$6:AC$6)&gt;2.5,3,2)),"")</f>
        <v>4</v>
      </c>
      <c r="BA138" s="223">
        <f>IFERROR(IF(SUMPRODUCT(US_N2O!C141:AA141/SUM(US_N2O!C141:AA141),US_N2O!C$6:AA$6)&gt;3.5,4,IF(SUMPRODUCT(US_N2O!C141:AA141/SUM(US_N2O!C141:AA141),US_N2O!C$6:AA$6)&gt;2.5,3,2)),"")</f>
        <v>4</v>
      </c>
      <c r="BB138" s="223" t="str">
        <f>IFERROR(IF(SUMPRODUCT(US_Others!U143:V143/SUM(US_Others!U143:V143),US_Others!U$8:V$8)&gt;3.5,4,IF(SUMPRODUCT(US_Others!U143:V143/SUM(US_Others!U143:V143),US_Others!U$8:V$8)&gt;2.5,3,2)),"")</f>
        <v/>
      </c>
      <c r="BC138" s="223" t="str">
        <f>IFERROR(IF((US_Others!C143*US_Others!C$8/SUM(US_Others!C143,US_Others!H143,US_Others!N143)+ US_Others!H143*US_Others!H$8/SUM(US_Others!C143,US_Others!H143,US_Others!N143)+US_Others!N143*US_Others!N$8/SUM(US_Others!C143,US_Others!H143,US_Others!N143))&gt;3.5,4,IF((US_Others!C143*US_Others!C$8/SUM(US_Others!C143,US_Others!H143,US_Others!N143)+ US_Others!H143*US_Others!H$8/SUM(US_Others!C143,US_Others!H143,US_Others!N143)+US_Others!N143*US_Others!N$8/SUM(US_Others!C143,US_Others!H143,US_Others!N143))&gt;2.5,3,2)),"")</f>
        <v/>
      </c>
      <c r="BD138" s="223" t="str">
        <f>IFERROR(IF((US_Others!D143*US_Others!D$8/SUM(US_Others!D143,US_Others!I143,US_Others!O143)+US_Others!I143*US_Others!I$8/SUM(US_Others!D143,US_Others!I143,US_Others!O143)+US_Others!O143*US_Others!O$8/SUM(US_Others!D143,US_Others!I143,US_Others!O143))&gt;3.5,4,IF((US_Others!D143*US_Others!D$8/SUM(US_Others!D143,US_Others!I143,US_Others!O143)+US_Others!I143*US_Others!I$8/SUM(US_Others!D143,US_Others!I143,US_Others!O143)+US_Others!O143*US_Others!O$8/SUM(US_Others!D143,US_Others!I143,US_Others!O143))&gt;2.5,3,2)),"")</f>
        <v/>
      </c>
      <c r="BE138" s="223" t="str">
        <f>IFERROR(IF((US_Others!E143*US_Others!E$8/SUM(US_Others!E143,US_Others!J143,US_Others!P143,US_Others!W143)+US_Others!J143*US_Others!J$8/SUM(US_Others!E143,US_Others!J143,US_Others!P143,US_Others!W143)+US_Others!P143*US_Others!P$8/SUM(US_Others!E143,US_Others!J143,US_Others!P143,US_Others!W143)+US_Others!W143*US_Others!W$8/SUM(US_Others!E143,US_Others!J143,US_Others!P143,US_Others!W143))&gt;3.5,4,IF((US_Others!E143*US_Others!E$8/SUM(US_Others!E143,US_Others!J143,US_Others!P143,US_Others!W143)+US_Others!J143*US_Others!J$8/SUM(US_Others!E143,US_Others!J143,US_Others!P143,US_Others!W143)+US_Others!P143*US_Others!P$8/SUM(US_Others!E143,US_Others!J143,US_Others!P143,US_Others!W143)+US_Others!W143*US_Others!W$8/SUM(US_Others!E143,US_Others!J143,US_Others!P143,US_Others!W143))&gt;2.5,3,2)),"")</f>
        <v/>
      </c>
      <c r="BF138" s="223" t="str">
        <f>IFERROR(IF((US_Others!F143*US_Others!F$8/SUM(US_Others!F143,US_Others!K143,US_Others!Q143)+US_Others!K143*US_Others!K$8/SUM(US_Others!F143,US_Others!K143,US_Others!Q143)+US_Others!Q143*US_Others!Q$8/SUM(US_Others!F143,US_Others!K143,US_Others!Q143))&gt;3.5,4,IF((US_Others!F143*US_Others!F$8/SUM(US_Others!F143,US_Others!K143,US_Others!Q143)+US_Others!K143*US_Others!K$8/SUM(US_Others!F143,US_Others!K143,US_Others!Q143)+US_Others!Q143*US_Others!Q$8/SUM(US_Others!F143,US_Others!K143,US_Others!Q143))&gt;2.5,3,2)),"")</f>
        <v/>
      </c>
      <c r="BG138" s="223" t="str">
        <f>IFERROR(IF((US_Others!G143*US_Others!G$8/SUM(US_Others!G143,US_Others!L143,US_Others!R143)+US_Others!L143*US_Others!L$8/SUM(US_Others!G143,US_Others!L143,US_Others!R143)+US_Others!R143*US_Others!R$8/SUM(US_Others!G143,US_Others!L143,US_Others!R143))&gt;3.5,4,IF((US_Others!G143*US_Others!G$8/SUM(US_Others!G143,US_Others!L143,US_Others!R143)+US_Others!L143*US_Others!L$8/SUM(US_Others!G143,US_Others!L143,US_Others!R143)+US_Others!R143*US_Others!R$8/SUM(US_Others!G143,US_Others!L143,US_Others!R143))&gt;2.5,3,2)),"")</f>
        <v/>
      </c>
      <c r="BH138" s="219" t="str">
        <f>IFERROR(IF((US_Others!Z143*US_Others!Z$8/SUM(US_Others!Z143,US_Others!AB143)+US_Others!AB143*US_Others!AB$8/SUM(US_Others!Z143,US_Others!AB143))&gt;3.5,4,IF((US_Others!Z143*US_Others!Z$8/SUM(US_Others!Z143,US_Others!AB143)+US_Others!AB143*US_Others!AB$8/SUM(US_Others!Z143,US_Others!AB143))&gt;2.5,3,2)),"")</f>
        <v/>
      </c>
      <c r="BI138" s="219" t="str">
        <f>IFERROR(IF((US_Others!AA143*US_Others!AA$8/SUM(US_Others!AA143,US_Others!AC143)+US_Others!AC143*US_Others!AC$8/SUM(US_Others!AA143,US_Others!AC143))&gt;3.5,4,IF((US_Others!AA143*US_Others!AA$8/SUM(US_Others!AA143,US_Others!AC143)+US_Others!AC143*US_Others!AC$8/SUM(US_Others!AA143,US_Others!AC143))&gt;2.5,3,2)),"")</f>
        <v/>
      </c>
      <c r="BJ138" s="219" t="str">
        <f>IFERROR(US_Others!AD143*US_Others!AD$8/US_Others!AD143,"")</f>
        <v/>
      </c>
      <c r="BK138" s="74" t="str">
        <f>IFERROR(US_Others!AE143*US_Others!AE$8/US_Others!AE143,"")</f>
        <v/>
      </c>
      <c r="BL138" s="219" t="str">
        <f>IFERROR(IF(SUMPRODUCT(US_Others!AG143:AI143/SUM(US_Others!AG143:AI143),US_Others!AG$8:AI$8)&gt;3.5,4,IF(SUMPRODUCT(US_Others!AG143:AI143/SUM(US_Others!AG143:AI143),US_Others!AG$8:AI$8)&gt;2.5,3,2)),"")</f>
        <v/>
      </c>
      <c r="BM138" s="219" t="str">
        <f>IFERROR(US_Others!AL143*US_Others!AL$8/US_Others!AL143,"")</f>
        <v/>
      </c>
    </row>
    <row r="139" spans="1:65">
      <c r="A139" s="200" t="s">
        <v>270</v>
      </c>
      <c r="B139" s="332">
        <v>335120</v>
      </c>
      <c r="C139" s="333">
        <f>SUM(US_CO2!C142:AX142)</f>
        <v>0.20064822838077581</v>
      </c>
      <c r="D139" s="333">
        <f>SUM(US_CH4!C142:AC142)</f>
        <v>1.0891596772063329E-4</v>
      </c>
      <c r="E139" s="333">
        <f>SUM(US_N2O!C142:AA142)</f>
        <v>1.303853364829582E-4</v>
      </c>
      <c r="F139" s="332">
        <f>US_Others!V144+US_Others!U144</f>
        <v>0</v>
      </c>
      <c r="G139" s="332">
        <f>US_Others!C144+US_Others!H144+US_Others!N144</f>
        <v>2.6222461830285605E-4</v>
      </c>
      <c r="H139" s="332">
        <f>US_Others!D144+US_Others!I144+US_Others!O144</f>
        <v>4.3004837401668392E-3</v>
      </c>
      <c r="I139" s="332">
        <f>US_Others!E144+US_Others!J144+US_Others!P144+US_Others!W144</f>
        <v>1.987662606735649E-2</v>
      </c>
      <c r="J139" s="332">
        <f>US_Others!F144+US_Others!K144+US_Others!Q144</f>
        <v>3.4351424997674141E-3</v>
      </c>
      <c r="K139" s="332">
        <f>US_Others!G144+US_Others!L144+US_Others!R144</f>
        <v>3.4089200379371293E-4</v>
      </c>
      <c r="L139" s="332">
        <f>US_Others!Z144+US_Others!AB144</f>
        <v>0</v>
      </c>
      <c r="M139" s="332">
        <f>US_Others!AA144+US_Others!AC144</f>
        <v>0</v>
      </c>
      <c r="N139" s="332">
        <f>US_Others!AD144</f>
        <v>0</v>
      </c>
      <c r="O139" s="332">
        <f>US_Others!AE144</f>
        <v>0</v>
      </c>
      <c r="P139" s="332">
        <f>SUM(US_Others!AG144:AI144)</f>
        <v>0</v>
      </c>
      <c r="Q139" s="332">
        <f>US_Others!AL144</f>
        <v>0</v>
      </c>
      <c r="R139" s="332"/>
      <c r="S139" s="334">
        <f t="shared" si="2"/>
        <v>200.64822838077581</v>
      </c>
      <c r="T139" s="334">
        <f>D139*1000/Spec!I$6</f>
        <v>4.3566387088253312E-3</v>
      </c>
      <c r="U139" s="334">
        <f>E139*1000/Spec!I$7</f>
        <v>4.3753468618442347E-4</v>
      </c>
      <c r="V139" s="334">
        <f>F139*1000/Spec!I$8</f>
        <v>0</v>
      </c>
      <c r="W139" s="334">
        <f>G139*1000/Spec!I$9</f>
        <v>3.8848091600423115E-4</v>
      </c>
      <c r="X139" s="334">
        <f>H139*1000/Spec!I$10</f>
        <v>1.2287096400476682E-3</v>
      </c>
      <c r="Y139" s="334">
        <f>I139*1000/Spec!I$11</f>
        <v>1.3899738508640902E-2</v>
      </c>
      <c r="Z139" s="334">
        <f>J139*1000/Spec!I$12</f>
        <v>7.684882549815244E-4</v>
      </c>
      <c r="AA139" s="334">
        <f>K139*1000/Spec!I$15</f>
        <v>3.474943973432344E-5</v>
      </c>
      <c r="AB139" s="334">
        <f>L139*1000/Spec!I$17</f>
        <v>0</v>
      </c>
      <c r="AC139" s="334">
        <f>M139*1000/Spec!I$18</f>
        <v>0</v>
      </c>
      <c r="AD139" s="335">
        <f>N139*1000/Spec!I$25</f>
        <v>0</v>
      </c>
      <c r="AE139" s="335">
        <f>O139*1000/Spec!I$26</f>
        <v>0</v>
      </c>
      <c r="AF139" s="334">
        <f>P139*1000/Spec!I$21</f>
        <v>0</v>
      </c>
      <c r="AG139" s="334">
        <f>Q139*1000/Spec!I$22</f>
        <v>0</v>
      </c>
      <c r="AI139" s="200">
        <f>S139/'2007output'!$C137</f>
        <v>1.787989916064657E-2</v>
      </c>
      <c r="AJ139" s="200">
        <f>T139/'2007output'!$C137</f>
        <v>3.8822301807390226E-7</v>
      </c>
      <c r="AK139" s="200">
        <f>U139/'2007output'!$C137</f>
        <v>3.8989011422600559E-8</v>
      </c>
      <c r="AL139" s="200">
        <f>V139/'2007output'!$C137</f>
        <v>0</v>
      </c>
      <c r="AM139" s="200">
        <f>W139/'2007output'!$C137</f>
        <v>3.4617796828036996E-8</v>
      </c>
      <c r="AN139" s="200">
        <f>X139/'2007output'!$C137</f>
        <v>1.0949114596753415E-7</v>
      </c>
      <c r="AO139" s="200">
        <f>Y139/'2007output'!$C137</f>
        <v>1.2386150872073518E-6</v>
      </c>
      <c r="AP139" s="200">
        <f>Z139/'2007output'!$C137</f>
        <v>6.8480507483650361E-8</v>
      </c>
      <c r="AQ139" s="200">
        <f>AA139/'2007output'!$C137</f>
        <v>3.0965460465445944E-9</v>
      </c>
      <c r="AR139" s="200">
        <f>AB139/'2007output'!$C137</f>
        <v>0</v>
      </c>
      <c r="AS139" s="200">
        <f>AC139/'2007output'!$C137</f>
        <v>0</v>
      </c>
      <c r="AT139" s="200">
        <f>AD139/'2007output'!$C137</f>
        <v>0</v>
      </c>
      <c r="AU139" s="200">
        <f>AE139/'2007output'!$C137</f>
        <v>0</v>
      </c>
      <c r="AV139" s="200">
        <f>AF139/'2007output'!$C137</f>
        <v>0</v>
      </c>
      <c r="AW139" s="200">
        <f>AG139/'2007output'!$C137</f>
        <v>0</v>
      </c>
      <c r="AY139" s="370">
        <f>IFERROR(IF(SUMPRODUCT(US_CO2!C142:AX142/SUM(US_CO2!C142:AX142),US_CO2!C$6:AX$6)&gt;3.5,4,IF(SUMPRODUCT(US_CO2!C142:AX142/SUM(US_CO2!C142:AX142),US_CO2!C$6:AX$6)&gt;2.5,3,2)),"")</f>
        <v>4</v>
      </c>
      <c r="AZ139" s="370">
        <f>IFERROR(IF(SUMPRODUCT(US_CH4!C142:AC142/SUM(US_CH4!C142:AC142),US_CH4!C$6:AC$6)&gt;3.5,4,IF(SUMPRODUCT(US_CH4!C142:AC142/SUM(US_CH4!C142:AC142),US_CH4!C$6:AC$6)&gt;2.5,3,2)),"")</f>
        <v>4</v>
      </c>
      <c r="BA139" s="223">
        <f>IFERROR(IF(SUMPRODUCT(US_N2O!C142:AA142/SUM(US_N2O!C142:AA142),US_N2O!C$6:AA$6)&gt;3.5,4,IF(SUMPRODUCT(US_N2O!C142:AA142/SUM(US_N2O!C142:AA142),US_N2O!C$6:AA$6)&gt;2.5,3,2)),"")</f>
        <v>4</v>
      </c>
      <c r="BB139" s="223" t="str">
        <f>IFERROR(IF(SUMPRODUCT(US_Others!U144:V144/SUM(US_Others!U144:V144),US_Others!U$8:V$8)&gt;3.5,4,IF(SUMPRODUCT(US_Others!U144:V144/SUM(US_Others!U144:V144),US_Others!U$8:V$8)&gt;2.5,3,2)),"")</f>
        <v/>
      </c>
      <c r="BC139" s="223">
        <f>IFERROR(IF((US_Others!C144*US_Others!C$8/SUM(US_Others!C144,US_Others!H144,US_Others!N144)+ US_Others!H144*US_Others!H$8/SUM(US_Others!C144,US_Others!H144,US_Others!N144)+US_Others!N144*US_Others!N$8/SUM(US_Others!C144,US_Others!H144,US_Others!N144))&gt;3.5,4,IF((US_Others!C144*US_Others!C$8/SUM(US_Others!C144,US_Others!H144,US_Others!N144)+ US_Others!H144*US_Others!H$8/SUM(US_Others!C144,US_Others!H144,US_Others!N144)+US_Others!N144*US_Others!N$8/SUM(US_Others!C144,US_Others!H144,US_Others!N144))&gt;2.5,3,2)),"")</f>
        <v>4</v>
      </c>
      <c r="BD139" s="223">
        <f>IFERROR(IF((US_Others!D144*US_Others!D$8/SUM(US_Others!D144,US_Others!I144,US_Others!O144)+US_Others!I144*US_Others!I$8/SUM(US_Others!D144,US_Others!I144,US_Others!O144)+US_Others!O144*US_Others!O$8/SUM(US_Others!D144,US_Others!I144,US_Others!O144))&gt;3.5,4,IF((US_Others!D144*US_Others!D$8/SUM(US_Others!D144,US_Others!I144,US_Others!O144)+US_Others!I144*US_Others!I$8/SUM(US_Others!D144,US_Others!I144,US_Others!O144)+US_Others!O144*US_Others!O$8/SUM(US_Others!D144,US_Others!I144,US_Others!O144))&gt;2.5,3,2)),"")</f>
        <v>4</v>
      </c>
      <c r="BE139" s="223">
        <f>IFERROR(IF((US_Others!E144*US_Others!E$8/SUM(US_Others!E144,US_Others!J144,US_Others!P144,US_Others!W144)+US_Others!J144*US_Others!J$8/SUM(US_Others!E144,US_Others!J144,US_Others!P144,US_Others!W144)+US_Others!P144*US_Others!P$8/SUM(US_Others!E144,US_Others!J144,US_Others!P144,US_Others!W144)+US_Others!W144*US_Others!W$8/SUM(US_Others!E144,US_Others!J144,US_Others!P144,US_Others!W144))&gt;3.5,4,IF((US_Others!E144*US_Others!E$8/SUM(US_Others!E144,US_Others!J144,US_Others!P144,US_Others!W144)+US_Others!J144*US_Others!J$8/SUM(US_Others!E144,US_Others!J144,US_Others!P144,US_Others!W144)+US_Others!P144*US_Others!P$8/SUM(US_Others!E144,US_Others!J144,US_Others!P144,US_Others!W144)+US_Others!W144*US_Others!W$8/SUM(US_Others!E144,US_Others!J144,US_Others!P144,US_Others!W144))&gt;2.5,3,2)),"")</f>
        <v>4</v>
      </c>
      <c r="BF139" s="223">
        <f>IFERROR(IF((US_Others!F144*US_Others!F$8/SUM(US_Others!F144,US_Others!K144,US_Others!Q144)+US_Others!K144*US_Others!K$8/SUM(US_Others!F144,US_Others!K144,US_Others!Q144)+US_Others!Q144*US_Others!Q$8/SUM(US_Others!F144,US_Others!K144,US_Others!Q144))&gt;3.5,4,IF((US_Others!F144*US_Others!F$8/SUM(US_Others!F144,US_Others!K144,US_Others!Q144)+US_Others!K144*US_Others!K$8/SUM(US_Others!F144,US_Others!K144,US_Others!Q144)+US_Others!Q144*US_Others!Q$8/SUM(US_Others!F144,US_Others!K144,US_Others!Q144))&gt;2.5,3,2)),"")</f>
        <v>4</v>
      </c>
      <c r="BG139" s="223">
        <f>IFERROR(IF((US_Others!G144*US_Others!G$8/SUM(US_Others!G144,US_Others!L144,US_Others!R144)+US_Others!L144*US_Others!L$8/SUM(US_Others!G144,US_Others!L144,US_Others!R144)+US_Others!R144*US_Others!R$8/SUM(US_Others!G144,US_Others!L144,US_Others!R144))&gt;3.5,4,IF((US_Others!G144*US_Others!G$8/SUM(US_Others!G144,US_Others!L144,US_Others!R144)+US_Others!L144*US_Others!L$8/SUM(US_Others!G144,US_Others!L144,US_Others!R144)+US_Others!R144*US_Others!R$8/SUM(US_Others!G144,US_Others!L144,US_Others!R144))&gt;2.5,3,2)),"")</f>
        <v>4</v>
      </c>
      <c r="BH139" s="219" t="str">
        <f>IFERROR(IF((US_Others!Z144*US_Others!Z$8/SUM(US_Others!Z144,US_Others!AB144)+US_Others!AB144*US_Others!AB$8/SUM(US_Others!Z144,US_Others!AB144))&gt;3.5,4,IF((US_Others!Z144*US_Others!Z$8/SUM(US_Others!Z144,US_Others!AB144)+US_Others!AB144*US_Others!AB$8/SUM(US_Others!Z144,US_Others!AB144))&gt;2.5,3,2)),"")</f>
        <v/>
      </c>
      <c r="BI139" s="219" t="str">
        <f>IFERROR(IF((US_Others!AA144*US_Others!AA$8/SUM(US_Others!AA144,US_Others!AC144)+US_Others!AC144*US_Others!AC$8/SUM(US_Others!AA144,US_Others!AC144))&gt;3.5,4,IF((US_Others!AA144*US_Others!AA$8/SUM(US_Others!AA144,US_Others!AC144)+US_Others!AC144*US_Others!AC$8/SUM(US_Others!AA144,US_Others!AC144))&gt;2.5,3,2)),"")</f>
        <v/>
      </c>
      <c r="BJ139" s="219" t="str">
        <f>IFERROR(US_Others!AD144*US_Others!AD$8/US_Others!AD144,"")</f>
        <v/>
      </c>
      <c r="BK139" s="74" t="str">
        <f>IFERROR(US_Others!AE144*US_Others!AE$8/US_Others!AE144,"")</f>
        <v/>
      </c>
      <c r="BL139" s="219" t="str">
        <f>IFERROR(IF(SUMPRODUCT(US_Others!AG144:AI144/SUM(US_Others!AG144:AI144),US_Others!AG$8:AI$8)&gt;3.5,4,IF(SUMPRODUCT(US_Others!AG144:AI144/SUM(US_Others!AG144:AI144),US_Others!AG$8:AI$8)&gt;2.5,3,2)),"")</f>
        <v/>
      </c>
      <c r="BM139" s="219" t="str">
        <f>IFERROR(US_Others!AL144*US_Others!AL$8/US_Others!AL144,"")</f>
        <v/>
      </c>
    </row>
    <row r="140" spans="1:65">
      <c r="A140" s="200" t="s">
        <v>271</v>
      </c>
      <c r="B140" s="332">
        <v>335210</v>
      </c>
      <c r="C140" s="333">
        <f>SUM(US_CO2!C143:AX143)</f>
        <v>4.2175586113725169E-2</v>
      </c>
      <c r="D140" s="333">
        <f>SUM(US_CH4!C143:AC143)</f>
        <v>2.3495158489143702E-5</v>
      </c>
      <c r="E140" s="333">
        <f>SUM(US_N2O!C143:AA143)</f>
        <v>2.9629263849807959E-5</v>
      </c>
      <c r="F140" s="332">
        <f>US_Others!V145+US_Others!U145</f>
        <v>0</v>
      </c>
      <c r="G140" s="332">
        <f>US_Others!C145+US_Others!H145+US_Others!N145</f>
        <v>0</v>
      </c>
      <c r="H140" s="332">
        <f>US_Others!D145+US_Others!I145+US_Others!O145</f>
        <v>0</v>
      </c>
      <c r="I140" s="332">
        <f>US_Others!E145+US_Others!J145+US_Others!P145+US_Others!W145</f>
        <v>0</v>
      </c>
      <c r="J140" s="332">
        <f>US_Others!F145+US_Others!K145+US_Others!Q145</f>
        <v>0</v>
      </c>
      <c r="K140" s="332">
        <f>US_Others!G145+US_Others!L145+US_Others!R145</f>
        <v>0</v>
      </c>
      <c r="L140" s="332">
        <f>US_Others!Z145+US_Others!AB145</f>
        <v>0</v>
      </c>
      <c r="M140" s="332">
        <f>US_Others!AA145+US_Others!AC145</f>
        <v>0</v>
      </c>
      <c r="N140" s="332">
        <f>US_Others!AD145</f>
        <v>0</v>
      </c>
      <c r="O140" s="332">
        <f>US_Others!AE145</f>
        <v>0</v>
      </c>
      <c r="P140" s="332">
        <f>SUM(US_Others!AG145:AI145)</f>
        <v>0</v>
      </c>
      <c r="Q140" s="332">
        <f>US_Others!AL145</f>
        <v>0</v>
      </c>
      <c r="R140" s="332"/>
      <c r="S140" s="334">
        <f t="shared" si="2"/>
        <v>42.175586113725167</v>
      </c>
      <c r="T140" s="334">
        <f>D140*1000/Spec!I$6</f>
        <v>9.3980633956574809E-4</v>
      </c>
      <c r="U140" s="334">
        <f>E140*1000/Spec!I$7</f>
        <v>9.9427059898684423E-5</v>
      </c>
      <c r="V140" s="334">
        <f>F140*1000/Spec!I$8</f>
        <v>0</v>
      </c>
      <c r="W140" s="334">
        <f>G140*1000/Spec!I$9</f>
        <v>0</v>
      </c>
      <c r="X140" s="334">
        <f>H140*1000/Spec!I$10</f>
        <v>0</v>
      </c>
      <c r="Y140" s="334">
        <f>I140*1000/Spec!I$11</f>
        <v>0</v>
      </c>
      <c r="Z140" s="334">
        <f>J140*1000/Spec!I$12</f>
        <v>0</v>
      </c>
      <c r="AA140" s="334">
        <f>K140*1000/Spec!I$15</f>
        <v>0</v>
      </c>
      <c r="AB140" s="334">
        <f>L140*1000/Spec!I$17</f>
        <v>0</v>
      </c>
      <c r="AC140" s="334">
        <f>M140*1000/Spec!I$18</f>
        <v>0</v>
      </c>
      <c r="AD140" s="335">
        <f>N140*1000/Spec!I$25</f>
        <v>0</v>
      </c>
      <c r="AE140" s="335">
        <f>O140*1000/Spec!I$26</f>
        <v>0</v>
      </c>
      <c r="AF140" s="334">
        <f>P140*1000/Spec!I$21</f>
        <v>0</v>
      </c>
      <c r="AG140" s="334">
        <f>Q140*1000/Spec!I$22</f>
        <v>0</v>
      </c>
      <c r="AI140" s="200">
        <f>S140/'2007output'!$C138</f>
        <v>1.1767741661195638E-2</v>
      </c>
      <c r="AJ140" s="200">
        <f>T140/'2007output'!$C138</f>
        <v>2.6222275099490737E-7</v>
      </c>
      <c r="AK140" s="200">
        <f>U140/'2007output'!$C138</f>
        <v>2.7741925194945431E-8</v>
      </c>
      <c r="AL140" s="200">
        <f>V140/'2007output'!$C138</f>
        <v>0</v>
      </c>
      <c r="AM140" s="200">
        <f>W140/'2007output'!$C138</f>
        <v>0</v>
      </c>
      <c r="AN140" s="200">
        <f>X140/'2007output'!$C138</f>
        <v>0</v>
      </c>
      <c r="AO140" s="200">
        <f>Y140/'2007output'!$C138</f>
        <v>0</v>
      </c>
      <c r="AP140" s="200">
        <f>Z140/'2007output'!$C138</f>
        <v>0</v>
      </c>
      <c r="AQ140" s="200">
        <f>AA140/'2007output'!$C138</f>
        <v>0</v>
      </c>
      <c r="AR140" s="200">
        <f>AB140/'2007output'!$C138</f>
        <v>0</v>
      </c>
      <c r="AS140" s="200">
        <f>AC140/'2007output'!$C138</f>
        <v>0</v>
      </c>
      <c r="AT140" s="200">
        <f>AD140/'2007output'!$C138</f>
        <v>0</v>
      </c>
      <c r="AU140" s="200">
        <f>AE140/'2007output'!$C138</f>
        <v>0</v>
      </c>
      <c r="AV140" s="200">
        <f>AF140/'2007output'!$C138</f>
        <v>0</v>
      </c>
      <c r="AW140" s="200">
        <f>AG140/'2007output'!$C138</f>
        <v>0</v>
      </c>
      <c r="AY140" s="370">
        <f>IFERROR(IF(SUMPRODUCT(US_CO2!C143:AX143/SUM(US_CO2!C143:AX143),US_CO2!C$6:AX$6)&gt;3.5,4,IF(SUMPRODUCT(US_CO2!C143:AX143/SUM(US_CO2!C143:AX143),US_CO2!C$6:AX$6)&gt;2.5,3,2)),"")</f>
        <v>4</v>
      </c>
      <c r="AZ140" s="370">
        <f>IFERROR(IF(SUMPRODUCT(US_CH4!C143:AC143/SUM(US_CH4!C143:AC143),US_CH4!C$6:AC$6)&gt;3.5,4,IF(SUMPRODUCT(US_CH4!C143:AC143/SUM(US_CH4!C143:AC143),US_CH4!C$6:AC$6)&gt;2.5,3,2)),"")</f>
        <v>4</v>
      </c>
      <c r="BA140" s="223">
        <f>IFERROR(IF(SUMPRODUCT(US_N2O!C143:AA143/SUM(US_N2O!C143:AA143),US_N2O!C$6:AA$6)&gt;3.5,4,IF(SUMPRODUCT(US_N2O!C143:AA143/SUM(US_N2O!C143:AA143),US_N2O!C$6:AA$6)&gt;2.5,3,2)),"")</f>
        <v>4</v>
      </c>
      <c r="BB140" s="223" t="str">
        <f>IFERROR(IF(SUMPRODUCT(US_Others!U145:V145/SUM(US_Others!U145:V145),US_Others!U$8:V$8)&gt;3.5,4,IF(SUMPRODUCT(US_Others!U145:V145/SUM(US_Others!U145:V145),US_Others!U$8:V$8)&gt;2.5,3,2)),"")</f>
        <v/>
      </c>
      <c r="BC140" s="223" t="str">
        <f>IFERROR(IF((US_Others!C145*US_Others!C$8/SUM(US_Others!C145,US_Others!H145,US_Others!N145)+ US_Others!H145*US_Others!H$8/SUM(US_Others!C145,US_Others!H145,US_Others!N145)+US_Others!N145*US_Others!N$8/SUM(US_Others!C145,US_Others!H145,US_Others!N145))&gt;3.5,4,IF((US_Others!C145*US_Others!C$8/SUM(US_Others!C145,US_Others!H145,US_Others!N145)+ US_Others!H145*US_Others!H$8/SUM(US_Others!C145,US_Others!H145,US_Others!N145)+US_Others!N145*US_Others!N$8/SUM(US_Others!C145,US_Others!H145,US_Others!N145))&gt;2.5,3,2)),"")</f>
        <v/>
      </c>
      <c r="BD140" s="223" t="str">
        <f>IFERROR(IF((US_Others!D145*US_Others!D$8/SUM(US_Others!D145,US_Others!I145,US_Others!O145)+US_Others!I145*US_Others!I$8/SUM(US_Others!D145,US_Others!I145,US_Others!O145)+US_Others!O145*US_Others!O$8/SUM(US_Others!D145,US_Others!I145,US_Others!O145))&gt;3.5,4,IF((US_Others!D145*US_Others!D$8/SUM(US_Others!D145,US_Others!I145,US_Others!O145)+US_Others!I145*US_Others!I$8/SUM(US_Others!D145,US_Others!I145,US_Others!O145)+US_Others!O145*US_Others!O$8/SUM(US_Others!D145,US_Others!I145,US_Others!O145))&gt;2.5,3,2)),"")</f>
        <v/>
      </c>
      <c r="BE140" s="223" t="str">
        <f>IFERROR(IF((US_Others!E145*US_Others!E$8/SUM(US_Others!E145,US_Others!J145,US_Others!P145,US_Others!W145)+US_Others!J145*US_Others!J$8/SUM(US_Others!E145,US_Others!J145,US_Others!P145,US_Others!W145)+US_Others!P145*US_Others!P$8/SUM(US_Others!E145,US_Others!J145,US_Others!P145,US_Others!W145)+US_Others!W145*US_Others!W$8/SUM(US_Others!E145,US_Others!J145,US_Others!P145,US_Others!W145))&gt;3.5,4,IF((US_Others!E145*US_Others!E$8/SUM(US_Others!E145,US_Others!J145,US_Others!P145,US_Others!W145)+US_Others!J145*US_Others!J$8/SUM(US_Others!E145,US_Others!J145,US_Others!P145,US_Others!W145)+US_Others!P145*US_Others!P$8/SUM(US_Others!E145,US_Others!J145,US_Others!P145,US_Others!W145)+US_Others!W145*US_Others!W$8/SUM(US_Others!E145,US_Others!J145,US_Others!P145,US_Others!W145))&gt;2.5,3,2)),"")</f>
        <v/>
      </c>
      <c r="BF140" s="223" t="str">
        <f>IFERROR(IF((US_Others!F145*US_Others!F$8/SUM(US_Others!F145,US_Others!K145,US_Others!Q145)+US_Others!K145*US_Others!K$8/SUM(US_Others!F145,US_Others!K145,US_Others!Q145)+US_Others!Q145*US_Others!Q$8/SUM(US_Others!F145,US_Others!K145,US_Others!Q145))&gt;3.5,4,IF((US_Others!F145*US_Others!F$8/SUM(US_Others!F145,US_Others!K145,US_Others!Q145)+US_Others!K145*US_Others!K$8/SUM(US_Others!F145,US_Others!K145,US_Others!Q145)+US_Others!Q145*US_Others!Q$8/SUM(US_Others!F145,US_Others!K145,US_Others!Q145))&gt;2.5,3,2)),"")</f>
        <v/>
      </c>
      <c r="BG140" s="223" t="str">
        <f>IFERROR(IF((US_Others!G145*US_Others!G$8/SUM(US_Others!G145,US_Others!L145,US_Others!R145)+US_Others!L145*US_Others!L$8/SUM(US_Others!G145,US_Others!L145,US_Others!R145)+US_Others!R145*US_Others!R$8/SUM(US_Others!G145,US_Others!L145,US_Others!R145))&gt;3.5,4,IF((US_Others!G145*US_Others!G$8/SUM(US_Others!G145,US_Others!L145,US_Others!R145)+US_Others!L145*US_Others!L$8/SUM(US_Others!G145,US_Others!L145,US_Others!R145)+US_Others!R145*US_Others!R$8/SUM(US_Others!G145,US_Others!L145,US_Others!R145))&gt;2.5,3,2)),"")</f>
        <v/>
      </c>
      <c r="BH140" s="219" t="str">
        <f>IFERROR(IF((US_Others!Z145*US_Others!Z$8/SUM(US_Others!Z145,US_Others!AB145)+US_Others!AB145*US_Others!AB$8/SUM(US_Others!Z145,US_Others!AB145))&gt;3.5,4,IF((US_Others!Z145*US_Others!Z$8/SUM(US_Others!Z145,US_Others!AB145)+US_Others!AB145*US_Others!AB$8/SUM(US_Others!Z145,US_Others!AB145))&gt;2.5,3,2)),"")</f>
        <v/>
      </c>
      <c r="BI140" s="219" t="str">
        <f>IFERROR(IF((US_Others!AA145*US_Others!AA$8/SUM(US_Others!AA145,US_Others!AC145)+US_Others!AC145*US_Others!AC$8/SUM(US_Others!AA145,US_Others!AC145))&gt;3.5,4,IF((US_Others!AA145*US_Others!AA$8/SUM(US_Others!AA145,US_Others!AC145)+US_Others!AC145*US_Others!AC$8/SUM(US_Others!AA145,US_Others!AC145))&gt;2.5,3,2)),"")</f>
        <v/>
      </c>
      <c r="BJ140" s="219" t="str">
        <f>IFERROR(US_Others!AD145*US_Others!AD$8/US_Others!AD145,"")</f>
        <v/>
      </c>
      <c r="BK140" s="74" t="str">
        <f>IFERROR(US_Others!AE145*US_Others!AE$8/US_Others!AE145,"")</f>
        <v/>
      </c>
      <c r="BL140" s="219" t="str">
        <f>IFERROR(IF(SUMPRODUCT(US_Others!AG145:AI145/SUM(US_Others!AG145:AI145),US_Others!AG$8:AI$8)&gt;3.5,4,IF(SUMPRODUCT(US_Others!AG145:AI145/SUM(US_Others!AG145:AI145),US_Others!AG$8:AI$8)&gt;2.5,3,2)),"")</f>
        <v/>
      </c>
      <c r="BM140" s="219" t="str">
        <f>IFERROR(US_Others!AL145*US_Others!AL$8/US_Others!AL145,"")</f>
        <v/>
      </c>
    </row>
    <row r="141" spans="1:65">
      <c r="A141" s="200" t="s">
        <v>272</v>
      </c>
      <c r="B141" s="332">
        <v>335221</v>
      </c>
      <c r="C141" s="333">
        <f>SUM(US_CO2!C144:AX144)</f>
        <v>0.12472393873258118</v>
      </c>
      <c r="D141" s="333">
        <f>SUM(US_CH4!C144:AC144)</f>
        <v>6.8440773680543014E-5</v>
      </c>
      <c r="E141" s="333">
        <f>SUM(US_N2O!C144:AA144)</f>
        <v>8.377603708220366E-5</v>
      </c>
      <c r="F141" s="332">
        <f>US_Others!V146+US_Others!U146</f>
        <v>0</v>
      </c>
      <c r="G141" s="332">
        <f>US_Others!C146+US_Others!H146+US_Others!N146</f>
        <v>9.3651649393877155E-6</v>
      </c>
      <c r="H141" s="332">
        <f>US_Others!D146+US_Others!I146+US_Others!O146</f>
        <v>1.5358870500595855E-4</v>
      </c>
      <c r="I141" s="332">
        <f>US_Others!E146+US_Others!J146+US_Others!P146+US_Others!W146</f>
        <v>7.0987950240558888E-4</v>
      </c>
      <c r="J141" s="332">
        <f>US_Others!F146+US_Others!K146+US_Others!Q146</f>
        <v>1.2268366070597908E-4</v>
      </c>
      <c r="K141" s="332">
        <f>US_Others!G146+US_Others!L146+US_Others!R146</f>
        <v>1.2174714421204033E-5</v>
      </c>
      <c r="L141" s="332">
        <f>US_Others!Z146+US_Others!AB146</f>
        <v>0</v>
      </c>
      <c r="M141" s="332">
        <f>US_Others!AA146+US_Others!AC146</f>
        <v>0</v>
      </c>
      <c r="N141" s="332">
        <f>US_Others!AD146</f>
        <v>0</v>
      </c>
      <c r="O141" s="332">
        <f>US_Others!AE146</f>
        <v>0</v>
      </c>
      <c r="P141" s="332">
        <f>SUM(US_Others!AG146:AI146)</f>
        <v>0</v>
      </c>
      <c r="Q141" s="332">
        <f>US_Others!AL146</f>
        <v>0</v>
      </c>
      <c r="R141" s="332"/>
      <c r="S141" s="334">
        <f t="shared" si="2"/>
        <v>124.72393873258119</v>
      </c>
      <c r="T141" s="334">
        <f>D141*1000/Spec!I$6</f>
        <v>2.7376309472217203E-3</v>
      </c>
      <c r="U141" s="334">
        <f>E141*1000/Spec!I$7</f>
        <v>2.8112764121544852E-4</v>
      </c>
      <c r="V141" s="334">
        <f>F141*1000/Spec!I$8</f>
        <v>0</v>
      </c>
      <c r="W141" s="334">
        <f>G141*1000/Spec!I$9</f>
        <v>1.3874318428722541E-5</v>
      </c>
      <c r="X141" s="334">
        <f>H141*1000/Spec!I$10</f>
        <v>4.3882487144559586E-5</v>
      </c>
      <c r="Y141" s="334">
        <f>I141*1000/Spec!I$11</f>
        <v>4.9641923245146075E-4</v>
      </c>
      <c r="Z141" s="334">
        <f>J141*1000/Spec!I$12</f>
        <v>2.7446009106483015E-5</v>
      </c>
      <c r="AA141" s="334">
        <f>K141*1000/Spec!I$15</f>
        <v>1.2410514190829799E-6</v>
      </c>
      <c r="AB141" s="334">
        <f>L141*1000/Spec!I$17</f>
        <v>0</v>
      </c>
      <c r="AC141" s="334">
        <f>M141*1000/Spec!I$18</f>
        <v>0</v>
      </c>
      <c r="AD141" s="335">
        <f>N141*1000/Spec!I$25</f>
        <v>0</v>
      </c>
      <c r="AE141" s="335">
        <f>O141*1000/Spec!I$26</f>
        <v>0</v>
      </c>
      <c r="AF141" s="334">
        <f>P141*1000/Spec!I$21</f>
        <v>0</v>
      </c>
      <c r="AG141" s="334">
        <f>Q141*1000/Spec!I$22</f>
        <v>0</v>
      </c>
      <c r="AI141" s="200">
        <f>S141/'2007output'!$C139</f>
        <v>2.6673211876086653E-2</v>
      </c>
      <c r="AJ141" s="200">
        <f>T141/'2007output'!$C139</f>
        <v>5.8546427442722843E-7</v>
      </c>
      <c r="AK141" s="200">
        <f>U141/'2007output'!$C139</f>
        <v>6.0121394614082237E-8</v>
      </c>
      <c r="AL141" s="200">
        <f>V141/'2007output'!$C139</f>
        <v>0</v>
      </c>
      <c r="AM141" s="200">
        <f>W141/'2007output'!$C139</f>
        <v>2.9671339667926733E-9</v>
      </c>
      <c r="AN141" s="200">
        <f>X141/'2007output'!$C139</f>
        <v>9.3846208606842569E-9</v>
      </c>
      <c r="AO141" s="200">
        <f>Y141/'2007output'!$C139</f>
        <v>1.061632233642987E-7</v>
      </c>
      <c r="AP141" s="200">
        <f>Z141/'2007output'!$C139</f>
        <v>5.869548568537856E-9</v>
      </c>
      <c r="AQ141" s="200">
        <f>AA141/'2007output'!$C139</f>
        <v>2.6540877225897774E-10</v>
      </c>
      <c r="AR141" s="200">
        <f>AB141/'2007output'!$C139</f>
        <v>0</v>
      </c>
      <c r="AS141" s="200">
        <f>AC141/'2007output'!$C139</f>
        <v>0</v>
      </c>
      <c r="AT141" s="200">
        <f>AD141/'2007output'!$C139</f>
        <v>0</v>
      </c>
      <c r="AU141" s="200">
        <f>AE141/'2007output'!$C139</f>
        <v>0</v>
      </c>
      <c r="AV141" s="200">
        <f>AF141/'2007output'!$C139</f>
        <v>0</v>
      </c>
      <c r="AW141" s="200">
        <f>AG141/'2007output'!$C139</f>
        <v>0</v>
      </c>
      <c r="AY141" s="370">
        <f>IFERROR(IF(SUMPRODUCT(US_CO2!C144:AX144/SUM(US_CO2!C144:AX144),US_CO2!C$6:AX$6)&gt;3.5,4,IF(SUMPRODUCT(US_CO2!C144:AX144/SUM(US_CO2!C144:AX144),US_CO2!C$6:AX$6)&gt;2.5,3,2)),"")</f>
        <v>4</v>
      </c>
      <c r="AZ141" s="370">
        <f>IFERROR(IF(SUMPRODUCT(US_CH4!C144:AC144/SUM(US_CH4!C144:AC144),US_CH4!C$6:AC$6)&gt;3.5,4,IF(SUMPRODUCT(US_CH4!C144:AC144/SUM(US_CH4!C144:AC144),US_CH4!C$6:AC$6)&gt;2.5,3,2)),"")</f>
        <v>4</v>
      </c>
      <c r="BA141" s="223">
        <f>IFERROR(IF(SUMPRODUCT(US_N2O!C144:AA144/SUM(US_N2O!C144:AA144),US_N2O!C$6:AA$6)&gt;3.5,4,IF(SUMPRODUCT(US_N2O!C144:AA144/SUM(US_N2O!C144:AA144),US_N2O!C$6:AA$6)&gt;2.5,3,2)),"")</f>
        <v>4</v>
      </c>
      <c r="BB141" s="223" t="str">
        <f>IFERROR(IF(SUMPRODUCT(US_Others!U146:V146/SUM(US_Others!U146:V146),US_Others!U$8:V$8)&gt;3.5,4,IF(SUMPRODUCT(US_Others!U146:V146/SUM(US_Others!U146:V146),US_Others!U$8:V$8)&gt;2.5,3,2)),"")</f>
        <v/>
      </c>
      <c r="BC141" s="223">
        <f>IFERROR(IF((US_Others!C146*US_Others!C$8/SUM(US_Others!C146,US_Others!H146,US_Others!N146)+ US_Others!H146*US_Others!H$8/SUM(US_Others!C146,US_Others!H146,US_Others!N146)+US_Others!N146*US_Others!N$8/SUM(US_Others!C146,US_Others!H146,US_Others!N146))&gt;3.5,4,IF((US_Others!C146*US_Others!C$8/SUM(US_Others!C146,US_Others!H146,US_Others!N146)+ US_Others!H146*US_Others!H$8/SUM(US_Others!C146,US_Others!H146,US_Others!N146)+US_Others!N146*US_Others!N$8/SUM(US_Others!C146,US_Others!H146,US_Others!N146))&gt;2.5,3,2)),"")</f>
        <v>4</v>
      </c>
      <c r="BD141" s="223">
        <f>IFERROR(IF((US_Others!D146*US_Others!D$8/SUM(US_Others!D146,US_Others!I146,US_Others!O146)+US_Others!I146*US_Others!I$8/SUM(US_Others!D146,US_Others!I146,US_Others!O146)+US_Others!O146*US_Others!O$8/SUM(US_Others!D146,US_Others!I146,US_Others!O146))&gt;3.5,4,IF((US_Others!D146*US_Others!D$8/SUM(US_Others!D146,US_Others!I146,US_Others!O146)+US_Others!I146*US_Others!I$8/SUM(US_Others!D146,US_Others!I146,US_Others!O146)+US_Others!O146*US_Others!O$8/SUM(US_Others!D146,US_Others!I146,US_Others!O146))&gt;2.5,3,2)),"")</f>
        <v>4</v>
      </c>
      <c r="BE141" s="223">
        <f>IFERROR(IF((US_Others!E146*US_Others!E$8/SUM(US_Others!E146,US_Others!J146,US_Others!P146,US_Others!W146)+US_Others!J146*US_Others!J$8/SUM(US_Others!E146,US_Others!J146,US_Others!P146,US_Others!W146)+US_Others!P146*US_Others!P$8/SUM(US_Others!E146,US_Others!J146,US_Others!P146,US_Others!W146)+US_Others!W146*US_Others!W$8/SUM(US_Others!E146,US_Others!J146,US_Others!P146,US_Others!W146))&gt;3.5,4,IF((US_Others!E146*US_Others!E$8/SUM(US_Others!E146,US_Others!J146,US_Others!P146,US_Others!W146)+US_Others!J146*US_Others!J$8/SUM(US_Others!E146,US_Others!J146,US_Others!P146,US_Others!W146)+US_Others!P146*US_Others!P$8/SUM(US_Others!E146,US_Others!J146,US_Others!P146,US_Others!W146)+US_Others!W146*US_Others!W$8/SUM(US_Others!E146,US_Others!J146,US_Others!P146,US_Others!W146))&gt;2.5,3,2)),"")</f>
        <v>4</v>
      </c>
      <c r="BF141" s="223">
        <f>IFERROR(IF((US_Others!F146*US_Others!F$8/SUM(US_Others!F146,US_Others!K146,US_Others!Q146)+US_Others!K146*US_Others!K$8/SUM(US_Others!F146,US_Others!K146,US_Others!Q146)+US_Others!Q146*US_Others!Q$8/SUM(US_Others!F146,US_Others!K146,US_Others!Q146))&gt;3.5,4,IF((US_Others!F146*US_Others!F$8/SUM(US_Others!F146,US_Others!K146,US_Others!Q146)+US_Others!K146*US_Others!K$8/SUM(US_Others!F146,US_Others!K146,US_Others!Q146)+US_Others!Q146*US_Others!Q$8/SUM(US_Others!F146,US_Others!K146,US_Others!Q146))&gt;2.5,3,2)),"")</f>
        <v>4</v>
      </c>
      <c r="BG141" s="223">
        <f>IFERROR(IF((US_Others!G146*US_Others!G$8/SUM(US_Others!G146,US_Others!L146,US_Others!R146)+US_Others!L146*US_Others!L$8/SUM(US_Others!G146,US_Others!L146,US_Others!R146)+US_Others!R146*US_Others!R$8/SUM(US_Others!G146,US_Others!L146,US_Others!R146))&gt;3.5,4,IF((US_Others!G146*US_Others!G$8/SUM(US_Others!G146,US_Others!L146,US_Others!R146)+US_Others!L146*US_Others!L$8/SUM(US_Others!G146,US_Others!L146,US_Others!R146)+US_Others!R146*US_Others!R$8/SUM(US_Others!G146,US_Others!L146,US_Others!R146))&gt;2.5,3,2)),"")</f>
        <v>4</v>
      </c>
      <c r="BH141" s="219" t="str">
        <f>IFERROR(IF((US_Others!Z146*US_Others!Z$8/SUM(US_Others!Z146,US_Others!AB146)+US_Others!AB146*US_Others!AB$8/SUM(US_Others!Z146,US_Others!AB146))&gt;3.5,4,IF((US_Others!Z146*US_Others!Z$8/SUM(US_Others!Z146,US_Others!AB146)+US_Others!AB146*US_Others!AB$8/SUM(US_Others!Z146,US_Others!AB146))&gt;2.5,3,2)),"")</f>
        <v/>
      </c>
      <c r="BI141" s="219" t="str">
        <f>IFERROR(IF((US_Others!AA146*US_Others!AA$8/SUM(US_Others!AA146,US_Others!AC146)+US_Others!AC146*US_Others!AC$8/SUM(US_Others!AA146,US_Others!AC146))&gt;3.5,4,IF((US_Others!AA146*US_Others!AA$8/SUM(US_Others!AA146,US_Others!AC146)+US_Others!AC146*US_Others!AC$8/SUM(US_Others!AA146,US_Others!AC146))&gt;2.5,3,2)),"")</f>
        <v/>
      </c>
      <c r="BJ141" s="219" t="str">
        <f>IFERROR(US_Others!AD146*US_Others!AD$8/US_Others!AD146,"")</f>
        <v/>
      </c>
      <c r="BK141" s="74" t="str">
        <f>IFERROR(US_Others!AE146*US_Others!AE$8/US_Others!AE146,"")</f>
        <v/>
      </c>
      <c r="BL141" s="219" t="str">
        <f>IFERROR(IF(SUMPRODUCT(US_Others!AG146:AI146/SUM(US_Others!AG146:AI146),US_Others!AG$8:AI$8)&gt;3.5,4,IF(SUMPRODUCT(US_Others!AG146:AI146/SUM(US_Others!AG146:AI146),US_Others!AG$8:AI$8)&gt;2.5,3,2)),"")</f>
        <v/>
      </c>
      <c r="BM141" s="219" t="str">
        <f>IFERROR(US_Others!AL146*US_Others!AL$8/US_Others!AL146,"")</f>
        <v/>
      </c>
    </row>
    <row r="142" spans="1:65">
      <c r="A142" s="200" t="s">
        <v>273</v>
      </c>
      <c r="B142" s="332">
        <v>335222</v>
      </c>
      <c r="C142" s="333">
        <f>SUM(US_CO2!C145:AX145)</f>
        <v>7.1103046286127569E-2</v>
      </c>
      <c r="D142" s="333">
        <f>SUM(US_CH4!C145:AC145)</f>
        <v>3.804947467566935E-5</v>
      </c>
      <c r="E142" s="333">
        <f>SUM(US_N2O!C145:AA145)</f>
        <v>4.4183580036333607E-5</v>
      </c>
      <c r="F142" s="332">
        <f>US_Others!V147+US_Others!U147</f>
        <v>0</v>
      </c>
      <c r="G142" s="332">
        <f>US_Others!C147+US_Others!H147+US_Others!N147</f>
        <v>2.2663699153318271E-3</v>
      </c>
      <c r="H142" s="332">
        <f>US_Others!D147+US_Others!I147+US_Others!O147</f>
        <v>3.7168466611441971E-2</v>
      </c>
      <c r="I142" s="332">
        <f>US_Others!E147+US_Others!J147+US_Others!P147+US_Others!W147</f>
        <v>0.17179083958215249</v>
      </c>
      <c r="J142" s="332">
        <f>US_Others!F147+US_Others!K147+US_Others!Q147</f>
        <v>2.968944589084694E-2</v>
      </c>
      <c r="K142" s="332">
        <f>US_Others!G147+US_Others!L147+US_Others!R147</f>
        <v>2.9462808899313763E-3</v>
      </c>
      <c r="L142" s="332">
        <f>US_Others!Z147+US_Others!AB147</f>
        <v>0</v>
      </c>
      <c r="M142" s="332">
        <f>US_Others!AA147+US_Others!AC147</f>
        <v>0</v>
      </c>
      <c r="N142" s="332">
        <f>US_Others!AD147</f>
        <v>0</v>
      </c>
      <c r="O142" s="332">
        <f>US_Others!AE147</f>
        <v>0</v>
      </c>
      <c r="P142" s="332">
        <f>SUM(US_Others!AG147:AI147)</f>
        <v>0</v>
      </c>
      <c r="Q142" s="332">
        <f>US_Others!AL147</f>
        <v>0</v>
      </c>
      <c r="R142" s="332"/>
      <c r="S142" s="334">
        <f t="shared" si="2"/>
        <v>71.103046286127565</v>
      </c>
      <c r="T142" s="334">
        <f>D142*1000/Spec!I$6</f>
        <v>1.5219789870267741E-3</v>
      </c>
      <c r="U142" s="334">
        <f>E142*1000/Spec!I$7</f>
        <v>1.4826704710179064E-4</v>
      </c>
      <c r="V142" s="334">
        <f>F142*1000/Spec!I$8</f>
        <v>0</v>
      </c>
      <c r="W142" s="334">
        <f>G142*1000/Spec!I$9</f>
        <v>3.3575850597508555E-3</v>
      </c>
      <c r="X142" s="334">
        <f>H142*1000/Spec!I$10</f>
        <v>1.0619561888983421E-2</v>
      </c>
      <c r="Y142" s="334">
        <f>I142*1000/Spec!I$11</f>
        <v>0.1201334542532535</v>
      </c>
      <c r="Z142" s="334">
        <f>J142*1000/Spec!I$12</f>
        <v>6.6419342037688902E-3</v>
      </c>
      <c r="AA142" s="334">
        <f>K142*1000/Spec!I$15</f>
        <v>3.003344434180812E-4</v>
      </c>
      <c r="AB142" s="334">
        <f>L142*1000/Spec!I$17</f>
        <v>0</v>
      </c>
      <c r="AC142" s="334">
        <f>M142*1000/Spec!I$18</f>
        <v>0</v>
      </c>
      <c r="AD142" s="335">
        <f>N142*1000/Spec!I$25</f>
        <v>0</v>
      </c>
      <c r="AE142" s="335">
        <f>O142*1000/Spec!I$26</f>
        <v>0</v>
      </c>
      <c r="AF142" s="334">
        <f>P142*1000/Spec!I$21</f>
        <v>0</v>
      </c>
      <c r="AG142" s="334">
        <f>Q142*1000/Spec!I$22</f>
        <v>0</v>
      </c>
      <c r="AI142" s="200">
        <f>S142/'2007output'!$C140</f>
        <v>1.231008419081156E-2</v>
      </c>
      <c r="AJ142" s="200">
        <f>T142/'2007output'!$C140</f>
        <v>2.6350051714452459E-7</v>
      </c>
      <c r="AK142" s="200">
        <f>U142/'2007output'!$C140</f>
        <v>2.5669502614575943E-8</v>
      </c>
      <c r="AL142" s="200">
        <f>V142/'2007output'!$C140</f>
        <v>0</v>
      </c>
      <c r="AM142" s="200">
        <f>W142/'2007output'!$C140</f>
        <v>5.8129935244994033E-7</v>
      </c>
      <c r="AN142" s="200">
        <f>X142/'2007output'!$C140</f>
        <v>1.8385668090345257E-6</v>
      </c>
      <c r="AO142" s="200">
        <f>Y142/'2007output'!$C140</f>
        <v>2.0798728229441396E-5</v>
      </c>
      <c r="AP142" s="200">
        <f>Z142/'2007output'!$C140</f>
        <v>1.1499193566081873E-6</v>
      </c>
      <c r="AQ142" s="200">
        <f>AA142/'2007output'!$C140</f>
        <v>5.1996960425568073E-8</v>
      </c>
      <c r="AR142" s="200">
        <f>AB142/'2007output'!$C140</f>
        <v>0</v>
      </c>
      <c r="AS142" s="200">
        <f>AC142/'2007output'!$C140</f>
        <v>0</v>
      </c>
      <c r="AT142" s="200">
        <f>AD142/'2007output'!$C140</f>
        <v>0</v>
      </c>
      <c r="AU142" s="200">
        <f>AE142/'2007output'!$C140</f>
        <v>0</v>
      </c>
      <c r="AV142" s="200">
        <f>AF142/'2007output'!$C140</f>
        <v>0</v>
      </c>
      <c r="AW142" s="200">
        <f>AG142/'2007output'!$C140</f>
        <v>0</v>
      </c>
      <c r="AY142" s="370">
        <f>IFERROR(IF(SUMPRODUCT(US_CO2!C145:AX145/SUM(US_CO2!C145:AX145),US_CO2!C$6:AX$6)&gt;3.5,4,IF(SUMPRODUCT(US_CO2!C145:AX145/SUM(US_CO2!C145:AX145),US_CO2!C$6:AX$6)&gt;2.5,3,2)),"")</f>
        <v>4</v>
      </c>
      <c r="AZ142" s="370">
        <f>IFERROR(IF(SUMPRODUCT(US_CH4!C145:AC145/SUM(US_CH4!C145:AC145),US_CH4!C$6:AC$6)&gt;3.5,4,IF(SUMPRODUCT(US_CH4!C145:AC145/SUM(US_CH4!C145:AC145),US_CH4!C$6:AC$6)&gt;2.5,3,2)),"")</f>
        <v>4</v>
      </c>
      <c r="BA142" s="223">
        <f>IFERROR(IF(SUMPRODUCT(US_N2O!C145:AA145/SUM(US_N2O!C145:AA145),US_N2O!C$6:AA$6)&gt;3.5,4,IF(SUMPRODUCT(US_N2O!C145:AA145/SUM(US_N2O!C145:AA145),US_N2O!C$6:AA$6)&gt;2.5,3,2)),"")</f>
        <v>4</v>
      </c>
      <c r="BB142" s="223" t="str">
        <f>IFERROR(IF(SUMPRODUCT(US_Others!U147:V147/SUM(US_Others!U147:V147),US_Others!U$8:V$8)&gt;3.5,4,IF(SUMPRODUCT(US_Others!U147:V147/SUM(US_Others!U147:V147),US_Others!U$8:V$8)&gt;2.5,3,2)),"")</f>
        <v/>
      </c>
      <c r="BC142" s="223">
        <f>IFERROR(IF((US_Others!C147*US_Others!C$8/SUM(US_Others!C147,US_Others!H147,US_Others!N147)+ US_Others!H147*US_Others!H$8/SUM(US_Others!C147,US_Others!H147,US_Others!N147)+US_Others!N147*US_Others!N$8/SUM(US_Others!C147,US_Others!H147,US_Others!N147))&gt;3.5,4,IF((US_Others!C147*US_Others!C$8/SUM(US_Others!C147,US_Others!H147,US_Others!N147)+ US_Others!H147*US_Others!H$8/SUM(US_Others!C147,US_Others!H147,US_Others!N147)+US_Others!N147*US_Others!N$8/SUM(US_Others!C147,US_Others!H147,US_Others!N147))&gt;2.5,3,2)),"")</f>
        <v>4</v>
      </c>
      <c r="BD142" s="223">
        <f>IFERROR(IF((US_Others!D147*US_Others!D$8/SUM(US_Others!D147,US_Others!I147,US_Others!O147)+US_Others!I147*US_Others!I$8/SUM(US_Others!D147,US_Others!I147,US_Others!O147)+US_Others!O147*US_Others!O$8/SUM(US_Others!D147,US_Others!I147,US_Others!O147))&gt;3.5,4,IF((US_Others!D147*US_Others!D$8/SUM(US_Others!D147,US_Others!I147,US_Others!O147)+US_Others!I147*US_Others!I$8/SUM(US_Others!D147,US_Others!I147,US_Others!O147)+US_Others!O147*US_Others!O$8/SUM(US_Others!D147,US_Others!I147,US_Others!O147))&gt;2.5,3,2)),"")</f>
        <v>4</v>
      </c>
      <c r="BE142" s="223">
        <f>IFERROR(IF((US_Others!E147*US_Others!E$8/SUM(US_Others!E147,US_Others!J147,US_Others!P147,US_Others!W147)+US_Others!J147*US_Others!J$8/SUM(US_Others!E147,US_Others!J147,US_Others!P147,US_Others!W147)+US_Others!P147*US_Others!P$8/SUM(US_Others!E147,US_Others!J147,US_Others!P147,US_Others!W147)+US_Others!W147*US_Others!W$8/SUM(US_Others!E147,US_Others!J147,US_Others!P147,US_Others!W147))&gt;3.5,4,IF((US_Others!E147*US_Others!E$8/SUM(US_Others!E147,US_Others!J147,US_Others!P147,US_Others!W147)+US_Others!J147*US_Others!J$8/SUM(US_Others!E147,US_Others!J147,US_Others!P147,US_Others!W147)+US_Others!P147*US_Others!P$8/SUM(US_Others!E147,US_Others!J147,US_Others!P147,US_Others!W147)+US_Others!W147*US_Others!W$8/SUM(US_Others!E147,US_Others!J147,US_Others!P147,US_Others!W147))&gt;2.5,3,2)),"")</f>
        <v>4</v>
      </c>
      <c r="BF142" s="223">
        <f>IFERROR(IF((US_Others!F147*US_Others!F$8/SUM(US_Others!F147,US_Others!K147,US_Others!Q147)+US_Others!K147*US_Others!K$8/SUM(US_Others!F147,US_Others!K147,US_Others!Q147)+US_Others!Q147*US_Others!Q$8/SUM(US_Others!F147,US_Others!K147,US_Others!Q147))&gt;3.5,4,IF((US_Others!F147*US_Others!F$8/SUM(US_Others!F147,US_Others!K147,US_Others!Q147)+US_Others!K147*US_Others!K$8/SUM(US_Others!F147,US_Others!K147,US_Others!Q147)+US_Others!Q147*US_Others!Q$8/SUM(US_Others!F147,US_Others!K147,US_Others!Q147))&gt;2.5,3,2)),"")</f>
        <v>4</v>
      </c>
      <c r="BG142" s="223">
        <f>IFERROR(IF((US_Others!G147*US_Others!G$8/SUM(US_Others!G147,US_Others!L147,US_Others!R147)+US_Others!L147*US_Others!L$8/SUM(US_Others!G147,US_Others!L147,US_Others!R147)+US_Others!R147*US_Others!R$8/SUM(US_Others!G147,US_Others!L147,US_Others!R147))&gt;3.5,4,IF((US_Others!G147*US_Others!G$8/SUM(US_Others!G147,US_Others!L147,US_Others!R147)+US_Others!L147*US_Others!L$8/SUM(US_Others!G147,US_Others!L147,US_Others!R147)+US_Others!R147*US_Others!R$8/SUM(US_Others!G147,US_Others!L147,US_Others!R147))&gt;2.5,3,2)),"")</f>
        <v>4</v>
      </c>
      <c r="BH142" s="219" t="str">
        <f>IFERROR(IF((US_Others!Z147*US_Others!Z$8/SUM(US_Others!Z147,US_Others!AB147)+US_Others!AB147*US_Others!AB$8/SUM(US_Others!Z147,US_Others!AB147))&gt;3.5,4,IF((US_Others!Z147*US_Others!Z$8/SUM(US_Others!Z147,US_Others!AB147)+US_Others!AB147*US_Others!AB$8/SUM(US_Others!Z147,US_Others!AB147))&gt;2.5,3,2)),"")</f>
        <v/>
      </c>
      <c r="BI142" s="219" t="str">
        <f>IFERROR(IF((US_Others!AA147*US_Others!AA$8/SUM(US_Others!AA147,US_Others!AC147)+US_Others!AC147*US_Others!AC$8/SUM(US_Others!AA147,US_Others!AC147))&gt;3.5,4,IF((US_Others!AA147*US_Others!AA$8/SUM(US_Others!AA147,US_Others!AC147)+US_Others!AC147*US_Others!AC$8/SUM(US_Others!AA147,US_Others!AC147))&gt;2.5,3,2)),"")</f>
        <v/>
      </c>
      <c r="BJ142" s="219" t="str">
        <f>IFERROR(US_Others!AD147*US_Others!AD$8/US_Others!AD147,"")</f>
        <v/>
      </c>
      <c r="BK142" s="74" t="str">
        <f>IFERROR(US_Others!AE147*US_Others!AE$8/US_Others!AE147,"")</f>
        <v/>
      </c>
      <c r="BL142" s="219" t="str">
        <f>IFERROR(IF(SUMPRODUCT(US_Others!AG147:AI147/SUM(US_Others!AG147:AI147),US_Others!AG$8:AI$8)&gt;3.5,4,IF(SUMPRODUCT(US_Others!AG147:AI147/SUM(US_Others!AG147:AI147),US_Others!AG$8:AI$8)&gt;2.5,3,2)),"")</f>
        <v/>
      </c>
      <c r="BM142" s="219" t="str">
        <f>IFERROR(US_Others!AL147*US_Others!AL$8/US_Others!AL147,"")</f>
        <v/>
      </c>
    </row>
    <row r="143" spans="1:65">
      <c r="A143" s="200" t="s">
        <v>274</v>
      </c>
      <c r="B143" s="332">
        <v>335224</v>
      </c>
      <c r="C143" s="333">
        <f>SUM(US_CO2!C146:AX146)</f>
        <v>0.12111829951539257</v>
      </c>
      <c r="D143" s="333">
        <f>SUM(US_CH4!C146:AC146)</f>
        <v>6.4351370106766856E-5</v>
      </c>
      <c r="E143" s="333">
        <f>SUM(US_N2O!C146:AA146)</f>
        <v>7.3552528147763238E-5</v>
      </c>
      <c r="F143" s="332">
        <f>US_Others!V148+US_Others!U148</f>
        <v>0</v>
      </c>
      <c r="G143" s="332">
        <f>US_Others!C148+US_Others!H148+US_Others!N148</f>
        <v>9.3651649393877155E-6</v>
      </c>
      <c r="H143" s="332">
        <f>US_Others!D148+US_Others!I148+US_Others!O148</f>
        <v>1.5358870500595855E-4</v>
      </c>
      <c r="I143" s="332">
        <f>US_Others!E148+US_Others!J148+US_Others!P148+US_Others!W148</f>
        <v>7.0987950240558888E-4</v>
      </c>
      <c r="J143" s="332">
        <f>US_Others!F148+US_Others!K148+US_Others!Q148</f>
        <v>1.2268366070597908E-4</v>
      </c>
      <c r="K143" s="332">
        <f>US_Others!G148+US_Others!L148+US_Others!R148</f>
        <v>1.2174714421204033E-5</v>
      </c>
      <c r="L143" s="332">
        <f>US_Others!Z148+US_Others!AB148</f>
        <v>0</v>
      </c>
      <c r="M143" s="332">
        <f>US_Others!AA148+US_Others!AC148</f>
        <v>0</v>
      </c>
      <c r="N143" s="332">
        <f>US_Others!AD148</f>
        <v>0</v>
      </c>
      <c r="O143" s="332">
        <f>US_Others!AE148</f>
        <v>0</v>
      </c>
      <c r="P143" s="332">
        <f>SUM(US_Others!AG148:AI148)</f>
        <v>0</v>
      </c>
      <c r="Q143" s="332">
        <f>US_Others!AL148</f>
        <v>0</v>
      </c>
      <c r="R143" s="332"/>
      <c r="S143" s="334">
        <f t="shared" si="2"/>
        <v>121.11829951539258</v>
      </c>
      <c r="T143" s="334">
        <f>D143*1000/Spec!I$6</f>
        <v>2.574054804270674E-3</v>
      </c>
      <c r="U143" s="334">
        <f>E143*1000/Spec!I$7</f>
        <v>2.4682056425423906E-4</v>
      </c>
      <c r="V143" s="334">
        <f>F143*1000/Spec!I$8</f>
        <v>0</v>
      </c>
      <c r="W143" s="334">
        <f>G143*1000/Spec!I$9</f>
        <v>1.3874318428722541E-5</v>
      </c>
      <c r="X143" s="334">
        <f>H143*1000/Spec!I$10</f>
        <v>4.3882487144559586E-5</v>
      </c>
      <c r="Y143" s="334">
        <f>I143*1000/Spec!I$11</f>
        <v>4.9641923245146075E-4</v>
      </c>
      <c r="Z143" s="334">
        <f>J143*1000/Spec!I$12</f>
        <v>2.7446009106483015E-5</v>
      </c>
      <c r="AA143" s="334">
        <f>K143*1000/Spec!I$15</f>
        <v>1.2410514190829799E-6</v>
      </c>
      <c r="AB143" s="334">
        <f>L143*1000/Spec!I$17</f>
        <v>0</v>
      </c>
      <c r="AC143" s="334">
        <f>M143*1000/Spec!I$18</f>
        <v>0</v>
      </c>
      <c r="AD143" s="335">
        <f>N143*1000/Spec!I$25</f>
        <v>0</v>
      </c>
      <c r="AE143" s="335">
        <f>O143*1000/Spec!I$26</f>
        <v>0</v>
      </c>
      <c r="AF143" s="334">
        <f>P143*1000/Spec!I$21</f>
        <v>0</v>
      </c>
      <c r="AG143" s="334">
        <f>Q143*1000/Spec!I$22</f>
        <v>0</v>
      </c>
      <c r="AI143" s="200">
        <f>S143/'2007output'!$C141</f>
        <v>2.8545439433276591E-2</v>
      </c>
      <c r="AJ143" s="200">
        <f>T143/'2007output'!$C141</f>
        <v>6.0665915726388731E-7</v>
      </c>
      <c r="AK143" s="200">
        <f>U143/'2007output'!$C141</f>
        <v>5.8171238334725208E-8</v>
      </c>
      <c r="AL143" s="200">
        <f>V143/'2007output'!$C141</f>
        <v>0</v>
      </c>
      <c r="AM143" s="200">
        <f>W143/'2007output'!$C141</f>
        <v>3.2699312818106388E-9</v>
      </c>
      <c r="AN143" s="200">
        <f>X143/'2007output'!$C141</f>
        <v>1.0342325511326793E-8</v>
      </c>
      <c r="AO143" s="200">
        <f>Y143/'2007output'!$C141</f>
        <v>1.1699722659709185E-7</v>
      </c>
      <c r="AP143" s="200">
        <f>Z143/'2007output'!$C141</f>
        <v>6.4685385591522539E-9</v>
      </c>
      <c r="AQ143" s="200">
        <f>AA143/'2007output'!$C141</f>
        <v>2.9249385318948382E-10</v>
      </c>
      <c r="AR143" s="200">
        <f>AB143/'2007output'!$C141</f>
        <v>0</v>
      </c>
      <c r="AS143" s="200">
        <f>AC143/'2007output'!$C141</f>
        <v>0</v>
      </c>
      <c r="AT143" s="200">
        <f>AD143/'2007output'!$C141</f>
        <v>0</v>
      </c>
      <c r="AU143" s="200">
        <f>AE143/'2007output'!$C141</f>
        <v>0</v>
      </c>
      <c r="AV143" s="200">
        <f>AF143/'2007output'!$C141</f>
        <v>0</v>
      </c>
      <c r="AW143" s="200">
        <f>AG143/'2007output'!$C141</f>
        <v>0</v>
      </c>
      <c r="AY143" s="370">
        <f>IFERROR(IF(SUMPRODUCT(US_CO2!C146:AX146/SUM(US_CO2!C146:AX146),US_CO2!C$6:AX$6)&gt;3.5,4,IF(SUMPRODUCT(US_CO2!C146:AX146/SUM(US_CO2!C146:AX146),US_CO2!C$6:AX$6)&gt;2.5,3,2)),"")</f>
        <v>4</v>
      </c>
      <c r="AZ143" s="370">
        <f>IFERROR(IF(SUMPRODUCT(US_CH4!C146:AC146/SUM(US_CH4!C146:AC146),US_CH4!C$6:AC$6)&gt;3.5,4,IF(SUMPRODUCT(US_CH4!C146:AC146/SUM(US_CH4!C146:AC146),US_CH4!C$6:AC$6)&gt;2.5,3,2)),"")</f>
        <v>4</v>
      </c>
      <c r="BA143" s="223">
        <f>IFERROR(IF(SUMPRODUCT(US_N2O!C146:AA146/SUM(US_N2O!C146:AA146),US_N2O!C$6:AA$6)&gt;3.5,4,IF(SUMPRODUCT(US_N2O!C146:AA146/SUM(US_N2O!C146:AA146),US_N2O!C$6:AA$6)&gt;2.5,3,2)),"")</f>
        <v>4</v>
      </c>
      <c r="BB143" s="223" t="str">
        <f>IFERROR(IF(SUMPRODUCT(US_Others!U148:V148/SUM(US_Others!U148:V148),US_Others!U$8:V$8)&gt;3.5,4,IF(SUMPRODUCT(US_Others!U148:V148/SUM(US_Others!U148:V148),US_Others!U$8:V$8)&gt;2.5,3,2)),"")</f>
        <v/>
      </c>
      <c r="BC143" s="223">
        <f>IFERROR(IF((US_Others!C148*US_Others!C$8/SUM(US_Others!C148,US_Others!H148,US_Others!N148)+ US_Others!H148*US_Others!H$8/SUM(US_Others!C148,US_Others!H148,US_Others!N148)+US_Others!N148*US_Others!N$8/SUM(US_Others!C148,US_Others!H148,US_Others!N148))&gt;3.5,4,IF((US_Others!C148*US_Others!C$8/SUM(US_Others!C148,US_Others!H148,US_Others!N148)+ US_Others!H148*US_Others!H$8/SUM(US_Others!C148,US_Others!H148,US_Others!N148)+US_Others!N148*US_Others!N$8/SUM(US_Others!C148,US_Others!H148,US_Others!N148))&gt;2.5,3,2)),"")</f>
        <v>4</v>
      </c>
      <c r="BD143" s="223">
        <f>IFERROR(IF((US_Others!D148*US_Others!D$8/SUM(US_Others!D148,US_Others!I148,US_Others!O148)+US_Others!I148*US_Others!I$8/SUM(US_Others!D148,US_Others!I148,US_Others!O148)+US_Others!O148*US_Others!O$8/SUM(US_Others!D148,US_Others!I148,US_Others!O148))&gt;3.5,4,IF((US_Others!D148*US_Others!D$8/SUM(US_Others!D148,US_Others!I148,US_Others!O148)+US_Others!I148*US_Others!I$8/SUM(US_Others!D148,US_Others!I148,US_Others!O148)+US_Others!O148*US_Others!O$8/SUM(US_Others!D148,US_Others!I148,US_Others!O148))&gt;2.5,3,2)),"")</f>
        <v>4</v>
      </c>
      <c r="BE143" s="223">
        <f>IFERROR(IF((US_Others!E148*US_Others!E$8/SUM(US_Others!E148,US_Others!J148,US_Others!P148,US_Others!W148)+US_Others!J148*US_Others!J$8/SUM(US_Others!E148,US_Others!J148,US_Others!P148,US_Others!W148)+US_Others!P148*US_Others!P$8/SUM(US_Others!E148,US_Others!J148,US_Others!P148,US_Others!W148)+US_Others!W148*US_Others!W$8/SUM(US_Others!E148,US_Others!J148,US_Others!P148,US_Others!W148))&gt;3.5,4,IF((US_Others!E148*US_Others!E$8/SUM(US_Others!E148,US_Others!J148,US_Others!P148,US_Others!W148)+US_Others!J148*US_Others!J$8/SUM(US_Others!E148,US_Others!J148,US_Others!P148,US_Others!W148)+US_Others!P148*US_Others!P$8/SUM(US_Others!E148,US_Others!J148,US_Others!P148,US_Others!W148)+US_Others!W148*US_Others!W$8/SUM(US_Others!E148,US_Others!J148,US_Others!P148,US_Others!W148))&gt;2.5,3,2)),"")</f>
        <v>4</v>
      </c>
      <c r="BF143" s="223">
        <f>IFERROR(IF((US_Others!F148*US_Others!F$8/SUM(US_Others!F148,US_Others!K148,US_Others!Q148)+US_Others!K148*US_Others!K$8/SUM(US_Others!F148,US_Others!K148,US_Others!Q148)+US_Others!Q148*US_Others!Q$8/SUM(US_Others!F148,US_Others!K148,US_Others!Q148))&gt;3.5,4,IF((US_Others!F148*US_Others!F$8/SUM(US_Others!F148,US_Others!K148,US_Others!Q148)+US_Others!K148*US_Others!K$8/SUM(US_Others!F148,US_Others!K148,US_Others!Q148)+US_Others!Q148*US_Others!Q$8/SUM(US_Others!F148,US_Others!K148,US_Others!Q148))&gt;2.5,3,2)),"")</f>
        <v>4</v>
      </c>
      <c r="BG143" s="223">
        <f>IFERROR(IF((US_Others!G148*US_Others!G$8/SUM(US_Others!G148,US_Others!L148,US_Others!R148)+US_Others!L148*US_Others!L$8/SUM(US_Others!G148,US_Others!L148,US_Others!R148)+US_Others!R148*US_Others!R$8/SUM(US_Others!G148,US_Others!L148,US_Others!R148))&gt;3.5,4,IF((US_Others!G148*US_Others!G$8/SUM(US_Others!G148,US_Others!L148,US_Others!R148)+US_Others!L148*US_Others!L$8/SUM(US_Others!G148,US_Others!L148,US_Others!R148)+US_Others!R148*US_Others!R$8/SUM(US_Others!G148,US_Others!L148,US_Others!R148))&gt;2.5,3,2)),"")</f>
        <v>4</v>
      </c>
      <c r="BH143" s="219" t="str">
        <f>IFERROR(IF((US_Others!Z148*US_Others!Z$8/SUM(US_Others!Z148,US_Others!AB148)+US_Others!AB148*US_Others!AB$8/SUM(US_Others!Z148,US_Others!AB148))&gt;3.5,4,IF((US_Others!Z148*US_Others!Z$8/SUM(US_Others!Z148,US_Others!AB148)+US_Others!AB148*US_Others!AB$8/SUM(US_Others!Z148,US_Others!AB148))&gt;2.5,3,2)),"")</f>
        <v/>
      </c>
      <c r="BI143" s="219" t="str">
        <f>IFERROR(IF((US_Others!AA148*US_Others!AA$8/SUM(US_Others!AA148,US_Others!AC148)+US_Others!AC148*US_Others!AC$8/SUM(US_Others!AA148,US_Others!AC148))&gt;3.5,4,IF((US_Others!AA148*US_Others!AA$8/SUM(US_Others!AA148,US_Others!AC148)+US_Others!AC148*US_Others!AC$8/SUM(US_Others!AA148,US_Others!AC148))&gt;2.5,3,2)),"")</f>
        <v/>
      </c>
      <c r="BJ143" s="219" t="str">
        <f>IFERROR(US_Others!AD148*US_Others!AD$8/US_Others!AD148,"")</f>
        <v/>
      </c>
      <c r="BK143" s="74" t="str">
        <f>IFERROR(US_Others!AE148*US_Others!AE$8/US_Others!AE148,"")</f>
        <v/>
      </c>
      <c r="BL143" s="219" t="str">
        <f>IFERROR(IF(SUMPRODUCT(US_Others!AG148:AI148/SUM(US_Others!AG148:AI148),US_Others!AG$8:AI$8)&gt;3.5,4,IF(SUMPRODUCT(US_Others!AG148:AI148/SUM(US_Others!AG148:AI148),US_Others!AG$8:AI$8)&gt;2.5,3,2)),"")</f>
        <v/>
      </c>
      <c r="BM143" s="219" t="str">
        <f>IFERROR(US_Others!AL148*US_Others!AL$8/US_Others!AL148,"")</f>
        <v/>
      </c>
    </row>
    <row r="144" spans="1:65">
      <c r="A144" s="200" t="s">
        <v>275</v>
      </c>
      <c r="B144" s="332">
        <v>335228</v>
      </c>
      <c r="C144" s="333">
        <f>SUM(US_CO2!C147:AX147)</f>
        <v>3.0730279780996721E-2</v>
      </c>
      <c r="D144" s="333">
        <f>SUM(US_CH4!C147:AC147)</f>
        <v>1.6599017973413734E-5</v>
      </c>
      <c r="E144" s="333">
        <f>SUM(US_N2O!C147:AA147)</f>
        <v>1.9666070653745862E-5</v>
      </c>
      <c r="F144" s="332">
        <f>US_Others!V149+US_Others!U149</f>
        <v>0</v>
      </c>
      <c r="G144" s="332">
        <f>US_Others!C149+US_Others!H149+US_Others!N149</f>
        <v>9.3651649393877155E-6</v>
      </c>
      <c r="H144" s="332">
        <f>US_Others!D149+US_Others!I149+US_Others!O149</f>
        <v>1.5358870500595855E-4</v>
      </c>
      <c r="I144" s="332">
        <f>US_Others!E149+US_Others!J149+US_Others!P149+US_Others!W149</f>
        <v>7.0987950240558888E-4</v>
      </c>
      <c r="J144" s="332">
        <f>US_Others!F149+US_Others!K149+US_Others!Q149</f>
        <v>1.2268366070597908E-4</v>
      </c>
      <c r="K144" s="332">
        <f>US_Others!G149+US_Others!L149+US_Others!R149</f>
        <v>1.2174714421204033E-5</v>
      </c>
      <c r="L144" s="332">
        <f>US_Others!Z149+US_Others!AB149</f>
        <v>0</v>
      </c>
      <c r="M144" s="332">
        <f>US_Others!AA149+US_Others!AC149</f>
        <v>0</v>
      </c>
      <c r="N144" s="332">
        <f>US_Others!AD149</f>
        <v>0</v>
      </c>
      <c r="O144" s="332">
        <f>US_Others!AE149</f>
        <v>0</v>
      </c>
      <c r="P144" s="332">
        <f>SUM(US_Others!AG149:AI149)</f>
        <v>0</v>
      </c>
      <c r="Q144" s="332">
        <f>US_Others!AL149</f>
        <v>0</v>
      </c>
      <c r="R144" s="332"/>
      <c r="S144" s="334">
        <f t="shared" si="2"/>
        <v>30.730279780996721</v>
      </c>
      <c r="T144" s="334">
        <f>D144*1000/Spec!I$6</f>
        <v>6.639607189365493E-4</v>
      </c>
      <c r="U144" s="334">
        <f>E144*1000/Spec!I$7</f>
        <v>6.5993525683710947E-5</v>
      </c>
      <c r="V144" s="334">
        <f>F144*1000/Spec!I$8</f>
        <v>0</v>
      </c>
      <c r="W144" s="334">
        <f>G144*1000/Spec!I$9</f>
        <v>1.3874318428722541E-5</v>
      </c>
      <c r="X144" s="334">
        <f>H144*1000/Spec!I$10</f>
        <v>4.3882487144559586E-5</v>
      </c>
      <c r="Y144" s="334">
        <f>I144*1000/Spec!I$11</f>
        <v>4.9641923245146075E-4</v>
      </c>
      <c r="Z144" s="334">
        <f>J144*1000/Spec!I$12</f>
        <v>2.7446009106483015E-5</v>
      </c>
      <c r="AA144" s="334">
        <f>K144*1000/Spec!I$15</f>
        <v>1.2410514190829799E-6</v>
      </c>
      <c r="AB144" s="334">
        <f>L144*1000/Spec!I$17</f>
        <v>0</v>
      </c>
      <c r="AC144" s="334">
        <f>M144*1000/Spec!I$18</f>
        <v>0</v>
      </c>
      <c r="AD144" s="335">
        <f>N144*1000/Spec!I$25</f>
        <v>0</v>
      </c>
      <c r="AE144" s="335">
        <f>O144*1000/Spec!I$26</f>
        <v>0</v>
      </c>
      <c r="AF144" s="334">
        <f>P144*1000/Spec!I$21</f>
        <v>0</v>
      </c>
      <c r="AG144" s="334">
        <f>Q144*1000/Spec!I$22</f>
        <v>0</v>
      </c>
      <c r="AI144" s="200">
        <f>S144/'2007output'!$C142</f>
        <v>6.7199387231569475E-3</v>
      </c>
      <c r="AJ144" s="200">
        <f>T144/'2007output'!$C142</f>
        <v>1.451914976900392E-7</v>
      </c>
      <c r="AK144" s="200">
        <f>U144/'2007output'!$C142</f>
        <v>1.4431123044765132E-8</v>
      </c>
      <c r="AL144" s="200">
        <f>V144/'2007output'!$C142</f>
        <v>0</v>
      </c>
      <c r="AM144" s="200">
        <f>W144/'2007output'!$C142</f>
        <v>3.0339642310786226E-9</v>
      </c>
      <c r="AN144" s="200">
        <f>X144/'2007output'!$C142</f>
        <v>9.5959954394401012E-9</v>
      </c>
      <c r="AO144" s="200">
        <f>Y144/'2007output'!$C142</f>
        <v>1.0855439152666974E-7</v>
      </c>
      <c r="AP144" s="200">
        <f>Z144/'2007output'!$C142</f>
        <v>6.0017513900028464E-9</v>
      </c>
      <c r="AQ144" s="200">
        <f>AA144/'2007output'!$C142</f>
        <v>2.7138670874327138E-10</v>
      </c>
      <c r="AR144" s="200">
        <f>AB144/'2007output'!$C142</f>
        <v>0</v>
      </c>
      <c r="AS144" s="200">
        <f>AC144/'2007output'!$C142</f>
        <v>0</v>
      </c>
      <c r="AT144" s="200">
        <f>AD144/'2007output'!$C142</f>
        <v>0</v>
      </c>
      <c r="AU144" s="200">
        <f>AE144/'2007output'!$C142</f>
        <v>0</v>
      </c>
      <c r="AV144" s="200">
        <f>AF144/'2007output'!$C142</f>
        <v>0</v>
      </c>
      <c r="AW144" s="200">
        <f>AG144/'2007output'!$C142</f>
        <v>0</v>
      </c>
      <c r="AY144" s="370">
        <f>IFERROR(IF(SUMPRODUCT(US_CO2!C147:AX147/SUM(US_CO2!C147:AX147),US_CO2!C$6:AX$6)&gt;3.5,4,IF(SUMPRODUCT(US_CO2!C147:AX147/SUM(US_CO2!C147:AX147),US_CO2!C$6:AX$6)&gt;2.5,3,2)),"")</f>
        <v>4</v>
      </c>
      <c r="AZ144" s="370">
        <f>IFERROR(IF(SUMPRODUCT(US_CH4!C147:AC147/SUM(US_CH4!C147:AC147),US_CH4!C$6:AC$6)&gt;3.5,4,IF(SUMPRODUCT(US_CH4!C147:AC147/SUM(US_CH4!C147:AC147),US_CH4!C$6:AC$6)&gt;2.5,3,2)),"")</f>
        <v>4</v>
      </c>
      <c r="BA144" s="223">
        <f>IFERROR(IF(SUMPRODUCT(US_N2O!C147:AA147/SUM(US_N2O!C147:AA147),US_N2O!C$6:AA$6)&gt;3.5,4,IF(SUMPRODUCT(US_N2O!C147:AA147/SUM(US_N2O!C147:AA147),US_N2O!C$6:AA$6)&gt;2.5,3,2)),"")</f>
        <v>4</v>
      </c>
      <c r="BB144" s="223" t="str">
        <f>IFERROR(IF(SUMPRODUCT(US_Others!U149:V149/SUM(US_Others!U149:V149),US_Others!U$8:V$8)&gt;3.5,4,IF(SUMPRODUCT(US_Others!U149:V149/SUM(US_Others!U149:V149),US_Others!U$8:V$8)&gt;2.5,3,2)),"")</f>
        <v/>
      </c>
      <c r="BC144" s="223">
        <f>IFERROR(IF((US_Others!C149*US_Others!C$8/SUM(US_Others!C149,US_Others!H149,US_Others!N149)+ US_Others!H149*US_Others!H$8/SUM(US_Others!C149,US_Others!H149,US_Others!N149)+US_Others!N149*US_Others!N$8/SUM(US_Others!C149,US_Others!H149,US_Others!N149))&gt;3.5,4,IF((US_Others!C149*US_Others!C$8/SUM(US_Others!C149,US_Others!H149,US_Others!N149)+ US_Others!H149*US_Others!H$8/SUM(US_Others!C149,US_Others!H149,US_Others!N149)+US_Others!N149*US_Others!N$8/SUM(US_Others!C149,US_Others!H149,US_Others!N149))&gt;2.5,3,2)),"")</f>
        <v>4</v>
      </c>
      <c r="BD144" s="223">
        <f>IFERROR(IF((US_Others!D149*US_Others!D$8/SUM(US_Others!D149,US_Others!I149,US_Others!O149)+US_Others!I149*US_Others!I$8/SUM(US_Others!D149,US_Others!I149,US_Others!O149)+US_Others!O149*US_Others!O$8/SUM(US_Others!D149,US_Others!I149,US_Others!O149))&gt;3.5,4,IF((US_Others!D149*US_Others!D$8/SUM(US_Others!D149,US_Others!I149,US_Others!O149)+US_Others!I149*US_Others!I$8/SUM(US_Others!D149,US_Others!I149,US_Others!O149)+US_Others!O149*US_Others!O$8/SUM(US_Others!D149,US_Others!I149,US_Others!O149))&gt;2.5,3,2)),"")</f>
        <v>4</v>
      </c>
      <c r="BE144" s="223">
        <f>IFERROR(IF((US_Others!E149*US_Others!E$8/SUM(US_Others!E149,US_Others!J149,US_Others!P149,US_Others!W149)+US_Others!J149*US_Others!J$8/SUM(US_Others!E149,US_Others!J149,US_Others!P149,US_Others!W149)+US_Others!P149*US_Others!P$8/SUM(US_Others!E149,US_Others!J149,US_Others!P149,US_Others!W149)+US_Others!W149*US_Others!W$8/SUM(US_Others!E149,US_Others!J149,US_Others!P149,US_Others!W149))&gt;3.5,4,IF((US_Others!E149*US_Others!E$8/SUM(US_Others!E149,US_Others!J149,US_Others!P149,US_Others!W149)+US_Others!J149*US_Others!J$8/SUM(US_Others!E149,US_Others!J149,US_Others!P149,US_Others!W149)+US_Others!P149*US_Others!P$8/SUM(US_Others!E149,US_Others!J149,US_Others!P149,US_Others!W149)+US_Others!W149*US_Others!W$8/SUM(US_Others!E149,US_Others!J149,US_Others!P149,US_Others!W149))&gt;2.5,3,2)),"")</f>
        <v>4</v>
      </c>
      <c r="BF144" s="223">
        <f>IFERROR(IF((US_Others!F149*US_Others!F$8/SUM(US_Others!F149,US_Others!K149,US_Others!Q149)+US_Others!K149*US_Others!K$8/SUM(US_Others!F149,US_Others!K149,US_Others!Q149)+US_Others!Q149*US_Others!Q$8/SUM(US_Others!F149,US_Others!K149,US_Others!Q149))&gt;3.5,4,IF((US_Others!F149*US_Others!F$8/SUM(US_Others!F149,US_Others!K149,US_Others!Q149)+US_Others!K149*US_Others!K$8/SUM(US_Others!F149,US_Others!K149,US_Others!Q149)+US_Others!Q149*US_Others!Q$8/SUM(US_Others!F149,US_Others!K149,US_Others!Q149))&gt;2.5,3,2)),"")</f>
        <v>4</v>
      </c>
      <c r="BG144" s="223">
        <f>IFERROR(IF((US_Others!G149*US_Others!G$8/SUM(US_Others!G149,US_Others!L149,US_Others!R149)+US_Others!L149*US_Others!L$8/SUM(US_Others!G149,US_Others!L149,US_Others!R149)+US_Others!R149*US_Others!R$8/SUM(US_Others!G149,US_Others!L149,US_Others!R149))&gt;3.5,4,IF((US_Others!G149*US_Others!G$8/SUM(US_Others!G149,US_Others!L149,US_Others!R149)+US_Others!L149*US_Others!L$8/SUM(US_Others!G149,US_Others!L149,US_Others!R149)+US_Others!R149*US_Others!R$8/SUM(US_Others!G149,US_Others!L149,US_Others!R149))&gt;2.5,3,2)),"")</f>
        <v>4</v>
      </c>
      <c r="BH144" s="219" t="str">
        <f>IFERROR(IF((US_Others!Z149*US_Others!Z$8/SUM(US_Others!Z149,US_Others!AB149)+US_Others!AB149*US_Others!AB$8/SUM(US_Others!Z149,US_Others!AB149))&gt;3.5,4,IF((US_Others!Z149*US_Others!Z$8/SUM(US_Others!Z149,US_Others!AB149)+US_Others!AB149*US_Others!AB$8/SUM(US_Others!Z149,US_Others!AB149))&gt;2.5,3,2)),"")</f>
        <v/>
      </c>
      <c r="BI144" s="219" t="str">
        <f>IFERROR(IF((US_Others!AA149*US_Others!AA$8/SUM(US_Others!AA149,US_Others!AC149)+US_Others!AC149*US_Others!AC$8/SUM(US_Others!AA149,US_Others!AC149))&gt;3.5,4,IF((US_Others!AA149*US_Others!AA$8/SUM(US_Others!AA149,US_Others!AC149)+US_Others!AC149*US_Others!AC$8/SUM(US_Others!AA149,US_Others!AC149))&gt;2.5,3,2)),"")</f>
        <v/>
      </c>
      <c r="BJ144" s="219" t="str">
        <f>IFERROR(US_Others!AD149*US_Others!AD$8/US_Others!AD149,"")</f>
        <v/>
      </c>
      <c r="BK144" s="74" t="str">
        <f>IFERROR(US_Others!AE149*US_Others!AE$8/US_Others!AE149,"")</f>
        <v/>
      </c>
      <c r="BL144" s="219" t="str">
        <f>IFERROR(IF(SUMPRODUCT(US_Others!AG149:AI149/SUM(US_Others!AG149:AI149),US_Others!AG$8:AI$8)&gt;3.5,4,IF(SUMPRODUCT(US_Others!AG149:AI149/SUM(US_Others!AG149:AI149),US_Others!AG$8:AI$8)&gt;2.5,3,2)),"")</f>
        <v/>
      </c>
      <c r="BM144" s="219" t="str">
        <f>IFERROR(US_Others!AL149*US_Others!AL$8/US_Others!AL149,"")</f>
        <v/>
      </c>
    </row>
    <row r="145" spans="1:65">
      <c r="A145" s="200" t="s">
        <v>276</v>
      </c>
      <c r="B145" s="332">
        <v>335311</v>
      </c>
      <c r="C145" s="333">
        <f>SUM(US_CO2!C148:AX148)</f>
        <v>0.31049670485268821</v>
      </c>
      <c r="D145" s="333">
        <f>SUM(US_CH4!C148:AC148)</f>
        <v>2.608841453263321E-4</v>
      </c>
      <c r="E145" s="333">
        <f>SUM(US_N2O!C148:AA148)</f>
        <v>5.4305299191688785E-4</v>
      </c>
      <c r="F145" s="332">
        <f>US_Others!V150+US_Others!U150</f>
        <v>0</v>
      </c>
      <c r="G145" s="332">
        <f>US_Others!C150+US_Others!H150+US_Others!N150</f>
        <v>0</v>
      </c>
      <c r="H145" s="332">
        <f>US_Others!D150+US_Others!I150+US_Others!O150</f>
        <v>0</v>
      </c>
      <c r="I145" s="332">
        <f>US_Others!E150+US_Others!J150+US_Others!P150+US_Others!W150</f>
        <v>0</v>
      </c>
      <c r="J145" s="332">
        <f>US_Others!F150+US_Others!K150+US_Others!Q150</f>
        <v>0</v>
      </c>
      <c r="K145" s="332">
        <f>US_Others!G150+US_Others!L150+US_Others!R150</f>
        <v>0</v>
      </c>
      <c r="L145" s="332">
        <f>US_Others!Z150+US_Others!AB150</f>
        <v>0</v>
      </c>
      <c r="M145" s="332">
        <f>US_Others!AA150+US_Others!AC150</f>
        <v>0</v>
      </c>
      <c r="N145" s="332">
        <f>US_Others!AD150</f>
        <v>0</v>
      </c>
      <c r="O145" s="332">
        <f>US_Others!AE150</f>
        <v>0</v>
      </c>
      <c r="P145" s="332">
        <f>SUM(US_Others!AG150:AI150)</f>
        <v>0</v>
      </c>
      <c r="Q145" s="332">
        <f>US_Others!AL150</f>
        <v>0</v>
      </c>
      <c r="R145" s="332"/>
      <c r="S145" s="334">
        <f t="shared" si="2"/>
        <v>310.4967048526882</v>
      </c>
      <c r="T145" s="334">
        <f>D145*1000/Spec!I$6</f>
        <v>1.0435365813053283E-2</v>
      </c>
      <c r="U145" s="334">
        <f>E145*1000/Spec!I$7</f>
        <v>1.8223254762311672E-3</v>
      </c>
      <c r="V145" s="334">
        <f>F145*1000/Spec!I$8</f>
        <v>0</v>
      </c>
      <c r="W145" s="334">
        <f>G145*1000/Spec!I$9</f>
        <v>0</v>
      </c>
      <c r="X145" s="334">
        <f>H145*1000/Spec!I$10</f>
        <v>0</v>
      </c>
      <c r="Y145" s="334">
        <f>I145*1000/Spec!I$11</f>
        <v>0</v>
      </c>
      <c r="Z145" s="334">
        <f>J145*1000/Spec!I$12</f>
        <v>0</v>
      </c>
      <c r="AA145" s="334">
        <f>K145*1000/Spec!I$15</f>
        <v>0</v>
      </c>
      <c r="AB145" s="334">
        <f>L145*1000/Spec!I$17</f>
        <v>0</v>
      </c>
      <c r="AC145" s="334">
        <f>M145*1000/Spec!I$18</f>
        <v>0</v>
      </c>
      <c r="AD145" s="335">
        <f>N145*1000/Spec!I$25</f>
        <v>0</v>
      </c>
      <c r="AE145" s="335">
        <f>O145*1000/Spec!I$26</f>
        <v>0</v>
      </c>
      <c r="AF145" s="334">
        <f>P145*1000/Spec!I$21</f>
        <v>0</v>
      </c>
      <c r="AG145" s="334">
        <f>Q145*1000/Spec!I$22</f>
        <v>0</v>
      </c>
      <c r="AI145" s="200">
        <f>S145/'2007output'!$C143</f>
        <v>4.2169863486715767E-2</v>
      </c>
      <c r="AJ145" s="200">
        <f>T145/'2007output'!$C143</f>
        <v>1.4172709239512812E-6</v>
      </c>
      <c r="AK145" s="200">
        <f>U145/'2007output'!$C143</f>
        <v>2.4749768793035001E-7</v>
      </c>
      <c r="AL145" s="200">
        <f>V145/'2007output'!$C143</f>
        <v>0</v>
      </c>
      <c r="AM145" s="200">
        <f>W145/'2007output'!$C143</f>
        <v>0</v>
      </c>
      <c r="AN145" s="200">
        <f>X145/'2007output'!$C143</f>
        <v>0</v>
      </c>
      <c r="AO145" s="200">
        <f>Y145/'2007output'!$C143</f>
        <v>0</v>
      </c>
      <c r="AP145" s="200">
        <f>Z145/'2007output'!$C143</f>
        <v>0</v>
      </c>
      <c r="AQ145" s="200">
        <f>AA145/'2007output'!$C143</f>
        <v>0</v>
      </c>
      <c r="AR145" s="200">
        <f>AB145/'2007output'!$C143</f>
        <v>0</v>
      </c>
      <c r="AS145" s="200">
        <f>AC145/'2007output'!$C143</f>
        <v>0</v>
      </c>
      <c r="AT145" s="200">
        <f>AD145/'2007output'!$C143</f>
        <v>0</v>
      </c>
      <c r="AU145" s="200">
        <f>AE145/'2007output'!$C143</f>
        <v>0</v>
      </c>
      <c r="AV145" s="200">
        <f>AF145/'2007output'!$C143</f>
        <v>0</v>
      </c>
      <c r="AW145" s="200">
        <f>AG145/'2007output'!$C143</f>
        <v>0</v>
      </c>
      <c r="AY145" s="370">
        <f>IFERROR(IF(SUMPRODUCT(US_CO2!C148:AX148/SUM(US_CO2!C148:AX148),US_CO2!C$6:AX$6)&gt;3.5,4,IF(SUMPRODUCT(US_CO2!C148:AX148/SUM(US_CO2!C148:AX148),US_CO2!C$6:AX$6)&gt;2.5,3,2)),"")</f>
        <v>4</v>
      </c>
      <c r="AZ145" s="370">
        <f>IFERROR(IF(SUMPRODUCT(US_CH4!C148:AC148/SUM(US_CH4!C148:AC148),US_CH4!C$6:AC$6)&gt;3.5,4,IF(SUMPRODUCT(US_CH4!C148:AC148/SUM(US_CH4!C148:AC148),US_CH4!C$6:AC$6)&gt;2.5,3,2)),"")</f>
        <v>4</v>
      </c>
      <c r="BA145" s="223">
        <f>IFERROR(IF(SUMPRODUCT(US_N2O!C148:AA148/SUM(US_N2O!C148:AA148),US_N2O!C$6:AA$6)&gt;3.5,4,IF(SUMPRODUCT(US_N2O!C148:AA148/SUM(US_N2O!C148:AA148),US_N2O!C$6:AA$6)&gt;2.5,3,2)),"")</f>
        <v>4</v>
      </c>
      <c r="BB145" s="223" t="str">
        <f>IFERROR(IF(SUMPRODUCT(US_Others!U150:V150/SUM(US_Others!U150:V150),US_Others!U$8:V$8)&gt;3.5,4,IF(SUMPRODUCT(US_Others!U150:V150/SUM(US_Others!U150:V150),US_Others!U$8:V$8)&gt;2.5,3,2)),"")</f>
        <v/>
      </c>
      <c r="BC145" s="223" t="str">
        <f>IFERROR(IF((US_Others!C150*US_Others!C$8/SUM(US_Others!C150,US_Others!H150,US_Others!N150)+ US_Others!H150*US_Others!H$8/SUM(US_Others!C150,US_Others!H150,US_Others!N150)+US_Others!N150*US_Others!N$8/SUM(US_Others!C150,US_Others!H150,US_Others!N150))&gt;3.5,4,IF((US_Others!C150*US_Others!C$8/SUM(US_Others!C150,US_Others!H150,US_Others!N150)+ US_Others!H150*US_Others!H$8/SUM(US_Others!C150,US_Others!H150,US_Others!N150)+US_Others!N150*US_Others!N$8/SUM(US_Others!C150,US_Others!H150,US_Others!N150))&gt;2.5,3,2)),"")</f>
        <v/>
      </c>
      <c r="BD145" s="223" t="str">
        <f>IFERROR(IF((US_Others!D150*US_Others!D$8/SUM(US_Others!D150,US_Others!I150,US_Others!O150)+US_Others!I150*US_Others!I$8/SUM(US_Others!D150,US_Others!I150,US_Others!O150)+US_Others!O150*US_Others!O$8/SUM(US_Others!D150,US_Others!I150,US_Others!O150))&gt;3.5,4,IF((US_Others!D150*US_Others!D$8/SUM(US_Others!D150,US_Others!I150,US_Others!O150)+US_Others!I150*US_Others!I$8/SUM(US_Others!D150,US_Others!I150,US_Others!O150)+US_Others!O150*US_Others!O$8/SUM(US_Others!D150,US_Others!I150,US_Others!O150))&gt;2.5,3,2)),"")</f>
        <v/>
      </c>
      <c r="BE145" s="223" t="str">
        <f>IFERROR(IF((US_Others!E150*US_Others!E$8/SUM(US_Others!E150,US_Others!J150,US_Others!P150,US_Others!W150)+US_Others!J150*US_Others!J$8/SUM(US_Others!E150,US_Others!J150,US_Others!P150,US_Others!W150)+US_Others!P150*US_Others!P$8/SUM(US_Others!E150,US_Others!J150,US_Others!P150,US_Others!W150)+US_Others!W150*US_Others!W$8/SUM(US_Others!E150,US_Others!J150,US_Others!P150,US_Others!W150))&gt;3.5,4,IF((US_Others!E150*US_Others!E$8/SUM(US_Others!E150,US_Others!J150,US_Others!P150,US_Others!W150)+US_Others!J150*US_Others!J$8/SUM(US_Others!E150,US_Others!J150,US_Others!P150,US_Others!W150)+US_Others!P150*US_Others!P$8/SUM(US_Others!E150,US_Others!J150,US_Others!P150,US_Others!W150)+US_Others!W150*US_Others!W$8/SUM(US_Others!E150,US_Others!J150,US_Others!P150,US_Others!W150))&gt;2.5,3,2)),"")</f>
        <v/>
      </c>
      <c r="BF145" s="223" t="str">
        <f>IFERROR(IF((US_Others!F150*US_Others!F$8/SUM(US_Others!F150,US_Others!K150,US_Others!Q150)+US_Others!K150*US_Others!K$8/SUM(US_Others!F150,US_Others!K150,US_Others!Q150)+US_Others!Q150*US_Others!Q$8/SUM(US_Others!F150,US_Others!K150,US_Others!Q150))&gt;3.5,4,IF((US_Others!F150*US_Others!F$8/SUM(US_Others!F150,US_Others!K150,US_Others!Q150)+US_Others!K150*US_Others!K$8/SUM(US_Others!F150,US_Others!K150,US_Others!Q150)+US_Others!Q150*US_Others!Q$8/SUM(US_Others!F150,US_Others!K150,US_Others!Q150))&gt;2.5,3,2)),"")</f>
        <v/>
      </c>
      <c r="BG145" s="223" t="str">
        <f>IFERROR(IF((US_Others!G150*US_Others!G$8/SUM(US_Others!G150,US_Others!L150,US_Others!R150)+US_Others!L150*US_Others!L$8/SUM(US_Others!G150,US_Others!L150,US_Others!R150)+US_Others!R150*US_Others!R$8/SUM(US_Others!G150,US_Others!L150,US_Others!R150))&gt;3.5,4,IF((US_Others!G150*US_Others!G$8/SUM(US_Others!G150,US_Others!L150,US_Others!R150)+US_Others!L150*US_Others!L$8/SUM(US_Others!G150,US_Others!L150,US_Others!R150)+US_Others!R150*US_Others!R$8/SUM(US_Others!G150,US_Others!L150,US_Others!R150))&gt;2.5,3,2)),"")</f>
        <v/>
      </c>
      <c r="BH145" s="219" t="str">
        <f>IFERROR(IF((US_Others!Z150*US_Others!Z$8/SUM(US_Others!Z150,US_Others!AB150)+US_Others!AB150*US_Others!AB$8/SUM(US_Others!Z150,US_Others!AB150))&gt;3.5,4,IF((US_Others!Z150*US_Others!Z$8/SUM(US_Others!Z150,US_Others!AB150)+US_Others!AB150*US_Others!AB$8/SUM(US_Others!Z150,US_Others!AB150))&gt;2.5,3,2)),"")</f>
        <v/>
      </c>
      <c r="BI145" s="219" t="str">
        <f>IFERROR(IF((US_Others!AA150*US_Others!AA$8/SUM(US_Others!AA150,US_Others!AC150)+US_Others!AC150*US_Others!AC$8/SUM(US_Others!AA150,US_Others!AC150))&gt;3.5,4,IF((US_Others!AA150*US_Others!AA$8/SUM(US_Others!AA150,US_Others!AC150)+US_Others!AC150*US_Others!AC$8/SUM(US_Others!AA150,US_Others!AC150))&gt;2.5,3,2)),"")</f>
        <v/>
      </c>
      <c r="BJ145" s="219" t="str">
        <f>IFERROR(US_Others!AD150*US_Others!AD$8/US_Others!AD150,"")</f>
        <v/>
      </c>
      <c r="BK145" s="74" t="str">
        <f>IFERROR(US_Others!AE150*US_Others!AE$8/US_Others!AE150,"")</f>
        <v/>
      </c>
      <c r="BL145" s="219" t="str">
        <f>IFERROR(IF(SUMPRODUCT(US_Others!AG150:AI150/SUM(US_Others!AG150:AI150),US_Others!AG$8:AI$8)&gt;3.5,4,IF(SUMPRODUCT(US_Others!AG150:AI150/SUM(US_Others!AG150:AI150),US_Others!AG$8:AI$8)&gt;2.5,3,2)),"")</f>
        <v/>
      </c>
      <c r="BM145" s="219" t="str">
        <f>IFERROR(US_Others!AL150*US_Others!AL$8/US_Others!AL150,"")</f>
        <v/>
      </c>
    </row>
    <row r="146" spans="1:65">
      <c r="A146" s="200" t="s">
        <v>277</v>
      </c>
      <c r="B146" s="332">
        <v>335312</v>
      </c>
      <c r="C146" s="333">
        <f>SUM(US_CO2!C149:AX149)</f>
        <v>0.21209353471350428</v>
      </c>
      <c r="D146" s="333">
        <f>SUM(US_CH4!C149:AC149)</f>
        <v>1.1581210823636327E-4</v>
      </c>
      <c r="E146" s="333">
        <f>SUM(US_N2O!C149:AA149)</f>
        <v>1.4034852967902028E-4</v>
      </c>
      <c r="F146" s="332">
        <f>US_Others!V151+US_Others!U151</f>
        <v>0</v>
      </c>
      <c r="G146" s="332">
        <f>US_Others!C151+US_Others!H151+US_Others!N151</f>
        <v>9.3651649393877148E-5</v>
      </c>
      <c r="H146" s="332">
        <f>US_Others!D151+US_Others!I151+US_Others!O151</f>
        <v>1.5358870500595855E-3</v>
      </c>
      <c r="I146" s="332">
        <f>US_Others!E151+US_Others!J151+US_Others!P151+US_Others!W151</f>
        <v>7.0987950240558881E-3</v>
      </c>
      <c r="J146" s="332">
        <f>US_Others!F151+US_Others!K151+US_Others!Q151</f>
        <v>1.2268366070597907E-3</v>
      </c>
      <c r="K146" s="332">
        <f>US_Others!G151+US_Others!L151+US_Others!R151</f>
        <v>1.2174714421204034E-4</v>
      </c>
      <c r="L146" s="332">
        <f>US_Others!Z151+US_Others!AB151</f>
        <v>0</v>
      </c>
      <c r="M146" s="332">
        <f>US_Others!AA151+US_Others!AC151</f>
        <v>0</v>
      </c>
      <c r="N146" s="332">
        <f>US_Others!AD151</f>
        <v>0</v>
      </c>
      <c r="O146" s="332">
        <f>US_Others!AE151</f>
        <v>0</v>
      </c>
      <c r="P146" s="332">
        <f>SUM(US_Others!AG151:AI151)</f>
        <v>0</v>
      </c>
      <c r="Q146" s="332">
        <f>US_Others!AL151</f>
        <v>0</v>
      </c>
      <c r="R146" s="332"/>
      <c r="S146" s="334">
        <f t="shared" si="2"/>
        <v>212.09353471350428</v>
      </c>
      <c r="T146" s="334">
        <f>D146*1000/Spec!I$6</f>
        <v>4.6324843294545306E-3</v>
      </c>
      <c r="U146" s="334">
        <f>E146*1000/Spec!I$7</f>
        <v>4.7096822039939692E-4</v>
      </c>
      <c r="V146" s="334">
        <f>F146*1000/Spec!I$8</f>
        <v>0</v>
      </c>
      <c r="W146" s="334">
        <f>G146*1000/Spec!I$9</f>
        <v>1.3874318428722541E-4</v>
      </c>
      <c r="X146" s="334">
        <f>H146*1000/Spec!I$10</f>
        <v>4.388248714455959E-4</v>
      </c>
      <c r="Y146" s="334">
        <f>I146*1000/Spec!I$11</f>
        <v>4.9641923245146071E-3</v>
      </c>
      <c r="Z146" s="334">
        <f>J146*1000/Spec!I$12</f>
        <v>2.7446009106483013E-4</v>
      </c>
      <c r="AA146" s="334">
        <f>K146*1000/Spec!I$15</f>
        <v>1.24105141908298E-5</v>
      </c>
      <c r="AB146" s="334">
        <f>L146*1000/Spec!I$17</f>
        <v>0</v>
      </c>
      <c r="AC146" s="334">
        <f>M146*1000/Spec!I$18</f>
        <v>0</v>
      </c>
      <c r="AD146" s="335">
        <f>N146*1000/Spec!I$25</f>
        <v>0</v>
      </c>
      <c r="AE146" s="335">
        <f>O146*1000/Spec!I$26</f>
        <v>0</v>
      </c>
      <c r="AF146" s="334">
        <f>P146*1000/Spec!I$21</f>
        <v>0</v>
      </c>
      <c r="AG146" s="334">
        <f>Q146*1000/Spec!I$22</f>
        <v>0</v>
      </c>
      <c r="AI146" s="200">
        <f>S146/'2007output'!$C144</f>
        <v>1.708915757904313E-2</v>
      </c>
      <c r="AJ146" s="200">
        <f>T146/'2007output'!$C144</f>
        <v>3.7325633143618811E-7</v>
      </c>
      <c r="AK146" s="200">
        <f>U146/'2007output'!$C144</f>
        <v>3.7947644863379011E-8</v>
      </c>
      <c r="AL146" s="200">
        <f>V146/'2007output'!$C144</f>
        <v>0</v>
      </c>
      <c r="AM146" s="200">
        <f>W146/'2007output'!$C144</f>
        <v>1.117904957595886E-8</v>
      </c>
      <c r="AN146" s="200">
        <f>X146/'2007output'!$C144</f>
        <v>3.5357736801675603E-8</v>
      </c>
      <c r="AO146" s="200">
        <f>Y146/'2007output'!$C144</f>
        <v>3.9998326682093364E-7</v>
      </c>
      <c r="AP146" s="200">
        <f>Z146/'2007output'!$C144</f>
        <v>2.2114260822240765E-8</v>
      </c>
      <c r="AQ146" s="200">
        <f>AA146/'2007output'!$C144</f>
        <v>9.9996085656512778E-10</v>
      </c>
      <c r="AR146" s="200">
        <f>AB146/'2007output'!$C144</f>
        <v>0</v>
      </c>
      <c r="AS146" s="200">
        <f>AC146/'2007output'!$C144</f>
        <v>0</v>
      </c>
      <c r="AT146" s="200">
        <f>AD146/'2007output'!$C144</f>
        <v>0</v>
      </c>
      <c r="AU146" s="200">
        <f>AE146/'2007output'!$C144</f>
        <v>0</v>
      </c>
      <c r="AV146" s="200">
        <f>AF146/'2007output'!$C144</f>
        <v>0</v>
      </c>
      <c r="AW146" s="200">
        <f>AG146/'2007output'!$C144</f>
        <v>0</v>
      </c>
      <c r="AY146" s="370">
        <f>IFERROR(IF(SUMPRODUCT(US_CO2!C149:AX149/SUM(US_CO2!C149:AX149),US_CO2!C$6:AX$6)&gt;3.5,4,IF(SUMPRODUCT(US_CO2!C149:AX149/SUM(US_CO2!C149:AX149),US_CO2!C$6:AX$6)&gt;2.5,3,2)),"")</f>
        <v>4</v>
      </c>
      <c r="AZ146" s="370">
        <f>IFERROR(IF(SUMPRODUCT(US_CH4!C149:AC149/SUM(US_CH4!C149:AC149),US_CH4!C$6:AC$6)&gt;3.5,4,IF(SUMPRODUCT(US_CH4!C149:AC149/SUM(US_CH4!C149:AC149),US_CH4!C$6:AC$6)&gt;2.5,3,2)),"")</f>
        <v>4</v>
      </c>
      <c r="BA146" s="223">
        <f>IFERROR(IF(SUMPRODUCT(US_N2O!C149:AA149/SUM(US_N2O!C149:AA149),US_N2O!C$6:AA$6)&gt;3.5,4,IF(SUMPRODUCT(US_N2O!C149:AA149/SUM(US_N2O!C149:AA149),US_N2O!C$6:AA$6)&gt;2.5,3,2)),"")</f>
        <v>4</v>
      </c>
      <c r="BB146" s="223" t="str">
        <f>IFERROR(IF(SUMPRODUCT(US_Others!U151:V151/SUM(US_Others!U151:V151),US_Others!U$8:V$8)&gt;3.5,4,IF(SUMPRODUCT(US_Others!U151:V151/SUM(US_Others!U151:V151),US_Others!U$8:V$8)&gt;2.5,3,2)),"")</f>
        <v/>
      </c>
      <c r="BC146" s="223">
        <f>IFERROR(IF((US_Others!C151*US_Others!C$8/SUM(US_Others!C151,US_Others!H151,US_Others!N151)+ US_Others!H151*US_Others!H$8/SUM(US_Others!C151,US_Others!H151,US_Others!N151)+US_Others!N151*US_Others!N$8/SUM(US_Others!C151,US_Others!H151,US_Others!N151))&gt;3.5,4,IF((US_Others!C151*US_Others!C$8/SUM(US_Others!C151,US_Others!H151,US_Others!N151)+ US_Others!H151*US_Others!H$8/SUM(US_Others!C151,US_Others!H151,US_Others!N151)+US_Others!N151*US_Others!N$8/SUM(US_Others!C151,US_Others!H151,US_Others!N151))&gt;2.5,3,2)),"")</f>
        <v>4</v>
      </c>
      <c r="BD146" s="223">
        <f>IFERROR(IF((US_Others!D151*US_Others!D$8/SUM(US_Others!D151,US_Others!I151,US_Others!O151)+US_Others!I151*US_Others!I$8/SUM(US_Others!D151,US_Others!I151,US_Others!O151)+US_Others!O151*US_Others!O$8/SUM(US_Others!D151,US_Others!I151,US_Others!O151))&gt;3.5,4,IF((US_Others!D151*US_Others!D$8/SUM(US_Others!D151,US_Others!I151,US_Others!O151)+US_Others!I151*US_Others!I$8/SUM(US_Others!D151,US_Others!I151,US_Others!O151)+US_Others!O151*US_Others!O$8/SUM(US_Others!D151,US_Others!I151,US_Others!O151))&gt;2.5,3,2)),"")</f>
        <v>4</v>
      </c>
      <c r="BE146" s="223">
        <f>IFERROR(IF((US_Others!E151*US_Others!E$8/SUM(US_Others!E151,US_Others!J151,US_Others!P151,US_Others!W151)+US_Others!J151*US_Others!J$8/SUM(US_Others!E151,US_Others!J151,US_Others!P151,US_Others!W151)+US_Others!P151*US_Others!P$8/SUM(US_Others!E151,US_Others!J151,US_Others!P151,US_Others!W151)+US_Others!W151*US_Others!W$8/SUM(US_Others!E151,US_Others!J151,US_Others!P151,US_Others!W151))&gt;3.5,4,IF((US_Others!E151*US_Others!E$8/SUM(US_Others!E151,US_Others!J151,US_Others!P151,US_Others!W151)+US_Others!J151*US_Others!J$8/SUM(US_Others!E151,US_Others!J151,US_Others!P151,US_Others!W151)+US_Others!P151*US_Others!P$8/SUM(US_Others!E151,US_Others!J151,US_Others!P151,US_Others!W151)+US_Others!W151*US_Others!W$8/SUM(US_Others!E151,US_Others!J151,US_Others!P151,US_Others!W151))&gt;2.5,3,2)),"")</f>
        <v>4</v>
      </c>
      <c r="BF146" s="223">
        <f>IFERROR(IF((US_Others!F151*US_Others!F$8/SUM(US_Others!F151,US_Others!K151,US_Others!Q151)+US_Others!K151*US_Others!K$8/SUM(US_Others!F151,US_Others!K151,US_Others!Q151)+US_Others!Q151*US_Others!Q$8/SUM(US_Others!F151,US_Others!K151,US_Others!Q151))&gt;3.5,4,IF((US_Others!F151*US_Others!F$8/SUM(US_Others!F151,US_Others!K151,US_Others!Q151)+US_Others!K151*US_Others!K$8/SUM(US_Others!F151,US_Others!K151,US_Others!Q151)+US_Others!Q151*US_Others!Q$8/SUM(US_Others!F151,US_Others!K151,US_Others!Q151))&gt;2.5,3,2)),"")</f>
        <v>4</v>
      </c>
      <c r="BG146" s="223">
        <f>IFERROR(IF((US_Others!G151*US_Others!G$8/SUM(US_Others!G151,US_Others!L151,US_Others!R151)+US_Others!L151*US_Others!L$8/SUM(US_Others!G151,US_Others!L151,US_Others!R151)+US_Others!R151*US_Others!R$8/SUM(US_Others!G151,US_Others!L151,US_Others!R151))&gt;3.5,4,IF((US_Others!G151*US_Others!G$8/SUM(US_Others!G151,US_Others!L151,US_Others!R151)+US_Others!L151*US_Others!L$8/SUM(US_Others!G151,US_Others!L151,US_Others!R151)+US_Others!R151*US_Others!R$8/SUM(US_Others!G151,US_Others!L151,US_Others!R151))&gt;2.5,3,2)),"")</f>
        <v>4</v>
      </c>
      <c r="BH146" s="219" t="str">
        <f>IFERROR(IF((US_Others!Z151*US_Others!Z$8/SUM(US_Others!Z151,US_Others!AB151)+US_Others!AB151*US_Others!AB$8/SUM(US_Others!Z151,US_Others!AB151))&gt;3.5,4,IF((US_Others!Z151*US_Others!Z$8/SUM(US_Others!Z151,US_Others!AB151)+US_Others!AB151*US_Others!AB$8/SUM(US_Others!Z151,US_Others!AB151))&gt;2.5,3,2)),"")</f>
        <v/>
      </c>
      <c r="BI146" s="219" t="str">
        <f>IFERROR(IF((US_Others!AA151*US_Others!AA$8/SUM(US_Others!AA151,US_Others!AC151)+US_Others!AC151*US_Others!AC$8/SUM(US_Others!AA151,US_Others!AC151))&gt;3.5,4,IF((US_Others!AA151*US_Others!AA$8/SUM(US_Others!AA151,US_Others!AC151)+US_Others!AC151*US_Others!AC$8/SUM(US_Others!AA151,US_Others!AC151))&gt;2.5,3,2)),"")</f>
        <v/>
      </c>
      <c r="BJ146" s="219" t="str">
        <f>IFERROR(US_Others!AD151*US_Others!AD$8/US_Others!AD151,"")</f>
        <v/>
      </c>
      <c r="BK146" s="74" t="str">
        <f>IFERROR(US_Others!AE151*US_Others!AE$8/US_Others!AE151,"")</f>
        <v/>
      </c>
      <c r="BL146" s="219" t="str">
        <f>IFERROR(IF(SUMPRODUCT(US_Others!AG151:AI151/SUM(US_Others!AG151:AI151),US_Others!AG$8:AI$8)&gt;3.5,4,IF(SUMPRODUCT(US_Others!AG151:AI151/SUM(US_Others!AG151:AI151),US_Others!AG$8:AI$8)&gt;2.5,3,2)),"")</f>
        <v/>
      </c>
      <c r="BM146" s="219" t="str">
        <f>IFERROR(US_Others!AL151*US_Others!AL$8/US_Others!AL151,"")</f>
        <v/>
      </c>
    </row>
    <row r="147" spans="1:65">
      <c r="A147" s="200" t="s">
        <v>278</v>
      </c>
      <c r="B147" s="332">
        <v>335313</v>
      </c>
      <c r="C147" s="333">
        <f>SUM(US_CO2!C150:AX150)</f>
        <v>0.12170551497910843</v>
      </c>
      <c r="D147" s="333">
        <f>SUM(US_CH4!C150:AC150)</f>
        <v>6.8059756103010165E-5</v>
      </c>
      <c r="E147" s="333">
        <f>SUM(US_N2O!C150:AA150)</f>
        <v>8.6462072185002929E-5</v>
      </c>
      <c r="F147" s="332">
        <f>US_Others!V152+US_Others!U152</f>
        <v>0</v>
      </c>
      <c r="G147" s="332">
        <f>US_Others!C152+US_Others!H152+US_Others!N152</f>
        <v>9.3651649393877155E-6</v>
      </c>
      <c r="H147" s="332">
        <f>US_Others!D152+US_Others!I152+US_Others!O152</f>
        <v>1.5358870500595855E-4</v>
      </c>
      <c r="I147" s="332">
        <f>US_Others!E152+US_Others!J152+US_Others!P152+US_Others!W152</f>
        <v>7.0987950240558888E-4</v>
      </c>
      <c r="J147" s="332">
        <f>US_Others!F152+US_Others!K152+US_Others!Q152</f>
        <v>1.2268366070597908E-4</v>
      </c>
      <c r="K147" s="332">
        <f>US_Others!G152+US_Others!L152+US_Others!R152</f>
        <v>1.2174714421204033E-5</v>
      </c>
      <c r="L147" s="332">
        <f>US_Others!Z152+US_Others!AB152</f>
        <v>0</v>
      </c>
      <c r="M147" s="332">
        <f>US_Others!AA152+US_Others!AC152</f>
        <v>0</v>
      </c>
      <c r="N147" s="332">
        <f>US_Others!AD152</f>
        <v>0</v>
      </c>
      <c r="O147" s="332">
        <f>US_Others!AE152</f>
        <v>0</v>
      </c>
      <c r="P147" s="332">
        <f>SUM(US_Others!AG152:AI152)</f>
        <v>0</v>
      </c>
      <c r="Q147" s="332">
        <f>US_Others!AL152</f>
        <v>0</v>
      </c>
      <c r="R147" s="332"/>
      <c r="S147" s="334">
        <f t="shared" si="2"/>
        <v>121.70551497910843</v>
      </c>
      <c r="T147" s="334">
        <f>D147*1000/Spec!I$6</f>
        <v>2.7223902441204069E-3</v>
      </c>
      <c r="U147" s="334">
        <f>E147*1000/Spec!I$7</f>
        <v>2.9014118182886891E-4</v>
      </c>
      <c r="V147" s="334">
        <f>F147*1000/Spec!I$8</f>
        <v>0</v>
      </c>
      <c r="W147" s="334">
        <f>G147*1000/Spec!I$9</f>
        <v>1.3874318428722541E-5</v>
      </c>
      <c r="X147" s="334">
        <f>H147*1000/Spec!I$10</f>
        <v>4.3882487144559586E-5</v>
      </c>
      <c r="Y147" s="334">
        <f>I147*1000/Spec!I$11</f>
        <v>4.9641923245146075E-4</v>
      </c>
      <c r="Z147" s="334">
        <f>J147*1000/Spec!I$12</f>
        <v>2.7446009106483015E-5</v>
      </c>
      <c r="AA147" s="334">
        <f>K147*1000/Spec!I$15</f>
        <v>1.2410514190829799E-6</v>
      </c>
      <c r="AB147" s="334">
        <f>L147*1000/Spec!I$17</f>
        <v>0</v>
      </c>
      <c r="AC147" s="334">
        <f>M147*1000/Spec!I$18</f>
        <v>0</v>
      </c>
      <c r="AD147" s="335">
        <f>N147*1000/Spec!I$25</f>
        <v>0</v>
      </c>
      <c r="AE147" s="335">
        <f>O147*1000/Spec!I$26</f>
        <v>0</v>
      </c>
      <c r="AF147" s="334">
        <f>P147*1000/Spec!I$21</f>
        <v>0</v>
      </c>
      <c r="AG147" s="334">
        <f>Q147*1000/Spec!I$22</f>
        <v>0</v>
      </c>
      <c r="AI147" s="200">
        <f>S147/'2007output'!$C145</f>
        <v>1.1735176451558039E-2</v>
      </c>
      <c r="AJ147" s="200">
        <f>T147/'2007output'!$C145</f>
        <v>2.6250026459554593E-7</v>
      </c>
      <c r="AK147" s="200">
        <f>U147/'2007output'!$C145</f>
        <v>2.7976201121287137E-8</v>
      </c>
      <c r="AL147" s="200">
        <f>V147/'2007output'!$C145</f>
        <v>0</v>
      </c>
      <c r="AM147" s="200">
        <f>W147/'2007output'!$C145</f>
        <v>1.3377994820868326E-9</v>
      </c>
      <c r="AN147" s="200">
        <f>X147/'2007output'!$C145</f>
        <v>4.2312686476289252E-9</v>
      </c>
      <c r="AO147" s="200">
        <f>Y147/'2007output'!$C145</f>
        <v>4.7866091259421534E-8</v>
      </c>
      <c r="AP147" s="200">
        <f>Z147/'2007output'!$C145</f>
        <v>2.6464187741281472E-9</v>
      </c>
      <c r="AQ147" s="200">
        <f>AA147/'2007output'!$C145</f>
        <v>1.1966555000318001E-10</v>
      </c>
      <c r="AR147" s="200">
        <f>AB147/'2007output'!$C145</f>
        <v>0</v>
      </c>
      <c r="AS147" s="200">
        <f>AC147/'2007output'!$C145</f>
        <v>0</v>
      </c>
      <c r="AT147" s="200">
        <f>AD147/'2007output'!$C145</f>
        <v>0</v>
      </c>
      <c r="AU147" s="200">
        <f>AE147/'2007output'!$C145</f>
        <v>0</v>
      </c>
      <c r="AV147" s="200">
        <f>AF147/'2007output'!$C145</f>
        <v>0</v>
      </c>
      <c r="AW147" s="200">
        <f>AG147/'2007output'!$C145</f>
        <v>0</v>
      </c>
      <c r="AY147" s="370">
        <f>IFERROR(IF(SUMPRODUCT(US_CO2!C150:AX150/SUM(US_CO2!C150:AX150),US_CO2!C$6:AX$6)&gt;3.5,4,IF(SUMPRODUCT(US_CO2!C150:AX150/SUM(US_CO2!C150:AX150),US_CO2!C$6:AX$6)&gt;2.5,3,2)),"")</f>
        <v>4</v>
      </c>
      <c r="AZ147" s="370">
        <f>IFERROR(IF(SUMPRODUCT(US_CH4!C150:AC150/SUM(US_CH4!C150:AC150),US_CH4!C$6:AC$6)&gt;3.5,4,IF(SUMPRODUCT(US_CH4!C150:AC150/SUM(US_CH4!C150:AC150),US_CH4!C$6:AC$6)&gt;2.5,3,2)),"")</f>
        <v>4</v>
      </c>
      <c r="BA147" s="223">
        <f>IFERROR(IF(SUMPRODUCT(US_N2O!C150:AA150/SUM(US_N2O!C150:AA150),US_N2O!C$6:AA$6)&gt;3.5,4,IF(SUMPRODUCT(US_N2O!C150:AA150/SUM(US_N2O!C150:AA150),US_N2O!C$6:AA$6)&gt;2.5,3,2)),"")</f>
        <v>4</v>
      </c>
      <c r="BB147" s="223" t="str">
        <f>IFERROR(IF(SUMPRODUCT(US_Others!U152:V152/SUM(US_Others!U152:V152),US_Others!U$8:V$8)&gt;3.5,4,IF(SUMPRODUCT(US_Others!U152:V152/SUM(US_Others!U152:V152),US_Others!U$8:V$8)&gt;2.5,3,2)),"")</f>
        <v/>
      </c>
      <c r="BC147" s="223">
        <f>IFERROR(IF((US_Others!C152*US_Others!C$8/SUM(US_Others!C152,US_Others!H152,US_Others!N152)+ US_Others!H152*US_Others!H$8/SUM(US_Others!C152,US_Others!H152,US_Others!N152)+US_Others!N152*US_Others!N$8/SUM(US_Others!C152,US_Others!H152,US_Others!N152))&gt;3.5,4,IF((US_Others!C152*US_Others!C$8/SUM(US_Others!C152,US_Others!H152,US_Others!N152)+ US_Others!H152*US_Others!H$8/SUM(US_Others!C152,US_Others!H152,US_Others!N152)+US_Others!N152*US_Others!N$8/SUM(US_Others!C152,US_Others!H152,US_Others!N152))&gt;2.5,3,2)),"")</f>
        <v>4</v>
      </c>
      <c r="BD147" s="223">
        <f>IFERROR(IF((US_Others!D152*US_Others!D$8/SUM(US_Others!D152,US_Others!I152,US_Others!O152)+US_Others!I152*US_Others!I$8/SUM(US_Others!D152,US_Others!I152,US_Others!O152)+US_Others!O152*US_Others!O$8/SUM(US_Others!D152,US_Others!I152,US_Others!O152))&gt;3.5,4,IF((US_Others!D152*US_Others!D$8/SUM(US_Others!D152,US_Others!I152,US_Others!O152)+US_Others!I152*US_Others!I$8/SUM(US_Others!D152,US_Others!I152,US_Others!O152)+US_Others!O152*US_Others!O$8/SUM(US_Others!D152,US_Others!I152,US_Others!O152))&gt;2.5,3,2)),"")</f>
        <v>4</v>
      </c>
      <c r="BE147" s="223">
        <f>IFERROR(IF((US_Others!E152*US_Others!E$8/SUM(US_Others!E152,US_Others!J152,US_Others!P152,US_Others!W152)+US_Others!J152*US_Others!J$8/SUM(US_Others!E152,US_Others!J152,US_Others!P152,US_Others!W152)+US_Others!P152*US_Others!P$8/SUM(US_Others!E152,US_Others!J152,US_Others!P152,US_Others!W152)+US_Others!W152*US_Others!W$8/SUM(US_Others!E152,US_Others!J152,US_Others!P152,US_Others!W152))&gt;3.5,4,IF((US_Others!E152*US_Others!E$8/SUM(US_Others!E152,US_Others!J152,US_Others!P152,US_Others!W152)+US_Others!J152*US_Others!J$8/SUM(US_Others!E152,US_Others!J152,US_Others!P152,US_Others!W152)+US_Others!P152*US_Others!P$8/SUM(US_Others!E152,US_Others!J152,US_Others!P152,US_Others!W152)+US_Others!W152*US_Others!W$8/SUM(US_Others!E152,US_Others!J152,US_Others!P152,US_Others!W152))&gt;2.5,3,2)),"")</f>
        <v>4</v>
      </c>
      <c r="BF147" s="223">
        <f>IFERROR(IF((US_Others!F152*US_Others!F$8/SUM(US_Others!F152,US_Others!K152,US_Others!Q152)+US_Others!K152*US_Others!K$8/SUM(US_Others!F152,US_Others!K152,US_Others!Q152)+US_Others!Q152*US_Others!Q$8/SUM(US_Others!F152,US_Others!K152,US_Others!Q152))&gt;3.5,4,IF((US_Others!F152*US_Others!F$8/SUM(US_Others!F152,US_Others!K152,US_Others!Q152)+US_Others!K152*US_Others!K$8/SUM(US_Others!F152,US_Others!K152,US_Others!Q152)+US_Others!Q152*US_Others!Q$8/SUM(US_Others!F152,US_Others!K152,US_Others!Q152))&gt;2.5,3,2)),"")</f>
        <v>4</v>
      </c>
      <c r="BG147" s="223">
        <f>IFERROR(IF((US_Others!G152*US_Others!G$8/SUM(US_Others!G152,US_Others!L152,US_Others!R152)+US_Others!L152*US_Others!L$8/SUM(US_Others!G152,US_Others!L152,US_Others!R152)+US_Others!R152*US_Others!R$8/SUM(US_Others!G152,US_Others!L152,US_Others!R152))&gt;3.5,4,IF((US_Others!G152*US_Others!G$8/SUM(US_Others!G152,US_Others!L152,US_Others!R152)+US_Others!L152*US_Others!L$8/SUM(US_Others!G152,US_Others!L152,US_Others!R152)+US_Others!R152*US_Others!R$8/SUM(US_Others!G152,US_Others!L152,US_Others!R152))&gt;2.5,3,2)),"")</f>
        <v>4</v>
      </c>
      <c r="BH147" s="219" t="str">
        <f>IFERROR(IF((US_Others!Z152*US_Others!Z$8/SUM(US_Others!Z152,US_Others!AB152)+US_Others!AB152*US_Others!AB$8/SUM(US_Others!Z152,US_Others!AB152))&gt;3.5,4,IF((US_Others!Z152*US_Others!Z$8/SUM(US_Others!Z152,US_Others!AB152)+US_Others!AB152*US_Others!AB$8/SUM(US_Others!Z152,US_Others!AB152))&gt;2.5,3,2)),"")</f>
        <v/>
      </c>
      <c r="BI147" s="219" t="str">
        <f>IFERROR(IF((US_Others!AA152*US_Others!AA$8/SUM(US_Others!AA152,US_Others!AC152)+US_Others!AC152*US_Others!AC$8/SUM(US_Others!AA152,US_Others!AC152))&gt;3.5,4,IF((US_Others!AA152*US_Others!AA$8/SUM(US_Others!AA152,US_Others!AC152)+US_Others!AC152*US_Others!AC$8/SUM(US_Others!AA152,US_Others!AC152))&gt;2.5,3,2)),"")</f>
        <v/>
      </c>
      <c r="BJ147" s="219" t="str">
        <f>IFERROR(US_Others!AD152*US_Others!AD$8/US_Others!AD152,"")</f>
        <v/>
      </c>
      <c r="BK147" s="74" t="str">
        <f>IFERROR(US_Others!AE152*US_Others!AE$8/US_Others!AE152,"")</f>
        <v/>
      </c>
      <c r="BL147" s="219" t="str">
        <f>IFERROR(IF(SUMPRODUCT(US_Others!AG152:AI152/SUM(US_Others!AG152:AI152),US_Others!AG$8:AI$8)&gt;3.5,4,IF(SUMPRODUCT(US_Others!AG152:AI152/SUM(US_Others!AG152:AI152),US_Others!AG$8:AI$8)&gt;2.5,3,2)),"")</f>
        <v/>
      </c>
      <c r="BM147" s="219" t="str">
        <f>IFERROR(US_Others!AL152*US_Others!AL$8/US_Others!AL152,"")</f>
        <v/>
      </c>
    </row>
    <row r="148" spans="1:65">
      <c r="A148" s="200" t="s">
        <v>279</v>
      </c>
      <c r="B148" s="332">
        <v>335314</v>
      </c>
      <c r="C148" s="333">
        <f>SUM(US_CO2!C151:AX151)</f>
        <v>9.3406443487868626E-2</v>
      </c>
      <c r="D148" s="333">
        <f>SUM(US_CH4!C151:AC151)</f>
        <v>4.8133369710885971E-5</v>
      </c>
      <c r="E148" s="333">
        <f>SUM(US_N2O!C151:AA151)</f>
        <v>5.1200422391218096E-5</v>
      </c>
      <c r="F148" s="332">
        <f>US_Others!V153+US_Others!U153</f>
        <v>0</v>
      </c>
      <c r="G148" s="332">
        <f>US_Others!C153+US_Others!H153+US_Others!N153</f>
        <v>0</v>
      </c>
      <c r="H148" s="332">
        <f>US_Others!D153+US_Others!I153+US_Others!O153</f>
        <v>0</v>
      </c>
      <c r="I148" s="332">
        <f>US_Others!E153+US_Others!J153+US_Others!P153+US_Others!W153</f>
        <v>0</v>
      </c>
      <c r="J148" s="332">
        <f>US_Others!F153+US_Others!K153+US_Others!Q153</f>
        <v>0</v>
      </c>
      <c r="K148" s="332">
        <f>US_Others!G153+US_Others!L153+US_Others!R153</f>
        <v>0</v>
      </c>
      <c r="L148" s="332">
        <f>US_Others!Z153+US_Others!AB153</f>
        <v>0</v>
      </c>
      <c r="M148" s="332">
        <f>US_Others!AA153+US_Others!AC153</f>
        <v>0</v>
      </c>
      <c r="N148" s="332">
        <f>US_Others!AD153</f>
        <v>0</v>
      </c>
      <c r="O148" s="332">
        <f>US_Others!AE153</f>
        <v>0</v>
      </c>
      <c r="P148" s="332">
        <f>SUM(US_Others!AG153:AI153)</f>
        <v>0</v>
      </c>
      <c r="Q148" s="332">
        <f>US_Others!AL153</f>
        <v>0</v>
      </c>
      <c r="R148" s="332"/>
      <c r="S148" s="334">
        <f t="shared" si="2"/>
        <v>93.406443487868628</v>
      </c>
      <c r="T148" s="334">
        <f>D148*1000/Spec!I$6</f>
        <v>1.9253347884354388E-3</v>
      </c>
      <c r="U148" s="334">
        <f>E148*1000/Spec!I$7</f>
        <v>1.7181349795710769E-4</v>
      </c>
      <c r="V148" s="334">
        <f>F148*1000/Spec!I$8</f>
        <v>0</v>
      </c>
      <c r="W148" s="334">
        <f>G148*1000/Spec!I$9</f>
        <v>0</v>
      </c>
      <c r="X148" s="334">
        <f>H148*1000/Spec!I$10</f>
        <v>0</v>
      </c>
      <c r="Y148" s="334">
        <f>I148*1000/Spec!I$11</f>
        <v>0</v>
      </c>
      <c r="Z148" s="334">
        <f>J148*1000/Spec!I$12</f>
        <v>0</v>
      </c>
      <c r="AA148" s="334">
        <f>K148*1000/Spec!I$15</f>
        <v>0</v>
      </c>
      <c r="AB148" s="334">
        <f>L148*1000/Spec!I$17</f>
        <v>0</v>
      </c>
      <c r="AC148" s="334">
        <f>M148*1000/Spec!I$18</f>
        <v>0</v>
      </c>
      <c r="AD148" s="335">
        <f>N148*1000/Spec!I$25</f>
        <v>0</v>
      </c>
      <c r="AE148" s="335">
        <f>O148*1000/Spec!I$26</f>
        <v>0</v>
      </c>
      <c r="AF148" s="334">
        <f>P148*1000/Spec!I$21</f>
        <v>0</v>
      </c>
      <c r="AG148" s="334">
        <f>Q148*1000/Spec!I$22</f>
        <v>0</v>
      </c>
      <c r="AI148" s="200">
        <f>S148/'2007output'!$C146</f>
        <v>8.6688114605910568E-3</v>
      </c>
      <c r="AJ148" s="200">
        <f>T148/'2007output'!$C146</f>
        <v>1.7868536319586439E-7</v>
      </c>
      <c r="AK148" s="200">
        <f>U148/'2007output'!$C146</f>
        <v>1.5945568255880065E-8</v>
      </c>
      <c r="AL148" s="200">
        <f>V148/'2007output'!$C146</f>
        <v>0</v>
      </c>
      <c r="AM148" s="200">
        <f>W148/'2007output'!$C146</f>
        <v>0</v>
      </c>
      <c r="AN148" s="200">
        <f>X148/'2007output'!$C146</f>
        <v>0</v>
      </c>
      <c r="AO148" s="200">
        <f>Y148/'2007output'!$C146</f>
        <v>0</v>
      </c>
      <c r="AP148" s="200">
        <f>Z148/'2007output'!$C146</f>
        <v>0</v>
      </c>
      <c r="AQ148" s="200">
        <f>AA148/'2007output'!$C146</f>
        <v>0</v>
      </c>
      <c r="AR148" s="200">
        <f>AB148/'2007output'!$C146</f>
        <v>0</v>
      </c>
      <c r="AS148" s="200">
        <f>AC148/'2007output'!$C146</f>
        <v>0</v>
      </c>
      <c r="AT148" s="200">
        <f>AD148/'2007output'!$C146</f>
        <v>0</v>
      </c>
      <c r="AU148" s="200">
        <f>AE148/'2007output'!$C146</f>
        <v>0</v>
      </c>
      <c r="AV148" s="200">
        <f>AF148/'2007output'!$C146</f>
        <v>0</v>
      </c>
      <c r="AW148" s="200">
        <f>AG148/'2007output'!$C146</f>
        <v>0</v>
      </c>
      <c r="AY148" s="370">
        <f>IFERROR(IF(SUMPRODUCT(US_CO2!C151:AX151/SUM(US_CO2!C151:AX151),US_CO2!C$6:AX$6)&gt;3.5,4,IF(SUMPRODUCT(US_CO2!C151:AX151/SUM(US_CO2!C151:AX151),US_CO2!C$6:AX$6)&gt;2.5,3,2)),"")</f>
        <v>4</v>
      </c>
      <c r="AZ148" s="370">
        <f>IFERROR(IF(SUMPRODUCT(US_CH4!C151:AC151/SUM(US_CH4!C151:AC151),US_CH4!C$6:AC$6)&gt;3.5,4,IF(SUMPRODUCT(US_CH4!C151:AC151/SUM(US_CH4!C151:AC151),US_CH4!C$6:AC$6)&gt;2.5,3,2)),"")</f>
        <v>4</v>
      </c>
      <c r="BA148" s="223">
        <f>IFERROR(IF(SUMPRODUCT(US_N2O!C151:AA151/SUM(US_N2O!C151:AA151),US_N2O!C$6:AA$6)&gt;3.5,4,IF(SUMPRODUCT(US_N2O!C151:AA151/SUM(US_N2O!C151:AA151),US_N2O!C$6:AA$6)&gt;2.5,3,2)),"")</f>
        <v>4</v>
      </c>
      <c r="BB148" s="223" t="str">
        <f>IFERROR(IF(SUMPRODUCT(US_Others!U153:V153/SUM(US_Others!U153:V153),US_Others!U$8:V$8)&gt;3.5,4,IF(SUMPRODUCT(US_Others!U153:V153/SUM(US_Others!U153:V153),US_Others!U$8:V$8)&gt;2.5,3,2)),"")</f>
        <v/>
      </c>
      <c r="BC148" s="223" t="str">
        <f>IFERROR(IF((US_Others!C153*US_Others!C$8/SUM(US_Others!C153,US_Others!H153,US_Others!N153)+ US_Others!H153*US_Others!H$8/SUM(US_Others!C153,US_Others!H153,US_Others!N153)+US_Others!N153*US_Others!N$8/SUM(US_Others!C153,US_Others!H153,US_Others!N153))&gt;3.5,4,IF((US_Others!C153*US_Others!C$8/SUM(US_Others!C153,US_Others!H153,US_Others!N153)+ US_Others!H153*US_Others!H$8/SUM(US_Others!C153,US_Others!H153,US_Others!N153)+US_Others!N153*US_Others!N$8/SUM(US_Others!C153,US_Others!H153,US_Others!N153))&gt;2.5,3,2)),"")</f>
        <v/>
      </c>
      <c r="BD148" s="223" t="str">
        <f>IFERROR(IF((US_Others!D153*US_Others!D$8/SUM(US_Others!D153,US_Others!I153,US_Others!O153)+US_Others!I153*US_Others!I$8/SUM(US_Others!D153,US_Others!I153,US_Others!O153)+US_Others!O153*US_Others!O$8/SUM(US_Others!D153,US_Others!I153,US_Others!O153))&gt;3.5,4,IF((US_Others!D153*US_Others!D$8/SUM(US_Others!D153,US_Others!I153,US_Others!O153)+US_Others!I153*US_Others!I$8/SUM(US_Others!D153,US_Others!I153,US_Others!O153)+US_Others!O153*US_Others!O$8/SUM(US_Others!D153,US_Others!I153,US_Others!O153))&gt;2.5,3,2)),"")</f>
        <v/>
      </c>
      <c r="BE148" s="223" t="str">
        <f>IFERROR(IF((US_Others!E153*US_Others!E$8/SUM(US_Others!E153,US_Others!J153,US_Others!P153,US_Others!W153)+US_Others!J153*US_Others!J$8/SUM(US_Others!E153,US_Others!J153,US_Others!P153,US_Others!W153)+US_Others!P153*US_Others!P$8/SUM(US_Others!E153,US_Others!J153,US_Others!P153,US_Others!W153)+US_Others!W153*US_Others!W$8/SUM(US_Others!E153,US_Others!J153,US_Others!P153,US_Others!W153))&gt;3.5,4,IF((US_Others!E153*US_Others!E$8/SUM(US_Others!E153,US_Others!J153,US_Others!P153,US_Others!W153)+US_Others!J153*US_Others!J$8/SUM(US_Others!E153,US_Others!J153,US_Others!P153,US_Others!W153)+US_Others!P153*US_Others!P$8/SUM(US_Others!E153,US_Others!J153,US_Others!P153,US_Others!W153)+US_Others!W153*US_Others!W$8/SUM(US_Others!E153,US_Others!J153,US_Others!P153,US_Others!W153))&gt;2.5,3,2)),"")</f>
        <v/>
      </c>
      <c r="BF148" s="223" t="str">
        <f>IFERROR(IF((US_Others!F153*US_Others!F$8/SUM(US_Others!F153,US_Others!K153,US_Others!Q153)+US_Others!K153*US_Others!K$8/SUM(US_Others!F153,US_Others!K153,US_Others!Q153)+US_Others!Q153*US_Others!Q$8/SUM(US_Others!F153,US_Others!K153,US_Others!Q153))&gt;3.5,4,IF((US_Others!F153*US_Others!F$8/SUM(US_Others!F153,US_Others!K153,US_Others!Q153)+US_Others!K153*US_Others!K$8/SUM(US_Others!F153,US_Others!K153,US_Others!Q153)+US_Others!Q153*US_Others!Q$8/SUM(US_Others!F153,US_Others!K153,US_Others!Q153))&gt;2.5,3,2)),"")</f>
        <v/>
      </c>
      <c r="BG148" s="223" t="str">
        <f>IFERROR(IF((US_Others!G153*US_Others!G$8/SUM(US_Others!G153,US_Others!L153,US_Others!R153)+US_Others!L153*US_Others!L$8/SUM(US_Others!G153,US_Others!L153,US_Others!R153)+US_Others!R153*US_Others!R$8/SUM(US_Others!G153,US_Others!L153,US_Others!R153))&gt;3.5,4,IF((US_Others!G153*US_Others!G$8/SUM(US_Others!G153,US_Others!L153,US_Others!R153)+US_Others!L153*US_Others!L$8/SUM(US_Others!G153,US_Others!L153,US_Others!R153)+US_Others!R153*US_Others!R$8/SUM(US_Others!G153,US_Others!L153,US_Others!R153))&gt;2.5,3,2)),"")</f>
        <v/>
      </c>
      <c r="BH148" s="219" t="str">
        <f>IFERROR(IF((US_Others!Z153*US_Others!Z$8/SUM(US_Others!Z153,US_Others!AB153)+US_Others!AB153*US_Others!AB$8/SUM(US_Others!Z153,US_Others!AB153))&gt;3.5,4,IF((US_Others!Z153*US_Others!Z$8/SUM(US_Others!Z153,US_Others!AB153)+US_Others!AB153*US_Others!AB$8/SUM(US_Others!Z153,US_Others!AB153))&gt;2.5,3,2)),"")</f>
        <v/>
      </c>
      <c r="BI148" s="219" t="str">
        <f>IFERROR(IF((US_Others!AA153*US_Others!AA$8/SUM(US_Others!AA153,US_Others!AC153)+US_Others!AC153*US_Others!AC$8/SUM(US_Others!AA153,US_Others!AC153))&gt;3.5,4,IF((US_Others!AA153*US_Others!AA$8/SUM(US_Others!AA153,US_Others!AC153)+US_Others!AC153*US_Others!AC$8/SUM(US_Others!AA153,US_Others!AC153))&gt;2.5,3,2)),"")</f>
        <v/>
      </c>
      <c r="BJ148" s="219" t="str">
        <f>IFERROR(US_Others!AD153*US_Others!AD$8/US_Others!AD153,"")</f>
        <v/>
      </c>
      <c r="BK148" s="74" t="str">
        <f>IFERROR(US_Others!AE153*US_Others!AE$8/US_Others!AE153,"")</f>
        <v/>
      </c>
      <c r="BL148" s="219" t="str">
        <f>IFERROR(IF(SUMPRODUCT(US_Others!AG153:AI153/SUM(US_Others!AG153:AI153),US_Others!AG$8:AI$8)&gt;3.5,4,IF(SUMPRODUCT(US_Others!AG153:AI153/SUM(US_Others!AG153:AI153),US_Others!AG$8:AI$8)&gt;2.5,3,2)),"")</f>
        <v/>
      </c>
      <c r="BM148" s="219" t="str">
        <f>IFERROR(US_Others!AL153*US_Others!AL$8/US_Others!AL153,"")</f>
        <v/>
      </c>
    </row>
    <row r="149" spans="1:65">
      <c r="A149" s="200" t="s">
        <v>280</v>
      </c>
      <c r="B149" s="332">
        <v>335911</v>
      </c>
      <c r="C149" s="333">
        <f>SUM(US_CO2!C152:AX152)</f>
        <v>0.28499940060822621</v>
      </c>
      <c r="D149" s="333">
        <f>SUM(US_CH4!C152:AC152)</f>
        <v>1.5590628469892075E-4</v>
      </c>
      <c r="E149" s="333">
        <f>SUM(US_N2O!C152:AA152)</f>
        <v>1.8964386418257416E-4</v>
      </c>
      <c r="F149" s="332">
        <f>US_Others!V154+US_Others!U154</f>
        <v>0</v>
      </c>
      <c r="G149" s="332">
        <f>US_Others!C154+US_Others!H154+US_Others!N154</f>
        <v>0</v>
      </c>
      <c r="H149" s="332">
        <f>US_Others!D154+US_Others!I154+US_Others!O154</f>
        <v>0</v>
      </c>
      <c r="I149" s="332">
        <f>US_Others!E154+US_Others!J154+US_Others!P154+US_Others!W154</f>
        <v>0</v>
      </c>
      <c r="J149" s="332">
        <f>US_Others!F154+US_Others!K154+US_Others!Q154</f>
        <v>0</v>
      </c>
      <c r="K149" s="332">
        <f>US_Others!G154+US_Others!L154+US_Others!R154</f>
        <v>0</v>
      </c>
      <c r="L149" s="332">
        <f>US_Others!Z154+US_Others!AB154</f>
        <v>0</v>
      </c>
      <c r="M149" s="332">
        <f>US_Others!AA154+US_Others!AC154</f>
        <v>0</v>
      </c>
      <c r="N149" s="332">
        <f>US_Others!AD154</f>
        <v>0</v>
      </c>
      <c r="O149" s="332">
        <f>US_Others!AE154</f>
        <v>0</v>
      </c>
      <c r="P149" s="332">
        <f>SUM(US_Others!AG154:AI154)</f>
        <v>0</v>
      </c>
      <c r="Q149" s="332">
        <f>US_Others!AL154</f>
        <v>0</v>
      </c>
      <c r="R149" s="332"/>
      <c r="S149" s="334">
        <f t="shared" si="2"/>
        <v>284.99940060822621</v>
      </c>
      <c r="T149" s="334">
        <f>D149*1000/Spec!I$6</f>
        <v>6.2362513879568307E-3</v>
      </c>
      <c r="U149" s="334">
        <f>E149*1000/Spec!I$7</f>
        <v>6.3638880598179248E-4</v>
      </c>
      <c r="V149" s="334">
        <f>F149*1000/Spec!I$8</f>
        <v>0</v>
      </c>
      <c r="W149" s="334">
        <f>G149*1000/Spec!I$9</f>
        <v>0</v>
      </c>
      <c r="X149" s="334">
        <f>H149*1000/Spec!I$10</f>
        <v>0</v>
      </c>
      <c r="Y149" s="334">
        <f>I149*1000/Spec!I$11</f>
        <v>0</v>
      </c>
      <c r="Z149" s="334">
        <f>J149*1000/Spec!I$12</f>
        <v>0</v>
      </c>
      <c r="AA149" s="334">
        <f>K149*1000/Spec!I$15</f>
        <v>0</v>
      </c>
      <c r="AB149" s="334">
        <f>L149*1000/Spec!I$17</f>
        <v>0</v>
      </c>
      <c r="AC149" s="334">
        <f>M149*1000/Spec!I$18</f>
        <v>0</v>
      </c>
      <c r="AD149" s="335">
        <f>N149*1000/Spec!I$25</f>
        <v>0</v>
      </c>
      <c r="AE149" s="335">
        <f>O149*1000/Spec!I$26</f>
        <v>0</v>
      </c>
      <c r="AF149" s="334">
        <f>P149*1000/Spec!I$21</f>
        <v>0</v>
      </c>
      <c r="AG149" s="334">
        <f>Q149*1000/Spec!I$22</f>
        <v>0</v>
      </c>
      <c r="AI149" s="200">
        <f>S149/'2007output'!$C147</f>
        <v>5.0026224435356544E-2</v>
      </c>
      <c r="AJ149" s="200">
        <f>T149/'2007output'!$C147</f>
        <v>1.0946553252513307E-6</v>
      </c>
      <c r="AK149" s="200">
        <f>U149/'2007output'!$C147</f>
        <v>1.117059515502532E-7</v>
      </c>
      <c r="AL149" s="200">
        <f>V149/'2007output'!$C147</f>
        <v>0</v>
      </c>
      <c r="AM149" s="200">
        <f>W149/'2007output'!$C147</f>
        <v>0</v>
      </c>
      <c r="AN149" s="200">
        <f>X149/'2007output'!$C147</f>
        <v>0</v>
      </c>
      <c r="AO149" s="200">
        <f>Y149/'2007output'!$C147</f>
        <v>0</v>
      </c>
      <c r="AP149" s="200">
        <f>Z149/'2007output'!$C147</f>
        <v>0</v>
      </c>
      <c r="AQ149" s="200">
        <f>AA149/'2007output'!$C147</f>
        <v>0</v>
      </c>
      <c r="AR149" s="200">
        <f>AB149/'2007output'!$C147</f>
        <v>0</v>
      </c>
      <c r="AS149" s="200">
        <f>AC149/'2007output'!$C147</f>
        <v>0</v>
      </c>
      <c r="AT149" s="200">
        <f>AD149/'2007output'!$C147</f>
        <v>0</v>
      </c>
      <c r="AU149" s="200">
        <f>AE149/'2007output'!$C147</f>
        <v>0</v>
      </c>
      <c r="AV149" s="200">
        <f>AF149/'2007output'!$C147</f>
        <v>0</v>
      </c>
      <c r="AW149" s="200">
        <f>AG149/'2007output'!$C147</f>
        <v>0</v>
      </c>
      <c r="AY149" s="370">
        <f>IFERROR(IF(SUMPRODUCT(US_CO2!C152:AX152/SUM(US_CO2!C152:AX152),US_CO2!C$6:AX$6)&gt;3.5,4,IF(SUMPRODUCT(US_CO2!C152:AX152/SUM(US_CO2!C152:AX152),US_CO2!C$6:AX$6)&gt;2.5,3,2)),"")</f>
        <v>4</v>
      </c>
      <c r="AZ149" s="370">
        <f>IFERROR(IF(SUMPRODUCT(US_CH4!C152:AC152/SUM(US_CH4!C152:AC152),US_CH4!C$6:AC$6)&gt;3.5,4,IF(SUMPRODUCT(US_CH4!C152:AC152/SUM(US_CH4!C152:AC152),US_CH4!C$6:AC$6)&gt;2.5,3,2)),"")</f>
        <v>4</v>
      </c>
      <c r="BA149" s="223">
        <f>IFERROR(IF(SUMPRODUCT(US_N2O!C152:AA152/SUM(US_N2O!C152:AA152),US_N2O!C$6:AA$6)&gt;3.5,4,IF(SUMPRODUCT(US_N2O!C152:AA152/SUM(US_N2O!C152:AA152),US_N2O!C$6:AA$6)&gt;2.5,3,2)),"")</f>
        <v>4</v>
      </c>
      <c r="BB149" s="223" t="str">
        <f>IFERROR(IF(SUMPRODUCT(US_Others!U154:V154/SUM(US_Others!U154:V154),US_Others!U$8:V$8)&gt;3.5,4,IF(SUMPRODUCT(US_Others!U154:V154/SUM(US_Others!U154:V154),US_Others!U$8:V$8)&gt;2.5,3,2)),"")</f>
        <v/>
      </c>
      <c r="BC149" s="223" t="str">
        <f>IFERROR(IF((US_Others!C154*US_Others!C$8/SUM(US_Others!C154,US_Others!H154,US_Others!N154)+ US_Others!H154*US_Others!H$8/SUM(US_Others!C154,US_Others!H154,US_Others!N154)+US_Others!N154*US_Others!N$8/SUM(US_Others!C154,US_Others!H154,US_Others!N154))&gt;3.5,4,IF((US_Others!C154*US_Others!C$8/SUM(US_Others!C154,US_Others!H154,US_Others!N154)+ US_Others!H154*US_Others!H$8/SUM(US_Others!C154,US_Others!H154,US_Others!N154)+US_Others!N154*US_Others!N$8/SUM(US_Others!C154,US_Others!H154,US_Others!N154))&gt;2.5,3,2)),"")</f>
        <v/>
      </c>
      <c r="BD149" s="223" t="str">
        <f>IFERROR(IF((US_Others!D154*US_Others!D$8/SUM(US_Others!D154,US_Others!I154,US_Others!O154)+US_Others!I154*US_Others!I$8/SUM(US_Others!D154,US_Others!I154,US_Others!O154)+US_Others!O154*US_Others!O$8/SUM(US_Others!D154,US_Others!I154,US_Others!O154))&gt;3.5,4,IF((US_Others!D154*US_Others!D$8/SUM(US_Others!D154,US_Others!I154,US_Others!O154)+US_Others!I154*US_Others!I$8/SUM(US_Others!D154,US_Others!I154,US_Others!O154)+US_Others!O154*US_Others!O$8/SUM(US_Others!D154,US_Others!I154,US_Others!O154))&gt;2.5,3,2)),"")</f>
        <v/>
      </c>
      <c r="BE149" s="223" t="str">
        <f>IFERROR(IF((US_Others!E154*US_Others!E$8/SUM(US_Others!E154,US_Others!J154,US_Others!P154,US_Others!W154)+US_Others!J154*US_Others!J$8/SUM(US_Others!E154,US_Others!J154,US_Others!P154,US_Others!W154)+US_Others!P154*US_Others!P$8/SUM(US_Others!E154,US_Others!J154,US_Others!P154,US_Others!W154)+US_Others!W154*US_Others!W$8/SUM(US_Others!E154,US_Others!J154,US_Others!P154,US_Others!W154))&gt;3.5,4,IF((US_Others!E154*US_Others!E$8/SUM(US_Others!E154,US_Others!J154,US_Others!P154,US_Others!W154)+US_Others!J154*US_Others!J$8/SUM(US_Others!E154,US_Others!J154,US_Others!P154,US_Others!W154)+US_Others!P154*US_Others!P$8/SUM(US_Others!E154,US_Others!J154,US_Others!P154,US_Others!W154)+US_Others!W154*US_Others!W$8/SUM(US_Others!E154,US_Others!J154,US_Others!P154,US_Others!W154))&gt;2.5,3,2)),"")</f>
        <v/>
      </c>
      <c r="BF149" s="223" t="str">
        <f>IFERROR(IF((US_Others!F154*US_Others!F$8/SUM(US_Others!F154,US_Others!K154,US_Others!Q154)+US_Others!K154*US_Others!K$8/SUM(US_Others!F154,US_Others!K154,US_Others!Q154)+US_Others!Q154*US_Others!Q$8/SUM(US_Others!F154,US_Others!K154,US_Others!Q154))&gt;3.5,4,IF((US_Others!F154*US_Others!F$8/SUM(US_Others!F154,US_Others!K154,US_Others!Q154)+US_Others!K154*US_Others!K$8/SUM(US_Others!F154,US_Others!K154,US_Others!Q154)+US_Others!Q154*US_Others!Q$8/SUM(US_Others!F154,US_Others!K154,US_Others!Q154))&gt;2.5,3,2)),"")</f>
        <v/>
      </c>
      <c r="BG149" s="223" t="str">
        <f>IFERROR(IF((US_Others!G154*US_Others!G$8/SUM(US_Others!G154,US_Others!L154,US_Others!R154)+US_Others!L154*US_Others!L$8/SUM(US_Others!G154,US_Others!L154,US_Others!R154)+US_Others!R154*US_Others!R$8/SUM(US_Others!G154,US_Others!L154,US_Others!R154))&gt;3.5,4,IF((US_Others!G154*US_Others!G$8/SUM(US_Others!G154,US_Others!L154,US_Others!R154)+US_Others!L154*US_Others!L$8/SUM(US_Others!G154,US_Others!L154,US_Others!R154)+US_Others!R154*US_Others!R$8/SUM(US_Others!G154,US_Others!L154,US_Others!R154))&gt;2.5,3,2)),"")</f>
        <v/>
      </c>
      <c r="BH149" s="219" t="str">
        <f>IFERROR(IF((US_Others!Z154*US_Others!Z$8/SUM(US_Others!Z154,US_Others!AB154)+US_Others!AB154*US_Others!AB$8/SUM(US_Others!Z154,US_Others!AB154))&gt;3.5,4,IF((US_Others!Z154*US_Others!Z$8/SUM(US_Others!Z154,US_Others!AB154)+US_Others!AB154*US_Others!AB$8/SUM(US_Others!Z154,US_Others!AB154))&gt;2.5,3,2)),"")</f>
        <v/>
      </c>
      <c r="BI149" s="219" t="str">
        <f>IFERROR(IF((US_Others!AA154*US_Others!AA$8/SUM(US_Others!AA154,US_Others!AC154)+US_Others!AC154*US_Others!AC$8/SUM(US_Others!AA154,US_Others!AC154))&gt;3.5,4,IF((US_Others!AA154*US_Others!AA$8/SUM(US_Others!AA154,US_Others!AC154)+US_Others!AC154*US_Others!AC$8/SUM(US_Others!AA154,US_Others!AC154))&gt;2.5,3,2)),"")</f>
        <v/>
      </c>
      <c r="BJ149" s="219" t="str">
        <f>IFERROR(US_Others!AD154*US_Others!AD$8/US_Others!AD154,"")</f>
        <v/>
      </c>
      <c r="BK149" s="74" t="str">
        <f>IFERROR(US_Others!AE154*US_Others!AE$8/US_Others!AE154,"")</f>
        <v/>
      </c>
      <c r="BL149" s="219" t="str">
        <f>IFERROR(IF(SUMPRODUCT(US_Others!AG154:AI154/SUM(US_Others!AG154:AI154),US_Others!AG$8:AI$8)&gt;3.5,4,IF(SUMPRODUCT(US_Others!AG154:AI154/SUM(US_Others!AG154:AI154),US_Others!AG$8:AI$8)&gt;2.5,3,2)),"")</f>
        <v/>
      </c>
      <c r="BM149" s="219" t="str">
        <f>IFERROR(US_Others!AL154*US_Others!AL$8/US_Others!AL154,"")</f>
        <v/>
      </c>
    </row>
    <row r="150" spans="1:65">
      <c r="A150" s="200" t="s">
        <v>281</v>
      </c>
      <c r="B150" s="332">
        <v>335912</v>
      </c>
      <c r="C150" s="333">
        <f>SUM(US_CO2!C153:AX153)</f>
        <v>2.1087793056862585E-2</v>
      </c>
      <c r="D150" s="333">
        <f>SUM(US_CH4!C153:AC153)</f>
        <v>1.1747579244571851E-5</v>
      </c>
      <c r="E150" s="333">
        <f>SUM(US_N2O!C153:AA153)</f>
        <v>1.481463192490398E-5</v>
      </c>
      <c r="F150" s="332">
        <f>US_Others!V155+US_Others!U155</f>
        <v>0</v>
      </c>
      <c r="G150" s="332">
        <f>US_Others!C155+US_Others!H155+US_Others!N155</f>
        <v>9.3651649393877155E-6</v>
      </c>
      <c r="H150" s="332">
        <f>US_Others!D155+US_Others!I155+US_Others!O155</f>
        <v>1.5358870500595855E-4</v>
      </c>
      <c r="I150" s="332">
        <f>US_Others!E155+US_Others!J155+US_Others!P155+US_Others!W155</f>
        <v>7.0987950240558888E-4</v>
      </c>
      <c r="J150" s="332">
        <f>US_Others!F155+US_Others!K155+US_Others!Q155</f>
        <v>1.2268366070597908E-4</v>
      </c>
      <c r="K150" s="332">
        <f>US_Others!G155+US_Others!L155+US_Others!R155</f>
        <v>1.2174714421204033E-5</v>
      </c>
      <c r="L150" s="332">
        <f>US_Others!Z155+US_Others!AB155</f>
        <v>0</v>
      </c>
      <c r="M150" s="332">
        <f>US_Others!AA155+US_Others!AC155</f>
        <v>0</v>
      </c>
      <c r="N150" s="332">
        <f>US_Others!AD155</f>
        <v>0</v>
      </c>
      <c r="O150" s="332">
        <f>US_Others!AE155</f>
        <v>0</v>
      </c>
      <c r="P150" s="332">
        <f>SUM(US_Others!AG155:AI155)</f>
        <v>0</v>
      </c>
      <c r="Q150" s="332">
        <f>US_Others!AL155</f>
        <v>0</v>
      </c>
      <c r="R150" s="332"/>
      <c r="S150" s="334">
        <f t="shared" si="2"/>
        <v>21.087793056862584</v>
      </c>
      <c r="T150" s="334">
        <f>D150*1000/Spec!I$6</f>
        <v>4.6990316978287404E-4</v>
      </c>
      <c r="U150" s="334">
        <f>E150*1000/Spec!I$7</f>
        <v>4.9713529949342212E-5</v>
      </c>
      <c r="V150" s="334">
        <f>F150*1000/Spec!I$8</f>
        <v>0</v>
      </c>
      <c r="W150" s="334">
        <f>G150*1000/Spec!I$9</f>
        <v>1.3874318428722541E-5</v>
      </c>
      <c r="X150" s="334">
        <f>H150*1000/Spec!I$10</f>
        <v>4.3882487144559586E-5</v>
      </c>
      <c r="Y150" s="334">
        <f>I150*1000/Spec!I$11</f>
        <v>4.9641923245146075E-4</v>
      </c>
      <c r="Z150" s="334">
        <f>J150*1000/Spec!I$12</f>
        <v>2.7446009106483015E-5</v>
      </c>
      <c r="AA150" s="334">
        <f>K150*1000/Spec!I$15</f>
        <v>1.2410514190829799E-6</v>
      </c>
      <c r="AB150" s="334">
        <f>L150*1000/Spec!I$17</f>
        <v>0</v>
      </c>
      <c r="AC150" s="334">
        <f>M150*1000/Spec!I$18</f>
        <v>0</v>
      </c>
      <c r="AD150" s="335">
        <f>N150*1000/Spec!I$25</f>
        <v>0</v>
      </c>
      <c r="AE150" s="335">
        <f>O150*1000/Spec!I$26</f>
        <v>0</v>
      </c>
      <c r="AF150" s="334">
        <f>P150*1000/Spec!I$21</f>
        <v>0</v>
      </c>
      <c r="AG150" s="334">
        <f>Q150*1000/Spec!I$22</f>
        <v>0</v>
      </c>
      <c r="AI150" s="200">
        <f>S150/'2007output'!$C148</f>
        <v>6.8466860574229165E-3</v>
      </c>
      <c r="AJ150" s="200">
        <f>T150/'2007output'!$C148</f>
        <v>1.5256596421521884E-7</v>
      </c>
      <c r="AK150" s="200">
        <f>U150/'2007output'!$C148</f>
        <v>1.614075647705916E-8</v>
      </c>
      <c r="AL150" s="200">
        <f>V150/'2007output'!$C148</f>
        <v>0</v>
      </c>
      <c r="AM150" s="200">
        <f>W150/'2007output'!$C148</f>
        <v>4.5046488404943318E-9</v>
      </c>
      <c r="AN150" s="200">
        <f>X150/'2007output'!$C148</f>
        <v>1.4247560761220645E-8</v>
      </c>
      <c r="AO150" s="200">
        <f>Y150/'2007output'!$C148</f>
        <v>1.611750754712535E-7</v>
      </c>
      <c r="AP150" s="200">
        <f>Z150/'2007output'!$C148</f>
        <v>8.9110419176892901E-9</v>
      </c>
      <c r="AQ150" s="200">
        <f>AA150/'2007output'!$C148</f>
        <v>4.0293877242953891E-10</v>
      </c>
      <c r="AR150" s="200">
        <f>AB150/'2007output'!$C148</f>
        <v>0</v>
      </c>
      <c r="AS150" s="200">
        <f>AC150/'2007output'!$C148</f>
        <v>0</v>
      </c>
      <c r="AT150" s="200">
        <f>AD150/'2007output'!$C148</f>
        <v>0</v>
      </c>
      <c r="AU150" s="200">
        <f>AE150/'2007output'!$C148</f>
        <v>0</v>
      </c>
      <c r="AV150" s="200">
        <f>AF150/'2007output'!$C148</f>
        <v>0</v>
      </c>
      <c r="AW150" s="200">
        <f>AG150/'2007output'!$C148</f>
        <v>0</v>
      </c>
      <c r="AY150" s="370">
        <f>IFERROR(IF(SUMPRODUCT(US_CO2!C153:AX153/SUM(US_CO2!C153:AX153),US_CO2!C$6:AX$6)&gt;3.5,4,IF(SUMPRODUCT(US_CO2!C153:AX153/SUM(US_CO2!C153:AX153),US_CO2!C$6:AX$6)&gt;2.5,3,2)),"")</f>
        <v>4</v>
      </c>
      <c r="AZ150" s="370">
        <f>IFERROR(IF(SUMPRODUCT(US_CH4!C153:AC153/SUM(US_CH4!C153:AC153),US_CH4!C$6:AC$6)&gt;3.5,4,IF(SUMPRODUCT(US_CH4!C153:AC153/SUM(US_CH4!C153:AC153),US_CH4!C$6:AC$6)&gt;2.5,3,2)),"")</f>
        <v>4</v>
      </c>
      <c r="BA150" s="223">
        <f>IFERROR(IF(SUMPRODUCT(US_N2O!C153:AA153/SUM(US_N2O!C153:AA153),US_N2O!C$6:AA$6)&gt;3.5,4,IF(SUMPRODUCT(US_N2O!C153:AA153/SUM(US_N2O!C153:AA153),US_N2O!C$6:AA$6)&gt;2.5,3,2)),"")</f>
        <v>4</v>
      </c>
      <c r="BB150" s="223" t="str">
        <f>IFERROR(IF(SUMPRODUCT(US_Others!U155:V155/SUM(US_Others!U155:V155),US_Others!U$8:V$8)&gt;3.5,4,IF(SUMPRODUCT(US_Others!U155:V155/SUM(US_Others!U155:V155),US_Others!U$8:V$8)&gt;2.5,3,2)),"")</f>
        <v/>
      </c>
      <c r="BC150" s="223">
        <f>IFERROR(IF((US_Others!C155*US_Others!C$8/SUM(US_Others!C155,US_Others!H155,US_Others!N155)+ US_Others!H155*US_Others!H$8/SUM(US_Others!C155,US_Others!H155,US_Others!N155)+US_Others!N155*US_Others!N$8/SUM(US_Others!C155,US_Others!H155,US_Others!N155))&gt;3.5,4,IF((US_Others!C155*US_Others!C$8/SUM(US_Others!C155,US_Others!H155,US_Others!N155)+ US_Others!H155*US_Others!H$8/SUM(US_Others!C155,US_Others!H155,US_Others!N155)+US_Others!N155*US_Others!N$8/SUM(US_Others!C155,US_Others!H155,US_Others!N155))&gt;2.5,3,2)),"")</f>
        <v>4</v>
      </c>
      <c r="BD150" s="223">
        <f>IFERROR(IF((US_Others!D155*US_Others!D$8/SUM(US_Others!D155,US_Others!I155,US_Others!O155)+US_Others!I155*US_Others!I$8/SUM(US_Others!D155,US_Others!I155,US_Others!O155)+US_Others!O155*US_Others!O$8/SUM(US_Others!D155,US_Others!I155,US_Others!O155))&gt;3.5,4,IF((US_Others!D155*US_Others!D$8/SUM(US_Others!D155,US_Others!I155,US_Others!O155)+US_Others!I155*US_Others!I$8/SUM(US_Others!D155,US_Others!I155,US_Others!O155)+US_Others!O155*US_Others!O$8/SUM(US_Others!D155,US_Others!I155,US_Others!O155))&gt;2.5,3,2)),"")</f>
        <v>4</v>
      </c>
      <c r="BE150" s="223">
        <f>IFERROR(IF((US_Others!E155*US_Others!E$8/SUM(US_Others!E155,US_Others!J155,US_Others!P155,US_Others!W155)+US_Others!J155*US_Others!J$8/SUM(US_Others!E155,US_Others!J155,US_Others!P155,US_Others!W155)+US_Others!P155*US_Others!P$8/SUM(US_Others!E155,US_Others!J155,US_Others!P155,US_Others!W155)+US_Others!W155*US_Others!W$8/SUM(US_Others!E155,US_Others!J155,US_Others!P155,US_Others!W155))&gt;3.5,4,IF((US_Others!E155*US_Others!E$8/SUM(US_Others!E155,US_Others!J155,US_Others!P155,US_Others!W155)+US_Others!J155*US_Others!J$8/SUM(US_Others!E155,US_Others!J155,US_Others!P155,US_Others!W155)+US_Others!P155*US_Others!P$8/SUM(US_Others!E155,US_Others!J155,US_Others!P155,US_Others!W155)+US_Others!W155*US_Others!W$8/SUM(US_Others!E155,US_Others!J155,US_Others!P155,US_Others!W155))&gt;2.5,3,2)),"")</f>
        <v>4</v>
      </c>
      <c r="BF150" s="223">
        <f>IFERROR(IF((US_Others!F155*US_Others!F$8/SUM(US_Others!F155,US_Others!K155,US_Others!Q155)+US_Others!K155*US_Others!K$8/SUM(US_Others!F155,US_Others!K155,US_Others!Q155)+US_Others!Q155*US_Others!Q$8/SUM(US_Others!F155,US_Others!K155,US_Others!Q155))&gt;3.5,4,IF((US_Others!F155*US_Others!F$8/SUM(US_Others!F155,US_Others!K155,US_Others!Q155)+US_Others!K155*US_Others!K$8/SUM(US_Others!F155,US_Others!K155,US_Others!Q155)+US_Others!Q155*US_Others!Q$8/SUM(US_Others!F155,US_Others!K155,US_Others!Q155))&gt;2.5,3,2)),"")</f>
        <v>4</v>
      </c>
      <c r="BG150" s="223">
        <f>IFERROR(IF((US_Others!G155*US_Others!G$8/SUM(US_Others!G155,US_Others!L155,US_Others!R155)+US_Others!L155*US_Others!L$8/SUM(US_Others!G155,US_Others!L155,US_Others!R155)+US_Others!R155*US_Others!R$8/SUM(US_Others!G155,US_Others!L155,US_Others!R155))&gt;3.5,4,IF((US_Others!G155*US_Others!G$8/SUM(US_Others!G155,US_Others!L155,US_Others!R155)+US_Others!L155*US_Others!L$8/SUM(US_Others!G155,US_Others!L155,US_Others!R155)+US_Others!R155*US_Others!R$8/SUM(US_Others!G155,US_Others!L155,US_Others!R155))&gt;2.5,3,2)),"")</f>
        <v>4</v>
      </c>
      <c r="BH150" s="219" t="str">
        <f>IFERROR(IF((US_Others!Z155*US_Others!Z$8/SUM(US_Others!Z155,US_Others!AB155)+US_Others!AB155*US_Others!AB$8/SUM(US_Others!Z155,US_Others!AB155))&gt;3.5,4,IF((US_Others!Z155*US_Others!Z$8/SUM(US_Others!Z155,US_Others!AB155)+US_Others!AB155*US_Others!AB$8/SUM(US_Others!Z155,US_Others!AB155))&gt;2.5,3,2)),"")</f>
        <v/>
      </c>
      <c r="BI150" s="219" t="str">
        <f>IFERROR(IF((US_Others!AA155*US_Others!AA$8/SUM(US_Others!AA155,US_Others!AC155)+US_Others!AC155*US_Others!AC$8/SUM(US_Others!AA155,US_Others!AC155))&gt;3.5,4,IF((US_Others!AA155*US_Others!AA$8/SUM(US_Others!AA155,US_Others!AC155)+US_Others!AC155*US_Others!AC$8/SUM(US_Others!AA155,US_Others!AC155))&gt;2.5,3,2)),"")</f>
        <v/>
      </c>
      <c r="BJ150" s="219" t="str">
        <f>IFERROR(US_Others!AD155*US_Others!AD$8/US_Others!AD155,"")</f>
        <v/>
      </c>
      <c r="BK150" s="74" t="str">
        <f>IFERROR(US_Others!AE155*US_Others!AE$8/US_Others!AE155,"")</f>
        <v/>
      </c>
      <c r="BL150" s="219" t="str">
        <f>IFERROR(IF(SUMPRODUCT(US_Others!AG155:AI155/SUM(US_Others!AG155:AI155),US_Others!AG$8:AI$8)&gt;3.5,4,IF(SUMPRODUCT(US_Others!AG155:AI155/SUM(US_Others!AG155:AI155),US_Others!AG$8:AI$8)&gt;2.5,3,2)),"")</f>
        <v/>
      </c>
      <c r="BM150" s="219" t="str">
        <f>IFERROR(US_Others!AL155*US_Others!AL$8/US_Others!AL155,"")</f>
        <v/>
      </c>
    </row>
    <row r="151" spans="1:65">
      <c r="A151" s="200" t="s">
        <v>282</v>
      </c>
      <c r="B151" s="332">
        <v>335920</v>
      </c>
      <c r="C151" s="333">
        <f>SUM(US_CO2!C154:AX154)</f>
        <v>0.1717207682083734</v>
      </c>
      <c r="D151" s="333">
        <f>SUM(US_CH4!C154:AC154)</f>
        <v>9.4361651534107644E-5</v>
      </c>
      <c r="E151" s="333">
        <f>SUM(US_N2O!C154:AA154)</f>
        <v>1.1583102029643255E-4</v>
      </c>
      <c r="F151" s="332">
        <f>US_Others!V156+US_Others!U156</f>
        <v>0</v>
      </c>
      <c r="G151" s="332">
        <f>US_Others!C156+US_Others!H156+US_Others!N156</f>
        <v>0</v>
      </c>
      <c r="H151" s="332">
        <f>US_Others!D156+US_Others!I156+US_Others!O156</f>
        <v>0</v>
      </c>
      <c r="I151" s="332">
        <f>US_Others!E156+US_Others!J156+US_Others!P156+US_Others!W156</f>
        <v>0</v>
      </c>
      <c r="J151" s="332">
        <f>US_Others!F156+US_Others!K156+US_Others!Q156</f>
        <v>0</v>
      </c>
      <c r="K151" s="332">
        <f>US_Others!G156+US_Others!L156+US_Others!R156</f>
        <v>0</v>
      </c>
      <c r="L151" s="332">
        <f>US_Others!Z156+US_Others!AB156</f>
        <v>0</v>
      </c>
      <c r="M151" s="332">
        <f>US_Others!AA156+US_Others!AC156</f>
        <v>0</v>
      </c>
      <c r="N151" s="332">
        <f>US_Others!AD156</f>
        <v>0</v>
      </c>
      <c r="O151" s="332">
        <f>US_Others!AE156</f>
        <v>0</v>
      </c>
      <c r="P151" s="332">
        <f>SUM(US_Others!AG156:AI156)</f>
        <v>0</v>
      </c>
      <c r="Q151" s="332">
        <f>US_Others!AL156</f>
        <v>0</v>
      </c>
      <c r="R151" s="332"/>
      <c r="S151" s="334">
        <f t="shared" si="2"/>
        <v>171.72076820837339</v>
      </c>
      <c r="T151" s="334">
        <f>D151*1000/Spec!I$6</f>
        <v>3.7744660613643053E-3</v>
      </c>
      <c r="U151" s="334">
        <f>E151*1000/Spec!I$7</f>
        <v>3.886946989813173E-4</v>
      </c>
      <c r="V151" s="334">
        <f>F151*1000/Spec!I$8</f>
        <v>0</v>
      </c>
      <c r="W151" s="334">
        <f>G151*1000/Spec!I$9</f>
        <v>0</v>
      </c>
      <c r="X151" s="334">
        <f>H151*1000/Spec!I$10</f>
        <v>0</v>
      </c>
      <c r="Y151" s="334">
        <f>I151*1000/Spec!I$11</f>
        <v>0</v>
      </c>
      <c r="Z151" s="334">
        <f>J151*1000/Spec!I$12</f>
        <v>0</v>
      </c>
      <c r="AA151" s="334">
        <f>K151*1000/Spec!I$15</f>
        <v>0</v>
      </c>
      <c r="AB151" s="334">
        <f>L151*1000/Spec!I$17</f>
        <v>0</v>
      </c>
      <c r="AC151" s="334">
        <f>M151*1000/Spec!I$18</f>
        <v>0</v>
      </c>
      <c r="AD151" s="335">
        <f>N151*1000/Spec!I$25</f>
        <v>0</v>
      </c>
      <c r="AE151" s="335">
        <f>O151*1000/Spec!I$26</f>
        <v>0</v>
      </c>
      <c r="AF151" s="334">
        <f>P151*1000/Spec!I$21</f>
        <v>0</v>
      </c>
      <c r="AG151" s="334">
        <f>Q151*1000/Spec!I$22</f>
        <v>0</v>
      </c>
      <c r="AI151" s="200">
        <f>S151/'2007output'!$C149</f>
        <v>1.0712462146498652E-2</v>
      </c>
      <c r="AJ151" s="200">
        <f>T151/'2007output'!$C149</f>
        <v>2.3546263639203403E-7</v>
      </c>
      <c r="AK151" s="200">
        <f>U151/'2007output'!$C149</f>
        <v>2.424795377300794E-8</v>
      </c>
      <c r="AL151" s="200">
        <f>V151/'2007output'!$C149</f>
        <v>0</v>
      </c>
      <c r="AM151" s="200">
        <f>W151/'2007output'!$C149</f>
        <v>0</v>
      </c>
      <c r="AN151" s="200">
        <f>X151/'2007output'!$C149</f>
        <v>0</v>
      </c>
      <c r="AO151" s="200">
        <f>Y151/'2007output'!$C149</f>
        <v>0</v>
      </c>
      <c r="AP151" s="200">
        <f>Z151/'2007output'!$C149</f>
        <v>0</v>
      </c>
      <c r="AQ151" s="200">
        <f>AA151/'2007output'!$C149</f>
        <v>0</v>
      </c>
      <c r="AR151" s="200">
        <f>AB151/'2007output'!$C149</f>
        <v>0</v>
      </c>
      <c r="AS151" s="200">
        <f>AC151/'2007output'!$C149</f>
        <v>0</v>
      </c>
      <c r="AT151" s="200">
        <f>AD151/'2007output'!$C149</f>
        <v>0</v>
      </c>
      <c r="AU151" s="200">
        <f>AE151/'2007output'!$C149</f>
        <v>0</v>
      </c>
      <c r="AV151" s="200">
        <f>AF151/'2007output'!$C149</f>
        <v>0</v>
      </c>
      <c r="AW151" s="200">
        <f>AG151/'2007output'!$C149</f>
        <v>0</v>
      </c>
      <c r="AY151" s="370">
        <f>IFERROR(IF(SUMPRODUCT(US_CO2!C154:AX154/SUM(US_CO2!C154:AX154),US_CO2!C$6:AX$6)&gt;3.5,4,IF(SUMPRODUCT(US_CO2!C154:AX154/SUM(US_CO2!C154:AX154),US_CO2!C$6:AX$6)&gt;2.5,3,2)),"")</f>
        <v>4</v>
      </c>
      <c r="AZ151" s="370">
        <f>IFERROR(IF(SUMPRODUCT(US_CH4!C154:AC154/SUM(US_CH4!C154:AC154),US_CH4!C$6:AC$6)&gt;3.5,4,IF(SUMPRODUCT(US_CH4!C154:AC154/SUM(US_CH4!C154:AC154),US_CH4!C$6:AC$6)&gt;2.5,3,2)),"")</f>
        <v>4</v>
      </c>
      <c r="BA151" s="223">
        <f>IFERROR(IF(SUMPRODUCT(US_N2O!C154:AA154/SUM(US_N2O!C154:AA154),US_N2O!C$6:AA$6)&gt;3.5,4,IF(SUMPRODUCT(US_N2O!C154:AA154/SUM(US_N2O!C154:AA154),US_N2O!C$6:AA$6)&gt;2.5,3,2)),"")</f>
        <v>4</v>
      </c>
      <c r="BB151" s="223" t="str">
        <f>IFERROR(IF(SUMPRODUCT(US_Others!U156:V156/SUM(US_Others!U156:V156),US_Others!U$8:V$8)&gt;3.5,4,IF(SUMPRODUCT(US_Others!U156:V156/SUM(US_Others!U156:V156),US_Others!U$8:V$8)&gt;2.5,3,2)),"")</f>
        <v/>
      </c>
      <c r="BC151" s="223" t="str">
        <f>IFERROR(IF((US_Others!C156*US_Others!C$8/SUM(US_Others!C156,US_Others!H156,US_Others!N156)+ US_Others!H156*US_Others!H$8/SUM(US_Others!C156,US_Others!H156,US_Others!N156)+US_Others!N156*US_Others!N$8/SUM(US_Others!C156,US_Others!H156,US_Others!N156))&gt;3.5,4,IF((US_Others!C156*US_Others!C$8/SUM(US_Others!C156,US_Others!H156,US_Others!N156)+ US_Others!H156*US_Others!H$8/SUM(US_Others!C156,US_Others!H156,US_Others!N156)+US_Others!N156*US_Others!N$8/SUM(US_Others!C156,US_Others!H156,US_Others!N156))&gt;2.5,3,2)),"")</f>
        <v/>
      </c>
      <c r="BD151" s="223" t="str">
        <f>IFERROR(IF((US_Others!D156*US_Others!D$8/SUM(US_Others!D156,US_Others!I156,US_Others!O156)+US_Others!I156*US_Others!I$8/SUM(US_Others!D156,US_Others!I156,US_Others!O156)+US_Others!O156*US_Others!O$8/SUM(US_Others!D156,US_Others!I156,US_Others!O156))&gt;3.5,4,IF((US_Others!D156*US_Others!D$8/SUM(US_Others!D156,US_Others!I156,US_Others!O156)+US_Others!I156*US_Others!I$8/SUM(US_Others!D156,US_Others!I156,US_Others!O156)+US_Others!O156*US_Others!O$8/SUM(US_Others!D156,US_Others!I156,US_Others!O156))&gt;2.5,3,2)),"")</f>
        <v/>
      </c>
      <c r="BE151" s="223" t="str">
        <f>IFERROR(IF((US_Others!E156*US_Others!E$8/SUM(US_Others!E156,US_Others!J156,US_Others!P156,US_Others!W156)+US_Others!J156*US_Others!J$8/SUM(US_Others!E156,US_Others!J156,US_Others!P156,US_Others!W156)+US_Others!P156*US_Others!P$8/SUM(US_Others!E156,US_Others!J156,US_Others!P156,US_Others!W156)+US_Others!W156*US_Others!W$8/SUM(US_Others!E156,US_Others!J156,US_Others!P156,US_Others!W156))&gt;3.5,4,IF((US_Others!E156*US_Others!E$8/SUM(US_Others!E156,US_Others!J156,US_Others!P156,US_Others!W156)+US_Others!J156*US_Others!J$8/SUM(US_Others!E156,US_Others!J156,US_Others!P156,US_Others!W156)+US_Others!P156*US_Others!P$8/SUM(US_Others!E156,US_Others!J156,US_Others!P156,US_Others!W156)+US_Others!W156*US_Others!W$8/SUM(US_Others!E156,US_Others!J156,US_Others!P156,US_Others!W156))&gt;2.5,3,2)),"")</f>
        <v/>
      </c>
      <c r="BF151" s="223" t="str">
        <f>IFERROR(IF((US_Others!F156*US_Others!F$8/SUM(US_Others!F156,US_Others!K156,US_Others!Q156)+US_Others!K156*US_Others!K$8/SUM(US_Others!F156,US_Others!K156,US_Others!Q156)+US_Others!Q156*US_Others!Q$8/SUM(US_Others!F156,US_Others!K156,US_Others!Q156))&gt;3.5,4,IF((US_Others!F156*US_Others!F$8/SUM(US_Others!F156,US_Others!K156,US_Others!Q156)+US_Others!K156*US_Others!K$8/SUM(US_Others!F156,US_Others!K156,US_Others!Q156)+US_Others!Q156*US_Others!Q$8/SUM(US_Others!F156,US_Others!K156,US_Others!Q156))&gt;2.5,3,2)),"")</f>
        <v/>
      </c>
      <c r="BG151" s="223" t="str">
        <f>IFERROR(IF((US_Others!G156*US_Others!G$8/SUM(US_Others!G156,US_Others!L156,US_Others!R156)+US_Others!L156*US_Others!L$8/SUM(US_Others!G156,US_Others!L156,US_Others!R156)+US_Others!R156*US_Others!R$8/SUM(US_Others!G156,US_Others!L156,US_Others!R156))&gt;3.5,4,IF((US_Others!G156*US_Others!G$8/SUM(US_Others!G156,US_Others!L156,US_Others!R156)+US_Others!L156*US_Others!L$8/SUM(US_Others!G156,US_Others!L156,US_Others!R156)+US_Others!R156*US_Others!R$8/SUM(US_Others!G156,US_Others!L156,US_Others!R156))&gt;2.5,3,2)),"")</f>
        <v/>
      </c>
      <c r="BH151" s="219" t="str">
        <f>IFERROR(IF((US_Others!Z156*US_Others!Z$8/SUM(US_Others!Z156,US_Others!AB156)+US_Others!AB156*US_Others!AB$8/SUM(US_Others!Z156,US_Others!AB156))&gt;3.5,4,IF((US_Others!Z156*US_Others!Z$8/SUM(US_Others!Z156,US_Others!AB156)+US_Others!AB156*US_Others!AB$8/SUM(US_Others!Z156,US_Others!AB156))&gt;2.5,3,2)),"")</f>
        <v/>
      </c>
      <c r="BI151" s="219" t="str">
        <f>IFERROR(IF((US_Others!AA156*US_Others!AA$8/SUM(US_Others!AA156,US_Others!AC156)+US_Others!AC156*US_Others!AC$8/SUM(US_Others!AA156,US_Others!AC156))&gt;3.5,4,IF((US_Others!AA156*US_Others!AA$8/SUM(US_Others!AA156,US_Others!AC156)+US_Others!AC156*US_Others!AC$8/SUM(US_Others!AA156,US_Others!AC156))&gt;2.5,3,2)),"")</f>
        <v/>
      </c>
      <c r="BJ151" s="219" t="str">
        <f>IFERROR(US_Others!AD156*US_Others!AD$8/US_Others!AD156,"")</f>
        <v/>
      </c>
      <c r="BK151" s="74" t="str">
        <f>IFERROR(US_Others!AE156*US_Others!AE$8/US_Others!AE156,"")</f>
        <v/>
      </c>
      <c r="BL151" s="219" t="str">
        <f>IFERROR(IF(SUMPRODUCT(US_Others!AG156:AI156/SUM(US_Others!AG156:AI156),US_Others!AG$8:AI$8)&gt;3.5,4,IF(SUMPRODUCT(US_Others!AG156:AI156/SUM(US_Others!AG156:AI156),US_Others!AG$8:AI$8)&gt;2.5,3,2)),"")</f>
        <v/>
      </c>
      <c r="BM151" s="219" t="str">
        <f>IFERROR(US_Others!AL156*US_Others!AL$8/US_Others!AL156,"")</f>
        <v/>
      </c>
    </row>
    <row r="152" spans="1:65">
      <c r="A152" s="200" t="s">
        <v>283</v>
      </c>
      <c r="B152" s="332">
        <v>335930</v>
      </c>
      <c r="C152" s="333">
        <f>SUM(US_CO2!C155:AX155)</f>
        <v>0.18920292204804739</v>
      </c>
      <c r="D152" s="333">
        <f>SUM(US_CH4!C155:AC155)</f>
        <v>1.0201982720490336E-4</v>
      </c>
      <c r="E152" s="333">
        <f>SUM(US_N2O!C155:AA155)</f>
        <v>1.2042214328689612E-4</v>
      </c>
      <c r="F152" s="332">
        <f>US_Others!V157+US_Others!U157</f>
        <v>0</v>
      </c>
      <c r="G152" s="332">
        <f>US_Others!C157+US_Others!H157+US_Others!N157</f>
        <v>3.7460659757550862E-5</v>
      </c>
      <c r="H152" s="332">
        <f>US_Others!D157+US_Others!I157+US_Others!O157</f>
        <v>6.1435482002383422E-4</v>
      </c>
      <c r="I152" s="332">
        <f>US_Others!E157+US_Others!J157+US_Others!P157+US_Others!W157</f>
        <v>2.8395180096223555E-3</v>
      </c>
      <c r="J152" s="332">
        <f>US_Others!F157+US_Others!K157+US_Others!Q157</f>
        <v>4.9073464282391632E-4</v>
      </c>
      <c r="K152" s="332">
        <f>US_Others!G157+US_Others!L157+US_Others!R157</f>
        <v>4.8698857684816134E-5</v>
      </c>
      <c r="L152" s="332">
        <f>US_Others!Z157+US_Others!AB157</f>
        <v>0</v>
      </c>
      <c r="M152" s="332">
        <f>US_Others!AA157+US_Others!AC157</f>
        <v>0</v>
      </c>
      <c r="N152" s="332">
        <f>US_Others!AD157</f>
        <v>0</v>
      </c>
      <c r="O152" s="332">
        <f>US_Others!AE157</f>
        <v>0</v>
      </c>
      <c r="P152" s="332">
        <f>SUM(US_Others!AG157:AI157)</f>
        <v>0</v>
      </c>
      <c r="Q152" s="332">
        <f>US_Others!AL157</f>
        <v>0</v>
      </c>
      <c r="R152" s="332"/>
      <c r="S152" s="334">
        <f t="shared" si="2"/>
        <v>189.20292204804738</v>
      </c>
      <c r="T152" s="334">
        <f>D152*1000/Spec!I$6</f>
        <v>4.0807930881961337E-3</v>
      </c>
      <c r="U152" s="334">
        <f>E152*1000/Spec!I$7</f>
        <v>4.0410115196945007E-4</v>
      </c>
      <c r="V152" s="334">
        <f>F152*1000/Spec!I$8</f>
        <v>0</v>
      </c>
      <c r="W152" s="334">
        <f>G152*1000/Spec!I$9</f>
        <v>5.5497273714890164E-5</v>
      </c>
      <c r="X152" s="334">
        <f>H152*1000/Spec!I$10</f>
        <v>1.7552994857823834E-4</v>
      </c>
      <c r="Y152" s="334">
        <f>I152*1000/Spec!I$11</f>
        <v>1.985676929805843E-3</v>
      </c>
      <c r="Z152" s="334">
        <f>J152*1000/Spec!I$12</f>
        <v>1.0978403642593206E-4</v>
      </c>
      <c r="AA152" s="334">
        <f>K152*1000/Spec!I$15</f>
        <v>4.9642056763319197E-6</v>
      </c>
      <c r="AB152" s="334">
        <f>L152*1000/Spec!I$17</f>
        <v>0</v>
      </c>
      <c r="AC152" s="334">
        <f>M152*1000/Spec!I$18</f>
        <v>0</v>
      </c>
      <c r="AD152" s="335">
        <f>N152*1000/Spec!I$25</f>
        <v>0</v>
      </c>
      <c r="AE152" s="335">
        <f>O152*1000/Spec!I$26</f>
        <v>0</v>
      </c>
      <c r="AF152" s="334">
        <f>P152*1000/Spec!I$21</f>
        <v>0</v>
      </c>
      <c r="AG152" s="334">
        <f>Q152*1000/Spec!I$22</f>
        <v>0</v>
      </c>
      <c r="AI152" s="200">
        <f>S152/'2007output'!$C150</f>
        <v>1.507112649737513E-2</v>
      </c>
      <c r="AJ152" s="200">
        <f>T152/'2007output'!$C150</f>
        <v>3.2505919134906276E-7</v>
      </c>
      <c r="AK152" s="200">
        <f>U152/'2007output'!$C150</f>
        <v>3.2189035524091927E-8</v>
      </c>
      <c r="AL152" s="200">
        <f>V152/'2007output'!$C150</f>
        <v>0</v>
      </c>
      <c r="AM152" s="200">
        <f>W152/'2007output'!$C150</f>
        <v>4.4206845399785058E-9</v>
      </c>
      <c r="AN152" s="200">
        <f>X152/'2007output'!$C150</f>
        <v>1.3981993673589162E-8</v>
      </c>
      <c r="AO152" s="200">
        <f>Y152/'2007output'!$C150</f>
        <v>1.5817085628531487E-7</v>
      </c>
      <c r="AP152" s="200">
        <f>Z152/'2007output'!$C150</f>
        <v>8.7449447527427155E-9</v>
      </c>
      <c r="AQ152" s="200">
        <f>AA152/'2007output'!$C150</f>
        <v>3.9542820426413254E-10</v>
      </c>
      <c r="AR152" s="200">
        <f>AB152/'2007output'!$C150</f>
        <v>0</v>
      </c>
      <c r="AS152" s="200">
        <f>AC152/'2007output'!$C150</f>
        <v>0</v>
      </c>
      <c r="AT152" s="200">
        <f>AD152/'2007output'!$C150</f>
        <v>0</v>
      </c>
      <c r="AU152" s="200">
        <f>AE152/'2007output'!$C150</f>
        <v>0</v>
      </c>
      <c r="AV152" s="200">
        <f>AF152/'2007output'!$C150</f>
        <v>0</v>
      </c>
      <c r="AW152" s="200">
        <f>AG152/'2007output'!$C150</f>
        <v>0</v>
      </c>
      <c r="AY152" s="370">
        <f>IFERROR(IF(SUMPRODUCT(US_CO2!C155:AX155/SUM(US_CO2!C155:AX155),US_CO2!C$6:AX$6)&gt;3.5,4,IF(SUMPRODUCT(US_CO2!C155:AX155/SUM(US_CO2!C155:AX155),US_CO2!C$6:AX$6)&gt;2.5,3,2)),"")</f>
        <v>4</v>
      </c>
      <c r="AZ152" s="370">
        <f>IFERROR(IF(SUMPRODUCT(US_CH4!C155:AC155/SUM(US_CH4!C155:AC155),US_CH4!C$6:AC$6)&gt;3.5,4,IF(SUMPRODUCT(US_CH4!C155:AC155/SUM(US_CH4!C155:AC155),US_CH4!C$6:AC$6)&gt;2.5,3,2)),"")</f>
        <v>4</v>
      </c>
      <c r="BA152" s="223">
        <f>IFERROR(IF(SUMPRODUCT(US_N2O!C155:AA155/SUM(US_N2O!C155:AA155),US_N2O!C$6:AA$6)&gt;3.5,4,IF(SUMPRODUCT(US_N2O!C155:AA155/SUM(US_N2O!C155:AA155),US_N2O!C$6:AA$6)&gt;2.5,3,2)),"")</f>
        <v>4</v>
      </c>
      <c r="BB152" s="223" t="str">
        <f>IFERROR(IF(SUMPRODUCT(US_Others!U157:V157/SUM(US_Others!U157:V157),US_Others!U$8:V$8)&gt;3.5,4,IF(SUMPRODUCT(US_Others!U157:V157/SUM(US_Others!U157:V157),US_Others!U$8:V$8)&gt;2.5,3,2)),"")</f>
        <v/>
      </c>
      <c r="BC152" s="223">
        <f>IFERROR(IF((US_Others!C157*US_Others!C$8/SUM(US_Others!C157,US_Others!H157,US_Others!N157)+ US_Others!H157*US_Others!H$8/SUM(US_Others!C157,US_Others!H157,US_Others!N157)+US_Others!N157*US_Others!N$8/SUM(US_Others!C157,US_Others!H157,US_Others!N157))&gt;3.5,4,IF((US_Others!C157*US_Others!C$8/SUM(US_Others!C157,US_Others!H157,US_Others!N157)+ US_Others!H157*US_Others!H$8/SUM(US_Others!C157,US_Others!H157,US_Others!N157)+US_Others!N157*US_Others!N$8/SUM(US_Others!C157,US_Others!H157,US_Others!N157))&gt;2.5,3,2)),"")</f>
        <v>4</v>
      </c>
      <c r="BD152" s="223">
        <f>IFERROR(IF((US_Others!D157*US_Others!D$8/SUM(US_Others!D157,US_Others!I157,US_Others!O157)+US_Others!I157*US_Others!I$8/SUM(US_Others!D157,US_Others!I157,US_Others!O157)+US_Others!O157*US_Others!O$8/SUM(US_Others!D157,US_Others!I157,US_Others!O157))&gt;3.5,4,IF((US_Others!D157*US_Others!D$8/SUM(US_Others!D157,US_Others!I157,US_Others!O157)+US_Others!I157*US_Others!I$8/SUM(US_Others!D157,US_Others!I157,US_Others!O157)+US_Others!O157*US_Others!O$8/SUM(US_Others!D157,US_Others!I157,US_Others!O157))&gt;2.5,3,2)),"")</f>
        <v>4</v>
      </c>
      <c r="BE152" s="223">
        <f>IFERROR(IF((US_Others!E157*US_Others!E$8/SUM(US_Others!E157,US_Others!J157,US_Others!P157,US_Others!W157)+US_Others!J157*US_Others!J$8/SUM(US_Others!E157,US_Others!J157,US_Others!P157,US_Others!W157)+US_Others!P157*US_Others!P$8/SUM(US_Others!E157,US_Others!J157,US_Others!P157,US_Others!W157)+US_Others!W157*US_Others!W$8/SUM(US_Others!E157,US_Others!J157,US_Others!P157,US_Others!W157))&gt;3.5,4,IF((US_Others!E157*US_Others!E$8/SUM(US_Others!E157,US_Others!J157,US_Others!P157,US_Others!W157)+US_Others!J157*US_Others!J$8/SUM(US_Others!E157,US_Others!J157,US_Others!P157,US_Others!W157)+US_Others!P157*US_Others!P$8/SUM(US_Others!E157,US_Others!J157,US_Others!P157,US_Others!W157)+US_Others!W157*US_Others!W$8/SUM(US_Others!E157,US_Others!J157,US_Others!P157,US_Others!W157))&gt;2.5,3,2)),"")</f>
        <v>4</v>
      </c>
      <c r="BF152" s="223">
        <f>IFERROR(IF((US_Others!F157*US_Others!F$8/SUM(US_Others!F157,US_Others!K157,US_Others!Q157)+US_Others!K157*US_Others!K$8/SUM(US_Others!F157,US_Others!K157,US_Others!Q157)+US_Others!Q157*US_Others!Q$8/SUM(US_Others!F157,US_Others!K157,US_Others!Q157))&gt;3.5,4,IF((US_Others!F157*US_Others!F$8/SUM(US_Others!F157,US_Others!K157,US_Others!Q157)+US_Others!K157*US_Others!K$8/SUM(US_Others!F157,US_Others!K157,US_Others!Q157)+US_Others!Q157*US_Others!Q$8/SUM(US_Others!F157,US_Others!K157,US_Others!Q157))&gt;2.5,3,2)),"")</f>
        <v>4</v>
      </c>
      <c r="BG152" s="223">
        <f>IFERROR(IF((US_Others!G157*US_Others!G$8/SUM(US_Others!G157,US_Others!L157,US_Others!R157)+US_Others!L157*US_Others!L$8/SUM(US_Others!G157,US_Others!L157,US_Others!R157)+US_Others!R157*US_Others!R$8/SUM(US_Others!G157,US_Others!L157,US_Others!R157))&gt;3.5,4,IF((US_Others!G157*US_Others!G$8/SUM(US_Others!G157,US_Others!L157,US_Others!R157)+US_Others!L157*US_Others!L$8/SUM(US_Others!G157,US_Others!L157,US_Others!R157)+US_Others!R157*US_Others!R$8/SUM(US_Others!G157,US_Others!L157,US_Others!R157))&gt;2.5,3,2)),"")</f>
        <v>4</v>
      </c>
      <c r="BH152" s="219" t="str">
        <f>IFERROR(IF((US_Others!Z157*US_Others!Z$8/SUM(US_Others!Z157,US_Others!AB157)+US_Others!AB157*US_Others!AB$8/SUM(US_Others!Z157,US_Others!AB157))&gt;3.5,4,IF((US_Others!Z157*US_Others!Z$8/SUM(US_Others!Z157,US_Others!AB157)+US_Others!AB157*US_Others!AB$8/SUM(US_Others!Z157,US_Others!AB157))&gt;2.5,3,2)),"")</f>
        <v/>
      </c>
      <c r="BI152" s="219" t="str">
        <f>IFERROR(IF((US_Others!AA157*US_Others!AA$8/SUM(US_Others!AA157,US_Others!AC157)+US_Others!AC157*US_Others!AC$8/SUM(US_Others!AA157,US_Others!AC157))&gt;3.5,4,IF((US_Others!AA157*US_Others!AA$8/SUM(US_Others!AA157,US_Others!AC157)+US_Others!AC157*US_Others!AC$8/SUM(US_Others!AA157,US_Others!AC157))&gt;2.5,3,2)),"")</f>
        <v/>
      </c>
      <c r="BJ152" s="219" t="str">
        <f>IFERROR(US_Others!AD157*US_Others!AD$8/US_Others!AD157,"")</f>
        <v/>
      </c>
      <c r="BK152" s="74" t="str">
        <f>IFERROR(US_Others!AE157*US_Others!AE$8/US_Others!AE157,"")</f>
        <v/>
      </c>
      <c r="BL152" s="219" t="str">
        <f>IFERROR(IF(SUMPRODUCT(US_Others!AG157:AI157/SUM(US_Others!AG157:AI157),US_Others!AG$8:AI$8)&gt;3.5,4,IF(SUMPRODUCT(US_Others!AG157:AI157/SUM(US_Others!AG157:AI157),US_Others!AG$8:AI$8)&gt;2.5,3,2)),"")</f>
        <v/>
      </c>
      <c r="BM152" s="219" t="str">
        <f>IFERROR(US_Others!AL157*US_Others!AL$8/US_Others!AL157,"")</f>
        <v/>
      </c>
    </row>
    <row r="153" spans="1:65">
      <c r="A153" s="200" t="s">
        <v>284</v>
      </c>
      <c r="B153" s="332">
        <v>335991</v>
      </c>
      <c r="C153" s="333">
        <f>SUM(US_CO2!C156:AX156)</f>
        <v>0.29464188733236035</v>
      </c>
      <c r="D153" s="333">
        <f>SUM(US_CH4!C156:AC156)</f>
        <v>1.6075772342776263E-4</v>
      </c>
      <c r="E153" s="333">
        <f>SUM(US_N2O!C156:AA156)</f>
        <v>1.9449530291141604E-4</v>
      </c>
      <c r="F153" s="332">
        <f>US_Others!V158+US_Others!U158</f>
        <v>0</v>
      </c>
      <c r="G153" s="332">
        <f>US_Others!C158+US_Others!H158+US_Others!N158</f>
        <v>0</v>
      </c>
      <c r="H153" s="332">
        <f>US_Others!D158+US_Others!I158+US_Others!O158</f>
        <v>0</v>
      </c>
      <c r="I153" s="332">
        <f>US_Others!E158+US_Others!J158+US_Others!P158+US_Others!W158</f>
        <v>0</v>
      </c>
      <c r="J153" s="332">
        <f>US_Others!F158+US_Others!K158+US_Others!Q158</f>
        <v>0</v>
      </c>
      <c r="K153" s="332">
        <f>US_Others!G158+US_Others!L158+US_Others!R158</f>
        <v>0</v>
      </c>
      <c r="L153" s="332">
        <f>US_Others!Z158+US_Others!AB158</f>
        <v>0</v>
      </c>
      <c r="M153" s="332">
        <f>US_Others!AA158+US_Others!AC158</f>
        <v>0</v>
      </c>
      <c r="N153" s="332">
        <f>US_Others!AD158</f>
        <v>0</v>
      </c>
      <c r="O153" s="332">
        <f>US_Others!AE158</f>
        <v>0</v>
      </c>
      <c r="P153" s="332">
        <f>SUM(US_Others!AG158:AI158)</f>
        <v>0</v>
      </c>
      <c r="Q153" s="332">
        <f>US_Others!AL158</f>
        <v>0</v>
      </c>
      <c r="R153" s="332"/>
      <c r="S153" s="334">
        <f t="shared" si="2"/>
        <v>294.64188733236034</v>
      </c>
      <c r="T153" s="334">
        <f>D153*1000/Spec!I$6</f>
        <v>6.4303089371105047E-3</v>
      </c>
      <c r="U153" s="334">
        <f>E153*1000/Spec!I$7</f>
        <v>6.5266880171616114E-4</v>
      </c>
      <c r="V153" s="334">
        <f>F153*1000/Spec!I$8</f>
        <v>0</v>
      </c>
      <c r="W153" s="334">
        <f>G153*1000/Spec!I$9</f>
        <v>0</v>
      </c>
      <c r="X153" s="334">
        <f>H153*1000/Spec!I$10</f>
        <v>0</v>
      </c>
      <c r="Y153" s="334">
        <f>I153*1000/Spec!I$11</f>
        <v>0</v>
      </c>
      <c r="Z153" s="334">
        <f>J153*1000/Spec!I$12</f>
        <v>0</v>
      </c>
      <c r="AA153" s="334">
        <f>K153*1000/Spec!I$15</f>
        <v>0</v>
      </c>
      <c r="AB153" s="334">
        <f>L153*1000/Spec!I$17</f>
        <v>0</v>
      </c>
      <c r="AC153" s="334">
        <f>M153*1000/Spec!I$18</f>
        <v>0</v>
      </c>
      <c r="AD153" s="335">
        <f>N153*1000/Spec!I$25</f>
        <v>0</v>
      </c>
      <c r="AE153" s="335">
        <f>O153*1000/Spec!I$26</f>
        <v>0</v>
      </c>
      <c r="AF153" s="334">
        <f>P153*1000/Spec!I$21</f>
        <v>0</v>
      </c>
      <c r="AG153" s="334">
        <f>Q153*1000/Spec!I$22</f>
        <v>0</v>
      </c>
      <c r="AI153" s="200">
        <f>S153/'2007output'!$C151</f>
        <v>0.11047689813736795</v>
      </c>
      <c r="AJ153" s="200">
        <f>T153/'2007output'!$C151</f>
        <v>2.4110644683578947E-6</v>
      </c>
      <c r="AK153" s="200">
        <f>U153/'2007output'!$C151</f>
        <v>2.4472021061723328E-7</v>
      </c>
      <c r="AL153" s="200">
        <f>V153/'2007output'!$C151</f>
        <v>0</v>
      </c>
      <c r="AM153" s="200">
        <f>W153/'2007output'!$C151</f>
        <v>0</v>
      </c>
      <c r="AN153" s="200">
        <f>X153/'2007output'!$C151</f>
        <v>0</v>
      </c>
      <c r="AO153" s="200">
        <f>Y153/'2007output'!$C151</f>
        <v>0</v>
      </c>
      <c r="AP153" s="200">
        <f>Z153/'2007output'!$C151</f>
        <v>0</v>
      </c>
      <c r="AQ153" s="200">
        <f>AA153/'2007output'!$C151</f>
        <v>0</v>
      </c>
      <c r="AR153" s="200">
        <f>AB153/'2007output'!$C151</f>
        <v>0</v>
      </c>
      <c r="AS153" s="200">
        <f>AC153/'2007output'!$C151</f>
        <v>0</v>
      </c>
      <c r="AT153" s="200">
        <f>AD153/'2007output'!$C151</f>
        <v>0</v>
      </c>
      <c r="AU153" s="200">
        <f>AE153/'2007output'!$C151</f>
        <v>0</v>
      </c>
      <c r="AV153" s="200">
        <f>AF153/'2007output'!$C151</f>
        <v>0</v>
      </c>
      <c r="AW153" s="200">
        <f>AG153/'2007output'!$C151</f>
        <v>0</v>
      </c>
      <c r="AY153" s="370">
        <f>IFERROR(IF(SUMPRODUCT(US_CO2!C156:AX156/SUM(US_CO2!C156:AX156),US_CO2!C$6:AX$6)&gt;3.5,4,IF(SUMPRODUCT(US_CO2!C156:AX156/SUM(US_CO2!C156:AX156),US_CO2!C$6:AX$6)&gt;2.5,3,2)),"")</f>
        <v>4</v>
      </c>
      <c r="AZ153" s="370">
        <f>IFERROR(IF(SUMPRODUCT(US_CH4!C156:AC156/SUM(US_CH4!C156:AC156),US_CH4!C$6:AC$6)&gt;3.5,4,IF(SUMPRODUCT(US_CH4!C156:AC156/SUM(US_CH4!C156:AC156),US_CH4!C$6:AC$6)&gt;2.5,3,2)),"")</f>
        <v>4</v>
      </c>
      <c r="BA153" s="223">
        <f>IFERROR(IF(SUMPRODUCT(US_N2O!C156:AA156/SUM(US_N2O!C156:AA156),US_N2O!C$6:AA$6)&gt;3.5,4,IF(SUMPRODUCT(US_N2O!C156:AA156/SUM(US_N2O!C156:AA156),US_N2O!C$6:AA$6)&gt;2.5,3,2)),"")</f>
        <v>4</v>
      </c>
      <c r="BB153" s="223" t="str">
        <f>IFERROR(IF(SUMPRODUCT(US_Others!U158:V158/SUM(US_Others!U158:V158),US_Others!U$8:V$8)&gt;3.5,4,IF(SUMPRODUCT(US_Others!U158:V158/SUM(US_Others!U158:V158),US_Others!U$8:V$8)&gt;2.5,3,2)),"")</f>
        <v/>
      </c>
      <c r="BC153" s="223" t="str">
        <f>IFERROR(IF((US_Others!C158*US_Others!C$8/SUM(US_Others!C158,US_Others!H158,US_Others!N158)+ US_Others!H158*US_Others!H$8/SUM(US_Others!C158,US_Others!H158,US_Others!N158)+US_Others!N158*US_Others!N$8/SUM(US_Others!C158,US_Others!H158,US_Others!N158))&gt;3.5,4,IF((US_Others!C158*US_Others!C$8/SUM(US_Others!C158,US_Others!H158,US_Others!N158)+ US_Others!H158*US_Others!H$8/SUM(US_Others!C158,US_Others!H158,US_Others!N158)+US_Others!N158*US_Others!N$8/SUM(US_Others!C158,US_Others!H158,US_Others!N158))&gt;2.5,3,2)),"")</f>
        <v/>
      </c>
      <c r="BD153" s="223" t="str">
        <f>IFERROR(IF((US_Others!D158*US_Others!D$8/SUM(US_Others!D158,US_Others!I158,US_Others!O158)+US_Others!I158*US_Others!I$8/SUM(US_Others!D158,US_Others!I158,US_Others!O158)+US_Others!O158*US_Others!O$8/SUM(US_Others!D158,US_Others!I158,US_Others!O158))&gt;3.5,4,IF((US_Others!D158*US_Others!D$8/SUM(US_Others!D158,US_Others!I158,US_Others!O158)+US_Others!I158*US_Others!I$8/SUM(US_Others!D158,US_Others!I158,US_Others!O158)+US_Others!O158*US_Others!O$8/SUM(US_Others!D158,US_Others!I158,US_Others!O158))&gt;2.5,3,2)),"")</f>
        <v/>
      </c>
      <c r="BE153" s="223" t="str">
        <f>IFERROR(IF((US_Others!E158*US_Others!E$8/SUM(US_Others!E158,US_Others!J158,US_Others!P158,US_Others!W158)+US_Others!J158*US_Others!J$8/SUM(US_Others!E158,US_Others!J158,US_Others!P158,US_Others!W158)+US_Others!P158*US_Others!P$8/SUM(US_Others!E158,US_Others!J158,US_Others!P158,US_Others!W158)+US_Others!W158*US_Others!W$8/SUM(US_Others!E158,US_Others!J158,US_Others!P158,US_Others!W158))&gt;3.5,4,IF((US_Others!E158*US_Others!E$8/SUM(US_Others!E158,US_Others!J158,US_Others!P158,US_Others!W158)+US_Others!J158*US_Others!J$8/SUM(US_Others!E158,US_Others!J158,US_Others!P158,US_Others!W158)+US_Others!P158*US_Others!P$8/SUM(US_Others!E158,US_Others!J158,US_Others!P158,US_Others!W158)+US_Others!W158*US_Others!W$8/SUM(US_Others!E158,US_Others!J158,US_Others!P158,US_Others!W158))&gt;2.5,3,2)),"")</f>
        <v/>
      </c>
      <c r="BF153" s="223" t="str">
        <f>IFERROR(IF((US_Others!F158*US_Others!F$8/SUM(US_Others!F158,US_Others!K158,US_Others!Q158)+US_Others!K158*US_Others!K$8/SUM(US_Others!F158,US_Others!K158,US_Others!Q158)+US_Others!Q158*US_Others!Q$8/SUM(US_Others!F158,US_Others!K158,US_Others!Q158))&gt;3.5,4,IF((US_Others!F158*US_Others!F$8/SUM(US_Others!F158,US_Others!K158,US_Others!Q158)+US_Others!K158*US_Others!K$8/SUM(US_Others!F158,US_Others!K158,US_Others!Q158)+US_Others!Q158*US_Others!Q$8/SUM(US_Others!F158,US_Others!K158,US_Others!Q158))&gt;2.5,3,2)),"")</f>
        <v/>
      </c>
      <c r="BG153" s="223" t="str">
        <f>IFERROR(IF((US_Others!G158*US_Others!G$8/SUM(US_Others!G158,US_Others!L158,US_Others!R158)+US_Others!L158*US_Others!L$8/SUM(US_Others!G158,US_Others!L158,US_Others!R158)+US_Others!R158*US_Others!R$8/SUM(US_Others!G158,US_Others!L158,US_Others!R158))&gt;3.5,4,IF((US_Others!G158*US_Others!G$8/SUM(US_Others!G158,US_Others!L158,US_Others!R158)+US_Others!L158*US_Others!L$8/SUM(US_Others!G158,US_Others!L158,US_Others!R158)+US_Others!R158*US_Others!R$8/SUM(US_Others!G158,US_Others!L158,US_Others!R158))&gt;2.5,3,2)),"")</f>
        <v/>
      </c>
      <c r="BH153" s="219" t="str">
        <f>IFERROR(IF((US_Others!Z158*US_Others!Z$8/SUM(US_Others!Z158,US_Others!AB158)+US_Others!AB158*US_Others!AB$8/SUM(US_Others!Z158,US_Others!AB158))&gt;3.5,4,IF((US_Others!Z158*US_Others!Z$8/SUM(US_Others!Z158,US_Others!AB158)+US_Others!AB158*US_Others!AB$8/SUM(US_Others!Z158,US_Others!AB158))&gt;2.5,3,2)),"")</f>
        <v/>
      </c>
      <c r="BI153" s="219" t="str">
        <f>IFERROR(IF((US_Others!AA158*US_Others!AA$8/SUM(US_Others!AA158,US_Others!AC158)+US_Others!AC158*US_Others!AC$8/SUM(US_Others!AA158,US_Others!AC158))&gt;3.5,4,IF((US_Others!AA158*US_Others!AA$8/SUM(US_Others!AA158,US_Others!AC158)+US_Others!AC158*US_Others!AC$8/SUM(US_Others!AA158,US_Others!AC158))&gt;2.5,3,2)),"")</f>
        <v/>
      </c>
      <c r="BJ153" s="219" t="str">
        <f>IFERROR(US_Others!AD158*US_Others!AD$8/US_Others!AD158,"")</f>
        <v/>
      </c>
      <c r="BK153" s="74" t="str">
        <f>IFERROR(US_Others!AE158*US_Others!AE$8/US_Others!AE158,"")</f>
        <v/>
      </c>
      <c r="BL153" s="219" t="str">
        <f>IFERROR(IF(SUMPRODUCT(US_Others!AG158:AI158/SUM(US_Others!AG158:AI158),US_Others!AG$8:AI$8)&gt;3.5,4,IF(SUMPRODUCT(US_Others!AG158:AI158/SUM(US_Others!AG158:AI158),US_Others!AG$8:AI$8)&gt;2.5,3,2)),"")</f>
        <v/>
      </c>
      <c r="BM153" s="219" t="str">
        <f>IFERROR(US_Others!AL158*US_Others!AL$8/US_Others!AL158,"")</f>
        <v/>
      </c>
    </row>
    <row r="154" spans="1:65">
      <c r="A154" s="200" t="s">
        <v>285</v>
      </c>
      <c r="B154" s="332">
        <v>335999</v>
      </c>
      <c r="C154" s="333">
        <f>SUM(US_CO2!C157:AX157)</f>
        <v>7.290586589472188E-2</v>
      </c>
      <c r="D154" s="333">
        <f>SUM(US_CH4!C157:AC157)</f>
        <v>4.0094176462557436E-5</v>
      </c>
      <c r="E154" s="333">
        <f>SUM(US_N2O!C157:AA157)</f>
        <v>4.9295334503553818E-5</v>
      </c>
      <c r="F154" s="332">
        <f>US_Others!V159+US_Others!U159</f>
        <v>0</v>
      </c>
      <c r="G154" s="332">
        <f>US_Others!C159+US_Others!H159+US_Others!N159</f>
        <v>0</v>
      </c>
      <c r="H154" s="332">
        <f>US_Others!D159+US_Others!I159+US_Others!O159</f>
        <v>0</v>
      </c>
      <c r="I154" s="332">
        <f>US_Others!E159+US_Others!J159+US_Others!P159+US_Others!W159</f>
        <v>0</v>
      </c>
      <c r="J154" s="332">
        <f>US_Others!F159+US_Others!K159+US_Others!Q159</f>
        <v>0</v>
      </c>
      <c r="K154" s="332">
        <f>US_Others!G159+US_Others!L159+US_Others!R159</f>
        <v>0</v>
      </c>
      <c r="L154" s="332">
        <f>US_Others!Z159+US_Others!AB159</f>
        <v>0</v>
      </c>
      <c r="M154" s="332">
        <f>US_Others!AA159+US_Others!AC159</f>
        <v>0</v>
      </c>
      <c r="N154" s="332">
        <f>US_Others!AD159</f>
        <v>0</v>
      </c>
      <c r="O154" s="332">
        <f>US_Others!AE159</f>
        <v>0</v>
      </c>
      <c r="P154" s="332">
        <f>SUM(US_Others!AG159:AI159)</f>
        <v>0</v>
      </c>
      <c r="Q154" s="332">
        <f>US_Others!AL159</f>
        <v>0</v>
      </c>
      <c r="R154" s="332"/>
      <c r="S154" s="334">
        <f t="shared" si="2"/>
        <v>72.905865894721885</v>
      </c>
      <c r="T154" s="334">
        <f>D154*1000/Spec!I$6</f>
        <v>1.6037670585022975E-3</v>
      </c>
      <c r="U154" s="334">
        <f>E154*1000/Spec!I$7</f>
        <v>1.6542058558239537E-4</v>
      </c>
      <c r="V154" s="334">
        <f>F154*1000/Spec!I$8</f>
        <v>0</v>
      </c>
      <c r="W154" s="334">
        <f>G154*1000/Spec!I$9</f>
        <v>0</v>
      </c>
      <c r="X154" s="334">
        <f>H154*1000/Spec!I$10</f>
        <v>0</v>
      </c>
      <c r="Y154" s="334">
        <f>I154*1000/Spec!I$11</f>
        <v>0</v>
      </c>
      <c r="Z154" s="334">
        <f>J154*1000/Spec!I$12</f>
        <v>0</v>
      </c>
      <c r="AA154" s="334">
        <f>K154*1000/Spec!I$15</f>
        <v>0</v>
      </c>
      <c r="AB154" s="334">
        <f>L154*1000/Spec!I$17</f>
        <v>0</v>
      </c>
      <c r="AC154" s="334">
        <f>M154*1000/Spec!I$18</f>
        <v>0</v>
      </c>
      <c r="AD154" s="335">
        <f>N154*1000/Spec!I$25</f>
        <v>0</v>
      </c>
      <c r="AE154" s="335">
        <f>O154*1000/Spec!I$26</f>
        <v>0</v>
      </c>
      <c r="AF154" s="334">
        <f>P154*1000/Spec!I$21</f>
        <v>0</v>
      </c>
      <c r="AG154" s="334">
        <f>Q154*1000/Spec!I$22</f>
        <v>0</v>
      </c>
      <c r="AI154" s="200">
        <f>S154/'2007output'!$C152</f>
        <v>7.7206254256827157E-3</v>
      </c>
      <c r="AJ154" s="200">
        <f>T154/'2007output'!$C152</f>
        <v>1.6983660473390845E-7</v>
      </c>
      <c r="AK154" s="200">
        <f>U154/'2007output'!$C152</f>
        <v>1.7517800019315406E-8</v>
      </c>
      <c r="AL154" s="200">
        <f>V154/'2007output'!$C152</f>
        <v>0</v>
      </c>
      <c r="AM154" s="200">
        <f>W154/'2007output'!$C152</f>
        <v>0</v>
      </c>
      <c r="AN154" s="200">
        <f>X154/'2007output'!$C152</f>
        <v>0</v>
      </c>
      <c r="AO154" s="200">
        <f>Y154/'2007output'!$C152</f>
        <v>0</v>
      </c>
      <c r="AP154" s="200">
        <f>Z154/'2007output'!$C152</f>
        <v>0</v>
      </c>
      <c r="AQ154" s="200">
        <f>AA154/'2007output'!$C152</f>
        <v>0</v>
      </c>
      <c r="AR154" s="200">
        <f>AB154/'2007output'!$C152</f>
        <v>0</v>
      </c>
      <c r="AS154" s="200">
        <f>AC154/'2007output'!$C152</f>
        <v>0</v>
      </c>
      <c r="AT154" s="200">
        <f>AD154/'2007output'!$C152</f>
        <v>0</v>
      </c>
      <c r="AU154" s="200">
        <f>AE154/'2007output'!$C152</f>
        <v>0</v>
      </c>
      <c r="AV154" s="200">
        <f>AF154/'2007output'!$C152</f>
        <v>0</v>
      </c>
      <c r="AW154" s="200">
        <f>AG154/'2007output'!$C152</f>
        <v>0</v>
      </c>
      <c r="AY154" s="370">
        <f>IFERROR(IF(SUMPRODUCT(US_CO2!C157:AX157/SUM(US_CO2!C157:AX157),US_CO2!C$6:AX$6)&gt;3.5,4,IF(SUMPRODUCT(US_CO2!C157:AX157/SUM(US_CO2!C157:AX157),US_CO2!C$6:AX$6)&gt;2.5,3,2)),"")</f>
        <v>4</v>
      </c>
      <c r="AZ154" s="370">
        <f>IFERROR(IF(SUMPRODUCT(US_CH4!C157:AC157/SUM(US_CH4!C157:AC157),US_CH4!C$6:AC$6)&gt;3.5,4,IF(SUMPRODUCT(US_CH4!C157:AC157/SUM(US_CH4!C157:AC157),US_CH4!C$6:AC$6)&gt;2.5,3,2)),"")</f>
        <v>4</v>
      </c>
      <c r="BA154" s="223">
        <f>IFERROR(IF(SUMPRODUCT(US_N2O!C157:AA157/SUM(US_N2O!C157:AA157),US_N2O!C$6:AA$6)&gt;3.5,4,IF(SUMPRODUCT(US_N2O!C157:AA157/SUM(US_N2O!C157:AA157),US_N2O!C$6:AA$6)&gt;2.5,3,2)),"")</f>
        <v>4</v>
      </c>
      <c r="BB154" s="223" t="str">
        <f>IFERROR(IF(SUMPRODUCT(US_Others!U159:V159/SUM(US_Others!U159:V159),US_Others!U$8:V$8)&gt;3.5,4,IF(SUMPRODUCT(US_Others!U159:V159/SUM(US_Others!U159:V159),US_Others!U$8:V$8)&gt;2.5,3,2)),"")</f>
        <v/>
      </c>
      <c r="BC154" s="223" t="str">
        <f>IFERROR(IF((US_Others!C159*US_Others!C$8/SUM(US_Others!C159,US_Others!H159,US_Others!N159)+ US_Others!H159*US_Others!H$8/SUM(US_Others!C159,US_Others!H159,US_Others!N159)+US_Others!N159*US_Others!N$8/SUM(US_Others!C159,US_Others!H159,US_Others!N159))&gt;3.5,4,IF((US_Others!C159*US_Others!C$8/SUM(US_Others!C159,US_Others!H159,US_Others!N159)+ US_Others!H159*US_Others!H$8/SUM(US_Others!C159,US_Others!H159,US_Others!N159)+US_Others!N159*US_Others!N$8/SUM(US_Others!C159,US_Others!H159,US_Others!N159))&gt;2.5,3,2)),"")</f>
        <v/>
      </c>
      <c r="BD154" s="223" t="str">
        <f>IFERROR(IF((US_Others!D159*US_Others!D$8/SUM(US_Others!D159,US_Others!I159,US_Others!O159)+US_Others!I159*US_Others!I$8/SUM(US_Others!D159,US_Others!I159,US_Others!O159)+US_Others!O159*US_Others!O$8/SUM(US_Others!D159,US_Others!I159,US_Others!O159))&gt;3.5,4,IF((US_Others!D159*US_Others!D$8/SUM(US_Others!D159,US_Others!I159,US_Others!O159)+US_Others!I159*US_Others!I$8/SUM(US_Others!D159,US_Others!I159,US_Others!O159)+US_Others!O159*US_Others!O$8/SUM(US_Others!D159,US_Others!I159,US_Others!O159))&gt;2.5,3,2)),"")</f>
        <v/>
      </c>
      <c r="BE154" s="223" t="str">
        <f>IFERROR(IF((US_Others!E159*US_Others!E$8/SUM(US_Others!E159,US_Others!J159,US_Others!P159,US_Others!W159)+US_Others!J159*US_Others!J$8/SUM(US_Others!E159,US_Others!J159,US_Others!P159,US_Others!W159)+US_Others!P159*US_Others!P$8/SUM(US_Others!E159,US_Others!J159,US_Others!P159,US_Others!W159)+US_Others!W159*US_Others!W$8/SUM(US_Others!E159,US_Others!J159,US_Others!P159,US_Others!W159))&gt;3.5,4,IF((US_Others!E159*US_Others!E$8/SUM(US_Others!E159,US_Others!J159,US_Others!P159,US_Others!W159)+US_Others!J159*US_Others!J$8/SUM(US_Others!E159,US_Others!J159,US_Others!P159,US_Others!W159)+US_Others!P159*US_Others!P$8/SUM(US_Others!E159,US_Others!J159,US_Others!P159,US_Others!W159)+US_Others!W159*US_Others!W$8/SUM(US_Others!E159,US_Others!J159,US_Others!P159,US_Others!W159))&gt;2.5,3,2)),"")</f>
        <v/>
      </c>
      <c r="BF154" s="223" t="str">
        <f>IFERROR(IF((US_Others!F159*US_Others!F$8/SUM(US_Others!F159,US_Others!K159,US_Others!Q159)+US_Others!K159*US_Others!K$8/SUM(US_Others!F159,US_Others!K159,US_Others!Q159)+US_Others!Q159*US_Others!Q$8/SUM(US_Others!F159,US_Others!K159,US_Others!Q159))&gt;3.5,4,IF((US_Others!F159*US_Others!F$8/SUM(US_Others!F159,US_Others!K159,US_Others!Q159)+US_Others!K159*US_Others!K$8/SUM(US_Others!F159,US_Others!K159,US_Others!Q159)+US_Others!Q159*US_Others!Q$8/SUM(US_Others!F159,US_Others!K159,US_Others!Q159))&gt;2.5,3,2)),"")</f>
        <v/>
      </c>
      <c r="BG154" s="223" t="str">
        <f>IFERROR(IF((US_Others!G159*US_Others!G$8/SUM(US_Others!G159,US_Others!L159,US_Others!R159)+US_Others!L159*US_Others!L$8/SUM(US_Others!G159,US_Others!L159,US_Others!R159)+US_Others!R159*US_Others!R$8/SUM(US_Others!G159,US_Others!L159,US_Others!R159))&gt;3.5,4,IF((US_Others!G159*US_Others!G$8/SUM(US_Others!G159,US_Others!L159,US_Others!R159)+US_Others!L159*US_Others!L$8/SUM(US_Others!G159,US_Others!L159,US_Others!R159)+US_Others!R159*US_Others!R$8/SUM(US_Others!G159,US_Others!L159,US_Others!R159))&gt;2.5,3,2)),"")</f>
        <v/>
      </c>
      <c r="BH154" s="219" t="str">
        <f>IFERROR(IF((US_Others!Z159*US_Others!Z$8/SUM(US_Others!Z159,US_Others!AB159)+US_Others!AB159*US_Others!AB$8/SUM(US_Others!Z159,US_Others!AB159))&gt;3.5,4,IF((US_Others!Z159*US_Others!Z$8/SUM(US_Others!Z159,US_Others!AB159)+US_Others!AB159*US_Others!AB$8/SUM(US_Others!Z159,US_Others!AB159))&gt;2.5,3,2)),"")</f>
        <v/>
      </c>
      <c r="BI154" s="219" t="str">
        <f>IFERROR(IF((US_Others!AA159*US_Others!AA$8/SUM(US_Others!AA159,US_Others!AC159)+US_Others!AC159*US_Others!AC$8/SUM(US_Others!AA159,US_Others!AC159))&gt;3.5,4,IF((US_Others!AA159*US_Others!AA$8/SUM(US_Others!AA159,US_Others!AC159)+US_Others!AC159*US_Others!AC$8/SUM(US_Others!AA159,US_Others!AC159))&gt;2.5,3,2)),"")</f>
        <v/>
      </c>
      <c r="BJ154" s="219" t="str">
        <f>IFERROR(US_Others!AD159*US_Others!AD$8/US_Others!AD159,"")</f>
        <v/>
      </c>
      <c r="BK154" s="74" t="str">
        <f>IFERROR(US_Others!AE159*US_Others!AE$8/US_Others!AE159,"")</f>
        <v/>
      </c>
      <c r="BL154" s="219" t="str">
        <f>IFERROR(IF(SUMPRODUCT(US_Others!AG159:AI159/SUM(US_Others!AG159:AI159),US_Others!AG$8:AI$8)&gt;3.5,4,IF(SUMPRODUCT(US_Others!AG159:AI159/SUM(US_Others!AG159:AI159),US_Others!AG$8:AI$8)&gt;2.5,3,2)),"")</f>
        <v/>
      </c>
      <c r="BM154" s="219" t="str">
        <f>IFERROR(US_Others!AL159*US_Others!AL$8/US_Others!AL159,"")</f>
        <v/>
      </c>
    </row>
    <row r="155" spans="1:65">
      <c r="A155" s="200" t="s">
        <v>286</v>
      </c>
      <c r="B155" s="332">
        <v>336111</v>
      </c>
      <c r="C155" s="333">
        <f>SUM(US_CO2!C158:AX158)</f>
        <v>1.2001865200306008</v>
      </c>
      <c r="D155" s="333">
        <f>SUM(US_CH4!C158:AC158)</f>
        <v>6.372048119351305E-4</v>
      </c>
      <c r="E155" s="333">
        <f>SUM(US_N2O!C158:AA158)</f>
        <v>7.2957722207219226E-4</v>
      </c>
      <c r="F155" s="332">
        <f>US_Others!V160+US_Others!U160</f>
        <v>0</v>
      </c>
      <c r="G155" s="332">
        <f>US_Others!C160+US_Others!H160+US_Others!N160</f>
        <v>3.3046131124766258E-3</v>
      </c>
      <c r="H155" s="332">
        <f>US_Others!D160+US_Others!I160+US_Others!O160</f>
        <v>5.4195655044616667E-2</v>
      </c>
      <c r="I155" s="332">
        <f>US_Others!E160+US_Others!J160+US_Others!P160+US_Others!W160</f>
        <v>0.25048967392572824</v>
      </c>
      <c r="J155" s="332">
        <f>US_Others!F160+US_Others!K160+US_Others!Q160</f>
        <v>4.3290431773443799E-2</v>
      </c>
      <c r="K155" s="332">
        <f>US_Others!G160+US_Others!L160+US_Others!R160</f>
        <v>4.2959970462196151E-3</v>
      </c>
      <c r="L155" s="332">
        <f>US_Others!Z160+US_Others!AB160</f>
        <v>0</v>
      </c>
      <c r="M155" s="332">
        <f>US_Others!AA160+US_Others!AC160</f>
        <v>0</v>
      </c>
      <c r="N155" s="332">
        <f>US_Others!AD160</f>
        <v>0</v>
      </c>
      <c r="O155" s="332">
        <f>US_Others!AE160</f>
        <v>0</v>
      </c>
      <c r="P155" s="332">
        <f>SUM(US_Others!AG160:AI160)</f>
        <v>0</v>
      </c>
      <c r="Q155" s="332">
        <f>US_Others!AL160</f>
        <v>0</v>
      </c>
      <c r="R155" s="332"/>
      <c r="S155" s="334">
        <f t="shared" si="2"/>
        <v>1200.1865200306008</v>
      </c>
      <c r="T155" s="334">
        <f>D155*1000/Spec!I$6</f>
        <v>2.5488192477405219E-2</v>
      </c>
      <c r="U155" s="334">
        <f>E155*1000/Spec!I$7</f>
        <v>2.4482457116516516E-3</v>
      </c>
      <c r="V155" s="334">
        <f>F155*1000/Spec!I$8</f>
        <v>0</v>
      </c>
      <c r="W155" s="334">
        <f>G155*1000/Spec!I$9</f>
        <v>4.8957231295950008E-3</v>
      </c>
      <c r="X155" s="334">
        <f>H155*1000/Spec!I$10</f>
        <v>1.5484472869890475E-2</v>
      </c>
      <c r="Y155" s="334">
        <f>I155*1000/Spec!I$11</f>
        <v>0.1751676041438659</v>
      </c>
      <c r="Z155" s="334">
        <f>J155*1000/Spec!I$12</f>
        <v>9.6846603520008498E-3</v>
      </c>
      <c r="AA155" s="334">
        <f>K155*1000/Spec!I$15</f>
        <v>4.3792018819771821E-4</v>
      </c>
      <c r="AB155" s="334">
        <f>L155*1000/Spec!I$17</f>
        <v>0</v>
      </c>
      <c r="AC155" s="334">
        <f>M155*1000/Spec!I$18</f>
        <v>0</v>
      </c>
      <c r="AD155" s="335">
        <f>N155*1000/Spec!I$25</f>
        <v>0</v>
      </c>
      <c r="AE155" s="335">
        <f>O155*1000/Spec!I$26</f>
        <v>0</v>
      </c>
      <c r="AF155" s="334">
        <f>P155*1000/Spec!I$21</f>
        <v>0</v>
      </c>
      <c r="AG155" s="334">
        <f>Q155*1000/Spec!I$22</f>
        <v>0</v>
      </c>
      <c r="AI155" s="200">
        <f>S155/'2007output'!$C153</f>
        <v>1.366846060143953E-2</v>
      </c>
      <c r="AJ155" s="200">
        <f>T155/'2007output'!$C153</f>
        <v>2.9027517712033459E-7</v>
      </c>
      <c r="AK155" s="200">
        <f>U155/'2007output'!$C153</f>
        <v>2.7882124564689054E-8</v>
      </c>
      <c r="AL155" s="200">
        <f>V155/'2007output'!$C153</f>
        <v>0</v>
      </c>
      <c r="AM155" s="200">
        <f>W155/'2007output'!$C153</f>
        <v>5.5755499329153723E-8</v>
      </c>
      <c r="AN155" s="200">
        <f>X155/'2007output'!$C153</f>
        <v>1.7634667930678049E-7</v>
      </c>
      <c r="AO155" s="200">
        <f>Y155/'2007output'!$C153</f>
        <v>1.9949161700532519E-6</v>
      </c>
      <c r="AP155" s="200">
        <f>Z155/'2007output'!$C153</f>
        <v>1.1029485521656417E-7</v>
      </c>
      <c r="AQ155" s="200">
        <f>AA155/'2007output'!$C153</f>
        <v>4.9873038390756799E-9</v>
      </c>
      <c r="AR155" s="200">
        <f>AB155/'2007output'!$C153</f>
        <v>0</v>
      </c>
      <c r="AS155" s="200">
        <f>AC155/'2007output'!$C153</f>
        <v>0</v>
      </c>
      <c r="AT155" s="200">
        <f>AD155/'2007output'!$C153</f>
        <v>0</v>
      </c>
      <c r="AU155" s="200">
        <f>AE155/'2007output'!$C153</f>
        <v>0</v>
      </c>
      <c r="AV155" s="200">
        <f>AF155/'2007output'!$C153</f>
        <v>0</v>
      </c>
      <c r="AW155" s="200">
        <f>AG155/'2007output'!$C153</f>
        <v>0</v>
      </c>
      <c r="AY155" s="370">
        <f>IFERROR(IF(SUMPRODUCT(US_CO2!C158:AX158/SUM(US_CO2!C158:AX158),US_CO2!C$6:AX$6)&gt;3.5,4,IF(SUMPRODUCT(US_CO2!C158:AX158/SUM(US_CO2!C158:AX158),US_CO2!C$6:AX$6)&gt;2.5,3,2)),"")</f>
        <v>4</v>
      </c>
      <c r="AZ155" s="370">
        <f>IFERROR(IF(SUMPRODUCT(US_CH4!C158:AC158/SUM(US_CH4!C158:AC158),US_CH4!C$6:AC$6)&gt;3.5,4,IF(SUMPRODUCT(US_CH4!C158:AC158/SUM(US_CH4!C158:AC158),US_CH4!C$6:AC$6)&gt;2.5,3,2)),"")</f>
        <v>4</v>
      </c>
      <c r="BA155" s="223">
        <f>IFERROR(IF(SUMPRODUCT(US_N2O!C158:AA158/SUM(US_N2O!C158:AA158),US_N2O!C$6:AA$6)&gt;3.5,4,IF(SUMPRODUCT(US_N2O!C158:AA158/SUM(US_N2O!C158:AA158),US_N2O!C$6:AA$6)&gt;2.5,3,2)),"")</f>
        <v>4</v>
      </c>
      <c r="BB155" s="223" t="str">
        <f>IFERROR(IF(SUMPRODUCT(US_Others!U160:V160/SUM(US_Others!U160:V160),US_Others!U$8:V$8)&gt;3.5,4,IF(SUMPRODUCT(US_Others!U160:V160/SUM(US_Others!U160:V160),US_Others!U$8:V$8)&gt;2.5,3,2)),"")</f>
        <v/>
      </c>
      <c r="BC155" s="223">
        <f>IFERROR(IF((US_Others!C160*US_Others!C$8/SUM(US_Others!C160,US_Others!H160,US_Others!N160)+ US_Others!H160*US_Others!H$8/SUM(US_Others!C160,US_Others!H160,US_Others!N160)+US_Others!N160*US_Others!N$8/SUM(US_Others!C160,US_Others!H160,US_Others!N160))&gt;3.5,4,IF((US_Others!C160*US_Others!C$8/SUM(US_Others!C160,US_Others!H160,US_Others!N160)+ US_Others!H160*US_Others!H$8/SUM(US_Others!C160,US_Others!H160,US_Others!N160)+US_Others!N160*US_Others!N$8/SUM(US_Others!C160,US_Others!H160,US_Others!N160))&gt;2.5,3,2)),"")</f>
        <v>4</v>
      </c>
      <c r="BD155" s="223">
        <f>IFERROR(IF((US_Others!D160*US_Others!D$8/SUM(US_Others!D160,US_Others!I160,US_Others!O160)+US_Others!I160*US_Others!I$8/SUM(US_Others!D160,US_Others!I160,US_Others!O160)+US_Others!O160*US_Others!O$8/SUM(US_Others!D160,US_Others!I160,US_Others!O160))&gt;3.5,4,IF((US_Others!D160*US_Others!D$8/SUM(US_Others!D160,US_Others!I160,US_Others!O160)+US_Others!I160*US_Others!I$8/SUM(US_Others!D160,US_Others!I160,US_Others!O160)+US_Others!O160*US_Others!O$8/SUM(US_Others!D160,US_Others!I160,US_Others!O160))&gt;2.5,3,2)),"")</f>
        <v>4</v>
      </c>
      <c r="BE155" s="223">
        <f>IFERROR(IF((US_Others!E160*US_Others!E$8/SUM(US_Others!E160,US_Others!J160,US_Others!P160,US_Others!W160)+US_Others!J160*US_Others!J$8/SUM(US_Others!E160,US_Others!J160,US_Others!P160,US_Others!W160)+US_Others!P160*US_Others!P$8/SUM(US_Others!E160,US_Others!J160,US_Others!P160,US_Others!W160)+US_Others!W160*US_Others!W$8/SUM(US_Others!E160,US_Others!J160,US_Others!P160,US_Others!W160))&gt;3.5,4,IF((US_Others!E160*US_Others!E$8/SUM(US_Others!E160,US_Others!J160,US_Others!P160,US_Others!W160)+US_Others!J160*US_Others!J$8/SUM(US_Others!E160,US_Others!J160,US_Others!P160,US_Others!W160)+US_Others!P160*US_Others!P$8/SUM(US_Others!E160,US_Others!J160,US_Others!P160,US_Others!W160)+US_Others!W160*US_Others!W$8/SUM(US_Others!E160,US_Others!J160,US_Others!P160,US_Others!W160))&gt;2.5,3,2)),"")</f>
        <v>4</v>
      </c>
      <c r="BF155" s="223">
        <f>IFERROR(IF((US_Others!F160*US_Others!F$8/SUM(US_Others!F160,US_Others!K160,US_Others!Q160)+US_Others!K160*US_Others!K$8/SUM(US_Others!F160,US_Others!K160,US_Others!Q160)+US_Others!Q160*US_Others!Q$8/SUM(US_Others!F160,US_Others!K160,US_Others!Q160))&gt;3.5,4,IF((US_Others!F160*US_Others!F$8/SUM(US_Others!F160,US_Others!K160,US_Others!Q160)+US_Others!K160*US_Others!K$8/SUM(US_Others!F160,US_Others!K160,US_Others!Q160)+US_Others!Q160*US_Others!Q$8/SUM(US_Others!F160,US_Others!K160,US_Others!Q160))&gt;2.5,3,2)),"")</f>
        <v>4</v>
      </c>
      <c r="BG155" s="223">
        <f>IFERROR(IF((US_Others!G160*US_Others!G$8/SUM(US_Others!G160,US_Others!L160,US_Others!R160)+US_Others!L160*US_Others!L$8/SUM(US_Others!G160,US_Others!L160,US_Others!R160)+US_Others!R160*US_Others!R$8/SUM(US_Others!G160,US_Others!L160,US_Others!R160))&gt;3.5,4,IF((US_Others!G160*US_Others!G$8/SUM(US_Others!G160,US_Others!L160,US_Others!R160)+US_Others!L160*US_Others!L$8/SUM(US_Others!G160,US_Others!L160,US_Others!R160)+US_Others!R160*US_Others!R$8/SUM(US_Others!G160,US_Others!L160,US_Others!R160))&gt;2.5,3,2)),"")</f>
        <v>4</v>
      </c>
      <c r="BH155" s="219" t="str">
        <f>IFERROR(IF((US_Others!Z160*US_Others!Z$8/SUM(US_Others!Z160,US_Others!AB160)+US_Others!AB160*US_Others!AB$8/SUM(US_Others!Z160,US_Others!AB160))&gt;3.5,4,IF((US_Others!Z160*US_Others!Z$8/SUM(US_Others!Z160,US_Others!AB160)+US_Others!AB160*US_Others!AB$8/SUM(US_Others!Z160,US_Others!AB160))&gt;2.5,3,2)),"")</f>
        <v/>
      </c>
      <c r="BI155" s="219" t="str">
        <f>IFERROR(IF((US_Others!AA160*US_Others!AA$8/SUM(US_Others!AA160,US_Others!AC160)+US_Others!AC160*US_Others!AC$8/SUM(US_Others!AA160,US_Others!AC160))&gt;3.5,4,IF((US_Others!AA160*US_Others!AA$8/SUM(US_Others!AA160,US_Others!AC160)+US_Others!AC160*US_Others!AC$8/SUM(US_Others!AA160,US_Others!AC160))&gt;2.5,3,2)),"")</f>
        <v/>
      </c>
      <c r="BJ155" s="219" t="str">
        <f>IFERROR(US_Others!AD160*US_Others!AD$8/US_Others!AD160,"")</f>
        <v/>
      </c>
      <c r="BK155" s="74" t="str">
        <f>IFERROR(US_Others!AE160*US_Others!AE$8/US_Others!AE160,"")</f>
        <v/>
      </c>
      <c r="BL155" s="219" t="str">
        <f>IFERROR(IF(SUMPRODUCT(US_Others!AG160:AI160/SUM(US_Others!AG160:AI160),US_Others!AG$8:AI$8)&gt;3.5,4,IF(SUMPRODUCT(US_Others!AG160:AI160/SUM(US_Others!AG160:AI160),US_Others!AG$8:AI$8)&gt;2.5,3,2)),"")</f>
        <v/>
      </c>
      <c r="BM155" s="219" t="str">
        <f>IFERROR(US_Others!AL160*US_Others!AL$8/US_Others!AL160,"")</f>
        <v/>
      </c>
    </row>
    <row r="156" spans="1:65">
      <c r="A156" s="200" t="s">
        <v>287</v>
      </c>
      <c r="B156" s="332">
        <v>336112</v>
      </c>
      <c r="C156" s="333">
        <f>SUM(US_CO2!C159:AX159)</f>
        <v>1.3916794051107173</v>
      </c>
      <c r="D156" s="333">
        <f>SUM(US_CH4!C159:AC159)</f>
        <v>7.5022750176802102E-4</v>
      </c>
      <c r="E156" s="333">
        <f>SUM(US_N2O!C159:AA159)</f>
        <v>8.8878611697361365E-4</v>
      </c>
      <c r="F156" s="332">
        <f>US_Others!V161+US_Others!U161</f>
        <v>0</v>
      </c>
      <c r="G156" s="332">
        <f>US_Others!C161+US_Others!H161+US_Others!N161</f>
        <v>5.3987636126043128E-3</v>
      </c>
      <c r="H156" s="332">
        <f>US_Others!D161+US_Others!I161+US_Others!O161</f>
        <v>8.8539723246710722E-2</v>
      </c>
      <c r="I156" s="332">
        <f>US_Others!E161+US_Others!J161+US_Others!P161+US_Others!W161</f>
        <v>0.40922628183540688</v>
      </c>
      <c r="J156" s="332">
        <f>US_Others!F161+US_Others!K161+US_Others!Q161</f>
        <v>7.0723803325116491E-2</v>
      </c>
      <c r="K156" s="332">
        <f>US_Others!G161+US_Others!L161+US_Others!R161</f>
        <v>7.0183926963856072E-3</v>
      </c>
      <c r="L156" s="332">
        <f>US_Others!Z161+US_Others!AB161</f>
        <v>0</v>
      </c>
      <c r="M156" s="332">
        <f>US_Others!AA161+US_Others!AC161</f>
        <v>0</v>
      </c>
      <c r="N156" s="332">
        <f>US_Others!AD161</f>
        <v>0</v>
      </c>
      <c r="O156" s="332">
        <f>US_Others!AE161</f>
        <v>0</v>
      </c>
      <c r="P156" s="332">
        <f>SUM(US_Others!AG161:AI161)</f>
        <v>0</v>
      </c>
      <c r="Q156" s="332">
        <f>US_Others!AL161</f>
        <v>0</v>
      </c>
      <c r="R156" s="332"/>
      <c r="S156" s="334">
        <f t="shared" si="2"/>
        <v>1391.6794051107172</v>
      </c>
      <c r="T156" s="334">
        <f>D156*1000/Spec!I$6</f>
        <v>3.0009100070720839E-2</v>
      </c>
      <c r="U156" s="334">
        <f>E156*1000/Spec!I$7</f>
        <v>2.9825037482336027E-3</v>
      </c>
      <c r="V156" s="334">
        <f>F156*1000/Spec!I$8</f>
        <v>0</v>
      </c>
      <c r="W156" s="334">
        <f>G156*1000/Spec!I$9</f>
        <v>7.9981683149693526E-3</v>
      </c>
      <c r="X156" s="334">
        <f>H156*1000/Spec!I$10</f>
        <v>2.5297063784774493E-2</v>
      </c>
      <c r="Y156" s="334">
        <f>I156*1000/Spec!I$11</f>
        <v>0.28617222505972512</v>
      </c>
      <c r="Z156" s="334">
        <f>J156*1000/Spec!I$12</f>
        <v>1.5821879938504809E-2</v>
      </c>
      <c r="AA156" s="334">
        <f>K156*1000/Spec!I$15</f>
        <v>7.154324868894605E-4</v>
      </c>
      <c r="AB156" s="334">
        <f>L156*1000/Spec!I$17</f>
        <v>0</v>
      </c>
      <c r="AC156" s="334">
        <f>M156*1000/Spec!I$18</f>
        <v>0</v>
      </c>
      <c r="AD156" s="335">
        <f>N156*1000/Spec!I$25</f>
        <v>0</v>
      </c>
      <c r="AE156" s="335">
        <f>O156*1000/Spec!I$26</f>
        <v>0</v>
      </c>
      <c r="AF156" s="334">
        <f>P156*1000/Spec!I$21</f>
        <v>0</v>
      </c>
      <c r="AG156" s="334">
        <f>Q156*1000/Spec!I$22</f>
        <v>0</v>
      </c>
      <c r="AI156" s="200">
        <f>S156/'2007output'!$C154</f>
        <v>8.6491287047600878E-3</v>
      </c>
      <c r="AJ156" s="200">
        <f>T156/'2007output'!$C154</f>
        <v>1.8650313274201287E-7</v>
      </c>
      <c r="AK156" s="200">
        <f>U156/'2007output'!$C154</f>
        <v>1.8535920475771907E-8</v>
      </c>
      <c r="AL156" s="200">
        <f>V156/'2007output'!$C154</f>
        <v>0</v>
      </c>
      <c r="AM156" s="200">
        <f>W156/'2007output'!$C154</f>
        <v>4.9707703444099294E-8</v>
      </c>
      <c r="AN156" s="200">
        <f>X156/'2007output'!$C154</f>
        <v>1.5721836489319404E-7</v>
      </c>
      <c r="AO156" s="200">
        <f>Y156/'2007output'!$C154</f>
        <v>1.7785277249771611E-6</v>
      </c>
      <c r="AP156" s="200">
        <f>Z156/'2007output'!$C154</f>
        <v>9.8331178457370917E-8</v>
      </c>
      <c r="AQ156" s="200">
        <f>AA156/'2007output'!$C154</f>
        <v>4.4463312713758544E-9</v>
      </c>
      <c r="AR156" s="200">
        <f>AB156/'2007output'!$C154</f>
        <v>0</v>
      </c>
      <c r="AS156" s="200">
        <f>AC156/'2007output'!$C154</f>
        <v>0</v>
      </c>
      <c r="AT156" s="200">
        <f>AD156/'2007output'!$C154</f>
        <v>0</v>
      </c>
      <c r="AU156" s="200">
        <f>AE156/'2007output'!$C154</f>
        <v>0</v>
      </c>
      <c r="AV156" s="200">
        <f>AF156/'2007output'!$C154</f>
        <v>0</v>
      </c>
      <c r="AW156" s="200">
        <f>AG156/'2007output'!$C154</f>
        <v>0</v>
      </c>
      <c r="AY156" s="370">
        <f>IFERROR(IF(SUMPRODUCT(US_CO2!C159:AX159/SUM(US_CO2!C159:AX159),US_CO2!C$6:AX$6)&gt;3.5,4,IF(SUMPRODUCT(US_CO2!C159:AX159/SUM(US_CO2!C159:AX159),US_CO2!C$6:AX$6)&gt;2.5,3,2)),"")</f>
        <v>4</v>
      </c>
      <c r="AZ156" s="370">
        <f>IFERROR(IF(SUMPRODUCT(US_CH4!C159:AC159/SUM(US_CH4!C159:AC159),US_CH4!C$6:AC$6)&gt;3.5,4,IF(SUMPRODUCT(US_CH4!C159:AC159/SUM(US_CH4!C159:AC159),US_CH4!C$6:AC$6)&gt;2.5,3,2)),"")</f>
        <v>4</v>
      </c>
      <c r="BA156" s="223">
        <f>IFERROR(IF(SUMPRODUCT(US_N2O!C159:AA159/SUM(US_N2O!C159:AA159),US_N2O!C$6:AA$6)&gt;3.5,4,IF(SUMPRODUCT(US_N2O!C159:AA159/SUM(US_N2O!C159:AA159),US_N2O!C$6:AA$6)&gt;2.5,3,2)),"")</f>
        <v>4</v>
      </c>
      <c r="BB156" s="223" t="str">
        <f>IFERROR(IF(SUMPRODUCT(US_Others!U161:V161/SUM(US_Others!U161:V161),US_Others!U$8:V$8)&gt;3.5,4,IF(SUMPRODUCT(US_Others!U161:V161/SUM(US_Others!U161:V161),US_Others!U$8:V$8)&gt;2.5,3,2)),"")</f>
        <v/>
      </c>
      <c r="BC156" s="223">
        <f>IFERROR(IF((US_Others!C161*US_Others!C$8/SUM(US_Others!C161,US_Others!H161,US_Others!N161)+ US_Others!H161*US_Others!H$8/SUM(US_Others!C161,US_Others!H161,US_Others!N161)+US_Others!N161*US_Others!N$8/SUM(US_Others!C161,US_Others!H161,US_Others!N161))&gt;3.5,4,IF((US_Others!C161*US_Others!C$8/SUM(US_Others!C161,US_Others!H161,US_Others!N161)+ US_Others!H161*US_Others!H$8/SUM(US_Others!C161,US_Others!H161,US_Others!N161)+US_Others!N161*US_Others!N$8/SUM(US_Others!C161,US_Others!H161,US_Others!N161))&gt;2.5,3,2)),"")</f>
        <v>4</v>
      </c>
      <c r="BD156" s="223">
        <f>IFERROR(IF((US_Others!D161*US_Others!D$8/SUM(US_Others!D161,US_Others!I161,US_Others!O161)+US_Others!I161*US_Others!I$8/SUM(US_Others!D161,US_Others!I161,US_Others!O161)+US_Others!O161*US_Others!O$8/SUM(US_Others!D161,US_Others!I161,US_Others!O161))&gt;3.5,4,IF((US_Others!D161*US_Others!D$8/SUM(US_Others!D161,US_Others!I161,US_Others!O161)+US_Others!I161*US_Others!I$8/SUM(US_Others!D161,US_Others!I161,US_Others!O161)+US_Others!O161*US_Others!O$8/SUM(US_Others!D161,US_Others!I161,US_Others!O161))&gt;2.5,3,2)),"")</f>
        <v>4</v>
      </c>
      <c r="BE156" s="223">
        <f>IFERROR(IF((US_Others!E161*US_Others!E$8/SUM(US_Others!E161,US_Others!J161,US_Others!P161,US_Others!W161)+US_Others!J161*US_Others!J$8/SUM(US_Others!E161,US_Others!J161,US_Others!P161,US_Others!W161)+US_Others!P161*US_Others!P$8/SUM(US_Others!E161,US_Others!J161,US_Others!P161,US_Others!W161)+US_Others!W161*US_Others!W$8/SUM(US_Others!E161,US_Others!J161,US_Others!P161,US_Others!W161))&gt;3.5,4,IF((US_Others!E161*US_Others!E$8/SUM(US_Others!E161,US_Others!J161,US_Others!P161,US_Others!W161)+US_Others!J161*US_Others!J$8/SUM(US_Others!E161,US_Others!J161,US_Others!P161,US_Others!W161)+US_Others!P161*US_Others!P$8/SUM(US_Others!E161,US_Others!J161,US_Others!P161,US_Others!W161)+US_Others!W161*US_Others!W$8/SUM(US_Others!E161,US_Others!J161,US_Others!P161,US_Others!W161))&gt;2.5,3,2)),"")</f>
        <v>4</v>
      </c>
      <c r="BF156" s="223">
        <f>IFERROR(IF((US_Others!F161*US_Others!F$8/SUM(US_Others!F161,US_Others!K161,US_Others!Q161)+US_Others!K161*US_Others!K$8/SUM(US_Others!F161,US_Others!K161,US_Others!Q161)+US_Others!Q161*US_Others!Q$8/SUM(US_Others!F161,US_Others!K161,US_Others!Q161))&gt;3.5,4,IF((US_Others!F161*US_Others!F$8/SUM(US_Others!F161,US_Others!K161,US_Others!Q161)+US_Others!K161*US_Others!K$8/SUM(US_Others!F161,US_Others!K161,US_Others!Q161)+US_Others!Q161*US_Others!Q$8/SUM(US_Others!F161,US_Others!K161,US_Others!Q161))&gt;2.5,3,2)),"")</f>
        <v>4</v>
      </c>
      <c r="BG156" s="223">
        <f>IFERROR(IF((US_Others!G161*US_Others!G$8/SUM(US_Others!G161,US_Others!L161,US_Others!R161)+US_Others!L161*US_Others!L$8/SUM(US_Others!G161,US_Others!L161,US_Others!R161)+US_Others!R161*US_Others!R$8/SUM(US_Others!G161,US_Others!L161,US_Others!R161))&gt;3.5,4,IF((US_Others!G161*US_Others!G$8/SUM(US_Others!G161,US_Others!L161,US_Others!R161)+US_Others!L161*US_Others!L$8/SUM(US_Others!G161,US_Others!L161,US_Others!R161)+US_Others!R161*US_Others!R$8/SUM(US_Others!G161,US_Others!L161,US_Others!R161))&gt;2.5,3,2)),"")</f>
        <v>4</v>
      </c>
      <c r="BH156" s="219" t="str">
        <f>IFERROR(IF((US_Others!Z161*US_Others!Z$8/SUM(US_Others!Z161,US_Others!AB161)+US_Others!AB161*US_Others!AB$8/SUM(US_Others!Z161,US_Others!AB161))&gt;3.5,4,IF((US_Others!Z161*US_Others!Z$8/SUM(US_Others!Z161,US_Others!AB161)+US_Others!AB161*US_Others!AB$8/SUM(US_Others!Z161,US_Others!AB161))&gt;2.5,3,2)),"")</f>
        <v/>
      </c>
      <c r="BI156" s="219" t="str">
        <f>IFERROR(IF((US_Others!AA161*US_Others!AA$8/SUM(US_Others!AA161,US_Others!AC161)+US_Others!AC161*US_Others!AC$8/SUM(US_Others!AA161,US_Others!AC161))&gt;3.5,4,IF((US_Others!AA161*US_Others!AA$8/SUM(US_Others!AA161,US_Others!AC161)+US_Others!AC161*US_Others!AC$8/SUM(US_Others!AA161,US_Others!AC161))&gt;2.5,3,2)),"")</f>
        <v/>
      </c>
      <c r="BJ156" s="219" t="str">
        <f>IFERROR(US_Others!AD161*US_Others!AD$8/US_Others!AD161,"")</f>
        <v/>
      </c>
      <c r="BK156" s="74" t="str">
        <f>IFERROR(US_Others!AE161*US_Others!AE$8/US_Others!AE161,"")</f>
        <v/>
      </c>
      <c r="BL156" s="219" t="str">
        <f>IFERROR(IF(SUMPRODUCT(US_Others!AG161:AI161/SUM(US_Others!AG161:AI161),US_Others!AG$8:AI$8)&gt;3.5,4,IF(SUMPRODUCT(US_Others!AG161:AI161/SUM(US_Others!AG161:AI161),US_Others!AG$8:AI$8)&gt;2.5,3,2)),"")</f>
        <v/>
      </c>
      <c r="BM156" s="219" t="str">
        <f>IFERROR(US_Others!AL161*US_Others!AL$8/US_Others!AL161,"")</f>
        <v/>
      </c>
    </row>
    <row r="157" spans="1:65">
      <c r="A157" s="200" t="s">
        <v>288</v>
      </c>
      <c r="B157" s="332">
        <v>336120</v>
      </c>
      <c r="C157" s="333">
        <f>SUM(US_CO2!C160:AX160)</f>
        <v>0.33783872008322929</v>
      </c>
      <c r="D157" s="333">
        <f>SUM(US_CH4!C160:AC160)</f>
        <v>1.7935788044401798E-4</v>
      </c>
      <c r="E157" s="333">
        <f>SUM(US_N2O!C160:AA160)</f>
        <v>2.053376207950666E-4</v>
      </c>
      <c r="F157" s="332">
        <f>US_Others!V162+US_Others!U162</f>
        <v>0</v>
      </c>
      <c r="G157" s="332">
        <f>US_Others!C162+US_Others!H162+US_Others!N162</f>
        <v>1.80089268727229E-3</v>
      </c>
      <c r="H157" s="332">
        <f>US_Others!D162+US_Others!I162+US_Others!O162</f>
        <v>2.953464007126556E-2</v>
      </c>
      <c r="I157" s="332">
        <f>US_Others!E162+US_Others!J162+US_Others!P162+US_Others!W162</f>
        <v>0.13650766569523959</v>
      </c>
      <c r="J157" s="332">
        <f>US_Others!F162+US_Others!K162+US_Others!Q162</f>
        <v>2.3591694203266997E-2</v>
      </c>
      <c r="K157" s="332">
        <f>US_Others!G162+US_Others!L162+US_Others!R162</f>
        <v>2.3411604934539774E-3</v>
      </c>
      <c r="L157" s="332">
        <f>US_Others!Z162+US_Others!AB162</f>
        <v>0</v>
      </c>
      <c r="M157" s="332">
        <f>US_Others!AA162+US_Others!AC162</f>
        <v>0</v>
      </c>
      <c r="N157" s="332">
        <f>US_Others!AD162</f>
        <v>0</v>
      </c>
      <c r="O157" s="332">
        <f>US_Others!AE162</f>
        <v>0</v>
      </c>
      <c r="P157" s="332">
        <f>SUM(US_Others!AG162:AI162)</f>
        <v>0</v>
      </c>
      <c r="Q157" s="332">
        <f>US_Others!AL162</f>
        <v>0</v>
      </c>
      <c r="R157" s="332"/>
      <c r="S157" s="334">
        <f t="shared" si="2"/>
        <v>337.8387200832293</v>
      </c>
      <c r="T157" s="334">
        <f>D157*1000/Spec!I$6</f>
        <v>7.1743152177607197E-3</v>
      </c>
      <c r="U157" s="334">
        <f>E157*1000/Spec!I$7</f>
        <v>6.8905241877539121E-4</v>
      </c>
      <c r="V157" s="334">
        <f>F157*1000/Spec!I$8</f>
        <v>0</v>
      </c>
      <c r="W157" s="334">
        <f>G157*1000/Spec!I$9</f>
        <v>2.6679891663293183E-3</v>
      </c>
      <c r="X157" s="334">
        <f>H157*1000/Spec!I$10</f>
        <v>8.4384685917901596E-3</v>
      </c>
      <c r="Y157" s="334">
        <f>I157*1000/Spec!I$11</f>
        <v>9.5459906080587117E-2</v>
      </c>
      <c r="Z157" s="334">
        <f>J157*1000/Spec!I$12</f>
        <v>5.2777839380910505E-3</v>
      </c>
      <c r="AA157" s="334">
        <f>K157*1000/Spec!I$15</f>
        <v>2.3865040707991616E-4</v>
      </c>
      <c r="AB157" s="334">
        <f>L157*1000/Spec!I$17</f>
        <v>0</v>
      </c>
      <c r="AC157" s="334">
        <f>M157*1000/Spec!I$18</f>
        <v>0</v>
      </c>
      <c r="AD157" s="335">
        <f>N157*1000/Spec!I$25</f>
        <v>0</v>
      </c>
      <c r="AE157" s="335">
        <f>O157*1000/Spec!I$26</f>
        <v>0</v>
      </c>
      <c r="AF157" s="334">
        <f>P157*1000/Spec!I$21</f>
        <v>0</v>
      </c>
      <c r="AG157" s="334">
        <f>Q157*1000/Spec!I$22</f>
        <v>0</v>
      </c>
      <c r="AI157" s="200">
        <f>S157/'2007output'!$C155</f>
        <v>1.6882650546360966E-2</v>
      </c>
      <c r="AJ157" s="200">
        <f>T157/'2007output'!$C155</f>
        <v>3.5851857567141668E-7</v>
      </c>
      <c r="AK157" s="200">
        <f>U157/'2007output'!$C155</f>
        <v>3.4433682413442169E-8</v>
      </c>
      <c r="AL157" s="200">
        <f>V157/'2007output'!$C155</f>
        <v>0</v>
      </c>
      <c r="AM157" s="200">
        <f>W157/'2007output'!$C155</f>
        <v>1.3332612894554587E-7</v>
      </c>
      <c r="AN157" s="200">
        <f>X157/'2007output'!$C155</f>
        <v>4.2169149926491225E-7</v>
      </c>
      <c r="AO157" s="200">
        <f>Y157/'2007output'!$C155</f>
        <v>4.770371599649549E-6</v>
      </c>
      <c r="AP157" s="200">
        <f>Z157/'2007output'!$C155</f>
        <v>2.6374413762885667E-7</v>
      </c>
      <c r="AQ157" s="200">
        <f>AA157/'2007output'!$C155</f>
        <v>1.1925961075404335E-8</v>
      </c>
      <c r="AR157" s="200">
        <f>AB157/'2007output'!$C155</f>
        <v>0</v>
      </c>
      <c r="AS157" s="200">
        <f>AC157/'2007output'!$C155</f>
        <v>0</v>
      </c>
      <c r="AT157" s="200">
        <f>AD157/'2007output'!$C155</f>
        <v>0</v>
      </c>
      <c r="AU157" s="200">
        <f>AE157/'2007output'!$C155</f>
        <v>0</v>
      </c>
      <c r="AV157" s="200">
        <f>AF157/'2007output'!$C155</f>
        <v>0</v>
      </c>
      <c r="AW157" s="200">
        <f>AG157/'2007output'!$C155</f>
        <v>0</v>
      </c>
      <c r="AY157" s="370">
        <f>IFERROR(IF(SUMPRODUCT(US_CO2!C160:AX160/SUM(US_CO2!C160:AX160),US_CO2!C$6:AX$6)&gt;3.5,4,IF(SUMPRODUCT(US_CO2!C160:AX160/SUM(US_CO2!C160:AX160),US_CO2!C$6:AX$6)&gt;2.5,3,2)),"")</f>
        <v>4</v>
      </c>
      <c r="AZ157" s="370">
        <f>IFERROR(IF(SUMPRODUCT(US_CH4!C160:AC160/SUM(US_CH4!C160:AC160),US_CH4!C$6:AC$6)&gt;3.5,4,IF(SUMPRODUCT(US_CH4!C160:AC160/SUM(US_CH4!C160:AC160),US_CH4!C$6:AC$6)&gt;2.5,3,2)),"")</f>
        <v>4</v>
      </c>
      <c r="BA157" s="223">
        <f>IFERROR(IF(SUMPRODUCT(US_N2O!C160:AA160/SUM(US_N2O!C160:AA160),US_N2O!C$6:AA$6)&gt;3.5,4,IF(SUMPRODUCT(US_N2O!C160:AA160/SUM(US_N2O!C160:AA160),US_N2O!C$6:AA$6)&gt;2.5,3,2)),"")</f>
        <v>4</v>
      </c>
      <c r="BB157" s="223" t="str">
        <f>IFERROR(IF(SUMPRODUCT(US_Others!U162:V162/SUM(US_Others!U162:V162),US_Others!U$8:V$8)&gt;3.5,4,IF(SUMPRODUCT(US_Others!U162:V162/SUM(US_Others!U162:V162),US_Others!U$8:V$8)&gt;2.5,3,2)),"")</f>
        <v/>
      </c>
      <c r="BC157" s="223">
        <f>IFERROR(IF((US_Others!C162*US_Others!C$8/SUM(US_Others!C162,US_Others!H162,US_Others!N162)+ US_Others!H162*US_Others!H$8/SUM(US_Others!C162,US_Others!H162,US_Others!N162)+US_Others!N162*US_Others!N$8/SUM(US_Others!C162,US_Others!H162,US_Others!N162))&gt;3.5,4,IF((US_Others!C162*US_Others!C$8/SUM(US_Others!C162,US_Others!H162,US_Others!N162)+ US_Others!H162*US_Others!H$8/SUM(US_Others!C162,US_Others!H162,US_Others!N162)+US_Others!N162*US_Others!N$8/SUM(US_Others!C162,US_Others!H162,US_Others!N162))&gt;2.5,3,2)),"")</f>
        <v>4</v>
      </c>
      <c r="BD157" s="223">
        <f>IFERROR(IF((US_Others!D162*US_Others!D$8/SUM(US_Others!D162,US_Others!I162,US_Others!O162)+US_Others!I162*US_Others!I$8/SUM(US_Others!D162,US_Others!I162,US_Others!O162)+US_Others!O162*US_Others!O$8/SUM(US_Others!D162,US_Others!I162,US_Others!O162))&gt;3.5,4,IF((US_Others!D162*US_Others!D$8/SUM(US_Others!D162,US_Others!I162,US_Others!O162)+US_Others!I162*US_Others!I$8/SUM(US_Others!D162,US_Others!I162,US_Others!O162)+US_Others!O162*US_Others!O$8/SUM(US_Others!D162,US_Others!I162,US_Others!O162))&gt;2.5,3,2)),"")</f>
        <v>4</v>
      </c>
      <c r="BE157" s="223">
        <f>IFERROR(IF((US_Others!E162*US_Others!E$8/SUM(US_Others!E162,US_Others!J162,US_Others!P162,US_Others!W162)+US_Others!J162*US_Others!J$8/SUM(US_Others!E162,US_Others!J162,US_Others!P162,US_Others!W162)+US_Others!P162*US_Others!P$8/SUM(US_Others!E162,US_Others!J162,US_Others!P162,US_Others!W162)+US_Others!W162*US_Others!W$8/SUM(US_Others!E162,US_Others!J162,US_Others!P162,US_Others!W162))&gt;3.5,4,IF((US_Others!E162*US_Others!E$8/SUM(US_Others!E162,US_Others!J162,US_Others!P162,US_Others!W162)+US_Others!J162*US_Others!J$8/SUM(US_Others!E162,US_Others!J162,US_Others!P162,US_Others!W162)+US_Others!P162*US_Others!P$8/SUM(US_Others!E162,US_Others!J162,US_Others!P162,US_Others!W162)+US_Others!W162*US_Others!W$8/SUM(US_Others!E162,US_Others!J162,US_Others!P162,US_Others!W162))&gt;2.5,3,2)),"")</f>
        <v>4</v>
      </c>
      <c r="BF157" s="223">
        <f>IFERROR(IF((US_Others!F162*US_Others!F$8/SUM(US_Others!F162,US_Others!K162,US_Others!Q162)+US_Others!K162*US_Others!K$8/SUM(US_Others!F162,US_Others!K162,US_Others!Q162)+US_Others!Q162*US_Others!Q$8/SUM(US_Others!F162,US_Others!K162,US_Others!Q162))&gt;3.5,4,IF((US_Others!F162*US_Others!F$8/SUM(US_Others!F162,US_Others!K162,US_Others!Q162)+US_Others!K162*US_Others!K$8/SUM(US_Others!F162,US_Others!K162,US_Others!Q162)+US_Others!Q162*US_Others!Q$8/SUM(US_Others!F162,US_Others!K162,US_Others!Q162))&gt;2.5,3,2)),"")</f>
        <v>4</v>
      </c>
      <c r="BG157" s="223">
        <f>IFERROR(IF((US_Others!G162*US_Others!G$8/SUM(US_Others!G162,US_Others!L162,US_Others!R162)+US_Others!L162*US_Others!L$8/SUM(US_Others!G162,US_Others!L162,US_Others!R162)+US_Others!R162*US_Others!R$8/SUM(US_Others!G162,US_Others!L162,US_Others!R162))&gt;3.5,4,IF((US_Others!G162*US_Others!G$8/SUM(US_Others!G162,US_Others!L162,US_Others!R162)+US_Others!L162*US_Others!L$8/SUM(US_Others!G162,US_Others!L162,US_Others!R162)+US_Others!R162*US_Others!R$8/SUM(US_Others!G162,US_Others!L162,US_Others!R162))&gt;2.5,3,2)),"")</f>
        <v>4</v>
      </c>
      <c r="BH157" s="219" t="str">
        <f>IFERROR(IF((US_Others!Z162*US_Others!Z$8/SUM(US_Others!Z162,US_Others!AB162)+US_Others!AB162*US_Others!AB$8/SUM(US_Others!Z162,US_Others!AB162))&gt;3.5,4,IF((US_Others!Z162*US_Others!Z$8/SUM(US_Others!Z162,US_Others!AB162)+US_Others!AB162*US_Others!AB$8/SUM(US_Others!Z162,US_Others!AB162))&gt;2.5,3,2)),"")</f>
        <v/>
      </c>
      <c r="BI157" s="219" t="str">
        <f>IFERROR(IF((US_Others!AA162*US_Others!AA$8/SUM(US_Others!AA162,US_Others!AC162)+US_Others!AC162*US_Others!AC$8/SUM(US_Others!AA162,US_Others!AC162))&gt;3.5,4,IF((US_Others!AA162*US_Others!AA$8/SUM(US_Others!AA162,US_Others!AC162)+US_Others!AC162*US_Others!AC$8/SUM(US_Others!AA162,US_Others!AC162))&gt;2.5,3,2)),"")</f>
        <v/>
      </c>
      <c r="BJ157" s="219" t="str">
        <f>IFERROR(US_Others!AD162*US_Others!AD$8/US_Others!AD162,"")</f>
        <v/>
      </c>
      <c r="BK157" s="74" t="str">
        <f>IFERROR(US_Others!AE162*US_Others!AE$8/US_Others!AE162,"")</f>
        <v/>
      </c>
      <c r="BL157" s="219" t="str">
        <f>IFERROR(IF(SUMPRODUCT(US_Others!AG162:AI162/SUM(US_Others!AG162:AI162),US_Others!AG$8:AI$8)&gt;3.5,4,IF(SUMPRODUCT(US_Others!AG162:AI162/SUM(US_Others!AG162:AI162),US_Others!AG$8:AI$8)&gt;2.5,3,2)),"")</f>
        <v/>
      </c>
      <c r="BM157" s="219" t="str">
        <f>IFERROR(US_Others!AL162*US_Others!AL$8/US_Others!AL162,"")</f>
        <v/>
      </c>
    </row>
    <row r="158" spans="1:65">
      <c r="A158" s="200" t="s">
        <v>289</v>
      </c>
      <c r="B158" s="332">
        <v>336211</v>
      </c>
      <c r="C158" s="333">
        <f>SUM(US_CO2!C161:AX161)</f>
        <v>0.30030108451842602</v>
      </c>
      <c r="D158" s="333">
        <f>SUM(US_CH4!C161:AC161)</f>
        <v>1.5942922706134932E-4</v>
      </c>
      <c r="E158" s="333">
        <f>SUM(US_N2O!C161:AA161)</f>
        <v>1.8252232959561476E-4</v>
      </c>
      <c r="F158" s="332">
        <f>US_Others!V163+US_Others!U163</f>
        <v>0</v>
      </c>
      <c r="G158" s="332">
        <f>US_Others!C163+US_Others!H163+US_Others!N163</f>
        <v>2.7058528855988811E-5</v>
      </c>
      <c r="H158" s="332">
        <f>US_Others!D163+US_Others!I163+US_Others!O163</f>
        <v>4.4375987323821655E-4</v>
      </c>
      <c r="I158" s="332">
        <f>US_Others!E163+US_Others!J163+US_Others!P163+US_Others!W163</f>
        <v>2.0510364872839519E-3</v>
      </c>
      <c r="J158" s="332">
        <f>US_Others!F163+US_Others!K163+US_Others!Q163</f>
        <v>3.5446672801345345E-4</v>
      </c>
      <c r="K158" s="332">
        <f>US_Others!G163+US_Others!L163+US_Others!R163</f>
        <v>3.517608751278546E-5</v>
      </c>
      <c r="L158" s="332">
        <f>US_Others!Z163+US_Others!AB163</f>
        <v>0</v>
      </c>
      <c r="M158" s="332">
        <f>US_Others!AA163+US_Others!AC163</f>
        <v>0</v>
      </c>
      <c r="N158" s="332">
        <f>US_Others!AD163</f>
        <v>0</v>
      </c>
      <c r="O158" s="332">
        <f>US_Others!AE163</f>
        <v>0</v>
      </c>
      <c r="P158" s="332">
        <f>SUM(US_Others!AG163:AI163)</f>
        <v>0</v>
      </c>
      <c r="Q158" s="332">
        <f>US_Others!AL163</f>
        <v>0</v>
      </c>
      <c r="R158" s="332"/>
      <c r="S158" s="334">
        <f t="shared" si="2"/>
        <v>300.30108451842602</v>
      </c>
      <c r="T158" s="334">
        <f>D158*1000/Spec!I$6</f>
        <v>6.3771690824539727E-3</v>
      </c>
      <c r="U158" s="334">
        <f>E158*1000/Spec!I$7</f>
        <v>6.1249103891145896E-4</v>
      </c>
      <c r="V158" s="334">
        <f>F158*1000/Spec!I$8</f>
        <v>0</v>
      </c>
      <c r="W158" s="334">
        <f>G158*1000/Spec!I$9</f>
        <v>4.0086709416279724E-5</v>
      </c>
      <c r="X158" s="334">
        <f>H158*1000/Spec!I$10</f>
        <v>1.2678853521091901E-4</v>
      </c>
      <c r="Y158" s="334">
        <f>I158*1000/Spec!I$11</f>
        <v>1.4342912498489172E-3</v>
      </c>
      <c r="Z158" s="334">
        <f>J158*1000/Spec!I$12</f>
        <v>7.9299044298311737E-5</v>
      </c>
      <c r="AA158" s="334">
        <f>K158*1000/Spec!I$15</f>
        <v>3.5857377688874068E-6</v>
      </c>
      <c r="AB158" s="334">
        <f>L158*1000/Spec!I$17</f>
        <v>0</v>
      </c>
      <c r="AC158" s="334">
        <f>M158*1000/Spec!I$18</f>
        <v>0</v>
      </c>
      <c r="AD158" s="335">
        <f>N158*1000/Spec!I$25</f>
        <v>0</v>
      </c>
      <c r="AE158" s="335">
        <f>O158*1000/Spec!I$26</f>
        <v>0</v>
      </c>
      <c r="AF158" s="334">
        <f>P158*1000/Spec!I$21</f>
        <v>0</v>
      </c>
      <c r="AG158" s="334">
        <f>Q158*1000/Spec!I$22</f>
        <v>0</v>
      </c>
      <c r="AI158" s="200">
        <f>S158/'2007output'!$C156</f>
        <v>2.4544428648829261E-2</v>
      </c>
      <c r="AJ158" s="200">
        <f>T158/'2007output'!$C156</f>
        <v>5.2122346403383513E-7</v>
      </c>
      <c r="AK158" s="200">
        <f>U158/'2007output'!$C156</f>
        <v>5.0060567136204246E-8</v>
      </c>
      <c r="AL158" s="200">
        <f>V158/'2007output'!$C156</f>
        <v>0</v>
      </c>
      <c r="AM158" s="200">
        <f>W158/'2007output'!$C156</f>
        <v>3.2763963560506517E-9</v>
      </c>
      <c r="AN158" s="200">
        <f>X158/'2007output'!$C156</f>
        <v>1.0362773617565919E-8</v>
      </c>
      <c r="AO158" s="200">
        <f>Y158/'2007output'!$C156</f>
        <v>1.1722854514498711E-7</v>
      </c>
      <c r="AP158" s="200">
        <f>Z158/'2007output'!$C156</f>
        <v>6.4813276909122791E-9</v>
      </c>
      <c r="AQ158" s="200">
        <f>AA158/'2007output'!$C156</f>
        <v>2.9307215111462253E-10</v>
      </c>
      <c r="AR158" s="200">
        <f>AB158/'2007output'!$C156</f>
        <v>0</v>
      </c>
      <c r="AS158" s="200">
        <f>AC158/'2007output'!$C156</f>
        <v>0</v>
      </c>
      <c r="AT158" s="200">
        <f>AD158/'2007output'!$C156</f>
        <v>0</v>
      </c>
      <c r="AU158" s="200">
        <f>AE158/'2007output'!$C156</f>
        <v>0</v>
      </c>
      <c r="AV158" s="200">
        <f>AF158/'2007output'!$C156</f>
        <v>0</v>
      </c>
      <c r="AW158" s="200">
        <f>AG158/'2007output'!$C156</f>
        <v>0</v>
      </c>
      <c r="AY158" s="370">
        <f>IFERROR(IF(SUMPRODUCT(US_CO2!C161:AX161/SUM(US_CO2!C161:AX161),US_CO2!C$6:AX$6)&gt;3.5,4,IF(SUMPRODUCT(US_CO2!C161:AX161/SUM(US_CO2!C161:AX161),US_CO2!C$6:AX$6)&gt;2.5,3,2)),"")</f>
        <v>4</v>
      </c>
      <c r="AZ158" s="370">
        <f>IFERROR(IF(SUMPRODUCT(US_CH4!C161:AC161/SUM(US_CH4!C161:AC161),US_CH4!C$6:AC$6)&gt;3.5,4,IF(SUMPRODUCT(US_CH4!C161:AC161/SUM(US_CH4!C161:AC161),US_CH4!C$6:AC$6)&gt;2.5,3,2)),"")</f>
        <v>4</v>
      </c>
      <c r="BA158" s="223">
        <f>IFERROR(IF(SUMPRODUCT(US_N2O!C161:AA161/SUM(US_N2O!C161:AA161),US_N2O!C$6:AA$6)&gt;3.5,4,IF(SUMPRODUCT(US_N2O!C161:AA161/SUM(US_N2O!C161:AA161),US_N2O!C$6:AA$6)&gt;2.5,3,2)),"")</f>
        <v>4</v>
      </c>
      <c r="BB158" s="223" t="str">
        <f>IFERROR(IF(SUMPRODUCT(US_Others!U163:V163/SUM(US_Others!U163:V163),US_Others!U$8:V$8)&gt;3.5,4,IF(SUMPRODUCT(US_Others!U163:V163/SUM(US_Others!U163:V163),US_Others!U$8:V$8)&gt;2.5,3,2)),"")</f>
        <v/>
      </c>
      <c r="BC158" s="223">
        <f>IFERROR(IF((US_Others!C163*US_Others!C$8/SUM(US_Others!C163,US_Others!H163,US_Others!N163)+ US_Others!H163*US_Others!H$8/SUM(US_Others!C163,US_Others!H163,US_Others!N163)+US_Others!N163*US_Others!N$8/SUM(US_Others!C163,US_Others!H163,US_Others!N163))&gt;3.5,4,IF((US_Others!C163*US_Others!C$8/SUM(US_Others!C163,US_Others!H163,US_Others!N163)+ US_Others!H163*US_Others!H$8/SUM(US_Others!C163,US_Others!H163,US_Others!N163)+US_Others!N163*US_Others!N$8/SUM(US_Others!C163,US_Others!H163,US_Others!N163))&gt;2.5,3,2)),"")</f>
        <v>4</v>
      </c>
      <c r="BD158" s="223">
        <f>IFERROR(IF((US_Others!D163*US_Others!D$8/SUM(US_Others!D163,US_Others!I163,US_Others!O163)+US_Others!I163*US_Others!I$8/SUM(US_Others!D163,US_Others!I163,US_Others!O163)+US_Others!O163*US_Others!O$8/SUM(US_Others!D163,US_Others!I163,US_Others!O163))&gt;3.5,4,IF((US_Others!D163*US_Others!D$8/SUM(US_Others!D163,US_Others!I163,US_Others!O163)+US_Others!I163*US_Others!I$8/SUM(US_Others!D163,US_Others!I163,US_Others!O163)+US_Others!O163*US_Others!O$8/SUM(US_Others!D163,US_Others!I163,US_Others!O163))&gt;2.5,3,2)),"")</f>
        <v>4</v>
      </c>
      <c r="BE158" s="223">
        <f>IFERROR(IF((US_Others!E163*US_Others!E$8/SUM(US_Others!E163,US_Others!J163,US_Others!P163,US_Others!W163)+US_Others!J163*US_Others!J$8/SUM(US_Others!E163,US_Others!J163,US_Others!P163,US_Others!W163)+US_Others!P163*US_Others!P$8/SUM(US_Others!E163,US_Others!J163,US_Others!P163,US_Others!W163)+US_Others!W163*US_Others!W$8/SUM(US_Others!E163,US_Others!J163,US_Others!P163,US_Others!W163))&gt;3.5,4,IF((US_Others!E163*US_Others!E$8/SUM(US_Others!E163,US_Others!J163,US_Others!P163,US_Others!W163)+US_Others!J163*US_Others!J$8/SUM(US_Others!E163,US_Others!J163,US_Others!P163,US_Others!W163)+US_Others!P163*US_Others!P$8/SUM(US_Others!E163,US_Others!J163,US_Others!P163,US_Others!W163)+US_Others!W163*US_Others!W$8/SUM(US_Others!E163,US_Others!J163,US_Others!P163,US_Others!W163))&gt;2.5,3,2)),"")</f>
        <v>4</v>
      </c>
      <c r="BF158" s="223">
        <f>IFERROR(IF((US_Others!F163*US_Others!F$8/SUM(US_Others!F163,US_Others!K163,US_Others!Q163)+US_Others!K163*US_Others!K$8/SUM(US_Others!F163,US_Others!K163,US_Others!Q163)+US_Others!Q163*US_Others!Q$8/SUM(US_Others!F163,US_Others!K163,US_Others!Q163))&gt;3.5,4,IF((US_Others!F163*US_Others!F$8/SUM(US_Others!F163,US_Others!K163,US_Others!Q163)+US_Others!K163*US_Others!K$8/SUM(US_Others!F163,US_Others!K163,US_Others!Q163)+US_Others!Q163*US_Others!Q$8/SUM(US_Others!F163,US_Others!K163,US_Others!Q163))&gt;2.5,3,2)),"")</f>
        <v>4</v>
      </c>
      <c r="BG158" s="223">
        <f>IFERROR(IF((US_Others!G163*US_Others!G$8/SUM(US_Others!G163,US_Others!L163,US_Others!R163)+US_Others!L163*US_Others!L$8/SUM(US_Others!G163,US_Others!L163,US_Others!R163)+US_Others!R163*US_Others!R$8/SUM(US_Others!G163,US_Others!L163,US_Others!R163))&gt;3.5,4,IF((US_Others!G163*US_Others!G$8/SUM(US_Others!G163,US_Others!L163,US_Others!R163)+US_Others!L163*US_Others!L$8/SUM(US_Others!G163,US_Others!L163,US_Others!R163)+US_Others!R163*US_Others!R$8/SUM(US_Others!G163,US_Others!L163,US_Others!R163))&gt;2.5,3,2)),"")</f>
        <v>4</v>
      </c>
      <c r="BH158" s="219" t="str">
        <f>IFERROR(IF((US_Others!Z163*US_Others!Z$8/SUM(US_Others!Z163,US_Others!AB163)+US_Others!AB163*US_Others!AB$8/SUM(US_Others!Z163,US_Others!AB163))&gt;3.5,4,IF((US_Others!Z163*US_Others!Z$8/SUM(US_Others!Z163,US_Others!AB163)+US_Others!AB163*US_Others!AB$8/SUM(US_Others!Z163,US_Others!AB163))&gt;2.5,3,2)),"")</f>
        <v/>
      </c>
      <c r="BI158" s="219" t="str">
        <f>IFERROR(IF((US_Others!AA163*US_Others!AA$8/SUM(US_Others!AA163,US_Others!AC163)+US_Others!AC163*US_Others!AC$8/SUM(US_Others!AA163,US_Others!AC163))&gt;3.5,4,IF((US_Others!AA163*US_Others!AA$8/SUM(US_Others!AA163,US_Others!AC163)+US_Others!AC163*US_Others!AC$8/SUM(US_Others!AA163,US_Others!AC163))&gt;2.5,3,2)),"")</f>
        <v/>
      </c>
      <c r="BJ158" s="219" t="str">
        <f>IFERROR(US_Others!AD163*US_Others!AD$8/US_Others!AD163,"")</f>
        <v/>
      </c>
      <c r="BK158" s="74" t="str">
        <f>IFERROR(US_Others!AE163*US_Others!AE$8/US_Others!AE163,"")</f>
        <v/>
      </c>
      <c r="BL158" s="219" t="str">
        <f>IFERROR(IF(SUMPRODUCT(US_Others!AG163:AI163/SUM(US_Others!AG163:AI163),US_Others!AG$8:AI$8)&gt;3.5,4,IF(SUMPRODUCT(US_Others!AG163:AI163/SUM(US_Others!AG163:AI163),US_Others!AG$8:AI$8)&gt;2.5,3,2)),"")</f>
        <v/>
      </c>
      <c r="BM158" s="219" t="str">
        <f>IFERROR(US_Others!AL163*US_Others!AL$8/US_Others!AL163,"")</f>
        <v/>
      </c>
    </row>
    <row r="159" spans="1:65">
      <c r="A159" s="200" t="s">
        <v>290</v>
      </c>
      <c r="B159" s="332">
        <v>336212</v>
      </c>
      <c r="C159" s="333">
        <f>SUM(US_CO2!C162:AX162)</f>
        <v>0.15909662716438189</v>
      </c>
      <c r="D159" s="333">
        <f>SUM(US_CH4!C162:AC162)</f>
        <v>8.4215670573544615E-5</v>
      </c>
      <c r="E159" s="333">
        <f>SUM(US_N2O!C162:AA162)</f>
        <v>9.5762221840677334E-5</v>
      </c>
      <c r="F159" s="332">
        <f>US_Others!V164+US_Others!U164</f>
        <v>0</v>
      </c>
      <c r="G159" s="332">
        <f>US_Others!C164+US_Others!H164+US_Others!N164</f>
        <v>8.0667684641135115E-4</v>
      </c>
      <c r="H159" s="332">
        <f>US_Others!D164+US_Others!I164+US_Others!O164</f>
        <v>1.3229500281146158E-2</v>
      </c>
      <c r="I159" s="332">
        <f>US_Others!E164+US_Others!J164+US_Others!P164+US_Others!W164</f>
        <v>6.1146104957980424E-2</v>
      </c>
      <c r="J159" s="332">
        <f>US_Others!F164+US_Others!K164+US_Others!Q164</f>
        <v>1.05674666879887E-2</v>
      </c>
      <c r="K159" s="332">
        <f>US_Others!G164+US_Others!L164+US_Others!R164</f>
        <v>1.0486799003347569E-3</v>
      </c>
      <c r="L159" s="332">
        <f>US_Others!Z164+US_Others!AB164</f>
        <v>0</v>
      </c>
      <c r="M159" s="332">
        <f>US_Others!AA164+US_Others!AC164</f>
        <v>0</v>
      </c>
      <c r="N159" s="332">
        <f>US_Others!AD164</f>
        <v>0</v>
      </c>
      <c r="O159" s="332">
        <f>US_Others!AE164</f>
        <v>0</v>
      </c>
      <c r="P159" s="332">
        <f>SUM(US_Others!AG164:AI164)</f>
        <v>0</v>
      </c>
      <c r="Q159" s="332">
        <f>US_Others!AL164</f>
        <v>0</v>
      </c>
      <c r="R159" s="332"/>
      <c r="S159" s="334">
        <f t="shared" si="2"/>
        <v>159.09662716438189</v>
      </c>
      <c r="T159" s="334">
        <f>D159*1000/Spec!I$6</f>
        <v>3.368626822941785E-3</v>
      </c>
      <c r="U159" s="334">
        <f>E159*1000/Spec!I$7</f>
        <v>3.2134973772039374E-4</v>
      </c>
      <c r="V159" s="334">
        <f>F159*1000/Spec!I$8</f>
        <v>0</v>
      </c>
      <c r="W159" s="334">
        <f>G159*1000/Spec!I$9</f>
        <v>1.195076809498298E-3</v>
      </c>
      <c r="X159" s="334">
        <f>H159*1000/Spec!I$10</f>
        <v>3.7798572231846168E-3</v>
      </c>
      <c r="Y159" s="334">
        <f>I159*1000/Spec!I$11</f>
        <v>4.275951395662967E-2</v>
      </c>
      <c r="Z159" s="334">
        <f>J159*1000/Spec!I$12</f>
        <v>2.3640865073800226E-3</v>
      </c>
      <c r="AA159" s="334">
        <f>K159*1000/Spec!I$15</f>
        <v>1.0689907240925147E-4</v>
      </c>
      <c r="AB159" s="334">
        <f>L159*1000/Spec!I$17</f>
        <v>0</v>
      </c>
      <c r="AC159" s="334">
        <f>M159*1000/Spec!I$18</f>
        <v>0</v>
      </c>
      <c r="AD159" s="335">
        <f>N159*1000/Spec!I$25</f>
        <v>0</v>
      </c>
      <c r="AE159" s="335">
        <f>O159*1000/Spec!I$26</f>
        <v>0</v>
      </c>
      <c r="AF159" s="334">
        <f>P159*1000/Spec!I$21</f>
        <v>0</v>
      </c>
      <c r="AG159" s="334">
        <f>Q159*1000/Spec!I$22</f>
        <v>0</v>
      </c>
      <c r="AI159" s="200">
        <f>S159/'2007output'!$C157</f>
        <v>2.1306632806265151E-2</v>
      </c>
      <c r="AJ159" s="200">
        <f>T159/'2007output'!$C157</f>
        <v>4.5113523810657362E-7</v>
      </c>
      <c r="AK159" s="200">
        <f>U159/'2007output'!$C157</f>
        <v>4.3035990052282539E-8</v>
      </c>
      <c r="AL159" s="200">
        <f>V159/'2007output'!$C157</f>
        <v>0</v>
      </c>
      <c r="AM159" s="200">
        <f>W159/'2007output'!$C157</f>
        <v>1.6004778485312684E-7</v>
      </c>
      <c r="AN159" s="200">
        <f>X159/'2007output'!$C157</f>
        <v>5.0620827952117544E-7</v>
      </c>
      <c r="AO159" s="200">
        <f>Y159/'2007output'!$C157</f>
        <v>5.7264649734337309E-6</v>
      </c>
      <c r="AP159" s="200">
        <f>Z159/'2007output'!$C157</f>
        <v>3.1660459453328279E-7</v>
      </c>
      <c r="AQ159" s="200">
        <f>AA159/'2007output'!$C157</f>
        <v>1.431620093869713E-8</v>
      </c>
      <c r="AR159" s="200">
        <f>AB159/'2007output'!$C157</f>
        <v>0</v>
      </c>
      <c r="AS159" s="200">
        <f>AC159/'2007output'!$C157</f>
        <v>0</v>
      </c>
      <c r="AT159" s="200">
        <f>AD159/'2007output'!$C157</f>
        <v>0</v>
      </c>
      <c r="AU159" s="200">
        <f>AE159/'2007output'!$C157</f>
        <v>0</v>
      </c>
      <c r="AV159" s="200">
        <f>AF159/'2007output'!$C157</f>
        <v>0</v>
      </c>
      <c r="AW159" s="200">
        <f>AG159/'2007output'!$C157</f>
        <v>0</v>
      </c>
      <c r="AY159" s="370">
        <f>IFERROR(IF(SUMPRODUCT(US_CO2!C162:AX162/SUM(US_CO2!C162:AX162),US_CO2!C$6:AX$6)&gt;3.5,4,IF(SUMPRODUCT(US_CO2!C162:AX162/SUM(US_CO2!C162:AX162),US_CO2!C$6:AX$6)&gt;2.5,3,2)),"")</f>
        <v>4</v>
      </c>
      <c r="AZ159" s="370">
        <f>IFERROR(IF(SUMPRODUCT(US_CH4!C162:AC162/SUM(US_CH4!C162:AC162),US_CH4!C$6:AC$6)&gt;3.5,4,IF(SUMPRODUCT(US_CH4!C162:AC162/SUM(US_CH4!C162:AC162),US_CH4!C$6:AC$6)&gt;2.5,3,2)),"")</f>
        <v>4</v>
      </c>
      <c r="BA159" s="223">
        <f>IFERROR(IF(SUMPRODUCT(US_N2O!C162:AA162/SUM(US_N2O!C162:AA162),US_N2O!C$6:AA$6)&gt;3.5,4,IF(SUMPRODUCT(US_N2O!C162:AA162/SUM(US_N2O!C162:AA162),US_N2O!C$6:AA$6)&gt;2.5,3,2)),"")</f>
        <v>4</v>
      </c>
      <c r="BB159" s="223" t="str">
        <f>IFERROR(IF(SUMPRODUCT(US_Others!U164:V164/SUM(US_Others!U164:V164),US_Others!U$8:V$8)&gt;3.5,4,IF(SUMPRODUCT(US_Others!U164:V164/SUM(US_Others!U164:V164),US_Others!U$8:V$8)&gt;2.5,3,2)),"")</f>
        <v/>
      </c>
      <c r="BC159" s="223">
        <f>IFERROR(IF((US_Others!C164*US_Others!C$8/SUM(US_Others!C164,US_Others!H164,US_Others!N164)+ US_Others!H164*US_Others!H$8/SUM(US_Others!C164,US_Others!H164,US_Others!N164)+US_Others!N164*US_Others!N$8/SUM(US_Others!C164,US_Others!H164,US_Others!N164))&gt;3.5,4,IF((US_Others!C164*US_Others!C$8/SUM(US_Others!C164,US_Others!H164,US_Others!N164)+ US_Others!H164*US_Others!H$8/SUM(US_Others!C164,US_Others!H164,US_Others!N164)+US_Others!N164*US_Others!N$8/SUM(US_Others!C164,US_Others!H164,US_Others!N164))&gt;2.5,3,2)),"")</f>
        <v>4</v>
      </c>
      <c r="BD159" s="223">
        <f>IFERROR(IF((US_Others!D164*US_Others!D$8/SUM(US_Others!D164,US_Others!I164,US_Others!O164)+US_Others!I164*US_Others!I$8/SUM(US_Others!D164,US_Others!I164,US_Others!O164)+US_Others!O164*US_Others!O$8/SUM(US_Others!D164,US_Others!I164,US_Others!O164))&gt;3.5,4,IF((US_Others!D164*US_Others!D$8/SUM(US_Others!D164,US_Others!I164,US_Others!O164)+US_Others!I164*US_Others!I$8/SUM(US_Others!D164,US_Others!I164,US_Others!O164)+US_Others!O164*US_Others!O$8/SUM(US_Others!D164,US_Others!I164,US_Others!O164))&gt;2.5,3,2)),"")</f>
        <v>4</v>
      </c>
      <c r="BE159" s="223">
        <f>IFERROR(IF((US_Others!E164*US_Others!E$8/SUM(US_Others!E164,US_Others!J164,US_Others!P164,US_Others!W164)+US_Others!J164*US_Others!J$8/SUM(US_Others!E164,US_Others!J164,US_Others!P164,US_Others!W164)+US_Others!P164*US_Others!P$8/SUM(US_Others!E164,US_Others!J164,US_Others!P164,US_Others!W164)+US_Others!W164*US_Others!W$8/SUM(US_Others!E164,US_Others!J164,US_Others!P164,US_Others!W164))&gt;3.5,4,IF((US_Others!E164*US_Others!E$8/SUM(US_Others!E164,US_Others!J164,US_Others!P164,US_Others!W164)+US_Others!J164*US_Others!J$8/SUM(US_Others!E164,US_Others!J164,US_Others!P164,US_Others!W164)+US_Others!P164*US_Others!P$8/SUM(US_Others!E164,US_Others!J164,US_Others!P164,US_Others!W164)+US_Others!W164*US_Others!W$8/SUM(US_Others!E164,US_Others!J164,US_Others!P164,US_Others!W164))&gt;2.5,3,2)),"")</f>
        <v>4</v>
      </c>
      <c r="BF159" s="223">
        <f>IFERROR(IF((US_Others!F164*US_Others!F$8/SUM(US_Others!F164,US_Others!K164,US_Others!Q164)+US_Others!K164*US_Others!K$8/SUM(US_Others!F164,US_Others!K164,US_Others!Q164)+US_Others!Q164*US_Others!Q$8/SUM(US_Others!F164,US_Others!K164,US_Others!Q164))&gt;3.5,4,IF((US_Others!F164*US_Others!F$8/SUM(US_Others!F164,US_Others!K164,US_Others!Q164)+US_Others!K164*US_Others!K$8/SUM(US_Others!F164,US_Others!K164,US_Others!Q164)+US_Others!Q164*US_Others!Q$8/SUM(US_Others!F164,US_Others!K164,US_Others!Q164))&gt;2.5,3,2)),"")</f>
        <v>4</v>
      </c>
      <c r="BG159" s="223">
        <f>IFERROR(IF((US_Others!G164*US_Others!G$8/SUM(US_Others!G164,US_Others!L164,US_Others!R164)+US_Others!L164*US_Others!L$8/SUM(US_Others!G164,US_Others!L164,US_Others!R164)+US_Others!R164*US_Others!R$8/SUM(US_Others!G164,US_Others!L164,US_Others!R164))&gt;3.5,4,IF((US_Others!G164*US_Others!G$8/SUM(US_Others!G164,US_Others!L164,US_Others!R164)+US_Others!L164*US_Others!L$8/SUM(US_Others!G164,US_Others!L164,US_Others!R164)+US_Others!R164*US_Others!R$8/SUM(US_Others!G164,US_Others!L164,US_Others!R164))&gt;2.5,3,2)),"")</f>
        <v>4</v>
      </c>
      <c r="BH159" s="219" t="str">
        <f>IFERROR(IF((US_Others!Z164*US_Others!Z$8/SUM(US_Others!Z164,US_Others!AB164)+US_Others!AB164*US_Others!AB$8/SUM(US_Others!Z164,US_Others!AB164))&gt;3.5,4,IF((US_Others!Z164*US_Others!Z$8/SUM(US_Others!Z164,US_Others!AB164)+US_Others!AB164*US_Others!AB$8/SUM(US_Others!Z164,US_Others!AB164))&gt;2.5,3,2)),"")</f>
        <v/>
      </c>
      <c r="BI159" s="219" t="str">
        <f>IFERROR(IF((US_Others!AA164*US_Others!AA$8/SUM(US_Others!AA164,US_Others!AC164)+US_Others!AC164*US_Others!AC$8/SUM(US_Others!AA164,US_Others!AC164))&gt;3.5,4,IF((US_Others!AA164*US_Others!AA$8/SUM(US_Others!AA164,US_Others!AC164)+US_Others!AC164*US_Others!AC$8/SUM(US_Others!AA164,US_Others!AC164))&gt;2.5,3,2)),"")</f>
        <v/>
      </c>
      <c r="BJ159" s="219" t="str">
        <f>IFERROR(US_Others!AD164*US_Others!AD$8/US_Others!AD164,"")</f>
        <v/>
      </c>
      <c r="BK159" s="74" t="str">
        <f>IFERROR(US_Others!AE164*US_Others!AE$8/US_Others!AE164,"")</f>
        <v/>
      </c>
      <c r="BL159" s="219" t="str">
        <f>IFERROR(IF(SUMPRODUCT(US_Others!AG164:AI164/SUM(US_Others!AG164:AI164),US_Others!AG$8:AI$8)&gt;3.5,4,IF(SUMPRODUCT(US_Others!AG164:AI164/SUM(US_Others!AG164:AI164),US_Others!AG$8:AI$8)&gt;2.5,3,2)),"")</f>
        <v/>
      </c>
      <c r="BM159" s="219" t="str">
        <f>IFERROR(US_Others!AL164*US_Others!AL$8/US_Others!AL164,"")</f>
        <v/>
      </c>
    </row>
    <row r="160" spans="1:65">
      <c r="A160" s="200" t="s">
        <v>291</v>
      </c>
      <c r="B160" s="332">
        <v>336213</v>
      </c>
      <c r="C160" s="333">
        <f>SUM(US_CO2!C163:AX163)</f>
        <v>0.11261290669440975</v>
      </c>
      <c r="D160" s="333">
        <f>SUM(US_CH4!C163:AC163)</f>
        <v>5.9785960148005987E-5</v>
      </c>
      <c r="E160" s="333">
        <f>SUM(US_N2O!C163:AA163)</f>
        <v>6.844587359835552E-5</v>
      </c>
      <c r="F160" s="332">
        <f>US_Others!V165+US_Others!U165</f>
        <v>0</v>
      </c>
      <c r="G160" s="332">
        <f>US_Others!C165+US_Others!H165+US_Others!N165</f>
        <v>6.7429187563591549E-4</v>
      </c>
      <c r="H160" s="332">
        <f>US_Others!D165+US_Others!I165+US_Others!O165</f>
        <v>1.1058386760429017E-2</v>
      </c>
      <c r="I160" s="332">
        <f>US_Others!E165+US_Others!J165+US_Others!P165+US_Others!W165</f>
        <v>5.1111324173202397E-2</v>
      </c>
      <c r="J160" s="332">
        <f>US_Others!F165+US_Others!K165+US_Others!Q165</f>
        <v>8.8332235708304951E-3</v>
      </c>
      <c r="K160" s="332">
        <f>US_Others!G165+US_Others!L165+US_Others!R165</f>
        <v>8.7657943832669043E-4</v>
      </c>
      <c r="L160" s="332">
        <f>US_Others!Z165+US_Others!AB165</f>
        <v>0</v>
      </c>
      <c r="M160" s="332">
        <f>US_Others!AA165+US_Others!AC165</f>
        <v>0</v>
      </c>
      <c r="N160" s="332">
        <f>US_Others!AD165</f>
        <v>0</v>
      </c>
      <c r="O160" s="332">
        <f>US_Others!AE165</f>
        <v>0</v>
      </c>
      <c r="P160" s="332">
        <f>SUM(US_Others!AG165:AI165)</f>
        <v>0</v>
      </c>
      <c r="Q160" s="332">
        <f>US_Others!AL165</f>
        <v>0</v>
      </c>
      <c r="R160" s="332"/>
      <c r="S160" s="334">
        <f t="shared" si="2"/>
        <v>112.61290669440974</v>
      </c>
      <c r="T160" s="334">
        <f>D160*1000/Spec!I$6</f>
        <v>2.3914384059202393E-3</v>
      </c>
      <c r="U160" s="334">
        <f>E160*1000/Spec!I$7</f>
        <v>2.2968413959179704E-4</v>
      </c>
      <c r="V160" s="334">
        <f>F160*1000/Spec!I$8</f>
        <v>0</v>
      </c>
      <c r="W160" s="334">
        <f>G160*1000/Spec!I$9</f>
        <v>9.9895092686802306E-4</v>
      </c>
      <c r="X160" s="334">
        <f>H160*1000/Spec!I$10</f>
        <v>3.1595390744082906E-3</v>
      </c>
      <c r="Y160" s="334">
        <f>I160*1000/Spec!I$11</f>
        <v>3.5742184736505173E-2</v>
      </c>
      <c r="Z160" s="334">
        <f>J160*1000/Spec!I$12</f>
        <v>1.9761126556667773E-3</v>
      </c>
      <c r="AA160" s="334">
        <f>K160*1000/Spec!I$15</f>
        <v>8.9355702173974551E-5</v>
      </c>
      <c r="AB160" s="334">
        <f>L160*1000/Spec!I$17</f>
        <v>0</v>
      </c>
      <c r="AC160" s="334">
        <f>M160*1000/Spec!I$18</f>
        <v>0</v>
      </c>
      <c r="AD160" s="335">
        <f>N160*1000/Spec!I$25</f>
        <v>0</v>
      </c>
      <c r="AE160" s="335">
        <f>O160*1000/Spec!I$26</f>
        <v>0</v>
      </c>
      <c r="AF160" s="334">
        <f>P160*1000/Spec!I$21</f>
        <v>0</v>
      </c>
      <c r="AG160" s="334">
        <f>Q160*1000/Spec!I$22</f>
        <v>0</v>
      </c>
      <c r="AI160" s="200">
        <f>S160/'2007output'!$C158</f>
        <v>1.9486573229695405E-2</v>
      </c>
      <c r="AJ160" s="200">
        <f>T160/'2007output'!$C158</f>
        <v>4.1381526318052247E-7</v>
      </c>
      <c r="AK160" s="200">
        <f>U160/'2007output'!$C158</f>
        <v>3.9744616645059185E-8</v>
      </c>
      <c r="AL160" s="200">
        <f>V160/'2007output'!$C158</f>
        <v>0</v>
      </c>
      <c r="AM160" s="200">
        <f>W160/'2007output'!$C158</f>
        <v>1.7285878644540978E-7</v>
      </c>
      <c r="AN160" s="200">
        <f>X160/'2007output'!$C158</f>
        <v>5.4672764741448182E-7</v>
      </c>
      <c r="AO160" s="200">
        <f>Y160/'2007output'!$C158</f>
        <v>6.1848390269086643E-6</v>
      </c>
      <c r="AP160" s="200">
        <f>Z160/'2007output'!$C158</f>
        <v>3.4194716311935927E-7</v>
      </c>
      <c r="AQ160" s="200">
        <f>AA160/'2007output'!$C158</f>
        <v>1.5462139154520602E-8</v>
      </c>
      <c r="AR160" s="200">
        <f>AB160/'2007output'!$C158</f>
        <v>0</v>
      </c>
      <c r="AS160" s="200">
        <f>AC160/'2007output'!$C158</f>
        <v>0</v>
      </c>
      <c r="AT160" s="200">
        <f>AD160/'2007output'!$C158</f>
        <v>0</v>
      </c>
      <c r="AU160" s="200">
        <f>AE160/'2007output'!$C158</f>
        <v>0</v>
      </c>
      <c r="AV160" s="200">
        <f>AF160/'2007output'!$C158</f>
        <v>0</v>
      </c>
      <c r="AW160" s="200">
        <f>AG160/'2007output'!$C158</f>
        <v>0</v>
      </c>
      <c r="AY160" s="370">
        <f>IFERROR(IF(SUMPRODUCT(US_CO2!C163:AX163/SUM(US_CO2!C163:AX163),US_CO2!C$6:AX$6)&gt;3.5,4,IF(SUMPRODUCT(US_CO2!C163:AX163/SUM(US_CO2!C163:AX163),US_CO2!C$6:AX$6)&gt;2.5,3,2)),"")</f>
        <v>4</v>
      </c>
      <c r="AZ160" s="370">
        <f>IFERROR(IF(SUMPRODUCT(US_CH4!C163:AC163/SUM(US_CH4!C163:AC163),US_CH4!C$6:AC$6)&gt;3.5,4,IF(SUMPRODUCT(US_CH4!C163:AC163/SUM(US_CH4!C163:AC163),US_CH4!C$6:AC$6)&gt;2.5,3,2)),"")</f>
        <v>4</v>
      </c>
      <c r="BA160" s="223">
        <f>IFERROR(IF(SUMPRODUCT(US_N2O!C163:AA163/SUM(US_N2O!C163:AA163),US_N2O!C$6:AA$6)&gt;3.5,4,IF(SUMPRODUCT(US_N2O!C163:AA163/SUM(US_N2O!C163:AA163),US_N2O!C$6:AA$6)&gt;2.5,3,2)),"")</f>
        <v>4</v>
      </c>
      <c r="BB160" s="223" t="str">
        <f>IFERROR(IF(SUMPRODUCT(US_Others!U165:V165/SUM(US_Others!U165:V165),US_Others!U$8:V$8)&gt;3.5,4,IF(SUMPRODUCT(US_Others!U165:V165/SUM(US_Others!U165:V165),US_Others!U$8:V$8)&gt;2.5,3,2)),"")</f>
        <v/>
      </c>
      <c r="BC160" s="223">
        <f>IFERROR(IF((US_Others!C165*US_Others!C$8/SUM(US_Others!C165,US_Others!H165,US_Others!N165)+ US_Others!H165*US_Others!H$8/SUM(US_Others!C165,US_Others!H165,US_Others!N165)+US_Others!N165*US_Others!N$8/SUM(US_Others!C165,US_Others!H165,US_Others!N165))&gt;3.5,4,IF((US_Others!C165*US_Others!C$8/SUM(US_Others!C165,US_Others!H165,US_Others!N165)+ US_Others!H165*US_Others!H$8/SUM(US_Others!C165,US_Others!H165,US_Others!N165)+US_Others!N165*US_Others!N$8/SUM(US_Others!C165,US_Others!H165,US_Others!N165))&gt;2.5,3,2)),"")</f>
        <v>4</v>
      </c>
      <c r="BD160" s="223">
        <f>IFERROR(IF((US_Others!D165*US_Others!D$8/SUM(US_Others!D165,US_Others!I165,US_Others!O165)+US_Others!I165*US_Others!I$8/SUM(US_Others!D165,US_Others!I165,US_Others!O165)+US_Others!O165*US_Others!O$8/SUM(US_Others!D165,US_Others!I165,US_Others!O165))&gt;3.5,4,IF((US_Others!D165*US_Others!D$8/SUM(US_Others!D165,US_Others!I165,US_Others!O165)+US_Others!I165*US_Others!I$8/SUM(US_Others!D165,US_Others!I165,US_Others!O165)+US_Others!O165*US_Others!O$8/SUM(US_Others!D165,US_Others!I165,US_Others!O165))&gt;2.5,3,2)),"")</f>
        <v>4</v>
      </c>
      <c r="BE160" s="223">
        <f>IFERROR(IF((US_Others!E165*US_Others!E$8/SUM(US_Others!E165,US_Others!J165,US_Others!P165,US_Others!W165)+US_Others!J165*US_Others!J$8/SUM(US_Others!E165,US_Others!J165,US_Others!P165,US_Others!W165)+US_Others!P165*US_Others!P$8/SUM(US_Others!E165,US_Others!J165,US_Others!P165,US_Others!W165)+US_Others!W165*US_Others!W$8/SUM(US_Others!E165,US_Others!J165,US_Others!P165,US_Others!W165))&gt;3.5,4,IF((US_Others!E165*US_Others!E$8/SUM(US_Others!E165,US_Others!J165,US_Others!P165,US_Others!W165)+US_Others!J165*US_Others!J$8/SUM(US_Others!E165,US_Others!J165,US_Others!P165,US_Others!W165)+US_Others!P165*US_Others!P$8/SUM(US_Others!E165,US_Others!J165,US_Others!P165,US_Others!W165)+US_Others!W165*US_Others!W$8/SUM(US_Others!E165,US_Others!J165,US_Others!P165,US_Others!W165))&gt;2.5,3,2)),"")</f>
        <v>4</v>
      </c>
      <c r="BF160" s="223">
        <f>IFERROR(IF((US_Others!F165*US_Others!F$8/SUM(US_Others!F165,US_Others!K165,US_Others!Q165)+US_Others!K165*US_Others!K$8/SUM(US_Others!F165,US_Others!K165,US_Others!Q165)+US_Others!Q165*US_Others!Q$8/SUM(US_Others!F165,US_Others!K165,US_Others!Q165))&gt;3.5,4,IF((US_Others!F165*US_Others!F$8/SUM(US_Others!F165,US_Others!K165,US_Others!Q165)+US_Others!K165*US_Others!K$8/SUM(US_Others!F165,US_Others!K165,US_Others!Q165)+US_Others!Q165*US_Others!Q$8/SUM(US_Others!F165,US_Others!K165,US_Others!Q165))&gt;2.5,3,2)),"")</f>
        <v>4</v>
      </c>
      <c r="BG160" s="223">
        <f>IFERROR(IF((US_Others!G165*US_Others!G$8/SUM(US_Others!G165,US_Others!L165,US_Others!R165)+US_Others!L165*US_Others!L$8/SUM(US_Others!G165,US_Others!L165,US_Others!R165)+US_Others!R165*US_Others!R$8/SUM(US_Others!G165,US_Others!L165,US_Others!R165))&gt;3.5,4,IF((US_Others!G165*US_Others!G$8/SUM(US_Others!G165,US_Others!L165,US_Others!R165)+US_Others!L165*US_Others!L$8/SUM(US_Others!G165,US_Others!L165,US_Others!R165)+US_Others!R165*US_Others!R$8/SUM(US_Others!G165,US_Others!L165,US_Others!R165))&gt;2.5,3,2)),"")</f>
        <v>4</v>
      </c>
      <c r="BH160" s="219" t="str">
        <f>IFERROR(IF((US_Others!Z165*US_Others!Z$8/SUM(US_Others!Z165,US_Others!AB165)+US_Others!AB165*US_Others!AB$8/SUM(US_Others!Z165,US_Others!AB165))&gt;3.5,4,IF((US_Others!Z165*US_Others!Z$8/SUM(US_Others!Z165,US_Others!AB165)+US_Others!AB165*US_Others!AB$8/SUM(US_Others!Z165,US_Others!AB165))&gt;2.5,3,2)),"")</f>
        <v/>
      </c>
      <c r="BI160" s="219" t="str">
        <f>IFERROR(IF((US_Others!AA165*US_Others!AA$8/SUM(US_Others!AA165,US_Others!AC165)+US_Others!AC165*US_Others!AC$8/SUM(US_Others!AA165,US_Others!AC165))&gt;3.5,4,IF((US_Others!AA165*US_Others!AA$8/SUM(US_Others!AA165,US_Others!AC165)+US_Others!AC165*US_Others!AC$8/SUM(US_Others!AA165,US_Others!AC165))&gt;2.5,3,2)),"")</f>
        <v/>
      </c>
      <c r="BJ160" s="219" t="str">
        <f>IFERROR(US_Others!AD165*US_Others!AD$8/US_Others!AD165,"")</f>
        <v/>
      </c>
      <c r="BK160" s="74" t="str">
        <f>IFERROR(US_Others!AE165*US_Others!AE$8/US_Others!AE165,"")</f>
        <v/>
      </c>
      <c r="BL160" s="219" t="str">
        <f>IFERROR(IF(SUMPRODUCT(US_Others!AG165:AI165/SUM(US_Others!AG165:AI165),US_Others!AG$8:AI$8)&gt;3.5,4,IF(SUMPRODUCT(US_Others!AG165:AI165/SUM(US_Others!AG165:AI165),US_Others!AG$8:AI$8)&gt;2.5,3,2)),"")</f>
        <v/>
      </c>
      <c r="BM160" s="219" t="str">
        <f>IFERROR(US_Others!AL165*US_Others!AL$8/US_Others!AL165,"")</f>
        <v/>
      </c>
    </row>
    <row r="161" spans="1:65">
      <c r="A161" s="200" t="s">
        <v>292</v>
      </c>
      <c r="B161" s="332">
        <v>336214</v>
      </c>
      <c r="C161" s="333">
        <f>SUM(US_CO2!C164:AX164)</f>
        <v>0.26276344895362275</v>
      </c>
      <c r="D161" s="333">
        <f>SUM(US_CH4!C164:AC164)</f>
        <v>1.3950057367868065E-4</v>
      </c>
      <c r="E161" s="333">
        <f>SUM(US_N2O!C164:AA164)</f>
        <v>1.5970703839616291E-4</v>
      </c>
      <c r="F161" s="332">
        <f>US_Others!V166+US_Others!U166</f>
        <v>0</v>
      </c>
      <c r="G161" s="332">
        <f>US_Others!C166+US_Others!H166+US_Others!N166</f>
        <v>7.8667385490856809E-4</v>
      </c>
      <c r="H161" s="332">
        <f>US_Others!D166+US_Others!I166+US_Others!O166</f>
        <v>1.2901451220500518E-2</v>
      </c>
      <c r="I161" s="332">
        <f>US_Others!E166+US_Others!J166+US_Others!P166+US_Others!W166</f>
        <v>5.962987820206947E-2</v>
      </c>
      <c r="J161" s="332">
        <f>US_Others!F166+US_Others!K166+US_Others!Q166</f>
        <v>1.0305427499302243E-2</v>
      </c>
      <c r="K161" s="332">
        <f>US_Others!G166+US_Others!L166+US_Others!R166</f>
        <v>1.0226760113811388E-3</v>
      </c>
      <c r="L161" s="332">
        <f>US_Others!Z166+US_Others!AB166</f>
        <v>0</v>
      </c>
      <c r="M161" s="332">
        <f>US_Others!AA166+US_Others!AC166</f>
        <v>0</v>
      </c>
      <c r="N161" s="332">
        <f>US_Others!AD166</f>
        <v>0</v>
      </c>
      <c r="O161" s="332">
        <f>US_Others!AE166</f>
        <v>0</v>
      </c>
      <c r="P161" s="332">
        <f>SUM(US_Others!AG166:AI166)</f>
        <v>0</v>
      </c>
      <c r="Q161" s="332">
        <f>US_Others!AL166</f>
        <v>0</v>
      </c>
      <c r="R161" s="332"/>
      <c r="S161" s="334">
        <f t="shared" si="2"/>
        <v>262.76344895362274</v>
      </c>
      <c r="T161" s="334">
        <f>D161*1000/Spec!I$6</f>
        <v>5.5800229471472266E-3</v>
      </c>
      <c r="U161" s="334">
        <f>E161*1000/Spec!I$7</f>
        <v>5.359296590475265E-4</v>
      </c>
      <c r="V161" s="334">
        <f>F161*1000/Spec!I$8</f>
        <v>0</v>
      </c>
      <c r="W161" s="334">
        <f>G161*1000/Spec!I$9</f>
        <v>1.1654427480126935E-3</v>
      </c>
      <c r="X161" s="334">
        <f>H161*1000/Spec!I$10</f>
        <v>3.6861289201430055E-3</v>
      </c>
      <c r="Y161" s="334">
        <f>I161*1000/Spec!I$11</f>
        <v>4.1699215525922706E-2</v>
      </c>
      <c r="Z161" s="334">
        <f>J161*1000/Spec!I$12</f>
        <v>2.3054647649445731E-3</v>
      </c>
      <c r="AA161" s="334">
        <f>K161*1000/Spec!I$15</f>
        <v>1.0424831920297033E-4</v>
      </c>
      <c r="AB161" s="334">
        <f>L161*1000/Spec!I$17</f>
        <v>0</v>
      </c>
      <c r="AC161" s="334">
        <f>M161*1000/Spec!I$18</f>
        <v>0</v>
      </c>
      <c r="AD161" s="335">
        <f>N161*1000/Spec!I$25</f>
        <v>0</v>
      </c>
      <c r="AE161" s="335">
        <f>O161*1000/Spec!I$26</f>
        <v>0</v>
      </c>
      <c r="AF161" s="334">
        <f>P161*1000/Spec!I$21</f>
        <v>0</v>
      </c>
      <c r="AG161" s="334">
        <f>Q161*1000/Spec!I$22</f>
        <v>0</v>
      </c>
      <c r="AI161" s="200">
        <f>S161/'2007output'!$C159</f>
        <v>2.436152873666074E-2</v>
      </c>
      <c r="AJ161" s="200">
        <f>T161/'2007output'!$C159</f>
        <v>5.1733941657215154E-7</v>
      </c>
      <c r="AK161" s="200">
        <f>U161/'2007output'!$C159</f>
        <v>4.9687526334834648E-8</v>
      </c>
      <c r="AL161" s="200">
        <f>V161/'2007output'!$C159</f>
        <v>0</v>
      </c>
      <c r="AM161" s="200">
        <f>W161/'2007output'!$C159</f>
        <v>1.0805143222813772E-7</v>
      </c>
      <c r="AN161" s="200">
        <f>X161/'2007output'!$C159</f>
        <v>3.4175124421870995E-7</v>
      </c>
      <c r="AO161" s="200">
        <f>Y161/'2007output'!$C159</f>
        <v>3.8660500209459212E-6</v>
      </c>
      <c r="AP161" s="200">
        <f>Z161/'2007output'!$C159</f>
        <v>2.1374603791438653E-7</v>
      </c>
      <c r="AQ161" s="200">
        <f>AA161/'2007output'!$C159</f>
        <v>9.6651510479297541E-9</v>
      </c>
      <c r="AR161" s="200">
        <f>AB161/'2007output'!$C159</f>
        <v>0</v>
      </c>
      <c r="AS161" s="200">
        <f>AC161/'2007output'!$C159</f>
        <v>0</v>
      </c>
      <c r="AT161" s="200">
        <f>AD161/'2007output'!$C159</f>
        <v>0</v>
      </c>
      <c r="AU161" s="200">
        <f>AE161/'2007output'!$C159</f>
        <v>0</v>
      </c>
      <c r="AV161" s="200">
        <f>AF161/'2007output'!$C159</f>
        <v>0</v>
      </c>
      <c r="AW161" s="200">
        <f>AG161/'2007output'!$C159</f>
        <v>0</v>
      </c>
      <c r="AY161" s="370">
        <f>IFERROR(IF(SUMPRODUCT(US_CO2!C164:AX164/SUM(US_CO2!C164:AX164),US_CO2!C$6:AX$6)&gt;3.5,4,IF(SUMPRODUCT(US_CO2!C164:AX164/SUM(US_CO2!C164:AX164),US_CO2!C$6:AX$6)&gt;2.5,3,2)),"")</f>
        <v>4</v>
      </c>
      <c r="AZ161" s="370">
        <f>IFERROR(IF(SUMPRODUCT(US_CH4!C164:AC164/SUM(US_CH4!C164:AC164),US_CH4!C$6:AC$6)&gt;3.5,4,IF(SUMPRODUCT(US_CH4!C164:AC164/SUM(US_CH4!C164:AC164),US_CH4!C$6:AC$6)&gt;2.5,3,2)),"")</f>
        <v>4</v>
      </c>
      <c r="BA161" s="223">
        <f>IFERROR(IF(SUMPRODUCT(US_N2O!C164:AA164/SUM(US_N2O!C164:AA164),US_N2O!C$6:AA$6)&gt;3.5,4,IF(SUMPRODUCT(US_N2O!C164:AA164/SUM(US_N2O!C164:AA164),US_N2O!C$6:AA$6)&gt;2.5,3,2)),"")</f>
        <v>4</v>
      </c>
      <c r="BB161" s="223" t="str">
        <f>IFERROR(IF(SUMPRODUCT(US_Others!U166:V166/SUM(US_Others!U166:V166),US_Others!U$8:V$8)&gt;3.5,4,IF(SUMPRODUCT(US_Others!U166:V166/SUM(US_Others!U166:V166),US_Others!U$8:V$8)&gt;2.5,3,2)),"")</f>
        <v/>
      </c>
      <c r="BC161" s="223">
        <f>IFERROR(IF((US_Others!C166*US_Others!C$8/SUM(US_Others!C166,US_Others!H166,US_Others!N166)+ US_Others!H166*US_Others!H$8/SUM(US_Others!C166,US_Others!H166,US_Others!N166)+US_Others!N166*US_Others!N$8/SUM(US_Others!C166,US_Others!H166,US_Others!N166))&gt;3.5,4,IF((US_Others!C166*US_Others!C$8/SUM(US_Others!C166,US_Others!H166,US_Others!N166)+ US_Others!H166*US_Others!H$8/SUM(US_Others!C166,US_Others!H166,US_Others!N166)+US_Others!N166*US_Others!N$8/SUM(US_Others!C166,US_Others!H166,US_Others!N166))&gt;2.5,3,2)),"")</f>
        <v>4</v>
      </c>
      <c r="BD161" s="223">
        <f>IFERROR(IF((US_Others!D166*US_Others!D$8/SUM(US_Others!D166,US_Others!I166,US_Others!O166)+US_Others!I166*US_Others!I$8/SUM(US_Others!D166,US_Others!I166,US_Others!O166)+US_Others!O166*US_Others!O$8/SUM(US_Others!D166,US_Others!I166,US_Others!O166))&gt;3.5,4,IF((US_Others!D166*US_Others!D$8/SUM(US_Others!D166,US_Others!I166,US_Others!O166)+US_Others!I166*US_Others!I$8/SUM(US_Others!D166,US_Others!I166,US_Others!O166)+US_Others!O166*US_Others!O$8/SUM(US_Others!D166,US_Others!I166,US_Others!O166))&gt;2.5,3,2)),"")</f>
        <v>4</v>
      </c>
      <c r="BE161" s="223">
        <f>IFERROR(IF((US_Others!E166*US_Others!E$8/SUM(US_Others!E166,US_Others!J166,US_Others!P166,US_Others!W166)+US_Others!J166*US_Others!J$8/SUM(US_Others!E166,US_Others!J166,US_Others!P166,US_Others!W166)+US_Others!P166*US_Others!P$8/SUM(US_Others!E166,US_Others!J166,US_Others!P166,US_Others!W166)+US_Others!W166*US_Others!W$8/SUM(US_Others!E166,US_Others!J166,US_Others!P166,US_Others!W166))&gt;3.5,4,IF((US_Others!E166*US_Others!E$8/SUM(US_Others!E166,US_Others!J166,US_Others!P166,US_Others!W166)+US_Others!J166*US_Others!J$8/SUM(US_Others!E166,US_Others!J166,US_Others!P166,US_Others!W166)+US_Others!P166*US_Others!P$8/SUM(US_Others!E166,US_Others!J166,US_Others!P166,US_Others!W166)+US_Others!W166*US_Others!W$8/SUM(US_Others!E166,US_Others!J166,US_Others!P166,US_Others!W166))&gt;2.5,3,2)),"")</f>
        <v>4</v>
      </c>
      <c r="BF161" s="223">
        <f>IFERROR(IF((US_Others!F166*US_Others!F$8/SUM(US_Others!F166,US_Others!K166,US_Others!Q166)+US_Others!K166*US_Others!K$8/SUM(US_Others!F166,US_Others!K166,US_Others!Q166)+US_Others!Q166*US_Others!Q$8/SUM(US_Others!F166,US_Others!K166,US_Others!Q166))&gt;3.5,4,IF((US_Others!F166*US_Others!F$8/SUM(US_Others!F166,US_Others!K166,US_Others!Q166)+US_Others!K166*US_Others!K$8/SUM(US_Others!F166,US_Others!K166,US_Others!Q166)+US_Others!Q166*US_Others!Q$8/SUM(US_Others!F166,US_Others!K166,US_Others!Q166))&gt;2.5,3,2)),"")</f>
        <v>4</v>
      </c>
      <c r="BG161" s="223">
        <f>IFERROR(IF((US_Others!G166*US_Others!G$8/SUM(US_Others!G166,US_Others!L166,US_Others!R166)+US_Others!L166*US_Others!L$8/SUM(US_Others!G166,US_Others!L166,US_Others!R166)+US_Others!R166*US_Others!R$8/SUM(US_Others!G166,US_Others!L166,US_Others!R166))&gt;3.5,4,IF((US_Others!G166*US_Others!G$8/SUM(US_Others!G166,US_Others!L166,US_Others!R166)+US_Others!L166*US_Others!L$8/SUM(US_Others!G166,US_Others!L166,US_Others!R166)+US_Others!R166*US_Others!R$8/SUM(US_Others!G166,US_Others!L166,US_Others!R166))&gt;2.5,3,2)),"")</f>
        <v>4</v>
      </c>
      <c r="BH161" s="219" t="str">
        <f>IFERROR(IF((US_Others!Z166*US_Others!Z$8/SUM(US_Others!Z166,US_Others!AB166)+US_Others!AB166*US_Others!AB$8/SUM(US_Others!Z166,US_Others!AB166))&gt;3.5,4,IF((US_Others!Z166*US_Others!Z$8/SUM(US_Others!Z166,US_Others!AB166)+US_Others!AB166*US_Others!AB$8/SUM(US_Others!Z166,US_Others!AB166))&gt;2.5,3,2)),"")</f>
        <v/>
      </c>
      <c r="BI161" s="219" t="str">
        <f>IFERROR(IF((US_Others!AA166*US_Others!AA$8/SUM(US_Others!AA166,US_Others!AC166)+US_Others!AC166*US_Others!AC$8/SUM(US_Others!AA166,US_Others!AC166))&gt;3.5,4,IF((US_Others!AA166*US_Others!AA$8/SUM(US_Others!AA166,US_Others!AC166)+US_Others!AC166*US_Others!AC$8/SUM(US_Others!AA166,US_Others!AC166))&gt;2.5,3,2)),"")</f>
        <v/>
      </c>
      <c r="BJ161" s="219" t="str">
        <f>IFERROR(US_Others!AD166*US_Others!AD$8/US_Others!AD166,"")</f>
        <v/>
      </c>
      <c r="BK161" s="74" t="str">
        <f>IFERROR(US_Others!AE166*US_Others!AE$8/US_Others!AE166,"")</f>
        <v/>
      </c>
      <c r="BL161" s="219" t="str">
        <f>IFERROR(IF(SUMPRODUCT(US_Others!AG166:AI166/SUM(US_Others!AG166:AI166),US_Others!AG$8:AI$8)&gt;3.5,4,IF(SUMPRODUCT(US_Others!AG166:AI166/SUM(US_Others!AG166:AI166),US_Others!AG$8:AI$8)&gt;2.5,3,2)),"")</f>
        <v/>
      </c>
      <c r="BM161" s="219" t="str">
        <f>IFERROR(US_Others!AL166*US_Others!AL$8/US_Others!AL166,"")</f>
        <v/>
      </c>
    </row>
    <row r="162" spans="1:65">
      <c r="A162" s="200" t="s">
        <v>293</v>
      </c>
      <c r="B162" s="332">
        <v>336310</v>
      </c>
      <c r="C162" s="333">
        <f>SUM(US_CO2!C165:AX165)</f>
        <v>0.89663667608170305</v>
      </c>
      <c r="D162" s="333">
        <f>SUM(US_CH4!C165:AC165)</f>
        <v>4.7251440555048154E-4</v>
      </c>
      <c r="E162" s="333">
        <f>SUM(US_N2O!C165:AA165)</f>
        <v>5.3313379970292831E-4</v>
      </c>
      <c r="F162" s="332">
        <f>US_Others!V167+US_Others!U167</f>
        <v>0</v>
      </c>
      <c r="G162" s="332">
        <f>US_Others!C167+US_Others!H167+US_Others!N167</f>
        <v>4.1417090476207255E-5</v>
      </c>
      <c r="H162" s="332">
        <f>US_Others!D167+US_Others!I167+US_Others!O167</f>
        <v>6.7924028380979902E-4</v>
      </c>
      <c r="I162" s="332">
        <f>US_Others!E167+US_Others!J167+US_Others!P167+US_Others!W167</f>
        <v>3.1394154580965099E-3</v>
      </c>
      <c r="J162" s="332">
        <f>US_Others!F167+US_Others!K167+US_Others!Q167</f>
        <v>5.4256388523831508E-4</v>
      </c>
      <c r="K162" s="332">
        <f>US_Others!G167+US_Others!L167+US_Others!R167</f>
        <v>5.3842217619069443E-5</v>
      </c>
      <c r="L162" s="332">
        <f>US_Others!Z167+US_Others!AB167</f>
        <v>0</v>
      </c>
      <c r="M162" s="332">
        <f>US_Others!AA167+US_Others!AC167</f>
        <v>0</v>
      </c>
      <c r="N162" s="332">
        <f>US_Others!AD167</f>
        <v>0</v>
      </c>
      <c r="O162" s="332">
        <f>US_Others!AE167</f>
        <v>0</v>
      </c>
      <c r="P162" s="332">
        <f>SUM(US_Others!AG167:AI167)</f>
        <v>0</v>
      </c>
      <c r="Q162" s="332">
        <f>US_Others!AL167</f>
        <v>0</v>
      </c>
      <c r="R162" s="332"/>
      <c r="S162" s="334">
        <f t="shared" si="2"/>
        <v>896.63667608170306</v>
      </c>
      <c r="T162" s="334">
        <f>D162*1000/Spec!I$6</f>
        <v>1.8900576222019259E-2</v>
      </c>
      <c r="U162" s="334">
        <f>E162*1000/Spec!I$7</f>
        <v>1.7890395963185513E-3</v>
      </c>
      <c r="V162" s="334">
        <f>F162*1000/Spec!I$8</f>
        <v>0</v>
      </c>
      <c r="W162" s="334">
        <f>G162*1000/Spec!I$9</f>
        <v>6.1358652557344089E-5</v>
      </c>
      <c r="X162" s="334">
        <f>H162*1000/Spec!I$10</f>
        <v>1.9406865251708543E-4</v>
      </c>
      <c r="Y162" s="334">
        <f>I162*1000/Spec!I$11</f>
        <v>2.1953954252423146E-3</v>
      </c>
      <c r="Z162" s="334">
        <f>J162*1000/Spec!I$12</f>
        <v>1.2137894524347094E-4</v>
      </c>
      <c r="AA162" s="334">
        <f>K162*1000/Spec!I$15</f>
        <v>5.488503325083532E-6</v>
      </c>
      <c r="AB162" s="334">
        <f>L162*1000/Spec!I$17</f>
        <v>0</v>
      </c>
      <c r="AC162" s="334">
        <f>M162*1000/Spec!I$18</f>
        <v>0</v>
      </c>
      <c r="AD162" s="335">
        <f>N162*1000/Spec!I$25</f>
        <v>0</v>
      </c>
      <c r="AE162" s="335">
        <f>O162*1000/Spec!I$26</f>
        <v>0</v>
      </c>
      <c r="AF162" s="334">
        <f>P162*1000/Spec!I$21</f>
        <v>0</v>
      </c>
      <c r="AG162" s="334">
        <f>Q162*1000/Spec!I$22</f>
        <v>0</v>
      </c>
      <c r="AI162" s="200">
        <f>S162/'2007output'!$C160</f>
        <v>3.224036086734397E-2</v>
      </c>
      <c r="AJ162" s="200">
        <f>T162/'2007output'!$C160</f>
        <v>6.7960793290493908E-7</v>
      </c>
      <c r="AK162" s="200">
        <f>U162/'2007output'!$C160</f>
        <v>6.4328488595108093E-8</v>
      </c>
      <c r="AL162" s="200">
        <f>V162/'2007output'!$C160</f>
        <v>0</v>
      </c>
      <c r="AM162" s="200">
        <f>W162/'2007output'!$C160</f>
        <v>2.2062727898077772E-9</v>
      </c>
      <c r="AN162" s="200">
        <f>X162/'2007output'!$C160</f>
        <v>6.9781256523348827E-9</v>
      </c>
      <c r="AO162" s="200">
        <f>Y162/'2007output'!$C160</f>
        <v>7.8939823280080348E-8</v>
      </c>
      <c r="AP162" s="200">
        <f>Z162/'2007output'!$C160</f>
        <v>4.3644221798378679E-9</v>
      </c>
      <c r="AQ162" s="200">
        <f>AA162/'2007output'!$C160</f>
        <v>1.9735008899656727E-10</v>
      </c>
      <c r="AR162" s="200">
        <f>AB162/'2007output'!$C160</f>
        <v>0</v>
      </c>
      <c r="AS162" s="200">
        <f>AC162/'2007output'!$C160</f>
        <v>0</v>
      </c>
      <c r="AT162" s="200">
        <f>AD162/'2007output'!$C160</f>
        <v>0</v>
      </c>
      <c r="AU162" s="200">
        <f>AE162/'2007output'!$C160</f>
        <v>0</v>
      </c>
      <c r="AV162" s="200">
        <f>AF162/'2007output'!$C160</f>
        <v>0</v>
      </c>
      <c r="AW162" s="200">
        <f>AG162/'2007output'!$C160</f>
        <v>0</v>
      </c>
      <c r="AY162" s="370">
        <f>IFERROR(IF(SUMPRODUCT(US_CO2!C165:AX165/SUM(US_CO2!C165:AX165),US_CO2!C$6:AX$6)&gt;3.5,4,IF(SUMPRODUCT(US_CO2!C165:AX165/SUM(US_CO2!C165:AX165),US_CO2!C$6:AX$6)&gt;2.5,3,2)),"")</f>
        <v>4</v>
      </c>
      <c r="AZ162" s="370">
        <f>IFERROR(IF(SUMPRODUCT(US_CH4!C165:AC165/SUM(US_CH4!C165:AC165),US_CH4!C$6:AC$6)&gt;3.5,4,IF(SUMPRODUCT(US_CH4!C165:AC165/SUM(US_CH4!C165:AC165),US_CH4!C$6:AC$6)&gt;2.5,3,2)),"")</f>
        <v>4</v>
      </c>
      <c r="BA162" s="223">
        <f>IFERROR(IF(SUMPRODUCT(US_N2O!C165:AA165/SUM(US_N2O!C165:AA165),US_N2O!C$6:AA$6)&gt;3.5,4,IF(SUMPRODUCT(US_N2O!C165:AA165/SUM(US_N2O!C165:AA165),US_N2O!C$6:AA$6)&gt;2.5,3,2)),"")</f>
        <v>4</v>
      </c>
      <c r="BB162" s="223" t="str">
        <f>IFERROR(IF(SUMPRODUCT(US_Others!U167:V167/SUM(US_Others!U167:V167),US_Others!U$8:V$8)&gt;3.5,4,IF(SUMPRODUCT(US_Others!U167:V167/SUM(US_Others!U167:V167),US_Others!U$8:V$8)&gt;2.5,3,2)),"")</f>
        <v/>
      </c>
      <c r="BC162" s="223">
        <f>IFERROR(IF((US_Others!C167*US_Others!C$8/SUM(US_Others!C167,US_Others!H167,US_Others!N167)+ US_Others!H167*US_Others!H$8/SUM(US_Others!C167,US_Others!H167,US_Others!N167)+US_Others!N167*US_Others!N$8/SUM(US_Others!C167,US_Others!H167,US_Others!N167))&gt;3.5,4,IF((US_Others!C167*US_Others!C$8/SUM(US_Others!C167,US_Others!H167,US_Others!N167)+ US_Others!H167*US_Others!H$8/SUM(US_Others!C167,US_Others!H167,US_Others!N167)+US_Others!N167*US_Others!N$8/SUM(US_Others!C167,US_Others!H167,US_Others!N167))&gt;2.5,3,2)),"")</f>
        <v>4</v>
      </c>
      <c r="BD162" s="223">
        <f>IFERROR(IF((US_Others!D167*US_Others!D$8/SUM(US_Others!D167,US_Others!I167,US_Others!O167)+US_Others!I167*US_Others!I$8/SUM(US_Others!D167,US_Others!I167,US_Others!O167)+US_Others!O167*US_Others!O$8/SUM(US_Others!D167,US_Others!I167,US_Others!O167))&gt;3.5,4,IF((US_Others!D167*US_Others!D$8/SUM(US_Others!D167,US_Others!I167,US_Others!O167)+US_Others!I167*US_Others!I$8/SUM(US_Others!D167,US_Others!I167,US_Others!O167)+US_Others!O167*US_Others!O$8/SUM(US_Others!D167,US_Others!I167,US_Others!O167))&gt;2.5,3,2)),"")</f>
        <v>4</v>
      </c>
      <c r="BE162" s="223">
        <f>IFERROR(IF((US_Others!E167*US_Others!E$8/SUM(US_Others!E167,US_Others!J167,US_Others!P167,US_Others!W167)+US_Others!J167*US_Others!J$8/SUM(US_Others!E167,US_Others!J167,US_Others!P167,US_Others!W167)+US_Others!P167*US_Others!P$8/SUM(US_Others!E167,US_Others!J167,US_Others!P167,US_Others!W167)+US_Others!W167*US_Others!W$8/SUM(US_Others!E167,US_Others!J167,US_Others!P167,US_Others!W167))&gt;3.5,4,IF((US_Others!E167*US_Others!E$8/SUM(US_Others!E167,US_Others!J167,US_Others!P167,US_Others!W167)+US_Others!J167*US_Others!J$8/SUM(US_Others!E167,US_Others!J167,US_Others!P167,US_Others!W167)+US_Others!P167*US_Others!P$8/SUM(US_Others!E167,US_Others!J167,US_Others!P167,US_Others!W167)+US_Others!W167*US_Others!W$8/SUM(US_Others!E167,US_Others!J167,US_Others!P167,US_Others!W167))&gt;2.5,3,2)),"")</f>
        <v>4</v>
      </c>
      <c r="BF162" s="223">
        <f>IFERROR(IF((US_Others!F167*US_Others!F$8/SUM(US_Others!F167,US_Others!K167,US_Others!Q167)+US_Others!K167*US_Others!K$8/SUM(US_Others!F167,US_Others!K167,US_Others!Q167)+US_Others!Q167*US_Others!Q$8/SUM(US_Others!F167,US_Others!K167,US_Others!Q167))&gt;3.5,4,IF((US_Others!F167*US_Others!F$8/SUM(US_Others!F167,US_Others!K167,US_Others!Q167)+US_Others!K167*US_Others!K$8/SUM(US_Others!F167,US_Others!K167,US_Others!Q167)+US_Others!Q167*US_Others!Q$8/SUM(US_Others!F167,US_Others!K167,US_Others!Q167))&gt;2.5,3,2)),"")</f>
        <v>4</v>
      </c>
      <c r="BG162" s="223">
        <f>IFERROR(IF((US_Others!G167*US_Others!G$8/SUM(US_Others!G167,US_Others!L167,US_Others!R167)+US_Others!L167*US_Others!L$8/SUM(US_Others!G167,US_Others!L167,US_Others!R167)+US_Others!R167*US_Others!R$8/SUM(US_Others!G167,US_Others!L167,US_Others!R167))&gt;3.5,4,IF((US_Others!G167*US_Others!G$8/SUM(US_Others!G167,US_Others!L167,US_Others!R167)+US_Others!L167*US_Others!L$8/SUM(US_Others!G167,US_Others!L167,US_Others!R167)+US_Others!R167*US_Others!R$8/SUM(US_Others!G167,US_Others!L167,US_Others!R167))&gt;2.5,3,2)),"")</f>
        <v>4</v>
      </c>
      <c r="BH162" s="219" t="str">
        <f>IFERROR(IF((US_Others!Z167*US_Others!Z$8/SUM(US_Others!Z167,US_Others!AB167)+US_Others!AB167*US_Others!AB$8/SUM(US_Others!Z167,US_Others!AB167))&gt;3.5,4,IF((US_Others!Z167*US_Others!Z$8/SUM(US_Others!Z167,US_Others!AB167)+US_Others!AB167*US_Others!AB$8/SUM(US_Others!Z167,US_Others!AB167))&gt;2.5,3,2)),"")</f>
        <v/>
      </c>
      <c r="BI162" s="219" t="str">
        <f>IFERROR(IF((US_Others!AA167*US_Others!AA$8/SUM(US_Others!AA167,US_Others!AC167)+US_Others!AC167*US_Others!AC$8/SUM(US_Others!AA167,US_Others!AC167))&gt;3.5,4,IF((US_Others!AA167*US_Others!AA$8/SUM(US_Others!AA167,US_Others!AC167)+US_Others!AC167*US_Others!AC$8/SUM(US_Others!AA167,US_Others!AC167))&gt;2.5,3,2)),"")</f>
        <v/>
      </c>
      <c r="BJ162" s="219" t="str">
        <f>IFERROR(US_Others!AD167*US_Others!AD$8/US_Others!AD167,"")</f>
        <v/>
      </c>
      <c r="BK162" s="74" t="str">
        <f>IFERROR(US_Others!AE167*US_Others!AE$8/US_Others!AE167,"")</f>
        <v/>
      </c>
      <c r="BL162" s="219" t="str">
        <f>IFERROR(IF(SUMPRODUCT(US_Others!AG167:AI167/SUM(US_Others!AG167:AI167),US_Others!AG$8:AI$8)&gt;3.5,4,IF(SUMPRODUCT(US_Others!AG167:AI167/SUM(US_Others!AG167:AI167),US_Others!AG$8:AI$8)&gt;2.5,3,2)),"")</f>
        <v/>
      </c>
      <c r="BM162" s="219" t="str">
        <f>IFERROR(US_Others!AL167*US_Others!AL$8/US_Others!AL167,"")</f>
        <v/>
      </c>
    </row>
    <row r="163" spans="1:65">
      <c r="A163" s="200" t="s">
        <v>294</v>
      </c>
      <c r="B163" s="332">
        <v>336320</v>
      </c>
      <c r="C163" s="333">
        <f>SUM(US_CO2!C166:AX166)</f>
        <v>0.44869833083351135</v>
      </c>
      <c r="D163" s="333">
        <f>SUM(US_CH4!C166:AC166)</f>
        <v>2.3721941538083516E-4</v>
      </c>
      <c r="E163" s="333">
        <f>SUM(US_N2O!C166:AA166)</f>
        <v>2.6897243136545011E-4</v>
      </c>
      <c r="F163" s="332">
        <f>US_Others!V168+US_Others!U168</f>
        <v>0</v>
      </c>
      <c r="G163" s="332">
        <f>US_Others!C168+US_Others!H168+US_Others!N168</f>
        <v>1.2048934034036488E-5</v>
      </c>
      <c r="H163" s="332">
        <f>US_Others!D168+US_Others!I168+US_Others!O168</f>
        <v>1.9760251815819843E-4</v>
      </c>
      <c r="I163" s="332">
        <f>US_Others!E168+US_Others!J168+US_Others!P168+US_Others!W168</f>
        <v>9.1330919977996574E-4</v>
      </c>
      <c r="J163" s="332">
        <f>US_Others!F168+US_Others!K168+US_Others!Q168</f>
        <v>1.5784103584587801E-4</v>
      </c>
      <c r="K163" s="332">
        <f>US_Others!G168+US_Others!L168+US_Others!R168</f>
        <v>1.5663614244247438E-5</v>
      </c>
      <c r="L163" s="332">
        <f>US_Others!Z168+US_Others!AB168</f>
        <v>0</v>
      </c>
      <c r="M163" s="332">
        <f>US_Others!AA168+US_Others!AC168</f>
        <v>0</v>
      </c>
      <c r="N163" s="332">
        <f>US_Others!AD168</f>
        <v>0</v>
      </c>
      <c r="O163" s="332">
        <f>US_Others!AE168</f>
        <v>0</v>
      </c>
      <c r="P163" s="332">
        <f>SUM(US_Others!AG168:AI168)</f>
        <v>0</v>
      </c>
      <c r="Q163" s="332">
        <f>US_Others!AL168</f>
        <v>0</v>
      </c>
      <c r="R163" s="332"/>
      <c r="S163" s="334">
        <f t="shared" si="2"/>
        <v>448.69833083351136</v>
      </c>
      <c r="T163" s="334">
        <f>D163*1000/Spec!I$6</f>
        <v>9.4887766152334067E-3</v>
      </c>
      <c r="U163" s="334">
        <f>E163*1000/Spec!I$7</f>
        <v>9.0259205156191318E-4</v>
      </c>
      <c r="V163" s="334">
        <f>F163*1000/Spec!I$8</f>
        <v>0</v>
      </c>
      <c r="W163" s="334">
        <f>G163*1000/Spec!I$9</f>
        <v>1.7850272643017019E-5</v>
      </c>
      <c r="X163" s="334">
        <f>H163*1000/Spec!I$10</f>
        <v>5.6457862330913841E-5</v>
      </c>
      <c r="Y163" s="334">
        <f>I163*1000/Spec!I$11</f>
        <v>6.3867776208389212E-4</v>
      </c>
      <c r="Z163" s="334">
        <f>J163*1000/Spec!I$12</f>
        <v>3.5311193701538704E-5</v>
      </c>
      <c r="AA163" s="334">
        <f>K163*1000/Spec!I$15</f>
        <v>1.5966986997194125E-6</v>
      </c>
      <c r="AB163" s="334">
        <f>L163*1000/Spec!I$17</f>
        <v>0</v>
      </c>
      <c r="AC163" s="334">
        <f>M163*1000/Spec!I$18</f>
        <v>0</v>
      </c>
      <c r="AD163" s="335">
        <f>N163*1000/Spec!I$25</f>
        <v>0</v>
      </c>
      <c r="AE163" s="335">
        <f>O163*1000/Spec!I$26</f>
        <v>0</v>
      </c>
      <c r="AF163" s="334">
        <f>P163*1000/Spec!I$21</f>
        <v>0</v>
      </c>
      <c r="AG163" s="334">
        <f>Q163*1000/Spec!I$22</f>
        <v>0</v>
      </c>
      <c r="AI163" s="200">
        <f>S163/'2007output'!$C161</f>
        <v>2.2766164231240112E-2</v>
      </c>
      <c r="AJ163" s="200">
        <f>T163/'2007output'!$C161</f>
        <v>4.814438386134967E-7</v>
      </c>
      <c r="AK163" s="200">
        <f>U163/'2007output'!$C161</f>
        <v>4.579593340919951E-8</v>
      </c>
      <c r="AL163" s="200">
        <f>V163/'2007output'!$C161</f>
        <v>0</v>
      </c>
      <c r="AM163" s="200">
        <f>W163/'2007output'!$C161</f>
        <v>9.0569144264128159E-10</v>
      </c>
      <c r="AN163" s="200">
        <f>X163/'2007output'!$C161</f>
        <v>2.8645726485825683E-9</v>
      </c>
      <c r="AO163" s="200">
        <f>Y163/'2007output'!$C161</f>
        <v>3.2405386477441379E-8</v>
      </c>
      <c r="AP163" s="200">
        <f>Z163/'2007output'!$C161</f>
        <v>1.791627870594079E-9</v>
      </c>
      <c r="AQ163" s="200">
        <f>AA163/'2007output'!$C161</f>
        <v>8.101368408947245E-11</v>
      </c>
      <c r="AR163" s="200">
        <f>AB163/'2007output'!$C161</f>
        <v>0</v>
      </c>
      <c r="AS163" s="200">
        <f>AC163/'2007output'!$C161</f>
        <v>0</v>
      </c>
      <c r="AT163" s="200">
        <f>AD163/'2007output'!$C161</f>
        <v>0</v>
      </c>
      <c r="AU163" s="200">
        <f>AE163/'2007output'!$C161</f>
        <v>0</v>
      </c>
      <c r="AV163" s="200">
        <f>AF163/'2007output'!$C161</f>
        <v>0</v>
      </c>
      <c r="AW163" s="200">
        <f>AG163/'2007output'!$C161</f>
        <v>0</v>
      </c>
      <c r="AY163" s="370">
        <f>IFERROR(IF(SUMPRODUCT(US_CO2!C166:AX166/SUM(US_CO2!C166:AX166),US_CO2!C$6:AX$6)&gt;3.5,4,IF(SUMPRODUCT(US_CO2!C166:AX166/SUM(US_CO2!C166:AX166),US_CO2!C$6:AX$6)&gt;2.5,3,2)),"")</f>
        <v>4</v>
      </c>
      <c r="AZ163" s="370">
        <f>IFERROR(IF(SUMPRODUCT(US_CH4!C166:AC166/SUM(US_CH4!C166:AC166),US_CH4!C$6:AC$6)&gt;3.5,4,IF(SUMPRODUCT(US_CH4!C166:AC166/SUM(US_CH4!C166:AC166),US_CH4!C$6:AC$6)&gt;2.5,3,2)),"")</f>
        <v>4</v>
      </c>
      <c r="BA163" s="223">
        <f>IFERROR(IF(SUMPRODUCT(US_N2O!C166:AA166/SUM(US_N2O!C166:AA166),US_N2O!C$6:AA$6)&gt;3.5,4,IF(SUMPRODUCT(US_N2O!C166:AA166/SUM(US_N2O!C166:AA166),US_N2O!C$6:AA$6)&gt;2.5,3,2)),"")</f>
        <v>4</v>
      </c>
      <c r="BB163" s="223" t="str">
        <f>IFERROR(IF(SUMPRODUCT(US_Others!U168:V168/SUM(US_Others!U168:V168),US_Others!U$8:V$8)&gt;3.5,4,IF(SUMPRODUCT(US_Others!U168:V168/SUM(US_Others!U168:V168),US_Others!U$8:V$8)&gt;2.5,3,2)),"")</f>
        <v/>
      </c>
      <c r="BC163" s="223">
        <f>IFERROR(IF((US_Others!C168*US_Others!C$8/SUM(US_Others!C168,US_Others!H168,US_Others!N168)+ US_Others!H168*US_Others!H$8/SUM(US_Others!C168,US_Others!H168,US_Others!N168)+US_Others!N168*US_Others!N$8/SUM(US_Others!C168,US_Others!H168,US_Others!N168))&gt;3.5,4,IF((US_Others!C168*US_Others!C$8/SUM(US_Others!C168,US_Others!H168,US_Others!N168)+ US_Others!H168*US_Others!H$8/SUM(US_Others!C168,US_Others!H168,US_Others!N168)+US_Others!N168*US_Others!N$8/SUM(US_Others!C168,US_Others!H168,US_Others!N168))&gt;2.5,3,2)),"")</f>
        <v>4</v>
      </c>
      <c r="BD163" s="223">
        <f>IFERROR(IF((US_Others!D168*US_Others!D$8/SUM(US_Others!D168,US_Others!I168,US_Others!O168)+US_Others!I168*US_Others!I$8/SUM(US_Others!D168,US_Others!I168,US_Others!O168)+US_Others!O168*US_Others!O$8/SUM(US_Others!D168,US_Others!I168,US_Others!O168))&gt;3.5,4,IF((US_Others!D168*US_Others!D$8/SUM(US_Others!D168,US_Others!I168,US_Others!O168)+US_Others!I168*US_Others!I$8/SUM(US_Others!D168,US_Others!I168,US_Others!O168)+US_Others!O168*US_Others!O$8/SUM(US_Others!D168,US_Others!I168,US_Others!O168))&gt;2.5,3,2)),"")</f>
        <v>4</v>
      </c>
      <c r="BE163" s="223">
        <f>IFERROR(IF((US_Others!E168*US_Others!E$8/SUM(US_Others!E168,US_Others!J168,US_Others!P168,US_Others!W168)+US_Others!J168*US_Others!J$8/SUM(US_Others!E168,US_Others!J168,US_Others!P168,US_Others!W168)+US_Others!P168*US_Others!P$8/SUM(US_Others!E168,US_Others!J168,US_Others!P168,US_Others!W168)+US_Others!W168*US_Others!W$8/SUM(US_Others!E168,US_Others!J168,US_Others!P168,US_Others!W168))&gt;3.5,4,IF((US_Others!E168*US_Others!E$8/SUM(US_Others!E168,US_Others!J168,US_Others!P168,US_Others!W168)+US_Others!J168*US_Others!J$8/SUM(US_Others!E168,US_Others!J168,US_Others!P168,US_Others!W168)+US_Others!P168*US_Others!P$8/SUM(US_Others!E168,US_Others!J168,US_Others!P168,US_Others!W168)+US_Others!W168*US_Others!W$8/SUM(US_Others!E168,US_Others!J168,US_Others!P168,US_Others!W168))&gt;2.5,3,2)),"")</f>
        <v>4</v>
      </c>
      <c r="BF163" s="223">
        <f>IFERROR(IF((US_Others!F168*US_Others!F$8/SUM(US_Others!F168,US_Others!K168,US_Others!Q168)+US_Others!K168*US_Others!K$8/SUM(US_Others!F168,US_Others!K168,US_Others!Q168)+US_Others!Q168*US_Others!Q$8/SUM(US_Others!F168,US_Others!K168,US_Others!Q168))&gt;3.5,4,IF((US_Others!F168*US_Others!F$8/SUM(US_Others!F168,US_Others!K168,US_Others!Q168)+US_Others!K168*US_Others!K$8/SUM(US_Others!F168,US_Others!K168,US_Others!Q168)+US_Others!Q168*US_Others!Q$8/SUM(US_Others!F168,US_Others!K168,US_Others!Q168))&gt;2.5,3,2)),"")</f>
        <v>4</v>
      </c>
      <c r="BG163" s="223">
        <f>IFERROR(IF((US_Others!G168*US_Others!G$8/SUM(US_Others!G168,US_Others!L168,US_Others!R168)+US_Others!L168*US_Others!L$8/SUM(US_Others!G168,US_Others!L168,US_Others!R168)+US_Others!R168*US_Others!R$8/SUM(US_Others!G168,US_Others!L168,US_Others!R168))&gt;3.5,4,IF((US_Others!G168*US_Others!G$8/SUM(US_Others!G168,US_Others!L168,US_Others!R168)+US_Others!L168*US_Others!L$8/SUM(US_Others!G168,US_Others!L168,US_Others!R168)+US_Others!R168*US_Others!R$8/SUM(US_Others!G168,US_Others!L168,US_Others!R168))&gt;2.5,3,2)),"")</f>
        <v>4</v>
      </c>
      <c r="BH163" s="219" t="str">
        <f>IFERROR(IF((US_Others!Z168*US_Others!Z$8/SUM(US_Others!Z168,US_Others!AB168)+US_Others!AB168*US_Others!AB$8/SUM(US_Others!Z168,US_Others!AB168))&gt;3.5,4,IF((US_Others!Z168*US_Others!Z$8/SUM(US_Others!Z168,US_Others!AB168)+US_Others!AB168*US_Others!AB$8/SUM(US_Others!Z168,US_Others!AB168))&gt;2.5,3,2)),"")</f>
        <v/>
      </c>
      <c r="BI163" s="219" t="str">
        <f>IFERROR(IF((US_Others!AA168*US_Others!AA$8/SUM(US_Others!AA168,US_Others!AC168)+US_Others!AC168*US_Others!AC$8/SUM(US_Others!AA168,US_Others!AC168))&gt;3.5,4,IF((US_Others!AA168*US_Others!AA$8/SUM(US_Others!AA168,US_Others!AC168)+US_Others!AC168*US_Others!AC$8/SUM(US_Others!AA168,US_Others!AC168))&gt;2.5,3,2)),"")</f>
        <v/>
      </c>
      <c r="BJ163" s="219" t="str">
        <f>IFERROR(US_Others!AD168*US_Others!AD$8/US_Others!AD168,"")</f>
        <v/>
      </c>
      <c r="BK163" s="74" t="str">
        <f>IFERROR(US_Others!AE168*US_Others!AE$8/US_Others!AE168,"")</f>
        <v/>
      </c>
      <c r="BL163" s="219" t="str">
        <f>IFERROR(IF(SUMPRODUCT(US_Others!AG168:AI168/SUM(US_Others!AG168:AI168),US_Others!AG$8:AI$8)&gt;3.5,4,IF(SUMPRODUCT(US_Others!AG168:AI168/SUM(US_Others!AG168:AI168),US_Others!AG$8:AI$8)&gt;2.5,3,2)),"")</f>
        <v/>
      </c>
      <c r="BM163" s="219" t="str">
        <f>IFERROR(US_Others!AL168*US_Others!AL$8/US_Others!AL168,"")</f>
        <v/>
      </c>
    </row>
    <row r="164" spans="1:65">
      <c r="A164" s="200" t="s">
        <v>295</v>
      </c>
      <c r="B164" s="332" t="s">
        <v>296</v>
      </c>
      <c r="C164" s="333">
        <f>SUM(US_CO2!C167:AX167)</f>
        <v>0.72514109171285479</v>
      </c>
      <c r="D164" s="333">
        <f>SUM(US_CH4!C167:AC167)</f>
        <v>3.8314547131357459E-4</v>
      </c>
      <c r="E164" s="333">
        <f>SUM(US_N2O!C167:AA167)</f>
        <v>4.37991589832455E-4</v>
      </c>
      <c r="F164" s="332">
        <f>US_Others!V169+US_Others!U169</f>
        <v>0</v>
      </c>
      <c r="G164" s="332">
        <f>US_Others!C169+US_Others!H169+US_Others!N169</f>
        <v>1.7416472223334031E-5</v>
      </c>
      <c r="H164" s="332">
        <f>US_Others!D169+US_Others!I169+US_Others!O169</f>
        <v>2.8563014446267819E-4</v>
      </c>
      <c r="I164" s="332">
        <f>US_Others!E169+US_Others!J169+US_Others!P169+US_Others!W169</f>
        <v>1.3201685945287197E-3</v>
      </c>
      <c r="J164" s="332">
        <f>US_Others!F169+US_Others!K169+US_Others!Q169</f>
        <v>2.2815578612567583E-4</v>
      </c>
      <c r="K164" s="332">
        <f>US_Others!G169+US_Others!L169+US_Others!R169</f>
        <v>2.2641413890334246E-5</v>
      </c>
      <c r="L164" s="332">
        <f>US_Others!Z169+US_Others!AB169</f>
        <v>0</v>
      </c>
      <c r="M164" s="332">
        <f>US_Others!AA169+US_Others!AC169</f>
        <v>0</v>
      </c>
      <c r="N164" s="332">
        <f>US_Others!AD169</f>
        <v>0</v>
      </c>
      <c r="O164" s="332">
        <f>US_Others!AE169</f>
        <v>0</v>
      </c>
      <c r="P164" s="332">
        <f>SUM(US_Others!AG169:AI169)</f>
        <v>0</v>
      </c>
      <c r="Q164" s="332">
        <f>US_Others!AL169</f>
        <v>0</v>
      </c>
      <c r="R164" s="332"/>
      <c r="S164" s="334">
        <f t="shared" si="2"/>
        <v>725.14109171285475</v>
      </c>
      <c r="T164" s="334">
        <f>D164*1000/Spec!I$6</f>
        <v>1.5325818852542982E-2</v>
      </c>
      <c r="U164" s="334">
        <f>E164*1000/Spec!I$7</f>
        <v>1.4697704356793793E-3</v>
      </c>
      <c r="V164" s="334">
        <f>F164*1000/Spec!I$8</f>
        <v>0</v>
      </c>
      <c r="W164" s="334">
        <f>G164*1000/Spec!I$9</f>
        <v>2.5802181071605973E-5</v>
      </c>
      <c r="X164" s="334">
        <f>H164*1000/Spec!I$10</f>
        <v>8.1608612703622344E-5</v>
      </c>
      <c r="Y164" s="334">
        <f>I164*1000/Spec!I$11</f>
        <v>9.2319482134875497E-4</v>
      </c>
      <c r="Z164" s="334">
        <f>J164*1000/Spec!I$12</f>
        <v>5.1041562891650074E-5</v>
      </c>
      <c r="AA164" s="334">
        <f>K164*1000/Spec!I$15</f>
        <v>2.3079932609922778E-6</v>
      </c>
      <c r="AB164" s="334">
        <f>L164*1000/Spec!I$17</f>
        <v>0</v>
      </c>
      <c r="AC164" s="334">
        <f>M164*1000/Spec!I$18</f>
        <v>0</v>
      </c>
      <c r="AD164" s="335">
        <f>N164*1000/Spec!I$25</f>
        <v>0</v>
      </c>
      <c r="AE164" s="335">
        <f>O164*1000/Spec!I$26</f>
        <v>0</v>
      </c>
      <c r="AF164" s="334">
        <f>P164*1000/Spec!I$21</f>
        <v>0</v>
      </c>
      <c r="AG164" s="334">
        <f>Q164*1000/Spec!I$22</f>
        <v>0</v>
      </c>
      <c r="AI164" s="200">
        <f>S164/'2007output'!$C162</f>
        <v>3.274365988046847E-2</v>
      </c>
      <c r="AJ164" s="200">
        <f>T164/'2007output'!$C162</f>
        <v>6.9203553023313389E-7</v>
      </c>
      <c r="AK164" s="200">
        <f>U164/'2007output'!$C162</f>
        <v>6.6367309477078454E-8</v>
      </c>
      <c r="AL164" s="200">
        <f>V164/'2007output'!$C162</f>
        <v>0</v>
      </c>
      <c r="AM164" s="200">
        <f>W164/'2007output'!$C162</f>
        <v>1.1650944220900377E-9</v>
      </c>
      <c r="AN164" s="200">
        <f>X164/'2007output'!$C162</f>
        <v>3.6850272150104913E-9</v>
      </c>
      <c r="AO164" s="200">
        <f>Y164/'2007output'!$C162</f>
        <v>4.1686752521843898E-8</v>
      </c>
      <c r="AP164" s="200">
        <f>Z164/'2007output'!$C162</f>
        <v>2.3047757108123398E-9</v>
      </c>
      <c r="AQ164" s="200">
        <f>AA164/'2007output'!$C162</f>
        <v>1.0421716160897127E-10</v>
      </c>
      <c r="AR164" s="200">
        <f>AB164/'2007output'!$C162</f>
        <v>0</v>
      </c>
      <c r="AS164" s="200">
        <f>AC164/'2007output'!$C162</f>
        <v>0</v>
      </c>
      <c r="AT164" s="200">
        <f>AD164/'2007output'!$C162</f>
        <v>0</v>
      </c>
      <c r="AU164" s="200">
        <f>AE164/'2007output'!$C162</f>
        <v>0</v>
      </c>
      <c r="AV164" s="200">
        <f>AF164/'2007output'!$C162</f>
        <v>0</v>
      </c>
      <c r="AW164" s="200">
        <f>AG164/'2007output'!$C162</f>
        <v>0</v>
      </c>
      <c r="AY164" s="370">
        <f>IFERROR(IF(SUMPRODUCT(US_CO2!C167:AX167/SUM(US_CO2!C167:AX167),US_CO2!C$6:AX$6)&gt;3.5,4,IF(SUMPRODUCT(US_CO2!C167:AX167/SUM(US_CO2!C167:AX167),US_CO2!C$6:AX$6)&gt;2.5,3,2)),"")</f>
        <v>4</v>
      </c>
      <c r="AZ164" s="370">
        <f>IFERROR(IF(SUMPRODUCT(US_CH4!C167:AC167/SUM(US_CH4!C167:AC167),US_CH4!C$6:AC$6)&gt;3.5,4,IF(SUMPRODUCT(US_CH4!C167:AC167/SUM(US_CH4!C167:AC167),US_CH4!C$6:AC$6)&gt;2.5,3,2)),"")</f>
        <v>4</v>
      </c>
      <c r="BA164" s="223">
        <f>IFERROR(IF(SUMPRODUCT(US_N2O!C167:AA167/SUM(US_N2O!C167:AA167),US_N2O!C$6:AA$6)&gt;3.5,4,IF(SUMPRODUCT(US_N2O!C167:AA167/SUM(US_N2O!C167:AA167),US_N2O!C$6:AA$6)&gt;2.5,3,2)),"")</f>
        <v>4</v>
      </c>
      <c r="BB164" s="223" t="str">
        <f>IFERROR(IF(SUMPRODUCT(US_Others!U169:V169/SUM(US_Others!U169:V169),US_Others!U$8:V$8)&gt;3.5,4,IF(SUMPRODUCT(US_Others!U169:V169/SUM(US_Others!U169:V169),US_Others!U$8:V$8)&gt;2.5,3,2)),"")</f>
        <v/>
      </c>
      <c r="BC164" s="223">
        <f>IFERROR(IF((US_Others!C169*US_Others!C$8/SUM(US_Others!C169,US_Others!H169,US_Others!N169)+ US_Others!H169*US_Others!H$8/SUM(US_Others!C169,US_Others!H169,US_Others!N169)+US_Others!N169*US_Others!N$8/SUM(US_Others!C169,US_Others!H169,US_Others!N169))&gt;3.5,4,IF((US_Others!C169*US_Others!C$8/SUM(US_Others!C169,US_Others!H169,US_Others!N169)+ US_Others!H169*US_Others!H$8/SUM(US_Others!C169,US_Others!H169,US_Others!N169)+US_Others!N169*US_Others!N$8/SUM(US_Others!C169,US_Others!H169,US_Others!N169))&gt;2.5,3,2)),"")</f>
        <v>4</v>
      </c>
      <c r="BD164" s="223">
        <f>IFERROR(IF((US_Others!D169*US_Others!D$8/SUM(US_Others!D169,US_Others!I169,US_Others!O169)+US_Others!I169*US_Others!I$8/SUM(US_Others!D169,US_Others!I169,US_Others!O169)+US_Others!O169*US_Others!O$8/SUM(US_Others!D169,US_Others!I169,US_Others!O169))&gt;3.5,4,IF((US_Others!D169*US_Others!D$8/SUM(US_Others!D169,US_Others!I169,US_Others!O169)+US_Others!I169*US_Others!I$8/SUM(US_Others!D169,US_Others!I169,US_Others!O169)+US_Others!O169*US_Others!O$8/SUM(US_Others!D169,US_Others!I169,US_Others!O169))&gt;2.5,3,2)),"")</f>
        <v>4</v>
      </c>
      <c r="BE164" s="223">
        <f>IFERROR(IF((US_Others!E169*US_Others!E$8/SUM(US_Others!E169,US_Others!J169,US_Others!P169,US_Others!W169)+US_Others!J169*US_Others!J$8/SUM(US_Others!E169,US_Others!J169,US_Others!P169,US_Others!W169)+US_Others!P169*US_Others!P$8/SUM(US_Others!E169,US_Others!J169,US_Others!P169,US_Others!W169)+US_Others!W169*US_Others!W$8/SUM(US_Others!E169,US_Others!J169,US_Others!P169,US_Others!W169))&gt;3.5,4,IF((US_Others!E169*US_Others!E$8/SUM(US_Others!E169,US_Others!J169,US_Others!P169,US_Others!W169)+US_Others!J169*US_Others!J$8/SUM(US_Others!E169,US_Others!J169,US_Others!P169,US_Others!W169)+US_Others!P169*US_Others!P$8/SUM(US_Others!E169,US_Others!J169,US_Others!P169,US_Others!W169)+US_Others!W169*US_Others!W$8/SUM(US_Others!E169,US_Others!J169,US_Others!P169,US_Others!W169))&gt;2.5,3,2)),"")</f>
        <v>4</v>
      </c>
      <c r="BF164" s="223">
        <f>IFERROR(IF((US_Others!F169*US_Others!F$8/SUM(US_Others!F169,US_Others!K169,US_Others!Q169)+US_Others!K169*US_Others!K$8/SUM(US_Others!F169,US_Others!K169,US_Others!Q169)+US_Others!Q169*US_Others!Q$8/SUM(US_Others!F169,US_Others!K169,US_Others!Q169))&gt;3.5,4,IF((US_Others!F169*US_Others!F$8/SUM(US_Others!F169,US_Others!K169,US_Others!Q169)+US_Others!K169*US_Others!K$8/SUM(US_Others!F169,US_Others!K169,US_Others!Q169)+US_Others!Q169*US_Others!Q$8/SUM(US_Others!F169,US_Others!K169,US_Others!Q169))&gt;2.5,3,2)),"")</f>
        <v>4</v>
      </c>
      <c r="BG164" s="223">
        <f>IFERROR(IF((US_Others!G169*US_Others!G$8/SUM(US_Others!G169,US_Others!L169,US_Others!R169)+US_Others!L169*US_Others!L$8/SUM(US_Others!G169,US_Others!L169,US_Others!R169)+US_Others!R169*US_Others!R$8/SUM(US_Others!G169,US_Others!L169,US_Others!R169))&gt;3.5,4,IF((US_Others!G169*US_Others!G$8/SUM(US_Others!G169,US_Others!L169,US_Others!R169)+US_Others!L169*US_Others!L$8/SUM(US_Others!G169,US_Others!L169,US_Others!R169)+US_Others!R169*US_Others!R$8/SUM(US_Others!G169,US_Others!L169,US_Others!R169))&gt;2.5,3,2)),"")</f>
        <v>4</v>
      </c>
      <c r="BH164" s="219" t="str">
        <f>IFERROR(IF((US_Others!Z169*US_Others!Z$8/SUM(US_Others!Z169,US_Others!AB169)+US_Others!AB169*US_Others!AB$8/SUM(US_Others!Z169,US_Others!AB169))&gt;3.5,4,IF((US_Others!Z169*US_Others!Z$8/SUM(US_Others!Z169,US_Others!AB169)+US_Others!AB169*US_Others!AB$8/SUM(US_Others!Z169,US_Others!AB169))&gt;2.5,3,2)),"")</f>
        <v/>
      </c>
      <c r="BI164" s="219" t="str">
        <f>IFERROR(IF((US_Others!AA169*US_Others!AA$8/SUM(US_Others!AA169,US_Others!AC169)+US_Others!AC169*US_Others!AC$8/SUM(US_Others!AA169,US_Others!AC169))&gt;3.5,4,IF((US_Others!AA169*US_Others!AA$8/SUM(US_Others!AA169,US_Others!AC169)+US_Others!AC169*US_Others!AC$8/SUM(US_Others!AA169,US_Others!AC169))&gt;2.5,3,2)),"")</f>
        <v/>
      </c>
      <c r="BJ164" s="219" t="str">
        <f>IFERROR(US_Others!AD169*US_Others!AD$8/US_Others!AD169,"")</f>
        <v/>
      </c>
      <c r="BK164" s="74" t="str">
        <f>IFERROR(US_Others!AE169*US_Others!AE$8/US_Others!AE169,"")</f>
        <v/>
      </c>
      <c r="BL164" s="219" t="str">
        <f>IFERROR(IF(SUMPRODUCT(US_Others!AG169:AI169/SUM(US_Others!AG169:AI169),US_Others!AG$8:AI$8)&gt;3.5,4,IF(SUMPRODUCT(US_Others!AG169:AI169/SUM(US_Others!AG169:AI169),US_Others!AG$8:AI$8)&gt;2.5,3,2)),"")</f>
        <v/>
      </c>
      <c r="BM164" s="219" t="str">
        <f>IFERROR(US_Others!AL169*US_Others!AL$8/US_Others!AL169,"")</f>
        <v/>
      </c>
    </row>
    <row r="165" spans="1:65">
      <c r="A165" s="200" t="s">
        <v>297</v>
      </c>
      <c r="B165" s="332">
        <v>336350</v>
      </c>
      <c r="C165" s="333">
        <f>SUM(US_CO2!C168:AX168)</f>
        <v>1.4633874066265378</v>
      </c>
      <c r="D165" s="333">
        <f>SUM(US_CH4!C168:AC168)</f>
        <v>7.7017198769981522E-4</v>
      </c>
      <c r="E165" s="333">
        <f>SUM(US_N2O!C168:AA168)</f>
        <v>8.6543103565366009E-4</v>
      </c>
      <c r="F165" s="332">
        <f>US_Others!V170+US_Others!U170</f>
        <v>0</v>
      </c>
      <c r="G165" s="332">
        <f>US_Others!C170+US_Others!H170+US_Others!N170</f>
        <v>4.9509593791587348E-5</v>
      </c>
      <c r="H165" s="332">
        <f>US_Others!D170+US_Others!I170+US_Others!O170</f>
        <v>8.1195733818203259E-4</v>
      </c>
      <c r="I165" s="332">
        <f>US_Others!E170+US_Others!J170+US_Others!P170+US_Others!W170</f>
        <v>3.7528272094023208E-3</v>
      </c>
      <c r="J165" s="332">
        <f>US_Others!F170+US_Others!K170+US_Others!Q170</f>
        <v>6.4857567866979428E-4</v>
      </c>
      <c r="K165" s="332">
        <f>US_Others!G170+US_Others!L170+US_Others!R170</f>
        <v>6.4362471929063568E-5</v>
      </c>
      <c r="L165" s="332">
        <f>US_Others!Z170+US_Others!AB170</f>
        <v>0</v>
      </c>
      <c r="M165" s="332">
        <f>US_Others!AA170+US_Others!AC170</f>
        <v>0</v>
      </c>
      <c r="N165" s="332">
        <f>US_Others!AD170</f>
        <v>0</v>
      </c>
      <c r="O165" s="332">
        <f>US_Others!AE170</f>
        <v>0</v>
      </c>
      <c r="P165" s="332">
        <f>SUM(US_Others!AG170:AI170)</f>
        <v>0</v>
      </c>
      <c r="Q165" s="332">
        <f>US_Others!AL170</f>
        <v>0</v>
      </c>
      <c r="R165" s="332"/>
      <c r="S165" s="334">
        <f t="shared" si="2"/>
        <v>1463.3874066265378</v>
      </c>
      <c r="T165" s="334">
        <f>D165*1000/Spec!I$6</f>
        <v>3.0806879507992609E-2</v>
      </c>
      <c r="U165" s="334">
        <f>E165*1000/Spec!I$7</f>
        <v>2.9041309921263763E-3</v>
      </c>
      <c r="V165" s="334">
        <f>F165*1000/Spec!I$8</f>
        <v>0</v>
      </c>
      <c r="W165" s="334">
        <f>G165*1000/Spec!I$9</f>
        <v>7.3347546357907187E-5</v>
      </c>
      <c r="X165" s="334">
        <f>H165*1000/Spec!I$10</f>
        <v>2.3198781090915218E-4</v>
      </c>
      <c r="Y165" s="334">
        <f>I165*1000/Spec!I$11</f>
        <v>2.6243546918897349E-3</v>
      </c>
      <c r="Z165" s="334">
        <f>J165*1000/Spec!I$12</f>
        <v>1.4509523012747074E-4</v>
      </c>
      <c r="AA165" s="334">
        <f>K165*1000/Spec!I$15</f>
        <v>6.5609043760513318E-6</v>
      </c>
      <c r="AB165" s="334">
        <f>L165*1000/Spec!I$17</f>
        <v>0</v>
      </c>
      <c r="AC165" s="334">
        <f>M165*1000/Spec!I$18</f>
        <v>0</v>
      </c>
      <c r="AD165" s="335">
        <f>N165*1000/Spec!I$25</f>
        <v>0</v>
      </c>
      <c r="AE165" s="335">
        <f>O165*1000/Spec!I$26</f>
        <v>0</v>
      </c>
      <c r="AF165" s="334">
        <f>P165*1000/Spec!I$21</f>
        <v>0</v>
      </c>
      <c r="AG165" s="334">
        <f>Q165*1000/Spec!I$22</f>
        <v>0</v>
      </c>
      <c r="AI165" s="200">
        <f>S165/'2007output'!$C163</f>
        <v>4.0067557610999581E-2</v>
      </c>
      <c r="AJ165" s="200">
        <f>T165/'2007output'!$C163</f>
        <v>8.4349258023690848E-7</v>
      </c>
      <c r="AK165" s="200">
        <f>U165/'2007output'!$C163</f>
        <v>7.9515127238353263E-8</v>
      </c>
      <c r="AL165" s="200">
        <f>V165/'2007output'!$C163</f>
        <v>0</v>
      </c>
      <c r="AM165" s="200">
        <f>W165/'2007output'!$C163</f>
        <v>2.0082563414261476E-9</v>
      </c>
      <c r="AN165" s="200">
        <f>X165/'2007output'!$C163</f>
        <v>6.3518279141678446E-9</v>
      </c>
      <c r="AO165" s="200">
        <f>Y165/'2007output'!$C163</f>
        <v>7.1854850146201979E-8</v>
      </c>
      <c r="AP165" s="200">
        <f>Z165/'2007output'!$C163</f>
        <v>3.9727084337943414E-9</v>
      </c>
      <c r="AQ165" s="200">
        <f>AA165/'2007output'!$C163</f>
        <v>1.7963760852206367E-10</v>
      </c>
      <c r="AR165" s="200">
        <f>AB165/'2007output'!$C163</f>
        <v>0</v>
      </c>
      <c r="AS165" s="200">
        <f>AC165/'2007output'!$C163</f>
        <v>0</v>
      </c>
      <c r="AT165" s="200">
        <f>AD165/'2007output'!$C163</f>
        <v>0</v>
      </c>
      <c r="AU165" s="200">
        <f>AE165/'2007output'!$C163</f>
        <v>0</v>
      </c>
      <c r="AV165" s="200">
        <f>AF165/'2007output'!$C163</f>
        <v>0</v>
      </c>
      <c r="AW165" s="200">
        <f>AG165/'2007output'!$C163</f>
        <v>0</v>
      </c>
      <c r="AY165" s="370">
        <f>IFERROR(IF(SUMPRODUCT(US_CO2!C168:AX168/SUM(US_CO2!C168:AX168),US_CO2!C$6:AX$6)&gt;3.5,4,IF(SUMPRODUCT(US_CO2!C168:AX168/SUM(US_CO2!C168:AX168),US_CO2!C$6:AX$6)&gt;2.5,3,2)),"")</f>
        <v>4</v>
      </c>
      <c r="AZ165" s="370">
        <f>IFERROR(IF(SUMPRODUCT(US_CH4!C168:AC168/SUM(US_CH4!C168:AC168),US_CH4!C$6:AC$6)&gt;3.5,4,IF(SUMPRODUCT(US_CH4!C168:AC168/SUM(US_CH4!C168:AC168),US_CH4!C$6:AC$6)&gt;2.5,3,2)),"")</f>
        <v>4</v>
      </c>
      <c r="BA165" s="223">
        <f>IFERROR(IF(SUMPRODUCT(US_N2O!C168:AA168/SUM(US_N2O!C168:AA168),US_N2O!C$6:AA$6)&gt;3.5,4,IF(SUMPRODUCT(US_N2O!C168:AA168/SUM(US_N2O!C168:AA168),US_N2O!C$6:AA$6)&gt;2.5,3,2)),"")</f>
        <v>4</v>
      </c>
      <c r="BB165" s="223" t="str">
        <f>IFERROR(IF(SUMPRODUCT(US_Others!U170:V170/SUM(US_Others!U170:V170),US_Others!U$8:V$8)&gt;3.5,4,IF(SUMPRODUCT(US_Others!U170:V170/SUM(US_Others!U170:V170),US_Others!U$8:V$8)&gt;2.5,3,2)),"")</f>
        <v/>
      </c>
      <c r="BC165" s="223">
        <f>IFERROR(IF((US_Others!C170*US_Others!C$8/SUM(US_Others!C170,US_Others!H170,US_Others!N170)+ US_Others!H170*US_Others!H$8/SUM(US_Others!C170,US_Others!H170,US_Others!N170)+US_Others!N170*US_Others!N$8/SUM(US_Others!C170,US_Others!H170,US_Others!N170))&gt;3.5,4,IF((US_Others!C170*US_Others!C$8/SUM(US_Others!C170,US_Others!H170,US_Others!N170)+ US_Others!H170*US_Others!H$8/SUM(US_Others!C170,US_Others!H170,US_Others!N170)+US_Others!N170*US_Others!N$8/SUM(US_Others!C170,US_Others!H170,US_Others!N170))&gt;2.5,3,2)),"")</f>
        <v>4</v>
      </c>
      <c r="BD165" s="223">
        <f>IFERROR(IF((US_Others!D170*US_Others!D$8/SUM(US_Others!D170,US_Others!I170,US_Others!O170)+US_Others!I170*US_Others!I$8/SUM(US_Others!D170,US_Others!I170,US_Others!O170)+US_Others!O170*US_Others!O$8/SUM(US_Others!D170,US_Others!I170,US_Others!O170))&gt;3.5,4,IF((US_Others!D170*US_Others!D$8/SUM(US_Others!D170,US_Others!I170,US_Others!O170)+US_Others!I170*US_Others!I$8/SUM(US_Others!D170,US_Others!I170,US_Others!O170)+US_Others!O170*US_Others!O$8/SUM(US_Others!D170,US_Others!I170,US_Others!O170))&gt;2.5,3,2)),"")</f>
        <v>4</v>
      </c>
      <c r="BE165" s="223">
        <f>IFERROR(IF((US_Others!E170*US_Others!E$8/SUM(US_Others!E170,US_Others!J170,US_Others!P170,US_Others!W170)+US_Others!J170*US_Others!J$8/SUM(US_Others!E170,US_Others!J170,US_Others!P170,US_Others!W170)+US_Others!P170*US_Others!P$8/SUM(US_Others!E170,US_Others!J170,US_Others!P170,US_Others!W170)+US_Others!W170*US_Others!W$8/SUM(US_Others!E170,US_Others!J170,US_Others!P170,US_Others!W170))&gt;3.5,4,IF((US_Others!E170*US_Others!E$8/SUM(US_Others!E170,US_Others!J170,US_Others!P170,US_Others!W170)+US_Others!J170*US_Others!J$8/SUM(US_Others!E170,US_Others!J170,US_Others!P170,US_Others!W170)+US_Others!P170*US_Others!P$8/SUM(US_Others!E170,US_Others!J170,US_Others!P170,US_Others!W170)+US_Others!W170*US_Others!W$8/SUM(US_Others!E170,US_Others!J170,US_Others!P170,US_Others!W170))&gt;2.5,3,2)),"")</f>
        <v>4</v>
      </c>
      <c r="BF165" s="223">
        <f>IFERROR(IF((US_Others!F170*US_Others!F$8/SUM(US_Others!F170,US_Others!K170,US_Others!Q170)+US_Others!K170*US_Others!K$8/SUM(US_Others!F170,US_Others!K170,US_Others!Q170)+US_Others!Q170*US_Others!Q$8/SUM(US_Others!F170,US_Others!K170,US_Others!Q170))&gt;3.5,4,IF((US_Others!F170*US_Others!F$8/SUM(US_Others!F170,US_Others!K170,US_Others!Q170)+US_Others!K170*US_Others!K$8/SUM(US_Others!F170,US_Others!K170,US_Others!Q170)+US_Others!Q170*US_Others!Q$8/SUM(US_Others!F170,US_Others!K170,US_Others!Q170))&gt;2.5,3,2)),"")</f>
        <v>4</v>
      </c>
      <c r="BG165" s="223">
        <f>IFERROR(IF((US_Others!G170*US_Others!G$8/SUM(US_Others!G170,US_Others!L170,US_Others!R170)+US_Others!L170*US_Others!L$8/SUM(US_Others!G170,US_Others!L170,US_Others!R170)+US_Others!R170*US_Others!R$8/SUM(US_Others!G170,US_Others!L170,US_Others!R170))&gt;3.5,4,IF((US_Others!G170*US_Others!G$8/SUM(US_Others!G170,US_Others!L170,US_Others!R170)+US_Others!L170*US_Others!L$8/SUM(US_Others!G170,US_Others!L170,US_Others!R170)+US_Others!R170*US_Others!R$8/SUM(US_Others!G170,US_Others!L170,US_Others!R170))&gt;2.5,3,2)),"")</f>
        <v>4</v>
      </c>
      <c r="BH165" s="219" t="str">
        <f>IFERROR(IF((US_Others!Z170*US_Others!Z$8/SUM(US_Others!Z170,US_Others!AB170)+US_Others!AB170*US_Others!AB$8/SUM(US_Others!Z170,US_Others!AB170))&gt;3.5,4,IF((US_Others!Z170*US_Others!Z$8/SUM(US_Others!Z170,US_Others!AB170)+US_Others!AB170*US_Others!AB$8/SUM(US_Others!Z170,US_Others!AB170))&gt;2.5,3,2)),"")</f>
        <v/>
      </c>
      <c r="BI165" s="219" t="str">
        <f>IFERROR(IF((US_Others!AA170*US_Others!AA$8/SUM(US_Others!AA170,US_Others!AC170)+US_Others!AC170*US_Others!AC$8/SUM(US_Others!AA170,US_Others!AC170))&gt;3.5,4,IF((US_Others!AA170*US_Others!AA$8/SUM(US_Others!AA170,US_Others!AC170)+US_Others!AC170*US_Others!AC$8/SUM(US_Others!AA170,US_Others!AC170))&gt;2.5,3,2)),"")</f>
        <v/>
      </c>
      <c r="BJ165" s="219" t="str">
        <f>IFERROR(US_Others!AD170*US_Others!AD$8/US_Others!AD170,"")</f>
        <v/>
      </c>
      <c r="BK165" s="74" t="str">
        <f>IFERROR(US_Others!AE170*US_Others!AE$8/US_Others!AE170,"")</f>
        <v/>
      </c>
      <c r="BL165" s="219" t="str">
        <f>IFERROR(IF(SUMPRODUCT(US_Others!AG170:AI170/SUM(US_Others!AG170:AI170),US_Others!AG$8:AI$8)&gt;3.5,4,IF(SUMPRODUCT(US_Others!AG170:AI170/SUM(US_Others!AG170:AI170),US_Others!AG$8:AI$8)&gt;2.5,3,2)),"")</f>
        <v/>
      </c>
      <c r="BM165" s="219" t="str">
        <f>IFERROR(US_Others!AL170*US_Others!AL$8/US_Others!AL170,"")</f>
        <v/>
      </c>
    </row>
    <row r="166" spans="1:65">
      <c r="A166" s="200" t="s">
        <v>298</v>
      </c>
      <c r="B166" s="332">
        <v>336360</v>
      </c>
      <c r="C166" s="333">
        <f>SUM(US_CO2!C169:AX169)</f>
        <v>0.49297418842102703</v>
      </c>
      <c r="D166" s="333">
        <f>SUM(US_CH4!C169:AC169)</f>
        <v>1.9286105157262785E-4</v>
      </c>
      <c r="E166" s="333">
        <f>SUM(US_N2O!C169:AA169)</f>
        <v>2.1884079192367647E-4</v>
      </c>
      <c r="F166" s="332">
        <f>US_Others!V171+US_Others!U171</f>
        <v>0</v>
      </c>
      <c r="G166" s="332">
        <f>US_Others!C171+US_Others!H171+US_Others!N171</f>
        <v>8.5860452205250226E-4</v>
      </c>
      <c r="H166" s="332">
        <f>US_Others!D171+US_Others!I171+US_Others!O171</f>
        <v>1.4081114161661037E-2</v>
      </c>
      <c r="I166" s="332">
        <f>US_Others!E171+US_Others!J171+US_Others!P171+US_Others!W171</f>
        <v>6.5082222771579656E-2</v>
      </c>
      <c r="J166" s="332">
        <f>US_Others!F171+US_Others!K171+US_Others!Q171</f>
        <v>1.1247719238887779E-2</v>
      </c>
      <c r="K166" s="332">
        <f>US_Others!G171+US_Others!L171+US_Others!R171</f>
        <v>1.116185878668253E-3</v>
      </c>
      <c r="L166" s="332">
        <f>US_Others!Z171+US_Others!AB171</f>
        <v>0</v>
      </c>
      <c r="M166" s="332">
        <f>US_Others!AA171+US_Others!AC171</f>
        <v>0</v>
      </c>
      <c r="N166" s="332">
        <f>US_Others!AD171</f>
        <v>0</v>
      </c>
      <c r="O166" s="332">
        <f>US_Others!AE171</f>
        <v>0</v>
      </c>
      <c r="P166" s="332">
        <f>SUM(US_Others!AG171:AI171)</f>
        <v>0</v>
      </c>
      <c r="Q166" s="332">
        <f>US_Others!AL171</f>
        <v>0</v>
      </c>
      <c r="R166" s="332"/>
      <c r="S166" s="334">
        <f t="shared" si="2"/>
        <v>492.97418842102701</v>
      </c>
      <c r="T166" s="334">
        <f>D166*1000/Spec!I$6</f>
        <v>7.7144420629051136E-3</v>
      </c>
      <c r="U166" s="334">
        <f>E166*1000/Spec!I$7</f>
        <v>7.3436507356938415E-4</v>
      </c>
      <c r="V166" s="334">
        <f>F166*1000/Spec!I$8</f>
        <v>0</v>
      </c>
      <c r="W166" s="334">
        <f>G166*1000/Spec!I$9</f>
        <v>1.2720066993370403E-3</v>
      </c>
      <c r="X166" s="334">
        <f>H166*1000/Spec!I$10</f>
        <v>4.0231754747602965E-3</v>
      </c>
      <c r="Y166" s="334">
        <f>I166*1000/Spec!I$11</f>
        <v>4.5512043896209546E-2</v>
      </c>
      <c r="Z166" s="334">
        <f>J166*1000/Spec!I$12</f>
        <v>2.5162682861046485E-3</v>
      </c>
      <c r="AA166" s="334">
        <f>K166*1000/Spec!I$15</f>
        <v>1.1378041576638665E-4</v>
      </c>
      <c r="AB166" s="334">
        <f>L166*1000/Spec!I$17</f>
        <v>0</v>
      </c>
      <c r="AC166" s="334">
        <f>M166*1000/Spec!I$18</f>
        <v>0</v>
      </c>
      <c r="AD166" s="335">
        <f>N166*1000/Spec!I$25</f>
        <v>0</v>
      </c>
      <c r="AE166" s="335">
        <f>O166*1000/Spec!I$26</f>
        <v>0</v>
      </c>
      <c r="AF166" s="334">
        <f>P166*1000/Spec!I$21</f>
        <v>0</v>
      </c>
      <c r="AG166" s="334">
        <f>Q166*1000/Spec!I$22</f>
        <v>0</v>
      </c>
      <c r="AI166" s="200">
        <f>S166/'2007output'!$C164</f>
        <v>2.2520520256785154E-2</v>
      </c>
      <c r="AJ166" s="200">
        <f>T166/'2007output'!$C164</f>
        <v>3.5241855015555565E-7</v>
      </c>
      <c r="AK166" s="200">
        <f>U166/'2007output'!$C164</f>
        <v>3.3547970469135869E-8</v>
      </c>
      <c r="AL166" s="200">
        <f>V166/'2007output'!$C164</f>
        <v>0</v>
      </c>
      <c r="AM166" s="200">
        <f>W166/'2007output'!$C164</f>
        <v>5.8109031490956616E-8</v>
      </c>
      <c r="AN166" s="200">
        <f>X166/'2007output'!$C164</f>
        <v>1.8379056531568279E-7</v>
      </c>
      <c r="AO166" s="200">
        <f>Y166/'2007output'!$C164</f>
        <v>2.0791248924718844E-6</v>
      </c>
      <c r="AP166" s="200">
        <f>Z166/'2007output'!$C164</f>
        <v>1.1495058410711049E-7</v>
      </c>
      <c r="AQ166" s="200">
        <f>AA166/'2007output'!$C164</f>
        <v>5.1978262113470375E-9</v>
      </c>
      <c r="AR166" s="200">
        <f>AB166/'2007output'!$C164</f>
        <v>0</v>
      </c>
      <c r="AS166" s="200">
        <f>AC166/'2007output'!$C164</f>
        <v>0</v>
      </c>
      <c r="AT166" s="200">
        <f>AD166/'2007output'!$C164</f>
        <v>0</v>
      </c>
      <c r="AU166" s="200">
        <f>AE166/'2007output'!$C164</f>
        <v>0</v>
      </c>
      <c r="AV166" s="200">
        <f>AF166/'2007output'!$C164</f>
        <v>0</v>
      </c>
      <c r="AW166" s="200">
        <f>AG166/'2007output'!$C164</f>
        <v>0</v>
      </c>
      <c r="AY166" s="370">
        <f>IFERROR(IF(SUMPRODUCT(US_CO2!C169:AX169/SUM(US_CO2!C169:AX169),US_CO2!C$6:AX$6)&gt;3.5,4,IF(SUMPRODUCT(US_CO2!C169:AX169/SUM(US_CO2!C169:AX169),US_CO2!C$6:AX$6)&gt;2.5,3,2)),"")</f>
        <v>4</v>
      </c>
      <c r="AZ166" s="370">
        <f>IFERROR(IF(SUMPRODUCT(US_CH4!C169:AC169/SUM(US_CH4!C169:AC169),US_CH4!C$6:AC$6)&gt;3.5,4,IF(SUMPRODUCT(US_CH4!C169:AC169/SUM(US_CH4!C169:AC169),US_CH4!C$6:AC$6)&gt;2.5,3,2)),"")</f>
        <v>4</v>
      </c>
      <c r="BA166" s="223">
        <f>IFERROR(IF(SUMPRODUCT(US_N2O!C169:AA169/SUM(US_N2O!C169:AA169),US_N2O!C$6:AA$6)&gt;3.5,4,IF(SUMPRODUCT(US_N2O!C169:AA169/SUM(US_N2O!C169:AA169),US_N2O!C$6:AA$6)&gt;2.5,3,2)),"")</f>
        <v>4</v>
      </c>
      <c r="BB166" s="223" t="str">
        <f>IFERROR(IF(SUMPRODUCT(US_Others!U171:V171/SUM(US_Others!U171:V171),US_Others!U$8:V$8)&gt;3.5,4,IF(SUMPRODUCT(US_Others!U171:V171/SUM(US_Others!U171:V171),US_Others!U$8:V$8)&gt;2.5,3,2)),"")</f>
        <v/>
      </c>
      <c r="BC166" s="223">
        <f>IFERROR(IF((US_Others!C171*US_Others!C$8/SUM(US_Others!C171,US_Others!H171,US_Others!N171)+ US_Others!H171*US_Others!H$8/SUM(US_Others!C171,US_Others!H171,US_Others!N171)+US_Others!N171*US_Others!N$8/SUM(US_Others!C171,US_Others!H171,US_Others!N171))&gt;3.5,4,IF((US_Others!C171*US_Others!C$8/SUM(US_Others!C171,US_Others!H171,US_Others!N171)+ US_Others!H171*US_Others!H$8/SUM(US_Others!C171,US_Others!H171,US_Others!N171)+US_Others!N171*US_Others!N$8/SUM(US_Others!C171,US_Others!H171,US_Others!N171))&gt;2.5,3,2)),"")</f>
        <v>4</v>
      </c>
      <c r="BD166" s="223">
        <f>IFERROR(IF((US_Others!D171*US_Others!D$8/SUM(US_Others!D171,US_Others!I171,US_Others!O171)+US_Others!I171*US_Others!I$8/SUM(US_Others!D171,US_Others!I171,US_Others!O171)+US_Others!O171*US_Others!O$8/SUM(US_Others!D171,US_Others!I171,US_Others!O171))&gt;3.5,4,IF((US_Others!D171*US_Others!D$8/SUM(US_Others!D171,US_Others!I171,US_Others!O171)+US_Others!I171*US_Others!I$8/SUM(US_Others!D171,US_Others!I171,US_Others!O171)+US_Others!O171*US_Others!O$8/SUM(US_Others!D171,US_Others!I171,US_Others!O171))&gt;2.5,3,2)),"")</f>
        <v>4</v>
      </c>
      <c r="BE166" s="223">
        <f>IFERROR(IF((US_Others!E171*US_Others!E$8/SUM(US_Others!E171,US_Others!J171,US_Others!P171,US_Others!W171)+US_Others!J171*US_Others!J$8/SUM(US_Others!E171,US_Others!J171,US_Others!P171,US_Others!W171)+US_Others!P171*US_Others!P$8/SUM(US_Others!E171,US_Others!J171,US_Others!P171,US_Others!W171)+US_Others!W171*US_Others!W$8/SUM(US_Others!E171,US_Others!J171,US_Others!P171,US_Others!W171))&gt;3.5,4,IF((US_Others!E171*US_Others!E$8/SUM(US_Others!E171,US_Others!J171,US_Others!P171,US_Others!W171)+US_Others!J171*US_Others!J$8/SUM(US_Others!E171,US_Others!J171,US_Others!P171,US_Others!W171)+US_Others!P171*US_Others!P$8/SUM(US_Others!E171,US_Others!J171,US_Others!P171,US_Others!W171)+US_Others!W171*US_Others!W$8/SUM(US_Others!E171,US_Others!J171,US_Others!P171,US_Others!W171))&gt;2.5,3,2)),"")</f>
        <v>4</v>
      </c>
      <c r="BF166" s="223">
        <f>IFERROR(IF((US_Others!F171*US_Others!F$8/SUM(US_Others!F171,US_Others!K171,US_Others!Q171)+US_Others!K171*US_Others!K$8/SUM(US_Others!F171,US_Others!K171,US_Others!Q171)+US_Others!Q171*US_Others!Q$8/SUM(US_Others!F171,US_Others!K171,US_Others!Q171))&gt;3.5,4,IF((US_Others!F171*US_Others!F$8/SUM(US_Others!F171,US_Others!K171,US_Others!Q171)+US_Others!K171*US_Others!K$8/SUM(US_Others!F171,US_Others!K171,US_Others!Q171)+US_Others!Q171*US_Others!Q$8/SUM(US_Others!F171,US_Others!K171,US_Others!Q171))&gt;2.5,3,2)),"")</f>
        <v>4</v>
      </c>
      <c r="BG166" s="223">
        <f>IFERROR(IF((US_Others!G171*US_Others!G$8/SUM(US_Others!G171,US_Others!L171,US_Others!R171)+US_Others!L171*US_Others!L$8/SUM(US_Others!G171,US_Others!L171,US_Others!R171)+US_Others!R171*US_Others!R$8/SUM(US_Others!G171,US_Others!L171,US_Others!R171))&gt;3.5,4,IF((US_Others!G171*US_Others!G$8/SUM(US_Others!G171,US_Others!L171,US_Others!R171)+US_Others!L171*US_Others!L$8/SUM(US_Others!G171,US_Others!L171,US_Others!R171)+US_Others!R171*US_Others!R$8/SUM(US_Others!G171,US_Others!L171,US_Others!R171))&gt;2.5,3,2)),"")</f>
        <v>4</v>
      </c>
      <c r="BH166" s="219" t="str">
        <f>IFERROR(IF((US_Others!Z171*US_Others!Z$8/SUM(US_Others!Z171,US_Others!AB171)+US_Others!AB171*US_Others!AB$8/SUM(US_Others!Z171,US_Others!AB171))&gt;3.5,4,IF((US_Others!Z171*US_Others!Z$8/SUM(US_Others!Z171,US_Others!AB171)+US_Others!AB171*US_Others!AB$8/SUM(US_Others!Z171,US_Others!AB171))&gt;2.5,3,2)),"")</f>
        <v/>
      </c>
      <c r="BI166" s="219" t="str">
        <f>IFERROR(IF((US_Others!AA171*US_Others!AA$8/SUM(US_Others!AA171,US_Others!AC171)+US_Others!AC171*US_Others!AC$8/SUM(US_Others!AA171,US_Others!AC171))&gt;3.5,4,IF((US_Others!AA171*US_Others!AA$8/SUM(US_Others!AA171,US_Others!AC171)+US_Others!AC171*US_Others!AC$8/SUM(US_Others!AA171,US_Others!AC171))&gt;2.5,3,2)),"")</f>
        <v/>
      </c>
      <c r="BJ166" s="219" t="str">
        <f>IFERROR(US_Others!AD171*US_Others!AD$8/US_Others!AD171,"")</f>
        <v/>
      </c>
      <c r="BK166" s="74" t="str">
        <f>IFERROR(US_Others!AE171*US_Others!AE$8/US_Others!AE171,"")</f>
        <v/>
      </c>
      <c r="BL166" s="219" t="str">
        <f>IFERROR(IF(SUMPRODUCT(US_Others!AG171:AI171/SUM(US_Others!AG171:AI171),US_Others!AG$8:AI$8)&gt;3.5,4,IF(SUMPRODUCT(US_Others!AG171:AI171/SUM(US_Others!AG171:AI171),US_Others!AG$8:AI$8)&gt;2.5,3,2)),"")</f>
        <v/>
      </c>
      <c r="BM166" s="219" t="str">
        <f>IFERROR(US_Others!AL171*US_Others!AL$8/US_Others!AL171,"")</f>
        <v/>
      </c>
    </row>
    <row r="167" spans="1:65">
      <c r="A167" s="200" t="s">
        <v>299</v>
      </c>
      <c r="B167" s="332">
        <v>336370</v>
      </c>
      <c r="C167" s="333">
        <f>SUM(US_CO2!C170:AX170)</f>
        <v>0.96451915825026846</v>
      </c>
      <c r="D167" s="333">
        <f>SUM(US_CH4!C170:AC170)</f>
        <v>5.0979508048413775E-4</v>
      </c>
      <c r="E167" s="333">
        <f>SUM(US_N2O!C170:AA170)</f>
        <v>5.7907438808693407E-4</v>
      </c>
      <c r="F167" s="332">
        <f>US_Others!V172+US_Others!U172</f>
        <v>0</v>
      </c>
      <c r="G167" s="332">
        <f>US_Others!C172+US_Others!H172+US_Others!N172</f>
        <v>2.9032011312101917E-4</v>
      </c>
      <c r="H167" s="332">
        <f>US_Others!D172+US_Others!I172+US_Others!O172</f>
        <v>4.7612498551847151E-3</v>
      </c>
      <c r="I167" s="332">
        <f>US_Others!E172+US_Others!J172+US_Others!P172+US_Others!W172</f>
        <v>2.2006264574573255E-2</v>
      </c>
      <c r="J167" s="332">
        <f>US_Others!F172+US_Others!K172+US_Others!Q172</f>
        <v>3.8031934818853518E-3</v>
      </c>
      <c r="K167" s="332">
        <f>US_Others!G172+US_Others!L172+US_Others!R172</f>
        <v>3.7741614705732502E-4</v>
      </c>
      <c r="L167" s="332">
        <f>US_Others!Z172+US_Others!AB172</f>
        <v>0</v>
      </c>
      <c r="M167" s="332">
        <f>US_Others!AA172+US_Others!AC172</f>
        <v>0</v>
      </c>
      <c r="N167" s="332">
        <f>US_Others!AD172</f>
        <v>0</v>
      </c>
      <c r="O167" s="332">
        <f>US_Others!AE172</f>
        <v>0</v>
      </c>
      <c r="P167" s="332">
        <f>SUM(US_Others!AG172:AI172)</f>
        <v>0</v>
      </c>
      <c r="Q167" s="332">
        <f>US_Others!AL172</f>
        <v>0</v>
      </c>
      <c r="R167" s="332"/>
      <c r="S167" s="334">
        <f t="shared" si="2"/>
        <v>964.51915825026845</v>
      </c>
      <c r="T167" s="334">
        <f>D167*1000/Spec!I$6</f>
        <v>2.0391803219365512E-2</v>
      </c>
      <c r="U167" s="334">
        <f>E167*1000/Spec!I$7</f>
        <v>1.9432026445870272E-3</v>
      </c>
      <c r="V167" s="334">
        <f>F167*1000/Spec!I$8</f>
        <v>0</v>
      </c>
      <c r="W167" s="334">
        <f>G167*1000/Spec!I$9</f>
        <v>4.3010387129039881E-4</v>
      </c>
      <c r="X167" s="334">
        <f>H167*1000/Spec!I$10</f>
        <v>1.3603571014813472E-3</v>
      </c>
      <c r="Y167" s="334">
        <f>I167*1000/Spec!I$11</f>
        <v>1.5388996205995284E-2</v>
      </c>
      <c r="Z167" s="334">
        <f>J167*1000/Spec!I$12</f>
        <v>8.5082628230097356E-4</v>
      </c>
      <c r="AA167" s="334">
        <f>K167*1000/Spec!I$15</f>
        <v>3.847259399157238E-5</v>
      </c>
      <c r="AB167" s="334">
        <f>L167*1000/Spec!I$17</f>
        <v>0</v>
      </c>
      <c r="AC167" s="334">
        <f>M167*1000/Spec!I$18</f>
        <v>0</v>
      </c>
      <c r="AD167" s="335">
        <f>N167*1000/Spec!I$25</f>
        <v>0</v>
      </c>
      <c r="AE167" s="335">
        <f>O167*1000/Spec!I$26</f>
        <v>0</v>
      </c>
      <c r="AF167" s="334">
        <f>P167*1000/Spec!I$21</f>
        <v>0</v>
      </c>
      <c r="AG167" s="334">
        <f>Q167*1000/Spec!I$22</f>
        <v>0</v>
      </c>
      <c r="AI167" s="200">
        <f>S167/'2007output'!$C165</f>
        <v>3.159871439687683E-2</v>
      </c>
      <c r="AJ167" s="200">
        <f>T167/'2007output'!$C165</f>
        <v>6.6805802710540923E-7</v>
      </c>
      <c r="AK167" s="200">
        <f>U167/'2007output'!$C165</f>
        <v>6.3661467847825548E-8</v>
      </c>
      <c r="AL167" s="200">
        <f>V167/'2007output'!$C165</f>
        <v>0</v>
      </c>
      <c r="AM167" s="200">
        <f>W167/'2007output'!$C165</f>
        <v>1.4090678524780462E-8</v>
      </c>
      <c r="AN167" s="200">
        <f>X167/'2007output'!$C165</f>
        <v>4.4566803219805637E-8</v>
      </c>
      <c r="AO167" s="200">
        <f>Y167/'2007output'!$C165</f>
        <v>5.0416053616810657E-7</v>
      </c>
      <c r="AP167" s="200">
        <f>Z167/'2007output'!$C165</f>
        <v>2.7874010034758667E-8</v>
      </c>
      <c r="AQ167" s="200">
        <f>AA167/'2007output'!$C165</f>
        <v>1.2604047304276105E-9</v>
      </c>
      <c r="AR167" s="200">
        <f>AB167/'2007output'!$C165</f>
        <v>0</v>
      </c>
      <c r="AS167" s="200">
        <f>AC167/'2007output'!$C165</f>
        <v>0</v>
      </c>
      <c r="AT167" s="200">
        <f>AD167/'2007output'!$C165</f>
        <v>0</v>
      </c>
      <c r="AU167" s="200">
        <f>AE167/'2007output'!$C165</f>
        <v>0</v>
      </c>
      <c r="AV167" s="200">
        <f>AF167/'2007output'!$C165</f>
        <v>0</v>
      </c>
      <c r="AW167" s="200">
        <f>AG167/'2007output'!$C165</f>
        <v>0</v>
      </c>
      <c r="AY167" s="370">
        <f>IFERROR(IF(SUMPRODUCT(US_CO2!C170:AX170/SUM(US_CO2!C170:AX170),US_CO2!C$6:AX$6)&gt;3.5,4,IF(SUMPRODUCT(US_CO2!C170:AX170/SUM(US_CO2!C170:AX170),US_CO2!C$6:AX$6)&gt;2.5,3,2)),"")</f>
        <v>4</v>
      </c>
      <c r="AZ167" s="370">
        <f>IFERROR(IF(SUMPRODUCT(US_CH4!C170:AC170/SUM(US_CH4!C170:AC170),US_CH4!C$6:AC$6)&gt;3.5,4,IF(SUMPRODUCT(US_CH4!C170:AC170/SUM(US_CH4!C170:AC170),US_CH4!C$6:AC$6)&gt;2.5,3,2)),"")</f>
        <v>4</v>
      </c>
      <c r="BA167" s="223">
        <f>IFERROR(IF(SUMPRODUCT(US_N2O!C170:AA170/SUM(US_N2O!C170:AA170),US_N2O!C$6:AA$6)&gt;3.5,4,IF(SUMPRODUCT(US_N2O!C170:AA170/SUM(US_N2O!C170:AA170),US_N2O!C$6:AA$6)&gt;2.5,3,2)),"")</f>
        <v>4</v>
      </c>
      <c r="BB167" s="223" t="str">
        <f>IFERROR(IF(SUMPRODUCT(US_Others!U172:V172/SUM(US_Others!U172:V172),US_Others!U$8:V$8)&gt;3.5,4,IF(SUMPRODUCT(US_Others!U172:V172/SUM(US_Others!U172:V172),US_Others!U$8:V$8)&gt;2.5,3,2)),"")</f>
        <v/>
      </c>
      <c r="BC167" s="223">
        <f>IFERROR(IF((US_Others!C172*US_Others!C$8/SUM(US_Others!C172,US_Others!H172,US_Others!N172)+ US_Others!H172*US_Others!H$8/SUM(US_Others!C172,US_Others!H172,US_Others!N172)+US_Others!N172*US_Others!N$8/SUM(US_Others!C172,US_Others!H172,US_Others!N172))&gt;3.5,4,IF((US_Others!C172*US_Others!C$8/SUM(US_Others!C172,US_Others!H172,US_Others!N172)+ US_Others!H172*US_Others!H$8/SUM(US_Others!C172,US_Others!H172,US_Others!N172)+US_Others!N172*US_Others!N$8/SUM(US_Others!C172,US_Others!H172,US_Others!N172))&gt;2.5,3,2)),"")</f>
        <v>4</v>
      </c>
      <c r="BD167" s="223">
        <f>IFERROR(IF((US_Others!D172*US_Others!D$8/SUM(US_Others!D172,US_Others!I172,US_Others!O172)+US_Others!I172*US_Others!I$8/SUM(US_Others!D172,US_Others!I172,US_Others!O172)+US_Others!O172*US_Others!O$8/SUM(US_Others!D172,US_Others!I172,US_Others!O172))&gt;3.5,4,IF((US_Others!D172*US_Others!D$8/SUM(US_Others!D172,US_Others!I172,US_Others!O172)+US_Others!I172*US_Others!I$8/SUM(US_Others!D172,US_Others!I172,US_Others!O172)+US_Others!O172*US_Others!O$8/SUM(US_Others!D172,US_Others!I172,US_Others!O172))&gt;2.5,3,2)),"")</f>
        <v>4</v>
      </c>
      <c r="BE167" s="223">
        <f>IFERROR(IF((US_Others!E172*US_Others!E$8/SUM(US_Others!E172,US_Others!J172,US_Others!P172,US_Others!W172)+US_Others!J172*US_Others!J$8/SUM(US_Others!E172,US_Others!J172,US_Others!P172,US_Others!W172)+US_Others!P172*US_Others!P$8/SUM(US_Others!E172,US_Others!J172,US_Others!P172,US_Others!W172)+US_Others!W172*US_Others!W$8/SUM(US_Others!E172,US_Others!J172,US_Others!P172,US_Others!W172))&gt;3.5,4,IF((US_Others!E172*US_Others!E$8/SUM(US_Others!E172,US_Others!J172,US_Others!P172,US_Others!W172)+US_Others!J172*US_Others!J$8/SUM(US_Others!E172,US_Others!J172,US_Others!P172,US_Others!W172)+US_Others!P172*US_Others!P$8/SUM(US_Others!E172,US_Others!J172,US_Others!P172,US_Others!W172)+US_Others!W172*US_Others!W$8/SUM(US_Others!E172,US_Others!J172,US_Others!P172,US_Others!W172))&gt;2.5,3,2)),"")</f>
        <v>4</v>
      </c>
      <c r="BF167" s="223">
        <f>IFERROR(IF((US_Others!F172*US_Others!F$8/SUM(US_Others!F172,US_Others!K172,US_Others!Q172)+US_Others!K172*US_Others!K$8/SUM(US_Others!F172,US_Others!K172,US_Others!Q172)+US_Others!Q172*US_Others!Q$8/SUM(US_Others!F172,US_Others!K172,US_Others!Q172))&gt;3.5,4,IF((US_Others!F172*US_Others!F$8/SUM(US_Others!F172,US_Others!K172,US_Others!Q172)+US_Others!K172*US_Others!K$8/SUM(US_Others!F172,US_Others!K172,US_Others!Q172)+US_Others!Q172*US_Others!Q$8/SUM(US_Others!F172,US_Others!K172,US_Others!Q172))&gt;2.5,3,2)),"")</f>
        <v>4</v>
      </c>
      <c r="BG167" s="223">
        <f>IFERROR(IF((US_Others!G172*US_Others!G$8/SUM(US_Others!G172,US_Others!L172,US_Others!R172)+US_Others!L172*US_Others!L$8/SUM(US_Others!G172,US_Others!L172,US_Others!R172)+US_Others!R172*US_Others!R$8/SUM(US_Others!G172,US_Others!L172,US_Others!R172))&gt;3.5,4,IF((US_Others!G172*US_Others!G$8/SUM(US_Others!G172,US_Others!L172,US_Others!R172)+US_Others!L172*US_Others!L$8/SUM(US_Others!G172,US_Others!L172,US_Others!R172)+US_Others!R172*US_Others!R$8/SUM(US_Others!G172,US_Others!L172,US_Others!R172))&gt;2.5,3,2)),"")</f>
        <v>4</v>
      </c>
      <c r="BH167" s="219" t="str">
        <f>IFERROR(IF((US_Others!Z172*US_Others!Z$8/SUM(US_Others!Z172,US_Others!AB172)+US_Others!AB172*US_Others!AB$8/SUM(US_Others!Z172,US_Others!AB172))&gt;3.5,4,IF((US_Others!Z172*US_Others!Z$8/SUM(US_Others!Z172,US_Others!AB172)+US_Others!AB172*US_Others!AB$8/SUM(US_Others!Z172,US_Others!AB172))&gt;2.5,3,2)),"")</f>
        <v/>
      </c>
      <c r="BI167" s="219" t="str">
        <f>IFERROR(IF((US_Others!AA172*US_Others!AA$8/SUM(US_Others!AA172,US_Others!AC172)+US_Others!AC172*US_Others!AC$8/SUM(US_Others!AA172,US_Others!AC172))&gt;3.5,4,IF((US_Others!AA172*US_Others!AA$8/SUM(US_Others!AA172,US_Others!AC172)+US_Others!AC172*US_Others!AC$8/SUM(US_Others!AA172,US_Others!AC172))&gt;2.5,3,2)),"")</f>
        <v/>
      </c>
      <c r="BJ167" s="219" t="str">
        <f>IFERROR(US_Others!AD172*US_Others!AD$8/US_Others!AD172,"")</f>
        <v/>
      </c>
      <c r="BK167" s="74" t="str">
        <f>IFERROR(US_Others!AE172*US_Others!AE$8/US_Others!AE172,"")</f>
        <v/>
      </c>
      <c r="BL167" s="219" t="str">
        <f>IFERROR(IF(SUMPRODUCT(US_Others!AG172:AI172/SUM(US_Others!AG172:AI172),US_Others!AG$8:AI$8)&gt;3.5,4,IF(SUMPRODUCT(US_Others!AG172:AI172/SUM(US_Others!AG172:AI172),US_Others!AG$8:AI$8)&gt;2.5,3,2)),"")</f>
        <v/>
      </c>
      <c r="BM167" s="219" t="str">
        <f>IFERROR(US_Others!AL172*US_Others!AL$8/US_Others!AL172,"")</f>
        <v/>
      </c>
    </row>
    <row r="168" spans="1:65">
      <c r="A168" s="200" t="s">
        <v>300</v>
      </c>
      <c r="B168" s="332">
        <v>336390</v>
      </c>
      <c r="C168" s="333">
        <f>SUM(US_CO2!C171:AX171)</f>
        <v>1.8750682819416715</v>
      </c>
      <c r="D168" s="333">
        <f>SUM(US_CH4!C171:AC171)</f>
        <v>8.4473333756712743E-4</v>
      </c>
      <c r="E168" s="333">
        <f>SUM(US_N2O!C171:AA171)</f>
        <v>9.5731221242167149E-4</v>
      </c>
      <c r="F168" s="332">
        <f>US_Others!V173+US_Others!U173</f>
        <v>0</v>
      </c>
      <c r="G168" s="332">
        <f>US_Others!C173+US_Others!H173+US_Others!N173</f>
        <v>1.2159779425868942E-3</v>
      </c>
      <c r="H168" s="332">
        <f>US_Others!D173+US_Others!I173+US_Others!O173</f>
        <v>1.9942038258425068E-2</v>
      </c>
      <c r="I168" s="332">
        <f>US_Others!E173+US_Others!J173+US_Others!P173+US_Others!W173</f>
        <v>9.2171128048086595E-2</v>
      </c>
      <c r="J168" s="332">
        <f>US_Others!F173+US_Others!K173+US_Others!Q173</f>
        <v>1.5929311047888316E-2</v>
      </c>
      <c r="K168" s="332">
        <f>US_Others!G173+US_Others!L173+US_Others!R173</f>
        <v>1.580771325362963E-3</v>
      </c>
      <c r="L168" s="332">
        <f>US_Others!Z173+US_Others!AB173</f>
        <v>0</v>
      </c>
      <c r="M168" s="332">
        <f>US_Others!AA173+US_Others!AC173</f>
        <v>0</v>
      </c>
      <c r="N168" s="332">
        <f>US_Others!AD173</f>
        <v>0</v>
      </c>
      <c r="O168" s="332">
        <f>US_Others!AE173</f>
        <v>0</v>
      </c>
      <c r="P168" s="332">
        <f>SUM(US_Others!AG173:AI173)</f>
        <v>0</v>
      </c>
      <c r="Q168" s="332">
        <f>US_Others!AL173</f>
        <v>0</v>
      </c>
      <c r="R168" s="332"/>
      <c r="S168" s="334">
        <f t="shared" si="2"/>
        <v>1875.0682819416716</v>
      </c>
      <c r="T168" s="334">
        <f>D168*1000/Spec!I$6</f>
        <v>3.37893335026851E-2</v>
      </c>
      <c r="U168" s="334">
        <f>E168*1000/Spec!I$7</f>
        <v>3.2124570886633273E-3</v>
      </c>
      <c r="V168" s="334">
        <f>F168*1000/Spec!I$8</f>
        <v>0</v>
      </c>
      <c r="W168" s="334">
        <f>G168*1000/Spec!I$9</f>
        <v>1.8014488038324359E-3</v>
      </c>
      <c r="X168" s="334">
        <f>H168*1000/Spec!I$10</f>
        <v>5.697725216692877E-3</v>
      </c>
      <c r="Y168" s="334">
        <f>I168*1000/Spec!I$11</f>
        <v>6.4455334299361261E-2</v>
      </c>
      <c r="Z168" s="334">
        <f>J168*1000/Spec!I$12</f>
        <v>3.5636042612725537E-3</v>
      </c>
      <c r="AA168" s="334">
        <f>K168*1000/Spec!I$15</f>
        <v>1.6113876915014913E-4</v>
      </c>
      <c r="AB168" s="334">
        <f>L168*1000/Spec!I$17</f>
        <v>0</v>
      </c>
      <c r="AC168" s="334">
        <f>M168*1000/Spec!I$18</f>
        <v>0</v>
      </c>
      <c r="AD168" s="335">
        <f>N168*1000/Spec!I$25</f>
        <v>0</v>
      </c>
      <c r="AE168" s="335">
        <f>O168*1000/Spec!I$26</f>
        <v>0</v>
      </c>
      <c r="AF168" s="334">
        <f>P168*1000/Spec!I$21</f>
        <v>0</v>
      </c>
      <c r="AG168" s="334">
        <f>Q168*1000/Spec!I$22</f>
        <v>0</v>
      </c>
      <c r="AI168" s="200">
        <f>S168/'2007output'!$C166</f>
        <v>3.7681483128186158E-2</v>
      </c>
      <c r="AJ168" s="200">
        <f>T168/'2007output'!$C166</f>
        <v>6.7903244514147826E-7</v>
      </c>
      <c r="AK168" s="200">
        <f>U168/'2007output'!$C166</f>
        <v>6.4557727711728609E-8</v>
      </c>
      <c r="AL168" s="200">
        <f>V168/'2007output'!$C166</f>
        <v>0</v>
      </c>
      <c r="AM168" s="200">
        <f>W168/'2007output'!$C166</f>
        <v>3.6202021740568634E-8</v>
      </c>
      <c r="AN168" s="200">
        <f>X168/'2007output'!$C166</f>
        <v>1.1450182304802711E-7</v>
      </c>
      <c r="AO168" s="200">
        <f>Y168/'2007output'!$C166</f>
        <v>1.2952982114378983E-6</v>
      </c>
      <c r="AP168" s="200">
        <f>Z168/'2007output'!$C166</f>
        <v>7.1614402067332923E-8</v>
      </c>
      <c r="AQ168" s="200">
        <f>AA168/'2007output'!$C166</f>
        <v>3.2382542382618743E-9</v>
      </c>
      <c r="AR168" s="200">
        <f>AB168/'2007output'!$C166</f>
        <v>0</v>
      </c>
      <c r="AS168" s="200">
        <f>AC168/'2007output'!$C166</f>
        <v>0</v>
      </c>
      <c r="AT168" s="200">
        <f>AD168/'2007output'!$C166</f>
        <v>0</v>
      </c>
      <c r="AU168" s="200">
        <f>AE168/'2007output'!$C166</f>
        <v>0</v>
      </c>
      <c r="AV168" s="200">
        <f>AF168/'2007output'!$C166</f>
        <v>0</v>
      </c>
      <c r="AW168" s="200">
        <f>AG168/'2007output'!$C166</f>
        <v>0</v>
      </c>
      <c r="AY168" s="370">
        <f>IFERROR(IF(SUMPRODUCT(US_CO2!C171:AX171/SUM(US_CO2!C171:AX171),US_CO2!C$6:AX$6)&gt;3.5,4,IF(SUMPRODUCT(US_CO2!C171:AX171/SUM(US_CO2!C171:AX171),US_CO2!C$6:AX$6)&gt;2.5,3,2)),"")</f>
        <v>4</v>
      </c>
      <c r="AZ168" s="370">
        <f>IFERROR(IF(SUMPRODUCT(US_CH4!C171:AC171/SUM(US_CH4!C171:AC171),US_CH4!C$6:AC$6)&gt;3.5,4,IF(SUMPRODUCT(US_CH4!C171:AC171/SUM(US_CH4!C171:AC171),US_CH4!C$6:AC$6)&gt;2.5,3,2)),"")</f>
        <v>4</v>
      </c>
      <c r="BA168" s="223">
        <f>IFERROR(IF(SUMPRODUCT(US_N2O!C171:AA171/SUM(US_N2O!C171:AA171),US_N2O!C$6:AA$6)&gt;3.5,4,IF(SUMPRODUCT(US_N2O!C171:AA171/SUM(US_N2O!C171:AA171),US_N2O!C$6:AA$6)&gt;2.5,3,2)),"")</f>
        <v>4</v>
      </c>
      <c r="BB168" s="223" t="str">
        <f>IFERROR(IF(SUMPRODUCT(US_Others!U173:V173/SUM(US_Others!U173:V173),US_Others!U$8:V$8)&gt;3.5,4,IF(SUMPRODUCT(US_Others!U173:V173/SUM(US_Others!U173:V173),US_Others!U$8:V$8)&gt;2.5,3,2)),"")</f>
        <v/>
      </c>
      <c r="BC168" s="223">
        <f>IFERROR(IF((US_Others!C173*US_Others!C$8/SUM(US_Others!C173,US_Others!H173,US_Others!N173)+ US_Others!H173*US_Others!H$8/SUM(US_Others!C173,US_Others!H173,US_Others!N173)+US_Others!N173*US_Others!N$8/SUM(US_Others!C173,US_Others!H173,US_Others!N173))&gt;3.5,4,IF((US_Others!C173*US_Others!C$8/SUM(US_Others!C173,US_Others!H173,US_Others!N173)+ US_Others!H173*US_Others!H$8/SUM(US_Others!C173,US_Others!H173,US_Others!N173)+US_Others!N173*US_Others!N$8/SUM(US_Others!C173,US_Others!H173,US_Others!N173))&gt;2.5,3,2)),"")</f>
        <v>4</v>
      </c>
      <c r="BD168" s="223">
        <f>IFERROR(IF((US_Others!D173*US_Others!D$8/SUM(US_Others!D173,US_Others!I173,US_Others!O173)+US_Others!I173*US_Others!I$8/SUM(US_Others!D173,US_Others!I173,US_Others!O173)+US_Others!O173*US_Others!O$8/SUM(US_Others!D173,US_Others!I173,US_Others!O173))&gt;3.5,4,IF((US_Others!D173*US_Others!D$8/SUM(US_Others!D173,US_Others!I173,US_Others!O173)+US_Others!I173*US_Others!I$8/SUM(US_Others!D173,US_Others!I173,US_Others!O173)+US_Others!O173*US_Others!O$8/SUM(US_Others!D173,US_Others!I173,US_Others!O173))&gt;2.5,3,2)),"")</f>
        <v>4</v>
      </c>
      <c r="BE168" s="223">
        <f>IFERROR(IF((US_Others!E173*US_Others!E$8/SUM(US_Others!E173,US_Others!J173,US_Others!P173,US_Others!W173)+US_Others!J173*US_Others!J$8/SUM(US_Others!E173,US_Others!J173,US_Others!P173,US_Others!W173)+US_Others!P173*US_Others!P$8/SUM(US_Others!E173,US_Others!J173,US_Others!P173,US_Others!W173)+US_Others!W173*US_Others!W$8/SUM(US_Others!E173,US_Others!J173,US_Others!P173,US_Others!W173))&gt;3.5,4,IF((US_Others!E173*US_Others!E$8/SUM(US_Others!E173,US_Others!J173,US_Others!P173,US_Others!W173)+US_Others!J173*US_Others!J$8/SUM(US_Others!E173,US_Others!J173,US_Others!P173,US_Others!W173)+US_Others!P173*US_Others!P$8/SUM(US_Others!E173,US_Others!J173,US_Others!P173,US_Others!W173)+US_Others!W173*US_Others!W$8/SUM(US_Others!E173,US_Others!J173,US_Others!P173,US_Others!W173))&gt;2.5,3,2)),"")</f>
        <v>4</v>
      </c>
      <c r="BF168" s="223">
        <f>IFERROR(IF((US_Others!F173*US_Others!F$8/SUM(US_Others!F173,US_Others!K173,US_Others!Q173)+US_Others!K173*US_Others!K$8/SUM(US_Others!F173,US_Others!K173,US_Others!Q173)+US_Others!Q173*US_Others!Q$8/SUM(US_Others!F173,US_Others!K173,US_Others!Q173))&gt;3.5,4,IF((US_Others!F173*US_Others!F$8/SUM(US_Others!F173,US_Others!K173,US_Others!Q173)+US_Others!K173*US_Others!K$8/SUM(US_Others!F173,US_Others!K173,US_Others!Q173)+US_Others!Q173*US_Others!Q$8/SUM(US_Others!F173,US_Others!K173,US_Others!Q173))&gt;2.5,3,2)),"")</f>
        <v>4</v>
      </c>
      <c r="BG168" s="223">
        <f>IFERROR(IF((US_Others!G173*US_Others!G$8/SUM(US_Others!G173,US_Others!L173,US_Others!R173)+US_Others!L173*US_Others!L$8/SUM(US_Others!G173,US_Others!L173,US_Others!R173)+US_Others!R173*US_Others!R$8/SUM(US_Others!G173,US_Others!L173,US_Others!R173))&gt;3.5,4,IF((US_Others!G173*US_Others!G$8/SUM(US_Others!G173,US_Others!L173,US_Others!R173)+US_Others!L173*US_Others!L$8/SUM(US_Others!G173,US_Others!L173,US_Others!R173)+US_Others!R173*US_Others!R$8/SUM(US_Others!G173,US_Others!L173,US_Others!R173))&gt;2.5,3,2)),"")</f>
        <v>4</v>
      </c>
      <c r="BH168" s="219" t="str">
        <f>IFERROR(IF((US_Others!Z173*US_Others!Z$8/SUM(US_Others!Z173,US_Others!AB173)+US_Others!AB173*US_Others!AB$8/SUM(US_Others!Z173,US_Others!AB173))&gt;3.5,4,IF((US_Others!Z173*US_Others!Z$8/SUM(US_Others!Z173,US_Others!AB173)+US_Others!AB173*US_Others!AB$8/SUM(US_Others!Z173,US_Others!AB173))&gt;2.5,3,2)),"")</f>
        <v/>
      </c>
      <c r="BI168" s="219" t="str">
        <f>IFERROR(IF((US_Others!AA173*US_Others!AA$8/SUM(US_Others!AA173,US_Others!AC173)+US_Others!AC173*US_Others!AC$8/SUM(US_Others!AA173,US_Others!AC173))&gt;3.5,4,IF((US_Others!AA173*US_Others!AA$8/SUM(US_Others!AA173,US_Others!AC173)+US_Others!AC173*US_Others!AC$8/SUM(US_Others!AA173,US_Others!AC173))&gt;2.5,3,2)),"")</f>
        <v/>
      </c>
      <c r="BJ168" s="219" t="str">
        <f>IFERROR(US_Others!AD173*US_Others!AD$8/US_Others!AD173,"")</f>
        <v/>
      </c>
      <c r="BK168" s="74" t="str">
        <f>IFERROR(US_Others!AE173*US_Others!AE$8/US_Others!AE173,"")</f>
        <v/>
      </c>
      <c r="BL168" s="219" t="str">
        <f>IFERROR(IF(SUMPRODUCT(US_Others!AG173:AI173/SUM(US_Others!AG173:AI173),US_Others!AG$8:AI$8)&gt;3.5,4,IF(SUMPRODUCT(US_Others!AG173:AI173/SUM(US_Others!AG173:AI173),US_Others!AG$8:AI$8)&gt;2.5,3,2)),"")</f>
        <v/>
      </c>
      <c r="BM168" s="219" t="str">
        <f>IFERROR(US_Others!AL173*US_Others!AL$8/US_Others!AL173,"")</f>
        <v/>
      </c>
    </row>
    <row r="169" spans="1:65">
      <c r="A169" s="200" t="s">
        <v>301</v>
      </c>
      <c r="B169" s="332">
        <v>336411</v>
      </c>
      <c r="C169" s="333">
        <f>SUM(US_CO2!C172:AX172)</f>
        <v>0.50246564580771447</v>
      </c>
      <c r="D169" s="333">
        <f>SUM(US_CH4!C172:AC172)</f>
        <v>2.9241318856882694E-4</v>
      </c>
      <c r="E169" s="333">
        <f>SUM(US_N2O!C172:AA172)</f>
        <v>4.0210542560658777E-4</v>
      </c>
      <c r="F169" s="332">
        <f>US_Others!V174+US_Others!U174</f>
        <v>0</v>
      </c>
      <c r="G169" s="332">
        <f>US_Others!C174+US_Others!H174+US_Others!N174</f>
        <v>1.8730329878775431E-5</v>
      </c>
      <c r="H169" s="332">
        <f>US_Others!D174+US_Others!I174+US_Others!O174</f>
        <v>3.0717741001191711E-4</v>
      </c>
      <c r="I169" s="332">
        <f>US_Others!E174+US_Others!J174+US_Others!P174+US_Others!W174</f>
        <v>1.4197590048111778E-3</v>
      </c>
      <c r="J169" s="332">
        <f>US_Others!F174+US_Others!K174+US_Others!Q174</f>
        <v>2.4536732141195816E-4</v>
      </c>
      <c r="K169" s="332">
        <f>US_Others!G174+US_Others!L174+US_Others!R174</f>
        <v>2.4349428842408067E-5</v>
      </c>
      <c r="L169" s="332">
        <f>US_Others!Z174+US_Others!AB174</f>
        <v>0</v>
      </c>
      <c r="M169" s="332">
        <f>US_Others!AA174+US_Others!AC174</f>
        <v>0</v>
      </c>
      <c r="N169" s="332">
        <f>US_Others!AD174</f>
        <v>0</v>
      </c>
      <c r="O169" s="332">
        <f>US_Others!AE174</f>
        <v>0</v>
      </c>
      <c r="P169" s="332">
        <f>SUM(US_Others!AG174:AI174)</f>
        <v>0</v>
      </c>
      <c r="Q169" s="332">
        <f>US_Others!AL174</f>
        <v>0</v>
      </c>
      <c r="R169" s="332"/>
      <c r="S169" s="334">
        <f t="shared" si="2"/>
        <v>502.46564580771445</v>
      </c>
      <c r="T169" s="334">
        <f>D169*1000/Spec!I$6</f>
        <v>1.1696527542753077E-2</v>
      </c>
      <c r="U169" s="334">
        <f>E169*1000/Spec!I$7</f>
        <v>1.3493470657939188E-3</v>
      </c>
      <c r="V169" s="334">
        <f>F169*1000/Spec!I$8</f>
        <v>0</v>
      </c>
      <c r="W169" s="334">
        <f>G169*1000/Spec!I$9</f>
        <v>2.7748636857445082E-5</v>
      </c>
      <c r="X169" s="334">
        <f>H169*1000/Spec!I$10</f>
        <v>8.7764974289119172E-5</v>
      </c>
      <c r="Y169" s="334">
        <f>I169*1000/Spec!I$11</f>
        <v>9.9283846490292151E-4</v>
      </c>
      <c r="Z169" s="334">
        <f>J169*1000/Spec!I$12</f>
        <v>5.4892018212966029E-5</v>
      </c>
      <c r="AA169" s="334">
        <f>K169*1000/Spec!I$15</f>
        <v>2.4821028381659598E-6</v>
      </c>
      <c r="AB169" s="334">
        <f>L169*1000/Spec!I$17</f>
        <v>0</v>
      </c>
      <c r="AC169" s="334">
        <f>M169*1000/Spec!I$18</f>
        <v>0</v>
      </c>
      <c r="AD169" s="335">
        <f>N169*1000/Spec!I$25</f>
        <v>0</v>
      </c>
      <c r="AE169" s="335">
        <f>O169*1000/Spec!I$26</f>
        <v>0</v>
      </c>
      <c r="AF169" s="334">
        <f>P169*1000/Spec!I$21</f>
        <v>0</v>
      </c>
      <c r="AG169" s="334">
        <f>Q169*1000/Spec!I$22</f>
        <v>0</v>
      </c>
      <c r="AI169" s="200">
        <f>S169/'2007output'!$C167</f>
        <v>5.0143769852573671E-3</v>
      </c>
      <c r="AJ169" s="200">
        <f>T169/'2007output'!$C167</f>
        <v>1.1672598715386535E-7</v>
      </c>
      <c r="AK169" s="200">
        <f>U169/'2007output'!$C167</f>
        <v>1.3465865633390737E-8</v>
      </c>
      <c r="AL169" s="200">
        <f>V169/'2007output'!$C167</f>
        <v>0</v>
      </c>
      <c r="AM169" s="200">
        <f>W169/'2007output'!$C167</f>
        <v>2.7691868526964805E-10</v>
      </c>
      <c r="AN169" s="200">
        <f>X169/'2007output'!$C167</f>
        <v>8.758542416957155E-10</v>
      </c>
      <c r="AO169" s="200">
        <f>Y169/'2007output'!$C167</f>
        <v>9.908073099175905E-9</v>
      </c>
      <c r="AP169" s="200">
        <f>Z169/'2007output'!$C167</f>
        <v>5.4779719787401859E-10</v>
      </c>
      <c r="AQ169" s="200">
        <f>AA169/'2007output'!$C167</f>
        <v>2.4770249370450175E-11</v>
      </c>
      <c r="AR169" s="200">
        <f>AB169/'2007output'!$C167</f>
        <v>0</v>
      </c>
      <c r="AS169" s="200">
        <f>AC169/'2007output'!$C167</f>
        <v>0</v>
      </c>
      <c r="AT169" s="200">
        <f>AD169/'2007output'!$C167</f>
        <v>0</v>
      </c>
      <c r="AU169" s="200">
        <f>AE169/'2007output'!$C167</f>
        <v>0</v>
      </c>
      <c r="AV169" s="200">
        <f>AF169/'2007output'!$C167</f>
        <v>0</v>
      </c>
      <c r="AW169" s="200">
        <f>AG169/'2007output'!$C167</f>
        <v>0</v>
      </c>
      <c r="AY169" s="370">
        <f>IFERROR(IF(SUMPRODUCT(US_CO2!C172:AX172/SUM(US_CO2!C172:AX172),US_CO2!C$6:AX$6)&gt;3.5,4,IF(SUMPRODUCT(US_CO2!C172:AX172/SUM(US_CO2!C172:AX172),US_CO2!C$6:AX$6)&gt;2.5,3,2)),"")</f>
        <v>4</v>
      </c>
      <c r="AZ169" s="370">
        <f>IFERROR(IF(SUMPRODUCT(US_CH4!C172:AC172/SUM(US_CH4!C172:AC172),US_CH4!C$6:AC$6)&gt;3.5,4,IF(SUMPRODUCT(US_CH4!C172:AC172/SUM(US_CH4!C172:AC172),US_CH4!C$6:AC$6)&gt;2.5,3,2)),"")</f>
        <v>4</v>
      </c>
      <c r="BA169" s="223">
        <f>IFERROR(IF(SUMPRODUCT(US_N2O!C172:AA172/SUM(US_N2O!C172:AA172),US_N2O!C$6:AA$6)&gt;3.5,4,IF(SUMPRODUCT(US_N2O!C172:AA172/SUM(US_N2O!C172:AA172),US_N2O!C$6:AA$6)&gt;2.5,3,2)),"")</f>
        <v>4</v>
      </c>
      <c r="BB169" s="223" t="str">
        <f>IFERROR(IF(SUMPRODUCT(US_Others!U174:V174/SUM(US_Others!U174:V174),US_Others!U$8:V$8)&gt;3.5,4,IF(SUMPRODUCT(US_Others!U174:V174/SUM(US_Others!U174:V174),US_Others!U$8:V$8)&gt;2.5,3,2)),"")</f>
        <v/>
      </c>
      <c r="BC169" s="223">
        <f>IFERROR(IF((US_Others!C174*US_Others!C$8/SUM(US_Others!C174,US_Others!H174,US_Others!N174)+ US_Others!H174*US_Others!H$8/SUM(US_Others!C174,US_Others!H174,US_Others!N174)+US_Others!N174*US_Others!N$8/SUM(US_Others!C174,US_Others!H174,US_Others!N174))&gt;3.5,4,IF((US_Others!C174*US_Others!C$8/SUM(US_Others!C174,US_Others!H174,US_Others!N174)+ US_Others!H174*US_Others!H$8/SUM(US_Others!C174,US_Others!H174,US_Others!N174)+US_Others!N174*US_Others!N$8/SUM(US_Others!C174,US_Others!H174,US_Others!N174))&gt;2.5,3,2)),"")</f>
        <v>4</v>
      </c>
      <c r="BD169" s="223">
        <f>IFERROR(IF((US_Others!D174*US_Others!D$8/SUM(US_Others!D174,US_Others!I174,US_Others!O174)+US_Others!I174*US_Others!I$8/SUM(US_Others!D174,US_Others!I174,US_Others!O174)+US_Others!O174*US_Others!O$8/SUM(US_Others!D174,US_Others!I174,US_Others!O174))&gt;3.5,4,IF((US_Others!D174*US_Others!D$8/SUM(US_Others!D174,US_Others!I174,US_Others!O174)+US_Others!I174*US_Others!I$8/SUM(US_Others!D174,US_Others!I174,US_Others!O174)+US_Others!O174*US_Others!O$8/SUM(US_Others!D174,US_Others!I174,US_Others!O174))&gt;2.5,3,2)),"")</f>
        <v>4</v>
      </c>
      <c r="BE169" s="223">
        <f>IFERROR(IF((US_Others!E174*US_Others!E$8/SUM(US_Others!E174,US_Others!J174,US_Others!P174,US_Others!W174)+US_Others!J174*US_Others!J$8/SUM(US_Others!E174,US_Others!J174,US_Others!P174,US_Others!W174)+US_Others!P174*US_Others!P$8/SUM(US_Others!E174,US_Others!J174,US_Others!P174,US_Others!W174)+US_Others!W174*US_Others!W$8/SUM(US_Others!E174,US_Others!J174,US_Others!P174,US_Others!W174))&gt;3.5,4,IF((US_Others!E174*US_Others!E$8/SUM(US_Others!E174,US_Others!J174,US_Others!P174,US_Others!W174)+US_Others!J174*US_Others!J$8/SUM(US_Others!E174,US_Others!J174,US_Others!P174,US_Others!W174)+US_Others!P174*US_Others!P$8/SUM(US_Others!E174,US_Others!J174,US_Others!P174,US_Others!W174)+US_Others!W174*US_Others!W$8/SUM(US_Others!E174,US_Others!J174,US_Others!P174,US_Others!W174))&gt;2.5,3,2)),"")</f>
        <v>4</v>
      </c>
      <c r="BF169" s="223">
        <f>IFERROR(IF((US_Others!F174*US_Others!F$8/SUM(US_Others!F174,US_Others!K174,US_Others!Q174)+US_Others!K174*US_Others!K$8/SUM(US_Others!F174,US_Others!K174,US_Others!Q174)+US_Others!Q174*US_Others!Q$8/SUM(US_Others!F174,US_Others!K174,US_Others!Q174))&gt;3.5,4,IF((US_Others!F174*US_Others!F$8/SUM(US_Others!F174,US_Others!K174,US_Others!Q174)+US_Others!K174*US_Others!K$8/SUM(US_Others!F174,US_Others!K174,US_Others!Q174)+US_Others!Q174*US_Others!Q$8/SUM(US_Others!F174,US_Others!K174,US_Others!Q174))&gt;2.5,3,2)),"")</f>
        <v>4</v>
      </c>
      <c r="BG169" s="223">
        <f>IFERROR(IF((US_Others!G174*US_Others!G$8/SUM(US_Others!G174,US_Others!L174,US_Others!R174)+US_Others!L174*US_Others!L$8/SUM(US_Others!G174,US_Others!L174,US_Others!R174)+US_Others!R174*US_Others!R$8/SUM(US_Others!G174,US_Others!L174,US_Others!R174))&gt;3.5,4,IF((US_Others!G174*US_Others!G$8/SUM(US_Others!G174,US_Others!L174,US_Others!R174)+US_Others!L174*US_Others!L$8/SUM(US_Others!G174,US_Others!L174,US_Others!R174)+US_Others!R174*US_Others!R$8/SUM(US_Others!G174,US_Others!L174,US_Others!R174))&gt;2.5,3,2)),"")</f>
        <v>4</v>
      </c>
      <c r="BH169" s="219" t="str">
        <f>IFERROR(IF((US_Others!Z174*US_Others!Z$8/SUM(US_Others!Z174,US_Others!AB174)+US_Others!AB174*US_Others!AB$8/SUM(US_Others!Z174,US_Others!AB174))&gt;3.5,4,IF((US_Others!Z174*US_Others!Z$8/SUM(US_Others!Z174,US_Others!AB174)+US_Others!AB174*US_Others!AB$8/SUM(US_Others!Z174,US_Others!AB174))&gt;2.5,3,2)),"")</f>
        <v/>
      </c>
      <c r="BI169" s="219" t="str">
        <f>IFERROR(IF((US_Others!AA174*US_Others!AA$8/SUM(US_Others!AA174,US_Others!AC174)+US_Others!AC174*US_Others!AC$8/SUM(US_Others!AA174,US_Others!AC174))&gt;3.5,4,IF((US_Others!AA174*US_Others!AA$8/SUM(US_Others!AA174,US_Others!AC174)+US_Others!AC174*US_Others!AC$8/SUM(US_Others!AA174,US_Others!AC174))&gt;2.5,3,2)),"")</f>
        <v/>
      </c>
      <c r="BJ169" s="219" t="str">
        <f>IFERROR(US_Others!AD174*US_Others!AD$8/US_Others!AD174,"")</f>
        <v/>
      </c>
      <c r="BK169" s="74" t="str">
        <f>IFERROR(US_Others!AE174*US_Others!AE$8/US_Others!AE174,"")</f>
        <v/>
      </c>
      <c r="BL169" s="219" t="str">
        <f>IFERROR(IF(SUMPRODUCT(US_Others!AG174:AI174/SUM(US_Others!AG174:AI174),US_Others!AG$8:AI$8)&gt;3.5,4,IF(SUMPRODUCT(US_Others!AG174:AI174/SUM(US_Others!AG174:AI174),US_Others!AG$8:AI$8)&gt;2.5,3,2)),"")</f>
        <v/>
      </c>
      <c r="BM169" s="219" t="str">
        <f>IFERROR(US_Others!AL174*US_Others!AL$8/US_Others!AL174,"")</f>
        <v/>
      </c>
    </row>
    <row r="170" spans="1:65">
      <c r="A170" s="200" t="s">
        <v>302</v>
      </c>
      <c r="B170" s="332">
        <v>336412</v>
      </c>
      <c r="C170" s="333">
        <f>SUM(US_CO2!C173:AX173)</f>
        <v>0.60280259761766175</v>
      </c>
      <c r="D170" s="333">
        <f>SUM(US_CH4!C173:AC173)</f>
        <v>3.2934614030431504E-4</v>
      </c>
      <c r="E170" s="333">
        <f>SUM(US_N2O!C173:AA173)</f>
        <v>4.0151208572389454E-4</v>
      </c>
      <c r="F170" s="332">
        <f>US_Others!V175+US_Others!U175</f>
        <v>0</v>
      </c>
      <c r="G170" s="332">
        <f>US_Others!C175+US_Others!H175+US_Others!N175</f>
        <v>9.3651649393877155E-6</v>
      </c>
      <c r="H170" s="332">
        <f>US_Others!D175+US_Others!I175+US_Others!O175</f>
        <v>1.5358870500595855E-4</v>
      </c>
      <c r="I170" s="332">
        <f>US_Others!E175+US_Others!J175+US_Others!P175+US_Others!W175</f>
        <v>7.0987950240558888E-4</v>
      </c>
      <c r="J170" s="332">
        <f>US_Others!F175+US_Others!K175+US_Others!Q175</f>
        <v>1.2268366070597908E-4</v>
      </c>
      <c r="K170" s="332">
        <f>US_Others!G175+US_Others!L175+US_Others!R175</f>
        <v>1.2174714421204033E-5</v>
      </c>
      <c r="L170" s="332">
        <f>US_Others!Z175+US_Others!AB175</f>
        <v>0</v>
      </c>
      <c r="M170" s="332">
        <f>US_Others!AA175+US_Others!AC175</f>
        <v>0</v>
      </c>
      <c r="N170" s="332">
        <f>US_Others!AD175</f>
        <v>0</v>
      </c>
      <c r="O170" s="332">
        <f>US_Others!AE175</f>
        <v>0</v>
      </c>
      <c r="P170" s="332">
        <f>SUM(US_Others!AG175:AI175)</f>
        <v>0</v>
      </c>
      <c r="Q170" s="332">
        <f>US_Others!AL175</f>
        <v>0</v>
      </c>
      <c r="R170" s="332"/>
      <c r="S170" s="334">
        <f t="shared" si="2"/>
        <v>602.80259761766172</v>
      </c>
      <c r="T170" s="334">
        <f>D170*1000/Spec!I$6</f>
        <v>1.3173845612172601E-2</v>
      </c>
      <c r="U170" s="334">
        <f>E170*1000/Spec!I$7</f>
        <v>1.347355992362062E-3</v>
      </c>
      <c r="V170" s="334">
        <f>F170*1000/Spec!I$8</f>
        <v>0</v>
      </c>
      <c r="W170" s="334">
        <f>G170*1000/Spec!I$9</f>
        <v>1.3874318428722541E-5</v>
      </c>
      <c r="X170" s="334">
        <f>H170*1000/Spec!I$10</f>
        <v>4.3882487144559586E-5</v>
      </c>
      <c r="Y170" s="334">
        <f>I170*1000/Spec!I$11</f>
        <v>4.9641923245146075E-4</v>
      </c>
      <c r="Z170" s="334">
        <f>J170*1000/Spec!I$12</f>
        <v>2.7446009106483015E-5</v>
      </c>
      <c r="AA170" s="334">
        <f>K170*1000/Spec!I$15</f>
        <v>1.2410514190829799E-6</v>
      </c>
      <c r="AB170" s="334">
        <f>L170*1000/Spec!I$17</f>
        <v>0</v>
      </c>
      <c r="AC170" s="334">
        <f>M170*1000/Spec!I$18</f>
        <v>0</v>
      </c>
      <c r="AD170" s="335">
        <f>N170*1000/Spec!I$25</f>
        <v>0</v>
      </c>
      <c r="AE170" s="335">
        <f>O170*1000/Spec!I$26</f>
        <v>0</v>
      </c>
      <c r="AF170" s="334">
        <f>P170*1000/Spec!I$21</f>
        <v>0</v>
      </c>
      <c r="AG170" s="334">
        <f>Q170*1000/Spec!I$22</f>
        <v>0</v>
      </c>
      <c r="AI170" s="200">
        <f>S170/'2007output'!$C168</f>
        <v>1.5675124756024072E-2</v>
      </c>
      <c r="AJ170" s="200">
        <f>T170/'2007output'!$C168</f>
        <v>3.4256931589797693E-7</v>
      </c>
      <c r="AK170" s="200">
        <f>U170/'2007output'!$C168</f>
        <v>3.5036301028761755E-8</v>
      </c>
      <c r="AL170" s="200">
        <f>V170/'2007output'!$C168</f>
        <v>0</v>
      </c>
      <c r="AM170" s="200">
        <f>W170/'2007output'!$C168</f>
        <v>3.6078423207620503E-10</v>
      </c>
      <c r="AN170" s="200">
        <f>X170/'2007output'!$C168</f>
        <v>1.1411089854524545E-9</v>
      </c>
      <c r="AO170" s="200">
        <f>Y170/'2007output'!$C168</f>
        <v>1.2908758905020302E-8</v>
      </c>
      <c r="AP170" s="200">
        <f>Z170/'2007output'!$C168</f>
        <v>7.1369900942591573E-10</v>
      </c>
      <c r="AQ170" s="200">
        <f>AA170/'2007output'!$C168</f>
        <v>3.2271984061862386E-11</v>
      </c>
      <c r="AR170" s="200">
        <f>AB170/'2007output'!$C168</f>
        <v>0</v>
      </c>
      <c r="AS170" s="200">
        <f>AC170/'2007output'!$C168</f>
        <v>0</v>
      </c>
      <c r="AT170" s="200">
        <f>AD170/'2007output'!$C168</f>
        <v>0</v>
      </c>
      <c r="AU170" s="200">
        <f>AE170/'2007output'!$C168</f>
        <v>0</v>
      </c>
      <c r="AV170" s="200">
        <f>AF170/'2007output'!$C168</f>
        <v>0</v>
      </c>
      <c r="AW170" s="200">
        <f>AG170/'2007output'!$C168</f>
        <v>0</v>
      </c>
      <c r="AY170" s="370">
        <f>IFERROR(IF(SUMPRODUCT(US_CO2!C173:AX173/SUM(US_CO2!C173:AX173),US_CO2!C$6:AX$6)&gt;3.5,4,IF(SUMPRODUCT(US_CO2!C173:AX173/SUM(US_CO2!C173:AX173),US_CO2!C$6:AX$6)&gt;2.5,3,2)),"")</f>
        <v>4</v>
      </c>
      <c r="AZ170" s="370">
        <f>IFERROR(IF(SUMPRODUCT(US_CH4!C173:AC173/SUM(US_CH4!C173:AC173),US_CH4!C$6:AC$6)&gt;3.5,4,IF(SUMPRODUCT(US_CH4!C173:AC173/SUM(US_CH4!C173:AC173),US_CH4!C$6:AC$6)&gt;2.5,3,2)),"")</f>
        <v>4</v>
      </c>
      <c r="BA170" s="223">
        <f>IFERROR(IF(SUMPRODUCT(US_N2O!C173:AA173/SUM(US_N2O!C173:AA173),US_N2O!C$6:AA$6)&gt;3.5,4,IF(SUMPRODUCT(US_N2O!C173:AA173/SUM(US_N2O!C173:AA173),US_N2O!C$6:AA$6)&gt;2.5,3,2)),"")</f>
        <v>4</v>
      </c>
      <c r="BB170" s="223" t="str">
        <f>IFERROR(IF(SUMPRODUCT(US_Others!U175:V175/SUM(US_Others!U175:V175),US_Others!U$8:V$8)&gt;3.5,4,IF(SUMPRODUCT(US_Others!U175:V175/SUM(US_Others!U175:V175),US_Others!U$8:V$8)&gt;2.5,3,2)),"")</f>
        <v/>
      </c>
      <c r="BC170" s="223">
        <f>IFERROR(IF((US_Others!C175*US_Others!C$8/SUM(US_Others!C175,US_Others!H175,US_Others!N175)+ US_Others!H175*US_Others!H$8/SUM(US_Others!C175,US_Others!H175,US_Others!N175)+US_Others!N175*US_Others!N$8/SUM(US_Others!C175,US_Others!H175,US_Others!N175))&gt;3.5,4,IF((US_Others!C175*US_Others!C$8/SUM(US_Others!C175,US_Others!H175,US_Others!N175)+ US_Others!H175*US_Others!H$8/SUM(US_Others!C175,US_Others!H175,US_Others!N175)+US_Others!N175*US_Others!N$8/SUM(US_Others!C175,US_Others!H175,US_Others!N175))&gt;2.5,3,2)),"")</f>
        <v>4</v>
      </c>
      <c r="BD170" s="223">
        <f>IFERROR(IF((US_Others!D175*US_Others!D$8/SUM(US_Others!D175,US_Others!I175,US_Others!O175)+US_Others!I175*US_Others!I$8/SUM(US_Others!D175,US_Others!I175,US_Others!O175)+US_Others!O175*US_Others!O$8/SUM(US_Others!D175,US_Others!I175,US_Others!O175))&gt;3.5,4,IF((US_Others!D175*US_Others!D$8/SUM(US_Others!D175,US_Others!I175,US_Others!O175)+US_Others!I175*US_Others!I$8/SUM(US_Others!D175,US_Others!I175,US_Others!O175)+US_Others!O175*US_Others!O$8/SUM(US_Others!D175,US_Others!I175,US_Others!O175))&gt;2.5,3,2)),"")</f>
        <v>4</v>
      </c>
      <c r="BE170" s="223">
        <f>IFERROR(IF((US_Others!E175*US_Others!E$8/SUM(US_Others!E175,US_Others!J175,US_Others!P175,US_Others!W175)+US_Others!J175*US_Others!J$8/SUM(US_Others!E175,US_Others!J175,US_Others!P175,US_Others!W175)+US_Others!P175*US_Others!P$8/SUM(US_Others!E175,US_Others!J175,US_Others!P175,US_Others!W175)+US_Others!W175*US_Others!W$8/SUM(US_Others!E175,US_Others!J175,US_Others!P175,US_Others!W175))&gt;3.5,4,IF((US_Others!E175*US_Others!E$8/SUM(US_Others!E175,US_Others!J175,US_Others!P175,US_Others!W175)+US_Others!J175*US_Others!J$8/SUM(US_Others!E175,US_Others!J175,US_Others!P175,US_Others!W175)+US_Others!P175*US_Others!P$8/SUM(US_Others!E175,US_Others!J175,US_Others!P175,US_Others!W175)+US_Others!W175*US_Others!W$8/SUM(US_Others!E175,US_Others!J175,US_Others!P175,US_Others!W175))&gt;2.5,3,2)),"")</f>
        <v>4</v>
      </c>
      <c r="BF170" s="223">
        <f>IFERROR(IF((US_Others!F175*US_Others!F$8/SUM(US_Others!F175,US_Others!K175,US_Others!Q175)+US_Others!K175*US_Others!K$8/SUM(US_Others!F175,US_Others!K175,US_Others!Q175)+US_Others!Q175*US_Others!Q$8/SUM(US_Others!F175,US_Others!K175,US_Others!Q175))&gt;3.5,4,IF((US_Others!F175*US_Others!F$8/SUM(US_Others!F175,US_Others!K175,US_Others!Q175)+US_Others!K175*US_Others!K$8/SUM(US_Others!F175,US_Others!K175,US_Others!Q175)+US_Others!Q175*US_Others!Q$8/SUM(US_Others!F175,US_Others!K175,US_Others!Q175))&gt;2.5,3,2)),"")</f>
        <v>4</v>
      </c>
      <c r="BG170" s="223">
        <f>IFERROR(IF((US_Others!G175*US_Others!G$8/SUM(US_Others!G175,US_Others!L175,US_Others!R175)+US_Others!L175*US_Others!L$8/SUM(US_Others!G175,US_Others!L175,US_Others!R175)+US_Others!R175*US_Others!R$8/SUM(US_Others!G175,US_Others!L175,US_Others!R175))&gt;3.5,4,IF((US_Others!G175*US_Others!G$8/SUM(US_Others!G175,US_Others!L175,US_Others!R175)+US_Others!L175*US_Others!L$8/SUM(US_Others!G175,US_Others!L175,US_Others!R175)+US_Others!R175*US_Others!R$8/SUM(US_Others!G175,US_Others!L175,US_Others!R175))&gt;2.5,3,2)),"")</f>
        <v>4</v>
      </c>
      <c r="BH170" s="219" t="str">
        <f>IFERROR(IF((US_Others!Z175*US_Others!Z$8/SUM(US_Others!Z175,US_Others!AB175)+US_Others!AB175*US_Others!AB$8/SUM(US_Others!Z175,US_Others!AB175))&gt;3.5,4,IF((US_Others!Z175*US_Others!Z$8/SUM(US_Others!Z175,US_Others!AB175)+US_Others!AB175*US_Others!AB$8/SUM(US_Others!Z175,US_Others!AB175))&gt;2.5,3,2)),"")</f>
        <v/>
      </c>
      <c r="BI170" s="219" t="str">
        <f>IFERROR(IF((US_Others!AA175*US_Others!AA$8/SUM(US_Others!AA175,US_Others!AC175)+US_Others!AC175*US_Others!AC$8/SUM(US_Others!AA175,US_Others!AC175))&gt;3.5,4,IF((US_Others!AA175*US_Others!AA$8/SUM(US_Others!AA175,US_Others!AC175)+US_Others!AC175*US_Others!AC$8/SUM(US_Others!AA175,US_Others!AC175))&gt;2.5,3,2)),"")</f>
        <v/>
      </c>
      <c r="BJ170" s="219" t="str">
        <f>IFERROR(US_Others!AD175*US_Others!AD$8/US_Others!AD175,"")</f>
        <v/>
      </c>
      <c r="BK170" s="74" t="str">
        <f>IFERROR(US_Others!AE175*US_Others!AE$8/US_Others!AE175,"")</f>
        <v/>
      </c>
      <c r="BL170" s="219" t="str">
        <f>IFERROR(IF(SUMPRODUCT(US_Others!AG175:AI175/SUM(US_Others!AG175:AI175),US_Others!AG$8:AI$8)&gt;3.5,4,IF(SUMPRODUCT(US_Others!AG175:AI175/SUM(US_Others!AG175:AI175),US_Others!AG$8:AI$8)&gt;2.5,3,2)),"")</f>
        <v/>
      </c>
      <c r="BM170" s="219" t="str">
        <f>IFERROR(US_Others!AL175*US_Others!AL$8/US_Others!AL175,"")</f>
        <v/>
      </c>
    </row>
    <row r="171" spans="1:65">
      <c r="A171" s="200" t="s">
        <v>303</v>
      </c>
      <c r="B171" s="332">
        <v>336413</v>
      </c>
      <c r="C171" s="333">
        <f>SUM(US_CO2!C174:AX174)</f>
        <v>0.68512359302092274</v>
      </c>
      <c r="D171" s="333">
        <f>SUM(US_CH4!C174:AC174)</f>
        <v>4.7082395903619311E-4</v>
      </c>
      <c r="E171" s="333">
        <f>SUM(US_N2O!C174:AA174)</f>
        <v>8.2010713486695792E-4</v>
      </c>
      <c r="F171" s="332">
        <f>US_Others!V176+US_Others!U176</f>
        <v>0</v>
      </c>
      <c r="G171" s="332">
        <f>US_Others!C176+US_Others!H176+US_Others!N176</f>
        <v>9.3651649393877155E-6</v>
      </c>
      <c r="H171" s="332">
        <f>US_Others!D176+US_Others!I176+US_Others!O176</f>
        <v>1.5358870500595855E-4</v>
      </c>
      <c r="I171" s="332">
        <f>US_Others!E176+US_Others!J176+US_Others!P176+US_Others!W176</f>
        <v>7.0987950240558888E-4</v>
      </c>
      <c r="J171" s="332">
        <f>US_Others!F176+US_Others!K176+US_Others!Q176</f>
        <v>1.2268366070597908E-4</v>
      </c>
      <c r="K171" s="332">
        <f>US_Others!G176+US_Others!L176+US_Others!R176</f>
        <v>1.2174714421204033E-5</v>
      </c>
      <c r="L171" s="332">
        <f>US_Others!Z176+US_Others!AB176</f>
        <v>0</v>
      </c>
      <c r="M171" s="332">
        <f>US_Others!AA176+US_Others!AC176</f>
        <v>0</v>
      </c>
      <c r="N171" s="332">
        <f>US_Others!AD176</f>
        <v>0</v>
      </c>
      <c r="O171" s="332">
        <f>US_Others!AE176</f>
        <v>0</v>
      </c>
      <c r="P171" s="332">
        <f>SUM(US_Others!AG176:AI176)</f>
        <v>0</v>
      </c>
      <c r="Q171" s="332">
        <f>US_Others!AL176</f>
        <v>0</v>
      </c>
      <c r="R171" s="332"/>
      <c r="S171" s="334">
        <f t="shared" si="2"/>
        <v>685.12359302092273</v>
      </c>
      <c r="T171" s="334">
        <f>D171*1000/Spec!I$6</f>
        <v>1.8832958361447726E-2</v>
      </c>
      <c r="U171" s="334">
        <f>E171*1000/Spec!I$7</f>
        <v>2.7520373653253621E-3</v>
      </c>
      <c r="V171" s="334">
        <f>F171*1000/Spec!I$8</f>
        <v>0</v>
      </c>
      <c r="W171" s="334">
        <f>G171*1000/Spec!I$9</f>
        <v>1.3874318428722541E-5</v>
      </c>
      <c r="X171" s="334">
        <f>H171*1000/Spec!I$10</f>
        <v>4.3882487144559586E-5</v>
      </c>
      <c r="Y171" s="334">
        <f>I171*1000/Spec!I$11</f>
        <v>4.9641923245146075E-4</v>
      </c>
      <c r="Z171" s="334">
        <f>J171*1000/Spec!I$12</f>
        <v>2.7446009106483015E-5</v>
      </c>
      <c r="AA171" s="334">
        <f>K171*1000/Spec!I$15</f>
        <v>1.2410514190829799E-6</v>
      </c>
      <c r="AB171" s="334">
        <f>L171*1000/Spec!I$17</f>
        <v>0</v>
      </c>
      <c r="AC171" s="334">
        <f>M171*1000/Spec!I$18</f>
        <v>0</v>
      </c>
      <c r="AD171" s="335">
        <f>N171*1000/Spec!I$25</f>
        <v>0</v>
      </c>
      <c r="AE171" s="335">
        <f>O171*1000/Spec!I$26</f>
        <v>0</v>
      </c>
      <c r="AF171" s="334">
        <f>P171*1000/Spec!I$21</f>
        <v>0</v>
      </c>
      <c r="AG171" s="334">
        <f>Q171*1000/Spec!I$22</f>
        <v>0</v>
      </c>
      <c r="AI171" s="200">
        <f>S171/'2007output'!$C169</f>
        <v>2.0195837549254886E-2</v>
      </c>
      <c r="AJ171" s="200">
        <f>T171/'2007output'!$C169</f>
        <v>5.5515146685083498E-7</v>
      </c>
      <c r="AK171" s="200">
        <f>U171/'2007output'!$C169</f>
        <v>8.1123610580278337E-8</v>
      </c>
      <c r="AL171" s="200">
        <f>V171/'2007output'!$C169</f>
        <v>0</v>
      </c>
      <c r="AM171" s="200">
        <f>W171/'2007output'!$C169</f>
        <v>4.0898238499948533E-10</v>
      </c>
      <c r="AN171" s="200">
        <f>X171/'2007output'!$C169</f>
        <v>1.2935528576983725E-9</v>
      </c>
      <c r="AO171" s="200">
        <f>Y171/'2007output'!$C169</f>
        <v>1.4633275334614454E-8</v>
      </c>
      <c r="AP171" s="200">
        <f>Z171/'2007output'!$C169</f>
        <v>8.0904401327918332E-10</v>
      </c>
      <c r="AQ171" s="200">
        <f>AA171/'2007output'!$C169</f>
        <v>3.6583286731605348E-11</v>
      </c>
      <c r="AR171" s="200">
        <f>AB171/'2007output'!$C169</f>
        <v>0</v>
      </c>
      <c r="AS171" s="200">
        <f>AC171/'2007output'!$C169</f>
        <v>0</v>
      </c>
      <c r="AT171" s="200">
        <f>AD171/'2007output'!$C169</f>
        <v>0</v>
      </c>
      <c r="AU171" s="200">
        <f>AE171/'2007output'!$C169</f>
        <v>0</v>
      </c>
      <c r="AV171" s="200">
        <f>AF171/'2007output'!$C169</f>
        <v>0</v>
      </c>
      <c r="AW171" s="200">
        <f>AG171/'2007output'!$C169</f>
        <v>0</v>
      </c>
      <c r="AY171" s="370">
        <f>IFERROR(IF(SUMPRODUCT(US_CO2!C174:AX174/SUM(US_CO2!C174:AX174),US_CO2!C$6:AX$6)&gt;3.5,4,IF(SUMPRODUCT(US_CO2!C174:AX174/SUM(US_CO2!C174:AX174),US_CO2!C$6:AX$6)&gt;2.5,3,2)),"")</f>
        <v>4</v>
      </c>
      <c r="AZ171" s="370">
        <f>IFERROR(IF(SUMPRODUCT(US_CH4!C174:AC174/SUM(US_CH4!C174:AC174),US_CH4!C$6:AC$6)&gt;3.5,4,IF(SUMPRODUCT(US_CH4!C174:AC174/SUM(US_CH4!C174:AC174),US_CH4!C$6:AC$6)&gt;2.5,3,2)),"")</f>
        <v>4</v>
      </c>
      <c r="BA171" s="223">
        <f>IFERROR(IF(SUMPRODUCT(US_N2O!C174:AA174/SUM(US_N2O!C174:AA174),US_N2O!C$6:AA$6)&gt;3.5,4,IF(SUMPRODUCT(US_N2O!C174:AA174/SUM(US_N2O!C174:AA174),US_N2O!C$6:AA$6)&gt;2.5,3,2)),"")</f>
        <v>4</v>
      </c>
      <c r="BB171" s="223" t="str">
        <f>IFERROR(IF(SUMPRODUCT(US_Others!U176:V176/SUM(US_Others!U176:V176),US_Others!U$8:V$8)&gt;3.5,4,IF(SUMPRODUCT(US_Others!U176:V176/SUM(US_Others!U176:V176),US_Others!U$8:V$8)&gt;2.5,3,2)),"")</f>
        <v/>
      </c>
      <c r="BC171" s="223">
        <f>IFERROR(IF((US_Others!C176*US_Others!C$8/SUM(US_Others!C176,US_Others!H176,US_Others!N176)+ US_Others!H176*US_Others!H$8/SUM(US_Others!C176,US_Others!H176,US_Others!N176)+US_Others!N176*US_Others!N$8/SUM(US_Others!C176,US_Others!H176,US_Others!N176))&gt;3.5,4,IF((US_Others!C176*US_Others!C$8/SUM(US_Others!C176,US_Others!H176,US_Others!N176)+ US_Others!H176*US_Others!H$8/SUM(US_Others!C176,US_Others!H176,US_Others!N176)+US_Others!N176*US_Others!N$8/SUM(US_Others!C176,US_Others!H176,US_Others!N176))&gt;2.5,3,2)),"")</f>
        <v>4</v>
      </c>
      <c r="BD171" s="223">
        <f>IFERROR(IF((US_Others!D176*US_Others!D$8/SUM(US_Others!D176,US_Others!I176,US_Others!O176)+US_Others!I176*US_Others!I$8/SUM(US_Others!D176,US_Others!I176,US_Others!O176)+US_Others!O176*US_Others!O$8/SUM(US_Others!D176,US_Others!I176,US_Others!O176))&gt;3.5,4,IF((US_Others!D176*US_Others!D$8/SUM(US_Others!D176,US_Others!I176,US_Others!O176)+US_Others!I176*US_Others!I$8/SUM(US_Others!D176,US_Others!I176,US_Others!O176)+US_Others!O176*US_Others!O$8/SUM(US_Others!D176,US_Others!I176,US_Others!O176))&gt;2.5,3,2)),"")</f>
        <v>4</v>
      </c>
      <c r="BE171" s="223">
        <f>IFERROR(IF((US_Others!E176*US_Others!E$8/SUM(US_Others!E176,US_Others!J176,US_Others!P176,US_Others!W176)+US_Others!J176*US_Others!J$8/SUM(US_Others!E176,US_Others!J176,US_Others!P176,US_Others!W176)+US_Others!P176*US_Others!P$8/SUM(US_Others!E176,US_Others!J176,US_Others!P176,US_Others!W176)+US_Others!W176*US_Others!W$8/SUM(US_Others!E176,US_Others!J176,US_Others!P176,US_Others!W176))&gt;3.5,4,IF((US_Others!E176*US_Others!E$8/SUM(US_Others!E176,US_Others!J176,US_Others!P176,US_Others!W176)+US_Others!J176*US_Others!J$8/SUM(US_Others!E176,US_Others!J176,US_Others!P176,US_Others!W176)+US_Others!P176*US_Others!P$8/SUM(US_Others!E176,US_Others!J176,US_Others!P176,US_Others!W176)+US_Others!W176*US_Others!W$8/SUM(US_Others!E176,US_Others!J176,US_Others!P176,US_Others!W176))&gt;2.5,3,2)),"")</f>
        <v>4</v>
      </c>
      <c r="BF171" s="223">
        <f>IFERROR(IF((US_Others!F176*US_Others!F$8/SUM(US_Others!F176,US_Others!K176,US_Others!Q176)+US_Others!K176*US_Others!K$8/SUM(US_Others!F176,US_Others!K176,US_Others!Q176)+US_Others!Q176*US_Others!Q$8/SUM(US_Others!F176,US_Others!K176,US_Others!Q176))&gt;3.5,4,IF((US_Others!F176*US_Others!F$8/SUM(US_Others!F176,US_Others!K176,US_Others!Q176)+US_Others!K176*US_Others!K$8/SUM(US_Others!F176,US_Others!K176,US_Others!Q176)+US_Others!Q176*US_Others!Q$8/SUM(US_Others!F176,US_Others!K176,US_Others!Q176))&gt;2.5,3,2)),"")</f>
        <v>4</v>
      </c>
      <c r="BG171" s="223">
        <f>IFERROR(IF((US_Others!G176*US_Others!G$8/SUM(US_Others!G176,US_Others!L176,US_Others!R176)+US_Others!L176*US_Others!L$8/SUM(US_Others!G176,US_Others!L176,US_Others!R176)+US_Others!R176*US_Others!R$8/SUM(US_Others!G176,US_Others!L176,US_Others!R176))&gt;3.5,4,IF((US_Others!G176*US_Others!G$8/SUM(US_Others!G176,US_Others!L176,US_Others!R176)+US_Others!L176*US_Others!L$8/SUM(US_Others!G176,US_Others!L176,US_Others!R176)+US_Others!R176*US_Others!R$8/SUM(US_Others!G176,US_Others!L176,US_Others!R176))&gt;2.5,3,2)),"")</f>
        <v>4</v>
      </c>
      <c r="BH171" s="219" t="str">
        <f>IFERROR(IF((US_Others!Z176*US_Others!Z$8/SUM(US_Others!Z176,US_Others!AB176)+US_Others!AB176*US_Others!AB$8/SUM(US_Others!Z176,US_Others!AB176))&gt;3.5,4,IF((US_Others!Z176*US_Others!Z$8/SUM(US_Others!Z176,US_Others!AB176)+US_Others!AB176*US_Others!AB$8/SUM(US_Others!Z176,US_Others!AB176))&gt;2.5,3,2)),"")</f>
        <v/>
      </c>
      <c r="BI171" s="219" t="str">
        <f>IFERROR(IF((US_Others!AA176*US_Others!AA$8/SUM(US_Others!AA176,US_Others!AC176)+US_Others!AC176*US_Others!AC$8/SUM(US_Others!AA176,US_Others!AC176))&gt;3.5,4,IF((US_Others!AA176*US_Others!AA$8/SUM(US_Others!AA176,US_Others!AC176)+US_Others!AC176*US_Others!AC$8/SUM(US_Others!AA176,US_Others!AC176))&gt;2.5,3,2)),"")</f>
        <v/>
      </c>
      <c r="BJ171" s="219" t="str">
        <f>IFERROR(US_Others!AD176*US_Others!AD$8/US_Others!AD176,"")</f>
        <v/>
      </c>
      <c r="BK171" s="74" t="str">
        <f>IFERROR(US_Others!AE176*US_Others!AE$8/US_Others!AE176,"")</f>
        <v/>
      </c>
      <c r="BL171" s="219" t="str">
        <f>IFERROR(IF(SUMPRODUCT(US_Others!AG176:AI176/SUM(US_Others!AG176:AI176),US_Others!AG$8:AI$8)&gt;3.5,4,IF(SUMPRODUCT(US_Others!AG176:AI176/SUM(US_Others!AG176:AI176),US_Others!AG$8:AI$8)&gt;2.5,3,2)),"")</f>
        <v/>
      </c>
      <c r="BM171" s="219" t="str">
        <f>IFERROR(US_Others!AL176*US_Others!AL$8/US_Others!AL176,"")</f>
        <v/>
      </c>
    </row>
    <row r="172" spans="1:65">
      <c r="A172" s="200" t="s">
        <v>304</v>
      </c>
      <c r="B172" s="332">
        <v>336414</v>
      </c>
      <c r="C172" s="333">
        <f>SUM(US_CO2!C175:AX175)</f>
        <v>2.8626863204438729E-2</v>
      </c>
      <c r="D172" s="333">
        <f>SUM(US_CH4!C175:AC175)</f>
        <v>1.5445363193140488E-5</v>
      </c>
      <c r="E172" s="333">
        <f>SUM(US_N2O!C175:AA175)</f>
        <v>1.8332001009923668E-5</v>
      </c>
      <c r="F172" s="332">
        <f>US_Others!V177+US_Others!U177</f>
        <v>0</v>
      </c>
      <c r="G172" s="332">
        <f>US_Others!C177+US_Others!H177+US_Others!N177</f>
        <v>0</v>
      </c>
      <c r="H172" s="332">
        <f>US_Others!D177+US_Others!I177+US_Others!O177</f>
        <v>0</v>
      </c>
      <c r="I172" s="332">
        <f>US_Others!E177+US_Others!J177+US_Others!P177+US_Others!W177</f>
        <v>0</v>
      </c>
      <c r="J172" s="332">
        <f>US_Others!F177+US_Others!K177+US_Others!Q177</f>
        <v>0</v>
      </c>
      <c r="K172" s="332">
        <f>US_Others!G177+US_Others!L177+US_Others!R177</f>
        <v>0</v>
      </c>
      <c r="L172" s="332">
        <f>US_Others!Z177+US_Others!AB177</f>
        <v>0</v>
      </c>
      <c r="M172" s="332">
        <f>US_Others!AA177+US_Others!AC177</f>
        <v>0</v>
      </c>
      <c r="N172" s="332">
        <f>US_Others!AD177</f>
        <v>0</v>
      </c>
      <c r="O172" s="332">
        <f>US_Others!AE177</f>
        <v>0</v>
      </c>
      <c r="P172" s="332">
        <f>SUM(US_Others!AG177:AI177)</f>
        <v>0</v>
      </c>
      <c r="Q172" s="332">
        <f>US_Others!AL177</f>
        <v>0</v>
      </c>
      <c r="R172" s="332"/>
      <c r="S172" s="334">
        <f t="shared" si="2"/>
        <v>28.626863204438727</v>
      </c>
      <c r="T172" s="334">
        <f>D172*1000/Spec!I$6</f>
        <v>6.1781452772561956E-4</v>
      </c>
      <c r="U172" s="334">
        <f>E172*1000/Spec!I$7</f>
        <v>6.1516781912495524E-5</v>
      </c>
      <c r="V172" s="334">
        <f>F172*1000/Spec!I$8</f>
        <v>0</v>
      </c>
      <c r="W172" s="334">
        <f>G172*1000/Spec!I$9</f>
        <v>0</v>
      </c>
      <c r="X172" s="334">
        <f>H172*1000/Spec!I$10</f>
        <v>0</v>
      </c>
      <c r="Y172" s="334">
        <f>I172*1000/Spec!I$11</f>
        <v>0</v>
      </c>
      <c r="Z172" s="334">
        <f>J172*1000/Spec!I$12</f>
        <v>0</v>
      </c>
      <c r="AA172" s="334">
        <f>K172*1000/Spec!I$15</f>
        <v>0</v>
      </c>
      <c r="AB172" s="334">
        <f>L172*1000/Spec!I$17</f>
        <v>0</v>
      </c>
      <c r="AC172" s="334">
        <f>M172*1000/Spec!I$18</f>
        <v>0</v>
      </c>
      <c r="AD172" s="335">
        <f>N172*1000/Spec!I$25</f>
        <v>0</v>
      </c>
      <c r="AE172" s="335">
        <f>O172*1000/Spec!I$26</f>
        <v>0</v>
      </c>
      <c r="AF172" s="334">
        <f>P172*1000/Spec!I$21</f>
        <v>0</v>
      </c>
      <c r="AG172" s="334">
        <f>Q172*1000/Spec!I$22</f>
        <v>0</v>
      </c>
      <c r="AI172" s="200">
        <f>S172/'2007output'!$C170</f>
        <v>1.8959443144869678E-3</v>
      </c>
      <c r="AJ172" s="200">
        <f>T172/'2007output'!$C170</f>
        <v>4.0917579159256876E-8</v>
      </c>
      <c r="AK172" s="200">
        <f>U172/'2007output'!$C170</f>
        <v>4.0742288835350369E-9</v>
      </c>
      <c r="AL172" s="200">
        <f>V172/'2007output'!$C170</f>
        <v>0</v>
      </c>
      <c r="AM172" s="200">
        <f>W172/'2007output'!$C170</f>
        <v>0</v>
      </c>
      <c r="AN172" s="200">
        <f>X172/'2007output'!$C170</f>
        <v>0</v>
      </c>
      <c r="AO172" s="200">
        <f>Y172/'2007output'!$C170</f>
        <v>0</v>
      </c>
      <c r="AP172" s="200">
        <f>Z172/'2007output'!$C170</f>
        <v>0</v>
      </c>
      <c r="AQ172" s="200">
        <f>AA172/'2007output'!$C170</f>
        <v>0</v>
      </c>
      <c r="AR172" s="200">
        <f>AB172/'2007output'!$C170</f>
        <v>0</v>
      </c>
      <c r="AS172" s="200">
        <f>AC172/'2007output'!$C170</f>
        <v>0</v>
      </c>
      <c r="AT172" s="200">
        <f>AD172/'2007output'!$C170</f>
        <v>0</v>
      </c>
      <c r="AU172" s="200">
        <f>AE172/'2007output'!$C170</f>
        <v>0</v>
      </c>
      <c r="AV172" s="200">
        <f>AF172/'2007output'!$C170</f>
        <v>0</v>
      </c>
      <c r="AW172" s="200">
        <f>AG172/'2007output'!$C170</f>
        <v>0</v>
      </c>
      <c r="AY172" s="370">
        <f>IFERROR(IF(SUMPRODUCT(US_CO2!C175:AX175/SUM(US_CO2!C175:AX175),US_CO2!C$6:AX$6)&gt;3.5,4,IF(SUMPRODUCT(US_CO2!C175:AX175/SUM(US_CO2!C175:AX175),US_CO2!C$6:AX$6)&gt;2.5,3,2)),"")</f>
        <v>4</v>
      </c>
      <c r="AZ172" s="370">
        <f>IFERROR(IF(SUMPRODUCT(US_CH4!C175:AC175/SUM(US_CH4!C175:AC175),US_CH4!C$6:AC$6)&gt;3.5,4,IF(SUMPRODUCT(US_CH4!C175:AC175/SUM(US_CH4!C175:AC175),US_CH4!C$6:AC$6)&gt;2.5,3,2)),"")</f>
        <v>4</v>
      </c>
      <c r="BA172" s="223">
        <f>IFERROR(IF(SUMPRODUCT(US_N2O!C175:AA175/SUM(US_N2O!C175:AA175),US_N2O!C$6:AA$6)&gt;3.5,4,IF(SUMPRODUCT(US_N2O!C175:AA175/SUM(US_N2O!C175:AA175),US_N2O!C$6:AA$6)&gt;2.5,3,2)),"")</f>
        <v>4</v>
      </c>
      <c r="BB172" s="223" t="str">
        <f>IFERROR(IF(SUMPRODUCT(US_Others!U177:V177/SUM(US_Others!U177:V177),US_Others!U$8:V$8)&gt;3.5,4,IF(SUMPRODUCT(US_Others!U177:V177/SUM(US_Others!U177:V177),US_Others!U$8:V$8)&gt;2.5,3,2)),"")</f>
        <v/>
      </c>
      <c r="BC172" s="223" t="str">
        <f>IFERROR(IF((US_Others!C177*US_Others!C$8/SUM(US_Others!C177,US_Others!H177,US_Others!N177)+ US_Others!H177*US_Others!H$8/SUM(US_Others!C177,US_Others!H177,US_Others!N177)+US_Others!N177*US_Others!N$8/SUM(US_Others!C177,US_Others!H177,US_Others!N177))&gt;3.5,4,IF((US_Others!C177*US_Others!C$8/SUM(US_Others!C177,US_Others!H177,US_Others!N177)+ US_Others!H177*US_Others!H$8/SUM(US_Others!C177,US_Others!H177,US_Others!N177)+US_Others!N177*US_Others!N$8/SUM(US_Others!C177,US_Others!H177,US_Others!N177))&gt;2.5,3,2)),"")</f>
        <v/>
      </c>
      <c r="BD172" s="223" t="str">
        <f>IFERROR(IF((US_Others!D177*US_Others!D$8/SUM(US_Others!D177,US_Others!I177,US_Others!O177)+US_Others!I177*US_Others!I$8/SUM(US_Others!D177,US_Others!I177,US_Others!O177)+US_Others!O177*US_Others!O$8/SUM(US_Others!D177,US_Others!I177,US_Others!O177))&gt;3.5,4,IF((US_Others!D177*US_Others!D$8/SUM(US_Others!D177,US_Others!I177,US_Others!O177)+US_Others!I177*US_Others!I$8/SUM(US_Others!D177,US_Others!I177,US_Others!O177)+US_Others!O177*US_Others!O$8/SUM(US_Others!D177,US_Others!I177,US_Others!O177))&gt;2.5,3,2)),"")</f>
        <v/>
      </c>
      <c r="BE172" s="223" t="str">
        <f>IFERROR(IF((US_Others!E177*US_Others!E$8/SUM(US_Others!E177,US_Others!J177,US_Others!P177,US_Others!W177)+US_Others!J177*US_Others!J$8/SUM(US_Others!E177,US_Others!J177,US_Others!P177,US_Others!W177)+US_Others!P177*US_Others!P$8/SUM(US_Others!E177,US_Others!J177,US_Others!P177,US_Others!W177)+US_Others!W177*US_Others!W$8/SUM(US_Others!E177,US_Others!J177,US_Others!P177,US_Others!W177))&gt;3.5,4,IF((US_Others!E177*US_Others!E$8/SUM(US_Others!E177,US_Others!J177,US_Others!P177,US_Others!W177)+US_Others!J177*US_Others!J$8/SUM(US_Others!E177,US_Others!J177,US_Others!P177,US_Others!W177)+US_Others!P177*US_Others!P$8/SUM(US_Others!E177,US_Others!J177,US_Others!P177,US_Others!W177)+US_Others!W177*US_Others!W$8/SUM(US_Others!E177,US_Others!J177,US_Others!P177,US_Others!W177))&gt;2.5,3,2)),"")</f>
        <v/>
      </c>
      <c r="BF172" s="223" t="str">
        <f>IFERROR(IF((US_Others!F177*US_Others!F$8/SUM(US_Others!F177,US_Others!K177,US_Others!Q177)+US_Others!K177*US_Others!K$8/SUM(US_Others!F177,US_Others!K177,US_Others!Q177)+US_Others!Q177*US_Others!Q$8/SUM(US_Others!F177,US_Others!K177,US_Others!Q177))&gt;3.5,4,IF((US_Others!F177*US_Others!F$8/SUM(US_Others!F177,US_Others!K177,US_Others!Q177)+US_Others!K177*US_Others!K$8/SUM(US_Others!F177,US_Others!K177,US_Others!Q177)+US_Others!Q177*US_Others!Q$8/SUM(US_Others!F177,US_Others!K177,US_Others!Q177))&gt;2.5,3,2)),"")</f>
        <v/>
      </c>
      <c r="BG172" s="223" t="str">
        <f>IFERROR(IF((US_Others!G177*US_Others!G$8/SUM(US_Others!G177,US_Others!L177,US_Others!R177)+US_Others!L177*US_Others!L$8/SUM(US_Others!G177,US_Others!L177,US_Others!R177)+US_Others!R177*US_Others!R$8/SUM(US_Others!G177,US_Others!L177,US_Others!R177))&gt;3.5,4,IF((US_Others!G177*US_Others!G$8/SUM(US_Others!G177,US_Others!L177,US_Others!R177)+US_Others!L177*US_Others!L$8/SUM(US_Others!G177,US_Others!L177,US_Others!R177)+US_Others!R177*US_Others!R$8/SUM(US_Others!G177,US_Others!L177,US_Others!R177))&gt;2.5,3,2)),"")</f>
        <v/>
      </c>
      <c r="BH172" s="219" t="str">
        <f>IFERROR(IF((US_Others!Z177*US_Others!Z$8/SUM(US_Others!Z177,US_Others!AB177)+US_Others!AB177*US_Others!AB$8/SUM(US_Others!Z177,US_Others!AB177))&gt;3.5,4,IF((US_Others!Z177*US_Others!Z$8/SUM(US_Others!Z177,US_Others!AB177)+US_Others!AB177*US_Others!AB$8/SUM(US_Others!Z177,US_Others!AB177))&gt;2.5,3,2)),"")</f>
        <v/>
      </c>
      <c r="BI172" s="219" t="str">
        <f>IFERROR(IF((US_Others!AA177*US_Others!AA$8/SUM(US_Others!AA177,US_Others!AC177)+US_Others!AC177*US_Others!AC$8/SUM(US_Others!AA177,US_Others!AC177))&gt;3.5,4,IF((US_Others!AA177*US_Others!AA$8/SUM(US_Others!AA177,US_Others!AC177)+US_Others!AC177*US_Others!AC$8/SUM(US_Others!AA177,US_Others!AC177))&gt;2.5,3,2)),"")</f>
        <v/>
      </c>
      <c r="BJ172" s="219" t="str">
        <f>IFERROR(US_Others!AD177*US_Others!AD$8/US_Others!AD177,"")</f>
        <v/>
      </c>
      <c r="BK172" s="74" t="str">
        <f>IFERROR(US_Others!AE177*US_Others!AE$8/US_Others!AE177,"")</f>
        <v/>
      </c>
      <c r="BL172" s="219" t="str">
        <f>IFERROR(IF(SUMPRODUCT(US_Others!AG177:AI177/SUM(US_Others!AG177:AI177),US_Others!AG$8:AI$8)&gt;3.5,4,IF(SUMPRODUCT(US_Others!AG177:AI177/SUM(US_Others!AG177:AI177),US_Others!AG$8:AI$8)&gt;2.5,3,2)),"")</f>
        <v/>
      </c>
      <c r="BM172" s="219" t="str">
        <f>IFERROR(US_Others!AL177*US_Others!AL$8/US_Others!AL177,"")</f>
        <v/>
      </c>
    </row>
    <row r="173" spans="1:65">
      <c r="A173" s="200" t="s">
        <v>305</v>
      </c>
      <c r="B173" s="332" t="s">
        <v>306</v>
      </c>
      <c r="C173" s="333">
        <f>SUM(US_CO2!C176:AX176)</f>
        <v>0.14850902947425584</v>
      </c>
      <c r="D173" s="333">
        <f>SUM(US_CH4!C176:AC176)</f>
        <v>7.9931003562092777E-5</v>
      </c>
      <c r="E173" s="333">
        <f>SUM(US_N2O!C176:AA176)</f>
        <v>9.4364192646008676E-5</v>
      </c>
      <c r="F173" s="332">
        <f>US_Others!V178+US_Others!U178</f>
        <v>0</v>
      </c>
      <c r="G173" s="332">
        <f>US_Others!C178+US_Others!H178+US_Others!N178</f>
        <v>0</v>
      </c>
      <c r="H173" s="332">
        <f>US_Others!D178+US_Others!I178+US_Others!O178</f>
        <v>0</v>
      </c>
      <c r="I173" s="332">
        <f>US_Others!E178+US_Others!J178+US_Others!P178+US_Others!W178</f>
        <v>0</v>
      </c>
      <c r="J173" s="332">
        <f>US_Others!F178+US_Others!K178+US_Others!Q178</f>
        <v>0</v>
      </c>
      <c r="K173" s="332">
        <f>US_Others!G178+US_Others!L178+US_Others!R178</f>
        <v>0</v>
      </c>
      <c r="L173" s="332">
        <f>US_Others!Z178+US_Others!AB178</f>
        <v>0</v>
      </c>
      <c r="M173" s="332">
        <f>US_Others!AA178+US_Others!AC178</f>
        <v>0</v>
      </c>
      <c r="N173" s="332">
        <f>US_Others!AD178</f>
        <v>0</v>
      </c>
      <c r="O173" s="332">
        <f>US_Others!AE178</f>
        <v>0</v>
      </c>
      <c r="P173" s="332">
        <f>SUM(US_Others!AG178:AI178)</f>
        <v>0</v>
      </c>
      <c r="Q173" s="332">
        <f>US_Others!AL178</f>
        <v>0</v>
      </c>
      <c r="R173" s="332"/>
      <c r="S173" s="334">
        <f t="shared" si="2"/>
        <v>148.50902947425584</v>
      </c>
      <c r="T173" s="334">
        <f>D173*1000/Spec!I$6</f>
        <v>3.1972401424837111E-3</v>
      </c>
      <c r="U173" s="334">
        <f>E173*1000/Spec!I$7</f>
        <v>3.1665836458392174E-4</v>
      </c>
      <c r="V173" s="334">
        <f>F173*1000/Spec!I$8</f>
        <v>0</v>
      </c>
      <c r="W173" s="334">
        <f>G173*1000/Spec!I$9</f>
        <v>0</v>
      </c>
      <c r="X173" s="334">
        <f>H173*1000/Spec!I$10</f>
        <v>0</v>
      </c>
      <c r="Y173" s="334">
        <f>I173*1000/Spec!I$11</f>
        <v>0</v>
      </c>
      <c r="Z173" s="334">
        <f>J173*1000/Spec!I$12</f>
        <v>0</v>
      </c>
      <c r="AA173" s="334">
        <f>K173*1000/Spec!I$15</f>
        <v>0</v>
      </c>
      <c r="AB173" s="334">
        <f>L173*1000/Spec!I$17</f>
        <v>0</v>
      </c>
      <c r="AC173" s="334">
        <f>M173*1000/Spec!I$18</f>
        <v>0</v>
      </c>
      <c r="AD173" s="335">
        <f>N173*1000/Spec!I$25</f>
        <v>0</v>
      </c>
      <c r="AE173" s="335">
        <f>O173*1000/Spec!I$26</f>
        <v>0</v>
      </c>
      <c r="AF173" s="334">
        <f>P173*1000/Spec!I$21</f>
        <v>0</v>
      </c>
      <c r="AG173" s="334">
        <f>Q173*1000/Spec!I$22</f>
        <v>0</v>
      </c>
      <c r="AI173" s="200">
        <f>S173/'2007output'!$C171</f>
        <v>2.5836643958638803E-2</v>
      </c>
      <c r="AJ173" s="200">
        <f>T173/'2007output'!$C171</f>
        <v>5.5623523703613622E-7</v>
      </c>
      <c r="AK173" s="200">
        <f>U173/'2007output'!$C171</f>
        <v>5.5090181729979427E-8</v>
      </c>
      <c r="AL173" s="200">
        <f>V173/'2007output'!$C171</f>
        <v>0</v>
      </c>
      <c r="AM173" s="200">
        <f>W173/'2007output'!$C171</f>
        <v>0</v>
      </c>
      <c r="AN173" s="200">
        <f>X173/'2007output'!$C171</f>
        <v>0</v>
      </c>
      <c r="AO173" s="200">
        <f>Y173/'2007output'!$C171</f>
        <v>0</v>
      </c>
      <c r="AP173" s="200">
        <f>Z173/'2007output'!$C171</f>
        <v>0</v>
      </c>
      <c r="AQ173" s="200">
        <f>AA173/'2007output'!$C171</f>
        <v>0</v>
      </c>
      <c r="AR173" s="200">
        <f>AB173/'2007output'!$C171</f>
        <v>0</v>
      </c>
      <c r="AS173" s="200">
        <f>AC173/'2007output'!$C171</f>
        <v>0</v>
      </c>
      <c r="AT173" s="200">
        <f>AD173/'2007output'!$C171</f>
        <v>0</v>
      </c>
      <c r="AU173" s="200">
        <f>AE173/'2007output'!$C171</f>
        <v>0</v>
      </c>
      <c r="AV173" s="200">
        <f>AF173/'2007output'!$C171</f>
        <v>0</v>
      </c>
      <c r="AW173" s="200">
        <f>AG173/'2007output'!$C171</f>
        <v>0</v>
      </c>
      <c r="AY173" s="370">
        <f>IFERROR(IF(SUMPRODUCT(US_CO2!C176:AX176/SUM(US_CO2!C176:AX176),US_CO2!C$6:AX$6)&gt;3.5,4,IF(SUMPRODUCT(US_CO2!C176:AX176/SUM(US_CO2!C176:AX176),US_CO2!C$6:AX$6)&gt;2.5,3,2)),"")</f>
        <v>4</v>
      </c>
      <c r="AZ173" s="370">
        <f>IFERROR(IF(SUMPRODUCT(US_CH4!C176:AC176/SUM(US_CH4!C176:AC176),US_CH4!C$6:AC$6)&gt;3.5,4,IF(SUMPRODUCT(US_CH4!C176:AC176/SUM(US_CH4!C176:AC176),US_CH4!C$6:AC$6)&gt;2.5,3,2)),"")</f>
        <v>4</v>
      </c>
      <c r="BA173" s="223">
        <f>IFERROR(IF(SUMPRODUCT(US_N2O!C176:AA176/SUM(US_N2O!C176:AA176),US_N2O!C$6:AA$6)&gt;3.5,4,IF(SUMPRODUCT(US_N2O!C176:AA176/SUM(US_N2O!C176:AA176),US_N2O!C$6:AA$6)&gt;2.5,3,2)),"")</f>
        <v>4</v>
      </c>
      <c r="BB173" s="223" t="str">
        <f>IFERROR(IF(SUMPRODUCT(US_Others!U178:V178/SUM(US_Others!U178:V178),US_Others!U$8:V$8)&gt;3.5,4,IF(SUMPRODUCT(US_Others!U178:V178/SUM(US_Others!U178:V178),US_Others!U$8:V$8)&gt;2.5,3,2)),"")</f>
        <v/>
      </c>
      <c r="BC173" s="223" t="str">
        <f>IFERROR(IF((US_Others!C178*US_Others!C$8/SUM(US_Others!C178,US_Others!H178,US_Others!N178)+ US_Others!H178*US_Others!H$8/SUM(US_Others!C178,US_Others!H178,US_Others!N178)+US_Others!N178*US_Others!N$8/SUM(US_Others!C178,US_Others!H178,US_Others!N178))&gt;3.5,4,IF((US_Others!C178*US_Others!C$8/SUM(US_Others!C178,US_Others!H178,US_Others!N178)+ US_Others!H178*US_Others!H$8/SUM(US_Others!C178,US_Others!H178,US_Others!N178)+US_Others!N178*US_Others!N$8/SUM(US_Others!C178,US_Others!H178,US_Others!N178))&gt;2.5,3,2)),"")</f>
        <v/>
      </c>
      <c r="BD173" s="223" t="str">
        <f>IFERROR(IF((US_Others!D178*US_Others!D$8/SUM(US_Others!D178,US_Others!I178,US_Others!O178)+US_Others!I178*US_Others!I$8/SUM(US_Others!D178,US_Others!I178,US_Others!O178)+US_Others!O178*US_Others!O$8/SUM(US_Others!D178,US_Others!I178,US_Others!O178))&gt;3.5,4,IF((US_Others!D178*US_Others!D$8/SUM(US_Others!D178,US_Others!I178,US_Others!O178)+US_Others!I178*US_Others!I$8/SUM(US_Others!D178,US_Others!I178,US_Others!O178)+US_Others!O178*US_Others!O$8/SUM(US_Others!D178,US_Others!I178,US_Others!O178))&gt;2.5,3,2)),"")</f>
        <v/>
      </c>
      <c r="BE173" s="223" t="str">
        <f>IFERROR(IF((US_Others!E178*US_Others!E$8/SUM(US_Others!E178,US_Others!J178,US_Others!P178,US_Others!W178)+US_Others!J178*US_Others!J$8/SUM(US_Others!E178,US_Others!J178,US_Others!P178,US_Others!W178)+US_Others!P178*US_Others!P$8/SUM(US_Others!E178,US_Others!J178,US_Others!P178,US_Others!W178)+US_Others!W178*US_Others!W$8/SUM(US_Others!E178,US_Others!J178,US_Others!P178,US_Others!W178))&gt;3.5,4,IF((US_Others!E178*US_Others!E$8/SUM(US_Others!E178,US_Others!J178,US_Others!P178,US_Others!W178)+US_Others!J178*US_Others!J$8/SUM(US_Others!E178,US_Others!J178,US_Others!P178,US_Others!W178)+US_Others!P178*US_Others!P$8/SUM(US_Others!E178,US_Others!J178,US_Others!P178,US_Others!W178)+US_Others!W178*US_Others!W$8/SUM(US_Others!E178,US_Others!J178,US_Others!P178,US_Others!W178))&gt;2.5,3,2)),"")</f>
        <v/>
      </c>
      <c r="BF173" s="223" t="str">
        <f>IFERROR(IF((US_Others!F178*US_Others!F$8/SUM(US_Others!F178,US_Others!K178,US_Others!Q178)+US_Others!K178*US_Others!K$8/SUM(US_Others!F178,US_Others!K178,US_Others!Q178)+US_Others!Q178*US_Others!Q$8/SUM(US_Others!F178,US_Others!K178,US_Others!Q178))&gt;3.5,4,IF((US_Others!F178*US_Others!F$8/SUM(US_Others!F178,US_Others!K178,US_Others!Q178)+US_Others!K178*US_Others!K$8/SUM(US_Others!F178,US_Others!K178,US_Others!Q178)+US_Others!Q178*US_Others!Q$8/SUM(US_Others!F178,US_Others!K178,US_Others!Q178))&gt;2.5,3,2)),"")</f>
        <v/>
      </c>
      <c r="BG173" s="223" t="str">
        <f>IFERROR(IF((US_Others!G178*US_Others!G$8/SUM(US_Others!G178,US_Others!L178,US_Others!R178)+US_Others!L178*US_Others!L$8/SUM(US_Others!G178,US_Others!L178,US_Others!R178)+US_Others!R178*US_Others!R$8/SUM(US_Others!G178,US_Others!L178,US_Others!R178))&gt;3.5,4,IF((US_Others!G178*US_Others!G$8/SUM(US_Others!G178,US_Others!L178,US_Others!R178)+US_Others!L178*US_Others!L$8/SUM(US_Others!G178,US_Others!L178,US_Others!R178)+US_Others!R178*US_Others!R$8/SUM(US_Others!G178,US_Others!L178,US_Others!R178))&gt;2.5,3,2)),"")</f>
        <v/>
      </c>
      <c r="BH173" s="219" t="str">
        <f>IFERROR(IF((US_Others!Z178*US_Others!Z$8/SUM(US_Others!Z178,US_Others!AB178)+US_Others!AB178*US_Others!AB$8/SUM(US_Others!Z178,US_Others!AB178))&gt;3.5,4,IF((US_Others!Z178*US_Others!Z$8/SUM(US_Others!Z178,US_Others!AB178)+US_Others!AB178*US_Others!AB$8/SUM(US_Others!Z178,US_Others!AB178))&gt;2.5,3,2)),"")</f>
        <v/>
      </c>
      <c r="BI173" s="219" t="str">
        <f>IFERROR(IF((US_Others!AA178*US_Others!AA$8/SUM(US_Others!AA178,US_Others!AC178)+US_Others!AC178*US_Others!AC$8/SUM(US_Others!AA178,US_Others!AC178))&gt;3.5,4,IF((US_Others!AA178*US_Others!AA$8/SUM(US_Others!AA178,US_Others!AC178)+US_Others!AC178*US_Others!AC$8/SUM(US_Others!AA178,US_Others!AC178))&gt;2.5,3,2)),"")</f>
        <v/>
      </c>
      <c r="BJ173" s="219" t="str">
        <f>IFERROR(US_Others!AD178*US_Others!AD$8/US_Others!AD178,"")</f>
        <v/>
      </c>
      <c r="BK173" s="74" t="str">
        <f>IFERROR(US_Others!AE178*US_Others!AE$8/US_Others!AE178,"")</f>
        <v/>
      </c>
      <c r="BL173" s="219" t="str">
        <f>IFERROR(IF(SUMPRODUCT(US_Others!AG178:AI178/SUM(US_Others!AG178:AI178),US_Others!AG$8:AI$8)&gt;3.5,4,IF(SUMPRODUCT(US_Others!AG178:AI178/SUM(US_Others!AG178:AI178),US_Others!AG$8:AI$8)&gt;2.5,3,2)),"")</f>
        <v/>
      </c>
      <c r="BM173" s="219" t="str">
        <f>IFERROR(US_Others!AL178*US_Others!AL$8/US_Others!AL178,"")</f>
        <v/>
      </c>
    </row>
    <row r="174" spans="1:65">
      <c r="A174" s="200" t="s">
        <v>307</v>
      </c>
      <c r="B174" s="332">
        <v>336500</v>
      </c>
      <c r="C174" s="333">
        <f>SUM(US_CO2!C177:AX177)</f>
        <v>0.7060222867702205</v>
      </c>
      <c r="D174" s="333">
        <f>SUM(US_CH4!C177:AC177)</f>
        <v>3.7606778243902341E-4</v>
      </c>
      <c r="E174" s="333">
        <f>SUM(US_N2O!C177:AA177)</f>
        <v>4.33800538774687E-4</v>
      </c>
      <c r="F174" s="332">
        <f>US_Others!V179+US_Others!U179</f>
        <v>0</v>
      </c>
      <c r="G174" s="332">
        <f>US_Others!C179+US_Others!H179+US_Others!N179</f>
        <v>1.8730329878775431E-5</v>
      </c>
      <c r="H174" s="332">
        <f>US_Others!D179+US_Others!I179+US_Others!O179</f>
        <v>3.0717741001191711E-4</v>
      </c>
      <c r="I174" s="332">
        <f>US_Others!E179+US_Others!J179+US_Others!P179+US_Others!W179</f>
        <v>1.4197590048111778E-3</v>
      </c>
      <c r="J174" s="332">
        <f>US_Others!F179+US_Others!K179+US_Others!Q179</f>
        <v>2.4536732141195816E-4</v>
      </c>
      <c r="K174" s="332">
        <f>US_Others!G179+US_Others!L179+US_Others!R179</f>
        <v>2.4349428842408067E-5</v>
      </c>
      <c r="L174" s="332">
        <f>US_Others!Z179+US_Others!AB179</f>
        <v>0</v>
      </c>
      <c r="M174" s="332">
        <f>US_Others!AA179+US_Others!AC179</f>
        <v>0</v>
      </c>
      <c r="N174" s="332">
        <f>US_Others!AD179</f>
        <v>0</v>
      </c>
      <c r="O174" s="332">
        <f>US_Others!AE179</f>
        <v>0</v>
      </c>
      <c r="P174" s="332">
        <f>SUM(US_Others!AG179:AI179)</f>
        <v>0</v>
      </c>
      <c r="Q174" s="332">
        <f>US_Others!AL179</f>
        <v>0</v>
      </c>
      <c r="R174" s="332"/>
      <c r="S174" s="334">
        <f t="shared" si="2"/>
        <v>706.02228677022049</v>
      </c>
      <c r="T174" s="334">
        <f>D174*1000/Spec!I$6</f>
        <v>1.5042711297560936E-2</v>
      </c>
      <c r="U174" s="334">
        <f>E174*1000/Spec!I$7</f>
        <v>1.4557065059553256E-3</v>
      </c>
      <c r="V174" s="334">
        <f>F174*1000/Spec!I$8</f>
        <v>0</v>
      </c>
      <c r="W174" s="334">
        <f>G174*1000/Spec!I$9</f>
        <v>2.7748636857445082E-5</v>
      </c>
      <c r="X174" s="334">
        <f>H174*1000/Spec!I$10</f>
        <v>8.7764974289119172E-5</v>
      </c>
      <c r="Y174" s="334">
        <f>I174*1000/Spec!I$11</f>
        <v>9.9283846490292151E-4</v>
      </c>
      <c r="Z174" s="334">
        <f>J174*1000/Spec!I$12</f>
        <v>5.4892018212966029E-5</v>
      </c>
      <c r="AA174" s="334">
        <f>K174*1000/Spec!I$15</f>
        <v>2.4821028381659598E-6</v>
      </c>
      <c r="AB174" s="334">
        <f>L174*1000/Spec!I$17</f>
        <v>0</v>
      </c>
      <c r="AC174" s="334">
        <f>M174*1000/Spec!I$18</f>
        <v>0</v>
      </c>
      <c r="AD174" s="335">
        <f>N174*1000/Spec!I$25</f>
        <v>0</v>
      </c>
      <c r="AE174" s="335">
        <f>O174*1000/Spec!I$26</f>
        <v>0</v>
      </c>
      <c r="AF174" s="334">
        <f>P174*1000/Spec!I$21</f>
        <v>0</v>
      </c>
      <c r="AG174" s="334">
        <f>Q174*1000/Spec!I$22</f>
        <v>0</v>
      </c>
      <c r="AI174" s="200">
        <f>S174/'2007output'!$C172</f>
        <v>5.616724636199049E-2</v>
      </c>
      <c r="AJ174" s="200">
        <f>T174/'2007output'!$C172</f>
        <v>1.196715298135317E-6</v>
      </c>
      <c r="AK174" s="200">
        <f>U174/'2007output'!$C172</f>
        <v>1.1580799570050323E-7</v>
      </c>
      <c r="AL174" s="200">
        <f>V174/'2007output'!$C172</f>
        <v>0</v>
      </c>
      <c r="AM174" s="200">
        <f>W174/'2007output'!$C172</f>
        <v>2.2075287873862436E-9</v>
      </c>
      <c r="AN174" s="200">
        <f>X174/'2007output'!$C172</f>
        <v>6.9820981932473482E-9</v>
      </c>
      <c r="AO174" s="200">
        <f>Y174/'2007output'!$C172</f>
        <v>7.8984762522109903E-8</v>
      </c>
      <c r="AP174" s="200">
        <f>Z174/'2007output'!$C172</f>
        <v>4.366906779074465E-9</v>
      </c>
      <c r="AQ174" s="200">
        <f>AA174/'2007output'!$C172</f>
        <v>1.9746243740381542E-10</v>
      </c>
      <c r="AR174" s="200">
        <f>AB174/'2007output'!$C172</f>
        <v>0</v>
      </c>
      <c r="AS174" s="200">
        <f>AC174/'2007output'!$C172</f>
        <v>0</v>
      </c>
      <c r="AT174" s="200">
        <f>AD174/'2007output'!$C172</f>
        <v>0</v>
      </c>
      <c r="AU174" s="200">
        <f>AE174/'2007output'!$C172</f>
        <v>0</v>
      </c>
      <c r="AV174" s="200">
        <f>AF174/'2007output'!$C172</f>
        <v>0</v>
      </c>
      <c r="AW174" s="200">
        <f>AG174/'2007output'!$C172</f>
        <v>0</v>
      </c>
      <c r="AY174" s="370">
        <f>IFERROR(IF(SUMPRODUCT(US_CO2!C177:AX177/SUM(US_CO2!C177:AX177),US_CO2!C$6:AX$6)&gt;3.5,4,IF(SUMPRODUCT(US_CO2!C177:AX177/SUM(US_CO2!C177:AX177),US_CO2!C$6:AX$6)&gt;2.5,3,2)),"")</f>
        <v>4</v>
      </c>
      <c r="AZ174" s="370">
        <f>IFERROR(IF(SUMPRODUCT(US_CH4!C177:AC177/SUM(US_CH4!C177:AC177),US_CH4!C$6:AC$6)&gt;3.5,4,IF(SUMPRODUCT(US_CH4!C177:AC177/SUM(US_CH4!C177:AC177),US_CH4!C$6:AC$6)&gt;2.5,3,2)),"")</f>
        <v>4</v>
      </c>
      <c r="BA174" s="223">
        <f>IFERROR(IF(SUMPRODUCT(US_N2O!C177:AA177/SUM(US_N2O!C177:AA177),US_N2O!C$6:AA$6)&gt;3.5,4,IF(SUMPRODUCT(US_N2O!C177:AA177/SUM(US_N2O!C177:AA177),US_N2O!C$6:AA$6)&gt;2.5,3,2)),"")</f>
        <v>4</v>
      </c>
      <c r="BB174" s="223" t="str">
        <f>IFERROR(IF(SUMPRODUCT(US_Others!U179:V179/SUM(US_Others!U179:V179),US_Others!U$8:V$8)&gt;3.5,4,IF(SUMPRODUCT(US_Others!U179:V179/SUM(US_Others!U179:V179),US_Others!U$8:V$8)&gt;2.5,3,2)),"")</f>
        <v/>
      </c>
      <c r="BC174" s="223">
        <f>IFERROR(IF((US_Others!C179*US_Others!C$8/SUM(US_Others!C179,US_Others!H179,US_Others!N179)+ US_Others!H179*US_Others!H$8/SUM(US_Others!C179,US_Others!H179,US_Others!N179)+US_Others!N179*US_Others!N$8/SUM(US_Others!C179,US_Others!H179,US_Others!N179))&gt;3.5,4,IF((US_Others!C179*US_Others!C$8/SUM(US_Others!C179,US_Others!H179,US_Others!N179)+ US_Others!H179*US_Others!H$8/SUM(US_Others!C179,US_Others!H179,US_Others!N179)+US_Others!N179*US_Others!N$8/SUM(US_Others!C179,US_Others!H179,US_Others!N179))&gt;2.5,3,2)),"")</f>
        <v>4</v>
      </c>
      <c r="BD174" s="223">
        <f>IFERROR(IF((US_Others!D179*US_Others!D$8/SUM(US_Others!D179,US_Others!I179,US_Others!O179)+US_Others!I179*US_Others!I$8/SUM(US_Others!D179,US_Others!I179,US_Others!O179)+US_Others!O179*US_Others!O$8/SUM(US_Others!D179,US_Others!I179,US_Others!O179))&gt;3.5,4,IF((US_Others!D179*US_Others!D$8/SUM(US_Others!D179,US_Others!I179,US_Others!O179)+US_Others!I179*US_Others!I$8/SUM(US_Others!D179,US_Others!I179,US_Others!O179)+US_Others!O179*US_Others!O$8/SUM(US_Others!D179,US_Others!I179,US_Others!O179))&gt;2.5,3,2)),"")</f>
        <v>4</v>
      </c>
      <c r="BE174" s="223">
        <f>IFERROR(IF((US_Others!E179*US_Others!E$8/SUM(US_Others!E179,US_Others!J179,US_Others!P179,US_Others!W179)+US_Others!J179*US_Others!J$8/SUM(US_Others!E179,US_Others!J179,US_Others!P179,US_Others!W179)+US_Others!P179*US_Others!P$8/SUM(US_Others!E179,US_Others!J179,US_Others!P179,US_Others!W179)+US_Others!W179*US_Others!W$8/SUM(US_Others!E179,US_Others!J179,US_Others!P179,US_Others!W179))&gt;3.5,4,IF((US_Others!E179*US_Others!E$8/SUM(US_Others!E179,US_Others!J179,US_Others!P179,US_Others!W179)+US_Others!J179*US_Others!J$8/SUM(US_Others!E179,US_Others!J179,US_Others!P179,US_Others!W179)+US_Others!P179*US_Others!P$8/SUM(US_Others!E179,US_Others!J179,US_Others!P179,US_Others!W179)+US_Others!W179*US_Others!W$8/SUM(US_Others!E179,US_Others!J179,US_Others!P179,US_Others!W179))&gt;2.5,3,2)),"")</f>
        <v>4</v>
      </c>
      <c r="BF174" s="223">
        <f>IFERROR(IF((US_Others!F179*US_Others!F$8/SUM(US_Others!F179,US_Others!K179,US_Others!Q179)+US_Others!K179*US_Others!K$8/SUM(US_Others!F179,US_Others!K179,US_Others!Q179)+US_Others!Q179*US_Others!Q$8/SUM(US_Others!F179,US_Others!K179,US_Others!Q179))&gt;3.5,4,IF((US_Others!F179*US_Others!F$8/SUM(US_Others!F179,US_Others!K179,US_Others!Q179)+US_Others!K179*US_Others!K$8/SUM(US_Others!F179,US_Others!K179,US_Others!Q179)+US_Others!Q179*US_Others!Q$8/SUM(US_Others!F179,US_Others!K179,US_Others!Q179))&gt;2.5,3,2)),"")</f>
        <v>4</v>
      </c>
      <c r="BG174" s="223">
        <f>IFERROR(IF((US_Others!G179*US_Others!G$8/SUM(US_Others!G179,US_Others!L179,US_Others!R179)+US_Others!L179*US_Others!L$8/SUM(US_Others!G179,US_Others!L179,US_Others!R179)+US_Others!R179*US_Others!R$8/SUM(US_Others!G179,US_Others!L179,US_Others!R179))&gt;3.5,4,IF((US_Others!G179*US_Others!G$8/SUM(US_Others!G179,US_Others!L179,US_Others!R179)+US_Others!L179*US_Others!L$8/SUM(US_Others!G179,US_Others!L179,US_Others!R179)+US_Others!R179*US_Others!R$8/SUM(US_Others!G179,US_Others!L179,US_Others!R179))&gt;2.5,3,2)),"")</f>
        <v>4</v>
      </c>
      <c r="BH174" s="219" t="str">
        <f>IFERROR(IF((US_Others!Z179*US_Others!Z$8/SUM(US_Others!Z179,US_Others!AB179)+US_Others!AB179*US_Others!AB$8/SUM(US_Others!Z179,US_Others!AB179))&gt;3.5,4,IF((US_Others!Z179*US_Others!Z$8/SUM(US_Others!Z179,US_Others!AB179)+US_Others!AB179*US_Others!AB$8/SUM(US_Others!Z179,US_Others!AB179))&gt;2.5,3,2)),"")</f>
        <v/>
      </c>
      <c r="BI174" s="219" t="str">
        <f>IFERROR(IF((US_Others!AA179*US_Others!AA$8/SUM(US_Others!AA179,US_Others!AC179)+US_Others!AC179*US_Others!AC$8/SUM(US_Others!AA179,US_Others!AC179))&gt;3.5,4,IF((US_Others!AA179*US_Others!AA$8/SUM(US_Others!AA179,US_Others!AC179)+US_Others!AC179*US_Others!AC$8/SUM(US_Others!AA179,US_Others!AC179))&gt;2.5,3,2)),"")</f>
        <v/>
      </c>
      <c r="BJ174" s="219" t="str">
        <f>IFERROR(US_Others!AD179*US_Others!AD$8/US_Others!AD179,"")</f>
        <v/>
      </c>
      <c r="BK174" s="74" t="str">
        <f>IFERROR(US_Others!AE179*US_Others!AE$8/US_Others!AE179,"")</f>
        <v/>
      </c>
      <c r="BL174" s="219" t="str">
        <f>IFERROR(IF(SUMPRODUCT(US_Others!AG179:AI179/SUM(US_Others!AG179:AI179),US_Others!AG$8:AI$8)&gt;3.5,4,IF(SUMPRODUCT(US_Others!AG179:AI179/SUM(US_Others!AG179:AI179),US_Others!AG$8:AI$8)&gt;2.5,3,2)),"")</f>
        <v/>
      </c>
      <c r="BM174" s="219" t="str">
        <f>IFERROR(US_Others!AL179*US_Others!AL$8/US_Others!AL179,"")</f>
        <v/>
      </c>
    </row>
    <row r="175" spans="1:65">
      <c r="A175" s="200" t="s">
        <v>308</v>
      </c>
      <c r="B175" s="332">
        <v>336611</v>
      </c>
      <c r="C175" s="333">
        <f>SUM(US_CO2!C178:AX178)</f>
        <v>0.41448768197243296</v>
      </c>
      <c r="D175" s="333">
        <f>SUM(US_CH4!C178:AC178)</f>
        <v>2.2626068143361805E-4</v>
      </c>
      <c r="E175" s="333">
        <f>SUM(US_N2O!C178:AA178)</f>
        <v>2.7533352431893208E-4</v>
      </c>
      <c r="F175" s="332">
        <f>US_Others!V180+US_Others!U180</f>
        <v>0</v>
      </c>
      <c r="G175" s="332">
        <f>US_Others!C180+US_Others!H180+US_Others!N180</f>
        <v>9.3651649393877155E-6</v>
      </c>
      <c r="H175" s="332">
        <f>US_Others!D180+US_Others!I180+US_Others!O180</f>
        <v>1.5358870500595855E-4</v>
      </c>
      <c r="I175" s="332">
        <f>US_Others!E180+US_Others!J180+US_Others!P180+US_Others!W180</f>
        <v>7.0987950240558888E-4</v>
      </c>
      <c r="J175" s="332">
        <f>US_Others!F180+US_Others!K180+US_Others!Q180</f>
        <v>1.2268366070597908E-4</v>
      </c>
      <c r="K175" s="332">
        <f>US_Others!G180+US_Others!L180+US_Others!R180</f>
        <v>1.2174714421204033E-5</v>
      </c>
      <c r="L175" s="332">
        <f>US_Others!Z180+US_Others!AB180</f>
        <v>0</v>
      </c>
      <c r="M175" s="332">
        <f>US_Others!AA180+US_Others!AC180</f>
        <v>0</v>
      </c>
      <c r="N175" s="332">
        <f>US_Others!AD180</f>
        <v>0</v>
      </c>
      <c r="O175" s="332">
        <f>US_Others!AE180</f>
        <v>0</v>
      </c>
      <c r="P175" s="332">
        <f>SUM(US_Others!AG180:AI180)</f>
        <v>0</v>
      </c>
      <c r="Q175" s="332">
        <f>US_Others!AL180</f>
        <v>0</v>
      </c>
      <c r="R175" s="332"/>
      <c r="S175" s="334">
        <f t="shared" si="2"/>
        <v>414.48768197243294</v>
      </c>
      <c r="T175" s="334">
        <f>D175*1000/Spec!I$6</f>
        <v>9.0504272573447217E-3</v>
      </c>
      <c r="U175" s="334">
        <f>E175*1000/Spec!I$7</f>
        <v>9.2393800107024189E-4</v>
      </c>
      <c r="V175" s="334">
        <f>F175*1000/Spec!I$8</f>
        <v>0</v>
      </c>
      <c r="W175" s="334">
        <f>G175*1000/Spec!I$9</f>
        <v>1.3874318428722541E-5</v>
      </c>
      <c r="X175" s="334">
        <f>H175*1000/Spec!I$10</f>
        <v>4.3882487144559586E-5</v>
      </c>
      <c r="Y175" s="334">
        <f>I175*1000/Spec!I$11</f>
        <v>4.9641923245146075E-4</v>
      </c>
      <c r="Z175" s="334">
        <f>J175*1000/Spec!I$12</f>
        <v>2.7446009106483015E-5</v>
      </c>
      <c r="AA175" s="334">
        <f>K175*1000/Spec!I$15</f>
        <v>1.2410514190829799E-6</v>
      </c>
      <c r="AB175" s="334">
        <f>L175*1000/Spec!I$17</f>
        <v>0</v>
      </c>
      <c r="AC175" s="334">
        <f>M175*1000/Spec!I$18</f>
        <v>0</v>
      </c>
      <c r="AD175" s="335">
        <f>N175*1000/Spec!I$25</f>
        <v>0</v>
      </c>
      <c r="AE175" s="335">
        <f>O175*1000/Spec!I$26</f>
        <v>0</v>
      </c>
      <c r="AF175" s="334">
        <f>P175*1000/Spec!I$21</f>
        <v>0</v>
      </c>
      <c r="AG175" s="334">
        <f>Q175*1000/Spec!I$22</f>
        <v>0</v>
      </c>
      <c r="AI175" s="200">
        <f>S175/'2007output'!$C173</f>
        <v>2.2475202362673946E-2</v>
      </c>
      <c r="AJ175" s="200">
        <f>T175/'2007output'!$C173</f>
        <v>4.9075085442710773E-7</v>
      </c>
      <c r="AK175" s="200">
        <f>U175/'2007output'!$C173</f>
        <v>5.0099663868899355E-8</v>
      </c>
      <c r="AL175" s="200">
        <f>V175/'2007output'!$C173</f>
        <v>0</v>
      </c>
      <c r="AM175" s="200">
        <f>W175/'2007output'!$C173</f>
        <v>7.523217887822655E-10</v>
      </c>
      <c r="AN175" s="200">
        <f>X175/'2007output'!$C173</f>
        <v>2.3794863433770516E-9</v>
      </c>
      <c r="AO175" s="200">
        <f>Y175/'2007output'!$C173</f>
        <v>2.6917863162968265E-8</v>
      </c>
      <c r="AP175" s="200">
        <f>Z175/'2007output'!$C173</f>
        <v>1.4882338741179382E-9</v>
      </c>
      <c r="AQ175" s="200">
        <f>AA175/'2007output'!$C173</f>
        <v>6.7294838904835691E-11</v>
      </c>
      <c r="AR175" s="200">
        <f>AB175/'2007output'!$C173</f>
        <v>0</v>
      </c>
      <c r="AS175" s="200">
        <f>AC175/'2007output'!$C173</f>
        <v>0</v>
      </c>
      <c r="AT175" s="200">
        <f>AD175/'2007output'!$C173</f>
        <v>0</v>
      </c>
      <c r="AU175" s="200">
        <f>AE175/'2007output'!$C173</f>
        <v>0</v>
      </c>
      <c r="AV175" s="200">
        <f>AF175/'2007output'!$C173</f>
        <v>0</v>
      </c>
      <c r="AW175" s="200">
        <f>AG175/'2007output'!$C173</f>
        <v>0</v>
      </c>
      <c r="AY175" s="370">
        <f>IFERROR(IF(SUMPRODUCT(US_CO2!C178:AX178/SUM(US_CO2!C178:AX178),US_CO2!C$6:AX$6)&gt;3.5,4,IF(SUMPRODUCT(US_CO2!C178:AX178/SUM(US_CO2!C178:AX178),US_CO2!C$6:AX$6)&gt;2.5,3,2)),"")</f>
        <v>4</v>
      </c>
      <c r="AZ175" s="370">
        <f>IFERROR(IF(SUMPRODUCT(US_CH4!C178:AC178/SUM(US_CH4!C178:AC178),US_CH4!C$6:AC$6)&gt;3.5,4,IF(SUMPRODUCT(US_CH4!C178:AC178/SUM(US_CH4!C178:AC178),US_CH4!C$6:AC$6)&gt;2.5,3,2)),"")</f>
        <v>4</v>
      </c>
      <c r="BA175" s="223">
        <f>IFERROR(IF(SUMPRODUCT(US_N2O!C178:AA178/SUM(US_N2O!C178:AA178),US_N2O!C$6:AA$6)&gt;3.5,4,IF(SUMPRODUCT(US_N2O!C178:AA178/SUM(US_N2O!C178:AA178),US_N2O!C$6:AA$6)&gt;2.5,3,2)),"")</f>
        <v>4</v>
      </c>
      <c r="BB175" s="223" t="str">
        <f>IFERROR(IF(SUMPRODUCT(US_Others!U180:V180/SUM(US_Others!U180:V180),US_Others!U$8:V$8)&gt;3.5,4,IF(SUMPRODUCT(US_Others!U180:V180/SUM(US_Others!U180:V180),US_Others!U$8:V$8)&gt;2.5,3,2)),"")</f>
        <v/>
      </c>
      <c r="BC175" s="223">
        <f>IFERROR(IF((US_Others!C180*US_Others!C$8/SUM(US_Others!C180,US_Others!H180,US_Others!N180)+ US_Others!H180*US_Others!H$8/SUM(US_Others!C180,US_Others!H180,US_Others!N180)+US_Others!N180*US_Others!N$8/SUM(US_Others!C180,US_Others!H180,US_Others!N180))&gt;3.5,4,IF((US_Others!C180*US_Others!C$8/SUM(US_Others!C180,US_Others!H180,US_Others!N180)+ US_Others!H180*US_Others!H$8/SUM(US_Others!C180,US_Others!H180,US_Others!N180)+US_Others!N180*US_Others!N$8/SUM(US_Others!C180,US_Others!H180,US_Others!N180))&gt;2.5,3,2)),"")</f>
        <v>4</v>
      </c>
      <c r="BD175" s="223">
        <f>IFERROR(IF((US_Others!D180*US_Others!D$8/SUM(US_Others!D180,US_Others!I180,US_Others!O180)+US_Others!I180*US_Others!I$8/SUM(US_Others!D180,US_Others!I180,US_Others!O180)+US_Others!O180*US_Others!O$8/SUM(US_Others!D180,US_Others!I180,US_Others!O180))&gt;3.5,4,IF((US_Others!D180*US_Others!D$8/SUM(US_Others!D180,US_Others!I180,US_Others!O180)+US_Others!I180*US_Others!I$8/SUM(US_Others!D180,US_Others!I180,US_Others!O180)+US_Others!O180*US_Others!O$8/SUM(US_Others!D180,US_Others!I180,US_Others!O180))&gt;2.5,3,2)),"")</f>
        <v>4</v>
      </c>
      <c r="BE175" s="223">
        <f>IFERROR(IF((US_Others!E180*US_Others!E$8/SUM(US_Others!E180,US_Others!J180,US_Others!P180,US_Others!W180)+US_Others!J180*US_Others!J$8/SUM(US_Others!E180,US_Others!J180,US_Others!P180,US_Others!W180)+US_Others!P180*US_Others!P$8/SUM(US_Others!E180,US_Others!J180,US_Others!P180,US_Others!W180)+US_Others!W180*US_Others!W$8/SUM(US_Others!E180,US_Others!J180,US_Others!P180,US_Others!W180))&gt;3.5,4,IF((US_Others!E180*US_Others!E$8/SUM(US_Others!E180,US_Others!J180,US_Others!P180,US_Others!W180)+US_Others!J180*US_Others!J$8/SUM(US_Others!E180,US_Others!J180,US_Others!P180,US_Others!W180)+US_Others!P180*US_Others!P$8/SUM(US_Others!E180,US_Others!J180,US_Others!P180,US_Others!W180)+US_Others!W180*US_Others!W$8/SUM(US_Others!E180,US_Others!J180,US_Others!P180,US_Others!W180))&gt;2.5,3,2)),"")</f>
        <v>4</v>
      </c>
      <c r="BF175" s="223">
        <f>IFERROR(IF((US_Others!F180*US_Others!F$8/SUM(US_Others!F180,US_Others!K180,US_Others!Q180)+US_Others!K180*US_Others!K$8/SUM(US_Others!F180,US_Others!K180,US_Others!Q180)+US_Others!Q180*US_Others!Q$8/SUM(US_Others!F180,US_Others!K180,US_Others!Q180))&gt;3.5,4,IF((US_Others!F180*US_Others!F$8/SUM(US_Others!F180,US_Others!K180,US_Others!Q180)+US_Others!K180*US_Others!K$8/SUM(US_Others!F180,US_Others!K180,US_Others!Q180)+US_Others!Q180*US_Others!Q$8/SUM(US_Others!F180,US_Others!K180,US_Others!Q180))&gt;2.5,3,2)),"")</f>
        <v>4</v>
      </c>
      <c r="BG175" s="223">
        <f>IFERROR(IF((US_Others!G180*US_Others!G$8/SUM(US_Others!G180,US_Others!L180,US_Others!R180)+US_Others!L180*US_Others!L$8/SUM(US_Others!G180,US_Others!L180,US_Others!R180)+US_Others!R180*US_Others!R$8/SUM(US_Others!G180,US_Others!L180,US_Others!R180))&gt;3.5,4,IF((US_Others!G180*US_Others!G$8/SUM(US_Others!G180,US_Others!L180,US_Others!R180)+US_Others!L180*US_Others!L$8/SUM(US_Others!G180,US_Others!L180,US_Others!R180)+US_Others!R180*US_Others!R$8/SUM(US_Others!G180,US_Others!L180,US_Others!R180))&gt;2.5,3,2)),"")</f>
        <v>4</v>
      </c>
      <c r="BH175" s="219" t="str">
        <f>IFERROR(IF((US_Others!Z180*US_Others!Z$8/SUM(US_Others!Z180,US_Others!AB180)+US_Others!AB180*US_Others!AB$8/SUM(US_Others!Z180,US_Others!AB180))&gt;3.5,4,IF((US_Others!Z180*US_Others!Z$8/SUM(US_Others!Z180,US_Others!AB180)+US_Others!AB180*US_Others!AB$8/SUM(US_Others!Z180,US_Others!AB180))&gt;2.5,3,2)),"")</f>
        <v/>
      </c>
      <c r="BI175" s="219" t="str">
        <f>IFERROR(IF((US_Others!AA180*US_Others!AA$8/SUM(US_Others!AA180,US_Others!AC180)+US_Others!AC180*US_Others!AC$8/SUM(US_Others!AA180,US_Others!AC180))&gt;3.5,4,IF((US_Others!AA180*US_Others!AA$8/SUM(US_Others!AA180,US_Others!AC180)+US_Others!AC180*US_Others!AC$8/SUM(US_Others!AA180,US_Others!AC180))&gt;2.5,3,2)),"")</f>
        <v/>
      </c>
      <c r="BJ175" s="219" t="str">
        <f>IFERROR(US_Others!AD180*US_Others!AD$8/US_Others!AD180,"")</f>
        <v/>
      </c>
      <c r="BK175" s="74" t="str">
        <f>IFERROR(US_Others!AE180*US_Others!AE$8/US_Others!AE180,"")</f>
        <v/>
      </c>
      <c r="BL175" s="219" t="str">
        <f>IFERROR(IF(SUMPRODUCT(US_Others!AG180:AI180/SUM(US_Others!AG180:AI180),US_Others!AG$8:AI$8)&gt;3.5,4,IF(SUMPRODUCT(US_Others!AG180:AI180/SUM(US_Others!AG180:AI180),US_Others!AG$8:AI$8)&gt;2.5,3,2)),"")</f>
        <v/>
      </c>
      <c r="BM175" s="219" t="str">
        <f>IFERROR(US_Others!AL180*US_Others!AL$8/US_Others!AL180,"")</f>
        <v/>
      </c>
    </row>
    <row r="176" spans="1:65">
      <c r="A176" s="200" t="s">
        <v>309</v>
      </c>
      <c r="B176" s="332">
        <v>336612</v>
      </c>
      <c r="C176" s="333">
        <f>SUM(US_CO2!C179:AX179)</f>
        <v>0.29135499961325706</v>
      </c>
      <c r="D176" s="333">
        <f>SUM(US_CH4!C179:AC179)</f>
        <v>1.5492817001847931E-4</v>
      </c>
      <c r="E176" s="333">
        <f>SUM(US_N2O!C179:AA179)</f>
        <v>1.7802127255274475E-4</v>
      </c>
      <c r="F176" s="332">
        <f>US_Others!V181+US_Others!U181</f>
        <v>0</v>
      </c>
      <c r="G176" s="332">
        <f>US_Others!C181+US_Others!H181+US_Others!N181</f>
        <v>0</v>
      </c>
      <c r="H176" s="332">
        <f>US_Others!D181+US_Others!I181+US_Others!O181</f>
        <v>0</v>
      </c>
      <c r="I176" s="332">
        <f>US_Others!E181+US_Others!J181+US_Others!P181+US_Others!W181</f>
        <v>0</v>
      </c>
      <c r="J176" s="332">
        <f>US_Others!F181+US_Others!K181+US_Others!Q181</f>
        <v>0</v>
      </c>
      <c r="K176" s="332">
        <f>US_Others!G181+US_Others!L181+US_Others!R181</f>
        <v>0</v>
      </c>
      <c r="L176" s="332">
        <f>US_Others!Z181+US_Others!AB181</f>
        <v>0</v>
      </c>
      <c r="M176" s="332">
        <f>US_Others!AA181+US_Others!AC181</f>
        <v>0</v>
      </c>
      <c r="N176" s="332">
        <f>US_Others!AD181</f>
        <v>0</v>
      </c>
      <c r="O176" s="332">
        <f>US_Others!AE181</f>
        <v>0</v>
      </c>
      <c r="P176" s="332">
        <f>SUM(US_Others!AG181:AI181)</f>
        <v>0</v>
      </c>
      <c r="Q176" s="332">
        <f>US_Others!AL181</f>
        <v>0</v>
      </c>
      <c r="R176" s="332"/>
      <c r="S176" s="334">
        <f t="shared" si="2"/>
        <v>291.35499961325706</v>
      </c>
      <c r="T176" s="334">
        <f>D176*1000/Spec!I$6</f>
        <v>6.1971268007391719E-3</v>
      </c>
      <c r="U176" s="334">
        <f>E176*1000/Spec!I$7</f>
        <v>5.9738682064679443E-4</v>
      </c>
      <c r="V176" s="334">
        <f>F176*1000/Spec!I$8</f>
        <v>0</v>
      </c>
      <c r="W176" s="334">
        <f>G176*1000/Spec!I$9</f>
        <v>0</v>
      </c>
      <c r="X176" s="334">
        <f>H176*1000/Spec!I$10</f>
        <v>0</v>
      </c>
      <c r="Y176" s="334">
        <f>I176*1000/Spec!I$11</f>
        <v>0</v>
      </c>
      <c r="Z176" s="334">
        <f>J176*1000/Spec!I$12</f>
        <v>0</v>
      </c>
      <c r="AA176" s="334">
        <f>K176*1000/Spec!I$15</f>
        <v>0</v>
      </c>
      <c r="AB176" s="334">
        <f>L176*1000/Spec!I$17</f>
        <v>0</v>
      </c>
      <c r="AC176" s="334">
        <f>M176*1000/Spec!I$18</f>
        <v>0</v>
      </c>
      <c r="AD176" s="335">
        <f>N176*1000/Spec!I$25</f>
        <v>0</v>
      </c>
      <c r="AE176" s="335">
        <f>O176*1000/Spec!I$26</f>
        <v>0</v>
      </c>
      <c r="AF176" s="334">
        <f>P176*1000/Spec!I$21</f>
        <v>0</v>
      </c>
      <c r="AG176" s="334">
        <f>Q176*1000/Spec!I$22</f>
        <v>0</v>
      </c>
      <c r="AI176" s="200">
        <f>S176/'2007output'!$C174</f>
        <v>2.6959840808111139E-2</v>
      </c>
      <c r="AJ176" s="200">
        <f>T176/'2007output'!$C174</f>
        <v>5.7343636538717238E-7</v>
      </c>
      <c r="AK176" s="200">
        <f>U176/'2007output'!$C174</f>
        <v>5.527776632245715E-8</v>
      </c>
      <c r="AL176" s="200">
        <f>V176/'2007output'!$C174</f>
        <v>0</v>
      </c>
      <c r="AM176" s="200">
        <f>W176/'2007output'!$C174</f>
        <v>0</v>
      </c>
      <c r="AN176" s="200">
        <f>X176/'2007output'!$C174</f>
        <v>0</v>
      </c>
      <c r="AO176" s="200">
        <f>Y176/'2007output'!$C174</f>
        <v>0</v>
      </c>
      <c r="AP176" s="200">
        <f>Z176/'2007output'!$C174</f>
        <v>0</v>
      </c>
      <c r="AQ176" s="200">
        <f>AA176/'2007output'!$C174</f>
        <v>0</v>
      </c>
      <c r="AR176" s="200">
        <f>AB176/'2007output'!$C174</f>
        <v>0</v>
      </c>
      <c r="AS176" s="200">
        <f>AC176/'2007output'!$C174</f>
        <v>0</v>
      </c>
      <c r="AT176" s="200">
        <f>AD176/'2007output'!$C174</f>
        <v>0</v>
      </c>
      <c r="AU176" s="200">
        <f>AE176/'2007output'!$C174</f>
        <v>0</v>
      </c>
      <c r="AV176" s="200">
        <f>AF176/'2007output'!$C174</f>
        <v>0</v>
      </c>
      <c r="AW176" s="200">
        <f>AG176/'2007output'!$C174</f>
        <v>0</v>
      </c>
      <c r="AY176" s="370">
        <f>IFERROR(IF(SUMPRODUCT(US_CO2!C179:AX179/SUM(US_CO2!C179:AX179),US_CO2!C$6:AX$6)&gt;3.5,4,IF(SUMPRODUCT(US_CO2!C179:AX179/SUM(US_CO2!C179:AX179),US_CO2!C$6:AX$6)&gt;2.5,3,2)),"")</f>
        <v>4</v>
      </c>
      <c r="AZ176" s="370">
        <f>IFERROR(IF(SUMPRODUCT(US_CH4!C179:AC179/SUM(US_CH4!C179:AC179),US_CH4!C$6:AC$6)&gt;3.5,4,IF(SUMPRODUCT(US_CH4!C179:AC179/SUM(US_CH4!C179:AC179),US_CH4!C$6:AC$6)&gt;2.5,3,2)),"")</f>
        <v>4</v>
      </c>
      <c r="BA176" s="223">
        <f>IFERROR(IF(SUMPRODUCT(US_N2O!C179:AA179/SUM(US_N2O!C179:AA179),US_N2O!C$6:AA$6)&gt;3.5,4,IF(SUMPRODUCT(US_N2O!C179:AA179/SUM(US_N2O!C179:AA179),US_N2O!C$6:AA$6)&gt;2.5,3,2)),"")</f>
        <v>4</v>
      </c>
      <c r="BB176" s="223" t="str">
        <f>IFERROR(IF(SUMPRODUCT(US_Others!U181:V181/SUM(US_Others!U181:V181),US_Others!U$8:V$8)&gt;3.5,4,IF(SUMPRODUCT(US_Others!U181:V181/SUM(US_Others!U181:V181),US_Others!U$8:V$8)&gt;2.5,3,2)),"")</f>
        <v/>
      </c>
      <c r="BC176" s="223" t="str">
        <f>IFERROR(IF((US_Others!C181*US_Others!C$8/SUM(US_Others!C181,US_Others!H181,US_Others!N181)+ US_Others!H181*US_Others!H$8/SUM(US_Others!C181,US_Others!H181,US_Others!N181)+US_Others!N181*US_Others!N$8/SUM(US_Others!C181,US_Others!H181,US_Others!N181))&gt;3.5,4,IF((US_Others!C181*US_Others!C$8/SUM(US_Others!C181,US_Others!H181,US_Others!N181)+ US_Others!H181*US_Others!H$8/SUM(US_Others!C181,US_Others!H181,US_Others!N181)+US_Others!N181*US_Others!N$8/SUM(US_Others!C181,US_Others!H181,US_Others!N181))&gt;2.5,3,2)),"")</f>
        <v/>
      </c>
      <c r="BD176" s="223" t="str">
        <f>IFERROR(IF((US_Others!D181*US_Others!D$8/SUM(US_Others!D181,US_Others!I181,US_Others!O181)+US_Others!I181*US_Others!I$8/SUM(US_Others!D181,US_Others!I181,US_Others!O181)+US_Others!O181*US_Others!O$8/SUM(US_Others!D181,US_Others!I181,US_Others!O181))&gt;3.5,4,IF((US_Others!D181*US_Others!D$8/SUM(US_Others!D181,US_Others!I181,US_Others!O181)+US_Others!I181*US_Others!I$8/SUM(US_Others!D181,US_Others!I181,US_Others!O181)+US_Others!O181*US_Others!O$8/SUM(US_Others!D181,US_Others!I181,US_Others!O181))&gt;2.5,3,2)),"")</f>
        <v/>
      </c>
      <c r="BE176" s="223" t="str">
        <f>IFERROR(IF((US_Others!E181*US_Others!E$8/SUM(US_Others!E181,US_Others!J181,US_Others!P181,US_Others!W181)+US_Others!J181*US_Others!J$8/SUM(US_Others!E181,US_Others!J181,US_Others!P181,US_Others!W181)+US_Others!P181*US_Others!P$8/SUM(US_Others!E181,US_Others!J181,US_Others!P181,US_Others!W181)+US_Others!W181*US_Others!W$8/SUM(US_Others!E181,US_Others!J181,US_Others!P181,US_Others!W181))&gt;3.5,4,IF((US_Others!E181*US_Others!E$8/SUM(US_Others!E181,US_Others!J181,US_Others!P181,US_Others!W181)+US_Others!J181*US_Others!J$8/SUM(US_Others!E181,US_Others!J181,US_Others!P181,US_Others!W181)+US_Others!P181*US_Others!P$8/SUM(US_Others!E181,US_Others!J181,US_Others!P181,US_Others!W181)+US_Others!W181*US_Others!W$8/SUM(US_Others!E181,US_Others!J181,US_Others!P181,US_Others!W181))&gt;2.5,3,2)),"")</f>
        <v/>
      </c>
      <c r="BF176" s="223" t="str">
        <f>IFERROR(IF((US_Others!F181*US_Others!F$8/SUM(US_Others!F181,US_Others!K181,US_Others!Q181)+US_Others!K181*US_Others!K$8/SUM(US_Others!F181,US_Others!K181,US_Others!Q181)+US_Others!Q181*US_Others!Q$8/SUM(US_Others!F181,US_Others!K181,US_Others!Q181))&gt;3.5,4,IF((US_Others!F181*US_Others!F$8/SUM(US_Others!F181,US_Others!K181,US_Others!Q181)+US_Others!K181*US_Others!K$8/SUM(US_Others!F181,US_Others!K181,US_Others!Q181)+US_Others!Q181*US_Others!Q$8/SUM(US_Others!F181,US_Others!K181,US_Others!Q181))&gt;2.5,3,2)),"")</f>
        <v/>
      </c>
      <c r="BG176" s="223" t="str">
        <f>IFERROR(IF((US_Others!G181*US_Others!G$8/SUM(US_Others!G181,US_Others!L181,US_Others!R181)+US_Others!L181*US_Others!L$8/SUM(US_Others!G181,US_Others!L181,US_Others!R181)+US_Others!R181*US_Others!R$8/SUM(US_Others!G181,US_Others!L181,US_Others!R181))&gt;3.5,4,IF((US_Others!G181*US_Others!G$8/SUM(US_Others!G181,US_Others!L181,US_Others!R181)+US_Others!L181*US_Others!L$8/SUM(US_Others!G181,US_Others!L181,US_Others!R181)+US_Others!R181*US_Others!R$8/SUM(US_Others!G181,US_Others!L181,US_Others!R181))&gt;2.5,3,2)),"")</f>
        <v/>
      </c>
      <c r="BH176" s="219" t="str">
        <f>IFERROR(IF((US_Others!Z181*US_Others!Z$8/SUM(US_Others!Z181,US_Others!AB181)+US_Others!AB181*US_Others!AB$8/SUM(US_Others!Z181,US_Others!AB181))&gt;3.5,4,IF((US_Others!Z181*US_Others!Z$8/SUM(US_Others!Z181,US_Others!AB181)+US_Others!AB181*US_Others!AB$8/SUM(US_Others!Z181,US_Others!AB181))&gt;2.5,3,2)),"")</f>
        <v/>
      </c>
      <c r="BI176" s="219" t="str">
        <f>IFERROR(IF((US_Others!AA181*US_Others!AA$8/SUM(US_Others!AA181,US_Others!AC181)+US_Others!AC181*US_Others!AC$8/SUM(US_Others!AA181,US_Others!AC181))&gt;3.5,4,IF((US_Others!AA181*US_Others!AA$8/SUM(US_Others!AA181,US_Others!AC181)+US_Others!AC181*US_Others!AC$8/SUM(US_Others!AA181,US_Others!AC181))&gt;2.5,3,2)),"")</f>
        <v/>
      </c>
      <c r="BJ176" s="219" t="str">
        <f>IFERROR(US_Others!AD181*US_Others!AD$8/US_Others!AD181,"")</f>
        <v/>
      </c>
      <c r="BK176" s="74" t="str">
        <f>IFERROR(US_Others!AE181*US_Others!AE$8/US_Others!AE181,"")</f>
        <v/>
      </c>
      <c r="BL176" s="219" t="str">
        <f>IFERROR(IF(SUMPRODUCT(US_Others!AG181:AI181/SUM(US_Others!AG181:AI181),US_Others!AG$8:AI$8)&gt;3.5,4,IF(SUMPRODUCT(US_Others!AG181:AI181/SUM(US_Others!AG181:AI181),US_Others!AG$8:AI$8)&gt;2.5,3,2)),"")</f>
        <v/>
      </c>
      <c r="BM176" s="219" t="str">
        <f>IFERROR(US_Others!AL181*US_Others!AL$8/US_Others!AL181,"")</f>
        <v/>
      </c>
    </row>
    <row r="177" spans="1:65">
      <c r="A177" s="200" t="s">
        <v>310</v>
      </c>
      <c r="B177" s="332">
        <v>336991</v>
      </c>
      <c r="C177" s="333">
        <f>SUM(US_CO2!C180:AX180)</f>
        <v>4.8237016414099818E-2</v>
      </c>
      <c r="D177" s="333">
        <f>SUM(US_CH4!C180:AC180)</f>
        <v>2.6354135636727421E-5</v>
      </c>
      <c r="E177" s="333">
        <f>SUM(US_N2O!C180:AA180)</f>
        <v>3.212741127029378E-5</v>
      </c>
      <c r="F177" s="332">
        <f>US_Others!V182+US_Others!U182</f>
        <v>0</v>
      </c>
      <c r="G177" s="332">
        <f>US_Others!C182+US_Others!H182+US_Others!N182</f>
        <v>0</v>
      </c>
      <c r="H177" s="332">
        <f>US_Others!D182+US_Others!I182+US_Others!O182</f>
        <v>0</v>
      </c>
      <c r="I177" s="332">
        <f>US_Others!E182+US_Others!J182+US_Others!P182+US_Others!W182</f>
        <v>0</v>
      </c>
      <c r="J177" s="332">
        <f>US_Others!F182+US_Others!K182+US_Others!Q182</f>
        <v>0</v>
      </c>
      <c r="K177" s="332">
        <f>US_Others!G182+US_Others!L182+US_Others!R182</f>
        <v>0</v>
      </c>
      <c r="L177" s="332">
        <f>US_Others!Z182+US_Others!AB182</f>
        <v>0</v>
      </c>
      <c r="M177" s="332">
        <f>US_Others!AA182+US_Others!AC182</f>
        <v>0</v>
      </c>
      <c r="N177" s="332">
        <f>US_Others!AD182</f>
        <v>0</v>
      </c>
      <c r="O177" s="332">
        <f>US_Others!AE182</f>
        <v>0</v>
      </c>
      <c r="P177" s="332">
        <f>SUM(US_Others!AG182:AI182)</f>
        <v>0</v>
      </c>
      <c r="Q177" s="332">
        <f>US_Others!AL182</f>
        <v>0</v>
      </c>
      <c r="R177" s="332"/>
      <c r="S177" s="334">
        <f t="shared" si="2"/>
        <v>48.23701641409982</v>
      </c>
      <c r="T177" s="334">
        <f>D177*1000/Spec!I$6</f>
        <v>1.0541654254690969E-3</v>
      </c>
      <c r="U177" s="334">
        <f>E177*1000/Spec!I$7</f>
        <v>1.0781010493387174E-4</v>
      </c>
      <c r="V177" s="334">
        <f>F177*1000/Spec!I$8</f>
        <v>0</v>
      </c>
      <c r="W177" s="334">
        <f>G177*1000/Spec!I$9</f>
        <v>0</v>
      </c>
      <c r="X177" s="334">
        <f>H177*1000/Spec!I$10</f>
        <v>0</v>
      </c>
      <c r="Y177" s="334">
        <f>I177*1000/Spec!I$11</f>
        <v>0</v>
      </c>
      <c r="Z177" s="334">
        <f>J177*1000/Spec!I$12</f>
        <v>0</v>
      </c>
      <c r="AA177" s="334">
        <f>K177*1000/Spec!I$15</f>
        <v>0</v>
      </c>
      <c r="AB177" s="334">
        <f>L177*1000/Spec!I$17</f>
        <v>0</v>
      </c>
      <c r="AC177" s="334">
        <f>M177*1000/Spec!I$18</f>
        <v>0</v>
      </c>
      <c r="AD177" s="335">
        <f>N177*1000/Spec!I$25</f>
        <v>0</v>
      </c>
      <c r="AE177" s="335">
        <f>O177*1000/Spec!I$26</f>
        <v>0</v>
      </c>
      <c r="AF177" s="334">
        <f>P177*1000/Spec!I$21</f>
        <v>0</v>
      </c>
      <c r="AG177" s="334">
        <f>Q177*1000/Spec!I$22</f>
        <v>0</v>
      </c>
      <c r="AI177" s="200">
        <f>S177/'2007output'!$C175</f>
        <v>7.2854578483763513E-3</v>
      </c>
      <c r="AJ177" s="200">
        <f>T177/'2007output'!$C175</f>
        <v>1.592154395814978E-7</v>
      </c>
      <c r="AK177" s="200">
        <f>U177/'2007output'!$C175</f>
        <v>1.6283054664532812E-8</v>
      </c>
      <c r="AL177" s="200">
        <f>V177/'2007output'!$C175</f>
        <v>0</v>
      </c>
      <c r="AM177" s="200">
        <f>W177/'2007output'!$C175</f>
        <v>0</v>
      </c>
      <c r="AN177" s="200">
        <f>X177/'2007output'!$C175</f>
        <v>0</v>
      </c>
      <c r="AO177" s="200">
        <f>Y177/'2007output'!$C175</f>
        <v>0</v>
      </c>
      <c r="AP177" s="200">
        <f>Z177/'2007output'!$C175</f>
        <v>0</v>
      </c>
      <c r="AQ177" s="200">
        <f>AA177/'2007output'!$C175</f>
        <v>0</v>
      </c>
      <c r="AR177" s="200">
        <f>AB177/'2007output'!$C175</f>
        <v>0</v>
      </c>
      <c r="AS177" s="200">
        <f>AC177/'2007output'!$C175</f>
        <v>0</v>
      </c>
      <c r="AT177" s="200">
        <f>AD177/'2007output'!$C175</f>
        <v>0</v>
      </c>
      <c r="AU177" s="200">
        <f>AE177/'2007output'!$C175</f>
        <v>0</v>
      </c>
      <c r="AV177" s="200">
        <f>AF177/'2007output'!$C175</f>
        <v>0</v>
      </c>
      <c r="AW177" s="200">
        <f>AG177/'2007output'!$C175</f>
        <v>0</v>
      </c>
      <c r="AY177" s="370">
        <f>IFERROR(IF(SUMPRODUCT(US_CO2!C180:AX180/SUM(US_CO2!C180:AX180),US_CO2!C$6:AX$6)&gt;3.5,4,IF(SUMPRODUCT(US_CO2!C180:AX180/SUM(US_CO2!C180:AX180),US_CO2!C$6:AX$6)&gt;2.5,3,2)),"")</f>
        <v>4</v>
      </c>
      <c r="AZ177" s="370">
        <f>IFERROR(IF(SUMPRODUCT(US_CH4!C180:AC180/SUM(US_CH4!C180:AC180),US_CH4!C$6:AC$6)&gt;3.5,4,IF(SUMPRODUCT(US_CH4!C180:AC180/SUM(US_CH4!C180:AC180),US_CH4!C$6:AC$6)&gt;2.5,3,2)),"")</f>
        <v>4</v>
      </c>
      <c r="BA177" s="223">
        <f>IFERROR(IF(SUMPRODUCT(US_N2O!C180:AA180/SUM(US_N2O!C180:AA180),US_N2O!C$6:AA$6)&gt;3.5,4,IF(SUMPRODUCT(US_N2O!C180:AA180/SUM(US_N2O!C180:AA180),US_N2O!C$6:AA$6)&gt;2.5,3,2)),"")</f>
        <v>4</v>
      </c>
      <c r="BB177" s="223" t="str">
        <f>IFERROR(IF(SUMPRODUCT(US_Others!U182:V182/SUM(US_Others!U182:V182),US_Others!U$8:V$8)&gt;3.5,4,IF(SUMPRODUCT(US_Others!U182:V182/SUM(US_Others!U182:V182),US_Others!U$8:V$8)&gt;2.5,3,2)),"")</f>
        <v/>
      </c>
      <c r="BC177" s="223" t="str">
        <f>IFERROR(IF((US_Others!C182*US_Others!C$8/SUM(US_Others!C182,US_Others!H182,US_Others!N182)+ US_Others!H182*US_Others!H$8/SUM(US_Others!C182,US_Others!H182,US_Others!N182)+US_Others!N182*US_Others!N$8/SUM(US_Others!C182,US_Others!H182,US_Others!N182))&gt;3.5,4,IF((US_Others!C182*US_Others!C$8/SUM(US_Others!C182,US_Others!H182,US_Others!N182)+ US_Others!H182*US_Others!H$8/SUM(US_Others!C182,US_Others!H182,US_Others!N182)+US_Others!N182*US_Others!N$8/SUM(US_Others!C182,US_Others!H182,US_Others!N182))&gt;2.5,3,2)),"")</f>
        <v/>
      </c>
      <c r="BD177" s="223" t="str">
        <f>IFERROR(IF((US_Others!D182*US_Others!D$8/SUM(US_Others!D182,US_Others!I182,US_Others!O182)+US_Others!I182*US_Others!I$8/SUM(US_Others!D182,US_Others!I182,US_Others!O182)+US_Others!O182*US_Others!O$8/SUM(US_Others!D182,US_Others!I182,US_Others!O182))&gt;3.5,4,IF((US_Others!D182*US_Others!D$8/SUM(US_Others!D182,US_Others!I182,US_Others!O182)+US_Others!I182*US_Others!I$8/SUM(US_Others!D182,US_Others!I182,US_Others!O182)+US_Others!O182*US_Others!O$8/SUM(US_Others!D182,US_Others!I182,US_Others!O182))&gt;2.5,3,2)),"")</f>
        <v/>
      </c>
      <c r="BE177" s="223" t="str">
        <f>IFERROR(IF((US_Others!E182*US_Others!E$8/SUM(US_Others!E182,US_Others!J182,US_Others!P182,US_Others!W182)+US_Others!J182*US_Others!J$8/SUM(US_Others!E182,US_Others!J182,US_Others!P182,US_Others!W182)+US_Others!P182*US_Others!P$8/SUM(US_Others!E182,US_Others!J182,US_Others!P182,US_Others!W182)+US_Others!W182*US_Others!W$8/SUM(US_Others!E182,US_Others!J182,US_Others!P182,US_Others!W182))&gt;3.5,4,IF((US_Others!E182*US_Others!E$8/SUM(US_Others!E182,US_Others!J182,US_Others!P182,US_Others!W182)+US_Others!J182*US_Others!J$8/SUM(US_Others!E182,US_Others!J182,US_Others!P182,US_Others!W182)+US_Others!P182*US_Others!P$8/SUM(US_Others!E182,US_Others!J182,US_Others!P182,US_Others!W182)+US_Others!W182*US_Others!W$8/SUM(US_Others!E182,US_Others!J182,US_Others!P182,US_Others!W182))&gt;2.5,3,2)),"")</f>
        <v/>
      </c>
      <c r="BF177" s="223" t="str">
        <f>IFERROR(IF((US_Others!F182*US_Others!F$8/SUM(US_Others!F182,US_Others!K182,US_Others!Q182)+US_Others!K182*US_Others!K$8/SUM(US_Others!F182,US_Others!K182,US_Others!Q182)+US_Others!Q182*US_Others!Q$8/SUM(US_Others!F182,US_Others!K182,US_Others!Q182))&gt;3.5,4,IF((US_Others!F182*US_Others!F$8/SUM(US_Others!F182,US_Others!K182,US_Others!Q182)+US_Others!K182*US_Others!K$8/SUM(US_Others!F182,US_Others!K182,US_Others!Q182)+US_Others!Q182*US_Others!Q$8/SUM(US_Others!F182,US_Others!K182,US_Others!Q182))&gt;2.5,3,2)),"")</f>
        <v/>
      </c>
      <c r="BG177" s="223" t="str">
        <f>IFERROR(IF((US_Others!G182*US_Others!G$8/SUM(US_Others!G182,US_Others!L182,US_Others!R182)+US_Others!L182*US_Others!L$8/SUM(US_Others!G182,US_Others!L182,US_Others!R182)+US_Others!R182*US_Others!R$8/SUM(US_Others!G182,US_Others!L182,US_Others!R182))&gt;3.5,4,IF((US_Others!G182*US_Others!G$8/SUM(US_Others!G182,US_Others!L182,US_Others!R182)+US_Others!L182*US_Others!L$8/SUM(US_Others!G182,US_Others!L182,US_Others!R182)+US_Others!R182*US_Others!R$8/SUM(US_Others!G182,US_Others!L182,US_Others!R182))&gt;2.5,3,2)),"")</f>
        <v/>
      </c>
      <c r="BH177" s="219" t="str">
        <f>IFERROR(IF((US_Others!Z182*US_Others!Z$8/SUM(US_Others!Z182,US_Others!AB182)+US_Others!AB182*US_Others!AB$8/SUM(US_Others!Z182,US_Others!AB182))&gt;3.5,4,IF((US_Others!Z182*US_Others!Z$8/SUM(US_Others!Z182,US_Others!AB182)+US_Others!AB182*US_Others!AB$8/SUM(US_Others!Z182,US_Others!AB182))&gt;2.5,3,2)),"")</f>
        <v/>
      </c>
      <c r="BI177" s="219" t="str">
        <f>IFERROR(IF((US_Others!AA182*US_Others!AA$8/SUM(US_Others!AA182,US_Others!AC182)+US_Others!AC182*US_Others!AC$8/SUM(US_Others!AA182,US_Others!AC182))&gt;3.5,4,IF((US_Others!AA182*US_Others!AA$8/SUM(US_Others!AA182,US_Others!AC182)+US_Others!AC182*US_Others!AC$8/SUM(US_Others!AA182,US_Others!AC182))&gt;2.5,3,2)),"")</f>
        <v/>
      </c>
      <c r="BJ177" s="219" t="str">
        <f>IFERROR(US_Others!AD182*US_Others!AD$8/US_Others!AD182,"")</f>
        <v/>
      </c>
      <c r="BK177" s="74" t="str">
        <f>IFERROR(US_Others!AE182*US_Others!AE$8/US_Others!AE182,"")</f>
        <v/>
      </c>
      <c r="BL177" s="219" t="str">
        <f>IFERROR(IF(SUMPRODUCT(US_Others!AG182:AI182/SUM(US_Others!AG182:AI182),US_Others!AG$8:AI$8)&gt;3.5,4,IF(SUMPRODUCT(US_Others!AG182:AI182/SUM(US_Others!AG182:AI182),US_Others!AG$8:AI$8)&gt;2.5,3,2)),"")</f>
        <v/>
      </c>
      <c r="BM177" s="219" t="str">
        <f>IFERROR(US_Others!AL182*US_Others!AL$8/US_Others!AL182,"")</f>
        <v/>
      </c>
    </row>
    <row r="178" spans="1:65">
      <c r="A178" s="200" t="s">
        <v>311</v>
      </c>
      <c r="B178" s="332">
        <v>336992</v>
      </c>
      <c r="C178" s="333">
        <f>SUM(US_CO2!C181:AX181)</f>
        <v>0.32491310206693164</v>
      </c>
      <c r="D178" s="333">
        <f>SUM(US_CH4!C181:AC181)</f>
        <v>1.7035576635827802E-4</v>
      </c>
      <c r="E178" s="333">
        <f>SUM(US_N2O!C181:AA181)</f>
        <v>1.9633550670932663E-4</v>
      </c>
      <c r="F178" s="332">
        <f>US_Others!V183+US_Others!U183</f>
        <v>0</v>
      </c>
      <c r="G178" s="332">
        <f>US_Others!C183+US_Others!H183+US_Others!N183</f>
        <v>0</v>
      </c>
      <c r="H178" s="332">
        <f>US_Others!D183+US_Others!I183+US_Others!O183</f>
        <v>0</v>
      </c>
      <c r="I178" s="332">
        <f>US_Others!E183+US_Others!J183+US_Others!P183+US_Others!W183</f>
        <v>0</v>
      </c>
      <c r="J178" s="332">
        <f>US_Others!F183+US_Others!K183+US_Others!Q183</f>
        <v>0</v>
      </c>
      <c r="K178" s="332">
        <f>US_Others!G183+US_Others!L183+US_Others!R183</f>
        <v>0</v>
      </c>
      <c r="L178" s="332">
        <f>US_Others!Z183+US_Others!AB183</f>
        <v>0</v>
      </c>
      <c r="M178" s="332">
        <f>US_Others!AA183+US_Others!AC183</f>
        <v>0</v>
      </c>
      <c r="N178" s="332">
        <f>US_Others!AD183</f>
        <v>0</v>
      </c>
      <c r="O178" s="332">
        <f>US_Others!AE183</f>
        <v>0</v>
      </c>
      <c r="P178" s="332">
        <f>SUM(US_Others!AG183:AI183)</f>
        <v>0</v>
      </c>
      <c r="Q178" s="332">
        <f>US_Others!AL183</f>
        <v>0</v>
      </c>
      <c r="R178" s="332"/>
      <c r="S178" s="334">
        <f t="shared" si="2"/>
        <v>324.91310206693163</v>
      </c>
      <c r="T178" s="334">
        <f>D178*1000/Spec!I$6</f>
        <v>6.8142306543311206E-3</v>
      </c>
      <c r="U178" s="334">
        <f>E178*1000/Spec!I$7</f>
        <v>6.5884398224606258E-4</v>
      </c>
      <c r="V178" s="334">
        <f>F178*1000/Spec!I$8</f>
        <v>0</v>
      </c>
      <c r="W178" s="334">
        <f>G178*1000/Spec!I$9</f>
        <v>0</v>
      </c>
      <c r="X178" s="334">
        <f>H178*1000/Spec!I$10</f>
        <v>0</v>
      </c>
      <c r="Y178" s="334">
        <f>I178*1000/Spec!I$11</f>
        <v>0</v>
      </c>
      <c r="Z178" s="334">
        <f>J178*1000/Spec!I$12</f>
        <v>0</v>
      </c>
      <c r="AA178" s="334">
        <f>K178*1000/Spec!I$15</f>
        <v>0</v>
      </c>
      <c r="AB178" s="334">
        <f>L178*1000/Spec!I$17</f>
        <v>0</v>
      </c>
      <c r="AC178" s="334">
        <f>M178*1000/Spec!I$18</f>
        <v>0</v>
      </c>
      <c r="AD178" s="335">
        <f>N178*1000/Spec!I$25</f>
        <v>0</v>
      </c>
      <c r="AE178" s="335">
        <f>O178*1000/Spec!I$26</f>
        <v>0</v>
      </c>
      <c r="AF178" s="334">
        <f>P178*1000/Spec!I$21</f>
        <v>0</v>
      </c>
      <c r="AG178" s="334">
        <f>Q178*1000/Spec!I$22</f>
        <v>0</v>
      </c>
      <c r="AI178" s="200">
        <f>S178/'2007output'!$C176</f>
        <v>2.8483659337856723E-2</v>
      </c>
      <c r="AJ178" s="200">
        <f>T178/'2007output'!$C176</f>
        <v>5.9737272326914359E-7</v>
      </c>
      <c r="AK178" s="200">
        <f>U178/'2007output'!$C176</f>
        <v>5.7757866419397085E-8</v>
      </c>
      <c r="AL178" s="200">
        <f>V178/'2007output'!$C176</f>
        <v>0</v>
      </c>
      <c r="AM178" s="200">
        <f>W178/'2007output'!$C176</f>
        <v>0</v>
      </c>
      <c r="AN178" s="200">
        <f>X178/'2007output'!$C176</f>
        <v>0</v>
      </c>
      <c r="AO178" s="200">
        <f>Y178/'2007output'!$C176</f>
        <v>0</v>
      </c>
      <c r="AP178" s="200">
        <f>Z178/'2007output'!$C176</f>
        <v>0</v>
      </c>
      <c r="AQ178" s="200">
        <f>AA178/'2007output'!$C176</f>
        <v>0</v>
      </c>
      <c r="AR178" s="200">
        <f>AB178/'2007output'!$C176</f>
        <v>0</v>
      </c>
      <c r="AS178" s="200">
        <f>AC178/'2007output'!$C176</f>
        <v>0</v>
      </c>
      <c r="AT178" s="200">
        <f>AD178/'2007output'!$C176</f>
        <v>0</v>
      </c>
      <c r="AU178" s="200">
        <f>AE178/'2007output'!$C176</f>
        <v>0</v>
      </c>
      <c r="AV178" s="200">
        <f>AF178/'2007output'!$C176</f>
        <v>0</v>
      </c>
      <c r="AW178" s="200">
        <f>AG178/'2007output'!$C176</f>
        <v>0</v>
      </c>
      <c r="AY178" s="370">
        <f>IFERROR(IF(SUMPRODUCT(US_CO2!C181:AX181/SUM(US_CO2!C181:AX181),US_CO2!C$6:AX$6)&gt;3.5,4,IF(SUMPRODUCT(US_CO2!C181:AX181/SUM(US_CO2!C181:AX181),US_CO2!C$6:AX$6)&gt;2.5,3,2)),"")</f>
        <v>4</v>
      </c>
      <c r="AZ178" s="370">
        <f>IFERROR(IF(SUMPRODUCT(US_CH4!C181:AC181/SUM(US_CH4!C181:AC181),US_CH4!C$6:AC$6)&gt;3.5,4,IF(SUMPRODUCT(US_CH4!C181:AC181/SUM(US_CH4!C181:AC181),US_CH4!C$6:AC$6)&gt;2.5,3,2)),"")</f>
        <v>4</v>
      </c>
      <c r="BA178" s="223">
        <f>IFERROR(IF(SUMPRODUCT(US_N2O!C181:AA181/SUM(US_N2O!C181:AA181),US_N2O!C$6:AA$6)&gt;3.5,4,IF(SUMPRODUCT(US_N2O!C181:AA181/SUM(US_N2O!C181:AA181),US_N2O!C$6:AA$6)&gt;2.5,3,2)),"")</f>
        <v>4</v>
      </c>
      <c r="BB178" s="223" t="str">
        <f>IFERROR(IF(SUMPRODUCT(US_Others!U183:V183/SUM(US_Others!U183:V183),US_Others!U$8:V$8)&gt;3.5,4,IF(SUMPRODUCT(US_Others!U183:V183/SUM(US_Others!U183:V183),US_Others!U$8:V$8)&gt;2.5,3,2)),"")</f>
        <v/>
      </c>
      <c r="BC178" s="223" t="str">
        <f>IFERROR(IF((US_Others!C183*US_Others!C$8/SUM(US_Others!C183,US_Others!H183,US_Others!N183)+ US_Others!H183*US_Others!H$8/SUM(US_Others!C183,US_Others!H183,US_Others!N183)+US_Others!N183*US_Others!N$8/SUM(US_Others!C183,US_Others!H183,US_Others!N183))&gt;3.5,4,IF((US_Others!C183*US_Others!C$8/SUM(US_Others!C183,US_Others!H183,US_Others!N183)+ US_Others!H183*US_Others!H$8/SUM(US_Others!C183,US_Others!H183,US_Others!N183)+US_Others!N183*US_Others!N$8/SUM(US_Others!C183,US_Others!H183,US_Others!N183))&gt;2.5,3,2)),"")</f>
        <v/>
      </c>
      <c r="BD178" s="223" t="str">
        <f>IFERROR(IF((US_Others!D183*US_Others!D$8/SUM(US_Others!D183,US_Others!I183,US_Others!O183)+US_Others!I183*US_Others!I$8/SUM(US_Others!D183,US_Others!I183,US_Others!O183)+US_Others!O183*US_Others!O$8/SUM(US_Others!D183,US_Others!I183,US_Others!O183))&gt;3.5,4,IF((US_Others!D183*US_Others!D$8/SUM(US_Others!D183,US_Others!I183,US_Others!O183)+US_Others!I183*US_Others!I$8/SUM(US_Others!D183,US_Others!I183,US_Others!O183)+US_Others!O183*US_Others!O$8/SUM(US_Others!D183,US_Others!I183,US_Others!O183))&gt;2.5,3,2)),"")</f>
        <v/>
      </c>
      <c r="BE178" s="223" t="str">
        <f>IFERROR(IF((US_Others!E183*US_Others!E$8/SUM(US_Others!E183,US_Others!J183,US_Others!P183,US_Others!W183)+US_Others!J183*US_Others!J$8/SUM(US_Others!E183,US_Others!J183,US_Others!P183,US_Others!W183)+US_Others!P183*US_Others!P$8/SUM(US_Others!E183,US_Others!J183,US_Others!P183,US_Others!W183)+US_Others!W183*US_Others!W$8/SUM(US_Others!E183,US_Others!J183,US_Others!P183,US_Others!W183))&gt;3.5,4,IF((US_Others!E183*US_Others!E$8/SUM(US_Others!E183,US_Others!J183,US_Others!P183,US_Others!W183)+US_Others!J183*US_Others!J$8/SUM(US_Others!E183,US_Others!J183,US_Others!P183,US_Others!W183)+US_Others!P183*US_Others!P$8/SUM(US_Others!E183,US_Others!J183,US_Others!P183,US_Others!W183)+US_Others!W183*US_Others!W$8/SUM(US_Others!E183,US_Others!J183,US_Others!P183,US_Others!W183))&gt;2.5,3,2)),"")</f>
        <v/>
      </c>
      <c r="BF178" s="223" t="str">
        <f>IFERROR(IF((US_Others!F183*US_Others!F$8/SUM(US_Others!F183,US_Others!K183,US_Others!Q183)+US_Others!K183*US_Others!K$8/SUM(US_Others!F183,US_Others!K183,US_Others!Q183)+US_Others!Q183*US_Others!Q$8/SUM(US_Others!F183,US_Others!K183,US_Others!Q183))&gt;3.5,4,IF((US_Others!F183*US_Others!F$8/SUM(US_Others!F183,US_Others!K183,US_Others!Q183)+US_Others!K183*US_Others!K$8/SUM(US_Others!F183,US_Others!K183,US_Others!Q183)+US_Others!Q183*US_Others!Q$8/SUM(US_Others!F183,US_Others!K183,US_Others!Q183))&gt;2.5,3,2)),"")</f>
        <v/>
      </c>
      <c r="BG178" s="223" t="str">
        <f>IFERROR(IF((US_Others!G183*US_Others!G$8/SUM(US_Others!G183,US_Others!L183,US_Others!R183)+US_Others!L183*US_Others!L$8/SUM(US_Others!G183,US_Others!L183,US_Others!R183)+US_Others!R183*US_Others!R$8/SUM(US_Others!G183,US_Others!L183,US_Others!R183))&gt;3.5,4,IF((US_Others!G183*US_Others!G$8/SUM(US_Others!G183,US_Others!L183,US_Others!R183)+US_Others!L183*US_Others!L$8/SUM(US_Others!G183,US_Others!L183,US_Others!R183)+US_Others!R183*US_Others!R$8/SUM(US_Others!G183,US_Others!L183,US_Others!R183))&gt;2.5,3,2)),"")</f>
        <v/>
      </c>
      <c r="BH178" s="219" t="str">
        <f>IFERROR(IF((US_Others!Z183*US_Others!Z$8/SUM(US_Others!Z183,US_Others!AB183)+US_Others!AB183*US_Others!AB$8/SUM(US_Others!Z183,US_Others!AB183))&gt;3.5,4,IF((US_Others!Z183*US_Others!Z$8/SUM(US_Others!Z183,US_Others!AB183)+US_Others!AB183*US_Others!AB$8/SUM(US_Others!Z183,US_Others!AB183))&gt;2.5,3,2)),"")</f>
        <v/>
      </c>
      <c r="BI178" s="219" t="str">
        <f>IFERROR(IF((US_Others!AA183*US_Others!AA$8/SUM(US_Others!AA183,US_Others!AC183)+US_Others!AC183*US_Others!AC$8/SUM(US_Others!AA183,US_Others!AC183))&gt;3.5,4,IF((US_Others!AA183*US_Others!AA$8/SUM(US_Others!AA183,US_Others!AC183)+US_Others!AC183*US_Others!AC$8/SUM(US_Others!AA183,US_Others!AC183))&gt;2.5,3,2)),"")</f>
        <v/>
      </c>
      <c r="BJ178" s="219" t="str">
        <f>IFERROR(US_Others!AD183*US_Others!AD$8/US_Others!AD183,"")</f>
        <v/>
      </c>
      <c r="BK178" s="74" t="str">
        <f>IFERROR(US_Others!AE183*US_Others!AE$8/US_Others!AE183,"")</f>
        <v/>
      </c>
      <c r="BL178" s="219" t="str">
        <f>IFERROR(IF(SUMPRODUCT(US_Others!AG183:AI183/SUM(US_Others!AG183:AI183),US_Others!AG$8:AI$8)&gt;3.5,4,IF(SUMPRODUCT(US_Others!AG183:AI183/SUM(US_Others!AG183:AI183),US_Others!AG$8:AI$8)&gt;2.5,3,2)),"")</f>
        <v/>
      </c>
      <c r="BM178" s="219" t="str">
        <f>IFERROR(US_Others!AL183*US_Others!AL$8/US_Others!AL183,"")</f>
        <v/>
      </c>
    </row>
    <row r="179" spans="1:65">
      <c r="A179" s="200" t="s">
        <v>312</v>
      </c>
      <c r="B179" s="332">
        <v>336999</v>
      </c>
      <c r="C179" s="333">
        <f>SUM(US_CO2!C182:AX182)</f>
        <v>0.12155899159957866</v>
      </c>
      <c r="D179" s="333">
        <f>SUM(US_CH4!C182:AC182)</f>
        <v>6.4287017190875964E-5</v>
      </c>
      <c r="E179" s="333">
        <f>SUM(US_N2O!C182:AA182)</f>
        <v>7.2946930641225503E-5</v>
      </c>
      <c r="F179" s="332">
        <f>US_Others!V184+US_Others!U184</f>
        <v>0</v>
      </c>
      <c r="G179" s="332">
        <f>US_Others!C184+US_Others!H184+US_Others!N184</f>
        <v>9.3651649393877155E-6</v>
      </c>
      <c r="H179" s="332">
        <f>US_Others!D184+US_Others!I184+US_Others!O184</f>
        <v>1.5358870500595855E-4</v>
      </c>
      <c r="I179" s="332">
        <f>US_Others!E184+US_Others!J184+US_Others!P184+US_Others!W184</f>
        <v>7.0987950240558888E-4</v>
      </c>
      <c r="J179" s="332">
        <f>US_Others!F184+US_Others!K184+US_Others!Q184</f>
        <v>1.2268366070597908E-4</v>
      </c>
      <c r="K179" s="332">
        <f>US_Others!G184+US_Others!L184+US_Others!R184</f>
        <v>1.2174714421204033E-5</v>
      </c>
      <c r="L179" s="332">
        <f>US_Others!Z184+US_Others!AB184</f>
        <v>0</v>
      </c>
      <c r="M179" s="332">
        <f>US_Others!AA184+US_Others!AC184</f>
        <v>0</v>
      </c>
      <c r="N179" s="332">
        <f>US_Others!AD184</f>
        <v>0</v>
      </c>
      <c r="O179" s="332">
        <f>US_Others!AE184</f>
        <v>0</v>
      </c>
      <c r="P179" s="332">
        <f>SUM(US_Others!AG184:AI184)</f>
        <v>0</v>
      </c>
      <c r="Q179" s="332">
        <f>US_Others!AL184</f>
        <v>0</v>
      </c>
      <c r="R179" s="332"/>
      <c r="S179" s="334">
        <f t="shared" si="2"/>
        <v>121.55899159957866</v>
      </c>
      <c r="T179" s="334">
        <f>D179*1000/Spec!I$6</f>
        <v>2.5714806876350389E-3</v>
      </c>
      <c r="U179" s="334">
        <f>E179*1000/Spec!I$7</f>
        <v>2.4478835785646138E-4</v>
      </c>
      <c r="V179" s="334">
        <f>F179*1000/Spec!I$8</f>
        <v>0</v>
      </c>
      <c r="W179" s="334">
        <f>G179*1000/Spec!I$9</f>
        <v>1.3874318428722541E-5</v>
      </c>
      <c r="X179" s="334">
        <f>H179*1000/Spec!I$10</f>
        <v>4.3882487144559586E-5</v>
      </c>
      <c r="Y179" s="334">
        <f>I179*1000/Spec!I$11</f>
        <v>4.9641923245146075E-4</v>
      </c>
      <c r="Z179" s="334">
        <f>J179*1000/Spec!I$12</f>
        <v>2.7446009106483015E-5</v>
      </c>
      <c r="AA179" s="334">
        <f>K179*1000/Spec!I$15</f>
        <v>1.2410514190829799E-6</v>
      </c>
      <c r="AB179" s="334">
        <f>L179*1000/Spec!I$17</f>
        <v>0</v>
      </c>
      <c r="AC179" s="334">
        <f>M179*1000/Spec!I$18</f>
        <v>0</v>
      </c>
      <c r="AD179" s="335">
        <f>N179*1000/Spec!I$25</f>
        <v>0</v>
      </c>
      <c r="AE179" s="335">
        <f>O179*1000/Spec!I$26</f>
        <v>0</v>
      </c>
      <c r="AF179" s="334">
        <f>P179*1000/Spec!I$21</f>
        <v>0</v>
      </c>
      <c r="AG179" s="334">
        <f>Q179*1000/Spec!I$22</f>
        <v>0</v>
      </c>
      <c r="AI179" s="200">
        <f>S179/'2007output'!$C177</f>
        <v>1.5223417858431893E-2</v>
      </c>
      <c r="AJ179" s="200">
        <f>T179/'2007output'!$C177</f>
        <v>3.2203890890858344E-7</v>
      </c>
      <c r="AK179" s="200">
        <f>U179/'2007output'!$C177</f>
        <v>3.0656024778517393E-8</v>
      </c>
      <c r="AL179" s="200">
        <f>V179/'2007output'!$C177</f>
        <v>0</v>
      </c>
      <c r="AM179" s="200">
        <f>W179/'2007output'!$C177</f>
        <v>1.7375477055382018E-9</v>
      </c>
      <c r="AN179" s="200">
        <f>X179/'2007output'!$C177</f>
        <v>5.4956151715165416E-9</v>
      </c>
      <c r="AO179" s="200">
        <f>Y179/'2007output'!$C177</f>
        <v>6.2168970876826646E-8</v>
      </c>
      <c r="AP179" s="200">
        <f>Z179/'2007output'!$C177</f>
        <v>3.4371958805864764E-9</v>
      </c>
      <c r="AQ179" s="200">
        <f>AA179/'2007output'!$C177</f>
        <v>1.554228452201603E-10</v>
      </c>
      <c r="AR179" s="200">
        <f>AB179/'2007output'!$C177</f>
        <v>0</v>
      </c>
      <c r="AS179" s="200">
        <f>AC179/'2007output'!$C177</f>
        <v>0</v>
      </c>
      <c r="AT179" s="200">
        <f>AD179/'2007output'!$C177</f>
        <v>0</v>
      </c>
      <c r="AU179" s="200">
        <f>AE179/'2007output'!$C177</f>
        <v>0</v>
      </c>
      <c r="AV179" s="200">
        <f>AF179/'2007output'!$C177</f>
        <v>0</v>
      </c>
      <c r="AW179" s="200">
        <f>AG179/'2007output'!$C177</f>
        <v>0</v>
      </c>
      <c r="AY179" s="370">
        <f>IFERROR(IF(SUMPRODUCT(US_CO2!C182:AX182/SUM(US_CO2!C182:AX182),US_CO2!C$6:AX$6)&gt;3.5,4,IF(SUMPRODUCT(US_CO2!C182:AX182/SUM(US_CO2!C182:AX182),US_CO2!C$6:AX$6)&gt;2.5,3,2)),"")</f>
        <v>4</v>
      </c>
      <c r="AZ179" s="370">
        <f>IFERROR(IF(SUMPRODUCT(US_CH4!C182:AC182/SUM(US_CH4!C182:AC182),US_CH4!C$6:AC$6)&gt;3.5,4,IF(SUMPRODUCT(US_CH4!C182:AC182/SUM(US_CH4!C182:AC182),US_CH4!C$6:AC$6)&gt;2.5,3,2)),"")</f>
        <v>4</v>
      </c>
      <c r="BA179" s="223">
        <f>IFERROR(IF(SUMPRODUCT(US_N2O!C182:AA182/SUM(US_N2O!C182:AA182),US_N2O!C$6:AA$6)&gt;3.5,4,IF(SUMPRODUCT(US_N2O!C182:AA182/SUM(US_N2O!C182:AA182),US_N2O!C$6:AA$6)&gt;2.5,3,2)),"")</f>
        <v>4</v>
      </c>
      <c r="BB179" s="223" t="str">
        <f>IFERROR(IF(SUMPRODUCT(US_Others!U184:V184/SUM(US_Others!U184:V184),US_Others!U$8:V$8)&gt;3.5,4,IF(SUMPRODUCT(US_Others!U184:V184/SUM(US_Others!U184:V184),US_Others!U$8:V$8)&gt;2.5,3,2)),"")</f>
        <v/>
      </c>
      <c r="BC179" s="223">
        <f>IFERROR(IF((US_Others!C184*US_Others!C$8/SUM(US_Others!C184,US_Others!H184,US_Others!N184)+ US_Others!H184*US_Others!H$8/SUM(US_Others!C184,US_Others!H184,US_Others!N184)+US_Others!N184*US_Others!N$8/SUM(US_Others!C184,US_Others!H184,US_Others!N184))&gt;3.5,4,IF((US_Others!C184*US_Others!C$8/SUM(US_Others!C184,US_Others!H184,US_Others!N184)+ US_Others!H184*US_Others!H$8/SUM(US_Others!C184,US_Others!H184,US_Others!N184)+US_Others!N184*US_Others!N$8/SUM(US_Others!C184,US_Others!H184,US_Others!N184))&gt;2.5,3,2)),"")</f>
        <v>4</v>
      </c>
      <c r="BD179" s="223">
        <f>IFERROR(IF((US_Others!D184*US_Others!D$8/SUM(US_Others!D184,US_Others!I184,US_Others!O184)+US_Others!I184*US_Others!I$8/SUM(US_Others!D184,US_Others!I184,US_Others!O184)+US_Others!O184*US_Others!O$8/SUM(US_Others!D184,US_Others!I184,US_Others!O184))&gt;3.5,4,IF((US_Others!D184*US_Others!D$8/SUM(US_Others!D184,US_Others!I184,US_Others!O184)+US_Others!I184*US_Others!I$8/SUM(US_Others!D184,US_Others!I184,US_Others!O184)+US_Others!O184*US_Others!O$8/SUM(US_Others!D184,US_Others!I184,US_Others!O184))&gt;2.5,3,2)),"")</f>
        <v>4</v>
      </c>
      <c r="BE179" s="223">
        <f>IFERROR(IF((US_Others!E184*US_Others!E$8/SUM(US_Others!E184,US_Others!J184,US_Others!P184,US_Others!W184)+US_Others!J184*US_Others!J$8/SUM(US_Others!E184,US_Others!J184,US_Others!P184,US_Others!W184)+US_Others!P184*US_Others!P$8/SUM(US_Others!E184,US_Others!J184,US_Others!P184,US_Others!W184)+US_Others!W184*US_Others!W$8/SUM(US_Others!E184,US_Others!J184,US_Others!P184,US_Others!W184))&gt;3.5,4,IF((US_Others!E184*US_Others!E$8/SUM(US_Others!E184,US_Others!J184,US_Others!P184,US_Others!W184)+US_Others!J184*US_Others!J$8/SUM(US_Others!E184,US_Others!J184,US_Others!P184,US_Others!W184)+US_Others!P184*US_Others!P$8/SUM(US_Others!E184,US_Others!J184,US_Others!P184,US_Others!W184)+US_Others!W184*US_Others!W$8/SUM(US_Others!E184,US_Others!J184,US_Others!P184,US_Others!W184))&gt;2.5,3,2)),"")</f>
        <v>4</v>
      </c>
      <c r="BF179" s="223">
        <f>IFERROR(IF((US_Others!F184*US_Others!F$8/SUM(US_Others!F184,US_Others!K184,US_Others!Q184)+US_Others!K184*US_Others!K$8/SUM(US_Others!F184,US_Others!K184,US_Others!Q184)+US_Others!Q184*US_Others!Q$8/SUM(US_Others!F184,US_Others!K184,US_Others!Q184))&gt;3.5,4,IF((US_Others!F184*US_Others!F$8/SUM(US_Others!F184,US_Others!K184,US_Others!Q184)+US_Others!K184*US_Others!K$8/SUM(US_Others!F184,US_Others!K184,US_Others!Q184)+US_Others!Q184*US_Others!Q$8/SUM(US_Others!F184,US_Others!K184,US_Others!Q184))&gt;2.5,3,2)),"")</f>
        <v>4</v>
      </c>
      <c r="BG179" s="223">
        <f>IFERROR(IF((US_Others!G184*US_Others!G$8/SUM(US_Others!G184,US_Others!L184,US_Others!R184)+US_Others!L184*US_Others!L$8/SUM(US_Others!G184,US_Others!L184,US_Others!R184)+US_Others!R184*US_Others!R$8/SUM(US_Others!G184,US_Others!L184,US_Others!R184))&gt;3.5,4,IF((US_Others!G184*US_Others!G$8/SUM(US_Others!G184,US_Others!L184,US_Others!R184)+US_Others!L184*US_Others!L$8/SUM(US_Others!G184,US_Others!L184,US_Others!R184)+US_Others!R184*US_Others!R$8/SUM(US_Others!G184,US_Others!L184,US_Others!R184))&gt;2.5,3,2)),"")</f>
        <v>4</v>
      </c>
      <c r="BH179" s="219" t="str">
        <f>IFERROR(IF((US_Others!Z184*US_Others!Z$8/SUM(US_Others!Z184,US_Others!AB184)+US_Others!AB184*US_Others!AB$8/SUM(US_Others!Z184,US_Others!AB184))&gt;3.5,4,IF((US_Others!Z184*US_Others!Z$8/SUM(US_Others!Z184,US_Others!AB184)+US_Others!AB184*US_Others!AB$8/SUM(US_Others!Z184,US_Others!AB184))&gt;2.5,3,2)),"")</f>
        <v/>
      </c>
      <c r="BI179" s="219" t="str">
        <f>IFERROR(IF((US_Others!AA184*US_Others!AA$8/SUM(US_Others!AA184,US_Others!AC184)+US_Others!AC184*US_Others!AC$8/SUM(US_Others!AA184,US_Others!AC184))&gt;3.5,4,IF((US_Others!AA184*US_Others!AA$8/SUM(US_Others!AA184,US_Others!AC184)+US_Others!AC184*US_Others!AC$8/SUM(US_Others!AA184,US_Others!AC184))&gt;2.5,3,2)),"")</f>
        <v/>
      </c>
      <c r="BJ179" s="219" t="str">
        <f>IFERROR(US_Others!AD184*US_Others!AD$8/US_Others!AD184,"")</f>
        <v/>
      </c>
      <c r="BK179" s="74" t="str">
        <f>IFERROR(US_Others!AE184*US_Others!AE$8/US_Others!AE184,"")</f>
        <v/>
      </c>
      <c r="BL179" s="219" t="str">
        <f>IFERROR(IF(SUMPRODUCT(US_Others!AG184:AI184/SUM(US_Others!AG184:AI184),US_Others!AG$8:AI$8)&gt;3.5,4,IF(SUMPRODUCT(US_Others!AG184:AI184/SUM(US_Others!AG184:AI184),US_Others!AG$8:AI$8)&gt;2.5,3,2)),"")</f>
        <v/>
      </c>
      <c r="BM179" s="219" t="str">
        <f>IFERROR(US_Others!AL184*US_Others!AL$8/US_Others!AL184,"")</f>
        <v/>
      </c>
    </row>
    <row r="180" spans="1:65">
      <c r="A180" s="200" t="s">
        <v>313</v>
      </c>
      <c r="B180" s="332">
        <v>337110</v>
      </c>
      <c r="C180" s="333">
        <f>SUM(US_CO2!C183:AX183)</f>
        <v>0.27983649765612201</v>
      </c>
      <c r="D180" s="333">
        <f>SUM(US_CH4!C183:AC183)</f>
        <v>1.817498273358E-4</v>
      </c>
      <c r="E180" s="333">
        <f>SUM(US_N2O!C183:AA183)</f>
        <v>2.9216372382775664E-4</v>
      </c>
      <c r="F180" s="332">
        <f>US_Others!V185+US_Others!U185</f>
        <v>0</v>
      </c>
      <c r="G180" s="332">
        <f>US_Others!C185+US_Others!H185+US_Others!N185</f>
        <v>9.3651649393877155E-6</v>
      </c>
      <c r="H180" s="332">
        <f>US_Others!D185+US_Others!I185+US_Others!O185</f>
        <v>1.5358870500595855E-4</v>
      </c>
      <c r="I180" s="332">
        <f>US_Others!E185+US_Others!J185+US_Others!P185+US_Others!W185</f>
        <v>7.0987950240558888E-4</v>
      </c>
      <c r="J180" s="332">
        <f>US_Others!F185+US_Others!K185+US_Others!Q185</f>
        <v>1.2268366070597908E-4</v>
      </c>
      <c r="K180" s="332">
        <f>US_Others!G185+US_Others!L185+US_Others!R185</f>
        <v>1.2174714421204033E-5</v>
      </c>
      <c r="L180" s="332">
        <f>US_Others!Z185+US_Others!AB185</f>
        <v>0</v>
      </c>
      <c r="M180" s="332">
        <f>US_Others!AA185+US_Others!AC185</f>
        <v>0</v>
      </c>
      <c r="N180" s="332">
        <f>US_Others!AD185</f>
        <v>0</v>
      </c>
      <c r="O180" s="332">
        <f>US_Others!AE185</f>
        <v>0</v>
      </c>
      <c r="P180" s="332">
        <f>SUM(US_Others!AG185:AI185)</f>
        <v>0</v>
      </c>
      <c r="Q180" s="332">
        <f>US_Others!AL185</f>
        <v>0</v>
      </c>
      <c r="R180" s="332"/>
      <c r="S180" s="334">
        <f t="shared" si="2"/>
        <v>279.83649765612199</v>
      </c>
      <c r="T180" s="334">
        <f>D180*1000/Spec!I$6</f>
        <v>7.2699930934319998E-3</v>
      </c>
      <c r="U180" s="334">
        <f>E180*1000/Spec!I$7</f>
        <v>9.8041518063005572E-4</v>
      </c>
      <c r="V180" s="334">
        <f>F180*1000/Spec!I$8</f>
        <v>0</v>
      </c>
      <c r="W180" s="334">
        <f>G180*1000/Spec!I$9</f>
        <v>1.3874318428722541E-5</v>
      </c>
      <c r="X180" s="334">
        <f>H180*1000/Spec!I$10</f>
        <v>4.3882487144559586E-5</v>
      </c>
      <c r="Y180" s="334">
        <f>I180*1000/Spec!I$11</f>
        <v>4.9641923245146075E-4</v>
      </c>
      <c r="Z180" s="334">
        <f>J180*1000/Spec!I$12</f>
        <v>2.7446009106483015E-5</v>
      </c>
      <c r="AA180" s="334">
        <f>K180*1000/Spec!I$15</f>
        <v>1.2410514190829799E-6</v>
      </c>
      <c r="AB180" s="334">
        <f>L180*1000/Spec!I$17</f>
        <v>0</v>
      </c>
      <c r="AC180" s="334">
        <f>M180*1000/Spec!I$18</f>
        <v>0</v>
      </c>
      <c r="AD180" s="335">
        <f>N180*1000/Spec!I$25</f>
        <v>0</v>
      </c>
      <c r="AE180" s="335">
        <f>O180*1000/Spec!I$26</f>
        <v>0</v>
      </c>
      <c r="AF180" s="334">
        <f>P180*1000/Spec!I$21</f>
        <v>0</v>
      </c>
      <c r="AG180" s="334">
        <f>Q180*1000/Spec!I$22</f>
        <v>0</v>
      </c>
      <c r="AI180" s="200">
        <f>S180/'2007output'!$C178</f>
        <v>1.4457351604470035E-2</v>
      </c>
      <c r="AJ180" s="200">
        <f>T180/'2007output'!$C178</f>
        <v>3.7559377420086796E-7</v>
      </c>
      <c r="AK180" s="200">
        <f>U180/'2007output'!$C178</f>
        <v>5.0651745227839208E-8</v>
      </c>
      <c r="AL180" s="200">
        <f>V180/'2007output'!$C178</f>
        <v>0</v>
      </c>
      <c r="AM180" s="200">
        <f>W180/'2007output'!$C178</f>
        <v>7.167967776773373E-10</v>
      </c>
      <c r="AN180" s="200">
        <f>X180/'2007output'!$C178</f>
        <v>2.2671258082537501E-9</v>
      </c>
      <c r="AO180" s="200">
        <f>Y180/'2007output'!$C178</f>
        <v>2.5646788202699977E-8</v>
      </c>
      <c r="AP180" s="200">
        <f>Z180/'2007output'!$C178</f>
        <v>1.4179587263113771E-9</v>
      </c>
      <c r="AQ180" s="200">
        <f>AA180/'2007output'!$C178</f>
        <v>6.4117142957376526E-11</v>
      </c>
      <c r="AR180" s="200">
        <f>AB180/'2007output'!$C178</f>
        <v>0</v>
      </c>
      <c r="AS180" s="200">
        <f>AC180/'2007output'!$C178</f>
        <v>0</v>
      </c>
      <c r="AT180" s="200">
        <f>AD180/'2007output'!$C178</f>
        <v>0</v>
      </c>
      <c r="AU180" s="200">
        <f>AE180/'2007output'!$C178</f>
        <v>0</v>
      </c>
      <c r="AV180" s="200">
        <f>AF180/'2007output'!$C178</f>
        <v>0</v>
      </c>
      <c r="AW180" s="200">
        <f>AG180/'2007output'!$C178</f>
        <v>0</v>
      </c>
      <c r="AY180" s="370">
        <f>IFERROR(IF(SUMPRODUCT(US_CO2!C183:AX183/SUM(US_CO2!C183:AX183),US_CO2!C$6:AX$6)&gt;3.5,4,IF(SUMPRODUCT(US_CO2!C183:AX183/SUM(US_CO2!C183:AX183),US_CO2!C$6:AX$6)&gt;2.5,3,2)),"")</f>
        <v>4</v>
      </c>
      <c r="AZ180" s="370">
        <f>IFERROR(IF(SUMPRODUCT(US_CH4!C183:AC183/SUM(US_CH4!C183:AC183),US_CH4!C$6:AC$6)&gt;3.5,4,IF(SUMPRODUCT(US_CH4!C183:AC183/SUM(US_CH4!C183:AC183),US_CH4!C$6:AC$6)&gt;2.5,3,2)),"")</f>
        <v>4</v>
      </c>
      <c r="BA180" s="223">
        <f>IFERROR(IF(SUMPRODUCT(US_N2O!C183:AA183/SUM(US_N2O!C183:AA183),US_N2O!C$6:AA$6)&gt;3.5,4,IF(SUMPRODUCT(US_N2O!C183:AA183/SUM(US_N2O!C183:AA183),US_N2O!C$6:AA$6)&gt;2.5,3,2)),"")</f>
        <v>4</v>
      </c>
      <c r="BB180" s="223" t="str">
        <f>IFERROR(IF(SUMPRODUCT(US_Others!U185:V185/SUM(US_Others!U185:V185),US_Others!U$8:V$8)&gt;3.5,4,IF(SUMPRODUCT(US_Others!U185:V185/SUM(US_Others!U185:V185),US_Others!U$8:V$8)&gt;2.5,3,2)),"")</f>
        <v/>
      </c>
      <c r="BC180" s="223">
        <f>IFERROR(IF((US_Others!C185*US_Others!C$8/SUM(US_Others!C185,US_Others!H185,US_Others!N185)+ US_Others!H185*US_Others!H$8/SUM(US_Others!C185,US_Others!H185,US_Others!N185)+US_Others!N185*US_Others!N$8/SUM(US_Others!C185,US_Others!H185,US_Others!N185))&gt;3.5,4,IF((US_Others!C185*US_Others!C$8/SUM(US_Others!C185,US_Others!H185,US_Others!N185)+ US_Others!H185*US_Others!H$8/SUM(US_Others!C185,US_Others!H185,US_Others!N185)+US_Others!N185*US_Others!N$8/SUM(US_Others!C185,US_Others!H185,US_Others!N185))&gt;2.5,3,2)),"")</f>
        <v>4</v>
      </c>
      <c r="BD180" s="223">
        <f>IFERROR(IF((US_Others!D185*US_Others!D$8/SUM(US_Others!D185,US_Others!I185,US_Others!O185)+US_Others!I185*US_Others!I$8/SUM(US_Others!D185,US_Others!I185,US_Others!O185)+US_Others!O185*US_Others!O$8/SUM(US_Others!D185,US_Others!I185,US_Others!O185))&gt;3.5,4,IF((US_Others!D185*US_Others!D$8/SUM(US_Others!D185,US_Others!I185,US_Others!O185)+US_Others!I185*US_Others!I$8/SUM(US_Others!D185,US_Others!I185,US_Others!O185)+US_Others!O185*US_Others!O$8/SUM(US_Others!D185,US_Others!I185,US_Others!O185))&gt;2.5,3,2)),"")</f>
        <v>4</v>
      </c>
      <c r="BE180" s="223">
        <f>IFERROR(IF((US_Others!E185*US_Others!E$8/SUM(US_Others!E185,US_Others!J185,US_Others!P185,US_Others!W185)+US_Others!J185*US_Others!J$8/SUM(US_Others!E185,US_Others!J185,US_Others!P185,US_Others!W185)+US_Others!P185*US_Others!P$8/SUM(US_Others!E185,US_Others!J185,US_Others!P185,US_Others!W185)+US_Others!W185*US_Others!W$8/SUM(US_Others!E185,US_Others!J185,US_Others!P185,US_Others!W185))&gt;3.5,4,IF((US_Others!E185*US_Others!E$8/SUM(US_Others!E185,US_Others!J185,US_Others!P185,US_Others!W185)+US_Others!J185*US_Others!J$8/SUM(US_Others!E185,US_Others!J185,US_Others!P185,US_Others!W185)+US_Others!P185*US_Others!P$8/SUM(US_Others!E185,US_Others!J185,US_Others!P185,US_Others!W185)+US_Others!W185*US_Others!W$8/SUM(US_Others!E185,US_Others!J185,US_Others!P185,US_Others!W185))&gt;2.5,3,2)),"")</f>
        <v>4</v>
      </c>
      <c r="BF180" s="223">
        <f>IFERROR(IF((US_Others!F185*US_Others!F$8/SUM(US_Others!F185,US_Others!K185,US_Others!Q185)+US_Others!K185*US_Others!K$8/SUM(US_Others!F185,US_Others!K185,US_Others!Q185)+US_Others!Q185*US_Others!Q$8/SUM(US_Others!F185,US_Others!K185,US_Others!Q185))&gt;3.5,4,IF((US_Others!F185*US_Others!F$8/SUM(US_Others!F185,US_Others!K185,US_Others!Q185)+US_Others!K185*US_Others!K$8/SUM(US_Others!F185,US_Others!K185,US_Others!Q185)+US_Others!Q185*US_Others!Q$8/SUM(US_Others!F185,US_Others!K185,US_Others!Q185))&gt;2.5,3,2)),"")</f>
        <v>4</v>
      </c>
      <c r="BG180" s="223">
        <f>IFERROR(IF((US_Others!G185*US_Others!G$8/SUM(US_Others!G185,US_Others!L185,US_Others!R185)+US_Others!L185*US_Others!L$8/SUM(US_Others!G185,US_Others!L185,US_Others!R185)+US_Others!R185*US_Others!R$8/SUM(US_Others!G185,US_Others!L185,US_Others!R185))&gt;3.5,4,IF((US_Others!G185*US_Others!G$8/SUM(US_Others!G185,US_Others!L185,US_Others!R185)+US_Others!L185*US_Others!L$8/SUM(US_Others!G185,US_Others!L185,US_Others!R185)+US_Others!R185*US_Others!R$8/SUM(US_Others!G185,US_Others!L185,US_Others!R185))&gt;2.5,3,2)),"")</f>
        <v>4</v>
      </c>
      <c r="BH180" s="219" t="str">
        <f>IFERROR(IF((US_Others!Z185*US_Others!Z$8/SUM(US_Others!Z185,US_Others!AB185)+US_Others!AB185*US_Others!AB$8/SUM(US_Others!Z185,US_Others!AB185))&gt;3.5,4,IF((US_Others!Z185*US_Others!Z$8/SUM(US_Others!Z185,US_Others!AB185)+US_Others!AB185*US_Others!AB$8/SUM(US_Others!Z185,US_Others!AB185))&gt;2.5,3,2)),"")</f>
        <v/>
      </c>
      <c r="BI180" s="219" t="str">
        <f>IFERROR(IF((US_Others!AA185*US_Others!AA$8/SUM(US_Others!AA185,US_Others!AC185)+US_Others!AC185*US_Others!AC$8/SUM(US_Others!AA185,US_Others!AC185))&gt;3.5,4,IF((US_Others!AA185*US_Others!AA$8/SUM(US_Others!AA185,US_Others!AC185)+US_Others!AC185*US_Others!AC$8/SUM(US_Others!AA185,US_Others!AC185))&gt;2.5,3,2)),"")</f>
        <v/>
      </c>
      <c r="BJ180" s="219" t="str">
        <f>IFERROR(US_Others!AD185*US_Others!AD$8/US_Others!AD185,"")</f>
        <v/>
      </c>
      <c r="BK180" s="74" t="str">
        <f>IFERROR(US_Others!AE185*US_Others!AE$8/US_Others!AE185,"")</f>
        <v/>
      </c>
      <c r="BL180" s="219" t="str">
        <f>IFERROR(IF(SUMPRODUCT(US_Others!AG185:AI185/SUM(US_Others!AG185:AI185),US_Others!AG$8:AI$8)&gt;3.5,4,IF(SUMPRODUCT(US_Others!AG185:AI185/SUM(US_Others!AG185:AI185),US_Others!AG$8:AI$8)&gt;2.5,3,2)),"")</f>
        <v/>
      </c>
      <c r="BM180" s="219" t="str">
        <f>IFERROR(US_Others!AL185*US_Others!AL$8/US_Others!AL185,"")</f>
        <v/>
      </c>
    </row>
    <row r="181" spans="1:65">
      <c r="A181" s="200" t="s">
        <v>314</v>
      </c>
      <c r="B181" s="332">
        <v>337121</v>
      </c>
      <c r="C181" s="333">
        <f>SUM(US_CO2!C184:AX184)</f>
        <v>7.052108202565667E-2</v>
      </c>
      <c r="D181" s="333">
        <f>SUM(US_CH4!C184:AC184)</f>
        <v>4.2307256001280999E-5</v>
      </c>
      <c r="E181" s="333">
        <f>SUM(US_N2O!C184:AA184)</f>
        <v>6.0709572083273763E-5</v>
      </c>
      <c r="F181" s="332">
        <f>US_Others!V186+US_Others!U186</f>
        <v>0</v>
      </c>
      <c r="G181" s="332">
        <f>US_Others!C186+US_Others!H186+US_Others!N186</f>
        <v>1.2740916001423269E-3</v>
      </c>
      <c r="H181" s="332">
        <f>US_Others!D186+US_Others!I186+US_Others!O186</f>
        <v>2.0895102242334162E-2</v>
      </c>
      <c r="I181" s="332">
        <f>US_Others!E186+US_Others!J186+US_Others!P186+US_Others!W186</f>
        <v>9.6576143290788369E-2</v>
      </c>
      <c r="J181" s="332">
        <f>US_Others!F186+US_Others!K186+US_Others!Q186</f>
        <v>1.6690599961864481E-2</v>
      </c>
      <c r="K181" s="332">
        <f>US_Others!G186+US_Others!L186+US_Others!R186</f>
        <v>1.6563190801850249E-3</v>
      </c>
      <c r="L181" s="332">
        <f>US_Others!Z186+US_Others!AB186</f>
        <v>0</v>
      </c>
      <c r="M181" s="332">
        <f>US_Others!AA186+US_Others!AC186</f>
        <v>0</v>
      </c>
      <c r="N181" s="332">
        <f>US_Others!AD186</f>
        <v>0</v>
      </c>
      <c r="O181" s="332">
        <f>US_Others!AE186</f>
        <v>0</v>
      </c>
      <c r="P181" s="332">
        <f>SUM(US_Others!AG186:AI186)</f>
        <v>0</v>
      </c>
      <c r="Q181" s="332">
        <f>US_Others!AL186</f>
        <v>0</v>
      </c>
      <c r="R181" s="332"/>
      <c r="S181" s="334">
        <f t="shared" si="2"/>
        <v>70.521082025656668</v>
      </c>
      <c r="T181" s="334">
        <f>D181*1000/Spec!I$6</f>
        <v>1.6922902400512399E-3</v>
      </c>
      <c r="U181" s="334">
        <f>E181*1000/Spec!I$7</f>
        <v>2.0372339625259652E-4</v>
      </c>
      <c r="V181" s="334">
        <f>F181*1000/Spec!I$8</f>
        <v>0</v>
      </c>
      <c r="W181" s="334">
        <f>G181*1000/Spec!I$9</f>
        <v>1.8875431113219657E-3</v>
      </c>
      <c r="X181" s="334">
        <f>H181*1000/Spec!I$10</f>
        <v>5.9700292120954748E-3</v>
      </c>
      <c r="Y181" s="334">
        <f>I181*1000/Spec!I$11</f>
        <v>6.7535764539012846E-2</v>
      </c>
      <c r="Z181" s="334">
        <f>J181*1000/Spec!I$12</f>
        <v>3.7339149802828818E-3</v>
      </c>
      <c r="AA181" s="334">
        <f>K181*1000/Spec!I$15</f>
        <v>1.6883986546228593E-4</v>
      </c>
      <c r="AB181" s="334">
        <f>L181*1000/Spec!I$17</f>
        <v>0</v>
      </c>
      <c r="AC181" s="334">
        <f>M181*1000/Spec!I$18</f>
        <v>0</v>
      </c>
      <c r="AD181" s="335">
        <f>N181*1000/Spec!I$25</f>
        <v>0</v>
      </c>
      <c r="AE181" s="335">
        <f>O181*1000/Spec!I$26</f>
        <v>0</v>
      </c>
      <c r="AF181" s="334">
        <f>P181*1000/Spec!I$21</f>
        <v>0</v>
      </c>
      <c r="AG181" s="334">
        <f>Q181*1000/Spec!I$22</f>
        <v>0</v>
      </c>
      <c r="AI181" s="200">
        <f>S181/'2007output'!$C179</f>
        <v>6.5062350794036963E-3</v>
      </c>
      <c r="AJ181" s="200">
        <f>T181/'2007output'!$C179</f>
        <v>1.5612973891053049E-7</v>
      </c>
      <c r="AK181" s="200">
        <f>U181/'2007output'!$C179</f>
        <v>1.8795405134477029E-8</v>
      </c>
      <c r="AL181" s="200">
        <f>V181/'2007output'!$C179</f>
        <v>0</v>
      </c>
      <c r="AM181" s="200">
        <f>W181/'2007output'!$C179</f>
        <v>1.7414365820850315E-7</v>
      </c>
      <c r="AN181" s="200">
        <f>X181/'2007output'!$C179</f>
        <v>5.5079151324803719E-7</v>
      </c>
      <c r="AO181" s="200">
        <f>Y181/'2007output'!$C179</f>
        <v>6.2308113791874573E-6</v>
      </c>
      <c r="AP181" s="200">
        <f>Z181/'2007output'!$C179</f>
        <v>3.4448888091916982E-7</v>
      </c>
      <c r="AQ181" s="200">
        <f>AA181/'2007output'!$C179</f>
        <v>1.5577070344338587E-8</v>
      </c>
      <c r="AR181" s="200">
        <f>AB181/'2007output'!$C179</f>
        <v>0</v>
      </c>
      <c r="AS181" s="200">
        <f>AC181/'2007output'!$C179</f>
        <v>0</v>
      </c>
      <c r="AT181" s="200">
        <f>AD181/'2007output'!$C179</f>
        <v>0</v>
      </c>
      <c r="AU181" s="200">
        <f>AE181/'2007output'!$C179</f>
        <v>0</v>
      </c>
      <c r="AV181" s="200">
        <f>AF181/'2007output'!$C179</f>
        <v>0</v>
      </c>
      <c r="AW181" s="200">
        <f>AG181/'2007output'!$C179</f>
        <v>0</v>
      </c>
      <c r="AY181" s="370">
        <f>IFERROR(IF(SUMPRODUCT(US_CO2!C184:AX184/SUM(US_CO2!C184:AX184),US_CO2!C$6:AX$6)&gt;3.5,4,IF(SUMPRODUCT(US_CO2!C184:AX184/SUM(US_CO2!C184:AX184),US_CO2!C$6:AX$6)&gt;2.5,3,2)),"")</f>
        <v>4</v>
      </c>
      <c r="AZ181" s="370">
        <f>IFERROR(IF(SUMPRODUCT(US_CH4!C184:AC184/SUM(US_CH4!C184:AC184),US_CH4!C$6:AC$6)&gt;3.5,4,IF(SUMPRODUCT(US_CH4!C184:AC184/SUM(US_CH4!C184:AC184),US_CH4!C$6:AC$6)&gt;2.5,3,2)),"")</f>
        <v>4</v>
      </c>
      <c r="BA181" s="223">
        <f>IFERROR(IF(SUMPRODUCT(US_N2O!C184:AA184/SUM(US_N2O!C184:AA184),US_N2O!C$6:AA$6)&gt;3.5,4,IF(SUMPRODUCT(US_N2O!C184:AA184/SUM(US_N2O!C184:AA184),US_N2O!C$6:AA$6)&gt;2.5,3,2)),"")</f>
        <v>4</v>
      </c>
      <c r="BB181" s="223" t="str">
        <f>IFERROR(IF(SUMPRODUCT(US_Others!U186:V186/SUM(US_Others!U186:V186),US_Others!U$8:V$8)&gt;3.5,4,IF(SUMPRODUCT(US_Others!U186:V186/SUM(US_Others!U186:V186),US_Others!U$8:V$8)&gt;2.5,3,2)),"")</f>
        <v/>
      </c>
      <c r="BC181" s="223">
        <f>IFERROR(IF((US_Others!C186*US_Others!C$8/SUM(US_Others!C186,US_Others!H186,US_Others!N186)+ US_Others!H186*US_Others!H$8/SUM(US_Others!C186,US_Others!H186,US_Others!N186)+US_Others!N186*US_Others!N$8/SUM(US_Others!C186,US_Others!H186,US_Others!N186))&gt;3.5,4,IF((US_Others!C186*US_Others!C$8/SUM(US_Others!C186,US_Others!H186,US_Others!N186)+ US_Others!H186*US_Others!H$8/SUM(US_Others!C186,US_Others!H186,US_Others!N186)+US_Others!N186*US_Others!N$8/SUM(US_Others!C186,US_Others!H186,US_Others!N186))&gt;2.5,3,2)),"")</f>
        <v>4</v>
      </c>
      <c r="BD181" s="223">
        <f>IFERROR(IF((US_Others!D186*US_Others!D$8/SUM(US_Others!D186,US_Others!I186,US_Others!O186)+US_Others!I186*US_Others!I$8/SUM(US_Others!D186,US_Others!I186,US_Others!O186)+US_Others!O186*US_Others!O$8/SUM(US_Others!D186,US_Others!I186,US_Others!O186))&gt;3.5,4,IF((US_Others!D186*US_Others!D$8/SUM(US_Others!D186,US_Others!I186,US_Others!O186)+US_Others!I186*US_Others!I$8/SUM(US_Others!D186,US_Others!I186,US_Others!O186)+US_Others!O186*US_Others!O$8/SUM(US_Others!D186,US_Others!I186,US_Others!O186))&gt;2.5,3,2)),"")</f>
        <v>4</v>
      </c>
      <c r="BE181" s="223">
        <f>IFERROR(IF((US_Others!E186*US_Others!E$8/SUM(US_Others!E186,US_Others!J186,US_Others!P186,US_Others!W186)+US_Others!J186*US_Others!J$8/SUM(US_Others!E186,US_Others!J186,US_Others!P186,US_Others!W186)+US_Others!P186*US_Others!P$8/SUM(US_Others!E186,US_Others!J186,US_Others!P186,US_Others!W186)+US_Others!W186*US_Others!W$8/SUM(US_Others!E186,US_Others!J186,US_Others!P186,US_Others!W186))&gt;3.5,4,IF((US_Others!E186*US_Others!E$8/SUM(US_Others!E186,US_Others!J186,US_Others!P186,US_Others!W186)+US_Others!J186*US_Others!J$8/SUM(US_Others!E186,US_Others!J186,US_Others!P186,US_Others!W186)+US_Others!P186*US_Others!P$8/SUM(US_Others!E186,US_Others!J186,US_Others!P186,US_Others!W186)+US_Others!W186*US_Others!W$8/SUM(US_Others!E186,US_Others!J186,US_Others!P186,US_Others!W186))&gt;2.5,3,2)),"")</f>
        <v>4</v>
      </c>
      <c r="BF181" s="223">
        <f>IFERROR(IF((US_Others!F186*US_Others!F$8/SUM(US_Others!F186,US_Others!K186,US_Others!Q186)+US_Others!K186*US_Others!K$8/SUM(US_Others!F186,US_Others!K186,US_Others!Q186)+US_Others!Q186*US_Others!Q$8/SUM(US_Others!F186,US_Others!K186,US_Others!Q186))&gt;3.5,4,IF((US_Others!F186*US_Others!F$8/SUM(US_Others!F186,US_Others!K186,US_Others!Q186)+US_Others!K186*US_Others!K$8/SUM(US_Others!F186,US_Others!K186,US_Others!Q186)+US_Others!Q186*US_Others!Q$8/SUM(US_Others!F186,US_Others!K186,US_Others!Q186))&gt;2.5,3,2)),"")</f>
        <v>4</v>
      </c>
      <c r="BG181" s="223">
        <f>IFERROR(IF((US_Others!G186*US_Others!G$8/SUM(US_Others!G186,US_Others!L186,US_Others!R186)+US_Others!L186*US_Others!L$8/SUM(US_Others!G186,US_Others!L186,US_Others!R186)+US_Others!R186*US_Others!R$8/SUM(US_Others!G186,US_Others!L186,US_Others!R186))&gt;3.5,4,IF((US_Others!G186*US_Others!G$8/SUM(US_Others!G186,US_Others!L186,US_Others!R186)+US_Others!L186*US_Others!L$8/SUM(US_Others!G186,US_Others!L186,US_Others!R186)+US_Others!R186*US_Others!R$8/SUM(US_Others!G186,US_Others!L186,US_Others!R186))&gt;2.5,3,2)),"")</f>
        <v>4</v>
      </c>
      <c r="BH181" s="219" t="str">
        <f>IFERROR(IF((US_Others!Z186*US_Others!Z$8/SUM(US_Others!Z186,US_Others!AB186)+US_Others!AB186*US_Others!AB$8/SUM(US_Others!Z186,US_Others!AB186))&gt;3.5,4,IF((US_Others!Z186*US_Others!Z$8/SUM(US_Others!Z186,US_Others!AB186)+US_Others!AB186*US_Others!AB$8/SUM(US_Others!Z186,US_Others!AB186))&gt;2.5,3,2)),"")</f>
        <v/>
      </c>
      <c r="BI181" s="219" t="str">
        <f>IFERROR(IF((US_Others!AA186*US_Others!AA$8/SUM(US_Others!AA186,US_Others!AC186)+US_Others!AC186*US_Others!AC$8/SUM(US_Others!AA186,US_Others!AC186))&gt;3.5,4,IF((US_Others!AA186*US_Others!AA$8/SUM(US_Others!AA186,US_Others!AC186)+US_Others!AC186*US_Others!AC$8/SUM(US_Others!AA186,US_Others!AC186))&gt;2.5,3,2)),"")</f>
        <v/>
      </c>
      <c r="BJ181" s="219" t="str">
        <f>IFERROR(US_Others!AD186*US_Others!AD$8/US_Others!AD186,"")</f>
        <v/>
      </c>
      <c r="BK181" s="74" t="str">
        <f>IFERROR(US_Others!AE186*US_Others!AE$8/US_Others!AE186,"")</f>
        <v/>
      </c>
      <c r="BL181" s="219" t="str">
        <f>IFERROR(IF(SUMPRODUCT(US_Others!AG186:AI186/SUM(US_Others!AG186:AI186),US_Others!AG$8:AI$8)&gt;3.5,4,IF(SUMPRODUCT(US_Others!AG186:AI186/SUM(US_Others!AG186:AI186),US_Others!AG$8:AI$8)&gt;2.5,3,2)),"")</f>
        <v/>
      </c>
      <c r="BM181" s="219" t="str">
        <f>IFERROR(US_Others!AL186*US_Others!AL$8/US_Others!AL186,"")</f>
        <v/>
      </c>
    </row>
    <row r="182" spans="1:65">
      <c r="A182" s="200" t="s">
        <v>315</v>
      </c>
      <c r="B182" s="332">
        <v>337122</v>
      </c>
      <c r="C182" s="333">
        <f>SUM(US_CO2!C185:AX185)</f>
        <v>9.3840790163666837E-2</v>
      </c>
      <c r="D182" s="333">
        <f>SUM(US_CH4!C185:AC185)</f>
        <v>5.7453074945930999E-5</v>
      </c>
      <c r="E182" s="333">
        <f>SUM(US_N2O!C185:AA185)</f>
        <v>8.5056549068920152E-5</v>
      </c>
      <c r="F182" s="332">
        <f>US_Others!V187+US_Others!U187</f>
        <v>0</v>
      </c>
      <c r="G182" s="332">
        <f>US_Others!C187+US_Others!H187+US_Others!N187</f>
        <v>1.0673158041362721E-4</v>
      </c>
      <c r="H182" s="332">
        <f>US_Others!D187+US_Others!I187+US_Others!O187</f>
        <v>1.7503979187834862E-3</v>
      </c>
      <c r="I182" s="332">
        <f>US_Others!E187+US_Others!J187+US_Others!P187+US_Others!W187</f>
        <v>8.0902537953529401E-3</v>
      </c>
      <c r="J182" s="332">
        <f>US_Others!F187+US_Others!K187+US_Others!Q187</f>
        <v>1.3981837034185165E-3</v>
      </c>
      <c r="K182" s="332">
        <f>US_Others!G187+US_Others!L187+US_Others!R187</f>
        <v>1.3875105453771538E-4</v>
      </c>
      <c r="L182" s="332">
        <f>US_Others!Z187+US_Others!AB187</f>
        <v>0</v>
      </c>
      <c r="M182" s="332">
        <f>US_Others!AA187+US_Others!AC187</f>
        <v>0</v>
      </c>
      <c r="N182" s="332">
        <f>US_Others!AD187</f>
        <v>0</v>
      </c>
      <c r="O182" s="332">
        <f>US_Others!AE187</f>
        <v>0</v>
      </c>
      <c r="P182" s="332">
        <f>SUM(US_Others!AG187:AI187)</f>
        <v>0</v>
      </c>
      <c r="Q182" s="332">
        <f>US_Others!AL187</f>
        <v>0</v>
      </c>
      <c r="R182" s="332"/>
      <c r="S182" s="334">
        <f t="shared" si="2"/>
        <v>93.840790163666838</v>
      </c>
      <c r="T182" s="334">
        <f>D182*1000/Spec!I$6</f>
        <v>2.29812299783724E-3</v>
      </c>
      <c r="U182" s="334">
        <f>E182*1000/Spec!I$7</f>
        <v>2.8542466130510117E-4</v>
      </c>
      <c r="V182" s="334">
        <f>F182*1000/Spec!I$8</f>
        <v>0</v>
      </c>
      <c r="W182" s="334">
        <f>G182*1000/Spec!I$9</f>
        <v>1.5812085987204031E-4</v>
      </c>
      <c r="X182" s="334">
        <f>H182*1000/Spec!I$10</f>
        <v>5.0011369108099609E-4</v>
      </c>
      <c r="Y182" s="334">
        <f>I182*1000/Spec!I$11</f>
        <v>5.657520136610447E-3</v>
      </c>
      <c r="Z182" s="334">
        <f>J182*1000/Spec!I$12</f>
        <v>3.1279277481398581E-4</v>
      </c>
      <c r="AA182" s="334">
        <f>K182*1000/Spec!I$15</f>
        <v>1.4143838383049479E-5</v>
      </c>
      <c r="AB182" s="334">
        <f>L182*1000/Spec!I$17</f>
        <v>0</v>
      </c>
      <c r="AC182" s="334">
        <f>M182*1000/Spec!I$18</f>
        <v>0</v>
      </c>
      <c r="AD182" s="335">
        <f>N182*1000/Spec!I$25</f>
        <v>0</v>
      </c>
      <c r="AE182" s="335">
        <f>O182*1000/Spec!I$26</f>
        <v>0</v>
      </c>
      <c r="AF182" s="334">
        <f>P182*1000/Spec!I$21</f>
        <v>0</v>
      </c>
      <c r="AG182" s="334">
        <f>Q182*1000/Spec!I$22</f>
        <v>0</v>
      </c>
      <c r="AI182" s="200">
        <f>S182/'2007output'!$C180</f>
        <v>1.2746643597346759E-2</v>
      </c>
      <c r="AJ182" s="200">
        <f>T182/'2007output'!$C180</f>
        <v>3.1216014640549305E-7</v>
      </c>
      <c r="AK182" s="200">
        <f>U182/'2007output'!$C180</f>
        <v>3.876998931066302E-8</v>
      </c>
      <c r="AL182" s="200">
        <f>V182/'2007output'!$C180</f>
        <v>0</v>
      </c>
      <c r="AM182" s="200">
        <f>W182/'2007output'!$C180</f>
        <v>2.1477976076071762E-8</v>
      </c>
      <c r="AN182" s="200">
        <f>X182/'2007output'!$C180</f>
        <v>6.7931770046318397E-8</v>
      </c>
      <c r="AO182" s="200">
        <f>Y182/'2007output'!$C180</f>
        <v>7.6847597617637155E-7</v>
      </c>
      <c r="AP182" s="200">
        <f>Z182/'2007output'!$C180</f>
        <v>4.2487472808202363E-8</v>
      </c>
      <c r="AQ182" s="200">
        <f>AA182/'2007output'!$C180</f>
        <v>1.9211951077220156E-9</v>
      </c>
      <c r="AR182" s="200">
        <f>AB182/'2007output'!$C180</f>
        <v>0</v>
      </c>
      <c r="AS182" s="200">
        <f>AC182/'2007output'!$C180</f>
        <v>0</v>
      </c>
      <c r="AT182" s="200">
        <f>AD182/'2007output'!$C180</f>
        <v>0</v>
      </c>
      <c r="AU182" s="200">
        <f>AE182/'2007output'!$C180</f>
        <v>0</v>
      </c>
      <c r="AV182" s="200">
        <f>AF182/'2007output'!$C180</f>
        <v>0</v>
      </c>
      <c r="AW182" s="200">
        <f>AG182/'2007output'!$C180</f>
        <v>0</v>
      </c>
      <c r="AY182" s="370">
        <f>IFERROR(IF(SUMPRODUCT(US_CO2!C185:AX185/SUM(US_CO2!C185:AX185),US_CO2!C$6:AX$6)&gt;3.5,4,IF(SUMPRODUCT(US_CO2!C185:AX185/SUM(US_CO2!C185:AX185),US_CO2!C$6:AX$6)&gt;2.5,3,2)),"")</f>
        <v>4</v>
      </c>
      <c r="AZ182" s="370">
        <f>IFERROR(IF(SUMPRODUCT(US_CH4!C185:AC185/SUM(US_CH4!C185:AC185),US_CH4!C$6:AC$6)&gt;3.5,4,IF(SUMPRODUCT(US_CH4!C185:AC185/SUM(US_CH4!C185:AC185),US_CH4!C$6:AC$6)&gt;2.5,3,2)),"")</f>
        <v>4</v>
      </c>
      <c r="BA182" s="223">
        <f>IFERROR(IF(SUMPRODUCT(US_N2O!C185:AA185/SUM(US_N2O!C185:AA185),US_N2O!C$6:AA$6)&gt;3.5,4,IF(SUMPRODUCT(US_N2O!C185:AA185/SUM(US_N2O!C185:AA185),US_N2O!C$6:AA$6)&gt;2.5,3,2)),"")</f>
        <v>4</v>
      </c>
      <c r="BB182" s="223" t="str">
        <f>IFERROR(IF(SUMPRODUCT(US_Others!U187:V187/SUM(US_Others!U187:V187),US_Others!U$8:V$8)&gt;3.5,4,IF(SUMPRODUCT(US_Others!U187:V187/SUM(US_Others!U187:V187),US_Others!U$8:V$8)&gt;2.5,3,2)),"")</f>
        <v/>
      </c>
      <c r="BC182" s="223">
        <f>IFERROR(IF((US_Others!C187*US_Others!C$8/SUM(US_Others!C187,US_Others!H187,US_Others!N187)+ US_Others!H187*US_Others!H$8/SUM(US_Others!C187,US_Others!H187,US_Others!N187)+US_Others!N187*US_Others!N$8/SUM(US_Others!C187,US_Others!H187,US_Others!N187))&gt;3.5,4,IF((US_Others!C187*US_Others!C$8/SUM(US_Others!C187,US_Others!H187,US_Others!N187)+ US_Others!H187*US_Others!H$8/SUM(US_Others!C187,US_Others!H187,US_Others!N187)+US_Others!N187*US_Others!N$8/SUM(US_Others!C187,US_Others!H187,US_Others!N187))&gt;2.5,3,2)),"")</f>
        <v>4</v>
      </c>
      <c r="BD182" s="223">
        <f>IFERROR(IF((US_Others!D187*US_Others!D$8/SUM(US_Others!D187,US_Others!I187,US_Others!O187)+US_Others!I187*US_Others!I$8/SUM(US_Others!D187,US_Others!I187,US_Others!O187)+US_Others!O187*US_Others!O$8/SUM(US_Others!D187,US_Others!I187,US_Others!O187))&gt;3.5,4,IF((US_Others!D187*US_Others!D$8/SUM(US_Others!D187,US_Others!I187,US_Others!O187)+US_Others!I187*US_Others!I$8/SUM(US_Others!D187,US_Others!I187,US_Others!O187)+US_Others!O187*US_Others!O$8/SUM(US_Others!D187,US_Others!I187,US_Others!O187))&gt;2.5,3,2)),"")</f>
        <v>4</v>
      </c>
      <c r="BE182" s="223">
        <f>IFERROR(IF((US_Others!E187*US_Others!E$8/SUM(US_Others!E187,US_Others!J187,US_Others!P187,US_Others!W187)+US_Others!J187*US_Others!J$8/SUM(US_Others!E187,US_Others!J187,US_Others!P187,US_Others!W187)+US_Others!P187*US_Others!P$8/SUM(US_Others!E187,US_Others!J187,US_Others!P187,US_Others!W187)+US_Others!W187*US_Others!W$8/SUM(US_Others!E187,US_Others!J187,US_Others!P187,US_Others!W187))&gt;3.5,4,IF((US_Others!E187*US_Others!E$8/SUM(US_Others!E187,US_Others!J187,US_Others!P187,US_Others!W187)+US_Others!J187*US_Others!J$8/SUM(US_Others!E187,US_Others!J187,US_Others!P187,US_Others!W187)+US_Others!P187*US_Others!P$8/SUM(US_Others!E187,US_Others!J187,US_Others!P187,US_Others!W187)+US_Others!W187*US_Others!W$8/SUM(US_Others!E187,US_Others!J187,US_Others!P187,US_Others!W187))&gt;2.5,3,2)),"")</f>
        <v>4</v>
      </c>
      <c r="BF182" s="223">
        <f>IFERROR(IF((US_Others!F187*US_Others!F$8/SUM(US_Others!F187,US_Others!K187,US_Others!Q187)+US_Others!K187*US_Others!K$8/SUM(US_Others!F187,US_Others!K187,US_Others!Q187)+US_Others!Q187*US_Others!Q$8/SUM(US_Others!F187,US_Others!K187,US_Others!Q187))&gt;3.5,4,IF((US_Others!F187*US_Others!F$8/SUM(US_Others!F187,US_Others!K187,US_Others!Q187)+US_Others!K187*US_Others!K$8/SUM(US_Others!F187,US_Others!K187,US_Others!Q187)+US_Others!Q187*US_Others!Q$8/SUM(US_Others!F187,US_Others!K187,US_Others!Q187))&gt;2.5,3,2)),"")</f>
        <v>4</v>
      </c>
      <c r="BG182" s="223">
        <f>IFERROR(IF((US_Others!G187*US_Others!G$8/SUM(US_Others!G187,US_Others!L187,US_Others!R187)+US_Others!L187*US_Others!L$8/SUM(US_Others!G187,US_Others!L187,US_Others!R187)+US_Others!R187*US_Others!R$8/SUM(US_Others!G187,US_Others!L187,US_Others!R187))&gt;3.5,4,IF((US_Others!G187*US_Others!G$8/SUM(US_Others!G187,US_Others!L187,US_Others!R187)+US_Others!L187*US_Others!L$8/SUM(US_Others!G187,US_Others!L187,US_Others!R187)+US_Others!R187*US_Others!R$8/SUM(US_Others!G187,US_Others!L187,US_Others!R187))&gt;2.5,3,2)),"")</f>
        <v>4</v>
      </c>
      <c r="BH182" s="219" t="str">
        <f>IFERROR(IF((US_Others!Z187*US_Others!Z$8/SUM(US_Others!Z187,US_Others!AB187)+US_Others!AB187*US_Others!AB$8/SUM(US_Others!Z187,US_Others!AB187))&gt;3.5,4,IF((US_Others!Z187*US_Others!Z$8/SUM(US_Others!Z187,US_Others!AB187)+US_Others!AB187*US_Others!AB$8/SUM(US_Others!Z187,US_Others!AB187))&gt;2.5,3,2)),"")</f>
        <v/>
      </c>
      <c r="BI182" s="219" t="str">
        <f>IFERROR(IF((US_Others!AA187*US_Others!AA$8/SUM(US_Others!AA187,US_Others!AC187)+US_Others!AC187*US_Others!AC$8/SUM(US_Others!AA187,US_Others!AC187))&gt;3.5,4,IF((US_Others!AA187*US_Others!AA$8/SUM(US_Others!AA187,US_Others!AC187)+US_Others!AC187*US_Others!AC$8/SUM(US_Others!AA187,US_Others!AC187))&gt;2.5,3,2)),"")</f>
        <v/>
      </c>
      <c r="BJ182" s="219" t="str">
        <f>IFERROR(US_Others!AD187*US_Others!AD$8/US_Others!AD187,"")</f>
        <v/>
      </c>
      <c r="BK182" s="74" t="str">
        <f>IFERROR(US_Others!AE187*US_Others!AE$8/US_Others!AE187,"")</f>
        <v/>
      </c>
      <c r="BL182" s="219" t="str">
        <f>IFERROR(IF(SUMPRODUCT(US_Others!AG187:AI187/SUM(US_Others!AG187:AI187),US_Others!AG$8:AI$8)&gt;3.5,4,IF(SUMPRODUCT(US_Others!AG187:AI187/SUM(US_Others!AG187:AI187),US_Others!AG$8:AI$8)&gt;2.5,3,2)),"")</f>
        <v/>
      </c>
      <c r="BM182" s="219" t="str">
        <f>IFERROR(US_Others!AL187*US_Others!AL$8/US_Others!AL187,"")</f>
        <v/>
      </c>
    </row>
    <row r="183" spans="1:65">
      <c r="A183" s="200" t="s">
        <v>316</v>
      </c>
      <c r="B183" s="332" t="s">
        <v>317</v>
      </c>
      <c r="C183" s="333">
        <f>SUM(US_CO2!C186:AX186)</f>
        <v>4.6018985277536263E-2</v>
      </c>
      <c r="D183" s="333">
        <f>SUM(US_CH4!C186:AC186)</f>
        <v>2.7704186579521457E-5</v>
      </c>
      <c r="E183" s="333">
        <f>SUM(US_N2O!C186:AA186)</f>
        <v>3.9972397300849964E-5</v>
      </c>
      <c r="F183" s="332">
        <f>US_Others!V188+US_Others!U188</f>
        <v>0</v>
      </c>
      <c r="G183" s="332">
        <f>US_Others!C188+US_Others!H188+US_Others!N188</f>
        <v>1.1006638271000987E-4</v>
      </c>
      <c r="H183" s="332">
        <f>US_Others!D188+US_Others!I188+US_Others!O188</f>
        <v>1.805088676444162E-3</v>
      </c>
      <c r="I183" s="332">
        <f>US_Others!E188+US_Others!J188+US_Others!P188+US_Others!W188</f>
        <v>8.3430318094187463E-3</v>
      </c>
      <c r="J183" s="332">
        <f>US_Others!F188+US_Others!K188+US_Others!Q188</f>
        <v>1.4418696135011292E-3</v>
      </c>
      <c r="K183" s="332">
        <f>US_Others!G188+US_Others!L188+US_Others!R188</f>
        <v>1.4308629752301282E-4</v>
      </c>
      <c r="L183" s="332">
        <f>US_Others!Z188+US_Others!AB188</f>
        <v>0</v>
      </c>
      <c r="M183" s="332">
        <f>US_Others!AA188+US_Others!AC188</f>
        <v>0</v>
      </c>
      <c r="N183" s="332">
        <f>US_Others!AD188</f>
        <v>0</v>
      </c>
      <c r="O183" s="332">
        <f>US_Others!AE188</f>
        <v>0</v>
      </c>
      <c r="P183" s="332">
        <f>SUM(US_Others!AG188:AI188)</f>
        <v>0</v>
      </c>
      <c r="Q183" s="332">
        <f>US_Others!AL188</f>
        <v>0</v>
      </c>
      <c r="R183" s="332"/>
      <c r="S183" s="334">
        <f t="shared" si="2"/>
        <v>46.018985277536267</v>
      </c>
      <c r="T183" s="334">
        <f>D183*1000/Spec!I$6</f>
        <v>1.1081674631808582E-3</v>
      </c>
      <c r="U183" s="334">
        <f>E183*1000/Spec!I$7</f>
        <v>1.3413556141224819E-4</v>
      </c>
      <c r="V183" s="334">
        <f>F183*1000/Spec!I$8</f>
        <v>0</v>
      </c>
      <c r="W183" s="334">
        <f>G183*1000/Spec!I$9</f>
        <v>1.6306130771853315E-4</v>
      </c>
      <c r="X183" s="334">
        <f>H183*1000/Spec!I$10</f>
        <v>5.1573962184118919E-4</v>
      </c>
      <c r="Y183" s="334">
        <f>I183*1000/Spec!I$11</f>
        <v>5.8342879786145085E-3</v>
      </c>
      <c r="Z183" s="334">
        <f>J183*1000/Spec!I$12</f>
        <v>3.2256590906065528E-4</v>
      </c>
      <c r="AA183" s="334">
        <f>K183*1000/Spec!I$15</f>
        <v>1.4585759176657781E-5</v>
      </c>
      <c r="AB183" s="334">
        <f>L183*1000/Spec!I$17</f>
        <v>0</v>
      </c>
      <c r="AC183" s="334">
        <f>M183*1000/Spec!I$18</f>
        <v>0</v>
      </c>
      <c r="AD183" s="335">
        <f>N183*1000/Spec!I$25</f>
        <v>0</v>
      </c>
      <c r="AE183" s="335">
        <f>O183*1000/Spec!I$26</f>
        <v>0</v>
      </c>
      <c r="AF183" s="334">
        <f>P183*1000/Spec!I$21</f>
        <v>0</v>
      </c>
      <c r="AG183" s="334">
        <f>Q183*1000/Spec!I$22</f>
        <v>0</v>
      </c>
      <c r="AI183" s="200">
        <f>S183/'2007output'!$C181</f>
        <v>1.2297965066150792E-2</v>
      </c>
      <c r="AJ183" s="200">
        <f>T183/'2007output'!$C181</f>
        <v>2.9614309545185947E-7</v>
      </c>
      <c r="AK183" s="200">
        <f>U183/'2007output'!$C181</f>
        <v>3.5845954412679905E-8</v>
      </c>
      <c r="AL183" s="200">
        <f>V183/'2007output'!$C181</f>
        <v>0</v>
      </c>
      <c r="AM183" s="200">
        <f>W183/'2007output'!$C181</f>
        <v>4.3575977476892879E-8</v>
      </c>
      <c r="AN183" s="200">
        <f>X183/'2007output'!$C181</f>
        <v>1.3782459161977263E-7</v>
      </c>
      <c r="AO183" s="200">
        <f>Y183/'2007output'!$C181</f>
        <v>1.559136285038618E-6</v>
      </c>
      <c r="AP183" s="200">
        <f>Z183/'2007output'!$C181</f>
        <v>8.620147222358505E-8</v>
      </c>
      <c r="AQ183" s="200">
        <f>AA183/'2007output'!$C181</f>
        <v>3.8978511963275738E-9</v>
      </c>
      <c r="AR183" s="200">
        <f>AB183/'2007output'!$C181</f>
        <v>0</v>
      </c>
      <c r="AS183" s="200">
        <f>AC183/'2007output'!$C181</f>
        <v>0</v>
      </c>
      <c r="AT183" s="200">
        <f>AD183/'2007output'!$C181</f>
        <v>0</v>
      </c>
      <c r="AU183" s="200">
        <f>AE183/'2007output'!$C181</f>
        <v>0</v>
      </c>
      <c r="AV183" s="200">
        <f>AF183/'2007output'!$C181</f>
        <v>0</v>
      </c>
      <c r="AW183" s="200">
        <f>AG183/'2007output'!$C181</f>
        <v>0</v>
      </c>
      <c r="AY183" s="370">
        <f>IFERROR(IF(SUMPRODUCT(US_CO2!C186:AX186/SUM(US_CO2!C186:AX186),US_CO2!C$6:AX$6)&gt;3.5,4,IF(SUMPRODUCT(US_CO2!C186:AX186/SUM(US_CO2!C186:AX186),US_CO2!C$6:AX$6)&gt;2.5,3,2)),"")</f>
        <v>4</v>
      </c>
      <c r="AZ183" s="370">
        <f>IFERROR(IF(SUMPRODUCT(US_CH4!C186:AC186/SUM(US_CH4!C186:AC186),US_CH4!C$6:AC$6)&gt;3.5,4,IF(SUMPRODUCT(US_CH4!C186:AC186/SUM(US_CH4!C186:AC186),US_CH4!C$6:AC$6)&gt;2.5,3,2)),"")</f>
        <v>4</v>
      </c>
      <c r="BA183" s="223">
        <f>IFERROR(IF(SUMPRODUCT(US_N2O!C186:AA186/SUM(US_N2O!C186:AA186),US_N2O!C$6:AA$6)&gt;3.5,4,IF(SUMPRODUCT(US_N2O!C186:AA186/SUM(US_N2O!C186:AA186),US_N2O!C$6:AA$6)&gt;2.5,3,2)),"")</f>
        <v>4</v>
      </c>
      <c r="BB183" s="223" t="str">
        <f>IFERROR(IF(SUMPRODUCT(US_Others!U188:V188/SUM(US_Others!U188:V188),US_Others!U$8:V$8)&gt;3.5,4,IF(SUMPRODUCT(US_Others!U188:V188/SUM(US_Others!U188:V188),US_Others!U$8:V$8)&gt;2.5,3,2)),"")</f>
        <v/>
      </c>
      <c r="BC183" s="223">
        <f>IFERROR(IF((US_Others!C188*US_Others!C$8/SUM(US_Others!C188,US_Others!H188,US_Others!N188)+ US_Others!H188*US_Others!H$8/SUM(US_Others!C188,US_Others!H188,US_Others!N188)+US_Others!N188*US_Others!N$8/SUM(US_Others!C188,US_Others!H188,US_Others!N188))&gt;3.5,4,IF((US_Others!C188*US_Others!C$8/SUM(US_Others!C188,US_Others!H188,US_Others!N188)+ US_Others!H188*US_Others!H$8/SUM(US_Others!C188,US_Others!H188,US_Others!N188)+US_Others!N188*US_Others!N$8/SUM(US_Others!C188,US_Others!H188,US_Others!N188))&gt;2.5,3,2)),"")</f>
        <v>4</v>
      </c>
      <c r="BD183" s="223">
        <f>IFERROR(IF((US_Others!D188*US_Others!D$8/SUM(US_Others!D188,US_Others!I188,US_Others!O188)+US_Others!I188*US_Others!I$8/SUM(US_Others!D188,US_Others!I188,US_Others!O188)+US_Others!O188*US_Others!O$8/SUM(US_Others!D188,US_Others!I188,US_Others!O188))&gt;3.5,4,IF((US_Others!D188*US_Others!D$8/SUM(US_Others!D188,US_Others!I188,US_Others!O188)+US_Others!I188*US_Others!I$8/SUM(US_Others!D188,US_Others!I188,US_Others!O188)+US_Others!O188*US_Others!O$8/SUM(US_Others!D188,US_Others!I188,US_Others!O188))&gt;2.5,3,2)),"")</f>
        <v>4</v>
      </c>
      <c r="BE183" s="223">
        <f>IFERROR(IF((US_Others!E188*US_Others!E$8/SUM(US_Others!E188,US_Others!J188,US_Others!P188,US_Others!W188)+US_Others!J188*US_Others!J$8/SUM(US_Others!E188,US_Others!J188,US_Others!P188,US_Others!W188)+US_Others!P188*US_Others!P$8/SUM(US_Others!E188,US_Others!J188,US_Others!P188,US_Others!W188)+US_Others!W188*US_Others!W$8/SUM(US_Others!E188,US_Others!J188,US_Others!P188,US_Others!W188))&gt;3.5,4,IF((US_Others!E188*US_Others!E$8/SUM(US_Others!E188,US_Others!J188,US_Others!P188,US_Others!W188)+US_Others!J188*US_Others!J$8/SUM(US_Others!E188,US_Others!J188,US_Others!P188,US_Others!W188)+US_Others!P188*US_Others!P$8/SUM(US_Others!E188,US_Others!J188,US_Others!P188,US_Others!W188)+US_Others!W188*US_Others!W$8/SUM(US_Others!E188,US_Others!J188,US_Others!P188,US_Others!W188))&gt;2.5,3,2)),"")</f>
        <v>4</v>
      </c>
      <c r="BF183" s="223">
        <f>IFERROR(IF((US_Others!F188*US_Others!F$8/SUM(US_Others!F188,US_Others!K188,US_Others!Q188)+US_Others!K188*US_Others!K$8/SUM(US_Others!F188,US_Others!K188,US_Others!Q188)+US_Others!Q188*US_Others!Q$8/SUM(US_Others!F188,US_Others!K188,US_Others!Q188))&gt;3.5,4,IF((US_Others!F188*US_Others!F$8/SUM(US_Others!F188,US_Others!K188,US_Others!Q188)+US_Others!K188*US_Others!K$8/SUM(US_Others!F188,US_Others!K188,US_Others!Q188)+US_Others!Q188*US_Others!Q$8/SUM(US_Others!F188,US_Others!K188,US_Others!Q188))&gt;2.5,3,2)),"")</f>
        <v>4</v>
      </c>
      <c r="BG183" s="223">
        <f>IFERROR(IF((US_Others!G188*US_Others!G$8/SUM(US_Others!G188,US_Others!L188,US_Others!R188)+US_Others!L188*US_Others!L$8/SUM(US_Others!G188,US_Others!L188,US_Others!R188)+US_Others!R188*US_Others!R$8/SUM(US_Others!G188,US_Others!L188,US_Others!R188))&gt;3.5,4,IF((US_Others!G188*US_Others!G$8/SUM(US_Others!G188,US_Others!L188,US_Others!R188)+US_Others!L188*US_Others!L$8/SUM(US_Others!G188,US_Others!L188,US_Others!R188)+US_Others!R188*US_Others!R$8/SUM(US_Others!G188,US_Others!L188,US_Others!R188))&gt;2.5,3,2)),"")</f>
        <v>4</v>
      </c>
      <c r="BH183" s="219" t="str">
        <f>IFERROR(IF((US_Others!Z188*US_Others!Z$8/SUM(US_Others!Z188,US_Others!AB188)+US_Others!AB188*US_Others!AB$8/SUM(US_Others!Z188,US_Others!AB188))&gt;3.5,4,IF((US_Others!Z188*US_Others!Z$8/SUM(US_Others!Z188,US_Others!AB188)+US_Others!AB188*US_Others!AB$8/SUM(US_Others!Z188,US_Others!AB188))&gt;2.5,3,2)),"")</f>
        <v/>
      </c>
      <c r="BI183" s="219" t="str">
        <f>IFERROR(IF((US_Others!AA188*US_Others!AA$8/SUM(US_Others!AA188,US_Others!AC188)+US_Others!AC188*US_Others!AC$8/SUM(US_Others!AA188,US_Others!AC188))&gt;3.5,4,IF((US_Others!AA188*US_Others!AA$8/SUM(US_Others!AA188,US_Others!AC188)+US_Others!AC188*US_Others!AC$8/SUM(US_Others!AA188,US_Others!AC188))&gt;2.5,3,2)),"")</f>
        <v/>
      </c>
      <c r="BJ183" s="219" t="str">
        <f>IFERROR(US_Others!AD188*US_Others!AD$8/US_Others!AD188,"")</f>
        <v/>
      </c>
      <c r="BK183" s="74" t="str">
        <f>IFERROR(US_Others!AE188*US_Others!AE$8/US_Others!AE188,"")</f>
        <v/>
      </c>
      <c r="BL183" s="219" t="str">
        <f>IFERROR(IF(SUMPRODUCT(US_Others!AG188:AI188/SUM(US_Others!AG188:AI188),US_Others!AG$8:AI$8)&gt;3.5,4,IF(SUMPRODUCT(US_Others!AG188:AI188/SUM(US_Others!AG188:AI188),US_Others!AG$8:AI$8)&gt;2.5,3,2)),"")</f>
        <v/>
      </c>
      <c r="BM183" s="219" t="str">
        <f>IFERROR(US_Others!AL188*US_Others!AL$8/US_Others!AL188,"")</f>
        <v/>
      </c>
    </row>
    <row r="184" spans="1:65">
      <c r="A184" s="200" t="s">
        <v>318</v>
      </c>
      <c r="B184" s="332">
        <v>337127</v>
      </c>
      <c r="C184" s="333">
        <f>SUM(US_CO2!C187:AX187)</f>
        <v>8.4885165507553206E-2</v>
      </c>
      <c r="D184" s="333">
        <f>SUM(US_CH4!C187:AC187)</f>
        <v>5.2947218153938117E-5</v>
      </c>
      <c r="E184" s="333">
        <f>SUM(US_N2O!C187:AA187)</f>
        <v>8.0550692276927277E-5</v>
      </c>
      <c r="F184" s="332">
        <f>US_Others!V189+US_Others!U189</f>
        <v>0</v>
      </c>
      <c r="G184" s="332">
        <f>US_Others!C189+US_Others!H189+US_Others!N189</f>
        <v>7.9407951116344978E-5</v>
      </c>
      <c r="H184" s="332">
        <f>US_Others!D189+US_Others!I189+US_Others!O189</f>
        <v>1.3022903983080573E-3</v>
      </c>
      <c r="I184" s="332">
        <f>US_Others!E189+US_Others!J189+US_Others!P189+US_Others!W189</f>
        <v>6.0191226946189483E-3</v>
      </c>
      <c r="J184" s="332">
        <f>US_Others!F189+US_Others!K189+US_Others!Q189</f>
        <v>1.0402441596241191E-3</v>
      </c>
      <c r="K184" s="332">
        <f>US_Others!G189+US_Others!L189+US_Others!R189</f>
        <v>1.0323033645124848E-4</v>
      </c>
      <c r="L184" s="332">
        <f>US_Others!Z189+US_Others!AB189</f>
        <v>0</v>
      </c>
      <c r="M184" s="332">
        <f>US_Others!AA189+US_Others!AC189</f>
        <v>0</v>
      </c>
      <c r="N184" s="332">
        <f>US_Others!AD189</f>
        <v>0</v>
      </c>
      <c r="O184" s="332">
        <f>US_Others!AE189</f>
        <v>0</v>
      </c>
      <c r="P184" s="332">
        <f>SUM(US_Others!AG189:AI189)</f>
        <v>0</v>
      </c>
      <c r="Q184" s="332">
        <f>US_Others!AL189</f>
        <v>0</v>
      </c>
      <c r="R184" s="332"/>
      <c r="S184" s="334">
        <f t="shared" si="2"/>
        <v>84.885165507553211</v>
      </c>
      <c r="T184" s="334">
        <f>D184*1000/Spec!I$6</f>
        <v>2.1178887261575248E-3</v>
      </c>
      <c r="U184" s="334">
        <f>E184*1000/Spec!I$7</f>
        <v>2.7030433649975598E-4</v>
      </c>
      <c r="V184" s="334">
        <f>F184*1000/Spec!I$8</f>
        <v>0</v>
      </c>
      <c r="W184" s="334">
        <f>G184*1000/Spec!I$9</f>
        <v>1.1764140906125183E-4</v>
      </c>
      <c r="X184" s="334">
        <f>H184*1000/Spec!I$10</f>
        <v>3.7208297094515927E-4</v>
      </c>
      <c r="Y184" s="334">
        <f>I184*1000/Spec!I$11</f>
        <v>4.2091767095237403E-3</v>
      </c>
      <c r="Z184" s="334">
        <f>J184*1000/Spec!I$12</f>
        <v>2.3271681423358371E-4</v>
      </c>
      <c r="AA184" s="334">
        <f>K184*1000/Spec!I$15</f>
        <v>1.0522970076579865E-5</v>
      </c>
      <c r="AB184" s="334">
        <f>L184*1000/Spec!I$17</f>
        <v>0</v>
      </c>
      <c r="AC184" s="334">
        <f>M184*1000/Spec!I$18</f>
        <v>0</v>
      </c>
      <c r="AD184" s="335">
        <f>N184*1000/Spec!I$25</f>
        <v>0</v>
      </c>
      <c r="AE184" s="335">
        <f>O184*1000/Spec!I$26</f>
        <v>0</v>
      </c>
      <c r="AF184" s="334">
        <f>P184*1000/Spec!I$21</f>
        <v>0</v>
      </c>
      <c r="AG184" s="334">
        <f>Q184*1000/Spec!I$22</f>
        <v>0</v>
      </c>
      <c r="AI184" s="200">
        <f>S184/'2007output'!$C182</f>
        <v>1.5647035116599671E-2</v>
      </c>
      <c r="AJ184" s="200">
        <f>T184/'2007output'!$C182</f>
        <v>3.9039423523641013E-7</v>
      </c>
      <c r="AK184" s="200">
        <f>U184/'2007output'!$C182</f>
        <v>4.9825684147420457E-8</v>
      </c>
      <c r="AL184" s="200">
        <f>V184/'2007output'!$C182</f>
        <v>0</v>
      </c>
      <c r="AM184" s="200">
        <f>W184/'2007output'!$C182</f>
        <v>2.1685052361521075E-8</v>
      </c>
      <c r="AN184" s="200">
        <f>X184/'2007output'!$C182</f>
        <v>6.8586722754868061E-8</v>
      </c>
      <c r="AO184" s="200">
        <f>Y184/'2007output'!$C182</f>
        <v>7.7588510774631155E-7</v>
      </c>
      <c r="AP184" s="200">
        <f>Z184/'2007output'!$C182</f>
        <v>4.2897108614485476E-8</v>
      </c>
      <c r="AQ184" s="200">
        <f>AA184/'2007output'!$C182</f>
        <v>1.9397179864663344E-9</v>
      </c>
      <c r="AR184" s="200">
        <f>AB184/'2007output'!$C182</f>
        <v>0</v>
      </c>
      <c r="AS184" s="200">
        <f>AC184/'2007output'!$C182</f>
        <v>0</v>
      </c>
      <c r="AT184" s="200">
        <f>AD184/'2007output'!$C182</f>
        <v>0</v>
      </c>
      <c r="AU184" s="200">
        <f>AE184/'2007output'!$C182</f>
        <v>0</v>
      </c>
      <c r="AV184" s="200">
        <f>AF184/'2007output'!$C182</f>
        <v>0</v>
      </c>
      <c r="AW184" s="200">
        <f>AG184/'2007output'!$C182</f>
        <v>0</v>
      </c>
      <c r="AY184" s="370">
        <f>IFERROR(IF(SUMPRODUCT(US_CO2!C187:AX187/SUM(US_CO2!C187:AX187),US_CO2!C$6:AX$6)&gt;3.5,4,IF(SUMPRODUCT(US_CO2!C187:AX187/SUM(US_CO2!C187:AX187),US_CO2!C$6:AX$6)&gt;2.5,3,2)),"")</f>
        <v>4</v>
      </c>
      <c r="AZ184" s="370">
        <f>IFERROR(IF(SUMPRODUCT(US_CH4!C187:AC187/SUM(US_CH4!C187:AC187),US_CH4!C$6:AC$6)&gt;3.5,4,IF(SUMPRODUCT(US_CH4!C187:AC187/SUM(US_CH4!C187:AC187),US_CH4!C$6:AC$6)&gt;2.5,3,2)),"")</f>
        <v>4</v>
      </c>
      <c r="BA184" s="223">
        <f>IFERROR(IF(SUMPRODUCT(US_N2O!C187:AA187/SUM(US_N2O!C187:AA187),US_N2O!C$6:AA$6)&gt;3.5,4,IF(SUMPRODUCT(US_N2O!C187:AA187/SUM(US_N2O!C187:AA187),US_N2O!C$6:AA$6)&gt;2.5,3,2)),"")</f>
        <v>4</v>
      </c>
      <c r="BB184" s="223" t="str">
        <f>IFERROR(IF(SUMPRODUCT(US_Others!U189:V189/SUM(US_Others!U189:V189),US_Others!U$8:V$8)&gt;3.5,4,IF(SUMPRODUCT(US_Others!U189:V189/SUM(US_Others!U189:V189),US_Others!U$8:V$8)&gt;2.5,3,2)),"")</f>
        <v/>
      </c>
      <c r="BC184" s="223">
        <f>IFERROR(IF((US_Others!C189*US_Others!C$8/SUM(US_Others!C189,US_Others!H189,US_Others!N189)+ US_Others!H189*US_Others!H$8/SUM(US_Others!C189,US_Others!H189,US_Others!N189)+US_Others!N189*US_Others!N$8/SUM(US_Others!C189,US_Others!H189,US_Others!N189))&gt;3.5,4,IF((US_Others!C189*US_Others!C$8/SUM(US_Others!C189,US_Others!H189,US_Others!N189)+ US_Others!H189*US_Others!H$8/SUM(US_Others!C189,US_Others!H189,US_Others!N189)+US_Others!N189*US_Others!N$8/SUM(US_Others!C189,US_Others!H189,US_Others!N189))&gt;2.5,3,2)),"")</f>
        <v>4</v>
      </c>
      <c r="BD184" s="223">
        <f>IFERROR(IF((US_Others!D189*US_Others!D$8/SUM(US_Others!D189,US_Others!I189,US_Others!O189)+US_Others!I189*US_Others!I$8/SUM(US_Others!D189,US_Others!I189,US_Others!O189)+US_Others!O189*US_Others!O$8/SUM(US_Others!D189,US_Others!I189,US_Others!O189))&gt;3.5,4,IF((US_Others!D189*US_Others!D$8/SUM(US_Others!D189,US_Others!I189,US_Others!O189)+US_Others!I189*US_Others!I$8/SUM(US_Others!D189,US_Others!I189,US_Others!O189)+US_Others!O189*US_Others!O$8/SUM(US_Others!D189,US_Others!I189,US_Others!O189))&gt;2.5,3,2)),"")</f>
        <v>4</v>
      </c>
      <c r="BE184" s="223">
        <f>IFERROR(IF((US_Others!E189*US_Others!E$8/SUM(US_Others!E189,US_Others!J189,US_Others!P189,US_Others!W189)+US_Others!J189*US_Others!J$8/SUM(US_Others!E189,US_Others!J189,US_Others!P189,US_Others!W189)+US_Others!P189*US_Others!P$8/SUM(US_Others!E189,US_Others!J189,US_Others!P189,US_Others!W189)+US_Others!W189*US_Others!W$8/SUM(US_Others!E189,US_Others!J189,US_Others!P189,US_Others!W189))&gt;3.5,4,IF((US_Others!E189*US_Others!E$8/SUM(US_Others!E189,US_Others!J189,US_Others!P189,US_Others!W189)+US_Others!J189*US_Others!J$8/SUM(US_Others!E189,US_Others!J189,US_Others!P189,US_Others!W189)+US_Others!P189*US_Others!P$8/SUM(US_Others!E189,US_Others!J189,US_Others!P189,US_Others!W189)+US_Others!W189*US_Others!W$8/SUM(US_Others!E189,US_Others!J189,US_Others!P189,US_Others!W189))&gt;2.5,3,2)),"")</f>
        <v>4</v>
      </c>
      <c r="BF184" s="223">
        <f>IFERROR(IF((US_Others!F189*US_Others!F$8/SUM(US_Others!F189,US_Others!K189,US_Others!Q189)+US_Others!K189*US_Others!K$8/SUM(US_Others!F189,US_Others!K189,US_Others!Q189)+US_Others!Q189*US_Others!Q$8/SUM(US_Others!F189,US_Others!K189,US_Others!Q189))&gt;3.5,4,IF((US_Others!F189*US_Others!F$8/SUM(US_Others!F189,US_Others!K189,US_Others!Q189)+US_Others!K189*US_Others!K$8/SUM(US_Others!F189,US_Others!K189,US_Others!Q189)+US_Others!Q189*US_Others!Q$8/SUM(US_Others!F189,US_Others!K189,US_Others!Q189))&gt;2.5,3,2)),"")</f>
        <v>4</v>
      </c>
      <c r="BG184" s="223">
        <f>IFERROR(IF((US_Others!G189*US_Others!G$8/SUM(US_Others!G189,US_Others!L189,US_Others!R189)+US_Others!L189*US_Others!L$8/SUM(US_Others!G189,US_Others!L189,US_Others!R189)+US_Others!R189*US_Others!R$8/SUM(US_Others!G189,US_Others!L189,US_Others!R189))&gt;3.5,4,IF((US_Others!G189*US_Others!G$8/SUM(US_Others!G189,US_Others!L189,US_Others!R189)+US_Others!L189*US_Others!L$8/SUM(US_Others!G189,US_Others!L189,US_Others!R189)+US_Others!R189*US_Others!R$8/SUM(US_Others!G189,US_Others!L189,US_Others!R189))&gt;2.5,3,2)),"")</f>
        <v>4</v>
      </c>
      <c r="BH184" s="219" t="str">
        <f>IFERROR(IF((US_Others!Z189*US_Others!Z$8/SUM(US_Others!Z189,US_Others!AB189)+US_Others!AB189*US_Others!AB$8/SUM(US_Others!Z189,US_Others!AB189))&gt;3.5,4,IF((US_Others!Z189*US_Others!Z$8/SUM(US_Others!Z189,US_Others!AB189)+US_Others!AB189*US_Others!AB$8/SUM(US_Others!Z189,US_Others!AB189))&gt;2.5,3,2)),"")</f>
        <v/>
      </c>
      <c r="BI184" s="219" t="str">
        <f>IFERROR(IF((US_Others!AA189*US_Others!AA$8/SUM(US_Others!AA189,US_Others!AC189)+US_Others!AC189*US_Others!AC$8/SUM(US_Others!AA189,US_Others!AC189))&gt;3.5,4,IF((US_Others!AA189*US_Others!AA$8/SUM(US_Others!AA189,US_Others!AC189)+US_Others!AC189*US_Others!AC$8/SUM(US_Others!AA189,US_Others!AC189))&gt;2.5,3,2)),"")</f>
        <v/>
      </c>
      <c r="BJ184" s="219" t="str">
        <f>IFERROR(US_Others!AD189*US_Others!AD$8/US_Others!AD189,"")</f>
        <v/>
      </c>
      <c r="BK184" s="74" t="str">
        <f>IFERROR(US_Others!AE189*US_Others!AE$8/US_Others!AE189,"")</f>
        <v/>
      </c>
      <c r="BL184" s="219" t="str">
        <f>IFERROR(IF(SUMPRODUCT(US_Others!AG189:AI189/SUM(US_Others!AG189:AI189),US_Others!AG$8:AI$8)&gt;3.5,4,IF(SUMPRODUCT(US_Others!AG189:AI189/SUM(US_Others!AG189:AI189),US_Others!AG$8:AI$8)&gt;2.5,3,2)),"")</f>
        <v/>
      </c>
      <c r="BM184" s="219" t="str">
        <f>IFERROR(US_Others!AL189*US_Others!AL$8/US_Others!AL189,"")</f>
        <v/>
      </c>
    </row>
    <row r="185" spans="1:65">
      <c r="A185" s="200" t="s">
        <v>319</v>
      </c>
      <c r="B185" s="332" t="s">
        <v>320</v>
      </c>
      <c r="C185" s="333">
        <f>SUM(US_CO2!C188:AX188)</f>
        <v>0.2647935097888835</v>
      </c>
      <c r="D185" s="333">
        <f>SUM(US_CH4!C188:AC188)</f>
        <v>1.628047617309168E-4</v>
      </c>
      <c r="E185" s="333">
        <f>SUM(US_N2O!C188:AA188)</f>
        <v>2.4254813141955212E-4</v>
      </c>
      <c r="F185" s="332">
        <f>US_Others!V190+US_Others!U190</f>
        <v>0</v>
      </c>
      <c r="G185" s="332">
        <f>US_Others!C190+US_Others!H190+US_Others!N190</f>
        <v>1.9678914934534116E-4</v>
      </c>
      <c r="H185" s="332">
        <f>US_Others!D190+US_Others!I190+US_Others!O190</f>
        <v>3.2273420492635952E-3</v>
      </c>
      <c r="I185" s="332">
        <f>US_Others!E190+US_Others!J190+US_Others!P190+US_Others!W190</f>
        <v>1.4916617520376858E-2</v>
      </c>
      <c r="J185" s="332">
        <f>US_Others!F190+US_Others!K190+US_Others!Q190</f>
        <v>2.5779378564239688E-3</v>
      </c>
      <c r="K185" s="332">
        <f>US_Others!G190+US_Others!L190+US_Others!R190</f>
        <v>2.5582589414894352E-4</v>
      </c>
      <c r="L185" s="332">
        <f>US_Others!Z190+US_Others!AB190</f>
        <v>0</v>
      </c>
      <c r="M185" s="332">
        <f>US_Others!AA190+US_Others!AC190</f>
        <v>0</v>
      </c>
      <c r="N185" s="332">
        <f>US_Others!AD190</f>
        <v>0</v>
      </c>
      <c r="O185" s="332">
        <f>US_Others!AE190</f>
        <v>0</v>
      </c>
      <c r="P185" s="332">
        <f>SUM(US_Others!AG190:AI190)</f>
        <v>0</v>
      </c>
      <c r="Q185" s="332">
        <f>US_Others!AL190</f>
        <v>0</v>
      </c>
      <c r="R185" s="332"/>
      <c r="S185" s="334">
        <f t="shared" si="2"/>
        <v>264.79350978888351</v>
      </c>
      <c r="T185" s="334">
        <f>D185*1000/Spec!I$6</f>
        <v>6.5121904692366714E-3</v>
      </c>
      <c r="U185" s="334">
        <f>E185*1000/Spec!I$7</f>
        <v>8.1391990409245679E-4</v>
      </c>
      <c r="V185" s="334">
        <f>F185*1000/Spec!I$8</f>
        <v>0</v>
      </c>
      <c r="W185" s="334">
        <f>G185*1000/Spec!I$9</f>
        <v>2.9153948051161655E-4</v>
      </c>
      <c r="X185" s="334">
        <f>H185*1000/Spec!I$10</f>
        <v>9.2209772836102718E-4</v>
      </c>
      <c r="Y185" s="334">
        <f>I185*1000/Spec!I$11</f>
        <v>1.04312010632006E-2</v>
      </c>
      <c r="Z185" s="334">
        <f>J185*1000/Spec!I$12</f>
        <v>5.7671987839462392E-4</v>
      </c>
      <c r="AA185" s="334">
        <f>K185*1000/Spec!I$15</f>
        <v>2.6078072798057445E-5</v>
      </c>
      <c r="AB185" s="334">
        <f>L185*1000/Spec!I$17</f>
        <v>0</v>
      </c>
      <c r="AC185" s="334">
        <f>M185*1000/Spec!I$18</f>
        <v>0</v>
      </c>
      <c r="AD185" s="335">
        <f>N185*1000/Spec!I$25</f>
        <v>0</v>
      </c>
      <c r="AE185" s="335">
        <f>O185*1000/Spec!I$26</f>
        <v>0</v>
      </c>
      <c r="AF185" s="334">
        <f>P185*1000/Spec!I$21</f>
        <v>0</v>
      </c>
      <c r="AG185" s="334">
        <f>Q185*1000/Spec!I$22</f>
        <v>0</v>
      </c>
      <c r="AI185" s="200">
        <f>S185/'2007output'!$C183</f>
        <v>1.4368305919414157E-2</v>
      </c>
      <c r="AJ185" s="200">
        <f>T185/'2007output'!$C183</f>
        <v>3.5336645880062249E-7</v>
      </c>
      <c r="AK185" s="200">
        <f>U185/'2007output'!$C183</f>
        <v>4.4165169249143025E-8</v>
      </c>
      <c r="AL185" s="200">
        <f>V185/'2007output'!$C183</f>
        <v>0</v>
      </c>
      <c r="AM185" s="200">
        <f>W185/'2007output'!$C183</f>
        <v>1.5819603912942458E-8</v>
      </c>
      <c r="AN185" s="200">
        <f>X185/'2007output'!$C183</f>
        <v>5.0035147233220856E-8</v>
      </c>
      <c r="AO185" s="200">
        <f>Y185/'2007output'!$C183</f>
        <v>5.6602100294104949E-7</v>
      </c>
      <c r="AP185" s="200">
        <f>Z185/'2007output'!$C183</f>
        <v>3.1294149351273748E-8</v>
      </c>
      <c r="AQ185" s="200">
        <f>AA185/'2007output'!$C183</f>
        <v>1.4150563133136603E-9</v>
      </c>
      <c r="AR185" s="200">
        <f>AB185/'2007output'!$C183</f>
        <v>0</v>
      </c>
      <c r="AS185" s="200">
        <f>AC185/'2007output'!$C183</f>
        <v>0</v>
      </c>
      <c r="AT185" s="200">
        <f>AD185/'2007output'!$C183</f>
        <v>0</v>
      </c>
      <c r="AU185" s="200">
        <f>AE185/'2007output'!$C183</f>
        <v>0</v>
      </c>
      <c r="AV185" s="200">
        <f>AF185/'2007output'!$C183</f>
        <v>0</v>
      </c>
      <c r="AW185" s="200">
        <f>AG185/'2007output'!$C183</f>
        <v>0</v>
      </c>
      <c r="AY185" s="370">
        <f>IFERROR(IF(SUMPRODUCT(US_CO2!C188:AX188/SUM(US_CO2!C188:AX188),US_CO2!C$6:AX$6)&gt;3.5,4,IF(SUMPRODUCT(US_CO2!C188:AX188/SUM(US_CO2!C188:AX188),US_CO2!C$6:AX$6)&gt;2.5,3,2)),"")</f>
        <v>4</v>
      </c>
      <c r="AZ185" s="370">
        <f>IFERROR(IF(SUMPRODUCT(US_CH4!C188:AC188/SUM(US_CH4!C188:AC188),US_CH4!C$6:AC$6)&gt;3.5,4,IF(SUMPRODUCT(US_CH4!C188:AC188/SUM(US_CH4!C188:AC188),US_CH4!C$6:AC$6)&gt;2.5,3,2)),"")</f>
        <v>4</v>
      </c>
      <c r="BA185" s="223">
        <f>IFERROR(IF(SUMPRODUCT(US_N2O!C188:AA188/SUM(US_N2O!C188:AA188),US_N2O!C$6:AA$6)&gt;3.5,4,IF(SUMPRODUCT(US_N2O!C188:AA188/SUM(US_N2O!C188:AA188),US_N2O!C$6:AA$6)&gt;2.5,3,2)),"")</f>
        <v>4</v>
      </c>
      <c r="BB185" s="223" t="str">
        <f>IFERROR(IF(SUMPRODUCT(US_Others!U190:V190/SUM(US_Others!U190:V190),US_Others!U$8:V$8)&gt;3.5,4,IF(SUMPRODUCT(US_Others!U190:V190/SUM(US_Others!U190:V190),US_Others!U$8:V$8)&gt;2.5,3,2)),"")</f>
        <v/>
      </c>
      <c r="BC185" s="223">
        <f>IFERROR(IF((US_Others!C190*US_Others!C$8/SUM(US_Others!C190,US_Others!H190,US_Others!N190)+ US_Others!H190*US_Others!H$8/SUM(US_Others!C190,US_Others!H190,US_Others!N190)+US_Others!N190*US_Others!N$8/SUM(US_Others!C190,US_Others!H190,US_Others!N190))&gt;3.5,4,IF((US_Others!C190*US_Others!C$8/SUM(US_Others!C190,US_Others!H190,US_Others!N190)+ US_Others!H190*US_Others!H$8/SUM(US_Others!C190,US_Others!H190,US_Others!N190)+US_Others!N190*US_Others!N$8/SUM(US_Others!C190,US_Others!H190,US_Others!N190))&gt;2.5,3,2)),"")</f>
        <v>4</v>
      </c>
      <c r="BD185" s="223">
        <f>IFERROR(IF((US_Others!D190*US_Others!D$8/SUM(US_Others!D190,US_Others!I190,US_Others!O190)+US_Others!I190*US_Others!I$8/SUM(US_Others!D190,US_Others!I190,US_Others!O190)+US_Others!O190*US_Others!O$8/SUM(US_Others!D190,US_Others!I190,US_Others!O190))&gt;3.5,4,IF((US_Others!D190*US_Others!D$8/SUM(US_Others!D190,US_Others!I190,US_Others!O190)+US_Others!I190*US_Others!I$8/SUM(US_Others!D190,US_Others!I190,US_Others!O190)+US_Others!O190*US_Others!O$8/SUM(US_Others!D190,US_Others!I190,US_Others!O190))&gt;2.5,3,2)),"")</f>
        <v>4</v>
      </c>
      <c r="BE185" s="223">
        <f>IFERROR(IF((US_Others!E190*US_Others!E$8/SUM(US_Others!E190,US_Others!J190,US_Others!P190,US_Others!W190)+US_Others!J190*US_Others!J$8/SUM(US_Others!E190,US_Others!J190,US_Others!P190,US_Others!W190)+US_Others!P190*US_Others!P$8/SUM(US_Others!E190,US_Others!J190,US_Others!P190,US_Others!W190)+US_Others!W190*US_Others!W$8/SUM(US_Others!E190,US_Others!J190,US_Others!P190,US_Others!W190))&gt;3.5,4,IF((US_Others!E190*US_Others!E$8/SUM(US_Others!E190,US_Others!J190,US_Others!P190,US_Others!W190)+US_Others!J190*US_Others!J$8/SUM(US_Others!E190,US_Others!J190,US_Others!P190,US_Others!W190)+US_Others!P190*US_Others!P$8/SUM(US_Others!E190,US_Others!J190,US_Others!P190,US_Others!W190)+US_Others!W190*US_Others!W$8/SUM(US_Others!E190,US_Others!J190,US_Others!P190,US_Others!W190))&gt;2.5,3,2)),"")</f>
        <v>4</v>
      </c>
      <c r="BF185" s="223">
        <f>IFERROR(IF((US_Others!F190*US_Others!F$8/SUM(US_Others!F190,US_Others!K190,US_Others!Q190)+US_Others!K190*US_Others!K$8/SUM(US_Others!F190,US_Others!K190,US_Others!Q190)+US_Others!Q190*US_Others!Q$8/SUM(US_Others!F190,US_Others!K190,US_Others!Q190))&gt;3.5,4,IF((US_Others!F190*US_Others!F$8/SUM(US_Others!F190,US_Others!K190,US_Others!Q190)+US_Others!K190*US_Others!K$8/SUM(US_Others!F190,US_Others!K190,US_Others!Q190)+US_Others!Q190*US_Others!Q$8/SUM(US_Others!F190,US_Others!K190,US_Others!Q190))&gt;2.5,3,2)),"")</f>
        <v>4</v>
      </c>
      <c r="BG185" s="223">
        <f>IFERROR(IF((US_Others!G190*US_Others!G$8/SUM(US_Others!G190,US_Others!L190,US_Others!R190)+US_Others!L190*US_Others!L$8/SUM(US_Others!G190,US_Others!L190,US_Others!R190)+US_Others!R190*US_Others!R$8/SUM(US_Others!G190,US_Others!L190,US_Others!R190))&gt;3.5,4,IF((US_Others!G190*US_Others!G$8/SUM(US_Others!G190,US_Others!L190,US_Others!R190)+US_Others!L190*US_Others!L$8/SUM(US_Others!G190,US_Others!L190,US_Others!R190)+US_Others!R190*US_Others!R$8/SUM(US_Others!G190,US_Others!L190,US_Others!R190))&gt;2.5,3,2)),"")</f>
        <v>4</v>
      </c>
      <c r="BH185" s="219" t="str">
        <f>IFERROR(IF((US_Others!Z190*US_Others!Z$8/SUM(US_Others!Z190,US_Others!AB190)+US_Others!AB190*US_Others!AB$8/SUM(US_Others!Z190,US_Others!AB190))&gt;3.5,4,IF((US_Others!Z190*US_Others!Z$8/SUM(US_Others!Z190,US_Others!AB190)+US_Others!AB190*US_Others!AB$8/SUM(US_Others!Z190,US_Others!AB190))&gt;2.5,3,2)),"")</f>
        <v/>
      </c>
      <c r="BI185" s="219" t="str">
        <f>IFERROR(IF((US_Others!AA190*US_Others!AA$8/SUM(US_Others!AA190,US_Others!AC190)+US_Others!AC190*US_Others!AC$8/SUM(US_Others!AA190,US_Others!AC190))&gt;3.5,4,IF((US_Others!AA190*US_Others!AA$8/SUM(US_Others!AA190,US_Others!AC190)+US_Others!AC190*US_Others!AC$8/SUM(US_Others!AA190,US_Others!AC190))&gt;2.5,3,2)),"")</f>
        <v/>
      </c>
      <c r="BJ185" s="219" t="str">
        <f>IFERROR(US_Others!AD190*US_Others!AD$8/US_Others!AD190,"")</f>
        <v/>
      </c>
      <c r="BK185" s="74" t="str">
        <f>IFERROR(US_Others!AE190*US_Others!AE$8/US_Others!AE190,"")</f>
        <v/>
      </c>
      <c r="BL185" s="219" t="str">
        <f>IFERROR(IF(SUMPRODUCT(US_Others!AG190:AI190/SUM(US_Others!AG190:AI190),US_Others!AG$8:AI$8)&gt;3.5,4,IF(SUMPRODUCT(US_Others!AG190:AI190/SUM(US_Others!AG190:AI190),US_Others!AG$8:AI$8)&gt;2.5,3,2)),"")</f>
        <v/>
      </c>
      <c r="BM185" s="219" t="str">
        <f>IFERROR(US_Others!AL190*US_Others!AL$8/US_Others!AL190,"")</f>
        <v/>
      </c>
    </row>
    <row r="186" spans="1:65">
      <c r="A186" s="200" t="s">
        <v>321</v>
      </c>
      <c r="B186" s="332">
        <v>337215</v>
      </c>
      <c r="C186" s="333">
        <f>SUM(US_CO2!C189:AX189)</f>
        <v>0.17213510823532688</v>
      </c>
      <c r="D186" s="333">
        <f>SUM(US_CH4!C189:AC189)</f>
        <v>1.0480893726209532E-4</v>
      </c>
      <c r="E186" s="333">
        <f>SUM(US_N2O!C189:AA189)</f>
        <v>1.5388178014740937E-4</v>
      </c>
      <c r="F186" s="332">
        <f>US_Others!V191+US_Others!U191</f>
        <v>0</v>
      </c>
      <c r="G186" s="332">
        <f>US_Others!C191+US_Others!H191+US_Others!N191</f>
        <v>6.8505024111656203E-5</v>
      </c>
      <c r="H186" s="332">
        <f>US_Others!D191+US_Others!I191+US_Others!O191</f>
        <v>1.1234823954311619E-3</v>
      </c>
      <c r="I186" s="332">
        <f>US_Others!E191+US_Others!J191+US_Others!P191+US_Others!W191</f>
        <v>5.19268082766354E-3</v>
      </c>
      <c r="J186" s="332">
        <f>US_Others!F191+US_Others!K191+US_Others!Q191</f>
        <v>8.9741581586269634E-4</v>
      </c>
      <c r="K186" s="332">
        <f>US_Others!G191+US_Others!L191+US_Others!R191</f>
        <v>8.905653134515308E-5</v>
      </c>
      <c r="L186" s="332">
        <f>US_Others!Z191+US_Others!AB191</f>
        <v>0</v>
      </c>
      <c r="M186" s="332">
        <f>US_Others!AA191+US_Others!AC191</f>
        <v>0</v>
      </c>
      <c r="N186" s="332">
        <f>US_Others!AD191</f>
        <v>0</v>
      </c>
      <c r="O186" s="332">
        <f>US_Others!AE191</f>
        <v>0</v>
      </c>
      <c r="P186" s="332">
        <f>SUM(US_Others!AG191:AI191)</f>
        <v>0</v>
      </c>
      <c r="Q186" s="332">
        <f>US_Others!AL191</f>
        <v>0</v>
      </c>
      <c r="R186" s="332"/>
      <c r="S186" s="334">
        <f t="shared" si="2"/>
        <v>172.13510823532687</v>
      </c>
      <c r="T186" s="334">
        <f>D186*1000/Spec!I$6</f>
        <v>4.1923574904838131E-3</v>
      </c>
      <c r="U186" s="334">
        <f>E186*1000/Spec!I$7</f>
        <v>5.1638181257519929E-4</v>
      </c>
      <c r="V186" s="334">
        <f>F186*1000/Spec!I$8</f>
        <v>0</v>
      </c>
      <c r="W186" s="334">
        <f>G186*1000/Spec!I$9</f>
        <v>1.0148892460986105E-4</v>
      </c>
      <c r="X186" s="334">
        <f>H186*1000/Spec!I$10</f>
        <v>3.2099497012318909E-4</v>
      </c>
      <c r="Y186" s="334">
        <f>I186*1000/Spec!I$11</f>
        <v>3.6312453340304474E-3</v>
      </c>
      <c r="Z186" s="334">
        <f>J186*1000/Spec!I$12</f>
        <v>2.0076416462252715E-4</v>
      </c>
      <c r="AA186" s="334">
        <f>K186*1000/Spec!I$15</f>
        <v>9.0781377517994981E-6</v>
      </c>
      <c r="AB186" s="334">
        <f>L186*1000/Spec!I$17</f>
        <v>0</v>
      </c>
      <c r="AC186" s="334">
        <f>M186*1000/Spec!I$18</f>
        <v>0</v>
      </c>
      <c r="AD186" s="335">
        <f>N186*1000/Spec!I$25</f>
        <v>0</v>
      </c>
      <c r="AE186" s="335">
        <f>O186*1000/Spec!I$26</f>
        <v>0</v>
      </c>
      <c r="AF186" s="334">
        <f>P186*1000/Spec!I$21</f>
        <v>0</v>
      </c>
      <c r="AG186" s="334">
        <f>Q186*1000/Spec!I$22</f>
        <v>0</v>
      </c>
      <c r="AI186" s="200">
        <f>S186/'2007output'!$C184</f>
        <v>2.2196661281151112E-2</v>
      </c>
      <c r="AJ186" s="200">
        <f>T186/'2007output'!$C184</f>
        <v>5.4060057904368969E-7</v>
      </c>
      <c r="AK186" s="200">
        <f>U186/'2007output'!$C184</f>
        <v>6.6586951976170128E-8</v>
      </c>
      <c r="AL186" s="200">
        <f>V186/'2007output'!$C184</f>
        <v>0</v>
      </c>
      <c r="AM186" s="200">
        <f>W186/'2007output'!$C184</f>
        <v>1.3086901948402455E-8</v>
      </c>
      <c r="AN186" s="200">
        <f>X186/'2007output'!$C184</f>
        <v>4.1392001305375767E-8</v>
      </c>
      <c r="AO186" s="200">
        <f>Y186/'2007output'!$C184</f>
        <v>4.6824569104196616E-7</v>
      </c>
      <c r="AP186" s="200">
        <f>Z186/'2007output'!$C184</f>
        <v>2.588835133752768E-8</v>
      </c>
      <c r="AQ186" s="200">
        <f>AA186/'2007output'!$C184</f>
        <v>1.1706173761185685E-9</v>
      </c>
      <c r="AR186" s="200">
        <f>AB186/'2007output'!$C184</f>
        <v>0</v>
      </c>
      <c r="AS186" s="200">
        <f>AC186/'2007output'!$C184</f>
        <v>0</v>
      </c>
      <c r="AT186" s="200">
        <f>AD186/'2007output'!$C184</f>
        <v>0</v>
      </c>
      <c r="AU186" s="200">
        <f>AE186/'2007output'!$C184</f>
        <v>0</v>
      </c>
      <c r="AV186" s="200">
        <f>AF186/'2007output'!$C184</f>
        <v>0</v>
      </c>
      <c r="AW186" s="200">
        <f>AG186/'2007output'!$C184</f>
        <v>0</v>
      </c>
      <c r="AY186" s="370">
        <f>IFERROR(IF(SUMPRODUCT(US_CO2!C189:AX189/SUM(US_CO2!C189:AX189),US_CO2!C$6:AX$6)&gt;3.5,4,IF(SUMPRODUCT(US_CO2!C189:AX189/SUM(US_CO2!C189:AX189),US_CO2!C$6:AX$6)&gt;2.5,3,2)),"")</f>
        <v>4</v>
      </c>
      <c r="AZ186" s="370">
        <f>IFERROR(IF(SUMPRODUCT(US_CH4!C189:AC189/SUM(US_CH4!C189:AC189),US_CH4!C$6:AC$6)&gt;3.5,4,IF(SUMPRODUCT(US_CH4!C189:AC189/SUM(US_CH4!C189:AC189),US_CH4!C$6:AC$6)&gt;2.5,3,2)),"")</f>
        <v>4</v>
      </c>
      <c r="BA186" s="223">
        <f>IFERROR(IF(SUMPRODUCT(US_N2O!C189:AA189/SUM(US_N2O!C189:AA189),US_N2O!C$6:AA$6)&gt;3.5,4,IF(SUMPRODUCT(US_N2O!C189:AA189/SUM(US_N2O!C189:AA189),US_N2O!C$6:AA$6)&gt;2.5,3,2)),"")</f>
        <v>4</v>
      </c>
      <c r="BB186" s="223" t="str">
        <f>IFERROR(IF(SUMPRODUCT(US_Others!U191:V191/SUM(US_Others!U191:V191),US_Others!U$8:V$8)&gt;3.5,4,IF(SUMPRODUCT(US_Others!U191:V191/SUM(US_Others!U191:V191),US_Others!U$8:V$8)&gt;2.5,3,2)),"")</f>
        <v/>
      </c>
      <c r="BC186" s="223">
        <f>IFERROR(IF((US_Others!C191*US_Others!C$8/SUM(US_Others!C191,US_Others!H191,US_Others!N191)+ US_Others!H191*US_Others!H$8/SUM(US_Others!C191,US_Others!H191,US_Others!N191)+US_Others!N191*US_Others!N$8/SUM(US_Others!C191,US_Others!H191,US_Others!N191))&gt;3.5,4,IF((US_Others!C191*US_Others!C$8/SUM(US_Others!C191,US_Others!H191,US_Others!N191)+ US_Others!H191*US_Others!H$8/SUM(US_Others!C191,US_Others!H191,US_Others!N191)+US_Others!N191*US_Others!N$8/SUM(US_Others!C191,US_Others!H191,US_Others!N191))&gt;2.5,3,2)),"")</f>
        <v>4</v>
      </c>
      <c r="BD186" s="223">
        <f>IFERROR(IF((US_Others!D191*US_Others!D$8/SUM(US_Others!D191,US_Others!I191,US_Others!O191)+US_Others!I191*US_Others!I$8/SUM(US_Others!D191,US_Others!I191,US_Others!O191)+US_Others!O191*US_Others!O$8/SUM(US_Others!D191,US_Others!I191,US_Others!O191))&gt;3.5,4,IF((US_Others!D191*US_Others!D$8/SUM(US_Others!D191,US_Others!I191,US_Others!O191)+US_Others!I191*US_Others!I$8/SUM(US_Others!D191,US_Others!I191,US_Others!O191)+US_Others!O191*US_Others!O$8/SUM(US_Others!D191,US_Others!I191,US_Others!O191))&gt;2.5,3,2)),"")</f>
        <v>4</v>
      </c>
      <c r="BE186" s="223">
        <f>IFERROR(IF((US_Others!E191*US_Others!E$8/SUM(US_Others!E191,US_Others!J191,US_Others!P191,US_Others!W191)+US_Others!J191*US_Others!J$8/SUM(US_Others!E191,US_Others!J191,US_Others!P191,US_Others!W191)+US_Others!P191*US_Others!P$8/SUM(US_Others!E191,US_Others!J191,US_Others!P191,US_Others!W191)+US_Others!W191*US_Others!W$8/SUM(US_Others!E191,US_Others!J191,US_Others!P191,US_Others!W191))&gt;3.5,4,IF((US_Others!E191*US_Others!E$8/SUM(US_Others!E191,US_Others!J191,US_Others!P191,US_Others!W191)+US_Others!J191*US_Others!J$8/SUM(US_Others!E191,US_Others!J191,US_Others!P191,US_Others!W191)+US_Others!P191*US_Others!P$8/SUM(US_Others!E191,US_Others!J191,US_Others!P191,US_Others!W191)+US_Others!W191*US_Others!W$8/SUM(US_Others!E191,US_Others!J191,US_Others!P191,US_Others!W191))&gt;2.5,3,2)),"")</f>
        <v>4</v>
      </c>
      <c r="BF186" s="223">
        <f>IFERROR(IF((US_Others!F191*US_Others!F$8/SUM(US_Others!F191,US_Others!K191,US_Others!Q191)+US_Others!K191*US_Others!K$8/SUM(US_Others!F191,US_Others!K191,US_Others!Q191)+US_Others!Q191*US_Others!Q$8/SUM(US_Others!F191,US_Others!K191,US_Others!Q191))&gt;3.5,4,IF((US_Others!F191*US_Others!F$8/SUM(US_Others!F191,US_Others!K191,US_Others!Q191)+US_Others!K191*US_Others!K$8/SUM(US_Others!F191,US_Others!K191,US_Others!Q191)+US_Others!Q191*US_Others!Q$8/SUM(US_Others!F191,US_Others!K191,US_Others!Q191))&gt;2.5,3,2)),"")</f>
        <v>4</v>
      </c>
      <c r="BG186" s="223">
        <f>IFERROR(IF((US_Others!G191*US_Others!G$8/SUM(US_Others!G191,US_Others!L191,US_Others!R191)+US_Others!L191*US_Others!L$8/SUM(US_Others!G191,US_Others!L191,US_Others!R191)+US_Others!R191*US_Others!R$8/SUM(US_Others!G191,US_Others!L191,US_Others!R191))&gt;3.5,4,IF((US_Others!G191*US_Others!G$8/SUM(US_Others!G191,US_Others!L191,US_Others!R191)+US_Others!L191*US_Others!L$8/SUM(US_Others!G191,US_Others!L191,US_Others!R191)+US_Others!R191*US_Others!R$8/SUM(US_Others!G191,US_Others!L191,US_Others!R191))&gt;2.5,3,2)),"")</f>
        <v>4</v>
      </c>
      <c r="BH186" s="219" t="str">
        <f>IFERROR(IF((US_Others!Z191*US_Others!Z$8/SUM(US_Others!Z191,US_Others!AB191)+US_Others!AB191*US_Others!AB$8/SUM(US_Others!Z191,US_Others!AB191))&gt;3.5,4,IF((US_Others!Z191*US_Others!Z$8/SUM(US_Others!Z191,US_Others!AB191)+US_Others!AB191*US_Others!AB$8/SUM(US_Others!Z191,US_Others!AB191))&gt;2.5,3,2)),"")</f>
        <v/>
      </c>
      <c r="BI186" s="219" t="str">
        <f>IFERROR(IF((US_Others!AA191*US_Others!AA$8/SUM(US_Others!AA191,US_Others!AC191)+US_Others!AC191*US_Others!AC$8/SUM(US_Others!AA191,US_Others!AC191))&gt;3.5,4,IF((US_Others!AA191*US_Others!AA$8/SUM(US_Others!AA191,US_Others!AC191)+US_Others!AC191*US_Others!AC$8/SUM(US_Others!AA191,US_Others!AC191))&gt;2.5,3,2)),"")</f>
        <v/>
      </c>
      <c r="BJ186" s="219" t="str">
        <f>IFERROR(US_Others!AD191*US_Others!AD$8/US_Others!AD191,"")</f>
        <v/>
      </c>
      <c r="BK186" s="74" t="str">
        <f>IFERROR(US_Others!AE191*US_Others!AE$8/US_Others!AE191,"")</f>
        <v/>
      </c>
      <c r="BL186" s="219" t="str">
        <f>IFERROR(IF(SUMPRODUCT(US_Others!AG191:AI191/SUM(US_Others!AG191:AI191),US_Others!AG$8:AI$8)&gt;3.5,4,IF(SUMPRODUCT(US_Others!AG191:AI191/SUM(US_Others!AG191:AI191),US_Others!AG$8:AI$8)&gt;2.5,3,2)),"")</f>
        <v/>
      </c>
      <c r="BM186" s="219" t="str">
        <f>IFERROR(US_Others!AL191*US_Others!AL$8/US_Others!AL191,"")</f>
        <v/>
      </c>
    </row>
    <row r="187" spans="1:65">
      <c r="A187" s="200" t="s">
        <v>322</v>
      </c>
      <c r="B187" s="332">
        <v>337900</v>
      </c>
      <c r="C187" s="333">
        <f>SUM(US_CO2!C190:AX190)</f>
        <v>6.5171096586731661E-2</v>
      </c>
      <c r="D187" s="333">
        <f>SUM(US_CH4!C190:AC190)</f>
        <v>4.1890802783064288E-5</v>
      </c>
      <c r="E187" s="333">
        <f>SUM(US_N2O!C190:AA190)</f>
        <v>6.6427224225721316E-5</v>
      </c>
      <c r="F187" s="332">
        <f>US_Others!V192+US_Others!U192</f>
        <v>0</v>
      </c>
      <c r="G187" s="332">
        <f>US_Others!C192+US_Others!H192+US_Others!N192</f>
        <v>1.3603076016980708E-3</v>
      </c>
      <c r="H187" s="332">
        <f>US_Others!D192+US_Others!I192+US_Others!O192</f>
        <v>2.230904466784836E-2</v>
      </c>
      <c r="I187" s="332">
        <f>US_Others!E192+US_Others!J192+US_Others!P192+US_Others!W192</f>
        <v>0.10311131620871374</v>
      </c>
      <c r="J187" s="332">
        <f>US_Others!F192+US_Others!K192+US_Others!Q192</f>
        <v>1.7820029582244726E-2</v>
      </c>
      <c r="K187" s="332">
        <f>US_Others!G192+US_Others!L192+US_Others!R192</f>
        <v>1.7683998822074917E-3</v>
      </c>
      <c r="L187" s="332">
        <f>US_Others!Z192+US_Others!AB192</f>
        <v>0</v>
      </c>
      <c r="M187" s="332">
        <f>US_Others!AA192+US_Others!AC192</f>
        <v>0</v>
      </c>
      <c r="N187" s="332">
        <f>US_Others!AD192</f>
        <v>0</v>
      </c>
      <c r="O187" s="332">
        <f>US_Others!AE192</f>
        <v>0</v>
      </c>
      <c r="P187" s="332">
        <f>SUM(US_Others!AG192:AI192)</f>
        <v>0</v>
      </c>
      <c r="Q187" s="332">
        <f>US_Others!AL192</f>
        <v>0</v>
      </c>
      <c r="R187" s="332"/>
      <c r="S187" s="334">
        <f t="shared" si="2"/>
        <v>65.171096586731665</v>
      </c>
      <c r="T187" s="334">
        <f>D187*1000/Spec!I$6</f>
        <v>1.6756321113225714E-3</v>
      </c>
      <c r="U187" s="334">
        <f>E187*1000/Spec!I$7</f>
        <v>2.2291014840846078E-4</v>
      </c>
      <c r="V187" s="334">
        <f>F187*1000/Spec!I$8</f>
        <v>0</v>
      </c>
      <c r="W187" s="334">
        <f>G187*1000/Spec!I$9</f>
        <v>2.0152705210341789E-3</v>
      </c>
      <c r="X187" s="334">
        <f>H187*1000/Spec!I$10</f>
        <v>6.3740127622423891E-3</v>
      </c>
      <c r="Y187" s="334">
        <f>I187*1000/Spec!I$11</f>
        <v>7.2105815530569037E-2</v>
      </c>
      <c r="Z187" s="334">
        <f>J187*1000/Spec!I$12</f>
        <v>3.9865837991598938E-3</v>
      </c>
      <c r="AA187" s="334">
        <f>K187*1000/Spec!I$15</f>
        <v>1.8026502367048843E-4</v>
      </c>
      <c r="AB187" s="334">
        <f>L187*1000/Spec!I$17</f>
        <v>0</v>
      </c>
      <c r="AC187" s="334">
        <f>M187*1000/Spec!I$18</f>
        <v>0</v>
      </c>
      <c r="AD187" s="335">
        <f>N187*1000/Spec!I$25</f>
        <v>0</v>
      </c>
      <c r="AE187" s="335">
        <f>O187*1000/Spec!I$26</f>
        <v>0</v>
      </c>
      <c r="AF187" s="334">
        <f>P187*1000/Spec!I$21</f>
        <v>0</v>
      </c>
      <c r="AG187" s="334">
        <f>Q187*1000/Spec!I$22</f>
        <v>0</v>
      </c>
      <c r="AI187" s="200">
        <f>S187/'2007output'!$C185</f>
        <v>6.5119001385623163E-3</v>
      </c>
      <c r="AJ187" s="200">
        <f>T187/'2007output'!$C185</f>
        <v>1.6742926771808269E-7</v>
      </c>
      <c r="AK187" s="200">
        <f>U187/'2007output'!$C185</f>
        <v>2.2273196283819022E-8</v>
      </c>
      <c r="AL187" s="200">
        <f>V187/'2007output'!$C185</f>
        <v>0</v>
      </c>
      <c r="AM187" s="200">
        <f>W187/'2007output'!$C185</f>
        <v>2.0136595933594914E-7</v>
      </c>
      <c r="AN187" s="200">
        <f>X187/'2007output'!$C185</f>
        <v>6.3689176281398772E-7</v>
      </c>
      <c r="AO187" s="200">
        <f>Y187/'2007output'!$C185</f>
        <v>7.2048176988977851E-6</v>
      </c>
      <c r="AP187" s="200">
        <f>Z187/'2007output'!$C185</f>
        <v>3.9833970814946982E-7</v>
      </c>
      <c r="AQ187" s="200">
        <f>AA187/'2007output'!$C185</f>
        <v>1.8012092692894526E-8</v>
      </c>
      <c r="AR187" s="200">
        <f>AB187/'2007output'!$C185</f>
        <v>0</v>
      </c>
      <c r="AS187" s="200">
        <f>AC187/'2007output'!$C185</f>
        <v>0</v>
      </c>
      <c r="AT187" s="200">
        <f>AD187/'2007output'!$C185</f>
        <v>0</v>
      </c>
      <c r="AU187" s="200">
        <f>AE187/'2007output'!$C185</f>
        <v>0</v>
      </c>
      <c r="AV187" s="200">
        <f>AF187/'2007output'!$C185</f>
        <v>0</v>
      </c>
      <c r="AW187" s="200">
        <f>AG187/'2007output'!$C185</f>
        <v>0</v>
      </c>
      <c r="AY187" s="370">
        <f>IFERROR(IF(SUMPRODUCT(US_CO2!C190:AX190/SUM(US_CO2!C190:AX190),US_CO2!C$6:AX$6)&gt;3.5,4,IF(SUMPRODUCT(US_CO2!C190:AX190/SUM(US_CO2!C190:AX190),US_CO2!C$6:AX$6)&gt;2.5,3,2)),"")</f>
        <v>4</v>
      </c>
      <c r="AZ187" s="370">
        <f>IFERROR(IF(SUMPRODUCT(US_CH4!C190:AC190/SUM(US_CH4!C190:AC190),US_CH4!C$6:AC$6)&gt;3.5,4,IF(SUMPRODUCT(US_CH4!C190:AC190/SUM(US_CH4!C190:AC190),US_CH4!C$6:AC$6)&gt;2.5,3,2)),"")</f>
        <v>4</v>
      </c>
      <c r="BA187" s="223">
        <f>IFERROR(IF(SUMPRODUCT(US_N2O!C190:AA190/SUM(US_N2O!C190:AA190),US_N2O!C$6:AA$6)&gt;3.5,4,IF(SUMPRODUCT(US_N2O!C190:AA190/SUM(US_N2O!C190:AA190),US_N2O!C$6:AA$6)&gt;2.5,3,2)),"")</f>
        <v>4</v>
      </c>
      <c r="BB187" s="223" t="str">
        <f>IFERROR(IF(SUMPRODUCT(US_Others!U192:V192/SUM(US_Others!U192:V192),US_Others!U$8:V$8)&gt;3.5,4,IF(SUMPRODUCT(US_Others!U192:V192/SUM(US_Others!U192:V192),US_Others!U$8:V$8)&gt;2.5,3,2)),"")</f>
        <v/>
      </c>
      <c r="BC187" s="223">
        <f>IFERROR(IF((US_Others!C192*US_Others!C$8/SUM(US_Others!C192,US_Others!H192,US_Others!N192)+ US_Others!H192*US_Others!H$8/SUM(US_Others!C192,US_Others!H192,US_Others!N192)+US_Others!N192*US_Others!N$8/SUM(US_Others!C192,US_Others!H192,US_Others!N192))&gt;3.5,4,IF((US_Others!C192*US_Others!C$8/SUM(US_Others!C192,US_Others!H192,US_Others!N192)+ US_Others!H192*US_Others!H$8/SUM(US_Others!C192,US_Others!H192,US_Others!N192)+US_Others!N192*US_Others!N$8/SUM(US_Others!C192,US_Others!H192,US_Others!N192))&gt;2.5,3,2)),"")</f>
        <v>4</v>
      </c>
      <c r="BD187" s="223">
        <f>IFERROR(IF((US_Others!D192*US_Others!D$8/SUM(US_Others!D192,US_Others!I192,US_Others!O192)+US_Others!I192*US_Others!I$8/SUM(US_Others!D192,US_Others!I192,US_Others!O192)+US_Others!O192*US_Others!O$8/SUM(US_Others!D192,US_Others!I192,US_Others!O192))&gt;3.5,4,IF((US_Others!D192*US_Others!D$8/SUM(US_Others!D192,US_Others!I192,US_Others!O192)+US_Others!I192*US_Others!I$8/SUM(US_Others!D192,US_Others!I192,US_Others!O192)+US_Others!O192*US_Others!O$8/SUM(US_Others!D192,US_Others!I192,US_Others!O192))&gt;2.5,3,2)),"")</f>
        <v>4</v>
      </c>
      <c r="BE187" s="223">
        <f>IFERROR(IF((US_Others!E192*US_Others!E$8/SUM(US_Others!E192,US_Others!J192,US_Others!P192,US_Others!W192)+US_Others!J192*US_Others!J$8/SUM(US_Others!E192,US_Others!J192,US_Others!P192,US_Others!W192)+US_Others!P192*US_Others!P$8/SUM(US_Others!E192,US_Others!J192,US_Others!P192,US_Others!W192)+US_Others!W192*US_Others!W$8/SUM(US_Others!E192,US_Others!J192,US_Others!P192,US_Others!W192))&gt;3.5,4,IF((US_Others!E192*US_Others!E$8/SUM(US_Others!E192,US_Others!J192,US_Others!P192,US_Others!W192)+US_Others!J192*US_Others!J$8/SUM(US_Others!E192,US_Others!J192,US_Others!P192,US_Others!W192)+US_Others!P192*US_Others!P$8/SUM(US_Others!E192,US_Others!J192,US_Others!P192,US_Others!W192)+US_Others!W192*US_Others!W$8/SUM(US_Others!E192,US_Others!J192,US_Others!P192,US_Others!W192))&gt;2.5,3,2)),"")</f>
        <v>4</v>
      </c>
      <c r="BF187" s="223">
        <f>IFERROR(IF((US_Others!F192*US_Others!F$8/SUM(US_Others!F192,US_Others!K192,US_Others!Q192)+US_Others!K192*US_Others!K$8/SUM(US_Others!F192,US_Others!K192,US_Others!Q192)+US_Others!Q192*US_Others!Q$8/SUM(US_Others!F192,US_Others!K192,US_Others!Q192))&gt;3.5,4,IF((US_Others!F192*US_Others!F$8/SUM(US_Others!F192,US_Others!K192,US_Others!Q192)+US_Others!K192*US_Others!K$8/SUM(US_Others!F192,US_Others!K192,US_Others!Q192)+US_Others!Q192*US_Others!Q$8/SUM(US_Others!F192,US_Others!K192,US_Others!Q192))&gt;2.5,3,2)),"")</f>
        <v>4</v>
      </c>
      <c r="BG187" s="223">
        <f>IFERROR(IF((US_Others!G192*US_Others!G$8/SUM(US_Others!G192,US_Others!L192,US_Others!R192)+US_Others!L192*US_Others!L$8/SUM(US_Others!G192,US_Others!L192,US_Others!R192)+US_Others!R192*US_Others!R$8/SUM(US_Others!G192,US_Others!L192,US_Others!R192))&gt;3.5,4,IF((US_Others!G192*US_Others!G$8/SUM(US_Others!G192,US_Others!L192,US_Others!R192)+US_Others!L192*US_Others!L$8/SUM(US_Others!G192,US_Others!L192,US_Others!R192)+US_Others!R192*US_Others!R$8/SUM(US_Others!G192,US_Others!L192,US_Others!R192))&gt;2.5,3,2)),"")</f>
        <v>4</v>
      </c>
      <c r="BH187" s="219" t="str">
        <f>IFERROR(IF((US_Others!Z192*US_Others!Z$8/SUM(US_Others!Z192,US_Others!AB192)+US_Others!AB192*US_Others!AB$8/SUM(US_Others!Z192,US_Others!AB192))&gt;3.5,4,IF((US_Others!Z192*US_Others!Z$8/SUM(US_Others!Z192,US_Others!AB192)+US_Others!AB192*US_Others!AB$8/SUM(US_Others!Z192,US_Others!AB192))&gt;2.5,3,2)),"")</f>
        <v/>
      </c>
      <c r="BI187" s="219" t="str">
        <f>IFERROR(IF((US_Others!AA192*US_Others!AA$8/SUM(US_Others!AA192,US_Others!AC192)+US_Others!AC192*US_Others!AC$8/SUM(US_Others!AA192,US_Others!AC192))&gt;3.5,4,IF((US_Others!AA192*US_Others!AA$8/SUM(US_Others!AA192,US_Others!AC192)+US_Others!AC192*US_Others!AC$8/SUM(US_Others!AA192,US_Others!AC192))&gt;2.5,3,2)),"")</f>
        <v/>
      </c>
      <c r="BJ187" s="219" t="str">
        <f>IFERROR(US_Others!AD192*US_Others!AD$8/US_Others!AD192,"")</f>
        <v/>
      </c>
      <c r="BK187" s="74" t="str">
        <f>IFERROR(US_Others!AE192*US_Others!AE$8/US_Others!AE192,"")</f>
        <v/>
      </c>
      <c r="BL187" s="219" t="str">
        <f>IFERROR(IF(SUMPRODUCT(US_Others!AG192:AI192/SUM(US_Others!AG192:AI192),US_Others!AG$8:AI$8)&gt;3.5,4,IF(SUMPRODUCT(US_Others!AG192:AI192/SUM(US_Others!AG192:AI192),US_Others!AG$8:AI$8)&gt;2.5,3,2)),"")</f>
        <v/>
      </c>
      <c r="BM187" s="219" t="str">
        <f>IFERROR(US_Others!AL192*US_Others!AL$8/US_Others!AL192,"")</f>
        <v/>
      </c>
    </row>
    <row r="188" spans="1:65">
      <c r="A188" s="200" t="s">
        <v>323</v>
      </c>
      <c r="B188" s="332">
        <v>339112</v>
      </c>
      <c r="C188" s="333">
        <f>SUM(US_CO2!C191:AX191)</f>
        <v>0.20861609665120562</v>
      </c>
      <c r="D188" s="333">
        <f>SUM(US_CH4!C191:AC191)</f>
        <v>1.2430131784908912E-4</v>
      </c>
      <c r="E188" s="333">
        <f>SUM(US_N2O!C191:AA191)</f>
        <v>1.7644121341473532E-4</v>
      </c>
      <c r="F188" s="332">
        <f>US_Others!V193+US_Others!U193</f>
        <v>0</v>
      </c>
      <c r="G188" s="332">
        <f>US_Others!C193+US_Others!H193+US_Others!N193</f>
        <v>8.6970253549138203E-5</v>
      </c>
      <c r="H188" s="332">
        <f>US_Others!D193+US_Others!I193+US_Others!O193</f>
        <v>1.4263121582058669E-3</v>
      </c>
      <c r="I188" s="332">
        <f>US_Others!E193+US_Others!J193+US_Others!P193+US_Others!W193</f>
        <v>6.5923452190246763E-3</v>
      </c>
      <c r="J188" s="332">
        <f>US_Others!F193+US_Others!K193+US_Others!Q193</f>
        <v>1.1393103214937107E-3</v>
      </c>
      <c r="K188" s="332">
        <f>US_Others!G193+US_Others!L193+US_Others!R193</f>
        <v>1.1306132961387971E-4</v>
      </c>
      <c r="L188" s="332">
        <f>US_Others!Z193+US_Others!AB193</f>
        <v>0</v>
      </c>
      <c r="M188" s="332">
        <f>US_Others!AA193+US_Others!AC193</f>
        <v>0</v>
      </c>
      <c r="N188" s="332">
        <f>US_Others!AD193</f>
        <v>0</v>
      </c>
      <c r="O188" s="332">
        <f>US_Others!AE193</f>
        <v>0</v>
      </c>
      <c r="P188" s="332">
        <f>SUM(US_Others!AG193:AI193)</f>
        <v>0</v>
      </c>
      <c r="Q188" s="332">
        <f>US_Others!AL193</f>
        <v>0</v>
      </c>
      <c r="R188" s="332"/>
      <c r="S188" s="334">
        <f t="shared" si="2"/>
        <v>208.61609665120562</v>
      </c>
      <c r="T188" s="334">
        <f>D188*1000/Spec!I$6</f>
        <v>4.9720527139635647E-3</v>
      </c>
      <c r="U188" s="334">
        <f>E188*1000/Spec!I$7</f>
        <v>5.9208460877427957E-4</v>
      </c>
      <c r="V188" s="334">
        <f>F188*1000/Spec!I$8</f>
        <v>0</v>
      </c>
      <c r="W188" s="334">
        <f>G188*1000/Spec!I$9</f>
        <v>1.2884482007279735E-4</v>
      </c>
      <c r="X188" s="334">
        <f>H188*1000/Spec!I$10</f>
        <v>4.0751775948739055E-4</v>
      </c>
      <c r="Y188" s="334">
        <f>I188*1000/Spec!I$11</f>
        <v>4.6100316216955784E-3</v>
      </c>
      <c r="Z188" s="334">
        <f>J188*1000/Spec!I$12</f>
        <v>2.5487926655340284E-4</v>
      </c>
      <c r="AA188" s="334">
        <f>K188*1000/Spec!I$15</f>
        <v>1.1525110052383253E-5</v>
      </c>
      <c r="AB188" s="334">
        <f>L188*1000/Spec!I$17</f>
        <v>0</v>
      </c>
      <c r="AC188" s="334">
        <f>M188*1000/Spec!I$18</f>
        <v>0</v>
      </c>
      <c r="AD188" s="335">
        <f>N188*1000/Spec!I$25</f>
        <v>0</v>
      </c>
      <c r="AE188" s="335">
        <f>O188*1000/Spec!I$26</f>
        <v>0</v>
      </c>
      <c r="AF188" s="334">
        <f>P188*1000/Spec!I$21</f>
        <v>0</v>
      </c>
      <c r="AG188" s="334">
        <f>Q188*1000/Spec!I$22</f>
        <v>0</v>
      </c>
      <c r="AI188" s="200">
        <f>S188/'2007output'!$C186</f>
        <v>6.7550463572582202E-3</v>
      </c>
      <c r="AJ188" s="200">
        <f>T188/'2007output'!$C186</f>
        <v>1.6099642890792878E-7</v>
      </c>
      <c r="AK188" s="200">
        <f>U188/'2007output'!$C186</f>
        <v>1.9171861826062221E-8</v>
      </c>
      <c r="AL188" s="200">
        <f>V188/'2007output'!$C186</f>
        <v>0</v>
      </c>
      <c r="AM188" s="200">
        <f>W188/'2007output'!$C186</f>
        <v>4.172030569335795E-9</v>
      </c>
      <c r="AN188" s="200">
        <f>X188/'2007output'!$C186</f>
        <v>1.3195536686442074E-8</v>
      </c>
      <c r="AO188" s="200">
        <f>Y188/'2007output'!$C186</f>
        <v>1.492740867692769E-7</v>
      </c>
      <c r="AP188" s="200">
        <f>Z188/'2007output'!$C186</f>
        <v>8.2530604718907755E-9</v>
      </c>
      <c r="AQ188" s="200">
        <f>AA188/'2007output'!$C186</f>
        <v>3.7318622065159643E-10</v>
      </c>
      <c r="AR188" s="200">
        <f>AB188/'2007output'!$C186</f>
        <v>0</v>
      </c>
      <c r="AS188" s="200">
        <f>AC188/'2007output'!$C186</f>
        <v>0</v>
      </c>
      <c r="AT188" s="200">
        <f>AD188/'2007output'!$C186</f>
        <v>0</v>
      </c>
      <c r="AU188" s="200">
        <f>AE188/'2007output'!$C186</f>
        <v>0</v>
      </c>
      <c r="AV188" s="200">
        <f>AF188/'2007output'!$C186</f>
        <v>0</v>
      </c>
      <c r="AW188" s="200">
        <f>AG188/'2007output'!$C186</f>
        <v>0</v>
      </c>
      <c r="AY188" s="370">
        <f>IFERROR(IF(SUMPRODUCT(US_CO2!C191:AX191/SUM(US_CO2!C191:AX191),US_CO2!C$6:AX$6)&gt;3.5,4,IF(SUMPRODUCT(US_CO2!C191:AX191/SUM(US_CO2!C191:AX191),US_CO2!C$6:AX$6)&gt;2.5,3,2)),"")</f>
        <v>4</v>
      </c>
      <c r="AZ188" s="370">
        <f>IFERROR(IF(SUMPRODUCT(US_CH4!C191:AC191/SUM(US_CH4!C191:AC191),US_CH4!C$6:AC$6)&gt;3.5,4,IF(SUMPRODUCT(US_CH4!C191:AC191/SUM(US_CH4!C191:AC191),US_CH4!C$6:AC$6)&gt;2.5,3,2)),"")</f>
        <v>4</v>
      </c>
      <c r="BA188" s="223">
        <f>IFERROR(IF(SUMPRODUCT(US_N2O!C191:AA191/SUM(US_N2O!C191:AA191),US_N2O!C$6:AA$6)&gt;3.5,4,IF(SUMPRODUCT(US_N2O!C191:AA191/SUM(US_N2O!C191:AA191),US_N2O!C$6:AA$6)&gt;2.5,3,2)),"")</f>
        <v>4</v>
      </c>
      <c r="BB188" s="223" t="str">
        <f>IFERROR(IF(SUMPRODUCT(US_Others!U193:V193/SUM(US_Others!U193:V193),US_Others!U$8:V$8)&gt;3.5,4,IF(SUMPRODUCT(US_Others!U193:V193/SUM(US_Others!U193:V193),US_Others!U$8:V$8)&gt;2.5,3,2)),"")</f>
        <v/>
      </c>
      <c r="BC188" s="223">
        <f>IFERROR(IF((US_Others!C193*US_Others!C$8/SUM(US_Others!C193,US_Others!H193,US_Others!N193)+ US_Others!H193*US_Others!H$8/SUM(US_Others!C193,US_Others!H193,US_Others!N193)+US_Others!N193*US_Others!N$8/SUM(US_Others!C193,US_Others!H193,US_Others!N193))&gt;3.5,4,IF((US_Others!C193*US_Others!C$8/SUM(US_Others!C193,US_Others!H193,US_Others!N193)+ US_Others!H193*US_Others!H$8/SUM(US_Others!C193,US_Others!H193,US_Others!N193)+US_Others!N193*US_Others!N$8/SUM(US_Others!C193,US_Others!H193,US_Others!N193))&gt;2.5,3,2)),"")</f>
        <v>4</v>
      </c>
      <c r="BD188" s="223">
        <f>IFERROR(IF((US_Others!D193*US_Others!D$8/SUM(US_Others!D193,US_Others!I193,US_Others!O193)+US_Others!I193*US_Others!I$8/SUM(US_Others!D193,US_Others!I193,US_Others!O193)+US_Others!O193*US_Others!O$8/SUM(US_Others!D193,US_Others!I193,US_Others!O193))&gt;3.5,4,IF((US_Others!D193*US_Others!D$8/SUM(US_Others!D193,US_Others!I193,US_Others!O193)+US_Others!I193*US_Others!I$8/SUM(US_Others!D193,US_Others!I193,US_Others!O193)+US_Others!O193*US_Others!O$8/SUM(US_Others!D193,US_Others!I193,US_Others!O193))&gt;2.5,3,2)),"")</f>
        <v>4</v>
      </c>
      <c r="BE188" s="223">
        <f>IFERROR(IF((US_Others!E193*US_Others!E$8/SUM(US_Others!E193,US_Others!J193,US_Others!P193,US_Others!W193)+US_Others!J193*US_Others!J$8/SUM(US_Others!E193,US_Others!J193,US_Others!P193,US_Others!W193)+US_Others!P193*US_Others!P$8/SUM(US_Others!E193,US_Others!J193,US_Others!P193,US_Others!W193)+US_Others!W193*US_Others!W$8/SUM(US_Others!E193,US_Others!J193,US_Others!P193,US_Others!W193))&gt;3.5,4,IF((US_Others!E193*US_Others!E$8/SUM(US_Others!E193,US_Others!J193,US_Others!P193,US_Others!W193)+US_Others!J193*US_Others!J$8/SUM(US_Others!E193,US_Others!J193,US_Others!P193,US_Others!W193)+US_Others!P193*US_Others!P$8/SUM(US_Others!E193,US_Others!J193,US_Others!P193,US_Others!W193)+US_Others!W193*US_Others!W$8/SUM(US_Others!E193,US_Others!J193,US_Others!P193,US_Others!W193))&gt;2.5,3,2)),"")</f>
        <v>4</v>
      </c>
      <c r="BF188" s="223">
        <f>IFERROR(IF((US_Others!F193*US_Others!F$8/SUM(US_Others!F193,US_Others!K193,US_Others!Q193)+US_Others!K193*US_Others!K$8/SUM(US_Others!F193,US_Others!K193,US_Others!Q193)+US_Others!Q193*US_Others!Q$8/SUM(US_Others!F193,US_Others!K193,US_Others!Q193))&gt;3.5,4,IF((US_Others!F193*US_Others!F$8/SUM(US_Others!F193,US_Others!K193,US_Others!Q193)+US_Others!K193*US_Others!K$8/SUM(US_Others!F193,US_Others!K193,US_Others!Q193)+US_Others!Q193*US_Others!Q$8/SUM(US_Others!F193,US_Others!K193,US_Others!Q193))&gt;2.5,3,2)),"")</f>
        <v>4</v>
      </c>
      <c r="BG188" s="223">
        <f>IFERROR(IF((US_Others!G193*US_Others!G$8/SUM(US_Others!G193,US_Others!L193,US_Others!R193)+US_Others!L193*US_Others!L$8/SUM(US_Others!G193,US_Others!L193,US_Others!R193)+US_Others!R193*US_Others!R$8/SUM(US_Others!G193,US_Others!L193,US_Others!R193))&gt;3.5,4,IF((US_Others!G193*US_Others!G$8/SUM(US_Others!G193,US_Others!L193,US_Others!R193)+US_Others!L193*US_Others!L$8/SUM(US_Others!G193,US_Others!L193,US_Others!R193)+US_Others!R193*US_Others!R$8/SUM(US_Others!G193,US_Others!L193,US_Others!R193))&gt;2.5,3,2)),"")</f>
        <v>4</v>
      </c>
      <c r="BH188" s="219" t="str">
        <f>IFERROR(IF((US_Others!Z193*US_Others!Z$8/SUM(US_Others!Z193,US_Others!AB193)+US_Others!AB193*US_Others!AB$8/SUM(US_Others!Z193,US_Others!AB193))&gt;3.5,4,IF((US_Others!Z193*US_Others!Z$8/SUM(US_Others!Z193,US_Others!AB193)+US_Others!AB193*US_Others!AB$8/SUM(US_Others!Z193,US_Others!AB193))&gt;2.5,3,2)),"")</f>
        <v/>
      </c>
      <c r="BI188" s="219" t="str">
        <f>IFERROR(IF((US_Others!AA193*US_Others!AA$8/SUM(US_Others!AA193,US_Others!AC193)+US_Others!AC193*US_Others!AC$8/SUM(US_Others!AA193,US_Others!AC193))&gt;3.5,4,IF((US_Others!AA193*US_Others!AA$8/SUM(US_Others!AA193,US_Others!AC193)+US_Others!AC193*US_Others!AC$8/SUM(US_Others!AA193,US_Others!AC193))&gt;2.5,3,2)),"")</f>
        <v/>
      </c>
      <c r="BJ188" s="219" t="str">
        <f>IFERROR(US_Others!AD193*US_Others!AD$8/US_Others!AD193,"")</f>
        <v/>
      </c>
      <c r="BK188" s="74" t="str">
        <f>IFERROR(US_Others!AE193*US_Others!AE$8/US_Others!AE193,"")</f>
        <v/>
      </c>
      <c r="BL188" s="219" t="str">
        <f>IFERROR(IF(SUMPRODUCT(US_Others!AG193:AI193/SUM(US_Others!AG193:AI193),US_Others!AG$8:AI$8)&gt;3.5,4,IF(SUMPRODUCT(US_Others!AG193:AI193/SUM(US_Others!AG193:AI193),US_Others!AG$8:AI$8)&gt;2.5,3,2)),"")</f>
        <v/>
      </c>
      <c r="BM188" s="219" t="str">
        <f>IFERROR(US_Others!AL193*US_Others!AL$8/US_Others!AL193,"")</f>
        <v/>
      </c>
    </row>
    <row r="189" spans="1:65">
      <c r="A189" s="200" t="s">
        <v>324</v>
      </c>
      <c r="B189" s="332">
        <v>339113</v>
      </c>
      <c r="C189" s="333">
        <f>SUM(US_CO2!C192:AX192)</f>
        <v>1.1144688687997248</v>
      </c>
      <c r="D189" s="333">
        <f>SUM(US_CH4!C192:AC192)</f>
        <v>1.5345055892590693E-4</v>
      </c>
      <c r="E189" s="333">
        <f>SUM(US_N2O!C192:AA192)</f>
        <v>2.3012687593421013E-4</v>
      </c>
      <c r="F189" s="332">
        <f>US_Others!V194+US_Others!U194</f>
        <v>0</v>
      </c>
      <c r="G189" s="332">
        <f>US_Others!C194+US_Others!H194+US_Others!N194</f>
        <v>1.2018579964279198E-4</v>
      </c>
      <c r="H189" s="332">
        <f>US_Others!D194+US_Others!I194+US_Others!O194</f>
        <v>1.9710471141417885E-3</v>
      </c>
      <c r="I189" s="332">
        <f>US_Others!E194+US_Others!J194+US_Others!P194+US_Others!W194</f>
        <v>9.1100836129236317E-3</v>
      </c>
      <c r="J189" s="332">
        <f>US_Others!F194+US_Others!K194+US_Others!Q194</f>
        <v>1.5744339753205748E-3</v>
      </c>
      <c r="K189" s="332">
        <f>US_Others!G194+US_Others!L194+US_Others!R194</f>
        <v>1.562415395356296E-4</v>
      </c>
      <c r="L189" s="332">
        <f>US_Others!Z194+US_Others!AB194</f>
        <v>0</v>
      </c>
      <c r="M189" s="332">
        <f>US_Others!AA194+US_Others!AC194</f>
        <v>0</v>
      </c>
      <c r="N189" s="332">
        <f>US_Others!AD194</f>
        <v>0</v>
      </c>
      <c r="O189" s="332">
        <f>US_Others!AE194</f>
        <v>0</v>
      </c>
      <c r="P189" s="332">
        <f>SUM(US_Others!AG194:AI194)</f>
        <v>0</v>
      </c>
      <c r="Q189" s="332">
        <f>US_Others!AL194</f>
        <v>0</v>
      </c>
      <c r="R189" s="332"/>
      <c r="S189" s="334">
        <f t="shared" si="2"/>
        <v>1114.4688687997248</v>
      </c>
      <c r="T189" s="334">
        <f>D189*1000/Spec!I$6</f>
        <v>6.1380223570362772E-3</v>
      </c>
      <c r="U189" s="334">
        <f>E189*1000/Spec!I$7</f>
        <v>7.7223783870540314E-4</v>
      </c>
      <c r="V189" s="334">
        <f>F189*1000/Spec!I$8</f>
        <v>0</v>
      </c>
      <c r="W189" s="334">
        <f>G189*1000/Spec!I$9</f>
        <v>1.7805303650783998E-4</v>
      </c>
      <c r="X189" s="334">
        <f>H189*1000/Spec!I$10</f>
        <v>5.6315631832622528E-4</v>
      </c>
      <c r="Y189" s="334">
        <f>I189*1000/Spec!I$11</f>
        <v>6.3706878412053362E-3</v>
      </c>
      <c r="Z189" s="334">
        <f>J189*1000/Spec!I$12</f>
        <v>3.5222236584352904E-4</v>
      </c>
      <c r="AA189" s="334">
        <f>K189*1000/Spec!I$15</f>
        <v>1.592676243992147E-5</v>
      </c>
      <c r="AB189" s="334">
        <f>L189*1000/Spec!I$17</f>
        <v>0</v>
      </c>
      <c r="AC189" s="334">
        <f>M189*1000/Spec!I$18</f>
        <v>0</v>
      </c>
      <c r="AD189" s="335">
        <f>N189*1000/Spec!I$25</f>
        <v>0</v>
      </c>
      <c r="AE189" s="335">
        <f>O189*1000/Spec!I$26</f>
        <v>0</v>
      </c>
      <c r="AF189" s="334">
        <f>P189*1000/Spec!I$21</f>
        <v>0</v>
      </c>
      <c r="AG189" s="334">
        <f>Q189*1000/Spec!I$22</f>
        <v>0</v>
      </c>
      <c r="AI189" s="200">
        <f>S189/'2007output'!$C187</f>
        <v>3.3024235303870705E-2</v>
      </c>
      <c r="AJ189" s="200">
        <f>T189/'2007output'!$C187</f>
        <v>1.8188349651928399E-7</v>
      </c>
      <c r="AK189" s="200">
        <f>U189/'2007output'!$C187</f>
        <v>2.288315520506721E-8</v>
      </c>
      <c r="AL189" s="200">
        <f>V189/'2007output'!$C187</f>
        <v>0</v>
      </c>
      <c r="AM189" s="200">
        <f>W189/'2007output'!$C187</f>
        <v>5.276114514115032E-9</v>
      </c>
      <c r="AN189" s="200">
        <f>X189/'2007output'!$C187</f>
        <v>1.6687596477500971E-8</v>
      </c>
      <c r="AO189" s="200">
        <f>Y189/'2007output'!$C187</f>
        <v>1.8877790147880807E-7</v>
      </c>
      <c r="AP189" s="200">
        <f>Z189/'2007output'!$C187</f>
        <v>1.0437145993526211E-8</v>
      </c>
      <c r="AQ189" s="200">
        <f>AA189/'2007output'!$C187</f>
        <v>4.7194602305157409E-10</v>
      </c>
      <c r="AR189" s="200">
        <f>AB189/'2007output'!$C187</f>
        <v>0</v>
      </c>
      <c r="AS189" s="200">
        <f>AC189/'2007output'!$C187</f>
        <v>0</v>
      </c>
      <c r="AT189" s="200">
        <f>AD189/'2007output'!$C187</f>
        <v>0</v>
      </c>
      <c r="AU189" s="200">
        <f>AE189/'2007output'!$C187</f>
        <v>0</v>
      </c>
      <c r="AV189" s="200">
        <f>AF189/'2007output'!$C187</f>
        <v>0</v>
      </c>
      <c r="AW189" s="200">
        <f>AG189/'2007output'!$C187</f>
        <v>0</v>
      </c>
      <c r="AY189" s="370">
        <f>IFERROR(IF(SUMPRODUCT(US_CO2!C192:AX192/SUM(US_CO2!C192:AX192),US_CO2!C$6:AX$6)&gt;3.5,4,IF(SUMPRODUCT(US_CO2!C192:AX192/SUM(US_CO2!C192:AX192),US_CO2!C$6:AX$6)&gt;2.5,3,2)),"")</f>
        <v>4</v>
      </c>
      <c r="AZ189" s="370">
        <f>IFERROR(IF(SUMPRODUCT(US_CH4!C192:AC192/SUM(US_CH4!C192:AC192),US_CH4!C$6:AC$6)&gt;3.5,4,IF(SUMPRODUCT(US_CH4!C192:AC192/SUM(US_CH4!C192:AC192),US_CH4!C$6:AC$6)&gt;2.5,3,2)),"")</f>
        <v>4</v>
      </c>
      <c r="BA189" s="223">
        <f>IFERROR(IF(SUMPRODUCT(US_N2O!C192:AA192/SUM(US_N2O!C192:AA192),US_N2O!C$6:AA$6)&gt;3.5,4,IF(SUMPRODUCT(US_N2O!C192:AA192/SUM(US_N2O!C192:AA192),US_N2O!C$6:AA$6)&gt;2.5,3,2)),"")</f>
        <v>4</v>
      </c>
      <c r="BB189" s="223" t="str">
        <f>IFERROR(IF(SUMPRODUCT(US_Others!U194:V194/SUM(US_Others!U194:V194),US_Others!U$8:V$8)&gt;3.5,4,IF(SUMPRODUCT(US_Others!U194:V194/SUM(US_Others!U194:V194),US_Others!U$8:V$8)&gt;2.5,3,2)),"")</f>
        <v/>
      </c>
      <c r="BC189" s="223">
        <f>IFERROR(IF((US_Others!C194*US_Others!C$8/SUM(US_Others!C194,US_Others!H194,US_Others!N194)+ US_Others!H194*US_Others!H$8/SUM(US_Others!C194,US_Others!H194,US_Others!N194)+US_Others!N194*US_Others!N$8/SUM(US_Others!C194,US_Others!H194,US_Others!N194))&gt;3.5,4,IF((US_Others!C194*US_Others!C$8/SUM(US_Others!C194,US_Others!H194,US_Others!N194)+ US_Others!H194*US_Others!H$8/SUM(US_Others!C194,US_Others!H194,US_Others!N194)+US_Others!N194*US_Others!N$8/SUM(US_Others!C194,US_Others!H194,US_Others!N194))&gt;2.5,3,2)),"")</f>
        <v>4</v>
      </c>
      <c r="BD189" s="223">
        <f>IFERROR(IF((US_Others!D194*US_Others!D$8/SUM(US_Others!D194,US_Others!I194,US_Others!O194)+US_Others!I194*US_Others!I$8/SUM(US_Others!D194,US_Others!I194,US_Others!O194)+US_Others!O194*US_Others!O$8/SUM(US_Others!D194,US_Others!I194,US_Others!O194))&gt;3.5,4,IF((US_Others!D194*US_Others!D$8/SUM(US_Others!D194,US_Others!I194,US_Others!O194)+US_Others!I194*US_Others!I$8/SUM(US_Others!D194,US_Others!I194,US_Others!O194)+US_Others!O194*US_Others!O$8/SUM(US_Others!D194,US_Others!I194,US_Others!O194))&gt;2.5,3,2)),"")</f>
        <v>4</v>
      </c>
      <c r="BE189" s="223">
        <f>IFERROR(IF((US_Others!E194*US_Others!E$8/SUM(US_Others!E194,US_Others!J194,US_Others!P194,US_Others!W194)+US_Others!J194*US_Others!J$8/SUM(US_Others!E194,US_Others!J194,US_Others!P194,US_Others!W194)+US_Others!P194*US_Others!P$8/SUM(US_Others!E194,US_Others!J194,US_Others!P194,US_Others!W194)+US_Others!W194*US_Others!W$8/SUM(US_Others!E194,US_Others!J194,US_Others!P194,US_Others!W194))&gt;3.5,4,IF((US_Others!E194*US_Others!E$8/SUM(US_Others!E194,US_Others!J194,US_Others!P194,US_Others!W194)+US_Others!J194*US_Others!J$8/SUM(US_Others!E194,US_Others!J194,US_Others!P194,US_Others!W194)+US_Others!P194*US_Others!P$8/SUM(US_Others!E194,US_Others!J194,US_Others!P194,US_Others!W194)+US_Others!W194*US_Others!W$8/SUM(US_Others!E194,US_Others!J194,US_Others!P194,US_Others!W194))&gt;2.5,3,2)),"")</f>
        <v>4</v>
      </c>
      <c r="BF189" s="223">
        <f>IFERROR(IF((US_Others!F194*US_Others!F$8/SUM(US_Others!F194,US_Others!K194,US_Others!Q194)+US_Others!K194*US_Others!K$8/SUM(US_Others!F194,US_Others!K194,US_Others!Q194)+US_Others!Q194*US_Others!Q$8/SUM(US_Others!F194,US_Others!K194,US_Others!Q194))&gt;3.5,4,IF((US_Others!F194*US_Others!F$8/SUM(US_Others!F194,US_Others!K194,US_Others!Q194)+US_Others!K194*US_Others!K$8/SUM(US_Others!F194,US_Others!K194,US_Others!Q194)+US_Others!Q194*US_Others!Q$8/SUM(US_Others!F194,US_Others!K194,US_Others!Q194))&gt;2.5,3,2)),"")</f>
        <v>4</v>
      </c>
      <c r="BG189" s="223">
        <f>IFERROR(IF((US_Others!G194*US_Others!G$8/SUM(US_Others!G194,US_Others!L194,US_Others!R194)+US_Others!L194*US_Others!L$8/SUM(US_Others!G194,US_Others!L194,US_Others!R194)+US_Others!R194*US_Others!R$8/SUM(US_Others!G194,US_Others!L194,US_Others!R194))&gt;3.5,4,IF((US_Others!G194*US_Others!G$8/SUM(US_Others!G194,US_Others!L194,US_Others!R194)+US_Others!L194*US_Others!L$8/SUM(US_Others!G194,US_Others!L194,US_Others!R194)+US_Others!R194*US_Others!R$8/SUM(US_Others!G194,US_Others!L194,US_Others!R194))&gt;2.5,3,2)),"")</f>
        <v>4</v>
      </c>
      <c r="BH189" s="219" t="str">
        <f>IFERROR(IF((US_Others!Z194*US_Others!Z$8/SUM(US_Others!Z194,US_Others!AB194)+US_Others!AB194*US_Others!AB$8/SUM(US_Others!Z194,US_Others!AB194))&gt;3.5,4,IF((US_Others!Z194*US_Others!Z$8/SUM(US_Others!Z194,US_Others!AB194)+US_Others!AB194*US_Others!AB$8/SUM(US_Others!Z194,US_Others!AB194))&gt;2.5,3,2)),"")</f>
        <v/>
      </c>
      <c r="BI189" s="219" t="str">
        <f>IFERROR(IF((US_Others!AA194*US_Others!AA$8/SUM(US_Others!AA194,US_Others!AC194)+US_Others!AC194*US_Others!AC$8/SUM(US_Others!AA194,US_Others!AC194))&gt;3.5,4,IF((US_Others!AA194*US_Others!AA$8/SUM(US_Others!AA194,US_Others!AC194)+US_Others!AC194*US_Others!AC$8/SUM(US_Others!AA194,US_Others!AC194))&gt;2.5,3,2)),"")</f>
        <v/>
      </c>
      <c r="BJ189" s="219" t="str">
        <f>IFERROR(US_Others!AD194*US_Others!AD$8/US_Others!AD194,"")</f>
        <v/>
      </c>
      <c r="BK189" s="74" t="str">
        <f>IFERROR(US_Others!AE194*US_Others!AE$8/US_Others!AE194,"")</f>
        <v/>
      </c>
      <c r="BL189" s="219" t="str">
        <f>IFERROR(IF(SUMPRODUCT(US_Others!AG194:AI194/SUM(US_Others!AG194:AI194),US_Others!AG$8:AI$8)&gt;3.5,4,IF(SUMPRODUCT(US_Others!AG194:AI194/SUM(US_Others!AG194:AI194),US_Others!AG$8:AI$8)&gt;2.5,3,2)),"")</f>
        <v/>
      </c>
      <c r="BM189" s="219" t="str">
        <f>IFERROR(US_Others!AL194*US_Others!AL$8/US_Others!AL194,"")</f>
        <v/>
      </c>
    </row>
    <row r="190" spans="1:65">
      <c r="A190" s="200" t="s">
        <v>325</v>
      </c>
      <c r="B190" s="332">
        <v>339114</v>
      </c>
      <c r="C190" s="333">
        <f>SUM(US_CO2!C193:AX193)</f>
        <v>0.10882447941038632</v>
      </c>
      <c r="D190" s="333">
        <f>SUM(US_CH4!C193:AC193)</f>
        <v>1.3226279846428381E-5</v>
      </c>
      <c r="E190" s="333">
        <f>SUM(US_N2O!C193:AA193)</f>
        <v>1.9360385207092638E-5</v>
      </c>
      <c r="F190" s="332">
        <f>US_Others!V195+US_Others!U195</f>
        <v>0</v>
      </c>
      <c r="G190" s="332">
        <f>US_Others!C195+US_Others!H195+US_Others!N195</f>
        <v>0</v>
      </c>
      <c r="H190" s="332">
        <f>US_Others!D195+US_Others!I195+US_Others!O195</f>
        <v>0</v>
      </c>
      <c r="I190" s="332">
        <f>US_Others!E195+US_Others!J195+US_Others!P195+US_Others!W195</f>
        <v>0</v>
      </c>
      <c r="J190" s="332">
        <f>US_Others!F195+US_Others!K195+US_Others!Q195</f>
        <v>0</v>
      </c>
      <c r="K190" s="332">
        <f>US_Others!G195+US_Others!L195+US_Others!R195</f>
        <v>0</v>
      </c>
      <c r="L190" s="332">
        <f>US_Others!Z195+US_Others!AB195</f>
        <v>0</v>
      </c>
      <c r="M190" s="332">
        <f>US_Others!AA195+US_Others!AC195</f>
        <v>0</v>
      </c>
      <c r="N190" s="332">
        <f>US_Others!AD195</f>
        <v>0</v>
      </c>
      <c r="O190" s="332">
        <f>US_Others!AE195</f>
        <v>0</v>
      </c>
      <c r="P190" s="332">
        <f>SUM(US_Others!AG195:AI195)</f>
        <v>0</v>
      </c>
      <c r="Q190" s="332">
        <f>US_Others!AL195</f>
        <v>0</v>
      </c>
      <c r="R190" s="332"/>
      <c r="S190" s="334">
        <f t="shared" si="2"/>
        <v>108.82447941038632</v>
      </c>
      <c r="T190" s="334">
        <f>D190*1000/Spec!I$6</f>
        <v>5.2905119385713521E-4</v>
      </c>
      <c r="U190" s="334">
        <f>E190*1000/Spec!I$7</f>
        <v>6.4967735594270598E-5</v>
      </c>
      <c r="V190" s="334">
        <f>F190*1000/Spec!I$8</f>
        <v>0</v>
      </c>
      <c r="W190" s="334">
        <f>G190*1000/Spec!I$9</f>
        <v>0</v>
      </c>
      <c r="X190" s="334">
        <f>H190*1000/Spec!I$10</f>
        <v>0</v>
      </c>
      <c r="Y190" s="334">
        <f>I190*1000/Spec!I$11</f>
        <v>0</v>
      </c>
      <c r="Z190" s="334">
        <f>J190*1000/Spec!I$12</f>
        <v>0</v>
      </c>
      <c r="AA190" s="334">
        <f>K190*1000/Spec!I$15</f>
        <v>0</v>
      </c>
      <c r="AB190" s="334">
        <f>L190*1000/Spec!I$17</f>
        <v>0</v>
      </c>
      <c r="AC190" s="334">
        <f>M190*1000/Spec!I$18</f>
        <v>0</v>
      </c>
      <c r="AD190" s="335">
        <f>N190*1000/Spec!I$25</f>
        <v>0</v>
      </c>
      <c r="AE190" s="335">
        <f>O190*1000/Spec!I$26</f>
        <v>0</v>
      </c>
      <c r="AF190" s="334">
        <f>P190*1000/Spec!I$21</f>
        <v>0</v>
      </c>
      <c r="AG190" s="334">
        <f>Q190*1000/Spec!I$22</f>
        <v>0</v>
      </c>
      <c r="AI190" s="200">
        <f>S190/'2007output'!$C188</f>
        <v>2.404960870947764E-2</v>
      </c>
      <c r="AJ190" s="200">
        <f>T190/'2007output'!$C188</f>
        <v>1.1691739090765419E-7</v>
      </c>
      <c r="AK190" s="200">
        <f>U190/'2007output'!$C188</f>
        <v>1.4357510628568088E-8</v>
      </c>
      <c r="AL190" s="200">
        <f>V190/'2007output'!$C188</f>
        <v>0</v>
      </c>
      <c r="AM190" s="200">
        <f>W190/'2007output'!$C188</f>
        <v>0</v>
      </c>
      <c r="AN190" s="200">
        <f>X190/'2007output'!$C188</f>
        <v>0</v>
      </c>
      <c r="AO190" s="200">
        <f>Y190/'2007output'!$C188</f>
        <v>0</v>
      </c>
      <c r="AP190" s="200">
        <f>Z190/'2007output'!$C188</f>
        <v>0</v>
      </c>
      <c r="AQ190" s="200">
        <f>AA190/'2007output'!$C188</f>
        <v>0</v>
      </c>
      <c r="AR190" s="200">
        <f>AB190/'2007output'!$C188</f>
        <v>0</v>
      </c>
      <c r="AS190" s="200">
        <f>AC190/'2007output'!$C188</f>
        <v>0</v>
      </c>
      <c r="AT190" s="200">
        <f>AD190/'2007output'!$C188</f>
        <v>0</v>
      </c>
      <c r="AU190" s="200">
        <f>AE190/'2007output'!$C188</f>
        <v>0</v>
      </c>
      <c r="AV190" s="200">
        <f>AF190/'2007output'!$C188</f>
        <v>0</v>
      </c>
      <c r="AW190" s="200">
        <f>AG190/'2007output'!$C188</f>
        <v>0</v>
      </c>
      <c r="AY190" s="370">
        <f>IFERROR(IF(SUMPRODUCT(US_CO2!C193:AX193/SUM(US_CO2!C193:AX193),US_CO2!C$6:AX$6)&gt;3.5,4,IF(SUMPRODUCT(US_CO2!C193:AX193/SUM(US_CO2!C193:AX193),US_CO2!C$6:AX$6)&gt;2.5,3,2)),"")</f>
        <v>4</v>
      </c>
      <c r="AZ190" s="370">
        <f>IFERROR(IF(SUMPRODUCT(US_CH4!C193:AC193/SUM(US_CH4!C193:AC193),US_CH4!C$6:AC$6)&gt;3.5,4,IF(SUMPRODUCT(US_CH4!C193:AC193/SUM(US_CH4!C193:AC193),US_CH4!C$6:AC$6)&gt;2.5,3,2)),"")</f>
        <v>4</v>
      </c>
      <c r="BA190" s="223">
        <f>IFERROR(IF(SUMPRODUCT(US_N2O!C193:AA193/SUM(US_N2O!C193:AA193),US_N2O!C$6:AA$6)&gt;3.5,4,IF(SUMPRODUCT(US_N2O!C193:AA193/SUM(US_N2O!C193:AA193),US_N2O!C$6:AA$6)&gt;2.5,3,2)),"")</f>
        <v>4</v>
      </c>
      <c r="BB190" s="223" t="str">
        <f>IFERROR(IF(SUMPRODUCT(US_Others!U195:V195/SUM(US_Others!U195:V195),US_Others!U$8:V$8)&gt;3.5,4,IF(SUMPRODUCT(US_Others!U195:V195/SUM(US_Others!U195:V195),US_Others!U$8:V$8)&gt;2.5,3,2)),"")</f>
        <v/>
      </c>
      <c r="BC190" s="223" t="str">
        <f>IFERROR(IF((US_Others!C195*US_Others!C$8/SUM(US_Others!C195,US_Others!H195,US_Others!N195)+ US_Others!H195*US_Others!H$8/SUM(US_Others!C195,US_Others!H195,US_Others!N195)+US_Others!N195*US_Others!N$8/SUM(US_Others!C195,US_Others!H195,US_Others!N195))&gt;3.5,4,IF((US_Others!C195*US_Others!C$8/SUM(US_Others!C195,US_Others!H195,US_Others!N195)+ US_Others!H195*US_Others!H$8/SUM(US_Others!C195,US_Others!H195,US_Others!N195)+US_Others!N195*US_Others!N$8/SUM(US_Others!C195,US_Others!H195,US_Others!N195))&gt;2.5,3,2)),"")</f>
        <v/>
      </c>
      <c r="BD190" s="223" t="str">
        <f>IFERROR(IF((US_Others!D195*US_Others!D$8/SUM(US_Others!D195,US_Others!I195,US_Others!O195)+US_Others!I195*US_Others!I$8/SUM(US_Others!D195,US_Others!I195,US_Others!O195)+US_Others!O195*US_Others!O$8/SUM(US_Others!D195,US_Others!I195,US_Others!O195))&gt;3.5,4,IF((US_Others!D195*US_Others!D$8/SUM(US_Others!D195,US_Others!I195,US_Others!O195)+US_Others!I195*US_Others!I$8/SUM(US_Others!D195,US_Others!I195,US_Others!O195)+US_Others!O195*US_Others!O$8/SUM(US_Others!D195,US_Others!I195,US_Others!O195))&gt;2.5,3,2)),"")</f>
        <v/>
      </c>
      <c r="BE190" s="223" t="str">
        <f>IFERROR(IF((US_Others!E195*US_Others!E$8/SUM(US_Others!E195,US_Others!J195,US_Others!P195,US_Others!W195)+US_Others!J195*US_Others!J$8/SUM(US_Others!E195,US_Others!J195,US_Others!P195,US_Others!W195)+US_Others!P195*US_Others!P$8/SUM(US_Others!E195,US_Others!J195,US_Others!P195,US_Others!W195)+US_Others!W195*US_Others!W$8/SUM(US_Others!E195,US_Others!J195,US_Others!P195,US_Others!W195))&gt;3.5,4,IF((US_Others!E195*US_Others!E$8/SUM(US_Others!E195,US_Others!J195,US_Others!P195,US_Others!W195)+US_Others!J195*US_Others!J$8/SUM(US_Others!E195,US_Others!J195,US_Others!P195,US_Others!W195)+US_Others!P195*US_Others!P$8/SUM(US_Others!E195,US_Others!J195,US_Others!P195,US_Others!W195)+US_Others!W195*US_Others!W$8/SUM(US_Others!E195,US_Others!J195,US_Others!P195,US_Others!W195))&gt;2.5,3,2)),"")</f>
        <v/>
      </c>
      <c r="BF190" s="223" t="str">
        <f>IFERROR(IF((US_Others!F195*US_Others!F$8/SUM(US_Others!F195,US_Others!K195,US_Others!Q195)+US_Others!K195*US_Others!K$8/SUM(US_Others!F195,US_Others!K195,US_Others!Q195)+US_Others!Q195*US_Others!Q$8/SUM(US_Others!F195,US_Others!K195,US_Others!Q195))&gt;3.5,4,IF((US_Others!F195*US_Others!F$8/SUM(US_Others!F195,US_Others!K195,US_Others!Q195)+US_Others!K195*US_Others!K$8/SUM(US_Others!F195,US_Others!K195,US_Others!Q195)+US_Others!Q195*US_Others!Q$8/SUM(US_Others!F195,US_Others!K195,US_Others!Q195))&gt;2.5,3,2)),"")</f>
        <v/>
      </c>
      <c r="BG190" s="223" t="str">
        <f>IFERROR(IF((US_Others!G195*US_Others!G$8/SUM(US_Others!G195,US_Others!L195,US_Others!R195)+US_Others!L195*US_Others!L$8/SUM(US_Others!G195,US_Others!L195,US_Others!R195)+US_Others!R195*US_Others!R$8/SUM(US_Others!G195,US_Others!L195,US_Others!R195))&gt;3.5,4,IF((US_Others!G195*US_Others!G$8/SUM(US_Others!G195,US_Others!L195,US_Others!R195)+US_Others!L195*US_Others!L$8/SUM(US_Others!G195,US_Others!L195,US_Others!R195)+US_Others!R195*US_Others!R$8/SUM(US_Others!G195,US_Others!L195,US_Others!R195))&gt;2.5,3,2)),"")</f>
        <v/>
      </c>
      <c r="BH190" s="219" t="str">
        <f>IFERROR(IF((US_Others!Z195*US_Others!Z$8/SUM(US_Others!Z195,US_Others!AB195)+US_Others!AB195*US_Others!AB$8/SUM(US_Others!Z195,US_Others!AB195))&gt;3.5,4,IF((US_Others!Z195*US_Others!Z$8/SUM(US_Others!Z195,US_Others!AB195)+US_Others!AB195*US_Others!AB$8/SUM(US_Others!Z195,US_Others!AB195))&gt;2.5,3,2)),"")</f>
        <v/>
      </c>
      <c r="BI190" s="219" t="str">
        <f>IFERROR(IF((US_Others!AA195*US_Others!AA$8/SUM(US_Others!AA195,US_Others!AC195)+US_Others!AC195*US_Others!AC$8/SUM(US_Others!AA195,US_Others!AC195))&gt;3.5,4,IF((US_Others!AA195*US_Others!AA$8/SUM(US_Others!AA195,US_Others!AC195)+US_Others!AC195*US_Others!AC$8/SUM(US_Others!AA195,US_Others!AC195))&gt;2.5,3,2)),"")</f>
        <v/>
      </c>
      <c r="BJ190" s="219" t="str">
        <f>IFERROR(US_Others!AD195*US_Others!AD$8/US_Others!AD195,"")</f>
        <v/>
      </c>
      <c r="BK190" s="74" t="str">
        <f>IFERROR(US_Others!AE195*US_Others!AE$8/US_Others!AE195,"")</f>
        <v/>
      </c>
      <c r="BL190" s="219" t="str">
        <f>IFERROR(IF(SUMPRODUCT(US_Others!AG195:AI195/SUM(US_Others!AG195:AI195),US_Others!AG$8:AI$8)&gt;3.5,4,IF(SUMPRODUCT(US_Others!AG195:AI195/SUM(US_Others!AG195:AI195),US_Others!AG$8:AI$8)&gt;2.5,3,2)),"")</f>
        <v/>
      </c>
      <c r="BM190" s="219" t="str">
        <f>IFERROR(US_Others!AL195*US_Others!AL$8/US_Others!AL195,"")</f>
        <v/>
      </c>
    </row>
    <row r="191" spans="1:65">
      <c r="A191" s="200" t="s">
        <v>326</v>
      </c>
      <c r="B191" s="332">
        <v>339115</v>
      </c>
      <c r="C191" s="333">
        <f>SUM(US_CO2!C194:AX194)</f>
        <v>3.9899308429191947E-2</v>
      </c>
      <c r="D191" s="333">
        <f>SUM(US_CH4!C194:AC194)</f>
        <v>2.4625184438326322E-5</v>
      </c>
      <c r="E191" s="333">
        <f>SUM(US_N2O!C194:AA194)</f>
        <v>3.6893395159654836E-5</v>
      </c>
      <c r="F191" s="332">
        <f>US_Others!V196+US_Others!U196</f>
        <v>0</v>
      </c>
      <c r="G191" s="332">
        <f>US_Others!C196+US_Others!H196+US_Others!N196</f>
        <v>2.8222149412823044E-6</v>
      </c>
      <c r="H191" s="332">
        <f>US_Others!D196+US_Others!I196+US_Others!O196</f>
        <v>4.6284325037029789E-5</v>
      </c>
      <c r="I191" s="332">
        <f>US_Others!E196+US_Others!J196+US_Others!P196+US_Others!W196</f>
        <v>2.1392389254919862E-4</v>
      </c>
      <c r="J191" s="332">
        <f>US_Others!F196+US_Others!K196+US_Others!Q196</f>
        <v>3.6971015730798184E-5</v>
      </c>
      <c r="K191" s="332">
        <f>US_Others!G196+US_Others!L196+US_Others!R196</f>
        <v>3.6688794236669958E-6</v>
      </c>
      <c r="L191" s="332">
        <f>US_Others!Z196+US_Others!AB196</f>
        <v>0</v>
      </c>
      <c r="M191" s="332">
        <f>US_Others!AA196+US_Others!AC196</f>
        <v>0</v>
      </c>
      <c r="N191" s="332">
        <f>US_Others!AD196</f>
        <v>0</v>
      </c>
      <c r="O191" s="332">
        <f>US_Others!AE196</f>
        <v>0</v>
      </c>
      <c r="P191" s="332">
        <f>SUM(US_Others!AG196:AI196)</f>
        <v>0</v>
      </c>
      <c r="Q191" s="332">
        <f>US_Others!AL196</f>
        <v>0</v>
      </c>
      <c r="R191" s="332"/>
      <c r="S191" s="334">
        <f t="shared" si="2"/>
        <v>39.899308429191947</v>
      </c>
      <c r="T191" s="334">
        <f>D191*1000/Spec!I$6</f>
        <v>9.8500737753305276E-4</v>
      </c>
      <c r="U191" s="334">
        <f>E191*1000/Spec!I$7</f>
        <v>1.2380333946192896E-4</v>
      </c>
      <c r="V191" s="334">
        <f>F191*1000/Spec!I$8</f>
        <v>0</v>
      </c>
      <c r="W191" s="334">
        <f>G191*1000/Spec!I$9</f>
        <v>4.1810591722700801E-6</v>
      </c>
      <c r="X191" s="334">
        <f>H191*1000/Spec!I$10</f>
        <v>1.3224092867722797E-5</v>
      </c>
      <c r="Y191" s="334">
        <f>I191*1000/Spec!I$11</f>
        <v>1.4959712765678224E-4</v>
      </c>
      <c r="Z191" s="334">
        <f>J191*1000/Spec!I$12</f>
        <v>8.2709207451450079E-6</v>
      </c>
      <c r="AA191" s="334">
        <f>K191*1000/Spec!I$15</f>
        <v>3.7399382504250722E-7</v>
      </c>
      <c r="AB191" s="334">
        <f>L191*1000/Spec!I$17</f>
        <v>0</v>
      </c>
      <c r="AC191" s="334">
        <f>M191*1000/Spec!I$18</f>
        <v>0</v>
      </c>
      <c r="AD191" s="335">
        <f>N191*1000/Spec!I$25</f>
        <v>0</v>
      </c>
      <c r="AE191" s="335">
        <f>O191*1000/Spec!I$26</f>
        <v>0</v>
      </c>
      <c r="AF191" s="334">
        <f>P191*1000/Spec!I$21</f>
        <v>0</v>
      </c>
      <c r="AG191" s="334">
        <f>Q191*1000/Spec!I$22</f>
        <v>0</v>
      </c>
      <c r="AI191" s="200">
        <f>S191/'2007output'!$C189</f>
        <v>6.8064326900702738E-3</v>
      </c>
      <c r="AJ191" s="200">
        <f>T191/'2007output'!$C189</f>
        <v>1.6803264713972242E-7</v>
      </c>
      <c r="AK191" s="200">
        <f>U191/'2007output'!$C189</f>
        <v>2.1119641668701633E-8</v>
      </c>
      <c r="AL191" s="200">
        <f>V191/'2007output'!$C189</f>
        <v>0</v>
      </c>
      <c r="AM191" s="200">
        <f>W191/'2007output'!$C189</f>
        <v>7.1324789700956667E-10</v>
      </c>
      <c r="AN191" s="200">
        <f>X191/'2007output'!$C189</f>
        <v>2.255901205684544E-9</v>
      </c>
      <c r="AO191" s="200">
        <f>Y191/'2007output'!$C189</f>
        <v>2.5519810245101029E-8</v>
      </c>
      <c r="AP191" s="200">
        <f>Z191/'2007output'!$C189</f>
        <v>1.4109383734467771E-9</v>
      </c>
      <c r="AQ191" s="200">
        <f>AA191/'2007output'!$C189</f>
        <v>6.3799697209571341E-11</v>
      </c>
      <c r="AR191" s="200">
        <f>AB191/'2007output'!$C189</f>
        <v>0</v>
      </c>
      <c r="AS191" s="200">
        <f>AC191/'2007output'!$C189</f>
        <v>0</v>
      </c>
      <c r="AT191" s="200">
        <f>AD191/'2007output'!$C189</f>
        <v>0</v>
      </c>
      <c r="AU191" s="200">
        <f>AE191/'2007output'!$C189</f>
        <v>0</v>
      </c>
      <c r="AV191" s="200">
        <f>AF191/'2007output'!$C189</f>
        <v>0</v>
      </c>
      <c r="AW191" s="200">
        <f>AG191/'2007output'!$C189</f>
        <v>0</v>
      </c>
      <c r="AY191" s="370">
        <f>IFERROR(IF(SUMPRODUCT(US_CO2!C194:AX194/SUM(US_CO2!C194:AX194),US_CO2!C$6:AX$6)&gt;3.5,4,IF(SUMPRODUCT(US_CO2!C194:AX194/SUM(US_CO2!C194:AX194),US_CO2!C$6:AX$6)&gt;2.5,3,2)),"")</f>
        <v>4</v>
      </c>
      <c r="AZ191" s="370">
        <f>IFERROR(IF(SUMPRODUCT(US_CH4!C194:AC194/SUM(US_CH4!C194:AC194),US_CH4!C$6:AC$6)&gt;3.5,4,IF(SUMPRODUCT(US_CH4!C194:AC194/SUM(US_CH4!C194:AC194),US_CH4!C$6:AC$6)&gt;2.5,3,2)),"")</f>
        <v>4</v>
      </c>
      <c r="BA191" s="223">
        <f>IFERROR(IF(SUMPRODUCT(US_N2O!C194:AA194/SUM(US_N2O!C194:AA194),US_N2O!C$6:AA$6)&gt;3.5,4,IF(SUMPRODUCT(US_N2O!C194:AA194/SUM(US_N2O!C194:AA194),US_N2O!C$6:AA$6)&gt;2.5,3,2)),"")</f>
        <v>4</v>
      </c>
      <c r="BB191" s="223" t="str">
        <f>IFERROR(IF(SUMPRODUCT(US_Others!U196:V196/SUM(US_Others!U196:V196),US_Others!U$8:V$8)&gt;3.5,4,IF(SUMPRODUCT(US_Others!U196:V196/SUM(US_Others!U196:V196),US_Others!U$8:V$8)&gt;2.5,3,2)),"")</f>
        <v/>
      </c>
      <c r="BC191" s="223">
        <f>IFERROR(IF((US_Others!C196*US_Others!C$8/SUM(US_Others!C196,US_Others!H196,US_Others!N196)+ US_Others!H196*US_Others!H$8/SUM(US_Others!C196,US_Others!H196,US_Others!N196)+US_Others!N196*US_Others!N$8/SUM(US_Others!C196,US_Others!H196,US_Others!N196))&gt;3.5,4,IF((US_Others!C196*US_Others!C$8/SUM(US_Others!C196,US_Others!H196,US_Others!N196)+ US_Others!H196*US_Others!H$8/SUM(US_Others!C196,US_Others!H196,US_Others!N196)+US_Others!N196*US_Others!N$8/SUM(US_Others!C196,US_Others!H196,US_Others!N196))&gt;2.5,3,2)),"")</f>
        <v>4</v>
      </c>
      <c r="BD191" s="223">
        <f>IFERROR(IF((US_Others!D196*US_Others!D$8/SUM(US_Others!D196,US_Others!I196,US_Others!O196)+US_Others!I196*US_Others!I$8/SUM(US_Others!D196,US_Others!I196,US_Others!O196)+US_Others!O196*US_Others!O$8/SUM(US_Others!D196,US_Others!I196,US_Others!O196))&gt;3.5,4,IF((US_Others!D196*US_Others!D$8/SUM(US_Others!D196,US_Others!I196,US_Others!O196)+US_Others!I196*US_Others!I$8/SUM(US_Others!D196,US_Others!I196,US_Others!O196)+US_Others!O196*US_Others!O$8/SUM(US_Others!D196,US_Others!I196,US_Others!O196))&gt;2.5,3,2)),"")</f>
        <v>4</v>
      </c>
      <c r="BE191" s="223">
        <f>IFERROR(IF((US_Others!E196*US_Others!E$8/SUM(US_Others!E196,US_Others!J196,US_Others!P196,US_Others!W196)+US_Others!J196*US_Others!J$8/SUM(US_Others!E196,US_Others!J196,US_Others!P196,US_Others!W196)+US_Others!P196*US_Others!P$8/SUM(US_Others!E196,US_Others!J196,US_Others!P196,US_Others!W196)+US_Others!W196*US_Others!W$8/SUM(US_Others!E196,US_Others!J196,US_Others!P196,US_Others!W196))&gt;3.5,4,IF((US_Others!E196*US_Others!E$8/SUM(US_Others!E196,US_Others!J196,US_Others!P196,US_Others!W196)+US_Others!J196*US_Others!J$8/SUM(US_Others!E196,US_Others!J196,US_Others!P196,US_Others!W196)+US_Others!P196*US_Others!P$8/SUM(US_Others!E196,US_Others!J196,US_Others!P196,US_Others!W196)+US_Others!W196*US_Others!W$8/SUM(US_Others!E196,US_Others!J196,US_Others!P196,US_Others!W196))&gt;2.5,3,2)),"")</f>
        <v>4</v>
      </c>
      <c r="BF191" s="223">
        <f>IFERROR(IF((US_Others!F196*US_Others!F$8/SUM(US_Others!F196,US_Others!K196,US_Others!Q196)+US_Others!K196*US_Others!K$8/SUM(US_Others!F196,US_Others!K196,US_Others!Q196)+US_Others!Q196*US_Others!Q$8/SUM(US_Others!F196,US_Others!K196,US_Others!Q196))&gt;3.5,4,IF((US_Others!F196*US_Others!F$8/SUM(US_Others!F196,US_Others!K196,US_Others!Q196)+US_Others!K196*US_Others!K$8/SUM(US_Others!F196,US_Others!K196,US_Others!Q196)+US_Others!Q196*US_Others!Q$8/SUM(US_Others!F196,US_Others!K196,US_Others!Q196))&gt;2.5,3,2)),"")</f>
        <v>4</v>
      </c>
      <c r="BG191" s="223">
        <f>IFERROR(IF((US_Others!G196*US_Others!G$8/SUM(US_Others!G196,US_Others!L196,US_Others!R196)+US_Others!L196*US_Others!L$8/SUM(US_Others!G196,US_Others!L196,US_Others!R196)+US_Others!R196*US_Others!R$8/SUM(US_Others!G196,US_Others!L196,US_Others!R196))&gt;3.5,4,IF((US_Others!G196*US_Others!G$8/SUM(US_Others!G196,US_Others!L196,US_Others!R196)+US_Others!L196*US_Others!L$8/SUM(US_Others!G196,US_Others!L196,US_Others!R196)+US_Others!R196*US_Others!R$8/SUM(US_Others!G196,US_Others!L196,US_Others!R196))&gt;2.5,3,2)),"")</f>
        <v>4</v>
      </c>
      <c r="BH191" s="219" t="str">
        <f>IFERROR(IF((US_Others!Z196*US_Others!Z$8/SUM(US_Others!Z196,US_Others!AB196)+US_Others!AB196*US_Others!AB$8/SUM(US_Others!Z196,US_Others!AB196))&gt;3.5,4,IF((US_Others!Z196*US_Others!Z$8/SUM(US_Others!Z196,US_Others!AB196)+US_Others!AB196*US_Others!AB$8/SUM(US_Others!Z196,US_Others!AB196))&gt;2.5,3,2)),"")</f>
        <v/>
      </c>
      <c r="BI191" s="219" t="str">
        <f>IFERROR(IF((US_Others!AA196*US_Others!AA$8/SUM(US_Others!AA196,US_Others!AC196)+US_Others!AC196*US_Others!AC$8/SUM(US_Others!AA196,US_Others!AC196))&gt;3.5,4,IF((US_Others!AA196*US_Others!AA$8/SUM(US_Others!AA196,US_Others!AC196)+US_Others!AC196*US_Others!AC$8/SUM(US_Others!AA196,US_Others!AC196))&gt;2.5,3,2)),"")</f>
        <v/>
      </c>
      <c r="BJ191" s="219" t="str">
        <f>IFERROR(US_Others!AD196*US_Others!AD$8/US_Others!AD196,"")</f>
        <v/>
      </c>
      <c r="BK191" s="74" t="str">
        <f>IFERROR(US_Others!AE196*US_Others!AE$8/US_Others!AE196,"")</f>
        <v/>
      </c>
      <c r="BL191" s="219" t="str">
        <f>IFERROR(IF(SUMPRODUCT(US_Others!AG196:AI196/SUM(US_Others!AG196:AI196),US_Others!AG$8:AI$8)&gt;3.5,4,IF(SUMPRODUCT(US_Others!AG196:AI196/SUM(US_Others!AG196:AI196),US_Others!AG$8:AI$8)&gt;2.5,3,2)),"")</f>
        <v/>
      </c>
      <c r="BM191" s="219" t="str">
        <f>IFERROR(US_Others!AL196*US_Others!AL$8/US_Others!AL196,"")</f>
        <v/>
      </c>
    </row>
    <row r="192" spans="1:65">
      <c r="A192" s="200" t="s">
        <v>327</v>
      </c>
      <c r="B192" s="332">
        <v>339116</v>
      </c>
      <c r="C192" s="333">
        <f>SUM(US_CO2!C195:AX195)</f>
        <v>2.5397659213731764E-2</v>
      </c>
      <c r="D192" s="333">
        <f>SUM(US_CH4!C195:AC195)</f>
        <v>1.5053655100958827E-5</v>
      </c>
      <c r="E192" s="333">
        <f>SUM(US_N2O!C195:AA195)</f>
        <v>2.1187760461623081E-5</v>
      </c>
      <c r="F192" s="332">
        <f>US_Others!V197+US_Others!U197</f>
        <v>0</v>
      </c>
      <c r="G192" s="332">
        <f>US_Others!C197+US_Others!H197+US_Others!N197</f>
        <v>1.4111074706411522E-6</v>
      </c>
      <c r="H192" s="332">
        <f>US_Others!D197+US_Others!I197+US_Others!O197</f>
        <v>2.3142162518514894E-5</v>
      </c>
      <c r="I192" s="332">
        <f>US_Others!E197+US_Others!J197+US_Others!P197+US_Others!W197</f>
        <v>1.0696194627459931E-4</v>
      </c>
      <c r="J192" s="332">
        <f>US_Others!F197+US_Others!K197+US_Others!Q197</f>
        <v>1.8485507865399092E-5</v>
      </c>
      <c r="K192" s="332">
        <f>US_Others!G197+US_Others!L197+US_Others!R197</f>
        <v>1.8344397118334979E-6</v>
      </c>
      <c r="L192" s="332">
        <f>US_Others!Z197+US_Others!AB197</f>
        <v>0</v>
      </c>
      <c r="M192" s="332">
        <f>US_Others!AA197+US_Others!AC197</f>
        <v>0</v>
      </c>
      <c r="N192" s="332">
        <f>US_Others!AD197</f>
        <v>0</v>
      </c>
      <c r="O192" s="332">
        <f>US_Others!AE197</f>
        <v>0</v>
      </c>
      <c r="P192" s="332">
        <f>SUM(US_Others!AG197:AI197)</f>
        <v>0</v>
      </c>
      <c r="Q192" s="332">
        <f>US_Others!AL197</f>
        <v>0</v>
      </c>
      <c r="R192" s="332"/>
      <c r="S192" s="334">
        <f t="shared" si="2"/>
        <v>25.397659213731764</v>
      </c>
      <c r="T192" s="334">
        <f>D192*1000/Spec!I$6</f>
        <v>6.0214620403835307E-4</v>
      </c>
      <c r="U192" s="334">
        <f>E192*1000/Spec!I$7</f>
        <v>7.1099867320882816E-5</v>
      </c>
      <c r="V192" s="334">
        <f>F192*1000/Spec!I$8</f>
        <v>0</v>
      </c>
      <c r="W192" s="334">
        <f>G192*1000/Spec!I$9</f>
        <v>2.09052958613504E-6</v>
      </c>
      <c r="X192" s="334">
        <f>H192*1000/Spec!I$10</f>
        <v>6.6120464338613984E-6</v>
      </c>
      <c r="Y192" s="334">
        <f>I192*1000/Spec!I$11</f>
        <v>7.4798563828391119E-5</v>
      </c>
      <c r="Z192" s="334">
        <f>J192*1000/Spec!I$12</f>
        <v>4.1354603725725039E-6</v>
      </c>
      <c r="AA192" s="334">
        <f>K192*1000/Spec!I$15</f>
        <v>1.8699691252125361E-7</v>
      </c>
      <c r="AB192" s="334">
        <f>L192*1000/Spec!I$17</f>
        <v>0</v>
      </c>
      <c r="AC192" s="334">
        <f>M192*1000/Spec!I$18</f>
        <v>0</v>
      </c>
      <c r="AD192" s="335">
        <f>N192*1000/Spec!I$25</f>
        <v>0</v>
      </c>
      <c r="AE192" s="335">
        <f>O192*1000/Spec!I$26</f>
        <v>0</v>
      </c>
      <c r="AF192" s="334">
        <f>P192*1000/Spec!I$21</f>
        <v>0</v>
      </c>
      <c r="AG192" s="334">
        <f>Q192*1000/Spec!I$22</f>
        <v>0</v>
      </c>
      <c r="AI192" s="200">
        <f>S192/'2007output'!$C190</f>
        <v>4.9229810454994695E-3</v>
      </c>
      <c r="AJ192" s="200">
        <f>T192/'2007output'!$C190</f>
        <v>1.1671762047651736E-7</v>
      </c>
      <c r="AK192" s="200">
        <f>U192/'2007output'!$C190</f>
        <v>1.3781714929420975E-8</v>
      </c>
      <c r="AL192" s="200">
        <f>V192/'2007output'!$C190</f>
        <v>0</v>
      </c>
      <c r="AM192" s="200">
        <f>W192/'2007output'!$C190</f>
        <v>4.0521992365478579E-10</v>
      </c>
      <c r="AN192" s="200">
        <f>X192/'2007output'!$C190</f>
        <v>1.2816527299595655E-9</v>
      </c>
      <c r="AO192" s="200">
        <f>Y192/'2007output'!$C190</f>
        <v>1.449865552013784E-8</v>
      </c>
      <c r="AP192" s="200">
        <f>Z192/'2007output'!$C190</f>
        <v>8.0160115769965187E-10</v>
      </c>
      <c r="AQ192" s="200">
        <f>AA192/'2007output'!$C190</f>
        <v>3.6246736290221676E-11</v>
      </c>
      <c r="AR192" s="200">
        <f>AB192/'2007output'!$C190</f>
        <v>0</v>
      </c>
      <c r="AS192" s="200">
        <f>AC192/'2007output'!$C190</f>
        <v>0</v>
      </c>
      <c r="AT192" s="200">
        <f>AD192/'2007output'!$C190</f>
        <v>0</v>
      </c>
      <c r="AU192" s="200">
        <f>AE192/'2007output'!$C190</f>
        <v>0</v>
      </c>
      <c r="AV192" s="200">
        <f>AF192/'2007output'!$C190</f>
        <v>0</v>
      </c>
      <c r="AW192" s="200">
        <f>AG192/'2007output'!$C190</f>
        <v>0</v>
      </c>
      <c r="AY192" s="370">
        <f>IFERROR(IF(SUMPRODUCT(US_CO2!C195:AX195/SUM(US_CO2!C195:AX195),US_CO2!C$6:AX$6)&gt;3.5,4,IF(SUMPRODUCT(US_CO2!C195:AX195/SUM(US_CO2!C195:AX195),US_CO2!C$6:AX$6)&gt;2.5,3,2)),"")</f>
        <v>4</v>
      </c>
      <c r="AZ192" s="370">
        <f>IFERROR(IF(SUMPRODUCT(US_CH4!C195:AC195/SUM(US_CH4!C195:AC195),US_CH4!C$6:AC$6)&gt;3.5,4,IF(SUMPRODUCT(US_CH4!C195:AC195/SUM(US_CH4!C195:AC195),US_CH4!C$6:AC$6)&gt;2.5,3,2)),"")</f>
        <v>4</v>
      </c>
      <c r="BA192" s="223">
        <f>IFERROR(IF(SUMPRODUCT(US_N2O!C195:AA195/SUM(US_N2O!C195:AA195),US_N2O!C$6:AA$6)&gt;3.5,4,IF(SUMPRODUCT(US_N2O!C195:AA195/SUM(US_N2O!C195:AA195),US_N2O!C$6:AA$6)&gt;2.5,3,2)),"")</f>
        <v>4</v>
      </c>
      <c r="BB192" s="223" t="str">
        <f>IFERROR(IF(SUMPRODUCT(US_Others!U197:V197/SUM(US_Others!U197:V197),US_Others!U$8:V$8)&gt;3.5,4,IF(SUMPRODUCT(US_Others!U197:V197/SUM(US_Others!U197:V197),US_Others!U$8:V$8)&gt;2.5,3,2)),"")</f>
        <v/>
      </c>
      <c r="BC192" s="223">
        <f>IFERROR(IF((US_Others!C197*US_Others!C$8/SUM(US_Others!C197,US_Others!H197,US_Others!N197)+ US_Others!H197*US_Others!H$8/SUM(US_Others!C197,US_Others!H197,US_Others!N197)+US_Others!N197*US_Others!N$8/SUM(US_Others!C197,US_Others!H197,US_Others!N197))&gt;3.5,4,IF((US_Others!C197*US_Others!C$8/SUM(US_Others!C197,US_Others!H197,US_Others!N197)+ US_Others!H197*US_Others!H$8/SUM(US_Others!C197,US_Others!H197,US_Others!N197)+US_Others!N197*US_Others!N$8/SUM(US_Others!C197,US_Others!H197,US_Others!N197))&gt;2.5,3,2)),"")</f>
        <v>4</v>
      </c>
      <c r="BD192" s="223">
        <f>IFERROR(IF((US_Others!D197*US_Others!D$8/SUM(US_Others!D197,US_Others!I197,US_Others!O197)+US_Others!I197*US_Others!I$8/SUM(US_Others!D197,US_Others!I197,US_Others!O197)+US_Others!O197*US_Others!O$8/SUM(US_Others!D197,US_Others!I197,US_Others!O197))&gt;3.5,4,IF((US_Others!D197*US_Others!D$8/SUM(US_Others!D197,US_Others!I197,US_Others!O197)+US_Others!I197*US_Others!I$8/SUM(US_Others!D197,US_Others!I197,US_Others!O197)+US_Others!O197*US_Others!O$8/SUM(US_Others!D197,US_Others!I197,US_Others!O197))&gt;2.5,3,2)),"")</f>
        <v>4</v>
      </c>
      <c r="BE192" s="223">
        <f>IFERROR(IF((US_Others!E197*US_Others!E$8/SUM(US_Others!E197,US_Others!J197,US_Others!P197,US_Others!W197)+US_Others!J197*US_Others!J$8/SUM(US_Others!E197,US_Others!J197,US_Others!P197,US_Others!W197)+US_Others!P197*US_Others!P$8/SUM(US_Others!E197,US_Others!J197,US_Others!P197,US_Others!W197)+US_Others!W197*US_Others!W$8/SUM(US_Others!E197,US_Others!J197,US_Others!P197,US_Others!W197))&gt;3.5,4,IF((US_Others!E197*US_Others!E$8/SUM(US_Others!E197,US_Others!J197,US_Others!P197,US_Others!W197)+US_Others!J197*US_Others!J$8/SUM(US_Others!E197,US_Others!J197,US_Others!P197,US_Others!W197)+US_Others!P197*US_Others!P$8/SUM(US_Others!E197,US_Others!J197,US_Others!P197,US_Others!W197)+US_Others!W197*US_Others!W$8/SUM(US_Others!E197,US_Others!J197,US_Others!P197,US_Others!W197))&gt;2.5,3,2)),"")</f>
        <v>4</v>
      </c>
      <c r="BF192" s="223">
        <f>IFERROR(IF((US_Others!F197*US_Others!F$8/SUM(US_Others!F197,US_Others!K197,US_Others!Q197)+US_Others!K197*US_Others!K$8/SUM(US_Others!F197,US_Others!K197,US_Others!Q197)+US_Others!Q197*US_Others!Q$8/SUM(US_Others!F197,US_Others!K197,US_Others!Q197))&gt;3.5,4,IF((US_Others!F197*US_Others!F$8/SUM(US_Others!F197,US_Others!K197,US_Others!Q197)+US_Others!K197*US_Others!K$8/SUM(US_Others!F197,US_Others!K197,US_Others!Q197)+US_Others!Q197*US_Others!Q$8/SUM(US_Others!F197,US_Others!K197,US_Others!Q197))&gt;2.5,3,2)),"")</f>
        <v>4</v>
      </c>
      <c r="BG192" s="223">
        <f>IFERROR(IF((US_Others!G197*US_Others!G$8/SUM(US_Others!G197,US_Others!L197,US_Others!R197)+US_Others!L197*US_Others!L$8/SUM(US_Others!G197,US_Others!L197,US_Others!R197)+US_Others!R197*US_Others!R$8/SUM(US_Others!G197,US_Others!L197,US_Others!R197))&gt;3.5,4,IF((US_Others!G197*US_Others!G$8/SUM(US_Others!G197,US_Others!L197,US_Others!R197)+US_Others!L197*US_Others!L$8/SUM(US_Others!G197,US_Others!L197,US_Others!R197)+US_Others!R197*US_Others!R$8/SUM(US_Others!G197,US_Others!L197,US_Others!R197))&gt;2.5,3,2)),"")</f>
        <v>4</v>
      </c>
      <c r="BH192" s="219" t="str">
        <f>IFERROR(IF((US_Others!Z197*US_Others!Z$8/SUM(US_Others!Z197,US_Others!AB197)+US_Others!AB197*US_Others!AB$8/SUM(US_Others!Z197,US_Others!AB197))&gt;3.5,4,IF((US_Others!Z197*US_Others!Z$8/SUM(US_Others!Z197,US_Others!AB197)+US_Others!AB197*US_Others!AB$8/SUM(US_Others!Z197,US_Others!AB197))&gt;2.5,3,2)),"")</f>
        <v/>
      </c>
      <c r="BI192" s="219" t="str">
        <f>IFERROR(IF((US_Others!AA197*US_Others!AA$8/SUM(US_Others!AA197,US_Others!AC197)+US_Others!AC197*US_Others!AC$8/SUM(US_Others!AA197,US_Others!AC197))&gt;3.5,4,IF((US_Others!AA197*US_Others!AA$8/SUM(US_Others!AA197,US_Others!AC197)+US_Others!AC197*US_Others!AC$8/SUM(US_Others!AA197,US_Others!AC197))&gt;2.5,3,2)),"")</f>
        <v/>
      </c>
      <c r="BJ192" s="219" t="str">
        <f>IFERROR(US_Others!AD197*US_Others!AD$8/US_Others!AD197,"")</f>
        <v/>
      </c>
      <c r="BK192" s="74" t="str">
        <f>IFERROR(US_Others!AE197*US_Others!AE$8/US_Others!AE197,"")</f>
        <v/>
      </c>
      <c r="BL192" s="219" t="str">
        <f>IFERROR(IF(SUMPRODUCT(US_Others!AG197:AI197/SUM(US_Others!AG197:AI197),US_Others!AG$8:AI$8)&gt;3.5,4,IF(SUMPRODUCT(US_Others!AG197:AI197/SUM(US_Others!AG197:AI197),US_Others!AG$8:AI$8)&gt;2.5,3,2)),"")</f>
        <v/>
      </c>
      <c r="BM192" s="219" t="str">
        <f>IFERROR(US_Others!AL197*US_Others!AL$8/US_Others!AL197,"")</f>
        <v/>
      </c>
    </row>
    <row r="193" spans="1:65">
      <c r="A193" s="200" t="s">
        <v>328</v>
      </c>
      <c r="B193" s="332">
        <v>339910</v>
      </c>
      <c r="C193" s="333">
        <f>SUM(US_CO2!C196:AX196)</f>
        <v>6.1664964310166527E-2</v>
      </c>
      <c r="D193" s="333">
        <f>SUM(US_CH4!C196:AC196)</f>
        <v>3.7851464284754713E-5</v>
      </c>
      <c r="E193" s="333">
        <f>SUM(US_N2O!C196:AA196)</f>
        <v>5.6253780366747477E-5</v>
      </c>
      <c r="F193" s="332">
        <f>US_Others!V198+US_Others!U198</f>
        <v>0</v>
      </c>
      <c r="G193" s="332">
        <f>US_Others!C198+US_Others!H198+US_Others!N198</f>
        <v>0</v>
      </c>
      <c r="H193" s="332">
        <f>US_Others!D198+US_Others!I198+US_Others!O198</f>
        <v>0</v>
      </c>
      <c r="I193" s="332">
        <f>US_Others!E198+US_Others!J198+US_Others!P198+US_Others!W198</f>
        <v>0</v>
      </c>
      <c r="J193" s="332">
        <f>US_Others!F198+US_Others!K198+US_Others!Q198</f>
        <v>0</v>
      </c>
      <c r="K193" s="332">
        <f>US_Others!G198+US_Others!L198+US_Others!R198</f>
        <v>0</v>
      </c>
      <c r="L193" s="332">
        <f>US_Others!Z198+US_Others!AB198</f>
        <v>0</v>
      </c>
      <c r="M193" s="332">
        <f>US_Others!AA198+US_Others!AC198</f>
        <v>0</v>
      </c>
      <c r="N193" s="332">
        <f>US_Others!AD198</f>
        <v>0</v>
      </c>
      <c r="O193" s="332">
        <f>US_Others!AE198</f>
        <v>0</v>
      </c>
      <c r="P193" s="332">
        <f>SUM(US_Others!AG198:AI198)</f>
        <v>0</v>
      </c>
      <c r="Q193" s="332">
        <f>US_Others!AL198</f>
        <v>0</v>
      </c>
      <c r="R193" s="332"/>
      <c r="S193" s="334">
        <f t="shared" si="2"/>
        <v>61.664964310166525</v>
      </c>
      <c r="T193" s="334">
        <f>D193*1000/Spec!I$6</f>
        <v>1.5140585713901886E-3</v>
      </c>
      <c r="U193" s="334">
        <f>E193*1000/Spec!I$7</f>
        <v>1.8877107505619958E-4</v>
      </c>
      <c r="V193" s="334">
        <f>F193*1000/Spec!I$8</f>
        <v>0</v>
      </c>
      <c r="W193" s="334">
        <f>G193*1000/Spec!I$9</f>
        <v>0</v>
      </c>
      <c r="X193" s="334">
        <f>H193*1000/Spec!I$10</f>
        <v>0</v>
      </c>
      <c r="Y193" s="334">
        <f>I193*1000/Spec!I$11</f>
        <v>0</v>
      </c>
      <c r="Z193" s="334">
        <f>J193*1000/Spec!I$12</f>
        <v>0</v>
      </c>
      <c r="AA193" s="334">
        <f>K193*1000/Spec!I$15</f>
        <v>0</v>
      </c>
      <c r="AB193" s="334">
        <f>L193*1000/Spec!I$17</f>
        <v>0</v>
      </c>
      <c r="AC193" s="334">
        <f>M193*1000/Spec!I$18</f>
        <v>0</v>
      </c>
      <c r="AD193" s="335">
        <f>N193*1000/Spec!I$25</f>
        <v>0</v>
      </c>
      <c r="AE193" s="335">
        <f>O193*1000/Spec!I$26</f>
        <v>0</v>
      </c>
      <c r="AF193" s="334">
        <f>P193*1000/Spec!I$21</f>
        <v>0</v>
      </c>
      <c r="AG193" s="334">
        <f>Q193*1000/Spec!I$22</f>
        <v>0</v>
      </c>
      <c r="AI193" s="200">
        <f>S193/'2007output'!$C191</f>
        <v>6.3559023201573408E-3</v>
      </c>
      <c r="AJ193" s="200">
        <f>T193/'2007output'!$C191</f>
        <v>1.5605633595033897E-7</v>
      </c>
      <c r="AK193" s="200">
        <f>U193/'2007output'!$C191</f>
        <v>1.9456923835930693E-8</v>
      </c>
      <c r="AL193" s="200">
        <f>V193/'2007output'!$C191</f>
        <v>0</v>
      </c>
      <c r="AM193" s="200">
        <f>W193/'2007output'!$C191</f>
        <v>0</v>
      </c>
      <c r="AN193" s="200">
        <f>X193/'2007output'!$C191</f>
        <v>0</v>
      </c>
      <c r="AO193" s="200">
        <f>Y193/'2007output'!$C191</f>
        <v>0</v>
      </c>
      <c r="AP193" s="200">
        <f>Z193/'2007output'!$C191</f>
        <v>0</v>
      </c>
      <c r="AQ193" s="200">
        <f>AA193/'2007output'!$C191</f>
        <v>0</v>
      </c>
      <c r="AR193" s="200">
        <f>AB193/'2007output'!$C191</f>
        <v>0</v>
      </c>
      <c r="AS193" s="200">
        <f>AC193/'2007output'!$C191</f>
        <v>0</v>
      </c>
      <c r="AT193" s="200">
        <f>AD193/'2007output'!$C191</f>
        <v>0</v>
      </c>
      <c r="AU193" s="200">
        <f>AE193/'2007output'!$C191</f>
        <v>0</v>
      </c>
      <c r="AV193" s="200">
        <f>AF193/'2007output'!$C191</f>
        <v>0</v>
      </c>
      <c r="AW193" s="200">
        <f>AG193/'2007output'!$C191</f>
        <v>0</v>
      </c>
      <c r="AY193" s="370">
        <f>IFERROR(IF(SUMPRODUCT(US_CO2!C196:AX196/SUM(US_CO2!C196:AX196),US_CO2!C$6:AX$6)&gt;3.5,4,IF(SUMPRODUCT(US_CO2!C196:AX196/SUM(US_CO2!C196:AX196),US_CO2!C$6:AX$6)&gt;2.5,3,2)),"")</f>
        <v>4</v>
      </c>
      <c r="AZ193" s="370">
        <f>IFERROR(IF(SUMPRODUCT(US_CH4!C196:AC196/SUM(US_CH4!C196:AC196),US_CH4!C$6:AC$6)&gt;3.5,4,IF(SUMPRODUCT(US_CH4!C196:AC196/SUM(US_CH4!C196:AC196),US_CH4!C$6:AC$6)&gt;2.5,3,2)),"")</f>
        <v>4</v>
      </c>
      <c r="BA193" s="223">
        <f>IFERROR(IF(SUMPRODUCT(US_N2O!C196:AA196/SUM(US_N2O!C196:AA196),US_N2O!C$6:AA$6)&gt;3.5,4,IF(SUMPRODUCT(US_N2O!C196:AA196/SUM(US_N2O!C196:AA196),US_N2O!C$6:AA$6)&gt;2.5,3,2)),"")</f>
        <v>4</v>
      </c>
      <c r="BB193" s="223" t="str">
        <f>IFERROR(IF(SUMPRODUCT(US_Others!U198:V198/SUM(US_Others!U198:V198),US_Others!U$8:V$8)&gt;3.5,4,IF(SUMPRODUCT(US_Others!U198:V198/SUM(US_Others!U198:V198),US_Others!U$8:V$8)&gt;2.5,3,2)),"")</f>
        <v/>
      </c>
      <c r="BC193" s="223" t="str">
        <f>IFERROR(IF((US_Others!C198*US_Others!C$8/SUM(US_Others!C198,US_Others!H198,US_Others!N198)+ US_Others!H198*US_Others!H$8/SUM(US_Others!C198,US_Others!H198,US_Others!N198)+US_Others!N198*US_Others!N$8/SUM(US_Others!C198,US_Others!H198,US_Others!N198))&gt;3.5,4,IF((US_Others!C198*US_Others!C$8/SUM(US_Others!C198,US_Others!H198,US_Others!N198)+ US_Others!H198*US_Others!H$8/SUM(US_Others!C198,US_Others!H198,US_Others!N198)+US_Others!N198*US_Others!N$8/SUM(US_Others!C198,US_Others!H198,US_Others!N198))&gt;2.5,3,2)),"")</f>
        <v/>
      </c>
      <c r="BD193" s="223" t="str">
        <f>IFERROR(IF((US_Others!D198*US_Others!D$8/SUM(US_Others!D198,US_Others!I198,US_Others!O198)+US_Others!I198*US_Others!I$8/SUM(US_Others!D198,US_Others!I198,US_Others!O198)+US_Others!O198*US_Others!O$8/SUM(US_Others!D198,US_Others!I198,US_Others!O198))&gt;3.5,4,IF((US_Others!D198*US_Others!D$8/SUM(US_Others!D198,US_Others!I198,US_Others!O198)+US_Others!I198*US_Others!I$8/SUM(US_Others!D198,US_Others!I198,US_Others!O198)+US_Others!O198*US_Others!O$8/SUM(US_Others!D198,US_Others!I198,US_Others!O198))&gt;2.5,3,2)),"")</f>
        <v/>
      </c>
      <c r="BE193" s="223" t="str">
        <f>IFERROR(IF((US_Others!E198*US_Others!E$8/SUM(US_Others!E198,US_Others!J198,US_Others!P198,US_Others!W198)+US_Others!J198*US_Others!J$8/SUM(US_Others!E198,US_Others!J198,US_Others!P198,US_Others!W198)+US_Others!P198*US_Others!P$8/SUM(US_Others!E198,US_Others!J198,US_Others!P198,US_Others!W198)+US_Others!W198*US_Others!W$8/SUM(US_Others!E198,US_Others!J198,US_Others!P198,US_Others!W198))&gt;3.5,4,IF((US_Others!E198*US_Others!E$8/SUM(US_Others!E198,US_Others!J198,US_Others!P198,US_Others!W198)+US_Others!J198*US_Others!J$8/SUM(US_Others!E198,US_Others!J198,US_Others!P198,US_Others!W198)+US_Others!P198*US_Others!P$8/SUM(US_Others!E198,US_Others!J198,US_Others!P198,US_Others!W198)+US_Others!W198*US_Others!W$8/SUM(US_Others!E198,US_Others!J198,US_Others!P198,US_Others!W198))&gt;2.5,3,2)),"")</f>
        <v/>
      </c>
      <c r="BF193" s="223" t="str">
        <f>IFERROR(IF((US_Others!F198*US_Others!F$8/SUM(US_Others!F198,US_Others!K198,US_Others!Q198)+US_Others!K198*US_Others!K$8/SUM(US_Others!F198,US_Others!K198,US_Others!Q198)+US_Others!Q198*US_Others!Q$8/SUM(US_Others!F198,US_Others!K198,US_Others!Q198))&gt;3.5,4,IF((US_Others!F198*US_Others!F$8/SUM(US_Others!F198,US_Others!K198,US_Others!Q198)+US_Others!K198*US_Others!K$8/SUM(US_Others!F198,US_Others!K198,US_Others!Q198)+US_Others!Q198*US_Others!Q$8/SUM(US_Others!F198,US_Others!K198,US_Others!Q198))&gt;2.5,3,2)),"")</f>
        <v/>
      </c>
      <c r="BG193" s="223" t="str">
        <f>IFERROR(IF((US_Others!G198*US_Others!G$8/SUM(US_Others!G198,US_Others!L198,US_Others!R198)+US_Others!L198*US_Others!L$8/SUM(US_Others!G198,US_Others!L198,US_Others!R198)+US_Others!R198*US_Others!R$8/SUM(US_Others!G198,US_Others!L198,US_Others!R198))&gt;3.5,4,IF((US_Others!G198*US_Others!G$8/SUM(US_Others!G198,US_Others!L198,US_Others!R198)+US_Others!L198*US_Others!L$8/SUM(US_Others!G198,US_Others!L198,US_Others!R198)+US_Others!R198*US_Others!R$8/SUM(US_Others!G198,US_Others!L198,US_Others!R198))&gt;2.5,3,2)),"")</f>
        <v/>
      </c>
      <c r="BH193" s="219" t="str">
        <f>IFERROR(IF((US_Others!Z198*US_Others!Z$8/SUM(US_Others!Z198,US_Others!AB198)+US_Others!AB198*US_Others!AB$8/SUM(US_Others!Z198,US_Others!AB198))&gt;3.5,4,IF((US_Others!Z198*US_Others!Z$8/SUM(US_Others!Z198,US_Others!AB198)+US_Others!AB198*US_Others!AB$8/SUM(US_Others!Z198,US_Others!AB198))&gt;2.5,3,2)),"")</f>
        <v/>
      </c>
      <c r="BI193" s="219" t="str">
        <f>IFERROR(IF((US_Others!AA198*US_Others!AA$8/SUM(US_Others!AA198,US_Others!AC198)+US_Others!AC198*US_Others!AC$8/SUM(US_Others!AA198,US_Others!AC198))&gt;3.5,4,IF((US_Others!AA198*US_Others!AA$8/SUM(US_Others!AA198,US_Others!AC198)+US_Others!AC198*US_Others!AC$8/SUM(US_Others!AA198,US_Others!AC198))&gt;2.5,3,2)),"")</f>
        <v/>
      </c>
      <c r="BJ193" s="219" t="str">
        <f>IFERROR(US_Others!AD198*US_Others!AD$8/US_Others!AD198,"")</f>
        <v/>
      </c>
      <c r="BK193" s="74" t="str">
        <f>IFERROR(US_Others!AE198*US_Others!AE$8/US_Others!AE198,"")</f>
        <v/>
      </c>
      <c r="BL193" s="219" t="str">
        <f>IFERROR(IF(SUMPRODUCT(US_Others!AG198:AI198/SUM(US_Others!AG198:AI198),US_Others!AG$8:AI$8)&gt;3.5,4,IF(SUMPRODUCT(US_Others!AG198:AI198/SUM(US_Others!AG198:AI198),US_Others!AG$8:AI$8)&gt;2.5,3,2)),"")</f>
        <v/>
      </c>
      <c r="BM193" s="219" t="str">
        <f>IFERROR(US_Others!AL198*US_Others!AL$8/US_Others!AL198,"")</f>
        <v/>
      </c>
    </row>
    <row r="194" spans="1:65">
      <c r="A194" s="200" t="s">
        <v>329</v>
      </c>
      <c r="B194" s="332">
        <v>339920</v>
      </c>
      <c r="C194" s="333">
        <f>SUM(US_CO2!C197:AX197)</f>
        <v>0.17151291818941597</v>
      </c>
      <c r="D194" s="333">
        <f>SUM(US_CH4!C197:AC197)</f>
        <v>1.0172083519765089E-4</v>
      </c>
      <c r="E194" s="333">
        <f>SUM(US_N2O!C197:AA197)</f>
        <v>1.4465957272230068E-4</v>
      </c>
      <c r="F194" s="332">
        <f>US_Others!V199+US_Others!U199</f>
        <v>0</v>
      </c>
      <c r="G194" s="332">
        <f>US_Others!C199+US_Others!H199+US_Others!N199</f>
        <v>4.6825824696938574E-5</v>
      </c>
      <c r="H194" s="332">
        <f>US_Others!D199+US_Others!I199+US_Others!O199</f>
        <v>7.6794352502979274E-4</v>
      </c>
      <c r="I194" s="332">
        <f>US_Others!E199+US_Others!J199+US_Others!P199+US_Others!W199</f>
        <v>3.5493975120279441E-3</v>
      </c>
      <c r="J194" s="332">
        <f>US_Others!F199+US_Others!K199+US_Others!Q199</f>
        <v>6.1341830352989535E-4</v>
      </c>
      <c r="K194" s="332">
        <f>US_Others!G199+US_Others!L199+US_Others!R199</f>
        <v>6.0873572106020169E-5</v>
      </c>
      <c r="L194" s="332">
        <f>US_Others!Z199+US_Others!AB199</f>
        <v>0</v>
      </c>
      <c r="M194" s="332">
        <f>US_Others!AA199+US_Others!AC199</f>
        <v>0</v>
      </c>
      <c r="N194" s="332">
        <f>US_Others!AD199</f>
        <v>0</v>
      </c>
      <c r="O194" s="332">
        <f>US_Others!AE199</f>
        <v>0</v>
      </c>
      <c r="P194" s="332">
        <f>SUM(US_Others!AG199:AI199)</f>
        <v>0</v>
      </c>
      <c r="Q194" s="332">
        <f>US_Others!AL199</f>
        <v>0</v>
      </c>
      <c r="R194" s="332"/>
      <c r="S194" s="334">
        <f t="shared" si="2"/>
        <v>171.51291818941596</v>
      </c>
      <c r="T194" s="334">
        <f>D194*1000/Spec!I$6</f>
        <v>4.0688334079060353E-3</v>
      </c>
      <c r="U194" s="334">
        <f>E194*1000/Spec!I$7</f>
        <v>4.8543480779295528E-4</v>
      </c>
      <c r="V194" s="334">
        <f>F194*1000/Spec!I$8</f>
        <v>0</v>
      </c>
      <c r="W194" s="334">
        <f>G194*1000/Spec!I$9</f>
        <v>6.9371592143612705E-5</v>
      </c>
      <c r="X194" s="334">
        <f>H194*1000/Spec!I$10</f>
        <v>2.1941243572279795E-4</v>
      </c>
      <c r="Y194" s="334">
        <f>I194*1000/Spec!I$11</f>
        <v>2.4820961622573036E-3</v>
      </c>
      <c r="Z194" s="334">
        <f>J194*1000/Spec!I$12</f>
        <v>1.3723004553241506E-4</v>
      </c>
      <c r="AA194" s="334">
        <f>K194*1000/Spec!I$15</f>
        <v>6.2052570954149E-6</v>
      </c>
      <c r="AB194" s="334">
        <f>L194*1000/Spec!I$17</f>
        <v>0</v>
      </c>
      <c r="AC194" s="334">
        <f>M194*1000/Spec!I$18</f>
        <v>0</v>
      </c>
      <c r="AD194" s="335">
        <f>N194*1000/Spec!I$25</f>
        <v>0</v>
      </c>
      <c r="AE194" s="335">
        <f>O194*1000/Spec!I$26</f>
        <v>0</v>
      </c>
      <c r="AF194" s="334">
        <f>P194*1000/Spec!I$21</f>
        <v>0</v>
      </c>
      <c r="AG194" s="334">
        <f>Q194*1000/Spec!I$22</f>
        <v>0</v>
      </c>
      <c r="AI194" s="200">
        <f>S194/'2007output'!$C192</f>
        <v>1.3847321022881959E-2</v>
      </c>
      <c r="AJ194" s="200">
        <f>T194/'2007output'!$C192</f>
        <v>3.2850261649491645E-7</v>
      </c>
      <c r="AK194" s="200">
        <f>U194/'2007output'!$C192</f>
        <v>3.9192217648389736E-8</v>
      </c>
      <c r="AL194" s="200">
        <f>V194/'2007output'!$C192</f>
        <v>0</v>
      </c>
      <c r="AM194" s="200">
        <f>W194/'2007output'!$C192</f>
        <v>5.6008067288561845E-9</v>
      </c>
      <c r="AN194" s="200">
        <f>X194/'2007output'!$C192</f>
        <v>1.7714551568125137E-8</v>
      </c>
      <c r="AO194" s="200">
        <f>Y194/'2007output'!$C192</f>
        <v>2.0039529809924943E-7</v>
      </c>
      <c r="AP194" s="200">
        <f>Z194/'2007output'!$C192</f>
        <v>1.1079448210270875E-8</v>
      </c>
      <c r="AQ194" s="200">
        <f>AA194/'2007output'!$C192</f>
        <v>5.0098959271878735E-10</v>
      </c>
      <c r="AR194" s="200">
        <f>AB194/'2007output'!$C192</f>
        <v>0</v>
      </c>
      <c r="AS194" s="200">
        <f>AC194/'2007output'!$C192</f>
        <v>0</v>
      </c>
      <c r="AT194" s="200">
        <f>AD194/'2007output'!$C192</f>
        <v>0</v>
      </c>
      <c r="AU194" s="200">
        <f>AE194/'2007output'!$C192</f>
        <v>0</v>
      </c>
      <c r="AV194" s="200">
        <f>AF194/'2007output'!$C192</f>
        <v>0</v>
      </c>
      <c r="AW194" s="200">
        <f>AG194/'2007output'!$C192</f>
        <v>0</v>
      </c>
      <c r="AY194" s="370">
        <f>IFERROR(IF(SUMPRODUCT(US_CO2!C197:AX197/SUM(US_CO2!C197:AX197),US_CO2!C$6:AX$6)&gt;3.5,4,IF(SUMPRODUCT(US_CO2!C197:AX197/SUM(US_CO2!C197:AX197),US_CO2!C$6:AX$6)&gt;2.5,3,2)),"")</f>
        <v>4</v>
      </c>
      <c r="AZ194" s="370">
        <f>IFERROR(IF(SUMPRODUCT(US_CH4!C197:AC197/SUM(US_CH4!C197:AC197),US_CH4!C$6:AC$6)&gt;3.5,4,IF(SUMPRODUCT(US_CH4!C197:AC197/SUM(US_CH4!C197:AC197),US_CH4!C$6:AC$6)&gt;2.5,3,2)),"")</f>
        <v>4</v>
      </c>
      <c r="BA194" s="223">
        <f>IFERROR(IF(SUMPRODUCT(US_N2O!C197:AA197/SUM(US_N2O!C197:AA197),US_N2O!C$6:AA$6)&gt;3.5,4,IF(SUMPRODUCT(US_N2O!C197:AA197/SUM(US_N2O!C197:AA197),US_N2O!C$6:AA$6)&gt;2.5,3,2)),"")</f>
        <v>4</v>
      </c>
      <c r="BB194" s="223" t="str">
        <f>IFERROR(IF(SUMPRODUCT(US_Others!U199:V199/SUM(US_Others!U199:V199),US_Others!U$8:V$8)&gt;3.5,4,IF(SUMPRODUCT(US_Others!U199:V199/SUM(US_Others!U199:V199),US_Others!U$8:V$8)&gt;2.5,3,2)),"")</f>
        <v/>
      </c>
      <c r="BC194" s="223">
        <f>IFERROR(IF((US_Others!C199*US_Others!C$8/SUM(US_Others!C199,US_Others!H199,US_Others!N199)+ US_Others!H199*US_Others!H$8/SUM(US_Others!C199,US_Others!H199,US_Others!N199)+US_Others!N199*US_Others!N$8/SUM(US_Others!C199,US_Others!H199,US_Others!N199))&gt;3.5,4,IF((US_Others!C199*US_Others!C$8/SUM(US_Others!C199,US_Others!H199,US_Others!N199)+ US_Others!H199*US_Others!H$8/SUM(US_Others!C199,US_Others!H199,US_Others!N199)+US_Others!N199*US_Others!N$8/SUM(US_Others!C199,US_Others!H199,US_Others!N199))&gt;2.5,3,2)),"")</f>
        <v>4</v>
      </c>
      <c r="BD194" s="223">
        <f>IFERROR(IF((US_Others!D199*US_Others!D$8/SUM(US_Others!D199,US_Others!I199,US_Others!O199)+US_Others!I199*US_Others!I$8/SUM(US_Others!D199,US_Others!I199,US_Others!O199)+US_Others!O199*US_Others!O$8/SUM(US_Others!D199,US_Others!I199,US_Others!O199))&gt;3.5,4,IF((US_Others!D199*US_Others!D$8/SUM(US_Others!D199,US_Others!I199,US_Others!O199)+US_Others!I199*US_Others!I$8/SUM(US_Others!D199,US_Others!I199,US_Others!O199)+US_Others!O199*US_Others!O$8/SUM(US_Others!D199,US_Others!I199,US_Others!O199))&gt;2.5,3,2)),"")</f>
        <v>4</v>
      </c>
      <c r="BE194" s="223">
        <f>IFERROR(IF((US_Others!E199*US_Others!E$8/SUM(US_Others!E199,US_Others!J199,US_Others!P199,US_Others!W199)+US_Others!J199*US_Others!J$8/SUM(US_Others!E199,US_Others!J199,US_Others!P199,US_Others!W199)+US_Others!P199*US_Others!P$8/SUM(US_Others!E199,US_Others!J199,US_Others!P199,US_Others!W199)+US_Others!W199*US_Others!W$8/SUM(US_Others!E199,US_Others!J199,US_Others!P199,US_Others!W199))&gt;3.5,4,IF((US_Others!E199*US_Others!E$8/SUM(US_Others!E199,US_Others!J199,US_Others!P199,US_Others!W199)+US_Others!J199*US_Others!J$8/SUM(US_Others!E199,US_Others!J199,US_Others!P199,US_Others!W199)+US_Others!P199*US_Others!P$8/SUM(US_Others!E199,US_Others!J199,US_Others!P199,US_Others!W199)+US_Others!W199*US_Others!W$8/SUM(US_Others!E199,US_Others!J199,US_Others!P199,US_Others!W199))&gt;2.5,3,2)),"")</f>
        <v>4</v>
      </c>
      <c r="BF194" s="223">
        <f>IFERROR(IF((US_Others!F199*US_Others!F$8/SUM(US_Others!F199,US_Others!K199,US_Others!Q199)+US_Others!K199*US_Others!K$8/SUM(US_Others!F199,US_Others!K199,US_Others!Q199)+US_Others!Q199*US_Others!Q$8/SUM(US_Others!F199,US_Others!K199,US_Others!Q199))&gt;3.5,4,IF((US_Others!F199*US_Others!F$8/SUM(US_Others!F199,US_Others!K199,US_Others!Q199)+US_Others!K199*US_Others!K$8/SUM(US_Others!F199,US_Others!K199,US_Others!Q199)+US_Others!Q199*US_Others!Q$8/SUM(US_Others!F199,US_Others!K199,US_Others!Q199))&gt;2.5,3,2)),"")</f>
        <v>4</v>
      </c>
      <c r="BG194" s="223">
        <f>IFERROR(IF((US_Others!G199*US_Others!G$8/SUM(US_Others!G199,US_Others!L199,US_Others!R199)+US_Others!L199*US_Others!L$8/SUM(US_Others!G199,US_Others!L199,US_Others!R199)+US_Others!R199*US_Others!R$8/SUM(US_Others!G199,US_Others!L199,US_Others!R199))&gt;3.5,4,IF((US_Others!G199*US_Others!G$8/SUM(US_Others!G199,US_Others!L199,US_Others!R199)+US_Others!L199*US_Others!L$8/SUM(US_Others!G199,US_Others!L199,US_Others!R199)+US_Others!R199*US_Others!R$8/SUM(US_Others!G199,US_Others!L199,US_Others!R199))&gt;2.5,3,2)),"")</f>
        <v>4</v>
      </c>
      <c r="BH194" s="219" t="str">
        <f>IFERROR(IF((US_Others!Z199*US_Others!Z$8/SUM(US_Others!Z199,US_Others!AB199)+US_Others!AB199*US_Others!AB$8/SUM(US_Others!Z199,US_Others!AB199))&gt;3.5,4,IF((US_Others!Z199*US_Others!Z$8/SUM(US_Others!Z199,US_Others!AB199)+US_Others!AB199*US_Others!AB$8/SUM(US_Others!Z199,US_Others!AB199))&gt;2.5,3,2)),"")</f>
        <v/>
      </c>
      <c r="BI194" s="219" t="str">
        <f>IFERROR(IF((US_Others!AA199*US_Others!AA$8/SUM(US_Others!AA199,US_Others!AC199)+US_Others!AC199*US_Others!AC$8/SUM(US_Others!AA199,US_Others!AC199))&gt;3.5,4,IF((US_Others!AA199*US_Others!AA$8/SUM(US_Others!AA199,US_Others!AC199)+US_Others!AC199*US_Others!AC$8/SUM(US_Others!AA199,US_Others!AC199))&gt;2.5,3,2)),"")</f>
        <v/>
      </c>
      <c r="BJ194" s="219" t="str">
        <f>IFERROR(US_Others!AD199*US_Others!AD$8/US_Others!AD199,"")</f>
        <v/>
      </c>
      <c r="BK194" s="74" t="str">
        <f>IFERROR(US_Others!AE199*US_Others!AE$8/US_Others!AE199,"")</f>
        <v/>
      </c>
      <c r="BL194" s="219" t="str">
        <f>IFERROR(IF(SUMPRODUCT(US_Others!AG199:AI199/SUM(US_Others!AG199:AI199),US_Others!AG$8:AI$8)&gt;3.5,4,IF(SUMPRODUCT(US_Others!AG199:AI199/SUM(US_Others!AG199:AI199),US_Others!AG$8:AI$8)&gt;2.5,3,2)),"")</f>
        <v/>
      </c>
      <c r="BM194" s="219" t="str">
        <f>IFERROR(US_Others!AL199*US_Others!AL$8/US_Others!AL199,"")</f>
        <v/>
      </c>
    </row>
    <row r="195" spans="1:65">
      <c r="A195" s="200" t="s">
        <v>330</v>
      </c>
      <c r="B195" s="332">
        <v>339930</v>
      </c>
      <c r="C195" s="333">
        <f>SUM(US_CO2!C198:AX198)</f>
        <v>3.6293669212003339E-2</v>
      </c>
      <c r="D195" s="333">
        <f>SUM(US_CH4!C198:AC198)</f>
        <v>2.0535780864550154E-5</v>
      </c>
      <c r="E195" s="333">
        <f>SUM(US_N2O!C198:AA198)</f>
        <v>2.6669886225214407E-5</v>
      </c>
      <c r="F195" s="332">
        <f>US_Others!V200+US_Others!U200</f>
        <v>0</v>
      </c>
      <c r="G195" s="332">
        <f>US_Others!C200+US_Others!H200+US_Others!N200</f>
        <v>7.4921319515101724E-5</v>
      </c>
      <c r="H195" s="332">
        <f>US_Others!D200+US_Others!I200+US_Others!O200</f>
        <v>1.2287096400476684E-3</v>
      </c>
      <c r="I195" s="332">
        <f>US_Others!E200+US_Others!J200+US_Others!P200+US_Others!W200</f>
        <v>5.679036019244711E-3</v>
      </c>
      <c r="J195" s="332">
        <f>US_Others!F200+US_Others!K200+US_Others!Q200</f>
        <v>9.8146928564783265E-4</v>
      </c>
      <c r="K195" s="332">
        <f>US_Others!G200+US_Others!L200+US_Others!R200</f>
        <v>9.7397715369632268E-5</v>
      </c>
      <c r="L195" s="332">
        <f>US_Others!Z200+US_Others!AB200</f>
        <v>0</v>
      </c>
      <c r="M195" s="332">
        <f>US_Others!AA200+US_Others!AC200</f>
        <v>0</v>
      </c>
      <c r="N195" s="332">
        <f>US_Others!AD200</f>
        <v>0</v>
      </c>
      <c r="O195" s="332">
        <f>US_Others!AE200</f>
        <v>0</v>
      </c>
      <c r="P195" s="332">
        <f>SUM(US_Others!AG200:AI200)</f>
        <v>0</v>
      </c>
      <c r="Q195" s="332">
        <f>US_Others!AL200</f>
        <v>0</v>
      </c>
      <c r="R195" s="332"/>
      <c r="S195" s="334">
        <f t="shared" si="2"/>
        <v>36.293669212003337</v>
      </c>
      <c r="T195" s="334">
        <f>D195*1000/Spec!I$6</f>
        <v>8.2143123458200613E-4</v>
      </c>
      <c r="U195" s="334">
        <f>E195*1000/Spec!I$7</f>
        <v>8.9496262500719483E-5</v>
      </c>
      <c r="V195" s="334">
        <f>F195*1000/Spec!I$8</f>
        <v>0</v>
      </c>
      <c r="W195" s="334">
        <f>G195*1000/Spec!I$9</f>
        <v>1.1099454742978033E-4</v>
      </c>
      <c r="X195" s="334">
        <f>H195*1000/Spec!I$10</f>
        <v>3.5105989715647669E-4</v>
      </c>
      <c r="Y195" s="334">
        <f>I195*1000/Spec!I$11</f>
        <v>3.971353859611686E-3</v>
      </c>
      <c r="Z195" s="334">
        <f>J195*1000/Spec!I$12</f>
        <v>2.1956807285186412E-4</v>
      </c>
      <c r="AA195" s="334">
        <f>K195*1000/Spec!I$15</f>
        <v>9.9284113526638394E-6</v>
      </c>
      <c r="AB195" s="334">
        <f>L195*1000/Spec!I$17</f>
        <v>0</v>
      </c>
      <c r="AC195" s="334">
        <f>M195*1000/Spec!I$18</f>
        <v>0</v>
      </c>
      <c r="AD195" s="335">
        <f>N195*1000/Spec!I$25</f>
        <v>0</v>
      </c>
      <c r="AE195" s="335">
        <f>O195*1000/Spec!I$26</f>
        <v>0</v>
      </c>
      <c r="AF195" s="334">
        <f>P195*1000/Spec!I$21</f>
        <v>0</v>
      </c>
      <c r="AG195" s="334">
        <f>Q195*1000/Spec!I$22</f>
        <v>0</v>
      </c>
      <c r="AI195" s="200">
        <f>S195/'2007output'!$C193</f>
        <v>1.2061704623464054E-2</v>
      </c>
      <c r="AJ195" s="200">
        <f>T195/'2007output'!$C193</f>
        <v>2.7299143721568829E-7</v>
      </c>
      <c r="AK195" s="200">
        <f>U195/'2007output'!$C193</f>
        <v>2.974285892346942E-8</v>
      </c>
      <c r="AL195" s="200">
        <f>V195/'2007output'!$C193</f>
        <v>0</v>
      </c>
      <c r="AM195" s="200">
        <f>W195/'2007output'!$C193</f>
        <v>3.6887519916842916E-8</v>
      </c>
      <c r="AN195" s="200">
        <f>X195/'2007output'!$C193</f>
        <v>1.1666995585127175E-7</v>
      </c>
      <c r="AO195" s="200">
        <f>Y195/'2007output'!$C193</f>
        <v>1.3198251444372503E-6</v>
      </c>
      <c r="AP195" s="200">
        <f>Z195/'2007output'!$C193</f>
        <v>7.2970446278452685E-8</v>
      </c>
      <c r="AQ195" s="200">
        <f>AA195/'2007output'!$C193</f>
        <v>3.2995717356809036E-9</v>
      </c>
      <c r="AR195" s="200">
        <f>AB195/'2007output'!$C193</f>
        <v>0</v>
      </c>
      <c r="AS195" s="200">
        <f>AC195/'2007output'!$C193</f>
        <v>0</v>
      </c>
      <c r="AT195" s="200">
        <f>AD195/'2007output'!$C193</f>
        <v>0</v>
      </c>
      <c r="AU195" s="200">
        <f>AE195/'2007output'!$C193</f>
        <v>0</v>
      </c>
      <c r="AV195" s="200">
        <f>AF195/'2007output'!$C193</f>
        <v>0</v>
      </c>
      <c r="AW195" s="200">
        <f>AG195/'2007output'!$C193</f>
        <v>0</v>
      </c>
      <c r="AY195" s="370">
        <f>IFERROR(IF(SUMPRODUCT(US_CO2!C198:AX198/SUM(US_CO2!C198:AX198),US_CO2!C$6:AX$6)&gt;3.5,4,IF(SUMPRODUCT(US_CO2!C198:AX198/SUM(US_CO2!C198:AX198),US_CO2!C$6:AX$6)&gt;2.5,3,2)),"")</f>
        <v>4</v>
      </c>
      <c r="AZ195" s="370">
        <f>IFERROR(IF(SUMPRODUCT(US_CH4!C198:AC198/SUM(US_CH4!C198:AC198),US_CH4!C$6:AC$6)&gt;3.5,4,IF(SUMPRODUCT(US_CH4!C198:AC198/SUM(US_CH4!C198:AC198),US_CH4!C$6:AC$6)&gt;2.5,3,2)),"")</f>
        <v>4</v>
      </c>
      <c r="BA195" s="223">
        <f>IFERROR(IF(SUMPRODUCT(US_N2O!C198:AA198/SUM(US_N2O!C198:AA198),US_N2O!C$6:AA$6)&gt;3.5,4,IF(SUMPRODUCT(US_N2O!C198:AA198/SUM(US_N2O!C198:AA198),US_N2O!C$6:AA$6)&gt;2.5,3,2)),"")</f>
        <v>4</v>
      </c>
      <c r="BB195" s="223" t="str">
        <f>IFERROR(IF(SUMPRODUCT(US_Others!U200:V200/SUM(US_Others!U200:V200),US_Others!U$8:V$8)&gt;3.5,4,IF(SUMPRODUCT(US_Others!U200:V200/SUM(US_Others!U200:V200),US_Others!U$8:V$8)&gt;2.5,3,2)),"")</f>
        <v/>
      </c>
      <c r="BC195" s="223">
        <f>IFERROR(IF((US_Others!C200*US_Others!C$8/SUM(US_Others!C200,US_Others!H200,US_Others!N200)+ US_Others!H200*US_Others!H$8/SUM(US_Others!C200,US_Others!H200,US_Others!N200)+US_Others!N200*US_Others!N$8/SUM(US_Others!C200,US_Others!H200,US_Others!N200))&gt;3.5,4,IF((US_Others!C200*US_Others!C$8/SUM(US_Others!C200,US_Others!H200,US_Others!N200)+ US_Others!H200*US_Others!H$8/SUM(US_Others!C200,US_Others!H200,US_Others!N200)+US_Others!N200*US_Others!N$8/SUM(US_Others!C200,US_Others!H200,US_Others!N200))&gt;2.5,3,2)),"")</f>
        <v>4</v>
      </c>
      <c r="BD195" s="223">
        <f>IFERROR(IF((US_Others!D200*US_Others!D$8/SUM(US_Others!D200,US_Others!I200,US_Others!O200)+US_Others!I200*US_Others!I$8/SUM(US_Others!D200,US_Others!I200,US_Others!O200)+US_Others!O200*US_Others!O$8/SUM(US_Others!D200,US_Others!I200,US_Others!O200))&gt;3.5,4,IF((US_Others!D200*US_Others!D$8/SUM(US_Others!D200,US_Others!I200,US_Others!O200)+US_Others!I200*US_Others!I$8/SUM(US_Others!D200,US_Others!I200,US_Others!O200)+US_Others!O200*US_Others!O$8/SUM(US_Others!D200,US_Others!I200,US_Others!O200))&gt;2.5,3,2)),"")</f>
        <v>4</v>
      </c>
      <c r="BE195" s="223">
        <f>IFERROR(IF((US_Others!E200*US_Others!E$8/SUM(US_Others!E200,US_Others!J200,US_Others!P200,US_Others!W200)+US_Others!J200*US_Others!J$8/SUM(US_Others!E200,US_Others!J200,US_Others!P200,US_Others!W200)+US_Others!P200*US_Others!P$8/SUM(US_Others!E200,US_Others!J200,US_Others!P200,US_Others!W200)+US_Others!W200*US_Others!W$8/SUM(US_Others!E200,US_Others!J200,US_Others!P200,US_Others!W200))&gt;3.5,4,IF((US_Others!E200*US_Others!E$8/SUM(US_Others!E200,US_Others!J200,US_Others!P200,US_Others!W200)+US_Others!J200*US_Others!J$8/SUM(US_Others!E200,US_Others!J200,US_Others!P200,US_Others!W200)+US_Others!P200*US_Others!P$8/SUM(US_Others!E200,US_Others!J200,US_Others!P200,US_Others!W200)+US_Others!W200*US_Others!W$8/SUM(US_Others!E200,US_Others!J200,US_Others!P200,US_Others!W200))&gt;2.5,3,2)),"")</f>
        <v>4</v>
      </c>
      <c r="BF195" s="223">
        <f>IFERROR(IF((US_Others!F200*US_Others!F$8/SUM(US_Others!F200,US_Others!K200,US_Others!Q200)+US_Others!K200*US_Others!K$8/SUM(US_Others!F200,US_Others!K200,US_Others!Q200)+US_Others!Q200*US_Others!Q$8/SUM(US_Others!F200,US_Others!K200,US_Others!Q200))&gt;3.5,4,IF((US_Others!F200*US_Others!F$8/SUM(US_Others!F200,US_Others!K200,US_Others!Q200)+US_Others!K200*US_Others!K$8/SUM(US_Others!F200,US_Others!K200,US_Others!Q200)+US_Others!Q200*US_Others!Q$8/SUM(US_Others!F200,US_Others!K200,US_Others!Q200))&gt;2.5,3,2)),"")</f>
        <v>4</v>
      </c>
      <c r="BG195" s="223">
        <f>IFERROR(IF((US_Others!G200*US_Others!G$8/SUM(US_Others!G200,US_Others!L200,US_Others!R200)+US_Others!L200*US_Others!L$8/SUM(US_Others!G200,US_Others!L200,US_Others!R200)+US_Others!R200*US_Others!R$8/SUM(US_Others!G200,US_Others!L200,US_Others!R200))&gt;3.5,4,IF((US_Others!G200*US_Others!G$8/SUM(US_Others!G200,US_Others!L200,US_Others!R200)+US_Others!L200*US_Others!L$8/SUM(US_Others!G200,US_Others!L200,US_Others!R200)+US_Others!R200*US_Others!R$8/SUM(US_Others!G200,US_Others!L200,US_Others!R200))&gt;2.5,3,2)),"")</f>
        <v>4</v>
      </c>
      <c r="BH195" s="219" t="str">
        <f>IFERROR(IF((US_Others!Z200*US_Others!Z$8/SUM(US_Others!Z200,US_Others!AB200)+US_Others!AB200*US_Others!AB$8/SUM(US_Others!Z200,US_Others!AB200))&gt;3.5,4,IF((US_Others!Z200*US_Others!Z$8/SUM(US_Others!Z200,US_Others!AB200)+US_Others!AB200*US_Others!AB$8/SUM(US_Others!Z200,US_Others!AB200))&gt;2.5,3,2)),"")</f>
        <v/>
      </c>
      <c r="BI195" s="219" t="str">
        <f>IFERROR(IF((US_Others!AA200*US_Others!AA$8/SUM(US_Others!AA200,US_Others!AC200)+US_Others!AC200*US_Others!AC$8/SUM(US_Others!AA200,US_Others!AC200))&gt;3.5,4,IF((US_Others!AA200*US_Others!AA$8/SUM(US_Others!AA200,US_Others!AC200)+US_Others!AC200*US_Others!AC$8/SUM(US_Others!AA200,US_Others!AC200))&gt;2.5,3,2)),"")</f>
        <v/>
      </c>
      <c r="BJ195" s="219" t="str">
        <f>IFERROR(US_Others!AD200*US_Others!AD$8/US_Others!AD200,"")</f>
        <v/>
      </c>
      <c r="BK195" s="74" t="str">
        <f>IFERROR(US_Others!AE200*US_Others!AE$8/US_Others!AE200,"")</f>
        <v/>
      </c>
      <c r="BL195" s="219" t="str">
        <f>IFERROR(IF(SUMPRODUCT(US_Others!AG200:AI200/SUM(US_Others!AG200:AI200),US_Others!AG$8:AI$8)&gt;3.5,4,IF(SUMPRODUCT(US_Others!AG200:AI200/SUM(US_Others!AG200:AI200),US_Others!AG$8:AI$8)&gt;2.5,3,2)),"")</f>
        <v/>
      </c>
      <c r="BM195" s="219" t="str">
        <f>IFERROR(US_Others!AL200*US_Others!AL$8/US_Others!AL200,"")</f>
        <v/>
      </c>
    </row>
    <row r="196" spans="1:65">
      <c r="A196" s="200" t="s">
        <v>331</v>
      </c>
      <c r="B196" s="332">
        <v>339940</v>
      </c>
      <c r="C196" s="333">
        <f>SUM(US_CO2!C199:AX199)</f>
        <v>5.2781939145079587E-2</v>
      </c>
      <c r="D196" s="333">
        <f>SUM(US_CH4!C199:AC199)</f>
        <v>3.0107310201917655E-5</v>
      </c>
      <c r="E196" s="333">
        <f>SUM(US_N2O!C199:AA199)</f>
        <v>4.2375520923246162E-5</v>
      </c>
      <c r="F196" s="332">
        <f>US_Others!V201+US_Others!U201</f>
        <v>0</v>
      </c>
      <c r="G196" s="332">
        <f>US_Others!C201+US_Others!H201+US_Others!N201</f>
        <v>0</v>
      </c>
      <c r="H196" s="332">
        <f>US_Others!D201+US_Others!I201+US_Others!O201</f>
        <v>0</v>
      </c>
      <c r="I196" s="332">
        <f>US_Others!E201+US_Others!J201+US_Others!P201+US_Others!W201</f>
        <v>0</v>
      </c>
      <c r="J196" s="332">
        <f>US_Others!F201+US_Others!K201+US_Others!Q201</f>
        <v>0</v>
      </c>
      <c r="K196" s="332">
        <f>US_Others!G201+US_Others!L201+US_Others!R201</f>
        <v>0</v>
      </c>
      <c r="L196" s="332">
        <f>US_Others!Z201+US_Others!AB201</f>
        <v>0</v>
      </c>
      <c r="M196" s="332">
        <f>US_Others!AA201+US_Others!AC201</f>
        <v>0</v>
      </c>
      <c r="N196" s="332">
        <f>US_Others!AD201</f>
        <v>0</v>
      </c>
      <c r="O196" s="332">
        <f>US_Others!AE201</f>
        <v>0</v>
      </c>
      <c r="P196" s="332">
        <f>SUM(US_Others!AG201:AI201)</f>
        <v>0</v>
      </c>
      <c r="Q196" s="332">
        <f>US_Others!AL201</f>
        <v>0</v>
      </c>
      <c r="R196" s="332"/>
      <c r="S196" s="334">
        <f t="shared" si="2"/>
        <v>52.781939145079591</v>
      </c>
      <c r="T196" s="334">
        <f>D196*1000/Spec!I$6</f>
        <v>1.2042924080767061E-3</v>
      </c>
      <c r="U196" s="334">
        <f>E196*1000/Spec!I$7</f>
        <v>1.4219973464176563E-4</v>
      </c>
      <c r="V196" s="334">
        <f>F196*1000/Spec!I$8</f>
        <v>0</v>
      </c>
      <c r="W196" s="334">
        <f>G196*1000/Spec!I$9</f>
        <v>0</v>
      </c>
      <c r="X196" s="334">
        <f>H196*1000/Spec!I$10</f>
        <v>0</v>
      </c>
      <c r="Y196" s="334">
        <f>I196*1000/Spec!I$11</f>
        <v>0</v>
      </c>
      <c r="Z196" s="334">
        <f>J196*1000/Spec!I$12</f>
        <v>0</v>
      </c>
      <c r="AA196" s="334">
        <f>K196*1000/Spec!I$15</f>
        <v>0</v>
      </c>
      <c r="AB196" s="334">
        <f>L196*1000/Spec!I$17</f>
        <v>0</v>
      </c>
      <c r="AC196" s="334">
        <f>M196*1000/Spec!I$18</f>
        <v>0</v>
      </c>
      <c r="AD196" s="335">
        <f>N196*1000/Spec!I$25</f>
        <v>0</v>
      </c>
      <c r="AE196" s="335">
        <f>O196*1000/Spec!I$26</f>
        <v>0</v>
      </c>
      <c r="AF196" s="334">
        <f>P196*1000/Spec!I$21</f>
        <v>0</v>
      </c>
      <c r="AG196" s="334">
        <f>Q196*1000/Spec!I$22</f>
        <v>0</v>
      </c>
      <c r="AI196" s="200">
        <f>S196/'2007output'!$C194</f>
        <v>1.2823600375383768E-2</v>
      </c>
      <c r="AJ196" s="200">
        <f>T196/'2007output'!$C194</f>
        <v>2.9258804860950099E-7</v>
      </c>
      <c r="AK196" s="200">
        <f>U196/'2007output'!$C194</f>
        <v>3.4548040486337617E-8</v>
      </c>
      <c r="AL196" s="200">
        <f>V196/'2007output'!$C194</f>
        <v>0</v>
      </c>
      <c r="AM196" s="200">
        <f>W196/'2007output'!$C194</f>
        <v>0</v>
      </c>
      <c r="AN196" s="200">
        <f>X196/'2007output'!$C194</f>
        <v>0</v>
      </c>
      <c r="AO196" s="200">
        <f>Y196/'2007output'!$C194</f>
        <v>0</v>
      </c>
      <c r="AP196" s="200">
        <f>Z196/'2007output'!$C194</f>
        <v>0</v>
      </c>
      <c r="AQ196" s="200">
        <f>AA196/'2007output'!$C194</f>
        <v>0</v>
      </c>
      <c r="AR196" s="200">
        <f>AB196/'2007output'!$C194</f>
        <v>0</v>
      </c>
      <c r="AS196" s="200">
        <f>AC196/'2007output'!$C194</f>
        <v>0</v>
      </c>
      <c r="AT196" s="200">
        <f>AD196/'2007output'!$C194</f>
        <v>0</v>
      </c>
      <c r="AU196" s="200">
        <f>AE196/'2007output'!$C194</f>
        <v>0</v>
      </c>
      <c r="AV196" s="200">
        <f>AF196/'2007output'!$C194</f>
        <v>0</v>
      </c>
      <c r="AW196" s="200">
        <f>AG196/'2007output'!$C194</f>
        <v>0</v>
      </c>
      <c r="AY196" s="370">
        <f>IFERROR(IF(SUMPRODUCT(US_CO2!C199:AX199/SUM(US_CO2!C199:AX199),US_CO2!C$6:AX$6)&gt;3.5,4,IF(SUMPRODUCT(US_CO2!C199:AX199/SUM(US_CO2!C199:AX199),US_CO2!C$6:AX$6)&gt;2.5,3,2)),"")</f>
        <v>4</v>
      </c>
      <c r="AZ196" s="370">
        <f>IFERROR(IF(SUMPRODUCT(US_CH4!C199:AC199/SUM(US_CH4!C199:AC199),US_CH4!C$6:AC$6)&gt;3.5,4,IF(SUMPRODUCT(US_CH4!C199:AC199/SUM(US_CH4!C199:AC199),US_CH4!C$6:AC$6)&gt;2.5,3,2)),"")</f>
        <v>4</v>
      </c>
      <c r="BA196" s="223">
        <f>IFERROR(IF(SUMPRODUCT(US_N2O!C199:AA199/SUM(US_N2O!C199:AA199),US_N2O!C$6:AA$6)&gt;3.5,4,IF(SUMPRODUCT(US_N2O!C199:AA199/SUM(US_N2O!C199:AA199),US_N2O!C$6:AA$6)&gt;2.5,3,2)),"")</f>
        <v>4</v>
      </c>
      <c r="BB196" s="223" t="str">
        <f>IFERROR(IF(SUMPRODUCT(US_Others!U201:V201/SUM(US_Others!U201:V201),US_Others!U$8:V$8)&gt;3.5,4,IF(SUMPRODUCT(US_Others!U201:V201/SUM(US_Others!U201:V201),US_Others!U$8:V$8)&gt;2.5,3,2)),"")</f>
        <v/>
      </c>
      <c r="BC196" s="223" t="str">
        <f>IFERROR(IF((US_Others!C201*US_Others!C$8/SUM(US_Others!C201,US_Others!H201,US_Others!N201)+ US_Others!H201*US_Others!H$8/SUM(US_Others!C201,US_Others!H201,US_Others!N201)+US_Others!N201*US_Others!N$8/SUM(US_Others!C201,US_Others!H201,US_Others!N201))&gt;3.5,4,IF((US_Others!C201*US_Others!C$8/SUM(US_Others!C201,US_Others!H201,US_Others!N201)+ US_Others!H201*US_Others!H$8/SUM(US_Others!C201,US_Others!H201,US_Others!N201)+US_Others!N201*US_Others!N$8/SUM(US_Others!C201,US_Others!H201,US_Others!N201))&gt;2.5,3,2)),"")</f>
        <v/>
      </c>
      <c r="BD196" s="223" t="str">
        <f>IFERROR(IF((US_Others!D201*US_Others!D$8/SUM(US_Others!D201,US_Others!I201,US_Others!O201)+US_Others!I201*US_Others!I$8/SUM(US_Others!D201,US_Others!I201,US_Others!O201)+US_Others!O201*US_Others!O$8/SUM(US_Others!D201,US_Others!I201,US_Others!O201))&gt;3.5,4,IF((US_Others!D201*US_Others!D$8/SUM(US_Others!D201,US_Others!I201,US_Others!O201)+US_Others!I201*US_Others!I$8/SUM(US_Others!D201,US_Others!I201,US_Others!O201)+US_Others!O201*US_Others!O$8/SUM(US_Others!D201,US_Others!I201,US_Others!O201))&gt;2.5,3,2)),"")</f>
        <v/>
      </c>
      <c r="BE196" s="223" t="str">
        <f>IFERROR(IF((US_Others!E201*US_Others!E$8/SUM(US_Others!E201,US_Others!J201,US_Others!P201,US_Others!W201)+US_Others!J201*US_Others!J$8/SUM(US_Others!E201,US_Others!J201,US_Others!P201,US_Others!W201)+US_Others!P201*US_Others!P$8/SUM(US_Others!E201,US_Others!J201,US_Others!P201,US_Others!W201)+US_Others!W201*US_Others!W$8/SUM(US_Others!E201,US_Others!J201,US_Others!P201,US_Others!W201))&gt;3.5,4,IF((US_Others!E201*US_Others!E$8/SUM(US_Others!E201,US_Others!J201,US_Others!P201,US_Others!W201)+US_Others!J201*US_Others!J$8/SUM(US_Others!E201,US_Others!J201,US_Others!P201,US_Others!W201)+US_Others!P201*US_Others!P$8/SUM(US_Others!E201,US_Others!J201,US_Others!P201,US_Others!W201)+US_Others!W201*US_Others!W$8/SUM(US_Others!E201,US_Others!J201,US_Others!P201,US_Others!W201))&gt;2.5,3,2)),"")</f>
        <v/>
      </c>
      <c r="BF196" s="223" t="str">
        <f>IFERROR(IF((US_Others!F201*US_Others!F$8/SUM(US_Others!F201,US_Others!K201,US_Others!Q201)+US_Others!K201*US_Others!K$8/SUM(US_Others!F201,US_Others!K201,US_Others!Q201)+US_Others!Q201*US_Others!Q$8/SUM(US_Others!F201,US_Others!K201,US_Others!Q201))&gt;3.5,4,IF((US_Others!F201*US_Others!F$8/SUM(US_Others!F201,US_Others!K201,US_Others!Q201)+US_Others!K201*US_Others!K$8/SUM(US_Others!F201,US_Others!K201,US_Others!Q201)+US_Others!Q201*US_Others!Q$8/SUM(US_Others!F201,US_Others!K201,US_Others!Q201))&gt;2.5,3,2)),"")</f>
        <v/>
      </c>
      <c r="BG196" s="223" t="str">
        <f>IFERROR(IF((US_Others!G201*US_Others!G$8/SUM(US_Others!G201,US_Others!L201,US_Others!R201)+US_Others!L201*US_Others!L$8/SUM(US_Others!G201,US_Others!L201,US_Others!R201)+US_Others!R201*US_Others!R$8/SUM(US_Others!G201,US_Others!L201,US_Others!R201))&gt;3.5,4,IF((US_Others!G201*US_Others!G$8/SUM(US_Others!G201,US_Others!L201,US_Others!R201)+US_Others!L201*US_Others!L$8/SUM(US_Others!G201,US_Others!L201,US_Others!R201)+US_Others!R201*US_Others!R$8/SUM(US_Others!G201,US_Others!L201,US_Others!R201))&gt;2.5,3,2)),"")</f>
        <v/>
      </c>
      <c r="BH196" s="219" t="str">
        <f>IFERROR(IF((US_Others!Z201*US_Others!Z$8/SUM(US_Others!Z201,US_Others!AB201)+US_Others!AB201*US_Others!AB$8/SUM(US_Others!Z201,US_Others!AB201))&gt;3.5,4,IF((US_Others!Z201*US_Others!Z$8/SUM(US_Others!Z201,US_Others!AB201)+US_Others!AB201*US_Others!AB$8/SUM(US_Others!Z201,US_Others!AB201))&gt;2.5,3,2)),"")</f>
        <v/>
      </c>
      <c r="BI196" s="219" t="str">
        <f>IFERROR(IF((US_Others!AA201*US_Others!AA$8/SUM(US_Others!AA201,US_Others!AC201)+US_Others!AC201*US_Others!AC$8/SUM(US_Others!AA201,US_Others!AC201))&gt;3.5,4,IF((US_Others!AA201*US_Others!AA$8/SUM(US_Others!AA201,US_Others!AC201)+US_Others!AC201*US_Others!AC$8/SUM(US_Others!AA201,US_Others!AC201))&gt;2.5,3,2)),"")</f>
        <v/>
      </c>
      <c r="BJ196" s="219" t="str">
        <f>IFERROR(US_Others!AD201*US_Others!AD$8/US_Others!AD201,"")</f>
        <v/>
      </c>
      <c r="BK196" s="74" t="str">
        <f>IFERROR(US_Others!AE201*US_Others!AE$8/US_Others!AE201,"")</f>
        <v/>
      </c>
      <c r="BL196" s="219" t="str">
        <f>IFERROR(IF(SUMPRODUCT(US_Others!AG201:AI201/SUM(US_Others!AG201:AI201),US_Others!AG$8:AI$8)&gt;3.5,4,IF(SUMPRODUCT(US_Others!AG201:AI201/SUM(US_Others!AG201:AI201),US_Others!AG$8:AI$8)&gt;2.5,3,2)),"")</f>
        <v/>
      </c>
      <c r="BM196" s="219" t="str">
        <f>IFERROR(US_Others!AL201*US_Others!AL$8/US_Others!AL201,"")</f>
        <v/>
      </c>
    </row>
    <row r="197" spans="1:65">
      <c r="A197" s="200" t="s">
        <v>332</v>
      </c>
      <c r="B197" s="332">
        <v>339950</v>
      </c>
      <c r="C197" s="333">
        <f>SUM(US_CO2!C200:AX200)</f>
        <v>0.21216900763725705</v>
      </c>
      <c r="D197" s="333">
        <f>SUM(US_CH4!C200:AC200)</f>
        <v>1.3291477806135675E-4</v>
      </c>
      <c r="E197" s="333">
        <f>SUM(US_N2O!C200:AA200)</f>
        <v>2.0345698970899569E-4</v>
      </c>
      <c r="F197" s="332">
        <f>US_Others!V202+US_Others!U202</f>
        <v>0</v>
      </c>
      <c r="G197" s="332">
        <f>US_Others!C202+US_Others!H202+US_Others!N202</f>
        <v>1.6857296890897887E-4</v>
      </c>
      <c r="H197" s="332">
        <f>US_Others!D202+US_Others!I202+US_Others!O202</f>
        <v>2.7645966901072541E-3</v>
      </c>
      <c r="I197" s="332">
        <f>US_Others!E202+US_Others!J202+US_Others!P202+US_Others!W202</f>
        <v>1.2777831043300599E-2</v>
      </c>
      <c r="J197" s="332">
        <f>US_Others!F202+US_Others!K202+US_Others!Q202</f>
        <v>2.2083058927076238E-3</v>
      </c>
      <c r="K197" s="332">
        <f>US_Others!G202+US_Others!L202+US_Others!R202</f>
        <v>2.1914485958167261E-4</v>
      </c>
      <c r="L197" s="332">
        <f>US_Others!Z202+US_Others!AB202</f>
        <v>0</v>
      </c>
      <c r="M197" s="332">
        <f>US_Others!AA202+US_Others!AC202</f>
        <v>0</v>
      </c>
      <c r="N197" s="332">
        <f>US_Others!AD202</f>
        <v>0</v>
      </c>
      <c r="O197" s="332">
        <f>US_Others!AE202</f>
        <v>0</v>
      </c>
      <c r="P197" s="332">
        <f>SUM(US_Others!AG202:AI202)</f>
        <v>0</v>
      </c>
      <c r="Q197" s="332">
        <f>US_Others!AL202</f>
        <v>0</v>
      </c>
      <c r="R197" s="332"/>
      <c r="S197" s="334">
        <f t="shared" ref="S197:S260" si="3">C197*1000</f>
        <v>212.16900763725704</v>
      </c>
      <c r="T197" s="334">
        <f>D197*1000/Spec!I$6</f>
        <v>5.3165911224542705E-3</v>
      </c>
      <c r="U197" s="334">
        <f>E197*1000/Spec!I$7</f>
        <v>6.8274157620468352E-4</v>
      </c>
      <c r="V197" s="334">
        <f>F197*1000/Spec!I$8</f>
        <v>0</v>
      </c>
      <c r="W197" s="334">
        <f>G197*1000/Spec!I$9</f>
        <v>2.4973773171700576E-4</v>
      </c>
      <c r="X197" s="334">
        <f>H197*1000/Spec!I$10</f>
        <v>7.8988476860207264E-4</v>
      </c>
      <c r="Y197" s="334">
        <f>I197*1000/Spec!I$11</f>
        <v>8.9355461841262931E-3</v>
      </c>
      <c r="Z197" s="334">
        <f>J197*1000/Spec!I$12</f>
        <v>4.9402816391669433E-4</v>
      </c>
      <c r="AA197" s="334">
        <f>K197*1000/Spec!I$15</f>
        <v>2.2338925543493638E-5</v>
      </c>
      <c r="AB197" s="334">
        <f>L197*1000/Spec!I$17</f>
        <v>0</v>
      </c>
      <c r="AC197" s="334">
        <f>M197*1000/Spec!I$18</f>
        <v>0</v>
      </c>
      <c r="AD197" s="335">
        <f>N197*1000/Spec!I$25</f>
        <v>0</v>
      </c>
      <c r="AE197" s="335">
        <f>O197*1000/Spec!I$26</f>
        <v>0</v>
      </c>
      <c r="AF197" s="334">
        <f>P197*1000/Spec!I$21</f>
        <v>0</v>
      </c>
      <c r="AG197" s="334">
        <f>Q197*1000/Spec!I$22</f>
        <v>0</v>
      </c>
      <c r="AI197" s="200">
        <f>S197/'2007output'!$C195</f>
        <v>1.5662853066385429E-2</v>
      </c>
      <c r="AJ197" s="200">
        <f>T197/'2007output'!$C195</f>
        <v>3.9248421101832795E-7</v>
      </c>
      <c r="AK197" s="200">
        <f>U197/'2007output'!$C195</f>
        <v>5.0401710926080283E-8</v>
      </c>
      <c r="AL197" s="200">
        <f>V197/'2007output'!$C195</f>
        <v>0</v>
      </c>
      <c r="AM197" s="200">
        <f>W197/'2007output'!$C195</f>
        <v>1.8436271350731267E-8</v>
      </c>
      <c r="AN197" s="200">
        <f>X197/'2007output'!$C195</f>
        <v>5.8311292529312906E-8</v>
      </c>
      <c r="AO197" s="200">
        <f>Y197/'2007output'!$C195</f>
        <v>6.5964463193018555E-7</v>
      </c>
      <c r="AP197" s="200">
        <f>Z197/'2007output'!$C195</f>
        <v>3.647040926596001E-8</v>
      </c>
      <c r="AQ197" s="200">
        <f>AA197/'2007output'!$C195</f>
        <v>1.6491160153177055E-9</v>
      </c>
      <c r="AR197" s="200">
        <f>AB197/'2007output'!$C195</f>
        <v>0</v>
      </c>
      <c r="AS197" s="200">
        <f>AC197/'2007output'!$C195</f>
        <v>0</v>
      </c>
      <c r="AT197" s="200">
        <f>AD197/'2007output'!$C195</f>
        <v>0</v>
      </c>
      <c r="AU197" s="200">
        <f>AE197/'2007output'!$C195</f>
        <v>0</v>
      </c>
      <c r="AV197" s="200">
        <f>AF197/'2007output'!$C195</f>
        <v>0</v>
      </c>
      <c r="AW197" s="200">
        <f>AG197/'2007output'!$C195</f>
        <v>0</v>
      </c>
      <c r="AY197" s="370">
        <f>IFERROR(IF(SUMPRODUCT(US_CO2!C200:AX200/SUM(US_CO2!C200:AX200),US_CO2!C$6:AX$6)&gt;3.5,4,IF(SUMPRODUCT(US_CO2!C200:AX200/SUM(US_CO2!C200:AX200),US_CO2!C$6:AX$6)&gt;2.5,3,2)),"")</f>
        <v>4</v>
      </c>
      <c r="AZ197" s="370">
        <f>IFERROR(IF(SUMPRODUCT(US_CH4!C200:AC200/SUM(US_CH4!C200:AC200),US_CH4!C$6:AC$6)&gt;3.5,4,IF(SUMPRODUCT(US_CH4!C200:AC200/SUM(US_CH4!C200:AC200),US_CH4!C$6:AC$6)&gt;2.5,3,2)),"")</f>
        <v>4</v>
      </c>
      <c r="BA197" s="223">
        <f>IFERROR(IF(SUMPRODUCT(US_N2O!C200:AA200/SUM(US_N2O!C200:AA200),US_N2O!C$6:AA$6)&gt;3.5,4,IF(SUMPRODUCT(US_N2O!C200:AA200/SUM(US_N2O!C200:AA200),US_N2O!C$6:AA$6)&gt;2.5,3,2)),"")</f>
        <v>4</v>
      </c>
      <c r="BB197" s="223" t="str">
        <f>IFERROR(IF(SUMPRODUCT(US_Others!U202:V202/SUM(US_Others!U202:V202),US_Others!U$8:V$8)&gt;3.5,4,IF(SUMPRODUCT(US_Others!U202:V202/SUM(US_Others!U202:V202),US_Others!U$8:V$8)&gt;2.5,3,2)),"")</f>
        <v/>
      </c>
      <c r="BC197" s="223">
        <f>IFERROR(IF((US_Others!C202*US_Others!C$8/SUM(US_Others!C202,US_Others!H202,US_Others!N202)+ US_Others!H202*US_Others!H$8/SUM(US_Others!C202,US_Others!H202,US_Others!N202)+US_Others!N202*US_Others!N$8/SUM(US_Others!C202,US_Others!H202,US_Others!N202))&gt;3.5,4,IF((US_Others!C202*US_Others!C$8/SUM(US_Others!C202,US_Others!H202,US_Others!N202)+ US_Others!H202*US_Others!H$8/SUM(US_Others!C202,US_Others!H202,US_Others!N202)+US_Others!N202*US_Others!N$8/SUM(US_Others!C202,US_Others!H202,US_Others!N202))&gt;2.5,3,2)),"")</f>
        <v>4</v>
      </c>
      <c r="BD197" s="223">
        <f>IFERROR(IF((US_Others!D202*US_Others!D$8/SUM(US_Others!D202,US_Others!I202,US_Others!O202)+US_Others!I202*US_Others!I$8/SUM(US_Others!D202,US_Others!I202,US_Others!O202)+US_Others!O202*US_Others!O$8/SUM(US_Others!D202,US_Others!I202,US_Others!O202))&gt;3.5,4,IF((US_Others!D202*US_Others!D$8/SUM(US_Others!D202,US_Others!I202,US_Others!O202)+US_Others!I202*US_Others!I$8/SUM(US_Others!D202,US_Others!I202,US_Others!O202)+US_Others!O202*US_Others!O$8/SUM(US_Others!D202,US_Others!I202,US_Others!O202))&gt;2.5,3,2)),"")</f>
        <v>4</v>
      </c>
      <c r="BE197" s="223">
        <f>IFERROR(IF((US_Others!E202*US_Others!E$8/SUM(US_Others!E202,US_Others!J202,US_Others!P202,US_Others!W202)+US_Others!J202*US_Others!J$8/SUM(US_Others!E202,US_Others!J202,US_Others!P202,US_Others!W202)+US_Others!P202*US_Others!P$8/SUM(US_Others!E202,US_Others!J202,US_Others!P202,US_Others!W202)+US_Others!W202*US_Others!W$8/SUM(US_Others!E202,US_Others!J202,US_Others!P202,US_Others!W202))&gt;3.5,4,IF((US_Others!E202*US_Others!E$8/SUM(US_Others!E202,US_Others!J202,US_Others!P202,US_Others!W202)+US_Others!J202*US_Others!J$8/SUM(US_Others!E202,US_Others!J202,US_Others!P202,US_Others!W202)+US_Others!P202*US_Others!P$8/SUM(US_Others!E202,US_Others!J202,US_Others!P202,US_Others!W202)+US_Others!W202*US_Others!W$8/SUM(US_Others!E202,US_Others!J202,US_Others!P202,US_Others!W202))&gt;2.5,3,2)),"")</f>
        <v>4</v>
      </c>
      <c r="BF197" s="223">
        <f>IFERROR(IF((US_Others!F202*US_Others!F$8/SUM(US_Others!F202,US_Others!K202,US_Others!Q202)+US_Others!K202*US_Others!K$8/SUM(US_Others!F202,US_Others!K202,US_Others!Q202)+US_Others!Q202*US_Others!Q$8/SUM(US_Others!F202,US_Others!K202,US_Others!Q202))&gt;3.5,4,IF((US_Others!F202*US_Others!F$8/SUM(US_Others!F202,US_Others!K202,US_Others!Q202)+US_Others!K202*US_Others!K$8/SUM(US_Others!F202,US_Others!K202,US_Others!Q202)+US_Others!Q202*US_Others!Q$8/SUM(US_Others!F202,US_Others!K202,US_Others!Q202))&gt;2.5,3,2)),"")</f>
        <v>4</v>
      </c>
      <c r="BG197" s="223">
        <f>IFERROR(IF((US_Others!G202*US_Others!G$8/SUM(US_Others!G202,US_Others!L202,US_Others!R202)+US_Others!L202*US_Others!L$8/SUM(US_Others!G202,US_Others!L202,US_Others!R202)+US_Others!R202*US_Others!R$8/SUM(US_Others!G202,US_Others!L202,US_Others!R202))&gt;3.5,4,IF((US_Others!G202*US_Others!G$8/SUM(US_Others!G202,US_Others!L202,US_Others!R202)+US_Others!L202*US_Others!L$8/SUM(US_Others!G202,US_Others!L202,US_Others!R202)+US_Others!R202*US_Others!R$8/SUM(US_Others!G202,US_Others!L202,US_Others!R202))&gt;2.5,3,2)),"")</f>
        <v>4</v>
      </c>
      <c r="BH197" s="219" t="str">
        <f>IFERROR(IF((US_Others!Z202*US_Others!Z$8/SUM(US_Others!Z202,US_Others!AB202)+US_Others!AB202*US_Others!AB$8/SUM(US_Others!Z202,US_Others!AB202))&gt;3.5,4,IF((US_Others!Z202*US_Others!Z$8/SUM(US_Others!Z202,US_Others!AB202)+US_Others!AB202*US_Others!AB$8/SUM(US_Others!Z202,US_Others!AB202))&gt;2.5,3,2)),"")</f>
        <v/>
      </c>
      <c r="BI197" s="219" t="str">
        <f>IFERROR(IF((US_Others!AA202*US_Others!AA$8/SUM(US_Others!AA202,US_Others!AC202)+US_Others!AC202*US_Others!AC$8/SUM(US_Others!AA202,US_Others!AC202))&gt;3.5,4,IF((US_Others!AA202*US_Others!AA$8/SUM(US_Others!AA202,US_Others!AC202)+US_Others!AC202*US_Others!AC$8/SUM(US_Others!AA202,US_Others!AC202))&gt;2.5,3,2)),"")</f>
        <v/>
      </c>
      <c r="BJ197" s="219" t="str">
        <f>IFERROR(US_Others!AD202*US_Others!AD$8/US_Others!AD202,"")</f>
        <v/>
      </c>
      <c r="BK197" s="74" t="str">
        <f>IFERROR(US_Others!AE202*US_Others!AE$8/US_Others!AE202,"")</f>
        <v/>
      </c>
      <c r="BL197" s="219" t="str">
        <f>IFERROR(IF(SUMPRODUCT(US_Others!AG202:AI202/SUM(US_Others!AG202:AI202),US_Others!AG$8:AI$8)&gt;3.5,4,IF(SUMPRODUCT(US_Others!AG202:AI202/SUM(US_Others!AG202:AI202),US_Others!AG$8:AI$8)&gt;2.5,3,2)),"")</f>
        <v/>
      </c>
      <c r="BM197" s="219" t="str">
        <f>IFERROR(US_Others!AL202*US_Others!AL$8/US_Others!AL202,"")</f>
        <v/>
      </c>
    </row>
    <row r="198" spans="1:65">
      <c r="A198" s="200" t="s">
        <v>333</v>
      </c>
      <c r="B198" s="332">
        <v>339990</v>
      </c>
      <c r="C198" s="333">
        <f>SUM(US_CO2!C201:AX201)</f>
        <v>0.46990942368517474</v>
      </c>
      <c r="D198" s="333">
        <f>SUM(US_CH4!C201:AC201)</f>
        <v>2.739685627292468E-4</v>
      </c>
      <c r="E198" s="333">
        <f>SUM(US_N2O!C201:AA201)</f>
        <v>3.7518130118020701E-4</v>
      </c>
      <c r="F198" s="332">
        <f>US_Others!V203+US_Others!U203</f>
        <v>0</v>
      </c>
      <c r="G198" s="332">
        <f>US_Others!C203+US_Others!H203+US_Others!N203</f>
        <v>1.3389332806127655E-4</v>
      </c>
      <c r="H198" s="332">
        <f>US_Others!D203+US_Others!I203+US_Others!O203</f>
        <v>2.1958505802049358E-3</v>
      </c>
      <c r="I198" s="332">
        <f>US_Others!E203+US_Others!J203+US_Others!P203+US_Others!W203</f>
        <v>1.0149114267044762E-2</v>
      </c>
      <c r="J198" s="332">
        <f>US_Others!F203+US_Others!K203+US_Others!Q203</f>
        <v>1.7540025976027227E-3</v>
      </c>
      <c r="K198" s="332">
        <f>US_Others!G203+US_Others!L203+US_Others!R203</f>
        <v>1.7406132647965956E-4</v>
      </c>
      <c r="L198" s="332">
        <f>US_Others!Z203+US_Others!AB203</f>
        <v>0</v>
      </c>
      <c r="M198" s="332">
        <f>US_Others!AA203+US_Others!AC203</f>
        <v>0</v>
      </c>
      <c r="N198" s="332">
        <f>US_Others!AD203</f>
        <v>0</v>
      </c>
      <c r="O198" s="332">
        <f>US_Others!AE203</f>
        <v>0</v>
      </c>
      <c r="P198" s="332">
        <f>SUM(US_Others!AG203:AI203)</f>
        <v>0</v>
      </c>
      <c r="Q198" s="332">
        <f>US_Others!AL203</f>
        <v>0</v>
      </c>
      <c r="R198" s="332"/>
      <c r="S198" s="334">
        <f t="shared" si="3"/>
        <v>469.90942368517472</v>
      </c>
      <c r="T198" s="334">
        <f>D198*1000/Spec!I$6</f>
        <v>1.0958742509169872E-2</v>
      </c>
      <c r="U198" s="334">
        <f>E198*1000/Spec!I$7</f>
        <v>1.2589976549671376E-3</v>
      </c>
      <c r="V198" s="334">
        <f>F198*1000/Spec!I$8</f>
        <v>0</v>
      </c>
      <c r="W198" s="334">
        <f>G198*1000/Spec!I$9</f>
        <v>1.9836048601670598E-4</v>
      </c>
      <c r="X198" s="334">
        <f>H198*1000/Spec!I$10</f>
        <v>6.273858800585531E-4</v>
      </c>
      <c r="Y198" s="334">
        <f>I198*1000/Spec!I$11</f>
        <v>7.0972827042271062E-3</v>
      </c>
      <c r="Z198" s="334">
        <f>J198*1000/Spec!I$12</f>
        <v>3.9239431713707443E-4</v>
      </c>
      <c r="AA198" s="334">
        <f>K198*1000/Spec!I$15</f>
        <v>1.7743254483145724E-5</v>
      </c>
      <c r="AB198" s="334">
        <f>L198*1000/Spec!I$17</f>
        <v>0</v>
      </c>
      <c r="AC198" s="334">
        <f>M198*1000/Spec!I$18</f>
        <v>0</v>
      </c>
      <c r="AD198" s="335">
        <f>N198*1000/Spec!I$25</f>
        <v>0</v>
      </c>
      <c r="AE198" s="335">
        <f>O198*1000/Spec!I$26</f>
        <v>0</v>
      </c>
      <c r="AF198" s="334">
        <f>P198*1000/Spec!I$21</f>
        <v>0</v>
      </c>
      <c r="AG198" s="334">
        <f>Q198*1000/Spec!I$22</f>
        <v>0</v>
      </c>
      <c r="AI198" s="200">
        <f>S198/'2007output'!$C196</f>
        <v>1.6256466605036143E-2</v>
      </c>
      <c r="AJ198" s="200">
        <f>T198/'2007output'!$C196</f>
        <v>3.7911653321697473E-7</v>
      </c>
      <c r="AK198" s="200">
        <f>U198/'2007output'!$C196</f>
        <v>4.355489016007533E-8</v>
      </c>
      <c r="AL198" s="200">
        <f>V198/'2007output'!$C196</f>
        <v>0</v>
      </c>
      <c r="AM198" s="200">
        <f>W198/'2007output'!$C196</f>
        <v>6.8622599466099076E-9</v>
      </c>
      <c r="AN198" s="200">
        <f>X198/'2007output'!$C196</f>
        <v>2.1704347888277627E-8</v>
      </c>
      <c r="AO198" s="200">
        <f>Y198/'2007output'!$C196</f>
        <v>2.4552974137643072E-7</v>
      </c>
      <c r="AP198" s="200">
        <f>Z198/'2007output'!$C196</f>
        <v>1.3574839726599128E-8</v>
      </c>
      <c r="AQ198" s="200">
        <f>AA198/'2007output'!$C196</f>
        <v>6.1382600439859278E-10</v>
      </c>
      <c r="AR198" s="200">
        <f>AB198/'2007output'!$C196</f>
        <v>0</v>
      </c>
      <c r="AS198" s="200">
        <f>AC198/'2007output'!$C196</f>
        <v>0</v>
      </c>
      <c r="AT198" s="200">
        <f>AD198/'2007output'!$C196</f>
        <v>0</v>
      </c>
      <c r="AU198" s="200">
        <f>AE198/'2007output'!$C196</f>
        <v>0</v>
      </c>
      <c r="AV198" s="200">
        <f>AF198/'2007output'!$C196</f>
        <v>0</v>
      </c>
      <c r="AW198" s="200">
        <f>AG198/'2007output'!$C196</f>
        <v>0</v>
      </c>
      <c r="AY198" s="370">
        <f>IFERROR(IF(SUMPRODUCT(US_CO2!C201:AX201/SUM(US_CO2!C201:AX201),US_CO2!C$6:AX$6)&gt;3.5,4,IF(SUMPRODUCT(US_CO2!C201:AX201/SUM(US_CO2!C201:AX201),US_CO2!C$6:AX$6)&gt;2.5,3,2)),"")</f>
        <v>4</v>
      </c>
      <c r="AZ198" s="370">
        <f>IFERROR(IF(SUMPRODUCT(US_CH4!C201:AC201/SUM(US_CH4!C201:AC201),US_CH4!C$6:AC$6)&gt;3.5,4,IF(SUMPRODUCT(US_CH4!C201:AC201/SUM(US_CH4!C201:AC201),US_CH4!C$6:AC$6)&gt;2.5,3,2)),"")</f>
        <v>4</v>
      </c>
      <c r="BA198" s="223">
        <f>IFERROR(IF(SUMPRODUCT(US_N2O!C201:AA201/SUM(US_N2O!C201:AA201),US_N2O!C$6:AA$6)&gt;3.5,4,IF(SUMPRODUCT(US_N2O!C201:AA201/SUM(US_N2O!C201:AA201),US_N2O!C$6:AA$6)&gt;2.5,3,2)),"")</f>
        <v>4</v>
      </c>
      <c r="BB198" s="223" t="str">
        <f>IFERROR(IF(SUMPRODUCT(US_Others!U203:V203/SUM(US_Others!U203:V203),US_Others!U$8:V$8)&gt;3.5,4,IF(SUMPRODUCT(US_Others!U203:V203/SUM(US_Others!U203:V203),US_Others!U$8:V$8)&gt;2.5,3,2)),"")</f>
        <v/>
      </c>
      <c r="BC198" s="223">
        <f>IFERROR(IF((US_Others!C203*US_Others!C$8/SUM(US_Others!C203,US_Others!H203,US_Others!N203)+ US_Others!H203*US_Others!H$8/SUM(US_Others!C203,US_Others!H203,US_Others!N203)+US_Others!N203*US_Others!N$8/SUM(US_Others!C203,US_Others!H203,US_Others!N203))&gt;3.5,4,IF((US_Others!C203*US_Others!C$8/SUM(US_Others!C203,US_Others!H203,US_Others!N203)+ US_Others!H203*US_Others!H$8/SUM(US_Others!C203,US_Others!H203,US_Others!N203)+US_Others!N203*US_Others!N$8/SUM(US_Others!C203,US_Others!H203,US_Others!N203))&gt;2.5,3,2)),"")</f>
        <v>4</v>
      </c>
      <c r="BD198" s="223">
        <f>IFERROR(IF((US_Others!D203*US_Others!D$8/SUM(US_Others!D203,US_Others!I203,US_Others!O203)+US_Others!I203*US_Others!I$8/SUM(US_Others!D203,US_Others!I203,US_Others!O203)+US_Others!O203*US_Others!O$8/SUM(US_Others!D203,US_Others!I203,US_Others!O203))&gt;3.5,4,IF((US_Others!D203*US_Others!D$8/SUM(US_Others!D203,US_Others!I203,US_Others!O203)+US_Others!I203*US_Others!I$8/SUM(US_Others!D203,US_Others!I203,US_Others!O203)+US_Others!O203*US_Others!O$8/SUM(US_Others!D203,US_Others!I203,US_Others!O203))&gt;2.5,3,2)),"")</f>
        <v>4</v>
      </c>
      <c r="BE198" s="223">
        <f>IFERROR(IF((US_Others!E203*US_Others!E$8/SUM(US_Others!E203,US_Others!J203,US_Others!P203,US_Others!W203)+US_Others!J203*US_Others!J$8/SUM(US_Others!E203,US_Others!J203,US_Others!P203,US_Others!W203)+US_Others!P203*US_Others!P$8/SUM(US_Others!E203,US_Others!J203,US_Others!P203,US_Others!W203)+US_Others!W203*US_Others!W$8/SUM(US_Others!E203,US_Others!J203,US_Others!P203,US_Others!W203))&gt;3.5,4,IF((US_Others!E203*US_Others!E$8/SUM(US_Others!E203,US_Others!J203,US_Others!P203,US_Others!W203)+US_Others!J203*US_Others!J$8/SUM(US_Others!E203,US_Others!J203,US_Others!P203,US_Others!W203)+US_Others!P203*US_Others!P$8/SUM(US_Others!E203,US_Others!J203,US_Others!P203,US_Others!W203)+US_Others!W203*US_Others!W$8/SUM(US_Others!E203,US_Others!J203,US_Others!P203,US_Others!W203))&gt;2.5,3,2)),"")</f>
        <v>4</v>
      </c>
      <c r="BF198" s="223">
        <f>IFERROR(IF((US_Others!F203*US_Others!F$8/SUM(US_Others!F203,US_Others!K203,US_Others!Q203)+US_Others!K203*US_Others!K$8/SUM(US_Others!F203,US_Others!K203,US_Others!Q203)+US_Others!Q203*US_Others!Q$8/SUM(US_Others!F203,US_Others!K203,US_Others!Q203))&gt;3.5,4,IF((US_Others!F203*US_Others!F$8/SUM(US_Others!F203,US_Others!K203,US_Others!Q203)+US_Others!K203*US_Others!K$8/SUM(US_Others!F203,US_Others!K203,US_Others!Q203)+US_Others!Q203*US_Others!Q$8/SUM(US_Others!F203,US_Others!K203,US_Others!Q203))&gt;2.5,3,2)),"")</f>
        <v>4</v>
      </c>
      <c r="BG198" s="223">
        <f>IFERROR(IF((US_Others!G203*US_Others!G$8/SUM(US_Others!G203,US_Others!L203,US_Others!R203)+US_Others!L203*US_Others!L$8/SUM(US_Others!G203,US_Others!L203,US_Others!R203)+US_Others!R203*US_Others!R$8/SUM(US_Others!G203,US_Others!L203,US_Others!R203))&gt;3.5,4,IF((US_Others!G203*US_Others!G$8/SUM(US_Others!G203,US_Others!L203,US_Others!R203)+US_Others!L203*US_Others!L$8/SUM(US_Others!G203,US_Others!L203,US_Others!R203)+US_Others!R203*US_Others!R$8/SUM(US_Others!G203,US_Others!L203,US_Others!R203))&gt;2.5,3,2)),"")</f>
        <v>4</v>
      </c>
      <c r="BH198" s="219" t="str">
        <f>IFERROR(IF((US_Others!Z203*US_Others!Z$8/SUM(US_Others!Z203,US_Others!AB203)+US_Others!AB203*US_Others!AB$8/SUM(US_Others!Z203,US_Others!AB203))&gt;3.5,4,IF((US_Others!Z203*US_Others!Z$8/SUM(US_Others!Z203,US_Others!AB203)+US_Others!AB203*US_Others!AB$8/SUM(US_Others!Z203,US_Others!AB203))&gt;2.5,3,2)),"")</f>
        <v/>
      </c>
      <c r="BI198" s="219" t="str">
        <f>IFERROR(IF((US_Others!AA203*US_Others!AA$8/SUM(US_Others!AA203,US_Others!AC203)+US_Others!AC203*US_Others!AC$8/SUM(US_Others!AA203,US_Others!AC203))&gt;3.5,4,IF((US_Others!AA203*US_Others!AA$8/SUM(US_Others!AA203,US_Others!AC203)+US_Others!AC203*US_Others!AC$8/SUM(US_Others!AA203,US_Others!AC203))&gt;2.5,3,2)),"")</f>
        <v/>
      </c>
      <c r="BJ198" s="219" t="str">
        <f>IFERROR(US_Others!AD203*US_Others!AD$8/US_Others!AD203,"")</f>
        <v/>
      </c>
      <c r="BK198" s="74" t="str">
        <f>IFERROR(US_Others!AE203*US_Others!AE$8/US_Others!AE203,"")</f>
        <v/>
      </c>
      <c r="BL198" s="219" t="str">
        <f>IFERROR(IF(SUMPRODUCT(US_Others!AG203:AI203/SUM(US_Others!AG203:AI203),US_Others!AG$8:AI$8)&gt;3.5,4,IF(SUMPRODUCT(US_Others!AG203:AI203/SUM(US_Others!AG203:AI203),US_Others!AG$8:AI$8)&gt;2.5,3,2)),"")</f>
        <v/>
      </c>
      <c r="BM198" s="219" t="str">
        <f>IFERROR(US_Others!AL203*US_Others!AL$8/US_Others!AL203,"")</f>
        <v/>
      </c>
    </row>
    <row r="199" spans="1:65">
      <c r="A199" s="200" t="s">
        <v>334</v>
      </c>
      <c r="B199" s="332">
        <v>311111</v>
      </c>
      <c r="C199" s="333">
        <f>SUM(US_CO2!C202:AX202)</f>
        <v>1.0286506379091516</v>
      </c>
      <c r="D199" s="333">
        <f>SUM(US_CH4!C202:AC202)</f>
        <v>9.9701318887665123E-4</v>
      </c>
      <c r="E199" s="333">
        <f>SUM(US_N2O!C202:AA202)</f>
        <v>1.4473045684652878E-3</v>
      </c>
      <c r="F199" s="332">
        <f>US_Others!V204+US_Others!U204</f>
        <v>0</v>
      </c>
      <c r="G199" s="332">
        <f>US_Others!C204+US_Others!H204+US_Others!N204</f>
        <v>7.4921319515101724E-5</v>
      </c>
      <c r="H199" s="332">
        <f>US_Others!D204+US_Others!I204+US_Others!O204</f>
        <v>1.2287096400476684E-3</v>
      </c>
      <c r="I199" s="332">
        <f>US_Others!E204+US_Others!J204+US_Others!P204+US_Others!W204</f>
        <v>5.679036019244711E-3</v>
      </c>
      <c r="J199" s="332">
        <f>US_Others!F204+US_Others!K204+US_Others!Q204</f>
        <v>9.8146928564783265E-4</v>
      </c>
      <c r="K199" s="332">
        <f>US_Others!G204+US_Others!L204+US_Others!R204</f>
        <v>9.7397715369632268E-5</v>
      </c>
      <c r="L199" s="332">
        <f>US_Others!Z204+US_Others!AB204</f>
        <v>0</v>
      </c>
      <c r="M199" s="332">
        <f>US_Others!AA204+US_Others!AC204</f>
        <v>0</v>
      </c>
      <c r="N199" s="332">
        <f>US_Others!AD204</f>
        <v>0</v>
      </c>
      <c r="O199" s="332">
        <f>US_Others!AE204</f>
        <v>0</v>
      </c>
      <c r="P199" s="332">
        <f>SUM(US_Others!AG204:AI204)</f>
        <v>0</v>
      </c>
      <c r="Q199" s="332">
        <f>US_Others!AL204</f>
        <v>0</v>
      </c>
      <c r="R199" s="332"/>
      <c r="S199" s="334">
        <f t="shared" si="3"/>
        <v>1028.6506379091516</v>
      </c>
      <c r="T199" s="334">
        <f>D199*1000/Spec!I$6</f>
        <v>3.9880527555066048E-2</v>
      </c>
      <c r="U199" s="334">
        <f>E199*1000/Spec!I$7</f>
        <v>4.8567267398164022E-3</v>
      </c>
      <c r="V199" s="334">
        <f>F199*1000/Spec!I$8</f>
        <v>0</v>
      </c>
      <c r="W199" s="334">
        <f>G199*1000/Spec!I$9</f>
        <v>1.1099454742978033E-4</v>
      </c>
      <c r="X199" s="334">
        <f>H199*1000/Spec!I$10</f>
        <v>3.5105989715647669E-4</v>
      </c>
      <c r="Y199" s="334">
        <f>I199*1000/Spec!I$11</f>
        <v>3.971353859611686E-3</v>
      </c>
      <c r="Z199" s="334">
        <f>J199*1000/Spec!I$12</f>
        <v>2.1956807285186412E-4</v>
      </c>
      <c r="AA199" s="334">
        <f>K199*1000/Spec!I$15</f>
        <v>9.9284113526638394E-6</v>
      </c>
      <c r="AB199" s="334">
        <f>L199*1000/Spec!I$17</f>
        <v>0</v>
      </c>
      <c r="AC199" s="334">
        <f>M199*1000/Spec!I$18</f>
        <v>0</v>
      </c>
      <c r="AD199" s="335">
        <f>N199*1000/Spec!I$25</f>
        <v>0</v>
      </c>
      <c r="AE199" s="335">
        <f>O199*1000/Spec!I$26</f>
        <v>0</v>
      </c>
      <c r="AF199" s="334">
        <f>P199*1000/Spec!I$21</f>
        <v>0</v>
      </c>
      <c r="AG199" s="334">
        <f>Q199*1000/Spec!I$22</f>
        <v>0</v>
      </c>
      <c r="AI199" s="200">
        <f>S199/'2007output'!$C197</f>
        <v>7.6235873260887238E-2</v>
      </c>
      <c r="AJ199" s="200">
        <f>T199/'2007output'!$C197</f>
        <v>2.9556457092615466E-6</v>
      </c>
      <c r="AK199" s="200">
        <f>U199/'2007output'!$C197</f>
        <v>3.5994417400254965E-7</v>
      </c>
      <c r="AL199" s="200">
        <f>V199/'2007output'!$C197</f>
        <v>0</v>
      </c>
      <c r="AM199" s="200">
        <f>W199/'2007output'!$C197</f>
        <v>8.2260837048677335E-9</v>
      </c>
      <c r="AN199" s="200">
        <f>X199/'2007output'!$C197</f>
        <v>2.6017927603681664E-8</v>
      </c>
      <c r="AO199" s="200">
        <f>Y199/'2007output'!$C197</f>
        <v>2.9432697395773263E-7</v>
      </c>
      <c r="AP199" s="200">
        <f>Z199/'2007output'!$C197</f>
        <v>1.6272739409461506E-8</v>
      </c>
      <c r="AQ199" s="200">
        <f>AA199/'2007output'!$C197</f>
        <v>7.3581941396752684E-10</v>
      </c>
      <c r="AR199" s="200">
        <f>AB199/'2007output'!$C197</f>
        <v>0</v>
      </c>
      <c r="AS199" s="200">
        <f>AC199/'2007output'!$C197</f>
        <v>0</v>
      </c>
      <c r="AT199" s="200">
        <f>AD199/'2007output'!$C197</f>
        <v>0</v>
      </c>
      <c r="AU199" s="200">
        <f>AE199/'2007output'!$C197</f>
        <v>0</v>
      </c>
      <c r="AV199" s="200">
        <f>AF199/'2007output'!$C197</f>
        <v>0</v>
      </c>
      <c r="AW199" s="200">
        <f>AG199/'2007output'!$C197</f>
        <v>0</v>
      </c>
      <c r="AY199" s="370">
        <f>IFERROR(IF(SUMPRODUCT(US_CO2!C202:AX202/SUM(US_CO2!C202:AX202),US_CO2!C$6:AX$6)&gt;3.5,4,IF(SUMPRODUCT(US_CO2!C202:AX202/SUM(US_CO2!C202:AX202),US_CO2!C$6:AX$6)&gt;2.5,3,2)),"")</f>
        <v>4</v>
      </c>
      <c r="AZ199" s="370">
        <f>IFERROR(IF(SUMPRODUCT(US_CH4!C202:AC202/SUM(US_CH4!C202:AC202),US_CH4!C$6:AC$6)&gt;3.5,4,IF(SUMPRODUCT(US_CH4!C202:AC202/SUM(US_CH4!C202:AC202),US_CH4!C$6:AC$6)&gt;2.5,3,2)),"")</f>
        <v>4</v>
      </c>
      <c r="BA199" s="223">
        <f>IFERROR(IF(SUMPRODUCT(US_N2O!C202:AA202/SUM(US_N2O!C202:AA202),US_N2O!C$6:AA$6)&gt;3.5,4,IF(SUMPRODUCT(US_N2O!C202:AA202/SUM(US_N2O!C202:AA202),US_N2O!C$6:AA$6)&gt;2.5,3,2)),"")</f>
        <v>4</v>
      </c>
      <c r="BB199" s="223" t="str">
        <f>IFERROR(IF(SUMPRODUCT(US_Others!U204:V204/SUM(US_Others!U204:V204),US_Others!U$8:V$8)&gt;3.5,4,IF(SUMPRODUCT(US_Others!U204:V204/SUM(US_Others!U204:V204),US_Others!U$8:V$8)&gt;2.5,3,2)),"")</f>
        <v/>
      </c>
      <c r="BC199" s="223">
        <f>IFERROR(IF((US_Others!C204*US_Others!C$8/SUM(US_Others!C204,US_Others!H204,US_Others!N204)+ US_Others!H204*US_Others!H$8/SUM(US_Others!C204,US_Others!H204,US_Others!N204)+US_Others!N204*US_Others!N$8/SUM(US_Others!C204,US_Others!H204,US_Others!N204))&gt;3.5,4,IF((US_Others!C204*US_Others!C$8/SUM(US_Others!C204,US_Others!H204,US_Others!N204)+ US_Others!H204*US_Others!H$8/SUM(US_Others!C204,US_Others!H204,US_Others!N204)+US_Others!N204*US_Others!N$8/SUM(US_Others!C204,US_Others!H204,US_Others!N204))&gt;2.5,3,2)),"")</f>
        <v>4</v>
      </c>
      <c r="BD199" s="223">
        <f>IFERROR(IF((US_Others!D204*US_Others!D$8/SUM(US_Others!D204,US_Others!I204,US_Others!O204)+US_Others!I204*US_Others!I$8/SUM(US_Others!D204,US_Others!I204,US_Others!O204)+US_Others!O204*US_Others!O$8/SUM(US_Others!D204,US_Others!I204,US_Others!O204))&gt;3.5,4,IF((US_Others!D204*US_Others!D$8/SUM(US_Others!D204,US_Others!I204,US_Others!O204)+US_Others!I204*US_Others!I$8/SUM(US_Others!D204,US_Others!I204,US_Others!O204)+US_Others!O204*US_Others!O$8/SUM(US_Others!D204,US_Others!I204,US_Others!O204))&gt;2.5,3,2)),"")</f>
        <v>4</v>
      </c>
      <c r="BE199" s="223">
        <f>IFERROR(IF((US_Others!E204*US_Others!E$8/SUM(US_Others!E204,US_Others!J204,US_Others!P204,US_Others!W204)+US_Others!J204*US_Others!J$8/SUM(US_Others!E204,US_Others!J204,US_Others!P204,US_Others!W204)+US_Others!P204*US_Others!P$8/SUM(US_Others!E204,US_Others!J204,US_Others!P204,US_Others!W204)+US_Others!W204*US_Others!W$8/SUM(US_Others!E204,US_Others!J204,US_Others!P204,US_Others!W204))&gt;3.5,4,IF((US_Others!E204*US_Others!E$8/SUM(US_Others!E204,US_Others!J204,US_Others!P204,US_Others!W204)+US_Others!J204*US_Others!J$8/SUM(US_Others!E204,US_Others!J204,US_Others!P204,US_Others!W204)+US_Others!P204*US_Others!P$8/SUM(US_Others!E204,US_Others!J204,US_Others!P204,US_Others!W204)+US_Others!W204*US_Others!W$8/SUM(US_Others!E204,US_Others!J204,US_Others!P204,US_Others!W204))&gt;2.5,3,2)),"")</f>
        <v>4</v>
      </c>
      <c r="BF199" s="223">
        <f>IFERROR(IF((US_Others!F204*US_Others!F$8/SUM(US_Others!F204,US_Others!K204,US_Others!Q204)+US_Others!K204*US_Others!K$8/SUM(US_Others!F204,US_Others!K204,US_Others!Q204)+US_Others!Q204*US_Others!Q$8/SUM(US_Others!F204,US_Others!K204,US_Others!Q204))&gt;3.5,4,IF((US_Others!F204*US_Others!F$8/SUM(US_Others!F204,US_Others!K204,US_Others!Q204)+US_Others!K204*US_Others!K$8/SUM(US_Others!F204,US_Others!K204,US_Others!Q204)+US_Others!Q204*US_Others!Q$8/SUM(US_Others!F204,US_Others!K204,US_Others!Q204))&gt;2.5,3,2)),"")</f>
        <v>4</v>
      </c>
      <c r="BG199" s="223">
        <f>IFERROR(IF((US_Others!G204*US_Others!G$8/SUM(US_Others!G204,US_Others!L204,US_Others!R204)+US_Others!L204*US_Others!L$8/SUM(US_Others!G204,US_Others!L204,US_Others!R204)+US_Others!R204*US_Others!R$8/SUM(US_Others!G204,US_Others!L204,US_Others!R204))&gt;3.5,4,IF((US_Others!G204*US_Others!G$8/SUM(US_Others!G204,US_Others!L204,US_Others!R204)+US_Others!L204*US_Others!L$8/SUM(US_Others!G204,US_Others!L204,US_Others!R204)+US_Others!R204*US_Others!R$8/SUM(US_Others!G204,US_Others!L204,US_Others!R204))&gt;2.5,3,2)),"")</f>
        <v>4</v>
      </c>
      <c r="BH199" s="219" t="str">
        <f>IFERROR(IF((US_Others!Z204*US_Others!Z$8/SUM(US_Others!Z204,US_Others!AB204)+US_Others!AB204*US_Others!AB$8/SUM(US_Others!Z204,US_Others!AB204))&gt;3.5,4,IF((US_Others!Z204*US_Others!Z$8/SUM(US_Others!Z204,US_Others!AB204)+US_Others!AB204*US_Others!AB$8/SUM(US_Others!Z204,US_Others!AB204))&gt;2.5,3,2)),"")</f>
        <v/>
      </c>
      <c r="BI199" s="219" t="str">
        <f>IFERROR(IF((US_Others!AA204*US_Others!AA$8/SUM(US_Others!AA204,US_Others!AC204)+US_Others!AC204*US_Others!AC$8/SUM(US_Others!AA204,US_Others!AC204))&gt;3.5,4,IF((US_Others!AA204*US_Others!AA$8/SUM(US_Others!AA204,US_Others!AC204)+US_Others!AC204*US_Others!AC$8/SUM(US_Others!AA204,US_Others!AC204))&gt;2.5,3,2)),"")</f>
        <v/>
      </c>
      <c r="BJ199" s="219" t="str">
        <f>IFERROR(US_Others!AD204*US_Others!AD$8/US_Others!AD204,"")</f>
        <v/>
      </c>
      <c r="BK199" s="74" t="str">
        <f>IFERROR(US_Others!AE204*US_Others!AE$8/US_Others!AE204,"")</f>
        <v/>
      </c>
      <c r="BL199" s="219" t="str">
        <f>IFERROR(IF(SUMPRODUCT(US_Others!AG204:AI204/SUM(US_Others!AG204:AI204),US_Others!AG$8:AI$8)&gt;3.5,4,IF(SUMPRODUCT(US_Others!AG204:AI204/SUM(US_Others!AG204:AI204),US_Others!AG$8:AI$8)&gt;2.5,3,2)),"")</f>
        <v/>
      </c>
      <c r="BM199" s="219" t="str">
        <f>IFERROR(US_Others!AL204*US_Others!AL$8/US_Others!AL204,"")</f>
        <v/>
      </c>
    </row>
    <row r="200" spans="1:65">
      <c r="A200" s="200" t="s">
        <v>335</v>
      </c>
      <c r="B200" s="332">
        <v>311119</v>
      </c>
      <c r="C200" s="333">
        <f>SUM(US_CO2!C203:AX203)</f>
        <v>1.1534409324366095</v>
      </c>
      <c r="D200" s="333">
        <f>SUM(US_CH4!C203:AC203)</f>
        <v>1.1139497009888849E-3</v>
      </c>
      <c r="E200" s="333">
        <f>SUM(US_N2O!C203:AA203)</f>
        <v>1.6230911581528468E-3</v>
      </c>
      <c r="F200" s="332">
        <f>US_Others!V205+US_Others!U205</f>
        <v>0</v>
      </c>
      <c r="G200" s="332">
        <f>US_Others!C205+US_Others!H205+US_Others!N205</f>
        <v>9.3651649393877155E-6</v>
      </c>
      <c r="H200" s="332">
        <f>US_Others!D205+US_Others!I205+US_Others!O205</f>
        <v>1.5358870500595855E-4</v>
      </c>
      <c r="I200" s="332">
        <f>US_Others!E205+US_Others!J205+US_Others!P205+US_Others!W205</f>
        <v>7.0987950240558888E-4</v>
      </c>
      <c r="J200" s="332">
        <f>US_Others!F205+US_Others!K205+US_Others!Q205</f>
        <v>1.2268366070597908E-4</v>
      </c>
      <c r="K200" s="332">
        <f>US_Others!G205+US_Others!L205+US_Others!R205</f>
        <v>1.2174714421204033E-5</v>
      </c>
      <c r="L200" s="332">
        <f>US_Others!Z205+US_Others!AB205</f>
        <v>0</v>
      </c>
      <c r="M200" s="332">
        <f>US_Others!AA205+US_Others!AC205</f>
        <v>0</v>
      </c>
      <c r="N200" s="332">
        <f>US_Others!AD205</f>
        <v>0</v>
      </c>
      <c r="O200" s="332">
        <f>US_Others!AE205</f>
        <v>0</v>
      </c>
      <c r="P200" s="332">
        <f>SUM(US_Others!AG205:AI205)</f>
        <v>0</v>
      </c>
      <c r="Q200" s="332">
        <f>US_Others!AL205</f>
        <v>0</v>
      </c>
      <c r="R200" s="332"/>
      <c r="S200" s="334">
        <f t="shared" si="3"/>
        <v>1153.4409324366095</v>
      </c>
      <c r="T200" s="334">
        <f>D200*1000/Spec!I$6</f>
        <v>4.45579880395554E-2</v>
      </c>
      <c r="U200" s="334">
        <f>E200*1000/Spec!I$7</f>
        <v>5.4466146246739825E-3</v>
      </c>
      <c r="V200" s="334">
        <f>F200*1000/Spec!I$8</f>
        <v>0</v>
      </c>
      <c r="W200" s="334">
        <f>G200*1000/Spec!I$9</f>
        <v>1.3874318428722541E-5</v>
      </c>
      <c r="X200" s="334">
        <f>H200*1000/Spec!I$10</f>
        <v>4.3882487144559586E-5</v>
      </c>
      <c r="Y200" s="334">
        <f>I200*1000/Spec!I$11</f>
        <v>4.9641923245146075E-4</v>
      </c>
      <c r="Z200" s="334">
        <f>J200*1000/Spec!I$12</f>
        <v>2.7446009106483015E-5</v>
      </c>
      <c r="AA200" s="334">
        <f>K200*1000/Spec!I$15</f>
        <v>1.2410514190829799E-6</v>
      </c>
      <c r="AB200" s="334">
        <f>L200*1000/Spec!I$17</f>
        <v>0</v>
      </c>
      <c r="AC200" s="334">
        <f>M200*1000/Spec!I$18</f>
        <v>0</v>
      </c>
      <c r="AD200" s="335">
        <f>N200*1000/Spec!I$25</f>
        <v>0</v>
      </c>
      <c r="AE200" s="335">
        <f>O200*1000/Spec!I$26</f>
        <v>0</v>
      </c>
      <c r="AF200" s="334">
        <f>P200*1000/Spec!I$21</f>
        <v>0</v>
      </c>
      <c r="AG200" s="334">
        <f>Q200*1000/Spec!I$22</f>
        <v>0</v>
      </c>
      <c r="AI200" s="200">
        <f>S200/'2007output'!$C198</f>
        <v>4.9672319557151262E-2</v>
      </c>
      <c r="AJ200" s="200">
        <f>T200/'2007output'!$C198</f>
        <v>1.9188660281450154E-6</v>
      </c>
      <c r="AK200" s="200">
        <f>U200/'2007output'!$C198</f>
        <v>2.3455555853210381E-7</v>
      </c>
      <c r="AL200" s="200">
        <f>V200/'2007output'!$C198</f>
        <v>0</v>
      </c>
      <c r="AM200" s="200">
        <f>W200/'2007output'!$C198</f>
        <v>5.974901351674149E-10</v>
      </c>
      <c r="AN200" s="200">
        <f>X200/'2007output'!$C198</f>
        <v>1.8897759418009382E-9</v>
      </c>
      <c r="AO200" s="200">
        <f>Y200/'2007output'!$C198</f>
        <v>2.1378029906182367E-8</v>
      </c>
      <c r="AP200" s="200">
        <f>Z200/'2007output'!$C198</f>
        <v>1.1819477673865473E-9</v>
      </c>
      <c r="AQ200" s="200">
        <f>AA200/'2007output'!$C198</f>
        <v>5.3445218512681619E-11</v>
      </c>
      <c r="AR200" s="200">
        <f>AB200/'2007output'!$C198</f>
        <v>0</v>
      </c>
      <c r="AS200" s="200">
        <f>AC200/'2007output'!$C198</f>
        <v>0</v>
      </c>
      <c r="AT200" s="200">
        <f>AD200/'2007output'!$C198</f>
        <v>0</v>
      </c>
      <c r="AU200" s="200">
        <f>AE200/'2007output'!$C198</f>
        <v>0</v>
      </c>
      <c r="AV200" s="200">
        <f>AF200/'2007output'!$C198</f>
        <v>0</v>
      </c>
      <c r="AW200" s="200">
        <f>AG200/'2007output'!$C198</f>
        <v>0</v>
      </c>
      <c r="AY200" s="370">
        <f>IFERROR(IF(SUMPRODUCT(US_CO2!C203:AX203/SUM(US_CO2!C203:AX203),US_CO2!C$6:AX$6)&gt;3.5,4,IF(SUMPRODUCT(US_CO2!C203:AX203/SUM(US_CO2!C203:AX203),US_CO2!C$6:AX$6)&gt;2.5,3,2)),"")</f>
        <v>4</v>
      </c>
      <c r="AZ200" s="370">
        <f>IFERROR(IF(SUMPRODUCT(US_CH4!C203:AC203/SUM(US_CH4!C203:AC203),US_CH4!C$6:AC$6)&gt;3.5,4,IF(SUMPRODUCT(US_CH4!C203:AC203/SUM(US_CH4!C203:AC203),US_CH4!C$6:AC$6)&gt;2.5,3,2)),"")</f>
        <v>4</v>
      </c>
      <c r="BA200" s="223">
        <f>IFERROR(IF(SUMPRODUCT(US_N2O!C203:AA203/SUM(US_N2O!C203:AA203),US_N2O!C$6:AA$6)&gt;3.5,4,IF(SUMPRODUCT(US_N2O!C203:AA203/SUM(US_N2O!C203:AA203),US_N2O!C$6:AA$6)&gt;2.5,3,2)),"")</f>
        <v>4</v>
      </c>
      <c r="BB200" s="223" t="str">
        <f>IFERROR(IF(SUMPRODUCT(US_Others!U205:V205/SUM(US_Others!U205:V205),US_Others!U$8:V$8)&gt;3.5,4,IF(SUMPRODUCT(US_Others!U205:V205/SUM(US_Others!U205:V205),US_Others!U$8:V$8)&gt;2.5,3,2)),"")</f>
        <v/>
      </c>
      <c r="BC200" s="223">
        <f>IFERROR(IF((US_Others!C205*US_Others!C$8/SUM(US_Others!C205,US_Others!H205,US_Others!N205)+ US_Others!H205*US_Others!H$8/SUM(US_Others!C205,US_Others!H205,US_Others!N205)+US_Others!N205*US_Others!N$8/SUM(US_Others!C205,US_Others!H205,US_Others!N205))&gt;3.5,4,IF((US_Others!C205*US_Others!C$8/SUM(US_Others!C205,US_Others!H205,US_Others!N205)+ US_Others!H205*US_Others!H$8/SUM(US_Others!C205,US_Others!H205,US_Others!N205)+US_Others!N205*US_Others!N$8/SUM(US_Others!C205,US_Others!H205,US_Others!N205))&gt;2.5,3,2)),"")</f>
        <v>4</v>
      </c>
      <c r="BD200" s="223">
        <f>IFERROR(IF((US_Others!D205*US_Others!D$8/SUM(US_Others!D205,US_Others!I205,US_Others!O205)+US_Others!I205*US_Others!I$8/SUM(US_Others!D205,US_Others!I205,US_Others!O205)+US_Others!O205*US_Others!O$8/SUM(US_Others!D205,US_Others!I205,US_Others!O205))&gt;3.5,4,IF((US_Others!D205*US_Others!D$8/SUM(US_Others!D205,US_Others!I205,US_Others!O205)+US_Others!I205*US_Others!I$8/SUM(US_Others!D205,US_Others!I205,US_Others!O205)+US_Others!O205*US_Others!O$8/SUM(US_Others!D205,US_Others!I205,US_Others!O205))&gt;2.5,3,2)),"")</f>
        <v>4</v>
      </c>
      <c r="BE200" s="223">
        <f>IFERROR(IF((US_Others!E205*US_Others!E$8/SUM(US_Others!E205,US_Others!J205,US_Others!P205,US_Others!W205)+US_Others!J205*US_Others!J$8/SUM(US_Others!E205,US_Others!J205,US_Others!P205,US_Others!W205)+US_Others!P205*US_Others!P$8/SUM(US_Others!E205,US_Others!J205,US_Others!P205,US_Others!W205)+US_Others!W205*US_Others!W$8/SUM(US_Others!E205,US_Others!J205,US_Others!P205,US_Others!W205))&gt;3.5,4,IF((US_Others!E205*US_Others!E$8/SUM(US_Others!E205,US_Others!J205,US_Others!P205,US_Others!W205)+US_Others!J205*US_Others!J$8/SUM(US_Others!E205,US_Others!J205,US_Others!P205,US_Others!W205)+US_Others!P205*US_Others!P$8/SUM(US_Others!E205,US_Others!J205,US_Others!P205,US_Others!W205)+US_Others!W205*US_Others!W$8/SUM(US_Others!E205,US_Others!J205,US_Others!P205,US_Others!W205))&gt;2.5,3,2)),"")</f>
        <v>4</v>
      </c>
      <c r="BF200" s="223">
        <f>IFERROR(IF((US_Others!F205*US_Others!F$8/SUM(US_Others!F205,US_Others!K205,US_Others!Q205)+US_Others!K205*US_Others!K$8/SUM(US_Others!F205,US_Others!K205,US_Others!Q205)+US_Others!Q205*US_Others!Q$8/SUM(US_Others!F205,US_Others!K205,US_Others!Q205))&gt;3.5,4,IF((US_Others!F205*US_Others!F$8/SUM(US_Others!F205,US_Others!K205,US_Others!Q205)+US_Others!K205*US_Others!K$8/SUM(US_Others!F205,US_Others!K205,US_Others!Q205)+US_Others!Q205*US_Others!Q$8/SUM(US_Others!F205,US_Others!K205,US_Others!Q205))&gt;2.5,3,2)),"")</f>
        <v>4</v>
      </c>
      <c r="BG200" s="223">
        <f>IFERROR(IF((US_Others!G205*US_Others!G$8/SUM(US_Others!G205,US_Others!L205,US_Others!R205)+US_Others!L205*US_Others!L$8/SUM(US_Others!G205,US_Others!L205,US_Others!R205)+US_Others!R205*US_Others!R$8/SUM(US_Others!G205,US_Others!L205,US_Others!R205))&gt;3.5,4,IF((US_Others!G205*US_Others!G$8/SUM(US_Others!G205,US_Others!L205,US_Others!R205)+US_Others!L205*US_Others!L$8/SUM(US_Others!G205,US_Others!L205,US_Others!R205)+US_Others!R205*US_Others!R$8/SUM(US_Others!G205,US_Others!L205,US_Others!R205))&gt;2.5,3,2)),"")</f>
        <v>4</v>
      </c>
      <c r="BH200" s="219" t="str">
        <f>IFERROR(IF((US_Others!Z205*US_Others!Z$8/SUM(US_Others!Z205,US_Others!AB205)+US_Others!AB205*US_Others!AB$8/SUM(US_Others!Z205,US_Others!AB205))&gt;3.5,4,IF((US_Others!Z205*US_Others!Z$8/SUM(US_Others!Z205,US_Others!AB205)+US_Others!AB205*US_Others!AB$8/SUM(US_Others!Z205,US_Others!AB205))&gt;2.5,3,2)),"")</f>
        <v/>
      </c>
      <c r="BI200" s="219" t="str">
        <f>IFERROR(IF((US_Others!AA205*US_Others!AA$8/SUM(US_Others!AA205,US_Others!AC205)+US_Others!AC205*US_Others!AC$8/SUM(US_Others!AA205,US_Others!AC205))&gt;3.5,4,IF((US_Others!AA205*US_Others!AA$8/SUM(US_Others!AA205,US_Others!AC205)+US_Others!AC205*US_Others!AC$8/SUM(US_Others!AA205,US_Others!AC205))&gt;2.5,3,2)),"")</f>
        <v/>
      </c>
      <c r="BJ200" s="219" t="str">
        <f>IFERROR(US_Others!AD205*US_Others!AD$8/US_Others!AD205,"")</f>
        <v/>
      </c>
      <c r="BK200" s="74" t="str">
        <f>IFERROR(US_Others!AE205*US_Others!AE$8/US_Others!AE205,"")</f>
        <v/>
      </c>
      <c r="BL200" s="219" t="str">
        <f>IFERROR(IF(SUMPRODUCT(US_Others!AG205:AI205/SUM(US_Others!AG205:AI205),US_Others!AG$8:AI$8)&gt;3.5,4,IF(SUMPRODUCT(US_Others!AG205:AI205/SUM(US_Others!AG205:AI205),US_Others!AG$8:AI$8)&gt;2.5,3,2)),"")</f>
        <v/>
      </c>
      <c r="BM200" s="219" t="str">
        <f>IFERROR(US_Others!AL205*US_Others!AL$8/US_Others!AL205,"")</f>
        <v/>
      </c>
    </row>
    <row r="201" spans="1:65">
      <c r="A201" s="200" t="s">
        <v>336</v>
      </c>
      <c r="B201" s="332">
        <v>311210</v>
      </c>
      <c r="C201" s="333">
        <f>SUM(US_CO2!C204:AX204)</f>
        <v>1.7878944462979136</v>
      </c>
      <c r="D201" s="333">
        <f>SUM(US_CH4!C204:AC204)</f>
        <v>2.3614297804624277E-3</v>
      </c>
      <c r="E201" s="333">
        <f>SUM(US_N2O!C204:AA204)</f>
        <v>3.6311977927646864E-3</v>
      </c>
      <c r="F201" s="332">
        <f>US_Others!V206+US_Others!U206</f>
        <v>0</v>
      </c>
      <c r="G201" s="332">
        <f>US_Others!C206+US_Others!H206+US_Others!N206</f>
        <v>0</v>
      </c>
      <c r="H201" s="332">
        <f>US_Others!D206+US_Others!I206+US_Others!O206</f>
        <v>0</v>
      </c>
      <c r="I201" s="332">
        <f>US_Others!E206+US_Others!J206+US_Others!P206+US_Others!W206</f>
        <v>0</v>
      </c>
      <c r="J201" s="332">
        <f>US_Others!F206+US_Others!K206+US_Others!Q206</f>
        <v>0</v>
      </c>
      <c r="K201" s="332">
        <f>US_Others!G206+US_Others!L206+US_Others!R206</f>
        <v>0</v>
      </c>
      <c r="L201" s="332">
        <f>US_Others!Z206+US_Others!AB206</f>
        <v>0</v>
      </c>
      <c r="M201" s="332">
        <f>US_Others!AA206+US_Others!AC206</f>
        <v>0</v>
      </c>
      <c r="N201" s="332">
        <f>US_Others!AD206</f>
        <v>0</v>
      </c>
      <c r="O201" s="332">
        <f>US_Others!AE206</f>
        <v>0</v>
      </c>
      <c r="P201" s="332">
        <f>SUM(US_Others!AG206:AI206)</f>
        <v>0</v>
      </c>
      <c r="Q201" s="332">
        <f>US_Others!AL206</f>
        <v>0</v>
      </c>
      <c r="R201" s="332"/>
      <c r="S201" s="334">
        <f t="shared" si="3"/>
        <v>1787.8944462979136</v>
      </c>
      <c r="T201" s="334">
        <f>D201*1000/Spec!I$6</f>
        <v>9.4457191218497105E-2</v>
      </c>
      <c r="U201" s="334">
        <f>E201*1000/Spec!I$7</f>
        <v>1.2185227492498948E-2</v>
      </c>
      <c r="V201" s="334">
        <f>F201*1000/Spec!I$8</f>
        <v>0</v>
      </c>
      <c r="W201" s="334">
        <f>G201*1000/Spec!I$9</f>
        <v>0</v>
      </c>
      <c r="X201" s="334">
        <f>H201*1000/Spec!I$10</f>
        <v>0</v>
      </c>
      <c r="Y201" s="334">
        <f>I201*1000/Spec!I$11</f>
        <v>0</v>
      </c>
      <c r="Z201" s="334">
        <f>J201*1000/Spec!I$12</f>
        <v>0</v>
      </c>
      <c r="AA201" s="334">
        <f>K201*1000/Spec!I$15</f>
        <v>0</v>
      </c>
      <c r="AB201" s="334">
        <f>L201*1000/Spec!I$17</f>
        <v>0</v>
      </c>
      <c r="AC201" s="334">
        <f>M201*1000/Spec!I$18</f>
        <v>0</v>
      </c>
      <c r="AD201" s="335">
        <f>N201*1000/Spec!I$25</f>
        <v>0</v>
      </c>
      <c r="AE201" s="335">
        <f>O201*1000/Spec!I$26</f>
        <v>0</v>
      </c>
      <c r="AF201" s="334">
        <f>P201*1000/Spec!I$21</f>
        <v>0</v>
      </c>
      <c r="AG201" s="334">
        <f>Q201*1000/Spec!I$22</f>
        <v>0</v>
      </c>
      <c r="AI201" s="200">
        <f>S201/'2007output'!$C199</f>
        <v>0.13403511854696107</v>
      </c>
      <c r="AJ201" s="200">
        <f>T201/'2007output'!$C199</f>
        <v>7.0812797974733565E-6</v>
      </c>
      <c r="AK201" s="200">
        <f>U201/'2007output'!$C199</f>
        <v>9.1350382281272569E-7</v>
      </c>
      <c r="AL201" s="200">
        <f>V201/'2007output'!$C199</f>
        <v>0</v>
      </c>
      <c r="AM201" s="200">
        <f>W201/'2007output'!$C199</f>
        <v>0</v>
      </c>
      <c r="AN201" s="200">
        <f>X201/'2007output'!$C199</f>
        <v>0</v>
      </c>
      <c r="AO201" s="200">
        <f>Y201/'2007output'!$C199</f>
        <v>0</v>
      </c>
      <c r="AP201" s="200">
        <f>Z201/'2007output'!$C199</f>
        <v>0</v>
      </c>
      <c r="AQ201" s="200">
        <f>AA201/'2007output'!$C199</f>
        <v>0</v>
      </c>
      <c r="AR201" s="200">
        <f>AB201/'2007output'!$C199</f>
        <v>0</v>
      </c>
      <c r="AS201" s="200">
        <f>AC201/'2007output'!$C199</f>
        <v>0</v>
      </c>
      <c r="AT201" s="200">
        <f>AD201/'2007output'!$C199</f>
        <v>0</v>
      </c>
      <c r="AU201" s="200">
        <f>AE201/'2007output'!$C199</f>
        <v>0</v>
      </c>
      <c r="AV201" s="200">
        <f>AF201/'2007output'!$C199</f>
        <v>0</v>
      </c>
      <c r="AW201" s="200">
        <f>AG201/'2007output'!$C199</f>
        <v>0</v>
      </c>
      <c r="AY201" s="370">
        <f>IFERROR(IF(SUMPRODUCT(US_CO2!C204:AX204/SUM(US_CO2!C204:AX204),US_CO2!C$6:AX$6)&gt;3.5,4,IF(SUMPRODUCT(US_CO2!C204:AX204/SUM(US_CO2!C204:AX204),US_CO2!C$6:AX$6)&gt;2.5,3,2)),"")</f>
        <v>4</v>
      </c>
      <c r="AZ201" s="370">
        <f>IFERROR(IF(SUMPRODUCT(US_CH4!C204:AC204/SUM(US_CH4!C204:AC204),US_CH4!C$6:AC$6)&gt;3.5,4,IF(SUMPRODUCT(US_CH4!C204:AC204/SUM(US_CH4!C204:AC204),US_CH4!C$6:AC$6)&gt;2.5,3,2)),"")</f>
        <v>4</v>
      </c>
      <c r="BA201" s="223">
        <f>IFERROR(IF(SUMPRODUCT(US_N2O!C204:AA204/SUM(US_N2O!C204:AA204),US_N2O!C$6:AA$6)&gt;3.5,4,IF(SUMPRODUCT(US_N2O!C204:AA204/SUM(US_N2O!C204:AA204),US_N2O!C$6:AA$6)&gt;2.5,3,2)),"")</f>
        <v>4</v>
      </c>
      <c r="BB201" s="223" t="str">
        <f>IFERROR(IF(SUMPRODUCT(US_Others!U206:V206/SUM(US_Others!U206:V206),US_Others!U$8:V$8)&gt;3.5,4,IF(SUMPRODUCT(US_Others!U206:V206/SUM(US_Others!U206:V206),US_Others!U$8:V$8)&gt;2.5,3,2)),"")</f>
        <v/>
      </c>
      <c r="BC201" s="223" t="str">
        <f>IFERROR(IF((US_Others!C206*US_Others!C$8/SUM(US_Others!C206,US_Others!H206,US_Others!N206)+ US_Others!H206*US_Others!H$8/SUM(US_Others!C206,US_Others!H206,US_Others!N206)+US_Others!N206*US_Others!N$8/SUM(US_Others!C206,US_Others!H206,US_Others!N206))&gt;3.5,4,IF((US_Others!C206*US_Others!C$8/SUM(US_Others!C206,US_Others!H206,US_Others!N206)+ US_Others!H206*US_Others!H$8/SUM(US_Others!C206,US_Others!H206,US_Others!N206)+US_Others!N206*US_Others!N$8/SUM(US_Others!C206,US_Others!H206,US_Others!N206))&gt;2.5,3,2)),"")</f>
        <v/>
      </c>
      <c r="BD201" s="223" t="str">
        <f>IFERROR(IF((US_Others!D206*US_Others!D$8/SUM(US_Others!D206,US_Others!I206,US_Others!O206)+US_Others!I206*US_Others!I$8/SUM(US_Others!D206,US_Others!I206,US_Others!O206)+US_Others!O206*US_Others!O$8/SUM(US_Others!D206,US_Others!I206,US_Others!O206))&gt;3.5,4,IF((US_Others!D206*US_Others!D$8/SUM(US_Others!D206,US_Others!I206,US_Others!O206)+US_Others!I206*US_Others!I$8/SUM(US_Others!D206,US_Others!I206,US_Others!O206)+US_Others!O206*US_Others!O$8/SUM(US_Others!D206,US_Others!I206,US_Others!O206))&gt;2.5,3,2)),"")</f>
        <v/>
      </c>
      <c r="BE201" s="223" t="str">
        <f>IFERROR(IF((US_Others!E206*US_Others!E$8/SUM(US_Others!E206,US_Others!J206,US_Others!P206,US_Others!W206)+US_Others!J206*US_Others!J$8/SUM(US_Others!E206,US_Others!J206,US_Others!P206,US_Others!W206)+US_Others!P206*US_Others!P$8/SUM(US_Others!E206,US_Others!J206,US_Others!P206,US_Others!W206)+US_Others!W206*US_Others!W$8/SUM(US_Others!E206,US_Others!J206,US_Others!P206,US_Others!W206))&gt;3.5,4,IF((US_Others!E206*US_Others!E$8/SUM(US_Others!E206,US_Others!J206,US_Others!P206,US_Others!W206)+US_Others!J206*US_Others!J$8/SUM(US_Others!E206,US_Others!J206,US_Others!P206,US_Others!W206)+US_Others!P206*US_Others!P$8/SUM(US_Others!E206,US_Others!J206,US_Others!P206,US_Others!W206)+US_Others!W206*US_Others!W$8/SUM(US_Others!E206,US_Others!J206,US_Others!P206,US_Others!W206))&gt;2.5,3,2)),"")</f>
        <v/>
      </c>
      <c r="BF201" s="223" t="str">
        <f>IFERROR(IF((US_Others!F206*US_Others!F$8/SUM(US_Others!F206,US_Others!K206,US_Others!Q206)+US_Others!K206*US_Others!K$8/SUM(US_Others!F206,US_Others!K206,US_Others!Q206)+US_Others!Q206*US_Others!Q$8/SUM(US_Others!F206,US_Others!K206,US_Others!Q206))&gt;3.5,4,IF((US_Others!F206*US_Others!F$8/SUM(US_Others!F206,US_Others!K206,US_Others!Q206)+US_Others!K206*US_Others!K$8/SUM(US_Others!F206,US_Others!K206,US_Others!Q206)+US_Others!Q206*US_Others!Q$8/SUM(US_Others!F206,US_Others!K206,US_Others!Q206))&gt;2.5,3,2)),"")</f>
        <v/>
      </c>
      <c r="BG201" s="223" t="str">
        <f>IFERROR(IF((US_Others!G206*US_Others!G$8/SUM(US_Others!G206,US_Others!L206,US_Others!R206)+US_Others!L206*US_Others!L$8/SUM(US_Others!G206,US_Others!L206,US_Others!R206)+US_Others!R206*US_Others!R$8/SUM(US_Others!G206,US_Others!L206,US_Others!R206))&gt;3.5,4,IF((US_Others!G206*US_Others!G$8/SUM(US_Others!G206,US_Others!L206,US_Others!R206)+US_Others!L206*US_Others!L$8/SUM(US_Others!G206,US_Others!L206,US_Others!R206)+US_Others!R206*US_Others!R$8/SUM(US_Others!G206,US_Others!L206,US_Others!R206))&gt;2.5,3,2)),"")</f>
        <v/>
      </c>
      <c r="BH201" s="219" t="str">
        <f>IFERROR(IF((US_Others!Z206*US_Others!Z$8/SUM(US_Others!Z206,US_Others!AB206)+US_Others!AB206*US_Others!AB$8/SUM(US_Others!Z206,US_Others!AB206))&gt;3.5,4,IF((US_Others!Z206*US_Others!Z$8/SUM(US_Others!Z206,US_Others!AB206)+US_Others!AB206*US_Others!AB$8/SUM(US_Others!Z206,US_Others!AB206))&gt;2.5,3,2)),"")</f>
        <v/>
      </c>
      <c r="BI201" s="219" t="str">
        <f>IFERROR(IF((US_Others!AA206*US_Others!AA$8/SUM(US_Others!AA206,US_Others!AC206)+US_Others!AC206*US_Others!AC$8/SUM(US_Others!AA206,US_Others!AC206))&gt;3.5,4,IF((US_Others!AA206*US_Others!AA$8/SUM(US_Others!AA206,US_Others!AC206)+US_Others!AC206*US_Others!AC$8/SUM(US_Others!AA206,US_Others!AC206))&gt;2.5,3,2)),"")</f>
        <v/>
      </c>
      <c r="BJ201" s="219" t="str">
        <f>IFERROR(US_Others!AD206*US_Others!AD$8/US_Others!AD206,"")</f>
        <v/>
      </c>
      <c r="BK201" s="74" t="str">
        <f>IFERROR(US_Others!AE206*US_Others!AE$8/US_Others!AE206,"")</f>
        <v/>
      </c>
      <c r="BL201" s="219" t="str">
        <f>IFERROR(IF(SUMPRODUCT(US_Others!AG206:AI206/SUM(US_Others!AG206:AI206),US_Others!AG$8:AI$8)&gt;3.5,4,IF(SUMPRODUCT(US_Others!AG206:AI206/SUM(US_Others!AG206:AI206),US_Others!AG$8:AI$8)&gt;2.5,3,2)),"")</f>
        <v/>
      </c>
      <c r="BM201" s="219" t="str">
        <f>IFERROR(US_Others!AL206*US_Others!AL$8/US_Others!AL206,"")</f>
        <v/>
      </c>
    </row>
    <row r="202" spans="1:65">
      <c r="A202" s="200" t="s">
        <v>337</v>
      </c>
      <c r="B202" s="332">
        <v>311221</v>
      </c>
      <c r="C202" s="333">
        <f>SUM(US_CO2!C205:AX205)</f>
        <v>10.649415468764717</v>
      </c>
      <c r="D202" s="333">
        <f>SUM(US_CH4!C205:AC205)</f>
        <v>2.3345456962040392E-2</v>
      </c>
      <c r="E202" s="333">
        <f>SUM(US_N2O!C205:AA205)</f>
        <v>3.8261687888932049E-2</v>
      </c>
      <c r="F202" s="332">
        <f>US_Others!V207+US_Others!U207</f>
        <v>0</v>
      </c>
      <c r="G202" s="332">
        <f>US_Others!C207+US_Others!H207+US_Others!N207</f>
        <v>9.3651649393877155E-6</v>
      </c>
      <c r="H202" s="332">
        <f>US_Others!D207+US_Others!I207+US_Others!O207</f>
        <v>1.5358870500595855E-4</v>
      </c>
      <c r="I202" s="332">
        <f>US_Others!E207+US_Others!J207+US_Others!P207+US_Others!W207</f>
        <v>7.0987950240558888E-4</v>
      </c>
      <c r="J202" s="332">
        <f>US_Others!F207+US_Others!K207+US_Others!Q207</f>
        <v>1.2268366070597908E-4</v>
      </c>
      <c r="K202" s="332">
        <f>US_Others!G207+US_Others!L207+US_Others!R207</f>
        <v>1.2174714421204033E-5</v>
      </c>
      <c r="L202" s="332">
        <f>US_Others!Z207+US_Others!AB207</f>
        <v>0</v>
      </c>
      <c r="M202" s="332">
        <f>US_Others!AA207+US_Others!AC207</f>
        <v>0</v>
      </c>
      <c r="N202" s="332">
        <f>US_Others!AD207</f>
        <v>0</v>
      </c>
      <c r="O202" s="332">
        <f>US_Others!AE207</f>
        <v>0</v>
      </c>
      <c r="P202" s="332">
        <f>SUM(US_Others!AG207:AI207)</f>
        <v>0</v>
      </c>
      <c r="Q202" s="332">
        <f>US_Others!AL207</f>
        <v>0</v>
      </c>
      <c r="R202" s="332"/>
      <c r="S202" s="334">
        <f t="shared" si="3"/>
        <v>10649.415468764717</v>
      </c>
      <c r="T202" s="334">
        <f>D202*1000/Spec!I$6</f>
        <v>0.93381827848161558</v>
      </c>
      <c r="U202" s="334">
        <f>E202*1000/Spec!I$7</f>
        <v>0.12839492580178541</v>
      </c>
      <c r="V202" s="334">
        <f>F202*1000/Spec!I$8</f>
        <v>0</v>
      </c>
      <c r="W202" s="334">
        <f>G202*1000/Spec!I$9</f>
        <v>1.3874318428722541E-5</v>
      </c>
      <c r="X202" s="334">
        <f>H202*1000/Spec!I$10</f>
        <v>4.3882487144559586E-5</v>
      </c>
      <c r="Y202" s="334">
        <f>I202*1000/Spec!I$11</f>
        <v>4.9641923245146075E-4</v>
      </c>
      <c r="Z202" s="334">
        <f>J202*1000/Spec!I$12</f>
        <v>2.7446009106483015E-5</v>
      </c>
      <c r="AA202" s="334">
        <f>K202*1000/Spec!I$15</f>
        <v>1.2410514190829799E-6</v>
      </c>
      <c r="AB202" s="334">
        <f>L202*1000/Spec!I$17</f>
        <v>0</v>
      </c>
      <c r="AC202" s="334">
        <f>M202*1000/Spec!I$18</f>
        <v>0</v>
      </c>
      <c r="AD202" s="335">
        <f>N202*1000/Spec!I$25</f>
        <v>0</v>
      </c>
      <c r="AE202" s="335">
        <f>O202*1000/Spec!I$26</f>
        <v>0</v>
      </c>
      <c r="AF202" s="334">
        <f>P202*1000/Spec!I$21</f>
        <v>0</v>
      </c>
      <c r="AG202" s="334">
        <f>Q202*1000/Spec!I$22</f>
        <v>0</v>
      </c>
      <c r="AI202" s="200">
        <f>S202/'2007output'!$C200</f>
        <v>0.90502383519713747</v>
      </c>
      <c r="AJ202" s="200">
        <f>T202/'2007output'!$C200</f>
        <v>7.9359078650600461E-5</v>
      </c>
      <c r="AK202" s="200">
        <f>U202/'2007output'!$C200</f>
        <v>1.0911440962164138E-5</v>
      </c>
      <c r="AL202" s="200">
        <f>V202/'2007output'!$C200</f>
        <v>0</v>
      </c>
      <c r="AM202" s="200">
        <f>W202/'2007output'!$C200</f>
        <v>1.1790871444482485E-9</v>
      </c>
      <c r="AN202" s="200">
        <f>X202/'2007output'!$C200</f>
        <v>3.7292841968691754E-9</v>
      </c>
      <c r="AO202" s="200">
        <f>Y202/'2007output'!$C200</f>
        <v>4.2187408213772478E-8</v>
      </c>
      <c r="AP202" s="200">
        <f>Z202/'2007output'!$C200</f>
        <v>2.3324559451417536E-9</v>
      </c>
      <c r="AQ202" s="200">
        <f>AA202/'2007output'!$C200</f>
        <v>1.0546880420523327E-10</v>
      </c>
      <c r="AR202" s="200">
        <f>AB202/'2007output'!$C200</f>
        <v>0</v>
      </c>
      <c r="AS202" s="200">
        <f>AC202/'2007output'!$C200</f>
        <v>0</v>
      </c>
      <c r="AT202" s="200">
        <f>AD202/'2007output'!$C200</f>
        <v>0</v>
      </c>
      <c r="AU202" s="200">
        <f>AE202/'2007output'!$C200</f>
        <v>0</v>
      </c>
      <c r="AV202" s="200">
        <f>AF202/'2007output'!$C200</f>
        <v>0</v>
      </c>
      <c r="AW202" s="200">
        <f>AG202/'2007output'!$C200</f>
        <v>0</v>
      </c>
      <c r="AY202" s="370">
        <f>IFERROR(IF(SUMPRODUCT(US_CO2!C205:AX205/SUM(US_CO2!C205:AX205),US_CO2!C$6:AX$6)&gt;3.5,4,IF(SUMPRODUCT(US_CO2!C205:AX205/SUM(US_CO2!C205:AX205),US_CO2!C$6:AX$6)&gt;2.5,3,2)),"")</f>
        <v>4</v>
      </c>
      <c r="AZ202" s="370">
        <f>IFERROR(IF(SUMPRODUCT(US_CH4!C205:AC205/SUM(US_CH4!C205:AC205),US_CH4!C$6:AC$6)&gt;3.5,4,IF(SUMPRODUCT(US_CH4!C205:AC205/SUM(US_CH4!C205:AC205),US_CH4!C$6:AC$6)&gt;2.5,3,2)),"")</f>
        <v>4</v>
      </c>
      <c r="BA202" s="223">
        <f>IFERROR(IF(SUMPRODUCT(US_N2O!C205:AA205/SUM(US_N2O!C205:AA205),US_N2O!C$6:AA$6)&gt;3.5,4,IF(SUMPRODUCT(US_N2O!C205:AA205/SUM(US_N2O!C205:AA205),US_N2O!C$6:AA$6)&gt;2.5,3,2)),"")</f>
        <v>4</v>
      </c>
      <c r="BB202" s="223" t="str">
        <f>IFERROR(IF(SUMPRODUCT(US_Others!U207:V207/SUM(US_Others!U207:V207),US_Others!U$8:V$8)&gt;3.5,4,IF(SUMPRODUCT(US_Others!U207:V207/SUM(US_Others!U207:V207),US_Others!U$8:V$8)&gt;2.5,3,2)),"")</f>
        <v/>
      </c>
      <c r="BC202" s="223">
        <f>IFERROR(IF((US_Others!C207*US_Others!C$8/SUM(US_Others!C207,US_Others!H207,US_Others!N207)+ US_Others!H207*US_Others!H$8/SUM(US_Others!C207,US_Others!H207,US_Others!N207)+US_Others!N207*US_Others!N$8/SUM(US_Others!C207,US_Others!H207,US_Others!N207))&gt;3.5,4,IF((US_Others!C207*US_Others!C$8/SUM(US_Others!C207,US_Others!H207,US_Others!N207)+ US_Others!H207*US_Others!H$8/SUM(US_Others!C207,US_Others!H207,US_Others!N207)+US_Others!N207*US_Others!N$8/SUM(US_Others!C207,US_Others!H207,US_Others!N207))&gt;2.5,3,2)),"")</f>
        <v>4</v>
      </c>
      <c r="BD202" s="223">
        <f>IFERROR(IF((US_Others!D207*US_Others!D$8/SUM(US_Others!D207,US_Others!I207,US_Others!O207)+US_Others!I207*US_Others!I$8/SUM(US_Others!D207,US_Others!I207,US_Others!O207)+US_Others!O207*US_Others!O$8/SUM(US_Others!D207,US_Others!I207,US_Others!O207))&gt;3.5,4,IF((US_Others!D207*US_Others!D$8/SUM(US_Others!D207,US_Others!I207,US_Others!O207)+US_Others!I207*US_Others!I$8/SUM(US_Others!D207,US_Others!I207,US_Others!O207)+US_Others!O207*US_Others!O$8/SUM(US_Others!D207,US_Others!I207,US_Others!O207))&gt;2.5,3,2)),"")</f>
        <v>4</v>
      </c>
      <c r="BE202" s="223">
        <f>IFERROR(IF((US_Others!E207*US_Others!E$8/SUM(US_Others!E207,US_Others!J207,US_Others!P207,US_Others!W207)+US_Others!J207*US_Others!J$8/SUM(US_Others!E207,US_Others!J207,US_Others!P207,US_Others!W207)+US_Others!P207*US_Others!P$8/SUM(US_Others!E207,US_Others!J207,US_Others!P207,US_Others!W207)+US_Others!W207*US_Others!W$8/SUM(US_Others!E207,US_Others!J207,US_Others!P207,US_Others!W207))&gt;3.5,4,IF((US_Others!E207*US_Others!E$8/SUM(US_Others!E207,US_Others!J207,US_Others!P207,US_Others!W207)+US_Others!J207*US_Others!J$8/SUM(US_Others!E207,US_Others!J207,US_Others!P207,US_Others!W207)+US_Others!P207*US_Others!P$8/SUM(US_Others!E207,US_Others!J207,US_Others!P207,US_Others!W207)+US_Others!W207*US_Others!W$8/SUM(US_Others!E207,US_Others!J207,US_Others!P207,US_Others!W207))&gt;2.5,3,2)),"")</f>
        <v>4</v>
      </c>
      <c r="BF202" s="223">
        <f>IFERROR(IF((US_Others!F207*US_Others!F$8/SUM(US_Others!F207,US_Others!K207,US_Others!Q207)+US_Others!K207*US_Others!K$8/SUM(US_Others!F207,US_Others!K207,US_Others!Q207)+US_Others!Q207*US_Others!Q$8/SUM(US_Others!F207,US_Others!K207,US_Others!Q207))&gt;3.5,4,IF((US_Others!F207*US_Others!F$8/SUM(US_Others!F207,US_Others!K207,US_Others!Q207)+US_Others!K207*US_Others!K$8/SUM(US_Others!F207,US_Others!K207,US_Others!Q207)+US_Others!Q207*US_Others!Q$8/SUM(US_Others!F207,US_Others!K207,US_Others!Q207))&gt;2.5,3,2)),"")</f>
        <v>4</v>
      </c>
      <c r="BG202" s="223">
        <f>IFERROR(IF((US_Others!G207*US_Others!G$8/SUM(US_Others!G207,US_Others!L207,US_Others!R207)+US_Others!L207*US_Others!L$8/SUM(US_Others!G207,US_Others!L207,US_Others!R207)+US_Others!R207*US_Others!R$8/SUM(US_Others!G207,US_Others!L207,US_Others!R207))&gt;3.5,4,IF((US_Others!G207*US_Others!G$8/SUM(US_Others!G207,US_Others!L207,US_Others!R207)+US_Others!L207*US_Others!L$8/SUM(US_Others!G207,US_Others!L207,US_Others!R207)+US_Others!R207*US_Others!R$8/SUM(US_Others!G207,US_Others!L207,US_Others!R207))&gt;2.5,3,2)),"")</f>
        <v>4</v>
      </c>
      <c r="BH202" s="219" t="str">
        <f>IFERROR(IF((US_Others!Z207*US_Others!Z$8/SUM(US_Others!Z207,US_Others!AB207)+US_Others!AB207*US_Others!AB$8/SUM(US_Others!Z207,US_Others!AB207))&gt;3.5,4,IF((US_Others!Z207*US_Others!Z$8/SUM(US_Others!Z207,US_Others!AB207)+US_Others!AB207*US_Others!AB$8/SUM(US_Others!Z207,US_Others!AB207))&gt;2.5,3,2)),"")</f>
        <v/>
      </c>
      <c r="BI202" s="219" t="str">
        <f>IFERROR(IF((US_Others!AA207*US_Others!AA$8/SUM(US_Others!AA207,US_Others!AC207)+US_Others!AC207*US_Others!AC$8/SUM(US_Others!AA207,US_Others!AC207))&gt;3.5,4,IF((US_Others!AA207*US_Others!AA$8/SUM(US_Others!AA207,US_Others!AC207)+US_Others!AC207*US_Others!AC$8/SUM(US_Others!AA207,US_Others!AC207))&gt;2.5,3,2)),"")</f>
        <v/>
      </c>
      <c r="BJ202" s="219" t="str">
        <f>IFERROR(US_Others!AD207*US_Others!AD$8/US_Others!AD207,"")</f>
        <v/>
      </c>
      <c r="BK202" s="74" t="str">
        <f>IFERROR(US_Others!AE207*US_Others!AE$8/US_Others!AE207,"")</f>
        <v/>
      </c>
      <c r="BL202" s="219" t="str">
        <f>IFERROR(IF(SUMPRODUCT(US_Others!AG207:AI207/SUM(US_Others!AG207:AI207),US_Others!AG$8:AI$8)&gt;3.5,4,IF(SUMPRODUCT(US_Others!AG207:AI207/SUM(US_Others!AG207:AI207),US_Others!AG$8:AI$8)&gt;2.5,3,2)),"")</f>
        <v/>
      </c>
      <c r="BM202" s="219" t="str">
        <f>IFERROR(US_Others!AL207*US_Others!AL$8/US_Others!AL207,"")</f>
        <v/>
      </c>
    </row>
    <row r="203" spans="1:65">
      <c r="A203" s="200" t="s">
        <v>338</v>
      </c>
      <c r="B203" s="332" t="s">
        <v>339</v>
      </c>
      <c r="C203" s="333">
        <f>SUM(US_CO2!C206:AX206)</f>
        <v>1.806024261590143</v>
      </c>
      <c r="D203" s="333">
        <f>SUM(US_CH4!C206:AC206)</f>
        <v>2.3577339205675431E-3</v>
      </c>
      <c r="E203" s="333">
        <f>SUM(US_N2O!C206:AA206)</f>
        <v>3.5937643533861486E-3</v>
      </c>
      <c r="F203" s="332">
        <f>US_Others!V208+US_Others!U208</f>
        <v>0</v>
      </c>
      <c r="G203" s="332">
        <f>US_Others!C208+US_Others!H208+US_Others!N208</f>
        <v>9.3651649393877155E-6</v>
      </c>
      <c r="H203" s="332">
        <f>US_Others!D208+US_Others!I208+US_Others!O208</f>
        <v>1.5358870500595855E-4</v>
      </c>
      <c r="I203" s="332">
        <f>US_Others!E208+US_Others!J208+US_Others!P208+US_Others!W208</f>
        <v>7.0987950240558888E-4</v>
      </c>
      <c r="J203" s="332">
        <f>US_Others!F208+US_Others!K208+US_Others!Q208</f>
        <v>1.2268366070597908E-4</v>
      </c>
      <c r="K203" s="332">
        <f>US_Others!G208+US_Others!L208+US_Others!R208</f>
        <v>1.2174714421204033E-5</v>
      </c>
      <c r="L203" s="332">
        <f>US_Others!Z208+US_Others!AB208</f>
        <v>0</v>
      </c>
      <c r="M203" s="332">
        <f>US_Others!AA208+US_Others!AC208</f>
        <v>0</v>
      </c>
      <c r="N203" s="332">
        <f>US_Others!AD208</f>
        <v>0</v>
      </c>
      <c r="O203" s="332">
        <f>US_Others!AE208</f>
        <v>0</v>
      </c>
      <c r="P203" s="332">
        <f>SUM(US_Others!AG208:AI208)</f>
        <v>0</v>
      </c>
      <c r="Q203" s="332">
        <f>US_Others!AL208</f>
        <v>0</v>
      </c>
      <c r="R203" s="332"/>
      <c r="S203" s="334">
        <f t="shared" si="3"/>
        <v>1806.0242615901429</v>
      </c>
      <c r="T203" s="334">
        <f>D203*1000/Spec!I$6</f>
        <v>9.4309356822701723E-2</v>
      </c>
      <c r="U203" s="334">
        <f>E203*1000/Spec!I$7</f>
        <v>1.2059611924114592E-2</v>
      </c>
      <c r="V203" s="334">
        <f>F203*1000/Spec!I$8</f>
        <v>0</v>
      </c>
      <c r="W203" s="334">
        <f>G203*1000/Spec!I$9</f>
        <v>1.3874318428722541E-5</v>
      </c>
      <c r="X203" s="334">
        <f>H203*1000/Spec!I$10</f>
        <v>4.3882487144559586E-5</v>
      </c>
      <c r="Y203" s="334">
        <f>I203*1000/Spec!I$11</f>
        <v>4.9641923245146075E-4</v>
      </c>
      <c r="Z203" s="334">
        <f>J203*1000/Spec!I$12</f>
        <v>2.7446009106483015E-5</v>
      </c>
      <c r="AA203" s="334">
        <f>K203*1000/Spec!I$15</f>
        <v>1.2410514190829799E-6</v>
      </c>
      <c r="AB203" s="334">
        <f>L203*1000/Spec!I$17</f>
        <v>0</v>
      </c>
      <c r="AC203" s="334">
        <f>M203*1000/Spec!I$18</f>
        <v>0</v>
      </c>
      <c r="AD203" s="335">
        <f>N203*1000/Spec!I$25</f>
        <v>0</v>
      </c>
      <c r="AE203" s="335">
        <f>O203*1000/Spec!I$26</f>
        <v>0</v>
      </c>
      <c r="AF203" s="334">
        <f>P203*1000/Spec!I$21</f>
        <v>0</v>
      </c>
      <c r="AG203" s="334">
        <f>Q203*1000/Spec!I$22</f>
        <v>0</v>
      </c>
      <c r="AI203" s="200">
        <f>S203/'2007output'!$C201</f>
        <v>8.5238071624983147E-2</v>
      </c>
      <c r="AJ203" s="200">
        <f>T203/'2007output'!$C201</f>
        <v>4.4510740429819578E-6</v>
      </c>
      <c r="AK203" s="200">
        <f>U203/'2007output'!$C201</f>
        <v>5.6917179177433417E-7</v>
      </c>
      <c r="AL203" s="200">
        <f>V203/'2007output'!$C201</f>
        <v>0</v>
      </c>
      <c r="AM203" s="200">
        <f>W203/'2007output'!$C201</f>
        <v>6.5481963511055977E-10</v>
      </c>
      <c r="AN203" s="200">
        <f>X203/'2007output'!$C201</f>
        <v>2.0711009601925422E-9</v>
      </c>
      <c r="AO203" s="200">
        <f>Y203/'2007output'!$C201</f>
        <v>2.3429263377924332E-8</v>
      </c>
      <c r="AP203" s="200">
        <f>Z203/'2007output'!$C201</f>
        <v>1.2953562916029364E-9</v>
      </c>
      <c r="AQ203" s="200">
        <f>AA203/'2007output'!$C201</f>
        <v>5.857331598466018E-11</v>
      </c>
      <c r="AR203" s="200">
        <f>AB203/'2007output'!$C201</f>
        <v>0</v>
      </c>
      <c r="AS203" s="200">
        <f>AC203/'2007output'!$C201</f>
        <v>0</v>
      </c>
      <c r="AT203" s="200">
        <f>AD203/'2007output'!$C201</f>
        <v>0</v>
      </c>
      <c r="AU203" s="200">
        <f>AE203/'2007output'!$C201</f>
        <v>0</v>
      </c>
      <c r="AV203" s="200">
        <f>AF203/'2007output'!$C201</f>
        <v>0</v>
      </c>
      <c r="AW203" s="200">
        <f>AG203/'2007output'!$C201</f>
        <v>0</v>
      </c>
      <c r="AY203" s="370">
        <f>IFERROR(IF(SUMPRODUCT(US_CO2!C206:AX206/SUM(US_CO2!C206:AX206),US_CO2!C$6:AX$6)&gt;3.5,4,IF(SUMPRODUCT(US_CO2!C206:AX206/SUM(US_CO2!C206:AX206),US_CO2!C$6:AX$6)&gt;2.5,3,2)),"")</f>
        <v>4</v>
      </c>
      <c r="AZ203" s="370">
        <f>IFERROR(IF(SUMPRODUCT(US_CH4!C206:AC206/SUM(US_CH4!C206:AC206),US_CH4!C$6:AC$6)&gt;3.5,4,IF(SUMPRODUCT(US_CH4!C206:AC206/SUM(US_CH4!C206:AC206),US_CH4!C$6:AC$6)&gt;2.5,3,2)),"")</f>
        <v>4</v>
      </c>
      <c r="BA203" s="223">
        <f>IFERROR(IF(SUMPRODUCT(US_N2O!C206:AA206/SUM(US_N2O!C206:AA206),US_N2O!C$6:AA$6)&gt;3.5,4,IF(SUMPRODUCT(US_N2O!C206:AA206/SUM(US_N2O!C206:AA206),US_N2O!C$6:AA$6)&gt;2.5,3,2)),"")</f>
        <v>4</v>
      </c>
      <c r="BB203" s="223" t="str">
        <f>IFERROR(IF(SUMPRODUCT(US_Others!U208:V208/SUM(US_Others!U208:V208),US_Others!U$8:V$8)&gt;3.5,4,IF(SUMPRODUCT(US_Others!U208:V208/SUM(US_Others!U208:V208),US_Others!U$8:V$8)&gt;2.5,3,2)),"")</f>
        <v/>
      </c>
      <c r="BC203" s="223">
        <f>IFERROR(IF((US_Others!C208*US_Others!C$8/SUM(US_Others!C208,US_Others!H208,US_Others!N208)+ US_Others!H208*US_Others!H$8/SUM(US_Others!C208,US_Others!H208,US_Others!N208)+US_Others!N208*US_Others!N$8/SUM(US_Others!C208,US_Others!H208,US_Others!N208))&gt;3.5,4,IF((US_Others!C208*US_Others!C$8/SUM(US_Others!C208,US_Others!H208,US_Others!N208)+ US_Others!H208*US_Others!H$8/SUM(US_Others!C208,US_Others!H208,US_Others!N208)+US_Others!N208*US_Others!N$8/SUM(US_Others!C208,US_Others!H208,US_Others!N208))&gt;2.5,3,2)),"")</f>
        <v>4</v>
      </c>
      <c r="BD203" s="223">
        <f>IFERROR(IF((US_Others!D208*US_Others!D$8/SUM(US_Others!D208,US_Others!I208,US_Others!O208)+US_Others!I208*US_Others!I$8/SUM(US_Others!D208,US_Others!I208,US_Others!O208)+US_Others!O208*US_Others!O$8/SUM(US_Others!D208,US_Others!I208,US_Others!O208))&gt;3.5,4,IF((US_Others!D208*US_Others!D$8/SUM(US_Others!D208,US_Others!I208,US_Others!O208)+US_Others!I208*US_Others!I$8/SUM(US_Others!D208,US_Others!I208,US_Others!O208)+US_Others!O208*US_Others!O$8/SUM(US_Others!D208,US_Others!I208,US_Others!O208))&gt;2.5,3,2)),"")</f>
        <v>4</v>
      </c>
      <c r="BE203" s="223">
        <f>IFERROR(IF((US_Others!E208*US_Others!E$8/SUM(US_Others!E208,US_Others!J208,US_Others!P208,US_Others!W208)+US_Others!J208*US_Others!J$8/SUM(US_Others!E208,US_Others!J208,US_Others!P208,US_Others!W208)+US_Others!P208*US_Others!P$8/SUM(US_Others!E208,US_Others!J208,US_Others!P208,US_Others!W208)+US_Others!W208*US_Others!W$8/SUM(US_Others!E208,US_Others!J208,US_Others!P208,US_Others!W208))&gt;3.5,4,IF((US_Others!E208*US_Others!E$8/SUM(US_Others!E208,US_Others!J208,US_Others!P208,US_Others!W208)+US_Others!J208*US_Others!J$8/SUM(US_Others!E208,US_Others!J208,US_Others!P208,US_Others!W208)+US_Others!P208*US_Others!P$8/SUM(US_Others!E208,US_Others!J208,US_Others!P208,US_Others!W208)+US_Others!W208*US_Others!W$8/SUM(US_Others!E208,US_Others!J208,US_Others!P208,US_Others!W208))&gt;2.5,3,2)),"")</f>
        <v>4</v>
      </c>
      <c r="BF203" s="223">
        <f>IFERROR(IF((US_Others!F208*US_Others!F$8/SUM(US_Others!F208,US_Others!K208,US_Others!Q208)+US_Others!K208*US_Others!K$8/SUM(US_Others!F208,US_Others!K208,US_Others!Q208)+US_Others!Q208*US_Others!Q$8/SUM(US_Others!F208,US_Others!K208,US_Others!Q208))&gt;3.5,4,IF((US_Others!F208*US_Others!F$8/SUM(US_Others!F208,US_Others!K208,US_Others!Q208)+US_Others!K208*US_Others!K$8/SUM(US_Others!F208,US_Others!K208,US_Others!Q208)+US_Others!Q208*US_Others!Q$8/SUM(US_Others!F208,US_Others!K208,US_Others!Q208))&gt;2.5,3,2)),"")</f>
        <v>4</v>
      </c>
      <c r="BG203" s="223">
        <f>IFERROR(IF((US_Others!G208*US_Others!G$8/SUM(US_Others!G208,US_Others!L208,US_Others!R208)+US_Others!L208*US_Others!L$8/SUM(US_Others!G208,US_Others!L208,US_Others!R208)+US_Others!R208*US_Others!R$8/SUM(US_Others!G208,US_Others!L208,US_Others!R208))&gt;3.5,4,IF((US_Others!G208*US_Others!G$8/SUM(US_Others!G208,US_Others!L208,US_Others!R208)+US_Others!L208*US_Others!L$8/SUM(US_Others!G208,US_Others!L208,US_Others!R208)+US_Others!R208*US_Others!R$8/SUM(US_Others!G208,US_Others!L208,US_Others!R208))&gt;2.5,3,2)),"")</f>
        <v>4</v>
      </c>
      <c r="BH203" s="219" t="str">
        <f>IFERROR(IF((US_Others!Z208*US_Others!Z$8/SUM(US_Others!Z208,US_Others!AB208)+US_Others!AB208*US_Others!AB$8/SUM(US_Others!Z208,US_Others!AB208))&gt;3.5,4,IF((US_Others!Z208*US_Others!Z$8/SUM(US_Others!Z208,US_Others!AB208)+US_Others!AB208*US_Others!AB$8/SUM(US_Others!Z208,US_Others!AB208))&gt;2.5,3,2)),"")</f>
        <v/>
      </c>
      <c r="BI203" s="219" t="str">
        <f>IFERROR(IF((US_Others!AA208*US_Others!AA$8/SUM(US_Others!AA208,US_Others!AC208)+US_Others!AC208*US_Others!AC$8/SUM(US_Others!AA208,US_Others!AC208))&gt;3.5,4,IF((US_Others!AA208*US_Others!AA$8/SUM(US_Others!AA208,US_Others!AC208)+US_Others!AC208*US_Others!AC$8/SUM(US_Others!AA208,US_Others!AC208))&gt;2.5,3,2)),"")</f>
        <v/>
      </c>
      <c r="BJ203" s="219" t="str">
        <f>IFERROR(US_Others!AD208*US_Others!AD$8/US_Others!AD208,"")</f>
        <v/>
      </c>
      <c r="BK203" s="74" t="str">
        <f>IFERROR(US_Others!AE208*US_Others!AE$8/US_Others!AE208,"")</f>
        <v/>
      </c>
      <c r="BL203" s="219" t="str">
        <f>IFERROR(IF(SUMPRODUCT(US_Others!AG208:AI208/SUM(US_Others!AG208:AI208),US_Others!AG$8:AI$8)&gt;3.5,4,IF(SUMPRODUCT(US_Others!AG208:AI208/SUM(US_Others!AG208:AI208),US_Others!AG$8:AI$8)&gt;2.5,3,2)),"")</f>
        <v/>
      </c>
      <c r="BM203" s="219" t="str">
        <f>IFERROR(US_Others!AL208*US_Others!AL$8/US_Others!AL208,"")</f>
        <v/>
      </c>
    </row>
    <row r="204" spans="1:65">
      <c r="A204" s="200" t="s">
        <v>340</v>
      </c>
      <c r="B204" s="332">
        <v>311225</v>
      </c>
      <c r="C204" s="333">
        <f>SUM(US_CO2!C207:AX207)</f>
        <v>0.86810552934376628</v>
      </c>
      <c r="D204" s="333">
        <f>SUM(US_CH4!C207:AC207)</f>
        <v>1.1445602692528184E-3</v>
      </c>
      <c r="E204" s="333">
        <f>SUM(US_N2O!C207:AA207)</f>
        <v>1.755258257086975E-3</v>
      </c>
      <c r="F204" s="332">
        <f>US_Others!V209+US_Others!U209</f>
        <v>0</v>
      </c>
      <c r="G204" s="332">
        <f>US_Others!C209+US_Others!H209+US_Others!N209</f>
        <v>2.7638961246828773E-5</v>
      </c>
      <c r="H204" s="332">
        <f>US_Others!D209+US_Others!I209+US_Others!O209</f>
        <v>4.5327896444799195E-4</v>
      </c>
      <c r="I204" s="332">
        <f>US_Others!E209+US_Others!J209+US_Others!P209+US_Others!W209</f>
        <v>2.0950332625096209E-3</v>
      </c>
      <c r="J204" s="332">
        <f>US_Others!F209+US_Others!K209+US_Others!Q209</f>
        <v>3.6207039233345688E-4</v>
      </c>
      <c r="K204" s="332">
        <f>US_Others!G209+US_Others!L209+US_Others!R209</f>
        <v>3.5930649620877412E-5</v>
      </c>
      <c r="L204" s="332">
        <f>US_Others!Z209+US_Others!AB209</f>
        <v>0</v>
      </c>
      <c r="M204" s="332">
        <f>US_Others!AA209+US_Others!AC209</f>
        <v>0</v>
      </c>
      <c r="N204" s="332">
        <f>US_Others!AD209</f>
        <v>0</v>
      </c>
      <c r="O204" s="332">
        <f>US_Others!AE209</f>
        <v>0</v>
      </c>
      <c r="P204" s="332">
        <f>SUM(US_Others!AG209:AI209)</f>
        <v>0</v>
      </c>
      <c r="Q204" s="332">
        <f>US_Others!AL209</f>
        <v>0</v>
      </c>
      <c r="R204" s="332"/>
      <c r="S204" s="334">
        <f t="shared" si="3"/>
        <v>868.10552934376631</v>
      </c>
      <c r="T204" s="334">
        <f>D204*1000/Spec!I$6</f>
        <v>4.5782410770112733E-2</v>
      </c>
      <c r="U204" s="334">
        <f>E204*1000/Spec!I$7</f>
        <v>5.8901283794864931E-3</v>
      </c>
      <c r="V204" s="334">
        <f>F204*1000/Spec!I$8</f>
        <v>0</v>
      </c>
      <c r="W204" s="334">
        <f>G204*1000/Spec!I$9</f>
        <v>4.0946609254561146E-5</v>
      </c>
      <c r="X204" s="334">
        <f>H204*1000/Spec!I$10</f>
        <v>1.2950827555656912E-4</v>
      </c>
      <c r="Y204" s="334">
        <f>I204*1000/Spec!I$11</f>
        <v>1.4650582255312035E-3</v>
      </c>
      <c r="Z204" s="334">
        <f>J204*1000/Spec!I$12</f>
        <v>8.1000087770348298E-5</v>
      </c>
      <c r="AA204" s="334">
        <f>K204*1000/Spec!I$15</f>
        <v>3.6626554149722133E-6</v>
      </c>
      <c r="AB204" s="334">
        <f>L204*1000/Spec!I$17</f>
        <v>0</v>
      </c>
      <c r="AC204" s="334">
        <f>M204*1000/Spec!I$18</f>
        <v>0</v>
      </c>
      <c r="AD204" s="335">
        <f>N204*1000/Spec!I$25</f>
        <v>0</v>
      </c>
      <c r="AE204" s="335">
        <f>O204*1000/Spec!I$26</f>
        <v>0</v>
      </c>
      <c r="AF204" s="334">
        <f>P204*1000/Spec!I$21</f>
        <v>0</v>
      </c>
      <c r="AG204" s="334">
        <f>Q204*1000/Spec!I$22</f>
        <v>0</v>
      </c>
      <c r="AI204" s="200">
        <f>S204/'2007output'!$C202</f>
        <v>6.6496019099484202E-2</v>
      </c>
      <c r="AJ204" s="200">
        <f>T204/'2007output'!$C202</f>
        <v>3.5068870754586544E-6</v>
      </c>
      <c r="AK204" s="200">
        <f>U204/'2007output'!$C202</f>
        <v>4.5117796855507417E-7</v>
      </c>
      <c r="AL204" s="200">
        <f>V204/'2007output'!$C202</f>
        <v>0</v>
      </c>
      <c r="AM204" s="200">
        <f>W204/'2007output'!$C202</f>
        <v>3.1364694947959514E-9</v>
      </c>
      <c r="AN204" s="200">
        <f>X204/'2007output'!$C202</f>
        <v>9.9202049449689093E-9</v>
      </c>
      <c r="AO204" s="200">
        <f>Y204/'2007output'!$C202</f>
        <v>1.1222200118967473E-7</v>
      </c>
      <c r="AP204" s="200">
        <f>Z204/'2007output'!$C202</f>
        <v>6.2045260643698431E-9</v>
      </c>
      <c r="AQ204" s="200">
        <f>AA204/'2007output'!$C202</f>
        <v>2.8055575756202323E-10</v>
      </c>
      <c r="AR204" s="200">
        <f>AB204/'2007output'!$C202</f>
        <v>0</v>
      </c>
      <c r="AS204" s="200">
        <f>AC204/'2007output'!$C202</f>
        <v>0</v>
      </c>
      <c r="AT204" s="200">
        <f>AD204/'2007output'!$C202</f>
        <v>0</v>
      </c>
      <c r="AU204" s="200">
        <f>AE204/'2007output'!$C202</f>
        <v>0</v>
      </c>
      <c r="AV204" s="200">
        <f>AF204/'2007output'!$C202</f>
        <v>0</v>
      </c>
      <c r="AW204" s="200">
        <f>AG204/'2007output'!$C202</f>
        <v>0</v>
      </c>
      <c r="AY204" s="370">
        <f>IFERROR(IF(SUMPRODUCT(US_CO2!C207:AX207/SUM(US_CO2!C207:AX207),US_CO2!C$6:AX$6)&gt;3.5,4,IF(SUMPRODUCT(US_CO2!C207:AX207/SUM(US_CO2!C207:AX207),US_CO2!C$6:AX$6)&gt;2.5,3,2)),"")</f>
        <v>4</v>
      </c>
      <c r="AZ204" s="370">
        <f>IFERROR(IF(SUMPRODUCT(US_CH4!C207:AC207/SUM(US_CH4!C207:AC207),US_CH4!C$6:AC$6)&gt;3.5,4,IF(SUMPRODUCT(US_CH4!C207:AC207/SUM(US_CH4!C207:AC207),US_CH4!C$6:AC$6)&gt;2.5,3,2)),"")</f>
        <v>4</v>
      </c>
      <c r="BA204" s="223">
        <f>IFERROR(IF(SUMPRODUCT(US_N2O!C207:AA207/SUM(US_N2O!C207:AA207),US_N2O!C$6:AA$6)&gt;3.5,4,IF(SUMPRODUCT(US_N2O!C207:AA207/SUM(US_N2O!C207:AA207),US_N2O!C$6:AA$6)&gt;2.5,3,2)),"")</f>
        <v>4</v>
      </c>
      <c r="BB204" s="223" t="str">
        <f>IFERROR(IF(SUMPRODUCT(US_Others!U209:V209/SUM(US_Others!U209:V209),US_Others!U$8:V$8)&gt;3.5,4,IF(SUMPRODUCT(US_Others!U209:V209/SUM(US_Others!U209:V209),US_Others!U$8:V$8)&gt;2.5,3,2)),"")</f>
        <v/>
      </c>
      <c r="BC204" s="223">
        <f>IFERROR(IF((US_Others!C209*US_Others!C$8/SUM(US_Others!C209,US_Others!H209,US_Others!N209)+ US_Others!H209*US_Others!H$8/SUM(US_Others!C209,US_Others!H209,US_Others!N209)+US_Others!N209*US_Others!N$8/SUM(US_Others!C209,US_Others!H209,US_Others!N209))&gt;3.5,4,IF((US_Others!C209*US_Others!C$8/SUM(US_Others!C209,US_Others!H209,US_Others!N209)+ US_Others!H209*US_Others!H$8/SUM(US_Others!C209,US_Others!H209,US_Others!N209)+US_Others!N209*US_Others!N$8/SUM(US_Others!C209,US_Others!H209,US_Others!N209))&gt;2.5,3,2)),"")</f>
        <v>4</v>
      </c>
      <c r="BD204" s="223">
        <f>IFERROR(IF((US_Others!D209*US_Others!D$8/SUM(US_Others!D209,US_Others!I209,US_Others!O209)+US_Others!I209*US_Others!I$8/SUM(US_Others!D209,US_Others!I209,US_Others!O209)+US_Others!O209*US_Others!O$8/SUM(US_Others!D209,US_Others!I209,US_Others!O209))&gt;3.5,4,IF((US_Others!D209*US_Others!D$8/SUM(US_Others!D209,US_Others!I209,US_Others!O209)+US_Others!I209*US_Others!I$8/SUM(US_Others!D209,US_Others!I209,US_Others!O209)+US_Others!O209*US_Others!O$8/SUM(US_Others!D209,US_Others!I209,US_Others!O209))&gt;2.5,3,2)),"")</f>
        <v>4</v>
      </c>
      <c r="BE204" s="223">
        <f>IFERROR(IF((US_Others!E209*US_Others!E$8/SUM(US_Others!E209,US_Others!J209,US_Others!P209,US_Others!W209)+US_Others!J209*US_Others!J$8/SUM(US_Others!E209,US_Others!J209,US_Others!P209,US_Others!W209)+US_Others!P209*US_Others!P$8/SUM(US_Others!E209,US_Others!J209,US_Others!P209,US_Others!W209)+US_Others!W209*US_Others!W$8/SUM(US_Others!E209,US_Others!J209,US_Others!P209,US_Others!W209))&gt;3.5,4,IF((US_Others!E209*US_Others!E$8/SUM(US_Others!E209,US_Others!J209,US_Others!P209,US_Others!W209)+US_Others!J209*US_Others!J$8/SUM(US_Others!E209,US_Others!J209,US_Others!P209,US_Others!W209)+US_Others!P209*US_Others!P$8/SUM(US_Others!E209,US_Others!J209,US_Others!P209,US_Others!W209)+US_Others!W209*US_Others!W$8/SUM(US_Others!E209,US_Others!J209,US_Others!P209,US_Others!W209))&gt;2.5,3,2)),"")</f>
        <v>4</v>
      </c>
      <c r="BF204" s="223">
        <f>IFERROR(IF((US_Others!F209*US_Others!F$8/SUM(US_Others!F209,US_Others!K209,US_Others!Q209)+US_Others!K209*US_Others!K$8/SUM(US_Others!F209,US_Others!K209,US_Others!Q209)+US_Others!Q209*US_Others!Q$8/SUM(US_Others!F209,US_Others!K209,US_Others!Q209))&gt;3.5,4,IF((US_Others!F209*US_Others!F$8/SUM(US_Others!F209,US_Others!K209,US_Others!Q209)+US_Others!K209*US_Others!K$8/SUM(US_Others!F209,US_Others!K209,US_Others!Q209)+US_Others!Q209*US_Others!Q$8/SUM(US_Others!F209,US_Others!K209,US_Others!Q209))&gt;2.5,3,2)),"")</f>
        <v>4</v>
      </c>
      <c r="BG204" s="223">
        <f>IFERROR(IF((US_Others!G209*US_Others!G$8/SUM(US_Others!G209,US_Others!L209,US_Others!R209)+US_Others!L209*US_Others!L$8/SUM(US_Others!G209,US_Others!L209,US_Others!R209)+US_Others!R209*US_Others!R$8/SUM(US_Others!G209,US_Others!L209,US_Others!R209))&gt;3.5,4,IF((US_Others!G209*US_Others!G$8/SUM(US_Others!G209,US_Others!L209,US_Others!R209)+US_Others!L209*US_Others!L$8/SUM(US_Others!G209,US_Others!L209,US_Others!R209)+US_Others!R209*US_Others!R$8/SUM(US_Others!G209,US_Others!L209,US_Others!R209))&gt;2.5,3,2)),"")</f>
        <v>4</v>
      </c>
      <c r="BH204" s="219" t="str">
        <f>IFERROR(IF((US_Others!Z209*US_Others!Z$8/SUM(US_Others!Z209,US_Others!AB209)+US_Others!AB209*US_Others!AB$8/SUM(US_Others!Z209,US_Others!AB209))&gt;3.5,4,IF((US_Others!Z209*US_Others!Z$8/SUM(US_Others!Z209,US_Others!AB209)+US_Others!AB209*US_Others!AB$8/SUM(US_Others!Z209,US_Others!AB209))&gt;2.5,3,2)),"")</f>
        <v/>
      </c>
      <c r="BI204" s="219" t="str">
        <f>IFERROR(IF((US_Others!AA209*US_Others!AA$8/SUM(US_Others!AA209,US_Others!AC209)+US_Others!AC209*US_Others!AC$8/SUM(US_Others!AA209,US_Others!AC209))&gt;3.5,4,IF((US_Others!AA209*US_Others!AA$8/SUM(US_Others!AA209,US_Others!AC209)+US_Others!AC209*US_Others!AC$8/SUM(US_Others!AA209,US_Others!AC209))&gt;2.5,3,2)),"")</f>
        <v/>
      </c>
      <c r="BJ204" s="219" t="str">
        <f>IFERROR(US_Others!AD209*US_Others!AD$8/US_Others!AD209,"")</f>
        <v/>
      </c>
      <c r="BK204" s="74" t="str">
        <f>IFERROR(US_Others!AE209*US_Others!AE$8/US_Others!AE209,"")</f>
        <v/>
      </c>
      <c r="BL204" s="219" t="str">
        <f>IFERROR(IF(SUMPRODUCT(US_Others!AG209:AI209/SUM(US_Others!AG209:AI209),US_Others!AG$8:AI$8)&gt;3.5,4,IF(SUMPRODUCT(US_Others!AG209:AI209/SUM(US_Others!AG209:AI209),US_Others!AG$8:AI$8)&gt;2.5,3,2)),"")</f>
        <v/>
      </c>
      <c r="BM204" s="219" t="str">
        <f>IFERROR(US_Others!AL209*US_Others!AL$8/US_Others!AL209,"")</f>
        <v/>
      </c>
    </row>
    <row r="205" spans="1:65">
      <c r="A205" s="200" t="s">
        <v>341</v>
      </c>
      <c r="B205" s="332">
        <v>311230</v>
      </c>
      <c r="C205" s="333">
        <f>SUM(US_CO2!C208:AX208)</f>
        <v>1.1528914510421859</v>
      </c>
      <c r="D205" s="333">
        <f>SUM(US_CH4!C208:AC208)</f>
        <v>1.5088070869551462E-3</v>
      </c>
      <c r="E205" s="333">
        <f>SUM(US_N2O!C208:AA208)</f>
        <v>2.3184265204343807E-3</v>
      </c>
      <c r="F205" s="332">
        <f>US_Others!V210+US_Others!U210</f>
        <v>0</v>
      </c>
      <c r="G205" s="332">
        <f>US_Others!C210+US_Others!H210+US_Others!N210</f>
        <v>1.217471442120403E-4</v>
      </c>
      <c r="H205" s="332">
        <f>US_Others!D210+US_Others!I210+US_Others!O210</f>
        <v>1.9966531650774614E-3</v>
      </c>
      <c r="I205" s="332">
        <f>US_Others!E210+US_Others!J210+US_Others!P210+US_Others!W210</f>
        <v>9.2284335312726555E-3</v>
      </c>
      <c r="J205" s="332">
        <f>US_Others!F210+US_Others!K210+US_Others!Q210</f>
        <v>1.594887589177728E-3</v>
      </c>
      <c r="K205" s="332">
        <f>US_Others!G210+US_Others!L210+US_Others!R210</f>
        <v>1.5827128747565244E-4</v>
      </c>
      <c r="L205" s="332">
        <f>US_Others!Z210+US_Others!AB210</f>
        <v>0</v>
      </c>
      <c r="M205" s="332">
        <f>US_Others!AA210+US_Others!AC210</f>
        <v>0</v>
      </c>
      <c r="N205" s="332">
        <f>US_Others!AD210</f>
        <v>0</v>
      </c>
      <c r="O205" s="332">
        <f>US_Others!AE210</f>
        <v>0</v>
      </c>
      <c r="P205" s="332">
        <f>SUM(US_Others!AG210:AI210)</f>
        <v>0</v>
      </c>
      <c r="Q205" s="332">
        <f>US_Others!AL210</f>
        <v>0</v>
      </c>
      <c r="R205" s="332"/>
      <c r="S205" s="334">
        <f t="shared" si="3"/>
        <v>1152.891451042186</v>
      </c>
      <c r="T205" s="334">
        <f>D205*1000/Spec!I$6</f>
        <v>6.035228347820585E-2</v>
      </c>
      <c r="U205" s="334">
        <f>E205*1000/Spec!I$7</f>
        <v>7.7799547665583241E-3</v>
      </c>
      <c r="V205" s="334">
        <f>F205*1000/Spec!I$8</f>
        <v>0</v>
      </c>
      <c r="W205" s="334">
        <f>G205*1000/Spec!I$9</f>
        <v>1.8036613957339305E-4</v>
      </c>
      <c r="X205" s="334">
        <f>H205*1000/Spec!I$10</f>
        <v>5.7047233287927475E-4</v>
      </c>
      <c r="Y205" s="334">
        <f>I205*1000/Spec!I$11</f>
        <v>6.4534500218689896E-3</v>
      </c>
      <c r="Z205" s="334">
        <f>J205*1000/Spec!I$12</f>
        <v>3.5679811838427924E-4</v>
      </c>
      <c r="AA205" s="334">
        <f>K205*1000/Spec!I$15</f>
        <v>1.6133668448078742E-5</v>
      </c>
      <c r="AB205" s="334">
        <f>L205*1000/Spec!I$17</f>
        <v>0</v>
      </c>
      <c r="AC205" s="334">
        <f>M205*1000/Spec!I$18</f>
        <v>0</v>
      </c>
      <c r="AD205" s="335">
        <f>N205*1000/Spec!I$25</f>
        <v>0</v>
      </c>
      <c r="AE205" s="335">
        <f>O205*1000/Spec!I$26</f>
        <v>0</v>
      </c>
      <c r="AF205" s="334">
        <f>P205*1000/Spec!I$21</f>
        <v>0</v>
      </c>
      <c r="AG205" s="334">
        <f>Q205*1000/Spec!I$22</f>
        <v>0</v>
      </c>
      <c r="AI205" s="200">
        <f>S205/'2007output'!$C203</f>
        <v>0.11699730576843778</v>
      </c>
      <c r="AJ205" s="200">
        <f>T205/'2007output'!$C203</f>
        <v>6.124648211711574E-6</v>
      </c>
      <c r="AK205" s="200">
        <f>U205/'2007output'!$C203</f>
        <v>7.895225052322229E-7</v>
      </c>
      <c r="AL205" s="200">
        <f>V205/'2007output'!$C203</f>
        <v>0</v>
      </c>
      <c r="AM205" s="200">
        <f>W205/'2007output'!$C203</f>
        <v>1.8303850169818656E-8</v>
      </c>
      <c r="AN205" s="200">
        <f>X205/'2007output'!$C203</f>
        <v>5.7892463251397882E-8</v>
      </c>
      <c r="AO205" s="200">
        <f>Y205/'2007output'!$C203</f>
        <v>6.5490663911802209E-7</v>
      </c>
      <c r="AP205" s="200">
        <f>Z205/'2007output'!$C203</f>
        <v>3.6208455285597651E-8</v>
      </c>
      <c r="AQ205" s="200">
        <f>AA205/'2007output'!$C203</f>
        <v>1.6372710014287336E-9</v>
      </c>
      <c r="AR205" s="200">
        <f>AB205/'2007output'!$C203</f>
        <v>0</v>
      </c>
      <c r="AS205" s="200">
        <f>AC205/'2007output'!$C203</f>
        <v>0</v>
      </c>
      <c r="AT205" s="200">
        <f>AD205/'2007output'!$C203</f>
        <v>0</v>
      </c>
      <c r="AU205" s="200">
        <f>AE205/'2007output'!$C203</f>
        <v>0</v>
      </c>
      <c r="AV205" s="200">
        <f>AF205/'2007output'!$C203</f>
        <v>0</v>
      </c>
      <c r="AW205" s="200">
        <f>AG205/'2007output'!$C203</f>
        <v>0</v>
      </c>
      <c r="AY205" s="370">
        <f>IFERROR(IF(SUMPRODUCT(US_CO2!C208:AX208/SUM(US_CO2!C208:AX208),US_CO2!C$6:AX$6)&gt;3.5,4,IF(SUMPRODUCT(US_CO2!C208:AX208/SUM(US_CO2!C208:AX208),US_CO2!C$6:AX$6)&gt;2.5,3,2)),"")</f>
        <v>4</v>
      </c>
      <c r="AZ205" s="370">
        <f>IFERROR(IF(SUMPRODUCT(US_CH4!C208:AC208/SUM(US_CH4!C208:AC208),US_CH4!C$6:AC$6)&gt;3.5,4,IF(SUMPRODUCT(US_CH4!C208:AC208/SUM(US_CH4!C208:AC208),US_CH4!C$6:AC$6)&gt;2.5,3,2)),"")</f>
        <v>4</v>
      </c>
      <c r="BA205" s="223">
        <f>IFERROR(IF(SUMPRODUCT(US_N2O!C208:AA208/SUM(US_N2O!C208:AA208),US_N2O!C$6:AA$6)&gt;3.5,4,IF(SUMPRODUCT(US_N2O!C208:AA208/SUM(US_N2O!C208:AA208),US_N2O!C$6:AA$6)&gt;2.5,3,2)),"")</f>
        <v>4</v>
      </c>
      <c r="BB205" s="223" t="str">
        <f>IFERROR(IF(SUMPRODUCT(US_Others!U210:V210/SUM(US_Others!U210:V210),US_Others!U$8:V$8)&gt;3.5,4,IF(SUMPRODUCT(US_Others!U210:V210/SUM(US_Others!U210:V210),US_Others!U$8:V$8)&gt;2.5,3,2)),"")</f>
        <v/>
      </c>
      <c r="BC205" s="223">
        <f>IFERROR(IF((US_Others!C210*US_Others!C$8/SUM(US_Others!C210,US_Others!H210,US_Others!N210)+ US_Others!H210*US_Others!H$8/SUM(US_Others!C210,US_Others!H210,US_Others!N210)+US_Others!N210*US_Others!N$8/SUM(US_Others!C210,US_Others!H210,US_Others!N210))&gt;3.5,4,IF((US_Others!C210*US_Others!C$8/SUM(US_Others!C210,US_Others!H210,US_Others!N210)+ US_Others!H210*US_Others!H$8/SUM(US_Others!C210,US_Others!H210,US_Others!N210)+US_Others!N210*US_Others!N$8/SUM(US_Others!C210,US_Others!H210,US_Others!N210))&gt;2.5,3,2)),"")</f>
        <v>4</v>
      </c>
      <c r="BD205" s="223">
        <f>IFERROR(IF((US_Others!D210*US_Others!D$8/SUM(US_Others!D210,US_Others!I210,US_Others!O210)+US_Others!I210*US_Others!I$8/SUM(US_Others!D210,US_Others!I210,US_Others!O210)+US_Others!O210*US_Others!O$8/SUM(US_Others!D210,US_Others!I210,US_Others!O210))&gt;3.5,4,IF((US_Others!D210*US_Others!D$8/SUM(US_Others!D210,US_Others!I210,US_Others!O210)+US_Others!I210*US_Others!I$8/SUM(US_Others!D210,US_Others!I210,US_Others!O210)+US_Others!O210*US_Others!O$8/SUM(US_Others!D210,US_Others!I210,US_Others!O210))&gt;2.5,3,2)),"")</f>
        <v>4</v>
      </c>
      <c r="BE205" s="223">
        <f>IFERROR(IF((US_Others!E210*US_Others!E$8/SUM(US_Others!E210,US_Others!J210,US_Others!P210,US_Others!W210)+US_Others!J210*US_Others!J$8/SUM(US_Others!E210,US_Others!J210,US_Others!P210,US_Others!W210)+US_Others!P210*US_Others!P$8/SUM(US_Others!E210,US_Others!J210,US_Others!P210,US_Others!W210)+US_Others!W210*US_Others!W$8/SUM(US_Others!E210,US_Others!J210,US_Others!P210,US_Others!W210))&gt;3.5,4,IF((US_Others!E210*US_Others!E$8/SUM(US_Others!E210,US_Others!J210,US_Others!P210,US_Others!W210)+US_Others!J210*US_Others!J$8/SUM(US_Others!E210,US_Others!J210,US_Others!P210,US_Others!W210)+US_Others!P210*US_Others!P$8/SUM(US_Others!E210,US_Others!J210,US_Others!P210,US_Others!W210)+US_Others!W210*US_Others!W$8/SUM(US_Others!E210,US_Others!J210,US_Others!P210,US_Others!W210))&gt;2.5,3,2)),"")</f>
        <v>4</v>
      </c>
      <c r="BF205" s="223">
        <f>IFERROR(IF((US_Others!F210*US_Others!F$8/SUM(US_Others!F210,US_Others!K210,US_Others!Q210)+US_Others!K210*US_Others!K$8/SUM(US_Others!F210,US_Others!K210,US_Others!Q210)+US_Others!Q210*US_Others!Q$8/SUM(US_Others!F210,US_Others!K210,US_Others!Q210))&gt;3.5,4,IF((US_Others!F210*US_Others!F$8/SUM(US_Others!F210,US_Others!K210,US_Others!Q210)+US_Others!K210*US_Others!K$8/SUM(US_Others!F210,US_Others!K210,US_Others!Q210)+US_Others!Q210*US_Others!Q$8/SUM(US_Others!F210,US_Others!K210,US_Others!Q210))&gt;2.5,3,2)),"")</f>
        <v>4</v>
      </c>
      <c r="BG205" s="223">
        <f>IFERROR(IF((US_Others!G210*US_Others!G$8/SUM(US_Others!G210,US_Others!L210,US_Others!R210)+US_Others!L210*US_Others!L$8/SUM(US_Others!G210,US_Others!L210,US_Others!R210)+US_Others!R210*US_Others!R$8/SUM(US_Others!G210,US_Others!L210,US_Others!R210))&gt;3.5,4,IF((US_Others!G210*US_Others!G$8/SUM(US_Others!G210,US_Others!L210,US_Others!R210)+US_Others!L210*US_Others!L$8/SUM(US_Others!G210,US_Others!L210,US_Others!R210)+US_Others!R210*US_Others!R$8/SUM(US_Others!G210,US_Others!L210,US_Others!R210))&gt;2.5,3,2)),"")</f>
        <v>4</v>
      </c>
      <c r="BH205" s="219" t="str">
        <f>IFERROR(IF((US_Others!Z210*US_Others!Z$8/SUM(US_Others!Z210,US_Others!AB210)+US_Others!AB210*US_Others!AB$8/SUM(US_Others!Z210,US_Others!AB210))&gt;3.5,4,IF((US_Others!Z210*US_Others!Z$8/SUM(US_Others!Z210,US_Others!AB210)+US_Others!AB210*US_Others!AB$8/SUM(US_Others!Z210,US_Others!AB210))&gt;2.5,3,2)),"")</f>
        <v/>
      </c>
      <c r="BI205" s="219" t="str">
        <f>IFERROR(IF((US_Others!AA210*US_Others!AA$8/SUM(US_Others!AA210,US_Others!AC210)+US_Others!AC210*US_Others!AC$8/SUM(US_Others!AA210,US_Others!AC210))&gt;3.5,4,IF((US_Others!AA210*US_Others!AA$8/SUM(US_Others!AA210,US_Others!AC210)+US_Others!AC210*US_Others!AC$8/SUM(US_Others!AA210,US_Others!AC210))&gt;2.5,3,2)),"")</f>
        <v/>
      </c>
      <c r="BJ205" s="219" t="str">
        <f>IFERROR(US_Others!AD210*US_Others!AD$8/US_Others!AD210,"")</f>
        <v/>
      </c>
      <c r="BK205" s="74" t="str">
        <f>IFERROR(US_Others!AE210*US_Others!AE$8/US_Others!AE210,"")</f>
        <v/>
      </c>
      <c r="BL205" s="219" t="str">
        <f>IFERROR(IF(SUMPRODUCT(US_Others!AG210:AI210/SUM(US_Others!AG210:AI210),US_Others!AG$8:AI$8)&gt;3.5,4,IF(SUMPRODUCT(US_Others!AG210:AI210/SUM(US_Others!AG210:AI210),US_Others!AG$8:AI$8)&gt;2.5,3,2)),"")</f>
        <v/>
      </c>
      <c r="BM205" s="219" t="str">
        <f>IFERROR(US_Others!AL210*US_Others!AL$8/US_Others!AL210,"")</f>
        <v/>
      </c>
    </row>
    <row r="206" spans="1:65">
      <c r="A206" s="200" t="s">
        <v>342</v>
      </c>
      <c r="B206" s="332">
        <v>311300</v>
      </c>
      <c r="C206" s="333">
        <f>SUM(US_CO2!C209:AX209)</f>
        <v>2.9808801257691253</v>
      </c>
      <c r="D206" s="333">
        <f>SUM(US_CH4!C209:AC209)</f>
        <v>6.0515162742037637E-3</v>
      </c>
      <c r="E206" s="333">
        <f>SUM(US_N2O!C209:AA209)</f>
        <v>9.9285592977527044E-3</v>
      </c>
      <c r="F206" s="332">
        <f>US_Others!V211+US_Others!U211</f>
        <v>0</v>
      </c>
      <c r="G206" s="332">
        <f>US_Others!C211+US_Others!H211+US_Others!N211</f>
        <v>2.5540477661148355E-4</v>
      </c>
      <c r="H206" s="332">
        <f>US_Others!D211+US_Others!I211+US_Others!O211</f>
        <v>4.1886383364283302E-3</v>
      </c>
      <c r="I206" s="332">
        <f>US_Others!E211+US_Others!J211+US_Others!P211+US_Others!W211</f>
        <v>1.9359682067150455E-2</v>
      </c>
      <c r="J206" s="332">
        <f>US_Others!F211+US_Others!K211+US_Others!Q211</f>
        <v>3.3458025736104349E-3</v>
      </c>
      <c r="K206" s="332">
        <f>US_Others!G211+US_Others!L211+US_Others!R211</f>
        <v>3.3202620959492868E-4</v>
      </c>
      <c r="L206" s="332">
        <f>US_Others!Z211+US_Others!AB211</f>
        <v>0</v>
      </c>
      <c r="M206" s="332">
        <f>US_Others!AA211+US_Others!AC211</f>
        <v>0</v>
      </c>
      <c r="N206" s="332">
        <f>US_Others!AD211</f>
        <v>0</v>
      </c>
      <c r="O206" s="332">
        <f>US_Others!AE211</f>
        <v>0</v>
      </c>
      <c r="P206" s="332">
        <f>SUM(US_Others!AG211:AI211)</f>
        <v>0</v>
      </c>
      <c r="Q206" s="332">
        <f>US_Others!AL211</f>
        <v>0</v>
      </c>
      <c r="R206" s="332"/>
      <c r="S206" s="334">
        <f t="shared" si="3"/>
        <v>2980.8801257691252</v>
      </c>
      <c r="T206" s="334">
        <f>D206*1000/Spec!I$6</f>
        <v>0.24206065096815055</v>
      </c>
      <c r="U206" s="334">
        <f>E206*1000/Spec!I$7</f>
        <v>3.3317313079707062E-2</v>
      </c>
      <c r="V206" s="334">
        <f>F206*1000/Spec!I$8</f>
        <v>0</v>
      </c>
      <c r="W206" s="334">
        <f>G206*1000/Spec!I$9</f>
        <v>3.7837744683182745E-4</v>
      </c>
      <c r="X206" s="334">
        <f>H206*1000/Spec!I$10</f>
        <v>1.1967538104080944E-3</v>
      </c>
      <c r="Y206" s="334">
        <f>I206*1000/Spec!I$11</f>
        <v>1.3538239207797521E-2</v>
      </c>
      <c r="Z206" s="334">
        <f>J206*1000/Spec!I$12</f>
        <v>7.485016943200079E-4</v>
      </c>
      <c r="AA206" s="334">
        <f>K206*1000/Spec!I$15</f>
        <v>3.3845689051470814E-5</v>
      </c>
      <c r="AB206" s="334">
        <f>L206*1000/Spec!I$17</f>
        <v>0</v>
      </c>
      <c r="AC206" s="334">
        <f>M206*1000/Spec!I$18</f>
        <v>0</v>
      </c>
      <c r="AD206" s="335">
        <f>N206*1000/Spec!I$25</f>
        <v>0</v>
      </c>
      <c r="AE206" s="335">
        <f>O206*1000/Spec!I$26</f>
        <v>0</v>
      </c>
      <c r="AF206" s="334">
        <f>P206*1000/Spec!I$21</f>
        <v>0</v>
      </c>
      <c r="AG206" s="334">
        <f>Q206*1000/Spec!I$22</f>
        <v>0</v>
      </c>
      <c r="AI206" s="200">
        <f>S206/'2007output'!$C204</f>
        <v>0.11199158905094959</v>
      </c>
      <c r="AJ206" s="200">
        <f>T206/'2007output'!$C204</f>
        <v>9.0942123818668722E-6</v>
      </c>
      <c r="AK206" s="200">
        <f>U206/'2007output'!$C204</f>
        <v>1.2517305887104881E-6</v>
      </c>
      <c r="AL206" s="200">
        <f>V206/'2007output'!$C204</f>
        <v>0</v>
      </c>
      <c r="AM206" s="200">
        <f>W206/'2007output'!$C204</f>
        <v>1.4215630868686459E-8</v>
      </c>
      <c r="AN206" s="200">
        <f>X206/'2007output'!$C204</f>
        <v>4.496200963324546E-8</v>
      </c>
      <c r="AO206" s="200">
        <f>Y206/'2007output'!$C204</f>
        <v>5.0863129608135859E-7</v>
      </c>
      <c r="AP206" s="200">
        <f>Z206/'2007output'!$C204</f>
        <v>2.8121189251982112E-8</v>
      </c>
      <c r="AQ206" s="200">
        <f>AA206/'2007output'!$C204</f>
        <v>1.2715816602724129E-9</v>
      </c>
      <c r="AR206" s="200">
        <f>AB206/'2007output'!$C204</f>
        <v>0</v>
      </c>
      <c r="AS206" s="200">
        <f>AC206/'2007output'!$C204</f>
        <v>0</v>
      </c>
      <c r="AT206" s="200">
        <f>AD206/'2007output'!$C204</f>
        <v>0</v>
      </c>
      <c r="AU206" s="200">
        <f>AE206/'2007output'!$C204</f>
        <v>0</v>
      </c>
      <c r="AV206" s="200">
        <f>AF206/'2007output'!$C204</f>
        <v>0</v>
      </c>
      <c r="AW206" s="200">
        <f>AG206/'2007output'!$C204</f>
        <v>0</v>
      </c>
      <c r="AY206" s="370">
        <f>IFERROR(IF(SUMPRODUCT(US_CO2!C209:AX209/SUM(US_CO2!C209:AX209),US_CO2!C$6:AX$6)&gt;3.5,4,IF(SUMPRODUCT(US_CO2!C209:AX209/SUM(US_CO2!C209:AX209),US_CO2!C$6:AX$6)&gt;2.5,3,2)),"")</f>
        <v>4</v>
      </c>
      <c r="AZ206" s="370">
        <f>IFERROR(IF(SUMPRODUCT(US_CH4!C209:AC209/SUM(US_CH4!C209:AC209),US_CH4!C$6:AC$6)&gt;3.5,4,IF(SUMPRODUCT(US_CH4!C209:AC209/SUM(US_CH4!C209:AC209),US_CH4!C$6:AC$6)&gt;2.5,3,2)),"")</f>
        <v>4</v>
      </c>
      <c r="BA206" s="223">
        <f>IFERROR(IF(SUMPRODUCT(US_N2O!C209:AA209/SUM(US_N2O!C209:AA209),US_N2O!C$6:AA$6)&gt;3.5,4,IF(SUMPRODUCT(US_N2O!C209:AA209/SUM(US_N2O!C209:AA209),US_N2O!C$6:AA$6)&gt;2.5,3,2)),"")</f>
        <v>4</v>
      </c>
      <c r="BB206" s="223" t="str">
        <f>IFERROR(IF(SUMPRODUCT(US_Others!U211:V211/SUM(US_Others!U211:V211),US_Others!U$8:V$8)&gt;3.5,4,IF(SUMPRODUCT(US_Others!U211:V211/SUM(US_Others!U211:V211),US_Others!U$8:V$8)&gt;2.5,3,2)),"")</f>
        <v/>
      </c>
      <c r="BC206" s="223">
        <f>IFERROR(IF((US_Others!C211*US_Others!C$8/SUM(US_Others!C211,US_Others!H211,US_Others!N211)+ US_Others!H211*US_Others!H$8/SUM(US_Others!C211,US_Others!H211,US_Others!N211)+US_Others!N211*US_Others!N$8/SUM(US_Others!C211,US_Others!H211,US_Others!N211))&gt;3.5,4,IF((US_Others!C211*US_Others!C$8/SUM(US_Others!C211,US_Others!H211,US_Others!N211)+ US_Others!H211*US_Others!H$8/SUM(US_Others!C211,US_Others!H211,US_Others!N211)+US_Others!N211*US_Others!N$8/SUM(US_Others!C211,US_Others!H211,US_Others!N211))&gt;2.5,3,2)),"")</f>
        <v>4</v>
      </c>
      <c r="BD206" s="223">
        <f>IFERROR(IF((US_Others!D211*US_Others!D$8/SUM(US_Others!D211,US_Others!I211,US_Others!O211)+US_Others!I211*US_Others!I$8/SUM(US_Others!D211,US_Others!I211,US_Others!O211)+US_Others!O211*US_Others!O$8/SUM(US_Others!D211,US_Others!I211,US_Others!O211))&gt;3.5,4,IF((US_Others!D211*US_Others!D$8/SUM(US_Others!D211,US_Others!I211,US_Others!O211)+US_Others!I211*US_Others!I$8/SUM(US_Others!D211,US_Others!I211,US_Others!O211)+US_Others!O211*US_Others!O$8/SUM(US_Others!D211,US_Others!I211,US_Others!O211))&gt;2.5,3,2)),"")</f>
        <v>4</v>
      </c>
      <c r="BE206" s="223">
        <f>IFERROR(IF((US_Others!E211*US_Others!E$8/SUM(US_Others!E211,US_Others!J211,US_Others!P211,US_Others!W211)+US_Others!J211*US_Others!J$8/SUM(US_Others!E211,US_Others!J211,US_Others!P211,US_Others!W211)+US_Others!P211*US_Others!P$8/SUM(US_Others!E211,US_Others!J211,US_Others!P211,US_Others!W211)+US_Others!W211*US_Others!W$8/SUM(US_Others!E211,US_Others!J211,US_Others!P211,US_Others!W211))&gt;3.5,4,IF((US_Others!E211*US_Others!E$8/SUM(US_Others!E211,US_Others!J211,US_Others!P211,US_Others!W211)+US_Others!J211*US_Others!J$8/SUM(US_Others!E211,US_Others!J211,US_Others!P211,US_Others!W211)+US_Others!P211*US_Others!P$8/SUM(US_Others!E211,US_Others!J211,US_Others!P211,US_Others!W211)+US_Others!W211*US_Others!W$8/SUM(US_Others!E211,US_Others!J211,US_Others!P211,US_Others!W211))&gt;2.5,3,2)),"")</f>
        <v>4</v>
      </c>
      <c r="BF206" s="223">
        <f>IFERROR(IF((US_Others!F211*US_Others!F$8/SUM(US_Others!F211,US_Others!K211,US_Others!Q211)+US_Others!K211*US_Others!K$8/SUM(US_Others!F211,US_Others!K211,US_Others!Q211)+US_Others!Q211*US_Others!Q$8/SUM(US_Others!F211,US_Others!K211,US_Others!Q211))&gt;3.5,4,IF((US_Others!F211*US_Others!F$8/SUM(US_Others!F211,US_Others!K211,US_Others!Q211)+US_Others!K211*US_Others!K$8/SUM(US_Others!F211,US_Others!K211,US_Others!Q211)+US_Others!Q211*US_Others!Q$8/SUM(US_Others!F211,US_Others!K211,US_Others!Q211))&gt;2.5,3,2)),"")</f>
        <v>4</v>
      </c>
      <c r="BG206" s="223">
        <f>IFERROR(IF((US_Others!G211*US_Others!G$8/SUM(US_Others!G211,US_Others!L211,US_Others!R211)+US_Others!L211*US_Others!L$8/SUM(US_Others!G211,US_Others!L211,US_Others!R211)+US_Others!R211*US_Others!R$8/SUM(US_Others!G211,US_Others!L211,US_Others!R211))&gt;3.5,4,IF((US_Others!G211*US_Others!G$8/SUM(US_Others!G211,US_Others!L211,US_Others!R211)+US_Others!L211*US_Others!L$8/SUM(US_Others!G211,US_Others!L211,US_Others!R211)+US_Others!R211*US_Others!R$8/SUM(US_Others!G211,US_Others!L211,US_Others!R211))&gt;2.5,3,2)),"")</f>
        <v>4</v>
      </c>
      <c r="BH206" s="219" t="str">
        <f>IFERROR(IF((US_Others!Z211*US_Others!Z$8/SUM(US_Others!Z211,US_Others!AB211)+US_Others!AB211*US_Others!AB$8/SUM(US_Others!Z211,US_Others!AB211))&gt;3.5,4,IF((US_Others!Z211*US_Others!Z$8/SUM(US_Others!Z211,US_Others!AB211)+US_Others!AB211*US_Others!AB$8/SUM(US_Others!Z211,US_Others!AB211))&gt;2.5,3,2)),"")</f>
        <v/>
      </c>
      <c r="BI206" s="219" t="str">
        <f>IFERROR(IF((US_Others!AA211*US_Others!AA$8/SUM(US_Others!AA211,US_Others!AC211)+US_Others!AC211*US_Others!AC$8/SUM(US_Others!AA211,US_Others!AC211))&gt;3.5,4,IF((US_Others!AA211*US_Others!AA$8/SUM(US_Others!AA211,US_Others!AC211)+US_Others!AC211*US_Others!AC$8/SUM(US_Others!AA211,US_Others!AC211))&gt;2.5,3,2)),"")</f>
        <v/>
      </c>
      <c r="BJ206" s="219" t="str">
        <f>IFERROR(US_Others!AD211*US_Others!AD$8/US_Others!AD211,"")</f>
        <v/>
      </c>
      <c r="BK206" s="74" t="str">
        <f>IFERROR(US_Others!AE211*US_Others!AE$8/US_Others!AE211,"")</f>
        <v/>
      </c>
      <c r="BL206" s="219" t="str">
        <f>IFERROR(IF(SUMPRODUCT(US_Others!AG211:AI211/SUM(US_Others!AG211:AI211),US_Others!AG$8:AI$8)&gt;3.5,4,IF(SUMPRODUCT(US_Others!AG211:AI211/SUM(US_Others!AG211:AI211),US_Others!AG$8:AI$8)&gt;2.5,3,2)),"")</f>
        <v/>
      </c>
      <c r="BM206" s="219" t="str">
        <f>IFERROR(US_Others!AL211*US_Others!AL$8/US_Others!AL211,"")</f>
        <v/>
      </c>
    </row>
    <row r="207" spans="1:65">
      <c r="A207" s="200" t="s">
        <v>343</v>
      </c>
      <c r="B207" s="332">
        <v>311410</v>
      </c>
      <c r="C207" s="333">
        <f>SUM(US_CO2!C210:AX210)</f>
        <v>2.3824745069993747</v>
      </c>
      <c r="D207" s="333">
        <f>SUM(US_CH4!C210:AC210)</f>
        <v>1.2612685082936494E-3</v>
      </c>
      <c r="E207" s="333">
        <f>SUM(US_N2O!C210:AA210)</f>
        <v>1.4299564057119166E-3</v>
      </c>
      <c r="F207" s="332">
        <f>US_Others!V212+US_Others!U212</f>
        <v>0</v>
      </c>
      <c r="G207" s="332">
        <f>US_Others!C212+US_Others!H212+US_Others!N212</f>
        <v>1.4984263903020345E-4</v>
      </c>
      <c r="H207" s="332">
        <f>US_Others!D212+US_Others!I212+US_Others!O212</f>
        <v>2.4574192800953369E-3</v>
      </c>
      <c r="I207" s="332">
        <f>US_Others!E212+US_Others!J212+US_Others!P212+US_Others!W212</f>
        <v>1.1358072038489422E-2</v>
      </c>
      <c r="J207" s="332">
        <f>US_Others!F212+US_Others!K212+US_Others!Q212</f>
        <v>1.9629385712956653E-3</v>
      </c>
      <c r="K207" s="332">
        <f>US_Others!G212+US_Others!L212+US_Others!R212</f>
        <v>1.9479543073926454E-4</v>
      </c>
      <c r="L207" s="332">
        <f>US_Others!Z212+US_Others!AB212</f>
        <v>0</v>
      </c>
      <c r="M207" s="332">
        <f>US_Others!AA212+US_Others!AC212</f>
        <v>0</v>
      </c>
      <c r="N207" s="332">
        <f>US_Others!AD212</f>
        <v>0</v>
      </c>
      <c r="O207" s="332">
        <f>US_Others!AE212</f>
        <v>0</v>
      </c>
      <c r="P207" s="332">
        <f>SUM(US_Others!AG212:AI212)</f>
        <v>0</v>
      </c>
      <c r="Q207" s="332">
        <f>US_Others!AL212</f>
        <v>0</v>
      </c>
      <c r="R207" s="332"/>
      <c r="S207" s="334">
        <f t="shared" si="3"/>
        <v>2382.4745069993746</v>
      </c>
      <c r="T207" s="334">
        <f>D207*1000/Spec!I$6</f>
        <v>5.0450740331745979E-2</v>
      </c>
      <c r="U207" s="334">
        <f>E207*1000/Spec!I$7</f>
        <v>4.7985114285634782E-3</v>
      </c>
      <c r="V207" s="334">
        <f>F207*1000/Spec!I$8</f>
        <v>0</v>
      </c>
      <c r="W207" s="334">
        <f>G207*1000/Spec!I$9</f>
        <v>2.2198909485956065E-4</v>
      </c>
      <c r="X207" s="334">
        <f>H207*1000/Spec!I$10</f>
        <v>7.0211979431295337E-4</v>
      </c>
      <c r="Y207" s="334">
        <f>I207*1000/Spec!I$11</f>
        <v>7.9427077192233721E-3</v>
      </c>
      <c r="Z207" s="334">
        <f>J207*1000/Spec!I$12</f>
        <v>4.3913614570372824E-4</v>
      </c>
      <c r="AA207" s="334">
        <f>K207*1000/Spec!I$15</f>
        <v>1.9856822705327679E-5</v>
      </c>
      <c r="AB207" s="334">
        <f>L207*1000/Spec!I$17</f>
        <v>0</v>
      </c>
      <c r="AC207" s="334">
        <f>M207*1000/Spec!I$18</f>
        <v>0</v>
      </c>
      <c r="AD207" s="335">
        <f>N207*1000/Spec!I$25</f>
        <v>0</v>
      </c>
      <c r="AE207" s="335">
        <f>O207*1000/Spec!I$26</f>
        <v>0</v>
      </c>
      <c r="AF207" s="334">
        <f>P207*1000/Spec!I$21</f>
        <v>0</v>
      </c>
      <c r="AG207" s="334">
        <f>Q207*1000/Spec!I$22</f>
        <v>0</v>
      </c>
      <c r="AI207" s="200">
        <f>S207/'2007output'!$C205</f>
        <v>9.6738448392048676E-2</v>
      </c>
      <c r="AJ207" s="200">
        <f>T207/'2007output'!$C205</f>
        <v>2.0485114638519565E-6</v>
      </c>
      <c r="AK207" s="200">
        <f>U207/'2007output'!$C205</f>
        <v>1.9483967145377123E-7</v>
      </c>
      <c r="AL207" s="200">
        <f>V207/'2007output'!$C205</f>
        <v>0</v>
      </c>
      <c r="AM207" s="200">
        <f>W207/'2007output'!$C205</f>
        <v>9.0136874638444319E-9</v>
      </c>
      <c r="AN207" s="200">
        <f>X207/'2007output'!$C205</f>
        <v>2.8509005778502247E-8</v>
      </c>
      <c r="AO207" s="200">
        <f>Y207/'2007output'!$C205</f>
        <v>3.225072161451751E-7</v>
      </c>
      <c r="AP207" s="200">
        <f>Z207/'2007output'!$C205</f>
        <v>1.7830767650792928E-8</v>
      </c>
      <c r="AQ207" s="200">
        <f>AA207/'2007output'!$C205</f>
        <v>8.0627020892186453E-10</v>
      </c>
      <c r="AR207" s="200">
        <f>AB207/'2007output'!$C205</f>
        <v>0</v>
      </c>
      <c r="AS207" s="200">
        <f>AC207/'2007output'!$C205</f>
        <v>0</v>
      </c>
      <c r="AT207" s="200">
        <f>AD207/'2007output'!$C205</f>
        <v>0</v>
      </c>
      <c r="AU207" s="200">
        <f>AE207/'2007output'!$C205</f>
        <v>0</v>
      </c>
      <c r="AV207" s="200">
        <f>AF207/'2007output'!$C205</f>
        <v>0</v>
      </c>
      <c r="AW207" s="200">
        <f>AG207/'2007output'!$C205</f>
        <v>0</v>
      </c>
      <c r="AY207" s="370">
        <f>IFERROR(IF(SUMPRODUCT(US_CO2!C210:AX210/SUM(US_CO2!C210:AX210),US_CO2!C$6:AX$6)&gt;3.5,4,IF(SUMPRODUCT(US_CO2!C210:AX210/SUM(US_CO2!C210:AX210),US_CO2!C$6:AX$6)&gt;2.5,3,2)),"")</f>
        <v>4</v>
      </c>
      <c r="AZ207" s="370">
        <f>IFERROR(IF(SUMPRODUCT(US_CH4!C210:AC210/SUM(US_CH4!C210:AC210),US_CH4!C$6:AC$6)&gt;3.5,4,IF(SUMPRODUCT(US_CH4!C210:AC210/SUM(US_CH4!C210:AC210),US_CH4!C$6:AC$6)&gt;2.5,3,2)),"")</f>
        <v>4</v>
      </c>
      <c r="BA207" s="223">
        <f>IFERROR(IF(SUMPRODUCT(US_N2O!C210:AA210/SUM(US_N2O!C210:AA210),US_N2O!C$6:AA$6)&gt;3.5,4,IF(SUMPRODUCT(US_N2O!C210:AA210/SUM(US_N2O!C210:AA210),US_N2O!C$6:AA$6)&gt;2.5,3,2)),"")</f>
        <v>4</v>
      </c>
      <c r="BB207" s="223" t="str">
        <f>IFERROR(IF(SUMPRODUCT(US_Others!U212:V212/SUM(US_Others!U212:V212),US_Others!U$8:V$8)&gt;3.5,4,IF(SUMPRODUCT(US_Others!U212:V212/SUM(US_Others!U212:V212),US_Others!U$8:V$8)&gt;2.5,3,2)),"")</f>
        <v/>
      </c>
      <c r="BC207" s="223">
        <f>IFERROR(IF((US_Others!C212*US_Others!C$8/SUM(US_Others!C212,US_Others!H212,US_Others!N212)+ US_Others!H212*US_Others!H$8/SUM(US_Others!C212,US_Others!H212,US_Others!N212)+US_Others!N212*US_Others!N$8/SUM(US_Others!C212,US_Others!H212,US_Others!N212))&gt;3.5,4,IF((US_Others!C212*US_Others!C$8/SUM(US_Others!C212,US_Others!H212,US_Others!N212)+ US_Others!H212*US_Others!H$8/SUM(US_Others!C212,US_Others!H212,US_Others!N212)+US_Others!N212*US_Others!N$8/SUM(US_Others!C212,US_Others!H212,US_Others!N212))&gt;2.5,3,2)),"")</f>
        <v>4</v>
      </c>
      <c r="BD207" s="223">
        <f>IFERROR(IF((US_Others!D212*US_Others!D$8/SUM(US_Others!D212,US_Others!I212,US_Others!O212)+US_Others!I212*US_Others!I$8/SUM(US_Others!D212,US_Others!I212,US_Others!O212)+US_Others!O212*US_Others!O$8/SUM(US_Others!D212,US_Others!I212,US_Others!O212))&gt;3.5,4,IF((US_Others!D212*US_Others!D$8/SUM(US_Others!D212,US_Others!I212,US_Others!O212)+US_Others!I212*US_Others!I$8/SUM(US_Others!D212,US_Others!I212,US_Others!O212)+US_Others!O212*US_Others!O$8/SUM(US_Others!D212,US_Others!I212,US_Others!O212))&gt;2.5,3,2)),"")</f>
        <v>4</v>
      </c>
      <c r="BE207" s="223">
        <f>IFERROR(IF((US_Others!E212*US_Others!E$8/SUM(US_Others!E212,US_Others!J212,US_Others!P212,US_Others!W212)+US_Others!J212*US_Others!J$8/SUM(US_Others!E212,US_Others!J212,US_Others!P212,US_Others!W212)+US_Others!P212*US_Others!P$8/SUM(US_Others!E212,US_Others!J212,US_Others!P212,US_Others!W212)+US_Others!W212*US_Others!W$8/SUM(US_Others!E212,US_Others!J212,US_Others!P212,US_Others!W212))&gt;3.5,4,IF((US_Others!E212*US_Others!E$8/SUM(US_Others!E212,US_Others!J212,US_Others!P212,US_Others!W212)+US_Others!J212*US_Others!J$8/SUM(US_Others!E212,US_Others!J212,US_Others!P212,US_Others!W212)+US_Others!P212*US_Others!P$8/SUM(US_Others!E212,US_Others!J212,US_Others!P212,US_Others!W212)+US_Others!W212*US_Others!W$8/SUM(US_Others!E212,US_Others!J212,US_Others!P212,US_Others!W212))&gt;2.5,3,2)),"")</f>
        <v>4</v>
      </c>
      <c r="BF207" s="223">
        <f>IFERROR(IF((US_Others!F212*US_Others!F$8/SUM(US_Others!F212,US_Others!K212,US_Others!Q212)+US_Others!K212*US_Others!K$8/SUM(US_Others!F212,US_Others!K212,US_Others!Q212)+US_Others!Q212*US_Others!Q$8/SUM(US_Others!F212,US_Others!K212,US_Others!Q212))&gt;3.5,4,IF((US_Others!F212*US_Others!F$8/SUM(US_Others!F212,US_Others!K212,US_Others!Q212)+US_Others!K212*US_Others!K$8/SUM(US_Others!F212,US_Others!K212,US_Others!Q212)+US_Others!Q212*US_Others!Q$8/SUM(US_Others!F212,US_Others!K212,US_Others!Q212))&gt;2.5,3,2)),"")</f>
        <v>4</v>
      </c>
      <c r="BG207" s="223">
        <f>IFERROR(IF((US_Others!G212*US_Others!G$8/SUM(US_Others!G212,US_Others!L212,US_Others!R212)+US_Others!L212*US_Others!L$8/SUM(US_Others!G212,US_Others!L212,US_Others!R212)+US_Others!R212*US_Others!R$8/SUM(US_Others!G212,US_Others!L212,US_Others!R212))&gt;3.5,4,IF((US_Others!G212*US_Others!G$8/SUM(US_Others!G212,US_Others!L212,US_Others!R212)+US_Others!L212*US_Others!L$8/SUM(US_Others!G212,US_Others!L212,US_Others!R212)+US_Others!R212*US_Others!R$8/SUM(US_Others!G212,US_Others!L212,US_Others!R212))&gt;2.5,3,2)),"")</f>
        <v>4</v>
      </c>
      <c r="BH207" s="219" t="str">
        <f>IFERROR(IF((US_Others!Z212*US_Others!Z$8/SUM(US_Others!Z212,US_Others!AB212)+US_Others!AB212*US_Others!AB$8/SUM(US_Others!Z212,US_Others!AB212))&gt;3.5,4,IF((US_Others!Z212*US_Others!Z$8/SUM(US_Others!Z212,US_Others!AB212)+US_Others!AB212*US_Others!AB$8/SUM(US_Others!Z212,US_Others!AB212))&gt;2.5,3,2)),"")</f>
        <v/>
      </c>
      <c r="BI207" s="219" t="str">
        <f>IFERROR(IF((US_Others!AA212*US_Others!AA$8/SUM(US_Others!AA212,US_Others!AC212)+US_Others!AC212*US_Others!AC$8/SUM(US_Others!AA212,US_Others!AC212))&gt;3.5,4,IF((US_Others!AA212*US_Others!AA$8/SUM(US_Others!AA212,US_Others!AC212)+US_Others!AC212*US_Others!AC$8/SUM(US_Others!AA212,US_Others!AC212))&gt;2.5,3,2)),"")</f>
        <v/>
      </c>
      <c r="BJ207" s="219" t="str">
        <f>IFERROR(US_Others!AD212*US_Others!AD$8/US_Others!AD212,"")</f>
        <v/>
      </c>
      <c r="BK207" s="74" t="str">
        <f>IFERROR(US_Others!AE212*US_Others!AE$8/US_Others!AE212,"")</f>
        <v/>
      </c>
      <c r="BL207" s="219" t="str">
        <f>IFERROR(IF(SUMPRODUCT(US_Others!AG212:AI212/SUM(US_Others!AG212:AI212),US_Others!AG$8:AI$8)&gt;3.5,4,IF(SUMPRODUCT(US_Others!AG212:AI212/SUM(US_Others!AG212:AI212),US_Others!AG$8:AI$8)&gt;2.5,3,2)),"")</f>
        <v/>
      </c>
      <c r="BM207" s="219" t="str">
        <f>IFERROR(US_Others!AL212*US_Others!AL$8/US_Others!AL212,"")</f>
        <v/>
      </c>
    </row>
    <row r="208" spans="1:65">
      <c r="A208" s="200" t="s">
        <v>344</v>
      </c>
      <c r="B208" s="332">
        <v>311420</v>
      </c>
      <c r="C208" s="333">
        <f>SUM(US_CO2!C211:AX211)</f>
        <v>4.608825598921328</v>
      </c>
      <c r="D208" s="333">
        <f>SUM(US_CH4!C211:AC211)</f>
        <v>2.4394358240039989E-3</v>
      </c>
      <c r="E208" s="333">
        <f>SUM(US_N2O!C211:AA211)</f>
        <v>2.7645434081192046E-3</v>
      </c>
      <c r="F208" s="332">
        <f>US_Others!V213+US_Others!U213</f>
        <v>0</v>
      </c>
      <c r="G208" s="332">
        <f>US_Others!C213+US_Others!H213+US_Others!N213</f>
        <v>4.5317443714581185E-3</v>
      </c>
      <c r="H208" s="332">
        <f>US_Others!D213+US_Others!I213+US_Others!O213</f>
        <v>7.4320607691913163E-2</v>
      </c>
      <c r="I208" s="332">
        <f>US_Others!E213+US_Others!J213+US_Others!P213+US_Others!W213</f>
        <v>0.34350622335652542</v>
      </c>
      <c r="J208" s="332">
        <f>US_Others!F213+US_Others!K213+US_Others!Q213</f>
        <v>5.9365851266101353E-2</v>
      </c>
      <c r="K208" s="332">
        <f>US_Others!G213+US_Others!L213+US_Others!R213</f>
        <v>5.8912676828955547E-3</v>
      </c>
      <c r="L208" s="332">
        <f>US_Others!Z213+US_Others!AB213</f>
        <v>0</v>
      </c>
      <c r="M208" s="332">
        <f>US_Others!AA213+US_Others!AC213</f>
        <v>0</v>
      </c>
      <c r="N208" s="332">
        <f>US_Others!AD213</f>
        <v>0</v>
      </c>
      <c r="O208" s="332">
        <f>US_Others!AE213</f>
        <v>0</v>
      </c>
      <c r="P208" s="332">
        <f>SUM(US_Others!AG213:AI213)</f>
        <v>0</v>
      </c>
      <c r="Q208" s="332">
        <f>US_Others!AL213</f>
        <v>0</v>
      </c>
      <c r="R208" s="332"/>
      <c r="S208" s="334">
        <f t="shared" si="3"/>
        <v>4608.8255989213285</v>
      </c>
      <c r="T208" s="334">
        <f>D208*1000/Spec!I$6</f>
        <v>9.7577432960159957E-2</v>
      </c>
      <c r="U208" s="334">
        <f>E208*1000/Spec!I$7</f>
        <v>9.2769913024134381E-3</v>
      </c>
      <c r="V208" s="334">
        <f>F208*1000/Spec!I$8</f>
        <v>0</v>
      </c>
      <c r="W208" s="334">
        <f>G208*1000/Spec!I$9</f>
        <v>6.7136953651231379E-3</v>
      </c>
      <c r="X208" s="334">
        <f>H208*1000/Spec!I$10</f>
        <v>2.1234459340546619E-2</v>
      </c>
      <c r="Y208" s="334">
        <f>I208*1000/Spec!I$11</f>
        <v>0.24021414220736043</v>
      </c>
      <c r="Z208" s="334">
        <f>J208*1000/Spec!I$12</f>
        <v>1.3280951066241914E-2</v>
      </c>
      <c r="AA208" s="334">
        <f>K208*1000/Spec!I$15</f>
        <v>6.0053697073349178E-4</v>
      </c>
      <c r="AB208" s="334">
        <f>L208*1000/Spec!I$17</f>
        <v>0</v>
      </c>
      <c r="AC208" s="334">
        <f>M208*1000/Spec!I$18</f>
        <v>0</v>
      </c>
      <c r="AD208" s="335">
        <f>N208*1000/Spec!I$25</f>
        <v>0</v>
      </c>
      <c r="AE208" s="335">
        <f>O208*1000/Spec!I$26</f>
        <v>0</v>
      </c>
      <c r="AF208" s="334">
        <f>P208*1000/Spec!I$21</f>
        <v>0</v>
      </c>
      <c r="AG208" s="334">
        <f>Q208*1000/Spec!I$22</f>
        <v>0</v>
      </c>
      <c r="AI208" s="200">
        <f>S208/'2007output'!$C206</f>
        <v>0.13217923594474384</v>
      </c>
      <c r="AJ208" s="200">
        <f>T208/'2007output'!$C206</f>
        <v>2.7984809269289881E-6</v>
      </c>
      <c r="AK208" s="200">
        <f>U208/'2007output'!$C206</f>
        <v>2.660603218542342E-7</v>
      </c>
      <c r="AL208" s="200">
        <f>V208/'2007output'!$C206</f>
        <v>0</v>
      </c>
      <c r="AM208" s="200">
        <f>W208/'2007output'!$C206</f>
        <v>1.9254604121610468E-7</v>
      </c>
      <c r="AN208" s="200">
        <f>X208/'2007output'!$C206</f>
        <v>6.0899562178922275E-7</v>
      </c>
      <c r="AO208" s="200">
        <f>Y208/'2007output'!$C206</f>
        <v>6.8892434956797185E-6</v>
      </c>
      <c r="AP208" s="200">
        <f>Z208/'2007output'!$C206</f>
        <v>3.8089225267414E-7</v>
      </c>
      <c r="AQ208" s="200">
        <f>AA208/'2007output'!$C206</f>
        <v>1.722315506290845E-8</v>
      </c>
      <c r="AR208" s="200">
        <f>AB208/'2007output'!$C206</f>
        <v>0</v>
      </c>
      <c r="AS208" s="200">
        <f>AC208/'2007output'!$C206</f>
        <v>0</v>
      </c>
      <c r="AT208" s="200">
        <f>AD208/'2007output'!$C206</f>
        <v>0</v>
      </c>
      <c r="AU208" s="200">
        <f>AE208/'2007output'!$C206</f>
        <v>0</v>
      </c>
      <c r="AV208" s="200">
        <f>AF208/'2007output'!$C206</f>
        <v>0</v>
      </c>
      <c r="AW208" s="200">
        <f>AG208/'2007output'!$C206</f>
        <v>0</v>
      </c>
      <c r="AY208" s="370">
        <f>IFERROR(IF(SUMPRODUCT(US_CO2!C211:AX211/SUM(US_CO2!C211:AX211),US_CO2!C$6:AX$6)&gt;3.5,4,IF(SUMPRODUCT(US_CO2!C211:AX211/SUM(US_CO2!C211:AX211),US_CO2!C$6:AX$6)&gt;2.5,3,2)),"")</f>
        <v>4</v>
      </c>
      <c r="AZ208" s="370">
        <f>IFERROR(IF(SUMPRODUCT(US_CH4!C211:AC211/SUM(US_CH4!C211:AC211),US_CH4!C$6:AC$6)&gt;3.5,4,IF(SUMPRODUCT(US_CH4!C211:AC211/SUM(US_CH4!C211:AC211),US_CH4!C$6:AC$6)&gt;2.5,3,2)),"")</f>
        <v>4</v>
      </c>
      <c r="BA208" s="223">
        <f>IFERROR(IF(SUMPRODUCT(US_N2O!C211:AA211/SUM(US_N2O!C211:AA211),US_N2O!C$6:AA$6)&gt;3.5,4,IF(SUMPRODUCT(US_N2O!C211:AA211/SUM(US_N2O!C211:AA211),US_N2O!C$6:AA$6)&gt;2.5,3,2)),"")</f>
        <v>4</v>
      </c>
      <c r="BB208" s="223" t="str">
        <f>IFERROR(IF(SUMPRODUCT(US_Others!U213:V213/SUM(US_Others!U213:V213),US_Others!U$8:V$8)&gt;3.5,4,IF(SUMPRODUCT(US_Others!U213:V213/SUM(US_Others!U213:V213),US_Others!U$8:V$8)&gt;2.5,3,2)),"")</f>
        <v/>
      </c>
      <c r="BC208" s="223">
        <f>IFERROR(IF((US_Others!C213*US_Others!C$8/SUM(US_Others!C213,US_Others!H213,US_Others!N213)+ US_Others!H213*US_Others!H$8/SUM(US_Others!C213,US_Others!H213,US_Others!N213)+US_Others!N213*US_Others!N$8/SUM(US_Others!C213,US_Others!H213,US_Others!N213))&gt;3.5,4,IF((US_Others!C213*US_Others!C$8/SUM(US_Others!C213,US_Others!H213,US_Others!N213)+ US_Others!H213*US_Others!H$8/SUM(US_Others!C213,US_Others!H213,US_Others!N213)+US_Others!N213*US_Others!N$8/SUM(US_Others!C213,US_Others!H213,US_Others!N213))&gt;2.5,3,2)),"")</f>
        <v>4</v>
      </c>
      <c r="BD208" s="223">
        <f>IFERROR(IF((US_Others!D213*US_Others!D$8/SUM(US_Others!D213,US_Others!I213,US_Others!O213)+US_Others!I213*US_Others!I$8/SUM(US_Others!D213,US_Others!I213,US_Others!O213)+US_Others!O213*US_Others!O$8/SUM(US_Others!D213,US_Others!I213,US_Others!O213))&gt;3.5,4,IF((US_Others!D213*US_Others!D$8/SUM(US_Others!D213,US_Others!I213,US_Others!O213)+US_Others!I213*US_Others!I$8/SUM(US_Others!D213,US_Others!I213,US_Others!O213)+US_Others!O213*US_Others!O$8/SUM(US_Others!D213,US_Others!I213,US_Others!O213))&gt;2.5,3,2)),"")</f>
        <v>4</v>
      </c>
      <c r="BE208" s="223">
        <f>IFERROR(IF((US_Others!E213*US_Others!E$8/SUM(US_Others!E213,US_Others!J213,US_Others!P213,US_Others!W213)+US_Others!J213*US_Others!J$8/SUM(US_Others!E213,US_Others!J213,US_Others!P213,US_Others!W213)+US_Others!P213*US_Others!P$8/SUM(US_Others!E213,US_Others!J213,US_Others!P213,US_Others!W213)+US_Others!W213*US_Others!W$8/SUM(US_Others!E213,US_Others!J213,US_Others!P213,US_Others!W213))&gt;3.5,4,IF((US_Others!E213*US_Others!E$8/SUM(US_Others!E213,US_Others!J213,US_Others!P213,US_Others!W213)+US_Others!J213*US_Others!J$8/SUM(US_Others!E213,US_Others!J213,US_Others!P213,US_Others!W213)+US_Others!P213*US_Others!P$8/SUM(US_Others!E213,US_Others!J213,US_Others!P213,US_Others!W213)+US_Others!W213*US_Others!W$8/SUM(US_Others!E213,US_Others!J213,US_Others!P213,US_Others!W213))&gt;2.5,3,2)),"")</f>
        <v>4</v>
      </c>
      <c r="BF208" s="223">
        <f>IFERROR(IF((US_Others!F213*US_Others!F$8/SUM(US_Others!F213,US_Others!K213,US_Others!Q213)+US_Others!K213*US_Others!K$8/SUM(US_Others!F213,US_Others!K213,US_Others!Q213)+US_Others!Q213*US_Others!Q$8/SUM(US_Others!F213,US_Others!K213,US_Others!Q213))&gt;3.5,4,IF((US_Others!F213*US_Others!F$8/SUM(US_Others!F213,US_Others!K213,US_Others!Q213)+US_Others!K213*US_Others!K$8/SUM(US_Others!F213,US_Others!K213,US_Others!Q213)+US_Others!Q213*US_Others!Q$8/SUM(US_Others!F213,US_Others!K213,US_Others!Q213))&gt;2.5,3,2)),"")</f>
        <v>4</v>
      </c>
      <c r="BG208" s="223">
        <f>IFERROR(IF((US_Others!G213*US_Others!G$8/SUM(US_Others!G213,US_Others!L213,US_Others!R213)+US_Others!L213*US_Others!L$8/SUM(US_Others!G213,US_Others!L213,US_Others!R213)+US_Others!R213*US_Others!R$8/SUM(US_Others!G213,US_Others!L213,US_Others!R213))&gt;3.5,4,IF((US_Others!G213*US_Others!G$8/SUM(US_Others!G213,US_Others!L213,US_Others!R213)+US_Others!L213*US_Others!L$8/SUM(US_Others!G213,US_Others!L213,US_Others!R213)+US_Others!R213*US_Others!R$8/SUM(US_Others!G213,US_Others!L213,US_Others!R213))&gt;2.5,3,2)),"")</f>
        <v>4</v>
      </c>
      <c r="BH208" s="219" t="str">
        <f>IFERROR(IF((US_Others!Z213*US_Others!Z$8/SUM(US_Others!Z213,US_Others!AB213)+US_Others!AB213*US_Others!AB$8/SUM(US_Others!Z213,US_Others!AB213))&gt;3.5,4,IF((US_Others!Z213*US_Others!Z$8/SUM(US_Others!Z213,US_Others!AB213)+US_Others!AB213*US_Others!AB$8/SUM(US_Others!Z213,US_Others!AB213))&gt;2.5,3,2)),"")</f>
        <v/>
      </c>
      <c r="BI208" s="219" t="str">
        <f>IFERROR(IF((US_Others!AA213*US_Others!AA$8/SUM(US_Others!AA213,US_Others!AC213)+US_Others!AC213*US_Others!AC$8/SUM(US_Others!AA213,US_Others!AC213))&gt;3.5,4,IF((US_Others!AA213*US_Others!AA$8/SUM(US_Others!AA213,US_Others!AC213)+US_Others!AC213*US_Others!AC$8/SUM(US_Others!AA213,US_Others!AC213))&gt;2.5,3,2)),"")</f>
        <v/>
      </c>
      <c r="BJ208" s="219" t="str">
        <f>IFERROR(US_Others!AD213*US_Others!AD$8/US_Others!AD213,"")</f>
        <v/>
      </c>
      <c r="BK208" s="74" t="str">
        <f>IFERROR(US_Others!AE213*US_Others!AE$8/US_Others!AE213,"")</f>
        <v/>
      </c>
      <c r="BL208" s="219" t="str">
        <f>IFERROR(IF(SUMPRODUCT(US_Others!AG213:AI213/SUM(US_Others!AG213:AI213),US_Others!AG$8:AI$8)&gt;3.5,4,IF(SUMPRODUCT(US_Others!AG213:AI213/SUM(US_Others!AG213:AI213),US_Others!AG$8:AI$8)&gt;2.5,3,2)),"")</f>
        <v/>
      </c>
      <c r="BM208" s="219" t="str">
        <f>IFERROR(US_Others!AL213*US_Others!AL$8/US_Others!AL213,"")</f>
        <v/>
      </c>
    </row>
    <row r="209" spans="1:65">
      <c r="A209" s="200" t="s">
        <v>345</v>
      </c>
      <c r="B209" s="332" t="s">
        <v>346</v>
      </c>
      <c r="C209" s="333">
        <f>SUM(US_CO2!C212:AX212)</f>
        <v>1.4217225485573279</v>
      </c>
      <c r="D209" s="333">
        <f>SUM(US_CH4!C212:AC212)</f>
        <v>7.5399336649738951E-4</v>
      </c>
      <c r="E209" s="333">
        <f>SUM(US_N2O!C212:AA212)</f>
        <v>8.5827315762868192E-4</v>
      </c>
      <c r="F209" s="332">
        <f>US_Others!V214+US_Others!U214</f>
        <v>0</v>
      </c>
      <c r="G209" s="332">
        <f>US_Others!C214+US_Others!H214+US_Others!N214</f>
        <v>8.7191402183843547E-5</v>
      </c>
      <c r="H209" s="332">
        <f>US_Others!D214+US_Others!I214+US_Others!O214</f>
        <v>1.4299389958150343E-3</v>
      </c>
      <c r="I209" s="332">
        <f>US_Others!E214+US_Others!J214+US_Others!P214+US_Others!W214</f>
        <v>6.6091082855353417E-3</v>
      </c>
      <c r="J209" s="332">
        <f>US_Others!F214+US_Others!K214+US_Others!Q214</f>
        <v>1.1422073686083506E-3</v>
      </c>
      <c r="K209" s="332">
        <f>US_Others!G214+US_Others!L214+US_Others!R214</f>
        <v>1.1334882283899663E-4</v>
      </c>
      <c r="L209" s="332">
        <f>US_Others!Z214+US_Others!AB214</f>
        <v>0</v>
      </c>
      <c r="M209" s="332">
        <f>US_Others!AA214+US_Others!AC214</f>
        <v>0</v>
      </c>
      <c r="N209" s="332">
        <f>US_Others!AD214</f>
        <v>0</v>
      </c>
      <c r="O209" s="332">
        <f>US_Others!AE214</f>
        <v>0</v>
      </c>
      <c r="P209" s="332">
        <f>SUM(US_Others!AG214:AI214)</f>
        <v>0</v>
      </c>
      <c r="Q209" s="332">
        <f>US_Others!AL214</f>
        <v>0</v>
      </c>
      <c r="R209" s="332"/>
      <c r="S209" s="334">
        <f t="shared" si="3"/>
        <v>1421.7225485573279</v>
      </c>
      <c r="T209" s="334">
        <f>D209*1000/Spec!I$6</f>
        <v>3.015973465989558E-2</v>
      </c>
      <c r="U209" s="334">
        <f>E209*1000/Spec!I$7</f>
        <v>2.8801112672103423E-3</v>
      </c>
      <c r="V209" s="334">
        <f>F209*1000/Spec!I$8</f>
        <v>0</v>
      </c>
      <c r="W209" s="334">
        <f>G209*1000/Spec!I$9</f>
        <v>1.2917244767976822E-4</v>
      </c>
      <c r="X209" s="334">
        <f>H209*1000/Spec!I$10</f>
        <v>4.0855399880429554E-4</v>
      </c>
      <c r="Y209" s="334">
        <f>I209*1000/Spec!I$11</f>
        <v>4.6217540458289106E-3</v>
      </c>
      <c r="Z209" s="334">
        <f>J209*1000/Spec!I$12</f>
        <v>2.5552737552759521E-4</v>
      </c>
      <c r="AA209" s="334">
        <f>K209*1000/Spec!I$15</f>
        <v>1.1554416191538903E-5</v>
      </c>
      <c r="AB209" s="334">
        <f>L209*1000/Spec!I$17</f>
        <v>0</v>
      </c>
      <c r="AC209" s="334">
        <f>M209*1000/Spec!I$18</f>
        <v>0</v>
      </c>
      <c r="AD209" s="335">
        <f>N209*1000/Spec!I$25</f>
        <v>0</v>
      </c>
      <c r="AE209" s="335">
        <f>O209*1000/Spec!I$26</f>
        <v>0</v>
      </c>
      <c r="AF209" s="334">
        <f>P209*1000/Spec!I$21</f>
        <v>0</v>
      </c>
      <c r="AG209" s="334">
        <f>Q209*1000/Spec!I$22</f>
        <v>0</v>
      </c>
      <c r="AI209" s="200">
        <f>S209/'2007output'!$C207</f>
        <v>4.2274168135271857E-2</v>
      </c>
      <c r="AJ209" s="200">
        <f>T209/'2007output'!$C207</f>
        <v>8.96783760812809E-7</v>
      </c>
      <c r="AK209" s="200">
        <f>U209/'2007output'!$C207</f>
        <v>8.5638585448257333E-8</v>
      </c>
      <c r="AL209" s="200">
        <f>V209/'2007output'!$C207</f>
        <v>0</v>
      </c>
      <c r="AM209" s="200">
        <f>W209/'2007output'!$C207</f>
        <v>3.8408744218063164E-9</v>
      </c>
      <c r="AN209" s="200">
        <f>X209/'2007output'!$C207</f>
        <v>1.2148137099827407E-8</v>
      </c>
      <c r="AO209" s="200">
        <f>Y209/'2007output'!$C207</f>
        <v>1.3742541244176237E-7</v>
      </c>
      <c r="AP209" s="200">
        <f>Z209/'2007output'!$C207</f>
        <v>7.5979713813920249E-9</v>
      </c>
      <c r="AQ209" s="200">
        <f>AA209/'2007output'!$C207</f>
        <v>3.4356445516157422E-10</v>
      </c>
      <c r="AR209" s="200">
        <f>AB209/'2007output'!$C207</f>
        <v>0</v>
      </c>
      <c r="AS209" s="200">
        <f>AC209/'2007output'!$C207</f>
        <v>0</v>
      </c>
      <c r="AT209" s="200">
        <f>AD209/'2007output'!$C207</f>
        <v>0</v>
      </c>
      <c r="AU209" s="200">
        <f>AE209/'2007output'!$C207</f>
        <v>0</v>
      </c>
      <c r="AV209" s="200">
        <f>AF209/'2007output'!$C207</f>
        <v>0</v>
      </c>
      <c r="AW209" s="200">
        <f>AG209/'2007output'!$C207</f>
        <v>0</v>
      </c>
      <c r="AY209" s="370">
        <f>IFERROR(IF(SUMPRODUCT(US_CO2!C212:AX212/SUM(US_CO2!C212:AX212),US_CO2!C$6:AX$6)&gt;3.5,4,IF(SUMPRODUCT(US_CO2!C212:AX212/SUM(US_CO2!C212:AX212),US_CO2!C$6:AX$6)&gt;2.5,3,2)),"")</f>
        <v>4</v>
      </c>
      <c r="AZ209" s="370">
        <f>IFERROR(IF(SUMPRODUCT(US_CH4!C212:AC212/SUM(US_CH4!C212:AC212),US_CH4!C$6:AC$6)&gt;3.5,4,IF(SUMPRODUCT(US_CH4!C212:AC212/SUM(US_CH4!C212:AC212),US_CH4!C$6:AC$6)&gt;2.5,3,2)),"")</f>
        <v>4</v>
      </c>
      <c r="BA209" s="223">
        <f>IFERROR(IF(SUMPRODUCT(US_N2O!C212:AA212/SUM(US_N2O!C212:AA212),US_N2O!C$6:AA$6)&gt;3.5,4,IF(SUMPRODUCT(US_N2O!C212:AA212/SUM(US_N2O!C212:AA212),US_N2O!C$6:AA$6)&gt;2.5,3,2)),"")</f>
        <v>4</v>
      </c>
      <c r="BB209" s="223" t="str">
        <f>IFERROR(IF(SUMPRODUCT(US_Others!U214:V214/SUM(US_Others!U214:V214),US_Others!U$8:V$8)&gt;3.5,4,IF(SUMPRODUCT(US_Others!U214:V214/SUM(US_Others!U214:V214),US_Others!U$8:V$8)&gt;2.5,3,2)),"")</f>
        <v/>
      </c>
      <c r="BC209" s="223">
        <f>IFERROR(IF((US_Others!C214*US_Others!C$8/SUM(US_Others!C214,US_Others!H214,US_Others!N214)+ US_Others!H214*US_Others!H$8/SUM(US_Others!C214,US_Others!H214,US_Others!N214)+US_Others!N214*US_Others!N$8/SUM(US_Others!C214,US_Others!H214,US_Others!N214))&gt;3.5,4,IF((US_Others!C214*US_Others!C$8/SUM(US_Others!C214,US_Others!H214,US_Others!N214)+ US_Others!H214*US_Others!H$8/SUM(US_Others!C214,US_Others!H214,US_Others!N214)+US_Others!N214*US_Others!N$8/SUM(US_Others!C214,US_Others!H214,US_Others!N214))&gt;2.5,3,2)),"")</f>
        <v>4</v>
      </c>
      <c r="BD209" s="223">
        <f>IFERROR(IF((US_Others!D214*US_Others!D$8/SUM(US_Others!D214,US_Others!I214,US_Others!O214)+US_Others!I214*US_Others!I$8/SUM(US_Others!D214,US_Others!I214,US_Others!O214)+US_Others!O214*US_Others!O$8/SUM(US_Others!D214,US_Others!I214,US_Others!O214))&gt;3.5,4,IF((US_Others!D214*US_Others!D$8/SUM(US_Others!D214,US_Others!I214,US_Others!O214)+US_Others!I214*US_Others!I$8/SUM(US_Others!D214,US_Others!I214,US_Others!O214)+US_Others!O214*US_Others!O$8/SUM(US_Others!D214,US_Others!I214,US_Others!O214))&gt;2.5,3,2)),"")</f>
        <v>4</v>
      </c>
      <c r="BE209" s="223">
        <f>IFERROR(IF((US_Others!E214*US_Others!E$8/SUM(US_Others!E214,US_Others!J214,US_Others!P214,US_Others!W214)+US_Others!J214*US_Others!J$8/SUM(US_Others!E214,US_Others!J214,US_Others!P214,US_Others!W214)+US_Others!P214*US_Others!P$8/SUM(US_Others!E214,US_Others!J214,US_Others!P214,US_Others!W214)+US_Others!W214*US_Others!W$8/SUM(US_Others!E214,US_Others!J214,US_Others!P214,US_Others!W214))&gt;3.5,4,IF((US_Others!E214*US_Others!E$8/SUM(US_Others!E214,US_Others!J214,US_Others!P214,US_Others!W214)+US_Others!J214*US_Others!J$8/SUM(US_Others!E214,US_Others!J214,US_Others!P214,US_Others!W214)+US_Others!P214*US_Others!P$8/SUM(US_Others!E214,US_Others!J214,US_Others!P214,US_Others!W214)+US_Others!W214*US_Others!W$8/SUM(US_Others!E214,US_Others!J214,US_Others!P214,US_Others!W214))&gt;2.5,3,2)),"")</f>
        <v>4</v>
      </c>
      <c r="BF209" s="223">
        <f>IFERROR(IF((US_Others!F214*US_Others!F$8/SUM(US_Others!F214,US_Others!K214,US_Others!Q214)+US_Others!K214*US_Others!K$8/SUM(US_Others!F214,US_Others!K214,US_Others!Q214)+US_Others!Q214*US_Others!Q$8/SUM(US_Others!F214,US_Others!K214,US_Others!Q214))&gt;3.5,4,IF((US_Others!F214*US_Others!F$8/SUM(US_Others!F214,US_Others!K214,US_Others!Q214)+US_Others!K214*US_Others!K$8/SUM(US_Others!F214,US_Others!K214,US_Others!Q214)+US_Others!Q214*US_Others!Q$8/SUM(US_Others!F214,US_Others!K214,US_Others!Q214))&gt;2.5,3,2)),"")</f>
        <v>4</v>
      </c>
      <c r="BG209" s="223">
        <f>IFERROR(IF((US_Others!G214*US_Others!G$8/SUM(US_Others!G214,US_Others!L214,US_Others!R214)+US_Others!L214*US_Others!L$8/SUM(US_Others!G214,US_Others!L214,US_Others!R214)+US_Others!R214*US_Others!R$8/SUM(US_Others!G214,US_Others!L214,US_Others!R214))&gt;3.5,4,IF((US_Others!G214*US_Others!G$8/SUM(US_Others!G214,US_Others!L214,US_Others!R214)+US_Others!L214*US_Others!L$8/SUM(US_Others!G214,US_Others!L214,US_Others!R214)+US_Others!R214*US_Others!R$8/SUM(US_Others!G214,US_Others!L214,US_Others!R214))&gt;2.5,3,2)),"")</f>
        <v>4</v>
      </c>
      <c r="BH209" s="219" t="str">
        <f>IFERROR(IF((US_Others!Z214*US_Others!Z$8/SUM(US_Others!Z214,US_Others!AB214)+US_Others!AB214*US_Others!AB$8/SUM(US_Others!Z214,US_Others!AB214))&gt;3.5,4,IF((US_Others!Z214*US_Others!Z$8/SUM(US_Others!Z214,US_Others!AB214)+US_Others!AB214*US_Others!AB$8/SUM(US_Others!Z214,US_Others!AB214))&gt;2.5,3,2)),"")</f>
        <v/>
      </c>
      <c r="BI209" s="219" t="str">
        <f>IFERROR(IF((US_Others!AA214*US_Others!AA$8/SUM(US_Others!AA214,US_Others!AC214)+US_Others!AC214*US_Others!AC$8/SUM(US_Others!AA214,US_Others!AC214))&gt;3.5,4,IF((US_Others!AA214*US_Others!AA$8/SUM(US_Others!AA214,US_Others!AC214)+US_Others!AC214*US_Others!AC$8/SUM(US_Others!AA214,US_Others!AC214))&gt;2.5,3,2)),"")</f>
        <v/>
      </c>
      <c r="BJ209" s="219" t="str">
        <f>IFERROR(US_Others!AD214*US_Others!AD$8/US_Others!AD214,"")</f>
        <v/>
      </c>
      <c r="BK209" s="74" t="str">
        <f>IFERROR(US_Others!AE214*US_Others!AE$8/US_Others!AE214,"")</f>
        <v/>
      </c>
      <c r="BL209" s="219" t="str">
        <f>IFERROR(IF(SUMPRODUCT(US_Others!AG214:AI214/SUM(US_Others!AG214:AI214),US_Others!AG$8:AI$8)&gt;3.5,4,IF(SUMPRODUCT(US_Others!AG214:AI214/SUM(US_Others!AG214:AI214),US_Others!AG$8:AI$8)&gt;2.5,3,2)),"")</f>
        <v/>
      </c>
      <c r="BM209" s="219" t="str">
        <f>IFERROR(US_Others!AL214*US_Others!AL$8/US_Others!AL214,"")</f>
        <v/>
      </c>
    </row>
    <row r="210" spans="1:65">
      <c r="A210" s="200" t="s">
        <v>347</v>
      </c>
      <c r="B210" s="332">
        <v>311513</v>
      </c>
      <c r="C210" s="333">
        <f>SUM(US_CO2!C213:AX213)</f>
        <v>1.3827233074632708</v>
      </c>
      <c r="D210" s="333">
        <f>SUM(US_CH4!C213:AC213)</f>
        <v>7.3095868074800471E-4</v>
      </c>
      <c r="E210" s="333">
        <f>SUM(US_N2O!C213:AA213)</f>
        <v>8.2603731383830057E-4</v>
      </c>
      <c r="F210" s="332">
        <f>US_Others!V215+US_Others!U215</f>
        <v>0</v>
      </c>
      <c r="G210" s="332">
        <f>US_Others!C215+US_Others!H215+US_Others!N215</f>
        <v>7.619398113910935E-5</v>
      </c>
      <c r="H210" s="332">
        <f>US_Others!D215+US_Others!I215+US_Others!O215</f>
        <v>1.2495812906813935E-3</v>
      </c>
      <c r="I210" s="332">
        <f>US_Others!E215+US_Others!J215+US_Others!P215+US_Others!W215</f>
        <v>5.7755037703444883E-3</v>
      </c>
      <c r="J210" s="332">
        <f>US_Others!F215+US_Others!K215+US_Others!Q215</f>
        <v>9.9814115292233248E-4</v>
      </c>
      <c r="K210" s="332">
        <f>US_Others!G215+US_Others!L215+US_Others!R215</f>
        <v>9.9052175480842178E-5</v>
      </c>
      <c r="L210" s="332">
        <f>US_Others!Z215+US_Others!AB215</f>
        <v>0</v>
      </c>
      <c r="M210" s="332">
        <f>US_Others!AA215+US_Others!AC215</f>
        <v>0</v>
      </c>
      <c r="N210" s="332">
        <f>US_Others!AD215</f>
        <v>0</v>
      </c>
      <c r="O210" s="332">
        <f>US_Others!AE215</f>
        <v>0</v>
      </c>
      <c r="P210" s="332">
        <f>SUM(US_Others!AG215:AI215)</f>
        <v>0</v>
      </c>
      <c r="Q210" s="332">
        <f>US_Others!AL215</f>
        <v>0</v>
      </c>
      <c r="R210" s="332"/>
      <c r="S210" s="334">
        <f t="shared" si="3"/>
        <v>1382.7233074632707</v>
      </c>
      <c r="T210" s="334">
        <f>D210*1000/Spec!I$6</f>
        <v>2.9238347229920188E-2</v>
      </c>
      <c r="U210" s="334">
        <f>E210*1000/Spec!I$7</f>
        <v>2.7719372947593978E-3</v>
      </c>
      <c r="V210" s="334">
        <f>F210*1000/Spec!I$8</f>
        <v>0</v>
      </c>
      <c r="W210" s="334">
        <f>G210*1000/Spec!I$9</f>
        <v>1.1287997205793977E-4</v>
      </c>
      <c r="X210" s="334">
        <f>H210*1000/Spec!I$10</f>
        <v>3.5702322590896958E-4</v>
      </c>
      <c r="Y210" s="334">
        <f>I210*1000/Spec!I$11</f>
        <v>4.0388138254157258E-3</v>
      </c>
      <c r="Z210" s="334">
        <f>J210*1000/Spec!I$12</f>
        <v>2.2329779707434732E-4</v>
      </c>
      <c r="AA210" s="334">
        <f>K210*1000/Spec!I$15</f>
        <v>1.0097061720779019E-5</v>
      </c>
      <c r="AB210" s="334">
        <f>L210*1000/Spec!I$17</f>
        <v>0</v>
      </c>
      <c r="AC210" s="334">
        <f>M210*1000/Spec!I$18</f>
        <v>0</v>
      </c>
      <c r="AD210" s="335">
        <f>N210*1000/Spec!I$25</f>
        <v>0</v>
      </c>
      <c r="AE210" s="335">
        <f>O210*1000/Spec!I$26</f>
        <v>0</v>
      </c>
      <c r="AF210" s="334">
        <f>P210*1000/Spec!I$21</f>
        <v>0</v>
      </c>
      <c r="AG210" s="334">
        <f>Q210*1000/Spec!I$22</f>
        <v>0</v>
      </c>
      <c r="AI210" s="200">
        <f>S210/'2007output'!$C208</f>
        <v>4.3444977769292445E-2</v>
      </c>
      <c r="AJ210" s="200">
        <f>T210/'2007output'!$C208</f>
        <v>9.1866488295850023E-7</v>
      </c>
      <c r="AK210" s="200">
        <f>U210/'2007output'!$C208</f>
        <v>8.709389181384981E-8</v>
      </c>
      <c r="AL210" s="200">
        <f>V210/'2007output'!$C208</f>
        <v>0</v>
      </c>
      <c r="AM210" s="200">
        <f>W210/'2007output'!$C208</f>
        <v>3.5466733294982176E-9</v>
      </c>
      <c r="AN210" s="200">
        <f>X210/'2007output'!$C208</f>
        <v>1.1217621073584364E-8</v>
      </c>
      <c r="AO210" s="200">
        <f>Y210/'2007output'!$C208</f>
        <v>1.2689897965299041E-7</v>
      </c>
      <c r="AP210" s="200">
        <f>Z210/'2007output'!$C208</f>
        <v>7.0159863346953004E-9</v>
      </c>
      <c r="AQ210" s="200">
        <f>AA210/'2007output'!$C208</f>
        <v>3.1724830240924433E-10</v>
      </c>
      <c r="AR210" s="200">
        <f>AB210/'2007output'!$C208</f>
        <v>0</v>
      </c>
      <c r="AS210" s="200">
        <f>AC210/'2007output'!$C208</f>
        <v>0</v>
      </c>
      <c r="AT210" s="200">
        <f>AD210/'2007output'!$C208</f>
        <v>0</v>
      </c>
      <c r="AU210" s="200">
        <f>AE210/'2007output'!$C208</f>
        <v>0</v>
      </c>
      <c r="AV210" s="200">
        <f>AF210/'2007output'!$C208</f>
        <v>0</v>
      </c>
      <c r="AW210" s="200">
        <f>AG210/'2007output'!$C208</f>
        <v>0</v>
      </c>
      <c r="AY210" s="370">
        <f>IFERROR(IF(SUMPRODUCT(US_CO2!C213:AX213/SUM(US_CO2!C213:AX213),US_CO2!C$6:AX$6)&gt;3.5,4,IF(SUMPRODUCT(US_CO2!C213:AX213/SUM(US_CO2!C213:AX213),US_CO2!C$6:AX$6)&gt;2.5,3,2)),"")</f>
        <v>4</v>
      </c>
      <c r="AZ210" s="370">
        <f>IFERROR(IF(SUMPRODUCT(US_CH4!C213:AC213/SUM(US_CH4!C213:AC213),US_CH4!C$6:AC$6)&gt;3.5,4,IF(SUMPRODUCT(US_CH4!C213:AC213/SUM(US_CH4!C213:AC213),US_CH4!C$6:AC$6)&gt;2.5,3,2)),"")</f>
        <v>4</v>
      </c>
      <c r="BA210" s="223">
        <f>IFERROR(IF(SUMPRODUCT(US_N2O!C213:AA213/SUM(US_N2O!C213:AA213),US_N2O!C$6:AA$6)&gt;3.5,4,IF(SUMPRODUCT(US_N2O!C213:AA213/SUM(US_N2O!C213:AA213),US_N2O!C$6:AA$6)&gt;2.5,3,2)),"")</f>
        <v>4</v>
      </c>
      <c r="BB210" s="223" t="str">
        <f>IFERROR(IF(SUMPRODUCT(US_Others!U215:V215/SUM(US_Others!U215:V215),US_Others!U$8:V$8)&gt;3.5,4,IF(SUMPRODUCT(US_Others!U215:V215/SUM(US_Others!U215:V215),US_Others!U$8:V$8)&gt;2.5,3,2)),"")</f>
        <v/>
      </c>
      <c r="BC210" s="223">
        <f>IFERROR(IF((US_Others!C215*US_Others!C$8/SUM(US_Others!C215,US_Others!H215,US_Others!N215)+ US_Others!H215*US_Others!H$8/SUM(US_Others!C215,US_Others!H215,US_Others!N215)+US_Others!N215*US_Others!N$8/SUM(US_Others!C215,US_Others!H215,US_Others!N215))&gt;3.5,4,IF((US_Others!C215*US_Others!C$8/SUM(US_Others!C215,US_Others!H215,US_Others!N215)+ US_Others!H215*US_Others!H$8/SUM(US_Others!C215,US_Others!H215,US_Others!N215)+US_Others!N215*US_Others!N$8/SUM(US_Others!C215,US_Others!H215,US_Others!N215))&gt;2.5,3,2)),"")</f>
        <v>4</v>
      </c>
      <c r="BD210" s="223">
        <f>IFERROR(IF((US_Others!D215*US_Others!D$8/SUM(US_Others!D215,US_Others!I215,US_Others!O215)+US_Others!I215*US_Others!I$8/SUM(US_Others!D215,US_Others!I215,US_Others!O215)+US_Others!O215*US_Others!O$8/SUM(US_Others!D215,US_Others!I215,US_Others!O215))&gt;3.5,4,IF((US_Others!D215*US_Others!D$8/SUM(US_Others!D215,US_Others!I215,US_Others!O215)+US_Others!I215*US_Others!I$8/SUM(US_Others!D215,US_Others!I215,US_Others!O215)+US_Others!O215*US_Others!O$8/SUM(US_Others!D215,US_Others!I215,US_Others!O215))&gt;2.5,3,2)),"")</f>
        <v>4</v>
      </c>
      <c r="BE210" s="223">
        <f>IFERROR(IF((US_Others!E215*US_Others!E$8/SUM(US_Others!E215,US_Others!J215,US_Others!P215,US_Others!W215)+US_Others!J215*US_Others!J$8/SUM(US_Others!E215,US_Others!J215,US_Others!P215,US_Others!W215)+US_Others!P215*US_Others!P$8/SUM(US_Others!E215,US_Others!J215,US_Others!P215,US_Others!W215)+US_Others!W215*US_Others!W$8/SUM(US_Others!E215,US_Others!J215,US_Others!P215,US_Others!W215))&gt;3.5,4,IF((US_Others!E215*US_Others!E$8/SUM(US_Others!E215,US_Others!J215,US_Others!P215,US_Others!W215)+US_Others!J215*US_Others!J$8/SUM(US_Others!E215,US_Others!J215,US_Others!P215,US_Others!W215)+US_Others!P215*US_Others!P$8/SUM(US_Others!E215,US_Others!J215,US_Others!P215,US_Others!W215)+US_Others!W215*US_Others!W$8/SUM(US_Others!E215,US_Others!J215,US_Others!P215,US_Others!W215))&gt;2.5,3,2)),"")</f>
        <v>4</v>
      </c>
      <c r="BF210" s="223">
        <f>IFERROR(IF((US_Others!F215*US_Others!F$8/SUM(US_Others!F215,US_Others!K215,US_Others!Q215)+US_Others!K215*US_Others!K$8/SUM(US_Others!F215,US_Others!K215,US_Others!Q215)+US_Others!Q215*US_Others!Q$8/SUM(US_Others!F215,US_Others!K215,US_Others!Q215))&gt;3.5,4,IF((US_Others!F215*US_Others!F$8/SUM(US_Others!F215,US_Others!K215,US_Others!Q215)+US_Others!K215*US_Others!K$8/SUM(US_Others!F215,US_Others!K215,US_Others!Q215)+US_Others!Q215*US_Others!Q$8/SUM(US_Others!F215,US_Others!K215,US_Others!Q215))&gt;2.5,3,2)),"")</f>
        <v>4</v>
      </c>
      <c r="BG210" s="223">
        <f>IFERROR(IF((US_Others!G215*US_Others!G$8/SUM(US_Others!G215,US_Others!L215,US_Others!R215)+US_Others!L215*US_Others!L$8/SUM(US_Others!G215,US_Others!L215,US_Others!R215)+US_Others!R215*US_Others!R$8/SUM(US_Others!G215,US_Others!L215,US_Others!R215))&gt;3.5,4,IF((US_Others!G215*US_Others!G$8/SUM(US_Others!G215,US_Others!L215,US_Others!R215)+US_Others!L215*US_Others!L$8/SUM(US_Others!G215,US_Others!L215,US_Others!R215)+US_Others!R215*US_Others!R$8/SUM(US_Others!G215,US_Others!L215,US_Others!R215))&gt;2.5,3,2)),"")</f>
        <v>4</v>
      </c>
      <c r="BH210" s="219" t="str">
        <f>IFERROR(IF((US_Others!Z215*US_Others!Z$8/SUM(US_Others!Z215,US_Others!AB215)+US_Others!AB215*US_Others!AB$8/SUM(US_Others!Z215,US_Others!AB215))&gt;3.5,4,IF((US_Others!Z215*US_Others!Z$8/SUM(US_Others!Z215,US_Others!AB215)+US_Others!AB215*US_Others!AB$8/SUM(US_Others!Z215,US_Others!AB215))&gt;2.5,3,2)),"")</f>
        <v/>
      </c>
      <c r="BI210" s="219" t="str">
        <f>IFERROR(IF((US_Others!AA215*US_Others!AA$8/SUM(US_Others!AA215,US_Others!AC215)+US_Others!AC215*US_Others!AC$8/SUM(US_Others!AA215,US_Others!AC215))&gt;3.5,4,IF((US_Others!AA215*US_Others!AA$8/SUM(US_Others!AA215,US_Others!AC215)+US_Others!AC215*US_Others!AC$8/SUM(US_Others!AA215,US_Others!AC215))&gt;2.5,3,2)),"")</f>
        <v/>
      </c>
      <c r="BJ210" s="219" t="str">
        <f>IFERROR(US_Others!AD215*US_Others!AD$8/US_Others!AD215,"")</f>
        <v/>
      </c>
      <c r="BK210" s="74" t="str">
        <f>IFERROR(US_Others!AE215*US_Others!AE$8/US_Others!AE215,"")</f>
        <v/>
      </c>
      <c r="BL210" s="219" t="str">
        <f>IFERROR(IF(SUMPRODUCT(US_Others!AG215:AI215/SUM(US_Others!AG215:AI215),US_Others!AG$8:AI$8)&gt;3.5,4,IF(SUMPRODUCT(US_Others!AG215:AI215/SUM(US_Others!AG215:AI215),US_Others!AG$8:AI$8)&gt;2.5,3,2)),"")</f>
        <v/>
      </c>
      <c r="BM210" s="219" t="str">
        <f>IFERROR(US_Others!AL215*US_Others!AL$8/US_Others!AL215,"")</f>
        <v/>
      </c>
    </row>
    <row r="211" spans="1:65">
      <c r="A211" s="200" t="s">
        <v>348</v>
      </c>
      <c r="B211" s="332">
        <v>311514</v>
      </c>
      <c r="C211" s="333">
        <f>SUM(US_CO2!C214:AX214)</f>
        <v>1.47690077830962</v>
      </c>
      <c r="D211" s="333">
        <f>SUM(US_CH4!C214:AC214)</f>
        <v>7.7947997860387493E-4</v>
      </c>
      <c r="E211" s="333">
        <f>SUM(US_N2O!C214:AA214)</f>
        <v>8.7762566437450304E-4</v>
      </c>
      <c r="F211" s="332">
        <f>US_Others!V216+US_Others!U216</f>
        <v>0</v>
      </c>
      <c r="G211" s="332">
        <f>US_Others!C216+US_Others!H216+US_Others!N216</f>
        <v>7.7466642763116962E-5</v>
      </c>
      <c r="H211" s="332">
        <f>US_Others!D216+US_Others!I216+US_Others!O216</f>
        <v>1.2704529413151183E-3</v>
      </c>
      <c r="I211" s="332">
        <f>US_Others!E216+US_Others!J216+US_Others!P216+US_Others!W216</f>
        <v>5.8719715214442664E-3</v>
      </c>
      <c r="J211" s="332">
        <f>US_Others!F216+US_Others!K216+US_Others!Q216</f>
        <v>1.0148130201968323E-3</v>
      </c>
      <c r="K211" s="332">
        <f>US_Others!G216+US_Others!L216+US_Others!R216</f>
        <v>1.0070663559205207E-4</v>
      </c>
      <c r="L211" s="332">
        <f>US_Others!Z216+US_Others!AB216</f>
        <v>0</v>
      </c>
      <c r="M211" s="332">
        <f>US_Others!AA216+US_Others!AC216</f>
        <v>0</v>
      </c>
      <c r="N211" s="332">
        <f>US_Others!AD216</f>
        <v>0</v>
      </c>
      <c r="O211" s="332">
        <f>US_Others!AE216</f>
        <v>0</v>
      </c>
      <c r="P211" s="332">
        <f>SUM(US_Others!AG216:AI216)</f>
        <v>0</v>
      </c>
      <c r="Q211" s="332">
        <f>US_Others!AL216</f>
        <v>0</v>
      </c>
      <c r="R211" s="332"/>
      <c r="S211" s="334">
        <f t="shared" si="3"/>
        <v>1476.9007783096199</v>
      </c>
      <c r="T211" s="334">
        <f>D211*1000/Spec!I$6</f>
        <v>3.1179199144154998E-2</v>
      </c>
      <c r="U211" s="334">
        <f>E211*1000/Spec!I$7</f>
        <v>2.9450525650151112E-3</v>
      </c>
      <c r="V211" s="334">
        <f>F211*1000/Spec!I$8</f>
        <v>0</v>
      </c>
      <c r="W211" s="334">
        <f>G211*1000/Spec!I$9</f>
        <v>1.147653966860992E-4</v>
      </c>
      <c r="X211" s="334">
        <f>H211*1000/Spec!I$10</f>
        <v>3.6298655466146241E-4</v>
      </c>
      <c r="Y211" s="334">
        <f>I211*1000/Spec!I$11</f>
        <v>4.1062737912197673E-3</v>
      </c>
      <c r="Z211" s="334">
        <f>J211*1000/Spec!I$12</f>
        <v>2.2702752129683052E-4</v>
      </c>
      <c r="AA211" s="334">
        <f>K211*1000/Spec!I$15</f>
        <v>1.0265712088894197E-5</v>
      </c>
      <c r="AB211" s="334">
        <f>L211*1000/Spec!I$17</f>
        <v>0</v>
      </c>
      <c r="AC211" s="334">
        <f>M211*1000/Spec!I$18</f>
        <v>0</v>
      </c>
      <c r="AD211" s="335">
        <f>N211*1000/Spec!I$25</f>
        <v>0</v>
      </c>
      <c r="AE211" s="335">
        <f>O211*1000/Spec!I$26</f>
        <v>0</v>
      </c>
      <c r="AF211" s="334">
        <f>P211*1000/Spec!I$21</f>
        <v>0</v>
      </c>
      <c r="AG211" s="334">
        <f>Q211*1000/Spec!I$22</f>
        <v>0</v>
      </c>
      <c r="AI211" s="200">
        <f>S211/'2007output'!$C209</f>
        <v>0.11039772599115114</v>
      </c>
      <c r="AJ211" s="200">
        <f>T211/'2007output'!$C209</f>
        <v>2.3306323175478397E-6</v>
      </c>
      <c r="AK211" s="200">
        <f>U211/'2007output'!$C209</f>
        <v>2.2014146845680306E-7</v>
      </c>
      <c r="AL211" s="200">
        <f>V211/'2007output'!$C209</f>
        <v>0</v>
      </c>
      <c r="AM211" s="200">
        <f>W211/'2007output'!$C209</f>
        <v>8.5786662196217066E-9</v>
      </c>
      <c r="AN211" s="200">
        <f>X211/'2007output'!$C209</f>
        <v>2.7133095728917805E-8</v>
      </c>
      <c r="AO211" s="200">
        <f>Y211/'2007output'!$C209</f>
        <v>3.069422777111502E-7</v>
      </c>
      <c r="AP211" s="200">
        <f>Z211/'2007output'!$C209</f>
        <v>1.6970213880761737E-8</v>
      </c>
      <c r="AQ211" s="200">
        <f>AA211/'2007output'!$C209</f>
        <v>7.6735775817717122E-10</v>
      </c>
      <c r="AR211" s="200">
        <f>AB211/'2007output'!$C209</f>
        <v>0</v>
      </c>
      <c r="AS211" s="200">
        <f>AC211/'2007output'!$C209</f>
        <v>0</v>
      </c>
      <c r="AT211" s="200">
        <f>AD211/'2007output'!$C209</f>
        <v>0</v>
      </c>
      <c r="AU211" s="200">
        <f>AE211/'2007output'!$C209</f>
        <v>0</v>
      </c>
      <c r="AV211" s="200">
        <f>AF211/'2007output'!$C209</f>
        <v>0</v>
      </c>
      <c r="AW211" s="200">
        <f>AG211/'2007output'!$C209</f>
        <v>0</v>
      </c>
      <c r="AY211" s="370">
        <f>IFERROR(IF(SUMPRODUCT(US_CO2!C214:AX214/SUM(US_CO2!C214:AX214),US_CO2!C$6:AX$6)&gt;3.5,4,IF(SUMPRODUCT(US_CO2!C214:AX214/SUM(US_CO2!C214:AX214),US_CO2!C$6:AX$6)&gt;2.5,3,2)),"")</f>
        <v>4</v>
      </c>
      <c r="AZ211" s="370">
        <f>IFERROR(IF(SUMPRODUCT(US_CH4!C214:AC214/SUM(US_CH4!C214:AC214),US_CH4!C$6:AC$6)&gt;3.5,4,IF(SUMPRODUCT(US_CH4!C214:AC214/SUM(US_CH4!C214:AC214),US_CH4!C$6:AC$6)&gt;2.5,3,2)),"")</f>
        <v>4</v>
      </c>
      <c r="BA211" s="223">
        <f>IFERROR(IF(SUMPRODUCT(US_N2O!C214:AA214/SUM(US_N2O!C214:AA214),US_N2O!C$6:AA$6)&gt;3.5,4,IF(SUMPRODUCT(US_N2O!C214:AA214/SUM(US_N2O!C214:AA214),US_N2O!C$6:AA$6)&gt;2.5,3,2)),"")</f>
        <v>4</v>
      </c>
      <c r="BB211" s="223" t="str">
        <f>IFERROR(IF(SUMPRODUCT(US_Others!U216:V216/SUM(US_Others!U216:V216),US_Others!U$8:V$8)&gt;3.5,4,IF(SUMPRODUCT(US_Others!U216:V216/SUM(US_Others!U216:V216),US_Others!U$8:V$8)&gt;2.5,3,2)),"")</f>
        <v/>
      </c>
      <c r="BC211" s="223">
        <f>IFERROR(IF((US_Others!C216*US_Others!C$8/SUM(US_Others!C216,US_Others!H216,US_Others!N216)+ US_Others!H216*US_Others!H$8/SUM(US_Others!C216,US_Others!H216,US_Others!N216)+US_Others!N216*US_Others!N$8/SUM(US_Others!C216,US_Others!H216,US_Others!N216))&gt;3.5,4,IF((US_Others!C216*US_Others!C$8/SUM(US_Others!C216,US_Others!H216,US_Others!N216)+ US_Others!H216*US_Others!H$8/SUM(US_Others!C216,US_Others!H216,US_Others!N216)+US_Others!N216*US_Others!N$8/SUM(US_Others!C216,US_Others!H216,US_Others!N216))&gt;2.5,3,2)),"")</f>
        <v>4</v>
      </c>
      <c r="BD211" s="223">
        <f>IFERROR(IF((US_Others!D216*US_Others!D$8/SUM(US_Others!D216,US_Others!I216,US_Others!O216)+US_Others!I216*US_Others!I$8/SUM(US_Others!D216,US_Others!I216,US_Others!O216)+US_Others!O216*US_Others!O$8/SUM(US_Others!D216,US_Others!I216,US_Others!O216))&gt;3.5,4,IF((US_Others!D216*US_Others!D$8/SUM(US_Others!D216,US_Others!I216,US_Others!O216)+US_Others!I216*US_Others!I$8/SUM(US_Others!D216,US_Others!I216,US_Others!O216)+US_Others!O216*US_Others!O$8/SUM(US_Others!D216,US_Others!I216,US_Others!O216))&gt;2.5,3,2)),"")</f>
        <v>4</v>
      </c>
      <c r="BE211" s="223">
        <f>IFERROR(IF((US_Others!E216*US_Others!E$8/SUM(US_Others!E216,US_Others!J216,US_Others!P216,US_Others!W216)+US_Others!J216*US_Others!J$8/SUM(US_Others!E216,US_Others!J216,US_Others!P216,US_Others!W216)+US_Others!P216*US_Others!P$8/SUM(US_Others!E216,US_Others!J216,US_Others!P216,US_Others!W216)+US_Others!W216*US_Others!W$8/SUM(US_Others!E216,US_Others!J216,US_Others!P216,US_Others!W216))&gt;3.5,4,IF((US_Others!E216*US_Others!E$8/SUM(US_Others!E216,US_Others!J216,US_Others!P216,US_Others!W216)+US_Others!J216*US_Others!J$8/SUM(US_Others!E216,US_Others!J216,US_Others!P216,US_Others!W216)+US_Others!P216*US_Others!P$8/SUM(US_Others!E216,US_Others!J216,US_Others!P216,US_Others!W216)+US_Others!W216*US_Others!W$8/SUM(US_Others!E216,US_Others!J216,US_Others!P216,US_Others!W216))&gt;2.5,3,2)),"")</f>
        <v>4</v>
      </c>
      <c r="BF211" s="223">
        <f>IFERROR(IF((US_Others!F216*US_Others!F$8/SUM(US_Others!F216,US_Others!K216,US_Others!Q216)+US_Others!K216*US_Others!K$8/SUM(US_Others!F216,US_Others!K216,US_Others!Q216)+US_Others!Q216*US_Others!Q$8/SUM(US_Others!F216,US_Others!K216,US_Others!Q216))&gt;3.5,4,IF((US_Others!F216*US_Others!F$8/SUM(US_Others!F216,US_Others!K216,US_Others!Q216)+US_Others!K216*US_Others!K$8/SUM(US_Others!F216,US_Others!K216,US_Others!Q216)+US_Others!Q216*US_Others!Q$8/SUM(US_Others!F216,US_Others!K216,US_Others!Q216))&gt;2.5,3,2)),"")</f>
        <v>4</v>
      </c>
      <c r="BG211" s="223">
        <f>IFERROR(IF((US_Others!G216*US_Others!G$8/SUM(US_Others!G216,US_Others!L216,US_Others!R216)+US_Others!L216*US_Others!L$8/SUM(US_Others!G216,US_Others!L216,US_Others!R216)+US_Others!R216*US_Others!R$8/SUM(US_Others!G216,US_Others!L216,US_Others!R216))&gt;3.5,4,IF((US_Others!G216*US_Others!G$8/SUM(US_Others!G216,US_Others!L216,US_Others!R216)+US_Others!L216*US_Others!L$8/SUM(US_Others!G216,US_Others!L216,US_Others!R216)+US_Others!R216*US_Others!R$8/SUM(US_Others!G216,US_Others!L216,US_Others!R216))&gt;2.5,3,2)),"")</f>
        <v>4</v>
      </c>
      <c r="BH211" s="219" t="str">
        <f>IFERROR(IF((US_Others!Z216*US_Others!Z$8/SUM(US_Others!Z216,US_Others!AB216)+US_Others!AB216*US_Others!AB$8/SUM(US_Others!Z216,US_Others!AB216))&gt;3.5,4,IF((US_Others!Z216*US_Others!Z$8/SUM(US_Others!Z216,US_Others!AB216)+US_Others!AB216*US_Others!AB$8/SUM(US_Others!Z216,US_Others!AB216))&gt;2.5,3,2)),"")</f>
        <v/>
      </c>
      <c r="BI211" s="219" t="str">
        <f>IFERROR(IF((US_Others!AA216*US_Others!AA$8/SUM(US_Others!AA216,US_Others!AC216)+US_Others!AC216*US_Others!AC$8/SUM(US_Others!AA216,US_Others!AC216))&gt;3.5,4,IF((US_Others!AA216*US_Others!AA$8/SUM(US_Others!AA216,US_Others!AC216)+US_Others!AC216*US_Others!AC$8/SUM(US_Others!AA216,US_Others!AC216))&gt;2.5,3,2)),"")</f>
        <v/>
      </c>
      <c r="BJ211" s="219" t="str">
        <f>IFERROR(US_Others!AD216*US_Others!AD$8/US_Others!AD216,"")</f>
        <v/>
      </c>
      <c r="BK211" s="74" t="str">
        <f>IFERROR(US_Others!AE216*US_Others!AE$8/US_Others!AE216,"")</f>
        <v/>
      </c>
      <c r="BL211" s="219" t="str">
        <f>IFERROR(IF(SUMPRODUCT(US_Others!AG216:AI216/SUM(US_Others!AG216:AI216),US_Others!AG$8:AI$8)&gt;3.5,4,IF(SUMPRODUCT(US_Others!AG216:AI216/SUM(US_Others!AG216:AI216),US_Others!AG$8:AI$8)&gt;2.5,3,2)),"")</f>
        <v/>
      </c>
      <c r="BM211" s="219" t="str">
        <f>IFERROR(US_Others!AL216*US_Others!AL$8/US_Others!AL216,"")</f>
        <v/>
      </c>
    </row>
    <row r="212" spans="1:65">
      <c r="A212" s="200" t="s">
        <v>349</v>
      </c>
      <c r="B212" s="332">
        <v>311520</v>
      </c>
      <c r="C212" s="333">
        <f>SUM(US_CO2!C215:AX215)</f>
        <v>0.26455060427221971</v>
      </c>
      <c r="D212" s="333">
        <f>SUM(US_CH4!C215:AC215)</f>
        <v>1.4106726542362303E-4</v>
      </c>
      <c r="E212" s="333">
        <f>SUM(US_N2O!C215:AA215)</f>
        <v>1.6253663418594791E-4</v>
      </c>
      <c r="F212" s="332">
        <f>US_Others!V217+US_Others!U217</f>
        <v>0</v>
      </c>
      <c r="G212" s="332">
        <f>US_Others!C217+US_Others!H217+US_Others!N217</f>
        <v>2.0985161353855261E-4</v>
      </c>
      <c r="H212" s="332">
        <f>US_Others!D217+US_Others!I217+US_Others!O217</f>
        <v>3.4415664620322632E-3</v>
      </c>
      <c r="I212" s="332">
        <f>US_Others!E217+US_Others!J217+US_Others!P217+US_Others!W217</f>
        <v>1.590675230622229E-2</v>
      </c>
      <c r="J212" s="332">
        <f>US_Others!F217+US_Others!K217+US_Others!Q217</f>
        <v>2.749056137355039E-3</v>
      </c>
      <c r="K212" s="332">
        <f>US_Others!G217+US_Others!L217+US_Others!R217</f>
        <v>2.7280709760011849E-4</v>
      </c>
      <c r="L212" s="332">
        <f>US_Others!Z217+US_Others!AB217</f>
        <v>0</v>
      </c>
      <c r="M212" s="332">
        <f>US_Others!AA217+US_Others!AC217</f>
        <v>0</v>
      </c>
      <c r="N212" s="332">
        <f>US_Others!AD217</f>
        <v>0</v>
      </c>
      <c r="O212" s="332">
        <f>US_Others!AE217</f>
        <v>0</v>
      </c>
      <c r="P212" s="332">
        <f>SUM(US_Others!AG217:AI217)</f>
        <v>0</v>
      </c>
      <c r="Q212" s="332">
        <f>US_Others!AL217</f>
        <v>0</v>
      </c>
      <c r="R212" s="332"/>
      <c r="S212" s="334">
        <f t="shared" si="3"/>
        <v>264.55060427221969</v>
      </c>
      <c r="T212" s="334">
        <f>D212*1000/Spec!I$6</f>
        <v>5.6426906169449211E-3</v>
      </c>
      <c r="U212" s="334">
        <f>E212*1000/Spec!I$7</f>
        <v>5.4542494693271115E-4</v>
      </c>
      <c r="V212" s="334">
        <f>F212*1000/Spec!I$8</f>
        <v>0</v>
      </c>
      <c r="W212" s="334">
        <f>G212*1000/Spec!I$9</f>
        <v>3.1089127931637422E-4</v>
      </c>
      <c r="X212" s="334">
        <f>H212*1000/Spec!I$10</f>
        <v>9.8330470343778952E-4</v>
      </c>
      <c r="Y212" s="334">
        <f>I212*1000/Spec!I$11</f>
        <v>1.112360301134426E-2</v>
      </c>
      <c r="Z212" s="334">
        <f>J212*1000/Spec!I$12</f>
        <v>6.1500137301007585E-4</v>
      </c>
      <c r="AA212" s="334">
        <f>K212*1000/Spec!I$15</f>
        <v>2.7809082324171102E-5</v>
      </c>
      <c r="AB212" s="334">
        <f>L212*1000/Spec!I$17</f>
        <v>0</v>
      </c>
      <c r="AC212" s="334">
        <f>M212*1000/Spec!I$18</f>
        <v>0</v>
      </c>
      <c r="AD212" s="335">
        <f>N212*1000/Spec!I$25</f>
        <v>0</v>
      </c>
      <c r="AE212" s="335">
        <f>O212*1000/Spec!I$26</f>
        <v>0</v>
      </c>
      <c r="AF212" s="334">
        <f>P212*1000/Spec!I$21</f>
        <v>0</v>
      </c>
      <c r="AG212" s="334">
        <f>Q212*1000/Spec!I$22</f>
        <v>0</v>
      </c>
      <c r="AI212" s="200">
        <f>S212/'2007output'!$C210</f>
        <v>3.0999602094237133E-2</v>
      </c>
      <c r="AJ212" s="200">
        <f>T212/'2007output'!$C210</f>
        <v>6.6120115033336311E-7</v>
      </c>
      <c r="AK212" s="200">
        <f>U212/'2007output'!$C210</f>
        <v>6.3911992844236131E-8</v>
      </c>
      <c r="AL212" s="200">
        <f>V212/'2007output'!$C210</f>
        <v>0</v>
      </c>
      <c r="AM212" s="200">
        <f>W212/'2007output'!$C210</f>
        <v>3.642972572256553E-8</v>
      </c>
      <c r="AN212" s="200">
        <f>X212/'2007output'!$C210</f>
        <v>1.15222018213943E-7</v>
      </c>
      <c r="AO212" s="200">
        <f>Y212/'2007output'!$C210</f>
        <v>1.3034453962203258E-6</v>
      </c>
      <c r="AP212" s="200">
        <f>Z212/'2007output'!$C210</f>
        <v>7.2064843333732811E-8</v>
      </c>
      <c r="AQ212" s="200">
        <f>AA212/'2007output'!$C210</f>
        <v>3.2586222550001289E-9</v>
      </c>
      <c r="AR212" s="200">
        <f>AB212/'2007output'!$C210</f>
        <v>0</v>
      </c>
      <c r="AS212" s="200">
        <f>AC212/'2007output'!$C210</f>
        <v>0</v>
      </c>
      <c r="AT212" s="200">
        <f>AD212/'2007output'!$C210</f>
        <v>0</v>
      </c>
      <c r="AU212" s="200">
        <f>AE212/'2007output'!$C210</f>
        <v>0</v>
      </c>
      <c r="AV212" s="200">
        <f>AF212/'2007output'!$C210</f>
        <v>0</v>
      </c>
      <c r="AW212" s="200">
        <f>AG212/'2007output'!$C210</f>
        <v>0</v>
      </c>
      <c r="AY212" s="370">
        <f>IFERROR(IF(SUMPRODUCT(US_CO2!C215:AX215/SUM(US_CO2!C215:AX215),US_CO2!C$6:AX$6)&gt;3.5,4,IF(SUMPRODUCT(US_CO2!C215:AX215/SUM(US_CO2!C215:AX215),US_CO2!C$6:AX$6)&gt;2.5,3,2)),"")</f>
        <v>4</v>
      </c>
      <c r="AZ212" s="370">
        <f>IFERROR(IF(SUMPRODUCT(US_CH4!C215:AC215/SUM(US_CH4!C215:AC215),US_CH4!C$6:AC$6)&gt;3.5,4,IF(SUMPRODUCT(US_CH4!C215:AC215/SUM(US_CH4!C215:AC215),US_CH4!C$6:AC$6)&gt;2.5,3,2)),"")</f>
        <v>4</v>
      </c>
      <c r="BA212" s="223">
        <f>IFERROR(IF(SUMPRODUCT(US_N2O!C215:AA215/SUM(US_N2O!C215:AA215),US_N2O!C$6:AA$6)&gt;3.5,4,IF(SUMPRODUCT(US_N2O!C215:AA215/SUM(US_N2O!C215:AA215),US_N2O!C$6:AA$6)&gt;2.5,3,2)),"")</f>
        <v>4</v>
      </c>
      <c r="BB212" s="223" t="str">
        <f>IFERROR(IF(SUMPRODUCT(US_Others!U217:V217/SUM(US_Others!U217:V217),US_Others!U$8:V$8)&gt;3.5,4,IF(SUMPRODUCT(US_Others!U217:V217/SUM(US_Others!U217:V217),US_Others!U$8:V$8)&gt;2.5,3,2)),"")</f>
        <v/>
      </c>
      <c r="BC212" s="223">
        <f>IFERROR(IF((US_Others!C217*US_Others!C$8/SUM(US_Others!C217,US_Others!H217,US_Others!N217)+ US_Others!H217*US_Others!H$8/SUM(US_Others!C217,US_Others!H217,US_Others!N217)+US_Others!N217*US_Others!N$8/SUM(US_Others!C217,US_Others!H217,US_Others!N217))&gt;3.5,4,IF((US_Others!C217*US_Others!C$8/SUM(US_Others!C217,US_Others!H217,US_Others!N217)+ US_Others!H217*US_Others!H$8/SUM(US_Others!C217,US_Others!H217,US_Others!N217)+US_Others!N217*US_Others!N$8/SUM(US_Others!C217,US_Others!H217,US_Others!N217))&gt;2.5,3,2)),"")</f>
        <v>4</v>
      </c>
      <c r="BD212" s="223">
        <f>IFERROR(IF((US_Others!D217*US_Others!D$8/SUM(US_Others!D217,US_Others!I217,US_Others!O217)+US_Others!I217*US_Others!I$8/SUM(US_Others!D217,US_Others!I217,US_Others!O217)+US_Others!O217*US_Others!O$8/SUM(US_Others!D217,US_Others!I217,US_Others!O217))&gt;3.5,4,IF((US_Others!D217*US_Others!D$8/SUM(US_Others!D217,US_Others!I217,US_Others!O217)+US_Others!I217*US_Others!I$8/SUM(US_Others!D217,US_Others!I217,US_Others!O217)+US_Others!O217*US_Others!O$8/SUM(US_Others!D217,US_Others!I217,US_Others!O217))&gt;2.5,3,2)),"")</f>
        <v>4</v>
      </c>
      <c r="BE212" s="223">
        <f>IFERROR(IF((US_Others!E217*US_Others!E$8/SUM(US_Others!E217,US_Others!J217,US_Others!P217,US_Others!W217)+US_Others!J217*US_Others!J$8/SUM(US_Others!E217,US_Others!J217,US_Others!P217,US_Others!W217)+US_Others!P217*US_Others!P$8/SUM(US_Others!E217,US_Others!J217,US_Others!P217,US_Others!W217)+US_Others!W217*US_Others!W$8/SUM(US_Others!E217,US_Others!J217,US_Others!P217,US_Others!W217))&gt;3.5,4,IF((US_Others!E217*US_Others!E$8/SUM(US_Others!E217,US_Others!J217,US_Others!P217,US_Others!W217)+US_Others!J217*US_Others!J$8/SUM(US_Others!E217,US_Others!J217,US_Others!P217,US_Others!W217)+US_Others!P217*US_Others!P$8/SUM(US_Others!E217,US_Others!J217,US_Others!P217,US_Others!W217)+US_Others!W217*US_Others!W$8/SUM(US_Others!E217,US_Others!J217,US_Others!P217,US_Others!W217))&gt;2.5,3,2)),"")</f>
        <v>4</v>
      </c>
      <c r="BF212" s="223">
        <f>IFERROR(IF((US_Others!F217*US_Others!F$8/SUM(US_Others!F217,US_Others!K217,US_Others!Q217)+US_Others!K217*US_Others!K$8/SUM(US_Others!F217,US_Others!K217,US_Others!Q217)+US_Others!Q217*US_Others!Q$8/SUM(US_Others!F217,US_Others!K217,US_Others!Q217))&gt;3.5,4,IF((US_Others!F217*US_Others!F$8/SUM(US_Others!F217,US_Others!K217,US_Others!Q217)+US_Others!K217*US_Others!K$8/SUM(US_Others!F217,US_Others!K217,US_Others!Q217)+US_Others!Q217*US_Others!Q$8/SUM(US_Others!F217,US_Others!K217,US_Others!Q217))&gt;2.5,3,2)),"")</f>
        <v>4</v>
      </c>
      <c r="BG212" s="223">
        <f>IFERROR(IF((US_Others!G217*US_Others!G$8/SUM(US_Others!G217,US_Others!L217,US_Others!R217)+US_Others!L217*US_Others!L$8/SUM(US_Others!G217,US_Others!L217,US_Others!R217)+US_Others!R217*US_Others!R$8/SUM(US_Others!G217,US_Others!L217,US_Others!R217))&gt;3.5,4,IF((US_Others!G217*US_Others!G$8/SUM(US_Others!G217,US_Others!L217,US_Others!R217)+US_Others!L217*US_Others!L$8/SUM(US_Others!G217,US_Others!L217,US_Others!R217)+US_Others!R217*US_Others!R$8/SUM(US_Others!G217,US_Others!L217,US_Others!R217))&gt;2.5,3,2)),"")</f>
        <v>4</v>
      </c>
      <c r="BH212" s="219" t="str">
        <f>IFERROR(IF((US_Others!Z217*US_Others!Z$8/SUM(US_Others!Z217,US_Others!AB217)+US_Others!AB217*US_Others!AB$8/SUM(US_Others!Z217,US_Others!AB217))&gt;3.5,4,IF((US_Others!Z217*US_Others!Z$8/SUM(US_Others!Z217,US_Others!AB217)+US_Others!AB217*US_Others!AB$8/SUM(US_Others!Z217,US_Others!AB217))&gt;2.5,3,2)),"")</f>
        <v/>
      </c>
      <c r="BI212" s="219" t="str">
        <f>IFERROR(IF((US_Others!AA217*US_Others!AA$8/SUM(US_Others!AA217,US_Others!AC217)+US_Others!AC217*US_Others!AC$8/SUM(US_Others!AA217,US_Others!AC217))&gt;3.5,4,IF((US_Others!AA217*US_Others!AA$8/SUM(US_Others!AA217,US_Others!AC217)+US_Others!AC217*US_Others!AC$8/SUM(US_Others!AA217,US_Others!AC217))&gt;2.5,3,2)),"")</f>
        <v/>
      </c>
      <c r="BJ212" s="219" t="str">
        <f>IFERROR(US_Others!AD217*US_Others!AD$8/US_Others!AD217,"")</f>
        <v/>
      </c>
      <c r="BK212" s="74" t="str">
        <f>IFERROR(US_Others!AE217*US_Others!AE$8/US_Others!AE217,"")</f>
        <v/>
      </c>
      <c r="BL212" s="219" t="str">
        <f>IFERROR(IF(SUMPRODUCT(US_Others!AG217:AI217/SUM(US_Others!AG217:AI217),US_Others!AG$8:AI$8)&gt;3.5,4,IF(SUMPRODUCT(US_Others!AG217:AI217/SUM(US_Others!AG217:AI217),US_Others!AG$8:AI$8)&gt;2.5,3,2)),"")</f>
        <v/>
      </c>
      <c r="BM212" s="219" t="str">
        <f>IFERROR(US_Others!AL217*US_Others!AL$8/US_Others!AL217,"")</f>
        <v/>
      </c>
    </row>
    <row r="213" spans="1:65">
      <c r="A213" s="200" t="s">
        <v>350</v>
      </c>
      <c r="B213" s="332" t="s">
        <v>351</v>
      </c>
      <c r="C213" s="333">
        <f>SUM(US_CO2!C216:AX216)</f>
        <v>5.3191851308733549</v>
      </c>
      <c r="D213" s="333">
        <f>SUM(US_CH4!C216:AC216)</f>
        <v>2.7991153678671768E-3</v>
      </c>
      <c r="E213" s="333">
        <f>SUM(US_N2O!C216:AA216)</f>
        <v>3.1303570573430468E-3</v>
      </c>
      <c r="F213" s="332">
        <f>US_Others!V218+US_Others!U218</f>
        <v>0</v>
      </c>
      <c r="G213" s="332">
        <f>US_Others!C218+US_Others!H218+US_Others!N218</f>
        <v>1.8730329878775431E-5</v>
      </c>
      <c r="H213" s="332">
        <f>US_Others!D218+US_Others!I218+US_Others!O218</f>
        <v>3.0717741001191711E-4</v>
      </c>
      <c r="I213" s="332">
        <f>US_Others!E218+US_Others!J218+US_Others!P218+US_Others!W218</f>
        <v>1.4197590048111778E-3</v>
      </c>
      <c r="J213" s="332">
        <f>US_Others!F218+US_Others!K218+US_Others!Q218</f>
        <v>2.4536732141195816E-4</v>
      </c>
      <c r="K213" s="332">
        <f>US_Others!G218+US_Others!L218+US_Others!R218</f>
        <v>2.4349428842408067E-5</v>
      </c>
      <c r="L213" s="332">
        <f>US_Others!Z218+US_Others!AB218</f>
        <v>0</v>
      </c>
      <c r="M213" s="332">
        <f>US_Others!AA218+US_Others!AC218</f>
        <v>0</v>
      </c>
      <c r="N213" s="332">
        <f>US_Others!AD218</f>
        <v>0</v>
      </c>
      <c r="O213" s="332">
        <f>US_Others!AE218</f>
        <v>0</v>
      </c>
      <c r="P213" s="332">
        <f>SUM(US_Others!AG218:AI218)</f>
        <v>0</v>
      </c>
      <c r="Q213" s="332">
        <f>US_Others!AL218</f>
        <v>0</v>
      </c>
      <c r="R213" s="332"/>
      <c r="S213" s="334">
        <f t="shared" si="3"/>
        <v>5319.1851308733549</v>
      </c>
      <c r="T213" s="334">
        <f>D213*1000/Spec!I$6</f>
        <v>0.11196461471468706</v>
      </c>
      <c r="U213" s="334">
        <f>E213*1000/Spec!I$7</f>
        <v>1.0504553883701499E-2</v>
      </c>
      <c r="V213" s="334">
        <f>F213*1000/Spec!I$8</f>
        <v>0</v>
      </c>
      <c r="W213" s="334">
        <f>G213*1000/Spec!I$9</f>
        <v>2.7748636857445082E-5</v>
      </c>
      <c r="X213" s="334">
        <f>H213*1000/Spec!I$10</f>
        <v>8.7764974289119172E-5</v>
      </c>
      <c r="Y213" s="334">
        <f>I213*1000/Spec!I$11</f>
        <v>9.9283846490292151E-4</v>
      </c>
      <c r="Z213" s="334">
        <f>J213*1000/Spec!I$12</f>
        <v>5.4892018212966029E-5</v>
      </c>
      <c r="AA213" s="334">
        <f>K213*1000/Spec!I$15</f>
        <v>2.4821028381659598E-6</v>
      </c>
      <c r="AB213" s="334">
        <f>L213*1000/Spec!I$17</f>
        <v>0</v>
      </c>
      <c r="AC213" s="334">
        <f>M213*1000/Spec!I$18</f>
        <v>0</v>
      </c>
      <c r="AD213" s="335">
        <f>N213*1000/Spec!I$25</f>
        <v>0</v>
      </c>
      <c r="AE213" s="335">
        <f>O213*1000/Spec!I$26</f>
        <v>0</v>
      </c>
      <c r="AF213" s="334">
        <f>P213*1000/Spec!I$21</f>
        <v>0</v>
      </c>
      <c r="AG213" s="334">
        <f>Q213*1000/Spec!I$22</f>
        <v>0</v>
      </c>
      <c r="AI213" s="200">
        <f>S213/'2007output'!$C211</f>
        <v>4.9562396978032247E-2</v>
      </c>
      <c r="AJ213" s="200">
        <f>T213/'2007output'!$C211</f>
        <v>1.0432490213159067E-6</v>
      </c>
      <c r="AK213" s="200">
        <f>U213/'2007output'!$C211</f>
        <v>9.7877937475671556E-8</v>
      </c>
      <c r="AL213" s="200">
        <f>V213/'2007output'!$C211</f>
        <v>0</v>
      </c>
      <c r="AM213" s="200">
        <f>W213/'2007output'!$C211</f>
        <v>2.5855256429139216E-10</v>
      </c>
      <c r="AN213" s="200">
        <f>X213/'2007output'!$C211</f>
        <v>8.1776482477306048E-10</v>
      </c>
      <c r="AO213" s="200">
        <f>Y213/'2007output'!$C211</f>
        <v>9.2509384279504062E-9</v>
      </c>
      <c r="AP213" s="200">
        <f>Z213/'2007output'!$C211</f>
        <v>5.1146555922743519E-10</v>
      </c>
      <c r="AQ213" s="200">
        <f>AA213/'2007output'!$C211</f>
        <v>2.3127408273771326E-11</v>
      </c>
      <c r="AR213" s="200">
        <f>AB213/'2007output'!$C211</f>
        <v>0</v>
      </c>
      <c r="AS213" s="200">
        <f>AC213/'2007output'!$C211</f>
        <v>0</v>
      </c>
      <c r="AT213" s="200">
        <f>AD213/'2007output'!$C211</f>
        <v>0</v>
      </c>
      <c r="AU213" s="200">
        <f>AE213/'2007output'!$C211</f>
        <v>0</v>
      </c>
      <c r="AV213" s="200">
        <f>AF213/'2007output'!$C211</f>
        <v>0</v>
      </c>
      <c r="AW213" s="200">
        <f>AG213/'2007output'!$C211</f>
        <v>0</v>
      </c>
      <c r="AY213" s="370">
        <f>IFERROR(IF(SUMPRODUCT(US_CO2!C216:AX216/SUM(US_CO2!C216:AX216),US_CO2!C$6:AX$6)&gt;3.5,4,IF(SUMPRODUCT(US_CO2!C216:AX216/SUM(US_CO2!C216:AX216),US_CO2!C$6:AX$6)&gt;2.5,3,2)),"")</f>
        <v>4</v>
      </c>
      <c r="AZ213" s="370">
        <f>IFERROR(IF(SUMPRODUCT(US_CH4!C216:AC216/SUM(US_CH4!C216:AC216),US_CH4!C$6:AC$6)&gt;3.5,4,IF(SUMPRODUCT(US_CH4!C216:AC216/SUM(US_CH4!C216:AC216),US_CH4!C$6:AC$6)&gt;2.5,3,2)),"")</f>
        <v>4</v>
      </c>
      <c r="BA213" s="223">
        <f>IFERROR(IF(SUMPRODUCT(US_N2O!C216:AA216/SUM(US_N2O!C216:AA216),US_N2O!C$6:AA$6)&gt;3.5,4,IF(SUMPRODUCT(US_N2O!C216:AA216/SUM(US_N2O!C216:AA216),US_N2O!C$6:AA$6)&gt;2.5,3,2)),"")</f>
        <v>4</v>
      </c>
      <c r="BB213" s="223" t="str">
        <f>IFERROR(IF(SUMPRODUCT(US_Others!U218:V218/SUM(US_Others!U218:V218),US_Others!U$8:V$8)&gt;3.5,4,IF(SUMPRODUCT(US_Others!U218:V218/SUM(US_Others!U218:V218),US_Others!U$8:V$8)&gt;2.5,3,2)),"")</f>
        <v/>
      </c>
      <c r="BC213" s="223">
        <f>IFERROR(IF((US_Others!C218*US_Others!C$8/SUM(US_Others!C218,US_Others!H218,US_Others!N218)+ US_Others!H218*US_Others!H$8/SUM(US_Others!C218,US_Others!H218,US_Others!N218)+US_Others!N218*US_Others!N$8/SUM(US_Others!C218,US_Others!H218,US_Others!N218))&gt;3.5,4,IF((US_Others!C218*US_Others!C$8/SUM(US_Others!C218,US_Others!H218,US_Others!N218)+ US_Others!H218*US_Others!H$8/SUM(US_Others!C218,US_Others!H218,US_Others!N218)+US_Others!N218*US_Others!N$8/SUM(US_Others!C218,US_Others!H218,US_Others!N218))&gt;2.5,3,2)),"")</f>
        <v>4</v>
      </c>
      <c r="BD213" s="223">
        <f>IFERROR(IF((US_Others!D218*US_Others!D$8/SUM(US_Others!D218,US_Others!I218,US_Others!O218)+US_Others!I218*US_Others!I$8/SUM(US_Others!D218,US_Others!I218,US_Others!O218)+US_Others!O218*US_Others!O$8/SUM(US_Others!D218,US_Others!I218,US_Others!O218))&gt;3.5,4,IF((US_Others!D218*US_Others!D$8/SUM(US_Others!D218,US_Others!I218,US_Others!O218)+US_Others!I218*US_Others!I$8/SUM(US_Others!D218,US_Others!I218,US_Others!O218)+US_Others!O218*US_Others!O$8/SUM(US_Others!D218,US_Others!I218,US_Others!O218))&gt;2.5,3,2)),"")</f>
        <v>4</v>
      </c>
      <c r="BE213" s="223">
        <f>IFERROR(IF((US_Others!E218*US_Others!E$8/SUM(US_Others!E218,US_Others!J218,US_Others!P218,US_Others!W218)+US_Others!J218*US_Others!J$8/SUM(US_Others!E218,US_Others!J218,US_Others!P218,US_Others!W218)+US_Others!P218*US_Others!P$8/SUM(US_Others!E218,US_Others!J218,US_Others!P218,US_Others!W218)+US_Others!W218*US_Others!W$8/SUM(US_Others!E218,US_Others!J218,US_Others!P218,US_Others!W218))&gt;3.5,4,IF((US_Others!E218*US_Others!E$8/SUM(US_Others!E218,US_Others!J218,US_Others!P218,US_Others!W218)+US_Others!J218*US_Others!J$8/SUM(US_Others!E218,US_Others!J218,US_Others!P218,US_Others!W218)+US_Others!P218*US_Others!P$8/SUM(US_Others!E218,US_Others!J218,US_Others!P218,US_Others!W218)+US_Others!W218*US_Others!W$8/SUM(US_Others!E218,US_Others!J218,US_Others!P218,US_Others!W218))&gt;2.5,3,2)),"")</f>
        <v>4</v>
      </c>
      <c r="BF213" s="223">
        <f>IFERROR(IF((US_Others!F218*US_Others!F$8/SUM(US_Others!F218,US_Others!K218,US_Others!Q218)+US_Others!K218*US_Others!K$8/SUM(US_Others!F218,US_Others!K218,US_Others!Q218)+US_Others!Q218*US_Others!Q$8/SUM(US_Others!F218,US_Others!K218,US_Others!Q218))&gt;3.5,4,IF((US_Others!F218*US_Others!F$8/SUM(US_Others!F218,US_Others!K218,US_Others!Q218)+US_Others!K218*US_Others!K$8/SUM(US_Others!F218,US_Others!K218,US_Others!Q218)+US_Others!Q218*US_Others!Q$8/SUM(US_Others!F218,US_Others!K218,US_Others!Q218))&gt;2.5,3,2)),"")</f>
        <v>4</v>
      </c>
      <c r="BG213" s="223">
        <f>IFERROR(IF((US_Others!G218*US_Others!G$8/SUM(US_Others!G218,US_Others!L218,US_Others!R218)+US_Others!L218*US_Others!L$8/SUM(US_Others!G218,US_Others!L218,US_Others!R218)+US_Others!R218*US_Others!R$8/SUM(US_Others!G218,US_Others!L218,US_Others!R218))&gt;3.5,4,IF((US_Others!G218*US_Others!G$8/SUM(US_Others!G218,US_Others!L218,US_Others!R218)+US_Others!L218*US_Others!L$8/SUM(US_Others!G218,US_Others!L218,US_Others!R218)+US_Others!R218*US_Others!R$8/SUM(US_Others!G218,US_Others!L218,US_Others!R218))&gt;2.5,3,2)),"")</f>
        <v>4</v>
      </c>
      <c r="BH213" s="219" t="str">
        <f>IFERROR(IF((US_Others!Z218*US_Others!Z$8/SUM(US_Others!Z218,US_Others!AB218)+US_Others!AB218*US_Others!AB$8/SUM(US_Others!Z218,US_Others!AB218))&gt;3.5,4,IF((US_Others!Z218*US_Others!Z$8/SUM(US_Others!Z218,US_Others!AB218)+US_Others!AB218*US_Others!AB$8/SUM(US_Others!Z218,US_Others!AB218))&gt;2.5,3,2)),"")</f>
        <v/>
      </c>
      <c r="BI213" s="219" t="str">
        <f>IFERROR(IF((US_Others!AA218*US_Others!AA$8/SUM(US_Others!AA218,US_Others!AC218)+US_Others!AC218*US_Others!AC$8/SUM(US_Others!AA218,US_Others!AC218))&gt;3.5,4,IF((US_Others!AA218*US_Others!AA$8/SUM(US_Others!AA218,US_Others!AC218)+US_Others!AC218*US_Others!AC$8/SUM(US_Others!AA218,US_Others!AC218))&gt;2.5,3,2)),"")</f>
        <v/>
      </c>
      <c r="BJ213" s="219" t="str">
        <f>IFERROR(US_Others!AD218*US_Others!AD$8/US_Others!AD218,"")</f>
        <v/>
      </c>
      <c r="BK213" s="74" t="str">
        <f>IFERROR(US_Others!AE218*US_Others!AE$8/US_Others!AE218,"")</f>
        <v/>
      </c>
      <c r="BL213" s="219" t="str">
        <f>IFERROR(IF(SUMPRODUCT(US_Others!AG218:AI218/SUM(US_Others!AG218:AI218),US_Others!AG$8:AI$8)&gt;3.5,4,IF(SUMPRODUCT(US_Others!AG218:AI218/SUM(US_Others!AG218:AI218),US_Others!AG$8:AI$8)&gt;2.5,3,2)),"")</f>
        <v/>
      </c>
      <c r="BM213" s="219" t="str">
        <f>IFERROR(US_Others!AL218*US_Others!AL$8/US_Others!AL218,"")</f>
        <v/>
      </c>
    </row>
    <row r="214" spans="1:65">
      <c r="A214" s="200" t="s">
        <v>352</v>
      </c>
      <c r="B214" s="332">
        <v>311615</v>
      </c>
      <c r="C214" s="333">
        <f>SUM(US_CO2!C217:AX217)</f>
        <v>2.6545586945003854</v>
      </c>
      <c r="D214" s="333">
        <f>SUM(US_CH4!C217:AC217)</f>
        <v>1.3970249849405794E-3</v>
      </c>
      <c r="E214" s="333">
        <f>SUM(US_N2O!C217:AA217)</f>
        <v>1.5626458296785144E-3</v>
      </c>
      <c r="F214" s="332">
        <f>US_Others!V219+US_Others!U219</f>
        <v>0</v>
      </c>
      <c r="G214" s="332">
        <f>US_Others!C219+US_Others!H219+US_Others!N219</f>
        <v>1.8730329878775431E-5</v>
      </c>
      <c r="H214" s="332">
        <f>US_Others!D219+US_Others!I219+US_Others!O219</f>
        <v>3.0717741001191711E-4</v>
      </c>
      <c r="I214" s="332">
        <f>US_Others!E219+US_Others!J219+US_Others!P219+US_Others!W219</f>
        <v>1.4197590048111778E-3</v>
      </c>
      <c r="J214" s="332">
        <f>US_Others!F219+US_Others!K219+US_Others!Q219</f>
        <v>2.4536732141195816E-4</v>
      </c>
      <c r="K214" s="332">
        <f>US_Others!G219+US_Others!L219+US_Others!R219</f>
        <v>2.4349428842408067E-5</v>
      </c>
      <c r="L214" s="332">
        <f>US_Others!Z219+US_Others!AB219</f>
        <v>0</v>
      </c>
      <c r="M214" s="332">
        <f>US_Others!AA219+US_Others!AC219</f>
        <v>0</v>
      </c>
      <c r="N214" s="332">
        <f>US_Others!AD219</f>
        <v>0</v>
      </c>
      <c r="O214" s="332">
        <f>US_Others!AE219</f>
        <v>0</v>
      </c>
      <c r="P214" s="332">
        <f>SUM(US_Others!AG219:AI219)</f>
        <v>0</v>
      </c>
      <c r="Q214" s="332">
        <f>US_Others!AL219</f>
        <v>0</v>
      </c>
      <c r="R214" s="332"/>
      <c r="S214" s="334">
        <f t="shared" si="3"/>
        <v>2654.5586945003852</v>
      </c>
      <c r="T214" s="334">
        <f>D214*1000/Spec!I$6</f>
        <v>5.5880999397623171E-2</v>
      </c>
      <c r="U214" s="334">
        <f>E214*1000/Spec!I$7</f>
        <v>5.2437779519413233E-3</v>
      </c>
      <c r="V214" s="334">
        <f>F214*1000/Spec!I$8</f>
        <v>0</v>
      </c>
      <c r="W214" s="334">
        <f>G214*1000/Spec!I$9</f>
        <v>2.7748636857445082E-5</v>
      </c>
      <c r="X214" s="334">
        <f>H214*1000/Spec!I$10</f>
        <v>8.7764974289119172E-5</v>
      </c>
      <c r="Y214" s="334">
        <f>I214*1000/Spec!I$11</f>
        <v>9.9283846490292151E-4</v>
      </c>
      <c r="Z214" s="334">
        <f>J214*1000/Spec!I$12</f>
        <v>5.4892018212966029E-5</v>
      </c>
      <c r="AA214" s="334">
        <f>K214*1000/Spec!I$15</f>
        <v>2.4821028381659598E-6</v>
      </c>
      <c r="AB214" s="334">
        <f>L214*1000/Spec!I$17</f>
        <v>0</v>
      </c>
      <c r="AC214" s="334">
        <f>M214*1000/Spec!I$18</f>
        <v>0</v>
      </c>
      <c r="AD214" s="335">
        <f>N214*1000/Spec!I$25</f>
        <v>0</v>
      </c>
      <c r="AE214" s="335">
        <f>O214*1000/Spec!I$26</f>
        <v>0</v>
      </c>
      <c r="AF214" s="334">
        <f>P214*1000/Spec!I$21</f>
        <v>0</v>
      </c>
      <c r="AG214" s="334">
        <f>Q214*1000/Spec!I$22</f>
        <v>0</v>
      </c>
      <c r="AI214" s="200">
        <f>S214/'2007output'!$C212</f>
        <v>5.4007134897875675E-2</v>
      </c>
      <c r="AJ214" s="200">
        <f>T214/'2007output'!$C212</f>
        <v>1.136901843213362E-6</v>
      </c>
      <c r="AK214" s="200">
        <f>U214/'2007output'!$C212</f>
        <v>1.0668493554568122E-7</v>
      </c>
      <c r="AL214" s="200">
        <f>V214/'2007output'!$C212</f>
        <v>0</v>
      </c>
      <c r="AM214" s="200">
        <f>W214/'2007output'!$C212</f>
        <v>5.6454746210622315E-10</v>
      </c>
      <c r="AN214" s="200">
        <f>X214/'2007output'!$C212</f>
        <v>1.7855829730045404E-9</v>
      </c>
      <c r="AO214" s="200">
        <f>Y214/'2007output'!$C212</f>
        <v>2.0199350278786651E-8</v>
      </c>
      <c r="AP214" s="200">
        <f>Z214/'2007output'!$C212</f>
        <v>1.1167809695020759E-9</v>
      </c>
      <c r="AQ214" s="200">
        <f>AA214/'2007output'!$C212</f>
        <v>5.0498511518675939E-11</v>
      </c>
      <c r="AR214" s="200">
        <f>AB214/'2007output'!$C212</f>
        <v>0</v>
      </c>
      <c r="AS214" s="200">
        <f>AC214/'2007output'!$C212</f>
        <v>0</v>
      </c>
      <c r="AT214" s="200">
        <f>AD214/'2007output'!$C212</f>
        <v>0</v>
      </c>
      <c r="AU214" s="200">
        <f>AE214/'2007output'!$C212</f>
        <v>0</v>
      </c>
      <c r="AV214" s="200">
        <f>AF214/'2007output'!$C212</f>
        <v>0</v>
      </c>
      <c r="AW214" s="200">
        <f>AG214/'2007output'!$C212</f>
        <v>0</v>
      </c>
      <c r="AY214" s="370">
        <f>IFERROR(IF(SUMPRODUCT(US_CO2!C217:AX217/SUM(US_CO2!C217:AX217),US_CO2!C$6:AX$6)&gt;3.5,4,IF(SUMPRODUCT(US_CO2!C217:AX217/SUM(US_CO2!C217:AX217),US_CO2!C$6:AX$6)&gt;2.5,3,2)),"")</f>
        <v>4</v>
      </c>
      <c r="AZ214" s="370">
        <f>IFERROR(IF(SUMPRODUCT(US_CH4!C217:AC217/SUM(US_CH4!C217:AC217),US_CH4!C$6:AC$6)&gt;3.5,4,IF(SUMPRODUCT(US_CH4!C217:AC217/SUM(US_CH4!C217:AC217),US_CH4!C$6:AC$6)&gt;2.5,3,2)),"")</f>
        <v>4</v>
      </c>
      <c r="BA214" s="223">
        <f>IFERROR(IF(SUMPRODUCT(US_N2O!C217:AA217/SUM(US_N2O!C217:AA217),US_N2O!C$6:AA$6)&gt;3.5,4,IF(SUMPRODUCT(US_N2O!C217:AA217/SUM(US_N2O!C217:AA217),US_N2O!C$6:AA$6)&gt;2.5,3,2)),"")</f>
        <v>4</v>
      </c>
      <c r="BB214" s="223" t="str">
        <f>IFERROR(IF(SUMPRODUCT(US_Others!U219:V219/SUM(US_Others!U219:V219),US_Others!U$8:V$8)&gt;3.5,4,IF(SUMPRODUCT(US_Others!U219:V219/SUM(US_Others!U219:V219),US_Others!U$8:V$8)&gt;2.5,3,2)),"")</f>
        <v/>
      </c>
      <c r="BC214" s="223">
        <f>IFERROR(IF((US_Others!C219*US_Others!C$8/SUM(US_Others!C219,US_Others!H219,US_Others!N219)+ US_Others!H219*US_Others!H$8/SUM(US_Others!C219,US_Others!H219,US_Others!N219)+US_Others!N219*US_Others!N$8/SUM(US_Others!C219,US_Others!H219,US_Others!N219))&gt;3.5,4,IF((US_Others!C219*US_Others!C$8/SUM(US_Others!C219,US_Others!H219,US_Others!N219)+ US_Others!H219*US_Others!H$8/SUM(US_Others!C219,US_Others!H219,US_Others!N219)+US_Others!N219*US_Others!N$8/SUM(US_Others!C219,US_Others!H219,US_Others!N219))&gt;2.5,3,2)),"")</f>
        <v>4</v>
      </c>
      <c r="BD214" s="223">
        <f>IFERROR(IF((US_Others!D219*US_Others!D$8/SUM(US_Others!D219,US_Others!I219,US_Others!O219)+US_Others!I219*US_Others!I$8/SUM(US_Others!D219,US_Others!I219,US_Others!O219)+US_Others!O219*US_Others!O$8/SUM(US_Others!D219,US_Others!I219,US_Others!O219))&gt;3.5,4,IF((US_Others!D219*US_Others!D$8/SUM(US_Others!D219,US_Others!I219,US_Others!O219)+US_Others!I219*US_Others!I$8/SUM(US_Others!D219,US_Others!I219,US_Others!O219)+US_Others!O219*US_Others!O$8/SUM(US_Others!D219,US_Others!I219,US_Others!O219))&gt;2.5,3,2)),"")</f>
        <v>4</v>
      </c>
      <c r="BE214" s="223">
        <f>IFERROR(IF((US_Others!E219*US_Others!E$8/SUM(US_Others!E219,US_Others!J219,US_Others!P219,US_Others!W219)+US_Others!J219*US_Others!J$8/SUM(US_Others!E219,US_Others!J219,US_Others!P219,US_Others!W219)+US_Others!P219*US_Others!P$8/SUM(US_Others!E219,US_Others!J219,US_Others!P219,US_Others!W219)+US_Others!W219*US_Others!W$8/SUM(US_Others!E219,US_Others!J219,US_Others!P219,US_Others!W219))&gt;3.5,4,IF((US_Others!E219*US_Others!E$8/SUM(US_Others!E219,US_Others!J219,US_Others!P219,US_Others!W219)+US_Others!J219*US_Others!J$8/SUM(US_Others!E219,US_Others!J219,US_Others!P219,US_Others!W219)+US_Others!P219*US_Others!P$8/SUM(US_Others!E219,US_Others!J219,US_Others!P219,US_Others!W219)+US_Others!W219*US_Others!W$8/SUM(US_Others!E219,US_Others!J219,US_Others!P219,US_Others!W219))&gt;2.5,3,2)),"")</f>
        <v>4</v>
      </c>
      <c r="BF214" s="223">
        <f>IFERROR(IF((US_Others!F219*US_Others!F$8/SUM(US_Others!F219,US_Others!K219,US_Others!Q219)+US_Others!K219*US_Others!K$8/SUM(US_Others!F219,US_Others!K219,US_Others!Q219)+US_Others!Q219*US_Others!Q$8/SUM(US_Others!F219,US_Others!K219,US_Others!Q219))&gt;3.5,4,IF((US_Others!F219*US_Others!F$8/SUM(US_Others!F219,US_Others!K219,US_Others!Q219)+US_Others!K219*US_Others!K$8/SUM(US_Others!F219,US_Others!K219,US_Others!Q219)+US_Others!Q219*US_Others!Q$8/SUM(US_Others!F219,US_Others!K219,US_Others!Q219))&gt;2.5,3,2)),"")</f>
        <v>4</v>
      </c>
      <c r="BG214" s="223">
        <f>IFERROR(IF((US_Others!G219*US_Others!G$8/SUM(US_Others!G219,US_Others!L219,US_Others!R219)+US_Others!L219*US_Others!L$8/SUM(US_Others!G219,US_Others!L219,US_Others!R219)+US_Others!R219*US_Others!R$8/SUM(US_Others!G219,US_Others!L219,US_Others!R219))&gt;3.5,4,IF((US_Others!G219*US_Others!G$8/SUM(US_Others!G219,US_Others!L219,US_Others!R219)+US_Others!L219*US_Others!L$8/SUM(US_Others!G219,US_Others!L219,US_Others!R219)+US_Others!R219*US_Others!R$8/SUM(US_Others!G219,US_Others!L219,US_Others!R219))&gt;2.5,3,2)),"")</f>
        <v>4</v>
      </c>
      <c r="BH214" s="219" t="str">
        <f>IFERROR(IF((US_Others!Z219*US_Others!Z$8/SUM(US_Others!Z219,US_Others!AB219)+US_Others!AB219*US_Others!AB$8/SUM(US_Others!Z219,US_Others!AB219))&gt;3.5,4,IF((US_Others!Z219*US_Others!Z$8/SUM(US_Others!Z219,US_Others!AB219)+US_Others!AB219*US_Others!AB$8/SUM(US_Others!Z219,US_Others!AB219))&gt;2.5,3,2)),"")</f>
        <v/>
      </c>
      <c r="BI214" s="219" t="str">
        <f>IFERROR(IF((US_Others!AA219*US_Others!AA$8/SUM(US_Others!AA219,US_Others!AC219)+US_Others!AC219*US_Others!AC$8/SUM(US_Others!AA219,US_Others!AC219))&gt;3.5,4,IF((US_Others!AA219*US_Others!AA$8/SUM(US_Others!AA219,US_Others!AC219)+US_Others!AC219*US_Others!AC$8/SUM(US_Others!AA219,US_Others!AC219))&gt;2.5,3,2)),"")</f>
        <v/>
      </c>
      <c r="BJ214" s="219" t="str">
        <f>IFERROR(US_Others!AD219*US_Others!AD$8/US_Others!AD219,"")</f>
        <v/>
      </c>
      <c r="BK214" s="74" t="str">
        <f>IFERROR(US_Others!AE219*US_Others!AE$8/US_Others!AE219,"")</f>
        <v/>
      </c>
      <c r="BL214" s="219" t="str">
        <f>IFERROR(IF(SUMPRODUCT(US_Others!AG219:AI219/SUM(US_Others!AG219:AI219),US_Others!AG$8:AI$8)&gt;3.5,4,IF(SUMPRODUCT(US_Others!AG219:AI219/SUM(US_Others!AG219:AI219),US_Others!AG$8:AI$8)&gt;2.5,3,2)),"")</f>
        <v/>
      </c>
      <c r="BM214" s="219" t="str">
        <f>IFERROR(US_Others!AL219*US_Others!AL$8/US_Others!AL219,"")</f>
        <v/>
      </c>
    </row>
    <row r="215" spans="1:65">
      <c r="A215" s="200" t="s">
        <v>353</v>
      </c>
      <c r="B215" s="332">
        <v>311700</v>
      </c>
      <c r="C215" s="333">
        <f>SUM(US_CO2!C218:AX218)</f>
        <v>0.84797988423713944</v>
      </c>
      <c r="D215" s="333">
        <f>SUM(US_CH4!C218:AC218)</f>
        <v>8.4111635727048733E-4</v>
      </c>
      <c r="E215" s="333">
        <f>SUM(US_N2O!C218:AA218)</f>
        <v>1.2323656337341268E-3</v>
      </c>
      <c r="F215" s="332">
        <f>US_Others!V220+US_Others!U220</f>
        <v>0</v>
      </c>
      <c r="G215" s="332">
        <f>US_Others!C220+US_Others!H220+US_Others!N220</f>
        <v>2.9368156442170766E-5</v>
      </c>
      <c r="H215" s="332">
        <f>US_Others!D220+US_Others!I220+US_Others!O220</f>
        <v>4.8163776565160059E-4</v>
      </c>
      <c r="I215" s="332">
        <f>US_Others!E220+US_Others!J220+US_Others!P220+US_Others!W220</f>
        <v>2.2261062583165442E-3</v>
      </c>
      <c r="J215" s="332">
        <f>US_Others!F220+US_Others!K220+US_Others!Q220</f>
        <v>3.8472284939243708E-4</v>
      </c>
      <c r="K215" s="332">
        <f>US_Others!G220+US_Others!L220+US_Others!R220</f>
        <v>3.8178603374822002E-5</v>
      </c>
      <c r="L215" s="332">
        <f>US_Others!Z220+US_Others!AB220</f>
        <v>0</v>
      </c>
      <c r="M215" s="332">
        <f>US_Others!AA220+US_Others!AC220</f>
        <v>0</v>
      </c>
      <c r="N215" s="332">
        <f>US_Others!AD220</f>
        <v>0</v>
      </c>
      <c r="O215" s="332">
        <f>US_Others!AE220</f>
        <v>0</v>
      </c>
      <c r="P215" s="332">
        <f>SUM(US_Others!AG220:AI220)</f>
        <v>0</v>
      </c>
      <c r="Q215" s="332">
        <f>US_Others!AL220</f>
        <v>0</v>
      </c>
      <c r="R215" s="332"/>
      <c r="S215" s="334">
        <f t="shared" si="3"/>
        <v>847.97988423713946</v>
      </c>
      <c r="T215" s="334">
        <f>D215*1000/Spec!I$6</f>
        <v>3.364465429081949E-2</v>
      </c>
      <c r="U215" s="334">
        <f>E215*1000/Spec!I$7</f>
        <v>4.1354551467588149E-3</v>
      </c>
      <c r="V215" s="334">
        <f>F215*1000/Spec!I$8</f>
        <v>0</v>
      </c>
      <c r="W215" s="334">
        <f>G215*1000/Spec!I$9</f>
        <v>4.350837991432706E-5</v>
      </c>
      <c r="X215" s="334">
        <f>H215*1000/Spec!I$10</f>
        <v>1.376107901861716E-4</v>
      </c>
      <c r="Y215" s="334">
        <f>I215*1000/Spec!I$11</f>
        <v>1.5567176631584225E-3</v>
      </c>
      <c r="Z215" s="334">
        <f>J215*1000/Spec!I$12</f>
        <v>8.6067751541932231E-5</v>
      </c>
      <c r="AA215" s="334">
        <f>K215*1000/Spec!I$15</f>
        <v>3.891804625364119E-6</v>
      </c>
      <c r="AB215" s="334">
        <f>L215*1000/Spec!I$17</f>
        <v>0</v>
      </c>
      <c r="AC215" s="334">
        <f>M215*1000/Spec!I$18</f>
        <v>0</v>
      </c>
      <c r="AD215" s="335">
        <f>N215*1000/Spec!I$25</f>
        <v>0</v>
      </c>
      <c r="AE215" s="335">
        <f>O215*1000/Spec!I$26</f>
        <v>0</v>
      </c>
      <c r="AF215" s="334">
        <f>P215*1000/Spec!I$21</f>
        <v>0</v>
      </c>
      <c r="AG215" s="334">
        <f>Q215*1000/Spec!I$22</f>
        <v>0</v>
      </c>
      <c r="AI215" s="200">
        <f>S215/'2007output'!$C213</f>
        <v>8.2496340523118925E-2</v>
      </c>
      <c r="AJ215" s="200">
        <f>T215/'2007output'!$C213</f>
        <v>3.273144692170395E-6</v>
      </c>
      <c r="AK215" s="200">
        <f>U215/'2007output'!$C213</f>
        <v>4.0232076532335974E-7</v>
      </c>
      <c r="AL215" s="200">
        <f>V215/'2007output'!$C213</f>
        <v>0</v>
      </c>
      <c r="AM215" s="200">
        <f>W215/'2007output'!$C213</f>
        <v>4.2327444220573072E-9</v>
      </c>
      <c r="AN215" s="200">
        <f>X215/'2007output'!$C213</f>
        <v>1.3387565929192684E-8</v>
      </c>
      <c r="AO215" s="200">
        <f>Y215/'2007output'!$C213</f>
        <v>1.5144641143675674E-7</v>
      </c>
      <c r="AP215" s="200">
        <f>Z215/'2007output'!$C213</f>
        <v>8.3731638818885323E-9</v>
      </c>
      <c r="AQ215" s="200">
        <f>AA215/'2007output'!$C213</f>
        <v>3.7861704692714456E-10</v>
      </c>
      <c r="AR215" s="200">
        <f>AB215/'2007output'!$C213</f>
        <v>0</v>
      </c>
      <c r="AS215" s="200">
        <f>AC215/'2007output'!$C213</f>
        <v>0</v>
      </c>
      <c r="AT215" s="200">
        <f>AD215/'2007output'!$C213</f>
        <v>0</v>
      </c>
      <c r="AU215" s="200">
        <f>AE215/'2007output'!$C213</f>
        <v>0</v>
      </c>
      <c r="AV215" s="200">
        <f>AF215/'2007output'!$C213</f>
        <v>0</v>
      </c>
      <c r="AW215" s="200">
        <f>AG215/'2007output'!$C213</f>
        <v>0</v>
      </c>
      <c r="AY215" s="370">
        <f>IFERROR(IF(SUMPRODUCT(US_CO2!C218:AX218/SUM(US_CO2!C218:AX218),US_CO2!C$6:AX$6)&gt;3.5,4,IF(SUMPRODUCT(US_CO2!C218:AX218/SUM(US_CO2!C218:AX218),US_CO2!C$6:AX$6)&gt;2.5,3,2)),"")</f>
        <v>4</v>
      </c>
      <c r="AZ215" s="370">
        <f>IFERROR(IF(SUMPRODUCT(US_CH4!C218:AC218/SUM(US_CH4!C218:AC218),US_CH4!C$6:AC$6)&gt;3.5,4,IF(SUMPRODUCT(US_CH4!C218:AC218/SUM(US_CH4!C218:AC218),US_CH4!C$6:AC$6)&gt;2.5,3,2)),"")</f>
        <v>4</v>
      </c>
      <c r="BA215" s="223">
        <f>IFERROR(IF(SUMPRODUCT(US_N2O!C218:AA218/SUM(US_N2O!C218:AA218),US_N2O!C$6:AA$6)&gt;3.5,4,IF(SUMPRODUCT(US_N2O!C218:AA218/SUM(US_N2O!C218:AA218),US_N2O!C$6:AA$6)&gt;2.5,3,2)),"")</f>
        <v>4</v>
      </c>
      <c r="BB215" s="223" t="str">
        <f>IFERROR(IF(SUMPRODUCT(US_Others!U220:V220/SUM(US_Others!U220:V220),US_Others!U$8:V$8)&gt;3.5,4,IF(SUMPRODUCT(US_Others!U220:V220/SUM(US_Others!U220:V220),US_Others!U$8:V$8)&gt;2.5,3,2)),"")</f>
        <v/>
      </c>
      <c r="BC215" s="223">
        <f>IFERROR(IF((US_Others!C220*US_Others!C$8/SUM(US_Others!C220,US_Others!H220,US_Others!N220)+ US_Others!H220*US_Others!H$8/SUM(US_Others!C220,US_Others!H220,US_Others!N220)+US_Others!N220*US_Others!N$8/SUM(US_Others!C220,US_Others!H220,US_Others!N220))&gt;3.5,4,IF((US_Others!C220*US_Others!C$8/SUM(US_Others!C220,US_Others!H220,US_Others!N220)+ US_Others!H220*US_Others!H$8/SUM(US_Others!C220,US_Others!H220,US_Others!N220)+US_Others!N220*US_Others!N$8/SUM(US_Others!C220,US_Others!H220,US_Others!N220))&gt;2.5,3,2)),"")</f>
        <v>4</v>
      </c>
      <c r="BD215" s="223">
        <f>IFERROR(IF((US_Others!D220*US_Others!D$8/SUM(US_Others!D220,US_Others!I220,US_Others!O220)+US_Others!I220*US_Others!I$8/SUM(US_Others!D220,US_Others!I220,US_Others!O220)+US_Others!O220*US_Others!O$8/SUM(US_Others!D220,US_Others!I220,US_Others!O220))&gt;3.5,4,IF((US_Others!D220*US_Others!D$8/SUM(US_Others!D220,US_Others!I220,US_Others!O220)+US_Others!I220*US_Others!I$8/SUM(US_Others!D220,US_Others!I220,US_Others!O220)+US_Others!O220*US_Others!O$8/SUM(US_Others!D220,US_Others!I220,US_Others!O220))&gt;2.5,3,2)),"")</f>
        <v>4</v>
      </c>
      <c r="BE215" s="223">
        <f>IFERROR(IF((US_Others!E220*US_Others!E$8/SUM(US_Others!E220,US_Others!J220,US_Others!P220,US_Others!W220)+US_Others!J220*US_Others!J$8/SUM(US_Others!E220,US_Others!J220,US_Others!P220,US_Others!W220)+US_Others!P220*US_Others!P$8/SUM(US_Others!E220,US_Others!J220,US_Others!P220,US_Others!W220)+US_Others!W220*US_Others!W$8/SUM(US_Others!E220,US_Others!J220,US_Others!P220,US_Others!W220))&gt;3.5,4,IF((US_Others!E220*US_Others!E$8/SUM(US_Others!E220,US_Others!J220,US_Others!P220,US_Others!W220)+US_Others!J220*US_Others!J$8/SUM(US_Others!E220,US_Others!J220,US_Others!P220,US_Others!W220)+US_Others!P220*US_Others!P$8/SUM(US_Others!E220,US_Others!J220,US_Others!P220,US_Others!W220)+US_Others!W220*US_Others!W$8/SUM(US_Others!E220,US_Others!J220,US_Others!P220,US_Others!W220))&gt;2.5,3,2)),"")</f>
        <v>4</v>
      </c>
      <c r="BF215" s="223">
        <f>IFERROR(IF((US_Others!F220*US_Others!F$8/SUM(US_Others!F220,US_Others!K220,US_Others!Q220)+US_Others!K220*US_Others!K$8/SUM(US_Others!F220,US_Others!K220,US_Others!Q220)+US_Others!Q220*US_Others!Q$8/SUM(US_Others!F220,US_Others!K220,US_Others!Q220))&gt;3.5,4,IF((US_Others!F220*US_Others!F$8/SUM(US_Others!F220,US_Others!K220,US_Others!Q220)+US_Others!K220*US_Others!K$8/SUM(US_Others!F220,US_Others!K220,US_Others!Q220)+US_Others!Q220*US_Others!Q$8/SUM(US_Others!F220,US_Others!K220,US_Others!Q220))&gt;2.5,3,2)),"")</f>
        <v>4</v>
      </c>
      <c r="BG215" s="223">
        <f>IFERROR(IF((US_Others!G220*US_Others!G$8/SUM(US_Others!G220,US_Others!L220,US_Others!R220)+US_Others!L220*US_Others!L$8/SUM(US_Others!G220,US_Others!L220,US_Others!R220)+US_Others!R220*US_Others!R$8/SUM(US_Others!G220,US_Others!L220,US_Others!R220))&gt;3.5,4,IF((US_Others!G220*US_Others!G$8/SUM(US_Others!G220,US_Others!L220,US_Others!R220)+US_Others!L220*US_Others!L$8/SUM(US_Others!G220,US_Others!L220,US_Others!R220)+US_Others!R220*US_Others!R$8/SUM(US_Others!G220,US_Others!L220,US_Others!R220))&gt;2.5,3,2)),"")</f>
        <v>4</v>
      </c>
      <c r="BH215" s="219" t="str">
        <f>IFERROR(IF((US_Others!Z220*US_Others!Z$8/SUM(US_Others!Z220,US_Others!AB220)+US_Others!AB220*US_Others!AB$8/SUM(US_Others!Z220,US_Others!AB220))&gt;3.5,4,IF((US_Others!Z220*US_Others!Z$8/SUM(US_Others!Z220,US_Others!AB220)+US_Others!AB220*US_Others!AB$8/SUM(US_Others!Z220,US_Others!AB220))&gt;2.5,3,2)),"")</f>
        <v/>
      </c>
      <c r="BI215" s="219" t="str">
        <f>IFERROR(IF((US_Others!AA220*US_Others!AA$8/SUM(US_Others!AA220,US_Others!AC220)+US_Others!AC220*US_Others!AC$8/SUM(US_Others!AA220,US_Others!AC220))&gt;3.5,4,IF((US_Others!AA220*US_Others!AA$8/SUM(US_Others!AA220,US_Others!AC220)+US_Others!AC220*US_Others!AC$8/SUM(US_Others!AA220,US_Others!AC220))&gt;2.5,3,2)),"")</f>
        <v/>
      </c>
      <c r="BJ215" s="219" t="str">
        <f>IFERROR(US_Others!AD220*US_Others!AD$8/US_Others!AD220,"")</f>
        <v/>
      </c>
      <c r="BK215" s="74" t="str">
        <f>IFERROR(US_Others!AE220*US_Others!AE$8/US_Others!AE220,"")</f>
        <v/>
      </c>
      <c r="BL215" s="219" t="str">
        <f>IFERROR(IF(SUMPRODUCT(US_Others!AG220:AI220/SUM(US_Others!AG220:AI220),US_Others!AG$8:AI$8)&gt;3.5,4,IF(SUMPRODUCT(US_Others!AG220:AI220/SUM(US_Others!AG220:AI220),US_Others!AG$8:AI$8)&gt;2.5,3,2)),"")</f>
        <v/>
      </c>
      <c r="BM215" s="219" t="str">
        <f>IFERROR(US_Others!AL220*US_Others!AL$8/US_Others!AL220,"")</f>
        <v/>
      </c>
    </row>
    <row r="216" spans="1:65">
      <c r="A216" s="200" t="s">
        <v>354</v>
      </c>
      <c r="B216" s="332">
        <v>311810</v>
      </c>
      <c r="C216" s="333">
        <f>SUM(US_CO2!C219:AX219)</f>
        <v>1.995945086950381</v>
      </c>
      <c r="D216" s="333">
        <f>SUM(US_CH4!C219:AC219)</f>
        <v>1.9505671172100809E-3</v>
      </c>
      <c r="E216" s="333">
        <f>SUM(US_N2O!C219:AA219)</f>
        <v>2.8753022467306677E-3</v>
      </c>
      <c r="F216" s="332">
        <f>US_Others!V221+US_Others!U221</f>
        <v>0</v>
      </c>
      <c r="G216" s="332">
        <f>US_Others!C221+US_Others!H221+US_Others!N221</f>
        <v>2.7158978324224377E-4</v>
      </c>
      <c r="H216" s="332">
        <f>US_Others!D221+US_Others!I221+US_Others!O221</f>
        <v>4.4540724451727978E-3</v>
      </c>
      <c r="I216" s="332">
        <f>US_Others!E221+US_Others!J221+US_Others!P221+US_Others!W221</f>
        <v>2.0586505569762079E-2</v>
      </c>
      <c r="J216" s="332">
        <f>US_Others!F221+US_Others!K221+US_Others!Q221</f>
        <v>3.5578261604733937E-3</v>
      </c>
      <c r="K216" s="332">
        <f>US_Others!G221+US_Others!L221+US_Others!R221</f>
        <v>3.5306671821491698E-4</v>
      </c>
      <c r="L216" s="332">
        <f>US_Others!Z221+US_Others!AB221</f>
        <v>0</v>
      </c>
      <c r="M216" s="332">
        <f>US_Others!AA221+US_Others!AC221</f>
        <v>0</v>
      </c>
      <c r="N216" s="332">
        <f>US_Others!AD221</f>
        <v>0</v>
      </c>
      <c r="O216" s="332">
        <f>US_Others!AE221</f>
        <v>0</v>
      </c>
      <c r="P216" s="332">
        <f>SUM(US_Others!AG221:AI221)</f>
        <v>0</v>
      </c>
      <c r="Q216" s="332">
        <f>US_Others!AL221</f>
        <v>0</v>
      </c>
      <c r="R216" s="332"/>
      <c r="S216" s="334">
        <f t="shared" si="3"/>
        <v>1995.945086950381</v>
      </c>
      <c r="T216" s="334">
        <f>D216*1000/Spec!I$6</f>
        <v>7.8022684688403232E-2</v>
      </c>
      <c r="U216" s="334">
        <f>E216*1000/Spec!I$7</f>
        <v>9.6486652574854625E-3</v>
      </c>
      <c r="V216" s="334">
        <f>F216*1000/Spec!I$8</f>
        <v>0</v>
      </c>
      <c r="W216" s="334">
        <f>G216*1000/Spec!I$9</f>
        <v>4.023552344329537E-4</v>
      </c>
      <c r="X216" s="334">
        <f>H216*1000/Spec!I$10</f>
        <v>1.272592127192228E-3</v>
      </c>
      <c r="Y216" s="334">
        <f>I216*1000/Spec!I$11</f>
        <v>1.4396157741092363E-2</v>
      </c>
      <c r="Z216" s="334">
        <f>J216*1000/Spec!I$12</f>
        <v>7.9593426408800752E-4</v>
      </c>
      <c r="AA216" s="334">
        <f>K216*1000/Spec!I$15</f>
        <v>3.5990491153406417E-5</v>
      </c>
      <c r="AB216" s="334">
        <f>L216*1000/Spec!I$17</f>
        <v>0</v>
      </c>
      <c r="AC216" s="334">
        <f>M216*1000/Spec!I$18</f>
        <v>0</v>
      </c>
      <c r="AD216" s="335">
        <f>N216*1000/Spec!I$25</f>
        <v>0</v>
      </c>
      <c r="AE216" s="335">
        <f>O216*1000/Spec!I$26</f>
        <v>0</v>
      </c>
      <c r="AF216" s="334">
        <f>P216*1000/Spec!I$21</f>
        <v>0</v>
      </c>
      <c r="AG216" s="334">
        <f>Q216*1000/Spec!I$22</f>
        <v>0</v>
      </c>
      <c r="AI216" s="200">
        <f>S216/'2007output'!$C214</f>
        <v>6.0395336690582821E-2</v>
      </c>
      <c r="AJ216" s="200">
        <f>T216/'2007output'!$C214</f>
        <v>2.3608897569717753E-6</v>
      </c>
      <c r="AK216" s="200">
        <f>U216/'2007output'!$C214</f>
        <v>2.9195912785903724E-7</v>
      </c>
      <c r="AL216" s="200">
        <f>V216/'2007output'!$C214</f>
        <v>0</v>
      </c>
      <c r="AM216" s="200">
        <f>W216/'2007output'!$C214</f>
        <v>1.2174873954035153E-8</v>
      </c>
      <c r="AN216" s="200">
        <f>X216/'2007output'!$C214</f>
        <v>3.8507387048905468E-8</v>
      </c>
      <c r="AO216" s="200">
        <f>Y216/'2007output'!$C214</f>
        <v>4.3561358451622979E-7</v>
      </c>
      <c r="AP216" s="200">
        <f>Z216/'2007output'!$C214</f>
        <v>2.408418857685813E-8</v>
      </c>
      <c r="AQ216" s="200">
        <f>AA216/'2007output'!$C214</f>
        <v>1.0890368903838786E-9</v>
      </c>
      <c r="AR216" s="200">
        <f>AB216/'2007output'!$C214</f>
        <v>0</v>
      </c>
      <c r="AS216" s="200">
        <f>AC216/'2007output'!$C214</f>
        <v>0</v>
      </c>
      <c r="AT216" s="200">
        <f>AD216/'2007output'!$C214</f>
        <v>0</v>
      </c>
      <c r="AU216" s="200">
        <f>AE216/'2007output'!$C214</f>
        <v>0</v>
      </c>
      <c r="AV216" s="200">
        <f>AF216/'2007output'!$C214</f>
        <v>0</v>
      </c>
      <c r="AW216" s="200">
        <f>AG216/'2007output'!$C214</f>
        <v>0</v>
      </c>
      <c r="AY216" s="370">
        <f>IFERROR(IF(SUMPRODUCT(US_CO2!C219:AX219/SUM(US_CO2!C219:AX219),US_CO2!C$6:AX$6)&gt;3.5,4,IF(SUMPRODUCT(US_CO2!C219:AX219/SUM(US_CO2!C219:AX219),US_CO2!C$6:AX$6)&gt;2.5,3,2)),"")</f>
        <v>4</v>
      </c>
      <c r="AZ216" s="370">
        <f>IFERROR(IF(SUMPRODUCT(US_CH4!C219:AC219/SUM(US_CH4!C219:AC219),US_CH4!C$6:AC$6)&gt;3.5,4,IF(SUMPRODUCT(US_CH4!C219:AC219/SUM(US_CH4!C219:AC219),US_CH4!C$6:AC$6)&gt;2.5,3,2)),"")</f>
        <v>4</v>
      </c>
      <c r="BA216" s="223">
        <f>IFERROR(IF(SUMPRODUCT(US_N2O!C219:AA219/SUM(US_N2O!C219:AA219),US_N2O!C$6:AA$6)&gt;3.5,4,IF(SUMPRODUCT(US_N2O!C219:AA219/SUM(US_N2O!C219:AA219),US_N2O!C$6:AA$6)&gt;2.5,3,2)),"")</f>
        <v>4</v>
      </c>
      <c r="BB216" s="223" t="str">
        <f>IFERROR(IF(SUMPRODUCT(US_Others!U221:V221/SUM(US_Others!U221:V221),US_Others!U$8:V$8)&gt;3.5,4,IF(SUMPRODUCT(US_Others!U221:V221/SUM(US_Others!U221:V221),US_Others!U$8:V$8)&gt;2.5,3,2)),"")</f>
        <v/>
      </c>
      <c r="BC216" s="223">
        <f>IFERROR(IF((US_Others!C221*US_Others!C$8/SUM(US_Others!C221,US_Others!H221,US_Others!N221)+ US_Others!H221*US_Others!H$8/SUM(US_Others!C221,US_Others!H221,US_Others!N221)+US_Others!N221*US_Others!N$8/SUM(US_Others!C221,US_Others!H221,US_Others!N221))&gt;3.5,4,IF((US_Others!C221*US_Others!C$8/SUM(US_Others!C221,US_Others!H221,US_Others!N221)+ US_Others!H221*US_Others!H$8/SUM(US_Others!C221,US_Others!H221,US_Others!N221)+US_Others!N221*US_Others!N$8/SUM(US_Others!C221,US_Others!H221,US_Others!N221))&gt;2.5,3,2)),"")</f>
        <v>4</v>
      </c>
      <c r="BD216" s="223">
        <f>IFERROR(IF((US_Others!D221*US_Others!D$8/SUM(US_Others!D221,US_Others!I221,US_Others!O221)+US_Others!I221*US_Others!I$8/SUM(US_Others!D221,US_Others!I221,US_Others!O221)+US_Others!O221*US_Others!O$8/SUM(US_Others!D221,US_Others!I221,US_Others!O221))&gt;3.5,4,IF((US_Others!D221*US_Others!D$8/SUM(US_Others!D221,US_Others!I221,US_Others!O221)+US_Others!I221*US_Others!I$8/SUM(US_Others!D221,US_Others!I221,US_Others!O221)+US_Others!O221*US_Others!O$8/SUM(US_Others!D221,US_Others!I221,US_Others!O221))&gt;2.5,3,2)),"")</f>
        <v>4</v>
      </c>
      <c r="BE216" s="223">
        <f>IFERROR(IF((US_Others!E221*US_Others!E$8/SUM(US_Others!E221,US_Others!J221,US_Others!P221,US_Others!W221)+US_Others!J221*US_Others!J$8/SUM(US_Others!E221,US_Others!J221,US_Others!P221,US_Others!W221)+US_Others!P221*US_Others!P$8/SUM(US_Others!E221,US_Others!J221,US_Others!P221,US_Others!W221)+US_Others!W221*US_Others!W$8/SUM(US_Others!E221,US_Others!J221,US_Others!P221,US_Others!W221))&gt;3.5,4,IF((US_Others!E221*US_Others!E$8/SUM(US_Others!E221,US_Others!J221,US_Others!P221,US_Others!W221)+US_Others!J221*US_Others!J$8/SUM(US_Others!E221,US_Others!J221,US_Others!P221,US_Others!W221)+US_Others!P221*US_Others!P$8/SUM(US_Others!E221,US_Others!J221,US_Others!P221,US_Others!W221)+US_Others!W221*US_Others!W$8/SUM(US_Others!E221,US_Others!J221,US_Others!P221,US_Others!W221))&gt;2.5,3,2)),"")</f>
        <v>4</v>
      </c>
      <c r="BF216" s="223">
        <f>IFERROR(IF((US_Others!F221*US_Others!F$8/SUM(US_Others!F221,US_Others!K221,US_Others!Q221)+US_Others!K221*US_Others!K$8/SUM(US_Others!F221,US_Others!K221,US_Others!Q221)+US_Others!Q221*US_Others!Q$8/SUM(US_Others!F221,US_Others!K221,US_Others!Q221))&gt;3.5,4,IF((US_Others!F221*US_Others!F$8/SUM(US_Others!F221,US_Others!K221,US_Others!Q221)+US_Others!K221*US_Others!K$8/SUM(US_Others!F221,US_Others!K221,US_Others!Q221)+US_Others!Q221*US_Others!Q$8/SUM(US_Others!F221,US_Others!K221,US_Others!Q221))&gt;2.5,3,2)),"")</f>
        <v>4</v>
      </c>
      <c r="BG216" s="223">
        <f>IFERROR(IF((US_Others!G221*US_Others!G$8/SUM(US_Others!G221,US_Others!L221,US_Others!R221)+US_Others!L221*US_Others!L$8/SUM(US_Others!G221,US_Others!L221,US_Others!R221)+US_Others!R221*US_Others!R$8/SUM(US_Others!G221,US_Others!L221,US_Others!R221))&gt;3.5,4,IF((US_Others!G221*US_Others!G$8/SUM(US_Others!G221,US_Others!L221,US_Others!R221)+US_Others!L221*US_Others!L$8/SUM(US_Others!G221,US_Others!L221,US_Others!R221)+US_Others!R221*US_Others!R$8/SUM(US_Others!G221,US_Others!L221,US_Others!R221))&gt;2.5,3,2)),"")</f>
        <v>4</v>
      </c>
      <c r="BH216" s="219" t="str">
        <f>IFERROR(IF((US_Others!Z221*US_Others!Z$8/SUM(US_Others!Z221,US_Others!AB221)+US_Others!AB221*US_Others!AB$8/SUM(US_Others!Z221,US_Others!AB221))&gt;3.5,4,IF((US_Others!Z221*US_Others!Z$8/SUM(US_Others!Z221,US_Others!AB221)+US_Others!AB221*US_Others!AB$8/SUM(US_Others!Z221,US_Others!AB221))&gt;2.5,3,2)),"")</f>
        <v/>
      </c>
      <c r="BI216" s="219" t="str">
        <f>IFERROR(IF((US_Others!AA221*US_Others!AA$8/SUM(US_Others!AA221,US_Others!AC221)+US_Others!AC221*US_Others!AC$8/SUM(US_Others!AA221,US_Others!AC221))&gt;3.5,4,IF((US_Others!AA221*US_Others!AA$8/SUM(US_Others!AA221,US_Others!AC221)+US_Others!AC221*US_Others!AC$8/SUM(US_Others!AA221,US_Others!AC221))&gt;2.5,3,2)),"")</f>
        <v/>
      </c>
      <c r="BJ216" s="219" t="str">
        <f>IFERROR(US_Others!AD221*US_Others!AD$8/US_Others!AD221,"")</f>
        <v/>
      </c>
      <c r="BK216" s="74" t="str">
        <f>IFERROR(US_Others!AE221*US_Others!AE$8/US_Others!AE221,"")</f>
        <v/>
      </c>
      <c r="BL216" s="219" t="str">
        <f>IFERROR(IF(SUMPRODUCT(US_Others!AG221:AI221/SUM(US_Others!AG221:AI221),US_Others!AG$8:AI$8)&gt;3.5,4,IF(SUMPRODUCT(US_Others!AG221:AI221/SUM(US_Others!AG221:AI221),US_Others!AG$8:AI$8)&gt;2.5,3,2)),"")</f>
        <v/>
      </c>
      <c r="BM216" s="219" t="str">
        <f>IFERROR(US_Others!AL221*US_Others!AL$8/US_Others!AL221,"")</f>
        <v/>
      </c>
    </row>
    <row r="217" spans="1:65">
      <c r="A217" s="200" t="s">
        <v>355</v>
      </c>
      <c r="B217" s="332" t="s">
        <v>356</v>
      </c>
      <c r="C217" s="333">
        <f>SUM(US_CO2!C220:AX220)</f>
        <v>1.241980905950486</v>
      </c>
      <c r="D217" s="333">
        <f>SUM(US_CH4!C220:AC220)</f>
        <v>1.2092345956122822E-3</v>
      </c>
      <c r="E217" s="333">
        <f>SUM(US_N2O!C220:AA220)</f>
        <v>1.7680249723105736E-3</v>
      </c>
      <c r="F217" s="332">
        <f>US_Others!V222+US_Others!U222</f>
        <v>0</v>
      </c>
      <c r="G217" s="332">
        <f>US_Others!C222+US_Others!H222+US_Others!N222</f>
        <v>3.6524143263612092E-4</v>
      </c>
      <c r="H217" s="332">
        <f>US_Others!D222+US_Others!I222+US_Others!O222</f>
        <v>5.9899594952323833E-3</v>
      </c>
      <c r="I217" s="332">
        <f>US_Others!E222+US_Others!J222+US_Others!P222+US_Others!W222</f>
        <v>2.7685300593817967E-2</v>
      </c>
      <c r="J217" s="332">
        <f>US_Others!F222+US_Others!K222+US_Others!Q222</f>
        <v>4.784662767533184E-3</v>
      </c>
      <c r="K217" s="332">
        <f>US_Others!G222+US_Others!L222+US_Others!R222</f>
        <v>4.748138624269573E-4</v>
      </c>
      <c r="L217" s="332">
        <f>US_Others!Z222+US_Others!AB222</f>
        <v>0</v>
      </c>
      <c r="M217" s="332">
        <f>US_Others!AA222+US_Others!AC222</f>
        <v>0</v>
      </c>
      <c r="N217" s="332">
        <f>US_Others!AD222</f>
        <v>0</v>
      </c>
      <c r="O217" s="332">
        <f>US_Others!AE222</f>
        <v>0</v>
      </c>
      <c r="P217" s="332">
        <f>SUM(US_Others!AG222:AI222)</f>
        <v>0</v>
      </c>
      <c r="Q217" s="332">
        <f>US_Others!AL222</f>
        <v>0</v>
      </c>
      <c r="R217" s="332"/>
      <c r="S217" s="334">
        <f t="shared" si="3"/>
        <v>1241.980905950486</v>
      </c>
      <c r="T217" s="334">
        <f>D217*1000/Spec!I$6</f>
        <v>4.8369383824491283E-2</v>
      </c>
      <c r="U217" s="334">
        <f>E217*1000/Spec!I$7</f>
        <v>5.9329697057401804E-3</v>
      </c>
      <c r="V217" s="334">
        <f>F217*1000/Spec!I$8</f>
        <v>0</v>
      </c>
      <c r="W217" s="334">
        <f>G217*1000/Spec!I$9</f>
        <v>5.4109841872017914E-4</v>
      </c>
      <c r="X217" s="334">
        <f>H217*1000/Spec!I$10</f>
        <v>1.7114169986378236E-3</v>
      </c>
      <c r="Y217" s="334">
        <f>I217*1000/Spec!I$11</f>
        <v>1.936035006560697E-2</v>
      </c>
      <c r="Z217" s="334">
        <f>J217*1000/Spec!I$12</f>
        <v>1.0703943551528376E-3</v>
      </c>
      <c r="AA217" s="334">
        <f>K217*1000/Spec!I$15</f>
        <v>4.8401005344236216E-5</v>
      </c>
      <c r="AB217" s="334">
        <f>L217*1000/Spec!I$17</f>
        <v>0</v>
      </c>
      <c r="AC217" s="334">
        <f>M217*1000/Spec!I$18</f>
        <v>0</v>
      </c>
      <c r="AD217" s="335">
        <f>N217*1000/Spec!I$25</f>
        <v>0</v>
      </c>
      <c r="AE217" s="335">
        <f>O217*1000/Spec!I$26</f>
        <v>0</v>
      </c>
      <c r="AF217" s="334">
        <f>P217*1000/Spec!I$21</f>
        <v>0</v>
      </c>
      <c r="AG217" s="334">
        <f>Q217*1000/Spec!I$22</f>
        <v>0</v>
      </c>
      <c r="AI217" s="200">
        <f>S217/'2007output'!$C215</f>
        <v>6.016474862909877E-2</v>
      </c>
      <c r="AJ217" s="200">
        <f>T217/'2007output'!$C215</f>
        <v>2.3431373261876319E-6</v>
      </c>
      <c r="AK217" s="200">
        <f>U217/'2007output'!$C215</f>
        <v>2.874083081790525E-7</v>
      </c>
      <c r="AL217" s="200">
        <f>V217/'2007output'!$C215</f>
        <v>0</v>
      </c>
      <c r="AM217" s="200">
        <f>W217/'2007output'!$C215</f>
        <v>2.6212198746314933E-8</v>
      </c>
      <c r="AN217" s="200">
        <f>X217/'2007output'!$C215</f>
        <v>8.2905440034773225E-8</v>
      </c>
      <c r="AO217" s="200">
        <f>Y217/'2007output'!$C215</f>
        <v>9.3786513905958285E-7</v>
      </c>
      <c r="AP217" s="200">
        <f>Z217/'2007output'!$C215</f>
        <v>5.1852654902525679E-8</v>
      </c>
      <c r="AQ217" s="200">
        <f>AA217/'2007output'!$C215</f>
        <v>2.3446691539134921E-9</v>
      </c>
      <c r="AR217" s="200">
        <f>AB217/'2007output'!$C215</f>
        <v>0</v>
      </c>
      <c r="AS217" s="200">
        <f>AC217/'2007output'!$C215</f>
        <v>0</v>
      </c>
      <c r="AT217" s="200">
        <f>AD217/'2007output'!$C215</f>
        <v>0</v>
      </c>
      <c r="AU217" s="200">
        <f>AE217/'2007output'!$C215</f>
        <v>0</v>
      </c>
      <c r="AV217" s="200">
        <f>AF217/'2007output'!$C215</f>
        <v>0</v>
      </c>
      <c r="AW217" s="200">
        <f>AG217/'2007output'!$C215</f>
        <v>0</v>
      </c>
      <c r="AY217" s="370">
        <f>IFERROR(IF(SUMPRODUCT(US_CO2!C220:AX220/SUM(US_CO2!C220:AX220),US_CO2!C$6:AX$6)&gt;3.5,4,IF(SUMPRODUCT(US_CO2!C220:AX220/SUM(US_CO2!C220:AX220),US_CO2!C$6:AX$6)&gt;2.5,3,2)),"")</f>
        <v>4</v>
      </c>
      <c r="AZ217" s="370">
        <f>IFERROR(IF(SUMPRODUCT(US_CH4!C220:AC220/SUM(US_CH4!C220:AC220),US_CH4!C$6:AC$6)&gt;3.5,4,IF(SUMPRODUCT(US_CH4!C220:AC220/SUM(US_CH4!C220:AC220),US_CH4!C$6:AC$6)&gt;2.5,3,2)),"")</f>
        <v>4</v>
      </c>
      <c r="BA217" s="223">
        <f>IFERROR(IF(SUMPRODUCT(US_N2O!C220:AA220/SUM(US_N2O!C220:AA220),US_N2O!C$6:AA$6)&gt;3.5,4,IF(SUMPRODUCT(US_N2O!C220:AA220/SUM(US_N2O!C220:AA220),US_N2O!C$6:AA$6)&gt;2.5,3,2)),"")</f>
        <v>4</v>
      </c>
      <c r="BB217" s="223" t="str">
        <f>IFERROR(IF(SUMPRODUCT(US_Others!U222:V222/SUM(US_Others!U222:V222),US_Others!U$8:V$8)&gt;3.5,4,IF(SUMPRODUCT(US_Others!U222:V222/SUM(US_Others!U222:V222),US_Others!U$8:V$8)&gt;2.5,3,2)),"")</f>
        <v/>
      </c>
      <c r="BC217" s="223">
        <f>IFERROR(IF((US_Others!C222*US_Others!C$8/SUM(US_Others!C222,US_Others!H222,US_Others!N222)+ US_Others!H222*US_Others!H$8/SUM(US_Others!C222,US_Others!H222,US_Others!N222)+US_Others!N222*US_Others!N$8/SUM(US_Others!C222,US_Others!H222,US_Others!N222))&gt;3.5,4,IF((US_Others!C222*US_Others!C$8/SUM(US_Others!C222,US_Others!H222,US_Others!N222)+ US_Others!H222*US_Others!H$8/SUM(US_Others!C222,US_Others!H222,US_Others!N222)+US_Others!N222*US_Others!N$8/SUM(US_Others!C222,US_Others!H222,US_Others!N222))&gt;2.5,3,2)),"")</f>
        <v>4</v>
      </c>
      <c r="BD217" s="223">
        <f>IFERROR(IF((US_Others!D222*US_Others!D$8/SUM(US_Others!D222,US_Others!I222,US_Others!O222)+US_Others!I222*US_Others!I$8/SUM(US_Others!D222,US_Others!I222,US_Others!O222)+US_Others!O222*US_Others!O$8/SUM(US_Others!D222,US_Others!I222,US_Others!O222))&gt;3.5,4,IF((US_Others!D222*US_Others!D$8/SUM(US_Others!D222,US_Others!I222,US_Others!O222)+US_Others!I222*US_Others!I$8/SUM(US_Others!D222,US_Others!I222,US_Others!O222)+US_Others!O222*US_Others!O$8/SUM(US_Others!D222,US_Others!I222,US_Others!O222))&gt;2.5,3,2)),"")</f>
        <v>4</v>
      </c>
      <c r="BE217" s="223">
        <f>IFERROR(IF((US_Others!E222*US_Others!E$8/SUM(US_Others!E222,US_Others!J222,US_Others!P222,US_Others!W222)+US_Others!J222*US_Others!J$8/SUM(US_Others!E222,US_Others!J222,US_Others!P222,US_Others!W222)+US_Others!P222*US_Others!P$8/SUM(US_Others!E222,US_Others!J222,US_Others!P222,US_Others!W222)+US_Others!W222*US_Others!W$8/SUM(US_Others!E222,US_Others!J222,US_Others!P222,US_Others!W222))&gt;3.5,4,IF((US_Others!E222*US_Others!E$8/SUM(US_Others!E222,US_Others!J222,US_Others!P222,US_Others!W222)+US_Others!J222*US_Others!J$8/SUM(US_Others!E222,US_Others!J222,US_Others!P222,US_Others!W222)+US_Others!P222*US_Others!P$8/SUM(US_Others!E222,US_Others!J222,US_Others!P222,US_Others!W222)+US_Others!W222*US_Others!W$8/SUM(US_Others!E222,US_Others!J222,US_Others!P222,US_Others!W222))&gt;2.5,3,2)),"")</f>
        <v>4</v>
      </c>
      <c r="BF217" s="223">
        <f>IFERROR(IF((US_Others!F222*US_Others!F$8/SUM(US_Others!F222,US_Others!K222,US_Others!Q222)+US_Others!K222*US_Others!K$8/SUM(US_Others!F222,US_Others!K222,US_Others!Q222)+US_Others!Q222*US_Others!Q$8/SUM(US_Others!F222,US_Others!K222,US_Others!Q222))&gt;3.5,4,IF((US_Others!F222*US_Others!F$8/SUM(US_Others!F222,US_Others!K222,US_Others!Q222)+US_Others!K222*US_Others!K$8/SUM(US_Others!F222,US_Others!K222,US_Others!Q222)+US_Others!Q222*US_Others!Q$8/SUM(US_Others!F222,US_Others!K222,US_Others!Q222))&gt;2.5,3,2)),"")</f>
        <v>4</v>
      </c>
      <c r="BG217" s="223">
        <f>IFERROR(IF((US_Others!G222*US_Others!G$8/SUM(US_Others!G222,US_Others!L222,US_Others!R222)+US_Others!L222*US_Others!L$8/SUM(US_Others!G222,US_Others!L222,US_Others!R222)+US_Others!R222*US_Others!R$8/SUM(US_Others!G222,US_Others!L222,US_Others!R222))&gt;3.5,4,IF((US_Others!G222*US_Others!G$8/SUM(US_Others!G222,US_Others!L222,US_Others!R222)+US_Others!L222*US_Others!L$8/SUM(US_Others!G222,US_Others!L222,US_Others!R222)+US_Others!R222*US_Others!R$8/SUM(US_Others!G222,US_Others!L222,US_Others!R222))&gt;2.5,3,2)),"")</f>
        <v>4</v>
      </c>
      <c r="BH217" s="219" t="str">
        <f>IFERROR(IF((US_Others!Z222*US_Others!Z$8/SUM(US_Others!Z222,US_Others!AB222)+US_Others!AB222*US_Others!AB$8/SUM(US_Others!Z222,US_Others!AB222))&gt;3.5,4,IF((US_Others!Z222*US_Others!Z$8/SUM(US_Others!Z222,US_Others!AB222)+US_Others!AB222*US_Others!AB$8/SUM(US_Others!Z222,US_Others!AB222))&gt;2.5,3,2)),"")</f>
        <v/>
      </c>
      <c r="BI217" s="219" t="str">
        <f>IFERROR(IF((US_Others!AA222*US_Others!AA$8/SUM(US_Others!AA222,US_Others!AC222)+US_Others!AC222*US_Others!AC$8/SUM(US_Others!AA222,US_Others!AC222))&gt;3.5,4,IF((US_Others!AA222*US_Others!AA$8/SUM(US_Others!AA222,US_Others!AC222)+US_Others!AC222*US_Others!AC$8/SUM(US_Others!AA222,US_Others!AC222))&gt;2.5,3,2)),"")</f>
        <v/>
      </c>
      <c r="BJ217" s="219" t="str">
        <f>IFERROR(US_Others!AD222*US_Others!AD$8/US_Others!AD222,"")</f>
        <v/>
      </c>
      <c r="BK217" s="74" t="str">
        <f>IFERROR(US_Others!AE222*US_Others!AE$8/US_Others!AE222,"")</f>
        <v/>
      </c>
      <c r="BL217" s="219" t="str">
        <f>IFERROR(IF(SUMPRODUCT(US_Others!AG222:AI222/SUM(US_Others!AG222:AI222),US_Others!AG$8:AI$8)&gt;3.5,4,IF(SUMPRODUCT(US_Others!AG222:AI222/SUM(US_Others!AG222:AI222),US_Others!AG$8:AI$8)&gt;2.5,3,2)),"")</f>
        <v/>
      </c>
      <c r="BM217" s="219" t="str">
        <f>IFERROR(US_Others!AL222*US_Others!AL$8/US_Others!AL222,"")</f>
        <v/>
      </c>
    </row>
    <row r="218" spans="1:65">
      <c r="A218" s="200" t="s">
        <v>357</v>
      </c>
      <c r="B218" s="332">
        <v>311910</v>
      </c>
      <c r="C218" s="333">
        <f>SUM(US_CO2!C221:AX221)</f>
        <v>1.8546612674844247</v>
      </c>
      <c r="D218" s="333">
        <f>SUM(US_CH4!C221:AC221)</f>
        <v>1.8116804356765521E-3</v>
      </c>
      <c r="E218" s="333">
        <f>SUM(US_N2O!C221:AA221)</f>
        <v>2.6407608554578281E-3</v>
      </c>
      <c r="F218" s="332">
        <f>US_Others!V223+US_Others!U223</f>
        <v>0</v>
      </c>
      <c r="G218" s="332">
        <f>US_Others!C223+US_Others!H223+US_Others!N223</f>
        <v>2.809549481816315E-4</v>
      </c>
      <c r="H218" s="332">
        <f>US_Others!D223+US_Others!I223+US_Others!O223</f>
        <v>4.6076611501787573E-3</v>
      </c>
      <c r="I218" s="332">
        <f>US_Others!E223+US_Others!J223+US_Others!P223+US_Others!W223</f>
        <v>2.1296385072167669E-2</v>
      </c>
      <c r="J218" s="332">
        <f>US_Others!F223+US_Others!K223+US_Others!Q223</f>
        <v>3.6805098211793725E-3</v>
      </c>
      <c r="K218" s="332">
        <f>US_Others!G223+US_Others!L223+US_Others!R223</f>
        <v>3.6524143263612097E-4</v>
      </c>
      <c r="L218" s="332">
        <f>US_Others!Z223+US_Others!AB223</f>
        <v>0</v>
      </c>
      <c r="M218" s="332">
        <f>US_Others!AA223+US_Others!AC223</f>
        <v>0</v>
      </c>
      <c r="N218" s="332">
        <f>US_Others!AD223</f>
        <v>0</v>
      </c>
      <c r="O218" s="332">
        <f>US_Others!AE223</f>
        <v>0</v>
      </c>
      <c r="P218" s="332">
        <f>SUM(US_Others!AG223:AI223)</f>
        <v>0</v>
      </c>
      <c r="Q218" s="332">
        <f>US_Others!AL223</f>
        <v>0</v>
      </c>
      <c r="R218" s="332"/>
      <c r="S218" s="334">
        <f t="shared" si="3"/>
        <v>1854.6612674844248</v>
      </c>
      <c r="T218" s="334">
        <f>D218*1000/Spec!I$6</f>
        <v>7.2467217427062081E-2</v>
      </c>
      <c r="U218" s="334">
        <f>E218*1000/Spec!I$7</f>
        <v>8.8616136089188849E-3</v>
      </c>
      <c r="V218" s="334">
        <f>F218*1000/Spec!I$8</f>
        <v>0</v>
      </c>
      <c r="W218" s="334">
        <f>G218*1000/Spec!I$9</f>
        <v>4.1622955286167631E-4</v>
      </c>
      <c r="X218" s="334">
        <f>H218*1000/Spec!I$10</f>
        <v>1.3164746143367878E-3</v>
      </c>
      <c r="Y218" s="334">
        <f>I218*1000/Spec!I$11</f>
        <v>1.4892576973543825E-2</v>
      </c>
      <c r="Z218" s="334">
        <f>J218*1000/Spec!I$12</f>
        <v>8.2338027319449054E-4</v>
      </c>
      <c r="AA218" s="334">
        <f>K218*1000/Spec!I$15</f>
        <v>3.7231542572489395E-5</v>
      </c>
      <c r="AB218" s="334">
        <f>L218*1000/Spec!I$17</f>
        <v>0</v>
      </c>
      <c r="AC218" s="334">
        <f>M218*1000/Spec!I$18</f>
        <v>0</v>
      </c>
      <c r="AD218" s="335">
        <f>N218*1000/Spec!I$25</f>
        <v>0</v>
      </c>
      <c r="AE218" s="335">
        <f>O218*1000/Spec!I$26</f>
        <v>0</v>
      </c>
      <c r="AF218" s="334">
        <f>P218*1000/Spec!I$21</f>
        <v>0</v>
      </c>
      <c r="AG218" s="334">
        <f>Q218*1000/Spec!I$22</f>
        <v>0</v>
      </c>
      <c r="AI218" s="200">
        <f>S218/'2007output'!$C216</f>
        <v>7.8268959633880184E-2</v>
      </c>
      <c r="AJ218" s="200">
        <f>T218/'2007output'!$C216</f>
        <v>3.0582046517159892E-6</v>
      </c>
      <c r="AK218" s="200">
        <f>U218/'2007output'!$C216</f>
        <v>3.7397086465727906E-7</v>
      </c>
      <c r="AL218" s="200">
        <f>V218/'2007output'!$C216</f>
        <v>0</v>
      </c>
      <c r="AM218" s="200">
        <f>W218/'2007output'!$C216</f>
        <v>1.7565393014081547E-8</v>
      </c>
      <c r="AN218" s="200">
        <f>X218/'2007output'!$C216</f>
        <v>5.5556828761680783E-8</v>
      </c>
      <c r="AO218" s="200">
        <f>Y218/'2007output'!$C216</f>
        <v>6.2848484864719044E-7</v>
      </c>
      <c r="AP218" s="200">
        <f>Z218/'2007output'!$C216</f>
        <v>3.474764826107742E-8</v>
      </c>
      <c r="AQ218" s="200">
        <f>AA218/'2007output'!$C216</f>
        <v>1.571216347589863E-9</v>
      </c>
      <c r="AR218" s="200">
        <f>AB218/'2007output'!$C216</f>
        <v>0</v>
      </c>
      <c r="AS218" s="200">
        <f>AC218/'2007output'!$C216</f>
        <v>0</v>
      </c>
      <c r="AT218" s="200">
        <f>AD218/'2007output'!$C216</f>
        <v>0</v>
      </c>
      <c r="AU218" s="200">
        <f>AE218/'2007output'!$C216</f>
        <v>0</v>
      </c>
      <c r="AV218" s="200">
        <f>AF218/'2007output'!$C216</f>
        <v>0</v>
      </c>
      <c r="AW218" s="200">
        <f>AG218/'2007output'!$C216</f>
        <v>0</v>
      </c>
      <c r="AY218" s="370">
        <f>IFERROR(IF(SUMPRODUCT(US_CO2!C221:AX221/SUM(US_CO2!C221:AX221),US_CO2!C$6:AX$6)&gt;3.5,4,IF(SUMPRODUCT(US_CO2!C221:AX221/SUM(US_CO2!C221:AX221),US_CO2!C$6:AX$6)&gt;2.5,3,2)),"")</f>
        <v>4</v>
      </c>
      <c r="AZ218" s="370">
        <f>IFERROR(IF(SUMPRODUCT(US_CH4!C221:AC221/SUM(US_CH4!C221:AC221),US_CH4!C$6:AC$6)&gt;3.5,4,IF(SUMPRODUCT(US_CH4!C221:AC221/SUM(US_CH4!C221:AC221),US_CH4!C$6:AC$6)&gt;2.5,3,2)),"")</f>
        <v>4</v>
      </c>
      <c r="BA218" s="223">
        <f>IFERROR(IF(SUMPRODUCT(US_N2O!C221:AA221/SUM(US_N2O!C221:AA221),US_N2O!C$6:AA$6)&gt;3.5,4,IF(SUMPRODUCT(US_N2O!C221:AA221/SUM(US_N2O!C221:AA221),US_N2O!C$6:AA$6)&gt;2.5,3,2)),"")</f>
        <v>4</v>
      </c>
      <c r="BB218" s="223" t="str">
        <f>IFERROR(IF(SUMPRODUCT(US_Others!U223:V223/SUM(US_Others!U223:V223),US_Others!U$8:V$8)&gt;3.5,4,IF(SUMPRODUCT(US_Others!U223:V223/SUM(US_Others!U223:V223),US_Others!U$8:V$8)&gt;2.5,3,2)),"")</f>
        <v/>
      </c>
      <c r="BC218" s="223">
        <f>IFERROR(IF((US_Others!C223*US_Others!C$8/SUM(US_Others!C223,US_Others!H223,US_Others!N223)+ US_Others!H223*US_Others!H$8/SUM(US_Others!C223,US_Others!H223,US_Others!N223)+US_Others!N223*US_Others!N$8/SUM(US_Others!C223,US_Others!H223,US_Others!N223))&gt;3.5,4,IF((US_Others!C223*US_Others!C$8/SUM(US_Others!C223,US_Others!H223,US_Others!N223)+ US_Others!H223*US_Others!H$8/SUM(US_Others!C223,US_Others!H223,US_Others!N223)+US_Others!N223*US_Others!N$8/SUM(US_Others!C223,US_Others!H223,US_Others!N223))&gt;2.5,3,2)),"")</f>
        <v>4</v>
      </c>
      <c r="BD218" s="223">
        <f>IFERROR(IF((US_Others!D223*US_Others!D$8/SUM(US_Others!D223,US_Others!I223,US_Others!O223)+US_Others!I223*US_Others!I$8/SUM(US_Others!D223,US_Others!I223,US_Others!O223)+US_Others!O223*US_Others!O$8/SUM(US_Others!D223,US_Others!I223,US_Others!O223))&gt;3.5,4,IF((US_Others!D223*US_Others!D$8/SUM(US_Others!D223,US_Others!I223,US_Others!O223)+US_Others!I223*US_Others!I$8/SUM(US_Others!D223,US_Others!I223,US_Others!O223)+US_Others!O223*US_Others!O$8/SUM(US_Others!D223,US_Others!I223,US_Others!O223))&gt;2.5,3,2)),"")</f>
        <v>4</v>
      </c>
      <c r="BE218" s="223">
        <f>IFERROR(IF((US_Others!E223*US_Others!E$8/SUM(US_Others!E223,US_Others!J223,US_Others!P223,US_Others!W223)+US_Others!J223*US_Others!J$8/SUM(US_Others!E223,US_Others!J223,US_Others!P223,US_Others!W223)+US_Others!P223*US_Others!P$8/SUM(US_Others!E223,US_Others!J223,US_Others!P223,US_Others!W223)+US_Others!W223*US_Others!W$8/SUM(US_Others!E223,US_Others!J223,US_Others!P223,US_Others!W223))&gt;3.5,4,IF((US_Others!E223*US_Others!E$8/SUM(US_Others!E223,US_Others!J223,US_Others!P223,US_Others!W223)+US_Others!J223*US_Others!J$8/SUM(US_Others!E223,US_Others!J223,US_Others!P223,US_Others!W223)+US_Others!P223*US_Others!P$8/SUM(US_Others!E223,US_Others!J223,US_Others!P223,US_Others!W223)+US_Others!W223*US_Others!W$8/SUM(US_Others!E223,US_Others!J223,US_Others!P223,US_Others!W223))&gt;2.5,3,2)),"")</f>
        <v>4</v>
      </c>
      <c r="BF218" s="223">
        <f>IFERROR(IF((US_Others!F223*US_Others!F$8/SUM(US_Others!F223,US_Others!K223,US_Others!Q223)+US_Others!K223*US_Others!K$8/SUM(US_Others!F223,US_Others!K223,US_Others!Q223)+US_Others!Q223*US_Others!Q$8/SUM(US_Others!F223,US_Others!K223,US_Others!Q223))&gt;3.5,4,IF((US_Others!F223*US_Others!F$8/SUM(US_Others!F223,US_Others!K223,US_Others!Q223)+US_Others!K223*US_Others!K$8/SUM(US_Others!F223,US_Others!K223,US_Others!Q223)+US_Others!Q223*US_Others!Q$8/SUM(US_Others!F223,US_Others!K223,US_Others!Q223))&gt;2.5,3,2)),"")</f>
        <v>4</v>
      </c>
      <c r="BG218" s="223">
        <f>IFERROR(IF((US_Others!G223*US_Others!G$8/SUM(US_Others!G223,US_Others!L223,US_Others!R223)+US_Others!L223*US_Others!L$8/SUM(US_Others!G223,US_Others!L223,US_Others!R223)+US_Others!R223*US_Others!R$8/SUM(US_Others!G223,US_Others!L223,US_Others!R223))&gt;3.5,4,IF((US_Others!G223*US_Others!G$8/SUM(US_Others!G223,US_Others!L223,US_Others!R223)+US_Others!L223*US_Others!L$8/SUM(US_Others!G223,US_Others!L223,US_Others!R223)+US_Others!R223*US_Others!R$8/SUM(US_Others!G223,US_Others!L223,US_Others!R223))&gt;2.5,3,2)),"")</f>
        <v>4</v>
      </c>
      <c r="BH218" s="219" t="str">
        <f>IFERROR(IF((US_Others!Z223*US_Others!Z$8/SUM(US_Others!Z223,US_Others!AB223)+US_Others!AB223*US_Others!AB$8/SUM(US_Others!Z223,US_Others!AB223))&gt;3.5,4,IF((US_Others!Z223*US_Others!Z$8/SUM(US_Others!Z223,US_Others!AB223)+US_Others!AB223*US_Others!AB$8/SUM(US_Others!Z223,US_Others!AB223))&gt;2.5,3,2)),"")</f>
        <v/>
      </c>
      <c r="BI218" s="219" t="str">
        <f>IFERROR(IF((US_Others!AA223*US_Others!AA$8/SUM(US_Others!AA223,US_Others!AC223)+US_Others!AC223*US_Others!AC$8/SUM(US_Others!AA223,US_Others!AC223))&gt;3.5,4,IF((US_Others!AA223*US_Others!AA$8/SUM(US_Others!AA223,US_Others!AC223)+US_Others!AC223*US_Others!AC$8/SUM(US_Others!AA223,US_Others!AC223))&gt;2.5,3,2)),"")</f>
        <v/>
      </c>
      <c r="BJ218" s="219" t="str">
        <f>IFERROR(US_Others!AD223*US_Others!AD$8/US_Others!AD223,"")</f>
        <v/>
      </c>
      <c r="BK218" s="74" t="str">
        <f>IFERROR(US_Others!AE223*US_Others!AE$8/US_Others!AE223,"")</f>
        <v/>
      </c>
      <c r="BL218" s="219" t="str">
        <f>IFERROR(IF(SUMPRODUCT(US_Others!AG223:AI223/SUM(US_Others!AG223:AI223),US_Others!AG$8:AI$8)&gt;3.5,4,IF(SUMPRODUCT(US_Others!AG223:AI223/SUM(US_Others!AG223:AI223),US_Others!AG$8:AI$8)&gt;2.5,3,2)),"")</f>
        <v/>
      </c>
      <c r="BM218" s="219" t="str">
        <f>IFERROR(US_Others!AL223*US_Others!AL$8/US_Others!AL223,"")</f>
        <v/>
      </c>
    </row>
    <row r="219" spans="1:65">
      <c r="A219" s="200" t="s">
        <v>358</v>
      </c>
      <c r="B219" s="332">
        <v>311920</v>
      </c>
      <c r="C219" s="333">
        <f>SUM(US_CO2!C222:AX222)</f>
        <v>0.4448826610103071</v>
      </c>
      <c r="D219" s="333">
        <f>SUM(US_CH4!C222:AC222)</f>
        <v>4.2564741309121773E-4</v>
      </c>
      <c r="E219" s="333">
        <f>SUM(US_N2O!C222:AA222)</f>
        <v>6.2117603854820172E-4</v>
      </c>
      <c r="F219" s="332">
        <f>US_Others!V224+US_Others!U224</f>
        <v>0</v>
      </c>
      <c r="G219" s="332">
        <f>US_Others!C224+US_Others!H224+US_Others!N224</f>
        <v>0</v>
      </c>
      <c r="H219" s="332">
        <f>US_Others!D224+US_Others!I224+US_Others!O224</f>
        <v>0</v>
      </c>
      <c r="I219" s="332">
        <f>US_Others!E224+US_Others!J224+US_Others!P224+US_Others!W224</f>
        <v>0</v>
      </c>
      <c r="J219" s="332">
        <f>US_Others!F224+US_Others!K224+US_Others!Q224</f>
        <v>0</v>
      </c>
      <c r="K219" s="332">
        <f>US_Others!G224+US_Others!L224+US_Others!R224</f>
        <v>0</v>
      </c>
      <c r="L219" s="332">
        <f>US_Others!Z224+US_Others!AB224</f>
        <v>0</v>
      </c>
      <c r="M219" s="332">
        <f>US_Others!AA224+US_Others!AC224</f>
        <v>0</v>
      </c>
      <c r="N219" s="332">
        <f>US_Others!AD224</f>
        <v>0</v>
      </c>
      <c r="O219" s="332">
        <f>US_Others!AE224</f>
        <v>0</v>
      </c>
      <c r="P219" s="332">
        <f>SUM(US_Others!AG224:AI224)</f>
        <v>0</v>
      </c>
      <c r="Q219" s="332">
        <f>US_Others!AL224</f>
        <v>0</v>
      </c>
      <c r="R219" s="332"/>
      <c r="S219" s="334">
        <f t="shared" si="3"/>
        <v>444.88266101030712</v>
      </c>
      <c r="T219" s="334">
        <f>D219*1000/Spec!I$6</f>
        <v>1.702589652364871E-2</v>
      </c>
      <c r="U219" s="334">
        <f>E219*1000/Spec!I$7</f>
        <v>2.0844833508328916E-3</v>
      </c>
      <c r="V219" s="334">
        <f>F219*1000/Spec!I$8</f>
        <v>0</v>
      </c>
      <c r="W219" s="334">
        <f>G219*1000/Spec!I$9</f>
        <v>0</v>
      </c>
      <c r="X219" s="334">
        <f>H219*1000/Spec!I$10</f>
        <v>0</v>
      </c>
      <c r="Y219" s="334">
        <f>I219*1000/Spec!I$11</f>
        <v>0</v>
      </c>
      <c r="Z219" s="334">
        <f>J219*1000/Spec!I$12</f>
        <v>0</v>
      </c>
      <c r="AA219" s="334">
        <f>K219*1000/Spec!I$15</f>
        <v>0</v>
      </c>
      <c r="AB219" s="334">
        <f>L219*1000/Spec!I$17</f>
        <v>0</v>
      </c>
      <c r="AC219" s="334">
        <f>M219*1000/Spec!I$18</f>
        <v>0</v>
      </c>
      <c r="AD219" s="335">
        <f>N219*1000/Spec!I$25</f>
        <v>0</v>
      </c>
      <c r="AE219" s="335">
        <f>O219*1000/Spec!I$26</f>
        <v>0</v>
      </c>
      <c r="AF219" s="334">
        <f>P219*1000/Spec!I$21</f>
        <v>0</v>
      </c>
      <c r="AG219" s="334">
        <f>Q219*1000/Spec!I$22</f>
        <v>0</v>
      </c>
      <c r="AI219" s="200">
        <f>S219/'2007output'!$C217</f>
        <v>5.7806998572025356E-2</v>
      </c>
      <c r="AJ219" s="200">
        <f>T219/'2007output'!$C217</f>
        <v>2.2123046418462462E-6</v>
      </c>
      <c r="AK219" s="200">
        <f>U219/'2007output'!$C217</f>
        <v>2.7085282625167509E-7</v>
      </c>
      <c r="AL219" s="200">
        <f>V219/'2007output'!$C217</f>
        <v>0</v>
      </c>
      <c r="AM219" s="200">
        <f>W219/'2007output'!$C217</f>
        <v>0</v>
      </c>
      <c r="AN219" s="200">
        <f>X219/'2007output'!$C217</f>
        <v>0</v>
      </c>
      <c r="AO219" s="200">
        <f>Y219/'2007output'!$C217</f>
        <v>0</v>
      </c>
      <c r="AP219" s="200">
        <f>Z219/'2007output'!$C217</f>
        <v>0</v>
      </c>
      <c r="AQ219" s="200">
        <f>AA219/'2007output'!$C217</f>
        <v>0</v>
      </c>
      <c r="AR219" s="200">
        <f>AB219/'2007output'!$C217</f>
        <v>0</v>
      </c>
      <c r="AS219" s="200">
        <f>AC219/'2007output'!$C217</f>
        <v>0</v>
      </c>
      <c r="AT219" s="200">
        <f>AD219/'2007output'!$C217</f>
        <v>0</v>
      </c>
      <c r="AU219" s="200">
        <f>AE219/'2007output'!$C217</f>
        <v>0</v>
      </c>
      <c r="AV219" s="200">
        <f>AF219/'2007output'!$C217</f>
        <v>0</v>
      </c>
      <c r="AW219" s="200">
        <f>AG219/'2007output'!$C217</f>
        <v>0</v>
      </c>
      <c r="AY219" s="370">
        <f>IFERROR(IF(SUMPRODUCT(US_CO2!C222:AX222/SUM(US_CO2!C222:AX222),US_CO2!C$6:AX$6)&gt;3.5,4,IF(SUMPRODUCT(US_CO2!C222:AX222/SUM(US_CO2!C222:AX222),US_CO2!C$6:AX$6)&gt;2.5,3,2)),"")</f>
        <v>4</v>
      </c>
      <c r="AZ219" s="370">
        <f>IFERROR(IF(SUMPRODUCT(US_CH4!C222:AC222/SUM(US_CH4!C222:AC222),US_CH4!C$6:AC$6)&gt;3.5,4,IF(SUMPRODUCT(US_CH4!C222:AC222/SUM(US_CH4!C222:AC222),US_CH4!C$6:AC$6)&gt;2.5,3,2)),"")</f>
        <v>4</v>
      </c>
      <c r="BA219" s="223">
        <f>IFERROR(IF(SUMPRODUCT(US_N2O!C222:AA222/SUM(US_N2O!C222:AA222),US_N2O!C$6:AA$6)&gt;3.5,4,IF(SUMPRODUCT(US_N2O!C222:AA222/SUM(US_N2O!C222:AA222),US_N2O!C$6:AA$6)&gt;2.5,3,2)),"")</f>
        <v>4</v>
      </c>
      <c r="BB219" s="223" t="str">
        <f>IFERROR(IF(SUMPRODUCT(US_Others!U224:V224/SUM(US_Others!U224:V224),US_Others!U$8:V$8)&gt;3.5,4,IF(SUMPRODUCT(US_Others!U224:V224/SUM(US_Others!U224:V224),US_Others!U$8:V$8)&gt;2.5,3,2)),"")</f>
        <v/>
      </c>
      <c r="BC219" s="223" t="str">
        <f>IFERROR(IF((US_Others!C224*US_Others!C$8/SUM(US_Others!C224,US_Others!H224,US_Others!N224)+ US_Others!H224*US_Others!H$8/SUM(US_Others!C224,US_Others!H224,US_Others!N224)+US_Others!N224*US_Others!N$8/SUM(US_Others!C224,US_Others!H224,US_Others!N224))&gt;3.5,4,IF((US_Others!C224*US_Others!C$8/SUM(US_Others!C224,US_Others!H224,US_Others!N224)+ US_Others!H224*US_Others!H$8/SUM(US_Others!C224,US_Others!H224,US_Others!N224)+US_Others!N224*US_Others!N$8/SUM(US_Others!C224,US_Others!H224,US_Others!N224))&gt;2.5,3,2)),"")</f>
        <v/>
      </c>
      <c r="BD219" s="223" t="str">
        <f>IFERROR(IF((US_Others!D224*US_Others!D$8/SUM(US_Others!D224,US_Others!I224,US_Others!O224)+US_Others!I224*US_Others!I$8/SUM(US_Others!D224,US_Others!I224,US_Others!O224)+US_Others!O224*US_Others!O$8/SUM(US_Others!D224,US_Others!I224,US_Others!O224))&gt;3.5,4,IF((US_Others!D224*US_Others!D$8/SUM(US_Others!D224,US_Others!I224,US_Others!O224)+US_Others!I224*US_Others!I$8/SUM(US_Others!D224,US_Others!I224,US_Others!O224)+US_Others!O224*US_Others!O$8/SUM(US_Others!D224,US_Others!I224,US_Others!O224))&gt;2.5,3,2)),"")</f>
        <v/>
      </c>
      <c r="BE219" s="223" t="str">
        <f>IFERROR(IF((US_Others!E224*US_Others!E$8/SUM(US_Others!E224,US_Others!J224,US_Others!P224,US_Others!W224)+US_Others!J224*US_Others!J$8/SUM(US_Others!E224,US_Others!J224,US_Others!P224,US_Others!W224)+US_Others!P224*US_Others!P$8/SUM(US_Others!E224,US_Others!J224,US_Others!P224,US_Others!W224)+US_Others!W224*US_Others!W$8/SUM(US_Others!E224,US_Others!J224,US_Others!P224,US_Others!W224))&gt;3.5,4,IF((US_Others!E224*US_Others!E$8/SUM(US_Others!E224,US_Others!J224,US_Others!P224,US_Others!W224)+US_Others!J224*US_Others!J$8/SUM(US_Others!E224,US_Others!J224,US_Others!P224,US_Others!W224)+US_Others!P224*US_Others!P$8/SUM(US_Others!E224,US_Others!J224,US_Others!P224,US_Others!W224)+US_Others!W224*US_Others!W$8/SUM(US_Others!E224,US_Others!J224,US_Others!P224,US_Others!W224))&gt;2.5,3,2)),"")</f>
        <v/>
      </c>
      <c r="BF219" s="223" t="str">
        <f>IFERROR(IF((US_Others!F224*US_Others!F$8/SUM(US_Others!F224,US_Others!K224,US_Others!Q224)+US_Others!K224*US_Others!K$8/SUM(US_Others!F224,US_Others!K224,US_Others!Q224)+US_Others!Q224*US_Others!Q$8/SUM(US_Others!F224,US_Others!K224,US_Others!Q224))&gt;3.5,4,IF((US_Others!F224*US_Others!F$8/SUM(US_Others!F224,US_Others!K224,US_Others!Q224)+US_Others!K224*US_Others!K$8/SUM(US_Others!F224,US_Others!K224,US_Others!Q224)+US_Others!Q224*US_Others!Q$8/SUM(US_Others!F224,US_Others!K224,US_Others!Q224))&gt;2.5,3,2)),"")</f>
        <v/>
      </c>
      <c r="BG219" s="223" t="str">
        <f>IFERROR(IF((US_Others!G224*US_Others!G$8/SUM(US_Others!G224,US_Others!L224,US_Others!R224)+US_Others!L224*US_Others!L$8/SUM(US_Others!G224,US_Others!L224,US_Others!R224)+US_Others!R224*US_Others!R$8/SUM(US_Others!G224,US_Others!L224,US_Others!R224))&gt;3.5,4,IF((US_Others!G224*US_Others!G$8/SUM(US_Others!G224,US_Others!L224,US_Others!R224)+US_Others!L224*US_Others!L$8/SUM(US_Others!G224,US_Others!L224,US_Others!R224)+US_Others!R224*US_Others!R$8/SUM(US_Others!G224,US_Others!L224,US_Others!R224))&gt;2.5,3,2)),"")</f>
        <v/>
      </c>
      <c r="BH219" s="219" t="str">
        <f>IFERROR(IF((US_Others!Z224*US_Others!Z$8/SUM(US_Others!Z224,US_Others!AB224)+US_Others!AB224*US_Others!AB$8/SUM(US_Others!Z224,US_Others!AB224))&gt;3.5,4,IF((US_Others!Z224*US_Others!Z$8/SUM(US_Others!Z224,US_Others!AB224)+US_Others!AB224*US_Others!AB$8/SUM(US_Others!Z224,US_Others!AB224))&gt;2.5,3,2)),"")</f>
        <v/>
      </c>
      <c r="BI219" s="219" t="str">
        <f>IFERROR(IF((US_Others!AA224*US_Others!AA$8/SUM(US_Others!AA224,US_Others!AC224)+US_Others!AC224*US_Others!AC$8/SUM(US_Others!AA224,US_Others!AC224))&gt;3.5,4,IF((US_Others!AA224*US_Others!AA$8/SUM(US_Others!AA224,US_Others!AC224)+US_Others!AC224*US_Others!AC$8/SUM(US_Others!AA224,US_Others!AC224))&gt;2.5,3,2)),"")</f>
        <v/>
      </c>
      <c r="BJ219" s="219" t="str">
        <f>IFERROR(US_Others!AD224*US_Others!AD$8/US_Others!AD224,"")</f>
        <v/>
      </c>
      <c r="BK219" s="74" t="str">
        <f>IFERROR(US_Others!AE224*US_Others!AE$8/US_Others!AE224,"")</f>
        <v/>
      </c>
      <c r="BL219" s="219" t="str">
        <f>IFERROR(IF(SUMPRODUCT(US_Others!AG224:AI224/SUM(US_Others!AG224:AI224),US_Others!AG$8:AI$8)&gt;3.5,4,IF(SUMPRODUCT(US_Others!AG224:AI224/SUM(US_Others!AG224:AI224),US_Others!AG$8:AI$8)&gt;2.5,3,2)),"")</f>
        <v/>
      </c>
      <c r="BM219" s="219" t="str">
        <f>IFERROR(US_Others!AL224*US_Others!AL$8/US_Others!AL224,"")</f>
        <v/>
      </c>
    </row>
    <row r="220" spans="1:65">
      <c r="A220" s="200" t="s">
        <v>359</v>
      </c>
      <c r="B220" s="332">
        <v>311930</v>
      </c>
      <c r="C220" s="333">
        <f>SUM(US_CO2!C223:AX223)</f>
        <v>0.25405794455313901</v>
      </c>
      <c r="D220" s="333">
        <f>SUM(US_CH4!C223:AC223)</f>
        <v>2.4697082350477745E-4</v>
      </c>
      <c r="E220" s="333">
        <f>SUM(US_N2O!C223:AA223)</f>
        <v>3.6486300420509991E-4</v>
      </c>
      <c r="F220" s="332">
        <f>US_Others!V225+US_Others!U225</f>
        <v>0</v>
      </c>
      <c r="G220" s="332">
        <f>US_Others!C225+US_Others!H225+US_Others!N225</f>
        <v>0</v>
      </c>
      <c r="H220" s="332">
        <f>US_Others!D225+US_Others!I225+US_Others!O225</f>
        <v>0</v>
      </c>
      <c r="I220" s="332">
        <f>US_Others!E225+US_Others!J225+US_Others!P225+US_Others!W225</f>
        <v>0</v>
      </c>
      <c r="J220" s="332">
        <f>US_Others!F225+US_Others!K225+US_Others!Q225</f>
        <v>0</v>
      </c>
      <c r="K220" s="332">
        <f>US_Others!G225+US_Others!L225+US_Others!R225</f>
        <v>0</v>
      </c>
      <c r="L220" s="332">
        <f>US_Others!Z225+US_Others!AB225</f>
        <v>0</v>
      </c>
      <c r="M220" s="332">
        <f>US_Others!AA225+US_Others!AC225</f>
        <v>0</v>
      </c>
      <c r="N220" s="332">
        <f>US_Others!AD225</f>
        <v>0</v>
      </c>
      <c r="O220" s="332">
        <f>US_Others!AE225</f>
        <v>0</v>
      </c>
      <c r="P220" s="332">
        <f>SUM(US_Others!AG225:AI225)</f>
        <v>0</v>
      </c>
      <c r="Q220" s="332">
        <f>US_Others!AL225</f>
        <v>0</v>
      </c>
      <c r="R220" s="332"/>
      <c r="S220" s="334">
        <f t="shared" si="3"/>
        <v>254.05794455313901</v>
      </c>
      <c r="T220" s="334">
        <f>D220*1000/Spec!I$6</f>
        <v>9.8788329401910974E-3</v>
      </c>
      <c r="U220" s="334">
        <f>E220*1000/Spec!I$7</f>
        <v>1.2243724973325502E-3</v>
      </c>
      <c r="V220" s="334">
        <f>F220*1000/Spec!I$8</f>
        <v>0</v>
      </c>
      <c r="W220" s="334">
        <f>G220*1000/Spec!I$9</f>
        <v>0</v>
      </c>
      <c r="X220" s="334">
        <f>H220*1000/Spec!I$10</f>
        <v>0</v>
      </c>
      <c r="Y220" s="334">
        <f>I220*1000/Spec!I$11</f>
        <v>0</v>
      </c>
      <c r="Z220" s="334">
        <f>J220*1000/Spec!I$12</f>
        <v>0</v>
      </c>
      <c r="AA220" s="334">
        <f>K220*1000/Spec!I$15</f>
        <v>0</v>
      </c>
      <c r="AB220" s="334">
        <f>L220*1000/Spec!I$17</f>
        <v>0</v>
      </c>
      <c r="AC220" s="334">
        <f>M220*1000/Spec!I$18</f>
        <v>0</v>
      </c>
      <c r="AD220" s="335">
        <f>N220*1000/Spec!I$25</f>
        <v>0</v>
      </c>
      <c r="AE220" s="335">
        <f>O220*1000/Spec!I$26</f>
        <v>0</v>
      </c>
      <c r="AF220" s="334">
        <f>P220*1000/Spec!I$21</f>
        <v>0</v>
      </c>
      <c r="AG220" s="334">
        <f>Q220*1000/Spec!I$22</f>
        <v>0</v>
      </c>
      <c r="AI220" s="200">
        <f>S220/'2007output'!$C218</f>
        <v>2.786028561828479E-2</v>
      </c>
      <c r="AJ220" s="200">
        <f>T220/'2007output'!$C218</f>
        <v>1.0833241517919835E-6</v>
      </c>
      <c r="AK220" s="200">
        <f>U220/'2007output'!$C218</f>
        <v>1.3426609248081479E-7</v>
      </c>
      <c r="AL220" s="200">
        <f>V220/'2007output'!$C218</f>
        <v>0</v>
      </c>
      <c r="AM220" s="200">
        <f>W220/'2007output'!$C218</f>
        <v>0</v>
      </c>
      <c r="AN220" s="200">
        <f>X220/'2007output'!$C218</f>
        <v>0</v>
      </c>
      <c r="AO220" s="200">
        <f>Y220/'2007output'!$C218</f>
        <v>0</v>
      </c>
      <c r="AP220" s="200">
        <f>Z220/'2007output'!$C218</f>
        <v>0</v>
      </c>
      <c r="AQ220" s="200">
        <f>AA220/'2007output'!$C218</f>
        <v>0</v>
      </c>
      <c r="AR220" s="200">
        <f>AB220/'2007output'!$C218</f>
        <v>0</v>
      </c>
      <c r="AS220" s="200">
        <f>AC220/'2007output'!$C218</f>
        <v>0</v>
      </c>
      <c r="AT220" s="200">
        <f>AD220/'2007output'!$C218</f>
        <v>0</v>
      </c>
      <c r="AU220" s="200">
        <f>AE220/'2007output'!$C218</f>
        <v>0</v>
      </c>
      <c r="AV220" s="200">
        <f>AF220/'2007output'!$C218</f>
        <v>0</v>
      </c>
      <c r="AW220" s="200">
        <f>AG220/'2007output'!$C218</f>
        <v>0</v>
      </c>
      <c r="AY220" s="370">
        <f>IFERROR(IF(SUMPRODUCT(US_CO2!C223:AX223/SUM(US_CO2!C223:AX223),US_CO2!C$6:AX$6)&gt;3.5,4,IF(SUMPRODUCT(US_CO2!C223:AX223/SUM(US_CO2!C223:AX223),US_CO2!C$6:AX$6)&gt;2.5,3,2)),"")</f>
        <v>4</v>
      </c>
      <c r="AZ220" s="370">
        <f>IFERROR(IF(SUMPRODUCT(US_CH4!C223:AC223/SUM(US_CH4!C223:AC223),US_CH4!C$6:AC$6)&gt;3.5,4,IF(SUMPRODUCT(US_CH4!C223:AC223/SUM(US_CH4!C223:AC223),US_CH4!C$6:AC$6)&gt;2.5,3,2)),"")</f>
        <v>4</v>
      </c>
      <c r="BA220" s="223">
        <f>IFERROR(IF(SUMPRODUCT(US_N2O!C223:AA223/SUM(US_N2O!C223:AA223),US_N2O!C$6:AA$6)&gt;3.5,4,IF(SUMPRODUCT(US_N2O!C223:AA223/SUM(US_N2O!C223:AA223),US_N2O!C$6:AA$6)&gt;2.5,3,2)),"")</f>
        <v>4</v>
      </c>
      <c r="BB220" s="223" t="str">
        <f>IFERROR(IF(SUMPRODUCT(US_Others!U225:V225/SUM(US_Others!U225:V225),US_Others!U$8:V$8)&gt;3.5,4,IF(SUMPRODUCT(US_Others!U225:V225/SUM(US_Others!U225:V225),US_Others!U$8:V$8)&gt;2.5,3,2)),"")</f>
        <v/>
      </c>
      <c r="BC220" s="223" t="str">
        <f>IFERROR(IF((US_Others!C225*US_Others!C$8/SUM(US_Others!C225,US_Others!H225,US_Others!N225)+ US_Others!H225*US_Others!H$8/SUM(US_Others!C225,US_Others!H225,US_Others!N225)+US_Others!N225*US_Others!N$8/SUM(US_Others!C225,US_Others!H225,US_Others!N225))&gt;3.5,4,IF((US_Others!C225*US_Others!C$8/SUM(US_Others!C225,US_Others!H225,US_Others!N225)+ US_Others!H225*US_Others!H$8/SUM(US_Others!C225,US_Others!H225,US_Others!N225)+US_Others!N225*US_Others!N$8/SUM(US_Others!C225,US_Others!H225,US_Others!N225))&gt;2.5,3,2)),"")</f>
        <v/>
      </c>
      <c r="BD220" s="223" t="str">
        <f>IFERROR(IF((US_Others!D225*US_Others!D$8/SUM(US_Others!D225,US_Others!I225,US_Others!O225)+US_Others!I225*US_Others!I$8/SUM(US_Others!D225,US_Others!I225,US_Others!O225)+US_Others!O225*US_Others!O$8/SUM(US_Others!D225,US_Others!I225,US_Others!O225))&gt;3.5,4,IF((US_Others!D225*US_Others!D$8/SUM(US_Others!D225,US_Others!I225,US_Others!O225)+US_Others!I225*US_Others!I$8/SUM(US_Others!D225,US_Others!I225,US_Others!O225)+US_Others!O225*US_Others!O$8/SUM(US_Others!D225,US_Others!I225,US_Others!O225))&gt;2.5,3,2)),"")</f>
        <v/>
      </c>
      <c r="BE220" s="223" t="str">
        <f>IFERROR(IF((US_Others!E225*US_Others!E$8/SUM(US_Others!E225,US_Others!J225,US_Others!P225,US_Others!W225)+US_Others!J225*US_Others!J$8/SUM(US_Others!E225,US_Others!J225,US_Others!P225,US_Others!W225)+US_Others!P225*US_Others!P$8/SUM(US_Others!E225,US_Others!J225,US_Others!P225,US_Others!W225)+US_Others!W225*US_Others!W$8/SUM(US_Others!E225,US_Others!J225,US_Others!P225,US_Others!W225))&gt;3.5,4,IF((US_Others!E225*US_Others!E$8/SUM(US_Others!E225,US_Others!J225,US_Others!P225,US_Others!W225)+US_Others!J225*US_Others!J$8/SUM(US_Others!E225,US_Others!J225,US_Others!P225,US_Others!W225)+US_Others!P225*US_Others!P$8/SUM(US_Others!E225,US_Others!J225,US_Others!P225,US_Others!W225)+US_Others!W225*US_Others!W$8/SUM(US_Others!E225,US_Others!J225,US_Others!P225,US_Others!W225))&gt;2.5,3,2)),"")</f>
        <v/>
      </c>
      <c r="BF220" s="223" t="str">
        <f>IFERROR(IF((US_Others!F225*US_Others!F$8/SUM(US_Others!F225,US_Others!K225,US_Others!Q225)+US_Others!K225*US_Others!K$8/SUM(US_Others!F225,US_Others!K225,US_Others!Q225)+US_Others!Q225*US_Others!Q$8/SUM(US_Others!F225,US_Others!K225,US_Others!Q225))&gt;3.5,4,IF((US_Others!F225*US_Others!F$8/SUM(US_Others!F225,US_Others!K225,US_Others!Q225)+US_Others!K225*US_Others!K$8/SUM(US_Others!F225,US_Others!K225,US_Others!Q225)+US_Others!Q225*US_Others!Q$8/SUM(US_Others!F225,US_Others!K225,US_Others!Q225))&gt;2.5,3,2)),"")</f>
        <v/>
      </c>
      <c r="BG220" s="223" t="str">
        <f>IFERROR(IF((US_Others!G225*US_Others!G$8/SUM(US_Others!G225,US_Others!L225,US_Others!R225)+US_Others!L225*US_Others!L$8/SUM(US_Others!G225,US_Others!L225,US_Others!R225)+US_Others!R225*US_Others!R$8/SUM(US_Others!G225,US_Others!L225,US_Others!R225))&gt;3.5,4,IF((US_Others!G225*US_Others!G$8/SUM(US_Others!G225,US_Others!L225,US_Others!R225)+US_Others!L225*US_Others!L$8/SUM(US_Others!G225,US_Others!L225,US_Others!R225)+US_Others!R225*US_Others!R$8/SUM(US_Others!G225,US_Others!L225,US_Others!R225))&gt;2.5,3,2)),"")</f>
        <v/>
      </c>
      <c r="BH220" s="219" t="str">
        <f>IFERROR(IF((US_Others!Z225*US_Others!Z$8/SUM(US_Others!Z225,US_Others!AB225)+US_Others!AB225*US_Others!AB$8/SUM(US_Others!Z225,US_Others!AB225))&gt;3.5,4,IF((US_Others!Z225*US_Others!Z$8/SUM(US_Others!Z225,US_Others!AB225)+US_Others!AB225*US_Others!AB$8/SUM(US_Others!Z225,US_Others!AB225))&gt;2.5,3,2)),"")</f>
        <v/>
      </c>
      <c r="BI220" s="219" t="str">
        <f>IFERROR(IF((US_Others!AA225*US_Others!AA$8/SUM(US_Others!AA225,US_Others!AC225)+US_Others!AC225*US_Others!AC$8/SUM(US_Others!AA225,US_Others!AC225))&gt;3.5,4,IF((US_Others!AA225*US_Others!AA$8/SUM(US_Others!AA225,US_Others!AC225)+US_Others!AC225*US_Others!AC$8/SUM(US_Others!AA225,US_Others!AC225))&gt;2.5,3,2)),"")</f>
        <v/>
      </c>
      <c r="BJ220" s="219" t="str">
        <f>IFERROR(US_Others!AD225*US_Others!AD$8/US_Others!AD225,"")</f>
        <v/>
      </c>
      <c r="BK220" s="74" t="str">
        <f>IFERROR(US_Others!AE225*US_Others!AE$8/US_Others!AE225,"")</f>
        <v/>
      </c>
      <c r="BL220" s="219" t="str">
        <f>IFERROR(IF(SUMPRODUCT(US_Others!AG225:AI225/SUM(US_Others!AG225:AI225),US_Others!AG$8:AI$8)&gt;3.5,4,IF(SUMPRODUCT(US_Others!AG225:AI225/SUM(US_Others!AG225:AI225),US_Others!AG$8:AI$8)&gt;2.5,3,2)),"")</f>
        <v/>
      </c>
      <c r="BM220" s="219" t="str">
        <f>IFERROR(US_Others!AL225*US_Others!AL$8/US_Others!AL225,"")</f>
        <v/>
      </c>
    </row>
    <row r="221" spans="1:65">
      <c r="A221" s="200" t="s">
        <v>360</v>
      </c>
      <c r="B221" s="332">
        <v>311940</v>
      </c>
      <c r="C221" s="333">
        <f>SUM(US_CO2!C224:AX224)</f>
        <v>0.37343978025481406</v>
      </c>
      <c r="D221" s="333">
        <f>SUM(US_CH4!C224:AC224)</f>
        <v>3.577732302563469E-4</v>
      </c>
      <c r="E221" s="333">
        <f>SUM(US_N2O!C224:AA224)</f>
        <v>5.2531433049099842E-4</v>
      </c>
      <c r="F221" s="332">
        <f>US_Others!V226+US_Others!U226</f>
        <v>0</v>
      </c>
      <c r="G221" s="332">
        <f>US_Others!C226+US_Others!H226+US_Others!N226</f>
        <v>0</v>
      </c>
      <c r="H221" s="332">
        <f>US_Others!D226+US_Others!I226+US_Others!O226</f>
        <v>0</v>
      </c>
      <c r="I221" s="332">
        <f>US_Others!E226+US_Others!J226+US_Others!P226+US_Others!W226</f>
        <v>0</v>
      </c>
      <c r="J221" s="332">
        <f>US_Others!F226+US_Others!K226+US_Others!Q226</f>
        <v>0</v>
      </c>
      <c r="K221" s="332">
        <f>US_Others!G226+US_Others!L226+US_Others!R226</f>
        <v>0</v>
      </c>
      <c r="L221" s="332">
        <f>US_Others!Z226+US_Others!AB226</f>
        <v>0</v>
      </c>
      <c r="M221" s="332">
        <f>US_Others!AA226+US_Others!AC226</f>
        <v>0</v>
      </c>
      <c r="N221" s="332">
        <f>US_Others!AD226</f>
        <v>0</v>
      </c>
      <c r="O221" s="332">
        <f>US_Others!AE226</f>
        <v>0</v>
      </c>
      <c r="P221" s="332">
        <f>SUM(US_Others!AG226:AI226)</f>
        <v>0</v>
      </c>
      <c r="Q221" s="332">
        <f>US_Others!AL226</f>
        <v>0</v>
      </c>
      <c r="R221" s="332"/>
      <c r="S221" s="334">
        <f t="shared" si="3"/>
        <v>373.43978025481408</v>
      </c>
      <c r="T221" s="334">
        <f>D221*1000/Spec!I$6</f>
        <v>1.4310929210253875E-2</v>
      </c>
      <c r="U221" s="334">
        <f>E221*1000/Spec!I$7</f>
        <v>1.7627997667483168E-3</v>
      </c>
      <c r="V221" s="334">
        <f>F221*1000/Spec!I$8</f>
        <v>0</v>
      </c>
      <c r="W221" s="334">
        <f>G221*1000/Spec!I$9</f>
        <v>0</v>
      </c>
      <c r="X221" s="334">
        <f>H221*1000/Spec!I$10</f>
        <v>0</v>
      </c>
      <c r="Y221" s="334">
        <f>I221*1000/Spec!I$11</f>
        <v>0</v>
      </c>
      <c r="Z221" s="334">
        <f>J221*1000/Spec!I$12</f>
        <v>0</v>
      </c>
      <c r="AA221" s="334">
        <f>K221*1000/Spec!I$15</f>
        <v>0</v>
      </c>
      <c r="AB221" s="334">
        <f>L221*1000/Spec!I$17</f>
        <v>0</v>
      </c>
      <c r="AC221" s="334">
        <f>M221*1000/Spec!I$18</f>
        <v>0</v>
      </c>
      <c r="AD221" s="335">
        <f>N221*1000/Spec!I$25</f>
        <v>0</v>
      </c>
      <c r="AE221" s="335">
        <f>O221*1000/Spec!I$26</f>
        <v>0</v>
      </c>
      <c r="AF221" s="334">
        <f>P221*1000/Spec!I$21</f>
        <v>0</v>
      </c>
      <c r="AG221" s="334">
        <f>Q221*1000/Spec!I$22</f>
        <v>0</v>
      </c>
      <c r="AI221" s="200">
        <f>S221/'2007output'!$C219</f>
        <v>2.6781395600603421E-2</v>
      </c>
      <c r="AJ221" s="200">
        <f>T221/'2007output'!$C219</f>
        <v>1.0263144872528596E-6</v>
      </c>
      <c r="AK221" s="200">
        <f>U221/'2007output'!$C219</f>
        <v>1.2641994884884659E-7</v>
      </c>
      <c r="AL221" s="200">
        <f>V221/'2007output'!$C219</f>
        <v>0</v>
      </c>
      <c r="AM221" s="200">
        <f>W221/'2007output'!$C219</f>
        <v>0</v>
      </c>
      <c r="AN221" s="200">
        <f>X221/'2007output'!$C219</f>
        <v>0</v>
      </c>
      <c r="AO221" s="200">
        <f>Y221/'2007output'!$C219</f>
        <v>0</v>
      </c>
      <c r="AP221" s="200">
        <f>Z221/'2007output'!$C219</f>
        <v>0</v>
      </c>
      <c r="AQ221" s="200">
        <f>AA221/'2007output'!$C219</f>
        <v>0</v>
      </c>
      <c r="AR221" s="200">
        <f>AB221/'2007output'!$C219</f>
        <v>0</v>
      </c>
      <c r="AS221" s="200">
        <f>AC221/'2007output'!$C219</f>
        <v>0</v>
      </c>
      <c r="AT221" s="200">
        <f>AD221/'2007output'!$C219</f>
        <v>0</v>
      </c>
      <c r="AU221" s="200">
        <f>AE221/'2007output'!$C219</f>
        <v>0</v>
      </c>
      <c r="AV221" s="200">
        <f>AF221/'2007output'!$C219</f>
        <v>0</v>
      </c>
      <c r="AW221" s="200">
        <f>AG221/'2007output'!$C219</f>
        <v>0</v>
      </c>
      <c r="AY221" s="370">
        <f>IFERROR(IF(SUMPRODUCT(US_CO2!C224:AX224/SUM(US_CO2!C224:AX224),US_CO2!C$6:AX$6)&gt;3.5,4,IF(SUMPRODUCT(US_CO2!C224:AX224/SUM(US_CO2!C224:AX224),US_CO2!C$6:AX$6)&gt;2.5,3,2)),"")</f>
        <v>4</v>
      </c>
      <c r="AZ221" s="370">
        <f>IFERROR(IF(SUMPRODUCT(US_CH4!C224:AC224/SUM(US_CH4!C224:AC224),US_CH4!C$6:AC$6)&gt;3.5,4,IF(SUMPRODUCT(US_CH4!C224:AC224/SUM(US_CH4!C224:AC224),US_CH4!C$6:AC$6)&gt;2.5,3,2)),"")</f>
        <v>4</v>
      </c>
      <c r="BA221" s="223">
        <f>IFERROR(IF(SUMPRODUCT(US_N2O!C224:AA224/SUM(US_N2O!C224:AA224),US_N2O!C$6:AA$6)&gt;3.5,4,IF(SUMPRODUCT(US_N2O!C224:AA224/SUM(US_N2O!C224:AA224),US_N2O!C$6:AA$6)&gt;2.5,3,2)),"")</f>
        <v>4</v>
      </c>
      <c r="BB221" s="223" t="str">
        <f>IFERROR(IF(SUMPRODUCT(US_Others!U226:V226/SUM(US_Others!U226:V226),US_Others!U$8:V$8)&gt;3.5,4,IF(SUMPRODUCT(US_Others!U226:V226/SUM(US_Others!U226:V226),US_Others!U$8:V$8)&gt;2.5,3,2)),"")</f>
        <v/>
      </c>
      <c r="BC221" s="223" t="str">
        <f>IFERROR(IF((US_Others!C226*US_Others!C$8/SUM(US_Others!C226,US_Others!H226,US_Others!N226)+ US_Others!H226*US_Others!H$8/SUM(US_Others!C226,US_Others!H226,US_Others!N226)+US_Others!N226*US_Others!N$8/SUM(US_Others!C226,US_Others!H226,US_Others!N226))&gt;3.5,4,IF((US_Others!C226*US_Others!C$8/SUM(US_Others!C226,US_Others!H226,US_Others!N226)+ US_Others!H226*US_Others!H$8/SUM(US_Others!C226,US_Others!H226,US_Others!N226)+US_Others!N226*US_Others!N$8/SUM(US_Others!C226,US_Others!H226,US_Others!N226))&gt;2.5,3,2)),"")</f>
        <v/>
      </c>
      <c r="BD221" s="223" t="str">
        <f>IFERROR(IF((US_Others!D226*US_Others!D$8/SUM(US_Others!D226,US_Others!I226,US_Others!O226)+US_Others!I226*US_Others!I$8/SUM(US_Others!D226,US_Others!I226,US_Others!O226)+US_Others!O226*US_Others!O$8/SUM(US_Others!D226,US_Others!I226,US_Others!O226))&gt;3.5,4,IF((US_Others!D226*US_Others!D$8/SUM(US_Others!D226,US_Others!I226,US_Others!O226)+US_Others!I226*US_Others!I$8/SUM(US_Others!D226,US_Others!I226,US_Others!O226)+US_Others!O226*US_Others!O$8/SUM(US_Others!D226,US_Others!I226,US_Others!O226))&gt;2.5,3,2)),"")</f>
        <v/>
      </c>
      <c r="BE221" s="223" t="str">
        <f>IFERROR(IF((US_Others!E226*US_Others!E$8/SUM(US_Others!E226,US_Others!J226,US_Others!P226,US_Others!W226)+US_Others!J226*US_Others!J$8/SUM(US_Others!E226,US_Others!J226,US_Others!P226,US_Others!W226)+US_Others!P226*US_Others!P$8/SUM(US_Others!E226,US_Others!J226,US_Others!P226,US_Others!W226)+US_Others!W226*US_Others!W$8/SUM(US_Others!E226,US_Others!J226,US_Others!P226,US_Others!W226))&gt;3.5,4,IF((US_Others!E226*US_Others!E$8/SUM(US_Others!E226,US_Others!J226,US_Others!P226,US_Others!W226)+US_Others!J226*US_Others!J$8/SUM(US_Others!E226,US_Others!J226,US_Others!P226,US_Others!W226)+US_Others!P226*US_Others!P$8/SUM(US_Others!E226,US_Others!J226,US_Others!P226,US_Others!W226)+US_Others!W226*US_Others!W$8/SUM(US_Others!E226,US_Others!J226,US_Others!P226,US_Others!W226))&gt;2.5,3,2)),"")</f>
        <v/>
      </c>
      <c r="BF221" s="223" t="str">
        <f>IFERROR(IF((US_Others!F226*US_Others!F$8/SUM(US_Others!F226,US_Others!K226,US_Others!Q226)+US_Others!K226*US_Others!K$8/SUM(US_Others!F226,US_Others!K226,US_Others!Q226)+US_Others!Q226*US_Others!Q$8/SUM(US_Others!F226,US_Others!K226,US_Others!Q226))&gt;3.5,4,IF((US_Others!F226*US_Others!F$8/SUM(US_Others!F226,US_Others!K226,US_Others!Q226)+US_Others!K226*US_Others!K$8/SUM(US_Others!F226,US_Others!K226,US_Others!Q226)+US_Others!Q226*US_Others!Q$8/SUM(US_Others!F226,US_Others!K226,US_Others!Q226))&gt;2.5,3,2)),"")</f>
        <v/>
      </c>
      <c r="BG221" s="223" t="str">
        <f>IFERROR(IF((US_Others!G226*US_Others!G$8/SUM(US_Others!G226,US_Others!L226,US_Others!R226)+US_Others!L226*US_Others!L$8/SUM(US_Others!G226,US_Others!L226,US_Others!R226)+US_Others!R226*US_Others!R$8/SUM(US_Others!G226,US_Others!L226,US_Others!R226))&gt;3.5,4,IF((US_Others!G226*US_Others!G$8/SUM(US_Others!G226,US_Others!L226,US_Others!R226)+US_Others!L226*US_Others!L$8/SUM(US_Others!G226,US_Others!L226,US_Others!R226)+US_Others!R226*US_Others!R$8/SUM(US_Others!G226,US_Others!L226,US_Others!R226))&gt;2.5,3,2)),"")</f>
        <v/>
      </c>
      <c r="BH221" s="219" t="str">
        <f>IFERROR(IF((US_Others!Z226*US_Others!Z$8/SUM(US_Others!Z226,US_Others!AB226)+US_Others!AB226*US_Others!AB$8/SUM(US_Others!Z226,US_Others!AB226))&gt;3.5,4,IF((US_Others!Z226*US_Others!Z$8/SUM(US_Others!Z226,US_Others!AB226)+US_Others!AB226*US_Others!AB$8/SUM(US_Others!Z226,US_Others!AB226))&gt;2.5,3,2)),"")</f>
        <v/>
      </c>
      <c r="BI221" s="219" t="str">
        <f>IFERROR(IF((US_Others!AA226*US_Others!AA$8/SUM(US_Others!AA226,US_Others!AC226)+US_Others!AC226*US_Others!AC$8/SUM(US_Others!AA226,US_Others!AC226))&gt;3.5,4,IF((US_Others!AA226*US_Others!AA$8/SUM(US_Others!AA226,US_Others!AC226)+US_Others!AC226*US_Others!AC$8/SUM(US_Others!AA226,US_Others!AC226))&gt;2.5,3,2)),"")</f>
        <v/>
      </c>
      <c r="BJ221" s="219" t="str">
        <f>IFERROR(US_Others!AD226*US_Others!AD$8/US_Others!AD226,"")</f>
        <v/>
      </c>
      <c r="BK221" s="74" t="str">
        <f>IFERROR(US_Others!AE226*US_Others!AE$8/US_Others!AE226,"")</f>
        <v/>
      </c>
      <c r="BL221" s="219" t="str">
        <f>IFERROR(IF(SUMPRODUCT(US_Others!AG226:AI226/SUM(US_Others!AG226:AI226),US_Others!AG$8:AI$8)&gt;3.5,4,IF(SUMPRODUCT(US_Others!AG226:AI226/SUM(US_Others!AG226:AI226),US_Others!AG$8:AI$8)&gt;2.5,3,2)),"")</f>
        <v/>
      </c>
      <c r="BM221" s="219" t="str">
        <f>IFERROR(US_Others!AL226*US_Others!AL$8/US_Others!AL226,"")</f>
        <v/>
      </c>
    </row>
    <row r="222" spans="1:65">
      <c r="A222" s="200" t="s">
        <v>361</v>
      </c>
      <c r="B222" s="332">
        <v>311990</v>
      </c>
      <c r="C222" s="333">
        <f>SUM(US_CO2!C225:AX225)</f>
        <v>1.0285239799650412</v>
      </c>
      <c r="D222" s="333">
        <f>SUM(US_CH4!C225:AC225)</f>
        <v>1.0146204428142034E-3</v>
      </c>
      <c r="E222" s="333">
        <f>SUM(US_N2O!C225:AA225)</f>
        <v>1.4835061640345044E-3</v>
      </c>
      <c r="F222" s="332">
        <f>US_Others!V227+US_Others!U227</f>
        <v>0</v>
      </c>
      <c r="G222" s="332">
        <f>US_Others!C227+US_Others!H227+US_Others!N227</f>
        <v>9.3651649393877155E-6</v>
      </c>
      <c r="H222" s="332">
        <f>US_Others!D227+US_Others!I227+US_Others!O227</f>
        <v>1.5358870500595855E-4</v>
      </c>
      <c r="I222" s="332">
        <f>US_Others!E227+US_Others!J227+US_Others!P227+US_Others!W227</f>
        <v>7.0987950240558888E-4</v>
      </c>
      <c r="J222" s="332">
        <f>US_Others!F227+US_Others!K227+US_Others!Q227</f>
        <v>1.2268366070597908E-4</v>
      </c>
      <c r="K222" s="332">
        <f>US_Others!G227+US_Others!L227+US_Others!R227</f>
        <v>1.2174714421204033E-5</v>
      </c>
      <c r="L222" s="332">
        <f>US_Others!Z227+US_Others!AB227</f>
        <v>0</v>
      </c>
      <c r="M222" s="332">
        <f>US_Others!AA227+US_Others!AC227</f>
        <v>0</v>
      </c>
      <c r="N222" s="332">
        <f>US_Others!AD227</f>
        <v>0</v>
      </c>
      <c r="O222" s="332">
        <f>US_Others!AE227</f>
        <v>0</v>
      </c>
      <c r="P222" s="332">
        <f>SUM(US_Others!AG227:AI227)</f>
        <v>0</v>
      </c>
      <c r="Q222" s="332">
        <f>US_Others!AL227</f>
        <v>0</v>
      </c>
      <c r="R222" s="332"/>
      <c r="S222" s="334">
        <f t="shared" si="3"/>
        <v>1028.5239799650412</v>
      </c>
      <c r="T222" s="334">
        <f>D222*1000/Spec!I$6</f>
        <v>4.0584817712568139E-2</v>
      </c>
      <c r="U222" s="334">
        <f>E222*1000/Spec!I$7</f>
        <v>4.9782086041426322E-3</v>
      </c>
      <c r="V222" s="334">
        <f>F222*1000/Spec!I$8</f>
        <v>0</v>
      </c>
      <c r="W222" s="334">
        <f>G222*1000/Spec!I$9</f>
        <v>1.3874318428722541E-5</v>
      </c>
      <c r="X222" s="334">
        <f>H222*1000/Spec!I$10</f>
        <v>4.3882487144559586E-5</v>
      </c>
      <c r="Y222" s="334">
        <f>I222*1000/Spec!I$11</f>
        <v>4.9641923245146075E-4</v>
      </c>
      <c r="Z222" s="334">
        <f>J222*1000/Spec!I$12</f>
        <v>2.7446009106483015E-5</v>
      </c>
      <c r="AA222" s="334">
        <f>K222*1000/Spec!I$15</f>
        <v>1.2410514190829799E-6</v>
      </c>
      <c r="AB222" s="334">
        <f>L222*1000/Spec!I$17</f>
        <v>0</v>
      </c>
      <c r="AC222" s="334">
        <f>M222*1000/Spec!I$18</f>
        <v>0</v>
      </c>
      <c r="AD222" s="335">
        <f>N222*1000/Spec!I$25</f>
        <v>0</v>
      </c>
      <c r="AE222" s="335">
        <f>O222*1000/Spec!I$26</f>
        <v>0</v>
      </c>
      <c r="AF222" s="334">
        <f>P222*1000/Spec!I$21</f>
        <v>0</v>
      </c>
      <c r="AG222" s="334">
        <f>Q222*1000/Spec!I$22</f>
        <v>0</v>
      </c>
      <c r="AI222" s="200">
        <f>S222/'2007output'!$C220</f>
        <v>5.4892671183489415E-2</v>
      </c>
      <c r="AJ222" s="200">
        <f>T222/'2007output'!$C220</f>
        <v>2.1660253889399659E-6</v>
      </c>
      <c r="AK222" s="200">
        <f>U222/'2007output'!$C220</f>
        <v>2.6568866969859808E-7</v>
      </c>
      <c r="AL222" s="200">
        <f>V222/'2007output'!$C220</f>
        <v>0</v>
      </c>
      <c r="AM222" s="200">
        <f>W222/'2007output'!$C220</f>
        <v>7.4047704695108826E-10</v>
      </c>
      <c r="AN222" s="200">
        <f>X222/'2007output'!$C220</f>
        <v>2.3420231170710138E-9</v>
      </c>
      <c r="AO222" s="200">
        <f>Y222/'2007output'!$C220</f>
        <v>2.649406161346324E-8</v>
      </c>
      <c r="AP222" s="200">
        <f>Z222/'2007output'!$C220</f>
        <v>1.4648027489183441E-9</v>
      </c>
      <c r="AQ222" s="200">
        <f>AA222/'2007output'!$C220</f>
        <v>6.6235332181404704E-11</v>
      </c>
      <c r="AR222" s="200">
        <f>AB222/'2007output'!$C220</f>
        <v>0</v>
      </c>
      <c r="AS222" s="200">
        <f>AC222/'2007output'!$C220</f>
        <v>0</v>
      </c>
      <c r="AT222" s="200">
        <f>AD222/'2007output'!$C220</f>
        <v>0</v>
      </c>
      <c r="AU222" s="200">
        <f>AE222/'2007output'!$C220</f>
        <v>0</v>
      </c>
      <c r="AV222" s="200">
        <f>AF222/'2007output'!$C220</f>
        <v>0</v>
      </c>
      <c r="AW222" s="200">
        <f>AG222/'2007output'!$C220</f>
        <v>0</v>
      </c>
      <c r="AY222" s="370">
        <f>IFERROR(IF(SUMPRODUCT(US_CO2!C225:AX225/SUM(US_CO2!C225:AX225),US_CO2!C$6:AX$6)&gt;3.5,4,IF(SUMPRODUCT(US_CO2!C225:AX225/SUM(US_CO2!C225:AX225),US_CO2!C$6:AX$6)&gt;2.5,3,2)),"")</f>
        <v>4</v>
      </c>
      <c r="AZ222" s="370">
        <f>IFERROR(IF(SUMPRODUCT(US_CH4!C225:AC225/SUM(US_CH4!C225:AC225),US_CH4!C$6:AC$6)&gt;3.5,4,IF(SUMPRODUCT(US_CH4!C225:AC225/SUM(US_CH4!C225:AC225),US_CH4!C$6:AC$6)&gt;2.5,3,2)),"")</f>
        <v>4</v>
      </c>
      <c r="BA222" s="223">
        <f>IFERROR(IF(SUMPRODUCT(US_N2O!C225:AA225/SUM(US_N2O!C225:AA225),US_N2O!C$6:AA$6)&gt;3.5,4,IF(SUMPRODUCT(US_N2O!C225:AA225/SUM(US_N2O!C225:AA225),US_N2O!C$6:AA$6)&gt;2.5,3,2)),"")</f>
        <v>4</v>
      </c>
      <c r="BB222" s="223" t="str">
        <f>IFERROR(IF(SUMPRODUCT(US_Others!U227:V227/SUM(US_Others!U227:V227),US_Others!U$8:V$8)&gt;3.5,4,IF(SUMPRODUCT(US_Others!U227:V227/SUM(US_Others!U227:V227),US_Others!U$8:V$8)&gt;2.5,3,2)),"")</f>
        <v/>
      </c>
      <c r="BC222" s="223">
        <f>IFERROR(IF((US_Others!C227*US_Others!C$8/SUM(US_Others!C227,US_Others!H227,US_Others!N227)+ US_Others!H227*US_Others!H$8/SUM(US_Others!C227,US_Others!H227,US_Others!N227)+US_Others!N227*US_Others!N$8/SUM(US_Others!C227,US_Others!H227,US_Others!N227))&gt;3.5,4,IF((US_Others!C227*US_Others!C$8/SUM(US_Others!C227,US_Others!H227,US_Others!N227)+ US_Others!H227*US_Others!H$8/SUM(US_Others!C227,US_Others!H227,US_Others!N227)+US_Others!N227*US_Others!N$8/SUM(US_Others!C227,US_Others!H227,US_Others!N227))&gt;2.5,3,2)),"")</f>
        <v>4</v>
      </c>
      <c r="BD222" s="223">
        <f>IFERROR(IF((US_Others!D227*US_Others!D$8/SUM(US_Others!D227,US_Others!I227,US_Others!O227)+US_Others!I227*US_Others!I$8/SUM(US_Others!D227,US_Others!I227,US_Others!O227)+US_Others!O227*US_Others!O$8/SUM(US_Others!D227,US_Others!I227,US_Others!O227))&gt;3.5,4,IF((US_Others!D227*US_Others!D$8/SUM(US_Others!D227,US_Others!I227,US_Others!O227)+US_Others!I227*US_Others!I$8/SUM(US_Others!D227,US_Others!I227,US_Others!O227)+US_Others!O227*US_Others!O$8/SUM(US_Others!D227,US_Others!I227,US_Others!O227))&gt;2.5,3,2)),"")</f>
        <v>4</v>
      </c>
      <c r="BE222" s="223">
        <f>IFERROR(IF((US_Others!E227*US_Others!E$8/SUM(US_Others!E227,US_Others!J227,US_Others!P227,US_Others!W227)+US_Others!J227*US_Others!J$8/SUM(US_Others!E227,US_Others!J227,US_Others!P227,US_Others!W227)+US_Others!P227*US_Others!P$8/SUM(US_Others!E227,US_Others!J227,US_Others!P227,US_Others!W227)+US_Others!W227*US_Others!W$8/SUM(US_Others!E227,US_Others!J227,US_Others!P227,US_Others!W227))&gt;3.5,4,IF((US_Others!E227*US_Others!E$8/SUM(US_Others!E227,US_Others!J227,US_Others!P227,US_Others!W227)+US_Others!J227*US_Others!J$8/SUM(US_Others!E227,US_Others!J227,US_Others!P227,US_Others!W227)+US_Others!P227*US_Others!P$8/SUM(US_Others!E227,US_Others!J227,US_Others!P227,US_Others!W227)+US_Others!W227*US_Others!W$8/SUM(US_Others!E227,US_Others!J227,US_Others!P227,US_Others!W227))&gt;2.5,3,2)),"")</f>
        <v>4</v>
      </c>
      <c r="BF222" s="223">
        <f>IFERROR(IF((US_Others!F227*US_Others!F$8/SUM(US_Others!F227,US_Others!K227,US_Others!Q227)+US_Others!K227*US_Others!K$8/SUM(US_Others!F227,US_Others!K227,US_Others!Q227)+US_Others!Q227*US_Others!Q$8/SUM(US_Others!F227,US_Others!K227,US_Others!Q227))&gt;3.5,4,IF((US_Others!F227*US_Others!F$8/SUM(US_Others!F227,US_Others!K227,US_Others!Q227)+US_Others!K227*US_Others!K$8/SUM(US_Others!F227,US_Others!K227,US_Others!Q227)+US_Others!Q227*US_Others!Q$8/SUM(US_Others!F227,US_Others!K227,US_Others!Q227))&gt;2.5,3,2)),"")</f>
        <v>4</v>
      </c>
      <c r="BG222" s="223">
        <f>IFERROR(IF((US_Others!G227*US_Others!G$8/SUM(US_Others!G227,US_Others!L227,US_Others!R227)+US_Others!L227*US_Others!L$8/SUM(US_Others!G227,US_Others!L227,US_Others!R227)+US_Others!R227*US_Others!R$8/SUM(US_Others!G227,US_Others!L227,US_Others!R227))&gt;3.5,4,IF((US_Others!G227*US_Others!G$8/SUM(US_Others!G227,US_Others!L227,US_Others!R227)+US_Others!L227*US_Others!L$8/SUM(US_Others!G227,US_Others!L227,US_Others!R227)+US_Others!R227*US_Others!R$8/SUM(US_Others!G227,US_Others!L227,US_Others!R227))&gt;2.5,3,2)),"")</f>
        <v>4</v>
      </c>
      <c r="BH222" s="219" t="str">
        <f>IFERROR(IF((US_Others!Z227*US_Others!Z$8/SUM(US_Others!Z227,US_Others!AB227)+US_Others!AB227*US_Others!AB$8/SUM(US_Others!Z227,US_Others!AB227))&gt;3.5,4,IF((US_Others!Z227*US_Others!Z$8/SUM(US_Others!Z227,US_Others!AB227)+US_Others!AB227*US_Others!AB$8/SUM(US_Others!Z227,US_Others!AB227))&gt;2.5,3,2)),"")</f>
        <v/>
      </c>
      <c r="BI222" s="219" t="str">
        <f>IFERROR(IF((US_Others!AA227*US_Others!AA$8/SUM(US_Others!AA227,US_Others!AC227)+US_Others!AC227*US_Others!AC$8/SUM(US_Others!AA227,US_Others!AC227))&gt;3.5,4,IF((US_Others!AA227*US_Others!AA$8/SUM(US_Others!AA227,US_Others!AC227)+US_Others!AC227*US_Others!AC$8/SUM(US_Others!AA227,US_Others!AC227))&gt;2.5,3,2)),"")</f>
        <v/>
      </c>
      <c r="BJ222" s="219" t="str">
        <f>IFERROR(US_Others!AD227*US_Others!AD$8/US_Others!AD227,"")</f>
        <v/>
      </c>
      <c r="BK222" s="74" t="str">
        <f>IFERROR(US_Others!AE227*US_Others!AE$8/US_Others!AE227,"")</f>
        <v/>
      </c>
      <c r="BL222" s="219" t="str">
        <f>IFERROR(IF(SUMPRODUCT(US_Others!AG227:AI227/SUM(US_Others!AG227:AI227),US_Others!AG$8:AI$8)&gt;3.5,4,IF(SUMPRODUCT(US_Others!AG227:AI227/SUM(US_Others!AG227:AI227),US_Others!AG$8:AI$8)&gt;2.5,3,2)),"")</f>
        <v/>
      </c>
      <c r="BM222" s="219" t="str">
        <f>IFERROR(US_Others!AL227*US_Others!AL$8/US_Others!AL227,"")</f>
        <v/>
      </c>
    </row>
    <row r="223" spans="1:65">
      <c r="A223" s="200" t="s">
        <v>362</v>
      </c>
      <c r="B223" s="332">
        <v>312110</v>
      </c>
      <c r="C223" s="333">
        <f>SUM(US_CO2!C226:AX226)</f>
        <v>1.5553539123064015</v>
      </c>
      <c r="D223" s="333">
        <f>SUM(US_CH4!C226:AC226)</f>
        <v>2.4689039731978848E-3</v>
      </c>
      <c r="E223" s="333">
        <f>SUM(US_N2O!C226:AA226)</f>
        <v>3.968945813868141E-3</v>
      </c>
      <c r="F223" s="332">
        <f>US_Others!V228+US_Others!U228</f>
        <v>0</v>
      </c>
      <c r="G223" s="332">
        <f>US_Others!C228+US_Others!H228+US_Others!N228</f>
        <v>7.5857836009040496E-4</v>
      </c>
      <c r="H223" s="332">
        <f>US_Others!D228+US_Others!I228+US_Others!O228</f>
        <v>1.2440685105482643E-2</v>
      </c>
      <c r="I223" s="332">
        <f>US_Others!E228+US_Others!J228+US_Others!P228+US_Others!W228</f>
        <v>5.7500239694852705E-2</v>
      </c>
      <c r="J223" s="332">
        <f>US_Others!F228+US_Others!K228+US_Others!Q228</f>
        <v>9.9373765171843053E-3</v>
      </c>
      <c r="K223" s="332">
        <f>US_Others!G228+US_Others!L228+US_Others!R228</f>
        <v>9.8615186811752665E-4</v>
      </c>
      <c r="L223" s="332">
        <f>US_Others!Z228+US_Others!AB228</f>
        <v>0</v>
      </c>
      <c r="M223" s="332">
        <f>US_Others!AA228+US_Others!AC228</f>
        <v>0</v>
      </c>
      <c r="N223" s="332">
        <f>US_Others!AD228</f>
        <v>0</v>
      </c>
      <c r="O223" s="332">
        <f>US_Others!AE228</f>
        <v>0</v>
      </c>
      <c r="P223" s="332">
        <f>SUM(US_Others!AG228:AI228)</f>
        <v>0</v>
      </c>
      <c r="Q223" s="332">
        <f>US_Others!AL228</f>
        <v>0</v>
      </c>
      <c r="R223" s="332"/>
      <c r="S223" s="334">
        <f t="shared" si="3"/>
        <v>1555.3539123064015</v>
      </c>
      <c r="T223" s="334">
        <f>D223*1000/Spec!I$6</f>
        <v>9.8756158927915394E-2</v>
      </c>
      <c r="U223" s="334">
        <f>E223*1000/Spec!I$7</f>
        <v>1.331861011365148E-2</v>
      </c>
      <c r="V223" s="334">
        <f>F223*1000/Spec!I$8</f>
        <v>0</v>
      </c>
      <c r="W223" s="334">
        <f>G223*1000/Spec!I$9</f>
        <v>1.1238197927265258E-3</v>
      </c>
      <c r="X223" s="334">
        <f>H223*1000/Spec!I$10</f>
        <v>3.5544814587093266E-3</v>
      </c>
      <c r="Y223" s="334">
        <f>I223*1000/Spec!I$11</f>
        <v>4.0209957828568323E-2</v>
      </c>
      <c r="Z223" s="334">
        <f>J223*1000/Spec!I$12</f>
        <v>2.2231267376251239E-3</v>
      </c>
      <c r="AA223" s="334">
        <f>K223*1000/Spec!I$15</f>
        <v>1.0052516494572137E-4</v>
      </c>
      <c r="AB223" s="334">
        <f>L223*1000/Spec!I$17</f>
        <v>0</v>
      </c>
      <c r="AC223" s="334">
        <f>M223*1000/Spec!I$18</f>
        <v>0</v>
      </c>
      <c r="AD223" s="335">
        <f>N223*1000/Spec!I$25</f>
        <v>0</v>
      </c>
      <c r="AE223" s="335">
        <f>O223*1000/Spec!I$26</f>
        <v>0</v>
      </c>
      <c r="AF223" s="334">
        <f>P223*1000/Spec!I$21</f>
        <v>0</v>
      </c>
      <c r="AG223" s="334">
        <f>Q223*1000/Spec!I$22</f>
        <v>0</v>
      </c>
      <c r="AI223" s="200">
        <f>S223/'2007output'!$C221</f>
        <v>3.5039174396954233E-2</v>
      </c>
      <c r="AJ223" s="200">
        <f>T223/'2007output'!$C221</f>
        <v>2.2247890001557907E-6</v>
      </c>
      <c r="AK223" s="200">
        <f>U223/'2007output'!$C221</f>
        <v>3.0004303123862852E-7</v>
      </c>
      <c r="AL223" s="200">
        <f>V223/'2007output'!$C221</f>
        <v>0</v>
      </c>
      <c r="AM223" s="200">
        <f>W223/'2007output'!$C221</f>
        <v>2.5317528953716592E-8</v>
      </c>
      <c r="AN223" s="200">
        <f>X223/'2007output'!$C221</f>
        <v>8.0075727290755068E-8</v>
      </c>
      <c r="AO223" s="200">
        <f>Y223/'2007output'!$C221</f>
        <v>9.0585410413769901E-7</v>
      </c>
      <c r="AP223" s="200">
        <f>Z223/'2007output'!$C221</f>
        <v>5.0082829926899096E-8</v>
      </c>
      <c r="AQ223" s="200">
        <f>AA223/'2007output'!$C221</f>
        <v>2.2646413513645578E-9</v>
      </c>
      <c r="AR223" s="200">
        <f>AB223/'2007output'!$C221</f>
        <v>0</v>
      </c>
      <c r="AS223" s="200">
        <f>AC223/'2007output'!$C221</f>
        <v>0</v>
      </c>
      <c r="AT223" s="200">
        <f>AD223/'2007output'!$C221</f>
        <v>0</v>
      </c>
      <c r="AU223" s="200">
        <f>AE223/'2007output'!$C221</f>
        <v>0</v>
      </c>
      <c r="AV223" s="200">
        <f>AF223/'2007output'!$C221</f>
        <v>0</v>
      </c>
      <c r="AW223" s="200">
        <f>AG223/'2007output'!$C221</f>
        <v>0</v>
      </c>
      <c r="AY223" s="370">
        <f>IFERROR(IF(SUMPRODUCT(US_CO2!C226:AX226/SUM(US_CO2!C226:AX226),US_CO2!C$6:AX$6)&gt;3.5,4,IF(SUMPRODUCT(US_CO2!C226:AX226/SUM(US_CO2!C226:AX226),US_CO2!C$6:AX$6)&gt;2.5,3,2)),"")</f>
        <v>4</v>
      </c>
      <c r="AZ223" s="370">
        <f>IFERROR(IF(SUMPRODUCT(US_CH4!C226:AC226/SUM(US_CH4!C226:AC226),US_CH4!C$6:AC$6)&gt;3.5,4,IF(SUMPRODUCT(US_CH4!C226:AC226/SUM(US_CH4!C226:AC226),US_CH4!C$6:AC$6)&gt;2.5,3,2)),"")</f>
        <v>4</v>
      </c>
      <c r="BA223" s="223">
        <f>IFERROR(IF(SUMPRODUCT(US_N2O!C226:AA226/SUM(US_N2O!C226:AA226),US_N2O!C$6:AA$6)&gt;3.5,4,IF(SUMPRODUCT(US_N2O!C226:AA226/SUM(US_N2O!C226:AA226),US_N2O!C$6:AA$6)&gt;2.5,3,2)),"")</f>
        <v>4</v>
      </c>
      <c r="BB223" s="223" t="str">
        <f>IFERROR(IF(SUMPRODUCT(US_Others!U228:V228/SUM(US_Others!U228:V228),US_Others!U$8:V$8)&gt;3.5,4,IF(SUMPRODUCT(US_Others!U228:V228/SUM(US_Others!U228:V228),US_Others!U$8:V$8)&gt;2.5,3,2)),"")</f>
        <v/>
      </c>
      <c r="BC223" s="223">
        <f>IFERROR(IF((US_Others!C228*US_Others!C$8/SUM(US_Others!C228,US_Others!H228,US_Others!N228)+ US_Others!H228*US_Others!H$8/SUM(US_Others!C228,US_Others!H228,US_Others!N228)+US_Others!N228*US_Others!N$8/SUM(US_Others!C228,US_Others!H228,US_Others!N228))&gt;3.5,4,IF((US_Others!C228*US_Others!C$8/SUM(US_Others!C228,US_Others!H228,US_Others!N228)+ US_Others!H228*US_Others!H$8/SUM(US_Others!C228,US_Others!H228,US_Others!N228)+US_Others!N228*US_Others!N$8/SUM(US_Others!C228,US_Others!H228,US_Others!N228))&gt;2.5,3,2)),"")</f>
        <v>4</v>
      </c>
      <c r="BD223" s="223">
        <f>IFERROR(IF((US_Others!D228*US_Others!D$8/SUM(US_Others!D228,US_Others!I228,US_Others!O228)+US_Others!I228*US_Others!I$8/SUM(US_Others!D228,US_Others!I228,US_Others!O228)+US_Others!O228*US_Others!O$8/SUM(US_Others!D228,US_Others!I228,US_Others!O228))&gt;3.5,4,IF((US_Others!D228*US_Others!D$8/SUM(US_Others!D228,US_Others!I228,US_Others!O228)+US_Others!I228*US_Others!I$8/SUM(US_Others!D228,US_Others!I228,US_Others!O228)+US_Others!O228*US_Others!O$8/SUM(US_Others!D228,US_Others!I228,US_Others!O228))&gt;2.5,3,2)),"")</f>
        <v>4</v>
      </c>
      <c r="BE223" s="223">
        <f>IFERROR(IF((US_Others!E228*US_Others!E$8/SUM(US_Others!E228,US_Others!J228,US_Others!P228,US_Others!W228)+US_Others!J228*US_Others!J$8/SUM(US_Others!E228,US_Others!J228,US_Others!P228,US_Others!W228)+US_Others!P228*US_Others!P$8/SUM(US_Others!E228,US_Others!J228,US_Others!P228,US_Others!W228)+US_Others!W228*US_Others!W$8/SUM(US_Others!E228,US_Others!J228,US_Others!P228,US_Others!W228))&gt;3.5,4,IF((US_Others!E228*US_Others!E$8/SUM(US_Others!E228,US_Others!J228,US_Others!P228,US_Others!W228)+US_Others!J228*US_Others!J$8/SUM(US_Others!E228,US_Others!J228,US_Others!P228,US_Others!W228)+US_Others!P228*US_Others!P$8/SUM(US_Others!E228,US_Others!J228,US_Others!P228,US_Others!W228)+US_Others!W228*US_Others!W$8/SUM(US_Others!E228,US_Others!J228,US_Others!P228,US_Others!W228))&gt;2.5,3,2)),"")</f>
        <v>4</v>
      </c>
      <c r="BF223" s="223">
        <f>IFERROR(IF((US_Others!F228*US_Others!F$8/SUM(US_Others!F228,US_Others!K228,US_Others!Q228)+US_Others!K228*US_Others!K$8/SUM(US_Others!F228,US_Others!K228,US_Others!Q228)+US_Others!Q228*US_Others!Q$8/SUM(US_Others!F228,US_Others!K228,US_Others!Q228))&gt;3.5,4,IF((US_Others!F228*US_Others!F$8/SUM(US_Others!F228,US_Others!K228,US_Others!Q228)+US_Others!K228*US_Others!K$8/SUM(US_Others!F228,US_Others!K228,US_Others!Q228)+US_Others!Q228*US_Others!Q$8/SUM(US_Others!F228,US_Others!K228,US_Others!Q228))&gt;2.5,3,2)),"")</f>
        <v>4</v>
      </c>
      <c r="BG223" s="223">
        <f>IFERROR(IF((US_Others!G228*US_Others!G$8/SUM(US_Others!G228,US_Others!L228,US_Others!R228)+US_Others!L228*US_Others!L$8/SUM(US_Others!G228,US_Others!L228,US_Others!R228)+US_Others!R228*US_Others!R$8/SUM(US_Others!G228,US_Others!L228,US_Others!R228))&gt;3.5,4,IF((US_Others!G228*US_Others!G$8/SUM(US_Others!G228,US_Others!L228,US_Others!R228)+US_Others!L228*US_Others!L$8/SUM(US_Others!G228,US_Others!L228,US_Others!R228)+US_Others!R228*US_Others!R$8/SUM(US_Others!G228,US_Others!L228,US_Others!R228))&gt;2.5,3,2)),"")</f>
        <v>4</v>
      </c>
      <c r="BH223" s="219" t="str">
        <f>IFERROR(IF((US_Others!Z228*US_Others!Z$8/SUM(US_Others!Z228,US_Others!AB228)+US_Others!AB228*US_Others!AB$8/SUM(US_Others!Z228,US_Others!AB228))&gt;3.5,4,IF((US_Others!Z228*US_Others!Z$8/SUM(US_Others!Z228,US_Others!AB228)+US_Others!AB228*US_Others!AB$8/SUM(US_Others!Z228,US_Others!AB228))&gt;2.5,3,2)),"")</f>
        <v/>
      </c>
      <c r="BI223" s="219" t="str">
        <f>IFERROR(IF((US_Others!AA228*US_Others!AA$8/SUM(US_Others!AA228,US_Others!AC228)+US_Others!AC228*US_Others!AC$8/SUM(US_Others!AA228,US_Others!AC228))&gt;3.5,4,IF((US_Others!AA228*US_Others!AA$8/SUM(US_Others!AA228,US_Others!AC228)+US_Others!AC228*US_Others!AC$8/SUM(US_Others!AA228,US_Others!AC228))&gt;2.5,3,2)),"")</f>
        <v/>
      </c>
      <c r="BJ223" s="219" t="str">
        <f>IFERROR(US_Others!AD228*US_Others!AD$8/US_Others!AD228,"")</f>
        <v/>
      </c>
      <c r="BK223" s="74" t="str">
        <f>IFERROR(US_Others!AE228*US_Others!AE$8/US_Others!AE228,"")</f>
        <v/>
      </c>
      <c r="BL223" s="219" t="str">
        <f>IFERROR(IF(SUMPRODUCT(US_Others!AG228:AI228/SUM(US_Others!AG228:AI228),US_Others!AG$8:AI$8)&gt;3.5,4,IF(SUMPRODUCT(US_Others!AG228:AI228/SUM(US_Others!AG228:AI228),US_Others!AG$8:AI$8)&gt;2.5,3,2)),"")</f>
        <v/>
      </c>
      <c r="BM223" s="219" t="str">
        <f>IFERROR(US_Others!AL228*US_Others!AL$8/US_Others!AL228,"")</f>
        <v/>
      </c>
    </row>
    <row r="224" spans="1:65">
      <c r="A224" s="200" t="s">
        <v>363</v>
      </c>
      <c r="B224" s="332">
        <v>312120</v>
      </c>
      <c r="C224" s="333">
        <f>SUM(US_CO2!C227:AX227)</f>
        <v>1.8300595144918361</v>
      </c>
      <c r="D224" s="333">
        <f>SUM(US_CH4!C227:AC227)</f>
        <v>2.9334668943477461E-3</v>
      </c>
      <c r="E224" s="333">
        <f>SUM(US_N2O!C227:AA227)</f>
        <v>4.7040733974208658E-3</v>
      </c>
      <c r="F224" s="332">
        <f>US_Others!V229+US_Others!U229</f>
        <v>0</v>
      </c>
      <c r="G224" s="332">
        <f>US_Others!C229+US_Others!H229+US_Others!N229</f>
        <v>2.1539879360591745E-4</v>
      </c>
      <c r="H224" s="332">
        <f>US_Others!D229+US_Others!I229+US_Others!O229</f>
        <v>3.5325402151370469E-3</v>
      </c>
      <c r="I224" s="332">
        <f>US_Others!E229+US_Others!J229+US_Others!P229+US_Others!W229</f>
        <v>1.6327228555328546E-2</v>
      </c>
      <c r="J224" s="332">
        <f>US_Others!F229+US_Others!K229+US_Others!Q229</f>
        <v>2.8217241962375191E-3</v>
      </c>
      <c r="K224" s="332">
        <f>US_Others!G229+US_Others!L229+US_Others!R229</f>
        <v>2.8001843168769274E-4</v>
      </c>
      <c r="L224" s="332">
        <f>US_Others!Z229+US_Others!AB229</f>
        <v>0</v>
      </c>
      <c r="M224" s="332">
        <f>US_Others!AA229+US_Others!AC229</f>
        <v>0</v>
      </c>
      <c r="N224" s="332">
        <f>US_Others!AD229</f>
        <v>0</v>
      </c>
      <c r="O224" s="332">
        <f>US_Others!AE229</f>
        <v>0</v>
      </c>
      <c r="P224" s="332">
        <f>SUM(US_Others!AG229:AI229)</f>
        <v>0</v>
      </c>
      <c r="Q224" s="332">
        <f>US_Others!AL229</f>
        <v>0</v>
      </c>
      <c r="R224" s="332"/>
      <c r="S224" s="334">
        <f t="shared" si="3"/>
        <v>1830.0595144918361</v>
      </c>
      <c r="T224" s="334">
        <f>D224*1000/Spec!I$6</f>
        <v>0.11733867577390984</v>
      </c>
      <c r="U224" s="334">
        <f>E224*1000/Spec!I$7</f>
        <v>1.578548119939888E-2</v>
      </c>
      <c r="V224" s="334">
        <f>F224*1000/Spec!I$8</f>
        <v>0</v>
      </c>
      <c r="W224" s="334">
        <f>G224*1000/Spec!I$9</f>
        <v>3.1910932386061843E-4</v>
      </c>
      <c r="X224" s="334">
        <f>H224*1000/Spec!I$10</f>
        <v>1.0092972043248705E-3</v>
      </c>
      <c r="Y224" s="334">
        <f>I224*1000/Spec!I$11</f>
        <v>1.1417642346383598E-2</v>
      </c>
      <c r="Z224" s="334">
        <f>J224*1000/Spec!I$12</f>
        <v>6.3125820944910942E-4</v>
      </c>
      <c r="AA224" s="334">
        <f>K224*1000/Spec!I$15</f>
        <v>2.8544182638908537E-5</v>
      </c>
      <c r="AB224" s="334">
        <f>L224*1000/Spec!I$17</f>
        <v>0</v>
      </c>
      <c r="AC224" s="334">
        <f>M224*1000/Spec!I$18</f>
        <v>0</v>
      </c>
      <c r="AD224" s="335">
        <f>N224*1000/Spec!I$25</f>
        <v>0</v>
      </c>
      <c r="AE224" s="335">
        <f>O224*1000/Spec!I$26</f>
        <v>0</v>
      </c>
      <c r="AF224" s="334">
        <f>P224*1000/Spec!I$21</f>
        <v>0</v>
      </c>
      <c r="AG224" s="334">
        <f>Q224*1000/Spec!I$22</f>
        <v>0</v>
      </c>
      <c r="AI224" s="200">
        <f>S224/'2007output'!$C222</f>
        <v>7.5559847832032873E-2</v>
      </c>
      <c r="AJ224" s="200">
        <f>T224/'2007output'!$C222</f>
        <v>4.8447017247691926E-6</v>
      </c>
      <c r="AK224" s="200">
        <f>U224/'2007output'!$C222</f>
        <v>6.5175397189921055E-7</v>
      </c>
      <c r="AL224" s="200">
        <f>V224/'2007output'!$C222</f>
        <v>0</v>
      </c>
      <c r="AM224" s="200">
        <f>W224/'2007output'!$C222</f>
        <v>1.3175446897630818E-8</v>
      </c>
      <c r="AN224" s="200">
        <f>X224/'2007output'!$C222</f>
        <v>4.1672056330506627E-8</v>
      </c>
      <c r="AO224" s="200">
        <f>Y224/'2007output'!$C222</f>
        <v>4.714138045575391E-7</v>
      </c>
      <c r="AP224" s="200">
        <f>Z224/'2007output'!$C222</f>
        <v>2.6063509886420704E-8</v>
      </c>
      <c r="AQ224" s="200">
        <f>AA224/'2007output'!$C222</f>
        <v>1.1785376812100965E-9</v>
      </c>
      <c r="AR224" s="200">
        <f>AB224/'2007output'!$C222</f>
        <v>0</v>
      </c>
      <c r="AS224" s="200">
        <f>AC224/'2007output'!$C222</f>
        <v>0</v>
      </c>
      <c r="AT224" s="200">
        <f>AD224/'2007output'!$C222</f>
        <v>0</v>
      </c>
      <c r="AU224" s="200">
        <f>AE224/'2007output'!$C222</f>
        <v>0</v>
      </c>
      <c r="AV224" s="200">
        <f>AF224/'2007output'!$C222</f>
        <v>0</v>
      </c>
      <c r="AW224" s="200">
        <f>AG224/'2007output'!$C222</f>
        <v>0</v>
      </c>
      <c r="AY224" s="370">
        <f>IFERROR(IF(SUMPRODUCT(US_CO2!C227:AX227/SUM(US_CO2!C227:AX227),US_CO2!C$6:AX$6)&gt;3.5,4,IF(SUMPRODUCT(US_CO2!C227:AX227/SUM(US_CO2!C227:AX227),US_CO2!C$6:AX$6)&gt;2.5,3,2)),"")</f>
        <v>4</v>
      </c>
      <c r="AZ224" s="370">
        <f>IFERROR(IF(SUMPRODUCT(US_CH4!C227:AC227/SUM(US_CH4!C227:AC227),US_CH4!C$6:AC$6)&gt;3.5,4,IF(SUMPRODUCT(US_CH4!C227:AC227/SUM(US_CH4!C227:AC227),US_CH4!C$6:AC$6)&gt;2.5,3,2)),"")</f>
        <v>4</v>
      </c>
      <c r="BA224" s="223">
        <f>IFERROR(IF(SUMPRODUCT(US_N2O!C227:AA227/SUM(US_N2O!C227:AA227),US_N2O!C$6:AA$6)&gt;3.5,4,IF(SUMPRODUCT(US_N2O!C227:AA227/SUM(US_N2O!C227:AA227),US_N2O!C$6:AA$6)&gt;2.5,3,2)),"")</f>
        <v>4</v>
      </c>
      <c r="BB224" s="223" t="str">
        <f>IFERROR(IF(SUMPRODUCT(US_Others!U229:V229/SUM(US_Others!U229:V229),US_Others!U$8:V$8)&gt;3.5,4,IF(SUMPRODUCT(US_Others!U229:V229/SUM(US_Others!U229:V229),US_Others!U$8:V$8)&gt;2.5,3,2)),"")</f>
        <v/>
      </c>
      <c r="BC224" s="223">
        <f>IFERROR(IF((US_Others!C229*US_Others!C$8/SUM(US_Others!C229,US_Others!H229,US_Others!N229)+ US_Others!H229*US_Others!H$8/SUM(US_Others!C229,US_Others!H229,US_Others!N229)+US_Others!N229*US_Others!N$8/SUM(US_Others!C229,US_Others!H229,US_Others!N229))&gt;3.5,4,IF((US_Others!C229*US_Others!C$8/SUM(US_Others!C229,US_Others!H229,US_Others!N229)+ US_Others!H229*US_Others!H$8/SUM(US_Others!C229,US_Others!H229,US_Others!N229)+US_Others!N229*US_Others!N$8/SUM(US_Others!C229,US_Others!H229,US_Others!N229))&gt;2.5,3,2)),"")</f>
        <v>4</v>
      </c>
      <c r="BD224" s="223">
        <f>IFERROR(IF((US_Others!D229*US_Others!D$8/SUM(US_Others!D229,US_Others!I229,US_Others!O229)+US_Others!I229*US_Others!I$8/SUM(US_Others!D229,US_Others!I229,US_Others!O229)+US_Others!O229*US_Others!O$8/SUM(US_Others!D229,US_Others!I229,US_Others!O229))&gt;3.5,4,IF((US_Others!D229*US_Others!D$8/SUM(US_Others!D229,US_Others!I229,US_Others!O229)+US_Others!I229*US_Others!I$8/SUM(US_Others!D229,US_Others!I229,US_Others!O229)+US_Others!O229*US_Others!O$8/SUM(US_Others!D229,US_Others!I229,US_Others!O229))&gt;2.5,3,2)),"")</f>
        <v>4</v>
      </c>
      <c r="BE224" s="223">
        <f>IFERROR(IF((US_Others!E229*US_Others!E$8/SUM(US_Others!E229,US_Others!J229,US_Others!P229,US_Others!W229)+US_Others!J229*US_Others!J$8/SUM(US_Others!E229,US_Others!J229,US_Others!P229,US_Others!W229)+US_Others!P229*US_Others!P$8/SUM(US_Others!E229,US_Others!J229,US_Others!P229,US_Others!W229)+US_Others!W229*US_Others!W$8/SUM(US_Others!E229,US_Others!J229,US_Others!P229,US_Others!W229))&gt;3.5,4,IF((US_Others!E229*US_Others!E$8/SUM(US_Others!E229,US_Others!J229,US_Others!P229,US_Others!W229)+US_Others!J229*US_Others!J$8/SUM(US_Others!E229,US_Others!J229,US_Others!P229,US_Others!W229)+US_Others!P229*US_Others!P$8/SUM(US_Others!E229,US_Others!J229,US_Others!P229,US_Others!W229)+US_Others!W229*US_Others!W$8/SUM(US_Others!E229,US_Others!J229,US_Others!P229,US_Others!W229))&gt;2.5,3,2)),"")</f>
        <v>4</v>
      </c>
      <c r="BF224" s="223">
        <f>IFERROR(IF((US_Others!F229*US_Others!F$8/SUM(US_Others!F229,US_Others!K229,US_Others!Q229)+US_Others!K229*US_Others!K$8/SUM(US_Others!F229,US_Others!K229,US_Others!Q229)+US_Others!Q229*US_Others!Q$8/SUM(US_Others!F229,US_Others!K229,US_Others!Q229))&gt;3.5,4,IF((US_Others!F229*US_Others!F$8/SUM(US_Others!F229,US_Others!K229,US_Others!Q229)+US_Others!K229*US_Others!K$8/SUM(US_Others!F229,US_Others!K229,US_Others!Q229)+US_Others!Q229*US_Others!Q$8/SUM(US_Others!F229,US_Others!K229,US_Others!Q229))&gt;2.5,3,2)),"")</f>
        <v>4</v>
      </c>
      <c r="BG224" s="223">
        <f>IFERROR(IF((US_Others!G229*US_Others!G$8/SUM(US_Others!G229,US_Others!L229,US_Others!R229)+US_Others!L229*US_Others!L$8/SUM(US_Others!G229,US_Others!L229,US_Others!R229)+US_Others!R229*US_Others!R$8/SUM(US_Others!G229,US_Others!L229,US_Others!R229))&gt;3.5,4,IF((US_Others!G229*US_Others!G$8/SUM(US_Others!G229,US_Others!L229,US_Others!R229)+US_Others!L229*US_Others!L$8/SUM(US_Others!G229,US_Others!L229,US_Others!R229)+US_Others!R229*US_Others!R$8/SUM(US_Others!G229,US_Others!L229,US_Others!R229))&gt;2.5,3,2)),"")</f>
        <v>4</v>
      </c>
      <c r="BH224" s="219" t="str">
        <f>IFERROR(IF((US_Others!Z229*US_Others!Z$8/SUM(US_Others!Z229,US_Others!AB229)+US_Others!AB229*US_Others!AB$8/SUM(US_Others!Z229,US_Others!AB229))&gt;3.5,4,IF((US_Others!Z229*US_Others!Z$8/SUM(US_Others!Z229,US_Others!AB229)+US_Others!AB229*US_Others!AB$8/SUM(US_Others!Z229,US_Others!AB229))&gt;2.5,3,2)),"")</f>
        <v/>
      </c>
      <c r="BI224" s="219" t="str">
        <f>IFERROR(IF((US_Others!AA229*US_Others!AA$8/SUM(US_Others!AA229,US_Others!AC229)+US_Others!AC229*US_Others!AC$8/SUM(US_Others!AA229,US_Others!AC229))&gt;3.5,4,IF((US_Others!AA229*US_Others!AA$8/SUM(US_Others!AA229,US_Others!AC229)+US_Others!AC229*US_Others!AC$8/SUM(US_Others!AA229,US_Others!AC229))&gt;2.5,3,2)),"")</f>
        <v/>
      </c>
      <c r="BJ224" s="219" t="str">
        <f>IFERROR(US_Others!AD229*US_Others!AD$8/US_Others!AD229,"")</f>
        <v/>
      </c>
      <c r="BK224" s="74" t="str">
        <f>IFERROR(US_Others!AE229*US_Others!AE$8/US_Others!AE229,"")</f>
        <v/>
      </c>
      <c r="BL224" s="219" t="str">
        <f>IFERROR(IF(SUMPRODUCT(US_Others!AG229:AI229/SUM(US_Others!AG229:AI229),US_Others!AG$8:AI$8)&gt;3.5,4,IF(SUMPRODUCT(US_Others!AG229:AI229/SUM(US_Others!AG229:AI229),US_Others!AG$8:AI$8)&gt;2.5,3,2)),"")</f>
        <v/>
      </c>
      <c r="BM224" s="219" t="str">
        <f>IFERROR(US_Others!AL229*US_Others!AL$8/US_Others!AL229,"")</f>
        <v/>
      </c>
    </row>
    <row r="225" spans="1:65">
      <c r="A225" s="200" t="s">
        <v>364</v>
      </c>
      <c r="B225" s="332">
        <v>312130</v>
      </c>
      <c r="C225" s="333">
        <f>SUM(US_CO2!C228:AX228)</f>
        <v>0.39343519503152968</v>
      </c>
      <c r="D225" s="333">
        <f>SUM(US_CH4!C228:AC228)</f>
        <v>6.455969233692719E-4</v>
      </c>
      <c r="E225" s="333">
        <f>SUM(US_N2O!C228:AA228)</f>
        <v>1.0400873860567426E-3</v>
      </c>
      <c r="F225" s="332">
        <f>US_Others!V230+US_Others!U230</f>
        <v>0</v>
      </c>
      <c r="G225" s="332">
        <f>US_Others!C230+US_Others!H230+US_Others!N230</f>
        <v>0</v>
      </c>
      <c r="H225" s="332">
        <f>US_Others!D230+US_Others!I230+US_Others!O230</f>
        <v>0</v>
      </c>
      <c r="I225" s="332">
        <f>US_Others!E230+US_Others!J230+US_Others!P230+US_Others!W230</f>
        <v>0</v>
      </c>
      <c r="J225" s="332">
        <f>US_Others!F230+US_Others!K230+US_Others!Q230</f>
        <v>0</v>
      </c>
      <c r="K225" s="332">
        <f>US_Others!G230+US_Others!L230+US_Others!R230</f>
        <v>0</v>
      </c>
      <c r="L225" s="332">
        <f>US_Others!Z230+US_Others!AB230</f>
        <v>0</v>
      </c>
      <c r="M225" s="332">
        <f>US_Others!AA230+US_Others!AC230</f>
        <v>0</v>
      </c>
      <c r="N225" s="332">
        <f>US_Others!AD230</f>
        <v>0</v>
      </c>
      <c r="O225" s="332">
        <f>US_Others!AE230</f>
        <v>0</v>
      </c>
      <c r="P225" s="332">
        <f>SUM(US_Others!AG230:AI230)</f>
        <v>0</v>
      </c>
      <c r="Q225" s="332">
        <f>US_Others!AL230</f>
        <v>0</v>
      </c>
      <c r="R225" s="332"/>
      <c r="S225" s="334">
        <f t="shared" si="3"/>
        <v>393.4351950315297</v>
      </c>
      <c r="T225" s="334">
        <f>D225*1000/Spec!I$6</f>
        <v>2.5823876934770874E-2</v>
      </c>
      <c r="U225" s="334">
        <f>E225*1000/Spec!I$7</f>
        <v>3.4902261277071898E-3</v>
      </c>
      <c r="V225" s="334">
        <f>F225*1000/Spec!I$8</f>
        <v>0</v>
      </c>
      <c r="W225" s="334">
        <f>G225*1000/Spec!I$9</f>
        <v>0</v>
      </c>
      <c r="X225" s="334">
        <f>H225*1000/Spec!I$10</f>
        <v>0</v>
      </c>
      <c r="Y225" s="334">
        <f>I225*1000/Spec!I$11</f>
        <v>0</v>
      </c>
      <c r="Z225" s="334">
        <f>J225*1000/Spec!I$12</f>
        <v>0</v>
      </c>
      <c r="AA225" s="334">
        <f>K225*1000/Spec!I$15</f>
        <v>0</v>
      </c>
      <c r="AB225" s="334">
        <f>L225*1000/Spec!I$17</f>
        <v>0</v>
      </c>
      <c r="AC225" s="334">
        <f>M225*1000/Spec!I$18</f>
        <v>0</v>
      </c>
      <c r="AD225" s="335">
        <f>N225*1000/Spec!I$25</f>
        <v>0</v>
      </c>
      <c r="AE225" s="335">
        <f>O225*1000/Spec!I$26</f>
        <v>0</v>
      </c>
      <c r="AF225" s="334">
        <f>P225*1000/Spec!I$21</f>
        <v>0</v>
      </c>
      <c r="AG225" s="334">
        <f>Q225*1000/Spec!I$22</f>
        <v>0</v>
      </c>
      <c r="AI225" s="200">
        <f>S225/'2007output'!$C223</f>
        <v>2.9711161080767989E-2</v>
      </c>
      <c r="AJ225" s="200">
        <f>T225/'2007output'!$C223</f>
        <v>1.9501492927632439E-6</v>
      </c>
      <c r="AK225" s="200">
        <f>U225/'2007output'!$C223</f>
        <v>2.6357243072852965E-7</v>
      </c>
      <c r="AL225" s="200">
        <f>V225/'2007output'!$C223</f>
        <v>0</v>
      </c>
      <c r="AM225" s="200">
        <f>W225/'2007output'!$C223</f>
        <v>0</v>
      </c>
      <c r="AN225" s="200">
        <f>X225/'2007output'!$C223</f>
        <v>0</v>
      </c>
      <c r="AO225" s="200">
        <f>Y225/'2007output'!$C223</f>
        <v>0</v>
      </c>
      <c r="AP225" s="200">
        <f>Z225/'2007output'!$C223</f>
        <v>0</v>
      </c>
      <c r="AQ225" s="200">
        <f>AA225/'2007output'!$C223</f>
        <v>0</v>
      </c>
      <c r="AR225" s="200">
        <f>AB225/'2007output'!$C223</f>
        <v>0</v>
      </c>
      <c r="AS225" s="200">
        <f>AC225/'2007output'!$C223</f>
        <v>0</v>
      </c>
      <c r="AT225" s="200">
        <f>AD225/'2007output'!$C223</f>
        <v>0</v>
      </c>
      <c r="AU225" s="200">
        <f>AE225/'2007output'!$C223</f>
        <v>0</v>
      </c>
      <c r="AV225" s="200">
        <f>AF225/'2007output'!$C223</f>
        <v>0</v>
      </c>
      <c r="AW225" s="200">
        <f>AG225/'2007output'!$C223</f>
        <v>0</v>
      </c>
      <c r="AY225" s="370">
        <f>IFERROR(IF(SUMPRODUCT(US_CO2!C228:AX228/SUM(US_CO2!C228:AX228),US_CO2!C$6:AX$6)&gt;3.5,4,IF(SUMPRODUCT(US_CO2!C228:AX228/SUM(US_CO2!C228:AX228),US_CO2!C$6:AX$6)&gt;2.5,3,2)),"")</f>
        <v>4</v>
      </c>
      <c r="AZ225" s="370">
        <f>IFERROR(IF(SUMPRODUCT(US_CH4!C228:AC228/SUM(US_CH4!C228:AC228),US_CH4!C$6:AC$6)&gt;3.5,4,IF(SUMPRODUCT(US_CH4!C228:AC228/SUM(US_CH4!C228:AC228),US_CH4!C$6:AC$6)&gt;2.5,3,2)),"")</f>
        <v>4</v>
      </c>
      <c r="BA225" s="223">
        <f>IFERROR(IF(SUMPRODUCT(US_N2O!C228:AA228/SUM(US_N2O!C228:AA228),US_N2O!C$6:AA$6)&gt;3.5,4,IF(SUMPRODUCT(US_N2O!C228:AA228/SUM(US_N2O!C228:AA228),US_N2O!C$6:AA$6)&gt;2.5,3,2)),"")</f>
        <v>4</v>
      </c>
      <c r="BB225" s="223" t="str">
        <f>IFERROR(IF(SUMPRODUCT(US_Others!U230:V230/SUM(US_Others!U230:V230),US_Others!U$8:V$8)&gt;3.5,4,IF(SUMPRODUCT(US_Others!U230:V230/SUM(US_Others!U230:V230),US_Others!U$8:V$8)&gt;2.5,3,2)),"")</f>
        <v/>
      </c>
      <c r="BC225" s="223" t="str">
        <f>IFERROR(IF((US_Others!C230*US_Others!C$8/SUM(US_Others!C230,US_Others!H230,US_Others!N230)+ US_Others!H230*US_Others!H$8/SUM(US_Others!C230,US_Others!H230,US_Others!N230)+US_Others!N230*US_Others!N$8/SUM(US_Others!C230,US_Others!H230,US_Others!N230))&gt;3.5,4,IF((US_Others!C230*US_Others!C$8/SUM(US_Others!C230,US_Others!H230,US_Others!N230)+ US_Others!H230*US_Others!H$8/SUM(US_Others!C230,US_Others!H230,US_Others!N230)+US_Others!N230*US_Others!N$8/SUM(US_Others!C230,US_Others!H230,US_Others!N230))&gt;2.5,3,2)),"")</f>
        <v/>
      </c>
      <c r="BD225" s="223" t="str">
        <f>IFERROR(IF((US_Others!D230*US_Others!D$8/SUM(US_Others!D230,US_Others!I230,US_Others!O230)+US_Others!I230*US_Others!I$8/SUM(US_Others!D230,US_Others!I230,US_Others!O230)+US_Others!O230*US_Others!O$8/SUM(US_Others!D230,US_Others!I230,US_Others!O230))&gt;3.5,4,IF((US_Others!D230*US_Others!D$8/SUM(US_Others!D230,US_Others!I230,US_Others!O230)+US_Others!I230*US_Others!I$8/SUM(US_Others!D230,US_Others!I230,US_Others!O230)+US_Others!O230*US_Others!O$8/SUM(US_Others!D230,US_Others!I230,US_Others!O230))&gt;2.5,3,2)),"")</f>
        <v/>
      </c>
      <c r="BE225" s="223" t="str">
        <f>IFERROR(IF((US_Others!E230*US_Others!E$8/SUM(US_Others!E230,US_Others!J230,US_Others!P230,US_Others!W230)+US_Others!J230*US_Others!J$8/SUM(US_Others!E230,US_Others!J230,US_Others!P230,US_Others!W230)+US_Others!P230*US_Others!P$8/SUM(US_Others!E230,US_Others!J230,US_Others!P230,US_Others!W230)+US_Others!W230*US_Others!W$8/SUM(US_Others!E230,US_Others!J230,US_Others!P230,US_Others!W230))&gt;3.5,4,IF((US_Others!E230*US_Others!E$8/SUM(US_Others!E230,US_Others!J230,US_Others!P230,US_Others!W230)+US_Others!J230*US_Others!J$8/SUM(US_Others!E230,US_Others!J230,US_Others!P230,US_Others!W230)+US_Others!P230*US_Others!P$8/SUM(US_Others!E230,US_Others!J230,US_Others!P230,US_Others!W230)+US_Others!W230*US_Others!W$8/SUM(US_Others!E230,US_Others!J230,US_Others!P230,US_Others!W230))&gt;2.5,3,2)),"")</f>
        <v/>
      </c>
      <c r="BF225" s="223" t="str">
        <f>IFERROR(IF((US_Others!F230*US_Others!F$8/SUM(US_Others!F230,US_Others!K230,US_Others!Q230)+US_Others!K230*US_Others!K$8/SUM(US_Others!F230,US_Others!K230,US_Others!Q230)+US_Others!Q230*US_Others!Q$8/SUM(US_Others!F230,US_Others!K230,US_Others!Q230))&gt;3.5,4,IF((US_Others!F230*US_Others!F$8/SUM(US_Others!F230,US_Others!K230,US_Others!Q230)+US_Others!K230*US_Others!K$8/SUM(US_Others!F230,US_Others!K230,US_Others!Q230)+US_Others!Q230*US_Others!Q$8/SUM(US_Others!F230,US_Others!K230,US_Others!Q230))&gt;2.5,3,2)),"")</f>
        <v/>
      </c>
      <c r="BG225" s="223" t="str">
        <f>IFERROR(IF((US_Others!G230*US_Others!G$8/SUM(US_Others!G230,US_Others!L230,US_Others!R230)+US_Others!L230*US_Others!L$8/SUM(US_Others!G230,US_Others!L230,US_Others!R230)+US_Others!R230*US_Others!R$8/SUM(US_Others!G230,US_Others!L230,US_Others!R230))&gt;3.5,4,IF((US_Others!G230*US_Others!G$8/SUM(US_Others!G230,US_Others!L230,US_Others!R230)+US_Others!L230*US_Others!L$8/SUM(US_Others!G230,US_Others!L230,US_Others!R230)+US_Others!R230*US_Others!R$8/SUM(US_Others!G230,US_Others!L230,US_Others!R230))&gt;2.5,3,2)),"")</f>
        <v/>
      </c>
      <c r="BH225" s="219" t="str">
        <f>IFERROR(IF((US_Others!Z230*US_Others!Z$8/SUM(US_Others!Z230,US_Others!AB230)+US_Others!AB230*US_Others!AB$8/SUM(US_Others!Z230,US_Others!AB230))&gt;3.5,4,IF((US_Others!Z230*US_Others!Z$8/SUM(US_Others!Z230,US_Others!AB230)+US_Others!AB230*US_Others!AB$8/SUM(US_Others!Z230,US_Others!AB230))&gt;2.5,3,2)),"")</f>
        <v/>
      </c>
      <c r="BI225" s="219" t="str">
        <f>IFERROR(IF((US_Others!AA230*US_Others!AA$8/SUM(US_Others!AA230,US_Others!AC230)+US_Others!AC230*US_Others!AC$8/SUM(US_Others!AA230,US_Others!AC230))&gt;3.5,4,IF((US_Others!AA230*US_Others!AA$8/SUM(US_Others!AA230,US_Others!AC230)+US_Others!AC230*US_Others!AC$8/SUM(US_Others!AA230,US_Others!AC230))&gt;2.5,3,2)),"")</f>
        <v/>
      </c>
      <c r="BJ225" s="219" t="str">
        <f>IFERROR(US_Others!AD230*US_Others!AD$8/US_Others!AD230,"")</f>
        <v/>
      </c>
      <c r="BK225" s="74" t="str">
        <f>IFERROR(US_Others!AE230*US_Others!AE$8/US_Others!AE230,"")</f>
        <v/>
      </c>
      <c r="BL225" s="219" t="str">
        <f>IFERROR(IF(SUMPRODUCT(US_Others!AG230:AI230/SUM(US_Others!AG230:AI230),US_Others!AG$8:AI$8)&gt;3.5,4,IF(SUMPRODUCT(US_Others!AG230:AI230/SUM(US_Others!AG230:AI230),US_Others!AG$8:AI$8)&gt;2.5,3,2)),"")</f>
        <v/>
      </c>
      <c r="BM225" s="219" t="str">
        <f>IFERROR(US_Others!AL230*US_Others!AL$8/US_Others!AL230,"")</f>
        <v/>
      </c>
    </row>
    <row r="226" spans="1:65">
      <c r="A226" s="200" t="s">
        <v>365</v>
      </c>
      <c r="B226" s="332">
        <v>312140</v>
      </c>
      <c r="C226" s="333">
        <f>SUM(US_CO2!C229:AX229)</f>
        <v>0.41602705675952245</v>
      </c>
      <c r="D226" s="333">
        <f>SUM(US_CH4!C229:AC229)</f>
        <v>6.9284548294327162E-4</v>
      </c>
      <c r="E226" s="333">
        <f>SUM(US_N2O!C229:AA229)</f>
        <v>1.1163763350042831E-3</v>
      </c>
      <c r="F226" s="332">
        <f>US_Others!V231+US_Others!U231</f>
        <v>0</v>
      </c>
      <c r="G226" s="332">
        <f>US_Others!C231+US_Others!H231+US_Others!N231</f>
        <v>0</v>
      </c>
      <c r="H226" s="332">
        <f>US_Others!D231+US_Others!I231+US_Others!O231</f>
        <v>0</v>
      </c>
      <c r="I226" s="332">
        <f>US_Others!E231+US_Others!J231+US_Others!P231+US_Others!W231</f>
        <v>0</v>
      </c>
      <c r="J226" s="332">
        <f>US_Others!F231+US_Others!K231+US_Others!Q231</f>
        <v>0</v>
      </c>
      <c r="K226" s="332">
        <f>US_Others!G231+US_Others!L231+US_Others!R231</f>
        <v>0</v>
      </c>
      <c r="L226" s="332">
        <f>US_Others!Z231+US_Others!AB231</f>
        <v>0</v>
      </c>
      <c r="M226" s="332">
        <f>US_Others!AA231+US_Others!AC231</f>
        <v>0</v>
      </c>
      <c r="N226" s="332">
        <f>US_Others!AD231</f>
        <v>0</v>
      </c>
      <c r="O226" s="332">
        <f>US_Others!AE231</f>
        <v>0</v>
      </c>
      <c r="P226" s="332">
        <f>SUM(US_Others!AG231:AI231)</f>
        <v>0</v>
      </c>
      <c r="Q226" s="332">
        <f>US_Others!AL231</f>
        <v>0</v>
      </c>
      <c r="R226" s="332"/>
      <c r="S226" s="334">
        <f t="shared" si="3"/>
        <v>416.02705675952245</v>
      </c>
      <c r="T226" s="334">
        <f>D226*1000/Spec!I$6</f>
        <v>2.7713819317730867E-2</v>
      </c>
      <c r="U226" s="334">
        <f>E226*1000/Spec!I$7</f>
        <v>3.7462293120949096E-3</v>
      </c>
      <c r="V226" s="334">
        <f>F226*1000/Spec!I$8</f>
        <v>0</v>
      </c>
      <c r="W226" s="334">
        <f>G226*1000/Spec!I$9</f>
        <v>0</v>
      </c>
      <c r="X226" s="334">
        <f>H226*1000/Spec!I$10</f>
        <v>0</v>
      </c>
      <c r="Y226" s="334">
        <f>I226*1000/Spec!I$11</f>
        <v>0</v>
      </c>
      <c r="Z226" s="334">
        <f>J226*1000/Spec!I$12</f>
        <v>0</v>
      </c>
      <c r="AA226" s="334">
        <f>K226*1000/Spec!I$15</f>
        <v>0</v>
      </c>
      <c r="AB226" s="334">
        <f>L226*1000/Spec!I$17</f>
        <v>0</v>
      </c>
      <c r="AC226" s="334">
        <f>M226*1000/Spec!I$18</f>
        <v>0</v>
      </c>
      <c r="AD226" s="335">
        <f>N226*1000/Spec!I$25</f>
        <v>0</v>
      </c>
      <c r="AE226" s="335">
        <f>O226*1000/Spec!I$26</f>
        <v>0</v>
      </c>
      <c r="AF226" s="334">
        <f>P226*1000/Spec!I$21</f>
        <v>0</v>
      </c>
      <c r="AG226" s="334">
        <f>Q226*1000/Spec!I$22</f>
        <v>0</v>
      </c>
      <c r="AI226" s="200">
        <f>S226/'2007output'!$C224</f>
        <v>4.0110591665977871E-2</v>
      </c>
      <c r="AJ226" s="200">
        <f>T226/'2007output'!$C224</f>
        <v>2.6719841224190964E-6</v>
      </c>
      <c r="AK226" s="200">
        <f>U226/'2007output'!$C224</f>
        <v>3.6118678288612706E-7</v>
      </c>
      <c r="AL226" s="200">
        <f>V226/'2007output'!$C224</f>
        <v>0</v>
      </c>
      <c r="AM226" s="200">
        <f>W226/'2007output'!$C224</f>
        <v>0</v>
      </c>
      <c r="AN226" s="200">
        <f>X226/'2007output'!$C224</f>
        <v>0</v>
      </c>
      <c r="AO226" s="200">
        <f>Y226/'2007output'!$C224</f>
        <v>0</v>
      </c>
      <c r="AP226" s="200">
        <f>Z226/'2007output'!$C224</f>
        <v>0</v>
      </c>
      <c r="AQ226" s="200">
        <f>AA226/'2007output'!$C224</f>
        <v>0</v>
      </c>
      <c r="AR226" s="200">
        <f>AB226/'2007output'!$C224</f>
        <v>0</v>
      </c>
      <c r="AS226" s="200">
        <f>AC226/'2007output'!$C224</f>
        <v>0</v>
      </c>
      <c r="AT226" s="200">
        <f>AD226/'2007output'!$C224</f>
        <v>0</v>
      </c>
      <c r="AU226" s="200">
        <f>AE226/'2007output'!$C224</f>
        <v>0</v>
      </c>
      <c r="AV226" s="200">
        <f>AF226/'2007output'!$C224</f>
        <v>0</v>
      </c>
      <c r="AW226" s="200">
        <f>AG226/'2007output'!$C224</f>
        <v>0</v>
      </c>
      <c r="AY226" s="370">
        <f>IFERROR(IF(SUMPRODUCT(US_CO2!C229:AX229/SUM(US_CO2!C229:AX229),US_CO2!C$6:AX$6)&gt;3.5,4,IF(SUMPRODUCT(US_CO2!C229:AX229/SUM(US_CO2!C229:AX229),US_CO2!C$6:AX$6)&gt;2.5,3,2)),"")</f>
        <v>4</v>
      </c>
      <c r="AZ226" s="370">
        <f>IFERROR(IF(SUMPRODUCT(US_CH4!C229:AC229/SUM(US_CH4!C229:AC229),US_CH4!C$6:AC$6)&gt;3.5,4,IF(SUMPRODUCT(US_CH4!C229:AC229/SUM(US_CH4!C229:AC229),US_CH4!C$6:AC$6)&gt;2.5,3,2)),"")</f>
        <v>4</v>
      </c>
      <c r="BA226" s="223">
        <f>IFERROR(IF(SUMPRODUCT(US_N2O!C229:AA229/SUM(US_N2O!C229:AA229),US_N2O!C$6:AA$6)&gt;3.5,4,IF(SUMPRODUCT(US_N2O!C229:AA229/SUM(US_N2O!C229:AA229),US_N2O!C$6:AA$6)&gt;2.5,3,2)),"")</f>
        <v>4</v>
      </c>
      <c r="BB226" s="223" t="str">
        <f>IFERROR(IF(SUMPRODUCT(US_Others!U231:V231/SUM(US_Others!U231:V231),US_Others!U$8:V$8)&gt;3.5,4,IF(SUMPRODUCT(US_Others!U231:V231/SUM(US_Others!U231:V231),US_Others!U$8:V$8)&gt;2.5,3,2)),"")</f>
        <v/>
      </c>
      <c r="BC226" s="223" t="str">
        <f>IFERROR(IF((US_Others!C231*US_Others!C$8/SUM(US_Others!C231,US_Others!H231,US_Others!N231)+ US_Others!H231*US_Others!H$8/SUM(US_Others!C231,US_Others!H231,US_Others!N231)+US_Others!N231*US_Others!N$8/SUM(US_Others!C231,US_Others!H231,US_Others!N231))&gt;3.5,4,IF((US_Others!C231*US_Others!C$8/SUM(US_Others!C231,US_Others!H231,US_Others!N231)+ US_Others!H231*US_Others!H$8/SUM(US_Others!C231,US_Others!H231,US_Others!N231)+US_Others!N231*US_Others!N$8/SUM(US_Others!C231,US_Others!H231,US_Others!N231))&gt;2.5,3,2)),"")</f>
        <v/>
      </c>
      <c r="BD226" s="223" t="str">
        <f>IFERROR(IF((US_Others!D231*US_Others!D$8/SUM(US_Others!D231,US_Others!I231,US_Others!O231)+US_Others!I231*US_Others!I$8/SUM(US_Others!D231,US_Others!I231,US_Others!O231)+US_Others!O231*US_Others!O$8/SUM(US_Others!D231,US_Others!I231,US_Others!O231))&gt;3.5,4,IF((US_Others!D231*US_Others!D$8/SUM(US_Others!D231,US_Others!I231,US_Others!O231)+US_Others!I231*US_Others!I$8/SUM(US_Others!D231,US_Others!I231,US_Others!O231)+US_Others!O231*US_Others!O$8/SUM(US_Others!D231,US_Others!I231,US_Others!O231))&gt;2.5,3,2)),"")</f>
        <v/>
      </c>
      <c r="BE226" s="223" t="str">
        <f>IFERROR(IF((US_Others!E231*US_Others!E$8/SUM(US_Others!E231,US_Others!J231,US_Others!P231,US_Others!W231)+US_Others!J231*US_Others!J$8/SUM(US_Others!E231,US_Others!J231,US_Others!P231,US_Others!W231)+US_Others!P231*US_Others!P$8/SUM(US_Others!E231,US_Others!J231,US_Others!P231,US_Others!W231)+US_Others!W231*US_Others!W$8/SUM(US_Others!E231,US_Others!J231,US_Others!P231,US_Others!W231))&gt;3.5,4,IF((US_Others!E231*US_Others!E$8/SUM(US_Others!E231,US_Others!J231,US_Others!P231,US_Others!W231)+US_Others!J231*US_Others!J$8/SUM(US_Others!E231,US_Others!J231,US_Others!P231,US_Others!W231)+US_Others!P231*US_Others!P$8/SUM(US_Others!E231,US_Others!J231,US_Others!P231,US_Others!W231)+US_Others!W231*US_Others!W$8/SUM(US_Others!E231,US_Others!J231,US_Others!P231,US_Others!W231))&gt;2.5,3,2)),"")</f>
        <v/>
      </c>
      <c r="BF226" s="223" t="str">
        <f>IFERROR(IF((US_Others!F231*US_Others!F$8/SUM(US_Others!F231,US_Others!K231,US_Others!Q231)+US_Others!K231*US_Others!K$8/SUM(US_Others!F231,US_Others!K231,US_Others!Q231)+US_Others!Q231*US_Others!Q$8/SUM(US_Others!F231,US_Others!K231,US_Others!Q231))&gt;3.5,4,IF((US_Others!F231*US_Others!F$8/SUM(US_Others!F231,US_Others!K231,US_Others!Q231)+US_Others!K231*US_Others!K$8/SUM(US_Others!F231,US_Others!K231,US_Others!Q231)+US_Others!Q231*US_Others!Q$8/SUM(US_Others!F231,US_Others!K231,US_Others!Q231))&gt;2.5,3,2)),"")</f>
        <v/>
      </c>
      <c r="BG226" s="223" t="str">
        <f>IFERROR(IF((US_Others!G231*US_Others!G$8/SUM(US_Others!G231,US_Others!L231,US_Others!R231)+US_Others!L231*US_Others!L$8/SUM(US_Others!G231,US_Others!L231,US_Others!R231)+US_Others!R231*US_Others!R$8/SUM(US_Others!G231,US_Others!L231,US_Others!R231))&gt;3.5,4,IF((US_Others!G231*US_Others!G$8/SUM(US_Others!G231,US_Others!L231,US_Others!R231)+US_Others!L231*US_Others!L$8/SUM(US_Others!G231,US_Others!L231,US_Others!R231)+US_Others!R231*US_Others!R$8/SUM(US_Others!G231,US_Others!L231,US_Others!R231))&gt;2.5,3,2)),"")</f>
        <v/>
      </c>
      <c r="BH226" s="219" t="str">
        <f>IFERROR(IF((US_Others!Z231*US_Others!Z$8/SUM(US_Others!Z231,US_Others!AB231)+US_Others!AB231*US_Others!AB$8/SUM(US_Others!Z231,US_Others!AB231))&gt;3.5,4,IF((US_Others!Z231*US_Others!Z$8/SUM(US_Others!Z231,US_Others!AB231)+US_Others!AB231*US_Others!AB$8/SUM(US_Others!Z231,US_Others!AB231))&gt;2.5,3,2)),"")</f>
        <v/>
      </c>
      <c r="BI226" s="219" t="str">
        <f>IFERROR(IF((US_Others!AA231*US_Others!AA$8/SUM(US_Others!AA231,US_Others!AC231)+US_Others!AC231*US_Others!AC$8/SUM(US_Others!AA231,US_Others!AC231))&gt;3.5,4,IF((US_Others!AA231*US_Others!AA$8/SUM(US_Others!AA231,US_Others!AC231)+US_Others!AC231*US_Others!AC$8/SUM(US_Others!AA231,US_Others!AC231))&gt;2.5,3,2)),"")</f>
        <v/>
      </c>
      <c r="BJ226" s="219" t="str">
        <f>IFERROR(US_Others!AD231*US_Others!AD$8/US_Others!AD231,"")</f>
        <v/>
      </c>
      <c r="BK226" s="74" t="str">
        <f>IFERROR(US_Others!AE231*US_Others!AE$8/US_Others!AE231,"")</f>
        <v/>
      </c>
      <c r="BL226" s="219" t="str">
        <f>IFERROR(IF(SUMPRODUCT(US_Others!AG231:AI231/SUM(US_Others!AG231:AI231),US_Others!AG$8:AI$8)&gt;3.5,4,IF(SUMPRODUCT(US_Others!AG231:AI231/SUM(US_Others!AG231:AI231),US_Others!AG$8:AI$8)&gt;2.5,3,2)),"")</f>
        <v/>
      </c>
      <c r="BM226" s="219" t="str">
        <f>IFERROR(US_Others!AL231*US_Others!AL$8/US_Others!AL231,"")</f>
        <v/>
      </c>
    </row>
    <row r="227" spans="1:65">
      <c r="A227" s="200" t="s">
        <v>366</v>
      </c>
      <c r="B227" s="332">
        <v>312200</v>
      </c>
      <c r="C227" s="333">
        <f>SUM(US_CO2!C230:AX230)</f>
        <v>0.31307417748740107</v>
      </c>
      <c r="D227" s="333">
        <f>SUM(US_CH4!C230:AC230)</f>
        <v>2.5194213476558097E-4</v>
      </c>
      <c r="E227" s="333">
        <f>SUM(US_N2O!C230:AA230)</f>
        <v>5.0650750723314764E-4</v>
      </c>
      <c r="F227" s="332">
        <f>US_Others!V232+US_Others!U232</f>
        <v>0</v>
      </c>
      <c r="G227" s="332">
        <f>US_Others!C232+US_Others!H232+US_Others!N232</f>
        <v>1.1238197927265259E-4</v>
      </c>
      <c r="H227" s="332">
        <f>US_Others!D232+US_Others!I232+US_Others!O232</f>
        <v>1.8430644600715025E-3</v>
      </c>
      <c r="I227" s="332">
        <f>US_Others!E232+US_Others!J232+US_Others!P232+US_Others!W232</f>
        <v>8.5185540288670661E-3</v>
      </c>
      <c r="J227" s="332">
        <f>US_Others!F232+US_Others!K232+US_Others!Q232</f>
        <v>1.472203928471749E-3</v>
      </c>
      <c r="K227" s="332">
        <f>US_Others!G232+US_Others!L232+US_Others!R232</f>
        <v>1.460965730544484E-4</v>
      </c>
      <c r="L227" s="332">
        <f>US_Others!Z232+US_Others!AB232</f>
        <v>0</v>
      </c>
      <c r="M227" s="332">
        <f>US_Others!AA232+US_Others!AC232</f>
        <v>0</v>
      </c>
      <c r="N227" s="332">
        <f>US_Others!AD232</f>
        <v>0</v>
      </c>
      <c r="O227" s="332">
        <f>US_Others!AE232</f>
        <v>0</v>
      </c>
      <c r="P227" s="332">
        <f>SUM(US_Others!AG232:AI232)</f>
        <v>0</v>
      </c>
      <c r="Q227" s="332">
        <f>US_Others!AL232</f>
        <v>0</v>
      </c>
      <c r="R227" s="332"/>
      <c r="S227" s="334">
        <f t="shared" si="3"/>
        <v>313.07417748740107</v>
      </c>
      <c r="T227" s="334">
        <f>D227*1000/Spec!I$6</f>
        <v>1.0077685390623238E-2</v>
      </c>
      <c r="U227" s="334">
        <f>E227*1000/Spec!I$7</f>
        <v>1.6996896215877438E-3</v>
      </c>
      <c r="V227" s="334">
        <f>F227*1000/Spec!I$8</f>
        <v>0</v>
      </c>
      <c r="W227" s="334">
        <f>G227*1000/Spec!I$9</f>
        <v>1.6649182114467049E-4</v>
      </c>
      <c r="X227" s="334">
        <f>H227*1000/Spec!I$10</f>
        <v>5.2658984573471495E-4</v>
      </c>
      <c r="Y227" s="334">
        <f>I227*1000/Spec!I$11</f>
        <v>5.9570307894175291E-3</v>
      </c>
      <c r="Z227" s="334">
        <f>J227*1000/Spec!I$12</f>
        <v>3.2935210927779616E-4</v>
      </c>
      <c r="AA227" s="334">
        <f>K227*1000/Spec!I$15</f>
        <v>1.4892617028995759E-5</v>
      </c>
      <c r="AB227" s="334">
        <f>L227*1000/Spec!I$17</f>
        <v>0</v>
      </c>
      <c r="AC227" s="334">
        <f>M227*1000/Spec!I$18</f>
        <v>0</v>
      </c>
      <c r="AD227" s="335">
        <f>N227*1000/Spec!I$25</f>
        <v>0</v>
      </c>
      <c r="AE227" s="335">
        <f>O227*1000/Spec!I$26</f>
        <v>0</v>
      </c>
      <c r="AF227" s="334">
        <f>P227*1000/Spec!I$21</f>
        <v>0</v>
      </c>
      <c r="AG227" s="334">
        <f>Q227*1000/Spec!I$22</f>
        <v>0</v>
      </c>
      <c r="AI227" s="200">
        <f>S227/'2007output'!$C225</f>
        <v>6.2201815442939103E-3</v>
      </c>
      <c r="AJ227" s="200">
        <f>T227/'2007output'!$C225</f>
        <v>2.0022421899831595E-7</v>
      </c>
      <c r="AK227" s="200">
        <f>U227/'2007output'!$C225</f>
        <v>3.3769562536512432E-8</v>
      </c>
      <c r="AL227" s="200">
        <f>V227/'2007output'!$C225</f>
        <v>0</v>
      </c>
      <c r="AM227" s="200">
        <f>W227/'2007output'!$C225</f>
        <v>3.3078721518054217E-9</v>
      </c>
      <c r="AN227" s="200">
        <f>X227/'2007output'!$C225</f>
        <v>1.0462327062996006E-8</v>
      </c>
      <c r="AO227" s="200">
        <f>Y227/'2007output'!$C225</f>
        <v>1.1835474031267442E-7</v>
      </c>
      <c r="AP227" s="200">
        <f>Z227/'2007output'!$C225</f>
        <v>6.5435927298298532E-9</v>
      </c>
      <c r="AQ227" s="200">
        <f>AA227/'2007output'!$C225</f>
        <v>2.9588764660644834E-10</v>
      </c>
      <c r="AR227" s="200">
        <f>AB227/'2007output'!$C225</f>
        <v>0</v>
      </c>
      <c r="AS227" s="200">
        <f>AC227/'2007output'!$C225</f>
        <v>0</v>
      </c>
      <c r="AT227" s="200">
        <f>AD227/'2007output'!$C225</f>
        <v>0</v>
      </c>
      <c r="AU227" s="200">
        <f>AE227/'2007output'!$C225</f>
        <v>0</v>
      </c>
      <c r="AV227" s="200">
        <f>AF227/'2007output'!$C225</f>
        <v>0</v>
      </c>
      <c r="AW227" s="200">
        <f>AG227/'2007output'!$C225</f>
        <v>0</v>
      </c>
      <c r="AY227" s="370">
        <f>IFERROR(IF(SUMPRODUCT(US_CO2!C230:AX230/SUM(US_CO2!C230:AX230),US_CO2!C$6:AX$6)&gt;3.5,4,IF(SUMPRODUCT(US_CO2!C230:AX230/SUM(US_CO2!C230:AX230),US_CO2!C$6:AX$6)&gt;2.5,3,2)),"")</f>
        <v>4</v>
      </c>
      <c r="AZ227" s="370">
        <f>IFERROR(IF(SUMPRODUCT(US_CH4!C230:AC230/SUM(US_CH4!C230:AC230),US_CH4!C$6:AC$6)&gt;3.5,4,IF(SUMPRODUCT(US_CH4!C230:AC230/SUM(US_CH4!C230:AC230),US_CH4!C$6:AC$6)&gt;2.5,3,2)),"")</f>
        <v>4</v>
      </c>
      <c r="BA227" s="223">
        <f>IFERROR(IF(SUMPRODUCT(US_N2O!C230:AA230/SUM(US_N2O!C230:AA230),US_N2O!C$6:AA$6)&gt;3.5,4,IF(SUMPRODUCT(US_N2O!C230:AA230/SUM(US_N2O!C230:AA230),US_N2O!C$6:AA$6)&gt;2.5,3,2)),"")</f>
        <v>4</v>
      </c>
      <c r="BB227" s="223" t="str">
        <f>IFERROR(IF(SUMPRODUCT(US_Others!U232:V232/SUM(US_Others!U232:V232),US_Others!U$8:V$8)&gt;3.5,4,IF(SUMPRODUCT(US_Others!U232:V232/SUM(US_Others!U232:V232),US_Others!U$8:V$8)&gt;2.5,3,2)),"")</f>
        <v/>
      </c>
      <c r="BC227" s="223">
        <f>IFERROR(IF((US_Others!C232*US_Others!C$8/SUM(US_Others!C232,US_Others!H232,US_Others!N232)+ US_Others!H232*US_Others!H$8/SUM(US_Others!C232,US_Others!H232,US_Others!N232)+US_Others!N232*US_Others!N$8/SUM(US_Others!C232,US_Others!H232,US_Others!N232))&gt;3.5,4,IF((US_Others!C232*US_Others!C$8/SUM(US_Others!C232,US_Others!H232,US_Others!N232)+ US_Others!H232*US_Others!H$8/SUM(US_Others!C232,US_Others!H232,US_Others!N232)+US_Others!N232*US_Others!N$8/SUM(US_Others!C232,US_Others!H232,US_Others!N232))&gt;2.5,3,2)),"")</f>
        <v>4</v>
      </c>
      <c r="BD227" s="223">
        <f>IFERROR(IF((US_Others!D232*US_Others!D$8/SUM(US_Others!D232,US_Others!I232,US_Others!O232)+US_Others!I232*US_Others!I$8/SUM(US_Others!D232,US_Others!I232,US_Others!O232)+US_Others!O232*US_Others!O$8/SUM(US_Others!D232,US_Others!I232,US_Others!O232))&gt;3.5,4,IF((US_Others!D232*US_Others!D$8/SUM(US_Others!D232,US_Others!I232,US_Others!O232)+US_Others!I232*US_Others!I$8/SUM(US_Others!D232,US_Others!I232,US_Others!O232)+US_Others!O232*US_Others!O$8/SUM(US_Others!D232,US_Others!I232,US_Others!O232))&gt;2.5,3,2)),"")</f>
        <v>4</v>
      </c>
      <c r="BE227" s="223">
        <f>IFERROR(IF((US_Others!E232*US_Others!E$8/SUM(US_Others!E232,US_Others!J232,US_Others!P232,US_Others!W232)+US_Others!J232*US_Others!J$8/SUM(US_Others!E232,US_Others!J232,US_Others!P232,US_Others!W232)+US_Others!P232*US_Others!P$8/SUM(US_Others!E232,US_Others!J232,US_Others!P232,US_Others!W232)+US_Others!W232*US_Others!W$8/SUM(US_Others!E232,US_Others!J232,US_Others!P232,US_Others!W232))&gt;3.5,4,IF((US_Others!E232*US_Others!E$8/SUM(US_Others!E232,US_Others!J232,US_Others!P232,US_Others!W232)+US_Others!J232*US_Others!J$8/SUM(US_Others!E232,US_Others!J232,US_Others!P232,US_Others!W232)+US_Others!P232*US_Others!P$8/SUM(US_Others!E232,US_Others!J232,US_Others!P232,US_Others!W232)+US_Others!W232*US_Others!W$8/SUM(US_Others!E232,US_Others!J232,US_Others!P232,US_Others!W232))&gt;2.5,3,2)),"")</f>
        <v>4</v>
      </c>
      <c r="BF227" s="223">
        <f>IFERROR(IF((US_Others!F232*US_Others!F$8/SUM(US_Others!F232,US_Others!K232,US_Others!Q232)+US_Others!K232*US_Others!K$8/SUM(US_Others!F232,US_Others!K232,US_Others!Q232)+US_Others!Q232*US_Others!Q$8/SUM(US_Others!F232,US_Others!K232,US_Others!Q232))&gt;3.5,4,IF((US_Others!F232*US_Others!F$8/SUM(US_Others!F232,US_Others!K232,US_Others!Q232)+US_Others!K232*US_Others!K$8/SUM(US_Others!F232,US_Others!K232,US_Others!Q232)+US_Others!Q232*US_Others!Q$8/SUM(US_Others!F232,US_Others!K232,US_Others!Q232))&gt;2.5,3,2)),"")</f>
        <v>4</v>
      </c>
      <c r="BG227" s="223">
        <f>IFERROR(IF((US_Others!G232*US_Others!G$8/SUM(US_Others!G232,US_Others!L232,US_Others!R232)+US_Others!L232*US_Others!L$8/SUM(US_Others!G232,US_Others!L232,US_Others!R232)+US_Others!R232*US_Others!R$8/SUM(US_Others!G232,US_Others!L232,US_Others!R232))&gt;3.5,4,IF((US_Others!G232*US_Others!G$8/SUM(US_Others!G232,US_Others!L232,US_Others!R232)+US_Others!L232*US_Others!L$8/SUM(US_Others!G232,US_Others!L232,US_Others!R232)+US_Others!R232*US_Others!R$8/SUM(US_Others!G232,US_Others!L232,US_Others!R232))&gt;2.5,3,2)),"")</f>
        <v>4</v>
      </c>
      <c r="BH227" s="219" t="str">
        <f>IFERROR(IF((US_Others!Z232*US_Others!Z$8/SUM(US_Others!Z232,US_Others!AB232)+US_Others!AB232*US_Others!AB$8/SUM(US_Others!Z232,US_Others!AB232))&gt;3.5,4,IF((US_Others!Z232*US_Others!Z$8/SUM(US_Others!Z232,US_Others!AB232)+US_Others!AB232*US_Others!AB$8/SUM(US_Others!Z232,US_Others!AB232))&gt;2.5,3,2)),"")</f>
        <v/>
      </c>
      <c r="BI227" s="219" t="str">
        <f>IFERROR(IF((US_Others!AA232*US_Others!AA$8/SUM(US_Others!AA232,US_Others!AC232)+US_Others!AC232*US_Others!AC$8/SUM(US_Others!AA232,US_Others!AC232))&gt;3.5,4,IF((US_Others!AA232*US_Others!AA$8/SUM(US_Others!AA232,US_Others!AC232)+US_Others!AC232*US_Others!AC$8/SUM(US_Others!AA232,US_Others!AC232))&gt;2.5,3,2)),"")</f>
        <v/>
      </c>
      <c r="BJ227" s="219" t="str">
        <f>IFERROR(US_Others!AD232*US_Others!AD$8/US_Others!AD232,"")</f>
        <v/>
      </c>
      <c r="BK227" s="74" t="str">
        <f>IFERROR(US_Others!AE232*US_Others!AE$8/US_Others!AE232,"")</f>
        <v/>
      </c>
      <c r="BL227" s="219" t="str">
        <f>IFERROR(IF(SUMPRODUCT(US_Others!AG232:AI232/SUM(US_Others!AG232:AI232),US_Others!AG$8:AI$8)&gt;3.5,4,IF(SUMPRODUCT(US_Others!AG232:AI232/SUM(US_Others!AG232:AI232),US_Others!AG$8:AI$8)&gt;2.5,3,2)),"")</f>
        <v/>
      </c>
      <c r="BM227" s="219" t="str">
        <f>IFERROR(US_Others!AL232*US_Others!AL$8/US_Others!AL232,"")</f>
        <v/>
      </c>
    </row>
    <row r="228" spans="1:65">
      <c r="A228" s="200" t="s">
        <v>367</v>
      </c>
      <c r="B228" s="332">
        <v>313100</v>
      </c>
      <c r="C228" s="333">
        <f>SUM(US_CO2!C231:AX231)</f>
        <v>0.57574037115782184</v>
      </c>
      <c r="D228" s="333">
        <f>SUM(US_CH4!C231:AC231)</f>
        <v>7.6064767197835733E-4</v>
      </c>
      <c r="E228" s="333">
        <f>SUM(US_N2O!C231:AA231)</f>
        <v>1.1718713474674553E-3</v>
      </c>
      <c r="F228" s="332">
        <f>US_Others!V233+US_Others!U233</f>
        <v>0</v>
      </c>
      <c r="G228" s="332">
        <f>US_Others!C233+US_Others!H233+US_Others!N233</f>
        <v>0</v>
      </c>
      <c r="H228" s="332">
        <f>US_Others!D233+US_Others!I233+US_Others!O233</f>
        <v>0</v>
      </c>
      <c r="I228" s="332">
        <f>US_Others!E233+US_Others!J233+US_Others!P233+US_Others!W233</f>
        <v>0</v>
      </c>
      <c r="J228" s="332">
        <f>US_Others!F233+US_Others!K233+US_Others!Q233</f>
        <v>0</v>
      </c>
      <c r="K228" s="332">
        <f>US_Others!G233+US_Others!L233+US_Others!R233</f>
        <v>0</v>
      </c>
      <c r="L228" s="332">
        <f>US_Others!Z233+US_Others!AB233</f>
        <v>0</v>
      </c>
      <c r="M228" s="332">
        <f>US_Others!AA233+US_Others!AC233</f>
        <v>0</v>
      </c>
      <c r="N228" s="332">
        <f>US_Others!AD233</f>
        <v>0</v>
      </c>
      <c r="O228" s="332">
        <f>US_Others!AE233</f>
        <v>0</v>
      </c>
      <c r="P228" s="332">
        <f>SUM(US_Others!AG233:AI233)</f>
        <v>0</v>
      </c>
      <c r="Q228" s="332">
        <f>US_Others!AL233</f>
        <v>0</v>
      </c>
      <c r="R228" s="332"/>
      <c r="S228" s="334">
        <f t="shared" si="3"/>
        <v>575.74037115782187</v>
      </c>
      <c r="T228" s="334">
        <f>D228*1000/Spec!I$6</f>
        <v>3.0425906879134296E-2</v>
      </c>
      <c r="U228" s="334">
        <f>E228*1000/Spec!I$7</f>
        <v>3.9324541861324004E-3</v>
      </c>
      <c r="V228" s="334">
        <f>F228*1000/Spec!I$8</f>
        <v>0</v>
      </c>
      <c r="W228" s="334">
        <f>G228*1000/Spec!I$9</f>
        <v>0</v>
      </c>
      <c r="X228" s="334">
        <f>H228*1000/Spec!I$10</f>
        <v>0</v>
      </c>
      <c r="Y228" s="334">
        <f>I228*1000/Spec!I$11</f>
        <v>0</v>
      </c>
      <c r="Z228" s="334">
        <f>J228*1000/Spec!I$12</f>
        <v>0</v>
      </c>
      <c r="AA228" s="334">
        <f>K228*1000/Spec!I$15</f>
        <v>0</v>
      </c>
      <c r="AB228" s="334">
        <f>L228*1000/Spec!I$17</f>
        <v>0</v>
      </c>
      <c r="AC228" s="334">
        <f>M228*1000/Spec!I$18</f>
        <v>0</v>
      </c>
      <c r="AD228" s="335">
        <f>N228*1000/Spec!I$25</f>
        <v>0</v>
      </c>
      <c r="AE228" s="335">
        <f>O228*1000/Spec!I$26</f>
        <v>0</v>
      </c>
      <c r="AF228" s="334">
        <f>P228*1000/Spec!I$21</f>
        <v>0</v>
      </c>
      <c r="AG228" s="334">
        <f>Q228*1000/Spec!I$22</f>
        <v>0</v>
      </c>
      <c r="AI228" s="200">
        <f>S228/'2007output'!$C226</f>
        <v>6.1821150129692026E-2</v>
      </c>
      <c r="AJ228" s="200">
        <f>T228/'2007output'!$C226</f>
        <v>3.2670360656216359E-6</v>
      </c>
      <c r="AK228" s="200">
        <f>U228/'2007output'!$C226</f>
        <v>4.2225428821350805E-7</v>
      </c>
      <c r="AL228" s="200">
        <f>V228/'2007output'!$C226</f>
        <v>0</v>
      </c>
      <c r="AM228" s="200">
        <f>W228/'2007output'!$C226</f>
        <v>0</v>
      </c>
      <c r="AN228" s="200">
        <f>X228/'2007output'!$C226</f>
        <v>0</v>
      </c>
      <c r="AO228" s="200">
        <f>Y228/'2007output'!$C226</f>
        <v>0</v>
      </c>
      <c r="AP228" s="200">
        <f>Z228/'2007output'!$C226</f>
        <v>0</v>
      </c>
      <c r="AQ228" s="200">
        <f>AA228/'2007output'!$C226</f>
        <v>0</v>
      </c>
      <c r="AR228" s="200">
        <f>AB228/'2007output'!$C226</f>
        <v>0</v>
      </c>
      <c r="AS228" s="200">
        <f>AC228/'2007output'!$C226</f>
        <v>0</v>
      </c>
      <c r="AT228" s="200">
        <f>AD228/'2007output'!$C226</f>
        <v>0</v>
      </c>
      <c r="AU228" s="200">
        <f>AE228/'2007output'!$C226</f>
        <v>0</v>
      </c>
      <c r="AV228" s="200">
        <f>AF228/'2007output'!$C226</f>
        <v>0</v>
      </c>
      <c r="AW228" s="200">
        <f>AG228/'2007output'!$C226</f>
        <v>0</v>
      </c>
      <c r="AY228" s="370">
        <f>IFERROR(IF(SUMPRODUCT(US_CO2!C231:AX231/SUM(US_CO2!C231:AX231),US_CO2!C$6:AX$6)&gt;3.5,4,IF(SUMPRODUCT(US_CO2!C231:AX231/SUM(US_CO2!C231:AX231),US_CO2!C$6:AX$6)&gt;2.5,3,2)),"")</f>
        <v>4</v>
      </c>
      <c r="AZ228" s="370">
        <f>IFERROR(IF(SUMPRODUCT(US_CH4!C231:AC231/SUM(US_CH4!C231:AC231),US_CH4!C$6:AC$6)&gt;3.5,4,IF(SUMPRODUCT(US_CH4!C231:AC231/SUM(US_CH4!C231:AC231),US_CH4!C$6:AC$6)&gt;2.5,3,2)),"")</f>
        <v>4</v>
      </c>
      <c r="BA228" s="223">
        <f>IFERROR(IF(SUMPRODUCT(US_N2O!C231:AA231/SUM(US_N2O!C231:AA231),US_N2O!C$6:AA$6)&gt;3.5,4,IF(SUMPRODUCT(US_N2O!C231:AA231/SUM(US_N2O!C231:AA231),US_N2O!C$6:AA$6)&gt;2.5,3,2)),"")</f>
        <v>4</v>
      </c>
      <c r="BB228" s="223" t="str">
        <f>IFERROR(IF(SUMPRODUCT(US_Others!U233:V233/SUM(US_Others!U233:V233),US_Others!U$8:V$8)&gt;3.5,4,IF(SUMPRODUCT(US_Others!U233:V233/SUM(US_Others!U233:V233),US_Others!U$8:V$8)&gt;2.5,3,2)),"")</f>
        <v/>
      </c>
      <c r="BC228" s="223" t="str">
        <f>IFERROR(IF((US_Others!C233*US_Others!C$8/SUM(US_Others!C233,US_Others!H233,US_Others!N233)+ US_Others!H233*US_Others!H$8/SUM(US_Others!C233,US_Others!H233,US_Others!N233)+US_Others!N233*US_Others!N$8/SUM(US_Others!C233,US_Others!H233,US_Others!N233))&gt;3.5,4,IF((US_Others!C233*US_Others!C$8/SUM(US_Others!C233,US_Others!H233,US_Others!N233)+ US_Others!H233*US_Others!H$8/SUM(US_Others!C233,US_Others!H233,US_Others!N233)+US_Others!N233*US_Others!N$8/SUM(US_Others!C233,US_Others!H233,US_Others!N233))&gt;2.5,3,2)),"")</f>
        <v/>
      </c>
      <c r="BD228" s="223" t="str">
        <f>IFERROR(IF((US_Others!D233*US_Others!D$8/SUM(US_Others!D233,US_Others!I233,US_Others!O233)+US_Others!I233*US_Others!I$8/SUM(US_Others!D233,US_Others!I233,US_Others!O233)+US_Others!O233*US_Others!O$8/SUM(US_Others!D233,US_Others!I233,US_Others!O233))&gt;3.5,4,IF((US_Others!D233*US_Others!D$8/SUM(US_Others!D233,US_Others!I233,US_Others!O233)+US_Others!I233*US_Others!I$8/SUM(US_Others!D233,US_Others!I233,US_Others!O233)+US_Others!O233*US_Others!O$8/SUM(US_Others!D233,US_Others!I233,US_Others!O233))&gt;2.5,3,2)),"")</f>
        <v/>
      </c>
      <c r="BE228" s="223" t="str">
        <f>IFERROR(IF((US_Others!E233*US_Others!E$8/SUM(US_Others!E233,US_Others!J233,US_Others!P233,US_Others!W233)+US_Others!J233*US_Others!J$8/SUM(US_Others!E233,US_Others!J233,US_Others!P233,US_Others!W233)+US_Others!P233*US_Others!P$8/SUM(US_Others!E233,US_Others!J233,US_Others!P233,US_Others!W233)+US_Others!W233*US_Others!W$8/SUM(US_Others!E233,US_Others!J233,US_Others!P233,US_Others!W233))&gt;3.5,4,IF((US_Others!E233*US_Others!E$8/SUM(US_Others!E233,US_Others!J233,US_Others!P233,US_Others!W233)+US_Others!J233*US_Others!J$8/SUM(US_Others!E233,US_Others!J233,US_Others!P233,US_Others!W233)+US_Others!P233*US_Others!P$8/SUM(US_Others!E233,US_Others!J233,US_Others!P233,US_Others!W233)+US_Others!W233*US_Others!W$8/SUM(US_Others!E233,US_Others!J233,US_Others!P233,US_Others!W233))&gt;2.5,3,2)),"")</f>
        <v/>
      </c>
      <c r="BF228" s="223" t="str">
        <f>IFERROR(IF((US_Others!F233*US_Others!F$8/SUM(US_Others!F233,US_Others!K233,US_Others!Q233)+US_Others!K233*US_Others!K$8/SUM(US_Others!F233,US_Others!K233,US_Others!Q233)+US_Others!Q233*US_Others!Q$8/SUM(US_Others!F233,US_Others!K233,US_Others!Q233))&gt;3.5,4,IF((US_Others!F233*US_Others!F$8/SUM(US_Others!F233,US_Others!K233,US_Others!Q233)+US_Others!K233*US_Others!K$8/SUM(US_Others!F233,US_Others!K233,US_Others!Q233)+US_Others!Q233*US_Others!Q$8/SUM(US_Others!F233,US_Others!K233,US_Others!Q233))&gt;2.5,3,2)),"")</f>
        <v/>
      </c>
      <c r="BG228" s="223" t="str">
        <f>IFERROR(IF((US_Others!G233*US_Others!G$8/SUM(US_Others!G233,US_Others!L233,US_Others!R233)+US_Others!L233*US_Others!L$8/SUM(US_Others!G233,US_Others!L233,US_Others!R233)+US_Others!R233*US_Others!R$8/SUM(US_Others!G233,US_Others!L233,US_Others!R233))&gt;3.5,4,IF((US_Others!G233*US_Others!G$8/SUM(US_Others!G233,US_Others!L233,US_Others!R233)+US_Others!L233*US_Others!L$8/SUM(US_Others!G233,US_Others!L233,US_Others!R233)+US_Others!R233*US_Others!R$8/SUM(US_Others!G233,US_Others!L233,US_Others!R233))&gt;2.5,3,2)),"")</f>
        <v/>
      </c>
      <c r="BH228" s="219" t="str">
        <f>IFERROR(IF((US_Others!Z233*US_Others!Z$8/SUM(US_Others!Z233,US_Others!AB233)+US_Others!AB233*US_Others!AB$8/SUM(US_Others!Z233,US_Others!AB233))&gt;3.5,4,IF((US_Others!Z233*US_Others!Z$8/SUM(US_Others!Z233,US_Others!AB233)+US_Others!AB233*US_Others!AB$8/SUM(US_Others!Z233,US_Others!AB233))&gt;2.5,3,2)),"")</f>
        <v/>
      </c>
      <c r="BI228" s="219" t="str">
        <f>IFERROR(IF((US_Others!AA233*US_Others!AA$8/SUM(US_Others!AA233,US_Others!AC233)+US_Others!AC233*US_Others!AC$8/SUM(US_Others!AA233,US_Others!AC233))&gt;3.5,4,IF((US_Others!AA233*US_Others!AA$8/SUM(US_Others!AA233,US_Others!AC233)+US_Others!AC233*US_Others!AC$8/SUM(US_Others!AA233,US_Others!AC233))&gt;2.5,3,2)),"")</f>
        <v/>
      </c>
      <c r="BJ228" s="219" t="str">
        <f>IFERROR(US_Others!AD233*US_Others!AD$8/US_Others!AD233,"")</f>
        <v/>
      </c>
      <c r="BK228" s="74" t="str">
        <f>IFERROR(US_Others!AE233*US_Others!AE$8/US_Others!AE233,"")</f>
        <v/>
      </c>
      <c r="BL228" s="219" t="str">
        <f>IFERROR(IF(SUMPRODUCT(US_Others!AG233:AI233/SUM(US_Others!AG233:AI233),US_Others!AG$8:AI$8)&gt;3.5,4,IF(SUMPRODUCT(US_Others!AG233:AI233/SUM(US_Others!AG233:AI233),US_Others!AG$8:AI$8)&gt;2.5,3,2)),"")</f>
        <v/>
      </c>
      <c r="BM228" s="219" t="str">
        <f>IFERROR(US_Others!AL233*US_Others!AL$8/US_Others!AL233,"")</f>
        <v/>
      </c>
    </row>
    <row r="229" spans="1:65">
      <c r="A229" s="200" t="s">
        <v>368</v>
      </c>
      <c r="B229" s="332">
        <v>313200</v>
      </c>
      <c r="C229" s="333">
        <f>SUM(US_CO2!C232:AX232)</f>
        <v>2.4914872215980224</v>
      </c>
      <c r="D229" s="333">
        <f>SUM(US_CH4!C232:AC232)</f>
        <v>3.3426004344852679E-3</v>
      </c>
      <c r="E229" s="333">
        <f>SUM(US_N2O!C232:AA232)</f>
        <v>5.1603784891335221E-3</v>
      </c>
      <c r="F229" s="332">
        <f>US_Others!V234+US_Others!U234</f>
        <v>0</v>
      </c>
      <c r="G229" s="332">
        <f>US_Others!C234+US_Others!H234+US_Others!N234</f>
        <v>0</v>
      </c>
      <c r="H229" s="332">
        <f>US_Others!D234+US_Others!I234+US_Others!O234</f>
        <v>0</v>
      </c>
      <c r="I229" s="332">
        <f>US_Others!E234+US_Others!J234+US_Others!P234+US_Others!W234</f>
        <v>0</v>
      </c>
      <c r="J229" s="332">
        <f>US_Others!F234+US_Others!K234+US_Others!Q234</f>
        <v>0</v>
      </c>
      <c r="K229" s="332">
        <f>US_Others!G234+US_Others!L234+US_Others!R234</f>
        <v>0</v>
      </c>
      <c r="L229" s="332">
        <f>US_Others!Z234+US_Others!AB234</f>
        <v>0</v>
      </c>
      <c r="M229" s="332">
        <f>US_Others!AA234+US_Others!AC234</f>
        <v>0</v>
      </c>
      <c r="N229" s="332">
        <f>US_Others!AD234</f>
        <v>0</v>
      </c>
      <c r="O229" s="332">
        <f>US_Others!AE234</f>
        <v>0</v>
      </c>
      <c r="P229" s="332">
        <f>SUM(US_Others!AG234:AI234)</f>
        <v>0</v>
      </c>
      <c r="Q229" s="332">
        <f>US_Others!AL234</f>
        <v>0</v>
      </c>
      <c r="R229" s="332"/>
      <c r="S229" s="334">
        <f t="shared" si="3"/>
        <v>2491.4872215980222</v>
      </c>
      <c r="T229" s="334">
        <f>D229*1000/Spec!I$6</f>
        <v>0.13370401737941071</v>
      </c>
      <c r="U229" s="334">
        <f>E229*1000/Spec!I$7</f>
        <v>1.7316706339374235E-2</v>
      </c>
      <c r="V229" s="334">
        <f>F229*1000/Spec!I$8</f>
        <v>0</v>
      </c>
      <c r="W229" s="334">
        <f>G229*1000/Spec!I$9</f>
        <v>0</v>
      </c>
      <c r="X229" s="334">
        <f>H229*1000/Spec!I$10</f>
        <v>0</v>
      </c>
      <c r="Y229" s="334">
        <f>I229*1000/Spec!I$11</f>
        <v>0</v>
      </c>
      <c r="Z229" s="334">
        <f>J229*1000/Spec!I$12</f>
        <v>0</v>
      </c>
      <c r="AA229" s="334">
        <f>K229*1000/Spec!I$15</f>
        <v>0</v>
      </c>
      <c r="AB229" s="334">
        <f>L229*1000/Spec!I$17</f>
        <v>0</v>
      </c>
      <c r="AC229" s="334">
        <f>M229*1000/Spec!I$18</f>
        <v>0</v>
      </c>
      <c r="AD229" s="335">
        <f>N229*1000/Spec!I$25</f>
        <v>0</v>
      </c>
      <c r="AE229" s="335">
        <f>O229*1000/Spec!I$26</f>
        <v>0</v>
      </c>
      <c r="AF229" s="334">
        <f>P229*1000/Spec!I$21</f>
        <v>0</v>
      </c>
      <c r="AG229" s="334">
        <f>Q229*1000/Spec!I$22</f>
        <v>0</v>
      </c>
      <c r="AI229" s="200">
        <f>S229/'2007output'!$C227</f>
        <v>0.14459330402170636</v>
      </c>
      <c r="AJ229" s="200">
        <f>T229/'2007output'!$C227</f>
        <v>7.7595042295520105E-6</v>
      </c>
      <c r="AK229" s="200">
        <f>U229/'2007output'!$C227</f>
        <v>1.0049739620088349E-6</v>
      </c>
      <c r="AL229" s="200">
        <f>V229/'2007output'!$C227</f>
        <v>0</v>
      </c>
      <c r="AM229" s="200">
        <f>W229/'2007output'!$C227</f>
        <v>0</v>
      </c>
      <c r="AN229" s="200">
        <f>X229/'2007output'!$C227</f>
        <v>0</v>
      </c>
      <c r="AO229" s="200">
        <f>Y229/'2007output'!$C227</f>
        <v>0</v>
      </c>
      <c r="AP229" s="200">
        <f>Z229/'2007output'!$C227</f>
        <v>0</v>
      </c>
      <c r="AQ229" s="200">
        <f>AA229/'2007output'!$C227</f>
        <v>0</v>
      </c>
      <c r="AR229" s="200">
        <f>AB229/'2007output'!$C227</f>
        <v>0</v>
      </c>
      <c r="AS229" s="200">
        <f>AC229/'2007output'!$C227</f>
        <v>0</v>
      </c>
      <c r="AT229" s="200">
        <f>AD229/'2007output'!$C227</f>
        <v>0</v>
      </c>
      <c r="AU229" s="200">
        <f>AE229/'2007output'!$C227</f>
        <v>0</v>
      </c>
      <c r="AV229" s="200">
        <f>AF229/'2007output'!$C227</f>
        <v>0</v>
      </c>
      <c r="AW229" s="200">
        <f>AG229/'2007output'!$C227</f>
        <v>0</v>
      </c>
      <c r="AY229" s="370">
        <f>IFERROR(IF(SUMPRODUCT(US_CO2!C232:AX232/SUM(US_CO2!C232:AX232),US_CO2!C$6:AX$6)&gt;3.5,4,IF(SUMPRODUCT(US_CO2!C232:AX232/SUM(US_CO2!C232:AX232),US_CO2!C$6:AX$6)&gt;2.5,3,2)),"")</f>
        <v>4</v>
      </c>
      <c r="AZ229" s="370">
        <f>IFERROR(IF(SUMPRODUCT(US_CH4!C232:AC232/SUM(US_CH4!C232:AC232),US_CH4!C$6:AC$6)&gt;3.5,4,IF(SUMPRODUCT(US_CH4!C232:AC232/SUM(US_CH4!C232:AC232),US_CH4!C$6:AC$6)&gt;2.5,3,2)),"")</f>
        <v>4</v>
      </c>
      <c r="BA229" s="223">
        <f>IFERROR(IF(SUMPRODUCT(US_N2O!C232:AA232/SUM(US_N2O!C232:AA232),US_N2O!C$6:AA$6)&gt;3.5,4,IF(SUMPRODUCT(US_N2O!C232:AA232/SUM(US_N2O!C232:AA232),US_N2O!C$6:AA$6)&gt;2.5,3,2)),"")</f>
        <v>4</v>
      </c>
      <c r="BB229" s="223" t="str">
        <f>IFERROR(IF(SUMPRODUCT(US_Others!U234:V234/SUM(US_Others!U234:V234),US_Others!U$8:V$8)&gt;3.5,4,IF(SUMPRODUCT(US_Others!U234:V234/SUM(US_Others!U234:V234),US_Others!U$8:V$8)&gt;2.5,3,2)),"")</f>
        <v/>
      </c>
      <c r="BC229" s="223" t="str">
        <f>IFERROR(IF((US_Others!C234*US_Others!C$8/SUM(US_Others!C234,US_Others!H234,US_Others!N234)+ US_Others!H234*US_Others!H$8/SUM(US_Others!C234,US_Others!H234,US_Others!N234)+US_Others!N234*US_Others!N$8/SUM(US_Others!C234,US_Others!H234,US_Others!N234))&gt;3.5,4,IF((US_Others!C234*US_Others!C$8/SUM(US_Others!C234,US_Others!H234,US_Others!N234)+ US_Others!H234*US_Others!H$8/SUM(US_Others!C234,US_Others!H234,US_Others!N234)+US_Others!N234*US_Others!N$8/SUM(US_Others!C234,US_Others!H234,US_Others!N234))&gt;2.5,3,2)),"")</f>
        <v/>
      </c>
      <c r="BD229" s="223" t="str">
        <f>IFERROR(IF((US_Others!D234*US_Others!D$8/SUM(US_Others!D234,US_Others!I234,US_Others!O234)+US_Others!I234*US_Others!I$8/SUM(US_Others!D234,US_Others!I234,US_Others!O234)+US_Others!O234*US_Others!O$8/SUM(US_Others!D234,US_Others!I234,US_Others!O234))&gt;3.5,4,IF((US_Others!D234*US_Others!D$8/SUM(US_Others!D234,US_Others!I234,US_Others!O234)+US_Others!I234*US_Others!I$8/SUM(US_Others!D234,US_Others!I234,US_Others!O234)+US_Others!O234*US_Others!O$8/SUM(US_Others!D234,US_Others!I234,US_Others!O234))&gt;2.5,3,2)),"")</f>
        <v/>
      </c>
      <c r="BE229" s="223" t="str">
        <f>IFERROR(IF((US_Others!E234*US_Others!E$8/SUM(US_Others!E234,US_Others!J234,US_Others!P234,US_Others!W234)+US_Others!J234*US_Others!J$8/SUM(US_Others!E234,US_Others!J234,US_Others!P234,US_Others!W234)+US_Others!P234*US_Others!P$8/SUM(US_Others!E234,US_Others!J234,US_Others!P234,US_Others!W234)+US_Others!W234*US_Others!W$8/SUM(US_Others!E234,US_Others!J234,US_Others!P234,US_Others!W234))&gt;3.5,4,IF((US_Others!E234*US_Others!E$8/SUM(US_Others!E234,US_Others!J234,US_Others!P234,US_Others!W234)+US_Others!J234*US_Others!J$8/SUM(US_Others!E234,US_Others!J234,US_Others!P234,US_Others!W234)+US_Others!P234*US_Others!P$8/SUM(US_Others!E234,US_Others!J234,US_Others!P234,US_Others!W234)+US_Others!W234*US_Others!W$8/SUM(US_Others!E234,US_Others!J234,US_Others!P234,US_Others!W234))&gt;2.5,3,2)),"")</f>
        <v/>
      </c>
      <c r="BF229" s="223" t="str">
        <f>IFERROR(IF((US_Others!F234*US_Others!F$8/SUM(US_Others!F234,US_Others!K234,US_Others!Q234)+US_Others!K234*US_Others!K$8/SUM(US_Others!F234,US_Others!K234,US_Others!Q234)+US_Others!Q234*US_Others!Q$8/SUM(US_Others!F234,US_Others!K234,US_Others!Q234))&gt;3.5,4,IF((US_Others!F234*US_Others!F$8/SUM(US_Others!F234,US_Others!K234,US_Others!Q234)+US_Others!K234*US_Others!K$8/SUM(US_Others!F234,US_Others!K234,US_Others!Q234)+US_Others!Q234*US_Others!Q$8/SUM(US_Others!F234,US_Others!K234,US_Others!Q234))&gt;2.5,3,2)),"")</f>
        <v/>
      </c>
      <c r="BG229" s="223" t="str">
        <f>IFERROR(IF((US_Others!G234*US_Others!G$8/SUM(US_Others!G234,US_Others!L234,US_Others!R234)+US_Others!L234*US_Others!L$8/SUM(US_Others!G234,US_Others!L234,US_Others!R234)+US_Others!R234*US_Others!R$8/SUM(US_Others!G234,US_Others!L234,US_Others!R234))&gt;3.5,4,IF((US_Others!G234*US_Others!G$8/SUM(US_Others!G234,US_Others!L234,US_Others!R234)+US_Others!L234*US_Others!L$8/SUM(US_Others!G234,US_Others!L234,US_Others!R234)+US_Others!R234*US_Others!R$8/SUM(US_Others!G234,US_Others!L234,US_Others!R234))&gt;2.5,3,2)),"")</f>
        <v/>
      </c>
      <c r="BH229" s="219" t="str">
        <f>IFERROR(IF((US_Others!Z234*US_Others!Z$8/SUM(US_Others!Z234,US_Others!AB234)+US_Others!AB234*US_Others!AB$8/SUM(US_Others!Z234,US_Others!AB234))&gt;3.5,4,IF((US_Others!Z234*US_Others!Z$8/SUM(US_Others!Z234,US_Others!AB234)+US_Others!AB234*US_Others!AB$8/SUM(US_Others!Z234,US_Others!AB234))&gt;2.5,3,2)),"")</f>
        <v/>
      </c>
      <c r="BI229" s="219" t="str">
        <f>IFERROR(IF((US_Others!AA234*US_Others!AA$8/SUM(US_Others!AA234,US_Others!AC234)+US_Others!AC234*US_Others!AC$8/SUM(US_Others!AA234,US_Others!AC234))&gt;3.5,4,IF((US_Others!AA234*US_Others!AA$8/SUM(US_Others!AA234,US_Others!AC234)+US_Others!AC234*US_Others!AC$8/SUM(US_Others!AA234,US_Others!AC234))&gt;2.5,3,2)),"")</f>
        <v/>
      </c>
      <c r="BJ229" s="219" t="str">
        <f>IFERROR(US_Others!AD234*US_Others!AD$8/US_Others!AD234,"")</f>
        <v/>
      </c>
      <c r="BK229" s="74" t="str">
        <f>IFERROR(US_Others!AE234*US_Others!AE$8/US_Others!AE234,"")</f>
        <v/>
      </c>
      <c r="BL229" s="219" t="str">
        <f>IFERROR(IF(SUMPRODUCT(US_Others!AG234:AI234/SUM(US_Others!AG234:AI234),US_Others!AG$8:AI$8)&gt;3.5,4,IF(SUMPRODUCT(US_Others!AG234:AI234/SUM(US_Others!AG234:AI234),US_Others!AG$8:AI$8)&gt;2.5,3,2)),"")</f>
        <v/>
      </c>
      <c r="BM229" s="219" t="str">
        <f>IFERROR(US_Others!AL234*US_Others!AL$8/US_Others!AL234,"")</f>
        <v/>
      </c>
    </row>
    <row r="230" spans="1:65">
      <c r="A230" s="200" t="s">
        <v>369</v>
      </c>
      <c r="B230" s="332">
        <v>313300</v>
      </c>
      <c r="C230" s="333">
        <f>SUM(US_CO2!C233:AX233)</f>
        <v>2.4928409273183232</v>
      </c>
      <c r="D230" s="333">
        <f>SUM(US_CH4!C233:AC233)</f>
        <v>3.2909451648416672E-3</v>
      </c>
      <c r="E230" s="333">
        <f>SUM(US_N2O!C233:AA233)</f>
        <v>5.0616685654665408E-3</v>
      </c>
      <c r="F230" s="332">
        <f>US_Others!V235+US_Others!U235</f>
        <v>0</v>
      </c>
      <c r="G230" s="332">
        <f>US_Others!C235+US_Others!H235+US_Others!N235</f>
        <v>0</v>
      </c>
      <c r="H230" s="332">
        <f>US_Others!D235+US_Others!I235+US_Others!O235</f>
        <v>0</v>
      </c>
      <c r="I230" s="332">
        <f>US_Others!E235+US_Others!J235+US_Others!P235+US_Others!W235</f>
        <v>0</v>
      </c>
      <c r="J230" s="332">
        <f>US_Others!F235+US_Others!K235+US_Others!Q235</f>
        <v>0</v>
      </c>
      <c r="K230" s="332">
        <f>US_Others!G235+US_Others!L235+US_Others!R235</f>
        <v>0</v>
      </c>
      <c r="L230" s="332">
        <f>US_Others!Z235+US_Others!AB235</f>
        <v>0</v>
      </c>
      <c r="M230" s="332">
        <f>US_Others!AA235+US_Others!AC235</f>
        <v>0</v>
      </c>
      <c r="N230" s="332">
        <f>US_Others!AD235</f>
        <v>0</v>
      </c>
      <c r="O230" s="332">
        <f>US_Others!AE235</f>
        <v>0</v>
      </c>
      <c r="P230" s="332">
        <f>SUM(US_Others!AG235:AI235)</f>
        <v>0</v>
      </c>
      <c r="Q230" s="332">
        <f>US_Others!AL235</f>
        <v>0</v>
      </c>
      <c r="R230" s="332"/>
      <c r="S230" s="334">
        <f t="shared" si="3"/>
        <v>2492.8409273183233</v>
      </c>
      <c r="T230" s="334">
        <f>D230*1000/Spec!I$6</f>
        <v>0.1316378065936667</v>
      </c>
      <c r="U230" s="334">
        <f>E230*1000/Spec!I$7</f>
        <v>1.6985464984787053E-2</v>
      </c>
      <c r="V230" s="334">
        <f>F230*1000/Spec!I$8</f>
        <v>0</v>
      </c>
      <c r="W230" s="334">
        <f>G230*1000/Spec!I$9</f>
        <v>0</v>
      </c>
      <c r="X230" s="334">
        <f>H230*1000/Spec!I$10</f>
        <v>0</v>
      </c>
      <c r="Y230" s="334">
        <f>I230*1000/Spec!I$11</f>
        <v>0</v>
      </c>
      <c r="Z230" s="334">
        <f>J230*1000/Spec!I$12</f>
        <v>0</v>
      </c>
      <c r="AA230" s="334">
        <f>K230*1000/Spec!I$15</f>
        <v>0</v>
      </c>
      <c r="AB230" s="334">
        <f>L230*1000/Spec!I$17</f>
        <v>0</v>
      </c>
      <c r="AC230" s="334">
        <f>M230*1000/Spec!I$18</f>
        <v>0</v>
      </c>
      <c r="AD230" s="335">
        <f>N230*1000/Spec!I$25</f>
        <v>0</v>
      </c>
      <c r="AE230" s="335">
        <f>O230*1000/Spec!I$26</f>
        <v>0</v>
      </c>
      <c r="AF230" s="334">
        <f>P230*1000/Spec!I$21</f>
        <v>0</v>
      </c>
      <c r="AG230" s="334">
        <f>Q230*1000/Spec!I$22</f>
        <v>0</v>
      </c>
      <c r="AI230" s="200">
        <f>S230/'2007output'!$C228</f>
        <v>0.27101988772758462</v>
      </c>
      <c r="AJ230" s="200">
        <f>T230/'2007output'!$C228</f>
        <v>1.4311568448974418E-5</v>
      </c>
      <c r="AK230" s="200">
        <f>U230/'2007output'!$C228</f>
        <v>1.8466476391375356E-6</v>
      </c>
      <c r="AL230" s="200">
        <f>V230/'2007output'!$C228</f>
        <v>0</v>
      </c>
      <c r="AM230" s="200">
        <f>W230/'2007output'!$C228</f>
        <v>0</v>
      </c>
      <c r="AN230" s="200">
        <f>X230/'2007output'!$C228</f>
        <v>0</v>
      </c>
      <c r="AO230" s="200">
        <f>Y230/'2007output'!$C228</f>
        <v>0</v>
      </c>
      <c r="AP230" s="200">
        <f>Z230/'2007output'!$C228</f>
        <v>0</v>
      </c>
      <c r="AQ230" s="200">
        <f>AA230/'2007output'!$C228</f>
        <v>0</v>
      </c>
      <c r="AR230" s="200">
        <f>AB230/'2007output'!$C228</f>
        <v>0</v>
      </c>
      <c r="AS230" s="200">
        <f>AC230/'2007output'!$C228</f>
        <v>0</v>
      </c>
      <c r="AT230" s="200">
        <f>AD230/'2007output'!$C228</f>
        <v>0</v>
      </c>
      <c r="AU230" s="200">
        <f>AE230/'2007output'!$C228</f>
        <v>0</v>
      </c>
      <c r="AV230" s="200">
        <f>AF230/'2007output'!$C228</f>
        <v>0</v>
      </c>
      <c r="AW230" s="200">
        <f>AG230/'2007output'!$C228</f>
        <v>0</v>
      </c>
      <c r="AY230" s="370">
        <f>IFERROR(IF(SUMPRODUCT(US_CO2!C233:AX233/SUM(US_CO2!C233:AX233),US_CO2!C$6:AX$6)&gt;3.5,4,IF(SUMPRODUCT(US_CO2!C233:AX233/SUM(US_CO2!C233:AX233),US_CO2!C$6:AX$6)&gt;2.5,3,2)),"")</f>
        <v>4</v>
      </c>
      <c r="AZ230" s="370">
        <f>IFERROR(IF(SUMPRODUCT(US_CH4!C233:AC233/SUM(US_CH4!C233:AC233),US_CH4!C$6:AC$6)&gt;3.5,4,IF(SUMPRODUCT(US_CH4!C233:AC233/SUM(US_CH4!C233:AC233),US_CH4!C$6:AC$6)&gt;2.5,3,2)),"")</f>
        <v>4</v>
      </c>
      <c r="BA230" s="223">
        <f>IFERROR(IF(SUMPRODUCT(US_N2O!C233:AA233/SUM(US_N2O!C233:AA233),US_N2O!C$6:AA$6)&gt;3.5,4,IF(SUMPRODUCT(US_N2O!C233:AA233/SUM(US_N2O!C233:AA233),US_N2O!C$6:AA$6)&gt;2.5,3,2)),"")</f>
        <v>4</v>
      </c>
      <c r="BB230" s="223" t="str">
        <f>IFERROR(IF(SUMPRODUCT(US_Others!U235:V235/SUM(US_Others!U235:V235),US_Others!U$8:V$8)&gt;3.5,4,IF(SUMPRODUCT(US_Others!U235:V235/SUM(US_Others!U235:V235),US_Others!U$8:V$8)&gt;2.5,3,2)),"")</f>
        <v/>
      </c>
      <c r="BC230" s="223" t="str">
        <f>IFERROR(IF((US_Others!C235*US_Others!C$8/SUM(US_Others!C235,US_Others!H235,US_Others!N235)+ US_Others!H235*US_Others!H$8/SUM(US_Others!C235,US_Others!H235,US_Others!N235)+US_Others!N235*US_Others!N$8/SUM(US_Others!C235,US_Others!H235,US_Others!N235))&gt;3.5,4,IF((US_Others!C235*US_Others!C$8/SUM(US_Others!C235,US_Others!H235,US_Others!N235)+ US_Others!H235*US_Others!H$8/SUM(US_Others!C235,US_Others!H235,US_Others!N235)+US_Others!N235*US_Others!N$8/SUM(US_Others!C235,US_Others!H235,US_Others!N235))&gt;2.5,3,2)),"")</f>
        <v/>
      </c>
      <c r="BD230" s="223" t="str">
        <f>IFERROR(IF((US_Others!D235*US_Others!D$8/SUM(US_Others!D235,US_Others!I235,US_Others!O235)+US_Others!I235*US_Others!I$8/SUM(US_Others!D235,US_Others!I235,US_Others!O235)+US_Others!O235*US_Others!O$8/SUM(US_Others!D235,US_Others!I235,US_Others!O235))&gt;3.5,4,IF((US_Others!D235*US_Others!D$8/SUM(US_Others!D235,US_Others!I235,US_Others!O235)+US_Others!I235*US_Others!I$8/SUM(US_Others!D235,US_Others!I235,US_Others!O235)+US_Others!O235*US_Others!O$8/SUM(US_Others!D235,US_Others!I235,US_Others!O235))&gt;2.5,3,2)),"")</f>
        <v/>
      </c>
      <c r="BE230" s="223" t="str">
        <f>IFERROR(IF((US_Others!E235*US_Others!E$8/SUM(US_Others!E235,US_Others!J235,US_Others!P235,US_Others!W235)+US_Others!J235*US_Others!J$8/SUM(US_Others!E235,US_Others!J235,US_Others!P235,US_Others!W235)+US_Others!P235*US_Others!P$8/SUM(US_Others!E235,US_Others!J235,US_Others!P235,US_Others!W235)+US_Others!W235*US_Others!W$8/SUM(US_Others!E235,US_Others!J235,US_Others!P235,US_Others!W235))&gt;3.5,4,IF((US_Others!E235*US_Others!E$8/SUM(US_Others!E235,US_Others!J235,US_Others!P235,US_Others!W235)+US_Others!J235*US_Others!J$8/SUM(US_Others!E235,US_Others!J235,US_Others!P235,US_Others!W235)+US_Others!P235*US_Others!P$8/SUM(US_Others!E235,US_Others!J235,US_Others!P235,US_Others!W235)+US_Others!W235*US_Others!W$8/SUM(US_Others!E235,US_Others!J235,US_Others!P235,US_Others!W235))&gt;2.5,3,2)),"")</f>
        <v/>
      </c>
      <c r="BF230" s="223" t="str">
        <f>IFERROR(IF((US_Others!F235*US_Others!F$8/SUM(US_Others!F235,US_Others!K235,US_Others!Q235)+US_Others!K235*US_Others!K$8/SUM(US_Others!F235,US_Others!K235,US_Others!Q235)+US_Others!Q235*US_Others!Q$8/SUM(US_Others!F235,US_Others!K235,US_Others!Q235))&gt;3.5,4,IF((US_Others!F235*US_Others!F$8/SUM(US_Others!F235,US_Others!K235,US_Others!Q235)+US_Others!K235*US_Others!K$8/SUM(US_Others!F235,US_Others!K235,US_Others!Q235)+US_Others!Q235*US_Others!Q$8/SUM(US_Others!F235,US_Others!K235,US_Others!Q235))&gt;2.5,3,2)),"")</f>
        <v/>
      </c>
      <c r="BG230" s="223" t="str">
        <f>IFERROR(IF((US_Others!G235*US_Others!G$8/SUM(US_Others!G235,US_Others!L235,US_Others!R235)+US_Others!L235*US_Others!L$8/SUM(US_Others!G235,US_Others!L235,US_Others!R235)+US_Others!R235*US_Others!R$8/SUM(US_Others!G235,US_Others!L235,US_Others!R235))&gt;3.5,4,IF((US_Others!G235*US_Others!G$8/SUM(US_Others!G235,US_Others!L235,US_Others!R235)+US_Others!L235*US_Others!L$8/SUM(US_Others!G235,US_Others!L235,US_Others!R235)+US_Others!R235*US_Others!R$8/SUM(US_Others!G235,US_Others!L235,US_Others!R235))&gt;2.5,3,2)),"")</f>
        <v/>
      </c>
      <c r="BH230" s="219" t="str">
        <f>IFERROR(IF((US_Others!Z235*US_Others!Z$8/SUM(US_Others!Z235,US_Others!AB235)+US_Others!AB235*US_Others!AB$8/SUM(US_Others!Z235,US_Others!AB235))&gt;3.5,4,IF((US_Others!Z235*US_Others!Z$8/SUM(US_Others!Z235,US_Others!AB235)+US_Others!AB235*US_Others!AB$8/SUM(US_Others!Z235,US_Others!AB235))&gt;2.5,3,2)),"")</f>
        <v/>
      </c>
      <c r="BI230" s="219" t="str">
        <f>IFERROR(IF((US_Others!AA235*US_Others!AA$8/SUM(US_Others!AA235,US_Others!AC235)+US_Others!AC235*US_Others!AC$8/SUM(US_Others!AA235,US_Others!AC235))&gt;3.5,4,IF((US_Others!AA235*US_Others!AA$8/SUM(US_Others!AA235,US_Others!AC235)+US_Others!AC235*US_Others!AC$8/SUM(US_Others!AA235,US_Others!AC235))&gt;2.5,3,2)),"")</f>
        <v/>
      </c>
      <c r="BJ230" s="219" t="str">
        <f>IFERROR(US_Others!AD235*US_Others!AD$8/US_Others!AD235,"")</f>
        <v/>
      </c>
      <c r="BK230" s="74" t="str">
        <f>IFERROR(US_Others!AE235*US_Others!AE$8/US_Others!AE235,"")</f>
        <v/>
      </c>
      <c r="BL230" s="219" t="str">
        <f>IFERROR(IF(SUMPRODUCT(US_Others!AG235:AI235/SUM(US_Others!AG235:AI235),US_Others!AG$8:AI$8)&gt;3.5,4,IF(SUMPRODUCT(US_Others!AG235:AI235/SUM(US_Others!AG235:AI235),US_Others!AG$8:AI$8)&gt;2.5,3,2)),"")</f>
        <v/>
      </c>
      <c r="BM230" s="219" t="str">
        <f>IFERROR(US_Others!AL235*US_Others!AL$8/US_Others!AL235,"")</f>
        <v/>
      </c>
    </row>
    <row r="231" spans="1:65">
      <c r="A231" s="200" t="s">
        <v>370</v>
      </c>
      <c r="B231" s="332">
        <v>314110</v>
      </c>
      <c r="C231" s="333">
        <f>SUM(US_CO2!C234:AX234)</f>
        <v>1.6516562563739239</v>
      </c>
      <c r="D231" s="333">
        <f>SUM(US_CH4!C234:AC234)</f>
        <v>8.9129553878682392E-4</v>
      </c>
      <c r="E231" s="333">
        <f>SUM(US_N2O!C234:AA234)</f>
        <v>1.0538493308444267E-3</v>
      </c>
      <c r="F231" s="332">
        <f>US_Others!V236+US_Others!U236</f>
        <v>0</v>
      </c>
      <c r="G231" s="332">
        <f>US_Others!C236+US_Others!H236+US_Others!N236</f>
        <v>1.3405520971090945E-4</v>
      </c>
      <c r="H231" s="332">
        <f>US_Others!D236+US_Others!I236+US_Others!O236</f>
        <v>2.1985054392589152E-3</v>
      </c>
      <c r="I231" s="332">
        <f>US_Others!E236+US_Others!J236+US_Others!P236+US_Others!W236</f>
        <v>1.0161384896086935E-2</v>
      </c>
      <c r="J231" s="332">
        <f>US_Others!F236+US_Others!K236+US_Others!Q236</f>
        <v>1.7561232472129138E-3</v>
      </c>
      <c r="K231" s="332">
        <f>US_Others!G236+US_Others!L236+US_Others!R236</f>
        <v>1.7427177262418231E-4</v>
      </c>
      <c r="L231" s="332">
        <f>US_Others!Z236+US_Others!AB236</f>
        <v>0</v>
      </c>
      <c r="M231" s="332">
        <f>US_Others!AA236+US_Others!AC236</f>
        <v>0</v>
      </c>
      <c r="N231" s="332">
        <f>US_Others!AD236</f>
        <v>0</v>
      </c>
      <c r="O231" s="332">
        <f>US_Others!AE236</f>
        <v>0</v>
      </c>
      <c r="P231" s="332">
        <f>SUM(US_Others!AG236:AI236)</f>
        <v>0</v>
      </c>
      <c r="Q231" s="332">
        <f>US_Others!AL236</f>
        <v>0</v>
      </c>
      <c r="R231" s="332"/>
      <c r="S231" s="334">
        <f t="shared" si="3"/>
        <v>1651.656256373924</v>
      </c>
      <c r="T231" s="334">
        <f>D231*1000/Spec!I$6</f>
        <v>3.5651821551472958E-2</v>
      </c>
      <c r="U231" s="334">
        <f>E231*1000/Spec!I$7</f>
        <v>3.536407150484653E-3</v>
      </c>
      <c r="V231" s="334">
        <f>F231*1000/Spec!I$8</f>
        <v>0</v>
      </c>
      <c r="W231" s="334">
        <f>G231*1000/Spec!I$9</f>
        <v>1.986003106828288E-4</v>
      </c>
      <c r="X231" s="334">
        <f>H231*1000/Spec!I$10</f>
        <v>6.281444112168328E-4</v>
      </c>
      <c r="Y231" s="334">
        <f>I231*1000/Spec!I$11</f>
        <v>7.1058635636971571E-3</v>
      </c>
      <c r="Z231" s="334">
        <f>J231*1000/Spec!I$12</f>
        <v>3.9286873539438785E-4</v>
      </c>
      <c r="AA231" s="334">
        <f>K231*1000/Spec!I$15</f>
        <v>1.7764706689519093E-5</v>
      </c>
      <c r="AB231" s="334">
        <f>L231*1000/Spec!I$17</f>
        <v>0</v>
      </c>
      <c r="AC231" s="334">
        <f>M231*1000/Spec!I$18</f>
        <v>0</v>
      </c>
      <c r="AD231" s="335">
        <f>N231*1000/Spec!I$25</f>
        <v>0</v>
      </c>
      <c r="AE231" s="335">
        <f>O231*1000/Spec!I$26</f>
        <v>0</v>
      </c>
      <c r="AF231" s="334">
        <f>P231*1000/Spec!I$21</f>
        <v>0</v>
      </c>
      <c r="AG231" s="334">
        <f>Q231*1000/Spec!I$22</f>
        <v>0</v>
      </c>
      <c r="AI231" s="200">
        <f>S231/'2007output'!$C229</f>
        <v>0.1273639926259966</v>
      </c>
      <c r="AJ231" s="200">
        <f>T231/'2007output'!$C229</f>
        <v>2.7492151103850216E-6</v>
      </c>
      <c r="AK231" s="200">
        <f>U231/'2007output'!$C229</f>
        <v>2.7270258717494239E-7</v>
      </c>
      <c r="AL231" s="200">
        <f>V231/'2007output'!$C229</f>
        <v>0</v>
      </c>
      <c r="AM231" s="200">
        <f>W231/'2007output'!$C229</f>
        <v>1.5314644562216902E-8</v>
      </c>
      <c r="AN231" s="200">
        <f>X231/'2007output'!$C229</f>
        <v>4.8438032943926036E-8</v>
      </c>
      <c r="AO231" s="200">
        <f>Y231/'2007output'!$C229</f>
        <v>5.4795369861946002E-7</v>
      </c>
      <c r="AP231" s="200">
        <f>Z231/'2007output'!$C229</f>
        <v>3.0295244863848536E-8</v>
      </c>
      <c r="AQ231" s="200">
        <f>AA231/'2007output'!$C229</f>
        <v>1.3698879310239892E-9</v>
      </c>
      <c r="AR231" s="200">
        <f>AB231/'2007output'!$C229</f>
        <v>0</v>
      </c>
      <c r="AS231" s="200">
        <f>AC231/'2007output'!$C229</f>
        <v>0</v>
      </c>
      <c r="AT231" s="200">
        <f>AD231/'2007output'!$C229</f>
        <v>0</v>
      </c>
      <c r="AU231" s="200">
        <f>AE231/'2007output'!$C229</f>
        <v>0</v>
      </c>
      <c r="AV231" s="200">
        <f>AF231/'2007output'!$C229</f>
        <v>0</v>
      </c>
      <c r="AW231" s="200">
        <f>AG231/'2007output'!$C229</f>
        <v>0</v>
      </c>
      <c r="AY231" s="370">
        <f>IFERROR(IF(SUMPRODUCT(US_CO2!C234:AX234/SUM(US_CO2!C234:AX234),US_CO2!C$6:AX$6)&gt;3.5,4,IF(SUMPRODUCT(US_CO2!C234:AX234/SUM(US_CO2!C234:AX234),US_CO2!C$6:AX$6)&gt;2.5,3,2)),"")</f>
        <v>4</v>
      </c>
      <c r="AZ231" s="370">
        <f>IFERROR(IF(SUMPRODUCT(US_CH4!C234:AC234/SUM(US_CH4!C234:AC234),US_CH4!C$6:AC$6)&gt;3.5,4,IF(SUMPRODUCT(US_CH4!C234:AC234/SUM(US_CH4!C234:AC234),US_CH4!C$6:AC$6)&gt;2.5,3,2)),"")</f>
        <v>4</v>
      </c>
      <c r="BA231" s="223">
        <f>IFERROR(IF(SUMPRODUCT(US_N2O!C234:AA234/SUM(US_N2O!C234:AA234),US_N2O!C$6:AA$6)&gt;3.5,4,IF(SUMPRODUCT(US_N2O!C234:AA234/SUM(US_N2O!C234:AA234),US_N2O!C$6:AA$6)&gt;2.5,3,2)),"")</f>
        <v>4</v>
      </c>
      <c r="BB231" s="223" t="str">
        <f>IFERROR(IF(SUMPRODUCT(US_Others!U236:V236/SUM(US_Others!U236:V236),US_Others!U$8:V$8)&gt;3.5,4,IF(SUMPRODUCT(US_Others!U236:V236/SUM(US_Others!U236:V236),US_Others!U$8:V$8)&gt;2.5,3,2)),"")</f>
        <v/>
      </c>
      <c r="BC231" s="223">
        <f>IFERROR(IF((US_Others!C236*US_Others!C$8/SUM(US_Others!C236,US_Others!H236,US_Others!N236)+ US_Others!H236*US_Others!H$8/SUM(US_Others!C236,US_Others!H236,US_Others!N236)+US_Others!N236*US_Others!N$8/SUM(US_Others!C236,US_Others!H236,US_Others!N236))&gt;3.5,4,IF((US_Others!C236*US_Others!C$8/SUM(US_Others!C236,US_Others!H236,US_Others!N236)+ US_Others!H236*US_Others!H$8/SUM(US_Others!C236,US_Others!H236,US_Others!N236)+US_Others!N236*US_Others!N$8/SUM(US_Others!C236,US_Others!H236,US_Others!N236))&gt;2.5,3,2)),"")</f>
        <v>4</v>
      </c>
      <c r="BD231" s="223">
        <f>IFERROR(IF((US_Others!D236*US_Others!D$8/SUM(US_Others!D236,US_Others!I236,US_Others!O236)+US_Others!I236*US_Others!I$8/SUM(US_Others!D236,US_Others!I236,US_Others!O236)+US_Others!O236*US_Others!O$8/SUM(US_Others!D236,US_Others!I236,US_Others!O236))&gt;3.5,4,IF((US_Others!D236*US_Others!D$8/SUM(US_Others!D236,US_Others!I236,US_Others!O236)+US_Others!I236*US_Others!I$8/SUM(US_Others!D236,US_Others!I236,US_Others!O236)+US_Others!O236*US_Others!O$8/SUM(US_Others!D236,US_Others!I236,US_Others!O236))&gt;2.5,3,2)),"")</f>
        <v>4</v>
      </c>
      <c r="BE231" s="223">
        <f>IFERROR(IF((US_Others!E236*US_Others!E$8/SUM(US_Others!E236,US_Others!J236,US_Others!P236,US_Others!W236)+US_Others!J236*US_Others!J$8/SUM(US_Others!E236,US_Others!J236,US_Others!P236,US_Others!W236)+US_Others!P236*US_Others!P$8/SUM(US_Others!E236,US_Others!J236,US_Others!P236,US_Others!W236)+US_Others!W236*US_Others!W$8/SUM(US_Others!E236,US_Others!J236,US_Others!P236,US_Others!W236))&gt;3.5,4,IF((US_Others!E236*US_Others!E$8/SUM(US_Others!E236,US_Others!J236,US_Others!P236,US_Others!W236)+US_Others!J236*US_Others!J$8/SUM(US_Others!E236,US_Others!J236,US_Others!P236,US_Others!W236)+US_Others!P236*US_Others!P$8/SUM(US_Others!E236,US_Others!J236,US_Others!P236,US_Others!W236)+US_Others!W236*US_Others!W$8/SUM(US_Others!E236,US_Others!J236,US_Others!P236,US_Others!W236))&gt;2.5,3,2)),"")</f>
        <v>4</v>
      </c>
      <c r="BF231" s="223">
        <f>IFERROR(IF((US_Others!F236*US_Others!F$8/SUM(US_Others!F236,US_Others!K236,US_Others!Q236)+US_Others!K236*US_Others!K$8/SUM(US_Others!F236,US_Others!K236,US_Others!Q236)+US_Others!Q236*US_Others!Q$8/SUM(US_Others!F236,US_Others!K236,US_Others!Q236))&gt;3.5,4,IF((US_Others!F236*US_Others!F$8/SUM(US_Others!F236,US_Others!K236,US_Others!Q236)+US_Others!K236*US_Others!K$8/SUM(US_Others!F236,US_Others!K236,US_Others!Q236)+US_Others!Q236*US_Others!Q$8/SUM(US_Others!F236,US_Others!K236,US_Others!Q236))&gt;2.5,3,2)),"")</f>
        <v>4</v>
      </c>
      <c r="BG231" s="223">
        <f>IFERROR(IF((US_Others!G236*US_Others!G$8/SUM(US_Others!G236,US_Others!L236,US_Others!R236)+US_Others!L236*US_Others!L$8/SUM(US_Others!G236,US_Others!L236,US_Others!R236)+US_Others!R236*US_Others!R$8/SUM(US_Others!G236,US_Others!L236,US_Others!R236))&gt;3.5,4,IF((US_Others!G236*US_Others!G$8/SUM(US_Others!G236,US_Others!L236,US_Others!R236)+US_Others!L236*US_Others!L$8/SUM(US_Others!G236,US_Others!L236,US_Others!R236)+US_Others!R236*US_Others!R$8/SUM(US_Others!G236,US_Others!L236,US_Others!R236))&gt;2.5,3,2)),"")</f>
        <v>4</v>
      </c>
      <c r="BH231" s="219" t="str">
        <f>IFERROR(IF((US_Others!Z236*US_Others!Z$8/SUM(US_Others!Z236,US_Others!AB236)+US_Others!AB236*US_Others!AB$8/SUM(US_Others!Z236,US_Others!AB236))&gt;3.5,4,IF((US_Others!Z236*US_Others!Z$8/SUM(US_Others!Z236,US_Others!AB236)+US_Others!AB236*US_Others!AB$8/SUM(US_Others!Z236,US_Others!AB236))&gt;2.5,3,2)),"")</f>
        <v/>
      </c>
      <c r="BI231" s="219" t="str">
        <f>IFERROR(IF((US_Others!AA236*US_Others!AA$8/SUM(US_Others!AA236,US_Others!AC236)+US_Others!AC236*US_Others!AC$8/SUM(US_Others!AA236,US_Others!AC236))&gt;3.5,4,IF((US_Others!AA236*US_Others!AA$8/SUM(US_Others!AA236,US_Others!AC236)+US_Others!AC236*US_Others!AC$8/SUM(US_Others!AA236,US_Others!AC236))&gt;2.5,3,2)),"")</f>
        <v/>
      </c>
      <c r="BJ231" s="219" t="str">
        <f>IFERROR(US_Others!AD236*US_Others!AD$8/US_Others!AD236,"")</f>
        <v/>
      </c>
      <c r="BK231" s="74" t="str">
        <f>IFERROR(US_Others!AE236*US_Others!AE$8/US_Others!AE236,"")</f>
        <v/>
      </c>
      <c r="BL231" s="219" t="str">
        <f>IFERROR(IF(SUMPRODUCT(US_Others!AG236:AI236/SUM(US_Others!AG236:AI236),US_Others!AG$8:AI$8)&gt;3.5,4,IF(SUMPRODUCT(US_Others!AG236:AI236/SUM(US_Others!AG236:AI236),US_Others!AG$8:AI$8)&gt;2.5,3,2)),"")</f>
        <v/>
      </c>
      <c r="BM231" s="219" t="str">
        <f>IFERROR(US_Others!AL236*US_Others!AL$8/US_Others!AL236,"")</f>
        <v/>
      </c>
    </row>
    <row r="232" spans="1:65">
      <c r="A232" s="200" t="s">
        <v>371</v>
      </c>
      <c r="B232" s="332">
        <v>314120</v>
      </c>
      <c r="C232" s="333">
        <f>SUM(US_CO2!C235:AX235)</f>
        <v>0.31163325591960828</v>
      </c>
      <c r="D232" s="333">
        <f>SUM(US_CH4!C235:AC235)</f>
        <v>1.6816896958241962E-4</v>
      </c>
      <c r="E232" s="333">
        <f>SUM(US_N2O!C235:AA235)</f>
        <v>1.9883949638574089E-4</v>
      </c>
      <c r="F232" s="332">
        <f>US_Others!V237+US_Others!U237</f>
        <v>0</v>
      </c>
      <c r="G232" s="332">
        <f>US_Others!C237+US_Others!H237+US_Others!N237</f>
        <v>0</v>
      </c>
      <c r="H232" s="332">
        <f>US_Others!D237+US_Others!I237+US_Others!O237</f>
        <v>0</v>
      </c>
      <c r="I232" s="332">
        <f>US_Others!E237+US_Others!J237+US_Others!P237+US_Others!W237</f>
        <v>0</v>
      </c>
      <c r="J232" s="332">
        <f>US_Others!F237+US_Others!K237+US_Others!Q237</f>
        <v>0</v>
      </c>
      <c r="K232" s="332">
        <f>US_Others!G237+US_Others!L237+US_Others!R237</f>
        <v>0</v>
      </c>
      <c r="L232" s="332">
        <f>US_Others!Z237+US_Others!AB237</f>
        <v>0</v>
      </c>
      <c r="M232" s="332">
        <f>US_Others!AA237+US_Others!AC237</f>
        <v>0</v>
      </c>
      <c r="N232" s="332">
        <f>US_Others!AD237</f>
        <v>0</v>
      </c>
      <c r="O232" s="332">
        <f>US_Others!AE237</f>
        <v>0</v>
      </c>
      <c r="P232" s="332">
        <f>SUM(US_Others!AG237:AI237)</f>
        <v>0</v>
      </c>
      <c r="Q232" s="332">
        <f>US_Others!AL237</f>
        <v>0</v>
      </c>
      <c r="R232" s="332"/>
      <c r="S232" s="334">
        <f t="shared" si="3"/>
        <v>311.6332559196083</v>
      </c>
      <c r="T232" s="334">
        <f>D232*1000/Spec!I$6</f>
        <v>6.7267587832967844E-3</v>
      </c>
      <c r="U232" s="334">
        <f>E232*1000/Spec!I$7</f>
        <v>6.6724663216691574E-4</v>
      </c>
      <c r="V232" s="334">
        <f>F232*1000/Spec!I$8</f>
        <v>0</v>
      </c>
      <c r="W232" s="334">
        <f>G232*1000/Spec!I$9</f>
        <v>0</v>
      </c>
      <c r="X232" s="334">
        <f>H232*1000/Spec!I$10</f>
        <v>0</v>
      </c>
      <c r="Y232" s="334">
        <f>I232*1000/Spec!I$11</f>
        <v>0</v>
      </c>
      <c r="Z232" s="334">
        <f>J232*1000/Spec!I$12</f>
        <v>0</v>
      </c>
      <c r="AA232" s="334">
        <f>K232*1000/Spec!I$15</f>
        <v>0</v>
      </c>
      <c r="AB232" s="334">
        <f>L232*1000/Spec!I$17</f>
        <v>0</v>
      </c>
      <c r="AC232" s="334">
        <f>M232*1000/Spec!I$18</f>
        <v>0</v>
      </c>
      <c r="AD232" s="335">
        <f>N232*1000/Spec!I$25</f>
        <v>0</v>
      </c>
      <c r="AE232" s="335">
        <f>O232*1000/Spec!I$26</f>
        <v>0</v>
      </c>
      <c r="AF232" s="334">
        <f>P232*1000/Spec!I$21</f>
        <v>0</v>
      </c>
      <c r="AG232" s="334">
        <f>Q232*1000/Spec!I$22</f>
        <v>0</v>
      </c>
      <c r="AI232" s="200">
        <f>S232/'2007output'!$C230</f>
        <v>6.5072719966508305E-2</v>
      </c>
      <c r="AJ232" s="200">
        <f>T232/'2007output'!$C230</f>
        <v>1.404627016766921E-6</v>
      </c>
      <c r="AK232" s="200">
        <f>U232/'2007output'!$C230</f>
        <v>1.3932901068425886E-7</v>
      </c>
      <c r="AL232" s="200">
        <f>V232/'2007output'!$C230</f>
        <v>0</v>
      </c>
      <c r="AM232" s="200">
        <f>W232/'2007output'!$C230</f>
        <v>0</v>
      </c>
      <c r="AN232" s="200">
        <f>X232/'2007output'!$C230</f>
        <v>0</v>
      </c>
      <c r="AO232" s="200">
        <f>Y232/'2007output'!$C230</f>
        <v>0</v>
      </c>
      <c r="AP232" s="200">
        <f>Z232/'2007output'!$C230</f>
        <v>0</v>
      </c>
      <c r="AQ232" s="200">
        <f>AA232/'2007output'!$C230</f>
        <v>0</v>
      </c>
      <c r="AR232" s="200">
        <f>AB232/'2007output'!$C230</f>
        <v>0</v>
      </c>
      <c r="AS232" s="200">
        <f>AC232/'2007output'!$C230</f>
        <v>0</v>
      </c>
      <c r="AT232" s="200">
        <f>AD232/'2007output'!$C230</f>
        <v>0</v>
      </c>
      <c r="AU232" s="200">
        <f>AE232/'2007output'!$C230</f>
        <v>0</v>
      </c>
      <c r="AV232" s="200">
        <f>AF232/'2007output'!$C230</f>
        <v>0</v>
      </c>
      <c r="AW232" s="200">
        <f>AG232/'2007output'!$C230</f>
        <v>0</v>
      </c>
      <c r="AY232" s="370">
        <f>IFERROR(IF(SUMPRODUCT(US_CO2!C235:AX235/SUM(US_CO2!C235:AX235),US_CO2!C$6:AX$6)&gt;3.5,4,IF(SUMPRODUCT(US_CO2!C235:AX235/SUM(US_CO2!C235:AX235),US_CO2!C$6:AX$6)&gt;2.5,3,2)),"")</f>
        <v>4</v>
      </c>
      <c r="AZ232" s="370">
        <f>IFERROR(IF(SUMPRODUCT(US_CH4!C235:AC235/SUM(US_CH4!C235:AC235),US_CH4!C$6:AC$6)&gt;3.5,4,IF(SUMPRODUCT(US_CH4!C235:AC235/SUM(US_CH4!C235:AC235),US_CH4!C$6:AC$6)&gt;2.5,3,2)),"")</f>
        <v>4</v>
      </c>
      <c r="BA232" s="223">
        <f>IFERROR(IF(SUMPRODUCT(US_N2O!C235:AA235/SUM(US_N2O!C235:AA235),US_N2O!C$6:AA$6)&gt;3.5,4,IF(SUMPRODUCT(US_N2O!C235:AA235/SUM(US_N2O!C235:AA235),US_N2O!C$6:AA$6)&gt;2.5,3,2)),"")</f>
        <v>4</v>
      </c>
      <c r="BB232" s="223" t="str">
        <f>IFERROR(IF(SUMPRODUCT(US_Others!U237:V237/SUM(US_Others!U237:V237),US_Others!U$8:V$8)&gt;3.5,4,IF(SUMPRODUCT(US_Others!U237:V237/SUM(US_Others!U237:V237),US_Others!U$8:V$8)&gt;2.5,3,2)),"")</f>
        <v/>
      </c>
      <c r="BC232" s="223" t="str">
        <f>IFERROR(IF((US_Others!C237*US_Others!C$8/SUM(US_Others!C237,US_Others!H237,US_Others!N237)+ US_Others!H237*US_Others!H$8/SUM(US_Others!C237,US_Others!H237,US_Others!N237)+US_Others!N237*US_Others!N$8/SUM(US_Others!C237,US_Others!H237,US_Others!N237))&gt;3.5,4,IF((US_Others!C237*US_Others!C$8/SUM(US_Others!C237,US_Others!H237,US_Others!N237)+ US_Others!H237*US_Others!H$8/SUM(US_Others!C237,US_Others!H237,US_Others!N237)+US_Others!N237*US_Others!N$8/SUM(US_Others!C237,US_Others!H237,US_Others!N237))&gt;2.5,3,2)),"")</f>
        <v/>
      </c>
      <c r="BD232" s="223" t="str">
        <f>IFERROR(IF((US_Others!D237*US_Others!D$8/SUM(US_Others!D237,US_Others!I237,US_Others!O237)+US_Others!I237*US_Others!I$8/SUM(US_Others!D237,US_Others!I237,US_Others!O237)+US_Others!O237*US_Others!O$8/SUM(US_Others!D237,US_Others!I237,US_Others!O237))&gt;3.5,4,IF((US_Others!D237*US_Others!D$8/SUM(US_Others!D237,US_Others!I237,US_Others!O237)+US_Others!I237*US_Others!I$8/SUM(US_Others!D237,US_Others!I237,US_Others!O237)+US_Others!O237*US_Others!O$8/SUM(US_Others!D237,US_Others!I237,US_Others!O237))&gt;2.5,3,2)),"")</f>
        <v/>
      </c>
      <c r="BE232" s="223" t="str">
        <f>IFERROR(IF((US_Others!E237*US_Others!E$8/SUM(US_Others!E237,US_Others!J237,US_Others!P237,US_Others!W237)+US_Others!J237*US_Others!J$8/SUM(US_Others!E237,US_Others!J237,US_Others!P237,US_Others!W237)+US_Others!P237*US_Others!P$8/SUM(US_Others!E237,US_Others!J237,US_Others!P237,US_Others!W237)+US_Others!W237*US_Others!W$8/SUM(US_Others!E237,US_Others!J237,US_Others!P237,US_Others!W237))&gt;3.5,4,IF((US_Others!E237*US_Others!E$8/SUM(US_Others!E237,US_Others!J237,US_Others!P237,US_Others!W237)+US_Others!J237*US_Others!J$8/SUM(US_Others!E237,US_Others!J237,US_Others!P237,US_Others!W237)+US_Others!P237*US_Others!P$8/SUM(US_Others!E237,US_Others!J237,US_Others!P237,US_Others!W237)+US_Others!W237*US_Others!W$8/SUM(US_Others!E237,US_Others!J237,US_Others!P237,US_Others!W237))&gt;2.5,3,2)),"")</f>
        <v/>
      </c>
      <c r="BF232" s="223" t="str">
        <f>IFERROR(IF((US_Others!F237*US_Others!F$8/SUM(US_Others!F237,US_Others!K237,US_Others!Q237)+US_Others!K237*US_Others!K$8/SUM(US_Others!F237,US_Others!K237,US_Others!Q237)+US_Others!Q237*US_Others!Q$8/SUM(US_Others!F237,US_Others!K237,US_Others!Q237))&gt;3.5,4,IF((US_Others!F237*US_Others!F$8/SUM(US_Others!F237,US_Others!K237,US_Others!Q237)+US_Others!K237*US_Others!K$8/SUM(US_Others!F237,US_Others!K237,US_Others!Q237)+US_Others!Q237*US_Others!Q$8/SUM(US_Others!F237,US_Others!K237,US_Others!Q237))&gt;2.5,3,2)),"")</f>
        <v/>
      </c>
      <c r="BG232" s="223" t="str">
        <f>IFERROR(IF((US_Others!G237*US_Others!G$8/SUM(US_Others!G237,US_Others!L237,US_Others!R237)+US_Others!L237*US_Others!L$8/SUM(US_Others!G237,US_Others!L237,US_Others!R237)+US_Others!R237*US_Others!R$8/SUM(US_Others!G237,US_Others!L237,US_Others!R237))&gt;3.5,4,IF((US_Others!G237*US_Others!G$8/SUM(US_Others!G237,US_Others!L237,US_Others!R237)+US_Others!L237*US_Others!L$8/SUM(US_Others!G237,US_Others!L237,US_Others!R237)+US_Others!R237*US_Others!R$8/SUM(US_Others!G237,US_Others!L237,US_Others!R237))&gt;2.5,3,2)),"")</f>
        <v/>
      </c>
      <c r="BH232" s="219" t="str">
        <f>IFERROR(IF((US_Others!Z237*US_Others!Z$8/SUM(US_Others!Z237,US_Others!AB237)+US_Others!AB237*US_Others!AB$8/SUM(US_Others!Z237,US_Others!AB237))&gt;3.5,4,IF((US_Others!Z237*US_Others!Z$8/SUM(US_Others!Z237,US_Others!AB237)+US_Others!AB237*US_Others!AB$8/SUM(US_Others!Z237,US_Others!AB237))&gt;2.5,3,2)),"")</f>
        <v/>
      </c>
      <c r="BI232" s="219" t="str">
        <f>IFERROR(IF((US_Others!AA237*US_Others!AA$8/SUM(US_Others!AA237,US_Others!AC237)+US_Others!AC237*US_Others!AC$8/SUM(US_Others!AA237,US_Others!AC237))&gt;3.5,4,IF((US_Others!AA237*US_Others!AA$8/SUM(US_Others!AA237,US_Others!AC237)+US_Others!AC237*US_Others!AC$8/SUM(US_Others!AA237,US_Others!AC237))&gt;2.5,3,2)),"")</f>
        <v/>
      </c>
      <c r="BJ232" s="219" t="str">
        <f>IFERROR(US_Others!AD237*US_Others!AD$8/US_Others!AD237,"")</f>
        <v/>
      </c>
      <c r="BK232" s="74" t="str">
        <f>IFERROR(US_Others!AE237*US_Others!AE$8/US_Others!AE237,"")</f>
        <v/>
      </c>
      <c r="BL232" s="219" t="str">
        <f>IFERROR(IF(SUMPRODUCT(US_Others!AG237:AI237/SUM(US_Others!AG237:AI237),US_Others!AG$8:AI$8)&gt;3.5,4,IF(SUMPRODUCT(US_Others!AG237:AI237/SUM(US_Others!AG237:AI237),US_Others!AG$8:AI$8)&gt;2.5,3,2)),"")</f>
        <v/>
      </c>
      <c r="BM232" s="219" t="str">
        <f>IFERROR(US_Others!AL237*US_Others!AL$8/US_Others!AL237,"")</f>
        <v/>
      </c>
    </row>
    <row r="233" spans="1:65">
      <c r="A233" s="200" t="s">
        <v>372</v>
      </c>
      <c r="B233" s="332">
        <v>314900</v>
      </c>
      <c r="C233" s="333">
        <f>SUM(US_CO2!C236:AX236)</f>
        <v>0.64515804326527704</v>
      </c>
      <c r="D233" s="333">
        <f>SUM(US_CH4!C236:AC236)</f>
        <v>3.5190284389806852E-4</v>
      </c>
      <c r="E233" s="333">
        <f>SUM(US_N2O!C236:AA236)</f>
        <v>4.2551210822603958E-4</v>
      </c>
      <c r="F233" s="332">
        <f>US_Others!V238+US_Others!U238</f>
        <v>0</v>
      </c>
      <c r="G233" s="332">
        <f>US_Others!C238+US_Others!H238+US_Others!N238</f>
        <v>0</v>
      </c>
      <c r="H233" s="332">
        <f>US_Others!D238+US_Others!I238+US_Others!O238</f>
        <v>0</v>
      </c>
      <c r="I233" s="332">
        <f>US_Others!E238+US_Others!J238+US_Others!P238+US_Others!W238</f>
        <v>0</v>
      </c>
      <c r="J233" s="332">
        <f>US_Others!F238+US_Others!K238+US_Others!Q238</f>
        <v>0</v>
      </c>
      <c r="K233" s="332">
        <f>US_Others!G238+US_Others!L238+US_Others!R238</f>
        <v>0</v>
      </c>
      <c r="L233" s="332">
        <f>US_Others!Z238+US_Others!AB238</f>
        <v>0</v>
      </c>
      <c r="M233" s="332">
        <f>US_Others!AA238+US_Others!AC238</f>
        <v>0</v>
      </c>
      <c r="N233" s="332">
        <f>US_Others!AD238</f>
        <v>0</v>
      </c>
      <c r="O233" s="332">
        <f>US_Others!AE238</f>
        <v>0</v>
      </c>
      <c r="P233" s="332">
        <f>SUM(US_Others!AG238:AI238)</f>
        <v>0</v>
      </c>
      <c r="Q233" s="332">
        <f>US_Others!AL238</f>
        <v>0</v>
      </c>
      <c r="R233" s="332"/>
      <c r="S233" s="334">
        <f t="shared" si="3"/>
        <v>645.158043265277</v>
      </c>
      <c r="T233" s="334">
        <f>D233*1000/Spec!I$6</f>
        <v>1.4076113755922741E-2</v>
      </c>
      <c r="U233" s="334">
        <f>E233*1000/Spec!I$7</f>
        <v>1.4278929806242938E-3</v>
      </c>
      <c r="V233" s="334">
        <f>F233*1000/Spec!I$8</f>
        <v>0</v>
      </c>
      <c r="W233" s="334">
        <f>G233*1000/Spec!I$9</f>
        <v>0</v>
      </c>
      <c r="X233" s="334">
        <f>H233*1000/Spec!I$10</f>
        <v>0</v>
      </c>
      <c r="Y233" s="334">
        <f>I233*1000/Spec!I$11</f>
        <v>0</v>
      </c>
      <c r="Z233" s="334">
        <f>J233*1000/Spec!I$12</f>
        <v>0</v>
      </c>
      <c r="AA233" s="334">
        <f>K233*1000/Spec!I$15</f>
        <v>0</v>
      </c>
      <c r="AB233" s="334">
        <f>L233*1000/Spec!I$17</f>
        <v>0</v>
      </c>
      <c r="AC233" s="334">
        <f>M233*1000/Spec!I$18</f>
        <v>0</v>
      </c>
      <c r="AD233" s="335">
        <f>N233*1000/Spec!I$25</f>
        <v>0</v>
      </c>
      <c r="AE233" s="335">
        <f>O233*1000/Spec!I$26</f>
        <v>0</v>
      </c>
      <c r="AF233" s="334">
        <f>P233*1000/Spec!I$21</f>
        <v>0</v>
      </c>
      <c r="AG233" s="334">
        <f>Q233*1000/Spec!I$22</f>
        <v>0</v>
      </c>
      <c r="AI233" s="200">
        <f>S233/'2007output'!$C231</f>
        <v>6.7414633570039392E-2</v>
      </c>
      <c r="AJ233" s="200">
        <f>T233/'2007output'!$C231</f>
        <v>1.4708582817056154E-6</v>
      </c>
      <c r="AK233" s="200">
        <f>U233/'2007output'!$C231</f>
        <v>1.4920511814255945E-7</v>
      </c>
      <c r="AL233" s="200">
        <f>V233/'2007output'!$C231</f>
        <v>0</v>
      </c>
      <c r="AM233" s="200">
        <f>W233/'2007output'!$C231</f>
        <v>0</v>
      </c>
      <c r="AN233" s="200">
        <f>X233/'2007output'!$C231</f>
        <v>0</v>
      </c>
      <c r="AO233" s="200">
        <f>Y233/'2007output'!$C231</f>
        <v>0</v>
      </c>
      <c r="AP233" s="200">
        <f>Z233/'2007output'!$C231</f>
        <v>0</v>
      </c>
      <c r="AQ233" s="200">
        <f>AA233/'2007output'!$C231</f>
        <v>0</v>
      </c>
      <c r="AR233" s="200">
        <f>AB233/'2007output'!$C231</f>
        <v>0</v>
      </c>
      <c r="AS233" s="200">
        <f>AC233/'2007output'!$C231</f>
        <v>0</v>
      </c>
      <c r="AT233" s="200">
        <f>AD233/'2007output'!$C231</f>
        <v>0</v>
      </c>
      <c r="AU233" s="200">
        <f>AE233/'2007output'!$C231</f>
        <v>0</v>
      </c>
      <c r="AV233" s="200">
        <f>AF233/'2007output'!$C231</f>
        <v>0</v>
      </c>
      <c r="AW233" s="200">
        <f>AG233/'2007output'!$C231</f>
        <v>0</v>
      </c>
      <c r="AY233" s="370">
        <f>IFERROR(IF(SUMPRODUCT(US_CO2!C236:AX236/SUM(US_CO2!C236:AX236),US_CO2!C$6:AX$6)&gt;3.5,4,IF(SUMPRODUCT(US_CO2!C236:AX236/SUM(US_CO2!C236:AX236),US_CO2!C$6:AX$6)&gt;2.5,3,2)),"")</f>
        <v>4</v>
      </c>
      <c r="AZ233" s="370">
        <f>IFERROR(IF(SUMPRODUCT(US_CH4!C236:AC236/SUM(US_CH4!C236:AC236),US_CH4!C$6:AC$6)&gt;3.5,4,IF(SUMPRODUCT(US_CH4!C236:AC236/SUM(US_CH4!C236:AC236),US_CH4!C$6:AC$6)&gt;2.5,3,2)),"")</f>
        <v>4</v>
      </c>
      <c r="BA233" s="223">
        <f>IFERROR(IF(SUMPRODUCT(US_N2O!C236:AA236/SUM(US_N2O!C236:AA236),US_N2O!C$6:AA$6)&gt;3.5,4,IF(SUMPRODUCT(US_N2O!C236:AA236/SUM(US_N2O!C236:AA236),US_N2O!C$6:AA$6)&gt;2.5,3,2)),"")</f>
        <v>4</v>
      </c>
      <c r="BB233" s="223" t="str">
        <f>IFERROR(IF(SUMPRODUCT(US_Others!U238:V238/SUM(US_Others!U238:V238),US_Others!U$8:V$8)&gt;3.5,4,IF(SUMPRODUCT(US_Others!U238:V238/SUM(US_Others!U238:V238),US_Others!U$8:V$8)&gt;2.5,3,2)),"")</f>
        <v/>
      </c>
      <c r="BC233" s="223" t="str">
        <f>IFERROR(IF((US_Others!C238*US_Others!C$8/SUM(US_Others!C238,US_Others!H238,US_Others!N238)+ US_Others!H238*US_Others!H$8/SUM(US_Others!C238,US_Others!H238,US_Others!N238)+US_Others!N238*US_Others!N$8/SUM(US_Others!C238,US_Others!H238,US_Others!N238))&gt;3.5,4,IF((US_Others!C238*US_Others!C$8/SUM(US_Others!C238,US_Others!H238,US_Others!N238)+ US_Others!H238*US_Others!H$8/SUM(US_Others!C238,US_Others!H238,US_Others!N238)+US_Others!N238*US_Others!N$8/SUM(US_Others!C238,US_Others!H238,US_Others!N238))&gt;2.5,3,2)),"")</f>
        <v/>
      </c>
      <c r="BD233" s="223" t="str">
        <f>IFERROR(IF((US_Others!D238*US_Others!D$8/SUM(US_Others!D238,US_Others!I238,US_Others!O238)+US_Others!I238*US_Others!I$8/SUM(US_Others!D238,US_Others!I238,US_Others!O238)+US_Others!O238*US_Others!O$8/SUM(US_Others!D238,US_Others!I238,US_Others!O238))&gt;3.5,4,IF((US_Others!D238*US_Others!D$8/SUM(US_Others!D238,US_Others!I238,US_Others!O238)+US_Others!I238*US_Others!I$8/SUM(US_Others!D238,US_Others!I238,US_Others!O238)+US_Others!O238*US_Others!O$8/SUM(US_Others!D238,US_Others!I238,US_Others!O238))&gt;2.5,3,2)),"")</f>
        <v/>
      </c>
      <c r="BE233" s="223" t="str">
        <f>IFERROR(IF((US_Others!E238*US_Others!E$8/SUM(US_Others!E238,US_Others!J238,US_Others!P238,US_Others!W238)+US_Others!J238*US_Others!J$8/SUM(US_Others!E238,US_Others!J238,US_Others!P238,US_Others!W238)+US_Others!P238*US_Others!P$8/SUM(US_Others!E238,US_Others!J238,US_Others!P238,US_Others!W238)+US_Others!W238*US_Others!W$8/SUM(US_Others!E238,US_Others!J238,US_Others!P238,US_Others!W238))&gt;3.5,4,IF((US_Others!E238*US_Others!E$8/SUM(US_Others!E238,US_Others!J238,US_Others!P238,US_Others!W238)+US_Others!J238*US_Others!J$8/SUM(US_Others!E238,US_Others!J238,US_Others!P238,US_Others!W238)+US_Others!P238*US_Others!P$8/SUM(US_Others!E238,US_Others!J238,US_Others!P238,US_Others!W238)+US_Others!W238*US_Others!W$8/SUM(US_Others!E238,US_Others!J238,US_Others!P238,US_Others!W238))&gt;2.5,3,2)),"")</f>
        <v/>
      </c>
      <c r="BF233" s="223" t="str">
        <f>IFERROR(IF((US_Others!F238*US_Others!F$8/SUM(US_Others!F238,US_Others!K238,US_Others!Q238)+US_Others!K238*US_Others!K$8/SUM(US_Others!F238,US_Others!K238,US_Others!Q238)+US_Others!Q238*US_Others!Q$8/SUM(US_Others!F238,US_Others!K238,US_Others!Q238))&gt;3.5,4,IF((US_Others!F238*US_Others!F$8/SUM(US_Others!F238,US_Others!K238,US_Others!Q238)+US_Others!K238*US_Others!K$8/SUM(US_Others!F238,US_Others!K238,US_Others!Q238)+US_Others!Q238*US_Others!Q$8/SUM(US_Others!F238,US_Others!K238,US_Others!Q238))&gt;2.5,3,2)),"")</f>
        <v/>
      </c>
      <c r="BG233" s="223" t="str">
        <f>IFERROR(IF((US_Others!G238*US_Others!G$8/SUM(US_Others!G238,US_Others!L238,US_Others!R238)+US_Others!L238*US_Others!L$8/SUM(US_Others!G238,US_Others!L238,US_Others!R238)+US_Others!R238*US_Others!R$8/SUM(US_Others!G238,US_Others!L238,US_Others!R238))&gt;3.5,4,IF((US_Others!G238*US_Others!G$8/SUM(US_Others!G238,US_Others!L238,US_Others!R238)+US_Others!L238*US_Others!L$8/SUM(US_Others!G238,US_Others!L238,US_Others!R238)+US_Others!R238*US_Others!R$8/SUM(US_Others!G238,US_Others!L238,US_Others!R238))&gt;2.5,3,2)),"")</f>
        <v/>
      </c>
      <c r="BH233" s="219" t="str">
        <f>IFERROR(IF((US_Others!Z238*US_Others!Z$8/SUM(US_Others!Z238,US_Others!AB238)+US_Others!AB238*US_Others!AB$8/SUM(US_Others!Z238,US_Others!AB238))&gt;3.5,4,IF((US_Others!Z238*US_Others!Z$8/SUM(US_Others!Z238,US_Others!AB238)+US_Others!AB238*US_Others!AB$8/SUM(US_Others!Z238,US_Others!AB238))&gt;2.5,3,2)),"")</f>
        <v/>
      </c>
      <c r="BI233" s="219" t="str">
        <f>IFERROR(IF((US_Others!AA238*US_Others!AA$8/SUM(US_Others!AA238,US_Others!AC238)+US_Others!AC238*US_Others!AC$8/SUM(US_Others!AA238,US_Others!AC238))&gt;3.5,4,IF((US_Others!AA238*US_Others!AA$8/SUM(US_Others!AA238,US_Others!AC238)+US_Others!AC238*US_Others!AC$8/SUM(US_Others!AA238,US_Others!AC238))&gt;2.5,3,2)),"")</f>
        <v/>
      </c>
      <c r="BJ233" s="219" t="str">
        <f>IFERROR(US_Others!AD238*US_Others!AD$8/US_Others!AD238,"")</f>
        <v/>
      </c>
      <c r="BK233" s="74" t="str">
        <f>IFERROR(US_Others!AE238*US_Others!AE$8/US_Others!AE238,"")</f>
        <v/>
      </c>
      <c r="BL233" s="219" t="str">
        <f>IFERROR(IF(SUMPRODUCT(US_Others!AG238:AI238/SUM(US_Others!AG238:AI238),US_Others!AG$8:AI$8)&gt;3.5,4,IF(SUMPRODUCT(US_Others!AG238:AI238/SUM(US_Others!AG238:AI238),US_Others!AG$8:AI$8)&gt;2.5,3,2)),"")</f>
        <v/>
      </c>
      <c r="BM233" s="219" t="str">
        <f>IFERROR(US_Others!AL238*US_Others!AL$8/US_Others!AL238,"")</f>
        <v/>
      </c>
    </row>
    <row r="234" spans="1:65">
      <c r="A234" s="200" t="s">
        <v>373</v>
      </c>
      <c r="B234" s="332">
        <v>315000</v>
      </c>
      <c r="C234" s="333">
        <f>SUM(US_CO2!C237:AX237)</f>
        <v>0.41741674211139124</v>
      </c>
      <c r="D234" s="333">
        <f>SUM(US_CH4!C237:AC237)</f>
        <v>2.3276843746345818E-4</v>
      </c>
      <c r="E234" s="333">
        <f>SUM(US_N2O!C237:AA237)</f>
        <v>2.9410949107010073E-4</v>
      </c>
      <c r="F234" s="332">
        <f>US_Others!V239+US_Others!U239</f>
        <v>0</v>
      </c>
      <c r="G234" s="332">
        <f>US_Others!C239+US_Others!H239+US_Others!N239</f>
        <v>1.2726616240076202E-6</v>
      </c>
      <c r="H234" s="332">
        <f>US_Others!D239+US_Others!I239+US_Others!O239</f>
        <v>2.0871650633724974E-5</v>
      </c>
      <c r="I234" s="332">
        <f>US_Others!E239+US_Others!J239+US_Others!P239+US_Others!W239</f>
        <v>9.6467751099777599E-5</v>
      </c>
      <c r="J234" s="332">
        <f>US_Others!F239+US_Others!K239+US_Others!Q239</f>
        <v>1.6671867274499822E-5</v>
      </c>
      <c r="K234" s="332">
        <f>US_Others!G239+US_Others!L239+US_Others!R239</f>
        <v>1.6544601112099062E-6</v>
      </c>
      <c r="L234" s="332">
        <f>US_Others!Z239+US_Others!AB239</f>
        <v>0</v>
      </c>
      <c r="M234" s="332">
        <f>US_Others!AA239+US_Others!AC239</f>
        <v>0</v>
      </c>
      <c r="N234" s="332">
        <f>US_Others!AD239</f>
        <v>0</v>
      </c>
      <c r="O234" s="332">
        <f>US_Others!AE239</f>
        <v>0</v>
      </c>
      <c r="P234" s="332">
        <f>SUM(US_Others!AG239:AI239)</f>
        <v>0</v>
      </c>
      <c r="Q234" s="332">
        <f>US_Others!AL239</f>
        <v>0</v>
      </c>
      <c r="R234" s="332"/>
      <c r="S234" s="334">
        <f t="shared" si="3"/>
        <v>417.41674211139122</v>
      </c>
      <c r="T234" s="334">
        <f>D234*1000/Spec!I$6</f>
        <v>9.3107374985383282E-3</v>
      </c>
      <c r="U234" s="334">
        <f>E234*1000/Spec!I$7</f>
        <v>9.8694460090637849E-4</v>
      </c>
      <c r="V234" s="334">
        <f>F234*1000/Spec!I$8</f>
        <v>0</v>
      </c>
      <c r="W234" s="334">
        <f>G234*1000/Spec!I$9</f>
        <v>1.8854246281594372E-6</v>
      </c>
      <c r="X234" s="334">
        <f>H234*1000/Spec!I$10</f>
        <v>5.9633287524928498E-6</v>
      </c>
      <c r="Y234" s="334">
        <f>I234*1000/Spec!I$11</f>
        <v>6.7459965804040278E-5</v>
      </c>
      <c r="Z234" s="334">
        <f>J234*1000/Spec!I$12</f>
        <v>3.7297242224831815E-6</v>
      </c>
      <c r="AA234" s="334">
        <f>K234*1000/Spec!I$15</f>
        <v>1.6865036811517904E-7</v>
      </c>
      <c r="AB234" s="334">
        <f>L234*1000/Spec!I$17</f>
        <v>0</v>
      </c>
      <c r="AC234" s="334">
        <f>M234*1000/Spec!I$18</f>
        <v>0</v>
      </c>
      <c r="AD234" s="335">
        <f>N234*1000/Spec!I$25</f>
        <v>0</v>
      </c>
      <c r="AE234" s="335">
        <f>O234*1000/Spec!I$26</f>
        <v>0</v>
      </c>
      <c r="AF234" s="334">
        <f>P234*1000/Spec!I$21</f>
        <v>0</v>
      </c>
      <c r="AG234" s="334">
        <f>Q234*1000/Spec!I$22</f>
        <v>0</v>
      </c>
      <c r="AI234" s="200">
        <f>S234/'2007output'!$C232</f>
        <v>1.976592206228768E-2</v>
      </c>
      <c r="AJ234" s="200">
        <f>T234/'2007output'!$C232</f>
        <v>4.4089106442552931E-7</v>
      </c>
      <c r="AK234" s="200">
        <f>U234/'2007output'!$C232</f>
        <v>4.6734757122188586E-8</v>
      </c>
      <c r="AL234" s="200">
        <f>V234/'2007output'!$C232</f>
        <v>0</v>
      </c>
      <c r="AM234" s="200">
        <f>W234/'2007output'!$C232</f>
        <v>8.9280454027816899E-11</v>
      </c>
      <c r="AN234" s="200">
        <f>X234/'2007output'!$C232</f>
        <v>2.823813217394095E-10</v>
      </c>
      <c r="AO234" s="200">
        <f>Y234/'2007output'!$C232</f>
        <v>3.1944296715617142E-9</v>
      </c>
      <c r="AP234" s="200">
        <f>Z234/'2007output'!$C232</f>
        <v>1.7661351560200689E-10</v>
      </c>
      <c r="AQ234" s="200">
        <f>AA234/'2007output'!$C232</f>
        <v>7.9860956584515123E-12</v>
      </c>
      <c r="AR234" s="200">
        <f>AB234/'2007output'!$C232</f>
        <v>0</v>
      </c>
      <c r="AS234" s="200">
        <f>AC234/'2007output'!$C232</f>
        <v>0</v>
      </c>
      <c r="AT234" s="200">
        <f>AD234/'2007output'!$C232</f>
        <v>0</v>
      </c>
      <c r="AU234" s="200">
        <f>AE234/'2007output'!$C232</f>
        <v>0</v>
      </c>
      <c r="AV234" s="200">
        <f>AF234/'2007output'!$C232</f>
        <v>0</v>
      </c>
      <c r="AW234" s="200">
        <f>AG234/'2007output'!$C232</f>
        <v>0</v>
      </c>
      <c r="AY234" s="370">
        <f>IFERROR(IF(SUMPRODUCT(US_CO2!C237:AX237/SUM(US_CO2!C237:AX237),US_CO2!C$6:AX$6)&gt;3.5,4,IF(SUMPRODUCT(US_CO2!C237:AX237/SUM(US_CO2!C237:AX237),US_CO2!C$6:AX$6)&gt;2.5,3,2)),"")</f>
        <v>4</v>
      </c>
      <c r="AZ234" s="370">
        <f>IFERROR(IF(SUMPRODUCT(US_CH4!C237:AC237/SUM(US_CH4!C237:AC237),US_CH4!C$6:AC$6)&gt;3.5,4,IF(SUMPRODUCT(US_CH4!C237:AC237/SUM(US_CH4!C237:AC237),US_CH4!C$6:AC$6)&gt;2.5,3,2)),"")</f>
        <v>4</v>
      </c>
      <c r="BA234" s="223">
        <f>IFERROR(IF(SUMPRODUCT(US_N2O!C237:AA237/SUM(US_N2O!C237:AA237),US_N2O!C$6:AA$6)&gt;3.5,4,IF(SUMPRODUCT(US_N2O!C237:AA237/SUM(US_N2O!C237:AA237),US_N2O!C$6:AA$6)&gt;2.5,3,2)),"")</f>
        <v>4</v>
      </c>
      <c r="BB234" s="223" t="str">
        <f>IFERROR(IF(SUMPRODUCT(US_Others!U239:V239/SUM(US_Others!U239:V239),US_Others!U$8:V$8)&gt;3.5,4,IF(SUMPRODUCT(US_Others!U239:V239/SUM(US_Others!U239:V239),US_Others!U$8:V$8)&gt;2.5,3,2)),"")</f>
        <v/>
      </c>
      <c r="BC234" s="223">
        <f>IFERROR(IF((US_Others!C239*US_Others!C$8/SUM(US_Others!C239,US_Others!H239,US_Others!N239)+ US_Others!H239*US_Others!H$8/SUM(US_Others!C239,US_Others!H239,US_Others!N239)+US_Others!N239*US_Others!N$8/SUM(US_Others!C239,US_Others!H239,US_Others!N239))&gt;3.5,4,IF((US_Others!C239*US_Others!C$8/SUM(US_Others!C239,US_Others!H239,US_Others!N239)+ US_Others!H239*US_Others!H$8/SUM(US_Others!C239,US_Others!H239,US_Others!N239)+US_Others!N239*US_Others!N$8/SUM(US_Others!C239,US_Others!H239,US_Others!N239))&gt;2.5,3,2)),"")</f>
        <v>4</v>
      </c>
      <c r="BD234" s="223">
        <f>IFERROR(IF((US_Others!D239*US_Others!D$8/SUM(US_Others!D239,US_Others!I239,US_Others!O239)+US_Others!I239*US_Others!I$8/SUM(US_Others!D239,US_Others!I239,US_Others!O239)+US_Others!O239*US_Others!O$8/SUM(US_Others!D239,US_Others!I239,US_Others!O239))&gt;3.5,4,IF((US_Others!D239*US_Others!D$8/SUM(US_Others!D239,US_Others!I239,US_Others!O239)+US_Others!I239*US_Others!I$8/SUM(US_Others!D239,US_Others!I239,US_Others!O239)+US_Others!O239*US_Others!O$8/SUM(US_Others!D239,US_Others!I239,US_Others!O239))&gt;2.5,3,2)),"")</f>
        <v>4</v>
      </c>
      <c r="BE234" s="223">
        <f>IFERROR(IF((US_Others!E239*US_Others!E$8/SUM(US_Others!E239,US_Others!J239,US_Others!P239,US_Others!W239)+US_Others!J239*US_Others!J$8/SUM(US_Others!E239,US_Others!J239,US_Others!P239,US_Others!W239)+US_Others!P239*US_Others!P$8/SUM(US_Others!E239,US_Others!J239,US_Others!P239,US_Others!W239)+US_Others!W239*US_Others!W$8/SUM(US_Others!E239,US_Others!J239,US_Others!P239,US_Others!W239))&gt;3.5,4,IF((US_Others!E239*US_Others!E$8/SUM(US_Others!E239,US_Others!J239,US_Others!P239,US_Others!W239)+US_Others!J239*US_Others!J$8/SUM(US_Others!E239,US_Others!J239,US_Others!P239,US_Others!W239)+US_Others!P239*US_Others!P$8/SUM(US_Others!E239,US_Others!J239,US_Others!P239,US_Others!W239)+US_Others!W239*US_Others!W$8/SUM(US_Others!E239,US_Others!J239,US_Others!P239,US_Others!W239))&gt;2.5,3,2)),"")</f>
        <v>4</v>
      </c>
      <c r="BF234" s="223">
        <f>IFERROR(IF((US_Others!F239*US_Others!F$8/SUM(US_Others!F239,US_Others!K239,US_Others!Q239)+US_Others!K239*US_Others!K$8/SUM(US_Others!F239,US_Others!K239,US_Others!Q239)+US_Others!Q239*US_Others!Q$8/SUM(US_Others!F239,US_Others!K239,US_Others!Q239))&gt;3.5,4,IF((US_Others!F239*US_Others!F$8/SUM(US_Others!F239,US_Others!K239,US_Others!Q239)+US_Others!K239*US_Others!K$8/SUM(US_Others!F239,US_Others!K239,US_Others!Q239)+US_Others!Q239*US_Others!Q$8/SUM(US_Others!F239,US_Others!K239,US_Others!Q239))&gt;2.5,3,2)),"")</f>
        <v>4</v>
      </c>
      <c r="BG234" s="223">
        <f>IFERROR(IF((US_Others!G239*US_Others!G$8/SUM(US_Others!G239,US_Others!L239,US_Others!R239)+US_Others!L239*US_Others!L$8/SUM(US_Others!G239,US_Others!L239,US_Others!R239)+US_Others!R239*US_Others!R$8/SUM(US_Others!G239,US_Others!L239,US_Others!R239))&gt;3.5,4,IF((US_Others!G239*US_Others!G$8/SUM(US_Others!G239,US_Others!L239,US_Others!R239)+US_Others!L239*US_Others!L$8/SUM(US_Others!G239,US_Others!L239,US_Others!R239)+US_Others!R239*US_Others!R$8/SUM(US_Others!G239,US_Others!L239,US_Others!R239))&gt;2.5,3,2)),"")</f>
        <v>4</v>
      </c>
      <c r="BH234" s="219" t="str">
        <f>IFERROR(IF((US_Others!Z239*US_Others!Z$8/SUM(US_Others!Z239,US_Others!AB239)+US_Others!AB239*US_Others!AB$8/SUM(US_Others!Z239,US_Others!AB239))&gt;3.5,4,IF((US_Others!Z239*US_Others!Z$8/SUM(US_Others!Z239,US_Others!AB239)+US_Others!AB239*US_Others!AB$8/SUM(US_Others!Z239,US_Others!AB239))&gt;2.5,3,2)),"")</f>
        <v/>
      </c>
      <c r="BI234" s="219" t="str">
        <f>IFERROR(IF((US_Others!AA239*US_Others!AA$8/SUM(US_Others!AA239,US_Others!AC239)+US_Others!AC239*US_Others!AC$8/SUM(US_Others!AA239,US_Others!AC239))&gt;3.5,4,IF((US_Others!AA239*US_Others!AA$8/SUM(US_Others!AA239,US_Others!AC239)+US_Others!AC239*US_Others!AC$8/SUM(US_Others!AA239,US_Others!AC239))&gt;2.5,3,2)),"")</f>
        <v/>
      </c>
      <c r="BJ234" s="219" t="str">
        <f>IFERROR(US_Others!AD239*US_Others!AD$8/US_Others!AD239,"")</f>
        <v/>
      </c>
      <c r="BK234" s="74" t="str">
        <f>IFERROR(US_Others!AE239*US_Others!AE$8/US_Others!AE239,"")</f>
        <v/>
      </c>
      <c r="BL234" s="219" t="str">
        <f>IFERROR(IF(SUMPRODUCT(US_Others!AG239:AI239/SUM(US_Others!AG239:AI239),US_Others!AG$8:AI$8)&gt;3.5,4,IF(SUMPRODUCT(US_Others!AG239:AI239/SUM(US_Others!AG239:AI239),US_Others!AG$8:AI$8)&gt;2.5,3,2)),"")</f>
        <v/>
      </c>
      <c r="BM234" s="219" t="str">
        <f>IFERROR(US_Others!AL239*US_Others!AL$8/US_Others!AL239,"")</f>
        <v/>
      </c>
    </row>
    <row r="235" spans="1:65">
      <c r="A235" s="200" t="s">
        <v>374</v>
      </c>
      <c r="B235" s="332">
        <v>316000</v>
      </c>
      <c r="C235" s="333">
        <f>SUM(US_CO2!C238:AX238)</f>
        <v>5.9888508817140799E-2</v>
      </c>
      <c r="D235" s="333">
        <f>SUM(US_CH4!C238:AC238)</f>
        <v>3.3544734178620896E-5</v>
      </c>
      <c r="E235" s="333">
        <f>SUM(US_N2O!C238:AA238)</f>
        <v>4.2745892219617278E-5</v>
      </c>
      <c r="F235" s="332">
        <f>US_Others!V240+US_Others!U240</f>
        <v>0</v>
      </c>
      <c r="G235" s="332">
        <f>US_Others!C240+US_Others!H240+US_Others!N240</f>
        <v>2.1608598603823709E-5</v>
      </c>
      <c r="H235" s="332">
        <f>US_Others!D240+US_Others!I240+US_Others!O240</f>
        <v>3.5438101710270886E-4</v>
      </c>
      <c r="I235" s="332">
        <f>US_Others!E240+US_Others!J240+US_Others!P240+US_Others!W240</f>
        <v>1.6379317741698372E-3</v>
      </c>
      <c r="J235" s="332">
        <f>US_Others!F240+US_Others!K240+US_Others!Q240</f>
        <v>2.8307264171009055E-4</v>
      </c>
      <c r="K235" s="332">
        <f>US_Others!G240+US_Others!L240+US_Others!R240</f>
        <v>2.8091178184970826E-5</v>
      </c>
      <c r="L235" s="332">
        <f>US_Others!Z240+US_Others!AB240</f>
        <v>0</v>
      </c>
      <c r="M235" s="332">
        <f>US_Others!AA240+US_Others!AC240</f>
        <v>0</v>
      </c>
      <c r="N235" s="332">
        <f>US_Others!AD240</f>
        <v>0</v>
      </c>
      <c r="O235" s="332">
        <f>US_Others!AE240</f>
        <v>0</v>
      </c>
      <c r="P235" s="332">
        <f>SUM(US_Others!AG240:AI240)</f>
        <v>0</v>
      </c>
      <c r="Q235" s="332">
        <f>US_Others!AL240</f>
        <v>0</v>
      </c>
      <c r="R235" s="332"/>
      <c r="S235" s="334">
        <f t="shared" si="3"/>
        <v>59.888508817140803</v>
      </c>
      <c r="T235" s="334">
        <f>D235*1000/Spec!I$6</f>
        <v>1.3417893671448357E-3</v>
      </c>
      <c r="U235" s="334">
        <f>E235*1000/Spec!I$7</f>
        <v>1.4344259134099757E-4</v>
      </c>
      <c r="V235" s="334">
        <f>F235*1000/Spec!I$8</f>
        <v>0</v>
      </c>
      <c r="W235" s="334">
        <f>G235*1000/Spec!I$9</f>
        <v>3.2012738672331423E-5</v>
      </c>
      <c r="X235" s="334">
        <f>H235*1000/Spec!I$10</f>
        <v>1.0125171917220253E-4</v>
      </c>
      <c r="Y235" s="334">
        <f>I235*1000/Spec!I$11</f>
        <v>1.1454068350838023E-3</v>
      </c>
      <c r="Z235" s="334">
        <f>J235*1000/Spec!I$12</f>
        <v>6.3327212910534796E-5</v>
      </c>
      <c r="AA235" s="334">
        <f>K235*1000/Spec!I$15</f>
        <v>2.8635247894975355E-6</v>
      </c>
      <c r="AB235" s="334">
        <f>L235*1000/Spec!I$17</f>
        <v>0</v>
      </c>
      <c r="AC235" s="334">
        <f>M235*1000/Spec!I$18</f>
        <v>0</v>
      </c>
      <c r="AD235" s="335">
        <f>N235*1000/Spec!I$25</f>
        <v>0</v>
      </c>
      <c r="AE235" s="335">
        <f>O235*1000/Spec!I$26</f>
        <v>0</v>
      </c>
      <c r="AF235" s="334">
        <f>P235*1000/Spec!I$21</f>
        <v>0</v>
      </c>
      <c r="AG235" s="334">
        <f>Q235*1000/Spec!I$22</f>
        <v>0</v>
      </c>
      <c r="AI235" s="200">
        <f>S235/'2007output'!$C233</f>
        <v>1.0744260641754719E-2</v>
      </c>
      <c r="AJ235" s="200">
        <f>T235/'2007output'!$C233</f>
        <v>2.4072288610420447E-7</v>
      </c>
      <c r="AK235" s="200">
        <f>U235/'2007output'!$C233</f>
        <v>2.5734228801757727E-8</v>
      </c>
      <c r="AL235" s="200">
        <f>V235/'2007output'!$C233</f>
        <v>0</v>
      </c>
      <c r="AM235" s="200">
        <f>W235/'2007output'!$C233</f>
        <v>5.7432254525172988E-9</v>
      </c>
      <c r="AN235" s="200">
        <f>X235/'2007output'!$C233</f>
        <v>1.8165001645533283E-8</v>
      </c>
      <c r="AO235" s="200">
        <f>Y235/'2007output'!$C233</f>
        <v>2.0549100019443887E-7</v>
      </c>
      <c r="AP235" s="200">
        <f>Z235/'2007output'!$C233</f>
        <v>1.1361179208922639E-8</v>
      </c>
      <c r="AQ235" s="200">
        <f>AA235/'2007output'!$C233</f>
        <v>5.1372888222058405E-10</v>
      </c>
      <c r="AR235" s="200">
        <f>AB235/'2007output'!$C233</f>
        <v>0</v>
      </c>
      <c r="AS235" s="200">
        <f>AC235/'2007output'!$C233</f>
        <v>0</v>
      </c>
      <c r="AT235" s="200">
        <f>AD235/'2007output'!$C233</f>
        <v>0</v>
      </c>
      <c r="AU235" s="200">
        <f>AE235/'2007output'!$C233</f>
        <v>0</v>
      </c>
      <c r="AV235" s="200">
        <f>AF235/'2007output'!$C233</f>
        <v>0</v>
      </c>
      <c r="AW235" s="200">
        <f>AG235/'2007output'!$C233</f>
        <v>0</v>
      </c>
      <c r="AY235" s="370">
        <f>IFERROR(IF(SUMPRODUCT(US_CO2!C238:AX238/SUM(US_CO2!C238:AX238),US_CO2!C$6:AX$6)&gt;3.5,4,IF(SUMPRODUCT(US_CO2!C238:AX238/SUM(US_CO2!C238:AX238),US_CO2!C$6:AX$6)&gt;2.5,3,2)),"")</f>
        <v>4</v>
      </c>
      <c r="AZ235" s="370">
        <f>IFERROR(IF(SUMPRODUCT(US_CH4!C238:AC238/SUM(US_CH4!C238:AC238),US_CH4!C$6:AC$6)&gt;3.5,4,IF(SUMPRODUCT(US_CH4!C238:AC238/SUM(US_CH4!C238:AC238),US_CH4!C$6:AC$6)&gt;2.5,3,2)),"")</f>
        <v>4</v>
      </c>
      <c r="BA235" s="223">
        <f>IFERROR(IF(SUMPRODUCT(US_N2O!C238:AA238/SUM(US_N2O!C238:AA238),US_N2O!C$6:AA$6)&gt;3.5,4,IF(SUMPRODUCT(US_N2O!C238:AA238/SUM(US_N2O!C238:AA238),US_N2O!C$6:AA$6)&gt;2.5,3,2)),"")</f>
        <v>4</v>
      </c>
      <c r="BB235" s="223" t="str">
        <f>IFERROR(IF(SUMPRODUCT(US_Others!U240:V240/SUM(US_Others!U240:V240),US_Others!U$8:V$8)&gt;3.5,4,IF(SUMPRODUCT(US_Others!U240:V240/SUM(US_Others!U240:V240),US_Others!U$8:V$8)&gt;2.5,3,2)),"")</f>
        <v/>
      </c>
      <c r="BC235" s="223">
        <f>IFERROR(IF((US_Others!C240*US_Others!C$8/SUM(US_Others!C240,US_Others!H240,US_Others!N240)+ US_Others!H240*US_Others!H$8/SUM(US_Others!C240,US_Others!H240,US_Others!N240)+US_Others!N240*US_Others!N$8/SUM(US_Others!C240,US_Others!H240,US_Others!N240))&gt;3.5,4,IF((US_Others!C240*US_Others!C$8/SUM(US_Others!C240,US_Others!H240,US_Others!N240)+ US_Others!H240*US_Others!H$8/SUM(US_Others!C240,US_Others!H240,US_Others!N240)+US_Others!N240*US_Others!N$8/SUM(US_Others!C240,US_Others!H240,US_Others!N240))&gt;2.5,3,2)),"")</f>
        <v>4</v>
      </c>
      <c r="BD235" s="223">
        <f>IFERROR(IF((US_Others!D240*US_Others!D$8/SUM(US_Others!D240,US_Others!I240,US_Others!O240)+US_Others!I240*US_Others!I$8/SUM(US_Others!D240,US_Others!I240,US_Others!O240)+US_Others!O240*US_Others!O$8/SUM(US_Others!D240,US_Others!I240,US_Others!O240))&gt;3.5,4,IF((US_Others!D240*US_Others!D$8/SUM(US_Others!D240,US_Others!I240,US_Others!O240)+US_Others!I240*US_Others!I$8/SUM(US_Others!D240,US_Others!I240,US_Others!O240)+US_Others!O240*US_Others!O$8/SUM(US_Others!D240,US_Others!I240,US_Others!O240))&gt;2.5,3,2)),"")</f>
        <v>4</v>
      </c>
      <c r="BE235" s="223">
        <f>IFERROR(IF((US_Others!E240*US_Others!E$8/SUM(US_Others!E240,US_Others!J240,US_Others!P240,US_Others!W240)+US_Others!J240*US_Others!J$8/SUM(US_Others!E240,US_Others!J240,US_Others!P240,US_Others!W240)+US_Others!P240*US_Others!P$8/SUM(US_Others!E240,US_Others!J240,US_Others!P240,US_Others!W240)+US_Others!W240*US_Others!W$8/SUM(US_Others!E240,US_Others!J240,US_Others!P240,US_Others!W240))&gt;3.5,4,IF((US_Others!E240*US_Others!E$8/SUM(US_Others!E240,US_Others!J240,US_Others!P240,US_Others!W240)+US_Others!J240*US_Others!J$8/SUM(US_Others!E240,US_Others!J240,US_Others!P240,US_Others!W240)+US_Others!P240*US_Others!P$8/SUM(US_Others!E240,US_Others!J240,US_Others!P240,US_Others!W240)+US_Others!W240*US_Others!W$8/SUM(US_Others!E240,US_Others!J240,US_Others!P240,US_Others!W240))&gt;2.5,3,2)),"")</f>
        <v>4</v>
      </c>
      <c r="BF235" s="223">
        <f>IFERROR(IF((US_Others!F240*US_Others!F$8/SUM(US_Others!F240,US_Others!K240,US_Others!Q240)+US_Others!K240*US_Others!K$8/SUM(US_Others!F240,US_Others!K240,US_Others!Q240)+US_Others!Q240*US_Others!Q$8/SUM(US_Others!F240,US_Others!K240,US_Others!Q240))&gt;3.5,4,IF((US_Others!F240*US_Others!F$8/SUM(US_Others!F240,US_Others!K240,US_Others!Q240)+US_Others!K240*US_Others!K$8/SUM(US_Others!F240,US_Others!K240,US_Others!Q240)+US_Others!Q240*US_Others!Q$8/SUM(US_Others!F240,US_Others!K240,US_Others!Q240))&gt;2.5,3,2)),"")</f>
        <v>4</v>
      </c>
      <c r="BG235" s="223">
        <f>IFERROR(IF((US_Others!G240*US_Others!G$8/SUM(US_Others!G240,US_Others!L240,US_Others!R240)+US_Others!L240*US_Others!L$8/SUM(US_Others!G240,US_Others!L240,US_Others!R240)+US_Others!R240*US_Others!R$8/SUM(US_Others!G240,US_Others!L240,US_Others!R240))&gt;3.5,4,IF((US_Others!G240*US_Others!G$8/SUM(US_Others!G240,US_Others!L240,US_Others!R240)+US_Others!L240*US_Others!L$8/SUM(US_Others!G240,US_Others!L240,US_Others!R240)+US_Others!R240*US_Others!R$8/SUM(US_Others!G240,US_Others!L240,US_Others!R240))&gt;2.5,3,2)),"")</f>
        <v>4</v>
      </c>
      <c r="BH235" s="219" t="str">
        <f>IFERROR(IF((US_Others!Z240*US_Others!Z$8/SUM(US_Others!Z240,US_Others!AB240)+US_Others!AB240*US_Others!AB$8/SUM(US_Others!Z240,US_Others!AB240))&gt;3.5,4,IF((US_Others!Z240*US_Others!Z$8/SUM(US_Others!Z240,US_Others!AB240)+US_Others!AB240*US_Others!AB$8/SUM(US_Others!Z240,US_Others!AB240))&gt;2.5,3,2)),"")</f>
        <v/>
      </c>
      <c r="BI235" s="219" t="str">
        <f>IFERROR(IF((US_Others!AA240*US_Others!AA$8/SUM(US_Others!AA240,US_Others!AC240)+US_Others!AC240*US_Others!AC$8/SUM(US_Others!AA240,US_Others!AC240))&gt;3.5,4,IF((US_Others!AA240*US_Others!AA$8/SUM(US_Others!AA240,US_Others!AC240)+US_Others!AC240*US_Others!AC$8/SUM(US_Others!AA240,US_Others!AC240))&gt;2.5,3,2)),"")</f>
        <v/>
      </c>
      <c r="BJ235" s="219" t="str">
        <f>IFERROR(US_Others!AD240*US_Others!AD$8/US_Others!AD240,"")</f>
        <v/>
      </c>
      <c r="BK235" s="74" t="str">
        <f>IFERROR(US_Others!AE240*US_Others!AE$8/US_Others!AE240,"")</f>
        <v/>
      </c>
      <c r="BL235" s="219" t="str">
        <f>IFERROR(IF(SUMPRODUCT(US_Others!AG240:AI240/SUM(US_Others!AG240:AI240),US_Others!AG$8:AI$8)&gt;3.5,4,IF(SUMPRODUCT(US_Others!AG240:AI240/SUM(US_Others!AG240:AI240),US_Others!AG$8:AI$8)&gt;2.5,3,2)),"")</f>
        <v/>
      </c>
      <c r="BM235" s="219" t="str">
        <f>IFERROR(US_Others!AL240*US_Others!AL$8/US_Others!AL240,"")</f>
        <v/>
      </c>
    </row>
    <row r="236" spans="1:65">
      <c r="A236" s="200" t="s">
        <v>375</v>
      </c>
      <c r="B236" s="332">
        <v>322110</v>
      </c>
      <c r="C236" s="333">
        <f>SUM(US_CO2!C239:AX239)</f>
        <v>1.0207471120567135</v>
      </c>
      <c r="D236" s="333">
        <f>SUM(US_CH4!C239:AC239)</f>
        <v>5.6489775689602098E-4</v>
      </c>
      <c r="E236" s="333">
        <f>SUM(US_N2O!C239:AA239)</f>
        <v>8.7773713028989808E-4</v>
      </c>
      <c r="F236" s="332">
        <f>US_Others!V241+US_Others!U241</f>
        <v>0</v>
      </c>
      <c r="G236" s="332">
        <f>US_Others!C241+US_Others!H241+US_Others!N241</f>
        <v>0</v>
      </c>
      <c r="H236" s="332">
        <f>US_Others!D241+US_Others!I241+US_Others!O241</f>
        <v>0</v>
      </c>
      <c r="I236" s="332">
        <f>US_Others!E241+US_Others!J241+US_Others!P241+US_Others!W241</f>
        <v>0</v>
      </c>
      <c r="J236" s="332">
        <f>US_Others!F241+US_Others!K241+US_Others!Q241</f>
        <v>0</v>
      </c>
      <c r="K236" s="332">
        <f>US_Others!G241+US_Others!L241+US_Others!R241</f>
        <v>0</v>
      </c>
      <c r="L236" s="332">
        <f>US_Others!Z241+US_Others!AB241</f>
        <v>0</v>
      </c>
      <c r="M236" s="332">
        <f>US_Others!AA241+US_Others!AC241</f>
        <v>0</v>
      </c>
      <c r="N236" s="332">
        <f>US_Others!AD241</f>
        <v>0</v>
      </c>
      <c r="O236" s="332">
        <f>US_Others!AE241</f>
        <v>0</v>
      </c>
      <c r="P236" s="332">
        <f>SUM(US_Others!AG241:AI241)</f>
        <v>0</v>
      </c>
      <c r="Q236" s="332">
        <f>US_Others!AL241</f>
        <v>0</v>
      </c>
      <c r="R236" s="332"/>
      <c r="S236" s="334">
        <f t="shared" si="3"/>
        <v>1020.7471120567135</v>
      </c>
      <c r="T236" s="334">
        <f>D236*1000/Spec!I$6</f>
        <v>2.2595910275840837E-2</v>
      </c>
      <c r="U236" s="334">
        <f>E236*1000/Spec!I$7</f>
        <v>2.9454266117110673E-3</v>
      </c>
      <c r="V236" s="334">
        <f>F236*1000/Spec!I$8</f>
        <v>0</v>
      </c>
      <c r="W236" s="334">
        <f>G236*1000/Spec!I$9</f>
        <v>0</v>
      </c>
      <c r="X236" s="334">
        <f>H236*1000/Spec!I$10</f>
        <v>0</v>
      </c>
      <c r="Y236" s="334">
        <f>I236*1000/Spec!I$11</f>
        <v>0</v>
      </c>
      <c r="Z236" s="334">
        <f>J236*1000/Spec!I$12</f>
        <v>0</v>
      </c>
      <c r="AA236" s="334">
        <f>K236*1000/Spec!I$15</f>
        <v>0</v>
      </c>
      <c r="AB236" s="334">
        <f>L236*1000/Spec!I$17</f>
        <v>0</v>
      </c>
      <c r="AC236" s="334">
        <f>M236*1000/Spec!I$18</f>
        <v>0</v>
      </c>
      <c r="AD236" s="335">
        <f>N236*1000/Spec!I$25</f>
        <v>0</v>
      </c>
      <c r="AE236" s="335">
        <f>O236*1000/Spec!I$26</f>
        <v>0</v>
      </c>
      <c r="AF236" s="334">
        <f>P236*1000/Spec!I$21</f>
        <v>0</v>
      </c>
      <c r="AG236" s="334">
        <f>Q236*1000/Spec!I$22</f>
        <v>0</v>
      </c>
      <c r="AI236" s="200">
        <f>S236/'2007output'!$C234</f>
        <v>0.20105320308385138</v>
      </c>
      <c r="AJ236" s="337">
        <v>6.0304859203902297E-3</v>
      </c>
      <c r="AK236" s="337">
        <v>4.8614395097902616E-5</v>
      </c>
      <c r="AL236" s="200">
        <f>V236/'2007output'!$C234</f>
        <v>0</v>
      </c>
      <c r="AM236" s="200">
        <f>W236/'2007output'!$C234</f>
        <v>0</v>
      </c>
      <c r="AN236" s="200">
        <f>X236/'2007output'!$C234</f>
        <v>0</v>
      </c>
      <c r="AO236" s="200">
        <f>Y236/'2007output'!$C234</f>
        <v>0</v>
      </c>
      <c r="AP236" s="200">
        <f>Z236/'2007output'!$C234</f>
        <v>0</v>
      </c>
      <c r="AQ236" s="200">
        <f>AA236/'2007output'!$C234</f>
        <v>0</v>
      </c>
      <c r="AR236" s="200">
        <f>AB236/'2007output'!$C234</f>
        <v>0</v>
      </c>
      <c r="AS236" s="200">
        <f>AC236/'2007output'!$C234</f>
        <v>0</v>
      </c>
      <c r="AT236" s="200">
        <f>AD236/'2007output'!$C234</f>
        <v>0</v>
      </c>
      <c r="AU236" s="200">
        <f>AE236/'2007output'!$C234</f>
        <v>0</v>
      </c>
      <c r="AV236" s="200">
        <f>AF236/'2007output'!$C234</f>
        <v>0</v>
      </c>
      <c r="AW236" s="200">
        <f>AG236/'2007output'!$C234</f>
        <v>0</v>
      </c>
      <c r="AY236" s="370">
        <f>IFERROR(IF(SUMPRODUCT(US_CO2!C239:AX239/SUM(US_CO2!C239:AX239),US_CO2!C$6:AX$6)&gt;3.5,4,IF(SUMPRODUCT(US_CO2!C239:AX239/SUM(US_CO2!C239:AX239),US_CO2!C$6:AX$6)&gt;2.5,3,2)),"")</f>
        <v>4</v>
      </c>
      <c r="AZ236" s="370">
        <f>IFERROR(IF(SUMPRODUCT(US_CH4!C239:AC239/SUM(US_CH4!C239:AC239),US_CH4!C$6:AC$6)&gt;3.5,4,IF(SUMPRODUCT(US_CH4!C239:AC239/SUM(US_CH4!C239:AC239),US_CH4!C$6:AC$6)&gt;2.5,3,2)),"")</f>
        <v>4</v>
      </c>
      <c r="BA236" s="223">
        <f>IFERROR(IF(SUMPRODUCT(US_N2O!C239:AA239/SUM(US_N2O!C239:AA239),US_N2O!C$6:AA$6)&gt;3.5,4,IF(SUMPRODUCT(US_N2O!C239:AA239/SUM(US_N2O!C239:AA239),US_N2O!C$6:AA$6)&gt;2.5,3,2)),"")</f>
        <v>4</v>
      </c>
      <c r="BB236" s="223" t="str">
        <f>IFERROR(IF(SUMPRODUCT(US_Others!U241:V241/SUM(US_Others!U241:V241),US_Others!U$8:V$8)&gt;3.5,4,IF(SUMPRODUCT(US_Others!U241:V241/SUM(US_Others!U241:V241),US_Others!U$8:V$8)&gt;2.5,3,2)),"")</f>
        <v/>
      </c>
      <c r="BC236" s="223" t="str">
        <f>IFERROR(IF((US_Others!C241*US_Others!C$8/SUM(US_Others!C241,US_Others!H241,US_Others!N241)+ US_Others!H241*US_Others!H$8/SUM(US_Others!C241,US_Others!H241,US_Others!N241)+US_Others!N241*US_Others!N$8/SUM(US_Others!C241,US_Others!H241,US_Others!N241))&gt;3.5,4,IF((US_Others!C241*US_Others!C$8/SUM(US_Others!C241,US_Others!H241,US_Others!N241)+ US_Others!H241*US_Others!H$8/SUM(US_Others!C241,US_Others!H241,US_Others!N241)+US_Others!N241*US_Others!N$8/SUM(US_Others!C241,US_Others!H241,US_Others!N241))&gt;2.5,3,2)),"")</f>
        <v/>
      </c>
      <c r="BD236" s="223" t="str">
        <f>IFERROR(IF((US_Others!D241*US_Others!D$8/SUM(US_Others!D241,US_Others!I241,US_Others!O241)+US_Others!I241*US_Others!I$8/SUM(US_Others!D241,US_Others!I241,US_Others!O241)+US_Others!O241*US_Others!O$8/SUM(US_Others!D241,US_Others!I241,US_Others!O241))&gt;3.5,4,IF((US_Others!D241*US_Others!D$8/SUM(US_Others!D241,US_Others!I241,US_Others!O241)+US_Others!I241*US_Others!I$8/SUM(US_Others!D241,US_Others!I241,US_Others!O241)+US_Others!O241*US_Others!O$8/SUM(US_Others!D241,US_Others!I241,US_Others!O241))&gt;2.5,3,2)),"")</f>
        <v/>
      </c>
      <c r="BE236" s="223" t="str">
        <f>IFERROR(IF((US_Others!E241*US_Others!E$8/SUM(US_Others!E241,US_Others!J241,US_Others!P241,US_Others!W241)+US_Others!J241*US_Others!J$8/SUM(US_Others!E241,US_Others!J241,US_Others!P241,US_Others!W241)+US_Others!P241*US_Others!P$8/SUM(US_Others!E241,US_Others!J241,US_Others!P241,US_Others!W241)+US_Others!W241*US_Others!W$8/SUM(US_Others!E241,US_Others!J241,US_Others!P241,US_Others!W241))&gt;3.5,4,IF((US_Others!E241*US_Others!E$8/SUM(US_Others!E241,US_Others!J241,US_Others!P241,US_Others!W241)+US_Others!J241*US_Others!J$8/SUM(US_Others!E241,US_Others!J241,US_Others!P241,US_Others!W241)+US_Others!P241*US_Others!P$8/SUM(US_Others!E241,US_Others!J241,US_Others!P241,US_Others!W241)+US_Others!W241*US_Others!W$8/SUM(US_Others!E241,US_Others!J241,US_Others!P241,US_Others!W241))&gt;2.5,3,2)),"")</f>
        <v/>
      </c>
      <c r="BF236" s="223" t="str">
        <f>IFERROR(IF((US_Others!F241*US_Others!F$8/SUM(US_Others!F241,US_Others!K241,US_Others!Q241)+US_Others!K241*US_Others!K$8/SUM(US_Others!F241,US_Others!K241,US_Others!Q241)+US_Others!Q241*US_Others!Q$8/SUM(US_Others!F241,US_Others!K241,US_Others!Q241))&gt;3.5,4,IF((US_Others!F241*US_Others!F$8/SUM(US_Others!F241,US_Others!K241,US_Others!Q241)+US_Others!K241*US_Others!K$8/SUM(US_Others!F241,US_Others!K241,US_Others!Q241)+US_Others!Q241*US_Others!Q$8/SUM(US_Others!F241,US_Others!K241,US_Others!Q241))&gt;2.5,3,2)),"")</f>
        <v/>
      </c>
      <c r="BG236" s="223" t="str">
        <f>IFERROR(IF((US_Others!G241*US_Others!G$8/SUM(US_Others!G241,US_Others!L241,US_Others!R241)+US_Others!L241*US_Others!L$8/SUM(US_Others!G241,US_Others!L241,US_Others!R241)+US_Others!R241*US_Others!R$8/SUM(US_Others!G241,US_Others!L241,US_Others!R241))&gt;3.5,4,IF((US_Others!G241*US_Others!G$8/SUM(US_Others!G241,US_Others!L241,US_Others!R241)+US_Others!L241*US_Others!L$8/SUM(US_Others!G241,US_Others!L241,US_Others!R241)+US_Others!R241*US_Others!R$8/SUM(US_Others!G241,US_Others!L241,US_Others!R241))&gt;2.5,3,2)),"")</f>
        <v/>
      </c>
      <c r="BH236" s="219" t="str">
        <f>IFERROR(IF((US_Others!Z241*US_Others!Z$8/SUM(US_Others!Z241,US_Others!AB241)+US_Others!AB241*US_Others!AB$8/SUM(US_Others!Z241,US_Others!AB241))&gt;3.5,4,IF((US_Others!Z241*US_Others!Z$8/SUM(US_Others!Z241,US_Others!AB241)+US_Others!AB241*US_Others!AB$8/SUM(US_Others!Z241,US_Others!AB241))&gt;2.5,3,2)),"")</f>
        <v/>
      </c>
      <c r="BI236" s="219" t="str">
        <f>IFERROR(IF((US_Others!AA241*US_Others!AA$8/SUM(US_Others!AA241,US_Others!AC241)+US_Others!AC241*US_Others!AC$8/SUM(US_Others!AA241,US_Others!AC241))&gt;3.5,4,IF((US_Others!AA241*US_Others!AA$8/SUM(US_Others!AA241,US_Others!AC241)+US_Others!AC241*US_Others!AC$8/SUM(US_Others!AA241,US_Others!AC241))&gt;2.5,3,2)),"")</f>
        <v/>
      </c>
      <c r="BJ236" s="219" t="str">
        <f>IFERROR(US_Others!AD241*US_Others!AD$8/US_Others!AD241,"")</f>
        <v/>
      </c>
      <c r="BK236" s="74" t="str">
        <f>IFERROR(US_Others!AE241*US_Others!AE$8/US_Others!AE241,"")</f>
        <v/>
      </c>
      <c r="BL236" s="219" t="str">
        <f>IFERROR(IF(SUMPRODUCT(US_Others!AG241:AI241/SUM(US_Others!AG241:AI241),US_Others!AG$8:AI$8)&gt;3.5,4,IF(SUMPRODUCT(US_Others!AG241:AI241/SUM(US_Others!AG241:AI241),US_Others!AG$8:AI$8)&gt;2.5,3,2)),"")</f>
        <v/>
      </c>
      <c r="BM236" s="219" t="str">
        <f>IFERROR(US_Others!AL241*US_Others!AL$8/US_Others!AL241,"")</f>
        <v/>
      </c>
    </row>
    <row r="237" spans="1:65">
      <c r="A237" s="200" t="s">
        <v>376</v>
      </c>
      <c r="B237" s="332">
        <v>322120</v>
      </c>
      <c r="C237" s="333">
        <f>SUM(US_CO2!C240:AX240)</f>
        <v>24.787830387733866</v>
      </c>
      <c r="D237" s="333">
        <f>SUM(US_CH4!C240:AC240)</f>
        <v>4.4443203521507858E-2</v>
      </c>
      <c r="E237" s="333">
        <f>SUM(US_N2O!C240:AA240)</f>
        <v>7.232166438231051E-2</v>
      </c>
      <c r="F237" s="332">
        <f>US_Others!V242+US_Others!U242</f>
        <v>0</v>
      </c>
      <c r="G237" s="332">
        <f>US_Others!C242+US_Others!H242+US_Others!N242</f>
        <v>1.8730329878775431E-5</v>
      </c>
      <c r="H237" s="332">
        <f>US_Others!D242+US_Others!I242+US_Others!O242</f>
        <v>3.0717741001191711E-4</v>
      </c>
      <c r="I237" s="332">
        <f>US_Others!E242+US_Others!J242+US_Others!P242+US_Others!W242</f>
        <v>1.4197590048111778E-3</v>
      </c>
      <c r="J237" s="332">
        <f>US_Others!F242+US_Others!K242+US_Others!Q242</f>
        <v>2.4536732141195816E-4</v>
      </c>
      <c r="K237" s="332">
        <f>US_Others!G242+US_Others!L242+US_Others!R242</f>
        <v>2.4349428842408067E-5</v>
      </c>
      <c r="L237" s="332">
        <f>US_Others!Z242+US_Others!AB242</f>
        <v>0</v>
      </c>
      <c r="M237" s="332">
        <f>US_Others!AA242+US_Others!AC242</f>
        <v>0</v>
      </c>
      <c r="N237" s="332">
        <f>US_Others!AD242</f>
        <v>0</v>
      </c>
      <c r="O237" s="332">
        <f>US_Others!AE242</f>
        <v>0</v>
      </c>
      <c r="P237" s="332">
        <f>SUM(US_Others!AG242:AI242)</f>
        <v>0</v>
      </c>
      <c r="Q237" s="332">
        <f>US_Others!AL242</f>
        <v>0</v>
      </c>
      <c r="R237" s="332"/>
      <c r="S237" s="334">
        <f t="shared" si="3"/>
        <v>24787.830387733866</v>
      </c>
      <c r="T237" s="334">
        <f>D237*1000/Spec!I$6</f>
        <v>1.7777281408603145</v>
      </c>
      <c r="U237" s="334">
        <f>E237*1000/Spec!I$7</f>
        <v>0.2426901489339279</v>
      </c>
      <c r="V237" s="334">
        <f>F237*1000/Spec!I$8</f>
        <v>0</v>
      </c>
      <c r="W237" s="334">
        <f>G237*1000/Spec!I$9</f>
        <v>2.7748636857445082E-5</v>
      </c>
      <c r="X237" s="334">
        <f>H237*1000/Spec!I$10</f>
        <v>8.7764974289119172E-5</v>
      </c>
      <c r="Y237" s="334">
        <f>I237*1000/Spec!I$11</f>
        <v>9.9283846490292151E-4</v>
      </c>
      <c r="Z237" s="334">
        <f>J237*1000/Spec!I$12</f>
        <v>5.4892018212966029E-5</v>
      </c>
      <c r="AA237" s="334">
        <f>K237*1000/Spec!I$15</f>
        <v>2.4821028381659598E-6</v>
      </c>
      <c r="AB237" s="334">
        <f>L237*1000/Spec!I$17</f>
        <v>0</v>
      </c>
      <c r="AC237" s="334">
        <f>M237*1000/Spec!I$18</f>
        <v>0</v>
      </c>
      <c r="AD237" s="335">
        <f>N237*1000/Spec!I$25</f>
        <v>0</v>
      </c>
      <c r="AE237" s="335">
        <f>O237*1000/Spec!I$26</f>
        <v>0</v>
      </c>
      <c r="AF237" s="334">
        <f>P237*1000/Spec!I$21</f>
        <v>0</v>
      </c>
      <c r="AG237" s="334">
        <f>Q237*1000/Spec!I$22</f>
        <v>0</v>
      </c>
      <c r="AI237" s="200">
        <f>S237/'2007output'!$C235</f>
        <v>0.4943625054891978</v>
      </c>
      <c r="AJ237" s="337">
        <v>1.1095489771263589E-2</v>
      </c>
      <c r="AK237" s="200">
        <f>U237/'2007output'!$C235</f>
        <v>4.8401537451173268E-6</v>
      </c>
      <c r="AL237" s="200">
        <f>V237/'2007output'!$C235</f>
        <v>0</v>
      </c>
      <c r="AM237" s="200">
        <f>W237/'2007output'!$C235</f>
        <v>5.5341211498464491E-10</v>
      </c>
      <c r="AN237" s="200">
        <f>X237/'2007output'!$C235</f>
        <v>1.750363460822863E-9</v>
      </c>
      <c r="AO237" s="200">
        <f>Y237/'2007output'!$C235</f>
        <v>1.9800930673558992E-8</v>
      </c>
      <c r="AP237" s="200">
        <f>Z237/'2007output'!$C235</f>
        <v>1.0947531603471416E-9</v>
      </c>
      <c r="AQ237" s="200">
        <f>AA237/'2007output'!$C235</f>
        <v>4.950245982660816E-11</v>
      </c>
      <c r="AR237" s="200">
        <f>AB237/'2007output'!$C235</f>
        <v>0</v>
      </c>
      <c r="AS237" s="200">
        <f>AC237/'2007output'!$C235</f>
        <v>0</v>
      </c>
      <c r="AT237" s="200">
        <f>AD237/'2007output'!$C235</f>
        <v>0</v>
      </c>
      <c r="AU237" s="200">
        <f>AE237/'2007output'!$C235</f>
        <v>0</v>
      </c>
      <c r="AV237" s="200">
        <f>AF237/'2007output'!$C235</f>
        <v>0</v>
      </c>
      <c r="AW237" s="200">
        <f>AG237/'2007output'!$C235</f>
        <v>0</v>
      </c>
      <c r="AY237" s="370">
        <f>IFERROR(IF(SUMPRODUCT(US_CO2!C240:AX240/SUM(US_CO2!C240:AX240),US_CO2!C$6:AX$6)&gt;3.5,4,IF(SUMPRODUCT(US_CO2!C240:AX240/SUM(US_CO2!C240:AX240),US_CO2!C$6:AX$6)&gt;2.5,3,2)),"")</f>
        <v>4</v>
      </c>
      <c r="AZ237" s="370">
        <f>IFERROR(IF(SUMPRODUCT(US_CH4!C240:AC240/SUM(US_CH4!C240:AC240),US_CH4!C$6:AC$6)&gt;3.5,4,IF(SUMPRODUCT(US_CH4!C240:AC240/SUM(US_CH4!C240:AC240),US_CH4!C$6:AC$6)&gt;2.5,3,2)),"")</f>
        <v>4</v>
      </c>
      <c r="BA237" s="223">
        <f>IFERROR(IF(SUMPRODUCT(US_N2O!C240:AA240/SUM(US_N2O!C240:AA240),US_N2O!C$6:AA$6)&gt;3.5,4,IF(SUMPRODUCT(US_N2O!C240:AA240/SUM(US_N2O!C240:AA240),US_N2O!C$6:AA$6)&gt;2.5,3,2)),"")</f>
        <v>4</v>
      </c>
      <c r="BB237" s="223" t="str">
        <f>IFERROR(IF(SUMPRODUCT(US_Others!U242:V242/SUM(US_Others!U242:V242),US_Others!U$8:V$8)&gt;3.5,4,IF(SUMPRODUCT(US_Others!U242:V242/SUM(US_Others!U242:V242),US_Others!U$8:V$8)&gt;2.5,3,2)),"")</f>
        <v/>
      </c>
      <c r="BC237" s="223">
        <f>IFERROR(IF((US_Others!C242*US_Others!C$8/SUM(US_Others!C242,US_Others!H242,US_Others!N242)+ US_Others!H242*US_Others!H$8/SUM(US_Others!C242,US_Others!H242,US_Others!N242)+US_Others!N242*US_Others!N$8/SUM(US_Others!C242,US_Others!H242,US_Others!N242))&gt;3.5,4,IF((US_Others!C242*US_Others!C$8/SUM(US_Others!C242,US_Others!H242,US_Others!N242)+ US_Others!H242*US_Others!H$8/SUM(US_Others!C242,US_Others!H242,US_Others!N242)+US_Others!N242*US_Others!N$8/SUM(US_Others!C242,US_Others!H242,US_Others!N242))&gt;2.5,3,2)),"")</f>
        <v>4</v>
      </c>
      <c r="BD237" s="223">
        <f>IFERROR(IF((US_Others!D242*US_Others!D$8/SUM(US_Others!D242,US_Others!I242,US_Others!O242)+US_Others!I242*US_Others!I$8/SUM(US_Others!D242,US_Others!I242,US_Others!O242)+US_Others!O242*US_Others!O$8/SUM(US_Others!D242,US_Others!I242,US_Others!O242))&gt;3.5,4,IF((US_Others!D242*US_Others!D$8/SUM(US_Others!D242,US_Others!I242,US_Others!O242)+US_Others!I242*US_Others!I$8/SUM(US_Others!D242,US_Others!I242,US_Others!O242)+US_Others!O242*US_Others!O$8/SUM(US_Others!D242,US_Others!I242,US_Others!O242))&gt;2.5,3,2)),"")</f>
        <v>4</v>
      </c>
      <c r="BE237" s="223">
        <f>IFERROR(IF((US_Others!E242*US_Others!E$8/SUM(US_Others!E242,US_Others!J242,US_Others!P242,US_Others!W242)+US_Others!J242*US_Others!J$8/SUM(US_Others!E242,US_Others!J242,US_Others!P242,US_Others!W242)+US_Others!P242*US_Others!P$8/SUM(US_Others!E242,US_Others!J242,US_Others!P242,US_Others!W242)+US_Others!W242*US_Others!W$8/SUM(US_Others!E242,US_Others!J242,US_Others!P242,US_Others!W242))&gt;3.5,4,IF((US_Others!E242*US_Others!E$8/SUM(US_Others!E242,US_Others!J242,US_Others!P242,US_Others!W242)+US_Others!J242*US_Others!J$8/SUM(US_Others!E242,US_Others!J242,US_Others!P242,US_Others!W242)+US_Others!P242*US_Others!P$8/SUM(US_Others!E242,US_Others!J242,US_Others!P242,US_Others!W242)+US_Others!W242*US_Others!W$8/SUM(US_Others!E242,US_Others!J242,US_Others!P242,US_Others!W242))&gt;2.5,3,2)),"")</f>
        <v>4</v>
      </c>
      <c r="BF237" s="223">
        <f>IFERROR(IF((US_Others!F242*US_Others!F$8/SUM(US_Others!F242,US_Others!K242,US_Others!Q242)+US_Others!K242*US_Others!K$8/SUM(US_Others!F242,US_Others!K242,US_Others!Q242)+US_Others!Q242*US_Others!Q$8/SUM(US_Others!F242,US_Others!K242,US_Others!Q242))&gt;3.5,4,IF((US_Others!F242*US_Others!F$8/SUM(US_Others!F242,US_Others!K242,US_Others!Q242)+US_Others!K242*US_Others!K$8/SUM(US_Others!F242,US_Others!K242,US_Others!Q242)+US_Others!Q242*US_Others!Q$8/SUM(US_Others!F242,US_Others!K242,US_Others!Q242))&gt;2.5,3,2)),"")</f>
        <v>4</v>
      </c>
      <c r="BG237" s="223">
        <f>IFERROR(IF((US_Others!G242*US_Others!G$8/SUM(US_Others!G242,US_Others!L242,US_Others!R242)+US_Others!L242*US_Others!L$8/SUM(US_Others!G242,US_Others!L242,US_Others!R242)+US_Others!R242*US_Others!R$8/SUM(US_Others!G242,US_Others!L242,US_Others!R242))&gt;3.5,4,IF((US_Others!G242*US_Others!G$8/SUM(US_Others!G242,US_Others!L242,US_Others!R242)+US_Others!L242*US_Others!L$8/SUM(US_Others!G242,US_Others!L242,US_Others!R242)+US_Others!R242*US_Others!R$8/SUM(US_Others!G242,US_Others!L242,US_Others!R242))&gt;2.5,3,2)),"")</f>
        <v>4</v>
      </c>
      <c r="BH237" s="219" t="str">
        <f>IFERROR(IF((US_Others!Z242*US_Others!Z$8/SUM(US_Others!Z242,US_Others!AB242)+US_Others!AB242*US_Others!AB$8/SUM(US_Others!Z242,US_Others!AB242))&gt;3.5,4,IF((US_Others!Z242*US_Others!Z$8/SUM(US_Others!Z242,US_Others!AB242)+US_Others!AB242*US_Others!AB$8/SUM(US_Others!Z242,US_Others!AB242))&gt;2.5,3,2)),"")</f>
        <v/>
      </c>
      <c r="BI237" s="219" t="str">
        <f>IFERROR(IF((US_Others!AA242*US_Others!AA$8/SUM(US_Others!AA242,US_Others!AC242)+US_Others!AC242*US_Others!AC$8/SUM(US_Others!AA242,US_Others!AC242))&gt;3.5,4,IF((US_Others!AA242*US_Others!AA$8/SUM(US_Others!AA242,US_Others!AC242)+US_Others!AC242*US_Others!AC$8/SUM(US_Others!AA242,US_Others!AC242))&gt;2.5,3,2)),"")</f>
        <v/>
      </c>
      <c r="BJ237" s="219" t="str">
        <f>IFERROR(US_Others!AD242*US_Others!AD$8/US_Others!AD242,"")</f>
        <v/>
      </c>
      <c r="BK237" s="74" t="str">
        <f>IFERROR(US_Others!AE242*US_Others!AE$8/US_Others!AE242,"")</f>
        <v/>
      </c>
      <c r="BL237" s="219" t="str">
        <f>IFERROR(IF(SUMPRODUCT(US_Others!AG242:AI242/SUM(US_Others!AG242:AI242),US_Others!AG$8:AI$8)&gt;3.5,4,IF(SUMPRODUCT(US_Others!AG242:AI242/SUM(US_Others!AG242:AI242),US_Others!AG$8:AI$8)&gt;2.5,3,2)),"")</f>
        <v/>
      </c>
      <c r="BM237" s="219" t="str">
        <f>IFERROR(US_Others!AL242*US_Others!AL$8/US_Others!AL242,"")</f>
        <v/>
      </c>
    </row>
    <row r="238" spans="1:65">
      <c r="A238" s="200" t="s">
        <v>377</v>
      </c>
      <c r="B238" s="332">
        <v>322130</v>
      </c>
      <c r="C238" s="333">
        <f>SUM(US_CO2!C241:AX241)</f>
        <v>14.839500158601513</v>
      </c>
      <c r="D238" s="333">
        <f>SUM(US_CH4!C241:AC241)</f>
        <v>2.1248785049823686E-2</v>
      </c>
      <c r="E238" s="333">
        <f>SUM(US_N2O!C241:AA241)</f>
        <v>3.3944181400545753E-2</v>
      </c>
      <c r="F238" s="332">
        <f>US_Others!V243+US_Others!U243</f>
        <v>0</v>
      </c>
      <c r="G238" s="332">
        <f>US_Others!C243+US_Others!H243+US_Others!N243</f>
        <v>9.3651649393877155E-6</v>
      </c>
      <c r="H238" s="332">
        <f>US_Others!D243+US_Others!I243+US_Others!O243</f>
        <v>1.5358870500595855E-4</v>
      </c>
      <c r="I238" s="332">
        <f>US_Others!E243+US_Others!J243+US_Others!P243+US_Others!W243</f>
        <v>7.0987950240558888E-4</v>
      </c>
      <c r="J238" s="332">
        <f>US_Others!F243+US_Others!K243+US_Others!Q243</f>
        <v>1.2268366070597908E-4</v>
      </c>
      <c r="K238" s="332">
        <f>US_Others!G243+US_Others!L243+US_Others!R243</f>
        <v>1.2174714421204033E-5</v>
      </c>
      <c r="L238" s="332">
        <f>US_Others!Z243+US_Others!AB243</f>
        <v>0</v>
      </c>
      <c r="M238" s="332">
        <f>US_Others!AA243+US_Others!AC243</f>
        <v>0</v>
      </c>
      <c r="N238" s="332">
        <f>US_Others!AD243</f>
        <v>0</v>
      </c>
      <c r="O238" s="332">
        <f>US_Others!AE243</f>
        <v>0</v>
      </c>
      <c r="P238" s="332">
        <f>SUM(US_Others!AG243:AI243)</f>
        <v>0</v>
      </c>
      <c r="Q238" s="332">
        <f>US_Others!AL243</f>
        <v>0</v>
      </c>
      <c r="R238" s="332"/>
      <c r="S238" s="334">
        <f t="shared" si="3"/>
        <v>14839.500158601513</v>
      </c>
      <c r="T238" s="334">
        <f>D238*1000/Spec!I$6</f>
        <v>0.84995140199294739</v>
      </c>
      <c r="U238" s="334">
        <f>E238*1000/Spec!I$7</f>
        <v>0.11390664899511997</v>
      </c>
      <c r="V238" s="334">
        <f>F238*1000/Spec!I$8</f>
        <v>0</v>
      </c>
      <c r="W238" s="334">
        <f>G238*1000/Spec!I$9</f>
        <v>1.3874318428722541E-5</v>
      </c>
      <c r="X238" s="334">
        <f>H238*1000/Spec!I$10</f>
        <v>4.3882487144559586E-5</v>
      </c>
      <c r="Y238" s="334">
        <f>I238*1000/Spec!I$11</f>
        <v>4.9641923245146075E-4</v>
      </c>
      <c r="Z238" s="334">
        <f>J238*1000/Spec!I$12</f>
        <v>2.7446009106483015E-5</v>
      </c>
      <c r="AA238" s="334">
        <f>K238*1000/Spec!I$15</f>
        <v>1.2410514190829799E-6</v>
      </c>
      <c r="AB238" s="334">
        <f>L238*1000/Spec!I$17</f>
        <v>0</v>
      </c>
      <c r="AC238" s="334">
        <f>M238*1000/Spec!I$18</f>
        <v>0</v>
      </c>
      <c r="AD238" s="335">
        <f>N238*1000/Spec!I$25</f>
        <v>0</v>
      </c>
      <c r="AE238" s="335">
        <f>O238*1000/Spec!I$26</f>
        <v>0</v>
      </c>
      <c r="AF238" s="334">
        <f>P238*1000/Spec!I$21</f>
        <v>0</v>
      </c>
      <c r="AG238" s="334">
        <f>Q238*1000/Spec!I$22</f>
        <v>0</v>
      </c>
      <c r="AI238" s="200">
        <f>S238/'2007output'!$C236</f>
        <v>0.58496925885373352</v>
      </c>
      <c r="AJ238" s="337">
        <v>3.4636901095906618E-3</v>
      </c>
      <c r="AK238" s="337">
        <v>4.0078560605868718E-5</v>
      </c>
      <c r="AL238" s="200">
        <f>V238/'2007output'!$C236</f>
        <v>0</v>
      </c>
      <c r="AM238" s="200">
        <f>W238/'2007output'!$C236</f>
        <v>5.469220446516297E-10</v>
      </c>
      <c r="AN238" s="200">
        <f>X238/'2007output'!$C236</f>
        <v>1.7298362955124403E-9</v>
      </c>
      <c r="AO238" s="200">
        <f>Y238/'2007output'!$C236</f>
        <v>1.9568717772447994E-8</v>
      </c>
      <c r="AP238" s="200">
        <f>Z238/'2007output'!$C236</f>
        <v>1.0819145816179051E-9</v>
      </c>
      <c r="AQ238" s="200">
        <f>AA238/'2007output'!$C236</f>
        <v>4.8921926012416425E-11</v>
      </c>
      <c r="AR238" s="200">
        <f>AB238/'2007output'!$C236</f>
        <v>0</v>
      </c>
      <c r="AS238" s="200">
        <f>AC238/'2007output'!$C236</f>
        <v>0</v>
      </c>
      <c r="AT238" s="200">
        <f>AD238/'2007output'!$C236</f>
        <v>0</v>
      </c>
      <c r="AU238" s="200">
        <f>AE238/'2007output'!$C236</f>
        <v>0</v>
      </c>
      <c r="AV238" s="200">
        <f>AF238/'2007output'!$C236</f>
        <v>0</v>
      </c>
      <c r="AW238" s="200">
        <f>AG238/'2007output'!$C236</f>
        <v>0</v>
      </c>
      <c r="AY238" s="370">
        <f>IFERROR(IF(SUMPRODUCT(US_CO2!C241:AX241/SUM(US_CO2!C241:AX241),US_CO2!C$6:AX$6)&gt;3.5,4,IF(SUMPRODUCT(US_CO2!C241:AX241/SUM(US_CO2!C241:AX241),US_CO2!C$6:AX$6)&gt;2.5,3,2)),"")</f>
        <v>4</v>
      </c>
      <c r="AZ238" s="370">
        <f>IFERROR(IF(SUMPRODUCT(US_CH4!C241:AC241/SUM(US_CH4!C241:AC241),US_CH4!C$6:AC$6)&gt;3.5,4,IF(SUMPRODUCT(US_CH4!C241:AC241/SUM(US_CH4!C241:AC241),US_CH4!C$6:AC$6)&gt;2.5,3,2)),"")</f>
        <v>4</v>
      </c>
      <c r="BA238" s="223">
        <f>IFERROR(IF(SUMPRODUCT(US_N2O!C241:AA241/SUM(US_N2O!C241:AA241),US_N2O!C$6:AA$6)&gt;3.5,4,IF(SUMPRODUCT(US_N2O!C241:AA241/SUM(US_N2O!C241:AA241),US_N2O!C$6:AA$6)&gt;2.5,3,2)),"")</f>
        <v>4</v>
      </c>
      <c r="BB238" s="223" t="str">
        <f>IFERROR(IF(SUMPRODUCT(US_Others!U243:V243/SUM(US_Others!U243:V243),US_Others!U$8:V$8)&gt;3.5,4,IF(SUMPRODUCT(US_Others!U243:V243/SUM(US_Others!U243:V243),US_Others!U$8:V$8)&gt;2.5,3,2)),"")</f>
        <v/>
      </c>
      <c r="BC238" s="223">
        <f>IFERROR(IF((US_Others!C243*US_Others!C$8/SUM(US_Others!C243,US_Others!H243,US_Others!N243)+ US_Others!H243*US_Others!H$8/SUM(US_Others!C243,US_Others!H243,US_Others!N243)+US_Others!N243*US_Others!N$8/SUM(US_Others!C243,US_Others!H243,US_Others!N243))&gt;3.5,4,IF((US_Others!C243*US_Others!C$8/SUM(US_Others!C243,US_Others!H243,US_Others!N243)+ US_Others!H243*US_Others!H$8/SUM(US_Others!C243,US_Others!H243,US_Others!N243)+US_Others!N243*US_Others!N$8/SUM(US_Others!C243,US_Others!H243,US_Others!N243))&gt;2.5,3,2)),"")</f>
        <v>4</v>
      </c>
      <c r="BD238" s="223">
        <f>IFERROR(IF((US_Others!D243*US_Others!D$8/SUM(US_Others!D243,US_Others!I243,US_Others!O243)+US_Others!I243*US_Others!I$8/SUM(US_Others!D243,US_Others!I243,US_Others!O243)+US_Others!O243*US_Others!O$8/SUM(US_Others!D243,US_Others!I243,US_Others!O243))&gt;3.5,4,IF((US_Others!D243*US_Others!D$8/SUM(US_Others!D243,US_Others!I243,US_Others!O243)+US_Others!I243*US_Others!I$8/SUM(US_Others!D243,US_Others!I243,US_Others!O243)+US_Others!O243*US_Others!O$8/SUM(US_Others!D243,US_Others!I243,US_Others!O243))&gt;2.5,3,2)),"")</f>
        <v>4</v>
      </c>
      <c r="BE238" s="223">
        <f>IFERROR(IF((US_Others!E243*US_Others!E$8/SUM(US_Others!E243,US_Others!J243,US_Others!P243,US_Others!W243)+US_Others!J243*US_Others!J$8/SUM(US_Others!E243,US_Others!J243,US_Others!P243,US_Others!W243)+US_Others!P243*US_Others!P$8/SUM(US_Others!E243,US_Others!J243,US_Others!P243,US_Others!W243)+US_Others!W243*US_Others!W$8/SUM(US_Others!E243,US_Others!J243,US_Others!P243,US_Others!W243))&gt;3.5,4,IF((US_Others!E243*US_Others!E$8/SUM(US_Others!E243,US_Others!J243,US_Others!P243,US_Others!W243)+US_Others!J243*US_Others!J$8/SUM(US_Others!E243,US_Others!J243,US_Others!P243,US_Others!W243)+US_Others!P243*US_Others!P$8/SUM(US_Others!E243,US_Others!J243,US_Others!P243,US_Others!W243)+US_Others!W243*US_Others!W$8/SUM(US_Others!E243,US_Others!J243,US_Others!P243,US_Others!W243))&gt;2.5,3,2)),"")</f>
        <v>4</v>
      </c>
      <c r="BF238" s="223">
        <f>IFERROR(IF((US_Others!F243*US_Others!F$8/SUM(US_Others!F243,US_Others!K243,US_Others!Q243)+US_Others!K243*US_Others!K$8/SUM(US_Others!F243,US_Others!K243,US_Others!Q243)+US_Others!Q243*US_Others!Q$8/SUM(US_Others!F243,US_Others!K243,US_Others!Q243))&gt;3.5,4,IF((US_Others!F243*US_Others!F$8/SUM(US_Others!F243,US_Others!K243,US_Others!Q243)+US_Others!K243*US_Others!K$8/SUM(US_Others!F243,US_Others!K243,US_Others!Q243)+US_Others!Q243*US_Others!Q$8/SUM(US_Others!F243,US_Others!K243,US_Others!Q243))&gt;2.5,3,2)),"")</f>
        <v>4</v>
      </c>
      <c r="BG238" s="223">
        <f>IFERROR(IF((US_Others!G243*US_Others!G$8/SUM(US_Others!G243,US_Others!L243,US_Others!R243)+US_Others!L243*US_Others!L$8/SUM(US_Others!G243,US_Others!L243,US_Others!R243)+US_Others!R243*US_Others!R$8/SUM(US_Others!G243,US_Others!L243,US_Others!R243))&gt;3.5,4,IF((US_Others!G243*US_Others!G$8/SUM(US_Others!G243,US_Others!L243,US_Others!R243)+US_Others!L243*US_Others!L$8/SUM(US_Others!G243,US_Others!L243,US_Others!R243)+US_Others!R243*US_Others!R$8/SUM(US_Others!G243,US_Others!L243,US_Others!R243))&gt;2.5,3,2)),"")</f>
        <v>4</v>
      </c>
      <c r="BH238" s="219" t="str">
        <f>IFERROR(IF((US_Others!Z243*US_Others!Z$8/SUM(US_Others!Z243,US_Others!AB243)+US_Others!AB243*US_Others!AB$8/SUM(US_Others!Z243,US_Others!AB243))&gt;3.5,4,IF((US_Others!Z243*US_Others!Z$8/SUM(US_Others!Z243,US_Others!AB243)+US_Others!AB243*US_Others!AB$8/SUM(US_Others!Z243,US_Others!AB243))&gt;2.5,3,2)),"")</f>
        <v/>
      </c>
      <c r="BI238" s="219" t="str">
        <f>IFERROR(IF((US_Others!AA243*US_Others!AA$8/SUM(US_Others!AA243,US_Others!AC243)+US_Others!AC243*US_Others!AC$8/SUM(US_Others!AA243,US_Others!AC243))&gt;3.5,4,IF((US_Others!AA243*US_Others!AA$8/SUM(US_Others!AA243,US_Others!AC243)+US_Others!AC243*US_Others!AC$8/SUM(US_Others!AA243,US_Others!AC243))&gt;2.5,3,2)),"")</f>
        <v/>
      </c>
      <c r="BJ238" s="219" t="str">
        <f>IFERROR(US_Others!AD243*US_Others!AD$8/US_Others!AD243,"")</f>
        <v/>
      </c>
      <c r="BK238" s="74" t="str">
        <f>IFERROR(US_Others!AE243*US_Others!AE$8/US_Others!AE243,"")</f>
        <v/>
      </c>
      <c r="BL238" s="219" t="str">
        <f>IFERROR(IF(SUMPRODUCT(US_Others!AG243:AI243/SUM(US_Others!AG243:AI243),US_Others!AG$8:AI$8)&gt;3.5,4,IF(SUMPRODUCT(US_Others!AG243:AI243/SUM(US_Others!AG243:AI243),US_Others!AG$8:AI$8)&gt;2.5,3,2)),"")</f>
        <v/>
      </c>
      <c r="BM238" s="219" t="str">
        <f>IFERROR(US_Others!AL243*US_Others!AL$8/US_Others!AL243,"")</f>
        <v/>
      </c>
    </row>
    <row r="239" spans="1:65">
      <c r="A239" s="200" t="s">
        <v>378</v>
      </c>
      <c r="B239" s="332">
        <v>322210</v>
      </c>
      <c r="C239" s="333">
        <f>SUM(US_CO2!C242:AX242)</f>
        <v>4.2441864602734904</v>
      </c>
      <c r="D239" s="333">
        <f>SUM(US_CH4!C242:AC242)</f>
        <v>2.6109200882798115E-3</v>
      </c>
      <c r="E239" s="333">
        <f>SUM(US_N2O!C242:AA242)</f>
        <v>3.8929481086586409E-3</v>
      </c>
      <c r="F239" s="332">
        <f>US_Others!V244+US_Others!U244</f>
        <v>0</v>
      </c>
      <c r="G239" s="332">
        <f>US_Others!C244+US_Others!H244+US_Others!N244</f>
        <v>8.6281090816329117E-5</v>
      </c>
      <c r="H239" s="332">
        <f>US_Others!D244+US_Others!I244+US_Others!O244</f>
        <v>1.4150098893877976E-3</v>
      </c>
      <c r="I239" s="332">
        <f>US_Others!E244+US_Others!J244+US_Others!P244+US_Others!W244</f>
        <v>6.5401066838777456E-3</v>
      </c>
      <c r="J239" s="332">
        <f>US_Others!F244+US_Others!K244+US_Others!Q244</f>
        <v>1.1302822896939115E-3</v>
      </c>
      <c r="K239" s="332">
        <f>US_Others!G244+US_Others!L244+US_Others!R244</f>
        <v>1.1216541806122787E-4</v>
      </c>
      <c r="L239" s="332">
        <f>US_Others!Z244+US_Others!AB244</f>
        <v>0</v>
      </c>
      <c r="M239" s="332">
        <f>US_Others!AA244+US_Others!AC244</f>
        <v>0</v>
      </c>
      <c r="N239" s="332">
        <f>US_Others!AD244</f>
        <v>0</v>
      </c>
      <c r="O239" s="332">
        <f>US_Others!AE244</f>
        <v>0</v>
      </c>
      <c r="P239" s="332">
        <f>SUM(US_Others!AG244:AI244)</f>
        <v>0</v>
      </c>
      <c r="Q239" s="332">
        <f>US_Others!AL244</f>
        <v>0</v>
      </c>
      <c r="R239" s="332"/>
      <c r="S239" s="334">
        <f t="shared" si="3"/>
        <v>4244.1864602734904</v>
      </c>
      <c r="T239" s="334">
        <f>D239*1000/Spec!I$6</f>
        <v>0.10443680353119246</v>
      </c>
      <c r="U239" s="334">
        <f>E239*1000/Spec!I$7</f>
        <v>1.3063584257243761E-2</v>
      </c>
      <c r="V239" s="334">
        <f>F239*1000/Spec!I$8</f>
        <v>0</v>
      </c>
      <c r="W239" s="334">
        <f>G239*1000/Spec!I$9</f>
        <v>1.2782383824641352E-4</v>
      </c>
      <c r="X239" s="334">
        <f>H239*1000/Spec!I$10</f>
        <v>4.0428853982508501E-4</v>
      </c>
      <c r="Y239" s="334">
        <f>I239*1000/Spec!I$11</f>
        <v>4.5735011775368851E-3</v>
      </c>
      <c r="Z239" s="334">
        <f>J239*1000/Spec!I$12</f>
        <v>2.5285957263845898E-4</v>
      </c>
      <c r="AA239" s="334">
        <f>K239*1000/Spec!I$15</f>
        <v>1.1433783696353503E-5</v>
      </c>
      <c r="AB239" s="334">
        <f>L239*1000/Spec!I$17</f>
        <v>0</v>
      </c>
      <c r="AC239" s="334">
        <f>M239*1000/Spec!I$18</f>
        <v>0</v>
      </c>
      <c r="AD239" s="335">
        <f>N239*1000/Spec!I$25</f>
        <v>0</v>
      </c>
      <c r="AE239" s="335">
        <f>O239*1000/Spec!I$26</f>
        <v>0</v>
      </c>
      <c r="AF239" s="334">
        <f>P239*1000/Spec!I$21</f>
        <v>0</v>
      </c>
      <c r="AG239" s="334">
        <f>Q239*1000/Spec!I$22</f>
        <v>0</v>
      </c>
      <c r="AI239" s="200">
        <f>S239/'2007output'!$C237</f>
        <v>8.5939060872990122E-2</v>
      </c>
      <c r="AJ239" s="200">
        <f>T239/'2007output'!$C237</f>
        <v>2.1147046436478445E-6</v>
      </c>
      <c r="AK239" s="200">
        <f>U239/'2007output'!$C237</f>
        <v>2.6451999062980929E-7</v>
      </c>
      <c r="AL239" s="200">
        <f>V239/'2007output'!$C237</f>
        <v>0</v>
      </c>
      <c r="AM239" s="200">
        <f>W239/'2007output'!$C237</f>
        <v>2.5882606051596306E-9</v>
      </c>
      <c r="AN239" s="200">
        <f>X239/'2007output'!$C237</f>
        <v>8.1862985426048876E-9</v>
      </c>
      <c r="AO239" s="200">
        <f>Y239/'2007output'!$C237</f>
        <v>9.2607240463631094E-8</v>
      </c>
      <c r="AP239" s="200">
        <f>Z239/'2007output'!$C237</f>
        <v>5.1200658615490014E-9</v>
      </c>
      <c r="AQ239" s="200">
        <f>AA239/'2007output'!$C237</f>
        <v>2.3151872385602201E-10</v>
      </c>
      <c r="AR239" s="200">
        <f>AB239/'2007output'!$C237</f>
        <v>0</v>
      </c>
      <c r="AS239" s="200">
        <f>AC239/'2007output'!$C237</f>
        <v>0</v>
      </c>
      <c r="AT239" s="200">
        <f>AD239/'2007output'!$C237</f>
        <v>0</v>
      </c>
      <c r="AU239" s="200">
        <f>AE239/'2007output'!$C237</f>
        <v>0</v>
      </c>
      <c r="AV239" s="200">
        <f>AF239/'2007output'!$C237</f>
        <v>0</v>
      </c>
      <c r="AW239" s="200">
        <f>AG239/'2007output'!$C237</f>
        <v>0</v>
      </c>
      <c r="AY239" s="370">
        <f>IFERROR(IF(SUMPRODUCT(US_CO2!C242:AX242/SUM(US_CO2!C242:AX242),US_CO2!C$6:AX$6)&gt;3.5,4,IF(SUMPRODUCT(US_CO2!C242:AX242/SUM(US_CO2!C242:AX242),US_CO2!C$6:AX$6)&gt;2.5,3,2)),"")</f>
        <v>4</v>
      </c>
      <c r="AZ239" s="370">
        <f>IFERROR(IF(SUMPRODUCT(US_CH4!C242:AC242/SUM(US_CH4!C242:AC242),US_CH4!C$6:AC$6)&gt;3.5,4,IF(SUMPRODUCT(US_CH4!C242:AC242/SUM(US_CH4!C242:AC242),US_CH4!C$6:AC$6)&gt;2.5,3,2)),"")</f>
        <v>4</v>
      </c>
      <c r="BA239" s="223">
        <f>IFERROR(IF(SUMPRODUCT(US_N2O!C242:AA242/SUM(US_N2O!C242:AA242),US_N2O!C$6:AA$6)&gt;3.5,4,IF(SUMPRODUCT(US_N2O!C242:AA242/SUM(US_N2O!C242:AA242),US_N2O!C$6:AA$6)&gt;2.5,3,2)),"")</f>
        <v>4</v>
      </c>
      <c r="BB239" s="223" t="str">
        <f>IFERROR(IF(SUMPRODUCT(US_Others!U244:V244/SUM(US_Others!U244:V244),US_Others!U$8:V$8)&gt;3.5,4,IF(SUMPRODUCT(US_Others!U244:V244/SUM(US_Others!U244:V244),US_Others!U$8:V$8)&gt;2.5,3,2)),"")</f>
        <v/>
      </c>
      <c r="BC239" s="223">
        <f>IFERROR(IF((US_Others!C244*US_Others!C$8/SUM(US_Others!C244,US_Others!H244,US_Others!N244)+ US_Others!H244*US_Others!H$8/SUM(US_Others!C244,US_Others!H244,US_Others!N244)+US_Others!N244*US_Others!N$8/SUM(US_Others!C244,US_Others!H244,US_Others!N244))&gt;3.5,4,IF((US_Others!C244*US_Others!C$8/SUM(US_Others!C244,US_Others!H244,US_Others!N244)+ US_Others!H244*US_Others!H$8/SUM(US_Others!C244,US_Others!H244,US_Others!N244)+US_Others!N244*US_Others!N$8/SUM(US_Others!C244,US_Others!H244,US_Others!N244))&gt;2.5,3,2)),"")</f>
        <v>4</v>
      </c>
      <c r="BD239" s="223">
        <f>IFERROR(IF((US_Others!D244*US_Others!D$8/SUM(US_Others!D244,US_Others!I244,US_Others!O244)+US_Others!I244*US_Others!I$8/SUM(US_Others!D244,US_Others!I244,US_Others!O244)+US_Others!O244*US_Others!O$8/SUM(US_Others!D244,US_Others!I244,US_Others!O244))&gt;3.5,4,IF((US_Others!D244*US_Others!D$8/SUM(US_Others!D244,US_Others!I244,US_Others!O244)+US_Others!I244*US_Others!I$8/SUM(US_Others!D244,US_Others!I244,US_Others!O244)+US_Others!O244*US_Others!O$8/SUM(US_Others!D244,US_Others!I244,US_Others!O244))&gt;2.5,3,2)),"")</f>
        <v>4</v>
      </c>
      <c r="BE239" s="223">
        <f>IFERROR(IF((US_Others!E244*US_Others!E$8/SUM(US_Others!E244,US_Others!J244,US_Others!P244,US_Others!W244)+US_Others!J244*US_Others!J$8/SUM(US_Others!E244,US_Others!J244,US_Others!P244,US_Others!W244)+US_Others!P244*US_Others!P$8/SUM(US_Others!E244,US_Others!J244,US_Others!P244,US_Others!W244)+US_Others!W244*US_Others!W$8/SUM(US_Others!E244,US_Others!J244,US_Others!P244,US_Others!W244))&gt;3.5,4,IF((US_Others!E244*US_Others!E$8/SUM(US_Others!E244,US_Others!J244,US_Others!P244,US_Others!W244)+US_Others!J244*US_Others!J$8/SUM(US_Others!E244,US_Others!J244,US_Others!P244,US_Others!W244)+US_Others!P244*US_Others!P$8/SUM(US_Others!E244,US_Others!J244,US_Others!P244,US_Others!W244)+US_Others!W244*US_Others!W$8/SUM(US_Others!E244,US_Others!J244,US_Others!P244,US_Others!W244))&gt;2.5,3,2)),"")</f>
        <v>4</v>
      </c>
      <c r="BF239" s="223">
        <f>IFERROR(IF((US_Others!F244*US_Others!F$8/SUM(US_Others!F244,US_Others!K244,US_Others!Q244)+US_Others!K244*US_Others!K$8/SUM(US_Others!F244,US_Others!K244,US_Others!Q244)+US_Others!Q244*US_Others!Q$8/SUM(US_Others!F244,US_Others!K244,US_Others!Q244))&gt;3.5,4,IF((US_Others!F244*US_Others!F$8/SUM(US_Others!F244,US_Others!K244,US_Others!Q244)+US_Others!K244*US_Others!K$8/SUM(US_Others!F244,US_Others!K244,US_Others!Q244)+US_Others!Q244*US_Others!Q$8/SUM(US_Others!F244,US_Others!K244,US_Others!Q244))&gt;2.5,3,2)),"")</f>
        <v>4</v>
      </c>
      <c r="BG239" s="223">
        <f>IFERROR(IF((US_Others!G244*US_Others!G$8/SUM(US_Others!G244,US_Others!L244,US_Others!R244)+US_Others!L244*US_Others!L$8/SUM(US_Others!G244,US_Others!L244,US_Others!R244)+US_Others!R244*US_Others!R$8/SUM(US_Others!G244,US_Others!L244,US_Others!R244))&gt;3.5,4,IF((US_Others!G244*US_Others!G$8/SUM(US_Others!G244,US_Others!L244,US_Others!R244)+US_Others!L244*US_Others!L$8/SUM(US_Others!G244,US_Others!L244,US_Others!R244)+US_Others!R244*US_Others!R$8/SUM(US_Others!G244,US_Others!L244,US_Others!R244))&gt;2.5,3,2)),"")</f>
        <v>4</v>
      </c>
      <c r="BH239" s="219" t="str">
        <f>IFERROR(IF((US_Others!Z244*US_Others!Z$8/SUM(US_Others!Z244,US_Others!AB244)+US_Others!AB244*US_Others!AB$8/SUM(US_Others!Z244,US_Others!AB244))&gt;3.5,4,IF((US_Others!Z244*US_Others!Z$8/SUM(US_Others!Z244,US_Others!AB244)+US_Others!AB244*US_Others!AB$8/SUM(US_Others!Z244,US_Others!AB244))&gt;2.5,3,2)),"")</f>
        <v/>
      </c>
      <c r="BI239" s="219" t="str">
        <f>IFERROR(IF((US_Others!AA244*US_Others!AA$8/SUM(US_Others!AA244,US_Others!AC244)+US_Others!AC244*US_Others!AC$8/SUM(US_Others!AA244,US_Others!AC244))&gt;3.5,4,IF((US_Others!AA244*US_Others!AA$8/SUM(US_Others!AA244,US_Others!AC244)+US_Others!AC244*US_Others!AC$8/SUM(US_Others!AA244,US_Others!AC244))&gt;2.5,3,2)),"")</f>
        <v/>
      </c>
      <c r="BJ239" s="219" t="str">
        <f>IFERROR(US_Others!AD244*US_Others!AD$8/US_Others!AD244,"")</f>
        <v/>
      </c>
      <c r="BK239" s="74" t="str">
        <f>IFERROR(US_Others!AE244*US_Others!AE$8/US_Others!AE244,"")</f>
        <v/>
      </c>
      <c r="BL239" s="219" t="str">
        <f>IFERROR(IF(SUMPRODUCT(US_Others!AG244:AI244/SUM(US_Others!AG244:AI244),US_Others!AG$8:AI$8)&gt;3.5,4,IF(SUMPRODUCT(US_Others!AG244:AI244/SUM(US_Others!AG244:AI244),US_Others!AG$8:AI$8)&gt;2.5,3,2)),"")</f>
        <v/>
      </c>
      <c r="BM239" s="219" t="str">
        <f>IFERROR(US_Others!AL244*US_Others!AL$8/US_Others!AL244,"")</f>
        <v/>
      </c>
    </row>
    <row r="240" spans="1:65">
      <c r="A240" s="200" t="s">
        <v>379</v>
      </c>
      <c r="B240" s="332">
        <v>322220</v>
      </c>
      <c r="C240" s="333">
        <f>SUM(US_CO2!C243:AX243)</f>
        <v>2.5350652279808941</v>
      </c>
      <c r="D240" s="333">
        <f>SUM(US_CH4!C243:AC243)</f>
        <v>1.3541068709300831E-3</v>
      </c>
      <c r="E240" s="333">
        <f>SUM(US_N2O!C243:AA243)</f>
        <v>1.568800558553332E-3</v>
      </c>
      <c r="F240" s="332">
        <f>US_Others!V245+US_Others!U245</f>
        <v>0</v>
      </c>
      <c r="G240" s="332">
        <f>US_Others!C245+US_Others!H245+US_Others!N245</f>
        <v>0</v>
      </c>
      <c r="H240" s="332">
        <f>US_Others!D245+US_Others!I245+US_Others!O245</f>
        <v>0</v>
      </c>
      <c r="I240" s="332">
        <f>US_Others!E245+US_Others!J245+US_Others!P245+US_Others!W245</f>
        <v>0</v>
      </c>
      <c r="J240" s="332">
        <f>US_Others!F245+US_Others!K245+US_Others!Q245</f>
        <v>0</v>
      </c>
      <c r="K240" s="332">
        <f>US_Others!G245+US_Others!L245+US_Others!R245</f>
        <v>0</v>
      </c>
      <c r="L240" s="332">
        <f>US_Others!Z245+US_Others!AB245</f>
        <v>0</v>
      </c>
      <c r="M240" s="332">
        <f>US_Others!AA245+US_Others!AC245</f>
        <v>0</v>
      </c>
      <c r="N240" s="332">
        <f>US_Others!AD245</f>
        <v>0</v>
      </c>
      <c r="O240" s="332">
        <f>US_Others!AE245</f>
        <v>0</v>
      </c>
      <c r="P240" s="332">
        <f>SUM(US_Others!AG245:AI245)</f>
        <v>0</v>
      </c>
      <c r="Q240" s="332">
        <f>US_Others!AL245</f>
        <v>0</v>
      </c>
      <c r="R240" s="332"/>
      <c r="S240" s="334">
        <f t="shared" si="3"/>
        <v>2535.0652279808942</v>
      </c>
      <c r="T240" s="334">
        <f>D240*1000/Spec!I$6</f>
        <v>5.4164274837203326E-2</v>
      </c>
      <c r="U240" s="334">
        <f>E240*1000/Spec!I$7</f>
        <v>5.2644314045413821E-3</v>
      </c>
      <c r="V240" s="334">
        <f>F240*1000/Spec!I$8</f>
        <v>0</v>
      </c>
      <c r="W240" s="334">
        <f>G240*1000/Spec!I$9</f>
        <v>0</v>
      </c>
      <c r="X240" s="334">
        <f>H240*1000/Spec!I$10</f>
        <v>0</v>
      </c>
      <c r="Y240" s="334">
        <f>I240*1000/Spec!I$11</f>
        <v>0</v>
      </c>
      <c r="Z240" s="334">
        <f>J240*1000/Spec!I$12</f>
        <v>0</v>
      </c>
      <c r="AA240" s="334">
        <f>K240*1000/Spec!I$15</f>
        <v>0</v>
      </c>
      <c r="AB240" s="334">
        <f>L240*1000/Spec!I$17</f>
        <v>0</v>
      </c>
      <c r="AC240" s="334">
        <f>M240*1000/Spec!I$18</f>
        <v>0</v>
      </c>
      <c r="AD240" s="335">
        <f>N240*1000/Spec!I$25</f>
        <v>0</v>
      </c>
      <c r="AE240" s="335">
        <f>O240*1000/Spec!I$26</f>
        <v>0</v>
      </c>
      <c r="AF240" s="334">
        <f>P240*1000/Spec!I$21</f>
        <v>0</v>
      </c>
      <c r="AG240" s="334">
        <f>Q240*1000/Spec!I$22</f>
        <v>0</v>
      </c>
      <c r="AI240" s="200">
        <f>S240/'2007output'!$C238</f>
        <v>0.11924107375262907</v>
      </c>
      <c r="AJ240" s="200">
        <f>T240/'2007output'!$C238</f>
        <v>2.5477081296897143E-6</v>
      </c>
      <c r="AK240" s="200">
        <f>U240/'2007output'!$C238</f>
        <v>2.4762142072160781E-7</v>
      </c>
      <c r="AL240" s="200">
        <f>V240/'2007output'!$C238</f>
        <v>0</v>
      </c>
      <c r="AM240" s="200">
        <f>W240/'2007output'!$C238</f>
        <v>0</v>
      </c>
      <c r="AN240" s="200">
        <f>X240/'2007output'!$C238</f>
        <v>0</v>
      </c>
      <c r="AO240" s="200">
        <f>Y240/'2007output'!$C238</f>
        <v>0</v>
      </c>
      <c r="AP240" s="200">
        <f>Z240/'2007output'!$C238</f>
        <v>0</v>
      </c>
      <c r="AQ240" s="200">
        <f>AA240/'2007output'!$C238</f>
        <v>0</v>
      </c>
      <c r="AR240" s="200">
        <f>AB240/'2007output'!$C238</f>
        <v>0</v>
      </c>
      <c r="AS240" s="200">
        <f>AC240/'2007output'!$C238</f>
        <v>0</v>
      </c>
      <c r="AT240" s="200">
        <f>AD240/'2007output'!$C238</f>
        <v>0</v>
      </c>
      <c r="AU240" s="200">
        <f>AE240/'2007output'!$C238</f>
        <v>0</v>
      </c>
      <c r="AV240" s="200">
        <f>AF240/'2007output'!$C238</f>
        <v>0</v>
      </c>
      <c r="AW240" s="200">
        <f>AG240/'2007output'!$C238</f>
        <v>0</v>
      </c>
      <c r="AY240" s="370">
        <f>IFERROR(IF(SUMPRODUCT(US_CO2!C243:AX243/SUM(US_CO2!C243:AX243),US_CO2!C$6:AX$6)&gt;3.5,4,IF(SUMPRODUCT(US_CO2!C243:AX243/SUM(US_CO2!C243:AX243),US_CO2!C$6:AX$6)&gt;2.5,3,2)),"")</f>
        <v>4</v>
      </c>
      <c r="AZ240" s="370">
        <f>IFERROR(IF(SUMPRODUCT(US_CH4!C243:AC243/SUM(US_CH4!C243:AC243),US_CH4!C$6:AC$6)&gt;3.5,4,IF(SUMPRODUCT(US_CH4!C243:AC243/SUM(US_CH4!C243:AC243),US_CH4!C$6:AC$6)&gt;2.5,3,2)),"")</f>
        <v>4</v>
      </c>
      <c r="BA240" s="223">
        <f>IFERROR(IF(SUMPRODUCT(US_N2O!C243:AA243/SUM(US_N2O!C243:AA243),US_N2O!C$6:AA$6)&gt;3.5,4,IF(SUMPRODUCT(US_N2O!C243:AA243/SUM(US_N2O!C243:AA243),US_N2O!C$6:AA$6)&gt;2.5,3,2)),"")</f>
        <v>4</v>
      </c>
      <c r="BB240" s="223" t="str">
        <f>IFERROR(IF(SUMPRODUCT(US_Others!U245:V245/SUM(US_Others!U245:V245),US_Others!U$8:V$8)&gt;3.5,4,IF(SUMPRODUCT(US_Others!U245:V245/SUM(US_Others!U245:V245),US_Others!U$8:V$8)&gt;2.5,3,2)),"")</f>
        <v/>
      </c>
      <c r="BC240" s="223" t="str">
        <f>IFERROR(IF((US_Others!C245*US_Others!C$8/SUM(US_Others!C245,US_Others!H245,US_Others!N245)+ US_Others!H245*US_Others!H$8/SUM(US_Others!C245,US_Others!H245,US_Others!N245)+US_Others!N245*US_Others!N$8/SUM(US_Others!C245,US_Others!H245,US_Others!N245))&gt;3.5,4,IF((US_Others!C245*US_Others!C$8/SUM(US_Others!C245,US_Others!H245,US_Others!N245)+ US_Others!H245*US_Others!H$8/SUM(US_Others!C245,US_Others!H245,US_Others!N245)+US_Others!N245*US_Others!N$8/SUM(US_Others!C245,US_Others!H245,US_Others!N245))&gt;2.5,3,2)),"")</f>
        <v/>
      </c>
      <c r="BD240" s="223" t="str">
        <f>IFERROR(IF((US_Others!D245*US_Others!D$8/SUM(US_Others!D245,US_Others!I245,US_Others!O245)+US_Others!I245*US_Others!I$8/SUM(US_Others!D245,US_Others!I245,US_Others!O245)+US_Others!O245*US_Others!O$8/SUM(US_Others!D245,US_Others!I245,US_Others!O245))&gt;3.5,4,IF((US_Others!D245*US_Others!D$8/SUM(US_Others!D245,US_Others!I245,US_Others!O245)+US_Others!I245*US_Others!I$8/SUM(US_Others!D245,US_Others!I245,US_Others!O245)+US_Others!O245*US_Others!O$8/SUM(US_Others!D245,US_Others!I245,US_Others!O245))&gt;2.5,3,2)),"")</f>
        <v/>
      </c>
      <c r="BE240" s="223" t="str">
        <f>IFERROR(IF((US_Others!E245*US_Others!E$8/SUM(US_Others!E245,US_Others!J245,US_Others!P245,US_Others!W245)+US_Others!J245*US_Others!J$8/SUM(US_Others!E245,US_Others!J245,US_Others!P245,US_Others!W245)+US_Others!P245*US_Others!P$8/SUM(US_Others!E245,US_Others!J245,US_Others!P245,US_Others!W245)+US_Others!W245*US_Others!W$8/SUM(US_Others!E245,US_Others!J245,US_Others!P245,US_Others!W245))&gt;3.5,4,IF((US_Others!E245*US_Others!E$8/SUM(US_Others!E245,US_Others!J245,US_Others!P245,US_Others!W245)+US_Others!J245*US_Others!J$8/SUM(US_Others!E245,US_Others!J245,US_Others!P245,US_Others!W245)+US_Others!P245*US_Others!P$8/SUM(US_Others!E245,US_Others!J245,US_Others!P245,US_Others!W245)+US_Others!W245*US_Others!W$8/SUM(US_Others!E245,US_Others!J245,US_Others!P245,US_Others!W245))&gt;2.5,3,2)),"")</f>
        <v/>
      </c>
      <c r="BF240" s="223" t="str">
        <f>IFERROR(IF((US_Others!F245*US_Others!F$8/SUM(US_Others!F245,US_Others!K245,US_Others!Q245)+US_Others!K245*US_Others!K$8/SUM(US_Others!F245,US_Others!K245,US_Others!Q245)+US_Others!Q245*US_Others!Q$8/SUM(US_Others!F245,US_Others!K245,US_Others!Q245))&gt;3.5,4,IF((US_Others!F245*US_Others!F$8/SUM(US_Others!F245,US_Others!K245,US_Others!Q245)+US_Others!K245*US_Others!K$8/SUM(US_Others!F245,US_Others!K245,US_Others!Q245)+US_Others!Q245*US_Others!Q$8/SUM(US_Others!F245,US_Others!K245,US_Others!Q245))&gt;2.5,3,2)),"")</f>
        <v/>
      </c>
      <c r="BG240" s="223" t="str">
        <f>IFERROR(IF((US_Others!G245*US_Others!G$8/SUM(US_Others!G245,US_Others!L245,US_Others!R245)+US_Others!L245*US_Others!L$8/SUM(US_Others!G245,US_Others!L245,US_Others!R245)+US_Others!R245*US_Others!R$8/SUM(US_Others!G245,US_Others!L245,US_Others!R245))&gt;3.5,4,IF((US_Others!G245*US_Others!G$8/SUM(US_Others!G245,US_Others!L245,US_Others!R245)+US_Others!L245*US_Others!L$8/SUM(US_Others!G245,US_Others!L245,US_Others!R245)+US_Others!R245*US_Others!R$8/SUM(US_Others!G245,US_Others!L245,US_Others!R245))&gt;2.5,3,2)),"")</f>
        <v/>
      </c>
      <c r="BH240" s="219" t="str">
        <f>IFERROR(IF((US_Others!Z245*US_Others!Z$8/SUM(US_Others!Z245,US_Others!AB245)+US_Others!AB245*US_Others!AB$8/SUM(US_Others!Z245,US_Others!AB245))&gt;3.5,4,IF((US_Others!Z245*US_Others!Z$8/SUM(US_Others!Z245,US_Others!AB245)+US_Others!AB245*US_Others!AB$8/SUM(US_Others!Z245,US_Others!AB245))&gt;2.5,3,2)),"")</f>
        <v/>
      </c>
      <c r="BI240" s="219" t="str">
        <f>IFERROR(IF((US_Others!AA245*US_Others!AA$8/SUM(US_Others!AA245,US_Others!AC245)+US_Others!AC245*US_Others!AC$8/SUM(US_Others!AA245,US_Others!AC245))&gt;3.5,4,IF((US_Others!AA245*US_Others!AA$8/SUM(US_Others!AA245,US_Others!AC245)+US_Others!AC245*US_Others!AC$8/SUM(US_Others!AA245,US_Others!AC245))&gt;2.5,3,2)),"")</f>
        <v/>
      </c>
      <c r="BJ240" s="219" t="str">
        <f>IFERROR(US_Others!AD245*US_Others!AD$8/US_Others!AD245,"")</f>
        <v/>
      </c>
      <c r="BK240" s="74" t="str">
        <f>IFERROR(US_Others!AE245*US_Others!AE$8/US_Others!AE245,"")</f>
        <v/>
      </c>
      <c r="BL240" s="219" t="str">
        <f>IFERROR(IF(SUMPRODUCT(US_Others!AG245:AI245/SUM(US_Others!AG245:AI245),US_Others!AG$8:AI$8)&gt;3.5,4,IF(SUMPRODUCT(US_Others!AG245:AI245/SUM(US_Others!AG245:AI245),US_Others!AG$8:AI$8)&gt;2.5,3,2)),"")</f>
        <v/>
      </c>
      <c r="BM240" s="219" t="str">
        <f>IFERROR(US_Others!AL245*US_Others!AL$8/US_Others!AL245,"")</f>
        <v/>
      </c>
    </row>
    <row r="241" spans="1:65">
      <c r="A241" s="200" t="s">
        <v>380</v>
      </c>
      <c r="B241" s="332">
        <v>322230</v>
      </c>
      <c r="C241" s="333">
        <f>SUM(US_CO2!C244:AX244)</f>
        <v>0.13502882237080802</v>
      </c>
      <c r="D241" s="333">
        <f>SUM(US_CH4!C244:AC244)</f>
        <v>7.3625485156844482E-5</v>
      </c>
      <c r="E241" s="333">
        <f>SUM(US_N2O!C244:AA244)</f>
        <v>8.8960748558505114E-5</v>
      </c>
      <c r="F241" s="332">
        <f>US_Others!V246+US_Others!U246</f>
        <v>0</v>
      </c>
      <c r="G241" s="332">
        <f>US_Others!C246+US_Others!H246+US_Others!N246</f>
        <v>0</v>
      </c>
      <c r="H241" s="332">
        <f>US_Others!D246+US_Others!I246+US_Others!O246</f>
        <v>0</v>
      </c>
      <c r="I241" s="332">
        <f>US_Others!E246+US_Others!J246+US_Others!P246+US_Others!W246</f>
        <v>0</v>
      </c>
      <c r="J241" s="332">
        <f>US_Others!F246+US_Others!K246+US_Others!Q246</f>
        <v>0</v>
      </c>
      <c r="K241" s="332">
        <f>US_Others!G246+US_Others!L246+US_Others!R246</f>
        <v>0</v>
      </c>
      <c r="L241" s="332">
        <f>US_Others!Z246+US_Others!AB246</f>
        <v>0</v>
      </c>
      <c r="M241" s="332">
        <f>US_Others!AA246+US_Others!AC246</f>
        <v>0</v>
      </c>
      <c r="N241" s="332">
        <f>US_Others!AD246</f>
        <v>0</v>
      </c>
      <c r="O241" s="332">
        <f>US_Others!AE246</f>
        <v>0</v>
      </c>
      <c r="P241" s="332">
        <f>SUM(US_Others!AG246:AI246)</f>
        <v>0</v>
      </c>
      <c r="Q241" s="332">
        <f>US_Others!AL246</f>
        <v>0</v>
      </c>
      <c r="R241" s="332"/>
      <c r="S241" s="334">
        <f t="shared" si="3"/>
        <v>135.02882237080803</v>
      </c>
      <c r="T241" s="334">
        <f>D241*1000/Spec!I$6</f>
        <v>2.9450194062737795E-3</v>
      </c>
      <c r="U241" s="334">
        <f>E241*1000/Spec!I$7</f>
        <v>2.9852600187417824E-4</v>
      </c>
      <c r="V241" s="334">
        <f>F241*1000/Spec!I$8</f>
        <v>0</v>
      </c>
      <c r="W241" s="334">
        <f>G241*1000/Spec!I$9</f>
        <v>0</v>
      </c>
      <c r="X241" s="334">
        <f>H241*1000/Spec!I$10</f>
        <v>0</v>
      </c>
      <c r="Y241" s="334">
        <f>I241*1000/Spec!I$11</f>
        <v>0</v>
      </c>
      <c r="Z241" s="334">
        <f>J241*1000/Spec!I$12</f>
        <v>0</v>
      </c>
      <c r="AA241" s="334">
        <f>K241*1000/Spec!I$15</f>
        <v>0</v>
      </c>
      <c r="AB241" s="334">
        <f>L241*1000/Spec!I$17</f>
        <v>0</v>
      </c>
      <c r="AC241" s="334">
        <f>M241*1000/Spec!I$18</f>
        <v>0</v>
      </c>
      <c r="AD241" s="335">
        <f>N241*1000/Spec!I$25</f>
        <v>0</v>
      </c>
      <c r="AE241" s="335">
        <f>O241*1000/Spec!I$26</f>
        <v>0</v>
      </c>
      <c r="AF241" s="334">
        <f>P241*1000/Spec!I$21</f>
        <v>0</v>
      </c>
      <c r="AG241" s="334">
        <f>Q241*1000/Spec!I$22</f>
        <v>0</v>
      </c>
      <c r="AI241" s="200">
        <f>S241/'2007output'!$C239</f>
        <v>1.7267112835141693E-2</v>
      </c>
      <c r="AJ241" s="200">
        <f>T241/'2007output'!$C239</f>
        <v>3.7660094709383369E-7</v>
      </c>
      <c r="AK241" s="200">
        <f>U241/'2007output'!$C239</f>
        <v>3.8174680546570105E-8</v>
      </c>
      <c r="AL241" s="200">
        <f>V241/'2007output'!$C239</f>
        <v>0</v>
      </c>
      <c r="AM241" s="200">
        <f>W241/'2007output'!$C239</f>
        <v>0</v>
      </c>
      <c r="AN241" s="200">
        <f>X241/'2007output'!$C239</f>
        <v>0</v>
      </c>
      <c r="AO241" s="200">
        <f>Y241/'2007output'!$C239</f>
        <v>0</v>
      </c>
      <c r="AP241" s="200">
        <f>Z241/'2007output'!$C239</f>
        <v>0</v>
      </c>
      <c r="AQ241" s="200">
        <f>AA241/'2007output'!$C239</f>
        <v>0</v>
      </c>
      <c r="AR241" s="200">
        <f>AB241/'2007output'!$C239</f>
        <v>0</v>
      </c>
      <c r="AS241" s="200">
        <f>AC241/'2007output'!$C239</f>
        <v>0</v>
      </c>
      <c r="AT241" s="200">
        <f>AD241/'2007output'!$C239</f>
        <v>0</v>
      </c>
      <c r="AU241" s="200">
        <f>AE241/'2007output'!$C239</f>
        <v>0</v>
      </c>
      <c r="AV241" s="200">
        <f>AF241/'2007output'!$C239</f>
        <v>0</v>
      </c>
      <c r="AW241" s="200">
        <f>AG241/'2007output'!$C239</f>
        <v>0</v>
      </c>
      <c r="AY241" s="370">
        <f>IFERROR(IF(SUMPRODUCT(US_CO2!C244:AX244/SUM(US_CO2!C244:AX244),US_CO2!C$6:AX$6)&gt;3.5,4,IF(SUMPRODUCT(US_CO2!C244:AX244/SUM(US_CO2!C244:AX244),US_CO2!C$6:AX$6)&gt;2.5,3,2)),"")</f>
        <v>4</v>
      </c>
      <c r="AZ241" s="370">
        <f>IFERROR(IF(SUMPRODUCT(US_CH4!C244:AC244/SUM(US_CH4!C244:AC244),US_CH4!C$6:AC$6)&gt;3.5,4,IF(SUMPRODUCT(US_CH4!C244:AC244/SUM(US_CH4!C244:AC244),US_CH4!C$6:AC$6)&gt;2.5,3,2)),"")</f>
        <v>4</v>
      </c>
      <c r="BA241" s="223">
        <f>IFERROR(IF(SUMPRODUCT(US_N2O!C244:AA244/SUM(US_N2O!C244:AA244),US_N2O!C$6:AA$6)&gt;3.5,4,IF(SUMPRODUCT(US_N2O!C244:AA244/SUM(US_N2O!C244:AA244),US_N2O!C$6:AA$6)&gt;2.5,3,2)),"")</f>
        <v>4</v>
      </c>
      <c r="BB241" s="223" t="str">
        <f>IFERROR(IF(SUMPRODUCT(US_Others!U246:V246/SUM(US_Others!U246:V246),US_Others!U$8:V$8)&gt;3.5,4,IF(SUMPRODUCT(US_Others!U246:V246/SUM(US_Others!U246:V246),US_Others!U$8:V$8)&gt;2.5,3,2)),"")</f>
        <v/>
      </c>
      <c r="BC241" s="223" t="str">
        <f>IFERROR(IF((US_Others!C246*US_Others!C$8/SUM(US_Others!C246,US_Others!H246,US_Others!N246)+ US_Others!H246*US_Others!H$8/SUM(US_Others!C246,US_Others!H246,US_Others!N246)+US_Others!N246*US_Others!N$8/SUM(US_Others!C246,US_Others!H246,US_Others!N246))&gt;3.5,4,IF((US_Others!C246*US_Others!C$8/SUM(US_Others!C246,US_Others!H246,US_Others!N246)+ US_Others!H246*US_Others!H$8/SUM(US_Others!C246,US_Others!H246,US_Others!N246)+US_Others!N246*US_Others!N$8/SUM(US_Others!C246,US_Others!H246,US_Others!N246))&gt;2.5,3,2)),"")</f>
        <v/>
      </c>
      <c r="BD241" s="223" t="str">
        <f>IFERROR(IF((US_Others!D246*US_Others!D$8/SUM(US_Others!D246,US_Others!I246,US_Others!O246)+US_Others!I246*US_Others!I$8/SUM(US_Others!D246,US_Others!I246,US_Others!O246)+US_Others!O246*US_Others!O$8/SUM(US_Others!D246,US_Others!I246,US_Others!O246))&gt;3.5,4,IF((US_Others!D246*US_Others!D$8/SUM(US_Others!D246,US_Others!I246,US_Others!O246)+US_Others!I246*US_Others!I$8/SUM(US_Others!D246,US_Others!I246,US_Others!O246)+US_Others!O246*US_Others!O$8/SUM(US_Others!D246,US_Others!I246,US_Others!O246))&gt;2.5,3,2)),"")</f>
        <v/>
      </c>
      <c r="BE241" s="223" t="str">
        <f>IFERROR(IF((US_Others!E246*US_Others!E$8/SUM(US_Others!E246,US_Others!J246,US_Others!P246,US_Others!W246)+US_Others!J246*US_Others!J$8/SUM(US_Others!E246,US_Others!J246,US_Others!P246,US_Others!W246)+US_Others!P246*US_Others!P$8/SUM(US_Others!E246,US_Others!J246,US_Others!P246,US_Others!W246)+US_Others!W246*US_Others!W$8/SUM(US_Others!E246,US_Others!J246,US_Others!P246,US_Others!W246))&gt;3.5,4,IF((US_Others!E246*US_Others!E$8/SUM(US_Others!E246,US_Others!J246,US_Others!P246,US_Others!W246)+US_Others!J246*US_Others!J$8/SUM(US_Others!E246,US_Others!J246,US_Others!P246,US_Others!W246)+US_Others!P246*US_Others!P$8/SUM(US_Others!E246,US_Others!J246,US_Others!P246,US_Others!W246)+US_Others!W246*US_Others!W$8/SUM(US_Others!E246,US_Others!J246,US_Others!P246,US_Others!W246))&gt;2.5,3,2)),"")</f>
        <v/>
      </c>
      <c r="BF241" s="223" t="str">
        <f>IFERROR(IF((US_Others!F246*US_Others!F$8/SUM(US_Others!F246,US_Others!K246,US_Others!Q246)+US_Others!K246*US_Others!K$8/SUM(US_Others!F246,US_Others!K246,US_Others!Q246)+US_Others!Q246*US_Others!Q$8/SUM(US_Others!F246,US_Others!K246,US_Others!Q246))&gt;3.5,4,IF((US_Others!F246*US_Others!F$8/SUM(US_Others!F246,US_Others!K246,US_Others!Q246)+US_Others!K246*US_Others!K$8/SUM(US_Others!F246,US_Others!K246,US_Others!Q246)+US_Others!Q246*US_Others!Q$8/SUM(US_Others!F246,US_Others!K246,US_Others!Q246))&gt;2.5,3,2)),"")</f>
        <v/>
      </c>
      <c r="BG241" s="223" t="str">
        <f>IFERROR(IF((US_Others!G246*US_Others!G$8/SUM(US_Others!G246,US_Others!L246,US_Others!R246)+US_Others!L246*US_Others!L$8/SUM(US_Others!G246,US_Others!L246,US_Others!R246)+US_Others!R246*US_Others!R$8/SUM(US_Others!G246,US_Others!L246,US_Others!R246))&gt;3.5,4,IF((US_Others!G246*US_Others!G$8/SUM(US_Others!G246,US_Others!L246,US_Others!R246)+US_Others!L246*US_Others!L$8/SUM(US_Others!G246,US_Others!L246,US_Others!R246)+US_Others!R246*US_Others!R$8/SUM(US_Others!G246,US_Others!L246,US_Others!R246))&gt;2.5,3,2)),"")</f>
        <v/>
      </c>
      <c r="BH241" s="219" t="str">
        <f>IFERROR(IF((US_Others!Z246*US_Others!Z$8/SUM(US_Others!Z246,US_Others!AB246)+US_Others!AB246*US_Others!AB$8/SUM(US_Others!Z246,US_Others!AB246))&gt;3.5,4,IF((US_Others!Z246*US_Others!Z$8/SUM(US_Others!Z246,US_Others!AB246)+US_Others!AB246*US_Others!AB$8/SUM(US_Others!Z246,US_Others!AB246))&gt;2.5,3,2)),"")</f>
        <v/>
      </c>
      <c r="BI241" s="219" t="str">
        <f>IFERROR(IF((US_Others!AA246*US_Others!AA$8/SUM(US_Others!AA246,US_Others!AC246)+US_Others!AC246*US_Others!AC$8/SUM(US_Others!AA246,US_Others!AC246))&gt;3.5,4,IF((US_Others!AA246*US_Others!AA$8/SUM(US_Others!AA246,US_Others!AC246)+US_Others!AC246*US_Others!AC$8/SUM(US_Others!AA246,US_Others!AC246))&gt;2.5,3,2)),"")</f>
        <v/>
      </c>
      <c r="BJ241" s="219" t="str">
        <f>IFERROR(US_Others!AD246*US_Others!AD$8/US_Others!AD246,"")</f>
        <v/>
      </c>
      <c r="BK241" s="74" t="str">
        <f>IFERROR(US_Others!AE246*US_Others!AE$8/US_Others!AE246,"")</f>
        <v/>
      </c>
      <c r="BL241" s="219" t="str">
        <f>IFERROR(IF(SUMPRODUCT(US_Others!AG246:AI246/SUM(US_Others!AG246:AI246),US_Others!AG$8:AI$8)&gt;3.5,4,IF(SUMPRODUCT(US_Others!AG246:AI246/SUM(US_Others!AG246:AI246),US_Others!AG$8:AI$8)&gt;2.5,3,2)),"")</f>
        <v/>
      </c>
      <c r="BM241" s="219" t="str">
        <f>IFERROR(US_Others!AL246*US_Others!AL$8/US_Others!AL246,"")</f>
        <v/>
      </c>
    </row>
    <row r="242" spans="1:65">
      <c r="A242" s="200" t="s">
        <v>381</v>
      </c>
      <c r="B242" s="332">
        <v>322291</v>
      </c>
      <c r="C242" s="333">
        <f>SUM(US_CO2!C245:AX245)</f>
        <v>0.74354166801636479</v>
      </c>
      <c r="D242" s="333">
        <f>SUM(US_CH4!C245:AC245)</f>
        <v>3.9798980437011247E-4</v>
      </c>
      <c r="E242" s="333">
        <f>SUM(US_N2O!C245:AA245)</f>
        <v>4.6239791065708714E-4</v>
      </c>
      <c r="F242" s="332">
        <f>US_Others!V247+US_Others!U247</f>
        <v>0</v>
      </c>
      <c r="G242" s="332">
        <f>US_Others!C247+US_Others!H247+US_Others!N247</f>
        <v>0</v>
      </c>
      <c r="H242" s="332">
        <f>US_Others!D247+US_Others!I247+US_Others!O247</f>
        <v>0</v>
      </c>
      <c r="I242" s="332">
        <f>US_Others!E247+US_Others!J247+US_Others!P247+US_Others!W247</f>
        <v>0</v>
      </c>
      <c r="J242" s="332">
        <f>US_Others!F247+US_Others!K247+US_Others!Q247</f>
        <v>0</v>
      </c>
      <c r="K242" s="332">
        <f>US_Others!G247+US_Others!L247+US_Others!R247</f>
        <v>0</v>
      </c>
      <c r="L242" s="332">
        <f>US_Others!Z247+US_Others!AB247</f>
        <v>0</v>
      </c>
      <c r="M242" s="332">
        <f>US_Others!AA247+US_Others!AC247</f>
        <v>0</v>
      </c>
      <c r="N242" s="332">
        <f>US_Others!AD247</f>
        <v>0</v>
      </c>
      <c r="O242" s="332">
        <f>US_Others!AE247</f>
        <v>0</v>
      </c>
      <c r="P242" s="332">
        <f>SUM(US_Others!AG247:AI247)</f>
        <v>0</v>
      </c>
      <c r="Q242" s="332">
        <f>US_Others!AL247</f>
        <v>0</v>
      </c>
      <c r="R242" s="332"/>
      <c r="S242" s="334">
        <f t="shared" si="3"/>
        <v>743.54166801636484</v>
      </c>
      <c r="T242" s="334">
        <f>D242*1000/Spec!I$6</f>
        <v>1.5919592174804497E-2</v>
      </c>
      <c r="U242" s="334">
        <f>E242*1000/Spec!I$7</f>
        <v>1.5516708411311649E-3</v>
      </c>
      <c r="V242" s="334">
        <f>F242*1000/Spec!I$8</f>
        <v>0</v>
      </c>
      <c r="W242" s="334">
        <f>G242*1000/Spec!I$9</f>
        <v>0</v>
      </c>
      <c r="X242" s="334">
        <f>H242*1000/Spec!I$10</f>
        <v>0</v>
      </c>
      <c r="Y242" s="334">
        <f>I242*1000/Spec!I$11</f>
        <v>0</v>
      </c>
      <c r="Z242" s="334">
        <f>J242*1000/Spec!I$12</f>
        <v>0</v>
      </c>
      <c r="AA242" s="334">
        <f>K242*1000/Spec!I$15</f>
        <v>0</v>
      </c>
      <c r="AB242" s="334">
        <f>L242*1000/Spec!I$17</f>
        <v>0</v>
      </c>
      <c r="AC242" s="334">
        <f>M242*1000/Spec!I$18</f>
        <v>0</v>
      </c>
      <c r="AD242" s="335">
        <f>N242*1000/Spec!I$25</f>
        <v>0</v>
      </c>
      <c r="AE242" s="335">
        <f>O242*1000/Spec!I$26</f>
        <v>0</v>
      </c>
      <c r="AF242" s="334">
        <f>P242*1000/Spec!I$21</f>
        <v>0</v>
      </c>
      <c r="AG242" s="334">
        <f>Q242*1000/Spec!I$22</f>
        <v>0</v>
      </c>
      <c r="AI242" s="200">
        <f>S242/'2007output'!$C240</f>
        <v>7.2406433734186856E-2</v>
      </c>
      <c r="AJ242" s="337">
        <v>1.1899747616530648E-5</v>
      </c>
      <c r="AK242" s="337">
        <v>4.8625529420556556E-6</v>
      </c>
      <c r="AL242" s="200">
        <f>V242/'2007output'!$C240</f>
        <v>0</v>
      </c>
      <c r="AM242" s="200">
        <f>W242/'2007output'!$C240</f>
        <v>0</v>
      </c>
      <c r="AN242" s="200">
        <f>X242/'2007output'!$C240</f>
        <v>0</v>
      </c>
      <c r="AO242" s="200">
        <f>Y242/'2007output'!$C240</f>
        <v>0</v>
      </c>
      <c r="AP242" s="200">
        <f>Z242/'2007output'!$C240</f>
        <v>0</v>
      </c>
      <c r="AQ242" s="200">
        <f>AA242/'2007output'!$C240</f>
        <v>0</v>
      </c>
      <c r="AR242" s="200">
        <f>AB242/'2007output'!$C240</f>
        <v>0</v>
      </c>
      <c r="AS242" s="200">
        <f>AC242/'2007output'!$C240</f>
        <v>0</v>
      </c>
      <c r="AT242" s="200">
        <f>AD242/'2007output'!$C240</f>
        <v>0</v>
      </c>
      <c r="AU242" s="200">
        <f>AE242/'2007output'!$C240</f>
        <v>0</v>
      </c>
      <c r="AV242" s="200">
        <f>AF242/'2007output'!$C240</f>
        <v>0</v>
      </c>
      <c r="AW242" s="200">
        <f>AG242/'2007output'!$C240</f>
        <v>0</v>
      </c>
      <c r="AY242" s="370">
        <f>IFERROR(IF(SUMPRODUCT(US_CO2!C245:AX245/SUM(US_CO2!C245:AX245),US_CO2!C$6:AX$6)&gt;3.5,4,IF(SUMPRODUCT(US_CO2!C245:AX245/SUM(US_CO2!C245:AX245),US_CO2!C$6:AX$6)&gt;2.5,3,2)),"")</f>
        <v>4</v>
      </c>
      <c r="AZ242" s="370">
        <f>IFERROR(IF(SUMPRODUCT(US_CH4!C245:AC245/SUM(US_CH4!C245:AC245),US_CH4!C$6:AC$6)&gt;3.5,4,IF(SUMPRODUCT(US_CH4!C245:AC245/SUM(US_CH4!C245:AC245),US_CH4!C$6:AC$6)&gt;2.5,3,2)),"")</f>
        <v>4</v>
      </c>
      <c r="BA242" s="223">
        <f>IFERROR(IF(SUMPRODUCT(US_N2O!C245:AA245/SUM(US_N2O!C245:AA245),US_N2O!C$6:AA$6)&gt;3.5,4,IF(SUMPRODUCT(US_N2O!C245:AA245/SUM(US_N2O!C245:AA245),US_N2O!C$6:AA$6)&gt;2.5,3,2)),"")</f>
        <v>4</v>
      </c>
      <c r="BB242" s="223" t="str">
        <f>IFERROR(IF(SUMPRODUCT(US_Others!U247:V247/SUM(US_Others!U247:V247),US_Others!U$8:V$8)&gt;3.5,4,IF(SUMPRODUCT(US_Others!U247:V247/SUM(US_Others!U247:V247),US_Others!U$8:V$8)&gt;2.5,3,2)),"")</f>
        <v/>
      </c>
      <c r="BC242" s="223" t="str">
        <f>IFERROR(IF((US_Others!C247*US_Others!C$8/SUM(US_Others!C247,US_Others!H247,US_Others!N247)+ US_Others!H247*US_Others!H$8/SUM(US_Others!C247,US_Others!H247,US_Others!N247)+US_Others!N247*US_Others!N$8/SUM(US_Others!C247,US_Others!H247,US_Others!N247))&gt;3.5,4,IF((US_Others!C247*US_Others!C$8/SUM(US_Others!C247,US_Others!H247,US_Others!N247)+ US_Others!H247*US_Others!H$8/SUM(US_Others!C247,US_Others!H247,US_Others!N247)+US_Others!N247*US_Others!N$8/SUM(US_Others!C247,US_Others!H247,US_Others!N247))&gt;2.5,3,2)),"")</f>
        <v/>
      </c>
      <c r="BD242" s="223" t="str">
        <f>IFERROR(IF((US_Others!D247*US_Others!D$8/SUM(US_Others!D247,US_Others!I247,US_Others!O247)+US_Others!I247*US_Others!I$8/SUM(US_Others!D247,US_Others!I247,US_Others!O247)+US_Others!O247*US_Others!O$8/SUM(US_Others!D247,US_Others!I247,US_Others!O247))&gt;3.5,4,IF((US_Others!D247*US_Others!D$8/SUM(US_Others!D247,US_Others!I247,US_Others!O247)+US_Others!I247*US_Others!I$8/SUM(US_Others!D247,US_Others!I247,US_Others!O247)+US_Others!O247*US_Others!O$8/SUM(US_Others!D247,US_Others!I247,US_Others!O247))&gt;2.5,3,2)),"")</f>
        <v/>
      </c>
      <c r="BE242" s="223" t="str">
        <f>IFERROR(IF((US_Others!E247*US_Others!E$8/SUM(US_Others!E247,US_Others!J247,US_Others!P247,US_Others!W247)+US_Others!J247*US_Others!J$8/SUM(US_Others!E247,US_Others!J247,US_Others!P247,US_Others!W247)+US_Others!P247*US_Others!P$8/SUM(US_Others!E247,US_Others!J247,US_Others!P247,US_Others!W247)+US_Others!W247*US_Others!W$8/SUM(US_Others!E247,US_Others!J247,US_Others!P247,US_Others!W247))&gt;3.5,4,IF((US_Others!E247*US_Others!E$8/SUM(US_Others!E247,US_Others!J247,US_Others!P247,US_Others!W247)+US_Others!J247*US_Others!J$8/SUM(US_Others!E247,US_Others!J247,US_Others!P247,US_Others!W247)+US_Others!P247*US_Others!P$8/SUM(US_Others!E247,US_Others!J247,US_Others!P247,US_Others!W247)+US_Others!W247*US_Others!W$8/SUM(US_Others!E247,US_Others!J247,US_Others!P247,US_Others!W247))&gt;2.5,3,2)),"")</f>
        <v/>
      </c>
      <c r="BF242" s="223" t="str">
        <f>IFERROR(IF((US_Others!F247*US_Others!F$8/SUM(US_Others!F247,US_Others!K247,US_Others!Q247)+US_Others!K247*US_Others!K$8/SUM(US_Others!F247,US_Others!K247,US_Others!Q247)+US_Others!Q247*US_Others!Q$8/SUM(US_Others!F247,US_Others!K247,US_Others!Q247))&gt;3.5,4,IF((US_Others!F247*US_Others!F$8/SUM(US_Others!F247,US_Others!K247,US_Others!Q247)+US_Others!K247*US_Others!K$8/SUM(US_Others!F247,US_Others!K247,US_Others!Q247)+US_Others!Q247*US_Others!Q$8/SUM(US_Others!F247,US_Others!K247,US_Others!Q247))&gt;2.5,3,2)),"")</f>
        <v/>
      </c>
      <c r="BG242" s="223" t="str">
        <f>IFERROR(IF((US_Others!G247*US_Others!G$8/SUM(US_Others!G247,US_Others!L247,US_Others!R247)+US_Others!L247*US_Others!L$8/SUM(US_Others!G247,US_Others!L247,US_Others!R247)+US_Others!R247*US_Others!R$8/SUM(US_Others!G247,US_Others!L247,US_Others!R247))&gt;3.5,4,IF((US_Others!G247*US_Others!G$8/SUM(US_Others!G247,US_Others!L247,US_Others!R247)+US_Others!L247*US_Others!L$8/SUM(US_Others!G247,US_Others!L247,US_Others!R247)+US_Others!R247*US_Others!R$8/SUM(US_Others!G247,US_Others!L247,US_Others!R247))&gt;2.5,3,2)),"")</f>
        <v/>
      </c>
      <c r="BH242" s="219" t="str">
        <f>IFERROR(IF((US_Others!Z247*US_Others!Z$8/SUM(US_Others!Z247,US_Others!AB247)+US_Others!AB247*US_Others!AB$8/SUM(US_Others!Z247,US_Others!AB247))&gt;3.5,4,IF((US_Others!Z247*US_Others!Z$8/SUM(US_Others!Z247,US_Others!AB247)+US_Others!AB247*US_Others!AB$8/SUM(US_Others!Z247,US_Others!AB247))&gt;2.5,3,2)),"")</f>
        <v/>
      </c>
      <c r="BI242" s="219" t="str">
        <f>IFERROR(IF((US_Others!AA247*US_Others!AA$8/SUM(US_Others!AA247,US_Others!AC247)+US_Others!AC247*US_Others!AC$8/SUM(US_Others!AA247,US_Others!AC247))&gt;3.5,4,IF((US_Others!AA247*US_Others!AA$8/SUM(US_Others!AA247,US_Others!AC247)+US_Others!AC247*US_Others!AC$8/SUM(US_Others!AA247,US_Others!AC247))&gt;2.5,3,2)),"")</f>
        <v/>
      </c>
      <c r="BJ242" s="219" t="str">
        <f>IFERROR(US_Others!AD247*US_Others!AD$8/US_Others!AD247,"")</f>
        <v/>
      </c>
      <c r="BK242" s="74" t="str">
        <f>IFERROR(US_Others!AE247*US_Others!AE$8/US_Others!AE247,"")</f>
        <v/>
      </c>
      <c r="BL242" s="219" t="str">
        <f>IFERROR(IF(SUMPRODUCT(US_Others!AG247:AI247/SUM(US_Others!AG247:AI247),US_Others!AG$8:AI$8)&gt;3.5,4,IF(SUMPRODUCT(US_Others!AG247:AI247/SUM(US_Others!AG247:AI247),US_Others!AG$8:AI$8)&gt;2.5,3,2)),"")</f>
        <v/>
      </c>
      <c r="BM242" s="219" t="str">
        <f>IFERROR(US_Others!AL247*US_Others!AL$8/US_Others!AL247,"")</f>
        <v/>
      </c>
    </row>
    <row r="243" spans="1:65">
      <c r="A243" s="200" t="s">
        <v>382</v>
      </c>
      <c r="B243" s="332">
        <v>322299</v>
      </c>
      <c r="C243" s="333">
        <f>SUM(US_CO2!C246:AX246)</f>
        <v>0.54550548348163841</v>
      </c>
      <c r="D243" s="333">
        <f>SUM(US_CH4!C246:AC246)</f>
        <v>2.9266333110206593E-4</v>
      </c>
      <c r="E243" s="333">
        <f>SUM(US_N2O!C246:AA246)</f>
        <v>3.4173617398737999E-4</v>
      </c>
      <c r="F243" s="332">
        <f>US_Others!V248+US_Others!U248</f>
        <v>0</v>
      </c>
      <c r="G243" s="332">
        <f>US_Others!C248+US_Others!H248+US_Others!N248</f>
        <v>0</v>
      </c>
      <c r="H243" s="332">
        <f>US_Others!D248+US_Others!I248+US_Others!O248</f>
        <v>0</v>
      </c>
      <c r="I243" s="332">
        <f>US_Others!E248+US_Others!J248+US_Others!P248+US_Others!W248</f>
        <v>0</v>
      </c>
      <c r="J243" s="332">
        <f>US_Others!F248+US_Others!K248+US_Others!Q248</f>
        <v>0</v>
      </c>
      <c r="K243" s="332">
        <f>US_Others!G248+US_Others!L248+US_Others!R248</f>
        <v>0</v>
      </c>
      <c r="L243" s="332">
        <f>US_Others!Z248+US_Others!AB248</f>
        <v>0</v>
      </c>
      <c r="M243" s="332">
        <f>US_Others!AA248+US_Others!AC248</f>
        <v>0</v>
      </c>
      <c r="N243" s="332">
        <f>US_Others!AD248</f>
        <v>0</v>
      </c>
      <c r="O243" s="332">
        <f>US_Others!AE248</f>
        <v>0</v>
      </c>
      <c r="P243" s="332">
        <f>SUM(US_Others!AG248:AI248)</f>
        <v>0</v>
      </c>
      <c r="Q243" s="332">
        <f>US_Others!AL248</f>
        <v>0</v>
      </c>
      <c r="R243" s="332"/>
      <c r="S243" s="334">
        <f t="shared" si="3"/>
        <v>545.50548348163841</v>
      </c>
      <c r="T243" s="334">
        <f>D243*1000/Spec!I$6</f>
        <v>1.1706533244082638E-2</v>
      </c>
      <c r="U243" s="334">
        <f>E243*1000/Spec!I$7</f>
        <v>1.1467656845214093E-3</v>
      </c>
      <c r="V243" s="334">
        <f>F243*1000/Spec!I$8</f>
        <v>0</v>
      </c>
      <c r="W243" s="334">
        <f>G243*1000/Spec!I$9</f>
        <v>0</v>
      </c>
      <c r="X243" s="334">
        <f>H243*1000/Spec!I$10</f>
        <v>0</v>
      </c>
      <c r="Y243" s="334">
        <f>I243*1000/Spec!I$11</f>
        <v>0</v>
      </c>
      <c r="Z243" s="334">
        <f>J243*1000/Spec!I$12</f>
        <v>0</v>
      </c>
      <c r="AA243" s="334">
        <f>K243*1000/Spec!I$15</f>
        <v>0</v>
      </c>
      <c r="AB243" s="334">
        <f>L243*1000/Spec!I$17</f>
        <v>0</v>
      </c>
      <c r="AC243" s="334">
        <f>M243*1000/Spec!I$18</f>
        <v>0</v>
      </c>
      <c r="AD243" s="335">
        <f>N243*1000/Spec!I$25</f>
        <v>0</v>
      </c>
      <c r="AE243" s="335">
        <f>O243*1000/Spec!I$26</f>
        <v>0</v>
      </c>
      <c r="AF243" s="334">
        <f>P243*1000/Spec!I$21</f>
        <v>0</v>
      </c>
      <c r="AG243" s="334">
        <f>Q243*1000/Spec!I$22</f>
        <v>0</v>
      </c>
      <c r="AI243" s="200">
        <f>S243/'2007output'!$C241</f>
        <v>0.11503700621713167</v>
      </c>
      <c r="AJ243" s="200">
        <f>T243/'2007output'!$C241</f>
        <v>2.4686911100975616E-6</v>
      </c>
      <c r="AK243" s="200">
        <f>U243/'2007output'!$C241</f>
        <v>2.418316500466911E-7</v>
      </c>
      <c r="AL243" s="200">
        <f>V243/'2007output'!$C241</f>
        <v>0</v>
      </c>
      <c r="AM243" s="200">
        <f>W243/'2007output'!$C241</f>
        <v>0</v>
      </c>
      <c r="AN243" s="200">
        <f>X243/'2007output'!$C241</f>
        <v>0</v>
      </c>
      <c r="AO243" s="200">
        <f>Y243/'2007output'!$C241</f>
        <v>0</v>
      </c>
      <c r="AP243" s="200">
        <f>Z243/'2007output'!$C241</f>
        <v>0</v>
      </c>
      <c r="AQ243" s="200">
        <f>AA243/'2007output'!$C241</f>
        <v>0</v>
      </c>
      <c r="AR243" s="200">
        <f>AB243/'2007output'!$C241</f>
        <v>0</v>
      </c>
      <c r="AS243" s="200">
        <f>AC243/'2007output'!$C241</f>
        <v>0</v>
      </c>
      <c r="AT243" s="200">
        <f>AD243/'2007output'!$C241</f>
        <v>0</v>
      </c>
      <c r="AU243" s="200">
        <f>AE243/'2007output'!$C241</f>
        <v>0</v>
      </c>
      <c r="AV243" s="200">
        <f>AF243/'2007output'!$C241</f>
        <v>0</v>
      </c>
      <c r="AW243" s="200">
        <f>AG243/'2007output'!$C241</f>
        <v>0</v>
      </c>
      <c r="AY243" s="370">
        <f>IFERROR(IF(SUMPRODUCT(US_CO2!C246:AX246/SUM(US_CO2!C246:AX246),US_CO2!C$6:AX$6)&gt;3.5,4,IF(SUMPRODUCT(US_CO2!C246:AX246/SUM(US_CO2!C246:AX246),US_CO2!C$6:AX$6)&gt;2.5,3,2)),"")</f>
        <v>4</v>
      </c>
      <c r="AZ243" s="370">
        <f>IFERROR(IF(SUMPRODUCT(US_CH4!C246:AC246/SUM(US_CH4!C246:AC246),US_CH4!C$6:AC$6)&gt;3.5,4,IF(SUMPRODUCT(US_CH4!C246:AC246/SUM(US_CH4!C246:AC246),US_CH4!C$6:AC$6)&gt;2.5,3,2)),"")</f>
        <v>4</v>
      </c>
      <c r="BA243" s="223">
        <f>IFERROR(IF(SUMPRODUCT(US_N2O!C246:AA246/SUM(US_N2O!C246:AA246),US_N2O!C$6:AA$6)&gt;3.5,4,IF(SUMPRODUCT(US_N2O!C246:AA246/SUM(US_N2O!C246:AA246),US_N2O!C$6:AA$6)&gt;2.5,3,2)),"")</f>
        <v>4</v>
      </c>
      <c r="BB243" s="223" t="str">
        <f>IFERROR(IF(SUMPRODUCT(US_Others!U248:V248/SUM(US_Others!U248:V248),US_Others!U$8:V$8)&gt;3.5,4,IF(SUMPRODUCT(US_Others!U248:V248/SUM(US_Others!U248:V248),US_Others!U$8:V$8)&gt;2.5,3,2)),"")</f>
        <v/>
      </c>
      <c r="BC243" s="223" t="str">
        <f>IFERROR(IF((US_Others!C248*US_Others!C$8/SUM(US_Others!C248,US_Others!H248,US_Others!N248)+ US_Others!H248*US_Others!H$8/SUM(US_Others!C248,US_Others!H248,US_Others!N248)+US_Others!N248*US_Others!N$8/SUM(US_Others!C248,US_Others!H248,US_Others!N248))&gt;3.5,4,IF((US_Others!C248*US_Others!C$8/SUM(US_Others!C248,US_Others!H248,US_Others!N248)+ US_Others!H248*US_Others!H$8/SUM(US_Others!C248,US_Others!H248,US_Others!N248)+US_Others!N248*US_Others!N$8/SUM(US_Others!C248,US_Others!H248,US_Others!N248))&gt;2.5,3,2)),"")</f>
        <v/>
      </c>
      <c r="BD243" s="223" t="str">
        <f>IFERROR(IF((US_Others!D248*US_Others!D$8/SUM(US_Others!D248,US_Others!I248,US_Others!O248)+US_Others!I248*US_Others!I$8/SUM(US_Others!D248,US_Others!I248,US_Others!O248)+US_Others!O248*US_Others!O$8/SUM(US_Others!D248,US_Others!I248,US_Others!O248))&gt;3.5,4,IF((US_Others!D248*US_Others!D$8/SUM(US_Others!D248,US_Others!I248,US_Others!O248)+US_Others!I248*US_Others!I$8/SUM(US_Others!D248,US_Others!I248,US_Others!O248)+US_Others!O248*US_Others!O$8/SUM(US_Others!D248,US_Others!I248,US_Others!O248))&gt;2.5,3,2)),"")</f>
        <v/>
      </c>
      <c r="BE243" s="223" t="str">
        <f>IFERROR(IF((US_Others!E248*US_Others!E$8/SUM(US_Others!E248,US_Others!J248,US_Others!P248,US_Others!W248)+US_Others!J248*US_Others!J$8/SUM(US_Others!E248,US_Others!J248,US_Others!P248,US_Others!W248)+US_Others!P248*US_Others!P$8/SUM(US_Others!E248,US_Others!J248,US_Others!P248,US_Others!W248)+US_Others!W248*US_Others!W$8/SUM(US_Others!E248,US_Others!J248,US_Others!P248,US_Others!W248))&gt;3.5,4,IF((US_Others!E248*US_Others!E$8/SUM(US_Others!E248,US_Others!J248,US_Others!P248,US_Others!W248)+US_Others!J248*US_Others!J$8/SUM(US_Others!E248,US_Others!J248,US_Others!P248,US_Others!W248)+US_Others!P248*US_Others!P$8/SUM(US_Others!E248,US_Others!J248,US_Others!P248,US_Others!W248)+US_Others!W248*US_Others!W$8/SUM(US_Others!E248,US_Others!J248,US_Others!P248,US_Others!W248))&gt;2.5,3,2)),"")</f>
        <v/>
      </c>
      <c r="BF243" s="223" t="str">
        <f>IFERROR(IF((US_Others!F248*US_Others!F$8/SUM(US_Others!F248,US_Others!K248,US_Others!Q248)+US_Others!K248*US_Others!K$8/SUM(US_Others!F248,US_Others!K248,US_Others!Q248)+US_Others!Q248*US_Others!Q$8/SUM(US_Others!F248,US_Others!K248,US_Others!Q248))&gt;3.5,4,IF((US_Others!F248*US_Others!F$8/SUM(US_Others!F248,US_Others!K248,US_Others!Q248)+US_Others!K248*US_Others!K$8/SUM(US_Others!F248,US_Others!K248,US_Others!Q248)+US_Others!Q248*US_Others!Q$8/SUM(US_Others!F248,US_Others!K248,US_Others!Q248))&gt;2.5,3,2)),"")</f>
        <v/>
      </c>
      <c r="BG243" s="223" t="str">
        <f>IFERROR(IF((US_Others!G248*US_Others!G$8/SUM(US_Others!G248,US_Others!L248,US_Others!R248)+US_Others!L248*US_Others!L$8/SUM(US_Others!G248,US_Others!L248,US_Others!R248)+US_Others!R248*US_Others!R$8/SUM(US_Others!G248,US_Others!L248,US_Others!R248))&gt;3.5,4,IF((US_Others!G248*US_Others!G$8/SUM(US_Others!G248,US_Others!L248,US_Others!R248)+US_Others!L248*US_Others!L$8/SUM(US_Others!G248,US_Others!L248,US_Others!R248)+US_Others!R248*US_Others!R$8/SUM(US_Others!G248,US_Others!L248,US_Others!R248))&gt;2.5,3,2)),"")</f>
        <v/>
      </c>
      <c r="BH243" s="219" t="str">
        <f>IFERROR(IF((US_Others!Z248*US_Others!Z$8/SUM(US_Others!Z248,US_Others!AB248)+US_Others!AB248*US_Others!AB$8/SUM(US_Others!Z248,US_Others!AB248))&gt;3.5,4,IF((US_Others!Z248*US_Others!Z$8/SUM(US_Others!Z248,US_Others!AB248)+US_Others!AB248*US_Others!AB$8/SUM(US_Others!Z248,US_Others!AB248))&gt;2.5,3,2)),"")</f>
        <v/>
      </c>
      <c r="BI243" s="219" t="str">
        <f>IFERROR(IF((US_Others!AA248*US_Others!AA$8/SUM(US_Others!AA248,US_Others!AC248)+US_Others!AC248*US_Others!AC$8/SUM(US_Others!AA248,US_Others!AC248))&gt;3.5,4,IF((US_Others!AA248*US_Others!AA$8/SUM(US_Others!AA248,US_Others!AC248)+US_Others!AC248*US_Others!AC$8/SUM(US_Others!AA248,US_Others!AC248))&gt;2.5,3,2)),"")</f>
        <v/>
      </c>
      <c r="BJ243" s="219" t="str">
        <f>IFERROR(US_Others!AD248*US_Others!AD$8/US_Others!AD248,"")</f>
        <v/>
      </c>
      <c r="BK243" s="74" t="str">
        <f>IFERROR(US_Others!AE248*US_Others!AE$8/US_Others!AE248,"")</f>
        <v/>
      </c>
      <c r="BL243" s="219" t="str">
        <f>IFERROR(IF(SUMPRODUCT(US_Others!AG248:AI248/SUM(US_Others!AG248:AI248),US_Others!AG$8:AI$8)&gt;3.5,4,IF(SUMPRODUCT(US_Others!AG248:AI248/SUM(US_Others!AG248:AI248),US_Others!AG$8:AI$8)&gt;2.5,3,2)),"")</f>
        <v/>
      </c>
      <c r="BM243" s="219" t="str">
        <f>IFERROR(US_Others!AL248*US_Others!AL$8/US_Others!AL248,"")</f>
        <v/>
      </c>
    </row>
    <row r="244" spans="1:65">
      <c r="A244" s="200" t="s">
        <v>383</v>
      </c>
      <c r="B244" s="332">
        <v>323110</v>
      </c>
      <c r="C244" s="333">
        <f>SUM(US_CO2!C247:AX247)</f>
        <v>5.7197445481210014</v>
      </c>
      <c r="D244" s="333">
        <f>SUM(US_CH4!C247:AC247)</f>
        <v>5.222472977007328E-3</v>
      </c>
      <c r="E244" s="333">
        <f>SUM(US_N2O!C247:AA247)</f>
        <v>1.1543668551171843E-2</v>
      </c>
      <c r="F244" s="332">
        <f>US_Others!V249+US_Others!U249</f>
        <v>0</v>
      </c>
      <c r="G244" s="332">
        <f>US_Others!C249+US_Others!H249+US_Others!N249</f>
        <v>4.8098486320946193E-5</v>
      </c>
      <c r="H244" s="332">
        <f>US_Others!D249+US_Others!I249+US_Others!O249</f>
        <v>7.888151756635177E-4</v>
      </c>
      <c r="I244" s="332">
        <f>US_Others!E249+US_Others!J249+US_Others!P249+US_Others!W249</f>
        <v>3.6458652631277217E-3</v>
      </c>
      <c r="J244" s="332">
        <f>US_Others!F249+US_Others!K249+US_Others!Q249</f>
        <v>6.3009017080439518E-4</v>
      </c>
      <c r="K244" s="332">
        <f>US_Others!G249+US_Others!L249+US_Others!R249</f>
        <v>6.2528032217230072E-5</v>
      </c>
      <c r="L244" s="332">
        <f>US_Others!Z249+US_Others!AB249</f>
        <v>0</v>
      </c>
      <c r="M244" s="332">
        <f>US_Others!AA249+US_Others!AC249</f>
        <v>0</v>
      </c>
      <c r="N244" s="332">
        <f>US_Others!AD249</f>
        <v>0</v>
      </c>
      <c r="O244" s="332">
        <f>US_Others!AE249</f>
        <v>0</v>
      </c>
      <c r="P244" s="332">
        <f>SUM(US_Others!AG249:AI249)</f>
        <v>0</v>
      </c>
      <c r="Q244" s="332">
        <f>US_Others!AL249</f>
        <v>0</v>
      </c>
      <c r="R244" s="332"/>
      <c r="S244" s="334">
        <f t="shared" si="3"/>
        <v>5719.7445481210016</v>
      </c>
      <c r="T244" s="334">
        <f>D244*1000/Spec!I$6</f>
        <v>0.20889891908029312</v>
      </c>
      <c r="U244" s="334">
        <f>E244*1000/Spec!I$7</f>
        <v>3.8737142789167255E-2</v>
      </c>
      <c r="V244" s="334">
        <f>F244*1000/Spec!I$8</f>
        <v>0</v>
      </c>
      <c r="W244" s="334">
        <f>G244*1000/Spec!I$9</f>
        <v>7.1257016771772148E-5</v>
      </c>
      <c r="X244" s="334">
        <f>H244*1000/Spec!I$10</f>
        <v>2.2537576447529076E-4</v>
      </c>
      <c r="Y244" s="334">
        <f>I244*1000/Spec!I$11</f>
        <v>2.5495561280613438E-3</v>
      </c>
      <c r="Z244" s="334">
        <f>J244*1000/Spec!I$12</f>
        <v>1.4095976975489827E-4</v>
      </c>
      <c r="AA244" s="334">
        <f>K244*1000/Spec!I$15</f>
        <v>6.3739074635300797E-6</v>
      </c>
      <c r="AB244" s="334">
        <f>L244*1000/Spec!I$17</f>
        <v>0</v>
      </c>
      <c r="AC244" s="334">
        <f>M244*1000/Spec!I$18</f>
        <v>0</v>
      </c>
      <c r="AD244" s="335">
        <f>N244*1000/Spec!I$25</f>
        <v>0</v>
      </c>
      <c r="AE244" s="335">
        <f>O244*1000/Spec!I$26</f>
        <v>0</v>
      </c>
      <c r="AF244" s="334">
        <f>P244*1000/Spec!I$21</f>
        <v>0</v>
      </c>
      <c r="AG244" s="334">
        <f>Q244*1000/Spec!I$22</f>
        <v>0</v>
      </c>
      <c r="AI244" s="200">
        <f>S244/'2007output'!$C242</f>
        <v>5.8181291113946855E-2</v>
      </c>
      <c r="AJ244" s="200">
        <f>T244/'2007output'!$C242</f>
        <v>2.1249216153179579E-6</v>
      </c>
      <c r="AK244" s="200">
        <f>U244/'2007output'!$C242</f>
        <v>3.9403455216884774E-7</v>
      </c>
      <c r="AL244" s="200">
        <f>V244/'2007output'!$C242</f>
        <v>0</v>
      </c>
      <c r="AM244" s="200">
        <f>W244/'2007output'!$C242</f>
        <v>7.2482699215506358E-10</v>
      </c>
      <c r="AN244" s="200">
        <f>X244/'2007output'!$C242</f>
        <v>2.2925242294733013E-9</v>
      </c>
      <c r="AO244" s="200">
        <f>Y244/'2007output'!$C242</f>
        <v>2.5934107030499178E-8</v>
      </c>
      <c r="AP244" s="200">
        <f>Z244/'2007output'!$C242</f>
        <v>1.4338439995819128E-9</v>
      </c>
      <c r="AQ244" s="200">
        <f>AA244/'2007output'!$C242</f>
        <v>6.4835441958824524E-11</v>
      </c>
      <c r="AR244" s="200">
        <f>AB244/'2007output'!$C242</f>
        <v>0</v>
      </c>
      <c r="AS244" s="200">
        <f>AC244/'2007output'!$C242</f>
        <v>0</v>
      </c>
      <c r="AT244" s="200">
        <f>AD244/'2007output'!$C242</f>
        <v>0</v>
      </c>
      <c r="AU244" s="200">
        <f>AE244/'2007output'!$C242</f>
        <v>0</v>
      </c>
      <c r="AV244" s="200">
        <f>AF244/'2007output'!$C242</f>
        <v>0</v>
      </c>
      <c r="AW244" s="200">
        <f>AG244/'2007output'!$C242</f>
        <v>0</v>
      </c>
      <c r="AY244" s="370">
        <f>IFERROR(IF(SUMPRODUCT(US_CO2!C247:AX247/SUM(US_CO2!C247:AX247),US_CO2!C$6:AX$6)&gt;3.5,4,IF(SUMPRODUCT(US_CO2!C247:AX247/SUM(US_CO2!C247:AX247),US_CO2!C$6:AX$6)&gt;2.5,3,2)),"")</f>
        <v>4</v>
      </c>
      <c r="AZ244" s="370">
        <f>IFERROR(IF(SUMPRODUCT(US_CH4!C247:AC247/SUM(US_CH4!C247:AC247),US_CH4!C$6:AC$6)&gt;3.5,4,IF(SUMPRODUCT(US_CH4!C247:AC247/SUM(US_CH4!C247:AC247),US_CH4!C$6:AC$6)&gt;2.5,3,2)),"")</f>
        <v>4</v>
      </c>
      <c r="BA244" s="223">
        <f>IFERROR(IF(SUMPRODUCT(US_N2O!C247:AA247/SUM(US_N2O!C247:AA247),US_N2O!C$6:AA$6)&gt;3.5,4,IF(SUMPRODUCT(US_N2O!C247:AA247/SUM(US_N2O!C247:AA247),US_N2O!C$6:AA$6)&gt;2.5,3,2)),"")</f>
        <v>4</v>
      </c>
      <c r="BB244" s="223" t="str">
        <f>IFERROR(IF(SUMPRODUCT(US_Others!U249:V249/SUM(US_Others!U249:V249),US_Others!U$8:V$8)&gt;3.5,4,IF(SUMPRODUCT(US_Others!U249:V249/SUM(US_Others!U249:V249),US_Others!U$8:V$8)&gt;2.5,3,2)),"")</f>
        <v/>
      </c>
      <c r="BC244" s="223">
        <f>IFERROR(IF((US_Others!C249*US_Others!C$8/SUM(US_Others!C249,US_Others!H249,US_Others!N249)+ US_Others!H249*US_Others!H$8/SUM(US_Others!C249,US_Others!H249,US_Others!N249)+US_Others!N249*US_Others!N$8/SUM(US_Others!C249,US_Others!H249,US_Others!N249))&gt;3.5,4,IF((US_Others!C249*US_Others!C$8/SUM(US_Others!C249,US_Others!H249,US_Others!N249)+ US_Others!H249*US_Others!H$8/SUM(US_Others!C249,US_Others!H249,US_Others!N249)+US_Others!N249*US_Others!N$8/SUM(US_Others!C249,US_Others!H249,US_Others!N249))&gt;2.5,3,2)),"")</f>
        <v>4</v>
      </c>
      <c r="BD244" s="223">
        <f>IFERROR(IF((US_Others!D249*US_Others!D$8/SUM(US_Others!D249,US_Others!I249,US_Others!O249)+US_Others!I249*US_Others!I$8/SUM(US_Others!D249,US_Others!I249,US_Others!O249)+US_Others!O249*US_Others!O$8/SUM(US_Others!D249,US_Others!I249,US_Others!O249))&gt;3.5,4,IF((US_Others!D249*US_Others!D$8/SUM(US_Others!D249,US_Others!I249,US_Others!O249)+US_Others!I249*US_Others!I$8/SUM(US_Others!D249,US_Others!I249,US_Others!O249)+US_Others!O249*US_Others!O$8/SUM(US_Others!D249,US_Others!I249,US_Others!O249))&gt;2.5,3,2)),"")</f>
        <v>4</v>
      </c>
      <c r="BE244" s="223">
        <f>IFERROR(IF((US_Others!E249*US_Others!E$8/SUM(US_Others!E249,US_Others!J249,US_Others!P249,US_Others!W249)+US_Others!J249*US_Others!J$8/SUM(US_Others!E249,US_Others!J249,US_Others!P249,US_Others!W249)+US_Others!P249*US_Others!P$8/SUM(US_Others!E249,US_Others!J249,US_Others!P249,US_Others!W249)+US_Others!W249*US_Others!W$8/SUM(US_Others!E249,US_Others!J249,US_Others!P249,US_Others!W249))&gt;3.5,4,IF((US_Others!E249*US_Others!E$8/SUM(US_Others!E249,US_Others!J249,US_Others!P249,US_Others!W249)+US_Others!J249*US_Others!J$8/SUM(US_Others!E249,US_Others!J249,US_Others!P249,US_Others!W249)+US_Others!P249*US_Others!P$8/SUM(US_Others!E249,US_Others!J249,US_Others!P249,US_Others!W249)+US_Others!W249*US_Others!W$8/SUM(US_Others!E249,US_Others!J249,US_Others!P249,US_Others!W249))&gt;2.5,3,2)),"")</f>
        <v>4</v>
      </c>
      <c r="BF244" s="223">
        <f>IFERROR(IF((US_Others!F249*US_Others!F$8/SUM(US_Others!F249,US_Others!K249,US_Others!Q249)+US_Others!K249*US_Others!K$8/SUM(US_Others!F249,US_Others!K249,US_Others!Q249)+US_Others!Q249*US_Others!Q$8/SUM(US_Others!F249,US_Others!K249,US_Others!Q249))&gt;3.5,4,IF((US_Others!F249*US_Others!F$8/SUM(US_Others!F249,US_Others!K249,US_Others!Q249)+US_Others!K249*US_Others!K$8/SUM(US_Others!F249,US_Others!K249,US_Others!Q249)+US_Others!Q249*US_Others!Q$8/SUM(US_Others!F249,US_Others!K249,US_Others!Q249))&gt;2.5,3,2)),"")</f>
        <v>4</v>
      </c>
      <c r="BG244" s="223">
        <f>IFERROR(IF((US_Others!G249*US_Others!G$8/SUM(US_Others!G249,US_Others!L249,US_Others!R249)+US_Others!L249*US_Others!L$8/SUM(US_Others!G249,US_Others!L249,US_Others!R249)+US_Others!R249*US_Others!R$8/SUM(US_Others!G249,US_Others!L249,US_Others!R249))&gt;3.5,4,IF((US_Others!G249*US_Others!G$8/SUM(US_Others!G249,US_Others!L249,US_Others!R249)+US_Others!L249*US_Others!L$8/SUM(US_Others!G249,US_Others!L249,US_Others!R249)+US_Others!R249*US_Others!R$8/SUM(US_Others!G249,US_Others!L249,US_Others!R249))&gt;2.5,3,2)),"")</f>
        <v>4</v>
      </c>
      <c r="BH244" s="219" t="str">
        <f>IFERROR(IF((US_Others!Z249*US_Others!Z$8/SUM(US_Others!Z249,US_Others!AB249)+US_Others!AB249*US_Others!AB$8/SUM(US_Others!Z249,US_Others!AB249))&gt;3.5,4,IF((US_Others!Z249*US_Others!Z$8/SUM(US_Others!Z249,US_Others!AB249)+US_Others!AB249*US_Others!AB$8/SUM(US_Others!Z249,US_Others!AB249))&gt;2.5,3,2)),"")</f>
        <v/>
      </c>
      <c r="BI244" s="219" t="str">
        <f>IFERROR(IF((US_Others!AA249*US_Others!AA$8/SUM(US_Others!AA249,US_Others!AC249)+US_Others!AC249*US_Others!AC$8/SUM(US_Others!AA249,US_Others!AC249))&gt;3.5,4,IF((US_Others!AA249*US_Others!AA$8/SUM(US_Others!AA249,US_Others!AC249)+US_Others!AC249*US_Others!AC$8/SUM(US_Others!AA249,US_Others!AC249))&gt;2.5,3,2)),"")</f>
        <v/>
      </c>
      <c r="BJ244" s="219" t="str">
        <f>IFERROR(US_Others!AD249*US_Others!AD$8/US_Others!AD249,"")</f>
        <v/>
      </c>
      <c r="BK244" s="74" t="str">
        <f>IFERROR(US_Others!AE249*US_Others!AE$8/US_Others!AE249,"")</f>
        <v/>
      </c>
      <c r="BL244" s="219" t="str">
        <f>IFERROR(IF(SUMPRODUCT(US_Others!AG249:AI249/SUM(US_Others!AG249:AI249),US_Others!AG$8:AI$8)&gt;3.5,4,IF(SUMPRODUCT(US_Others!AG249:AI249/SUM(US_Others!AG249:AI249),US_Others!AG$8:AI$8)&gt;2.5,3,2)),"")</f>
        <v/>
      </c>
      <c r="BM244" s="219" t="str">
        <f>IFERROR(US_Others!AL249*US_Others!AL$8/US_Others!AL249,"")</f>
        <v/>
      </c>
    </row>
    <row r="245" spans="1:65">
      <c r="A245" s="200" t="s">
        <v>384</v>
      </c>
      <c r="B245" s="332">
        <v>323120</v>
      </c>
      <c r="C245" s="333">
        <f>SUM(US_CO2!C248:AX248)</f>
        <v>7.1517023689245771E-2</v>
      </c>
      <c r="D245" s="333">
        <f>SUM(US_CH4!C248:AC248)</f>
        <v>3.9395406212033491E-5</v>
      </c>
      <c r="E245" s="333">
        <f>SUM(US_N2O!C248:AA248)</f>
        <v>4.8596564253029873E-5</v>
      </c>
      <c r="F245" s="332">
        <f>US_Others!V250+US_Others!U250</f>
        <v>0</v>
      </c>
      <c r="G245" s="332">
        <f>US_Others!C250+US_Others!H250+US_Others!N250</f>
        <v>9.3651649393877155E-6</v>
      </c>
      <c r="H245" s="332">
        <f>US_Others!D250+US_Others!I250+US_Others!O250</f>
        <v>1.5358870500595855E-4</v>
      </c>
      <c r="I245" s="332">
        <f>US_Others!E250+US_Others!J250+US_Others!P250+US_Others!W250</f>
        <v>7.0987950240558888E-4</v>
      </c>
      <c r="J245" s="332">
        <f>US_Others!F250+US_Others!K250+US_Others!Q250</f>
        <v>1.2268366070597908E-4</v>
      </c>
      <c r="K245" s="332">
        <f>US_Others!G250+US_Others!L250+US_Others!R250</f>
        <v>1.2174714421204033E-5</v>
      </c>
      <c r="L245" s="332">
        <f>US_Others!Z250+US_Others!AB250</f>
        <v>0</v>
      </c>
      <c r="M245" s="332">
        <f>US_Others!AA250+US_Others!AC250</f>
        <v>0</v>
      </c>
      <c r="N245" s="332">
        <f>US_Others!AD250</f>
        <v>0</v>
      </c>
      <c r="O245" s="332">
        <f>US_Others!AE250</f>
        <v>0</v>
      </c>
      <c r="P245" s="332">
        <f>SUM(US_Others!AG250:AI250)</f>
        <v>0</v>
      </c>
      <c r="Q245" s="332">
        <f>US_Others!AL250</f>
        <v>0</v>
      </c>
      <c r="R245" s="332"/>
      <c r="S245" s="334">
        <f t="shared" si="3"/>
        <v>71.517023689245775</v>
      </c>
      <c r="T245" s="334">
        <f>D245*1000/Spec!I$6</f>
        <v>1.5758162484813395E-3</v>
      </c>
      <c r="U245" s="334">
        <f>E245*1000/Spec!I$7</f>
        <v>1.6307571896989888E-4</v>
      </c>
      <c r="V245" s="334">
        <f>F245*1000/Spec!I$8</f>
        <v>0</v>
      </c>
      <c r="W245" s="334">
        <f>G245*1000/Spec!I$9</f>
        <v>1.3874318428722541E-5</v>
      </c>
      <c r="X245" s="334">
        <f>H245*1000/Spec!I$10</f>
        <v>4.3882487144559586E-5</v>
      </c>
      <c r="Y245" s="334">
        <f>I245*1000/Spec!I$11</f>
        <v>4.9641923245146075E-4</v>
      </c>
      <c r="Z245" s="334">
        <f>J245*1000/Spec!I$12</f>
        <v>2.7446009106483015E-5</v>
      </c>
      <c r="AA245" s="334">
        <f>K245*1000/Spec!I$15</f>
        <v>1.2410514190829799E-6</v>
      </c>
      <c r="AB245" s="334">
        <f>L245*1000/Spec!I$17</f>
        <v>0</v>
      </c>
      <c r="AC245" s="334">
        <f>M245*1000/Spec!I$18</f>
        <v>0</v>
      </c>
      <c r="AD245" s="335">
        <f>N245*1000/Spec!I$25</f>
        <v>0</v>
      </c>
      <c r="AE245" s="335">
        <f>O245*1000/Spec!I$26</f>
        <v>0</v>
      </c>
      <c r="AF245" s="334">
        <f>P245*1000/Spec!I$21</f>
        <v>0</v>
      </c>
      <c r="AG245" s="334">
        <f>Q245*1000/Spec!I$22</f>
        <v>0</v>
      </c>
      <c r="AI245" s="200">
        <f>S245/'2007output'!$C243</f>
        <v>1.2830467113248256E-2</v>
      </c>
      <c r="AJ245" s="200">
        <f>T245/'2007output'!$C243</f>
        <v>2.8270833306087902E-7</v>
      </c>
      <c r="AK245" s="200">
        <f>U245/'2007output'!$C243</f>
        <v>2.9256497841747197E-8</v>
      </c>
      <c r="AL245" s="200">
        <f>V245/'2007output'!$C243</f>
        <v>0</v>
      </c>
      <c r="AM245" s="200">
        <f>W245/'2007output'!$C243</f>
        <v>2.4891134604812595E-9</v>
      </c>
      <c r="AN245" s="200">
        <f>X245/'2007output'!$C243</f>
        <v>7.872710287865013E-9</v>
      </c>
      <c r="AO245" s="200">
        <f>Y245/'2007output'!$C243</f>
        <v>8.9059783360506062E-8</v>
      </c>
      <c r="AP245" s="200">
        <f>Z245/'2007output'!$C243</f>
        <v>4.9239341776969885E-9</v>
      </c>
      <c r="AQ245" s="200">
        <f>AA245/'2007output'!$C243</f>
        <v>2.2265005724488338E-10</v>
      </c>
      <c r="AR245" s="200">
        <f>AB245/'2007output'!$C243</f>
        <v>0</v>
      </c>
      <c r="AS245" s="200">
        <f>AC245/'2007output'!$C243</f>
        <v>0</v>
      </c>
      <c r="AT245" s="200">
        <f>AD245/'2007output'!$C243</f>
        <v>0</v>
      </c>
      <c r="AU245" s="200">
        <f>AE245/'2007output'!$C243</f>
        <v>0</v>
      </c>
      <c r="AV245" s="200">
        <f>AF245/'2007output'!$C243</f>
        <v>0</v>
      </c>
      <c r="AW245" s="200">
        <f>AG245/'2007output'!$C243</f>
        <v>0</v>
      </c>
      <c r="AY245" s="370">
        <f>IFERROR(IF(SUMPRODUCT(US_CO2!C248:AX248/SUM(US_CO2!C248:AX248),US_CO2!C$6:AX$6)&gt;3.5,4,IF(SUMPRODUCT(US_CO2!C248:AX248/SUM(US_CO2!C248:AX248),US_CO2!C$6:AX$6)&gt;2.5,3,2)),"")</f>
        <v>4</v>
      </c>
      <c r="AZ245" s="370">
        <f>IFERROR(IF(SUMPRODUCT(US_CH4!C248:AC248/SUM(US_CH4!C248:AC248),US_CH4!C$6:AC$6)&gt;3.5,4,IF(SUMPRODUCT(US_CH4!C248:AC248/SUM(US_CH4!C248:AC248),US_CH4!C$6:AC$6)&gt;2.5,3,2)),"")</f>
        <v>4</v>
      </c>
      <c r="BA245" s="223">
        <f>IFERROR(IF(SUMPRODUCT(US_N2O!C248:AA248/SUM(US_N2O!C248:AA248),US_N2O!C$6:AA$6)&gt;3.5,4,IF(SUMPRODUCT(US_N2O!C248:AA248/SUM(US_N2O!C248:AA248),US_N2O!C$6:AA$6)&gt;2.5,3,2)),"")</f>
        <v>4</v>
      </c>
      <c r="BB245" s="223" t="str">
        <f>IFERROR(IF(SUMPRODUCT(US_Others!U250:V250/SUM(US_Others!U250:V250),US_Others!U$8:V$8)&gt;3.5,4,IF(SUMPRODUCT(US_Others!U250:V250/SUM(US_Others!U250:V250),US_Others!U$8:V$8)&gt;2.5,3,2)),"")</f>
        <v/>
      </c>
      <c r="BC245" s="223">
        <f>IFERROR(IF((US_Others!C250*US_Others!C$8/SUM(US_Others!C250,US_Others!H250,US_Others!N250)+ US_Others!H250*US_Others!H$8/SUM(US_Others!C250,US_Others!H250,US_Others!N250)+US_Others!N250*US_Others!N$8/SUM(US_Others!C250,US_Others!H250,US_Others!N250))&gt;3.5,4,IF((US_Others!C250*US_Others!C$8/SUM(US_Others!C250,US_Others!H250,US_Others!N250)+ US_Others!H250*US_Others!H$8/SUM(US_Others!C250,US_Others!H250,US_Others!N250)+US_Others!N250*US_Others!N$8/SUM(US_Others!C250,US_Others!H250,US_Others!N250))&gt;2.5,3,2)),"")</f>
        <v>4</v>
      </c>
      <c r="BD245" s="223">
        <f>IFERROR(IF((US_Others!D250*US_Others!D$8/SUM(US_Others!D250,US_Others!I250,US_Others!O250)+US_Others!I250*US_Others!I$8/SUM(US_Others!D250,US_Others!I250,US_Others!O250)+US_Others!O250*US_Others!O$8/SUM(US_Others!D250,US_Others!I250,US_Others!O250))&gt;3.5,4,IF((US_Others!D250*US_Others!D$8/SUM(US_Others!D250,US_Others!I250,US_Others!O250)+US_Others!I250*US_Others!I$8/SUM(US_Others!D250,US_Others!I250,US_Others!O250)+US_Others!O250*US_Others!O$8/SUM(US_Others!D250,US_Others!I250,US_Others!O250))&gt;2.5,3,2)),"")</f>
        <v>4</v>
      </c>
      <c r="BE245" s="223">
        <f>IFERROR(IF((US_Others!E250*US_Others!E$8/SUM(US_Others!E250,US_Others!J250,US_Others!P250,US_Others!W250)+US_Others!J250*US_Others!J$8/SUM(US_Others!E250,US_Others!J250,US_Others!P250,US_Others!W250)+US_Others!P250*US_Others!P$8/SUM(US_Others!E250,US_Others!J250,US_Others!P250,US_Others!W250)+US_Others!W250*US_Others!W$8/SUM(US_Others!E250,US_Others!J250,US_Others!P250,US_Others!W250))&gt;3.5,4,IF((US_Others!E250*US_Others!E$8/SUM(US_Others!E250,US_Others!J250,US_Others!P250,US_Others!W250)+US_Others!J250*US_Others!J$8/SUM(US_Others!E250,US_Others!J250,US_Others!P250,US_Others!W250)+US_Others!P250*US_Others!P$8/SUM(US_Others!E250,US_Others!J250,US_Others!P250,US_Others!W250)+US_Others!W250*US_Others!W$8/SUM(US_Others!E250,US_Others!J250,US_Others!P250,US_Others!W250))&gt;2.5,3,2)),"")</f>
        <v>4</v>
      </c>
      <c r="BF245" s="223">
        <f>IFERROR(IF((US_Others!F250*US_Others!F$8/SUM(US_Others!F250,US_Others!K250,US_Others!Q250)+US_Others!K250*US_Others!K$8/SUM(US_Others!F250,US_Others!K250,US_Others!Q250)+US_Others!Q250*US_Others!Q$8/SUM(US_Others!F250,US_Others!K250,US_Others!Q250))&gt;3.5,4,IF((US_Others!F250*US_Others!F$8/SUM(US_Others!F250,US_Others!K250,US_Others!Q250)+US_Others!K250*US_Others!K$8/SUM(US_Others!F250,US_Others!K250,US_Others!Q250)+US_Others!Q250*US_Others!Q$8/SUM(US_Others!F250,US_Others!K250,US_Others!Q250))&gt;2.5,3,2)),"")</f>
        <v>4</v>
      </c>
      <c r="BG245" s="223">
        <f>IFERROR(IF((US_Others!G250*US_Others!G$8/SUM(US_Others!G250,US_Others!L250,US_Others!R250)+US_Others!L250*US_Others!L$8/SUM(US_Others!G250,US_Others!L250,US_Others!R250)+US_Others!R250*US_Others!R$8/SUM(US_Others!G250,US_Others!L250,US_Others!R250))&gt;3.5,4,IF((US_Others!G250*US_Others!G$8/SUM(US_Others!G250,US_Others!L250,US_Others!R250)+US_Others!L250*US_Others!L$8/SUM(US_Others!G250,US_Others!L250,US_Others!R250)+US_Others!R250*US_Others!R$8/SUM(US_Others!G250,US_Others!L250,US_Others!R250))&gt;2.5,3,2)),"")</f>
        <v>4</v>
      </c>
      <c r="BH245" s="219" t="str">
        <f>IFERROR(IF((US_Others!Z250*US_Others!Z$8/SUM(US_Others!Z250,US_Others!AB250)+US_Others!AB250*US_Others!AB$8/SUM(US_Others!Z250,US_Others!AB250))&gt;3.5,4,IF((US_Others!Z250*US_Others!Z$8/SUM(US_Others!Z250,US_Others!AB250)+US_Others!AB250*US_Others!AB$8/SUM(US_Others!Z250,US_Others!AB250))&gt;2.5,3,2)),"")</f>
        <v/>
      </c>
      <c r="BI245" s="219" t="str">
        <f>IFERROR(IF((US_Others!AA250*US_Others!AA$8/SUM(US_Others!AA250,US_Others!AC250)+US_Others!AC250*US_Others!AC$8/SUM(US_Others!AA250,US_Others!AC250))&gt;3.5,4,IF((US_Others!AA250*US_Others!AA$8/SUM(US_Others!AA250,US_Others!AC250)+US_Others!AC250*US_Others!AC$8/SUM(US_Others!AA250,US_Others!AC250))&gt;2.5,3,2)),"")</f>
        <v/>
      </c>
      <c r="BJ245" s="219" t="str">
        <f>IFERROR(US_Others!AD250*US_Others!AD$8/US_Others!AD250,"")</f>
        <v/>
      </c>
      <c r="BK245" s="74" t="str">
        <f>IFERROR(US_Others!AE250*US_Others!AE$8/US_Others!AE250,"")</f>
        <v/>
      </c>
      <c r="BL245" s="219" t="str">
        <f>IFERROR(IF(SUMPRODUCT(US_Others!AG250:AI250/SUM(US_Others!AG250:AI250),US_Others!AG$8:AI$8)&gt;3.5,4,IF(SUMPRODUCT(US_Others!AG250:AI250/SUM(US_Others!AG250:AI250),US_Others!AG$8:AI$8)&gt;2.5,3,2)),"")</f>
        <v/>
      </c>
      <c r="BM245" s="219" t="str">
        <f>IFERROR(US_Others!AL250*US_Others!AL$8/US_Others!AL250,"")</f>
        <v/>
      </c>
    </row>
    <row r="246" spans="1:65">
      <c r="A246" s="200" t="s">
        <v>385</v>
      </c>
      <c r="B246" s="332">
        <v>324110</v>
      </c>
      <c r="C246" s="333">
        <f>SUM(US_CO2!C249:AX249)</f>
        <v>172.91666369149252</v>
      </c>
      <c r="D246" s="333">
        <f>SUM(US_CH4!C249:AC249)</f>
        <v>0.73048794922360349</v>
      </c>
      <c r="E246" s="333">
        <f>SUM(US_N2O!C249:AA249)</f>
        <v>4.4725060547176586E-2</v>
      </c>
      <c r="F246" s="332">
        <f>US_Others!V251+US_Others!U251</f>
        <v>0</v>
      </c>
      <c r="G246" s="332">
        <f>US_Others!C251+US_Others!H251+US_Others!N251</f>
        <v>1.8730329878775431E-5</v>
      </c>
      <c r="H246" s="332">
        <f>US_Others!D251+US_Others!I251+US_Others!O251</f>
        <v>3.0717741001191711E-4</v>
      </c>
      <c r="I246" s="332">
        <f>US_Others!E251+US_Others!J251+US_Others!P251+US_Others!W251</f>
        <v>1.4197590048111778E-3</v>
      </c>
      <c r="J246" s="332">
        <f>US_Others!F251+US_Others!K251+US_Others!Q251</f>
        <v>2.4536732141195816E-4</v>
      </c>
      <c r="K246" s="332">
        <f>US_Others!G251+US_Others!L251+US_Others!R251</f>
        <v>2.4349428842408067E-5</v>
      </c>
      <c r="L246" s="332">
        <f>US_Others!Z251+US_Others!AB251</f>
        <v>0</v>
      </c>
      <c r="M246" s="332">
        <f>US_Others!AA251+US_Others!AC251</f>
        <v>0</v>
      </c>
      <c r="N246" s="332">
        <f>US_Others!AD251</f>
        <v>0</v>
      </c>
      <c r="O246" s="332">
        <f>US_Others!AE251</f>
        <v>0</v>
      </c>
      <c r="P246" s="332">
        <f>SUM(US_Others!AG251:AI251)</f>
        <v>0</v>
      </c>
      <c r="Q246" s="332">
        <f>US_Others!AL251</f>
        <v>0</v>
      </c>
      <c r="R246" s="332"/>
      <c r="S246" s="334">
        <f t="shared" si="3"/>
        <v>172916.66369149252</v>
      </c>
      <c r="T246" s="334">
        <f>D246*1000/Spec!I$6</f>
        <v>29.219517968944142</v>
      </c>
      <c r="U246" s="334">
        <f>E246*1000/Spec!I$7</f>
        <v>0.15008409579589457</v>
      </c>
      <c r="V246" s="334">
        <f>F246*1000/Spec!I$8</f>
        <v>0</v>
      </c>
      <c r="W246" s="334">
        <f>G246*1000/Spec!I$9</f>
        <v>2.7748636857445082E-5</v>
      </c>
      <c r="X246" s="334">
        <f>H246*1000/Spec!I$10</f>
        <v>8.7764974289119172E-5</v>
      </c>
      <c r="Y246" s="334">
        <f>I246*1000/Spec!I$11</f>
        <v>9.9283846490292151E-4</v>
      </c>
      <c r="Z246" s="334">
        <f>J246*1000/Spec!I$12</f>
        <v>5.4892018212966029E-5</v>
      </c>
      <c r="AA246" s="334">
        <f>K246*1000/Spec!I$15</f>
        <v>2.4821028381659598E-6</v>
      </c>
      <c r="AB246" s="334">
        <f>L246*1000/Spec!I$17</f>
        <v>0</v>
      </c>
      <c r="AC246" s="334">
        <f>M246*1000/Spec!I$18</f>
        <v>0</v>
      </c>
      <c r="AD246" s="335">
        <f>N246*1000/Spec!I$25</f>
        <v>0</v>
      </c>
      <c r="AE246" s="335">
        <f>O246*1000/Spec!I$26</f>
        <v>0</v>
      </c>
      <c r="AF246" s="334">
        <f>P246*1000/Spec!I$21</f>
        <v>0</v>
      </c>
      <c r="AG246" s="334">
        <f>Q246*1000/Spec!I$22</f>
        <v>0</v>
      </c>
      <c r="AI246" s="200">
        <f>S246/'2007output'!$C244</f>
        <v>0.30486550131612428</v>
      </c>
      <c r="AJ246" s="200">
        <f>T246/'2007output'!$C244</f>
        <v>5.1516278440988283E-5</v>
      </c>
      <c r="AK246" s="200">
        <f>U246/'2007output'!$C244</f>
        <v>2.6460991166257266E-7</v>
      </c>
      <c r="AL246" s="200">
        <f>V246/'2007output'!$C244</f>
        <v>0</v>
      </c>
      <c r="AM246" s="200">
        <f>W246/'2007output'!$C244</f>
        <v>4.8923000859403521E-11</v>
      </c>
      <c r="AN246" s="200">
        <f>X246/'2007output'!$C244</f>
        <v>1.5473646271817058E-10</v>
      </c>
      <c r="AO246" s="200">
        <f>Y246/'2007output'!$C244</f>
        <v>1.750451285993973E-9</v>
      </c>
      <c r="AP246" s="200">
        <f>Z246/'2007output'!$C244</f>
        <v>9.6778889283954288E-11</v>
      </c>
      <c r="AQ246" s="200">
        <f>AA246/'2007output'!$C244</f>
        <v>4.3761399851301328E-12</v>
      </c>
      <c r="AR246" s="200">
        <f>AB246/'2007output'!$C244</f>
        <v>0</v>
      </c>
      <c r="AS246" s="200">
        <f>AC246/'2007output'!$C244</f>
        <v>0</v>
      </c>
      <c r="AT246" s="200">
        <f>AD246/'2007output'!$C244</f>
        <v>0</v>
      </c>
      <c r="AU246" s="200">
        <f>AE246/'2007output'!$C244</f>
        <v>0</v>
      </c>
      <c r="AV246" s="200">
        <f>AF246/'2007output'!$C244</f>
        <v>0</v>
      </c>
      <c r="AW246" s="200">
        <f>AG246/'2007output'!$C244</f>
        <v>0</v>
      </c>
      <c r="AY246" s="370">
        <f>IFERROR(IF(SUMPRODUCT(US_CO2!C249:AX249/SUM(US_CO2!C249:AX249),US_CO2!C$6:AX$6)&gt;3.5,4,IF(SUMPRODUCT(US_CO2!C249:AX249/SUM(US_CO2!C249:AX249),US_CO2!C$6:AX$6)&gt;2.5,3,2)),"")</f>
        <v>4</v>
      </c>
      <c r="AZ246" s="370">
        <f>IFERROR(IF(SUMPRODUCT(US_CH4!C249:AC249/SUM(US_CH4!C249:AC249),US_CH4!C$6:AC$6)&gt;3.5,4,IF(SUMPRODUCT(US_CH4!C249:AC249/SUM(US_CH4!C249:AC249),US_CH4!C$6:AC$6)&gt;2.5,3,2)),"")</f>
        <v>4</v>
      </c>
      <c r="BA246" s="223">
        <f>IFERROR(IF(SUMPRODUCT(US_N2O!C249:AA249/SUM(US_N2O!C249:AA249),US_N2O!C$6:AA$6)&gt;3.5,4,IF(SUMPRODUCT(US_N2O!C249:AA249/SUM(US_N2O!C249:AA249),US_N2O!C$6:AA$6)&gt;2.5,3,2)),"")</f>
        <v>4</v>
      </c>
      <c r="BB246" s="223" t="str">
        <f>IFERROR(IF(SUMPRODUCT(US_Others!U251:V251/SUM(US_Others!U251:V251),US_Others!U$8:V$8)&gt;3.5,4,IF(SUMPRODUCT(US_Others!U251:V251/SUM(US_Others!U251:V251),US_Others!U$8:V$8)&gt;2.5,3,2)),"")</f>
        <v/>
      </c>
      <c r="BC246" s="223">
        <f>IFERROR(IF((US_Others!C251*US_Others!C$8/SUM(US_Others!C251,US_Others!H251,US_Others!N251)+ US_Others!H251*US_Others!H$8/SUM(US_Others!C251,US_Others!H251,US_Others!N251)+US_Others!N251*US_Others!N$8/SUM(US_Others!C251,US_Others!H251,US_Others!N251))&gt;3.5,4,IF((US_Others!C251*US_Others!C$8/SUM(US_Others!C251,US_Others!H251,US_Others!N251)+ US_Others!H251*US_Others!H$8/SUM(US_Others!C251,US_Others!H251,US_Others!N251)+US_Others!N251*US_Others!N$8/SUM(US_Others!C251,US_Others!H251,US_Others!N251))&gt;2.5,3,2)),"")</f>
        <v>4</v>
      </c>
      <c r="BD246" s="223">
        <f>IFERROR(IF((US_Others!D251*US_Others!D$8/SUM(US_Others!D251,US_Others!I251,US_Others!O251)+US_Others!I251*US_Others!I$8/SUM(US_Others!D251,US_Others!I251,US_Others!O251)+US_Others!O251*US_Others!O$8/SUM(US_Others!D251,US_Others!I251,US_Others!O251))&gt;3.5,4,IF((US_Others!D251*US_Others!D$8/SUM(US_Others!D251,US_Others!I251,US_Others!O251)+US_Others!I251*US_Others!I$8/SUM(US_Others!D251,US_Others!I251,US_Others!O251)+US_Others!O251*US_Others!O$8/SUM(US_Others!D251,US_Others!I251,US_Others!O251))&gt;2.5,3,2)),"")</f>
        <v>4</v>
      </c>
      <c r="BE246" s="223">
        <f>IFERROR(IF((US_Others!E251*US_Others!E$8/SUM(US_Others!E251,US_Others!J251,US_Others!P251,US_Others!W251)+US_Others!J251*US_Others!J$8/SUM(US_Others!E251,US_Others!J251,US_Others!P251,US_Others!W251)+US_Others!P251*US_Others!P$8/SUM(US_Others!E251,US_Others!J251,US_Others!P251,US_Others!W251)+US_Others!W251*US_Others!W$8/SUM(US_Others!E251,US_Others!J251,US_Others!P251,US_Others!W251))&gt;3.5,4,IF((US_Others!E251*US_Others!E$8/SUM(US_Others!E251,US_Others!J251,US_Others!P251,US_Others!W251)+US_Others!J251*US_Others!J$8/SUM(US_Others!E251,US_Others!J251,US_Others!P251,US_Others!W251)+US_Others!P251*US_Others!P$8/SUM(US_Others!E251,US_Others!J251,US_Others!P251,US_Others!W251)+US_Others!W251*US_Others!W$8/SUM(US_Others!E251,US_Others!J251,US_Others!P251,US_Others!W251))&gt;2.5,3,2)),"")</f>
        <v>4</v>
      </c>
      <c r="BF246" s="223">
        <f>IFERROR(IF((US_Others!F251*US_Others!F$8/SUM(US_Others!F251,US_Others!K251,US_Others!Q251)+US_Others!K251*US_Others!K$8/SUM(US_Others!F251,US_Others!K251,US_Others!Q251)+US_Others!Q251*US_Others!Q$8/SUM(US_Others!F251,US_Others!K251,US_Others!Q251))&gt;3.5,4,IF((US_Others!F251*US_Others!F$8/SUM(US_Others!F251,US_Others!K251,US_Others!Q251)+US_Others!K251*US_Others!K$8/SUM(US_Others!F251,US_Others!K251,US_Others!Q251)+US_Others!Q251*US_Others!Q$8/SUM(US_Others!F251,US_Others!K251,US_Others!Q251))&gt;2.5,3,2)),"")</f>
        <v>4</v>
      </c>
      <c r="BG246" s="223">
        <f>IFERROR(IF((US_Others!G251*US_Others!G$8/SUM(US_Others!G251,US_Others!L251,US_Others!R251)+US_Others!L251*US_Others!L$8/SUM(US_Others!G251,US_Others!L251,US_Others!R251)+US_Others!R251*US_Others!R$8/SUM(US_Others!G251,US_Others!L251,US_Others!R251))&gt;3.5,4,IF((US_Others!G251*US_Others!G$8/SUM(US_Others!G251,US_Others!L251,US_Others!R251)+US_Others!L251*US_Others!L$8/SUM(US_Others!G251,US_Others!L251,US_Others!R251)+US_Others!R251*US_Others!R$8/SUM(US_Others!G251,US_Others!L251,US_Others!R251))&gt;2.5,3,2)),"")</f>
        <v>4</v>
      </c>
      <c r="BH246" s="219" t="str">
        <f>IFERROR(IF((US_Others!Z251*US_Others!Z$8/SUM(US_Others!Z251,US_Others!AB251)+US_Others!AB251*US_Others!AB$8/SUM(US_Others!Z251,US_Others!AB251))&gt;3.5,4,IF((US_Others!Z251*US_Others!Z$8/SUM(US_Others!Z251,US_Others!AB251)+US_Others!AB251*US_Others!AB$8/SUM(US_Others!Z251,US_Others!AB251))&gt;2.5,3,2)),"")</f>
        <v/>
      </c>
      <c r="BI246" s="219" t="str">
        <f>IFERROR(IF((US_Others!AA251*US_Others!AA$8/SUM(US_Others!AA251,US_Others!AC251)+US_Others!AC251*US_Others!AC$8/SUM(US_Others!AA251,US_Others!AC251))&gt;3.5,4,IF((US_Others!AA251*US_Others!AA$8/SUM(US_Others!AA251,US_Others!AC251)+US_Others!AC251*US_Others!AC$8/SUM(US_Others!AA251,US_Others!AC251))&gt;2.5,3,2)),"")</f>
        <v/>
      </c>
      <c r="BJ246" s="219" t="str">
        <f>IFERROR(US_Others!AD251*US_Others!AD$8/US_Others!AD251,"")</f>
        <v/>
      </c>
      <c r="BK246" s="74" t="str">
        <f>IFERROR(US_Others!AE251*US_Others!AE$8/US_Others!AE251,"")</f>
        <v/>
      </c>
      <c r="BL246" s="219" t="str">
        <f>IFERROR(IF(SUMPRODUCT(US_Others!AG251:AI251/SUM(US_Others!AG251:AI251),US_Others!AG$8:AI$8)&gt;3.5,4,IF(SUMPRODUCT(US_Others!AG251:AI251/SUM(US_Others!AG251:AI251),US_Others!AG$8:AI$8)&gt;2.5,3,2)),"")</f>
        <v/>
      </c>
      <c r="BM246" s="219" t="str">
        <f>IFERROR(US_Others!AL251*US_Others!AL$8/US_Others!AL251,"")</f>
        <v/>
      </c>
    </row>
    <row r="247" spans="1:65">
      <c r="A247" s="200" t="s">
        <v>386</v>
      </c>
      <c r="B247" s="332">
        <v>324121</v>
      </c>
      <c r="C247" s="333">
        <f>SUM(US_CO2!C250:AX250)</f>
        <v>3.2181226496989823</v>
      </c>
      <c r="D247" s="333">
        <f>SUM(US_CH4!C250:AC250)</f>
        <v>2.1108209014445503E-3</v>
      </c>
      <c r="E247" s="333">
        <f>SUM(US_N2O!C250:AA250)</f>
        <v>3.4363774771711706E-3</v>
      </c>
      <c r="F247" s="332">
        <f>US_Others!V252+US_Others!U252</f>
        <v>0</v>
      </c>
      <c r="G247" s="332">
        <f>US_Others!C252+US_Others!H252+US_Others!N252</f>
        <v>9.3651649393877148E-5</v>
      </c>
      <c r="H247" s="332">
        <f>US_Others!D252+US_Others!I252+US_Others!O252</f>
        <v>1.5358870500595855E-3</v>
      </c>
      <c r="I247" s="332">
        <f>US_Others!E252+US_Others!J252+US_Others!P252+US_Others!W252</f>
        <v>7.0987950240558881E-3</v>
      </c>
      <c r="J247" s="332">
        <f>US_Others!F252+US_Others!K252+US_Others!Q252</f>
        <v>1.2268366070597907E-3</v>
      </c>
      <c r="K247" s="332">
        <f>US_Others!G252+US_Others!L252+US_Others!R252</f>
        <v>1.2174714421204034E-4</v>
      </c>
      <c r="L247" s="332">
        <f>US_Others!Z252+US_Others!AB252</f>
        <v>0</v>
      </c>
      <c r="M247" s="332">
        <f>US_Others!AA252+US_Others!AC252</f>
        <v>0</v>
      </c>
      <c r="N247" s="332">
        <f>US_Others!AD252</f>
        <v>0</v>
      </c>
      <c r="O247" s="332">
        <f>US_Others!AE252</f>
        <v>0</v>
      </c>
      <c r="P247" s="332">
        <f>SUM(US_Others!AG252:AI252)</f>
        <v>0</v>
      </c>
      <c r="Q247" s="332">
        <f>US_Others!AL252</f>
        <v>0</v>
      </c>
      <c r="R247" s="332"/>
      <c r="S247" s="334">
        <f t="shared" si="3"/>
        <v>3218.1226496989825</v>
      </c>
      <c r="T247" s="334">
        <f>D247*1000/Spec!I$6</f>
        <v>8.4432836057782013E-2</v>
      </c>
      <c r="U247" s="334">
        <f>E247*1000/Spec!I$7</f>
        <v>1.1531468044198559E-2</v>
      </c>
      <c r="V247" s="334">
        <f>F247*1000/Spec!I$8</f>
        <v>0</v>
      </c>
      <c r="W247" s="334">
        <f>G247*1000/Spec!I$9</f>
        <v>1.3874318428722541E-4</v>
      </c>
      <c r="X247" s="334">
        <f>H247*1000/Spec!I$10</f>
        <v>4.388248714455959E-4</v>
      </c>
      <c r="Y247" s="334">
        <f>I247*1000/Spec!I$11</f>
        <v>4.9641923245146071E-3</v>
      </c>
      <c r="Z247" s="334">
        <f>J247*1000/Spec!I$12</f>
        <v>2.7446009106483013E-4</v>
      </c>
      <c r="AA247" s="334">
        <f>K247*1000/Spec!I$15</f>
        <v>1.24105141908298E-5</v>
      </c>
      <c r="AB247" s="334">
        <f>L247*1000/Spec!I$17</f>
        <v>0</v>
      </c>
      <c r="AC247" s="334">
        <f>M247*1000/Spec!I$18</f>
        <v>0</v>
      </c>
      <c r="AD247" s="335">
        <f>N247*1000/Spec!I$25</f>
        <v>0</v>
      </c>
      <c r="AE247" s="335">
        <f>O247*1000/Spec!I$26</f>
        <v>0</v>
      </c>
      <c r="AF247" s="334">
        <f>P247*1000/Spec!I$21</f>
        <v>0</v>
      </c>
      <c r="AG247" s="334">
        <f>Q247*1000/Spec!I$22</f>
        <v>0</v>
      </c>
      <c r="AI247" s="200">
        <f>S247/'2007output'!$C245</f>
        <v>0.26443078469178166</v>
      </c>
      <c r="AJ247" s="200">
        <f>T247/'2007output'!$C245</f>
        <v>6.9377843925868541E-6</v>
      </c>
      <c r="AK247" s="200">
        <f>U247/'2007output'!$C245</f>
        <v>9.4753229615435988E-7</v>
      </c>
      <c r="AL247" s="200">
        <f>V247/'2007output'!$C245</f>
        <v>0</v>
      </c>
      <c r="AM247" s="200">
        <f>W247/'2007output'!$C245</f>
        <v>1.1400425989090008E-8</v>
      </c>
      <c r="AN247" s="200">
        <f>X247/'2007output'!$C245</f>
        <v>3.6057918771207548E-8</v>
      </c>
      <c r="AO247" s="200">
        <f>Y247/'2007output'!$C245</f>
        <v>4.079040529592939E-7</v>
      </c>
      <c r="AP247" s="200">
        <f>Z247/'2007output'!$C245</f>
        <v>2.2552184968350874E-8</v>
      </c>
      <c r="AQ247" s="200">
        <f>AA247/'2007output'!$C245</f>
        <v>1.0197628751708956E-9</v>
      </c>
      <c r="AR247" s="200">
        <f>AB247/'2007output'!$C245</f>
        <v>0</v>
      </c>
      <c r="AS247" s="200">
        <f>AC247/'2007output'!$C245</f>
        <v>0</v>
      </c>
      <c r="AT247" s="200">
        <f>AD247/'2007output'!$C245</f>
        <v>0</v>
      </c>
      <c r="AU247" s="200">
        <f>AE247/'2007output'!$C245</f>
        <v>0</v>
      </c>
      <c r="AV247" s="200">
        <f>AF247/'2007output'!$C245</f>
        <v>0</v>
      </c>
      <c r="AW247" s="200">
        <f>AG247/'2007output'!$C245</f>
        <v>0</v>
      </c>
      <c r="AY247" s="370">
        <f>IFERROR(IF(SUMPRODUCT(US_CO2!C250:AX250/SUM(US_CO2!C250:AX250),US_CO2!C$6:AX$6)&gt;3.5,4,IF(SUMPRODUCT(US_CO2!C250:AX250/SUM(US_CO2!C250:AX250),US_CO2!C$6:AX$6)&gt;2.5,3,2)),"")</f>
        <v>4</v>
      </c>
      <c r="AZ247" s="370">
        <f>IFERROR(IF(SUMPRODUCT(US_CH4!C250:AC250/SUM(US_CH4!C250:AC250),US_CH4!C$6:AC$6)&gt;3.5,4,IF(SUMPRODUCT(US_CH4!C250:AC250/SUM(US_CH4!C250:AC250),US_CH4!C$6:AC$6)&gt;2.5,3,2)),"")</f>
        <v>4</v>
      </c>
      <c r="BA247" s="223">
        <f>IFERROR(IF(SUMPRODUCT(US_N2O!C250:AA250/SUM(US_N2O!C250:AA250),US_N2O!C$6:AA$6)&gt;3.5,4,IF(SUMPRODUCT(US_N2O!C250:AA250/SUM(US_N2O!C250:AA250),US_N2O!C$6:AA$6)&gt;2.5,3,2)),"")</f>
        <v>4</v>
      </c>
      <c r="BB247" s="223" t="str">
        <f>IFERROR(IF(SUMPRODUCT(US_Others!U252:V252/SUM(US_Others!U252:V252),US_Others!U$8:V$8)&gt;3.5,4,IF(SUMPRODUCT(US_Others!U252:V252/SUM(US_Others!U252:V252),US_Others!U$8:V$8)&gt;2.5,3,2)),"")</f>
        <v/>
      </c>
      <c r="BC247" s="223">
        <f>IFERROR(IF((US_Others!C252*US_Others!C$8/SUM(US_Others!C252,US_Others!H252,US_Others!N252)+ US_Others!H252*US_Others!H$8/SUM(US_Others!C252,US_Others!H252,US_Others!N252)+US_Others!N252*US_Others!N$8/SUM(US_Others!C252,US_Others!H252,US_Others!N252))&gt;3.5,4,IF((US_Others!C252*US_Others!C$8/SUM(US_Others!C252,US_Others!H252,US_Others!N252)+ US_Others!H252*US_Others!H$8/SUM(US_Others!C252,US_Others!H252,US_Others!N252)+US_Others!N252*US_Others!N$8/SUM(US_Others!C252,US_Others!H252,US_Others!N252))&gt;2.5,3,2)),"")</f>
        <v>4</v>
      </c>
      <c r="BD247" s="223">
        <f>IFERROR(IF((US_Others!D252*US_Others!D$8/SUM(US_Others!D252,US_Others!I252,US_Others!O252)+US_Others!I252*US_Others!I$8/SUM(US_Others!D252,US_Others!I252,US_Others!O252)+US_Others!O252*US_Others!O$8/SUM(US_Others!D252,US_Others!I252,US_Others!O252))&gt;3.5,4,IF((US_Others!D252*US_Others!D$8/SUM(US_Others!D252,US_Others!I252,US_Others!O252)+US_Others!I252*US_Others!I$8/SUM(US_Others!D252,US_Others!I252,US_Others!O252)+US_Others!O252*US_Others!O$8/SUM(US_Others!D252,US_Others!I252,US_Others!O252))&gt;2.5,3,2)),"")</f>
        <v>4</v>
      </c>
      <c r="BE247" s="223">
        <f>IFERROR(IF((US_Others!E252*US_Others!E$8/SUM(US_Others!E252,US_Others!J252,US_Others!P252,US_Others!W252)+US_Others!J252*US_Others!J$8/SUM(US_Others!E252,US_Others!J252,US_Others!P252,US_Others!W252)+US_Others!P252*US_Others!P$8/SUM(US_Others!E252,US_Others!J252,US_Others!P252,US_Others!W252)+US_Others!W252*US_Others!W$8/SUM(US_Others!E252,US_Others!J252,US_Others!P252,US_Others!W252))&gt;3.5,4,IF((US_Others!E252*US_Others!E$8/SUM(US_Others!E252,US_Others!J252,US_Others!P252,US_Others!W252)+US_Others!J252*US_Others!J$8/SUM(US_Others!E252,US_Others!J252,US_Others!P252,US_Others!W252)+US_Others!P252*US_Others!P$8/SUM(US_Others!E252,US_Others!J252,US_Others!P252,US_Others!W252)+US_Others!W252*US_Others!W$8/SUM(US_Others!E252,US_Others!J252,US_Others!P252,US_Others!W252))&gt;2.5,3,2)),"")</f>
        <v>4</v>
      </c>
      <c r="BF247" s="223">
        <f>IFERROR(IF((US_Others!F252*US_Others!F$8/SUM(US_Others!F252,US_Others!K252,US_Others!Q252)+US_Others!K252*US_Others!K$8/SUM(US_Others!F252,US_Others!K252,US_Others!Q252)+US_Others!Q252*US_Others!Q$8/SUM(US_Others!F252,US_Others!K252,US_Others!Q252))&gt;3.5,4,IF((US_Others!F252*US_Others!F$8/SUM(US_Others!F252,US_Others!K252,US_Others!Q252)+US_Others!K252*US_Others!K$8/SUM(US_Others!F252,US_Others!K252,US_Others!Q252)+US_Others!Q252*US_Others!Q$8/SUM(US_Others!F252,US_Others!K252,US_Others!Q252))&gt;2.5,3,2)),"")</f>
        <v>4</v>
      </c>
      <c r="BG247" s="223">
        <f>IFERROR(IF((US_Others!G252*US_Others!G$8/SUM(US_Others!G252,US_Others!L252,US_Others!R252)+US_Others!L252*US_Others!L$8/SUM(US_Others!G252,US_Others!L252,US_Others!R252)+US_Others!R252*US_Others!R$8/SUM(US_Others!G252,US_Others!L252,US_Others!R252))&gt;3.5,4,IF((US_Others!G252*US_Others!G$8/SUM(US_Others!G252,US_Others!L252,US_Others!R252)+US_Others!L252*US_Others!L$8/SUM(US_Others!G252,US_Others!L252,US_Others!R252)+US_Others!R252*US_Others!R$8/SUM(US_Others!G252,US_Others!L252,US_Others!R252))&gt;2.5,3,2)),"")</f>
        <v>4</v>
      </c>
      <c r="BH247" s="219" t="str">
        <f>IFERROR(IF((US_Others!Z252*US_Others!Z$8/SUM(US_Others!Z252,US_Others!AB252)+US_Others!AB252*US_Others!AB$8/SUM(US_Others!Z252,US_Others!AB252))&gt;3.5,4,IF((US_Others!Z252*US_Others!Z$8/SUM(US_Others!Z252,US_Others!AB252)+US_Others!AB252*US_Others!AB$8/SUM(US_Others!Z252,US_Others!AB252))&gt;2.5,3,2)),"")</f>
        <v/>
      </c>
      <c r="BI247" s="219" t="str">
        <f>IFERROR(IF((US_Others!AA252*US_Others!AA$8/SUM(US_Others!AA252,US_Others!AC252)+US_Others!AC252*US_Others!AC$8/SUM(US_Others!AA252,US_Others!AC252))&gt;3.5,4,IF((US_Others!AA252*US_Others!AA$8/SUM(US_Others!AA252,US_Others!AC252)+US_Others!AC252*US_Others!AC$8/SUM(US_Others!AA252,US_Others!AC252))&gt;2.5,3,2)),"")</f>
        <v/>
      </c>
      <c r="BJ247" s="219" t="str">
        <f>IFERROR(US_Others!AD252*US_Others!AD$8/US_Others!AD252,"")</f>
        <v/>
      </c>
      <c r="BK247" s="74" t="str">
        <f>IFERROR(US_Others!AE252*US_Others!AE$8/US_Others!AE252,"")</f>
        <v/>
      </c>
      <c r="BL247" s="219" t="str">
        <f>IFERROR(IF(SUMPRODUCT(US_Others!AG252:AI252/SUM(US_Others!AG252:AI252),US_Others!AG$8:AI$8)&gt;3.5,4,IF(SUMPRODUCT(US_Others!AG252:AI252/SUM(US_Others!AG252:AI252),US_Others!AG$8:AI$8)&gt;2.5,3,2)),"")</f>
        <v/>
      </c>
      <c r="BM247" s="219" t="str">
        <f>IFERROR(US_Others!AL252*US_Others!AL$8/US_Others!AL252,"")</f>
        <v/>
      </c>
    </row>
    <row r="248" spans="1:65">
      <c r="A248" s="200" t="s">
        <v>387</v>
      </c>
      <c r="B248" s="332">
        <v>324122</v>
      </c>
      <c r="C248" s="333">
        <f>SUM(US_CO2!C251:AX251)</f>
        <v>4.0967752202211685</v>
      </c>
      <c r="D248" s="333">
        <f>SUM(US_CH4!C251:AC251)</f>
        <v>4.260287250233437E-3</v>
      </c>
      <c r="E248" s="333">
        <f>SUM(US_N2O!C251:AA251)</f>
        <v>1.0188900081315441E-2</v>
      </c>
      <c r="F248" s="332">
        <f>US_Others!V253+US_Others!U253</f>
        <v>0</v>
      </c>
      <c r="G248" s="332">
        <f>US_Others!C253+US_Others!H253+US_Others!N253</f>
        <v>0</v>
      </c>
      <c r="H248" s="332">
        <f>US_Others!D253+US_Others!I253+US_Others!O253</f>
        <v>0</v>
      </c>
      <c r="I248" s="332">
        <f>US_Others!E253+US_Others!J253+US_Others!P253+US_Others!W253</f>
        <v>0</v>
      </c>
      <c r="J248" s="332">
        <f>US_Others!F253+US_Others!K253+US_Others!Q253</f>
        <v>0</v>
      </c>
      <c r="K248" s="332">
        <f>US_Others!G253+US_Others!L253+US_Others!R253</f>
        <v>0</v>
      </c>
      <c r="L248" s="332">
        <f>US_Others!Z253+US_Others!AB253</f>
        <v>0</v>
      </c>
      <c r="M248" s="332">
        <f>US_Others!AA253+US_Others!AC253</f>
        <v>0</v>
      </c>
      <c r="N248" s="332">
        <f>US_Others!AD253</f>
        <v>0</v>
      </c>
      <c r="O248" s="332">
        <f>US_Others!AE253</f>
        <v>0</v>
      </c>
      <c r="P248" s="332">
        <f>SUM(US_Others!AG253:AI253)</f>
        <v>0</v>
      </c>
      <c r="Q248" s="332">
        <f>US_Others!AL253</f>
        <v>0</v>
      </c>
      <c r="R248" s="332"/>
      <c r="S248" s="334">
        <f t="shared" si="3"/>
        <v>4096.7752202211686</v>
      </c>
      <c r="T248" s="334">
        <f>D248*1000/Spec!I$6</f>
        <v>0.1704114900093375</v>
      </c>
      <c r="U248" s="334">
        <f>E248*1000/Spec!I$7</f>
        <v>3.4190939870186045E-2</v>
      </c>
      <c r="V248" s="334">
        <f>F248*1000/Spec!I$8</f>
        <v>0</v>
      </c>
      <c r="W248" s="334">
        <f>G248*1000/Spec!I$9</f>
        <v>0</v>
      </c>
      <c r="X248" s="334">
        <f>H248*1000/Spec!I$10</f>
        <v>0</v>
      </c>
      <c r="Y248" s="334">
        <f>I248*1000/Spec!I$11</f>
        <v>0</v>
      </c>
      <c r="Z248" s="334">
        <f>J248*1000/Spec!I$12</f>
        <v>0</v>
      </c>
      <c r="AA248" s="334">
        <f>K248*1000/Spec!I$15</f>
        <v>0</v>
      </c>
      <c r="AB248" s="334">
        <f>L248*1000/Spec!I$17</f>
        <v>0</v>
      </c>
      <c r="AC248" s="334">
        <f>M248*1000/Spec!I$18</f>
        <v>0</v>
      </c>
      <c r="AD248" s="335">
        <f>N248*1000/Spec!I$25</f>
        <v>0</v>
      </c>
      <c r="AE248" s="335">
        <f>O248*1000/Spec!I$26</f>
        <v>0</v>
      </c>
      <c r="AF248" s="334">
        <f>P248*1000/Spec!I$21</f>
        <v>0</v>
      </c>
      <c r="AG248" s="334">
        <f>Q248*1000/Spec!I$22</f>
        <v>0</v>
      </c>
      <c r="AI248" s="200">
        <f>S248/'2007output'!$C246</f>
        <v>0.49016214647298023</v>
      </c>
      <c r="AJ248" s="200">
        <f>T248/'2007output'!$C246</f>
        <v>2.0389027280370604E-5</v>
      </c>
      <c r="AK248" s="200">
        <f>U248/'2007output'!$C246</f>
        <v>4.0908040045688017E-6</v>
      </c>
      <c r="AL248" s="200">
        <f>V248/'2007output'!$C246</f>
        <v>0</v>
      </c>
      <c r="AM248" s="200">
        <f>W248/'2007output'!$C246</f>
        <v>0</v>
      </c>
      <c r="AN248" s="200">
        <f>X248/'2007output'!$C246</f>
        <v>0</v>
      </c>
      <c r="AO248" s="200">
        <f>Y248/'2007output'!$C246</f>
        <v>0</v>
      </c>
      <c r="AP248" s="200">
        <f>Z248/'2007output'!$C246</f>
        <v>0</v>
      </c>
      <c r="AQ248" s="200">
        <f>AA248/'2007output'!$C246</f>
        <v>0</v>
      </c>
      <c r="AR248" s="200">
        <f>AB248/'2007output'!$C246</f>
        <v>0</v>
      </c>
      <c r="AS248" s="200">
        <f>AC248/'2007output'!$C246</f>
        <v>0</v>
      </c>
      <c r="AT248" s="200">
        <f>AD248/'2007output'!$C246</f>
        <v>0</v>
      </c>
      <c r="AU248" s="200">
        <f>AE248/'2007output'!$C246</f>
        <v>0</v>
      </c>
      <c r="AV248" s="200">
        <f>AF248/'2007output'!$C246</f>
        <v>0</v>
      </c>
      <c r="AW248" s="200">
        <f>AG248/'2007output'!$C246</f>
        <v>0</v>
      </c>
      <c r="AY248" s="370">
        <f>IFERROR(IF(SUMPRODUCT(US_CO2!C251:AX251/SUM(US_CO2!C251:AX251),US_CO2!C$6:AX$6)&gt;3.5,4,IF(SUMPRODUCT(US_CO2!C251:AX251/SUM(US_CO2!C251:AX251),US_CO2!C$6:AX$6)&gt;2.5,3,2)),"")</f>
        <v>4</v>
      </c>
      <c r="AZ248" s="370">
        <f>IFERROR(IF(SUMPRODUCT(US_CH4!C251:AC251/SUM(US_CH4!C251:AC251),US_CH4!C$6:AC$6)&gt;3.5,4,IF(SUMPRODUCT(US_CH4!C251:AC251/SUM(US_CH4!C251:AC251),US_CH4!C$6:AC$6)&gt;2.5,3,2)),"")</f>
        <v>4</v>
      </c>
      <c r="BA248" s="223">
        <f>IFERROR(IF(SUMPRODUCT(US_N2O!C251:AA251/SUM(US_N2O!C251:AA251),US_N2O!C$6:AA$6)&gt;3.5,4,IF(SUMPRODUCT(US_N2O!C251:AA251/SUM(US_N2O!C251:AA251),US_N2O!C$6:AA$6)&gt;2.5,3,2)),"")</f>
        <v>4</v>
      </c>
      <c r="BB248" s="223" t="str">
        <f>IFERROR(IF(SUMPRODUCT(US_Others!U253:V253/SUM(US_Others!U253:V253),US_Others!U$8:V$8)&gt;3.5,4,IF(SUMPRODUCT(US_Others!U253:V253/SUM(US_Others!U253:V253),US_Others!U$8:V$8)&gt;2.5,3,2)),"")</f>
        <v/>
      </c>
      <c r="BC248" s="223" t="str">
        <f>IFERROR(IF((US_Others!C253*US_Others!C$8/SUM(US_Others!C253,US_Others!H253,US_Others!N253)+ US_Others!H253*US_Others!H$8/SUM(US_Others!C253,US_Others!H253,US_Others!N253)+US_Others!N253*US_Others!N$8/SUM(US_Others!C253,US_Others!H253,US_Others!N253))&gt;3.5,4,IF((US_Others!C253*US_Others!C$8/SUM(US_Others!C253,US_Others!H253,US_Others!N253)+ US_Others!H253*US_Others!H$8/SUM(US_Others!C253,US_Others!H253,US_Others!N253)+US_Others!N253*US_Others!N$8/SUM(US_Others!C253,US_Others!H253,US_Others!N253))&gt;2.5,3,2)),"")</f>
        <v/>
      </c>
      <c r="BD248" s="223" t="str">
        <f>IFERROR(IF((US_Others!D253*US_Others!D$8/SUM(US_Others!D253,US_Others!I253,US_Others!O253)+US_Others!I253*US_Others!I$8/SUM(US_Others!D253,US_Others!I253,US_Others!O253)+US_Others!O253*US_Others!O$8/SUM(US_Others!D253,US_Others!I253,US_Others!O253))&gt;3.5,4,IF((US_Others!D253*US_Others!D$8/SUM(US_Others!D253,US_Others!I253,US_Others!O253)+US_Others!I253*US_Others!I$8/SUM(US_Others!D253,US_Others!I253,US_Others!O253)+US_Others!O253*US_Others!O$8/SUM(US_Others!D253,US_Others!I253,US_Others!O253))&gt;2.5,3,2)),"")</f>
        <v/>
      </c>
      <c r="BE248" s="223" t="str">
        <f>IFERROR(IF((US_Others!E253*US_Others!E$8/SUM(US_Others!E253,US_Others!J253,US_Others!P253,US_Others!W253)+US_Others!J253*US_Others!J$8/SUM(US_Others!E253,US_Others!J253,US_Others!P253,US_Others!W253)+US_Others!P253*US_Others!P$8/SUM(US_Others!E253,US_Others!J253,US_Others!P253,US_Others!W253)+US_Others!W253*US_Others!W$8/SUM(US_Others!E253,US_Others!J253,US_Others!P253,US_Others!W253))&gt;3.5,4,IF((US_Others!E253*US_Others!E$8/SUM(US_Others!E253,US_Others!J253,US_Others!P253,US_Others!W253)+US_Others!J253*US_Others!J$8/SUM(US_Others!E253,US_Others!J253,US_Others!P253,US_Others!W253)+US_Others!P253*US_Others!P$8/SUM(US_Others!E253,US_Others!J253,US_Others!P253,US_Others!W253)+US_Others!W253*US_Others!W$8/SUM(US_Others!E253,US_Others!J253,US_Others!P253,US_Others!W253))&gt;2.5,3,2)),"")</f>
        <v/>
      </c>
      <c r="BF248" s="223" t="str">
        <f>IFERROR(IF((US_Others!F253*US_Others!F$8/SUM(US_Others!F253,US_Others!K253,US_Others!Q253)+US_Others!K253*US_Others!K$8/SUM(US_Others!F253,US_Others!K253,US_Others!Q253)+US_Others!Q253*US_Others!Q$8/SUM(US_Others!F253,US_Others!K253,US_Others!Q253))&gt;3.5,4,IF((US_Others!F253*US_Others!F$8/SUM(US_Others!F253,US_Others!K253,US_Others!Q253)+US_Others!K253*US_Others!K$8/SUM(US_Others!F253,US_Others!K253,US_Others!Q253)+US_Others!Q253*US_Others!Q$8/SUM(US_Others!F253,US_Others!K253,US_Others!Q253))&gt;2.5,3,2)),"")</f>
        <v/>
      </c>
      <c r="BG248" s="223" t="str">
        <f>IFERROR(IF((US_Others!G253*US_Others!G$8/SUM(US_Others!G253,US_Others!L253,US_Others!R253)+US_Others!L253*US_Others!L$8/SUM(US_Others!G253,US_Others!L253,US_Others!R253)+US_Others!R253*US_Others!R$8/SUM(US_Others!G253,US_Others!L253,US_Others!R253))&gt;3.5,4,IF((US_Others!G253*US_Others!G$8/SUM(US_Others!G253,US_Others!L253,US_Others!R253)+US_Others!L253*US_Others!L$8/SUM(US_Others!G253,US_Others!L253,US_Others!R253)+US_Others!R253*US_Others!R$8/SUM(US_Others!G253,US_Others!L253,US_Others!R253))&gt;2.5,3,2)),"")</f>
        <v/>
      </c>
      <c r="BH248" s="219" t="str">
        <f>IFERROR(IF((US_Others!Z253*US_Others!Z$8/SUM(US_Others!Z253,US_Others!AB253)+US_Others!AB253*US_Others!AB$8/SUM(US_Others!Z253,US_Others!AB253))&gt;3.5,4,IF((US_Others!Z253*US_Others!Z$8/SUM(US_Others!Z253,US_Others!AB253)+US_Others!AB253*US_Others!AB$8/SUM(US_Others!Z253,US_Others!AB253))&gt;2.5,3,2)),"")</f>
        <v/>
      </c>
      <c r="BI248" s="219" t="str">
        <f>IFERROR(IF((US_Others!AA253*US_Others!AA$8/SUM(US_Others!AA253,US_Others!AC253)+US_Others!AC253*US_Others!AC$8/SUM(US_Others!AA253,US_Others!AC253))&gt;3.5,4,IF((US_Others!AA253*US_Others!AA$8/SUM(US_Others!AA253,US_Others!AC253)+US_Others!AC253*US_Others!AC$8/SUM(US_Others!AA253,US_Others!AC253))&gt;2.5,3,2)),"")</f>
        <v/>
      </c>
      <c r="BJ248" s="219" t="str">
        <f>IFERROR(US_Others!AD253*US_Others!AD$8/US_Others!AD253,"")</f>
        <v/>
      </c>
      <c r="BK248" s="74" t="str">
        <f>IFERROR(US_Others!AE253*US_Others!AE$8/US_Others!AE253,"")</f>
        <v/>
      </c>
      <c r="BL248" s="219" t="str">
        <f>IFERROR(IF(SUMPRODUCT(US_Others!AG253:AI253/SUM(US_Others!AG253:AI253),US_Others!AG$8:AI$8)&gt;3.5,4,IF(SUMPRODUCT(US_Others!AG253:AI253/SUM(US_Others!AG253:AI253),US_Others!AG$8:AI$8)&gt;2.5,3,2)),"")</f>
        <v/>
      </c>
      <c r="BM248" s="219" t="str">
        <f>IFERROR(US_Others!AL253*US_Others!AL$8/US_Others!AL253,"")</f>
        <v/>
      </c>
    </row>
    <row r="249" spans="1:65">
      <c r="A249" s="200" t="s">
        <v>388</v>
      </c>
      <c r="B249" s="332">
        <v>324190</v>
      </c>
      <c r="C249" s="333">
        <f>SUM(US_CO2!C252:AX252)</f>
        <v>9.5648009440714326</v>
      </c>
      <c r="D249" s="333">
        <f>SUM(US_CH4!C252:AC252)</f>
        <v>1.3512698529562207E-2</v>
      </c>
      <c r="E249" s="333">
        <f>SUM(US_N2O!C252:AA252)</f>
        <v>2.4655877788427087E-2</v>
      </c>
      <c r="F249" s="332">
        <f>US_Others!V254+US_Others!U254</f>
        <v>0</v>
      </c>
      <c r="G249" s="332">
        <f>US_Others!C254+US_Others!H254+US_Others!N254</f>
        <v>1.0181292992060961E-5</v>
      </c>
      <c r="H249" s="332">
        <f>US_Others!D254+US_Others!I254+US_Others!O254</f>
        <v>1.6697320506979979E-4</v>
      </c>
      <c r="I249" s="332">
        <f>US_Others!E254+US_Others!J254+US_Others!P254+US_Others!W254</f>
        <v>7.7174200879822079E-4</v>
      </c>
      <c r="J249" s="332">
        <f>US_Others!F254+US_Others!K254+US_Others!Q254</f>
        <v>1.3337493819599858E-4</v>
      </c>
      <c r="K249" s="332">
        <f>US_Others!G254+US_Others!L254+US_Others!R254</f>
        <v>1.323568088967925E-5</v>
      </c>
      <c r="L249" s="332">
        <f>US_Others!Z254+US_Others!AB254</f>
        <v>0</v>
      </c>
      <c r="M249" s="332">
        <f>US_Others!AA254+US_Others!AC254</f>
        <v>0</v>
      </c>
      <c r="N249" s="332">
        <f>US_Others!AD254</f>
        <v>0</v>
      </c>
      <c r="O249" s="332">
        <f>US_Others!AE254</f>
        <v>0</v>
      </c>
      <c r="P249" s="332">
        <f>SUM(US_Others!AG254:AI254)</f>
        <v>0</v>
      </c>
      <c r="Q249" s="332">
        <f>US_Others!AL254</f>
        <v>0</v>
      </c>
      <c r="R249" s="332"/>
      <c r="S249" s="334">
        <f t="shared" si="3"/>
        <v>9564.8009440714322</v>
      </c>
      <c r="T249" s="334">
        <f>D249*1000/Spec!I$6</f>
        <v>0.54050794118248824</v>
      </c>
      <c r="U249" s="334">
        <f>E249*1000/Spec!I$7</f>
        <v>8.2737844927607676E-2</v>
      </c>
      <c r="V249" s="334">
        <f>F249*1000/Spec!I$8</f>
        <v>0</v>
      </c>
      <c r="W249" s="334">
        <f>G249*1000/Spec!I$9</f>
        <v>1.5083397025275497E-5</v>
      </c>
      <c r="X249" s="334">
        <f>H249*1000/Spec!I$10</f>
        <v>4.7706630019942798E-5</v>
      </c>
      <c r="Y249" s="334">
        <f>I249*1000/Spec!I$11</f>
        <v>5.3967972643232222E-4</v>
      </c>
      <c r="Z249" s="334">
        <f>J249*1000/Spec!I$12</f>
        <v>2.9837793779865452E-5</v>
      </c>
      <c r="AA249" s="334">
        <f>K249*1000/Spec!I$15</f>
        <v>1.3492029449214323E-6</v>
      </c>
      <c r="AB249" s="334">
        <f>L249*1000/Spec!I$17</f>
        <v>0</v>
      </c>
      <c r="AC249" s="334">
        <f>M249*1000/Spec!I$18</f>
        <v>0</v>
      </c>
      <c r="AD249" s="335">
        <f>N249*1000/Spec!I$25</f>
        <v>0</v>
      </c>
      <c r="AE249" s="335">
        <f>O249*1000/Spec!I$26</f>
        <v>0</v>
      </c>
      <c r="AF249" s="334">
        <f>P249*1000/Spec!I$21</f>
        <v>0</v>
      </c>
      <c r="AG249" s="334">
        <f>Q249*1000/Spec!I$22</f>
        <v>0</v>
      </c>
      <c r="AI249" s="200">
        <f>S249/'2007output'!$C247</f>
        <v>0.66807298624512346</v>
      </c>
      <c r="AJ249" s="200">
        <f>T249/'2007output'!$C247</f>
        <v>3.7752877081964674E-5</v>
      </c>
      <c r="AK249" s="200">
        <f>U249/'2007output'!$C247</f>
        <v>5.7789931499341813E-6</v>
      </c>
      <c r="AL249" s="200">
        <f>V249/'2007output'!$C247</f>
        <v>0</v>
      </c>
      <c r="AM249" s="200">
        <f>W249/'2007output'!$C247</f>
        <v>1.0535305598432282E-9</v>
      </c>
      <c r="AN249" s="200">
        <f>X249/'2007output'!$C247</f>
        <v>3.3321666564184396E-9</v>
      </c>
      <c r="AO249" s="200">
        <f>Y249/'2007output'!$C247</f>
        <v>3.7695028737327811E-8</v>
      </c>
      <c r="AP249" s="200">
        <f>Z249/'2007output'!$C247</f>
        <v>2.0840814262670568E-9</v>
      </c>
      <c r="AQ249" s="200">
        <f>AA249/'2007output'!$C247</f>
        <v>9.4237825307077768E-11</v>
      </c>
      <c r="AR249" s="200">
        <f>AB249/'2007output'!$C247</f>
        <v>0</v>
      </c>
      <c r="AS249" s="200">
        <f>AC249/'2007output'!$C247</f>
        <v>0</v>
      </c>
      <c r="AT249" s="200">
        <f>AD249/'2007output'!$C247</f>
        <v>0</v>
      </c>
      <c r="AU249" s="200">
        <f>AE249/'2007output'!$C247</f>
        <v>0</v>
      </c>
      <c r="AV249" s="200">
        <f>AF249/'2007output'!$C247</f>
        <v>0</v>
      </c>
      <c r="AW249" s="200">
        <f>AG249/'2007output'!$C247</f>
        <v>0</v>
      </c>
      <c r="AY249" s="370">
        <f>IFERROR(IF(SUMPRODUCT(US_CO2!C252:AX252/SUM(US_CO2!C252:AX252),US_CO2!C$6:AX$6)&gt;3.5,4,IF(SUMPRODUCT(US_CO2!C252:AX252/SUM(US_CO2!C252:AX252),US_CO2!C$6:AX$6)&gt;2.5,3,2)),"")</f>
        <v>4</v>
      </c>
      <c r="AZ249" s="370">
        <f>IFERROR(IF(SUMPRODUCT(US_CH4!C252:AC252/SUM(US_CH4!C252:AC252),US_CH4!C$6:AC$6)&gt;3.5,4,IF(SUMPRODUCT(US_CH4!C252:AC252/SUM(US_CH4!C252:AC252),US_CH4!C$6:AC$6)&gt;2.5,3,2)),"")</f>
        <v>4</v>
      </c>
      <c r="BA249" s="223">
        <f>IFERROR(IF(SUMPRODUCT(US_N2O!C252:AA252/SUM(US_N2O!C252:AA252),US_N2O!C$6:AA$6)&gt;3.5,4,IF(SUMPRODUCT(US_N2O!C252:AA252/SUM(US_N2O!C252:AA252),US_N2O!C$6:AA$6)&gt;2.5,3,2)),"")</f>
        <v>4</v>
      </c>
      <c r="BB249" s="223" t="str">
        <f>IFERROR(IF(SUMPRODUCT(US_Others!U254:V254/SUM(US_Others!U254:V254),US_Others!U$8:V$8)&gt;3.5,4,IF(SUMPRODUCT(US_Others!U254:V254/SUM(US_Others!U254:V254),US_Others!U$8:V$8)&gt;2.5,3,2)),"")</f>
        <v/>
      </c>
      <c r="BC249" s="223">
        <f>IFERROR(IF((US_Others!C254*US_Others!C$8/SUM(US_Others!C254,US_Others!H254,US_Others!N254)+ US_Others!H254*US_Others!H$8/SUM(US_Others!C254,US_Others!H254,US_Others!N254)+US_Others!N254*US_Others!N$8/SUM(US_Others!C254,US_Others!H254,US_Others!N254))&gt;3.5,4,IF((US_Others!C254*US_Others!C$8/SUM(US_Others!C254,US_Others!H254,US_Others!N254)+ US_Others!H254*US_Others!H$8/SUM(US_Others!C254,US_Others!H254,US_Others!N254)+US_Others!N254*US_Others!N$8/SUM(US_Others!C254,US_Others!H254,US_Others!N254))&gt;2.5,3,2)),"")</f>
        <v>4</v>
      </c>
      <c r="BD249" s="223">
        <f>IFERROR(IF((US_Others!D254*US_Others!D$8/SUM(US_Others!D254,US_Others!I254,US_Others!O254)+US_Others!I254*US_Others!I$8/SUM(US_Others!D254,US_Others!I254,US_Others!O254)+US_Others!O254*US_Others!O$8/SUM(US_Others!D254,US_Others!I254,US_Others!O254))&gt;3.5,4,IF((US_Others!D254*US_Others!D$8/SUM(US_Others!D254,US_Others!I254,US_Others!O254)+US_Others!I254*US_Others!I$8/SUM(US_Others!D254,US_Others!I254,US_Others!O254)+US_Others!O254*US_Others!O$8/SUM(US_Others!D254,US_Others!I254,US_Others!O254))&gt;2.5,3,2)),"")</f>
        <v>4</v>
      </c>
      <c r="BE249" s="223">
        <f>IFERROR(IF((US_Others!E254*US_Others!E$8/SUM(US_Others!E254,US_Others!J254,US_Others!P254,US_Others!W254)+US_Others!J254*US_Others!J$8/SUM(US_Others!E254,US_Others!J254,US_Others!P254,US_Others!W254)+US_Others!P254*US_Others!P$8/SUM(US_Others!E254,US_Others!J254,US_Others!P254,US_Others!W254)+US_Others!W254*US_Others!W$8/SUM(US_Others!E254,US_Others!J254,US_Others!P254,US_Others!W254))&gt;3.5,4,IF((US_Others!E254*US_Others!E$8/SUM(US_Others!E254,US_Others!J254,US_Others!P254,US_Others!W254)+US_Others!J254*US_Others!J$8/SUM(US_Others!E254,US_Others!J254,US_Others!P254,US_Others!W254)+US_Others!P254*US_Others!P$8/SUM(US_Others!E254,US_Others!J254,US_Others!P254,US_Others!W254)+US_Others!W254*US_Others!W$8/SUM(US_Others!E254,US_Others!J254,US_Others!P254,US_Others!W254))&gt;2.5,3,2)),"")</f>
        <v>4</v>
      </c>
      <c r="BF249" s="223">
        <f>IFERROR(IF((US_Others!F254*US_Others!F$8/SUM(US_Others!F254,US_Others!K254,US_Others!Q254)+US_Others!K254*US_Others!K$8/SUM(US_Others!F254,US_Others!K254,US_Others!Q254)+US_Others!Q254*US_Others!Q$8/SUM(US_Others!F254,US_Others!K254,US_Others!Q254))&gt;3.5,4,IF((US_Others!F254*US_Others!F$8/SUM(US_Others!F254,US_Others!K254,US_Others!Q254)+US_Others!K254*US_Others!K$8/SUM(US_Others!F254,US_Others!K254,US_Others!Q254)+US_Others!Q254*US_Others!Q$8/SUM(US_Others!F254,US_Others!K254,US_Others!Q254))&gt;2.5,3,2)),"")</f>
        <v>4</v>
      </c>
      <c r="BG249" s="223">
        <f>IFERROR(IF((US_Others!G254*US_Others!G$8/SUM(US_Others!G254,US_Others!L254,US_Others!R254)+US_Others!L254*US_Others!L$8/SUM(US_Others!G254,US_Others!L254,US_Others!R254)+US_Others!R254*US_Others!R$8/SUM(US_Others!G254,US_Others!L254,US_Others!R254))&gt;3.5,4,IF((US_Others!G254*US_Others!G$8/SUM(US_Others!G254,US_Others!L254,US_Others!R254)+US_Others!L254*US_Others!L$8/SUM(US_Others!G254,US_Others!L254,US_Others!R254)+US_Others!R254*US_Others!R$8/SUM(US_Others!G254,US_Others!L254,US_Others!R254))&gt;2.5,3,2)),"")</f>
        <v>4</v>
      </c>
      <c r="BH249" s="219" t="str">
        <f>IFERROR(IF((US_Others!Z254*US_Others!Z$8/SUM(US_Others!Z254,US_Others!AB254)+US_Others!AB254*US_Others!AB$8/SUM(US_Others!Z254,US_Others!AB254))&gt;3.5,4,IF((US_Others!Z254*US_Others!Z$8/SUM(US_Others!Z254,US_Others!AB254)+US_Others!AB254*US_Others!AB$8/SUM(US_Others!Z254,US_Others!AB254))&gt;2.5,3,2)),"")</f>
        <v/>
      </c>
      <c r="BI249" s="219" t="str">
        <f>IFERROR(IF((US_Others!AA254*US_Others!AA$8/SUM(US_Others!AA254,US_Others!AC254)+US_Others!AC254*US_Others!AC$8/SUM(US_Others!AA254,US_Others!AC254))&gt;3.5,4,IF((US_Others!AA254*US_Others!AA$8/SUM(US_Others!AA254,US_Others!AC254)+US_Others!AC254*US_Others!AC$8/SUM(US_Others!AA254,US_Others!AC254))&gt;2.5,3,2)),"")</f>
        <v/>
      </c>
      <c r="BJ249" s="219" t="str">
        <f>IFERROR(US_Others!AD254*US_Others!AD$8/US_Others!AD254,"")</f>
        <v/>
      </c>
      <c r="BK249" s="74" t="str">
        <f>IFERROR(US_Others!AE254*US_Others!AE$8/US_Others!AE254,"")</f>
        <v/>
      </c>
      <c r="BL249" s="219" t="str">
        <f>IFERROR(IF(SUMPRODUCT(US_Others!AG254:AI254/SUM(US_Others!AG254:AI254),US_Others!AG$8:AI$8)&gt;3.5,4,IF(SUMPRODUCT(US_Others!AG254:AI254/SUM(US_Others!AG254:AI254),US_Others!AG$8:AI$8)&gt;2.5,3,2)),"")</f>
        <v/>
      </c>
      <c r="BM249" s="219" t="str">
        <f>IFERROR(US_Others!AL254*US_Others!AL$8/US_Others!AL254,"")</f>
        <v/>
      </c>
    </row>
    <row r="250" spans="1:65">
      <c r="A250" s="200" t="s">
        <v>389</v>
      </c>
      <c r="B250" s="332">
        <v>325110</v>
      </c>
      <c r="C250" s="333">
        <f>SUM(US_CO2!C253:AX253)</f>
        <v>8.9238432637184459</v>
      </c>
      <c r="D250" s="333">
        <f>SUM(US_CH4!C253:AC253)</f>
        <v>6.3441759874850101E-3</v>
      </c>
      <c r="E250" s="333">
        <f>SUM(US_N2O!C253:AA253)</f>
        <v>1.1461034043430485E-2</v>
      </c>
      <c r="F250" s="332">
        <f>US_Others!V255+US_Others!U255</f>
        <v>0</v>
      </c>
      <c r="G250" s="332">
        <f>US_Others!C255+US_Others!H255+US_Others!N255</f>
        <v>1.8730329878775431E-5</v>
      </c>
      <c r="H250" s="332">
        <f>US_Others!D255+US_Others!I255+US_Others!O255</f>
        <v>3.0717741001191711E-4</v>
      </c>
      <c r="I250" s="332">
        <f>US_Others!E255+US_Others!J255+US_Others!P255+US_Others!W255</f>
        <v>1.4197590048111778E-3</v>
      </c>
      <c r="J250" s="332">
        <f>US_Others!F255+US_Others!K255+US_Others!Q255</f>
        <v>2.4536732141195816E-4</v>
      </c>
      <c r="K250" s="332">
        <f>US_Others!G255+US_Others!L255+US_Others!R255</f>
        <v>2.4349428842408067E-5</v>
      </c>
      <c r="L250" s="332">
        <f>US_Others!Z255+US_Others!AB255</f>
        <v>0</v>
      </c>
      <c r="M250" s="332">
        <f>US_Others!AA255+US_Others!AC255</f>
        <v>0</v>
      </c>
      <c r="N250" s="332">
        <f>US_Others!AD255</f>
        <v>0</v>
      </c>
      <c r="O250" s="332">
        <f>US_Others!AE255</f>
        <v>0</v>
      </c>
      <c r="P250" s="332">
        <f>SUM(US_Others!AG255:AI255)</f>
        <v>0</v>
      </c>
      <c r="Q250" s="332">
        <f>US_Others!AL255</f>
        <v>0</v>
      </c>
      <c r="R250" s="332"/>
      <c r="S250" s="334">
        <f t="shared" si="3"/>
        <v>8923.8432637184451</v>
      </c>
      <c r="T250" s="334">
        <f>D250*1000/Spec!I$6</f>
        <v>0.25376703949940038</v>
      </c>
      <c r="U250" s="334">
        <f>E250*1000/Spec!I$7</f>
        <v>3.845984578332378E-2</v>
      </c>
      <c r="V250" s="334">
        <f>F250*1000/Spec!I$8</f>
        <v>0</v>
      </c>
      <c r="W250" s="334">
        <f>G250*1000/Spec!I$9</f>
        <v>2.7748636857445082E-5</v>
      </c>
      <c r="X250" s="334">
        <f>H250*1000/Spec!I$10</f>
        <v>8.7764974289119172E-5</v>
      </c>
      <c r="Y250" s="334">
        <f>I250*1000/Spec!I$11</f>
        <v>9.9283846490292151E-4</v>
      </c>
      <c r="Z250" s="334">
        <f>J250*1000/Spec!I$12</f>
        <v>5.4892018212966029E-5</v>
      </c>
      <c r="AA250" s="334">
        <f>K250*1000/Spec!I$15</f>
        <v>2.4821028381659598E-6</v>
      </c>
      <c r="AB250" s="334">
        <f>L250*1000/Spec!I$17</f>
        <v>0</v>
      </c>
      <c r="AC250" s="334">
        <f>M250*1000/Spec!I$18</f>
        <v>0</v>
      </c>
      <c r="AD250" s="335">
        <f>N250*1000/Spec!I$25</f>
        <v>0</v>
      </c>
      <c r="AE250" s="335">
        <f>O250*1000/Spec!I$26</f>
        <v>0</v>
      </c>
      <c r="AF250" s="334">
        <f>P250*1000/Spec!I$21</f>
        <v>0</v>
      </c>
      <c r="AG250" s="334">
        <f>Q250*1000/Spec!I$22</f>
        <v>0</v>
      </c>
      <c r="AI250" s="200">
        <f>S250/'2007output'!$C248</f>
        <v>0.11681799248234014</v>
      </c>
      <c r="AJ250" s="200">
        <f>T250/'2007output'!$C248</f>
        <v>3.3219494377531436E-6</v>
      </c>
      <c r="AK250" s="200">
        <f>U250/'2007output'!$C248</f>
        <v>5.0346043098432773E-7</v>
      </c>
      <c r="AL250" s="200">
        <f>V250/'2007output'!$C248</f>
        <v>0</v>
      </c>
      <c r="AM250" s="200">
        <f>W250/'2007output'!$C248</f>
        <v>3.6324484373087251E-10</v>
      </c>
      <c r="AN250" s="200">
        <f>X250/'2007output'!$C248</f>
        <v>1.1488915486002169E-9</v>
      </c>
      <c r="AO250" s="200">
        <f>Y250/'2007output'!$C248</f>
        <v>1.2996798901741324E-8</v>
      </c>
      <c r="AP250" s="200">
        <f>Z250/'2007output'!$C248</f>
        <v>7.18566561675669E-10</v>
      </c>
      <c r="AQ250" s="200">
        <f>AA250/'2007output'!$C248</f>
        <v>3.2492084645651449E-11</v>
      </c>
      <c r="AR250" s="200">
        <f>AB250/'2007output'!$C248</f>
        <v>0</v>
      </c>
      <c r="AS250" s="200">
        <f>AC250/'2007output'!$C248</f>
        <v>0</v>
      </c>
      <c r="AT250" s="200">
        <f>AD250/'2007output'!$C248</f>
        <v>0</v>
      </c>
      <c r="AU250" s="200">
        <f>AE250/'2007output'!$C248</f>
        <v>0</v>
      </c>
      <c r="AV250" s="200">
        <f>AF250/'2007output'!$C248</f>
        <v>0</v>
      </c>
      <c r="AW250" s="200">
        <f>AG250/'2007output'!$C248</f>
        <v>0</v>
      </c>
      <c r="AY250" s="370">
        <f>IFERROR(IF(SUMPRODUCT(US_CO2!C253:AX253/SUM(US_CO2!C253:AX253),US_CO2!C$6:AX$6)&gt;3.5,4,IF(SUMPRODUCT(US_CO2!C253:AX253/SUM(US_CO2!C253:AX253),US_CO2!C$6:AX$6)&gt;2.5,3,2)),"")</f>
        <v>4</v>
      </c>
      <c r="AZ250" s="370">
        <f>IFERROR(IF(SUMPRODUCT(US_CH4!C253:AC253/SUM(US_CH4!C253:AC253),US_CH4!C$6:AC$6)&gt;3.5,4,IF(SUMPRODUCT(US_CH4!C253:AC253/SUM(US_CH4!C253:AC253),US_CH4!C$6:AC$6)&gt;2.5,3,2)),"")</f>
        <v>4</v>
      </c>
      <c r="BA250" s="223">
        <f>IFERROR(IF(SUMPRODUCT(US_N2O!C253:AA253/SUM(US_N2O!C253:AA253),US_N2O!C$6:AA$6)&gt;3.5,4,IF(SUMPRODUCT(US_N2O!C253:AA253/SUM(US_N2O!C253:AA253),US_N2O!C$6:AA$6)&gt;2.5,3,2)),"")</f>
        <v>4</v>
      </c>
      <c r="BB250" s="223" t="str">
        <f>IFERROR(IF(SUMPRODUCT(US_Others!U255:V255/SUM(US_Others!U255:V255),US_Others!U$8:V$8)&gt;3.5,4,IF(SUMPRODUCT(US_Others!U255:V255/SUM(US_Others!U255:V255),US_Others!U$8:V$8)&gt;2.5,3,2)),"")</f>
        <v/>
      </c>
      <c r="BC250" s="223">
        <f>IFERROR(IF((US_Others!C255*US_Others!C$8/SUM(US_Others!C255,US_Others!H255,US_Others!N255)+ US_Others!H255*US_Others!H$8/SUM(US_Others!C255,US_Others!H255,US_Others!N255)+US_Others!N255*US_Others!N$8/SUM(US_Others!C255,US_Others!H255,US_Others!N255))&gt;3.5,4,IF((US_Others!C255*US_Others!C$8/SUM(US_Others!C255,US_Others!H255,US_Others!N255)+ US_Others!H255*US_Others!H$8/SUM(US_Others!C255,US_Others!H255,US_Others!N255)+US_Others!N255*US_Others!N$8/SUM(US_Others!C255,US_Others!H255,US_Others!N255))&gt;2.5,3,2)),"")</f>
        <v>4</v>
      </c>
      <c r="BD250" s="223">
        <f>IFERROR(IF((US_Others!D255*US_Others!D$8/SUM(US_Others!D255,US_Others!I255,US_Others!O255)+US_Others!I255*US_Others!I$8/SUM(US_Others!D255,US_Others!I255,US_Others!O255)+US_Others!O255*US_Others!O$8/SUM(US_Others!D255,US_Others!I255,US_Others!O255))&gt;3.5,4,IF((US_Others!D255*US_Others!D$8/SUM(US_Others!D255,US_Others!I255,US_Others!O255)+US_Others!I255*US_Others!I$8/SUM(US_Others!D255,US_Others!I255,US_Others!O255)+US_Others!O255*US_Others!O$8/SUM(US_Others!D255,US_Others!I255,US_Others!O255))&gt;2.5,3,2)),"")</f>
        <v>4</v>
      </c>
      <c r="BE250" s="223">
        <f>IFERROR(IF((US_Others!E255*US_Others!E$8/SUM(US_Others!E255,US_Others!J255,US_Others!P255,US_Others!W255)+US_Others!J255*US_Others!J$8/SUM(US_Others!E255,US_Others!J255,US_Others!P255,US_Others!W255)+US_Others!P255*US_Others!P$8/SUM(US_Others!E255,US_Others!J255,US_Others!P255,US_Others!W255)+US_Others!W255*US_Others!W$8/SUM(US_Others!E255,US_Others!J255,US_Others!P255,US_Others!W255))&gt;3.5,4,IF((US_Others!E255*US_Others!E$8/SUM(US_Others!E255,US_Others!J255,US_Others!P255,US_Others!W255)+US_Others!J255*US_Others!J$8/SUM(US_Others!E255,US_Others!J255,US_Others!P255,US_Others!W255)+US_Others!P255*US_Others!P$8/SUM(US_Others!E255,US_Others!J255,US_Others!P255,US_Others!W255)+US_Others!W255*US_Others!W$8/SUM(US_Others!E255,US_Others!J255,US_Others!P255,US_Others!W255))&gt;2.5,3,2)),"")</f>
        <v>4</v>
      </c>
      <c r="BF250" s="223">
        <f>IFERROR(IF((US_Others!F255*US_Others!F$8/SUM(US_Others!F255,US_Others!K255,US_Others!Q255)+US_Others!K255*US_Others!K$8/SUM(US_Others!F255,US_Others!K255,US_Others!Q255)+US_Others!Q255*US_Others!Q$8/SUM(US_Others!F255,US_Others!K255,US_Others!Q255))&gt;3.5,4,IF((US_Others!F255*US_Others!F$8/SUM(US_Others!F255,US_Others!K255,US_Others!Q255)+US_Others!K255*US_Others!K$8/SUM(US_Others!F255,US_Others!K255,US_Others!Q255)+US_Others!Q255*US_Others!Q$8/SUM(US_Others!F255,US_Others!K255,US_Others!Q255))&gt;2.5,3,2)),"")</f>
        <v>4</v>
      </c>
      <c r="BG250" s="223">
        <f>IFERROR(IF((US_Others!G255*US_Others!G$8/SUM(US_Others!G255,US_Others!L255,US_Others!R255)+US_Others!L255*US_Others!L$8/SUM(US_Others!G255,US_Others!L255,US_Others!R255)+US_Others!R255*US_Others!R$8/SUM(US_Others!G255,US_Others!L255,US_Others!R255))&gt;3.5,4,IF((US_Others!G255*US_Others!G$8/SUM(US_Others!G255,US_Others!L255,US_Others!R255)+US_Others!L255*US_Others!L$8/SUM(US_Others!G255,US_Others!L255,US_Others!R255)+US_Others!R255*US_Others!R$8/SUM(US_Others!G255,US_Others!L255,US_Others!R255))&gt;2.5,3,2)),"")</f>
        <v>4</v>
      </c>
      <c r="BH250" s="219" t="str">
        <f>IFERROR(IF((US_Others!Z255*US_Others!Z$8/SUM(US_Others!Z255,US_Others!AB255)+US_Others!AB255*US_Others!AB$8/SUM(US_Others!Z255,US_Others!AB255))&gt;3.5,4,IF((US_Others!Z255*US_Others!Z$8/SUM(US_Others!Z255,US_Others!AB255)+US_Others!AB255*US_Others!AB$8/SUM(US_Others!Z255,US_Others!AB255))&gt;2.5,3,2)),"")</f>
        <v/>
      </c>
      <c r="BI250" s="219" t="str">
        <f>IFERROR(IF((US_Others!AA255*US_Others!AA$8/SUM(US_Others!AA255,US_Others!AC255)+US_Others!AC255*US_Others!AC$8/SUM(US_Others!AA255,US_Others!AC255))&gt;3.5,4,IF((US_Others!AA255*US_Others!AA$8/SUM(US_Others!AA255,US_Others!AC255)+US_Others!AC255*US_Others!AC$8/SUM(US_Others!AA255,US_Others!AC255))&gt;2.5,3,2)),"")</f>
        <v/>
      </c>
      <c r="BJ250" s="219" t="str">
        <f>IFERROR(US_Others!AD255*US_Others!AD$8/US_Others!AD255,"")</f>
        <v/>
      </c>
      <c r="BK250" s="74" t="str">
        <f>IFERROR(US_Others!AE255*US_Others!AE$8/US_Others!AE255,"")</f>
        <v/>
      </c>
      <c r="BL250" s="219" t="str">
        <f>IFERROR(IF(SUMPRODUCT(US_Others!AG255:AI255/SUM(US_Others!AG255:AI255),US_Others!AG$8:AI$8)&gt;3.5,4,IF(SUMPRODUCT(US_Others!AG255:AI255/SUM(US_Others!AG255:AI255),US_Others!AG$8:AI$8)&gt;2.5,3,2)),"")</f>
        <v/>
      </c>
      <c r="BM250" s="219" t="str">
        <f>IFERROR(US_Others!AL255*US_Others!AL$8/US_Others!AL255,"")</f>
        <v/>
      </c>
    </row>
    <row r="251" spans="1:65">
      <c r="A251" s="200" t="s">
        <v>390</v>
      </c>
      <c r="B251" s="332">
        <v>325120</v>
      </c>
      <c r="C251" s="333">
        <f>SUM(US_CO2!C254:AX254)</f>
        <v>3.2652609799051358</v>
      </c>
      <c r="D251" s="333">
        <f>SUM(US_CH4!C254:AC254)</f>
        <v>2.0534406577505469E-3</v>
      </c>
      <c r="E251" s="333">
        <f>SUM(US_N2O!C254:AA254)</f>
        <v>4.5990943824262128E-3</v>
      </c>
      <c r="F251" s="332">
        <f>US_Others!V256+US_Others!U256</f>
        <v>21.5</v>
      </c>
      <c r="G251" s="332">
        <f>US_Others!C256+US_Others!H256+US_Others!N256</f>
        <v>0</v>
      </c>
      <c r="H251" s="332">
        <f>US_Others!D256+US_Others!I256+US_Others!O256</f>
        <v>0</v>
      </c>
      <c r="I251" s="332">
        <f>US_Others!E256+US_Others!J256+US_Others!P256+US_Others!W256</f>
        <v>0</v>
      </c>
      <c r="J251" s="332">
        <f>US_Others!F256+US_Others!K256+US_Others!Q256</f>
        <v>0</v>
      </c>
      <c r="K251" s="332">
        <f>US_Others!G256+US_Others!L256+US_Others!R256</f>
        <v>0</v>
      </c>
      <c r="L251" s="332">
        <f>US_Others!Z256+US_Others!AB256</f>
        <v>0</v>
      </c>
      <c r="M251" s="332">
        <f>US_Others!AA256+US_Others!AC256</f>
        <v>0</v>
      </c>
      <c r="N251" s="332">
        <f>US_Others!AD256</f>
        <v>0</v>
      </c>
      <c r="O251" s="332">
        <f>US_Others!AE256</f>
        <v>0</v>
      </c>
      <c r="P251" s="332">
        <f>SUM(US_Others!AG256:AI256)</f>
        <v>0</v>
      </c>
      <c r="Q251" s="332">
        <f>US_Others!AL256</f>
        <v>0</v>
      </c>
      <c r="R251" s="332"/>
      <c r="S251" s="334">
        <f t="shared" si="3"/>
        <v>3265.2609799051356</v>
      </c>
      <c r="T251" s="334">
        <f>D251*1000/Spec!I$6</f>
        <v>8.2137626310021888E-2</v>
      </c>
      <c r="U251" s="334">
        <f>E251*1000/Spec!I$7</f>
        <v>1.5433202625591317E-2</v>
      </c>
      <c r="V251" s="334">
        <f>F251*1000/Spec!I$8</f>
        <v>1.4527027027027026</v>
      </c>
      <c r="W251" s="334">
        <f>G251*1000/Spec!I$9</f>
        <v>0</v>
      </c>
      <c r="X251" s="334">
        <f>H251*1000/Spec!I$10</f>
        <v>0</v>
      </c>
      <c r="Y251" s="334">
        <f>I251*1000/Spec!I$11</f>
        <v>0</v>
      </c>
      <c r="Z251" s="334">
        <f>J251*1000/Spec!I$12</f>
        <v>0</v>
      </c>
      <c r="AA251" s="334">
        <f>K251*1000/Spec!I$15</f>
        <v>0</v>
      </c>
      <c r="AB251" s="334">
        <f>L251*1000/Spec!I$17</f>
        <v>0</v>
      </c>
      <c r="AC251" s="334">
        <f>M251*1000/Spec!I$18</f>
        <v>0</v>
      </c>
      <c r="AD251" s="335">
        <f>N251*1000/Spec!I$25</f>
        <v>0</v>
      </c>
      <c r="AE251" s="335">
        <f>O251*1000/Spec!I$26</f>
        <v>0</v>
      </c>
      <c r="AF251" s="334">
        <f>P251*1000/Spec!I$21</f>
        <v>0</v>
      </c>
      <c r="AG251" s="334">
        <f>Q251*1000/Spec!I$22</f>
        <v>0</v>
      </c>
      <c r="AI251" s="200">
        <f>S251/'2007output'!$C249</f>
        <v>0.35223958790778165</v>
      </c>
      <c r="AJ251" s="200">
        <f>T251/'2007output'!$C249</f>
        <v>8.8605853624619086E-6</v>
      </c>
      <c r="AK251" s="200">
        <f>U251/'2007output'!$C249</f>
        <v>1.6648546521673481E-6</v>
      </c>
      <c r="AL251" s="200">
        <f>V251/'2007output'!$C249</f>
        <v>1.5671010816641884E-4</v>
      </c>
      <c r="AM251" s="200">
        <f>W251/'2007output'!$C249</f>
        <v>0</v>
      </c>
      <c r="AN251" s="200">
        <f>X251/'2007output'!$C249</f>
        <v>0</v>
      </c>
      <c r="AO251" s="200">
        <f>Y251/'2007output'!$C249</f>
        <v>0</v>
      </c>
      <c r="AP251" s="200">
        <f>Z251/'2007output'!$C249</f>
        <v>0</v>
      </c>
      <c r="AQ251" s="200">
        <f>AA251/'2007output'!$C249</f>
        <v>0</v>
      </c>
      <c r="AR251" s="200">
        <f>AB251/'2007output'!$C249</f>
        <v>0</v>
      </c>
      <c r="AS251" s="200">
        <f>AC251/'2007output'!$C249</f>
        <v>0</v>
      </c>
      <c r="AT251" s="200">
        <f>AD251/'2007output'!$C249</f>
        <v>0</v>
      </c>
      <c r="AU251" s="200">
        <f>AE251/'2007output'!$C249</f>
        <v>0</v>
      </c>
      <c r="AV251" s="200">
        <f>AF251/'2007output'!$C249</f>
        <v>0</v>
      </c>
      <c r="AW251" s="200">
        <f>AG251/'2007output'!$C249</f>
        <v>0</v>
      </c>
      <c r="AY251" s="370">
        <f>IFERROR(IF(SUMPRODUCT(US_CO2!C254:AX254/SUM(US_CO2!C254:AX254),US_CO2!C$6:AX$6)&gt;3.5,4,IF(SUMPRODUCT(US_CO2!C254:AX254/SUM(US_CO2!C254:AX254),US_CO2!C$6:AX$6)&gt;2.5,3,2)),"")</f>
        <v>4</v>
      </c>
      <c r="AZ251" s="370">
        <f>IFERROR(IF(SUMPRODUCT(US_CH4!C254:AC254/SUM(US_CH4!C254:AC254),US_CH4!C$6:AC$6)&gt;3.5,4,IF(SUMPRODUCT(US_CH4!C254:AC254/SUM(US_CH4!C254:AC254),US_CH4!C$6:AC$6)&gt;2.5,3,2)),"")</f>
        <v>4</v>
      </c>
      <c r="BA251" s="223">
        <f>IFERROR(IF(SUMPRODUCT(US_N2O!C254:AA254/SUM(US_N2O!C254:AA254),US_N2O!C$6:AA$6)&gt;3.5,4,IF(SUMPRODUCT(US_N2O!C254:AA254/SUM(US_N2O!C254:AA254),US_N2O!C$6:AA$6)&gt;2.5,3,2)),"")</f>
        <v>4</v>
      </c>
      <c r="BB251" s="223">
        <f>IFERROR(IF(SUMPRODUCT(US_Others!U256:V256/SUM(US_Others!U256:V256),US_Others!U$8:V$8)&gt;3.5,4,IF(SUMPRODUCT(US_Others!U256:V256/SUM(US_Others!U256:V256),US_Others!U$8:V$8)&gt;2.5,3,2)),"")</f>
        <v>2</v>
      </c>
      <c r="BC251" s="223" t="str">
        <f>IFERROR(IF((US_Others!C256*US_Others!C$8/SUM(US_Others!C256,US_Others!H256,US_Others!N256)+ US_Others!H256*US_Others!H$8/SUM(US_Others!C256,US_Others!H256,US_Others!N256)+US_Others!N256*US_Others!N$8/SUM(US_Others!C256,US_Others!H256,US_Others!N256))&gt;3.5,4,IF((US_Others!C256*US_Others!C$8/SUM(US_Others!C256,US_Others!H256,US_Others!N256)+ US_Others!H256*US_Others!H$8/SUM(US_Others!C256,US_Others!H256,US_Others!N256)+US_Others!N256*US_Others!N$8/SUM(US_Others!C256,US_Others!H256,US_Others!N256))&gt;2.5,3,2)),"")</f>
        <v/>
      </c>
      <c r="BD251" s="223" t="str">
        <f>IFERROR(IF((US_Others!D256*US_Others!D$8/SUM(US_Others!D256,US_Others!I256,US_Others!O256)+US_Others!I256*US_Others!I$8/SUM(US_Others!D256,US_Others!I256,US_Others!O256)+US_Others!O256*US_Others!O$8/SUM(US_Others!D256,US_Others!I256,US_Others!O256))&gt;3.5,4,IF((US_Others!D256*US_Others!D$8/SUM(US_Others!D256,US_Others!I256,US_Others!O256)+US_Others!I256*US_Others!I$8/SUM(US_Others!D256,US_Others!I256,US_Others!O256)+US_Others!O256*US_Others!O$8/SUM(US_Others!D256,US_Others!I256,US_Others!O256))&gt;2.5,3,2)),"")</f>
        <v/>
      </c>
      <c r="BE251" s="223" t="str">
        <f>IFERROR(IF((US_Others!E256*US_Others!E$8/SUM(US_Others!E256,US_Others!J256,US_Others!P256,US_Others!W256)+US_Others!J256*US_Others!J$8/SUM(US_Others!E256,US_Others!J256,US_Others!P256,US_Others!W256)+US_Others!P256*US_Others!P$8/SUM(US_Others!E256,US_Others!J256,US_Others!P256,US_Others!W256)+US_Others!W256*US_Others!W$8/SUM(US_Others!E256,US_Others!J256,US_Others!P256,US_Others!W256))&gt;3.5,4,IF((US_Others!E256*US_Others!E$8/SUM(US_Others!E256,US_Others!J256,US_Others!P256,US_Others!W256)+US_Others!J256*US_Others!J$8/SUM(US_Others!E256,US_Others!J256,US_Others!P256,US_Others!W256)+US_Others!P256*US_Others!P$8/SUM(US_Others!E256,US_Others!J256,US_Others!P256,US_Others!W256)+US_Others!W256*US_Others!W$8/SUM(US_Others!E256,US_Others!J256,US_Others!P256,US_Others!W256))&gt;2.5,3,2)),"")</f>
        <v/>
      </c>
      <c r="BF251" s="223" t="str">
        <f>IFERROR(IF((US_Others!F256*US_Others!F$8/SUM(US_Others!F256,US_Others!K256,US_Others!Q256)+US_Others!K256*US_Others!K$8/SUM(US_Others!F256,US_Others!K256,US_Others!Q256)+US_Others!Q256*US_Others!Q$8/SUM(US_Others!F256,US_Others!K256,US_Others!Q256))&gt;3.5,4,IF((US_Others!F256*US_Others!F$8/SUM(US_Others!F256,US_Others!K256,US_Others!Q256)+US_Others!K256*US_Others!K$8/SUM(US_Others!F256,US_Others!K256,US_Others!Q256)+US_Others!Q256*US_Others!Q$8/SUM(US_Others!F256,US_Others!K256,US_Others!Q256))&gt;2.5,3,2)),"")</f>
        <v/>
      </c>
      <c r="BG251" s="223" t="str">
        <f>IFERROR(IF((US_Others!G256*US_Others!G$8/SUM(US_Others!G256,US_Others!L256,US_Others!R256)+US_Others!L256*US_Others!L$8/SUM(US_Others!G256,US_Others!L256,US_Others!R256)+US_Others!R256*US_Others!R$8/SUM(US_Others!G256,US_Others!L256,US_Others!R256))&gt;3.5,4,IF((US_Others!G256*US_Others!G$8/SUM(US_Others!G256,US_Others!L256,US_Others!R256)+US_Others!L256*US_Others!L$8/SUM(US_Others!G256,US_Others!L256,US_Others!R256)+US_Others!R256*US_Others!R$8/SUM(US_Others!G256,US_Others!L256,US_Others!R256))&gt;2.5,3,2)),"")</f>
        <v/>
      </c>
      <c r="BH251" s="219" t="str">
        <f>IFERROR(IF((US_Others!Z256*US_Others!Z$8/SUM(US_Others!Z256,US_Others!AB256)+US_Others!AB256*US_Others!AB$8/SUM(US_Others!Z256,US_Others!AB256))&gt;3.5,4,IF((US_Others!Z256*US_Others!Z$8/SUM(US_Others!Z256,US_Others!AB256)+US_Others!AB256*US_Others!AB$8/SUM(US_Others!Z256,US_Others!AB256))&gt;2.5,3,2)),"")</f>
        <v/>
      </c>
      <c r="BI251" s="219" t="str">
        <f>IFERROR(IF((US_Others!AA256*US_Others!AA$8/SUM(US_Others!AA256,US_Others!AC256)+US_Others!AC256*US_Others!AC$8/SUM(US_Others!AA256,US_Others!AC256))&gt;3.5,4,IF((US_Others!AA256*US_Others!AA$8/SUM(US_Others!AA256,US_Others!AC256)+US_Others!AC256*US_Others!AC$8/SUM(US_Others!AA256,US_Others!AC256))&gt;2.5,3,2)),"")</f>
        <v/>
      </c>
      <c r="BJ251" s="219" t="str">
        <f>IFERROR(US_Others!AD256*US_Others!AD$8/US_Others!AD256,"")</f>
        <v/>
      </c>
      <c r="BK251" s="74" t="str">
        <f>IFERROR(US_Others!AE256*US_Others!AE$8/US_Others!AE256,"")</f>
        <v/>
      </c>
      <c r="BL251" s="219" t="str">
        <f>IFERROR(IF(SUMPRODUCT(US_Others!AG256:AI256/SUM(US_Others!AG256:AI256),US_Others!AG$8:AI$8)&gt;3.5,4,IF(SUMPRODUCT(US_Others!AG256:AI256/SUM(US_Others!AG256:AI256),US_Others!AG$8:AI$8)&gt;2.5,3,2)),"")</f>
        <v/>
      </c>
      <c r="BM251" s="219" t="str">
        <f>IFERROR(US_Others!AL256*US_Others!AL$8/US_Others!AL256,"")</f>
        <v/>
      </c>
    </row>
    <row r="252" spans="1:65">
      <c r="A252" s="200" t="s">
        <v>391</v>
      </c>
      <c r="B252" s="332">
        <v>325130</v>
      </c>
      <c r="C252" s="333">
        <f>SUM(US_CO2!C255:AX255)</f>
        <v>4.9703106272909752</v>
      </c>
      <c r="D252" s="333">
        <f>SUM(US_CH4!C255:AC255)</f>
        <v>6.1608828208640368E-3</v>
      </c>
      <c r="E252" s="333">
        <f>SUM(US_N2O!C255:AA255)</f>
        <v>1.183814154996337E-2</v>
      </c>
      <c r="F252" s="332">
        <f>US_Others!V257+US_Others!U257</f>
        <v>0</v>
      </c>
      <c r="G252" s="332">
        <f>US_Others!C257+US_Others!H257+US_Others!N257</f>
        <v>0</v>
      </c>
      <c r="H252" s="332">
        <f>US_Others!D257+US_Others!I257+US_Others!O257</f>
        <v>0</v>
      </c>
      <c r="I252" s="332">
        <f>US_Others!E257+US_Others!J257+US_Others!P257+US_Others!W257</f>
        <v>0</v>
      </c>
      <c r="J252" s="332">
        <f>US_Others!F257+US_Others!K257+US_Others!Q257</f>
        <v>0</v>
      </c>
      <c r="K252" s="332">
        <f>US_Others!G257+US_Others!L257+US_Others!R257</f>
        <v>0</v>
      </c>
      <c r="L252" s="332">
        <f>US_Others!Z257+US_Others!AB257</f>
        <v>0</v>
      </c>
      <c r="M252" s="332">
        <f>US_Others!AA257+US_Others!AC257</f>
        <v>0</v>
      </c>
      <c r="N252" s="332">
        <f>US_Others!AD257</f>
        <v>0</v>
      </c>
      <c r="O252" s="332">
        <f>US_Others!AE257</f>
        <v>0</v>
      </c>
      <c r="P252" s="332">
        <f>SUM(US_Others!AG257:AI257)</f>
        <v>0</v>
      </c>
      <c r="Q252" s="332">
        <f>US_Others!AL257</f>
        <v>0</v>
      </c>
      <c r="R252" s="332"/>
      <c r="S252" s="334">
        <f t="shared" si="3"/>
        <v>4970.3106272909754</v>
      </c>
      <c r="T252" s="334">
        <f>D252*1000/Spec!I$6</f>
        <v>0.24643531283456149</v>
      </c>
      <c r="U252" s="334">
        <f>E252*1000/Spec!I$7</f>
        <v>3.972530721464218E-2</v>
      </c>
      <c r="V252" s="334">
        <f>F252*1000/Spec!I$8</f>
        <v>0</v>
      </c>
      <c r="W252" s="334">
        <f>G252*1000/Spec!I$9</f>
        <v>0</v>
      </c>
      <c r="X252" s="334">
        <f>H252*1000/Spec!I$10</f>
        <v>0</v>
      </c>
      <c r="Y252" s="334">
        <f>I252*1000/Spec!I$11</f>
        <v>0</v>
      </c>
      <c r="Z252" s="334">
        <f>J252*1000/Spec!I$12</f>
        <v>0</v>
      </c>
      <c r="AA252" s="334">
        <f>K252*1000/Spec!I$15</f>
        <v>0</v>
      </c>
      <c r="AB252" s="334">
        <f>L252*1000/Spec!I$17</f>
        <v>0</v>
      </c>
      <c r="AC252" s="334">
        <f>M252*1000/Spec!I$18</f>
        <v>0</v>
      </c>
      <c r="AD252" s="335">
        <f>N252*1000/Spec!I$25</f>
        <v>0</v>
      </c>
      <c r="AE252" s="335">
        <f>O252*1000/Spec!I$26</f>
        <v>0</v>
      </c>
      <c r="AF252" s="334">
        <f>P252*1000/Spec!I$21</f>
        <v>0</v>
      </c>
      <c r="AG252" s="334">
        <f>Q252*1000/Spec!I$22</f>
        <v>0</v>
      </c>
      <c r="AI252" s="200">
        <f>S252/'2007output'!$C250</f>
        <v>0.61316440010991557</v>
      </c>
      <c r="AJ252" s="200">
        <f>T252/'2007output'!$C250</f>
        <v>3.0401592997108498E-5</v>
      </c>
      <c r="AK252" s="200">
        <f>U252/'2007output'!$C250</f>
        <v>4.9007287459464813E-6</v>
      </c>
      <c r="AL252" s="200">
        <f>V252/'2007output'!$C250</f>
        <v>0</v>
      </c>
      <c r="AM252" s="200">
        <f>W252/'2007output'!$C250</f>
        <v>0</v>
      </c>
      <c r="AN252" s="200">
        <f>X252/'2007output'!$C250</f>
        <v>0</v>
      </c>
      <c r="AO252" s="200">
        <f>Y252/'2007output'!$C250</f>
        <v>0</v>
      </c>
      <c r="AP252" s="200">
        <f>Z252/'2007output'!$C250</f>
        <v>0</v>
      </c>
      <c r="AQ252" s="200">
        <f>AA252/'2007output'!$C250</f>
        <v>0</v>
      </c>
      <c r="AR252" s="200">
        <f>AB252/'2007output'!$C250</f>
        <v>0</v>
      </c>
      <c r="AS252" s="200">
        <f>AC252/'2007output'!$C250</f>
        <v>0</v>
      </c>
      <c r="AT252" s="200">
        <f>AD252/'2007output'!$C250</f>
        <v>0</v>
      </c>
      <c r="AU252" s="200">
        <f>AE252/'2007output'!$C250</f>
        <v>0</v>
      </c>
      <c r="AV252" s="200">
        <f>AF252/'2007output'!$C250</f>
        <v>0</v>
      </c>
      <c r="AW252" s="200">
        <f>AG252/'2007output'!$C250</f>
        <v>0</v>
      </c>
      <c r="AY252" s="370">
        <f>IFERROR(IF(SUMPRODUCT(US_CO2!C255:AX255/SUM(US_CO2!C255:AX255),US_CO2!C$6:AX$6)&gt;3.5,4,IF(SUMPRODUCT(US_CO2!C255:AX255/SUM(US_CO2!C255:AX255),US_CO2!C$6:AX$6)&gt;2.5,3,2)),"")</f>
        <v>4</v>
      </c>
      <c r="AZ252" s="370">
        <f>IFERROR(IF(SUMPRODUCT(US_CH4!C255:AC255/SUM(US_CH4!C255:AC255),US_CH4!C$6:AC$6)&gt;3.5,4,IF(SUMPRODUCT(US_CH4!C255:AC255/SUM(US_CH4!C255:AC255),US_CH4!C$6:AC$6)&gt;2.5,3,2)),"")</f>
        <v>4</v>
      </c>
      <c r="BA252" s="223">
        <f>IFERROR(IF(SUMPRODUCT(US_N2O!C255:AA255/SUM(US_N2O!C255:AA255),US_N2O!C$6:AA$6)&gt;3.5,4,IF(SUMPRODUCT(US_N2O!C255:AA255/SUM(US_N2O!C255:AA255),US_N2O!C$6:AA$6)&gt;2.5,3,2)),"")</f>
        <v>4</v>
      </c>
      <c r="BB252" s="223" t="str">
        <f>IFERROR(IF(SUMPRODUCT(US_Others!U257:V257/SUM(US_Others!U257:V257),US_Others!U$8:V$8)&gt;3.5,4,IF(SUMPRODUCT(US_Others!U257:V257/SUM(US_Others!U257:V257),US_Others!U$8:V$8)&gt;2.5,3,2)),"")</f>
        <v/>
      </c>
      <c r="BC252" s="223" t="str">
        <f>IFERROR(IF((US_Others!C257*US_Others!C$8/SUM(US_Others!C257,US_Others!H257,US_Others!N257)+ US_Others!H257*US_Others!H$8/SUM(US_Others!C257,US_Others!H257,US_Others!N257)+US_Others!N257*US_Others!N$8/SUM(US_Others!C257,US_Others!H257,US_Others!N257))&gt;3.5,4,IF((US_Others!C257*US_Others!C$8/SUM(US_Others!C257,US_Others!H257,US_Others!N257)+ US_Others!H257*US_Others!H$8/SUM(US_Others!C257,US_Others!H257,US_Others!N257)+US_Others!N257*US_Others!N$8/SUM(US_Others!C257,US_Others!H257,US_Others!N257))&gt;2.5,3,2)),"")</f>
        <v/>
      </c>
      <c r="BD252" s="223" t="str">
        <f>IFERROR(IF((US_Others!D257*US_Others!D$8/SUM(US_Others!D257,US_Others!I257,US_Others!O257)+US_Others!I257*US_Others!I$8/SUM(US_Others!D257,US_Others!I257,US_Others!O257)+US_Others!O257*US_Others!O$8/SUM(US_Others!D257,US_Others!I257,US_Others!O257))&gt;3.5,4,IF((US_Others!D257*US_Others!D$8/SUM(US_Others!D257,US_Others!I257,US_Others!O257)+US_Others!I257*US_Others!I$8/SUM(US_Others!D257,US_Others!I257,US_Others!O257)+US_Others!O257*US_Others!O$8/SUM(US_Others!D257,US_Others!I257,US_Others!O257))&gt;2.5,3,2)),"")</f>
        <v/>
      </c>
      <c r="BE252" s="223" t="str">
        <f>IFERROR(IF((US_Others!E257*US_Others!E$8/SUM(US_Others!E257,US_Others!J257,US_Others!P257,US_Others!W257)+US_Others!J257*US_Others!J$8/SUM(US_Others!E257,US_Others!J257,US_Others!P257,US_Others!W257)+US_Others!P257*US_Others!P$8/SUM(US_Others!E257,US_Others!J257,US_Others!P257,US_Others!W257)+US_Others!W257*US_Others!W$8/SUM(US_Others!E257,US_Others!J257,US_Others!P257,US_Others!W257))&gt;3.5,4,IF((US_Others!E257*US_Others!E$8/SUM(US_Others!E257,US_Others!J257,US_Others!P257,US_Others!W257)+US_Others!J257*US_Others!J$8/SUM(US_Others!E257,US_Others!J257,US_Others!P257,US_Others!W257)+US_Others!P257*US_Others!P$8/SUM(US_Others!E257,US_Others!J257,US_Others!P257,US_Others!W257)+US_Others!W257*US_Others!W$8/SUM(US_Others!E257,US_Others!J257,US_Others!P257,US_Others!W257))&gt;2.5,3,2)),"")</f>
        <v/>
      </c>
      <c r="BF252" s="223" t="str">
        <f>IFERROR(IF((US_Others!F257*US_Others!F$8/SUM(US_Others!F257,US_Others!K257,US_Others!Q257)+US_Others!K257*US_Others!K$8/SUM(US_Others!F257,US_Others!K257,US_Others!Q257)+US_Others!Q257*US_Others!Q$8/SUM(US_Others!F257,US_Others!K257,US_Others!Q257))&gt;3.5,4,IF((US_Others!F257*US_Others!F$8/SUM(US_Others!F257,US_Others!K257,US_Others!Q257)+US_Others!K257*US_Others!K$8/SUM(US_Others!F257,US_Others!K257,US_Others!Q257)+US_Others!Q257*US_Others!Q$8/SUM(US_Others!F257,US_Others!K257,US_Others!Q257))&gt;2.5,3,2)),"")</f>
        <v/>
      </c>
      <c r="BG252" s="223" t="str">
        <f>IFERROR(IF((US_Others!G257*US_Others!G$8/SUM(US_Others!G257,US_Others!L257,US_Others!R257)+US_Others!L257*US_Others!L$8/SUM(US_Others!G257,US_Others!L257,US_Others!R257)+US_Others!R257*US_Others!R$8/SUM(US_Others!G257,US_Others!L257,US_Others!R257))&gt;3.5,4,IF((US_Others!G257*US_Others!G$8/SUM(US_Others!G257,US_Others!L257,US_Others!R257)+US_Others!L257*US_Others!L$8/SUM(US_Others!G257,US_Others!L257,US_Others!R257)+US_Others!R257*US_Others!R$8/SUM(US_Others!G257,US_Others!L257,US_Others!R257))&gt;2.5,3,2)),"")</f>
        <v/>
      </c>
      <c r="BH252" s="219" t="str">
        <f>IFERROR(IF((US_Others!Z257*US_Others!Z$8/SUM(US_Others!Z257,US_Others!AB257)+US_Others!AB257*US_Others!AB$8/SUM(US_Others!Z257,US_Others!AB257))&gt;3.5,4,IF((US_Others!Z257*US_Others!Z$8/SUM(US_Others!Z257,US_Others!AB257)+US_Others!AB257*US_Others!AB$8/SUM(US_Others!Z257,US_Others!AB257))&gt;2.5,3,2)),"")</f>
        <v/>
      </c>
      <c r="BI252" s="219" t="str">
        <f>IFERROR(IF((US_Others!AA257*US_Others!AA$8/SUM(US_Others!AA257,US_Others!AC257)+US_Others!AC257*US_Others!AC$8/SUM(US_Others!AA257,US_Others!AC257))&gt;3.5,4,IF((US_Others!AA257*US_Others!AA$8/SUM(US_Others!AA257,US_Others!AC257)+US_Others!AC257*US_Others!AC$8/SUM(US_Others!AA257,US_Others!AC257))&gt;2.5,3,2)),"")</f>
        <v/>
      </c>
      <c r="BJ252" s="219" t="str">
        <f>IFERROR(US_Others!AD257*US_Others!AD$8/US_Others!AD257,"")</f>
        <v/>
      </c>
      <c r="BK252" s="74" t="str">
        <f>IFERROR(US_Others!AE257*US_Others!AE$8/US_Others!AE257,"")</f>
        <v/>
      </c>
      <c r="BL252" s="219" t="str">
        <f>IFERROR(IF(SUMPRODUCT(US_Others!AG257:AI257/SUM(US_Others!AG257:AI257),US_Others!AG$8:AI$8)&gt;3.5,4,IF(SUMPRODUCT(US_Others!AG257:AI257/SUM(US_Others!AG257:AI257),US_Others!AG$8:AI$8)&gt;2.5,3,2)),"")</f>
        <v/>
      </c>
      <c r="BM252" s="219" t="str">
        <f>IFERROR(US_Others!AL257*US_Others!AL$8/US_Others!AL257,"")</f>
        <v/>
      </c>
    </row>
    <row r="253" spans="1:65">
      <c r="A253" s="200" t="s">
        <v>392</v>
      </c>
      <c r="B253" s="332">
        <v>325180</v>
      </c>
      <c r="C253" s="333">
        <f>SUM(US_CO2!C256:AX256)</f>
        <v>25.629182724254875</v>
      </c>
      <c r="D253" s="333">
        <f>SUM(US_CH4!C256:AC256)</f>
        <v>1.9513327861466791E-2</v>
      </c>
      <c r="E253" s="333">
        <f>SUM(US_N2O!C256:AA256)</f>
        <v>3.2996668315425082E-2</v>
      </c>
      <c r="F253" s="332">
        <f>US_Others!V258+US_Others!U258</f>
        <v>0</v>
      </c>
      <c r="G253" s="332">
        <f>US_Others!C258+US_Others!H258+US_Others!N258</f>
        <v>1.8730329878775431E-5</v>
      </c>
      <c r="H253" s="332">
        <f>US_Others!D258+US_Others!I258+US_Others!O258</f>
        <v>3.0717741001191711E-4</v>
      </c>
      <c r="I253" s="332">
        <f>US_Others!E258+US_Others!J258+US_Others!P258+US_Others!W258</f>
        <v>1.4197590048111778E-3</v>
      </c>
      <c r="J253" s="332">
        <f>US_Others!F258+US_Others!K258+US_Others!Q258</f>
        <v>2.4536732141195816E-4</v>
      </c>
      <c r="K253" s="332">
        <f>US_Others!G258+US_Others!L258+US_Others!R258</f>
        <v>2.4349428842408067E-5</v>
      </c>
      <c r="L253" s="332">
        <f>US_Others!Z258+US_Others!AB258</f>
        <v>0</v>
      </c>
      <c r="M253" s="332">
        <f>US_Others!AA258+US_Others!AC258</f>
        <v>0</v>
      </c>
      <c r="N253" s="332">
        <f>US_Others!AD258</f>
        <v>0</v>
      </c>
      <c r="O253" s="332">
        <f>US_Others!AE258</f>
        <v>0</v>
      </c>
      <c r="P253" s="332">
        <f>SUM(US_Others!AG258:AI258)</f>
        <v>0</v>
      </c>
      <c r="Q253" s="332">
        <f>US_Others!AL258</f>
        <v>0</v>
      </c>
      <c r="R253" s="332"/>
      <c r="S253" s="334">
        <f t="shared" si="3"/>
        <v>25629.182724254875</v>
      </c>
      <c r="T253" s="334">
        <f>D253*1000/Spec!I$6</f>
        <v>0.78053311445867168</v>
      </c>
      <c r="U253" s="334">
        <f>E253*1000/Spec!I$7</f>
        <v>0.11072707488397679</v>
      </c>
      <c r="V253" s="334">
        <f>F253*1000/Spec!I$8</f>
        <v>0</v>
      </c>
      <c r="W253" s="334">
        <f>G253*1000/Spec!I$9</f>
        <v>2.7748636857445082E-5</v>
      </c>
      <c r="X253" s="334">
        <f>H253*1000/Spec!I$10</f>
        <v>8.7764974289119172E-5</v>
      </c>
      <c r="Y253" s="334">
        <f>I253*1000/Spec!I$11</f>
        <v>9.9283846490292151E-4</v>
      </c>
      <c r="Z253" s="334">
        <f>J253*1000/Spec!I$12</f>
        <v>5.4892018212966029E-5</v>
      </c>
      <c r="AA253" s="334">
        <f>K253*1000/Spec!I$15</f>
        <v>2.4821028381659598E-6</v>
      </c>
      <c r="AB253" s="334">
        <f>L253*1000/Spec!I$17</f>
        <v>0</v>
      </c>
      <c r="AC253" s="334">
        <f>M253*1000/Spec!I$18</f>
        <v>0</v>
      </c>
      <c r="AD253" s="335">
        <f>N253*1000/Spec!I$25</f>
        <v>0</v>
      </c>
      <c r="AE253" s="335">
        <f>O253*1000/Spec!I$26</f>
        <v>0</v>
      </c>
      <c r="AF253" s="334">
        <f>P253*1000/Spec!I$21</f>
        <v>0</v>
      </c>
      <c r="AG253" s="334">
        <f>Q253*1000/Spec!I$22</f>
        <v>0</v>
      </c>
      <c r="AI253" s="200">
        <f>S253/'2007output'!$C251</f>
        <v>0.85319693479326464</v>
      </c>
      <c r="AJ253" s="200">
        <f>T253/'2007output'!$C251</f>
        <v>2.5983991293274464E-5</v>
      </c>
      <c r="AK253" s="200">
        <f>U253/'2007output'!$C251</f>
        <v>3.6861105524144209E-6</v>
      </c>
      <c r="AL253" s="200">
        <f>V253/'2007output'!$C251</f>
        <v>0</v>
      </c>
      <c r="AM253" s="200">
        <f>W253/'2007output'!$C251</f>
        <v>9.2375368212806956E-10</v>
      </c>
      <c r="AN253" s="200">
        <f>X253/'2007output'!$C251</f>
        <v>2.9217009317593517E-9</v>
      </c>
      <c r="AO253" s="200">
        <f>Y253/'2007output'!$C251</f>
        <v>3.3051648353903975E-8</v>
      </c>
      <c r="AP253" s="200">
        <f>Z253/'2007output'!$C251</f>
        <v>1.8273583745452921E-9</v>
      </c>
      <c r="AQ253" s="200">
        <f>AA253/'2007output'!$C251</f>
        <v>8.2629343126134683E-11</v>
      </c>
      <c r="AR253" s="200">
        <f>AB253/'2007output'!$C251</f>
        <v>0</v>
      </c>
      <c r="AS253" s="200">
        <f>AC253/'2007output'!$C251</f>
        <v>0</v>
      </c>
      <c r="AT253" s="200">
        <f>AD253/'2007output'!$C251</f>
        <v>0</v>
      </c>
      <c r="AU253" s="200">
        <f>AE253/'2007output'!$C251</f>
        <v>0</v>
      </c>
      <c r="AV253" s="200">
        <f>AF253/'2007output'!$C251</f>
        <v>0</v>
      </c>
      <c r="AW253" s="200">
        <f>AG253/'2007output'!$C251</f>
        <v>0</v>
      </c>
      <c r="AY253" s="370">
        <f>IFERROR(IF(SUMPRODUCT(US_CO2!C256:AX256/SUM(US_CO2!C256:AX256),US_CO2!C$6:AX$6)&gt;3.5,4,IF(SUMPRODUCT(US_CO2!C256:AX256/SUM(US_CO2!C256:AX256),US_CO2!C$6:AX$6)&gt;2.5,3,2)),"")</f>
        <v>4</v>
      </c>
      <c r="AZ253" s="370">
        <f>IFERROR(IF(SUMPRODUCT(US_CH4!C256:AC256/SUM(US_CH4!C256:AC256),US_CH4!C$6:AC$6)&gt;3.5,4,IF(SUMPRODUCT(US_CH4!C256:AC256/SUM(US_CH4!C256:AC256),US_CH4!C$6:AC$6)&gt;2.5,3,2)),"")</f>
        <v>4</v>
      </c>
      <c r="BA253" s="223">
        <f>IFERROR(IF(SUMPRODUCT(US_N2O!C256:AA256/SUM(US_N2O!C256:AA256),US_N2O!C$6:AA$6)&gt;3.5,4,IF(SUMPRODUCT(US_N2O!C256:AA256/SUM(US_N2O!C256:AA256),US_N2O!C$6:AA$6)&gt;2.5,3,2)),"")</f>
        <v>4</v>
      </c>
      <c r="BB253" s="223" t="str">
        <f>IFERROR(IF(SUMPRODUCT(US_Others!U258:V258/SUM(US_Others!U258:V258),US_Others!U$8:V$8)&gt;3.5,4,IF(SUMPRODUCT(US_Others!U258:V258/SUM(US_Others!U258:V258),US_Others!U$8:V$8)&gt;2.5,3,2)),"")</f>
        <v/>
      </c>
      <c r="BC253" s="223">
        <f>IFERROR(IF((US_Others!C258*US_Others!C$8/SUM(US_Others!C258,US_Others!H258,US_Others!N258)+ US_Others!H258*US_Others!H$8/SUM(US_Others!C258,US_Others!H258,US_Others!N258)+US_Others!N258*US_Others!N$8/SUM(US_Others!C258,US_Others!H258,US_Others!N258))&gt;3.5,4,IF((US_Others!C258*US_Others!C$8/SUM(US_Others!C258,US_Others!H258,US_Others!N258)+ US_Others!H258*US_Others!H$8/SUM(US_Others!C258,US_Others!H258,US_Others!N258)+US_Others!N258*US_Others!N$8/SUM(US_Others!C258,US_Others!H258,US_Others!N258))&gt;2.5,3,2)),"")</f>
        <v>4</v>
      </c>
      <c r="BD253" s="223">
        <f>IFERROR(IF((US_Others!D258*US_Others!D$8/SUM(US_Others!D258,US_Others!I258,US_Others!O258)+US_Others!I258*US_Others!I$8/SUM(US_Others!D258,US_Others!I258,US_Others!O258)+US_Others!O258*US_Others!O$8/SUM(US_Others!D258,US_Others!I258,US_Others!O258))&gt;3.5,4,IF((US_Others!D258*US_Others!D$8/SUM(US_Others!D258,US_Others!I258,US_Others!O258)+US_Others!I258*US_Others!I$8/SUM(US_Others!D258,US_Others!I258,US_Others!O258)+US_Others!O258*US_Others!O$8/SUM(US_Others!D258,US_Others!I258,US_Others!O258))&gt;2.5,3,2)),"")</f>
        <v>4</v>
      </c>
      <c r="BE253" s="223">
        <f>IFERROR(IF((US_Others!E258*US_Others!E$8/SUM(US_Others!E258,US_Others!J258,US_Others!P258,US_Others!W258)+US_Others!J258*US_Others!J$8/SUM(US_Others!E258,US_Others!J258,US_Others!P258,US_Others!W258)+US_Others!P258*US_Others!P$8/SUM(US_Others!E258,US_Others!J258,US_Others!P258,US_Others!W258)+US_Others!W258*US_Others!W$8/SUM(US_Others!E258,US_Others!J258,US_Others!P258,US_Others!W258))&gt;3.5,4,IF((US_Others!E258*US_Others!E$8/SUM(US_Others!E258,US_Others!J258,US_Others!P258,US_Others!W258)+US_Others!J258*US_Others!J$8/SUM(US_Others!E258,US_Others!J258,US_Others!P258,US_Others!W258)+US_Others!P258*US_Others!P$8/SUM(US_Others!E258,US_Others!J258,US_Others!P258,US_Others!W258)+US_Others!W258*US_Others!W$8/SUM(US_Others!E258,US_Others!J258,US_Others!P258,US_Others!W258))&gt;2.5,3,2)),"")</f>
        <v>4</v>
      </c>
      <c r="BF253" s="223">
        <f>IFERROR(IF((US_Others!F258*US_Others!F$8/SUM(US_Others!F258,US_Others!K258,US_Others!Q258)+US_Others!K258*US_Others!K$8/SUM(US_Others!F258,US_Others!K258,US_Others!Q258)+US_Others!Q258*US_Others!Q$8/SUM(US_Others!F258,US_Others!K258,US_Others!Q258))&gt;3.5,4,IF((US_Others!F258*US_Others!F$8/SUM(US_Others!F258,US_Others!K258,US_Others!Q258)+US_Others!K258*US_Others!K$8/SUM(US_Others!F258,US_Others!K258,US_Others!Q258)+US_Others!Q258*US_Others!Q$8/SUM(US_Others!F258,US_Others!K258,US_Others!Q258))&gt;2.5,3,2)),"")</f>
        <v>4</v>
      </c>
      <c r="BG253" s="223">
        <f>IFERROR(IF((US_Others!G258*US_Others!G$8/SUM(US_Others!G258,US_Others!L258,US_Others!R258)+US_Others!L258*US_Others!L$8/SUM(US_Others!G258,US_Others!L258,US_Others!R258)+US_Others!R258*US_Others!R$8/SUM(US_Others!G258,US_Others!L258,US_Others!R258))&gt;3.5,4,IF((US_Others!G258*US_Others!G$8/SUM(US_Others!G258,US_Others!L258,US_Others!R258)+US_Others!L258*US_Others!L$8/SUM(US_Others!G258,US_Others!L258,US_Others!R258)+US_Others!R258*US_Others!R$8/SUM(US_Others!G258,US_Others!L258,US_Others!R258))&gt;2.5,3,2)),"")</f>
        <v>4</v>
      </c>
      <c r="BH253" s="219" t="str">
        <f>IFERROR(IF((US_Others!Z258*US_Others!Z$8/SUM(US_Others!Z258,US_Others!AB258)+US_Others!AB258*US_Others!AB$8/SUM(US_Others!Z258,US_Others!AB258))&gt;3.5,4,IF((US_Others!Z258*US_Others!Z$8/SUM(US_Others!Z258,US_Others!AB258)+US_Others!AB258*US_Others!AB$8/SUM(US_Others!Z258,US_Others!AB258))&gt;2.5,3,2)),"")</f>
        <v/>
      </c>
      <c r="BI253" s="219" t="str">
        <f>IFERROR(IF((US_Others!AA258*US_Others!AA$8/SUM(US_Others!AA258,US_Others!AC258)+US_Others!AC258*US_Others!AC$8/SUM(US_Others!AA258,US_Others!AC258))&gt;3.5,4,IF((US_Others!AA258*US_Others!AA$8/SUM(US_Others!AA258,US_Others!AC258)+US_Others!AC258*US_Others!AC$8/SUM(US_Others!AA258,US_Others!AC258))&gt;2.5,3,2)),"")</f>
        <v/>
      </c>
      <c r="BJ253" s="219" t="str">
        <f>IFERROR(US_Others!AD258*US_Others!AD$8/US_Others!AD258,"")</f>
        <v/>
      </c>
      <c r="BK253" s="74" t="str">
        <f>IFERROR(US_Others!AE258*US_Others!AE$8/US_Others!AE258,"")</f>
        <v/>
      </c>
      <c r="BL253" s="219" t="str">
        <f>IFERROR(IF(SUMPRODUCT(US_Others!AG258:AI258/SUM(US_Others!AG258:AI258),US_Others!AG$8:AI$8)&gt;3.5,4,IF(SUMPRODUCT(US_Others!AG258:AI258/SUM(US_Others!AG258:AI258),US_Others!AG$8:AI$8)&gt;2.5,3,2)),"")</f>
        <v/>
      </c>
      <c r="BM253" s="219" t="str">
        <f>IFERROR(US_Others!AL258*US_Others!AL$8/US_Others!AL258,"")</f>
        <v/>
      </c>
    </row>
    <row r="254" spans="1:65">
      <c r="A254" s="200" t="s">
        <v>393</v>
      </c>
      <c r="B254" s="332">
        <v>325190</v>
      </c>
      <c r="C254" s="333">
        <f>SUM(US_CO2!C257:AX257)</f>
        <v>38.969311924905405</v>
      </c>
      <c r="D254" s="333">
        <f>SUM(US_CH4!C257:AC257)</f>
        <v>9.9501694433038745E-2</v>
      </c>
      <c r="E254" s="333">
        <f>SUM(US_N2O!C257:AA257)</f>
        <v>10.351279389335716</v>
      </c>
      <c r="F254" s="332">
        <f>US_Others!V259+US_Others!U259</f>
        <v>0</v>
      </c>
      <c r="G254" s="332">
        <f>US_Others!C259+US_Others!H259+US_Others!N259</f>
        <v>4.9371147944953813E-5</v>
      </c>
      <c r="H254" s="332">
        <f>US_Others!D259+US_Others!I259+US_Others!O259</f>
        <v>8.0968682629724265E-4</v>
      </c>
      <c r="I254" s="332">
        <f>US_Others!E259+US_Others!J259+US_Others!P259+US_Others!W259</f>
        <v>3.7423330142274994E-3</v>
      </c>
      <c r="J254" s="332">
        <f>US_Others!F259+US_Others!K259+US_Others!Q259</f>
        <v>6.4676203807889502E-4</v>
      </c>
      <c r="K254" s="332">
        <f>US_Others!G259+US_Others!L259+US_Others!R259</f>
        <v>6.4182492328439982E-5</v>
      </c>
      <c r="L254" s="332">
        <f>US_Others!Z259+US_Others!AB259</f>
        <v>0</v>
      </c>
      <c r="M254" s="332">
        <f>US_Others!AA259+US_Others!AC259</f>
        <v>0</v>
      </c>
      <c r="N254" s="332">
        <f>US_Others!AD259</f>
        <v>0</v>
      </c>
      <c r="O254" s="332">
        <f>US_Others!AE259</f>
        <v>0</v>
      </c>
      <c r="P254" s="332">
        <f>SUM(US_Others!AG259:AI259)</f>
        <v>0</v>
      </c>
      <c r="Q254" s="332">
        <f>US_Others!AL259</f>
        <v>0</v>
      </c>
      <c r="R254" s="332"/>
      <c r="S254" s="334">
        <f t="shared" si="3"/>
        <v>38969.311924905407</v>
      </c>
      <c r="T254" s="334">
        <f>D254*1000/Spec!I$6</f>
        <v>3.9800677773215498</v>
      </c>
      <c r="U254" s="334">
        <f>E254*1000/Spec!I$7</f>
        <v>34.735836876965486</v>
      </c>
      <c r="V254" s="334">
        <f>F254*1000/Spec!I$8</f>
        <v>0</v>
      </c>
      <c r="W254" s="334">
        <f>G254*1000/Spec!I$9</f>
        <v>7.3142441399931578E-5</v>
      </c>
      <c r="X254" s="334">
        <f>H254*1000/Spec!I$10</f>
        <v>2.3133909322778362E-4</v>
      </c>
      <c r="Y254" s="334">
        <f>I254*1000/Spec!I$11</f>
        <v>2.6170160938653844E-3</v>
      </c>
      <c r="Z254" s="334">
        <f>J254*1000/Spec!I$12</f>
        <v>1.4468949397738142E-4</v>
      </c>
      <c r="AA254" s="334">
        <f>K254*1000/Spec!I$15</f>
        <v>6.5425578316452577E-6</v>
      </c>
      <c r="AB254" s="334">
        <f>L254*1000/Spec!I$17</f>
        <v>0</v>
      </c>
      <c r="AC254" s="334">
        <f>M254*1000/Spec!I$18</f>
        <v>0</v>
      </c>
      <c r="AD254" s="335">
        <f>N254*1000/Spec!I$25</f>
        <v>0</v>
      </c>
      <c r="AE254" s="335">
        <f>O254*1000/Spec!I$26</f>
        <v>0</v>
      </c>
      <c r="AF254" s="334">
        <f>P254*1000/Spec!I$21</f>
        <v>0</v>
      </c>
      <c r="AG254" s="334">
        <f>Q254*1000/Spec!I$22</f>
        <v>0</v>
      </c>
      <c r="AI254" s="200">
        <f>S254/'2007output'!$C252</f>
        <v>0.39518220000715343</v>
      </c>
      <c r="AJ254" s="200">
        <f>T254/'2007output'!$C252</f>
        <v>4.0361296177115631E-5</v>
      </c>
      <c r="AK254" s="200">
        <f>U254/'2007output'!$C252</f>
        <v>3.5225113706346641E-4</v>
      </c>
      <c r="AL254" s="200">
        <f>V254/'2007output'!$C252</f>
        <v>0</v>
      </c>
      <c r="AM254" s="200">
        <f>W254/'2007output'!$C252</f>
        <v>7.417270020579E-10</v>
      </c>
      <c r="AN254" s="200">
        <f>X254/'2007output'!$C252</f>
        <v>2.345976546508844E-9</v>
      </c>
      <c r="AO254" s="200">
        <f>Y254/'2007output'!$C252</f>
        <v>2.6538784657547175E-8</v>
      </c>
      <c r="AP254" s="200">
        <f>Z254/'2007output'!$C252</f>
        <v>1.4672753950105101E-9</v>
      </c>
      <c r="AQ254" s="200">
        <f>AA254/'2007output'!$C252</f>
        <v>6.6347140092335108E-11</v>
      </c>
      <c r="AR254" s="200">
        <f>AB254/'2007output'!$C252</f>
        <v>0</v>
      </c>
      <c r="AS254" s="200">
        <f>AC254/'2007output'!$C252</f>
        <v>0</v>
      </c>
      <c r="AT254" s="200">
        <f>AD254/'2007output'!$C252</f>
        <v>0</v>
      </c>
      <c r="AU254" s="200">
        <f>AE254/'2007output'!$C252</f>
        <v>0</v>
      </c>
      <c r="AV254" s="200">
        <f>AF254/'2007output'!$C252</f>
        <v>0</v>
      </c>
      <c r="AW254" s="200">
        <f>AG254/'2007output'!$C252</f>
        <v>0</v>
      </c>
      <c r="AY254" s="370">
        <f>IFERROR(IF(SUMPRODUCT(US_CO2!C257:AX257/SUM(US_CO2!C257:AX257),US_CO2!C$6:AX$6)&gt;3.5,4,IF(SUMPRODUCT(US_CO2!C257:AX257/SUM(US_CO2!C257:AX257),US_CO2!C$6:AX$6)&gt;2.5,3,2)),"")</f>
        <v>4</v>
      </c>
      <c r="AZ254" s="370">
        <f>IFERROR(IF(SUMPRODUCT(US_CH4!C257:AC257/SUM(US_CH4!C257:AC257),US_CH4!C$6:AC$6)&gt;3.5,4,IF(SUMPRODUCT(US_CH4!C257:AC257/SUM(US_CH4!C257:AC257),US_CH4!C$6:AC$6)&gt;2.5,3,2)),"")</f>
        <v>4</v>
      </c>
      <c r="BA254" s="223">
        <f>IFERROR(IF(SUMPRODUCT(US_N2O!C257:AA257/SUM(US_N2O!C257:AA257),US_N2O!C$6:AA$6)&gt;3.5,4,IF(SUMPRODUCT(US_N2O!C257:AA257/SUM(US_N2O!C257:AA257),US_N2O!C$6:AA$6)&gt;2.5,3,2)),"")</f>
        <v>2</v>
      </c>
      <c r="BB254" s="223" t="str">
        <f>IFERROR(IF(SUMPRODUCT(US_Others!U259:V259/SUM(US_Others!U259:V259),US_Others!U$8:V$8)&gt;3.5,4,IF(SUMPRODUCT(US_Others!U259:V259/SUM(US_Others!U259:V259),US_Others!U$8:V$8)&gt;2.5,3,2)),"")</f>
        <v/>
      </c>
      <c r="BC254" s="223">
        <f>IFERROR(IF((US_Others!C259*US_Others!C$8/SUM(US_Others!C259,US_Others!H259,US_Others!N259)+ US_Others!H259*US_Others!H$8/SUM(US_Others!C259,US_Others!H259,US_Others!N259)+US_Others!N259*US_Others!N$8/SUM(US_Others!C259,US_Others!H259,US_Others!N259))&gt;3.5,4,IF((US_Others!C259*US_Others!C$8/SUM(US_Others!C259,US_Others!H259,US_Others!N259)+ US_Others!H259*US_Others!H$8/SUM(US_Others!C259,US_Others!H259,US_Others!N259)+US_Others!N259*US_Others!N$8/SUM(US_Others!C259,US_Others!H259,US_Others!N259))&gt;2.5,3,2)),"")</f>
        <v>4</v>
      </c>
      <c r="BD254" s="223">
        <f>IFERROR(IF((US_Others!D259*US_Others!D$8/SUM(US_Others!D259,US_Others!I259,US_Others!O259)+US_Others!I259*US_Others!I$8/SUM(US_Others!D259,US_Others!I259,US_Others!O259)+US_Others!O259*US_Others!O$8/SUM(US_Others!D259,US_Others!I259,US_Others!O259))&gt;3.5,4,IF((US_Others!D259*US_Others!D$8/SUM(US_Others!D259,US_Others!I259,US_Others!O259)+US_Others!I259*US_Others!I$8/SUM(US_Others!D259,US_Others!I259,US_Others!O259)+US_Others!O259*US_Others!O$8/SUM(US_Others!D259,US_Others!I259,US_Others!O259))&gt;2.5,3,2)),"")</f>
        <v>4</v>
      </c>
      <c r="BE254" s="223">
        <f>IFERROR(IF((US_Others!E259*US_Others!E$8/SUM(US_Others!E259,US_Others!J259,US_Others!P259,US_Others!W259)+US_Others!J259*US_Others!J$8/SUM(US_Others!E259,US_Others!J259,US_Others!P259,US_Others!W259)+US_Others!P259*US_Others!P$8/SUM(US_Others!E259,US_Others!J259,US_Others!P259,US_Others!W259)+US_Others!W259*US_Others!W$8/SUM(US_Others!E259,US_Others!J259,US_Others!P259,US_Others!W259))&gt;3.5,4,IF((US_Others!E259*US_Others!E$8/SUM(US_Others!E259,US_Others!J259,US_Others!P259,US_Others!W259)+US_Others!J259*US_Others!J$8/SUM(US_Others!E259,US_Others!J259,US_Others!P259,US_Others!W259)+US_Others!P259*US_Others!P$8/SUM(US_Others!E259,US_Others!J259,US_Others!P259,US_Others!W259)+US_Others!W259*US_Others!W$8/SUM(US_Others!E259,US_Others!J259,US_Others!P259,US_Others!W259))&gt;2.5,3,2)),"")</f>
        <v>4</v>
      </c>
      <c r="BF254" s="223">
        <f>IFERROR(IF((US_Others!F259*US_Others!F$8/SUM(US_Others!F259,US_Others!K259,US_Others!Q259)+US_Others!K259*US_Others!K$8/SUM(US_Others!F259,US_Others!K259,US_Others!Q259)+US_Others!Q259*US_Others!Q$8/SUM(US_Others!F259,US_Others!K259,US_Others!Q259))&gt;3.5,4,IF((US_Others!F259*US_Others!F$8/SUM(US_Others!F259,US_Others!K259,US_Others!Q259)+US_Others!K259*US_Others!K$8/SUM(US_Others!F259,US_Others!K259,US_Others!Q259)+US_Others!Q259*US_Others!Q$8/SUM(US_Others!F259,US_Others!K259,US_Others!Q259))&gt;2.5,3,2)),"")</f>
        <v>4</v>
      </c>
      <c r="BG254" s="223">
        <f>IFERROR(IF((US_Others!G259*US_Others!G$8/SUM(US_Others!G259,US_Others!L259,US_Others!R259)+US_Others!L259*US_Others!L$8/SUM(US_Others!G259,US_Others!L259,US_Others!R259)+US_Others!R259*US_Others!R$8/SUM(US_Others!G259,US_Others!L259,US_Others!R259))&gt;3.5,4,IF((US_Others!G259*US_Others!G$8/SUM(US_Others!G259,US_Others!L259,US_Others!R259)+US_Others!L259*US_Others!L$8/SUM(US_Others!G259,US_Others!L259,US_Others!R259)+US_Others!R259*US_Others!R$8/SUM(US_Others!G259,US_Others!L259,US_Others!R259))&gt;2.5,3,2)),"")</f>
        <v>4</v>
      </c>
      <c r="BH254" s="219" t="str">
        <f>IFERROR(IF((US_Others!Z259*US_Others!Z$8/SUM(US_Others!Z259,US_Others!AB259)+US_Others!AB259*US_Others!AB$8/SUM(US_Others!Z259,US_Others!AB259))&gt;3.5,4,IF((US_Others!Z259*US_Others!Z$8/SUM(US_Others!Z259,US_Others!AB259)+US_Others!AB259*US_Others!AB$8/SUM(US_Others!Z259,US_Others!AB259))&gt;2.5,3,2)),"")</f>
        <v/>
      </c>
      <c r="BI254" s="219" t="str">
        <f>IFERROR(IF((US_Others!AA259*US_Others!AA$8/SUM(US_Others!AA259,US_Others!AC259)+US_Others!AC259*US_Others!AC$8/SUM(US_Others!AA259,US_Others!AC259))&gt;3.5,4,IF((US_Others!AA259*US_Others!AA$8/SUM(US_Others!AA259,US_Others!AC259)+US_Others!AC259*US_Others!AC$8/SUM(US_Others!AA259,US_Others!AC259))&gt;2.5,3,2)),"")</f>
        <v/>
      </c>
      <c r="BJ254" s="219" t="str">
        <f>IFERROR(US_Others!AD259*US_Others!AD$8/US_Others!AD259,"")</f>
        <v/>
      </c>
      <c r="BK254" s="74" t="str">
        <f>IFERROR(US_Others!AE259*US_Others!AE$8/US_Others!AE259,"")</f>
        <v/>
      </c>
      <c r="BL254" s="219" t="str">
        <f>IFERROR(IF(SUMPRODUCT(US_Others!AG259:AI259/SUM(US_Others!AG259:AI259),US_Others!AG$8:AI$8)&gt;3.5,4,IF(SUMPRODUCT(US_Others!AG259:AI259/SUM(US_Others!AG259:AI259),US_Others!AG$8:AI$8)&gt;2.5,3,2)),"")</f>
        <v/>
      </c>
      <c r="BM254" s="219" t="str">
        <f>IFERROR(US_Others!AL259*US_Others!AL$8/US_Others!AL259,"")</f>
        <v/>
      </c>
    </row>
    <row r="255" spans="1:65">
      <c r="A255" s="200" t="s">
        <v>394</v>
      </c>
      <c r="B255" s="332">
        <v>325211</v>
      </c>
      <c r="C255" s="333">
        <f>SUM(US_CO2!C258:AX258)</f>
        <v>22.930808011575831</v>
      </c>
      <c r="D255" s="333">
        <f>SUM(US_CH4!C258:AC258)</f>
        <v>1.4270809490528714E-2</v>
      </c>
      <c r="E255" s="333">
        <f>SUM(US_N2O!C258:AA258)</f>
        <v>2.2355458120794858E-2</v>
      </c>
      <c r="F255" s="332">
        <f>US_Others!V260+US_Others!U260</f>
        <v>0</v>
      </c>
      <c r="G255" s="332">
        <f>US_Others!C260+US_Others!H260+US_Others!N260</f>
        <v>7.4921319515101724E-5</v>
      </c>
      <c r="H255" s="332">
        <f>US_Others!D260+US_Others!I260+US_Others!O260</f>
        <v>1.2287096400476684E-3</v>
      </c>
      <c r="I255" s="332">
        <f>US_Others!E260+US_Others!J260+US_Others!P260+US_Others!W260</f>
        <v>5.679036019244711E-3</v>
      </c>
      <c r="J255" s="332">
        <f>US_Others!F260+US_Others!K260+US_Others!Q260</f>
        <v>9.8146928564783265E-4</v>
      </c>
      <c r="K255" s="332">
        <f>US_Others!G260+US_Others!L260+US_Others!R260</f>
        <v>9.7397715369632268E-5</v>
      </c>
      <c r="L255" s="332">
        <f>US_Others!Z260+US_Others!AB260</f>
        <v>0</v>
      </c>
      <c r="M255" s="332">
        <f>US_Others!AA260+US_Others!AC260</f>
        <v>0</v>
      </c>
      <c r="N255" s="332">
        <f>US_Others!AD260</f>
        <v>0</v>
      </c>
      <c r="O255" s="332">
        <f>US_Others!AE260</f>
        <v>0</v>
      </c>
      <c r="P255" s="332">
        <f>SUM(US_Others!AG260:AI260)</f>
        <v>0</v>
      </c>
      <c r="Q255" s="332">
        <f>US_Others!AL260</f>
        <v>0</v>
      </c>
      <c r="R255" s="332"/>
      <c r="S255" s="334">
        <f t="shared" si="3"/>
        <v>22930.808011575831</v>
      </c>
      <c r="T255" s="334">
        <f>D255*1000/Spec!I$6</f>
        <v>0.57083237962114852</v>
      </c>
      <c r="U255" s="334">
        <f>E255*1000/Spec!I$7</f>
        <v>7.5018315841593478E-2</v>
      </c>
      <c r="V255" s="334">
        <f>F255*1000/Spec!I$8</f>
        <v>0</v>
      </c>
      <c r="W255" s="334">
        <f>G255*1000/Spec!I$9</f>
        <v>1.1099454742978033E-4</v>
      </c>
      <c r="X255" s="334">
        <f>H255*1000/Spec!I$10</f>
        <v>3.5105989715647669E-4</v>
      </c>
      <c r="Y255" s="334">
        <f>I255*1000/Spec!I$11</f>
        <v>3.971353859611686E-3</v>
      </c>
      <c r="Z255" s="334">
        <f>J255*1000/Spec!I$12</f>
        <v>2.1956807285186412E-4</v>
      </c>
      <c r="AA255" s="334">
        <f>K255*1000/Spec!I$15</f>
        <v>9.9284113526638394E-6</v>
      </c>
      <c r="AB255" s="334">
        <f>L255*1000/Spec!I$17</f>
        <v>0</v>
      </c>
      <c r="AC255" s="334">
        <f>M255*1000/Spec!I$18</f>
        <v>0</v>
      </c>
      <c r="AD255" s="335">
        <f>N255*1000/Spec!I$25</f>
        <v>0</v>
      </c>
      <c r="AE255" s="335">
        <f>O255*1000/Spec!I$26</f>
        <v>0</v>
      </c>
      <c r="AF255" s="334">
        <f>P255*1000/Spec!I$21</f>
        <v>0</v>
      </c>
      <c r="AG255" s="334">
        <f>Q255*1000/Spec!I$22</f>
        <v>0</v>
      </c>
      <c r="AI255" s="200">
        <f>S255/'2007output'!$C253</f>
        <v>0.2712517360632129</v>
      </c>
      <c r="AJ255" s="200">
        <f>T255/'2007output'!$C253</f>
        <v>6.7524560798366218E-6</v>
      </c>
      <c r="AK255" s="200">
        <f>U255/'2007output'!$C253</f>
        <v>8.8740215339547751E-7</v>
      </c>
      <c r="AL255" s="200">
        <f>V255/'2007output'!$C253</f>
        <v>0</v>
      </c>
      <c r="AM255" s="200">
        <f>W255/'2007output'!$C253</f>
        <v>1.3129700300434168E-9</v>
      </c>
      <c r="AN255" s="200">
        <f>X255/'2007output'!$C253</f>
        <v>4.1527366378801791E-9</v>
      </c>
      <c r="AO255" s="200">
        <f>Y255/'2007output'!$C253</f>
        <v>4.6977700410609388E-8</v>
      </c>
      <c r="AP255" s="200">
        <f>Z255/'2007output'!$C253</f>
        <v>2.5973014520489741E-9</v>
      </c>
      <c r="AQ255" s="200">
        <f>AA255/'2007output'!$C253</f>
        <v>1.1744456690755338E-10</v>
      </c>
      <c r="AR255" s="200">
        <f>AB255/'2007output'!$C253</f>
        <v>0</v>
      </c>
      <c r="AS255" s="200">
        <f>AC255/'2007output'!$C253</f>
        <v>0</v>
      </c>
      <c r="AT255" s="200">
        <f>AD255/'2007output'!$C253</f>
        <v>0</v>
      </c>
      <c r="AU255" s="200">
        <f>AE255/'2007output'!$C253</f>
        <v>0</v>
      </c>
      <c r="AV255" s="200">
        <f>AF255/'2007output'!$C253</f>
        <v>0</v>
      </c>
      <c r="AW255" s="200">
        <f>AG255/'2007output'!$C253</f>
        <v>0</v>
      </c>
      <c r="AY255" s="370">
        <f>IFERROR(IF(SUMPRODUCT(US_CO2!C258:AX258/SUM(US_CO2!C258:AX258),US_CO2!C$6:AX$6)&gt;3.5,4,IF(SUMPRODUCT(US_CO2!C258:AX258/SUM(US_CO2!C258:AX258),US_CO2!C$6:AX$6)&gt;2.5,3,2)),"")</f>
        <v>4</v>
      </c>
      <c r="AZ255" s="370">
        <f>IFERROR(IF(SUMPRODUCT(US_CH4!C258:AC258/SUM(US_CH4!C258:AC258),US_CH4!C$6:AC$6)&gt;3.5,4,IF(SUMPRODUCT(US_CH4!C258:AC258/SUM(US_CH4!C258:AC258),US_CH4!C$6:AC$6)&gt;2.5,3,2)),"")</f>
        <v>4</v>
      </c>
      <c r="BA255" s="223">
        <f>IFERROR(IF(SUMPRODUCT(US_N2O!C258:AA258/SUM(US_N2O!C258:AA258),US_N2O!C$6:AA$6)&gt;3.5,4,IF(SUMPRODUCT(US_N2O!C258:AA258/SUM(US_N2O!C258:AA258),US_N2O!C$6:AA$6)&gt;2.5,3,2)),"")</f>
        <v>4</v>
      </c>
      <c r="BB255" s="223" t="str">
        <f>IFERROR(IF(SUMPRODUCT(US_Others!U260:V260/SUM(US_Others!U260:V260),US_Others!U$8:V$8)&gt;3.5,4,IF(SUMPRODUCT(US_Others!U260:V260/SUM(US_Others!U260:V260),US_Others!U$8:V$8)&gt;2.5,3,2)),"")</f>
        <v/>
      </c>
      <c r="BC255" s="223">
        <f>IFERROR(IF((US_Others!C260*US_Others!C$8/SUM(US_Others!C260,US_Others!H260,US_Others!N260)+ US_Others!H260*US_Others!H$8/SUM(US_Others!C260,US_Others!H260,US_Others!N260)+US_Others!N260*US_Others!N$8/SUM(US_Others!C260,US_Others!H260,US_Others!N260))&gt;3.5,4,IF((US_Others!C260*US_Others!C$8/SUM(US_Others!C260,US_Others!H260,US_Others!N260)+ US_Others!H260*US_Others!H$8/SUM(US_Others!C260,US_Others!H260,US_Others!N260)+US_Others!N260*US_Others!N$8/SUM(US_Others!C260,US_Others!H260,US_Others!N260))&gt;2.5,3,2)),"")</f>
        <v>4</v>
      </c>
      <c r="BD255" s="223">
        <f>IFERROR(IF((US_Others!D260*US_Others!D$8/SUM(US_Others!D260,US_Others!I260,US_Others!O260)+US_Others!I260*US_Others!I$8/SUM(US_Others!D260,US_Others!I260,US_Others!O260)+US_Others!O260*US_Others!O$8/SUM(US_Others!D260,US_Others!I260,US_Others!O260))&gt;3.5,4,IF((US_Others!D260*US_Others!D$8/SUM(US_Others!D260,US_Others!I260,US_Others!O260)+US_Others!I260*US_Others!I$8/SUM(US_Others!D260,US_Others!I260,US_Others!O260)+US_Others!O260*US_Others!O$8/SUM(US_Others!D260,US_Others!I260,US_Others!O260))&gt;2.5,3,2)),"")</f>
        <v>4</v>
      </c>
      <c r="BE255" s="223">
        <f>IFERROR(IF((US_Others!E260*US_Others!E$8/SUM(US_Others!E260,US_Others!J260,US_Others!P260,US_Others!W260)+US_Others!J260*US_Others!J$8/SUM(US_Others!E260,US_Others!J260,US_Others!P260,US_Others!W260)+US_Others!P260*US_Others!P$8/SUM(US_Others!E260,US_Others!J260,US_Others!P260,US_Others!W260)+US_Others!W260*US_Others!W$8/SUM(US_Others!E260,US_Others!J260,US_Others!P260,US_Others!W260))&gt;3.5,4,IF((US_Others!E260*US_Others!E$8/SUM(US_Others!E260,US_Others!J260,US_Others!P260,US_Others!W260)+US_Others!J260*US_Others!J$8/SUM(US_Others!E260,US_Others!J260,US_Others!P260,US_Others!W260)+US_Others!P260*US_Others!P$8/SUM(US_Others!E260,US_Others!J260,US_Others!P260,US_Others!W260)+US_Others!W260*US_Others!W$8/SUM(US_Others!E260,US_Others!J260,US_Others!P260,US_Others!W260))&gt;2.5,3,2)),"")</f>
        <v>4</v>
      </c>
      <c r="BF255" s="223">
        <f>IFERROR(IF((US_Others!F260*US_Others!F$8/SUM(US_Others!F260,US_Others!K260,US_Others!Q260)+US_Others!K260*US_Others!K$8/SUM(US_Others!F260,US_Others!K260,US_Others!Q260)+US_Others!Q260*US_Others!Q$8/SUM(US_Others!F260,US_Others!K260,US_Others!Q260))&gt;3.5,4,IF((US_Others!F260*US_Others!F$8/SUM(US_Others!F260,US_Others!K260,US_Others!Q260)+US_Others!K260*US_Others!K$8/SUM(US_Others!F260,US_Others!K260,US_Others!Q260)+US_Others!Q260*US_Others!Q$8/SUM(US_Others!F260,US_Others!K260,US_Others!Q260))&gt;2.5,3,2)),"")</f>
        <v>4</v>
      </c>
      <c r="BG255" s="223">
        <f>IFERROR(IF((US_Others!G260*US_Others!G$8/SUM(US_Others!G260,US_Others!L260,US_Others!R260)+US_Others!L260*US_Others!L$8/SUM(US_Others!G260,US_Others!L260,US_Others!R260)+US_Others!R260*US_Others!R$8/SUM(US_Others!G260,US_Others!L260,US_Others!R260))&gt;3.5,4,IF((US_Others!G260*US_Others!G$8/SUM(US_Others!G260,US_Others!L260,US_Others!R260)+US_Others!L260*US_Others!L$8/SUM(US_Others!G260,US_Others!L260,US_Others!R260)+US_Others!R260*US_Others!R$8/SUM(US_Others!G260,US_Others!L260,US_Others!R260))&gt;2.5,3,2)),"")</f>
        <v>4</v>
      </c>
      <c r="BH255" s="219" t="str">
        <f>IFERROR(IF((US_Others!Z260*US_Others!Z$8/SUM(US_Others!Z260,US_Others!AB260)+US_Others!AB260*US_Others!AB$8/SUM(US_Others!Z260,US_Others!AB260))&gt;3.5,4,IF((US_Others!Z260*US_Others!Z$8/SUM(US_Others!Z260,US_Others!AB260)+US_Others!AB260*US_Others!AB$8/SUM(US_Others!Z260,US_Others!AB260))&gt;2.5,3,2)),"")</f>
        <v/>
      </c>
      <c r="BI255" s="219" t="str">
        <f>IFERROR(IF((US_Others!AA260*US_Others!AA$8/SUM(US_Others!AA260,US_Others!AC260)+US_Others!AC260*US_Others!AC$8/SUM(US_Others!AA260,US_Others!AC260))&gt;3.5,4,IF((US_Others!AA260*US_Others!AA$8/SUM(US_Others!AA260,US_Others!AC260)+US_Others!AC260*US_Others!AC$8/SUM(US_Others!AA260,US_Others!AC260))&gt;2.5,3,2)),"")</f>
        <v/>
      </c>
      <c r="BJ255" s="219" t="str">
        <f>IFERROR(US_Others!AD260*US_Others!AD$8/US_Others!AD260,"")</f>
        <v/>
      </c>
      <c r="BK255" s="74" t="str">
        <f>IFERROR(US_Others!AE260*US_Others!AE$8/US_Others!AE260,"")</f>
        <v/>
      </c>
      <c r="BL255" s="219" t="str">
        <f>IFERROR(IF(SUMPRODUCT(US_Others!AG260:AI260/SUM(US_Others!AG260:AI260),US_Others!AG$8:AI$8)&gt;3.5,4,IF(SUMPRODUCT(US_Others!AG260:AI260/SUM(US_Others!AG260:AI260),US_Others!AG$8:AI$8)&gt;2.5,3,2)),"")</f>
        <v/>
      </c>
      <c r="BM255" s="219" t="str">
        <f>IFERROR(US_Others!AL260*US_Others!AL$8/US_Others!AL260,"")</f>
        <v/>
      </c>
    </row>
    <row r="256" spans="1:65">
      <c r="A256" s="200" t="s">
        <v>395</v>
      </c>
      <c r="B256" s="332" t="s">
        <v>396</v>
      </c>
      <c r="C256" s="333">
        <f>SUM(US_CO2!C259:AX259)</f>
        <v>5.4149974627770314</v>
      </c>
      <c r="D256" s="333">
        <f>SUM(US_CH4!C259:AC259)</f>
        <v>3.7696544582448109E-3</v>
      </c>
      <c r="E256" s="333">
        <f>SUM(US_N2O!C259:AA259)</f>
        <v>7.0394114384497988E-3</v>
      </c>
      <c r="F256" s="332">
        <f>US_Others!V261+US_Others!U261</f>
        <v>0</v>
      </c>
      <c r="G256" s="332">
        <f>US_Others!C261+US_Others!H261+US_Others!N261</f>
        <v>0</v>
      </c>
      <c r="H256" s="332">
        <f>US_Others!D261+US_Others!I261+US_Others!O261</f>
        <v>0</v>
      </c>
      <c r="I256" s="332">
        <f>US_Others!E261+US_Others!J261+US_Others!P261+US_Others!W261</f>
        <v>0</v>
      </c>
      <c r="J256" s="332">
        <f>US_Others!F261+US_Others!K261+US_Others!Q261</f>
        <v>0</v>
      </c>
      <c r="K256" s="332">
        <f>US_Others!G261+US_Others!L261+US_Others!R261</f>
        <v>0</v>
      </c>
      <c r="L256" s="332">
        <f>US_Others!Z261+US_Others!AB261</f>
        <v>0</v>
      </c>
      <c r="M256" s="332">
        <f>US_Others!AA261+US_Others!AC261</f>
        <v>0</v>
      </c>
      <c r="N256" s="332">
        <f>US_Others!AD261</f>
        <v>0</v>
      </c>
      <c r="O256" s="332">
        <f>US_Others!AE261</f>
        <v>0</v>
      </c>
      <c r="P256" s="332">
        <f>SUM(US_Others!AG261:AI261)</f>
        <v>0</v>
      </c>
      <c r="Q256" s="332">
        <f>US_Others!AL261</f>
        <v>0</v>
      </c>
      <c r="R256" s="332"/>
      <c r="S256" s="334">
        <f t="shared" si="3"/>
        <v>5414.9974627770316</v>
      </c>
      <c r="T256" s="334">
        <f>D256*1000/Spec!I$6</f>
        <v>0.15078617832979244</v>
      </c>
      <c r="U256" s="334">
        <f>E256*1000/Spec!I$7</f>
        <v>2.3622186035066439E-2</v>
      </c>
      <c r="V256" s="334">
        <f>F256*1000/Spec!I$8</f>
        <v>0</v>
      </c>
      <c r="W256" s="334">
        <f>G256*1000/Spec!I$9</f>
        <v>0</v>
      </c>
      <c r="X256" s="334">
        <f>H256*1000/Spec!I$10</f>
        <v>0</v>
      </c>
      <c r="Y256" s="334">
        <f>I256*1000/Spec!I$11</f>
        <v>0</v>
      </c>
      <c r="Z256" s="334">
        <f>J256*1000/Spec!I$12</f>
        <v>0</v>
      </c>
      <c r="AA256" s="334">
        <f>K256*1000/Spec!I$15</f>
        <v>0</v>
      </c>
      <c r="AB256" s="334">
        <f>L256*1000/Spec!I$17</f>
        <v>0</v>
      </c>
      <c r="AC256" s="334">
        <f>M256*1000/Spec!I$18</f>
        <v>0</v>
      </c>
      <c r="AD256" s="335">
        <f>N256*1000/Spec!I$25</f>
        <v>0</v>
      </c>
      <c r="AE256" s="335">
        <f>O256*1000/Spec!I$26</f>
        <v>0</v>
      </c>
      <c r="AF256" s="334">
        <f>P256*1000/Spec!I$21</f>
        <v>0</v>
      </c>
      <c r="AG256" s="334">
        <f>Q256*1000/Spec!I$22</f>
        <v>0</v>
      </c>
      <c r="AI256" s="200">
        <f>S256/'2007output'!$C254</f>
        <v>0.34065157667193202</v>
      </c>
      <c r="AJ256" s="200">
        <f>T256/'2007output'!$C254</f>
        <v>9.4857938053467805E-6</v>
      </c>
      <c r="AK256" s="200">
        <f>U256/'2007output'!$C254</f>
        <v>1.4860459257087594E-6</v>
      </c>
      <c r="AL256" s="200">
        <f>V256/'2007output'!$C254</f>
        <v>0</v>
      </c>
      <c r="AM256" s="200">
        <f>W256/'2007output'!$C254</f>
        <v>0</v>
      </c>
      <c r="AN256" s="200">
        <f>X256/'2007output'!$C254</f>
        <v>0</v>
      </c>
      <c r="AO256" s="200">
        <f>Y256/'2007output'!$C254</f>
        <v>0</v>
      </c>
      <c r="AP256" s="200">
        <f>Z256/'2007output'!$C254</f>
        <v>0</v>
      </c>
      <c r="AQ256" s="200">
        <f>AA256/'2007output'!$C254</f>
        <v>0</v>
      </c>
      <c r="AR256" s="200">
        <f>AB256/'2007output'!$C254</f>
        <v>0</v>
      </c>
      <c r="AS256" s="200">
        <f>AC256/'2007output'!$C254</f>
        <v>0</v>
      </c>
      <c r="AT256" s="200">
        <f>AD256/'2007output'!$C254</f>
        <v>0</v>
      </c>
      <c r="AU256" s="200">
        <f>AE256/'2007output'!$C254</f>
        <v>0</v>
      </c>
      <c r="AV256" s="200">
        <f>AF256/'2007output'!$C254</f>
        <v>0</v>
      </c>
      <c r="AW256" s="200">
        <f>AG256/'2007output'!$C254</f>
        <v>0</v>
      </c>
      <c r="AY256" s="370">
        <f>IFERROR(IF(SUMPRODUCT(US_CO2!C259:AX259/SUM(US_CO2!C259:AX259),US_CO2!C$6:AX$6)&gt;3.5,4,IF(SUMPRODUCT(US_CO2!C259:AX259/SUM(US_CO2!C259:AX259),US_CO2!C$6:AX$6)&gt;2.5,3,2)),"")</f>
        <v>4</v>
      </c>
      <c r="AZ256" s="370">
        <f>IFERROR(IF(SUMPRODUCT(US_CH4!C259:AC259/SUM(US_CH4!C259:AC259),US_CH4!C$6:AC$6)&gt;3.5,4,IF(SUMPRODUCT(US_CH4!C259:AC259/SUM(US_CH4!C259:AC259),US_CH4!C$6:AC$6)&gt;2.5,3,2)),"")</f>
        <v>4</v>
      </c>
      <c r="BA256" s="223">
        <f>IFERROR(IF(SUMPRODUCT(US_N2O!C259:AA259/SUM(US_N2O!C259:AA259),US_N2O!C$6:AA$6)&gt;3.5,4,IF(SUMPRODUCT(US_N2O!C259:AA259/SUM(US_N2O!C259:AA259),US_N2O!C$6:AA$6)&gt;2.5,3,2)),"")</f>
        <v>4</v>
      </c>
      <c r="BB256" s="223" t="str">
        <f>IFERROR(IF(SUMPRODUCT(US_Others!U261:V261/SUM(US_Others!U261:V261),US_Others!U$8:V$8)&gt;3.5,4,IF(SUMPRODUCT(US_Others!U261:V261/SUM(US_Others!U261:V261),US_Others!U$8:V$8)&gt;2.5,3,2)),"")</f>
        <v/>
      </c>
      <c r="BC256" s="223" t="str">
        <f>IFERROR(IF((US_Others!C261*US_Others!C$8/SUM(US_Others!C261,US_Others!H261,US_Others!N261)+ US_Others!H261*US_Others!H$8/SUM(US_Others!C261,US_Others!H261,US_Others!N261)+US_Others!N261*US_Others!N$8/SUM(US_Others!C261,US_Others!H261,US_Others!N261))&gt;3.5,4,IF((US_Others!C261*US_Others!C$8/SUM(US_Others!C261,US_Others!H261,US_Others!N261)+ US_Others!H261*US_Others!H$8/SUM(US_Others!C261,US_Others!H261,US_Others!N261)+US_Others!N261*US_Others!N$8/SUM(US_Others!C261,US_Others!H261,US_Others!N261))&gt;2.5,3,2)),"")</f>
        <v/>
      </c>
      <c r="BD256" s="223" t="str">
        <f>IFERROR(IF((US_Others!D261*US_Others!D$8/SUM(US_Others!D261,US_Others!I261,US_Others!O261)+US_Others!I261*US_Others!I$8/SUM(US_Others!D261,US_Others!I261,US_Others!O261)+US_Others!O261*US_Others!O$8/SUM(US_Others!D261,US_Others!I261,US_Others!O261))&gt;3.5,4,IF((US_Others!D261*US_Others!D$8/SUM(US_Others!D261,US_Others!I261,US_Others!O261)+US_Others!I261*US_Others!I$8/SUM(US_Others!D261,US_Others!I261,US_Others!O261)+US_Others!O261*US_Others!O$8/SUM(US_Others!D261,US_Others!I261,US_Others!O261))&gt;2.5,3,2)),"")</f>
        <v/>
      </c>
      <c r="BE256" s="223" t="str">
        <f>IFERROR(IF((US_Others!E261*US_Others!E$8/SUM(US_Others!E261,US_Others!J261,US_Others!P261,US_Others!W261)+US_Others!J261*US_Others!J$8/SUM(US_Others!E261,US_Others!J261,US_Others!P261,US_Others!W261)+US_Others!P261*US_Others!P$8/SUM(US_Others!E261,US_Others!J261,US_Others!P261,US_Others!W261)+US_Others!W261*US_Others!W$8/SUM(US_Others!E261,US_Others!J261,US_Others!P261,US_Others!W261))&gt;3.5,4,IF((US_Others!E261*US_Others!E$8/SUM(US_Others!E261,US_Others!J261,US_Others!P261,US_Others!W261)+US_Others!J261*US_Others!J$8/SUM(US_Others!E261,US_Others!J261,US_Others!P261,US_Others!W261)+US_Others!P261*US_Others!P$8/SUM(US_Others!E261,US_Others!J261,US_Others!P261,US_Others!W261)+US_Others!W261*US_Others!W$8/SUM(US_Others!E261,US_Others!J261,US_Others!P261,US_Others!W261))&gt;2.5,3,2)),"")</f>
        <v/>
      </c>
      <c r="BF256" s="223" t="str">
        <f>IFERROR(IF((US_Others!F261*US_Others!F$8/SUM(US_Others!F261,US_Others!K261,US_Others!Q261)+US_Others!K261*US_Others!K$8/SUM(US_Others!F261,US_Others!K261,US_Others!Q261)+US_Others!Q261*US_Others!Q$8/SUM(US_Others!F261,US_Others!K261,US_Others!Q261))&gt;3.5,4,IF((US_Others!F261*US_Others!F$8/SUM(US_Others!F261,US_Others!K261,US_Others!Q261)+US_Others!K261*US_Others!K$8/SUM(US_Others!F261,US_Others!K261,US_Others!Q261)+US_Others!Q261*US_Others!Q$8/SUM(US_Others!F261,US_Others!K261,US_Others!Q261))&gt;2.5,3,2)),"")</f>
        <v/>
      </c>
      <c r="BG256" s="223" t="str">
        <f>IFERROR(IF((US_Others!G261*US_Others!G$8/SUM(US_Others!G261,US_Others!L261,US_Others!R261)+US_Others!L261*US_Others!L$8/SUM(US_Others!G261,US_Others!L261,US_Others!R261)+US_Others!R261*US_Others!R$8/SUM(US_Others!G261,US_Others!L261,US_Others!R261))&gt;3.5,4,IF((US_Others!G261*US_Others!G$8/SUM(US_Others!G261,US_Others!L261,US_Others!R261)+US_Others!L261*US_Others!L$8/SUM(US_Others!G261,US_Others!L261,US_Others!R261)+US_Others!R261*US_Others!R$8/SUM(US_Others!G261,US_Others!L261,US_Others!R261))&gt;2.5,3,2)),"")</f>
        <v/>
      </c>
      <c r="BH256" s="219" t="str">
        <f>IFERROR(IF((US_Others!Z261*US_Others!Z$8/SUM(US_Others!Z261,US_Others!AB261)+US_Others!AB261*US_Others!AB$8/SUM(US_Others!Z261,US_Others!AB261))&gt;3.5,4,IF((US_Others!Z261*US_Others!Z$8/SUM(US_Others!Z261,US_Others!AB261)+US_Others!AB261*US_Others!AB$8/SUM(US_Others!Z261,US_Others!AB261))&gt;2.5,3,2)),"")</f>
        <v/>
      </c>
      <c r="BI256" s="219" t="str">
        <f>IFERROR(IF((US_Others!AA261*US_Others!AA$8/SUM(US_Others!AA261,US_Others!AC261)+US_Others!AC261*US_Others!AC$8/SUM(US_Others!AA261,US_Others!AC261))&gt;3.5,4,IF((US_Others!AA261*US_Others!AA$8/SUM(US_Others!AA261,US_Others!AC261)+US_Others!AC261*US_Others!AC$8/SUM(US_Others!AA261,US_Others!AC261))&gt;2.5,3,2)),"")</f>
        <v/>
      </c>
      <c r="BJ256" s="219" t="str">
        <f>IFERROR(US_Others!AD261*US_Others!AD$8/US_Others!AD261,"")</f>
        <v/>
      </c>
      <c r="BK256" s="74" t="str">
        <f>IFERROR(US_Others!AE261*US_Others!AE$8/US_Others!AE261,"")</f>
        <v/>
      </c>
      <c r="BL256" s="219" t="str">
        <f>IFERROR(IF(SUMPRODUCT(US_Others!AG261:AI261/SUM(US_Others!AG261:AI261),US_Others!AG$8:AI$8)&gt;3.5,4,IF(SUMPRODUCT(US_Others!AG261:AI261/SUM(US_Others!AG261:AI261),US_Others!AG$8:AI$8)&gt;2.5,3,2)),"")</f>
        <v/>
      </c>
      <c r="BM256" s="219" t="str">
        <f>IFERROR(US_Others!AL261*US_Others!AL$8/US_Others!AL261,"")</f>
        <v/>
      </c>
    </row>
    <row r="257" spans="1:65">
      <c r="A257" s="200" t="s">
        <v>397</v>
      </c>
      <c r="B257" s="332">
        <v>325310</v>
      </c>
      <c r="C257" s="333">
        <f>SUM(US_CO2!C260:AX260)</f>
        <v>27.213643119800533</v>
      </c>
      <c r="D257" s="333">
        <f>SUM(US_CH4!C260:AC260)</f>
        <v>2.0065988762699063</v>
      </c>
      <c r="E257" s="333">
        <f>SUM(US_N2O!C260:AA260)</f>
        <v>15.011398813714626</v>
      </c>
      <c r="F257" s="332">
        <f>US_Others!V262+US_Others!U262</f>
        <v>0</v>
      </c>
      <c r="G257" s="332">
        <f>US_Others!C262+US_Others!H262+US_Others!N262</f>
        <v>1.8730329878775431E-5</v>
      </c>
      <c r="H257" s="332">
        <f>US_Others!D262+US_Others!I262+US_Others!O262</f>
        <v>3.0717741001191711E-4</v>
      </c>
      <c r="I257" s="332">
        <f>US_Others!E262+US_Others!J262+US_Others!P262+US_Others!W262</f>
        <v>1.4197590048111778E-3</v>
      </c>
      <c r="J257" s="332">
        <f>US_Others!F262+US_Others!K262+US_Others!Q262</f>
        <v>2.4536732141195816E-4</v>
      </c>
      <c r="K257" s="332">
        <f>US_Others!G262+US_Others!L262+US_Others!R262</f>
        <v>2.4349428842408067E-5</v>
      </c>
      <c r="L257" s="332">
        <f>US_Others!Z262+US_Others!AB262</f>
        <v>0</v>
      </c>
      <c r="M257" s="332">
        <f>US_Others!AA262+US_Others!AC262</f>
        <v>0</v>
      </c>
      <c r="N257" s="332">
        <f>US_Others!AD262</f>
        <v>0</v>
      </c>
      <c r="O257" s="332">
        <f>US_Others!AE262</f>
        <v>0</v>
      </c>
      <c r="P257" s="332">
        <f>SUM(US_Others!AG262:AI262)</f>
        <v>0</v>
      </c>
      <c r="Q257" s="332">
        <f>US_Others!AL262</f>
        <v>0</v>
      </c>
      <c r="R257" s="332"/>
      <c r="S257" s="334">
        <f t="shared" si="3"/>
        <v>27213.643119800534</v>
      </c>
      <c r="T257" s="334">
        <f>D257*1000/Spec!I$6</f>
        <v>80.263955050796255</v>
      </c>
      <c r="U257" s="334">
        <f>E257*1000/Spec!I$7</f>
        <v>50.373821522532303</v>
      </c>
      <c r="V257" s="334">
        <f>F257*1000/Spec!I$8</f>
        <v>0</v>
      </c>
      <c r="W257" s="334">
        <f>G257*1000/Spec!I$9</f>
        <v>2.7748636857445082E-5</v>
      </c>
      <c r="X257" s="334">
        <f>H257*1000/Spec!I$10</f>
        <v>8.7764974289119172E-5</v>
      </c>
      <c r="Y257" s="334">
        <f>I257*1000/Spec!I$11</f>
        <v>9.9283846490292151E-4</v>
      </c>
      <c r="Z257" s="334">
        <f>J257*1000/Spec!I$12</f>
        <v>5.4892018212966029E-5</v>
      </c>
      <c r="AA257" s="334">
        <f>K257*1000/Spec!I$15</f>
        <v>2.4821028381659598E-6</v>
      </c>
      <c r="AB257" s="334">
        <f>L257*1000/Spec!I$17</f>
        <v>0</v>
      </c>
      <c r="AC257" s="334">
        <f>M257*1000/Spec!I$18</f>
        <v>0</v>
      </c>
      <c r="AD257" s="335">
        <f>N257*1000/Spec!I$25</f>
        <v>0</v>
      </c>
      <c r="AE257" s="335">
        <f>O257*1000/Spec!I$26</f>
        <v>0</v>
      </c>
      <c r="AF257" s="334">
        <f>P257*1000/Spec!I$21</f>
        <v>0</v>
      </c>
      <c r="AG257" s="334">
        <f>Q257*1000/Spec!I$22</f>
        <v>0</v>
      </c>
      <c r="AI257" s="200">
        <f>S257/'2007output'!$C255</f>
        <v>1.5475486562297716</v>
      </c>
      <c r="AJ257" s="200">
        <f>T257/'2007output'!$C255</f>
        <v>4.5643420557745949E-3</v>
      </c>
      <c r="AK257" s="200">
        <f>U257/'2007output'!$C255</f>
        <v>2.8645903623845496E-3</v>
      </c>
      <c r="AL257" s="200">
        <f>V257/'2007output'!$C255</f>
        <v>0</v>
      </c>
      <c r="AM257" s="200">
        <f>W257/'2007output'!$C255</f>
        <v>1.5779719566360582E-9</v>
      </c>
      <c r="AN257" s="200">
        <f>X257/'2007output'!$C255</f>
        <v>4.9908998742746186E-9</v>
      </c>
      <c r="AO257" s="200">
        <f>Y257/'2007output'!$C255</f>
        <v>5.6459395217681061E-8</v>
      </c>
      <c r="AP257" s="200">
        <f>Z257/'2007output'!$C255</f>
        <v>3.1215250618689811E-9</v>
      </c>
      <c r="AQ257" s="200">
        <f>AA257/'2007output'!$C255</f>
        <v>1.4114886768074837E-10</v>
      </c>
      <c r="AR257" s="200">
        <f>AB257/'2007output'!$C255</f>
        <v>0</v>
      </c>
      <c r="AS257" s="200">
        <f>AC257/'2007output'!$C255</f>
        <v>0</v>
      </c>
      <c r="AT257" s="200">
        <f>AD257/'2007output'!$C255</f>
        <v>0</v>
      </c>
      <c r="AU257" s="200">
        <f>AE257/'2007output'!$C255</f>
        <v>0</v>
      </c>
      <c r="AV257" s="200">
        <f>AF257/'2007output'!$C255</f>
        <v>0</v>
      </c>
      <c r="AW257" s="200">
        <f>AG257/'2007output'!$C255</f>
        <v>0</v>
      </c>
      <c r="AY257" s="370">
        <f>IFERROR(IF(SUMPRODUCT(US_CO2!C260:AX260/SUM(US_CO2!C260:AX260),US_CO2!C$6:AX$6)&gt;3.5,4,IF(SUMPRODUCT(US_CO2!C260:AX260/SUM(US_CO2!C260:AX260),US_CO2!C$6:AX$6)&gt;2.5,3,2)),"")</f>
        <v>3</v>
      </c>
      <c r="AZ257" s="370">
        <f>IFERROR(IF(SUMPRODUCT(US_CH4!C260:AC260/SUM(US_CH4!C260:AC260),US_CH4!C$6:AC$6)&gt;3.5,4,IF(SUMPRODUCT(US_CH4!C260:AC260/SUM(US_CH4!C260:AC260),US_CH4!C$6:AC$6)&gt;2.5,3,2)),"")</f>
        <v>2</v>
      </c>
      <c r="BA257" s="223">
        <f>IFERROR(IF(SUMPRODUCT(US_N2O!C260:AA260/SUM(US_N2O!C260:AA260),US_N2O!C$6:AA$6)&gt;3.5,4,IF(SUMPRODUCT(US_N2O!C260:AA260/SUM(US_N2O!C260:AA260),US_N2O!C$6:AA$6)&gt;2.5,3,2)),"")</f>
        <v>2</v>
      </c>
      <c r="BB257" s="223" t="str">
        <f>IFERROR(IF(SUMPRODUCT(US_Others!U262:V262/SUM(US_Others!U262:V262),US_Others!U$8:V$8)&gt;3.5,4,IF(SUMPRODUCT(US_Others!U262:V262/SUM(US_Others!U262:V262),US_Others!U$8:V$8)&gt;2.5,3,2)),"")</f>
        <v/>
      </c>
      <c r="BC257" s="223">
        <f>IFERROR(IF((US_Others!C262*US_Others!C$8/SUM(US_Others!C262,US_Others!H262,US_Others!N262)+ US_Others!H262*US_Others!H$8/SUM(US_Others!C262,US_Others!H262,US_Others!N262)+US_Others!N262*US_Others!N$8/SUM(US_Others!C262,US_Others!H262,US_Others!N262))&gt;3.5,4,IF((US_Others!C262*US_Others!C$8/SUM(US_Others!C262,US_Others!H262,US_Others!N262)+ US_Others!H262*US_Others!H$8/SUM(US_Others!C262,US_Others!H262,US_Others!N262)+US_Others!N262*US_Others!N$8/SUM(US_Others!C262,US_Others!H262,US_Others!N262))&gt;2.5,3,2)),"")</f>
        <v>4</v>
      </c>
      <c r="BD257" s="223">
        <f>IFERROR(IF((US_Others!D262*US_Others!D$8/SUM(US_Others!D262,US_Others!I262,US_Others!O262)+US_Others!I262*US_Others!I$8/SUM(US_Others!D262,US_Others!I262,US_Others!O262)+US_Others!O262*US_Others!O$8/SUM(US_Others!D262,US_Others!I262,US_Others!O262))&gt;3.5,4,IF((US_Others!D262*US_Others!D$8/SUM(US_Others!D262,US_Others!I262,US_Others!O262)+US_Others!I262*US_Others!I$8/SUM(US_Others!D262,US_Others!I262,US_Others!O262)+US_Others!O262*US_Others!O$8/SUM(US_Others!D262,US_Others!I262,US_Others!O262))&gt;2.5,3,2)),"")</f>
        <v>4</v>
      </c>
      <c r="BE257" s="223">
        <f>IFERROR(IF((US_Others!E262*US_Others!E$8/SUM(US_Others!E262,US_Others!J262,US_Others!P262,US_Others!W262)+US_Others!J262*US_Others!J$8/SUM(US_Others!E262,US_Others!J262,US_Others!P262,US_Others!W262)+US_Others!P262*US_Others!P$8/SUM(US_Others!E262,US_Others!J262,US_Others!P262,US_Others!W262)+US_Others!W262*US_Others!W$8/SUM(US_Others!E262,US_Others!J262,US_Others!P262,US_Others!W262))&gt;3.5,4,IF((US_Others!E262*US_Others!E$8/SUM(US_Others!E262,US_Others!J262,US_Others!P262,US_Others!W262)+US_Others!J262*US_Others!J$8/SUM(US_Others!E262,US_Others!J262,US_Others!P262,US_Others!W262)+US_Others!P262*US_Others!P$8/SUM(US_Others!E262,US_Others!J262,US_Others!P262,US_Others!W262)+US_Others!W262*US_Others!W$8/SUM(US_Others!E262,US_Others!J262,US_Others!P262,US_Others!W262))&gt;2.5,3,2)),"")</f>
        <v>4</v>
      </c>
      <c r="BF257" s="223">
        <f>IFERROR(IF((US_Others!F262*US_Others!F$8/SUM(US_Others!F262,US_Others!K262,US_Others!Q262)+US_Others!K262*US_Others!K$8/SUM(US_Others!F262,US_Others!K262,US_Others!Q262)+US_Others!Q262*US_Others!Q$8/SUM(US_Others!F262,US_Others!K262,US_Others!Q262))&gt;3.5,4,IF((US_Others!F262*US_Others!F$8/SUM(US_Others!F262,US_Others!K262,US_Others!Q262)+US_Others!K262*US_Others!K$8/SUM(US_Others!F262,US_Others!K262,US_Others!Q262)+US_Others!Q262*US_Others!Q$8/SUM(US_Others!F262,US_Others!K262,US_Others!Q262))&gt;2.5,3,2)),"")</f>
        <v>4</v>
      </c>
      <c r="BG257" s="223">
        <f>IFERROR(IF((US_Others!G262*US_Others!G$8/SUM(US_Others!G262,US_Others!L262,US_Others!R262)+US_Others!L262*US_Others!L$8/SUM(US_Others!G262,US_Others!L262,US_Others!R262)+US_Others!R262*US_Others!R$8/SUM(US_Others!G262,US_Others!L262,US_Others!R262))&gt;3.5,4,IF((US_Others!G262*US_Others!G$8/SUM(US_Others!G262,US_Others!L262,US_Others!R262)+US_Others!L262*US_Others!L$8/SUM(US_Others!G262,US_Others!L262,US_Others!R262)+US_Others!R262*US_Others!R$8/SUM(US_Others!G262,US_Others!L262,US_Others!R262))&gt;2.5,3,2)),"")</f>
        <v>4</v>
      </c>
      <c r="BH257" s="219" t="str">
        <f>IFERROR(IF((US_Others!Z262*US_Others!Z$8/SUM(US_Others!Z262,US_Others!AB262)+US_Others!AB262*US_Others!AB$8/SUM(US_Others!Z262,US_Others!AB262))&gt;3.5,4,IF((US_Others!Z262*US_Others!Z$8/SUM(US_Others!Z262,US_Others!AB262)+US_Others!AB262*US_Others!AB$8/SUM(US_Others!Z262,US_Others!AB262))&gt;2.5,3,2)),"")</f>
        <v/>
      </c>
      <c r="BI257" s="219" t="str">
        <f>IFERROR(IF((US_Others!AA262*US_Others!AA$8/SUM(US_Others!AA262,US_Others!AC262)+US_Others!AC262*US_Others!AC$8/SUM(US_Others!AA262,US_Others!AC262))&gt;3.5,4,IF((US_Others!AA262*US_Others!AA$8/SUM(US_Others!AA262,US_Others!AC262)+US_Others!AC262*US_Others!AC$8/SUM(US_Others!AA262,US_Others!AC262))&gt;2.5,3,2)),"")</f>
        <v/>
      </c>
      <c r="BJ257" s="219" t="str">
        <f>IFERROR(US_Others!AD262*US_Others!AD$8/US_Others!AD262,"")</f>
        <v/>
      </c>
      <c r="BK257" s="74" t="str">
        <f>IFERROR(US_Others!AE262*US_Others!AE$8/US_Others!AE262,"")</f>
        <v/>
      </c>
      <c r="BL257" s="219" t="str">
        <f>IFERROR(IF(SUMPRODUCT(US_Others!AG262:AI262/SUM(US_Others!AG262:AI262),US_Others!AG$8:AI$8)&gt;3.5,4,IF(SUMPRODUCT(US_Others!AG262:AI262/SUM(US_Others!AG262:AI262),US_Others!AG$8:AI$8)&gt;2.5,3,2)),"")</f>
        <v/>
      </c>
      <c r="BM257" s="219" t="str">
        <f>IFERROR(US_Others!AL262*US_Others!AL$8/US_Others!AL262,"")</f>
        <v/>
      </c>
    </row>
    <row r="258" spans="1:65">
      <c r="A258" s="200" t="s">
        <v>398</v>
      </c>
      <c r="B258" s="332">
        <v>325320</v>
      </c>
      <c r="C258" s="333">
        <f>SUM(US_CO2!C261:AX261)</f>
        <v>1.253610452127738</v>
      </c>
      <c r="D258" s="333">
        <f>SUM(US_CH4!C261:AC261)</f>
        <v>1.5579169850778447E-3</v>
      </c>
      <c r="E258" s="333">
        <f>SUM(US_N2O!C261:AA261)</f>
        <v>2.6733498824268172E-3</v>
      </c>
      <c r="F258" s="332">
        <f>US_Others!V263+US_Others!U263</f>
        <v>0</v>
      </c>
      <c r="G258" s="332">
        <f>US_Others!C263+US_Others!H263+US_Others!N263</f>
        <v>1.7001134683433435E-5</v>
      </c>
      <c r="H258" s="332">
        <f>US_Others!D263+US_Others!I263+US_Others!O263</f>
        <v>2.7881860880830836E-4</v>
      </c>
      <c r="I258" s="332">
        <f>US_Others!E263+US_Others!J263+US_Others!P263+US_Others!W263</f>
        <v>1.2886860090042544E-3</v>
      </c>
      <c r="J258" s="332">
        <f>US_Others!F263+US_Others!K263+US_Others!Q263</f>
        <v>2.2271486435297802E-4</v>
      </c>
      <c r="K258" s="332">
        <f>US_Others!G263+US_Others!L263+US_Others!R263</f>
        <v>2.2101475088463471E-5</v>
      </c>
      <c r="L258" s="332">
        <f>US_Others!Z263+US_Others!AB263</f>
        <v>0</v>
      </c>
      <c r="M258" s="332">
        <f>US_Others!AA263+US_Others!AC263</f>
        <v>0</v>
      </c>
      <c r="N258" s="332">
        <f>US_Others!AD263</f>
        <v>0</v>
      </c>
      <c r="O258" s="332">
        <f>US_Others!AE263</f>
        <v>0</v>
      </c>
      <c r="P258" s="332">
        <f>SUM(US_Others!AG263:AI263)</f>
        <v>0</v>
      </c>
      <c r="Q258" s="332">
        <f>US_Others!AL263</f>
        <v>0</v>
      </c>
      <c r="R258" s="332"/>
      <c r="S258" s="334">
        <f t="shared" si="3"/>
        <v>1253.610452127738</v>
      </c>
      <c r="T258" s="334">
        <f>D258*1000/Spec!I$6</f>
        <v>6.2316679403113785E-2</v>
      </c>
      <c r="U258" s="334">
        <f>E258*1000/Spec!I$7</f>
        <v>8.9709727598215345E-3</v>
      </c>
      <c r="V258" s="334">
        <f>F258*1000/Spec!I$8</f>
        <v>0</v>
      </c>
      <c r="W258" s="334">
        <f>G258*1000/Spec!I$9</f>
        <v>2.5186866197679165E-5</v>
      </c>
      <c r="X258" s="334">
        <f>H258*1000/Spec!I$10</f>
        <v>7.9662459659516664E-5</v>
      </c>
      <c r="Y258" s="334">
        <f>I258*1000/Spec!I$11</f>
        <v>9.0117902727570242E-4</v>
      </c>
      <c r="Z258" s="334">
        <f>J258*1000/Spec!I$12</f>
        <v>4.9824354441382111E-5</v>
      </c>
      <c r="AA258" s="334">
        <f>K258*1000/Spec!I$15</f>
        <v>2.2529536277740542E-6</v>
      </c>
      <c r="AB258" s="334">
        <f>L258*1000/Spec!I$17</f>
        <v>0</v>
      </c>
      <c r="AC258" s="334">
        <f>M258*1000/Spec!I$18</f>
        <v>0</v>
      </c>
      <c r="AD258" s="335">
        <f>N258*1000/Spec!I$25</f>
        <v>0</v>
      </c>
      <c r="AE258" s="335">
        <f>O258*1000/Spec!I$26</f>
        <v>0</v>
      </c>
      <c r="AF258" s="334">
        <f>P258*1000/Spec!I$21</f>
        <v>0</v>
      </c>
      <c r="AG258" s="334">
        <f>Q258*1000/Spec!I$22</f>
        <v>0</v>
      </c>
      <c r="AI258" s="200">
        <f>S258/'2007output'!$C256</f>
        <v>0.11057691206913098</v>
      </c>
      <c r="AJ258" s="200">
        <f>T258/'2007output'!$C256</f>
        <v>5.4967521745712077E-6</v>
      </c>
      <c r="AK258" s="200">
        <f>U258/'2007output'!$C256</f>
        <v>7.9130041102774409E-7</v>
      </c>
      <c r="AL258" s="200">
        <f>V258/'2007output'!$C256</f>
        <v>0</v>
      </c>
      <c r="AM258" s="200">
        <f>W258/'2007output'!$C256</f>
        <v>2.2216517771614331E-9</v>
      </c>
      <c r="AN258" s="200">
        <f>X258/'2007output'!$C256</f>
        <v>7.0267671923363024E-9</v>
      </c>
      <c r="AO258" s="200">
        <f>Y258/'2007output'!$C256</f>
        <v>7.949007914577952E-8</v>
      </c>
      <c r="AP258" s="200">
        <f>Z258/'2007output'!$C256</f>
        <v>4.3948447068344457E-9</v>
      </c>
      <c r="AQ258" s="200">
        <f>AA258/'2007output'!$C256</f>
        <v>1.9872573236077042E-10</v>
      </c>
      <c r="AR258" s="200">
        <f>AB258/'2007output'!$C256</f>
        <v>0</v>
      </c>
      <c r="AS258" s="200">
        <f>AC258/'2007output'!$C256</f>
        <v>0</v>
      </c>
      <c r="AT258" s="200">
        <f>AD258/'2007output'!$C256</f>
        <v>0</v>
      </c>
      <c r="AU258" s="200">
        <f>AE258/'2007output'!$C256</f>
        <v>0</v>
      </c>
      <c r="AV258" s="200">
        <f>AF258/'2007output'!$C256</f>
        <v>0</v>
      </c>
      <c r="AW258" s="200">
        <f>AG258/'2007output'!$C256</f>
        <v>0</v>
      </c>
      <c r="AY258" s="370">
        <f>IFERROR(IF(SUMPRODUCT(US_CO2!C261:AX261/SUM(US_CO2!C261:AX261),US_CO2!C$6:AX$6)&gt;3.5,4,IF(SUMPRODUCT(US_CO2!C261:AX261/SUM(US_CO2!C261:AX261),US_CO2!C$6:AX$6)&gt;2.5,3,2)),"")</f>
        <v>4</v>
      </c>
      <c r="AZ258" s="370">
        <f>IFERROR(IF(SUMPRODUCT(US_CH4!C261:AC261/SUM(US_CH4!C261:AC261),US_CH4!C$6:AC$6)&gt;3.5,4,IF(SUMPRODUCT(US_CH4!C261:AC261/SUM(US_CH4!C261:AC261),US_CH4!C$6:AC$6)&gt;2.5,3,2)),"")</f>
        <v>4</v>
      </c>
      <c r="BA258" s="223">
        <f>IFERROR(IF(SUMPRODUCT(US_N2O!C261:AA261/SUM(US_N2O!C261:AA261),US_N2O!C$6:AA$6)&gt;3.5,4,IF(SUMPRODUCT(US_N2O!C261:AA261/SUM(US_N2O!C261:AA261),US_N2O!C$6:AA$6)&gt;2.5,3,2)),"")</f>
        <v>4</v>
      </c>
      <c r="BB258" s="223" t="str">
        <f>IFERROR(IF(SUMPRODUCT(US_Others!U263:V263/SUM(US_Others!U263:V263),US_Others!U$8:V$8)&gt;3.5,4,IF(SUMPRODUCT(US_Others!U263:V263/SUM(US_Others!U263:V263),US_Others!U$8:V$8)&gt;2.5,3,2)),"")</f>
        <v/>
      </c>
      <c r="BC258" s="223">
        <f>IFERROR(IF((US_Others!C263*US_Others!C$8/SUM(US_Others!C263,US_Others!H263,US_Others!N263)+ US_Others!H263*US_Others!H$8/SUM(US_Others!C263,US_Others!H263,US_Others!N263)+US_Others!N263*US_Others!N$8/SUM(US_Others!C263,US_Others!H263,US_Others!N263))&gt;3.5,4,IF((US_Others!C263*US_Others!C$8/SUM(US_Others!C263,US_Others!H263,US_Others!N263)+ US_Others!H263*US_Others!H$8/SUM(US_Others!C263,US_Others!H263,US_Others!N263)+US_Others!N263*US_Others!N$8/SUM(US_Others!C263,US_Others!H263,US_Others!N263))&gt;2.5,3,2)),"")</f>
        <v>4</v>
      </c>
      <c r="BD258" s="223">
        <f>IFERROR(IF((US_Others!D263*US_Others!D$8/SUM(US_Others!D263,US_Others!I263,US_Others!O263)+US_Others!I263*US_Others!I$8/SUM(US_Others!D263,US_Others!I263,US_Others!O263)+US_Others!O263*US_Others!O$8/SUM(US_Others!D263,US_Others!I263,US_Others!O263))&gt;3.5,4,IF((US_Others!D263*US_Others!D$8/SUM(US_Others!D263,US_Others!I263,US_Others!O263)+US_Others!I263*US_Others!I$8/SUM(US_Others!D263,US_Others!I263,US_Others!O263)+US_Others!O263*US_Others!O$8/SUM(US_Others!D263,US_Others!I263,US_Others!O263))&gt;2.5,3,2)),"")</f>
        <v>4</v>
      </c>
      <c r="BE258" s="223">
        <f>IFERROR(IF((US_Others!E263*US_Others!E$8/SUM(US_Others!E263,US_Others!J263,US_Others!P263,US_Others!W263)+US_Others!J263*US_Others!J$8/SUM(US_Others!E263,US_Others!J263,US_Others!P263,US_Others!W263)+US_Others!P263*US_Others!P$8/SUM(US_Others!E263,US_Others!J263,US_Others!P263,US_Others!W263)+US_Others!W263*US_Others!W$8/SUM(US_Others!E263,US_Others!J263,US_Others!P263,US_Others!W263))&gt;3.5,4,IF((US_Others!E263*US_Others!E$8/SUM(US_Others!E263,US_Others!J263,US_Others!P263,US_Others!W263)+US_Others!J263*US_Others!J$8/SUM(US_Others!E263,US_Others!J263,US_Others!P263,US_Others!W263)+US_Others!P263*US_Others!P$8/SUM(US_Others!E263,US_Others!J263,US_Others!P263,US_Others!W263)+US_Others!W263*US_Others!W$8/SUM(US_Others!E263,US_Others!J263,US_Others!P263,US_Others!W263))&gt;2.5,3,2)),"")</f>
        <v>4</v>
      </c>
      <c r="BF258" s="223">
        <f>IFERROR(IF((US_Others!F263*US_Others!F$8/SUM(US_Others!F263,US_Others!K263,US_Others!Q263)+US_Others!K263*US_Others!K$8/SUM(US_Others!F263,US_Others!K263,US_Others!Q263)+US_Others!Q263*US_Others!Q$8/SUM(US_Others!F263,US_Others!K263,US_Others!Q263))&gt;3.5,4,IF((US_Others!F263*US_Others!F$8/SUM(US_Others!F263,US_Others!K263,US_Others!Q263)+US_Others!K263*US_Others!K$8/SUM(US_Others!F263,US_Others!K263,US_Others!Q263)+US_Others!Q263*US_Others!Q$8/SUM(US_Others!F263,US_Others!K263,US_Others!Q263))&gt;2.5,3,2)),"")</f>
        <v>4</v>
      </c>
      <c r="BG258" s="223">
        <f>IFERROR(IF((US_Others!G263*US_Others!G$8/SUM(US_Others!G263,US_Others!L263,US_Others!R263)+US_Others!L263*US_Others!L$8/SUM(US_Others!G263,US_Others!L263,US_Others!R263)+US_Others!R263*US_Others!R$8/SUM(US_Others!G263,US_Others!L263,US_Others!R263))&gt;3.5,4,IF((US_Others!G263*US_Others!G$8/SUM(US_Others!G263,US_Others!L263,US_Others!R263)+US_Others!L263*US_Others!L$8/SUM(US_Others!G263,US_Others!L263,US_Others!R263)+US_Others!R263*US_Others!R$8/SUM(US_Others!G263,US_Others!L263,US_Others!R263))&gt;2.5,3,2)),"")</f>
        <v>4</v>
      </c>
      <c r="BH258" s="219" t="str">
        <f>IFERROR(IF((US_Others!Z263*US_Others!Z$8/SUM(US_Others!Z263,US_Others!AB263)+US_Others!AB263*US_Others!AB$8/SUM(US_Others!Z263,US_Others!AB263))&gt;3.5,4,IF((US_Others!Z263*US_Others!Z$8/SUM(US_Others!Z263,US_Others!AB263)+US_Others!AB263*US_Others!AB$8/SUM(US_Others!Z263,US_Others!AB263))&gt;2.5,3,2)),"")</f>
        <v/>
      </c>
      <c r="BI258" s="219" t="str">
        <f>IFERROR(IF((US_Others!AA263*US_Others!AA$8/SUM(US_Others!AA263,US_Others!AC263)+US_Others!AC263*US_Others!AC$8/SUM(US_Others!AA263,US_Others!AC263))&gt;3.5,4,IF((US_Others!AA263*US_Others!AA$8/SUM(US_Others!AA263,US_Others!AC263)+US_Others!AC263*US_Others!AC$8/SUM(US_Others!AA263,US_Others!AC263))&gt;2.5,3,2)),"")</f>
        <v/>
      </c>
      <c r="BJ258" s="219" t="str">
        <f>IFERROR(US_Others!AD263*US_Others!AD$8/US_Others!AD263,"")</f>
        <v/>
      </c>
      <c r="BK258" s="74" t="str">
        <f>IFERROR(US_Others!AE263*US_Others!AE$8/US_Others!AE263,"")</f>
        <v/>
      </c>
      <c r="BL258" s="219" t="str">
        <f>IFERROR(IF(SUMPRODUCT(US_Others!AG263:AI263/SUM(US_Others!AG263:AI263),US_Others!AG$8:AI$8)&gt;3.5,4,IF(SUMPRODUCT(US_Others!AG263:AI263/SUM(US_Others!AG263:AI263),US_Others!AG$8:AI$8)&gt;2.5,3,2)),"")</f>
        <v/>
      </c>
      <c r="BM258" s="219" t="str">
        <f>IFERROR(US_Others!AL263*US_Others!AL$8/US_Others!AL263,"")</f>
        <v/>
      </c>
    </row>
    <row r="259" spans="1:65">
      <c r="A259" s="200" t="s">
        <v>399</v>
      </c>
      <c r="B259" s="332">
        <v>325411</v>
      </c>
      <c r="C259" s="333">
        <f>SUM(US_CO2!C262:AX262)</f>
        <v>0.55156729266211746</v>
      </c>
      <c r="D259" s="333">
        <f>SUM(US_CH4!C262:AC262)</f>
        <v>3.70797885086466E-4</v>
      </c>
      <c r="E259" s="333">
        <f>SUM(US_N2O!C262:AA262)</f>
        <v>6.2229620487370052E-4</v>
      </c>
      <c r="F259" s="332">
        <f>US_Others!V264+US_Others!U264</f>
        <v>0</v>
      </c>
      <c r="G259" s="332">
        <f>US_Others!C264+US_Others!H264+US_Others!N264</f>
        <v>2.4637104427479157E-5</v>
      </c>
      <c r="H259" s="332">
        <f>US_Others!D264+US_Others!I264+US_Others!O264</f>
        <v>4.0404851261065819E-4</v>
      </c>
      <c r="I259" s="332">
        <f>US_Others!E264+US_Others!J264+US_Others!P264+US_Others!W264</f>
        <v>1.8674925156029198E-3</v>
      </c>
      <c r="J259" s="332">
        <f>US_Others!F264+US_Others!K264+US_Others!Q264</f>
        <v>3.2274606799997696E-4</v>
      </c>
      <c r="K259" s="332">
        <f>US_Others!G264+US_Others!L264+US_Others!R264</f>
        <v>3.2028235755722906E-5</v>
      </c>
      <c r="L259" s="332">
        <f>US_Others!Z264+US_Others!AB264</f>
        <v>0</v>
      </c>
      <c r="M259" s="332">
        <f>US_Others!AA264+US_Others!AC264</f>
        <v>0</v>
      </c>
      <c r="N259" s="332">
        <f>US_Others!AD264</f>
        <v>0</v>
      </c>
      <c r="O259" s="332">
        <f>US_Others!AE264</f>
        <v>0</v>
      </c>
      <c r="P259" s="332">
        <f>SUM(US_Others!AG264:AI264)</f>
        <v>0</v>
      </c>
      <c r="Q259" s="332">
        <f>US_Others!AL264</f>
        <v>0</v>
      </c>
      <c r="R259" s="332"/>
      <c r="S259" s="334">
        <f t="shared" si="3"/>
        <v>551.56729266211744</v>
      </c>
      <c r="T259" s="334">
        <f>D259*1000/Spec!I$6</f>
        <v>1.4831915403458639E-2</v>
      </c>
      <c r="U259" s="334">
        <f>E259*1000/Spec!I$7</f>
        <v>2.0882422982338943E-3</v>
      </c>
      <c r="V259" s="334">
        <f>F259*1000/Spec!I$8</f>
        <v>0</v>
      </c>
      <c r="W259" s="334">
        <f>G259*1000/Spec!I$9</f>
        <v>3.6499413966635789E-5</v>
      </c>
      <c r="X259" s="334">
        <f>H259*1000/Spec!I$10</f>
        <v>1.1544243217447378E-4</v>
      </c>
      <c r="Y259" s="334">
        <f>I259*1000/Spec!I$11</f>
        <v>1.3059388220999439E-3</v>
      </c>
      <c r="Z259" s="334">
        <f>J259*1000/Spec!I$12</f>
        <v>7.2202699776281203E-5</v>
      </c>
      <c r="AA259" s="334">
        <f>K259*1000/Spec!I$15</f>
        <v>3.2648558364651276E-6</v>
      </c>
      <c r="AB259" s="334">
        <f>L259*1000/Spec!I$17</f>
        <v>0</v>
      </c>
      <c r="AC259" s="334">
        <f>M259*1000/Spec!I$18</f>
        <v>0</v>
      </c>
      <c r="AD259" s="335">
        <f>N259*1000/Spec!I$25</f>
        <v>0</v>
      </c>
      <c r="AE259" s="335">
        <f>O259*1000/Spec!I$26</f>
        <v>0</v>
      </c>
      <c r="AF259" s="334">
        <f>P259*1000/Spec!I$21</f>
        <v>0</v>
      </c>
      <c r="AG259" s="334">
        <f>Q259*1000/Spec!I$22</f>
        <v>0</v>
      </c>
      <c r="AI259" s="200">
        <f>S259/'2007output'!$C257</f>
        <v>4.0304515357114899E-2</v>
      </c>
      <c r="AJ259" s="200">
        <f>T259/'2007output'!$C257</f>
        <v>1.0838082136250376E-6</v>
      </c>
      <c r="AK259" s="200">
        <f>U259/'2007output'!$C257</f>
        <v>1.5259351832180449E-7</v>
      </c>
      <c r="AL259" s="200">
        <f>V259/'2007output'!$C257</f>
        <v>0</v>
      </c>
      <c r="AM259" s="200">
        <f>W259/'2007output'!$C257</f>
        <v>2.6671109950044418E-9</v>
      </c>
      <c r="AN259" s="200">
        <f>X259/'2007output'!$C257</f>
        <v>8.4356910613426217E-9</v>
      </c>
      <c r="AO259" s="200">
        <f>Y259/'2007output'!$C257</f>
        <v>9.5428485356225342E-8</v>
      </c>
      <c r="AP259" s="200">
        <f>Z259/'2007output'!$C257</f>
        <v>5.2760467501849621E-9</v>
      </c>
      <c r="AQ259" s="200">
        <f>AA259/'2007output'!$C257</f>
        <v>2.3857185505773677E-10</v>
      </c>
      <c r="AR259" s="200">
        <f>AB259/'2007output'!$C257</f>
        <v>0</v>
      </c>
      <c r="AS259" s="200">
        <f>AC259/'2007output'!$C257</f>
        <v>0</v>
      </c>
      <c r="AT259" s="200">
        <f>AD259/'2007output'!$C257</f>
        <v>0</v>
      </c>
      <c r="AU259" s="200">
        <f>AE259/'2007output'!$C257</f>
        <v>0</v>
      </c>
      <c r="AV259" s="200">
        <f>AF259/'2007output'!$C257</f>
        <v>0</v>
      </c>
      <c r="AW259" s="200">
        <f>AG259/'2007output'!$C257</f>
        <v>0</v>
      </c>
      <c r="AY259" s="370">
        <f>IFERROR(IF(SUMPRODUCT(US_CO2!C262:AX262/SUM(US_CO2!C262:AX262),US_CO2!C$6:AX$6)&gt;3.5,4,IF(SUMPRODUCT(US_CO2!C262:AX262/SUM(US_CO2!C262:AX262),US_CO2!C$6:AX$6)&gt;2.5,3,2)),"")</f>
        <v>4</v>
      </c>
      <c r="AZ259" s="370">
        <f>IFERROR(IF(SUMPRODUCT(US_CH4!C262:AC262/SUM(US_CH4!C262:AC262),US_CH4!C$6:AC$6)&gt;3.5,4,IF(SUMPRODUCT(US_CH4!C262:AC262/SUM(US_CH4!C262:AC262),US_CH4!C$6:AC$6)&gt;2.5,3,2)),"")</f>
        <v>4</v>
      </c>
      <c r="BA259" s="223">
        <f>IFERROR(IF(SUMPRODUCT(US_N2O!C262:AA262/SUM(US_N2O!C262:AA262),US_N2O!C$6:AA$6)&gt;3.5,4,IF(SUMPRODUCT(US_N2O!C262:AA262/SUM(US_N2O!C262:AA262),US_N2O!C$6:AA$6)&gt;2.5,3,2)),"")</f>
        <v>4</v>
      </c>
      <c r="BB259" s="223" t="str">
        <f>IFERROR(IF(SUMPRODUCT(US_Others!U264:V264/SUM(US_Others!U264:V264),US_Others!U$8:V$8)&gt;3.5,4,IF(SUMPRODUCT(US_Others!U264:V264/SUM(US_Others!U264:V264),US_Others!U$8:V$8)&gt;2.5,3,2)),"")</f>
        <v/>
      </c>
      <c r="BC259" s="223">
        <f>IFERROR(IF((US_Others!C264*US_Others!C$8/SUM(US_Others!C264,US_Others!H264,US_Others!N264)+ US_Others!H264*US_Others!H$8/SUM(US_Others!C264,US_Others!H264,US_Others!N264)+US_Others!N264*US_Others!N$8/SUM(US_Others!C264,US_Others!H264,US_Others!N264))&gt;3.5,4,IF((US_Others!C264*US_Others!C$8/SUM(US_Others!C264,US_Others!H264,US_Others!N264)+ US_Others!H264*US_Others!H$8/SUM(US_Others!C264,US_Others!H264,US_Others!N264)+US_Others!N264*US_Others!N$8/SUM(US_Others!C264,US_Others!H264,US_Others!N264))&gt;2.5,3,2)),"")</f>
        <v>4</v>
      </c>
      <c r="BD259" s="223">
        <f>IFERROR(IF((US_Others!D264*US_Others!D$8/SUM(US_Others!D264,US_Others!I264,US_Others!O264)+US_Others!I264*US_Others!I$8/SUM(US_Others!D264,US_Others!I264,US_Others!O264)+US_Others!O264*US_Others!O$8/SUM(US_Others!D264,US_Others!I264,US_Others!O264))&gt;3.5,4,IF((US_Others!D264*US_Others!D$8/SUM(US_Others!D264,US_Others!I264,US_Others!O264)+US_Others!I264*US_Others!I$8/SUM(US_Others!D264,US_Others!I264,US_Others!O264)+US_Others!O264*US_Others!O$8/SUM(US_Others!D264,US_Others!I264,US_Others!O264))&gt;2.5,3,2)),"")</f>
        <v>4</v>
      </c>
      <c r="BE259" s="223">
        <f>IFERROR(IF((US_Others!E264*US_Others!E$8/SUM(US_Others!E264,US_Others!J264,US_Others!P264,US_Others!W264)+US_Others!J264*US_Others!J$8/SUM(US_Others!E264,US_Others!J264,US_Others!P264,US_Others!W264)+US_Others!P264*US_Others!P$8/SUM(US_Others!E264,US_Others!J264,US_Others!P264,US_Others!W264)+US_Others!W264*US_Others!W$8/SUM(US_Others!E264,US_Others!J264,US_Others!P264,US_Others!W264))&gt;3.5,4,IF((US_Others!E264*US_Others!E$8/SUM(US_Others!E264,US_Others!J264,US_Others!P264,US_Others!W264)+US_Others!J264*US_Others!J$8/SUM(US_Others!E264,US_Others!J264,US_Others!P264,US_Others!W264)+US_Others!P264*US_Others!P$8/SUM(US_Others!E264,US_Others!J264,US_Others!P264,US_Others!W264)+US_Others!W264*US_Others!W$8/SUM(US_Others!E264,US_Others!J264,US_Others!P264,US_Others!W264))&gt;2.5,3,2)),"")</f>
        <v>4</v>
      </c>
      <c r="BF259" s="223">
        <f>IFERROR(IF((US_Others!F264*US_Others!F$8/SUM(US_Others!F264,US_Others!K264,US_Others!Q264)+US_Others!K264*US_Others!K$8/SUM(US_Others!F264,US_Others!K264,US_Others!Q264)+US_Others!Q264*US_Others!Q$8/SUM(US_Others!F264,US_Others!K264,US_Others!Q264))&gt;3.5,4,IF((US_Others!F264*US_Others!F$8/SUM(US_Others!F264,US_Others!K264,US_Others!Q264)+US_Others!K264*US_Others!K$8/SUM(US_Others!F264,US_Others!K264,US_Others!Q264)+US_Others!Q264*US_Others!Q$8/SUM(US_Others!F264,US_Others!K264,US_Others!Q264))&gt;2.5,3,2)),"")</f>
        <v>4</v>
      </c>
      <c r="BG259" s="223">
        <f>IFERROR(IF((US_Others!G264*US_Others!G$8/SUM(US_Others!G264,US_Others!L264,US_Others!R264)+US_Others!L264*US_Others!L$8/SUM(US_Others!G264,US_Others!L264,US_Others!R264)+US_Others!R264*US_Others!R$8/SUM(US_Others!G264,US_Others!L264,US_Others!R264))&gt;3.5,4,IF((US_Others!G264*US_Others!G$8/SUM(US_Others!G264,US_Others!L264,US_Others!R264)+US_Others!L264*US_Others!L$8/SUM(US_Others!G264,US_Others!L264,US_Others!R264)+US_Others!R264*US_Others!R$8/SUM(US_Others!G264,US_Others!L264,US_Others!R264))&gt;2.5,3,2)),"")</f>
        <v>4</v>
      </c>
      <c r="BH259" s="219" t="str">
        <f>IFERROR(IF((US_Others!Z264*US_Others!Z$8/SUM(US_Others!Z264,US_Others!AB264)+US_Others!AB264*US_Others!AB$8/SUM(US_Others!Z264,US_Others!AB264))&gt;3.5,4,IF((US_Others!Z264*US_Others!Z$8/SUM(US_Others!Z264,US_Others!AB264)+US_Others!AB264*US_Others!AB$8/SUM(US_Others!Z264,US_Others!AB264))&gt;2.5,3,2)),"")</f>
        <v/>
      </c>
      <c r="BI259" s="219" t="str">
        <f>IFERROR(IF((US_Others!AA264*US_Others!AA$8/SUM(US_Others!AA264,US_Others!AC264)+US_Others!AC264*US_Others!AC$8/SUM(US_Others!AA264,US_Others!AC264))&gt;3.5,4,IF((US_Others!AA264*US_Others!AA$8/SUM(US_Others!AA264,US_Others!AC264)+US_Others!AC264*US_Others!AC$8/SUM(US_Others!AA264,US_Others!AC264))&gt;2.5,3,2)),"")</f>
        <v/>
      </c>
      <c r="BJ259" s="219" t="str">
        <f>IFERROR(US_Others!AD264*US_Others!AD$8/US_Others!AD264,"")</f>
        <v/>
      </c>
      <c r="BK259" s="74" t="str">
        <f>IFERROR(US_Others!AE264*US_Others!AE$8/US_Others!AE264,"")</f>
        <v/>
      </c>
      <c r="BL259" s="219" t="str">
        <f>IFERROR(IF(SUMPRODUCT(US_Others!AG264:AI264/SUM(US_Others!AG264:AI264),US_Others!AG$8:AI$8)&gt;3.5,4,IF(SUMPRODUCT(US_Others!AG264:AI264/SUM(US_Others!AG264:AI264),US_Others!AG$8:AI$8)&gt;2.5,3,2)),"")</f>
        <v/>
      </c>
      <c r="BM259" s="219" t="str">
        <f>IFERROR(US_Others!AL264*US_Others!AL$8/US_Others!AL264,"")</f>
        <v/>
      </c>
    </row>
    <row r="260" spans="1:65">
      <c r="A260" s="200" t="s">
        <v>400</v>
      </c>
      <c r="B260" s="332">
        <v>325412</v>
      </c>
      <c r="C260" s="333">
        <f>SUM(US_CO2!C263:AX263)</f>
        <v>2.01155840015499</v>
      </c>
      <c r="D260" s="333">
        <f>SUM(US_CH4!C263:AC263)</f>
        <v>1.2455721344245328E-3</v>
      </c>
      <c r="E260" s="333">
        <f>SUM(US_N2O!C263:AA263)</f>
        <v>1.8804520392532835E-3</v>
      </c>
      <c r="F260" s="332">
        <f>US_Others!V265+US_Others!U265</f>
        <v>0</v>
      </c>
      <c r="G260" s="332">
        <f>US_Others!C265+US_Others!H265+US_Others!N265</f>
        <v>2.8051269166390471E-4</v>
      </c>
      <c r="H260" s="332">
        <f>US_Others!D265+US_Others!I265+US_Others!O265</f>
        <v>4.600408143288038E-3</v>
      </c>
      <c r="I260" s="332">
        <f>US_Others!E265+US_Others!J265+US_Others!P265+US_Others!W265</f>
        <v>2.1262862028123976E-2</v>
      </c>
      <c r="J260" s="332">
        <f>US_Others!F265+US_Others!K265+US_Others!Q265</f>
        <v>3.6747162607971518E-3</v>
      </c>
      <c r="K260" s="332">
        <f>US_Others!G265+US_Others!L265+US_Others!R265</f>
        <v>3.6466649916307614E-4</v>
      </c>
      <c r="L260" s="332">
        <f>US_Others!Z265+US_Others!AB265</f>
        <v>0</v>
      </c>
      <c r="M260" s="332">
        <f>US_Others!AA265+US_Others!AC265</f>
        <v>0</v>
      </c>
      <c r="N260" s="332">
        <f>US_Others!AD265</f>
        <v>0</v>
      </c>
      <c r="O260" s="332">
        <f>US_Others!AE265</f>
        <v>0</v>
      </c>
      <c r="P260" s="332">
        <f>SUM(US_Others!AG265:AI265)</f>
        <v>0</v>
      </c>
      <c r="Q260" s="332">
        <f>US_Others!AL265</f>
        <v>0</v>
      </c>
      <c r="R260" s="332"/>
      <c r="S260" s="334">
        <f t="shared" si="3"/>
        <v>2011.5584001549901</v>
      </c>
      <c r="T260" s="334">
        <f>D260*1000/Spec!I$6</f>
        <v>4.9822885376981312E-2</v>
      </c>
      <c r="U260" s="334">
        <f>E260*1000/Spec!I$7</f>
        <v>6.3102417424606826E-3</v>
      </c>
      <c r="V260" s="334">
        <f>F260*1000/Spec!I$8</f>
        <v>0</v>
      </c>
      <c r="W260" s="334">
        <f>G260*1000/Spec!I$9</f>
        <v>4.1557435802059954E-4</v>
      </c>
      <c r="X260" s="334">
        <f>H260*1000/Spec!I$10</f>
        <v>1.3144023266537252E-3</v>
      </c>
      <c r="Y260" s="334">
        <f>I260*1000/Spec!I$11</f>
        <v>1.4869134285401382E-2</v>
      </c>
      <c r="Z260" s="334">
        <f>J260*1000/Spec!I$12</f>
        <v>8.2208417467497809E-4</v>
      </c>
      <c r="AA260" s="334">
        <f>K260*1000/Spec!I$15</f>
        <v>3.7172935694503178E-5</v>
      </c>
      <c r="AB260" s="334">
        <f>L260*1000/Spec!I$17</f>
        <v>0</v>
      </c>
      <c r="AC260" s="334">
        <f>M260*1000/Spec!I$18</f>
        <v>0</v>
      </c>
      <c r="AD260" s="335">
        <f>N260*1000/Spec!I$25</f>
        <v>0</v>
      </c>
      <c r="AE260" s="335">
        <f>O260*1000/Spec!I$26</f>
        <v>0</v>
      </c>
      <c r="AF260" s="334">
        <f>P260*1000/Spec!I$21</f>
        <v>0</v>
      </c>
      <c r="AG260" s="334">
        <f>Q260*1000/Spec!I$22</f>
        <v>0</v>
      </c>
      <c r="AI260" s="200">
        <f>S260/'2007output'!$C258</f>
        <v>1.2355706248955739E-2</v>
      </c>
      <c r="AJ260" s="200">
        <f>T260/'2007output'!$C258</f>
        <v>3.0602986030430031E-7</v>
      </c>
      <c r="AK260" s="200">
        <f>U260/'2007output'!$C258</f>
        <v>3.875974633584361E-8</v>
      </c>
      <c r="AL260" s="200">
        <f>V260/'2007output'!$C258</f>
        <v>0</v>
      </c>
      <c r="AM260" s="200">
        <f>W260/'2007output'!$C258</f>
        <v>2.5526053292339228E-9</v>
      </c>
      <c r="AN260" s="200">
        <f>X260/'2007output'!$C258</f>
        <v>8.073525998462724E-9</v>
      </c>
      <c r="AO260" s="200">
        <f>Y260/'2007output'!$C258</f>
        <v>9.1331504664513045E-8</v>
      </c>
      <c r="AP260" s="200">
        <f>Z260/'2007output'!$C258</f>
        <v>5.049533025447643E-9</v>
      </c>
      <c r="AQ260" s="200">
        <f>AA260/'2007output'!$C258</f>
        <v>2.2832937578009864E-10</v>
      </c>
      <c r="AR260" s="200">
        <f>AB260/'2007output'!$C258</f>
        <v>0</v>
      </c>
      <c r="AS260" s="200">
        <f>AC260/'2007output'!$C258</f>
        <v>0</v>
      </c>
      <c r="AT260" s="200">
        <f>AD260/'2007output'!$C258</f>
        <v>0</v>
      </c>
      <c r="AU260" s="200">
        <f>AE260/'2007output'!$C258</f>
        <v>0</v>
      </c>
      <c r="AV260" s="200">
        <f>AF260/'2007output'!$C258</f>
        <v>0</v>
      </c>
      <c r="AW260" s="200">
        <f>AG260/'2007output'!$C258</f>
        <v>0</v>
      </c>
      <c r="AY260" s="370">
        <f>IFERROR(IF(SUMPRODUCT(US_CO2!C263:AX263/SUM(US_CO2!C263:AX263),US_CO2!C$6:AX$6)&gt;3.5,4,IF(SUMPRODUCT(US_CO2!C263:AX263/SUM(US_CO2!C263:AX263),US_CO2!C$6:AX$6)&gt;2.5,3,2)),"")</f>
        <v>4</v>
      </c>
      <c r="AZ260" s="370">
        <f>IFERROR(IF(SUMPRODUCT(US_CH4!C263:AC263/SUM(US_CH4!C263:AC263),US_CH4!C$6:AC$6)&gt;3.5,4,IF(SUMPRODUCT(US_CH4!C263:AC263/SUM(US_CH4!C263:AC263),US_CH4!C$6:AC$6)&gt;2.5,3,2)),"")</f>
        <v>4</v>
      </c>
      <c r="BA260" s="223">
        <f>IFERROR(IF(SUMPRODUCT(US_N2O!C263:AA263/SUM(US_N2O!C263:AA263),US_N2O!C$6:AA$6)&gt;3.5,4,IF(SUMPRODUCT(US_N2O!C263:AA263/SUM(US_N2O!C263:AA263),US_N2O!C$6:AA$6)&gt;2.5,3,2)),"")</f>
        <v>4</v>
      </c>
      <c r="BB260" s="223" t="str">
        <f>IFERROR(IF(SUMPRODUCT(US_Others!U265:V265/SUM(US_Others!U265:V265),US_Others!U$8:V$8)&gt;3.5,4,IF(SUMPRODUCT(US_Others!U265:V265/SUM(US_Others!U265:V265),US_Others!U$8:V$8)&gt;2.5,3,2)),"")</f>
        <v/>
      </c>
      <c r="BC260" s="223">
        <f>IFERROR(IF((US_Others!C265*US_Others!C$8/SUM(US_Others!C265,US_Others!H265,US_Others!N265)+ US_Others!H265*US_Others!H$8/SUM(US_Others!C265,US_Others!H265,US_Others!N265)+US_Others!N265*US_Others!N$8/SUM(US_Others!C265,US_Others!H265,US_Others!N265))&gt;3.5,4,IF((US_Others!C265*US_Others!C$8/SUM(US_Others!C265,US_Others!H265,US_Others!N265)+ US_Others!H265*US_Others!H$8/SUM(US_Others!C265,US_Others!H265,US_Others!N265)+US_Others!N265*US_Others!N$8/SUM(US_Others!C265,US_Others!H265,US_Others!N265))&gt;2.5,3,2)),"")</f>
        <v>4</v>
      </c>
      <c r="BD260" s="223">
        <f>IFERROR(IF((US_Others!D265*US_Others!D$8/SUM(US_Others!D265,US_Others!I265,US_Others!O265)+US_Others!I265*US_Others!I$8/SUM(US_Others!D265,US_Others!I265,US_Others!O265)+US_Others!O265*US_Others!O$8/SUM(US_Others!D265,US_Others!I265,US_Others!O265))&gt;3.5,4,IF((US_Others!D265*US_Others!D$8/SUM(US_Others!D265,US_Others!I265,US_Others!O265)+US_Others!I265*US_Others!I$8/SUM(US_Others!D265,US_Others!I265,US_Others!O265)+US_Others!O265*US_Others!O$8/SUM(US_Others!D265,US_Others!I265,US_Others!O265))&gt;2.5,3,2)),"")</f>
        <v>4</v>
      </c>
      <c r="BE260" s="223">
        <f>IFERROR(IF((US_Others!E265*US_Others!E$8/SUM(US_Others!E265,US_Others!J265,US_Others!P265,US_Others!W265)+US_Others!J265*US_Others!J$8/SUM(US_Others!E265,US_Others!J265,US_Others!P265,US_Others!W265)+US_Others!P265*US_Others!P$8/SUM(US_Others!E265,US_Others!J265,US_Others!P265,US_Others!W265)+US_Others!W265*US_Others!W$8/SUM(US_Others!E265,US_Others!J265,US_Others!P265,US_Others!W265))&gt;3.5,4,IF((US_Others!E265*US_Others!E$8/SUM(US_Others!E265,US_Others!J265,US_Others!P265,US_Others!W265)+US_Others!J265*US_Others!J$8/SUM(US_Others!E265,US_Others!J265,US_Others!P265,US_Others!W265)+US_Others!P265*US_Others!P$8/SUM(US_Others!E265,US_Others!J265,US_Others!P265,US_Others!W265)+US_Others!W265*US_Others!W$8/SUM(US_Others!E265,US_Others!J265,US_Others!P265,US_Others!W265))&gt;2.5,3,2)),"")</f>
        <v>4</v>
      </c>
      <c r="BF260" s="223">
        <f>IFERROR(IF((US_Others!F265*US_Others!F$8/SUM(US_Others!F265,US_Others!K265,US_Others!Q265)+US_Others!K265*US_Others!K$8/SUM(US_Others!F265,US_Others!K265,US_Others!Q265)+US_Others!Q265*US_Others!Q$8/SUM(US_Others!F265,US_Others!K265,US_Others!Q265))&gt;3.5,4,IF((US_Others!F265*US_Others!F$8/SUM(US_Others!F265,US_Others!K265,US_Others!Q265)+US_Others!K265*US_Others!K$8/SUM(US_Others!F265,US_Others!K265,US_Others!Q265)+US_Others!Q265*US_Others!Q$8/SUM(US_Others!F265,US_Others!K265,US_Others!Q265))&gt;2.5,3,2)),"")</f>
        <v>4</v>
      </c>
      <c r="BG260" s="223">
        <f>IFERROR(IF((US_Others!G265*US_Others!G$8/SUM(US_Others!G265,US_Others!L265,US_Others!R265)+US_Others!L265*US_Others!L$8/SUM(US_Others!G265,US_Others!L265,US_Others!R265)+US_Others!R265*US_Others!R$8/SUM(US_Others!G265,US_Others!L265,US_Others!R265))&gt;3.5,4,IF((US_Others!G265*US_Others!G$8/SUM(US_Others!G265,US_Others!L265,US_Others!R265)+US_Others!L265*US_Others!L$8/SUM(US_Others!G265,US_Others!L265,US_Others!R265)+US_Others!R265*US_Others!R$8/SUM(US_Others!G265,US_Others!L265,US_Others!R265))&gt;2.5,3,2)),"")</f>
        <v>4</v>
      </c>
      <c r="BH260" s="219" t="str">
        <f>IFERROR(IF((US_Others!Z265*US_Others!Z$8/SUM(US_Others!Z265,US_Others!AB265)+US_Others!AB265*US_Others!AB$8/SUM(US_Others!Z265,US_Others!AB265))&gt;3.5,4,IF((US_Others!Z265*US_Others!Z$8/SUM(US_Others!Z265,US_Others!AB265)+US_Others!AB265*US_Others!AB$8/SUM(US_Others!Z265,US_Others!AB265))&gt;2.5,3,2)),"")</f>
        <v/>
      </c>
      <c r="BI260" s="219" t="str">
        <f>IFERROR(IF((US_Others!AA265*US_Others!AA$8/SUM(US_Others!AA265,US_Others!AC265)+US_Others!AC265*US_Others!AC$8/SUM(US_Others!AA265,US_Others!AC265))&gt;3.5,4,IF((US_Others!AA265*US_Others!AA$8/SUM(US_Others!AA265,US_Others!AC265)+US_Others!AC265*US_Others!AC$8/SUM(US_Others!AA265,US_Others!AC265))&gt;2.5,3,2)),"")</f>
        <v/>
      </c>
      <c r="BJ260" s="219" t="str">
        <f>IFERROR(US_Others!AD265*US_Others!AD$8/US_Others!AD265,"")</f>
        <v/>
      </c>
      <c r="BK260" s="74" t="str">
        <f>IFERROR(US_Others!AE265*US_Others!AE$8/US_Others!AE265,"")</f>
        <v/>
      </c>
      <c r="BL260" s="219" t="str">
        <f>IFERROR(IF(SUMPRODUCT(US_Others!AG265:AI265/SUM(US_Others!AG265:AI265),US_Others!AG$8:AI$8)&gt;3.5,4,IF(SUMPRODUCT(US_Others!AG265:AI265/SUM(US_Others!AG265:AI265),US_Others!AG$8:AI$8)&gt;2.5,3,2)),"")</f>
        <v/>
      </c>
      <c r="BM260" s="219" t="str">
        <f>IFERROR(US_Others!AL265*US_Others!AL$8/US_Others!AL265,"")</f>
        <v/>
      </c>
    </row>
    <row r="261" spans="1:65">
      <c r="A261" s="200" t="s">
        <v>401</v>
      </c>
      <c r="B261" s="332">
        <v>325413</v>
      </c>
      <c r="C261" s="333">
        <f>SUM(US_CO2!C264:AX264)</f>
        <v>0.14545099199410755</v>
      </c>
      <c r="D261" s="333">
        <f>SUM(US_CH4!C264:AC264)</f>
        <v>1.3120094443464262E-4</v>
      </c>
      <c r="E261" s="333">
        <f>SUM(US_N2O!C264:AA264)</f>
        <v>2.8762063113158117E-4</v>
      </c>
      <c r="F261" s="332">
        <f>US_Others!V266+US_Others!U266</f>
        <v>0</v>
      </c>
      <c r="G261" s="332">
        <f>US_Others!C266+US_Others!H266+US_Others!N266</f>
        <v>3.4777201388106342E-5</v>
      </c>
      <c r="H261" s="332">
        <f>US_Others!D266+US_Others!I266+US_Others!O266</f>
        <v>5.7034610276494402E-4</v>
      </c>
      <c r="I261" s="332">
        <f>US_Others!E266+US_Others!J266+US_Others!P266+US_Others!W266</f>
        <v>2.6361118652184603E-3</v>
      </c>
      <c r="J261" s="332">
        <f>US_Others!F266+US_Others!K266+US_Others!Q266</f>
        <v>4.5558133818419304E-4</v>
      </c>
      <c r="K261" s="332">
        <f>US_Others!G266+US_Others!L266+US_Others!R266</f>
        <v>4.5210361804538243E-5</v>
      </c>
      <c r="L261" s="332">
        <f>US_Others!Z266+US_Others!AB266</f>
        <v>0</v>
      </c>
      <c r="M261" s="332">
        <f>US_Others!AA266+US_Others!AC266</f>
        <v>0</v>
      </c>
      <c r="N261" s="332">
        <f>US_Others!AD266</f>
        <v>0</v>
      </c>
      <c r="O261" s="332">
        <f>US_Others!AE266</f>
        <v>0</v>
      </c>
      <c r="P261" s="332">
        <f>SUM(US_Others!AG266:AI266)</f>
        <v>0</v>
      </c>
      <c r="Q261" s="332">
        <f>US_Others!AL266</f>
        <v>0</v>
      </c>
      <c r="R261" s="332"/>
      <c r="S261" s="334">
        <f t="shared" ref="S261:S324" si="4">C261*1000</f>
        <v>145.45099199410754</v>
      </c>
      <c r="T261" s="334">
        <f>D261*1000/Spec!I$6</f>
        <v>5.248037777385705E-3</v>
      </c>
      <c r="U261" s="334">
        <f>E261*1000/Spec!I$7</f>
        <v>9.6516990312611121E-4</v>
      </c>
      <c r="V261" s="334">
        <f>F261*1000/Spec!I$8</f>
        <v>0</v>
      </c>
      <c r="W261" s="334">
        <f>G261*1000/Spec!I$9</f>
        <v>5.1521779834231611E-5</v>
      </c>
      <c r="X261" s="334">
        <f>H261*1000/Spec!I$10</f>
        <v>1.6295602936141257E-4</v>
      </c>
      <c r="Y261" s="334">
        <f>I261*1000/Spec!I$11</f>
        <v>1.8434348707821399E-3</v>
      </c>
      <c r="Z261" s="334">
        <f>J261*1000/Spec!I$12</f>
        <v>1.0191976245731388E-4</v>
      </c>
      <c r="AA261" s="334">
        <f>K261*1000/Spec!I$15</f>
        <v>4.6085995723280575E-6</v>
      </c>
      <c r="AB261" s="334">
        <f>L261*1000/Spec!I$17</f>
        <v>0</v>
      </c>
      <c r="AC261" s="334">
        <f>M261*1000/Spec!I$18</f>
        <v>0</v>
      </c>
      <c r="AD261" s="335">
        <f>N261*1000/Spec!I$25</f>
        <v>0</v>
      </c>
      <c r="AE261" s="335">
        <f>O261*1000/Spec!I$26</f>
        <v>0</v>
      </c>
      <c r="AF261" s="334">
        <f>P261*1000/Spec!I$21</f>
        <v>0</v>
      </c>
      <c r="AG261" s="334">
        <f>Q261*1000/Spec!I$22</f>
        <v>0</v>
      </c>
      <c r="AI261" s="200">
        <f>S261/'2007output'!$C259</f>
        <v>1.1291902181050193E-2</v>
      </c>
      <c r="AJ261" s="200">
        <f>T261/'2007output'!$C259</f>
        <v>4.0742471682211825E-7</v>
      </c>
      <c r="AK261" s="200">
        <f>U261/'2007output'!$C259</f>
        <v>7.4929733959018029E-8</v>
      </c>
      <c r="AL261" s="200">
        <f>V261/'2007output'!$C259</f>
        <v>0</v>
      </c>
      <c r="AM261" s="200">
        <f>W261/'2007output'!$C259</f>
        <v>3.9998276402633032E-9</v>
      </c>
      <c r="AN261" s="200">
        <f>X261/'2007output'!$C259</f>
        <v>1.265088342220422E-8</v>
      </c>
      <c r="AO261" s="200">
        <f>Y261/'2007output'!$C259</f>
        <v>1.431127141357146E-7</v>
      </c>
      <c r="AP261" s="200">
        <f>Z261/'2007output'!$C259</f>
        <v>7.9124107179034147E-9</v>
      </c>
      <c r="AQ261" s="200">
        <f>AA261/'2007output'!$C259</f>
        <v>3.5778274763823131E-10</v>
      </c>
      <c r="AR261" s="200">
        <f>AB261/'2007output'!$C259</f>
        <v>0</v>
      </c>
      <c r="AS261" s="200">
        <f>AC261/'2007output'!$C259</f>
        <v>0</v>
      </c>
      <c r="AT261" s="200">
        <f>AD261/'2007output'!$C259</f>
        <v>0</v>
      </c>
      <c r="AU261" s="200">
        <f>AE261/'2007output'!$C259</f>
        <v>0</v>
      </c>
      <c r="AV261" s="200">
        <f>AF261/'2007output'!$C259</f>
        <v>0</v>
      </c>
      <c r="AW261" s="200">
        <f>AG261/'2007output'!$C259</f>
        <v>0</v>
      </c>
      <c r="AY261" s="370">
        <f>IFERROR(IF(SUMPRODUCT(US_CO2!C264:AX264/SUM(US_CO2!C264:AX264),US_CO2!C$6:AX$6)&gt;3.5,4,IF(SUMPRODUCT(US_CO2!C264:AX264/SUM(US_CO2!C264:AX264),US_CO2!C$6:AX$6)&gt;2.5,3,2)),"")</f>
        <v>4</v>
      </c>
      <c r="AZ261" s="370">
        <f>IFERROR(IF(SUMPRODUCT(US_CH4!C264:AC264/SUM(US_CH4!C264:AC264),US_CH4!C$6:AC$6)&gt;3.5,4,IF(SUMPRODUCT(US_CH4!C264:AC264/SUM(US_CH4!C264:AC264),US_CH4!C$6:AC$6)&gt;2.5,3,2)),"")</f>
        <v>4</v>
      </c>
      <c r="BA261" s="223">
        <f>IFERROR(IF(SUMPRODUCT(US_N2O!C264:AA264/SUM(US_N2O!C264:AA264),US_N2O!C$6:AA$6)&gt;3.5,4,IF(SUMPRODUCT(US_N2O!C264:AA264/SUM(US_N2O!C264:AA264),US_N2O!C$6:AA$6)&gt;2.5,3,2)),"")</f>
        <v>4</v>
      </c>
      <c r="BB261" s="223" t="str">
        <f>IFERROR(IF(SUMPRODUCT(US_Others!U266:V266/SUM(US_Others!U266:V266),US_Others!U$8:V$8)&gt;3.5,4,IF(SUMPRODUCT(US_Others!U266:V266/SUM(US_Others!U266:V266),US_Others!U$8:V$8)&gt;2.5,3,2)),"")</f>
        <v/>
      </c>
      <c r="BC261" s="223">
        <f>IFERROR(IF((US_Others!C266*US_Others!C$8/SUM(US_Others!C266,US_Others!H266,US_Others!N266)+ US_Others!H266*US_Others!H$8/SUM(US_Others!C266,US_Others!H266,US_Others!N266)+US_Others!N266*US_Others!N$8/SUM(US_Others!C266,US_Others!H266,US_Others!N266))&gt;3.5,4,IF((US_Others!C266*US_Others!C$8/SUM(US_Others!C266,US_Others!H266,US_Others!N266)+ US_Others!H266*US_Others!H$8/SUM(US_Others!C266,US_Others!H266,US_Others!N266)+US_Others!N266*US_Others!N$8/SUM(US_Others!C266,US_Others!H266,US_Others!N266))&gt;2.5,3,2)),"")</f>
        <v>4</v>
      </c>
      <c r="BD261" s="223">
        <f>IFERROR(IF((US_Others!D266*US_Others!D$8/SUM(US_Others!D266,US_Others!I266,US_Others!O266)+US_Others!I266*US_Others!I$8/SUM(US_Others!D266,US_Others!I266,US_Others!O266)+US_Others!O266*US_Others!O$8/SUM(US_Others!D266,US_Others!I266,US_Others!O266))&gt;3.5,4,IF((US_Others!D266*US_Others!D$8/SUM(US_Others!D266,US_Others!I266,US_Others!O266)+US_Others!I266*US_Others!I$8/SUM(US_Others!D266,US_Others!I266,US_Others!O266)+US_Others!O266*US_Others!O$8/SUM(US_Others!D266,US_Others!I266,US_Others!O266))&gt;2.5,3,2)),"")</f>
        <v>4</v>
      </c>
      <c r="BE261" s="223">
        <f>IFERROR(IF((US_Others!E266*US_Others!E$8/SUM(US_Others!E266,US_Others!J266,US_Others!P266,US_Others!W266)+US_Others!J266*US_Others!J$8/SUM(US_Others!E266,US_Others!J266,US_Others!P266,US_Others!W266)+US_Others!P266*US_Others!P$8/SUM(US_Others!E266,US_Others!J266,US_Others!P266,US_Others!W266)+US_Others!W266*US_Others!W$8/SUM(US_Others!E266,US_Others!J266,US_Others!P266,US_Others!W266))&gt;3.5,4,IF((US_Others!E266*US_Others!E$8/SUM(US_Others!E266,US_Others!J266,US_Others!P266,US_Others!W266)+US_Others!J266*US_Others!J$8/SUM(US_Others!E266,US_Others!J266,US_Others!P266,US_Others!W266)+US_Others!P266*US_Others!P$8/SUM(US_Others!E266,US_Others!J266,US_Others!P266,US_Others!W266)+US_Others!W266*US_Others!W$8/SUM(US_Others!E266,US_Others!J266,US_Others!P266,US_Others!W266))&gt;2.5,3,2)),"")</f>
        <v>4</v>
      </c>
      <c r="BF261" s="223">
        <f>IFERROR(IF((US_Others!F266*US_Others!F$8/SUM(US_Others!F266,US_Others!K266,US_Others!Q266)+US_Others!K266*US_Others!K$8/SUM(US_Others!F266,US_Others!K266,US_Others!Q266)+US_Others!Q266*US_Others!Q$8/SUM(US_Others!F266,US_Others!K266,US_Others!Q266))&gt;3.5,4,IF((US_Others!F266*US_Others!F$8/SUM(US_Others!F266,US_Others!K266,US_Others!Q266)+US_Others!K266*US_Others!K$8/SUM(US_Others!F266,US_Others!K266,US_Others!Q266)+US_Others!Q266*US_Others!Q$8/SUM(US_Others!F266,US_Others!K266,US_Others!Q266))&gt;2.5,3,2)),"")</f>
        <v>4</v>
      </c>
      <c r="BG261" s="223">
        <f>IFERROR(IF((US_Others!G266*US_Others!G$8/SUM(US_Others!G266,US_Others!L266,US_Others!R266)+US_Others!L266*US_Others!L$8/SUM(US_Others!G266,US_Others!L266,US_Others!R266)+US_Others!R266*US_Others!R$8/SUM(US_Others!G266,US_Others!L266,US_Others!R266))&gt;3.5,4,IF((US_Others!G266*US_Others!G$8/SUM(US_Others!G266,US_Others!L266,US_Others!R266)+US_Others!L266*US_Others!L$8/SUM(US_Others!G266,US_Others!L266,US_Others!R266)+US_Others!R266*US_Others!R$8/SUM(US_Others!G266,US_Others!L266,US_Others!R266))&gt;2.5,3,2)),"")</f>
        <v>4</v>
      </c>
      <c r="BH261" s="219" t="str">
        <f>IFERROR(IF((US_Others!Z266*US_Others!Z$8/SUM(US_Others!Z266,US_Others!AB266)+US_Others!AB266*US_Others!AB$8/SUM(US_Others!Z266,US_Others!AB266))&gt;3.5,4,IF((US_Others!Z266*US_Others!Z$8/SUM(US_Others!Z266,US_Others!AB266)+US_Others!AB266*US_Others!AB$8/SUM(US_Others!Z266,US_Others!AB266))&gt;2.5,3,2)),"")</f>
        <v/>
      </c>
      <c r="BI261" s="219" t="str">
        <f>IFERROR(IF((US_Others!AA266*US_Others!AA$8/SUM(US_Others!AA266,US_Others!AC266)+US_Others!AC266*US_Others!AC$8/SUM(US_Others!AA266,US_Others!AC266))&gt;3.5,4,IF((US_Others!AA266*US_Others!AA$8/SUM(US_Others!AA266,US_Others!AC266)+US_Others!AC266*US_Others!AC$8/SUM(US_Others!AA266,US_Others!AC266))&gt;2.5,3,2)),"")</f>
        <v/>
      </c>
      <c r="BJ261" s="219" t="str">
        <f>IFERROR(US_Others!AD266*US_Others!AD$8/US_Others!AD266,"")</f>
        <v/>
      </c>
      <c r="BK261" s="74" t="str">
        <f>IFERROR(US_Others!AE266*US_Others!AE$8/US_Others!AE266,"")</f>
        <v/>
      </c>
      <c r="BL261" s="219" t="str">
        <f>IFERROR(IF(SUMPRODUCT(US_Others!AG266:AI266/SUM(US_Others!AG266:AI266),US_Others!AG$8:AI$8)&gt;3.5,4,IF(SUMPRODUCT(US_Others!AG266:AI266/SUM(US_Others!AG266:AI266),US_Others!AG$8:AI$8)&gt;2.5,3,2)),"")</f>
        <v/>
      </c>
      <c r="BM261" s="219" t="str">
        <f>IFERROR(US_Others!AL266*US_Others!AL$8/US_Others!AL266,"")</f>
        <v/>
      </c>
    </row>
    <row r="262" spans="1:65">
      <c r="A262" s="200" t="s">
        <v>402</v>
      </c>
      <c r="B262" s="332">
        <v>325414</v>
      </c>
      <c r="C262" s="333">
        <f>SUM(US_CO2!C265:AX265)</f>
        <v>0.58891556344866292</v>
      </c>
      <c r="D262" s="333">
        <f>SUM(US_CH4!C265:AC265)</f>
        <v>4.407830673391432E-4</v>
      </c>
      <c r="E262" s="333">
        <f>SUM(US_N2O!C265:AA265)</f>
        <v>8.302987577413235E-4</v>
      </c>
      <c r="F262" s="332">
        <f>US_Others!V267+US_Others!U267</f>
        <v>0</v>
      </c>
      <c r="G262" s="332">
        <f>US_Others!C267+US_Others!H267+US_Others!N267</f>
        <v>2.8137001574801177E-5</v>
      </c>
      <c r="H262" s="332">
        <f>US_Others!D267+US_Others!I267+US_Others!O267</f>
        <v>4.6144682582673931E-4</v>
      </c>
      <c r="I262" s="332">
        <f>US_Others!E267+US_Others!J267+US_Others!P267+US_Others!W267</f>
        <v>2.1327847193699291E-3</v>
      </c>
      <c r="J262" s="332">
        <f>US_Others!F267+US_Others!K267+US_Others!Q267</f>
        <v>3.6859472062989536E-4</v>
      </c>
      <c r="K262" s="332">
        <f>US_Others!G267+US_Others!L267+US_Others!R267</f>
        <v>3.6578102047241528E-5</v>
      </c>
      <c r="L262" s="332">
        <f>US_Others!Z267+US_Others!AB267</f>
        <v>0</v>
      </c>
      <c r="M262" s="332">
        <f>US_Others!AA267+US_Others!AC267</f>
        <v>0</v>
      </c>
      <c r="N262" s="332">
        <f>US_Others!AD267</f>
        <v>0</v>
      </c>
      <c r="O262" s="332">
        <f>US_Others!AE267</f>
        <v>0</v>
      </c>
      <c r="P262" s="332">
        <f>SUM(US_Others!AG267:AI267)</f>
        <v>0</v>
      </c>
      <c r="Q262" s="332">
        <f>US_Others!AL267</f>
        <v>0</v>
      </c>
      <c r="R262" s="332"/>
      <c r="S262" s="334">
        <f t="shared" si="4"/>
        <v>588.91556344866297</v>
      </c>
      <c r="T262" s="334">
        <f>D262*1000/Spec!I$6</f>
        <v>1.7631322693565727E-2</v>
      </c>
      <c r="U262" s="334">
        <f>E262*1000/Spec!I$7</f>
        <v>2.7862374420849784E-3</v>
      </c>
      <c r="V262" s="334">
        <f>F262*1000/Spec!I$8</f>
        <v>0</v>
      </c>
      <c r="W262" s="334">
        <f>G262*1000/Spec!I$9</f>
        <v>4.1684446777483224E-5</v>
      </c>
      <c r="X262" s="334">
        <f>H262*1000/Spec!I$10</f>
        <v>1.3184195023621122E-4</v>
      </c>
      <c r="Y262" s="334">
        <f>I262*1000/Spec!I$11</f>
        <v>1.4914578457132371E-3</v>
      </c>
      <c r="Z262" s="334">
        <f>J262*1000/Spec!I$12</f>
        <v>8.2459669044719316E-5</v>
      </c>
      <c r="AA262" s="334">
        <f>K262*1000/Spec!I$15</f>
        <v>3.7286546429400134E-6</v>
      </c>
      <c r="AB262" s="334">
        <f>L262*1000/Spec!I$17</f>
        <v>0</v>
      </c>
      <c r="AC262" s="334">
        <f>M262*1000/Spec!I$18</f>
        <v>0</v>
      </c>
      <c r="AD262" s="335">
        <f>N262*1000/Spec!I$25</f>
        <v>0</v>
      </c>
      <c r="AE262" s="335">
        <f>O262*1000/Spec!I$26</f>
        <v>0</v>
      </c>
      <c r="AF262" s="334">
        <f>P262*1000/Spec!I$21</f>
        <v>0</v>
      </c>
      <c r="AG262" s="334">
        <f>Q262*1000/Spec!I$22</f>
        <v>0</v>
      </c>
      <c r="AI262" s="200">
        <f>S262/'2007output'!$C260</f>
        <v>2.4611984430318579E-2</v>
      </c>
      <c r="AJ262" s="200">
        <f>T262/'2007output'!$C260</f>
        <v>7.3684899254286726E-7</v>
      </c>
      <c r="AK262" s="200">
        <f>U262/'2007output'!$C260</f>
        <v>1.1644255441679114E-7</v>
      </c>
      <c r="AL262" s="200">
        <f>V262/'2007output'!$C260</f>
        <v>0</v>
      </c>
      <c r="AM262" s="200">
        <f>W262/'2007output'!$C260</f>
        <v>1.742078183612639E-9</v>
      </c>
      <c r="AN262" s="200">
        <f>X262/'2007output'!$C260</f>
        <v>5.5099444264548323E-9</v>
      </c>
      <c r="AO262" s="200">
        <f>Y262/'2007output'!$C260</f>
        <v>6.2331070115063411E-8</v>
      </c>
      <c r="AP262" s="200">
        <f>Z262/'2007output'!$C260</f>
        <v>3.4461580175827196E-9</v>
      </c>
      <c r="AQ262" s="200">
        <f>AA262/'2007output'!$C260</f>
        <v>1.5582809440571771E-10</v>
      </c>
      <c r="AR262" s="200">
        <f>AB262/'2007output'!$C260</f>
        <v>0</v>
      </c>
      <c r="AS262" s="200">
        <f>AC262/'2007output'!$C260</f>
        <v>0</v>
      </c>
      <c r="AT262" s="200">
        <f>AD262/'2007output'!$C260</f>
        <v>0</v>
      </c>
      <c r="AU262" s="200">
        <f>AE262/'2007output'!$C260</f>
        <v>0</v>
      </c>
      <c r="AV262" s="200">
        <f>AF262/'2007output'!$C260</f>
        <v>0</v>
      </c>
      <c r="AW262" s="200">
        <f>AG262/'2007output'!$C260</f>
        <v>0</v>
      </c>
      <c r="AY262" s="370">
        <f>IFERROR(IF(SUMPRODUCT(US_CO2!C265:AX265/SUM(US_CO2!C265:AX265),US_CO2!C$6:AX$6)&gt;3.5,4,IF(SUMPRODUCT(US_CO2!C265:AX265/SUM(US_CO2!C265:AX265),US_CO2!C$6:AX$6)&gt;2.5,3,2)),"")</f>
        <v>4</v>
      </c>
      <c r="AZ262" s="370">
        <f>IFERROR(IF(SUMPRODUCT(US_CH4!C265:AC265/SUM(US_CH4!C265:AC265),US_CH4!C$6:AC$6)&gt;3.5,4,IF(SUMPRODUCT(US_CH4!C265:AC265/SUM(US_CH4!C265:AC265),US_CH4!C$6:AC$6)&gt;2.5,3,2)),"")</f>
        <v>4</v>
      </c>
      <c r="BA262" s="223">
        <f>IFERROR(IF(SUMPRODUCT(US_N2O!C265:AA265/SUM(US_N2O!C265:AA265),US_N2O!C$6:AA$6)&gt;3.5,4,IF(SUMPRODUCT(US_N2O!C265:AA265/SUM(US_N2O!C265:AA265),US_N2O!C$6:AA$6)&gt;2.5,3,2)),"")</f>
        <v>4</v>
      </c>
      <c r="BB262" s="223" t="str">
        <f>IFERROR(IF(SUMPRODUCT(US_Others!U267:V267/SUM(US_Others!U267:V267),US_Others!U$8:V$8)&gt;3.5,4,IF(SUMPRODUCT(US_Others!U267:V267/SUM(US_Others!U267:V267),US_Others!U$8:V$8)&gt;2.5,3,2)),"")</f>
        <v/>
      </c>
      <c r="BC262" s="223">
        <f>IFERROR(IF((US_Others!C267*US_Others!C$8/SUM(US_Others!C267,US_Others!H267,US_Others!N267)+ US_Others!H267*US_Others!H$8/SUM(US_Others!C267,US_Others!H267,US_Others!N267)+US_Others!N267*US_Others!N$8/SUM(US_Others!C267,US_Others!H267,US_Others!N267))&gt;3.5,4,IF((US_Others!C267*US_Others!C$8/SUM(US_Others!C267,US_Others!H267,US_Others!N267)+ US_Others!H267*US_Others!H$8/SUM(US_Others!C267,US_Others!H267,US_Others!N267)+US_Others!N267*US_Others!N$8/SUM(US_Others!C267,US_Others!H267,US_Others!N267))&gt;2.5,3,2)),"")</f>
        <v>4</v>
      </c>
      <c r="BD262" s="223">
        <f>IFERROR(IF((US_Others!D267*US_Others!D$8/SUM(US_Others!D267,US_Others!I267,US_Others!O267)+US_Others!I267*US_Others!I$8/SUM(US_Others!D267,US_Others!I267,US_Others!O267)+US_Others!O267*US_Others!O$8/SUM(US_Others!D267,US_Others!I267,US_Others!O267))&gt;3.5,4,IF((US_Others!D267*US_Others!D$8/SUM(US_Others!D267,US_Others!I267,US_Others!O267)+US_Others!I267*US_Others!I$8/SUM(US_Others!D267,US_Others!I267,US_Others!O267)+US_Others!O267*US_Others!O$8/SUM(US_Others!D267,US_Others!I267,US_Others!O267))&gt;2.5,3,2)),"")</f>
        <v>4</v>
      </c>
      <c r="BE262" s="223">
        <f>IFERROR(IF((US_Others!E267*US_Others!E$8/SUM(US_Others!E267,US_Others!J267,US_Others!P267,US_Others!W267)+US_Others!J267*US_Others!J$8/SUM(US_Others!E267,US_Others!J267,US_Others!P267,US_Others!W267)+US_Others!P267*US_Others!P$8/SUM(US_Others!E267,US_Others!J267,US_Others!P267,US_Others!W267)+US_Others!W267*US_Others!W$8/SUM(US_Others!E267,US_Others!J267,US_Others!P267,US_Others!W267))&gt;3.5,4,IF((US_Others!E267*US_Others!E$8/SUM(US_Others!E267,US_Others!J267,US_Others!P267,US_Others!W267)+US_Others!J267*US_Others!J$8/SUM(US_Others!E267,US_Others!J267,US_Others!P267,US_Others!W267)+US_Others!P267*US_Others!P$8/SUM(US_Others!E267,US_Others!J267,US_Others!P267,US_Others!W267)+US_Others!W267*US_Others!W$8/SUM(US_Others!E267,US_Others!J267,US_Others!P267,US_Others!W267))&gt;2.5,3,2)),"")</f>
        <v>4</v>
      </c>
      <c r="BF262" s="223">
        <f>IFERROR(IF((US_Others!F267*US_Others!F$8/SUM(US_Others!F267,US_Others!K267,US_Others!Q267)+US_Others!K267*US_Others!K$8/SUM(US_Others!F267,US_Others!K267,US_Others!Q267)+US_Others!Q267*US_Others!Q$8/SUM(US_Others!F267,US_Others!K267,US_Others!Q267))&gt;3.5,4,IF((US_Others!F267*US_Others!F$8/SUM(US_Others!F267,US_Others!K267,US_Others!Q267)+US_Others!K267*US_Others!K$8/SUM(US_Others!F267,US_Others!K267,US_Others!Q267)+US_Others!Q267*US_Others!Q$8/SUM(US_Others!F267,US_Others!K267,US_Others!Q267))&gt;2.5,3,2)),"")</f>
        <v>4</v>
      </c>
      <c r="BG262" s="223">
        <f>IFERROR(IF((US_Others!G267*US_Others!G$8/SUM(US_Others!G267,US_Others!L267,US_Others!R267)+US_Others!L267*US_Others!L$8/SUM(US_Others!G267,US_Others!L267,US_Others!R267)+US_Others!R267*US_Others!R$8/SUM(US_Others!G267,US_Others!L267,US_Others!R267))&gt;3.5,4,IF((US_Others!G267*US_Others!G$8/SUM(US_Others!G267,US_Others!L267,US_Others!R267)+US_Others!L267*US_Others!L$8/SUM(US_Others!G267,US_Others!L267,US_Others!R267)+US_Others!R267*US_Others!R$8/SUM(US_Others!G267,US_Others!L267,US_Others!R267))&gt;2.5,3,2)),"")</f>
        <v>4</v>
      </c>
      <c r="BH262" s="219" t="str">
        <f>IFERROR(IF((US_Others!Z267*US_Others!Z$8/SUM(US_Others!Z267,US_Others!AB267)+US_Others!AB267*US_Others!AB$8/SUM(US_Others!Z267,US_Others!AB267))&gt;3.5,4,IF((US_Others!Z267*US_Others!Z$8/SUM(US_Others!Z267,US_Others!AB267)+US_Others!AB267*US_Others!AB$8/SUM(US_Others!Z267,US_Others!AB267))&gt;2.5,3,2)),"")</f>
        <v/>
      </c>
      <c r="BI262" s="219" t="str">
        <f>IFERROR(IF((US_Others!AA267*US_Others!AA$8/SUM(US_Others!AA267,US_Others!AC267)+US_Others!AC267*US_Others!AC$8/SUM(US_Others!AA267,US_Others!AC267))&gt;3.5,4,IF((US_Others!AA267*US_Others!AA$8/SUM(US_Others!AA267,US_Others!AC267)+US_Others!AC267*US_Others!AC$8/SUM(US_Others!AA267,US_Others!AC267))&gt;2.5,3,2)),"")</f>
        <v/>
      </c>
      <c r="BJ262" s="219" t="str">
        <f>IFERROR(US_Others!AD267*US_Others!AD$8/US_Others!AD267,"")</f>
        <v/>
      </c>
      <c r="BK262" s="74" t="str">
        <f>IFERROR(US_Others!AE267*US_Others!AE$8/US_Others!AE267,"")</f>
        <v/>
      </c>
      <c r="BL262" s="219" t="str">
        <f>IFERROR(IF(SUMPRODUCT(US_Others!AG267:AI267/SUM(US_Others!AG267:AI267),US_Others!AG$8:AI$8)&gt;3.5,4,IF(SUMPRODUCT(US_Others!AG267:AI267/SUM(US_Others!AG267:AI267),US_Others!AG$8:AI$8)&gt;2.5,3,2)),"")</f>
        <v/>
      </c>
      <c r="BM262" s="219" t="str">
        <f>IFERROR(US_Others!AL267*US_Others!AL$8/US_Others!AL267,"")</f>
        <v/>
      </c>
    </row>
    <row r="263" spans="1:65">
      <c r="A263" s="200" t="s">
        <v>403</v>
      </c>
      <c r="B263" s="332">
        <v>325510</v>
      </c>
      <c r="C263" s="333">
        <f>SUM(US_CO2!C266:AX266)</f>
        <v>1.6807503031190869</v>
      </c>
      <c r="D263" s="333">
        <f>SUM(US_CH4!C266:AC266)</f>
        <v>2.1005520988982827E-3</v>
      </c>
      <c r="E263" s="333">
        <f>SUM(US_N2O!C266:AA266)</f>
        <v>4.0900950101419118E-3</v>
      </c>
      <c r="F263" s="332">
        <f>US_Others!V268+US_Others!U268</f>
        <v>0</v>
      </c>
      <c r="G263" s="332">
        <f>US_Others!C268+US_Others!H268+US_Others!N268</f>
        <v>1.0181292992060961E-5</v>
      </c>
      <c r="H263" s="332">
        <f>US_Others!D268+US_Others!I268+US_Others!O268</f>
        <v>1.6697320506979979E-4</v>
      </c>
      <c r="I263" s="332">
        <f>US_Others!E268+US_Others!J268+US_Others!P268+US_Others!W268</f>
        <v>7.7174200879822079E-4</v>
      </c>
      <c r="J263" s="332">
        <f>US_Others!F268+US_Others!K268+US_Others!Q268</f>
        <v>1.3337493819599858E-4</v>
      </c>
      <c r="K263" s="332">
        <f>US_Others!G268+US_Others!L268+US_Others!R268</f>
        <v>1.323568088967925E-5</v>
      </c>
      <c r="L263" s="332">
        <f>US_Others!Z268+US_Others!AB268</f>
        <v>0</v>
      </c>
      <c r="M263" s="332">
        <f>US_Others!AA268+US_Others!AC268</f>
        <v>0</v>
      </c>
      <c r="N263" s="332">
        <f>US_Others!AD268</f>
        <v>0</v>
      </c>
      <c r="O263" s="332">
        <f>US_Others!AE268</f>
        <v>0</v>
      </c>
      <c r="P263" s="332">
        <f>SUM(US_Others!AG268:AI268)</f>
        <v>0</v>
      </c>
      <c r="Q263" s="332">
        <f>US_Others!AL268</f>
        <v>0</v>
      </c>
      <c r="R263" s="332"/>
      <c r="S263" s="334">
        <f t="shared" si="4"/>
        <v>1680.750303119087</v>
      </c>
      <c r="T263" s="334">
        <f>D263*1000/Spec!I$6</f>
        <v>8.4022083955931318E-2</v>
      </c>
      <c r="U263" s="334">
        <f>E263*1000/Spec!I$7</f>
        <v>1.3725151040744671E-2</v>
      </c>
      <c r="V263" s="334">
        <f>F263*1000/Spec!I$8</f>
        <v>0</v>
      </c>
      <c r="W263" s="334">
        <f>G263*1000/Spec!I$9</f>
        <v>1.5083397025275497E-5</v>
      </c>
      <c r="X263" s="334">
        <f>H263*1000/Spec!I$10</f>
        <v>4.7706630019942798E-5</v>
      </c>
      <c r="Y263" s="334">
        <f>I263*1000/Spec!I$11</f>
        <v>5.3967972643232222E-4</v>
      </c>
      <c r="Z263" s="334">
        <f>J263*1000/Spec!I$12</f>
        <v>2.9837793779865452E-5</v>
      </c>
      <c r="AA263" s="334">
        <f>K263*1000/Spec!I$15</f>
        <v>1.3492029449214323E-6</v>
      </c>
      <c r="AB263" s="334">
        <f>L263*1000/Spec!I$17</f>
        <v>0</v>
      </c>
      <c r="AC263" s="334">
        <f>M263*1000/Spec!I$18</f>
        <v>0</v>
      </c>
      <c r="AD263" s="335">
        <f>N263*1000/Spec!I$25</f>
        <v>0</v>
      </c>
      <c r="AE263" s="335">
        <f>O263*1000/Spec!I$26</f>
        <v>0</v>
      </c>
      <c r="AF263" s="334">
        <f>P263*1000/Spec!I$21</f>
        <v>0</v>
      </c>
      <c r="AG263" s="334">
        <f>Q263*1000/Spec!I$22</f>
        <v>0</v>
      </c>
      <c r="AI263" s="200">
        <f>S263/'2007output'!$C261</f>
        <v>7.253367439664625E-2</v>
      </c>
      <c r="AJ263" s="200">
        <f>T263/'2007output'!$C261</f>
        <v>3.6260177781775987E-6</v>
      </c>
      <c r="AK263" s="200">
        <f>U263/'2007output'!$C261</f>
        <v>5.9231620234527322E-7</v>
      </c>
      <c r="AL263" s="200">
        <f>V263/'2007output'!$C261</f>
        <v>0</v>
      </c>
      <c r="AM263" s="200">
        <f>W263/'2007output'!$C261</f>
        <v>6.509320311270282E-10</v>
      </c>
      <c r="AN263" s="200">
        <f>X263/'2007output'!$C261</f>
        <v>2.0588050241646298E-9</v>
      </c>
      <c r="AO263" s="200">
        <f>Y263/'2007output'!$C261</f>
        <v>2.3290165994835242E-8</v>
      </c>
      <c r="AP263" s="200">
        <f>Z263/'2007output'!$C261</f>
        <v>1.2876658803670573E-9</v>
      </c>
      <c r="AQ263" s="200">
        <f>AA263/'2007output'!$C261</f>
        <v>5.8225571591637855E-11</v>
      </c>
      <c r="AR263" s="200">
        <f>AB263/'2007output'!$C261</f>
        <v>0</v>
      </c>
      <c r="AS263" s="200">
        <f>AC263/'2007output'!$C261</f>
        <v>0</v>
      </c>
      <c r="AT263" s="200">
        <f>AD263/'2007output'!$C261</f>
        <v>0</v>
      </c>
      <c r="AU263" s="200">
        <f>AE263/'2007output'!$C261</f>
        <v>0</v>
      </c>
      <c r="AV263" s="200">
        <f>AF263/'2007output'!$C261</f>
        <v>0</v>
      </c>
      <c r="AW263" s="200">
        <f>AG263/'2007output'!$C261</f>
        <v>0</v>
      </c>
      <c r="AY263" s="370">
        <f>IFERROR(IF(SUMPRODUCT(US_CO2!C266:AX266/SUM(US_CO2!C266:AX266),US_CO2!C$6:AX$6)&gt;3.5,4,IF(SUMPRODUCT(US_CO2!C266:AX266/SUM(US_CO2!C266:AX266),US_CO2!C$6:AX$6)&gt;2.5,3,2)),"")</f>
        <v>4</v>
      </c>
      <c r="AZ263" s="370">
        <f>IFERROR(IF(SUMPRODUCT(US_CH4!C266:AC266/SUM(US_CH4!C266:AC266),US_CH4!C$6:AC$6)&gt;3.5,4,IF(SUMPRODUCT(US_CH4!C266:AC266/SUM(US_CH4!C266:AC266),US_CH4!C$6:AC$6)&gt;2.5,3,2)),"")</f>
        <v>4</v>
      </c>
      <c r="BA263" s="223">
        <f>IFERROR(IF(SUMPRODUCT(US_N2O!C266:AA266/SUM(US_N2O!C266:AA266),US_N2O!C$6:AA$6)&gt;3.5,4,IF(SUMPRODUCT(US_N2O!C266:AA266/SUM(US_N2O!C266:AA266),US_N2O!C$6:AA$6)&gt;2.5,3,2)),"")</f>
        <v>4</v>
      </c>
      <c r="BB263" s="223" t="str">
        <f>IFERROR(IF(SUMPRODUCT(US_Others!U268:V268/SUM(US_Others!U268:V268),US_Others!U$8:V$8)&gt;3.5,4,IF(SUMPRODUCT(US_Others!U268:V268/SUM(US_Others!U268:V268),US_Others!U$8:V$8)&gt;2.5,3,2)),"")</f>
        <v/>
      </c>
      <c r="BC263" s="223">
        <f>IFERROR(IF((US_Others!C268*US_Others!C$8/SUM(US_Others!C268,US_Others!H268,US_Others!N268)+ US_Others!H268*US_Others!H$8/SUM(US_Others!C268,US_Others!H268,US_Others!N268)+US_Others!N268*US_Others!N$8/SUM(US_Others!C268,US_Others!H268,US_Others!N268))&gt;3.5,4,IF((US_Others!C268*US_Others!C$8/SUM(US_Others!C268,US_Others!H268,US_Others!N268)+ US_Others!H268*US_Others!H$8/SUM(US_Others!C268,US_Others!H268,US_Others!N268)+US_Others!N268*US_Others!N$8/SUM(US_Others!C268,US_Others!H268,US_Others!N268))&gt;2.5,3,2)),"")</f>
        <v>4</v>
      </c>
      <c r="BD263" s="223">
        <f>IFERROR(IF((US_Others!D268*US_Others!D$8/SUM(US_Others!D268,US_Others!I268,US_Others!O268)+US_Others!I268*US_Others!I$8/SUM(US_Others!D268,US_Others!I268,US_Others!O268)+US_Others!O268*US_Others!O$8/SUM(US_Others!D268,US_Others!I268,US_Others!O268))&gt;3.5,4,IF((US_Others!D268*US_Others!D$8/SUM(US_Others!D268,US_Others!I268,US_Others!O268)+US_Others!I268*US_Others!I$8/SUM(US_Others!D268,US_Others!I268,US_Others!O268)+US_Others!O268*US_Others!O$8/SUM(US_Others!D268,US_Others!I268,US_Others!O268))&gt;2.5,3,2)),"")</f>
        <v>4</v>
      </c>
      <c r="BE263" s="223">
        <f>IFERROR(IF((US_Others!E268*US_Others!E$8/SUM(US_Others!E268,US_Others!J268,US_Others!P268,US_Others!W268)+US_Others!J268*US_Others!J$8/SUM(US_Others!E268,US_Others!J268,US_Others!P268,US_Others!W268)+US_Others!P268*US_Others!P$8/SUM(US_Others!E268,US_Others!J268,US_Others!P268,US_Others!W268)+US_Others!W268*US_Others!W$8/SUM(US_Others!E268,US_Others!J268,US_Others!P268,US_Others!W268))&gt;3.5,4,IF((US_Others!E268*US_Others!E$8/SUM(US_Others!E268,US_Others!J268,US_Others!P268,US_Others!W268)+US_Others!J268*US_Others!J$8/SUM(US_Others!E268,US_Others!J268,US_Others!P268,US_Others!W268)+US_Others!P268*US_Others!P$8/SUM(US_Others!E268,US_Others!J268,US_Others!P268,US_Others!W268)+US_Others!W268*US_Others!W$8/SUM(US_Others!E268,US_Others!J268,US_Others!P268,US_Others!W268))&gt;2.5,3,2)),"")</f>
        <v>4</v>
      </c>
      <c r="BF263" s="223">
        <f>IFERROR(IF((US_Others!F268*US_Others!F$8/SUM(US_Others!F268,US_Others!K268,US_Others!Q268)+US_Others!K268*US_Others!K$8/SUM(US_Others!F268,US_Others!K268,US_Others!Q268)+US_Others!Q268*US_Others!Q$8/SUM(US_Others!F268,US_Others!K268,US_Others!Q268))&gt;3.5,4,IF((US_Others!F268*US_Others!F$8/SUM(US_Others!F268,US_Others!K268,US_Others!Q268)+US_Others!K268*US_Others!K$8/SUM(US_Others!F268,US_Others!K268,US_Others!Q268)+US_Others!Q268*US_Others!Q$8/SUM(US_Others!F268,US_Others!K268,US_Others!Q268))&gt;2.5,3,2)),"")</f>
        <v>4</v>
      </c>
      <c r="BG263" s="223">
        <f>IFERROR(IF((US_Others!G268*US_Others!G$8/SUM(US_Others!G268,US_Others!L268,US_Others!R268)+US_Others!L268*US_Others!L$8/SUM(US_Others!G268,US_Others!L268,US_Others!R268)+US_Others!R268*US_Others!R$8/SUM(US_Others!G268,US_Others!L268,US_Others!R268))&gt;3.5,4,IF((US_Others!G268*US_Others!G$8/SUM(US_Others!G268,US_Others!L268,US_Others!R268)+US_Others!L268*US_Others!L$8/SUM(US_Others!G268,US_Others!L268,US_Others!R268)+US_Others!R268*US_Others!R$8/SUM(US_Others!G268,US_Others!L268,US_Others!R268))&gt;2.5,3,2)),"")</f>
        <v>4</v>
      </c>
      <c r="BH263" s="219" t="str">
        <f>IFERROR(IF((US_Others!Z268*US_Others!Z$8/SUM(US_Others!Z268,US_Others!AB268)+US_Others!AB268*US_Others!AB$8/SUM(US_Others!Z268,US_Others!AB268))&gt;3.5,4,IF((US_Others!Z268*US_Others!Z$8/SUM(US_Others!Z268,US_Others!AB268)+US_Others!AB268*US_Others!AB$8/SUM(US_Others!Z268,US_Others!AB268))&gt;2.5,3,2)),"")</f>
        <v/>
      </c>
      <c r="BI263" s="219" t="str">
        <f>IFERROR(IF((US_Others!AA268*US_Others!AA$8/SUM(US_Others!AA268,US_Others!AC268)+US_Others!AC268*US_Others!AC$8/SUM(US_Others!AA268,US_Others!AC268))&gt;3.5,4,IF((US_Others!AA268*US_Others!AA$8/SUM(US_Others!AA268,US_Others!AC268)+US_Others!AC268*US_Others!AC$8/SUM(US_Others!AA268,US_Others!AC268))&gt;2.5,3,2)),"")</f>
        <v/>
      </c>
      <c r="BJ263" s="219" t="str">
        <f>IFERROR(US_Others!AD268*US_Others!AD$8/US_Others!AD268,"")</f>
        <v/>
      </c>
      <c r="BK263" s="74" t="str">
        <f>IFERROR(US_Others!AE268*US_Others!AE$8/US_Others!AE268,"")</f>
        <v/>
      </c>
      <c r="BL263" s="219" t="str">
        <f>IFERROR(IF(SUMPRODUCT(US_Others!AG268:AI268/SUM(US_Others!AG268:AI268),US_Others!AG$8:AI$8)&gt;3.5,4,IF(SUMPRODUCT(US_Others!AG268:AI268/SUM(US_Others!AG268:AI268),US_Others!AG$8:AI$8)&gt;2.5,3,2)),"")</f>
        <v/>
      </c>
      <c r="BM263" s="219" t="str">
        <f>IFERROR(US_Others!AL268*US_Others!AL$8/US_Others!AL268,"")</f>
        <v/>
      </c>
    </row>
    <row r="264" spans="1:65">
      <c r="A264" s="200" t="s">
        <v>404</v>
      </c>
      <c r="B264" s="332">
        <v>325520</v>
      </c>
      <c r="C264" s="333">
        <f>SUM(US_CO2!C267:AX267)</f>
        <v>2.3619089105131201</v>
      </c>
      <c r="D264" s="333">
        <f>SUM(US_CH4!C267:AC267)</f>
        <v>2.8998750238392922E-3</v>
      </c>
      <c r="E264" s="333">
        <f>SUM(US_N2O!C267:AA267)</f>
        <v>6.1285072179371016E-3</v>
      </c>
      <c r="F264" s="332">
        <f>US_Others!V269+US_Others!U269</f>
        <v>0</v>
      </c>
      <c r="G264" s="332">
        <f>US_Others!C269+US_Others!H269+US_Others!N269</f>
        <v>1.1238197927265259E-4</v>
      </c>
      <c r="H264" s="332">
        <f>US_Others!D269+US_Others!I269+US_Others!O269</f>
        <v>1.8430644600715025E-3</v>
      </c>
      <c r="I264" s="332">
        <f>US_Others!E269+US_Others!J269+US_Others!P269+US_Others!W269</f>
        <v>8.5185540288670661E-3</v>
      </c>
      <c r="J264" s="332">
        <f>US_Others!F269+US_Others!K269+US_Others!Q269</f>
        <v>1.472203928471749E-3</v>
      </c>
      <c r="K264" s="332">
        <f>US_Others!G269+US_Others!L269+US_Others!R269</f>
        <v>1.460965730544484E-4</v>
      </c>
      <c r="L264" s="332">
        <f>US_Others!Z269+US_Others!AB269</f>
        <v>0</v>
      </c>
      <c r="M264" s="332">
        <f>US_Others!AA269+US_Others!AC269</f>
        <v>0</v>
      </c>
      <c r="N264" s="332">
        <f>US_Others!AD269</f>
        <v>0</v>
      </c>
      <c r="O264" s="332">
        <f>US_Others!AE269</f>
        <v>0</v>
      </c>
      <c r="P264" s="332">
        <f>SUM(US_Others!AG269:AI269)</f>
        <v>0</v>
      </c>
      <c r="Q264" s="332">
        <f>US_Others!AL269</f>
        <v>0</v>
      </c>
      <c r="R264" s="332"/>
      <c r="S264" s="334">
        <f t="shared" si="4"/>
        <v>2361.9089105131202</v>
      </c>
      <c r="T264" s="334">
        <f>D264*1000/Spec!I$6</f>
        <v>0.11599500095357168</v>
      </c>
      <c r="U264" s="334">
        <f>E264*1000/Spec!I$7</f>
        <v>2.0565460462876179E-2</v>
      </c>
      <c r="V264" s="334">
        <f>F264*1000/Spec!I$8</f>
        <v>0</v>
      </c>
      <c r="W264" s="334">
        <f>G264*1000/Spec!I$9</f>
        <v>1.6649182114467049E-4</v>
      </c>
      <c r="X264" s="334">
        <f>H264*1000/Spec!I$10</f>
        <v>5.2658984573471495E-4</v>
      </c>
      <c r="Y264" s="334">
        <f>I264*1000/Spec!I$11</f>
        <v>5.9570307894175291E-3</v>
      </c>
      <c r="Z264" s="334">
        <f>J264*1000/Spec!I$12</f>
        <v>3.2935210927779616E-4</v>
      </c>
      <c r="AA264" s="334">
        <f>K264*1000/Spec!I$15</f>
        <v>1.4892617028995759E-5</v>
      </c>
      <c r="AB264" s="334">
        <f>L264*1000/Spec!I$17</f>
        <v>0</v>
      </c>
      <c r="AC264" s="334">
        <f>M264*1000/Spec!I$18</f>
        <v>0</v>
      </c>
      <c r="AD264" s="335">
        <f>N264*1000/Spec!I$25</f>
        <v>0</v>
      </c>
      <c r="AE264" s="335">
        <f>O264*1000/Spec!I$26</f>
        <v>0</v>
      </c>
      <c r="AF264" s="334">
        <f>P264*1000/Spec!I$21</f>
        <v>0</v>
      </c>
      <c r="AG264" s="334">
        <f>Q264*1000/Spec!I$22</f>
        <v>0</v>
      </c>
      <c r="AI264" s="200">
        <f>S264/'2007output'!$C262</f>
        <v>0.22704113337624918</v>
      </c>
      <c r="AJ264" s="200">
        <f>T264/'2007output'!$C262</f>
        <v>1.1150149087145215E-5</v>
      </c>
      <c r="AK264" s="200">
        <f>U264/'2007output'!$C262</f>
        <v>1.9768778681991906E-6</v>
      </c>
      <c r="AL264" s="200">
        <f>V264/'2007output'!$C262</f>
        <v>0</v>
      </c>
      <c r="AM264" s="200">
        <f>W264/'2007output'!$C262</f>
        <v>1.6004212356500094E-8</v>
      </c>
      <c r="AN264" s="200">
        <f>X264/'2007output'!$C262</f>
        <v>5.061903736755887E-8</v>
      </c>
      <c r="AO264" s="200">
        <f>Y264/'2007output'!$C262</f>
        <v>5.7262624141281637E-7</v>
      </c>
      <c r="AP264" s="200">
        <f>Z264/'2007output'!$C262</f>
        <v>3.1659339544150355E-8</v>
      </c>
      <c r="AQ264" s="200">
        <f>AA264/'2007output'!$C262</f>
        <v>1.4315694539071191E-9</v>
      </c>
      <c r="AR264" s="200">
        <f>AB264/'2007output'!$C262</f>
        <v>0</v>
      </c>
      <c r="AS264" s="200">
        <f>AC264/'2007output'!$C262</f>
        <v>0</v>
      </c>
      <c r="AT264" s="200">
        <f>AD264/'2007output'!$C262</f>
        <v>0</v>
      </c>
      <c r="AU264" s="200">
        <f>AE264/'2007output'!$C262</f>
        <v>0</v>
      </c>
      <c r="AV264" s="200">
        <f>AF264/'2007output'!$C262</f>
        <v>0</v>
      </c>
      <c r="AW264" s="200">
        <f>AG264/'2007output'!$C262</f>
        <v>0</v>
      </c>
      <c r="AY264" s="370">
        <f>IFERROR(IF(SUMPRODUCT(US_CO2!C267:AX267/SUM(US_CO2!C267:AX267),US_CO2!C$6:AX$6)&gt;3.5,4,IF(SUMPRODUCT(US_CO2!C267:AX267/SUM(US_CO2!C267:AX267),US_CO2!C$6:AX$6)&gt;2.5,3,2)),"")</f>
        <v>4</v>
      </c>
      <c r="AZ264" s="370">
        <f>IFERROR(IF(SUMPRODUCT(US_CH4!C267:AC267/SUM(US_CH4!C267:AC267),US_CH4!C$6:AC$6)&gt;3.5,4,IF(SUMPRODUCT(US_CH4!C267:AC267/SUM(US_CH4!C267:AC267),US_CH4!C$6:AC$6)&gt;2.5,3,2)),"")</f>
        <v>4</v>
      </c>
      <c r="BA264" s="223">
        <f>IFERROR(IF(SUMPRODUCT(US_N2O!C267:AA267/SUM(US_N2O!C267:AA267),US_N2O!C$6:AA$6)&gt;3.5,4,IF(SUMPRODUCT(US_N2O!C267:AA267/SUM(US_N2O!C267:AA267),US_N2O!C$6:AA$6)&gt;2.5,3,2)),"")</f>
        <v>4</v>
      </c>
      <c r="BB264" s="223" t="str">
        <f>IFERROR(IF(SUMPRODUCT(US_Others!U269:V269/SUM(US_Others!U269:V269),US_Others!U$8:V$8)&gt;3.5,4,IF(SUMPRODUCT(US_Others!U269:V269/SUM(US_Others!U269:V269),US_Others!U$8:V$8)&gt;2.5,3,2)),"")</f>
        <v/>
      </c>
      <c r="BC264" s="223">
        <f>IFERROR(IF((US_Others!C269*US_Others!C$8/SUM(US_Others!C269,US_Others!H269,US_Others!N269)+ US_Others!H269*US_Others!H$8/SUM(US_Others!C269,US_Others!H269,US_Others!N269)+US_Others!N269*US_Others!N$8/SUM(US_Others!C269,US_Others!H269,US_Others!N269))&gt;3.5,4,IF((US_Others!C269*US_Others!C$8/SUM(US_Others!C269,US_Others!H269,US_Others!N269)+ US_Others!H269*US_Others!H$8/SUM(US_Others!C269,US_Others!H269,US_Others!N269)+US_Others!N269*US_Others!N$8/SUM(US_Others!C269,US_Others!H269,US_Others!N269))&gt;2.5,3,2)),"")</f>
        <v>4</v>
      </c>
      <c r="BD264" s="223">
        <f>IFERROR(IF((US_Others!D269*US_Others!D$8/SUM(US_Others!D269,US_Others!I269,US_Others!O269)+US_Others!I269*US_Others!I$8/SUM(US_Others!D269,US_Others!I269,US_Others!O269)+US_Others!O269*US_Others!O$8/SUM(US_Others!D269,US_Others!I269,US_Others!O269))&gt;3.5,4,IF((US_Others!D269*US_Others!D$8/SUM(US_Others!D269,US_Others!I269,US_Others!O269)+US_Others!I269*US_Others!I$8/SUM(US_Others!D269,US_Others!I269,US_Others!O269)+US_Others!O269*US_Others!O$8/SUM(US_Others!D269,US_Others!I269,US_Others!O269))&gt;2.5,3,2)),"")</f>
        <v>4</v>
      </c>
      <c r="BE264" s="223">
        <f>IFERROR(IF((US_Others!E269*US_Others!E$8/SUM(US_Others!E269,US_Others!J269,US_Others!P269,US_Others!W269)+US_Others!J269*US_Others!J$8/SUM(US_Others!E269,US_Others!J269,US_Others!P269,US_Others!W269)+US_Others!P269*US_Others!P$8/SUM(US_Others!E269,US_Others!J269,US_Others!P269,US_Others!W269)+US_Others!W269*US_Others!W$8/SUM(US_Others!E269,US_Others!J269,US_Others!P269,US_Others!W269))&gt;3.5,4,IF((US_Others!E269*US_Others!E$8/SUM(US_Others!E269,US_Others!J269,US_Others!P269,US_Others!W269)+US_Others!J269*US_Others!J$8/SUM(US_Others!E269,US_Others!J269,US_Others!P269,US_Others!W269)+US_Others!P269*US_Others!P$8/SUM(US_Others!E269,US_Others!J269,US_Others!P269,US_Others!W269)+US_Others!W269*US_Others!W$8/SUM(US_Others!E269,US_Others!J269,US_Others!P269,US_Others!W269))&gt;2.5,3,2)),"")</f>
        <v>4</v>
      </c>
      <c r="BF264" s="223">
        <f>IFERROR(IF((US_Others!F269*US_Others!F$8/SUM(US_Others!F269,US_Others!K269,US_Others!Q269)+US_Others!K269*US_Others!K$8/SUM(US_Others!F269,US_Others!K269,US_Others!Q269)+US_Others!Q269*US_Others!Q$8/SUM(US_Others!F269,US_Others!K269,US_Others!Q269))&gt;3.5,4,IF((US_Others!F269*US_Others!F$8/SUM(US_Others!F269,US_Others!K269,US_Others!Q269)+US_Others!K269*US_Others!K$8/SUM(US_Others!F269,US_Others!K269,US_Others!Q269)+US_Others!Q269*US_Others!Q$8/SUM(US_Others!F269,US_Others!K269,US_Others!Q269))&gt;2.5,3,2)),"")</f>
        <v>4</v>
      </c>
      <c r="BG264" s="223">
        <f>IFERROR(IF((US_Others!G269*US_Others!G$8/SUM(US_Others!G269,US_Others!L269,US_Others!R269)+US_Others!L269*US_Others!L$8/SUM(US_Others!G269,US_Others!L269,US_Others!R269)+US_Others!R269*US_Others!R$8/SUM(US_Others!G269,US_Others!L269,US_Others!R269))&gt;3.5,4,IF((US_Others!G269*US_Others!G$8/SUM(US_Others!G269,US_Others!L269,US_Others!R269)+US_Others!L269*US_Others!L$8/SUM(US_Others!G269,US_Others!L269,US_Others!R269)+US_Others!R269*US_Others!R$8/SUM(US_Others!G269,US_Others!L269,US_Others!R269))&gt;2.5,3,2)),"")</f>
        <v>4</v>
      </c>
      <c r="BH264" s="219" t="str">
        <f>IFERROR(IF((US_Others!Z269*US_Others!Z$8/SUM(US_Others!Z269,US_Others!AB269)+US_Others!AB269*US_Others!AB$8/SUM(US_Others!Z269,US_Others!AB269))&gt;3.5,4,IF((US_Others!Z269*US_Others!Z$8/SUM(US_Others!Z269,US_Others!AB269)+US_Others!AB269*US_Others!AB$8/SUM(US_Others!Z269,US_Others!AB269))&gt;2.5,3,2)),"")</f>
        <v/>
      </c>
      <c r="BI264" s="219" t="str">
        <f>IFERROR(IF((US_Others!AA269*US_Others!AA$8/SUM(US_Others!AA269,US_Others!AC269)+US_Others!AC269*US_Others!AC$8/SUM(US_Others!AA269,US_Others!AC269))&gt;3.5,4,IF((US_Others!AA269*US_Others!AA$8/SUM(US_Others!AA269,US_Others!AC269)+US_Others!AC269*US_Others!AC$8/SUM(US_Others!AA269,US_Others!AC269))&gt;2.5,3,2)),"")</f>
        <v/>
      </c>
      <c r="BJ264" s="219" t="str">
        <f>IFERROR(US_Others!AD269*US_Others!AD$8/US_Others!AD269,"")</f>
        <v/>
      </c>
      <c r="BK264" s="74" t="str">
        <f>IFERROR(US_Others!AE269*US_Others!AE$8/US_Others!AE269,"")</f>
        <v/>
      </c>
      <c r="BL264" s="219" t="str">
        <f>IFERROR(IF(SUMPRODUCT(US_Others!AG269:AI269/SUM(US_Others!AG269:AI269),US_Others!AG$8:AI$8)&gt;3.5,4,IF(SUMPRODUCT(US_Others!AG269:AI269/SUM(US_Others!AG269:AI269),US_Others!AG$8:AI$8)&gt;2.5,3,2)),"")</f>
        <v/>
      </c>
      <c r="BM264" s="219" t="str">
        <f>IFERROR(US_Others!AL269*US_Others!AL$8/US_Others!AL269,"")</f>
        <v/>
      </c>
    </row>
    <row r="265" spans="1:65">
      <c r="A265" s="200" t="s">
        <v>405</v>
      </c>
      <c r="B265" s="332">
        <v>325610</v>
      </c>
      <c r="C265" s="333">
        <f>SUM(US_CO2!C268:AX268)</f>
        <v>5.8631236959812547</v>
      </c>
      <c r="D265" s="333">
        <f>SUM(US_CH4!C268:AC268)</f>
        <v>7.4884036394216808E-3</v>
      </c>
      <c r="E265" s="333">
        <f>SUM(US_N2O!C268:AA268)</f>
        <v>1.3034897599363221E-2</v>
      </c>
      <c r="F265" s="332">
        <f>US_Others!V270+US_Others!U270</f>
        <v>0</v>
      </c>
      <c r="G265" s="332">
        <f>US_Others!C270+US_Others!H270+US_Others!N270</f>
        <v>5.6096866734195103E-4</v>
      </c>
      <c r="H265" s="332">
        <f>US_Others!D270+US_Others!I270+US_Others!O270</f>
        <v>9.1998861444079986E-3</v>
      </c>
      <c r="I265" s="332">
        <f>US_Others!E270+US_Others!J270+US_Others!P270+US_Others!W270</f>
        <v>4.2521424984519891E-2</v>
      </c>
      <c r="J265" s="332">
        <f>US_Others!F270+US_Others!K270+US_Others!Q270</f>
        <v>7.3486895421795585E-3</v>
      </c>
      <c r="K265" s="332">
        <f>US_Others!G270+US_Others!L270+US_Others!R270</f>
        <v>7.2925926754453655E-4</v>
      </c>
      <c r="L265" s="332">
        <f>US_Others!Z270+US_Others!AB270</f>
        <v>0</v>
      </c>
      <c r="M265" s="332">
        <f>US_Others!AA270+US_Others!AC270</f>
        <v>0</v>
      </c>
      <c r="N265" s="332">
        <f>US_Others!AD270</f>
        <v>0</v>
      </c>
      <c r="O265" s="332">
        <f>US_Others!AE270</f>
        <v>0</v>
      </c>
      <c r="P265" s="332">
        <f>SUM(US_Others!AG270:AI270)</f>
        <v>0</v>
      </c>
      <c r="Q265" s="332">
        <f>US_Others!AL270</f>
        <v>0</v>
      </c>
      <c r="R265" s="332"/>
      <c r="S265" s="334">
        <f t="shared" si="4"/>
        <v>5863.123695981255</v>
      </c>
      <c r="T265" s="334">
        <f>D265*1000/Spec!I$6</f>
        <v>0.29953614557686725</v>
      </c>
      <c r="U265" s="334">
        <f>E265*1000/Spec!I$7</f>
        <v>4.3741267111957118E-2</v>
      </c>
      <c r="V265" s="334">
        <f>F265*1000/Spec!I$8</f>
        <v>0</v>
      </c>
      <c r="W265" s="334">
        <f>G265*1000/Spec!I$9</f>
        <v>8.3106469235844603E-4</v>
      </c>
      <c r="X265" s="334">
        <f>H265*1000/Spec!I$10</f>
        <v>2.628538898402285E-3</v>
      </c>
      <c r="Y265" s="334">
        <f>I265*1000/Spec!I$11</f>
        <v>2.9735262226936985E-2</v>
      </c>
      <c r="Z265" s="334">
        <f>J265*1000/Spec!I$12</f>
        <v>1.6440021347157848E-3</v>
      </c>
      <c r="AA265" s="334">
        <f>K265*1000/Spec!I$15</f>
        <v>7.4338355509127066E-5</v>
      </c>
      <c r="AB265" s="334">
        <f>L265*1000/Spec!I$17</f>
        <v>0</v>
      </c>
      <c r="AC265" s="334">
        <f>M265*1000/Spec!I$18</f>
        <v>0</v>
      </c>
      <c r="AD265" s="335">
        <f>N265*1000/Spec!I$25</f>
        <v>0</v>
      </c>
      <c r="AE265" s="335">
        <f>O265*1000/Spec!I$26</f>
        <v>0</v>
      </c>
      <c r="AF265" s="334">
        <f>P265*1000/Spec!I$21</f>
        <v>0</v>
      </c>
      <c r="AG265" s="334">
        <f>Q265*1000/Spec!I$22</f>
        <v>0</v>
      </c>
      <c r="AI265" s="200">
        <f>S265/'2007output'!$C263</f>
        <v>0.12518679824877238</v>
      </c>
      <c r="AJ265" s="200">
        <f>T265/'2007output'!$C263</f>
        <v>6.3955619852005392E-6</v>
      </c>
      <c r="AK265" s="200">
        <f>U265/'2007output'!$C263</f>
        <v>9.3394399726608556E-7</v>
      </c>
      <c r="AL265" s="200">
        <f>V265/'2007output'!$C263</f>
        <v>0</v>
      </c>
      <c r="AM265" s="200">
        <f>W265/'2007output'!$C263</f>
        <v>1.7744522095835294E-8</v>
      </c>
      <c r="AN265" s="200">
        <f>X265/'2007output'!$C263</f>
        <v>5.6123388457399059E-8</v>
      </c>
      <c r="AO265" s="200">
        <f>Y265/'2007output'!$C263</f>
        <v>6.3489403708630262E-7</v>
      </c>
      <c r="AP265" s="200">
        <f>Z265/'2007output'!$C263</f>
        <v>3.5101999246627197E-8</v>
      </c>
      <c r="AQ265" s="200">
        <f>AA265/'2007output'!$C263</f>
        <v>1.5872393617834327E-9</v>
      </c>
      <c r="AR265" s="200">
        <f>AB265/'2007output'!$C263</f>
        <v>0</v>
      </c>
      <c r="AS265" s="200">
        <f>AC265/'2007output'!$C263</f>
        <v>0</v>
      </c>
      <c r="AT265" s="200">
        <f>AD265/'2007output'!$C263</f>
        <v>0</v>
      </c>
      <c r="AU265" s="200">
        <f>AE265/'2007output'!$C263</f>
        <v>0</v>
      </c>
      <c r="AV265" s="200">
        <f>AF265/'2007output'!$C263</f>
        <v>0</v>
      </c>
      <c r="AW265" s="200">
        <f>AG265/'2007output'!$C263</f>
        <v>0</v>
      </c>
      <c r="AY265" s="370">
        <f>IFERROR(IF(SUMPRODUCT(US_CO2!C268:AX268/SUM(US_CO2!C268:AX268),US_CO2!C$6:AX$6)&gt;3.5,4,IF(SUMPRODUCT(US_CO2!C268:AX268/SUM(US_CO2!C268:AX268),US_CO2!C$6:AX$6)&gt;2.5,3,2)),"")</f>
        <v>4</v>
      </c>
      <c r="AZ265" s="370">
        <f>IFERROR(IF(SUMPRODUCT(US_CH4!C268:AC268/SUM(US_CH4!C268:AC268),US_CH4!C$6:AC$6)&gt;3.5,4,IF(SUMPRODUCT(US_CH4!C268:AC268/SUM(US_CH4!C268:AC268),US_CH4!C$6:AC$6)&gt;2.5,3,2)),"")</f>
        <v>4</v>
      </c>
      <c r="BA265" s="223">
        <f>IFERROR(IF(SUMPRODUCT(US_N2O!C268:AA268/SUM(US_N2O!C268:AA268),US_N2O!C$6:AA$6)&gt;3.5,4,IF(SUMPRODUCT(US_N2O!C268:AA268/SUM(US_N2O!C268:AA268),US_N2O!C$6:AA$6)&gt;2.5,3,2)),"")</f>
        <v>4</v>
      </c>
      <c r="BB265" s="223" t="str">
        <f>IFERROR(IF(SUMPRODUCT(US_Others!U270:V270/SUM(US_Others!U270:V270),US_Others!U$8:V$8)&gt;3.5,4,IF(SUMPRODUCT(US_Others!U270:V270/SUM(US_Others!U270:V270),US_Others!U$8:V$8)&gt;2.5,3,2)),"")</f>
        <v/>
      </c>
      <c r="BC265" s="223">
        <f>IFERROR(IF((US_Others!C270*US_Others!C$8/SUM(US_Others!C270,US_Others!H270,US_Others!N270)+ US_Others!H270*US_Others!H$8/SUM(US_Others!C270,US_Others!H270,US_Others!N270)+US_Others!N270*US_Others!N$8/SUM(US_Others!C270,US_Others!H270,US_Others!N270))&gt;3.5,4,IF((US_Others!C270*US_Others!C$8/SUM(US_Others!C270,US_Others!H270,US_Others!N270)+ US_Others!H270*US_Others!H$8/SUM(US_Others!C270,US_Others!H270,US_Others!N270)+US_Others!N270*US_Others!N$8/SUM(US_Others!C270,US_Others!H270,US_Others!N270))&gt;2.5,3,2)),"")</f>
        <v>4</v>
      </c>
      <c r="BD265" s="223">
        <f>IFERROR(IF((US_Others!D270*US_Others!D$8/SUM(US_Others!D270,US_Others!I270,US_Others!O270)+US_Others!I270*US_Others!I$8/SUM(US_Others!D270,US_Others!I270,US_Others!O270)+US_Others!O270*US_Others!O$8/SUM(US_Others!D270,US_Others!I270,US_Others!O270))&gt;3.5,4,IF((US_Others!D270*US_Others!D$8/SUM(US_Others!D270,US_Others!I270,US_Others!O270)+US_Others!I270*US_Others!I$8/SUM(US_Others!D270,US_Others!I270,US_Others!O270)+US_Others!O270*US_Others!O$8/SUM(US_Others!D270,US_Others!I270,US_Others!O270))&gt;2.5,3,2)),"")</f>
        <v>4</v>
      </c>
      <c r="BE265" s="223">
        <f>IFERROR(IF((US_Others!E270*US_Others!E$8/SUM(US_Others!E270,US_Others!J270,US_Others!P270,US_Others!W270)+US_Others!J270*US_Others!J$8/SUM(US_Others!E270,US_Others!J270,US_Others!P270,US_Others!W270)+US_Others!P270*US_Others!P$8/SUM(US_Others!E270,US_Others!J270,US_Others!P270,US_Others!W270)+US_Others!W270*US_Others!W$8/SUM(US_Others!E270,US_Others!J270,US_Others!P270,US_Others!W270))&gt;3.5,4,IF((US_Others!E270*US_Others!E$8/SUM(US_Others!E270,US_Others!J270,US_Others!P270,US_Others!W270)+US_Others!J270*US_Others!J$8/SUM(US_Others!E270,US_Others!J270,US_Others!P270,US_Others!W270)+US_Others!P270*US_Others!P$8/SUM(US_Others!E270,US_Others!J270,US_Others!P270,US_Others!W270)+US_Others!W270*US_Others!W$8/SUM(US_Others!E270,US_Others!J270,US_Others!P270,US_Others!W270))&gt;2.5,3,2)),"")</f>
        <v>4</v>
      </c>
      <c r="BF265" s="223">
        <f>IFERROR(IF((US_Others!F270*US_Others!F$8/SUM(US_Others!F270,US_Others!K270,US_Others!Q270)+US_Others!K270*US_Others!K$8/SUM(US_Others!F270,US_Others!K270,US_Others!Q270)+US_Others!Q270*US_Others!Q$8/SUM(US_Others!F270,US_Others!K270,US_Others!Q270))&gt;3.5,4,IF((US_Others!F270*US_Others!F$8/SUM(US_Others!F270,US_Others!K270,US_Others!Q270)+US_Others!K270*US_Others!K$8/SUM(US_Others!F270,US_Others!K270,US_Others!Q270)+US_Others!Q270*US_Others!Q$8/SUM(US_Others!F270,US_Others!K270,US_Others!Q270))&gt;2.5,3,2)),"")</f>
        <v>4</v>
      </c>
      <c r="BG265" s="223">
        <f>IFERROR(IF((US_Others!G270*US_Others!G$8/SUM(US_Others!G270,US_Others!L270,US_Others!R270)+US_Others!L270*US_Others!L$8/SUM(US_Others!G270,US_Others!L270,US_Others!R270)+US_Others!R270*US_Others!R$8/SUM(US_Others!G270,US_Others!L270,US_Others!R270))&gt;3.5,4,IF((US_Others!G270*US_Others!G$8/SUM(US_Others!G270,US_Others!L270,US_Others!R270)+US_Others!L270*US_Others!L$8/SUM(US_Others!G270,US_Others!L270,US_Others!R270)+US_Others!R270*US_Others!R$8/SUM(US_Others!G270,US_Others!L270,US_Others!R270))&gt;2.5,3,2)),"")</f>
        <v>4</v>
      </c>
      <c r="BH265" s="219" t="str">
        <f>IFERROR(IF((US_Others!Z270*US_Others!Z$8/SUM(US_Others!Z270,US_Others!AB270)+US_Others!AB270*US_Others!AB$8/SUM(US_Others!Z270,US_Others!AB270))&gt;3.5,4,IF((US_Others!Z270*US_Others!Z$8/SUM(US_Others!Z270,US_Others!AB270)+US_Others!AB270*US_Others!AB$8/SUM(US_Others!Z270,US_Others!AB270))&gt;2.5,3,2)),"")</f>
        <v/>
      </c>
      <c r="BI265" s="219" t="str">
        <f>IFERROR(IF((US_Others!AA270*US_Others!AA$8/SUM(US_Others!AA270,US_Others!AC270)+US_Others!AC270*US_Others!AC$8/SUM(US_Others!AA270,US_Others!AC270))&gt;3.5,4,IF((US_Others!AA270*US_Others!AA$8/SUM(US_Others!AA270,US_Others!AC270)+US_Others!AC270*US_Others!AC$8/SUM(US_Others!AA270,US_Others!AC270))&gt;2.5,3,2)),"")</f>
        <v/>
      </c>
      <c r="BJ265" s="219" t="str">
        <f>IFERROR(US_Others!AD270*US_Others!AD$8/US_Others!AD270,"")</f>
        <v/>
      </c>
      <c r="BK265" s="74" t="str">
        <f>IFERROR(US_Others!AE270*US_Others!AE$8/US_Others!AE270,"")</f>
        <v/>
      </c>
      <c r="BL265" s="219" t="str">
        <f>IFERROR(IF(SUMPRODUCT(US_Others!AG270:AI270/SUM(US_Others!AG270:AI270),US_Others!AG$8:AI$8)&gt;3.5,4,IF(SUMPRODUCT(US_Others!AG270:AI270/SUM(US_Others!AG270:AI270),US_Others!AG$8:AI$8)&gt;2.5,3,2)),"")</f>
        <v/>
      </c>
      <c r="BM265" s="219" t="str">
        <f>IFERROR(US_Others!AL270*US_Others!AL$8/US_Others!AL270,"")</f>
        <v/>
      </c>
    </row>
    <row r="266" spans="1:65">
      <c r="A266" s="200" t="s">
        <v>406</v>
      </c>
      <c r="B266" s="332">
        <v>325620</v>
      </c>
      <c r="C266" s="333">
        <f>SUM(US_CO2!C269:AX269)</f>
        <v>1.1696049984165211</v>
      </c>
      <c r="D266" s="333">
        <f>SUM(US_CH4!C269:AC269)</f>
        <v>1.6007838715533455E-3</v>
      </c>
      <c r="E266" s="333">
        <f>SUM(US_N2O!C269:AA269)</f>
        <v>2.930910456525567E-3</v>
      </c>
      <c r="F266" s="332">
        <f>US_Others!V271+US_Others!U271</f>
        <v>0</v>
      </c>
      <c r="G266" s="332">
        <f>US_Others!C271+US_Others!H271+US_Others!N271</f>
        <v>2.434942884240806E-4</v>
      </c>
      <c r="H266" s="332">
        <f>US_Others!D271+US_Others!I271+US_Others!O271</f>
        <v>3.9933063301549228E-3</v>
      </c>
      <c r="I266" s="332">
        <f>US_Others!E271+US_Others!J271+US_Others!P271+US_Others!W271</f>
        <v>1.8456867062545311E-2</v>
      </c>
      <c r="J266" s="332">
        <f>US_Others!F271+US_Others!K271+US_Others!Q271</f>
        <v>3.189775178355456E-3</v>
      </c>
      <c r="K266" s="332">
        <f>US_Others!G271+US_Others!L271+US_Others!R271</f>
        <v>3.1654257495130489E-4</v>
      </c>
      <c r="L266" s="332">
        <f>US_Others!Z271+US_Others!AB271</f>
        <v>0</v>
      </c>
      <c r="M266" s="332">
        <f>US_Others!AA271+US_Others!AC271</f>
        <v>0</v>
      </c>
      <c r="N266" s="332">
        <f>US_Others!AD271</f>
        <v>0</v>
      </c>
      <c r="O266" s="332">
        <f>US_Others!AE271</f>
        <v>0</v>
      </c>
      <c r="P266" s="332">
        <f>SUM(US_Others!AG271:AI271)</f>
        <v>0</v>
      </c>
      <c r="Q266" s="332">
        <f>US_Others!AL271</f>
        <v>0</v>
      </c>
      <c r="R266" s="332"/>
      <c r="S266" s="334">
        <f t="shared" si="4"/>
        <v>1169.6049984165211</v>
      </c>
      <c r="T266" s="334">
        <f>D266*1000/Spec!I$6</f>
        <v>6.4031354862133821E-2</v>
      </c>
      <c r="U266" s="334">
        <f>E266*1000/Spec!I$7</f>
        <v>9.8352699883408282E-3</v>
      </c>
      <c r="V266" s="334">
        <f>F266*1000/Spec!I$8</f>
        <v>0</v>
      </c>
      <c r="W266" s="334">
        <f>G266*1000/Spec!I$9</f>
        <v>3.6073227914678609E-4</v>
      </c>
      <c r="X266" s="334">
        <f>H266*1000/Spec!I$10</f>
        <v>1.1409446657585495E-3</v>
      </c>
      <c r="Y266" s="334">
        <f>I266*1000/Spec!I$11</f>
        <v>1.2906900043737979E-2</v>
      </c>
      <c r="Z266" s="334">
        <f>J266*1000/Spec!I$12</f>
        <v>7.1359623676855847E-4</v>
      </c>
      <c r="AA266" s="334">
        <f>K266*1000/Spec!I$15</f>
        <v>3.2267336896157484E-5</v>
      </c>
      <c r="AB266" s="334">
        <f>L266*1000/Spec!I$17</f>
        <v>0</v>
      </c>
      <c r="AC266" s="334">
        <f>M266*1000/Spec!I$18</f>
        <v>0</v>
      </c>
      <c r="AD266" s="335">
        <f>N266*1000/Spec!I$25</f>
        <v>0</v>
      </c>
      <c r="AE266" s="335">
        <f>O266*1000/Spec!I$26</f>
        <v>0</v>
      </c>
      <c r="AF266" s="334">
        <f>P266*1000/Spec!I$21</f>
        <v>0</v>
      </c>
      <c r="AG266" s="334">
        <f>Q266*1000/Spec!I$22</f>
        <v>0</v>
      </c>
      <c r="AI266" s="200">
        <f>S266/'2007output'!$C264</f>
        <v>3.0549954248831685E-2</v>
      </c>
      <c r="AJ266" s="200">
        <f>T266/'2007output'!$C264</f>
        <v>1.6724919645326844E-6</v>
      </c>
      <c r="AK266" s="200">
        <f>U266/'2007output'!$C264</f>
        <v>2.5689617313153529E-7</v>
      </c>
      <c r="AL266" s="200">
        <f>V266/'2007output'!$C264</f>
        <v>0</v>
      </c>
      <c r="AM266" s="200">
        <f>W266/'2007output'!$C264</f>
        <v>9.4222875577063105E-9</v>
      </c>
      <c r="AN266" s="200">
        <f>X266/'2007output'!$C264</f>
        <v>2.9801349503945397E-8</v>
      </c>
      <c r="AO266" s="200">
        <f>Y266/'2007output'!$C264</f>
        <v>3.3712681320982052E-7</v>
      </c>
      <c r="AP266" s="200">
        <f>Z266/'2007output'!$C264</f>
        <v>1.8639055420361981E-8</v>
      </c>
      <c r="AQ266" s="200">
        <f>AA266/'2007output'!$C264</f>
        <v>8.4281929988657397E-10</v>
      </c>
      <c r="AR266" s="200">
        <f>AB266/'2007output'!$C264</f>
        <v>0</v>
      </c>
      <c r="AS266" s="200">
        <f>AC266/'2007output'!$C264</f>
        <v>0</v>
      </c>
      <c r="AT266" s="200">
        <f>AD266/'2007output'!$C264</f>
        <v>0</v>
      </c>
      <c r="AU266" s="200">
        <f>AE266/'2007output'!$C264</f>
        <v>0</v>
      </c>
      <c r="AV266" s="200">
        <f>AF266/'2007output'!$C264</f>
        <v>0</v>
      </c>
      <c r="AW266" s="200">
        <f>AG266/'2007output'!$C264</f>
        <v>0</v>
      </c>
      <c r="AY266" s="370">
        <f>IFERROR(IF(SUMPRODUCT(US_CO2!C269:AX269/SUM(US_CO2!C269:AX269),US_CO2!C$6:AX$6)&gt;3.5,4,IF(SUMPRODUCT(US_CO2!C269:AX269/SUM(US_CO2!C269:AX269),US_CO2!C$6:AX$6)&gt;2.5,3,2)),"")</f>
        <v>4</v>
      </c>
      <c r="AZ266" s="370">
        <f>IFERROR(IF(SUMPRODUCT(US_CH4!C269:AC269/SUM(US_CH4!C269:AC269),US_CH4!C$6:AC$6)&gt;3.5,4,IF(SUMPRODUCT(US_CH4!C269:AC269/SUM(US_CH4!C269:AC269),US_CH4!C$6:AC$6)&gt;2.5,3,2)),"")</f>
        <v>4</v>
      </c>
      <c r="BA266" s="223">
        <f>IFERROR(IF(SUMPRODUCT(US_N2O!C269:AA269/SUM(US_N2O!C269:AA269),US_N2O!C$6:AA$6)&gt;3.5,4,IF(SUMPRODUCT(US_N2O!C269:AA269/SUM(US_N2O!C269:AA269),US_N2O!C$6:AA$6)&gt;2.5,3,2)),"")</f>
        <v>4</v>
      </c>
      <c r="BB266" s="223" t="str">
        <f>IFERROR(IF(SUMPRODUCT(US_Others!U271:V271/SUM(US_Others!U271:V271),US_Others!U$8:V$8)&gt;3.5,4,IF(SUMPRODUCT(US_Others!U271:V271/SUM(US_Others!U271:V271),US_Others!U$8:V$8)&gt;2.5,3,2)),"")</f>
        <v/>
      </c>
      <c r="BC266" s="223">
        <f>IFERROR(IF((US_Others!C271*US_Others!C$8/SUM(US_Others!C271,US_Others!H271,US_Others!N271)+ US_Others!H271*US_Others!H$8/SUM(US_Others!C271,US_Others!H271,US_Others!N271)+US_Others!N271*US_Others!N$8/SUM(US_Others!C271,US_Others!H271,US_Others!N271))&gt;3.5,4,IF((US_Others!C271*US_Others!C$8/SUM(US_Others!C271,US_Others!H271,US_Others!N271)+ US_Others!H271*US_Others!H$8/SUM(US_Others!C271,US_Others!H271,US_Others!N271)+US_Others!N271*US_Others!N$8/SUM(US_Others!C271,US_Others!H271,US_Others!N271))&gt;2.5,3,2)),"")</f>
        <v>4</v>
      </c>
      <c r="BD266" s="223">
        <f>IFERROR(IF((US_Others!D271*US_Others!D$8/SUM(US_Others!D271,US_Others!I271,US_Others!O271)+US_Others!I271*US_Others!I$8/SUM(US_Others!D271,US_Others!I271,US_Others!O271)+US_Others!O271*US_Others!O$8/SUM(US_Others!D271,US_Others!I271,US_Others!O271))&gt;3.5,4,IF((US_Others!D271*US_Others!D$8/SUM(US_Others!D271,US_Others!I271,US_Others!O271)+US_Others!I271*US_Others!I$8/SUM(US_Others!D271,US_Others!I271,US_Others!O271)+US_Others!O271*US_Others!O$8/SUM(US_Others!D271,US_Others!I271,US_Others!O271))&gt;2.5,3,2)),"")</f>
        <v>4</v>
      </c>
      <c r="BE266" s="223">
        <f>IFERROR(IF((US_Others!E271*US_Others!E$8/SUM(US_Others!E271,US_Others!J271,US_Others!P271,US_Others!W271)+US_Others!J271*US_Others!J$8/SUM(US_Others!E271,US_Others!J271,US_Others!P271,US_Others!W271)+US_Others!P271*US_Others!P$8/SUM(US_Others!E271,US_Others!J271,US_Others!P271,US_Others!W271)+US_Others!W271*US_Others!W$8/SUM(US_Others!E271,US_Others!J271,US_Others!P271,US_Others!W271))&gt;3.5,4,IF((US_Others!E271*US_Others!E$8/SUM(US_Others!E271,US_Others!J271,US_Others!P271,US_Others!W271)+US_Others!J271*US_Others!J$8/SUM(US_Others!E271,US_Others!J271,US_Others!P271,US_Others!W271)+US_Others!P271*US_Others!P$8/SUM(US_Others!E271,US_Others!J271,US_Others!P271,US_Others!W271)+US_Others!W271*US_Others!W$8/SUM(US_Others!E271,US_Others!J271,US_Others!P271,US_Others!W271))&gt;2.5,3,2)),"")</f>
        <v>4</v>
      </c>
      <c r="BF266" s="223">
        <f>IFERROR(IF((US_Others!F271*US_Others!F$8/SUM(US_Others!F271,US_Others!K271,US_Others!Q271)+US_Others!K271*US_Others!K$8/SUM(US_Others!F271,US_Others!K271,US_Others!Q271)+US_Others!Q271*US_Others!Q$8/SUM(US_Others!F271,US_Others!K271,US_Others!Q271))&gt;3.5,4,IF((US_Others!F271*US_Others!F$8/SUM(US_Others!F271,US_Others!K271,US_Others!Q271)+US_Others!K271*US_Others!K$8/SUM(US_Others!F271,US_Others!K271,US_Others!Q271)+US_Others!Q271*US_Others!Q$8/SUM(US_Others!F271,US_Others!K271,US_Others!Q271))&gt;2.5,3,2)),"")</f>
        <v>4</v>
      </c>
      <c r="BG266" s="223">
        <f>IFERROR(IF((US_Others!G271*US_Others!G$8/SUM(US_Others!G271,US_Others!L271,US_Others!R271)+US_Others!L271*US_Others!L$8/SUM(US_Others!G271,US_Others!L271,US_Others!R271)+US_Others!R271*US_Others!R$8/SUM(US_Others!G271,US_Others!L271,US_Others!R271))&gt;3.5,4,IF((US_Others!G271*US_Others!G$8/SUM(US_Others!G271,US_Others!L271,US_Others!R271)+US_Others!L271*US_Others!L$8/SUM(US_Others!G271,US_Others!L271,US_Others!R271)+US_Others!R271*US_Others!R$8/SUM(US_Others!G271,US_Others!L271,US_Others!R271))&gt;2.5,3,2)),"")</f>
        <v>4</v>
      </c>
      <c r="BH266" s="219" t="str">
        <f>IFERROR(IF((US_Others!Z271*US_Others!Z$8/SUM(US_Others!Z271,US_Others!AB271)+US_Others!AB271*US_Others!AB$8/SUM(US_Others!Z271,US_Others!AB271))&gt;3.5,4,IF((US_Others!Z271*US_Others!Z$8/SUM(US_Others!Z271,US_Others!AB271)+US_Others!AB271*US_Others!AB$8/SUM(US_Others!Z271,US_Others!AB271))&gt;2.5,3,2)),"")</f>
        <v/>
      </c>
      <c r="BI266" s="219" t="str">
        <f>IFERROR(IF((US_Others!AA271*US_Others!AA$8/SUM(US_Others!AA271,US_Others!AC271)+US_Others!AC271*US_Others!AC$8/SUM(US_Others!AA271,US_Others!AC271))&gt;3.5,4,IF((US_Others!AA271*US_Others!AA$8/SUM(US_Others!AA271,US_Others!AC271)+US_Others!AC271*US_Others!AC$8/SUM(US_Others!AA271,US_Others!AC271))&gt;2.5,3,2)),"")</f>
        <v/>
      </c>
      <c r="BJ266" s="219" t="str">
        <f>IFERROR(US_Others!AD271*US_Others!AD$8/US_Others!AD271,"")</f>
        <v/>
      </c>
      <c r="BK266" s="74" t="str">
        <f>IFERROR(US_Others!AE271*US_Others!AE$8/US_Others!AE271,"")</f>
        <v/>
      </c>
      <c r="BL266" s="219" t="str">
        <f>IFERROR(IF(SUMPRODUCT(US_Others!AG271:AI271/SUM(US_Others!AG271:AI271),US_Others!AG$8:AI$8)&gt;3.5,4,IF(SUMPRODUCT(US_Others!AG271:AI271/SUM(US_Others!AG271:AI271),US_Others!AG$8:AI$8)&gt;2.5,3,2)),"")</f>
        <v/>
      </c>
      <c r="BM266" s="219" t="str">
        <f>IFERROR(US_Others!AL271*US_Others!AL$8/US_Others!AL271,"")</f>
        <v/>
      </c>
    </row>
    <row r="267" spans="1:65">
      <c r="A267" s="200" t="s">
        <v>407</v>
      </c>
      <c r="B267" s="332">
        <v>325910</v>
      </c>
      <c r="C267" s="333">
        <f>SUM(US_CO2!C270:AX270)</f>
        <v>0.60860206716207221</v>
      </c>
      <c r="D267" s="333">
        <f>SUM(US_CH4!C270:AC270)</f>
        <v>6.315737557331028E-4</v>
      </c>
      <c r="E267" s="333">
        <f>SUM(US_N2O!C270:AA270)</f>
        <v>1.5087508223080915E-3</v>
      </c>
      <c r="F267" s="332">
        <f>US_Others!V272+US_Others!U272</f>
        <v>0</v>
      </c>
      <c r="G267" s="332">
        <f>US_Others!C272+US_Others!H272+US_Others!N272</f>
        <v>0</v>
      </c>
      <c r="H267" s="332">
        <f>US_Others!D272+US_Others!I272+US_Others!O272</f>
        <v>0</v>
      </c>
      <c r="I267" s="332">
        <f>US_Others!E272+US_Others!J272+US_Others!P272+US_Others!W272</f>
        <v>0</v>
      </c>
      <c r="J267" s="332">
        <f>US_Others!F272+US_Others!K272+US_Others!Q272</f>
        <v>0</v>
      </c>
      <c r="K267" s="332">
        <f>US_Others!G272+US_Others!L272+US_Others!R272</f>
        <v>0</v>
      </c>
      <c r="L267" s="332">
        <f>US_Others!Z272+US_Others!AB272</f>
        <v>0</v>
      </c>
      <c r="M267" s="332">
        <f>US_Others!AA272+US_Others!AC272</f>
        <v>0</v>
      </c>
      <c r="N267" s="332">
        <f>US_Others!AD272</f>
        <v>0</v>
      </c>
      <c r="O267" s="332">
        <f>US_Others!AE272</f>
        <v>0</v>
      </c>
      <c r="P267" s="332">
        <f>SUM(US_Others!AG272:AI272)</f>
        <v>0</v>
      </c>
      <c r="Q267" s="332">
        <f>US_Others!AL272</f>
        <v>0</v>
      </c>
      <c r="R267" s="332"/>
      <c r="S267" s="334">
        <f t="shared" si="4"/>
        <v>608.60206716207222</v>
      </c>
      <c r="T267" s="334">
        <f>D267*1000/Spec!I$6</f>
        <v>2.5262950229324111E-2</v>
      </c>
      <c r="U267" s="334">
        <f>E267*1000/Spec!I$7</f>
        <v>5.0629222225103739E-3</v>
      </c>
      <c r="V267" s="334">
        <f>F267*1000/Spec!I$8</f>
        <v>0</v>
      </c>
      <c r="W267" s="334">
        <f>G267*1000/Spec!I$9</f>
        <v>0</v>
      </c>
      <c r="X267" s="334">
        <f>H267*1000/Spec!I$10</f>
        <v>0</v>
      </c>
      <c r="Y267" s="334">
        <f>I267*1000/Spec!I$11</f>
        <v>0</v>
      </c>
      <c r="Z267" s="334">
        <f>J267*1000/Spec!I$12</f>
        <v>0</v>
      </c>
      <c r="AA267" s="334">
        <f>K267*1000/Spec!I$15</f>
        <v>0</v>
      </c>
      <c r="AB267" s="334">
        <f>L267*1000/Spec!I$17</f>
        <v>0</v>
      </c>
      <c r="AC267" s="334">
        <f>M267*1000/Spec!I$18</f>
        <v>0</v>
      </c>
      <c r="AD267" s="335">
        <f>N267*1000/Spec!I$25</f>
        <v>0</v>
      </c>
      <c r="AE267" s="335">
        <f>O267*1000/Spec!I$26</f>
        <v>0</v>
      </c>
      <c r="AF267" s="334">
        <f>P267*1000/Spec!I$21</f>
        <v>0</v>
      </c>
      <c r="AG267" s="334">
        <f>Q267*1000/Spec!I$22</f>
        <v>0</v>
      </c>
      <c r="AI267" s="200">
        <f>S267/'2007output'!$C265</f>
        <v>0.12579621065772473</v>
      </c>
      <c r="AJ267" s="200">
        <f>T267/'2007output'!$C265</f>
        <v>5.2217755744779064E-6</v>
      </c>
      <c r="AK267" s="200">
        <f>U267/'2007output'!$C265</f>
        <v>1.0464907446280228E-6</v>
      </c>
      <c r="AL267" s="200">
        <f>V267/'2007output'!$C265</f>
        <v>0</v>
      </c>
      <c r="AM267" s="200">
        <f>W267/'2007output'!$C265</f>
        <v>0</v>
      </c>
      <c r="AN267" s="200">
        <f>X267/'2007output'!$C265</f>
        <v>0</v>
      </c>
      <c r="AO267" s="200">
        <f>Y267/'2007output'!$C265</f>
        <v>0</v>
      </c>
      <c r="AP267" s="200">
        <f>Z267/'2007output'!$C265</f>
        <v>0</v>
      </c>
      <c r="AQ267" s="200">
        <f>AA267/'2007output'!$C265</f>
        <v>0</v>
      </c>
      <c r="AR267" s="200">
        <f>AB267/'2007output'!$C265</f>
        <v>0</v>
      </c>
      <c r="AS267" s="200">
        <f>AC267/'2007output'!$C265</f>
        <v>0</v>
      </c>
      <c r="AT267" s="200">
        <f>AD267/'2007output'!$C265</f>
        <v>0</v>
      </c>
      <c r="AU267" s="200">
        <f>AE267/'2007output'!$C265</f>
        <v>0</v>
      </c>
      <c r="AV267" s="200">
        <f>AF267/'2007output'!$C265</f>
        <v>0</v>
      </c>
      <c r="AW267" s="200">
        <f>AG267/'2007output'!$C265</f>
        <v>0</v>
      </c>
      <c r="AY267" s="370">
        <f>IFERROR(IF(SUMPRODUCT(US_CO2!C270:AX270/SUM(US_CO2!C270:AX270),US_CO2!C$6:AX$6)&gt;3.5,4,IF(SUMPRODUCT(US_CO2!C270:AX270/SUM(US_CO2!C270:AX270),US_CO2!C$6:AX$6)&gt;2.5,3,2)),"")</f>
        <v>4</v>
      </c>
      <c r="AZ267" s="370">
        <f>IFERROR(IF(SUMPRODUCT(US_CH4!C270:AC270/SUM(US_CH4!C270:AC270),US_CH4!C$6:AC$6)&gt;3.5,4,IF(SUMPRODUCT(US_CH4!C270:AC270/SUM(US_CH4!C270:AC270),US_CH4!C$6:AC$6)&gt;2.5,3,2)),"")</f>
        <v>4</v>
      </c>
      <c r="BA267" s="223">
        <f>IFERROR(IF(SUMPRODUCT(US_N2O!C270:AA270/SUM(US_N2O!C270:AA270),US_N2O!C$6:AA$6)&gt;3.5,4,IF(SUMPRODUCT(US_N2O!C270:AA270/SUM(US_N2O!C270:AA270),US_N2O!C$6:AA$6)&gt;2.5,3,2)),"")</f>
        <v>4</v>
      </c>
      <c r="BB267" s="223" t="str">
        <f>IFERROR(IF(SUMPRODUCT(US_Others!U272:V272/SUM(US_Others!U272:V272),US_Others!U$8:V$8)&gt;3.5,4,IF(SUMPRODUCT(US_Others!U272:V272/SUM(US_Others!U272:V272),US_Others!U$8:V$8)&gt;2.5,3,2)),"")</f>
        <v/>
      </c>
      <c r="BC267" s="223" t="str">
        <f>IFERROR(IF((US_Others!C272*US_Others!C$8/SUM(US_Others!C272,US_Others!H272,US_Others!N272)+ US_Others!H272*US_Others!H$8/SUM(US_Others!C272,US_Others!H272,US_Others!N272)+US_Others!N272*US_Others!N$8/SUM(US_Others!C272,US_Others!H272,US_Others!N272))&gt;3.5,4,IF((US_Others!C272*US_Others!C$8/SUM(US_Others!C272,US_Others!H272,US_Others!N272)+ US_Others!H272*US_Others!H$8/SUM(US_Others!C272,US_Others!H272,US_Others!N272)+US_Others!N272*US_Others!N$8/SUM(US_Others!C272,US_Others!H272,US_Others!N272))&gt;2.5,3,2)),"")</f>
        <v/>
      </c>
      <c r="BD267" s="223" t="str">
        <f>IFERROR(IF((US_Others!D272*US_Others!D$8/SUM(US_Others!D272,US_Others!I272,US_Others!O272)+US_Others!I272*US_Others!I$8/SUM(US_Others!D272,US_Others!I272,US_Others!O272)+US_Others!O272*US_Others!O$8/SUM(US_Others!D272,US_Others!I272,US_Others!O272))&gt;3.5,4,IF((US_Others!D272*US_Others!D$8/SUM(US_Others!D272,US_Others!I272,US_Others!O272)+US_Others!I272*US_Others!I$8/SUM(US_Others!D272,US_Others!I272,US_Others!O272)+US_Others!O272*US_Others!O$8/SUM(US_Others!D272,US_Others!I272,US_Others!O272))&gt;2.5,3,2)),"")</f>
        <v/>
      </c>
      <c r="BE267" s="223" t="str">
        <f>IFERROR(IF((US_Others!E272*US_Others!E$8/SUM(US_Others!E272,US_Others!J272,US_Others!P272,US_Others!W272)+US_Others!J272*US_Others!J$8/SUM(US_Others!E272,US_Others!J272,US_Others!P272,US_Others!W272)+US_Others!P272*US_Others!P$8/SUM(US_Others!E272,US_Others!J272,US_Others!P272,US_Others!W272)+US_Others!W272*US_Others!W$8/SUM(US_Others!E272,US_Others!J272,US_Others!P272,US_Others!W272))&gt;3.5,4,IF((US_Others!E272*US_Others!E$8/SUM(US_Others!E272,US_Others!J272,US_Others!P272,US_Others!W272)+US_Others!J272*US_Others!J$8/SUM(US_Others!E272,US_Others!J272,US_Others!P272,US_Others!W272)+US_Others!P272*US_Others!P$8/SUM(US_Others!E272,US_Others!J272,US_Others!P272,US_Others!W272)+US_Others!W272*US_Others!W$8/SUM(US_Others!E272,US_Others!J272,US_Others!P272,US_Others!W272))&gt;2.5,3,2)),"")</f>
        <v/>
      </c>
      <c r="BF267" s="223" t="str">
        <f>IFERROR(IF((US_Others!F272*US_Others!F$8/SUM(US_Others!F272,US_Others!K272,US_Others!Q272)+US_Others!K272*US_Others!K$8/SUM(US_Others!F272,US_Others!K272,US_Others!Q272)+US_Others!Q272*US_Others!Q$8/SUM(US_Others!F272,US_Others!K272,US_Others!Q272))&gt;3.5,4,IF((US_Others!F272*US_Others!F$8/SUM(US_Others!F272,US_Others!K272,US_Others!Q272)+US_Others!K272*US_Others!K$8/SUM(US_Others!F272,US_Others!K272,US_Others!Q272)+US_Others!Q272*US_Others!Q$8/SUM(US_Others!F272,US_Others!K272,US_Others!Q272))&gt;2.5,3,2)),"")</f>
        <v/>
      </c>
      <c r="BG267" s="223" t="str">
        <f>IFERROR(IF((US_Others!G272*US_Others!G$8/SUM(US_Others!G272,US_Others!L272,US_Others!R272)+US_Others!L272*US_Others!L$8/SUM(US_Others!G272,US_Others!L272,US_Others!R272)+US_Others!R272*US_Others!R$8/SUM(US_Others!G272,US_Others!L272,US_Others!R272))&gt;3.5,4,IF((US_Others!G272*US_Others!G$8/SUM(US_Others!G272,US_Others!L272,US_Others!R272)+US_Others!L272*US_Others!L$8/SUM(US_Others!G272,US_Others!L272,US_Others!R272)+US_Others!R272*US_Others!R$8/SUM(US_Others!G272,US_Others!L272,US_Others!R272))&gt;2.5,3,2)),"")</f>
        <v/>
      </c>
      <c r="BH267" s="219" t="str">
        <f>IFERROR(IF((US_Others!Z272*US_Others!Z$8/SUM(US_Others!Z272,US_Others!AB272)+US_Others!AB272*US_Others!AB$8/SUM(US_Others!Z272,US_Others!AB272))&gt;3.5,4,IF((US_Others!Z272*US_Others!Z$8/SUM(US_Others!Z272,US_Others!AB272)+US_Others!AB272*US_Others!AB$8/SUM(US_Others!Z272,US_Others!AB272))&gt;2.5,3,2)),"")</f>
        <v/>
      </c>
      <c r="BI267" s="219" t="str">
        <f>IFERROR(IF((US_Others!AA272*US_Others!AA$8/SUM(US_Others!AA272,US_Others!AC272)+US_Others!AC272*US_Others!AC$8/SUM(US_Others!AA272,US_Others!AC272))&gt;3.5,4,IF((US_Others!AA272*US_Others!AA$8/SUM(US_Others!AA272,US_Others!AC272)+US_Others!AC272*US_Others!AC$8/SUM(US_Others!AA272,US_Others!AC272))&gt;2.5,3,2)),"")</f>
        <v/>
      </c>
      <c r="BJ267" s="219" t="str">
        <f>IFERROR(US_Others!AD272*US_Others!AD$8/US_Others!AD272,"")</f>
        <v/>
      </c>
      <c r="BK267" s="74" t="str">
        <f>IFERROR(US_Others!AE272*US_Others!AE$8/US_Others!AE272,"")</f>
        <v/>
      </c>
      <c r="BL267" s="219" t="str">
        <f>IFERROR(IF(SUMPRODUCT(US_Others!AG272:AI272/SUM(US_Others!AG272:AI272),US_Others!AG$8:AI$8)&gt;3.5,4,IF(SUMPRODUCT(US_Others!AG272:AI272/SUM(US_Others!AG272:AI272),US_Others!AG$8:AI$8)&gt;2.5,3,2)),"")</f>
        <v/>
      </c>
      <c r="BM267" s="219" t="str">
        <f>IFERROR(US_Others!AL272*US_Others!AL$8/US_Others!AL272,"")</f>
        <v/>
      </c>
    </row>
    <row r="268" spans="1:65">
      <c r="A268" s="200" t="s">
        <v>408</v>
      </c>
      <c r="B268" s="332" t="s">
        <v>409</v>
      </c>
      <c r="C268" s="333">
        <f>SUM(US_CO2!C271:AX271)</f>
        <v>5.3181428626048124</v>
      </c>
      <c r="D268" s="333">
        <f>SUM(US_CH4!C271:AC271)</f>
        <v>8.766763998454578E-3</v>
      </c>
      <c r="E268" s="333">
        <f>SUM(US_N2O!C271:AA271)</f>
        <v>1.7127838040649088E-2</v>
      </c>
      <c r="F268" s="332">
        <f>US_Others!V273+US_Others!U273</f>
        <v>0</v>
      </c>
      <c r="G268" s="332">
        <f>US_Others!C273+US_Others!H273+US_Others!N273</f>
        <v>1.7333716418394005E-3</v>
      </c>
      <c r="H268" s="332">
        <f>US_Others!D273+US_Others!I273+US_Others!O273</f>
        <v>2.8427294926166174E-2</v>
      </c>
      <c r="I268" s="332">
        <f>US_Others!E273+US_Others!J273+US_Others!P273+US_Others!W273</f>
        <v>0.1313895704514266</v>
      </c>
      <c r="J268" s="332">
        <f>US_Others!F273+US_Others!K273+US_Others!Q273</f>
        <v>2.2707168508096152E-2</v>
      </c>
      <c r="K268" s="332">
        <f>US_Others!G273+US_Others!L273+US_Others!R273</f>
        <v>2.2533831343912211E-3</v>
      </c>
      <c r="L268" s="332">
        <f>US_Others!Z273+US_Others!AB273</f>
        <v>0</v>
      </c>
      <c r="M268" s="332">
        <f>US_Others!AA273+US_Others!AC273</f>
        <v>0</v>
      </c>
      <c r="N268" s="332">
        <f>US_Others!AD273</f>
        <v>0</v>
      </c>
      <c r="O268" s="332">
        <f>US_Others!AE273</f>
        <v>0</v>
      </c>
      <c r="P268" s="332">
        <f>SUM(US_Others!AG273:AI273)</f>
        <v>0</v>
      </c>
      <c r="Q268" s="332">
        <f>US_Others!AL273</f>
        <v>0</v>
      </c>
      <c r="R268" s="332"/>
      <c r="S268" s="334">
        <f t="shared" si="4"/>
        <v>5318.1428626048128</v>
      </c>
      <c r="T268" s="334">
        <f>D268*1000/Spec!I$6</f>
        <v>0.35067055993818314</v>
      </c>
      <c r="U268" s="334">
        <f>E268*1000/Spec!I$7</f>
        <v>5.7475966579359355E-2</v>
      </c>
      <c r="V268" s="334">
        <f>F268*1000/Spec!I$8</f>
        <v>0</v>
      </c>
      <c r="W268" s="334">
        <f>G268*1000/Spec!I$9</f>
        <v>2.5679579879102229E-3</v>
      </c>
      <c r="X268" s="334">
        <f>H268*1000/Spec!I$10</f>
        <v>8.1220842646189065E-3</v>
      </c>
      <c r="Y268" s="334">
        <f>I268*1000/Spec!I$11</f>
        <v>9.1880818497501127E-2</v>
      </c>
      <c r="Z268" s="334">
        <f>J268*1000/Spec!I$12</f>
        <v>5.0799034693727414E-3</v>
      </c>
      <c r="AA268" s="334">
        <f>K268*1000/Spec!I$15</f>
        <v>2.2970266405618973E-4</v>
      </c>
      <c r="AB268" s="334">
        <f>L268*1000/Spec!I$17</f>
        <v>0</v>
      </c>
      <c r="AC268" s="334">
        <f>M268*1000/Spec!I$18</f>
        <v>0</v>
      </c>
      <c r="AD268" s="335">
        <f>N268*1000/Spec!I$25</f>
        <v>0</v>
      </c>
      <c r="AE268" s="335">
        <f>O268*1000/Spec!I$26</f>
        <v>0</v>
      </c>
      <c r="AF268" s="334">
        <f>P268*1000/Spec!I$21</f>
        <v>0</v>
      </c>
      <c r="AG268" s="334">
        <f>Q268*1000/Spec!I$22</f>
        <v>0</v>
      </c>
      <c r="AI268" s="200">
        <f>S268/'2007output'!$C266</f>
        <v>0.13606956459433048</v>
      </c>
      <c r="AJ268" s="200">
        <f>T268/'2007output'!$C266</f>
        <v>8.9722280201152166E-6</v>
      </c>
      <c r="AK268" s="200">
        <f>U268/'2007output'!$C266</f>
        <v>1.4705753397645931E-6</v>
      </c>
      <c r="AL268" s="200">
        <f>V268/'2007output'!$C266</f>
        <v>0</v>
      </c>
      <c r="AM268" s="200">
        <f>W268/'2007output'!$C266</f>
        <v>6.570356125038949E-8</v>
      </c>
      <c r="AN268" s="200">
        <f>X268/'2007output'!$C266</f>
        <v>2.0781097801194624E-7</v>
      </c>
      <c r="AO268" s="200">
        <f>Y268/'2007output'!$C266</f>
        <v>2.3508550429204055E-6</v>
      </c>
      <c r="AP268" s="200">
        <f>Z268/'2007output'!$C266</f>
        <v>1.2997399113122355E-7</v>
      </c>
      <c r="AQ268" s="200">
        <f>AA268/'2007output'!$C266</f>
        <v>5.8771534145990616E-9</v>
      </c>
      <c r="AR268" s="200">
        <f>AB268/'2007output'!$C266</f>
        <v>0</v>
      </c>
      <c r="AS268" s="200">
        <f>AC268/'2007output'!$C266</f>
        <v>0</v>
      </c>
      <c r="AT268" s="200">
        <f>AD268/'2007output'!$C266</f>
        <v>0</v>
      </c>
      <c r="AU268" s="200">
        <f>AE268/'2007output'!$C266</f>
        <v>0</v>
      </c>
      <c r="AV268" s="200">
        <f>AF268/'2007output'!$C266</f>
        <v>0</v>
      </c>
      <c r="AW268" s="200">
        <f>AG268/'2007output'!$C266</f>
        <v>0</v>
      </c>
      <c r="AY268" s="370">
        <f>IFERROR(IF(SUMPRODUCT(US_CO2!C271:AX271/SUM(US_CO2!C271:AX271),US_CO2!C$6:AX$6)&gt;3.5,4,IF(SUMPRODUCT(US_CO2!C271:AX271/SUM(US_CO2!C271:AX271),US_CO2!C$6:AX$6)&gt;2.5,3,2)),"")</f>
        <v>4</v>
      </c>
      <c r="AZ268" s="370">
        <f>IFERROR(IF(SUMPRODUCT(US_CH4!C271:AC271/SUM(US_CH4!C271:AC271),US_CH4!C$6:AC$6)&gt;3.5,4,IF(SUMPRODUCT(US_CH4!C271:AC271/SUM(US_CH4!C271:AC271),US_CH4!C$6:AC$6)&gt;2.5,3,2)),"")</f>
        <v>4</v>
      </c>
      <c r="BA268" s="223">
        <f>IFERROR(IF(SUMPRODUCT(US_N2O!C271:AA271/SUM(US_N2O!C271:AA271),US_N2O!C$6:AA$6)&gt;3.5,4,IF(SUMPRODUCT(US_N2O!C271:AA271/SUM(US_N2O!C271:AA271),US_N2O!C$6:AA$6)&gt;2.5,3,2)),"")</f>
        <v>4</v>
      </c>
      <c r="BB268" s="223" t="str">
        <f>IFERROR(IF(SUMPRODUCT(US_Others!U273:V273/SUM(US_Others!U273:V273),US_Others!U$8:V$8)&gt;3.5,4,IF(SUMPRODUCT(US_Others!U273:V273/SUM(US_Others!U273:V273),US_Others!U$8:V$8)&gt;2.5,3,2)),"")</f>
        <v/>
      </c>
      <c r="BC268" s="223">
        <f>IFERROR(IF((US_Others!C273*US_Others!C$8/SUM(US_Others!C273,US_Others!H273,US_Others!N273)+ US_Others!H273*US_Others!H$8/SUM(US_Others!C273,US_Others!H273,US_Others!N273)+US_Others!N273*US_Others!N$8/SUM(US_Others!C273,US_Others!H273,US_Others!N273))&gt;3.5,4,IF((US_Others!C273*US_Others!C$8/SUM(US_Others!C273,US_Others!H273,US_Others!N273)+ US_Others!H273*US_Others!H$8/SUM(US_Others!C273,US_Others!H273,US_Others!N273)+US_Others!N273*US_Others!N$8/SUM(US_Others!C273,US_Others!H273,US_Others!N273))&gt;2.5,3,2)),"")</f>
        <v>4</v>
      </c>
      <c r="BD268" s="223">
        <f>IFERROR(IF((US_Others!D273*US_Others!D$8/SUM(US_Others!D273,US_Others!I273,US_Others!O273)+US_Others!I273*US_Others!I$8/SUM(US_Others!D273,US_Others!I273,US_Others!O273)+US_Others!O273*US_Others!O$8/SUM(US_Others!D273,US_Others!I273,US_Others!O273))&gt;3.5,4,IF((US_Others!D273*US_Others!D$8/SUM(US_Others!D273,US_Others!I273,US_Others!O273)+US_Others!I273*US_Others!I$8/SUM(US_Others!D273,US_Others!I273,US_Others!O273)+US_Others!O273*US_Others!O$8/SUM(US_Others!D273,US_Others!I273,US_Others!O273))&gt;2.5,3,2)),"")</f>
        <v>4</v>
      </c>
      <c r="BE268" s="223">
        <f>IFERROR(IF((US_Others!E273*US_Others!E$8/SUM(US_Others!E273,US_Others!J273,US_Others!P273,US_Others!W273)+US_Others!J273*US_Others!J$8/SUM(US_Others!E273,US_Others!J273,US_Others!P273,US_Others!W273)+US_Others!P273*US_Others!P$8/SUM(US_Others!E273,US_Others!J273,US_Others!P273,US_Others!W273)+US_Others!W273*US_Others!W$8/SUM(US_Others!E273,US_Others!J273,US_Others!P273,US_Others!W273))&gt;3.5,4,IF((US_Others!E273*US_Others!E$8/SUM(US_Others!E273,US_Others!J273,US_Others!P273,US_Others!W273)+US_Others!J273*US_Others!J$8/SUM(US_Others!E273,US_Others!J273,US_Others!P273,US_Others!W273)+US_Others!P273*US_Others!P$8/SUM(US_Others!E273,US_Others!J273,US_Others!P273,US_Others!W273)+US_Others!W273*US_Others!W$8/SUM(US_Others!E273,US_Others!J273,US_Others!P273,US_Others!W273))&gt;2.5,3,2)),"")</f>
        <v>4</v>
      </c>
      <c r="BF268" s="223">
        <f>IFERROR(IF((US_Others!F273*US_Others!F$8/SUM(US_Others!F273,US_Others!K273,US_Others!Q273)+US_Others!K273*US_Others!K$8/SUM(US_Others!F273,US_Others!K273,US_Others!Q273)+US_Others!Q273*US_Others!Q$8/SUM(US_Others!F273,US_Others!K273,US_Others!Q273))&gt;3.5,4,IF((US_Others!F273*US_Others!F$8/SUM(US_Others!F273,US_Others!K273,US_Others!Q273)+US_Others!K273*US_Others!K$8/SUM(US_Others!F273,US_Others!K273,US_Others!Q273)+US_Others!Q273*US_Others!Q$8/SUM(US_Others!F273,US_Others!K273,US_Others!Q273))&gt;2.5,3,2)),"")</f>
        <v>4</v>
      </c>
      <c r="BG268" s="223">
        <f>IFERROR(IF((US_Others!G273*US_Others!G$8/SUM(US_Others!G273,US_Others!L273,US_Others!R273)+US_Others!L273*US_Others!L$8/SUM(US_Others!G273,US_Others!L273,US_Others!R273)+US_Others!R273*US_Others!R$8/SUM(US_Others!G273,US_Others!L273,US_Others!R273))&gt;3.5,4,IF((US_Others!G273*US_Others!G$8/SUM(US_Others!G273,US_Others!L273,US_Others!R273)+US_Others!L273*US_Others!L$8/SUM(US_Others!G273,US_Others!L273,US_Others!R273)+US_Others!R273*US_Others!R$8/SUM(US_Others!G273,US_Others!L273,US_Others!R273))&gt;2.5,3,2)),"")</f>
        <v>4</v>
      </c>
      <c r="BH268" s="219" t="str">
        <f>IFERROR(IF((US_Others!Z273*US_Others!Z$8/SUM(US_Others!Z273,US_Others!AB273)+US_Others!AB273*US_Others!AB$8/SUM(US_Others!Z273,US_Others!AB273))&gt;3.5,4,IF((US_Others!Z273*US_Others!Z$8/SUM(US_Others!Z273,US_Others!AB273)+US_Others!AB273*US_Others!AB$8/SUM(US_Others!Z273,US_Others!AB273))&gt;2.5,3,2)),"")</f>
        <v/>
      </c>
      <c r="BI268" s="219" t="str">
        <f>IFERROR(IF((US_Others!AA273*US_Others!AA$8/SUM(US_Others!AA273,US_Others!AC273)+US_Others!AC273*US_Others!AC$8/SUM(US_Others!AA273,US_Others!AC273))&gt;3.5,4,IF((US_Others!AA273*US_Others!AA$8/SUM(US_Others!AA273,US_Others!AC273)+US_Others!AC273*US_Others!AC$8/SUM(US_Others!AA273,US_Others!AC273))&gt;2.5,3,2)),"")</f>
        <v/>
      </c>
      <c r="BJ268" s="219" t="str">
        <f>IFERROR(US_Others!AD273*US_Others!AD$8/US_Others!AD273,"")</f>
        <v/>
      </c>
      <c r="BK268" s="74" t="str">
        <f>IFERROR(US_Others!AE273*US_Others!AE$8/US_Others!AE273,"")</f>
        <v/>
      </c>
      <c r="BL268" s="219" t="str">
        <f>IFERROR(IF(SUMPRODUCT(US_Others!AG273:AI273/SUM(US_Others!AG273:AI273),US_Others!AG$8:AI$8)&gt;3.5,4,IF(SUMPRODUCT(US_Others!AG273:AI273/SUM(US_Others!AG273:AI273),US_Others!AG$8:AI$8)&gt;2.5,3,2)),"")</f>
        <v/>
      </c>
      <c r="BM268" s="219" t="str">
        <f>IFERROR(US_Others!AL273*US_Others!AL$8/US_Others!AL273,"")</f>
        <v/>
      </c>
    </row>
    <row r="269" spans="1:65">
      <c r="A269" s="200" t="s">
        <v>410</v>
      </c>
      <c r="B269" s="332">
        <v>326110</v>
      </c>
      <c r="C269" s="333">
        <f>SUM(US_CO2!C272:AX272)</f>
        <v>1.496397639841772</v>
      </c>
      <c r="D269" s="333">
        <f>SUM(US_CH4!C272:AC272)</f>
        <v>8.3371037025149622E-4</v>
      </c>
      <c r="E269" s="333">
        <f>SUM(US_N2O!C272:AA272)</f>
        <v>1.0637393212764058E-3</v>
      </c>
      <c r="F269" s="332">
        <f>US_Others!V274+US_Others!U274</f>
        <v>0</v>
      </c>
      <c r="G269" s="332">
        <f>US_Others!C274+US_Others!H274+US_Others!N274</f>
        <v>1.217471442120403E-4</v>
      </c>
      <c r="H269" s="332">
        <f>US_Others!D274+US_Others!I274+US_Others!O274</f>
        <v>1.9966531650774614E-3</v>
      </c>
      <c r="I269" s="332">
        <f>US_Others!E274+US_Others!J274+US_Others!P274+US_Others!W274</f>
        <v>9.2284335312726555E-3</v>
      </c>
      <c r="J269" s="332">
        <f>US_Others!F274+US_Others!K274+US_Others!Q274</f>
        <v>1.594887589177728E-3</v>
      </c>
      <c r="K269" s="332">
        <f>US_Others!G274+US_Others!L274+US_Others!R274</f>
        <v>1.5827128747565244E-4</v>
      </c>
      <c r="L269" s="332">
        <f>US_Others!Z274+US_Others!AB274</f>
        <v>0</v>
      </c>
      <c r="M269" s="332">
        <f>US_Others!AA274+US_Others!AC274</f>
        <v>0</v>
      </c>
      <c r="N269" s="332">
        <f>US_Others!AD274</f>
        <v>0</v>
      </c>
      <c r="O269" s="332">
        <f>US_Others!AE274</f>
        <v>0</v>
      </c>
      <c r="P269" s="332">
        <f>SUM(US_Others!AG274:AI274)</f>
        <v>0</v>
      </c>
      <c r="Q269" s="332">
        <f>US_Others!AL274</f>
        <v>0</v>
      </c>
      <c r="R269" s="332"/>
      <c r="S269" s="334">
        <f t="shared" si="4"/>
        <v>1496.3976398417719</v>
      </c>
      <c r="T269" s="334">
        <f>D269*1000/Spec!I$6</f>
        <v>3.3348414810059845E-2</v>
      </c>
      <c r="U269" s="334">
        <f>E269*1000/Spec!I$7</f>
        <v>3.5695950378402883E-3</v>
      </c>
      <c r="V269" s="334">
        <f>F269*1000/Spec!I$8</f>
        <v>0</v>
      </c>
      <c r="W269" s="334">
        <f>G269*1000/Spec!I$9</f>
        <v>1.8036613957339305E-4</v>
      </c>
      <c r="X269" s="334">
        <f>H269*1000/Spec!I$10</f>
        <v>5.7047233287927475E-4</v>
      </c>
      <c r="Y269" s="334">
        <f>I269*1000/Spec!I$11</f>
        <v>6.4534500218689896E-3</v>
      </c>
      <c r="Z269" s="334">
        <f>J269*1000/Spec!I$12</f>
        <v>3.5679811838427924E-4</v>
      </c>
      <c r="AA269" s="334">
        <f>K269*1000/Spec!I$15</f>
        <v>1.6133668448078742E-5</v>
      </c>
      <c r="AB269" s="334">
        <f>L269*1000/Spec!I$17</f>
        <v>0</v>
      </c>
      <c r="AC269" s="334">
        <f>M269*1000/Spec!I$18</f>
        <v>0</v>
      </c>
      <c r="AD269" s="335">
        <f>N269*1000/Spec!I$25</f>
        <v>0</v>
      </c>
      <c r="AE269" s="335">
        <f>O269*1000/Spec!I$26</f>
        <v>0</v>
      </c>
      <c r="AF269" s="334">
        <f>P269*1000/Spec!I$21</f>
        <v>0</v>
      </c>
      <c r="AG269" s="334">
        <f>Q269*1000/Spec!I$22</f>
        <v>0</v>
      </c>
      <c r="AI269" s="200">
        <f>S269/'2007output'!$C267</f>
        <v>4.4045377048383232E-2</v>
      </c>
      <c r="AJ269" s="200">
        <f>T269/'2007output'!$C267</f>
        <v>9.815863545670173E-7</v>
      </c>
      <c r="AK269" s="200">
        <f>U269/'2007output'!$C267</f>
        <v>1.05068435799149E-7</v>
      </c>
      <c r="AL269" s="200">
        <f>V269/'2007output'!$C267</f>
        <v>0</v>
      </c>
      <c r="AM269" s="200">
        <f>W269/'2007output'!$C267</f>
        <v>5.3089462404601475E-9</v>
      </c>
      <c r="AN269" s="200">
        <f>X269/'2007output'!$C267</f>
        <v>1.6791438537683957E-8</v>
      </c>
      <c r="AO269" s="200">
        <f>Y269/'2007output'!$C267</f>
        <v>1.8995261146373667E-7</v>
      </c>
      <c r="AP269" s="200">
        <f>Z269/'2007output'!$C267</f>
        <v>1.0502093317957239E-8</v>
      </c>
      <c r="AQ269" s="200">
        <f>AA269/'2007output'!$C267</f>
        <v>4.7488280591271978E-10</v>
      </c>
      <c r="AR269" s="200">
        <f>AB269/'2007output'!$C267</f>
        <v>0</v>
      </c>
      <c r="AS269" s="200">
        <f>AC269/'2007output'!$C267</f>
        <v>0</v>
      </c>
      <c r="AT269" s="200">
        <f>AD269/'2007output'!$C267</f>
        <v>0</v>
      </c>
      <c r="AU269" s="200">
        <f>AE269/'2007output'!$C267</f>
        <v>0</v>
      </c>
      <c r="AV269" s="200">
        <f>AF269/'2007output'!$C267</f>
        <v>0</v>
      </c>
      <c r="AW269" s="200">
        <f>AG269/'2007output'!$C267</f>
        <v>0</v>
      </c>
      <c r="AY269" s="370">
        <f>IFERROR(IF(SUMPRODUCT(US_CO2!C272:AX272/SUM(US_CO2!C272:AX272),US_CO2!C$6:AX$6)&gt;3.5,4,IF(SUMPRODUCT(US_CO2!C272:AX272/SUM(US_CO2!C272:AX272),US_CO2!C$6:AX$6)&gt;2.5,3,2)),"")</f>
        <v>4</v>
      </c>
      <c r="AZ269" s="370">
        <f>IFERROR(IF(SUMPRODUCT(US_CH4!C272:AC272/SUM(US_CH4!C272:AC272),US_CH4!C$6:AC$6)&gt;3.5,4,IF(SUMPRODUCT(US_CH4!C272:AC272/SUM(US_CH4!C272:AC272),US_CH4!C$6:AC$6)&gt;2.5,3,2)),"")</f>
        <v>4</v>
      </c>
      <c r="BA269" s="223">
        <f>IFERROR(IF(SUMPRODUCT(US_N2O!C272:AA272/SUM(US_N2O!C272:AA272),US_N2O!C$6:AA$6)&gt;3.5,4,IF(SUMPRODUCT(US_N2O!C272:AA272/SUM(US_N2O!C272:AA272),US_N2O!C$6:AA$6)&gt;2.5,3,2)),"")</f>
        <v>4</v>
      </c>
      <c r="BB269" s="223" t="str">
        <f>IFERROR(IF(SUMPRODUCT(US_Others!U274:V274/SUM(US_Others!U274:V274),US_Others!U$8:V$8)&gt;3.5,4,IF(SUMPRODUCT(US_Others!U274:V274/SUM(US_Others!U274:V274),US_Others!U$8:V$8)&gt;2.5,3,2)),"")</f>
        <v/>
      </c>
      <c r="BC269" s="223">
        <f>IFERROR(IF((US_Others!C274*US_Others!C$8/SUM(US_Others!C274,US_Others!H274,US_Others!N274)+ US_Others!H274*US_Others!H$8/SUM(US_Others!C274,US_Others!H274,US_Others!N274)+US_Others!N274*US_Others!N$8/SUM(US_Others!C274,US_Others!H274,US_Others!N274))&gt;3.5,4,IF((US_Others!C274*US_Others!C$8/SUM(US_Others!C274,US_Others!H274,US_Others!N274)+ US_Others!H274*US_Others!H$8/SUM(US_Others!C274,US_Others!H274,US_Others!N274)+US_Others!N274*US_Others!N$8/SUM(US_Others!C274,US_Others!H274,US_Others!N274))&gt;2.5,3,2)),"")</f>
        <v>4</v>
      </c>
      <c r="BD269" s="223">
        <f>IFERROR(IF((US_Others!D274*US_Others!D$8/SUM(US_Others!D274,US_Others!I274,US_Others!O274)+US_Others!I274*US_Others!I$8/SUM(US_Others!D274,US_Others!I274,US_Others!O274)+US_Others!O274*US_Others!O$8/SUM(US_Others!D274,US_Others!I274,US_Others!O274))&gt;3.5,4,IF((US_Others!D274*US_Others!D$8/SUM(US_Others!D274,US_Others!I274,US_Others!O274)+US_Others!I274*US_Others!I$8/SUM(US_Others!D274,US_Others!I274,US_Others!O274)+US_Others!O274*US_Others!O$8/SUM(US_Others!D274,US_Others!I274,US_Others!O274))&gt;2.5,3,2)),"")</f>
        <v>4</v>
      </c>
      <c r="BE269" s="223">
        <f>IFERROR(IF((US_Others!E274*US_Others!E$8/SUM(US_Others!E274,US_Others!J274,US_Others!P274,US_Others!W274)+US_Others!J274*US_Others!J$8/SUM(US_Others!E274,US_Others!J274,US_Others!P274,US_Others!W274)+US_Others!P274*US_Others!P$8/SUM(US_Others!E274,US_Others!J274,US_Others!P274,US_Others!W274)+US_Others!W274*US_Others!W$8/SUM(US_Others!E274,US_Others!J274,US_Others!P274,US_Others!W274))&gt;3.5,4,IF((US_Others!E274*US_Others!E$8/SUM(US_Others!E274,US_Others!J274,US_Others!P274,US_Others!W274)+US_Others!J274*US_Others!J$8/SUM(US_Others!E274,US_Others!J274,US_Others!P274,US_Others!W274)+US_Others!P274*US_Others!P$8/SUM(US_Others!E274,US_Others!J274,US_Others!P274,US_Others!W274)+US_Others!W274*US_Others!W$8/SUM(US_Others!E274,US_Others!J274,US_Others!P274,US_Others!W274))&gt;2.5,3,2)),"")</f>
        <v>4</v>
      </c>
      <c r="BF269" s="223">
        <f>IFERROR(IF((US_Others!F274*US_Others!F$8/SUM(US_Others!F274,US_Others!K274,US_Others!Q274)+US_Others!K274*US_Others!K$8/SUM(US_Others!F274,US_Others!K274,US_Others!Q274)+US_Others!Q274*US_Others!Q$8/SUM(US_Others!F274,US_Others!K274,US_Others!Q274))&gt;3.5,4,IF((US_Others!F274*US_Others!F$8/SUM(US_Others!F274,US_Others!K274,US_Others!Q274)+US_Others!K274*US_Others!K$8/SUM(US_Others!F274,US_Others!K274,US_Others!Q274)+US_Others!Q274*US_Others!Q$8/SUM(US_Others!F274,US_Others!K274,US_Others!Q274))&gt;2.5,3,2)),"")</f>
        <v>4</v>
      </c>
      <c r="BG269" s="223">
        <f>IFERROR(IF((US_Others!G274*US_Others!G$8/SUM(US_Others!G274,US_Others!L274,US_Others!R274)+US_Others!L274*US_Others!L$8/SUM(US_Others!G274,US_Others!L274,US_Others!R274)+US_Others!R274*US_Others!R$8/SUM(US_Others!G274,US_Others!L274,US_Others!R274))&gt;3.5,4,IF((US_Others!G274*US_Others!G$8/SUM(US_Others!G274,US_Others!L274,US_Others!R274)+US_Others!L274*US_Others!L$8/SUM(US_Others!G274,US_Others!L274,US_Others!R274)+US_Others!R274*US_Others!R$8/SUM(US_Others!G274,US_Others!L274,US_Others!R274))&gt;2.5,3,2)),"")</f>
        <v>4</v>
      </c>
      <c r="BH269" s="219" t="str">
        <f>IFERROR(IF((US_Others!Z274*US_Others!Z$8/SUM(US_Others!Z274,US_Others!AB274)+US_Others!AB274*US_Others!AB$8/SUM(US_Others!Z274,US_Others!AB274))&gt;3.5,4,IF((US_Others!Z274*US_Others!Z$8/SUM(US_Others!Z274,US_Others!AB274)+US_Others!AB274*US_Others!AB$8/SUM(US_Others!Z274,US_Others!AB274))&gt;2.5,3,2)),"")</f>
        <v/>
      </c>
      <c r="BI269" s="219" t="str">
        <f>IFERROR(IF((US_Others!AA274*US_Others!AA$8/SUM(US_Others!AA274,US_Others!AC274)+US_Others!AC274*US_Others!AC$8/SUM(US_Others!AA274,US_Others!AC274))&gt;3.5,4,IF((US_Others!AA274*US_Others!AA$8/SUM(US_Others!AA274,US_Others!AC274)+US_Others!AC274*US_Others!AC$8/SUM(US_Others!AA274,US_Others!AC274))&gt;2.5,3,2)),"")</f>
        <v/>
      </c>
      <c r="BJ269" s="219" t="str">
        <f>IFERROR(US_Others!AD274*US_Others!AD$8/US_Others!AD274,"")</f>
        <v/>
      </c>
      <c r="BK269" s="74" t="str">
        <f>IFERROR(US_Others!AE274*US_Others!AE$8/US_Others!AE274,"")</f>
        <v/>
      </c>
      <c r="BL269" s="219" t="str">
        <f>IFERROR(IF(SUMPRODUCT(US_Others!AG274:AI274/SUM(US_Others!AG274:AI274),US_Others!AG$8:AI$8)&gt;3.5,4,IF(SUMPRODUCT(US_Others!AG274:AI274/SUM(US_Others!AG274:AI274),US_Others!AG$8:AI$8)&gt;2.5,3,2)),"")</f>
        <v/>
      </c>
      <c r="BM269" s="219" t="str">
        <f>IFERROR(US_Others!AL274*US_Others!AL$8/US_Others!AL274,"")</f>
        <v/>
      </c>
    </row>
    <row r="270" spans="1:65">
      <c r="A270" s="200" t="s">
        <v>411</v>
      </c>
      <c r="B270" s="332">
        <v>326120</v>
      </c>
      <c r="C270" s="333">
        <f>SUM(US_CO2!C273:AX273)</f>
        <v>0.33212609141648952</v>
      </c>
      <c r="D270" s="333">
        <f>SUM(US_CH4!C273:AC273)</f>
        <v>1.8608143505096563E-4</v>
      </c>
      <c r="E270" s="333">
        <f>SUM(US_N2O!C273:AA273)</f>
        <v>2.4128838329694392E-4</v>
      </c>
      <c r="F270" s="332">
        <f>US_Others!V275+US_Others!U275</f>
        <v>0</v>
      </c>
      <c r="G270" s="332">
        <f>US_Others!C275+US_Others!H275+US_Others!N275</f>
        <v>0</v>
      </c>
      <c r="H270" s="332">
        <f>US_Others!D275+US_Others!I275+US_Others!O275</f>
        <v>0</v>
      </c>
      <c r="I270" s="332">
        <f>US_Others!E275+US_Others!J275+US_Others!P275+US_Others!W275</f>
        <v>0</v>
      </c>
      <c r="J270" s="332">
        <f>US_Others!F275+US_Others!K275+US_Others!Q275</f>
        <v>0</v>
      </c>
      <c r="K270" s="332">
        <f>US_Others!G275+US_Others!L275+US_Others!R275</f>
        <v>0</v>
      </c>
      <c r="L270" s="332">
        <f>US_Others!Z275+US_Others!AB275</f>
        <v>0</v>
      </c>
      <c r="M270" s="332">
        <f>US_Others!AA275+US_Others!AC275</f>
        <v>0</v>
      </c>
      <c r="N270" s="332">
        <f>US_Others!AD275</f>
        <v>0</v>
      </c>
      <c r="O270" s="332">
        <f>US_Others!AE275</f>
        <v>0</v>
      </c>
      <c r="P270" s="332">
        <f>SUM(US_Others!AG275:AI275)</f>
        <v>0</v>
      </c>
      <c r="Q270" s="332">
        <f>US_Others!AL275</f>
        <v>0</v>
      </c>
      <c r="R270" s="332"/>
      <c r="S270" s="334">
        <f t="shared" si="4"/>
        <v>332.12609141648954</v>
      </c>
      <c r="T270" s="334">
        <f>D270*1000/Spec!I$6</f>
        <v>7.4432574020386255E-3</v>
      </c>
      <c r="U270" s="334">
        <f>E270*1000/Spec!I$7</f>
        <v>8.0969256139914059E-4</v>
      </c>
      <c r="V270" s="334">
        <f>F270*1000/Spec!I$8</f>
        <v>0</v>
      </c>
      <c r="W270" s="334">
        <f>G270*1000/Spec!I$9</f>
        <v>0</v>
      </c>
      <c r="X270" s="334">
        <f>H270*1000/Spec!I$10</f>
        <v>0</v>
      </c>
      <c r="Y270" s="334">
        <f>I270*1000/Spec!I$11</f>
        <v>0</v>
      </c>
      <c r="Z270" s="334">
        <f>J270*1000/Spec!I$12</f>
        <v>0</v>
      </c>
      <c r="AA270" s="334">
        <f>K270*1000/Spec!I$15</f>
        <v>0</v>
      </c>
      <c r="AB270" s="334">
        <f>L270*1000/Spec!I$17</f>
        <v>0</v>
      </c>
      <c r="AC270" s="334">
        <f>M270*1000/Spec!I$18</f>
        <v>0</v>
      </c>
      <c r="AD270" s="335">
        <f>N270*1000/Spec!I$25</f>
        <v>0</v>
      </c>
      <c r="AE270" s="335">
        <f>O270*1000/Spec!I$26</f>
        <v>0</v>
      </c>
      <c r="AF270" s="334">
        <f>P270*1000/Spec!I$21</f>
        <v>0</v>
      </c>
      <c r="AG270" s="334">
        <f>Q270*1000/Spec!I$22</f>
        <v>0</v>
      </c>
      <c r="AI270" s="200">
        <f>S270/'2007output'!$C268</f>
        <v>2.4075831200905368E-2</v>
      </c>
      <c r="AJ270" s="200">
        <f>T270/'2007output'!$C268</f>
        <v>5.3956197187666735E-7</v>
      </c>
      <c r="AK270" s="200">
        <f>U270/'2007output'!$C268</f>
        <v>5.8694640188411787E-8</v>
      </c>
      <c r="AL270" s="200">
        <f>V270/'2007output'!$C268</f>
        <v>0</v>
      </c>
      <c r="AM270" s="200">
        <f>W270/'2007output'!$C268</f>
        <v>0</v>
      </c>
      <c r="AN270" s="200">
        <f>X270/'2007output'!$C268</f>
        <v>0</v>
      </c>
      <c r="AO270" s="200">
        <f>Y270/'2007output'!$C268</f>
        <v>0</v>
      </c>
      <c r="AP270" s="200">
        <f>Z270/'2007output'!$C268</f>
        <v>0</v>
      </c>
      <c r="AQ270" s="200">
        <f>AA270/'2007output'!$C268</f>
        <v>0</v>
      </c>
      <c r="AR270" s="200">
        <f>AB270/'2007output'!$C268</f>
        <v>0</v>
      </c>
      <c r="AS270" s="200">
        <f>AC270/'2007output'!$C268</f>
        <v>0</v>
      </c>
      <c r="AT270" s="200">
        <f>AD270/'2007output'!$C268</f>
        <v>0</v>
      </c>
      <c r="AU270" s="200">
        <f>AE270/'2007output'!$C268</f>
        <v>0</v>
      </c>
      <c r="AV270" s="200">
        <f>AF270/'2007output'!$C268</f>
        <v>0</v>
      </c>
      <c r="AW270" s="200">
        <f>AG270/'2007output'!$C268</f>
        <v>0</v>
      </c>
      <c r="AY270" s="370">
        <f>IFERROR(IF(SUMPRODUCT(US_CO2!C273:AX273/SUM(US_CO2!C273:AX273),US_CO2!C$6:AX$6)&gt;3.5,4,IF(SUMPRODUCT(US_CO2!C273:AX273/SUM(US_CO2!C273:AX273),US_CO2!C$6:AX$6)&gt;2.5,3,2)),"")</f>
        <v>4</v>
      </c>
      <c r="AZ270" s="370">
        <f>IFERROR(IF(SUMPRODUCT(US_CH4!C273:AC273/SUM(US_CH4!C273:AC273),US_CH4!C$6:AC$6)&gt;3.5,4,IF(SUMPRODUCT(US_CH4!C273:AC273/SUM(US_CH4!C273:AC273),US_CH4!C$6:AC$6)&gt;2.5,3,2)),"")</f>
        <v>4</v>
      </c>
      <c r="BA270" s="223">
        <f>IFERROR(IF(SUMPRODUCT(US_N2O!C273:AA273/SUM(US_N2O!C273:AA273),US_N2O!C$6:AA$6)&gt;3.5,4,IF(SUMPRODUCT(US_N2O!C273:AA273/SUM(US_N2O!C273:AA273),US_N2O!C$6:AA$6)&gt;2.5,3,2)),"")</f>
        <v>4</v>
      </c>
      <c r="BB270" s="223" t="str">
        <f>IFERROR(IF(SUMPRODUCT(US_Others!U275:V275/SUM(US_Others!U275:V275),US_Others!U$8:V$8)&gt;3.5,4,IF(SUMPRODUCT(US_Others!U275:V275/SUM(US_Others!U275:V275),US_Others!U$8:V$8)&gt;2.5,3,2)),"")</f>
        <v/>
      </c>
      <c r="BC270" s="223" t="str">
        <f>IFERROR(IF((US_Others!C275*US_Others!C$8/SUM(US_Others!C275,US_Others!H275,US_Others!N275)+ US_Others!H275*US_Others!H$8/SUM(US_Others!C275,US_Others!H275,US_Others!N275)+US_Others!N275*US_Others!N$8/SUM(US_Others!C275,US_Others!H275,US_Others!N275))&gt;3.5,4,IF((US_Others!C275*US_Others!C$8/SUM(US_Others!C275,US_Others!H275,US_Others!N275)+ US_Others!H275*US_Others!H$8/SUM(US_Others!C275,US_Others!H275,US_Others!N275)+US_Others!N275*US_Others!N$8/SUM(US_Others!C275,US_Others!H275,US_Others!N275))&gt;2.5,3,2)),"")</f>
        <v/>
      </c>
      <c r="BD270" s="223" t="str">
        <f>IFERROR(IF((US_Others!D275*US_Others!D$8/SUM(US_Others!D275,US_Others!I275,US_Others!O275)+US_Others!I275*US_Others!I$8/SUM(US_Others!D275,US_Others!I275,US_Others!O275)+US_Others!O275*US_Others!O$8/SUM(US_Others!D275,US_Others!I275,US_Others!O275))&gt;3.5,4,IF((US_Others!D275*US_Others!D$8/SUM(US_Others!D275,US_Others!I275,US_Others!O275)+US_Others!I275*US_Others!I$8/SUM(US_Others!D275,US_Others!I275,US_Others!O275)+US_Others!O275*US_Others!O$8/SUM(US_Others!D275,US_Others!I275,US_Others!O275))&gt;2.5,3,2)),"")</f>
        <v/>
      </c>
      <c r="BE270" s="223" t="str">
        <f>IFERROR(IF((US_Others!E275*US_Others!E$8/SUM(US_Others!E275,US_Others!J275,US_Others!P275,US_Others!W275)+US_Others!J275*US_Others!J$8/SUM(US_Others!E275,US_Others!J275,US_Others!P275,US_Others!W275)+US_Others!P275*US_Others!P$8/SUM(US_Others!E275,US_Others!J275,US_Others!P275,US_Others!W275)+US_Others!W275*US_Others!W$8/SUM(US_Others!E275,US_Others!J275,US_Others!P275,US_Others!W275))&gt;3.5,4,IF((US_Others!E275*US_Others!E$8/SUM(US_Others!E275,US_Others!J275,US_Others!P275,US_Others!W275)+US_Others!J275*US_Others!J$8/SUM(US_Others!E275,US_Others!J275,US_Others!P275,US_Others!W275)+US_Others!P275*US_Others!P$8/SUM(US_Others!E275,US_Others!J275,US_Others!P275,US_Others!W275)+US_Others!W275*US_Others!W$8/SUM(US_Others!E275,US_Others!J275,US_Others!P275,US_Others!W275))&gt;2.5,3,2)),"")</f>
        <v/>
      </c>
      <c r="BF270" s="223" t="str">
        <f>IFERROR(IF((US_Others!F275*US_Others!F$8/SUM(US_Others!F275,US_Others!K275,US_Others!Q275)+US_Others!K275*US_Others!K$8/SUM(US_Others!F275,US_Others!K275,US_Others!Q275)+US_Others!Q275*US_Others!Q$8/SUM(US_Others!F275,US_Others!K275,US_Others!Q275))&gt;3.5,4,IF((US_Others!F275*US_Others!F$8/SUM(US_Others!F275,US_Others!K275,US_Others!Q275)+US_Others!K275*US_Others!K$8/SUM(US_Others!F275,US_Others!K275,US_Others!Q275)+US_Others!Q275*US_Others!Q$8/SUM(US_Others!F275,US_Others!K275,US_Others!Q275))&gt;2.5,3,2)),"")</f>
        <v/>
      </c>
      <c r="BG270" s="223" t="str">
        <f>IFERROR(IF((US_Others!G275*US_Others!G$8/SUM(US_Others!G275,US_Others!L275,US_Others!R275)+US_Others!L275*US_Others!L$8/SUM(US_Others!G275,US_Others!L275,US_Others!R275)+US_Others!R275*US_Others!R$8/SUM(US_Others!G275,US_Others!L275,US_Others!R275))&gt;3.5,4,IF((US_Others!G275*US_Others!G$8/SUM(US_Others!G275,US_Others!L275,US_Others!R275)+US_Others!L275*US_Others!L$8/SUM(US_Others!G275,US_Others!L275,US_Others!R275)+US_Others!R275*US_Others!R$8/SUM(US_Others!G275,US_Others!L275,US_Others!R275))&gt;2.5,3,2)),"")</f>
        <v/>
      </c>
      <c r="BH270" s="219" t="str">
        <f>IFERROR(IF((US_Others!Z275*US_Others!Z$8/SUM(US_Others!Z275,US_Others!AB275)+US_Others!AB275*US_Others!AB$8/SUM(US_Others!Z275,US_Others!AB275))&gt;3.5,4,IF((US_Others!Z275*US_Others!Z$8/SUM(US_Others!Z275,US_Others!AB275)+US_Others!AB275*US_Others!AB$8/SUM(US_Others!Z275,US_Others!AB275))&gt;2.5,3,2)),"")</f>
        <v/>
      </c>
      <c r="BI270" s="219" t="str">
        <f>IFERROR(IF((US_Others!AA275*US_Others!AA$8/SUM(US_Others!AA275,US_Others!AC275)+US_Others!AC275*US_Others!AC$8/SUM(US_Others!AA275,US_Others!AC275))&gt;3.5,4,IF((US_Others!AA275*US_Others!AA$8/SUM(US_Others!AA275,US_Others!AC275)+US_Others!AC275*US_Others!AC$8/SUM(US_Others!AA275,US_Others!AC275))&gt;2.5,3,2)),"")</f>
        <v/>
      </c>
      <c r="BJ270" s="219" t="str">
        <f>IFERROR(US_Others!AD275*US_Others!AD$8/US_Others!AD275,"")</f>
        <v/>
      </c>
      <c r="BK270" s="74" t="str">
        <f>IFERROR(US_Others!AE275*US_Others!AE$8/US_Others!AE275,"")</f>
        <v/>
      </c>
      <c r="BL270" s="219" t="str">
        <f>IFERROR(IF(SUMPRODUCT(US_Others!AG275:AI275/SUM(US_Others!AG275:AI275),US_Others!AG$8:AI$8)&gt;3.5,4,IF(SUMPRODUCT(US_Others!AG275:AI275/SUM(US_Others!AG275:AI275),US_Others!AG$8:AI$8)&gt;2.5,3,2)),"")</f>
        <v/>
      </c>
      <c r="BM270" s="219" t="str">
        <f>IFERROR(US_Others!AL275*US_Others!AL$8/US_Others!AL275,"")</f>
        <v/>
      </c>
    </row>
    <row r="271" spans="1:65">
      <c r="A271" s="200" t="s">
        <v>412</v>
      </c>
      <c r="B271" s="332">
        <v>326130</v>
      </c>
      <c r="C271" s="333">
        <f>SUM(US_CO2!C274:AX274)</f>
        <v>0.25464382243843309</v>
      </c>
      <c r="D271" s="333">
        <f>SUM(US_CH4!C274:AC274)</f>
        <v>1.4140943314260672E-4</v>
      </c>
      <c r="E271" s="333">
        <f>SUM(US_N2O!C274:AA274)</f>
        <v>1.8128111798692436E-4</v>
      </c>
      <c r="F271" s="332">
        <f>US_Others!V276+US_Others!U276</f>
        <v>0</v>
      </c>
      <c r="G271" s="332">
        <f>US_Others!C276+US_Others!H276+US_Others!N276</f>
        <v>0</v>
      </c>
      <c r="H271" s="332">
        <f>US_Others!D276+US_Others!I276+US_Others!O276</f>
        <v>0</v>
      </c>
      <c r="I271" s="332">
        <f>US_Others!E276+US_Others!J276+US_Others!P276+US_Others!W276</f>
        <v>0</v>
      </c>
      <c r="J271" s="332">
        <f>US_Others!F276+US_Others!K276+US_Others!Q276</f>
        <v>0</v>
      </c>
      <c r="K271" s="332">
        <f>US_Others!G276+US_Others!L276+US_Others!R276</f>
        <v>0</v>
      </c>
      <c r="L271" s="332">
        <f>US_Others!Z276+US_Others!AB276</f>
        <v>0</v>
      </c>
      <c r="M271" s="332">
        <f>US_Others!AA276+US_Others!AC276</f>
        <v>0</v>
      </c>
      <c r="N271" s="332">
        <f>US_Others!AD276</f>
        <v>0</v>
      </c>
      <c r="O271" s="332">
        <f>US_Others!AE276</f>
        <v>0</v>
      </c>
      <c r="P271" s="332">
        <f>SUM(US_Others!AG276:AI276)</f>
        <v>0</v>
      </c>
      <c r="Q271" s="332">
        <f>US_Others!AL276</f>
        <v>0</v>
      </c>
      <c r="R271" s="332"/>
      <c r="S271" s="334">
        <f t="shared" si="4"/>
        <v>254.64382243843309</v>
      </c>
      <c r="T271" s="334">
        <f>D271*1000/Spec!I$6</f>
        <v>5.656377325704268E-3</v>
      </c>
      <c r="U271" s="334">
        <f>E271*1000/Spec!I$7</f>
        <v>6.0832589928498106E-4</v>
      </c>
      <c r="V271" s="334">
        <f>F271*1000/Spec!I$8</f>
        <v>0</v>
      </c>
      <c r="W271" s="334">
        <f>G271*1000/Spec!I$9</f>
        <v>0</v>
      </c>
      <c r="X271" s="334">
        <f>H271*1000/Spec!I$10</f>
        <v>0</v>
      </c>
      <c r="Y271" s="334">
        <f>I271*1000/Spec!I$11</f>
        <v>0</v>
      </c>
      <c r="Z271" s="334">
        <f>J271*1000/Spec!I$12</f>
        <v>0</v>
      </c>
      <c r="AA271" s="334">
        <f>K271*1000/Spec!I$15</f>
        <v>0</v>
      </c>
      <c r="AB271" s="334">
        <f>L271*1000/Spec!I$17</f>
        <v>0</v>
      </c>
      <c r="AC271" s="334">
        <f>M271*1000/Spec!I$18</f>
        <v>0</v>
      </c>
      <c r="AD271" s="335">
        <f>N271*1000/Spec!I$25</f>
        <v>0</v>
      </c>
      <c r="AE271" s="335">
        <f>O271*1000/Spec!I$26</f>
        <v>0</v>
      </c>
      <c r="AF271" s="334">
        <f>P271*1000/Spec!I$21</f>
        <v>0</v>
      </c>
      <c r="AG271" s="334">
        <f>Q271*1000/Spec!I$22</f>
        <v>0</v>
      </c>
      <c r="AI271" s="200">
        <f>S271/'2007output'!$C269</f>
        <v>6.8397481181421721E-2</v>
      </c>
      <c r="AJ271" s="200">
        <f>T271/'2007output'!$C269</f>
        <v>1.5193062921580091E-6</v>
      </c>
      <c r="AK271" s="200">
        <f>U271/'2007output'!$C269</f>
        <v>1.6339669602067716E-7</v>
      </c>
      <c r="AL271" s="200">
        <f>V271/'2007output'!$C269</f>
        <v>0</v>
      </c>
      <c r="AM271" s="200">
        <f>W271/'2007output'!$C269</f>
        <v>0</v>
      </c>
      <c r="AN271" s="200">
        <f>X271/'2007output'!$C269</f>
        <v>0</v>
      </c>
      <c r="AO271" s="200">
        <f>Y271/'2007output'!$C269</f>
        <v>0</v>
      </c>
      <c r="AP271" s="200">
        <f>Z271/'2007output'!$C269</f>
        <v>0</v>
      </c>
      <c r="AQ271" s="200">
        <f>AA271/'2007output'!$C269</f>
        <v>0</v>
      </c>
      <c r="AR271" s="200">
        <f>AB271/'2007output'!$C269</f>
        <v>0</v>
      </c>
      <c r="AS271" s="200">
        <f>AC271/'2007output'!$C269</f>
        <v>0</v>
      </c>
      <c r="AT271" s="200">
        <f>AD271/'2007output'!$C269</f>
        <v>0</v>
      </c>
      <c r="AU271" s="200">
        <f>AE271/'2007output'!$C269</f>
        <v>0</v>
      </c>
      <c r="AV271" s="200">
        <f>AF271/'2007output'!$C269</f>
        <v>0</v>
      </c>
      <c r="AW271" s="200">
        <f>AG271/'2007output'!$C269</f>
        <v>0</v>
      </c>
      <c r="AY271" s="370">
        <f>IFERROR(IF(SUMPRODUCT(US_CO2!C274:AX274/SUM(US_CO2!C274:AX274),US_CO2!C$6:AX$6)&gt;3.5,4,IF(SUMPRODUCT(US_CO2!C274:AX274/SUM(US_CO2!C274:AX274),US_CO2!C$6:AX$6)&gt;2.5,3,2)),"")</f>
        <v>4</v>
      </c>
      <c r="AZ271" s="370">
        <f>IFERROR(IF(SUMPRODUCT(US_CH4!C274:AC274/SUM(US_CH4!C274:AC274),US_CH4!C$6:AC$6)&gt;3.5,4,IF(SUMPRODUCT(US_CH4!C274:AC274/SUM(US_CH4!C274:AC274),US_CH4!C$6:AC$6)&gt;2.5,3,2)),"")</f>
        <v>4</v>
      </c>
      <c r="BA271" s="223">
        <f>IFERROR(IF(SUMPRODUCT(US_N2O!C274:AA274/SUM(US_N2O!C274:AA274),US_N2O!C$6:AA$6)&gt;3.5,4,IF(SUMPRODUCT(US_N2O!C274:AA274/SUM(US_N2O!C274:AA274),US_N2O!C$6:AA$6)&gt;2.5,3,2)),"")</f>
        <v>4</v>
      </c>
      <c r="BB271" s="223" t="str">
        <f>IFERROR(IF(SUMPRODUCT(US_Others!U276:V276/SUM(US_Others!U276:V276),US_Others!U$8:V$8)&gt;3.5,4,IF(SUMPRODUCT(US_Others!U276:V276/SUM(US_Others!U276:V276),US_Others!U$8:V$8)&gt;2.5,3,2)),"")</f>
        <v/>
      </c>
      <c r="BC271" s="223" t="str">
        <f>IFERROR(IF((US_Others!C276*US_Others!C$8/SUM(US_Others!C276,US_Others!H276,US_Others!N276)+ US_Others!H276*US_Others!H$8/SUM(US_Others!C276,US_Others!H276,US_Others!N276)+US_Others!N276*US_Others!N$8/SUM(US_Others!C276,US_Others!H276,US_Others!N276))&gt;3.5,4,IF((US_Others!C276*US_Others!C$8/SUM(US_Others!C276,US_Others!H276,US_Others!N276)+ US_Others!H276*US_Others!H$8/SUM(US_Others!C276,US_Others!H276,US_Others!N276)+US_Others!N276*US_Others!N$8/SUM(US_Others!C276,US_Others!H276,US_Others!N276))&gt;2.5,3,2)),"")</f>
        <v/>
      </c>
      <c r="BD271" s="223" t="str">
        <f>IFERROR(IF((US_Others!D276*US_Others!D$8/SUM(US_Others!D276,US_Others!I276,US_Others!O276)+US_Others!I276*US_Others!I$8/SUM(US_Others!D276,US_Others!I276,US_Others!O276)+US_Others!O276*US_Others!O$8/SUM(US_Others!D276,US_Others!I276,US_Others!O276))&gt;3.5,4,IF((US_Others!D276*US_Others!D$8/SUM(US_Others!D276,US_Others!I276,US_Others!O276)+US_Others!I276*US_Others!I$8/SUM(US_Others!D276,US_Others!I276,US_Others!O276)+US_Others!O276*US_Others!O$8/SUM(US_Others!D276,US_Others!I276,US_Others!O276))&gt;2.5,3,2)),"")</f>
        <v/>
      </c>
      <c r="BE271" s="223" t="str">
        <f>IFERROR(IF((US_Others!E276*US_Others!E$8/SUM(US_Others!E276,US_Others!J276,US_Others!P276,US_Others!W276)+US_Others!J276*US_Others!J$8/SUM(US_Others!E276,US_Others!J276,US_Others!P276,US_Others!W276)+US_Others!P276*US_Others!P$8/SUM(US_Others!E276,US_Others!J276,US_Others!P276,US_Others!W276)+US_Others!W276*US_Others!W$8/SUM(US_Others!E276,US_Others!J276,US_Others!P276,US_Others!W276))&gt;3.5,4,IF((US_Others!E276*US_Others!E$8/SUM(US_Others!E276,US_Others!J276,US_Others!P276,US_Others!W276)+US_Others!J276*US_Others!J$8/SUM(US_Others!E276,US_Others!J276,US_Others!P276,US_Others!W276)+US_Others!P276*US_Others!P$8/SUM(US_Others!E276,US_Others!J276,US_Others!P276,US_Others!W276)+US_Others!W276*US_Others!W$8/SUM(US_Others!E276,US_Others!J276,US_Others!P276,US_Others!W276))&gt;2.5,3,2)),"")</f>
        <v/>
      </c>
      <c r="BF271" s="223" t="str">
        <f>IFERROR(IF((US_Others!F276*US_Others!F$8/SUM(US_Others!F276,US_Others!K276,US_Others!Q276)+US_Others!K276*US_Others!K$8/SUM(US_Others!F276,US_Others!K276,US_Others!Q276)+US_Others!Q276*US_Others!Q$8/SUM(US_Others!F276,US_Others!K276,US_Others!Q276))&gt;3.5,4,IF((US_Others!F276*US_Others!F$8/SUM(US_Others!F276,US_Others!K276,US_Others!Q276)+US_Others!K276*US_Others!K$8/SUM(US_Others!F276,US_Others!K276,US_Others!Q276)+US_Others!Q276*US_Others!Q$8/SUM(US_Others!F276,US_Others!K276,US_Others!Q276))&gt;2.5,3,2)),"")</f>
        <v/>
      </c>
      <c r="BG271" s="223" t="str">
        <f>IFERROR(IF((US_Others!G276*US_Others!G$8/SUM(US_Others!G276,US_Others!L276,US_Others!R276)+US_Others!L276*US_Others!L$8/SUM(US_Others!G276,US_Others!L276,US_Others!R276)+US_Others!R276*US_Others!R$8/SUM(US_Others!G276,US_Others!L276,US_Others!R276))&gt;3.5,4,IF((US_Others!G276*US_Others!G$8/SUM(US_Others!G276,US_Others!L276,US_Others!R276)+US_Others!L276*US_Others!L$8/SUM(US_Others!G276,US_Others!L276,US_Others!R276)+US_Others!R276*US_Others!R$8/SUM(US_Others!G276,US_Others!L276,US_Others!R276))&gt;2.5,3,2)),"")</f>
        <v/>
      </c>
      <c r="BH271" s="219" t="str">
        <f>IFERROR(IF((US_Others!Z276*US_Others!Z$8/SUM(US_Others!Z276,US_Others!AB276)+US_Others!AB276*US_Others!AB$8/SUM(US_Others!Z276,US_Others!AB276))&gt;3.5,4,IF((US_Others!Z276*US_Others!Z$8/SUM(US_Others!Z276,US_Others!AB276)+US_Others!AB276*US_Others!AB$8/SUM(US_Others!Z276,US_Others!AB276))&gt;2.5,3,2)),"")</f>
        <v/>
      </c>
      <c r="BI271" s="219" t="str">
        <f>IFERROR(IF((US_Others!AA276*US_Others!AA$8/SUM(US_Others!AA276,US_Others!AC276)+US_Others!AC276*US_Others!AC$8/SUM(US_Others!AA276,US_Others!AC276))&gt;3.5,4,IF((US_Others!AA276*US_Others!AA$8/SUM(US_Others!AA276,US_Others!AC276)+US_Others!AC276*US_Others!AC$8/SUM(US_Others!AA276,US_Others!AC276))&gt;2.5,3,2)),"")</f>
        <v/>
      </c>
      <c r="BJ271" s="219" t="str">
        <f>IFERROR(US_Others!AD276*US_Others!AD$8/US_Others!AD276,"")</f>
        <v/>
      </c>
      <c r="BK271" s="74" t="str">
        <f>IFERROR(US_Others!AE276*US_Others!AE$8/US_Others!AE276,"")</f>
        <v/>
      </c>
      <c r="BL271" s="219" t="str">
        <f>IFERROR(IF(SUMPRODUCT(US_Others!AG276:AI276/SUM(US_Others!AG276:AI276),US_Others!AG$8:AI$8)&gt;3.5,4,IF(SUMPRODUCT(US_Others!AG276:AI276/SUM(US_Others!AG276:AI276),US_Others!AG$8:AI$8)&gt;2.5,3,2)),"")</f>
        <v/>
      </c>
      <c r="BM271" s="219" t="str">
        <f>IFERROR(US_Others!AL276*US_Others!AL$8/US_Others!AL276,"")</f>
        <v/>
      </c>
    </row>
    <row r="272" spans="1:65">
      <c r="A272" s="200" t="s">
        <v>413</v>
      </c>
      <c r="B272" s="332">
        <v>326140</v>
      </c>
      <c r="C272" s="333">
        <f>SUM(US_CO2!C275:AX275)</f>
        <v>0.76171015245184148</v>
      </c>
      <c r="D272" s="333">
        <f>SUM(US_CH4!C275:AC275)</f>
        <v>4.4872409463956106E-4</v>
      </c>
      <c r="E272" s="333">
        <f>SUM(US_N2O!C275:AA275)</f>
        <v>6.2661315009882447E-4</v>
      </c>
      <c r="F272" s="332">
        <f>US_Others!V277+US_Others!U277</f>
        <v>0</v>
      </c>
      <c r="G272" s="332">
        <f>US_Others!C277+US_Others!H277+US_Others!N277</f>
        <v>5.7007117688999535E-5</v>
      </c>
      <c r="H272" s="332">
        <f>US_Others!D277+US_Others!I277+US_Others!O277</f>
        <v>9.3491673009959259E-4</v>
      </c>
      <c r="I272" s="332">
        <f>US_Others!E277+US_Others!J277+US_Others!P277+US_Others!W277</f>
        <v>4.3211395208261651E-3</v>
      </c>
      <c r="J272" s="332">
        <f>US_Others!F277+US_Others!K277+US_Others!Q277</f>
        <v>7.467932417258939E-4</v>
      </c>
      <c r="K272" s="332">
        <f>US_Others!G277+US_Others!L277+US_Others!R277</f>
        <v>7.4109252995699414E-5</v>
      </c>
      <c r="L272" s="332">
        <f>US_Others!Z277+US_Others!AB277</f>
        <v>0</v>
      </c>
      <c r="M272" s="332">
        <f>US_Others!AA277+US_Others!AC277</f>
        <v>0</v>
      </c>
      <c r="N272" s="332">
        <f>US_Others!AD277</f>
        <v>0</v>
      </c>
      <c r="O272" s="332">
        <f>US_Others!AE277</f>
        <v>0</v>
      </c>
      <c r="P272" s="332">
        <f>SUM(US_Others!AG277:AI277)</f>
        <v>0</v>
      </c>
      <c r="Q272" s="332">
        <f>US_Others!AL277</f>
        <v>0</v>
      </c>
      <c r="R272" s="332"/>
      <c r="S272" s="334">
        <f t="shared" si="4"/>
        <v>761.71015245184151</v>
      </c>
      <c r="T272" s="334">
        <f>D272*1000/Spec!I$6</f>
        <v>1.7948963785582445E-2</v>
      </c>
      <c r="U272" s="334">
        <f>E272*1000/Spec!I$7</f>
        <v>2.1027286916067934E-3</v>
      </c>
      <c r="V272" s="334">
        <f>F272*1000/Spec!I$8</f>
        <v>0</v>
      </c>
      <c r="W272" s="334">
        <f>G272*1000/Spec!I$9</f>
        <v>8.4454989168888199E-5</v>
      </c>
      <c r="X272" s="334">
        <f>H272*1000/Spec!I$10</f>
        <v>2.6711906574274075E-4</v>
      </c>
      <c r="Y272" s="334">
        <f>I272*1000/Spec!I$11</f>
        <v>3.0217758886896258E-3</v>
      </c>
      <c r="Z272" s="334">
        <f>J272*1000/Spec!I$12</f>
        <v>1.670678393122805E-4</v>
      </c>
      <c r="AA272" s="334">
        <f>K272*1000/Spec!I$15</f>
        <v>7.5544600403363315E-6</v>
      </c>
      <c r="AB272" s="334">
        <f>L272*1000/Spec!I$17</f>
        <v>0</v>
      </c>
      <c r="AC272" s="334">
        <f>M272*1000/Spec!I$18</f>
        <v>0</v>
      </c>
      <c r="AD272" s="335">
        <f>N272*1000/Spec!I$25</f>
        <v>0</v>
      </c>
      <c r="AE272" s="335">
        <f>O272*1000/Spec!I$26</f>
        <v>0</v>
      </c>
      <c r="AF272" s="334">
        <f>P272*1000/Spec!I$21</f>
        <v>0</v>
      </c>
      <c r="AG272" s="334">
        <f>Q272*1000/Spec!I$22</f>
        <v>0</v>
      </c>
      <c r="AI272" s="200">
        <f>S272/'2007output'!$C270</f>
        <v>9.8272500638864863E-2</v>
      </c>
      <c r="AJ272" s="200">
        <f>T272/'2007output'!$C270</f>
        <v>2.3156965276199772E-6</v>
      </c>
      <c r="AK272" s="200">
        <f>U272/'2007output'!$C270</f>
        <v>2.7128482668130477E-7</v>
      </c>
      <c r="AL272" s="200">
        <f>V272/'2007output'!$C270</f>
        <v>0</v>
      </c>
      <c r="AM272" s="200">
        <f>W272/'2007output'!$C270</f>
        <v>1.0896012020241026E-8</v>
      </c>
      <c r="AN272" s="200">
        <f>X272/'2007output'!$C270</f>
        <v>3.4462529446876631E-8</v>
      </c>
      <c r="AO272" s="200">
        <f>Y272/'2007output'!$C270</f>
        <v>3.8985626224869381E-7</v>
      </c>
      <c r="AP272" s="200">
        <f>Z272/'2007output'!$C270</f>
        <v>2.1554359348765387E-8</v>
      </c>
      <c r="AQ272" s="200">
        <f>AA272/'2007output'!$C270</f>
        <v>9.7464327703990852E-10</v>
      </c>
      <c r="AR272" s="200">
        <f>AB272/'2007output'!$C270</f>
        <v>0</v>
      </c>
      <c r="AS272" s="200">
        <f>AC272/'2007output'!$C270</f>
        <v>0</v>
      </c>
      <c r="AT272" s="200">
        <f>AD272/'2007output'!$C270</f>
        <v>0</v>
      </c>
      <c r="AU272" s="200">
        <f>AE272/'2007output'!$C270</f>
        <v>0</v>
      </c>
      <c r="AV272" s="200">
        <f>AF272/'2007output'!$C270</f>
        <v>0</v>
      </c>
      <c r="AW272" s="200">
        <f>AG272/'2007output'!$C270</f>
        <v>0</v>
      </c>
      <c r="AY272" s="370">
        <f>IFERROR(IF(SUMPRODUCT(US_CO2!C275:AX275/SUM(US_CO2!C275:AX275),US_CO2!C$6:AX$6)&gt;3.5,4,IF(SUMPRODUCT(US_CO2!C275:AX275/SUM(US_CO2!C275:AX275),US_CO2!C$6:AX$6)&gt;2.5,3,2)),"")</f>
        <v>4</v>
      </c>
      <c r="AZ272" s="370">
        <f>IFERROR(IF(SUMPRODUCT(US_CH4!C275:AC275/SUM(US_CH4!C275:AC275),US_CH4!C$6:AC$6)&gt;3.5,4,IF(SUMPRODUCT(US_CH4!C275:AC275/SUM(US_CH4!C275:AC275),US_CH4!C$6:AC$6)&gt;2.5,3,2)),"")</f>
        <v>4</v>
      </c>
      <c r="BA272" s="223">
        <f>IFERROR(IF(SUMPRODUCT(US_N2O!C275:AA275/SUM(US_N2O!C275:AA275),US_N2O!C$6:AA$6)&gt;3.5,4,IF(SUMPRODUCT(US_N2O!C275:AA275/SUM(US_N2O!C275:AA275),US_N2O!C$6:AA$6)&gt;2.5,3,2)),"")</f>
        <v>4</v>
      </c>
      <c r="BB272" s="223" t="str">
        <f>IFERROR(IF(SUMPRODUCT(US_Others!U277:V277/SUM(US_Others!U277:V277),US_Others!U$8:V$8)&gt;3.5,4,IF(SUMPRODUCT(US_Others!U277:V277/SUM(US_Others!U277:V277),US_Others!U$8:V$8)&gt;2.5,3,2)),"")</f>
        <v/>
      </c>
      <c r="BC272" s="223">
        <f>IFERROR(IF((US_Others!C277*US_Others!C$8/SUM(US_Others!C277,US_Others!H277,US_Others!N277)+ US_Others!H277*US_Others!H$8/SUM(US_Others!C277,US_Others!H277,US_Others!N277)+US_Others!N277*US_Others!N$8/SUM(US_Others!C277,US_Others!H277,US_Others!N277))&gt;3.5,4,IF((US_Others!C277*US_Others!C$8/SUM(US_Others!C277,US_Others!H277,US_Others!N277)+ US_Others!H277*US_Others!H$8/SUM(US_Others!C277,US_Others!H277,US_Others!N277)+US_Others!N277*US_Others!N$8/SUM(US_Others!C277,US_Others!H277,US_Others!N277))&gt;2.5,3,2)),"")</f>
        <v>4</v>
      </c>
      <c r="BD272" s="223">
        <f>IFERROR(IF((US_Others!D277*US_Others!D$8/SUM(US_Others!D277,US_Others!I277,US_Others!O277)+US_Others!I277*US_Others!I$8/SUM(US_Others!D277,US_Others!I277,US_Others!O277)+US_Others!O277*US_Others!O$8/SUM(US_Others!D277,US_Others!I277,US_Others!O277))&gt;3.5,4,IF((US_Others!D277*US_Others!D$8/SUM(US_Others!D277,US_Others!I277,US_Others!O277)+US_Others!I277*US_Others!I$8/SUM(US_Others!D277,US_Others!I277,US_Others!O277)+US_Others!O277*US_Others!O$8/SUM(US_Others!D277,US_Others!I277,US_Others!O277))&gt;2.5,3,2)),"")</f>
        <v>4</v>
      </c>
      <c r="BE272" s="223">
        <f>IFERROR(IF((US_Others!E277*US_Others!E$8/SUM(US_Others!E277,US_Others!J277,US_Others!P277,US_Others!W277)+US_Others!J277*US_Others!J$8/SUM(US_Others!E277,US_Others!J277,US_Others!P277,US_Others!W277)+US_Others!P277*US_Others!P$8/SUM(US_Others!E277,US_Others!J277,US_Others!P277,US_Others!W277)+US_Others!W277*US_Others!W$8/SUM(US_Others!E277,US_Others!J277,US_Others!P277,US_Others!W277))&gt;3.5,4,IF((US_Others!E277*US_Others!E$8/SUM(US_Others!E277,US_Others!J277,US_Others!P277,US_Others!W277)+US_Others!J277*US_Others!J$8/SUM(US_Others!E277,US_Others!J277,US_Others!P277,US_Others!W277)+US_Others!P277*US_Others!P$8/SUM(US_Others!E277,US_Others!J277,US_Others!P277,US_Others!W277)+US_Others!W277*US_Others!W$8/SUM(US_Others!E277,US_Others!J277,US_Others!P277,US_Others!W277))&gt;2.5,3,2)),"")</f>
        <v>4</v>
      </c>
      <c r="BF272" s="223">
        <f>IFERROR(IF((US_Others!F277*US_Others!F$8/SUM(US_Others!F277,US_Others!K277,US_Others!Q277)+US_Others!K277*US_Others!K$8/SUM(US_Others!F277,US_Others!K277,US_Others!Q277)+US_Others!Q277*US_Others!Q$8/SUM(US_Others!F277,US_Others!K277,US_Others!Q277))&gt;3.5,4,IF((US_Others!F277*US_Others!F$8/SUM(US_Others!F277,US_Others!K277,US_Others!Q277)+US_Others!K277*US_Others!K$8/SUM(US_Others!F277,US_Others!K277,US_Others!Q277)+US_Others!Q277*US_Others!Q$8/SUM(US_Others!F277,US_Others!K277,US_Others!Q277))&gt;2.5,3,2)),"")</f>
        <v>4</v>
      </c>
      <c r="BG272" s="223">
        <f>IFERROR(IF((US_Others!G277*US_Others!G$8/SUM(US_Others!G277,US_Others!L277,US_Others!R277)+US_Others!L277*US_Others!L$8/SUM(US_Others!G277,US_Others!L277,US_Others!R277)+US_Others!R277*US_Others!R$8/SUM(US_Others!G277,US_Others!L277,US_Others!R277))&gt;3.5,4,IF((US_Others!G277*US_Others!G$8/SUM(US_Others!G277,US_Others!L277,US_Others!R277)+US_Others!L277*US_Others!L$8/SUM(US_Others!G277,US_Others!L277,US_Others!R277)+US_Others!R277*US_Others!R$8/SUM(US_Others!G277,US_Others!L277,US_Others!R277))&gt;2.5,3,2)),"")</f>
        <v>4</v>
      </c>
      <c r="BH272" s="219" t="str">
        <f>IFERROR(IF((US_Others!Z277*US_Others!Z$8/SUM(US_Others!Z277,US_Others!AB277)+US_Others!AB277*US_Others!AB$8/SUM(US_Others!Z277,US_Others!AB277))&gt;3.5,4,IF((US_Others!Z277*US_Others!Z$8/SUM(US_Others!Z277,US_Others!AB277)+US_Others!AB277*US_Others!AB$8/SUM(US_Others!Z277,US_Others!AB277))&gt;2.5,3,2)),"")</f>
        <v/>
      </c>
      <c r="BI272" s="219" t="str">
        <f>IFERROR(IF((US_Others!AA277*US_Others!AA$8/SUM(US_Others!AA277,US_Others!AC277)+US_Others!AC277*US_Others!AC$8/SUM(US_Others!AA277,US_Others!AC277))&gt;3.5,4,IF((US_Others!AA277*US_Others!AA$8/SUM(US_Others!AA277,US_Others!AC277)+US_Others!AC277*US_Others!AC$8/SUM(US_Others!AA277,US_Others!AC277))&gt;2.5,3,2)),"")</f>
        <v/>
      </c>
      <c r="BJ272" s="219" t="str">
        <f>IFERROR(US_Others!AD277*US_Others!AD$8/US_Others!AD277,"")</f>
        <v/>
      </c>
      <c r="BK272" s="74" t="str">
        <f>IFERROR(US_Others!AE277*US_Others!AE$8/US_Others!AE277,"")</f>
        <v/>
      </c>
      <c r="BL272" s="219" t="str">
        <f>IFERROR(IF(SUMPRODUCT(US_Others!AG277:AI277/SUM(US_Others!AG277:AI277),US_Others!AG$8:AI$8)&gt;3.5,4,IF(SUMPRODUCT(US_Others!AG277:AI277/SUM(US_Others!AG277:AI277),US_Others!AG$8:AI$8)&gt;2.5,3,2)),"")</f>
        <v/>
      </c>
      <c r="BM272" s="219" t="str">
        <f>IFERROR(US_Others!AL277*US_Others!AL$8/US_Others!AL277,"")</f>
        <v/>
      </c>
    </row>
    <row r="273" spans="1:65">
      <c r="A273" s="200" t="s">
        <v>414</v>
      </c>
      <c r="B273" s="332">
        <v>326150</v>
      </c>
      <c r="C273" s="333">
        <f>SUM(US_CO2!C276:AX276)</f>
        <v>0.94348522693473036</v>
      </c>
      <c r="D273" s="333">
        <f>SUM(US_CH4!C276:AC276)</f>
        <v>8.9881572648305283E-4</v>
      </c>
      <c r="E273" s="333">
        <f>SUM(US_N2O!C276:AA276)</f>
        <v>2.0489604816076009E-3</v>
      </c>
      <c r="F273" s="332">
        <f>US_Others!V278+US_Others!U278</f>
        <v>0</v>
      </c>
      <c r="G273" s="332">
        <f>US_Others!C278+US_Others!H278+US_Others!N278</f>
        <v>2.9449687806909187E-3</v>
      </c>
      <c r="H273" s="332">
        <f>US_Others!D278+US_Others!I278+US_Others!O278</f>
        <v>4.8297488003331078E-2</v>
      </c>
      <c r="I273" s="332">
        <f>US_Others!E278+US_Others!J278+US_Others!P278+US_Others!W278</f>
        <v>0.22322863357637165</v>
      </c>
      <c r="J273" s="332">
        <f>US_Others!F278+US_Others!K278+US_Others!Q278</f>
        <v>3.8579091027051038E-2</v>
      </c>
      <c r="K273" s="332">
        <f>US_Others!G278+US_Others!L278+US_Others!R278</f>
        <v>3.8284594148981954E-3</v>
      </c>
      <c r="L273" s="332">
        <f>US_Others!Z278+US_Others!AB278</f>
        <v>0</v>
      </c>
      <c r="M273" s="332">
        <f>US_Others!AA278+US_Others!AC278</f>
        <v>0</v>
      </c>
      <c r="N273" s="332">
        <f>US_Others!AD278</f>
        <v>0</v>
      </c>
      <c r="O273" s="332">
        <f>US_Others!AE278</f>
        <v>0</v>
      </c>
      <c r="P273" s="332">
        <f>SUM(US_Others!AG278:AI278)</f>
        <v>0</v>
      </c>
      <c r="Q273" s="332">
        <f>US_Others!AL278</f>
        <v>0</v>
      </c>
      <c r="R273" s="332"/>
      <c r="S273" s="334">
        <f t="shared" si="4"/>
        <v>943.48522693473035</v>
      </c>
      <c r="T273" s="334">
        <f>D273*1000/Spec!I$6</f>
        <v>3.5952629059322117E-2</v>
      </c>
      <c r="U273" s="334">
        <f>E273*1000/Spec!I$7</f>
        <v>6.8757063141194662E-3</v>
      </c>
      <c r="V273" s="334">
        <f>F273*1000/Spec!I$8</f>
        <v>0</v>
      </c>
      <c r="W273" s="334">
        <f>G273*1000/Spec!I$9</f>
        <v>4.3629167121346946E-3</v>
      </c>
      <c r="X273" s="334">
        <f>H273*1000/Spec!I$10</f>
        <v>1.3799282286666022E-2</v>
      </c>
      <c r="Y273" s="334">
        <f>I273*1000/Spec!I$11</f>
        <v>0.15610393956389626</v>
      </c>
      <c r="Z273" s="334">
        <f>J273*1000/Spec!I$12</f>
        <v>8.6306691335684641E-3</v>
      </c>
      <c r="AA273" s="334">
        <f>K273*1000/Spec!I$15</f>
        <v>3.9026089856250719E-4</v>
      </c>
      <c r="AB273" s="334">
        <f>L273*1000/Spec!I$17</f>
        <v>0</v>
      </c>
      <c r="AC273" s="334">
        <f>M273*1000/Spec!I$18</f>
        <v>0</v>
      </c>
      <c r="AD273" s="335">
        <f>N273*1000/Spec!I$25</f>
        <v>0</v>
      </c>
      <c r="AE273" s="335">
        <f>O273*1000/Spec!I$26</f>
        <v>0</v>
      </c>
      <c r="AF273" s="334">
        <f>P273*1000/Spec!I$21</f>
        <v>0</v>
      </c>
      <c r="AG273" s="334">
        <f>Q273*1000/Spec!I$22</f>
        <v>0</v>
      </c>
      <c r="AI273" s="200">
        <f>S273/'2007output'!$C271</f>
        <v>9.7973543814613748E-2</v>
      </c>
      <c r="AJ273" s="200">
        <f>T273/'2007output'!$C271</f>
        <v>3.733398656212058E-6</v>
      </c>
      <c r="AK273" s="200">
        <f>U273/'2007output'!$C271</f>
        <v>7.1398819461261331E-7</v>
      </c>
      <c r="AL273" s="200">
        <f>V273/'2007output'!$C271</f>
        <v>0</v>
      </c>
      <c r="AM273" s="200">
        <f>W273/'2007output'!$C271</f>
        <v>4.5305469492572112E-7</v>
      </c>
      <c r="AN273" s="200">
        <f>X273/'2007output'!$C271</f>
        <v>1.4329472779507811E-6</v>
      </c>
      <c r="AO273" s="200">
        <f>Y273/'2007output'!$C271</f>
        <v>1.6210170255856311E-5</v>
      </c>
      <c r="AP273" s="200">
        <f>Z273/'2007output'!$C271</f>
        <v>8.96227324358096E-7</v>
      </c>
      <c r="AQ273" s="200">
        <f>AA273/'2007output'!$C271</f>
        <v>4.0525534637851211E-8</v>
      </c>
      <c r="AR273" s="200">
        <f>AB273/'2007output'!$C271</f>
        <v>0</v>
      </c>
      <c r="AS273" s="200">
        <f>AC273/'2007output'!$C271</f>
        <v>0</v>
      </c>
      <c r="AT273" s="200">
        <f>AD273/'2007output'!$C271</f>
        <v>0</v>
      </c>
      <c r="AU273" s="200">
        <f>AE273/'2007output'!$C271</f>
        <v>0</v>
      </c>
      <c r="AV273" s="200">
        <f>AF273/'2007output'!$C271</f>
        <v>0</v>
      </c>
      <c r="AW273" s="200">
        <f>AG273/'2007output'!$C271</f>
        <v>0</v>
      </c>
      <c r="AY273" s="370">
        <f>IFERROR(IF(SUMPRODUCT(US_CO2!C276:AX276/SUM(US_CO2!C276:AX276),US_CO2!C$6:AX$6)&gt;3.5,4,IF(SUMPRODUCT(US_CO2!C276:AX276/SUM(US_CO2!C276:AX276),US_CO2!C$6:AX$6)&gt;2.5,3,2)),"")</f>
        <v>4</v>
      </c>
      <c r="AZ273" s="370">
        <f>IFERROR(IF(SUMPRODUCT(US_CH4!C276:AC276/SUM(US_CH4!C276:AC276),US_CH4!C$6:AC$6)&gt;3.5,4,IF(SUMPRODUCT(US_CH4!C276:AC276/SUM(US_CH4!C276:AC276),US_CH4!C$6:AC$6)&gt;2.5,3,2)),"")</f>
        <v>4</v>
      </c>
      <c r="BA273" s="223">
        <f>IFERROR(IF(SUMPRODUCT(US_N2O!C276:AA276/SUM(US_N2O!C276:AA276),US_N2O!C$6:AA$6)&gt;3.5,4,IF(SUMPRODUCT(US_N2O!C276:AA276/SUM(US_N2O!C276:AA276),US_N2O!C$6:AA$6)&gt;2.5,3,2)),"")</f>
        <v>4</v>
      </c>
      <c r="BB273" s="223" t="str">
        <f>IFERROR(IF(SUMPRODUCT(US_Others!U278:V278/SUM(US_Others!U278:V278),US_Others!U$8:V$8)&gt;3.5,4,IF(SUMPRODUCT(US_Others!U278:V278/SUM(US_Others!U278:V278),US_Others!U$8:V$8)&gt;2.5,3,2)),"")</f>
        <v/>
      </c>
      <c r="BC273" s="223">
        <f>IFERROR(IF((US_Others!C278*US_Others!C$8/SUM(US_Others!C278,US_Others!H278,US_Others!N278)+ US_Others!H278*US_Others!H$8/SUM(US_Others!C278,US_Others!H278,US_Others!N278)+US_Others!N278*US_Others!N$8/SUM(US_Others!C278,US_Others!H278,US_Others!N278))&gt;3.5,4,IF((US_Others!C278*US_Others!C$8/SUM(US_Others!C278,US_Others!H278,US_Others!N278)+ US_Others!H278*US_Others!H$8/SUM(US_Others!C278,US_Others!H278,US_Others!N278)+US_Others!N278*US_Others!N$8/SUM(US_Others!C278,US_Others!H278,US_Others!N278))&gt;2.5,3,2)),"")</f>
        <v>4</v>
      </c>
      <c r="BD273" s="223">
        <f>IFERROR(IF((US_Others!D278*US_Others!D$8/SUM(US_Others!D278,US_Others!I278,US_Others!O278)+US_Others!I278*US_Others!I$8/SUM(US_Others!D278,US_Others!I278,US_Others!O278)+US_Others!O278*US_Others!O$8/SUM(US_Others!D278,US_Others!I278,US_Others!O278))&gt;3.5,4,IF((US_Others!D278*US_Others!D$8/SUM(US_Others!D278,US_Others!I278,US_Others!O278)+US_Others!I278*US_Others!I$8/SUM(US_Others!D278,US_Others!I278,US_Others!O278)+US_Others!O278*US_Others!O$8/SUM(US_Others!D278,US_Others!I278,US_Others!O278))&gt;2.5,3,2)),"")</f>
        <v>4</v>
      </c>
      <c r="BE273" s="223">
        <f>IFERROR(IF((US_Others!E278*US_Others!E$8/SUM(US_Others!E278,US_Others!J278,US_Others!P278,US_Others!W278)+US_Others!J278*US_Others!J$8/SUM(US_Others!E278,US_Others!J278,US_Others!P278,US_Others!W278)+US_Others!P278*US_Others!P$8/SUM(US_Others!E278,US_Others!J278,US_Others!P278,US_Others!W278)+US_Others!W278*US_Others!W$8/SUM(US_Others!E278,US_Others!J278,US_Others!P278,US_Others!W278))&gt;3.5,4,IF((US_Others!E278*US_Others!E$8/SUM(US_Others!E278,US_Others!J278,US_Others!P278,US_Others!W278)+US_Others!J278*US_Others!J$8/SUM(US_Others!E278,US_Others!J278,US_Others!P278,US_Others!W278)+US_Others!P278*US_Others!P$8/SUM(US_Others!E278,US_Others!J278,US_Others!P278,US_Others!W278)+US_Others!W278*US_Others!W$8/SUM(US_Others!E278,US_Others!J278,US_Others!P278,US_Others!W278))&gt;2.5,3,2)),"")</f>
        <v>4</v>
      </c>
      <c r="BF273" s="223">
        <f>IFERROR(IF((US_Others!F278*US_Others!F$8/SUM(US_Others!F278,US_Others!K278,US_Others!Q278)+US_Others!K278*US_Others!K$8/SUM(US_Others!F278,US_Others!K278,US_Others!Q278)+US_Others!Q278*US_Others!Q$8/SUM(US_Others!F278,US_Others!K278,US_Others!Q278))&gt;3.5,4,IF((US_Others!F278*US_Others!F$8/SUM(US_Others!F278,US_Others!K278,US_Others!Q278)+US_Others!K278*US_Others!K$8/SUM(US_Others!F278,US_Others!K278,US_Others!Q278)+US_Others!Q278*US_Others!Q$8/SUM(US_Others!F278,US_Others!K278,US_Others!Q278))&gt;2.5,3,2)),"")</f>
        <v>4</v>
      </c>
      <c r="BG273" s="223">
        <f>IFERROR(IF((US_Others!G278*US_Others!G$8/SUM(US_Others!G278,US_Others!L278,US_Others!R278)+US_Others!L278*US_Others!L$8/SUM(US_Others!G278,US_Others!L278,US_Others!R278)+US_Others!R278*US_Others!R$8/SUM(US_Others!G278,US_Others!L278,US_Others!R278))&gt;3.5,4,IF((US_Others!G278*US_Others!G$8/SUM(US_Others!G278,US_Others!L278,US_Others!R278)+US_Others!L278*US_Others!L$8/SUM(US_Others!G278,US_Others!L278,US_Others!R278)+US_Others!R278*US_Others!R$8/SUM(US_Others!G278,US_Others!L278,US_Others!R278))&gt;2.5,3,2)),"")</f>
        <v>4</v>
      </c>
      <c r="BH273" s="219" t="str">
        <f>IFERROR(IF((US_Others!Z278*US_Others!Z$8/SUM(US_Others!Z278,US_Others!AB278)+US_Others!AB278*US_Others!AB$8/SUM(US_Others!Z278,US_Others!AB278))&gt;3.5,4,IF((US_Others!Z278*US_Others!Z$8/SUM(US_Others!Z278,US_Others!AB278)+US_Others!AB278*US_Others!AB$8/SUM(US_Others!Z278,US_Others!AB278))&gt;2.5,3,2)),"")</f>
        <v/>
      </c>
      <c r="BI273" s="219" t="str">
        <f>IFERROR(IF((US_Others!AA278*US_Others!AA$8/SUM(US_Others!AA278,US_Others!AC278)+US_Others!AC278*US_Others!AC$8/SUM(US_Others!AA278,US_Others!AC278))&gt;3.5,4,IF((US_Others!AA278*US_Others!AA$8/SUM(US_Others!AA278,US_Others!AC278)+US_Others!AC278*US_Others!AC$8/SUM(US_Others!AA278,US_Others!AC278))&gt;2.5,3,2)),"")</f>
        <v/>
      </c>
      <c r="BJ273" s="219" t="str">
        <f>IFERROR(US_Others!AD278*US_Others!AD$8/US_Others!AD278,"")</f>
        <v/>
      </c>
      <c r="BK273" s="74" t="str">
        <f>IFERROR(US_Others!AE278*US_Others!AE$8/US_Others!AE278,"")</f>
        <v/>
      </c>
      <c r="BL273" s="219" t="str">
        <f>IFERROR(IF(SUMPRODUCT(US_Others!AG278:AI278/SUM(US_Others!AG278:AI278),US_Others!AG$8:AI$8)&gt;3.5,4,IF(SUMPRODUCT(US_Others!AG278:AI278/SUM(US_Others!AG278:AI278),US_Others!AG$8:AI$8)&gt;2.5,3,2)),"")</f>
        <v/>
      </c>
      <c r="BM273" s="219" t="str">
        <f>IFERROR(US_Others!AL278*US_Others!AL$8/US_Others!AL278,"")</f>
        <v/>
      </c>
    </row>
    <row r="274" spans="1:65">
      <c r="A274" s="200" t="s">
        <v>415</v>
      </c>
      <c r="B274" s="332">
        <v>326160</v>
      </c>
      <c r="C274" s="333">
        <f>SUM(US_CO2!C277:AX277)</f>
        <v>0.15135889873892427</v>
      </c>
      <c r="D274" s="333">
        <f>SUM(US_CH4!C277:AC277)</f>
        <v>8.5254600242941635E-5</v>
      </c>
      <c r="E274" s="333">
        <f>SUM(US_N2O!C277:AA277)</f>
        <v>1.0979102168559866E-4</v>
      </c>
      <c r="F274" s="332">
        <f>US_Others!V279+US_Others!U279</f>
        <v>0</v>
      </c>
      <c r="G274" s="332">
        <f>US_Others!C279+US_Others!H279+US_Others!N279</f>
        <v>7.4921319515101724E-5</v>
      </c>
      <c r="H274" s="332">
        <f>US_Others!D279+US_Others!I279+US_Others!O279</f>
        <v>1.2287096400476684E-3</v>
      </c>
      <c r="I274" s="332">
        <f>US_Others!E279+US_Others!J279+US_Others!P279+US_Others!W279</f>
        <v>5.679036019244711E-3</v>
      </c>
      <c r="J274" s="332">
        <f>US_Others!F279+US_Others!K279+US_Others!Q279</f>
        <v>9.8146928564783265E-4</v>
      </c>
      <c r="K274" s="332">
        <f>US_Others!G279+US_Others!L279+US_Others!R279</f>
        <v>9.7397715369632268E-5</v>
      </c>
      <c r="L274" s="332">
        <f>US_Others!Z279+US_Others!AB279</f>
        <v>0</v>
      </c>
      <c r="M274" s="332">
        <f>US_Others!AA279+US_Others!AC279</f>
        <v>0</v>
      </c>
      <c r="N274" s="332">
        <f>US_Others!AD279</f>
        <v>0</v>
      </c>
      <c r="O274" s="332">
        <f>US_Others!AE279</f>
        <v>0</v>
      </c>
      <c r="P274" s="332">
        <f>SUM(US_Others!AG279:AI279)</f>
        <v>0</v>
      </c>
      <c r="Q274" s="332">
        <f>US_Others!AL279</f>
        <v>0</v>
      </c>
      <c r="R274" s="332"/>
      <c r="S274" s="334">
        <f t="shared" si="4"/>
        <v>151.35889873892427</v>
      </c>
      <c r="T274" s="334">
        <f>D274*1000/Spec!I$6</f>
        <v>3.4101840097176656E-3</v>
      </c>
      <c r="U274" s="334">
        <f>E274*1000/Spec!I$7</f>
        <v>3.6842624726710961E-4</v>
      </c>
      <c r="V274" s="334">
        <f>F274*1000/Spec!I$8</f>
        <v>0</v>
      </c>
      <c r="W274" s="334">
        <f>G274*1000/Spec!I$9</f>
        <v>1.1099454742978033E-4</v>
      </c>
      <c r="X274" s="334">
        <f>H274*1000/Spec!I$10</f>
        <v>3.5105989715647669E-4</v>
      </c>
      <c r="Y274" s="334">
        <f>I274*1000/Spec!I$11</f>
        <v>3.971353859611686E-3</v>
      </c>
      <c r="Z274" s="334">
        <f>J274*1000/Spec!I$12</f>
        <v>2.1956807285186412E-4</v>
      </c>
      <c r="AA274" s="334">
        <f>K274*1000/Spec!I$15</f>
        <v>9.9284113526638394E-6</v>
      </c>
      <c r="AB274" s="334">
        <f>L274*1000/Spec!I$17</f>
        <v>0</v>
      </c>
      <c r="AC274" s="334">
        <f>M274*1000/Spec!I$18</f>
        <v>0</v>
      </c>
      <c r="AD274" s="335">
        <f>N274*1000/Spec!I$25</f>
        <v>0</v>
      </c>
      <c r="AE274" s="335">
        <f>O274*1000/Spec!I$26</f>
        <v>0</v>
      </c>
      <c r="AF274" s="334">
        <f>P274*1000/Spec!I$21</f>
        <v>0</v>
      </c>
      <c r="AG274" s="334">
        <f>Q274*1000/Spec!I$22</f>
        <v>0</v>
      </c>
      <c r="AI274" s="200">
        <f>S274/'2007output'!$C272</f>
        <v>1.2777215831413495E-2</v>
      </c>
      <c r="AJ274" s="200">
        <f>T274/'2007output'!$C272</f>
        <v>2.8787641479973539E-7</v>
      </c>
      <c r="AK274" s="200">
        <f>U274/'2007output'!$C272</f>
        <v>3.1101320890351983E-8</v>
      </c>
      <c r="AL274" s="200">
        <f>V274/'2007output'!$C272</f>
        <v>0</v>
      </c>
      <c r="AM274" s="200">
        <f>W274/'2007output'!$C272</f>
        <v>9.3697912738291686E-9</v>
      </c>
      <c r="AN274" s="200">
        <f>X274/'2007output'!$C272</f>
        <v>2.9635311257511115E-8</v>
      </c>
      <c r="AO274" s="200">
        <f>Y274/'2007output'!$C272</f>
        <v>3.3524851085697164E-7</v>
      </c>
      <c r="AP274" s="200">
        <f>Z274/'2007output'!$C272</f>
        <v>1.8535207905779513E-8</v>
      </c>
      <c r="AQ274" s="200">
        <f>AA274/'2007output'!$C272</f>
        <v>8.3812353137462767E-10</v>
      </c>
      <c r="AR274" s="200">
        <f>AB274/'2007output'!$C272</f>
        <v>0</v>
      </c>
      <c r="AS274" s="200">
        <f>AC274/'2007output'!$C272</f>
        <v>0</v>
      </c>
      <c r="AT274" s="200">
        <f>AD274/'2007output'!$C272</f>
        <v>0</v>
      </c>
      <c r="AU274" s="200">
        <f>AE274/'2007output'!$C272</f>
        <v>0</v>
      </c>
      <c r="AV274" s="200">
        <f>AF274/'2007output'!$C272</f>
        <v>0</v>
      </c>
      <c r="AW274" s="200">
        <f>AG274/'2007output'!$C272</f>
        <v>0</v>
      </c>
      <c r="AY274" s="370">
        <f>IFERROR(IF(SUMPRODUCT(US_CO2!C277:AX277/SUM(US_CO2!C277:AX277),US_CO2!C$6:AX$6)&gt;3.5,4,IF(SUMPRODUCT(US_CO2!C277:AX277/SUM(US_CO2!C277:AX277),US_CO2!C$6:AX$6)&gt;2.5,3,2)),"")</f>
        <v>4</v>
      </c>
      <c r="AZ274" s="370">
        <f>IFERROR(IF(SUMPRODUCT(US_CH4!C277:AC277/SUM(US_CH4!C277:AC277),US_CH4!C$6:AC$6)&gt;3.5,4,IF(SUMPRODUCT(US_CH4!C277:AC277/SUM(US_CH4!C277:AC277),US_CH4!C$6:AC$6)&gt;2.5,3,2)),"")</f>
        <v>4</v>
      </c>
      <c r="BA274" s="223">
        <f>IFERROR(IF(SUMPRODUCT(US_N2O!C277:AA277/SUM(US_N2O!C277:AA277),US_N2O!C$6:AA$6)&gt;3.5,4,IF(SUMPRODUCT(US_N2O!C277:AA277/SUM(US_N2O!C277:AA277),US_N2O!C$6:AA$6)&gt;2.5,3,2)),"")</f>
        <v>4</v>
      </c>
      <c r="BB274" s="223" t="str">
        <f>IFERROR(IF(SUMPRODUCT(US_Others!U279:V279/SUM(US_Others!U279:V279),US_Others!U$8:V$8)&gt;3.5,4,IF(SUMPRODUCT(US_Others!U279:V279/SUM(US_Others!U279:V279),US_Others!U$8:V$8)&gt;2.5,3,2)),"")</f>
        <v/>
      </c>
      <c r="BC274" s="223">
        <f>IFERROR(IF((US_Others!C279*US_Others!C$8/SUM(US_Others!C279,US_Others!H279,US_Others!N279)+ US_Others!H279*US_Others!H$8/SUM(US_Others!C279,US_Others!H279,US_Others!N279)+US_Others!N279*US_Others!N$8/SUM(US_Others!C279,US_Others!H279,US_Others!N279))&gt;3.5,4,IF((US_Others!C279*US_Others!C$8/SUM(US_Others!C279,US_Others!H279,US_Others!N279)+ US_Others!H279*US_Others!H$8/SUM(US_Others!C279,US_Others!H279,US_Others!N279)+US_Others!N279*US_Others!N$8/SUM(US_Others!C279,US_Others!H279,US_Others!N279))&gt;2.5,3,2)),"")</f>
        <v>4</v>
      </c>
      <c r="BD274" s="223">
        <f>IFERROR(IF((US_Others!D279*US_Others!D$8/SUM(US_Others!D279,US_Others!I279,US_Others!O279)+US_Others!I279*US_Others!I$8/SUM(US_Others!D279,US_Others!I279,US_Others!O279)+US_Others!O279*US_Others!O$8/SUM(US_Others!D279,US_Others!I279,US_Others!O279))&gt;3.5,4,IF((US_Others!D279*US_Others!D$8/SUM(US_Others!D279,US_Others!I279,US_Others!O279)+US_Others!I279*US_Others!I$8/SUM(US_Others!D279,US_Others!I279,US_Others!O279)+US_Others!O279*US_Others!O$8/SUM(US_Others!D279,US_Others!I279,US_Others!O279))&gt;2.5,3,2)),"")</f>
        <v>4</v>
      </c>
      <c r="BE274" s="223">
        <f>IFERROR(IF((US_Others!E279*US_Others!E$8/SUM(US_Others!E279,US_Others!J279,US_Others!P279,US_Others!W279)+US_Others!J279*US_Others!J$8/SUM(US_Others!E279,US_Others!J279,US_Others!P279,US_Others!W279)+US_Others!P279*US_Others!P$8/SUM(US_Others!E279,US_Others!J279,US_Others!P279,US_Others!W279)+US_Others!W279*US_Others!W$8/SUM(US_Others!E279,US_Others!J279,US_Others!P279,US_Others!W279))&gt;3.5,4,IF((US_Others!E279*US_Others!E$8/SUM(US_Others!E279,US_Others!J279,US_Others!P279,US_Others!W279)+US_Others!J279*US_Others!J$8/SUM(US_Others!E279,US_Others!J279,US_Others!P279,US_Others!W279)+US_Others!P279*US_Others!P$8/SUM(US_Others!E279,US_Others!J279,US_Others!P279,US_Others!W279)+US_Others!W279*US_Others!W$8/SUM(US_Others!E279,US_Others!J279,US_Others!P279,US_Others!W279))&gt;2.5,3,2)),"")</f>
        <v>4</v>
      </c>
      <c r="BF274" s="223">
        <f>IFERROR(IF((US_Others!F279*US_Others!F$8/SUM(US_Others!F279,US_Others!K279,US_Others!Q279)+US_Others!K279*US_Others!K$8/SUM(US_Others!F279,US_Others!K279,US_Others!Q279)+US_Others!Q279*US_Others!Q$8/SUM(US_Others!F279,US_Others!K279,US_Others!Q279))&gt;3.5,4,IF((US_Others!F279*US_Others!F$8/SUM(US_Others!F279,US_Others!K279,US_Others!Q279)+US_Others!K279*US_Others!K$8/SUM(US_Others!F279,US_Others!K279,US_Others!Q279)+US_Others!Q279*US_Others!Q$8/SUM(US_Others!F279,US_Others!K279,US_Others!Q279))&gt;2.5,3,2)),"")</f>
        <v>4</v>
      </c>
      <c r="BG274" s="223">
        <f>IFERROR(IF((US_Others!G279*US_Others!G$8/SUM(US_Others!G279,US_Others!L279,US_Others!R279)+US_Others!L279*US_Others!L$8/SUM(US_Others!G279,US_Others!L279,US_Others!R279)+US_Others!R279*US_Others!R$8/SUM(US_Others!G279,US_Others!L279,US_Others!R279))&gt;3.5,4,IF((US_Others!G279*US_Others!G$8/SUM(US_Others!G279,US_Others!L279,US_Others!R279)+US_Others!L279*US_Others!L$8/SUM(US_Others!G279,US_Others!L279,US_Others!R279)+US_Others!R279*US_Others!R$8/SUM(US_Others!G279,US_Others!L279,US_Others!R279))&gt;2.5,3,2)),"")</f>
        <v>4</v>
      </c>
      <c r="BH274" s="219" t="str">
        <f>IFERROR(IF((US_Others!Z279*US_Others!Z$8/SUM(US_Others!Z279,US_Others!AB279)+US_Others!AB279*US_Others!AB$8/SUM(US_Others!Z279,US_Others!AB279))&gt;3.5,4,IF((US_Others!Z279*US_Others!Z$8/SUM(US_Others!Z279,US_Others!AB279)+US_Others!AB279*US_Others!AB$8/SUM(US_Others!Z279,US_Others!AB279))&gt;2.5,3,2)),"")</f>
        <v/>
      </c>
      <c r="BI274" s="219" t="str">
        <f>IFERROR(IF((US_Others!AA279*US_Others!AA$8/SUM(US_Others!AA279,US_Others!AC279)+US_Others!AC279*US_Others!AC$8/SUM(US_Others!AA279,US_Others!AC279))&gt;3.5,4,IF((US_Others!AA279*US_Others!AA$8/SUM(US_Others!AA279,US_Others!AC279)+US_Others!AC279*US_Others!AC$8/SUM(US_Others!AA279,US_Others!AC279))&gt;2.5,3,2)),"")</f>
        <v/>
      </c>
      <c r="BJ274" s="219" t="str">
        <f>IFERROR(US_Others!AD279*US_Others!AD$8/US_Others!AD279,"")</f>
        <v/>
      </c>
      <c r="BK274" s="74" t="str">
        <f>IFERROR(US_Others!AE279*US_Others!AE$8/US_Others!AE279,"")</f>
        <v/>
      </c>
      <c r="BL274" s="219" t="str">
        <f>IFERROR(IF(SUMPRODUCT(US_Others!AG279:AI279/SUM(US_Others!AG279:AI279),US_Others!AG$8:AI$8)&gt;3.5,4,IF(SUMPRODUCT(US_Others!AG279:AI279/SUM(US_Others!AG279:AI279),US_Others!AG$8:AI$8)&gt;2.5,3,2)),"")</f>
        <v/>
      </c>
      <c r="BM274" s="219" t="str">
        <f>IFERROR(US_Others!AL279*US_Others!AL$8/US_Others!AL279,"")</f>
        <v/>
      </c>
    </row>
    <row r="275" spans="1:65">
      <c r="A275" s="200" t="s">
        <v>416</v>
      </c>
      <c r="B275" s="332">
        <v>326190</v>
      </c>
      <c r="C275" s="333">
        <f>SUM(US_CO2!C278:AX278)</f>
        <v>2.6391212267153321</v>
      </c>
      <c r="D275" s="333">
        <f>SUM(US_CH4!C278:AC278)</f>
        <v>1.1816482563139497E-3</v>
      </c>
      <c r="E275" s="333">
        <f>SUM(US_N2O!C278:AA278)</f>
        <v>1.5374263672324766E-3</v>
      </c>
      <c r="F275" s="332">
        <f>US_Others!V280+US_Others!U280</f>
        <v>0</v>
      </c>
      <c r="G275" s="332">
        <f>US_Others!C280+US_Others!H280+US_Others!N280</f>
        <v>7.273601761337451E-4</v>
      </c>
      <c r="H275" s="332">
        <f>US_Others!D280+US_Others!I280+US_Others!O280</f>
        <v>1.1928706888593424E-2</v>
      </c>
      <c r="I275" s="332">
        <f>US_Others!E280+US_Others!J280+US_Others!P280+US_Others!W280</f>
        <v>5.5133901350937882E-2</v>
      </c>
      <c r="J275" s="332">
        <f>US_Others!F280+US_Others!K280+US_Others!Q280</f>
        <v>9.5284183073520642E-3</v>
      </c>
      <c r="K275" s="332">
        <f>US_Others!G280+US_Others!L280+US_Others!R280</f>
        <v>9.4556822897386898E-4</v>
      </c>
      <c r="L275" s="332">
        <f>US_Others!Z280+US_Others!AB280</f>
        <v>0</v>
      </c>
      <c r="M275" s="332">
        <f>US_Others!AA280+US_Others!AC280</f>
        <v>0</v>
      </c>
      <c r="N275" s="332">
        <f>US_Others!AD280</f>
        <v>0</v>
      </c>
      <c r="O275" s="332">
        <f>US_Others!AE280</f>
        <v>0</v>
      </c>
      <c r="P275" s="332">
        <f>SUM(US_Others!AG280:AI280)</f>
        <v>0</v>
      </c>
      <c r="Q275" s="332">
        <f>US_Others!AL280</f>
        <v>0</v>
      </c>
      <c r="R275" s="332"/>
      <c r="S275" s="334">
        <f t="shared" si="4"/>
        <v>2639.1212267153323</v>
      </c>
      <c r="T275" s="334">
        <f>D275*1000/Spec!I$6</f>
        <v>4.7265930252557986E-2</v>
      </c>
      <c r="U275" s="334">
        <f>E275*1000/Spec!I$7</f>
        <v>5.1591488833304588E-3</v>
      </c>
      <c r="V275" s="334">
        <f>F275*1000/Spec!I$8</f>
        <v>0</v>
      </c>
      <c r="W275" s="334">
        <f>G275*1000/Spec!I$9</f>
        <v>1.077570631309252E-3</v>
      </c>
      <c r="X275" s="334">
        <f>H275*1000/Spec!I$10</f>
        <v>3.4082019681695493E-3</v>
      </c>
      <c r="Y275" s="334">
        <f>I275*1000/Spec!I$11</f>
        <v>3.8555175769886631E-2</v>
      </c>
      <c r="Z275" s="334">
        <f>J275*1000/Spec!I$12</f>
        <v>2.1316372052241754E-3</v>
      </c>
      <c r="AA275" s="334">
        <f>K275*1000/Spec!I$15</f>
        <v>9.6388198672157894E-5</v>
      </c>
      <c r="AB275" s="334">
        <f>L275*1000/Spec!I$17</f>
        <v>0</v>
      </c>
      <c r="AC275" s="334">
        <f>M275*1000/Spec!I$18</f>
        <v>0</v>
      </c>
      <c r="AD275" s="335">
        <f>N275*1000/Spec!I$25</f>
        <v>0</v>
      </c>
      <c r="AE275" s="335">
        <f>O275*1000/Spec!I$26</f>
        <v>0</v>
      </c>
      <c r="AF275" s="334">
        <f>P275*1000/Spec!I$21</f>
        <v>0</v>
      </c>
      <c r="AG275" s="334">
        <f>Q275*1000/Spec!I$22</f>
        <v>0</v>
      </c>
      <c r="AI275" s="200">
        <f>S275/'2007output'!$C273</f>
        <v>3.0344143891958796E-2</v>
      </c>
      <c r="AJ275" s="200">
        <f>T275/'2007output'!$C273</f>
        <v>5.4345521314152652E-7</v>
      </c>
      <c r="AK275" s="200">
        <f>U275/'2007output'!$C273</f>
        <v>5.9318971213255365E-8</v>
      </c>
      <c r="AL275" s="200">
        <f>V275/'2007output'!$C273</f>
        <v>0</v>
      </c>
      <c r="AM275" s="200">
        <f>W275/'2007output'!$C273</f>
        <v>1.2389714409175859E-8</v>
      </c>
      <c r="AN275" s="200">
        <f>X275/'2007output'!$C273</f>
        <v>3.9186896717021945E-8</v>
      </c>
      <c r="AO275" s="200">
        <f>Y275/'2007output'!$C273</f>
        <v>4.4330051590593209E-7</v>
      </c>
      <c r="AP275" s="200">
        <f>Z275/'2007output'!$C273</f>
        <v>2.4509183369829434E-8</v>
      </c>
      <c r="AQ275" s="200">
        <f>AA275/'2007output'!$C273</f>
        <v>1.1082542705455473E-9</v>
      </c>
      <c r="AR275" s="200">
        <f>AB275/'2007output'!$C273</f>
        <v>0</v>
      </c>
      <c r="AS275" s="200">
        <f>AC275/'2007output'!$C273</f>
        <v>0</v>
      </c>
      <c r="AT275" s="200">
        <f>AD275/'2007output'!$C273</f>
        <v>0</v>
      </c>
      <c r="AU275" s="200">
        <f>AE275/'2007output'!$C273</f>
        <v>0</v>
      </c>
      <c r="AV275" s="200">
        <f>AF275/'2007output'!$C273</f>
        <v>0</v>
      </c>
      <c r="AW275" s="200">
        <f>AG275/'2007output'!$C273</f>
        <v>0</v>
      </c>
      <c r="AY275" s="370">
        <f>IFERROR(IF(SUMPRODUCT(US_CO2!C278:AX278/SUM(US_CO2!C278:AX278),US_CO2!C$6:AX$6)&gt;3.5,4,IF(SUMPRODUCT(US_CO2!C278:AX278/SUM(US_CO2!C278:AX278),US_CO2!C$6:AX$6)&gt;2.5,3,2)),"")</f>
        <v>4</v>
      </c>
      <c r="AZ275" s="370">
        <f>IFERROR(IF(SUMPRODUCT(US_CH4!C278:AC278/SUM(US_CH4!C278:AC278),US_CH4!C$6:AC$6)&gt;3.5,4,IF(SUMPRODUCT(US_CH4!C278:AC278/SUM(US_CH4!C278:AC278),US_CH4!C$6:AC$6)&gt;2.5,3,2)),"")</f>
        <v>4</v>
      </c>
      <c r="BA275" s="223">
        <f>IFERROR(IF(SUMPRODUCT(US_N2O!C278:AA278/SUM(US_N2O!C278:AA278),US_N2O!C$6:AA$6)&gt;3.5,4,IF(SUMPRODUCT(US_N2O!C278:AA278/SUM(US_N2O!C278:AA278),US_N2O!C$6:AA$6)&gt;2.5,3,2)),"")</f>
        <v>4</v>
      </c>
      <c r="BB275" s="223" t="str">
        <f>IFERROR(IF(SUMPRODUCT(US_Others!U280:V280/SUM(US_Others!U280:V280),US_Others!U$8:V$8)&gt;3.5,4,IF(SUMPRODUCT(US_Others!U280:V280/SUM(US_Others!U280:V280),US_Others!U$8:V$8)&gt;2.5,3,2)),"")</f>
        <v/>
      </c>
      <c r="BC275" s="223">
        <f>IFERROR(IF((US_Others!C280*US_Others!C$8/SUM(US_Others!C280,US_Others!H280,US_Others!N280)+ US_Others!H280*US_Others!H$8/SUM(US_Others!C280,US_Others!H280,US_Others!N280)+US_Others!N280*US_Others!N$8/SUM(US_Others!C280,US_Others!H280,US_Others!N280))&gt;3.5,4,IF((US_Others!C280*US_Others!C$8/SUM(US_Others!C280,US_Others!H280,US_Others!N280)+ US_Others!H280*US_Others!H$8/SUM(US_Others!C280,US_Others!H280,US_Others!N280)+US_Others!N280*US_Others!N$8/SUM(US_Others!C280,US_Others!H280,US_Others!N280))&gt;2.5,3,2)),"")</f>
        <v>4</v>
      </c>
      <c r="BD275" s="223">
        <f>IFERROR(IF((US_Others!D280*US_Others!D$8/SUM(US_Others!D280,US_Others!I280,US_Others!O280)+US_Others!I280*US_Others!I$8/SUM(US_Others!D280,US_Others!I280,US_Others!O280)+US_Others!O280*US_Others!O$8/SUM(US_Others!D280,US_Others!I280,US_Others!O280))&gt;3.5,4,IF((US_Others!D280*US_Others!D$8/SUM(US_Others!D280,US_Others!I280,US_Others!O280)+US_Others!I280*US_Others!I$8/SUM(US_Others!D280,US_Others!I280,US_Others!O280)+US_Others!O280*US_Others!O$8/SUM(US_Others!D280,US_Others!I280,US_Others!O280))&gt;2.5,3,2)),"")</f>
        <v>4</v>
      </c>
      <c r="BE275" s="223">
        <f>IFERROR(IF((US_Others!E280*US_Others!E$8/SUM(US_Others!E280,US_Others!J280,US_Others!P280,US_Others!W280)+US_Others!J280*US_Others!J$8/SUM(US_Others!E280,US_Others!J280,US_Others!P280,US_Others!W280)+US_Others!P280*US_Others!P$8/SUM(US_Others!E280,US_Others!J280,US_Others!P280,US_Others!W280)+US_Others!W280*US_Others!W$8/SUM(US_Others!E280,US_Others!J280,US_Others!P280,US_Others!W280))&gt;3.5,4,IF((US_Others!E280*US_Others!E$8/SUM(US_Others!E280,US_Others!J280,US_Others!P280,US_Others!W280)+US_Others!J280*US_Others!J$8/SUM(US_Others!E280,US_Others!J280,US_Others!P280,US_Others!W280)+US_Others!P280*US_Others!P$8/SUM(US_Others!E280,US_Others!J280,US_Others!P280,US_Others!W280)+US_Others!W280*US_Others!W$8/SUM(US_Others!E280,US_Others!J280,US_Others!P280,US_Others!W280))&gt;2.5,3,2)),"")</f>
        <v>4</v>
      </c>
      <c r="BF275" s="223">
        <f>IFERROR(IF((US_Others!F280*US_Others!F$8/SUM(US_Others!F280,US_Others!K280,US_Others!Q280)+US_Others!K280*US_Others!K$8/SUM(US_Others!F280,US_Others!K280,US_Others!Q280)+US_Others!Q280*US_Others!Q$8/SUM(US_Others!F280,US_Others!K280,US_Others!Q280))&gt;3.5,4,IF((US_Others!F280*US_Others!F$8/SUM(US_Others!F280,US_Others!K280,US_Others!Q280)+US_Others!K280*US_Others!K$8/SUM(US_Others!F280,US_Others!K280,US_Others!Q280)+US_Others!Q280*US_Others!Q$8/SUM(US_Others!F280,US_Others!K280,US_Others!Q280))&gt;2.5,3,2)),"")</f>
        <v>4</v>
      </c>
      <c r="BG275" s="223">
        <f>IFERROR(IF((US_Others!G280*US_Others!G$8/SUM(US_Others!G280,US_Others!L280,US_Others!R280)+US_Others!L280*US_Others!L$8/SUM(US_Others!G280,US_Others!L280,US_Others!R280)+US_Others!R280*US_Others!R$8/SUM(US_Others!G280,US_Others!L280,US_Others!R280))&gt;3.5,4,IF((US_Others!G280*US_Others!G$8/SUM(US_Others!G280,US_Others!L280,US_Others!R280)+US_Others!L280*US_Others!L$8/SUM(US_Others!G280,US_Others!L280,US_Others!R280)+US_Others!R280*US_Others!R$8/SUM(US_Others!G280,US_Others!L280,US_Others!R280))&gt;2.5,3,2)),"")</f>
        <v>4</v>
      </c>
      <c r="BH275" s="219" t="str">
        <f>IFERROR(IF((US_Others!Z280*US_Others!Z$8/SUM(US_Others!Z280,US_Others!AB280)+US_Others!AB280*US_Others!AB$8/SUM(US_Others!Z280,US_Others!AB280))&gt;3.5,4,IF((US_Others!Z280*US_Others!Z$8/SUM(US_Others!Z280,US_Others!AB280)+US_Others!AB280*US_Others!AB$8/SUM(US_Others!Z280,US_Others!AB280))&gt;2.5,3,2)),"")</f>
        <v/>
      </c>
      <c r="BI275" s="219" t="str">
        <f>IFERROR(IF((US_Others!AA280*US_Others!AA$8/SUM(US_Others!AA280,US_Others!AC280)+US_Others!AC280*US_Others!AC$8/SUM(US_Others!AA280,US_Others!AC280))&gt;3.5,4,IF((US_Others!AA280*US_Others!AA$8/SUM(US_Others!AA280,US_Others!AC280)+US_Others!AC280*US_Others!AC$8/SUM(US_Others!AA280,US_Others!AC280))&gt;2.5,3,2)),"")</f>
        <v/>
      </c>
      <c r="BJ275" s="219" t="str">
        <f>IFERROR(US_Others!AD280*US_Others!AD$8/US_Others!AD280,"")</f>
        <v/>
      </c>
      <c r="BK275" s="74" t="str">
        <f>IFERROR(US_Others!AE280*US_Others!AE$8/US_Others!AE280,"")</f>
        <v/>
      </c>
      <c r="BL275" s="219" t="str">
        <f>IFERROR(IF(SUMPRODUCT(US_Others!AG280:AI280/SUM(US_Others!AG280:AI280),US_Others!AG$8:AI$8)&gt;3.5,4,IF(SUMPRODUCT(US_Others!AG280:AI280/SUM(US_Others!AG280:AI280),US_Others!AG$8:AI$8)&gt;2.5,3,2)),"")</f>
        <v/>
      </c>
      <c r="BM275" s="219" t="str">
        <f>IFERROR(US_Others!AL280*US_Others!AL$8/US_Others!AL280,"")</f>
        <v/>
      </c>
    </row>
    <row r="276" spans="1:65">
      <c r="A276" s="200" t="s">
        <v>417</v>
      </c>
      <c r="B276" s="332">
        <v>326210</v>
      </c>
      <c r="C276" s="333">
        <f>SUM(US_CO2!C279:AX279)</f>
        <v>1.2854126439757798</v>
      </c>
      <c r="D276" s="333">
        <f>SUM(US_CH4!C279:AC279)</f>
        <v>7.1526659909150209E-4</v>
      </c>
      <c r="E276" s="333">
        <f>SUM(US_N2O!C279:AA279)</f>
        <v>9.0542386527209403E-4</v>
      </c>
      <c r="F276" s="332">
        <f>US_Others!V281+US_Others!U281</f>
        <v>0</v>
      </c>
      <c r="G276" s="332">
        <f>US_Others!C281+US_Others!H281+US_Others!N281</f>
        <v>2.6837690946487725E-5</v>
      </c>
      <c r="H276" s="332">
        <f>US_Others!D281+US_Others!I281+US_Others!O281</f>
        <v>4.4013813152239868E-4</v>
      </c>
      <c r="I276" s="332">
        <f>US_Others!E281+US_Others!J281+US_Others!P281+US_Others!W281</f>
        <v>2.0342969737437693E-3</v>
      </c>
      <c r="J276" s="332">
        <f>US_Others!F281+US_Others!K281+US_Others!Q281</f>
        <v>3.5157375139898919E-4</v>
      </c>
      <c r="K276" s="332">
        <f>US_Others!G281+US_Others!L281+US_Others!R281</f>
        <v>3.4888998230434045E-5</v>
      </c>
      <c r="L276" s="332">
        <f>US_Others!Z281+US_Others!AB281</f>
        <v>0</v>
      </c>
      <c r="M276" s="332">
        <f>US_Others!AA281+US_Others!AC281</f>
        <v>0</v>
      </c>
      <c r="N276" s="332">
        <f>US_Others!AD281</f>
        <v>0</v>
      </c>
      <c r="O276" s="332">
        <f>US_Others!AE281</f>
        <v>0</v>
      </c>
      <c r="P276" s="332">
        <f>SUM(US_Others!AG281:AI281)</f>
        <v>0</v>
      </c>
      <c r="Q276" s="332">
        <f>US_Others!AL281</f>
        <v>0</v>
      </c>
      <c r="R276" s="332"/>
      <c r="S276" s="334">
        <f t="shared" si="4"/>
        <v>1285.4126439757797</v>
      </c>
      <c r="T276" s="334">
        <f>D276*1000/Spec!I$6</f>
        <v>2.8610663963660087E-2</v>
      </c>
      <c r="U276" s="334">
        <f>E276*1000/Spec!I$7</f>
        <v>3.0383351183627316E-3</v>
      </c>
      <c r="V276" s="334">
        <f>F276*1000/Spec!I$8</f>
        <v>0</v>
      </c>
      <c r="W276" s="334">
        <f>G276*1000/Spec!I$9</f>
        <v>3.9759542142944778E-5</v>
      </c>
      <c r="X276" s="334">
        <f>H276*1000/Spec!I$10</f>
        <v>1.2575375186354247E-4</v>
      </c>
      <c r="Y276" s="334">
        <f>I276*1000/Spec!I$11</f>
        <v>1.4225852963243143E-3</v>
      </c>
      <c r="Z276" s="334">
        <f>J276*1000/Spec!I$12</f>
        <v>7.8651845950556854E-5</v>
      </c>
      <c r="AA276" s="334">
        <f>K276*1000/Spec!I$15</f>
        <v>3.5564728063643266E-6</v>
      </c>
      <c r="AB276" s="334">
        <f>L276*1000/Spec!I$17</f>
        <v>0</v>
      </c>
      <c r="AC276" s="334">
        <f>M276*1000/Spec!I$18</f>
        <v>0</v>
      </c>
      <c r="AD276" s="335">
        <f>N276*1000/Spec!I$25</f>
        <v>0</v>
      </c>
      <c r="AE276" s="335">
        <f>O276*1000/Spec!I$26</f>
        <v>0</v>
      </c>
      <c r="AF276" s="334">
        <f>P276*1000/Spec!I$21</f>
        <v>0</v>
      </c>
      <c r="AG276" s="334">
        <f>Q276*1000/Spec!I$22</f>
        <v>0</v>
      </c>
      <c r="AI276" s="200">
        <f>S276/'2007output'!$C274</f>
        <v>7.2197969219039523E-2</v>
      </c>
      <c r="AJ276" s="200">
        <f>T276/'2007output'!$C274</f>
        <v>1.6069795531150352E-6</v>
      </c>
      <c r="AK276" s="200">
        <f>U276/'2007output'!$C274</f>
        <v>1.7065463482154187E-7</v>
      </c>
      <c r="AL276" s="200">
        <f>V276/'2007output'!$C274</f>
        <v>0</v>
      </c>
      <c r="AM276" s="200">
        <f>W276/'2007output'!$C274</f>
        <v>2.2331803045913715E-9</v>
      </c>
      <c r="AN276" s="200">
        <f>X276/'2007output'!$C274</f>
        <v>7.0632302776647081E-9</v>
      </c>
      <c r="AO276" s="200">
        <f>Y276/'2007output'!$C274</f>
        <v>7.9902566632459806E-8</v>
      </c>
      <c r="AP276" s="200">
        <f>Z276/'2007output'!$C274</f>
        <v>4.417650300525548E-9</v>
      </c>
      <c r="AQ276" s="200">
        <f>AA276/'2007output'!$C274</f>
        <v>1.9975695385106306E-10</v>
      </c>
      <c r="AR276" s="200">
        <f>AB276/'2007output'!$C274</f>
        <v>0</v>
      </c>
      <c r="AS276" s="200">
        <f>AC276/'2007output'!$C274</f>
        <v>0</v>
      </c>
      <c r="AT276" s="200">
        <f>AD276/'2007output'!$C274</f>
        <v>0</v>
      </c>
      <c r="AU276" s="200">
        <f>AE276/'2007output'!$C274</f>
        <v>0</v>
      </c>
      <c r="AV276" s="200">
        <f>AF276/'2007output'!$C274</f>
        <v>0</v>
      </c>
      <c r="AW276" s="200">
        <f>AG276/'2007output'!$C274</f>
        <v>0</v>
      </c>
      <c r="AY276" s="370">
        <f>IFERROR(IF(SUMPRODUCT(US_CO2!C279:AX279/SUM(US_CO2!C279:AX279),US_CO2!C$6:AX$6)&gt;3.5,4,IF(SUMPRODUCT(US_CO2!C279:AX279/SUM(US_CO2!C279:AX279),US_CO2!C$6:AX$6)&gt;2.5,3,2)),"")</f>
        <v>4</v>
      </c>
      <c r="AZ276" s="370">
        <f>IFERROR(IF(SUMPRODUCT(US_CH4!C279:AC279/SUM(US_CH4!C279:AC279),US_CH4!C$6:AC$6)&gt;3.5,4,IF(SUMPRODUCT(US_CH4!C279:AC279/SUM(US_CH4!C279:AC279),US_CH4!C$6:AC$6)&gt;2.5,3,2)),"")</f>
        <v>4</v>
      </c>
      <c r="BA276" s="223">
        <f>IFERROR(IF(SUMPRODUCT(US_N2O!C279:AA279/SUM(US_N2O!C279:AA279),US_N2O!C$6:AA$6)&gt;3.5,4,IF(SUMPRODUCT(US_N2O!C279:AA279/SUM(US_N2O!C279:AA279),US_N2O!C$6:AA$6)&gt;2.5,3,2)),"")</f>
        <v>4</v>
      </c>
      <c r="BB276" s="223" t="str">
        <f>IFERROR(IF(SUMPRODUCT(US_Others!U281:V281/SUM(US_Others!U281:V281),US_Others!U$8:V$8)&gt;3.5,4,IF(SUMPRODUCT(US_Others!U281:V281/SUM(US_Others!U281:V281),US_Others!U$8:V$8)&gt;2.5,3,2)),"")</f>
        <v/>
      </c>
      <c r="BC276" s="223">
        <f>IFERROR(IF((US_Others!C281*US_Others!C$8/SUM(US_Others!C281,US_Others!H281,US_Others!N281)+ US_Others!H281*US_Others!H$8/SUM(US_Others!C281,US_Others!H281,US_Others!N281)+US_Others!N281*US_Others!N$8/SUM(US_Others!C281,US_Others!H281,US_Others!N281))&gt;3.5,4,IF((US_Others!C281*US_Others!C$8/SUM(US_Others!C281,US_Others!H281,US_Others!N281)+ US_Others!H281*US_Others!H$8/SUM(US_Others!C281,US_Others!H281,US_Others!N281)+US_Others!N281*US_Others!N$8/SUM(US_Others!C281,US_Others!H281,US_Others!N281))&gt;2.5,3,2)),"")</f>
        <v>4</v>
      </c>
      <c r="BD276" s="223">
        <f>IFERROR(IF((US_Others!D281*US_Others!D$8/SUM(US_Others!D281,US_Others!I281,US_Others!O281)+US_Others!I281*US_Others!I$8/SUM(US_Others!D281,US_Others!I281,US_Others!O281)+US_Others!O281*US_Others!O$8/SUM(US_Others!D281,US_Others!I281,US_Others!O281))&gt;3.5,4,IF((US_Others!D281*US_Others!D$8/SUM(US_Others!D281,US_Others!I281,US_Others!O281)+US_Others!I281*US_Others!I$8/SUM(US_Others!D281,US_Others!I281,US_Others!O281)+US_Others!O281*US_Others!O$8/SUM(US_Others!D281,US_Others!I281,US_Others!O281))&gt;2.5,3,2)),"")</f>
        <v>4</v>
      </c>
      <c r="BE276" s="223">
        <f>IFERROR(IF((US_Others!E281*US_Others!E$8/SUM(US_Others!E281,US_Others!J281,US_Others!P281,US_Others!W281)+US_Others!J281*US_Others!J$8/SUM(US_Others!E281,US_Others!J281,US_Others!P281,US_Others!W281)+US_Others!P281*US_Others!P$8/SUM(US_Others!E281,US_Others!J281,US_Others!P281,US_Others!W281)+US_Others!W281*US_Others!W$8/SUM(US_Others!E281,US_Others!J281,US_Others!P281,US_Others!W281))&gt;3.5,4,IF((US_Others!E281*US_Others!E$8/SUM(US_Others!E281,US_Others!J281,US_Others!P281,US_Others!W281)+US_Others!J281*US_Others!J$8/SUM(US_Others!E281,US_Others!J281,US_Others!P281,US_Others!W281)+US_Others!P281*US_Others!P$8/SUM(US_Others!E281,US_Others!J281,US_Others!P281,US_Others!W281)+US_Others!W281*US_Others!W$8/SUM(US_Others!E281,US_Others!J281,US_Others!P281,US_Others!W281))&gt;2.5,3,2)),"")</f>
        <v>4</v>
      </c>
      <c r="BF276" s="223">
        <f>IFERROR(IF((US_Others!F281*US_Others!F$8/SUM(US_Others!F281,US_Others!K281,US_Others!Q281)+US_Others!K281*US_Others!K$8/SUM(US_Others!F281,US_Others!K281,US_Others!Q281)+US_Others!Q281*US_Others!Q$8/SUM(US_Others!F281,US_Others!K281,US_Others!Q281))&gt;3.5,4,IF((US_Others!F281*US_Others!F$8/SUM(US_Others!F281,US_Others!K281,US_Others!Q281)+US_Others!K281*US_Others!K$8/SUM(US_Others!F281,US_Others!K281,US_Others!Q281)+US_Others!Q281*US_Others!Q$8/SUM(US_Others!F281,US_Others!K281,US_Others!Q281))&gt;2.5,3,2)),"")</f>
        <v>4</v>
      </c>
      <c r="BG276" s="223">
        <f>IFERROR(IF((US_Others!G281*US_Others!G$8/SUM(US_Others!G281,US_Others!L281,US_Others!R281)+US_Others!L281*US_Others!L$8/SUM(US_Others!G281,US_Others!L281,US_Others!R281)+US_Others!R281*US_Others!R$8/SUM(US_Others!G281,US_Others!L281,US_Others!R281))&gt;3.5,4,IF((US_Others!G281*US_Others!G$8/SUM(US_Others!G281,US_Others!L281,US_Others!R281)+US_Others!L281*US_Others!L$8/SUM(US_Others!G281,US_Others!L281,US_Others!R281)+US_Others!R281*US_Others!R$8/SUM(US_Others!G281,US_Others!L281,US_Others!R281))&gt;2.5,3,2)),"")</f>
        <v>4</v>
      </c>
      <c r="BH276" s="219" t="str">
        <f>IFERROR(IF((US_Others!Z281*US_Others!Z$8/SUM(US_Others!Z281,US_Others!AB281)+US_Others!AB281*US_Others!AB$8/SUM(US_Others!Z281,US_Others!AB281))&gt;3.5,4,IF((US_Others!Z281*US_Others!Z$8/SUM(US_Others!Z281,US_Others!AB281)+US_Others!AB281*US_Others!AB$8/SUM(US_Others!Z281,US_Others!AB281))&gt;2.5,3,2)),"")</f>
        <v/>
      </c>
      <c r="BI276" s="219" t="str">
        <f>IFERROR(IF((US_Others!AA281*US_Others!AA$8/SUM(US_Others!AA281,US_Others!AC281)+US_Others!AC281*US_Others!AC$8/SUM(US_Others!AA281,US_Others!AC281))&gt;3.5,4,IF((US_Others!AA281*US_Others!AA$8/SUM(US_Others!AA281,US_Others!AC281)+US_Others!AC281*US_Others!AC$8/SUM(US_Others!AA281,US_Others!AC281))&gt;2.5,3,2)),"")</f>
        <v/>
      </c>
      <c r="BJ276" s="219" t="str">
        <f>IFERROR(US_Others!AD281*US_Others!AD$8/US_Others!AD281,"")</f>
        <v/>
      </c>
      <c r="BK276" s="74" t="str">
        <f>IFERROR(US_Others!AE281*US_Others!AE$8/US_Others!AE281,"")</f>
        <v/>
      </c>
      <c r="BL276" s="219" t="str">
        <f>IFERROR(IF(SUMPRODUCT(US_Others!AG281:AI281/SUM(US_Others!AG281:AI281),US_Others!AG$8:AI$8)&gt;3.5,4,IF(SUMPRODUCT(US_Others!AG281:AI281/SUM(US_Others!AG281:AI281),US_Others!AG$8:AI$8)&gt;2.5,3,2)),"")</f>
        <v/>
      </c>
      <c r="BM276" s="219" t="str">
        <f>IFERROR(US_Others!AL281*US_Others!AL$8/US_Others!AL281,"")</f>
        <v/>
      </c>
    </row>
    <row r="277" spans="1:65">
      <c r="A277" s="200" t="s">
        <v>418</v>
      </c>
      <c r="B277" s="332">
        <v>326220</v>
      </c>
      <c r="C277" s="333">
        <f>SUM(US_CO2!C280:AX280)</f>
        <v>0.18739580381506102</v>
      </c>
      <c r="D277" s="333">
        <f>SUM(US_CH4!C280:AC280)</f>
        <v>1.0452354851678896E-4</v>
      </c>
      <c r="E277" s="333">
        <f>SUM(US_N2O!C280:AA280)</f>
        <v>1.3212702263977813E-4</v>
      </c>
      <c r="F277" s="332">
        <f>US_Others!V282+US_Others!U282</f>
        <v>0</v>
      </c>
      <c r="G277" s="332">
        <f>US_Others!C282+US_Others!H282+US_Others!N282</f>
        <v>0</v>
      </c>
      <c r="H277" s="332">
        <f>US_Others!D282+US_Others!I282+US_Others!O282</f>
        <v>0</v>
      </c>
      <c r="I277" s="332">
        <f>US_Others!E282+US_Others!J282+US_Others!P282+US_Others!W282</f>
        <v>0</v>
      </c>
      <c r="J277" s="332">
        <f>US_Others!F282+US_Others!K282+US_Others!Q282</f>
        <v>0</v>
      </c>
      <c r="K277" s="332">
        <f>US_Others!G282+US_Others!L282+US_Others!R282</f>
        <v>0</v>
      </c>
      <c r="L277" s="332">
        <f>US_Others!Z282+US_Others!AB282</f>
        <v>0</v>
      </c>
      <c r="M277" s="332">
        <f>US_Others!AA282+US_Others!AC282</f>
        <v>0</v>
      </c>
      <c r="N277" s="332">
        <f>US_Others!AD282</f>
        <v>0</v>
      </c>
      <c r="O277" s="332">
        <f>US_Others!AE282</f>
        <v>0</v>
      </c>
      <c r="P277" s="332">
        <f>SUM(US_Others!AG282:AI282)</f>
        <v>0</v>
      </c>
      <c r="Q277" s="332">
        <f>US_Others!AL282</f>
        <v>0</v>
      </c>
      <c r="R277" s="332"/>
      <c r="S277" s="334">
        <f t="shared" si="4"/>
        <v>187.39580381506102</v>
      </c>
      <c r="T277" s="334">
        <f>D277*1000/Spec!I$6</f>
        <v>4.1809419406715585E-3</v>
      </c>
      <c r="U277" s="334">
        <f>E277*1000/Spec!I$7</f>
        <v>4.4337927060328233E-4</v>
      </c>
      <c r="V277" s="334">
        <f>F277*1000/Spec!I$8</f>
        <v>0</v>
      </c>
      <c r="W277" s="334">
        <f>G277*1000/Spec!I$9</f>
        <v>0</v>
      </c>
      <c r="X277" s="334">
        <f>H277*1000/Spec!I$10</f>
        <v>0</v>
      </c>
      <c r="Y277" s="334">
        <f>I277*1000/Spec!I$11</f>
        <v>0</v>
      </c>
      <c r="Z277" s="334">
        <f>J277*1000/Spec!I$12</f>
        <v>0</v>
      </c>
      <c r="AA277" s="334">
        <f>K277*1000/Spec!I$15</f>
        <v>0</v>
      </c>
      <c r="AB277" s="334">
        <f>L277*1000/Spec!I$17</f>
        <v>0</v>
      </c>
      <c r="AC277" s="334">
        <f>M277*1000/Spec!I$18</f>
        <v>0</v>
      </c>
      <c r="AD277" s="335">
        <f>N277*1000/Spec!I$25</f>
        <v>0</v>
      </c>
      <c r="AE277" s="335">
        <f>O277*1000/Spec!I$26</f>
        <v>0</v>
      </c>
      <c r="AF277" s="334">
        <f>P277*1000/Spec!I$21</f>
        <v>0</v>
      </c>
      <c r="AG277" s="334">
        <f>Q277*1000/Spec!I$22</f>
        <v>0</v>
      </c>
      <c r="AI277" s="200">
        <f>S277/'2007output'!$C275</f>
        <v>4.2745393205990197E-2</v>
      </c>
      <c r="AJ277" s="200">
        <f>T277/'2007output'!$C275</f>
        <v>9.5368201201449786E-7</v>
      </c>
      <c r="AK277" s="200">
        <f>U277/'2007output'!$C275</f>
        <v>1.0113578252812097E-7</v>
      </c>
      <c r="AL277" s="200">
        <f>V277/'2007output'!$C275</f>
        <v>0</v>
      </c>
      <c r="AM277" s="200">
        <f>W277/'2007output'!$C275</f>
        <v>0</v>
      </c>
      <c r="AN277" s="200">
        <f>X277/'2007output'!$C275</f>
        <v>0</v>
      </c>
      <c r="AO277" s="200">
        <f>Y277/'2007output'!$C275</f>
        <v>0</v>
      </c>
      <c r="AP277" s="200">
        <f>Z277/'2007output'!$C275</f>
        <v>0</v>
      </c>
      <c r="AQ277" s="200">
        <f>AA277/'2007output'!$C275</f>
        <v>0</v>
      </c>
      <c r="AR277" s="200">
        <f>AB277/'2007output'!$C275</f>
        <v>0</v>
      </c>
      <c r="AS277" s="200">
        <f>AC277/'2007output'!$C275</f>
        <v>0</v>
      </c>
      <c r="AT277" s="200">
        <f>AD277/'2007output'!$C275</f>
        <v>0</v>
      </c>
      <c r="AU277" s="200">
        <f>AE277/'2007output'!$C275</f>
        <v>0</v>
      </c>
      <c r="AV277" s="200">
        <f>AF277/'2007output'!$C275</f>
        <v>0</v>
      </c>
      <c r="AW277" s="200">
        <f>AG277/'2007output'!$C275</f>
        <v>0</v>
      </c>
      <c r="AY277" s="370">
        <f>IFERROR(IF(SUMPRODUCT(US_CO2!C280:AX280/SUM(US_CO2!C280:AX280),US_CO2!C$6:AX$6)&gt;3.5,4,IF(SUMPRODUCT(US_CO2!C280:AX280/SUM(US_CO2!C280:AX280),US_CO2!C$6:AX$6)&gt;2.5,3,2)),"")</f>
        <v>4</v>
      </c>
      <c r="AZ277" s="370">
        <f>IFERROR(IF(SUMPRODUCT(US_CH4!C280:AC280/SUM(US_CH4!C280:AC280),US_CH4!C$6:AC$6)&gt;3.5,4,IF(SUMPRODUCT(US_CH4!C280:AC280/SUM(US_CH4!C280:AC280),US_CH4!C$6:AC$6)&gt;2.5,3,2)),"")</f>
        <v>4</v>
      </c>
      <c r="BA277" s="223">
        <f>IFERROR(IF(SUMPRODUCT(US_N2O!C280:AA280/SUM(US_N2O!C280:AA280),US_N2O!C$6:AA$6)&gt;3.5,4,IF(SUMPRODUCT(US_N2O!C280:AA280/SUM(US_N2O!C280:AA280),US_N2O!C$6:AA$6)&gt;2.5,3,2)),"")</f>
        <v>4</v>
      </c>
      <c r="BB277" s="223" t="str">
        <f>IFERROR(IF(SUMPRODUCT(US_Others!U282:V282/SUM(US_Others!U282:V282),US_Others!U$8:V$8)&gt;3.5,4,IF(SUMPRODUCT(US_Others!U282:V282/SUM(US_Others!U282:V282),US_Others!U$8:V$8)&gt;2.5,3,2)),"")</f>
        <v/>
      </c>
      <c r="BC277" s="223" t="str">
        <f>IFERROR(IF((US_Others!C282*US_Others!C$8/SUM(US_Others!C282,US_Others!H282,US_Others!N282)+ US_Others!H282*US_Others!H$8/SUM(US_Others!C282,US_Others!H282,US_Others!N282)+US_Others!N282*US_Others!N$8/SUM(US_Others!C282,US_Others!H282,US_Others!N282))&gt;3.5,4,IF((US_Others!C282*US_Others!C$8/SUM(US_Others!C282,US_Others!H282,US_Others!N282)+ US_Others!H282*US_Others!H$8/SUM(US_Others!C282,US_Others!H282,US_Others!N282)+US_Others!N282*US_Others!N$8/SUM(US_Others!C282,US_Others!H282,US_Others!N282))&gt;2.5,3,2)),"")</f>
        <v/>
      </c>
      <c r="BD277" s="223" t="str">
        <f>IFERROR(IF((US_Others!D282*US_Others!D$8/SUM(US_Others!D282,US_Others!I282,US_Others!O282)+US_Others!I282*US_Others!I$8/SUM(US_Others!D282,US_Others!I282,US_Others!O282)+US_Others!O282*US_Others!O$8/SUM(US_Others!D282,US_Others!I282,US_Others!O282))&gt;3.5,4,IF((US_Others!D282*US_Others!D$8/SUM(US_Others!D282,US_Others!I282,US_Others!O282)+US_Others!I282*US_Others!I$8/SUM(US_Others!D282,US_Others!I282,US_Others!O282)+US_Others!O282*US_Others!O$8/SUM(US_Others!D282,US_Others!I282,US_Others!O282))&gt;2.5,3,2)),"")</f>
        <v/>
      </c>
      <c r="BE277" s="223" t="str">
        <f>IFERROR(IF((US_Others!E282*US_Others!E$8/SUM(US_Others!E282,US_Others!J282,US_Others!P282,US_Others!W282)+US_Others!J282*US_Others!J$8/SUM(US_Others!E282,US_Others!J282,US_Others!P282,US_Others!W282)+US_Others!P282*US_Others!P$8/SUM(US_Others!E282,US_Others!J282,US_Others!P282,US_Others!W282)+US_Others!W282*US_Others!W$8/SUM(US_Others!E282,US_Others!J282,US_Others!P282,US_Others!W282))&gt;3.5,4,IF((US_Others!E282*US_Others!E$8/SUM(US_Others!E282,US_Others!J282,US_Others!P282,US_Others!W282)+US_Others!J282*US_Others!J$8/SUM(US_Others!E282,US_Others!J282,US_Others!P282,US_Others!W282)+US_Others!P282*US_Others!P$8/SUM(US_Others!E282,US_Others!J282,US_Others!P282,US_Others!W282)+US_Others!W282*US_Others!W$8/SUM(US_Others!E282,US_Others!J282,US_Others!P282,US_Others!W282))&gt;2.5,3,2)),"")</f>
        <v/>
      </c>
      <c r="BF277" s="223" t="str">
        <f>IFERROR(IF((US_Others!F282*US_Others!F$8/SUM(US_Others!F282,US_Others!K282,US_Others!Q282)+US_Others!K282*US_Others!K$8/SUM(US_Others!F282,US_Others!K282,US_Others!Q282)+US_Others!Q282*US_Others!Q$8/SUM(US_Others!F282,US_Others!K282,US_Others!Q282))&gt;3.5,4,IF((US_Others!F282*US_Others!F$8/SUM(US_Others!F282,US_Others!K282,US_Others!Q282)+US_Others!K282*US_Others!K$8/SUM(US_Others!F282,US_Others!K282,US_Others!Q282)+US_Others!Q282*US_Others!Q$8/SUM(US_Others!F282,US_Others!K282,US_Others!Q282))&gt;2.5,3,2)),"")</f>
        <v/>
      </c>
      <c r="BG277" s="223" t="str">
        <f>IFERROR(IF((US_Others!G282*US_Others!G$8/SUM(US_Others!G282,US_Others!L282,US_Others!R282)+US_Others!L282*US_Others!L$8/SUM(US_Others!G282,US_Others!L282,US_Others!R282)+US_Others!R282*US_Others!R$8/SUM(US_Others!G282,US_Others!L282,US_Others!R282))&gt;3.5,4,IF((US_Others!G282*US_Others!G$8/SUM(US_Others!G282,US_Others!L282,US_Others!R282)+US_Others!L282*US_Others!L$8/SUM(US_Others!G282,US_Others!L282,US_Others!R282)+US_Others!R282*US_Others!R$8/SUM(US_Others!G282,US_Others!L282,US_Others!R282))&gt;2.5,3,2)),"")</f>
        <v/>
      </c>
      <c r="BH277" s="219" t="str">
        <f>IFERROR(IF((US_Others!Z282*US_Others!Z$8/SUM(US_Others!Z282,US_Others!AB282)+US_Others!AB282*US_Others!AB$8/SUM(US_Others!Z282,US_Others!AB282))&gt;3.5,4,IF((US_Others!Z282*US_Others!Z$8/SUM(US_Others!Z282,US_Others!AB282)+US_Others!AB282*US_Others!AB$8/SUM(US_Others!Z282,US_Others!AB282))&gt;2.5,3,2)),"")</f>
        <v/>
      </c>
      <c r="BI277" s="219" t="str">
        <f>IFERROR(IF((US_Others!AA282*US_Others!AA$8/SUM(US_Others!AA282,US_Others!AC282)+US_Others!AC282*US_Others!AC$8/SUM(US_Others!AA282,US_Others!AC282))&gt;3.5,4,IF((US_Others!AA282*US_Others!AA$8/SUM(US_Others!AA282,US_Others!AC282)+US_Others!AC282*US_Others!AC$8/SUM(US_Others!AA282,US_Others!AC282))&gt;2.5,3,2)),"")</f>
        <v/>
      </c>
      <c r="BJ277" s="219" t="str">
        <f>IFERROR(US_Others!AD282*US_Others!AD$8/US_Others!AD282,"")</f>
        <v/>
      </c>
      <c r="BK277" s="74" t="str">
        <f>IFERROR(US_Others!AE282*US_Others!AE$8/US_Others!AE282,"")</f>
        <v/>
      </c>
      <c r="BL277" s="219" t="str">
        <f>IFERROR(IF(SUMPRODUCT(US_Others!AG282:AI282/SUM(US_Others!AG282:AI282),US_Others!AG$8:AI$8)&gt;3.5,4,IF(SUMPRODUCT(US_Others!AG282:AI282/SUM(US_Others!AG282:AI282),US_Others!AG$8:AI$8)&gt;2.5,3,2)),"")</f>
        <v/>
      </c>
      <c r="BM277" s="219" t="str">
        <f>IFERROR(US_Others!AL282*US_Others!AL$8/US_Others!AL282,"")</f>
        <v/>
      </c>
    </row>
    <row r="278" spans="1:65">
      <c r="A278" s="200" t="s">
        <v>419</v>
      </c>
      <c r="B278" s="332">
        <v>326290</v>
      </c>
      <c r="C278" s="333">
        <f>SUM(US_CO2!C281:AX281)</f>
        <v>0.66429522367686211</v>
      </c>
      <c r="D278" s="333">
        <f>SUM(US_CH4!C281:AC281)</f>
        <v>3.7177018023692001E-4</v>
      </c>
      <c r="E278" s="333">
        <f>SUM(US_N2O!C281:AA281)</f>
        <v>4.7298291868788021E-4</v>
      </c>
      <c r="F278" s="332">
        <f>US_Others!V283+US_Others!U283</f>
        <v>0</v>
      </c>
      <c r="G278" s="332">
        <f>US_Others!C283+US_Others!H283+US_Others!N283</f>
        <v>9.323968907953937E-6</v>
      </c>
      <c r="H278" s="332">
        <f>US_Others!D283+US_Others!I283+US_Others!O283</f>
        <v>1.5291309009044459E-4</v>
      </c>
      <c r="I278" s="332">
        <f>US_Others!E283+US_Others!J283+US_Others!P283+US_Others!W283</f>
        <v>7.0675684322290839E-4</v>
      </c>
      <c r="J278" s="332">
        <f>US_Others!F283+US_Others!K283+US_Others!Q283</f>
        <v>1.2214399269419655E-4</v>
      </c>
      <c r="K278" s="332">
        <f>US_Others!G283+US_Others!L283+US_Others!R283</f>
        <v>1.2121159580340119E-5</v>
      </c>
      <c r="L278" s="332">
        <f>US_Others!Z283+US_Others!AB283</f>
        <v>0</v>
      </c>
      <c r="M278" s="332">
        <f>US_Others!AA283+US_Others!AC283</f>
        <v>0</v>
      </c>
      <c r="N278" s="332">
        <f>US_Others!AD283</f>
        <v>0</v>
      </c>
      <c r="O278" s="332">
        <f>US_Others!AE283</f>
        <v>0</v>
      </c>
      <c r="P278" s="332">
        <f>SUM(US_Others!AG283:AI283)</f>
        <v>0</v>
      </c>
      <c r="Q278" s="332">
        <f>US_Others!AL283</f>
        <v>0</v>
      </c>
      <c r="R278" s="332"/>
      <c r="S278" s="334">
        <f t="shared" si="4"/>
        <v>664.29522367686207</v>
      </c>
      <c r="T278" s="334">
        <f>D278*1000/Spec!I$6</f>
        <v>1.48708072094768E-2</v>
      </c>
      <c r="U278" s="334">
        <f>E278*1000/Spec!I$7</f>
        <v>1.587191002308323E-3</v>
      </c>
      <c r="V278" s="334">
        <f>F278*1000/Spec!I$8</f>
        <v>0</v>
      </c>
      <c r="W278" s="334">
        <f>G278*1000/Spec!I$9</f>
        <v>1.3813287271042869E-5</v>
      </c>
      <c r="X278" s="334">
        <f>H278*1000/Spec!I$10</f>
        <v>4.3689454311555601E-5</v>
      </c>
      <c r="Y278" s="334">
        <f>I278*1000/Spec!I$11</f>
        <v>4.9423555470133455E-4</v>
      </c>
      <c r="Z278" s="334">
        <f>J278*1000/Spec!I$12</f>
        <v>2.7325278007650236E-5</v>
      </c>
      <c r="AA278" s="334">
        <f>K278*1000/Spec!I$15</f>
        <v>1.2355922100244769E-6</v>
      </c>
      <c r="AB278" s="334">
        <f>L278*1000/Spec!I$17</f>
        <v>0</v>
      </c>
      <c r="AC278" s="334">
        <f>M278*1000/Spec!I$18</f>
        <v>0</v>
      </c>
      <c r="AD278" s="335">
        <f>N278*1000/Spec!I$25</f>
        <v>0</v>
      </c>
      <c r="AE278" s="335">
        <f>O278*1000/Spec!I$26</f>
        <v>0</v>
      </c>
      <c r="AF278" s="334">
        <f>P278*1000/Spec!I$21</f>
        <v>0</v>
      </c>
      <c r="AG278" s="334">
        <f>Q278*1000/Spec!I$22</f>
        <v>0</v>
      </c>
      <c r="AI278" s="200">
        <f>S278/'2007output'!$C276</f>
        <v>4.3175303761657485E-2</v>
      </c>
      <c r="AJ278" s="200">
        <f>T278/'2007output'!$C276</f>
        <v>9.6651548222259202E-7</v>
      </c>
      <c r="AK278" s="200">
        <f>U278/'2007output'!$C276</f>
        <v>1.0315813091825834E-7</v>
      </c>
      <c r="AL278" s="200">
        <f>V278/'2007output'!$C276</f>
        <v>0</v>
      </c>
      <c r="AM278" s="200">
        <f>W278/'2007output'!$C276</f>
        <v>8.9778287215929217E-10</v>
      </c>
      <c r="AN278" s="200">
        <f>X278/'2007output'!$C276</f>
        <v>2.839558969943819E-9</v>
      </c>
      <c r="AO278" s="200">
        <f>Y278/'2007output'!$C276</f>
        <v>3.2122420037783343E-8</v>
      </c>
      <c r="AP278" s="200">
        <f>Z278/'2007output'!$C276</f>
        <v>1.7759832320063847E-9</v>
      </c>
      <c r="AQ278" s="200">
        <f>AA278/'2007output'!$C276</f>
        <v>8.0306266087643115E-11</v>
      </c>
      <c r="AR278" s="200">
        <f>AB278/'2007output'!$C276</f>
        <v>0</v>
      </c>
      <c r="AS278" s="200">
        <f>AC278/'2007output'!$C276</f>
        <v>0</v>
      </c>
      <c r="AT278" s="200">
        <f>AD278/'2007output'!$C276</f>
        <v>0</v>
      </c>
      <c r="AU278" s="200">
        <f>AE278/'2007output'!$C276</f>
        <v>0</v>
      </c>
      <c r="AV278" s="200">
        <f>AF278/'2007output'!$C276</f>
        <v>0</v>
      </c>
      <c r="AW278" s="200">
        <f>AG278/'2007output'!$C276</f>
        <v>0</v>
      </c>
      <c r="AY278" s="370">
        <f>IFERROR(IF(SUMPRODUCT(US_CO2!C281:AX281/SUM(US_CO2!C281:AX281),US_CO2!C$6:AX$6)&gt;3.5,4,IF(SUMPRODUCT(US_CO2!C281:AX281/SUM(US_CO2!C281:AX281),US_CO2!C$6:AX$6)&gt;2.5,3,2)),"")</f>
        <v>4</v>
      </c>
      <c r="AZ278" s="370">
        <f>IFERROR(IF(SUMPRODUCT(US_CH4!C281:AC281/SUM(US_CH4!C281:AC281),US_CH4!C$6:AC$6)&gt;3.5,4,IF(SUMPRODUCT(US_CH4!C281:AC281/SUM(US_CH4!C281:AC281),US_CH4!C$6:AC$6)&gt;2.5,3,2)),"")</f>
        <v>4</v>
      </c>
      <c r="BA278" s="223">
        <f>IFERROR(IF(SUMPRODUCT(US_N2O!C281:AA281/SUM(US_N2O!C281:AA281),US_N2O!C$6:AA$6)&gt;3.5,4,IF(SUMPRODUCT(US_N2O!C281:AA281/SUM(US_N2O!C281:AA281),US_N2O!C$6:AA$6)&gt;2.5,3,2)),"")</f>
        <v>4</v>
      </c>
      <c r="BB278" s="223" t="str">
        <f>IFERROR(IF(SUMPRODUCT(US_Others!U283:V283/SUM(US_Others!U283:V283),US_Others!U$8:V$8)&gt;3.5,4,IF(SUMPRODUCT(US_Others!U283:V283/SUM(US_Others!U283:V283),US_Others!U$8:V$8)&gt;2.5,3,2)),"")</f>
        <v/>
      </c>
      <c r="BC278" s="223">
        <f>IFERROR(IF((US_Others!C283*US_Others!C$8/SUM(US_Others!C283,US_Others!H283,US_Others!N283)+ US_Others!H283*US_Others!H$8/SUM(US_Others!C283,US_Others!H283,US_Others!N283)+US_Others!N283*US_Others!N$8/SUM(US_Others!C283,US_Others!H283,US_Others!N283))&gt;3.5,4,IF((US_Others!C283*US_Others!C$8/SUM(US_Others!C283,US_Others!H283,US_Others!N283)+ US_Others!H283*US_Others!H$8/SUM(US_Others!C283,US_Others!H283,US_Others!N283)+US_Others!N283*US_Others!N$8/SUM(US_Others!C283,US_Others!H283,US_Others!N283))&gt;2.5,3,2)),"")</f>
        <v>4</v>
      </c>
      <c r="BD278" s="223">
        <f>IFERROR(IF((US_Others!D283*US_Others!D$8/SUM(US_Others!D283,US_Others!I283,US_Others!O283)+US_Others!I283*US_Others!I$8/SUM(US_Others!D283,US_Others!I283,US_Others!O283)+US_Others!O283*US_Others!O$8/SUM(US_Others!D283,US_Others!I283,US_Others!O283))&gt;3.5,4,IF((US_Others!D283*US_Others!D$8/SUM(US_Others!D283,US_Others!I283,US_Others!O283)+US_Others!I283*US_Others!I$8/SUM(US_Others!D283,US_Others!I283,US_Others!O283)+US_Others!O283*US_Others!O$8/SUM(US_Others!D283,US_Others!I283,US_Others!O283))&gt;2.5,3,2)),"")</f>
        <v>4</v>
      </c>
      <c r="BE278" s="223">
        <f>IFERROR(IF((US_Others!E283*US_Others!E$8/SUM(US_Others!E283,US_Others!J283,US_Others!P283,US_Others!W283)+US_Others!J283*US_Others!J$8/SUM(US_Others!E283,US_Others!J283,US_Others!P283,US_Others!W283)+US_Others!P283*US_Others!P$8/SUM(US_Others!E283,US_Others!J283,US_Others!P283,US_Others!W283)+US_Others!W283*US_Others!W$8/SUM(US_Others!E283,US_Others!J283,US_Others!P283,US_Others!W283))&gt;3.5,4,IF((US_Others!E283*US_Others!E$8/SUM(US_Others!E283,US_Others!J283,US_Others!P283,US_Others!W283)+US_Others!J283*US_Others!J$8/SUM(US_Others!E283,US_Others!J283,US_Others!P283,US_Others!W283)+US_Others!P283*US_Others!P$8/SUM(US_Others!E283,US_Others!J283,US_Others!P283,US_Others!W283)+US_Others!W283*US_Others!W$8/SUM(US_Others!E283,US_Others!J283,US_Others!P283,US_Others!W283))&gt;2.5,3,2)),"")</f>
        <v>4</v>
      </c>
      <c r="BF278" s="223">
        <f>IFERROR(IF((US_Others!F283*US_Others!F$8/SUM(US_Others!F283,US_Others!K283,US_Others!Q283)+US_Others!K283*US_Others!K$8/SUM(US_Others!F283,US_Others!K283,US_Others!Q283)+US_Others!Q283*US_Others!Q$8/SUM(US_Others!F283,US_Others!K283,US_Others!Q283))&gt;3.5,4,IF((US_Others!F283*US_Others!F$8/SUM(US_Others!F283,US_Others!K283,US_Others!Q283)+US_Others!K283*US_Others!K$8/SUM(US_Others!F283,US_Others!K283,US_Others!Q283)+US_Others!Q283*US_Others!Q$8/SUM(US_Others!F283,US_Others!K283,US_Others!Q283))&gt;2.5,3,2)),"")</f>
        <v>4</v>
      </c>
      <c r="BG278" s="223">
        <f>IFERROR(IF((US_Others!G283*US_Others!G$8/SUM(US_Others!G283,US_Others!L283,US_Others!R283)+US_Others!L283*US_Others!L$8/SUM(US_Others!G283,US_Others!L283,US_Others!R283)+US_Others!R283*US_Others!R$8/SUM(US_Others!G283,US_Others!L283,US_Others!R283))&gt;3.5,4,IF((US_Others!G283*US_Others!G$8/SUM(US_Others!G283,US_Others!L283,US_Others!R283)+US_Others!L283*US_Others!L$8/SUM(US_Others!G283,US_Others!L283,US_Others!R283)+US_Others!R283*US_Others!R$8/SUM(US_Others!G283,US_Others!L283,US_Others!R283))&gt;2.5,3,2)),"")</f>
        <v>4</v>
      </c>
      <c r="BH278" s="219" t="str">
        <f>IFERROR(IF((US_Others!Z283*US_Others!Z$8/SUM(US_Others!Z283,US_Others!AB283)+US_Others!AB283*US_Others!AB$8/SUM(US_Others!Z283,US_Others!AB283))&gt;3.5,4,IF((US_Others!Z283*US_Others!Z$8/SUM(US_Others!Z283,US_Others!AB283)+US_Others!AB283*US_Others!AB$8/SUM(US_Others!Z283,US_Others!AB283))&gt;2.5,3,2)),"")</f>
        <v/>
      </c>
      <c r="BI278" s="219" t="str">
        <f>IFERROR(IF((US_Others!AA283*US_Others!AA$8/SUM(US_Others!AA283,US_Others!AC283)+US_Others!AC283*US_Others!AC$8/SUM(US_Others!AA283,US_Others!AC283))&gt;3.5,4,IF((US_Others!AA283*US_Others!AA$8/SUM(US_Others!AA283,US_Others!AC283)+US_Others!AC283*US_Others!AC$8/SUM(US_Others!AA283,US_Others!AC283))&gt;2.5,3,2)),"")</f>
        <v/>
      </c>
      <c r="BJ278" s="219" t="str">
        <f>IFERROR(US_Others!AD283*US_Others!AD$8/US_Others!AD283,"")</f>
        <v/>
      </c>
      <c r="BK278" s="74" t="str">
        <f>IFERROR(US_Others!AE283*US_Others!AE$8/US_Others!AE283,"")</f>
        <v/>
      </c>
      <c r="BL278" s="219" t="str">
        <f>IFERROR(IF(SUMPRODUCT(US_Others!AG283:AI283/SUM(US_Others!AG283:AI283),US_Others!AG$8:AI$8)&gt;3.5,4,IF(SUMPRODUCT(US_Others!AG283:AI283/SUM(US_Others!AG283:AI283),US_Others!AG$8:AI$8)&gt;2.5,3,2)),"")</f>
        <v/>
      </c>
      <c r="BM278" s="219" t="str">
        <f>IFERROR(US_Others!AL283*US_Others!AL$8/US_Others!AL283,"")</f>
        <v/>
      </c>
    </row>
    <row r="279" spans="1:65">
      <c r="A279" s="200" t="s">
        <v>420</v>
      </c>
      <c r="B279" s="332">
        <v>420000</v>
      </c>
      <c r="C279" s="333">
        <f>SUM(US_CO2!C282:AX282)</f>
        <v>9.9016469346272054</v>
      </c>
      <c r="D279" s="333">
        <f>SUM(US_CH4!C282:AC282)</f>
        <v>1.4595440962034177E-2</v>
      </c>
      <c r="E279" s="333">
        <f>SUM(US_N2O!C282:AA282)</f>
        <v>5.3659917665867659E-3</v>
      </c>
      <c r="F279" s="332">
        <f>US_Others!V284+US_Others!U284</f>
        <v>0</v>
      </c>
      <c r="G279" s="332">
        <f>US_Others!C284+US_Others!H284+US_Others!N284</f>
        <v>4.1425882467592233E-3</v>
      </c>
      <c r="H279" s="332">
        <f>US_Others!D284+US_Others!I284+US_Others!O284</f>
        <v>6.7938447246851275E-2</v>
      </c>
      <c r="I279" s="332">
        <f>US_Others!E284+US_Others!J284+US_Others!P284+US_Others!W284</f>
        <v>0.31400818910434913</v>
      </c>
      <c r="J279" s="332">
        <f>US_Others!F284+US_Others!K284+US_Others!Q284</f>
        <v>5.4267906032545825E-2</v>
      </c>
      <c r="K279" s="332">
        <f>US_Others!G284+US_Others!L284+US_Others!R284</f>
        <v>5.385364720786991E-3</v>
      </c>
      <c r="L279" s="332">
        <f>US_Others!Z284+US_Others!AB284</f>
        <v>0</v>
      </c>
      <c r="M279" s="332">
        <f>US_Others!AA284+US_Others!AC284</f>
        <v>0</v>
      </c>
      <c r="N279" s="332">
        <f>US_Others!AD284</f>
        <v>0</v>
      </c>
      <c r="O279" s="332">
        <f>US_Others!AE284</f>
        <v>0</v>
      </c>
      <c r="P279" s="332">
        <f>SUM(US_Others!AG284:AI284)</f>
        <v>0</v>
      </c>
      <c r="Q279" s="332">
        <f>US_Others!AL284</f>
        <v>0</v>
      </c>
      <c r="R279" s="332"/>
      <c r="S279" s="334">
        <f t="shared" si="4"/>
        <v>9901.6469346272061</v>
      </c>
      <c r="T279" s="334">
        <f>D279*1000/Spec!I$6</f>
        <v>0.58381763848136703</v>
      </c>
      <c r="U279" s="334">
        <f>E279*1000/Spec!I$7</f>
        <v>1.8006683780492503E-2</v>
      </c>
      <c r="V279" s="334">
        <f>F279*1000/Spec!I$8</f>
        <v>0</v>
      </c>
      <c r="W279" s="334">
        <f>G279*1000/Spec!I$9</f>
        <v>6.1371677729766278E-3</v>
      </c>
      <c r="X279" s="334">
        <f>H279*1000/Spec!I$10</f>
        <v>1.9410984927671789E-2</v>
      </c>
      <c r="Y279" s="334">
        <f>I279*1000/Spec!I$11</f>
        <v>0.21958614622681757</v>
      </c>
      <c r="Z279" s="334">
        <f>J279*1000/Spec!I$12</f>
        <v>1.2140471148220542E-2</v>
      </c>
      <c r="AA279" s="334">
        <f>K279*1000/Spec!I$15</f>
        <v>5.4896684207818465E-4</v>
      </c>
      <c r="AB279" s="334">
        <f>L279*1000/Spec!I$17</f>
        <v>0</v>
      </c>
      <c r="AC279" s="334">
        <f>M279*1000/Spec!I$18</f>
        <v>0</v>
      </c>
      <c r="AD279" s="335">
        <f>N279*1000/Spec!I$25</f>
        <v>0</v>
      </c>
      <c r="AE279" s="335">
        <f>O279*1000/Spec!I$26</f>
        <v>0</v>
      </c>
      <c r="AF279" s="334">
        <f>P279*1000/Spec!I$21</f>
        <v>0</v>
      </c>
      <c r="AG279" s="334">
        <f>Q279*1000/Spec!I$22</f>
        <v>0</v>
      </c>
      <c r="AI279" s="200">
        <f>S279/'2007output'!$C277</f>
        <v>7.7999073104699146E-3</v>
      </c>
      <c r="AJ279" s="200">
        <f>T279/'2007output'!$C277</f>
        <v>4.5989556044936302E-7</v>
      </c>
      <c r="AK279" s="200">
        <f>U279/'2007output'!$C277</f>
        <v>1.4184555901060455E-8</v>
      </c>
      <c r="AL279" s="200">
        <f>V279/'2007output'!$C277</f>
        <v>0</v>
      </c>
      <c r="AM279" s="200">
        <f>W279/'2007output'!$C277</f>
        <v>4.8344825960837014E-9</v>
      </c>
      <c r="AN279" s="200">
        <f>X279/'2007output'!$C277</f>
        <v>1.5290777811041878E-8</v>
      </c>
      <c r="AO279" s="200">
        <f>Y279/'2007output'!$C277</f>
        <v>1.7297643498505076E-7</v>
      </c>
      <c r="AP279" s="200">
        <f>Z279/'2007output'!$C277</f>
        <v>9.5635150684273215E-9</v>
      </c>
      <c r="AQ279" s="200">
        <f>AA279/'2007output'!$C277</f>
        <v>4.3244225056712015E-10</v>
      </c>
      <c r="AR279" s="200">
        <f>AB279/'2007output'!$C277</f>
        <v>0</v>
      </c>
      <c r="AS279" s="200">
        <f>AC279/'2007output'!$C277</f>
        <v>0</v>
      </c>
      <c r="AT279" s="200">
        <f>AD279/'2007output'!$C277</f>
        <v>0</v>
      </c>
      <c r="AU279" s="200">
        <f>AE279/'2007output'!$C277</f>
        <v>0</v>
      </c>
      <c r="AV279" s="200">
        <f>AF279/'2007output'!$C277</f>
        <v>0</v>
      </c>
      <c r="AW279" s="200">
        <f>AG279/'2007output'!$C277</f>
        <v>0</v>
      </c>
      <c r="AY279" s="370">
        <f>IFERROR(IF(SUMPRODUCT(US_CO2!C282:AX282/SUM(US_CO2!C282:AX282),US_CO2!C$6:AX$6)&gt;3.5,4,IF(SUMPRODUCT(US_CO2!C282:AX282/SUM(US_CO2!C282:AX282),US_CO2!C$6:AX$6)&gt;2.5,3,2)),"")</f>
        <v>4</v>
      </c>
      <c r="AZ279" s="370">
        <f>IFERROR(IF(SUMPRODUCT(US_CH4!C282:AC282/SUM(US_CH4!C282:AC282),US_CH4!C$6:AC$6)&gt;3.5,4,IF(SUMPRODUCT(US_CH4!C282:AC282/SUM(US_CH4!C282:AC282),US_CH4!C$6:AC$6)&gt;2.5,3,2)),"")</f>
        <v>4</v>
      </c>
      <c r="BA279" s="223">
        <f>IFERROR(IF(SUMPRODUCT(US_N2O!C282:AA282/SUM(US_N2O!C282:AA282),US_N2O!C$6:AA$6)&gt;3.5,4,IF(SUMPRODUCT(US_N2O!C282:AA282/SUM(US_N2O!C282:AA282),US_N2O!C$6:AA$6)&gt;2.5,3,2)),"")</f>
        <v>4</v>
      </c>
      <c r="BB279" s="223" t="str">
        <f>IFERROR(IF(SUMPRODUCT(US_Others!U284:V284/SUM(US_Others!U284:V284),US_Others!U$8:V$8)&gt;3.5,4,IF(SUMPRODUCT(US_Others!U284:V284/SUM(US_Others!U284:V284),US_Others!U$8:V$8)&gt;2.5,3,2)),"")</f>
        <v/>
      </c>
      <c r="BC279" s="223">
        <f>IFERROR(IF((US_Others!C284*US_Others!C$8/SUM(US_Others!C284,US_Others!H284,US_Others!N284)+ US_Others!H284*US_Others!H$8/SUM(US_Others!C284,US_Others!H284,US_Others!N284)+US_Others!N284*US_Others!N$8/SUM(US_Others!C284,US_Others!H284,US_Others!N284))&gt;3.5,4,IF((US_Others!C284*US_Others!C$8/SUM(US_Others!C284,US_Others!H284,US_Others!N284)+ US_Others!H284*US_Others!H$8/SUM(US_Others!C284,US_Others!H284,US_Others!N284)+US_Others!N284*US_Others!N$8/SUM(US_Others!C284,US_Others!H284,US_Others!N284))&gt;2.5,3,2)),"")</f>
        <v>4</v>
      </c>
      <c r="BD279" s="223">
        <f>IFERROR(IF((US_Others!D284*US_Others!D$8/SUM(US_Others!D284,US_Others!I284,US_Others!O284)+US_Others!I284*US_Others!I$8/SUM(US_Others!D284,US_Others!I284,US_Others!O284)+US_Others!O284*US_Others!O$8/SUM(US_Others!D284,US_Others!I284,US_Others!O284))&gt;3.5,4,IF((US_Others!D284*US_Others!D$8/SUM(US_Others!D284,US_Others!I284,US_Others!O284)+US_Others!I284*US_Others!I$8/SUM(US_Others!D284,US_Others!I284,US_Others!O284)+US_Others!O284*US_Others!O$8/SUM(US_Others!D284,US_Others!I284,US_Others!O284))&gt;2.5,3,2)),"")</f>
        <v>4</v>
      </c>
      <c r="BE279" s="223">
        <f>IFERROR(IF((US_Others!E284*US_Others!E$8/SUM(US_Others!E284,US_Others!J284,US_Others!P284,US_Others!W284)+US_Others!J284*US_Others!J$8/SUM(US_Others!E284,US_Others!J284,US_Others!P284,US_Others!W284)+US_Others!P284*US_Others!P$8/SUM(US_Others!E284,US_Others!J284,US_Others!P284,US_Others!W284)+US_Others!W284*US_Others!W$8/SUM(US_Others!E284,US_Others!J284,US_Others!P284,US_Others!W284))&gt;3.5,4,IF((US_Others!E284*US_Others!E$8/SUM(US_Others!E284,US_Others!J284,US_Others!P284,US_Others!W284)+US_Others!J284*US_Others!J$8/SUM(US_Others!E284,US_Others!J284,US_Others!P284,US_Others!W284)+US_Others!P284*US_Others!P$8/SUM(US_Others!E284,US_Others!J284,US_Others!P284,US_Others!W284)+US_Others!W284*US_Others!W$8/SUM(US_Others!E284,US_Others!J284,US_Others!P284,US_Others!W284))&gt;2.5,3,2)),"")</f>
        <v>4</v>
      </c>
      <c r="BF279" s="223">
        <f>IFERROR(IF((US_Others!F284*US_Others!F$8/SUM(US_Others!F284,US_Others!K284,US_Others!Q284)+US_Others!K284*US_Others!K$8/SUM(US_Others!F284,US_Others!K284,US_Others!Q284)+US_Others!Q284*US_Others!Q$8/SUM(US_Others!F284,US_Others!K284,US_Others!Q284))&gt;3.5,4,IF((US_Others!F284*US_Others!F$8/SUM(US_Others!F284,US_Others!K284,US_Others!Q284)+US_Others!K284*US_Others!K$8/SUM(US_Others!F284,US_Others!K284,US_Others!Q284)+US_Others!Q284*US_Others!Q$8/SUM(US_Others!F284,US_Others!K284,US_Others!Q284))&gt;2.5,3,2)),"")</f>
        <v>4</v>
      </c>
      <c r="BG279" s="223">
        <f>IFERROR(IF((US_Others!G284*US_Others!G$8/SUM(US_Others!G284,US_Others!L284,US_Others!R284)+US_Others!L284*US_Others!L$8/SUM(US_Others!G284,US_Others!L284,US_Others!R284)+US_Others!R284*US_Others!R$8/SUM(US_Others!G284,US_Others!L284,US_Others!R284))&gt;3.5,4,IF((US_Others!G284*US_Others!G$8/SUM(US_Others!G284,US_Others!L284,US_Others!R284)+US_Others!L284*US_Others!L$8/SUM(US_Others!G284,US_Others!L284,US_Others!R284)+US_Others!R284*US_Others!R$8/SUM(US_Others!G284,US_Others!L284,US_Others!R284))&gt;2.5,3,2)),"")</f>
        <v>4</v>
      </c>
      <c r="BH279" s="219" t="str">
        <f>IFERROR(IF((US_Others!Z284*US_Others!Z$8/SUM(US_Others!Z284,US_Others!AB284)+US_Others!AB284*US_Others!AB$8/SUM(US_Others!Z284,US_Others!AB284))&gt;3.5,4,IF((US_Others!Z284*US_Others!Z$8/SUM(US_Others!Z284,US_Others!AB284)+US_Others!AB284*US_Others!AB$8/SUM(US_Others!Z284,US_Others!AB284))&gt;2.5,3,2)),"")</f>
        <v/>
      </c>
      <c r="BI279" s="219" t="str">
        <f>IFERROR(IF((US_Others!AA284*US_Others!AA$8/SUM(US_Others!AA284,US_Others!AC284)+US_Others!AC284*US_Others!AC$8/SUM(US_Others!AA284,US_Others!AC284))&gt;3.5,4,IF((US_Others!AA284*US_Others!AA$8/SUM(US_Others!AA284,US_Others!AC284)+US_Others!AC284*US_Others!AC$8/SUM(US_Others!AA284,US_Others!AC284))&gt;2.5,3,2)),"")</f>
        <v/>
      </c>
      <c r="BJ279" s="219" t="str">
        <f>IFERROR(US_Others!AD284*US_Others!AD$8/US_Others!AD284,"")</f>
        <v/>
      </c>
      <c r="BK279" s="74" t="str">
        <f>IFERROR(US_Others!AE284*US_Others!AE$8/US_Others!AE284,"")</f>
        <v/>
      </c>
      <c r="BL279" s="219" t="str">
        <f>IFERROR(IF(SUMPRODUCT(US_Others!AG284:AI284/SUM(US_Others!AG284:AI284),US_Others!AG$8:AI$8)&gt;3.5,4,IF(SUMPRODUCT(US_Others!AG284:AI284/SUM(US_Others!AG284:AI284),US_Others!AG$8:AI$8)&gt;2.5,3,2)),"")</f>
        <v/>
      </c>
      <c r="BM279" s="219" t="str">
        <f>IFERROR(US_Others!AL284*US_Others!AL$8/US_Others!AL284,"")</f>
        <v/>
      </c>
    </row>
    <row r="280" spans="1:65">
      <c r="A280" s="200" t="s">
        <v>421</v>
      </c>
      <c r="B280" s="332">
        <v>441000</v>
      </c>
      <c r="C280" s="333">
        <f>SUM(US_CO2!C283:AX283)</f>
        <v>1.5841042969488242</v>
      </c>
      <c r="D280" s="333">
        <f>SUM(US_CH4!C283:AC283)</f>
        <v>2.9886231950508988E-3</v>
      </c>
      <c r="E280" s="333">
        <f>SUM(US_N2O!C283:AA283)</f>
        <v>9.0663866984577323E-4</v>
      </c>
      <c r="F280" s="332">
        <f>US_Others!V285+US_Others!U285</f>
        <v>0</v>
      </c>
      <c r="G280" s="332">
        <f>US_Others!C285+US_Others!H285+US_Others!N285</f>
        <v>2.5293036489956652E-4</v>
      </c>
      <c r="H280" s="332">
        <f>US_Others!D285+US_Others!I285+US_Others!O285</f>
        <v>4.148057984352891E-3</v>
      </c>
      <c r="I280" s="332">
        <f>US_Others!E285+US_Others!J285+US_Others!P285+US_Others!W285</f>
        <v>1.9172121659387142E-2</v>
      </c>
      <c r="J280" s="332">
        <f>US_Others!F285+US_Others!K285+US_Others!Q285</f>
        <v>3.3133877801843209E-3</v>
      </c>
      <c r="K280" s="332">
        <f>US_Others!G285+US_Others!L285+US_Others!R285</f>
        <v>3.2880947436943653E-4</v>
      </c>
      <c r="L280" s="332">
        <f>US_Others!Z285+US_Others!AB285</f>
        <v>0</v>
      </c>
      <c r="M280" s="332">
        <f>US_Others!AA285+US_Others!AC285</f>
        <v>0</v>
      </c>
      <c r="N280" s="332">
        <f>US_Others!AD285</f>
        <v>0</v>
      </c>
      <c r="O280" s="332">
        <f>US_Others!AE285</f>
        <v>0</v>
      </c>
      <c r="P280" s="332">
        <f>SUM(US_Others!AG285:AI285)</f>
        <v>0</v>
      </c>
      <c r="Q280" s="332">
        <f>US_Others!AL285</f>
        <v>0</v>
      </c>
      <c r="R280" s="332"/>
      <c r="S280" s="334">
        <f t="shared" si="4"/>
        <v>1584.1042969488242</v>
      </c>
      <c r="T280" s="334">
        <f>D280*1000/Spec!I$6</f>
        <v>0.11954492780203595</v>
      </c>
      <c r="U280" s="334">
        <f>E280*1000/Spec!I$7</f>
        <v>3.0424116437777625E-3</v>
      </c>
      <c r="V280" s="334">
        <f>F280*1000/Spec!I$8</f>
        <v>0</v>
      </c>
      <c r="W280" s="334">
        <f>G280*1000/Spec!I$9</f>
        <v>3.7471165170306148E-4</v>
      </c>
      <c r="X280" s="334">
        <f>H280*1000/Spec!I$10</f>
        <v>1.1851594241008262E-3</v>
      </c>
      <c r="Y280" s="334">
        <f>I280*1000/Spec!I$11</f>
        <v>1.3407078083487511E-2</v>
      </c>
      <c r="Z280" s="334">
        <f>J280*1000/Spec!I$12</f>
        <v>7.4125006268105614E-4</v>
      </c>
      <c r="AA280" s="334">
        <f>K280*1000/Spec!I$15</f>
        <v>3.3517785358760092E-5</v>
      </c>
      <c r="AB280" s="334">
        <f>L280*1000/Spec!I$17</f>
        <v>0</v>
      </c>
      <c r="AC280" s="334">
        <f>M280*1000/Spec!I$18</f>
        <v>0</v>
      </c>
      <c r="AD280" s="335">
        <f>N280*1000/Spec!I$25</f>
        <v>0</v>
      </c>
      <c r="AE280" s="335">
        <f>O280*1000/Spec!I$26</f>
        <v>0</v>
      </c>
      <c r="AF280" s="334">
        <f>P280*1000/Spec!I$21</f>
        <v>0</v>
      </c>
      <c r="AG280" s="334">
        <f>Q280*1000/Spec!I$22</f>
        <v>0</v>
      </c>
      <c r="AI280" s="200">
        <f>S280/'2007output'!$C278</f>
        <v>7.3943057183012148E-3</v>
      </c>
      <c r="AJ280" s="200">
        <f>T280/'2007output'!$C278</f>
        <v>5.5801360108870223E-7</v>
      </c>
      <c r="AK280" s="200">
        <f>U280/'2007output'!$C278</f>
        <v>1.4201414552276085E-8</v>
      </c>
      <c r="AL280" s="200">
        <f>V280/'2007output'!$C278</f>
        <v>0</v>
      </c>
      <c r="AM280" s="200">
        <f>W280/'2007output'!$C278</f>
        <v>1.7490846494380486E-9</v>
      </c>
      <c r="AN280" s="200">
        <f>X280/'2007output'!$C278</f>
        <v>5.5321048769369148E-9</v>
      </c>
      <c r="AO280" s="200">
        <f>Y280/'2007output'!$C278</f>
        <v>6.2581759502445992E-8</v>
      </c>
      <c r="AP280" s="200">
        <f>Z280/'2007output'!$C278</f>
        <v>3.4600181236366765E-9</v>
      </c>
      <c r="AQ280" s="200">
        <f>AA280/'2007output'!$C278</f>
        <v>1.5645481955982548E-10</v>
      </c>
      <c r="AR280" s="200">
        <f>AB280/'2007output'!$C278</f>
        <v>0</v>
      </c>
      <c r="AS280" s="200">
        <f>AC280/'2007output'!$C278</f>
        <v>0</v>
      </c>
      <c r="AT280" s="200">
        <f>AD280/'2007output'!$C278</f>
        <v>0</v>
      </c>
      <c r="AU280" s="200">
        <f>AE280/'2007output'!$C278</f>
        <v>0</v>
      </c>
      <c r="AV280" s="200">
        <f>AF280/'2007output'!$C278</f>
        <v>0</v>
      </c>
      <c r="AW280" s="200">
        <f>AG280/'2007output'!$C278</f>
        <v>0</v>
      </c>
      <c r="AY280" s="370">
        <f>IFERROR(IF(SUMPRODUCT(US_CO2!C283:AX283/SUM(US_CO2!C283:AX283),US_CO2!C$6:AX$6)&gt;3.5,4,IF(SUMPRODUCT(US_CO2!C283:AX283/SUM(US_CO2!C283:AX283),US_CO2!C$6:AX$6)&gt;2.5,3,2)),"")</f>
        <v>4</v>
      </c>
      <c r="AZ280" s="370">
        <f>IFERROR(IF(SUMPRODUCT(US_CH4!C283:AC283/SUM(US_CH4!C283:AC283),US_CH4!C$6:AC$6)&gt;3.5,4,IF(SUMPRODUCT(US_CH4!C283:AC283/SUM(US_CH4!C283:AC283),US_CH4!C$6:AC$6)&gt;2.5,3,2)),"")</f>
        <v>4</v>
      </c>
      <c r="BA280" s="223">
        <f>IFERROR(IF(SUMPRODUCT(US_N2O!C283:AA283/SUM(US_N2O!C283:AA283),US_N2O!C$6:AA$6)&gt;3.5,4,IF(SUMPRODUCT(US_N2O!C283:AA283/SUM(US_N2O!C283:AA283),US_N2O!C$6:AA$6)&gt;2.5,3,2)),"")</f>
        <v>4</v>
      </c>
      <c r="BB280" s="223" t="str">
        <f>IFERROR(IF(SUMPRODUCT(US_Others!U285:V285/SUM(US_Others!U285:V285),US_Others!U$8:V$8)&gt;3.5,4,IF(SUMPRODUCT(US_Others!U285:V285/SUM(US_Others!U285:V285),US_Others!U$8:V$8)&gt;2.5,3,2)),"")</f>
        <v/>
      </c>
      <c r="BC280" s="223">
        <f>IFERROR(IF((US_Others!C285*US_Others!C$8/SUM(US_Others!C285,US_Others!H285,US_Others!N285)+ US_Others!H285*US_Others!H$8/SUM(US_Others!C285,US_Others!H285,US_Others!N285)+US_Others!N285*US_Others!N$8/SUM(US_Others!C285,US_Others!H285,US_Others!N285))&gt;3.5,4,IF((US_Others!C285*US_Others!C$8/SUM(US_Others!C285,US_Others!H285,US_Others!N285)+ US_Others!H285*US_Others!H$8/SUM(US_Others!C285,US_Others!H285,US_Others!N285)+US_Others!N285*US_Others!N$8/SUM(US_Others!C285,US_Others!H285,US_Others!N285))&gt;2.5,3,2)),"")</f>
        <v>4</v>
      </c>
      <c r="BD280" s="223">
        <f>IFERROR(IF((US_Others!D285*US_Others!D$8/SUM(US_Others!D285,US_Others!I285,US_Others!O285)+US_Others!I285*US_Others!I$8/SUM(US_Others!D285,US_Others!I285,US_Others!O285)+US_Others!O285*US_Others!O$8/SUM(US_Others!D285,US_Others!I285,US_Others!O285))&gt;3.5,4,IF((US_Others!D285*US_Others!D$8/SUM(US_Others!D285,US_Others!I285,US_Others!O285)+US_Others!I285*US_Others!I$8/SUM(US_Others!D285,US_Others!I285,US_Others!O285)+US_Others!O285*US_Others!O$8/SUM(US_Others!D285,US_Others!I285,US_Others!O285))&gt;2.5,3,2)),"")</f>
        <v>4</v>
      </c>
      <c r="BE280" s="223">
        <f>IFERROR(IF((US_Others!E285*US_Others!E$8/SUM(US_Others!E285,US_Others!J285,US_Others!P285,US_Others!W285)+US_Others!J285*US_Others!J$8/SUM(US_Others!E285,US_Others!J285,US_Others!P285,US_Others!W285)+US_Others!P285*US_Others!P$8/SUM(US_Others!E285,US_Others!J285,US_Others!P285,US_Others!W285)+US_Others!W285*US_Others!W$8/SUM(US_Others!E285,US_Others!J285,US_Others!P285,US_Others!W285))&gt;3.5,4,IF((US_Others!E285*US_Others!E$8/SUM(US_Others!E285,US_Others!J285,US_Others!P285,US_Others!W285)+US_Others!J285*US_Others!J$8/SUM(US_Others!E285,US_Others!J285,US_Others!P285,US_Others!W285)+US_Others!P285*US_Others!P$8/SUM(US_Others!E285,US_Others!J285,US_Others!P285,US_Others!W285)+US_Others!W285*US_Others!W$8/SUM(US_Others!E285,US_Others!J285,US_Others!P285,US_Others!W285))&gt;2.5,3,2)),"")</f>
        <v>4</v>
      </c>
      <c r="BF280" s="223">
        <f>IFERROR(IF((US_Others!F285*US_Others!F$8/SUM(US_Others!F285,US_Others!K285,US_Others!Q285)+US_Others!K285*US_Others!K$8/SUM(US_Others!F285,US_Others!K285,US_Others!Q285)+US_Others!Q285*US_Others!Q$8/SUM(US_Others!F285,US_Others!K285,US_Others!Q285))&gt;3.5,4,IF((US_Others!F285*US_Others!F$8/SUM(US_Others!F285,US_Others!K285,US_Others!Q285)+US_Others!K285*US_Others!K$8/SUM(US_Others!F285,US_Others!K285,US_Others!Q285)+US_Others!Q285*US_Others!Q$8/SUM(US_Others!F285,US_Others!K285,US_Others!Q285))&gt;2.5,3,2)),"")</f>
        <v>4</v>
      </c>
      <c r="BG280" s="223">
        <f>IFERROR(IF((US_Others!G285*US_Others!G$8/SUM(US_Others!G285,US_Others!L285,US_Others!R285)+US_Others!L285*US_Others!L$8/SUM(US_Others!G285,US_Others!L285,US_Others!R285)+US_Others!R285*US_Others!R$8/SUM(US_Others!G285,US_Others!L285,US_Others!R285))&gt;3.5,4,IF((US_Others!G285*US_Others!G$8/SUM(US_Others!G285,US_Others!L285,US_Others!R285)+US_Others!L285*US_Others!L$8/SUM(US_Others!G285,US_Others!L285,US_Others!R285)+US_Others!R285*US_Others!R$8/SUM(US_Others!G285,US_Others!L285,US_Others!R285))&gt;2.5,3,2)),"")</f>
        <v>4</v>
      </c>
      <c r="BH280" s="219" t="str">
        <f>IFERROR(IF((US_Others!Z285*US_Others!Z$8/SUM(US_Others!Z285,US_Others!AB285)+US_Others!AB285*US_Others!AB$8/SUM(US_Others!Z285,US_Others!AB285))&gt;3.5,4,IF((US_Others!Z285*US_Others!Z$8/SUM(US_Others!Z285,US_Others!AB285)+US_Others!AB285*US_Others!AB$8/SUM(US_Others!Z285,US_Others!AB285))&gt;2.5,3,2)),"")</f>
        <v/>
      </c>
      <c r="BI280" s="219" t="str">
        <f>IFERROR(IF((US_Others!AA285*US_Others!AA$8/SUM(US_Others!AA285,US_Others!AC285)+US_Others!AC285*US_Others!AC$8/SUM(US_Others!AA285,US_Others!AC285))&gt;3.5,4,IF((US_Others!AA285*US_Others!AA$8/SUM(US_Others!AA285,US_Others!AC285)+US_Others!AC285*US_Others!AC$8/SUM(US_Others!AA285,US_Others!AC285))&gt;2.5,3,2)),"")</f>
        <v/>
      </c>
      <c r="BJ280" s="219" t="str">
        <f>IFERROR(US_Others!AD285*US_Others!AD$8/US_Others!AD285,"")</f>
        <v/>
      </c>
      <c r="BK280" s="74" t="str">
        <f>IFERROR(US_Others!AE285*US_Others!AE$8/US_Others!AE285,"")</f>
        <v/>
      </c>
      <c r="BL280" s="219" t="str">
        <f>IFERROR(IF(SUMPRODUCT(US_Others!AG285:AI285/SUM(US_Others!AG285:AI285),US_Others!AG$8:AI$8)&gt;3.5,4,IF(SUMPRODUCT(US_Others!AG285:AI285/SUM(US_Others!AG285:AI285),US_Others!AG$8:AI$8)&gt;2.5,3,2)),"")</f>
        <v/>
      </c>
      <c r="BM280" s="219" t="str">
        <f>IFERROR(US_Others!AL285*US_Others!AL$8/US_Others!AL285,"")</f>
        <v/>
      </c>
    </row>
    <row r="281" spans="1:65">
      <c r="A281" s="200" t="s">
        <v>422</v>
      </c>
      <c r="B281" s="332">
        <v>445000</v>
      </c>
      <c r="C281" s="333">
        <f>SUM(US_CO2!C284:AX284)</f>
        <v>1.7299542412845681</v>
      </c>
      <c r="D281" s="333">
        <f>SUM(US_CH4!C284:AC284)</f>
        <v>2.9809045407159745E-3</v>
      </c>
      <c r="E281" s="333">
        <f>SUM(US_N2O!C284:AA284)</f>
        <v>9.7026331523482898E-4</v>
      </c>
      <c r="F281" s="332">
        <f>US_Others!V286+US_Others!U286</f>
        <v>0</v>
      </c>
      <c r="G281" s="332">
        <f>US_Others!C286+US_Others!H286+US_Others!N286</f>
        <v>7.1488000868259922E-4</v>
      </c>
      <c r="H281" s="332">
        <f>US_Others!D286+US_Others!I286+US_Others!O286</f>
        <v>1.1724032142394628E-2</v>
      </c>
      <c r="I281" s="332">
        <f>US_Others!E286+US_Others!J286+US_Others!P286+US_Others!W286</f>
        <v>5.4187904658141016E-2</v>
      </c>
      <c r="J281" s="332">
        <f>US_Others!F286+US_Others!K286+US_Others!Q286</f>
        <v>9.3649281137420486E-3</v>
      </c>
      <c r="K281" s="332">
        <f>US_Others!G286+US_Others!L286+US_Others!R286</f>
        <v>9.2934401128737915E-4</v>
      </c>
      <c r="L281" s="332">
        <f>US_Others!Z286+US_Others!AB286</f>
        <v>0</v>
      </c>
      <c r="M281" s="332">
        <f>US_Others!AA286+US_Others!AC286</f>
        <v>0</v>
      </c>
      <c r="N281" s="332">
        <f>US_Others!AD286</f>
        <v>0</v>
      </c>
      <c r="O281" s="332">
        <f>US_Others!AE286</f>
        <v>0</v>
      </c>
      <c r="P281" s="332">
        <f>SUM(US_Others!AG286:AI286)</f>
        <v>0</v>
      </c>
      <c r="Q281" s="332">
        <f>US_Others!AL286</f>
        <v>0</v>
      </c>
      <c r="R281" s="332"/>
      <c r="S281" s="334">
        <f t="shared" si="4"/>
        <v>1729.9542412845681</v>
      </c>
      <c r="T281" s="334">
        <f>D281*1000/Spec!I$6</f>
        <v>0.11923618162863897</v>
      </c>
      <c r="U281" s="334">
        <f>E281*1000/Spec!I$7</f>
        <v>3.2559171652175472E-3</v>
      </c>
      <c r="V281" s="334">
        <f>F281*1000/Spec!I$8</f>
        <v>0</v>
      </c>
      <c r="W281" s="334">
        <f>G281*1000/Spec!I$9</f>
        <v>1.0590814943445914E-3</v>
      </c>
      <c r="X281" s="334">
        <f>H281*1000/Spec!I$10</f>
        <v>3.3497234692556081E-3</v>
      </c>
      <c r="Y281" s="334">
        <f>I281*1000/Spec!I$11</f>
        <v>3.7893639621077634E-2</v>
      </c>
      <c r="Z281" s="334">
        <f>J281*1000/Spec!I$12</f>
        <v>2.0950622178393841E-3</v>
      </c>
      <c r="AA281" s="334">
        <f>K281*1000/Spec!I$15</f>
        <v>9.4734353851924492E-5</v>
      </c>
      <c r="AB281" s="334">
        <f>L281*1000/Spec!I$17</f>
        <v>0</v>
      </c>
      <c r="AC281" s="334">
        <f>M281*1000/Spec!I$18</f>
        <v>0</v>
      </c>
      <c r="AD281" s="335">
        <f>N281*1000/Spec!I$25</f>
        <v>0</v>
      </c>
      <c r="AE281" s="335">
        <f>O281*1000/Spec!I$26</f>
        <v>0</v>
      </c>
      <c r="AF281" s="334">
        <f>P281*1000/Spec!I$21</f>
        <v>0</v>
      </c>
      <c r="AG281" s="334">
        <f>Q281*1000/Spec!I$22</f>
        <v>0</v>
      </c>
      <c r="AI281" s="200">
        <f>S281/'2007output'!$C279</f>
        <v>9.253764409426081E-3</v>
      </c>
      <c r="AJ281" s="200">
        <f>T281/'2007output'!$C279</f>
        <v>6.3781082039005362E-7</v>
      </c>
      <c r="AK281" s="200">
        <f>U281/'2007output'!$C279</f>
        <v>1.7416351059758149E-8</v>
      </c>
      <c r="AL281" s="200">
        <f>V281/'2007output'!$C279</f>
        <v>0</v>
      </c>
      <c r="AM281" s="200">
        <f>W281/'2007output'!$C279</f>
        <v>5.6651733353192444E-9</v>
      </c>
      <c r="AN281" s="200">
        <f>X281/'2007output'!$C279</f>
        <v>1.7918133949138297E-8</v>
      </c>
      <c r="AO281" s="200">
        <f>Y281/'2007output'!$C279</f>
        <v>2.0269831727385252E-7</v>
      </c>
      <c r="AP281" s="200">
        <f>Z281/'2007output'!$C279</f>
        <v>1.1206777453592932E-8</v>
      </c>
      <c r="AQ281" s="200">
        <f>AA281/'2007output'!$C279</f>
        <v>5.0674715614094177E-10</v>
      </c>
      <c r="AR281" s="200">
        <f>AB281/'2007output'!$C279</f>
        <v>0</v>
      </c>
      <c r="AS281" s="200">
        <f>AC281/'2007output'!$C279</f>
        <v>0</v>
      </c>
      <c r="AT281" s="200">
        <f>AD281/'2007output'!$C279</f>
        <v>0</v>
      </c>
      <c r="AU281" s="200">
        <f>AE281/'2007output'!$C279</f>
        <v>0</v>
      </c>
      <c r="AV281" s="200">
        <f>AF281/'2007output'!$C279</f>
        <v>0</v>
      </c>
      <c r="AW281" s="200">
        <f>AG281/'2007output'!$C279</f>
        <v>0</v>
      </c>
      <c r="AY281" s="370">
        <f>IFERROR(IF(SUMPRODUCT(US_CO2!C284:AX284/SUM(US_CO2!C284:AX284),US_CO2!C$6:AX$6)&gt;3.5,4,IF(SUMPRODUCT(US_CO2!C284:AX284/SUM(US_CO2!C284:AX284),US_CO2!C$6:AX$6)&gt;2.5,3,2)),"")</f>
        <v>4</v>
      </c>
      <c r="AZ281" s="370">
        <f>IFERROR(IF(SUMPRODUCT(US_CH4!C284:AC284/SUM(US_CH4!C284:AC284),US_CH4!C$6:AC$6)&gt;3.5,4,IF(SUMPRODUCT(US_CH4!C284:AC284/SUM(US_CH4!C284:AC284),US_CH4!C$6:AC$6)&gt;2.5,3,2)),"")</f>
        <v>4</v>
      </c>
      <c r="BA281" s="223">
        <f>IFERROR(IF(SUMPRODUCT(US_N2O!C284:AA284/SUM(US_N2O!C284:AA284),US_N2O!C$6:AA$6)&gt;3.5,4,IF(SUMPRODUCT(US_N2O!C284:AA284/SUM(US_N2O!C284:AA284),US_N2O!C$6:AA$6)&gt;2.5,3,2)),"")</f>
        <v>4</v>
      </c>
      <c r="BB281" s="223" t="str">
        <f>IFERROR(IF(SUMPRODUCT(US_Others!U286:V286/SUM(US_Others!U286:V286),US_Others!U$8:V$8)&gt;3.5,4,IF(SUMPRODUCT(US_Others!U286:V286/SUM(US_Others!U286:V286),US_Others!U$8:V$8)&gt;2.5,3,2)),"")</f>
        <v/>
      </c>
      <c r="BC281" s="223">
        <f>IFERROR(IF((US_Others!C286*US_Others!C$8/SUM(US_Others!C286,US_Others!H286,US_Others!N286)+ US_Others!H286*US_Others!H$8/SUM(US_Others!C286,US_Others!H286,US_Others!N286)+US_Others!N286*US_Others!N$8/SUM(US_Others!C286,US_Others!H286,US_Others!N286))&gt;3.5,4,IF((US_Others!C286*US_Others!C$8/SUM(US_Others!C286,US_Others!H286,US_Others!N286)+ US_Others!H286*US_Others!H$8/SUM(US_Others!C286,US_Others!H286,US_Others!N286)+US_Others!N286*US_Others!N$8/SUM(US_Others!C286,US_Others!H286,US_Others!N286))&gt;2.5,3,2)),"")</f>
        <v>4</v>
      </c>
      <c r="BD281" s="223">
        <f>IFERROR(IF((US_Others!D286*US_Others!D$8/SUM(US_Others!D286,US_Others!I286,US_Others!O286)+US_Others!I286*US_Others!I$8/SUM(US_Others!D286,US_Others!I286,US_Others!O286)+US_Others!O286*US_Others!O$8/SUM(US_Others!D286,US_Others!I286,US_Others!O286))&gt;3.5,4,IF((US_Others!D286*US_Others!D$8/SUM(US_Others!D286,US_Others!I286,US_Others!O286)+US_Others!I286*US_Others!I$8/SUM(US_Others!D286,US_Others!I286,US_Others!O286)+US_Others!O286*US_Others!O$8/SUM(US_Others!D286,US_Others!I286,US_Others!O286))&gt;2.5,3,2)),"")</f>
        <v>4</v>
      </c>
      <c r="BE281" s="223">
        <f>IFERROR(IF((US_Others!E286*US_Others!E$8/SUM(US_Others!E286,US_Others!J286,US_Others!P286,US_Others!W286)+US_Others!J286*US_Others!J$8/SUM(US_Others!E286,US_Others!J286,US_Others!P286,US_Others!W286)+US_Others!P286*US_Others!P$8/SUM(US_Others!E286,US_Others!J286,US_Others!P286,US_Others!W286)+US_Others!W286*US_Others!W$8/SUM(US_Others!E286,US_Others!J286,US_Others!P286,US_Others!W286))&gt;3.5,4,IF((US_Others!E286*US_Others!E$8/SUM(US_Others!E286,US_Others!J286,US_Others!P286,US_Others!W286)+US_Others!J286*US_Others!J$8/SUM(US_Others!E286,US_Others!J286,US_Others!P286,US_Others!W286)+US_Others!P286*US_Others!P$8/SUM(US_Others!E286,US_Others!J286,US_Others!P286,US_Others!W286)+US_Others!W286*US_Others!W$8/SUM(US_Others!E286,US_Others!J286,US_Others!P286,US_Others!W286))&gt;2.5,3,2)),"")</f>
        <v>4</v>
      </c>
      <c r="BF281" s="223">
        <f>IFERROR(IF((US_Others!F286*US_Others!F$8/SUM(US_Others!F286,US_Others!K286,US_Others!Q286)+US_Others!K286*US_Others!K$8/SUM(US_Others!F286,US_Others!K286,US_Others!Q286)+US_Others!Q286*US_Others!Q$8/SUM(US_Others!F286,US_Others!K286,US_Others!Q286))&gt;3.5,4,IF((US_Others!F286*US_Others!F$8/SUM(US_Others!F286,US_Others!K286,US_Others!Q286)+US_Others!K286*US_Others!K$8/SUM(US_Others!F286,US_Others!K286,US_Others!Q286)+US_Others!Q286*US_Others!Q$8/SUM(US_Others!F286,US_Others!K286,US_Others!Q286))&gt;2.5,3,2)),"")</f>
        <v>4</v>
      </c>
      <c r="BG281" s="223">
        <f>IFERROR(IF((US_Others!G286*US_Others!G$8/SUM(US_Others!G286,US_Others!L286,US_Others!R286)+US_Others!L286*US_Others!L$8/SUM(US_Others!G286,US_Others!L286,US_Others!R286)+US_Others!R286*US_Others!R$8/SUM(US_Others!G286,US_Others!L286,US_Others!R286))&gt;3.5,4,IF((US_Others!G286*US_Others!G$8/SUM(US_Others!G286,US_Others!L286,US_Others!R286)+US_Others!L286*US_Others!L$8/SUM(US_Others!G286,US_Others!L286,US_Others!R286)+US_Others!R286*US_Others!R$8/SUM(US_Others!G286,US_Others!L286,US_Others!R286))&gt;2.5,3,2)),"")</f>
        <v>4</v>
      </c>
      <c r="BH281" s="219" t="str">
        <f>IFERROR(IF((US_Others!Z286*US_Others!Z$8/SUM(US_Others!Z286,US_Others!AB286)+US_Others!AB286*US_Others!AB$8/SUM(US_Others!Z286,US_Others!AB286))&gt;3.5,4,IF((US_Others!Z286*US_Others!Z$8/SUM(US_Others!Z286,US_Others!AB286)+US_Others!AB286*US_Others!AB$8/SUM(US_Others!Z286,US_Others!AB286))&gt;2.5,3,2)),"")</f>
        <v/>
      </c>
      <c r="BI281" s="219" t="str">
        <f>IFERROR(IF((US_Others!AA286*US_Others!AA$8/SUM(US_Others!AA286,US_Others!AC286)+US_Others!AC286*US_Others!AC$8/SUM(US_Others!AA286,US_Others!AC286))&gt;3.5,4,IF((US_Others!AA286*US_Others!AA$8/SUM(US_Others!AA286,US_Others!AC286)+US_Others!AC286*US_Others!AC$8/SUM(US_Others!AA286,US_Others!AC286))&gt;2.5,3,2)),"")</f>
        <v/>
      </c>
      <c r="BJ281" s="219" t="str">
        <f>IFERROR(US_Others!AD286*US_Others!AD$8/US_Others!AD286,"")</f>
        <v/>
      </c>
      <c r="BK281" s="74" t="str">
        <f>IFERROR(US_Others!AE286*US_Others!AE$8/US_Others!AE286,"")</f>
        <v/>
      </c>
      <c r="BL281" s="219" t="str">
        <f>IFERROR(IF(SUMPRODUCT(US_Others!AG286:AI286/SUM(US_Others!AG286:AI286),US_Others!AG$8:AI$8)&gt;3.5,4,IF(SUMPRODUCT(US_Others!AG286:AI286/SUM(US_Others!AG286:AI286),US_Others!AG$8:AI$8)&gt;2.5,3,2)),"")</f>
        <v/>
      </c>
      <c r="BM281" s="219" t="str">
        <f>IFERROR(US_Others!AL286*US_Others!AL$8/US_Others!AL286,"")</f>
        <v/>
      </c>
    </row>
    <row r="282" spans="1:65">
      <c r="A282" s="200" t="s">
        <v>423</v>
      </c>
      <c r="B282" s="332">
        <v>452000</v>
      </c>
      <c r="C282" s="333">
        <f>SUM(US_CO2!C285:AX285)</f>
        <v>1.4660712532465558</v>
      </c>
      <c r="D282" s="333">
        <f>SUM(US_CH4!C285:AC285)</f>
        <v>2.8612697270162944E-3</v>
      </c>
      <c r="E282" s="333">
        <f>SUM(US_N2O!C285:AA285)</f>
        <v>8.4577376801832599E-4</v>
      </c>
      <c r="F282" s="332">
        <f>US_Others!V287+US_Others!U287</f>
        <v>0</v>
      </c>
      <c r="G282" s="332">
        <f>US_Others!C287+US_Others!H287+US_Others!N287</f>
        <v>2.0605186364442476E-4</v>
      </c>
      <c r="H282" s="332">
        <f>US_Others!D287+US_Others!I287+US_Others!O287</f>
        <v>3.379250563768566E-3</v>
      </c>
      <c r="I282" s="332">
        <f>US_Others!E287+US_Others!J287+US_Others!P287+US_Others!W287</f>
        <v>1.5618731264247393E-2</v>
      </c>
      <c r="J282" s="332">
        <f>US_Others!F287+US_Others!K287+US_Others!Q287</f>
        <v>2.6992794137419645E-3</v>
      </c>
      <c r="K282" s="332">
        <f>US_Others!G287+US_Others!L287+US_Others!R287</f>
        <v>2.6786742273775222E-4</v>
      </c>
      <c r="L282" s="332">
        <f>US_Others!Z287+US_Others!AB287</f>
        <v>0</v>
      </c>
      <c r="M282" s="332">
        <f>US_Others!AA287+US_Others!AC287</f>
        <v>0</v>
      </c>
      <c r="N282" s="332">
        <f>US_Others!AD287</f>
        <v>0</v>
      </c>
      <c r="O282" s="332">
        <f>US_Others!AE287</f>
        <v>0</v>
      </c>
      <c r="P282" s="332">
        <f>SUM(US_Others!AG287:AI287)</f>
        <v>0</v>
      </c>
      <c r="Q282" s="332">
        <f>US_Others!AL287</f>
        <v>0</v>
      </c>
      <c r="R282" s="332"/>
      <c r="S282" s="334">
        <f t="shared" si="4"/>
        <v>1466.0712532465559</v>
      </c>
      <c r="T282" s="334">
        <f>D282*1000/Spec!I$6</f>
        <v>0.11445078908065177</v>
      </c>
      <c r="U282" s="334">
        <f>E282*1000/Spec!I$7</f>
        <v>2.838167006772906E-3</v>
      </c>
      <c r="V282" s="334">
        <f>F282*1000/Spec!I$8</f>
        <v>0</v>
      </c>
      <c r="W282" s="334">
        <f>G282*1000/Spec!I$9</f>
        <v>3.052620202139626E-4</v>
      </c>
      <c r="X282" s="334">
        <f>H282*1000/Spec!I$10</f>
        <v>9.6550016107673311E-4</v>
      </c>
      <c r="Y282" s="334">
        <f>I282*1000/Spec!I$11</f>
        <v>1.0922189695277898E-2</v>
      </c>
      <c r="Z282" s="334">
        <f>J282*1000/Spec!I$12</f>
        <v>6.0386564065815758E-4</v>
      </c>
      <c r="AA282" s="334">
        <f>K282*1000/Spec!I$15</f>
        <v>2.730554767968932E-5</v>
      </c>
      <c r="AB282" s="334">
        <f>L282*1000/Spec!I$17</f>
        <v>0</v>
      </c>
      <c r="AC282" s="334">
        <f>M282*1000/Spec!I$18</f>
        <v>0</v>
      </c>
      <c r="AD282" s="335">
        <f>N282*1000/Spec!I$25</f>
        <v>0</v>
      </c>
      <c r="AE282" s="335">
        <f>O282*1000/Spec!I$26</f>
        <v>0</v>
      </c>
      <c r="AF282" s="334">
        <f>P282*1000/Spec!I$21</f>
        <v>0</v>
      </c>
      <c r="AG282" s="334">
        <f>Q282*1000/Spec!I$22</f>
        <v>0</v>
      </c>
      <c r="AI282" s="200">
        <f>S282/'2007output'!$C280</f>
        <v>7.5608877332186148E-3</v>
      </c>
      <c r="AJ282" s="200">
        <f>T282/'2007output'!$C280</f>
        <v>5.9025068890806584E-7</v>
      </c>
      <c r="AK282" s="200">
        <f>U282/'2007output'!$C280</f>
        <v>1.4637120848536405E-8</v>
      </c>
      <c r="AL282" s="200">
        <f>V282/'2007output'!$C280</f>
        <v>0</v>
      </c>
      <c r="AM282" s="200">
        <f>W282/'2007output'!$C280</f>
        <v>1.5743108385368001E-9</v>
      </c>
      <c r="AN282" s="200">
        <f>X282/'2007output'!$C280</f>
        <v>4.9793202807435362E-9</v>
      </c>
      <c r="AO282" s="200">
        <f>Y282/'2007output'!$C280</f>
        <v>5.6328401436178576E-8</v>
      </c>
      <c r="AP282" s="200">
        <f>Z282/'2007output'!$C280</f>
        <v>3.1142826822733008E-9</v>
      </c>
      <c r="AQ282" s="200">
        <f>AA282/'2007output'!$C280</f>
        <v>1.4082138234618167E-10</v>
      </c>
      <c r="AR282" s="200">
        <f>AB282/'2007output'!$C280</f>
        <v>0</v>
      </c>
      <c r="AS282" s="200">
        <f>AC282/'2007output'!$C280</f>
        <v>0</v>
      </c>
      <c r="AT282" s="200">
        <f>AD282/'2007output'!$C280</f>
        <v>0</v>
      </c>
      <c r="AU282" s="200">
        <f>AE282/'2007output'!$C280</f>
        <v>0</v>
      </c>
      <c r="AV282" s="200">
        <f>AF282/'2007output'!$C280</f>
        <v>0</v>
      </c>
      <c r="AW282" s="200">
        <f>AG282/'2007output'!$C280</f>
        <v>0</v>
      </c>
      <c r="AY282" s="370">
        <f>IFERROR(IF(SUMPRODUCT(US_CO2!C285:AX285/SUM(US_CO2!C285:AX285),US_CO2!C$6:AX$6)&gt;3.5,4,IF(SUMPRODUCT(US_CO2!C285:AX285/SUM(US_CO2!C285:AX285),US_CO2!C$6:AX$6)&gt;2.5,3,2)),"")</f>
        <v>4</v>
      </c>
      <c r="AZ282" s="370">
        <f>IFERROR(IF(SUMPRODUCT(US_CH4!C285:AC285/SUM(US_CH4!C285:AC285),US_CH4!C$6:AC$6)&gt;3.5,4,IF(SUMPRODUCT(US_CH4!C285:AC285/SUM(US_CH4!C285:AC285),US_CH4!C$6:AC$6)&gt;2.5,3,2)),"")</f>
        <v>4</v>
      </c>
      <c r="BA282" s="223">
        <f>IFERROR(IF(SUMPRODUCT(US_N2O!C285:AA285/SUM(US_N2O!C285:AA285),US_N2O!C$6:AA$6)&gt;3.5,4,IF(SUMPRODUCT(US_N2O!C285:AA285/SUM(US_N2O!C285:AA285),US_N2O!C$6:AA$6)&gt;2.5,3,2)),"")</f>
        <v>4</v>
      </c>
      <c r="BB282" s="223" t="str">
        <f>IFERROR(IF(SUMPRODUCT(US_Others!U287:V287/SUM(US_Others!U287:V287),US_Others!U$8:V$8)&gt;3.5,4,IF(SUMPRODUCT(US_Others!U287:V287/SUM(US_Others!U287:V287),US_Others!U$8:V$8)&gt;2.5,3,2)),"")</f>
        <v/>
      </c>
      <c r="BC282" s="223">
        <f>IFERROR(IF((US_Others!C287*US_Others!C$8/SUM(US_Others!C287,US_Others!H287,US_Others!N287)+ US_Others!H287*US_Others!H$8/SUM(US_Others!C287,US_Others!H287,US_Others!N287)+US_Others!N287*US_Others!N$8/SUM(US_Others!C287,US_Others!H287,US_Others!N287))&gt;3.5,4,IF((US_Others!C287*US_Others!C$8/SUM(US_Others!C287,US_Others!H287,US_Others!N287)+ US_Others!H287*US_Others!H$8/SUM(US_Others!C287,US_Others!H287,US_Others!N287)+US_Others!N287*US_Others!N$8/SUM(US_Others!C287,US_Others!H287,US_Others!N287))&gt;2.5,3,2)),"")</f>
        <v>4</v>
      </c>
      <c r="BD282" s="223">
        <f>IFERROR(IF((US_Others!D287*US_Others!D$8/SUM(US_Others!D287,US_Others!I287,US_Others!O287)+US_Others!I287*US_Others!I$8/SUM(US_Others!D287,US_Others!I287,US_Others!O287)+US_Others!O287*US_Others!O$8/SUM(US_Others!D287,US_Others!I287,US_Others!O287))&gt;3.5,4,IF((US_Others!D287*US_Others!D$8/SUM(US_Others!D287,US_Others!I287,US_Others!O287)+US_Others!I287*US_Others!I$8/SUM(US_Others!D287,US_Others!I287,US_Others!O287)+US_Others!O287*US_Others!O$8/SUM(US_Others!D287,US_Others!I287,US_Others!O287))&gt;2.5,3,2)),"")</f>
        <v>4</v>
      </c>
      <c r="BE282" s="223">
        <f>IFERROR(IF((US_Others!E287*US_Others!E$8/SUM(US_Others!E287,US_Others!J287,US_Others!P287,US_Others!W287)+US_Others!J287*US_Others!J$8/SUM(US_Others!E287,US_Others!J287,US_Others!P287,US_Others!W287)+US_Others!P287*US_Others!P$8/SUM(US_Others!E287,US_Others!J287,US_Others!P287,US_Others!W287)+US_Others!W287*US_Others!W$8/SUM(US_Others!E287,US_Others!J287,US_Others!P287,US_Others!W287))&gt;3.5,4,IF((US_Others!E287*US_Others!E$8/SUM(US_Others!E287,US_Others!J287,US_Others!P287,US_Others!W287)+US_Others!J287*US_Others!J$8/SUM(US_Others!E287,US_Others!J287,US_Others!P287,US_Others!W287)+US_Others!P287*US_Others!P$8/SUM(US_Others!E287,US_Others!J287,US_Others!P287,US_Others!W287)+US_Others!W287*US_Others!W$8/SUM(US_Others!E287,US_Others!J287,US_Others!P287,US_Others!W287))&gt;2.5,3,2)),"")</f>
        <v>4</v>
      </c>
      <c r="BF282" s="223">
        <f>IFERROR(IF((US_Others!F287*US_Others!F$8/SUM(US_Others!F287,US_Others!K287,US_Others!Q287)+US_Others!K287*US_Others!K$8/SUM(US_Others!F287,US_Others!K287,US_Others!Q287)+US_Others!Q287*US_Others!Q$8/SUM(US_Others!F287,US_Others!K287,US_Others!Q287))&gt;3.5,4,IF((US_Others!F287*US_Others!F$8/SUM(US_Others!F287,US_Others!K287,US_Others!Q287)+US_Others!K287*US_Others!K$8/SUM(US_Others!F287,US_Others!K287,US_Others!Q287)+US_Others!Q287*US_Others!Q$8/SUM(US_Others!F287,US_Others!K287,US_Others!Q287))&gt;2.5,3,2)),"")</f>
        <v>4</v>
      </c>
      <c r="BG282" s="223">
        <f>IFERROR(IF((US_Others!G287*US_Others!G$8/SUM(US_Others!G287,US_Others!L287,US_Others!R287)+US_Others!L287*US_Others!L$8/SUM(US_Others!G287,US_Others!L287,US_Others!R287)+US_Others!R287*US_Others!R$8/SUM(US_Others!G287,US_Others!L287,US_Others!R287))&gt;3.5,4,IF((US_Others!G287*US_Others!G$8/SUM(US_Others!G287,US_Others!L287,US_Others!R287)+US_Others!L287*US_Others!L$8/SUM(US_Others!G287,US_Others!L287,US_Others!R287)+US_Others!R287*US_Others!R$8/SUM(US_Others!G287,US_Others!L287,US_Others!R287))&gt;2.5,3,2)),"")</f>
        <v>4</v>
      </c>
      <c r="BH282" s="219" t="str">
        <f>IFERROR(IF((US_Others!Z287*US_Others!Z$8/SUM(US_Others!Z287,US_Others!AB287)+US_Others!AB287*US_Others!AB$8/SUM(US_Others!Z287,US_Others!AB287))&gt;3.5,4,IF((US_Others!Z287*US_Others!Z$8/SUM(US_Others!Z287,US_Others!AB287)+US_Others!AB287*US_Others!AB$8/SUM(US_Others!Z287,US_Others!AB287))&gt;2.5,3,2)),"")</f>
        <v/>
      </c>
      <c r="BI282" s="219" t="str">
        <f>IFERROR(IF((US_Others!AA287*US_Others!AA$8/SUM(US_Others!AA287,US_Others!AC287)+US_Others!AC287*US_Others!AC$8/SUM(US_Others!AA287,US_Others!AC287))&gt;3.5,4,IF((US_Others!AA287*US_Others!AA$8/SUM(US_Others!AA287,US_Others!AC287)+US_Others!AC287*US_Others!AC$8/SUM(US_Others!AA287,US_Others!AC287))&gt;2.5,3,2)),"")</f>
        <v/>
      </c>
      <c r="BJ282" s="219" t="str">
        <f>IFERROR(US_Others!AD287*US_Others!AD$8/US_Others!AD287,"")</f>
        <v/>
      </c>
      <c r="BK282" s="74" t="str">
        <f>IFERROR(US_Others!AE287*US_Others!AE$8/US_Others!AE287,"")</f>
        <v/>
      </c>
      <c r="BL282" s="219" t="str">
        <f>IFERROR(IF(SUMPRODUCT(US_Others!AG287:AI287/SUM(US_Others!AG287:AI287),US_Others!AG$8:AI$8)&gt;3.5,4,IF(SUMPRODUCT(US_Others!AG287:AI287/SUM(US_Others!AG287:AI287),US_Others!AG$8:AI$8)&gt;2.5,3,2)),"")</f>
        <v/>
      </c>
      <c r="BM282" s="219" t="str">
        <f>IFERROR(US_Others!AL287*US_Others!AL$8/US_Others!AL287,"")</f>
        <v/>
      </c>
    </row>
    <row r="283" spans="1:65">
      <c r="A283" s="200" t="s">
        <v>424</v>
      </c>
      <c r="B283" s="332" t="s">
        <v>425</v>
      </c>
      <c r="C283" s="333">
        <f>SUM(US_CO2!C286:AX286)</f>
        <v>5.3854956358577262</v>
      </c>
      <c r="D283" s="333">
        <f>SUM(US_CH4!C286:AC286)</f>
        <v>9.6008748624056874E-3</v>
      </c>
      <c r="E283" s="333">
        <f>SUM(US_N2O!C286:AA286)</f>
        <v>3.0430423125435255E-3</v>
      </c>
      <c r="F283" s="332">
        <f>US_Others!V288+US_Others!U288</f>
        <v>0</v>
      </c>
      <c r="G283" s="332">
        <f>US_Others!C288+US_Others!H288+US_Others!N288</f>
        <v>2.0047645384762875E-3</v>
      </c>
      <c r="H283" s="332">
        <f>US_Others!D288+US_Others!I288+US_Others!O288</f>
        <v>3.2878138431011117E-2</v>
      </c>
      <c r="I283" s="332">
        <f>US_Others!E288+US_Others!J288+US_Others!P288+US_Others!W288</f>
        <v>0.15196115201650257</v>
      </c>
      <c r="J283" s="332">
        <f>US_Others!F288+US_Others!K288+US_Others!Q288</f>
        <v>2.6262415454039362E-2</v>
      </c>
      <c r="K283" s="332">
        <f>US_Others!G288+US_Others!L288+US_Others!R288</f>
        <v>2.6061939000191739E-3</v>
      </c>
      <c r="L283" s="332">
        <f>US_Others!Z288+US_Others!AB288</f>
        <v>0</v>
      </c>
      <c r="M283" s="332">
        <f>US_Others!AA288+US_Others!AC288</f>
        <v>0</v>
      </c>
      <c r="N283" s="332">
        <f>US_Others!AD288</f>
        <v>0</v>
      </c>
      <c r="O283" s="332">
        <f>US_Others!AE288</f>
        <v>0</v>
      </c>
      <c r="P283" s="332">
        <f>SUM(US_Others!AG288:AI288)</f>
        <v>0</v>
      </c>
      <c r="Q283" s="332">
        <f>US_Others!AL288</f>
        <v>0</v>
      </c>
      <c r="R283" s="332"/>
      <c r="S283" s="334">
        <f t="shared" si="4"/>
        <v>5385.4956358577265</v>
      </c>
      <c r="T283" s="334">
        <f>D283*1000/Spec!I$6</f>
        <v>0.38403499449622752</v>
      </c>
      <c r="U283" s="334">
        <f>E283*1000/Spec!I$7</f>
        <v>1.0211551384374247E-2</v>
      </c>
      <c r="V283" s="334">
        <f>F283*1000/Spec!I$8</f>
        <v>0</v>
      </c>
      <c r="W283" s="334">
        <f>G283*1000/Spec!I$9</f>
        <v>2.9700215384833887E-3</v>
      </c>
      <c r="X283" s="334">
        <f>H283*1000/Spec!I$10</f>
        <v>9.3937538374317467E-3</v>
      </c>
      <c r="Y283" s="334">
        <f>I283*1000/Spec!I$11</f>
        <v>0.10626653987168011</v>
      </c>
      <c r="Z283" s="334">
        <f>J283*1000/Spec!I$12</f>
        <v>5.8752607279730119E-3</v>
      </c>
      <c r="AA283" s="334">
        <f>K283*1000/Spec!I$15</f>
        <v>2.6566706422213805E-4</v>
      </c>
      <c r="AB283" s="334">
        <f>L283*1000/Spec!I$17</f>
        <v>0</v>
      </c>
      <c r="AC283" s="334">
        <f>M283*1000/Spec!I$18</f>
        <v>0</v>
      </c>
      <c r="AD283" s="335">
        <f>N283*1000/Spec!I$25</f>
        <v>0</v>
      </c>
      <c r="AE283" s="335">
        <f>O283*1000/Spec!I$26</f>
        <v>0</v>
      </c>
      <c r="AF283" s="334">
        <f>P283*1000/Spec!I$21</f>
        <v>0</v>
      </c>
      <c r="AG283" s="334">
        <f>Q283*1000/Spec!I$22</f>
        <v>0</v>
      </c>
      <c r="AI283" s="200">
        <f>S283/'2007output'!$C281</f>
        <v>7.4217387124953854E-3</v>
      </c>
      <c r="AJ283" s="200">
        <f>T283/'2007output'!$C281</f>
        <v>5.2923771149833325E-7</v>
      </c>
      <c r="AK283" s="200">
        <f>U283/'2007output'!$C281</f>
        <v>1.407251464831534E-8</v>
      </c>
      <c r="AL283" s="200">
        <f>V283/'2007output'!$C281</f>
        <v>0</v>
      </c>
      <c r="AM283" s="200">
        <f>W283/'2007output'!$C281</f>
        <v>4.092979610333787E-9</v>
      </c>
      <c r="AN283" s="200">
        <f>X283/'2007output'!$C281</f>
        <v>1.2945509796112865E-8</v>
      </c>
      <c r="AO283" s="200">
        <f>Y283/'2007output'!$C281</f>
        <v>1.4644566556834139E-7</v>
      </c>
      <c r="AP283" s="200">
        <f>Z283/'2007output'!$C281</f>
        <v>8.0966828197710322E-9</v>
      </c>
      <c r="AQ283" s="200">
        <f>AA283/'2007output'!$C281</f>
        <v>3.6611514863077463E-10</v>
      </c>
      <c r="AR283" s="200">
        <f>AB283/'2007output'!$C281</f>
        <v>0</v>
      </c>
      <c r="AS283" s="200">
        <f>AC283/'2007output'!$C281</f>
        <v>0</v>
      </c>
      <c r="AT283" s="200">
        <f>AD283/'2007output'!$C281</f>
        <v>0</v>
      </c>
      <c r="AU283" s="200">
        <f>AE283/'2007output'!$C281</f>
        <v>0</v>
      </c>
      <c r="AV283" s="200">
        <f>AF283/'2007output'!$C281</f>
        <v>0</v>
      </c>
      <c r="AW283" s="200">
        <f>AG283/'2007output'!$C281</f>
        <v>0</v>
      </c>
      <c r="AY283" s="370">
        <f>IFERROR(IF(SUMPRODUCT(US_CO2!C286:AX286/SUM(US_CO2!C286:AX286),US_CO2!C$6:AX$6)&gt;3.5,4,IF(SUMPRODUCT(US_CO2!C286:AX286/SUM(US_CO2!C286:AX286),US_CO2!C$6:AX$6)&gt;2.5,3,2)),"")</f>
        <v>4</v>
      </c>
      <c r="AZ283" s="370">
        <f>IFERROR(IF(SUMPRODUCT(US_CH4!C286:AC286/SUM(US_CH4!C286:AC286),US_CH4!C$6:AC$6)&gt;3.5,4,IF(SUMPRODUCT(US_CH4!C286:AC286/SUM(US_CH4!C286:AC286),US_CH4!C$6:AC$6)&gt;2.5,3,2)),"")</f>
        <v>4</v>
      </c>
      <c r="BA283" s="223">
        <f>IFERROR(IF(SUMPRODUCT(US_N2O!C286:AA286/SUM(US_N2O!C286:AA286),US_N2O!C$6:AA$6)&gt;3.5,4,IF(SUMPRODUCT(US_N2O!C286:AA286/SUM(US_N2O!C286:AA286),US_N2O!C$6:AA$6)&gt;2.5,3,2)),"")</f>
        <v>4</v>
      </c>
      <c r="BB283" s="223" t="str">
        <f>IFERROR(IF(SUMPRODUCT(US_Others!U288:V288/SUM(US_Others!U288:V288),US_Others!U$8:V$8)&gt;3.5,4,IF(SUMPRODUCT(US_Others!U288:V288/SUM(US_Others!U288:V288),US_Others!U$8:V$8)&gt;2.5,3,2)),"")</f>
        <v/>
      </c>
      <c r="BC283" s="223">
        <f>IFERROR(IF((US_Others!C288*US_Others!C$8/SUM(US_Others!C288,US_Others!H288,US_Others!N288)+ US_Others!H288*US_Others!H$8/SUM(US_Others!C288,US_Others!H288,US_Others!N288)+US_Others!N288*US_Others!N$8/SUM(US_Others!C288,US_Others!H288,US_Others!N288))&gt;3.5,4,IF((US_Others!C288*US_Others!C$8/SUM(US_Others!C288,US_Others!H288,US_Others!N288)+ US_Others!H288*US_Others!H$8/SUM(US_Others!C288,US_Others!H288,US_Others!N288)+US_Others!N288*US_Others!N$8/SUM(US_Others!C288,US_Others!H288,US_Others!N288))&gt;2.5,3,2)),"")</f>
        <v>4</v>
      </c>
      <c r="BD283" s="223">
        <f>IFERROR(IF((US_Others!D288*US_Others!D$8/SUM(US_Others!D288,US_Others!I288,US_Others!O288)+US_Others!I288*US_Others!I$8/SUM(US_Others!D288,US_Others!I288,US_Others!O288)+US_Others!O288*US_Others!O$8/SUM(US_Others!D288,US_Others!I288,US_Others!O288))&gt;3.5,4,IF((US_Others!D288*US_Others!D$8/SUM(US_Others!D288,US_Others!I288,US_Others!O288)+US_Others!I288*US_Others!I$8/SUM(US_Others!D288,US_Others!I288,US_Others!O288)+US_Others!O288*US_Others!O$8/SUM(US_Others!D288,US_Others!I288,US_Others!O288))&gt;2.5,3,2)),"")</f>
        <v>4</v>
      </c>
      <c r="BE283" s="223">
        <f>IFERROR(IF((US_Others!E288*US_Others!E$8/SUM(US_Others!E288,US_Others!J288,US_Others!P288,US_Others!W288)+US_Others!J288*US_Others!J$8/SUM(US_Others!E288,US_Others!J288,US_Others!P288,US_Others!W288)+US_Others!P288*US_Others!P$8/SUM(US_Others!E288,US_Others!J288,US_Others!P288,US_Others!W288)+US_Others!W288*US_Others!W$8/SUM(US_Others!E288,US_Others!J288,US_Others!P288,US_Others!W288))&gt;3.5,4,IF((US_Others!E288*US_Others!E$8/SUM(US_Others!E288,US_Others!J288,US_Others!P288,US_Others!W288)+US_Others!J288*US_Others!J$8/SUM(US_Others!E288,US_Others!J288,US_Others!P288,US_Others!W288)+US_Others!P288*US_Others!P$8/SUM(US_Others!E288,US_Others!J288,US_Others!P288,US_Others!W288)+US_Others!W288*US_Others!W$8/SUM(US_Others!E288,US_Others!J288,US_Others!P288,US_Others!W288))&gt;2.5,3,2)),"")</f>
        <v>4</v>
      </c>
      <c r="BF283" s="223">
        <f>IFERROR(IF((US_Others!F288*US_Others!F$8/SUM(US_Others!F288,US_Others!K288,US_Others!Q288)+US_Others!K288*US_Others!K$8/SUM(US_Others!F288,US_Others!K288,US_Others!Q288)+US_Others!Q288*US_Others!Q$8/SUM(US_Others!F288,US_Others!K288,US_Others!Q288))&gt;3.5,4,IF((US_Others!F288*US_Others!F$8/SUM(US_Others!F288,US_Others!K288,US_Others!Q288)+US_Others!K288*US_Others!K$8/SUM(US_Others!F288,US_Others!K288,US_Others!Q288)+US_Others!Q288*US_Others!Q$8/SUM(US_Others!F288,US_Others!K288,US_Others!Q288))&gt;2.5,3,2)),"")</f>
        <v>4</v>
      </c>
      <c r="BG283" s="223">
        <f>IFERROR(IF((US_Others!G288*US_Others!G$8/SUM(US_Others!G288,US_Others!L288,US_Others!R288)+US_Others!L288*US_Others!L$8/SUM(US_Others!G288,US_Others!L288,US_Others!R288)+US_Others!R288*US_Others!R$8/SUM(US_Others!G288,US_Others!L288,US_Others!R288))&gt;3.5,4,IF((US_Others!G288*US_Others!G$8/SUM(US_Others!G288,US_Others!L288,US_Others!R288)+US_Others!L288*US_Others!L$8/SUM(US_Others!G288,US_Others!L288,US_Others!R288)+US_Others!R288*US_Others!R$8/SUM(US_Others!G288,US_Others!L288,US_Others!R288))&gt;2.5,3,2)),"")</f>
        <v>4</v>
      </c>
      <c r="BH283" s="219" t="str">
        <f>IFERROR(IF((US_Others!Z288*US_Others!Z$8/SUM(US_Others!Z288,US_Others!AB288)+US_Others!AB288*US_Others!AB$8/SUM(US_Others!Z288,US_Others!AB288))&gt;3.5,4,IF((US_Others!Z288*US_Others!Z$8/SUM(US_Others!Z288,US_Others!AB288)+US_Others!AB288*US_Others!AB$8/SUM(US_Others!Z288,US_Others!AB288))&gt;2.5,3,2)),"")</f>
        <v/>
      </c>
      <c r="BI283" s="219" t="str">
        <f>IFERROR(IF((US_Others!AA288*US_Others!AA$8/SUM(US_Others!AA288,US_Others!AC288)+US_Others!AC288*US_Others!AC$8/SUM(US_Others!AA288,US_Others!AC288))&gt;3.5,4,IF((US_Others!AA288*US_Others!AA$8/SUM(US_Others!AA288,US_Others!AC288)+US_Others!AC288*US_Others!AC$8/SUM(US_Others!AA288,US_Others!AC288))&gt;2.5,3,2)),"")</f>
        <v/>
      </c>
      <c r="BJ283" s="219" t="str">
        <f>IFERROR(US_Others!AD288*US_Others!AD$8/US_Others!AD288,"")</f>
        <v/>
      </c>
      <c r="BK283" s="74" t="str">
        <f>IFERROR(US_Others!AE288*US_Others!AE$8/US_Others!AE288,"")</f>
        <v/>
      </c>
      <c r="BL283" s="219" t="str">
        <f>IFERROR(IF(SUMPRODUCT(US_Others!AG288:AI288/SUM(US_Others!AG288:AI288),US_Others!AG$8:AI$8)&gt;3.5,4,IF(SUMPRODUCT(US_Others!AG288:AI288/SUM(US_Others!AG288:AI288),US_Others!AG$8:AI$8)&gt;2.5,3,2)),"")</f>
        <v/>
      </c>
      <c r="BM283" s="219" t="str">
        <f>IFERROR(US_Others!AL288*US_Others!AL$8/US_Others!AL288,"")</f>
        <v/>
      </c>
    </row>
    <row r="284" spans="1:65">
      <c r="A284" s="200" t="s">
        <v>426</v>
      </c>
      <c r="B284" s="332">
        <v>481000</v>
      </c>
      <c r="C284" s="333">
        <f>SUM(US_CO2!C287:AX287)</f>
        <v>168.79679927217887</v>
      </c>
      <c r="D284" s="333">
        <f>SUM(US_CH4!C287:AC287)</f>
        <v>0</v>
      </c>
      <c r="E284" s="333">
        <f>SUM(US_N2O!C287:AA287)</f>
        <v>1.7</v>
      </c>
      <c r="F284" s="332">
        <f>US_Others!V289+US_Others!U289</f>
        <v>0</v>
      </c>
      <c r="G284" s="332">
        <f>US_Others!C289+US_Others!H289+US_Others!N289</f>
        <v>0</v>
      </c>
      <c r="H284" s="332">
        <f>US_Others!D289+US_Others!I289+US_Others!O289</f>
        <v>0</v>
      </c>
      <c r="I284" s="332">
        <f>US_Others!E289+US_Others!J289+US_Others!P289+US_Others!W289</f>
        <v>0</v>
      </c>
      <c r="J284" s="332">
        <f>US_Others!F289+US_Others!K289+US_Others!Q289</f>
        <v>0</v>
      </c>
      <c r="K284" s="332">
        <f>US_Others!G289+US_Others!L289+US_Others!R289</f>
        <v>0</v>
      </c>
      <c r="L284" s="332">
        <f>US_Others!Z289+US_Others!AB289</f>
        <v>0</v>
      </c>
      <c r="M284" s="332">
        <f>US_Others!AA289+US_Others!AC289</f>
        <v>0</v>
      </c>
      <c r="N284" s="332">
        <f>US_Others!AD289</f>
        <v>0</v>
      </c>
      <c r="O284" s="332">
        <f>US_Others!AE289</f>
        <v>0</v>
      </c>
      <c r="P284" s="332">
        <f>SUM(US_Others!AG289:AI289)</f>
        <v>0</v>
      </c>
      <c r="Q284" s="332">
        <f>US_Others!AL289</f>
        <v>0</v>
      </c>
      <c r="R284" s="332"/>
      <c r="S284" s="334">
        <f t="shared" si="4"/>
        <v>168796.79927217888</v>
      </c>
      <c r="T284" s="334">
        <f>D284*1000/Spec!I$6</f>
        <v>0</v>
      </c>
      <c r="U284" s="334">
        <f>E284*1000/Spec!I$7</f>
        <v>5.7046979865771812</v>
      </c>
      <c r="V284" s="334">
        <f>F284*1000/Spec!I$8</f>
        <v>0</v>
      </c>
      <c r="W284" s="334">
        <f>G284*1000/Spec!I$9</f>
        <v>0</v>
      </c>
      <c r="X284" s="334">
        <f>H284*1000/Spec!I$10</f>
        <v>0</v>
      </c>
      <c r="Y284" s="334">
        <f>I284*1000/Spec!I$11</f>
        <v>0</v>
      </c>
      <c r="Z284" s="334">
        <f>J284*1000/Spec!I$12</f>
        <v>0</v>
      </c>
      <c r="AA284" s="334">
        <f>K284*1000/Spec!I$15</f>
        <v>0</v>
      </c>
      <c r="AB284" s="334">
        <f>L284*1000/Spec!I$17</f>
        <v>0</v>
      </c>
      <c r="AC284" s="334">
        <f>M284*1000/Spec!I$18</f>
        <v>0</v>
      </c>
      <c r="AD284" s="335">
        <f>N284*1000/Spec!I$25</f>
        <v>0</v>
      </c>
      <c r="AE284" s="335">
        <f>O284*1000/Spec!I$26</f>
        <v>0</v>
      </c>
      <c r="AF284" s="334">
        <f>P284*1000/Spec!I$21</f>
        <v>0</v>
      </c>
      <c r="AG284" s="334">
        <f>Q284*1000/Spec!I$22</f>
        <v>0</v>
      </c>
      <c r="AI284" s="200">
        <f>S284/'2007output'!$C282</f>
        <v>1.0820515732493501</v>
      </c>
      <c r="AJ284" s="337">
        <v>1.0590763106303128E-7</v>
      </c>
      <c r="AK284" s="200">
        <f>U284/'2007output'!$C282</f>
        <v>3.6569280092419603E-5</v>
      </c>
      <c r="AL284" s="200">
        <f>V284/'2007output'!$C282</f>
        <v>0</v>
      </c>
      <c r="AM284" s="200">
        <f>W284/'2007output'!$C282</f>
        <v>0</v>
      </c>
      <c r="AN284" s="200">
        <f>X284/'2007output'!$C282</f>
        <v>0</v>
      </c>
      <c r="AO284" s="200">
        <f>Y284/'2007output'!$C282</f>
        <v>0</v>
      </c>
      <c r="AP284" s="200">
        <f>Z284/'2007output'!$C282</f>
        <v>0</v>
      </c>
      <c r="AQ284" s="200">
        <f>AA284/'2007output'!$C282</f>
        <v>0</v>
      </c>
      <c r="AR284" s="200">
        <f>AB284/'2007output'!$C282</f>
        <v>0</v>
      </c>
      <c r="AS284" s="200">
        <f>AC284/'2007output'!$C282</f>
        <v>0</v>
      </c>
      <c r="AT284" s="200">
        <f>AD284/'2007output'!$C282</f>
        <v>0</v>
      </c>
      <c r="AU284" s="200">
        <f>AE284/'2007output'!$C282</f>
        <v>0</v>
      </c>
      <c r="AV284" s="200">
        <f>AF284/'2007output'!$C282</f>
        <v>0</v>
      </c>
      <c r="AW284" s="200">
        <f>AG284/'2007output'!$C282</f>
        <v>0</v>
      </c>
      <c r="AY284" s="370">
        <f>IFERROR(IF(SUMPRODUCT(US_CO2!C287:AX287/SUM(US_CO2!C287:AX287),US_CO2!C$6:AX$6)&gt;3.5,4,IF(SUMPRODUCT(US_CO2!C287:AX287/SUM(US_CO2!C287:AX287),US_CO2!C$6:AX$6)&gt;2.5,3,2)),"")</f>
        <v>2</v>
      </c>
      <c r="AZ284" s="374">
        <v>4</v>
      </c>
      <c r="BA284" s="223">
        <f>IFERROR(IF(SUMPRODUCT(US_N2O!C287:AA287/SUM(US_N2O!C287:AA287),US_N2O!C$6:AA$6)&gt;3.5,4,IF(SUMPRODUCT(US_N2O!C287:AA287/SUM(US_N2O!C287:AA287),US_N2O!C$6:AA$6)&gt;2.5,3,2)),"")</f>
        <v>4</v>
      </c>
      <c r="BB284" s="223" t="str">
        <f>IFERROR(IF(SUMPRODUCT(US_Others!U289:V289/SUM(US_Others!U289:V289),US_Others!U$8:V$8)&gt;3.5,4,IF(SUMPRODUCT(US_Others!U289:V289/SUM(US_Others!U289:V289),US_Others!U$8:V$8)&gt;2.5,3,2)),"")</f>
        <v/>
      </c>
      <c r="BC284" s="223" t="str">
        <f>IFERROR(IF((US_Others!C289*US_Others!C$8/SUM(US_Others!C289,US_Others!H289,US_Others!N289)+ US_Others!H289*US_Others!H$8/SUM(US_Others!C289,US_Others!H289,US_Others!N289)+US_Others!N289*US_Others!N$8/SUM(US_Others!C289,US_Others!H289,US_Others!N289))&gt;3.5,4,IF((US_Others!C289*US_Others!C$8/SUM(US_Others!C289,US_Others!H289,US_Others!N289)+ US_Others!H289*US_Others!H$8/SUM(US_Others!C289,US_Others!H289,US_Others!N289)+US_Others!N289*US_Others!N$8/SUM(US_Others!C289,US_Others!H289,US_Others!N289))&gt;2.5,3,2)),"")</f>
        <v/>
      </c>
      <c r="BD284" s="223" t="str">
        <f>IFERROR(IF((US_Others!D289*US_Others!D$8/SUM(US_Others!D289,US_Others!I289,US_Others!O289)+US_Others!I289*US_Others!I$8/SUM(US_Others!D289,US_Others!I289,US_Others!O289)+US_Others!O289*US_Others!O$8/SUM(US_Others!D289,US_Others!I289,US_Others!O289))&gt;3.5,4,IF((US_Others!D289*US_Others!D$8/SUM(US_Others!D289,US_Others!I289,US_Others!O289)+US_Others!I289*US_Others!I$8/SUM(US_Others!D289,US_Others!I289,US_Others!O289)+US_Others!O289*US_Others!O$8/SUM(US_Others!D289,US_Others!I289,US_Others!O289))&gt;2.5,3,2)),"")</f>
        <v/>
      </c>
      <c r="BE284" s="223" t="str">
        <f>IFERROR(IF((US_Others!E289*US_Others!E$8/SUM(US_Others!E289,US_Others!J289,US_Others!P289,US_Others!W289)+US_Others!J289*US_Others!J$8/SUM(US_Others!E289,US_Others!J289,US_Others!P289,US_Others!W289)+US_Others!P289*US_Others!P$8/SUM(US_Others!E289,US_Others!J289,US_Others!P289,US_Others!W289)+US_Others!W289*US_Others!W$8/SUM(US_Others!E289,US_Others!J289,US_Others!P289,US_Others!W289))&gt;3.5,4,IF((US_Others!E289*US_Others!E$8/SUM(US_Others!E289,US_Others!J289,US_Others!P289,US_Others!W289)+US_Others!J289*US_Others!J$8/SUM(US_Others!E289,US_Others!J289,US_Others!P289,US_Others!W289)+US_Others!P289*US_Others!P$8/SUM(US_Others!E289,US_Others!J289,US_Others!P289,US_Others!W289)+US_Others!W289*US_Others!W$8/SUM(US_Others!E289,US_Others!J289,US_Others!P289,US_Others!W289))&gt;2.5,3,2)),"")</f>
        <v/>
      </c>
      <c r="BF284" s="223" t="str">
        <f>IFERROR(IF((US_Others!F289*US_Others!F$8/SUM(US_Others!F289,US_Others!K289,US_Others!Q289)+US_Others!K289*US_Others!K$8/SUM(US_Others!F289,US_Others!K289,US_Others!Q289)+US_Others!Q289*US_Others!Q$8/SUM(US_Others!F289,US_Others!K289,US_Others!Q289))&gt;3.5,4,IF((US_Others!F289*US_Others!F$8/SUM(US_Others!F289,US_Others!K289,US_Others!Q289)+US_Others!K289*US_Others!K$8/SUM(US_Others!F289,US_Others!K289,US_Others!Q289)+US_Others!Q289*US_Others!Q$8/SUM(US_Others!F289,US_Others!K289,US_Others!Q289))&gt;2.5,3,2)),"")</f>
        <v/>
      </c>
      <c r="BG284" s="223" t="str">
        <f>IFERROR(IF((US_Others!G289*US_Others!G$8/SUM(US_Others!G289,US_Others!L289,US_Others!R289)+US_Others!L289*US_Others!L$8/SUM(US_Others!G289,US_Others!L289,US_Others!R289)+US_Others!R289*US_Others!R$8/SUM(US_Others!G289,US_Others!L289,US_Others!R289))&gt;3.5,4,IF((US_Others!G289*US_Others!G$8/SUM(US_Others!G289,US_Others!L289,US_Others!R289)+US_Others!L289*US_Others!L$8/SUM(US_Others!G289,US_Others!L289,US_Others!R289)+US_Others!R289*US_Others!R$8/SUM(US_Others!G289,US_Others!L289,US_Others!R289))&gt;2.5,3,2)),"")</f>
        <v/>
      </c>
      <c r="BH284" s="219" t="str">
        <f>IFERROR(IF((US_Others!Z289*US_Others!Z$8/SUM(US_Others!Z289,US_Others!AB289)+US_Others!AB289*US_Others!AB$8/SUM(US_Others!Z289,US_Others!AB289))&gt;3.5,4,IF((US_Others!Z289*US_Others!Z$8/SUM(US_Others!Z289,US_Others!AB289)+US_Others!AB289*US_Others!AB$8/SUM(US_Others!Z289,US_Others!AB289))&gt;2.5,3,2)),"")</f>
        <v/>
      </c>
      <c r="BI284" s="219" t="str">
        <f>IFERROR(IF((US_Others!AA289*US_Others!AA$8/SUM(US_Others!AA289,US_Others!AC289)+US_Others!AC289*US_Others!AC$8/SUM(US_Others!AA289,US_Others!AC289))&gt;3.5,4,IF((US_Others!AA289*US_Others!AA$8/SUM(US_Others!AA289,US_Others!AC289)+US_Others!AC289*US_Others!AC$8/SUM(US_Others!AA289,US_Others!AC289))&gt;2.5,3,2)),"")</f>
        <v/>
      </c>
      <c r="BJ284" s="219" t="str">
        <f>IFERROR(US_Others!AD289*US_Others!AD$8/US_Others!AD289,"")</f>
        <v/>
      </c>
      <c r="BK284" s="74" t="str">
        <f>IFERROR(US_Others!AE289*US_Others!AE$8/US_Others!AE289,"")</f>
        <v/>
      </c>
      <c r="BL284" s="219" t="str">
        <f>IFERROR(IF(SUMPRODUCT(US_Others!AG289:AI289/SUM(US_Others!AG289:AI289),US_Others!AG$8:AI$8)&gt;3.5,4,IF(SUMPRODUCT(US_Others!AG289:AI289/SUM(US_Others!AG289:AI289),US_Others!AG$8:AI$8)&gt;2.5,3,2)),"")</f>
        <v/>
      </c>
      <c r="BM284" s="219" t="str">
        <f>IFERROR(US_Others!AL289*US_Others!AL$8/US_Others!AL289,"")</f>
        <v/>
      </c>
    </row>
    <row r="285" spans="1:65">
      <c r="A285" s="200" t="s">
        <v>427</v>
      </c>
      <c r="B285" s="332">
        <v>482000</v>
      </c>
      <c r="C285" s="333">
        <f>SUM(US_CO2!C288:AX288)</f>
        <v>47.075601496061985</v>
      </c>
      <c r="D285" s="333">
        <f>SUM(US_CH4!C288:AC288)</f>
        <v>0.1</v>
      </c>
      <c r="E285" s="333">
        <f>SUM(US_N2O!C288:AA288)</f>
        <v>0.3</v>
      </c>
      <c r="F285" s="332">
        <f>US_Others!V290+US_Others!U290</f>
        <v>0</v>
      </c>
      <c r="G285" s="332">
        <f>US_Others!C290+US_Others!H290+US_Others!N290</f>
        <v>5.2447552447552441E-3</v>
      </c>
      <c r="H285" s="332">
        <f>US_Others!D290+US_Others!I290+US_Others!O290</f>
        <v>8.6013986013985994E-2</v>
      </c>
      <c r="I285" s="332">
        <f>US_Others!E290+US_Others!J290+US_Others!P290+US_Others!W290</f>
        <v>0.39755244755244751</v>
      </c>
      <c r="J285" s="332">
        <f>US_Others!F290+US_Others!K290+US_Others!Q290</f>
        <v>6.8706293706293692E-2</v>
      </c>
      <c r="K285" s="332">
        <f>US_Others!G290+US_Others!L290+US_Others!R290</f>
        <v>6.8181818181818179E-3</v>
      </c>
      <c r="L285" s="332">
        <f>US_Others!Z290+US_Others!AB290</f>
        <v>0</v>
      </c>
      <c r="M285" s="332">
        <f>US_Others!AA290+US_Others!AC290</f>
        <v>0</v>
      </c>
      <c r="N285" s="332">
        <f>US_Others!AD290</f>
        <v>0</v>
      </c>
      <c r="O285" s="332">
        <f>US_Others!AE290</f>
        <v>0</v>
      </c>
      <c r="P285" s="332">
        <f>SUM(US_Others!AG290:AI290)</f>
        <v>0</v>
      </c>
      <c r="Q285" s="332">
        <f>US_Others!AL290</f>
        <v>0</v>
      </c>
      <c r="R285" s="332"/>
      <c r="S285" s="334">
        <f t="shared" si="4"/>
        <v>47075.601496061987</v>
      </c>
      <c r="T285" s="334">
        <f>D285*1000/Spec!I$6</f>
        <v>4</v>
      </c>
      <c r="U285" s="334">
        <f>E285*1000/Spec!I$7</f>
        <v>1.0067114093959733</v>
      </c>
      <c r="V285" s="334">
        <f>F285*1000/Spec!I$8</f>
        <v>0</v>
      </c>
      <c r="W285" s="334">
        <f>G285*1000/Spec!I$9</f>
        <v>7.7700077700077691E-3</v>
      </c>
      <c r="X285" s="334">
        <f>H285*1000/Spec!I$10</f>
        <v>2.4575424575424571E-2</v>
      </c>
      <c r="Y285" s="334">
        <f>I285*1000/Spec!I$11</f>
        <v>0.27800870458213112</v>
      </c>
      <c r="Z285" s="334">
        <f>J285*1000/Spec!I$12</f>
        <v>1.537053550476369E-2</v>
      </c>
      <c r="AA285" s="334">
        <f>K285*1000/Spec!I$15</f>
        <v>6.9502363080344725E-4</v>
      </c>
      <c r="AB285" s="334">
        <f>L285*1000/Spec!I$17</f>
        <v>0</v>
      </c>
      <c r="AC285" s="334">
        <f>M285*1000/Spec!I$18</f>
        <v>0</v>
      </c>
      <c r="AD285" s="335">
        <f>N285*1000/Spec!I$25</f>
        <v>0</v>
      </c>
      <c r="AE285" s="335">
        <f>O285*1000/Spec!I$26</f>
        <v>0</v>
      </c>
      <c r="AF285" s="334">
        <f>P285*1000/Spec!I$21</f>
        <v>0</v>
      </c>
      <c r="AG285" s="334">
        <f>Q285*1000/Spec!I$22</f>
        <v>0</v>
      </c>
      <c r="AI285" s="200">
        <f>S285/'2007output'!$C283</f>
        <v>0.76041224875722013</v>
      </c>
      <c r="AJ285" s="200">
        <f>T285/'2007output'!$C283</f>
        <v>6.461200491051237E-5</v>
      </c>
      <c r="AK285" s="200">
        <f>U285/'2007output'!$C283</f>
        <v>1.6261410631840365E-5</v>
      </c>
      <c r="AL285" s="200">
        <f>V285/'2007output'!$C283</f>
        <v>0</v>
      </c>
      <c r="AM285" s="200">
        <f>W285/'2007output'!$C283</f>
        <v>1.2550894504761532E-7</v>
      </c>
      <c r="AN285" s="200">
        <f>X285/'2007output'!$C283</f>
        <v>3.9696686333631469E-7</v>
      </c>
      <c r="AO285" s="200">
        <f>Y285/'2007output'!$C283</f>
        <v>4.4906749464064602E-6</v>
      </c>
      <c r="AP285" s="200">
        <f>Z285/'2007output'!$C283</f>
        <v>2.4828027887774906E-7</v>
      </c>
      <c r="AQ285" s="200">
        <f>AA285/'2007output'!$C283</f>
        <v>1.1226717561598618E-8</v>
      </c>
      <c r="AR285" s="200">
        <f>AB285/'2007output'!$C283</f>
        <v>0</v>
      </c>
      <c r="AS285" s="200">
        <f>AC285/'2007output'!$C283</f>
        <v>0</v>
      </c>
      <c r="AT285" s="200">
        <f>AD285/'2007output'!$C283</f>
        <v>0</v>
      </c>
      <c r="AU285" s="200">
        <f>AE285/'2007output'!$C283</f>
        <v>0</v>
      </c>
      <c r="AV285" s="200">
        <f>AF285/'2007output'!$C283</f>
        <v>0</v>
      </c>
      <c r="AW285" s="200">
        <f>AG285/'2007output'!$C283</f>
        <v>0</v>
      </c>
      <c r="AY285" s="370">
        <f>IFERROR(IF(SUMPRODUCT(US_CO2!C288:AX288/SUM(US_CO2!C288:AX288),US_CO2!C$6:AX$6)&gt;3.5,4,IF(SUMPRODUCT(US_CO2!C288:AX288/SUM(US_CO2!C288:AX288),US_CO2!C$6:AX$6)&gt;2.5,3,2)),"")</f>
        <v>4</v>
      </c>
      <c r="AZ285" s="370">
        <f>IFERROR(IF(SUMPRODUCT(US_CH4!C288:AC288/SUM(US_CH4!C288:AC288),US_CH4!C$6:AC$6)&gt;3.5,4,IF(SUMPRODUCT(US_CH4!C288:AC288/SUM(US_CH4!C288:AC288),US_CH4!C$6:AC$6)&gt;2.5,3,2)),"")</f>
        <v>4</v>
      </c>
      <c r="BA285" s="223">
        <f>IFERROR(IF(SUMPRODUCT(US_N2O!C288:AA288/SUM(US_N2O!C288:AA288),US_N2O!C$6:AA$6)&gt;3.5,4,IF(SUMPRODUCT(US_N2O!C288:AA288/SUM(US_N2O!C288:AA288),US_N2O!C$6:AA$6)&gt;2.5,3,2)),"")</f>
        <v>4</v>
      </c>
      <c r="BB285" s="223" t="str">
        <f>IFERROR(IF(SUMPRODUCT(US_Others!U290:V290/SUM(US_Others!U290:V290),US_Others!U$8:V$8)&gt;3.5,4,IF(SUMPRODUCT(US_Others!U290:V290/SUM(US_Others!U290:V290),US_Others!U$8:V$8)&gt;2.5,3,2)),"")</f>
        <v/>
      </c>
      <c r="BC285" s="223">
        <f>IFERROR(IF((US_Others!C290*US_Others!C$8/SUM(US_Others!C290,US_Others!H290,US_Others!N290)+ US_Others!H290*US_Others!H$8/SUM(US_Others!C290,US_Others!H290,US_Others!N290)+US_Others!N290*US_Others!N$8/SUM(US_Others!C290,US_Others!H290,US_Others!N290))&gt;3.5,4,IF((US_Others!C290*US_Others!C$8/SUM(US_Others!C290,US_Others!H290,US_Others!N290)+ US_Others!H290*US_Others!H$8/SUM(US_Others!C290,US_Others!H290,US_Others!N290)+US_Others!N290*US_Others!N$8/SUM(US_Others!C290,US_Others!H290,US_Others!N290))&gt;2.5,3,2)),"")</f>
        <v>4</v>
      </c>
      <c r="BD285" s="223">
        <f>IFERROR(IF((US_Others!D290*US_Others!D$8/SUM(US_Others!D290,US_Others!I290,US_Others!O290)+US_Others!I290*US_Others!I$8/SUM(US_Others!D290,US_Others!I290,US_Others!O290)+US_Others!O290*US_Others!O$8/SUM(US_Others!D290,US_Others!I290,US_Others!O290))&gt;3.5,4,IF((US_Others!D290*US_Others!D$8/SUM(US_Others!D290,US_Others!I290,US_Others!O290)+US_Others!I290*US_Others!I$8/SUM(US_Others!D290,US_Others!I290,US_Others!O290)+US_Others!O290*US_Others!O$8/SUM(US_Others!D290,US_Others!I290,US_Others!O290))&gt;2.5,3,2)),"")</f>
        <v>4</v>
      </c>
      <c r="BE285" s="223">
        <f>IFERROR(IF((US_Others!E290*US_Others!E$8/SUM(US_Others!E290,US_Others!J290,US_Others!P290,US_Others!W290)+US_Others!J290*US_Others!J$8/SUM(US_Others!E290,US_Others!J290,US_Others!P290,US_Others!W290)+US_Others!P290*US_Others!P$8/SUM(US_Others!E290,US_Others!J290,US_Others!P290,US_Others!W290)+US_Others!W290*US_Others!W$8/SUM(US_Others!E290,US_Others!J290,US_Others!P290,US_Others!W290))&gt;3.5,4,IF((US_Others!E290*US_Others!E$8/SUM(US_Others!E290,US_Others!J290,US_Others!P290,US_Others!W290)+US_Others!J290*US_Others!J$8/SUM(US_Others!E290,US_Others!J290,US_Others!P290,US_Others!W290)+US_Others!P290*US_Others!P$8/SUM(US_Others!E290,US_Others!J290,US_Others!P290,US_Others!W290)+US_Others!W290*US_Others!W$8/SUM(US_Others!E290,US_Others!J290,US_Others!P290,US_Others!W290))&gt;2.5,3,2)),"")</f>
        <v>4</v>
      </c>
      <c r="BF285" s="223">
        <f>IFERROR(IF((US_Others!F290*US_Others!F$8/SUM(US_Others!F290,US_Others!K290,US_Others!Q290)+US_Others!K290*US_Others!K$8/SUM(US_Others!F290,US_Others!K290,US_Others!Q290)+US_Others!Q290*US_Others!Q$8/SUM(US_Others!F290,US_Others!K290,US_Others!Q290))&gt;3.5,4,IF((US_Others!F290*US_Others!F$8/SUM(US_Others!F290,US_Others!K290,US_Others!Q290)+US_Others!K290*US_Others!K$8/SUM(US_Others!F290,US_Others!K290,US_Others!Q290)+US_Others!Q290*US_Others!Q$8/SUM(US_Others!F290,US_Others!K290,US_Others!Q290))&gt;2.5,3,2)),"")</f>
        <v>4</v>
      </c>
      <c r="BG285" s="223">
        <f>IFERROR(IF((US_Others!G290*US_Others!G$8/SUM(US_Others!G290,US_Others!L290,US_Others!R290)+US_Others!L290*US_Others!L$8/SUM(US_Others!G290,US_Others!L290,US_Others!R290)+US_Others!R290*US_Others!R$8/SUM(US_Others!G290,US_Others!L290,US_Others!R290))&gt;3.5,4,IF((US_Others!G290*US_Others!G$8/SUM(US_Others!G290,US_Others!L290,US_Others!R290)+US_Others!L290*US_Others!L$8/SUM(US_Others!G290,US_Others!L290,US_Others!R290)+US_Others!R290*US_Others!R$8/SUM(US_Others!G290,US_Others!L290,US_Others!R290))&gt;2.5,3,2)),"")</f>
        <v>4</v>
      </c>
      <c r="BH285" s="219" t="str">
        <f>IFERROR(IF((US_Others!Z290*US_Others!Z$8/SUM(US_Others!Z290,US_Others!AB290)+US_Others!AB290*US_Others!AB$8/SUM(US_Others!Z290,US_Others!AB290))&gt;3.5,4,IF((US_Others!Z290*US_Others!Z$8/SUM(US_Others!Z290,US_Others!AB290)+US_Others!AB290*US_Others!AB$8/SUM(US_Others!Z290,US_Others!AB290))&gt;2.5,3,2)),"")</f>
        <v/>
      </c>
      <c r="BI285" s="219" t="str">
        <f>IFERROR(IF((US_Others!AA290*US_Others!AA$8/SUM(US_Others!AA290,US_Others!AC290)+US_Others!AC290*US_Others!AC$8/SUM(US_Others!AA290,US_Others!AC290))&gt;3.5,4,IF((US_Others!AA290*US_Others!AA$8/SUM(US_Others!AA290,US_Others!AC290)+US_Others!AC290*US_Others!AC$8/SUM(US_Others!AA290,US_Others!AC290))&gt;2.5,3,2)),"")</f>
        <v/>
      </c>
      <c r="BJ285" s="219" t="str">
        <f>IFERROR(US_Others!AD290*US_Others!AD$8/US_Others!AD290,"")</f>
        <v/>
      </c>
      <c r="BK285" s="74" t="str">
        <f>IFERROR(US_Others!AE290*US_Others!AE$8/US_Others!AE290,"")</f>
        <v/>
      </c>
      <c r="BL285" s="219" t="str">
        <f>IFERROR(IF(SUMPRODUCT(US_Others!AG290:AI290/SUM(US_Others!AG290:AI290),US_Others!AG$8:AI$8)&gt;3.5,4,IF(SUMPRODUCT(US_Others!AG290:AI290/SUM(US_Others!AG290:AI290),US_Others!AG$8:AI$8)&gt;2.5,3,2)),"")</f>
        <v/>
      </c>
      <c r="BM285" s="219" t="str">
        <f>IFERROR(US_Others!AL290*US_Others!AL$8/US_Others!AL290,"")</f>
        <v/>
      </c>
    </row>
    <row r="286" spans="1:65">
      <c r="A286" s="200" t="s">
        <v>428</v>
      </c>
      <c r="B286" s="332">
        <v>483000</v>
      </c>
      <c r="C286" s="333">
        <f>SUM(US_CO2!C289:AX289)</f>
        <v>37.887024522271524</v>
      </c>
      <c r="D286" s="333">
        <f>SUM(US_CH4!C289:AC289)</f>
        <v>0</v>
      </c>
      <c r="E286" s="333">
        <f>SUM(US_N2O!C289:AA289)</f>
        <v>0.7</v>
      </c>
      <c r="F286" s="332">
        <f>US_Others!V291+US_Others!U291</f>
        <v>0</v>
      </c>
      <c r="G286" s="332">
        <f>US_Others!C291+US_Others!H291+US_Others!N291</f>
        <v>0</v>
      </c>
      <c r="H286" s="332">
        <f>US_Others!D291+US_Others!I291+US_Others!O291</f>
        <v>0</v>
      </c>
      <c r="I286" s="332">
        <f>US_Others!E291+US_Others!J291+US_Others!P291+US_Others!W291</f>
        <v>0</v>
      </c>
      <c r="J286" s="332">
        <f>US_Others!F291+US_Others!K291+US_Others!Q291</f>
        <v>0</v>
      </c>
      <c r="K286" s="332">
        <f>US_Others!G291+US_Others!L291+US_Others!R291</f>
        <v>0</v>
      </c>
      <c r="L286" s="332">
        <f>US_Others!Z291+US_Others!AB291</f>
        <v>0</v>
      </c>
      <c r="M286" s="332">
        <f>US_Others!AA291+US_Others!AC291</f>
        <v>0</v>
      </c>
      <c r="N286" s="332">
        <f>US_Others!AD291</f>
        <v>0</v>
      </c>
      <c r="O286" s="332">
        <f>US_Others!AE291</f>
        <v>0</v>
      </c>
      <c r="P286" s="332">
        <f>SUM(US_Others!AG291:AI291)</f>
        <v>0</v>
      </c>
      <c r="Q286" s="332">
        <f>US_Others!AL291</f>
        <v>0</v>
      </c>
      <c r="R286" s="332"/>
      <c r="S286" s="334">
        <f t="shared" si="4"/>
        <v>37887.024522271524</v>
      </c>
      <c r="T286" s="334">
        <f>D286*1000/Spec!I$6</f>
        <v>0</v>
      </c>
      <c r="U286" s="334">
        <f>E286*1000/Spec!I$7</f>
        <v>2.348993288590604</v>
      </c>
      <c r="V286" s="334">
        <f>F286*1000/Spec!I$8</f>
        <v>0</v>
      </c>
      <c r="W286" s="334">
        <f>G286*1000/Spec!I$9</f>
        <v>0</v>
      </c>
      <c r="X286" s="334">
        <f>H286*1000/Spec!I$10</f>
        <v>0</v>
      </c>
      <c r="Y286" s="334">
        <f>I286*1000/Spec!I$11</f>
        <v>0</v>
      </c>
      <c r="Z286" s="334">
        <f>J286*1000/Spec!I$12</f>
        <v>0</v>
      </c>
      <c r="AA286" s="334">
        <f>K286*1000/Spec!I$15</f>
        <v>0</v>
      </c>
      <c r="AB286" s="334">
        <f>L286*1000/Spec!I$17</f>
        <v>0</v>
      </c>
      <c r="AC286" s="334">
        <f>M286*1000/Spec!I$18</f>
        <v>0</v>
      </c>
      <c r="AD286" s="335">
        <f>N286*1000/Spec!I$25</f>
        <v>0</v>
      </c>
      <c r="AE286" s="335">
        <f>O286*1000/Spec!I$26</f>
        <v>0</v>
      </c>
      <c r="AF286" s="334">
        <f>P286*1000/Spec!I$21</f>
        <v>0</v>
      </c>
      <c r="AG286" s="334">
        <f>Q286*1000/Spec!I$22</f>
        <v>0</v>
      </c>
      <c r="AI286" s="200">
        <f>S286/'2007output'!$C284</f>
        <v>0.78392353656676028</v>
      </c>
      <c r="AJ286" s="200">
        <f>T286/'2007output'!$C284</f>
        <v>0</v>
      </c>
      <c r="AK286" s="200">
        <f>U286/'2007output'!$C284</f>
        <v>4.860321308898415E-5</v>
      </c>
      <c r="AL286" s="200">
        <f>V286/'2007output'!$C284</f>
        <v>0</v>
      </c>
      <c r="AM286" s="200">
        <f>W286/'2007output'!$C284</f>
        <v>0</v>
      </c>
      <c r="AN286" s="200">
        <f>X286/'2007output'!$C284</f>
        <v>0</v>
      </c>
      <c r="AO286" s="200">
        <f>Y286/'2007output'!$C284</f>
        <v>0</v>
      </c>
      <c r="AP286" s="200">
        <f>Z286/'2007output'!$C284</f>
        <v>0</v>
      </c>
      <c r="AQ286" s="200">
        <f>AA286/'2007output'!$C284</f>
        <v>0</v>
      </c>
      <c r="AR286" s="200">
        <f>AB286/'2007output'!$C284</f>
        <v>0</v>
      </c>
      <c r="AS286" s="200">
        <f>AC286/'2007output'!$C284</f>
        <v>0</v>
      </c>
      <c r="AT286" s="200">
        <f>AD286/'2007output'!$C284</f>
        <v>0</v>
      </c>
      <c r="AU286" s="200">
        <f>AE286/'2007output'!$C284</f>
        <v>0</v>
      </c>
      <c r="AV286" s="200">
        <f>AF286/'2007output'!$C284</f>
        <v>0</v>
      </c>
      <c r="AW286" s="200">
        <f>AG286/'2007output'!$C284</f>
        <v>0</v>
      </c>
      <c r="AY286" s="370">
        <f>IFERROR(IF(SUMPRODUCT(US_CO2!C289:AX289/SUM(US_CO2!C289:AX289),US_CO2!C$6:AX$6)&gt;3.5,4,IF(SUMPRODUCT(US_CO2!C289:AX289/SUM(US_CO2!C289:AX289),US_CO2!C$6:AX$6)&gt;2.5,3,2)),"")</f>
        <v>2</v>
      </c>
      <c r="AZ286" s="370" t="str">
        <f>IFERROR(IF(SUMPRODUCT(US_CH4!C289:AC289/SUM(US_CH4!C289:AC289),US_CH4!C$6:AC$6)&gt;3.5,4,IF(SUMPRODUCT(US_CH4!C289:AC289/SUM(US_CH4!C289:AC289),US_CH4!C$6:AC$6)&gt;2.5,3,2)),"")</f>
        <v/>
      </c>
      <c r="BA286" s="223">
        <f>IFERROR(IF(SUMPRODUCT(US_N2O!C289:AA289/SUM(US_N2O!C289:AA289),US_N2O!C$6:AA$6)&gt;3.5,4,IF(SUMPRODUCT(US_N2O!C289:AA289/SUM(US_N2O!C289:AA289),US_N2O!C$6:AA$6)&gt;2.5,3,2)),"")</f>
        <v>4</v>
      </c>
      <c r="BB286" s="223" t="str">
        <f>IFERROR(IF(SUMPRODUCT(US_Others!U291:V291/SUM(US_Others!U291:V291),US_Others!U$8:V$8)&gt;3.5,4,IF(SUMPRODUCT(US_Others!U291:V291/SUM(US_Others!U291:V291),US_Others!U$8:V$8)&gt;2.5,3,2)),"")</f>
        <v/>
      </c>
      <c r="BC286" s="223" t="str">
        <f>IFERROR(IF((US_Others!C291*US_Others!C$8/SUM(US_Others!C291,US_Others!H291,US_Others!N291)+ US_Others!H291*US_Others!H$8/SUM(US_Others!C291,US_Others!H291,US_Others!N291)+US_Others!N291*US_Others!N$8/SUM(US_Others!C291,US_Others!H291,US_Others!N291))&gt;3.5,4,IF((US_Others!C291*US_Others!C$8/SUM(US_Others!C291,US_Others!H291,US_Others!N291)+ US_Others!H291*US_Others!H$8/SUM(US_Others!C291,US_Others!H291,US_Others!N291)+US_Others!N291*US_Others!N$8/SUM(US_Others!C291,US_Others!H291,US_Others!N291))&gt;2.5,3,2)),"")</f>
        <v/>
      </c>
      <c r="BD286" s="223" t="str">
        <f>IFERROR(IF((US_Others!D291*US_Others!D$8/SUM(US_Others!D291,US_Others!I291,US_Others!O291)+US_Others!I291*US_Others!I$8/SUM(US_Others!D291,US_Others!I291,US_Others!O291)+US_Others!O291*US_Others!O$8/SUM(US_Others!D291,US_Others!I291,US_Others!O291))&gt;3.5,4,IF((US_Others!D291*US_Others!D$8/SUM(US_Others!D291,US_Others!I291,US_Others!O291)+US_Others!I291*US_Others!I$8/SUM(US_Others!D291,US_Others!I291,US_Others!O291)+US_Others!O291*US_Others!O$8/SUM(US_Others!D291,US_Others!I291,US_Others!O291))&gt;2.5,3,2)),"")</f>
        <v/>
      </c>
      <c r="BE286" s="223" t="str">
        <f>IFERROR(IF((US_Others!E291*US_Others!E$8/SUM(US_Others!E291,US_Others!J291,US_Others!P291,US_Others!W291)+US_Others!J291*US_Others!J$8/SUM(US_Others!E291,US_Others!J291,US_Others!P291,US_Others!W291)+US_Others!P291*US_Others!P$8/SUM(US_Others!E291,US_Others!J291,US_Others!P291,US_Others!W291)+US_Others!W291*US_Others!W$8/SUM(US_Others!E291,US_Others!J291,US_Others!P291,US_Others!W291))&gt;3.5,4,IF((US_Others!E291*US_Others!E$8/SUM(US_Others!E291,US_Others!J291,US_Others!P291,US_Others!W291)+US_Others!J291*US_Others!J$8/SUM(US_Others!E291,US_Others!J291,US_Others!P291,US_Others!W291)+US_Others!P291*US_Others!P$8/SUM(US_Others!E291,US_Others!J291,US_Others!P291,US_Others!W291)+US_Others!W291*US_Others!W$8/SUM(US_Others!E291,US_Others!J291,US_Others!P291,US_Others!W291))&gt;2.5,3,2)),"")</f>
        <v/>
      </c>
      <c r="BF286" s="223" t="str">
        <f>IFERROR(IF((US_Others!F291*US_Others!F$8/SUM(US_Others!F291,US_Others!K291,US_Others!Q291)+US_Others!K291*US_Others!K$8/SUM(US_Others!F291,US_Others!K291,US_Others!Q291)+US_Others!Q291*US_Others!Q$8/SUM(US_Others!F291,US_Others!K291,US_Others!Q291))&gt;3.5,4,IF((US_Others!F291*US_Others!F$8/SUM(US_Others!F291,US_Others!K291,US_Others!Q291)+US_Others!K291*US_Others!K$8/SUM(US_Others!F291,US_Others!K291,US_Others!Q291)+US_Others!Q291*US_Others!Q$8/SUM(US_Others!F291,US_Others!K291,US_Others!Q291))&gt;2.5,3,2)),"")</f>
        <v/>
      </c>
      <c r="BG286" s="223" t="str">
        <f>IFERROR(IF((US_Others!G291*US_Others!G$8/SUM(US_Others!G291,US_Others!L291,US_Others!R291)+US_Others!L291*US_Others!L$8/SUM(US_Others!G291,US_Others!L291,US_Others!R291)+US_Others!R291*US_Others!R$8/SUM(US_Others!G291,US_Others!L291,US_Others!R291))&gt;3.5,4,IF((US_Others!G291*US_Others!G$8/SUM(US_Others!G291,US_Others!L291,US_Others!R291)+US_Others!L291*US_Others!L$8/SUM(US_Others!G291,US_Others!L291,US_Others!R291)+US_Others!R291*US_Others!R$8/SUM(US_Others!G291,US_Others!L291,US_Others!R291))&gt;2.5,3,2)),"")</f>
        <v/>
      </c>
      <c r="BH286" s="219" t="str">
        <f>IFERROR(IF((US_Others!Z291*US_Others!Z$8/SUM(US_Others!Z291,US_Others!AB291)+US_Others!AB291*US_Others!AB$8/SUM(US_Others!Z291,US_Others!AB291))&gt;3.5,4,IF((US_Others!Z291*US_Others!Z$8/SUM(US_Others!Z291,US_Others!AB291)+US_Others!AB291*US_Others!AB$8/SUM(US_Others!Z291,US_Others!AB291))&gt;2.5,3,2)),"")</f>
        <v/>
      </c>
      <c r="BI286" s="219" t="str">
        <f>IFERROR(IF((US_Others!AA291*US_Others!AA$8/SUM(US_Others!AA291,US_Others!AC291)+US_Others!AC291*US_Others!AC$8/SUM(US_Others!AA291,US_Others!AC291))&gt;3.5,4,IF((US_Others!AA291*US_Others!AA$8/SUM(US_Others!AA291,US_Others!AC291)+US_Others!AC291*US_Others!AC$8/SUM(US_Others!AA291,US_Others!AC291))&gt;2.5,3,2)),"")</f>
        <v/>
      </c>
      <c r="BJ286" s="219" t="str">
        <f>IFERROR(US_Others!AD291*US_Others!AD$8/US_Others!AD291,"")</f>
        <v/>
      </c>
      <c r="BK286" s="74" t="str">
        <f>IFERROR(US_Others!AE291*US_Others!AE$8/US_Others!AE291,"")</f>
        <v/>
      </c>
      <c r="BL286" s="219" t="str">
        <f>IFERROR(IF(SUMPRODUCT(US_Others!AG291:AI291/SUM(US_Others!AG291:AI291),US_Others!AG$8:AI$8)&gt;3.5,4,IF(SUMPRODUCT(US_Others!AG291:AI291/SUM(US_Others!AG291:AI291),US_Others!AG$8:AI$8)&gt;2.5,3,2)),"")</f>
        <v/>
      </c>
      <c r="BM286" s="219" t="str">
        <f>IFERROR(US_Others!AL291*US_Others!AL$8/US_Others!AL291,"")</f>
        <v/>
      </c>
    </row>
    <row r="287" spans="1:65">
      <c r="A287" s="200" t="s">
        <v>429</v>
      </c>
      <c r="B287" s="332">
        <v>484000</v>
      </c>
      <c r="C287" s="333">
        <f>SUM(US_CO2!C290:AX290)</f>
        <v>433.0026841609311</v>
      </c>
      <c r="D287" s="333">
        <f>SUM(US_CH4!C290:AC290)</f>
        <v>0.1</v>
      </c>
      <c r="E287" s="333">
        <f>SUM(US_N2O!C290:AA290)</f>
        <v>1.5</v>
      </c>
      <c r="F287" s="332">
        <f>US_Others!V292+US_Others!U292</f>
        <v>0</v>
      </c>
      <c r="G287" s="332">
        <f>US_Others!C292+US_Others!H292+US_Others!N292</f>
        <v>1.4147905559078227E-2</v>
      </c>
      <c r="H287" s="332">
        <f>US_Others!D292+US_Others!I292+US_Others!O292</f>
        <v>0.23202565116888291</v>
      </c>
      <c r="I287" s="332">
        <f>US_Others!E292+US_Others!J292+US_Others!P292+US_Others!W292</f>
        <v>1.0724112413781295</v>
      </c>
      <c r="J287" s="332">
        <f>US_Others!F292+US_Others!K292+US_Others!Q292</f>
        <v>0.18533756282392477</v>
      </c>
      <c r="K287" s="332">
        <f>US_Others!G292+US_Others!L292+US_Others!R292</f>
        <v>1.8392277226801691E-2</v>
      </c>
      <c r="L287" s="332">
        <f>US_Others!Z292+US_Others!AB292</f>
        <v>0</v>
      </c>
      <c r="M287" s="332">
        <f>US_Others!AA292+US_Others!AC292</f>
        <v>0</v>
      </c>
      <c r="N287" s="332">
        <f>US_Others!AD292</f>
        <v>0</v>
      </c>
      <c r="O287" s="332">
        <f>US_Others!AE292</f>
        <v>0</v>
      </c>
      <c r="P287" s="332">
        <f>SUM(US_Others!AG292:AI292)</f>
        <v>0</v>
      </c>
      <c r="Q287" s="332">
        <f>US_Others!AL292</f>
        <v>0</v>
      </c>
      <c r="R287" s="332"/>
      <c r="S287" s="334">
        <f t="shared" si="4"/>
        <v>433002.68416093109</v>
      </c>
      <c r="T287" s="334">
        <f>D287*1000/Spec!I$6</f>
        <v>4</v>
      </c>
      <c r="U287" s="334">
        <f>E287*1000/Spec!I$7</f>
        <v>5.0335570469798654</v>
      </c>
      <c r="V287" s="334">
        <f>F287*1000/Spec!I$8</f>
        <v>0</v>
      </c>
      <c r="W287" s="334">
        <f>G287*1000/Spec!I$9</f>
        <v>2.0959860087523298E-2</v>
      </c>
      <c r="X287" s="334">
        <f>H287*1000/Spec!I$10</f>
        <v>6.6293043191109402E-2</v>
      </c>
      <c r="Y287" s="334">
        <f>I287*1000/Spec!I$11</f>
        <v>0.74993793103365702</v>
      </c>
      <c r="Z287" s="334">
        <f>J287*1000/Spec!I$12</f>
        <v>4.1462542018775118E-2</v>
      </c>
      <c r="AA287" s="334">
        <f>K287*1000/Spec!I$15</f>
        <v>1.8748498702142397E-3</v>
      </c>
      <c r="AB287" s="334">
        <f>L287*1000/Spec!I$17</f>
        <v>0</v>
      </c>
      <c r="AC287" s="334">
        <f>M287*1000/Spec!I$18</f>
        <v>0</v>
      </c>
      <c r="AD287" s="335">
        <f>N287*1000/Spec!I$25</f>
        <v>0</v>
      </c>
      <c r="AE287" s="335">
        <f>O287*1000/Spec!I$26</f>
        <v>0</v>
      </c>
      <c r="AF287" s="334">
        <f>P287*1000/Spec!I$21</f>
        <v>0</v>
      </c>
      <c r="AG287" s="334">
        <f>Q287*1000/Spec!I$22</f>
        <v>0</v>
      </c>
      <c r="AI287" s="200">
        <f>S287/'2007output'!$C285</f>
        <v>1.5291856665722476</v>
      </c>
      <c r="AJ287" s="200">
        <f>T287/'2007output'!$C285</f>
        <v>1.4126338912060008E-5</v>
      </c>
      <c r="AK287" s="200">
        <f>U287/'2007output'!$C285</f>
        <v>1.7776433194706384E-5</v>
      </c>
      <c r="AL287" s="200">
        <f>V287/'2007output'!$C285</f>
        <v>0</v>
      </c>
      <c r="AM287" s="200">
        <f>W287/'2007output'!$C285</f>
        <v>7.4021521786428463E-8</v>
      </c>
      <c r="AN287" s="200">
        <f>X287/'2007output'!$C285</f>
        <v>2.341194989073609E-7</v>
      </c>
      <c r="AO287" s="200">
        <f>Y287/'2007output'!$C285</f>
        <v>2.6484693441976309E-6</v>
      </c>
      <c r="AP287" s="200">
        <f>Z287/'2007output'!$C285</f>
        <v>1.4642848017818652E-7</v>
      </c>
      <c r="AQ287" s="200">
        <f>AA287/'2007output'!$C285</f>
        <v>6.6211911689695178E-9</v>
      </c>
      <c r="AR287" s="200">
        <f>AB287/'2007output'!$C285</f>
        <v>0</v>
      </c>
      <c r="AS287" s="200">
        <f>AC287/'2007output'!$C285</f>
        <v>0</v>
      </c>
      <c r="AT287" s="200">
        <f>AD287/'2007output'!$C285</f>
        <v>0</v>
      </c>
      <c r="AU287" s="200">
        <f>AE287/'2007output'!$C285</f>
        <v>0</v>
      </c>
      <c r="AV287" s="200">
        <f>AF287/'2007output'!$C285</f>
        <v>0</v>
      </c>
      <c r="AW287" s="200">
        <f>AG287/'2007output'!$C285</f>
        <v>0</v>
      </c>
      <c r="AY287" s="370">
        <f>IFERROR(IF(SUMPRODUCT(US_CO2!C290:AX290/SUM(US_CO2!C290:AX290),US_CO2!C$6:AX$6)&gt;3.5,4,IF(SUMPRODUCT(US_CO2!C290:AX290/SUM(US_CO2!C290:AX290),US_CO2!C$6:AX$6)&gt;2.5,3,2)),"")</f>
        <v>4</v>
      </c>
      <c r="AZ287" s="370">
        <f>IFERROR(IF(SUMPRODUCT(US_CH4!C290:AC290/SUM(US_CH4!C290:AC290),US_CH4!C$6:AC$6)&gt;3.5,4,IF(SUMPRODUCT(US_CH4!C290:AC290/SUM(US_CH4!C290:AC290),US_CH4!C$6:AC$6)&gt;2.5,3,2)),"")</f>
        <v>4</v>
      </c>
      <c r="BA287" s="223">
        <f>IFERROR(IF(SUMPRODUCT(US_N2O!C290:AA290/SUM(US_N2O!C290:AA290),US_N2O!C$6:AA$6)&gt;3.5,4,IF(SUMPRODUCT(US_N2O!C290:AA290/SUM(US_N2O!C290:AA290),US_N2O!C$6:AA$6)&gt;2.5,3,2)),"")</f>
        <v>4</v>
      </c>
      <c r="BB287" s="223" t="str">
        <f>IFERROR(IF(SUMPRODUCT(US_Others!U292:V292/SUM(US_Others!U292:V292),US_Others!U$8:V$8)&gt;3.5,4,IF(SUMPRODUCT(US_Others!U292:V292/SUM(US_Others!U292:V292),US_Others!U$8:V$8)&gt;2.5,3,2)),"")</f>
        <v/>
      </c>
      <c r="BC287" s="223">
        <f>IFERROR(IF((US_Others!C292*US_Others!C$8/SUM(US_Others!C292,US_Others!H292,US_Others!N292)+ US_Others!H292*US_Others!H$8/SUM(US_Others!C292,US_Others!H292,US_Others!N292)+US_Others!N292*US_Others!N$8/SUM(US_Others!C292,US_Others!H292,US_Others!N292))&gt;3.5,4,IF((US_Others!C292*US_Others!C$8/SUM(US_Others!C292,US_Others!H292,US_Others!N292)+ US_Others!H292*US_Others!H$8/SUM(US_Others!C292,US_Others!H292,US_Others!N292)+US_Others!N292*US_Others!N$8/SUM(US_Others!C292,US_Others!H292,US_Others!N292))&gt;2.5,3,2)),"")</f>
        <v>4</v>
      </c>
      <c r="BD287" s="223">
        <f>IFERROR(IF((US_Others!D292*US_Others!D$8/SUM(US_Others!D292,US_Others!I292,US_Others!O292)+US_Others!I292*US_Others!I$8/SUM(US_Others!D292,US_Others!I292,US_Others!O292)+US_Others!O292*US_Others!O$8/SUM(US_Others!D292,US_Others!I292,US_Others!O292))&gt;3.5,4,IF((US_Others!D292*US_Others!D$8/SUM(US_Others!D292,US_Others!I292,US_Others!O292)+US_Others!I292*US_Others!I$8/SUM(US_Others!D292,US_Others!I292,US_Others!O292)+US_Others!O292*US_Others!O$8/SUM(US_Others!D292,US_Others!I292,US_Others!O292))&gt;2.5,3,2)),"")</f>
        <v>4</v>
      </c>
      <c r="BE287" s="223">
        <f>IFERROR(IF((US_Others!E292*US_Others!E$8/SUM(US_Others!E292,US_Others!J292,US_Others!P292,US_Others!W292)+US_Others!J292*US_Others!J$8/SUM(US_Others!E292,US_Others!J292,US_Others!P292,US_Others!W292)+US_Others!P292*US_Others!P$8/SUM(US_Others!E292,US_Others!J292,US_Others!P292,US_Others!W292)+US_Others!W292*US_Others!W$8/SUM(US_Others!E292,US_Others!J292,US_Others!P292,US_Others!W292))&gt;3.5,4,IF((US_Others!E292*US_Others!E$8/SUM(US_Others!E292,US_Others!J292,US_Others!P292,US_Others!W292)+US_Others!J292*US_Others!J$8/SUM(US_Others!E292,US_Others!J292,US_Others!P292,US_Others!W292)+US_Others!P292*US_Others!P$8/SUM(US_Others!E292,US_Others!J292,US_Others!P292,US_Others!W292)+US_Others!W292*US_Others!W$8/SUM(US_Others!E292,US_Others!J292,US_Others!P292,US_Others!W292))&gt;2.5,3,2)),"")</f>
        <v>4</v>
      </c>
      <c r="BF287" s="223">
        <f>IFERROR(IF((US_Others!F292*US_Others!F$8/SUM(US_Others!F292,US_Others!K292,US_Others!Q292)+US_Others!K292*US_Others!K$8/SUM(US_Others!F292,US_Others!K292,US_Others!Q292)+US_Others!Q292*US_Others!Q$8/SUM(US_Others!F292,US_Others!K292,US_Others!Q292))&gt;3.5,4,IF((US_Others!F292*US_Others!F$8/SUM(US_Others!F292,US_Others!K292,US_Others!Q292)+US_Others!K292*US_Others!K$8/SUM(US_Others!F292,US_Others!K292,US_Others!Q292)+US_Others!Q292*US_Others!Q$8/SUM(US_Others!F292,US_Others!K292,US_Others!Q292))&gt;2.5,3,2)),"")</f>
        <v>4</v>
      </c>
      <c r="BG287" s="223">
        <f>IFERROR(IF((US_Others!G292*US_Others!G$8/SUM(US_Others!G292,US_Others!L292,US_Others!R292)+US_Others!L292*US_Others!L$8/SUM(US_Others!G292,US_Others!L292,US_Others!R292)+US_Others!R292*US_Others!R$8/SUM(US_Others!G292,US_Others!L292,US_Others!R292))&gt;3.5,4,IF((US_Others!G292*US_Others!G$8/SUM(US_Others!G292,US_Others!L292,US_Others!R292)+US_Others!L292*US_Others!L$8/SUM(US_Others!G292,US_Others!L292,US_Others!R292)+US_Others!R292*US_Others!R$8/SUM(US_Others!G292,US_Others!L292,US_Others!R292))&gt;2.5,3,2)),"")</f>
        <v>4</v>
      </c>
      <c r="BH287" s="219" t="str">
        <f>IFERROR(IF((US_Others!Z292*US_Others!Z$8/SUM(US_Others!Z292,US_Others!AB292)+US_Others!AB292*US_Others!AB$8/SUM(US_Others!Z292,US_Others!AB292))&gt;3.5,4,IF((US_Others!Z292*US_Others!Z$8/SUM(US_Others!Z292,US_Others!AB292)+US_Others!AB292*US_Others!AB$8/SUM(US_Others!Z292,US_Others!AB292))&gt;2.5,3,2)),"")</f>
        <v/>
      </c>
      <c r="BI287" s="219" t="str">
        <f>IFERROR(IF((US_Others!AA292*US_Others!AA$8/SUM(US_Others!AA292,US_Others!AC292)+US_Others!AC292*US_Others!AC$8/SUM(US_Others!AA292,US_Others!AC292))&gt;3.5,4,IF((US_Others!AA292*US_Others!AA$8/SUM(US_Others!AA292,US_Others!AC292)+US_Others!AC292*US_Others!AC$8/SUM(US_Others!AA292,US_Others!AC292))&gt;2.5,3,2)),"")</f>
        <v/>
      </c>
      <c r="BJ287" s="219" t="str">
        <f>IFERROR(US_Others!AD292*US_Others!AD$8/US_Others!AD292,"")</f>
        <v/>
      </c>
      <c r="BK287" s="74" t="str">
        <f>IFERROR(US_Others!AE292*US_Others!AE$8/US_Others!AE292,"")</f>
        <v/>
      </c>
      <c r="BL287" s="219" t="str">
        <f>IFERROR(IF(SUMPRODUCT(US_Others!AG292:AI292/SUM(US_Others!AG292:AI292),US_Others!AG$8:AI$8)&gt;3.5,4,IF(SUMPRODUCT(US_Others!AG292:AI292/SUM(US_Others!AG292:AI292),US_Others!AG$8:AI$8)&gt;2.5,3,2)),"")</f>
        <v/>
      </c>
      <c r="BM287" s="219" t="str">
        <f>IFERROR(US_Others!AL292*US_Others!AL$8/US_Others!AL292,"")</f>
        <v/>
      </c>
    </row>
    <row r="288" spans="1:65">
      <c r="A288" s="200" t="s">
        <v>430</v>
      </c>
      <c r="B288" s="332">
        <v>485000</v>
      </c>
      <c r="C288" s="333">
        <f>SUM(US_CO2!C291:AX291)</f>
        <v>16.716259704304257</v>
      </c>
      <c r="D288" s="333">
        <f>SUM(US_CH4!C291:AC291)</f>
        <v>0</v>
      </c>
      <c r="E288" s="333">
        <f>SUM(US_N2O!C291:AA291)</f>
        <v>0</v>
      </c>
      <c r="F288" s="332">
        <f>US_Others!V293+US_Others!U293</f>
        <v>0</v>
      </c>
      <c r="G288" s="332">
        <f>US_Others!C293+US_Others!H293+US_Others!N293</f>
        <v>2.6223776223776221E-3</v>
      </c>
      <c r="H288" s="332">
        <f>US_Others!D293+US_Others!I293+US_Others!O293</f>
        <v>4.3006993006992997E-2</v>
      </c>
      <c r="I288" s="332">
        <f>US_Others!E293+US_Others!J293+US_Others!P293+US_Others!W293</f>
        <v>0.19877622377622375</v>
      </c>
      <c r="J288" s="332">
        <f>US_Others!F293+US_Others!K293+US_Others!Q293</f>
        <v>3.4353146853146846E-2</v>
      </c>
      <c r="K288" s="332">
        <f>US_Others!G293+US_Others!L293+US_Others!R293</f>
        <v>3.4090909090909089E-3</v>
      </c>
      <c r="L288" s="332">
        <f>US_Others!Z293+US_Others!AB293</f>
        <v>0</v>
      </c>
      <c r="M288" s="332">
        <f>US_Others!AA293+US_Others!AC293</f>
        <v>0</v>
      </c>
      <c r="N288" s="332">
        <f>US_Others!AD293</f>
        <v>0</v>
      </c>
      <c r="O288" s="332">
        <f>US_Others!AE293</f>
        <v>0</v>
      </c>
      <c r="P288" s="332">
        <f>SUM(US_Others!AG293:AI293)</f>
        <v>0</v>
      </c>
      <c r="Q288" s="332">
        <f>US_Others!AL293</f>
        <v>0</v>
      </c>
      <c r="R288" s="332"/>
      <c r="S288" s="334">
        <f t="shared" si="4"/>
        <v>16716.259704304255</v>
      </c>
      <c r="T288" s="334">
        <f>D288*1000/Spec!I$6</f>
        <v>0</v>
      </c>
      <c r="U288" s="334">
        <f>E288*1000/Spec!I$7</f>
        <v>0</v>
      </c>
      <c r="V288" s="334">
        <f>F288*1000/Spec!I$8</f>
        <v>0</v>
      </c>
      <c r="W288" s="334">
        <f>G288*1000/Spec!I$9</f>
        <v>3.8850038850038846E-3</v>
      </c>
      <c r="X288" s="334">
        <f>H288*1000/Spec!I$10</f>
        <v>1.2287712287712286E-2</v>
      </c>
      <c r="Y288" s="334">
        <f>I288*1000/Spec!I$11</f>
        <v>0.13900435229106556</v>
      </c>
      <c r="Z288" s="334">
        <f>J288*1000/Spec!I$12</f>
        <v>7.6852677523818452E-3</v>
      </c>
      <c r="AA288" s="334">
        <f>K288*1000/Spec!I$15</f>
        <v>3.4751181540172363E-4</v>
      </c>
      <c r="AB288" s="334">
        <f>L288*1000/Spec!I$17</f>
        <v>0</v>
      </c>
      <c r="AC288" s="334">
        <f>M288*1000/Spec!I$18</f>
        <v>0</v>
      </c>
      <c r="AD288" s="335">
        <f>N288*1000/Spec!I$25</f>
        <v>0</v>
      </c>
      <c r="AE288" s="335">
        <f>O288*1000/Spec!I$26</f>
        <v>0</v>
      </c>
      <c r="AF288" s="334">
        <f>P288*1000/Spec!I$21</f>
        <v>0</v>
      </c>
      <c r="AG288" s="334">
        <f>Q288*1000/Spec!I$22</f>
        <v>0</v>
      </c>
      <c r="AI288" s="200">
        <f>S288/'2007output'!$C286</f>
        <v>0.37300590660056354</v>
      </c>
      <c r="AJ288" s="200">
        <f>T288/'2007output'!$C286</f>
        <v>0</v>
      </c>
      <c r="AK288" s="200">
        <f>U288/'2007output'!$C286</f>
        <v>0</v>
      </c>
      <c r="AL288" s="200">
        <f>V288/'2007output'!$C286</f>
        <v>0</v>
      </c>
      <c r="AM288" s="200">
        <f>W288/'2007output'!$C286</f>
        <v>8.668981111243745E-8</v>
      </c>
      <c r="AN288" s="200">
        <f>X288/'2007output'!$C286</f>
        <v>2.741874882899093E-7</v>
      </c>
      <c r="AO288" s="200">
        <f>Y288/'2007output'!$C286</f>
        <v>3.1017371927047989E-6</v>
      </c>
      <c r="AP288" s="200">
        <f>Z288/'2007output'!$C286</f>
        <v>1.7148873708316067E-7</v>
      </c>
      <c r="AQ288" s="200">
        <f>AA288/'2007output'!$C286</f>
        <v>7.754363838039131E-9</v>
      </c>
      <c r="AR288" s="200">
        <f>AB288/'2007output'!$C286</f>
        <v>0</v>
      </c>
      <c r="AS288" s="200">
        <f>AC288/'2007output'!$C286</f>
        <v>0</v>
      </c>
      <c r="AT288" s="200">
        <f>AD288/'2007output'!$C286</f>
        <v>0</v>
      </c>
      <c r="AU288" s="200">
        <f>AE288/'2007output'!$C286</f>
        <v>0</v>
      </c>
      <c r="AV288" s="200">
        <f>AF288/'2007output'!$C286</f>
        <v>0</v>
      </c>
      <c r="AW288" s="200">
        <f>AG288/'2007output'!$C286</f>
        <v>0</v>
      </c>
      <c r="AY288" s="370">
        <f>IFERROR(IF(SUMPRODUCT(US_CO2!C291:AX291/SUM(US_CO2!C291:AX291),US_CO2!C$6:AX$6)&gt;3.5,4,IF(SUMPRODUCT(US_CO2!C291:AX291/SUM(US_CO2!C291:AX291),US_CO2!C$6:AX$6)&gt;2.5,3,2)),"")</f>
        <v>4</v>
      </c>
      <c r="AZ288" s="370" t="str">
        <f>IFERROR(IF(SUMPRODUCT(US_CH4!C291:AC291/SUM(US_CH4!C291:AC291),US_CH4!C$6:AC$6)&gt;3.5,4,IF(SUMPRODUCT(US_CH4!C291:AC291/SUM(US_CH4!C291:AC291),US_CH4!C$6:AC$6)&gt;2.5,3,2)),"")</f>
        <v/>
      </c>
      <c r="BA288" s="223" t="str">
        <f>IFERROR(IF(SUMPRODUCT(US_N2O!C291:AA291/SUM(US_N2O!C291:AA291),US_N2O!C$6:AA$6)&gt;3.5,4,IF(SUMPRODUCT(US_N2O!C291:AA291/SUM(US_N2O!C291:AA291),US_N2O!C$6:AA$6)&gt;2.5,3,2)),"")</f>
        <v/>
      </c>
      <c r="BB288" s="223" t="str">
        <f>IFERROR(IF(SUMPRODUCT(US_Others!U293:V293/SUM(US_Others!U293:V293),US_Others!U$8:V$8)&gt;3.5,4,IF(SUMPRODUCT(US_Others!U293:V293/SUM(US_Others!U293:V293),US_Others!U$8:V$8)&gt;2.5,3,2)),"")</f>
        <v/>
      </c>
      <c r="BC288" s="223">
        <f>IFERROR(IF((US_Others!C293*US_Others!C$8/SUM(US_Others!C293,US_Others!H293,US_Others!N293)+ US_Others!H293*US_Others!H$8/SUM(US_Others!C293,US_Others!H293,US_Others!N293)+US_Others!N293*US_Others!N$8/SUM(US_Others!C293,US_Others!H293,US_Others!N293))&gt;3.5,4,IF((US_Others!C293*US_Others!C$8/SUM(US_Others!C293,US_Others!H293,US_Others!N293)+ US_Others!H293*US_Others!H$8/SUM(US_Others!C293,US_Others!H293,US_Others!N293)+US_Others!N293*US_Others!N$8/SUM(US_Others!C293,US_Others!H293,US_Others!N293))&gt;2.5,3,2)),"")</f>
        <v>4</v>
      </c>
      <c r="BD288" s="223">
        <f>IFERROR(IF((US_Others!D293*US_Others!D$8/SUM(US_Others!D293,US_Others!I293,US_Others!O293)+US_Others!I293*US_Others!I$8/SUM(US_Others!D293,US_Others!I293,US_Others!O293)+US_Others!O293*US_Others!O$8/SUM(US_Others!D293,US_Others!I293,US_Others!O293))&gt;3.5,4,IF((US_Others!D293*US_Others!D$8/SUM(US_Others!D293,US_Others!I293,US_Others!O293)+US_Others!I293*US_Others!I$8/SUM(US_Others!D293,US_Others!I293,US_Others!O293)+US_Others!O293*US_Others!O$8/SUM(US_Others!D293,US_Others!I293,US_Others!O293))&gt;2.5,3,2)),"")</f>
        <v>4</v>
      </c>
      <c r="BE288" s="223">
        <f>IFERROR(IF((US_Others!E293*US_Others!E$8/SUM(US_Others!E293,US_Others!J293,US_Others!P293,US_Others!W293)+US_Others!J293*US_Others!J$8/SUM(US_Others!E293,US_Others!J293,US_Others!P293,US_Others!W293)+US_Others!P293*US_Others!P$8/SUM(US_Others!E293,US_Others!J293,US_Others!P293,US_Others!W293)+US_Others!W293*US_Others!W$8/SUM(US_Others!E293,US_Others!J293,US_Others!P293,US_Others!W293))&gt;3.5,4,IF((US_Others!E293*US_Others!E$8/SUM(US_Others!E293,US_Others!J293,US_Others!P293,US_Others!W293)+US_Others!J293*US_Others!J$8/SUM(US_Others!E293,US_Others!J293,US_Others!P293,US_Others!W293)+US_Others!P293*US_Others!P$8/SUM(US_Others!E293,US_Others!J293,US_Others!P293,US_Others!W293)+US_Others!W293*US_Others!W$8/SUM(US_Others!E293,US_Others!J293,US_Others!P293,US_Others!W293))&gt;2.5,3,2)),"")</f>
        <v>4</v>
      </c>
      <c r="BF288" s="223">
        <f>IFERROR(IF((US_Others!F293*US_Others!F$8/SUM(US_Others!F293,US_Others!K293,US_Others!Q293)+US_Others!K293*US_Others!K$8/SUM(US_Others!F293,US_Others!K293,US_Others!Q293)+US_Others!Q293*US_Others!Q$8/SUM(US_Others!F293,US_Others!K293,US_Others!Q293))&gt;3.5,4,IF((US_Others!F293*US_Others!F$8/SUM(US_Others!F293,US_Others!K293,US_Others!Q293)+US_Others!K293*US_Others!K$8/SUM(US_Others!F293,US_Others!K293,US_Others!Q293)+US_Others!Q293*US_Others!Q$8/SUM(US_Others!F293,US_Others!K293,US_Others!Q293))&gt;2.5,3,2)),"")</f>
        <v>4</v>
      </c>
      <c r="BG288" s="223">
        <f>IFERROR(IF((US_Others!G293*US_Others!G$8/SUM(US_Others!G293,US_Others!L293,US_Others!R293)+US_Others!L293*US_Others!L$8/SUM(US_Others!G293,US_Others!L293,US_Others!R293)+US_Others!R293*US_Others!R$8/SUM(US_Others!G293,US_Others!L293,US_Others!R293))&gt;3.5,4,IF((US_Others!G293*US_Others!G$8/SUM(US_Others!G293,US_Others!L293,US_Others!R293)+US_Others!L293*US_Others!L$8/SUM(US_Others!G293,US_Others!L293,US_Others!R293)+US_Others!R293*US_Others!R$8/SUM(US_Others!G293,US_Others!L293,US_Others!R293))&gt;2.5,3,2)),"")</f>
        <v>4</v>
      </c>
      <c r="BH288" s="219" t="str">
        <f>IFERROR(IF((US_Others!Z293*US_Others!Z$8/SUM(US_Others!Z293,US_Others!AB293)+US_Others!AB293*US_Others!AB$8/SUM(US_Others!Z293,US_Others!AB293))&gt;3.5,4,IF((US_Others!Z293*US_Others!Z$8/SUM(US_Others!Z293,US_Others!AB293)+US_Others!AB293*US_Others!AB$8/SUM(US_Others!Z293,US_Others!AB293))&gt;2.5,3,2)),"")</f>
        <v/>
      </c>
      <c r="BI288" s="219" t="str">
        <f>IFERROR(IF((US_Others!AA293*US_Others!AA$8/SUM(US_Others!AA293,US_Others!AC293)+US_Others!AC293*US_Others!AC$8/SUM(US_Others!AA293,US_Others!AC293))&gt;3.5,4,IF((US_Others!AA293*US_Others!AA$8/SUM(US_Others!AA293,US_Others!AC293)+US_Others!AC293*US_Others!AC$8/SUM(US_Others!AA293,US_Others!AC293))&gt;2.5,3,2)),"")</f>
        <v/>
      </c>
      <c r="BJ288" s="219" t="str">
        <f>IFERROR(US_Others!AD293*US_Others!AD$8/US_Others!AD293,"")</f>
        <v/>
      </c>
      <c r="BK288" s="74" t="str">
        <f>IFERROR(US_Others!AE293*US_Others!AE$8/US_Others!AE293,"")</f>
        <v/>
      </c>
      <c r="BL288" s="219" t="str">
        <f>IFERROR(IF(SUMPRODUCT(US_Others!AG293:AI293/SUM(US_Others!AG293:AI293),US_Others!AG$8:AI$8)&gt;3.5,4,IF(SUMPRODUCT(US_Others!AG293:AI293/SUM(US_Others!AG293:AI293),US_Others!AG$8:AI$8)&gt;2.5,3,2)),"")</f>
        <v/>
      </c>
      <c r="BM288" s="219" t="str">
        <f>IFERROR(US_Others!AL293*US_Others!AL$8/US_Others!AL293,"")</f>
        <v/>
      </c>
    </row>
    <row r="289" spans="1:65">
      <c r="A289" s="200" t="s">
        <v>431</v>
      </c>
      <c r="B289" s="332">
        <v>486000</v>
      </c>
      <c r="C289" s="333">
        <f>SUM(US_CO2!C292:AX292)</f>
        <v>1.9481884653494279</v>
      </c>
      <c r="D289" s="333">
        <f>SUM(US_CH4!C292:AC292)</f>
        <v>30.400000000000002</v>
      </c>
      <c r="E289" s="333">
        <f>SUM(US_N2O!C292:AA292)</f>
        <v>0</v>
      </c>
      <c r="F289" s="332">
        <f>US_Others!V294+US_Others!U294</f>
        <v>0</v>
      </c>
      <c r="G289" s="332">
        <f>US_Others!C294+US_Others!H294+US_Others!N294</f>
        <v>2.6784371726648868E-3</v>
      </c>
      <c r="H289" s="332">
        <f>US_Others!D294+US_Others!I294+US_Others!O294</f>
        <v>4.3926369631704147E-2</v>
      </c>
      <c r="I289" s="332">
        <f>US_Others!E294+US_Others!J294+US_Others!P294+US_Others!W294</f>
        <v>0.20302553768799844</v>
      </c>
      <c r="J289" s="332">
        <f>US_Others!F294+US_Others!K294+US_Others!Q294</f>
        <v>3.5087526961910018E-2</v>
      </c>
      <c r="K289" s="332">
        <f>US_Others!G294+US_Others!L294+US_Others!R294</f>
        <v>3.481968324464354E-3</v>
      </c>
      <c r="L289" s="332">
        <f>US_Others!Z294+US_Others!AB294</f>
        <v>0</v>
      </c>
      <c r="M289" s="332">
        <f>US_Others!AA294+US_Others!AC294</f>
        <v>0</v>
      </c>
      <c r="N289" s="332">
        <f>US_Others!AD294</f>
        <v>0</v>
      </c>
      <c r="O289" s="332">
        <f>US_Others!AE294</f>
        <v>0</v>
      </c>
      <c r="P289" s="332">
        <f>SUM(US_Others!AG294:AI294)</f>
        <v>0</v>
      </c>
      <c r="Q289" s="332">
        <f>US_Others!AL294</f>
        <v>0</v>
      </c>
      <c r="R289" s="332"/>
      <c r="S289" s="334">
        <f t="shared" si="4"/>
        <v>1948.1884653494278</v>
      </c>
      <c r="T289" s="334">
        <f>D289*1000/Spec!I$6</f>
        <v>1216.0000000000002</v>
      </c>
      <c r="U289" s="334">
        <f>E289*1000/Spec!I$7</f>
        <v>0</v>
      </c>
      <c r="V289" s="334">
        <f>F289*1000/Spec!I$8</f>
        <v>0</v>
      </c>
      <c r="W289" s="334">
        <f>G289*1000/Spec!I$9</f>
        <v>3.9680550706146477E-3</v>
      </c>
      <c r="X289" s="334">
        <f>H289*1000/Spec!I$10</f>
        <v>1.2550391323344042E-2</v>
      </c>
      <c r="Y289" s="334">
        <f>I289*1000/Spec!I$11</f>
        <v>0.1419759004811178</v>
      </c>
      <c r="Z289" s="334">
        <f>J289*1000/Spec!I$12</f>
        <v>7.8495586044541425E-3</v>
      </c>
      <c r="AA289" s="334">
        <f>K289*1000/Spec!I$15</f>
        <v>3.5494070585773233E-4</v>
      </c>
      <c r="AB289" s="334">
        <f>L289*1000/Spec!I$17</f>
        <v>0</v>
      </c>
      <c r="AC289" s="334">
        <f>M289*1000/Spec!I$18</f>
        <v>0</v>
      </c>
      <c r="AD289" s="335">
        <f>N289*1000/Spec!I$25</f>
        <v>0</v>
      </c>
      <c r="AE289" s="335">
        <f>O289*1000/Spec!I$26</f>
        <v>0</v>
      </c>
      <c r="AF289" s="334">
        <f>P289*1000/Spec!I$21</f>
        <v>0</v>
      </c>
      <c r="AG289" s="334">
        <f>Q289*1000/Spec!I$22</f>
        <v>0</v>
      </c>
      <c r="AI289" s="200">
        <f>S289/'2007output'!$C287</f>
        <v>7.5277761412265373E-2</v>
      </c>
      <c r="AJ289" s="200">
        <f>T289/'2007output'!$C287</f>
        <v>4.6986089644513146E-2</v>
      </c>
      <c r="AK289" s="200">
        <f>U289/'2007output'!$C287</f>
        <v>0</v>
      </c>
      <c r="AL289" s="200">
        <f>V289/'2007output'!$C287</f>
        <v>0</v>
      </c>
      <c r="AM289" s="200">
        <f>W289/'2007output'!$C287</f>
        <v>1.5332515728804667E-7</v>
      </c>
      <c r="AN289" s="200">
        <f>X289/'2007output'!$C287</f>
        <v>4.8494556890819331E-7</v>
      </c>
      <c r="AO289" s="200">
        <f>Y289/'2007output'!$C287</f>
        <v>5.4859312396104251E-6</v>
      </c>
      <c r="AP289" s="200">
        <f>Z289/'2007output'!$C287</f>
        <v>3.0330597389699162E-7</v>
      </c>
      <c r="AQ289" s="200">
        <f>AA289/'2007output'!$C287</f>
        <v>1.371486498677482E-8</v>
      </c>
      <c r="AR289" s="200">
        <f>AB289/'2007output'!$C287</f>
        <v>0</v>
      </c>
      <c r="AS289" s="200">
        <f>AC289/'2007output'!$C287</f>
        <v>0</v>
      </c>
      <c r="AT289" s="200">
        <f>AD289/'2007output'!$C287</f>
        <v>0</v>
      </c>
      <c r="AU289" s="200">
        <f>AE289/'2007output'!$C287</f>
        <v>0</v>
      </c>
      <c r="AV289" s="200">
        <f>AF289/'2007output'!$C287</f>
        <v>0</v>
      </c>
      <c r="AW289" s="200">
        <f>AG289/'2007output'!$C287</f>
        <v>0</v>
      </c>
      <c r="AY289" s="370" t="str">
        <f>IFERROR(IF(SUMPRODUCT(US_CO2!C292:AX292/SUM(US_CO2!C292:AX292),US_CO2!C$6:AX$6)&gt;3.5,4,IF(SUMPRODUCT(US_CO2!C292:AX292/SUM(US_CO2!C292:AX292),US_CO2!C$6:AX$6)&gt;2.5,3,2)),"")</f>
        <v/>
      </c>
      <c r="AZ289" s="370">
        <f>IFERROR(IF(SUMPRODUCT(US_CH4!C292:AC292/SUM(US_CH4!C292:AC292),US_CH4!C$6:AC$6)&gt;3.5,4,IF(SUMPRODUCT(US_CH4!C292:AC292/SUM(US_CH4!C292:AC292),US_CH4!C$6:AC$6)&gt;2.5,3,2)),"")</f>
        <v>4</v>
      </c>
      <c r="BA289" s="223" t="str">
        <f>IFERROR(IF(SUMPRODUCT(US_N2O!C292:AA292/SUM(US_N2O!C292:AA292),US_N2O!C$6:AA$6)&gt;3.5,4,IF(SUMPRODUCT(US_N2O!C292:AA292/SUM(US_N2O!C292:AA292),US_N2O!C$6:AA$6)&gt;2.5,3,2)),"")</f>
        <v/>
      </c>
      <c r="BB289" s="223" t="str">
        <f>IFERROR(IF(SUMPRODUCT(US_Others!U294:V294/SUM(US_Others!U294:V294),US_Others!U$8:V$8)&gt;3.5,4,IF(SUMPRODUCT(US_Others!U294:V294/SUM(US_Others!U294:V294),US_Others!U$8:V$8)&gt;2.5,3,2)),"")</f>
        <v/>
      </c>
      <c r="BC289" s="223">
        <f>IFERROR(IF((US_Others!C294*US_Others!C$8/SUM(US_Others!C294,US_Others!H294,US_Others!N294)+ US_Others!H294*US_Others!H$8/SUM(US_Others!C294,US_Others!H294,US_Others!N294)+US_Others!N294*US_Others!N$8/SUM(US_Others!C294,US_Others!H294,US_Others!N294))&gt;3.5,4,IF((US_Others!C294*US_Others!C$8/SUM(US_Others!C294,US_Others!H294,US_Others!N294)+ US_Others!H294*US_Others!H$8/SUM(US_Others!C294,US_Others!H294,US_Others!N294)+US_Others!N294*US_Others!N$8/SUM(US_Others!C294,US_Others!H294,US_Others!N294))&gt;2.5,3,2)),"")</f>
        <v>4</v>
      </c>
      <c r="BD289" s="223">
        <f>IFERROR(IF((US_Others!D294*US_Others!D$8/SUM(US_Others!D294,US_Others!I294,US_Others!O294)+US_Others!I294*US_Others!I$8/SUM(US_Others!D294,US_Others!I294,US_Others!O294)+US_Others!O294*US_Others!O$8/SUM(US_Others!D294,US_Others!I294,US_Others!O294))&gt;3.5,4,IF((US_Others!D294*US_Others!D$8/SUM(US_Others!D294,US_Others!I294,US_Others!O294)+US_Others!I294*US_Others!I$8/SUM(US_Others!D294,US_Others!I294,US_Others!O294)+US_Others!O294*US_Others!O$8/SUM(US_Others!D294,US_Others!I294,US_Others!O294))&gt;2.5,3,2)),"")</f>
        <v>4</v>
      </c>
      <c r="BE289" s="223">
        <f>IFERROR(IF((US_Others!E294*US_Others!E$8/SUM(US_Others!E294,US_Others!J294,US_Others!P294,US_Others!W294)+US_Others!J294*US_Others!J$8/SUM(US_Others!E294,US_Others!J294,US_Others!P294,US_Others!W294)+US_Others!P294*US_Others!P$8/SUM(US_Others!E294,US_Others!J294,US_Others!P294,US_Others!W294)+US_Others!W294*US_Others!W$8/SUM(US_Others!E294,US_Others!J294,US_Others!P294,US_Others!W294))&gt;3.5,4,IF((US_Others!E294*US_Others!E$8/SUM(US_Others!E294,US_Others!J294,US_Others!P294,US_Others!W294)+US_Others!J294*US_Others!J$8/SUM(US_Others!E294,US_Others!J294,US_Others!P294,US_Others!W294)+US_Others!P294*US_Others!P$8/SUM(US_Others!E294,US_Others!J294,US_Others!P294,US_Others!W294)+US_Others!W294*US_Others!W$8/SUM(US_Others!E294,US_Others!J294,US_Others!P294,US_Others!W294))&gt;2.5,3,2)),"")</f>
        <v>4</v>
      </c>
      <c r="BF289" s="223">
        <f>IFERROR(IF((US_Others!F294*US_Others!F$8/SUM(US_Others!F294,US_Others!K294,US_Others!Q294)+US_Others!K294*US_Others!K$8/SUM(US_Others!F294,US_Others!K294,US_Others!Q294)+US_Others!Q294*US_Others!Q$8/SUM(US_Others!F294,US_Others!K294,US_Others!Q294))&gt;3.5,4,IF((US_Others!F294*US_Others!F$8/SUM(US_Others!F294,US_Others!K294,US_Others!Q294)+US_Others!K294*US_Others!K$8/SUM(US_Others!F294,US_Others!K294,US_Others!Q294)+US_Others!Q294*US_Others!Q$8/SUM(US_Others!F294,US_Others!K294,US_Others!Q294))&gt;2.5,3,2)),"")</f>
        <v>4</v>
      </c>
      <c r="BG289" s="223">
        <f>IFERROR(IF((US_Others!G294*US_Others!G$8/SUM(US_Others!G294,US_Others!L294,US_Others!R294)+US_Others!L294*US_Others!L$8/SUM(US_Others!G294,US_Others!L294,US_Others!R294)+US_Others!R294*US_Others!R$8/SUM(US_Others!G294,US_Others!L294,US_Others!R294))&gt;3.5,4,IF((US_Others!G294*US_Others!G$8/SUM(US_Others!G294,US_Others!L294,US_Others!R294)+US_Others!L294*US_Others!L$8/SUM(US_Others!G294,US_Others!L294,US_Others!R294)+US_Others!R294*US_Others!R$8/SUM(US_Others!G294,US_Others!L294,US_Others!R294))&gt;2.5,3,2)),"")</f>
        <v>4</v>
      </c>
      <c r="BH289" s="219" t="str">
        <f>IFERROR(IF((US_Others!Z294*US_Others!Z$8/SUM(US_Others!Z294,US_Others!AB294)+US_Others!AB294*US_Others!AB$8/SUM(US_Others!Z294,US_Others!AB294))&gt;3.5,4,IF((US_Others!Z294*US_Others!Z$8/SUM(US_Others!Z294,US_Others!AB294)+US_Others!AB294*US_Others!AB$8/SUM(US_Others!Z294,US_Others!AB294))&gt;2.5,3,2)),"")</f>
        <v/>
      </c>
      <c r="BI289" s="219" t="str">
        <f>IFERROR(IF((US_Others!AA294*US_Others!AA$8/SUM(US_Others!AA294,US_Others!AC294)+US_Others!AC294*US_Others!AC$8/SUM(US_Others!AA294,US_Others!AC294))&gt;3.5,4,IF((US_Others!AA294*US_Others!AA$8/SUM(US_Others!AA294,US_Others!AC294)+US_Others!AC294*US_Others!AC$8/SUM(US_Others!AA294,US_Others!AC294))&gt;2.5,3,2)),"")</f>
        <v/>
      </c>
      <c r="BJ289" s="219" t="str">
        <f>IFERROR(US_Others!AD294*US_Others!AD$8/US_Others!AD294,"")</f>
        <v/>
      </c>
      <c r="BK289" s="74" t="str">
        <f>IFERROR(US_Others!AE294*US_Others!AE$8/US_Others!AE294,"")</f>
        <v/>
      </c>
      <c r="BL289" s="219" t="str">
        <f>IFERROR(IF(SUMPRODUCT(US_Others!AG294:AI294/SUM(US_Others!AG294:AI294),US_Others!AG$8:AI$8)&gt;3.5,4,IF(SUMPRODUCT(US_Others!AG294:AI294/SUM(US_Others!AG294:AI294),US_Others!AG$8:AI$8)&gt;2.5,3,2)),"")</f>
        <v/>
      </c>
      <c r="BM289" s="219" t="str">
        <f>IFERROR(US_Others!AL294*US_Others!AL$8/US_Others!AL294,"")</f>
        <v/>
      </c>
    </row>
    <row r="290" spans="1:65">
      <c r="A290" s="200" t="s">
        <v>432</v>
      </c>
      <c r="B290" s="332" t="s">
        <v>433</v>
      </c>
      <c r="C290" s="333">
        <f>SUM(US_CO2!C293:AX293)</f>
        <v>3.6801223201342643</v>
      </c>
      <c r="D290" s="333">
        <f>SUM(US_CH4!C293:AC293)</f>
        <v>0</v>
      </c>
      <c r="E290" s="333">
        <f>SUM(US_N2O!C293:AA293)</f>
        <v>0</v>
      </c>
      <c r="F290" s="332">
        <f>US_Others!V295+US_Others!U295</f>
        <v>0</v>
      </c>
      <c r="G290" s="332">
        <f>US_Others!C295+US_Others!H295+US_Others!N295</f>
        <v>1.4732520768731102E-4</v>
      </c>
      <c r="H290" s="332">
        <f>US_Others!D295+US_Others!I295+US_Others!O295</f>
        <v>2.4161334060719014E-3</v>
      </c>
      <c r="I290" s="332">
        <f>US_Others!E295+US_Others!J295+US_Others!P295+US_Others!W295</f>
        <v>1.1167250742698176E-2</v>
      </c>
      <c r="J290" s="332">
        <f>US_Others!F295+US_Others!K295+US_Others!Q295</f>
        <v>1.9299602207037744E-3</v>
      </c>
      <c r="K290" s="332">
        <f>US_Others!G295+US_Others!L295+US_Others!R295</f>
        <v>1.9152276999350435E-4</v>
      </c>
      <c r="L290" s="332">
        <f>US_Others!Z295+US_Others!AB295</f>
        <v>0</v>
      </c>
      <c r="M290" s="332">
        <f>US_Others!AA295+US_Others!AC295</f>
        <v>0</v>
      </c>
      <c r="N290" s="332">
        <f>US_Others!AD295</f>
        <v>0</v>
      </c>
      <c r="O290" s="332">
        <f>US_Others!AE295</f>
        <v>0</v>
      </c>
      <c r="P290" s="332">
        <f>SUM(US_Others!AG295:AI295)</f>
        <v>0</v>
      </c>
      <c r="Q290" s="332">
        <f>US_Others!AL295</f>
        <v>0</v>
      </c>
      <c r="R290" s="332"/>
      <c r="S290" s="334">
        <f t="shared" si="4"/>
        <v>3680.1223201342641</v>
      </c>
      <c r="T290" s="334">
        <f>D290*1000/Spec!I$6</f>
        <v>0</v>
      </c>
      <c r="U290" s="334">
        <f>E290*1000/Spec!I$7</f>
        <v>0</v>
      </c>
      <c r="V290" s="334">
        <f>F290*1000/Spec!I$8</f>
        <v>0</v>
      </c>
      <c r="W290" s="334">
        <f>G290*1000/Spec!I$9</f>
        <v>2.1825956694416449E-4</v>
      </c>
      <c r="X290" s="334">
        <f>H290*1000/Spec!I$10</f>
        <v>6.9032383030625752E-4</v>
      </c>
      <c r="Y290" s="334">
        <f>I290*1000/Spec!I$11</f>
        <v>7.8092662536350882E-3</v>
      </c>
      <c r="Z290" s="334">
        <f>J290*1000/Spec!I$12</f>
        <v>4.3175843863619109E-4</v>
      </c>
      <c r="AA290" s="334">
        <f>K290*1000/Spec!I$15</f>
        <v>1.952321814408811E-5</v>
      </c>
      <c r="AB290" s="334">
        <f>L290*1000/Spec!I$17</f>
        <v>0</v>
      </c>
      <c r="AC290" s="334">
        <f>M290*1000/Spec!I$18</f>
        <v>0</v>
      </c>
      <c r="AD290" s="335">
        <f>N290*1000/Spec!I$25</f>
        <v>0</v>
      </c>
      <c r="AE290" s="335">
        <f>O290*1000/Spec!I$26</f>
        <v>0</v>
      </c>
      <c r="AF290" s="334">
        <f>P290*1000/Spec!I$21</f>
        <v>0</v>
      </c>
      <c r="AG290" s="334">
        <f>Q290*1000/Spec!I$22</f>
        <v>0</v>
      </c>
      <c r="AI290" s="200">
        <f>S290/'2007output'!$C288</f>
        <v>3.8842800812022543E-2</v>
      </c>
      <c r="AJ290" s="200">
        <f>T290/'2007output'!$C288</f>
        <v>0</v>
      </c>
      <c r="AK290" s="200">
        <f>U290/'2007output'!$C288</f>
        <v>0</v>
      </c>
      <c r="AL290" s="200">
        <f>V290/'2007output'!$C288</f>
        <v>0</v>
      </c>
      <c r="AM290" s="200">
        <f>W290/'2007output'!$C288</f>
        <v>2.3036769288204477E-9</v>
      </c>
      <c r="AN290" s="200">
        <f>X290/'2007output'!$C288</f>
        <v>7.2862010291549595E-9</v>
      </c>
      <c r="AO290" s="200">
        <f>Y290/'2007output'!$C288</f>
        <v>8.2424916128040701E-8</v>
      </c>
      <c r="AP290" s="200">
        <f>Z290/'2007output'!$C288</f>
        <v>4.557105870938435E-9</v>
      </c>
      <c r="AQ290" s="200">
        <f>AA290/'2007output'!$C288</f>
        <v>2.0606284455045289E-10</v>
      </c>
      <c r="AR290" s="200">
        <f>AB290/'2007output'!$C288</f>
        <v>0</v>
      </c>
      <c r="AS290" s="200">
        <f>AC290/'2007output'!$C288</f>
        <v>0</v>
      </c>
      <c r="AT290" s="200">
        <f>AD290/'2007output'!$C288</f>
        <v>0</v>
      </c>
      <c r="AU290" s="200">
        <f>AE290/'2007output'!$C288</f>
        <v>0</v>
      </c>
      <c r="AV290" s="200">
        <f>AF290/'2007output'!$C288</f>
        <v>0</v>
      </c>
      <c r="AW290" s="200">
        <f>AG290/'2007output'!$C288</f>
        <v>0</v>
      </c>
      <c r="AY290" s="370" t="str">
        <f>IFERROR(IF(SUMPRODUCT(US_CO2!C293:AX293/SUM(US_CO2!C293:AX293),US_CO2!C$6:AX$6)&gt;3.5,4,IF(SUMPRODUCT(US_CO2!C293:AX293/SUM(US_CO2!C293:AX293),US_CO2!C$6:AX$6)&gt;2.5,3,2)),"")</f>
        <v/>
      </c>
      <c r="AZ290" s="370" t="str">
        <f>IFERROR(IF(SUMPRODUCT(US_CH4!C293:AC293/SUM(US_CH4!C293:AC293),US_CH4!C$6:AC$6)&gt;3.5,4,IF(SUMPRODUCT(US_CH4!C293:AC293/SUM(US_CH4!C293:AC293),US_CH4!C$6:AC$6)&gt;2.5,3,2)),"")</f>
        <v/>
      </c>
      <c r="BA290" s="223" t="str">
        <f>IFERROR(IF(SUMPRODUCT(US_N2O!C293:AA293/SUM(US_N2O!C293:AA293),US_N2O!C$6:AA$6)&gt;3.5,4,IF(SUMPRODUCT(US_N2O!C293:AA293/SUM(US_N2O!C293:AA293),US_N2O!C$6:AA$6)&gt;2.5,3,2)),"")</f>
        <v/>
      </c>
      <c r="BB290" s="223" t="str">
        <f>IFERROR(IF(SUMPRODUCT(US_Others!U295:V295/SUM(US_Others!U295:V295),US_Others!U$8:V$8)&gt;3.5,4,IF(SUMPRODUCT(US_Others!U295:V295/SUM(US_Others!U295:V295),US_Others!U$8:V$8)&gt;2.5,3,2)),"")</f>
        <v/>
      </c>
      <c r="BC290" s="223">
        <f>IFERROR(IF((US_Others!C295*US_Others!C$8/SUM(US_Others!C295,US_Others!H295,US_Others!N295)+ US_Others!H295*US_Others!H$8/SUM(US_Others!C295,US_Others!H295,US_Others!N295)+US_Others!N295*US_Others!N$8/SUM(US_Others!C295,US_Others!H295,US_Others!N295))&gt;3.5,4,IF((US_Others!C295*US_Others!C$8/SUM(US_Others!C295,US_Others!H295,US_Others!N295)+ US_Others!H295*US_Others!H$8/SUM(US_Others!C295,US_Others!H295,US_Others!N295)+US_Others!N295*US_Others!N$8/SUM(US_Others!C295,US_Others!H295,US_Others!N295))&gt;2.5,3,2)),"")</f>
        <v>4</v>
      </c>
      <c r="BD290" s="223">
        <f>IFERROR(IF((US_Others!D295*US_Others!D$8/SUM(US_Others!D295,US_Others!I295,US_Others!O295)+US_Others!I295*US_Others!I$8/SUM(US_Others!D295,US_Others!I295,US_Others!O295)+US_Others!O295*US_Others!O$8/SUM(US_Others!D295,US_Others!I295,US_Others!O295))&gt;3.5,4,IF((US_Others!D295*US_Others!D$8/SUM(US_Others!D295,US_Others!I295,US_Others!O295)+US_Others!I295*US_Others!I$8/SUM(US_Others!D295,US_Others!I295,US_Others!O295)+US_Others!O295*US_Others!O$8/SUM(US_Others!D295,US_Others!I295,US_Others!O295))&gt;2.5,3,2)),"")</f>
        <v>4</v>
      </c>
      <c r="BE290" s="223">
        <f>IFERROR(IF((US_Others!E295*US_Others!E$8/SUM(US_Others!E295,US_Others!J295,US_Others!P295,US_Others!W295)+US_Others!J295*US_Others!J$8/SUM(US_Others!E295,US_Others!J295,US_Others!P295,US_Others!W295)+US_Others!P295*US_Others!P$8/SUM(US_Others!E295,US_Others!J295,US_Others!P295,US_Others!W295)+US_Others!W295*US_Others!W$8/SUM(US_Others!E295,US_Others!J295,US_Others!P295,US_Others!W295))&gt;3.5,4,IF((US_Others!E295*US_Others!E$8/SUM(US_Others!E295,US_Others!J295,US_Others!P295,US_Others!W295)+US_Others!J295*US_Others!J$8/SUM(US_Others!E295,US_Others!J295,US_Others!P295,US_Others!W295)+US_Others!P295*US_Others!P$8/SUM(US_Others!E295,US_Others!J295,US_Others!P295,US_Others!W295)+US_Others!W295*US_Others!W$8/SUM(US_Others!E295,US_Others!J295,US_Others!P295,US_Others!W295))&gt;2.5,3,2)),"")</f>
        <v>4</v>
      </c>
      <c r="BF290" s="223">
        <f>IFERROR(IF((US_Others!F295*US_Others!F$8/SUM(US_Others!F295,US_Others!K295,US_Others!Q295)+US_Others!K295*US_Others!K$8/SUM(US_Others!F295,US_Others!K295,US_Others!Q295)+US_Others!Q295*US_Others!Q$8/SUM(US_Others!F295,US_Others!K295,US_Others!Q295))&gt;3.5,4,IF((US_Others!F295*US_Others!F$8/SUM(US_Others!F295,US_Others!K295,US_Others!Q295)+US_Others!K295*US_Others!K$8/SUM(US_Others!F295,US_Others!K295,US_Others!Q295)+US_Others!Q295*US_Others!Q$8/SUM(US_Others!F295,US_Others!K295,US_Others!Q295))&gt;2.5,3,2)),"")</f>
        <v>4</v>
      </c>
      <c r="BG290" s="223">
        <f>IFERROR(IF((US_Others!G295*US_Others!G$8/SUM(US_Others!G295,US_Others!L295,US_Others!R295)+US_Others!L295*US_Others!L$8/SUM(US_Others!G295,US_Others!L295,US_Others!R295)+US_Others!R295*US_Others!R$8/SUM(US_Others!G295,US_Others!L295,US_Others!R295))&gt;3.5,4,IF((US_Others!G295*US_Others!G$8/SUM(US_Others!G295,US_Others!L295,US_Others!R295)+US_Others!L295*US_Others!L$8/SUM(US_Others!G295,US_Others!L295,US_Others!R295)+US_Others!R295*US_Others!R$8/SUM(US_Others!G295,US_Others!L295,US_Others!R295))&gt;2.5,3,2)),"")</f>
        <v>4</v>
      </c>
      <c r="BH290" s="219" t="str">
        <f>IFERROR(IF((US_Others!Z295*US_Others!Z$8/SUM(US_Others!Z295,US_Others!AB295)+US_Others!AB295*US_Others!AB$8/SUM(US_Others!Z295,US_Others!AB295))&gt;3.5,4,IF((US_Others!Z295*US_Others!Z$8/SUM(US_Others!Z295,US_Others!AB295)+US_Others!AB295*US_Others!AB$8/SUM(US_Others!Z295,US_Others!AB295))&gt;2.5,3,2)),"")</f>
        <v/>
      </c>
      <c r="BI290" s="219" t="str">
        <f>IFERROR(IF((US_Others!AA295*US_Others!AA$8/SUM(US_Others!AA295,US_Others!AC295)+US_Others!AC295*US_Others!AC$8/SUM(US_Others!AA295,US_Others!AC295))&gt;3.5,4,IF((US_Others!AA295*US_Others!AA$8/SUM(US_Others!AA295,US_Others!AC295)+US_Others!AC295*US_Others!AC$8/SUM(US_Others!AA295,US_Others!AC295))&gt;2.5,3,2)),"")</f>
        <v/>
      </c>
      <c r="BJ290" s="219" t="str">
        <f>IFERROR(US_Others!AD295*US_Others!AD$8/US_Others!AD295,"")</f>
        <v/>
      </c>
      <c r="BK290" s="74" t="str">
        <f>IFERROR(US_Others!AE295*US_Others!AE$8/US_Others!AE295,"")</f>
        <v/>
      </c>
      <c r="BL290" s="219" t="str">
        <f>IFERROR(IF(SUMPRODUCT(US_Others!AG295:AI295/SUM(US_Others!AG295:AI295),US_Others!AG$8:AI$8)&gt;3.5,4,IF(SUMPRODUCT(US_Others!AG295:AI295/SUM(US_Others!AG295:AI295),US_Others!AG$8:AI$8)&gt;2.5,3,2)),"")</f>
        <v/>
      </c>
      <c r="BM290" s="219" t="str">
        <f>IFERROR(US_Others!AL295*US_Others!AL$8/US_Others!AL295,"")</f>
        <v/>
      </c>
    </row>
    <row r="291" spans="1:65">
      <c r="A291" s="200" t="s">
        <v>434</v>
      </c>
      <c r="B291" s="332">
        <v>492000</v>
      </c>
      <c r="C291" s="333">
        <f>SUM(US_CO2!C294:AX294)</f>
        <v>14.743252923754383</v>
      </c>
      <c r="D291" s="333">
        <f>SUM(US_CH4!C294:AC294)</f>
        <v>0</v>
      </c>
      <c r="E291" s="333">
        <f>SUM(US_N2O!C294:AA294)</f>
        <v>0</v>
      </c>
      <c r="F291" s="332">
        <f>US_Others!V296+US_Others!U296</f>
        <v>0</v>
      </c>
      <c r="G291" s="332">
        <f>US_Others!C296+US_Others!H296+US_Others!N296</f>
        <v>3.5165889923701103E-5</v>
      </c>
      <c r="H291" s="332">
        <f>US_Others!D296+US_Others!I296+US_Others!O296</f>
        <v>5.7672059474869817E-4</v>
      </c>
      <c r="I291" s="332">
        <f>US_Others!E296+US_Others!J296+US_Others!P296+US_Others!W296</f>
        <v>2.6655744562165433E-3</v>
      </c>
      <c r="J291" s="332">
        <f>US_Others!F296+US_Others!K296+US_Others!Q296</f>
        <v>4.6067315800048443E-4</v>
      </c>
      <c r="K291" s="332">
        <f>US_Others!G296+US_Others!L296+US_Others!R296</f>
        <v>4.5715656900811435E-5</v>
      </c>
      <c r="L291" s="332">
        <f>US_Others!Z296+US_Others!AB296</f>
        <v>0</v>
      </c>
      <c r="M291" s="332">
        <f>US_Others!AA296+US_Others!AC296</f>
        <v>0</v>
      </c>
      <c r="N291" s="332">
        <f>US_Others!AD296</f>
        <v>0</v>
      </c>
      <c r="O291" s="332">
        <f>US_Others!AE296</f>
        <v>0</v>
      </c>
      <c r="P291" s="332">
        <f>SUM(US_Others!AG296:AI296)</f>
        <v>0</v>
      </c>
      <c r="Q291" s="332">
        <f>US_Others!AL296</f>
        <v>0</v>
      </c>
      <c r="R291" s="332"/>
      <c r="S291" s="334">
        <f t="shared" si="4"/>
        <v>14743.252923754384</v>
      </c>
      <c r="T291" s="334">
        <f>D291*1000/Spec!I$6</f>
        <v>0</v>
      </c>
      <c r="U291" s="334">
        <f>E291*1000/Spec!I$7</f>
        <v>0</v>
      </c>
      <c r="V291" s="334">
        <f>F291*1000/Spec!I$8</f>
        <v>0</v>
      </c>
      <c r="W291" s="334">
        <f>G291*1000/Spec!I$9</f>
        <v>5.2097614701779406E-5</v>
      </c>
      <c r="X291" s="334">
        <f>H291*1000/Spec!I$10</f>
        <v>1.6477731278534234E-4</v>
      </c>
      <c r="Y291" s="334">
        <f>I291*1000/Spec!I$11</f>
        <v>1.8640380812703099E-3</v>
      </c>
      <c r="Z291" s="334">
        <f>J291*1000/Spec!I$12</f>
        <v>1.0305887203590256E-4</v>
      </c>
      <c r="AA291" s="334">
        <f>K291*1000/Spec!I$15</f>
        <v>4.6601077370857732E-6</v>
      </c>
      <c r="AB291" s="334">
        <f>L291*1000/Spec!I$17</f>
        <v>0</v>
      </c>
      <c r="AC291" s="334">
        <f>M291*1000/Spec!I$18</f>
        <v>0</v>
      </c>
      <c r="AD291" s="335">
        <f>N291*1000/Spec!I$25</f>
        <v>0</v>
      </c>
      <c r="AE291" s="335">
        <f>O291*1000/Spec!I$26</f>
        <v>0</v>
      </c>
      <c r="AF291" s="334">
        <f>P291*1000/Spec!I$21</f>
        <v>0</v>
      </c>
      <c r="AG291" s="334">
        <f>Q291*1000/Spec!I$22</f>
        <v>0</v>
      </c>
      <c r="AI291" s="200">
        <f>S291/'2007output'!$C289</f>
        <v>0.17749696520375605</v>
      </c>
      <c r="AJ291" s="200">
        <f>T291/'2007output'!$C289</f>
        <v>0</v>
      </c>
      <c r="AK291" s="200">
        <f>U291/'2007output'!$C289</f>
        <v>0</v>
      </c>
      <c r="AL291" s="200">
        <f>V291/'2007output'!$C289</f>
        <v>0</v>
      </c>
      <c r="AM291" s="200">
        <f>W291/'2007output'!$C289</f>
        <v>6.272135838503697E-10</v>
      </c>
      <c r="AN291" s="200">
        <f>X291/'2007output'!$C289</f>
        <v>1.9837869637781697E-9</v>
      </c>
      <c r="AO291" s="200">
        <f>Y291/'2007output'!$C289</f>
        <v>2.2441526585807107E-8</v>
      </c>
      <c r="AP291" s="200">
        <f>Z291/'2007output'!$C289</f>
        <v>1.2407463344959494E-9</v>
      </c>
      <c r="AQ291" s="200">
        <f>AA291/'2007output'!$C289</f>
        <v>5.6103967362762431E-11</v>
      </c>
      <c r="AR291" s="200">
        <f>AB291/'2007output'!$C289</f>
        <v>0</v>
      </c>
      <c r="AS291" s="200">
        <f>AC291/'2007output'!$C289</f>
        <v>0</v>
      </c>
      <c r="AT291" s="200">
        <f>AD291/'2007output'!$C289</f>
        <v>0</v>
      </c>
      <c r="AU291" s="200">
        <f>AE291/'2007output'!$C289</f>
        <v>0</v>
      </c>
      <c r="AV291" s="200">
        <f>AF291/'2007output'!$C289</f>
        <v>0</v>
      </c>
      <c r="AW291" s="200">
        <f>AG291/'2007output'!$C289</f>
        <v>0</v>
      </c>
      <c r="AY291" s="370">
        <f>IFERROR(IF(SUMPRODUCT(US_CO2!C294:AX294/SUM(US_CO2!C294:AX294),US_CO2!C$6:AX$6)&gt;3.5,4,IF(SUMPRODUCT(US_CO2!C294:AX294/SUM(US_CO2!C294:AX294),US_CO2!C$6:AX$6)&gt;2.5,3,2)),"")</f>
        <v>4</v>
      </c>
      <c r="AZ291" s="370" t="str">
        <f>IFERROR(IF(SUMPRODUCT(US_CH4!C294:AC294/SUM(US_CH4!C294:AC294),US_CH4!C$6:AC$6)&gt;3.5,4,IF(SUMPRODUCT(US_CH4!C294:AC294/SUM(US_CH4!C294:AC294),US_CH4!C$6:AC$6)&gt;2.5,3,2)),"")</f>
        <v/>
      </c>
      <c r="BA291" s="223" t="str">
        <f>IFERROR(IF(SUMPRODUCT(US_N2O!C294:AA294/SUM(US_N2O!C294:AA294),US_N2O!C$6:AA$6)&gt;3.5,4,IF(SUMPRODUCT(US_N2O!C294:AA294/SUM(US_N2O!C294:AA294),US_N2O!C$6:AA$6)&gt;2.5,3,2)),"")</f>
        <v/>
      </c>
      <c r="BB291" s="223" t="str">
        <f>IFERROR(IF(SUMPRODUCT(US_Others!U296:V296/SUM(US_Others!U296:V296),US_Others!U$8:V$8)&gt;3.5,4,IF(SUMPRODUCT(US_Others!U296:V296/SUM(US_Others!U296:V296),US_Others!U$8:V$8)&gt;2.5,3,2)),"")</f>
        <v/>
      </c>
      <c r="BC291" s="223">
        <f>IFERROR(IF((US_Others!C296*US_Others!C$8/SUM(US_Others!C296,US_Others!H296,US_Others!N296)+ US_Others!H296*US_Others!H$8/SUM(US_Others!C296,US_Others!H296,US_Others!N296)+US_Others!N296*US_Others!N$8/SUM(US_Others!C296,US_Others!H296,US_Others!N296))&gt;3.5,4,IF((US_Others!C296*US_Others!C$8/SUM(US_Others!C296,US_Others!H296,US_Others!N296)+ US_Others!H296*US_Others!H$8/SUM(US_Others!C296,US_Others!H296,US_Others!N296)+US_Others!N296*US_Others!N$8/SUM(US_Others!C296,US_Others!H296,US_Others!N296))&gt;2.5,3,2)),"")</f>
        <v>4</v>
      </c>
      <c r="BD291" s="223">
        <f>IFERROR(IF((US_Others!D296*US_Others!D$8/SUM(US_Others!D296,US_Others!I296,US_Others!O296)+US_Others!I296*US_Others!I$8/SUM(US_Others!D296,US_Others!I296,US_Others!O296)+US_Others!O296*US_Others!O$8/SUM(US_Others!D296,US_Others!I296,US_Others!O296))&gt;3.5,4,IF((US_Others!D296*US_Others!D$8/SUM(US_Others!D296,US_Others!I296,US_Others!O296)+US_Others!I296*US_Others!I$8/SUM(US_Others!D296,US_Others!I296,US_Others!O296)+US_Others!O296*US_Others!O$8/SUM(US_Others!D296,US_Others!I296,US_Others!O296))&gt;2.5,3,2)),"")</f>
        <v>4</v>
      </c>
      <c r="BE291" s="223">
        <f>IFERROR(IF((US_Others!E296*US_Others!E$8/SUM(US_Others!E296,US_Others!J296,US_Others!P296,US_Others!W296)+US_Others!J296*US_Others!J$8/SUM(US_Others!E296,US_Others!J296,US_Others!P296,US_Others!W296)+US_Others!P296*US_Others!P$8/SUM(US_Others!E296,US_Others!J296,US_Others!P296,US_Others!W296)+US_Others!W296*US_Others!W$8/SUM(US_Others!E296,US_Others!J296,US_Others!P296,US_Others!W296))&gt;3.5,4,IF((US_Others!E296*US_Others!E$8/SUM(US_Others!E296,US_Others!J296,US_Others!P296,US_Others!W296)+US_Others!J296*US_Others!J$8/SUM(US_Others!E296,US_Others!J296,US_Others!P296,US_Others!W296)+US_Others!P296*US_Others!P$8/SUM(US_Others!E296,US_Others!J296,US_Others!P296,US_Others!W296)+US_Others!W296*US_Others!W$8/SUM(US_Others!E296,US_Others!J296,US_Others!P296,US_Others!W296))&gt;2.5,3,2)),"")</f>
        <v>4</v>
      </c>
      <c r="BF291" s="223">
        <f>IFERROR(IF((US_Others!F296*US_Others!F$8/SUM(US_Others!F296,US_Others!K296,US_Others!Q296)+US_Others!K296*US_Others!K$8/SUM(US_Others!F296,US_Others!K296,US_Others!Q296)+US_Others!Q296*US_Others!Q$8/SUM(US_Others!F296,US_Others!K296,US_Others!Q296))&gt;3.5,4,IF((US_Others!F296*US_Others!F$8/SUM(US_Others!F296,US_Others!K296,US_Others!Q296)+US_Others!K296*US_Others!K$8/SUM(US_Others!F296,US_Others!K296,US_Others!Q296)+US_Others!Q296*US_Others!Q$8/SUM(US_Others!F296,US_Others!K296,US_Others!Q296))&gt;2.5,3,2)),"")</f>
        <v>4</v>
      </c>
      <c r="BG291" s="223">
        <f>IFERROR(IF((US_Others!G296*US_Others!G$8/SUM(US_Others!G296,US_Others!L296,US_Others!R296)+US_Others!L296*US_Others!L$8/SUM(US_Others!G296,US_Others!L296,US_Others!R296)+US_Others!R296*US_Others!R$8/SUM(US_Others!G296,US_Others!L296,US_Others!R296))&gt;3.5,4,IF((US_Others!G296*US_Others!G$8/SUM(US_Others!G296,US_Others!L296,US_Others!R296)+US_Others!L296*US_Others!L$8/SUM(US_Others!G296,US_Others!L296,US_Others!R296)+US_Others!R296*US_Others!R$8/SUM(US_Others!G296,US_Others!L296,US_Others!R296))&gt;2.5,3,2)),"")</f>
        <v>4</v>
      </c>
      <c r="BH291" s="219" t="str">
        <f>IFERROR(IF((US_Others!Z296*US_Others!Z$8/SUM(US_Others!Z296,US_Others!AB296)+US_Others!AB296*US_Others!AB$8/SUM(US_Others!Z296,US_Others!AB296))&gt;3.5,4,IF((US_Others!Z296*US_Others!Z$8/SUM(US_Others!Z296,US_Others!AB296)+US_Others!AB296*US_Others!AB$8/SUM(US_Others!Z296,US_Others!AB296))&gt;2.5,3,2)),"")</f>
        <v/>
      </c>
      <c r="BI291" s="219" t="str">
        <f>IFERROR(IF((US_Others!AA296*US_Others!AA$8/SUM(US_Others!AA296,US_Others!AC296)+US_Others!AC296*US_Others!AC$8/SUM(US_Others!AA296,US_Others!AC296))&gt;3.5,4,IF((US_Others!AA296*US_Others!AA$8/SUM(US_Others!AA296,US_Others!AC296)+US_Others!AC296*US_Others!AC$8/SUM(US_Others!AA296,US_Others!AC296))&gt;2.5,3,2)),"")</f>
        <v/>
      </c>
      <c r="BJ291" s="219" t="str">
        <f>IFERROR(US_Others!AD296*US_Others!AD$8/US_Others!AD296,"")</f>
        <v/>
      </c>
      <c r="BK291" s="74" t="str">
        <f>IFERROR(US_Others!AE296*US_Others!AE$8/US_Others!AE296,"")</f>
        <v/>
      </c>
      <c r="BL291" s="219" t="str">
        <f>IFERROR(IF(SUMPRODUCT(US_Others!AG296:AI296/SUM(US_Others!AG296:AI296),US_Others!AG$8:AI$8)&gt;3.5,4,IF(SUMPRODUCT(US_Others!AG296:AI296/SUM(US_Others!AG296:AI296),US_Others!AG$8:AI$8)&gt;2.5,3,2)),"")</f>
        <v/>
      </c>
      <c r="BM291" s="219" t="str">
        <f>IFERROR(US_Others!AL296*US_Others!AL$8/US_Others!AL296,"")</f>
        <v/>
      </c>
    </row>
    <row r="292" spans="1:65">
      <c r="A292" s="200" t="s">
        <v>435</v>
      </c>
      <c r="B292" s="332">
        <v>493000</v>
      </c>
      <c r="C292" s="333">
        <f>SUM(US_CO2!C295:AX295)</f>
        <v>1.7026251614574597</v>
      </c>
      <c r="D292" s="333">
        <f>SUM(US_CH4!C295:AC295)</f>
        <v>2.5767435919256312E-3</v>
      </c>
      <c r="E292" s="333">
        <f>SUM(US_N2O!C295:AA295)</f>
        <v>9.256454434715324E-4</v>
      </c>
      <c r="F292" s="332">
        <f>US_Others!V297+US_Others!U297</f>
        <v>0</v>
      </c>
      <c r="G292" s="332">
        <f>US_Others!C297+US_Others!H297+US_Others!N297</f>
        <v>4.0948765652899241E-6</v>
      </c>
      <c r="H292" s="332">
        <f>US_Others!D297+US_Others!I297+US_Others!O297</f>
        <v>6.7155975670754763E-5</v>
      </c>
      <c r="I292" s="332">
        <f>US_Others!E297+US_Others!J297+US_Others!P297+US_Others!W297</f>
        <v>3.1039164364897622E-4</v>
      </c>
      <c r="J292" s="332">
        <f>US_Others!F297+US_Others!K297+US_Others!Q297</f>
        <v>5.3642883005298003E-5</v>
      </c>
      <c r="K292" s="332">
        <f>US_Others!G297+US_Others!L297+US_Others!R297</f>
        <v>5.3233395348769018E-6</v>
      </c>
      <c r="L292" s="332">
        <f>US_Others!Z297+US_Others!AB297</f>
        <v>0</v>
      </c>
      <c r="M292" s="332">
        <f>US_Others!AA297+US_Others!AC297</f>
        <v>0</v>
      </c>
      <c r="N292" s="332">
        <f>US_Others!AD297</f>
        <v>0</v>
      </c>
      <c r="O292" s="332">
        <f>US_Others!AE297</f>
        <v>0</v>
      </c>
      <c r="P292" s="332">
        <f>SUM(US_Others!AG297:AI297)</f>
        <v>0</v>
      </c>
      <c r="Q292" s="332">
        <f>US_Others!AL297</f>
        <v>0</v>
      </c>
      <c r="R292" s="332"/>
      <c r="S292" s="334">
        <f t="shared" si="4"/>
        <v>1702.6251614574596</v>
      </c>
      <c r="T292" s="334">
        <f>D292*1000/Spec!I$6</f>
        <v>0.10306974367702525</v>
      </c>
      <c r="U292" s="334">
        <f>E292*1000/Spec!I$7</f>
        <v>3.1061927633272901E-3</v>
      </c>
      <c r="V292" s="334">
        <f>F292*1000/Spec!I$8</f>
        <v>0</v>
      </c>
      <c r="W292" s="334">
        <f>G292*1000/Spec!I$9</f>
        <v>6.0664838004295177E-6</v>
      </c>
      <c r="X292" s="334">
        <f>H292*1000/Spec!I$10</f>
        <v>1.9187421620215646E-5</v>
      </c>
      <c r="Y292" s="334">
        <f>I292*1000/Spec!I$11</f>
        <v>2.1705709346082252E-4</v>
      </c>
      <c r="Z292" s="334">
        <f>J292*1000/Spec!I$12</f>
        <v>1.2000644967628188E-5</v>
      </c>
      <c r="AA292" s="334">
        <f>K292*1000/Spec!I$15</f>
        <v>5.426441931576862E-7</v>
      </c>
      <c r="AB292" s="334">
        <f>L292*1000/Spec!I$17</f>
        <v>0</v>
      </c>
      <c r="AC292" s="334">
        <f>M292*1000/Spec!I$18</f>
        <v>0</v>
      </c>
      <c r="AD292" s="335">
        <f>N292*1000/Spec!I$25</f>
        <v>0</v>
      </c>
      <c r="AE292" s="335">
        <f>O292*1000/Spec!I$26</f>
        <v>0</v>
      </c>
      <c r="AF292" s="334">
        <f>P292*1000/Spec!I$21</f>
        <v>0</v>
      </c>
      <c r="AG292" s="334">
        <f>Q292*1000/Spec!I$22</f>
        <v>0</v>
      </c>
      <c r="AI292" s="200">
        <f>S292/'2007output'!$C290</f>
        <v>2.4661430496197272E-2</v>
      </c>
      <c r="AJ292" s="200">
        <f>T292/'2007output'!$C290</f>
        <v>1.492898952448222E-6</v>
      </c>
      <c r="AK292" s="200">
        <f>U292/'2007output'!$C290</f>
        <v>4.499120456731301E-8</v>
      </c>
      <c r="AL292" s="200">
        <f>V292/'2007output'!$C290</f>
        <v>0</v>
      </c>
      <c r="AM292" s="200">
        <f>W292/'2007output'!$C290</f>
        <v>8.7869116460450718E-11</v>
      </c>
      <c r="AN292" s="200">
        <f>X292/'2007output'!$C290</f>
        <v>2.7791746263348273E-10</v>
      </c>
      <c r="AO292" s="200">
        <f>Y292/'2007output'!$C290</f>
        <v>3.1439324081810907E-9</v>
      </c>
      <c r="AP292" s="200">
        <f>Z292/'2007output'!$C290</f>
        <v>1.7382162467595869E-10</v>
      </c>
      <c r="AQ292" s="200">
        <f>AA292/'2007output'!$C290</f>
        <v>7.8598521604531601E-12</v>
      </c>
      <c r="AR292" s="200">
        <f>AB292/'2007output'!$C290</f>
        <v>0</v>
      </c>
      <c r="AS292" s="200">
        <f>AC292/'2007output'!$C290</f>
        <v>0</v>
      </c>
      <c r="AT292" s="200">
        <f>AD292/'2007output'!$C290</f>
        <v>0</v>
      </c>
      <c r="AU292" s="200">
        <f>AE292/'2007output'!$C290</f>
        <v>0</v>
      </c>
      <c r="AV292" s="200">
        <f>AF292/'2007output'!$C290</f>
        <v>0</v>
      </c>
      <c r="AW292" s="200">
        <f>AG292/'2007output'!$C290</f>
        <v>0</v>
      </c>
      <c r="AY292" s="370">
        <f>IFERROR(IF(SUMPRODUCT(US_CO2!C295:AX295/SUM(US_CO2!C295:AX295),US_CO2!C$6:AX$6)&gt;3.5,4,IF(SUMPRODUCT(US_CO2!C295:AX295/SUM(US_CO2!C295:AX295),US_CO2!C$6:AX$6)&gt;2.5,3,2)),"")</f>
        <v>4</v>
      </c>
      <c r="AZ292" s="370">
        <f>IFERROR(IF(SUMPRODUCT(US_CH4!C295:AC295/SUM(US_CH4!C295:AC295),US_CH4!C$6:AC$6)&gt;3.5,4,IF(SUMPRODUCT(US_CH4!C295:AC295/SUM(US_CH4!C295:AC295),US_CH4!C$6:AC$6)&gt;2.5,3,2)),"")</f>
        <v>4</v>
      </c>
      <c r="BA292" s="223">
        <f>IFERROR(IF(SUMPRODUCT(US_N2O!C295:AA295/SUM(US_N2O!C295:AA295),US_N2O!C$6:AA$6)&gt;3.5,4,IF(SUMPRODUCT(US_N2O!C295:AA295/SUM(US_N2O!C295:AA295),US_N2O!C$6:AA$6)&gt;2.5,3,2)),"")</f>
        <v>4</v>
      </c>
      <c r="BB292" s="223" t="str">
        <f>IFERROR(IF(SUMPRODUCT(US_Others!U297:V297/SUM(US_Others!U297:V297),US_Others!U$8:V$8)&gt;3.5,4,IF(SUMPRODUCT(US_Others!U297:V297/SUM(US_Others!U297:V297),US_Others!U$8:V$8)&gt;2.5,3,2)),"")</f>
        <v/>
      </c>
      <c r="BC292" s="223">
        <f>IFERROR(IF((US_Others!C297*US_Others!C$8/SUM(US_Others!C297,US_Others!H297,US_Others!N297)+ US_Others!H297*US_Others!H$8/SUM(US_Others!C297,US_Others!H297,US_Others!N297)+US_Others!N297*US_Others!N$8/SUM(US_Others!C297,US_Others!H297,US_Others!N297))&gt;3.5,4,IF((US_Others!C297*US_Others!C$8/SUM(US_Others!C297,US_Others!H297,US_Others!N297)+ US_Others!H297*US_Others!H$8/SUM(US_Others!C297,US_Others!H297,US_Others!N297)+US_Others!N297*US_Others!N$8/SUM(US_Others!C297,US_Others!H297,US_Others!N297))&gt;2.5,3,2)),"")</f>
        <v>4</v>
      </c>
      <c r="BD292" s="223">
        <f>IFERROR(IF((US_Others!D297*US_Others!D$8/SUM(US_Others!D297,US_Others!I297,US_Others!O297)+US_Others!I297*US_Others!I$8/SUM(US_Others!D297,US_Others!I297,US_Others!O297)+US_Others!O297*US_Others!O$8/SUM(US_Others!D297,US_Others!I297,US_Others!O297))&gt;3.5,4,IF((US_Others!D297*US_Others!D$8/SUM(US_Others!D297,US_Others!I297,US_Others!O297)+US_Others!I297*US_Others!I$8/SUM(US_Others!D297,US_Others!I297,US_Others!O297)+US_Others!O297*US_Others!O$8/SUM(US_Others!D297,US_Others!I297,US_Others!O297))&gt;2.5,3,2)),"")</f>
        <v>4</v>
      </c>
      <c r="BE292" s="223">
        <f>IFERROR(IF((US_Others!E297*US_Others!E$8/SUM(US_Others!E297,US_Others!J297,US_Others!P297,US_Others!W297)+US_Others!J297*US_Others!J$8/SUM(US_Others!E297,US_Others!J297,US_Others!P297,US_Others!W297)+US_Others!P297*US_Others!P$8/SUM(US_Others!E297,US_Others!J297,US_Others!P297,US_Others!W297)+US_Others!W297*US_Others!W$8/SUM(US_Others!E297,US_Others!J297,US_Others!P297,US_Others!W297))&gt;3.5,4,IF((US_Others!E297*US_Others!E$8/SUM(US_Others!E297,US_Others!J297,US_Others!P297,US_Others!W297)+US_Others!J297*US_Others!J$8/SUM(US_Others!E297,US_Others!J297,US_Others!P297,US_Others!W297)+US_Others!P297*US_Others!P$8/SUM(US_Others!E297,US_Others!J297,US_Others!P297,US_Others!W297)+US_Others!W297*US_Others!W$8/SUM(US_Others!E297,US_Others!J297,US_Others!P297,US_Others!W297))&gt;2.5,3,2)),"")</f>
        <v>4</v>
      </c>
      <c r="BF292" s="223">
        <f>IFERROR(IF((US_Others!F297*US_Others!F$8/SUM(US_Others!F297,US_Others!K297,US_Others!Q297)+US_Others!K297*US_Others!K$8/SUM(US_Others!F297,US_Others!K297,US_Others!Q297)+US_Others!Q297*US_Others!Q$8/SUM(US_Others!F297,US_Others!K297,US_Others!Q297))&gt;3.5,4,IF((US_Others!F297*US_Others!F$8/SUM(US_Others!F297,US_Others!K297,US_Others!Q297)+US_Others!K297*US_Others!K$8/SUM(US_Others!F297,US_Others!K297,US_Others!Q297)+US_Others!Q297*US_Others!Q$8/SUM(US_Others!F297,US_Others!K297,US_Others!Q297))&gt;2.5,3,2)),"")</f>
        <v>4</v>
      </c>
      <c r="BG292" s="223">
        <f>IFERROR(IF((US_Others!G297*US_Others!G$8/SUM(US_Others!G297,US_Others!L297,US_Others!R297)+US_Others!L297*US_Others!L$8/SUM(US_Others!G297,US_Others!L297,US_Others!R297)+US_Others!R297*US_Others!R$8/SUM(US_Others!G297,US_Others!L297,US_Others!R297))&gt;3.5,4,IF((US_Others!G297*US_Others!G$8/SUM(US_Others!G297,US_Others!L297,US_Others!R297)+US_Others!L297*US_Others!L$8/SUM(US_Others!G297,US_Others!L297,US_Others!R297)+US_Others!R297*US_Others!R$8/SUM(US_Others!G297,US_Others!L297,US_Others!R297))&gt;2.5,3,2)),"")</f>
        <v>4</v>
      </c>
      <c r="BH292" s="219" t="str">
        <f>IFERROR(IF((US_Others!Z297*US_Others!Z$8/SUM(US_Others!Z297,US_Others!AB297)+US_Others!AB297*US_Others!AB$8/SUM(US_Others!Z297,US_Others!AB297))&gt;3.5,4,IF((US_Others!Z297*US_Others!Z$8/SUM(US_Others!Z297,US_Others!AB297)+US_Others!AB297*US_Others!AB$8/SUM(US_Others!Z297,US_Others!AB297))&gt;2.5,3,2)),"")</f>
        <v/>
      </c>
      <c r="BI292" s="219" t="str">
        <f>IFERROR(IF((US_Others!AA297*US_Others!AA$8/SUM(US_Others!AA297,US_Others!AC297)+US_Others!AC297*US_Others!AC$8/SUM(US_Others!AA297,US_Others!AC297))&gt;3.5,4,IF((US_Others!AA297*US_Others!AA$8/SUM(US_Others!AA297,US_Others!AC297)+US_Others!AC297*US_Others!AC$8/SUM(US_Others!AA297,US_Others!AC297))&gt;2.5,3,2)),"")</f>
        <v/>
      </c>
      <c r="BJ292" s="219" t="str">
        <f>IFERROR(US_Others!AD297*US_Others!AD$8/US_Others!AD297,"")</f>
        <v/>
      </c>
      <c r="BK292" s="74" t="str">
        <f>IFERROR(US_Others!AE297*US_Others!AE$8/US_Others!AE297,"")</f>
        <v/>
      </c>
      <c r="BL292" s="219" t="str">
        <f>IFERROR(IF(SUMPRODUCT(US_Others!AG297:AI297/SUM(US_Others!AG297:AI297),US_Others!AG$8:AI$8)&gt;3.5,4,IF(SUMPRODUCT(US_Others!AG297:AI297/SUM(US_Others!AG297:AI297),US_Others!AG$8:AI$8)&gt;2.5,3,2)),"")</f>
        <v/>
      </c>
      <c r="BM292" s="219" t="str">
        <f>IFERROR(US_Others!AL297*US_Others!AL$8/US_Others!AL297,"")</f>
        <v/>
      </c>
    </row>
    <row r="293" spans="1:65">
      <c r="A293" s="200" t="s">
        <v>436</v>
      </c>
      <c r="B293" s="332">
        <v>511110</v>
      </c>
      <c r="C293" s="333">
        <f>SUM(US_CO2!C296:AX296)</f>
        <v>0.34495493144054185</v>
      </c>
      <c r="D293" s="333">
        <f>SUM(US_CH4!C296:AC296)</f>
        <v>6.6510986326582503E-4</v>
      </c>
      <c r="E293" s="333">
        <f>SUM(US_N2O!C296:AA296)</f>
        <v>1.9758698651987683E-4</v>
      </c>
      <c r="F293" s="332">
        <f>US_Others!V298+US_Others!U298</f>
        <v>0</v>
      </c>
      <c r="G293" s="332">
        <f>US_Others!C298+US_Others!H298+US_Others!N298</f>
        <v>5.3466024510243735E-5</v>
      </c>
      <c r="H293" s="332">
        <f>US_Others!D298+US_Others!I298+US_Others!O298</f>
        <v>8.7684280196799751E-4</v>
      </c>
      <c r="I293" s="332">
        <f>US_Others!E298+US_Others!J298+US_Others!P298+US_Others!W298</f>
        <v>4.0527246578764753E-3</v>
      </c>
      <c r="J293" s="332">
        <f>US_Others!F298+US_Others!K298+US_Others!Q298</f>
        <v>7.0040492108419303E-4</v>
      </c>
      <c r="K293" s="332">
        <f>US_Others!G298+US_Others!L298+US_Others!R298</f>
        <v>6.9505831863316884E-5</v>
      </c>
      <c r="L293" s="332">
        <f>US_Others!Z298+US_Others!AB298</f>
        <v>0</v>
      </c>
      <c r="M293" s="332">
        <f>US_Others!AA298+US_Others!AC298</f>
        <v>0</v>
      </c>
      <c r="N293" s="332">
        <f>US_Others!AD298</f>
        <v>0</v>
      </c>
      <c r="O293" s="332">
        <f>US_Others!AE298</f>
        <v>0</v>
      </c>
      <c r="P293" s="332">
        <f>SUM(US_Others!AG298:AI298)</f>
        <v>0</v>
      </c>
      <c r="Q293" s="332">
        <f>US_Others!AL298</f>
        <v>0</v>
      </c>
      <c r="R293" s="332"/>
      <c r="S293" s="334">
        <f t="shared" si="4"/>
        <v>344.95493144054183</v>
      </c>
      <c r="T293" s="334">
        <f>D293*1000/Spec!I$6</f>
        <v>2.6604394530632999E-2</v>
      </c>
      <c r="U293" s="334">
        <f>E293*1000/Spec!I$7</f>
        <v>6.6304357892576116E-4</v>
      </c>
      <c r="V293" s="334">
        <f>F293*1000/Spec!I$8</f>
        <v>0</v>
      </c>
      <c r="W293" s="334">
        <f>G293*1000/Spec!I$9</f>
        <v>7.9208925200361098E-5</v>
      </c>
      <c r="X293" s="334">
        <f>H293*1000/Spec!I$10</f>
        <v>2.505265148479993E-4</v>
      </c>
      <c r="Y293" s="334">
        <f>I293*1000/Spec!I$11</f>
        <v>2.8340731873262065E-3</v>
      </c>
      <c r="Z293" s="334">
        <f>J293*1000/Spec!I$12</f>
        <v>1.5669013894500962E-4</v>
      </c>
      <c r="AA293" s="334">
        <f>K293*1000/Spec!I$15</f>
        <v>7.0852020248029441E-6</v>
      </c>
      <c r="AB293" s="334">
        <f>L293*1000/Spec!I$17</f>
        <v>0</v>
      </c>
      <c r="AC293" s="334">
        <f>M293*1000/Spec!I$18</f>
        <v>0</v>
      </c>
      <c r="AD293" s="335">
        <f>N293*1000/Spec!I$25</f>
        <v>0</v>
      </c>
      <c r="AE293" s="335">
        <f>O293*1000/Spec!I$26</f>
        <v>0</v>
      </c>
      <c r="AF293" s="334">
        <f>P293*1000/Spec!I$21</f>
        <v>0</v>
      </c>
      <c r="AG293" s="334">
        <f>Q293*1000/Spec!I$22</f>
        <v>0</v>
      </c>
      <c r="AI293" s="200">
        <f>S293/'2007output'!$C291</f>
        <v>7.0870471183905543E-3</v>
      </c>
      <c r="AJ293" s="200">
        <f>T293/'2007output'!$C291</f>
        <v>5.4658327917641864E-7</v>
      </c>
      <c r="AK293" s="200">
        <f>U293/'2007output'!$C291</f>
        <v>1.3622130478813353E-8</v>
      </c>
      <c r="AL293" s="200">
        <f>V293/'2007output'!$C291</f>
        <v>0</v>
      </c>
      <c r="AM293" s="200">
        <f>W293/'2007output'!$C291</f>
        <v>1.6273354398726444E-9</v>
      </c>
      <c r="AN293" s="200">
        <f>X293/'2007output'!$C291</f>
        <v>5.1470295198257648E-9</v>
      </c>
      <c r="AO293" s="200">
        <f>Y293/'2007output'!$C291</f>
        <v>5.8225606839918779E-8</v>
      </c>
      <c r="AP293" s="200">
        <f>Z293/'2007output'!$C291</f>
        <v>3.2191753080702146E-9</v>
      </c>
      <c r="AQ293" s="200">
        <f>AA293/'2007output'!$C291</f>
        <v>1.4556440861246135E-10</v>
      </c>
      <c r="AR293" s="200">
        <f>AB293/'2007output'!$C291</f>
        <v>0</v>
      </c>
      <c r="AS293" s="200">
        <f>AC293/'2007output'!$C291</f>
        <v>0</v>
      </c>
      <c r="AT293" s="200">
        <f>AD293/'2007output'!$C291</f>
        <v>0</v>
      </c>
      <c r="AU293" s="200">
        <f>AE293/'2007output'!$C291</f>
        <v>0</v>
      </c>
      <c r="AV293" s="200">
        <f>AF293/'2007output'!$C291</f>
        <v>0</v>
      </c>
      <c r="AW293" s="200">
        <f>AG293/'2007output'!$C291</f>
        <v>0</v>
      </c>
      <c r="AY293" s="370">
        <f>IFERROR(IF(SUMPRODUCT(US_CO2!C296:AX296/SUM(US_CO2!C296:AX296),US_CO2!C$6:AX$6)&gt;3.5,4,IF(SUMPRODUCT(US_CO2!C296:AX296/SUM(US_CO2!C296:AX296),US_CO2!C$6:AX$6)&gt;2.5,3,2)),"")</f>
        <v>4</v>
      </c>
      <c r="AZ293" s="370">
        <f>IFERROR(IF(SUMPRODUCT(US_CH4!C296:AC296/SUM(US_CH4!C296:AC296),US_CH4!C$6:AC$6)&gt;3.5,4,IF(SUMPRODUCT(US_CH4!C296:AC296/SUM(US_CH4!C296:AC296),US_CH4!C$6:AC$6)&gt;2.5,3,2)),"")</f>
        <v>4</v>
      </c>
      <c r="BA293" s="223">
        <f>IFERROR(IF(SUMPRODUCT(US_N2O!C296:AA296/SUM(US_N2O!C296:AA296),US_N2O!C$6:AA$6)&gt;3.5,4,IF(SUMPRODUCT(US_N2O!C296:AA296/SUM(US_N2O!C296:AA296),US_N2O!C$6:AA$6)&gt;2.5,3,2)),"")</f>
        <v>4</v>
      </c>
      <c r="BB293" s="223" t="str">
        <f>IFERROR(IF(SUMPRODUCT(US_Others!U298:V298/SUM(US_Others!U298:V298),US_Others!U$8:V$8)&gt;3.5,4,IF(SUMPRODUCT(US_Others!U298:V298/SUM(US_Others!U298:V298),US_Others!U$8:V$8)&gt;2.5,3,2)),"")</f>
        <v/>
      </c>
      <c r="BC293" s="223">
        <f>IFERROR(IF((US_Others!C298*US_Others!C$8/SUM(US_Others!C298,US_Others!H298,US_Others!N298)+ US_Others!H298*US_Others!H$8/SUM(US_Others!C298,US_Others!H298,US_Others!N298)+US_Others!N298*US_Others!N$8/SUM(US_Others!C298,US_Others!H298,US_Others!N298))&gt;3.5,4,IF((US_Others!C298*US_Others!C$8/SUM(US_Others!C298,US_Others!H298,US_Others!N298)+ US_Others!H298*US_Others!H$8/SUM(US_Others!C298,US_Others!H298,US_Others!N298)+US_Others!N298*US_Others!N$8/SUM(US_Others!C298,US_Others!H298,US_Others!N298))&gt;2.5,3,2)),"")</f>
        <v>4</v>
      </c>
      <c r="BD293" s="223">
        <f>IFERROR(IF((US_Others!D298*US_Others!D$8/SUM(US_Others!D298,US_Others!I298,US_Others!O298)+US_Others!I298*US_Others!I$8/SUM(US_Others!D298,US_Others!I298,US_Others!O298)+US_Others!O298*US_Others!O$8/SUM(US_Others!D298,US_Others!I298,US_Others!O298))&gt;3.5,4,IF((US_Others!D298*US_Others!D$8/SUM(US_Others!D298,US_Others!I298,US_Others!O298)+US_Others!I298*US_Others!I$8/SUM(US_Others!D298,US_Others!I298,US_Others!O298)+US_Others!O298*US_Others!O$8/SUM(US_Others!D298,US_Others!I298,US_Others!O298))&gt;2.5,3,2)),"")</f>
        <v>4</v>
      </c>
      <c r="BE293" s="223">
        <f>IFERROR(IF((US_Others!E298*US_Others!E$8/SUM(US_Others!E298,US_Others!J298,US_Others!P298,US_Others!W298)+US_Others!J298*US_Others!J$8/SUM(US_Others!E298,US_Others!J298,US_Others!P298,US_Others!W298)+US_Others!P298*US_Others!P$8/SUM(US_Others!E298,US_Others!J298,US_Others!P298,US_Others!W298)+US_Others!W298*US_Others!W$8/SUM(US_Others!E298,US_Others!J298,US_Others!P298,US_Others!W298))&gt;3.5,4,IF((US_Others!E298*US_Others!E$8/SUM(US_Others!E298,US_Others!J298,US_Others!P298,US_Others!W298)+US_Others!J298*US_Others!J$8/SUM(US_Others!E298,US_Others!J298,US_Others!P298,US_Others!W298)+US_Others!P298*US_Others!P$8/SUM(US_Others!E298,US_Others!J298,US_Others!P298,US_Others!W298)+US_Others!W298*US_Others!W$8/SUM(US_Others!E298,US_Others!J298,US_Others!P298,US_Others!W298))&gt;2.5,3,2)),"")</f>
        <v>4</v>
      </c>
      <c r="BF293" s="223">
        <f>IFERROR(IF((US_Others!F298*US_Others!F$8/SUM(US_Others!F298,US_Others!K298,US_Others!Q298)+US_Others!K298*US_Others!K$8/SUM(US_Others!F298,US_Others!K298,US_Others!Q298)+US_Others!Q298*US_Others!Q$8/SUM(US_Others!F298,US_Others!K298,US_Others!Q298))&gt;3.5,4,IF((US_Others!F298*US_Others!F$8/SUM(US_Others!F298,US_Others!K298,US_Others!Q298)+US_Others!K298*US_Others!K$8/SUM(US_Others!F298,US_Others!K298,US_Others!Q298)+US_Others!Q298*US_Others!Q$8/SUM(US_Others!F298,US_Others!K298,US_Others!Q298))&gt;2.5,3,2)),"")</f>
        <v>4</v>
      </c>
      <c r="BG293" s="223">
        <f>IFERROR(IF((US_Others!G298*US_Others!G$8/SUM(US_Others!G298,US_Others!L298,US_Others!R298)+US_Others!L298*US_Others!L$8/SUM(US_Others!G298,US_Others!L298,US_Others!R298)+US_Others!R298*US_Others!R$8/SUM(US_Others!G298,US_Others!L298,US_Others!R298))&gt;3.5,4,IF((US_Others!G298*US_Others!G$8/SUM(US_Others!G298,US_Others!L298,US_Others!R298)+US_Others!L298*US_Others!L$8/SUM(US_Others!G298,US_Others!L298,US_Others!R298)+US_Others!R298*US_Others!R$8/SUM(US_Others!G298,US_Others!L298,US_Others!R298))&gt;2.5,3,2)),"")</f>
        <v>4</v>
      </c>
      <c r="BH293" s="219" t="str">
        <f>IFERROR(IF((US_Others!Z298*US_Others!Z$8/SUM(US_Others!Z298,US_Others!AB298)+US_Others!AB298*US_Others!AB$8/SUM(US_Others!Z298,US_Others!AB298))&gt;3.5,4,IF((US_Others!Z298*US_Others!Z$8/SUM(US_Others!Z298,US_Others!AB298)+US_Others!AB298*US_Others!AB$8/SUM(US_Others!Z298,US_Others!AB298))&gt;2.5,3,2)),"")</f>
        <v/>
      </c>
      <c r="BI293" s="219" t="str">
        <f>IFERROR(IF((US_Others!AA298*US_Others!AA$8/SUM(US_Others!AA298,US_Others!AC298)+US_Others!AC298*US_Others!AC$8/SUM(US_Others!AA298,US_Others!AC298))&gt;3.5,4,IF((US_Others!AA298*US_Others!AA$8/SUM(US_Others!AA298,US_Others!AC298)+US_Others!AC298*US_Others!AC$8/SUM(US_Others!AA298,US_Others!AC298))&gt;2.5,3,2)),"")</f>
        <v/>
      </c>
      <c r="BJ293" s="219" t="str">
        <f>IFERROR(US_Others!AD298*US_Others!AD$8/US_Others!AD298,"")</f>
        <v/>
      </c>
      <c r="BK293" s="74" t="str">
        <f>IFERROR(US_Others!AE298*US_Others!AE$8/US_Others!AE298,"")</f>
        <v/>
      </c>
      <c r="BL293" s="219" t="str">
        <f>IFERROR(IF(SUMPRODUCT(US_Others!AG298:AI298/SUM(US_Others!AG298:AI298),US_Others!AG$8:AI$8)&gt;3.5,4,IF(SUMPRODUCT(US_Others!AG298:AI298/SUM(US_Others!AG298:AI298),US_Others!AG$8:AI$8)&gt;2.5,3,2)),"")</f>
        <v/>
      </c>
      <c r="BM293" s="219" t="str">
        <f>IFERROR(US_Others!AL298*US_Others!AL$8/US_Others!AL298,"")</f>
        <v/>
      </c>
    </row>
    <row r="294" spans="1:65">
      <c r="A294" s="200" t="s">
        <v>437</v>
      </c>
      <c r="B294" s="332">
        <v>511120</v>
      </c>
      <c r="C294" s="333">
        <f>SUM(US_CO2!C297:AX297)</f>
        <v>9.4590104416042514E-2</v>
      </c>
      <c r="D294" s="333">
        <f>SUM(US_CH4!C297:AC297)</f>
        <v>1.0990040281588837E-4</v>
      </c>
      <c r="E294" s="333">
        <f>SUM(US_N2O!C297:AA297)</f>
        <v>4.9326537028234363E-5</v>
      </c>
      <c r="F294" s="332">
        <f>US_Others!V299+US_Others!U299</f>
        <v>0</v>
      </c>
      <c r="G294" s="332">
        <f>US_Others!C299+US_Others!H299+US_Others!N299</f>
        <v>1.346004150467764E-5</v>
      </c>
      <c r="H294" s="332">
        <f>US_Others!D299+US_Others!I299+US_Others!O299</f>
        <v>2.2074468067671333E-4</v>
      </c>
      <c r="I294" s="332">
        <f>US_Others!E299+US_Others!J299+US_Others!P299+US_Others!W299</f>
        <v>1.020271146054565E-3</v>
      </c>
      <c r="J294" s="332">
        <f>US_Others!F299+US_Others!K299+US_Others!Q299</f>
        <v>1.763265437112771E-4</v>
      </c>
      <c r="K294" s="332">
        <f>US_Others!G299+US_Others!L299+US_Others!R299</f>
        <v>1.7498053956080937E-5</v>
      </c>
      <c r="L294" s="332">
        <f>US_Others!Z299+US_Others!AB299</f>
        <v>0</v>
      </c>
      <c r="M294" s="332">
        <f>US_Others!AA299+US_Others!AC299</f>
        <v>0</v>
      </c>
      <c r="N294" s="332">
        <f>US_Others!AD299</f>
        <v>0</v>
      </c>
      <c r="O294" s="332">
        <f>US_Others!AE299</f>
        <v>0</v>
      </c>
      <c r="P294" s="332">
        <f>SUM(US_Others!AG299:AI299)</f>
        <v>0</v>
      </c>
      <c r="Q294" s="332">
        <f>US_Others!AL299</f>
        <v>0</v>
      </c>
      <c r="R294" s="332"/>
      <c r="S294" s="334">
        <f t="shared" si="4"/>
        <v>94.590104416042507</v>
      </c>
      <c r="T294" s="334">
        <f>D294*1000/Spec!I$6</f>
        <v>4.3960161126355346E-3</v>
      </c>
      <c r="U294" s="334">
        <f>E294*1000/Spec!I$7</f>
        <v>1.6552529204105491E-4</v>
      </c>
      <c r="V294" s="334">
        <f>F294*1000/Spec!I$8</f>
        <v>0</v>
      </c>
      <c r="W294" s="334">
        <f>G294*1000/Spec!I$9</f>
        <v>1.9940802229152058E-5</v>
      </c>
      <c r="X294" s="334">
        <f>H294*1000/Spec!I$10</f>
        <v>6.3069908764775239E-5</v>
      </c>
      <c r="Y294" s="334">
        <f>I294*1000/Spec!I$11</f>
        <v>7.1347632591228327E-4</v>
      </c>
      <c r="Z294" s="334">
        <f>J294*1000/Spec!I$12</f>
        <v>3.9446654074111206E-5</v>
      </c>
      <c r="AA294" s="334">
        <f>K294*1000/Spec!I$15</f>
        <v>1.7836956122406663E-6</v>
      </c>
      <c r="AB294" s="334">
        <f>L294*1000/Spec!I$17</f>
        <v>0</v>
      </c>
      <c r="AC294" s="334">
        <f>M294*1000/Spec!I$18</f>
        <v>0</v>
      </c>
      <c r="AD294" s="335">
        <f>N294*1000/Spec!I$25</f>
        <v>0</v>
      </c>
      <c r="AE294" s="335">
        <f>O294*1000/Spec!I$26</f>
        <v>0</v>
      </c>
      <c r="AF294" s="334">
        <f>P294*1000/Spec!I$21</f>
        <v>0</v>
      </c>
      <c r="AG294" s="334">
        <f>Q294*1000/Spec!I$22</f>
        <v>0</v>
      </c>
      <c r="AI294" s="200">
        <f>S294/'2007output'!$C292</f>
        <v>1.9883984868100842E-3</v>
      </c>
      <c r="AJ294" s="200">
        <f>T294/'2007output'!$C292</f>
        <v>9.2409579631194103E-8</v>
      </c>
      <c r="AK294" s="200">
        <f>U294/'2007output'!$C292</f>
        <v>3.4795419907308006E-9</v>
      </c>
      <c r="AL294" s="200">
        <f>V294/'2007output'!$C292</f>
        <v>0</v>
      </c>
      <c r="AM294" s="200">
        <f>W294/'2007output'!$C292</f>
        <v>4.1917979922961592E-10</v>
      </c>
      <c r="AN294" s="200">
        <f>X294/'2007output'!$C292</f>
        <v>1.325805822134814E-9</v>
      </c>
      <c r="AO294" s="200">
        <f>Y294/'2007output'!$C292</f>
        <v>1.4998135963344964E-8</v>
      </c>
      <c r="AP294" s="200">
        <f>Z294/'2007output'!$C292</f>
        <v>8.2921641491898863E-10</v>
      </c>
      <c r="AQ294" s="200">
        <f>AA294/'2007output'!$C292</f>
        <v>3.7495440756777582E-11</v>
      </c>
      <c r="AR294" s="200">
        <f>AB294/'2007output'!$C292</f>
        <v>0</v>
      </c>
      <c r="AS294" s="200">
        <f>AC294/'2007output'!$C292</f>
        <v>0</v>
      </c>
      <c r="AT294" s="200">
        <f>AD294/'2007output'!$C292</f>
        <v>0</v>
      </c>
      <c r="AU294" s="200">
        <f>AE294/'2007output'!$C292</f>
        <v>0</v>
      </c>
      <c r="AV294" s="200">
        <f>AF294/'2007output'!$C292</f>
        <v>0</v>
      </c>
      <c r="AW294" s="200">
        <f>AG294/'2007output'!$C292</f>
        <v>0</v>
      </c>
      <c r="AY294" s="370">
        <f>IFERROR(IF(SUMPRODUCT(US_CO2!C297:AX297/SUM(US_CO2!C297:AX297),US_CO2!C$6:AX$6)&gt;3.5,4,IF(SUMPRODUCT(US_CO2!C297:AX297/SUM(US_CO2!C297:AX297),US_CO2!C$6:AX$6)&gt;2.5,3,2)),"")</f>
        <v>4</v>
      </c>
      <c r="AZ294" s="370">
        <f>IFERROR(IF(SUMPRODUCT(US_CH4!C297:AC297/SUM(US_CH4!C297:AC297),US_CH4!C$6:AC$6)&gt;3.5,4,IF(SUMPRODUCT(US_CH4!C297:AC297/SUM(US_CH4!C297:AC297),US_CH4!C$6:AC$6)&gt;2.5,3,2)),"")</f>
        <v>4</v>
      </c>
      <c r="BA294" s="223">
        <f>IFERROR(IF(SUMPRODUCT(US_N2O!C297:AA297/SUM(US_N2O!C297:AA297),US_N2O!C$6:AA$6)&gt;3.5,4,IF(SUMPRODUCT(US_N2O!C297:AA297/SUM(US_N2O!C297:AA297),US_N2O!C$6:AA$6)&gt;2.5,3,2)),"")</f>
        <v>4</v>
      </c>
      <c r="BB294" s="223" t="str">
        <f>IFERROR(IF(SUMPRODUCT(US_Others!U299:V299/SUM(US_Others!U299:V299),US_Others!U$8:V$8)&gt;3.5,4,IF(SUMPRODUCT(US_Others!U299:V299/SUM(US_Others!U299:V299),US_Others!U$8:V$8)&gt;2.5,3,2)),"")</f>
        <v/>
      </c>
      <c r="BC294" s="223">
        <f>IFERROR(IF((US_Others!C299*US_Others!C$8/SUM(US_Others!C299,US_Others!H299,US_Others!N299)+ US_Others!H299*US_Others!H$8/SUM(US_Others!C299,US_Others!H299,US_Others!N299)+US_Others!N299*US_Others!N$8/SUM(US_Others!C299,US_Others!H299,US_Others!N299))&gt;3.5,4,IF((US_Others!C299*US_Others!C$8/SUM(US_Others!C299,US_Others!H299,US_Others!N299)+ US_Others!H299*US_Others!H$8/SUM(US_Others!C299,US_Others!H299,US_Others!N299)+US_Others!N299*US_Others!N$8/SUM(US_Others!C299,US_Others!H299,US_Others!N299))&gt;2.5,3,2)),"")</f>
        <v>4</v>
      </c>
      <c r="BD294" s="223">
        <f>IFERROR(IF((US_Others!D299*US_Others!D$8/SUM(US_Others!D299,US_Others!I299,US_Others!O299)+US_Others!I299*US_Others!I$8/SUM(US_Others!D299,US_Others!I299,US_Others!O299)+US_Others!O299*US_Others!O$8/SUM(US_Others!D299,US_Others!I299,US_Others!O299))&gt;3.5,4,IF((US_Others!D299*US_Others!D$8/SUM(US_Others!D299,US_Others!I299,US_Others!O299)+US_Others!I299*US_Others!I$8/SUM(US_Others!D299,US_Others!I299,US_Others!O299)+US_Others!O299*US_Others!O$8/SUM(US_Others!D299,US_Others!I299,US_Others!O299))&gt;2.5,3,2)),"")</f>
        <v>4</v>
      </c>
      <c r="BE294" s="223">
        <f>IFERROR(IF((US_Others!E299*US_Others!E$8/SUM(US_Others!E299,US_Others!J299,US_Others!P299,US_Others!W299)+US_Others!J299*US_Others!J$8/SUM(US_Others!E299,US_Others!J299,US_Others!P299,US_Others!W299)+US_Others!P299*US_Others!P$8/SUM(US_Others!E299,US_Others!J299,US_Others!P299,US_Others!W299)+US_Others!W299*US_Others!W$8/SUM(US_Others!E299,US_Others!J299,US_Others!P299,US_Others!W299))&gt;3.5,4,IF((US_Others!E299*US_Others!E$8/SUM(US_Others!E299,US_Others!J299,US_Others!P299,US_Others!W299)+US_Others!J299*US_Others!J$8/SUM(US_Others!E299,US_Others!J299,US_Others!P299,US_Others!W299)+US_Others!P299*US_Others!P$8/SUM(US_Others!E299,US_Others!J299,US_Others!P299,US_Others!W299)+US_Others!W299*US_Others!W$8/SUM(US_Others!E299,US_Others!J299,US_Others!P299,US_Others!W299))&gt;2.5,3,2)),"")</f>
        <v>4</v>
      </c>
      <c r="BF294" s="223">
        <f>IFERROR(IF((US_Others!F299*US_Others!F$8/SUM(US_Others!F299,US_Others!K299,US_Others!Q299)+US_Others!K299*US_Others!K$8/SUM(US_Others!F299,US_Others!K299,US_Others!Q299)+US_Others!Q299*US_Others!Q$8/SUM(US_Others!F299,US_Others!K299,US_Others!Q299))&gt;3.5,4,IF((US_Others!F299*US_Others!F$8/SUM(US_Others!F299,US_Others!K299,US_Others!Q299)+US_Others!K299*US_Others!K$8/SUM(US_Others!F299,US_Others!K299,US_Others!Q299)+US_Others!Q299*US_Others!Q$8/SUM(US_Others!F299,US_Others!K299,US_Others!Q299))&gt;2.5,3,2)),"")</f>
        <v>4</v>
      </c>
      <c r="BG294" s="223">
        <f>IFERROR(IF((US_Others!G299*US_Others!G$8/SUM(US_Others!G299,US_Others!L299,US_Others!R299)+US_Others!L299*US_Others!L$8/SUM(US_Others!G299,US_Others!L299,US_Others!R299)+US_Others!R299*US_Others!R$8/SUM(US_Others!G299,US_Others!L299,US_Others!R299))&gt;3.5,4,IF((US_Others!G299*US_Others!G$8/SUM(US_Others!G299,US_Others!L299,US_Others!R299)+US_Others!L299*US_Others!L$8/SUM(US_Others!G299,US_Others!L299,US_Others!R299)+US_Others!R299*US_Others!R$8/SUM(US_Others!G299,US_Others!L299,US_Others!R299))&gt;2.5,3,2)),"")</f>
        <v>4</v>
      </c>
      <c r="BH294" s="219" t="str">
        <f>IFERROR(IF((US_Others!Z299*US_Others!Z$8/SUM(US_Others!Z299,US_Others!AB299)+US_Others!AB299*US_Others!AB$8/SUM(US_Others!Z299,US_Others!AB299))&gt;3.5,4,IF((US_Others!Z299*US_Others!Z$8/SUM(US_Others!Z299,US_Others!AB299)+US_Others!AB299*US_Others!AB$8/SUM(US_Others!Z299,US_Others!AB299))&gt;2.5,3,2)),"")</f>
        <v/>
      </c>
      <c r="BI294" s="219" t="str">
        <f>IFERROR(IF((US_Others!AA299*US_Others!AA$8/SUM(US_Others!AA299,US_Others!AC299)+US_Others!AC299*US_Others!AC$8/SUM(US_Others!AA299,US_Others!AC299))&gt;3.5,4,IF((US_Others!AA299*US_Others!AA$8/SUM(US_Others!AA299,US_Others!AC299)+US_Others!AC299*US_Others!AC$8/SUM(US_Others!AA299,US_Others!AC299))&gt;2.5,3,2)),"")</f>
        <v/>
      </c>
      <c r="BJ294" s="219" t="str">
        <f>IFERROR(US_Others!AD299*US_Others!AD$8/US_Others!AD299,"")</f>
        <v/>
      </c>
      <c r="BK294" s="74" t="str">
        <f>IFERROR(US_Others!AE299*US_Others!AE$8/US_Others!AE299,"")</f>
        <v/>
      </c>
      <c r="BL294" s="219" t="str">
        <f>IFERROR(IF(SUMPRODUCT(US_Others!AG299:AI299/SUM(US_Others!AG299:AI299),US_Others!AG$8:AI$8)&gt;3.5,4,IF(SUMPRODUCT(US_Others!AG299:AI299/SUM(US_Others!AG299:AI299),US_Others!AG$8:AI$8)&gt;2.5,3,2)),"")</f>
        <v/>
      </c>
      <c r="BM294" s="219" t="str">
        <f>IFERROR(US_Others!AL299*US_Others!AL$8/US_Others!AL299,"")</f>
        <v/>
      </c>
    </row>
    <row r="295" spans="1:65">
      <c r="A295" s="200" t="s">
        <v>438</v>
      </c>
      <c r="B295" s="332">
        <v>511130</v>
      </c>
      <c r="C295" s="333">
        <f>SUM(US_CO2!C298:AX298)</f>
        <v>3.6233200195875545E-2</v>
      </c>
      <c r="D295" s="333">
        <f>SUM(US_CH4!C298:AC298)</f>
        <v>6.3253202114673887E-5</v>
      </c>
      <c r="E295" s="333">
        <f>SUM(US_N2O!C298:AA298)</f>
        <v>2.0379272297917303E-5</v>
      </c>
      <c r="F295" s="332">
        <f>US_Others!V300+US_Others!U300</f>
        <v>0</v>
      </c>
      <c r="G295" s="332">
        <f>US_Others!C300+US_Others!H300+US_Others!N300</f>
        <v>1.2048934034036488E-5</v>
      </c>
      <c r="H295" s="332">
        <f>US_Others!D300+US_Others!I300+US_Others!O300</f>
        <v>1.9760251815819843E-4</v>
      </c>
      <c r="I295" s="332">
        <f>US_Others!E300+US_Others!J300+US_Others!P300+US_Others!W300</f>
        <v>9.1330919977996574E-4</v>
      </c>
      <c r="J295" s="332">
        <f>US_Others!F300+US_Others!K300+US_Others!Q300</f>
        <v>1.5784103584587801E-4</v>
      </c>
      <c r="K295" s="332">
        <f>US_Others!G300+US_Others!L300+US_Others!R300</f>
        <v>1.5663614244247438E-5</v>
      </c>
      <c r="L295" s="332">
        <f>US_Others!Z300+US_Others!AB300</f>
        <v>0</v>
      </c>
      <c r="M295" s="332">
        <f>US_Others!AA300+US_Others!AC300</f>
        <v>0</v>
      </c>
      <c r="N295" s="332">
        <f>US_Others!AD300</f>
        <v>0</v>
      </c>
      <c r="O295" s="332">
        <f>US_Others!AE300</f>
        <v>0</v>
      </c>
      <c r="P295" s="332">
        <f>SUM(US_Others!AG300:AI300)</f>
        <v>0</v>
      </c>
      <c r="Q295" s="332">
        <f>US_Others!AL300</f>
        <v>0</v>
      </c>
      <c r="R295" s="332"/>
      <c r="S295" s="334">
        <f t="shared" si="4"/>
        <v>36.233200195875547</v>
      </c>
      <c r="T295" s="334">
        <f>D295*1000/Spec!I$6</f>
        <v>2.5301280845869555E-3</v>
      </c>
      <c r="U295" s="334">
        <f>E295*1000/Spec!I$7</f>
        <v>6.8386819791668799E-5</v>
      </c>
      <c r="V295" s="334">
        <f>F295*1000/Spec!I$8</f>
        <v>0</v>
      </c>
      <c r="W295" s="334">
        <f>G295*1000/Spec!I$9</f>
        <v>1.7850272643017019E-5</v>
      </c>
      <c r="X295" s="334">
        <f>H295*1000/Spec!I$10</f>
        <v>5.6457862330913841E-5</v>
      </c>
      <c r="Y295" s="334">
        <f>I295*1000/Spec!I$11</f>
        <v>6.3867776208389212E-4</v>
      </c>
      <c r="Z295" s="334">
        <f>J295*1000/Spec!I$12</f>
        <v>3.5311193701538704E-5</v>
      </c>
      <c r="AA295" s="334">
        <f>K295*1000/Spec!I$15</f>
        <v>1.5966986997194125E-6</v>
      </c>
      <c r="AB295" s="334">
        <f>L295*1000/Spec!I$17</f>
        <v>0</v>
      </c>
      <c r="AC295" s="334">
        <f>M295*1000/Spec!I$18</f>
        <v>0</v>
      </c>
      <c r="AD295" s="335">
        <f>N295*1000/Spec!I$25</f>
        <v>0</v>
      </c>
      <c r="AE295" s="335">
        <f>O295*1000/Spec!I$26</f>
        <v>0</v>
      </c>
      <c r="AF295" s="334">
        <f>P295*1000/Spec!I$21</f>
        <v>0</v>
      </c>
      <c r="AG295" s="334">
        <f>Q295*1000/Spec!I$22</f>
        <v>0</v>
      </c>
      <c r="AI295" s="200">
        <f>S295/'2007output'!$C293</f>
        <v>9.6357206063015042E-4</v>
      </c>
      <c r="AJ295" s="200">
        <f>T295/'2007output'!$C293</f>
        <v>6.7285272041777403E-8</v>
      </c>
      <c r="AK295" s="200">
        <f>U295/'2007output'!$C293</f>
        <v>1.8186532933986332E-9</v>
      </c>
      <c r="AL295" s="200">
        <f>V295/'2007output'!$C293</f>
        <v>0</v>
      </c>
      <c r="AM295" s="200">
        <f>W295/'2007output'!$C293</f>
        <v>4.7470341842451454E-10</v>
      </c>
      <c r="AN295" s="200">
        <f>X295/'2007output'!$C293</f>
        <v>1.501419097702679E-9</v>
      </c>
      <c r="AO295" s="200">
        <f>Y295/'2007output'!$C293</f>
        <v>1.6984755527056141E-8</v>
      </c>
      <c r="AP295" s="200">
        <f>Z295/'2007output'!$C293</f>
        <v>9.3905256765520585E-10</v>
      </c>
      <c r="AQ295" s="200">
        <f>AA295/'2007output'!$C293</f>
        <v>4.246200302421117E-11</v>
      </c>
      <c r="AR295" s="200">
        <f>AB295/'2007output'!$C293</f>
        <v>0</v>
      </c>
      <c r="AS295" s="200">
        <f>AC295/'2007output'!$C293</f>
        <v>0</v>
      </c>
      <c r="AT295" s="200">
        <f>AD295/'2007output'!$C293</f>
        <v>0</v>
      </c>
      <c r="AU295" s="200">
        <f>AE295/'2007output'!$C293</f>
        <v>0</v>
      </c>
      <c r="AV295" s="200">
        <f>AF295/'2007output'!$C293</f>
        <v>0</v>
      </c>
      <c r="AW295" s="200">
        <f>AG295/'2007output'!$C293</f>
        <v>0</v>
      </c>
      <c r="AY295" s="370">
        <f>IFERROR(IF(SUMPRODUCT(US_CO2!C298:AX298/SUM(US_CO2!C298:AX298),US_CO2!C$6:AX$6)&gt;3.5,4,IF(SUMPRODUCT(US_CO2!C298:AX298/SUM(US_CO2!C298:AX298),US_CO2!C$6:AX$6)&gt;2.5,3,2)),"")</f>
        <v>4</v>
      </c>
      <c r="AZ295" s="370">
        <f>IFERROR(IF(SUMPRODUCT(US_CH4!C298:AC298/SUM(US_CH4!C298:AC298),US_CH4!C$6:AC$6)&gt;3.5,4,IF(SUMPRODUCT(US_CH4!C298:AC298/SUM(US_CH4!C298:AC298),US_CH4!C$6:AC$6)&gt;2.5,3,2)),"")</f>
        <v>4</v>
      </c>
      <c r="BA295" s="223">
        <f>IFERROR(IF(SUMPRODUCT(US_N2O!C298:AA298/SUM(US_N2O!C298:AA298),US_N2O!C$6:AA$6)&gt;3.5,4,IF(SUMPRODUCT(US_N2O!C298:AA298/SUM(US_N2O!C298:AA298),US_N2O!C$6:AA$6)&gt;2.5,3,2)),"")</f>
        <v>4</v>
      </c>
      <c r="BB295" s="223" t="str">
        <f>IFERROR(IF(SUMPRODUCT(US_Others!U300:V300/SUM(US_Others!U300:V300),US_Others!U$8:V$8)&gt;3.5,4,IF(SUMPRODUCT(US_Others!U300:V300/SUM(US_Others!U300:V300),US_Others!U$8:V$8)&gt;2.5,3,2)),"")</f>
        <v/>
      </c>
      <c r="BC295" s="223">
        <f>IFERROR(IF((US_Others!C300*US_Others!C$8/SUM(US_Others!C300,US_Others!H300,US_Others!N300)+ US_Others!H300*US_Others!H$8/SUM(US_Others!C300,US_Others!H300,US_Others!N300)+US_Others!N300*US_Others!N$8/SUM(US_Others!C300,US_Others!H300,US_Others!N300))&gt;3.5,4,IF((US_Others!C300*US_Others!C$8/SUM(US_Others!C300,US_Others!H300,US_Others!N300)+ US_Others!H300*US_Others!H$8/SUM(US_Others!C300,US_Others!H300,US_Others!N300)+US_Others!N300*US_Others!N$8/SUM(US_Others!C300,US_Others!H300,US_Others!N300))&gt;2.5,3,2)),"")</f>
        <v>4</v>
      </c>
      <c r="BD295" s="223">
        <f>IFERROR(IF((US_Others!D300*US_Others!D$8/SUM(US_Others!D300,US_Others!I300,US_Others!O300)+US_Others!I300*US_Others!I$8/SUM(US_Others!D300,US_Others!I300,US_Others!O300)+US_Others!O300*US_Others!O$8/SUM(US_Others!D300,US_Others!I300,US_Others!O300))&gt;3.5,4,IF((US_Others!D300*US_Others!D$8/SUM(US_Others!D300,US_Others!I300,US_Others!O300)+US_Others!I300*US_Others!I$8/SUM(US_Others!D300,US_Others!I300,US_Others!O300)+US_Others!O300*US_Others!O$8/SUM(US_Others!D300,US_Others!I300,US_Others!O300))&gt;2.5,3,2)),"")</f>
        <v>4</v>
      </c>
      <c r="BE295" s="223">
        <f>IFERROR(IF((US_Others!E300*US_Others!E$8/SUM(US_Others!E300,US_Others!J300,US_Others!P300,US_Others!W300)+US_Others!J300*US_Others!J$8/SUM(US_Others!E300,US_Others!J300,US_Others!P300,US_Others!W300)+US_Others!P300*US_Others!P$8/SUM(US_Others!E300,US_Others!J300,US_Others!P300,US_Others!W300)+US_Others!W300*US_Others!W$8/SUM(US_Others!E300,US_Others!J300,US_Others!P300,US_Others!W300))&gt;3.5,4,IF((US_Others!E300*US_Others!E$8/SUM(US_Others!E300,US_Others!J300,US_Others!P300,US_Others!W300)+US_Others!J300*US_Others!J$8/SUM(US_Others!E300,US_Others!J300,US_Others!P300,US_Others!W300)+US_Others!P300*US_Others!P$8/SUM(US_Others!E300,US_Others!J300,US_Others!P300,US_Others!W300)+US_Others!W300*US_Others!W$8/SUM(US_Others!E300,US_Others!J300,US_Others!P300,US_Others!W300))&gt;2.5,3,2)),"")</f>
        <v>4</v>
      </c>
      <c r="BF295" s="223">
        <f>IFERROR(IF((US_Others!F300*US_Others!F$8/SUM(US_Others!F300,US_Others!K300,US_Others!Q300)+US_Others!K300*US_Others!K$8/SUM(US_Others!F300,US_Others!K300,US_Others!Q300)+US_Others!Q300*US_Others!Q$8/SUM(US_Others!F300,US_Others!K300,US_Others!Q300))&gt;3.5,4,IF((US_Others!F300*US_Others!F$8/SUM(US_Others!F300,US_Others!K300,US_Others!Q300)+US_Others!K300*US_Others!K$8/SUM(US_Others!F300,US_Others!K300,US_Others!Q300)+US_Others!Q300*US_Others!Q$8/SUM(US_Others!F300,US_Others!K300,US_Others!Q300))&gt;2.5,3,2)),"")</f>
        <v>4</v>
      </c>
      <c r="BG295" s="223">
        <f>IFERROR(IF((US_Others!G300*US_Others!G$8/SUM(US_Others!G300,US_Others!L300,US_Others!R300)+US_Others!L300*US_Others!L$8/SUM(US_Others!G300,US_Others!L300,US_Others!R300)+US_Others!R300*US_Others!R$8/SUM(US_Others!G300,US_Others!L300,US_Others!R300))&gt;3.5,4,IF((US_Others!G300*US_Others!G$8/SUM(US_Others!G300,US_Others!L300,US_Others!R300)+US_Others!L300*US_Others!L$8/SUM(US_Others!G300,US_Others!L300,US_Others!R300)+US_Others!R300*US_Others!R$8/SUM(US_Others!G300,US_Others!L300,US_Others!R300))&gt;2.5,3,2)),"")</f>
        <v>4</v>
      </c>
      <c r="BH295" s="219" t="str">
        <f>IFERROR(IF((US_Others!Z300*US_Others!Z$8/SUM(US_Others!Z300,US_Others!AB300)+US_Others!AB300*US_Others!AB$8/SUM(US_Others!Z300,US_Others!AB300))&gt;3.5,4,IF((US_Others!Z300*US_Others!Z$8/SUM(US_Others!Z300,US_Others!AB300)+US_Others!AB300*US_Others!AB$8/SUM(US_Others!Z300,US_Others!AB300))&gt;2.5,3,2)),"")</f>
        <v/>
      </c>
      <c r="BI295" s="219" t="str">
        <f>IFERROR(IF((US_Others!AA300*US_Others!AA$8/SUM(US_Others!AA300,US_Others!AC300)+US_Others!AC300*US_Others!AC$8/SUM(US_Others!AA300,US_Others!AC300))&gt;3.5,4,IF((US_Others!AA300*US_Others!AA$8/SUM(US_Others!AA300,US_Others!AC300)+US_Others!AC300*US_Others!AC$8/SUM(US_Others!AA300,US_Others!AC300))&gt;2.5,3,2)),"")</f>
        <v/>
      </c>
      <c r="BJ295" s="219" t="str">
        <f>IFERROR(US_Others!AD300*US_Others!AD$8/US_Others!AD300,"")</f>
        <v/>
      </c>
      <c r="BK295" s="74" t="str">
        <f>IFERROR(US_Others!AE300*US_Others!AE$8/US_Others!AE300,"")</f>
        <v/>
      </c>
      <c r="BL295" s="219" t="str">
        <f>IFERROR(IF(SUMPRODUCT(US_Others!AG300:AI300/SUM(US_Others!AG300:AI300),US_Others!AG$8:AI$8)&gt;3.5,4,IF(SUMPRODUCT(US_Others!AG300:AI300/SUM(US_Others!AG300:AI300),US_Others!AG$8:AI$8)&gt;2.5,3,2)),"")</f>
        <v/>
      </c>
      <c r="BM295" s="219" t="str">
        <f>IFERROR(US_Others!AL300*US_Others!AL$8/US_Others!AL300,"")</f>
        <v/>
      </c>
    </row>
    <row r="296" spans="1:65">
      <c r="A296" s="200" t="s">
        <v>439</v>
      </c>
      <c r="B296" s="332" t="s">
        <v>440</v>
      </c>
      <c r="C296" s="333">
        <f>SUM(US_CO2!C299:AX299)</f>
        <v>3.3411300961558713E-2</v>
      </c>
      <c r="D296" s="333">
        <f>SUM(US_CH4!C299:AC299)</f>
        <v>4.7281361409047231E-5</v>
      </c>
      <c r="E296" s="333">
        <f>SUM(US_N2O!C299:AA299)</f>
        <v>1.8017016324813795E-5</v>
      </c>
      <c r="F296" s="332">
        <f>US_Others!V301+US_Others!U301</f>
        <v>0</v>
      </c>
      <c r="G296" s="332">
        <f>US_Others!C301+US_Others!H301+US_Others!N301</f>
        <v>3.6506396583448338E-5</v>
      </c>
      <c r="H296" s="332">
        <f>US_Others!D301+US_Others!I301+US_Others!O301</f>
        <v>5.9870490396855271E-4</v>
      </c>
      <c r="I296" s="332">
        <f>US_Others!E301+US_Others!J301+US_Others!P301+US_Others!W301</f>
        <v>2.7671848610253836E-3</v>
      </c>
      <c r="J296" s="332">
        <f>US_Others!F301+US_Others!K301+US_Others!Q301</f>
        <v>4.7823379524317318E-4</v>
      </c>
      <c r="K296" s="332">
        <f>US_Others!G301+US_Others!L301+US_Others!R301</f>
        <v>4.7458315558482839E-5</v>
      </c>
      <c r="L296" s="332">
        <f>US_Others!Z301+US_Others!AB301</f>
        <v>0</v>
      </c>
      <c r="M296" s="332">
        <f>US_Others!AA301+US_Others!AC301</f>
        <v>0</v>
      </c>
      <c r="N296" s="332">
        <f>US_Others!AD301</f>
        <v>0</v>
      </c>
      <c r="O296" s="332">
        <f>US_Others!AE301</f>
        <v>0</v>
      </c>
      <c r="P296" s="332">
        <f>SUM(US_Others!AG301:AI301)</f>
        <v>0</v>
      </c>
      <c r="Q296" s="332">
        <f>US_Others!AL301</f>
        <v>0</v>
      </c>
      <c r="R296" s="332"/>
      <c r="S296" s="334">
        <f t="shared" si="4"/>
        <v>33.411300961558716</v>
      </c>
      <c r="T296" s="334">
        <f>D296*1000/Spec!I$6</f>
        <v>1.891254456361889E-3</v>
      </c>
      <c r="U296" s="334">
        <f>E296*1000/Spec!I$7</f>
        <v>6.0459786324878506E-5</v>
      </c>
      <c r="V296" s="334">
        <f>F296*1000/Spec!I$8</f>
        <v>0</v>
      </c>
      <c r="W296" s="334">
        <f>G296*1000/Spec!I$9</f>
        <v>5.4083550493997531E-5</v>
      </c>
      <c r="X296" s="334">
        <f>H296*1000/Spec!I$10</f>
        <v>1.7105854399101505E-4</v>
      </c>
      <c r="Y296" s="334">
        <f>I296*1000/Spec!I$11</f>
        <v>1.9350943084093593E-3</v>
      </c>
      <c r="Z296" s="334">
        <f>J296*1000/Spec!I$12</f>
        <v>1.069874262288978E-4</v>
      </c>
      <c r="AA296" s="334">
        <f>K296*1000/Spec!I$15</f>
        <v>4.8377487827199632E-6</v>
      </c>
      <c r="AB296" s="334">
        <f>L296*1000/Spec!I$17</f>
        <v>0</v>
      </c>
      <c r="AC296" s="334">
        <f>M296*1000/Spec!I$18</f>
        <v>0</v>
      </c>
      <c r="AD296" s="335">
        <f>N296*1000/Spec!I$25</f>
        <v>0</v>
      </c>
      <c r="AE296" s="335">
        <f>O296*1000/Spec!I$26</f>
        <v>0</v>
      </c>
      <c r="AF296" s="334">
        <f>P296*1000/Spec!I$21</f>
        <v>0</v>
      </c>
      <c r="AG296" s="334">
        <f>Q296*1000/Spec!I$22</f>
        <v>0</v>
      </c>
      <c r="AI296" s="200">
        <f>S296/'2007output'!$C294</f>
        <v>1.2484605396292771E-3</v>
      </c>
      <c r="AJ296" s="200">
        <f>T296/'2007output'!$C294</f>
        <v>7.0669399012102566E-8</v>
      </c>
      <c r="AK296" s="200">
        <f>U296/'2007output'!$C294</f>
        <v>2.2591654706254578E-9</v>
      </c>
      <c r="AL296" s="200">
        <f>V296/'2007output'!$C294</f>
        <v>0</v>
      </c>
      <c r="AM296" s="200">
        <f>W296/'2007output'!$C294</f>
        <v>2.0209083960091746E-9</v>
      </c>
      <c r="AN296" s="200">
        <f>X296/'2007output'!$C294</f>
        <v>6.3918445553775892E-9</v>
      </c>
      <c r="AO296" s="200">
        <f>Y296/'2007output'!$C294</f>
        <v>7.2307537120146451E-8</v>
      </c>
      <c r="AP296" s="200">
        <f>Z296/'2007output'!$C294</f>
        <v>3.9977365753268741E-9</v>
      </c>
      <c r="AQ296" s="200">
        <f>AA296/'2007output'!$C294</f>
        <v>1.8076932900082067E-10</v>
      </c>
      <c r="AR296" s="200">
        <f>AB296/'2007output'!$C294</f>
        <v>0</v>
      </c>
      <c r="AS296" s="200">
        <f>AC296/'2007output'!$C294</f>
        <v>0</v>
      </c>
      <c r="AT296" s="200">
        <f>AD296/'2007output'!$C294</f>
        <v>0</v>
      </c>
      <c r="AU296" s="200">
        <f>AE296/'2007output'!$C294</f>
        <v>0</v>
      </c>
      <c r="AV296" s="200">
        <f>AF296/'2007output'!$C294</f>
        <v>0</v>
      </c>
      <c r="AW296" s="200">
        <f>AG296/'2007output'!$C294</f>
        <v>0</v>
      </c>
      <c r="AY296" s="370">
        <f>IFERROR(IF(SUMPRODUCT(US_CO2!C299:AX299/SUM(US_CO2!C299:AX299),US_CO2!C$6:AX$6)&gt;3.5,4,IF(SUMPRODUCT(US_CO2!C299:AX299/SUM(US_CO2!C299:AX299),US_CO2!C$6:AX$6)&gt;2.5,3,2)),"")</f>
        <v>4</v>
      </c>
      <c r="AZ296" s="370">
        <f>IFERROR(IF(SUMPRODUCT(US_CH4!C299:AC299/SUM(US_CH4!C299:AC299),US_CH4!C$6:AC$6)&gt;3.5,4,IF(SUMPRODUCT(US_CH4!C299:AC299/SUM(US_CH4!C299:AC299),US_CH4!C$6:AC$6)&gt;2.5,3,2)),"")</f>
        <v>4</v>
      </c>
      <c r="BA296" s="223">
        <f>IFERROR(IF(SUMPRODUCT(US_N2O!C299:AA299/SUM(US_N2O!C299:AA299),US_N2O!C$6:AA$6)&gt;3.5,4,IF(SUMPRODUCT(US_N2O!C299:AA299/SUM(US_N2O!C299:AA299),US_N2O!C$6:AA$6)&gt;2.5,3,2)),"")</f>
        <v>4</v>
      </c>
      <c r="BB296" s="223" t="str">
        <f>IFERROR(IF(SUMPRODUCT(US_Others!U301:V301/SUM(US_Others!U301:V301),US_Others!U$8:V$8)&gt;3.5,4,IF(SUMPRODUCT(US_Others!U301:V301/SUM(US_Others!U301:V301),US_Others!U$8:V$8)&gt;2.5,3,2)),"")</f>
        <v/>
      </c>
      <c r="BC296" s="223">
        <f>IFERROR(IF((US_Others!C301*US_Others!C$8/SUM(US_Others!C301,US_Others!H301,US_Others!N301)+ US_Others!H301*US_Others!H$8/SUM(US_Others!C301,US_Others!H301,US_Others!N301)+US_Others!N301*US_Others!N$8/SUM(US_Others!C301,US_Others!H301,US_Others!N301))&gt;3.5,4,IF((US_Others!C301*US_Others!C$8/SUM(US_Others!C301,US_Others!H301,US_Others!N301)+ US_Others!H301*US_Others!H$8/SUM(US_Others!C301,US_Others!H301,US_Others!N301)+US_Others!N301*US_Others!N$8/SUM(US_Others!C301,US_Others!H301,US_Others!N301))&gt;2.5,3,2)),"")</f>
        <v>4</v>
      </c>
      <c r="BD296" s="223">
        <f>IFERROR(IF((US_Others!D301*US_Others!D$8/SUM(US_Others!D301,US_Others!I301,US_Others!O301)+US_Others!I301*US_Others!I$8/SUM(US_Others!D301,US_Others!I301,US_Others!O301)+US_Others!O301*US_Others!O$8/SUM(US_Others!D301,US_Others!I301,US_Others!O301))&gt;3.5,4,IF((US_Others!D301*US_Others!D$8/SUM(US_Others!D301,US_Others!I301,US_Others!O301)+US_Others!I301*US_Others!I$8/SUM(US_Others!D301,US_Others!I301,US_Others!O301)+US_Others!O301*US_Others!O$8/SUM(US_Others!D301,US_Others!I301,US_Others!O301))&gt;2.5,3,2)),"")</f>
        <v>4</v>
      </c>
      <c r="BE296" s="223">
        <f>IFERROR(IF((US_Others!E301*US_Others!E$8/SUM(US_Others!E301,US_Others!J301,US_Others!P301,US_Others!W301)+US_Others!J301*US_Others!J$8/SUM(US_Others!E301,US_Others!J301,US_Others!P301,US_Others!W301)+US_Others!P301*US_Others!P$8/SUM(US_Others!E301,US_Others!J301,US_Others!P301,US_Others!W301)+US_Others!W301*US_Others!W$8/SUM(US_Others!E301,US_Others!J301,US_Others!P301,US_Others!W301))&gt;3.5,4,IF((US_Others!E301*US_Others!E$8/SUM(US_Others!E301,US_Others!J301,US_Others!P301,US_Others!W301)+US_Others!J301*US_Others!J$8/SUM(US_Others!E301,US_Others!J301,US_Others!P301,US_Others!W301)+US_Others!P301*US_Others!P$8/SUM(US_Others!E301,US_Others!J301,US_Others!P301,US_Others!W301)+US_Others!W301*US_Others!W$8/SUM(US_Others!E301,US_Others!J301,US_Others!P301,US_Others!W301))&gt;2.5,3,2)),"")</f>
        <v>4</v>
      </c>
      <c r="BF296" s="223">
        <f>IFERROR(IF((US_Others!F301*US_Others!F$8/SUM(US_Others!F301,US_Others!K301,US_Others!Q301)+US_Others!K301*US_Others!K$8/SUM(US_Others!F301,US_Others!K301,US_Others!Q301)+US_Others!Q301*US_Others!Q$8/SUM(US_Others!F301,US_Others!K301,US_Others!Q301))&gt;3.5,4,IF((US_Others!F301*US_Others!F$8/SUM(US_Others!F301,US_Others!K301,US_Others!Q301)+US_Others!K301*US_Others!K$8/SUM(US_Others!F301,US_Others!K301,US_Others!Q301)+US_Others!Q301*US_Others!Q$8/SUM(US_Others!F301,US_Others!K301,US_Others!Q301))&gt;2.5,3,2)),"")</f>
        <v>4</v>
      </c>
      <c r="BG296" s="223">
        <f>IFERROR(IF((US_Others!G301*US_Others!G$8/SUM(US_Others!G301,US_Others!L301,US_Others!R301)+US_Others!L301*US_Others!L$8/SUM(US_Others!G301,US_Others!L301,US_Others!R301)+US_Others!R301*US_Others!R$8/SUM(US_Others!G301,US_Others!L301,US_Others!R301))&gt;3.5,4,IF((US_Others!G301*US_Others!G$8/SUM(US_Others!G301,US_Others!L301,US_Others!R301)+US_Others!L301*US_Others!L$8/SUM(US_Others!G301,US_Others!L301,US_Others!R301)+US_Others!R301*US_Others!R$8/SUM(US_Others!G301,US_Others!L301,US_Others!R301))&gt;2.5,3,2)),"")</f>
        <v>4</v>
      </c>
      <c r="BH296" s="219" t="str">
        <f>IFERROR(IF((US_Others!Z301*US_Others!Z$8/SUM(US_Others!Z301,US_Others!AB301)+US_Others!AB301*US_Others!AB$8/SUM(US_Others!Z301,US_Others!AB301))&gt;3.5,4,IF((US_Others!Z301*US_Others!Z$8/SUM(US_Others!Z301,US_Others!AB301)+US_Others!AB301*US_Others!AB$8/SUM(US_Others!Z301,US_Others!AB301))&gt;2.5,3,2)),"")</f>
        <v/>
      </c>
      <c r="BI296" s="219" t="str">
        <f>IFERROR(IF((US_Others!AA301*US_Others!AA$8/SUM(US_Others!AA301,US_Others!AC301)+US_Others!AC301*US_Others!AC$8/SUM(US_Others!AA301,US_Others!AC301))&gt;3.5,4,IF((US_Others!AA301*US_Others!AA$8/SUM(US_Others!AA301,US_Others!AC301)+US_Others!AC301*US_Others!AC$8/SUM(US_Others!AA301,US_Others!AC301))&gt;2.5,3,2)),"")</f>
        <v/>
      </c>
      <c r="BJ296" s="219" t="str">
        <f>IFERROR(US_Others!AD301*US_Others!AD$8/US_Others!AD301,"")</f>
        <v/>
      </c>
      <c r="BK296" s="74" t="str">
        <f>IFERROR(US_Others!AE301*US_Others!AE$8/US_Others!AE301,"")</f>
        <v/>
      </c>
      <c r="BL296" s="219" t="str">
        <f>IFERROR(IF(SUMPRODUCT(US_Others!AG301:AI301/SUM(US_Others!AG301:AI301),US_Others!AG$8:AI$8)&gt;3.5,4,IF(SUMPRODUCT(US_Others!AG301:AI301/SUM(US_Others!AG301:AI301),US_Others!AG$8:AI$8)&gt;2.5,3,2)),"")</f>
        <v/>
      </c>
      <c r="BM296" s="219" t="str">
        <f>IFERROR(US_Others!AL301*US_Others!AL$8/US_Others!AL301,"")</f>
        <v/>
      </c>
    </row>
    <row r="297" spans="1:65">
      <c r="A297" s="200" t="s">
        <v>441</v>
      </c>
      <c r="B297" s="332">
        <v>511200</v>
      </c>
      <c r="C297" s="333">
        <f>SUM(US_CO2!C300:AX300)</f>
        <v>0.13487508539490417</v>
      </c>
      <c r="D297" s="333">
        <f>SUM(US_CH4!C300:AC300)</f>
        <v>1.5767550572929863E-4</v>
      </c>
      <c r="E297" s="333">
        <f>SUM(US_N2O!C300:AA300)</f>
        <v>7.0402256295084596E-5</v>
      </c>
      <c r="F297" s="332">
        <f>US_Others!V302+US_Others!U302</f>
        <v>0</v>
      </c>
      <c r="G297" s="332">
        <f>US_Others!C302+US_Others!H302+US_Others!N302</f>
        <v>6.8239923670362779E-5</v>
      </c>
      <c r="H297" s="332">
        <f>US_Others!D302+US_Others!I302+US_Others!O302</f>
        <v>1.1191347481939496E-3</v>
      </c>
      <c r="I297" s="332">
        <f>US_Others!E302+US_Others!J302+US_Others!P302+US_Others!W302</f>
        <v>5.1725862142134992E-3</v>
      </c>
      <c r="J297" s="332">
        <f>US_Others!F302+US_Others!K302+US_Others!Q302</f>
        <v>8.9394300008175244E-4</v>
      </c>
      <c r="K297" s="332">
        <f>US_Others!G302+US_Others!L302+US_Others!R302</f>
        <v>8.8711900771471639E-5</v>
      </c>
      <c r="L297" s="332">
        <f>US_Others!Z302+US_Others!AB302</f>
        <v>0</v>
      </c>
      <c r="M297" s="332">
        <f>US_Others!AA302+US_Others!AC302</f>
        <v>0</v>
      </c>
      <c r="N297" s="332">
        <f>US_Others!AD302</f>
        <v>0</v>
      </c>
      <c r="O297" s="332">
        <f>US_Others!AE302</f>
        <v>0</v>
      </c>
      <c r="P297" s="332">
        <f>SUM(US_Others!AG302:AI302)</f>
        <v>0</v>
      </c>
      <c r="Q297" s="332">
        <f>US_Others!AL302</f>
        <v>0</v>
      </c>
      <c r="R297" s="332"/>
      <c r="S297" s="334">
        <f t="shared" si="4"/>
        <v>134.87508539490418</v>
      </c>
      <c r="T297" s="334">
        <f>D297*1000/Spec!I$6</f>
        <v>6.3070202291719453E-3</v>
      </c>
      <c r="U297" s="334">
        <f>E297*1000/Spec!I$7</f>
        <v>2.3624918219827045E-4</v>
      </c>
      <c r="V297" s="334">
        <f>F297*1000/Spec!I$8</f>
        <v>0</v>
      </c>
      <c r="W297" s="334">
        <f>G297*1000/Spec!I$9</f>
        <v>1.0109618321535225E-4</v>
      </c>
      <c r="X297" s="334">
        <f>H297*1000/Spec!I$10</f>
        <v>3.1975278519827134E-4</v>
      </c>
      <c r="Y297" s="334">
        <f>I297*1000/Spec!I$11</f>
        <v>3.6171931567926569E-3</v>
      </c>
      <c r="Z297" s="334">
        <f>J297*1000/Spec!I$12</f>
        <v>1.9998724834043678E-4</v>
      </c>
      <c r="AA297" s="334">
        <f>K297*1000/Spec!I$15</f>
        <v>9.0430072142172925E-6</v>
      </c>
      <c r="AB297" s="334">
        <f>L297*1000/Spec!I$17</f>
        <v>0</v>
      </c>
      <c r="AC297" s="334">
        <f>M297*1000/Spec!I$18</f>
        <v>0</v>
      </c>
      <c r="AD297" s="335">
        <f>N297*1000/Spec!I$25</f>
        <v>0</v>
      </c>
      <c r="AE297" s="335">
        <f>O297*1000/Spec!I$26</f>
        <v>0</v>
      </c>
      <c r="AF297" s="334">
        <f>P297*1000/Spec!I$21</f>
        <v>0</v>
      </c>
      <c r="AG297" s="334">
        <f>Q297*1000/Spec!I$22</f>
        <v>0</v>
      </c>
      <c r="AI297" s="200">
        <f>S297/'2007output'!$C295</f>
        <v>9.3791565819144372E-4</v>
      </c>
      <c r="AJ297" s="200">
        <f>T297/'2007output'!$C295</f>
        <v>4.3858752801902221E-8</v>
      </c>
      <c r="AK297" s="200">
        <f>U297/'2007output'!$C295</f>
        <v>1.6428668539479041E-9</v>
      </c>
      <c r="AL297" s="200">
        <f>V297/'2007output'!$C295</f>
        <v>0</v>
      </c>
      <c r="AM297" s="200">
        <f>W297/'2007output'!$C295</f>
        <v>7.0301859638082828E-10</v>
      </c>
      <c r="AN297" s="200">
        <f>X297/'2007output'!$C295</f>
        <v>2.2235473891245058E-9</v>
      </c>
      <c r="AO297" s="200">
        <f>Y297/'2007output'!$C295</f>
        <v>2.5153808729947616E-8</v>
      </c>
      <c r="AP297" s="200">
        <f>Z297/'2007output'!$C295</f>
        <v>1.3907028945184507E-9</v>
      </c>
      <c r="AQ297" s="200">
        <f>AA297/'2007output'!$C295</f>
        <v>6.2884690960670451E-11</v>
      </c>
      <c r="AR297" s="200">
        <f>AB297/'2007output'!$C295</f>
        <v>0</v>
      </c>
      <c r="AS297" s="200">
        <f>AC297/'2007output'!$C295</f>
        <v>0</v>
      </c>
      <c r="AT297" s="200">
        <f>AD297/'2007output'!$C295</f>
        <v>0</v>
      </c>
      <c r="AU297" s="200">
        <f>AE297/'2007output'!$C295</f>
        <v>0</v>
      </c>
      <c r="AV297" s="200">
        <f>AF297/'2007output'!$C295</f>
        <v>0</v>
      </c>
      <c r="AW297" s="200">
        <f>AG297/'2007output'!$C295</f>
        <v>0</v>
      </c>
      <c r="AY297" s="370">
        <f>IFERROR(IF(SUMPRODUCT(US_CO2!C300:AX300/SUM(US_CO2!C300:AX300),US_CO2!C$6:AX$6)&gt;3.5,4,IF(SUMPRODUCT(US_CO2!C300:AX300/SUM(US_CO2!C300:AX300),US_CO2!C$6:AX$6)&gt;2.5,3,2)),"")</f>
        <v>4</v>
      </c>
      <c r="AZ297" s="370">
        <f>IFERROR(IF(SUMPRODUCT(US_CH4!C300:AC300/SUM(US_CH4!C300:AC300),US_CH4!C$6:AC$6)&gt;3.5,4,IF(SUMPRODUCT(US_CH4!C300:AC300/SUM(US_CH4!C300:AC300),US_CH4!C$6:AC$6)&gt;2.5,3,2)),"")</f>
        <v>4</v>
      </c>
      <c r="BA297" s="223">
        <f>IFERROR(IF(SUMPRODUCT(US_N2O!C300:AA300/SUM(US_N2O!C300:AA300),US_N2O!C$6:AA$6)&gt;3.5,4,IF(SUMPRODUCT(US_N2O!C300:AA300/SUM(US_N2O!C300:AA300),US_N2O!C$6:AA$6)&gt;2.5,3,2)),"")</f>
        <v>4</v>
      </c>
      <c r="BB297" s="223" t="str">
        <f>IFERROR(IF(SUMPRODUCT(US_Others!U302:V302/SUM(US_Others!U302:V302),US_Others!U$8:V$8)&gt;3.5,4,IF(SUMPRODUCT(US_Others!U302:V302/SUM(US_Others!U302:V302),US_Others!U$8:V$8)&gt;2.5,3,2)),"")</f>
        <v/>
      </c>
      <c r="BC297" s="223">
        <f>IFERROR(IF((US_Others!C302*US_Others!C$8/SUM(US_Others!C302,US_Others!H302,US_Others!N302)+ US_Others!H302*US_Others!H$8/SUM(US_Others!C302,US_Others!H302,US_Others!N302)+US_Others!N302*US_Others!N$8/SUM(US_Others!C302,US_Others!H302,US_Others!N302))&gt;3.5,4,IF((US_Others!C302*US_Others!C$8/SUM(US_Others!C302,US_Others!H302,US_Others!N302)+ US_Others!H302*US_Others!H$8/SUM(US_Others!C302,US_Others!H302,US_Others!N302)+US_Others!N302*US_Others!N$8/SUM(US_Others!C302,US_Others!H302,US_Others!N302))&gt;2.5,3,2)),"")</f>
        <v>4</v>
      </c>
      <c r="BD297" s="223">
        <f>IFERROR(IF((US_Others!D302*US_Others!D$8/SUM(US_Others!D302,US_Others!I302,US_Others!O302)+US_Others!I302*US_Others!I$8/SUM(US_Others!D302,US_Others!I302,US_Others!O302)+US_Others!O302*US_Others!O$8/SUM(US_Others!D302,US_Others!I302,US_Others!O302))&gt;3.5,4,IF((US_Others!D302*US_Others!D$8/SUM(US_Others!D302,US_Others!I302,US_Others!O302)+US_Others!I302*US_Others!I$8/SUM(US_Others!D302,US_Others!I302,US_Others!O302)+US_Others!O302*US_Others!O$8/SUM(US_Others!D302,US_Others!I302,US_Others!O302))&gt;2.5,3,2)),"")</f>
        <v>4</v>
      </c>
      <c r="BE297" s="223">
        <f>IFERROR(IF((US_Others!E302*US_Others!E$8/SUM(US_Others!E302,US_Others!J302,US_Others!P302,US_Others!W302)+US_Others!J302*US_Others!J$8/SUM(US_Others!E302,US_Others!J302,US_Others!P302,US_Others!W302)+US_Others!P302*US_Others!P$8/SUM(US_Others!E302,US_Others!J302,US_Others!P302,US_Others!W302)+US_Others!W302*US_Others!W$8/SUM(US_Others!E302,US_Others!J302,US_Others!P302,US_Others!W302))&gt;3.5,4,IF((US_Others!E302*US_Others!E$8/SUM(US_Others!E302,US_Others!J302,US_Others!P302,US_Others!W302)+US_Others!J302*US_Others!J$8/SUM(US_Others!E302,US_Others!J302,US_Others!P302,US_Others!W302)+US_Others!P302*US_Others!P$8/SUM(US_Others!E302,US_Others!J302,US_Others!P302,US_Others!W302)+US_Others!W302*US_Others!W$8/SUM(US_Others!E302,US_Others!J302,US_Others!P302,US_Others!W302))&gt;2.5,3,2)),"")</f>
        <v>4</v>
      </c>
      <c r="BF297" s="223">
        <f>IFERROR(IF((US_Others!F302*US_Others!F$8/SUM(US_Others!F302,US_Others!K302,US_Others!Q302)+US_Others!K302*US_Others!K$8/SUM(US_Others!F302,US_Others!K302,US_Others!Q302)+US_Others!Q302*US_Others!Q$8/SUM(US_Others!F302,US_Others!K302,US_Others!Q302))&gt;3.5,4,IF((US_Others!F302*US_Others!F$8/SUM(US_Others!F302,US_Others!K302,US_Others!Q302)+US_Others!K302*US_Others!K$8/SUM(US_Others!F302,US_Others!K302,US_Others!Q302)+US_Others!Q302*US_Others!Q$8/SUM(US_Others!F302,US_Others!K302,US_Others!Q302))&gt;2.5,3,2)),"")</f>
        <v>4</v>
      </c>
      <c r="BG297" s="223">
        <f>IFERROR(IF((US_Others!G302*US_Others!G$8/SUM(US_Others!G302,US_Others!L302,US_Others!R302)+US_Others!L302*US_Others!L$8/SUM(US_Others!G302,US_Others!L302,US_Others!R302)+US_Others!R302*US_Others!R$8/SUM(US_Others!G302,US_Others!L302,US_Others!R302))&gt;3.5,4,IF((US_Others!G302*US_Others!G$8/SUM(US_Others!G302,US_Others!L302,US_Others!R302)+US_Others!L302*US_Others!L$8/SUM(US_Others!G302,US_Others!L302,US_Others!R302)+US_Others!R302*US_Others!R$8/SUM(US_Others!G302,US_Others!L302,US_Others!R302))&gt;2.5,3,2)),"")</f>
        <v>4</v>
      </c>
      <c r="BH297" s="219" t="str">
        <f>IFERROR(IF((US_Others!Z302*US_Others!Z$8/SUM(US_Others!Z302,US_Others!AB302)+US_Others!AB302*US_Others!AB$8/SUM(US_Others!Z302,US_Others!AB302))&gt;3.5,4,IF((US_Others!Z302*US_Others!Z$8/SUM(US_Others!Z302,US_Others!AB302)+US_Others!AB302*US_Others!AB$8/SUM(US_Others!Z302,US_Others!AB302))&gt;2.5,3,2)),"")</f>
        <v/>
      </c>
      <c r="BI297" s="219" t="str">
        <f>IFERROR(IF((US_Others!AA302*US_Others!AA$8/SUM(US_Others!AA302,US_Others!AC302)+US_Others!AC302*US_Others!AC$8/SUM(US_Others!AA302,US_Others!AC302))&gt;3.5,4,IF((US_Others!AA302*US_Others!AA$8/SUM(US_Others!AA302,US_Others!AC302)+US_Others!AC302*US_Others!AC$8/SUM(US_Others!AA302,US_Others!AC302))&gt;2.5,3,2)),"")</f>
        <v/>
      </c>
      <c r="BJ297" s="219" t="str">
        <f>IFERROR(US_Others!AD302*US_Others!AD$8/US_Others!AD302,"")</f>
        <v/>
      </c>
      <c r="BK297" s="74" t="str">
        <f>IFERROR(US_Others!AE302*US_Others!AE$8/US_Others!AE302,"")</f>
        <v/>
      </c>
      <c r="BL297" s="219" t="str">
        <f>IFERROR(IF(SUMPRODUCT(US_Others!AG302:AI302/SUM(US_Others!AG302:AI302),US_Others!AG$8:AI$8)&gt;3.5,4,IF(SUMPRODUCT(US_Others!AG302:AI302/SUM(US_Others!AG302:AI302),US_Others!AG$8:AI$8)&gt;2.5,3,2)),"")</f>
        <v/>
      </c>
      <c r="BM297" s="219" t="str">
        <f>IFERROR(US_Others!AL302*US_Others!AL$8/US_Others!AL302,"")</f>
        <v/>
      </c>
    </row>
    <row r="298" spans="1:65">
      <c r="A298" s="200" t="s">
        <v>442</v>
      </c>
      <c r="B298" s="332">
        <v>512100</v>
      </c>
      <c r="C298" s="333">
        <f>SUM(US_CO2!C301:AX301)</f>
        <v>0.16614408253947011</v>
      </c>
      <c r="D298" s="333">
        <f>SUM(US_CH4!C301:AC301)</f>
        <v>3.1397396420200074E-4</v>
      </c>
      <c r="E298" s="333">
        <f>SUM(US_N2O!C301:AA301)</f>
        <v>9.5126673924192368E-5</v>
      </c>
      <c r="F298" s="332">
        <f>US_Others!V303+US_Others!U303</f>
        <v>0</v>
      </c>
      <c r="G298" s="332">
        <f>US_Others!C303+US_Others!H303+US_Others!N303</f>
        <v>1.1647685583794251E-4</v>
      </c>
      <c r="H298" s="332">
        <f>US_Others!D303+US_Others!I303+US_Others!O303</f>
        <v>1.9102204357422574E-3</v>
      </c>
      <c r="I298" s="332">
        <f>US_Others!E303+US_Others!J303+US_Others!P303+US_Others!W303</f>
        <v>8.8289456725160424E-3</v>
      </c>
      <c r="J298" s="332">
        <f>US_Others!F303+US_Others!K303+US_Others!Q303</f>
        <v>1.525846811477047E-3</v>
      </c>
      <c r="K298" s="332">
        <f>US_Others!G303+US_Others!L303+US_Others!R303</f>
        <v>1.5141991258932531E-4</v>
      </c>
      <c r="L298" s="332">
        <f>US_Others!Z303+US_Others!AB303</f>
        <v>0</v>
      </c>
      <c r="M298" s="332">
        <f>US_Others!AA303+US_Others!AC303</f>
        <v>0</v>
      </c>
      <c r="N298" s="332">
        <f>US_Others!AD303</f>
        <v>0</v>
      </c>
      <c r="O298" s="332">
        <f>US_Others!AE303</f>
        <v>0</v>
      </c>
      <c r="P298" s="332">
        <f>SUM(US_Others!AG303:AI303)</f>
        <v>0</v>
      </c>
      <c r="Q298" s="332">
        <f>US_Others!AL303</f>
        <v>0</v>
      </c>
      <c r="R298" s="332"/>
      <c r="S298" s="334">
        <f t="shared" si="4"/>
        <v>166.14408253947011</v>
      </c>
      <c r="T298" s="334">
        <f>D298*1000/Spec!I$6</f>
        <v>1.2558958568080029E-2</v>
      </c>
      <c r="U298" s="334">
        <f>E298*1000/Spec!I$7</f>
        <v>3.1921702659124955E-4</v>
      </c>
      <c r="V298" s="334">
        <f>F298*1000/Spec!I$8</f>
        <v>0</v>
      </c>
      <c r="W298" s="334">
        <f>G298*1000/Spec!I$9</f>
        <v>1.7255830494510002E-4</v>
      </c>
      <c r="X298" s="334">
        <f>H298*1000/Spec!I$10</f>
        <v>5.4577726735493073E-4</v>
      </c>
      <c r="Y298" s="334">
        <f>I298*1000/Spec!I$11</f>
        <v>6.1740878828783511E-3</v>
      </c>
      <c r="Z298" s="334">
        <f>J298*1000/Spec!I$12</f>
        <v>3.4135275424542437E-4</v>
      </c>
      <c r="AA298" s="334">
        <f>K298*1000/Spec!I$15</f>
        <v>1.5435261222153446E-5</v>
      </c>
      <c r="AB298" s="334">
        <f>L298*1000/Spec!I$17</f>
        <v>0</v>
      </c>
      <c r="AC298" s="334">
        <f>M298*1000/Spec!I$18</f>
        <v>0</v>
      </c>
      <c r="AD298" s="335">
        <f>N298*1000/Spec!I$25</f>
        <v>0</v>
      </c>
      <c r="AE298" s="335">
        <f>O298*1000/Spec!I$26</f>
        <v>0</v>
      </c>
      <c r="AF298" s="334">
        <f>P298*1000/Spec!I$21</f>
        <v>0</v>
      </c>
      <c r="AG298" s="334">
        <f>Q298*1000/Spec!I$22</f>
        <v>0</v>
      </c>
      <c r="AI298" s="200">
        <f>S298/'2007output'!$C296</f>
        <v>1.4481563571183155E-3</v>
      </c>
      <c r="AJ298" s="200">
        <f>T298/'2007output'!$C296</f>
        <v>1.0946724921623343E-7</v>
      </c>
      <c r="AK298" s="200">
        <f>U298/'2007output'!$C296</f>
        <v>2.7823811675549957E-9</v>
      </c>
      <c r="AL298" s="200">
        <f>V298/'2007output'!$C296</f>
        <v>0</v>
      </c>
      <c r="AM298" s="200">
        <f>W298/'2007output'!$C296</f>
        <v>1.5040644388911166E-9</v>
      </c>
      <c r="AN298" s="200">
        <f>X298/'2007output'!$C296</f>
        <v>4.7571409538641894E-9</v>
      </c>
      <c r="AO298" s="200">
        <f>Y298/'2007output'!$C296</f>
        <v>5.3815004906198586E-8</v>
      </c>
      <c r="AP298" s="200">
        <f>Z298/'2007output'!$C296</f>
        <v>2.9753221031084338E-9</v>
      </c>
      <c r="AQ298" s="200">
        <f>AA298/'2007output'!$C296</f>
        <v>1.3453787412099441E-10</v>
      </c>
      <c r="AR298" s="200">
        <f>AB298/'2007output'!$C296</f>
        <v>0</v>
      </c>
      <c r="AS298" s="200">
        <f>AC298/'2007output'!$C296</f>
        <v>0</v>
      </c>
      <c r="AT298" s="200">
        <f>AD298/'2007output'!$C296</f>
        <v>0</v>
      </c>
      <c r="AU298" s="200">
        <f>AE298/'2007output'!$C296</f>
        <v>0</v>
      </c>
      <c r="AV298" s="200">
        <f>AF298/'2007output'!$C296</f>
        <v>0</v>
      </c>
      <c r="AW298" s="200">
        <f>AG298/'2007output'!$C296</f>
        <v>0</v>
      </c>
      <c r="AY298" s="370">
        <f>IFERROR(IF(SUMPRODUCT(US_CO2!C301:AX301/SUM(US_CO2!C301:AX301),US_CO2!C$6:AX$6)&gt;3.5,4,IF(SUMPRODUCT(US_CO2!C301:AX301/SUM(US_CO2!C301:AX301),US_CO2!C$6:AX$6)&gt;2.5,3,2)),"")</f>
        <v>4</v>
      </c>
      <c r="AZ298" s="370">
        <f>IFERROR(IF(SUMPRODUCT(US_CH4!C301:AC301/SUM(US_CH4!C301:AC301),US_CH4!C$6:AC$6)&gt;3.5,4,IF(SUMPRODUCT(US_CH4!C301:AC301/SUM(US_CH4!C301:AC301),US_CH4!C$6:AC$6)&gt;2.5,3,2)),"")</f>
        <v>4</v>
      </c>
      <c r="BA298" s="223">
        <f>IFERROR(IF(SUMPRODUCT(US_N2O!C301:AA301/SUM(US_N2O!C301:AA301),US_N2O!C$6:AA$6)&gt;3.5,4,IF(SUMPRODUCT(US_N2O!C301:AA301/SUM(US_N2O!C301:AA301),US_N2O!C$6:AA$6)&gt;2.5,3,2)),"")</f>
        <v>4</v>
      </c>
      <c r="BB298" s="223" t="str">
        <f>IFERROR(IF(SUMPRODUCT(US_Others!U303:V303/SUM(US_Others!U303:V303),US_Others!U$8:V$8)&gt;3.5,4,IF(SUMPRODUCT(US_Others!U303:V303/SUM(US_Others!U303:V303),US_Others!U$8:V$8)&gt;2.5,3,2)),"")</f>
        <v/>
      </c>
      <c r="BC298" s="223">
        <f>IFERROR(IF((US_Others!C303*US_Others!C$8/SUM(US_Others!C303,US_Others!H303,US_Others!N303)+ US_Others!H303*US_Others!H$8/SUM(US_Others!C303,US_Others!H303,US_Others!N303)+US_Others!N303*US_Others!N$8/SUM(US_Others!C303,US_Others!H303,US_Others!N303))&gt;3.5,4,IF((US_Others!C303*US_Others!C$8/SUM(US_Others!C303,US_Others!H303,US_Others!N303)+ US_Others!H303*US_Others!H$8/SUM(US_Others!C303,US_Others!H303,US_Others!N303)+US_Others!N303*US_Others!N$8/SUM(US_Others!C303,US_Others!H303,US_Others!N303))&gt;2.5,3,2)),"")</f>
        <v>4</v>
      </c>
      <c r="BD298" s="223">
        <f>IFERROR(IF((US_Others!D303*US_Others!D$8/SUM(US_Others!D303,US_Others!I303,US_Others!O303)+US_Others!I303*US_Others!I$8/SUM(US_Others!D303,US_Others!I303,US_Others!O303)+US_Others!O303*US_Others!O$8/SUM(US_Others!D303,US_Others!I303,US_Others!O303))&gt;3.5,4,IF((US_Others!D303*US_Others!D$8/SUM(US_Others!D303,US_Others!I303,US_Others!O303)+US_Others!I303*US_Others!I$8/SUM(US_Others!D303,US_Others!I303,US_Others!O303)+US_Others!O303*US_Others!O$8/SUM(US_Others!D303,US_Others!I303,US_Others!O303))&gt;2.5,3,2)),"")</f>
        <v>4</v>
      </c>
      <c r="BE298" s="223">
        <f>IFERROR(IF((US_Others!E303*US_Others!E$8/SUM(US_Others!E303,US_Others!J303,US_Others!P303,US_Others!W303)+US_Others!J303*US_Others!J$8/SUM(US_Others!E303,US_Others!J303,US_Others!P303,US_Others!W303)+US_Others!P303*US_Others!P$8/SUM(US_Others!E303,US_Others!J303,US_Others!P303,US_Others!W303)+US_Others!W303*US_Others!W$8/SUM(US_Others!E303,US_Others!J303,US_Others!P303,US_Others!W303))&gt;3.5,4,IF((US_Others!E303*US_Others!E$8/SUM(US_Others!E303,US_Others!J303,US_Others!P303,US_Others!W303)+US_Others!J303*US_Others!J$8/SUM(US_Others!E303,US_Others!J303,US_Others!P303,US_Others!W303)+US_Others!P303*US_Others!P$8/SUM(US_Others!E303,US_Others!J303,US_Others!P303,US_Others!W303)+US_Others!W303*US_Others!W$8/SUM(US_Others!E303,US_Others!J303,US_Others!P303,US_Others!W303))&gt;2.5,3,2)),"")</f>
        <v>4</v>
      </c>
      <c r="BF298" s="223">
        <f>IFERROR(IF((US_Others!F303*US_Others!F$8/SUM(US_Others!F303,US_Others!K303,US_Others!Q303)+US_Others!K303*US_Others!K$8/SUM(US_Others!F303,US_Others!K303,US_Others!Q303)+US_Others!Q303*US_Others!Q$8/SUM(US_Others!F303,US_Others!K303,US_Others!Q303))&gt;3.5,4,IF((US_Others!F303*US_Others!F$8/SUM(US_Others!F303,US_Others!K303,US_Others!Q303)+US_Others!K303*US_Others!K$8/SUM(US_Others!F303,US_Others!K303,US_Others!Q303)+US_Others!Q303*US_Others!Q$8/SUM(US_Others!F303,US_Others!K303,US_Others!Q303))&gt;2.5,3,2)),"")</f>
        <v>4</v>
      </c>
      <c r="BG298" s="223">
        <f>IFERROR(IF((US_Others!G303*US_Others!G$8/SUM(US_Others!G303,US_Others!L303,US_Others!R303)+US_Others!L303*US_Others!L$8/SUM(US_Others!G303,US_Others!L303,US_Others!R303)+US_Others!R303*US_Others!R$8/SUM(US_Others!G303,US_Others!L303,US_Others!R303))&gt;3.5,4,IF((US_Others!G303*US_Others!G$8/SUM(US_Others!G303,US_Others!L303,US_Others!R303)+US_Others!L303*US_Others!L$8/SUM(US_Others!G303,US_Others!L303,US_Others!R303)+US_Others!R303*US_Others!R$8/SUM(US_Others!G303,US_Others!L303,US_Others!R303))&gt;2.5,3,2)),"")</f>
        <v>4</v>
      </c>
      <c r="BH298" s="219" t="str">
        <f>IFERROR(IF((US_Others!Z303*US_Others!Z$8/SUM(US_Others!Z303,US_Others!AB303)+US_Others!AB303*US_Others!AB$8/SUM(US_Others!Z303,US_Others!AB303))&gt;3.5,4,IF((US_Others!Z303*US_Others!Z$8/SUM(US_Others!Z303,US_Others!AB303)+US_Others!AB303*US_Others!AB$8/SUM(US_Others!Z303,US_Others!AB303))&gt;2.5,3,2)),"")</f>
        <v/>
      </c>
      <c r="BI298" s="219" t="str">
        <f>IFERROR(IF((US_Others!AA303*US_Others!AA$8/SUM(US_Others!AA303,US_Others!AC303)+US_Others!AC303*US_Others!AC$8/SUM(US_Others!AA303,US_Others!AC303))&gt;3.5,4,IF((US_Others!AA303*US_Others!AA$8/SUM(US_Others!AA303,US_Others!AC303)+US_Others!AC303*US_Others!AC$8/SUM(US_Others!AA303,US_Others!AC303))&gt;2.5,3,2)),"")</f>
        <v/>
      </c>
      <c r="BJ298" s="219" t="str">
        <f>IFERROR(US_Others!AD303*US_Others!AD$8/US_Others!AD303,"")</f>
        <v/>
      </c>
      <c r="BK298" s="74" t="str">
        <f>IFERROR(US_Others!AE303*US_Others!AE$8/US_Others!AE303,"")</f>
        <v/>
      </c>
      <c r="BL298" s="219" t="str">
        <f>IFERROR(IF(SUMPRODUCT(US_Others!AG303:AI303/SUM(US_Others!AG303:AI303),US_Others!AG$8:AI$8)&gt;3.5,4,IF(SUMPRODUCT(US_Others!AG303:AI303/SUM(US_Others!AG303:AI303),US_Others!AG$8:AI$8)&gt;2.5,3,2)),"")</f>
        <v/>
      </c>
      <c r="BM298" s="219" t="str">
        <f>IFERROR(US_Others!AL303*US_Others!AL$8/US_Others!AL303,"")</f>
        <v/>
      </c>
    </row>
    <row r="299" spans="1:65">
      <c r="A299" s="200" t="s">
        <v>443</v>
      </c>
      <c r="B299" s="332">
        <v>512200</v>
      </c>
      <c r="C299" s="333">
        <f>SUM(US_CO2!C302:AX302)</f>
        <v>5.8173475509718554E-2</v>
      </c>
      <c r="D299" s="333">
        <f>SUM(US_CH4!C302:AC302)</f>
        <v>9.8793493259938416E-5</v>
      </c>
      <c r="E299" s="333">
        <f>SUM(US_N2O!C302:AA302)</f>
        <v>3.2525753490839741E-5</v>
      </c>
      <c r="F299" s="332">
        <f>US_Others!V304+US_Others!U304</f>
        <v>0</v>
      </c>
      <c r="G299" s="332">
        <f>US_Others!C304+US_Others!H304+US_Others!N304</f>
        <v>0</v>
      </c>
      <c r="H299" s="332">
        <f>US_Others!D304+US_Others!I304+US_Others!O304</f>
        <v>0</v>
      </c>
      <c r="I299" s="332">
        <f>US_Others!E304+US_Others!J304+US_Others!P304+US_Others!W304</f>
        <v>0</v>
      </c>
      <c r="J299" s="332">
        <f>US_Others!F304+US_Others!K304+US_Others!Q304</f>
        <v>0</v>
      </c>
      <c r="K299" s="332">
        <f>US_Others!G304+US_Others!L304+US_Others!R304</f>
        <v>0</v>
      </c>
      <c r="L299" s="332">
        <f>US_Others!Z304+US_Others!AB304</f>
        <v>0</v>
      </c>
      <c r="M299" s="332">
        <f>US_Others!AA304+US_Others!AC304</f>
        <v>0</v>
      </c>
      <c r="N299" s="332">
        <f>US_Others!AD304</f>
        <v>0</v>
      </c>
      <c r="O299" s="332">
        <f>US_Others!AE304</f>
        <v>0</v>
      </c>
      <c r="P299" s="332">
        <f>SUM(US_Others!AG304:AI304)</f>
        <v>0</v>
      </c>
      <c r="Q299" s="332">
        <f>US_Others!AL304</f>
        <v>0</v>
      </c>
      <c r="R299" s="332"/>
      <c r="S299" s="334">
        <f t="shared" si="4"/>
        <v>58.173475509718557</v>
      </c>
      <c r="T299" s="334">
        <f>D299*1000/Spec!I$6</f>
        <v>3.9517397303975368E-3</v>
      </c>
      <c r="U299" s="334">
        <f>E299*1000/Spec!I$7</f>
        <v>1.0914682379476423E-4</v>
      </c>
      <c r="V299" s="334">
        <f>F299*1000/Spec!I$8</f>
        <v>0</v>
      </c>
      <c r="W299" s="334">
        <f>G299*1000/Spec!I$9</f>
        <v>0</v>
      </c>
      <c r="X299" s="334">
        <f>H299*1000/Spec!I$10</f>
        <v>0</v>
      </c>
      <c r="Y299" s="334">
        <f>I299*1000/Spec!I$11</f>
        <v>0</v>
      </c>
      <c r="Z299" s="334">
        <f>J299*1000/Spec!I$12</f>
        <v>0</v>
      </c>
      <c r="AA299" s="334">
        <f>K299*1000/Spec!I$15</f>
        <v>0</v>
      </c>
      <c r="AB299" s="334">
        <f>L299*1000/Spec!I$17</f>
        <v>0</v>
      </c>
      <c r="AC299" s="334">
        <f>M299*1000/Spec!I$18</f>
        <v>0</v>
      </c>
      <c r="AD299" s="335">
        <f>N299*1000/Spec!I$25</f>
        <v>0</v>
      </c>
      <c r="AE299" s="335">
        <f>O299*1000/Spec!I$26</f>
        <v>0</v>
      </c>
      <c r="AF299" s="334">
        <f>P299*1000/Spec!I$21</f>
        <v>0</v>
      </c>
      <c r="AG299" s="334">
        <f>Q299*1000/Spec!I$22</f>
        <v>0</v>
      </c>
      <c r="AI299" s="200">
        <f>S299/'2007output'!$C297</f>
        <v>2.7755844987699106E-3</v>
      </c>
      <c r="AJ299" s="200">
        <f>T299/'2007output'!$C297</f>
        <v>1.885461964023826E-7</v>
      </c>
      <c r="AK299" s="200">
        <f>U299/'2007output'!$C297</f>
        <v>5.2076350873020767E-9</v>
      </c>
      <c r="AL299" s="200">
        <f>V299/'2007output'!$C297</f>
        <v>0</v>
      </c>
      <c r="AM299" s="200">
        <f>W299/'2007output'!$C297</f>
        <v>0</v>
      </c>
      <c r="AN299" s="200">
        <f>X299/'2007output'!$C297</f>
        <v>0</v>
      </c>
      <c r="AO299" s="200">
        <f>Y299/'2007output'!$C297</f>
        <v>0</v>
      </c>
      <c r="AP299" s="200">
        <f>Z299/'2007output'!$C297</f>
        <v>0</v>
      </c>
      <c r="AQ299" s="200">
        <f>AA299/'2007output'!$C297</f>
        <v>0</v>
      </c>
      <c r="AR299" s="200">
        <f>AB299/'2007output'!$C297</f>
        <v>0</v>
      </c>
      <c r="AS299" s="200">
        <f>AC299/'2007output'!$C297</f>
        <v>0</v>
      </c>
      <c r="AT299" s="200">
        <f>AD299/'2007output'!$C297</f>
        <v>0</v>
      </c>
      <c r="AU299" s="200">
        <f>AE299/'2007output'!$C297</f>
        <v>0</v>
      </c>
      <c r="AV299" s="200">
        <f>AF299/'2007output'!$C297</f>
        <v>0</v>
      </c>
      <c r="AW299" s="200">
        <f>AG299/'2007output'!$C297</f>
        <v>0</v>
      </c>
      <c r="AY299" s="370">
        <f>IFERROR(IF(SUMPRODUCT(US_CO2!C302:AX302/SUM(US_CO2!C302:AX302),US_CO2!C$6:AX$6)&gt;3.5,4,IF(SUMPRODUCT(US_CO2!C302:AX302/SUM(US_CO2!C302:AX302),US_CO2!C$6:AX$6)&gt;2.5,3,2)),"")</f>
        <v>4</v>
      </c>
      <c r="AZ299" s="370">
        <f>IFERROR(IF(SUMPRODUCT(US_CH4!C302:AC302/SUM(US_CH4!C302:AC302),US_CH4!C$6:AC$6)&gt;3.5,4,IF(SUMPRODUCT(US_CH4!C302:AC302/SUM(US_CH4!C302:AC302),US_CH4!C$6:AC$6)&gt;2.5,3,2)),"")</f>
        <v>4</v>
      </c>
      <c r="BA299" s="223">
        <f>IFERROR(IF(SUMPRODUCT(US_N2O!C302:AA302/SUM(US_N2O!C302:AA302),US_N2O!C$6:AA$6)&gt;3.5,4,IF(SUMPRODUCT(US_N2O!C302:AA302/SUM(US_N2O!C302:AA302),US_N2O!C$6:AA$6)&gt;2.5,3,2)),"")</f>
        <v>4</v>
      </c>
      <c r="BB299" s="223" t="str">
        <f>IFERROR(IF(SUMPRODUCT(US_Others!U304:V304/SUM(US_Others!U304:V304),US_Others!U$8:V$8)&gt;3.5,4,IF(SUMPRODUCT(US_Others!U304:V304/SUM(US_Others!U304:V304),US_Others!U$8:V$8)&gt;2.5,3,2)),"")</f>
        <v/>
      </c>
      <c r="BC299" s="223" t="str">
        <f>IFERROR(IF((US_Others!C304*US_Others!C$8/SUM(US_Others!C304,US_Others!H304,US_Others!N304)+ US_Others!H304*US_Others!H$8/SUM(US_Others!C304,US_Others!H304,US_Others!N304)+US_Others!N304*US_Others!N$8/SUM(US_Others!C304,US_Others!H304,US_Others!N304))&gt;3.5,4,IF((US_Others!C304*US_Others!C$8/SUM(US_Others!C304,US_Others!H304,US_Others!N304)+ US_Others!H304*US_Others!H$8/SUM(US_Others!C304,US_Others!H304,US_Others!N304)+US_Others!N304*US_Others!N$8/SUM(US_Others!C304,US_Others!H304,US_Others!N304))&gt;2.5,3,2)),"")</f>
        <v/>
      </c>
      <c r="BD299" s="223" t="str">
        <f>IFERROR(IF((US_Others!D304*US_Others!D$8/SUM(US_Others!D304,US_Others!I304,US_Others!O304)+US_Others!I304*US_Others!I$8/SUM(US_Others!D304,US_Others!I304,US_Others!O304)+US_Others!O304*US_Others!O$8/SUM(US_Others!D304,US_Others!I304,US_Others!O304))&gt;3.5,4,IF((US_Others!D304*US_Others!D$8/SUM(US_Others!D304,US_Others!I304,US_Others!O304)+US_Others!I304*US_Others!I$8/SUM(US_Others!D304,US_Others!I304,US_Others!O304)+US_Others!O304*US_Others!O$8/SUM(US_Others!D304,US_Others!I304,US_Others!O304))&gt;2.5,3,2)),"")</f>
        <v/>
      </c>
      <c r="BE299" s="223" t="str">
        <f>IFERROR(IF((US_Others!E304*US_Others!E$8/SUM(US_Others!E304,US_Others!J304,US_Others!P304,US_Others!W304)+US_Others!J304*US_Others!J$8/SUM(US_Others!E304,US_Others!J304,US_Others!P304,US_Others!W304)+US_Others!P304*US_Others!P$8/SUM(US_Others!E304,US_Others!J304,US_Others!P304,US_Others!W304)+US_Others!W304*US_Others!W$8/SUM(US_Others!E304,US_Others!J304,US_Others!P304,US_Others!W304))&gt;3.5,4,IF((US_Others!E304*US_Others!E$8/SUM(US_Others!E304,US_Others!J304,US_Others!P304,US_Others!W304)+US_Others!J304*US_Others!J$8/SUM(US_Others!E304,US_Others!J304,US_Others!P304,US_Others!W304)+US_Others!P304*US_Others!P$8/SUM(US_Others!E304,US_Others!J304,US_Others!P304,US_Others!W304)+US_Others!W304*US_Others!W$8/SUM(US_Others!E304,US_Others!J304,US_Others!P304,US_Others!W304))&gt;2.5,3,2)),"")</f>
        <v/>
      </c>
      <c r="BF299" s="223" t="str">
        <f>IFERROR(IF((US_Others!F304*US_Others!F$8/SUM(US_Others!F304,US_Others!K304,US_Others!Q304)+US_Others!K304*US_Others!K$8/SUM(US_Others!F304,US_Others!K304,US_Others!Q304)+US_Others!Q304*US_Others!Q$8/SUM(US_Others!F304,US_Others!K304,US_Others!Q304))&gt;3.5,4,IF((US_Others!F304*US_Others!F$8/SUM(US_Others!F304,US_Others!K304,US_Others!Q304)+US_Others!K304*US_Others!K$8/SUM(US_Others!F304,US_Others!K304,US_Others!Q304)+US_Others!Q304*US_Others!Q$8/SUM(US_Others!F304,US_Others!K304,US_Others!Q304))&gt;2.5,3,2)),"")</f>
        <v/>
      </c>
      <c r="BG299" s="223" t="str">
        <f>IFERROR(IF((US_Others!G304*US_Others!G$8/SUM(US_Others!G304,US_Others!L304,US_Others!R304)+US_Others!L304*US_Others!L$8/SUM(US_Others!G304,US_Others!L304,US_Others!R304)+US_Others!R304*US_Others!R$8/SUM(US_Others!G304,US_Others!L304,US_Others!R304))&gt;3.5,4,IF((US_Others!G304*US_Others!G$8/SUM(US_Others!G304,US_Others!L304,US_Others!R304)+US_Others!L304*US_Others!L$8/SUM(US_Others!G304,US_Others!L304,US_Others!R304)+US_Others!R304*US_Others!R$8/SUM(US_Others!G304,US_Others!L304,US_Others!R304))&gt;2.5,3,2)),"")</f>
        <v/>
      </c>
      <c r="BH299" s="219" t="str">
        <f>IFERROR(IF((US_Others!Z304*US_Others!Z$8/SUM(US_Others!Z304,US_Others!AB304)+US_Others!AB304*US_Others!AB$8/SUM(US_Others!Z304,US_Others!AB304))&gt;3.5,4,IF((US_Others!Z304*US_Others!Z$8/SUM(US_Others!Z304,US_Others!AB304)+US_Others!AB304*US_Others!AB$8/SUM(US_Others!Z304,US_Others!AB304))&gt;2.5,3,2)),"")</f>
        <v/>
      </c>
      <c r="BI299" s="219" t="str">
        <f>IFERROR(IF((US_Others!AA304*US_Others!AA$8/SUM(US_Others!AA304,US_Others!AC304)+US_Others!AC304*US_Others!AC$8/SUM(US_Others!AA304,US_Others!AC304))&gt;3.5,4,IF((US_Others!AA304*US_Others!AA$8/SUM(US_Others!AA304,US_Others!AC304)+US_Others!AC304*US_Others!AC$8/SUM(US_Others!AA304,US_Others!AC304))&gt;2.5,3,2)),"")</f>
        <v/>
      </c>
      <c r="BJ299" s="219" t="str">
        <f>IFERROR(US_Others!AD304*US_Others!AD$8/US_Others!AD304,"")</f>
        <v/>
      </c>
      <c r="BK299" s="74" t="str">
        <f>IFERROR(US_Others!AE304*US_Others!AE$8/US_Others!AE304,"")</f>
        <v/>
      </c>
      <c r="BL299" s="219" t="str">
        <f>IFERROR(IF(SUMPRODUCT(US_Others!AG304:AI304/SUM(US_Others!AG304:AI304),US_Others!AG$8:AI$8)&gt;3.5,4,IF(SUMPRODUCT(US_Others!AG304:AI304/SUM(US_Others!AG304:AI304),US_Others!AG$8:AI$8)&gt;2.5,3,2)),"")</f>
        <v/>
      </c>
      <c r="BM299" s="219" t="str">
        <f>IFERROR(US_Others!AL304*US_Others!AL$8/US_Others!AL304,"")</f>
        <v/>
      </c>
    </row>
    <row r="300" spans="1:65">
      <c r="A300" s="200" t="s">
        <v>444</v>
      </c>
      <c r="B300" s="332">
        <v>515100</v>
      </c>
      <c r="C300" s="333">
        <f>SUM(US_CO2!C303:AX303)</f>
        <v>0.17024054017908868</v>
      </c>
      <c r="D300" s="333">
        <f>SUM(US_CH4!C303:AC303)</f>
        <v>3.3125036827026997E-4</v>
      </c>
      <c r="E300" s="333">
        <f>SUM(US_N2O!C303:AA303)</f>
        <v>9.8141211578617142E-5</v>
      </c>
      <c r="F300" s="332">
        <f>US_Others!V305+US_Others!U305</f>
        <v>0</v>
      </c>
      <c r="G300" s="332">
        <f>US_Others!C305+US_Others!H305+US_Others!N305</f>
        <v>1.8730329878775431E-5</v>
      </c>
      <c r="H300" s="332">
        <f>US_Others!D305+US_Others!I305+US_Others!O305</f>
        <v>3.0717741001191711E-4</v>
      </c>
      <c r="I300" s="332">
        <f>US_Others!E305+US_Others!J305+US_Others!P305+US_Others!W305</f>
        <v>1.4197590048111778E-3</v>
      </c>
      <c r="J300" s="332">
        <f>US_Others!F305+US_Others!K305+US_Others!Q305</f>
        <v>2.4536732141195816E-4</v>
      </c>
      <c r="K300" s="332">
        <f>US_Others!G305+US_Others!L305+US_Others!R305</f>
        <v>2.4349428842408067E-5</v>
      </c>
      <c r="L300" s="332">
        <f>US_Others!Z305+US_Others!AB305</f>
        <v>0</v>
      </c>
      <c r="M300" s="332">
        <f>US_Others!AA305+US_Others!AC305</f>
        <v>0</v>
      </c>
      <c r="N300" s="332">
        <f>US_Others!AD305</f>
        <v>0</v>
      </c>
      <c r="O300" s="332">
        <f>US_Others!AE305</f>
        <v>0</v>
      </c>
      <c r="P300" s="332">
        <f>SUM(US_Others!AG305:AI305)</f>
        <v>0</v>
      </c>
      <c r="Q300" s="332">
        <f>US_Others!AL305</f>
        <v>0</v>
      </c>
      <c r="R300" s="332"/>
      <c r="S300" s="334">
        <f t="shared" si="4"/>
        <v>170.2405401790887</v>
      </c>
      <c r="T300" s="334">
        <f>D300*1000/Spec!I$6</f>
        <v>1.32500147308108E-2</v>
      </c>
      <c r="U300" s="334">
        <f>E300*1000/Spec!I$7</f>
        <v>3.2933292476046021E-4</v>
      </c>
      <c r="V300" s="334">
        <f>F300*1000/Spec!I$8</f>
        <v>0</v>
      </c>
      <c r="W300" s="334">
        <f>G300*1000/Spec!I$9</f>
        <v>2.7748636857445082E-5</v>
      </c>
      <c r="X300" s="334">
        <f>H300*1000/Spec!I$10</f>
        <v>8.7764974289119172E-5</v>
      </c>
      <c r="Y300" s="334">
        <f>I300*1000/Spec!I$11</f>
        <v>9.9283846490292151E-4</v>
      </c>
      <c r="Z300" s="334">
        <f>J300*1000/Spec!I$12</f>
        <v>5.4892018212966029E-5</v>
      </c>
      <c r="AA300" s="334">
        <f>K300*1000/Spec!I$15</f>
        <v>2.4821028381659598E-6</v>
      </c>
      <c r="AB300" s="334">
        <f>L300*1000/Spec!I$17</f>
        <v>0</v>
      </c>
      <c r="AC300" s="334">
        <f>M300*1000/Spec!I$18</f>
        <v>0</v>
      </c>
      <c r="AD300" s="335">
        <f>N300*1000/Spec!I$25</f>
        <v>0</v>
      </c>
      <c r="AE300" s="335">
        <f>O300*1000/Spec!I$26</f>
        <v>0</v>
      </c>
      <c r="AF300" s="334">
        <f>P300*1000/Spec!I$21</f>
        <v>0</v>
      </c>
      <c r="AG300" s="334">
        <f>Q300*1000/Spec!I$22</f>
        <v>0</v>
      </c>
      <c r="AI300" s="200">
        <f>S300/'2007output'!$C298</f>
        <v>2.6473096269315735E-3</v>
      </c>
      <c r="AJ300" s="200">
        <f>T300/'2007output'!$C298</f>
        <v>2.0604311709161989E-7</v>
      </c>
      <c r="AK300" s="200">
        <f>U300/'2007output'!$C298</f>
        <v>5.1212609009977176E-9</v>
      </c>
      <c r="AL300" s="200">
        <f>V300/'2007output'!$C298</f>
        <v>0</v>
      </c>
      <c r="AM300" s="200">
        <f>W300/'2007output'!$C298</f>
        <v>4.3150258692591914E-10</v>
      </c>
      <c r="AN300" s="200">
        <f>X300/'2007output'!$C298</f>
        <v>1.3647810392199788E-9</v>
      </c>
      <c r="AO300" s="200">
        <f>Y300/'2007output'!$C298</f>
        <v>1.5439041860185073E-8</v>
      </c>
      <c r="AP300" s="200">
        <f>Z300/'2007output'!$C298</f>
        <v>8.5359320467392401E-10</v>
      </c>
      <c r="AQ300" s="200">
        <f>AA300/'2007output'!$C298</f>
        <v>3.8597708463557001E-11</v>
      </c>
      <c r="AR300" s="200">
        <f>AB300/'2007output'!$C298</f>
        <v>0</v>
      </c>
      <c r="AS300" s="200">
        <f>AC300/'2007output'!$C298</f>
        <v>0</v>
      </c>
      <c r="AT300" s="200">
        <f>AD300/'2007output'!$C298</f>
        <v>0</v>
      </c>
      <c r="AU300" s="200">
        <f>AE300/'2007output'!$C298</f>
        <v>0</v>
      </c>
      <c r="AV300" s="200">
        <f>AF300/'2007output'!$C298</f>
        <v>0</v>
      </c>
      <c r="AW300" s="200">
        <f>AG300/'2007output'!$C298</f>
        <v>0</v>
      </c>
      <c r="AY300" s="370">
        <f>IFERROR(IF(SUMPRODUCT(US_CO2!C303:AX303/SUM(US_CO2!C303:AX303),US_CO2!C$6:AX$6)&gt;3.5,4,IF(SUMPRODUCT(US_CO2!C303:AX303/SUM(US_CO2!C303:AX303),US_CO2!C$6:AX$6)&gt;2.5,3,2)),"")</f>
        <v>4</v>
      </c>
      <c r="AZ300" s="370">
        <f>IFERROR(IF(SUMPRODUCT(US_CH4!C303:AC303/SUM(US_CH4!C303:AC303),US_CH4!C$6:AC$6)&gt;3.5,4,IF(SUMPRODUCT(US_CH4!C303:AC303/SUM(US_CH4!C303:AC303),US_CH4!C$6:AC$6)&gt;2.5,3,2)),"")</f>
        <v>4</v>
      </c>
      <c r="BA300" s="223">
        <f>IFERROR(IF(SUMPRODUCT(US_N2O!C303:AA303/SUM(US_N2O!C303:AA303),US_N2O!C$6:AA$6)&gt;3.5,4,IF(SUMPRODUCT(US_N2O!C303:AA303/SUM(US_N2O!C303:AA303),US_N2O!C$6:AA$6)&gt;2.5,3,2)),"")</f>
        <v>4</v>
      </c>
      <c r="BB300" s="223" t="str">
        <f>IFERROR(IF(SUMPRODUCT(US_Others!U305:V305/SUM(US_Others!U305:V305),US_Others!U$8:V$8)&gt;3.5,4,IF(SUMPRODUCT(US_Others!U305:V305/SUM(US_Others!U305:V305),US_Others!U$8:V$8)&gt;2.5,3,2)),"")</f>
        <v/>
      </c>
      <c r="BC300" s="223">
        <f>IFERROR(IF((US_Others!C305*US_Others!C$8/SUM(US_Others!C305,US_Others!H305,US_Others!N305)+ US_Others!H305*US_Others!H$8/SUM(US_Others!C305,US_Others!H305,US_Others!N305)+US_Others!N305*US_Others!N$8/SUM(US_Others!C305,US_Others!H305,US_Others!N305))&gt;3.5,4,IF((US_Others!C305*US_Others!C$8/SUM(US_Others!C305,US_Others!H305,US_Others!N305)+ US_Others!H305*US_Others!H$8/SUM(US_Others!C305,US_Others!H305,US_Others!N305)+US_Others!N305*US_Others!N$8/SUM(US_Others!C305,US_Others!H305,US_Others!N305))&gt;2.5,3,2)),"")</f>
        <v>4</v>
      </c>
      <c r="BD300" s="223">
        <f>IFERROR(IF((US_Others!D305*US_Others!D$8/SUM(US_Others!D305,US_Others!I305,US_Others!O305)+US_Others!I305*US_Others!I$8/SUM(US_Others!D305,US_Others!I305,US_Others!O305)+US_Others!O305*US_Others!O$8/SUM(US_Others!D305,US_Others!I305,US_Others!O305))&gt;3.5,4,IF((US_Others!D305*US_Others!D$8/SUM(US_Others!D305,US_Others!I305,US_Others!O305)+US_Others!I305*US_Others!I$8/SUM(US_Others!D305,US_Others!I305,US_Others!O305)+US_Others!O305*US_Others!O$8/SUM(US_Others!D305,US_Others!I305,US_Others!O305))&gt;2.5,3,2)),"")</f>
        <v>4</v>
      </c>
      <c r="BE300" s="223">
        <f>IFERROR(IF((US_Others!E305*US_Others!E$8/SUM(US_Others!E305,US_Others!J305,US_Others!P305,US_Others!W305)+US_Others!J305*US_Others!J$8/SUM(US_Others!E305,US_Others!J305,US_Others!P305,US_Others!W305)+US_Others!P305*US_Others!P$8/SUM(US_Others!E305,US_Others!J305,US_Others!P305,US_Others!W305)+US_Others!W305*US_Others!W$8/SUM(US_Others!E305,US_Others!J305,US_Others!P305,US_Others!W305))&gt;3.5,4,IF((US_Others!E305*US_Others!E$8/SUM(US_Others!E305,US_Others!J305,US_Others!P305,US_Others!W305)+US_Others!J305*US_Others!J$8/SUM(US_Others!E305,US_Others!J305,US_Others!P305,US_Others!W305)+US_Others!P305*US_Others!P$8/SUM(US_Others!E305,US_Others!J305,US_Others!P305,US_Others!W305)+US_Others!W305*US_Others!W$8/SUM(US_Others!E305,US_Others!J305,US_Others!P305,US_Others!W305))&gt;2.5,3,2)),"")</f>
        <v>4</v>
      </c>
      <c r="BF300" s="223">
        <f>IFERROR(IF((US_Others!F305*US_Others!F$8/SUM(US_Others!F305,US_Others!K305,US_Others!Q305)+US_Others!K305*US_Others!K$8/SUM(US_Others!F305,US_Others!K305,US_Others!Q305)+US_Others!Q305*US_Others!Q$8/SUM(US_Others!F305,US_Others!K305,US_Others!Q305))&gt;3.5,4,IF((US_Others!F305*US_Others!F$8/SUM(US_Others!F305,US_Others!K305,US_Others!Q305)+US_Others!K305*US_Others!K$8/SUM(US_Others!F305,US_Others!K305,US_Others!Q305)+US_Others!Q305*US_Others!Q$8/SUM(US_Others!F305,US_Others!K305,US_Others!Q305))&gt;2.5,3,2)),"")</f>
        <v>4</v>
      </c>
      <c r="BG300" s="223">
        <f>IFERROR(IF((US_Others!G305*US_Others!G$8/SUM(US_Others!G305,US_Others!L305,US_Others!R305)+US_Others!L305*US_Others!L$8/SUM(US_Others!G305,US_Others!L305,US_Others!R305)+US_Others!R305*US_Others!R$8/SUM(US_Others!G305,US_Others!L305,US_Others!R305))&gt;3.5,4,IF((US_Others!G305*US_Others!G$8/SUM(US_Others!G305,US_Others!L305,US_Others!R305)+US_Others!L305*US_Others!L$8/SUM(US_Others!G305,US_Others!L305,US_Others!R305)+US_Others!R305*US_Others!R$8/SUM(US_Others!G305,US_Others!L305,US_Others!R305))&gt;2.5,3,2)),"")</f>
        <v>4</v>
      </c>
      <c r="BH300" s="219" t="str">
        <f>IFERROR(IF((US_Others!Z305*US_Others!Z$8/SUM(US_Others!Z305,US_Others!AB305)+US_Others!AB305*US_Others!AB$8/SUM(US_Others!Z305,US_Others!AB305))&gt;3.5,4,IF((US_Others!Z305*US_Others!Z$8/SUM(US_Others!Z305,US_Others!AB305)+US_Others!AB305*US_Others!AB$8/SUM(US_Others!Z305,US_Others!AB305))&gt;2.5,3,2)),"")</f>
        <v/>
      </c>
      <c r="BI300" s="219" t="str">
        <f>IFERROR(IF((US_Others!AA305*US_Others!AA$8/SUM(US_Others!AA305,US_Others!AC305)+US_Others!AC305*US_Others!AC$8/SUM(US_Others!AA305,US_Others!AC305))&gt;3.5,4,IF((US_Others!AA305*US_Others!AA$8/SUM(US_Others!AA305,US_Others!AC305)+US_Others!AC305*US_Others!AC$8/SUM(US_Others!AA305,US_Others!AC305))&gt;2.5,3,2)),"")</f>
        <v/>
      </c>
      <c r="BJ300" s="219" t="str">
        <f>IFERROR(US_Others!AD305*US_Others!AD$8/US_Others!AD305,"")</f>
        <v/>
      </c>
      <c r="BK300" s="74" t="str">
        <f>IFERROR(US_Others!AE305*US_Others!AE$8/US_Others!AE305,"")</f>
        <v/>
      </c>
      <c r="BL300" s="219" t="str">
        <f>IFERROR(IF(SUMPRODUCT(US_Others!AG305:AI305/SUM(US_Others!AG305:AI305),US_Others!AG$8:AI$8)&gt;3.5,4,IF(SUMPRODUCT(US_Others!AG305:AI305/SUM(US_Others!AG305:AI305),US_Others!AG$8:AI$8)&gt;2.5,3,2)),"")</f>
        <v/>
      </c>
      <c r="BM300" s="219" t="str">
        <f>IFERROR(US_Others!AL305*US_Others!AL$8/US_Others!AL305,"")</f>
        <v/>
      </c>
    </row>
    <row r="301" spans="1:65">
      <c r="A301" s="200" t="s">
        <v>445</v>
      </c>
      <c r="B301" s="332">
        <v>515200</v>
      </c>
      <c r="C301" s="333">
        <f>SUM(US_CO2!C304:AX304)</f>
        <v>1.6068371278128487E-2</v>
      </c>
      <c r="D301" s="333">
        <f>SUM(US_CH4!C304:AC304)</f>
        <v>2.2988399023202349E-5</v>
      </c>
      <c r="E301" s="333">
        <f>SUM(US_N2O!C304:AA304)</f>
        <v>8.6823673217462661E-6</v>
      </c>
      <c r="F301" s="332">
        <f>US_Others!V306+US_Others!U306</f>
        <v>0</v>
      </c>
      <c r="G301" s="332">
        <f>US_Others!C306+US_Others!H306+US_Others!N306</f>
        <v>1.5230634947295137E-3</v>
      </c>
      <c r="H301" s="332">
        <f>US_Others!D306+US_Others!I306+US_Others!O306</f>
        <v>2.4978241313564027E-2</v>
      </c>
      <c r="I301" s="332">
        <f>US_Others!E306+US_Others!J306+US_Others!P306+US_Others!W306</f>
        <v>0.11544821290049714</v>
      </c>
      <c r="J301" s="332">
        <f>US_Others!F306+US_Others!K306+US_Others!Q306</f>
        <v>1.9952131780956631E-2</v>
      </c>
      <c r="K301" s="332">
        <f>US_Others!G306+US_Others!L306+US_Others!R306</f>
        <v>1.9799825431483682E-3</v>
      </c>
      <c r="L301" s="332">
        <f>US_Others!Z306+US_Others!AB306</f>
        <v>0</v>
      </c>
      <c r="M301" s="332">
        <f>US_Others!AA306+US_Others!AC306</f>
        <v>0</v>
      </c>
      <c r="N301" s="332">
        <f>US_Others!AD306</f>
        <v>0</v>
      </c>
      <c r="O301" s="332">
        <f>US_Others!AE306</f>
        <v>0</v>
      </c>
      <c r="P301" s="332">
        <f>SUM(US_Others!AG306:AI306)</f>
        <v>0</v>
      </c>
      <c r="Q301" s="332">
        <f>US_Others!AL306</f>
        <v>0</v>
      </c>
      <c r="R301" s="332"/>
      <c r="S301" s="334">
        <f t="shared" si="4"/>
        <v>16.068371278128488</v>
      </c>
      <c r="T301" s="334">
        <f>D301*1000/Spec!I$6</f>
        <v>9.1953596092809401E-4</v>
      </c>
      <c r="U301" s="334">
        <f>E301*1000/Spec!I$7</f>
        <v>2.9135460811229081E-5</v>
      </c>
      <c r="V301" s="334">
        <f>F301*1000/Spec!I$8</f>
        <v>0</v>
      </c>
      <c r="W301" s="334">
        <f>G301*1000/Spec!I$9</f>
        <v>2.2563903625622424E-3</v>
      </c>
      <c r="X301" s="334">
        <f>H301*1000/Spec!I$10</f>
        <v>7.136640375304008E-3</v>
      </c>
      <c r="Y301" s="334">
        <f>I301*1000/Spec!I$11</f>
        <v>8.0733016014333664E-2</v>
      </c>
      <c r="Z301" s="334">
        <f>J301*1000/Spec!I$12</f>
        <v>4.4635641568135636E-3</v>
      </c>
      <c r="AA301" s="334">
        <f>K301*1000/Spec!I$15</f>
        <v>2.0183308288974192E-4</v>
      </c>
      <c r="AB301" s="334">
        <f>L301*1000/Spec!I$17</f>
        <v>0</v>
      </c>
      <c r="AC301" s="334">
        <f>M301*1000/Spec!I$18</f>
        <v>0</v>
      </c>
      <c r="AD301" s="335">
        <f>N301*1000/Spec!I$25</f>
        <v>0</v>
      </c>
      <c r="AE301" s="335">
        <f>O301*1000/Spec!I$26</f>
        <v>0</v>
      </c>
      <c r="AF301" s="334">
        <f>P301*1000/Spec!I$21</f>
        <v>0</v>
      </c>
      <c r="AG301" s="334">
        <f>Q301*1000/Spec!I$22</f>
        <v>0</v>
      </c>
      <c r="AI301" s="200">
        <f>S301/'2007output'!$C299</f>
        <v>2.7991239923575454E-4</v>
      </c>
      <c r="AJ301" s="200">
        <f>T301/'2007output'!$C299</f>
        <v>1.6018394929502551E-8</v>
      </c>
      <c r="AK301" s="200">
        <f>U301/'2007output'!$C299</f>
        <v>5.0754221428846061E-10</v>
      </c>
      <c r="AL301" s="200">
        <f>V301/'2007output'!$C299</f>
        <v>0</v>
      </c>
      <c r="AM301" s="200">
        <f>W301/'2007output'!$C299</f>
        <v>3.9306512717746582E-8</v>
      </c>
      <c r="AN301" s="200">
        <f>X301/'2007output'!$C299</f>
        <v>1.2432088451012993E-7</v>
      </c>
      <c r="AO301" s="200">
        <f>Y301/'2007output'!$C299</f>
        <v>1.4063760302122405E-6</v>
      </c>
      <c r="AP301" s="200">
        <f>Z301/'2007output'!$C299</f>
        <v>7.7755668614468483E-8</v>
      </c>
      <c r="AQ301" s="200">
        <f>AA301/'2007output'!$C299</f>
        <v>3.5159495320920115E-9</v>
      </c>
      <c r="AR301" s="200">
        <f>AB301/'2007output'!$C299</f>
        <v>0</v>
      </c>
      <c r="AS301" s="200">
        <f>AC301/'2007output'!$C299</f>
        <v>0</v>
      </c>
      <c r="AT301" s="200">
        <f>AD301/'2007output'!$C299</f>
        <v>0</v>
      </c>
      <c r="AU301" s="200">
        <f>AE301/'2007output'!$C299</f>
        <v>0</v>
      </c>
      <c r="AV301" s="200">
        <f>AF301/'2007output'!$C299</f>
        <v>0</v>
      </c>
      <c r="AW301" s="200">
        <f>AG301/'2007output'!$C299</f>
        <v>0</v>
      </c>
      <c r="AY301" s="370">
        <f>IFERROR(IF(SUMPRODUCT(US_CO2!C304:AX304/SUM(US_CO2!C304:AX304),US_CO2!C$6:AX$6)&gt;3.5,4,IF(SUMPRODUCT(US_CO2!C304:AX304/SUM(US_CO2!C304:AX304),US_CO2!C$6:AX$6)&gt;2.5,3,2)),"")</f>
        <v>4</v>
      </c>
      <c r="AZ301" s="370">
        <f>IFERROR(IF(SUMPRODUCT(US_CH4!C304:AC304/SUM(US_CH4!C304:AC304),US_CH4!C$6:AC$6)&gt;3.5,4,IF(SUMPRODUCT(US_CH4!C304:AC304/SUM(US_CH4!C304:AC304),US_CH4!C$6:AC$6)&gt;2.5,3,2)),"")</f>
        <v>4</v>
      </c>
      <c r="BA301" s="223">
        <f>IFERROR(IF(SUMPRODUCT(US_N2O!C304:AA304/SUM(US_N2O!C304:AA304),US_N2O!C$6:AA$6)&gt;3.5,4,IF(SUMPRODUCT(US_N2O!C304:AA304/SUM(US_N2O!C304:AA304),US_N2O!C$6:AA$6)&gt;2.5,3,2)),"")</f>
        <v>4</v>
      </c>
      <c r="BB301" s="223" t="str">
        <f>IFERROR(IF(SUMPRODUCT(US_Others!U306:V306/SUM(US_Others!U306:V306),US_Others!U$8:V$8)&gt;3.5,4,IF(SUMPRODUCT(US_Others!U306:V306/SUM(US_Others!U306:V306),US_Others!U$8:V$8)&gt;2.5,3,2)),"")</f>
        <v/>
      </c>
      <c r="BC301" s="223">
        <f>IFERROR(IF((US_Others!C306*US_Others!C$8/SUM(US_Others!C306,US_Others!H306,US_Others!N306)+ US_Others!H306*US_Others!H$8/SUM(US_Others!C306,US_Others!H306,US_Others!N306)+US_Others!N306*US_Others!N$8/SUM(US_Others!C306,US_Others!H306,US_Others!N306))&gt;3.5,4,IF((US_Others!C306*US_Others!C$8/SUM(US_Others!C306,US_Others!H306,US_Others!N306)+ US_Others!H306*US_Others!H$8/SUM(US_Others!C306,US_Others!H306,US_Others!N306)+US_Others!N306*US_Others!N$8/SUM(US_Others!C306,US_Others!H306,US_Others!N306))&gt;2.5,3,2)),"")</f>
        <v>4</v>
      </c>
      <c r="BD301" s="223">
        <f>IFERROR(IF((US_Others!D306*US_Others!D$8/SUM(US_Others!D306,US_Others!I306,US_Others!O306)+US_Others!I306*US_Others!I$8/SUM(US_Others!D306,US_Others!I306,US_Others!O306)+US_Others!O306*US_Others!O$8/SUM(US_Others!D306,US_Others!I306,US_Others!O306))&gt;3.5,4,IF((US_Others!D306*US_Others!D$8/SUM(US_Others!D306,US_Others!I306,US_Others!O306)+US_Others!I306*US_Others!I$8/SUM(US_Others!D306,US_Others!I306,US_Others!O306)+US_Others!O306*US_Others!O$8/SUM(US_Others!D306,US_Others!I306,US_Others!O306))&gt;2.5,3,2)),"")</f>
        <v>4</v>
      </c>
      <c r="BE301" s="223">
        <f>IFERROR(IF((US_Others!E306*US_Others!E$8/SUM(US_Others!E306,US_Others!J306,US_Others!P306,US_Others!W306)+US_Others!J306*US_Others!J$8/SUM(US_Others!E306,US_Others!J306,US_Others!P306,US_Others!W306)+US_Others!P306*US_Others!P$8/SUM(US_Others!E306,US_Others!J306,US_Others!P306,US_Others!W306)+US_Others!W306*US_Others!W$8/SUM(US_Others!E306,US_Others!J306,US_Others!P306,US_Others!W306))&gt;3.5,4,IF((US_Others!E306*US_Others!E$8/SUM(US_Others!E306,US_Others!J306,US_Others!P306,US_Others!W306)+US_Others!J306*US_Others!J$8/SUM(US_Others!E306,US_Others!J306,US_Others!P306,US_Others!W306)+US_Others!P306*US_Others!P$8/SUM(US_Others!E306,US_Others!J306,US_Others!P306,US_Others!W306)+US_Others!W306*US_Others!W$8/SUM(US_Others!E306,US_Others!J306,US_Others!P306,US_Others!W306))&gt;2.5,3,2)),"")</f>
        <v>4</v>
      </c>
      <c r="BF301" s="223">
        <f>IFERROR(IF((US_Others!F306*US_Others!F$8/SUM(US_Others!F306,US_Others!K306,US_Others!Q306)+US_Others!K306*US_Others!K$8/SUM(US_Others!F306,US_Others!K306,US_Others!Q306)+US_Others!Q306*US_Others!Q$8/SUM(US_Others!F306,US_Others!K306,US_Others!Q306))&gt;3.5,4,IF((US_Others!F306*US_Others!F$8/SUM(US_Others!F306,US_Others!K306,US_Others!Q306)+US_Others!K306*US_Others!K$8/SUM(US_Others!F306,US_Others!K306,US_Others!Q306)+US_Others!Q306*US_Others!Q$8/SUM(US_Others!F306,US_Others!K306,US_Others!Q306))&gt;2.5,3,2)),"")</f>
        <v>4</v>
      </c>
      <c r="BG301" s="223">
        <f>IFERROR(IF((US_Others!G306*US_Others!G$8/SUM(US_Others!G306,US_Others!L306,US_Others!R306)+US_Others!L306*US_Others!L$8/SUM(US_Others!G306,US_Others!L306,US_Others!R306)+US_Others!R306*US_Others!R$8/SUM(US_Others!G306,US_Others!L306,US_Others!R306))&gt;3.5,4,IF((US_Others!G306*US_Others!G$8/SUM(US_Others!G306,US_Others!L306,US_Others!R306)+US_Others!L306*US_Others!L$8/SUM(US_Others!G306,US_Others!L306,US_Others!R306)+US_Others!R306*US_Others!R$8/SUM(US_Others!G306,US_Others!L306,US_Others!R306))&gt;2.5,3,2)),"")</f>
        <v>4</v>
      </c>
      <c r="BH301" s="219" t="str">
        <f>IFERROR(IF((US_Others!Z306*US_Others!Z$8/SUM(US_Others!Z306,US_Others!AB306)+US_Others!AB306*US_Others!AB$8/SUM(US_Others!Z306,US_Others!AB306))&gt;3.5,4,IF((US_Others!Z306*US_Others!Z$8/SUM(US_Others!Z306,US_Others!AB306)+US_Others!AB306*US_Others!AB$8/SUM(US_Others!Z306,US_Others!AB306))&gt;2.5,3,2)),"")</f>
        <v/>
      </c>
      <c r="BI301" s="219" t="str">
        <f>IFERROR(IF((US_Others!AA306*US_Others!AA$8/SUM(US_Others!AA306,US_Others!AC306)+US_Others!AC306*US_Others!AC$8/SUM(US_Others!AA306,US_Others!AC306))&gt;3.5,4,IF((US_Others!AA306*US_Others!AA$8/SUM(US_Others!AA306,US_Others!AC306)+US_Others!AC306*US_Others!AC$8/SUM(US_Others!AA306,US_Others!AC306))&gt;2.5,3,2)),"")</f>
        <v/>
      </c>
      <c r="BJ301" s="219" t="str">
        <f>IFERROR(US_Others!AD306*US_Others!AD$8/US_Others!AD306,"")</f>
        <v/>
      </c>
      <c r="BK301" s="74" t="str">
        <f>IFERROR(US_Others!AE306*US_Others!AE$8/US_Others!AE306,"")</f>
        <v/>
      </c>
      <c r="BL301" s="219" t="str">
        <f>IFERROR(IF(SUMPRODUCT(US_Others!AG306:AI306/SUM(US_Others!AG306:AI306),US_Others!AG$8:AI$8)&gt;3.5,4,IF(SUMPRODUCT(US_Others!AG306:AI306/SUM(US_Others!AG306:AI306),US_Others!AG$8:AI$8)&gt;2.5,3,2)),"")</f>
        <v/>
      </c>
      <c r="BM301" s="219" t="str">
        <f>IFERROR(US_Others!AL306*US_Others!AL$8/US_Others!AL306,"")</f>
        <v/>
      </c>
    </row>
    <row r="302" spans="1:65">
      <c r="A302" s="200" t="s">
        <v>446</v>
      </c>
      <c r="B302" s="332">
        <v>517110</v>
      </c>
      <c r="C302" s="333">
        <f>SUM(US_CO2!C305:AX305)</f>
        <v>0.46025542962175808</v>
      </c>
      <c r="D302" s="333">
        <f>SUM(US_CH4!C305:AC305)</f>
        <v>8.4200049713386801E-4</v>
      </c>
      <c r="E302" s="333">
        <f>SUM(US_N2O!C305:AA305)</f>
        <v>2.607258137452042E-4</v>
      </c>
      <c r="F302" s="332">
        <f>US_Others!V307+US_Others!U307</f>
        <v>0</v>
      </c>
      <c r="G302" s="332">
        <f>US_Others!C307+US_Others!H307+US_Others!N307</f>
        <v>2.466085635361664E-4</v>
      </c>
      <c r="H302" s="332">
        <f>US_Others!D307+US_Others!I307+US_Others!O307</f>
        <v>4.0443804419931298E-3</v>
      </c>
      <c r="I302" s="332">
        <f>US_Others!E307+US_Others!J307+US_Others!P307+US_Others!W307</f>
        <v>1.8692929116041417E-2</v>
      </c>
      <c r="J302" s="332">
        <f>US_Others!F307+US_Others!K307+US_Others!Q307</f>
        <v>3.2305721823237803E-3</v>
      </c>
      <c r="K302" s="332">
        <f>US_Others!G307+US_Others!L307+US_Others!R307</f>
        <v>3.2059113259701638E-4</v>
      </c>
      <c r="L302" s="332">
        <f>US_Others!Z307+US_Others!AB307</f>
        <v>0</v>
      </c>
      <c r="M302" s="332">
        <f>US_Others!AA307+US_Others!AC307</f>
        <v>0</v>
      </c>
      <c r="N302" s="332">
        <f>US_Others!AD307</f>
        <v>0</v>
      </c>
      <c r="O302" s="332">
        <f>US_Others!AE307</f>
        <v>0</v>
      </c>
      <c r="P302" s="332">
        <f>SUM(US_Others!AG307:AI307)</f>
        <v>0</v>
      </c>
      <c r="Q302" s="332">
        <f>US_Others!AL307</f>
        <v>0</v>
      </c>
      <c r="R302" s="332"/>
      <c r="S302" s="334">
        <f t="shared" si="4"/>
        <v>460.25542962175808</v>
      </c>
      <c r="T302" s="334">
        <f>D302*1000/Spec!I$6</f>
        <v>3.3680019885354719E-2</v>
      </c>
      <c r="U302" s="334">
        <f>E302*1000/Spec!I$7</f>
        <v>8.7491883807115504E-4</v>
      </c>
      <c r="V302" s="334">
        <f>F302*1000/Spec!I$8</f>
        <v>0</v>
      </c>
      <c r="W302" s="334">
        <f>G302*1000/Spec!I$9</f>
        <v>3.6534602005357984E-4</v>
      </c>
      <c r="X302" s="334">
        <f>H302*1000/Spec!I$10</f>
        <v>1.1555372691408941E-3</v>
      </c>
      <c r="Y302" s="334">
        <f>I302*1000/Spec!I$11</f>
        <v>1.3071978402826165E-2</v>
      </c>
      <c r="Z302" s="334">
        <f>J302*1000/Spec!I$12</f>
        <v>7.227230832939106E-4</v>
      </c>
      <c r="AA302" s="334">
        <f>K302*1000/Spec!I$15</f>
        <v>3.2680033903875271E-5</v>
      </c>
      <c r="AB302" s="334">
        <f>L302*1000/Spec!I$17</f>
        <v>0</v>
      </c>
      <c r="AC302" s="334">
        <f>M302*1000/Spec!I$18</f>
        <v>0</v>
      </c>
      <c r="AD302" s="335">
        <f>N302*1000/Spec!I$25</f>
        <v>0</v>
      </c>
      <c r="AE302" s="335">
        <f>O302*1000/Spec!I$26</f>
        <v>0</v>
      </c>
      <c r="AF302" s="334">
        <f>P302*1000/Spec!I$21</f>
        <v>0</v>
      </c>
      <c r="AG302" s="334">
        <f>Q302*1000/Spec!I$22</f>
        <v>0</v>
      </c>
      <c r="AI302" s="200">
        <f>S302/'2007output'!$C300</f>
        <v>1.4334022529975991E-3</v>
      </c>
      <c r="AJ302" s="200">
        <f>T302/'2007output'!$C300</f>
        <v>1.0489179111769711E-7</v>
      </c>
      <c r="AK302" s="200">
        <f>U302/'2007output'!$C300</f>
        <v>2.7248144247029834E-9</v>
      </c>
      <c r="AL302" s="200">
        <f>V302/'2007output'!$C300</f>
        <v>0</v>
      </c>
      <c r="AM302" s="200">
        <f>W302/'2007output'!$C300</f>
        <v>1.1378199464129702E-9</v>
      </c>
      <c r="AN302" s="200">
        <f>X302/'2007output'!$C300</f>
        <v>3.5987619447975951E-9</v>
      </c>
      <c r="AO302" s="200">
        <f>Y302/'2007output'!$C300</f>
        <v>4.0710879411342397E-8</v>
      </c>
      <c r="AP302" s="200">
        <f>Z302/'2007output'!$C300</f>
        <v>2.2508216725182754E-9</v>
      </c>
      <c r="AQ302" s="200">
        <f>AA302/'2007output'!$C300</f>
        <v>1.0177747227088498E-10</v>
      </c>
      <c r="AR302" s="200">
        <f>AB302/'2007output'!$C300</f>
        <v>0</v>
      </c>
      <c r="AS302" s="200">
        <f>AC302/'2007output'!$C300</f>
        <v>0</v>
      </c>
      <c r="AT302" s="200">
        <f>AD302/'2007output'!$C300</f>
        <v>0</v>
      </c>
      <c r="AU302" s="200">
        <f>AE302/'2007output'!$C300</f>
        <v>0</v>
      </c>
      <c r="AV302" s="200">
        <f>AF302/'2007output'!$C300</f>
        <v>0</v>
      </c>
      <c r="AW302" s="200">
        <f>AG302/'2007output'!$C300</f>
        <v>0</v>
      </c>
      <c r="AY302" s="370">
        <f>IFERROR(IF(SUMPRODUCT(US_CO2!C305:AX305/SUM(US_CO2!C305:AX305),US_CO2!C$6:AX$6)&gt;3.5,4,IF(SUMPRODUCT(US_CO2!C305:AX305/SUM(US_CO2!C305:AX305),US_CO2!C$6:AX$6)&gt;2.5,3,2)),"")</f>
        <v>4</v>
      </c>
      <c r="AZ302" s="370">
        <f>IFERROR(IF(SUMPRODUCT(US_CH4!C305:AC305/SUM(US_CH4!C305:AC305),US_CH4!C$6:AC$6)&gt;3.5,4,IF(SUMPRODUCT(US_CH4!C305:AC305/SUM(US_CH4!C305:AC305),US_CH4!C$6:AC$6)&gt;2.5,3,2)),"")</f>
        <v>4</v>
      </c>
      <c r="BA302" s="223">
        <f>IFERROR(IF(SUMPRODUCT(US_N2O!C305:AA305/SUM(US_N2O!C305:AA305),US_N2O!C$6:AA$6)&gt;3.5,4,IF(SUMPRODUCT(US_N2O!C305:AA305/SUM(US_N2O!C305:AA305),US_N2O!C$6:AA$6)&gt;2.5,3,2)),"")</f>
        <v>4</v>
      </c>
      <c r="BB302" s="223" t="str">
        <f>IFERROR(IF(SUMPRODUCT(US_Others!U307:V307/SUM(US_Others!U307:V307),US_Others!U$8:V$8)&gt;3.5,4,IF(SUMPRODUCT(US_Others!U307:V307/SUM(US_Others!U307:V307),US_Others!U$8:V$8)&gt;2.5,3,2)),"")</f>
        <v/>
      </c>
      <c r="BC302" s="223">
        <f>IFERROR(IF((US_Others!C307*US_Others!C$8/SUM(US_Others!C307,US_Others!H307,US_Others!N307)+ US_Others!H307*US_Others!H$8/SUM(US_Others!C307,US_Others!H307,US_Others!N307)+US_Others!N307*US_Others!N$8/SUM(US_Others!C307,US_Others!H307,US_Others!N307))&gt;3.5,4,IF((US_Others!C307*US_Others!C$8/SUM(US_Others!C307,US_Others!H307,US_Others!N307)+ US_Others!H307*US_Others!H$8/SUM(US_Others!C307,US_Others!H307,US_Others!N307)+US_Others!N307*US_Others!N$8/SUM(US_Others!C307,US_Others!H307,US_Others!N307))&gt;2.5,3,2)),"")</f>
        <v>4</v>
      </c>
      <c r="BD302" s="223">
        <f>IFERROR(IF((US_Others!D307*US_Others!D$8/SUM(US_Others!D307,US_Others!I307,US_Others!O307)+US_Others!I307*US_Others!I$8/SUM(US_Others!D307,US_Others!I307,US_Others!O307)+US_Others!O307*US_Others!O$8/SUM(US_Others!D307,US_Others!I307,US_Others!O307))&gt;3.5,4,IF((US_Others!D307*US_Others!D$8/SUM(US_Others!D307,US_Others!I307,US_Others!O307)+US_Others!I307*US_Others!I$8/SUM(US_Others!D307,US_Others!I307,US_Others!O307)+US_Others!O307*US_Others!O$8/SUM(US_Others!D307,US_Others!I307,US_Others!O307))&gt;2.5,3,2)),"")</f>
        <v>4</v>
      </c>
      <c r="BE302" s="223">
        <f>IFERROR(IF((US_Others!E307*US_Others!E$8/SUM(US_Others!E307,US_Others!J307,US_Others!P307,US_Others!W307)+US_Others!J307*US_Others!J$8/SUM(US_Others!E307,US_Others!J307,US_Others!P307,US_Others!W307)+US_Others!P307*US_Others!P$8/SUM(US_Others!E307,US_Others!J307,US_Others!P307,US_Others!W307)+US_Others!W307*US_Others!W$8/SUM(US_Others!E307,US_Others!J307,US_Others!P307,US_Others!W307))&gt;3.5,4,IF((US_Others!E307*US_Others!E$8/SUM(US_Others!E307,US_Others!J307,US_Others!P307,US_Others!W307)+US_Others!J307*US_Others!J$8/SUM(US_Others!E307,US_Others!J307,US_Others!P307,US_Others!W307)+US_Others!P307*US_Others!P$8/SUM(US_Others!E307,US_Others!J307,US_Others!P307,US_Others!W307)+US_Others!W307*US_Others!W$8/SUM(US_Others!E307,US_Others!J307,US_Others!P307,US_Others!W307))&gt;2.5,3,2)),"")</f>
        <v>4</v>
      </c>
      <c r="BF302" s="223">
        <f>IFERROR(IF((US_Others!F307*US_Others!F$8/SUM(US_Others!F307,US_Others!K307,US_Others!Q307)+US_Others!K307*US_Others!K$8/SUM(US_Others!F307,US_Others!K307,US_Others!Q307)+US_Others!Q307*US_Others!Q$8/SUM(US_Others!F307,US_Others!K307,US_Others!Q307))&gt;3.5,4,IF((US_Others!F307*US_Others!F$8/SUM(US_Others!F307,US_Others!K307,US_Others!Q307)+US_Others!K307*US_Others!K$8/SUM(US_Others!F307,US_Others!K307,US_Others!Q307)+US_Others!Q307*US_Others!Q$8/SUM(US_Others!F307,US_Others!K307,US_Others!Q307))&gt;2.5,3,2)),"")</f>
        <v>4</v>
      </c>
      <c r="BG302" s="223">
        <f>IFERROR(IF((US_Others!G307*US_Others!G$8/SUM(US_Others!G307,US_Others!L307,US_Others!R307)+US_Others!L307*US_Others!L$8/SUM(US_Others!G307,US_Others!L307,US_Others!R307)+US_Others!R307*US_Others!R$8/SUM(US_Others!G307,US_Others!L307,US_Others!R307))&gt;3.5,4,IF((US_Others!G307*US_Others!G$8/SUM(US_Others!G307,US_Others!L307,US_Others!R307)+US_Others!L307*US_Others!L$8/SUM(US_Others!G307,US_Others!L307,US_Others!R307)+US_Others!R307*US_Others!R$8/SUM(US_Others!G307,US_Others!L307,US_Others!R307))&gt;2.5,3,2)),"")</f>
        <v>4</v>
      </c>
      <c r="BH302" s="219" t="str">
        <f>IFERROR(IF((US_Others!Z307*US_Others!Z$8/SUM(US_Others!Z307,US_Others!AB307)+US_Others!AB307*US_Others!AB$8/SUM(US_Others!Z307,US_Others!AB307))&gt;3.5,4,IF((US_Others!Z307*US_Others!Z$8/SUM(US_Others!Z307,US_Others!AB307)+US_Others!AB307*US_Others!AB$8/SUM(US_Others!Z307,US_Others!AB307))&gt;2.5,3,2)),"")</f>
        <v/>
      </c>
      <c r="BI302" s="219" t="str">
        <f>IFERROR(IF((US_Others!AA307*US_Others!AA$8/SUM(US_Others!AA307,US_Others!AC307)+US_Others!AC307*US_Others!AC$8/SUM(US_Others!AA307,US_Others!AC307))&gt;3.5,4,IF((US_Others!AA307*US_Others!AA$8/SUM(US_Others!AA307,US_Others!AC307)+US_Others!AC307*US_Others!AC$8/SUM(US_Others!AA307,US_Others!AC307))&gt;2.5,3,2)),"")</f>
        <v/>
      </c>
      <c r="BJ302" s="219" t="str">
        <f>IFERROR(US_Others!AD307*US_Others!AD$8/US_Others!AD307,"")</f>
        <v/>
      </c>
      <c r="BK302" s="74" t="str">
        <f>IFERROR(US_Others!AE307*US_Others!AE$8/US_Others!AE307,"")</f>
        <v/>
      </c>
      <c r="BL302" s="219" t="str">
        <f>IFERROR(IF(SUMPRODUCT(US_Others!AG307:AI307/SUM(US_Others!AG307:AI307),US_Others!AG$8:AI$8)&gt;3.5,4,IF(SUMPRODUCT(US_Others!AG307:AI307/SUM(US_Others!AG307:AI307),US_Others!AG$8:AI$8)&gt;2.5,3,2)),"")</f>
        <v/>
      </c>
      <c r="BM302" s="219" t="str">
        <f>IFERROR(US_Others!AL307*US_Others!AL$8/US_Others!AL307,"")</f>
        <v/>
      </c>
    </row>
    <row r="303" spans="1:65">
      <c r="A303" s="200" t="s">
        <v>447</v>
      </c>
      <c r="B303" s="332">
        <v>517210</v>
      </c>
      <c r="C303" s="333">
        <f>SUM(US_CO2!C306:AX306)</f>
        <v>0.28236753901085893</v>
      </c>
      <c r="D303" s="333">
        <f>SUM(US_CH4!C306:AC306)</f>
        <v>5.0292274868774293E-4</v>
      </c>
      <c r="E303" s="333">
        <f>SUM(US_N2O!C306:AA306)</f>
        <v>1.5867091207865948E-4</v>
      </c>
      <c r="F303" s="332">
        <f>US_Others!V308+US_Others!U308</f>
        <v>0</v>
      </c>
      <c r="G303" s="332">
        <f>US_Others!C308+US_Others!H308+US_Others!N308</f>
        <v>2.6058088167074016E-4</v>
      </c>
      <c r="H303" s="332">
        <f>US_Others!D308+US_Others!I308+US_Others!O308</f>
        <v>4.2735264594001392E-3</v>
      </c>
      <c r="I303" s="332">
        <f>US_Others!E308+US_Others!J308+US_Others!P308+US_Others!W308</f>
        <v>1.9752030830642107E-2</v>
      </c>
      <c r="J303" s="332">
        <f>US_Others!F308+US_Others!K308+US_Others!Q308</f>
        <v>3.4136095498866967E-3</v>
      </c>
      <c r="K303" s="332">
        <f>US_Others!G308+US_Others!L308+US_Others!R308</f>
        <v>3.3875514617196228E-4</v>
      </c>
      <c r="L303" s="332">
        <f>US_Others!Z308+US_Others!AB308</f>
        <v>0</v>
      </c>
      <c r="M303" s="332">
        <f>US_Others!AA308+US_Others!AC308</f>
        <v>0</v>
      </c>
      <c r="N303" s="332">
        <f>US_Others!AD308</f>
        <v>0</v>
      </c>
      <c r="O303" s="332">
        <f>US_Others!AE308</f>
        <v>0</v>
      </c>
      <c r="P303" s="332">
        <f>SUM(US_Others!AG308:AI308)</f>
        <v>0</v>
      </c>
      <c r="Q303" s="332">
        <f>US_Others!AL308</f>
        <v>0</v>
      </c>
      <c r="R303" s="332"/>
      <c r="S303" s="334">
        <f t="shared" si="4"/>
        <v>282.36753901085893</v>
      </c>
      <c r="T303" s="334">
        <f>D303*1000/Spec!I$6</f>
        <v>2.0116909947509715E-2</v>
      </c>
      <c r="U303" s="334">
        <f>E303*1000/Spec!I$7</f>
        <v>5.3245272509617266E-4</v>
      </c>
      <c r="V303" s="334">
        <f>F303*1000/Spec!I$8</f>
        <v>0</v>
      </c>
      <c r="W303" s="334">
        <f>G303*1000/Spec!I$9</f>
        <v>3.8604575062331877E-4</v>
      </c>
      <c r="X303" s="334">
        <f>H303*1000/Spec!I$10</f>
        <v>1.2210075598286111E-3</v>
      </c>
      <c r="Y303" s="334">
        <f>I303*1000/Spec!I$11</f>
        <v>1.3812608972476997E-2</v>
      </c>
      <c r="Z303" s="334">
        <f>J303*1000/Spec!I$12</f>
        <v>7.6367104024310892E-4</v>
      </c>
      <c r="AA303" s="334">
        <f>K303*1000/Spec!I$15</f>
        <v>3.453161530804916E-5</v>
      </c>
      <c r="AB303" s="334">
        <f>L303*1000/Spec!I$17</f>
        <v>0</v>
      </c>
      <c r="AC303" s="334">
        <f>M303*1000/Spec!I$18</f>
        <v>0</v>
      </c>
      <c r="AD303" s="335">
        <f>N303*1000/Spec!I$25</f>
        <v>0</v>
      </c>
      <c r="AE303" s="335">
        <f>O303*1000/Spec!I$26</f>
        <v>0</v>
      </c>
      <c r="AF303" s="334">
        <f>P303*1000/Spec!I$21</f>
        <v>0</v>
      </c>
      <c r="AG303" s="334">
        <f>Q303*1000/Spec!I$22</f>
        <v>0</v>
      </c>
      <c r="AI303" s="200">
        <f>S303/'2007output'!$C301</f>
        <v>1.6508666819310984E-3</v>
      </c>
      <c r="AJ303" s="200">
        <f>T303/'2007output'!$C301</f>
        <v>1.1761386061616278E-7</v>
      </c>
      <c r="AK303" s="200">
        <f>U303/'2007output'!$C301</f>
        <v>3.1129940312681837E-9</v>
      </c>
      <c r="AL303" s="200">
        <f>V303/'2007output'!$C301</f>
        <v>0</v>
      </c>
      <c r="AM303" s="200">
        <f>W303/'2007output'!$C301</f>
        <v>2.2570231324664047E-9</v>
      </c>
      <c r="AN303" s="200">
        <f>X303/'2007output'!$C301</f>
        <v>7.1386417361151706E-9</v>
      </c>
      <c r="AO303" s="200">
        <f>Y303/'2007output'!$C301</f>
        <v>8.0755656344506016E-8</v>
      </c>
      <c r="AP303" s="200">
        <f>Z303/'2007output'!$C301</f>
        <v>4.4648158945937773E-9</v>
      </c>
      <c r="AQ303" s="200">
        <f>AA303/'2007output'!$C301</f>
        <v>2.0188968386740777E-10</v>
      </c>
      <c r="AR303" s="200">
        <f>AB303/'2007output'!$C301</f>
        <v>0</v>
      </c>
      <c r="AS303" s="200">
        <f>AC303/'2007output'!$C301</f>
        <v>0</v>
      </c>
      <c r="AT303" s="200">
        <f>AD303/'2007output'!$C301</f>
        <v>0</v>
      </c>
      <c r="AU303" s="200">
        <f>AE303/'2007output'!$C301</f>
        <v>0</v>
      </c>
      <c r="AV303" s="200">
        <f>AF303/'2007output'!$C301</f>
        <v>0</v>
      </c>
      <c r="AW303" s="200">
        <f>AG303/'2007output'!$C301</f>
        <v>0</v>
      </c>
      <c r="AY303" s="370">
        <f>IFERROR(IF(SUMPRODUCT(US_CO2!C306:AX306/SUM(US_CO2!C306:AX306),US_CO2!C$6:AX$6)&gt;3.5,4,IF(SUMPRODUCT(US_CO2!C306:AX306/SUM(US_CO2!C306:AX306),US_CO2!C$6:AX$6)&gt;2.5,3,2)),"")</f>
        <v>4</v>
      </c>
      <c r="AZ303" s="370">
        <f>IFERROR(IF(SUMPRODUCT(US_CH4!C306:AC306/SUM(US_CH4!C306:AC306),US_CH4!C$6:AC$6)&gt;3.5,4,IF(SUMPRODUCT(US_CH4!C306:AC306/SUM(US_CH4!C306:AC306),US_CH4!C$6:AC$6)&gt;2.5,3,2)),"")</f>
        <v>4</v>
      </c>
      <c r="BA303" s="223">
        <f>IFERROR(IF(SUMPRODUCT(US_N2O!C306:AA306/SUM(US_N2O!C306:AA306),US_N2O!C$6:AA$6)&gt;3.5,4,IF(SUMPRODUCT(US_N2O!C306:AA306/SUM(US_N2O!C306:AA306),US_N2O!C$6:AA$6)&gt;2.5,3,2)),"")</f>
        <v>4</v>
      </c>
      <c r="BB303" s="223" t="str">
        <f>IFERROR(IF(SUMPRODUCT(US_Others!U308:V308/SUM(US_Others!U308:V308),US_Others!U$8:V$8)&gt;3.5,4,IF(SUMPRODUCT(US_Others!U308:V308/SUM(US_Others!U308:V308),US_Others!U$8:V$8)&gt;2.5,3,2)),"")</f>
        <v/>
      </c>
      <c r="BC303" s="223">
        <f>IFERROR(IF((US_Others!C308*US_Others!C$8/SUM(US_Others!C308,US_Others!H308,US_Others!N308)+ US_Others!H308*US_Others!H$8/SUM(US_Others!C308,US_Others!H308,US_Others!N308)+US_Others!N308*US_Others!N$8/SUM(US_Others!C308,US_Others!H308,US_Others!N308))&gt;3.5,4,IF((US_Others!C308*US_Others!C$8/SUM(US_Others!C308,US_Others!H308,US_Others!N308)+ US_Others!H308*US_Others!H$8/SUM(US_Others!C308,US_Others!H308,US_Others!N308)+US_Others!N308*US_Others!N$8/SUM(US_Others!C308,US_Others!H308,US_Others!N308))&gt;2.5,3,2)),"")</f>
        <v>4</v>
      </c>
      <c r="BD303" s="223">
        <f>IFERROR(IF((US_Others!D308*US_Others!D$8/SUM(US_Others!D308,US_Others!I308,US_Others!O308)+US_Others!I308*US_Others!I$8/SUM(US_Others!D308,US_Others!I308,US_Others!O308)+US_Others!O308*US_Others!O$8/SUM(US_Others!D308,US_Others!I308,US_Others!O308))&gt;3.5,4,IF((US_Others!D308*US_Others!D$8/SUM(US_Others!D308,US_Others!I308,US_Others!O308)+US_Others!I308*US_Others!I$8/SUM(US_Others!D308,US_Others!I308,US_Others!O308)+US_Others!O308*US_Others!O$8/SUM(US_Others!D308,US_Others!I308,US_Others!O308))&gt;2.5,3,2)),"")</f>
        <v>4</v>
      </c>
      <c r="BE303" s="223">
        <f>IFERROR(IF((US_Others!E308*US_Others!E$8/SUM(US_Others!E308,US_Others!J308,US_Others!P308,US_Others!W308)+US_Others!J308*US_Others!J$8/SUM(US_Others!E308,US_Others!J308,US_Others!P308,US_Others!W308)+US_Others!P308*US_Others!P$8/SUM(US_Others!E308,US_Others!J308,US_Others!P308,US_Others!W308)+US_Others!W308*US_Others!W$8/SUM(US_Others!E308,US_Others!J308,US_Others!P308,US_Others!W308))&gt;3.5,4,IF((US_Others!E308*US_Others!E$8/SUM(US_Others!E308,US_Others!J308,US_Others!P308,US_Others!W308)+US_Others!J308*US_Others!J$8/SUM(US_Others!E308,US_Others!J308,US_Others!P308,US_Others!W308)+US_Others!P308*US_Others!P$8/SUM(US_Others!E308,US_Others!J308,US_Others!P308,US_Others!W308)+US_Others!W308*US_Others!W$8/SUM(US_Others!E308,US_Others!J308,US_Others!P308,US_Others!W308))&gt;2.5,3,2)),"")</f>
        <v>4</v>
      </c>
      <c r="BF303" s="223">
        <f>IFERROR(IF((US_Others!F308*US_Others!F$8/SUM(US_Others!F308,US_Others!K308,US_Others!Q308)+US_Others!K308*US_Others!K$8/SUM(US_Others!F308,US_Others!K308,US_Others!Q308)+US_Others!Q308*US_Others!Q$8/SUM(US_Others!F308,US_Others!K308,US_Others!Q308))&gt;3.5,4,IF((US_Others!F308*US_Others!F$8/SUM(US_Others!F308,US_Others!K308,US_Others!Q308)+US_Others!K308*US_Others!K$8/SUM(US_Others!F308,US_Others!K308,US_Others!Q308)+US_Others!Q308*US_Others!Q$8/SUM(US_Others!F308,US_Others!K308,US_Others!Q308))&gt;2.5,3,2)),"")</f>
        <v>4</v>
      </c>
      <c r="BG303" s="223">
        <f>IFERROR(IF((US_Others!G308*US_Others!G$8/SUM(US_Others!G308,US_Others!L308,US_Others!R308)+US_Others!L308*US_Others!L$8/SUM(US_Others!G308,US_Others!L308,US_Others!R308)+US_Others!R308*US_Others!R$8/SUM(US_Others!G308,US_Others!L308,US_Others!R308))&gt;3.5,4,IF((US_Others!G308*US_Others!G$8/SUM(US_Others!G308,US_Others!L308,US_Others!R308)+US_Others!L308*US_Others!L$8/SUM(US_Others!G308,US_Others!L308,US_Others!R308)+US_Others!R308*US_Others!R$8/SUM(US_Others!G308,US_Others!L308,US_Others!R308))&gt;2.5,3,2)),"")</f>
        <v>4</v>
      </c>
      <c r="BH303" s="219" t="str">
        <f>IFERROR(IF((US_Others!Z308*US_Others!Z$8/SUM(US_Others!Z308,US_Others!AB308)+US_Others!AB308*US_Others!AB$8/SUM(US_Others!Z308,US_Others!AB308))&gt;3.5,4,IF((US_Others!Z308*US_Others!Z$8/SUM(US_Others!Z308,US_Others!AB308)+US_Others!AB308*US_Others!AB$8/SUM(US_Others!Z308,US_Others!AB308))&gt;2.5,3,2)),"")</f>
        <v/>
      </c>
      <c r="BI303" s="219" t="str">
        <f>IFERROR(IF((US_Others!AA308*US_Others!AA$8/SUM(US_Others!AA308,US_Others!AC308)+US_Others!AC308*US_Others!AC$8/SUM(US_Others!AA308,US_Others!AC308))&gt;3.5,4,IF((US_Others!AA308*US_Others!AA$8/SUM(US_Others!AA308,US_Others!AC308)+US_Others!AC308*US_Others!AC$8/SUM(US_Others!AA308,US_Others!AC308))&gt;2.5,3,2)),"")</f>
        <v/>
      </c>
      <c r="BJ303" s="219" t="str">
        <f>IFERROR(US_Others!AD308*US_Others!AD$8/US_Others!AD308,"")</f>
        <v/>
      </c>
      <c r="BK303" s="74" t="str">
        <f>IFERROR(US_Others!AE308*US_Others!AE$8/US_Others!AE308,"")</f>
        <v/>
      </c>
      <c r="BL303" s="219" t="str">
        <f>IFERROR(IF(SUMPRODUCT(US_Others!AG308:AI308/SUM(US_Others!AG308:AI308),US_Others!AG$8:AI$8)&gt;3.5,4,IF(SUMPRODUCT(US_Others!AG308:AI308/SUM(US_Others!AG308:AI308),US_Others!AG$8:AI$8)&gt;2.5,3,2)),"")</f>
        <v/>
      </c>
      <c r="BM303" s="219" t="str">
        <f>IFERROR(US_Others!AL308*US_Others!AL$8/US_Others!AL308,"")</f>
        <v/>
      </c>
    </row>
    <row r="304" spans="1:65">
      <c r="A304" s="200" t="s">
        <v>448</v>
      </c>
      <c r="B304" s="332" t="s">
        <v>449</v>
      </c>
      <c r="C304" s="333">
        <f>SUM(US_CO2!C307:AX307)</f>
        <v>4.3106880213178475E-2</v>
      </c>
      <c r="D304" s="333">
        <f>SUM(US_CH4!C307:AC307)</f>
        <v>6.3746943619036962E-5</v>
      </c>
      <c r="E304" s="333">
        <f>SUM(US_N2O!C307:AA307)</f>
        <v>2.3437975239953754E-5</v>
      </c>
      <c r="F304" s="332">
        <f>US_Others!V309+US_Others!U309</f>
        <v>0</v>
      </c>
      <c r="G304" s="332">
        <f>US_Others!C309+US_Others!H309+US_Others!N309</f>
        <v>1.218737988067002E-5</v>
      </c>
      <c r="H304" s="332">
        <f>US_Others!D309+US_Others!I309+US_Others!O309</f>
        <v>1.9987303004298835E-4</v>
      </c>
      <c r="I304" s="332">
        <f>US_Others!E309+US_Others!J309+US_Others!P309+US_Others!W309</f>
        <v>9.2380339495478747E-4</v>
      </c>
      <c r="J304" s="332">
        <f>US_Others!F309+US_Others!K309+US_Others!Q309</f>
        <v>1.5965467643677726E-4</v>
      </c>
      <c r="K304" s="332">
        <f>US_Others!G309+US_Others!L309+US_Others!R309</f>
        <v>1.5843593844871031E-5</v>
      </c>
      <c r="L304" s="332">
        <f>US_Others!Z309+US_Others!AB309</f>
        <v>0</v>
      </c>
      <c r="M304" s="332">
        <f>US_Others!AA309+US_Others!AC309</f>
        <v>0</v>
      </c>
      <c r="N304" s="332">
        <f>US_Others!AD309</f>
        <v>0</v>
      </c>
      <c r="O304" s="332">
        <f>US_Others!AE309</f>
        <v>0</v>
      </c>
      <c r="P304" s="332">
        <f>SUM(US_Others!AG309:AI309)</f>
        <v>0</v>
      </c>
      <c r="Q304" s="332">
        <f>US_Others!AL309</f>
        <v>0</v>
      </c>
      <c r="R304" s="332"/>
      <c r="S304" s="334">
        <f t="shared" si="4"/>
        <v>43.106880213178478</v>
      </c>
      <c r="T304" s="334">
        <f>D304*1000/Spec!I$6</f>
        <v>2.5498777447614785E-3</v>
      </c>
      <c r="U304" s="334">
        <f>E304*1000/Spec!I$7</f>
        <v>7.8650923624005892E-5</v>
      </c>
      <c r="V304" s="334">
        <f>F304*1000/Spec!I$8</f>
        <v>0</v>
      </c>
      <c r="W304" s="334">
        <f>G304*1000/Spec!I$9</f>
        <v>1.8055377600992621E-5</v>
      </c>
      <c r="X304" s="334">
        <f>H304*1000/Spec!I$10</f>
        <v>5.7106580012282383E-5</v>
      </c>
      <c r="Y304" s="334">
        <f>I304*1000/Spec!I$11</f>
        <v>6.4601636010824294E-4</v>
      </c>
      <c r="Z304" s="334">
        <f>J304*1000/Spec!I$12</f>
        <v>3.5716929851628029E-5</v>
      </c>
      <c r="AA304" s="334">
        <f>K304*1000/Spec!I$15</f>
        <v>1.6150452441254873E-6</v>
      </c>
      <c r="AB304" s="334">
        <f>L304*1000/Spec!I$17</f>
        <v>0</v>
      </c>
      <c r="AC304" s="334">
        <f>M304*1000/Spec!I$18</f>
        <v>0</v>
      </c>
      <c r="AD304" s="335">
        <f>N304*1000/Spec!I$25</f>
        <v>0</v>
      </c>
      <c r="AE304" s="335">
        <f>O304*1000/Spec!I$26</f>
        <v>0</v>
      </c>
      <c r="AF304" s="334">
        <f>P304*1000/Spec!I$21</f>
        <v>0</v>
      </c>
      <c r="AG304" s="334">
        <f>Q304*1000/Spec!I$22</f>
        <v>0</v>
      </c>
      <c r="AI304" s="200">
        <f>S304/'2007output'!$C302</f>
        <v>1.2366069082067322E-3</v>
      </c>
      <c r="AJ304" s="200">
        <f>T304/'2007output'!$C302</f>
        <v>7.314833313524422E-8</v>
      </c>
      <c r="AK304" s="200">
        <f>U304/'2007output'!$C302</f>
        <v>2.2562587459194438E-9</v>
      </c>
      <c r="AL304" s="200">
        <f>V304/'2007output'!$C302</f>
        <v>0</v>
      </c>
      <c r="AM304" s="200">
        <f>W304/'2007output'!$C302</f>
        <v>5.1795454835172037E-10</v>
      </c>
      <c r="AN304" s="200">
        <f>X304/'2007output'!$C302</f>
        <v>1.6382162429295844E-9</v>
      </c>
      <c r="AO304" s="200">
        <f>Y304/'2007output'!$C302</f>
        <v>1.8532268857633409E-8</v>
      </c>
      <c r="AP304" s="200">
        <f>Z304/'2007output'!$C302</f>
        <v>1.0246114303803331E-9</v>
      </c>
      <c r="AQ304" s="200">
        <f>AA304/'2007output'!$C302</f>
        <v>4.6330796756231888E-11</v>
      </c>
      <c r="AR304" s="200">
        <f>AB304/'2007output'!$C302</f>
        <v>0</v>
      </c>
      <c r="AS304" s="200">
        <f>AC304/'2007output'!$C302</f>
        <v>0</v>
      </c>
      <c r="AT304" s="200">
        <f>AD304/'2007output'!$C302</f>
        <v>0</v>
      </c>
      <c r="AU304" s="200">
        <f>AE304/'2007output'!$C302</f>
        <v>0</v>
      </c>
      <c r="AV304" s="200">
        <f>AF304/'2007output'!$C302</f>
        <v>0</v>
      </c>
      <c r="AW304" s="200">
        <f>AG304/'2007output'!$C302</f>
        <v>0</v>
      </c>
      <c r="AY304" s="370">
        <f>IFERROR(IF(SUMPRODUCT(US_CO2!C307:AX307/SUM(US_CO2!C307:AX307),US_CO2!C$6:AX$6)&gt;3.5,4,IF(SUMPRODUCT(US_CO2!C307:AX307/SUM(US_CO2!C307:AX307),US_CO2!C$6:AX$6)&gt;2.5,3,2)),"")</f>
        <v>4</v>
      </c>
      <c r="AZ304" s="370">
        <f>IFERROR(IF(SUMPRODUCT(US_CH4!C307:AC307/SUM(US_CH4!C307:AC307),US_CH4!C$6:AC$6)&gt;3.5,4,IF(SUMPRODUCT(US_CH4!C307:AC307/SUM(US_CH4!C307:AC307),US_CH4!C$6:AC$6)&gt;2.5,3,2)),"")</f>
        <v>4</v>
      </c>
      <c r="BA304" s="223">
        <f>IFERROR(IF(SUMPRODUCT(US_N2O!C307:AA307/SUM(US_N2O!C307:AA307),US_N2O!C$6:AA$6)&gt;3.5,4,IF(SUMPRODUCT(US_N2O!C307:AA307/SUM(US_N2O!C307:AA307),US_N2O!C$6:AA$6)&gt;2.5,3,2)),"")</f>
        <v>4</v>
      </c>
      <c r="BB304" s="223" t="str">
        <f>IFERROR(IF(SUMPRODUCT(US_Others!U309:V309/SUM(US_Others!U309:V309),US_Others!U$8:V$8)&gt;3.5,4,IF(SUMPRODUCT(US_Others!U309:V309/SUM(US_Others!U309:V309),US_Others!U$8:V$8)&gt;2.5,3,2)),"")</f>
        <v/>
      </c>
      <c r="BC304" s="223">
        <f>IFERROR(IF((US_Others!C309*US_Others!C$8/SUM(US_Others!C309,US_Others!H309,US_Others!N309)+ US_Others!H309*US_Others!H$8/SUM(US_Others!C309,US_Others!H309,US_Others!N309)+US_Others!N309*US_Others!N$8/SUM(US_Others!C309,US_Others!H309,US_Others!N309))&gt;3.5,4,IF((US_Others!C309*US_Others!C$8/SUM(US_Others!C309,US_Others!H309,US_Others!N309)+ US_Others!H309*US_Others!H$8/SUM(US_Others!C309,US_Others!H309,US_Others!N309)+US_Others!N309*US_Others!N$8/SUM(US_Others!C309,US_Others!H309,US_Others!N309))&gt;2.5,3,2)),"")</f>
        <v>4</v>
      </c>
      <c r="BD304" s="223">
        <f>IFERROR(IF((US_Others!D309*US_Others!D$8/SUM(US_Others!D309,US_Others!I309,US_Others!O309)+US_Others!I309*US_Others!I$8/SUM(US_Others!D309,US_Others!I309,US_Others!O309)+US_Others!O309*US_Others!O$8/SUM(US_Others!D309,US_Others!I309,US_Others!O309))&gt;3.5,4,IF((US_Others!D309*US_Others!D$8/SUM(US_Others!D309,US_Others!I309,US_Others!O309)+US_Others!I309*US_Others!I$8/SUM(US_Others!D309,US_Others!I309,US_Others!O309)+US_Others!O309*US_Others!O$8/SUM(US_Others!D309,US_Others!I309,US_Others!O309))&gt;2.5,3,2)),"")</f>
        <v>4</v>
      </c>
      <c r="BE304" s="223">
        <f>IFERROR(IF((US_Others!E309*US_Others!E$8/SUM(US_Others!E309,US_Others!J309,US_Others!P309,US_Others!W309)+US_Others!J309*US_Others!J$8/SUM(US_Others!E309,US_Others!J309,US_Others!P309,US_Others!W309)+US_Others!P309*US_Others!P$8/SUM(US_Others!E309,US_Others!J309,US_Others!P309,US_Others!W309)+US_Others!W309*US_Others!W$8/SUM(US_Others!E309,US_Others!J309,US_Others!P309,US_Others!W309))&gt;3.5,4,IF((US_Others!E309*US_Others!E$8/SUM(US_Others!E309,US_Others!J309,US_Others!P309,US_Others!W309)+US_Others!J309*US_Others!J$8/SUM(US_Others!E309,US_Others!J309,US_Others!P309,US_Others!W309)+US_Others!P309*US_Others!P$8/SUM(US_Others!E309,US_Others!J309,US_Others!P309,US_Others!W309)+US_Others!W309*US_Others!W$8/SUM(US_Others!E309,US_Others!J309,US_Others!P309,US_Others!W309))&gt;2.5,3,2)),"")</f>
        <v>4</v>
      </c>
      <c r="BF304" s="223">
        <f>IFERROR(IF((US_Others!F309*US_Others!F$8/SUM(US_Others!F309,US_Others!K309,US_Others!Q309)+US_Others!K309*US_Others!K$8/SUM(US_Others!F309,US_Others!K309,US_Others!Q309)+US_Others!Q309*US_Others!Q$8/SUM(US_Others!F309,US_Others!K309,US_Others!Q309))&gt;3.5,4,IF((US_Others!F309*US_Others!F$8/SUM(US_Others!F309,US_Others!K309,US_Others!Q309)+US_Others!K309*US_Others!K$8/SUM(US_Others!F309,US_Others!K309,US_Others!Q309)+US_Others!Q309*US_Others!Q$8/SUM(US_Others!F309,US_Others!K309,US_Others!Q309))&gt;2.5,3,2)),"")</f>
        <v>4</v>
      </c>
      <c r="BG304" s="223">
        <f>IFERROR(IF((US_Others!G309*US_Others!G$8/SUM(US_Others!G309,US_Others!L309,US_Others!R309)+US_Others!L309*US_Others!L$8/SUM(US_Others!G309,US_Others!L309,US_Others!R309)+US_Others!R309*US_Others!R$8/SUM(US_Others!G309,US_Others!L309,US_Others!R309))&gt;3.5,4,IF((US_Others!G309*US_Others!G$8/SUM(US_Others!G309,US_Others!L309,US_Others!R309)+US_Others!L309*US_Others!L$8/SUM(US_Others!G309,US_Others!L309,US_Others!R309)+US_Others!R309*US_Others!R$8/SUM(US_Others!G309,US_Others!L309,US_Others!R309))&gt;2.5,3,2)),"")</f>
        <v>4</v>
      </c>
      <c r="BH304" s="219" t="str">
        <f>IFERROR(IF((US_Others!Z309*US_Others!Z$8/SUM(US_Others!Z309,US_Others!AB309)+US_Others!AB309*US_Others!AB$8/SUM(US_Others!Z309,US_Others!AB309))&gt;3.5,4,IF((US_Others!Z309*US_Others!Z$8/SUM(US_Others!Z309,US_Others!AB309)+US_Others!AB309*US_Others!AB$8/SUM(US_Others!Z309,US_Others!AB309))&gt;2.5,3,2)),"")</f>
        <v/>
      </c>
      <c r="BI304" s="219" t="str">
        <f>IFERROR(IF((US_Others!AA309*US_Others!AA$8/SUM(US_Others!AA309,US_Others!AC309)+US_Others!AC309*US_Others!AC$8/SUM(US_Others!AA309,US_Others!AC309))&gt;3.5,4,IF((US_Others!AA309*US_Others!AA$8/SUM(US_Others!AA309,US_Others!AC309)+US_Others!AC309*US_Others!AC$8/SUM(US_Others!AA309,US_Others!AC309))&gt;2.5,3,2)),"")</f>
        <v/>
      </c>
      <c r="BJ304" s="219" t="str">
        <f>IFERROR(US_Others!AD309*US_Others!AD$8/US_Others!AD309,"")</f>
        <v/>
      </c>
      <c r="BK304" s="74" t="str">
        <f>IFERROR(US_Others!AE309*US_Others!AE$8/US_Others!AE309,"")</f>
        <v/>
      </c>
      <c r="BL304" s="219" t="str">
        <f>IFERROR(IF(SUMPRODUCT(US_Others!AG309:AI309/SUM(US_Others!AG309:AI309),US_Others!AG$8:AI$8)&gt;3.5,4,IF(SUMPRODUCT(US_Others!AG309:AI309/SUM(US_Others!AG309:AI309),US_Others!AG$8:AI$8)&gt;2.5,3,2)),"")</f>
        <v/>
      </c>
      <c r="BM304" s="219" t="str">
        <f>IFERROR(US_Others!AL309*US_Others!AL$8/US_Others!AL309,"")</f>
        <v/>
      </c>
    </row>
    <row r="305" spans="1:65">
      <c r="A305" s="200" t="s">
        <v>450</v>
      </c>
      <c r="B305" s="332">
        <v>518200</v>
      </c>
      <c r="C305" s="333">
        <f>SUM(US_CO2!C308:AX308)</f>
        <v>0.18408197521087805</v>
      </c>
      <c r="D305" s="333">
        <f>SUM(US_CH4!C308:AC308)</f>
        <v>2.1458255218120663E-4</v>
      </c>
      <c r="E305" s="333">
        <f>SUM(US_N2O!C308:AA308)</f>
        <v>9.6043947331183674E-5</v>
      </c>
      <c r="F305" s="332">
        <f>US_Others!V310+US_Others!U310</f>
        <v>0</v>
      </c>
      <c r="G305" s="332">
        <f>US_Others!C310+US_Others!H310+US_Others!N310</f>
        <v>1.710063252819695E-3</v>
      </c>
      <c r="H305" s="332">
        <f>US_Others!D310+US_Others!I310+US_Others!O310</f>
        <v>2.8045037346243005E-2</v>
      </c>
      <c r="I305" s="332">
        <f>US_Others!E310+US_Others!J310+US_Others!P310+US_Others!W310</f>
        <v>0.12962279456373288</v>
      </c>
      <c r="J305" s="332">
        <f>US_Others!F310+US_Others!K310+US_Others!Q310</f>
        <v>2.2401828611938006E-2</v>
      </c>
      <c r="K305" s="332">
        <f>US_Others!G310+US_Others!L310+US_Others!R310</f>
        <v>2.2230822286656042E-3</v>
      </c>
      <c r="L305" s="332">
        <f>US_Others!Z310+US_Others!AB310</f>
        <v>0</v>
      </c>
      <c r="M305" s="332">
        <f>US_Others!AA310+US_Others!AC310</f>
        <v>0</v>
      </c>
      <c r="N305" s="332">
        <f>US_Others!AD310</f>
        <v>0</v>
      </c>
      <c r="O305" s="332">
        <f>US_Others!AE310</f>
        <v>0</v>
      </c>
      <c r="P305" s="332">
        <f>SUM(US_Others!AG310:AI310)</f>
        <v>0</v>
      </c>
      <c r="Q305" s="332">
        <f>US_Others!AL310</f>
        <v>0</v>
      </c>
      <c r="R305" s="332"/>
      <c r="S305" s="334">
        <f t="shared" si="4"/>
        <v>184.08197521087806</v>
      </c>
      <c r="T305" s="334">
        <f>D305*1000/Spec!I$6</f>
        <v>8.5833020872482652E-3</v>
      </c>
      <c r="U305" s="334">
        <f>E305*1000/Spec!I$7</f>
        <v>3.2229512527242839E-4</v>
      </c>
      <c r="V305" s="334">
        <f>F305*1000/Spec!I$8</f>
        <v>0</v>
      </c>
      <c r="W305" s="334">
        <f>G305*1000/Spec!I$9</f>
        <v>2.5334270412143631E-3</v>
      </c>
      <c r="X305" s="334">
        <f>H305*1000/Spec!I$10</f>
        <v>8.0128678132122873E-3</v>
      </c>
      <c r="Y305" s="334">
        <f>I305*1000/Spec!I$11</f>
        <v>9.0645310883729277E-2</v>
      </c>
      <c r="Z305" s="334">
        <f>J305*1000/Spec!I$12</f>
        <v>5.0115947677713659E-3</v>
      </c>
      <c r="AA305" s="334">
        <f>K305*1000/Spec!I$15</f>
        <v>2.2661388671412885E-4</v>
      </c>
      <c r="AB305" s="334">
        <f>L305*1000/Spec!I$17</f>
        <v>0</v>
      </c>
      <c r="AC305" s="334">
        <f>M305*1000/Spec!I$18</f>
        <v>0</v>
      </c>
      <c r="AD305" s="335">
        <f>N305*1000/Spec!I$25</f>
        <v>0</v>
      </c>
      <c r="AE305" s="335">
        <f>O305*1000/Spec!I$26</f>
        <v>0</v>
      </c>
      <c r="AF305" s="334">
        <f>P305*1000/Spec!I$21</f>
        <v>0</v>
      </c>
      <c r="AG305" s="334">
        <f>Q305*1000/Spec!I$22</f>
        <v>0</v>
      </c>
      <c r="AI305" s="200">
        <f>S305/'2007output'!$C303</f>
        <v>2.279201337331031E-3</v>
      </c>
      <c r="AJ305" s="200">
        <f>T305/'2007output'!$C303</f>
        <v>1.0627370536176441E-7</v>
      </c>
      <c r="AK305" s="200">
        <f>U305/'2007output'!$C303</f>
        <v>3.9904802178197308E-9</v>
      </c>
      <c r="AL305" s="200">
        <f>V305/'2007output'!$C303</f>
        <v>0</v>
      </c>
      <c r="AM305" s="200">
        <f>W305/'2007output'!$C303</f>
        <v>3.1367494257662424E-8</v>
      </c>
      <c r="AN305" s="200">
        <f>X305/'2007output'!$C303</f>
        <v>9.9210903266378024E-8</v>
      </c>
      <c r="AO305" s="200">
        <f>Y305/'2007output'!$C303</f>
        <v>1.1223201704148934E-6</v>
      </c>
      <c r="AP305" s="200">
        <f>Z305/'2007output'!$C303</f>
        <v>6.2050798204335554E-8</v>
      </c>
      <c r="AQ305" s="200">
        <f>AA305/'2007output'!$C303</f>
        <v>2.8058079725890701E-9</v>
      </c>
      <c r="AR305" s="200">
        <f>AB305/'2007output'!$C303</f>
        <v>0</v>
      </c>
      <c r="AS305" s="200">
        <f>AC305/'2007output'!$C303</f>
        <v>0</v>
      </c>
      <c r="AT305" s="200">
        <f>AD305/'2007output'!$C303</f>
        <v>0</v>
      </c>
      <c r="AU305" s="200">
        <f>AE305/'2007output'!$C303</f>
        <v>0</v>
      </c>
      <c r="AV305" s="200">
        <f>AF305/'2007output'!$C303</f>
        <v>0</v>
      </c>
      <c r="AW305" s="200">
        <f>AG305/'2007output'!$C303</f>
        <v>0</v>
      </c>
      <c r="AY305" s="370">
        <f>IFERROR(IF(SUMPRODUCT(US_CO2!C308:AX308/SUM(US_CO2!C308:AX308),US_CO2!C$6:AX$6)&gt;3.5,4,IF(SUMPRODUCT(US_CO2!C308:AX308/SUM(US_CO2!C308:AX308),US_CO2!C$6:AX$6)&gt;2.5,3,2)),"")</f>
        <v>4</v>
      </c>
      <c r="AZ305" s="370">
        <f>IFERROR(IF(SUMPRODUCT(US_CH4!C308:AC308/SUM(US_CH4!C308:AC308),US_CH4!C$6:AC$6)&gt;3.5,4,IF(SUMPRODUCT(US_CH4!C308:AC308/SUM(US_CH4!C308:AC308),US_CH4!C$6:AC$6)&gt;2.5,3,2)),"")</f>
        <v>4</v>
      </c>
      <c r="BA305" s="223">
        <f>IFERROR(IF(SUMPRODUCT(US_N2O!C308:AA308/SUM(US_N2O!C308:AA308),US_N2O!C$6:AA$6)&gt;3.5,4,IF(SUMPRODUCT(US_N2O!C308:AA308/SUM(US_N2O!C308:AA308),US_N2O!C$6:AA$6)&gt;2.5,3,2)),"")</f>
        <v>4</v>
      </c>
      <c r="BB305" s="223" t="str">
        <f>IFERROR(IF(SUMPRODUCT(US_Others!U310:V310/SUM(US_Others!U310:V310),US_Others!U$8:V$8)&gt;3.5,4,IF(SUMPRODUCT(US_Others!U310:V310/SUM(US_Others!U310:V310),US_Others!U$8:V$8)&gt;2.5,3,2)),"")</f>
        <v/>
      </c>
      <c r="BC305" s="223">
        <f>IFERROR(IF((US_Others!C310*US_Others!C$8/SUM(US_Others!C310,US_Others!H310,US_Others!N310)+ US_Others!H310*US_Others!H$8/SUM(US_Others!C310,US_Others!H310,US_Others!N310)+US_Others!N310*US_Others!N$8/SUM(US_Others!C310,US_Others!H310,US_Others!N310))&gt;3.5,4,IF((US_Others!C310*US_Others!C$8/SUM(US_Others!C310,US_Others!H310,US_Others!N310)+ US_Others!H310*US_Others!H$8/SUM(US_Others!C310,US_Others!H310,US_Others!N310)+US_Others!N310*US_Others!N$8/SUM(US_Others!C310,US_Others!H310,US_Others!N310))&gt;2.5,3,2)),"")</f>
        <v>4</v>
      </c>
      <c r="BD305" s="223">
        <f>IFERROR(IF((US_Others!D310*US_Others!D$8/SUM(US_Others!D310,US_Others!I310,US_Others!O310)+US_Others!I310*US_Others!I$8/SUM(US_Others!D310,US_Others!I310,US_Others!O310)+US_Others!O310*US_Others!O$8/SUM(US_Others!D310,US_Others!I310,US_Others!O310))&gt;3.5,4,IF((US_Others!D310*US_Others!D$8/SUM(US_Others!D310,US_Others!I310,US_Others!O310)+US_Others!I310*US_Others!I$8/SUM(US_Others!D310,US_Others!I310,US_Others!O310)+US_Others!O310*US_Others!O$8/SUM(US_Others!D310,US_Others!I310,US_Others!O310))&gt;2.5,3,2)),"")</f>
        <v>4</v>
      </c>
      <c r="BE305" s="223">
        <f>IFERROR(IF((US_Others!E310*US_Others!E$8/SUM(US_Others!E310,US_Others!J310,US_Others!P310,US_Others!W310)+US_Others!J310*US_Others!J$8/SUM(US_Others!E310,US_Others!J310,US_Others!P310,US_Others!W310)+US_Others!P310*US_Others!P$8/SUM(US_Others!E310,US_Others!J310,US_Others!P310,US_Others!W310)+US_Others!W310*US_Others!W$8/SUM(US_Others!E310,US_Others!J310,US_Others!P310,US_Others!W310))&gt;3.5,4,IF((US_Others!E310*US_Others!E$8/SUM(US_Others!E310,US_Others!J310,US_Others!P310,US_Others!W310)+US_Others!J310*US_Others!J$8/SUM(US_Others!E310,US_Others!J310,US_Others!P310,US_Others!W310)+US_Others!P310*US_Others!P$8/SUM(US_Others!E310,US_Others!J310,US_Others!P310,US_Others!W310)+US_Others!W310*US_Others!W$8/SUM(US_Others!E310,US_Others!J310,US_Others!P310,US_Others!W310))&gt;2.5,3,2)),"")</f>
        <v>4</v>
      </c>
      <c r="BF305" s="223">
        <f>IFERROR(IF((US_Others!F310*US_Others!F$8/SUM(US_Others!F310,US_Others!K310,US_Others!Q310)+US_Others!K310*US_Others!K$8/SUM(US_Others!F310,US_Others!K310,US_Others!Q310)+US_Others!Q310*US_Others!Q$8/SUM(US_Others!F310,US_Others!K310,US_Others!Q310))&gt;3.5,4,IF((US_Others!F310*US_Others!F$8/SUM(US_Others!F310,US_Others!K310,US_Others!Q310)+US_Others!K310*US_Others!K$8/SUM(US_Others!F310,US_Others!K310,US_Others!Q310)+US_Others!Q310*US_Others!Q$8/SUM(US_Others!F310,US_Others!K310,US_Others!Q310))&gt;2.5,3,2)),"")</f>
        <v>4</v>
      </c>
      <c r="BG305" s="223">
        <f>IFERROR(IF((US_Others!G310*US_Others!G$8/SUM(US_Others!G310,US_Others!L310,US_Others!R310)+US_Others!L310*US_Others!L$8/SUM(US_Others!G310,US_Others!L310,US_Others!R310)+US_Others!R310*US_Others!R$8/SUM(US_Others!G310,US_Others!L310,US_Others!R310))&gt;3.5,4,IF((US_Others!G310*US_Others!G$8/SUM(US_Others!G310,US_Others!L310,US_Others!R310)+US_Others!L310*US_Others!L$8/SUM(US_Others!G310,US_Others!L310,US_Others!R310)+US_Others!R310*US_Others!R$8/SUM(US_Others!G310,US_Others!L310,US_Others!R310))&gt;2.5,3,2)),"")</f>
        <v>4</v>
      </c>
      <c r="BH305" s="219" t="str">
        <f>IFERROR(IF((US_Others!Z310*US_Others!Z$8/SUM(US_Others!Z310,US_Others!AB310)+US_Others!AB310*US_Others!AB$8/SUM(US_Others!Z310,US_Others!AB310))&gt;3.5,4,IF((US_Others!Z310*US_Others!Z$8/SUM(US_Others!Z310,US_Others!AB310)+US_Others!AB310*US_Others!AB$8/SUM(US_Others!Z310,US_Others!AB310))&gt;2.5,3,2)),"")</f>
        <v/>
      </c>
      <c r="BI305" s="219" t="str">
        <f>IFERROR(IF((US_Others!AA310*US_Others!AA$8/SUM(US_Others!AA310,US_Others!AC310)+US_Others!AC310*US_Others!AC$8/SUM(US_Others!AA310,US_Others!AC310))&gt;3.5,4,IF((US_Others!AA310*US_Others!AA$8/SUM(US_Others!AA310,US_Others!AC310)+US_Others!AC310*US_Others!AC$8/SUM(US_Others!AA310,US_Others!AC310))&gt;2.5,3,2)),"")</f>
        <v/>
      </c>
      <c r="BJ305" s="219" t="str">
        <f>IFERROR(US_Others!AD310*US_Others!AD$8/US_Others!AD310,"")</f>
        <v/>
      </c>
      <c r="BK305" s="74" t="str">
        <f>IFERROR(US_Others!AE310*US_Others!AE$8/US_Others!AE310,"")</f>
        <v/>
      </c>
      <c r="BL305" s="219" t="str">
        <f>IFERROR(IF(SUMPRODUCT(US_Others!AG310:AI310/SUM(US_Others!AG310:AI310),US_Others!AG$8:AI$8)&gt;3.5,4,IF(SUMPRODUCT(US_Others!AG310:AI310/SUM(US_Others!AG310:AI310),US_Others!AG$8:AI$8)&gt;2.5,3,2)),"")</f>
        <v/>
      </c>
      <c r="BM305" s="219" t="str">
        <f>IFERROR(US_Others!AL310*US_Others!AL$8/US_Others!AL310,"")</f>
        <v/>
      </c>
    </row>
    <row r="306" spans="1:65">
      <c r="A306" s="200" t="s">
        <v>451</v>
      </c>
      <c r="B306" s="332" t="s">
        <v>452</v>
      </c>
      <c r="C306" s="333">
        <f>SUM(US_CO2!C309:AX309)</f>
        <v>2.8585849764065072E-2</v>
      </c>
      <c r="D306" s="333">
        <f>SUM(US_CH4!C309:AC309)</f>
        <v>5.5425821938818743E-5</v>
      </c>
      <c r="E306" s="333">
        <f>SUM(US_N2O!C309:AA309)</f>
        <v>1.6465582209989731E-5</v>
      </c>
      <c r="F306" s="332">
        <f>US_Others!V311+US_Others!U311</f>
        <v>0</v>
      </c>
      <c r="G306" s="332">
        <f>US_Others!C311+US_Others!H311+US_Others!N311</f>
        <v>0</v>
      </c>
      <c r="H306" s="332">
        <f>US_Others!D311+US_Others!I311+US_Others!O311</f>
        <v>0</v>
      </c>
      <c r="I306" s="332">
        <f>US_Others!E311+US_Others!J311+US_Others!P311+US_Others!W311</f>
        <v>0</v>
      </c>
      <c r="J306" s="332">
        <f>US_Others!F311+US_Others!K311+US_Others!Q311</f>
        <v>0</v>
      </c>
      <c r="K306" s="332">
        <f>US_Others!G311+US_Others!L311+US_Others!R311</f>
        <v>0</v>
      </c>
      <c r="L306" s="332">
        <f>US_Others!Z311+US_Others!AB311</f>
        <v>0</v>
      </c>
      <c r="M306" s="332">
        <f>US_Others!AA311+US_Others!AC311</f>
        <v>0</v>
      </c>
      <c r="N306" s="332">
        <f>US_Others!AD311</f>
        <v>0</v>
      </c>
      <c r="O306" s="332">
        <f>US_Others!AE311</f>
        <v>0</v>
      </c>
      <c r="P306" s="332">
        <f>SUM(US_Others!AG311:AI311)</f>
        <v>0</v>
      </c>
      <c r="Q306" s="332">
        <f>US_Others!AL311</f>
        <v>0</v>
      </c>
      <c r="R306" s="332"/>
      <c r="S306" s="334">
        <f t="shared" si="4"/>
        <v>28.58584976406507</v>
      </c>
      <c r="T306" s="334">
        <f>D306*1000/Spec!I$6</f>
        <v>2.2170328775527499E-3</v>
      </c>
      <c r="U306" s="334">
        <f>E306*1000/Spec!I$7</f>
        <v>5.5253631577146743E-5</v>
      </c>
      <c r="V306" s="334">
        <f>F306*1000/Spec!I$8</f>
        <v>0</v>
      </c>
      <c r="W306" s="334">
        <f>G306*1000/Spec!I$9</f>
        <v>0</v>
      </c>
      <c r="X306" s="334">
        <f>H306*1000/Spec!I$10</f>
        <v>0</v>
      </c>
      <c r="Y306" s="334">
        <f>I306*1000/Spec!I$11</f>
        <v>0</v>
      </c>
      <c r="Z306" s="334">
        <f>J306*1000/Spec!I$12</f>
        <v>0</v>
      </c>
      <c r="AA306" s="334">
        <f>K306*1000/Spec!I$15</f>
        <v>0</v>
      </c>
      <c r="AB306" s="334">
        <f>L306*1000/Spec!I$17</f>
        <v>0</v>
      </c>
      <c r="AC306" s="334">
        <f>M306*1000/Spec!I$18</f>
        <v>0</v>
      </c>
      <c r="AD306" s="335">
        <f>N306*1000/Spec!I$25</f>
        <v>0</v>
      </c>
      <c r="AE306" s="335">
        <f>O306*1000/Spec!I$26</f>
        <v>0</v>
      </c>
      <c r="AF306" s="334">
        <f>P306*1000/Spec!I$21</f>
        <v>0</v>
      </c>
      <c r="AG306" s="334">
        <f>Q306*1000/Spec!I$22</f>
        <v>0</v>
      </c>
      <c r="AI306" s="200">
        <f>S306/'2007output'!$C304</f>
        <v>4.0842762914795067E-3</v>
      </c>
      <c r="AJ306" s="200">
        <f>T306/'2007output'!$C304</f>
        <v>3.1676423454104155E-7</v>
      </c>
      <c r="AK306" s="200">
        <f>U306/'2007output'!$C304</f>
        <v>7.8945037258389397E-9</v>
      </c>
      <c r="AL306" s="200">
        <f>V306/'2007output'!$C304</f>
        <v>0</v>
      </c>
      <c r="AM306" s="200">
        <f>W306/'2007output'!$C304</f>
        <v>0</v>
      </c>
      <c r="AN306" s="200">
        <f>X306/'2007output'!$C304</f>
        <v>0</v>
      </c>
      <c r="AO306" s="200">
        <f>Y306/'2007output'!$C304</f>
        <v>0</v>
      </c>
      <c r="AP306" s="200">
        <f>Z306/'2007output'!$C304</f>
        <v>0</v>
      </c>
      <c r="AQ306" s="200">
        <f>AA306/'2007output'!$C304</f>
        <v>0</v>
      </c>
      <c r="AR306" s="200">
        <f>AB306/'2007output'!$C304</f>
        <v>0</v>
      </c>
      <c r="AS306" s="200">
        <f>AC306/'2007output'!$C304</f>
        <v>0</v>
      </c>
      <c r="AT306" s="200">
        <f>AD306/'2007output'!$C304</f>
        <v>0</v>
      </c>
      <c r="AU306" s="200">
        <f>AE306/'2007output'!$C304</f>
        <v>0</v>
      </c>
      <c r="AV306" s="200">
        <f>AF306/'2007output'!$C304</f>
        <v>0</v>
      </c>
      <c r="AW306" s="200">
        <f>AG306/'2007output'!$C304</f>
        <v>0</v>
      </c>
      <c r="AY306" s="370">
        <f>IFERROR(IF(SUMPRODUCT(US_CO2!C309:AX309/SUM(US_CO2!C309:AX309),US_CO2!C$6:AX$6)&gt;3.5,4,IF(SUMPRODUCT(US_CO2!C309:AX309/SUM(US_CO2!C309:AX309),US_CO2!C$6:AX$6)&gt;2.5,3,2)),"")</f>
        <v>4</v>
      </c>
      <c r="AZ306" s="370">
        <f>IFERROR(IF(SUMPRODUCT(US_CH4!C309:AC309/SUM(US_CH4!C309:AC309),US_CH4!C$6:AC$6)&gt;3.5,4,IF(SUMPRODUCT(US_CH4!C309:AC309/SUM(US_CH4!C309:AC309),US_CH4!C$6:AC$6)&gt;2.5,3,2)),"")</f>
        <v>4</v>
      </c>
      <c r="BA306" s="223">
        <f>IFERROR(IF(SUMPRODUCT(US_N2O!C309:AA309/SUM(US_N2O!C309:AA309),US_N2O!C$6:AA$6)&gt;3.5,4,IF(SUMPRODUCT(US_N2O!C309:AA309/SUM(US_N2O!C309:AA309),US_N2O!C$6:AA$6)&gt;2.5,3,2)),"")</f>
        <v>4</v>
      </c>
      <c r="BB306" s="223" t="str">
        <f>IFERROR(IF(SUMPRODUCT(US_Others!U311:V311/SUM(US_Others!U311:V311),US_Others!U$8:V$8)&gt;3.5,4,IF(SUMPRODUCT(US_Others!U311:V311/SUM(US_Others!U311:V311),US_Others!U$8:V$8)&gt;2.5,3,2)),"")</f>
        <v/>
      </c>
      <c r="BC306" s="223" t="str">
        <f>IFERROR(IF((US_Others!C311*US_Others!C$8/SUM(US_Others!C311,US_Others!H311,US_Others!N311)+ US_Others!H311*US_Others!H$8/SUM(US_Others!C311,US_Others!H311,US_Others!N311)+US_Others!N311*US_Others!N$8/SUM(US_Others!C311,US_Others!H311,US_Others!N311))&gt;3.5,4,IF((US_Others!C311*US_Others!C$8/SUM(US_Others!C311,US_Others!H311,US_Others!N311)+ US_Others!H311*US_Others!H$8/SUM(US_Others!C311,US_Others!H311,US_Others!N311)+US_Others!N311*US_Others!N$8/SUM(US_Others!C311,US_Others!H311,US_Others!N311))&gt;2.5,3,2)),"")</f>
        <v/>
      </c>
      <c r="BD306" s="223" t="str">
        <f>IFERROR(IF((US_Others!D311*US_Others!D$8/SUM(US_Others!D311,US_Others!I311,US_Others!O311)+US_Others!I311*US_Others!I$8/SUM(US_Others!D311,US_Others!I311,US_Others!O311)+US_Others!O311*US_Others!O$8/SUM(US_Others!D311,US_Others!I311,US_Others!O311))&gt;3.5,4,IF((US_Others!D311*US_Others!D$8/SUM(US_Others!D311,US_Others!I311,US_Others!O311)+US_Others!I311*US_Others!I$8/SUM(US_Others!D311,US_Others!I311,US_Others!O311)+US_Others!O311*US_Others!O$8/SUM(US_Others!D311,US_Others!I311,US_Others!O311))&gt;2.5,3,2)),"")</f>
        <v/>
      </c>
      <c r="BE306" s="223" t="str">
        <f>IFERROR(IF((US_Others!E311*US_Others!E$8/SUM(US_Others!E311,US_Others!J311,US_Others!P311,US_Others!W311)+US_Others!J311*US_Others!J$8/SUM(US_Others!E311,US_Others!J311,US_Others!P311,US_Others!W311)+US_Others!P311*US_Others!P$8/SUM(US_Others!E311,US_Others!J311,US_Others!P311,US_Others!W311)+US_Others!W311*US_Others!W$8/SUM(US_Others!E311,US_Others!J311,US_Others!P311,US_Others!W311))&gt;3.5,4,IF((US_Others!E311*US_Others!E$8/SUM(US_Others!E311,US_Others!J311,US_Others!P311,US_Others!W311)+US_Others!J311*US_Others!J$8/SUM(US_Others!E311,US_Others!J311,US_Others!P311,US_Others!W311)+US_Others!P311*US_Others!P$8/SUM(US_Others!E311,US_Others!J311,US_Others!P311,US_Others!W311)+US_Others!W311*US_Others!W$8/SUM(US_Others!E311,US_Others!J311,US_Others!P311,US_Others!W311))&gt;2.5,3,2)),"")</f>
        <v/>
      </c>
      <c r="BF306" s="223" t="str">
        <f>IFERROR(IF((US_Others!F311*US_Others!F$8/SUM(US_Others!F311,US_Others!K311,US_Others!Q311)+US_Others!K311*US_Others!K$8/SUM(US_Others!F311,US_Others!K311,US_Others!Q311)+US_Others!Q311*US_Others!Q$8/SUM(US_Others!F311,US_Others!K311,US_Others!Q311))&gt;3.5,4,IF((US_Others!F311*US_Others!F$8/SUM(US_Others!F311,US_Others!K311,US_Others!Q311)+US_Others!K311*US_Others!K$8/SUM(US_Others!F311,US_Others!K311,US_Others!Q311)+US_Others!Q311*US_Others!Q$8/SUM(US_Others!F311,US_Others!K311,US_Others!Q311))&gt;2.5,3,2)),"")</f>
        <v/>
      </c>
      <c r="BG306" s="223" t="str">
        <f>IFERROR(IF((US_Others!G311*US_Others!G$8/SUM(US_Others!G311,US_Others!L311,US_Others!R311)+US_Others!L311*US_Others!L$8/SUM(US_Others!G311,US_Others!L311,US_Others!R311)+US_Others!R311*US_Others!R$8/SUM(US_Others!G311,US_Others!L311,US_Others!R311))&gt;3.5,4,IF((US_Others!G311*US_Others!G$8/SUM(US_Others!G311,US_Others!L311,US_Others!R311)+US_Others!L311*US_Others!L$8/SUM(US_Others!G311,US_Others!L311,US_Others!R311)+US_Others!R311*US_Others!R$8/SUM(US_Others!G311,US_Others!L311,US_Others!R311))&gt;2.5,3,2)),"")</f>
        <v/>
      </c>
      <c r="BH306" s="219" t="str">
        <f>IFERROR(IF((US_Others!Z311*US_Others!Z$8/SUM(US_Others!Z311,US_Others!AB311)+US_Others!AB311*US_Others!AB$8/SUM(US_Others!Z311,US_Others!AB311))&gt;3.5,4,IF((US_Others!Z311*US_Others!Z$8/SUM(US_Others!Z311,US_Others!AB311)+US_Others!AB311*US_Others!AB$8/SUM(US_Others!Z311,US_Others!AB311))&gt;2.5,3,2)),"")</f>
        <v/>
      </c>
      <c r="BI306" s="219" t="str">
        <f>IFERROR(IF((US_Others!AA311*US_Others!AA$8/SUM(US_Others!AA311,US_Others!AC311)+US_Others!AC311*US_Others!AC$8/SUM(US_Others!AA311,US_Others!AC311))&gt;3.5,4,IF((US_Others!AA311*US_Others!AA$8/SUM(US_Others!AA311,US_Others!AC311)+US_Others!AC311*US_Others!AC$8/SUM(US_Others!AA311,US_Others!AC311))&gt;2.5,3,2)),"")</f>
        <v/>
      </c>
      <c r="BJ306" s="219" t="str">
        <f>IFERROR(US_Others!AD311*US_Others!AD$8/US_Others!AD311,"")</f>
        <v/>
      </c>
      <c r="BK306" s="74" t="str">
        <f>IFERROR(US_Others!AE311*US_Others!AE$8/US_Others!AE311,"")</f>
        <v/>
      </c>
      <c r="BL306" s="219" t="str">
        <f>IFERROR(IF(SUMPRODUCT(US_Others!AG311:AI311/SUM(US_Others!AG311:AI311),US_Others!AG$8:AI$8)&gt;3.5,4,IF(SUMPRODUCT(US_Others!AG311:AI311/SUM(US_Others!AG311:AI311),US_Others!AG$8:AI$8)&gt;2.5,3,2)),"")</f>
        <v/>
      </c>
      <c r="BM306" s="219" t="str">
        <f>IFERROR(US_Others!AL311*US_Others!AL$8/US_Others!AL311,"")</f>
        <v/>
      </c>
    </row>
    <row r="307" spans="1:65">
      <c r="A307" s="200" t="s">
        <v>453</v>
      </c>
      <c r="B307" s="332">
        <v>519130</v>
      </c>
      <c r="C307" s="333">
        <f>SUM(US_CO2!C310:AX310)</f>
        <v>3.0862184150955228E-2</v>
      </c>
      <c r="D307" s="333">
        <f>SUM(US_CH4!C310:AC310)</f>
        <v>4.4672234683762178E-5</v>
      </c>
      <c r="E307" s="333">
        <f>SUM(US_N2O!C310:AA310)</f>
        <v>1.6712452962171269E-5</v>
      </c>
      <c r="F307" s="332">
        <f>US_Others!V312+US_Others!U312</f>
        <v>0</v>
      </c>
      <c r="G307" s="332">
        <f>US_Others!C312+US_Others!H312+US_Others!N312</f>
        <v>0</v>
      </c>
      <c r="H307" s="332">
        <f>US_Others!D312+US_Others!I312+US_Others!O312</f>
        <v>0</v>
      </c>
      <c r="I307" s="332">
        <f>US_Others!E312+US_Others!J312+US_Others!P312+US_Others!W312</f>
        <v>0</v>
      </c>
      <c r="J307" s="332">
        <f>US_Others!F312+US_Others!K312+US_Others!Q312</f>
        <v>0</v>
      </c>
      <c r="K307" s="332">
        <f>US_Others!G312+US_Others!L312+US_Others!R312</f>
        <v>0</v>
      </c>
      <c r="L307" s="332">
        <f>US_Others!Z312+US_Others!AB312</f>
        <v>0</v>
      </c>
      <c r="M307" s="332">
        <f>US_Others!AA312+US_Others!AC312</f>
        <v>0</v>
      </c>
      <c r="N307" s="332">
        <f>US_Others!AD312</f>
        <v>0</v>
      </c>
      <c r="O307" s="332">
        <f>US_Others!AE312</f>
        <v>0</v>
      </c>
      <c r="P307" s="332">
        <f>SUM(US_Others!AG312:AI312)</f>
        <v>0</v>
      </c>
      <c r="Q307" s="332">
        <f>US_Others!AL312</f>
        <v>0</v>
      </c>
      <c r="R307" s="332"/>
      <c r="S307" s="334">
        <f t="shared" si="4"/>
        <v>30.86218415095523</v>
      </c>
      <c r="T307" s="334">
        <f>D307*1000/Spec!I$6</f>
        <v>1.786889387350487E-3</v>
      </c>
      <c r="U307" s="334">
        <f>E307*1000/Spec!I$7</f>
        <v>5.6082056920037818E-5</v>
      </c>
      <c r="V307" s="334">
        <f>F307*1000/Spec!I$8</f>
        <v>0</v>
      </c>
      <c r="W307" s="334">
        <f>G307*1000/Spec!I$9</f>
        <v>0</v>
      </c>
      <c r="X307" s="334">
        <f>H307*1000/Spec!I$10</f>
        <v>0</v>
      </c>
      <c r="Y307" s="334">
        <f>I307*1000/Spec!I$11</f>
        <v>0</v>
      </c>
      <c r="Z307" s="334">
        <f>J307*1000/Spec!I$12</f>
        <v>0</v>
      </c>
      <c r="AA307" s="334">
        <f>K307*1000/Spec!I$15</f>
        <v>0</v>
      </c>
      <c r="AB307" s="334">
        <f>L307*1000/Spec!I$17</f>
        <v>0</v>
      </c>
      <c r="AC307" s="334">
        <f>M307*1000/Spec!I$18</f>
        <v>0</v>
      </c>
      <c r="AD307" s="335">
        <f>N307*1000/Spec!I$25</f>
        <v>0</v>
      </c>
      <c r="AE307" s="335">
        <f>O307*1000/Spec!I$26</f>
        <v>0</v>
      </c>
      <c r="AF307" s="334">
        <f>P307*1000/Spec!I$21</f>
        <v>0</v>
      </c>
      <c r="AG307" s="334">
        <f>Q307*1000/Spec!I$22</f>
        <v>0</v>
      </c>
      <c r="AI307" s="200">
        <f>S307/'2007output'!$C305</f>
        <v>9.6423232889540503E-4</v>
      </c>
      <c r="AJ307" s="200">
        <f>T307/'2007output'!$C305</f>
        <v>5.5828080961992286E-8</v>
      </c>
      <c r="AK307" s="200">
        <f>U307/'2007output'!$C305</f>
        <v>1.7521809891598032E-9</v>
      </c>
      <c r="AL307" s="200">
        <f>V307/'2007output'!$C305</f>
        <v>0</v>
      </c>
      <c r="AM307" s="200">
        <f>W307/'2007output'!$C305</f>
        <v>0</v>
      </c>
      <c r="AN307" s="200">
        <f>X307/'2007output'!$C305</f>
        <v>0</v>
      </c>
      <c r="AO307" s="200">
        <f>Y307/'2007output'!$C305</f>
        <v>0</v>
      </c>
      <c r="AP307" s="200">
        <f>Z307/'2007output'!$C305</f>
        <v>0</v>
      </c>
      <c r="AQ307" s="200">
        <f>AA307/'2007output'!$C305</f>
        <v>0</v>
      </c>
      <c r="AR307" s="200">
        <f>AB307/'2007output'!$C305</f>
        <v>0</v>
      </c>
      <c r="AS307" s="200">
        <f>AC307/'2007output'!$C305</f>
        <v>0</v>
      </c>
      <c r="AT307" s="200">
        <f>AD307/'2007output'!$C305</f>
        <v>0</v>
      </c>
      <c r="AU307" s="200">
        <f>AE307/'2007output'!$C305</f>
        <v>0</v>
      </c>
      <c r="AV307" s="200">
        <f>AF307/'2007output'!$C305</f>
        <v>0</v>
      </c>
      <c r="AW307" s="200">
        <f>AG307/'2007output'!$C305</f>
        <v>0</v>
      </c>
      <c r="AY307" s="370">
        <f>IFERROR(IF(SUMPRODUCT(US_CO2!C310:AX310/SUM(US_CO2!C310:AX310),US_CO2!C$6:AX$6)&gt;3.5,4,IF(SUMPRODUCT(US_CO2!C310:AX310/SUM(US_CO2!C310:AX310),US_CO2!C$6:AX$6)&gt;2.5,3,2)),"")</f>
        <v>4</v>
      </c>
      <c r="AZ307" s="370">
        <f>IFERROR(IF(SUMPRODUCT(US_CH4!C310:AC310/SUM(US_CH4!C310:AC310),US_CH4!C$6:AC$6)&gt;3.5,4,IF(SUMPRODUCT(US_CH4!C310:AC310/SUM(US_CH4!C310:AC310),US_CH4!C$6:AC$6)&gt;2.5,3,2)),"")</f>
        <v>4</v>
      </c>
      <c r="BA307" s="223">
        <f>IFERROR(IF(SUMPRODUCT(US_N2O!C310:AA310/SUM(US_N2O!C310:AA310),US_N2O!C$6:AA$6)&gt;3.5,4,IF(SUMPRODUCT(US_N2O!C310:AA310/SUM(US_N2O!C310:AA310),US_N2O!C$6:AA$6)&gt;2.5,3,2)),"")</f>
        <v>4</v>
      </c>
      <c r="BB307" s="223" t="str">
        <f>IFERROR(IF(SUMPRODUCT(US_Others!U312:V312/SUM(US_Others!U312:V312),US_Others!U$8:V$8)&gt;3.5,4,IF(SUMPRODUCT(US_Others!U312:V312/SUM(US_Others!U312:V312),US_Others!U$8:V$8)&gt;2.5,3,2)),"")</f>
        <v/>
      </c>
      <c r="BC307" s="223" t="str">
        <f>IFERROR(IF((US_Others!C312*US_Others!C$8/SUM(US_Others!C312,US_Others!H312,US_Others!N312)+ US_Others!H312*US_Others!H$8/SUM(US_Others!C312,US_Others!H312,US_Others!N312)+US_Others!N312*US_Others!N$8/SUM(US_Others!C312,US_Others!H312,US_Others!N312))&gt;3.5,4,IF((US_Others!C312*US_Others!C$8/SUM(US_Others!C312,US_Others!H312,US_Others!N312)+ US_Others!H312*US_Others!H$8/SUM(US_Others!C312,US_Others!H312,US_Others!N312)+US_Others!N312*US_Others!N$8/SUM(US_Others!C312,US_Others!H312,US_Others!N312))&gt;2.5,3,2)),"")</f>
        <v/>
      </c>
      <c r="BD307" s="223" t="str">
        <f>IFERROR(IF((US_Others!D312*US_Others!D$8/SUM(US_Others!D312,US_Others!I312,US_Others!O312)+US_Others!I312*US_Others!I$8/SUM(US_Others!D312,US_Others!I312,US_Others!O312)+US_Others!O312*US_Others!O$8/SUM(US_Others!D312,US_Others!I312,US_Others!O312))&gt;3.5,4,IF((US_Others!D312*US_Others!D$8/SUM(US_Others!D312,US_Others!I312,US_Others!O312)+US_Others!I312*US_Others!I$8/SUM(US_Others!D312,US_Others!I312,US_Others!O312)+US_Others!O312*US_Others!O$8/SUM(US_Others!D312,US_Others!I312,US_Others!O312))&gt;2.5,3,2)),"")</f>
        <v/>
      </c>
      <c r="BE307" s="223" t="str">
        <f>IFERROR(IF((US_Others!E312*US_Others!E$8/SUM(US_Others!E312,US_Others!J312,US_Others!P312,US_Others!W312)+US_Others!J312*US_Others!J$8/SUM(US_Others!E312,US_Others!J312,US_Others!P312,US_Others!W312)+US_Others!P312*US_Others!P$8/SUM(US_Others!E312,US_Others!J312,US_Others!P312,US_Others!W312)+US_Others!W312*US_Others!W$8/SUM(US_Others!E312,US_Others!J312,US_Others!P312,US_Others!W312))&gt;3.5,4,IF((US_Others!E312*US_Others!E$8/SUM(US_Others!E312,US_Others!J312,US_Others!P312,US_Others!W312)+US_Others!J312*US_Others!J$8/SUM(US_Others!E312,US_Others!J312,US_Others!P312,US_Others!W312)+US_Others!P312*US_Others!P$8/SUM(US_Others!E312,US_Others!J312,US_Others!P312,US_Others!W312)+US_Others!W312*US_Others!W$8/SUM(US_Others!E312,US_Others!J312,US_Others!P312,US_Others!W312))&gt;2.5,3,2)),"")</f>
        <v/>
      </c>
      <c r="BF307" s="223" t="str">
        <f>IFERROR(IF((US_Others!F312*US_Others!F$8/SUM(US_Others!F312,US_Others!K312,US_Others!Q312)+US_Others!K312*US_Others!K$8/SUM(US_Others!F312,US_Others!K312,US_Others!Q312)+US_Others!Q312*US_Others!Q$8/SUM(US_Others!F312,US_Others!K312,US_Others!Q312))&gt;3.5,4,IF((US_Others!F312*US_Others!F$8/SUM(US_Others!F312,US_Others!K312,US_Others!Q312)+US_Others!K312*US_Others!K$8/SUM(US_Others!F312,US_Others!K312,US_Others!Q312)+US_Others!Q312*US_Others!Q$8/SUM(US_Others!F312,US_Others!K312,US_Others!Q312))&gt;2.5,3,2)),"")</f>
        <v/>
      </c>
      <c r="BG307" s="223" t="str">
        <f>IFERROR(IF((US_Others!G312*US_Others!G$8/SUM(US_Others!G312,US_Others!L312,US_Others!R312)+US_Others!L312*US_Others!L$8/SUM(US_Others!G312,US_Others!L312,US_Others!R312)+US_Others!R312*US_Others!R$8/SUM(US_Others!G312,US_Others!L312,US_Others!R312))&gt;3.5,4,IF((US_Others!G312*US_Others!G$8/SUM(US_Others!G312,US_Others!L312,US_Others!R312)+US_Others!L312*US_Others!L$8/SUM(US_Others!G312,US_Others!L312,US_Others!R312)+US_Others!R312*US_Others!R$8/SUM(US_Others!G312,US_Others!L312,US_Others!R312))&gt;2.5,3,2)),"")</f>
        <v/>
      </c>
      <c r="BH307" s="219" t="str">
        <f>IFERROR(IF((US_Others!Z312*US_Others!Z$8/SUM(US_Others!Z312,US_Others!AB312)+US_Others!AB312*US_Others!AB$8/SUM(US_Others!Z312,US_Others!AB312))&gt;3.5,4,IF((US_Others!Z312*US_Others!Z$8/SUM(US_Others!Z312,US_Others!AB312)+US_Others!AB312*US_Others!AB$8/SUM(US_Others!Z312,US_Others!AB312))&gt;2.5,3,2)),"")</f>
        <v/>
      </c>
      <c r="BI307" s="219" t="str">
        <f>IFERROR(IF((US_Others!AA312*US_Others!AA$8/SUM(US_Others!AA312,US_Others!AC312)+US_Others!AC312*US_Others!AC$8/SUM(US_Others!AA312,US_Others!AC312))&gt;3.5,4,IF((US_Others!AA312*US_Others!AA$8/SUM(US_Others!AA312,US_Others!AC312)+US_Others!AC312*US_Others!AC$8/SUM(US_Others!AA312,US_Others!AC312))&gt;2.5,3,2)),"")</f>
        <v/>
      </c>
      <c r="BJ307" s="219" t="str">
        <f>IFERROR(US_Others!AD312*US_Others!AD$8/US_Others!AD312,"")</f>
        <v/>
      </c>
      <c r="BK307" s="74" t="str">
        <f>IFERROR(US_Others!AE312*US_Others!AE$8/US_Others!AE312,"")</f>
        <v/>
      </c>
      <c r="BL307" s="219" t="str">
        <f>IFERROR(IF(SUMPRODUCT(US_Others!AG312:AI312/SUM(US_Others!AG312:AI312),US_Others!AG$8:AI$8)&gt;3.5,4,IF(SUMPRODUCT(US_Others!AG312:AI312/SUM(US_Others!AG312:AI312),US_Others!AG$8:AI$8)&gt;2.5,3,2)),"")</f>
        <v/>
      </c>
      <c r="BM307" s="219" t="str">
        <f>IFERROR(US_Others!AL312*US_Others!AL$8/US_Others!AL312,"")</f>
        <v/>
      </c>
    </row>
    <row r="308" spans="1:65">
      <c r="A308" s="200" t="s">
        <v>454</v>
      </c>
      <c r="B308" s="332" t="s">
        <v>455</v>
      </c>
      <c r="C308" s="333">
        <f>SUM(US_CO2!C311:AX311)</f>
        <v>2.5507342741488852</v>
      </c>
      <c r="D308" s="333">
        <f>SUM(US_CH4!C311:AC311)</f>
        <v>4.6596147976391868E-3</v>
      </c>
      <c r="E308" s="333">
        <f>SUM(US_N2O!C311:AA311)</f>
        <v>1.4440802590152966E-3</v>
      </c>
      <c r="F308" s="332">
        <f>US_Others!V313+US_Others!U313</f>
        <v>0</v>
      </c>
      <c r="G308" s="332">
        <f>US_Others!C313+US_Others!H313+US_Others!N313</f>
        <v>1.8730329878775431E-5</v>
      </c>
      <c r="H308" s="332">
        <f>US_Others!D313+US_Others!I313+US_Others!O313</f>
        <v>3.0717741001191711E-4</v>
      </c>
      <c r="I308" s="332">
        <f>US_Others!E313+US_Others!J313+US_Others!P313+US_Others!W313</f>
        <v>1.4197590048111778E-3</v>
      </c>
      <c r="J308" s="332">
        <f>US_Others!F313+US_Others!K313+US_Others!Q313</f>
        <v>2.4536732141195816E-4</v>
      </c>
      <c r="K308" s="332">
        <f>US_Others!G313+US_Others!L313+US_Others!R313</f>
        <v>2.4349428842408067E-5</v>
      </c>
      <c r="L308" s="332">
        <f>US_Others!Z313+US_Others!AB313</f>
        <v>0</v>
      </c>
      <c r="M308" s="332">
        <f>US_Others!AA313+US_Others!AC313</f>
        <v>0</v>
      </c>
      <c r="N308" s="332">
        <f>US_Others!AD313</f>
        <v>0</v>
      </c>
      <c r="O308" s="332">
        <f>US_Others!AE313</f>
        <v>0</v>
      </c>
      <c r="P308" s="332">
        <f>SUM(US_Others!AG313:AI313)</f>
        <v>0</v>
      </c>
      <c r="Q308" s="332">
        <f>US_Others!AL313</f>
        <v>0</v>
      </c>
      <c r="R308" s="332"/>
      <c r="S308" s="334">
        <f t="shared" si="4"/>
        <v>2550.7342741488851</v>
      </c>
      <c r="T308" s="334">
        <f>D308*1000/Spec!I$6</f>
        <v>0.18638459190556747</v>
      </c>
      <c r="U308" s="334">
        <f>E308*1000/Spec!I$7</f>
        <v>4.8459069094473036E-3</v>
      </c>
      <c r="V308" s="334">
        <f>F308*1000/Spec!I$8</f>
        <v>0</v>
      </c>
      <c r="W308" s="334">
        <f>G308*1000/Spec!I$9</f>
        <v>2.7748636857445082E-5</v>
      </c>
      <c r="X308" s="334">
        <f>H308*1000/Spec!I$10</f>
        <v>8.7764974289119172E-5</v>
      </c>
      <c r="Y308" s="334">
        <f>I308*1000/Spec!I$11</f>
        <v>9.9283846490292151E-4</v>
      </c>
      <c r="Z308" s="334">
        <f>J308*1000/Spec!I$12</f>
        <v>5.4892018212966029E-5</v>
      </c>
      <c r="AA308" s="334">
        <f>K308*1000/Spec!I$15</f>
        <v>2.4821028381659598E-6</v>
      </c>
      <c r="AB308" s="334">
        <f>L308*1000/Spec!I$17</f>
        <v>0</v>
      </c>
      <c r="AC308" s="334">
        <f>M308*1000/Spec!I$18</f>
        <v>0</v>
      </c>
      <c r="AD308" s="335">
        <f>N308*1000/Spec!I$25</f>
        <v>0</v>
      </c>
      <c r="AE308" s="335">
        <f>O308*1000/Spec!I$26</f>
        <v>0</v>
      </c>
      <c r="AF308" s="334">
        <f>P308*1000/Spec!I$21</f>
        <v>0</v>
      </c>
      <c r="AG308" s="334">
        <f>Q308*1000/Spec!I$22</f>
        <v>0</v>
      </c>
      <c r="AI308" s="200">
        <f>S308/'2007output'!$C306</f>
        <v>5.1446527635953896E-3</v>
      </c>
      <c r="AJ308" s="200">
        <f>T308/'2007output'!$C306</f>
        <v>3.7592469570689863E-7</v>
      </c>
      <c r="AK308" s="200">
        <f>U308/'2007output'!$C306</f>
        <v>9.7738555624861158E-9</v>
      </c>
      <c r="AL308" s="200">
        <f>V308/'2007output'!$C306</f>
        <v>0</v>
      </c>
      <c r="AM308" s="200">
        <f>W308/'2007output'!$C306</f>
        <v>5.596706122682816E-11</v>
      </c>
      <c r="AN308" s="200">
        <f>X308/'2007output'!$C306</f>
        <v>1.7701581936599653E-10</v>
      </c>
      <c r="AO308" s="200">
        <f>Y308/'2007output'!$C306</f>
        <v>2.0024857955738902E-9</v>
      </c>
      <c r="AP308" s="200">
        <f>Z308/'2007output'!$C306</f>
        <v>1.1071336440676242E-10</v>
      </c>
      <c r="AQ308" s="200">
        <f>AA308/'2007output'!$C306</f>
        <v>5.0062279537759149E-12</v>
      </c>
      <c r="AR308" s="200">
        <f>AB308/'2007output'!$C306</f>
        <v>0</v>
      </c>
      <c r="AS308" s="200">
        <f>AC308/'2007output'!$C306</f>
        <v>0</v>
      </c>
      <c r="AT308" s="200">
        <f>AD308/'2007output'!$C306</f>
        <v>0</v>
      </c>
      <c r="AU308" s="200">
        <f>AE308/'2007output'!$C306</f>
        <v>0</v>
      </c>
      <c r="AV308" s="200">
        <f>AF308/'2007output'!$C306</f>
        <v>0</v>
      </c>
      <c r="AW308" s="200">
        <f>AG308/'2007output'!$C306</f>
        <v>0</v>
      </c>
      <c r="AY308" s="370">
        <f>IFERROR(IF(SUMPRODUCT(US_CO2!C311:AX311/SUM(US_CO2!C311:AX311),US_CO2!C$6:AX$6)&gt;3.5,4,IF(SUMPRODUCT(US_CO2!C311:AX311/SUM(US_CO2!C311:AX311),US_CO2!C$6:AX$6)&gt;2.5,3,2)),"")</f>
        <v>4</v>
      </c>
      <c r="AZ308" s="370">
        <f>IFERROR(IF(SUMPRODUCT(US_CH4!C311:AC311/SUM(US_CH4!C311:AC311),US_CH4!C$6:AC$6)&gt;3.5,4,IF(SUMPRODUCT(US_CH4!C311:AC311/SUM(US_CH4!C311:AC311),US_CH4!C$6:AC$6)&gt;2.5,3,2)),"")</f>
        <v>4</v>
      </c>
      <c r="BA308" s="223">
        <f>IFERROR(IF(SUMPRODUCT(US_N2O!C311:AA311/SUM(US_N2O!C311:AA311),US_N2O!C$6:AA$6)&gt;3.5,4,IF(SUMPRODUCT(US_N2O!C311:AA311/SUM(US_N2O!C311:AA311),US_N2O!C$6:AA$6)&gt;2.5,3,2)),"")</f>
        <v>4</v>
      </c>
      <c r="BB308" s="223" t="str">
        <f>IFERROR(IF(SUMPRODUCT(US_Others!U313:V313/SUM(US_Others!U313:V313),US_Others!U$8:V$8)&gt;3.5,4,IF(SUMPRODUCT(US_Others!U313:V313/SUM(US_Others!U313:V313),US_Others!U$8:V$8)&gt;2.5,3,2)),"")</f>
        <v/>
      </c>
      <c r="BC308" s="223">
        <f>IFERROR(IF((US_Others!C313*US_Others!C$8/SUM(US_Others!C313,US_Others!H313,US_Others!N313)+ US_Others!H313*US_Others!H$8/SUM(US_Others!C313,US_Others!H313,US_Others!N313)+US_Others!N313*US_Others!N$8/SUM(US_Others!C313,US_Others!H313,US_Others!N313))&gt;3.5,4,IF((US_Others!C313*US_Others!C$8/SUM(US_Others!C313,US_Others!H313,US_Others!N313)+ US_Others!H313*US_Others!H$8/SUM(US_Others!C313,US_Others!H313,US_Others!N313)+US_Others!N313*US_Others!N$8/SUM(US_Others!C313,US_Others!H313,US_Others!N313))&gt;2.5,3,2)),"")</f>
        <v>4</v>
      </c>
      <c r="BD308" s="223">
        <f>IFERROR(IF((US_Others!D313*US_Others!D$8/SUM(US_Others!D313,US_Others!I313,US_Others!O313)+US_Others!I313*US_Others!I$8/SUM(US_Others!D313,US_Others!I313,US_Others!O313)+US_Others!O313*US_Others!O$8/SUM(US_Others!D313,US_Others!I313,US_Others!O313))&gt;3.5,4,IF((US_Others!D313*US_Others!D$8/SUM(US_Others!D313,US_Others!I313,US_Others!O313)+US_Others!I313*US_Others!I$8/SUM(US_Others!D313,US_Others!I313,US_Others!O313)+US_Others!O313*US_Others!O$8/SUM(US_Others!D313,US_Others!I313,US_Others!O313))&gt;2.5,3,2)),"")</f>
        <v>4</v>
      </c>
      <c r="BE308" s="223">
        <f>IFERROR(IF((US_Others!E313*US_Others!E$8/SUM(US_Others!E313,US_Others!J313,US_Others!P313,US_Others!W313)+US_Others!J313*US_Others!J$8/SUM(US_Others!E313,US_Others!J313,US_Others!P313,US_Others!W313)+US_Others!P313*US_Others!P$8/SUM(US_Others!E313,US_Others!J313,US_Others!P313,US_Others!W313)+US_Others!W313*US_Others!W$8/SUM(US_Others!E313,US_Others!J313,US_Others!P313,US_Others!W313))&gt;3.5,4,IF((US_Others!E313*US_Others!E$8/SUM(US_Others!E313,US_Others!J313,US_Others!P313,US_Others!W313)+US_Others!J313*US_Others!J$8/SUM(US_Others!E313,US_Others!J313,US_Others!P313,US_Others!W313)+US_Others!P313*US_Others!P$8/SUM(US_Others!E313,US_Others!J313,US_Others!P313,US_Others!W313)+US_Others!W313*US_Others!W$8/SUM(US_Others!E313,US_Others!J313,US_Others!P313,US_Others!W313))&gt;2.5,3,2)),"")</f>
        <v>4</v>
      </c>
      <c r="BF308" s="223">
        <f>IFERROR(IF((US_Others!F313*US_Others!F$8/SUM(US_Others!F313,US_Others!K313,US_Others!Q313)+US_Others!K313*US_Others!K$8/SUM(US_Others!F313,US_Others!K313,US_Others!Q313)+US_Others!Q313*US_Others!Q$8/SUM(US_Others!F313,US_Others!K313,US_Others!Q313))&gt;3.5,4,IF((US_Others!F313*US_Others!F$8/SUM(US_Others!F313,US_Others!K313,US_Others!Q313)+US_Others!K313*US_Others!K$8/SUM(US_Others!F313,US_Others!K313,US_Others!Q313)+US_Others!Q313*US_Others!Q$8/SUM(US_Others!F313,US_Others!K313,US_Others!Q313))&gt;2.5,3,2)),"")</f>
        <v>4</v>
      </c>
      <c r="BG308" s="223">
        <f>IFERROR(IF((US_Others!G313*US_Others!G$8/SUM(US_Others!G313,US_Others!L313,US_Others!R313)+US_Others!L313*US_Others!L$8/SUM(US_Others!G313,US_Others!L313,US_Others!R313)+US_Others!R313*US_Others!R$8/SUM(US_Others!G313,US_Others!L313,US_Others!R313))&gt;3.5,4,IF((US_Others!G313*US_Others!G$8/SUM(US_Others!G313,US_Others!L313,US_Others!R313)+US_Others!L313*US_Others!L$8/SUM(US_Others!G313,US_Others!L313,US_Others!R313)+US_Others!R313*US_Others!R$8/SUM(US_Others!G313,US_Others!L313,US_Others!R313))&gt;2.5,3,2)),"")</f>
        <v>4</v>
      </c>
      <c r="BH308" s="219" t="str">
        <f>IFERROR(IF((US_Others!Z313*US_Others!Z$8/SUM(US_Others!Z313,US_Others!AB313)+US_Others!AB313*US_Others!AB$8/SUM(US_Others!Z313,US_Others!AB313))&gt;3.5,4,IF((US_Others!Z313*US_Others!Z$8/SUM(US_Others!Z313,US_Others!AB313)+US_Others!AB313*US_Others!AB$8/SUM(US_Others!Z313,US_Others!AB313))&gt;2.5,3,2)),"")</f>
        <v/>
      </c>
      <c r="BI308" s="219" t="str">
        <f>IFERROR(IF((US_Others!AA313*US_Others!AA$8/SUM(US_Others!AA313,US_Others!AC313)+US_Others!AC313*US_Others!AC$8/SUM(US_Others!AA313,US_Others!AC313))&gt;3.5,4,IF((US_Others!AA313*US_Others!AA$8/SUM(US_Others!AA313,US_Others!AC313)+US_Others!AC313*US_Others!AC$8/SUM(US_Others!AA313,US_Others!AC313))&gt;2.5,3,2)),"")</f>
        <v/>
      </c>
      <c r="BJ308" s="219" t="str">
        <f>IFERROR(US_Others!AD313*US_Others!AD$8/US_Others!AD313,"")</f>
        <v/>
      </c>
      <c r="BK308" s="74" t="str">
        <f>IFERROR(US_Others!AE313*US_Others!AE$8/US_Others!AE313,"")</f>
        <v/>
      </c>
      <c r="BL308" s="219" t="str">
        <f>IFERROR(IF(SUMPRODUCT(US_Others!AG313:AI313/SUM(US_Others!AG313:AI313),US_Others!AG$8:AI$8)&gt;3.5,4,IF(SUMPRODUCT(US_Others!AG313:AI313/SUM(US_Others!AG313:AI313),US_Others!AG$8:AI$8)&gt;2.5,3,2)),"")</f>
        <v/>
      </c>
      <c r="BM308" s="219" t="str">
        <f>IFERROR(US_Others!AL313*US_Others!AL$8/US_Others!AL313,"")</f>
        <v/>
      </c>
    </row>
    <row r="309" spans="1:65">
      <c r="A309" s="200" t="s">
        <v>456</v>
      </c>
      <c r="B309" s="332" t="s">
        <v>457</v>
      </c>
      <c r="C309" s="333">
        <f>SUM(US_CO2!C312:AX312)</f>
        <v>3.1263363165170572</v>
      </c>
      <c r="D309" s="333">
        <f>SUM(US_CH4!C312:AC312)</f>
        <v>5.6988852009390144E-3</v>
      </c>
      <c r="E309" s="333">
        <f>SUM(US_N2O!C312:AA312)</f>
        <v>1.7753227039449318E-3</v>
      </c>
      <c r="F309" s="332">
        <f>US_Others!V314+US_Others!U314</f>
        <v>0</v>
      </c>
      <c r="G309" s="332">
        <f>US_Others!C314+US_Others!H314+US_Others!N314</f>
        <v>0</v>
      </c>
      <c r="H309" s="332">
        <f>US_Others!D314+US_Others!I314+US_Others!O314</f>
        <v>0</v>
      </c>
      <c r="I309" s="332">
        <f>US_Others!E314+US_Others!J314+US_Others!P314+US_Others!W314</f>
        <v>0</v>
      </c>
      <c r="J309" s="332">
        <f>US_Others!F314+US_Others!K314+US_Others!Q314</f>
        <v>0</v>
      </c>
      <c r="K309" s="332">
        <f>US_Others!G314+US_Others!L314+US_Others!R314</f>
        <v>0</v>
      </c>
      <c r="L309" s="332">
        <f>US_Others!Z314+US_Others!AB314</f>
        <v>0</v>
      </c>
      <c r="M309" s="332">
        <f>US_Others!AA314+US_Others!AC314</f>
        <v>0</v>
      </c>
      <c r="N309" s="332">
        <f>US_Others!AD314</f>
        <v>0</v>
      </c>
      <c r="O309" s="332">
        <f>US_Others!AE314</f>
        <v>0</v>
      </c>
      <c r="P309" s="332">
        <f>SUM(US_Others!AG314:AI314)</f>
        <v>0</v>
      </c>
      <c r="Q309" s="332">
        <f>US_Others!AL314</f>
        <v>0</v>
      </c>
      <c r="R309" s="332"/>
      <c r="S309" s="334">
        <f t="shared" si="4"/>
        <v>3126.3363165170572</v>
      </c>
      <c r="T309" s="334">
        <f>D309*1000/Spec!I$6</f>
        <v>0.22795540803756059</v>
      </c>
      <c r="U309" s="334">
        <f>E309*1000/Spec!I$7</f>
        <v>5.9574587380702409E-3</v>
      </c>
      <c r="V309" s="334">
        <f>F309*1000/Spec!I$8</f>
        <v>0</v>
      </c>
      <c r="W309" s="334">
        <f>G309*1000/Spec!I$9</f>
        <v>0</v>
      </c>
      <c r="X309" s="334">
        <f>H309*1000/Spec!I$10</f>
        <v>0</v>
      </c>
      <c r="Y309" s="334">
        <f>I309*1000/Spec!I$11</f>
        <v>0</v>
      </c>
      <c r="Z309" s="334">
        <f>J309*1000/Spec!I$12</f>
        <v>0</v>
      </c>
      <c r="AA309" s="334">
        <f>K309*1000/Spec!I$15</f>
        <v>0</v>
      </c>
      <c r="AB309" s="334">
        <f>L309*1000/Spec!I$17</f>
        <v>0</v>
      </c>
      <c r="AC309" s="334">
        <f>M309*1000/Spec!I$18</f>
        <v>0</v>
      </c>
      <c r="AD309" s="335">
        <f>N309*1000/Spec!I$25</f>
        <v>0</v>
      </c>
      <c r="AE309" s="335">
        <f>O309*1000/Spec!I$26</f>
        <v>0</v>
      </c>
      <c r="AF309" s="334">
        <f>P309*1000/Spec!I$21</f>
        <v>0</v>
      </c>
      <c r="AG309" s="334">
        <f>Q309*1000/Spec!I$22</f>
        <v>0</v>
      </c>
      <c r="AI309" s="200">
        <f>S309/'2007output'!$C307</f>
        <v>1.2913462329530718E-2</v>
      </c>
      <c r="AJ309" s="200">
        <f>T309/'2007output'!$C307</f>
        <v>9.4157930448932289E-7</v>
      </c>
      <c r="AK309" s="200">
        <f>U309/'2007output'!$C307</f>
        <v>2.4607531373819145E-8</v>
      </c>
      <c r="AL309" s="200">
        <f>V309/'2007output'!$C307</f>
        <v>0</v>
      </c>
      <c r="AM309" s="200">
        <f>W309/'2007output'!$C307</f>
        <v>0</v>
      </c>
      <c r="AN309" s="200">
        <f>X309/'2007output'!$C307</f>
        <v>0</v>
      </c>
      <c r="AO309" s="200">
        <f>Y309/'2007output'!$C307</f>
        <v>0</v>
      </c>
      <c r="AP309" s="200">
        <f>Z309/'2007output'!$C307</f>
        <v>0</v>
      </c>
      <c r="AQ309" s="200">
        <f>AA309/'2007output'!$C307</f>
        <v>0</v>
      </c>
      <c r="AR309" s="200">
        <f>AB309/'2007output'!$C307</f>
        <v>0</v>
      </c>
      <c r="AS309" s="200">
        <f>AC309/'2007output'!$C307</f>
        <v>0</v>
      </c>
      <c r="AT309" s="200">
        <f>AD309/'2007output'!$C307</f>
        <v>0</v>
      </c>
      <c r="AU309" s="200">
        <f>AE309/'2007output'!$C307</f>
        <v>0</v>
      </c>
      <c r="AV309" s="200">
        <f>AF309/'2007output'!$C307</f>
        <v>0</v>
      </c>
      <c r="AW309" s="200">
        <f>AG309/'2007output'!$C307</f>
        <v>0</v>
      </c>
      <c r="AY309" s="370">
        <f>IFERROR(IF(SUMPRODUCT(US_CO2!C312:AX312/SUM(US_CO2!C312:AX312),US_CO2!C$6:AX$6)&gt;3.5,4,IF(SUMPRODUCT(US_CO2!C312:AX312/SUM(US_CO2!C312:AX312),US_CO2!C$6:AX$6)&gt;2.5,3,2)),"")</f>
        <v>4</v>
      </c>
      <c r="AZ309" s="370">
        <f>IFERROR(IF(SUMPRODUCT(US_CH4!C312:AC312/SUM(US_CH4!C312:AC312),US_CH4!C$6:AC$6)&gt;3.5,4,IF(SUMPRODUCT(US_CH4!C312:AC312/SUM(US_CH4!C312:AC312),US_CH4!C$6:AC$6)&gt;2.5,3,2)),"")</f>
        <v>4</v>
      </c>
      <c r="BA309" s="223">
        <f>IFERROR(IF(SUMPRODUCT(US_N2O!C312:AA312/SUM(US_N2O!C312:AA312),US_N2O!C$6:AA$6)&gt;3.5,4,IF(SUMPRODUCT(US_N2O!C312:AA312/SUM(US_N2O!C312:AA312),US_N2O!C$6:AA$6)&gt;2.5,3,2)),"")</f>
        <v>4</v>
      </c>
      <c r="BB309" s="223" t="str">
        <f>IFERROR(IF(SUMPRODUCT(US_Others!U314:V314/SUM(US_Others!U314:V314),US_Others!U$8:V$8)&gt;3.5,4,IF(SUMPRODUCT(US_Others!U314:V314/SUM(US_Others!U314:V314),US_Others!U$8:V$8)&gt;2.5,3,2)),"")</f>
        <v/>
      </c>
      <c r="BC309" s="223" t="str">
        <f>IFERROR(IF((US_Others!C314*US_Others!C$8/SUM(US_Others!C314,US_Others!H314,US_Others!N314)+ US_Others!H314*US_Others!H$8/SUM(US_Others!C314,US_Others!H314,US_Others!N314)+US_Others!N314*US_Others!N$8/SUM(US_Others!C314,US_Others!H314,US_Others!N314))&gt;3.5,4,IF((US_Others!C314*US_Others!C$8/SUM(US_Others!C314,US_Others!H314,US_Others!N314)+ US_Others!H314*US_Others!H$8/SUM(US_Others!C314,US_Others!H314,US_Others!N314)+US_Others!N314*US_Others!N$8/SUM(US_Others!C314,US_Others!H314,US_Others!N314))&gt;2.5,3,2)),"")</f>
        <v/>
      </c>
      <c r="BD309" s="223" t="str">
        <f>IFERROR(IF((US_Others!D314*US_Others!D$8/SUM(US_Others!D314,US_Others!I314,US_Others!O314)+US_Others!I314*US_Others!I$8/SUM(US_Others!D314,US_Others!I314,US_Others!O314)+US_Others!O314*US_Others!O$8/SUM(US_Others!D314,US_Others!I314,US_Others!O314))&gt;3.5,4,IF((US_Others!D314*US_Others!D$8/SUM(US_Others!D314,US_Others!I314,US_Others!O314)+US_Others!I314*US_Others!I$8/SUM(US_Others!D314,US_Others!I314,US_Others!O314)+US_Others!O314*US_Others!O$8/SUM(US_Others!D314,US_Others!I314,US_Others!O314))&gt;2.5,3,2)),"")</f>
        <v/>
      </c>
      <c r="BE309" s="223" t="str">
        <f>IFERROR(IF((US_Others!E314*US_Others!E$8/SUM(US_Others!E314,US_Others!J314,US_Others!P314,US_Others!W314)+US_Others!J314*US_Others!J$8/SUM(US_Others!E314,US_Others!J314,US_Others!P314,US_Others!W314)+US_Others!P314*US_Others!P$8/SUM(US_Others!E314,US_Others!J314,US_Others!P314,US_Others!W314)+US_Others!W314*US_Others!W$8/SUM(US_Others!E314,US_Others!J314,US_Others!P314,US_Others!W314))&gt;3.5,4,IF((US_Others!E314*US_Others!E$8/SUM(US_Others!E314,US_Others!J314,US_Others!P314,US_Others!W314)+US_Others!J314*US_Others!J$8/SUM(US_Others!E314,US_Others!J314,US_Others!P314,US_Others!W314)+US_Others!P314*US_Others!P$8/SUM(US_Others!E314,US_Others!J314,US_Others!P314,US_Others!W314)+US_Others!W314*US_Others!W$8/SUM(US_Others!E314,US_Others!J314,US_Others!P314,US_Others!W314))&gt;2.5,3,2)),"")</f>
        <v/>
      </c>
      <c r="BF309" s="223" t="str">
        <f>IFERROR(IF((US_Others!F314*US_Others!F$8/SUM(US_Others!F314,US_Others!K314,US_Others!Q314)+US_Others!K314*US_Others!K$8/SUM(US_Others!F314,US_Others!K314,US_Others!Q314)+US_Others!Q314*US_Others!Q$8/SUM(US_Others!F314,US_Others!K314,US_Others!Q314))&gt;3.5,4,IF((US_Others!F314*US_Others!F$8/SUM(US_Others!F314,US_Others!K314,US_Others!Q314)+US_Others!K314*US_Others!K$8/SUM(US_Others!F314,US_Others!K314,US_Others!Q314)+US_Others!Q314*US_Others!Q$8/SUM(US_Others!F314,US_Others!K314,US_Others!Q314))&gt;2.5,3,2)),"")</f>
        <v/>
      </c>
      <c r="BG309" s="223" t="str">
        <f>IFERROR(IF((US_Others!G314*US_Others!G$8/SUM(US_Others!G314,US_Others!L314,US_Others!R314)+US_Others!L314*US_Others!L$8/SUM(US_Others!G314,US_Others!L314,US_Others!R314)+US_Others!R314*US_Others!R$8/SUM(US_Others!G314,US_Others!L314,US_Others!R314))&gt;3.5,4,IF((US_Others!G314*US_Others!G$8/SUM(US_Others!G314,US_Others!L314,US_Others!R314)+US_Others!L314*US_Others!L$8/SUM(US_Others!G314,US_Others!L314,US_Others!R314)+US_Others!R314*US_Others!R$8/SUM(US_Others!G314,US_Others!L314,US_Others!R314))&gt;2.5,3,2)),"")</f>
        <v/>
      </c>
      <c r="BH309" s="219" t="str">
        <f>IFERROR(IF((US_Others!Z314*US_Others!Z$8/SUM(US_Others!Z314,US_Others!AB314)+US_Others!AB314*US_Others!AB$8/SUM(US_Others!Z314,US_Others!AB314))&gt;3.5,4,IF((US_Others!Z314*US_Others!Z$8/SUM(US_Others!Z314,US_Others!AB314)+US_Others!AB314*US_Others!AB$8/SUM(US_Others!Z314,US_Others!AB314))&gt;2.5,3,2)),"")</f>
        <v/>
      </c>
      <c r="BI309" s="219" t="str">
        <f>IFERROR(IF((US_Others!AA314*US_Others!AA$8/SUM(US_Others!AA314,US_Others!AC314)+US_Others!AC314*US_Others!AC$8/SUM(US_Others!AA314,US_Others!AC314))&gt;3.5,4,IF((US_Others!AA314*US_Others!AA$8/SUM(US_Others!AA314,US_Others!AC314)+US_Others!AC314*US_Others!AC$8/SUM(US_Others!AA314,US_Others!AC314))&gt;2.5,3,2)),"")</f>
        <v/>
      </c>
      <c r="BJ309" s="219" t="str">
        <f>IFERROR(US_Others!AD314*US_Others!AD$8/US_Others!AD314,"")</f>
        <v/>
      </c>
      <c r="BK309" s="74" t="str">
        <f>IFERROR(US_Others!AE314*US_Others!AE$8/US_Others!AE314,"")</f>
        <v/>
      </c>
      <c r="BL309" s="219" t="str">
        <f>IFERROR(IF(SUMPRODUCT(US_Others!AG314:AI314/SUM(US_Others!AG314:AI314),US_Others!AG$8:AI$8)&gt;3.5,4,IF(SUMPRODUCT(US_Others!AG314:AI314/SUM(US_Others!AG314:AI314),US_Others!AG$8:AI$8)&gt;2.5,3,2)),"")</f>
        <v/>
      </c>
      <c r="BM309" s="219" t="str">
        <f>IFERROR(US_Others!AL314*US_Others!AL$8/US_Others!AL314,"")</f>
        <v/>
      </c>
    </row>
    <row r="310" spans="1:65">
      <c r="A310" s="200" t="s">
        <v>458</v>
      </c>
      <c r="B310" s="332" t="s">
        <v>459</v>
      </c>
      <c r="C310" s="333">
        <f>SUM(US_CO2!C313:AX313)</f>
        <v>0.31645262065181112</v>
      </c>
      <c r="D310" s="333">
        <f>SUM(US_CH4!C313:AC313)</f>
        <v>4.0240343445475301E-4</v>
      </c>
      <c r="E310" s="333">
        <f>SUM(US_N2O!C313:AA313)</f>
        <v>1.674597309491176E-4</v>
      </c>
      <c r="F310" s="332">
        <f>US_Others!V315+US_Others!U315</f>
        <v>0</v>
      </c>
      <c r="G310" s="332">
        <f>US_Others!C315+US_Others!H315+US_Others!N315</f>
        <v>0</v>
      </c>
      <c r="H310" s="332">
        <f>US_Others!D315+US_Others!I315+US_Others!O315</f>
        <v>0</v>
      </c>
      <c r="I310" s="332">
        <f>US_Others!E315+US_Others!J315+US_Others!P315+US_Others!W315</f>
        <v>0</v>
      </c>
      <c r="J310" s="332">
        <f>US_Others!F315+US_Others!K315+US_Others!Q315</f>
        <v>0</v>
      </c>
      <c r="K310" s="332">
        <f>US_Others!G315+US_Others!L315+US_Others!R315</f>
        <v>0</v>
      </c>
      <c r="L310" s="332">
        <f>US_Others!Z315+US_Others!AB315</f>
        <v>0</v>
      </c>
      <c r="M310" s="332">
        <f>US_Others!AA315+US_Others!AC315</f>
        <v>0</v>
      </c>
      <c r="N310" s="332">
        <f>US_Others!AD315</f>
        <v>0</v>
      </c>
      <c r="O310" s="332">
        <f>US_Others!AE315</f>
        <v>0</v>
      </c>
      <c r="P310" s="332">
        <f>SUM(US_Others!AG315:AI315)</f>
        <v>0</v>
      </c>
      <c r="Q310" s="332">
        <f>US_Others!AL315</f>
        <v>0</v>
      </c>
      <c r="R310" s="332"/>
      <c r="S310" s="334">
        <f t="shared" si="4"/>
        <v>316.45262065181112</v>
      </c>
      <c r="T310" s="334">
        <f>D310*1000/Spec!I$6</f>
        <v>1.6096137378190122E-2</v>
      </c>
      <c r="U310" s="334">
        <f>E310*1000/Spec!I$7</f>
        <v>5.6194540586952213E-4</v>
      </c>
      <c r="V310" s="334">
        <f>F310*1000/Spec!I$8</f>
        <v>0</v>
      </c>
      <c r="W310" s="334">
        <f>G310*1000/Spec!I$9</f>
        <v>0</v>
      </c>
      <c r="X310" s="334">
        <f>H310*1000/Spec!I$10</f>
        <v>0</v>
      </c>
      <c r="Y310" s="334">
        <f>I310*1000/Spec!I$11</f>
        <v>0</v>
      </c>
      <c r="Z310" s="334">
        <f>J310*1000/Spec!I$12</f>
        <v>0</v>
      </c>
      <c r="AA310" s="334">
        <f>K310*1000/Spec!I$15</f>
        <v>0</v>
      </c>
      <c r="AB310" s="334">
        <f>L310*1000/Spec!I$17</f>
        <v>0</v>
      </c>
      <c r="AC310" s="334">
        <f>M310*1000/Spec!I$18</f>
        <v>0</v>
      </c>
      <c r="AD310" s="335">
        <f>N310*1000/Spec!I$25</f>
        <v>0</v>
      </c>
      <c r="AE310" s="335">
        <f>O310*1000/Spec!I$26</f>
        <v>0</v>
      </c>
      <c r="AF310" s="334">
        <f>P310*1000/Spec!I$21</f>
        <v>0</v>
      </c>
      <c r="AG310" s="334">
        <f>Q310*1000/Spec!I$22</f>
        <v>0</v>
      </c>
      <c r="AI310" s="200">
        <f>S310/'2007output'!$C308</f>
        <v>1.2034752771518855E-3</v>
      </c>
      <c r="AJ310" s="200">
        <f>T310/'2007output'!$C308</f>
        <v>6.1213913641771304E-8</v>
      </c>
      <c r="AK310" s="200">
        <f>U310/'2007output'!$C308</f>
        <v>2.1370889635234288E-9</v>
      </c>
      <c r="AL310" s="200">
        <f>V310/'2007output'!$C308</f>
        <v>0</v>
      </c>
      <c r="AM310" s="200">
        <f>W310/'2007output'!$C308</f>
        <v>0</v>
      </c>
      <c r="AN310" s="200">
        <f>X310/'2007output'!$C308</f>
        <v>0</v>
      </c>
      <c r="AO310" s="200">
        <f>Y310/'2007output'!$C308</f>
        <v>0</v>
      </c>
      <c r="AP310" s="200">
        <f>Z310/'2007output'!$C308</f>
        <v>0</v>
      </c>
      <c r="AQ310" s="200">
        <f>AA310/'2007output'!$C308</f>
        <v>0</v>
      </c>
      <c r="AR310" s="200">
        <f>AB310/'2007output'!$C308</f>
        <v>0</v>
      </c>
      <c r="AS310" s="200">
        <f>AC310/'2007output'!$C308</f>
        <v>0</v>
      </c>
      <c r="AT310" s="200">
        <f>AD310/'2007output'!$C308</f>
        <v>0</v>
      </c>
      <c r="AU310" s="200">
        <f>AE310/'2007output'!$C308</f>
        <v>0</v>
      </c>
      <c r="AV310" s="200">
        <f>AF310/'2007output'!$C308</f>
        <v>0</v>
      </c>
      <c r="AW310" s="200">
        <f>AG310/'2007output'!$C308</f>
        <v>0</v>
      </c>
      <c r="AY310" s="370">
        <f>IFERROR(IF(SUMPRODUCT(US_CO2!C313:AX313/SUM(US_CO2!C313:AX313),US_CO2!C$6:AX$6)&gt;3.5,4,IF(SUMPRODUCT(US_CO2!C313:AX313/SUM(US_CO2!C313:AX313),US_CO2!C$6:AX$6)&gt;2.5,3,2)),"")</f>
        <v>4</v>
      </c>
      <c r="AZ310" s="370">
        <f>IFERROR(IF(SUMPRODUCT(US_CH4!C313:AC313/SUM(US_CH4!C313:AC313),US_CH4!C$6:AC$6)&gt;3.5,4,IF(SUMPRODUCT(US_CH4!C313:AC313/SUM(US_CH4!C313:AC313),US_CH4!C$6:AC$6)&gt;2.5,3,2)),"")</f>
        <v>4</v>
      </c>
      <c r="BA310" s="223">
        <f>IFERROR(IF(SUMPRODUCT(US_N2O!C313:AA313/SUM(US_N2O!C313:AA313),US_N2O!C$6:AA$6)&gt;3.5,4,IF(SUMPRODUCT(US_N2O!C313:AA313/SUM(US_N2O!C313:AA313),US_N2O!C$6:AA$6)&gt;2.5,3,2)),"")</f>
        <v>4</v>
      </c>
      <c r="BB310" s="223" t="str">
        <f>IFERROR(IF(SUMPRODUCT(US_Others!U315:V315/SUM(US_Others!U315:V315),US_Others!U$8:V$8)&gt;3.5,4,IF(SUMPRODUCT(US_Others!U315:V315/SUM(US_Others!U315:V315),US_Others!U$8:V$8)&gt;2.5,3,2)),"")</f>
        <v/>
      </c>
      <c r="BC310" s="223" t="str">
        <f>IFERROR(IF((US_Others!C315*US_Others!C$8/SUM(US_Others!C315,US_Others!H315,US_Others!N315)+ US_Others!H315*US_Others!H$8/SUM(US_Others!C315,US_Others!H315,US_Others!N315)+US_Others!N315*US_Others!N$8/SUM(US_Others!C315,US_Others!H315,US_Others!N315))&gt;3.5,4,IF((US_Others!C315*US_Others!C$8/SUM(US_Others!C315,US_Others!H315,US_Others!N315)+ US_Others!H315*US_Others!H$8/SUM(US_Others!C315,US_Others!H315,US_Others!N315)+US_Others!N315*US_Others!N$8/SUM(US_Others!C315,US_Others!H315,US_Others!N315))&gt;2.5,3,2)),"")</f>
        <v/>
      </c>
      <c r="BD310" s="223" t="str">
        <f>IFERROR(IF((US_Others!D315*US_Others!D$8/SUM(US_Others!D315,US_Others!I315,US_Others!O315)+US_Others!I315*US_Others!I$8/SUM(US_Others!D315,US_Others!I315,US_Others!O315)+US_Others!O315*US_Others!O$8/SUM(US_Others!D315,US_Others!I315,US_Others!O315))&gt;3.5,4,IF((US_Others!D315*US_Others!D$8/SUM(US_Others!D315,US_Others!I315,US_Others!O315)+US_Others!I315*US_Others!I$8/SUM(US_Others!D315,US_Others!I315,US_Others!O315)+US_Others!O315*US_Others!O$8/SUM(US_Others!D315,US_Others!I315,US_Others!O315))&gt;2.5,3,2)),"")</f>
        <v/>
      </c>
      <c r="BE310" s="223" t="str">
        <f>IFERROR(IF((US_Others!E315*US_Others!E$8/SUM(US_Others!E315,US_Others!J315,US_Others!P315,US_Others!W315)+US_Others!J315*US_Others!J$8/SUM(US_Others!E315,US_Others!J315,US_Others!P315,US_Others!W315)+US_Others!P315*US_Others!P$8/SUM(US_Others!E315,US_Others!J315,US_Others!P315,US_Others!W315)+US_Others!W315*US_Others!W$8/SUM(US_Others!E315,US_Others!J315,US_Others!P315,US_Others!W315))&gt;3.5,4,IF((US_Others!E315*US_Others!E$8/SUM(US_Others!E315,US_Others!J315,US_Others!P315,US_Others!W315)+US_Others!J315*US_Others!J$8/SUM(US_Others!E315,US_Others!J315,US_Others!P315,US_Others!W315)+US_Others!P315*US_Others!P$8/SUM(US_Others!E315,US_Others!J315,US_Others!P315,US_Others!W315)+US_Others!W315*US_Others!W$8/SUM(US_Others!E315,US_Others!J315,US_Others!P315,US_Others!W315))&gt;2.5,3,2)),"")</f>
        <v/>
      </c>
      <c r="BF310" s="223" t="str">
        <f>IFERROR(IF((US_Others!F315*US_Others!F$8/SUM(US_Others!F315,US_Others!K315,US_Others!Q315)+US_Others!K315*US_Others!K$8/SUM(US_Others!F315,US_Others!K315,US_Others!Q315)+US_Others!Q315*US_Others!Q$8/SUM(US_Others!F315,US_Others!K315,US_Others!Q315))&gt;3.5,4,IF((US_Others!F315*US_Others!F$8/SUM(US_Others!F315,US_Others!K315,US_Others!Q315)+US_Others!K315*US_Others!K$8/SUM(US_Others!F315,US_Others!K315,US_Others!Q315)+US_Others!Q315*US_Others!Q$8/SUM(US_Others!F315,US_Others!K315,US_Others!Q315))&gt;2.5,3,2)),"")</f>
        <v/>
      </c>
      <c r="BG310" s="223" t="str">
        <f>IFERROR(IF((US_Others!G315*US_Others!G$8/SUM(US_Others!G315,US_Others!L315,US_Others!R315)+US_Others!L315*US_Others!L$8/SUM(US_Others!G315,US_Others!L315,US_Others!R315)+US_Others!R315*US_Others!R$8/SUM(US_Others!G315,US_Others!L315,US_Others!R315))&gt;3.5,4,IF((US_Others!G315*US_Others!G$8/SUM(US_Others!G315,US_Others!L315,US_Others!R315)+US_Others!L315*US_Others!L$8/SUM(US_Others!G315,US_Others!L315,US_Others!R315)+US_Others!R315*US_Others!R$8/SUM(US_Others!G315,US_Others!L315,US_Others!R315))&gt;2.5,3,2)),"")</f>
        <v/>
      </c>
      <c r="BH310" s="219" t="str">
        <f>IFERROR(IF((US_Others!Z315*US_Others!Z$8/SUM(US_Others!Z315,US_Others!AB315)+US_Others!AB315*US_Others!AB$8/SUM(US_Others!Z315,US_Others!AB315))&gt;3.5,4,IF((US_Others!Z315*US_Others!Z$8/SUM(US_Others!Z315,US_Others!AB315)+US_Others!AB315*US_Others!AB$8/SUM(US_Others!Z315,US_Others!AB315))&gt;2.5,3,2)),"")</f>
        <v/>
      </c>
      <c r="BI310" s="219" t="str">
        <f>IFERROR(IF((US_Others!AA315*US_Others!AA$8/SUM(US_Others!AA315,US_Others!AC315)+US_Others!AC315*US_Others!AC$8/SUM(US_Others!AA315,US_Others!AC315))&gt;3.5,4,IF((US_Others!AA315*US_Others!AA$8/SUM(US_Others!AA315,US_Others!AC315)+US_Others!AC315*US_Others!AC$8/SUM(US_Others!AA315,US_Others!AC315))&gt;2.5,3,2)),"")</f>
        <v/>
      </c>
      <c r="BJ310" s="219" t="str">
        <f>IFERROR(US_Others!AD315*US_Others!AD$8/US_Others!AD315,"")</f>
        <v/>
      </c>
      <c r="BK310" s="74" t="str">
        <f>IFERROR(US_Others!AE315*US_Others!AE$8/US_Others!AE315,"")</f>
        <v/>
      </c>
      <c r="BL310" s="219" t="str">
        <f>IFERROR(IF(SUMPRODUCT(US_Others!AG315:AI315/SUM(US_Others!AG315:AI315),US_Others!AG$8:AI$8)&gt;3.5,4,IF(SUMPRODUCT(US_Others!AG315:AI315/SUM(US_Others!AG315:AI315),US_Others!AG$8:AI$8)&gt;2.5,3,2)),"")</f>
        <v/>
      </c>
      <c r="BM310" s="219" t="str">
        <f>IFERROR(US_Others!AL315*US_Others!AL$8/US_Others!AL315,"")</f>
        <v/>
      </c>
    </row>
    <row r="311" spans="1:65">
      <c r="A311" s="200" t="s">
        <v>460</v>
      </c>
      <c r="B311" s="332">
        <v>523900</v>
      </c>
      <c r="C311" s="333">
        <f>SUM(US_CO2!C314:AX314)</f>
        <v>0.19410554976469269</v>
      </c>
      <c r="D311" s="333">
        <f>SUM(US_CH4!C314:AC314)</f>
        <v>3.6679065941553447E-4</v>
      </c>
      <c r="E311" s="333">
        <f>SUM(US_N2O!C314:AA314)</f>
        <v>1.1028769277153958E-4</v>
      </c>
      <c r="F311" s="332">
        <f>US_Others!V316+US_Others!U316</f>
        <v>0</v>
      </c>
      <c r="G311" s="332">
        <f>US_Others!C316+US_Others!H316+US_Others!N316</f>
        <v>1.1238197927265259E-4</v>
      </c>
      <c r="H311" s="332">
        <f>US_Others!D316+US_Others!I316+US_Others!O316</f>
        <v>1.8430644600715025E-3</v>
      </c>
      <c r="I311" s="332">
        <f>US_Others!E316+US_Others!J316+US_Others!P316+US_Others!W316</f>
        <v>8.5185540288670661E-3</v>
      </c>
      <c r="J311" s="332">
        <f>US_Others!F316+US_Others!K316+US_Others!Q316</f>
        <v>1.472203928471749E-3</v>
      </c>
      <c r="K311" s="332">
        <f>US_Others!G316+US_Others!L316+US_Others!R316</f>
        <v>1.460965730544484E-4</v>
      </c>
      <c r="L311" s="332">
        <f>US_Others!Z316+US_Others!AB316</f>
        <v>0</v>
      </c>
      <c r="M311" s="332">
        <f>US_Others!AA316+US_Others!AC316</f>
        <v>0</v>
      </c>
      <c r="N311" s="332">
        <f>US_Others!AD316</f>
        <v>0</v>
      </c>
      <c r="O311" s="332">
        <f>US_Others!AE316</f>
        <v>0</v>
      </c>
      <c r="P311" s="332">
        <f>SUM(US_Others!AG316:AI316)</f>
        <v>0</v>
      </c>
      <c r="Q311" s="332">
        <f>US_Others!AL316</f>
        <v>0</v>
      </c>
      <c r="R311" s="332"/>
      <c r="S311" s="334">
        <f t="shared" si="4"/>
        <v>194.10554976469268</v>
      </c>
      <c r="T311" s="334">
        <f>D311*1000/Spec!I$6</f>
        <v>1.4671626376621378E-2</v>
      </c>
      <c r="U311" s="334">
        <f>E311*1000/Spec!I$7</f>
        <v>3.7009292876355563E-4</v>
      </c>
      <c r="V311" s="334">
        <f>F311*1000/Spec!I$8</f>
        <v>0</v>
      </c>
      <c r="W311" s="334">
        <f>G311*1000/Spec!I$9</f>
        <v>1.6649182114467049E-4</v>
      </c>
      <c r="X311" s="334">
        <f>H311*1000/Spec!I$10</f>
        <v>5.2658984573471495E-4</v>
      </c>
      <c r="Y311" s="334">
        <f>I311*1000/Spec!I$11</f>
        <v>5.9570307894175291E-3</v>
      </c>
      <c r="Z311" s="334">
        <f>J311*1000/Spec!I$12</f>
        <v>3.2935210927779616E-4</v>
      </c>
      <c r="AA311" s="334">
        <f>K311*1000/Spec!I$15</f>
        <v>1.4892617028995759E-5</v>
      </c>
      <c r="AB311" s="334">
        <f>L311*1000/Spec!I$17</f>
        <v>0</v>
      </c>
      <c r="AC311" s="334">
        <f>M311*1000/Spec!I$18</f>
        <v>0</v>
      </c>
      <c r="AD311" s="335">
        <f>N311*1000/Spec!I$25</f>
        <v>0</v>
      </c>
      <c r="AE311" s="335">
        <f>O311*1000/Spec!I$26</f>
        <v>0</v>
      </c>
      <c r="AF311" s="334">
        <f>P311*1000/Spec!I$21</f>
        <v>0</v>
      </c>
      <c r="AG311" s="334">
        <f>Q311*1000/Spec!I$22</f>
        <v>0</v>
      </c>
      <c r="AI311" s="200">
        <f>S311/'2007output'!$C309</f>
        <v>8.0712188715874062E-4</v>
      </c>
      <c r="AJ311" s="200">
        <f>T311/'2007output'!$C309</f>
        <v>6.1006966483657925E-8</v>
      </c>
      <c r="AK311" s="200">
        <f>U311/'2007output'!$C309</f>
        <v>1.5389055256269699E-9</v>
      </c>
      <c r="AL311" s="200">
        <f>V311/'2007output'!$C309</f>
        <v>0</v>
      </c>
      <c r="AM311" s="200">
        <f>W311/'2007output'!$C309</f>
        <v>6.9229959185445809E-10</v>
      </c>
      <c r="AN311" s="200">
        <f>X311/'2007output'!$C309</f>
        <v>2.1896447090939576E-9</v>
      </c>
      <c r="AO311" s="200">
        <f>Y311/'2007output'!$C309</f>
        <v>2.4770285746317032E-8</v>
      </c>
      <c r="AP311" s="200">
        <f>Z311/'2007output'!$C309</f>
        <v>1.3694986892557151E-9</v>
      </c>
      <c r="AQ311" s="200">
        <f>AA311/'2007output'!$C309</f>
        <v>6.1925880922761177E-11</v>
      </c>
      <c r="AR311" s="200">
        <f>AB311/'2007output'!$C309</f>
        <v>0</v>
      </c>
      <c r="AS311" s="200">
        <f>AC311/'2007output'!$C309</f>
        <v>0</v>
      </c>
      <c r="AT311" s="200">
        <f>AD311/'2007output'!$C309</f>
        <v>0</v>
      </c>
      <c r="AU311" s="200">
        <f>AE311/'2007output'!$C309</f>
        <v>0</v>
      </c>
      <c r="AV311" s="200">
        <f>AF311/'2007output'!$C309</f>
        <v>0</v>
      </c>
      <c r="AW311" s="200">
        <f>AG311/'2007output'!$C309</f>
        <v>0</v>
      </c>
      <c r="AY311" s="370">
        <f>IFERROR(IF(SUMPRODUCT(US_CO2!C314:AX314/SUM(US_CO2!C314:AX314),US_CO2!C$6:AX$6)&gt;3.5,4,IF(SUMPRODUCT(US_CO2!C314:AX314/SUM(US_CO2!C314:AX314),US_CO2!C$6:AX$6)&gt;2.5,3,2)),"")</f>
        <v>4</v>
      </c>
      <c r="AZ311" s="370">
        <f>IFERROR(IF(SUMPRODUCT(US_CH4!C314:AC314/SUM(US_CH4!C314:AC314),US_CH4!C$6:AC$6)&gt;3.5,4,IF(SUMPRODUCT(US_CH4!C314:AC314/SUM(US_CH4!C314:AC314),US_CH4!C$6:AC$6)&gt;2.5,3,2)),"")</f>
        <v>4</v>
      </c>
      <c r="BA311" s="223">
        <f>IFERROR(IF(SUMPRODUCT(US_N2O!C314:AA314/SUM(US_N2O!C314:AA314),US_N2O!C$6:AA$6)&gt;3.5,4,IF(SUMPRODUCT(US_N2O!C314:AA314/SUM(US_N2O!C314:AA314),US_N2O!C$6:AA$6)&gt;2.5,3,2)),"")</f>
        <v>4</v>
      </c>
      <c r="BB311" s="223" t="str">
        <f>IFERROR(IF(SUMPRODUCT(US_Others!U316:V316/SUM(US_Others!U316:V316),US_Others!U$8:V$8)&gt;3.5,4,IF(SUMPRODUCT(US_Others!U316:V316/SUM(US_Others!U316:V316),US_Others!U$8:V$8)&gt;2.5,3,2)),"")</f>
        <v/>
      </c>
      <c r="BC311" s="223">
        <f>IFERROR(IF((US_Others!C316*US_Others!C$8/SUM(US_Others!C316,US_Others!H316,US_Others!N316)+ US_Others!H316*US_Others!H$8/SUM(US_Others!C316,US_Others!H316,US_Others!N316)+US_Others!N316*US_Others!N$8/SUM(US_Others!C316,US_Others!H316,US_Others!N316))&gt;3.5,4,IF((US_Others!C316*US_Others!C$8/SUM(US_Others!C316,US_Others!H316,US_Others!N316)+ US_Others!H316*US_Others!H$8/SUM(US_Others!C316,US_Others!H316,US_Others!N316)+US_Others!N316*US_Others!N$8/SUM(US_Others!C316,US_Others!H316,US_Others!N316))&gt;2.5,3,2)),"")</f>
        <v>4</v>
      </c>
      <c r="BD311" s="223">
        <f>IFERROR(IF((US_Others!D316*US_Others!D$8/SUM(US_Others!D316,US_Others!I316,US_Others!O316)+US_Others!I316*US_Others!I$8/SUM(US_Others!D316,US_Others!I316,US_Others!O316)+US_Others!O316*US_Others!O$8/SUM(US_Others!D316,US_Others!I316,US_Others!O316))&gt;3.5,4,IF((US_Others!D316*US_Others!D$8/SUM(US_Others!D316,US_Others!I316,US_Others!O316)+US_Others!I316*US_Others!I$8/SUM(US_Others!D316,US_Others!I316,US_Others!O316)+US_Others!O316*US_Others!O$8/SUM(US_Others!D316,US_Others!I316,US_Others!O316))&gt;2.5,3,2)),"")</f>
        <v>4</v>
      </c>
      <c r="BE311" s="223">
        <f>IFERROR(IF((US_Others!E316*US_Others!E$8/SUM(US_Others!E316,US_Others!J316,US_Others!P316,US_Others!W316)+US_Others!J316*US_Others!J$8/SUM(US_Others!E316,US_Others!J316,US_Others!P316,US_Others!W316)+US_Others!P316*US_Others!P$8/SUM(US_Others!E316,US_Others!J316,US_Others!P316,US_Others!W316)+US_Others!W316*US_Others!W$8/SUM(US_Others!E316,US_Others!J316,US_Others!P316,US_Others!W316))&gt;3.5,4,IF((US_Others!E316*US_Others!E$8/SUM(US_Others!E316,US_Others!J316,US_Others!P316,US_Others!W316)+US_Others!J316*US_Others!J$8/SUM(US_Others!E316,US_Others!J316,US_Others!P316,US_Others!W316)+US_Others!P316*US_Others!P$8/SUM(US_Others!E316,US_Others!J316,US_Others!P316,US_Others!W316)+US_Others!W316*US_Others!W$8/SUM(US_Others!E316,US_Others!J316,US_Others!P316,US_Others!W316))&gt;2.5,3,2)),"")</f>
        <v>4</v>
      </c>
      <c r="BF311" s="223">
        <f>IFERROR(IF((US_Others!F316*US_Others!F$8/SUM(US_Others!F316,US_Others!K316,US_Others!Q316)+US_Others!K316*US_Others!K$8/SUM(US_Others!F316,US_Others!K316,US_Others!Q316)+US_Others!Q316*US_Others!Q$8/SUM(US_Others!F316,US_Others!K316,US_Others!Q316))&gt;3.5,4,IF((US_Others!F316*US_Others!F$8/SUM(US_Others!F316,US_Others!K316,US_Others!Q316)+US_Others!K316*US_Others!K$8/SUM(US_Others!F316,US_Others!K316,US_Others!Q316)+US_Others!Q316*US_Others!Q$8/SUM(US_Others!F316,US_Others!K316,US_Others!Q316))&gt;2.5,3,2)),"")</f>
        <v>4</v>
      </c>
      <c r="BG311" s="223">
        <f>IFERROR(IF((US_Others!G316*US_Others!G$8/SUM(US_Others!G316,US_Others!L316,US_Others!R316)+US_Others!L316*US_Others!L$8/SUM(US_Others!G316,US_Others!L316,US_Others!R316)+US_Others!R316*US_Others!R$8/SUM(US_Others!G316,US_Others!L316,US_Others!R316))&gt;3.5,4,IF((US_Others!G316*US_Others!G$8/SUM(US_Others!G316,US_Others!L316,US_Others!R316)+US_Others!L316*US_Others!L$8/SUM(US_Others!G316,US_Others!L316,US_Others!R316)+US_Others!R316*US_Others!R$8/SUM(US_Others!G316,US_Others!L316,US_Others!R316))&gt;2.5,3,2)),"")</f>
        <v>4</v>
      </c>
      <c r="BH311" s="219" t="str">
        <f>IFERROR(IF((US_Others!Z316*US_Others!Z$8/SUM(US_Others!Z316,US_Others!AB316)+US_Others!AB316*US_Others!AB$8/SUM(US_Others!Z316,US_Others!AB316))&gt;3.5,4,IF((US_Others!Z316*US_Others!Z$8/SUM(US_Others!Z316,US_Others!AB316)+US_Others!AB316*US_Others!AB$8/SUM(US_Others!Z316,US_Others!AB316))&gt;2.5,3,2)),"")</f>
        <v/>
      </c>
      <c r="BI311" s="219" t="str">
        <f>IFERROR(IF((US_Others!AA316*US_Others!AA$8/SUM(US_Others!AA316,US_Others!AC316)+US_Others!AC316*US_Others!AC$8/SUM(US_Others!AA316,US_Others!AC316))&gt;3.5,4,IF((US_Others!AA316*US_Others!AA$8/SUM(US_Others!AA316,US_Others!AC316)+US_Others!AC316*US_Others!AC$8/SUM(US_Others!AA316,US_Others!AC316))&gt;2.5,3,2)),"")</f>
        <v/>
      </c>
      <c r="BJ311" s="219" t="str">
        <f>IFERROR(US_Others!AD316*US_Others!AD$8/US_Others!AD316,"")</f>
        <v/>
      </c>
      <c r="BK311" s="74" t="str">
        <f>IFERROR(US_Others!AE316*US_Others!AE$8/US_Others!AE316,"")</f>
        <v/>
      </c>
      <c r="BL311" s="219" t="str">
        <f>IFERROR(IF(SUMPRODUCT(US_Others!AG316:AI316/SUM(US_Others!AG316:AI316),US_Others!AG$8:AI$8)&gt;3.5,4,IF(SUMPRODUCT(US_Others!AG316:AI316/SUM(US_Others!AG316:AI316),US_Others!AG$8:AI$8)&gt;2.5,3,2)),"")</f>
        <v/>
      </c>
      <c r="BM311" s="219" t="str">
        <f>IFERROR(US_Others!AL316*US_Others!AL$8/US_Others!AL316,"")</f>
        <v/>
      </c>
    </row>
    <row r="312" spans="1:65">
      <c r="A312" s="200" t="s">
        <v>461</v>
      </c>
      <c r="B312" s="332">
        <v>524100</v>
      </c>
      <c r="C312" s="333">
        <f>SUM(US_CO2!C315:AX315)</f>
        <v>0.13200378802003632</v>
      </c>
      <c r="D312" s="333">
        <f>SUM(US_CH4!C315:AC315)</f>
        <v>2.9211346739099428E-4</v>
      </c>
      <c r="E312" s="333">
        <f>SUM(US_N2O!C315:AA315)</f>
        <v>7.8572761138979297E-5</v>
      </c>
      <c r="F312" s="332">
        <f>US_Others!V317+US_Others!U317</f>
        <v>0</v>
      </c>
      <c r="G312" s="332">
        <f>US_Others!C317+US_Others!H317+US_Others!N317</f>
        <v>0</v>
      </c>
      <c r="H312" s="332">
        <f>US_Others!D317+US_Others!I317+US_Others!O317</f>
        <v>0</v>
      </c>
      <c r="I312" s="332">
        <f>US_Others!E317+US_Others!J317+US_Others!P317+US_Others!W317</f>
        <v>0</v>
      </c>
      <c r="J312" s="332">
        <f>US_Others!F317+US_Others!K317+US_Others!Q317</f>
        <v>0</v>
      </c>
      <c r="K312" s="332">
        <f>US_Others!G317+US_Others!L317+US_Others!R317</f>
        <v>0</v>
      </c>
      <c r="L312" s="332">
        <f>US_Others!Z317+US_Others!AB317</f>
        <v>0</v>
      </c>
      <c r="M312" s="332">
        <f>US_Others!AA317+US_Others!AC317</f>
        <v>0</v>
      </c>
      <c r="N312" s="332">
        <f>US_Others!AD317</f>
        <v>0</v>
      </c>
      <c r="O312" s="332">
        <f>US_Others!AE317</f>
        <v>0</v>
      </c>
      <c r="P312" s="332">
        <f>SUM(US_Others!AG317:AI317)</f>
        <v>0</v>
      </c>
      <c r="Q312" s="332">
        <f>US_Others!AL317</f>
        <v>0</v>
      </c>
      <c r="R312" s="332"/>
      <c r="S312" s="334">
        <f t="shared" si="4"/>
        <v>132.00378802003632</v>
      </c>
      <c r="T312" s="334">
        <f>D312*1000/Spec!I$6</f>
        <v>1.1684538695639769E-2</v>
      </c>
      <c r="U312" s="334">
        <f>E312*1000/Spec!I$7</f>
        <v>2.6366698368784995E-4</v>
      </c>
      <c r="V312" s="334">
        <f>F312*1000/Spec!I$8</f>
        <v>0</v>
      </c>
      <c r="W312" s="334">
        <f>G312*1000/Spec!I$9</f>
        <v>0</v>
      </c>
      <c r="X312" s="334">
        <f>H312*1000/Spec!I$10</f>
        <v>0</v>
      </c>
      <c r="Y312" s="334">
        <f>I312*1000/Spec!I$11</f>
        <v>0</v>
      </c>
      <c r="Z312" s="334">
        <f>J312*1000/Spec!I$12</f>
        <v>0</v>
      </c>
      <c r="AA312" s="334">
        <f>K312*1000/Spec!I$15</f>
        <v>0</v>
      </c>
      <c r="AB312" s="334">
        <f>L312*1000/Spec!I$17</f>
        <v>0</v>
      </c>
      <c r="AC312" s="334">
        <f>M312*1000/Spec!I$18</f>
        <v>0</v>
      </c>
      <c r="AD312" s="335">
        <f>N312*1000/Spec!I$25</f>
        <v>0</v>
      </c>
      <c r="AE312" s="335">
        <f>O312*1000/Spec!I$26</f>
        <v>0</v>
      </c>
      <c r="AF312" s="334">
        <f>P312*1000/Spec!I$21</f>
        <v>0</v>
      </c>
      <c r="AG312" s="334">
        <f>Q312*1000/Spec!I$22</f>
        <v>0</v>
      </c>
      <c r="AI312" s="200">
        <f>S312/'2007output'!$C310</f>
        <v>2.4722912429094349E-4</v>
      </c>
      <c r="AJ312" s="200">
        <f>T312/'2007output'!$C310</f>
        <v>2.1883904339382972E-8</v>
      </c>
      <c r="AK312" s="200">
        <f>U312/'2007output'!$C310</f>
        <v>4.9382035515289357E-10</v>
      </c>
      <c r="AL312" s="200">
        <f>V312/'2007output'!$C310</f>
        <v>0</v>
      </c>
      <c r="AM312" s="200">
        <f>W312/'2007output'!$C310</f>
        <v>0</v>
      </c>
      <c r="AN312" s="200">
        <f>X312/'2007output'!$C310</f>
        <v>0</v>
      </c>
      <c r="AO312" s="200">
        <f>Y312/'2007output'!$C310</f>
        <v>0</v>
      </c>
      <c r="AP312" s="200">
        <f>Z312/'2007output'!$C310</f>
        <v>0</v>
      </c>
      <c r="AQ312" s="200">
        <f>AA312/'2007output'!$C310</f>
        <v>0</v>
      </c>
      <c r="AR312" s="200">
        <f>AB312/'2007output'!$C310</f>
        <v>0</v>
      </c>
      <c r="AS312" s="200">
        <f>AC312/'2007output'!$C310</f>
        <v>0</v>
      </c>
      <c r="AT312" s="200">
        <f>AD312/'2007output'!$C310</f>
        <v>0</v>
      </c>
      <c r="AU312" s="200">
        <f>AE312/'2007output'!$C310</f>
        <v>0</v>
      </c>
      <c r="AV312" s="200">
        <f>AF312/'2007output'!$C310</f>
        <v>0</v>
      </c>
      <c r="AW312" s="200">
        <f>AG312/'2007output'!$C310</f>
        <v>0</v>
      </c>
      <c r="AY312" s="370">
        <f>IFERROR(IF(SUMPRODUCT(US_CO2!C315:AX315/SUM(US_CO2!C315:AX315),US_CO2!C$6:AX$6)&gt;3.5,4,IF(SUMPRODUCT(US_CO2!C315:AX315/SUM(US_CO2!C315:AX315),US_CO2!C$6:AX$6)&gt;2.5,3,2)),"")</f>
        <v>4</v>
      </c>
      <c r="AZ312" s="370">
        <f>IFERROR(IF(SUMPRODUCT(US_CH4!C315:AC315/SUM(US_CH4!C315:AC315),US_CH4!C$6:AC$6)&gt;3.5,4,IF(SUMPRODUCT(US_CH4!C315:AC315/SUM(US_CH4!C315:AC315),US_CH4!C$6:AC$6)&gt;2.5,3,2)),"")</f>
        <v>4</v>
      </c>
      <c r="BA312" s="223">
        <f>IFERROR(IF(SUMPRODUCT(US_N2O!C315:AA315/SUM(US_N2O!C315:AA315),US_N2O!C$6:AA$6)&gt;3.5,4,IF(SUMPRODUCT(US_N2O!C315:AA315/SUM(US_N2O!C315:AA315),US_N2O!C$6:AA$6)&gt;2.5,3,2)),"")</f>
        <v>4</v>
      </c>
      <c r="BB312" s="223" t="str">
        <f>IFERROR(IF(SUMPRODUCT(US_Others!U317:V317/SUM(US_Others!U317:V317),US_Others!U$8:V$8)&gt;3.5,4,IF(SUMPRODUCT(US_Others!U317:V317/SUM(US_Others!U317:V317),US_Others!U$8:V$8)&gt;2.5,3,2)),"")</f>
        <v/>
      </c>
      <c r="BC312" s="223" t="str">
        <f>IFERROR(IF((US_Others!C317*US_Others!C$8/SUM(US_Others!C317,US_Others!H317,US_Others!N317)+ US_Others!H317*US_Others!H$8/SUM(US_Others!C317,US_Others!H317,US_Others!N317)+US_Others!N317*US_Others!N$8/SUM(US_Others!C317,US_Others!H317,US_Others!N317))&gt;3.5,4,IF((US_Others!C317*US_Others!C$8/SUM(US_Others!C317,US_Others!H317,US_Others!N317)+ US_Others!H317*US_Others!H$8/SUM(US_Others!C317,US_Others!H317,US_Others!N317)+US_Others!N317*US_Others!N$8/SUM(US_Others!C317,US_Others!H317,US_Others!N317))&gt;2.5,3,2)),"")</f>
        <v/>
      </c>
      <c r="BD312" s="223" t="str">
        <f>IFERROR(IF((US_Others!D317*US_Others!D$8/SUM(US_Others!D317,US_Others!I317,US_Others!O317)+US_Others!I317*US_Others!I$8/SUM(US_Others!D317,US_Others!I317,US_Others!O317)+US_Others!O317*US_Others!O$8/SUM(US_Others!D317,US_Others!I317,US_Others!O317))&gt;3.5,4,IF((US_Others!D317*US_Others!D$8/SUM(US_Others!D317,US_Others!I317,US_Others!O317)+US_Others!I317*US_Others!I$8/SUM(US_Others!D317,US_Others!I317,US_Others!O317)+US_Others!O317*US_Others!O$8/SUM(US_Others!D317,US_Others!I317,US_Others!O317))&gt;2.5,3,2)),"")</f>
        <v/>
      </c>
      <c r="BE312" s="223" t="str">
        <f>IFERROR(IF((US_Others!E317*US_Others!E$8/SUM(US_Others!E317,US_Others!J317,US_Others!P317,US_Others!W317)+US_Others!J317*US_Others!J$8/SUM(US_Others!E317,US_Others!J317,US_Others!P317,US_Others!W317)+US_Others!P317*US_Others!P$8/SUM(US_Others!E317,US_Others!J317,US_Others!P317,US_Others!W317)+US_Others!W317*US_Others!W$8/SUM(US_Others!E317,US_Others!J317,US_Others!P317,US_Others!W317))&gt;3.5,4,IF((US_Others!E317*US_Others!E$8/SUM(US_Others!E317,US_Others!J317,US_Others!P317,US_Others!W317)+US_Others!J317*US_Others!J$8/SUM(US_Others!E317,US_Others!J317,US_Others!P317,US_Others!W317)+US_Others!P317*US_Others!P$8/SUM(US_Others!E317,US_Others!J317,US_Others!P317,US_Others!W317)+US_Others!W317*US_Others!W$8/SUM(US_Others!E317,US_Others!J317,US_Others!P317,US_Others!W317))&gt;2.5,3,2)),"")</f>
        <v/>
      </c>
      <c r="BF312" s="223" t="str">
        <f>IFERROR(IF((US_Others!F317*US_Others!F$8/SUM(US_Others!F317,US_Others!K317,US_Others!Q317)+US_Others!K317*US_Others!K$8/SUM(US_Others!F317,US_Others!K317,US_Others!Q317)+US_Others!Q317*US_Others!Q$8/SUM(US_Others!F317,US_Others!K317,US_Others!Q317))&gt;3.5,4,IF((US_Others!F317*US_Others!F$8/SUM(US_Others!F317,US_Others!K317,US_Others!Q317)+US_Others!K317*US_Others!K$8/SUM(US_Others!F317,US_Others!K317,US_Others!Q317)+US_Others!Q317*US_Others!Q$8/SUM(US_Others!F317,US_Others!K317,US_Others!Q317))&gt;2.5,3,2)),"")</f>
        <v/>
      </c>
      <c r="BG312" s="223" t="str">
        <f>IFERROR(IF((US_Others!G317*US_Others!G$8/SUM(US_Others!G317,US_Others!L317,US_Others!R317)+US_Others!L317*US_Others!L$8/SUM(US_Others!G317,US_Others!L317,US_Others!R317)+US_Others!R317*US_Others!R$8/SUM(US_Others!G317,US_Others!L317,US_Others!R317))&gt;3.5,4,IF((US_Others!G317*US_Others!G$8/SUM(US_Others!G317,US_Others!L317,US_Others!R317)+US_Others!L317*US_Others!L$8/SUM(US_Others!G317,US_Others!L317,US_Others!R317)+US_Others!R317*US_Others!R$8/SUM(US_Others!G317,US_Others!L317,US_Others!R317))&gt;2.5,3,2)),"")</f>
        <v/>
      </c>
      <c r="BH312" s="219" t="str">
        <f>IFERROR(IF((US_Others!Z317*US_Others!Z$8/SUM(US_Others!Z317,US_Others!AB317)+US_Others!AB317*US_Others!AB$8/SUM(US_Others!Z317,US_Others!AB317))&gt;3.5,4,IF((US_Others!Z317*US_Others!Z$8/SUM(US_Others!Z317,US_Others!AB317)+US_Others!AB317*US_Others!AB$8/SUM(US_Others!Z317,US_Others!AB317))&gt;2.5,3,2)),"")</f>
        <v/>
      </c>
      <c r="BI312" s="219" t="str">
        <f>IFERROR(IF((US_Others!AA317*US_Others!AA$8/SUM(US_Others!AA317,US_Others!AC317)+US_Others!AC317*US_Others!AC$8/SUM(US_Others!AA317,US_Others!AC317))&gt;3.5,4,IF((US_Others!AA317*US_Others!AA$8/SUM(US_Others!AA317,US_Others!AC317)+US_Others!AC317*US_Others!AC$8/SUM(US_Others!AA317,US_Others!AC317))&gt;2.5,3,2)),"")</f>
        <v/>
      </c>
      <c r="BJ312" s="219" t="str">
        <f>IFERROR(US_Others!AD317*US_Others!AD$8/US_Others!AD317,"")</f>
        <v/>
      </c>
      <c r="BK312" s="74" t="str">
        <f>IFERROR(US_Others!AE317*US_Others!AE$8/US_Others!AE317,"")</f>
        <v/>
      </c>
      <c r="BL312" s="219" t="str">
        <f>IFERROR(IF(SUMPRODUCT(US_Others!AG317:AI317/SUM(US_Others!AG317:AI317),US_Others!AG$8:AI$8)&gt;3.5,4,IF(SUMPRODUCT(US_Others!AG317:AI317/SUM(US_Others!AG317:AI317),US_Others!AG$8:AI$8)&gt;2.5,3,2)),"")</f>
        <v/>
      </c>
      <c r="BM312" s="219" t="str">
        <f>IFERROR(US_Others!AL317*US_Others!AL$8/US_Others!AL317,"")</f>
        <v/>
      </c>
    </row>
    <row r="313" spans="1:65">
      <c r="A313" s="200" t="s">
        <v>462</v>
      </c>
      <c r="B313" s="332">
        <v>524200</v>
      </c>
      <c r="C313" s="333">
        <f>SUM(US_CO2!C316:AX316)</f>
        <v>0.14280575427227707</v>
      </c>
      <c r="D313" s="333">
        <f>SUM(US_CH4!C316:AC316)</f>
        <v>2.684909076599591E-4</v>
      </c>
      <c r="E313" s="333">
        <f>SUM(US_N2O!C316:AA316)</f>
        <v>8.0820642222736283E-5</v>
      </c>
      <c r="F313" s="332">
        <f>US_Others!V318+US_Others!U318</f>
        <v>0</v>
      </c>
      <c r="G313" s="332">
        <f>US_Others!C318+US_Others!H318+US_Others!N318</f>
        <v>3.3893228299693483E-5</v>
      </c>
      <c r="H313" s="332">
        <f>US_Others!D318+US_Others!I318+US_Others!O318</f>
        <v>5.5584894411497311E-4</v>
      </c>
      <c r="I313" s="332">
        <f>US_Others!E318+US_Others!J318+US_Others!P318+US_Others!W318</f>
        <v>2.5691067051167656E-3</v>
      </c>
      <c r="J313" s="332">
        <f>US_Others!F318+US_Others!K318+US_Others!Q318</f>
        <v>4.4400129072598459E-4</v>
      </c>
      <c r="K313" s="332">
        <f>US_Others!G318+US_Others!L318+US_Others!R318</f>
        <v>4.4061196789601525E-5</v>
      </c>
      <c r="L313" s="332">
        <f>US_Others!Z318+US_Others!AB318</f>
        <v>0</v>
      </c>
      <c r="M313" s="332">
        <f>US_Others!AA318+US_Others!AC318</f>
        <v>0</v>
      </c>
      <c r="N313" s="332">
        <f>US_Others!AD318</f>
        <v>0</v>
      </c>
      <c r="O313" s="332">
        <f>US_Others!AE318</f>
        <v>0</v>
      </c>
      <c r="P313" s="332">
        <f>SUM(US_Others!AG318:AI318)</f>
        <v>0</v>
      </c>
      <c r="Q313" s="332">
        <f>US_Others!AL318</f>
        <v>0</v>
      </c>
      <c r="R313" s="332"/>
      <c r="S313" s="334">
        <f t="shared" si="4"/>
        <v>142.80575427227706</v>
      </c>
      <c r="T313" s="334">
        <f>D313*1000/Spec!I$6</f>
        <v>1.0739636306398364E-2</v>
      </c>
      <c r="U313" s="334">
        <f>E313*1000/Spec!I$7</f>
        <v>2.7121020880112849E-4</v>
      </c>
      <c r="V313" s="334">
        <f>F313*1000/Spec!I$8</f>
        <v>0</v>
      </c>
      <c r="W313" s="334">
        <f>G313*1000/Spec!I$9</f>
        <v>5.0212190073619976E-5</v>
      </c>
      <c r="X313" s="334">
        <f>H313*1000/Spec!I$10</f>
        <v>1.5881398403284945E-4</v>
      </c>
      <c r="Y313" s="334">
        <f>I313*1000/Spec!I$11</f>
        <v>1.7965781154662696E-3</v>
      </c>
      <c r="Z313" s="334">
        <f>J313*1000/Spec!I$12</f>
        <v>9.9329147813419379E-5</v>
      </c>
      <c r="AA313" s="334">
        <f>K313*1000/Spec!I$15</f>
        <v>4.4914573689705943E-6</v>
      </c>
      <c r="AB313" s="334">
        <f>L313*1000/Spec!I$17</f>
        <v>0</v>
      </c>
      <c r="AC313" s="334">
        <f>M313*1000/Spec!I$18</f>
        <v>0</v>
      </c>
      <c r="AD313" s="335">
        <f>N313*1000/Spec!I$25</f>
        <v>0</v>
      </c>
      <c r="AE313" s="335">
        <f>O313*1000/Spec!I$26</f>
        <v>0</v>
      </c>
      <c r="AF313" s="334">
        <f>P313*1000/Spec!I$21</f>
        <v>0</v>
      </c>
      <c r="AG313" s="334">
        <f>Q313*1000/Spec!I$22</f>
        <v>0</v>
      </c>
      <c r="AI313" s="200">
        <f>S313/'2007output'!$C311</f>
        <v>8.4170239988846744E-4</v>
      </c>
      <c r="AJ313" s="200">
        <f>T313/'2007output'!$C311</f>
        <v>6.32998137861429E-8</v>
      </c>
      <c r="AK313" s="200">
        <f>U313/'2007output'!$C311</f>
        <v>1.5985230062012842E-9</v>
      </c>
      <c r="AL313" s="200">
        <f>V313/'2007output'!$C311</f>
        <v>0</v>
      </c>
      <c r="AM313" s="200">
        <f>W313/'2007output'!$C311</f>
        <v>2.9595250628375059E-10</v>
      </c>
      <c r="AN313" s="200">
        <f>X313/'2007output'!$C311</f>
        <v>9.3605549844603388E-10</v>
      </c>
      <c r="AO313" s="200">
        <f>Y313/'2007output'!$C311</f>
        <v>1.0589097890914752E-8</v>
      </c>
      <c r="AP313" s="200">
        <f>Z313/'2007output'!$C311</f>
        <v>5.8544967266533884E-10</v>
      </c>
      <c r="AQ313" s="200">
        <f>AA313/'2007output'!$C311</f>
        <v>2.6472815929051084E-11</v>
      </c>
      <c r="AR313" s="200">
        <f>AB313/'2007output'!$C311</f>
        <v>0</v>
      </c>
      <c r="AS313" s="200">
        <f>AC313/'2007output'!$C311</f>
        <v>0</v>
      </c>
      <c r="AT313" s="200">
        <f>AD313/'2007output'!$C311</f>
        <v>0</v>
      </c>
      <c r="AU313" s="200">
        <f>AE313/'2007output'!$C311</f>
        <v>0</v>
      </c>
      <c r="AV313" s="200">
        <f>AF313/'2007output'!$C311</f>
        <v>0</v>
      </c>
      <c r="AW313" s="200">
        <f>AG313/'2007output'!$C311</f>
        <v>0</v>
      </c>
      <c r="AY313" s="370">
        <f>IFERROR(IF(SUMPRODUCT(US_CO2!C316:AX316/SUM(US_CO2!C316:AX316),US_CO2!C$6:AX$6)&gt;3.5,4,IF(SUMPRODUCT(US_CO2!C316:AX316/SUM(US_CO2!C316:AX316),US_CO2!C$6:AX$6)&gt;2.5,3,2)),"")</f>
        <v>4</v>
      </c>
      <c r="AZ313" s="370">
        <f>IFERROR(IF(SUMPRODUCT(US_CH4!C316:AC316/SUM(US_CH4!C316:AC316),US_CH4!C$6:AC$6)&gt;3.5,4,IF(SUMPRODUCT(US_CH4!C316:AC316/SUM(US_CH4!C316:AC316),US_CH4!C$6:AC$6)&gt;2.5,3,2)),"")</f>
        <v>4</v>
      </c>
      <c r="BA313" s="223">
        <f>IFERROR(IF(SUMPRODUCT(US_N2O!C316:AA316/SUM(US_N2O!C316:AA316),US_N2O!C$6:AA$6)&gt;3.5,4,IF(SUMPRODUCT(US_N2O!C316:AA316/SUM(US_N2O!C316:AA316),US_N2O!C$6:AA$6)&gt;2.5,3,2)),"")</f>
        <v>4</v>
      </c>
      <c r="BB313" s="223" t="str">
        <f>IFERROR(IF(SUMPRODUCT(US_Others!U318:V318/SUM(US_Others!U318:V318),US_Others!U$8:V$8)&gt;3.5,4,IF(SUMPRODUCT(US_Others!U318:V318/SUM(US_Others!U318:V318),US_Others!U$8:V$8)&gt;2.5,3,2)),"")</f>
        <v/>
      </c>
      <c r="BC313" s="223">
        <f>IFERROR(IF((US_Others!C318*US_Others!C$8/SUM(US_Others!C318,US_Others!H318,US_Others!N318)+ US_Others!H318*US_Others!H$8/SUM(US_Others!C318,US_Others!H318,US_Others!N318)+US_Others!N318*US_Others!N$8/SUM(US_Others!C318,US_Others!H318,US_Others!N318))&gt;3.5,4,IF((US_Others!C318*US_Others!C$8/SUM(US_Others!C318,US_Others!H318,US_Others!N318)+ US_Others!H318*US_Others!H$8/SUM(US_Others!C318,US_Others!H318,US_Others!N318)+US_Others!N318*US_Others!N$8/SUM(US_Others!C318,US_Others!H318,US_Others!N318))&gt;2.5,3,2)),"")</f>
        <v>4</v>
      </c>
      <c r="BD313" s="223">
        <f>IFERROR(IF((US_Others!D318*US_Others!D$8/SUM(US_Others!D318,US_Others!I318,US_Others!O318)+US_Others!I318*US_Others!I$8/SUM(US_Others!D318,US_Others!I318,US_Others!O318)+US_Others!O318*US_Others!O$8/SUM(US_Others!D318,US_Others!I318,US_Others!O318))&gt;3.5,4,IF((US_Others!D318*US_Others!D$8/SUM(US_Others!D318,US_Others!I318,US_Others!O318)+US_Others!I318*US_Others!I$8/SUM(US_Others!D318,US_Others!I318,US_Others!O318)+US_Others!O318*US_Others!O$8/SUM(US_Others!D318,US_Others!I318,US_Others!O318))&gt;2.5,3,2)),"")</f>
        <v>4</v>
      </c>
      <c r="BE313" s="223">
        <f>IFERROR(IF((US_Others!E318*US_Others!E$8/SUM(US_Others!E318,US_Others!J318,US_Others!P318,US_Others!W318)+US_Others!J318*US_Others!J$8/SUM(US_Others!E318,US_Others!J318,US_Others!P318,US_Others!W318)+US_Others!P318*US_Others!P$8/SUM(US_Others!E318,US_Others!J318,US_Others!P318,US_Others!W318)+US_Others!W318*US_Others!W$8/SUM(US_Others!E318,US_Others!J318,US_Others!P318,US_Others!W318))&gt;3.5,4,IF((US_Others!E318*US_Others!E$8/SUM(US_Others!E318,US_Others!J318,US_Others!P318,US_Others!W318)+US_Others!J318*US_Others!J$8/SUM(US_Others!E318,US_Others!J318,US_Others!P318,US_Others!W318)+US_Others!P318*US_Others!P$8/SUM(US_Others!E318,US_Others!J318,US_Others!P318,US_Others!W318)+US_Others!W318*US_Others!W$8/SUM(US_Others!E318,US_Others!J318,US_Others!P318,US_Others!W318))&gt;2.5,3,2)),"")</f>
        <v>4</v>
      </c>
      <c r="BF313" s="223">
        <f>IFERROR(IF((US_Others!F318*US_Others!F$8/SUM(US_Others!F318,US_Others!K318,US_Others!Q318)+US_Others!K318*US_Others!K$8/SUM(US_Others!F318,US_Others!K318,US_Others!Q318)+US_Others!Q318*US_Others!Q$8/SUM(US_Others!F318,US_Others!K318,US_Others!Q318))&gt;3.5,4,IF((US_Others!F318*US_Others!F$8/SUM(US_Others!F318,US_Others!K318,US_Others!Q318)+US_Others!K318*US_Others!K$8/SUM(US_Others!F318,US_Others!K318,US_Others!Q318)+US_Others!Q318*US_Others!Q$8/SUM(US_Others!F318,US_Others!K318,US_Others!Q318))&gt;2.5,3,2)),"")</f>
        <v>4</v>
      </c>
      <c r="BG313" s="223">
        <f>IFERROR(IF((US_Others!G318*US_Others!G$8/SUM(US_Others!G318,US_Others!L318,US_Others!R318)+US_Others!L318*US_Others!L$8/SUM(US_Others!G318,US_Others!L318,US_Others!R318)+US_Others!R318*US_Others!R$8/SUM(US_Others!G318,US_Others!L318,US_Others!R318))&gt;3.5,4,IF((US_Others!G318*US_Others!G$8/SUM(US_Others!G318,US_Others!L318,US_Others!R318)+US_Others!L318*US_Others!L$8/SUM(US_Others!G318,US_Others!L318,US_Others!R318)+US_Others!R318*US_Others!R$8/SUM(US_Others!G318,US_Others!L318,US_Others!R318))&gt;2.5,3,2)),"")</f>
        <v>4</v>
      </c>
      <c r="BH313" s="219" t="str">
        <f>IFERROR(IF((US_Others!Z318*US_Others!Z$8/SUM(US_Others!Z318,US_Others!AB318)+US_Others!AB318*US_Others!AB$8/SUM(US_Others!Z318,US_Others!AB318))&gt;3.5,4,IF((US_Others!Z318*US_Others!Z$8/SUM(US_Others!Z318,US_Others!AB318)+US_Others!AB318*US_Others!AB$8/SUM(US_Others!Z318,US_Others!AB318))&gt;2.5,3,2)),"")</f>
        <v/>
      </c>
      <c r="BI313" s="219" t="str">
        <f>IFERROR(IF((US_Others!AA318*US_Others!AA$8/SUM(US_Others!AA318,US_Others!AC318)+US_Others!AC318*US_Others!AC$8/SUM(US_Others!AA318,US_Others!AC318))&gt;3.5,4,IF((US_Others!AA318*US_Others!AA$8/SUM(US_Others!AA318,US_Others!AC318)+US_Others!AC318*US_Others!AC$8/SUM(US_Others!AA318,US_Others!AC318))&gt;2.5,3,2)),"")</f>
        <v/>
      </c>
      <c r="BJ313" s="219" t="str">
        <f>IFERROR(US_Others!AD318*US_Others!AD$8/US_Others!AD318,"")</f>
        <v/>
      </c>
      <c r="BK313" s="74" t="str">
        <f>IFERROR(US_Others!AE318*US_Others!AE$8/US_Others!AE318,"")</f>
        <v/>
      </c>
      <c r="BL313" s="219" t="str">
        <f>IFERROR(IF(SUMPRODUCT(US_Others!AG318:AI318/SUM(US_Others!AG318:AI318),US_Others!AG$8:AI$8)&gt;3.5,4,IF(SUMPRODUCT(US_Others!AG318:AI318/SUM(US_Others!AG318:AI318),US_Others!AG$8:AI$8)&gt;2.5,3,2)),"")</f>
        <v/>
      </c>
      <c r="BM313" s="219" t="str">
        <f>IFERROR(US_Others!AL318*US_Others!AL$8/US_Others!AL318,"")</f>
        <v/>
      </c>
    </row>
    <row r="314" spans="1:65">
      <c r="A314" s="200" t="s">
        <v>463</v>
      </c>
      <c r="B314" s="332">
        <v>525000</v>
      </c>
      <c r="C314" s="333">
        <f>SUM(US_CO2!C317:AX317)</f>
        <v>1.4020142458319201E-2</v>
      </c>
      <c r="D314" s="333">
        <f>SUM(US_CH4!C317:AC317)</f>
        <v>1.4350196989067759E-5</v>
      </c>
      <c r="E314" s="333">
        <f>SUM(US_N2O!C317:AA317)</f>
        <v>7.1750984945338797E-6</v>
      </c>
      <c r="F314" s="332">
        <f>US_Others!V319+US_Others!U319</f>
        <v>0</v>
      </c>
      <c r="G314" s="332">
        <f>US_Others!C319+US_Others!H319+US_Others!N319</f>
        <v>0</v>
      </c>
      <c r="H314" s="332">
        <f>US_Others!D319+US_Others!I319+US_Others!O319</f>
        <v>0</v>
      </c>
      <c r="I314" s="332">
        <f>US_Others!E319+US_Others!J319+US_Others!P319+US_Others!W319</f>
        <v>0</v>
      </c>
      <c r="J314" s="332">
        <f>US_Others!F319+US_Others!K319+US_Others!Q319</f>
        <v>0</v>
      </c>
      <c r="K314" s="332">
        <f>US_Others!G319+US_Others!L319+US_Others!R319</f>
        <v>0</v>
      </c>
      <c r="L314" s="332">
        <f>US_Others!Z319+US_Others!AB319</f>
        <v>0</v>
      </c>
      <c r="M314" s="332">
        <f>US_Others!AA319+US_Others!AC319</f>
        <v>0</v>
      </c>
      <c r="N314" s="332">
        <f>US_Others!AD319</f>
        <v>0</v>
      </c>
      <c r="O314" s="332">
        <f>US_Others!AE319</f>
        <v>0</v>
      </c>
      <c r="P314" s="332">
        <f>SUM(US_Others!AG319:AI319)</f>
        <v>0</v>
      </c>
      <c r="Q314" s="332">
        <f>US_Others!AL319</f>
        <v>0</v>
      </c>
      <c r="R314" s="332"/>
      <c r="S314" s="334">
        <f t="shared" si="4"/>
        <v>14.020142458319201</v>
      </c>
      <c r="T314" s="334">
        <f>D314*1000/Spec!I$6</f>
        <v>5.7400787956271039E-4</v>
      </c>
      <c r="U314" s="334">
        <f>E314*1000/Spec!I$7</f>
        <v>2.4077511726623756E-5</v>
      </c>
      <c r="V314" s="334">
        <f>F314*1000/Spec!I$8</f>
        <v>0</v>
      </c>
      <c r="W314" s="334">
        <f>G314*1000/Spec!I$9</f>
        <v>0</v>
      </c>
      <c r="X314" s="334">
        <f>H314*1000/Spec!I$10</f>
        <v>0</v>
      </c>
      <c r="Y314" s="334">
        <f>I314*1000/Spec!I$11</f>
        <v>0</v>
      </c>
      <c r="Z314" s="334">
        <f>J314*1000/Spec!I$12</f>
        <v>0</v>
      </c>
      <c r="AA314" s="334">
        <f>K314*1000/Spec!I$15</f>
        <v>0</v>
      </c>
      <c r="AB314" s="334">
        <f>L314*1000/Spec!I$17</f>
        <v>0</v>
      </c>
      <c r="AC314" s="334">
        <f>M314*1000/Spec!I$18</f>
        <v>0</v>
      </c>
      <c r="AD314" s="335">
        <f>N314*1000/Spec!I$25</f>
        <v>0</v>
      </c>
      <c r="AE314" s="335">
        <f>O314*1000/Spec!I$26</f>
        <v>0</v>
      </c>
      <c r="AF314" s="334">
        <f>P314*1000/Spec!I$21</f>
        <v>0</v>
      </c>
      <c r="AG314" s="334">
        <f>Q314*1000/Spec!I$22</f>
        <v>0</v>
      </c>
      <c r="AI314" s="200">
        <f>S314/'2007output'!$C312</f>
        <v>1.2027024035205025E-4</v>
      </c>
      <c r="AJ314" s="200">
        <f>T314/'2007output'!$C312</f>
        <v>4.924063064567052E-9</v>
      </c>
      <c r="AK314" s="200">
        <f>U314/'2007output'!$C312</f>
        <v>2.0654626948687296E-10</v>
      </c>
      <c r="AL314" s="200">
        <f>V314/'2007output'!$C312</f>
        <v>0</v>
      </c>
      <c r="AM314" s="200">
        <f>W314/'2007output'!$C312</f>
        <v>0</v>
      </c>
      <c r="AN314" s="200">
        <f>X314/'2007output'!$C312</f>
        <v>0</v>
      </c>
      <c r="AO314" s="200">
        <f>Y314/'2007output'!$C312</f>
        <v>0</v>
      </c>
      <c r="AP314" s="200">
        <f>Z314/'2007output'!$C312</f>
        <v>0</v>
      </c>
      <c r="AQ314" s="200">
        <f>AA314/'2007output'!$C312</f>
        <v>0</v>
      </c>
      <c r="AR314" s="200">
        <f>AB314/'2007output'!$C312</f>
        <v>0</v>
      </c>
      <c r="AS314" s="200">
        <f>AC314/'2007output'!$C312</f>
        <v>0</v>
      </c>
      <c r="AT314" s="200">
        <f>AD314/'2007output'!$C312</f>
        <v>0</v>
      </c>
      <c r="AU314" s="200">
        <f>AE314/'2007output'!$C312</f>
        <v>0</v>
      </c>
      <c r="AV314" s="200">
        <f>AF314/'2007output'!$C312</f>
        <v>0</v>
      </c>
      <c r="AW314" s="200">
        <f>AG314/'2007output'!$C312</f>
        <v>0</v>
      </c>
      <c r="AY314" s="370">
        <f>IFERROR(IF(SUMPRODUCT(US_CO2!C317:AX317/SUM(US_CO2!C317:AX317),US_CO2!C$6:AX$6)&gt;3.5,4,IF(SUMPRODUCT(US_CO2!C317:AX317/SUM(US_CO2!C317:AX317),US_CO2!C$6:AX$6)&gt;2.5,3,2)),"")</f>
        <v>4</v>
      </c>
      <c r="AZ314" s="370">
        <f>IFERROR(IF(SUMPRODUCT(US_CH4!C317:AC317/SUM(US_CH4!C317:AC317),US_CH4!C$6:AC$6)&gt;3.5,4,IF(SUMPRODUCT(US_CH4!C317:AC317/SUM(US_CH4!C317:AC317),US_CH4!C$6:AC$6)&gt;2.5,3,2)),"")</f>
        <v>4</v>
      </c>
      <c r="BA314" s="223">
        <f>IFERROR(IF(SUMPRODUCT(US_N2O!C317:AA317/SUM(US_N2O!C317:AA317),US_N2O!C$6:AA$6)&gt;3.5,4,IF(SUMPRODUCT(US_N2O!C317:AA317/SUM(US_N2O!C317:AA317),US_N2O!C$6:AA$6)&gt;2.5,3,2)),"")</f>
        <v>4</v>
      </c>
      <c r="BB314" s="223" t="str">
        <f>IFERROR(IF(SUMPRODUCT(US_Others!U319:V319/SUM(US_Others!U319:V319),US_Others!U$8:V$8)&gt;3.5,4,IF(SUMPRODUCT(US_Others!U319:V319/SUM(US_Others!U319:V319),US_Others!U$8:V$8)&gt;2.5,3,2)),"")</f>
        <v/>
      </c>
      <c r="BC314" s="223" t="str">
        <f>IFERROR(IF((US_Others!C319*US_Others!C$8/SUM(US_Others!C319,US_Others!H319,US_Others!N319)+ US_Others!H319*US_Others!H$8/SUM(US_Others!C319,US_Others!H319,US_Others!N319)+US_Others!N319*US_Others!N$8/SUM(US_Others!C319,US_Others!H319,US_Others!N319))&gt;3.5,4,IF((US_Others!C319*US_Others!C$8/SUM(US_Others!C319,US_Others!H319,US_Others!N319)+ US_Others!H319*US_Others!H$8/SUM(US_Others!C319,US_Others!H319,US_Others!N319)+US_Others!N319*US_Others!N$8/SUM(US_Others!C319,US_Others!H319,US_Others!N319))&gt;2.5,3,2)),"")</f>
        <v/>
      </c>
      <c r="BD314" s="223" t="str">
        <f>IFERROR(IF((US_Others!D319*US_Others!D$8/SUM(US_Others!D319,US_Others!I319,US_Others!O319)+US_Others!I319*US_Others!I$8/SUM(US_Others!D319,US_Others!I319,US_Others!O319)+US_Others!O319*US_Others!O$8/SUM(US_Others!D319,US_Others!I319,US_Others!O319))&gt;3.5,4,IF((US_Others!D319*US_Others!D$8/SUM(US_Others!D319,US_Others!I319,US_Others!O319)+US_Others!I319*US_Others!I$8/SUM(US_Others!D319,US_Others!I319,US_Others!O319)+US_Others!O319*US_Others!O$8/SUM(US_Others!D319,US_Others!I319,US_Others!O319))&gt;2.5,3,2)),"")</f>
        <v/>
      </c>
      <c r="BE314" s="223" t="str">
        <f>IFERROR(IF((US_Others!E319*US_Others!E$8/SUM(US_Others!E319,US_Others!J319,US_Others!P319,US_Others!W319)+US_Others!J319*US_Others!J$8/SUM(US_Others!E319,US_Others!J319,US_Others!P319,US_Others!W319)+US_Others!P319*US_Others!P$8/SUM(US_Others!E319,US_Others!J319,US_Others!P319,US_Others!W319)+US_Others!W319*US_Others!W$8/SUM(US_Others!E319,US_Others!J319,US_Others!P319,US_Others!W319))&gt;3.5,4,IF((US_Others!E319*US_Others!E$8/SUM(US_Others!E319,US_Others!J319,US_Others!P319,US_Others!W319)+US_Others!J319*US_Others!J$8/SUM(US_Others!E319,US_Others!J319,US_Others!P319,US_Others!W319)+US_Others!P319*US_Others!P$8/SUM(US_Others!E319,US_Others!J319,US_Others!P319,US_Others!W319)+US_Others!W319*US_Others!W$8/SUM(US_Others!E319,US_Others!J319,US_Others!P319,US_Others!W319))&gt;2.5,3,2)),"")</f>
        <v/>
      </c>
      <c r="BF314" s="223" t="str">
        <f>IFERROR(IF((US_Others!F319*US_Others!F$8/SUM(US_Others!F319,US_Others!K319,US_Others!Q319)+US_Others!K319*US_Others!K$8/SUM(US_Others!F319,US_Others!K319,US_Others!Q319)+US_Others!Q319*US_Others!Q$8/SUM(US_Others!F319,US_Others!K319,US_Others!Q319))&gt;3.5,4,IF((US_Others!F319*US_Others!F$8/SUM(US_Others!F319,US_Others!K319,US_Others!Q319)+US_Others!K319*US_Others!K$8/SUM(US_Others!F319,US_Others!K319,US_Others!Q319)+US_Others!Q319*US_Others!Q$8/SUM(US_Others!F319,US_Others!K319,US_Others!Q319))&gt;2.5,3,2)),"")</f>
        <v/>
      </c>
      <c r="BG314" s="223" t="str">
        <f>IFERROR(IF((US_Others!G319*US_Others!G$8/SUM(US_Others!G319,US_Others!L319,US_Others!R319)+US_Others!L319*US_Others!L$8/SUM(US_Others!G319,US_Others!L319,US_Others!R319)+US_Others!R319*US_Others!R$8/SUM(US_Others!G319,US_Others!L319,US_Others!R319))&gt;3.5,4,IF((US_Others!G319*US_Others!G$8/SUM(US_Others!G319,US_Others!L319,US_Others!R319)+US_Others!L319*US_Others!L$8/SUM(US_Others!G319,US_Others!L319,US_Others!R319)+US_Others!R319*US_Others!R$8/SUM(US_Others!G319,US_Others!L319,US_Others!R319))&gt;2.5,3,2)),"")</f>
        <v/>
      </c>
      <c r="BH314" s="219" t="str">
        <f>IFERROR(IF((US_Others!Z319*US_Others!Z$8/SUM(US_Others!Z319,US_Others!AB319)+US_Others!AB319*US_Others!AB$8/SUM(US_Others!Z319,US_Others!AB319))&gt;3.5,4,IF((US_Others!Z319*US_Others!Z$8/SUM(US_Others!Z319,US_Others!AB319)+US_Others!AB319*US_Others!AB$8/SUM(US_Others!Z319,US_Others!AB319))&gt;2.5,3,2)),"")</f>
        <v/>
      </c>
      <c r="BI314" s="219" t="str">
        <f>IFERROR(IF((US_Others!AA319*US_Others!AA$8/SUM(US_Others!AA319,US_Others!AC319)+US_Others!AC319*US_Others!AC$8/SUM(US_Others!AA319,US_Others!AC319))&gt;3.5,4,IF((US_Others!AA319*US_Others!AA$8/SUM(US_Others!AA319,US_Others!AC319)+US_Others!AC319*US_Others!AC$8/SUM(US_Others!AA319,US_Others!AC319))&gt;2.5,3,2)),"")</f>
        <v/>
      </c>
      <c r="BJ314" s="219" t="str">
        <f>IFERROR(US_Others!AD319*US_Others!AD$8/US_Others!AD319,"")</f>
        <v/>
      </c>
      <c r="BK314" s="74" t="str">
        <f>IFERROR(US_Others!AE319*US_Others!AE$8/US_Others!AE319,"")</f>
        <v/>
      </c>
      <c r="BL314" s="219" t="str">
        <f>IFERROR(IF(SUMPRODUCT(US_Others!AG319:AI319/SUM(US_Others!AG319:AI319),US_Others!AG$8:AI$8)&gt;3.5,4,IF(SUMPRODUCT(US_Others!AG319:AI319/SUM(US_Others!AG319:AI319),US_Others!AG$8:AI$8)&gt;2.5,3,2)),"")</f>
        <v/>
      </c>
      <c r="BM314" s="219" t="str">
        <f>IFERROR(US_Others!AL319*US_Others!AL$8/US_Others!AL319,"")</f>
        <v/>
      </c>
    </row>
    <row r="315" spans="1:65">
      <c r="A315" s="200" t="s">
        <v>464</v>
      </c>
      <c r="B315" s="332" t="s">
        <v>465</v>
      </c>
      <c r="C315" s="333">
        <f>SUM(US_CO2!C318:AX318)</f>
        <v>0.8577778067680748</v>
      </c>
      <c r="D315" s="333">
        <f>SUM(US_CH4!C318:AC318)</f>
        <v>8.7797114305841826E-4</v>
      </c>
      <c r="E315" s="333">
        <f>SUM(US_N2O!C318:AA318)</f>
        <v>4.3898557152920913E-4</v>
      </c>
      <c r="F315" s="332">
        <f>US_Others!V320+US_Others!U320</f>
        <v>0</v>
      </c>
      <c r="G315" s="332">
        <f>US_Others!C320+US_Others!H320+US_Others!N320</f>
        <v>4.2166811793428049E-4</v>
      </c>
      <c r="H315" s="332">
        <f>US_Others!D320+US_Others!I320+US_Others!O320</f>
        <v>6.9153571341222008E-3</v>
      </c>
      <c r="I315" s="332">
        <f>US_Others!E320+US_Others!J320+US_Others!P320+US_Others!W320</f>
        <v>3.1962443339418466E-2</v>
      </c>
      <c r="J315" s="332">
        <f>US_Others!F320+US_Others!K320+US_Others!Q320</f>
        <v>5.5238523449390739E-3</v>
      </c>
      <c r="K315" s="332">
        <f>US_Others!G320+US_Others!L320+US_Others!R320</f>
        <v>5.4816855331456477E-4</v>
      </c>
      <c r="L315" s="332">
        <f>US_Others!Z320+US_Others!AB320</f>
        <v>0</v>
      </c>
      <c r="M315" s="332">
        <f>US_Others!AA320+US_Others!AC320</f>
        <v>0</v>
      </c>
      <c r="N315" s="332">
        <f>US_Others!AD320</f>
        <v>0</v>
      </c>
      <c r="O315" s="332">
        <f>US_Others!AE320</f>
        <v>0</v>
      </c>
      <c r="P315" s="332">
        <f>SUM(US_Others!AG320:AI320)</f>
        <v>0</v>
      </c>
      <c r="Q315" s="332">
        <f>US_Others!AL320</f>
        <v>0</v>
      </c>
      <c r="R315" s="332"/>
      <c r="S315" s="334">
        <f t="shared" si="4"/>
        <v>857.77780676807481</v>
      </c>
      <c r="T315" s="334">
        <f>D315*1000/Spec!I$6</f>
        <v>3.5118845722336728E-2</v>
      </c>
      <c r="U315" s="334">
        <f>E315*1000/Spec!I$7</f>
        <v>1.4731059447288897E-3</v>
      </c>
      <c r="V315" s="334">
        <f>F315*1000/Spec!I$8</f>
        <v>0</v>
      </c>
      <c r="W315" s="334">
        <f>G315*1000/Spec!I$9</f>
        <v>6.2469350805078596E-4</v>
      </c>
      <c r="X315" s="334">
        <f>H315*1000/Spec!I$10</f>
        <v>1.9758163240349144E-3</v>
      </c>
      <c r="Y315" s="334">
        <f>I315*1000/Spec!I$11</f>
        <v>2.2351358978614313E-2</v>
      </c>
      <c r="Z315" s="334">
        <f>J315*1000/Spec!I$12</f>
        <v>1.2357611509930813E-3</v>
      </c>
      <c r="AA315" s="334">
        <f>K315*1000/Spec!I$15</f>
        <v>5.5878547738487748E-5</v>
      </c>
      <c r="AB315" s="334">
        <f>L315*1000/Spec!I$17</f>
        <v>0</v>
      </c>
      <c r="AC315" s="334">
        <f>M315*1000/Spec!I$18</f>
        <v>0</v>
      </c>
      <c r="AD315" s="335">
        <f>N315*1000/Spec!I$25</f>
        <v>0</v>
      </c>
      <c r="AE315" s="335">
        <f>O315*1000/Spec!I$26</f>
        <v>0</v>
      </c>
      <c r="AF315" s="334">
        <f>P315*1000/Spec!I$21</f>
        <v>0</v>
      </c>
      <c r="AG315" s="334">
        <f>Q315*1000/Spec!I$22</f>
        <v>0</v>
      </c>
      <c r="AI315" s="200">
        <f>S315/'2007output'!$C313</f>
        <v>5.7305873287014108E-4</v>
      </c>
      <c r="AJ315" s="200">
        <f>T315/'2007output'!$C313</f>
        <v>2.3461974733680282E-8</v>
      </c>
      <c r="AK315" s="200">
        <f>U315/'2007output'!$C313</f>
        <v>9.8414323547316625E-10</v>
      </c>
      <c r="AL315" s="200">
        <f>V315/'2007output'!$C313</f>
        <v>0</v>
      </c>
      <c r="AM315" s="200">
        <f>W315/'2007output'!$C313</f>
        <v>4.1734125939280523E-10</v>
      </c>
      <c r="AN315" s="200">
        <f>X315/'2007output'!$C313</f>
        <v>1.3199907832795297E-9</v>
      </c>
      <c r="AO315" s="200">
        <f>Y315/'2007output'!$C313</f>
        <v>1.4932353522260757E-8</v>
      </c>
      <c r="AP315" s="200">
        <f>Z315/'2007output'!$C313</f>
        <v>8.255794376243577E-10</v>
      </c>
      <c r="AQ315" s="200">
        <f>AA315/'2007output'!$C313</f>
        <v>3.7330984211741759E-11</v>
      </c>
      <c r="AR315" s="200">
        <f>AB315/'2007output'!$C313</f>
        <v>0</v>
      </c>
      <c r="AS315" s="200">
        <f>AC315/'2007output'!$C313</f>
        <v>0</v>
      </c>
      <c r="AT315" s="200">
        <f>AD315/'2007output'!$C313</f>
        <v>0</v>
      </c>
      <c r="AU315" s="200">
        <f>AE315/'2007output'!$C313</f>
        <v>0</v>
      </c>
      <c r="AV315" s="200">
        <f>AF315/'2007output'!$C313</f>
        <v>0</v>
      </c>
      <c r="AW315" s="200">
        <f>AG315/'2007output'!$C313</f>
        <v>0</v>
      </c>
      <c r="AY315" s="370">
        <f>IFERROR(IF(SUMPRODUCT(US_CO2!C318:AX318/SUM(US_CO2!C318:AX318),US_CO2!C$6:AX$6)&gt;3.5,4,IF(SUMPRODUCT(US_CO2!C318:AX318/SUM(US_CO2!C318:AX318),US_CO2!C$6:AX$6)&gt;2.5,3,2)),"")</f>
        <v>4</v>
      </c>
      <c r="AZ315" s="370">
        <f>IFERROR(IF(SUMPRODUCT(US_CH4!C318:AC318/SUM(US_CH4!C318:AC318),US_CH4!C$6:AC$6)&gt;3.5,4,IF(SUMPRODUCT(US_CH4!C318:AC318/SUM(US_CH4!C318:AC318),US_CH4!C$6:AC$6)&gt;2.5,3,2)),"")</f>
        <v>4</v>
      </c>
      <c r="BA315" s="223">
        <f>IFERROR(IF(SUMPRODUCT(US_N2O!C318:AA318/SUM(US_N2O!C318:AA318),US_N2O!C$6:AA$6)&gt;3.5,4,IF(SUMPRODUCT(US_N2O!C318:AA318/SUM(US_N2O!C318:AA318),US_N2O!C$6:AA$6)&gt;2.5,3,2)),"")</f>
        <v>4</v>
      </c>
      <c r="BB315" s="223" t="str">
        <f>IFERROR(IF(SUMPRODUCT(US_Others!U320:V320/SUM(US_Others!U320:V320),US_Others!U$8:V$8)&gt;3.5,4,IF(SUMPRODUCT(US_Others!U320:V320/SUM(US_Others!U320:V320),US_Others!U$8:V$8)&gt;2.5,3,2)),"")</f>
        <v/>
      </c>
      <c r="BC315" s="223">
        <f>IFERROR(IF((US_Others!C320*US_Others!C$8/SUM(US_Others!C320,US_Others!H320,US_Others!N320)+ US_Others!H320*US_Others!H$8/SUM(US_Others!C320,US_Others!H320,US_Others!N320)+US_Others!N320*US_Others!N$8/SUM(US_Others!C320,US_Others!H320,US_Others!N320))&gt;3.5,4,IF((US_Others!C320*US_Others!C$8/SUM(US_Others!C320,US_Others!H320,US_Others!N320)+ US_Others!H320*US_Others!H$8/SUM(US_Others!C320,US_Others!H320,US_Others!N320)+US_Others!N320*US_Others!N$8/SUM(US_Others!C320,US_Others!H320,US_Others!N320))&gt;2.5,3,2)),"")</f>
        <v>4</v>
      </c>
      <c r="BD315" s="223">
        <f>IFERROR(IF((US_Others!D320*US_Others!D$8/SUM(US_Others!D320,US_Others!I320,US_Others!O320)+US_Others!I320*US_Others!I$8/SUM(US_Others!D320,US_Others!I320,US_Others!O320)+US_Others!O320*US_Others!O$8/SUM(US_Others!D320,US_Others!I320,US_Others!O320))&gt;3.5,4,IF((US_Others!D320*US_Others!D$8/SUM(US_Others!D320,US_Others!I320,US_Others!O320)+US_Others!I320*US_Others!I$8/SUM(US_Others!D320,US_Others!I320,US_Others!O320)+US_Others!O320*US_Others!O$8/SUM(US_Others!D320,US_Others!I320,US_Others!O320))&gt;2.5,3,2)),"")</f>
        <v>4</v>
      </c>
      <c r="BE315" s="223">
        <f>IFERROR(IF((US_Others!E320*US_Others!E$8/SUM(US_Others!E320,US_Others!J320,US_Others!P320,US_Others!W320)+US_Others!J320*US_Others!J$8/SUM(US_Others!E320,US_Others!J320,US_Others!P320,US_Others!W320)+US_Others!P320*US_Others!P$8/SUM(US_Others!E320,US_Others!J320,US_Others!P320,US_Others!W320)+US_Others!W320*US_Others!W$8/SUM(US_Others!E320,US_Others!J320,US_Others!P320,US_Others!W320))&gt;3.5,4,IF((US_Others!E320*US_Others!E$8/SUM(US_Others!E320,US_Others!J320,US_Others!P320,US_Others!W320)+US_Others!J320*US_Others!J$8/SUM(US_Others!E320,US_Others!J320,US_Others!P320,US_Others!W320)+US_Others!P320*US_Others!P$8/SUM(US_Others!E320,US_Others!J320,US_Others!P320,US_Others!W320)+US_Others!W320*US_Others!W$8/SUM(US_Others!E320,US_Others!J320,US_Others!P320,US_Others!W320))&gt;2.5,3,2)),"")</f>
        <v>4</v>
      </c>
      <c r="BF315" s="223">
        <f>IFERROR(IF((US_Others!F320*US_Others!F$8/SUM(US_Others!F320,US_Others!K320,US_Others!Q320)+US_Others!K320*US_Others!K$8/SUM(US_Others!F320,US_Others!K320,US_Others!Q320)+US_Others!Q320*US_Others!Q$8/SUM(US_Others!F320,US_Others!K320,US_Others!Q320))&gt;3.5,4,IF((US_Others!F320*US_Others!F$8/SUM(US_Others!F320,US_Others!K320,US_Others!Q320)+US_Others!K320*US_Others!K$8/SUM(US_Others!F320,US_Others!K320,US_Others!Q320)+US_Others!Q320*US_Others!Q$8/SUM(US_Others!F320,US_Others!K320,US_Others!Q320))&gt;2.5,3,2)),"")</f>
        <v>4</v>
      </c>
      <c r="BG315" s="223">
        <f>IFERROR(IF((US_Others!G320*US_Others!G$8/SUM(US_Others!G320,US_Others!L320,US_Others!R320)+US_Others!L320*US_Others!L$8/SUM(US_Others!G320,US_Others!L320,US_Others!R320)+US_Others!R320*US_Others!R$8/SUM(US_Others!G320,US_Others!L320,US_Others!R320))&gt;3.5,4,IF((US_Others!G320*US_Others!G$8/SUM(US_Others!G320,US_Others!L320,US_Others!R320)+US_Others!L320*US_Others!L$8/SUM(US_Others!G320,US_Others!L320,US_Others!R320)+US_Others!R320*US_Others!R$8/SUM(US_Others!G320,US_Others!L320,US_Others!R320))&gt;2.5,3,2)),"")</f>
        <v>4</v>
      </c>
      <c r="BH315" s="219" t="str">
        <f>IFERROR(IF((US_Others!Z320*US_Others!Z$8/SUM(US_Others!Z320,US_Others!AB320)+US_Others!AB320*US_Others!AB$8/SUM(US_Others!Z320,US_Others!AB320))&gt;3.5,4,IF((US_Others!Z320*US_Others!Z$8/SUM(US_Others!Z320,US_Others!AB320)+US_Others!AB320*US_Others!AB$8/SUM(US_Others!Z320,US_Others!AB320))&gt;2.5,3,2)),"")</f>
        <v/>
      </c>
      <c r="BI315" s="219" t="str">
        <f>IFERROR(IF((US_Others!AA320*US_Others!AA$8/SUM(US_Others!AA320,US_Others!AC320)+US_Others!AC320*US_Others!AC$8/SUM(US_Others!AA320,US_Others!AC320))&gt;3.5,4,IF((US_Others!AA320*US_Others!AA$8/SUM(US_Others!AA320,US_Others!AC320)+US_Others!AC320*US_Others!AC$8/SUM(US_Others!AA320,US_Others!AC320))&gt;2.5,3,2)),"")</f>
        <v/>
      </c>
      <c r="BJ315" s="219" t="str">
        <f>IFERROR(US_Others!AD320*US_Others!AD$8/US_Others!AD320,"")</f>
        <v/>
      </c>
      <c r="BK315" s="74" t="str">
        <f>IFERROR(US_Others!AE320*US_Others!AE$8/US_Others!AE320,"")</f>
        <v/>
      </c>
      <c r="BL315" s="219" t="str">
        <f>IFERROR(IF(SUMPRODUCT(US_Others!AG320:AI320/SUM(US_Others!AG320:AI320),US_Others!AG$8:AI$8)&gt;3.5,4,IF(SUMPRODUCT(US_Others!AG320:AI320/SUM(US_Others!AG320:AI320),US_Others!AG$8:AI$8)&gt;2.5,3,2)),"")</f>
        <v/>
      </c>
      <c r="BM315" s="219" t="str">
        <f>IFERROR(US_Others!AL320*US_Others!AL$8/US_Others!AL320,"")</f>
        <v/>
      </c>
    </row>
    <row r="316" spans="1:65">
      <c r="A316" s="200" t="s">
        <v>466</v>
      </c>
      <c r="B316" s="332" t="s">
        <v>467</v>
      </c>
      <c r="C316" s="333">
        <f>SUM(US_CO2!C319:AX319)</f>
        <v>37.042552883692494</v>
      </c>
      <c r="D316" s="333">
        <f>SUM(US_CH4!C319:AC319)</f>
        <v>7.6542719834046979E-2</v>
      </c>
      <c r="E316" s="333">
        <f>SUM(US_N2O!C319:AA319)</f>
        <v>1.9794810597486882E-2</v>
      </c>
      <c r="F316" s="332">
        <f>US_Others!V321+US_Others!U321</f>
        <v>0</v>
      </c>
      <c r="G316" s="332">
        <f>US_Others!C321+US_Others!H321+US_Others!N321</f>
        <v>1.779381338483666E-4</v>
      </c>
      <c r="H316" s="332">
        <f>US_Others!D321+US_Others!I321+US_Others!O321</f>
        <v>2.9181853951132128E-3</v>
      </c>
      <c r="I316" s="332">
        <f>US_Others!E321+US_Others!J321+US_Others!P321+US_Others!W321</f>
        <v>1.3487710545706189E-2</v>
      </c>
      <c r="J316" s="332">
        <f>US_Others!F321+US_Others!K321+US_Others!Q321</f>
        <v>2.3309895534136026E-3</v>
      </c>
      <c r="K316" s="332">
        <f>US_Others!G321+US_Others!L321+US_Others!R321</f>
        <v>2.3131957400287663E-4</v>
      </c>
      <c r="L316" s="332">
        <f>US_Others!Z321+US_Others!AB321</f>
        <v>0</v>
      </c>
      <c r="M316" s="332">
        <f>US_Others!AA321+US_Others!AC321</f>
        <v>0</v>
      </c>
      <c r="N316" s="332">
        <f>US_Others!AD321</f>
        <v>0</v>
      </c>
      <c r="O316" s="332">
        <f>US_Others!AE321</f>
        <v>0</v>
      </c>
      <c r="P316" s="332">
        <f>SUM(US_Others!AG321:AI321)</f>
        <v>0</v>
      </c>
      <c r="Q316" s="332">
        <f>US_Others!AL321</f>
        <v>0</v>
      </c>
      <c r="R316" s="332"/>
      <c r="S316" s="334">
        <f t="shared" si="4"/>
        <v>37042.552883692493</v>
      </c>
      <c r="T316" s="334">
        <f>D316*1000/Spec!I$6</f>
        <v>3.0617087933618792</v>
      </c>
      <c r="U316" s="334">
        <f>E316*1000/Spec!I$7</f>
        <v>6.6425538917741223E-2</v>
      </c>
      <c r="V316" s="334">
        <f>F316*1000/Spec!I$8</f>
        <v>0</v>
      </c>
      <c r="W316" s="334">
        <f>G316*1000/Spec!I$9</f>
        <v>2.6361205014572832E-4</v>
      </c>
      <c r="X316" s="334">
        <f>H316*1000/Spec!I$10</f>
        <v>8.3376725574663222E-4</v>
      </c>
      <c r="Y316" s="334">
        <f>I316*1000/Spec!I$11</f>
        <v>9.4319654165777554E-3</v>
      </c>
      <c r="Z316" s="334">
        <f>J316*1000/Spec!I$12</f>
        <v>5.2147417302317734E-4</v>
      </c>
      <c r="AA316" s="334">
        <f>K316*1000/Spec!I$15</f>
        <v>2.3579976962576616E-5</v>
      </c>
      <c r="AB316" s="334">
        <f>L316*1000/Spec!I$17</f>
        <v>0</v>
      </c>
      <c r="AC316" s="334">
        <f>M316*1000/Spec!I$18</f>
        <v>0</v>
      </c>
      <c r="AD316" s="335">
        <f>N316*1000/Spec!I$25</f>
        <v>0</v>
      </c>
      <c r="AE316" s="335">
        <f>O316*1000/Spec!I$26</f>
        <v>0</v>
      </c>
      <c r="AF316" s="334">
        <f>P316*1000/Spec!I$21</f>
        <v>0</v>
      </c>
      <c r="AG316" s="334">
        <f>Q316*1000/Spec!I$22</f>
        <v>0</v>
      </c>
      <c r="AI316" s="200">
        <f>S316/'2007output'!$C314</f>
        <v>4.2262861541270187E-2</v>
      </c>
      <c r="AJ316" s="200">
        <f>T316/'2007output'!$C314</f>
        <v>3.4931872870594643E-6</v>
      </c>
      <c r="AK316" s="200">
        <f>U316/'2007output'!$C314</f>
        <v>7.578671380720749E-8</v>
      </c>
      <c r="AL316" s="200">
        <f>V316/'2007output'!$C314</f>
        <v>0</v>
      </c>
      <c r="AM316" s="200">
        <f>W316/'2007output'!$C314</f>
        <v>3.0076219667959143E-10</v>
      </c>
      <c r="AN316" s="200">
        <f>X316/'2007output'!$C314</f>
        <v>9.5126786206945074E-10</v>
      </c>
      <c r="AO316" s="200">
        <f>Y316/'2007output'!$C314</f>
        <v>1.0761187267909998E-8</v>
      </c>
      <c r="AP316" s="200">
        <f>Z316/'2007output'!$C314</f>
        <v>5.9496414410274885E-10</v>
      </c>
      <c r="AQ316" s="200">
        <f>AA316/'2007output'!$C314</f>
        <v>2.6903040528679053E-11</v>
      </c>
      <c r="AR316" s="200">
        <f>AB316/'2007output'!$C314</f>
        <v>0</v>
      </c>
      <c r="AS316" s="200">
        <f>AC316/'2007output'!$C314</f>
        <v>0</v>
      </c>
      <c r="AT316" s="200">
        <f>AD316/'2007output'!$C314</f>
        <v>0</v>
      </c>
      <c r="AU316" s="200">
        <f>AE316/'2007output'!$C314</f>
        <v>0</v>
      </c>
      <c r="AV316" s="200">
        <f>AF316/'2007output'!$C314</f>
        <v>0</v>
      </c>
      <c r="AW316" s="200">
        <f>AG316/'2007output'!$C314</f>
        <v>0</v>
      </c>
      <c r="AY316" s="370">
        <f>IFERROR(IF(SUMPRODUCT(US_CO2!C319:AX319/SUM(US_CO2!C319:AX319),US_CO2!C$6:AX$6)&gt;3.5,4,IF(SUMPRODUCT(US_CO2!C319:AX319/SUM(US_CO2!C319:AX319),US_CO2!C$6:AX$6)&gt;2.5,3,2)),"")</f>
        <v>4</v>
      </c>
      <c r="AZ316" s="370">
        <f>IFERROR(IF(SUMPRODUCT(US_CH4!C319:AC319/SUM(US_CH4!C319:AC319),US_CH4!C$6:AC$6)&gt;3.5,4,IF(SUMPRODUCT(US_CH4!C319:AC319/SUM(US_CH4!C319:AC319),US_CH4!C$6:AC$6)&gt;2.5,3,2)),"")</f>
        <v>4</v>
      </c>
      <c r="BA316" s="223">
        <f>IFERROR(IF(SUMPRODUCT(US_N2O!C319:AA319/SUM(US_N2O!C319:AA319),US_N2O!C$6:AA$6)&gt;3.5,4,IF(SUMPRODUCT(US_N2O!C319:AA319/SUM(US_N2O!C319:AA319),US_N2O!C$6:AA$6)&gt;2.5,3,2)),"")</f>
        <v>4</v>
      </c>
      <c r="BB316" s="223" t="str">
        <f>IFERROR(IF(SUMPRODUCT(US_Others!U321:V321/SUM(US_Others!U321:V321),US_Others!U$8:V$8)&gt;3.5,4,IF(SUMPRODUCT(US_Others!U321:V321/SUM(US_Others!U321:V321),US_Others!U$8:V$8)&gt;2.5,3,2)),"")</f>
        <v/>
      </c>
      <c r="BC316" s="223">
        <f>IFERROR(IF((US_Others!C321*US_Others!C$8/SUM(US_Others!C321,US_Others!H321,US_Others!N321)+ US_Others!H321*US_Others!H$8/SUM(US_Others!C321,US_Others!H321,US_Others!N321)+US_Others!N321*US_Others!N$8/SUM(US_Others!C321,US_Others!H321,US_Others!N321))&gt;3.5,4,IF((US_Others!C321*US_Others!C$8/SUM(US_Others!C321,US_Others!H321,US_Others!N321)+ US_Others!H321*US_Others!H$8/SUM(US_Others!C321,US_Others!H321,US_Others!N321)+US_Others!N321*US_Others!N$8/SUM(US_Others!C321,US_Others!H321,US_Others!N321))&gt;2.5,3,2)),"")</f>
        <v>4</v>
      </c>
      <c r="BD316" s="223">
        <f>IFERROR(IF((US_Others!D321*US_Others!D$8/SUM(US_Others!D321,US_Others!I321,US_Others!O321)+US_Others!I321*US_Others!I$8/SUM(US_Others!D321,US_Others!I321,US_Others!O321)+US_Others!O321*US_Others!O$8/SUM(US_Others!D321,US_Others!I321,US_Others!O321))&gt;3.5,4,IF((US_Others!D321*US_Others!D$8/SUM(US_Others!D321,US_Others!I321,US_Others!O321)+US_Others!I321*US_Others!I$8/SUM(US_Others!D321,US_Others!I321,US_Others!O321)+US_Others!O321*US_Others!O$8/SUM(US_Others!D321,US_Others!I321,US_Others!O321))&gt;2.5,3,2)),"")</f>
        <v>4</v>
      </c>
      <c r="BE316" s="223">
        <f>IFERROR(IF((US_Others!E321*US_Others!E$8/SUM(US_Others!E321,US_Others!J321,US_Others!P321,US_Others!W321)+US_Others!J321*US_Others!J$8/SUM(US_Others!E321,US_Others!J321,US_Others!P321,US_Others!W321)+US_Others!P321*US_Others!P$8/SUM(US_Others!E321,US_Others!J321,US_Others!P321,US_Others!W321)+US_Others!W321*US_Others!W$8/SUM(US_Others!E321,US_Others!J321,US_Others!P321,US_Others!W321))&gt;3.5,4,IF((US_Others!E321*US_Others!E$8/SUM(US_Others!E321,US_Others!J321,US_Others!P321,US_Others!W321)+US_Others!J321*US_Others!J$8/SUM(US_Others!E321,US_Others!J321,US_Others!P321,US_Others!W321)+US_Others!P321*US_Others!P$8/SUM(US_Others!E321,US_Others!J321,US_Others!P321,US_Others!W321)+US_Others!W321*US_Others!W$8/SUM(US_Others!E321,US_Others!J321,US_Others!P321,US_Others!W321))&gt;2.5,3,2)),"")</f>
        <v>4</v>
      </c>
      <c r="BF316" s="223">
        <f>IFERROR(IF((US_Others!F321*US_Others!F$8/SUM(US_Others!F321,US_Others!K321,US_Others!Q321)+US_Others!K321*US_Others!K$8/SUM(US_Others!F321,US_Others!K321,US_Others!Q321)+US_Others!Q321*US_Others!Q$8/SUM(US_Others!F321,US_Others!K321,US_Others!Q321))&gt;3.5,4,IF((US_Others!F321*US_Others!F$8/SUM(US_Others!F321,US_Others!K321,US_Others!Q321)+US_Others!K321*US_Others!K$8/SUM(US_Others!F321,US_Others!K321,US_Others!Q321)+US_Others!Q321*US_Others!Q$8/SUM(US_Others!F321,US_Others!K321,US_Others!Q321))&gt;2.5,3,2)),"")</f>
        <v>4</v>
      </c>
      <c r="BG316" s="223">
        <f>IFERROR(IF((US_Others!G321*US_Others!G$8/SUM(US_Others!G321,US_Others!L321,US_Others!R321)+US_Others!L321*US_Others!L$8/SUM(US_Others!G321,US_Others!L321,US_Others!R321)+US_Others!R321*US_Others!R$8/SUM(US_Others!G321,US_Others!L321,US_Others!R321))&gt;3.5,4,IF((US_Others!G321*US_Others!G$8/SUM(US_Others!G321,US_Others!L321,US_Others!R321)+US_Others!L321*US_Others!L$8/SUM(US_Others!G321,US_Others!L321,US_Others!R321)+US_Others!R321*US_Others!R$8/SUM(US_Others!G321,US_Others!L321,US_Others!R321))&gt;2.5,3,2)),"")</f>
        <v>4</v>
      </c>
      <c r="BH316" s="219" t="str">
        <f>IFERROR(IF((US_Others!Z321*US_Others!Z$8/SUM(US_Others!Z321,US_Others!AB321)+US_Others!AB321*US_Others!AB$8/SUM(US_Others!Z321,US_Others!AB321))&gt;3.5,4,IF((US_Others!Z321*US_Others!Z$8/SUM(US_Others!Z321,US_Others!AB321)+US_Others!AB321*US_Others!AB$8/SUM(US_Others!Z321,US_Others!AB321))&gt;2.5,3,2)),"")</f>
        <v/>
      </c>
      <c r="BI316" s="219" t="str">
        <f>IFERROR(IF((US_Others!AA321*US_Others!AA$8/SUM(US_Others!AA321,US_Others!AC321)+US_Others!AC321*US_Others!AC$8/SUM(US_Others!AA321,US_Others!AC321))&gt;3.5,4,IF((US_Others!AA321*US_Others!AA$8/SUM(US_Others!AA321,US_Others!AC321)+US_Others!AC321*US_Others!AC$8/SUM(US_Others!AA321,US_Others!AC321))&gt;2.5,3,2)),"")</f>
        <v/>
      </c>
      <c r="BJ316" s="219" t="str">
        <f>IFERROR(US_Others!AD321*US_Others!AD$8/US_Others!AD321,"")</f>
        <v/>
      </c>
      <c r="BK316" s="74" t="str">
        <f>IFERROR(US_Others!AE321*US_Others!AE$8/US_Others!AE321,"")</f>
        <v/>
      </c>
      <c r="BL316" s="219" t="str">
        <f>IFERROR(IF(SUMPRODUCT(US_Others!AG321:AI321/SUM(US_Others!AG321:AI321),US_Others!AG$8:AI$8)&gt;3.5,4,IF(SUMPRODUCT(US_Others!AG321:AI321/SUM(US_Others!AG321:AI321),US_Others!AG$8:AI$8)&gt;2.5,3,2)),"")</f>
        <v/>
      </c>
      <c r="BM316" s="219" t="str">
        <f>IFERROR(US_Others!AL321*US_Others!AL$8/US_Others!AL321,"")</f>
        <v/>
      </c>
    </row>
    <row r="317" spans="1:65">
      <c r="A317" s="200" t="s">
        <v>468</v>
      </c>
      <c r="B317" s="332">
        <v>532100</v>
      </c>
      <c r="C317" s="333">
        <f>SUM(US_CO2!C320:AX320)</f>
        <v>3.5179555865070169</v>
      </c>
      <c r="D317" s="333">
        <f>SUM(US_CH4!C320:AC320)</f>
        <v>6.8460402505058637E-3</v>
      </c>
      <c r="E317" s="333">
        <f>SUM(US_N2O!C320:AA320)</f>
        <v>2.017104030325477E-3</v>
      </c>
      <c r="F317" s="332">
        <f>US_Others!V322+US_Others!U322</f>
        <v>0</v>
      </c>
      <c r="G317" s="332">
        <f>US_Others!C322+US_Others!H322+US_Others!N322</f>
        <v>4.00059830055661E-5</v>
      </c>
      <c r="H317" s="332">
        <f>US_Others!D322+US_Others!I322+US_Others!O322</f>
        <v>6.5609812129128412E-4</v>
      </c>
      <c r="I317" s="332">
        <f>US_Others!E322+US_Others!J322+US_Others!P322+US_Others!W322</f>
        <v>3.0324535118219109E-3</v>
      </c>
      <c r="J317" s="332">
        <f>US_Others!F322+US_Others!K322+US_Others!Q322</f>
        <v>5.2407837737291599E-4</v>
      </c>
      <c r="K317" s="332">
        <f>US_Others!G322+US_Others!L322+US_Others!R322</f>
        <v>5.2007777907235947E-5</v>
      </c>
      <c r="L317" s="332">
        <f>US_Others!Z322+US_Others!AB322</f>
        <v>0</v>
      </c>
      <c r="M317" s="332">
        <f>US_Others!AA322+US_Others!AC322</f>
        <v>0</v>
      </c>
      <c r="N317" s="332">
        <f>US_Others!AD322</f>
        <v>0</v>
      </c>
      <c r="O317" s="332">
        <f>US_Others!AE322</f>
        <v>0</v>
      </c>
      <c r="P317" s="332">
        <f>SUM(US_Others!AG322:AI322)</f>
        <v>0</v>
      </c>
      <c r="Q317" s="332">
        <f>US_Others!AL322</f>
        <v>0</v>
      </c>
      <c r="R317" s="332"/>
      <c r="S317" s="334">
        <f t="shared" si="4"/>
        <v>3517.955586507017</v>
      </c>
      <c r="T317" s="334">
        <f>D317*1000/Spec!I$6</f>
        <v>0.27384161002023455</v>
      </c>
      <c r="U317" s="334">
        <f>E317*1000/Spec!I$7</f>
        <v>6.7688054708908629E-3</v>
      </c>
      <c r="V317" s="334">
        <f>F317*1000/Spec!I$8</f>
        <v>0</v>
      </c>
      <c r="W317" s="334">
        <f>G317*1000/Spec!I$9</f>
        <v>5.9268122971209037E-5</v>
      </c>
      <c r="X317" s="334">
        <f>H317*1000/Spec!I$10</f>
        <v>1.8745660608322402E-4</v>
      </c>
      <c r="Y317" s="334">
        <f>I317*1000/Spec!I$11</f>
        <v>2.1205968614139239E-3</v>
      </c>
      <c r="Z317" s="334">
        <f>J317*1000/Spec!I$12</f>
        <v>1.1724348487089843E-4</v>
      </c>
      <c r="AA317" s="334">
        <f>K317*1000/Spec!I$15</f>
        <v>5.3015064125622774E-6</v>
      </c>
      <c r="AB317" s="334">
        <f>L317*1000/Spec!I$17</f>
        <v>0</v>
      </c>
      <c r="AC317" s="334">
        <f>M317*1000/Spec!I$18</f>
        <v>0</v>
      </c>
      <c r="AD317" s="335">
        <f>N317*1000/Spec!I$25</f>
        <v>0</v>
      </c>
      <c r="AE317" s="335">
        <f>O317*1000/Spec!I$26</f>
        <v>0</v>
      </c>
      <c r="AF317" s="334">
        <f>P317*1000/Spec!I$21</f>
        <v>0</v>
      </c>
      <c r="AG317" s="334">
        <f>Q317*1000/Spec!I$22</f>
        <v>0</v>
      </c>
      <c r="AI317" s="200">
        <f>S317/'2007output'!$C315</f>
        <v>7.1707207225988931E-2</v>
      </c>
      <c r="AJ317" s="200">
        <f>T317/'2007output'!$C315</f>
        <v>5.5817694663724942E-6</v>
      </c>
      <c r="AK317" s="200">
        <f>U317/'2007output'!$C315</f>
        <v>1.3796994437201107E-7</v>
      </c>
      <c r="AL317" s="200">
        <f>V317/'2007output'!$C315</f>
        <v>0</v>
      </c>
      <c r="AM317" s="200">
        <f>W317/'2007output'!$C315</f>
        <v>1.2080742554261932E-9</v>
      </c>
      <c r="AN317" s="200">
        <f>X317/'2007output'!$C315</f>
        <v>3.8209662878765596E-9</v>
      </c>
      <c r="AO317" s="200">
        <f>Y317/'2007output'!$C315</f>
        <v>4.322455893628055E-8</v>
      </c>
      <c r="AP317" s="200">
        <f>Z317/'2007output'!$C315</f>
        <v>2.3897978978984595E-9</v>
      </c>
      <c r="AQ317" s="200">
        <f>AA317/'2007output'!$C315</f>
        <v>1.0806168798537051E-10</v>
      </c>
      <c r="AR317" s="200">
        <f>AB317/'2007output'!$C315</f>
        <v>0</v>
      </c>
      <c r="AS317" s="200">
        <f>AC317/'2007output'!$C315</f>
        <v>0</v>
      </c>
      <c r="AT317" s="200">
        <f>AD317/'2007output'!$C315</f>
        <v>0</v>
      </c>
      <c r="AU317" s="200">
        <f>AE317/'2007output'!$C315</f>
        <v>0</v>
      </c>
      <c r="AV317" s="200">
        <f>AF317/'2007output'!$C315</f>
        <v>0</v>
      </c>
      <c r="AW317" s="200">
        <f>AG317/'2007output'!$C315</f>
        <v>0</v>
      </c>
      <c r="AY317" s="370">
        <f>IFERROR(IF(SUMPRODUCT(US_CO2!C320:AX320/SUM(US_CO2!C320:AX320),US_CO2!C$6:AX$6)&gt;3.5,4,IF(SUMPRODUCT(US_CO2!C320:AX320/SUM(US_CO2!C320:AX320),US_CO2!C$6:AX$6)&gt;2.5,3,2)),"")</f>
        <v>4</v>
      </c>
      <c r="AZ317" s="370">
        <f>IFERROR(IF(SUMPRODUCT(US_CH4!C320:AC320/SUM(US_CH4!C320:AC320),US_CH4!C$6:AC$6)&gt;3.5,4,IF(SUMPRODUCT(US_CH4!C320:AC320/SUM(US_CH4!C320:AC320),US_CH4!C$6:AC$6)&gt;2.5,3,2)),"")</f>
        <v>4</v>
      </c>
      <c r="BA317" s="223">
        <f>IFERROR(IF(SUMPRODUCT(US_N2O!C320:AA320/SUM(US_N2O!C320:AA320),US_N2O!C$6:AA$6)&gt;3.5,4,IF(SUMPRODUCT(US_N2O!C320:AA320/SUM(US_N2O!C320:AA320),US_N2O!C$6:AA$6)&gt;2.5,3,2)),"")</f>
        <v>4</v>
      </c>
      <c r="BB317" s="223" t="str">
        <f>IFERROR(IF(SUMPRODUCT(US_Others!U322:V322/SUM(US_Others!U322:V322),US_Others!U$8:V$8)&gt;3.5,4,IF(SUMPRODUCT(US_Others!U322:V322/SUM(US_Others!U322:V322),US_Others!U$8:V$8)&gt;2.5,3,2)),"")</f>
        <v/>
      </c>
      <c r="BC317" s="223">
        <f>IFERROR(IF((US_Others!C322*US_Others!C$8/SUM(US_Others!C322,US_Others!H322,US_Others!N322)+ US_Others!H322*US_Others!H$8/SUM(US_Others!C322,US_Others!H322,US_Others!N322)+US_Others!N322*US_Others!N$8/SUM(US_Others!C322,US_Others!H322,US_Others!N322))&gt;3.5,4,IF((US_Others!C322*US_Others!C$8/SUM(US_Others!C322,US_Others!H322,US_Others!N322)+ US_Others!H322*US_Others!H$8/SUM(US_Others!C322,US_Others!H322,US_Others!N322)+US_Others!N322*US_Others!N$8/SUM(US_Others!C322,US_Others!H322,US_Others!N322))&gt;2.5,3,2)),"")</f>
        <v>4</v>
      </c>
      <c r="BD317" s="223">
        <f>IFERROR(IF((US_Others!D322*US_Others!D$8/SUM(US_Others!D322,US_Others!I322,US_Others!O322)+US_Others!I322*US_Others!I$8/SUM(US_Others!D322,US_Others!I322,US_Others!O322)+US_Others!O322*US_Others!O$8/SUM(US_Others!D322,US_Others!I322,US_Others!O322))&gt;3.5,4,IF((US_Others!D322*US_Others!D$8/SUM(US_Others!D322,US_Others!I322,US_Others!O322)+US_Others!I322*US_Others!I$8/SUM(US_Others!D322,US_Others!I322,US_Others!O322)+US_Others!O322*US_Others!O$8/SUM(US_Others!D322,US_Others!I322,US_Others!O322))&gt;2.5,3,2)),"")</f>
        <v>4</v>
      </c>
      <c r="BE317" s="223">
        <f>IFERROR(IF((US_Others!E322*US_Others!E$8/SUM(US_Others!E322,US_Others!J322,US_Others!P322,US_Others!W322)+US_Others!J322*US_Others!J$8/SUM(US_Others!E322,US_Others!J322,US_Others!P322,US_Others!W322)+US_Others!P322*US_Others!P$8/SUM(US_Others!E322,US_Others!J322,US_Others!P322,US_Others!W322)+US_Others!W322*US_Others!W$8/SUM(US_Others!E322,US_Others!J322,US_Others!P322,US_Others!W322))&gt;3.5,4,IF((US_Others!E322*US_Others!E$8/SUM(US_Others!E322,US_Others!J322,US_Others!P322,US_Others!W322)+US_Others!J322*US_Others!J$8/SUM(US_Others!E322,US_Others!J322,US_Others!P322,US_Others!W322)+US_Others!P322*US_Others!P$8/SUM(US_Others!E322,US_Others!J322,US_Others!P322,US_Others!W322)+US_Others!W322*US_Others!W$8/SUM(US_Others!E322,US_Others!J322,US_Others!P322,US_Others!W322))&gt;2.5,3,2)),"")</f>
        <v>4</v>
      </c>
      <c r="BF317" s="223">
        <f>IFERROR(IF((US_Others!F322*US_Others!F$8/SUM(US_Others!F322,US_Others!K322,US_Others!Q322)+US_Others!K322*US_Others!K$8/SUM(US_Others!F322,US_Others!K322,US_Others!Q322)+US_Others!Q322*US_Others!Q$8/SUM(US_Others!F322,US_Others!K322,US_Others!Q322))&gt;3.5,4,IF((US_Others!F322*US_Others!F$8/SUM(US_Others!F322,US_Others!K322,US_Others!Q322)+US_Others!K322*US_Others!K$8/SUM(US_Others!F322,US_Others!K322,US_Others!Q322)+US_Others!Q322*US_Others!Q$8/SUM(US_Others!F322,US_Others!K322,US_Others!Q322))&gt;2.5,3,2)),"")</f>
        <v>4</v>
      </c>
      <c r="BG317" s="223">
        <f>IFERROR(IF((US_Others!G322*US_Others!G$8/SUM(US_Others!G322,US_Others!L322,US_Others!R322)+US_Others!L322*US_Others!L$8/SUM(US_Others!G322,US_Others!L322,US_Others!R322)+US_Others!R322*US_Others!R$8/SUM(US_Others!G322,US_Others!L322,US_Others!R322))&gt;3.5,4,IF((US_Others!G322*US_Others!G$8/SUM(US_Others!G322,US_Others!L322,US_Others!R322)+US_Others!L322*US_Others!L$8/SUM(US_Others!G322,US_Others!L322,US_Others!R322)+US_Others!R322*US_Others!R$8/SUM(US_Others!G322,US_Others!L322,US_Others!R322))&gt;2.5,3,2)),"")</f>
        <v>4</v>
      </c>
      <c r="BH317" s="219" t="str">
        <f>IFERROR(IF((US_Others!Z322*US_Others!Z$8/SUM(US_Others!Z322,US_Others!AB322)+US_Others!AB322*US_Others!AB$8/SUM(US_Others!Z322,US_Others!AB322))&gt;3.5,4,IF((US_Others!Z322*US_Others!Z$8/SUM(US_Others!Z322,US_Others!AB322)+US_Others!AB322*US_Others!AB$8/SUM(US_Others!Z322,US_Others!AB322))&gt;2.5,3,2)),"")</f>
        <v/>
      </c>
      <c r="BI317" s="219" t="str">
        <f>IFERROR(IF((US_Others!AA322*US_Others!AA$8/SUM(US_Others!AA322,US_Others!AC322)+US_Others!AC322*US_Others!AC$8/SUM(US_Others!AA322,US_Others!AC322))&gt;3.5,4,IF((US_Others!AA322*US_Others!AA$8/SUM(US_Others!AA322,US_Others!AC322)+US_Others!AC322*US_Others!AC$8/SUM(US_Others!AA322,US_Others!AC322))&gt;2.5,3,2)),"")</f>
        <v/>
      </c>
      <c r="BJ317" s="219" t="str">
        <f>IFERROR(US_Others!AD322*US_Others!AD$8/US_Others!AD322,"")</f>
        <v/>
      </c>
      <c r="BK317" s="74" t="str">
        <f>IFERROR(US_Others!AE322*US_Others!AE$8/US_Others!AE322,"")</f>
        <v/>
      </c>
      <c r="BL317" s="219" t="str">
        <f>IFERROR(IF(SUMPRODUCT(US_Others!AG322:AI322/SUM(US_Others!AG322:AI322),US_Others!AG$8:AI$8)&gt;3.5,4,IF(SUMPRODUCT(US_Others!AG322:AI322/SUM(US_Others!AG322:AI322),US_Others!AG$8:AI$8)&gt;2.5,3,2)),"")</f>
        <v/>
      </c>
      <c r="BM317" s="219" t="str">
        <f>IFERROR(US_Others!AL322*US_Others!AL$8/US_Others!AL322,"")</f>
        <v/>
      </c>
    </row>
    <row r="318" spans="1:65">
      <c r="A318" s="200" t="s">
        <v>469</v>
      </c>
      <c r="B318" s="332" t="s">
        <v>470</v>
      </c>
      <c r="C318" s="333">
        <f>SUM(US_CO2!C321:AX321)</f>
        <v>0.43793776086516917</v>
      </c>
      <c r="D318" s="333">
        <f>SUM(US_CH4!C321:AC321)</f>
        <v>8.211274833315877E-4</v>
      </c>
      <c r="E318" s="333">
        <f>SUM(US_N2O!C321:AA321)</f>
        <v>2.5028930684406399E-4</v>
      </c>
      <c r="F318" s="332">
        <f>US_Others!V323+US_Others!U323</f>
        <v>0</v>
      </c>
      <c r="G318" s="332">
        <f>US_Others!C323+US_Others!H323+US_Others!N323</f>
        <v>9.3651649393877155E-6</v>
      </c>
      <c r="H318" s="332">
        <f>US_Others!D323+US_Others!I323+US_Others!O323</f>
        <v>1.5358870500595855E-4</v>
      </c>
      <c r="I318" s="332">
        <f>US_Others!E323+US_Others!J323+US_Others!P323+US_Others!W323</f>
        <v>7.0987950240558888E-4</v>
      </c>
      <c r="J318" s="332">
        <f>US_Others!F323+US_Others!K323+US_Others!Q323</f>
        <v>1.2268366070597908E-4</v>
      </c>
      <c r="K318" s="332">
        <f>US_Others!G323+US_Others!L323+US_Others!R323</f>
        <v>1.2174714421204033E-5</v>
      </c>
      <c r="L318" s="332">
        <f>US_Others!Z323+US_Others!AB323</f>
        <v>0</v>
      </c>
      <c r="M318" s="332">
        <f>US_Others!AA323+US_Others!AC323</f>
        <v>0</v>
      </c>
      <c r="N318" s="332">
        <f>US_Others!AD323</f>
        <v>0</v>
      </c>
      <c r="O318" s="332">
        <f>US_Others!AE323</f>
        <v>0</v>
      </c>
      <c r="P318" s="332">
        <f>SUM(US_Others!AG323:AI323)</f>
        <v>0</v>
      </c>
      <c r="Q318" s="332">
        <f>US_Others!AL323</f>
        <v>0</v>
      </c>
      <c r="R318" s="332"/>
      <c r="S318" s="334">
        <f t="shared" si="4"/>
        <v>437.9377608651692</v>
      </c>
      <c r="T318" s="334">
        <f>D318*1000/Spec!I$6</f>
        <v>3.284509933326351E-2</v>
      </c>
      <c r="U318" s="334">
        <f>E318*1000/Spec!I$7</f>
        <v>8.3989700283242943E-4</v>
      </c>
      <c r="V318" s="334">
        <f>F318*1000/Spec!I$8</f>
        <v>0</v>
      </c>
      <c r="W318" s="334">
        <f>G318*1000/Spec!I$9</f>
        <v>1.3874318428722541E-5</v>
      </c>
      <c r="X318" s="334">
        <f>H318*1000/Spec!I$10</f>
        <v>4.3882487144559586E-5</v>
      </c>
      <c r="Y318" s="334">
        <f>I318*1000/Spec!I$11</f>
        <v>4.9641923245146075E-4</v>
      </c>
      <c r="Z318" s="334">
        <f>J318*1000/Spec!I$12</f>
        <v>2.7446009106483015E-5</v>
      </c>
      <c r="AA318" s="334">
        <f>K318*1000/Spec!I$15</f>
        <v>1.2410514190829799E-6</v>
      </c>
      <c r="AB318" s="334">
        <f>L318*1000/Spec!I$17</f>
        <v>0</v>
      </c>
      <c r="AC318" s="334">
        <f>M318*1000/Spec!I$18</f>
        <v>0</v>
      </c>
      <c r="AD318" s="335">
        <f>N318*1000/Spec!I$25</f>
        <v>0</v>
      </c>
      <c r="AE318" s="335">
        <f>O318*1000/Spec!I$26</f>
        <v>0</v>
      </c>
      <c r="AF318" s="334">
        <f>P318*1000/Spec!I$21</f>
        <v>0</v>
      </c>
      <c r="AG318" s="334">
        <f>Q318*1000/Spec!I$22</f>
        <v>0</v>
      </c>
      <c r="AI318" s="200">
        <f>S318/'2007output'!$C316</f>
        <v>1.4163117650307856E-2</v>
      </c>
      <c r="AJ318" s="200">
        <f>T318/'2007output'!$C316</f>
        <v>1.0622262971205171E-6</v>
      </c>
      <c r="AK318" s="200">
        <f>U318/'2007output'!$C316</f>
        <v>2.7162672708917222E-8</v>
      </c>
      <c r="AL318" s="200">
        <f>V318/'2007output'!$C316</f>
        <v>0</v>
      </c>
      <c r="AM318" s="200">
        <f>W318/'2007output'!$C316</f>
        <v>4.4870212569847484E-10</v>
      </c>
      <c r="AN318" s="200">
        <f>X318/'2007output'!$C316</f>
        <v>1.4191807232806049E-9</v>
      </c>
      <c r="AO318" s="200">
        <f>Y318/'2007output'!$C316</f>
        <v>1.6054436546407322E-8</v>
      </c>
      <c r="AP318" s="200">
        <f>Z318/'2007output'!$C316</f>
        <v>8.8761712449413066E-10</v>
      </c>
      <c r="AQ318" s="200">
        <f>AA318/'2007output'!$C316</f>
        <v>4.0136199317065424E-11</v>
      </c>
      <c r="AR318" s="200">
        <f>AB318/'2007output'!$C316</f>
        <v>0</v>
      </c>
      <c r="AS318" s="200">
        <f>AC318/'2007output'!$C316</f>
        <v>0</v>
      </c>
      <c r="AT318" s="200">
        <f>AD318/'2007output'!$C316</f>
        <v>0</v>
      </c>
      <c r="AU318" s="200">
        <f>AE318/'2007output'!$C316</f>
        <v>0</v>
      </c>
      <c r="AV318" s="200">
        <f>AF318/'2007output'!$C316</f>
        <v>0</v>
      </c>
      <c r="AW318" s="200">
        <f>AG318/'2007output'!$C316</f>
        <v>0</v>
      </c>
      <c r="AY318" s="370">
        <f>IFERROR(IF(SUMPRODUCT(US_CO2!C321:AX321/SUM(US_CO2!C321:AX321),US_CO2!C$6:AX$6)&gt;3.5,4,IF(SUMPRODUCT(US_CO2!C321:AX321/SUM(US_CO2!C321:AX321),US_CO2!C$6:AX$6)&gt;2.5,3,2)),"")</f>
        <v>4</v>
      </c>
      <c r="AZ318" s="370">
        <f>IFERROR(IF(SUMPRODUCT(US_CH4!C321:AC321/SUM(US_CH4!C321:AC321),US_CH4!C$6:AC$6)&gt;3.5,4,IF(SUMPRODUCT(US_CH4!C321:AC321/SUM(US_CH4!C321:AC321),US_CH4!C$6:AC$6)&gt;2.5,3,2)),"")</f>
        <v>4</v>
      </c>
      <c r="BA318" s="223">
        <f>IFERROR(IF(SUMPRODUCT(US_N2O!C321:AA321/SUM(US_N2O!C321:AA321),US_N2O!C$6:AA$6)&gt;3.5,4,IF(SUMPRODUCT(US_N2O!C321:AA321/SUM(US_N2O!C321:AA321),US_N2O!C$6:AA$6)&gt;2.5,3,2)),"")</f>
        <v>4</v>
      </c>
      <c r="BB318" s="223" t="str">
        <f>IFERROR(IF(SUMPRODUCT(US_Others!U323:V323/SUM(US_Others!U323:V323),US_Others!U$8:V$8)&gt;3.5,4,IF(SUMPRODUCT(US_Others!U323:V323/SUM(US_Others!U323:V323),US_Others!U$8:V$8)&gt;2.5,3,2)),"")</f>
        <v/>
      </c>
      <c r="BC318" s="223">
        <f>IFERROR(IF((US_Others!C323*US_Others!C$8/SUM(US_Others!C323,US_Others!H323,US_Others!N323)+ US_Others!H323*US_Others!H$8/SUM(US_Others!C323,US_Others!H323,US_Others!N323)+US_Others!N323*US_Others!N$8/SUM(US_Others!C323,US_Others!H323,US_Others!N323))&gt;3.5,4,IF((US_Others!C323*US_Others!C$8/SUM(US_Others!C323,US_Others!H323,US_Others!N323)+ US_Others!H323*US_Others!H$8/SUM(US_Others!C323,US_Others!H323,US_Others!N323)+US_Others!N323*US_Others!N$8/SUM(US_Others!C323,US_Others!H323,US_Others!N323))&gt;2.5,3,2)),"")</f>
        <v>4</v>
      </c>
      <c r="BD318" s="223">
        <f>IFERROR(IF((US_Others!D323*US_Others!D$8/SUM(US_Others!D323,US_Others!I323,US_Others!O323)+US_Others!I323*US_Others!I$8/SUM(US_Others!D323,US_Others!I323,US_Others!O323)+US_Others!O323*US_Others!O$8/SUM(US_Others!D323,US_Others!I323,US_Others!O323))&gt;3.5,4,IF((US_Others!D323*US_Others!D$8/SUM(US_Others!D323,US_Others!I323,US_Others!O323)+US_Others!I323*US_Others!I$8/SUM(US_Others!D323,US_Others!I323,US_Others!O323)+US_Others!O323*US_Others!O$8/SUM(US_Others!D323,US_Others!I323,US_Others!O323))&gt;2.5,3,2)),"")</f>
        <v>4</v>
      </c>
      <c r="BE318" s="223">
        <f>IFERROR(IF((US_Others!E323*US_Others!E$8/SUM(US_Others!E323,US_Others!J323,US_Others!P323,US_Others!W323)+US_Others!J323*US_Others!J$8/SUM(US_Others!E323,US_Others!J323,US_Others!P323,US_Others!W323)+US_Others!P323*US_Others!P$8/SUM(US_Others!E323,US_Others!J323,US_Others!P323,US_Others!W323)+US_Others!W323*US_Others!W$8/SUM(US_Others!E323,US_Others!J323,US_Others!P323,US_Others!W323))&gt;3.5,4,IF((US_Others!E323*US_Others!E$8/SUM(US_Others!E323,US_Others!J323,US_Others!P323,US_Others!W323)+US_Others!J323*US_Others!J$8/SUM(US_Others!E323,US_Others!J323,US_Others!P323,US_Others!W323)+US_Others!P323*US_Others!P$8/SUM(US_Others!E323,US_Others!J323,US_Others!P323,US_Others!W323)+US_Others!W323*US_Others!W$8/SUM(US_Others!E323,US_Others!J323,US_Others!P323,US_Others!W323))&gt;2.5,3,2)),"")</f>
        <v>4</v>
      </c>
      <c r="BF318" s="223">
        <f>IFERROR(IF((US_Others!F323*US_Others!F$8/SUM(US_Others!F323,US_Others!K323,US_Others!Q323)+US_Others!K323*US_Others!K$8/SUM(US_Others!F323,US_Others!K323,US_Others!Q323)+US_Others!Q323*US_Others!Q$8/SUM(US_Others!F323,US_Others!K323,US_Others!Q323))&gt;3.5,4,IF((US_Others!F323*US_Others!F$8/SUM(US_Others!F323,US_Others!K323,US_Others!Q323)+US_Others!K323*US_Others!K$8/SUM(US_Others!F323,US_Others!K323,US_Others!Q323)+US_Others!Q323*US_Others!Q$8/SUM(US_Others!F323,US_Others!K323,US_Others!Q323))&gt;2.5,3,2)),"")</f>
        <v>4</v>
      </c>
      <c r="BG318" s="223">
        <f>IFERROR(IF((US_Others!G323*US_Others!G$8/SUM(US_Others!G323,US_Others!L323,US_Others!R323)+US_Others!L323*US_Others!L$8/SUM(US_Others!G323,US_Others!L323,US_Others!R323)+US_Others!R323*US_Others!R$8/SUM(US_Others!G323,US_Others!L323,US_Others!R323))&gt;3.5,4,IF((US_Others!G323*US_Others!G$8/SUM(US_Others!G323,US_Others!L323,US_Others!R323)+US_Others!L323*US_Others!L$8/SUM(US_Others!G323,US_Others!L323,US_Others!R323)+US_Others!R323*US_Others!R$8/SUM(US_Others!G323,US_Others!L323,US_Others!R323))&gt;2.5,3,2)),"")</f>
        <v>4</v>
      </c>
      <c r="BH318" s="219" t="str">
        <f>IFERROR(IF((US_Others!Z323*US_Others!Z$8/SUM(US_Others!Z323,US_Others!AB323)+US_Others!AB323*US_Others!AB$8/SUM(US_Others!Z323,US_Others!AB323))&gt;3.5,4,IF((US_Others!Z323*US_Others!Z$8/SUM(US_Others!Z323,US_Others!AB323)+US_Others!AB323*US_Others!AB$8/SUM(US_Others!Z323,US_Others!AB323))&gt;2.5,3,2)),"")</f>
        <v/>
      </c>
      <c r="BI318" s="219" t="str">
        <f>IFERROR(IF((US_Others!AA323*US_Others!AA$8/SUM(US_Others!AA323,US_Others!AC323)+US_Others!AC323*US_Others!AC$8/SUM(US_Others!AA323,US_Others!AC323))&gt;3.5,4,IF((US_Others!AA323*US_Others!AA$8/SUM(US_Others!AA323,US_Others!AC323)+US_Others!AC323*US_Others!AC$8/SUM(US_Others!AA323,US_Others!AC323))&gt;2.5,3,2)),"")</f>
        <v/>
      </c>
      <c r="BJ318" s="219" t="str">
        <f>IFERROR(US_Others!AD323*US_Others!AD$8/US_Others!AD323,"")</f>
        <v/>
      </c>
      <c r="BK318" s="74" t="str">
        <f>IFERROR(US_Others!AE323*US_Others!AE$8/US_Others!AE323,"")</f>
        <v/>
      </c>
      <c r="BL318" s="219" t="str">
        <f>IFERROR(IF(SUMPRODUCT(US_Others!AG323:AI323/SUM(US_Others!AG323:AI323),US_Others!AG$8:AI$8)&gt;3.5,4,IF(SUMPRODUCT(US_Others!AG323:AI323/SUM(US_Others!AG323:AI323),US_Others!AG$8:AI$8)&gt;2.5,3,2)),"")</f>
        <v/>
      </c>
      <c r="BM318" s="219" t="str">
        <f>IFERROR(US_Others!AL323*US_Others!AL$8/US_Others!AL323,"")</f>
        <v/>
      </c>
    </row>
    <row r="319" spans="1:65">
      <c r="A319" s="200" t="s">
        <v>471</v>
      </c>
      <c r="B319" s="332">
        <v>532400</v>
      </c>
      <c r="C319" s="333">
        <f>SUM(US_CO2!C322:AX322)</f>
        <v>0.27540450528029103</v>
      </c>
      <c r="D319" s="333">
        <f>SUM(US_CH4!C322:AC322)</f>
        <v>4.3692000064431439E-4</v>
      </c>
      <c r="E319" s="333">
        <f>SUM(US_N2O!C322:AA322)</f>
        <v>1.5097602776563936E-4</v>
      </c>
      <c r="F319" s="332">
        <f>US_Others!V324+US_Others!U324</f>
        <v>0</v>
      </c>
      <c r="G319" s="332">
        <f>US_Others!C324+US_Others!H324+US_Others!N324</f>
        <v>4.894130677770295E-4</v>
      </c>
      <c r="H319" s="332">
        <f>US_Others!D324+US_Others!I324+US_Others!O324</f>
        <v>8.0263743115432835E-3</v>
      </c>
      <c r="I319" s="332">
        <f>US_Others!E324+US_Others!J324+US_Others!P324+US_Others!W324</f>
        <v>3.709751053749883E-2</v>
      </c>
      <c r="J319" s="332">
        <f>US_Others!F324+US_Others!K324+US_Others!Q324</f>
        <v>6.4113111878790858E-3</v>
      </c>
      <c r="K319" s="332">
        <f>US_Others!G324+US_Others!L324+US_Others!R324</f>
        <v>6.362369881101384E-4</v>
      </c>
      <c r="L319" s="332">
        <f>US_Others!Z324+US_Others!AB324</f>
        <v>0</v>
      </c>
      <c r="M319" s="332">
        <f>US_Others!AA324+US_Others!AC324</f>
        <v>0</v>
      </c>
      <c r="N319" s="332">
        <f>US_Others!AD324</f>
        <v>0</v>
      </c>
      <c r="O319" s="332">
        <f>US_Others!AE324</f>
        <v>0</v>
      </c>
      <c r="P319" s="332">
        <f>SUM(US_Others!AG324:AI324)</f>
        <v>0</v>
      </c>
      <c r="Q319" s="332">
        <f>US_Others!AL324</f>
        <v>0</v>
      </c>
      <c r="R319" s="332"/>
      <c r="S319" s="334">
        <f t="shared" si="4"/>
        <v>275.40450528029106</v>
      </c>
      <c r="T319" s="334">
        <f>D319*1000/Spec!I$6</f>
        <v>1.7476800025772576E-2</v>
      </c>
      <c r="U319" s="334">
        <f>E319*1000/Spec!I$7</f>
        <v>5.0663096565650787E-4</v>
      </c>
      <c r="V319" s="334">
        <f>F319*1000/Spec!I$8</f>
        <v>0</v>
      </c>
      <c r="W319" s="334">
        <f>G319*1000/Spec!I$9</f>
        <v>7.2505639670671031E-4</v>
      </c>
      <c r="X319" s="334">
        <f>H319*1000/Spec!I$10</f>
        <v>2.2932498032980811E-3</v>
      </c>
      <c r="Y319" s="334">
        <f>I319*1000/Spec!I$11</f>
        <v>2.5942315061187993E-2</v>
      </c>
      <c r="Z319" s="334">
        <f>J319*1000/Spec!I$12</f>
        <v>1.43429780489465E-3</v>
      </c>
      <c r="AA319" s="334">
        <f>K319*1000/Spec!I$15</f>
        <v>6.4855962090737862E-5</v>
      </c>
      <c r="AB319" s="334">
        <f>L319*1000/Spec!I$17</f>
        <v>0</v>
      </c>
      <c r="AC319" s="334">
        <f>M319*1000/Spec!I$18</f>
        <v>0</v>
      </c>
      <c r="AD319" s="335">
        <f>N319*1000/Spec!I$25</f>
        <v>0</v>
      </c>
      <c r="AE319" s="335">
        <f>O319*1000/Spec!I$26</f>
        <v>0</v>
      </c>
      <c r="AF319" s="334">
        <f>P319*1000/Spec!I$21</f>
        <v>0</v>
      </c>
      <c r="AG319" s="334">
        <f>Q319*1000/Spec!I$22</f>
        <v>0</v>
      </c>
      <c r="AI319" s="200">
        <f>S319/'2007output'!$C317</f>
        <v>5.0066264048918528E-3</v>
      </c>
      <c r="AJ319" s="200">
        <f>T319/'2007output'!$C317</f>
        <v>3.1771378755403899E-7</v>
      </c>
      <c r="AK319" s="200">
        <f>U319/'2007output'!$C317</f>
        <v>9.2101324472169122E-9</v>
      </c>
      <c r="AL319" s="200">
        <f>V319/'2007output'!$C317</f>
        <v>0</v>
      </c>
      <c r="AM319" s="200">
        <f>W319/'2007output'!$C317</f>
        <v>1.3180926350834612E-8</v>
      </c>
      <c r="AN319" s="200">
        <f>X319/'2007output'!$C317</f>
        <v>4.1689387058211186E-8</v>
      </c>
      <c r="AO319" s="200">
        <f>Y319/'2007output'!$C317</f>
        <v>4.7160985786045655E-7</v>
      </c>
      <c r="AP319" s="200">
        <f>Z319/'2007output'!$C317</f>
        <v>2.60743492745537E-8</v>
      </c>
      <c r="AQ319" s="200">
        <f>AA319/'2007output'!$C317</f>
        <v>1.1790278157856649E-9</v>
      </c>
      <c r="AR319" s="200">
        <f>AB319/'2007output'!$C317</f>
        <v>0</v>
      </c>
      <c r="AS319" s="200">
        <f>AC319/'2007output'!$C317</f>
        <v>0</v>
      </c>
      <c r="AT319" s="200">
        <f>AD319/'2007output'!$C317</f>
        <v>0</v>
      </c>
      <c r="AU319" s="200">
        <f>AE319/'2007output'!$C317</f>
        <v>0</v>
      </c>
      <c r="AV319" s="200">
        <f>AF319/'2007output'!$C317</f>
        <v>0</v>
      </c>
      <c r="AW319" s="200">
        <f>AG319/'2007output'!$C317</f>
        <v>0</v>
      </c>
      <c r="AY319" s="370">
        <f>IFERROR(IF(SUMPRODUCT(US_CO2!C322:AX322/SUM(US_CO2!C322:AX322),US_CO2!C$6:AX$6)&gt;3.5,4,IF(SUMPRODUCT(US_CO2!C322:AX322/SUM(US_CO2!C322:AX322),US_CO2!C$6:AX$6)&gt;2.5,3,2)),"")</f>
        <v>4</v>
      </c>
      <c r="AZ319" s="370">
        <f>IFERROR(IF(SUMPRODUCT(US_CH4!C322:AC322/SUM(US_CH4!C322:AC322),US_CH4!C$6:AC$6)&gt;3.5,4,IF(SUMPRODUCT(US_CH4!C322:AC322/SUM(US_CH4!C322:AC322),US_CH4!C$6:AC$6)&gt;2.5,3,2)),"")</f>
        <v>4</v>
      </c>
      <c r="BA319" s="223">
        <f>IFERROR(IF(SUMPRODUCT(US_N2O!C322:AA322/SUM(US_N2O!C322:AA322),US_N2O!C$6:AA$6)&gt;3.5,4,IF(SUMPRODUCT(US_N2O!C322:AA322/SUM(US_N2O!C322:AA322),US_N2O!C$6:AA$6)&gt;2.5,3,2)),"")</f>
        <v>4</v>
      </c>
      <c r="BB319" s="223" t="str">
        <f>IFERROR(IF(SUMPRODUCT(US_Others!U324:V324/SUM(US_Others!U324:V324),US_Others!U$8:V$8)&gt;3.5,4,IF(SUMPRODUCT(US_Others!U324:V324/SUM(US_Others!U324:V324),US_Others!U$8:V$8)&gt;2.5,3,2)),"")</f>
        <v/>
      </c>
      <c r="BC319" s="223">
        <f>IFERROR(IF((US_Others!C324*US_Others!C$8/SUM(US_Others!C324,US_Others!H324,US_Others!N324)+ US_Others!H324*US_Others!H$8/SUM(US_Others!C324,US_Others!H324,US_Others!N324)+US_Others!N324*US_Others!N$8/SUM(US_Others!C324,US_Others!H324,US_Others!N324))&gt;3.5,4,IF((US_Others!C324*US_Others!C$8/SUM(US_Others!C324,US_Others!H324,US_Others!N324)+ US_Others!H324*US_Others!H$8/SUM(US_Others!C324,US_Others!H324,US_Others!N324)+US_Others!N324*US_Others!N$8/SUM(US_Others!C324,US_Others!H324,US_Others!N324))&gt;2.5,3,2)),"")</f>
        <v>4</v>
      </c>
      <c r="BD319" s="223">
        <f>IFERROR(IF((US_Others!D324*US_Others!D$8/SUM(US_Others!D324,US_Others!I324,US_Others!O324)+US_Others!I324*US_Others!I$8/SUM(US_Others!D324,US_Others!I324,US_Others!O324)+US_Others!O324*US_Others!O$8/SUM(US_Others!D324,US_Others!I324,US_Others!O324))&gt;3.5,4,IF((US_Others!D324*US_Others!D$8/SUM(US_Others!D324,US_Others!I324,US_Others!O324)+US_Others!I324*US_Others!I$8/SUM(US_Others!D324,US_Others!I324,US_Others!O324)+US_Others!O324*US_Others!O$8/SUM(US_Others!D324,US_Others!I324,US_Others!O324))&gt;2.5,3,2)),"")</f>
        <v>4</v>
      </c>
      <c r="BE319" s="223">
        <f>IFERROR(IF((US_Others!E324*US_Others!E$8/SUM(US_Others!E324,US_Others!J324,US_Others!P324,US_Others!W324)+US_Others!J324*US_Others!J$8/SUM(US_Others!E324,US_Others!J324,US_Others!P324,US_Others!W324)+US_Others!P324*US_Others!P$8/SUM(US_Others!E324,US_Others!J324,US_Others!P324,US_Others!W324)+US_Others!W324*US_Others!W$8/SUM(US_Others!E324,US_Others!J324,US_Others!P324,US_Others!W324))&gt;3.5,4,IF((US_Others!E324*US_Others!E$8/SUM(US_Others!E324,US_Others!J324,US_Others!P324,US_Others!W324)+US_Others!J324*US_Others!J$8/SUM(US_Others!E324,US_Others!J324,US_Others!P324,US_Others!W324)+US_Others!P324*US_Others!P$8/SUM(US_Others!E324,US_Others!J324,US_Others!P324,US_Others!W324)+US_Others!W324*US_Others!W$8/SUM(US_Others!E324,US_Others!J324,US_Others!P324,US_Others!W324))&gt;2.5,3,2)),"")</f>
        <v>4</v>
      </c>
      <c r="BF319" s="223">
        <f>IFERROR(IF((US_Others!F324*US_Others!F$8/SUM(US_Others!F324,US_Others!K324,US_Others!Q324)+US_Others!K324*US_Others!K$8/SUM(US_Others!F324,US_Others!K324,US_Others!Q324)+US_Others!Q324*US_Others!Q$8/SUM(US_Others!F324,US_Others!K324,US_Others!Q324))&gt;3.5,4,IF((US_Others!F324*US_Others!F$8/SUM(US_Others!F324,US_Others!K324,US_Others!Q324)+US_Others!K324*US_Others!K$8/SUM(US_Others!F324,US_Others!K324,US_Others!Q324)+US_Others!Q324*US_Others!Q$8/SUM(US_Others!F324,US_Others!K324,US_Others!Q324))&gt;2.5,3,2)),"")</f>
        <v>4</v>
      </c>
      <c r="BG319" s="223">
        <f>IFERROR(IF((US_Others!G324*US_Others!G$8/SUM(US_Others!G324,US_Others!L324,US_Others!R324)+US_Others!L324*US_Others!L$8/SUM(US_Others!G324,US_Others!L324,US_Others!R324)+US_Others!R324*US_Others!R$8/SUM(US_Others!G324,US_Others!L324,US_Others!R324))&gt;3.5,4,IF((US_Others!G324*US_Others!G$8/SUM(US_Others!G324,US_Others!L324,US_Others!R324)+US_Others!L324*US_Others!L$8/SUM(US_Others!G324,US_Others!L324,US_Others!R324)+US_Others!R324*US_Others!R$8/SUM(US_Others!G324,US_Others!L324,US_Others!R324))&gt;2.5,3,2)),"")</f>
        <v>4</v>
      </c>
      <c r="BH319" s="219" t="str">
        <f>IFERROR(IF((US_Others!Z324*US_Others!Z$8/SUM(US_Others!Z324,US_Others!AB324)+US_Others!AB324*US_Others!AB$8/SUM(US_Others!Z324,US_Others!AB324))&gt;3.5,4,IF((US_Others!Z324*US_Others!Z$8/SUM(US_Others!Z324,US_Others!AB324)+US_Others!AB324*US_Others!AB$8/SUM(US_Others!Z324,US_Others!AB324))&gt;2.5,3,2)),"")</f>
        <v/>
      </c>
      <c r="BI319" s="219" t="str">
        <f>IFERROR(IF((US_Others!AA324*US_Others!AA$8/SUM(US_Others!AA324,US_Others!AC324)+US_Others!AC324*US_Others!AC$8/SUM(US_Others!AA324,US_Others!AC324))&gt;3.5,4,IF((US_Others!AA324*US_Others!AA$8/SUM(US_Others!AA324,US_Others!AC324)+US_Others!AC324*US_Others!AC$8/SUM(US_Others!AA324,US_Others!AC324))&gt;2.5,3,2)),"")</f>
        <v/>
      </c>
      <c r="BJ319" s="219" t="str">
        <f>IFERROR(US_Others!AD324*US_Others!AD$8/US_Others!AD324,"")</f>
        <v/>
      </c>
      <c r="BK319" s="74" t="str">
        <f>IFERROR(US_Others!AE324*US_Others!AE$8/US_Others!AE324,"")</f>
        <v/>
      </c>
      <c r="BL319" s="219" t="str">
        <f>IFERROR(IF(SUMPRODUCT(US_Others!AG324:AI324/SUM(US_Others!AG324:AI324),US_Others!AG$8:AI$8)&gt;3.5,4,IF(SUMPRODUCT(US_Others!AG324:AI324/SUM(US_Others!AG324:AI324),US_Others!AG$8:AI$8)&gt;2.5,3,2)),"")</f>
        <v/>
      </c>
      <c r="BM319" s="219" t="str">
        <f>IFERROR(US_Others!AL324*US_Others!AL$8/US_Others!AL324,"")</f>
        <v/>
      </c>
    </row>
    <row r="320" spans="1:65">
      <c r="A320" s="200" t="s">
        <v>472</v>
      </c>
      <c r="B320" s="332">
        <v>533000</v>
      </c>
      <c r="C320" s="333">
        <f>SUM(US_CO2!C323:AX323)</f>
        <v>0.19786929081819782</v>
      </c>
      <c r="D320" s="333">
        <f>SUM(US_CH4!C323:AC323)</f>
        <v>4.3148884409632051E-4</v>
      </c>
      <c r="E320" s="333">
        <f>SUM(US_N2O!C323:AA323)</f>
        <v>1.1733029540323843E-4</v>
      </c>
      <c r="F320" s="332">
        <f>US_Others!V325+US_Others!U325</f>
        <v>0</v>
      </c>
      <c r="G320" s="332">
        <f>US_Others!C325+US_Others!H325+US_Others!N325</f>
        <v>1.3557291319877393E-5</v>
      </c>
      <c r="H320" s="332">
        <f>US_Others!D325+US_Others!I325+US_Others!O325</f>
        <v>2.2233957764598928E-4</v>
      </c>
      <c r="I320" s="332">
        <f>US_Others!E325+US_Others!J325+US_Others!P325+US_Others!W325</f>
        <v>1.0276426820467063E-3</v>
      </c>
      <c r="J320" s="332">
        <f>US_Others!F325+US_Others!K325+US_Others!Q325</f>
        <v>1.7760051629039383E-4</v>
      </c>
      <c r="K320" s="332">
        <f>US_Others!G325+US_Others!L325+US_Others!R325</f>
        <v>1.7624478715840612E-5</v>
      </c>
      <c r="L320" s="332">
        <f>US_Others!Z325+US_Others!AB325</f>
        <v>0</v>
      </c>
      <c r="M320" s="332">
        <f>US_Others!AA325+US_Others!AC325</f>
        <v>0</v>
      </c>
      <c r="N320" s="332">
        <f>US_Others!AD325</f>
        <v>0</v>
      </c>
      <c r="O320" s="332">
        <f>US_Others!AE325</f>
        <v>0</v>
      </c>
      <c r="P320" s="332">
        <f>SUM(US_Others!AG325:AI325)</f>
        <v>0</v>
      </c>
      <c r="Q320" s="332">
        <f>US_Others!AL325</f>
        <v>0</v>
      </c>
      <c r="R320" s="332"/>
      <c r="S320" s="334">
        <f t="shared" si="4"/>
        <v>197.86929081819781</v>
      </c>
      <c r="T320" s="334">
        <f>D320*1000/Spec!I$6</f>
        <v>1.7259553763852818E-2</v>
      </c>
      <c r="U320" s="334">
        <f>E320*1000/Spec!I$7</f>
        <v>3.9372582350080009E-4</v>
      </c>
      <c r="V320" s="334">
        <f>F320*1000/Spec!I$8</f>
        <v>0</v>
      </c>
      <c r="W320" s="334">
        <f>G320*1000/Spec!I$9</f>
        <v>2.0084876029447991E-5</v>
      </c>
      <c r="X320" s="334">
        <f>H320*1000/Spec!I$10</f>
        <v>6.3525593613139789E-5</v>
      </c>
      <c r="Y320" s="334">
        <f>I320*1000/Spec!I$11</f>
        <v>7.1863124618650777E-4</v>
      </c>
      <c r="Z320" s="334">
        <f>J320*1000/Spec!I$12</f>
        <v>3.9731659125367746E-5</v>
      </c>
      <c r="AA320" s="334">
        <f>K320*1000/Spec!I$15</f>
        <v>1.7965829475882377E-6</v>
      </c>
      <c r="AB320" s="334">
        <f>L320*1000/Spec!I$17</f>
        <v>0</v>
      </c>
      <c r="AC320" s="334">
        <f>M320*1000/Spec!I$18</f>
        <v>0</v>
      </c>
      <c r="AD320" s="335">
        <f>N320*1000/Spec!I$25</f>
        <v>0</v>
      </c>
      <c r="AE320" s="335">
        <f>O320*1000/Spec!I$26</f>
        <v>0</v>
      </c>
      <c r="AF320" s="334">
        <f>P320*1000/Spec!I$21</f>
        <v>0</v>
      </c>
      <c r="AG320" s="334">
        <f>Q320*1000/Spec!I$22</f>
        <v>0</v>
      </c>
      <c r="AI320" s="200">
        <f>S320/'2007output'!$C318</f>
        <v>1.4883097339445789E-3</v>
      </c>
      <c r="AJ320" s="200">
        <f>T320/'2007output'!$C318</f>
        <v>1.2982086186321687E-7</v>
      </c>
      <c r="AK320" s="200">
        <f>U320/'2007output'!$C318</f>
        <v>2.9614801427675282E-9</v>
      </c>
      <c r="AL320" s="200">
        <f>V320/'2007output'!$C318</f>
        <v>0</v>
      </c>
      <c r="AM320" s="200">
        <f>W320/'2007output'!$C318</f>
        <v>1.5107203536279319E-10</v>
      </c>
      <c r="AN320" s="200">
        <f>X320/'2007output'!$C318</f>
        <v>4.7781926613317731E-10</v>
      </c>
      <c r="AO320" s="200">
        <f>Y320/'2007output'!$C318</f>
        <v>5.4053151673687487E-9</v>
      </c>
      <c r="AP320" s="200">
        <f>Z320/'2007output'!$C318</f>
        <v>2.9884887532337774E-10</v>
      </c>
      <c r="AQ320" s="200">
        <f>AA320/'2007output'!$C318</f>
        <v>1.351332426410306E-11</v>
      </c>
      <c r="AR320" s="200">
        <f>AB320/'2007output'!$C318</f>
        <v>0</v>
      </c>
      <c r="AS320" s="200">
        <f>AC320/'2007output'!$C318</f>
        <v>0</v>
      </c>
      <c r="AT320" s="200">
        <f>AD320/'2007output'!$C318</f>
        <v>0</v>
      </c>
      <c r="AU320" s="200">
        <f>AE320/'2007output'!$C318</f>
        <v>0</v>
      </c>
      <c r="AV320" s="200">
        <f>AF320/'2007output'!$C318</f>
        <v>0</v>
      </c>
      <c r="AW320" s="200">
        <f>AG320/'2007output'!$C318</f>
        <v>0</v>
      </c>
      <c r="AY320" s="370">
        <f>IFERROR(IF(SUMPRODUCT(US_CO2!C323:AX323/SUM(US_CO2!C323:AX323),US_CO2!C$6:AX$6)&gt;3.5,4,IF(SUMPRODUCT(US_CO2!C323:AX323/SUM(US_CO2!C323:AX323),US_CO2!C$6:AX$6)&gt;2.5,3,2)),"")</f>
        <v>4</v>
      </c>
      <c r="AZ320" s="370">
        <f>IFERROR(IF(SUMPRODUCT(US_CH4!C323:AC323/SUM(US_CH4!C323:AC323),US_CH4!C$6:AC$6)&gt;3.5,4,IF(SUMPRODUCT(US_CH4!C323:AC323/SUM(US_CH4!C323:AC323),US_CH4!C$6:AC$6)&gt;2.5,3,2)),"")</f>
        <v>4</v>
      </c>
      <c r="BA320" s="223">
        <f>IFERROR(IF(SUMPRODUCT(US_N2O!C323:AA323/SUM(US_N2O!C323:AA323),US_N2O!C$6:AA$6)&gt;3.5,4,IF(SUMPRODUCT(US_N2O!C323:AA323/SUM(US_N2O!C323:AA323),US_N2O!C$6:AA$6)&gt;2.5,3,2)),"")</f>
        <v>4</v>
      </c>
      <c r="BB320" s="223" t="str">
        <f>IFERROR(IF(SUMPRODUCT(US_Others!U325:V325/SUM(US_Others!U325:V325),US_Others!U$8:V$8)&gt;3.5,4,IF(SUMPRODUCT(US_Others!U325:V325/SUM(US_Others!U325:V325),US_Others!U$8:V$8)&gt;2.5,3,2)),"")</f>
        <v/>
      </c>
      <c r="BC320" s="223">
        <f>IFERROR(IF((US_Others!C325*US_Others!C$8/SUM(US_Others!C325,US_Others!H325,US_Others!N325)+ US_Others!H325*US_Others!H$8/SUM(US_Others!C325,US_Others!H325,US_Others!N325)+US_Others!N325*US_Others!N$8/SUM(US_Others!C325,US_Others!H325,US_Others!N325))&gt;3.5,4,IF((US_Others!C325*US_Others!C$8/SUM(US_Others!C325,US_Others!H325,US_Others!N325)+ US_Others!H325*US_Others!H$8/SUM(US_Others!C325,US_Others!H325,US_Others!N325)+US_Others!N325*US_Others!N$8/SUM(US_Others!C325,US_Others!H325,US_Others!N325))&gt;2.5,3,2)),"")</f>
        <v>4</v>
      </c>
      <c r="BD320" s="223">
        <f>IFERROR(IF((US_Others!D325*US_Others!D$8/SUM(US_Others!D325,US_Others!I325,US_Others!O325)+US_Others!I325*US_Others!I$8/SUM(US_Others!D325,US_Others!I325,US_Others!O325)+US_Others!O325*US_Others!O$8/SUM(US_Others!D325,US_Others!I325,US_Others!O325))&gt;3.5,4,IF((US_Others!D325*US_Others!D$8/SUM(US_Others!D325,US_Others!I325,US_Others!O325)+US_Others!I325*US_Others!I$8/SUM(US_Others!D325,US_Others!I325,US_Others!O325)+US_Others!O325*US_Others!O$8/SUM(US_Others!D325,US_Others!I325,US_Others!O325))&gt;2.5,3,2)),"")</f>
        <v>4</v>
      </c>
      <c r="BE320" s="223">
        <f>IFERROR(IF((US_Others!E325*US_Others!E$8/SUM(US_Others!E325,US_Others!J325,US_Others!P325,US_Others!W325)+US_Others!J325*US_Others!J$8/SUM(US_Others!E325,US_Others!J325,US_Others!P325,US_Others!W325)+US_Others!P325*US_Others!P$8/SUM(US_Others!E325,US_Others!J325,US_Others!P325,US_Others!W325)+US_Others!W325*US_Others!W$8/SUM(US_Others!E325,US_Others!J325,US_Others!P325,US_Others!W325))&gt;3.5,4,IF((US_Others!E325*US_Others!E$8/SUM(US_Others!E325,US_Others!J325,US_Others!P325,US_Others!W325)+US_Others!J325*US_Others!J$8/SUM(US_Others!E325,US_Others!J325,US_Others!P325,US_Others!W325)+US_Others!P325*US_Others!P$8/SUM(US_Others!E325,US_Others!J325,US_Others!P325,US_Others!W325)+US_Others!W325*US_Others!W$8/SUM(US_Others!E325,US_Others!J325,US_Others!P325,US_Others!W325))&gt;2.5,3,2)),"")</f>
        <v>4</v>
      </c>
      <c r="BF320" s="223">
        <f>IFERROR(IF((US_Others!F325*US_Others!F$8/SUM(US_Others!F325,US_Others!K325,US_Others!Q325)+US_Others!K325*US_Others!K$8/SUM(US_Others!F325,US_Others!K325,US_Others!Q325)+US_Others!Q325*US_Others!Q$8/SUM(US_Others!F325,US_Others!K325,US_Others!Q325))&gt;3.5,4,IF((US_Others!F325*US_Others!F$8/SUM(US_Others!F325,US_Others!K325,US_Others!Q325)+US_Others!K325*US_Others!K$8/SUM(US_Others!F325,US_Others!K325,US_Others!Q325)+US_Others!Q325*US_Others!Q$8/SUM(US_Others!F325,US_Others!K325,US_Others!Q325))&gt;2.5,3,2)),"")</f>
        <v>4</v>
      </c>
      <c r="BG320" s="223">
        <f>IFERROR(IF((US_Others!G325*US_Others!G$8/SUM(US_Others!G325,US_Others!L325,US_Others!R325)+US_Others!L325*US_Others!L$8/SUM(US_Others!G325,US_Others!L325,US_Others!R325)+US_Others!R325*US_Others!R$8/SUM(US_Others!G325,US_Others!L325,US_Others!R325))&gt;3.5,4,IF((US_Others!G325*US_Others!G$8/SUM(US_Others!G325,US_Others!L325,US_Others!R325)+US_Others!L325*US_Others!L$8/SUM(US_Others!G325,US_Others!L325,US_Others!R325)+US_Others!R325*US_Others!R$8/SUM(US_Others!G325,US_Others!L325,US_Others!R325))&gt;2.5,3,2)),"")</f>
        <v>4</v>
      </c>
      <c r="BH320" s="219" t="str">
        <f>IFERROR(IF((US_Others!Z325*US_Others!Z$8/SUM(US_Others!Z325,US_Others!AB325)+US_Others!AB325*US_Others!AB$8/SUM(US_Others!Z325,US_Others!AB325))&gt;3.5,4,IF((US_Others!Z325*US_Others!Z$8/SUM(US_Others!Z325,US_Others!AB325)+US_Others!AB325*US_Others!AB$8/SUM(US_Others!Z325,US_Others!AB325))&gt;2.5,3,2)),"")</f>
        <v/>
      </c>
      <c r="BI320" s="219" t="str">
        <f>IFERROR(IF((US_Others!AA325*US_Others!AA$8/SUM(US_Others!AA325,US_Others!AC325)+US_Others!AC325*US_Others!AC$8/SUM(US_Others!AA325,US_Others!AC325))&gt;3.5,4,IF((US_Others!AA325*US_Others!AA$8/SUM(US_Others!AA325,US_Others!AC325)+US_Others!AC325*US_Others!AC$8/SUM(US_Others!AA325,US_Others!AC325))&gt;2.5,3,2)),"")</f>
        <v/>
      </c>
      <c r="BJ320" s="219" t="str">
        <f>IFERROR(US_Others!AD325*US_Others!AD$8/US_Others!AD325,"")</f>
        <v/>
      </c>
      <c r="BK320" s="74" t="str">
        <f>IFERROR(US_Others!AE325*US_Others!AE$8/US_Others!AE325,"")</f>
        <v/>
      </c>
      <c r="BL320" s="219" t="str">
        <f>IFERROR(IF(SUMPRODUCT(US_Others!AG325:AI325/SUM(US_Others!AG325:AI325),US_Others!AG$8:AI$8)&gt;3.5,4,IF(SUMPRODUCT(US_Others!AG325:AI325/SUM(US_Others!AG325:AI325),US_Others!AG$8:AI$8)&gt;2.5,3,2)),"")</f>
        <v/>
      </c>
      <c r="BM320" s="219" t="str">
        <f>IFERROR(US_Others!AL325*US_Others!AL$8/US_Others!AL325,"")</f>
        <v/>
      </c>
    </row>
    <row r="321" spans="1:65">
      <c r="A321" s="200" t="s">
        <v>473</v>
      </c>
      <c r="B321" s="332">
        <v>541100</v>
      </c>
      <c r="C321" s="333">
        <f>SUM(US_CO2!C324:AX324)</f>
        <v>0.39056625160769137</v>
      </c>
      <c r="D321" s="333">
        <f>SUM(US_CH4!C324:AC324)</f>
        <v>6.9871143034061414E-4</v>
      </c>
      <c r="E321" s="333">
        <f>SUM(US_N2O!C324:AA324)</f>
        <v>2.2001143443698123E-4</v>
      </c>
      <c r="F321" s="332">
        <f>US_Others!V326+US_Others!U326</f>
        <v>0</v>
      </c>
      <c r="G321" s="332">
        <f>US_Others!C326+US_Others!H326+US_Others!N326</f>
        <v>1.7921079547237421E-4</v>
      </c>
      <c r="H321" s="332">
        <f>US_Others!D326+US_Others!I326+US_Others!O326</f>
        <v>2.9390570457469376E-3</v>
      </c>
      <c r="I321" s="332">
        <f>US_Others!E326+US_Others!J326+US_Others!P326+US_Others!W326</f>
        <v>1.3584178296805966E-2</v>
      </c>
      <c r="J321" s="332">
        <f>US_Others!F326+US_Others!K326+US_Others!Q326</f>
        <v>2.3476614206881024E-3</v>
      </c>
      <c r="K321" s="332">
        <f>US_Others!G326+US_Others!L326+US_Others!R326</f>
        <v>2.3297403411408652E-4</v>
      </c>
      <c r="L321" s="332">
        <f>US_Others!Z326+US_Others!AB326</f>
        <v>0</v>
      </c>
      <c r="M321" s="332">
        <f>US_Others!AA326+US_Others!AC326</f>
        <v>0</v>
      </c>
      <c r="N321" s="332">
        <f>US_Others!AD326</f>
        <v>0</v>
      </c>
      <c r="O321" s="332">
        <f>US_Others!AE326</f>
        <v>0</v>
      </c>
      <c r="P321" s="332">
        <f>SUM(US_Others!AG326:AI326)</f>
        <v>0</v>
      </c>
      <c r="Q321" s="332">
        <f>US_Others!AL326</f>
        <v>0</v>
      </c>
      <c r="R321" s="332"/>
      <c r="S321" s="334">
        <f t="shared" si="4"/>
        <v>390.56625160769136</v>
      </c>
      <c r="T321" s="334">
        <f>D321*1000/Spec!I$6</f>
        <v>2.7948457213624565E-2</v>
      </c>
      <c r="U321" s="334">
        <f>E321*1000/Spec!I$7</f>
        <v>7.3829340415094372E-4</v>
      </c>
      <c r="V321" s="334">
        <f>F321*1000/Spec!I$8</f>
        <v>0</v>
      </c>
      <c r="W321" s="334">
        <f>G321*1000/Spec!I$9</f>
        <v>2.6549747477388769E-4</v>
      </c>
      <c r="X321" s="334">
        <f>H321*1000/Spec!I$10</f>
        <v>8.3973058449912511E-4</v>
      </c>
      <c r="Y321" s="334">
        <f>I321*1000/Spec!I$11</f>
        <v>9.4994253823817952E-3</v>
      </c>
      <c r="Z321" s="334">
        <f>J321*1000/Spec!I$12</f>
        <v>5.2520389724566049E-4</v>
      </c>
      <c r="AA321" s="334">
        <f>K321*1000/Spec!I$15</f>
        <v>2.3748627330691795E-5</v>
      </c>
      <c r="AB321" s="334">
        <f>L321*1000/Spec!I$17</f>
        <v>0</v>
      </c>
      <c r="AC321" s="334">
        <f>M321*1000/Spec!I$18</f>
        <v>0</v>
      </c>
      <c r="AD321" s="335">
        <f>N321*1000/Spec!I$25</f>
        <v>0</v>
      </c>
      <c r="AE321" s="335">
        <f>O321*1000/Spec!I$26</f>
        <v>0</v>
      </c>
      <c r="AF321" s="334">
        <f>P321*1000/Spec!I$21</f>
        <v>0</v>
      </c>
      <c r="AG321" s="334">
        <f>Q321*1000/Spec!I$22</f>
        <v>0</v>
      </c>
      <c r="AI321" s="200">
        <f>S321/'2007output'!$C319</f>
        <v>1.3537308858507695E-3</v>
      </c>
      <c r="AJ321" s="200">
        <f>T321/'2007output'!$C319</f>
        <v>9.6871374795500231E-8</v>
      </c>
      <c r="AK321" s="200">
        <f>U321/'2007output'!$C319</f>
        <v>2.5589783549013513E-9</v>
      </c>
      <c r="AL321" s="200">
        <f>V321/'2007output'!$C319</f>
        <v>0</v>
      </c>
      <c r="AM321" s="200">
        <f>W321/'2007output'!$C319</f>
        <v>9.2023345651946618E-10</v>
      </c>
      <c r="AN321" s="200">
        <f>X321/'2007output'!$C319</f>
        <v>2.9105669610487127E-9</v>
      </c>
      <c r="AO321" s="200">
        <f>Y321/'2007output'!$C319</f>
        <v>3.2925695666306641E-8</v>
      </c>
      <c r="AP321" s="200">
        <f>Z321/'2007output'!$C319</f>
        <v>1.8203947067725684E-9</v>
      </c>
      <c r="AQ321" s="200">
        <f>AA321/'2007output'!$C319</f>
        <v>8.2314460560227496E-11</v>
      </c>
      <c r="AR321" s="200">
        <f>AB321/'2007output'!$C319</f>
        <v>0</v>
      </c>
      <c r="AS321" s="200">
        <f>AC321/'2007output'!$C319</f>
        <v>0</v>
      </c>
      <c r="AT321" s="200">
        <f>AD321/'2007output'!$C319</f>
        <v>0</v>
      </c>
      <c r="AU321" s="200">
        <f>AE321/'2007output'!$C319</f>
        <v>0</v>
      </c>
      <c r="AV321" s="200">
        <f>AF321/'2007output'!$C319</f>
        <v>0</v>
      </c>
      <c r="AW321" s="200">
        <f>AG321/'2007output'!$C319</f>
        <v>0</v>
      </c>
      <c r="AY321" s="370">
        <f>IFERROR(IF(SUMPRODUCT(US_CO2!C324:AX324/SUM(US_CO2!C324:AX324),US_CO2!C$6:AX$6)&gt;3.5,4,IF(SUMPRODUCT(US_CO2!C324:AX324/SUM(US_CO2!C324:AX324),US_CO2!C$6:AX$6)&gt;2.5,3,2)),"")</f>
        <v>4</v>
      </c>
      <c r="AZ321" s="370">
        <f>IFERROR(IF(SUMPRODUCT(US_CH4!C324:AC324/SUM(US_CH4!C324:AC324),US_CH4!C$6:AC$6)&gt;3.5,4,IF(SUMPRODUCT(US_CH4!C324:AC324/SUM(US_CH4!C324:AC324),US_CH4!C$6:AC$6)&gt;2.5,3,2)),"")</f>
        <v>4</v>
      </c>
      <c r="BA321" s="223">
        <f>IFERROR(IF(SUMPRODUCT(US_N2O!C324:AA324/SUM(US_N2O!C324:AA324),US_N2O!C$6:AA$6)&gt;3.5,4,IF(SUMPRODUCT(US_N2O!C324:AA324/SUM(US_N2O!C324:AA324),US_N2O!C$6:AA$6)&gt;2.5,3,2)),"")</f>
        <v>4</v>
      </c>
      <c r="BB321" s="223" t="str">
        <f>IFERROR(IF(SUMPRODUCT(US_Others!U326:V326/SUM(US_Others!U326:V326),US_Others!U$8:V$8)&gt;3.5,4,IF(SUMPRODUCT(US_Others!U326:V326/SUM(US_Others!U326:V326),US_Others!U$8:V$8)&gt;2.5,3,2)),"")</f>
        <v/>
      </c>
      <c r="BC321" s="223">
        <f>IFERROR(IF((US_Others!C326*US_Others!C$8/SUM(US_Others!C326,US_Others!H326,US_Others!N326)+ US_Others!H326*US_Others!H$8/SUM(US_Others!C326,US_Others!H326,US_Others!N326)+US_Others!N326*US_Others!N$8/SUM(US_Others!C326,US_Others!H326,US_Others!N326))&gt;3.5,4,IF((US_Others!C326*US_Others!C$8/SUM(US_Others!C326,US_Others!H326,US_Others!N326)+ US_Others!H326*US_Others!H$8/SUM(US_Others!C326,US_Others!H326,US_Others!N326)+US_Others!N326*US_Others!N$8/SUM(US_Others!C326,US_Others!H326,US_Others!N326))&gt;2.5,3,2)),"")</f>
        <v>4</v>
      </c>
      <c r="BD321" s="223">
        <f>IFERROR(IF((US_Others!D326*US_Others!D$8/SUM(US_Others!D326,US_Others!I326,US_Others!O326)+US_Others!I326*US_Others!I$8/SUM(US_Others!D326,US_Others!I326,US_Others!O326)+US_Others!O326*US_Others!O$8/SUM(US_Others!D326,US_Others!I326,US_Others!O326))&gt;3.5,4,IF((US_Others!D326*US_Others!D$8/SUM(US_Others!D326,US_Others!I326,US_Others!O326)+US_Others!I326*US_Others!I$8/SUM(US_Others!D326,US_Others!I326,US_Others!O326)+US_Others!O326*US_Others!O$8/SUM(US_Others!D326,US_Others!I326,US_Others!O326))&gt;2.5,3,2)),"")</f>
        <v>4</v>
      </c>
      <c r="BE321" s="223">
        <f>IFERROR(IF((US_Others!E326*US_Others!E$8/SUM(US_Others!E326,US_Others!J326,US_Others!P326,US_Others!W326)+US_Others!J326*US_Others!J$8/SUM(US_Others!E326,US_Others!J326,US_Others!P326,US_Others!W326)+US_Others!P326*US_Others!P$8/SUM(US_Others!E326,US_Others!J326,US_Others!P326,US_Others!W326)+US_Others!W326*US_Others!W$8/SUM(US_Others!E326,US_Others!J326,US_Others!P326,US_Others!W326))&gt;3.5,4,IF((US_Others!E326*US_Others!E$8/SUM(US_Others!E326,US_Others!J326,US_Others!P326,US_Others!W326)+US_Others!J326*US_Others!J$8/SUM(US_Others!E326,US_Others!J326,US_Others!P326,US_Others!W326)+US_Others!P326*US_Others!P$8/SUM(US_Others!E326,US_Others!J326,US_Others!P326,US_Others!W326)+US_Others!W326*US_Others!W$8/SUM(US_Others!E326,US_Others!J326,US_Others!P326,US_Others!W326))&gt;2.5,3,2)),"")</f>
        <v>4</v>
      </c>
      <c r="BF321" s="223">
        <f>IFERROR(IF((US_Others!F326*US_Others!F$8/SUM(US_Others!F326,US_Others!K326,US_Others!Q326)+US_Others!K326*US_Others!K$8/SUM(US_Others!F326,US_Others!K326,US_Others!Q326)+US_Others!Q326*US_Others!Q$8/SUM(US_Others!F326,US_Others!K326,US_Others!Q326))&gt;3.5,4,IF((US_Others!F326*US_Others!F$8/SUM(US_Others!F326,US_Others!K326,US_Others!Q326)+US_Others!K326*US_Others!K$8/SUM(US_Others!F326,US_Others!K326,US_Others!Q326)+US_Others!Q326*US_Others!Q$8/SUM(US_Others!F326,US_Others!K326,US_Others!Q326))&gt;2.5,3,2)),"")</f>
        <v>4</v>
      </c>
      <c r="BG321" s="223">
        <f>IFERROR(IF((US_Others!G326*US_Others!G$8/SUM(US_Others!G326,US_Others!L326,US_Others!R326)+US_Others!L326*US_Others!L$8/SUM(US_Others!G326,US_Others!L326,US_Others!R326)+US_Others!R326*US_Others!R$8/SUM(US_Others!G326,US_Others!L326,US_Others!R326))&gt;3.5,4,IF((US_Others!G326*US_Others!G$8/SUM(US_Others!G326,US_Others!L326,US_Others!R326)+US_Others!L326*US_Others!L$8/SUM(US_Others!G326,US_Others!L326,US_Others!R326)+US_Others!R326*US_Others!R$8/SUM(US_Others!G326,US_Others!L326,US_Others!R326))&gt;2.5,3,2)),"")</f>
        <v>4</v>
      </c>
      <c r="BH321" s="219" t="str">
        <f>IFERROR(IF((US_Others!Z326*US_Others!Z$8/SUM(US_Others!Z326,US_Others!AB326)+US_Others!AB326*US_Others!AB$8/SUM(US_Others!Z326,US_Others!AB326))&gt;3.5,4,IF((US_Others!Z326*US_Others!Z$8/SUM(US_Others!Z326,US_Others!AB326)+US_Others!AB326*US_Others!AB$8/SUM(US_Others!Z326,US_Others!AB326))&gt;2.5,3,2)),"")</f>
        <v/>
      </c>
      <c r="BI321" s="219" t="str">
        <f>IFERROR(IF((US_Others!AA326*US_Others!AA$8/SUM(US_Others!AA326,US_Others!AC326)+US_Others!AC326*US_Others!AC$8/SUM(US_Others!AA326,US_Others!AC326))&gt;3.5,4,IF((US_Others!AA326*US_Others!AA$8/SUM(US_Others!AA326,US_Others!AC326)+US_Others!AC326*US_Others!AC$8/SUM(US_Others!AA326,US_Others!AC326))&gt;2.5,3,2)),"")</f>
        <v/>
      </c>
      <c r="BJ321" s="219" t="str">
        <f>IFERROR(US_Others!AD326*US_Others!AD$8/US_Others!AD326,"")</f>
        <v/>
      </c>
      <c r="BK321" s="74" t="str">
        <f>IFERROR(US_Others!AE326*US_Others!AE$8/US_Others!AE326,"")</f>
        <v/>
      </c>
      <c r="BL321" s="219" t="str">
        <f>IFERROR(IF(SUMPRODUCT(US_Others!AG326:AI326/SUM(US_Others!AG326:AI326),US_Others!AG$8:AI$8)&gt;3.5,4,IF(SUMPRODUCT(US_Others!AG326:AI326/SUM(US_Others!AG326:AI326),US_Others!AG$8:AI$8)&gt;2.5,3,2)),"")</f>
        <v/>
      </c>
      <c r="BM321" s="219" t="str">
        <f>IFERROR(US_Others!AL326*US_Others!AL$8/US_Others!AL326,"")</f>
        <v/>
      </c>
    </row>
    <row r="322" spans="1:65">
      <c r="A322" s="200" t="s">
        <v>474</v>
      </c>
      <c r="B322" s="332">
        <v>541511</v>
      </c>
      <c r="C322" s="333">
        <f>SUM(US_CO2!C325:AX325)</f>
        <v>0.11302416379432609</v>
      </c>
      <c r="D322" s="333">
        <f>SUM(US_CH4!C325:AC325)</f>
        <v>1.876442211230997E-4</v>
      </c>
      <c r="E322" s="333">
        <f>SUM(US_N2O!C325:AA325)</f>
        <v>6.2891956473145835E-5</v>
      </c>
      <c r="F322" s="332">
        <f>US_Others!V327+US_Others!U327</f>
        <v>0</v>
      </c>
      <c r="G322" s="332">
        <f>US_Others!C327+US_Others!H327+US_Others!N327</f>
        <v>9.3651649393877155E-6</v>
      </c>
      <c r="H322" s="332">
        <f>US_Others!D327+US_Others!I327+US_Others!O327</f>
        <v>1.5358870500595855E-4</v>
      </c>
      <c r="I322" s="332">
        <f>US_Others!E327+US_Others!J327+US_Others!P327+US_Others!W327</f>
        <v>7.0987950240558888E-4</v>
      </c>
      <c r="J322" s="332">
        <f>US_Others!F327+US_Others!K327+US_Others!Q327</f>
        <v>1.2268366070597908E-4</v>
      </c>
      <c r="K322" s="332">
        <f>US_Others!G327+US_Others!L327+US_Others!R327</f>
        <v>1.2174714421204033E-5</v>
      </c>
      <c r="L322" s="332">
        <f>US_Others!Z327+US_Others!AB327</f>
        <v>0</v>
      </c>
      <c r="M322" s="332">
        <f>US_Others!AA327+US_Others!AC327</f>
        <v>0</v>
      </c>
      <c r="N322" s="332">
        <f>US_Others!AD327</f>
        <v>0</v>
      </c>
      <c r="O322" s="332">
        <f>US_Others!AE327</f>
        <v>0</v>
      </c>
      <c r="P322" s="332">
        <f>SUM(US_Others!AG327:AI327)</f>
        <v>0</v>
      </c>
      <c r="Q322" s="332">
        <f>US_Others!AL327</f>
        <v>0</v>
      </c>
      <c r="R322" s="332"/>
      <c r="S322" s="334">
        <f t="shared" si="4"/>
        <v>113.02416379432609</v>
      </c>
      <c r="T322" s="334">
        <f>D322*1000/Spec!I$6</f>
        <v>7.5057688449239879E-3</v>
      </c>
      <c r="U322" s="334">
        <f>E322*1000/Spec!I$7</f>
        <v>2.1104683380250282E-4</v>
      </c>
      <c r="V322" s="334">
        <f>F322*1000/Spec!I$8</f>
        <v>0</v>
      </c>
      <c r="W322" s="334">
        <f>G322*1000/Spec!I$9</f>
        <v>1.3874318428722541E-5</v>
      </c>
      <c r="X322" s="334">
        <f>H322*1000/Spec!I$10</f>
        <v>4.3882487144559586E-5</v>
      </c>
      <c r="Y322" s="334">
        <f>I322*1000/Spec!I$11</f>
        <v>4.9641923245146075E-4</v>
      </c>
      <c r="Z322" s="334">
        <f>J322*1000/Spec!I$12</f>
        <v>2.7446009106483015E-5</v>
      </c>
      <c r="AA322" s="334">
        <f>K322*1000/Spec!I$15</f>
        <v>1.2410514190829799E-6</v>
      </c>
      <c r="AB322" s="334">
        <f>L322*1000/Spec!I$17</f>
        <v>0</v>
      </c>
      <c r="AC322" s="334">
        <f>M322*1000/Spec!I$18</f>
        <v>0</v>
      </c>
      <c r="AD322" s="335">
        <f>N322*1000/Spec!I$25</f>
        <v>0</v>
      </c>
      <c r="AE322" s="335">
        <f>O322*1000/Spec!I$26</f>
        <v>0</v>
      </c>
      <c r="AF322" s="334">
        <f>P322*1000/Spec!I$21</f>
        <v>0</v>
      </c>
      <c r="AG322" s="334">
        <f>Q322*1000/Spec!I$22</f>
        <v>0</v>
      </c>
      <c r="AI322" s="200">
        <f>S322/'2007output'!$C320</f>
        <v>1.2109775084303096E-3</v>
      </c>
      <c r="AJ322" s="200">
        <f>T322/'2007output'!$C320</f>
        <v>8.0419239121468158E-8</v>
      </c>
      <c r="AK322" s="200">
        <f>U322/'2007output'!$C320</f>
        <v>2.2612241522559311E-9</v>
      </c>
      <c r="AL322" s="200">
        <f>V322/'2007output'!$C320</f>
        <v>0</v>
      </c>
      <c r="AM322" s="200">
        <f>W322/'2007output'!$C320</f>
        <v>1.4865394264325094E-10</v>
      </c>
      <c r="AN322" s="200">
        <f>X322/'2007output'!$C320</f>
        <v>4.7017118430308239E-10</v>
      </c>
      <c r="AO322" s="200">
        <f>Y322/'2007output'!$C320</f>
        <v>5.3187964862531019E-9</v>
      </c>
      <c r="AP322" s="200">
        <f>Z322/'2007output'!$C320</f>
        <v>2.9406543351743771E-10</v>
      </c>
      <c r="AQ322" s="200">
        <f>AA322/'2007output'!$C320</f>
        <v>1.3297026979556855E-11</v>
      </c>
      <c r="AR322" s="200">
        <f>AB322/'2007output'!$C320</f>
        <v>0</v>
      </c>
      <c r="AS322" s="200">
        <f>AC322/'2007output'!$C320</f>
        <v>0</v>
      </c>
      <c r="AT322" s="200">
        <f>AD322/'2007output'!$C320</f>
        <v>0</v>
      </c>
      <c r="AU322" s="200">
        <f>AE322/'2007output'!$C320</f>
        <v>0</v>
      </c>
      <c r="AV322" s="200">
        <f>AF322/'2007output'!$C320</f>
        <v>0</v>
      </c>
      <c r="AW322" s="200">
        <f>AG322/'2007output'!$C320</f>
        <v>0</v>
      </c>
      <c r="AY322" s="370">
        <f>IFERROR(IF(SUMPRODUCT(US_CO2!C325:AX325/SUM(US_CO2!C325:AX325),US_CO2!C$6:AX$6)&gt;3.5,4,IF(SUMPRODUCT(US_CO2!C325:AX325/SUM(US_CO2!C325:AX325),US_CO2!C$6:AX$6)&gt;2.5,3,2)),"")</f>
        <v>4</v>
      </c>
      <c r="AZ322" s="370">
        <f>IFERROR(IF(SUMPRODUCT(US_CH4!C325:AC325/SUM(US_CH4!C325:AC325),US_CH4!C$6:AC$6)&gt;3.5,4,IF(SUMPRODUCT(US_CH4!C325:AC325/SUM(US_CH4!C325:AC325),US_CH4!C$6:AC$6)&gt;2.5,3,2)),"")</f>
        <v>4</v>
      </c>
      <c r="BA322" s="223">
        <f>IFERROR(IF(SUMPRODUCT(US_N2O!C325:AA325/SUM(US_N2O!C325:AA325),US_N2O!C$6:AA$6)&gt;3.5,4,IF(SUMPRODUCT(US_N2O!C325:AA325/SUM(US_N2O!C325:AA325),US_N2O!C$6:AA$6)&gt;2.5,3,2)),"")</f>
        <v>4</v>
      </c>
      <c r="BB322" s="223" t="str">
        <f>IFERROR(IF(SUMPRODUCT(US_Others!U327:V327/SUM(US_Others!U327:V327),US_Others!U$8:V$8)&gt;3.5,4,IF(SUMPRODUCT(US_Others!U327:V327/SUM(US_Others!U327:V327),US_Others!U$8:V$8)&gt;2.5,3,2)),"")</f>
        <v/>
      </c>
      <c r="BC322" s="223">
        <f>IFERROR(IF((US_Others!C327*US_Others!C$8/SUM(US_Others!C327,US_Others!H327,US_Others!N327)+ US_Others!H327*US_Others!H$8/SUM(US_Others!C327,US_Others!H327,US_Others!N327)+US_Others!N327*US_Others!N$8/SUM(US_Others!C327,US_Others!H327,US_Others!N327))&gt;3.5,4,IF((US_Others!C327*US_Others!C$8/SUM(US_Others!C327,US_Others!H327,US_Others!N327)+ US_Others!H327*US_Others!H$8/SUM(US_Others!C327,US_Others!H327,US_Others!N327)+US_Others!N327*US_Others!N$8/SUM(US_Others!C327,US_Others!H327,US_Others!N327))&gt;2.5,3,2)),"")</f>
        <v>4</v>
      </c>
      <c r="BD322" s="223">
        <f>IFERROR(IF((US_Others!D327*US_Others!D$8/SUM(US_Others!D327,US_Others!I327,US_Others!O327)+US_Others!I327*US_Others!I$8/SUM(US_Others!D327,US_Others!I327,US_Others!O327)+US_Others!O327*US_Others!O$8/SUM(US_Others!D327,US_Others!I327,US_Others!O327))&gt;3.5,4,IF((US_Others!D327*US_Others!D$8/SUM(US_Others!D327,US_Others!I327,US_Others!O327)+US_Others!I327*US_Others!I$8/SUM(US_Others!D327,US_Others!I327,US_Others!O327)+US_Others!O327*US_Others!O$8/SUM(US_Others!D327,US_Others!I327,US_Others!O327))&gt;2.5,3,2)),"")</f>
        <v>4</v>
      </c>
      <c r="BE322" s="223">
        <f>IFERROR(IF((US_Others!E327*US_Others!E$8/SUM(US_Others!E327,US_Others!J327,US_Others!P327,US_Others!W327)+US_Others!J327*US_Others!J$8/SUM(US_Others!E327,US_Others!J327,US_Others!P327,US_Others!W327)+US_Others!P327*US_Others!P$8/SUM(US_Others!E327,US_Others!J327,US_Others!P327,US_Others!W327)+US_Others!W327*US_Others!W$8/SUM(US_Others!E327,US_Others!J327,US_Others!P327,US_Others!W327))&gt;3.5,4,IF((US_Others!E327*US_Others!E$8/SUM(US_Others!E327,US_Others!J327,US_Others!P327,US_Others!W327)+US_Others!J327*US_Others!J$8/SUM(US_Others!E327,US_Others!J327,US_Others!P327,US_Others!W327)+US_Others!P327*US_Others!P$8/SUM(US_Others!E327,US_Others!J327,US_Others!P327,US_Others!W327)+US_Others!W327*US_Others!W$8/SUM(US_Others!E327,US_Others!J327,US_Others!P327,US_Others!W327))&gt;2.5,3,2)),"")</f>
        <v>4</v>
      </c>
      <c r="BF322" s="223">
        <f>IFERROR(IF((US_Others!F327*US_Others!F$8/SUM(US_Others!F327,US_Others!K327,US_Others!Q327)+US_Others!K327*US_Others!K$8/SUM(US_Others!F327,US_Others!K327,US_Others!Q327)+US_Others!Q327*US_Others!Q$8/SUM(US_Others!F327,US_Others!K327,US_Others!Q327))&gt;3.5,4,IF((US_Others!F327*US_Others!F$8/SUM(US_Others!F327,US_Others!K327,US_Others!Q327)+US_Others!K327*US_Others!K$8/SUM(US_Others!F327,US_Others!K327,US_Others!Q327)+US_Others!Q327*US_Others!Q$8/SUM(US_Others!F327,US_Others!K327,US_Others!Q327))&gt;2.5,3,2)),"")</f>
        <v>4</v>
      </c>
      <c r="BG322" s="223">
        <f>IFERROR(IF((US_Others!G327*US_Others!G$8/SUM(US_Others!G327,US_Others!L327,US_Others!R327)+US_Others!L327*US_Others!L$8/SUM(US_Others!G327,US_Others!L327,US_Others!R327)+US_Others!R327*US_Others!R$8/SUM(US_Others!G327,US_Others!L327,US_Others!R327))&gt;3.5,4,IF((US_Others!G327*US_Others!G$8/SUM(US_Others!G327,US_Others!L327,US_Others!R327)+US_Others!L327*US_Others!L$8/SUM(US_Others!G327,US_Others!L327,US_Others!R327)+US_Others!R327*US_Others!R$8/SUM(US_Others!G327,US_Others!L327,US_Others!R327))&gt;2.5,3,2)),"")</f>
        <v>4</v>
      </c>
      <c r="BH322" s="219" t="str">
        <f>IFERROR(IF((US_Others!Z327*US_Others!Z$8/SUM(US_Others!Z327,US_Others!AB327)+US_Others!AB327*US_Others!AB$8/SUM(US_Others!Z327,US_Others!AB327))&gt;3.5,4,IF((US_Others!Z327*US_Others!Z$8/SUM(US_Others!Z327,US_Others!AB327)+US_Others!AB327*US_Others!AB$8/SUM(US_Others!Z327,US_Others!AB327))&gt;2.5,3,2)),"")</f>
        <v/>
      </c>
      <c r="BI322" s="219" t="str">
        <f>IFERROR(IF((US_Others!AA327*US_Others!AA$8/SUM(US_Others!AA327,US_Others!AC327)+US_Others!AC327*US_Others!AC$8/SUM(US_Others!AA327,US_Others!AC327))&gt;3.5,4,IF((US_Others!AA327*US_Others!AA$8/SUM(US_Others!AA327,US_Others!AC327)+US_Others!AC327*US_Others!AC$8/SUM(US_Others!AA327,US_Others!AC327))&gt;2.5,3,2)),"")</f>
        <v/>
      </c>
      <c r="BJ322" s="219" t="str">
        <f>IFERROR(US_Others!AD327*US_Others!AD$8/US_Others!AD327,"")</f>
        <v/>
      </c>
      <c r="BK322" s="74" t="str">
        <f>IFERROR(US_Others!AE327*US_Others!AE$8/US_Others!AE327,"")</f>
        <v/>
      </c>
      <c r="BL322" s="219" t="str">
        <f>IFERROR(IF(SUMPRODUCT(US_Others!AG327:AI327/SUM(US_Others!AG327:AI327),US_Others!AG$8:AI$8)&gt;3.5,4,IF(SUMPRODUCT(US_Others!AG327:AI327/SUM(US_Others!AG327:AI327),US_Others!AG$8:AI$8)&gt;2.5,3,2)),"")</f>
        <v/>
      </c>
      <c r="BM322" s="219" t="str">
        <f>IFERROR(US_Others!AL327*US_Others!AL$8/US_Others!AL327,"")</f>
        <v/>
      </c>
    </row>
    <row r="323" spans="1:65">
      <c r="A323" s="200" t="s">
        <v>475</v>
      </c>
      <c r="B323" s="332">
        <v>541512</v>
      </c>
      <c r="C323" s="333">
        <f>SUM(US_CO2!C326:AX326)</f>
        <v>0.26233092592507867</v>
      </c>
      <c r="D323" s="333">
        <f>SUM(US_CH4!C326:AC326)</f>
        <v>2.8813184199355101E-4</v>
      </c>
      <c r="E323" s="333">
        <f>SUM(US_N2O!C326:AA326)</f>
        <v>1.3563042442721077E-4</v>
      </c>
      <c r="F323" s="332">
        <f>US_Others!V328+US_Others!U328</f>
        <v>0</v>
      </c>
      <c r="G323" s="332">
        <f>US_Others!C328+US_Others!H328+US_Others!N328</f>
        <v>1.0477645681592543E-3</v>
      </c>
      <c r="H323" s="332">
        <f>US_Others!D328+US_Others!I328+US_Others!O328</f>
        <v>1.718333891781177E-2</v>
      </c>
      <c r="I323" s="332">
        <f>US_Others!E328+US_Others!J328+US_Others!P328+US_Others!W328</f>
        <v>7.9420554266471488E-2</v>
      </c>
      <c r="J323" s="332">
        <f>US_Others!F328+US_Others!K328+US_Others!Q328</f>
        <v>1.3725715842886232E-2</v>
      </c>
      <c r="K323" s="332">
        <f>US_Others!G328+US_Others!L328+US_Others!R328</f>
        <v>1.3620939386070308E-3</v>
      </c>
      <c r="L323" s="332">
        <f>US_Others!Z328+US_Others!AB328</f>
        <v>0</v>
      </c>
      <c r="M323" s="332">
        <f>US_Others!AA328+US_Others!AC328</f>
        <v>0</v>
      </c>
      <c r="N323" s="332">
        <f>US_Others!AD328</f>
        <v>0</v>
      </c>
      <c r="O323" s="332">
        <f>US_Others!AE328</f>
        <v>0</v>
      </c>
      <c r="P323" s="332">
        <f>SUM(US_Others!AG328:AI328)</f>
        <v>0</v>
      </c>
      <c r="Q323" s="332">
        <f>US_Others!AL328</f>
        <v>0</v>
      </c>
      <c r="R323" s="332"/>
      <c r="S323" s="334">
        <f t="shared" si="4"/>
        <v>262.33092592507865</v>
      </c>
      <c r="T323" s="334">
        <f>D323*1000/Spec!I$6</f>
        <v>1.1525273679742041E-2</v>
      </c>
      <c r="U323" s="334">
        <f>E323*1000/Spec!I$7</f>
        <v>4.5513565244030459E-4</v>
      </c>
      <c r="V323" s="334">
        <f>F323*1000/Spec!I$8</f>
        <v>0</v>
      </c>
      <c r="W323" s="334">
        <f>G323*1000/Spec!I$9</f>
        <v>1.5522438046803766E-3</v>
      </c>
      <c r="X323" s="334">
        <f>H323*1000/Spec!I$10</f>
        <v>4.9095254050890774E-3</v>
      </c>
      <c r="Y323" s="334">
        <f>I323*1000/Spec!I$11</f>
        <v>5.5538849137392647E-2</v>
      </c>
      <c r="Z323" s="334">
        <f>J323*1000/Spec!I$12</f>
        <v>3.0706299424801417E-3</v>
      </c>
      <c r="AA323" s="334">
        <f>K323*1000/Spec!I$15</f>
        <v>1.388474962902172E-4</v>
      </c>
      <c r="AB323" s="334">
        <f>L323*1000/Spec!I$17</f>
        <v>0</v>
      </c>
      <c r="AC323" s="334">
        <f>M323*1000/Spec!I$18</f>
        <v>0</v>
      </c>
      <c r="AD323" s="335">
        <f>N323*1000/Spec!I$25</f>
        <v>0</v>
      </c>
      <c r="AE323" s="335">
        <f>O323*1000/Spec!I$26</f>
        <v>0</v>
      </c>
      <c r="AF323" s="334">
        <f>P323*1000/Spec!I$21</f>
        <v>0</v>
      </c>
      <c r="AG323" s="334">
        <f>Q323*1000/Spec!I$22</f>
        <v>0</v>
      </c>
      <c r="AI323" s="200">
        <f>S323/'2007output'!$C321</f>
        <v>2.5703346618696529E-3</v>
      </c>
      <c r="AJ323" s="200">
        <f>T323/'2007output'!$C321</f>
        <v>1.1292534542814631E-7</v>
      </c>
      <c r="AK323" s="200">
        <f>U323/'2007output'!$C321</f>
        <v>4.4594473152360315E-9</v>
      </c>
      <c r="AL323" s="200">
        <f>V323/'2007output'!$C321</f>
        <v>0</v>
      </c>
      <c r="AM323" s="200">
        <f>W323/'2007output'!$C321</f>
        <v>1.5208980949435893E-8</v>
      </c>
      <c r="AN323" s="200">
        <f>X323/'2007output'!$C321</f>
        <v>4.8103834031501524E-8</v>
      </c>
      <c r="AO323" s="200">
        <f>Y323/'2007output'!$C321</f>
        <v>5.4417308411041096E-7</v>
      </c>
      <c r="AP323" s="200">
        <f>Z323/'2007output'!$C321</f>
        <v>3.0086222381518324E-8</v>
      </c>
      <c r="AQ323" s="200">
        <f>AA323/'2007output'!$C321</f>
        <v>1.3604363693302749E-9</v>
      </c>
      <c r="AR323" s="200">
        <f>AB323/'2007output'!$C321</f>
        <v>0</v>
      </c>
      <c r="AS323" s="200">
        <f>AC323/'2007output'!$C321</f>
        <v>0</v>
      </c>
      <c r="AT323" s="200">
        <f>AD323/'2007output'!$C321</f>
        <v>0</v>
      </c>
      <c r="AU323" s="200">
        <f>AE323/'2007output'!$C321</f>
        <v>0</v>
      </c>
      <c r="AV323" s="200">
        <f>AF323/'2007output'!$C321</f>
        <v>0</v>
      </c>
      <c r="AW323" s="200">
        <f>AG323/'2007output'!$C321</f>
        <v>0</v>
      </c>
      <c r="AY323" s="370">
        <f>IFERROR(IF(SUMPRODUCT(US_CO2!C326:AX326/SUM(US_CO2!C326:AX326),US_CO2!C$6:AX$6)&gt;3.5,4,IF(SUMPRODUCT(US_CO2!C326:AX326/SUM(US_CO2!C326:AX326),US_CO2!C$6:AX$6)&gt;2.5,3,2)),"")</f>
        <v>4</v>
      </c>
      <c r="AZ323" s="370">
        <f>IFERROR(IF(SUMPRODUCT(US_CH4!C326:AC326/SUM(US_CH4!C326:AC326),US_CH4!C$6:AC$6)&gt;3.5,4,IF(SUMPRODUCT(US_CH4!C326:AC326/SUM(US_CH4!C326:AC326),US_CH4!C$6:AC$6)&gt;2.5,3,2)),"")</f>
        <v>4</v>
      </c>
      <c r="BA323" s="223">
        <f>IFERROR(IF(SUMPRODUCT(US_N2O!C326:AA326/SUM(US_N2O!C326:AA326),US_N2O!C$6:AA$6)&gt;3.5,4,IF(SUMPRODUCT(US_N2O!C326:AA326/SUM(US_N2O!C326:AA326),US_N2O!C$6:AA$6)&gt;2.5,3,2)),"")</f>
        <v>4</v>
      </c>
      <c r="BB323" s="223" t="str">
        <f>IFERROR(IF(SUMPRODUCT(US_Others!U328:V328/SUM(US_Others!U328:V328),US_Others!U$8:V$8)&gt;3.5,4,IF(SUMPRODUCT(US_Others!U328:V328/SUM(US_Others!U328:V328),US_Others!U$8:V$8)&gt;2.5,3,2)),"")</f>
        <v/>
      </c>
      <c r="BC323" s="223">
        <f>IFERROR(IF((US_Others!C328*US_Others!C$8/SUM(US_Others!C328,US_Others!H328,US_Others!N328)+ US_Others!H328*US_Others!H$8/SUM(US_Others!C328,US_Others!H328,US_Others!N328)+US_Others!N328*US_Others!N$8/SUM(US_Others!C328,US_Others!H328,US_Others!N328))&gt;3.5,4,IF((US_Others!C328*US_Others!C$8/SUM(US_Others!C328,US_Others!H328,US_Others!N328)+ US_Others!H328*US_Others!H$8/SUM(US_Others!C328,US_Others!H328,US_Others!N328)+US_Others!N328*US_Others!N$8/SUM(US_Others!C328,US_Others!H328,US_Others!N328))&gt;2.5,3,2)),"")</f>
        <v>4</v>
      </c>
      <c r="BD323" s="223">
        <f>IFERROR(IF((US_Others!D328*US_Others!D$8/SUM(US_Others!D328,US_Others!I328,US_Others!O328)+US_Others!I328*US_Others!I$8/SUM(US_Others!D328,US_Others!I328,US_Others!O328)+US_Others!O328*US_Others!O$8/SUM(US_Others!D328,US_Others!I328,US_Others!O328))&gt;3.5,4,IF((US_Others!D328*US_Others!D$8/SUM(US_Others!D328,US_Others!I328,US_Others!O328)+US_Others!I328*US_Others!I$8/SUM(US_Others!D328,US_Others!I328,US_Others!O328)+US_Others!O328*US_Others!O$8/SUM(US_Others!D328,US_Others!I328,US_Others!O328))&gt;2.5,3,2)),"")</f>
        <v>4</v>
      </c>
      <c r="BE323" s="223">
        <f>IFERROR(IF((US_Others!E328*US_Others!E$8/SUM(US_Others!E328,US_Others!J328,US_Others!P328,US_Others!W328)+US_Others!J328*US_Others!J$8/SUM(US_Others!E328,US_Others!J328,US_Others!P328,US_Others!W328)+US_Others!P328*US_Others!P$8/SUM(US_Others!E328,US_Others!J328,US_Others!P328,US_Others!W328)+US_Others!W328*US_Others!W$8/SUM(US_Others!E328,US_Others!J328,US_Others!P328,US_Others!W328))&gt;3.5,4,IF((US_Others!E328*US_Others!E$8/SUM(US_Others!E328,US_Others!J328,US_Others!P328,US_Others!W328)+US_Others!J328*US_Others!J$8/SUM(US_Others!E328,US_Others!J328,US_Others!P328,US_Others!W328)+US_Others!P328*US_Others!P$8/SUM(US_Others!E328,US_Others!J328,US_Others!P328,US_Others!W328)+US_Others!W328*US_Others!W$8/SUM(US_Others!E328,US_Others!J328,US_Others!P328,US_Others!W328))&gt;2.5,3,2)),"")</f>
        <v>4</v>
      </c>
      <c r="BF323" s="223">
        <f>IFERROR(IF((US_Others!F328*US_Others!F$8/SUM(US_Others!F328,US_Others!K328,US_Others!Q328)+US_Others!K328*US_Others!K$8/SUM(US_Others!F328,US_Others!K328,US_Others!Q328)+US_Others!Q328*US_Others!Q$8/SUM(US_Others!F328,US_Others!K328,US_Others!Q328))&gt;3.5,4,IF((US_Others!F328*US_Others!F$8/SUM(US_Others!F328,US_Others!K328,US_Others!Q328)+US_Others!K328*US_Others!K$8/SUM(US_Others!F328,US_Others!K328,US_Others!Q328)+US_Others!Q328*US_Others!Q$8/SUM(US_Others!F328,US_Others!K328,US_Others!Q328))&gt;2.5,3,2)),"")</f>
        <v>4</v>
      </c>
      <c r="BG323" s="223">
        <f>IFERROR(IF((US_Others!G328*US_Others!G$8/SUM(US_Others!G328,US_Others!L328,US_Others!R328)+US_Others!L328*US_Others!L$8/SUM(US_Others!G328,US_Others!L328,US_Others!R328)+US_Others!R328*US_Others!R$8/SUM(US_Others!G328,US_Others!L328,US_Others!R328))&gt;3.5,4,IF((US_Others!G328*US_Others!G$8/SUM(US_Others!G328,US_Others!L328,US_Others!R328)+US_Others!L328*US_Others!L$8/SUM(US_Others!G328,US_Others!L328,US_Others!R328)+US_Others!R328*US_Others!R$8/SUM(US_Others!G328,US_Others!L328,US_Others!R328))&gt;2.5,3,2)),"")</f>
        <v>4</v>
      </c>
      <c r="BH323" s="219" t="str">
        <f>IFERROR(IF((US_Others!Z328*US_Others!Z$8/SUM(US_Others!Z328,US_Others!AB328)+US_Others!AB328*US_Others!AB$8/SUM(US_Others!Z328,US_Others!AB328))&gt;3.5,4,IF((US_Others!Z328*US_Others!Z$8/SUM(US_Others!Z328,US_Others!AB328)+US_Others!AB328*US_Others!AB$8/SUM(US_Others!Z328,US_Others!AB328))&gt;2.5,3,2)),"")</f>
        <v/>
      </c>
      <c r="BI323" s="219" t="str">
        <f>IFERROR(IF((US_Others!AA328*US_Others!AA$8/SUM(US_Others!AA328,US_Others!AC328)+US_Others!AC328*US_Others!AC$8/SUM(US_Others!AA328,US_Others!AC328))&gt;3.5,4,IF((US_Others!AA328*US_Others!AA$8/SUM(US_Others!AA328,US_Others!AC328)+US_Others!AC328*US_Others!AC$8/SUM(US_Others!AA328,US_Others!AC328))&gt;2.5,3,2)),"")</f>
        <v/>
      </c>
      <c r="BJ323" s="219" t="str">
        <f>IFERROR(US_Others!AD328*US_Others!AD$8/US_Others!AD328,"")</f>
        <v/>
      </c>
      <c r="BK323" s="74" t="str">
        <f>IFERROR(US_Others!AE328*US_Others!AE$8/US_Others!AE328,"")</f>
        <v/>
      </c>
      <c r="BL323" s="219" t="str">
        <f>IFERROR(IF(SUMPRODUCT(US_Others!AG328:AI328/SUM(US_Others!AG328:AI328),US_Others!AG$8:AI$8)&gt;3.5,4,IF(SUMPRODUCT(US_Others!AG328:AI328/SUM(US_Others!AG328:AI328),US_Others!AG$8:AI$8)&gt;2.5,3,2)),"")</f>
        <v/>
      </c>
      <c r="BM323" s="219" t="str">
        <f>IFERROR(US_Others!AL328*US_Others!AL$8/US_Others!AL328,"")</f>
        <v/>
      </c>
    </row>
    <row r="324" spans="1:65">
      <c r="A324" s="200" t="s">
        <v>476</v>
      </c>
      <c r="B324" s="332" t="s">
        <v>477</v>
      </c>
      <c r="C324" s="333">
        <f>SUM(US_CO2!C327:AX327)</f>
        <v>0.10505935408216981</v>
      </c>
      <c r="D324" s="333">
        <f>SUM(US_CH4!C327:AC327)</f>
        <v>1.3369962369737015E-4</v>
      </c>
      <c r="E324" s="333">
        <f>SUM(US_N2O!C327:AA327)</f>
        <v>5.5602483089265443E-5</v>
      </c>
      <c r="F324" s="332">
        <f>US_Others!V329+US_Others!U329</f>
        <v>0</v>
      </c>
      <c r="G324" s="332">
        <f>US_Others!C329+US_Others!H329+US_Others!N329</f>
        <v>2.8095494818163146E-5</v>
      </c>
      <c r="H324" s="332">
        <f>US_Others!D329+US_Others!I329+US_Others!O329</f>
        <v>4.6076611501787563E-4</v>
      </c>
      <c r="I324" s="332">
        <f>US_Others!E329+US_Others!J329+US_Others!P329+US_Others!W329</f>
        <v>2.1296385072167665E-3</v>
      </c>
      <c r="J324" s="332">
        <f>US_Others!F329+US_Others!K329+US_Others!Q329</f>
        <v>3.6805098211793724E-4</v>
      </c>
      <c r="K324" s="332">
        <f>US_Others!G329+US_Others!L329+US_Others!R329</f>
        <v>3.6524143263612099E-5</v>
      </c>
      <c r="L324" s="332">
        <f>US_Others!Z329+US_Others!AB329</f>
        <v>0</v>
      </c>
      <c r="M324" s="332">
        <f>US_Others!AA329+US_Others!AC329</f>
        <v>0</v>
      </c>
      <c r="N324" s="332">
        <f>US_Others!AD329</f>
        <v>0</v>
      </c>
      <c r="O324" s="332">
        <f>US_Others!AE329</f>
        <v>0</v>
      </c>
      <c r="P324" s="332">
        <f>SUM(US_Others!AG329:AI329)</f>
        <v>0</v>
      </c>
      <c r="Q324" s="332">
        <f>US_Others!AL329</f>
        <v>0</v>
      </c>
      <c r="R324" s="332"/>
      <c r="S324" s="334">
        <f t="shared" si="4"/>
        <v>105.0593540821698</v>
      </c>
      <c r="T324" s="334">
        <f>D324*1000/Spec!I$6</f>
        <v>5.3479849478948061E-3</v>
      </c>
      <c r="U324" s="334">
        <f>E324*1000/Spec!I$7</f>
        <v>1.8658551372236726E-4</v>
      </c>
      <c r="V324" s="334">
        <f>F324*1000/Spec!I$8</f>
        <v>0</v>
      </c>
      <c r="W324" s="334">
        <f>G324*1000/Spec!I$9</f>
        <v>4.1622955286167623E-5</v>
      </c>
      <c r="X324" s="334">
        <f>H324*1000/Spec!I$10</f>
        <v>1.3164746143367874E-4</v>
      </c>
      <c r="Y324" s="334">
        <f>I324*1000/Spec!I$11</f>
        <v>1.4892576973543823E-3</v>
      </c>
      <c r="Z324" s="334">
        <f>J324*1000/Spec!I$12</f>
        <v>8.2338027319449041E-5</v>
      </c>
      <c r="AA324" s="334">
        <f>K324*1000/Spec!I$15</f>
        <v>3.7231542572489398E-6</v>
      </c>
      <c r="AB324" s="334">
        <f>L324*1000/Spec!I$17</f>
        <v>0</v>
      </c>
      <c r="AC324" s="334">
        <f>M324*1000/Spec!I$18</f>
        <v>0</v>
      </c>
      <c r="AD324" s="335">
        <f>N324*1000/Spec!I$25</f>
        <v>0</v>
      </c>
      <c r="AE324" s="335">
        <f>O324*1000/Spec!I$26</f>
        <v>0</v>
      </c>
      <c r="AF324" s="334">
        <f>P324*1000/Spec!I$21</f>
        <v>0</v>
      </c>
      <c r="AG324" s="334">
        <f>Q324*1000/Spec!I$22</f>
        <v>0</v>
      </c>
      <c r="AI324" s="200">
        <f>S324/'2007output'!$C322</f>
        <v>1.9412656198778582E-3</v>
      </c>
      <c r="AJ324" s="200">
        <f>T324/'2007output'!$C322</f>
        <v>9.8818990518945399E-8</v>
      </c>
      <c r="AK324" s="200">
        <f>U324/'2007output'!$C322</f>
        <v>3.4476896048036227E-9</v>
      </c>
      <c r="AL324" s="200">
        <f>V324/'2007output'!$C322</f>
        <v>0</v>
      </c>
      <c r="AM324" s="200">
        <f>W324/'2007output'!$C322</f>
        <v>7.6910059842509324E-10</v>
      </c>
      <c r="AN324" s="200">
        <f>X324/'2007output'!$C322</f>
        <v>2.4325553213045093E-9</v>
      </c>
      <c r="AO324" s="200">
        <f>Y324/'2007output'!$C322</f>
        <v>2.7518204278615316E-8</v>
      </c>
      <c r="AP324" s="200">
        <f>Z324/'2007output'!$C322</f>
        <v>1.5214255126563506E-9</v>
      </c>
      <c r="AQ324" s="200">
        <f>AA324/'2007output'!$C322</f>
        <v>6.8795695730684967E-11</v>
      </c>
      <c r="AR324" s="200">
        <f>AB324/'2007output'!$C322</f>
        <v>0</v>
      </c>
      <c r="AS324" s="200">
        <f>AC324/'2007output'!$C322</f>
        <v>0</v>
      </c>
      <c r="AT324" s="200">
        <f>AD324/'2007output'!$C322</f>
        <v>0</v>
      </c>
      <c r="AU324" s="200">
        <f>AE324/'2007output'!$C322</f>
        <v>0</v>
      </c>
      <c r="AV324" s="200">
        <f>AF324/'2007output'!$C322</f>
        <v>0</v>
      </c>
      <c r="AW324" s="200">
        <f>AG324/'2007output'!$C322</f>
        <v>0</v>
      </c>
      <c r="AY324" s="370">
        <f>IFERROR(IF(SUMPRODUCT(US_CO2!C327:AX327/SUM(US_CO2!C327:AX327),US_CO2!C$6:AX$6)&gt;3.5,4,IF(SUMPRODUCT(US_CO2!C327:AX327/SUM(US_CO2!C327:AX327),US_CO2!C$6:AX$6)&gt;2.5,3,2)),"")</f>
        <v>4</v>
      </c>
      <c r="AZ324" s="370">
        <f>IFERROR(IF(SUMPRODUCT(US_CH4!C327:AC327/SUM(US_CH4!C327:AC327),US_CH4!C$6:AC$6)&gt;3.5,4,IF(SUMPRODUCT(US_CH4!C327:AC327/SUM(US_CH4!C327:AC327),US_CH4!C$6:AC$6)&gt;2.5,3,2)),"")</f>
        <v>4</v>
      </c>
      <c r="BA324" s="223">
        <f>IFERROR(IF(SUMPRODUCT(US_N2O!C327:AA327/SUM(US_N2O!C327:AA327),US_N2O!C$6:AA$6)&gt;3.5,4,IF(SUMPRODUCT(US_N2O!C327:AA327/SUM(US_N2O!C327:AA327),US_N2O!C$6:AA$6)&gt;2.5,3,2)),"")</f>
        <v>4</v>
      </c>
      <c r="BB324" s="223" t="str">
        <f>IFERROR(IF(SUMPRODUCT(US_Others!U329:V329/SUM(US_Others!U329:V329),US_Others!U$8:V$8)&gt;3.5,4,IF(SUMPRODUCT(US_Others!U329:V329/SUM(US_Others!U329:V329),US_Others!U$8:V$8)&gt;2.5,3,2)),"")</f>
        <v/>
      </c>
      <c r="BC324" s="223">
        <f>IFERROR(IF((US_Others!C329*US_Others!C$8/SUM(US_Others!C329,US_Others!H329,US_Others!N329)+ US_Others!H329*US_Others!H$8/SUM(US_Others!C329,US_Others!H329,US_Others!N329)+US_Others!N329*US_Others!N$8/SUM(US_Others!C329,US_Others!H329,US_Others!N329))&gt;3.5,4,IF((US_Others!C329*US_Others!C$8/SUM(US_Others!C329,US_Others!H329,US_Others!N329)+ US_Others!H329*US_Others!H$8/SUM(US_Others!C329,US_Others!H329,US_Others!N329)+US_Others!N329*US_Others!N$8/SUM(US_Others!C329,US_Others!H329,US_Others!N329))&gt;2.5,3,2)),"")</f>
        <v>4</v>
      </c>
      <c r="BD324" s="223">
        <f>IFERROR(IF((US_Others!D329*US_Others!D$8/SUM(US_Others!D329,US_Others!I329,US_Others!O329)+US_Others!I329*US_Others!I$8/SUM(US_Others!D329,US_Others!I329,US_Others!O329)+US_Others!O329*US_Others!O$8/SUM(US_Others!D329,US_Others!I329,US_Others!O329))&gt;3.5,4,IF((US_Others!D329*US_Others!D$8/SUM(US_Others!D329,US_Others!I329,US_Others!O329)+US_Others!I329*US_Others!I$8/SUM(US_Others!D329,US_Others!I329,US_Others!O329)+US_Others!O329*US_Others!O$8/SUM(US_Others!D329,US_Others!I329,US_Others!O329))&gt;2.5,3,2)),"")</f>
        <v>4</v>
      </c>
      <c r="BE324" s="223">
        <f>IFERROR(IF((US_Others!E329*US_Others!E$8/SUM(US_Others!E329,US_Others!J329,US_Others!P329,US_Others!W329)+US_Others!J329*US_Others!J$8/SUM(US_Others!E329,US_Others!J329,US_Others!P329,US_Others!W329)+US_Others!P329*US_Others!P$8/SUM(US_Others!E329,US_Others!J329,US_Others!P329,US_Others!W329)+US_Others!W329*US_Others!W$8/SUM(US_Others!E329,US_Others!J329,US_Others!P329,US_Others!W329))&gt;3.5,4,IF((US_Others!E329*US_Others!E$8/SUM(US_Others!E329,US_Others!J329,US_Others!P329,US_Others!W329)+US_Others!J329*US_Others!J$8/SUM(US_Others!E329,US_Others!J329,US_Others!P329,US_Others!W329)+US_Others!P329*US_Others!P$8/SUM(US_Others!E329,US_Others!J329,US_Others!P329,US_Others!W329)+US_Others!W329*US_Others!W$8/SUM(US_Others!E329,US_Others!J329,US_Others!P329,US_Others!W329))&gt;2.5,3,2)),"")</f>
        <v>4</v>
      </c>
      <c r="BF324" s="223">
        <f>IFERROR(IF((US_Others!F329*US_Others!F$8/SUM(US_Others!F329,US_Others!K329,US_Others!Q329)+US_Others!K329*US_Others!K$8/SUM(US_Others!F329,US_Others!K329,US_Others!Q329)+US_Others!Q329*US_Others!Q$8/SUM(US_Others!F329,US_Others!K329,US_Others!Q329))&gt;3.5,4,IF((US_Others!F329*US_Others!F$8/SUM(US_Others!F329,US_Others!K329,US_Others!Q329)+US_Others!K329*US_Others!K$8/SUM(US_Others!F329,US_Others!K329,US_Others!Q329)+US_Others!Q329*US_Others!Q$8/SUM(US_Others!F329,US_Others!K329,US_Others!Q329))&gt;2.5,3,2)),"")</f>
        <v>4</v>
      </c>
      <c r="BG324" s="223">
        <f>IFERROR(IF((US_Others!G329*US_Others!G$8/SUM(US_Others!G329,US_Others!L329,US_Others!R329)+US_Others!L329*US_Others!L$8/SUM(US_Others!G329,US_Others!L329,US_Others!R329)+US_Others!R329*US_Others!R$8/SUM(US_Others!G329,US_Others!L329,US_Others!R329))&gt;3.5,4,IF((US_Others!G329*US_Others!G$8/SUM(US_Others!G329,US_Others!L329,US_Others!R329)+US_Others!L329*US_Others!L$8/SUM(US_Others!G329,US_Others!L329,US_Others!R329)+US_Others!R329*US_Others!R$8/SUM(US_Others!G329,US_Others!L329,US_Others!R329))&gt;2.5,3,2)),"")</f>
        <v>4</v>
      </c>
      <c r="BH324" s="219" t="str">
        <f>IFERROR(IF((US_Others!Z329*US_Others!Z$8/SUM(US_Others!Z329,US_Others!AB329)+US_Others!AB329*US_Others!AB$8/SUM(US_Others!Z329,US_Others!AB329))&gt;3.5,4,IF((US_Others!Z329*US_Others!Z$8/SUM(US_Others!Z329,US_Others!AB329)+US_Others!AB329*US_Others!AB$8/SUM(US_Others!Z329,US_Others!AB329))&gt;2.5,3,2)),"")</f>
        <v/>
      </c>
      <c r="BI324" s="219" t="str">
        <f>IFERROR(IF((US_Others!AA329*US_Others!AA$8/SUM(US_Others!AA329,US_Others!AC329)+US_Others!AC329*US_Others!AC$8/SUM(US_Others!AA329,US_Others!AC329))&gt;3.5,4,IF((US_Others!AA329*US_Others!AA$8/SUM(US_Others!AA329,US_Others!AC329)+US_Others!AC329*US_Others!AC$8/SUM(US_Others!AA329,US_Others!AC329))&gt;2.5,3,2)),"")</f>
        <v/>
      </c>
      <c r="BJ324" s="219" t="str">
        <f>IFERROR(US_Others!AD329*US_Others!AD$8/US_Others!AD329,"")</f>
        <v/>
      </c>
      <c r="BK324" s="74" t="str">
        <f>IFERROR(US_Others!AE329*US_Others!AE$8/US_Others!AE329,"")</f>
        <v/>
      </c>
      <c r="BL324" s="219" t="str">
        <f>IFERROR(IF(SUMPRODUCT(US_Others!AG329:AI329/SUM(US_Others!AG329:AI329),US_Others!AG$8:AI$8)&gt;3.5,4,IF(SUMPRODUCT(US_Others!AG329:AI329/SUM(US_Others!AG329:AI329),US_Others!AG$8:AI$8)&gt;2.5,3,2)),"")</f>
        <v/>
      </c>
      <c r="BM324" s="219" t="str">
        <f>IFERROR(US_Others!AL329*US_Others!AL$8/US_Others!AL329,"")</f>
        <v/>
      </c>
    </row>
    <row r="325" spans="1:65">
      <c r="A325" s="200" t="s">
        <v>478</v>
      </c>
      <c r="B325" s="332">
        <v>541200</v>
      </c>
      <c r="C325" s="333">
        <f>SUM(US_CO2!C328:AX328)</f>
        <v>0.16122927762871153</v>
      </c>
      <c r="D325" s="333">
        <f>SUM(US_CH4!C328:AC328)</f>
        <v>2.5660941819270674E-4</v>
      </c>
      <c r="E325" s="333">
        <f>SUM(US_N2O!C328:AA328)</f>
        <v>8.8939058438384635E-5</v>
      </c>
      <c r="F325" s="332">
        <f>US_Others!V330+US_Others!U330</f>
        <v>0</v>
      </c>
      <c r="G325" s="332">
        <f>US_Others!C330+US_Others!H330+US_Others!N330</f>
        <v>7.6332426985742879E-5</v>
      </c>
      <c r="H325" s="332">
        <f>US_Others!D330+US_Others!I330+US_Others!O330</f>
        <v>1.2518518025661832E-3</v>
      </c>
      <c r="I325" s="332">
        <f>US_Others!E330+US_Others!J330+US_Others!P330+US_Others!W330</f>
        <v>5.7859979655193105E-3</v>
      </c>
      <c r="J325" s="332">
        <f>US_Others!F330+US_Others!K330+US_Others!Q330</f>
        <v>9.9995479351323163E-4</v>
      </c>
      <c r="K325" s="332">
        <f>US_Others!G330+US_Others!L330+US_Others!R330</f>
        <v>9.9232155081465764E-5</v>
      </c>
      <c r="L325" s="332">
        <f>US_Others!Z330+US_Others!AB330</f>
        <v>0</v>
      </c>
      <c r="M325" s="332">
        <f>US_Others!AA330+US_Others!AC330</f>
        <v>0</v>
      </c>
      <c r="N325" s="332">
        <f>US_Others!AD330</f>
        <v>0</v>
      </c>
      <c r="O325" s="332">
        <f>US_Others!AE330</f>
        <v>0</v>
      </c>
      <c r="P325" s="332">
        <f>SUM(US_Others!AG330:AI330)</f>
        <v>0</v>
      </c>
      <c r="Q325" s="332">
        <f>US_Others!AL330</f>
        <v>0</v>
      </c>
      <c r="R325" s="332"/>
      <c r="S325" s="334">
        <f t="shared" ref="S325:S393" si="5">C325*1000</f>
        <v>161.22927762871154</v>
      </c>
      <c r="T325" s="334">
        <f>D325*1000/Spec!I$6</f>
        <v>1.0264376727708269E-2</v>
      </c>
      <c r="U325" s="334">
        <f>E325*1000/Spec!I$7</f>
        <v>2.9845321623619004E-4</v>
      </c>
      <c r="V325" s="334">
        <f>F325*1000/Spec!I$8</f>
        <v>0</v>
      </c>
      <c r="W325" s="334">
        <f>G325*1000/Spec!I$9</f>
        <v>1.1308507701591538E-4</v>
      </c>
      <c r="X325" s="334">
        <f>H325*1000/Spec!I$10</f>
        <v>3.5767194359033802E-4</v>
      </c>
      <c r="Y325" s="334">
        <f>I325*1000/Spec!I$11</f>
        <v>4.0461524234400772E-3</v>
      </c>
      <c r="Z325" s="334">
        <f>J325*1000/Spec!I$12</f>
        <v>2.2370353322443659E-4</v>
      </c>
      <c r="AA325" s="334">
        <f>K325*1000/Spec!I$15</f>
        <v>1.0115408265185094E-5</v>
      </c>
      <c r="AB325" s="334">
        <f>L325*1000/Spec!I$17</f>
        <v>0</v>
      </c>
      <c r="AC325" s="334">
        <f>M325*1000/Spec!I$18</f>
        <v>0</v>
      </c>
      <c r="AD325" s="335">
        <f>N325*1000/Spec!I$25</f>
        <v>0</v>
      </c>
      <c r="AE325" s="335">
        <f>O325*1000/Spec!I$26</f>
        <v>0</v>
      </c>
      <c r="AF325" s="334">
        <f>P325*1000/Spec!I$21</f>
        <v>0</v>
      </c>
      <c r="AG325" s="334">
        <f>Q325*1000/Spec!I$22</f>
        <v>0</v>
      </c>
      <c r="AI325" s="200">
        <f>S325/'2007output'!$C323</f>
        <v>1.2178817662779888E-3</v>
      </c>
      <c r="AJ325" s="200">
        <f>T325/'2007output'!$C323</f>
        <v>7.7534288081793773E-8</v>
      </c>
      <c r="AK325" s="200">
        <f>U325/'2007output'!$C323</f>
        <v>2.2544337820462293E-9</v>
      </c>
      <c r="AL325" s="200">
        <f>V325/'2007output'!$C323</f>
        <v>0</v>
      </c>
      <c r="AM325" s="200">
        <f>W325/'2007output'!$C323</f>
        <v>8.5421367236405469E-10</v>
      </c>
      <c r="AN325" s="200">
        <f>X325/'2007output'!$C323</f>
        <v>2.701755815162881E-9</v>
      </c>
      <c r="AO325" s="200">
        <f>Y325/'2007output'!$C323</f>
        <v>3.0563526256298501E-8</v>
      </c>
      <c r="AP325" s="200">
        <f>Z325/'2007output'!$C323</f>
        <v>1.6897951673107722E-9</v>
      </c>
      <c r="AQ325" s="200">
        <f>AA325/'2007output'!$C323</f>
        <v>7.6409021151830599E-11</v>
      </c>
      <c r="AR325" s="200">
        <f>AB325/'2007output'!$C323</f>
        <v>0</v>
      </c>
      <c r="AS325" s="200">
        <f>AC325/'2007output'!$C323</f>
        <v>0</v>
      </c>
      <c r="AT325" s="200">
        <f>AD325/'2007output'!$C323</f>
        <v>0</v>
      </c>
      <c r="AU325" s="200">
        <f>AE325/'2007output'!$C323</f>
        <v>0</v>
      </c>
      <c r="AV325" s="200">
        <f>AF325/'2007output'!$C323</f>
        <v>0</v>
      </c>
      <c r="AW325" s="200">
        <f>AG325/'2007output'!$C323</f>
        <v>0</v>
      </c>
      <c r="AY325" s="370">
        <f>IFERROR(IF(SUMPRODUCT(US_CO2!C328:AX328/SUM(US_CO2!C328:AX328),US_CO2!C$6:AX$6)&gt;3.5,4,IF(SUMPRODUCT(US_CO2!C328:AX328/SUM(US_CO2!C328:AX328),US_CO2!C$6:AX$6)&gt;2.5,3,2)),"")</f>
        <v>4</v>
      </c>
      <c r="AZ325" s="370">
        <f>IFERROR(IF(SUMPRODUCT(US_CH4!C328:AC328/SUM(US_CH4!C328:AC328),US_CH4!C$6:AC$6)&gt;3.5,4,IF(SUMPRODUCT(US_CH4!C328:AC328/SUM(US_CH4!C328:AC328),US_CH4!C$6:AC$6)&gt;2.5,3,2)),"")</f>
        <v>4</v>
      </c>
      <c r="BA325" s="223">
        <f>IFERROR(IF(SUMPRODUCT(US_N2O!C328:AA328/SUM(US_N2O!C328:AA328),US_N2O!C$6:AA$6)&gt;3.5,4,IF(SUMPRODUCT(US_N2O!C328:AA328/SUM(US_N2O!C328:AA328),US_N2O!C$6:AA$6)&gt;2.5,3,2)),"")</f>
        <v>4</v>
      </c>
      <c r="BB325" s="223" t="str">
        <f>IFERROR(IF(SUMPRODUCT(US_Others!U330:V330/SUM(US_Others!U330:V330),US_Others!U$8:V$8)&gt;3.5,4,IF(SUMPRODUCT(US_Others!U330:V330/SUM(US_Others!U330:V330),US_Others!U$8:V$8)&gt;2.5,3,2)),"")</f>
        <v/>
      </c>
      <c r="BC325" s="223">
        <f>IFERROR(IF((US_Others!C330*US_Others!C$8/SUM(US_Others!C330,US_Others!H330,US_Others!N330)+ US_Others!H330*US_Others!H$8/SUM(US_Others!C330,US_Others!H330,US_Others!N330)+US_Others!N330*US_Others!N$8/SUM(US_Others!C330,US_Others!H330,US_Others!N330))&gt;3.5,4,IF((US_Others!C330*US_Others!C$8/SUM(US_Others!C330,US_Others!H330,US_Others!N330)+ US_Others!H330*US_Others!H$8/SUM(US_Others!C330,US_Others!H330,US_Others!N330)+US_Others!N330*US_Others!N$8/SUM(US_Others!C330,US_Others!H330,US_Others!N330))&gt;2.5,3,2)),"")</f>
        <v>4</v>
      </c>
      <c r="BD325" s="223">
        <f>IFERROR(IF((US_Others!D330*US_Others!D$8/SUM(US_Others!D330,US_Others!I330,US_Others!O330)+US_Others!I330*US_Others!I$8/SUM(US_Others!D330,US_Others!I330,US_Others!O330)+US_Others!O330*US_Others!O$8/SUM(US_Others!D330,US_Others!I330,US_Others!O330))&gt;3.5,4,IF((US_Others!D330*US_Others!D$8/SUM(US_Others!D330,US_Others!I330,US_Others!O330)+US_Others!I330*US_Others!I$8/SUM(US_Others!D330,US_Others!I330,US_Others!O330)+US_Others!O330*US_Others!O$8/SUM(US_Others!D330,US_Others!I330,US_Others!O330))&gt;2.5,3,2)),"")</f>
        <v>4</v>
      </c>
      <c r="BE325" s="223">
        <f>IFERROR(IF((US_Others!E330*US_Others!E$8/SUM(US_Others!E330,US_Others!J330,US_Others!P330,US_Others!W330)+US_Others!J330*US_Others!J$8/SUM(US_Others!E330,US_Others!J330,US_Others!P330,US_Others!W330)+US_Others!P330*US_Others!P$8/SUM(US_Others!E330,US_Others!J330,US_Others!P330,US_Others!W330)+US_Others!W330*US_Others!W$8/SUM(US_Others!E330,US_Others!J330,US_Others!P330,US_Others!W330))&gt;3.5,4,IF((US_Others!E330*US_Others!E$8/SUM(US_Others!E330,US_Others!J330,US_Others!P330,US_Others!W330)+US_Others!J330*US_Others!J$8/SUM(US_Others!E330,US_Others!J330,US_Others!P330,US_Others!W330)+US_Others!P330*US_Others!P$8/SUM(US_Others!E330,US_Others!J330,US_Others!P330,US_Others!W330)+US_Others!W330*US_Others!W$8/SUM(US_Others!E330,US_Others!J330,US_Others!P330,US_Others!W330))&gt;2.5,3,2)),"")</f>
        <v>4</v>
      </c>
      <c r="BF325" s="223">
        <f>IFERROR(IF((US_Others!F330*US_Others!F$8/SUM(US_Others!F330,US_Others!K330,US_Others!Q330)+US_Others!K330*US_Others!K$8/SUM(US_Others!F330,US_Others!K330,US_Others!Q330)+US_Others!Q330*US_Others!Q$8/SUM(US_Others!F330,US_Others!K330,US_Others!Q330))&gt;3.5,4,IF((US_Others!F330*US_Others!F$8/SUM(US_Others!F330,US_Others!K330,US_Others!Q330)+US_Others!K330*US_Others!K$8/SUM(US_Others!F330,US_Others!K330,US_Others!Q330)+US_Others!Q330*US_Others!Q$8/SUM(US_Others!F330,US_Others!K330,US_Others!Q330))&gt;2.5,3,2)),"")</f>
        <v>4</v>
      </c>
      <c r="BG325" s="223">
        <f>IFERROR(IF((US_Others!G330*US_Others!G$8/SUM(US_Others!G330,US_Others!L330,US_Others!R330)+US_Others!L330*US_Others!L$8/SUM(US_Others!G330,US_Others!L330,US_Others!R330)+US_Others!R330*US_Others!R$8/SUM(US_Others!G330,US_Others!L330,US_Others!R330))&gt;3.5,4,IF((US_Others!G330*US_Others!G$8/SUM(US_Others!G330,US_Others!L330,US_Others!R330)+US_Others!L330*US_Others!L$8/SUM(US_Others!G330,US_Others!L330,US_Others!R330)+US_Others!R330*US_Others!R$8/SUM(US_Others!G330,US_Others!L330,US_Others!R330))&gt;2.5,3,2)),"")</f>
        <v>4</v>
      </c>
      <c r="BH325" s="219" t="str">
        <f>IFERROR(IF((US_Others!Z330*US_Others!Z$8/SUM(US_Others!Z330,US_Others!AB330)+US_Others!AB330*US_Others!AB$8/SUM(US_Others!Z330,US_Others!AB330))&gt;3.5,4,IF((US_Others!Z330*US_Others!Z$8/SUM(US_Others!Z330,US_Others!AB330)+US_Others!AB330*US_Others!AB$8/SUM(US_Others!Z330,US_Others!AB330))&gt;2.5,3,2)),"")</f>
        <v/>
      </c>
      <c r="BI325" s="219" t="str">
        <f>IFERROR(IF((US_Others!AA330*US_Others!AA$8/SUM(US_Others!AA330,US_Others!AC330)+US_Others!AC330*US_Others!AC$8/SUM(US_Others!AA330,US_Others!AC330))&gt;3.5,4,IF((US_Others!AA330*US_Others!AA$8/SUM(US_Others!AA330,US_Others!AC330)+US_Others!AC330*US_Others!AC$8/SUM(US_Others!AA330,US_Others!AC330))&gt;2.5,3,2)),"")</f>
        <v/>
      </c>
      <c r="BJ325" s="219" t="str">
        <f>IFERROR(US_Others!AD330*US_Others!AD$8/US_Others!AD330,"")</f>
        <v/>
      </c>
      <c r="BK325" s="74" t="str">
        <f>IFERROR(US_Others!AE330*US_Others!AE$8/US_Others!AE330,"")</f>
        <v/>
      </c>
      <c r="BL325" s="219" t="str">
        <f>IFERROR(IF(SUMPRODUCT(US_Others!AG330:AI330/SUM(US_Others!AG330:AI330),US_Others!AG$8:AI$8)&gt;3.5,4,IF(SUMPRODUCT(US_Others!AG330:AI330/SUM(US_Others!AG330:AI330),US_Others!AG$8:AI$8)&gt;2.5,3,2)),"")</f>
        <v/>
      </c>
      <c r="BM325" s="219" t="str">
        <f>IFERROR(US_Others!AL330*US_Others!AL$8/US_Others!AL330,"")</f>
        <v/>
      </c>
    </row>
    <row r="326" spans="1:65">
      <c r="A326" s="200" t="s">
        <v>479</v>
      </c>
      <c r="B326" s="332">
        <v>541300</v>
      </c>
      <c r="C326" s="333">
        <f>SUM(US_CO2!C329:AX329)</f>
        <v>0.64157872333607235</v>
      </c>
      <c r="D326" s="333">
        <f>SUM(US_CH4!C329:AC329)</f>
        <v>8.0903763935134994E-4</v>
      </c>
      <c r="E326" s="333">
        <f>SUM(US_N2O!C329:AA329)</f>
        <v>3.3141118273944731E-4</v>
      </c>
      <c r="F326" s="332">
        <f>US_Others!V331+US_Others!U331</f>
        <v>0</v>
      </c>
      <c r="G326" s="332">
        <f>US_Others!C331+US_Others!H331+US_Others!N331</f>
        <v>7.6632861247841243E-4</v>
      </c>
      <c r="H326" s="332">
        <f>US_Others!D331+US_Others!I331+US_Others!O331</f>
        <v>1.2567789244645966E-2</v>
      </c>
      <c r="I326" s="332">
        <f>US_Others!E331+US_Others!J331+US_Others!P331+US_Others!W331</f>
        <v>5.8087708825863657E-2</v>
      </c>
      <c r="J326" s="332">
        <f>US_Others!F331+US_Others!K331+US_Others!Q331</f>
        <v>1.0038904823467202E-2</v>
      </c>
      <c r="K326" s="332">
        <f>US_Others!G331+US_Others!L331+US_Others!R331</f>
        <v>9.9622719622193619E-4</v>
      </c>
      <c r="L326" s="332">
        <f>US_Others!Z331+US_Others!AB331</f>
        <v>0</v>
      </c>
      <c r="M326" s="332">
        <f>US_Others!AA331+US_Others!AC331</f>
        <v>0</v>
      </c>
      <c r="N326" s="332">
        <f>US_Others!AD331</f>
        <v>0</v>
      </c>
      <c r="O326" s="332">
        <f>US_Others!AE331</f>
        <v>0</v>
      </c>
      <c r="P326" s="332">
        <f>SUM(US_Others!AG331:AI331)</f>
        <v>0</v>
      </c>
      <c r="Q326" s="332">
        <f>US_Others!AL331</f>
        <v>0</v>
      </c>
      <c r="R326" s="332"/>
      <c r="S326" s="334">
        <f t="shared" si="5"/>
        <v>641.57872333607236</v>
      </c>
      <c r="T326" s="334">
        <f>D326*1000/Spec!I$6</f>
        <v>3.2361505574053998E-2</v>
      </c>
      <c r="U326" s="334">
        <f>E326*1000/Spec!I$7</f>
        <v>1.1121180628840513E-3</v>
      </c>
      <c r="V326" s="334">
        <f>F326*1000/Spec!I$8</f>
        <v>0</v>
      </c>
      <c r="W326" s="334">
        <f>G326*1000/Spec!I$9</f>
        <v>1.1353016481161667E-3</v>
      </c>
      <c r="X326" s="334">
        <f>H326*1000/Spec!I$10</f>
        <v>3.5907969270417045E-3</v>
      </c>
      <c r="Y326" s="334">
        <f>I326*1000/Spec!I$11</f>
        <v>4.0620775402701856E-2</v>
      </c>
      <c r="Z326" s="334">
        <f>J326*1000/Spec!I$12</f>
        <v>2.2458400052499335E-3</v>
      </c>
      <c r="AA326" s="334">
        <f>K326*1000/Spec!I$15</f>
        <v>1.0155221164341858E-4</v>
      </c>
      <c r="AB326" s="334">
        <f>L326*1000/Spec!I$17</f>
        <v>0</v>
      </c>
      <c r="AC326" s="334">
        <f>M326*1000/Spec!I$18</f>
        <v>0</v>
      </c>
      <c r="AD326" s="335">
        <f>N326*1000/Spec!I$25</f>
        <v>0</v>
      </c>
      <c r="AE326" s="335">
        <f>O326*1000/Spec!I$26</f>
        <v>0</v>
      </c>
      <c r="AF326" s="334">
        <f>P326*1000/Spec!I$21</f>
        <v>0</v>
      </c>
      <c r="AG326" s="334">
        <f>Q326*1000/Spec!I$22</f>
        <v>0</v>
      </c>
      <c r="AI326" s="200">
        <f>S326/'2007output'!$C324</f>
        <v>2.3438378085561405E-3</v>
      </c>
      <c r="AJ326" s="200">
        <f>T326/'2007output'!$C324</f>
        <v>1.1822418285921893E-7</v>
      </c>
      <c r="AK326" s="200">
        <f>U326/'2007output'!$C324</f>
        <v>4.0628285642204049E-9</v>
      </c>
      <c r="AL326" s="200">
        <f>V326/'2007output'!$C324</f>
        <v>0</v>
      </c>
      <c r="AM326" s="200">
        <f>W326/'2007output'!$C324</f>
        <v>4.1475236478141476E-9</v>
      </c>
      <c r="AN326" s="200">
        <f>X326/'2007output'!$C324</f>
        <v>1.3118024794657891E-8</v>
      </c>
      <c r="AO326" s="200">
        <f>Y326/'2007output'!$C324</f>
        <v>1.4839723597231527E-7</v>
      </c>
      <c r="AP326" s="200">
        <f>Z326/'2007output'!$C324</f>
        <v>8.2045811757934231E-9</v>
      </c>
      <c r="AQ326" s="200">
        <f>AA326/'2007output'!$C324</f>
        <v>3.7099408776319211E-10</v>
      </c>
      <c r="AR326" s="200">
        <f>AB326/'2007output'!$C324</f>
        <v>0</v>
      </c>
      <c r="AS326" s="200">
        <f>AC326/'2007output'!$C324</f>
        <v>0</v>
      </c>
      <c r="AT326" s="200">
        <f>AD326/'2007output'!$C324</f>
        <v>0</v>
      </c>
      <c r="AU326" s="200">
        <f>AE326/'2007output'!$C324</f>
        <v>0</v>
      </c>
      <c r="AV326" s="200">
        <f>AF326/'2007output'!$C324</f>
        <v>0</v>
      </c>
      <c r="AW326" s="200">
        <f>AG326/'2007output'!$C324</f>
        <v>0</v>
      </c>
      <c r="AY326" s="370">
        <f>IFERROR(IF(SUMPRODUCT(US_CO2!C329:AX329/SUM(US_CO2!C329:AX329),US_CO2!C$6:AX$6)&gt;3.5,4,IF(SUMPRODUCT(US_CO2!C329:AX329/SUM(US_CO2!C329:AX329),US_CO2!C$6:AX$6)&gt;2.5,3,2)),"")</f>
        <v>4</v>
      </c>
      <c r="AZ326" s="370">
        <f>IFERROR(IF(SUMPRODUCT(US_CH4!C329:AC329/SUM(US_CH4!C329:AC329),US_CH4!C$6:AC$6)&gt;3.5,4,IF(SUMPRODUCT(US_CH4!C329:AC329/SUM(US_CH4!C329:AC329),US_CH4!C$6:AC$6)&gt;2.5,3,2)),"")</f>
        <v>4</v>
      </c>
      <c r="BA326" s="223">
        <f>IFERROR(IF(SUMPRODUCT(US_N2O!C329:AA329/SUM(US_N2O!C329:AA329),US_N2O!C$6:AA$6)&gt;3.5,4,IF(SUMPRODUCT(US_N2O!C329:AA329/SUM(US_N2O!C329:AA329),US_N2O!C$6:AA$6)&gt;2.5,3,2)),"")</f>
        <v>4</v>
      </c>
      <c r="BB326" s="223" t="str">
        <f>IFERROR(IF(SUMPRODUCT(US_Others!U331:V331/SUM(US_Others!U331:V331),US_Others!U$8:V$8)&gt;3.5,4,IF(SUMPRODUCT(US_Others!U331:V331/SUM(US_Others!U331:V331),US_Others!U$8:V$8)&gt;2.5,3,2)),"")</f>
        <v/>
      </c>
      <c r="BC326" s="223">
        <f>IFERROR(IF((US_Others!C331*US_Others!C$8/SUM(US_Others!C331,US_Others!H331,US_Others!N331)+ US_Others!H331*US_Others!H$8/SUM(US_Others!C331,US_Others!H331,US_Others!N331)+US_Others!N331*US_Others!N$8/SUM(US_Others!C331,US_Others!H331,US_Others!N331))&gt;3.5,4,IF((US_Others!C331*US_Others!C$8/SUM(US_Others!C331,US_Others!H331,US_Others!N331)+ US_Others!H331*US_Others!H$8/SUM(US_Others!C331,US_Others!H331,US_Others!N331)+US_Others!N331*US_Others!N$8/SUM(US_Others!C331,US_Others!H331,US_Others!N331))&gt;2.5,3,2)),"")</f>
        <v>4</v>
      </c>
      <c r="BD326" s="223">
        <f>IFERROR(IF((US_Others!D331*US_Others!D$8/SUM(US_Others!D331,US_Others!I331,US_Others!O331)+US_Others!I331*US_Others!I$8/SUM(US_Others!D331,US_Others!I331,US_Others!O331)+US_Others!O331*US_Others!O$8/SUM(US_Others!D331,US_Others!I331,US_Others!O331))&gt;3.5,4,IF((US_Others!D331*US_Others!D$8/SUM(US_Others!D331,US_Others!I331,US_Others!O331)+US_Others!I331*US_Others!I$8/SUM(US_Others!D331,US_Others!I331,US_Others!O331)+US_Others!O331*US_Others!O$8/SUM(US_Others!D331,US_Others!I331,US_Others!O331))&gt;2.5,3,2)),"")</f>
        <v>4</v>
      </c>
      <c r="BE326" s="223">
        <f>IFERROR(IF((US_Others!E331*US_Others!E$8/SUM(US_Others!E331,US_Others!J331,US_Others!P331,US_Others!W331)+US_Others!J331*US_Others!J$8/SUM(US_Others!E331,US_Others!J331,US_Others!P331,US_Others!W331)+US_Others!P331*US_Others!P$8/SUM(US_Others!E331,US_Others!J331,US_Others!P331,US_Others!W331)+US_Others!W331*US_Others!W$8/SUM(US_Others!E331,US_Others!J331,US_Others!P331,US_Others!W331))&gt;3.5,4,IF((US_Others!E331*US_Others!E$8/SUM(US_Others!E331,US_Others!J331,US_Others!P331,US_Others!W331)+US_Others!J331*US_Others!J$8/SUM(US_Others!E331,US_Others!J331,US_Others!P331,US_Others!W331)+US_Others!P331*US_Others!P$8/SUM(US_Others!E331,US_Others!J331,US_Others!P331,US_Others!W331)+US_Others!W331*US_Others!W$8/SUM(US_Others!E331,US_Others!J331,US_Others!P331,US_Others!W331))&gt;2.5,3,2)),"")</f>
        <v>4</v>
      </c>
      <c r="BF326" s="223">
        <f>IFERROR(IF((US_Others!F331*US_Others!F$8/SUM(US_Others!F331,US_Others!K331,US_Others!Q331)+US_Others!K331*US_Others!K$8/SUM(US_Others!F331,US_Others!K331,US_Others!Q331)+US_Others!Q331*US_Others!Q$8/SUM(US_Others!F331,US_Others!K331,US_Others!Q331))&gt;3.5,4,IF((US_Others!F331*US_Others!F$8/SUM(US_Others!F331,US_Others!K331,US_Others!Q331)+US_Others!K331*US_Others!K$8/SUM(US_Others!F331,US_Others!K331,US_Others!Q331)+US_Others!Q331*US_Others!Q$8/SUM(US_Others!F331,US_Others!K331,US_Others!Q331))&gt;2.5,3,2)),"")</f>
        <v>4</v>
      </c>
      <c r="BG326" s="223">
        <f>IFERROR(IF((US_Others!G331*US_Others!G$8/SUM(US_Others!G331,US_Others!L331,US_Others!R331)+US_Others!L331*US_Others!L$8/SUM(US_Others!G331,US_Others!L331,US_Others!R331)+US_Others!R331*US_Others!R$8/SUM(US_Others!G331,US_Others!L331,US_Others!R331))&gt;3.5,4,IF((US_Others!G331*US_Others!G$8/SUM(US_Others!G331,US_Others!L331,US_Others!R331)+US_Others!L331*US_Others!L$8/SUM(US_Others!G331,US_Others!L331,US_Others!R331)+US_Others!R331*US_Others!R$8/SUM(US_Others!G331,US_Others!L331,US_Others!R331))&gt;2.5,3,2)),"")</f>
        <v>4</v>
      </c>
      <c r="BH326" s="219" t="str">
        <f>IFERROR(IF((US_Others!Z331*US_Others!Z$8/SUM(US_Others!Z331,US_Others!AB331)+US_Others!AB331*US_Others!AB$8/SUM(US_Others!Z331,US_Others!AB331))&gt;3.5,4,IF((US_Others!Z331*US_Others!Z$8/SUM(US_Others!Z331,US_Others!AB331)+US_Others!AB331*US_Others!AB$8/SUM(US_Others!Z331,US_Others!AB331))&gt;2.5,3,2)),"")</f>
        <v/>
      </c>
      <c r="BI326" s="219" t="str">
        <f>IFERROR(IF((US_Others!AA331*US_Others!AA$8/SUM(US_Others!AA331,US_Others!AC331)+US_Others!AC331*US_Others!AC$8/SUM(US_Others!AA331,US_Others!AC331))&gt;3.5,4,IF((US_Others!AA331*US_Others!AA$8/SUM(US_Others!AA331,US_Others!AC331)+US_Others!AC331*US_Others!AC$8/SUM(US_Others!AA331,US_Others!AC331))&gt;2.5,3,2)),"")</f>
        <v/>
      </c>
      <c r="BJ326" s="219" t="str">
        <f>IFERROR(US_Others!AD331*US_Others!AD$8/US_Others!AD331,"")</f>
        <v/>
      </c>
      <c r="BK326" s="74" t="str">
        <f>IFERROR(US_Others!AE331*US_Others!AE$8/US_Others!AE331,"")</f>
        <v/>
      </c>
      <c r="BL326" s="219" t="str">
        <f>IFERROR(IF(SUMPRODUCT(US_Others!AG331:AI331/SUM(US_Others!AG331:AI331),US_Others!AG$8:AI$8)&gt;3.5,4,IF(SUMPRODUCT(US_Others!AG331:AI331/SUM(US_Others!AG331:AI331),US_Others!AG$8:AI$8)&gt;2.5,3,2)),"")</f>
        <v/>
      </c>
      <c r="BM326" s="219" t="str">
        <f>IFERROR(US_Others!AL331*US_Others!AL$8/US_Others!AL331,"")</f>
        <v/>
      </c>
    </row>
    <row r="327" spans="1:65">
      <c r="A327" s="200" t="s">
        <v>480</v>
      </c>
      <c r="B327" s="332">
        <v>541400</v>
      </c>
      <c r="C327" s="333">
        <f>SUM(US_CO2!C330:AX330)</f>
        <v>8.1661091652576651E-2</v>
      </c>
      <c r="D327" s="333">
        <f>SUM(US_CH4!C330:AC330)</f>
        <v>1.4900106174818703E-4</v>
      </c>
      <c r="E327" s="333">
        <f>SUM(US_N2O!C330:AA330)</f>
        <v>4.6382208975544427E-5</v>
      </c>
      <c r="F327" s="332">
        <f>US_Others!V332+US_Others!U332</f>
        <v>0</v>
      </c>
      <c r="G327" s="332">
        <f>US_Others!C332+US_Others!H332+US_Others!N332</f>
        <v>1.2021244864709781E-4</v>
      </c>
      <c r="H327" s="332">
        <f>US_Others!D332+US_Others!I332+US_Others!O332</f>
        <v>1.9714841578124045E-3</v>
      </c>
      <c r="I327" s="332">
        <f>US_Others!E332+US_Others!J332+US_Others!P332+US_Others!W332</f>
        <v>9.1121036074500138E-3</v>
      </c>
      <c r="J327" s="332">
        <f>US_Others!F332+US_Others!K332+US_Others!Q332</f>
        <v>1.5747830772769814E-3</v>
      </c>
      <c r="K327" s="332">
        <f>US_Others!G332+US_Others!L332+US_Others!R332</f>
        <v>1.5627618324122721E-4</v>
      </c>
      <c r="L327" s="332">
        <f>US_Others!Z332+US_Others!AB332</f>
        <v>0</v>
      </c>
      <c r="M327" s="332">
        <f>US_Others!AA332+US_Others!AC332</f>
        <v>0</v>
      </c>
      <c r="N327" s="332">
        <f>US_Others!AD332</f>
        <v>0</v>
      </c>
      <c r="O327" s="332">
        <f>US_Others!AE332</f>
        <v>0</v>
      </c>
      <c r="P327" s="332">
        <f>SUM(US_Others!AG332:AI332)</f>
        <v>0</v>
      </c>
      <c r="Q327" s="332">
        <f>US_Others!AL332</f>
        <v>0</v>
      </c>
      <c r="R327" s="332"/>
      <c r="S327" s="334">
        <f t="shared" si="5"/>
        <v>81.661091652576644</v>
      </c>
      <c r="T327" s="334">
        <f>D327*1000/Spec!I$6</f>
        <v>5.9600424699274811E-3</v>
      </c>
      <c r="U327" s="334">
        <f>E327*1000/Spec!I$7</f>
        <v>1.556449965622296E-4</v>
      </c>
      <c r="V327" s="334">
        <f>F327*1000/Spec!I$8</f>
        <v>0</v>
      </c>
      <c r="W327" s="334">
        <f>G327*1000/Spec!I$9</f>
        <v>1.7809251651421898E-4</v>
      </c>
      <c r="X327" s="334">
        <f>H327*1000/Spec!I$10</f>
        <v>5.6328118794640128E-4</v>
      </c>
      <c r="Y327" s="334">
        <f>I327*1000/Spec!I$11</f>
        <v>6.372100424790219E-3</v>
      </c>
      <c r="Z327" s="334">
        <f>J327*1000/Spec!I$12</f>
        <v>3.5230046471520837E-4</v>
      </c>
      <c r="AA327" s="334">
        <f>K327*1000/Spec!I$15</f>
        <v>1.5930293908381978E-5</v>
      </c>
      <c r="AB327" s="334">
        <f>L327*1000/Spec!I$17</f>
        <v>0</v>
      </c>
      <c r="AC327" s="334">
        <f>M327*1000/Spec!I$18</f>
        <v>0</v>
      </c>
      <c r="AD327" s="335">
        <f>N327*1000/Spec!I$25</f>
        <v>0</v>
      </c>
      <c r="AE327" s="335">
        <f>O327*1000/Spec!I$26</f>
        <v>0</v>
      </c>
      <c r="AF327" s="334">
        <f>P327*1000/Spec!I$21</f>
        <v>0</v>
      </c>
      <c r="AG327" s="334">
        <f>Q327*1000/Spec!I$22</f>
        <v>0</v>
      </c>
      <c r="AI327" s="200">
        <f>S327/'2007output'!$C325</f>
        <v>2.737549167032405E-3</v>
      </c>
      <c r="AJ327" s="200">
        <f>T327/'2007output'!$C325</f>
        <v>1.9980028393990886E-7</v>
      </c>
      <c r="AK327" s="200">
        <f>U327/'2007output'!$C325</f>
        <v>5.2177337097629773E-9</v>
      </c>
      <c r="AL327" s="200">
        <f>V327/'2007output'!$C325</f>
        <v>0</v>
      </c>
      <c r="AM327" s="200">
        <f>W327/'2007output'!$C325</f>
        <v>5.9702486260214209E-9</v>
      </c>
      <c r="AN327" s="200">
        <f>X327/'2007output'!$C325</f>
        <v>1.8883043511444897E-8</v>
      </c>
      <c r="AO327" s="200">
        <f>Y327/'2007output'!$C325</f>
        <v>2.1361382583943074E-7</v>
      </c>
      <c r="AP327" s="200">
        <f>Z327/'2007output'!$C325</f>
        <v>1.181027370818667E-8</v>
      </c>
      <c r="AQ327" s="200">
        <f>AA327/'2007output'!$C325</f>
        <v>5.3403600095145748E-10</v>
      </c>
      <c r="AR327" s="200">
        <f>AB327/'2007output'!$C325</f>
        <v>0</v>
      </c>
      <c r="AS327" s="200">
        <f>AC327/'2007output'!$C325</f>
        <v>0</v>
      </c>
      <c r="AT327" s="200">
        <f>AD327/'2007output'!$C325</f>
        <v>0</v>
      </c>
      <c r="AU327" s="200">
        <f>AE327/'2007output'!$C325</f>
        <v>0</v>
      </c>
      <c r="AV327" s="200">
        <f>AF327/'2007output'!$C325</f>
        <v>0</v>
      </c>
      <c r="AW327" s="200">
        <f>AG327/'2007output'!$C325</f>
        <v>0</v>
      </c>
      <c r="AY327" s="370">
        <f>IFERROR(IF(SUMPRODUCT(US_CO2!C330:AX330/SUM(US_CO2!C330:AX330),US_CO2!C$6:AX$6)&gt;3.5,4,IF(SUMPRODUCT(US_CO2!C330:AX330/SUM(US_CO2!C330:AX330),US_CO2!C$6:AX$6)&gt;2.5,3,2)),"")</f>
        <v>4</v>
      </c>
      <c r="AZ327" s="370">
        <f>IFERROR(IF(SUMPRODUCT(US_CH4!C330:AC330/SUM(US_CH4!C330:AC330),US_CH4!C$6:AC$6)&gt;3.5,4,IF(SUMPRODUCT(US_CH4!C330:AC330/SUM(US_CH4!C330:AC330),US_CH4!C$6:AC$6)&gt;2.5,3,2)),"")</f>
        <v>4</v>
      </c>
      <c r="BA327" s="223">
        <f>IFERROR(IF(SUMPRODUCT(US_N2O!C330:AA330/SUM(US_N2O!C330:AA330),US_N2O!C$6:AA$6)&gt;3.5,4,IF(SUMPRODUCT(US_N2O!C330:AA330/SUM(US_N2O!C330:AA330),US_N2O!C$6:AA$6)&gt;2.5,3,2)),"")</f>
        <v>4</v>
      </c>
      <c r="BB327" s="223" t="str">
        <f>IFERROR(IF(SUMPRODUCT(US_Others!U332:V332/SUM(US_Others!U332:V332),US_Others!U$8:V$8)&gt;3.5,4,IF(SUMPRODUCT(US_Others!U332:V332/SUM(US_Others!U332:V332),US_Others!U$8:V$8)&gt;2.5,3,2)),"")</f>
        <v/>
      </c>
      <c r="BC327" s="223">
        <f>IFERROR(IF((US_Others!C332*US_Others!C$8/SUM(US_Others!C332,US_Others!H332,US_Others!N332)+ US_Others!H332*US_Others!H$8/SUM(US_Others!C332,US_Others!H332,US_Others!N332)+US_Others!N332*US_Others!N$8/SUM(US_Others!C332,US_Others!H332,US_Others!N332))&gt;3.5,4,IF((US_Others!C332*US_Others!C$8/SUM(US_Others!C332,US_Others!H332,US_Others!N332)+ US_Others!H332*US_Others!H$8/SUM(US_Others!C332,US_Others!H332,US_Others!N332)+US_Others!N332*US_Others!N$8/SUM(US_Others!C332,US_Others!H332,US_Others!N332))&gt;2.5,3,2)),"")</f>
        <v>4</v>
      </c>
      <c r="BD327" s="223">
        <f>IFERROR(IF((US_Others!D332*US_Others!D$8/SUM(US_Others!D332,US_Others!I332,US_Others!O332)+US_Others!I332*US_Others!I$8/SUM(US_Others!D332,US_Others!I332,US_Others!O332)+US_Others!O332*US_Others!O$8/SUM(US_Others!D332,US_Others!I332,US_Others!O332))&gt;3.5,4,IF((US_Others!D332*US_Others!D$8/SUM(US_Others!D332,US_Others!I332,US_Others!O332)+US_Others!I332*US_Others!I$8/SUM(US_Others!D332,US_Others!I332,US_Others!O332)+US_Others!O332*US_Others!O$8/SUM(US_Others!D332,US_Others!I332,US_Others!O332))&gt;2.5,3,2)),"")</f>
        <v>4</v>
      </c>
      <c r="BE327" s="223">
        <f>IFERROR(IF((US_Others!E332*US_Others!E$8/SUM(US_Others!E332,US_Others!J332,US_Others!P332,US_Others!W332)+US_Others!J332*US_Others!J$8/SUM(US_Others!E332,US_Others!J332,US_Others!P332,US_Others!W332)+US_Others!P332*US_Others!P$8/SUM(US_Others!E332,US_Others!J332,US_Others!P332,US_Others!W332)+US_Others!W332*US_Others!W$8/SUM(US_Others!E332,US_Others!J332,US_Others!P332,US_Others!W332))&gt;3.5,4,IF((US_Others!E332*US_Others!E$8/SUM(US_Others!E332,US_Others!J332,US_Others!P332,US_Others!W332)+US_Others!J332*US_Others!J$8/SUM(US_Others!E332,US_Others!J332,US_Others!P332,US_Others!W332)+US_Others!P332*US_Others!P$8/SUM(US_Others!E332,US_Others!J332,US_Others!P332,US_Others!W332)+US_Others!W332*US_Others!W$8/SUM(US_Others!E332,US_Others!J332,US_Others!P332,US_Others!W332))&gt;2.5,3,2)),"")</f>
        <v>4</v>
      </c>
      <c r="BF327" s="223">
        <f>IFERROR(IF((US_Others!F332*US_Others!F$8/SUM(US_Others!F332,US_Others!K332,US_Others!Q332)+US_Others!K332*US_Others!K$8/SUM(US_Others!F332,US_Others!K332,US_Others!Q332)+US_Others!Q332*US_Others!Q$8/SUM(US_Others!F332,US_Others!K332,US_Others!Q332))&gt;3.5,4,IF((US_Others!F332*US_Others!F$8/SUM(US_Others!F332,US_Others!K332,US_Others!Q332)+US_Others!K332*US_Others!K$8/SUM(US_Others!F332,US_Others!K332,US_Others!Q332)+US_Others!Q332*US_Others!Q$8/SUM(US_Others!F332,US_Others!K332,US_Others!Q332))&gt;2.5,3,2)),"")</f>
        <v>4</v>
      </c>
      <c r="BG327" s="223">
        <f>IFERROR(IF((US_Others!G332*US_Others!G$8/SUM(US_Others!G332,US_Others!L332,US_Others!R332)+US_Others!L332*US_Others!L$8/SUM(US_Others!G332,US_Others!L332,US_Others!R332)+US_Others!R332*US_Others!R$8/SUM(US_Others!G332,US_Others!L332,US_Others!R332))&gt;3.5,4,IF((US_Others!G332*US_Others!G$8/SUM(US_Others!G332,US_Others!L332,US_Others!R332)+US_Others!L332*US_Others!L$8/SUM(US_Others!G332,US_Others!L332,US_Others!R332)+US_Others!R332*US_Others!R$8/SUM(US_Others!G332,US_Others!L332,US_Others!R332))&gt;2.5,3,2)),"")</f>
        <v>4</v>
      </c>
      <c r="BH327" s="219" t="str">
        <f>IFERROR(IF((US_Others!Z332*US_Others!Z$8/SUM(US_Others!Z332,US_Others!AB332)+US_Others!AB332*US_Others!AB$8/SUM(US_Others!Z332,US_Others!AB332))&gt;3.5,4,IF((US_Others!Z332*US_Others!Z$8/SUM(US_Others!Z332,US_Others!AB332)+US_Others!AB332*US_Others!AB$8/SUM(US_Others!Z332,US_Others!AB332))&gt;2.5,3,2)),"")</f>
        <v/>
      </c>
      <c r="BI327" s="219" t="str">
        <f>IFERROR(IF((US_Others!AA332*US_Others!AA$8/SUM(US_Others!AA332,US_Others!AC332)+US_Others!AC332*US_Others!AC$8/SUM(US_Others!AA332,US_Others!AC332))&gt;3.5,4,IF((US_Others!AA332*US_Others!AA$8/SUM(US_Others!AA332,US_Others!AC332)+US_Others!AC332*US_Others!AC$8/SUM(US_Others!AA332,US_Others!AC332))&gt;2.5,3,2)),"")</f>
        <v/>
      </c>
      <c r="BJ327" s="219" t="str">
        <f>IFERROR(US_Others!AD332*US_Others!AD$8/US_Others!AD332,"")</f>
        <v/>
      </c>
      <c r="BK327" s="74" t="str">
        <f>IFERROR(US_Others!AE332*US_Others!AE$8/US_Others!AE332,"")</f>
        <v/>
      </c>
      <c r="BL327" s="219" t="str">
        <f>IFERROR(IF(SUMPRODUCT(US_Others!AG332:AI332/SUM(US_Others!AG332:AI332),US_Others!AG$8:AI$8)&gt;3.5,4,IF(SUMPRODUCT(US_Others!AG332:AI332/SUM(US_Others!AG332:AI332),US_Others!AG$8:AI$8)&gt;2.5,3,2)),"")</f>
        <v/>
      </c>
      <c r="BM327" s="219" t="str">
        <f>IFERROR(US_Others!AL332*US_Others!AL$8/US_Others!AL332,"")</f>
        <v/>
      </c>
    </row>
    <row r="328" spans="1:65">
      <c r="A328" s="200" t="s">
        <v>481</v>
      </c>
      <c r="B328" s="332">
        <v>541610</v>
      </c>
      <c r="C328" s="333">
        <f>SUM(US_CO2!C331:AX331)</f>
        <v>0.19718969540087372</v>
      </c>
      <c r="D328" s="333">
        <f>SUM(US_CH4!C331:AC331)</f>
        <v>3.0649990632703903E-4</v>
      </c>
      <c r="E328" s="333">
        <f>SUM(US_N2O!C331:AA331)</f>
        <v>1.0826063812584096E-4</v>
      </c>
      <c r="F328" s="332">
        <f>US_Others!V333+US_Others!U333</f>
        <v>0</v>
      </c>
      <c r="G328" s="332">
        <f>US_Others!C333+US_Others!H333+US_Others!N333</f>
        <v>3.2374195009704612E-4</v>
      </c>
      <c r="H328" s="332">
        <f>US_Others!D333+US_Others!I333+US_Others!O333</f>
        <v>5.3093679815915569E-3</v>
      </c>
      <c r="I328" s="332">
        <f>US_Others!E333+US_Others!J333+US_Others!P333+US_Others!W333</f>
        <v>2.4539639817356095E-2</v>
      </c>
      <c r="J328" s="332">
        <f>US_Others!F333+US_Others!K333+US_Others!Q333</f>
        <v>4.2410195462713038E-3</v>
      </c>
      <c r="K328" s="332">
        <f>US_Others!G333+US_Others!L333+US_Others!R333</f>
        <v>4.2086453512616003E-4</v>
      </c>
      <c r="L328" s="332">
        <f>US_Others!Z333+US_Others!AB333</f>
        <v>0</v>
      </c>
      <c r="M328" s="332">
        <f>US_Others!AA333+US_Others!AC333</f>
        <v>0</v>
      </c>
      <c r="N328" s="332">
        <f>US_Others!AD333</f>
        <v>0</v>
      </c>
      <c r="O328" s="332">
        <f>US_Others!AE333</f>
        <v>0</v>
      </c>
      <c r="P328" s="332">
        <f>SUM(US_Others!AG333:AI333)</f>
        <v>0</v>
      </c>
      <c r="Q328" s="332">
        <f>US_Others!AL333</f>
        <v>0</v>
      </c>
      <c r="R328" s="332"/>
      <c r="S328" s="334">
        <f t="shared" si="5"/>
        <v>197.18969540087372</v>
      </c>
      <c r="T328" s="334">
        <f>D328*1000/Spec!I$6</f>
        <v>1.2259996253081561E-2</v>
      </c>
      <c r="U328" s="334">
        <f>E328*1000/Spec!I$7</f>
        <v>3.6329073196590927E-4</v>
      </c>
      <c r="V328" s="334">
        <f>F328*1000/Spec!I$8</f>
        <v>0</v>
      </c>
      <c r="W328" s="334">
        <f>G328*1000/Spec!I$9</f>
        <v>4.796177038474758E-4</v>
      </c>
      <c r="X328" s="334">
        <f>H328*1000/Spec!I$10</f>
        <v>1.5169622804547306E-3</v>
      </c>
      <c r="Y328" s="334">
        <f>I328*1000/Spec!I$11</f>
        <v>1.7160587284864401E-2</v>
      </c>
      <c r="Z328" s="334">
        <f>J328*1000/Spec!I$12</f>
        <v>9.4877394771170098E-4</v>
      </c>
      <c r="AA328" s="334">
        <f>K328*1000/Spec!I$15</f>
        <v>4.2901583601035676E-5</v>
      </c>
      <c r="AB328" s="334">
        <f>L328*1000/Spec!I$17</f>
        <v>0</v>
      </c>
      <c r="AC328" s="334">
        <f>M328*1000/Spec!I$18</f>
        <v>0</v>
      </c>
      <c r="AD328" s="335">
        <f>N328*1000/Spec!I$25</f>
        <v>0</v>
      </c>
      <c r="AE328" s="335">
        <f>O328*1000/Spec!I$26</f>
        <v>0</v>
      </c>
      <c r="AF328" s="334">
        <f>P328*1000/Spec!I$21</f>
        <v>0</v>
      </c>
      <c r="AG328" s="334">
        <f>Q328*1000/Spec!I$22</f>
        <v>0</v>
      </c>
      <c r="AI328" s="200">
        <f>S328/'2007output'!$C326</f>
        <v>1.3546783872224462E-3</v>
      </c>
      <c r="AJ328" s="200">
        <f>T328/'2007output'!$C326</f>
        <v>8.4225252834404324E-8</v>
      </c>
      <c r="AK328" s="200">
        <f>U328/'2007output'!$C326</f>
        <v>2.4957800247723258E-9</v>
      </c>
      <c r="AL328" s="200">
        <f>V328/'2007output'!$C326</f>
        <v>0</v>
      </c>
      <c r="AM328" s="200">
        <f>W328/'2007output'!$C326</f>
        <v>3.2949375788150466E-9</v>
      </c>
      <c r="AN328" s="200">
        <f>X328/'2007output'!$C326</f>
        <v>1.0421416856423589E-8</v>
      </c>
      <c r="AO328" s="200">
        <f>Y328/'2007output'!$C326</f>
        <v>1.1789194490914113E-7</v>
      </c>
      <c r="AP328" s="200">
        <f>Z328/'2007output'!$C326</f>
        <v>6.5180057137968765E-9</v>
      </c>
      <c r="AQ328" s="200">
        <f>AA328/'2007output'!$C326</f>
        <v>2.9473065498574954E-10</v>
      </c>
      <c r="AR328" s="200">
        <f>AB328/'2007output'!$C326</f>
        <v>0</v>
      </c>
      <c r="AS328" s="200">
        <f>AC328/'2007output'!$C326</f>
        <v>0</v>
      </c>
      <c r="AT328" s="200">
        <f>AD328/'2007output'!$C326</f>
        <v>0</v>
      </c>
      <c r="AU328" s="200">
        <f>AE328/'2007output'!$C326</f>
        <v>0</v>
      </c>
      <c r="AV328" s="200">
        <f>AF328/'2007output'!$C326</f>
        <v>0</v>
      </c>
      <c r="AW328" s="200">
        <f>AG328/'2007output'!$C326</f>
        <v>0</v>
      </c>
      <c r="AY328" s="370">
        <f>IFERROR(IF(SUMPRODUCT(US_CO2!C331:AX331/SUM(US_CO2!C331:AX331),US_CO2!C$6:AX$6)&gt;3.5,4,IF(SUMPRODUCT(US_CO2!C331:AX331/SUM(US_CO2!C331:AX331),US_CO2!C$6:AX$6)&gt;2.5,3,2)),"")</f>
        <v>4</v>
      </c>
      <c r="AZ328" s="370">
        <f>IFERROR(IF(SUMPRODUCT(US_CH4!C331:AC331/SUM(US_CH4!C331:AC331),US_CH4!C$6:AC$6)&gt;3.5,4,IF(SUMPRODUCT(US_CH4!C331:AC331/SUM(US_CH4!C331:AC331),US_CH4!C$6:AC$6)&gt;2.5,3,2)),"")</f>
        <v>4</v>
      </c>
      <c r="BA328" s="223">
        <f>IFERROR(IF(SUMPRODUCT(US_N2O!C331:AA331/SUM(US_N2O!C331:AA331),US_N2O!C$6:AA$6)&gt;3.5,4,IF(SUMPRODUCT(US_N2O!C331:AA331/SUM(US_N2O!C331:AA331),US_N2O!C$6:AA$6)&gt;2.5,3,2)),"")</f>
        <v>4</v>
      </c>
      <c r="BB328" s="223" t="str">
        <f>IFERROR(IF(SUMPRODUCT(US_Others!U333:V333/SUM(US_Others!U333:V333),US_Others!U$8:V$8)&gt;3.5,4,IF(SUMPRODUCT(US_Others!U333:V333/SUM(US_Others!U333:V333),US_Others!U$8:V$8)&gt;2.5,3,2)),"")</f>
        <v/>
      </c>
      <c r="BC328" s="223">
        <f>IFERROR(IF((US_Others!C333*US_Others!C$8/SUM(US_Others!C333,US_Others!H333,US_Others!N333)+ US_Others!H333*US_Others!H$8/SUM(US_Others!C333,US_Others!H333,US_Others!N333)+US_Others!N333*US_Others!N$8/SUM(US_Others!C333,US_Others!H333,US_Others!N333))&gt;3.5,4,IF((US_Others!C333*US_Others!C$8/SUM(US_Others!C333,US_Others!H333,US_Others!N333)+ US_Others!H333*US_Others!H$8/SUM(US_Others!C333,US_Others!H333,US_Others!N333)+US_Others!N333*US_Others!N$8/SUM(US_Others!C333,US_Others!H333,US_Others!N333))&gt;2.5,3,2)),"")</f>
        <v>4</v>
      </c>
      <c r="BD328" s="223">
        <f>IFERROR(IF((US_Others!D333*US_Others!D$8/SUM(US_Others!D333,US_Others!I333,US_Others!O333)+US_Others!I333*US_Others!I$8/SUM(US_Others!D333,US_Others!I333,US_Others!O333)+US_Others!O333*US_Others!O$8/SUM(US_Others!D333,US_Others!I333,US_Others!O333))&gt;3.5,4,IF((US_Others!D333*US_Others!D$8/SUM(US_Others!D333,US_Others!I333,US_Others!O333)+US_Others!I333*US_Others!I$8/SUM(US_Others!D333,US_Others!I333,US_Others!O333)+US_Others!O333*US_Others!O$8/SUM(US_Others!D333,US_Others!I333,US_Others!O333))&gt;2.5,3,2)),"")</f>
        <v>4</v>
      </c>
      <c r="BE328" s="223">
        <f>IFERROR(IF((US_Others!E333*US_Others!E$8/SUM(US_Others!E333,US_Others!J333,US_Others!P333,US_Others!W333)+US_Others!J333*US_Others!J$8/SUM(US_Others!E333,US_Others!J333,US_Others!P333,US_Others!W333)+US_Others!P333*US_Others!P$8/SUM(US_Others!E333,US_Others!J333,US_Others!P333,US_Others!W333)+US_Others!W333*US_Others!W$8/SUM(US_Others!E333,US_Others!J333,US_Others!P333,US_Others!W333))&gt;3.5,4,IF((US_Others!E333*US_Others!E$8/SUM(US_Others!E333,US_Others!J333,US_Others!P333,US_Others!W333)+US_Others!J333*US_Others!J$8/SUM(US_Others!E333,US_Others!J333,US_Others!P333,US_Others!W333)+US_Others!P333*US_Others!P$8/SUM(US_Others!E333,US_Others!J333,US_Others!P333,US_Others!W333)+US_Others!W333*US_Others!W$8/SUM(US_Others!E333,US_Others!J333,US_Others!P333,US_Others!W333))&gt;2.5,3,2)),"")</f>
        <v>4</v>
      </c>
      <c r="BF328" s="223">
        <f>IFERROR(IF((US_Others!F333*US_Others!F$8/SUM(US_Others!F333,US_Others!K333,US_Others!Q333)+US_Others!K333*US_Others!K$8/SUM(US_Others!F333,US_Others!K333,US_Others!Q333)+US_Others!Q333*US_Others!Q$8/SUM(US_Others!F333,US_Others!K333,US_Others!Q333))&gt;3.5,4,IF((US_Others!F333*US_Others!F$8/SUM(US_Others!F333,US_Others!K333,US_Others!Q333)+US_Others!K333*US_Others!K$8/SUM(US_Others!F333,US_Others!K333,US_Others!Q333)+US_Others!Q333*US_Others!Q$8/SUM(US_Others!F333,US_Others!K333,US_Others!Q333))&gt;2.5,3,2)),"")</f>
        <v>4</v>
      </c>
      <c r="BG328" s="223">
        <f>IFERROR(IF((US_Others!G333*US_Others!G$8/SUM(US_Others!G333,US_Others!L333,US_Others!R333)+US_Others!L333*US_Others!L$8/SUM(US_Others!G333,US_Others!L333,US_Others!R333)+US_Others!R333*US_Others!R$8/SUM(US_Others!G333,US_Others!L333,US_Others!R333))&gt;3.5,4,IF((US_Others!G333*US_Others!G$8/SUM(US_Others!G333,US_Others!L333,US_Others!R333)+US_Others!L333*US_Others!L$8/SUM(US_Others!G333,US_Others!L333,US_Others!R333)+US_Others!R333*US_Others!R$8/SUM(US_Others!G333,US_Others!L333,US_Others!R333))&gt;2.5,3,2)),"")</f>
        <v>4</v>
      </c>
      <c r="BH328" s="219" t="str">
        <f>IFERROR(IF((US_Others!Z333*US_Others!Z$8/SUM(US_Others!Z333,US_Others!AB333)+US_Others!AB333*US_Others!AB$8/SUM(US_Others!Z333,US_Others!AB333))&gt;3.5,4,IF((US_Others!Z333*US_Others!Z$8/SUM(US_Others!Z333,US_Others!AB333)+US_Others!AB333*US_Others!AB$8/SUM(US_Others!Z333,US_Others!AB333))&gt;2.5,3,2)),"")</f>
        <v/>
      </c>
      <c r="BI328" s="219" t="str">
        <f>IFERROR(IF((US_Others!AA333*US_Others!AA$8/SUM(US_Others!AA333,US_Others!AC333)+US_Others!AC333*US_Others!AC$8/SUM(US_Others!AA333,US_Others!AC333))&gt;3.5,4,IF((US_Others!AA333*US_Others!AA$8/SUM(US_Others!AA333,US_Others!AC333)+US_Others!AC333*US_Others!AC$8/SUM(US_Others!AA333,US_Others!AC333))&gt;2.5,3,2)),"")</f>
        <v/>
      </c>
      <c r="BJ328" s="219" t="str">
        <f>IFERROR(US_Others!AD333*US_Others!AD$8/US_Others!AD333,"")</f>
        <v/>
      </c>
      <c r="BK328" s="74" t="str">
        <f>IFERROR(US_Others!AE333*US_Others!AE$8/US_Others!AE333,"")</f>
        <v/>
      </c>
      <c r="BL328" s="219" t="str">
        <f>IFERROR(IF(SUMPRODUCT(US_Others!AG333:AI333/SUM(US_Others!AG333:AI333),US_Others!AG$8:AI$8)&gt;3.5,4,IF(SUMPRODUCT(US_Others!AG333:AI333/SUM(US_Others!AG333:AI333),US_Others!AG$8:AI$8)&gt;2.5,3,2)),"")</f>
        <v/>
      </c>
      <c r="BM328" s="219" t="str">
        <f>IFERROR(US_Others!AL333*US_Others!AL$8/US_Others!AL333,"")</f>
        <v/>
      </c>
    </row>
    <row r="329" spans="1:65">
      <c r="A329" s="200" t="s">
        <v>482</v>
      </c>
      <c r="B329" s="332" t="s">
        <v>483</v>
      </c>
      <c r="C329" s="333">
        <f>SUM(US_CO2!C332:AX332)</f>
        <v>7.1965512400956888E-2</v>
      </c>
      <c r="D329" s="333">
        <f>SUM(US_CH4!C332:AC332)</f>
        <v>1.3253547953819732E-4</v>
      </c>
      <c r="E329" s="333">
        <f>SUM(US_N2O!C332:AA332)</f>
        <v>4.0961250060404474E-5</v>
      </c>
      <c r="F329" s="332">
        <f>US_Others!V334+US_Others!U334</f>
        <v>0</v>
      </c>
      <c r="G329" s="332">
        <f>US_Others!C334+US_Others!H334+US_Others!N334</f>
        <v>3.8733321381558481E-5</v>
      </c>
      <c r="H329" s="332">
        <f>US_Others!D334+US_Others!I334+US_Others!O334</f>
        <v>6.3522647065755917E-4</v>
      </c>
      <c r="I329" s="332">
        <f>US_Others!E334+US_Others!J334+US_Others!P334+US_Others!W334</f>
        <v>2.9359857607221332E-3</v>
      </c>
      <c r="J329" s="332">
        <f>US_Others!F334+US_Others!K334+US_Others!Q334</f>
        <v>5.0740651009841616E-4</v>
      </c>
      <c r="K329" s="332">
        <f>US_Others!G334+US_Others!L334+US_Others!R334</f>
        <v>5.0353317796026037E-5</v>
      </c>
      <c r="L329" s="332">
        <f>US_Others!Z334+US_Others!AB334</f>
        <v>0</v>
      </c>
      <c r="M329" s="332">
        <f>US_Others!AA334+US_Others!AC334</f>
        <v>0</v>
      </c>
      <c r="N329" s="332">
        <f>US_Others!AD334</f>
        <v>0</v>
      </c>
      <c r="O329" s="332">
        <f>US_Others!AE334</f>
        <v>0</v>
      </c>
      <c r="P329" s="332">
        <f>SUM(US_Others!AG334:AI334)</f>
        <v>0</v>
      </c>
      <c r="Q329" s="332">
        <f>US_Others!AL334</f>
        <v>0</v>
      </c>
      <c r="R329" s="332"/>
      <c r="S329" s="334">
        <f t="shared" si="5"/>
        <v>71.965512400956882</v>
      </c>
      <c r="T329" s="334">
        <f>D329*1000/Spec!I$6</f>
        <v>5.3014191815278933E-3</v>
      </c>
      <c r="U329" s="334">
        <f>E329*1000/Spec!I$7</f>
        <v>1.3745385926310227E-4</v>
      </c>
      <c r="V329" s="334">
        <f>F329*1000/Spec!I$8</f>
        <v>0</v>
      </c>
      <c r="W329" s="334">
        <f>G329*1000/Spec!I$9</f>
        <v>5.73826983430496E-5</v>
      </c>
      <c r="X329" s="334">
        <f>H329*1000/Spec!I$10</f>
        <v>1.8149327733073121E-4</v>
      </c>
      <c r="Y329" s="334">
        <f>I329*1000/Spec!I$11</f>
        <v>2.0531368956098837E-3</v>
      </c>
      <c r="Z329" s="334">
        <f>J329*1000/Spec!I$12</f>
        <v>1.1351376064841526E-4</v>
      </c>
      <c r="AA329" s="334">
        <f>K329*1000/Spec!I$15</f>
        <v>5.1328560444470985E-6</v>
      </c>
      <c r="AB329" s="334">
        <f>L329*1000/Spec!I$17</f>
        <v>0</v>
      </c>
      <c r="AC329" s="334">
        <f>M329*1000/Spec!I$18</f>
        <v>0</v>
      </c>
      <c r="AD329" s="335">
        <f>N329*1000/Spec!I$25</f>
        <v>0</v>
      </c>
      <c r="AE329" s="335">
        <f>O329*1000/Spec!I$26</f>
        <v>0</v>
      </c>
      <c r="AF329" s="334">
        <f>P329*1000/Spec!I$21</f>
        <v>0</v>
      </c>
      <c r="AG329" s="334">
        <f>Q329*1000/Spec!I$22</f>
        <v>0</v>
      </c>
      <c r="AI329" s="200">
        <f>S329/'2007output'!$C327</f>
        <v>2.2549825280741018E-3</v>
      </c>
      <c r="AJ329" s="200">
        <f>T329/'2007output'!$C327</f>
        <v>1.6611578559653737E-7</v>
      </c>
      <c r="AK329" s="200">
        <f>U329/'2007output'!$C327</f>
        <v>4.3070081864730925E-9</v>
      </c>
      <c r="AL329" s="200">
        <f>V329/'2007output'!$C327</f>
        <v>0</v>
      </c>
      <c r="AM329" s="200">
        <f>W329/'2007output'!$C327</f>
        <v>1.798041559912565E-9</v>
      </c>
      <c r="AN329" s="200">
        <f>X329/'2007output'!$C327</f>
        <v>5.6869485909234572E-9</v>
      </c>
      <c r="AO329" s="200">
        <f>Y329/'2007output'!$C327</f>
        <v>6.4333424064983508E-8</v>
      </c>
      <c r="AP329" s="200">
        <f>Z329/'2007output'!$C327</f>
        <v>3.5568640925116019E-9</v>
      </c>
      <c r="AQ329" s="200">
        <f>AA329/'2007output'!$C327</f>
        <v>1.6083399274447259E-10</v>
      </c>
      <c r="AR329" s="200">
        <f>AB329/'2007output'!$C327</f>
        <v>0</v>
      </c>
      <c r="AS329" s="200">
        <f>AC329/'2007output'!$C327</f>
        <v>0</v>
      </c>
      <c r="AT329" s="200">
        <f>AD329/'2007output'!$C327</f>
        <v>0</v>
      </c>
      <c r="AU329" s="200">
        <f>AE329/'2007output'!$C327</f>
        <v>0</v>
      </c>
      <c r="AV329" s="200">
        <f>AF329/'2007output'!$C327</f>
        <v>0</v>
      </c>
      <c r="AW329" s="200">
        <f>AG329/'2007output'!$C327</f>
        <v>0</v>
      </c>
      <c r="AY329" s="370">
        <f>IFERROR(IF(SUMPRODUCT(US_CO2!C332:AX332/SUM(US_CO2!C332:AX332),US_CO2!C$6:AX$6)&gt;3.5,4,IF(SUMPRODUCT(US_CO2!C332:AX332/SUM(US_CO2!C332:AX332),US_CO2!C$6:AX$6)&gt;2.5,3,2)),"")</f>
        <v>4</v>
      </c>
      <c r="AZ329" s="370">
        <f>IFERROR(IF(SUMPRODUCT(US_CH4!C332:AC332/SUM(US_CH4!C332:AC332),US_CH4!C$6:AC$6)&gt;3.5,4,IF(SUMPRODUCT(US_CH4!C332:AC332/SUM(US_CH4!C332:AC332),US_CH4!C$6:AC$6)&gt;2.5,3,2)),"")</f>
        <v>4</v>
      </c>
      <c r="BA329" s="223">
        <f>IFERROR(IF(SUMPRODUCT(US_N2O!C332:AA332/SUM(US_N2O!C332:AA332),US_N2O!C$6:AA$6)&gt;3.5,4,IF(SUMPRODUCT(US_N2O!C332:AA332/SUM(US_N2O!C332:AA332),US_N2O!C$6:AA$6)&gt;2.5,3,2)),"")</f>
        <v>4</v>
      </c>
      <c r="BB329" s="223" t="str">
        <f>IFERROR(IF(SUMPRODUCT(US_Others!U334:V334/SUM(US_Others!U334:V334),US_Others!U$8:V$8)&gt;3.5,4,IF(SUMPRODUCT(US_Others!U334:V334/SUM(US_Others!U334:V334),US_Others!U$8:V$8)&gt;2.5,3,2)),"")</f>
        <v/>
      </c>
      <c r="BC329" s="223">
        <f>IFERROR(IF((US_Others!C334*US_Others!C$8/SUM(US_Others!C334,US_Others!H334,US_Others!N334)+ US_Others!H334*US_Others!H$8/SUM(US_Others!C334,US_Others!H334,US_Others!N334)+US_Others!N334*US_Others!N$8/SUM(US_Others!C334,US_Others!H334,US_Others!N334))&gt;3.5,4,IF((US_Others!C334*US_Others!C$8/SUM(US_Others!C334,US_Others!H334,US_Others!N334)+ US_Others!H334*US_Others!H$8/SUM(US_Others!C334,US_Others!H334,US_Others!N334)+US_Others!N334*US_Others!N$8/SUM(US_Others!C334,US_Others!H334,US_Others!N334))&gt;2.5,3,2)),"")</f>
        <v>4</v>
      </c>
      <c r="BD329" s="223">
        <f>IFERROR(IF((US_Others!D334*US_Others!D$8/SUM(US_Others!D334,US_Others!I334,US_Others!O334)+US_Others!I334*US_Others!I$8/SUM(US_Others!D334,US_Others!I334,US_Others!O334)+US_Others!O334*US_Others!O$8/SUM(US_Others!D334,US_Others!I334,US_Others!O334))&gt;3.5,4,IF((US_Others!D334*US_Others!D$8/SUM(US_Others!D334,US_Others!I334,US_Others!O334)+US_Others!I334*US_Others!I$8/SUM(US_Others!D334,US_Others!I334,US_Others!O334)+US_Others!O334*US_Others!O$8/SUM(US_Others!D334,US_Others!I334,US_Others!O334))&gt;2.5,3,2)),"")</f>
        <v>4</v>
      </c>
      <c r="BE329" s="223">
        <f>IFERROR(IF((US_Others!E334*US_Others!E$8/SUM(US_Others!E334,US_Others!J334,US_Others!P334,US_Others!W334)+US_Others!J334*US_Others!J$8/SUM(US_Others!E334,US_Others!J334,US_Others!P334,US_Others!W334)+US_Others!P334*US_Others!P$8/SUM(US_Others!E334,US_Others!J334,US_Others!P334,US_Others!W334)+US_Others!W334*US_Others!W$8/SUM(US_Others!E334,US_Others!J334,US_Others!P334,US_Others!W334))&gt;3.5,4,IF((US_Others!E334*US_Others!E$8/SUM(US_Others!E334,US_Others!J334,US_Others!P334,US_Others!W334)+US_Others!J334*US_Others!J$8/SUM(US_Others!E334,US_Others!J334,US_Others!P334,US_Others!W334)+US_Others!P334*US_Others!P$8/SUM(US_Others!E334,US_Others!J334,US_Others!P334,US_Others!W334)+US_Others!W334*US_Others!W$8/SUM(US_Others!E334,US_Others!J334,US_Others!P334,US_Others!W334))&gt;2.5,3,2)),"")</f>
        <v>4</v>
      </c>
      <c r="BF329" s="223">
        <f>IFERROR(IF((US_Others!F334*US_Others!F$8/SUM(US_Others!F334,US_Others!K334,US_Others!Q334)+US_Others!K334*US_Others!K$8/SUM(US_Others!F334,US_Others!K334,US_Others!Q334)+US_Others!Q334*US_Others!Q$8/SUM(US_Others!F334,US_Others!K334,US_Others!Q334))&gt;3.5,4,IF((US_Others!F334*US_Others!F$8/SUM(US_Others!F334,US_Others!K334,US_Others!Q334)+US_Others!K334*US_Others!K$8/SUM(US_Others!F334,US_Others!K334,US_Others!Q334)+US_Others!Q334*US_Others!Q$8/SUM(US_Others!F334,US_Others!K334,US_Others!Q334))&gt;2.5,3,2)),"")</f>
        <v>4</v>
      </c>
      <c r="BG329" s="223">
        <f>IFERROR(IF((US_Others!G334*US_Others!G$8/SUM(US_Others!G334,US_Others!L334,US_Others!R334)+US_Others!L334*US_Others!L$8/SUM(US_Others!G334,US_Others!L334,US_Others!R334)+US_Others!R334*US_Others!R$8/SUM(US_Others!G334,US_Others!L334,US_Others!R334))&gt;3.5,4,IF((US_Others!G334*US_Others!G$8/SUM(US_Others!G334,US_Others!L334,US_Others!R334)+US_Others!L334*US_Others!L$8/SUM(US_Others!G334,US_Others!L334,US_Others!R334)+US_Others!R334*US_Others!R$8/SUM(US_Others!G334,US_Others!L334,US_Others!R334))&gt;2.5,3,2)),"")</f>
        <v>4</v>
      </c>
      <c r="BH329" s="219" t="str">
        <f>IFERROR(IF((US_Others!Z334*US_Others!Z$8/SUM(US_Others!Z334,US_Others!AB334)+US_Others!AB334*US_Others!AB$8/SUM(US_Others!Z334,US_Others!AB334))&gt;3.5,4,IF((US_Others!Z334*US_Others!Z$8/SUM(US_Others!Z334,US_Others!AB334)+US_Others!AB334*US_Others!AB$8/SUM(US_Others!Z334,US_Others!AB334))&gt;2.5,3,2)),"")</f>
        <v/>
      </c>
      <c r="BI329" s="219" t="str">
        <f>IFERROR(IF((US_Others!AA334*US_Others!AA$8/SUM(US_Others!AA334,US_Others!AC334)+US_Others!AC334*US_Others!AC$8/SUM(US_Others!AA334,US_Others!AC334))&gt;3.5,4,IF((US_Others!AA334*US_Others!AA$8/SUM(US_Others!AA334,US_Others!AC334)+US_Others!AC334*US_Others!AC$8/SUM(US_Others!AA334,US_Others!AC334))&gt;2.5,3,2)),"")</f>
        <v/>
      </c>
      <c r="BJ329" s="219" t="str">
        <f>IFERROR(US_Others!AD334*US_Others!AD$8/US_Others!AD334,"")</f>
        <v/>
      </c>
      <c r="BK329" s="74" t="str">
        <f>IFERROR(US_Others!AE334*US_Others!AE$8/US_Others!AE334,"")</f>
        <v/>
      </c>
      <c r="BL329" s="219" t="str">
        <f>IFERROR(IF(SUMPRODUCT(US_Others!AG334:AI334/SUM(US_Others!AG334:AI334),US_Others!AG$8:AI$8)&gt;3.5,4,IF(SUMPRODUCT(US_Others!AG334:AI334/SUM(US_Others!AG334:AI334),US_Others!AG$8:AI$8)&gt;2.5,3,2)),"")</f>
        <v/>
      </c>
      <c r="BM329" s="219" t="str">
        <f>IFERROR(US_Others!AL334*US_Others!AL$8/US_Others!AL334,"")</f>
        <v/>
      </c>
    </row>
    <row r="330" spans="1:65">
      <c r="A330" s="200" t="s">
        <v>484</v>
      </c>
      <c r="B330" s="332">
        <v>541700</v>
      </c>
      <c r="C330" s="333">
        <f>SUM(US_CO2!C333:AX333)</f>
        <v>1.1449612050783577</v>
      </c>
      <c r="D330" s="333">
        <f>SUM(US_CH4!C333:AC333)</f>
        <v>1.6356279725934703E-3</v>
      </c>
      <c r="E330" s="333">
        <f>SUM(US_N2O!C333:AA333)</f>
        <v>5.3381893512138921E-4</v>
      </c>
      <c r="F330" s="332">
        <f>US_Others!V335+US_Others!U335</f>
        <v>0</v>
      </c>
      <c r="G330" s="332">
        <f>US_Others!C335+US_Others!H335+US_Others!N335</f>
        <v>2.3902864757588667E-4</v>
      </c>
      <c r="H330" s="332">
        <f>US_Others!D335+US_Others!I335+US_Others!O335</f>
        <v>3.9200698202445424E-3</v>
      </c>
      <c r="I330" s="332">
        <f>US_Others!E335+US_Others!J335+US_Others!P335+US_Others!W335</f>
        <v>1.811837148625221E-2</v>
      </c>
      <c r="J330" s="332">
        <f>US_Others!F335+US_Others!K335+US_Others!Q335</f>
        <v>3.131275283244115E-3</v>
      </c>
      <c r="K330" s="332">
        <f>US_Others!G335+US_Others!L335+US_Others!R335</f>
        <v>3.1073724184865276E-4</v>
      </c>
      <c r="L330" s="332">
        <f>US_Others!Z335+US_Others!AB335</f>
        <v>0</v>
      </c>
      <c r="M330" s="332">
        <f>US_Others!AA335+US_Others!AC335</f>
        <v>0</v>
      </c>
      <c r="N330" s="332">
        <f>US_Others!AD335</f>
        <v>0</v>
      </c>
      <c r="O330" s="332">
        <f>US_Others!AE335</f>
        <v>0</v>
      </c>
      <c r="P330" s="332">
        <f>SUM(US_Others!AG335:AI335)</f>
        <v>0</v>
      </c>
      <c r="Q330" s="332">
        <f>US_Others!AL335</f>
        <v>0</v>
      </c>
      <c r="R330" s="332"/>
      <c r="S330" s="334">
        <f t="shared" si="5"/>
        <v>1144.9612050783578</v>
      </c>
      <c r="T330" s="334">
        <f>D330*1000/Spec!I$6</f>
        <v>6.542511890373881E-2</v>
      </c>
      <c r="U330" s="334">
        <f>E330*1000/Spec!I$7</f>
        <v>1.7913387084610376E-3</v>
      </c>
      <c r="V330" s="334">
        <f>F330*1000/Spec!I$8</f>
        <v>0</v>
      </c>
      <c r="W330" s="334">
        <f>G330*1000/Spec!I$9</f>
        <v>3.5411651492723954E-4</v>
      </c>
      <c r="X330" s="334">
        <f>H330*1000/Spec!I$10</f>
        <v>1.1200199486412978E-3</v>
      </c>
      <c r="Y330" s="334">
        <f>I330*1000/Spec!I$11</f>
        <v>1.267018985052602E-2</v>
      </c>
      <c r="Z330" s="334">
        <f>J330*1000/Spec!I$12</f>
        <v>7.0050901191143504E-4</v>
      </c>
      <c r="AA330" s="334">
        <f>K330*1000/Spec!I$15</f>
        <v>3.1675559821473267E-5</v>
      </c>
      <c r="AB330" s="334">
        <f>L330*1000/Spec!I$17</f>
        <v>0</v>
      </c>
      <c r="AC330" s="334">
        <f>M330*1000/Spec!I$18</f>
        <v>0</v>
      </c>
      <c r="AD330" s="335">
        <f>N330*1000/Spec!I$25</f>
        <v>0</v>
      </c>
      <c r="AE330" s="335">
        <f>O330*1000/Spec!I$26</f>
        <v>0</v>
      </c>
      <c r="AF330" s="334">
        <f>P330*1000/Spec!I$21</f>
        <v>0</v>
      </c>
      <c r="AG330" s="334">
        <f>Q330*1000/Spec!I$22</f>
        <v>0</v>
      </c>
      <c r="AI330" s="200">
        <f>S330/'2007output'!$C328</f>
        <v>7.0559019232042759E-3</v>
      </c>
      <c r="AJ330" s="200">
        <f>T330/'2007output'!$C328</f>
        <v>4.0318678069722566E-7</v>
      </c>
      <c r="AK330" s="200">
        <f>U330/'2007output'!$C328</f>
        <v>1.1039247602520722E-8</v>
      </c>
      <c r="AL330" s="200">
        <f>V330/'2007output'!$C328</f>
        <v>0</v>
      </c>
      <c r="AM330" s="200">
        <f>W330/'2007output'!$C328</f>
        <v>2.1822673009628367E-9</v>
      </c>
      <c r="AN330" s="200">
        <f>X330/'2007output'!$C328</f>
        <v>6.9021997204738876E-9</v>
      </c>
      <c r="AO330" s="200">
        <f>Y330/'2007output'!$C328</f>
        <v>7.8080913604030443E-8</v>
      </c>
      <c r="AP330" s="200">
        <f>Z330/'2007output'!$C328</f>
        <v>4.3169348118039995E-9</v>
      </c>
      <c r="AQ330" s="200">
        <f>AA330/'2007output'!$C328</f>
        <v>1.9520280903107947E-10</v>
      </c>
      <c r="AR330" s="200">
        <f>AB330/'2007output'!$C328</f>
        <v>0</v>
      </c>
      <c r="AS330" s="200">
        <f>AC330/'2007output'!$C328</f>
        <v>0</v>
      </c>
      <c r="AT330" s="200">
        <f>AD330/'2007output'!$C328</f>
        <v>0</v>
      </c>
      <c r="AU330" s="200">
        <f>AE330/'2007output'!$C328</f>
        <v>0</v>
      </c>
      <c r="AV330" s="200">
        <f>AF330/'2007output'!$C328</f>
        <v>0</v>
      </c>
      <c r="AW330" s="200">
        <f>AG330/'2007output'!$C328</f>
        <v>0</v>
      </c>
      <c r="AY330" s="370">
        <f>IFERROR(IF(SUMPRODUCT(US_CO2!C333:AX333/SUM(US_CO2!C333:AX333),US_CO2!C$6:AX$6)&gt;3.5,4,IF(SUMPRODUCT(US_CO2!C333:AX333/SUM(US_CO2!C333:AX333),US_CO2!C$6:AX$6)&gt;2.5,3,2)),"")</f>
        <v>4</v>
      </c>
      <c r="AZ330" s="370">
        <f>IFERROR(IF(SUMPRODUCT(US_CH4!C333:AC333/SUM(US_CH4!C333:AC333),US_CH4!C$6:AC$6)&gt;3.5,4,IF(SUMPRODUCT(US_CH4!C333:AC333/SUM(US_CH4!C333:AC333),US_CH4!C$6:AC$6)&gt;2.5,3,2)),"")</f>
        <v>4</v>
      </c>
      <c r="BA330" s="223">
        <f>IFERROR(IF(SUMPRODUCT(US_N2O!C333:AA333/SUM(US_N2O!C333:AA333),US_N2O!C$6:AA$6)&gt;3.5,4,IF(SUMPRODUCT(US_N2O!C333:AA333/SUM(US_N2O!C333:AA333),US_N2O!C$6:AA$6)&gt;2.5,3,2)),"")</f>
        <v>4</v>
      </c>
      <c r="BB330" s="223" t="str">
        <f>IFERROR(IF(SUMPRODUCT(US_Others!U335:V335/SUM(US_Others!U335:V335),US_Others!U$8:V$8)&gt;3.5,4,IF(SUMPRODUCT(US_Others!U335:V335/SUM(US_Others!U335:V335),US_Others!U$8:V$8)&gt;2.5,3,2)),"")</f>
        <v/>
      </c>
      <c r="BC330" s="223">
        <f>IFERROR(IF((US_Others!C335*US_Others!C$8/SUM(US_Others!C335,US_Others!H335,US_Others!N335)+ US_Others!H335*US_Others!H$8/SUM(US_Others!C335,US_Others!H335,US_Others!N335)+US_Others!N335*US_Others!N$8/SUM(US_Others!C335,US_Others!H335,US_Others!N335))&gt;3.5,4,IF((US_Others!C335*US_Others!C$8/SUM(US_Others!C335,US_Others!H335,US_Others!N335)+ US_Others!H335*US_Others!H$8/SUM(US_Others!C335,US_Others!H335,US_Others!N335)+US_Others!N335*US_Others!N$8/SUM(US_Others!C335,US_Others!H335,US_Others!N335))&gt;2.5,3,2)),"")</f>
        <v>4</v>
      </c>
      <c r="BD330" s="223">
        <f>IFERROR(IF((US_Others!D335*US_Others!D$8/SUM(US_Others!D335,US_Others!I335,US_Others!O335)+US_Others!I335*US_Others!I$8/SUM(US_Others!D335,US_Others!I335,US_Others!O335)+US_Others!O335*US_Others!O$8/SUM(US_Others!D335,US_Others!I335,US_Others!O335))&gt;3.5,4,IF((US_Others!D335*US_Others!D$8/SUM(US_Others!D335,US_Others!I335,US_Others!O335)+US_Others!I335*US_Others!I$8/SUM(US_Others!D335,US_Others!I335,US_Others!O335)+US_Others!O335*US_Others!O$8/SUM(US_Others!D335,US_Others!I335,US_Others!O335))&gt;2.5,3,2)),"")</f>
        <v>4</v>
      </c>
      <c r="BE330" s="223">
        <f>IFERROR(IF((US_Others!E335*US_Others!E$8/SUM(US_Others!E335,US_Others!J335,US_Others!P335,US_Others!W335)+US_Others!J335*US_Others!J$8/SUM(US_Others!E335,US_Others!J335,US_Others!P335,US_Others!W335)+US_Others!P335*US_Others!P$8/SUM(US_Others!E335,US_Others!J335,US_Others!P335,US_Others!W335)+US_Others!W335*US_Others!W$8/SUM(US_Others!E335,US_Others!J335,US_Others!P335,US_Others!W335))&gt;3.5,4,IF((US_Others!E335*US_Others!E$8/SUM(US_Others!E335,US_Others!J335,US_Others!P335,US_Others!W335)+US_Others!J335*US_Others!J$8/SUM(US_Others!E335,US_Others!J335,US_Others!P335,US_Others!W335)+US_Others!P335*US_Others!P$8/SUM(US_Others!E335,US_Others!J335,US_Others!P335,US_Others!W335)+US_Others!W335*US_Others!W$8/SUM(US_Others!E335,US_Others!J335,US_Others!P335,US_Others!W335))&gt;2.5,3,2)),"")</f>
        <v>4</v>
      </c>
      <c r="BF330" s="223">
        <f>IFERROR(IF((US_Others!F335*US_Others!F$8/SUM(US_Others!F335,US_Others!K335,US_Others!Q335)+US_Others!K335*US_Others!K$8/SUM(US_Others!F335,US_Others!K335,US_Others!Q335)+US_Others!Q335*US_Others!Q$8/SUM(US_Others!F335,US_Others!K335,US_Others!Q335))&gt;3.5,4,IF((US_Others!F335*US_Others!F$8/SUM(US_Others!F335,US_Others!K335,US_Others!Q335)+US_Others!K335*US_Others!K$8/SUM(US_Others!F335,US_Others!K335,US_Others!Q335)+US_Others!Q335*US_Others!Q$8/SUM(US_Others!F335,US_Others!K335,US_Others!Q335))&gt;2.5,3,2)),"")</f>
        <v>4</v>
      </c>
      <c r="BG330" s="223">
        <f>IFERROR(IF((US_Others!G335*US_Others!G$8/SUM(US_Others!G335,US_Others!L335,US_Others!R335)+US_Others!L335*US_Others!L$8/SUM(US_Others!G335,US_Others!L335,US_Others!R335)+US_Others!R335*US_Others!R$8/SUM(US_Others!G335,US_Others!L335,US_Others!R335))&gt;3.5,4,IF((US_Others!G335*US_Others!G$8/SUM(US_Others!G335,US_Others!L335,US_Others!R335)+US_Others!L335*US_Others!L$8/SUM(US_Others!G335,US_Others!L335,US_Others!R335)+US_Others!R335*US_Others!R$8/SUM(US_Others!G335,US_Others!L335,US_Others!R335))&gt;2.5,3,2)),"")</f>
        <v>4</v>
      </c>
      <c r="BH330" s="219" t="str">
        <f>IFERROR(IF((US_Others!Z335*US_Others!Z$8/SUM(US_Others!Z335,US_Others!AB335)+US_Others!AB335*US_Others!AB$8/SUM(US_Others!Z335,US_Others!AB335))&gt;3.5,4,IF((US_Others!Z335*US_Others!Z$8/SUM(US_Others!Z335,US_Others!AB335)+US_Others!AB335*US_Others!AB$8/SUM(US_Others!Z335,US_Others!AB335))&gt;2.5,3,2)),"")</f>
        <v/>
      </c>
      <c r="BI330" s="219" t="str">
        <f>IFERROR(IF((US_Others!AA335*US_Others!AA$8/SUM(US_Others!AA335,US_Others!AC335)+US_Others!AC335*US_Others!AC$8/SUM(US_Others!AA335,US_Others!AC335))&gt;3.5,4,IF((US_Others!AA335*US_Others!AA$8/SUM(US_Others!AA335,US_Others!AC335)+US_Others!AC335*US_Others!AC$8/SUM(US_Others!AA335,US_Others!AC335))&gt;2.5,3,2)),"")</f>
        <v/>
      </c>
      <c r="BJ330" s="219" t="str">
        <f>IFERROR(US_Others!AD335*US_Others!AD$8/US_Others!AD335,"")</f>
        <v/>
      </c>
      <c r="BK330" s="74" t="str">
        <f>IFERROR(US_Others!AE335*US_Others!AE$8/US_Others!AE335,"")</f>
        <v/>
      </c>
      <c r="BL330" s="219" t="str">
        <f>IFERROR(IF(SUMPRODUCT(US_Others!AG335:AI335/SUM(US_Others!AG335:AI335),US_Others!AG$8:AI$8)&gt;3.5,4,IF(SUMPRODUCT(US_Others!AG335:AI335/SUM(US_Others!AG335:AI335),US_Others!AG$8:AI$8)&gt;2.5,3,2)),"")</f>
        <v/>
      </c>
      <c r="BM330" s="219" t="str">
        <f>IFERROR(US_Others!AL335*US_Others!AL$8/US_Others!AL335,"")</f>
        <v/>
      </c>
    </row>
    <row r="331" spans="1:65">
      <c r="A331" s="200" t="s">
        <v>485</v>
      </c>
      <c r="B331" s="332">
        <v>541800</v>
      </c>
      <c r="C331" s="333">
        <f>SUM(US_CO2!C334:AX334)</f>
        <v>0.35355938099730827</v>
      </c>
      <c r="D331" s="333">
        <f>SUM(US_CH4!C334:AC334)</f>
        <v>6.2812458955444832E-4</v>
      </c>
      <c r="E331" s="333">
        <f>SUM(US_N2O!C334:AA334)</f>
        <v>1.9877717499317281E-4</v>
      </c>
      <c r="F331" s="332">
        <f>US_Others!V336+US_Others!U336</f>
        <v>0</v>
      </c>
      <c r="G331" s="332">
        <f>US_Others!C336+US_Others!H336+US_Others!N336</f>
        <v>4.4887398141277426E-4</v>
      </c>
      <c r="H331" s="332">
        <f>US_Others!D336+US_Others!I336+US_Others!O336</f>
        <v>7.3615332951694982E-3</v>
      </c>
      <c r="I331" s="332">
        <f>US_Others!E336+US_Others!J336+US_Others!P336+US_Others!W336</f>
        <v>3.402464779108829E-2</v>
      </c>
      <c r="J331" s="332">
        <f>US_Others!F336+US_Others!K336+US_Others!Q336</f>
        <v>5.8802491565073424E-3</v>
      </c>
      <c r="K331" s="332">
        <f>US_Others!G336+US_Others!L336+US_Others!R336</f>
        <v>5.8353617583660673E-4</v>
      </c>
      <c r="L331" s="332">
        <f>US_Others!Z336+US_Others!AB336</f>
        <v>0</v>
      </c>
      <c r="M331" s="332">
        <f>US_Others!AA336+US_Others!AC336</f>
        <v>0</v>
      </c>
      <c r="N331" s="332">
        <f>US_Others!AD336</f>
        <v>0</v>
      </c>
      <c r="O331" s="332">
        <f>US_Others!AE336</f>
        <v>0</v>
      </c>
      <c r="P331" s="332">
        <f>SUM(US_Others!AG336:AI336)</f>
        <v>0</v>
      </c>
      <c r="Q331" s="332">
        <f>US_Others!AL336</f>
        <v>0</v>
      </c>
      <c r="R331" s="332"/>
      <c r="S331" s="334">
        <f t="shared" si="5"/>
        <v>353.55938099730827</v>
      </c>
      <c r="T331" s="334">
        <f>D331*1000/Spec!I$6</f>
        <v>2.5124983582177931E-2</v>
      </c>
      <c r="U331" s="334">
        <f>E331*1000/Spec!I$7</f>
        <v>6.6703749997708999E-4</v>
      </c>
      <c r="V331" s="334">
        <f>F331*1000/Spec!I$8</f>
        <v>0</v>
      </c>
      <c r="W331" s="334">
        <f>G331*1000/Spec!I$9</f>
        <v>6.6499849098188772E-4</v>
      </c>
      <c r="X331" s="334">
        <f>H331*1000/Spec!I$10</f>
        <v>2.1032952271912851E-3</v>
      </c>
      <c r="Y331" s="334">
        <f>I331*1000/Spec!I$11</f>
        <v>2.3793459993768036E-2</v>
      </c>
      <c r="Z331" s="334">
        <f>J331*1000/Spec!I$12</f>
        <v>1.3154919813215531E-3</v>
      </c>
      <c r="AA331" s="334">
        <f>K331*1000/Spec!I$15</f>
        <v>5.9483809973150535E-5</v>
      </c>
      <c r="AB331" s="334">
        <f>L331*1000/Spec!I$17</f>
        <v>0</v>
      </c>
      <c r="AC331" s="334">
        <f>M331*1000/Spec!I$18</f>
        <v>0</v>
      </c>
      <c r="AD331" s="335">
        <f>N331*1000/Spec!I$25</f>
        <v>0</v>
      </c>
      <c r="AE331" s="335">
        <f>O331*1000/Spec!I$26</f>
        <v>0</v>
      </c>
      <c r="AF331" s="334">
        <f>P331*1000/Spec!I$21</f>
        <v>0</v>
      </c>
      <c r="AG331" s="334">
        <f>Q331*1000/Spec!I$22</f>
        <v>0</v>
      </c>
      <c r="AI331" s="200">
        <f>S331/'2007output'!$C329</f>
        <v>2.7381383863364539E-3</v>
      </c>
      <c r="AJ331" s="200">
        <f>T331/'2007output'!$C329</f>
        <v>1.9458027618551108E-7</v>
      </c>
      <c r="AK331" s="200">
        <f>U331/'2007output'!$C329</f>
        <v>5.1658676928928011E-9</v>
      </c>
      <c r="AL331" s="200">
        <f>V331/'2007output'!$C329</f>
        <v>0</v>
      </c>
      <c r="AM331" s="200">
        <f>W331/'2007output'!$C329</f>
        <v>5.1500766006465701E-9</v>
      </c>
      <c r="AN331" s="200">
        <f>X331/'2007output'!$C329</f>
        <v>1.628895656261644E-8</v>
      </c>
      <c r="AO331" s="200">
        <f>Y331/'2007output'!$C329</f>
        <v>1.8426830019026699E-7</v>
      </c>
      <c r="AP331" s="200">
        <f>Z331/'2007output'!$C329</f>
        <v>1.0187819315708567E-8</v>
      </c>
      <c r="AQ331" s="200">
        <f>AA331/'2007output'!$C329</f>
        <v>4.6067198950737692E-10</v>
      </c>
      <c r="AR331" s="200">
        <f>AB331/'2007output'!$C329</f>
        <v>0</v>
      </c>
      <c r="AS331" s="200">
        <f>AC331/'2007output'!$C329</f>
        <v>0</v>
      </c>
      <c r="AT331" s="200">
        <f>AD331/'2007output'!$C329</f>
        <v>0</v>
      </c>
      <c r="AU331" s="200">
        <f>AE331/'2007output'!$C329</f>
        <v>0</v>
      </c>
      <c r="AV331" s="200">
        <f>AF331/'2007output'!$C329</f>
        <v>0</v>
      </c>
      <c r="AW331" s="200">
        <f>AG331/'2007output'!$C329</f>
        <v>0</v>
      </c>
      <c r="AY331" s="370">
        <f>IFERROR(IF(SUMPRODUCT(US_CO2!C334:AX334/SUM(US_CO2!C334:AX334),US_CO2!C$6:AX$6)&gt;3.5,4,IF(SUMPRODUCT(US_CO2!C334:AX334/SUM(US_CO2!C334:AX334),US_CO2!C$6:AX$6)&gt;2.5,3,2)),"")</f>
        <v>4</v>
      </c>
      <c r="AZ331" s="370">
        <f>IFERROR(IF(SUMPRODUCT(US_CH4!C334:AC334/SUM(US_CH4!C334:AC334),US_CH4!C$6:AC$6)&gt;3.5,4,IF(SUMPRODUCT(US_CH4!C334:AC334/SUM(US_CH4!C334:AC334),US_CH4!C$6:AC$6)&gt;2.5,3,2)),"")</f>
        <v>4</v>
      </c>
      <c r="BA331" s="223">
        <f>IFERROR(IF(SUMPRODUCT(US_N2O!C334:AA334/SUM(US_N2O!C334:AA334),US_N2O!C$6:AA$6)&gt;3.5,4,IF(SUMPRODUCT(US_N2O!C334:AA334/SUM(US_N2O!C334:AA334),US_N2O!C$6:AA$6)&gt;2.5,3,2)),"")</f>
        <v>4</v>
      </c>
      <c r="BB331" s="223" t="str">
        <f>IFERROR(IF(SUMPRODUCT(US_Others!U336:V336/SUM(US_Others!U336:V336),US_Others!U$8:V$8)&gt;3.5,4,IF(SUMPRODUCT(US_Others!U336:V336/SUM(US_Others!U336:V336),US_Others!U$8:V$8)&gt;2.5,3,2)),"")</f>
        <v/>
      </c>
      <c r="BC331" s="223">
        <f>IFERROR(IF((US_Others!C336*US_Others!C$8/SUM(US_Others!C336,US_Others!H336,US_Others!N336)+ US_Others!H336*US_Others!H$8/SUM(US_Others!C336,US_Others!H336,US_Others!N336)+US_Others!N336*US_Others!N$8/SUM(US_Others!C336,US_Others!H336,US_Others!N336))&gt;3.5,4,IF((US_Others!C336*US_Others!C$8/SUM(US_Others!C336,US_Others!H336,US_Others!N336)+ US_Others!H336*US_Others!H$8/SUM(US_Others!C336,US_Others!H336,US_Others!N336)+US_Others!N336*US_Others!N$8/SUM(US_Others!C336,US_Others!H336,US_Others!N336))&gt;2.5,3,2)),"")</f>
        <v>4</v>
      </c>
      <c r="BD331" s="223">
        <f>IFERROR(IF((US_Others!D336*US_Others!D$8/SUM(US_Others!D336,US_Others!I336,US_Others!O336)+US_Others!I336*US_Others!I$8/SUM(US_Others!D336,US_Others!I336,US_Others!O336)+US_Others!O336*US_Others!O$8/SUM(US_Others!D336,US_Others!I336,US_Others!O336))&gt;3.5,4,IF((US_Others!D336*US_Others!D$8/SUM(US_Others!D336,US_Others!I336,US_Others!O336)+US_Others!I336*US_Others!I$8/SUM(US_Others!D336,US_Others!I336,US_Others!O336)+US_Others!O336*US_Others!O$8/SUM(US_Others!D336,US_Others!I336,US_Others!O336))&gt;2.5,3,2)),"")</f>
        <v>4</v>
      </c>
      <c r="BE331" s="223">
        <f>IFERROR(IF((US_Others!E336*US_Others!E$8/SUM(US_Others!E336,US_Others!J336,US_Others!P336,US_Others!W336)+US_Others!J336*US_Others!J$8/SUM(US_Others!E336,US_Others!J336,US_Others!P336,US_Others!W336)+US_Others!P336*US_Others!P$8/SUM(US_Others!E336,US_Others!J336,US_Others!P336,US_Others!W336)+US_Others!W336*US_Others!W$8/SUM(US_Others!E336,US_Others!J336,US_Others!P336,US_Others!W336))&gt;3.5,4,IF((US_Others!E336*US_Others!E$8/SUM(US_Others!E336,US_Others!J336,US_Others!P336,US_Others!W336)+US_Others!J336*US_Others!J$8/SUM(US_Others!E336,US_Others!J336,US_Others!P336,US_Others!W336)+US_Others!P336*US_Others!P$8/SUM(US_Others!E336,US_Others!J336,US_Others!P336,US_Others!W336)+US_Others!W336*US_Others!W$8/SUM(US_Others!E336,US_Others!J336,US_Others!P336,US_Others!W336))&gt;2.5,3,2)),"")</f>
        <v>4</v>
      </c>
      <c r="BF331" s="223">
        <f>IFERROR(IF((US_Others!F336*US_Others!F$8/SUM(US_Others!F336,US_Others!K336,US_Others!Q336)+US_Others!K336*US_Others!K$8/SUM(US_Others!F336,US_Others!K336,US_Others!Q336)+US_Others!Q336*US_Others!Q$8/SUM(US_Others!F336,US_Others!K336,US_Others!Q336))&gt;3.5,4,IF((US_Others!F336*US_Others!F$8/SUM(US_Others!F336,US_Others!K336,US_Others!Q336)+US_Others!K336*US_Others!K$8/SUM(US_Others!F336,US_Others!K336,US_Others!Q336)+US_Others!Q336*US_Others!Q$8/SUM(US_Others!F336,US_Others!K336,US_Others!Q336))&gt;2.5,3,2)),"")</f>
        <v>4</v>
      </c>
      <c r="BG331" s="223">
        <f>IFERROR(IF((US_Others!G336*US_Others!G$8/SUM(US_Others!G336,US_Others!L336,US_Others!R336)+US_Others!L336*US_Others!L$8/SUM(US_Others!G336,US_Others!L336,US_Others!R336)+US_Others!R336*US_Others!R$8/SUM(US_Others!G336,US_Others!L336,US_Others!R336))&gt;3.5,4,IF((US_Others!G336*US_Others!G$8/SUM(US_Others!G336,US_Others!L336,US_Others!R336)+US_Others!L336*US_Others!L$8/SUM(US_Others!G336,US_Others!L336,US_Others!R336)+US_Others!R336*US_Others!R$8/SUM(US_Others!G336,US_Others!L336,US_Others!R336))&gt;2.5,3,2)),"")</f>
        <v>4</v>
      </c>
      <c r="BH331" s="219" t="str">
        <f>IFERROR(IF((US_Others!Z336*US_Others!Z$8/SUM(US_Others!Z336,US_Others!AB336)+US_Others!AB336*US_Others!AB$8/SUM(US_Others!Z336,US_Others!AB336))&gt;3.5,4,IF((US_Others!Z336*US_Others!Z$8/SUM(US_Others!Z336,US_Others!AB336)+US_Others!AB336*US_Others!AB$8/SUM(US_Others!Z336,US_Others!AB336))&gt;2.5,3,2)),"")</f>
        <v/>
      </c>
      <c r="BI331" s="219" t="str">
        <f>IFERROR(IF((US_Others!AA336*US_Others!AA$8/SUM(US_Others!AA336,US_Others!AC336)+US_Others!AC336*US_Others!AC$8/SUM(US_Others!AA336,US_Others!AC336))&gt;3.5,4,IF((US_Others!AA336*US_Others!AA$8/SUM(US_Others!AA336,US_Others!AC336)+US_Others!AC336*US_Others!AC$8/SUM(US_Others!AA336,US_Others!AC336))&gt;2.5,3,2)),"")</f>
        <v/>
      </c>
      <c r="BJ331" s="219" t="str">
        <f>IFERROR(US_Others!AD336*US_Others!AD$8/US_Others!AD336,"")</f>
        <v/>
      </c>
      <c r="BK331" s="74" t="str">
        <f>IFERROR(US_Others!AE336*US_Others!AE$8/US_Others!AE336,"")</f>
        <v/>
      </c>
      <c r="BL331" s="219" t="str">
        <f>IFERROR(IF(SUMPRODUCT(US_Others!AG336:AI336/SUM(US_Others!AG336:AI336),US_Others!AG$8:AI$8)&gt;3.5,4,IF(SUMPRODUCT(US_Others!AG336:AI336/SUM(US_Others!AG336:AI336),US_Others!AG$8:AI$8)&gt;2.5,3,2)),"")</f>
        <v/>
      </c>
      <c r="BM331" s="219" t="str">
        <f>IFERROR(US_Others!AL336*US_Others!AL$8/US_Others!AL336,"")</f>
        <v/>
      </c>
    </row>
    <row r="332" spans="1:65">
      <c r="A332" s="200" t="s">
        <v>486</v>
      </c>
      <c r="B332" s="332" t="s">
        <v>487</v>
      </c>
      <c r="C332" s="333">
        <f>SUM(US_CO2!C335:AX335)</f>
        <v>0.29033234872301517</v>
      </c>
      <c r="D332" s="333">
        <f>SUM(US_CH4!C335:AC335)</f>
        <v>5.5686734611347247E-4</v>
      </c>
      <c r="E332" s="333">
        <f>SUM(US_N2O!C335:AA335)</f>
        <v>1.6596038546253986E-4</v>
      </c>
      <c r="F332" s="332">
        <f>US_Others!V337+US_Others!U337</f>
        <v>0</v>
      </c>
      <c r="G332" s="332">
        <f>US_Others!C337+US_Others!H337+US_Others!N337</f>
        <v>4.6923074512138333E-5</v>
      </c>
      <c r="H332" s="332">
        <f>US_Others!D337+US_Others!I337+US_Others!O337</f>
        <v>7.6953842199906867E-4</v>
      </c>
      <c r="I332" s="332">
        <f>US_Others!E337+US_Others!J337+US_Others!P337+US_Others!W337</f>
        <v>3.5567690480200857E-3</v>
      </c>
      <c r="J332" s="332">
        <f>US_Others!F337+US_Others!K337+US_Others!Q337</f>
        <v>6.1469227610901219E-4</v>
      </c>
      <c r="K332" s="332">
        <f>US_Others!G337+US_Others!L337+US_Others!R337</f>
        <v>6.0999996865779841E-5</v>
      </c>
      <c r="L332" s="332">
        <f>US_Others!Z337+US_Others!AB337</f>
        <v>0</v>
      </c>
      <c r="M332" s="332">
        <f>US_Others!AA337+US_Others!AC337</f>
        <v>0</v>
      </c>
      <c r="N332" s="332">
        <f>US_Others!AD337</f>
        <v>0</v>
      </c>
      <c r="O332" s="332">
        <f>US_Others!AE337</f>
        <v>0</v>
      </c>
      <c r="P332" s="332">
        <f>SUM(US_Others!AG337:AI337)</f>
        <v>0</v>
      </c>
      <c r="Q332" s="332">
        <f>US_Others!AL337</f>
        <v>0</v>
      </c>
      <c r="R332" s="332"/>
      <c r="S332" s="334">
        <f t="shared" si="5"/>
        <v>290.33234872301517</v>
      </c>
      <c r="T332" s="334">
        <f>D332*1000/Spec!I$6</f>
        <v>2.2274693844538899E-2</v>
      </c>
      <c r="U332" s="334">
        <f>E332*1000/Spec!I$7</f>
        <v>5.5691404517630827E-4</v>
      </c>
      <c r="V332" s="334">
        <f>F332*1000/Spec!I$8</f>
        <v>0</v>
      </c>
      <c r="W332" s="334">
        <f>G332*1000/Spec!I$9</f>
        <v>6.9515665943908648E-5</v>
      </c>
      <c r="X332" s="334">
        <f>H332*1000/Spec!I$10</f>
        <v>2.1986812057116247E-4</v>
      </c>
      <c r="Y332" s="334">
        <f>I332*1000/Spec!I$11</f>
        <v>2.4872510825315287E-3</v>
      </c>
      <c r="Z332" s="334">
        <f>J332*1000/Spec!I$12</f>
        <v>1.3751505058367164E-4</v>
      </c>
      <c r="AA332" s="334">
        <f>K332*1000/Spec!I$15</f>
        <v>6.2181444307624705E-6</v>
      </c>
      <c r="AB332" s="334">
        <f>L332*1000/Spec!I$17</f>
        <v>0</v>
      </c>
      <c r="AC332" s="334">
        <f>M332*1000/Spec!I$18</f>
        <v>0</v>
      </c>
      <c r="AD332" s="335">
        <f>N332*1000/Spec!I$25</f>
        <v>0</v>
      </c>
      <c r="AE332" s="335">
        <f>O332*1000/Spec!I$26</f>
        <v>0</v>
      </c>
      <c r="AF332" s="334">
        <f>P332*1000/Spec!I$21</f>
        <v>0</v>
      </c>
      <c r="AG332" s="334">
        <f>Q332*1000/Spec!I$22</f>
        <v>0</v>
      </c>
      <c r="AI332" s="200">
        <f>S332/'2007output'!$C330</f>
        <v>4.5422627229108415E-3</v>
      </c>
      <c r="AJ332" s="200">
        <f>T332/'2007output'!$C330</f>
        <v>3.4848859232984288E-7</v>
      </c>
      <c r="AK332" s="200">
        <f>U332/'2007output'!$C330</f>
        <v>8.7129454171955985E-9</v>
      </c>
      <c r="AL332" s="200">
        <f>V332/'2007output'!$C330</f>
        <v>0</v>
      </c>
      <c r="AM332" s="200">
        <f>W332/'2007output'!$C330</f>
        <v>1.08757573678633E-9</v>
      </c>
      <c r="AN332" s="200">
        <f>X332/'2007output'!$C330</f>
        <v>3.4398466874927637E-9</v>
      </c>
      <c r="AO332" s="200">
        <f>Y332/'2007output'!$C330</f>
        <v>3.891315564522558E-8</v>
      </c>
      <c r="AP332" s="200">
        <f>Z332/'2007output'!$C330</f>
        <v>2.1514291840118846E-9</v>
      </c>
      <c r="AQ332" s="200">
        <f>AA332/'2007output'!$C330</f>
        <v>9.7283150767584571E-11</v>
      </c>
      <c r="AR332" s="200">
        <f>AB332/'2007output'!$C330</f>
        <v>0</v>
      </c>
      <c r="AS332" s="200">
        <f>AC332/'2007output'!$C330</f>
        <v>0</v>
      </c>
      <c r="AT332" s="200">
        <f>AD332/'2007output'!$C330</f>
        <v>0</v>
      </c>
      <c r="AU332" s="200">
        <f>AE332/'2007output'!$C330</f>
        <v>0</v>
      </c>
      <c r="AV332" s="200">
        <f>AF332/'2007output'!$C330</f>
        <v>0</v>
      </c>
      <c r="AW332" s="200">
        <f>AG332/'2007output'!$C330</f>
        <v>0</v>
      </c>
      <c r="AY332" s="370">
        <f>IFERROR(IF(SUMPRODUCT(US_CO2!C335:AX335/SUM(US_CO2!C335:AX335),US_CO2!C$6:AX$6)&gt;3.5,4,IF(SUMPRODUCT(US_CO2!C335:AX335/SUM(US_CO2!C335:AX335),US_CO2!C$6:AX$6)&gt;2.5,3,2)),"")</f>
        <v>4</v>
      </c>
      <c r="AZ332" s="370">
        <f>IFERROR(IF(SUMPRODUCT(US_CH4!C335:AC335/SUM(US_CH4!C335:AC335),US_CH4!C$6:AC$6)&gt;3.5,4,IF(SUMPRODUCT(US_CH4!C335:AC335/SUM(US_CH4!C335:AC335),US_CH4!C$6:AC$6)&gt;2.5,3,2)),"")</f>
        <v>4</v>
      </c>
      <c r="BA332" s="223">
        <f>IFERROR(IF(SUMPRODUCT(US_N2O!C335:AA335/SUM(US_N2O!C335:AA335),US_N2O!C$6:AA$6)&gt;3.5,4,IF(SUMPRODUCT(US_N2O!C335:AA335/SUM(US_N2O!C335:AA335),US_N2O!C$6:AA$6)&gt;2.5,3,2)),"")</f>
        <v>4</v>
      </c>
      <c r="BB332" s="223" t="str">
        <f>IFERROR(IF(SUMPRODUCT(US_Others!U337:V337/SUM(US_Others!U337:V337),US_Others!U$8:V$8)&gt;3.5,4,IF(SUMPRODUCT(US_Others!U337:V337/SUM(US_Others!U337:V337),US_Others!U$8:V$8)&gt;2.5,3,2)),"")</f>
        <v/>
      </c>
      <c r="BC332" s="223">
        <f>IFERROR(IF((US_Others!C337*US_Others!C$8/SUM(US_Others!C337,US_Others!H337,US_Others!N337)+ US_Others!H337*US_Others!H$8/SUM(US_Others!C337,US_Others!H337,US_Others!N337)+US_Others!N337*US_Others!N$8/SUM(US_Others!C337,US_Others!H337,US_Others!N337))&gt;3.5,4,IF((US_Others!C337*US_Others!C$8/SUM(US_Others!C337,US_Others!H337,US_Others!N337)+ US_Others!H337*US_Others!H$8/SUM(US_Others!C337,US_Others!H337,US_Others!N337)+US_Others!N337*US_Others!N$8/SUM(US_Others!C337,US_Others!H337,US_Others!N337))&gt;2.5,3,2)),"")</f>
        <v>4</v>
      </c>
      <c r="BD332" s="223">
        <f>IFERROR(IF((US_Others!D337*US_Others!D$8/SUM(US_Others!D337,US_Others!I337,US_Others!O337)+US_Others!I337*US_Others!I$8/SUM(US_Others!D337,US_Others!I337,US_Others!O337)+US_Others!O337*US_Others!O$8/SUM(US_Others!D337,US_Others!I337,US_Others!O337))&gt;3.5,4,IF((US_Others!D337*US_Others!D$8/SUM(US_Others!D337,US_Others!I337,US_Others!O337)+US_Others!I337*US_Others!I$8/SUM(US_Others!D337,US_Others!I337,US_Others!O337)+US_Others!O337*US_Others!O$8/SUM(US_Others!D337,US_Others!I337,US_Others!O337))&gt;2.5,3,2)),"")</f>
        <v>4</v>
      </c>
      <c r="BE332" s="223">
        <f>IFERROR(IF((US_Others!E337*US_Others!E$8/SUM(US_Others!E337,US_Others!J337,US_Others!P337,US_Others!W337)+US_Others!J337*US_Others!J$8/SUM(US_Others!E337,US_Others!J337,US_Others!P337,US_Others!W337)+US_Others!P337*US_Others!P$8/SUM(US_Others!E337,US_Others!J337,US_Others!P337,US_Others!W337)+US_Others!W337*US_Others!W$8/SUM(US_Others!E337,US_Others!J337,US_Others!P337,US_Others!W337))&gt;3.5,4,IF((US_Others!E337*US_Others!E$8/SUM(US_Others!E337,US_Others!J337,US_Others!P337,US_Others!W337)+US_Others!J337*US_Others!J$8/SUM(US_Others!E337,US_Others!J337,US_Others!P337,US_Others!W337)+US_Others!P337*US_Others!P$8/SUM(US_Others!E337,US_Others!J337,US_Others!P337,US_Others!W337)+US_Others!W337*US_Others!W$8/SUM(US_Others!E337,US_Others!J337,US_Others!P337,US_Others!W337))&gt;2.5,3,2)),"")</f>
        <v>4</v>
      </c>
      <c r="BF332" s="223">
        <f>IFERROR(IF((US_Others!F337*US_Others!F$8/SUM(US_Others!F337,US_Others!K337,US_Others!Q337)+US_Others!K337*US_Others!K$8/SUM(US_Others!F337,US_Others!K337,US_Others!Q337)+US_Others!Q337*US_Others!Q$8/SUM(US_Others!F337,US_Others!K337,US_Others!Q337))&gt;3.5,4,IF((US_Others!F337*US_Others!F$8/SUM(US_Others!F337,US_Others!K337,US_Others!Q337)+US_Others!K337*US_Others!K$8/SUM(US_Others!F337,US_Others!K337,US_Others!Q337)+US_Others!Q337*US_Others!Q$8/SUM(US_Others!F337,US_Others!K337,US_Others!Q337))&gt;2.5,3,2)),"")</f>
        <v>4</v>
      </c>
      <c r="BG332" s="223">
        <f>IFERROR(IF((US_Others!G337*US_Others!G$8/SUM(US_Others!G337,US_Others!L337,US_Others!R337)+US_Others!L337*US_Others!L$8/SUM(US_Others!G337,US_Others!L337,US_Others!R337)+US_Others!R337*US_Others!R$8/SUM(US_Others!G337,US_Others!L337,US_Others!R337))&gt;3.5,4,IF((US_Others!G337*US_Others!G$8/SUM(US_Others!G337,US_Others!L337,US_Others!R337)+US_Others!L337*US_Others!L$8/SUM(US_Others!G337,US_Others!L337,US_Others!R337)+US_Others!R337*US_Others!R$8/SUM(US_Others!G337,US_Others!L337,US_Others!R337))&gt;2.5,3,2)),"")</f>
        <v>4</v>
      </c>
      <c r="BH332" s="219" t="str">
        <f>IFERROR(IF((US_Others!Z337*US_Others!Z$8/SUM(US_Others!Z337,US_Others!AB337)+US_Others!AB337*US_Others!AB$8/SUM(US_Others!Z337,US_Others!AB337))&gt;3.5,4,IF((US_Others!Z337*US_Others!Z$8/SUM(US_Others!Z337,US_Others!AB337)+US_Others!AB337*US_Others!AB$8/SUM(US_Others!Z337,US_Others!AB337))&gt;2.5,3,2)),"")</f>
        <v/>
      </c>
      <c r="BI332" s="219" t="str">
        <f>IFERROR(IF((US_Others!AA337*US_Others!AA$8/SUM(US_Others!AA337,US_Others!AC337)+US_Others!AC337*US_Others!AC$8/SUM(US_Others!AA337,US_Others!AC337))&gt;3.5,4,IF((US_Others!AA337*US_Others!AA$8/SUM(US_Others!AA337,US_Others!AC337)+US_Others!AC337*US_Others!AC$8/SUM(US_Others!AA337,US_Others!AC337))&gt;2.5,3,2)),"")</f>
        <v/>
      </c>
      <c r="BJ332" s="219" t="str">
        <f>IFERROR(US_Others!AD337*US_Others!AD$8/US_Others!AD337,"")</f>
        <v/>
      </c>
      <c r="BK332" s="74" t="str">
        <f>IFERROR(US_Others!AE337*US_Others!AE$8/US_Others!AE337,"")</f>
        <v/>
      </c>
      <c r="BL332" s="219" t="str">
        <f>IFERROR(IF(SUMPRODUCT(US_Others!AG337:AI337/SUM(US_Others!AG337:AI337),US_Others!AG$8:AI$8)&gt;3.5,4,IF(SUMPRODUCT(US_Others!AG337:AI337/SUM(US_Others!AG337:AI337),US_Others!AG$8:AI$8)&gt;2.5,3,2)),"")</f>
        <v/>
      </c>
      <c r="BM332" s="219" t="str">
        <f>IFERROR(US_Others!AL337*US_Others!AL$8/US_Others!AL337,"")</f>
        <v/>
      </c>
    </row>
    <row r="333" spans="1:65">
      <c r="A333" s="200" t="s">
        <v>488</v>
      </c>
      <c r="B333" s="332">
        <v>541920</v>
      </c>
      <c r="C333" s="333">
        <f>SUM(US_CO2!C336:AX336)</f>
        <v>5.7672587518924352E-2</v>
      </c>
      <c r="D333" s="333">
        <f>SUM(US_CH4!C336:AC336)</f>
        <v>1.0482256856878794E-4</v>
      </c>
      <c r="E333" s="333">
        <f>SUM(US_N2O!C336:AA336)</f>
        <v>3.2728458955409602E-5</v>
      </c>
      <c r="F333" s="332">
        <f>US_Others!V338+US_Others!U338</f>
        <v>0</v>
      </c>
      <c r="G333" s="332">
        <f>US_Others!C338+US_Others!H338+US_Others!N338</f>
        <v>1.1910488187402956E-5</v>
      </c>
      <c r="H333" s="332">
        <f>US_Others!D338+US_Others!I338+US_Others!O338</f>
        <v>1.9533200627340849E-4</v>
      </c>
      <c r="I333" s="332">
        <f>US_Others!E338+US_Others!J338+US_Others!P338+US_Others!W338</f>
        <v>9.0281500460514413E-4</v>
      </c>
      <c r="J333" s="332">
        <f>US_Others!F338+US_Others!K338+US_Others!Q338</f>
        <v>1.5602739525497872E-4</v>
      </c>
      <c r="K333" s="332">
        <f>US_Others!G338+US_Others!L338+US_Others!R338</f>
        <v>1.5483634643623845E-5</v>
      </c>
      <c r="L333" s="332">
        <f>US_Others!Z338+US_Others!AB338</f>
        <v>0</v>
      </c>
      <c r="M333" s="332">
        <f>US_Others!AA338+US_Others!AC338</f>
        <v>0</v>
      </c>
      <c r="N333" s="332">
        <f>US_Others!AD338</f>
        <v>0</v>
      </c>
      <c r="O333" s="332">
        <f>US_Others!AE338</f>
        <v>0</v>
      </c>
      <c r="P333" s="332">
        <f>SUM(US_Others!AG338:AI338)</f>
        <v>0</v>
      </c>
      <c r="Q333" s="332">
        <f>US_Others!AL338</f>
        <v>0</v>
      </c>
      <c r="R333" s="332"/>
      <c r="S333" s="334">
        <f t="shared" si="5"/>
        <v>57.672587518924352</v>
      </c>
      <c r="T333" s="334">
        <f>D333*1000/Spec!I$6</f>
        <v>4.1929027427515175E-3</v>
      </c>
      <c r="U333" s="334">
        <f>E333*1000/Spec!I$7</f>
        <v>1.0982704347452886E-4</v>
      </c>
      <c r="V333" s="334">
        <f>F333*1000/Spec!I$8</f>
        <v>0</v>
      </c>
      <c r="W333" s="334">
        <f>G333*1000/Spec!I$9</f>
        <v>1.7645167685041418E-5</v>
      </c>
      <c r="X333" s="334">
        <f>H333*1000/Spec!I$10</f>
        <v>5.5809144649545285E-5</v>
      </c>
      <c r="Y333" s="334">
        <f>I333*1000/Spec!I$11</f>
        <v>6.3133916405954131E-4</v>
      </c>
      <c r="Z333" s="334">
        <f>J333*1000/Spec!I$12</f>
        <v>3.4905457551449378E-5</v>
      </c>
      <c r="AA333" s="334">
        <f>K333*1000/Spec!I$15</f>
        <v>1.5783521553133378E-6</v>
      </c>
      <c r="AB333" s="334">
        <f>L333*1000/Spec!I$17</f>
        <v>0</v>
      </c>
      <c r="AC333" s="334">
        <f>M333*1000/Spec!I$18</f>
        <v>0</v>
      </c>
      <c r="AD333" s="335">
        <f>N333*1000/Spec!I$25</f>
        <v>0</v>
      </c>
      <c r="AE333" s="335">
        <f>O333*1000/Spec!I$26</f>
        <v>0</v>
      </c>
      <c r="AF333" s="334">
        <f>P333*1000/Spec!I$21</f>
        <v>0</v>
      </c>
      <c r="AG333" s="334">
        <f>Q333*1000/Spec!I$22</f>
        <v>0</v>
      </c>
      <c r="AI333" s="200">
        <f>S333/'2007output'!$C331</f>
        <v>4.8627814096900805E-3</v>
      </c>
      <c r="AJ333" s="200">
        <f>T333/'2007output'!$C331</f>
        <v>3.5353311490316337E-7</v>
      </c>
      <c r="AK333" s="200">
        <f>U333/'2007output'!$C331</f>
        <v>9.2602903435521807E-9</v>
      </c>
      <c r="AL333" s="200">
        <f>V333/'2007output'!$C331</f>
        <v>0</v>
      </c>
      <c r="AM333" s="200">
        <f>W333/'2007output'!$C331</f>
        <v>1.4877881690591414E-9</v>
      </c>
      <c r="AN333" s="200">
        <f>X333/'2007output'!$C331</f>
        <v>4.7056614375670557E-9</v>
      </c>
      <c r="AO333" s="200">
        <f>Y333/'2007output'!$C331</f>
        <v>5.3232644524413261E-8</v>
      </c>
      <c r="AP333" s="200">
        <f>Z333/'2007output'!$C331</f>
        <v>2.9431245827528986E-9</v>
      </c>
      <c r="AQ333" s="200">
        <f>AA333/'2007output'!$C331</f>
        <v>1.3308196925070302E-10</v>
      </c>
      <c r="AR333" s="200">
        <f>AB333/'2007output'!$C331</f>
        <v>0</v>
      </c>
      <c r="AS333" s="200">
        <f>AC333/'2007output'!$C331</f>
        <v>0</v>
      </c>
      <c r="AT333" s="200">
        <f>AD333/'2007output'!$C331</f>
        <v>0</v>
      </c>
      <c r="AU333" s="200">
        <f>AE333/'2007output'!$C331</f>
        <v>0</v>
      </c>
      <c r="AV333" s="200">
        <f>AF333/'2007output'!$C331</f>
        <v>0</v>
      </c>
      <c r="AW333" s="200">
        <f>AG333/'2007output'!$C331</f>
        <v>0</v>
      </c>
      <c r="AY333" s="370">
        <f>IFERROR(IF(SUMPRODUCT(US_CO2!C336:AX336/SUM(US_CO2!C336:AX336),US_CO2!C$6:AX$6)&gt;3.5,4,IF(SUMPRODUCT(US_CO2!C336:AX336/SUM(US_CO2!C336:AX336),US_CO2!C$6:AX$6)&gt;2.5,3,2)),"")</f>
        <v>4</v>
      </c>
      <c r="AZ333" s="370">
        <f>IFERROR(IF(SUMPRODUCT(US_CH4!C336:AC336/SUM(US_CH4!C336:AC336),US_CH4!C$6:AC$6)&gt;3.5,4,IF(SUMPRODUCT(US_CH4!C336:AC336/SUM(US_CH4!C336:AC336),US_CH4!C$6:AC$6)&gt;2.5,3,2)),"")</f>
        <v>4</v>
      </c>
      <c r="BA333" s="223">
        <f>IFERROR(IF(SUMPRODUCT(US_N2O!C336:AA336/SUM(US_N2O!C336:AA336),US_N2O!C$6:AA$6)&gt;3.5,4,IF(SUMPRODUCT(US_N2O!C336:AA336/SUM(US_N2O!C336:AA336),US_N2O!C$6:AA$6)&gt;2.5,3,2)),"")</f>
        <v>4</v>
      </c>
      <c r="BB333" s="223" t="str">
        <f>IFERROR(IF(SUMPRODUCT(US_Others!U338:V338/SUM(US_Others!U338:V338),US_Others!U$8:V$8)&gt;3.5,4,IF(SUMPRODUCT(US_Others!U338:V338/SUM(US_Others!U338:V338),US_Others!U$8:V$8)&gt;2.5,3,2)),"")</f>
        <v/>
      </c>
      <c r="BC333" s="223">
        <f>IFERROR(IF((US_Others!C338*US_Others!C$8/SUM(US_Others!C338,US_Others!H338,US_Others!N338)+ US_Others!H338*US_Others!H$8/SUM(US_Others!C338,US_Others!H338,US_Others!N338)+US_Others!N338*US_Others!N$8/SUM(US_Others!C338,US_Others!H338,US_Others!N338))&gt;3.5,4,IF((US_Others!C338*US_Others!C$8/SUM(US_Others!C338,US_Others!H338,US_Others!N338)+ US_Others!H338*US_Others!H$8/SUM(US_Others!C338,US_Others!H338,US_Others!N338)+US_Others!N338*US_Others!N$8/SUM(US_Others!C338,US_Others!H338,US_Others!N338))&gt;2.5,3,2)),"")</f>
        <v>4</v>
      </c>
      <c r="BD333" s="223">
        <f>IFERROR(IF((US_Others!D338*US_Others!D$8/SUM(US_Others!D338,US_Others!I338,US_Others!O338)+US_Others!I338*US_Others!I$8/SUM(US_Others!D338,US_Others!I338,US_Others!O338)+US_Others!O338*US_Others!O$8/SUM(US_Others!D338,US_Others!I338,US_Others!O338))&gt;3.5,4,IF((US_Others!D338*US_Others!D$8/SUM(US_Others!D338,US_Others!I338,US_Others!O338)+US_Others!I338*US_Others!I$8/SUM(US_Others!D338,US_Others!I338,US_Others!O338)+US_Others!O338*US_Others!O$8/SUM(US_Others!D338,US_Others!I338,US_Others!O338))&gt;2.5,3,2)),"")</f>
        <v>4</v>
      </c>
      <c r="BE333" s="223">
        <f>IFERROR(IF((US_Others!E338*US_Others!E$8/SUM(US_Others!E338,US_Others!J338,US_Others!P338,US_Others!W338)+US_Others!J338*US_Others!J$8/SUM(US_Others!E338,US_Others!J338,US_Others!P338,US_Others!W338)+US_Others!P338*US_Others!P$8/SUM(US_Others!E338,US_Others!J338,US_Others!P338,US_Others!W338)+US_Others!W338*US_Others!W$8/SUM(US_Others!E338,US_Others!J338,US_Others!P338,US_Others!W338))&gt;3.5,4,IF((US_Others!E338*US_Others!E$8/SUM(US_Others!E338,US_Others!J338,US_Others!P338,US_Others!W338)+US_Others!J338*US_Others!J$8/SUM(US_Others!E338,US_Others!J338,US_Others!P338,US_Others!W338)+US_Others!P338*US_Others!P$8/SUM(US_Others!E338,US_Others!J338,US_Others!P338,US_Others!W338)+US_Others!W338*US_Others!W$8/SUM(US_Others!E338,US_Others!J338,US_Others!P338,US_Others!W338))&gt;2.5,3,2)),"")</f>
        <v>4</v>
      </c>
      <c r="BF333" s="223">
        <f>IFERROR(IF((US_Others!F338*US_Others!F$8/SUM(US_Others!F338,US_Others!K338,US_Others!Q338)+US_Others!K338*US_Others!K$8/SUM(US_Others!F338,US_Others!K338,US_Others!Q338)+US_Others!Q338*US_Others!Q$8/SUM(US_Others!F338,US_Others!K338,US_Others!Q338))&gt;3.5,4,IF((US_Others!F338*US_Others!F$8/SUM(US_Others!F338,US_Others!K338,US_Others!Q338)+US_Others!K338*US_Others!K$8/SUM(US_Others!F338,US_Others!K338,US_Others!Q338)+US_Others!Q338*US_Others!Q$8/SUM(US_Others!F338,US_Others!K338,US_Others!Q338))&gt;2.5,3,2)),"")</f>
        <v>4</v>
      </c>
      <c r="BG333" s="223">
        <f>IFERROR(IF((US_Others!G338*US_Others!G$8/SUM(US_Others!G338,US_Others!L338,US_Others!R338)+US_Others!L338*US_Others!L$8/SUM(US_Others!G338,US_Others!L338,US_Others!R338)+US_Others!R338*US_Others!R$8/SUM(US_Others!G338,US_Others!L338,US_Others!R338))&gt;3.5,4,IF((US_Others!G338*US_Others!G$8/SUM(US_Others!G338,US_Others!L338,US_Others!R338)+US_Others!L338*US_Others!L$8/SUM(US_Others!G338,US_Others!L338,US_Others!R338)+US_Others!R338*US_Others!R$8/SUM(US_Others!G338,US_Others!L338,US_Others!R338))&gt;2.5,3,2)),"")</f>
        <v>4</v>
      </c>
      <c r="BH333" s="219" t="str">
        <f>IFERROR(IF((US_Others!Z338*US_Others!Z$8/SUM(US_Others!Z338,US_Others!AB338)+US_Others!AB338*US_Others!AB$8/SUM(US_Others!Z338,US_Others!AB338))&gt;3.5,4,IF((US_Others!Z338*US_Others!Z$8/SUM(US_Others!Z338,US_Others!AB338)+US_Others!AB338*US_Others!AB$8/SUM(US_Others!Z338,US_Others!AB338))&gt;2.5,3,2)),"")</f>
        <v/>
      </c>
      <c r="BI333" s="219" t="str">
        <f>IFERROR(IF((US_Others!AA338*US_Others!AA$8/SUM(US_Others!AA338,US_Others!AC338)+US_Others!AC338*US_Others!AC$8/SUM(US_Others!AA338,US_Others!AC338))&gt;3.5,4,IF((US_Others!AA338*US_Others!AA$8/SUM(US_Others!AA338,US_Others!AC338)+US_Others!AC338*US_Others!AC$8/SUM(US_Others!AA338,US_Others!AC338))&gt;2.5,3,2)),"")</f>
        <v/>
      </c>
      <c r="BJ333" s="219" t="str">
        <f>IFERROR(US_Others!AD338*US_Others!AD$8/US_Others!AD338,"")</f>
        <v/>
      </c>
      <c r="BK333" s="74" t="str">
        <f>IFERROR(US_Others!AE338*US_Others!AE$8/US_Others!AE338,"")</f>
        <v/>
      </c>
      <c r="BL333" s="219" t="str">
        <f>IFERROR(IF(SUMPRODUCT(US_Others!AG338:AI338/SUM(US_Others!AG338:AI338),US_Others!AG$8:AI$8)&gt;3.5,4,IF(SUMPRODUCT(US_Others!AG338:AI338/SUM(US_Others!AG338:AI338),US_Others!AG$8:AI$8)&gt;2.5,3,2)),"")</f>
        <v/>
      </c>
      <c r="BM333" s="219" t="str">
        <f>IFERROR(US_Others!AL338*US_Others!AL$8/US_Others!AL338,"")</f>
        <v/>
      </c>
    </row>
    <row r="334" spans="1:65">
      <c r="A334" s="200" t="s">
        <v>489</v>
      </c>
      <c r="B334" s="332">
        <v>541940</v>
      </c>
      <c r="C334" s="333">
        <f>SUM(US_CO2!C337:AX337)</f>
        <v>0.21102640914874454</v>
      </c>
      <c r="D334" s="333">
        <f>SUM(US_CH4!C337:AC337)</f>
        <v>3.7299639587483075E-4</v>
      </c>
      <c r="E334" s="333">
        <f>SUM(US_N2O!C337:AA337)</f>
        <v>1.1901422538089752E-4</v>
      </c>
      <c r="F334" s="332">
        <f>US_Others!V339+US_Others!U339</f>
        <v>0</v>
      </c>
      <c r="G334" s="332">
        <f>US_Others!C339+US_Others!H339+US_Others!N339</f>
        <v>6.5556154575714012E-5</v>
      </c>
      <c r="H334" s="332">
        <f>US_Others!D339+US_Others!I339+US_Others!O339</f>
        <v>1.0751209350417098E-3</v>
      </c>
      <c r="I334" s="332">
        <f>US_Others!E339+US_Others!J339+US_Others!P339+US_Others!W339</f>
        <v>4.9691565168391225E-3</v>
      </c>
      <c r="J334" s="332">
        <f>US_Others!F339+US_Others!K339+US_Others!Q339</f>
        <v>8.5878562494185351E-4</v>
      </c>
      <c r="K334" s="332">
        <f>US_Others!G339+US_Others!L339+US_Others!R339</f>
        <v>8.5223000948428233E-5</v>
      </c>
      <c r="L334" s="332">
        <f>US_Others!Z339+US_Others!AB339</f>
        <v>0</v>
      </c>
      <c r="M334" s="332">
        <f>US_Others!AA339+US_Others!AC339</f>
        <v>0</v>
      </c>
      <c r="N334" s="332">
        <f>US_Others!AD339</f>
        <v>0</v>
      </c>
      <c r="O334" s="332">
        <f>US_Others!AE339</f>
        <v>0</v>
      </c>
      <c r="P334" s="332">
        <f>SUM(US_Others!AG339:AI339)</f>
        <v>0</v>
      </c>
      <c r="Q334" s="332">
        <f>US_Others!AL339</f>
        <v>0</v>
      </c>
      <c r="R334" s="332"/>
      <c r="S334" s="334">
        <f t="shared" si="5"/>
        <v>211.02640914874453</v>
      </c>
      <c r="T334" s="334">
        <f>D334*1000/Spec!I$6</f>
        <v>1.491985583499323E-2</v>
      </c>
      <c r="U334" s="334">
        <f>E334*1000/Spec!I$7</f>
        <v>3.9937659523791116E-4</v>
      </c>
      <c r="V334" s="334">
        <f>F334*1000/Spec!I$8</f>
        <v>0</v>
      </c>
      <c r="W334" s="334">
        <f>G334*1000/Spec!I$9</f>
        <v>9.7120229001057787E-5</v>
      </c>
      <c r="X334" s="334">
        <f>H334*1000/Spec!I$10</f>
        <v>3.0717741001191705E-4</v>
      </c>
      <c r="Y334" s="334">
        <f>I334*1000/Spec!I$11</f>
        <v>3.4749346271602255E-3</v>
      </c>
      <c r="Z334" s="334">
        <f>J334*1000/Spec!I$12</f>
        <v>1.921220637453811E-4</v>
      </c>
      <c r="AA334" s="334">
        <f>K334*1000/Spec!I$15</f>
        <v>8.6873599335808599E-6</v>
      </c>
      <c r="AB334" s="334">
        <f>L334*1000/Spec!I$17</f>
        <v>0</v>
      </c>
      <c r="AC334" s="334">
        <f>M334*1000/Spec!I$18</f>
        <v>0</v>
      </c>
      <c r="AD334" s="335">
        <f>N334*1000/Spec!I$25</f>
        <v>0</v>
      </c>
      <c r="AE334" s="335">
        <f>O334*1000/Spec!I$26</f>
        <v>0</v>
      </c>
      <c r="AF334" s="334">
        <f>P334*1000/Spec!I$21</f>
        <v>0</v>
      </c>
      <c r="AG334" s="334">
        <f>Q334*1000/Spec!I$22</f>
        <v>0</v>
      </c>
      <c r="AI334" s="200">
        <f>S334/'2007output'!$C332</f>
        <v>8.6038410383962385E-3</v>
      </c>
      <c r="AJ334" s="200">
        <f>T334/'2007output'!$C332</f>
        <v>6.0830333244967706E-7</v>
      </c>
      <c r="AK334" s="200">
        <f>U334/'2007output'!$C332</f>
        <v>1.6283140834097572E-8</v>
      </c>
      <c r="AL334" s="200">
        <f>V334/'2007output'!$C332</f>
        <v>0</v>
      </c>
      <c r="AM334" s="200">
        <f>W334/'2007output'!$C332</f>
        <v>3.9597271986405918E-9</v>
      </c>
      <c r="AN334" s="200">
        <f>X334/'2007output'!$C332</f>
        <v>1.25240514539861E-8</v>
      </c>
      <c r="AO334" s="200">
        <f>Y334/'2007output'!$C332</f>
        <v>1.4167793155136077E-7</v>
      </c>
      <c r="AP334" s="200">
        <f>Z334/'2007output'!$C332</f>
        <v>7.8330845087202309E-9</v>
      </c>
      <c r="AQ334" s="200">
        <f>AA334/'2007output'!$C332</f>
        <v>3.5419578152977779E-10</v>
      </c>
      <c r="AR334" s="200">
        <f>AB334/'2007output'!$C332</f>
        <v>0</v>
      </c>
      <c r="AS334" s="200">
        <f>AC334/'2007output'!$C332</f>
        <v>0</v>
      </c>
      <c r="AT334" s="200">
        <f>AD334/'2007output'!$C332</f>
        <v>0</v>
      </c>
      <c r="AU334" s="200">
        <f>AE334/'2007output'!$C332</f>
        <v>0</v>
      </c>
      <c r="AV334" s="200">
        <f>AF334/'2007output'!$C332</f>
        <v>0</v>
      </c>
      <c r="AW334" s="200">
        <f>AG334/'2007output'!$C332</f>
        <v>0</v>
      </c>
      <c r="AY334" s="370">
        <f>IFERROR(IF(SUMPRODUCT(US_CO2!C337:AX337/SUM(US_CO2!C337:AX337),US_CO2!C$6:AX$6)&gt;3.5,4,IF(SUMPRODUCT(US_CO2!C337:AX337/SUM(US_CO2!C337:AX337),US_CO2!C$6:AX$6)&gt;2.5,3,2)),"")</f>
        <v>4</v>
      </c>
      <c r="AZ334" s="370">
        <f>IFERROR(IF(SUMPRODUCT(US_CH4!C337:AC337/SUM(US_CH4!C337:AC337),US_CH4!C$6:AC$6)&gt;3.5,4,IF(SUMPRODUCT(US_CH4!C337:AC337/SUM(US_CH4!C337:AC337),US_CH4!C$6:AC$6)&gt;2.5,3,2)),"")</f>
        <v>4</v>
      </c>
      <c r="BA334" s="223">
        <f>IFERROR(IF(SUMPRODUCT(US_N2O!C337:AA337/SUM(US_N2O!C337:AA337),US_N2O!C$6:AA$6)&gt;3.5,4,IF(SUMPRODUCT(US_N2O!C337:AA337/SUM(US_N2O!C337:AA337),US_N2O!C$6:AA$6)&gt;2.5,3,2)),"")</f>
        <v>4</v>
      </c>
      <c r="BB334" s="223" t="str">
        <f>IFERROR(IF(SUMPRODUCT(US_Others!U339:V339/SUM(US_Others!U339:V339),US_Others!U$8:V$8)&gt;3.5,4,IF(SUMPRODUCT(US_Others!U339:V339/SUM(US_Others!U339:V339),US_Others!U$8:V$8)&gt;2.5,3,2)),"")</f>
        <v/>
      </c>
      <c r="BC334" s="223">
        <f>IFERROR(IF((US_Others!C339*US_Others!C$8/SUM(US_Others!C339,US_Others!H339,US_Others!N339)+ US_Others!H339*US_Others!H$8/SUM(US_Others!C339,US_Others!H339,US_Others!N339)+US_Others!N339*US_Others!N$8/SUM(US_Others!C339,US_Others!H339,US_Others!N339))&gt;3.5,4,IF((US_Others!C339*US_Others!C$8/SUM(US_Others!C339,US_Others!H339,US_Others!N339)+ US_Others!H339*US_Others!H$8/SUM(US_Others!C339,US_Others!H339,US_Others!N339)+US_Others!N339*US_Others!N$8/SUM(US_Others!C339,US_Others!H339,US_Others!N339))&gt;2.5,3,2)),"")</f>
        <v>4</v>
      </c>
      <c r="BD334" s="223">
        <f>IFERROR(IF((US_Others!D339*US_Others!D$8/SUM(US_Others!D339,US_Others!I339,US_Others!O339)+US_Others!I339*US_Others!I$8/SUM(US_Others!D339,US_Others!I339,US_Others!O339)+US_Others!O339*US_Others!O$8/SUM(US_Others!D339,US_Others!I339,US_Others!O339))&gt;3.5,4,IF((US_Others!D339*US_Others!D$8/SUM(US_Others!D339,US_Others!I339,US_Others!O339)+US_Others!I339*US_Others!I$8/SUM(US_Others!D339,US_Others!I339,US_Others!O339)+US_Others!O339*US_Others!O$8/SUM(US_Others!D339,US_Others!I339,US_Others!O339))&gt;2.5,3,2)),"")</f>
        <v>4</v>
      </c>
      <c r="BE334" s="223">
        <f>IFERROR(IF((US_Others!E339*US_Others!E$8/SUM(US_Others!E339,US_Others!J339,US_Others!P339,US_Others!W339)+US_Others!J339*US_Others!J$8/SUM(US_Others!E339,US_Others!J339,US_Others!P339,US_Others!W339)+US_Others!P339*US_Others!P$8/SUM(US_Others!E339,US_Others!J339,US_Others!P339,US_Others!W339)+US_Others!W339*US_Others!W$8/SUM(US_Others!E339,US_Others!J339,US_Others!P339,US_Others!W339))&gt;3.5,4,IF((US_Others!E339*US_Others!E$8/SUM(US_Others!E339,US_Others!J339,US_Others!P339,US_Others!W339)+US_Others!J339*US_Others!J$8/SUM(US_Others!E339,US_Others!J339,US_Others!P339,US_Others!W339)+US_Others!P339*US_Others!P$8/SUM(US_Others!E339,US_Others!J339,US_Others!P339,US_Others!W339)+US_Others!W339*US_Others!W$8/SUM(US_Others!E339,US_Others!J339,US_Others!P339,US_Others!W339))&gt;2.5,3,2)),"")</f>
        <v>4</v>
      </c>
      <c r="BF334" s="223">
        <f>IFERROR(IF((US_Others!F339*US_Others!F$8/SUM(US_Others!F339,US_Others!K339,US_Others!Q339)+US_Others!K339*US_Others!K$8/SUM(US_Others!F339,US_Others!K339,US_Others!Q339)+US_Others!Q339*US_Others!Q$8/SUM(US_Others!F339,US_Others!K339,US_Others!Q339))&gt;3.5,4,IF((US_Others!F339*US_Others!F$8/SUM(US_Others!F339,US_Others!K339,US_Others!Q339)+US_Others!K339*US_Others!K$8/SUM(US_Others!F339,US_Others!K339,US_Others!Q339)+US_Others!Q339*US_Others!Q$8/SUM(US_Others!F339,US_Others!K339,US_Others!Q339))&gt;2.5,3,2)),"")</f>
        <v>4</v>
      </c>
      <c r="BG334" s="223">
        <f>IFERROR(IF((US_Others!G339*US_Others!G$8/SUM(US_Others!G339,US_Others!L339,US_Others!R339)+US_Others!L339*US_Others!L$8/SUM(US_Others!G339,US_Others!L339,US_Others!R339)+US_Others!R339*US_Others!R$8/SUM(US_Others!G339,US_Others!L339,US_Others!R339))&gt;3.5,4,IF((US_Others!G339*US_Others!G$8/SUM(US_Others!G339,US_Others!L339,US_Others!R339)+US_Others!L339*US_Others!L$8/SUM(US_Others!G339,US_Others!L339,US_Others!R339)+US_Others!R339*US_Others!R$8/SUM(US_Others!G339,US_Others!L339,US_Others!R339))&gt;2.5,3,2)),"")</f>
        <v>4</v>
      </c>
      <c r="BH334" s="219" t="str">
        <f>IFERROR(IF((US_Others!Z339*US_Others!Z$8/SUM(US_Others!Z339,US_Others!AB339)+US_Others!AB339*US_Others!AB$8/SUM(US_Others!Z339,US_Others!AB339))&gt;3.5,4,IF((US_Others!Z339*US_Others!Z$8/SUM(US_Others!Z339,US_Others!AB339)+US_Others!AB339*US_Others!AB$8/SUM(US_Others!Z339,US_Others!AB339))&gt;2.5,3,2)),"")</f>
        <v/>
      </c>
      <c r="BI334" s="219" t="str">
        <f>IFERROR(IF((US_Others!AA339*US_Others!AA$8/SUM(US_Others!AA339,US_Others!AC339)+US_Others!AC339*US_Others!AC$8/SUM(US_Others!AA339,US_Others!AC339))&gt;3.5,4,IF((US_Others!AA339*US_Others!AA$8/SUM(US_Others!AA339,US_Others!AC339)+US_Others!AC339*US_Others!AC$8/SUM(US_Others!AA339,US_Others!AC339))&gt;2.5,3,2)),"")</f>
        <v/>
      </c>
      <c r="BJ334" s="219" t="str">
        <f>IFERROR(US_Others!AD339*US_Others!AD$8/US_Others!AD339,"")</f>
        <v/>
      </c>
      <c r="BK334" s="74" t="str">
        <f>IFERROR(US_Others!AE339*US_Others!AE$8/US_Others!AE339,"")</f>
        <v/>
      </c>
      <c r="BL334" s="219" t="str">
        <f>IFERROR(IF(SUMPRODUCT(US_Others!AG339:AI339/SUM(US_Others!AG339:AI339),US_Others!AG$8:AI$8)&gt;3.5,4,IF(SUMPRODUCT(US_Others!AG339:AI339/SUM(US_Others!AG339:AI339),US_Others!AG$8:AI$8)&gt;2.5,3,2)),"")</f>
        <v/>
      </c>
      <c r="BM334" s="219" t="str">
        <f>IFERROR(US_Others!AL339*US_Others!AL$8/US_Others!AL339,"")</f>
        <v/>
      </c>
    </row>
    <row r="335" spans="1:65">
      <c r="A335" s="200" t="s">
        <v>490</v>
      </c>
      <c r="B335" s="332">
        <v>550000</v>
      </c>
      <c r="C335" s="333">
        <f>SUM(US_CO2!C338:AX338)</f>
        <v>5.7301571848927466</v>
      </c>
      <c r="D335" s="333">
        <f>SUM(US_CH4!C338:AC338)</f>
        <v>1.0249623320718016E-2</v>
      </c>
      <c r="E335" s="333">
        <f>SUM(US_N2O!C338:AA338)</f>
        <v>3.1987066103083949E-3</v>
      </c>
      <c r="F335" s="332">
        <f>US_Others!V340+US_Others!U340</f>
        <v>0</v>
      </c>
      <c r="G335" s="332">
        <f>US_Others!C340+US_Others!H340+US_Others!N340</f>
        <v>9.7608080112533541E-5</v>
      </c>
      <c r="H335" s="332">
        <f>US_Others!D340+US_Others!I340+US_Others!O340</f>
        <v>1.6007725138455504E-3</v>
      </c>
      <c r="I335" s="332">
        <f>US_Others!E340+US_Others!J340+US_Others!P340+US_Others!W340</f>
        <v>7.398692472530043E-3</v>
      </c>
      <c r="J335" s="332">
        <f>US_Others!F340+US_Others!K340+US_Others!Q340</f>
        <v>1.2786658494741894E-3</v>
      </c>
      <c r="K335" s="332">
        <f>US_Others!G340+US_Others!L340+US_Others!R340</f>
        <v>1.2689050414629364E-4</v>
      </c>
      <c r="L335" s="332">
        <f>US_Others!Z340+US_Others!AB340</f>
        <v>0</v>
      </c>
      <c r="M335" s="332">
        <f>US_Others!AA340+US_Others!AC340</f>
        <v>0</v>
      </c>
      <c r="N335" s="332">
        <f>US_Others!AD340</f>
        <v>0</v>
      </c>
      <c r="O335" s="332">
        <f>US_Others!AE340</f>
        <v>0</v>
      </c>
      <c r="P335" s="332">
        <f>SUM(US_Others!AG340:AI340)</f>
        <v>0</v>
      </c>
      <c r="Q335" s="332">
        <f>US_Others!AL340</f>
        <v>0</v>
      </c>
      <c r="R335" s="332"/>
      <c r="S335" s="334">
        <f t="shared" si="5"/>
        <v>5730.157184892747</v>
      </c>
      <c r="T335" s="334">
        <f>D335*1000/Spec!I$6</f>
        <v>0.40998493282872062</v>
      </c>
      <c r="U335" s="334">
        <f>E335*1000/Spec!I$7</f>
        <v>1.0733914799692601E-2</v>
      </c>
      <c r="V335" s="334">
        <f>F335*1000/Spec!I$8</f>
        <v>0</v>
      </c>
      <c r="W335" s="334">
        <f>G335*1000/Spec!I$9</f>
        <v>1.4460456312967931E-4</v>
      </c>
      <c r="X335" s="334">
        <f>H335*1000/Spec!I$10</f>
        <v>4.5736357538444296E-4</v>
      </c>
      <c r="Y335" s="334">
        <f>I335*1000/Spec!I$11</f>
        <v>5.1739108199510787E-3</v>
      </c>
      <c r="Z335" s="334">
        <f>J335*1000/Spec!I$12</f>
        <v>2.8605499988236901E-4</v>
      </c>
      <c r="AA335" s="334">
        <f>K335*1000/Spec!I$15</f>
        <v>1.2934811839581411E-5</v>
      </c>
      <c r="AB335" s="334">
        <f>L335*1000/Spec!I$17</f>
        <v>0</v>
      </c>
      <c r="AC335" s="334">
        <f>M335*1000/Spec!I$18</f>
        <v>0</v>
      </c>
      <c r="AD335" s="335">
        <f>N335*1000/Spec!I$25</f>
        <v>0</v>
      </c>
      <c r="AE335" s="335">
        <f>O335*1000/Spec!I$26</f>
        <v>0</v>
      </c>
      <c r="AF335" s="334">
        <f>P335*1000/Spec!I$21</f>
        <v>0</v>
      </c>
      <c r="AG335" s="334">
        <f>Q335*1000/Spec!I$22</f>
        <v>0</v>
      </c>
      <c r="AI335" s="200">
        <f>S335/'2007output'!$C333</f>
        <v>1.3273316697496547E-2</v>
      </c>
      <c r="AJ335" s="200">
        <f>T335/'2007output'!$C333</f>
        <v>9.4968770996101645E-7</v>
      </c>
      <c r="AK335" s="200">
        <f>U335/'2007output'!$C333</f>
        <v>2.4864003890834253E-8</v>
      </c>
      <c r="AL335" s="200">
        <f>V335/'2007output'!$C333</f>
        <v>0</v>
      </c>
      <c r="AM335" s="200">
        <f>W335/'2007output'!$C333</f>
        <v>3.3496152031984644E-10</v>
      </c>
      <c r="AN335" s="200">
        <f>X335/'2007output'!$C333</f>
        <v>1.0594354371259146E-9</v>
      </c>
      <c r="AO335" s="200">
        <f>Y335/'2007output'!$C333</f>
        <v>1.1984829501513947E-8</v>
      </c>
      <c r="AP335" s="200">
        <f>Z335/'2007output'!$C333</f>
        <v>6.626168329817097E-10</v>
      </c>
      <c r="AQ335" s="200">
        <f>AA335/'2007output'!$C333</f>
        <v>2.9962154340536734E-11</v>
      </c>
      <c r="AR335" s="200">
        <f>AB335/'2007output'!$C333</f>
        <v>0</v>
      </c>
      <c r="AS335" s="200">
        <f>AC335/'2007output'!$C333</f>
        <v>0</v>
      </c>
      <c r="AT335" s="200">
        <f>AD335/'2007output'!$C333</f>
        <v>0</v>
      </c>
      <c r="AU335" s="200">
        <f>AE335/'2007output'!$C333</f>
        <v>0</v>
      </c>
      <c r="AV335" s="200">
        <f>AF335/'2007output'!$C333</f>
        <v>0</v>
      </c>
      <c r="AW335" s="200">
        <f>AG335/'2007output'!$C333</f>
        <v>0</v>
      </c>
      <c r="AY335" s="370">
        <f>IFERROR(IF(SUMPRODUCT(US_CO2!C338:AX338/SUM(US_CO2!C338:AX338),US_CO2!C$6:AX$6)&gt;3.5,4,IF(SUMPRODUCT(US_CO2!C338:AX338/SUM(US_CO2!C338:AX338),US_CO2!C$6:AX$6)&gt;2.5,3,2)),"")</f>
        <v>4</v>
      </c>
      <c r="AZ335" s="370">
        <f>IFERROR(IF(SUMPRODUCT(US_CH4!C338:AC338/SUM(US_CH4!C338:AC338),US_CH4!C$6:AC$6)&gt;3.5,4,IF(SUMPRODUCT(US_CH4!C338:AC338/SUM(US_CH4!C338:AC338),US_CH4!C$6:AC$6)&gt;2.5,3,2)),"")</f>
        <v>4</v>
      </c>
      <c r="BA335" s="223">
        <f>IFERROR(IF(SUMPRODUCT(US_N2O!C338:AA338/SUM(US_N2O!C338:AA338),US_N2O!C$6:AA$6)&gt;3.5,4,IF(SUMPRODUCT(US_N2O!C338:AA338/SUM(US_N2O!C338:AA338),US_N2O!C$6:AA$6)&gt;2.5,3,2)),"")</f>
        <v>4</v>
      </c>
      <c r="BB335" s="223" t="str">
        <f>IFERROR(IF(SUMPRODUCT(US_Others!U340:V340/SUM(US_Others!U340:V340),US_Others!U$8:V$8)&gt;3.5,4,IF(SUMPRODUCT(US_Others!U340:V340/SUM(US_Others!U340:V340),US_Others!U$8:V$8)&gt;2.5,3,2)),"")</f>
        <v/>
      </c>
      <c r="BC335" s="223">
        <f>IFERROR(IF((US_Others!C340*US_Others!C$8/SUM(US_Others!C340,US_Others!H340,US_Others!N340)+ US_Others!H340*US_Others!H$8/SUM(US_Others!C340,US_Others!H340,US_Others!N340)+US_Others!N340*US_Others!N$8/SUM(US_Others!C340,US_Others!H340,US_Others!N340))&gt;3.5,4,IF((US_Others!C340*US_Others!C$8/SUM(US_Others!C340,US_Others!H340,US_Others!N340)+ US_Others!H340*US_Others!H$8/SUM(US_Others!C340,US_Others!H340,US_Others!N340)+US_Others!N340*US_Others!N$8/SUM(US_Others!C340,US_Others!H340,US_Others!N340))&gt;2.5,3,2)),"")</f>
        <v>4</v>
      </c>
      <c r="BD335" s="223">
        <f>IFERROR(IF((US_Others!D340*US_Others!D$8/SUM(US_Others!D340,US_Others!I340,US_Others!O340)+US_Others!I340*US_Others!I$8/SUM(US_Others!D340,US_Others!I340,US_Others!O340)+US_Others!O340*US_Others!O$8/SUM(US_Others!D340,US_Others!I340,US_Others!O340))&gt;3.5,4,IF((US_Others!D340*US_Others!D$8/SUM(US_Others!D340,US_Others!I340,US_Others!O340)+US_Others!I340*US_Others!I$8/SUM(US_Others!D340,US_Others!I340,US_Others!O340)+US_Others!O340*US_Others!O$8/SUM(US_Others!D340,US_Others!I340,US_Others!O340))&gt;2.5,3,2)),"")</f>
        <v>4</v>
      </c>
      <c r="BE335" s="223">
        <f>IFERROR(IF((US_Others!E340*US_Others!E$8/SUM(US_Others!E340,US_Others!J340,US_Others!P340,US_Others!W340)+US_Others!J340*US_Others!J$8/SUM(US_Others!E340,US_Others!J340,US_Others!P340,US_Others!W340)+US_Others!P340*US_Others!P$8/SUM(US_Others!E340,US_Others!J340,US_Others!P340,US_Others!W340)+US_Others!W340*US_Others!W$8/SUM(US_Others!E340,US_Others!J340,US_Others!P340,US_Others!W340))&gt;3.5,4,IF((US_Others!E340*US_Others!E$8/SUM(US_Others!E340,US_Others!J340,US_Others!P340,US_Others!W340)+US_Others!J340*US_Others!J$8/SUM(US_Others!E340,US_Others!J340,US_Others!P340,US_Others!W340)+US_Others!P340*US_Others!P$8/SUM(US_Others!E340,US_Others!J340,US_Others!P340,US_Others!W340)+US_Others!W340*US_Others!W$8/SUM(US_Others!E340,US_Others!J340,US_Others!P340,US_Others!W340))&gt;2.5,3,2)),"")</f>
        <v>4</v>
      </c>
      <c r="BF335" s="223">
        <f>IFERROR(IF((US_Others!F340*US_Others!F$8/SUM(US_Others!F340,US_Others!K340,US_Others!Q340)+US_Others!K340*US_Others!K$8/SUM(US_Others!F340,US_Others!K340,US_Others!Q340)+US_Others!Q340*US_Others!Q$8/SUM(US_Others!F340,US_Others!K340,US_Others!Q340))&gt;3.5,4,IF((US_Others!F340*US_Others!F$8/SUM(US_Others!F340,US_Others!K340,US_Others!Q340)+US_Others!K340*US_Others!K$8/SUM(US_Others!F340,US_Others!K340,US_Others!Q340)+US_Others!Q340*US_Others!Q$8/SUM(US_Others!F340,US_Others!K340,US_Others!Q340))&gt;2.5,3,2)),"")</f>
        <v>4</v>
      </c>
      <c r="BG335" s="223">
        <f>IFERROR(IF((US_Others!G340*US_Others!G$8/SUM(US_Others!G340,US_Others!L340,US_Others!R340)+US_Others!L340*US_Others!L$8/SUM(US_Others!G340,US_Others!L340,US_Others!R340)+US_Others!R340*US_Others!R$8/SUM(US_Others!G340,US_Others!L340,US_Others!R340))&gt;3.5,4,IF((US_Others!G340*US_Others!G$8/SUM(US_Others!G340,US_Others!L340,US_Others!R340)+US_Others!L340*US_Others!L$8/SUM(US_Others!G340,US_Others!L340,US_Others!R340)+US_Others!R340*US_Others!R$8/SUM(US_Others!G340,US_Others!L340,US_Others!R340))&gt;2.5,3,2)),"")</f>
        <v>4</v>
      </c>
      <c r="BH335" s="219" t="str">
        <f>IFERROR(IF((US_Others!Z340*US_Others!Z$8/SUM(US_Others!Z340,US_Others!AB340)+US_Others!AB340*US_Others!AB$8/SUM(US_Others!Z340,US_Others!AB340))&gt;3.5,4,IF((US_Others!Z340*US_Others!Z$8/SUM(US_Others!Z340,US_Others!AB340)+US_Others!AB340*US_Others!AB$8/SUM(US_Others!Z340,US_Others!AB340))&gt;2.5,3,2)),"")</f>
        <v/>
      </c>
      <c r="BI335" s="219" t="str">
        <f>IFERROR(IF((US_Others!AA340*US_Others!AA$8/SUM(US_Others!AA340,US_Others!AC340)+US_Others!AC340*US_Others!AC$8/SUM(US_Others!AA340,US_Others!AC340))&gt;3.5,4,IF((US_Others!AA340*US_Others!AA$8/SUM(US_Others!AA340,US_Others!AC340)+US_Others!AC340*US_Others!AC$8/SUM(US_Others!AA340,US_Others!AC340))&gt;2.5,3,2)),"")</f>
        <v/>
      </c>
      <c r="BJ335" s="219" t="str">
        <f>IFERROR(US_Others!AD340*US_Others!AD$8/US_Others!AD340,"")</f>
        <v/>
      </c>
      <c r="BK335" s="74" t="str">
        <f>IFERROR(US_Others!AE340*US_Others!AE$8/US_Others!AE340,"")</f>
        <v/>
      </c>
      <c r="BL335" s="219" t="str">
        <f>IFERROR(IF(SUMPRODUCT(US_Others!AG340:AI340/SUM(US_Others!AG340:AI340),US_Others!AG$8:AI$8)&gt;3.5,4,IF(SUMPRODUCT(US_Others!AG340:AI340/SUM(US_Others!AG340:AI340),US_Others!AG$8:AI$8)&gt;2.5,3,2)),"")</f>
        <v/>
      </c>
      <c r="BM335" s="219" t="str">
        <f>IFERROR(US_Others!AL340*US_Others!AL$8/US_Others!AL340,"")</f>
        <v/>
      </c>
    </row>
    <row r="336" spans="1:65">
      <c r="A336" s="200" t="s">
        <v>491</v>
      </c>
      <c r="B336" s="332">
        <v>561100</v>
      </c>
      <c r="C336" s="333">
        <f>SUM(US_CO2!C339:AX339)</f>
        <v>0.14995221671329334</v>
      </c>
      <c r="D336" s="333">
        <f>SUM(US_CH4!C339:AC339)</f>
        <v>2.8234736314466377E-4</v>
      </c>
      <c r="E336" s="333">
        <f>SUM(US_N2O!C339:AA339)</f>
        <v>8.493703777523371E-5</v>
      </c>
      <c r="F336" s="332">
        <f>US_Others!V341+US_Others!U341</f>
        <v>0</v>
      </c>
      <c r="G336" s="332">
        <f>US_Others!C341+US_Others!H341+US_Others!N341</f>
        <v>1.8730329878775431E-5</v>
      </c>
      <c r="H336" s="332">
        <f>US_Others!D341+US_Others!I341+US_Others!O341</f>
        <v>3.0717741001191711E-4</v>
      </c>
      <c r="I336" s="332">
        <f>US_Others!E341+US_Others!J341+US_Others!P341+US_Others!W341</f>
        <v>1.4197590048111778E-3</v>
      </c>
      <c r="J336" s="332">
        <f>US_Others!F341+US_Others!K341+US_Others!Q341</f>
        <v>2.4536732141195816E-4</v>
      </c>
      <c r="K336" s="332">
        <f>US_Others!G341+US_Others!L341+US_Others!R341</f>
        <v>2.4349428842408067E-5</v>
      </c>
      <c r="L336" s="332">
        <f>US_Others!Z341+US_Others!AB341</f>
        <v>0</v>
      </c>
      <c r="M336" s="332">
        <f>US_Others!AA341+US_Others!AC341</f>
        <v>0</v>
      </c>
      <c r="N336" s="332">
        <f>US_Others!AD341</f>
        <v>0</v>
      </c>
      <c r="O336" s="332">
        <f>US_Others!AE341</f>
        <v>0</v>
      </c>
      <c r="P336" s="332">
        <f>SUM(US_Others!AG341:AI341)</f>
        <v>0</v>
      </c>
      <c r="Q336" s="332">
        <f>US_Others!AL341</f>
        <v>0</v>
      </c>
      <c r="R336" s="332"/>
      <c r="S336" s="334">
        <f t="shared" si="5"/>
        <v>149.95221671329335</v>
      </c>
      <c r="T336" s="334">
        <f>D336*1000/Spec!I$6</f>
        <v>1.129389452578655E-2</v>
      </c>
      <c r="U336" s="334">
        <f>E336*1000/Spec!I$7</f>
        <v>2.8502361669541514E-4</v>
      </c>
      <c r="V336" s="334">
        <f>F336*1000/Spec!I$8</f>
        <v>0</v>
      </c>
      <c r="W336" s="334">
        <f>G336*1000/Spec!I$9</f>
        <v>2.7748636857445082E-5</v>
      </c>
      <c r="X336" s="334">
        <f>H336*1000/Spec!I$10</f>
        <v>8.7764974289119172E-5</v>
      </c>
      <c r="Y336" s="334">
        <f>I336*1000/Spec!I$11</f>
        <v>9.9283846490292151E-4</v>
      </c>
      <c r="Z336" s="334">
        <f>J336*1000/Spec!I$12</f>
        <v>5.4892018212966029E-5</v>
      </c>
      <c r="AA336" s="334">
        <f>K336*1000/Spec!I$15</f>
        <v>2.4821028381659598E-6</v>
      </c>
      <c r="AB336" s="334">
        <f>L336*1000/Spec!I$17</f>
        <v>0</v>
      </c>
      <c r="AC336" s="334">
        <f>M336*1000/Spec!I$18</f>
        <v>0</v>
      </c>
      <c r="AD336" s="335">
        <f>N336*1000/Spec!I$25</f>
        <v>0</v>
      </c>
      <c r="AE336" s="335">
        <f>O336*1000/Spec!I$26</f>
        <v>0</v>
      </c>
      <c r="AF336" s="334">
        <f>P336*1000/Spec!I$21</f>
        <v>0</v>
      </c>
      <c r="AG336" s="334">
        <f>Q336*1000/Spec!I$22</f>
        <v>0</v>
      </c>
      <c r="AI336" s="200">
        <f>S336/'2007output'!$C334</f>
        <v>3.2859037298848112E-3</v>
      </c>
      <c r="AJ336" s="200">
        <f>T336/'2007output'!$C334</f>
        <v>2.4748317137693766E-7</v>
      </c>
      <c r="AK336" s="200">
        <f>U336/'2007output'!$C334</f>
        <v>6.2457240428490226E-9</v>
      </c>
      <c r="AL336" s="200">
        <f>V336/'2007output'!$C334</f>
        <v>0</v>
      </c>
      <c r="AM336" s="200">
        <f>W336/'2007output'!$C334</f>
        <v>6.0805602843092106E-10</v>
      </c>
      <c r="AN336" s="200">
        <f>X336/'2007output'!$C334</f>
        <v>1.923194352780085E-9</v>
      </c>
      <c r="AO336" s="200">
        <f>Y336/'2007output'!$C334</f>
        <v>2.1756074611655998E-8</v>
      </c>
      <c r="AP336" s="200">
        <f>Z336/'2007output'!$C334</f>
        <v>1.2028490897987516E-9</v>
      </c>
      <c r="AQ336" s="200">
        <f>AA336/'2007output'!$C334</f>
        <v>5.4390332818362218E-11</v>
      </c>
      <c r="AR336" s="200">
        <f>AB336/'2007output'!$C334</f>
        <v>0</v>
      </c>
      <c r="AS336" s="200">
        <f>AC336/'2007output'!$C334</f>
        <v>0</v>
      </c>
      <c r="AT336" s="200">
        <f>AD336/'2007output'!$C334</f>
        <v>0</v>
      </c>
      <c r="AU336" s="200">
        <f>AE336/'2007output'!$C334</f>
        <v>0</v>
      </c>
      <c r="AV336" s="200">
        <f>AF336/'2007output'!$C334</f>
        <v>0</v>
      </c>
      <c r="AW336" s="200">
        <f>AG336/'2007output'!$C334</f>
        <v>0</v>
      </c>
      <c r="AY336" s="370">
        <f>IFERROR(IF(SUMPRODUCT(US_CO2!C339:AX339/SUM(US_CO2!C339:AX339),US_CO2!C$6:AX$6)&gt;3.5,4,IF(SUMPRODUCT(US_CO2!C339:AX339/SUM(US_CO2!C339:AX339),US_CO2!C$6:AX$6)&gt;2.5,3,2)),"")</f>
        <v>4</v>
      </c>
      <c r="AZ336" s="370">
        <f>IFERROR(IF(SUMPRODUCT(US_CH4!C339:AC339/SUM(US_CH4!C339:AC339),US_CH4!C$6:AC$6)&gt;3.5,4,IF(SUMPRODUCT(US_CH4!C339:AC339/SUM(US_CH4!C339:AC339),US_CH4!C$6:AC$6)&gt;2.5,3,2)),"")</f>
        <v>4</v>
      </c>
      <c r="BA336" s="223">
        <f>IFERROR(IF(SUMPRODUCT(US_N2O!C339:AA339/SUM(US_N2O!C339:AA339),US_N2O!C$6:AA$6)&gt;3.5,4,IF(SUMPRODUCT(US_N2O!C339:AA339/SUM(US_N2O!C339:AA339),US_N2O!C$6:AA$6)&gt;2.5,3,2)),"")</f>
        <v>4</v>
      </c>
      <c r="BB336" s="223" t="str">
        <f>IFERROR(IF(SUMPRODUCT(US_Others!U341:V341/SUM(US_Others!U341:V341),US_Others!U$8:V$8)&gt;3.5,4,IF(SUMPRODUCT(US_Others!U341:V341/SUM(US_Others!U341:V341),US_Others!U$8:V$8)&gt;2.5,3,2)),"")</f>
        <v/>
      </c>
      <c r="BC336" s="223">
        <f>IFERROR(IF((US_Others!C341*US_Others!C$8/SUM(US_Others!C341,US_Others!H341,US_Others!N341)+ US_Others!H341*US_Others!H$8/SUM(US_Others!C341,US_Others!H341,US_Others!N341)+US_Others!N341*US_Others!N$8/SUM(US_Others!C341,US_Others!H341,US_Others!N341))&gt;3.5,4,IF((US_Others!C341*US_Others!C$8/SUM(US_Others!C341,US_Others!H341,US_Others!N341)+ US_Others!H341*US_Others!H$8/SUM(US_Others!C341,US_Others!H341,US_Others!N341)+US_Others!N341*US_Others!N$8/SUM(US_Others!C341,US_Others!H341,US_Others!N341))&gt;2.5,3,2)),"")</f>
        <v>4</v>
      </c>
      <c r="BD336" s="223">
        <f>IFERROR(IF((US_Others!D341*US_Others!D$8/SUM(US_Others!D341,US_Others!I341,US_Others!O341)+US_Others!I341*US_Others!I$8/SUM(US_Others!D341,US_Others!I341,US_Others!O341)+US_Others!O341*US_Others!O$8/SUM(US_Others!D341,US_Others!I341,US_Others!O341))&gt;3.5,4,IF((US_Others!D341*US_Others!D$8/SUM(US_Others!D341,US_Others!I341,US_Others!O341)+US_Others!I341*US_Others!I$8/SUM(US_Others!D341,US_Others!I341,US_Others!O341)+US_Others!O341*US_Others!O$8/SUM(US_Others!D341,US_Others!I341,US_Others!O341))&gt;2.5,3,2)),"")</f>
        <v>4</v>
      </c>
      <c r="BE336" s="223">
        <f>IFERROR(IF((US_Others!E341*US_Others!E$8/SUM(US_Others!E341,US_Others!J341,US_Others!P341,US_Others!W341)+US_Others!J341*US_Others!J$8/SUM(US_Others!E341,US_Others!J341,US_Others!P341,US_Others!W341)+US_Others!P341*US_Others!P$8/SUM(US_Others!E341,US_Others!J341,US_Others!P341,US_Others!W341)+US_Others!W341*US_Others!W$8/SUM(US_Others!E341,US_Others!J341,US_Others!P341,US_Others!W341))&gt;3.5,4,IF((US_Others!E341*US_Others!E$8/SUM(US_Others!E341,US_Others!J341,US_Others!P341,US_Others!W341)+US_Others!J341*US_Others!J$8/SUM(US_Others!E341,US_Others!J341,US_Others!P341,US_Others!W341)+US_Others!P341*US_Others!P$8/SUM(US_Others!E341,US_Others!J341,US_Others!P341,US_Others!W341)+US_Others!W341*US_Others!W$8/SUM(US_Others!E341,US_Others!J341,US_Others!P341,US_Others!W341))&gt;2.5,3,2)),"")</f>
        <v>4</v>
      </c>
      <c r="BF336" s="223">
        <f>IFERROR(IF((US_Others!F341*US_Others!F$8/SUM(US_Others!F341,US_Others!K341,US_Others!Q341)+US_Others!K341*US_Others!K$8/SUM(US_Others!F341,US_Others!K341,US_Others!Q341)+US_Others!Q341*US_Others!Q$8/SUM(US_Others!F341,US_Others!K341,US_Others!Q341))&gt;3.5,4,IF((US_Others!F341*US_Others!F$8/SUM(US_Others!F341,US_Others!K341,US_Others!Q341)+US_Others!K341*US_Others!K$8/SUM(US_Others!F341,US_Others!K341,US_Others!Q341)+US_Others!Q341*US_Others!Q$8/SUM(US_Others!F341,US_Others!K341,US_Others!Q341))&gt;2.5,3,2)),"")</f>
        <v>4</v>
      </c>
      <c r="BG336" s="223">
        <f>IFERROR(IF((US_Others!G341*US_Others!G$8/SUM(US_Others!G341,US_Others!L341,US_Others!R341)+US_Others!L341*US_Others!L$8/SUM(US_Others!G341,US_Others!L341,US_Others!R341)+US_Others!R341*US_Others!R$8/SUM(US_Others!G341,US_Others!L341,US_Others!R341))&gt;3.5,4,IF((US_Others!G341*US_Others!G$8/SUM(US_Others!G341,US_Others!L341,US_Others!R341)+US_Others!L341*US_Others!L$8/SUM(US_Others!G341,US_Others!L341,US_Others!R341)+US_Others!R341*US_Others!R$8/SUM(US_Others!G341,US_Others!L341,US_Others!R341))&gt;2.5,3,2)),"")</f>
        <v>4</v>
      </c>
      <c r="BH336" s="219" t="str">
        <f>IFERROR(IF((US_Others!Z341*US_Others!Z$8/SUM(US_Others!Z341,US_Others!AB341)+US_Others!AB341*US_Others!AB$8/SUM(US_Others!Z341,US_Others!AB341))&gt;3.5,4,IF((US_Others!Z341*US_Others!Z$8/SUM(US_Others!Z341,US_Others!AB341)+US_Others!AB341*US_Others!AB$8/SUM(US_Others!Z341,US_Others!AB341))&gt;2.5,3,2)),"")</f>
        <v/>
      </c>
      <c r="BI336" s="219" t="str">
        <f>IFERROR(IF((US_Others!AA341*US_Others!AA$8/SUM(US_Others!AA341,US_Others!AC341)+US_Others!AC341*US_Others!AC$8/SUM(US_Others!AA341,US_Others!AC341))&gt;3.5,4,IF((US_Others!AA341*US_Others!AA$8/SUM(US_Others!AA341,US_Others!AC341)+US_Others!AC341*US_Others!AC$8/SUM(US_Others!AA341,US_Others!AC341))&gt;2.5,3,2)),"")</f>
        <v/>
      </c>
      <c r="BJ336" s="219" t="str">
        <f>IFERROR(US_Others!AD341*US_Others!AD$8/US_Others!AD341,"")</f>
        <v/>
      </c>
      <c r="BK336" s="74" t="str">
        <f>IFERROR(US_Others!AE341*US_Others!AE$8/US_Others!AE341,"")</f>
        <v/>
      </c>
      <c r="BL336" s="219" t="str">
        <f>IFERROR(IF(SUMPRODUCT(US_Others!AG341:AI341/SUM(US_Others!AG341:AI341),US_Others!AG$8:AI$8)&gt;3.5,4,IF(SUMPRODUCT(US_Others!AG341:AI341/SUM(US_Others!AG341:AI341),US_Others!AG$8:AI$8)&gt;2.5,3,2)),"")</f>
        <v/>
      </c>
      <c r="BM336" s="219" t="str">
        <f>IFERROR(US_Others!AL341*US_Others!AL$8/US_Others!AL341,"")</f>
        <v/>
      </c>
    </row>
    <row r="337" spans="1:65">
      <c r="A337" s="200" t="s">
        <v>492</v>
      </c>
      <c r="B337" s="332">
        <v>561200</v>
      </c>
      <c r="C337" s="333">
        <f>SUM(US_CO2!C340:AX340)</f>
        <v>0.31636908167647682</v>
      </c>
      <c r="D337" s="333">
        <f>SUM(US_CH4!C340:AC340)</f>
        <v>6.0968404132700615E-4</v>
      </c>
      <c r="E337" s="333">
        <f>SUM(US_N2O!C340:AA340)</f>
        <v>1.8112140430988707E-4</v>
      </c>
      <c r="F337" s="332">
        <f>US_Others!V342+US_Others!U342</f>
        <v>0</v>
      </c>
      <c r="G337" s="332">
        <f>US_Others!C342+US_Others!H342+US_Others!N342</f>
        <v>3.7460659757550862E-5</v>
      </c>
      <c r="H337" s="332">
        <f>US_Others!D342+US_Others!I342+US_Others!O342</f>
        <v>6.1435482002383422E-4</v>
      </c>
      <c r="I337" s="332">
        <f>US_Others!E342+US_Others!J342+US_Others!P342+US_Others!W342</f>
        <v>2.8395180096223555E-3</v>
      </c>
      <c r="J337" s="332">
        <f>US_Others!F342+US_Others!K342+US_Others!Q342</f>
        <v>4.9073464282391632E-4</v>
      </c>
      <c r="K337" s="332">
        <f>US_Others!G342+US_Others!L342+US_Others!R342</f>
        <v>4.8698857684816134E-5</v>
      </c>
      <c r="L337" s="332">
        <f>US_Others!Z342+US_Others!AB342</f>
        <v>0</v>
      </c>
      <c r="M337" s="332">
        <f>US_Others!AA342+US_Others!AC342</f>
        <v>0</v>
      </c>
      <c r="N337" s="332">
        <f>US_Others!AD342</f>
        <v>0</v>
      </c>
      <c r="O337" s="332">
        <f>US_Others!AE342</f>
        <v>0</v>
      </c>
      <c r="P337" s="332">
        <f>SUM(US_Others!AG342:AI342)</f>
        <v>0</v>
      </c>
      <c r="Q337" s="332">
        <f>US_Others!AL342</f>
        <v>0</v>
      </c>
      <c r="R337" s="332"/>
      <c r="S337" s="334">
        <f t="shared" si="5"/>
        <v>316.36908167647681</v>
      </c>
      <c r="T337" s="334">
        <f>D337*1000/Spec!I$6</f>
        <v>2.4387361653080246E-2</v>
      </c>
      <c r="U337" s="334">
        <f>E337*1000/Spec!I$7</f>
        <v>6.0778994734861434E-4</v>
      </c>
      <c r="V337" s="334">
        <f>F337*1000/Spec!I$8</f>
        <v>0</v>
      </c>
      <c r="W337" s="334">
        <f>G337*1000/Spec!I$9</f>
        <v>5.5497273714890164E-5</v>
      </c>
      <c r="X337" s="334">
        <f>H337*1000/Spec!I$10</f>
        <v>1.7552994857823834E-4</v>
      </c>
      <c r="Y337" s="334">
        <f>I337*1000/Spec!I$11</f>
        <v>1.985676929805843E-3</v>
      </c>
      <c r="Z337" s="334">
        <f>J337*1000/Spec!I$12</f>
        <v>1.0978403642593206E-4</v>
      </c>
      <c r="AA337" s="334">
        <f>K337*1000/Spec!I$15</f>
        <v>4.9642056763319197E-6</v>
      </c>
      <c r="AB337" s="334">
        <f>L337*1000/Spec!I$17</f>
        <v>0</v>
      </c>
      <c r="AC337" s="334">
        <f>M337*1000/Spec!I$18</f>
        <v>0</v>
      </c>
      <c r="AD337" s="335">
        <f>N337*1000/Spec!I$25</f>
        <v>0</v>
      </c>
      <c r="AE337" s="335">
        <f>O337*1000/Spec!I$26</f>
        <v>0</v>
      </c>
      <c r="AF337" s="334">
        <f>P337*1000/Spec!I$21</f>
        <v>0</v>
      </c>
      <c r="AG337" s="334">
        <f>Q337*1000/Spec!I$22</f>
        <v>0</v>
      </c>
      <c r="AI337" s="200">
        <f>S337/'2007output'!$C335</f>
        <v>1.1579279762699539E-2</v>
      </c>
      <c r="AJ337" s="200">
        <f>T337/'2007output'!$C335</f>
        <v>8.9259064684431025E-7</v>
      </c>
      <c r="AK337" s="200">
        <f>U337/'2007output'!$C335</f>
        <v>2.2245441305490605E-8</v>
      </c>
      <c r="AL337" s="200">
        <f>V337/'2007output'!$C335</f>
        <v>0</v>
      </c>
      <c r="AM337" s="200">
        <f>W337/'2007output'!$C335</f>
        <v>2.0312302801731267E-9</v>
      </c>
      <c r="AN337" s="200">
        <f>X337/'2007output'!$C335</f>
        <v>6.42449120043329E-9</v>
      </c>
      <c r="AO337" s="200">
        <f>Y337/'2007output'!$C335</f>
        <v>7.2676851248292328E-8</v>
      </c>
      <c r="AP337" s="200">
        <f>Z337/'2007output'!$C335</f>
        <v>4.0181552018861015E-9</v>
      </c>
      <c r="AQ337" s="200">
        <f>AA337/'2007output'!$C335</f>
        <v>1.8169261680447697E-10</v>
      </c>
      <c r="AR337" s="200">
        <f>AB337/'2007output'!$C335</f>
        <v>0</v>
      </c>
      <c r="AS337" s="200">
        <f>AC337/'2007output'!$C335</f>
        <v>0</v>
      </c>
      <c r="AT337" s="200">
        <f>AD337/'2007output'!$C335</f>
        <v>0</v>
      </c>
      <c r="AU337" s="200">
        <f>AE337/'2007output'!$C335</f>
        <v>0</v>
      </c>
      <c r="AV337" s="200">
        <f>AF337/'2007output'!$C335</f>
        <v>0</v>
      </c>
      <c r="AW337" s="200">
        <f>AG337/'2007output'!$C335</f>
        <v>0</v>
      </c>
      <c r="AY337" s="370">
        <f>IFERROR(IF(SUMPRODUCT(US_CO2!C340:AX340/SUM(US_CO2!C340:AX340),US_CO2!C$6:AX$6)&gt;3.5,4,IF(SUMPRODUCT(US_CO2!C340:AX340/SUM(US_CO2!C340:AX340),US_CO2!C$6:AX$6)&gt;2.5,3,2)),"")</f>
        <v>4</v>
      </c>
      <c r="AZ337" s="370">
        <f>IFERROR(IF(SUMPRODUCT(US_CH4!C340:AC340/SUM(US_CH4!C340:AC340),US_CH4!C$6:AC$6)&gt;3.5,4,IF(SUMPRODUCT(US_CH4!C340:AC340/SUM(US_CH4!C340:AC340),US_CH4!C$6:AC$6)&gt;2.5,3,2)),"")</f>
        <v>4</v>
      </c>
      <c r="BA337" s="223">
        <f>IFERROR(IF(SUMPRODUCT(US_N2O!C340:AA340/SUM(US_N2O!C340:AA340),US_N2O!C$6:AA$6)&gt;3.5,4,IF(SUMPRODUCT(US_N2O!C340:AA340/SUM(US_N2O!C340:AA340),US_N2O!C$6:AA$6)&gt;2.5,3,2)),"")</f>
        <v>4</v>
      </c>
      <c r="BB337" s="223" t="str">
        <f>IFERROR(IF(SUMPRODUCT(US_Others!U342:V342/SUM(US_Others!U342:V342),US_Others!U$8:V$8)&gt;3.5,4,IF(SUMPRODUCT(US_Others!U342:V342/SUM(US_Others!U342:V342),US_Others!U$8:V$8)&gt;2.5,3,2)),"")</f>
        <v/>
      </c>
      <c r="BC337" s="223">
        <f>IFERROR(IF((US_Others!C342*US_Others!C$8/SUM(US_Others!C342,US_Others!H342,US_Others!N342)+ US_Others!H342*US_Others!H$8/SUM(US_Others!C342,US_Others!H342,US_Others!N342)+US_Others!N342*US_Others!N$8/SUM(US_Others!C342,US_Others!H342,US_Others!N342))&gt;3.5,4,IF((US_Others!C342*US_Others!C$8/SUM(US_Others!C342,US_Others!H342,US_Others!N342)+ US_Others!H342*US_Others!H$8/SUM(US_Others!C342,US_Others!H342,US_Others!N342)+US_Others!N342*US_Others!N$8/SUM(US_Others!C342,US_Others!H342,US_Others!N342))&gt;2.5,3,2)),"")</f>
        <v>4</v>
      </c>
      <c r="BD337" s="223">
        <f>IFERROR(IF((US_Others!D342*US_Others!D$8/SUM(US_Others!D342,US_Others!I342,US_Others!O342)+US_Others!I342*US_Others!I$8/SUM(US_Others!D342,US_Others!I342,US_Others!O342)+US_Others!O342*US_Others!O$8/SUM(US_Others!D342,US_Others!I342,US_Others!O342))&gt;3.5,4,IF((US_Others!D342*US_Others!D$8/SUM(US_Others!D342,US_Others!I342,US_Others!O342)+US_Others!I342*US_Others!I$8/SUM(US_Others!D342,US_Others!I342,US_Others!O342)+US_Others!O342*US_Others!O$8/SUM(US_Others!D342,US_Others!I342,US_Others!O342))&gt;2.5,3,2)),"")</f>
        <v>4</v>
      </c>
      <c r="BE337" s="223">
        <f>IFERROR(IF((US_Others!E342*US_Others!E$8/SUM(US_Others!E342,US_Others!J342,US_Others!P342,US_Others!W342)+US_Others!J342*US_Others!J$8/SUM(US_Others!E342,US_Others!J342,US_Others!P342,US_Others!W342)+US_Others!P342*US_Others!P$8/SUM(US_Others!E342,US_Others!J342,US_Others!P342,US_Others!W342)+US_Others!W342*US_Others!W$8/SUM(US_Others!E342,US_Others!J342,US_Others!P342,US_Others!W342))&gt;3.5,4,IF((US_Others!E342*US_Others!E$8/SUM(US_Others!E342,US_Others!J342,US_Others!P342,US_Others!W342)+US_Others!J342*US_Others!J$8/SUM(US_Others!E342,US_Others!J342,US_Others!P342,US_Others!W342)+US_Others!P342*US_Others!P$8/SUM(US_Others!E342,US_Others!J342,US_Others!P342,US_Others!W342)+US_Others!W342*US_Others!W$8/SUM(US_Others!E342,US_Others!J342,US_Others!P342,US_Others!W342))&gt;2.5,3,2)),"")</f>
        <v>4</v>
      </c>
      <c r="BF337" s="223">
        <f>IFERROR(IF((US_Others!F342*US_Others!F$8/SUM(US_Others!F342,US_Others!K342,US_Others!Q342)+US_Others!K342*US_Others!K$8/SUM(US_Others!F342,US_Others!K342,US_Others!Q342)+US_Others!Q342*US_Others!Q$8/SUM(US_Others!F342,US_Others!K342,US_Others!Q342))&gt;3.5,4,IF((US_Others!F342*US_Others!F$8/SUM(US_Others!F342,US_Others!K342,US_Others!Q342)+US_Others!K342*US_Others!K$8/SUM(US_Others!F342,US_Others!K342,US_Others!Q342)+US_Others!Q342*US_Others!Q$8/SUM(US_Others!F342,US_Others!K342,US_Others!Q342))&gt;2.5,3,2)),"")</f>
        <v>4</v>
      </c>
      <c r="BG337" s="223">
        <f>IFERROR(IF((US_Others!G342*US_Others!G$8/SUM(US_Others!G342,US_Others!L342,US_Others!R342)+US_Others!L342*US_Others!L$8/SUM(US_Others!G342,US_Others!L342,US_Others!R342)+US_Others!R342*US_Others!R$8/SUM(US_Others!G342,US_Others!L342,US_Others!R342))&gt;3.5,4,IF((US_Others!G342*US_Others!G$8/SUM(US_Others!G342,US_Others!L342,US_Others!R342)+US_Others!L342*US_Others!L$8/SUM(US_Others!G342,US_Others!L342,US_Others!R342)+US_Others!R342*US_Others!R$8/SUM(US_Others!G342,US_Others!L342,US_Others!R342))&gt;2.5,3,2)),"")</f>
        <v>4</v>
      </c>
      <c r="BH337" s="219" t="str">
        <f>IFERROR(IF((US_Others!Z342*US_Others!Z$8/SUM(US_Others!Z342,US_Others!AB342)+US_Others!AB342*US_Others!AB$8/SUM(US_Others!Z342,US_Others!AB342))&gt;3.5,4,IF((US_Others!Z342*US_Others!Z$8/SUM(US_Others!Z342,US_Others!AB342)+US_Others!AB342*US_Others!AB$8/SUM(US_Others!Z342,US_Others!AB342))&gt;2.5,3,2)),"")</f>
        <v/>
      </c>
      <c r="BI337" s="219" t="str">
        <f>IFERROR(IF((US_Others!AA342*US_Others!AA$8/SUM(US_Others!AA342,US_Others!AC342)+US_Others!AC342*US_Others!AC$8/SUM(US_Others!AA342,US_Others!AC342))&gt;3.5,4,IF((US_Others!AA342*US_Others!AA$8/SUM(US_Others!AA342,US_Others!AC342)+US_Others!AC342*US_Others!AC$8/SUM(US_Others!AA342,US_Others!AC342))&gt;2.5,3,2)),"")</f>
        <v/>
      </c>
      <c r="BJ337" s="219" t="str">
        <f>IFERROR(US_Others!AD342*US_Others!AD$8/US_Others!AD342,"")</f>
        <v/>
      </c>
      <c r="BK337" s="74" t="str">
        <f>IFERROR(US_Others!AE342*US_Others!AE$8/US_Others!AE342,"")</f>
        <v/>
      </c>
      <c r="BL337" s="219" t="str">
        <f>IFERROR(IF(SUMPRODUCT(US_Others!AG342:AI342/SUM(US_Others!AG342:AI342),US_Others!AG$8:AI$8)&gt;3.5,4,IF(SUMPRODUCT(US_Others!AG342:AI342/SUM(US_Others!AG342:AI342),US_Others!AG$8:AI$8)&gt;2.5,3,2)),"")</f>
        <v/>
      </c>
      <c r="BM337" s="219" t="str">
        <f>IFERROR(US_Others!AL342*US_Others!AL$8/US_Others!AL342,"")</f>
        <v/>
      </c>
    </row>
    <row r="338" spans="1:65">
      <c r="A338" s="200" t="s">
        <v>493</v>
      </c>
      <c r="B338" s="332">
        <v>561300</v>
      </c>
      <c r="C338" s="333">
        <f>SUM(US_CO2!C341:AX341)</f>
        <v>4.3106880213178475E-2</v>
      </c>
      <c r="D338" s="333">
        <f>SUM(US_CH4!C341:AC341)</f>
        <v>6.3746943619036962E-5</v>
      </c>
      <c r="E338" s="333">
        <f>SUM(US_N2O!C341:AA341)</f>
        <v>2.3437975239953754E-5</v>
      </c>
      <c r="F338" s="332">
        <f>US_Others!V343+US_Others!U343</f>
        <v>0</v>
      </c>
      <c r="G338" s="332">
        <f>US_Others!C343+US_Others!H343+US_Others!N343</f>
        <v>8.4286484454489436E-5</v>
      </c>
      <c r="H338" s="332">
        <f>US_Others!D343+US_Others!I343+US_Others!O343</f>
        <v>1.3822983450536271E-3</v>
      </c>
      <c r="I338" s="332">
        <f>US_Others!E343+US_Others!J343+US_Others!P343+US_Others!W343</f>
        <v>6.3889155216502996E-3</v>
      </c>
      <c r="J338" s="332">
        <f>US_Others!F343+US_Others!K343+US_Others!Q343</f>
        <v>1.1041529463538119E-3</v>
      </c>
      <c r="K338" s="332">
        <f>US_Others!G343+US_Others!L343+US_Others!R343</f>
        <v>1.095724297908363E-4</v>
      </c>
      <c r="L338" s="332">
        <f>US_Others!Z343+US_Others!AB343</f>
        <v>0</v>
      </c>
      <c r="M338" s="332">
        <f>US_Others!AA343+US_Others!AC343</f>
        <v>0</v>
      </c>
      <c r="N338" s="332">
        <f>US_Others!AD343</f>
        <v>0</v>
      </c>
      <c r="O338" s="332">
        <f>US_Others!AE343</f>
        <v>0</v>
      </c>
      <c r="P338" s="332">
        <f>SUM(US_Others!AG343:AI343)</f>
        <v>0</v>
      </c>
      <c r="Q338" s="332">
        <f>US_Others!AL343</f>
        <v>0</v>
      </c>
      <c r="R338" s="332"/>
      <c r="S338" s="334">
        <f t="shared" si="5"/>
        <v>43.106880213178478</v>
      </c>
      <c r="T338" s="334">
        <f>D338*1000/Spec!I$6</f>
        <v>2.5498777447614785E-3</v>
      </c>
      <c r="U338" s="334">
        <f>E338*1000/Spec!I$7</f>
        <v>7.8650923624005892E-5</v>
      </c>
      <c r="V338" s="334">
        <f>F338*1000/Spec!I$8</f>
        <v>0</v>
      </c>
      <c r="W338" s="334">
        <f>G338*1000/Spec!I$9</f>
        <v>1.2486886585850288E-4</v>
      </c>
      <c r="X338" s="334">
        <f>H338*1000/Spec!I$10</f>
        <v>3.9494238430103632E-4</v>
      </c>
      <c r="Y338" s="334">
        <f>I338*1000/Spec!I$11</f>
        <v>4.4677730920631466E-3</v>
      </c>
      <c r="Z338" s="334">
        <f>J338*1000/Spec!I$12</f>
        <v>2.4701408195834716E-4</v>
      </c>
      <c r="AA338" s="334">
        <f>K338*1000/Spec!I$15</f>
        <v>1.1169462771746819E-5</v>
      </c>
      <c r="AB338" s="334">
        <f>L338*1000/Spec!I$17</f>
        <v>0</v>
      </c>
      <c r="AC338" s="334">
        <f>M338*1000/Spec!I$18</f>
        <v>0</v>
      </c>
      <c r="AD338" s="335">
        <f>N338*1000/Spec!I$25</f>
        <v>0</v>
      </c>
      <c r="AE338" s="335">
        <f>O338*1000/Spec!I$26</f>
        <v>0</v>
      </c>
      <c r="AF338" s="334">
        <f>P338*1000/Spec!I$21</f>
        <v>0</v>
      </c>
      <c r="AG338" s="334">
        <f>Q338*1000/Spec!I$22</f>
        <v>0</v>
      </c>
      <c r="AI338" s="200">
        <f>S338/'2007output'!$C336</f>
        <v>2.4104140225222258E-4</v>
      </c>
      <c r="AJ338" s="200">
        <f>T338/'2007output'!$C336</f>
        <v>1.4258190435714725E-8</v>
      </c>
      <c r="AK338" s="200">
        <f>U338/'2007output'!$C336</f>
        <v>4.3979357413499458E-10</v>
      </c>
      <c r="AL338" s="200">
        <f>V338/'2007output'!$C336</f>
        <v>0</v>
      </c>
      <c r="AM338" s="200">
        <f>W338/'2007output'!$C336</f>
        <v>6.9823114953646291E-10</v>
      </c>
      <c r="AN338" s="200">
        <f>X338/'2007output'!$C336</f>
        <v>2.2084053786767558E-9</v>
      </c>
      <c r="AO338" s="200">
        <f>Y338/'2007output'!$C336</f>
        <v>2.4982515221002182E-8</v>
      </c>
      <c r="AP338" s="200">
        <f>Z338/'2007output'!$C336</f>
        <v>1.3812324250058553E-9</v>
      </c>
      <c r="AQ338" s="200">
        <f>AA338/'2007output'!$C336</f>
        <v>6.2456456036518479E-11</v>
      </c>
      <c r="AR338" s="200">
        <f>AB338/'2007output'!$C336</f>
        <v>0</v>
      </c>
      <c r="AS338" s="200">
        <f>AC338/'2007output'!$C336</f>
        <v>0</v>
      </c>
      <c r="AT338" s="200">
        <f>AD338/'2007output'!$C336</f>
        <v>0</v>
      </c>
      <c r="AU338" s="200">
        <f>AE338/'2007output'!$C336</f>
        <v>0</v>
      </c>
      <c r="AV338" s="200">
        <f>AF338/'2007output'!$C336</f>
        <v>0</v>
      </c>
      <c r="AW338" s="200">
        <f>AG338/'2007output'!$C336</f>
        <v>0</v>
      </c>
      <c r="AY338" s="370">
        <f>IFERROR(IF(SUMPRODUCT(US_CO2!C341:AX341/SUM(US_CO2!C341:AX341),US_CO2!C$6:AX$6)&gt;3.5,4,IF(SUMPRODUCT(US_CO2!C341:AX341/SUM(US_CO2!C341:AX341),US_CO2!C$6:AX$6)&gt;2.5,3,2)),"")</f>
        <v>4</v>
      </c>
      <c r="AZ338" s="370">
        <f>IFERROR(IF(SUMPRODUCT(US_CH4!C341:AC341/SUM(US_CH4!C341:AC341),US_CH4!C$6:AC$6)&gt;3.5,4,IF(SUMPRODUCT(US_CH4!C341:AC341/SUM(US_CH4!C341:AC341),US_CH4!C$6:AC$6)&gt;2.5,3,2)),"")</f>
        <v>4</v>
      </c>
      <c r="BA338" s="223">
        <f>IFERROR(IF(SUMPRODUCT(US_N2O!C341:AA341/SUM(US_N2O!C341:AA341),US_N2O!C$6:AA$6)&gt;3.5,4,IF(SUMPRODUCT(US_N2O!C341:AA341/SUM(US_N2O!C341:AA341),US_N2O!C$6:AA$6)&gt;2.5,3,2)),"")</f>
        <v>4</v>
      </c>
      <c r="BB338" s="223" t="str">
        <f>IFERROR(IF(SUMPRODUCT(US_Others!U343:V343/SUM(US_Others!U343:V343),US_Others!U$8:V$8)&gt;3.5,4,IF(SUMPRODUCT(US_Others!U343:V343/SUM(US_Others!U343:V343),US_Others!U$8:V$8)&gt;2.5,3,2)),"")</f>
        <v/>
      </c>
      <c r="BC338" s="223">
        <f>IFERROR(IF((US_Others!C343*US_Others!C$8/SUM(US_Others!C343,US_Others!H343,US_Others!N343)+ US_Others!H343*US_Others!H$8/SUM(US_Others!C343,US_Others!H343,US_Others!N343)+US_Others!N343*US_Others!N$8/SUM(US_Others!C343,US_Others!H343,US_Others!N343))&gt;3.5,4,IF((US_Others!C343*US_Others!C$8/SUM(US_Others!C343,US_Others!H343,US_Others!N343)+ US_Others!H343*US_Others!H$8/SUM(US_Others!C343,US_Others!H343,US_Others!N343)+US_Others!N343*US_Others!N$8/SUM(US_Others!C343,US_Others!H343,US_Others!N343))&gt;2.5,3,2)),"")</f>
        <v>4</v>
      </c>
      <c r="BD338" s="223">
        <f>IFERROR(IF((US_Others!D343*US_Others!D$8/SUM(US_Others!D343,US_Others!I343,US_Others!O343)+US_Others!I343*US_Others!I$8/SUM(US_Others!D343,US_Others!I343,US_Others!O343)+US_Others!O343*US_Others!O$8/SUM(US_Others!D343,US_Others!I343,US_Others!O343))&gt;3.5,4,IF((US_Others!D343*US_Others!D$8/SUM(US_Others!D343,US_Others!I343,US_Others!O343)+US_Others!I343*US_Others!I$8/SUM(US_Others!D343,US_Others!I343,US_Others!O343)+US_Others!O343*US_Others!O$8/SUM(US_Others!D343,US_Others!I343,US_Others!O343))&gt;2.5,3,2)),"")</f>
        <v>4</v>
      </c>
      <c r="BE338" s="223">
        <f>IFERROR(IF((US_Others!E343*US_Others!E$8/SUM(US_Others!E343,US_Others!J343,US_Others!P343,US_Others!W343)+US_Others!J343*US_Others!J$8/SUM(US_Others!E343,US_Others!J343,US_Others!P343,US_Others!W343)+US_Others!P343*US_Others!P$8/SUM(US_Others!E343,US_Others!J343,US_Others!P343,US_Others!W343)+US_Others!W343*US_Others!W$8/SUM(US_Others!E343,US_Others!J343,US_Others!P343,US_Others!W343))&gt;3.5,4,IF((US_Others!E343*US_Others!E$8/SUM(US_Others!E343,US_Others!J343,US_Others!P343,US_Others!W343)+US_Others!J343*US_Others!J$8/SUM(US_Others!E343,US_Others!J343,US_Others!P343,US_Others!W343)+US_Others!P343*US_Others!P$8/SUM(US_Others!E343,US_Others!J343,US_Others!P343,US_Others!W343)+US_Others!W343*US_Others!W$8/SUM(US_Others!E343,US_Others!J343,US_Others!P343,US_Others!W343))&gt;2.5,3,2)),"")</f>
        <v>4</v>
      </c>
      <c r="BF338" s="223">
        <f>IFERROR(IF((US_Others!F343*US_Others!F$8/SUM(US_Others!F343,US_Others!K343,US_Others!Q343)+US_Others!K343*US_Others!K$8/SUM(US_Others!F343,US_Others!K343,US_Others!Q343)+US_Others!Q343*US_Others!Q$8/SUM(US_Others!F343,US_Others!K343,US_Others!Q343))&gt;3.5,4,IF((US_Others!F343*US_Others!F$8/SUM(US_Others!F343,US_Others!K343,US_Others!Q343)+US_Others!K343*US_Others!K$8/SUM(US_Others!F343,US_Others!K343,US_Others!Q343)+US_Others!Q343*US_Others!Q$8/SUM(US_Others!F343,US_Others!K343,US_Others!Q343))&gt;2.5,3,2)),"")</f>
        <v>4</v>
      </c>
      <c r="BG338" s="223">
        <f>IFERROR(IF((US_Others!G343*US_Others!G$8/SUM(US_Others!G343,US_Others!L343,US_Others!R343)+US_Others!L343*US_Others!L$8/SUM(US_Others!G343,US_Others!L343,US_Others!R343)+US_Others!R343*US_Others!R$8/SUM(US_Others!G343,US_Others!L343,US_Others!R343))&gt;3.5,4,IF((US_Others!G343*US_Others!G$8/SUM(US_Others!G343,US_Others!L343,US_Others!R343)+US_Others!L343*US_Others!L$8/SUM(US_Others!G343,US_Others!L343,US_Others!R343)+US_Others!R343*US_Others!R$8/SUM(US_Others!G343,US_Others!L343,US_Others!R343))&gt;2.5,3,2)),"")</f>
        <v>4</v>
      </c>
      <c r="BH338" s="219" t="str">
        <f>IFERROR(IF((US_Others!Z343*US_Others!Z$8/SUM(US_Others!Z343,US_Others!AB343)+US_Others!AB343*US_Others!AB$8/SUM(US_Others!Z343,US_Others!AB343))&gt;3.5,4,IF((US_Others!Z343*US_Others!Z$8/SUM(US_Others!Z343,US_Others!AB343)+US_Others!AB343*US_Others!AB$8/SUM(US_Others!Z343,US_Others!AB343))&gt;2.5,3,2)),"")</f>
        <v/>
      </c>
      <c r="BI338" s="219" t="str">
        <f>IFERROR(IF((US_Others!AA343*US_Others!AA$8/SUM(US_Others!AA343,US_Others!AC343)+US_Others!AC343*US_Others!AC$8/SUM(US_Others!AA343,US_Others!AC343))&gt;3.5,4,IF((US_Others!AA343*US_Others!AA$8/SUM(US_Others!AA343,US_Others!AC343)+US_Others!AC343*US_Others!AC$8/SUM(US_Others!AA343,US_Others!AC343))&gt;2.5,3,2)),"")</f>
        <v/>
      </c>
      <c r="BJ338" s="219" t="str">
        <f>IFERROR(US_Others!AD343*US_Others!AD$8/US_Others!AD343,"")</f>
        <v/>
      </c>
      <c r="BK338" s="74" t="str">
        <f>IFERROR(US_Others!AE343*US_Others!AE$8/US_Others!AE343,"")</f>
        <v/>
      </c>
      <c r="BL338" s="219" t="str">
        <f>IFERROR(IF(SUMPRODUCT(US_Others!AG343:AI343/SUM(US_Others!AG343:AI343),US_Others!AG$8:AI$8)&gt;3.5,4,IF(SUMPRODUCT(US_Others!AG343:AI343/SUM(US_Others!AG343:AI343),US_Others!AG$8:AI$8)&gt;2.5,3,2)),"")</f>
        <v/>
      </c>
      <c r="BM338" s="219" t="str">
        <f>IFERROR(US_Others!AL343*US_Others!AL$8/US_Others!AL343,"")</f>
        <v/>
      </c>
    </row>
    <row r="339" spans="1:65">
      <c r="A339" s="200" t="s">
        <v>494</v>
      </c>
      <c r="B339" s="332">
        <v>561400</v>
      </c>
      <c r="C339" s="333">
        <f>SUM(US_CO2!C342:AX342)</f>
        <v>0.2076142682103686</v>
      </c>
      <c r="D339" s="333">
        <f>SUM(US_CH4!C342:AC342)</f>
        <v>2.9754462393898805E-4</v>
      </c>
      <c r="E339" s="333">
        <f>SUM(US_N2O!C342:AA342)</f>
        <v>1.122184935013802E-4</v>
      </c>
      <c r="F339" s="332">
        <f>US_Others!V344+US_Others!U344</f>
        <v>0</v>
      </c>
      <c r="G339" s="332">
        <f>US_Others!C344+US_Others!H344+US_Others!N344</f>
        <v>4.5373521194863649E-5</v>
      </c>
      <c r="H339" s="332">
        <f>US_Others!D344+US_Others!I344+US_Others!O344</f>
        <v>7.4412574759576394E-4</v>
      </c>
      <c r="I339" s="332">
        <f>US_Others!E344+US_Others!J344+US_Others!P344+US_Others!W344</f>
        <v>3.4393129065706644E-3</v>
      </c>
      <c r="J339" s="332">
        <f>US_Others!F344+US_Others!K344+US_Others!Q344</f>
        <v>5.9439312765271384E-4</v>
      </c>
      <c r="K339" s="332">
        <f>US_Others!G344+US_Others!L344+US_Others!R344</f>
        <v>5.8985577553322759E-5</v>
      </c>
      <c r="L339" s="332">
        <f>US_Others!Z344+US_Others!AB344</f>
        <v>0</v>
      </c>
      <c r="M339" s="332">
        <f>US_Others!AA344+US_Others!AC344</f>
        <v>0</v>
      </c>
      <c r="N339" s="332">
        <f>US_Others!AD344</f>
        <v>0</v>
      </c>
      <c r="O339" s="332">
        <f>US_Others!AE344</f>
        <v>0</v>
      </c>
      <c r="P339" s="332">
        <f>SUM(US_Others!AG344:AI344)</f>
        <v>0</v>
      </c>
      <c r="Q339" s="332">
        <f>US_Others!AL344</f>
        <v>0</v>
      </c>
      <c r="R339" s="332"/>
      <c r="S339" s="334">
        <f t="shared" si="5"/>
        <v>207.61426821036861</v>
      </c>
      <c r="T339" s="334">
        <f>D339*1000/Spec!I$6</f>
        <v>1.1901784957559523E-2</v>
      </c>
      <c r="U339" s="334">
        <f>E339*1000/Spec!I$7</f>
        <v>3.7657212584355773E-4</v>
      </c>
      <c r="V339" s="334">
        <f>F339*1000/Spec!I$8</f>
        <v>0</v>
      </c>
      <c r="W339" s="334">
        <f>G339*1000/Spec!I$9</f>
        <v>6.7220031399797987E-5</v>
      </c>
      <c r="X339" s="334">
        <f>H339*1000/Spec!I$10</f>
        <v>2.1260735645593253E-4</v>
      </c>
      <c r="Y339" s="334">
        <f>I339*1000/Spec!I$11</f>
        <v>2.4051139206787862E-3</v>
      </c>
      <c r="Z339" s="334">
        <f>J339*1000/Spec!I$12</f>
        <v>1.3297385406100981E-4</v>
      </c>
      <c r="AA339" s="334">
        <f>K339*1000/Spec!I$15</f>
        <v>6.0128009738351434E-6</v>
      </c>
      <c r="AB339" s="334">
        <f>L339*1000/Spec!I$17</f>
        <v>0</v>
      </c>
      <c r="AC339" s="334">
        <f>M339*1000/Spec!I$18</f>
        <v>0</v>
      </c>
      <c r="AD339" s="335">
        <f>N339*1000/Spec!I$25</f>
        <v>0</v>
      </c>
      <c r="AE339" s="335">
        <f>O339*1000/Spec!I$26</f>
        <v>0</v>
      </c>
      <c r="AF339" s="334">
        <f>P339*1000/Spec!I$21</f>
        <v>0</v>
      </c>
      <c r="AG339" s="334">
        <f>Q339*1000/Spec!I$22</f>
        <v>0</v>
      </c>
      <c r="AI339" s="200">
        <f>S339/'2007output'!$C337</f>
        <v>2.9424207855889201E-3</v>
      </c>
      <c r="AJ339" s="200">
        <f>T339/'2007output'!$C337</f>
        <v>1.6867848123640533E-7</v>
      </c>
      <c r="AK339" s="200">
        <f>U339/'2007output'!$C337</f>
        <v>5.3369821829044872E-9</v>
      </c>
      <c r="AL339" s="200">
        <f>V339/'2007output'!$C337</f>
        <v>0</v>
      </c>
      <c r="AM339" s="200">
        <f>W339/'2007output'!$C337</f>
        <v>9.5267834577868139E-10</v>
      </c>
      <c r="AN339" s="200">
        <f>X339/'2007output'!$C337</f>
        <v>3.0131855107914304E-9</v>
      </c>
      <c r="AO339" s="200">
        <f>Y339/'2007output'!$C337</f>
        <v>3.4086564728507865E-8</v>
      </c>
      <c r="AP339" s="200">
        <f>Z339/'2007output'!$C337</f>
        <v>1.8845767947534659E-9</v>
      </c>
      <c r="AQ339" s="200">
        <f>AA339/'2007output'!$C337</f>
        <v>8.5216641021487603E-11</v>
      </c>
      <c r="AR339" s="200">
        <f>AB339/'2007output'!$C337</f>
        <v>0</v>
      </c>
      <c r="AS339" s="200">
        <f>AC339/'2007output'!$C337</f>
        <v>0</v>
      </c>
      <c r="AT339" s="200">
        <f>AD339/'2007output'!$C337</f>
        <v>0</v>
      </c>
      <c r="AU339" s="200">
        <f>AE339/'2007output'!$C337</f>
        <v>0</v>
      </c>
      <c r="AV339" s="200">
        <f>AF339/'2007output'!$C337</f>
        <v>0</v>
      </c>
      <c r="AW339" s="200">
        <f>AG339/'2007output'!$C337</f>
        <v>0</v>
      </c>
      <c r="AY339" s="370">
        <f>IFERROR(IF(SUMPRODUCT(US_CO2!C342:AX342/SUM(US_CO2!C342:AX342),US_CO2!C$6:AX$6)&gt;3.5,4,IF(SUMPRODUCT(US_CO2!C342:AX342/SUM(US_CO2!C342:AX342),US_CO2!C$6:AX$6)&gt;2.5,3,2)),"")</f>
        <v>4</v>
      </c>
      <c r="AZ339" s="370">
        <f>IFERROR(IF(SUMPRODUCT(US_CH4!C342:AC342/SUM(US_CH4!C342:AC342),US_CH4!C$6:AC$6)&gt;3.5,4,IF(SUMPRODUCT(US_CH4!C342:AC342/SUM(US_CH4!C342:AC342),US_CH4!C$6:AC$6)&gt;2.5,3,2)),"")</f>
        <v>4</v>
      </c>
      <c r="BA339" s="223">
        <f>IFERROR(IF(SUMPRODUCT(US_N2O!C342:AA342/SUM(US_N2O!C342:AA342),US_N2O!C$6:AA$6)&gt;3.5,4,IF(SUMPRODUCT(US_N2O!C342:AA342/SUM(US_N2O!C342:AA342),US_N2O!C$6:AA$6)&gt;2.5,3,2)),"")</f>
        <v>4</v>
      </c>
      <c r="BB339" s="223" t="str">
        <f>IFERROR(IF(SUMPRODUCT(US_Others!U344:V344/SUM(US_Others!U344:V344),US_Others!U$8:V$8)&gt;3.5,4,IF(SUMPRODUCT(US_Others!U344:V344/SUM(US_Others!U344:V344),US_Others!U$8:V$8)&gt;2.5,3,2)),"")</f>
        <v/>
      </c>
      <c r="BC339" s="223">
        <f>IFERROR(IF((US_Others!C344*US_Others!C$8/SUM(US_Others!C344,US_Others!H344,US_Others!N344)+ US_Others!H344*US_Others!H$8/SUM(US_Others!C344,US_Others!H344,US_Others!N344)+US_Others!N344*US_Others!N$8/SUM(US_Others!C344,US_Others!H344,US_Others!N344))&gt;3.5,4,IF((US_Others!C344*US_Others!C$8/SUM(US_Others!C344,US_Others!H344,US_Others!N344)+ US_Others!H344*US_Others!H$8/SUM(US_Others!C344,US_Others!H344,US_Others!N344)+US_Others!N344*US_Others!N$8/SUM(US_Others!C344,US_Others!H344,US_Others!N344))&gt;2.5,3,2)),"")</f>
        <v>4</v>
      </c>
      <c r="BD339" s="223">
        <f>IFERROR(IF((US_Others!D344*US_Others!D$8/SUM(US_Others!D344,US_Others!I344,US_Others!O344)+US_Others!I344*US_Others!I$8/SUM(US_Others!D344,US_Others!I344,US_Others!O344)+US_Others!O344*US_Others!O$8/SUM(US_Others!D344,US_Others!I344,US_Others!O344))&gt;3.5,4,IF((US_Others!D344*US_Others!D$8/SUM(US_Others!D344,US_Others!I344,US_Others!O344)+US_Others!I344*US_Others!I$8/SUM(US_Others!D344,US_Others!I344,US_Others!O344)+US_Others!O344*US_Others!O$8/SUM(US_Others!D344,US_Others!I344,US_Others!O344))&gt;2.5,3,2)),"")</f>
        <v>4</v>
      </c>
      <c r="BE339" s="223">
        <f>IFERROR(IF((US_Others!E344*US_Others!E$8/SUM(US_Others!E344,US_Others!J344,US_Others!P344,US_Others!W344)+US_Others!J344*US_Others!J$8/SUM(US_Others!E344,US_Others!J344,US_Others!P344,US_Others!W344)+US_Others!P344*US_Others!P$8/SUM(US_Others!E344,US_Others!J344,US_Others!P344,US_Others!W344)+US_Others!W344*US_Others!W$8/SUM(US_Others!E344,US_Others!J344,US_Others!P344,US_Others!W344))&gt;3.5,4,IF((US_Others!E344*US_Others!E$8/SUM(US_Others!E344,US_Others!J344,US_Others!P344,US_Others!W344)+US_Others!J344*US_Others!J$8/SUM(US_Others!E344,US_Others!J344,US_Others!P344,US_Others!W344)+US_Others!P344*US_Others!P$8/SUM(US_Others!E344,US_Others!J344,US_Others!P344,US_Others!W344)+US_Others!W344*US_Others!W$8/SUM(US_Others!E344,US_Others!J344,US_Others!P344,US_Others!W344))&gt;2.5,3,2)),"")</f>
        <v>4</v>
      </c>
      <c r="BF339" s="223">
        <f>IFERROR(IF((US_Others!F344*US_Others!F$8/SUM(US_Others!F344,US_Others!K344,US_Others!Q344)+US_Others!K344*US_Others!K$8/SUM(US_Others!F344,US_Others!K344,US_Others!Q344)+US_Others!Q344*US_Others!Q$8/SUM(US_Others!F344,US_Others!K344,US_Others!Q344))&gt;3.5,4,IF((US_Others!F344*US_Others!F$8/SUM(US_Others!F344,US_Others!K344,US_Others!Q344)+US_Others!K344*US_Others!K$8/SUM(US_Others!F344,US_Others!K344,US_Others!Q344)+US_Others!Q344*US_Others!Q$8/SUM(US_Others!F344,US_Others!K344,US_Others!Q344))&gt;2.5,3,2)),"")</f>
        <v>4</v>
      </c>
      <c r="BG339" s="223">
        <f>IFERROR(IF((US_Others!G344*US_Others!G$8/SUM(US_Others!G344,US_Others!L344,US_Others!R344)+US_Others!L344*US_Others!L$8/SUM(US_Others!G344,US_Others!L344,US_Others!R344)+US_Others!R344*US_Others!R$8/SUM(US_Others!G344,US_Others!L344,US_Others!R344))&gt;3.5,4,IF((US_Others!G344*US_Others!G$8/SUM(US_Others!G344,US_Others!L344,US_Others!R344)+US_Others!L344*US_Others!L$8/SUM(US_Others!G344,US_Others!L344,US_Others!R344)+US_Others!R344*US_Others!R$8/SUM(US_Others!G344,US_Others!L344,US_Others!R344))&gt;2.5,3,2)),"")</f>
        <v>4</v>
      </c>
      <c r="BH339" s="219" t="str">
        <f>IFERROR(IF((US_Others!Z344*US_Others!Z$8/SUM(US_Others!Z344,US_Others!AB344)+US_Others!AB344*US_Others!AB$8/SUM(US_Others!Z344,US_Others!AB344))&gt;3.5,4,IF((US_Others!Z344*US_Others!Z$8/SUM(US_Others!Z344,US_Others!AB344)+US_Others!AB344*US_Others!AB$8/SUM(US_Others!Z344,US_Others!AB344))&gt;2.5,3,2)),"")</f>
        <v/>
      </c>
      <c r="BI339" s="219" t="str">
        <f>IFERROR(IF((US_Others!AA344*US_Others!AA$8/SUM(US_Others!AA344,US_Others!AC344)+US_Others!AC344*US_Others!AC$8/SUM(US_Others!AA344,US_Others!AC344))&gt;3.5,4,IF((US_Others!AA344*US_Others!AA$8/SUM(US_Others!AA344,US_Others!AC344)+US_Others!AC344*US_Others!AC$8/SUM(US_Others!AA344,US_Others!AC344))&gt;2.5,3,2)),"")</f>
        <v/>
      </c>
      <c r="BJ339" s="219" t="str">
        <f>IFERROR(US_Others!AD344*US_Others!AD$8/US_Others!AD344,"")</f>
        <v/>
      </c>
      <c r="BK339" s="74" t="str">
        <f>IFERROR(US_Others!AE344*US_Others!AE$8/US_Others!AE344,"")</f>
        <v/>
      </c>
      <c r="BL339" s="219" t="str">
        <f>IFERROR(IF(SUMPRODUCT(US_Others!AG344:AI344/SUM(US_Others!AG344:AI344),US_Others!AG$8:AI$8)&gt;3.5,4,IF(SUMPRODUCT(US_Others!AG344:AI344/SUM(US_Others!AG344:AI344),US_Others!AG$8:AI$8)&gt;2.5,3,2)),"")</f>
        <v/>
      </c>
      <c r="BM339" s="219" t="str">
        <f>IFERROR(US_Others!AL344*US_Others!AL$8/US_Others!AL344,"")</f>
        <v/>
      </c>
    </row>
    <row r="340" spans="1:65">
      <c r="A340" s="200" t="s">
        <v>495</v>
      </c>
      <c r="B340" s="332">
        <v>561500</v>
      </c>
      <c r="C340" s="333">
        <f>SUM(US_CO2!C343:AX343)</f>
        <v>0.14690221191189562</v>
      </c>
      <c r="D340" s="333">
        <f>SUM(US_CH4!C343:AC343)</f>
        <v>2.8576731172822833E-4</v>
      </c>
      <c r="E340" s="333">
        <f>SUM(US_N2O!C343:AA343)</f>
        <v>8.3835179877161058E-5</v>
      </c>
      <c r="F340" s="332">
        <f>US_Others!V345+US_Others!U345</f>
        <v>0</v>
      </c>
      <c r="G340" s="332">
        <f>US_Others!C345+US_Others!H345+US_Others!N345</f>
        <v>5.6190989636326293E-5</v>
      </c>
      <c r="H340" s="332">
        <f>US_Others!D345+US_Others!I345+US_Others!O345</f>
        <v>9.2153223003575127E-4</v>
      </c>
      <c r="I340" s="332">
        <f>US_Others!E345+US_Others!J345+US_Others!P345+US_Others!W345</f>
        <v>4.259277014433533E-3</v>
      </c>
      <c r="J340" s="332">
        <f>US_Others!F345+US_Others!K345+US_Others!Q345</f>
        <v>7.3610196423587449E-4</v>
      </c>
      <c r="K340" s="332">
        <f>US_Others!G345+US_Others!L345+US_Others!R345</f>
        <v>7.3048286527224198E-5</v>
      </c>
      <c r="L340" s="332">
        <f>US_Others!Z345+US_Others!AB345</f>
        <v>0</v>
      </c>
      <c r="M340" s="332">
        <f>US_Others!AA345+US_Others!AC345</f>
        <v>0</v>
      </c>
      <c r="N340" s="332">
        <f>US_Others!AD345</f>
        <v>0</v>
      </c>
      <c r="O340" s="332">
        <f>US_Others!AE345</f>
        <v>0</v>
      </c>
      <c r="P340" s="332">
        <f>SUM(US_Others!AG345:AI345)</f>
        <v>0</v>
      </c>
      <c r="Q340" s="332">
        <f>US_Others!AL345</f>
        <v>0</v>
      </c>
      <c r="R340" s="332"/>
      <c r="S340" s="334">
        <f t="shared" si="5"/>
        <v>146.90221191189562</v>
      </c>
      <c r="T340" s="334">
        <f>D340*1000/Spec!I$6</f>
        <v>1.1430692469129134E-2</v>
      </c>
      <c r="U340" s="334">
        <f>E340*1000/Spec!I$7</f>
        <v>2.8132610697033914E-4</v>
      </c>
      <c r="V340" s="334">
        <f>F340*1000/Spec!I$8</f>
        <v>0</v>
      </c>
      <c r="W340" s="334">
        <f>G340*1000/Spec!I$9</f>
        <v>8.3245910572335246E-5</v>
      </c>
      <c r="X340" s="334">
        <f>H340*1000/Spec!I$10</f>
        <v>2.6329492286735747E-4</v>
      </c>
      <c r="Y340" s="334">
        <f>I340*1000/Spec!I$11</f>
        <v>2.9785153947087645E-3</v>
      </c>
      <c r="Z340" s="334">
        <f>J340*1000/Spec!I$12</f>
        <v>1.6467605463889808E-4</v>
      </c>
      <c r="AA340" s="334">
        <f>K340*1000/Spec!I$15</f>
        <v>7.4463085144978795E-6</v>
      </c>
      <c r="AB340" s="334">
        <f>L340*1000/Spec!I$17</f>
        <v>0</v>
      </c>
      <c r="AC340" s="334">
        <f>M340*1000/Spec!I$18</f>
        <v>0</v>
      </c>
      <c r="AD340" s="335">
        <f>N340*1000/Spec!I$25</f>
        <v>0</v>
      </c>
      <c r="AE340" s="335">
        <f>O340*1000/Spec!I$26</f>
        <v>0</v>
      </c>
      <c r="AF340" s="334">
        <f>P340*1000/Spec!I$21</f>
        <v>0</v>
      </c>
      <c r="AG340" s="334">
        <f>Q340*1000/Spec!I$22</f>
        <v>0</v>
      </c>
      <c r="AI340" s="200">
        <f>S340/'2007output'!$C338</f>
        <v>3.6731062637369509E-3</v>
      </c>
      <c r="AJ340" s="200">
        <f>T340/'2007output'!$C338</f>
        <v>2.8581018325571672E-7</v>
      </c>
      <c r="AK340" s="200">
        <f>U340/'2007output'!$C338</f>
        <v>7.034207805429293E-9</v>
      </c>
      <c r="AL340" s="200">
        <f>V340/'2007output'!$C338</f>
        <v>0</v>
      </c>
      <c r="AM340" s="200">
        <f>W340/'2007output'!$C338</f>
        <v>2.0814599833058768E-9</v>
      </c>
      <c r="AN340" s="200">
        <f>X340/'2007output'!$C338</f>
        <v>6.5833605757703025E-9</v>
      </c>
      <c r="AO340" s="200">
        <f>Y340/'2007output'!$C338</f>
        <v>7.4474055976115524E-8</v>
      </c>
      <c r="AP340" s="200">
        <f>Z340/'2007output'!$C338</f>
        <v>4.1175189938215255E-9</v>
      </c>
      <c r="AQ340" s="200">
        <f>AA340/'2007output'!$C338</f>
        <v>1.8618564070855327E-10</v>
      </c>
      <c r="AR340" s="200">
        <f>AB340/'2007output'!$C338</f>
        <v>0</v>
      </c>
      <c r="AS340" s="200">
        <f>AC340/'2007output'!$C338</f>
        <v>0</v>
      </c>
      <c r="AT340" s="200">
        <f>AD340/'2007output'!$C338</f>
        <v>0</v>
      </c>
      <c r="AU340" s="200">
        <f>AE340/'2007output'!$C338</f>
        <v>0</v>
      </c>
      <c r="AV340" s="200">
        <f>AF340/'2007output'!$C338</f>
        <v>0</v>
      </c>
      <c r="AW340" s="200">
        <f>AG340/'2007output'!$C338</f>
        <v>0</v>
      </c>
      <c r="AY340" s="370">
        <f>IFERROR(IF(SUMPRODUCT(US_CO2!C343:AX343/SUM(US_CO2!C343:AX343),US_CO2!C$6:AX$6)&gt;3.5,4,IF(SUMPRODUCT(US_CO2!C343:AX343/SUM(US_CO2!C343:AX343),US_CO2!C$6:AX$6)&gt;2.5,3,2)),"")</f>
        <v>4</v>
      </c>
      <c r="AZ340" s="370">
        <f>IFERROR(IF(SUMPRODUCT(US_CH4!C343:AC343/SUM(US_CH4!C343:AC343),US_CH4!C$6:AC$6)&gt;3.5,4,IF(SUMPRODUCT(US_CH4!C343:AC343/SUM(US_CH4!C343:AC343),US_CH4!C$6:AC$6)&gt;2.5,3,2)),"")</f>
        <v>4</v>
      </c>
      <c r="BA340" s="223">
        <f>IFERROR(IF(SUMPRODUCT(US_N2O!C343:AA343/SUM(US_N2O!C343:AA343),US_N2O!C$6:AA$6)&gt;3.5,4,IF(SUMPRODUCT(US_N2O!C343:AA343/SUM(US_N2O!C343:AA343),US_N2O!C$6:AA$6)&gt;2.5,3,2)),"")</f>
        <v>4</v>
      </c>
      <c r="BB340" s="223" t="str">
        <f>IFERROR(IF(SUMPRODUCT(US_Others!U345:V345/SUM(US_Others!U345:V345),US_Others!U$8:V$8)&gt;3.5,4,IF(SUMPRODUCT(US_Others!U345:V345/SUM(US_Others!U345:V345),US_Others!U$8:V$8)&gt;2.5,3,2)),"")</f>
        <v/>
      </c>
      <c r="BC340" s="223">
        <f>IFERROR(IF((US_Others!C345*US_Others!C$8/SUM(US_Others!C345,US_Others!H345,US_Others!N345)+ US_Others!H345*US_Others!H$8/SUM(US_Others!C345,US_Others!H345,US_Others!N345)+US_Others!N345*US_Others!N$8/SUM(US_Others!C345,US_Others!H345,US_Others!N345))&gt;3.5,4,IF((US_Others!C345*US_Others!C$8/SUM(US_Others!C345,US_Others!H345,US_Others!N345)+ US_Others!H345*US_Others!H$8/SUM(US_Others!C345,US_Others!H345,US_Others!N345)+US_Others!N345*US_Others!N$8/SUM(US_Others!C345,US_Others!H345,US_Others!N345))&gt;2.5,3,2)),"")</f>
        <v>4</v>
      </c>
      <c r="BD340" s="223">
        <f>IFERROR(IF((US_Others!D345*US_Others!D$8/SUM(US_Others!D345,US_Others!I345,US_Others!O345)+US_Others!I345*US_Others!I$8/SUM(US_Others!D345,US_Others!I345,US_Others!O345)+US_Others!O345*US_Others!O$8/SUM(US_Others!D345,US_Others!I345,US_Others!O345))&gt;3.5,4,IF((US_Others!D345*US_Others!D$8/SUM(US_Others!D345,US_Others!I345,US_Others!O345)+US_Others!I345*US_Others!I$8/SUM(US_Others!D345,US_Others!I345,US_Others!O345)+US_Others!O345*US_Others!O$8/SUM(US_Others!D345,US_Others!I345,US_Others!O345))&gt;2.5,3,2)),"")</f>
        <v>4</v>
      </c>
      <c r="BE340" s="223">
        <f>IFERROR(IF((US_Others!E345*US_Others!E$8/SUM(US_Others!E345,US_Others!J345,US_Others!P345,US_Others!W345)+US_Others!J345*US_Others!J$8/SUM(US_Others!E345,US_Others!J345,US_Others!P345,US_Others!W345)+US_Others!P345*US_Others!P$8/SUM(US_Others!E345,US_Others!J345,US_Others!P345,US_Others!W345)+US_Others!W345*US_Others!W$8/SUM(US_Others!E345,US_Others!J345,US_Others!P345,US_Others!W345))&gt;3.5,4,IF((US_Others!E345*US_Others!E$8/SUM(US_Others!E345,US_Others!J345,US_Others!P345,US_Others!W345)+US_Others!J345*US_Others!J$8/SUM(US_Others!E345,US_Others!J345,US_Others!P345,US_Others!W345)+US_Others!P345*US_Others!P$8/SUM(US_Others!E345,US_Others!J345,US_Others!P345,US_Others!W345)+US_Others!W345*US_Others!W$8/SUM(US_Others!E345,US_Others!J345,US_Others!P345,US_Others!W345))&gt;2.5,3,2)),"")</f>
        <v>4</v>
      </c>
      <c r="BF340" s="223">
        <f>IFERROR(IF((US_Others!F345*US_Others!F$8/SUM(US_Others!F345,US_Others!K345,US_Others!Q345)+US_Others!K345*US_Others!K$8/SUM(US_Others!F345,US_Others!K345,US_Others!Q345)+US_Others!Q345*US_Others!Q$8/SUM(US_Others!F345,US_Others!K345,US_Others!Q345))&gt;3.5,4,IF((US_Others!F345*US_Others!F$8/SUM(US_Others!F345,US_Others!K345,US_Others!Q345)+US_Others!K345*US_Others!K$8/SUM(US_Others!F345,US_Others!K345,US_Others!Q345)+US_Others!Q345*US_Others!Q$8/SUM(US_Others!F345,US_Others!K345,US_Others!Q345))&gt;2.5,3,2)),"")</f>
        <v>4</v>
      </c>
      <c r="BG340" s="223">
        <f>IFERROR(IF((US_Others!G345*US_Others!G$8/SUM(US_Others!G345,US_Others!L345,US_Others!R345)+US_Others!L345*US_Others!L$8/SUM(US_Others!G345,US_Others!L345,US_Others!R345)+US_Others!R345*US_Others!R$8/SUM(US_Others!G345,US_Others!L345,US_Others!R345))&gt;3.5,4,IF((US_Others!G345*US_Others!G$8/SUM(US_Others!G345,US_Others!L345,US_Others!R345)+US_Others!L345*US_Others!L$8/SUM(US_Others!G345,US_Others!L345,US_Others!R345)+US_Others!R345*US_Others!R$8/SUM(US_Others!G345,US_Others!L345,US_Others!R345))&gt;2.5,3,2)),"")</f>
        <v>4</v>
      </c>
      <c r="BH340" s="219" t="str">
        <f>IFERROR(IF((US_Others!Z345*US_Others!Z$8/SUM(US_Others!Z345,US_Others!AB345)+US_Others!AB345*US_Others!AB$8/SUM(US_Others!Z345,US_Others!AB345))&gt;3.5,4,IF((US_Others!Z345*US_Others!Z$8/SUM(US_Others!Z345,US_Others!AB345)+US_Others!AB345*US_Others!AB$8/SUM(US_Others!Z345,US_Others!AB345))&gt;2.5,3,2)),"")</f>
        <v/>
      </c>
      <c r="BI340" s="219" t="str">
        <f>IFERROR(IF((US_Others!AA345*US_Others!AA$8/SUM(US_Others!AA345,US_Others!AC345)+US_Others!AC345*US_Others!AC$8/SUM(US_Others!AA345,US_Others!AC345))&gt;3.5,4,IF((US_Others!AA345*US_Others!AA$8/SUM(US_Others!AA345,US_Others!AC345)+US_Others!AC345*US_Others!AC$8/SUM(US_Others!AA345,US_Others!AC345))&gt;2.5,3,2)),"")</f>
        <v/>
      </c>
      <c r="BJ340" s="219" t="str">
        <f>IFERROR(US_Others!AD345*US_Others!AD$8/US_Others!AD345,"")</f>
        <v/>
      </c>
      <c r="BK340" s="74" t="str">
        <f>IFERROR(US_Others!AE345*US_Others!AE$8/US_Others!AE345,"")</f>
        <v/>
      </c>
      <c r="BL340" s="219" t="str">
        <f>IFERROR(IF(SUMPRODUCT(US_Others!AG345:AI345/SUM(US_Others!AG345:AI345),US_Others!AG$8:AI$8)&gt;3.5,4,IF(SUMPRODUCT(US_Others!AG345:AI345/SUM(US_Others!AG345:AI345),US_Others!AG$8:AI$8)&gt;2.5,3,2)),"")</f>
        <v/>
      </c>
      <c r="BM340" s="219" t="str">
        <f>IFERROR(US_Others!AL345*US_Others!AL$8/US_Others!AL345,"")</f>
        <v/>
      </c>
    </row>
    <row r="341" spans="1:65">
      <c r="A341" s="200" t="s">
        <v>496</v>
      </c>
      <c r="B341" s="332">
        <v>561600</v>
      </c>
      <c r="C341" s="333">
        <f>SUM(US_CO2!C344:AX344)</f>
        <v>0.15230736879159934</v>
      </c>
      <c r="D341" s="333">
        <f>SUM(US_CH4!C344:AC344)</f>
        <v>2.4747747465420907E-4</v>
      </c>
      <c r="E341" s="333">
        <f>SUM(US_N2O!C344:AA344)</f>
        <v>8.437308666913579E-5</v>
      </c>
      <c r="F341" s="332">
        <f>US_Others!V346+US_Others!U346</f>
        <v>0</v>
      </c>
      <c r="G341" s="332">
        <f>US_Others!C346+US_Others!H346+US_Others!N346</f>
        <v>1.8730329878775431E-5</v>
      </c>
      <c r="H341" s="332">
        <f>US_Others!D346+US_Others!I346+US_Others!O346</f>
        <v>3.0717741001191711E-4</v>
      </c>
      <c r="I341" s="332">
        <f>US_Others!E346+US_Others!J346+US_Others!P346+US_Others!W346</f>
        <v>1.4197590048111778E-3</v>
      </c>
      <c r="J341" s="332">
        <f>US_Others!F346+US_Others!K346+US_Others!Q346</f>
        <v>2.4536732141195816E-4</v>
      </c>
      <c r="K341" s="332">
        <f>US_Others!G346+US_Others!L346+US_Others!R346</f>
        <v>2.4349428842408067E-5</v>
      </c>
      <c r="L341" s="332">
        <f>US_Others!Z346+US_Others!AB346</f>
        <v>0</v>
      </c>
      <c r="M341" s="332">
        <f>US_Others!AA346+US_Others!AC346</f>
        <v>0</v>
      </c>
      <c r="N341" s="332">
        <f>US_Others!AD346</f>
        <v>0</v>
      </c>
      <c r="O341" s="332">
        <f>US_Others!AE346</f>
        <v>0</v>
      </c>
      <c r="P341" s="332">
        <f>SUM(US_Others!AG346:AI346)</f>
        <v>0</v>
      </c>
      <c r="Q341" s="332">
        <f>US_Others!AL346</f>
        <v>0</v>
      </c>
      <c r="R341" s="332"/>
      <c r="S341" s="334">
        <f t="shared" si="5"/>
        <v>152.30736879159934</v>
      </c>
      <c r="T341" s="334">
        <f>D341*1000/Spec!I$6</f>
        <v>9.8990989861683625E-3</v>
      </c>
      <c r="U341" s="334">
        <f>E341*1000/Spec!I$7</f>
        <v>2.8313116331924761E-4</v>
      </c>
      <c r="V341" s="334">
        <f>F341*1000/Spec!I$8</f>
        <v>0</v>
      </c>
      <c r="W341" s="334">
        <f>G341*1000/Spec!I$9</f>
        <v>2.7748636857445082E-5</v>
      </c>
      <c r="X341" s="334">
        <f>H341*1000/Spec!I$10</f>
        <v>8.7764974289119172E-5</v>
      </c>
      <c r="Y341" s="334">
        <f>I341*1000/Spec!I$11</f>
        <v>9.9283846490292151E-4</v>
      </c>
      <c r="Z341" s="334">
        <f>J341*1000/Spec!I$12</f>
        <v>5.4892018212966029E-5</v>
      </c>
      <c r="AA341" s="334">
        <f>K341*1000/Spec!I$15</f>
        <v>2.4821028381659598E-6</v>
      </c>
      <c r="AB341" s="334">
        <f>L341*1000/Spec!I$17</f>
        <v>0</v>
      </c>
      <c r="AC341" s="334">
        <f>M341*1000/Spec!I$18</f>
        <v>0</v>
      </c>
      <c r="AD341" s="335">
        <f>N341*1000/Spec!I$25</f>
        <v>0</v>
      </c>
      <c r="AE341" s="335">
        <f>O341*1000/Spec!I$26</f>
        <v>0</v>
      </c>
      <c r="AF341" s="334">
        <f>P341*1000/Spec!I$21</f>
        <v>0</v>
      </c>
      <c r="AG341" s="334">
        <f>Q341*1000/Spec!I$22</f>
        <v>0</v>
      </c>
      <c r="AI341" s="200">
        <f>S341/'2007output'!$C339</f>
        <v>3.4000975285545117E-3</v>
      </c>
      <c r="AJ341" s="200">
        <f>T341/'2007output'!$C339</f>
        <v>2.2098669463485574E-7</v>
      </c>
      <c r="AK341" s="200">
        <f>U341/'2007output'!$C339</f>
        <v>6.3205974621999693E-9</v>
      </c>
      <c r="AL341" s="200">
        <f>V341/'2007output'!$C339</f>
        <v>0</v>
      </c>
      <c r="AM341" s="200">
        <f>W341/'2007output'!$C339</f>
        <v>6.1945835154470545E-10</v>
      </c>
      <c r="AN341" s="200">
        <f>X341/'2007output'!$C339</f>
        <v>1.9592582718856832E-9</v>
      </c>
      <c r="AO341" s="200">
        <f>Y341/'2007output'!$C339</f>
        <v>2.2164046543206194E-8</v>
      </c>
      <c r="AP341" s="200">
        <f>Z341/'2007output'!$C339</f>
        <v>1.2254050276362547E-9</v>
      </c>
      <c r="AQ341" s="200">
        <f>AA341/'2007output'!$C339</f>
        <v>5.5410265390466792E-11</v>
      </c>
      <c r="AR341" s="200">
        <f>AB341/'2007output'!$C339</f>
        <v>0</v>
      </c>
      <c r="AS341" s="200">
        <f>AC341/'2007output'!$C339</f>
        <v>0</v>
      </c>
      <c r="AT341" s="200">
        <f>AD341/'2007output'!$C339</f>
        <v>0</v>
      </c>
      <c r="AU341" s="200">
        <f>AE341/'2007output'!$C339</f>
        <v>0</v>
      </c>
      <c r="AV341" s="200">
        <f>AF341/'2007output'!$C339</f>
        <v>0</v>
      </c>
      <c r="AW341" s="200">
        <f>AG341/'2007output'!$C339</f>
        <v>0</v>
      </c>
      <c r="AY341" s="370">
        <f>IFERROR(IF(SUMPRODUCT(US_CO2!C344:AX344/SUM(US_CO2!C344:AX344),US_CO2!C$6:AX$6)&gt;3.5,4,IF(SUMPRODUCT(US_CO2!C344:AX344/SUM(US_CO2!C344:AX344),US_CO2!C$6:AX$6)&gt;2.5,3,2)),"")</f>
        <v>4</v>
      </c>
      <c r="AZ341" s="370">
        <f>IFERROR(IF(SUMPRODUCT(US_CH4!C344:AC344/SUM(US_CH4!C344:AC344),US_CH4!C$6:AC$6)&gt;3.5,4,IF(SUMPRODUCT(US_CH4!C344:AC344/SUM(US_CH4!C344:AC344),US_CH4!C$6:AC$6)&gt;2.5,3,2)),"")</f>
        <v>4</v>
      </c>
      <c r="BA341" s="223">
        <f>IFERROR(IF(SUMPRODUCT(US_N2O!C344:AA344/SUM(US_N2O!C344:AA344),US_N2O!C$6:AA$6)&gt;3.5,4,IF(SUMPRODUCT(US_N2O!C344:AA344/SUM(US_N2O!C344:AA344),US_N2O!C$6:AA$6)&gt;2.5,3,2)),"")</f>
        <v>4</v>
      </c>
      <c r="BB341" s="223" t="str">
        <f>IFERROR(IF(SUMPRODUCT(US_Others!U346:V346/SUM(US_Others!U346:V346),US_Others!U$8:V$8)&gt;3.5,4,IF(SUMPRODUCT(US_Others!U346:V346/SUM(US_Others!U346:V346),US_Others!U$8:V$8)&gt;2.5,3,2)),"")</f>
        <v/>
      </c>
      <c r="BC341" s="223">
        <f>IFERROR(IF((US_Others!C346*US_Others!C$8/SUM(US_Others!C346,US_Others!H346,US_Others!N346)+ US_Others!H346*US_Others!H$8/SUM(US_Others!C346,US_Others!H346,US_Others!N346)+US_Others!N346*US_Others!N$8/SUM(US_Others!C346,US_Others!H346,US_Others!N346))&gt;3.5,4,IF((US_Others!C346*US_Others!C$8/SUM(US_Others!C346,US_Others!H346,US_Others!N346)+ US_Others!H346*US_Others!H$8/SUM(US_Others!C346,US_Others!H346,US_Others!N346)+US_Others!N346*US_Others!N$8/SUM(US_Others!C346,US_Others!H346,US_Others!N346))&gt;2.5,3,2)),"")</f>
        <v>4</v>
      </c>
      <c r="BD341" s="223">
        <f>IFERROR(IF((US_Others!D346*US_Others!D$8/SUM(US_Others!D346,US_Others!I346,US_Others!O346)+US_Others!I346*US_Others!I$8/SUM(US_Others!D346,US_Others!I346,US_Others!O346)+US_Others!O346*US_Others!O$8/SUM(US_Others!D346,US_Others!I346,US_Others!O346))&gt;3.5,4,IF((US_Others!D346*US_Others!D$8/SUM(US_Others!D346,US_Others!I346,US_Others!O346)+US_Others!I346*US_Others!I$8/SUM(US_Others!D346,US_Others!I346,US_Others!O346)+US_Others!O346*US_Others!O$8/SUM(US_Others!D346,US_Others!I346,US_Others!O346))&gt;2.5,3,2)),"")</f>
        <v>4</v>
      </c>
      <c r="BE341" s="223">
        <f>IFERROR(IF((US_Others!E346*US_Others!E$8/SUM(US_Others!E346,US_Others!J346,US_Others!P346,US_Others!W346)+US_Others!J346*US_Others!J$8/SUM(US_Others!E346,US_Others!J346,US_Others!P346,US_Others!W346)+US_Others!P346*US_Others!P$8/SUM(US_Others!E346,US_Others!J346,US_Others!P346,US_Others!W346)+US_Others!W346*US_Others!W$8/SUM(US_Others!E346,US_Others!J346,US_Others!P346,US_Others!W346))&gt;3.5,4,IF((US_Others!E346*US_Others!E$8/SUM(US_Others!E346,US_Others!J346,US_Others!P346,US_Others!W346)+US_Others!J346*US_Others!J$8/SUM(US_Others!E346,US_Others!J346,US_Others!P346,US_Others!W346)+US_Others!P346*US_Others!P$8/SUM(US_Others!E346,US_Others!J346,US_Others!P346,US_Others!W346)+US_Others!W346*US_Others!W$8/SUM(US_Others!E346,US_Others!J346,US_Others!P346,US_Others!W346))&gt;2.5,3,2)),"")</f>
        <v>4</v>
      </c>
      <c r="BF341" s="223">
        <f>IFERROR(IF((US_Others!F346*US_Others!F$8/SUM(US_Others!F346,US_Others!K346,US_Others!Q346)+US_Others!K346*US_Others!K$8/SUM(US_Others!F346,US_Others!K346,US_Others!Q346)+US_Others!Q346*US_Others!Q$8/SUM(US_Others!F346,US_Others!K346,US_Others!Q346))&gt;3.5,4,IF((US_Others!F346*US_Others!F$8/SUM(US_Others!F346,US_Others!K346,US_Others!Q346)+US_Others!K346*US_Others!K$8/SUM(US_Others!F346,US_Others!K346,US_Others!Q346)+US_Others!Q346*US_Others!Q$8/SUM(US_Others!F346,US_Others!K346,US_Others!Q346))&gt;2.5,3,2)),"")</f>
        <v>4</v>
      </c>
      <c r="BG341" s="223">
        <f>IFERROR(IF((US_Others!G346*US_Others!G$8/SUM(US_Others!G346,US_Others!L346,US_Others!R346)+US_Others!L346*US_Others!L$8/SUM(US_Others!G346,US_Others!L346,US_Others!R346)+US_Others!R346*US_Others!R$8/SUM(US_Others!G346,US_Others!L346,US_Others!R346))&gt;3.5,4,IF((US_Others!G346*US_Others!G$8/SUM(US_Others!G346,US_Others!L346,US_Others!R346)+US_Others!L346*US_Others!L$8/SUM(US_Others!G346,US_Others!L346,US_Others!R346)+US_Others!R346*US_Others!R$8/SUM(US_Others!G346,US_Others!L346,US_Others!R346))&gt;2.5,3,2)),"")</f>
        <v>4</v>
      </c>
      <c r="BH341" s="219" t="str">
        <f>IFERROR(IF((US_Others!Z346*US_Others!Z$8/SUM(US_Others!Z346,US_Others!AB346)+US_Others!AB346*US_Others!AB$8/SUM(US_Others!Z346,US_Others!AB346))&gt;3.5,4,IF((US_Others!Z346*US_Others!Z$8/SUM(US_Others!Z346,US_Others!AB346)+US_Others!AB346*US_Others!AB$8/SUM(US_Others!Z346,US_Others!AB346))&gt;2.5,3,2)),"")</f>
        <v/>
      </c>
      <c r="BI341" s="219" t="str">
        <f>IFERROR(IF((US_Others!AA346*US_Others!AA$8/SUM(US_Others!AA346,US_Others!AC346)+US_Others!AC346*US_Others!AC$8/SUM(US_Others!AA346,US_Others!AC346))&gt;3.5,4,IF((US_Others!AA346*US_Others!AA$8/SUM(US_Others!AA346,US_Others!AC346)+US_Others!AC346*US_Others!AC$8/SUM(US_Others!AA346,US_Others!AC346))&gt;2.5,3,2)),"")</f>
        <v/>
      </c>
      <c r="BJ341" s="219" t="str">
        <f>IFERROR(US_Others!AD346*US_Others!AD$8/US_Others!AD346,"")</f>
        <v/>
      </c>
      <c r="BK341" s="74" t="str">
        <f>IFERROR(US_Others!AE346*US_Others!AE$8/US_Others!AE346,"")</f>
        <v/>
      </c>
      <c r="BL341" s="219" t="str">
        <f>IFERROR(IF(SUMPRODUCT(US_Others!AG346:AI346/SUM(US_Others!AG346:AI346),US_Others!AG$8:AI$8)&gt;3.5,4,IF(SUMPRODUCT(US_Others!AG346:AI346/SUM(US_Others!AG346:AI346),US_Others!AG$8:AI$8)&gt;2.5,3,2)),"")</f>
        <v/>
      </c>
      <c r="BM341" s="219" t="str">
        <f>IFERROR(US_Others!AL346*US_Others!AL$8/US_Others!AL346,"")</f>
        <v/>
      </c>
    </row>
    <row r="342" spans="1:65">
      <c r="A342" s="200" t="s">
        <v>497</v>
      </c>
      <c r="B342" s="332">
        <v>561700</v>
      </c>
      <c r="C342" s="333">
        <f>SUM(US_CO2!C345:AX345)</f>
        <v>4.2718635634372895</v>
      </c>
      <c r="D342" s="333">
        <f>SUM(US_CH4!C345:AC345)</f>
        <v>4.4116799701561212E-3</v>
      </c>
      <c r="E342" s="333">
        <f>SUM(US_N2O!C345:AA345)</f>
        <v>2.1889689919389311E-3</v>
      </c>
      <c r="F342" s="332">
        <f>US_Others!V347+US_Others!U347</f>
        <v>0</v>
      </c>
      <c r="G342" s="332">
        <f>US_Others!C347+US_Others!H347+US_Others!N347</f>
        <v>3.4083581512493878E-3</v>
      </c>
      <c r="H342" s="332">
        <f>US_Others!D347+US_Others!I347+US_Others!O347</f>
        <v>5.5897073680489962E-2</v>
      </c>
      <c r="I342" s="332">
        <f>US_Others!E347+US_Others!J347+US_Others!P347+US_Others!W347</f>
        <v>0.2583535478647036</v>
      </c>
      <c r="J342" s="332">
        <f>US_Others!F347+US_Others!K347+US_Others!Q347</f>
        <v>4.4649491781366978E-2</v>
      </c>
      <c r="K342" s="332">
        <f>US_Others!G347+US_Others!L347+US_Others!R347</f>
        <v>4.4308655966242057E-3</v>
      </c>
      <c r="L342" s="332">
        <f>US_Others!Z347+US_Others!AB347</f>
        <v>0</v>
      </c>
      <c r="M342" s="332">
        <f>US_Others!AA347+US_Others!AC347</f>
        <v>0</v>
      </c>
      <c r="N342" s="332">
        <f>US_Others!AD347</f>
        <v>0</v>
      </c>
      <c r="O342" s="332">
        <f>US_Others!AE347</f>
        <v>0</v>
      </c>
      <c r="P342" s="332">
        <f>SUM(US_Others!AG347:AI347)</f>
        <v>0</v>
      </c>
      <c r="Q342" s="332">
        <f>US_Others!AL347</f>
        <v>0</v>
      </c>
      <c r="R342" s="332"/>
      <c r="S342" s="334">
        <f t="shared" si="5"/>
        <v>4271.8635634372895</v>
      </c>
      <c r="T342" s="334">
        <f>D342*1000/Spec!I$6</f>
        <v>0.17646719880624484</v>
      </c>
      <c r="U342" s="334">
        <f>E342*1000/Spec!I$7</f>
        <v>7.3455335299964127E-3</v>
      </c>
      <c r="V342" s="334">
        <f>F342*1000/Spec!I$8</f>
        <v>0</v>
      </c>
      <c r="W342" s="334">
        <f>G342*1000/Spec!I$9</f>
        <v>5.0494194833324265E-3</v>
      </c>
      <c r="X342" s="334">
        <f>H342*1000/Spec!I$10</f>
        <v>1.5970592480139989E-2</v>
      </c>
      <c r="Y342" s="334">
        <f>I342*1000/Spec!I$11</f>
        <v>0.18066681668860393</v>
      </c>
      <c r="Z342" s="334">
        <f>J342*1000/Spec!I$12</f>
        <v>9.9887006222297483E-3</v>
      </c>
      <c r="AA342" s="334">
        <f>K342*1000/Spec!I$15</f>
        <v>4.5166825653661629E-4</v>
      </c>
      <c r="AB342" s="334">
        <f>L342*1000/Spec!I$17</f>
        <v>0</v>
      </c>
      <c r="AC342" s="334">
        <f>M342*1000/Spec!I$18</f>
        <v>0</v>
      </c>
      <c r="AD342" s="335">
        <f>N342*1000/Spec!I$25</f>
        <v>0</v>
      </c>
      <c r="AE342" s="335">
        <f>O342*1000/Spec!I$26</f>
        <v>0</v>
      </c>
      <c r="AF342" s="334">
        <f>P342*1000/Spec!I$21</f>
        <v>0</v>
      </c>
      <c r="AG342" s="334">
        <f>Q342*1000/Spec!I$22</f>
        <v>0</v>
      </c>
      <c r="AI342" s="200">
        <f>S342/'2007output'!$C340</f>
        <v>3.0346621510682674E-2</v>
      </c>
      <c r="AJ342" s="200">
        <f>T342/'2007output'!$C340</f>
        <v>1.2535941777397356E-6</v>
      </c>
      <c r="AK342" s="200">
        <f>U342/'2007output'!$C340</f>
        <v>5.2181471275610489E-8</v>
      </c>
      <c r="AL342" s="200">
        <f>V342/'2007output'!$C340</f>
        <v>0</v>
      </c>
      <c r="AM342" s="200">
        <f>W342/'2007output'!$C340</f>
        <v>3.5870251854686942E-8</v>
      </c>
      <c r="AN342" s="200">
        <f>X342/'2007output'!$C340</f>
        <v>1.1345248229468128E-7</v>
      </c>
      <c r="AO342" s="200">
        <f>Y342/'2007output'!$C340</f>
        <v>1.2834275777238166E-6</v>
      </c>
      <c r="AP342" s="200">
        <f>Z342/'2007output'!$C340</f>
        <v>7.0958098887040104E-8</v>
      </c>
      <c r="AQ342" s="200">
        <f>AA342/'2007output'!$C340</f>
        <v>3.2085775741577781E-9</v>
      </c>
      <c r="AR342" s="200">
        <f>AB342/'2007output'!$C340</f>
        <v>0</v>
      </c>
      <c r="AS342" s="200">
        <f>AC342/'2007output'!$C340</f>
        <v>0</v>
      </c>
      <c r="AT342" s="200">
        <f>AD342/'2007output'!$C340</f>
        <v>0</v>
      </c>
      <c r="AU342" s="200">
        <f>AE342/'2007output'!$C340</f>
        <v>0</v>
      </c>
      <c r="AV342" s="200">
        <f>AF342/'2007output'!$C340</f>
        <v>0</v>
      </c>
      <c r="AW342" s="200">
        <f>AG342/'2007output'!$C340</f>
        <v>0</v>
      </c>
      <c r="AY342" s="370">
        <f>IFERROR(IF(SUMPRODUCT(US_CO2!C345:AX345/SUM(US_CO2!C345:AX345),US_CO2!C$6:AX$6)&gt;3.5,4,IF(SUMPRODUCT(US_CO2!C345:AX345/SUM(US_CO2!C345:AX345),US_CO2!C$6:AX$6)&gt;2.5,3,2)),"")</f>
        <v>4</v>
      </c>
      <c r="AZ342" s="370">
        <f>IFERROR(IF(SUMPRODUCT(US_CH4!C345:AC345/SUM(US_CH4!C345:AC345),US_CH4!C$6:AC$6)&gt;3.5,4,IF(SUMPRODUCT(US_CH4!C345:AC345/SUM(US_CH4!C345:AC345),US_CH4!C$6:AC$6)&gt;2.5,3,2)),"")</f>
        <v>4</v>
      </c>
      <c r="BA342" s="223">
        <f>IFERROR(IF(SUMPRODUCT(US_N2O!C345:AA345/SUM(US_N2O!C345:AA345),US_N2O!C$6:AA$6)&gt;3.5,4,IF(SUMPRODUCT(US_N2O!C345:AA345/SUM(US_N2O!C345:AA345),US_N2O!C$6:AA$6)&gt;2.5,3,2)),"")</f>
        <v>4</v>
      </c>
      <c r="BB342" s="223" t="str">
        <f>IFERROR(IF(SUMPRODUCT(US_Others!U347:V347/SUM(US_Others!U347:V347),US_Others!U$8:V$8)&gt;3.5,4,IF(SUMPRODUCT(US_Others!U347:V347/SUM(US_Others!U347:V347),US_Others!U$8:V$8)&gt;2.5,3,2)),"")</f>
        <v/>
      </c>
      <c r="BC342" s="223">
        <f>IFERROR(IF((US_Others!C347*US_Others!C$8/SUM(US_Others!C347,US_Others!H347,US_Others!N347)+ US_Others!H347*US_Others!H$8/SUM(US_Others!C347,US_Others!H347,US_Others!N347)+US_Others!N347*US_Others!N$8/SUM(US_Others!C347,US_Others!H347,US_Others!N347))&gt;3.5,4,IF((US_Others!C347*US_Others!C$8/SUM(US_Others!C347,US_Others!H347,US_Others!N347)+ US_Others!H347*US_Others!H$8/SUM(US_Others!C347,US_Others!H347,US_Others!N347)+US_Others!N347*US_Others!N$8/SUM(US_Others!C347,US_Others!H347,US_Others!N347))&gt;2.5,3,2)),"")</f>
        <v>4</v>
      </c>
      <c r="BD342" s="223">
        <f>IFERROR(IF((US_Others!D347*US_Others!D$8/SUM(US_Others!D347,US_Others!I347,US_Others!O347)+US_Others!I347*US_Others!I$8/SUM(US_Others!D347,US_Others!I347,US_Others!O347)+US_Others!O347*US_Others!O$8/SUM(US_Others!D347,US_Others!I347,US_Others!O347))&gt;3.5,4,IF((US_Others!D347*US_Others!D$8/SUM(US_Others!D347,US_Others!I347,US_Others!O347)+US_Others!I347*US_Others!I$8/SUM(US_Others!D347,US_Others!I347,US_Others!O347)+US_Others!O347*US_Others!O$8/SUM(US_Others!D347,US_Others!I347,US_Others!O347))&gt;2.5,3,2)),"")</f>
        <v>4</v>
      </c>
      <c r="BE342" s="223">
        <f>IFERROR(IF((US_Others!E347*US_Others!E$8/SUM(US_Others!E347,US_Others!J347,US_Others!P347,US_Others!W347)+US_Others!J347*US_Others!J$8/SUM(US_Others!E347,US_Others!J347,US_Others!P347,US_Others!W347)+US_Others!P347*US_Others!P$8/SUM(US_Others!E347,US_Others!J347,US_Others!P347,US_Others!W347)+US_Others!W347*US_Others!W$8/SUM(US_Others!E347,US_Others!J347,US_Others!P347,US_Others!W347))&gt;3.5,4,IF((US_Others!E347*US_Others!E$8/SUM(US_Others!E347,US_Others!J347,US_Others!P347,US_Others!W347)+US_Others!J347*US_Others!J$8/SUM(US_Others!E347,US_Others!J347,US_Others!P347,US_Others!W347)+US_Others!P347*US_Others!P$8/SUM(US_Others!E347,US_Others!J347,US_Others!P347,US_Others!W347)+US_Others!W347*US_Others!W$8/SUM(US_Others!E347,US_Others!J347,US_Others!P347,US_Others!W347))&gt;2.5,3,2)),"")</f>
        <v>4</v>
      </c>
      <c r="BF342" s="223">
        <f>IFERROR(IF((US_Others!F347*US_Others!F$8/SUM(US_Others!F347,US_Others!K347,US_Others!Q347)+US_Others!K347*US_Others!K$8/SUM(US_Others!F347,US_Others!K347,US_Others!Q347)+US_Others!Q347*US_Others!Q$8/SUM(US_Others!F347,US_Others!K347,US_Others!Q347))&gt;3.5,4,IF((US_Others!F347*US_Others!F$8/SUM(US_Others!F347,US_Others!K347,US_Others!Q347)+US_Others!K347*US_Others!K$8/SUM(US_Others!F347,US_Others!K347,US_Others!Q347)+US_Others!Q347*US_Others!Q$8/SUM(US_Others!F347,US_Others!K347,US_Others!Q347))&gt;2.5,3,2)),"")</f>
        <v>4</v>
      </c>
      <c r="BG342" s="223">
        <f>IFERROR(IF((US_Others!G347*US_Others!G$8/SUM(US_Others!G347,US_Others!L347,US_Others!R347)+US_Others!L347*US_Others!L$8/SUM(US_Others!G347,US_Others!L347,US_Others!R347)+US_Others!R347*US_Others!R$8/SUM(US_Others!G347,US_Others!L347,US_Others!R347))&gt;3.5,4,IF((US_Others!G347*US_Others!G$8/SUM(US_Others!G347,US_Others!L347,US_Others!R347)+US_Others!L347*US_Others!L$8/SUM(US_Others!G347,US_Others!L347,US_Others!R347)+US_Others!R347*US_Others!R$8/SUM(US_Others!G347,US_Others!L347,US_Others!R347))&gt;2.5,3,2)),"")</f>
        <v>4</v>
      </c>
      <c r="BH342" s="219" t="str">
        <f>IFERROR(IF((US_Others!Z347*US_Others!Z$8/SUM(US_Others!Z347,US_Others!AB347)+US_Others!AB347*US_Others!AB$8/SUM(US_Others!Z347,US_Others!AB347))&gt;3.5,4,IF((US_Others!Z347*US_Others!Z$8/SUM(US_Others!Z347,US_Others!AB347)+US_Others!AB347*US_Others!AB$8/SUM(US_Others!Z347,US_Others!AB347))&gt;2.5,3,2)),"")</f>
        <v/>
      </c>
      <c r="BI342" s="219" t="str">
        <f>IFERROR(IF((US_Others!AA347*US_Others!AA$8/SUM(US_Others!AA347,US_Others!AC347)+US_Others!AC347*US_Others!AC$8/SUM(US_Others!AA347,US_Others!AC347))&gt;3.5,4,IF((US_Others!AA347*US_Others!AA$8/SUM(US_Others!AA347,US_Others!AC347)+US_Others!AC347*US_Others!AC$8/SUM(US_Others!AA347,US_Others!AC347))&gt;2.5,3,2)),"")</f>
        <v/>
      </c>
      <c r="BJ342" s="219" t="str">
        <f>IFERROR(US_Others!AD347*US_Others!AD$8/US_Others!AD347,"")</f>
        <v/>
      </c>
      <c r="BK342" s="74" t="str">
        <f>IFERROR(US_Others!AE347*US_Others!AE$8/US_Others!AE347,"")</f>
        <v/>
      </c>
      <c r="BL342" s="219" t="str">
        <f>IFERROR(IF(SUMPRODUCT(US_Others!AG347:AI347/SUM(US_Others!AG347:AI347),US_Others!AG$8:AI$8)&gt;3.5,4,IF(SUMPRODUCT(US_Others!AG347:AI347/SUM(US_Others!AG347:AI347),US_Others!AG$8:AI$8)&gt;2.5,3,2)),"")</f>
        <v/>
      </c>
      <c r="BM342" s="219" t="str">
        <f>IFERROR(US_Others!AL347*US_Others!AL$8/US_Others!AL347,"")</f>
        <v/>
      </c>
    </row>
    <row r="343" spans="1:65">
      <c r="A343" s="200" t="s">
        <v>498</v>
      </c>
      <c r="B343" s="332">
        <v>561900</v>
      </c>
      <c r="C343" s="333">
        <f>SUM(US_CO2!C346:AX346)</f>
        <v>0.26784650856174552</v>
      </c>
      <c r="D343" s="333">
        <f>SUM(US_CH4!C346:AC346)</f>
        <v>4.9460162700752479E-4</v>
      </c>
      <c r="E343" s="333">
        <f>SUM(US_N2O!C346:AA346)</f>
        <v>1.5169851904869543E-4</v>
      </c>
      <c r="F343" s="332">
        <f>US_Others!V348+US_Others!U348</f>
        <v>0</v>
      </c>
      <c r="G343" s="332">
        <f>US_Others!C348+US_Others!H348+US_Others!N348</f>
        <v>4.2306991995458201E-4</v>
      </c>
      <c r="H343" s="332">
        <f>US_Others!D348+US_Others!I348+US_Others!O348</f>
        <v>6.9383466872551458E-3</v>
      </c>
      <c r="I343" s="332">
        <f>US_Others!E348+US_Others!J348+US_Others!P348+US_Others!W348</f>
        <v>3.2068699932557315E-2</v>
      </c>
      <c r="J343" s="332">
        <f>US_Others!F348+US_Others!K348+US_Others!Q348</f>
        <v>5.5422159514050238E-3</v>
      </c>
      <c r="K343" s="332">
        <f>US_Others!G348+US_Others!L348+US_Others!R348</f>
        <v>5.4999089594095661E-4</v>
      </c>
      <c r="L343" s="332">
        <f>US_Others!Z348+US_Others!AB348</f>
        <v>0</v>
      </c>
      <c r="M343" s="332">
        <f>US_Others!AA348+US_Others!AC348</f>
        <v>0</v>
      </c>
      <c r="N343" s="332">
        <f>US_Others!AD348</f>
        <v>0</v>
      </c>
      <c r="O343" s="332">
        <f>US_Others!AE348</f>
        <v>0</v>
      </c>
      <c r="P343" s="332">
        <f>SUM(US_Others!AG348:AI348)</f>
        <v>0</v>
      </c>
      <c r="Q343" s="332">
        <f>US_Others!AL348</f>
        <v>0</v>
      </c>
      <c r="R343" s="332"/>
      <c r="S343" s="334">
        <f t="shared" si="5"/>
        <v>267.84650856174551</v>
      </c>
      <c r="T343" s="334">
        <f>D343*1000/Spec!I$6</f>
        <v>1.9784065080300992E-2</v>
      </c>
      <c r="U343" s="334">
        <f>E343*1000/Spec!I$7</f>
        <v>5.0905543304931354E-4</v>
      </c>
      <c r="V343" s="334">
        <f>F343*1000/Spec!I$8</f>
        <v>0</v>
      </c>
      <c r="W343" s="334">
        <f>G343*1000/Spec!I$9</f>
        <v>6.2677025178456587E-4</v>
      </c>
      <c r="X343" s="334">
        <f>H343*1000/Spec!I$10</f>
        <v>1.9823847677871843E-3</v>
      </c>
      <c r="Y343" s="334">
        <f>I343*1000/Spec!I$11</f>
        <v>2.242566428850162E-2</v>
      </c>
      <c r="Z343" s="334">
        <f>J343*1000/Spec!I$12</f>
        <v>1.2398693403590658E-3</v>
      </c>
      <c r="AA343" s="334">
        <f>K343*1000/Spec!I$15</f>
        <v>5.6064311512839616E-5</v>
      </c>
      <c r="AB343" s="334">
        <f>L343*1000/Spec!I$17</f>
        <v>0</v>
      </c>
      <c r="AC343" s="334">
        <f>M343*1000/Spec!I$18</f>
        <v>0</v>
      </c>
      <c r="AD343" s="335">
        <f>N343*1000/Spec!I$25</f>
        <v>0</v>
      </c>
      <c r="AE343" s="335">
        <f>O343*1000/Spec!I$26</f>
        <v>0</v>
      </c>
      <c r="AF343" s="334">
        <f>P343*1000/Spec!I$21</f>
        <v>0</v>
      </c>
      <c r="AG343" s="334">
        <f>Q343*1000/Spec!I$22</f>
        <v>0</v>
      </c>
      <c r="AI343" s="200">
        <f>S343/'2007output'!$C341</f>
        <v>6.5843926488297526E-3</v>
      </c>
      <c r="AJ343" s="200">
        <f>T343/'2007output'!$C341</f>
        <v>4.8634590526564052E-7</v>
      </c>
      <c r="AK343" s="200">
        <f>U343/'2007output'!$C341</f>
        <v>1.2513961332611754E-8</v>
      </c>
      <c r="AL343" s="200">
        <f>V343/'2007output'!$C341</f>
        <v>0</v>
      </c>
      <c r="AM343" s="200">
        <f>W343/'2007output'!$C341</f>
        <v>1.5407710410397645E-8</v>
      </c>
      <c r="AN343" s="200">
        <f>X343/'2007output'!$C341</f>
        <v>4.8732386926600562E-8</v>
      </c>
      <c r="AO343" s="200">
        <f>Y343/'2007output'!$C341</f>
        <v>5.5128356863496197E-7</v>
      </c>
      <c r="AP343" s="200">
        <f>Z343/'2007output'!$C341</f>
        <v>3.0479346600434276E-8</v>
      </c>
      <c r="AQ343" s="200">
        <f>AA343/'2007output'!$C341</f>
        <v>1.3782126284530007E-9</v>
      </c>
      <c r="AR343" s="200">
        <f>AB343/'2007output'!$C341</f>
        <v>0</v>
      </c>
      <c r="AS343" s="200">
        <f>AC343/'2007output'!$C341</f>
        <v>0</v>
      </c>
      <c r="AT343" s="200">
        <f>AD343/'2007output'!$C341</f>
        <v>0</v>
      </c>
      <c r="AU343" s="200">
        <f>AE343/'2007output'!$C341</f>
        <v>0</v>
      </c>
      <c r="AV343" s="200">
        <f>AF343/'2007output'!$C341</f>
        <v>0</v>
      </c>
      <c r="AW343" s="200">
        <f>AG343/'2007output'!$C341</f>
        <v>0</v>
      </c>
      <c r="AY343" s="370">
        <f>IFERROR(IF(SUMPRODUCT(US_CO2!C346:AX346/SUM(US_CO2!C346:AX346),US_CO2!C$6:AX$6)&gt;3.5,4,IF(SUMPRODUCT(US_CO2!C346:AX346/SUM(US_CO2!C346:AX346),US_CO2!C$6:AX$6)&gt;2.5,3,2)),"")</f>
        <v>4</v>
      </c>
      <c r="AZ343" s="370">
        <f>IFERROR(IF(SUMPRODUCT(US_CH4!C346:AC346/SUM(US_CH4!C346:AC346),US_CH4!C$6:AC$6)&gt;3.5,4,IF(SUMPRODUCT(US_CH4!C346:AC346/SUM(US_CH4!C346:AC346),US_CH4!C$6:AC$6)&gt;2.5,3,2)),"")</f>
        <v>4</v>
      </c>
      <c r="BA343" s="223">
        <f>IFERROR(IF(SUMPRODUCT(US_N2O!C346:AA346/SUM(US_N2O!C346:AA346),US_N2O!C$6:AA$6)&gt;3.5,4,IF(SUMPRODUCT(US_N2O!C346:AA346/SUM(US_N2O!C346:AA346),US_N2O!C$6:AA$6)&gt;2.5,3,2)),"")</f>
        <v>4</v>
      </c>
      <c r="BB343" s="223" t="str">
        <f>IFERROR(IF(SUMPRODUCT(US_Others!U348:V348/SUM(US_Others!U348:V348),US_Others!U$8:V$8)&gt;3.5,4,IF(SUMPRODUCT(US_Others!U348:V348/SUM(US_Others!U348:V348),US_Others!U$8:V$8)&gt;2.5,3,2)),"")</f>
        <v/>
      </c>
      <c r="BC343" s="223">
        <f>IFERROR(IF((US_Others!C348*US_Others!C$8/SUM(US_Others!C348,US_Others!H348,US_Others!N348)+ US_Others!H348*US_Others!H$8/SUM(US_Others!C348,US_Others!H348,US_Others!N348)+US_Others!N348*US_Others!N$8/SUM(US_Others!C348,US_Others!H348,US_Others!N348))&gt;3.5,4,IF((US_Others!C348*US_Others!C$8/SUM(US_Others!C348,US_Others!H348,US_Others!N348)+ US_Others!H348*US_Others!H$8/SUM(US_Others!C348,US_Others!H348,US_Others!N348)+US_Others!N348*US_Others!N$8/SUM(US_Others!C348,US_Others!H348,US_Others!N348))&gt;2.5,3,2)),"")</f>
        <v>4</v>
      </c>
      <c r="BD343" s="223">
        <f>IFERROR(IF((US_Others!D348*US_Others!D$8/SUM(US_Others!D348,US_Others!I348,US_Others!O348)+US_Others!I348*US_Others!I$8/SUM(US_Others!D348,US_Others!I348,US_Others!O348)+US_Others!O348*US_Others!O$8/SUM(US_Others!D348,US_Others!I348,US_Others!O348))&gt;3.5,4,IF((US_Others!D348*US_Others!D$8/SUM(US_Others!D348,US_Others!I348,US_Others!O348)+US_Others!I348*US_Others!I$8/SUM(US_Others!D348,US_Others!I348,US_Others!O348)+US_Others!O348*US_Others!O$8/SUM(US_Others!D348,US_Others!I348,US_Others!O348))&gt;2.5,3,2)),"")</f>
        <v>4</v>
      </c>
      <c r="BE343" s="223">
        <f>IFERROR(IF((US_Others!E348*US_Others!E$8/SUM(US_Others!E348,US_Others!J348,US_Others!P348,US_Others!W348)+US_Others!J348*US_Others!J$8/SUM(US_Others!E348,US_Others!J348,US_Others!P348,US_Others!W348)+US_Others!P348*US_Others!P$8/SUM(US_Others!E348,US_Others!J348,US_Others!P348,US_Others!W348)+US_Others!W348*US_Others!W$8/SUM(US_Others!E348,US_Others!J348,US_Others!P348,US_Others!W348))&gt;3.5,4,IF((US_Others!E348*US_Others!E$8/SUM(US_Others!E348,US_Others!J348,US_Others!P348,US_Others!W348)+US_Others!J348*US_Others!J$8/SUM(US_Others!E348,US_Others!J348,US_Others!P348,US_Others!W348)+US_Others!P348*US_Others!P$8/SUM(US_Others!E348,US_Others!J348,US_Others!P348,US_Others!W348)+US_Others!W348*US_Others!W$8/SUM(US_Others!E348,US_Others!J348,US_Others!P348,US_Others!W348))&gt;2.5,3,2)),"")</f>
        <v>4</v>
      </c>
      <c r="BF343" s="223">
        <f>IFERROR(IF((US_Others!F348*US_Others!F$8/SUM(US_Others!F348,US_Others!K348,US_Others!Q348)+US_Others!K348*US_Others!K$8/SUM(US_Others!F348,US_Others!K348,US_Others!Q348)+US_Others!Q348*US_Others!Q$8/SUM(US_Others!F348,US_Others!K348,US_Others!Q348))&gt;3.5,4,IF((US_Others!F348*US_Others!F$8/SUM(US_Others!F348,US_Others!K348,US_Others!Q348)+US_Others!K348*US_Others!K$8/SUM(US_Others!F348,US_Others!K348,US_Others!Q348)+US_Others!Q348*US_Others!Q$8/SUM(US_Others!F348,US_Others!K348,US_Others!Q348))&gt;2.5,3,2)),"")</f>
        <v>4</v>
      </c>
      <c r="BG343" s="223">
        <f>IFERROR(IF((US_Others!G348*US_Others!G$8/SUM(US_Others!G348,US_Others!L348,US_Others!R348)+US_Others!L348*US_Others!L$8/SUM(US_Others!G348,US_Others!L348,US_Others!R348)+US_Others!R348*US_Others!R$8/SUM(US_Others!G348,US_Others!L348,US_Others!R348))&gt;3.5,4,IF((US_Others!G348*US_Others!G$8/SUM(US_Others!G348,US_Others!L348,US_Others!R348)+US_Others!L348*US_Others!L$8/SUM(US_Others!G348,US_Others!L348,US_Others!R348)+US_Others!R348*US_Others!R$8/SUM(US_Others!G348,US_Others!L348,US_Others!R348))&gt;2.5,3,2)),"")</f>
        <v>4</v>
      </c>
      <c r="BH343" s="219" t="str">
        <f>IFERROR(IF((US_Others!Z348*US_Others!Z$8/SUM(US_Others!Z348,US_Others!AB348)+US_Others!AB348*US_Others!AB$8/SUM(US_Others!Z348,US_Others!AB348))&gt;3.5,4,IF((US_Others!Z348*US_Others!Z$8/SUM(US_Others!Z348,US_Others!AB348)+US_Others!AB348*US_Others!AB$8/SUM(US_Others!Z348,US_Others!AB348))&gt;2.5,3,2)),"")</f>
        <v/>
      </c>
      <c r="BI343" s="219" t="str">
        <f>IFERROR(IF((US_Others!AA348*US_Others!AA$8/SUM(US_Others!AA348,US_Others!AC348)+US_Others!AC348*US_Others!AC$8/SUM(US_Others!AA348,US_Others!AC348))&gt;3.5,4,IF((US_Others!AA348*US_Others!AA$8/SUM(US_Others!AA348,US_Others!AC348)+US_Others!AC348*US_Others!AC$8/SUM(US_Others!AA348,US_Others!AC348))&gt;2.5,3,2)),"")</f>
        <v/>
      </c>
      <c r="BJ343" s="219" t="str">
        <f>IFERROR(US_Others!AD348*US_Others!AD$8/US_Others!AD348,"")</f>
        <v/>
      </c>
      <c r="BK343" s="74" t="str">
        <f>IFERROR(US_Others!AE348*US_Others!AE$8/US_Others!AE348,"")</f>
        <v/>
      </c>
      <c r="BL343" s="219" t="str">
        <f>IFERROR(IF(SUMPRODUCT(US_Others!AG348:AI348/SUM(US_Others!AG348:AI348),US_Others!AG$8:AI$8)&gt;3.5,4,IF(SUMPRODUCT(US_Others!AG348:AI348/SUM(US_Others!AG348:AI348),US_Others!AG$8:AI$8)&gt;2.5,3,2)),"")</f>
        <v/>
      </c>
      <c r="BM343" s="219" t="str">
        <f>IFERROR(US_Others!AL348*US_Others!AL$8/US_Others!AL348,"")</f>
        <v/>
      </c>
    </row>
    <row r="344" spans="1:65">
      <c r="A344" s="200" t="s">
        <v>499</v>
      </c>
      <c r="B344" s="332">
        <v>562000</v>
      </c>
      <c r="C344" s="333">
        <f>SUM(US_CO2!C347:AX347)</f>
        <v>14.887159667711586</v>
      </c>
      <c r="D344" s="333">
        <f>SUM(US_CH4!C347:AC347)</f>
        <v>130.30305699957054</v>
      </c>
      <c r="E344" s="333">
        <f>SUM(US_N2O!C347:AA347)</f>
        <v>0.40117420892934258</v>
      </c>
      <c r="F344" s="332">
        <f>US_Others!V349+US_Others!U349</f>
        <v>0</v>
      </c>
      <c r="G344" s="332">
        <f>US_Others!C349+US_Others!H349+US_Others!N349</f>
        <v>2.7680499992772398E-3</v>
      </c>
      <c r="H344" s="332">
        <f>US_Others!D349+US_Others!I349+US_Others!O349</f>
        <v>4.5396019988146741E-2</v>
      </c>
      <c r="I344" s="332">
        <f>US_Others!E349+US_Others!J349+US_Others!P349+US_Others!W349</f>
        <v>0.20981818994521478</v>
      </c>
      <c r="J344" s="332">
        <f>US_Others!F349+US_Others!K349+US_Others!Q349</f>
        <v>3.6261454990531843E-2</v>
      </c>
      <c r="K344" s="332">
        <f>US_Others!G349+US_Others!L349+US_Others!R349</f>
        <v>3.5984649990604125E-3</v>
      </c>
      <c r="L344" s="332">
        <f>US_Others!Z349+US_Others!AB349</f>
        <v>0</v>
      </c>
      <c r="M344" s="332">
        <f>US_Others!AA349+US_Others!AC349</f>
        <v>0</v>
      </c>
      <c r="N344" s="332">
        <f>US_Others!AD349</f>
        <v>0</v>
      </c>
      <c r="O344" s="332">
        <f>US_Others!AE349</f>
        <v>0</v>
      </c>
      <c r="P344" s="332">
        <f>SUM(US_Others!AG349:AI349)</f>
        <v>0</v>
      </c>
      <c r="Q344" s="332">
        <f>US_Others!AL349</f>
        <v>0</v>
      </c>
      <c r="R344" s="332"/>
      <c r="S344" s="334">
        <f t="shared" si="5"/>
        <v>14887.159667711587</v>
      </c>
      <c r="T344" s="334">
        <f>D344*1000/Spec!I$6</f>
        <v>5212.122279982822</v>
      </c>
      <c r="U344" s="334">
        <f>E344*1000/Spec!I$7</f>
        <v>1.3462221776152434</v>
      </c>
      <c r="V344" s="334">
        <f>F344*1000/Spec!I$8</f>
        <v>0</v>
      </c>
      <c r="W344" s="334">
        <f>G344*1000/Spec!I$9</f>
        <v>4.1008148137440586E-3</v>
      </c>
      <c r="X344" s="334">
        <f>H344*1000/Spec!I$10</f>
        <v>1.2970291425184783E-2</v>
      </c>
      <c r="Y344" s="334">
        <f>I344*1000/Spec!I$11</f>
        <v>0.14672600695469565</v>
      </c>
      <c r="Z344" s="334">
        <f>J344*1000/Spec!I$12</f>
        <v>8.1121823245037684E-3</v>
      </c>
      <c r="AA344" s="334">
        <f>K344*1000/Spec!I$15</f>
        <v>3.668160039816934E-4</v>
      </c>
      <c r="AB344" s="334">
        <f>L344*1000/Spec!I$17</f>
        <v>0</v>
      </c>
      <c r="AC344" s="334">
        <f>M344*1000/Spec!I$18</f>
        <v>0</v>
      </c>
      <c r="AD344" s="335">
        <f>N344*1000/Spec!I$25</f>
        <v>0</v>
      </c>
      <c r="AE344" s="335">
        <f>O344*1000/Spec!I$26</f>
        <v>0</v>
      </c>
      <c r="AF344" s="334">
        <f>P344*1000/Spec!I$21</f>
        <v>0</v>
      </c>
      <c r="AG344" s="334">
        <f>Q344*1000/Spec!I$22</f>
        <v>0</v>
      </c>
      <c r="AI344" s="200">
        <f>S344/'2007output'!$C342</f>
        <v>0.19643421256563245</v>
      </c>
      <c r="AJ344" s="200">
        <f>T344/'2007output'!$C342</f>
        <v>6.8773302545064752E-2</v>
      </c>
      <c r="AK344" s="200">
        <f>U344/'2007output'!$C342</f>
        <v>1.7763233504628017E-5</v>
      </c>
      <c r="AL344" s="200">
        <f>V344/'2007output'!$C342</f>
        <v>0</v>
      </c>
      <c r="AM344" s="200">
        <f>W344/'2007output'!$C342</f>
        <v>5.4109739318670205E-8</v>
      </c>
      <c r="AN344" s="200">
        <f>X344/'2007output'!$C342</f>
        <v>1.7114137550219408E-7</v>
      </c>
      <c r="AO344" s="200">
        <f>Y344/'2007output'!$C342</f>
        <v>1.936031337230602E-6</v>
      </c>
      <c r="AP344" s="200">
        <f>Z344/'2007output'!$C342</f>
        <v>1.0703923264549024E-7</v>
      </c>
      <c r="AQ344" s="200">
        <f>AA344/'2007output'!$C342</f>
        <v>4.8400913610737117E-9</v>
      </c>
      <c r="AR344" s="200">
        <f>AB344/'2007output'!$C342</f>
        <v>0</v>
      </c>
      <c r="AS344" s="200">
        <f>AC344/'2007output'!$C342</f>
        <v>0</v>
      </c>
      <c r="AT344" s="200">
        <f>AD344/'2007output'!$C342</f>
        <v>0</v>
      </c>
      <c r="AU344" s="200">
        <f>AE344/'2007output'!$C342</f>
        <v>0</v>
      </c>
      <c r="AV344" s="200">
        <f>AF344/'2007output'!$C342</f>
        <v>0</v>
      </c>
      <c r="AW344" s="200">
        <f>AG344/'2007output'!$C342</f>
        <v>0</v>
      </c>
      <c r="AY344" s="370">
        <f>IFERROR(IF(SUMPRODUCT(US_CO2!C347:AX347/SUM(US_CO2!C347:AX347),US_CO2!C$6:AX$6)&gt;3.5,4,IF(SUMPRODUCT(US_CO2!C347:AX347/SUM(US_CO2!C347:AX347),US_CO2!C$6:AX$6)&gt;2.5,3,2)),"")</f>
        <v>2</v>
      </c>
      <c r="AZ344" s="370">
        <f>IFERROR(IF(SUMPRODUCT(US_CH4!C347:AC347/SUM(US_CH4!C347:AC347),US_CH4!C$6:AC$6)&gt;3.5,4,IF(SUMPRODUCT(US_CH4!C347:AC347/SUM(US_CH4!C347:AC347),US_CH4!C$6:AC$6)&gt;2.5,3,2)),"")</f>
        <v>2</v>
      </c>
      <c r="BA344" s="223">
        <f>IFERROR(IF(SUMPRODUCT(US_N2O!C347:AA347/SUM(US_N2O!C347:AA347),US_N2O!C$6:AA$6)&gt;3.5,4,IF(SUMPRODUCT(US_N2O!C347:AA347/SUM(US_N2O!C347:AA347),US_N2O!C$6:AA$6)&gt;2.5,3,2)),"")</f>
        <v>2</v>
      </c>
      <c r="BB344" s="223" t="str">
        <f>IFERROR(IF(SUMPRODUCT(US_Others!U349:V349/SUM(US_Others!U349:V349),US_Others!U$8:V$8)&gt;3.5,4,IF(SUMPRODUCT(US_Others!U349:V349/SUM(US_Others!U349:V349),US_Others!U$8:V$8)&gt;2.5,3,2)),"")</f>
        <v/>
      </c>
      <c r="BC344" s="223">
        <f>IFERROR(IF((US_Others!C349*US_Others!C$8/SUM(US_Others!C349,US_Others!H349,US_Others!N349)+ US_Others!H349*US_Others!H$8/SUM(US_Others!C349,US_Others!H349,US_Others!N349)+US_Others!N349*US_Others!N$8/SUM(US_Others!C349,US_Others!H349,US_Others!N349))&gt;3.5,4,IF((US_Others!C349*US_Others!C$8/SUM(US_Others!C349,US_Others!H349,US_Others!N349)+ US_Others!H349*US_Others!H$8/SUM(US_Others!C349,US_Others!H349,US_Others!N349)+US_Others!N349*US_Others!N$8/SUM(US_Others!C349,US_Others!H349,US_Others!N349))&gt;2.5,3,2)),"")</f>
        <v>4</v>
      </c>
      <c r="BD344" s="223">
        <f>IFERROR(IF((US_Others!D349*US_Others!D$8/SUM(US_Others!D349,US_Others!I349,US_Others!O349)+US_Others!I349*US_Others!I$8/SUM(US_Others!D349,US_Others!I349,US_Others!O349)+US_Others!O349*US_Others!O$8/SUM(US_Others!D349,US_Others!I349,US_Others!O349))&gt;3.5,4,IF((US_Others!D349*US_Others!D$8/SUM(US_Others!D349,US_Others!I349,US_Others!O349)+US_Others!I349*US_Others!I$8/SUM(US_Others!D349,US_Others!I349,US_Others!O349)+US_Others!O349*US_Others!O$8/SUM(US_Others!D349,US_Others!I349,US_Others!O349))&gt;2.5,3,2)),"")</f>
        <v>4</v>
      </c>
      <c r="BE344" s="223">
        <f>IFERROR(IF((US_Others!E349*US_Others!E$8/SUM(US_Others!E349,US_Others!J349,US_Others!P349,US_Others!W349)+US_Others!J349*US_Others!J$8/SUM(US_Others!E349,US_Others!J349,US_Others!P349,US_Others!W349)+US_Others!P349*US_Others!P$8/SUM(US_Others!E349,US_Others!J349,US_Others!P349,US_Others!W349)+US_Others!W349*US_Others!W$8/SUM(US_Others!E349,US_Others!J349,US_Others!P349,US_Others!W349))&gt;3.5,4,IF((US_Others!E349*US_Others!E$8/SUM(US_Others!E349,US_Others!J349,US_Others!P349,US_Others!W349)+US_Others!J349*US_Others!J$8/SUM(US_Others!E349,US_Others!J349,US_Others!P349,US_Others!W349)+US_Others!P349*US_Others!P$8/SUM(US_Others!E349,US_Others!J349,US_Others!P349,US_Others!W349)+US_Others!W349*US_Others!W$8/SUM(US_Others!E349,US_Others!J349,US_Others!P349,US_Others!W349))&gt;2.5,3,2)),"")</f>
        <v>4</v>
      </c>
      <c r="BF344" s="223">
        <f>IFERROR(IF((US_Others!F349*US_Others!F$8/SUM(US_Others!F349,US_Others!K349,US_Others!Q349)+US_Others!K349*US_Others!K$8/SUM(US_Others!F349,US_Others!K349,US_Others!Q349)+US_Others!Q349*US_Others!Q$8/SUM(US_Others!F349,US_Others!K349,US_Others!Q349))&gt;3.5,4,IF((US_Others!F349*US_Others!F$8/SUM(US_Others!F349,US_Others!K349,US_Others!Q349)+US_Others!K349*US_Others!K$8/SUM(US_Others!F349,US_Others!K349,US_Others!Q349)+US_Others!Q349*US_Others!Q$8/SUM(US_Others!F349,US_Others!K349,US_Others!Q349))&gt;2.5,3,2)),"")</f>
        <v>4</v>
      </c>
      <c r="BG344" s="223">
        <f>IFERROR(IF((US_Others!G349*US_Others!G$8/SUM(US_Others!G349,US_Others!L349,US_Others!R349)+US_Others!L349*US_Others!L$8/SUM(US_Others!G349,US_Others!L349,US_Others!R349)+US_Others!R349*US_Others!R$8/SUM(US_Others!G349,US_Others!L349,US_Others!R349))&gt;3.5,4,IF((US_Others!G349*US_Others!G$8/SUM(US_Others!G349,US_Others!L349,US_Others!R349)+US_Others!L349*US_Others!L$8/SUM(US_Others!G349,US_Others!L349,US_Others!R349)+US_Others!R349*US_Others!R$8/SUM(US_Others!G349,US_Others!L349,US_Others!R349))&gt;2.5,3,2)),"")</f>
        <v>4</v>
      </c>
      <c r="BH344" s="219" t="str">
        <f>IFERROR(IF((US_Others!Z349*US_Others!Z$8/SUM(US_Others!Z349,US_Others!AB349)+US_Others!AB349*US_Others!AB$8/SUM(US_Others!Z349,US_Others!AB349))&gt;3.5,4,IF((US_Others!Z349*US_Others!Z$8/SUM(US_Others!Z349,US_Others!AB349)+US_Others!AB349*US_Others!AB$8/SUM(US_Others!Z349,US_Others!AB349))&gt;2.5,3,2)),"")</f>
        <v/>
      </c>
      <c r="BI344" s="219" t="str">
        <f>IFERROR(IF((US_Others!AA349*US_Others!AA$8/SUM(US_Others!AA349,US_Others!AC349)+US_Others!AC349*US_Others!AC$8/SUM(US_Others!AA349,US_Others!AC349))&gt;3.5,4,IF((US_Others!AA349*US_Others!AA$8/SUM(US_Others!AA349,US_Others!AC349)+US_Others!AC349*US_Others!AC$8/SUM(US_Others!AA349,US_Others!AC349))&gt;2.5,3,2)),"")</f>
        <v/>
      </c>
      <c r="BJ344" s="219" t="str">
        <f>IFERROR(US_Others!AD349*US_Others!AD$8/US_Others!AD349,"")</f>
        <v/>
      </c>
      <c r="BK344" s="74" t="str">
        <f>IFERROR(US_Others!AE349*US_Others!AE$8/US_Others!AE349,"")</f>
        <v/>
      </c>
      <c r="BL344" s="219" t="str">
        <f>IFERROR(IF(SUMPRODUCT(US_Others!AG349:AI349/SUM(US_Others!AG349:AI349),US_Others!AG$8:AI$8)&gt;3.5,4,IF(SUMPRODUCT(US_Others!AG349:AI349/SUM(US_Others!AG349:AI349),US_Others!AG$8:AI$8)&gt;2.5,3,2)),"")</f>
        <v/>
      </c>
      <c r="BM344" s="219" t="str">
        <f>IFERROR(US_Others!AL349*US_Others!AL$8/US_Others!AL349,"")</f>
        <v/>
      </c>
    </row>
    <row r="345" spans="1:65">
      <c r="A345" s="200" t="s">
        <v>500</v>
      </c>
      <c r="B345" s="332">
        <v>611100</v>
      </c>
      <c r="C345" s="333">
        <f>SUM(US_CO2!C348:AX348)</f>
        <v>4.6489182083289062</v>
      </c>
      <c r="D345" s="333">
        <f>SUM(US_CH4!C348:AC348)</f>
        <v>1.1358991225155554E-2</v>
      </c>
      <c r="E345" s="333">
        <f>SUM(US_N2O!C348:AA348)</f>
        <v>2.8423569330141736E-3</v>
      </c>
      <c r="F345" s="332">
        <f>US_Others!V350+US_Others!U350</f>
        <v>0</v>
      </c>
      <c r="G345" s="332">
        <f>US_Others!C350+US_Others!H350+US_Others!N350</f>
        <v>8.5697591925130591E-5</v>
      </c>
      <c r="H345" s="332">
        <f>US_Others!D350+US_Others!I350+US_Others!O350</f>
        <v>1.4054405075721419E-3</v>
      </c>
      <c r="I345" s="332">
        <f>US_Others!E350+US_Others!J350+US_Others!P350+US_Others!W350</f>
        <v>6.4958774679248991E-3</v>
      </c>
      <c r="J345" s="332">
        <f>US_Others!F350+US_Others!K350+US_Others!Q350</f>
        <v>1.1226384542192109E-3</v>
      </c>
      <c r="K345" s="332">
        <f>US_Others!G350+US_Others!L350+US_Others!R350</f>
        <v>1.114068695026698E-4</v>
      </c>
      <c r="L345" s="332">
        <f>US_Others!Z350+US_Others!AB350</f>
        <v>0</v>
      </c>
      <c r="M345" s="332">
        <f>US_Others!AA350+US_Others!AC350</f>
        <v>0</v>
      </c>
      <c r="N345" s="332">
        <f>US_Others!AD350</f>
        <v>0</v>
      </c>
      <c r="O345" s="332">
        <f>US_Others!AE350</f>
        <v>0</v>
      </c>
      <c r="P345" s="332">
        <f>SUM(US_Others!AG350:AI350)</f>
        <v>0</v>
      </c>
      <c r="Q345" s="332">
        <f>US_Others!AL350</f>
        <v>0</v>
      </c>
      <c r="R345" s="332"/>
      <c r="S345" s="334">
        <f t="shared" si="5"/>
        <v>4648.9182083289061</v>
      </c>
      <c r="T345" s="334">
        <f>D345*1000/Spec!I$6</f>
        <v>0.45435964900622217</v>
      </c>
      <c r="U345" s="334">
        <f>E345*1000/Spec!I$7</f>
        <v>9.5381105134703815E-3</v>
      </c>
      <c r="V345" s="334">
        <f>F345*1000/Spec!I$8</f>
        <v>0</v>
      </c>
      <c r="W345" s="334">
        <f>G345*1000/Spec!I$9</f>
        <v>1.2695939544463789E-4</v>
      </c>
      <c r="X345" s="334">
        <f>H345*1000/Spec!I$10</f>
        <v>4.0155443073489766E-4</v>
      </c>
      <c r="Y345" s="334">
        <f>I345*1000/Spec!I$11</f>
        <v>4.5425716558915377E-3</v>
      </c>
      <c r="Z345" s="334">
        <f>J345*1000/Spec!I$12</f>
        <v>2.5114954233091969E-4</v>
      </c>
      <c r="AA345" s="334">
        <f>K345*1000/Spec!I$15</f>
        <v>1.1356459684268074E-5</v>
      </c>
      <c r="AB345" s="334">
        <f>L345*1000/Spec!I$17</f>
        <v>0</v>
      </c>
      <c r="AC345" s="334">
        <f>M345*1000/Spec!I$18</f>
        <v>0</v>
      </c>
      <c r="AD345" s="335">
        <f>N345*1000/Spec!I$25</f>
        <v>0</v>
      </c>
      <c r="AE345" s="335">
        <f>O345*1000/Spec!I$26</f>
        <v>0</v>
      </c>
      <c r="AF345" s="334">
        <f>P345*1000/Spec!I$21</f>
        <v>0</v>
      </c>
      <c r="AG345" s="334">
        <f>Q345*1000/Spec!I$22</f>
        <v>0</v>
      </c>
      <c r="AI345" s="200">
        <f>S345/'2007output'!$C343</f>
        <v>0.13766822258073694</v>
      </c>
      <c r="AJ345" s="200">
        <f>T345/'2007output'!$C343</f>
        <v>1.3454933489479172E-5</v>
      </c>
      <c r="AK345" s="200">
        <f>U345/'2007output'!$C343</f>
        <v>2.8245167205041256E-7</v>
      </c>
      <c r="AL345" s="200">
        <f>V345/'2007output'!$C343</f>
        <v>0</v>
      </c>
      <c r="AM345" s="200">
        <f>W345/'2007output'!$C343</f>
        <v>3.7596433250803369E-9</v>
      </c>
      <c r="AN345" s="200">
        <f>X345/'2007output'!$C343</f>
        <v>1.1891214745325525E-8</v>
      </c>
      <c r="AO345" s="200">
        <f>Y345/'2007output'!$C343</f>
        <v>1.3451898652289193E-7</v>
      </c>
      <c r="AP345" s="200">
        <f>Z345/'2007output'!$C343</f>
        <v>7.4372810071639574E-9</v>
      </c>
      <c r="AQ345" s="200">
        <f>AA345/'2007output'!$C343</f>
        <v>3.3629837082140642E-10</v>
      </c>
      <c r="AR345" s="200">
        <f>AB345/'2007output'!$C343</f>
        <v>0</v>
      </c>
      <c r="AS345" s="200">
        <f>AC345/'2007output'!$C343</f>
        <v>0</v>
      </c>
      <c r="AT345" s="200">
        <f>AD345/'2007output'!$C343</f>
        <v>0</v>
      </c>
      <c r="AU345" s="200">
        <f>AE345/'2007output'!$C343</f>
        <v>0</v>
      </c>
      <c r="AV345" s="200">
        <f>AF345/'2007output'!$C343</f>
        <v>0</v>
      </c>
      <c r="AW345" s="200">
        <f>AG345/'2007output'!$C343</f>
        <v>0</v>
      </c>
      <c r="AY345" s="370">
        <f>IFERROR(IF(SUMPRODUCT(US_CO2!C348:AX348/SUM(US_CO2!C348:AX348),US_CO2!C$6:AX$6)&gt;3.5,4,IF(SUMPRODUCT(US_CO2!C348:AX348/SUM(US_CO2!C348:AX348),US_CO2!C$6:AX$6)&gt;2.5,3,2)),"")</f>
        <v>4</v>
      </c>
      <c r="AZ345" s="370">
        <f>IFERROR(IF(SUMPRODUCT(US_CH4!C348:AC348/SUM(US_CH4!C348:AC348),US_CH4!C$6:AC$6)&gt;3.5,4,IF(SUMPRODUCT(US_CH4!C348:AC348/SUM(US_CH4!C348:AC348),US_CH4!C$6:AC$6)&gt;2.5,3,2)),"")</f>
        <v>4</v>
      </c>
      <c r="BA345" s="223">
        <f>IFERROR(IF(SUMPRODUCT(US_N2O!C348:AA348/SUM(US_N2O!C348:AA348),US_N2O!C$6:AA$6)&gt;3.5,4,IF(SUMPRODUCT(US_N2O!C348:AA348/SUM(US_N2O!C348:AA348),US_N2O!C$6:AA$6)&gt;2.5,3,2)),"")</f>
        <v>4</v>
      </c>
      <c r="BB345" s="223" t="str">
        <f>IFERROR(IF(SUMPRODUCT(US_Others!U350:V350/SUM(US_Others!U350:V350),US_Others!U$8:V$8)&gt;3.5,4,IF(SUMPRODUCT(US_Others!U350:V350/SUM(US_Others!U350:V350),US_Others!U$8:V$8)&gt;2.5,3,2)),"")</f>
        <v/>
      </c>
      <c r="BC345" s="223">
        <f>IFERROR(IF((US_Others!C350*US_Others!C$8/SUM(US_Others!C350,US_Others!H350,US_Others!N350)+ US_Others!H350*US_Others!H$8/SUM(US_Others!C350,US_Others!H350,US_Others!N350)+US_Others!N350*US_Others!N$8/SUM(US_Others!C350,US_Others!H350,US_Others!N350))&gt;3.5,4,IF((US_Others!C350*US_Others!C$8/SUM(US_Others!C350,US_Others!H350,US_Others!N350)+ US_Others!H350*US_Others!H$8/SUM(US_Others!C350,US_Others!H350,US_Others!N350)+US_Others!N350*US_Others!N$8/SUM(US_Others!C350,US_Others!H350,US_Others!N350))&gt;2.5,3,2)),"")</f>
        <v>4</v>
      </c>
      <c r="BD345" s="223">
        <f>IFERROR(IF((US_Others!D350*US_Others!D$8/SUM(US_Others!D350,US_Others!I350,US_Others!O350)+US_Others!I350*US_Others!I$8/SUM(US_Others!D350,US_Others!I350,US_Others!O350)+US_Others!O350*US_Others!O$8/SUM(US_Others!D350,US_Others!I350,US_Others!O350))&gt;3.5,4,IF((US_Others!D350*US_Others!D$8/SUM(US_Others!D350,US_Others!I350,US_Others!O350)+US_Others!I350*US_Others!I$8/SUM(US_Others!D350,US_Others!I350,US_Others!O350)+US_Others!O350*US_Others!O$8/SUM(US_Others!D350,US_Others!I350,US_Others!O350))&gt;2.5,3,2)),"")</f>
        <v>4</v>
      </c>
      <c r="BE345" s="223">
        <f>IFERROR(IF((US_Others!E350*US_Others!E$8/SUM(US_Others!E350,US_Others!J350,US_Others!P350,US_Others!W350)+US_Others!J350*US_Others!J$8/SUM(US_Others!E350,US_Others!J350,US_Others!P350,US_Others!W350)+US_Others!P350*US_Others!P$8/SUM(US_Others!E350,US_Others!J350,US_Others!P350,US_Others!W350)+US_Others!W350*US_Others!W$8/SUM(US_Others!E350,US_Others!J350,US_Others!P350,US_Others!W350))&gt;3.5,4,IF((US_Others!E350*US_Others!E$8/SUM(US_Others!E350,US_Others!J350,US_Others!P350,US_Others!W350)+US_Others!J350*US_Others!J$8/SUM(US_Others!E350,US_Others!J350,US_Others!P350,US_Others!W350)+US_Others!P350*US_Others!P$8/SUM(US_Others!E350,US_Others!J350,US_Others!P350,US_Others!W350)+US_Others!W350*US_Others!W$8/SUM(US_Others!E350,US_Others!J350,US_Others!P350,US_Others!W350))&gt;2.5,3,2)),"")</f>
        <v>4</v>
      </c>
      <c r="BF345" s="223">
        <f>IFERROR(IF((US_Others!F350*US_Others!F$8/SUM(US_Others!F350,US_Others!K350,US_Others!Q350)+US_Others!K350*US_Others!K$8/SUM(US_Others!F350,US_Others!K350,US_Others!Q350)+US_Others!Q350*US_Others!Q$8/SUM(US_Others!F350,US_Others!K350,US_Others!Q350))&gt;3.5,4,IF((US_Others!F350*US_Others!F$8/SUM(US_Others!F350,US_Others!K350,US_Others!Q350)+US_Others!K350*US_Others!K$8/SUM(US_Others!F350,US_Others!K350,US_Others!Q350)+US_Others!Q350*US_Others!Q$8/SUM(US_Others!F350,US_Others!K350,US_Others!Q350))&gt;2.5,3,2)),"")</f>
        <v>4</v>
      </c>
      <c r="BG345" s="223">
        <f>IFERROR(IF((US_Others!G350*US_Others!G$8/SUM(US_Others!G350,US_Others!L350,US_Others!R350)+US_Others!L350*US_Others!L$8/SUM(US_Others!G350,US_Others!L350,US_Others!R350)+US_Others!R350*US_Others!R$8/SUM(US_Others!G350,US_Others!L350,US_Others!R350))&gt;3.5,4,IF((US_Others!G350*US_Others!G$8/SUM(US_Others!G350,US_Others!L350,US_Others!R350)+US_Others!L350*US_Others!L$8/SUM(US_Others!G350,US_Others!L350,US_Others!R350)+US_Others!R350*US_Others!R$8/SUM(US_Others!G350,US_Others!L350,US_Others!R350))&gt;2.5,3,2)),"")</f>
        <v>4</v>
      </c>
      <c r="BH345" s="219" t="str">
        <f>IFERROR(IF((US_Others!Z350*US_Others!Z$8/SUM(US_Others!Z350,US_Others!AB350)+US_Others!AB350*US_Others!AB$8/SUM(US_Others!Z350,US_Others!AB350))&gt;3.5,4,IF((US_Others!Z350*US_Others!Z$8/SUM(US_Others!Z350,US_Others!AB350)+US_Others!AB350*US_Others!AB$8/SUM(US_Others!Z350,US_Others!AB350))&gt;2.5,3,2)),"")</f>
        <v/>
      </c>
      <c r="BI345" s="219" t="str">
        <f>IFERROR(IF((US_Others!AA350*US_Others!AA$8/SUM(US_Others!AA350,US_Others!AC350)+US_Others!AC350*US_Others!AC$8/SUM(US_Others!AA350,US_Others!AC350))&gt;3.5,4,IF((US_Others!AA350*US_Others!AA$8/SUM(US_Others!AA350,US_Others!AC350)+US_Others!AC350*US_Others!AC$8/SUM(US_Others!AA350,US_Others!AC350))&gt;2.5,3,2)),"")</f>
        <v/>
      </c>
      <c r="BJ345" s="219" t="str">
        <f>IFERROR(US_Others!AD350*US_Others!AD$8/US_Others!AD350,"")</f>
        <v/>
      </c>
      <c r="BK345" s="74" t="str">
        <f>IFERROR(US_Others!AE350*US_Others!AE$8/US_Others!AE350,"")</f>
        <v/>
      </c>
      <c r="BL345" s="219" t="str">
        <f>IFERROR(IF(SUMPRODUCT(US_Others!AG350:AI350/SUM(US_Others!AG350:AI350),US_Others!AG$8:AI$8)&gt;3.5,4,IF(SUMPRODUCT(US_Others!AG350:AI350/SUM(US_Others!AG350:AI350),US_Others!AG$8:AI$8)&gt;2.5,3,2)),"")</f>
        <v/>
      </c>
      <c r="BM345" s="219" t="str">
        <f>IFERROR(US_Others!AL350*US_Others!AL$8/US_Others!AL350,"")</f>
        <v/>
      </c>
    </row>
    <row r="346" spans="1:65">
      <c r="A346" s="200" t="s">
        <v>501</v>
      </c>
      <c r="B346" s="332" t="s">
        <v>502</v>
      </c>
      <c r="C346" s="333">
        <f>SUM(US_CO2!C349:AX349)</f>
        <v>13.922245255879243</v>
      </c>
      <c r="D346" s="333">
        <f>SUM(US_CH4!C349:AC349)</f>
        <v>3.3546202145190482E-2</v>
      </c>
      <c r="E346" s="333">
        <f>SUM(US_N2O!C349:AA349)</f>
        <v>8.4781961125232567E-3</v>
      </c>
      <c r="F346" s="332">
        <f>US_Others!V351+US_Others!U351</f>
        <v>0</v>
      </c>
      <c r="G346" s="332">
        <f>US_Others!C351+US_Others!H351+US_Others!N351</f>
        <v>3.3198758524636421E-3</v>
      </c>
      <c r="H346" s="332">
        <f>US_Others!D351+US_Others!I351+US_Others!O351</f>
        <v>5.4445963980403723E-2</v>
      </c>
      <c r="I346" s="332">
        <f>US_Others!E351+US_Others!J351+US_Others!P351+US_Others!W351</f>
        <v>0.25164658961674408</v>
      </c>
      <c r="J346" s="332">
        <f>US_Others!F351+US_Others!K351+US_Others!Q351</f>
        <v>4.3490373667273714E-2</v>
      </c>
      <c r="K346" s="332">
        <f>US_Others!G351+US_Others!L351+US_Others!R351</f>
        <v>4.3158386082027354E-3</v>
      </c>
      <c r="L346" s="332">
        <f>US_Others!Z351+US_Others!AB351</f>
        <v>0</v>
      </c>
      <c r="M346" s="332">
        <f>US_Others!AA351+US_Others!AC351</f>
        <v>0</v>
      </c>
      <c r="N346" s="332">
        <f>US_Others!AD351</f>
        <v>0</v>
      </c>
      <c r="O346" s="332">
        <f>US_Others!AE351</f>
        <v>0</v>
      </c>
      <c r="P346" s="332">
        <f>SUM(US_Others!AG351:AI351)</f>
        <v>0</v>
      </c>
      <c r="Q346" s="332">
        <f>US_Others!AL351</f>
        <v>0</v>
      </c>
      <c r="R346" s="332"/>
      <c r="S346" s="334">
        <f t="shared" si="5"/>
        <v>13922.245255879243</v>
      </c>
      <c r="T346" s="334">
        <f>D346*1000/Spec!I$6</f>
        <v>1.3418480858076194</v>
      </c>
      <c r="U346" s="334">
        <f>E346*1000/Spec!I$7</f>
        <v>2.845032252524583E-2</v>
      </c>
      <c r="V346" s="334">
        <f>F346*1000/Spec!I$8</f>
        <v>0</v>
      </c>
      <c r="W346" s="334">
        <f>G346*1000/Spec!I$9</f>
        <v>4.9183345962424329E-3</v>
      </c>
      <c r="X346" s="334">
        <f>H346*1000/Spec!I$10</f>
        <v>1.5555989708686779E-2</v>
      </c>
      <c r="Y346" s="334">
        <f>I346*1000/Spec!I$11</f>
        <v>0.17597663609562522</v>
      </c>
      <c r="Z346" s="334">
        <f>J346*1000/Spec!I$12</f>
        <v>9.7293900821641428E-3</v>
      </c>
      <c r="AA346" s="334">
        <f>K346*1000/Spec!I$15</f>
        <v>4.3994277351709843E-4</v>
      </c>
      <c r="AB346" s="334">
        <f>L346*1000/Spec!I$17</f>
        <v>0</v>
      </c>
      <c r="AC346" s="334">
        <f>M346*1000/Spec!I$18</f>
        <v>0</v>
      </c>
      <c r="AD346" s="335">
        <f>N346*1000/Spec!I$25</f>
        <v>0</v>
      </c>
      <c r="AE346" s="335">
        <f>O346*1000/Spec!I$26</f>
        <v>0</v>
      </c>
      <c r="AF346" s="334">
        <f>P346*1000/Spec!I$21</f>
        <v>0</v>
      </c>
      <c r="AG346" s="334">
        <f>Q346*1000/Spec!I$22</f>
        <v>0</v>
      </c>
      <c r="AI346" s="200">
        <f>S346/'2007output'!$C344</f>
        <v>0.10031520161313717</v>
      </c>
      <c r="AJ346" s="200">
        <f>T346/'2007output'!$C344</f>
        <v>9.6685382844516289E-6</v>
      </c>
      <c r="AK346" s="200">
        <f>U346/'2007output'!$C344</f>
        <v>2.049956589346531E-7</v>
      </c>
      <c r="AL346" s="200">
        <f>V346/'2007output'!$C344</f>
        <v>0</v>
      </c>
      <c r="AM346" s="200">
        <f>W346/'2007output'!$C344</f>
        <v>3.5438517103739115E-8</v>
      </c>
      <c r="AN346" s="200">
        <f>X346/'2007output'!$C344</f>
        <v>1.1208696695382626E-7</v>
      </c>
      <c r="AO346" s="200">
        <f>Y346/'2007output'!$C344</f>
        <v>1.2679802290998683E-6</v>
      </c>
      <c r="AP346" s="200">
        <f>Z346/'2007output'!$C344</f>
        <v>7.010404641830272E-8</v>
      </c>
      <c r="AQ346" s="200">
        <f>AA346/'2007output'!$C344</f>
        <v>3.1699590987289578E-9</v>
      </c>
      <c r="AR346" s="200">
        <f>AB346/'2007output'!$C344</f>
        <v>0</v>
      </c>
      <c r="AS346" s="200">
        <f>AC346/'2007output'!$C344</f>
        <v>0</v>
      </c>
      <c r="AT346" s="200">
        <f>AD346/'2007output'!$C344</f>
        <v>0</v>
      </c>
      <c r="AU346" s="200">
        <f>AE346/'2007output'!$C344</f>
        <v>0</v>
      </c>
      <c r="AV346" s="200">
        <f>AF346/'2007output'!$C344</f>
        <v>0</v>
      </c>
      <c r="AW346" s="200">
        <f>AG346/'2007output'!$C344</f>
        <v>0</v>
      </c>
      <c r="AY346" s="370">
        <f>IFERROR(IF(SUMPRODUCT(US_CO2!C349:AX349/SUM(US_CO2!C349:AX349),US_CO2!C$6:AX$6)&gt;3.5,4,IF(SUMPRODUCT(US_CO2!C349:AX349/SUM(US_CO2!C349:AX349),US_CO2!C$6:AX$6)&gt;2.5,3,2)),"")</f>
        <v>4</v>
      </c>
      <c r="AZ346" s="370">
        <f>IFERROR(IF(SUMPRODUCT(US_CH4!C349:AC349/SUM(US_CH4!C349:AC349),US_CH4!C$6:AC$6)&gt;3.5,4,IF(SUMPRODUCT(US_CH4!C349:AC349/SUM(US_CH4!C349:AC349),US_CH4!C$6:AC$6)&gt;2.5,3,2)),"")</f>
        <v>4</v>
      </c>
      <c r="BA346" s="223">
        <f>IFERROR(IF(SUMPRODUCT(US_N2O!C349:AA349/SUM(US_N2O!C349:AA349),US_N2O!C$6:AA$6)&gt;3.5,4,IF(SUMPRODUCT(US_N2O!C349:AA349/SUM(US_N2O!C349:AA349),US_N2O!C$6:AA$6)&gt;2.5,3,2)),"")</f>
        <v>4</v>
      </c>
      <c r="BB346" s="223" t="str">
        <f>IFERROR(IF(SUMPRODUCT(US_Others!U351:V351/SUM(US_Others!U351:V351),US_Others!U$8:V$8)&gt;3.5,4,IF(SUMPRODUCT(US_Others!U351:V351/SUM(US_Others!U351:V351),US_Others!U$8:V$8)&gt;2.5,3,2)),"")</f>
        <v/>
      </c>
      <c r="BC346" s="223">
        <f>IFERROR(IF((US_Others!C351*US_Others!C$8/SUM(US_Others!C351,US_Others!H351,US_Others!N351)+ US_Others!H351*US_Others!H$8/SUM(US_Others!C351,US_Others!H351,US_Others!N351)+US_Others!N351*US_Others!N$8/SUM(US_Others!C351,US_Others!H351,US_Others!N351))&gt;3.5,4,IF((US_Others!C351*US_Others!C$8/SUM(US_Others!C351,US_Others!H351,US_Others!N351)+ US_Others!H351*US_Others!H$8/SUM(US_Others!C351,US_Others!H351,US_Others!N351)+US_Others!N351*US_Others!N$8/SUM(US_Others!C351,US_Others!H351,US_Others!N351))&gt;2.5,3,2)),"")</f>
        <v>4</v>
      </c>
      <c r="BD346" s="223">
        <f>IFERROR(IF((US_Others!D351*US_Others!D$8/SUM(US_Others!D351,US_Others!I351,US_Others!O351)+US_Others!I351*US_Others!I$8/SUM(US_Others!D351,US_Others!I351,US_Others!O351)+US_Others!O351*US_Others!O$8/SUM(US_Others!D351,US_Others!I351,US_Others!O351))&gt;3.5,4,IF((US_Others!D351*US_Others!D$8/SUM(US_Others!D351,US_Others!I351,US_Others!O351)+US_Others!I351*US_Others!I$8/SUM(US_Others!D351,US_Others!I351,US_Others!O351)+US_Others!O351*US_Others!O$8/SUM(US_Others!D351,US_Others!I351,US_Others!O351))&gt;2.5,3,2)),"")</f>
        <v>4</v>
      </c>
      <c r="BE346" s="223">
        <f>IFERROR(IF((US_Others!E351*US_Others!E$8/SUM(US_Others!E351,US_Others!J351,US_Others!P351,US_Others!W351)+US_Others!J351*US_Others!J$8/SUM(US_Others!E351,US_Others!J351,US_Others!P351,US_Others!W351)+US_Others!P351*US_Others!P$8/SUM(US_Others!E351,US_Others!J351,US_Others!P351,US_Others!W351)+US_Others!W351*US_Others!W$8/SUM(US_Others!E351,US_Others!J351,US_Others!P351,US_Others!W351))&gt;3.5,4,IF((US_Others!E351*US_Others!E$8/SUM(US_Others!E351,US_Others!J351,US_Others!P351,US_Others!W351)+US_Others!J351*US_Others!J$8/SUM(US_Others!E351,US_Others!J351,US_Others!P351,US_Others!W351)+US_Others!P351*US_Others!P$8/SUM(US_Others!E351,US_Others!J351,US_Others!P351,US_Others!W351)+US_Others!W351*US_Others!W$8/SUM(US_Others!E351,US_Others!J351,US_Others!P351,US_Others!W351))&gt;2.5,3,2)),"")</f>
        <v>4</v>
      </c>
      <c r="BF346" s="223">
        <f>IFERROR(IF((US_Others!F351*US_Others!F$8/SUM(US_Others!F351,US_Others!K351,US_Others!Q351)+US_Others!K351*US_Others!K$8/SUM(US_Others!F351,US_Others!K351,US_Others!Q351)+US_Others!Q351*US_Others!Q$8/SUM(US_Others!F351,US_Others!K351,US_Others!Q351))&gt;3.5,4,IF((US_Others!F351*US_Others!F$8/SUM(US_Others!F351,US_Others!K351,US_Others!Q351)+US_Others!K351*US_Others!K$8/SUM(US_Others!F351,US_Others!K351,US_Others!Q351)+US_Others!Q351*US_Others!Q$8/SUM(US_Others!F351,US_Others!K351,US_Others!Q351))&gt;2.5,3,2)),"")</f>
        <v>4</v>
      </c>
      <c r="BG346" s="223">
        <f>IFERROR(IF((US_Others!G351*US_Others!G$8/SUM(US_Others!G351,US_Others!L351,US_Others!R351)+US_Others!L351*US_Others!L$8/SUM(US_Others!G351,US_Others!L351,US_Others!R351)+US_Others!R351*US_Others!R$8/SUM(US_Others!G351,US_Others!L351,US_Others!R351))&gt;3.5,4,IF((US_Others!G351*US_Others!G$8/SUM(US_Others!G351,US_Others!L351,US_Others!R351)+US_Others!L351*US_Others!L$8/SUM(US_Others!G351,US_Others!L351,US_Others!R351)+US_Others!R351*US_Others!R$8/SUM(US_Others!G351,US_Others!L351,US_Others!R351))&gt;2.5,3,2)),"")</f>
        <v>4</v>
      </c>
      <c r="BH346" s="219" t="str">
        <f>IFERROR(IF((US_Others!Z351*US_Others!Z$8/SUM(US_Others!Z351,US_Others!AB351)+US_Others!AB351*US_Others!AB$8/SUM(US_Others!Z351,US_Others!AB351))&gt;3.5,4,IF((US_Others!Z351*US_Others!Z$8/SUM(US_Others!Z351,US_Others!AB351)+US_Others!AB351*US_Others!AB$8/SUM(US_Others!Z351,US_Others!AB351))&gt;2.5,3,2)),"")</f>
        <v/>
      </c>
      <c r="BI346" s="219" t="str">
        <f>IFERROR(IF((US_Others!AA351*US_Others!AA$8/SUM(US_Others!AA351,US_Others!AC351)+US_Others!AC351*US_Others!AC$8/SUM(US_Others!AA351,US_Others!AC351))&gt;3.5,4,IF((US_Others!AA351*US_Others!AA$8/SUM(US_Others!AA351,US_Others!AC351)+US_Others!AC351*US_Others!AC$8/SUM(US_Others!AA351,US_Others!AC351))&gt;2.5,3,2)),"")</f>
        <v/>
      </c>
      <c r="BJ346" s="219" t="str">
        <f>IFERROR(US_Others!AD351*US_Others!AD$8/US_Others!AD351,"")</f>
        <v/>
      </c>
      <c r="BK346" s="74" t="str">
        <f>IFERROR(US_Others!AE351*US_Others!AE$8/US_Others!AE351,"")</f>
        <v/>
      </c>
      <c r="BL346" s="219" t="str">
        <f>IFERROR(IF(SUMPRODUCT(US_Others!AG351:AI351/SUM(US_Others!AG351:AI351),US_Others!AG$8:AI$8)&gt;3.5,4,IF(SUMPRODUCT(US_Others!AG351:AI351/SUM(US_Others!AG351:AI351),US_Others!AG$8:AI$8)&gt;2.5,3,2)),"")</f>
        <v/>
      </c>
      <c r="BM346" s="219" t="str">
        <f>IFERROR(US_Others!AL351*US_Others!AL$8/US_Others!AL351,"")</f>
        <v/>
      </c>
    </row>
    <row r="347" spans="1:65">
      <c r="A347" s="200" t="s">
        <v>503</v>
      </c>
      <c r="B347" s="332" t="s">
        <v>504</v>
      </c>
      <c r="C347" s="333">
        <f>SUM(US_CO2!C350:AX350)</f>
        <v>0.99701378311248567</v>
      </c>
      <c r="D347" s="333">
        <f>SUM(US_CH4!C350:AC350)</f>
        <v>1.8885682971582114E-3</v>
      </c>
      <c r="E347" s="333">
        <f>SUM(US_N2O!C350:AA350)</f>
        <v>5.7031046732840284E-4</v>
      </c>
      <c r="F347" s="332">
        <f>US_Others!V352+US_Others!U352</f>
        <v>0</v>
      </c>
      <c r="G347" s="332">
        <f>US_Others!C352+US_Others!H352+US_Others!N352</f>
        <v>3.7460659757550862E-5</v>
      </c>
      <c r="H347" s="332">
        <f>US_Others!D352+US_Others!I352+US_Others!O352</f>
        <v>6.1435482002383422E-4</v>
      </c>
      <c r="I347" s="332">
        <f>US_Others!E352+US_Others!J352+US_Others!P352+US_Others!W352</f>
        <v>2.8395180096223555E-3</v>
      </c>
      <c r="J347" s="332">
        <f>US_Others!F352+US_Others!K352+US_Others!Q352</f>
        <v>4.9073464282391632E-4</v>
      </c>
      <c r="K347" s="332">
        <f>US_Others!G352+US_Others!L352+US_Others!R352</f>
        <v>4.8698857684816134E-5</v>
      </c>
      <c r="L347" s="332">
        <f>US_Others!Z352+US_Others!AB352</f>
        <v>0</v>
      </c>
      <c r="M347" s="332">
        <f>US_Others!AA352+US_Others!AC352</f>
        <v>0</v>
      </c>
      <c r="N347" s="332">
        <f>US_Others!AD352</f>
        <v>0</v>
      </c>
      <c r="O347" s="332">
        <f>US_Others!AE352</f>
        <v>0</v>
      </c>
      <c r="P347" s="332">
        <f>SUM(US_Others!AG352:AI352)</f>
        <v>0</v>
      </c>
      <c r="Q347" s="332">
        <f>US_Others!AL352</f>
        <v>0</v>
      </c>
      <c r="R347" s="332"/>
      <c r="S347" s="334">
        <f t="shared" si="5"/>
        <v>997.01378311248573</v>
      </c>
      <c r="T347" s="334">
        <f>D347*1000/Spec!I$6</f>
        <v>7.5542731886328457E-2</v>
      </c>
      <c r="U347" s="334">
        <f>E347*1000/Spec!I$7</f>
        <v>1.9137935145248418E-3</v>
      </c>
      <c r="V347" s="334">
        <f>F347*1000/Spec!I$8</f>
        <v>0</v>
      </c>
      <c r="W347" s="334">
        <f>G347*1000/Spec!I$9</f>
        <v>5.5497273714890164E-5</v>
      </c>
      <c r="X347" s="334">
        <f>H347*1000/Spec!I$10</f>
        <v>1.7552994857823834E-4</v>
      </c>
      <c r="Y347" s="334">
        <f>I347*1000/Spec!I$11</f>
        <v>1.985676929805843E-3</v>
      </c>
      <c r="Z347" s="334">
        <f>J347*1000/Spec!I$12</f>
        <v>1.0978403642593206E-4</v>
      </c>
      <c r="AA347" s="334">
        <f>K347*1000/Spec!I$15</f>
        <v>4.9642056763319197E-6</v>
      </c>
      <c r="AB347" s="334">
        <f>L347*1000/Spec!I$17</f>
        <v>0</v>
      </c>
      <c r="AC347" s="334">
        <f>M347*1000/Spec!I$18</f>
        <v>0</v>
      </c>
      <c r="AD347" s="335">
        <f>N347*1000/Spec!I$25</f>
        <v>0</v>
      </c>
      <c r="AE347" s="335">
        <f>O347*1000/Spec!I$26</f>
        <v>0</v>
      </c>
      <c r="AF347" s="334">
        <f>P347*1000/Spec!I$21</f>
        <v>0</v>
      </c>
      <c r="AG347" s="334">
        <f>Q347*1000/Spec!I$22</f>
        <v>0</v>
      </c>
      <c r="AI347" s="200">
        <f>S347/'2007output'!$C345</f>
        <v>1.8264005259530047E-2</v>
      </c>
      <c r="AJ347" s="200">
        <f>T347/'2007output'!$C345</f>
        <v>1.3838453147397546E-6</v>
      </c>
      <c r="AK347" s="200">
        <f>U347/'2007output'!$C345</f>
        <v>3.5058226282306725E-8</v>
      </c>
      <c r="AL347" s="200">
        <f>V347/'2007output'!$C345</f>
        <v>0</v>
      </c>
      <c r="AM347" s="200">
        <f>W347/'2007output'!$C345</f>
        <v>1.0166384017822301E-9</v>
      </c>
      <c r="AN347" s="200">
        <f>X347/'2007output'!$C345</f>
        <v>3.2154820307797971E-9</v>
      </c>
      <c r="AO347" s="200">
        <f>Y347/'2007output'!$C345</f>
        <v>3.6375037641390078E-8</v>
      </c>
      <c r="AP347" s="200">
        <f>Z347/'2007output'!$C345</f>
        <v>2.0111018048678681E-9</v>
      </c>
      <c r="AQ347" s="200">
        <f>AA347/'2007output'!$C345</f>
        <v>9.0937838691529794E-11</v>
      </c>
      <c r="AR347" s="200">
        <f>AB347/'2007output'!$C345</f>
        <v>0</v>
      </c>
      <c r="AS347" s="200">
        <f>AC347/'2007output'!$C345</f>
        <v>0</v>
      </c>
      <c r="AT347" s="200">
        <f>AD347/'2007output'!$C345</f>
        <v>0</v>
      </c>
      <c r="AU347" s="200">
        <f>AE347/'2007output'!$C345</f>
        <v>0</v>
      </c>
      <c r="AV347" s="200">
        <f>AF347/'2007output'!$C345</f>
        <v>0</v>
      </c>
      <c r="AW347" s="200">
        <f>AG347/'2007output'!$C345</f>
        <v>0</v>
      </c>
      <c r="AY347" s="370">
        <f>IFERROR(IF(SUMPRODUCT(US_CO2!C350:AX350/SUM(US_CO2!C350:AX350),US_CO2!C$6:AX$6)&gt;3.5,4,IF(SUMPRODUCT(US_CO2!C350:AX350/SUM(US_CO2!C350:AX350),US_CO2!C$6:AX$6)&gt;2.5,3,2)),"")</f>
        <v>4</v>
      </c>
      <c r="AZ347" s="370">
        <f>IFERROR(IF(SUMPRODUCT(US_CH4!C350:AC350/SUM(US_CH4!C350:AC350),US_CH4!C$6:AC$6)&gt;3.5,4,IF(SUMPRODUCT(US_CH4!C350:AC350/SUM(US_CH4!C350:AC350),US_CH4!C$6:AC$6)&gt;2.5,3,2)),"")</f>
        <v>4</v>
      </c>
      <c r="BA347" s="223">
        <f>IFERROR(IF(SUMPRODUCT(US_N2O!C350:AA350/SUM(US_N2O!C350:AA350),US_N2O!C$6:AA$6)&gt;3.5,4,IF(SUMPRODUCT(US_N2O!C350:AA350/SUM(US_N2O!C350:AA350),US_N2O!C$6:AA$6)&gt;2.5,3,2)),"")</f>
        <v>4</v>
      </c>
      <c r="BB347" s="223" t="str">
        <f>IFERROR(IF(SUMPRODUCT(US_Others!U352:V352/SUM(US_Others!U352:V352),US_Others!U$8:V$8)&gt;3.5,4,IF(SUMPRODUCT(US_Others!U352:V352/SUM(US_Others!U352:V352),US_Others!U$8:V$8)&gt;2.5,3,2)),"")</f>
        <v/>
      </c>
      <c r="BC347" s="223">
        <f>IFERROR(IF((US_Others!C352*US_Others!C$8/SUM(US_Others!C352,US_Others!H352,US_Others!N352)+ US_Others!H352*US_Others!H$8/SUM(US_Others!C352,US_Others!H352,US_Others!N352)+US_Others!N352*US_Others!N$8/SUM(US_Others!C352,US_Others!H352,US_Others!N352))&gt;3.5,4,IF((US_Others!C352*US_Others!C$8/SUM(US_Others!C352,US_Others!H352,US_Others!N352)+ US_Others!H352*US_Others!H$8/SUM(US_Others!C352,US_Others!H352,US_Others!N352)+US_Others!N352*US_Others!N$8/SUM(US_Others!C352,US_Others!H352,US_Others!N352))&gt;2.5,3,2)),"")</f>
        <v>4</v>
      </c>
      <c r="BD347" s="223">
        <f>IFERROR(IF((US_Others!D352*US_Others!D$8/SUM(US_Others!D352,US_Others!I352,US_Others!O352)+US_Others!I352*US_Others!I$8/SUM(US_Others!D352,US_Others!I352,US_Others!O352)+US_Others!O352*US_Others!O$8/SUM(US_Others!D352,US_Others!I352,US_Others!O352))&gt;3.5,4,IF((US_Others!D352*US_Others!D$8/SUM(US_Others!D352,US_Others!I352,US_Others!O352)+US_Others!I352*US_Others!I$8/SUM(US_Others!D352,US_Others!I352,US_Others!O352)+US_Others!O352*US_Others!O$8/SUM(US_Others!D352,US_Others!I352,US_Others!O352))&gt;2.5,3,2)),"")</f>
        <v>4</v>
      </c>
      <c r="BE347" s="223">
        <f>IFERROR(IF((US_Others!E352*US_Others!E$8/SUM(US_Others!E352,US_Others!J352,US_Others!P352,US_Others!W352)+US_Others!J352*US_Others!J$8/SUM(US_Others!E352,US_Others!J352,US_Others!P352,US_Others!W352)+US_Others!P352*US_Others!P$8/SUM(US_Others!E352,US_Others!J352,US_Others!P352,US_Others!W352)+US_Others!W352*US_Others!W$8/SUM(US_Others!E352,US_Others!J352,US_Others!P352,US_Others!W352))&gt;3.5,4,IF((US_Others!E352*US_Others!E$8/SUM(US_Others!E352,US_Others!J352,US_Others!P352,US_Others!W352)+US_Others!J352*US_Others!J$8/SUM(US_Others!E352,US_Others!J352,US_Others!P352,US_Others!W352)+US_Others!P352*US_Others!P$8/SUM(US_Others!E352,US_Others!J352,US_Others!P352,US_Others!W352)+US_Others!W352*US_Others!W$8/SUM(US_Others!E352,US_Others!J352,US_Others!P352,US_Others!W352))&gt;2.5,3,2)),"")</f>
        <v>4</v>
      </c>
      <c r="BF347" s="223">
        <f>IFERROR(IF((US_Others!F352*US_Others!F$8/SUM(US_Others!F352,US_Others!K352,US_Others!Q352)+US_Others!K352*US_Others!K$8/SUM(US_Others!F352,US_Others!K352,US_Others!Q352)+US_Others!Q352*US_Others!Q$8/SUM(US_Others!F352,US_Others!K352,US_Others!Q352))&gt;3.5,4,IF((US_Others!F352*US_Others!F$8/SUM(US_Others!F352,US_Others!K352,US_Others!Q352)+US_Others!K352*US_Others!K$8/SUM(US_Others!F352,US_Others!K352,US_Others!Q352)+US_Others!Q352*US_Others!Q$8/SUM(US_Others!F352,US_Others!K352,US_Others!Q352))&gt;2.5,3,2)),"")</f>
        <v>4</v>
      </c>
      <c r="BG347" s="223">
        <f>IFERROR(IF((US_Others!G352*US_Others!G$8/SUM(US_Others!G352,US_Others!L352,US_Others!R352)+US_Others!L352*US_Others!L$8/SUM(US_Others!G352,US_Others!L352,US_Others!R352)+US_Others!R352*US_Others!R$8/SUM(US_Others!G352,US_Others!L352,US_Others!R352))&gt;3.5,4,IF((US_Others!G352*US_Others!G$8/SUM(US_Others!G352,US_Others!L352,US_Others!R352)+US_Others!L352*US_Others!L$8/SUM(US_Others!G352,US_Others!L352,US_Others!R352)+US_Others!R352*US_Others!R$8/SUM(US_Others!G352,US_Others!L352,US_Others!R352))&gt;2.5,3,2)),"")</f>
        <v>4</v>
      </c>
      <c r="BH347" s="219" t="str">
        <f>IFERROR(IF((US_Others!Z352*US_Others!Z$8/SUM(US_Others!Z352,US_Others!AB352)+US_Others!AB352*US_Others!AB$8/SUM(US_Others!Z352,US_Others!AB352))&gt;3.5,4,IF((US_Others!Z352*US_Others!Z$8/SUM(US_Others!Z352,US_Others!AB352)+US_Others!AB352*US_Others!AB$8/SUM(US_Others!Z352,US_Others!AB352))&gt;2.5,3,2)),"")</f>
        <v/>
      </c>
      <c r="BI347" s="219" t="str">
        <f>IFERROR(IF((US_Others!AA352*US_Others!AA$8/SUM(US_Others!AA352,US_Others!AC352)+US_Others!AC352*US_Others!AC$8/SUM(US_Others!AA352,US_Others!AC352))&gt;3.5,4,IF((US_Others!AA352*US_Others!AA$8/SUM(US_Others!AA352,US_Others!AC352)+US_Others!AC352*US_Others!AC$8/SUM(US_Others!AA352,US_Others!AC352))&gt;2.5,3,2)),"")</f>
        <v/>
      </c>
      <c r="BJ347" s="219" t="str">
        <f>IFERROR(US_Others!AD352*US_Others!AD$8/US_Others!AD352,"")</f>
        <v/>
      </c>
      <c r="BK347" s="74" t="str">
        <f>IFERROR(US_Others!AE352*US_Others!AE$8/US_Others!AE352,"")</f>
        <v/>
      </c>
      <c r="BL347" s="219" t="str">
        <f>IFERROR(IF(SUMPRODUCT(US_Others!AG352:AI352/SUM(US_Others!AG352:AI352),US_Others!AG$8:AI$8)&gt;3.5,4,IF(SUMPRODUCT(US_Others!AG352:AI352/SUM(US_Others!AG352:AI352),US_Others!AG$8:AI$8)&gt;2.5,3,2)),"")</f>
        <v/>
      </c>
      <c r="BM347" s="219" t="str">
        <f>IFERROR(US_Others!AL352*US_Others!AL$8/US_Others!AL352,"")</f>
        <v/>
      </c>
    </row>
    <row r="348" spans="1:65">
      <c r="A348" s="200" t="s">
        <v>505</v>
      </c>
      <c r="B348" s="332">
        <v>621100</v>
      </c>
      <c r="C348" s="333">
        <f>SUM(US_CO2!C351:AX351)</f>
        <v>0.6388123796281322</v>
      </c>
      <c r="D348" s="333">
        <f>SUM(US_CH4!C351:AC351)</f>
        <v>1.216441875574811E-3</v>
      </c>
      <c r="E348" s="333">
        <f>SUM(US_N2O!C351:AA351)</f>
        <v>3.6640336945988321E-4</v>
      </c>
      <c r="F348" s="332">
        <f>US_Others!V353+US_Others!U353</f>
        <v>0</v>
      </c>
      <c r="G348" s="332">
        <f>US_Others!C353+US_Others!H353+US_Others!N353</f>
        <v>1.6920244359926563E-3</v>
      </c>
      <c r="H348" s="332">
        <f>US_Others!D353+US_Others!I353+US_Others!O353</f>
        <v>2.7749200750279562E-2</v>
      </c>
      <c r="I348" s="332">
        <f>US_Others!E353+US_Others!J353+US_Others!P353+US_Others!W353</f>
        <v>0.12825545224824333</v>
      </c>
      <c r="J348" s="332">
        <f>US_Others!F353+US_Others!K353+US_Others!Q353</f>
        <v>2.2165520111503793E-2</v>
      </c>
      <c r="K348" s="332">
        <f>US_Others!G353+US_Others!L353+US_Others!R353</f>
        <v>2.1996317667904533E-3</v>
      </c>
      <c r="L348" s="332">
        <f>US_Others!Z353+US_Others!AB353</f>
        <v>0</v>
      </c>
      <c r="M348" s="332">
        <f>US_Others!AA353+US_Others!AC353</f>
        <v>0</v>
      </c>
      <c r="N348" s="332">
        <f>US_Others!AD353</f>
        <v>0</v>
      </c>
      <c r="O348" s="332">
        <f>US_Others!AE353</f>
        <v>0</v>
      </c>
      <c r="P348" s="332">
        <f>SUM(US_Others!AG353:AI353)</f>
        <v>0</v>
      </c>
      <c r="Q348" s="332">
        <f>US_Others!AL353</f>
        <v>0</v>
      </c>
      <c r="R348" s="332"/>
      <c r="S348" s="334">
        <f t="shared" si="5"/>
        <v>638.81237962813225</v>
      </c>
      <c r="T348" s="334">
        <f>D348*1000/Spec!I$6</f>
        <v>4.8657675022992439E-2</v>
      </c>
      <c r="U348" s="334">
        <f>E348*1000/Spec!I$7</f>
        <v>1.2295415082546417E-3</v>
      </c>
      <c r="V348" s="334">
        <f>F348*1000/Spec!I$8</f>
        <v>0</v>
      </c>
      <c r="W348" s="334">
        <f>G348*1000/Spec!I$9</f>
        <v>2.5067028681372686E-3</v>
      </c>
      <c r="X348" s="334">
        <f>H348*1000/Spec!I$10</f>
        <v>7.9283430715084459E-3</v>
      </c>
      <c r="Y348" s="334">
        <f>I348*1000/Spec!I$11</f>
        <v>8.9689127446324013E-2</v>
      </c>
      <c r="Z348" s="334">
        <f>J348*1000/Spec!I$12</f>
        <v>4.958729331432616E-3</v>
      </c>
      <c r="AA348" s="334">
        <f>K348*1000/Spec!I$15</f>
        <v>2.2422342169117773E-4</v>
      </c>
      <c r="AB348" s="334">
        <f>L348*1000/Spec!I$17</f>
        <v>0</v>
      </c>
      <c r="AC348" s="334">
        <f>M348*1000/Spec!I$18</f>
        <v>0</v>
      </c>
      <c r="AD348" s="335">
        <f>N348*1000/Spec!I$25</f>
        <v>0</v>
      </c>
      <c r="AE348" s="335">
        <f>O348*1000/Spec!I$26</f>
        <v>0</v>
      </c>
      <c r="AF348" s="334">
        <f>P348*1000/Spec!I$21</f>
        <v>0</v>
      </c>
      <c r="AG348" s="334">
        <f>Q348*1000/Spec!I$22</f>
        <v>0</v>
      </c>
      <c r="AI348" s="200">
        <f>S348/'2007output'!$C346</f>
        <v>1.8158654319365888E-3</v>
      </c>
      <c r="AJ348" s="200">
        <f>T348/'2007output'!$C346</f>
        <v>1.3831258267739006E-7</v>
      </c>
      <c r="AK348" s="200">
        <f>U348/'2007output'!$C346</f>
        <v>3.4950511185623496E-9</v>
      </c>
      <c r="AL348" s="200">
        <f>V348/'2007output'!$C346</f>
        <v>0</v>
      </c>
      <c r="AM348" s="200">
        <f>W348/'2007output'!$C346</f>
        <v>7.1254647397980889E-9</v>
      </c>
      <c r="AN348" s="200">
        <f>X348/'2007output'!$C346</f>
        <v>2.2536827048447095E-8</v>
      </c>
      <c r="AO348" s="200">
        <f>Y348/'2007output'!$C346</f>
        <v>2.5494713525298542E-7</v>
      </c>
      <c r="AP348" s="200">
        <f>Z348/'2007output'!$C346</f>
        <v>1.4095508268828767E-8</v>
      </c>
      <c r="AQ348" s="200">
        <f>AA348/'2007output'!$C346</f>
        <v>6.3736955241313183E-10</v>
      </c>
      <c r="AR348" s="200">
        <f>AB348/'2007output'!$C346</f>
        <v>0</v>
      </c>
      <c r="AS348" s="200">
        <f>AC348/'2007output'!$C346</f>
        <v>0</v>
      </c>
      <c r="AT348" s="200">
        <f>AD348/'2007output'!$C346</f>
        <v>0</v>
      </c>
      <c r="AU348" s="200">
        <f>AE348/'2007output'!$C346</f>
        <v>0</v>
      </c>
      <c r="AV348" s="200">
        <f>AF348/'2007output'!$C346</f>
        <v>0</v>
      </c>
      <c r="AW348" s="200">
        <f>AG348/'2007output'!$C346</f>
        <v>0</v>
      </c>
      <c r="AY348" s="370">
        <f>IFERROR(IF(SUMPRODUCT(US_CO2!C351:AX351/SUM(US_CO2!C351:AX351),US_CO2!C$6:AX$6)&gt;3.5,4,IF(SUMPRODUCT(US_CO2!C351:AX351/SUM(US_CO2!C351:AX351),US_CO2!C$6:AX$6)&gt;2.5,3,2)),"")</f>
        <v>4</v>
      </c>
      <c r="AZ348" s="370">
        <f>IFERROR(IF(SUMPRODUCT(US_CH4!C351:AC351/SUM(US_CH4!C351:AC351),US_CH4!C$6:AC$6)&gt;3.5,4,IF(SUMPRODUCT(US_CH4!C351:AC351/SUM(US_CH4!C351:AC351),US_CH4!C$6:AC$6)&gt;2.5,3,2)),"")</f>
        <v>4</v>
      </c>
      <c r="BA348" s="223">
        <f>IFERROR(IF(SUMPRODUCT(US_N2O!C351:AA351/SUM(US_N2O!C351:AA351),US_N2O!C$6:AA$6)&gt;3.5,4,IF(SUMPRODUCT(US_N2O!C351:AA351/SUM(US_N2O!C351:AA351),US_N2O!C$6:AA$6)&gt;2.5,3,2)),"")</f>
        <v>4</v>
      </c>
      <c r="BB348" s="223" t="str">
        <f>IFERROR(IF(SUMPRODUCT(US_Others!U353:V353/SUM(US_Others!U353:V353),US_Others!U$8:V$8)&gt;3.5,4,IF(SUMPRODUCT(US_Others!U353:V353/SUM(US_Others!U353:V353),US_Others!U$8:V$8)&gt;2.5,3,2)),"")</f>
        <v/>
      </c>
      <c r="BC348" s="223">
        <f>IFERROR(IF((US_Others!C353*US_Others!C$8/SUM(US_Others!C353,US_Others!H353,US_Others!N353)+ US_Others!H353*US_Others!H$8/SUM(US_Others!C353,US_Others!H353,US_Others!N353)+US_Others!N353*US_Others!N$8/SUM(US_Others!C353,US_Others!H353,US_Others!N353))&gt;3.5,4,IF((US_Others!C353*US_Others!C$8/SUM(US_Others!C353,US_Others!H353,US_Others!N353)+ US_Others!H353*US_Others!H$8/SUM(US_Others!C353,US_Others!H353,US_Others!N353)+US_Others!N353*US_Others!N$8/SUM(US_Others!C353,US_Others!H353,US_Others!N353))&gt;2.5,3,2)),"")</f>
        <v>4</v>
      </c>
      <c r="BD348" s="223">
        <f>IFERROR(IF((US_Others!D353*US_Others!D$8/SUM(US_Others!D353,US_Others!I353,US_Others!O353)+US_Others!I353*US_Others!I$8/SUM(US_Others!D353,US_Others!I353,US_Others!O353)+US_Others!O353*US_Others!O$8/SUM(US_Others!D353,US_Others!I353,US_Others!O353))&gt;3.5,4,IF((US_Others!D353*US_Others!D$8/SUM(US_Others!D353,US_Others!I353,US_Others!O353)+US_Others!I353*US_Others!I$8/SUM(US_Others!D353,US_Others!I353,US_Others!O353)+US_Others!O353*US_Others!O$8/SUM(US_Others!D353,US_Others!I353,US_Others!O353))&gt;2.5,3,2)),"")</f>
        <v>4</v>
      </c>
      <c r="BE348" s="223">
        <f>IFERROR(IF((US_Others!E353*US_Others!E$8/SUM(US_Others!E353,US_Others!J353,US_Others!P353,US_Others!W353)+US_Others!J353*US_Others!J$8/SUM(US_Others!E353,US_Others!J353,US_Others!P353,US_Others!W353)+US_Others!P353*US_Others!P$8/SUM(US_Others!E353,US_Others!J353,US_Others!P353,US_Others!W353)+US_Others!W353*US_Others!W$8/SUM(US_Others!E353,US_Others!J353,US_Others!P353,US_Others!W353))&gt;3.5,4,IF((US_Others!E353*US_Others!E$8/SUM(US_Others!E353,US_Others!J353,US_Others!P353,US_Others!W353)+US_Others!J353*US_Others!J$8/SUM(US_Others!E353,US_Others!J353,US_Others!P353,US_Others!W353)+US_Others!P353*US_Others!P$8/SUM(US_Others!E353,US_Others!J353,US_Others!P353,US_Others!W353)+US_Others!W353*US_Others!W$8/SUM(US_Others!E353,US_Others!J353,US_Others!P353,US_Others!W353))&gt;2.5,3,2)),"")</f>
        <v>4</v>
      </c>
      <c r="BF348" s="223">
        <f>IFERROR(IF((US_Others!F353*US_Others!F$8/SUM(US_Others!F353,US_Others!K353,US_Others!Q353)+US_Others!K353*US_Others!K$8/SUM(US_Others!F353,US_Others!K353,US_Others!Q353)+US_Others!Q353*US_Others!Q$8/SUM(US_Others!F353,US_Others!K353,US_Others!Q353))&gt;3.5,4,IF((US_Others!F353*US_Others!F$8/SUM(US_Others!F353,US_Others!K353,US_Others!Q353)+US_Others!K353*US_Others!K$8/SUM(US_Others!F353,US_Others!K353,US_Others!Q353)+US_Others!Q353*US_Others!Q$8/SUM(US_Others!F353,US_Others!K353,US_Others!Q353))&gt;2.5,3,2)),"")</f>
        <v>4</v>
      </c>
      <c r="BG348" s="223">
        <f>IFERROR(IF((US_Others!G353*US_Others!G$8/SUM(US_Others!G353,US_Others!L353,US_Others!R353)+US_Others!L353*US_Others!L$8/SUM(US_Others!G353,US_Others!L353,US_Others!R353)+US_Others!R353*US_Others!R$8/SUM(US_Others!G353,US_Others!L353,US_Others!R353))&gt;3.5,4,IF((US_Others!G353*US_Others!G$8/SUM(US_Others!G353,US_Others!L353,US_Others!R353)+US_Others!L353*US_Others!L$8/SUM(US_Others!G353,US_Others!L353,US_Others!R353)+US_Others!R353*US_Others!R$8/SUM(US_Others!G353,US_Others!L353,US_Others!R353))&gt;2.5,3,2)),"")</f>
        <v>4</v>
      </c>
      <c r="BH348" s="219" t="str">
        <f>IFERROR(IF((US_Others!Z353*US_Others!Z$8/SUM(US_Others!Z353,US_Others!AB353)+US_Others!AB353*US_Others!AB$8/SUM(US_Others!Z353,US_Others!AB353))&gt;3.5,4,IF((US_Others!Z353*US_Others!Z$8/SUM(US_Others!Z353,US_Others!AB353)+US_Others!AB353*US_Others!AB$8/SUM(US_Others!Z353,US_Others!AB353))&gt;2.5,3,2)),"")</f>
        <v/>
      </c>
      <c r="BI348" s="219" t="str">
        <f>IFERROR(IF((US_Others!AA353*US_Others!AA$8/SUM(US_Others!AA353,US_Others!AC353)+US_Others!AC353*US_Others!AC$8/SUM(US_Others!AA353,US_Others!AC353))&gt;3.5,4,IF((US_Others!AA353*US_Others!AA$8/SUM(US_Others!AA353,US_Others!AC353)+US_Others!AC353*US_Others!AC$8/SUM(US_Others!AA353,US_Others!AC353))&gt;2.5,3,2)),"")</f>
        <v/>
      </c>
      <c r="BJ348" s="219" t="str">
        <f>IFERROR(US_Others!AD353*US_Others!AD$8/US_Others!AD353,"")</f>
        <v/>
      </c>
      <c r="BK348" s="74" t="str">
        <f>IFERROR(US_Others!AE353*US_Others!AE$8/US_Others!AE353,"")</f>
        <v/>
      </c>
      <c r="BL348" s="219" t="str">
        <f>IFERROR(IF(SUMPRODUCT(US_Others!AG353:AI353/SUM(US_Others!AG353:AI353),US_Others!AG$8:AI$8)&gt;3.5,4,IF(SUMPRODUCT(US_Others!AG353:AI353/SUM(US_Others!AG353:AI353),US_Others!AG$8:AI$8)&gt;2.5,3,2)),"")</f>
        <v/>
      </c>
      <c r="BM348" s="219" t="str">
        <f>IFERROR(US_Others!AL353*US_Others!AL$8/US_Others!AL353,"")</f>
        <v/>
      </c>
    </row>
    <row r="349" spans="1:65">
      <c r="A349" s="200" t="s">
        <v>506</v>
      </c>
      <c r="B349" s="332">
        <v>621200</v>
      </c>
      <c r="C349" s="333">
        <f>SUM(US_CO2!C352:AX352)</f>
        <v>0.35504678766392328</v>
      </c>
      <c r="D349" s="333">
        <f>SUM(US_CH4!C352:AC352)</f>
        <v>7.0357636149029085E-4</v>
      </c>
      <c r="E349" s="333">
        <f>SUM(US_N2O!C352:AA352)</f>
        <v>2.0557290687269012E-4</v>
      </c>
      <c r="F349" s="332">
        <f>US_Others!V354+US_Others!U354</f>
        <v>0</v>
      </c>
      <c r="G349" s="332">
        <f>US_Others!C354+US_Others!H354+US_Others!N354</f>
        <v>3.5265373699213884E-4</v>
      </c>
      <c r="H349" s="332">
        <f>US_Others!D354+US_Others!I354+US_Others!O354</f>
        <v>5.7835212866710773E-3</v>
      </c>
      <c r="I349" s="332">
        <f>US_Others!E354+US_Others!J354+US_Others!P354+US_Others!W354</f>
        <v>2.6731153264004121E-2</v>
      </c>
      <c r="J349" s="332">
        <f>US_Others!F354+US_Others!K354+US_Others!Q354</f>
        <v>4.6197639545970184E-3</v>
      </c>
      <c r="K349" s="332">
        <f>US_Others!G354+US_Others!L354+US_Others!R354</f>
        <v>4.5844985808978053E-4</v>
      </c>
      <c r="L349" s="332">
        <f>US_Others!Z354+US_Others!AB354</f>
        <v>0</v>
      </c>
      <c r="M349" s="332">
        <f>US_Others!AA354+US_Others!AC354</f>
        <v>0</v>
      </c>
      <c r="N349" s="332">
        <f>US_Others!AD354</f>
        <v>0</v>
      </c>
      <c r="O349" s="332">
        <f>US_Others!AE354</f>
        <v>0</v>
      </c>
      <c r="P349" s="332">
        <f>SUM(US_Others!AG354:AI354)</f>
        <v>0</v>
      </c>
      <c r="Q349" s="332">
        <f>US_Others!AL354</f>
        <v>0</v>
      </c>
      <c r="R349" s="332"/>
      <c r="S349" s="334">
        <f t="shared" si="5"/>
        <v>355.04678766392328</v>
      </c>
      <c r="T349" s="334">
        <f>D349*1000/Spec!I$6</f>
        <v>2.8143054459611638E-2</v>
      </c>
      <c r="U349" s="334">
        <f>E349*1000/Spec!I$7</f>
        <v>6.8984196937144332E-4</v>
      </c>
      <c r="V349" s="334">
        <f>F349*1000/Spec!I$8</f>
        <v>0</v>
      </c>
      <c r="W349" s="334">
        <f>G349*1000/Spec!I$9</f>
        <v>5.2244998072909464E-4</v>
      </c>
      <c r="X349" s="334">
        <f>H349*1000/Spec!I$10</f>
        <v>1.6524346533345936E-3</v>
      </c>
      <c r="Y349" s="334">
        <f>I349*1000/Spec!I$11</f>
        <v>1.8693114170632252E-2</v>
      </c>
      <c r="Z349" s="334">
        <f>J349*1000/Spec!I$12</f>
        <v>1.0335042404020175E-3</v>
      </c>
      <c r="AA349" s="334">
        <f>K349*1000/Spec!I$15</f>
        <v>4.6732911120263057E-5</v>
      </c>
      <c r="AB349" s="334">
        <f>L349*1000/Spec!I$17</f>
        <v>0</v>
      </c>
      <c r="AC349" s="334">
        <f>M349*1000/Spec!I$18</f>
        <v>0</v>
      </c>
      <c r="AD349" s="335">
        <f>N349*1000/Spec!I$25</f>
        <v>0</v>
      </c>
      <c r="AE349" s="335">
        <f>O349*1000/Spec!I$26</f>
        <v>0</v>
      </c>
      <c r="AF349" s="334">
        <f>P349*1000/Spec!I$21</f>
        <v>0</v>
      </c>
      <c r="AG349" s="334">
        <f>Q349*1000/Spec!I$22</f>
        <v>0</v>
      </c>
      <c r="AI349" s="200">
        <f>S349/'2007output'!$C347</f>
        <v>3.6409453690603834E-3</v>
      </c>
      <c r="AJ349" s="200">
        <f>T349/'2007output'!$C347</f>
        <v>2.8860231205057311E-7</v>
      </c>
      <c r="AK349" s="200">
        <f>U349/'2007output'!$C347</f>
        <v>7.0742139093620812E-9</v>
      </c>
      <c r="AL349" s="200">
        <f>V349/'2007output'!$C347</f>
        <v>0</v>
      </c>
      <c r="AM349" s="200">
        <f>W349/'2007output'!$C347</f>
        <v>5.3576370889513883E-9</v>
      </c>
      <c r="AN349" s="200">
        <f>X349/'2007output'!$C347</f>
        <v>1.6945440735626249E-8</v>
      </c>
      <c r="AO349" s="200">
        <f>Y349/'2007output'!$C347</f>
        <v>1.9169475640293546E-7</v>
      </c>
      <c r="AP349" s="200">
        <f>Z349/'2007output'!$C347</f>
        <v>1.0598412966231016E-8</v>
      </c>
      <c r="AQ349" s="200">
        <f>AA349/'2007output'!$C347</f>
        <v>4.7923817997500958E-10</v>
      </c>
      <c r="AR349" s="200">
        <f>AB349/'2007output'!$C347</f>
        <v>0</v>
      </c>
      <c r="AS349" s="200">
        <f>AC349/'2007output'!$C347</f>
        <v>0</v>
      </c>
      <c r="AT349" s="200">
        <f>AD349/'2007output'!$C347</f>
        <v>0</v>
      </c>
      <c r="AU349" s="200">
        <f>AE349/'2007output'!$C347</f>
        <v>0</v>
      </c>
      <c r="AV349" s="200">
        <f>AF349/'2007output'!$C347</f>
        <v>0</v>
      </c>
      <c r="AW349" s="200">
        <f>AG349/'2007output'!$C347</f>
        <v>0</v>
      </c>
      <c r="AY349" s="370">
        <f>IFERROR(IF(SUMPRODUCT(US_CO2!C352:AX352/SUM(US_CO2!C352:AX352),US_CO2!C$6:AX$6)&gt;3.5,4,IF(SUMPRODUCT(US_CO2!C352:AX352/SUM(US_CO2!C352:AX352),US_CO2!C$6:AX$6)&gt;2.5,3,2)),"")</f>
        <v>4</v>
      </c>
      <c r="AZ349" s="370">
        <f>IFERROR(IF(SUMPRODUCT(US_CH4!C352:AC352/SUM(US_CH4!C352:AC352),US_CH4!C$6:AC$6)&gt;3.5,4,IF(SUMPRODUCT(US_CH4!C352:AC352/SUM(US_CH4!C352:AC352),US_CH4!C$6:AC$6)&gt;2.5,3,2)),"")</f>
        <v>4</v>
      </c>
      <c r="BA349" s="223">
        <f>IFERROR(IF(SUMPRODUCT(US_N2O!C352:AA352/SUM(US_N2O!C352:AA352),US_N2O!C$6:AA$6)&gt;3.5,4,IF(SUMPRODUCT(US_N2O!C352:AA352/SUM(US_N2O!C352:AA352),US_N2O!C$6:AA$6)&gt;2.5,3,2)),"")</f>
        <v>4</v>
      </c>
      <c r="BB349" s="223" t="str">
        <f>IFERROR(IF(SUMPRODUCT(US_Others!U354:V354/SUM(US_Others!U354:V354),US_Others!U$8:V$8)&gt;3.5,4,IF(SUMPRODUCT(US_Others!U354:V354/SUM(US_Others!U354:V354),US_Others!U$8:V$8)&gt;2.5,3,2)),"")</f>
        <v/>
      </c>
      <c r="BC349" s="223">
        <f>IFERROR(IF((US_Others!C354*US_Others!C$8/SUM(US_Others!C354,US_Others!H354,US_Others!N354)+ US_Others!H354*US_Others!H$8/SUM(US_Others!C354,US_Others!H354,US_Others!N354)+US_Others!N354*US_Others!N$8/SUM(US_Others!C354,US_Others!H354,US_Others!N354))&gt;3.5,4,IF((US_Others!C354*US_Others!C$8/SUM(US_Others!C354,US_Others!H354,US_Others!N354)+ US_Others!H354*US_Others!H$8/SUM(US_Others!C354,US_Others!H354,US_Others!N354)+US_Others!N354*US_Others!N$8/SUM(US_Others!C354,US_Others!H354,US_Others!N354))&gt;2.5,3,2)),"")</f>
        <v>4</v>
      </c>
      <c r="BD349" s="223">
        <f>IFERROR(IF((US_Others!D354*US_Others!D$8/SUM(US_Others!D354,US_Others!I354,US_Others!O354)+US_Others!I354*US_Others!I$8/SUM(US_Others!D354,US_Others!I354,US_Others!O354)+US_Others!O354*US_Others!O$8/SUM(US_Others!D354,US_Others!I354,US_Others!O354))&gt;3.5,4,IF((US_Others!D354*US_Others!D$8/SUM(US_Others!D354,US_Others!I354,US_Others!O354)+US_Others!I354*US_Others!I$8/SUM(US_Others!D354,US_Others!I354,US_Others!O354)+US_Others!O354*US_Others!O$8/SUM(US_Others!D354,US_Others!I354,US_Others!O354))&gt;2.5,3,2)),"")</f>
        <v>4</v>
      </c>
      <c r="BE349" s="223">
        <f>IFERROR(IF((US_Others!E354*US_Others!E$8/SUM(US_Others!E354,US_Others!J354,US_Others!P354,US_Others!W354)+US_Others!J354*US_Others!J$8/SUM(US_Others!E354,US_Others!J354,US_Others!P354,US_Others!W354)+US_Others!P354*US_Others!P$8/SUM(US_Others!E354,US_Others!J354,US_Others!P354,US_Others!W354)+US_Others!W354*US_Others!W$8/SUM(US_Others!E354,US_Others!J354,US_Others!P354,US_Others!W354))&gt;3.5,4,IF((US_Others!E354*US_Others!E$8/SUM(US_Others!E354,US_Others!J354,US_Others!P354,US_Others!W354)+US_Others!J354*US_Others!J$8/SUM(US_Others!E354,US_Others!J354,US_Others!P354,US_Others!W354)+US_Others!P354*US_Others!P$8/SUM(US_Others!E354,US_Others!J354,US_Others!P354,US_Others!W354)+US_Others!W354*US_Others!W$8/SUM(US_Others!E354,US_Others!J354,US_Others!P354,US_Others!W354))&gt;2.5,3,2)),"")</f>
        <v>4</v>
      </c>
      <c r="BF349" s="223">
        <f>IFERROR(IF((US_Others!F354*US_Others!F$8/SUM(US_Others!F354,US_Others!K354,US_Others!Q354)+US_Others!K354*US_Others!K$8/SUM(US_Others!F354,US_Others!K354,US_Others!Q354)+US_Others!Q354*US_Others!Q$8/SUM(US_Others!F354,US_Others!K354,US_Others!Q354))&gt;3.5,4,IF((US_Others!F354*US_Others!F$8/SUM(US_Others!F354,US_Others!K354,US_Others!Q354)+US_Others!K354*US_Others!K$8/SUM(US_Others!F354,US_Others!K354,US_Others!Q354)+US_Others!Q354*US_Others!Q$8/SUM(US_Others!F354,US_Others!K354,US_Others!Q354))&gt;2.5,3,2)),"")</f>
        <v>4</v>
      </c>
      <c r="BG349" s="223">
        <f>IFERROR(IF((US_Others!G354*US_Others!G$8/SUM(US_Others!G354,US_Others!L354,US_Others!R354)+US_Others!L354*US_Others!L$8/SUM(US_Others!G354,US_Others!L354,US_Others!R354)+US_Others!R354*US_Others!R$8/SUM(US_Others!G354,US_Others!L354,US_Others!R354))&gt;3.5,4,IF((US_Others!G354*US_Others!G$8/SUM(US_Others!G354,US_Others!L354,US_Others!R354)+US_Others!L354*US_Others!L$8/SUM(US_Others!G354,US_Others!L354,US_Others!R354)+US_Others!R354*US_Others!R$8/SUM(US_Others!G354,US_Others!L354,US_Others!R354))&gt;2.5,3,2)),"")</f>
        <v>4</v>
      </c>
      <c r="BH349" s="219" t="str">
        <f>IFERROR(IF((US_Others!Z354*US_Others!Z$8/SUM(US_Others!Z354,US_Others!AB354)+US_Others!AB354*US_Others!AB$8/SUM(US_Others!Z354,US_Others!AB354))&gt;3.5,4,IF((US_Others!Z354*US_Others!Z$8/SUM(US_Others!Z354,US_Others!AB354)+US_Others!AB354*US_Others!AB$8/SUM(US_Others!Z354,US_Others!AB354))&gt;2.5,3,2)),"")</f>
        <v/>
      </c>
      <c r="BI349" s="219" t="str">
        <f>IFERROR(IF((US_Others!AA354*US_Others!AA$8/SUM(US_Others!AA354,US_Others!AC354)+US_Others!AC354*US_Others!AC$8/SUM(US_Others!AA354,US_Others!AC354))&gt;3.5,4,IF((US_Others!AA354*US_Others!AA$8/SUM(US_Others!AA354,US_Others!AC354)+US_Others!AC354*US_Others!AC$8/SUM(US_Others!AA354,US_Others!AC354))&gt;2.5,3,2)),"")</f>
        <v/>
      </c>
      <c r="BJ349" s="219" t="str">
        <f>IFERROR(US_Others!AD354*US_Others!AD$8/US_Others!AD354,"")</f>
        <v/>
      </c>
      <c r="BK349" s="74" t="str">
        <f>IFERROR(US_Others!AE354*US_Others!AE$8/US_Others!AE354,"")</f>
        <v/>
      </c>
      <c r="BL349" s="219" t="str">
        <f>IFERROR(IF(SUMPRODUCT(US_Others!AG354:AI354/SUM(US_Others!AG354:AI354),US_Others!AG$8:AI$8)&gt;3.5,4,IF(SUMPRODUCT(US_Others!AG354:AI354/SUM(US_Others!AG354:AI354),US_Others!AG$8:AI$8)&gt;2.5,3,2)),"")</f>
        <v/>
      </c>
      <c r="BM349" s="219" t="str">
        <f>IFERROR(US_Others!AL354*US_Others!AL$8/US_Others!AL354,"")</f>
        <v/>
      </c>
    </row>
    <row r="350" spans="1:65">
      <c r="A350" s="200" t="s">
        <v>507</v>
      </c>
      <c r="B350" s="332">
        <v>621300</v>
      </c>
      <c r="C350" s="333">
        <f>SUM(US_CO2!C353:AX353)</f>
        <v>0.31649257622452509</v>
      </c>
      <c r="D350" s="333">
        <f>SUM(US_CH4!C353:AC353)</f>
        <v>6.1832224336114074E-4</v>
      </c>
      <c r="E350" s="333">
        <f>SUM(US_N2O!C353:AA353)</f>
        <v>1.8262867313709945E-4</v>
      </c>
      <c r="F350" s="332">
        <f>US_Others!V355+US_Others!U355</f>
        <v>0</v>
      </c>
      <c r="G350" s="332">
        <f>US_Others!C355+US_Others!H355+US_Others!N355</f>
        <v>1.185272052583439E-4</v>
      </c>
      <c r="H350" s="332">
        <f>US_Others!D355+US_Others!I355+US_Others!O355</f>
        <v>1.9438461662368402E-3</v>
      </c>
      <c r="I350" s="332">
        <f>US_Others!E355+US_Others!J355+US_Others!P355+US_Others!W355</f>
        <v>8.9843621585824675E-3</v>
      </c>
      <c r="J350" s="332">
        <f>US_Others!F355+US_Others!K355+US_Others!Q355</f>
        <v>1.5527063888843052E-3</v>
      </c>
      <c r="K350" s="332">
        <f>US_Others!G355+US_Others!L355+US_Others!R355</f>
        <v>1.5408536683584711E-4</v>
      </c>
      <c r="L350" s="332">
        <f>US_Others!Z355+US_Others!AB355</f>
        <v>0</v>
      </c>
      <c r="M350" s="332">
        <f>US_Others!AA355+US_Others!AC355</f>
        <v>0</v>
      </c>
      <c r="N350" s="332">
        <f>US_Others!AD355</f>
        <v>0</v>
      </c>
      <c r="O350" s="332">
        <f>US_Others!AE355</f>
        <v>0</v>
      </c>
      <c r="P350" s="332">
        <f>SUM(US_Others!AG355:AI355)</f>
        <v>0</v>
      </c>
      <c r="Q350" s="332">
        <f>US_Others!AL355</f>
        <v>0</v>
      </c>
      <c r="R350" s="332"/>
      <c r="S350" s="334">
        <f t="shared" si="5"/>
        <v>316.49257622452507</v>
      </c>
      <c r="T350" s="334">
        <f>D350*1000/Spec!I$6</f>
        <v>2.473288973444563E-2</v>
      </c>
      <c r="U350" s="334">
        <f>E350*1000/Spec!I$7</f>
        <v>6.1284789643321956E-4</v>
      </c>
      <c r="V350" s="334">
        <f>F350*1000/Spec!I$8</f>
        <v>0</v>
      </c>
      <c r="W350" s="334">
        <f>G350*1000/Spec!I$9</f>
        <v>1.7559585964199096E-4</v>
      </c>
      <c r="X350" s="334">
        <f>H350*1000/Spec!I$10</f>
        <v>5.5538461892481149E-4</v>
      </c>
      <c r="Y350" s="334">
        <f>I350*1000/Spec!I$11</f>
        <v>6.2827707402674593E-3</v>
      </c>
      <c r="Z350" s="334">
        <f>J350*1000/Spec!I$12</f>
        <v>3.4736160825152247E-4</v>
      </c>
      <c r="AA350" s="334">
        <f>K350*1000/Spec!I$15</f>
        <v>1.5706969096416628E-5</v>
      </c>
      <c r="AB350" s="334">
        <f>L350*1000/Spec!I$17</f>
        <v>0</v>
      </c>
      <c r="AC350" s="334">
        <f>M350*1000/Spec!I$18</f>
        <v>0</v>
      </c>
      <c r="AD350" s="335">
        <f>N350*1000/Spec!I$25</f>
        <v>0</v>
      </c>
      <c r="AE350" s="335">
        <f>O350*1000/Spec!I$26</f>
        <v>0</v>
      </c>
      <c r="AF350" s="334">
        <f>P350*1000/Spec!I$21</f>
        <v>0</v>
      </c>
      <c r="AG350" s="334">
        <f>Q350*1000/Spec!I$22</f>
        <v>0</v>
      </c>
      <c r="AI350" s="200">
        <f>S350/'2007output'!$C348</f>
        <v>4.8005062449684522E-3</v>
      </c>
      <c r="AJ350" s="200">
        <f>T350/'2007output'!$C348</f>
        <v>3.7514431789418362E-7</v>
      </c>
      <c r="AK350" s="200">
        <f>U350/'2007output'!$C348</f>
        <v>9.2955739725040508E-9</v>
      </c>
      <c r="AL350" s="200">
        <f>V350/'2007output'!$C348</f>
        <v>0</v>
      </c>
      <c r="AM350" s="200">
        <f>W350/'2007output'!$C348</f>
        <v>2.6634085097906987E-9</v>
      </c>
      <c r="AN350" s="200">
        <f>X350/'2007output'!$C348</f>
        <v>8.4239806295380112E-9</v>
      </c>
      <c r="AO350" s="200">
        <f>Y350/'2007output'!$C348</f>
        <v>9.529601147093782E-8</v>
      </c>
      <c r="AP350" s="200">
        <f>Z350/'2007output'!$C348</f>
        <v>5.2687225386631447E-9</v>
      </c>
      <c r="AQ350" s="200">
        <f>AA350/'2007output'!$C348</f>
        <v>2.3824066945375524E-10</v>
      </c>
      <c r="AR350" s="200">
        <f>AB350/'2007output'!$C348</f>
        <v>0</v>
      </c>
      <c r="AS350" s="200">
        <f>AC350/'2007output'!$C348</f>
        <v>0</v>
      </c>
      <c r="AT350" s="200">
        <f>AD350/'2007output'!$C348</f>
        <v>0</v>
      </c>
      <c r="AU350" s="200">
        <f>AE350/'2007output'!$C348</f>
        <v>0</v>
      </c>
      <c r="AV350" s="200">
        <f>AF350/'2007output'!$C348</f>
        <v>0</v>
      </c>
      <c r="AW350" s="200">
        <f>AG350/'2007output'!$C348</f>
        <v>0</v>
      </c>
      <c r="AY350" s="370">
        <f>IFERROR(IF(SUMPRODUCT(US_CO2!C353:AX353/SUM(US_CO2!C353:AX353),US_CO2!C$6:AX$6)&gt;3.5,4,IF(SUMPRODUCT(US_CO2!C353:AX353/SUM(US_CO2!C353:AX353),US_CO2!C$6:AX$6)&gt;2.5,3,2)),"")</f>
        <v>4</v>
      </c>
      <c r="AZ350" s="370">
        <f>IFERROR(IF(SUMPRODUCT(US_CH4!C353:AC353/SUM(US_CH4!C353:AC353),US_CH4!C$6:AC$6)&gt;3.5,4,IF(SUMPRODUCT(US_CH4!C353:AC353/SUM(US_CH4!C353:AC353),US_CH4!C$6:AC$6)&gt;2.5,3,2)),"")</f>
        <v>4</v>
      </c>
      <c r="BA350" s="223">
        <f>IFERROR(IF(SUMPRODUCT(US_N2O!C353:AA353/SUM(US_N2O!C353:AA353),US_N2O!C$6:AA$6)&gt;3.5,4,IF(SUMPRODUCT(US_N2O!C353:AA353/SUM(US_N2O!C353:AA353),US_N2O!C$6:AA$6)&gt;2.5,3,2)),"")</f>
        <v>4</v>
      </c>
      <c r="BB350" s="223" t="str">
        <f>IFERROR(IF(SUMPRODUCT(US_Others!U355:V355/SUM(US_Others!U355:V355),US_Others!U$8:V$8)&gt;3.5,4,IF(SUMPRODUCT(US_Others!U355:V355/SUM(US_Others!U355:V355),US_Others!U$8:V$8)&gt;2.5,3,2)),"")</f>
        <v/>
      </c>
      <c r="BC350" s="223">
        <f>IFERROR(IF((US_Others!C355*US_Others!C$8/SUM(US_Others!C355,US_Others!H355,US_Others!N355)+ US_Others!H355*US_Others!H$8/SUM(US_Others!C355,US_Others!H355,US_Others!N355)+US_Others!N355*US_Others!N$8/SUM(US_Others!C355,US_Others!H355,US_Others!N355))&gt;3.5,4,IF((US_Others!C355*US_Others!C$8/SUM(US_Others!C355,US_Others!H355,US_Others!N355)+ US_Others!H355*US_Others!H$8/SUM(US_Others!C355,US_Others!H355,US_Others!N355)+US_Others!N355*US_Others!N$8/SUM(US_Others!C355,US_Others!H355,US_Others!N355))&gt;2.5,3,2)),"")</f>
        <v>4</v>
      </c>
      <c r="BD350" s="223">
        <f>IFERROR(IF((US_Others!D355*US_Others!D$8/SUM(US_Others!D355,US_Others!I355,US_Others!O355)+US_Others!I355*US_Others!I$8/SUM(US_Others!D355,US_Others!I355,US_Others!O355)+US_Others!O355*US_Others!O$8/SUM(US_Others!D355,US_Others!I355,US_Others!O355))&gt;3.5,4,IF((US_Others!D355*US_Others!D$8/SUM(US_Others!D355,US_Others!I355,US_Others!O355)+US_Others!I355*US_Others!I$8/SUM(US_Others!D355,US_Others!I355,US_Others!O355)+US_Others!O355*US_Others!O$8/SUM(US_Others!D355,US_Others!I355,US_Others!O355))&gt;2.5,3,2)),"")</f>
        <v>4</v>
      </c>
      <c r="BE350" s="223">
        <f>IFERROR(IF((US_Others!E355*US_Others!E$8/SUM(US_Others!E355,US_Others!J355,US_Others!P355,US_Others!W355)+US_Others!J355*US_Others!J$8/SUM(US_Others!E355,US_Others!J355,US_Others!P355,US_Others!W355)+US_Others!P355*US_Others!P$8/SUM(US_Others!E355,US_Others!J355,US_Others!P355,US_Others!W355)+US_Others!W355*US_Others!W$8/SUM(US_Others!E355,US_Others!J355,US_Others!P355,US_Others!W355))&gt;3.5,4,IF((US_Others!E355*US_Others!E$8/SUM(US_Others!E355,US_Others!J355,US_Others!P355,US_Others!W355)+US_Others!J355*US_Others!J$8/SUM(US_Others!E355,US_Others!J355,US_Others!P355,US_Others!W355)+US_Others!P355*US_Others!P$8/SUM(US_Others!E355,US_Others!J355,US_Others!P355,US_Others!W355)+US_Others!W355*US_Others!W$8/SUM(US_Others!E355,US_Others!J355,US_Others!P355,US_Others!W355))&gt;2.5,3,2)),"")</f>
        <v>4</v>
      </c>
      <c r="BF350" s="223">
        <f>IFERROR(IF((US_Others!F355*US_Others!F$8/SUM(US_Others!F355,US_Others!K355,US_Others!Q355)+US_Others!K355*US_Others!K$8/SUM(US_Others!F355,US_Others!K355,US_Others!Q355)+US_Others!Q355*US_Others!Q$8/SUM(US_Others!F355,US_Others!K355,US_Others!Q355))&gt;3.5,4,IF((US_Others!F355*US_Others!F$8/SUM(US_Others!F355,US_Others!K355,US_Others!Q355)+US_Others!K355*US_Others!K$8/SUM(US_Others!F355,US_Others!K355,US_Others!Q355)+US_Others!Q355*US_Others!Q$8/SUM(US_Others!F355,US_Others!K355,US_Others!Q355))&gt;2.5,3,2)),"")</f>
        <v>4</v>
      </c>
      <c r="BG350" s="223">
        <f>IFERROR(IF((US_Others!G355*US_Others!G$8/SUM(US_Others!G355,US_Others!L355,US_Others!R355)+US_Others!L355*US_Others!L$8/SUM(US_Others!G355,US_Others!L355,US_Others!R355)+US_Others!R355*US_Others!R$8/SUM(US_Others!G355,US_Others!L355,US_Others!R355))&gt;3.5,4,IF((US_Others!G355*US_Others!G$8/SUM(US_Others!G355,US_Others!L355,US_Others!R355)+US_Others!L355*US_Others!L$8/SUM(US_Others!G355,US_Others!L355,US_Others!R355)+US_Others!R355*US_Others!R$8/SUM(US_Others!G355,US_Others!L355,US_Others!R355))&gt;2.5,3,2)),"")</f>
        <v>4</v>
      </c>
      <c r="BH350" s="219" t="str">
        <f>IFERROR(IF((US_Others!Z355*US_Others!Z$8/SUM(US_Others!Z355,US_Others!AB355)+US_Others!AB355*US_Others!AB$8/SUM(US_Others!Z355,US_Others!AB355))&gt;3.5,4,IF((US_Others!Z355*US_Others!Z$8/SUM(US_Others!Z355,US_Others!AB355)+US_Others!AB355*US_Others!AB$8/SUM(US_Others!Z355,US_Others!AB355))&gt;2.5,3,2)),"")</f>
        <v/>
      </c>
      <c r="BI350" s="219" t="str">
        <f>IFERROR(IF((US_Others!AA355*US_Others!AA$8/SUM(US_Others!AA355,US_Others!AC355)+US_Others!AC355*US_Others!AC$8/SUM(US_Others!AA355,US_Others!AC355))&gt;3.5,4,IF((US_Others!AA355*US_Others!AA$8/SUM(US_Others!AA355,US_Others!AC355)+US_Others!AC355*US_Others!AC$8/SUM(US_Others!AA355,US_Others!AC355))&gt;2.5,3,2)),"")</f>
        <v/>
      </c>
      <c r="BJ350" s="219" t="str">
        <f>IFERROR(US_Others!AD355*US_Others!AD$8/US_Others!AD355,"")</f>
        <v/>
      </c>
      <c r="BK350" s="74" t="str">
        <f>IFERROR(US_Others!AE355*US_Others!AE$8/US_Others!AE355,"")</f>
        <v/>
      </c>
      <c r="BL350" s="219" t="str">
        <f>IFERROR(IF(SUMPRODUCT(US_Others!AG355:AI355/SUM(US_Others!AG355:AI355),US_Others!AG$8:AI$8)&gt;3.5,4,IF(SUMPRODUCT(US_Others!AG355:AI355/SUM(US_Others!AG355:AI355),US_Others!AG$8:AI$8)&gt;2.5,3,2)),"")</f>
        <v/>
      </c>
      <c r="BM350" s="219" t="str">
        <f>IFERROR(US_Others!AL355*US_Others!AL$8/US_Others!AL355,"")</f>
        <v/>
      </c>
    </row>
    <row r="351" spans="1:65">
      <c r="A351" s="200" t="s">
        <v>508</v>
      </c>
      <c r="B351" s="332">
        <v>621400</v>
      </c>
      <c r="C351" s="333">
        <f>SUM(US_CO2!C354:AX354)</f>
        <v>0.30934611378350885</v>
      </c>
      <c r="D351" s="333">
        <f>SUM(US_CH4!C354:AC354)</f>
        <v>6.0446578787643607E-4</v>
      </c>
      <c r="E351" s="333">
        <f>SUM(US_N2O!C354:AA354)</f>
        <v>1.7851227758460203E-4</v>
      </c>
      <c r="F351" s="332">
        <f>US_Others!V356+US_Others!U356</f>
        <v>0</v>
      </c>
      <c r="G351" s="332">
        <f>US_Others!C356+US_Others!H356+US_Others!N356</f>
        <v>3.7826010904700065E-4</v>
      </c>
      <c r="H351" s="332">
        <f>US_Others!D356+US_Others!I356+US_Others!O356</f>
        <v>6.2034657883708114E-3</v>
      </c>
      <c r="I351" s="332">
        <f>US_Others!E356+US_Others!J356+US_Others!P356+US_Others!W356</f>
        <v>2.8672116265762645E-2</v>
      </c>
      <c r="J351" s="332">
        <f>US_Others!F356+US_Others!K356+US_Others!Q356</f>
        <v>4.9552074285157087E-3</v>
      </c>
      <c r="K351" s="332">
        <f>US_Others!G356+US_Others!L356+US_Others!R356</f>
        <v>4.9173814176110093E-4</v>
      </c>
      <c r="L351" s="332">
        <f>US_Others!Z356+US_Others!AB356</f>
        <v>0</v>
      </c>
      <c r="M351" s="332">
        <f>US_Others!AA356+US_Others!AC356</f>
        <v>0</v>
      </c>
      <c r="N351" s="332">
        <f>US_Others!AD356</f>
        <v>0</v>
      </c>
      <c r="O351" s="332">
        <f>US_Others!AE356</f>
        <v>0</v>
      </c>
      <c r="P351" s="332">
        <f>SUM(US_Others!AG356:AI356)</f>
        <v>0</v>
      </c>
      <c r="Q351" s="332">
        <f>US_Others!AL356</f>
        <v>0</v>
      </c>
      <c r="R351" s="332"/>
      <c r="S351" s="334">
        <f t="shared" si="5"/>
        <v>309.34611378350883</v>
      </c>
      <c r="T351" s="334">
        <f>D351*1000/Spec!I$6</f>
        <v>2.4178631515057444E-2</v>
      </c>
      <c r="U351" s="334">
        <f>E351*1000/Spec!I$7</f>
        <v>5.9903448853893297E-4</v>
      </c>
      <c r="V351" s="334">
        <f>F351*1000/Spec!I$8</f>
        <v>0</v>
      </c>
      <c r="W351" s="334">
        <f>G351*1000/Spec!I$9</f>
        <v>5.6038534673629728E-4</v>
      </c>
      <c r="X351" s="334">
        <f>H351*1000/Spec!I$10</f>
        <v>1.7724187966773749E-3</v>
      </c>
      <c r="Y351" s="334">
        <f>I351*1000/Spec!I$11</f>
        <v>2.0050430955078774E-2</v>
      </c>
      <c r="Z351" s="334">
        <f>J351*1000/Spec!I$12</f>
        <v>1.1085475231578767E-3</v>
      </c>
      <c r="AA351" s="334">
        <f>K351*1000/Spec!I$15</f>
        <v>5.0126212208063297E-5</v>
      </c>
      <c r="AB351" s="334">
        <f>L351*1000/Spec!I$17</f>
        <v>0</v>
      </c>
      <c r="AC351" s="334">
        <f>M351*1000/Spec!I$18</f>
        <v>0</v>
      </c>
      <c r="AD351" s="335">
        <f>N351*1000/Spec!I$25</f>
        <v>0</v>
      </c>
      <c r="AE351" s="335">
        <f>O351*1000/Spec!I$26</f>
        <v>0</v>
      </c>
      <c r="AF351" s="334">
        <f>P351*1000/Spec!I$21</f>
        <v>0</v>
      </c>
      <c r="AG351" s="334">
        <f>Q351*1000/Spec!I$22</f>
        <v>0</v>
      </c>
      <c r="AI351" s="200">
        <f>S351/'2007output'!$C349</f>
        <v>4.2252894128571271E-3</v>
      </c>
      <c r="AJ351" s="200">
        <f>T351/'2007output'!$C349</f>
        <v>3.3025052265386536E-7</v>
      </c>
      <c r="AK351" s="200">
        <f>U351/'2007output'!$C349</f>
        <v>8.1820781628799939E-9</v>
      </c>
      <c r="AL351" s="200">
        <f>V351/'2007output'!$C349</f>
        <v>0</v>
      </c>
      <c r="AM351" s="200">
        <f>W351/'2007output'!$C349</f>
        <v>7.6541781751368922E-9</v>
      </c>
      <c r="AN351" s="200">
        <f>X351/'2007output'!$C349</f>
        <v>2.4209072113932974E-8</v>
      </c>
      <c r="AO351" s="200">
        <f>Y351/'2007output'!$C349</f>
        <v>2.7386435407753778E-7</v>
      </c>
      <c r="AP351" s="200">
        <f>Z351/'2007output'!$C349</f>
        <v>1.514140279947382E-8</v>
      </c>
      <c r="AQ351" s="200">
        <f>AA351/'2007output'!$C349</f>
        <v>6.8466272667508906E-10</v>
      </c>
      <c r="AR351" s="200">
        <f>AB351/'2007output'!$C349</f>
        <v>0</v>
      </c>
      <c r="AS351" s="200">
        <f>AC351/'2007output'!$C349</f>
        <v>0</v>
      </c>
      <c r="AT351" s="200">
        <f>AD351/'2007output'!$C349</f>
        <v>0</v>
      </c>
      <c r="AU351" s="200">
        <f>AE351/'2007output'!$C349</f>
        <v>0</v>
      </c>
      <c r="AV351" s="200">
        <f>AF351/'2007output'!$C349</f>
        <v>0</v>
      </c>
      <c r="AW351" s="200">
        <f>AG351/'2007output'!$C349</f>
        <v>0</v>
      </c>
      <c r="AY351" s="370">
        <f>IFERROR(IF(SUMPRODUCT(US_CO2!C354:AX354/SUM(US_CO2!C354:AX354),US_CO2!C$6:AX$6)&gt;3.5,4,IF(SUMPRODUCT(US_CO2!C354:AX354/SUM(US_CO2!C354:AX354),US_CO2!C$6:AX$6)&gt;2.5,3,2)),"")</f>
        <v>4</v>
      </c>
      <c r="AZ351" s="370">
        <f>IFERROR(IF(SUMPRODUCT(US_CH4!C354:AC354/SUM(US_CH4!C354:AC354),US_CH4!C$6:AC$6)&gt;3.5,4,IF(SUMPRODUCT(US_CH4!C354:AC354/SUM(US_CH4!C354:AC354),US_CH4!C$6:AC$6)&gt;2.5,3,2)),"")</f>
        <v>4</v>
      </c>
      <c r="BA351" s="223">
        <f>IFERROR(IF(SUMPRODUCT(US_N2O!C354:AA354/SUM(US_N2O!C354:AA354),US_N2O!C$6:AA$6)&gt;3.5,4,IF(SUMPRODUCT(US_N2O!C354:AA354/SUM(US_N2O!C354:AA354),US_N2O!C$6:AA$6)&gt;2.5,3,2)),"")</f>
        <v>4</v>
      </c>
      <c r="BB351" s="223" t="str">
        <f>IFERROR(IF(SUMPRODUCT(US_Others!U356:V356/SUM(US_Others!U356:V356),US_Others!U$8:V$8)&gt;3.5,4,IF(SUMPRODUCT(US_Others!U356:V356/SUM(US_Others!U356:V356),US_Others!U$8:V$8)&gt;2.5,3,2)),"")</f>
        <v/>
      </c>
      <c r="BC351" s="223">
        <f>IFERROR(IF((US_Others!C356*US_Others!C$8/SUM(US_Others!C356,US_Others!H356,US_Others!N356)+ US_Others!H356*US_Others!H$8/SUM(US_Others!C356,US_Others!H356,US_Others!N356)+US_Others!N356*US_Others!N$8/SUM(US_Others!C356,US_Others!H356,US_Others!N356))&gt;3.5,4,IF((US_Others!C356*US_Others!C$8/SUM(US_Others!C356,US_Others!H356,US_Others!N356)+ US_Others!H356*US_Others!H$8/SUM(US_Others!C356,US_Others!H356,US_Others!N356)+US_Others!N356*US_Others!N$8/SUM(US_Others!C356,US_Others!H356,US_Others!N356))&gt;2.5,3,2)),"")</f>
        <v>4</v>
      </c>
      <c r="BD351" s="223">
        <f>IFERROR(IF((US_Others!D356*US_Others!D$8/SUM(US_Others!D356,US_Others!I356,US_Others!O356)+US_Others!I356*US_Others!I$8/SUM(US_Others!D356,US_Others!I356,US_Others!O356)+US_Others!O356*US_Others!O$8/SUM(US_Others!D356,US_Others!I356,US_Others!O356))&gt;3.5,4,IF((US_Others!D356*US_Others!D$8/SUM(US_Others!D356,US_Others!I356,US_Others!O356)+US_Others!I356*US_Others!I$8/SUM(US_Others!D356,US_Others!I356,US_Others!O356)+US_Others!O356*US_Others!O$8/SUM(US_Others!D356,US_Others!I356,US_Others!O356))&gt;2.5,3,2)),"")</f>
        <v>4</v>
      </c>
      <c r="BE351" s="223">
        <f>IFERROR(IF((US_Others!E356*US_Others!E$8/SUM(US_Others!E356,US_Others!J356,US_Others!P356,US_Others!W356)+US_Others!J356*US_Others!J$8/SUM(US_Others!E356,US_Others!J356,US_Others!P356,US_Others!W356)+US_Others!P356*US_Others!P$8/SUM(US_Others!E356,US_Others!J356,US_Others!P356,US_Others!W356)+US_Others!W356*US_Others!W$8/SUM(US_Others!E356,US_Others!J356,US_Others!P356,US_Others!W356))&gt;3.5,4,IF((US_Others!E356*US_Others!E$8/SUM(US_Others!E356,US_Others!J356,US_Others!P356,US_Others!W356)+US_Others!J356*US_Others!J$8/SUM(US_Others!E356,US_Others!J356,US_Others!P356,US_Others!W356)+US_Others!P356*US_Others!P$8/SUM(US_Others!E356,US_Others!J356,US_Others!P356,US_Others!W356)+US_Others!W356*US_Others!W$8/SUM(US_Others!E356,US_Others!J356,US_Others!P356,US_Others!W356))&gt;2.5,3,2)),"")</f>
        <v>4</v>
      </c>
      <c r="BF351" s="223">
        <f>IFERROR(IF((US_Others!F356*US_Others!F$8/SUM(US_Others!F356,US_Others!K356,US_Others!Q356)+US_Others!K356*US_Others!K$8/SUM(US_Others!F356,US_Others!K356,US_Others!Q356)+US_Others!Q356*US_Others!Q$8/SUM(US_Others!F356,US_Others!K356,US_Others!Q356))&gt;3.5,4,IF((US_Others!F356*US_Others!F$8/SUM(US_Others!F356,US_Others!K356,US_Others!Q356)+US_Others!K356*US_Others!K$8/SUM(US_Others!F356,US_Others!K356,US_Others!Q356)+US_Others!Q356*US_Others!Q$8/SUM(US_Others!F356,US_Others!K356,US_Others!Q356))&gt;2.5,3,2)),"")</f>
        <v>4</v>
      </c>
      <c r="BG351" s="223">
        <f>IFERROR(IF((US_Others!G356*US_Others!G$8/SUM(US_Others!G356,US_Others!L356,US_Others!R356)+US_Others!L356*US_Others!L$8/SUM(US_Others!G356,US_Others!L356,US_Others!R356)+US_Others!R356*US_Others!R$8/SUM(US_Others!G356,US_Others!L356,US_Others!R356))&gt;3.5,4,IF((US_Others!G356*US_Others!G$8/SUM(US_Others!G356,US_Others!L356,US_Others!R356)+US_Others!L356*US_Others!L$8/SUM(US_Others!G356,US_Others!L356,US_Others!R356)+US_Others!R356*US_Others!R$8/SUM(US_Others!G356,US_Others!L356,US_Others!R356))&gt;2.5,3,2)),"")</f>
        <v>4</v>
      </c>
      <c r="BH351" s="219" t="str">
        <f>IFERROR(IF((US_Others!Z356*US_Others!Z$8/SUM(US_Others!Z356,US_Others!AB356)+US_Others!AB356*US_Others!AB$8/SUM(US_Others!Z356,US_Others!AB356))&gt;3.5,4,IF((US_Others!Z356*US_Others!Z$8/SUM(US_Others!Z356,US_Others!AB356)+US_Others!AB356*US_Others!AB$8/SUM(US_Others!Z356,US_Others!AB356))&gt;2.5,3,2)),"")</f>
        <v/>
      </c>
      <c r="BI351" s="219" t="str">
        <f>IFERROR(IF((US_Others!AA356*US_Others!AA$8/SUM(US_Others!AA356,US_Others!AC356)+US_Others!AC356*US_Others!AC$8/SUM(US_Others!AA356,US_Others!AC356))&gt;3.5,4,IF((US_Others!AA356*US_Others!AA$8/SUM(US_Others!AA356,US_Others!AC356)+US_Others!AC356*US_Others!AC$8/SUM(US_Others!AA356,US_Others!AC356))&gt;2.5,3,2)),"")</f>
        <v/>
      </c>
      <c r="BJ351" s="219" t="str">
        <f>IFERROR(US_Others!AD356*US_Others!AD$8/US_Others!AD356,"")</f>
        <v/>
      </c>
      <c r="BK351" s="74" t="str">
        <f>IFERROR(US_Others!AE356*US_Others!AE$8/US_Others!AE356,"")</f>
        <v/>
      </c>
      <c r="BL351" s="219" t="str">
        <f>IFERROR(IF(SUMPRODUCT(US_Others!AG356:AI356/SUM(US_Others!AG356:AI356),US_Others!AG$8:AI$8)&gt;3.5,4,IF(SUMPRODUCT(US_Others!AG356:AI356/SUM(US_Others!AG356:AI356),US_Others!AG$8:AI$8)&gt;2.5,3,2)),"")</f>
        <v/>
      </c>
      <c r="BM351" s="219" t="str">
        <f>IFERROR(US_Others!AL356*US_Others!AL$8/US_Others!AL356,"")</f>
        <v/>
      </c>
    </row>
    <row r="352" spans="1:65">
      <c r="A352" s="200" t="s">
        <v>509</v>
      </c>
      <c r="B352" s="332">
        <v>621500</v>
      </c>
      <c r="C352" s="333">
        <f>SUM(US_CO2!C355:AX355)</f>
        <v>7.1965512400956888E-2</v>
      </c>
      <c r="D352" s="333">
        <f>SUM(US_CH4!C355:AC355)</f>
        <v>1.3253547953819732E-4</v>
      </c>
      <c r="E352" s="333">
        <f>SUM(US_N2O!C355:AA355)</f>
        <v>4.0961250060404474E-5</v>
      </c>
      <c r="F352" s="332">
        <f>US_Others!V357+US_Others!U357</f>
        <v>0</v>
      </c>
      <c r="G352" s="332">
        <f>US_Others!C357+US_Others!H357+US_Others!N357</f>
        <v>4.4336555232689311E-5</v>
      </c>
      <c r="H352" s="332">
        <f>US_Others!D357+US_Others!I357+US_Others!O357</f>
        <v>7.2711950581610474E-4</v>
      </c>
      <c r="I352" s="332">
        <f>US_Others!E357+US_Others!J357+US_Others!P357+US_Others!W357</f>
        <v>3.3607108866378498E-3</v>
      </c>
      <c r="J352" s="332">
        <f>US_Others!F357+US_Others!K357+US_Others!Q357</f>
        <v>5.8080887354822999E-4</v>
      </c>
      <c r="K352" s="332">
        <f>US_Others!G357+US_Others!L357+US_Others!R357</f>
        <v>5.7637521802496113E-5</v>
      </c>
      <c r="L352" s="332">
        <f>US_Others!Z357+US_Others!AB357</f>
        <v>0</v>
      </c>
      <c r="M352" s="332">
        <f>US_Others!AA357+US_Others!AC357</f>
        <v>0</v>
      </c>
      <c r="N352" s="332">
        <f>US_Others!AD357</f>
        <v>0</v>
      </c>
      <c r="O352" s="332">
        <f>US_Others!AE357</f>
        <v>0</v>
      </c>
      <c r="P352" s="332">
        <f>SUM(US_Others!AG357:AI357)</f>
        <v>0</v>
      </c>
      <c r="Q352" s="332">
        <f>US_Others!AL357</f>
        <v>0</v>
      </c>
      <c r="R352" s="332"/>
      <c r="S352" s="334">
        <f t="shared" si="5"/>
        <v>71.965512400956882</v>
      </c>
      <c r="T352" s="334">
        <f>D352*1000/Spec!I$6</f>
        <v>5.3014191815278933E-3</v>
      </c>
      <c r="U352" s="334">
        <f>E352*1000/Spec!I$7</f>
        <v>1.3745385926310227E-4</v>
      </c>
      <c r="V352" s="334">
        <f>F352*1000/Spec!I$8</f>
        <v>0</v>
      </c>
      <c r="W352" s="334">
        <f>G352*1000/Spec!I$9</f>
        <v>6.5683785529910095E-5</v>
      </c>
      <c r="X352" s="334">
        <f>H352*1000/Spec!I$10</f>
        <v>2.077484302331728E-4</v>
      </c>
      <c r="Y352" s="334">
        <f>I352*1000/Spec!I$11</f>
        <v>2.3501474731733216E-3</v>
      </c>
      <c r="Z352" s="334">
        <f>J352*1000/Spec!I$12</f>
        <v>1.2993487103987248E-4</v>
      </c>
      <c r="AA352" s="334">
        <f>K352*1000/Spec!I$15</f>
        <v>5.8753844854736101E-6</v>
      </c>
      <c r="AB352" s="334">
        <f>L352*1000/Spec!I$17</f>
        <v>0</v>
      </c>
      <c r="AC352" s="334">
        <f>M352*1000/Spec!I$18</f>
        <v>0</v>
      </c>
      <c r="AD352" s="335">
        <f>N352*1000/Spec!I$25</f>
        <v>0</v>
      </c>
      <c r="AE352" s="335">
        <f>O352*1000/Spec!I$26</f>
        <v>0</v>
      </c>
      <c r="AF352" s="334">
        <f>P352*1000/Spec!I$21</f>
        <v>0</v>
      </c>
      <c r="AG352" s="334">
        <f>Q352*1000/Spec!I$22</f>
        <v>0</v>
      </c>
      <c r="AI352" s="200">
        <f>S352/'2007output'!$C350</f>
        <v>1.9174441117168518E-3</v>
      </c>
      <c r="AJ352" s="200">
        <f>T352/'2007output'!$C350</f>
        <v>1.4125064429094889E-7</v>
      </c>
      <c r="AK352" s="200">
        <f>U352/'2007output'!$C350</f>
        <v>3.6623110748988133E-9</v>
      </c>
      <c r="AL352" s="200">
        <f>V352/'2007output'!$C350</f>
        <v>0</v>
      </c>
      <c r="AM352" s="200">
        <f>W352/'2007output'!$C350</f>
        <v>1.7500742174653655E-9</v>
      </c>
      <c r="AN352" s="200">
        <f>X352/'2007output'!$C350</f>
        <v>5.5352347392404556E-9</v>
      </c>
      <c r="AO352" s="200">
        <f>Y352/'2007output'!$C350</f>
        <v>6.2617165969661137E-8</v>
      </c>
      <c r="AP352" s="200">
        <f>Z352/'2007output'!$C350</f>
        <v>3.4619756751538013E-9</v>
      </c>
      <c r="AQ352" s="200">
        <f>AA352/'2007output'!$C350</f>
        <v>1.5654333596593866E-10</v>
      </c>
      <c r="AR352" s="200">
        <f>AB352/'2007output'!$C350</f>
        <v>0</v>
      </c>
      <c r="AS352" s="200">
        <f>AC352/'2007output'!$C350</f>
        <v>0</v>
      </c>
      <c r="AT352" s="200">
        <f>AD352/'2007output'!$C350</f>
        <v>0</v>
      </c>
      <c r="AU352" s="200">
        <f>AE352/'2007output'!$C350</f>
        <v>0</v>
      </c>
      <c r="AV352" s="200">
        <f>AF352/'2007output'!$C350</f>
        <v>0</v>
      </c>
      <c r="AW352" s="200">
        <f>AG352/'2007output'!$C350</f>
        <v>0</v>
      </c>
      <c r="AY352" s="370">
        <f>IFERROR(IF(SUMPRODUCT(US_CO2!C355:AX355/SUM(US_CO2!C355:AX355),US_CO2!C$6:AX$6)&gt;3.5,4,IF(SUMPRODUCT(US_CO2!C355:AX355/SUM(US_CO2!C355:AX355),US_CO2!C$6:AX$6)&gt;2.5,3,2)),"")</f>
        <v>4</v>
      </c>
      <c r="AZ352" s="370">
        <f>IFERROR(IF(SUMPRODUCT(US_CH4!C355:AC355/SUM(US_CH4!C355:AC355),US_CH4!C$6:AC$6)&gt;3.5,4,IF(SUMPRODUCT(US_CH4!C355:AC355/SUM(US_CH4!C355:AC355),US_CH4!C$6:AC$6)&gt;2.5,3,2)),"")</f>
        <v>4</v>
      </c>
      <c r="BA352" s="223">
        <f>IFERROR(IF(SUMPRODUCT(US_N2O!C355:AA355/SUM(US_N2O!C355:AA355),US_N2O!C$6:AA$6)&gt;3.5,4,IF(SUMPRODUCT(US_N2O!C355:AA355/SUM(US_N2O!C355:AA355),US_N2O!C$6:AA$6)&gt;2.5,3,2)),"")</f>
        <v>4</v>
      </c>
      <c r="BB352" s="223" t="str">
        <f>IFERROR(IF(SUMPRODUCT(US_Others!U357:V357/SUM(US_Others!U357:V357),US_Others!U$8:V$8)&gt;3.5,4,IF(SUMPRODUCT(US_Others!U357:V357/SUM(US_Others!U357:V357),US_Others!U$8:V$8)&gt;2.5,3,2)),"")</f>
        <v/>
      </c>
      <c r="BC352" s="223">
        <f>IFERROR(IF((US_Others!C357*US_Others!C$8/SUM(US_Others!C357,US_Others!H357,US_Others!N357)+ US_Others!H357*US_Others!H$8/SUM(US_Others!C357,US_Others!H357,US_Others!N357)+US_Others!N357*US_Others!N$8/SUM(US_Others!C357,US_Others!H357,US_Others!N357))&gt;3.5,4,IF((US_Others!C357*US_Others!C$8/SUM(US_Others!C357,US_Others!H357,US_Others!N357)+ US_Others!H357*US_Others!H$8/SUM(US_Others!C357,US_Others!H357,US_Others!N357)+US_Others!N357*US_Others!N$8/SUM(US_Others!C357,US_Others!H357,US_Others!N357))&gt;2.5,3,2)),"")</f>
        <v>4</v>
      </c>
      <c r="BD352" s="223">
        <f>IFERROR(IF((US_Others!D357*US_Others!D$8/SUM(US_Others!D357,US_Others!I357,US_Others!O357)+US_Others!I357*US_Others!I$8/SUM(US_Others!D357,US_Others!I357,US_Others!O357)+US_Others!O357*US_Others!O$8/SUM(US_Others!D357,US_Others!I357,US_Others!O357))&gt;3.5,4,IF((US_Others!D357*US_Others!D$8/SUM(US_Others!D357,US_Others!I357,US_Others!O357)+US_Others!I357*US_Others!I$8/SUM(US_Others!D357,US_Others!I357,US_Others!O357)+US_Others!O357*US_Others!O$8/SUM(US_Others!D357,US_Others!I357,US_Others!O357))&gt;2.5,3,2)),"")</f>
        <v>4</v>
      </c>
      <c r="BE352" s="223">
        <f>IFERROR(IF((US_Others!E357*US_Others!E$8/SUM(US_Others!E357,US_Others!J357,US_Others!P357,US_Others!W357)+US_Others!J357*US_Others!J$8/SUM(US_Others!E357,US_Others!J357,US_Others!P357,US_Others!W357)+US_Others!P357*US_Others!P$8/SUM(US_Others!E357,US_Others!J357,US_Others!P357,US_Others!W357)+US_Others!W357*US_Others!W$8/SUM(US_Others!E357,US_Others!J357,US_Others!P357,US_Others!W357))&gt;3.5,4,IF((US_Others!E357*US_Others!E$8/SUM(US_Others!E357,US_Others!J357,US_Others!P357,US_Others!W357)+US_Others!J357*US_Others!J$8/SUM(US_Others!E357,US_Others!J357,US_Others!P357,US_Others!W357)+US_Others!P357*US_Others!P$8/SUM(US_Others!E357,US_Others!J357,US_Others!P357,US_Others!W357)+US_Others!W357*US_Others!W$8/SUM(US_Others!E357,US_Others!J357,US_Others!P357,US_Others!W357))&gt;2.5,3,2)),"")</f>
        <v>4</v>
      </c>
      <c r="BF352" s="223">
        <f>IFERROR(IF((US_Others!F357*US_Others!F$8/SUM(US_Others!F357,US_Others!K357,US_Others!Q357)+US_Others!K357*US_Others!K$8/SUM(US_Others!F357,US_Others!K357,US_Others!Q357)+US_Others!Q357*US_Others!Q$8/SUM(US_Others!F357,US_Others!K357,US_Others!Q357))&gt;3.5,4,IF((US_Others!F357*US_Others!F$8/SUM(US_Others!F357,US_Others!K357,US_Others!Q357)+US_Others!K357*US_Others!K$8/SUM(US_Others!F357,US_Others!K357,US_Others!Q357)+US_Others!Q357*US_Others!Q$8/SUM(US_Others!F357,US_Others!K357,US_Others!Q357))&gt;2.5,3,2)),"")</f>
        <v>4</v>
      </c>
      <c r="BG352" s="223">
        <f>IFERROR(IF((US_Others!G357*US_Others!G$8/SUM(US_Others!G357,US_Others!L357,US_Others!R357)+US_Others!L357*US_Others!L$8/SUM(US_Others!G357,US_Others!L357,US_Others!R357)+US_Others!R357*US_Others!R$8/SUM(US_Others!G357,US_Others!L357,US_Others!R357))&gt;3.5,4,IF((US_Others!G357*US_Others!G$8/SUM(US_Others!G357,US_Others!L357,US_Others!R357)+US_Others!L357*US_Others!L$8/SUM(US_Others!G357,US_Others!L357,US_Others!R357)+US_Others!R357*US_Others!R$8/SUM(US_Others!G357,US_Others!L357,US_Others!R357))&gt;2.5,3,2)),"")</f>
        <v>4</v>
      </c>
      <c r="BH352" s="219" t="str">
        <f>IFERROR(IF((US_Others!Z357*US_Others!Z$8/SUM(US_Others!Z357,US_Others!AB357)+US_Others!AB357*US_Others!AB$8/SUM(US_Others!Z357,US_Others!AB357))&gt;3.5,4,IF((US_Others!Z357*US_Others!Z$8/SUM(US_Others!Z357,US_Others!AB357)+US_Others!AB357*US_Others!AB$8/SUM(US_Others!Z357,US_Others!AB357))&gt;2.5,3,2)),"")</f>
        <v/>
      </c>
      <c r="BI352" s="219" t="str">
        <f>IFERROR(IF((US_Others!AA357*US_Others!AA$8/SUM(US_Others!AA357,US_Others!AC357)+US_Others!AC357*US_Others!AC$8/SUM(US_Others!AA357,US_Others!AC357))&gt;3.5,4,IF((US_Others!AA357*US_Others!AA$8/SUM(US_Others!AA357,US_Others!AC357)+US_Others!AC357*US_Others!AC$8/SUM(US_Others!AA357,US_Others!AC357))&gt;2.5,3,2)),"")</f>
        <v/>
      </c>
      <c r="BJ352" s="219" t="str">
        <f>IFERROR(US_Others!AD357*US_Others!AD$8/US_Others!AD357,"")</f>
        <v/>
      </c>
      <c r="BK352" s="74" t="str">
        <f>IFERROR(US_Others!AE357*US_Others!AE$8/US_Others!AE357,"")</f>
        <v/>
      </c>
      <c r="BL352" s="219" t="str">
        <f>IFERROR(IF(SUMPRODUCT(US_Others!AG357:AI357/SUM(US_Others!AG357:AI357),US_Others!AG$8:AI$8)&gt;3.5,4,IF(SUMPRODUCT(US_Others!AG357:AI357/SUM(US_Others!AG357:AI357),US_Others!AG$8:AI$8)&gt;2.5,3,2)),"")</f>
        <v/>
      </c>
      <c r="BM352" s="219" t="str">
        <f>IFERROR(US_Others!AL357*US_Others!AL$8/US_Others!AL357,"")</f>
        <v/>
      </c>
    </row>
    <row r="353" spans="1:65">
      <c r="A353" s="200" t="s">
        <v>510</v>
      </c>
      <c r="B353" s="332">
        <v>621600</v>
      </c>
      <c r="C353" s="333">
        <f>SUM(US_CO2!C356:AX356)</f>
        <v>0.19928260107731549</v>
      </c>
      <c r="D353" s="333">
        <f>SUM(US_CH4!C356:AC356)</f>
        <v>3.478926116307064E-4</v>
      </c>
      <c r="E353" s="333">
        <f>SUM(US_N2O!C356:AA356)</f>
        <v>1.1208599763854517E-4</v>
      </c>
      <c r="F353" s="332">
        <f>US_Others!V358+US_Others!U358</f>
        <v>0</v>
      </c>
      <c r="G353" s="332">
        <f>US_Others!C358+US_Others!H358+US_Others!N358</f>
        <v>3.5350648170154997E-4</v>
      </c>
      <c r="H353" s="332">
        <f>US_Others!D358+US_Others!I358+US_Others!O358</f>
        <v>5.7975062999054208E-3</v>
      </c>
      <c r="I353" s="332">
        <f>US_Others!E358+US_Others!J358+US_Others!P358+US_Others!W358</f>
        <v>2.6795791312977487E-2</v>
      </c>
      <c r="J353" s="332">
        <f>US_Others!F358+US_Others!K358+US_Others!Q358</f>
        <v>4.6309349102903047E-3</v>
      </c>
      <c r="K353" s="332">
        <f>US_Others!G358+US_Others!L358+US_Others!R358</f>
        <v>4.5955842621201506E-4</v>
      </c>
      <c r="L353" s="332">
        <f>US_Others!Z358+US_Others!AB358</f>
        <v>0</v>
      </c>
      <c r="M353" s="332">
        <f>US_Others!AA358+US_Others!AC358</f>
        <v>0</v>
      </c>
      <c r="N353" s="332">
        <f>US_Others!AD358</f>
        <v>0</v>
      </c>
      <c r="O353" s="332">
        <f>US_Others!AE358</f>
        <v>0</v>
      </c>
      <c r="P353" s="332">
        <f>SUM(US_Others!AG358:AI358)</f>
        <v>0</v>
      </c>
      <c r="Q353" s="332">
        <f>US_Others!AL358</f>
        <v>0</v>
      </c>
      <c r="R353" s="332"/>
      <c r="S353" s="334">
        <f t="shared" si="5"/>
        <v>199.28260107731549</v>
      </c>
      <c r="T353" s="334">
        <f>D353*1000/Spec!I$6</f>
        <v>1.3915704465228256E-2</v>
      </c>
      <c r="U353" s="334">
        <f>E353*1000/Spec!I$7</f>
        <v>3.7612750885417844E-4</v>
      </c>
      <c r="V353" s="334">
        <f>F353*1000/Spec!I$8</f>
        <v>0</v>
      </c>
      <c r="W353" s="334">
        <f>G353*1000/Spec!I$9</f>
        <v>5.2371330622451849E-4</v>
      </c>
      <c r="X353" s="334">
        <f>H353*1000/Spec!I$10</f>
        <v>1.6564303714015488E-3</v>
      </c>
      <c r="Y353" s="334">
        <f>I353*1000/Spec!I$11</f>
        <v>1.873831560348076E-2</v>
      </c>
      <c r="Z353" s="334">
        <f>J353*1000/Spec!I$12</f>
        <v>1.0360033356354148E-3</v>
      </c>
      <c r="AA353" s="334">
        <f>K353*1000/Spec!I$15</f>
        <v>4.6845915006321616E-5</v>
      </c>
      <c r="AB353" s="334">
        <f>L353*1000/Spec!I$17</f>
        <v>0</v>
      </c>
      <c r="AC353" s="334">
        <f>M353*1000/Spec!I$18</f>
        <v>0</v>
      </c>
      <c r="AD353" s="335">
        <f>N353*1000/Spec!I$25</f>
        <v>0</v>
      </c>
      <c r="AE353" s="335">
        <f>O353*1000/Spec!I$26</f>
        <v>0</v>
      </c>
      <c r="AF353" s="334">
        <f>P353*1000/Spec!I$21</f>
        <v>0</v>
      </c>
      <c r="AG353" s="334">
        <f>Q353*1000/Spec!I$22</f>
        <v>0</v>
      </c>
      <c r="AI353" s="200">
        <f>S353/'2007output'!$C351</f>
        <v>3.8891998648968675E-3</v>
      </c>
      <c r="AJ353" s="200">
        <f>T353/'2007output'!$C351</f>
        <v>2.7157893179602371E-7</v>
      </c>
      <c r="AK353" s="200">
        <f>U353/'2007output'!$C351</f>
        <v>7.340505637279048E-9</v>
      </c>
      <c r="AL353" s="200">
        <f>V353/'2007output'!$C351</f>
        <v>0</v>
      </c>
      <c r="AM353" s="200">
        <f>W353/'2007output'!$C351</f>
        <v>1.0220790519604186E-8</v>
      </c>
      <c r="AN353" s="200">
        <f>X353/'2007output'!$C351</f>
        <v>3.2326900300576672E-8</v>
      </c>
      <c r="AO353" s="200">
        <f>Y353/'2007output'!$C351</f>
        <v>3.6569702582905463E-7</v>
      </c>
      <c r="AP353" s="200">
        <f>Z353/'2007output'!$C351</f>
        <v>2.0218644333243848E-8</v>
      </c>
      <c r="AQ353" s="200">
        <f>AA353/'2007output'!$C351</f>
        <v>9.142450235425764E-10</v>
      </c>
      <c r="AR353" s="200">
        <f>AB353/'2007output'!$C351</f>
        <v>0</v>
      </c>
      <c r="AS353" s="200">
        <f>AC353/'2007output'!$C351</f>
        <v>0</v>
      </c>
      <c r="AT353" s="200">
        <f>AD353/'2007output'!$C351</f>
        <v>0</v>
      </c>
      <c r="AU353" s="200">
        <f>AE353/'2007output'!$C351</f>
        <v>0</v>
      </c>
      <c r="AV353" s="200">
        <f>AF353/'2007output'!$C351</f>
        <v>0</v>
      </c>
      <c r="AW353" s="200">
        <f>AG353/'2007output'!$C351</f>
        <v>0</v>
      </c>
      <c r="AY353" s="370">
        <f>IFERROR(IF(SUMPRODUCT(US_CO2!C356:AX356/SUM(US_CO2!C356:AX356),US_CO2!C$6:AX$6)&gt;3.5,4,IF(SUMPRODUCT(US_CO2!C356:AX356/SUM(US_CO2!C356:AX356),US_CO2!C$6:AX$6)&gt;2.5,3,2)),"")</f>
        <v>4</v>
      </c>
      <c r="AZ353" s="370">
        <f>IFERROR(IF(SUMPRODUCT(US_CH4!C356:AC356/SUM(US_CH4!C356:AC356),US_CH4!C$6:AC$6)&gt;3.5,4,IF(SUMPRODUCT(US_CH4!C356:AC356/SUM(US_CH4!C356:AC356),US_CH4!C$6:AC$6)&gt;2.5,3,2)),"")</f>
        <v>4</v>
      </c>
      <c r="BA353" s="223">
        <f>IFERROR(IF(SUMPRODUCT(US_N2O!C356:AA356/SUM(US_N2O!C356:AA356),US_N2O!C$6:AA$6)&gt;3.5,4,IF(SUMPRODUCT(US_N2O!C356:AA356/SUM(US_N2O!C356:AA356),US_N2O!C$6:AA$6)&gt;2.5,3,2)),"")</f>
        <v>4</v>
      </c>
      <c r="BB353" s="223" t="str">
        <f>IFERROR(IF(SUMPRODUCT(US_Others!U358:V358/SUM(US_Others!U358:V358),US_Others!U$8:V$8)&gt;3.5,4,IF(SUMPRODUCT(US_Others!U358:V358/SUM(US_Others!U358:V358),US_Others!U$8:V$8)&gt;2.5,3,2)),"")</f>
        <v/>
      </c>
      <c r="BC353" s="223">
        <f>IFERROR(IF((US_Others!C358*US_Others!C$8/SUM(US_Others!C358,US_Others!H358,US_Others!N358)+ US_Others!H358*US_Others!H$8/SUM(US_Others!C358,US_Others!H358,US_Others!N358)+US_Others!N358*US_Others!N$8/SUM(US_Others!C358,US_Others!H358,US_Others!N358))&gt;3.5,4,IF((US_Others!C358*US_Others!C$8/SUM(US_Others!C358,US_Others!H358,US_Others!N358)+ US_Others!H358*US_Others!H$8/SUM(US_Others!C358,US_Others!H358,US_Others!N358)+US_Others!N358*US_Others!N$8/SUM(US_Others!C358,US_Others!H358,US_Others!N358))&gt;2.5,3,2)),"")</f>
        <v>4</v>
      </c>
      <c r="BD353" s="223">
        <f>IFERROR(IF((US_Others!D358*US_Others!D$8/SUM(US_Others!D358,US_Others!I358,US_Others!O358)+US_Others!I358*US_Others!I$8/SUM(US_Others!D358,US_Others!I358,US_Others!O358)+US_Others!O358*US_Others!O$8/SUM(US_Others!D358,US_Others!I358,US_Others!O358))&gt;3.5,4,IF((US_Others!D358*US_Others!D$8/SUM(US_Others!D358,US_Others!I358,US_Others!O358)+US_Others!I358*US_Others!I$8/SUM(US_Others!D358,US_Others!I358,US_Others!O358)+US_Others!O358*US_Others!O$8/SUM(US_Others!D358,US_Others!I358,US_Others!O358))&gt;2.5,3,2)),"")</f>
        <v>4</v>
      </c>
      <c r="BE353" s="223">
        <f>IFERROR(IF((US_Others!E358*US_Others!E$8/SUM(US_Others!E358,US_Others!J358,US_Others!P358,US_Others!W358)+US_Others!J358*US_Others!J$8/SUM(US_Others!E358,US_Others!J358,US_Others!P358,US_Others!W358)+US_Others!P358*US_Others!P$8/SUM(US_Others!E358,US_Others!J358,US_Others!P358,US_Others!W358)+US_Others!W358*US_Others!W$8/SUM(US_Others!E358,US_Others!J358,US_Others!P358,US_Others!W358))&gt;3.5,4,IF((US_Others!E358*US_Others!E$8/SUM(US_Others!E358,US_Others!J358,US_Others!P358,US_Others!W358)+US_Others!J358*US_Others!J$8/SUM(US_Others!E358,US_Others!J358,US_Others!P358,US_Others!W358)+US_Others!P358*US_Others!P$8/SUM(US_Others!E358,US_Others!J358,US_Others!P358,US_Others!W358)+US_Others!W358*US_Others!W$8/SUM(US_Others!E358,US_Others!J358,US_Others!P358,US_Others!W358))&gt;2.5,3,2)),"")</f>
        <v>4</v>
      </c>
      <c r="BF353" s="223">
        <f>IFERROR(IF((US_Others!F358*US_Others!F$8/SUM(US_Others!F358,US_Others!K358,US_Others!Q358)+US_Others!K358*US_Others!K$8/SUM(US_Others!F358,US_Others!K358,US_Others!Q358)+US_Others!Q358*US_Others!Q$8/SUM(US_Others!F358,US_Others!K358,US_Others!Q358))&gt;3.5,4,IF((US_Others!F358*US_Others!F$8/SUM(US_Others!F358,US_Others!K358,US_Others!Q358)+US_Others!K358*US_Others!K$8/SUM(US_Others!F358,US_Others!K358,US_Others!Q358)+US_Others!Q358*US_Others!Q$8/SUM(US_Others!F358,US_Others!K358,US_Others!Q358))&gt;2.5,3,2)),"")</f>
        <v>4</v>
      </c>
      <c r="BG353" s="223">
        <f>IFERROR(IF((US_Others!G358*US_Others!G$8/SUM(US_Others!G358,US_Others!L358,US_Others!R358)+US_Others!L358*US_Others!L$8/SUM(US_Others!G358,US_Others!L358,US_Others!R358)+US_Others!R358*US_Others!R$8/SUM(US_Others!G358,US_Others!L358,US_Others!R358))&gt;3.5,4,IF((US_Others!G358*US_Others!G$8/SUM(US_Others!G358,US_Others!L358,US_Others!R358)+US_Others!L358*US_Others!L$8/SUM(US_Others!G358,US_Others!L358,US_Others!R358)+US_Others!R358*US_Others!R$8/SUM(US_Others!G358,US_Others!L358,US_Others!R358))&gt;2.5,3,2)),"")</f>
        <v>4</v>
      </c>
      <c r="BH353" s="219" t="str">
        <f>IFERROR(IF((US_Others!Z358*US_Others!Z$8/SUM(US_Others!Z358,US_Others!AB358)+US_Others!AB358*US_Others!AB$8/SUM(US_Others!Z358,US_Others!AB358))&gt;3.5,4,IF((US_Others!Z358*US_Others!Z$8/SUM(US_Others!Z358,US_Others!AB358)+US_Others!AB358*US_Others!AB$8/SUM(US_Others!Z358,US_Others!AB358))&gt;2.5,3,2)),"")</f>
        <v/>
      </c>
      <c r="BI353" s="219" t="str">
        <f>IFERROR(IF((US_Others!AA358*US_Others!AA$8/SUM(US_Others!AA358,US_Others!AC358)+US_Others!AC358*US_Others!AC$8/SUM(US_Others!AA358,US_Others!AC358))&gt;3.5,4,IF((US_Others!AA358*US_Others!AA$8/SUM(US_Others!AA358,US_Others!AC358)+US_Others!AC358*US_Others!AC$8/SUM(US_Others!AA358,US_Others!AC358))&gt;2.5,3,2)),"")</f>
        <v/>
      </c>
      <c r="BJ353" s="219" t="str">
        <f>IFERROR(US_Others!AD358*US_Others!AD$8/US_Others!AD358,"")</f>
        <v/>
      </c>
      <c r="BK353" s="74" t="str">
        <f>IFERROR(US_Others!AE358*US_Others!AE$8/US_Others!AE358,"")</f>
        <v/>
      </c>
      <c r="BL353" s="219" t="str">
        <f>IFERROR(IF(SUMPRODUCT(US_Others!AG358:AI358/SUM(US_Others!AG358:AI358),US_Others!AG$8:AI$8)&gt;3.5,4,IF(SUMPRODUCT(US_Others!AG358:AI358/SUM(US_Others!AG358:AI358),US_Others!AG$8:AI$8)&gt;2.5,3,2)),"")</f>
        <v/>
      </c>
      <c r="BM353" s="219" t="str">
        <f>IFERROR(US_Others!AL358*US_Others!AL$8/US_Others!AL358,"")</f>
        <v/>
      </c>
    </row>
    <row r="354" spans="1:65">
      <c r="A354" s="200" t="s">
        <v>511</v>
      </c>
      <c r="B354" s="332">
        <v>621900</v>
      </c>
      <c r="C354" s="333">
        <f>SUM(US_CO2!C357:AX357)</f>
        <v>0.13396266312658067</v>
      </c>
      <c r="D354" s="333">
        <f>SUM(US_CH4!C357:AC357)</f>
        <v>2.3524266288606327E-4</v>
      </c>
      <c r="E354" s="333">
        <f>SUM(US_N2O!C357:AA357)</f>
        <v>7.5443848595207994E-5</v>
      </c>
      <c r="F354" s="332">
        <f>US_Others!V359+US_Others!U359</f>
        <v>0</v>
      </c>
      <c r="G354" s="332">
        <f>US_Others!C359+US_Others!H359+US_Others!N359</f>
        <v>6.3950673497085888E-4</v>
      </c>
      <c r="H354" s="332">
        <f>US_Others!D359+US_Others!I359+US_Others!O359</f>
        <v>1.0487910453522088E-2</v>
      </c>
      <c r="I354" s="332">
        <f>US_Others!E359+US_Others!J359+US_Others!P359+US_Others!W359</f>
        <v>4.8474610510791105E-2</v>
      </c>
      <c r="J354" s="332">
        <f>US_Others!F359+US_Others!K359+US_Others!Q359</f>
        <v>8.3775382281182521E-3</v>
      </c>
      <c r="K354" s="332">
        <f>US_Others!G359+US_Others!L359+US_Others!R359</f>
        <v>8.3135875546211683E-4</v>
      </c>
      <c r="L354" s="332">
        <f>US_Others!Z359+US_Others!AB359</f>
        <v>0</v>
      </c>
      <c r="M354" s="332">
        <f>US_Others!AA359+US_Others!AC359</f>
        <v>0</v>
      </c>
      <c r="N354" s="332">
        <f>US_Others!AD359</f>
        <v>0</v>
      </c>
      <c r="O354" s="332">
        <f>US_Others!AE359</f>
        <v>0</v>
      </c>
      <c r="P354" s="332">
        <f>SUM(US_Others!AG359:AI359)</f>
        <v>0</v>
      </c>
      <c r="Q354" s="332">
        <f>US_Others!AL359</f>
        <v>0</v>
      </c>
      <c r="R354" s="332"/>
      <c r="S354" s="334">
        <f t="shared" si="5"/>
        <v>133.96266312658068</v>
      </c>
      <c r="T354" s="334">
        <f>D354*1000/Spec!I$6</f>
        <v>9.409706515442531E-3</v>
      </c>
      <c r="U354" s="334">
        <f>E354*1000/Spec!I$7</f>
        <v>2.5316727716512749E-4</v>
      </c>
      <c r="V354" s="334">
        <f>F354*1000/Spec!I$8</f>
        <v>0</v>
      </c>
      <c r="W354" s="334">
        <f>G354*1000/Spec!I$9</f>
        <v>9.474173851420131E-4</v>
      </c>
      <c r="X354" s="334">
        <f>H354*1000/Spec!I$10</f>
        <v>2.9965458438634533E-3</v>
      </c>
      <c r="Y354" s="334">
        <f>I354*1000/Spec!I$11</f>
        <v>3.3898329028525249E-2</v>
      </c>
      <c r="Z354" s="334">
        <f>J354*1000/Spec!I$12</f>
        <v>1.8741696259772377E-3</v>
      </c>
      <c r="AA354" s="334">
        <f>K354*1000/Spec!I$15</f>
        <v>8.4746050505822308E-5</v>
      </c>
      <c r="AB354" s="334">
        <f>L354*1000/Spec!I$17</f>
        <v>0</v>
      </c>
      <c r="AC354" s="334">
        <f>M354*1000/Spec!I$18</f>
        <v>0</v>
      </c>
      <c r="AD354" s="335">
        <f>N354*1000/Spec!I$25</f>
        <v>0</v>
      </c>
      <c r="AE354" s="335">
        <f>O354*1000/Spec!I$26</f>
        <v>0</v>
      </c>
      <c r="AF354" s="334">
        <f>P354*1000/Spec!I$21</f>
        <v>0</v>
      </c>
      <c r="AG354" s="334">
        <f>Q354*1000/Spec!I$22</f>
        <v>0</v>
      </c>
      <c r="AI354" s="200">
        <f>S354/'2007output'!$C352</f>
        <v>3.9831905068559905E-3</v>
      </c>
      <c r="AJ354" s="200">
        <f>T354/'2007output'!$C352</f>
        <v>2.7978432788542255E-7</v>
      </c>
      <c r="AK354" s="200">
        <f>U354/'2007output'!$C352</f>
        <v>7.5275712763180146E-9</v>
      </c>
      <c r="AL354" s="200">
        <f>V354/'2007output'!$C352</f>
        <v>0</v>
      </c>
      <c r="AM354" s="200">
        <f>W354/'2007output'!$C352</f>
        <v>2.8170117303223509E-8</v>
      </c>
      <c r="AN354" s="200">
        <f>X354/'2007output'!$C352</f>
        <v>8.9098056727624092E-8</v>
      </c>
      <c r="AO354" s="200">
        <f>Y354/'2007output'!$C352</f>
        <v>1.0079189173562456E-6</v>
      </c>
      <c r="AP354" s="200">
        <f>Z354/'2007output'!$C352</f>
        <v>5.5725785739094844E-8</v>
      </c>
      <c r="AQ354" s="200">
        <f>AA354/'2007output'!$C352</f>
        <v>2.5198040707011866E-9</v>
      </c>
      <c r="AR354" s="200">
        <f>AB354/'2007output'!$C352</f>
        <v>0</v>
      </c>
      <c r="AS354" s="200">
        <f>AC354/'2007output'!$C352</f>
        <v>0</v>
      </c>
      <c r="AT354" s="200">
        <f>AD354/'2007output'!$C352</f>
        <v>0</v>
      </c>
      <c r="AU354" s="200">
        <f>AE354/'2007output'!$C352</f>
        <v>0</v>
      </c>
      <c r="AV354" s="200">
        <f>AF354/'2007output'!$C352</f>
        <v>0</v>
      </c>
      <c r="AW354" s="200">
        <f>AG354/'2007output'!$C352</f>
        <v>0</v>
      </c>
      <c r="AY354" s="370">
        <f>IFERROR(IF(SUMPRODUCT(US_CO2!C357:AX357/SUM(US_CO2!C357:AX357),US_CO2!C$6:AX$6)&gt;3.5,4,IF(SUMPRODUCT(US_CO2!C357:AX357/SUM(US_CO2!C357:AX357),US_CO2!C$6:AX$6)&gt;2.5,3,2)),"")</f>
        <v>4</v>
      </c>
      <c r="AZ354" s="370">
        <f>IFERROR(IF(SUMPRODUCT(US_CH4!C357:AC357/SUM(US_CH4!C357:AC357),US_CH4!C$6:AC$6)&gt;3.5,4,IF(SUMPRODUCT(US_CH4!C357:AC357/SUM(US_CH4!C357:AC357),US_CH4!C$6:AC$6)&gt;2.5,3,2)),"")</f>
        <v>4</v>
      </c>
      <c r="BA354" s="223">
        <f>IFERROR(IF(SUMPRODUCT(US_N2O!C357:AA357/SUM(US_N2O!C357:AA357),US_N2O!C$6:AA$6)&gt;3.5,4,IF(SUMPRODUCT(US_N2O!C357:AA357/SUM(US_N2O!C357:AA357),US_N2O!C$6:AA$6)&gt;2.5,3,2)),"")</f>
        <v>4</v>
      </c>
      <c r="BB354" s="223" t="str">
        <f>IFERROR(IF(SUMPRODUCT(US_Others!U359:V359/SUM(US_Others!U359:V359),US_Others!U$8:V$8)&gt;3.5,4,IF(SUMPRODUCT(US_Others!U359:V359/SUM(US_Others!U359:V359),US_Others!U$8:V$8)&gt;2.5,3,2)),"")</f>
        <v/>
      </c>
      <c r="BC354" s="223">
        <f>IFERROR(IF((US_Others!C359*US_Others!C$8/SUM(US_Others!C359,US_Others!H359,US_Others!N359)+ US_Others!H359*US_Others!H$8/SUM(US_Others!C359,US_Others!H359,US_Others!N359)+US_Others!N359*US_Others!N$8/SUM(US_Others!C359,US_Others!H359,US_Others!N359))&gt;3.5,4,IF((US_Others!C359*US_Others!C$8/SUM(US_Others!C359,US_Others!H359,US_Others!N359)+ US_Others!H359*US_Others!H$8/SUM(US_Others!C359,US_Others!H359,US_Others!N359)+US_Others!N359*US_Others!N$8/SUM(US_Others!C359,US_Others!H359,US_Others!N359))&gt;2.5,3,2)),"")</f>
        <v>4</v>
      </c>
      <c r="BD354" s="223">
        <f>IFERROR(IF((US_Others!D359*US_Others!D$8/SUM(US_Others!D359,US_Others!I359,US_Others!O359)+US_Others!I359*US_Others!I$8/SUM(US_Others!D359,US_Others!I359,US_Others!O359)+US_Others!O359*US_Others!O$8/SUM(US_Others!D359,US_Others!I359,US_Others!O359))&gt;3.5,4,IF((US_Others!D359*US_Others!D$8/SUM(US_Others!D359,US_Others!I359,US_Others!O359)+US_Others!I359*US_Others!I$8/SUM(US_Others!D359,US_Others!I359,US_Others!O359)+US_Others!O359*US_Others!O$8/SUM(US_Others!D359,US_Others!I359,US_Others!O359))&gt;2.5,3,2)),"")</f>
        <v>4</v>
      </c>
      <c r="BE354" s="223">
        <f>IFERROR(IF((US_Others!E359*US_Others!E$8/SUM(US_Others!E359,US_Others!J359,US_Others!P359,US_Others!W359)+US_Others!J359*US_Others!J$8/SUM(US_Others!E359,US_Others!J359,US_Others!P359,US_Others!W359)+US_Others!P359*US_Others!P$8/SUM(US_Others!E359,US_Others!J359,US_Others!P359,US_Others!W359)+US_Others!W359*US_Others!W$8/SUM(US_Others!E359,US_Others!J359,US_Others!P359,US_Others!W359))&gt;3.5,4,IF((US_Others!E359*US_Others!E$8/SUM(US_Others!E359,US_Others!J359,US_Others!P359,US_Others!W359)+US_Others!J359*US_Others!J$8/SUM(US_Others!E359,US_Others!J359,US_Others!P359,US_Others!W359)+US_Others!P359*US_Others!P$8/SUM(US_Others!E359,US_Others!J359,US_Others!P359,US_Others!W359)+US_Others!W359*US_Others!W$8/SUM(US_Others!E359,US_Others!J359,US_Others!P359,US_Others!W359))&gt;2.5,3,2)),"")</f>
        <v>4</v>
      </c>
      <c r="BF354" s="223">
        <f>IFERROR(IF((US_Others!F359*US_Others!F$8/SUM(US_Others!F359,US_Others!K359,US_Others!Q359)+US_Others!K359*US_Others!K$8/SUM(US_Others!F359,US_Others!K359,US_Others!Q359)+US_Others!Q359*US_Others!Q$8/SUM(US_Others!F359,US_Others!K359,US_Others!Q359))&gt;3.5,4,IF((US_Others!F359*US_Others!F$8/SUM(US_Others!F359,US_Others!K359,US_Others!Q359)+US_Others!K359*US_Others!K$8/SUM(US_Others!F359,US_Others!K359,US_Others!Q359)+US_Others!Q359*US_Others!Q$8/SUM(US_Others!F359,US_Others!K359,US_Others!Q359))&gt;2.5,3,2)),"")</f>
        <v>4</v>
      </c>
      <c r="BG354" s="223">
        <f>IFERROR(IF((US_Others!G359*US_Others!G$8/SUM(US_Others!G359,US_Others!L359,US_Others!R359)+US_Others!L359*US_Others!L$8/SUM(US_Others!G359,US_Others!L359,US_Others!R359)+US_Others!R359*US_Others!R$8/SUM(US_Others!G359,US_Others!L359,US_Others!R359))&gt;3.5,4,IF((US_Others!G359*US_Others!G$8/SUM(US_Others!G359,US_Others!L359,US_Others!R359)+US_Others!L359*US_Others!L$8/SUM(US_Others!G359,US_Others!L359,US_Others!R359)+US_Others!R359*US_Others!R$8/SUM(US_Others!G359,US_Others!L359,US_Others!R359))&gt;2.5,3,2)),"")</f>
        <v>4</v>
      </c>
      <c r="BH354" s="219" t="str">
        <f>IFERROR(IF((US_Others!Z359*US_Others!Z$8/SUM(US_Others!Z359,US_Others!AB359)+US_Others!AB359*US_Others!AB$8/SUM(US_Others!Z359,US_Others!AB359))&gt;3.5,4,IF((US_Others!Z359*US_Others!Z$8/SUM(US_Others!Z359,US_Others!AB359)+US_Others!AB359*US_Others!AB$8/SUM(US_Others!Z359,US_Others!AB359))&gt;2.5,3,2)),"")</f>
        <v/>
      </c>
      <c r="BI354" s="219" t="str">
        <f>IFERROR(IF((US_Others!AA359*US_Others!AA$8/SUM(US_Others!AA359,US_Others!AC359)+US_Others!AC359*US_Others!AC$8/SUM(US_Others!AA359,US_Others!AC359))&gt;3.5,4,IF((US_Others!AA359*US_Others!AA$8/SUM(US_Others!AA359,US_Others!AC359)+US_Others!AC359*US_Others!AC$8/SUM(US_Others!AA359,US_Others!AC359))&gt;2.5,3,2)),"")</f>
        <v/>
      </c>
      <c r="BJ354" s="219" t="str">
        <f>IFERROR(US_Others!AD359*US_Others!AD$8/US_Others!AD359,"")</f>
        <v/>
      </c>
      <c r="BK354" s="74" t="str">
        <f>IFERROR(US_Others!AE359*US_Others!AE$8/US_Others!AE359,"")</f>
        <v/>
      </c>
      <c r="BL354" s="219" t="str">
        <f>IFERROR(IF(SUMPRODUCT(US_Others!AG359:AI359/SUM(US_Others!AG359:AI359),US_Others!AG$8:AI$8)&gt;3.5,4,IF(SUMPRODUCT(US_Others!AG359:AI359/SUM(US_Others!AG359:AI359),US_Others!AG$8:AI$8)&gt;2.5,3,2)),"")</f>
        <v/>
      </c>
      <c r="BM354" s="219" t="str">
        <f>IFERROR(US_Others!AL359*US_Others!AL$8/US_Others!AL359,"")</f>
        <v/>
      </c>
    </row>
    <row r="355" spans="1:65">
      <c r="A355" s="200" t="s">
        <v>512</v>
      </c>
      <c r="B355" s="332">
        <v>622000</v>
      </c>
      <c r="C355" s="333">
        <f>SUM(US_CO2!C358:AX358)</f>
        <v>10.595113562515447</v>
      </c>
      <c r="D355" s="333">
        <f>SUM(US_CH4!C358:AC358)</f>
        <v>1.9588593479002034E-2</v>
      </c>
      <c r="E355" s="333">
        <f>SUM(US_N2O!C358:AA358)</f>
        <v>6.0011351153867448E-3</v>
      </c>
      <c r="F355" s="332">
        <f>US_Others!V360+US_Others!U360</f>
        <v>0</v>
      </c>
      <c r="G355" s="332">
        <f>US_Others!C360+US_Others!H360+US_Others!N360</f>
        <v>1.9806401273531724E-3</v>
      </c>
      <c r="H355" s="332">
        <f>US_Others!D360+US_Others!I360+US_Others!O360</f>
        <v>3.2482498088592035E-2</v>
      </c>
      <c r="I355" s="332">
        <f>US_Others!E360+US_Others!J360+US_Others!P360+US_Others!W360</f>
        <v>0.15013252165337049</v>
      </c>
      <c r="J355" s="332">
        <f>US_Others!F360+US_Others!K360+US_Others!Q360</f>
        <v>2.594638566832656E-2</v>
      </c>
      <c r="K355" s="332">
        <f>US_Others!G360+US_Others!L360+US_Others!R360</f>
        <v>2.5748321655591246E-3</v>
      </c>
      <c r="L355" s="332">
        <f>US_Others!Z360+US_Others!AB360</f>
        <v>0</v>
      </c>
      <c r="M355" s="332">
        <f>US_Others!AA360+US_Others!AC360</f>
        <v>0</v>
      </c>
      <c r="N355" s="332">
        <f>US_Others!AD360</f>
        <v>0</v>
      </c>
      <c r="O355" s="332">
        <f>US_Others!AE360</f>
        <v>0</v>
      </c>
      <c r="P355" s="332">
        <f>SUM(US_Others!AG360:AI360)</f>
        <v>0</v>
      </c>
      <c r="Q355" s="332">
        <f>US_Others!AL360</f>
        <v>0</v>
      </c>
      <c r="R355" s="332"/>
      <c r="S355" s="334">
        <f t="shared" si="5"/>
        <v>10595.113562515447</v>
      </c>
      <c r="T355" s="334">
        <f>D355*1000/Spec!I$6</f>
        <v>0.78354373916008124</v>
      </c>
      <c r="U355" s="334">
        <f>E355*1000/Spec!I$7</f>
        <v>2.013803729995552E-2</v>
      </c>
      <c r="V355" s="334">
        <f>F355*1000/Spec!I$8</f>
        <v>0</v>
      </c>
      <c r="W355" s="334">
        <f>G355*1000/Spec!I$9</f>
        <v>2.9342816701528481E-3</v>
      </c>
      <c r="X355" s="334">
        <f>H355*1000/Spec!I$10</f>
        <v>9.2807137395977245E-3</v>
      </c>
      <c r="Y355" s="334">
        <f>I355*1000/Spec!I$11</f>
        <v>0.10498777737997936</v>
      </c>
      <c r="Z355" s="334">
        <f>J355*1000/Spec!I$12</f>
        <v>5.8045605521983351E-3</v>
      </c>
      <c r="AA355" s="334">
        <f>K355*1000/Spec!I$15</f>
        <v>2.6247014939440613E-4</v>
      </c>
      <c r="AB355" s="334">
        <f>L355*1000/Spec!I$17</f>
        <v>0</v>
      </c>
      <c r="AC355" s="334">
        <f>M355*1000/Spec!I$18</f>
        <v>0</v>
      </c>
      <c r="AD355" s="335">
        <f>N355*1000/Spec!I$25</f>
        <v>0</v>
      </c>
      <c r="AE355" s="335">
        <f>O355*1000/Spec!I$26</f>
        <v>0</v>
      </c>
      <c r="AF355" s="334">
        <f>P355*1000/Spec!I$21</f>
        <v>0</v>
      </c>
      <c r="AG355" s="334">
        <f>Q355*1000/Spec!I$22</f>
        <v>0</v>
      </c>
      <c r="AI355" s="200">
        <f>S355/'2007output'!$C353</f>
        <v>1.9950202347895126E-2</v>
      </c>
      <c r="AJ355" s="200">
        <f>T355/'2007output'!$C353</f>
        <v>1.4753835390659775E-6</v>
      </c>
      <c r="AK355" s="200">
        <f>U355/'2007output'!$C353</f>
        <v>3.791917063021914E-8</v>
      </c>
      <c r="AL355" s="200">
        <f>V355/'2007output'!$C353</f>
        <v>0</v>
      </c>
      <c r="AM355" s="200">
        <f>W355/'2007output'!$C353</f>
        <v>5.5251425782142131E-9</v>
      </c>
      <c r="AN355" s="200">
        <f>X355/'2007output'!$C353</f>
        <v>1.7475236668808958E-8</v>
      </c>
      <c r="AO355" s="200">
        <f>Y355/'2007output'!$C353</f>
        <v>1.9768805595407711E-7</v>
      </c>
      <c r="AP355" s="200">
        <f>Z355/'2007output'!$C353</f>
        <v>1.0929770301534492E-8</v>
      </c>
      <c r="AQ355" s="200">
        <f>AA355/'2007output'!$C353</f>
        <v>4.9422146915218879E-10</v>
      </c>
      <c r="AR355" s="200">
        <f>AB355/'2007output'!$C353</f>
        <v>0</v>
      </c>
      <c r="AS355" s="200">
        <f>AC355/'2007output'!$C353</f>
        <v>0</v>
      </c>
      <c r="AT355" s="200">
        <f>AD355/'2007output'!$C353</f>
        <v>0</v>
      </c>
      <c r="AU355" s="200">
        <f>AE355/'2007output'!$C353</f>
        <v>0</v>
      </c>
      <c r="AV355" s="200">
        <f>AF355/'2007output'!$C353</f>
        <v>0</v>
      </c>
      <c r="AW355" s="200">
        <f>AG355/'2007output'!$C353</f>
        <v>0</v>
      </c>
      <c r="AY355" s="370">
        <f>IFERROR(IF(SUMPRODUCT(US_CO2!C358:AX358/SUM(US_CO2!C358:AX358),US_CO2!C$6:AX$6)&gt;3.5,4,IF(SUMPRODUCT(US_CO2!C358:AX358/SUM(US_CO2!C358:AX358),US_CO2!C$6:AX$6)&gt;2.5,3,2)),"")</f>
        <v>4</v>
      </c>
      <c r="AZ355" s="370">
        <f>IFERROR(IF(SUMPRODUCT(US_CH4!C358:AC358/SUM(US_CH4!C358:AC358),US_CH4!C$6:AC$6)&gt;3.5,4,IF(SUMPRODUCT(US_CH4!C358:AC358/SUM(US_CH4!C358:AC358),US_CH4!C$6:AC$6)&gt;2.5,3,2)),"")</f>
        <v>4</v>
      </c>
      <c r="BA355" s="223">
        <f>IFERROR(IF(SUMPRODUCT(US_N2O!C358:AA358/SUM(US_N2O!C358:AA358),US_N2O!C$6:AA$6)&gt;3.5,4,IF(SUMPRODUCT(US_N2O!C358:AA358/SUM(US_N2O!C358:AA358),US_N2O!C$6:AA$6)&gt;2.5,3,2)),"")</f>
        <v>4</v>
      </c>
      <c r="BB355" s="223" t="str">
        <f>IFERROR(IF(SUMPRODUCT(US_Others!U360:V360/SUM(US_Others!U360:V360),US_Others!U$8:V$8)&gt;3.5,4,IF(SUMPRODUCT(US_Others!U360:V360/SUM(US_Others!U360:V360),US_Others!U$8:V$8)&gt;2.5,3,2)),"")</f>
        <v/>
      </c>
      <c r="BC355" s="223">
        <f>IFERROR(IF((US_Others!C360*US_Others!C$8/SUM(US_Others!C360,US_Others!H360,US_Others!N360)+ US_Others!H360*US_Others!H$8/SUM(US_Others!C360,US_Others!H360,US_Others!N360)+US_Others!N360*US_Others!N$8/SUM(US_Others!C360,US_Others!H360,US_Others!N360))&gt;3.5,4,IF((US_Others!C360*US_Others!C$8/SUM(US_Others!C360,US_Others!H360,US_Others!N360)+ US_Others!H360*US_Others!H$8/SUM(US_Others!C360,US_Others!H360,US_Others!N360)+US_Others!N360*US_Others!N$8/SUM(US_Others!C360,US_Others!H360,US_Others!N360))&gt;2.5,3,2)),"")</f>
        <v>4</v>
      </c>
      <c r="BD355" s="223">
        <f>IFERROR(IF((US_Others!D360*US_Others!D$8/SUM(US_Others!D360,US_Others!I360,US_Others!O360)+US_Others!I360*US_Others!I$8/SUM(US_Others!D360,US_Others!I360,US_Others!O360)+US_Others!O360*US_Others!O$8/SUM(US_Others!D360,US_Others!I360,US_Others!O360))&gt;3.5,4,IF((US_Others!D360*US_Others!D$8/SUM(US_Others!D360,US_Others!I360,US_Others!O360)+US_Others!I360*US_Others!I$8/SUM(US_Others!D360,US_Others!I360,US_Others!O360)+US_Others!O360*US_Others!O$8/SUM(US_Others!D360,US_Others!I360,US_Others!O360))&gt;2.5,3,2)),"")</f>
        <v>4</v>
      </c>
      <c r="BE355" s="223">
        <f>IFERROR(IF((US_Others!E360*US_Others!E$8/SUM(US_Others!E360,US_Others!J360,US_Others!P360,US_Others!W360)+US_Others!J360*US_Others!J$8/SUM(US_Others!E360,US_Others!J360,US_Others!P360,US_Others!W360)+US_Others!P360*US_Others!P$8/SUM(US_Others!E360,US_Others!J360,US_Others!P360,US_Others!W360)+US_Others!W360*US_Others!W$8/SUM(US_Others!E360,US_Others!J360,US_Others!P360,US_Others!W360))&gt;3.5,4,IF((US_Others!E360*US_Others!E$8/SUM(US_Others!E360,US_Others!J360,US_Others!P360,US_Others!W360)+US_Others!J360*US_Others!J$8/SUM(US_Others!E360,US_Others!J360,US_Others!P360,US_Others!W360)+US_Others!P360*US_Others!P$8/SUM(US_Others!E360,US_Others!J360,US_Others!P360,US_Others!W360)+US_Others!W360*US_Others!W$8/SUM(US_Others!E360,US_Others!J360,US_Others!P360,US_Others!W360))&gt;2.5,3,2)),"")</f>
        <v>4</v>
      </c>
      <c r="BF355" s="223">
        <f>IFERROR(IF((US_Others!F360*US_Others!F$8/SUM(US_Others!F360,US_Others!K360,US_Others!Q360)+US_Others!K360*US_Others!K$8/SUM(US_Others!F360,US_Others!K360,US_Others!Q360)+US_Others!Q360*US_Others!Q$8/SUM(US_Others!F360,US_Others!K360,US_Others!Q360))&gt;3.5,4,IF((US_Others!F360*US_Others!F$8/SUM(US_Others!F360,US_Others!K360,US_Others!Q360)+US_Others!K360*US_Others!K$8/SUM(US_Others!F360,US_Others!K360,US_Others!Q360)+US_Others!Q360*US_Others!Q$8/SUM(US_Others!F360,US_Others!K360,US_Others!Q360))&gt;2.5,3,2)),"")</f>
        <v>4</v>
      </c>
      <c r="BG355" s="223">
        <f>IFERROR(IF((US_Others!G360*US_Others!G$8/SUM(US_Others!G360,US_Others!L360,US_Others!R360)+US_Others!L360*US_Others!L$8/SUM(US_Others!G360,US_Others!L360,US_Others!R360)+US_Others!R360*US_Others!R$8/SUM(US_Others!G360,US_Others!L360,US_Others!R360))&gt;3.5,4,IF((US_Others!G360*US_Others!G$8/SUM(US_Others!G360,US_Others!L360,US_Others!R360)+US_Others!L360*US_Others!L$8/SUM(US_Others!G360,US_Others!L360,US_Others!R360)+US_Others!R360*US_Others!R$8/SUM(US_Others!G360,US_Others!L360,US_Others!R360))&gt;2.5,3,2)),"")</f>
        <v>4</v>
      </c>
      <c r="BH355" s="219" t="str">
        <f>IFERROR(IF((US_Others!Z360*US_Others!Z$8/SUM(US_Others!Z360,US_Others!AB360)+US_Others!AB360*US_Others!AB$8/SUM(US_Others!Z360,US_Others!AB360))&gt;3.5,4,IF((US_Others!Z360*US_Others!Z$8/SUM(US_Others!Z360,US_Others!AB360)+US_Others!AB360*US_Others!AB$8/SUM(US_Others!Z360,US_Others!AB360))&gt;2.5,3,2)),"")</f>
        <v/>
      </c>
      <c r="BI355" s="219" t="str">
        <f>IFERROR(IF((US_Others!AA360*US_Others!AA$8/SUM(US_Others!AA360,US_Others!AC360)+US_Others!AC360*US_Others!AC$8/SUM(US_Others!AA360,US_Others!AC360))&gt;3.5,4,IF((US_Others!AA360*US_Others!AA$8/SUM(US_Others!AA360,US_Others!AC360)+US_Others!AC360*US_Others!AC$8/SUM(US_Others!AA360,US_Others!AC360))&gt;2.5,3,2)),"")</f>
        <v/>
      </c>
      <c r="BJ355" s="219" t="str">
        <f>IFERROR(US_Others!AD360*US_Others!AD$8/US_Others!AD360,"")</f>
        <v/>
      </c>
      <c r="BK355" s="74" t="str">
        <f>IFERROR(US_Others!AE360*US_Others!AE$8/US_Others!AE360,"")</f>
        <v/>
      </c>
      <c r="BL355" s="219" t="str">
        <f>IFERROR(IF(SUMPRODUCT(US_Others!AG360:AI360/SUM(US_Others!AG360:AI360),US_Others!AG$8:AI$8)&gt;3.5,4,IF(SUMPRODUCT(US_Others!AG360:AI360/SUM(US_Others!AG360:AI360),US_Others!AG$8:AI$8)&gt;2.5,3,2)),"")</f>
        <v/>
      </c>
      <c r="BM355" s="219" t="str">
        <f>IFERROR(US_Others!AL360*US_Others!AL$8/US_Others!AL360,"")</f>
        <v/>
      </c>
    </row>
    <row r="356" spans="1:65">
      <c r="A356" s="200" t="s">
        <v>513</v>
      </c>
      <c r="B356" s="332" t="s">
        <v>514</v>
      </c>
      <c r="C356" s="333">
        <f>SUM(US_CO2!C359:AX359)</f>
        <v>3.533284428205421</v>
      </c>
      <c r="D356" s="333">
        <f>SUM(US_CH4!C359:AC359)</f>
        <v>6.8048242063526434E-3</v>
      </c>
      <c r="E356" s="333">
        <f>SUM(US_N2O!C359:AA359)</f>
        <v>2.0218024979575611E-3</v>
      </c>
      <c r="F356" s="332">
        <f>US_Others!V361+US_Others!U361</f>
        <v>0</v>
      </c>
      <c r="G356" s="332">
        <f>US_Others!C361+US_Others!H361+US_Others!N361</f>
        <v>9.7873824926419115E-4</v>
      </c>
      <c r="H356" s="332">
        <f>US_Others!D361+US_Others!I361+US_Others!O361</f>
        <v>1.6051307287932734E-2</v>
      </c>
      <c r="I356" s="332">
        <f>US_Others!E361+US_Others!J361+US_Others!P361+US_Others!W361</f>
        <v>7.4188359294225681E-2</v>
      </c>
      <c r="J356" s="332">
        <f>US_Others!F361+US_Others!K361+US_Others!Q361</f>
        <v>1.2821471065360903E-2</v>
      </c>
      <c r="K356" s="332">
        <f>US_Others!G361+US_Others!L361+US_Others!R361</f>
        <v>1.2723597240434487E-3</v>
      </c>
      <c r="L356" s="332">
        <f>US_Others!Z361+US_Others!AB361</f>
        <v>0</v>
      </c>
      <c r="M356" s="332">
        <f>US_Others!AA361+US_Others!AC361</f>
        <v>0</v>
      </c>
      <c r="N356" s="332">
        <f>US_Others!AD361</f>
        <v>0</v>
      </c>
      <c r="O356" s="332">
        <f>US_Others!AE361</f>
        <v>0</v>
      </c>
      <c r="P356" s="332">
        <f>SUM(US_Others!AG361:AI361)</f>
        <v>0</v>
      </c>
      <c r="Q356" s="332">
        <f>US_Others!AL361</f>
        <v>0</v>
      </c>
      <c r="R356" s="332"/>
      <c r="S356" s="334">
        <f t="shared" si="5"/>
        <v>3533.2844282054211</v>
      </c>
      <c r="T356" s="334">
        <f>D356*1000/Spec!I$6</f>
        <v>0.27219296825410572</v>
      </c>
      <c r="U356" s="334">
        <f>E356*1000/Spec!I$7</f>
        <v>6.7845721407971847E-3</v>
      </c>
      <c r="V356" s="334">
        <f>F356*1000/Spec!I$8</f>
        <v>0</v>
      </c>
      <c r="W356" s="334">
        <f>G356*1000/Spec!I$9</f>
        <v>1.4499825915025054E-3</v>
      </c>
      <c r="X356" s="334">
        <f>H356*1000/Spec!I$10</f>
        <v>4.5860877965522096E-3</v>
      </c>
      <c r="Y356" s="334">
        <f>I356*1000/Spec!I$11</f>
        <v>5.1879971534423551E-2</v>
      </c>
      <c r="Z356" s="334">
        <f>J356*1000/Spec!I$12</f>
        <v>2.8683380459420364E-3</v>
      </c>
      <c r="AA356" s="334">
        <f>K356*1000/Spec!I$15</f>
        <v>1.2970027768027001E-4</v>
      </c>
      <c r="AB356" s="334">
        <f>L356*1000/Spec!I$17</f>
        <v>0</v>
      </c>
      <c r="AC356" s="334">
        <f>M356*1000/Spec!I$18</f>
        <v>0</v>
      </c>
      <c r="AD356" s="335">
        <f>N356*1000/Spec!I$25</f>
        <v>0</v>
      </c>
      <c r="AE356" s="335">
        <f>O356*1000/Spec!I$26</f>
        <v>0</v>
      </c>
      <c r="AF356" s="334">
        <f>P356*1000/Spec!I$21</f>
        <v>0</v>
      </c>
      <c r="AG356" s="334">
        <f>Q356*1000/Spec!I$22</f>
        <v>0</v>
      </c>
      <c r="AI356" s="200">
        <f>S356/'2007output'!$C354</f>
        <v>2.5877284518862027E-2</v>
      </c>
      <c r="AJ356" s="200">
        <f>T356/'2007output'!$C354</f>
        <v>1.9935035026666597E-6</v>
      </c>
      <c r="AK356" s="200">
        <f>U356/'2007output'!$C354</f>
        <v>4.9689264250748388E-8</v>
      </c>
      <c r="AL356" s="200">
        <f>V356/'2007output'!$C354</f>
        <v>0</v>
      </c>
      <c r="AM356" s="200">
        <f>W356/'2007output'!$C354</f>
        <v>1.0619471154991252E-8</v>
      </c>
      <c r="AN356" s="200">
        <f>X356/'2007output'!$C354</f>
        <v>3.3587870195929468E-8</v>
      </c>
      <c r="AO356" s="200">
        <f>Y356/'2007output'!$C354</f>
        <v>3.7996170744414492E-7</v>
      </c>
      <c r="AP356" s="200">
        <f>Z356/'2007output'!$C354</f>
        <v>2.1007309549890408E-8</v>
      </c>
      <c r="AQ356" s="200">
        <f>AA356/'2007output'!$C354</f>
        <v>9.4990682349692401E-10</v>
      </c>
      <c r="AR356" s="200">
        <f>AB356/'2007output'!$C354</f>
        <v>0</v>
      </c>
      <c r="AS356" s="200">
        <f>AC356/'2007output'!$C354</f>
        <v>0</v>
      </c>
      <c r="AT356" s="200">
        <f>AD356/'2007output'!$C354</f>
        <v>0</v>
      </c>
      <c r="AU356" s="200">
        <f>AE356/'2007output'!$C354</f>
        <v>0</v>
      </c>
      <c r="AV356" s="200">
        <f>AF356/'2007output'!$C354</f>
        <v>0</v>
      </c>
      <c r="AW356" s="200">
        <f>AG356/'2007output'!$C354</f>
        <v>0</v>
      </c>
      <c r="AY356" s="370">
        <f>IFERROR(IF(SUMPRODUCT(US_CO2!C359:AX359/SUM(US_CO2!C359:AX359),US_CO2!C$6:AX$6)&gt;3.5,4,IF(SUMPRODUCT(US_CO2!C359:AX359/SUM(US_CO2!C359:AX359),US_CO2!C$6:AX$6)&gt;2.5,3,2)),"")</f>
        <v>4</v>
      </c>
      <c r="AZ356" s="370">
        <f>IFERROR(IF(SUMPRODUCT(US_CH4!C359:AC359/SUM(US_CH4!C359:AC359),US_CH4!C$6:AC$6)&gt;3.5,4,IF(SUMPRODUCT(US_CH4!C359:AC359/SUM(US_CH4!C359:AC359),US_CH4!C$6:AC$6)&gt;2.5,3,2)),"")</f>
        <v>4</v>
      </c>
      <c r="BA356" s="223">
        <f>IFERROR(IF(SUMPRODUCT(US_N2O!C359:AA359/SUM(US_N2O!C359:AA359),US_N2O!C$6:AA$6)&gt;3.5,4,IF(SUMPRODUCT(US_N2O!C359:AA359/SUM(US_N2O!C359:AA359),US_N2O!C$6:AA$6)&gt;2.5,3,2)),"")</f>
        <v>4</v>
      </c>
      <c r="BB356" s="223" t="str">
        <f>IFERROR(IF(SUMPRODUCT(US_Others!U361:V361/SUM(US_Others!U361:V361),US_Others!U$8:V$8)&gt;3.5,4,IF(SUMPRODUCT(US_Others!U361:V361/SUM(US_Others!U361:V361),US_Others!U$8:V$8)&gt;2.5,3,2)),"")</f>
        <v/>
      </c>
      <c r="BC356" s="223">
        <f>IFERROR(IF((US_Others!C361*US_Others!C$8/SUM(US_Others!C361,US_Others!H361,US_Others!N361)+ US_Others!H361*US_Others!H$8/SUM(US_Others!C361,US_Others!H361,US_Others!N361)+US_Others!N361*US_Others!N$8/SUM(US_Others!C361,US_Others!H361,US_Others!N361))&gt;3.5,4,IF((US_Others!C361*US_Others!C$8/SUM(US_Others!C361,US_Others!H361,US_Others!N361)+ US_Others!H361*US_Others!H$8/SUM(US_Others!C361,US_Others!H361,US_Others!N361)+US_Others!N361*US_Others!N$8/SUM(US_Others!C361,US_Others!H361,US_Others!N361))&gt;2.5,3,2)),"")</f>
        <v>4</v>
      </c>
      <c r="BD356" s="223">
        <f>IFERROR(IF((US_Others!D361*US_Others!D$8/SUM(US_Others!D361,US_Others!I361,US_Others!O361)+US_Others!I361*US_Others!I$8/SUM(US_Others!D361,US_Others!I361,US_Others!O361)+US_Others!O361*US_Others!O$8/SUM(US_Others!D361,US_Others!I361,US_Others!O361))&gt;3.5,4,IF((US_Others!D361*US_Others!D$8/SUM(US_Others!D361,US_Others!I361,US_Others!O361)+US_Others!I361*US_Others!I$8/SUM(US_Others!D361,US_Others!I361,US_Others!O361)+US_Others!O361*US_Others!O$8/SUM(US_Others!D361,US_Others!I361,US_Others!O361))&gt;2.5,3,2)),"")</f>
        <v>4</v>
      </c>
      <c r="BE356" s="223">
        <f>IFERROR(IF((US_Others!E361*US_Others!E$8/SUM(US_Others!E361,US_Others!J361,US_Others!P361,US_Others!W361)+US_Others!J361*US_Others!J$8/SUM(US_Others!E361,US_Others!J361,US_Others!P361,US_Others!W361)+US_Others!P361*US_Others!P$8/SUM(US_Others!E361,US_Others!J361,US_Others!P361,US_Others!W361)+US_Others!W361*US_Others!W$8/SUM(US_Others!E361,US_Others!J361,US_Others!P361,US_Others!W361))&gt;3.5,4,IF((US_Others!E361*US_Others!E$8/SUM(US_Others!E361,US_Others!J361,US_Others!P361,US_Others!W361)+US_Others!J361*US_Others!J$8/SUM(US_Others!E361,US_Others!J361,US_Others!P361,US_Others!W361)+US_Others!P361*US_Others!P$8/SUM(US_Others!E361,US_Others!J361,US_Others!P361,US_Others!W361)+US_Others!W361*US_Others!W$8/SUM(US_Others!E361,US_Others!J361,US_Others!P361,US_Others!W361))&gt;2.5,3,2)),"")</f>
        <v>4</v>
      </c>
      <c r="BF356" s="223">
        <f>IFERROR(IF((US_Others!F361*US_Others!F$8/SUM(US_Others!F361,US_Others!K361,US_Others!Q361)+US_Others!K361*US_Others!K$8/SUM(US_Others!F361,US_Others!K361,US_Others!Q361)+US_Others!Q361*US_Others!Q$8/SUM(US_Others!F361,US_Others!K361,US_Others!Q361))&gt;3.5,4,IF((US_Others!F361*US_Others!F$8/SUM(US_Others!F361,US_Others!K361,US_Others!Q361)+US_Others!K361*US_Others!K$8/SUM(US_Others!F361,US_Others!K361,US_Others!Q361)+US_Others!Q361*US_Others!Q$8/SUM(US_Others!F361,US_Others!K361,US_Others!Q361))&gt;2.5,3,2)),"")</f>
        <v>4</v>
      </c>
      <c r="BG356" s="223">
        <f>IFERROR(IF((US_Others!G361*US_Others!G$8/SUM(US_Others!G361,US_Others!L361,US_Others!R361)+US_Others!L361*US_Others!L$8/SUM(US_Others!G361,US_Others!L361,US_Others!R361)+US_Others!R361*US_Others!R$8/SUM(US_Others!G361,US_Others!L361,US_Others!R361))&gt;3.5,4,IF((US_Others!G361*US_Others!G$8/SUM(US_Others!G361,US_Others!L361,US_Others!R361)+US_Others!L361*US_Others!L$8/SUM(US_Others!G361,US_Others!L361,US_Others!R361)+US_Others!R361*US_Others!R$8/SUM(US_Others!G361,US_Others!L361,US_Others!R361))&gt;2.5,3,2)),"")</f>
        <v>4</v>
      </c>
      <c r="BH356" s="219" t="str">
        <f>IFERROR(IF((US_Others!Z361*US_Others!Z$8/SUM(US_Others!Z361,US_Others!AB361)+US_Others!AB361*US_Others!AB$8/SUM(US_Others!Z361,US_Others!AB361))&gt;3.5,4,IF((US_Others!Z361*US_Others!Z$8/SUM(US_Others!Z361,US_Others!AB361)+US_Others!AB361*US_Others!AB$8/SUM(US_Others!Z361,US_Others!AB361))&gt;2.5,3,2)),"")</f>
        <v/>
      </c>
      <c r="BI356" s="219" t="str">
        <f>IFERROR(IF((US_Others!AA361*US_Others!AA$8/SUM(US_Others!AA361,US_Others!AC361)+US_Others!AC361*US_Others!AC$8/SUM(US_Others!AA361,US_Others!AC361))&gt;3.5,4,IF((US_Others!AA361*US_Others!AA$8/SUM(US_Others!AA361,US_Others!AC361)+US_Others!AC361*US_Others!AC$8/SUM(US_Others!AA361,US_Others!AC361))&gt;2.5,3,2)),"")</f>
        <v/>
      </c>
      <c r="BJ356" s="219" t="str">
        <f>IFERROR(US_Others!AD361*US_Others!AD$8/US_Others!AD361,"")</f>
        <v/>
      </c>
      <c r="BK356" s="74" t="str">
        <f>IFERROR(US_Others!AE361*US_Others!AE$8/US_Others!AE361,"")</f>
        <v/>
      </c>
      <c r="BL356" s="219" t="str">
        <f>IFERROR(IF(SUMPRODUCT(US_Others!AG361:AI361/SUM(US_Others!AG361:AI361),US_Others!AG$8:AI$8)&gt;3.5,4,IF(SUMPRODUCT(US_Others!AG361:AI361/SUM(US_Others!AG361:AI361),US_Others!AG$8:AI$8)&gt;2.5,3,2)),"")</f>
        <v/>
      </c>
      <c r="BM356" s="219" t="str">
        <f>IFERROR(US_Others!AL361*US_Others!AL$8/US_Others!AL361,"")</f>
        <v/>
      </c>
    </row>
    <row r="357" spans="1:65">
      <c r="A357" s="200" t="s">
        <v>515</v>
      </c>
      <c r="B357" s="332" t="s">
        <v>516</v>
      </c>
      <c r="C357" s="333">
        <f>SUM(US_CO2!C360:AX360)</f>
        <v>0.60415231358888855</v>
      </c>
      <c r="D357" s="333">
        <f>SUM(US_CH4!C360:AC360)</f>
        <v>1.1639422607151936E-3</v>
      </c>
      <c r="E357" s="333">
        <f>SUM(US_N2O!C360:AA360)</f>
        <v>3.4577722640978439E-4</v>
      </c>
      <c r="F357" s="332">
        <f>US_Others!V362+US_Others!U362</f>
        <v>0</v>
      </c>
      <c r="G357" s="332">
        <f>US_Others!C362+US_Others!H362+US_Others!N362</f>
        <v>3.5568483456669228E-4</v>
      </c>
      <c r="H357" s="332">
        <f>US_Others!D362+US_Others!I362+US_Others!O362</f>
        <v>5.8332312868937539E-3</v>
      </c>
      <c r="I357" s="332">
        <f>US_Others!E362+US_Others!J362+US_Others!P362+US_Others!W362</f>
        <v>2.6960910460155273E-2</v>
      </c>
      <c r="J357" s="332">
        <f>US_Others!F362+US_Others!K362+US_Others!Q362</f>
        <v>4.659471332823668E-3</v>
      </c>
      <c r="K357" s="332">
        <f>US_Others!G362+US_Others!L362+US_Others!R362</f>
        <v>4.6239028493670007E-4</v>
      </c>
      <c r="L357" s="332">
        <f>US_Others!Z362+US_Others!AB362</f>
        <v>0</v>
      </c>
      <c r="M357" s="332">
        <f>US_Others!AA362+US_Others!AC362</f>
        <v>0</v>
      </c>
      <c r="N357" s="332">
        <f>US_Others!AD362</f>
        <v>0</v>
      </c>
      <c r="O357" s="332">
        <f>US_Others!AE362</f>
        <v>0</v>
      </c>
      <c r="P357" s="332">
        <f>SUM(US_Others!AG362:AI362)</f>
        <v>0</v>
      </c>
      <c r="Q357" s="332">
        <f>US_Others!AL362</f>
        <v>0</v>
      </c>
      <c r="R357" s="332"/>
      <c r="S357" s="334">
        <f t="shared" si="5"/>
        <v>604.15231358888855</v>
      </c>
      <c r="T357" s="334">
        <f>D357*1000/Spec!I$6</f>
        <v>4.6557690428607745E-2</v>
      </c>
      <c r="U357" s="334">
        <f>E357*1000/Spec!I$7</f>
        <v>1.1603262631200819E-3</v>
      </c>
      <c r="V357" s="334">
        <f>F357*1000/Spec!I$8</f>
        <v>0</v>
      </c>
      <c r="W357" s="334">
        <f>G357*1000/Spec!I$9</f>
        <v>5.2694049565435886E-4</v>
      </c>
      <c r="X357" s="334">
        <f>H357*1000/Spec!I$10</f>
        <v>1.6666375105410724E-3</v>
      </c>
      <c r="Y357" s="334">
        <f>I357*1000/Spec!I$11</f>
        <v>1.8853783538570121E-2</v>
      </c>
      <c r="Z357" s="334">
        <f>J357*1000/Spec!I$12</f>
        <v>1.0423873227793441E-3</v>
      </c>
      <c r="AA357" s="334">
        <f>K357*1000/Spec!I$15</f>
        <v>4.7134585620458722E-5</v>
      </c>
      <c r="AB357" s="334">
        <f>L357*1000/Spec!I$17</f>
        <v>0</v>
      </c>
      <c r="AC357" s="334">
        <f>M357*1000/Spec!I$18</f>
        <v>0</v>
      </c>
      <c r="AD357" s="335">
        <f>N357*1000/Spec!I$25</f>
        <v>0</v>
      </c>
      <c r="AE357" s="335">
        <f>O357*1000/Spec!I$26</f>
        <v>0</v>
      </c>
      <c r="AF357" s="334">
        <f>P357*1000/Spec!I$21</f>
        <v>0</v>
      </c>
      <c r="AG357" s="334">
        <f>Q357*1000/Spec!I$22</f>
        <v>0</v>
      </c>
      <c r="AI357" s="200">
        <f>S357/'2007output'!$C355</f>
        <v>1.729806773145761E-2</v>
      </c>
      <c r="AJ357" s="200">
        <f>T357/'2007output'!$C355</f>
        <v>1.3330381500488961E-6</v>
      </c>
      <c r="AK357" s="200">
        <f>U357/'2007output'!$C355</f>
        <v>3.3222420635631959E-8</v>
      </c>
      <c r="AL357" s="200">
        <f>V357/'2007output'!$C355</f>
        <v>0</v>
      </c>
      <c r="AM357" s="200">
        <f>W357/'2007output'!$C355</f>
        <v>1.5087341683970649E-8</v>
      </c>
      <c r="AN357" s="200">
        <f>X357/'2007output'!$C355</f>
        <v>4.7719106411872887E-8</v>
      </c>
      <c r="AO357" s="200">
        <f>Y357/'2007output'!$C355</f>
        <v>5.3982086521703376E-7</v>
      </c>
      <c r="AP357" s="200">
        <f>Z357/'2007output'!$C355</f>
        <v>2.9845597056042607E-8</v>
      </c>
      <c r="AQ357" s="200">
        <f>AA357/'2007output'!$C355</f>
        <v>1.3495557928322374E-9</v>
      </c>
      <c r="AR357" s="200">
        <f>AB357/'2007output'!$C355</f>
        <v>0</v>
      </c>
      <c r="AS357" s="200">
        <f>AC357/'2007output'!$C355</f>
        <v>0</v>
      </c>
      <c r="AT357" s="200">
        <f>AD357/'2007output'!$C355</f>
        <v>0</v>
      </c>
      <c r="AU357" s="200">
        <f>AE357/'2007output'!$C355</f>
        <v>0</v>
      </c>
      <c r="AV357" s="200">
        <f>AF357/'2007output'!$C355</f>
        <v>0</v>
      </c>
      <c r="AW357" s="200">
        <f>AG357/'2007output'!$C355</f>
        <v>0</v>
      </c>
      <c r="AY357" s="370">
        <f>IFERROR(IF(SUMPRODUCT(US_CO2!C360:AX360/SUM(US_CO2!C360:AX360),US_CO2!C$6:AX$6)&gt;3.5,4,IF(SUMPRODUCT(US_CO2!C360:AX360/SUM(US_CO2!C360:AX360),US_CO2!C$6:AX$6)&gt;2.5,3,2)),"")</f>
        <v>4</v>
      </c>
      <c r="AZ357" s="370">
        <f>IFERROR(IF(SUMPRODUCT(US_CH4!C360:AC360/SUM(US_CH4!C360:AC360),US_CH4!C$6:AC$6)&gt;3.5,4,IF(SUMPRODUCT(US_CH4!C360:AC360/SUM(US_CH4!C360:AC360),US_CH4!C$6:AC$6)&gt;2.5,3,2)),"")</f>
        <v>4</v>
      </c>
      <c r="BA357" s="223">
        <f>IFERROR(IF(SUMPRODUCT(US_N2O!C360:AA360/SUM(US_N2O!C360:AA360),US_N2O!C$6:AA$6)&gt;3.5,4,IF(SUMPRODUCT(US_N2O!C360:AA360/SUM(US_N2O!C360:AA360),US_N2O!C$6:AA$6)&gt;2.5,3,2)),"")</f>
        <v>4</v>
      </c>
      <c r="BB357" s="223" t="str">
        <f>IFERROR(IF(SUMPRODUCT(US_Others!U362:V362/SUM(US_Others!U362:V362),US_Others!U$8:V$8)&gt;3.5,4,IF(SUMPRODUCT(US_Others!U362:V362/SUM(US_Others!U362:V362),US_Others!U$8:V$8)&gt;2.5,3,2)),"")</f>
        <v/>
      </c>
      <c r="BC357" s="223">
        <f>IFERROR(IF((US_Others!C362*US_Others!C$8/SUM(US_Others!C362,US_Others!H362,US_Others!N362)+ US_Others!H362*US_Others!H$8/SUM(US_Others!C362,US_Others!H362,US_Others!N362)+US_Others!N362*US_Others!N$8/SUM(US_Others!C362,US_Others!H362,US_Others!N362))&gt;3.5,4,IF((US_Others!C362*US_Others!C$8/SUM(US_Others!C362,US_Others!H362,US_Others!N362)+ US_Others!H362*US_Others!H$8/SUM(US_Others!C362,US_Others!H362,US_Others!N362)+US_Others!N362*US_Others!N$8/SUM(US_Others!C362,US_Others!H362,US_Others!N362))&gt;2.5,3,2)),"")</f>
        <v>4</v>
      </c>
      <c r="BD357" s="223">
        <f>IFERROR(IF((US_Others!D362*US_Others!D$8/SUM(US_Others!D362,US_Others!I362,US_Others!O362)+US_Others!I362*US_Others!I$8/SUM(US_Others!D362,US_Others!I362,US_Others!O362)+US_Others!O362*US_Others!O$8/SUM(US_Others!D362,US_Others!I362,US_Others!O362))&gt;3.5,4,IF((US_Others!D362*US_Others!D$8/SUM(US_Others!D362,US_Others!I362,US_Others!O362)+US_Others!I362*US_Others!I$8/SUM(US_Others!D362,US_Others!I362,US_Others!O362)+US_Others!O362*US_Others!O$8/SUM(US_Others!D362,US_Others!I362,US_Others!O362))&gt;2.5,3,2)),"")</f>
        <v>4</v>
      </c>
      <c r="BE357" s="223">
        <f>IFERROR(IF((US_Others!E362*US_Others!E$8/SUM(US_Others!E362,US_Others!J362,US_Others!P362,US_Others!W362)+US_Others!J362*US_Others!J$8/SUM(US_Others!E362,US_Others!J362,US_Others!P362,US_Others!W362)+US_Others!P362*US_Others!P$8/SUM(US_Others!E362,US_Others!J362,US_Others!P362,US_Others!W362)+US_Others!W362*US_Others!W$8/SUM(US_Others!E362,US_Others!J362,US_Others!P362,US_Others!W362))&gt;3.5,4,IF((US_Others!E362*US_Others!E$8/SUM(US_Others!E362,US_Others!J362,US_Others!P362,US_Others!W362)+US_Others!J362*US_Others!J$8/SUM(US_Others!E362,US_Others!J362,US_Others!P362,US_Others!W362)+US_Others!P362*US_Others!P$8/SUM(US_Others!E362,US_Others!J362,US_Others!P362,US_Others!W362)+US_Others!W362*US_Others!W$8/SUM(US_Others!E362,US_Others!J362,US_Others!P362,US_Others!W362))&gt;2.5,3,2)),"")</f>
        <v>4</v>
      </c>
      <c r="BF357" s="223">
        <f>IFERROR(IF((US_Others!F362*US_Others!F$8/SUM(US_Others!F362,US_Others!K362,US_Others!Q362)+US_Others!K362*US_Others!K$8/SUM(US_Others!F362,US_Others!K362,US_Others!Q362)+US_Others!Q362*US_Others!Q$8/SUM(US_Others!F362,US_Others!K362,US_Others!Q362))&gt;3.5,4,IF((US_Others!F362*US_Others!F$8/SUM(US_Others!F362,US_Others!K362,US_Others!Q362)+US_Others!K362*US_Others!K$8/SUM(US_Others!F362,US_Others!K362,US_Others!Q362)+US_Others!Q362*US_Others!Q$8/SUM(US_Others!F362,US_Others!K362,US_Others!Q362))&gt;2.5,3,2)),"")</f>
        <v>4</v>
      </c>
      <c r="BG357" s="223">
        <f>IFERROR(IF((US_Others!G362*US_Others!G$8/SUM(US_Others!G362,US_Others!L362,US_Others!R362)+US_Others!L362*US_Others!L$8/SUM(US_Others!G362,US_Others!L362,US_Others!R362)+US_Others!R362*US_Others!R$8/SUM(US_Others!G362,US_Others!L362,US_Others!R362))&gt;3.5,4,IF((US_Others!G362*US_Others!G$8/SUM(US_Others!G362,US_Others!L362,US_Others!R362)+US_Others!L362*US_Others!L$8/SUM(US_Others!G362,US_Others!L362,US_Others!R362)+US_Others!R362*US_Others!R$8/SUM(US_Others!G362,US_Others!L362,US_Others!R362))&gt;2.5,3,2)),"")</f>
        <v>4</v>
      </c>
      <c r="BH357" s="219" t="str">
        <f>IFERROR(IF((US_Others!Z362*US_Others!Z$8/SUM(US_Others!Z362,US_Others!AB362)+US_Others!AB362*US_Others!AB$8/SUM(US_Others!Z362,US_Others!AB362))&gt;3.5,4,IF((US_Others!Z362*US_Others!Z$8/SUM(US_Others!Z362,US_Others!AB362)+US_Others!AB362*US_Others!AB$8/SUM(US_Others!Z362,US_Others!AB362))&gt;2.5,3,2)),"")</f>
        <v/>
      </c>
      <c r="BI357" s="219" t="str">
        <f>IFERROR(IF((US_Others!AA362*US_Others!AA$8/SUM(US_Others!AA362,US_Others!AC362)+US_Others!AC362*US_Others!AC$8/SUM(US_Others!AA362,US_Others!AC362))&gt;3.5,4,IF((US_Others!AA362*US_Others!AA$8/SUM(US_Others!AA362,US_Others!AC362)+US_Others!AC362*US_Others!AC$8/SUM(US_Others!AA362,US_Others!AC362))&gt;2.5,3,2)),"")</f>
        <v/>
      </c>
      <c r="BJ357" s="219" t="str">
        <f>IFERROR(US_Others!AD362*US_Others!AD$8/US_Others!AD362,"")</f>
        <v/>
      </c>
      <c r="BK357" s="74" t="str">
        <f>IFERROR(US_Others!AE362*US_Others!AE$8/US_Others!AE362,"")</f>
        <v/>
      </c>
      <c r="BL357" s="219" t="str">
        <f>IFERROR(IF(SUMPRODUCT(US_Others!AG362:AI362/SUM(US_Others!AG362:AI362),US_Others!AG$8:AI$8)&gt;3.5,4,IF(SUMPRODUCT(US_Others!AG362:AI362/SUM(US_Others!AG362:AI362),US_Others!AG$8:AI$8)&gt;2.5,3,2)),"")</f>
        <v/>
      </c>
      <c r="BM357" s="219" t="str">
        <f>IFERROR(US_Others!AL362*US_Others!AL$8/US_Others!AL362,"")</f>
        <v/>
      </c>
    </row>
    <row r="358" spans="1:65">
      <c r="A358" s="200" t="s">
        <v>517</v>
      </c>
      <c r="B358" s="332">
        <v>624100</v>
      </c>
      <c r="C358" s="333">
        <f>SUM(US_CO2!C361:AX361)</f>
        <v>0.49308702490110679</v>
      </c>
      <c r="D358" s="333">
        <f>SUM(US_CH4!C361:AC361)</f>
        <v>9.1942723508716296E-4</v>
      </c>
      <c r="E358" s="333">
        <f>SUM(US_N2O!C361:AA361)</f>
        <v>2.7975635739286729E-4</v>
      </c>
      <c r="F358" s="332">
        <f>US_Others!V363+US_Others!U363</f>
        <v>0</v>
      </c>
      <c r="G358" s="332">
        <f>US_Others!C363+US_Others!H363+US_Others!N363</f>
        <v>1.3120955896662776E-4</v>
      </c>
      <c r="H358" s="332">
        <f>US_Others!D363+US_Others!I363+US_Others!O363</f>
        <v>2.151836767052696E-3</v>
      </c>
      <c r="I358" s="332">
        <f>US_Others!E363+US_Others!J363+US_Others!P363+US_Others!W363</f>
        <v>9.9456845696703853E-3</v>
      </c>
      <c r="J358" s="332">
        <f>US_Others!F363+US_Others!K363+US_Others!Q363</f>
        <v>1.7188452224628239E-3</v>
      </c>
      <c r="K358" s="332">
        <f>US_Others!G363+US_Others!L363+US_Others!R363</f>
        <v>1.7057242665661614E-4</v>
      </c>
      <c r="L358" s="332">
        <f>US_Others!Z363+US_Others!AB363</f>
        <v>0</v>
      </c>
      <c r="M358" s="332">
        <f>US_Others!AA363+US_Others!AC363</f>
        <v>0</v>
      </c>
      <c r="N358" s="332">
        <f>US_Others!AD363</f>
        <v>0</v>
      </c>
      <c r="O358" s="332">
        <f>US_Others!AE363</f>
        <v>0</v>
      </c>
      <c r="P358" s="332">
        <f>SUM(US_Others!AG363:AI363)</f>
        <v>0</v>
      </c>
      <c r="Q358" s="332">
        <f>US_Others!AL363</f>
        <v>0</v>
      </c>
      <c r="R358" s="332"/>
      <c r="S358" s="334">
        <f t="shared" si="5"/>
        <v>493.08702490110676</v>
      </c>
      <c r="T358" s="334">
        <f>D358*1000/Spec!I$6</f>
        <v>3.6777089403486521E-2</v>
      </c>
      <c r="U358" s="334">
        <f>E358*1000/Spec!I$7</f>
        <v>9.3877972279485678E-4</v>
      </c>
      <c r="V358" s="334">
        <f>F358*1000/Spec!I$8</f>
        <v>0</v>
      </c>
      <c r="W358" s="334">
        <f>G358*1000/Spec!I$9</f>
        <v>1.9438453180241149E-4</v>
      </c>
      <c r="X358" s="334">
        <f>H358*1000/Spec!I$10</f>
        <v>6.1481050487219887E-4</v>
      </c>
      <c r="Y358" s="334">
        <f>I358*1000/Spec!I$11</f>
        <v>6.9550241745946753E-3</v>
      </c>
      <c r="Z358" s="334">
        <f>J358*1000/Spec!I$12</f>
        <v>3.8452913254201875E-4</v>
      </c>
      <c r="AA358" s="334">
        <f>K358*1000/Spec!I$15</f>
        <v>1.7387607202509293E-5</v>
      </c>
      <c r="AB358" s="334">
        <f>L358*1000/Spec!I$17</f>
        <v>0</v>
      </c>
      <c r="AC358" s="334">
        <f>M358*1000/Spec!I$18</f>
        <v>0</v>
      </c>
      <c r="AD358" s="335">
        <f>N358*1000/Spec!I$25</f>
        <v>0</v>
      </c>
      <c r="AE358" s="335">
        <f>O358*1000/Spec!I$26</f>
        <v>0</v>
      </c>
      <c r="AF358" s="334">
        <f>P358*1000/Spec!I$21</f>
        <v>0</v>
      </c>
      <c r="AG358" s="334">
        <f>Q358*1000/Spec!I$22</f>
        <v>0</v>
      </c>
      <c r="AI358" s="200">
        <f>S358/'2007output'!$C356</f>
        <v>8.0884325465225351E-3</v>
      </c>
      <c r="AJ358" s="200">
        <f>T358/'2007output'!$C356</f>
        <v>6.0327891807169253E-7</v>
      </c>
      <c r="AK358" s="200">
        <f>U358/'2007output'!$C356</f>
        <v>1.5399424605407578E-8</v>
      </c>
      <c r="AL358" s="200">
        <f>V358/'2007output'!$C356</f>
        <v>0</v>
      </c>
      <c r="AM358" s="200">
        <f>W358/'2007output'!$C356</f>
        <v>3.1886180211018583E-9</v>
      </c>
      <c r="AN358" s="200">
        <f>X358/'2007output'!$C356</f>
        <v>1.0085143283885024E-8</v>
      </c>
      <c r="AO358" s="200">
        <f>Y358/'2007output'!$C356</f>
        <v>1.1408786087389972E-7</v>
      </c>
      <c r="AP358" s="200">
        <f>Z358/'2007output'!$C356</f>
        <v>6.3076856491259927E-9</v>
      </c>
      <c r="AQ358" s="200">
        <f>AA358/'2007output'!$C356</f>
        <v>2.8522041931874437E-10</v>
      </c>
      <c r="AR358" s="200">
        <f>AB358/'2007output'!$C356</f>
        <v>0</v>
      </c>
      <c r="AS358" s="200">
        <f>AC358/'2007output'!$C356</f>
        <v>0</v>
      </c>
      <c r="AT358" s="200">
        <f>AD358/'2007output'!$C356</f>
        <v>0</v>
      </c>
      <c r="AU358" s="200">
        <f>AE358/'2007output'!$C356</f>
        <v>0</v>
      </c>
      <c r="AV358" s="200">
        <f>AF358/'2007output'!$C356</f>
        <v>0</v>
      </c>
      <c r="AW358" s="200">
        <f>AG358/'2007output'!$C356</f>
        <v>0</v>
      </c>
      <c r="AY358" s="370">
        <f>IFERROR(IF(SUMPRODUCT(US_CO2!C361:AX361/SUM(US_CO2!C361:AX361),US_CO2!C$6:AX$6)&gt;3.5,4,IF(SUMPRODUCT(US_CO2!C361:AX361/SUM(US_CO2!C361:AX361),US_CO2!C$6:AX$6)&gt;2.5,3,2)),"")</f>
        <v>4</v>
      </c>
      <c r="AZ358" s="370">
        <f>IFERROR(IF(SUMPRODUCT(US_CH4!C361:AC361/SUM(US_CH4!C361:AC361),US_CH4!C$6:AC$6)&gt;3.5,4,IF(SUMPRODUCT(US_CH4!C361:AC361/SUM(US_CH4!C361:AC361),US_CH4!C$6:AC$6)&gt;2.5,3,2)),"")</f>
        <v>4</v>
      </c>
      <c r="BA358" s="223">
        <f>IFERROR(IF(SUMPRODUCT(US_N2O!C361:AA361/SUM(US_N2O!C361:AA361),US_N2O!C$6:AA$6)&gt;3.5,4,IF(SUMPRODUCT(US_N2O!C361:AA361/SUM(US_N2O!C361:AA361),US_N2O!C$6:AA$6)&gt;2.5,3,2)),"")</f>
        <v>4</v>
      </c>
      <c r="BB358" s="223" t="str">
        <f>IFERROR(IF(SUMPRODUCT(US_Others!U363:V363/SUM(US_Others!U363:V363),US_Others!U$8:V$8)&gt;3.5,4,IF(SUMPRODUCT(US_Others!U363:V363/SUM(US_Others!U363:V363),US_Others!U$8:V$8)&gt;2.5,3,2)),"")</f>
        <v/>
      </c>
      <c r="BC358" s="223">
        <f>IFERROR(IF((US_Others!C363*US_Others!C$8/SUM(US_Others!C363,US_Others!H363,US_Others!N363)+ US_Others!H363*US_Others!H$8/SUM(US_Others!C363,US_Others!H363,US_Others!N363)+US_Others!N363*US_Others!N$8/SUM(US_Others!C363,US_Others!H363,US_Others!N363))&gt;3.5,4,IF((US_Others!C363*US_Others!C$8/SUM(US_Others!C363,US_Others!H363,US_Others!N363)+ US_Others!H363*US_Others!H$8/SUM(US_Others!C363,US_Others!H363,US_Others!N363)+US_Others!N363*US_Others!N$8/SUM(US_Others!C363,US_Others!H363,US_Others!N363))&gt;2.5,3,2)),"")</f>
        <v>4</v>
      </c>
      <c r="BD358" s="223">
        <f>IFERROR(IF((US_Others!D363*US_Others!D$8/SUM(US_Others!D363,US_Others!I363,US_Others!O363)+US_Others!I363*US_Others!I$8/SUM(US_Others!D363,US_Others!I363,US_Others!O363)+US_Others!O363*US_Others!O$8/SUM(US_Others!D363,US_Others!I363,US_Others!O363))&gt;3.5,4,IF((US_Others!D363*US_Others!D$8/SUM(US_Others!D363,US_Others!I363,US_Others!O363)+US_Others!I363*US_Others!I$8/SUM(US_Others!D363,US_Others!I363,US_Others!O363)+US_Others!O363*US_Others!O$8/SUM(US_Others!D363,US_Others!I363,US_Others!O363))&gt;2.5,3,2)),"")</f>
        <v>4</v>
      </c>
      <c r="BE358" s="223">
        <f>IFERROR(IF((US_Others!E363*US_Others!E$8/SUM(US_Others!E363,US_Others!J363,US_Others!P363,US_Others!W363)+US_Others!J363*US_Others!J$8/SUM(US_Others!E363,US_Others!J363,US_Others!P363,US_Others!W363)+US_Others!P363*US_Others!P$8/SUM(US_Others!E363,US_Others!J363,US_Others!P363,US_Others!W363)+US_Others!W363*US_Others!W$8/SUM(US_Others!E363,US_Others!J363,US_Others!P363,US_Others!W363))&gt;3.5,4,IF((US_Others!E363*US_Others!E$8/SUM(US_Others!E363,US_Others!J363,US_Others!P363,US_Others!W363)+US_Others!J363*US_Others!J$8/SUM(US_Others!E363,US_Others!J363,US_Others!P363,US_Others!W363)+US_Others!P363*US_Others!P$8/SUM(US_Others!E363,US_Others!J363,US_Others!P363,US_Others!W363)+US_Others!W363*US_Others!W$8/SUM(US_Others!E363,US_Others!J363,US_Others!P363,US_Others!W363))&gt;2.5,3,2)),"")</f>
        <v>4</v>
      </c>
      <c r="BF358" s="223">
        <f>IFERROR(IF((US_Others!F363*US_Others!F$8/SUM(US_Others!F363,US_Others!K363,US_Others!Q363)+US_Others!K363*US_Others!K$8/SUM(US_Others!F363,US_Others!K363,US_Others!Q363)+US_Others!Q363*US_Others!Q$8/SUM(US_Others!F363,US_Others!K363,US_Others!Q363))&gt;3.5,4,IF((US_Others!F363*US_Others!F$8/SUM(US_Others!F363,US_Others!K363,US_Others!Q363)+US_Others!K363*US_Others!K$8/SUM(US_Others!F363,US_Others!K363,US_Others!Q363)+US_Others!Q363*US_Others!Q$8/SUM(US_Others!F363,US_Others!K363,US_Others!Q363))&gt;2.5,3,2)),"")</f>
        <v>4</v>
      </c>
      <c r="BG358" s="223">
        <f>IFERROR(IF((US_Others!G363*US_Others!G$8/SUM(US_Others!G363,US_Others!L363,US_Others!R363)+US_Others!L363*US_Others!L$8/SUM(US_Others!G363,US_Others!L363,US_Others!R363)+US_Others!R363*US_Others!R$8/SUM(US_Others!G363,US_Others!L363,US_Others!R363))&gt;3.5,4,IF((US_Others!G363*US_Others!G$8/SUM(US_Others!G363,US_Others!L363,US_Others!R363)+US_Others!L363*US_Others!L$8/SUM(US_Others!G363,US_Others!L363,US_Others!R363)+US_Others!R363*US_Others!R$8/SUM(US_Others!G363,US_Others!L363,US_Others!R363))&gt;2.5,3,2)),"")</f>
        <v>4</v>
      </c>
      <c r="BH358" s="219" t="str">
        <f>IFERROR(IF((US_Others!Z363*US_Others!Z$8/SUM(US_Others!Z363,US_Others!AB363)+US_Others!AB363*US_Others!AB$8/SUM(US_Others!Z363,US_Others!AB363))&gt;3.5,4,IF((US_Others!Z363*US_Others!Z$8/SUM(US_Others!Z363,US_Others!AB363)+US_Others!AB363*US_Others!AB$8/SUM(US_Others!Z363,US_Others!AB363))&gt;2.5,3,2)),"")</f>
        <v/>
      </c>
      <c r="BI358" s="219" t="str">
        <f>IFERROR(IF((US_Others!AA363*US_Others!AA$8/SUM(US_Others!AA363,US_Others!AC363)+US_Others!AC363*US_Others!AC$8/SUM(US_Others!AA363,US_Others!AC363))&gt;3.5,4,IF((US_Others!AA363*US_Others!AA$8/SUM(US_Others!AA363,US_Others!AC363)+US_Others!AC363*US_Others!AC$8/SUM(US_Others!AA363,US_Others!AC363))&gt;2.5,3,2)),"")</f>
        <v/>
      </c>
      <c r="BJ358" s="219" t="str">
        <f>IFERROR(US_Others!AD363*US_Others!AD$8/US_Others!AD363,"")</f>
        <v/>
      </c>
      <c r="BK358" s="74" t="str">
        <f>IFERROR(US_Others!AE363*US_Others!AE$8/US_Others!AE363,"")</f>
        <v/>
      </c>
      <c r="BL358" s="219" t="str">
        <f>IFERROR(IF(SUMPRODUCT(US_Others!AG363:AI363/SUM(US_Others!AG363:AI363),US_Others!AG$8:AI$8)&gt;3.5,4,IF(SUMPRODUCT(US_Others!AG363:AI363/SUM(US_Others!AG363:AI363),US_Others!AG$8:AI$8)&gt;2.5,3,2)),"")</f>
        <v/>
      </c>
      <c r="BM358" s="219" t="str">
        <f>IFERROR(US_Others!AL363*US_Others!AL$8/US_Others!AL363,"")</f>
        <v/>
      </c>
    </row>
    <row r="359" spans="1:65">
      <c r="A359" s="200" t="s">
        <v>518</v>
      </c>
      <c r="B359" s="332" t="s">
        <v>519</v>
      </c>
      <c r="C359" s="333">
        <f>SUM(US_CO2!C362:AX362)</f>
        <v>0.33371201135990702</v>
      </c>
      <c r="D359" s="333">
        <f>SUM(US_CH4!C362:AC362)</f>
        <v>6.3397700371285097E-4</v>
      </c>
      <c r="E359" s="333">
        <f>SUM(US_N2O!C362:AA362)</f>
        <v>1.9045605331295456E-4</v>
      </c>
      <c r="F359" s="332">
        <f>US_Others!V364+US_Others!U364</f>
        <v>0</v>
      </c>
      <c r="G359" s="332">
        <f>US_Others!C364+US_Others!H364+US_Others!N364</f>
        <v>2.4168545694102536E-4</v>
      </c>
      <c r="H359" s="332">
        <f>US_Others!D364+US_Others!I364+US_Others!O364</f>
        <v>3.9636414938328162E-3</v>
      </c>
      <c r="I359" s="332">
        <f>US_Others!E364+US_Others!J364+US_Others!P364+US_Others!W364</f>
        <v>1.8319757636129724E-2</v>
      </c>
      <c r="J359" s="332">
        <f>US_Others!F364+US_Others!K364+US_Others!Q364</f>
        <v>3.1660794859274324E-3</v>
      </c>
      <c r="K359" s="332">
        <f>US_Others!G364+US_Others!L364+US_Others!R364</f>
        <v>3.1419109402333302E-4</v>
      </c>
      <c r="L359" s="332">
        <f>US_Others!Z364+US_Others!AB364</f>
        <v>0</v>
      </c>
      <c r="M359" s="332">
        <f>US_Others!AA364+US_Others!AC364</f>
        <v>0</v>
      </c>
      <c r="N359" s="332">
        <f>US_Others!AD364</f>
        <v>0</v>
      </c>
      <c r="O359" s="332">
        <f>US_Others!AE364</f>
        <v>0</v>
      </c>
      <c r="P359" s="332">
        <f>SUM(US_Others!AG364:AI364)</f>
        <v>0</v>
      </c>
      <c r="Q359" s="332">
        <f>US_Others!AL364</f>
        <v>0</v>
      </c>
      <c r="R359" s="332"/>
      <c r="S359" s="334">
        <f t="shared" si="5"/>
        <v>333.71201135990702</v>
      </c>
      <c r="T359" s="334">
        <f>D359*1000/Spec!I$6</f>
        <v>2.5359080148514037E-2</v>
      </c>
      <c r="U359" s="334">
        <f>E359*1000/Spec!I$7</f>
        <v>6.3911427286226369E-4</v>
      </c>
      <c r="V359" s="334">
        <f>F359*1000/Spec!I$8</f>
        <v>0</v>
      </c>
      <c r="W359" s="334">
        <f>G359*1000/Spec!I$9</f>
        <v>3.5805252880151905E-4</v>
      </c>
      <c r="X359" s="334">
        <f>H359*1000/Spec!I$10</f>
        <v>1.1324689982379476E-3</v>
      </c>
      <c r="Y359" s="334">
        <f>I359*1000/Spec!I$11</f>
        <v>1.2811019325964844E-2</v>
      </c>
      <c r="Z359" s="334">
        <f>J359*1000/Spec!I$12</f>
        <v>7.0829518700837413E-4</v>
      </c>
      <c r="AA359" s="334">
        <f>K359*1000/Spec!I$15</f>
        <v>3.2027634457016618E-5</v>
      </c>
      <c r="AB359" s="334">
        <f>L359*1000/Spec!I$17</f>
        <v>0</v>
      </c>
      <c r="AC359" s="334">
        <f>M359*1000/Spec!I$18</f>
        <v>0</v>
      </c>
      <c r="AD359" s="335">
        <f>N359*1000/Spec!I$25</f>
        <v>0</v>
      </c>
      <c r="AE359" s="335">
        <f>O359*1000/Spec!I$26</f>
        <v>0</v>
      </c>
      <c r="AF359" s="334">
        <f>P359*1000/Spec!I$21</f>
        <v>0</v>
      </c>
      <c r="AG359" s="334">
        <f>Q359*1000/Spec!I$22</f>
        <v>0</v>
      </c>
      <c r="AI359" s="200">
        <f>S359/'2007output'!$C357</f>
        <v>9.9407807971375346E-3</v>
      </c>
      <c r="AJ359" s="200">
        <f>T359/'2007output'!$C357</f>
        <v>7.5540900055150541E-7</v>
      </c>
      <c r="AK359" s="200">
        <f>U359/'2007output'!$C357</f>
        <v>1.9038256564261652E-8</v>
      </c>
      <c r="AL359" s="200">
        <f>V359/'2007output'!$C357</f>
        <v>0</v>
      </c>
      <c r="AM359" s="200">
        <f>W359/'2007output'!$C357</f>
        <v>1.0665848340825708E-8</v>
      </c>
      <c r="AN359" s="200">
        <f>X359/'2007output'!$C357</f>
        <v>3.3734554609411606E-8</v>
      </c>
      <c r="AO359" s="200">
        <f>Y359/'2007output'!$C357</f>
        <v>3.8162107018066261E-7</v>
      </c>
      <c r="AP359" s="200">
        <f>Z359/'2007output'!$C357</f>
        <v>2.1099052338646832E-8</v>
      </c>
      <c r="AQ359" s="200">
        <f>AA359/'2007output'!$C357</f>
        <v>9.5405524149587777E-10</v>
      </c>
      <c r="AR359" s="200">
        <f>AB359/'2007output'!$C357</f>
        <v>0</v>
      </c>
      <c r="AS359" s="200">
        <f>AC359/'2007output'!$C357</f>
        <v>0</v>
      </c>
      <c r="AT359" s="200">
        <f>AD359/'2007output'!$C357</f>
        <v>0</v>
      </c>
      <c r="AU359" s="200">
        <f>AE359/'2007output'!$C357</f>
        <v>0</v>
      </c>
      <c r="AV359" s="200">
        <f>AF359/'2007output'!$C357</f>
        <v>0</v>
      </c>
      <c r="AW359" s="200">
        <f>AG359/'2007output'!$C357</f>
        <v>0</v>
      </c>
      <c r="AY359" s="370">
        <f>IFERROR(IF(SUMPRODUCT(US_CO2!C362:AX362/SUM(US_CO2!C362:AX362),US_CO2!C$6:AX$6)&gt;3.5,4,IF(SUMPRODUCT(US_CO2!C362:AX362/SUM(US_CO2!C362:AX362),US_CO2!C$6:AX$6)&gt;2.5,3,2)),"")</f>
        <v>4</v>
      </c>
      <c r="AZ359" s="370">
        <f>IFERROR(IF(SUMPRODUCT(US_CH4!C362:AC362/SUM(US_CH4!C362:AC362),US_CH4!C$6:AC$6)&gt;3.5,4,IF(SUMPRODUCT(US_CH4!C362:AC362/SUM(US_CH4!C362:AC362),US_CH4!C$6:AC$6)&gt;2.5,3,2)),"")</f>
        <v>4</v>
      </c>
      <c r="BA359" s="223">
        <f>IFERROR(IF(SUMPRODUCT(US_N2O!C362:AA362/SUM(US_N2O!C362:AA362),US_N2O!C$6:AA$6)&gt;3.5,4,IF(SUMPRODUCT(US_N2O!C362:AA362/SUM(US_N2O!C362:AA362),US_N2O!C$6:AA$6)&gt;2.5,3,2)),"")</f>
        <v>4</v>
      </c>
      <c r="BB359" s="223" t="str">
        <f>IFERROR(IF(SUMPRODUCT(US_Others!U364:V364/SUM(US_Others!U364:V364),US_Others!U$8:V$8)&gt;3.5,4,IF(SUMPRODUCT(US_Others!U364:V364/SUM(US_Others!U364:V364),US_Others!U$8:V$8)&gt;2.5,3,2)),"")</f>
        <v/>
      </c>
      <c r="BC359" s="223">
        <f>IFERROR(IF((US_Others!C364*US_Others!C$8/SUM(US_Others!C364,US_Others!H364,US_Others!N364)+ US_Others!H364*US_Others!H$8/SUM(US_Others!C364,US_Others!H364,US_Others!N364)+US_Others!N364*US_Others!N$8/SUM(US_Others!C364,US_Others!H364,US_Others!N364))&gt;3.5,4,IF((US_Others!C364*US_Others!C$8/SUM(US_Others!C364,US_Others!H364,US_Others!N364)+ US_Others!H364*US_Others!H$8/SUM(US_Others!C364,US_Others!H364,US_Others!N364)+US_Others!N364*US_Others!N$8/SUM(US_Others!C364,US_Others!H364,US_Others!N364))&gt;2.5,3,2)),"")</f>
        <v>4</v>
      </c>
      <c r="BD359" s="223">
        <f>IFERROR(IF((US_Others!D364*US_Others!D$8/SUM(US_Others!D364,US_Others!I364,US_Others!O364)+US_Others!I364*US_Others!I$8/SUM(US_Others!D364,US_Others!I364,US_Others!O364)+US_Others!O364*US_Others!O$8/SUM(US_Others!D364,US_Others!I364,US_Others!O364))&gt;3.5,4,IF((US_Others!D364*US_Others!D$8/SUM(US_Others!D364,US_Others!I364,US_Others!O364)+US_Others!I364*US_Others!I$8/SUM(US_Others!D364,US_Others!I364,US_Others!O364)+US_Others!O364*US_Others!O$8/SUM(US_Others!D364,US_Others!I364,US_Others!O364))&gt;2.5,3,2)),"")</f>
        <v>4</v>
      </c>
      <c r="BE359" s="223">
        <f>IFERROR(IF((US_Others!E364*US_Others!E$8/SUM(US_Others!E364,US_Others!J364,US_Others!P364,US_Others!W364)+US_Others!J364*US_Others!J$8/SUM(US_Others!E364,US_Others!J364,US_Others!P364,US_Others!W364)+US_Others!P364*US_Others!P$8/SUM(US_Others!E364,US_Others!J364,US_Others!P364,US_Others!W364)+US_Others!W364*US_Others!W$8/SUM(US_Others!E364,US_Others!J364,US_Others!P364,US_Others!W364))&gt;3.5,4,IF((US_Others!E364*US_Others!E$8/SUM(US_Others!E364,US_Others!J364,US_Others!P364,US_Others!W364)+US_Others!J364*US_Others!J$8/SUM(US_Others!E364,US_Others!J364,US_Others!P364,US_Others!W364)+US_Others!P364*US_Others!P$8/SUM(US_Others!E364,US_Others!J364,US_Others!P364,US_Others!W364)+US_Others!W364*US_Others!W$8/SUM(US_Others!E364,US_Others!J364,US_Others!P364,US_Others!W364))&gt;2.5,3,2)),"")</f>
        <v>4</v>
      </c>
      <c r="BF359" s="223">
        <f>IFERROR(IF((US_Others!F364*US_Others!F$8/SUM(US_Others!F364,US_Others!K364,US_Others!Q364)+US_Others!K364*US_Others!K$8/SUM(US_Others!F364,US_Others!K364,US_Others!Q364)+US_Others!Q364*US_Others!Q$8/SUM(US_Others!F364,US_Others!K364,US_Others!Q364))&gt;3.5,4,IF((US_Others!F364*US_Others!F$8/SUM(US_Others!F364,US_Others!K364,US_Others!Q364)+US_Others!K364*US_Others!K$8/SUM(US_Others!F364,US_Others!K364,US_Others!Q364)+US_Others!Q364*US_Others!Q$8/SUM(US_Others!F364,US_Others!K364,US_Others!Q364))&gt;2.5,3,2)),"")</f>
        <v>4</v>
      </c>
      <c r="BG359" s="223">
        <f>IFERROR(IF((US_Others!G364*US_Others!G$8/SUM(US_Others!G364,US_Others!L364,US_Others!R364)+US_Others!L364*US_Others!L$8/SUM(US_Others!G364,US_Others!L364,US_Others!R364)+US_Others!R364*US_Others!R$8/SUM(US_Others!G364,US_Others!L364,US_Others!R364))&gt;3.5,4,IF((US_Others!G364*US_Others!G$8/SUM(US_Others!G364,US_Others!L364,US_Others!R364)+US_Others!L364*US_Others!L$8/SUM(US_Others!G364,US_Others!L364,US_Others!R364)+US_Others!R364*US_Others!R$8/SUM(US_Others!G364,US_Others!L364,US_Others!R364))&gt;2.5,3,2)),"")</f>
        <v>4</v>
      </c>
      <c r="BH359" s="219" t="str">
        <f>IFERROR(IF((US_Others!Z364*US_Others!Z$8/SUM(US_Others!Z364,US_Others!AB364)+US_Others!AB364*US_Others!AB$8/SUM(US_Others!Z364,US_Others!AB364))&gt;3.5,4,IF((US_Others!Z364*US_Others!Z$8/SUM(US_Others!Z364,US_Others!AB364)+US_Others!AB364*US_Others!AB$8/SUM(US_Others!Z364,US_Others!AB364))&gt;2.5,3,2)),"")</f>
        <v/>
      </c>
      <c r="BI359" s="219" t="str">
        <f>IFERROR(IF((US_Others!AA364*US_Others!AA$8/SUM(US_Others!AA364,US_Others!AC364)+US_Others!AC364*US_Others!AC$8/SUM(US_Others!AA364,US_Others!AC364))&gt;3.5,4,IF((US_Others!AA364*US_Others!AA$8/SUM(US_Others!AA364,US_Others!AC364)+US_Others!AC364*US_Others!AC$8/SUM(US_Others!AA364,US_Others!AC364))&gt;2.5,3,2)),"")</f>
        <v/>
      </c>
      <c r="BJ359" s="219" t="str">
        <f>IFERROR(US_Others!AD364*US_Others!AD$8/US_Others!AD364,"")</f>
        <v/>
      </c>
      <c r="BK359" s="74" t="str">
        <f>IFERROR(US_Others!AE364*US_Others!AE$8/US_Others!AE364,"")</f>
        <v/>
      </c>
      <c r="BL359" s="219" t="str">
        <f>IFERROR(IF(SUMPRODUCT(US_Others!AG364:AI364/SUM(US_Others!AG364:AI364),US_Others!AG$8:AI$8)&gt;3.5,4,IF(SUMPRODUCT(US_Others!AG364:AI364/SUM(US_Others!AG364:AI364),US_Others!AG$8:AI$8)&gt;2.5,3,2)),"")</f>
        <v/>
      </c>
      <c r="BM359" s="219" t="str">
        <f>IFERROR(US_Others!AL364*US_Others!AL$8/US_Others!AL364,"")</f>
        <v/>
      </c>
    </row>
    <row r="360" spans="1:65">
      <c r="A360" s="200" t="s">
        <v>520</v>
      </c>
      <c r="B360" s="332">
        <v>624400</v>
      </c>
      <c r="C360" s="333">
        <f>SUM(US_CO2!C363:AX363)</f>
        <v>0.63683462099257215</v>
      </c>
      <c r="D360" s="333">
        <f>SUM(US_CH4!C363:AC363)</f>
        <v>1.2366444867222815E-3</v>
      </c>
      <c r="E360" s="333">
        <f>SUM(US_N2O!C363:AA363)</f>
        <v>3.6525734627419889E-4</v>
      </c>
      <c r="F360" s="332">
        <f>US_Others!V365+US_Others!U365</f>
        <v>0</v>
      </c>
      <c r="G360" s="332">
        <f>US_Others!C365+US_Others!H365+US_Others!N365</f>
        <v>1.7934924131900775E-4</v>
      </c>
      <c r="H360" s="332">
        <f>US_Others!D365+US_Others!I365+US_Others!O365</f>
        <v>2.9413275576317278E-3</v>
      </c>
      <c r="I360" s="332">
        <f>US_Others!E365+US_Others!J365+US_Others!P365+US_Others!W365</f>
        <v>1.3594672491980788E-2</v>
      </c>
      <c r="J360" s="332">
        <f>US_Others!F365+US_Others!K365+US_Others!Q365</f>
        <v>2.3494750612790016E-3</v>
      </c>
      <c r="K360" s="332">
        <f>US_Others!G365+US_Others!L365+US_Others!R365</f>
        <v>2.3315401371471012E-4</v>
      </c>
      <c r="L360" s="332">
        <f>US_Others!Z365+US_Others!AB365</f>
        <v>0</v>
      </c>
      <c r="M360" s="332">
        <f>US_Others!AA365+US_Others!AC365</f>
        <v>0</v>
      </c>
      <c r="N360" s="332">
        <f>US_Others!AD365</f>
        <v>0</v>
      </c>
      <c r="O360" s="332">
        <f>US_Others!AE365</f>
        <v>0</v>
      </c>
      <c r="P360" s="332">
        <f>SUM(US_Others!AG365:AI365)</f>
        <v>0</v>
      </c>
      <c r="Q360" s="332">
        <f>US_Others!AL365</f>
        <v>0</v>
      </c>
      <c r="R360" s="332"/>
      <c r="S360" s="334">
        <f t="shared" si="5"/>
        <v>636.83462099257213</v>
      </c>
      <c r="T360" s="334">
        <f>D360*1000/Spec!I$6</f>
        <v>4.9465779468891261E-2</v>
      </c>
      <c r="U360" s="334">
        <f>E360*1000/Spec!I$7</f>
        <v>1.2256957928664391E-3</v>
      </c>
      <c r="V360" s="334">
        <f>F360*1000/Spec!I$8</f>
        <v>0</v>
      </c>
      <c r="W360" s="334">
        <f>G360*1000/Spec!I$9</f>
        <v>2.6570257973186336E-4</v>
      </c>
      <c r="X360" s="334">
        <f>H360*1000/Spec!I$10</f>
        <v>8.4037930218049367E-4</v>
      </c>
      <c r="Y360" s="334">
        <f>I360*1000/Spec!I$11</f>
        <v>9.5067639804061448E-3</v>
      </c>
      <c r="Z360" s="334">
        <f>J360*1000/Spec!I$12</f>
        <v>5.2560963339574971E-4</v>
      </c>
      <c r="AA360" s="334">
        <f>K360*1000/Spec!I$15</f>
        <v>2.376697387509787E-5</v>
      </c>
      <c r="AB360" s="334">
        <f>L360*1000/Spec!I$17</f>
        <v>0</v>
      </c>
      <c r="AC360" s="334">
        <f>M360*1000/Spec!I$18</f>
        <v>0</v>
      </c>
      <c r="AD360" s="335">
        <f>N360*1000/Spec!I$25</f>
        <v>0</v>
      </c>
      <c r="AE360" s="335">
        <f>O360*1000/Spec!I$26</f>
        <v>0</v>
      </c>
      <c r="AF360" s="334">
        <f>P360*1000/Spec!I$21</f>
        <v>0</v>
      </c>
      <c r="AG360" s="334">
        <f>Q360*1000/Spec!I$22</f>
        <v>0</v>
      </c>
      <c r="AI360" s="200">
        <f>S360/'2007output'!$C358</f>
        <v>1.6074375813836441E-2</v>
      </c>
      <c r="AJ360" s="200">
        <f>T360/'2007output'!$C358</f>
        <v>1.2485683141221481E-6</v>
      </c>
      <c r="AK360" s="200">
        <f>U360/'2007output'!$C358</f>
        <v>3.0937851301591174E-8</v>
      </c>
      <c r="AL360" s="200">
        <f>V360/'2007output'!$C358</f>
        <v>0</v>
      </c>
      <c r="AM360" s="200">
        <f>W360/'2007output'!$C358</f>
        <v>6.7066126440472351E-9</v>
      </c>
      <c r="AN360" s="200">
        <f>X360/'2007output'!$C358</f>
        <v>2.1212057705600828E-8</v>
      </c>
      <c r="AO360" s="200">
        <f>Y360/'2007output'!$C358</f>
        <v>2.3996072442844527E-7</v>
      </c>
      <c r="AP360" s="200">
        <f>Z360/'2007output'!$C358</f>
        <v>1.3266940112972632E-8</v>
      </c>
      <c r="AQ360" s="200">
        <f>AA360/'2007output'!$C358</f>
        <v>5.9990342458220681E-10</v>
      </c>
      <c r="AR360" s="200">
        <f>AB360/'2007output'!$C358</f>
        <v>0</v>
      </c>
      <c r="AS360" s="200">
        <f>AC360/'2007output'!$C358</f>
        <v>0</v>
      </c>
      <c r="AT360" s="200">
        <f>AD360/'2007output'!$C358</f>
        <v>0</v>
      </c>
      <c r="AU360" s="200">
        <f>AE360/'2007output'!$C358</f>
        <v>0</v>
      </c>
      <c r="AV360" s="200">
        <f>AF360/'2007output'!$C358</f>
        <v>0</v>
      </c>
      <c r="AW360" s="200">
        <f>AG360/'2007output'!$C358</f>
        <v>0</v>
      </c>
      <c r="AY360" s="370">
        <f>IFERROR(IF(SUMPRODUCT(US_CO2!C363:AX363/SUM(US_CO2!C363:AX363),US_CO2!C$6:AX$6)&gt;3.5,4,IF(SUMPRODUCT(US_CO2!C363:AX363/SUM(US_CO2!C363:AX363),US_CO2!C$6:AX$6)&gt;2.5,3,2)),"")</f>
        <v>4</v>
      </c>
      <c r="AZ360" s="370">
        <f>IFERROR(IF(SUMPRODUCT(US_CH4!C363:AC363/SUM(US_CH4!C363:AC363),US_CH4!C$6:AC$6)&gt;3.5,4,IF(SUMPRODUCT(US_CH4!C363:AC363/SUM(US_CH4!C363:AC363),US_CH4!C$6:AC$6)&gt;2.5,3,2)),"")</f>
        <v>4</v>
      </c>
      <c r="BA360" s="223">
        <f>IFERROR(IF(SUMPRODUCT(US_N2O!C363:AA363/SUM(US_N2O!C363:AA363),US_N2O!C$6:AA$6)&gt;3.5,4,IF(SUMPRODUCT(US_N2O!C363:AA363/SUM(US_N2O!C363:AA363),US_N2O!C$6:AA$6)&gt;2.5,3,2)),"")</f>
        <v>4</v>
      </c>
      <c r="BB360" s="223" t="str">
        <f>IFERROR(IF(SUMPRODUCT(US_Others!U365:V365/SUM(US_Others!U365:V365),US_Others!U$8:V$8)&gt;3.5,4,IF(SUMPRODUCT(US_Others!U365:V365/SUM(US_Others!U365:V365),US_Others!U$8:V$8)&gt;2.5,3,2)),"")</f>
        <v/>
      </c>
      <c r="BC360" s="223">
        <f>IFERROR(IF((US_Others!C365*US_Others!C$8/SUM(US_Others!C365,US_Others!H365,US_Others!N365)+ US_Others!H365*US_Others!H$8/SUM(US_Others!C365,US_Others!H365,US_Others!N365)+US_Others!N365*US_Others!N$8/SUM(US_Others!C365,US_Others!H365,US_Others!N365))&gt;3.5,4,IF((US_Others!C365*US_Others!C$8/SUM(US_Others!C365,US_Others!H365,US_Others!N365)+ US_Others!H365*US_Others!H$8/SUM(US_Others!C365,US_Others!H365,US_Others!N365)+US_Others!N365*US_Others!N$8/SUM(US_Others!C365,US_Others!H365,US_Others!N365))&gt;2.5,3,2)),"")</f>
        <v>4</v>
      </c>
      <c r="BD360" s="223">
        <f>IFERROR(IF((US_Others!D365*US_Others!D$8/SUM(US_Others!D365,US_Others!I365,US_Others!O365)+US_Others!I365*US_Others!I$8/SUM(US_Others!D365,US_Others!I365,US_Others!O365)+US_Others!O365*US_Others!O$8/SUM(US_Others!D365,US_Others!I365,US_Others!O365))&gt;3.5,4,IF((US_Others!D365*US_Others!D$8/SUM(US_Others!D365,US_Others!I365,US_Others!O365)+US_Others!I365*US_Others!I$8/SUM(US_Others!D365,US_Others!I365,US_Others!O365)+US_Others!O365*US_Others!O$8/SUM(US_Others!D365,US_Others!I365,US_Others!O365))&gt;2.5,3,2)),"")</f>
        <v>4</v>
      </c>
      <c r="BE360" s="223">
        <f>IFERROR(IF((US_Others!E365*US_Others!E$8/SUM(US_Others!E365,US_Others!J365,US_Others!P365,US_Others!W365)+US_Others!J365*US_Others!J$8/SUM(US_Others!E365,US_Others!J365,US_Others!P365,US_Others!W365)+US_Others!P365*US_Others!P$8/SUM(US_Others!E365,US_Others!J365,US_Others!P365,US_Others!W365)+US_Others!W365*US_Others!W$8/SUM(US_Others!E365,US_Others!J365,US_Others!P365,US_Others!W365))&gt;3.5,4,IF((US_Others!E365*US_Others!E$8/SUM(US_Others!E365,US_Others!J365,US_Others!P365,US_Others!W365)+US_Others!J365*US_Others!J$8/SUM(US_Others!E365,US_Others!J365,US_Others!P365,US_Others!W365)+US_Others!P365*US_Others!P$8/SUM(US_Others!E365,US_Others!J365,US_Others!P365,US_Others!W365)+US_Others!W365*US_Others!W$8/SUM(US_Others!E365,US_Others!J365,US_Others!P365,US_Others!W365))&gt;2.5,3,2)),"")</f>
        <v>4</v>
      </c>
      <c r="BF360" s="223">
        <f>IFERROR(IF((US_Others!F365*US_Others!F$8/SUM(US_Others!F365,US_Others!K365,US_Others!Q365)+US_Others!K365*US_Others!K$8/SUM(US_Others!F365,US_Others!K365,US_Others!Q365)+US_Others!Q365*US_Others!Q$8/SUM(US_Others!F365,US_Others!K365,US_Others!Q365))&gt;3.5,4,IF((US_Others!F365*US_Others!F$8/SUM(US_Others!F365,US_Others!K365,US_Others!Q365)+US_Others!K365*US_Others!K$8/SUM(US_Others!F365,US_Others!K365,US_Others!Q365)+US_Others!Q365*US_Others!Q$8/SUM(US_Others!F365,US_Others!K365,US_Others!Q365))&gt;2.5,3,2)),"")</f>
        <v>4</v>
      </c>
      <c r="BG360" s="223">
        <f>IFERROR(IF((US_Others!G365*US_Others!G$8/SUM(US_Others!G365,US_Others!L365,US_Others!R365)+US_Others!L365*US_Others!L$8/SUM(US_Others!G365,US_Others!L365,US_Others!R365)+US_Others!R365*US_Others!R$8/SUM(US_Others!G365,US_Others!L365,US_Others!R365))&gt;3.5,4,IF((US_Others!G365*US_Others!G$8/SUM(US_Others!G365,US_Others!L365,US_Others!R365)+US_Others!L365*US_Others!L$8/SUM(US_Others!G365,US_Others!L365,US_Others!R365)+US_Others!R365*US_Others!R$8/SUM(US_Others!G365,US_Others!L365,US_Others!R365))&gt;2.5,3,2)),"")</f>
        <v>4</v>
      </c>
      <c r="BH360" s="219" t="str">
        <f>IFERROR(IF((US_Others!Z365*US_Others!Z$8/SUM(US_Others!Z365,US_Others!AB365)+US_Others!AB365*US_Others!AB$8/SUM(US_Others!Z365,US_Others!AB365))&gt;3.5,4,IF((US_Others!Z365*US_Others!Z$8/SUM(US_Others!Z365,US_Others!AB365)+US_Others!AB365*US_Others!AB$8/SUM(US_Others!Z365,US_Others!AB365))&gt;2.5,3,2)),"")</f>
        <v/>
      </c>
      <c r="BI360" s="219" t="str">
        <f>IFERROR(IF((US_Others!AA365*US_Others!AA$8/SUM(US_Others!AA365,US_Others!AC365)+US_Others!AC365*US_Others!AC$8/SUM(US_Others!AA365,US_Others!AC365))&gt;3.5,4,IF((US_Others!AA365*US_Others!AA$8/SUM(US_Others!AA365,US_Others!AC365)+US_Others!AC365*US_Others!AC$8/SUM(US_Others!AA365,US_Others!AC365))&gt;2.5,3,2)),"")</f>
        <v/>
      </c>
      <c r="BJ360" s="219" t="str">
        <f>IFERROR(US_Others!AD365*US_Others!AD$8/US_Others!AD365,"")</f>
        <v/>
      </c>
      <c r="BK360" s="74" t="str">
        <f>IFERROR(US_Others!AE365*US_Others!AE$8/US_Others!AE365,"")</f>
        <v/>
      </c>
      <c r="BL360" s="219" t="str">
        <f>IFERROR(IF(SUMPRODUCT(US_Others!AG365:AI365/SUM(US_Others!AG365:AI365),US_Others!AG$8:AI$8)&gt;3.5,4,IF(SUMPRODUCT(US_Others!AG365:AI365/SUM(US_Others!AG365:AI365),US_Others!AG$8:AI$8)&gt;2.5,3,2)),"")</f>
        <v/>
      </c>
      <c r="BM360" s="219" t="str">
        <f>IFERROR(US_Others!AL365*US_Others!AL$8/US_Others!AL365,"")</f>
        <v/>
      </c>
    </row>
    <row r="361" spans="1:65">
      <c r="A361" s="200" t="s">
        <v>521</v>
      </c>
      <c r="B361" s="332">
        <v>711100</v>
      </c>
      <c r="C361" s="333">
        <f>SUM(US_CO2!C364:AX364)</f>
        <v>8.4210208463180142E-2</v>
      </c>
      <c r="D361" s="333">
        <f>SUM(US_CH4!C364:AC364)</f>
        <v>1.5161018847347207E-4</v>
      </c>
      <c r="E361" s="333">
        <f>SUM(US_N2O!C364:AA364)</f>
        <v>4.7686772338186946E-5</v>
      </c>
      <c r="F361" s="332">
        <f>US_Others!V366+US_Others!U366</f>
        <v>0</v>
      </c>
      <c r="G361" s="332">
        <f>US_Others!C366+US_Others!H366+US_Others!N366</f>
        <v>2.000299150278305E-5</v>
      </c>
      <c r="H361" s="332">
        <f>US_Others!D366+US_Others!I366+US_Others!O366</f>
        <v>3.2804906064564206E-4</v>
      </c>
      <c r="I361" s="332">
        <f>US_Others!E366+US_Others!J366+US_Others!P366+US_Others!W366</f>
        <v>1.5162267559109554E-3</v>
      </c>
      <c r="J361" s="332">
        <f>US_Others!F366+US_Others!K366+US_Others!Q366</f>
        <v>2.6203918868645799E-4</v>
      </c>
      <c r="K361" s="332">
        <f>US_Others!G366+US_Others!L366+US_Others!R366</f>
        <v>2.6003888953617973E-5</v>
      </c>
      <c r="L361" s="332">
        <f>US_Others!Z366+US_Others!AB366</f>
        <v>0</v>
      </c>
      <c r="M361" s="332">
        <f>US_Others!AA366+US_Others!AC366</f>
        <v>0</v>
      </c>
      <c r="N361" s="332">
        <f>US_Others!AD366</f>
        <v>0</v>
      </c>
      <c r="O361" s="332">
        <f>US_Others!AE366</f>
        <v>0</v>
      </c>
      <c r="P361" s="332">
        <f>SUM(US_Others!AG366:AI366)</f>
        <v>0</v>
      </c>
      <c r="Q361" s="332">
        <f>US_Others!AL366</f>
        <v>0</v>
      </c>
      <c r="R361" s="332"/>
      <c r="S361" s="334">
        <f t="shared" si="5"/>
        <v>84.210208463180138</v>
      </c>
      <c r="T361" s="334">
        <f>D361*1000/Spec!I$6</f>
        <v>6.0644075389388831E-3</v>
      </c>
      <c r="U361" s="334">
        <f>E361*1000/Spec!I$7</f>
        <v>1.6002272596707029E-4</v>
      </c>
      <c r="V361" s="334">
        <f>F361*1000/Spec!I$8</f>
        <v>0</v>
      </c>
      <c r="W361" s="334">
        <f>G361*1000/Spec!I$9</f>
        <v>2.9634061485604519E-5</v>
      </c>
      <c r="X361" s="334">
        <f>H361*1000/Spec!I$10</f>
        <v>9.3728303041612008E-5</v>
      </c>
      <c r="Y361" s="334">
        <f>I361*1000/Spec!I$11</f>
        <v>1.0602984307069619E-3</v>
      </c>
      <c r="Z361" s="334">
        <f>J361*1000/Spec!I$12</f>
        <v>5.8621742435449213E-5</v>
      </c>
      <c r="AA361" s="334">
        <f>K361*1000/Spec!I$15</f>
        <v>2.6507532062811387E-6</v>
      </c>
      <c r="AB361" s="334">
        <f>L361*1000/Spec!I$17</f>
        <v>0</v>
      </c>
      <c r="AC361" s="334">
        <f>M361*1000/Spec!I$18</f>
        <v>0</v>
      </c>
      <c r="AD361" s="335">
        <f>N361*1000/Spec!I$25</f>
        <v>0</v>
      </c>
      <c r="AE361" s="335">
        <f>O361*1000/Spec!I$26</f>
        <v>0</v>
      </c>
      <c r="AF361" s="334">
        <f>P361*1000/Spec!I$21</f>
        <v>0</v>
      </c>
      <c r="AG361" s="334">
        <f>Q361*1000/Spec!I$22</f>
        <v>0</v>
      </c>
      <c r="AI361" s="200">
        <f>S361/'2007output'!$C359</f>
        <v>4.1690285887014279E-3</v>
      </c>
      <c r="AJ361" s="200">
        <f>T361/'2007output'!$C359</f>
        <v>3.0023305801964863E-7</v>
      </c>
      <c r="AK361" s="200">
        <f>U361/'2007output'!$C359</f>
        <v>7.9223093206134111E-9</v>
      </c>
      <c r="AL361" s="200">
        <f>V361/'2007output'!$C359</f>
        <v>0</v>
      </c>
      <c r="AM361" s="200">
        <f>W361/'2007output'!$C359</f>
        <v>1.4671053757911045E-9</v>
      </c>
      <c r="AN361" s="200">
        <f>X361/'2007output'!$C359</f>
        <v>4.6402447171450072E-9</v>
      </c>
      <c r="AO361" s="200">
        <f>Y361/'2007output'!$C359</f>
        <v>5.2492619966679633E-8</v>
      </c>
      <c r="AP361" s="200">
        <f>Z361/'2007output'!$C359</f>
        <v>2.9022101309693159E-9</v>
      </c>
      <c r="AQ361" s="200">
        <f>AA361/'2007output'!$C359</f>
        <v>1.3123190288039699E-10</v>
      </c>
      <c r="AR361" s="200">
        <f>AB361/'2007output'!$C359</f>
        <v>0</v>
      </c>
      <c r="AS361" s="200">
        <f>AC361/'2007output'!$C359</f>
        <v>0</v>
      </c>
      <c r="AT361" s="200">
        <f>AD361/'2007output'!$C359</f>
        <v>0</v>
      </c>
      <c r="AU361" s="200">
        <f>AE361/'2007output'!$C359</f>
        <v>0</v>
      </c>
      <c r="AV361" s="200">
        <f>AF361/'2007output'!$C359</f>
        <v>0</v>
      </c>
      <c r="AW361" s="200">
        <f>AG361/'2007output'!$C359</f>
        <v>0</v>
      </c>
      <c r="AY361" s="370">
        <f>IFERROR(IF(SUMPRODUCT(US_CO2!C364:AX364/SUM(US_CO2!C364:AX364),US_CO2!C$6:AX$6)&gt;3.5,4,IF(SUMPRODUCT(US_CO2!C364:AX364/SUM(US_CO2!C364:AX364),US_CO2!C$6:AX$6)&gt;2.5,3,2)),"")</f>
        <v>4</v>
      </c>
      <c r="AZ361" s="370">
        <f>IFERROR(IF(SUMPRODUCT(US_CH4!C364:AC364/SUM(US_CH4!C364:AC364),US_CH4!C$6:AC$6)&gt;3.5,4,IF(SUMPRODUCT(US_CH4!C364:AC364/SUM(US_CH4!C364:AC364),US_CH4!C$6:AC$6)&gt;2.5,3,2)),"")</f>
        <v>4</v>
      </c>
      <c r="BA361" s="223">
        <f>IFERROR(IF(SUMPRODUCT(US_N2O!C364:AA364/SUM(US_N2O!C364:AA364),US_N2O!C$6:AA$6)&gt;3.5,4,IF(SUMPRODUCT(US_N2O!C364:AA364/SUM(US_N2O!C364:AA364),US_N2O!C$6:AA$6)&gt;2.5,3,2)),"")</f>
        <v>4</v>
      </c>
      <c r="BB361" s="223" t="str">
        <f>IFERROR(IF(SUMPRODUCT(US_Others!U366:V366/SUM(US_Others!U366:V366),US_Others!U$8:V$8)&gt;3.5,4,IF(SUMPRODUCT(US_Others!U366:V366/SUM(US_Others!U366:V366),US_Others!U$8:V$8)&gt;2.5,3,2)),"")</f>
        <v/>
      </c>
      <c r="BC361" s="223">
        <f>IFERROR(IF((US_Others!C366*US_Others!C$8/SUM(US_Others!C366,US_Others!H366,US_Others!N366)+ US_Others!H366*US_Others!H$8/SUM(US_Others!C366,US_Others!H366,US_Others!N366)+US_Others!N366*US_Others!N$8/SUM(US_Others!C366,US_Others!H366,US_Others!N366))&gt;3.5,4,IF((US_Others!C366*US_Others!C$8/SUM(US_Others!C366,US_Others!H366,US_Others!N366)+ US_Others!H366*US_Others!H$8/SUM(US_Others!C366,US_Others!H366,US_Others!N366)+US_Others!N366*US_Others!N$8/SUM(US_Others!C366,US_Others!H366,US_Others!N366))&gt;2.5,3,2)),"")</f>
        <v>4</v>
      </c>
      <c r="BD361" s="223">
        <f>IFERROR(IF((US_Others!D366*US_Others!D$8/SUM(US_Others!D366,US_Others!I366,US_Others!O366)+US_Others!I366*US_Others!I$8/SUM(US_Others!D366,US_Others!I366,US_Others!O366)+US_Others!O366*US_Others!O$8/SUM(US_Others!D366,US_Others!I366,US_Others!O366))&gt;3.5,4,IF((US_Others!D366*US_Others!D$8/SUM(US_Others!D366,US_Others!I366,US_Others!O366)+US_Others!I366*US_Others!I$8/SUM(US_Others!D366,US_Others!I366,US_Others!O366)+US_Others!O366*US_Others!O$8/SUM(US_Others!D366,US_Others!I366,US_Others!O366))&gt;2.5,3,2)),"")</f>
        <v>4</v>
      </c>
      <c r="BE361" s="223">
        <f>IFERROR(IF((US_Others!E366*US_Others!E$8/SUM(US_Others!E366,US_Others!J366,US_Others!P366,US_Others!W366)+US_Others!J366*US_Others!J$8/SUM(US_Others!E366,US_Others!J366,US_Others!P366,US_Others!W366)+US_Others!P366*US_Others!P$8/SUM(US_Others!E366,US_Others!J366,US_Others!P366,US_Others!W366)+US_Others!W366*US_Others!W$8/SUM(US_Others!E366,US_Others!J366,US_Others!P366,US_Others!W366))&gt;3.5,4,IF((US_Others!E366*US_Others!E$8/SUM(US_Others!E366,US_Others!J366,US_Others!P366,US_Others!W366)+US_Others!J366*US_Others!J$8/SUM(US_Others!E366,US_Others!J366,US_Others!P366,US_Others!W366)+US_Others!P366*US_Others!P$8/SUM(US_Others!E366,US_Others!J366,US_Others!P366,US_Others!W366)+US_Others!W366*US_Others!W$8/SUM(US_Others!E366,US_Others!J366,US_Others!P366,US_Others!W366))&gt;2.5,3,2)),"")</f>
        <v>4</v>
      </c>
      <c r="BF361" s="223">
        <f>IFERROR(IF((US_Others!F366*US_Others!F$8/SUM(US_Others!F366,US_Others!K366,US_Others!Q366)+US_Others!K366*US_Others!K$8/SUM(US_Others!F366,US_Others!K366,US_Others!Q366)+US_Others!Q366*US_Others!Q$8/SUM(US_Others!F366,US_Others!K366,US_Others!Q366))&gt;3.5,4,IF((US_Others!F366*US_Others!F$8/SUM(US_Others!F366,US_Others!K366,US_Others!Q366)+US_Others!K366*US_Others!K$8/SUM(US_Others!F366,US_Others!K366,US_Others!Q366)+US_Others!Q366*US_Others!Q$8/SUM(US_Others!F366,US_Others!K366,US_Others!Q366))&gt;2.5,3,2)),"")</f>
        <v>4</v>
      </c>
      <c r="BG361" s="223">
        <f>IFERROR(IF((US_Others!G366*US_Others!G$8/SUM(US_Others!G366,US_Others!L366,US_Others!R366)+US_Others!L366*US_Others!L$8/SUM(US_Others!G366,US_Others!L366,US_Others!R366)+US_Others!R366*US_Others!R$8/SUM(US_Others!G366,US_Others!L366,US_Others!R366))&gt;3.5,4,IF((US_Others!G366*US_Others!G$8/SUM(US_Others!G366,US_Others!L366,US_Others!R366)+US_Others!L366*US_Others!L$8/SUM(US_Others!G366,US_Others!L366,US_Others!R366)+US_Others!R366*US_Others!R$8/SUM(US_Others!G366,US_Others!L366,US_Others!R366))&gt;2.5,3,2)),"")</f>
        <v>4</v>
      </c>
      <c r="BH361" s="219" t="str">
        <f>IFERROR(IF((US_Others!Z366*US_Others!Z$8/SUM(US_Others!Z366,US_Others!AB366)+US_Others!AB366*US_Others!AB$8/SUM(US_Others!Z366,US_Others!AB366))&gt;3.5,4,IF((US_Others!Z366*US_Others!Z$8/SUM(US_Others!Z366,US_Others!AB366)+US_Others!AB366*US_Others!AB$8/SUM(US_Others!Z366,US_Others!AB366))&gt;2.5,3,2)),"")</f>
        <v/>
      </c>
      <c r="BI361" s="219" t="str">
        <f>IFERROR(IF((US_Others!AA366*US_Others!AA$8/SUM(US_Others!AA366,US_Others!AC366)+US_Others!AC366*US_Others!AC$8/SUM(US_Others!AA366,US_Others!AC366))&gt;3.5,4,IF((US_Others!AA366*US_Others!AA$8/SUM(US_Others!AA366,US_Others!AC366)+US_Others!AC366*US_Others!AC$8/SUM(US_Others!AA366,US_Others!AC366))&gt;2.5,3,2)),"")</f>
        <v/>
      </c>
      <c r="BJ361" s="219" t="str">
        <f>IFERROR(US_Others!AD366*US_Others!AD$8/US_Others!AD366,"")</f>
        <v/>
      </c>
      <c r="BK361" s="74" t="str">
        <f>IFERROR(US_Others!AE366*US_Others!AE$8/US_Others!AE366,"")</f>
        <v/>
      </c>
      <c r="BL361" s="219" t="str">
        <f>IFERROR(IF(SUMPRODUCT(US_Others!AG366:AI366/SUM(US_Others!AG366:AI366),US_Others!AG$8:AI$8)&gt;3.5,4,IF(SUMPRODUCT(US_Others!AG366:AI366/SUM(US_Others!AG366:AI366),US_Others!AG$8:AI$8)&gt;2.5,3,2)),"")</f>
        <v/>
      </c>
      <c r="BM361" s="219" t="str">
        <f>IFERROR(US_Others!AL366*US_Others!AL$8/US_Others!AL366,"")</f>
        <v/>
      </c>
    </row>
    <row r="362" spans="1:65">
      <c r="A362" s="200" t="s">
        <v>522</v>
      </c>
      <c r="B362" s="332">
        <v>711200</v>
      </c>
      <c r="C362" s="333">
        <f>SUM(US_CO2!C365:AX365)</f>
        <v>0.11202238781273767</v>
      </c>
      <c r="D362" s="333">
        <f>SUM(US_CH4!C365:AC365)</f>
        <v>1.9970237174079879E-4</v>
      </c>
      <c r="E362" s="333">
        <f>SUM(US_N2O!C365:AA365)</f>
        <v>6.329736740228557E-5</v>
      </c>
      <c r="F362" s="332">
        <f>US_Others!V367+US_Others!U367</f>
        <v>0</v>
      </c>
      <c r="G362" s="332">
        <f>US_Others!C367+US_Others!H367+US_Others!N367</f>
        <v>2.3820976374805912E-5</v>
      </c>
      <c r="H362" s="332">
        <f>US_Others!D367+US_Others!I367+US_Others!O367</f>
        <v>3.9066401254681698E-4</v>
      </c>
      <c r="I362" s="332">
        <f>US_Others!E367+US_Others!J367+US_Others!P367+US_Others!W367</f>
        <v>1.8056300092102883E-3</v>
      </c>
      <c r="J362" s="332">
        <f>US_Others!F367+US_Others!K367+US_Others!Q367</f>
        <v>3.1205479050995744E-4</v>
      </c>
      <c r="K362" s="332">
        <f>US_Others!G367+US_Others!L367+US_Others!R367</f>
        <v>3.0967269287247689E-5</v>
      </c>
      <c r="L362" s="332">
        <f>US_Others!Z367+US_Others!AB367</f>
        <v>0</v>
      </c>
      <c r="M362" s="332">
        <f>US_Others!AA367+US_Others!AC367</f>
        <v>0</v>
      </c>
      <c r="N362" s="332">
        <f>US_Others!AD367</f>
        <v>0</v>
      </c>
      <c r="O362" s="332">
        <f>US_Others!AE367</f>
        <v>0</v>
      </c>
      <c r="P362" s="332">
        <f>SUM(US_Others!AG367:AI367)</f>
        <v>0</v>
      </c>
      <c r="Q362" s="332">
        <f>US_Others!AL367</f>
        <v>0</v>
      </c>
      <c r="R362" s="332"/>
      <c r="S362" s="334">
        <f t="shared" si="5"/>
        <v>112.02238781273768</v>
      </c>
      <c r="T362" s="334">
        <f>D362*1000/Spec!I$6</f>
        <v>7.9880948696319527E-3</v>
      </c>
      <c r="U362" s="334">
        <f>E362*1000/Spec!I$7</f>
        <v>2.1240727316203213E-4</v>
      </c>
      <c r="V362" s="334">
        <f>F362*1000/Spec!I$8</f>
        <v>0</v>
      </c>
      <c r="W362" s="334">
        <f>G362*1000/Spec!I$9</f>
        <v>3.5290335370082836E-5</v>
      </c>
      <c r="X362" s="334">
        <f>H362*1000/Spec!I$10</f>
        <v>1.1161828929909057E-4</v>
      </c>
      <c r="Y362" s="334">
        <f>I362*1000/Spec!I$11</f>
        <v>1.2626783281190826E-3</v>
      </c>
      <c r="Z362" s="334">
        <f>J362*1000/Spec!I$12</f>
        <v>6.9810915102898755E-5</v>
      </c>
      <c r="AA362" s="334">
        <f>K362*1000/Spec!I$15</f>
        <v>3.1567043106266756E-6</v>
      </c>
      <c r="AB362" s="334">
        <f>L362*1000/Spec!I$17</f>
        <v>0</v>
      </c>
      <c r="AC362" s="334">
        <f>M362*1000/Spec!I$18</f>
        <v>0</v>
      </c>
      <c r="AD362" s="335">
        <f>N362*1000/Spec!I$25</f>
        <v>0</v>
      </c>
      <c r="AE362" s="335">
        <f>O362*1000/Spec!I$26</f>
        <v>0</v>
      </c>
      <c r="AF362" s="334">
        <f>P362*1000/Spec!I$21</f>
        <v>0</v>
      </c>
      <c r="AG362" s="334">
        <f>Q362*1000/Spec!I$22</f>
        <v>0</v>
      </c>
      <c r="AI362" s="200">
        <f>S362/'2007output'!$C360</f>
        <v>3.1659051495799705E-3</v>
      </c>
      <c r="AJ362" s="200">
        <f>T362/'2007output'!$C360</f>
        <v>2.2575443334930909E-7</v>
      </c>
      <c r="AK362" s="200">
        <f>U362/'2007output'!$C360</f>
        <v>6.002918640120736E-9</v>
      </c>
      <c r="AL362" s="200">
        <f>V362/'2007output'!$C360</f>
        <v>0</v>
      </c>
      <c r="AM362" s="200">
        <f>W362/'2007output'!$C360</f>
        <v>9.9735291007469008E-10</v>
      </c>
      <c r="AN362" s="200">
        <f>X362/'2007output'!$C360</f>
        <v>3.1544847755790913E-9</v>
      </c>
      <c r="AO362" s="200">
        <f>Y362/'2007output'!$C360</f>
        <v>3.5685008142637424E-8</v>
      </c>
      <c r="AP362" s="200">
        <f>Z362/'2007output'!$C360</f>
        <v>1.9729514781511064E-9</v>
      </c>
      <c r="AQ362" s="200">
        <f>AA362/'2007output'!$C360</f>
        <v>8.921276030484613E-11</v>
      </c>
      <c r="AR362" s="200">
        <f>AB362/'2007output'!$C360</f>
        <v>0</v>
      </c>
      <c r="AS362" s="200">
        <f>AC362/'2007output'!$C360</f>
        <v>0</v>
      </c>
      <c r="AT362" s="200">
        <f>AD362/'2007output'!$C360</f>
        <v>0</v>
      </c>
      <c r="AU362" s="200">
        <f>AE362/'2007output'!$C360</f>
        <v>0</v>
      </c>
      <c r="AV362" s="200">
        <f>AF362/'2007output'!$C360</f>
        <v>0</v>
      </c>
      <c r="AW362" s="200">
        <f>AG362/'2007output'!$C360</f>
        <v>0</v>
      </c>
      <c r="AY362" s="370">
        <f>IFERROR(IF(SUMPRODUCT(US_CO2!C365:AX365/SUM(US_CO2!C365:AX365),US_CO2!C$6:AX$6)&gt;3.5,4,IF(SUMPRODUCT(US_CO2!C365:AX365/SUM(US_CO2!C365:AX365),US_CO2!C$6:AX$6)&gt;2.5,3,2)),"")</f>
        <v>4</v>
      </c>
      <c r="AZ362" s="370">
        <f>IFERROR(IF(SUMPRODUCT(US_CH4!C365:AC365/SUM(US_CH4!C365:AC365),US_CH4!C$6:AC$6)&gt;3.5,4,IF(SUMPRODUCT(US_CH4!C365:AC365/SUM(US_CH4!C365:AC365),US_CH4!C$6:AC$6)&gt;2.5,3,2)),"")</f>
        <v>4</v>
      </c>
      <c r="BA362" s="223">
        <f>IFERROR(IF(SUMPRODUCT(US_N2O!C365:AA365/SUM(US_N2O!C365:AA365),US_N2O!C$6:AA$6)&gt;3.5,4,IF(SUMPRODUCT(US_N2O!C365:AA365/SUM(US_N2O!C365:AA365),US_N2O!C$6:AA$6)&gt;2.5,3,2)),"")</f>
        <v>4</v>
      </c>
      <c r="BB362" s="223" t="str">
        <f>IFERROR(IF(SUMPRODUCT(US_Others!U367:V367/SUM(US_Others!U367:V367),US_Others!U$8:V$8)&gt;3.5,4,IF(SUMPRODUCT(US_Others!U367:V367/SUM(US_Others!U367:V367),US_Others!U$8:V$8)&gt;2.5,3,2)),"")</f>
        <v/>
      </c>
      <c r="BC362" s="223">
        <f>IFERROR(IF((US_Others!C367*US_Others!C$8/SUM(US_Others!C367,US_Others!H367,US_Others!N367)+ US_Others!H367*US_Others!H$8/SUM(US_Others!C367,US_Others!H367,US_Others!N367)+US_Others!N367*US_Others!N$8/SUM(US_Others!C367,US_Others!H367,US_Others!N367))&gt;3.5,4,IF((US_Others!C367*US_Others!C$8/SUM(US_Others!C367,US_Others!H367,US_Others!N367)+ US_Others!H367*US_Others!H$8/SUM(US_Others!C367,US_Others!H367,US_Others!N367)+US_Others!N367*US_Others!N$8/SUM(US_Others!C367,US_Others!H367,US_Others!N367))&gt;2.5,3,2)),"")</f>
        <v>4</v>
      </c>
      <c r="BD362" s="223">
        <f>IFERROR(IF((US_Others!D367*US_Others!D$8/SUM(US_Others!D367,US_Others!I367,US_Others!O367)+US_Others!I367*US_Others!I$8/SUM(US_Others!D367,US_Others!I367,US_Others!O367)+US_Others!O367*US_Others!O$8/SUM(US_Others!D367,US_Others!I367,US_Others!O367))&gt;3.5,4,IF((US_Others!D367*US_Others!D$8/SUM(US_Others!D367,US_Others!I367,US_Others!O367)+US_Others!I367*US_Others!I$8/SUM(US_Others!D367,US_Others!I367,US_Others!O367)+US_Others!O367*US_Others!O$8/SUM(US_Others!D367,US_Others!I367,US_Others!O367))&gt;2.5,3,2)),"")</f>
        <v>4</v>
      </c>
      <c r="BE362" s="223">
        <f>IFERROR(IF((US_Others!E367*US_Others!E$8/SUM(US_Others!E367,US_Others!J367,US_Others!P367,US_Others!W367)+US_Others!J367*US_Others!J$8/SUM(US_Others!E367,US_Others!J367,US_Others!P367,US_Others!W367)+US_Others!P367*US_Others!P$8/SUM(US_Others!E367,US_Others!J367,US_Others!P367,US_Others!W367)+US_Others!W367*US_Others!W$8/SUM(US_Others!E367,US_Others!J367,US_Others!P367,US_Others!W367))&gt;3.5,4,IF((US_Others!E367*US_Others!E$8/SUM(US_Others!E367,US_Others!J367,US_Others!P367,US_Others!W367)+US_Others!J367*US_Others!J$8/SUM(US_Others!E367,US_Others!J367,US_Others!P367,US_Others!W367)+US_Others!P367*US_Others!P$8/SUM(US_Others!E367,US_Others!J367,US_Others!P367,US_Others!W367)+US_Others!W367*US_Others!W$8/SUM(US_Others!E367,US_Others!J367,US_Others!P367,US_Others!W367))&gt;2.5,3,2)),"")</f>
        <v>4</v>
      </c>
      <c r="BF362" s="223">
        <f>IFERROR(IF((US_Others!F367*US_Others!F$8/SUM(US_Others!F367,US_Others!K367,US_Others!Q367)+US_Others!K367*US_Others!K$8/SUM(US_Others!F367,US_Others!K367,US_Others!Q367)+US_Others!Q367*US_Others!Q$8/SUM(US_Others!F367,US_Others!K367,US_Others!Q367))&gt;3.5,4,IF((US_Others!F367*US_Others!F$8/SUM(US_Others!F367,US_Others!K367,US_Others!Q367)+US_Others!K367*US_Others!K$8/SUM(US_Others!F367,US_Others!K367,US_Others!Q367)+US_Others!Q367*US_Others!Q$8/SUM(US_Others!F367,US_Others!K367,US_Others!Q367))&gt;2.5,3,2)),"")</f>
        <v>4</v>
      </c>
      <c r="BG362" s="223">
        <f>IFERROR(IF((US_Others!G367*US_Others!G$8/SUM(US_Others!G367,US_Others!L367,US_Others!R367)+US_Others!L367*US_Others!L$8/SUM(US_Others!G367,US_Others!L367,US_Others!R367)+US_Others!R367*US_Others!R$8/SUM(US_Others!G367,US_Others!L367,US_Others!R367))&gt;3.5,4,IF((US_Others!G367*US_Others!G$8/SUM(US_Others!G367,US_Others!L367,US_Others!R367)+US_Others!L367*US_Others!L$8/SUM(US_Others!G367,US_Others!L367,US_Others!R367)+US_Others!R367*US_Others!R$8/SUM(US_Others!G367,US_Others!L367,US_Others!R367))&gt;2.5,3,2)),"")</f>
        <v>4</v>
      </c>
      <c r="BH362" s="219" t="str">
        <f>IFERROR(IF((US_Others!Z367*US_Others!Z$8/SUM(US_Others!Z367,US_Others!AB367)+US_Others!AB367*US_Others!AB$8/SUM(US_Others!Z367,US_Others!AB367))&gt;3.5,4,IF((US_Others!Z367*US_Others!Z$8/SUM(US_Others!Z367,US_Others!AB367)+US_Others!AB367*US_Others!AB$8/SUM(US_Others!Z367,US_Others!AB367))&gt;2.5,3,2)),"")</f>
        <v/>
      </c>
      <c r="BI362" s="219" t="str">
        <f>IFERROR(IF((US_Others!AA367*US_Others!AA$8/SUM(US_Others!AA367,US_Others!AC367)+US_Others!AC367*US_Others!AC$8/SUM(US_Others!AA367,US_Others!AC367))&gt;3.5,4,IF((US_Others!AA367*US_Others!AA$8/SUM(US_Others!AA367,US_Others!AC367)+US_Others!AC367*US_Others!AC$8/SUM(US_Others!AA367,US_Others!AC367))&gt;2.5,3,2)),"")</f>
        <v/>
      </c>
      <c r="BJ362" s="219" t="str">
        <f>IFERROR(US_Others!AD367*US_Others!AD$8/US_Others!AD367,"")</f>
        <v/>
      </c>
      <c r="BK362" s="74" t="str">
        <f>IFERROR(US_Others!AE367*US_Others!AE$8/US_Others!AE367,"")</f>
        <v/>
      </c>
      <c r="BL362" s="219" t="str">
        <f>IFERROR(IF(SUMPRODUCT(US_Others!AG367:AI367/SUM(US_Others!AG367:AI367),US_Others!AG$8:AI$8)&gt;3.5,4,IF(SUMPRODUCT(US_Others!AG367:AI367/SUM(US_Others!AG367:AI367),US_Others!AG$8:AI$8)&gt;2.5,3,2)),"")</f>
        <v/>
      </c>
      <c r="BM362" s="219" t="str">
        <f>IFERROR(US_Others!AL367*US_Others!AL$8/US_Others!AL367,"")</f>
        <v/>
      </c>
    </row>
    <row r="363" spans="1:65">
      <c r="A363" s="200" t="s">
        <v>523</v>
      </c>
      <c r="B363" s="332" t="s">
        <v>524</v>
      </c>
      <c r="C363" s="333">
        <f>SUM(US_CO2!C366:AX366)</f>
        <v>0.31571890581001755</v>
      </c>
      <c r="D363" s="333">
        <f>SUM(US_CH4!C366:AC366)</f>
        <v>6.1098860468964875E-4</v>
      </c>
      <c r="E363" s="333">
        <f>SUM(US_N2O!C366:AA366)</f>
        <v>1.8177368599120832E-4</v>
      </c>
      <c r="F363" s="332">
        <f>US_Others!V368+US_Others!U368</f>
        <v>0</v>
      </c>
      <c r="G363" s="332">
        <f>US_Others!C368+US_Others!H368+US_Others!N368</f>
        <v>1.1910488187402956E-5</v>
      </c>
      <c r="H363" s="332">
        <f>US_Others!D368+US_Others!I368+US_Others!O368</f>
        <v>1.9533200627340849E-4</v>
      </c>
      <c r="I363" s="332">
        <f>US_Others!E368+US_Others!J368+US_Others!P368+US_Others!W368</f>
        <v>9.0281500460514413E-4</v>
      </c>
      <c r="J363" s="332">
        <f>US_Others!F368+US_Others!K368+US_Others!Q368</f>
        <v>1.5602739525497872E-4</v>
      </c>
      <c r="K363" s="332">
        <f>US_Others!G368+US_Others!L368+US_Others!R368</f>
        <v>1.5483634643623845E-5</v>
      </c>
      <c r="L363" s="332">
        <f>US_Others!Z368+US_Others!AB368</f>
        <v>0</v>
      </c>
      <c r="M363" s="332">
        <f>US_Others!AA368+US_Others!AC368</f>
        <v>0</v>
      </c>
      <c r="N363" s="332">
        <f>US_Others!AD368</f>
        <v>0</v>
      </c>
      <c r="O363" s="332">
        <f>US_Others!AE368</f>
        <v>0</v>
      </c>
      <c r="P363" s="332">
        <f>SUM(US_Others!AG368:AI368)</f>
        <v>0</v>
      </c>
      <c r="Q363" s="332">
        <f>US_Others!AL368</f>
        <v>0</v>
      </c>
      <c r="R363" s="332"/>
      <c r="S363" s="334">
        <f t="shared" si="5"/>
        <v>315.71890581001753</v>
      </c>
      <c r="T363" s="334">
        <f>D363*1000/Spec!I$6</f>
        <v>2.4439544187585951E-2</v>
      </c>
      <c r="U363" s="334">
        <f>E363*1000/Spec!I$7</f>
        <v>6.0997881205103466E-4</v>
      </c>
      <c r="V363" s="334">
        <f>F363*1000/Spec!I$8</f>
        <v>0</v>
      </c>
      <c r="W363" s="334">
        <f>G363*1000/Spec!I$9</f>
        <v>1.7645167685041418E-5</v>
      </c>
      <c r="X363" s="334">
        <f>H363*1000/Spec!I$10</f>
        <v>5.5809144649545285E-5</v>
      </c>
      <c r="Y363" s="334">
        <f>I363*1000/Spec!I$11</f>
        <v>6.3133916405954131E-4</v>
      </c>
      <c r="Z363" s="334">
        <f>J363*1000/Spec!I$12</f>
        <v>3.4905457551449378E-5</v>
      </c>
      <c r="AA363" s="334">
        <f>K363*1000/Spec!I$15</f>
        <v>1.5783521553133378E-6</v>
      </c>
      <c r="AB363" s="334">
        <f>L363*1000/Spec!I$17</f>
        <v>0</v>
      </c>
      <c r="AC363" s="334">
        <f>M363*1000/Spec!I$18</f>
        <v>0</v>
      </c>
      <c r="AD363" s="335">
        <f>N363*1000/Spec!I$25</f>
        <v>0</v>
      </c>
      <c r="AE363" s="335">
        <f>O363*1000/Spec!I$26</f>
        <v>0</v>
      </c>
      <c r="AF363" s="334">
        <f>P363*1000/Spec!I$21</f>
        <v>0</v>
      </c>
      <c r="AG363" s="334">
        <f>Q363*1000/Spec!I$22</f>
        <v>0</v>
      </c>
      <c r="AI363" s="200">
        <f>S363/'2007output'!$C361</f>
        <v>1.0750805523547435E-2</v>
      </c>
      <c r="AJ363" s="200">
        <f>T363/'2007output'!$C361</f>
        <v>8.3221112771430349E-7</v>
      </c>
      <c r="AK363" s="200">
        <f>U363/'2007output'!$C361</f>
        <v>2.0770892908742285E-8</v>
      </c>
      <c r="AL363" s="200">
        <f>V363/'2007output'!$C361</f>
        <v>0</v>
      </c>
      <c r="AM363" s="200">
        <f>W363/'2007output'!$C361</f>
        <v>6.0085019528863753E-10</v>
      </c>
      <c r="AN363" s="200">
        <f>X363/'2007output'!$C361</f>
        <v>1.9004033319557762E-9</v>
      </c>
      <c r="AO363" s="200">
        <f>Y363/'2007output'!$C361</f>
        <v>2.1498251917442752E-8</v>
      </c>
      <c r="AP363" s="200">
        <f>Z363/'2007output'!$C361</f>
        <v>1.1885945977270193E-9</v>
      </c>
      <c r="AQ363" s="200">
        <f>AA363/'2007output'!$C361</f>
        <v>5.374577434921299E-11</v>
      </c>
      <c r="AR363" s="200">
        <f>AB363/'2007output'!$C361</f>
        <v>0</v>
      </c>
      <c r="AS363" s="200">
        <f>AC363/'2007output'!$C361</f>
        <v>0</v>
      </c>
      <c r="AT363" s="200">
        <f>AD363/'2007output'!$C361</f>
        <v>0</v>
      </c>
      <c r="AU363" s="200">
        <f>AE363/'2007output'!$C361</f>
        <v>0</v>
      </c>
      <c r="AV363" s="200">
        <f>AF363/'2007output'!$C361</f>
        <v>0</v>
      </c>
      <c r="AW363" s="200">
        <f>AG363/'2007output'!$C361</f>
        <v>0</v>
      </c>
      <c r="AY363" s="370">
        <f>IFERROR(IF(SUMPRODUCT(US_CO2!C366:AX366/SUM(US_CO2!C366:AX366),US_CO2!C$6:AX$6)&gt;3.5,4,IF(SUMPRODUCT(US_CO2!C366:AX366/SUM(US_CO2!C366:AX366),US_CO2!C$6:AX$6)&gt;2.5,3,2)),"")</f>
        <v>4</v>
      </c>
      <c r="AZ363" s="370">
        <f>IFERROR(IF(SUMPRODUCT(US_CH4!C366:AC366/SUM(US_CH4!C366:AC366),US_CH4!C$6:AC$6)&gt;3.5,4,IF(SUMPRODUCT(US_CH4!C366:AC366/SUM(US_CH4!C366:AC366),US_CH4!C$6:AC$6)&gt;2.5,3,2)),"")</f>
        <v>4</v>
      </c>
      <c r="BA363" s="223">
        <f>IFERROR(IF(SUMPRODUCT(US_N2O!C366:AA366/SUM(US_N2O!C366:AA366),US_N2O!C$6:AA$6)&gt;3.5,4,IF(SUMPRODUCT(US_N2O!C366:AA366/SUM(US_N2O!C366:AA366),US_N2O!C$6:AA$6)&gt;2.5,3,2)),"")</f>
        <v>4</v>
      </c>
      <c r="BB363" s="223" t="str">
        <f>IFERROR(IF(SUMPRODUCT(US_Others!U368:V368/SUM(US_Others!U368:V368),US_Others!U$8:V$8)&gt;3.5,4,IF(SUMPRODUCT(US_Others!U368:V368/SUM(US_Others!U368:V368),US_Others!U$8:V$8)&gt;2.5,3,2)),"")</f>
        <v/>
      </c>
      <c r="BC363" s="223">
        <f>IFERROR(IF((US_Others!C368*US_Others!C$8/SUM(US_Others!C368,US_Others!H368,US_Others!N368)+ US_Others!H368*US_Others!H$8/SUM(US_Others!C368,US_Others!H368,US_Others!N368)+US_Others!N368*US_Others!N$8/SUM(US_Others!C368,US_Others!H368,US_Others!N368))&gt;3.5,4,IF((US_Others!C368*US_Others!C$8/SUM(US_Others!C368,US_Others!H368,US_Others!N368)+ US_Others!H368*US_Others!H$8/SUM(US_Others!C368,US_Others!H368,US_Others!N368)+US_Others!N368*US_Others!N$8/SUM(US_Others!C368,US_Others!H368,US_Others!N368))&gt;2.5,3,2)),"")</f>
        <v>4</v>
      </c>
      <c r="BD363" s="223">
        <f>IFERROR(IF((US_Others!D368*US_Others!D$8/SUM(US_Others!D368,US_Others!I368,US_Others!O368)+US_Others!I368*US_Others!I$8/SUM(US_Others!D368,US_Others!I368,US_Others!O368)+US_Others!O368*US_Others!O$8/SUM(US_Others!D368,US_Others!I368,US_Others!O368))&gt;3.5,4,IF((US_Others!D368*US_Others!D$8/SUM(US_Others!D368,US_Others!I368,US_Others!O368)+US_Others!I368*US_Others!I$8/SUM(US_Others!D368,US_Others!I368,US_Others!O368)+US_Others!O368*US_Others!O$8/SUM(US_Others!D368,US_Others!I368,US_Others!O368))&gt;2.5,3,2)),"")</f>
        <v>4</v>
      </c>
      <c r="BE363" s="223">
        <f>IFERROR(IF((US_Others!E368*US_Others!E$8/SUM(US_Others!E368,US_Others!J368,US_Others!P368,US_Others!W368)+US_Others!J368*US_Others!J$8/SUM(US_Others!E368,US_Others!J368,US_Others!P368,US_Others!W368)+US_Others!P368*US_Others!P$8/SUM(US_Others!E368,US_Others!J368,US_Others!P368,US_Others!W368)+US_Others!W368*US_Others!W$8/SUM(US_Others!E368,US_Others!J368,US_Others!P368,US_Others!W368))&gt;3.5,4,IF((US_Others!E368*US_Others!E$8/SUM(US_Others!E368,US_Others!J368,US_Others!P368,US_Others!W368)+US_Others!J368*US_Others!J$8/SUM(US_Others!E368,US_Others!J368,US_Others!P368,US_Others!W368)+US_Others!P368*US_Others!P$8/SUM(US_Others!E368,US_Others!J368,US_Others!P368,US_Others!W368)+US_Others!W368*US_Others!W$8/SUM(US_Others!E368,US_Others!J368,US_Others!P368,US_Others!W368))&gt;2.5,3,2)),"")</f>
        <v>4</v>
      </c>
      <c r="BF363" s="223">
        <f>IFERROR(IF((US_Others!F368*US_Others!F$8/SUM(US_Others!F368,US_Others!K368,US_Others!Q368)+US_Others!K368*US_Others!K$8/SUM(US_Others!F368,US_Others!K368,US_Others!Q368)+US_Others!Q368*US_Others!Q$8/SUM(US_Others!F368,US_Others!K368,US_Others!Q368))&gt;3.5,4,IF((US_Others!F368*US_Others!F$8/SUM(US_Others!F368,US_Others!K368,US_Others!Q368)+US_Others!K368*US_Others!K$8/SUM(US_Others!F368,US_Others!K368,US_Others!Q368)+US_Others!Q368*US_Others!Q$8/SUM(US_Others!F368,US_Others!K368,US_Others!Q368))&gt;2.5,3,2)),"")</f>
        <v>4</v>
      </c>
      <c r="BG363" s="223">
        <f>IFERROR(IF((US_Others!G368*US_Others!G$8/SUM(US_Others!G368,US_Others!L368,US_Others!R368)+US_Others!L368*US_Others!L$8/SUM(US_Others!G368,US_Others!L368,US_Others!R368)+US_Others!R368*US_Others!R$8/SUM(US_Others!G368,US_Others!L368,US_Others!R368))&gt;3.5,4,IF((US_Others!G368*US_Others!G$8/SUM(US_Others!G368,US_Others!L368,US_Others!R368)+US_Others!L368*US_Others!L$8/SUM(US_Others!G368,US_Others!L368,US_Others!R368)+US_Others!R368*US_Others!R$8/SUM(US_Others!G368,US_Others!L368,US_Others!R368))&gt;2.5,3,2)),"")</f>
        <v>4</v>
      </c>
      <c r="BH363" s="219" t="str">
        <f>IFERROR(IF((US_Others!Z368*US_Others!Z$8/SUM(US_Others!Z368,US_Others!AB368)+US_Others!AB368*US_Others!AB$8/SUM(US_Others!Z368,US_Others!AB368))&gt;3.5,4,IF((US_Others!Z368*US_Others!Z$8/SUM(US_Others!Z368,US_Others!AB368)+US_Others!AB368*US_Others!AB$8/SUM(US_Others!Z368,US_Others!AB368))&gt;2.5,3,2)),"")</f>
        <v/>
      </c>
      <c r="BI363" s="219" t="str">
        <f>IFERROR(IF((US_Others!AA368*US_Others!AA$8/SUM(US_Others!AA368,US_Others!AC368)+US_Others!AC368*US_Others!AC$8/SUM(US_Others!AA368,US_Others!AC368))&gt;3.5,4,IF((US_Others!AA368*US_Others!AA$8/SUM(US_Others!AA368,US_Others!AC368)+US_Others!AC368*US_Others!AC$8/SUM(US_Others!AA368,US_Others!AC368))&gt;2.5,3,2)),"")</f>
        <v/>
      </c>
      <c r="BJ363" s="219" t="str">
        <f>IFERROR(US_Others!AD368*US_Others!AD$8/US_Others!AD368,"")</f>
        <v/>
      </c>
      <c r="BK363" s="74" t="str">
        <f>IFERROR(US_Others!AE368*US_Others!AE$8/US_Others!AE368,"")</f>
        <v/>
      </c>
      <c r="BL363" s="219" t="str">
        <f>IFERROR(IF(SUMPRODUCT(US_Others!AG368:AI368/SUM(US_Others!AG368:AI368),US_Others!AG$8:AI$8)&gt;3.5,4,IF(SUMPRODUCT(US_Others!AG368:AI368/SUM(US_Others!AG368:AI368),US_Others!AG$8:AI$8)&gt;2.5,3,2)),"")</f>
        <v/>
      </c>
      <c r="BM363" s="219" t="str">
        <f>IFERROR(US_Others!AL368*US_Others!AL$8/US_Others!AL368,"")</f>
        <v/>
      </c>
    </row>
    <row r="364" spans="1:65">
      <c r="A364" s="200" t="s">
        <v>525</v>
      </c>
      <c r="B364" s="332">
        <v>711500</v>
      </c>
      <c r="C364" s="333">
        <f>SUM(US_CO2!C367:AX367)</f>
        <v>6.0221704329527843E-2</v>
      </c>
      <c r="D364" s="333">
        <f>SUM(US_CH4!C367:AC367)</f>
        <v>1.0743169529407299E-4</v>
      </c>
      <c r="E364" s="333">
        <f>SUM(US_N2O!C367:AA367)</f>
        <v>3.4033022318052128E-5</v>
      </c>
      <c r="F364" s="332">
        <f>US_Others!V369+US_Others!U369</f>
        <v>0</v>
      </c>
      <c r="G364" s="332">
        <f>US_Others!C369+US_Others!H369+US_Others!N369</f>
        <v>1.3598487351311172E-5</v>
      </c>
      <c r="H364" s="332">
        <f>US_Others!D369+US_Others!I369+US_Others!O369</f>
        <v>2.2301519256150325E-4</v>
      </c>
      <c r="I364" s="332">
        <f>US_Others!E369+US_Others!J369+US_Others!P369+US_Others!W369</f>
        <v>1.0307653412293869E-3</v>
      </c>
      <c r="J364" s="332">
        <f>US_Others!F369+US_Others!K369+US_Others!Q369</f>
        <v>1.7814018430217636E-4</v>
      </c>
      <c r="K364" s="332">
        <f>US_Others!G369+US_Others!L369+US_Others!R369</f>
        <v>1.7678033556704527E-5</v>
      </c>
      <c r="L364" s="332">
        <f>US_Others!Z369+US_Others!AB369</f>
        <v>0</v>
      </c>
      <c r="M364" s="332">
        <f>US_Others!AA369+US_Others!AC369</f>
        <v>0</v>
      </c>
      <c r="N364" s="332">
        <f>US_Others!AD369</f>
        <v>0</v>
      </c>
      <c r="O364" s="332">
        <f>US_Others!AE369</f>
        <v>0</v>
      </c>
      <c r="P364" s="332">
        <f>SUM(US_Others!AG369:AI369)</f>
        <v>0</v>
      </c>
      <c r="Q364" s="332">
        <f>US_Others!AL369</f>
        <v>0</v>
      </c>
      <c r="R364" s="332"/>
      <c r="S364" s="334">
        <f t="shared" si="5"/>
        <v>60.221704329527846</v>
      </c>
      <c r="T364" s="334">
        <f>D364*1000/Spec!I$6</f>
        <v>4.2972678117629195E-3</v>
      </c>
      <c r="U364" s="334">
        <f>E364*1000/Spec!I$7</f>
        <v>1.1420477287936956E-4</v>
      </c>
      <c r="V364" s="334">
        <f>F364*1000/Spec!I$8</f>
        <v>0</v>
      </c>
      <c r="W364" s="334">
        <f>G364*1000/Spec!I$9</f>
        <v>2.0145907187127663E-5</v>
      </c>
      <c r="X364" s="334">
        <f>H364*1000/Spec!I$10</f>
        <v>6.3718626446143781E-5</v>
      </c>
      <c r="Y364" s="334">
        <f>I364*1000/Spec!I$11</f>
        <v>7.2081492393663419E-4</v>
      </c>
      <c r="Z364" s="334">
        <f>J364*1000/Spec!I$12</f>
        <v>3.9852390224200525E-5</v>
      </c>
      <c r="AA364" s="334">
        <f>K364*1000/Spec!I$15</f>
        <v>1.8020421566467407E-6</v>
      </c>
      <c r="AB364" s="334">
        <f>L364*1000/Spec!I$17</f>
        <v>0</v>
      </c>
      <c r="AC364" s="334">
        <f>M364*1000/Spec!I$18</f>
        <v>0</v>
      </c>
      <c r="AD364" s="335">
        <f>N364*1000/Spec!I$25</f>
        <v>0</v>
      </c>
      <c r="AE364" s="335">
        <f>O364*1000/Spec!I$26</f>
        <v>0</v>
      </c>
      <c r="AF364" s="334">
        <f>P364*1000/Spec!I$21</f>
        <v>0</v>
      </c>
      <c r="AG364" s="334">
        <f>Q364*1000/Spec!I$22</f>
        <v>0</v>
      </c>
      <c r="AI364" s="200">
        <f>S364/'2007output'!$C362</f>
        <v>1.9925127160378454E-3</v>
      </c>
      <c r="AJ364" s="200">
        <f>T364/'2007output'!$C362</f>
        <v>1.4218064491010188E-7</v>
      </c>
      <c r="AK364" s="200">
        <f>U364/'2007output'!$C362</f>
        <v>3.7786121254423492E-9</v>
      </c>
      <c r="AL364" s="200">
        <f>V364/'2007output'!$C362</f>
        <v>0</v>
      </c>
      <c r="AM364" s="200">
        <f>W364/'2007output'!$C362</f>
        <v>6.6655330820300626E-10</v>
      </c>
      <c r="AN364" s="200">
        <f>X364/'2007output'!$C362</f>
        <v>2.1082128919449373E-9</v>
      </c>
      <c r="AO364" s="200">
        <f>Y364/'2007output'!$C362</f>
        <v>2.3849090919025748E-8</v>
      </c>
      <c r="AP364" s="200">
        <f>Z364/'2007output'!$C362</f>
        <v>1.3185677019653429E-9</v>
      </c>
      <c r="AQ364" s="200">
        <f>AA364/'2007output'!$C362</f>
        <v>5.9622887660360658E-11</v>
      </c>
      <c r="AR364" s="200">
        <f>AB364/'2007output'!$C362</f>
        <v>0</v>
      </c>
      <c r="AS364" s="200">
        <f>AC364/'2007output'!$C362</f>
        <v>0</v>
      </c>
      <c r="AT364" s="200">
        <f>AD364/'2007output'!$C362</f>
        <v>0</v>
      </c>
      <c r="AU364" s="200">
        <f>AE364/'2007output'!$C362</f>
        <v>0</v>
      </c>
      <c r="AV364" s="200">
        <f>AF364/'2007output'!$C362</f>
        <v>0</v>
      </c>
      <c r="AW364" s="200">
        <f>AG364/'2007output'!$C362</f>
        <v>0</v>
      </c>
      <c r="AY364" s="370">
        <f>IFERROR(IF(SUMPRODUCT(US_CO2!C367:AX367/SUM(US_CO2!C367:AX367),US_CO2!C$6:AX$6)&gt;3.5,4,IF(SUMPRODUCT(US_CO2!C367:AX367/SUM(US_CO2!C367:AX367),US_CO2!C$6:AX$6)&gt;2.5,3,2)),"")</f>
        <v>4</v>
      </c>
      <c r="AZ364" s="370">
        <f>IFERROR(IF(SUMPRODUCT(US_CH4!C367:AC367/SUM(US_CH4!C367:AC367),US_CH4!C$6:AC$6)&gt;3.5,4,IF(SUMPRODUCT(US_CH4!C367:AC367/SUM(US_CH4!C367:AC367),US_CH4!C$6:AC$6)&gt;2.5,3,2)),"")</f>
        <v>4</v>
      </c>
      <c r="BA364" s="223">
        <f>IFERROR(IF(SUMPRODUCT(US_N2O!C367:AA367/SUM(US_N2O!C367:AA367),US_N2O!C$6:AA$6)&gt;3.5,4,IF(SUMPRODUCT(US_N2O!C367:AA367/SUM(US_N2O!C367:AA367),US_N2O!C$6:AA$6)&gt;2.5,3,2)),"")</f>
        <v>4</v>
      </c>
      <c r="BB364" s="223" t="str">
        <f>IFERROR(IF(SUMPRODUCT(US_Others!U369:V369/SUM(US_Others!U369:V369),US_Others!U$8:V$8)&gt;3.5,4,IF(SUMPRODUCT(US_Others!U369:V369/SUM(US_Others!U369:V369),US_Others!U$8:V$8)&gt;2.5,3,2)),"")</f>
        <v/>
      </c>
      <c r="BC364" s="223">
        <f>IFERROR(IF((US_Others!C369*US_Others!C$8/SUM(US_Others!C369,US_Others!H369,US_Others!N369)+ US_Others!H369*US_Others!H$8/SUM(US_Others!C369,US_Others!H369,US_Others!N369)+US_Others!N369*US_Others!N$8/SUM(US_Others!C369,US_Others!H369,US_Others!N369))&gt;3.5,4,IF((US_Others!C369*US_Others!C$8/SUM(US_Others!C369,US_Others!H369,US_Others!N369)+ US_Others!H369*US_Others!H$8/SUM(US_Others!C369,US_Others!H369,US_Others!N369)+US_Others!N369*US_Others!N$8/SUM(US_Others!C369,US_Others!H369,US_Others!N369))&gt;2.5,3,2)),"")</f>
        <v>4</v>
      </c>
      <c r="BD364" s="223">
        <f>IFERROR(IF((US_Others!D369*US_Others!D$8/SUM(US_Others!D369,US_Others!I369,US_Others!O369)+US_Others!I369*US_Others!I$8/SUM(US_Others!D369,US_Others!I369,US_Others!O369)+US_Others!O369*US_Others!O$8/SUM(US_Others!D369,US_Others!I369,US_Others!O369))&gt;3.5,4,IF((US_Others!D369*US_Others!D$8/SUM(US_Others!D369,US_Others!I369,US_Others!O369)+US_Others!I369*US_Others!I$8/SUM(US_Others!D369,US_Others!I369,US_Others!O369)+US_Others!O369*US_Others!O$8/SUM(US_Others!D369,US_Others!I369,US_Others!O369))&gt;2.5,3,2)),"")</f>
        <v>4</v>
      </c>
      <c r="BE364" s="223">
        <f>IFERROR(IF((US_Others!E369*US_Others!E$8/SUM(US_Others!E369,US_Others!J369,US_Others!P369,US_Others!W369)+US_Others!J369*US_Others!J$8/SUM(US_Others!E369,US_Others!J369,US_Others!P369,US_Others!W369)+US_Others!P369*US_Others!P$8/SUM(US_Others!E369,US_Others!J369,US_Others!P369,US_Others!W369)+US_Others!W369*US_Others!W$8/SUM(US_Others!E369,US_Others!J369,US_Others!P369,US_Others!W369))&gt;3.5,4,IF((US_Others!E369*US_Others!E$8/SUM(US_Others!E369,US_Others!J369,US_Others!P369,US_Others!W369)+US_Others!J369*US_Others!J$8/SUM(US_Others!E369,US_Others!J369,US_Others!P369,US_Others!W369)+US_Others!P369*US_Others!P$8/SUM(US_Others!E369,US_Others!J369,US_Others!P369,US_Others!W369)+US_Others!W369*US_Others!W$8/SUM(US_Others!E369,US_Others!J369,US_Others!P369,US_Others!W369))&gt;2.5,3,2)),"")</f>
        <v>4</v>
      </c>
      <c r="BF364" s="223">
        <f>IFERROR(IF((US_Others!F369*US_Others!F$8/SUM(US_Others!F369,US_Others!K369,US_Others!Q369)+US_Others!K369*US_Others!K$8/SUM(US_Others!F369,US_Others!K369,US_Others!Q369)+US_Others!Q369*US_Others!Q$8/SUM(US_Others!F369,US_Others!K369,US_Others!Q369))&gt;3.5,4,IF((US_Others!F369*US_Others!F$8/SUM(US_Others!F369,US_Others!K369,US_Others!Q369)+US_Others!K369*US_Others!K$8/SUM(US_Others!F369,US_Others!K369,US_Others!Q369)+US_Others!Q369*US_Others!Q$8/SUM(US_Others!F369,US_Others!K369,US_Others!Q369))&gt;2.5,3,2)),"")</f>
        <v>4</v>
      </c>
      <c r="BG364" s="223">
        <f>IFERROR(IF((US_Others!G369*US_Others!G$8/SUM(US_Others!G369,US_Others!L369,US_Others!R369)+US_Others!L369*US_Others!L$8/SUM(US_Others!G369,US_Others!L369,US_Others!R369)+US_Others!R369*US_Others!R$8/SUM(US_Others!G369,US_Others!L369,US_Others!R369))&gt;3.5,4,IF((US_Others!G369*US_Others!G$8/SUM(US_Others!G369,US_Others!L369,US_Others!R369)+US_Others!L369*US_Others!L$8/SUM(US_Others!G369,US_Others!L369,US_Others!R369)+US_Others!R369*US_Others!R$8/SUM(US_Others!G369,US_Others!L369,US_Others!R369))&gt;2.5,3,2)),"")</f>
        <v>4</v>
      </c>
      <c r="BH364" s="219" t="str">
        <f>IFERROR(IF((US_Others!Z369*US_Others!Z$8/SUM(US_Others!Z369,US_Others!AB369)+US_Others!AB369*US_Others!AB$8/SUM(US_Others!Z369,US_Others!AB369))&gt;3.5,4,IF((US_Others!Z369*US_Others!Z$8/SUM(US_Others!Z369,US_Others!AB369)+US_Others!AB369*US_Others!AB$8/SUM(US_Others!Z369,US_Others!AB369))&gt;2.5,3,2)),"")</f>
        <v/>
      </c>
      <c r="BI364" s="219" t="str">
        <f>IFERROR(IF((US_Others!AA369*US_Others!AA$8/SUM(US_Others!AA369,US_Others!AC369)+US_Others!AC369*US_Others!AC$8/SUM(US_Others!AA369,US_Others!AC369))&gt;3.5,4,IF((US_Others!AA369*US_Others!AA$8/SUM(US_Others!AA369,US_Others!AC369)+US_Others!AC369*US_Others!AC$8/SUM(US_Others!AA369,US_Others!AC369))&gt;2.5,3,2)),"")</f>
        <v/>
      </c>
      <c r="BJ364" s="219" t="str">
        <f>IFERROR(US_Others!AD369*US_Others!AD$8/US_Others!AD369,"")</f>
        <v/>
      </c>
      <c r="BK364" s="74" t="str">
        <f>IFERROR(US_Others!AE369*US_Others!AE$8/US_Others!AE369,"")</f>
        <v/>
      </c>
      <c r="BL364" s="219" t="str">
        <f>IFERROR(IF(SUMPRODUCT(US_Others!AG369:AI369/SUM(US_Others!AG369:AI369),US_Others!AG$8:AI$8)&gt;3.5,4,IF(SUMPRODUCT(US_Others!AG369:AI369/SUM(US_Others!AG369:AI369),US_Others!AG$8:AI$8)&gt;2.5,3,2)),"")</f>
        <v/>
      </c>
      <c r="BM364" s="219" t="str">
        <f>IFERROR(US_Others!AL369*US_Others!AL$8/US_Others!AL369,"")</f>
        <v/>
      </c>
    </row>
    <row r="365" spans="1:65">
      <c r="A365" s="200" t="s">
        <v>526</v>
      </c>
      <c r="B365" s="332">
        <v>712000</v>
      </c>
      <c r="C365" s="333">
        <f>SUM(US_CO2!C368:AX368)</f>
        <v>0.31381996486587327</v>
      </c>
      <c r="D365" s="333">
        <f>SUM(US_CH4!C368:AC368)</f>
        <v>6.0707491460172116E-4</v>
      </c>
      <c r="E365" s="333">
        <f>SUM(US_N2O!C368:AA368)</f>
        <v>1.7981684094724453E-4</v>
      </c>
      <c r="F365" s="332">
        <f>US_Others!V370+US_Others!U370</f>
        <v>0</v>
      </c>
      <c r="G365" s="332">
        <f>US_Others!C370+US_Others!H370+US_Others!N370</f>
        <v>2.000299150278305E-5</v>
      </c>
      <c r="H365" s="332">
        <f>US_Others!D370+US_Others!I370+US_Others!O370</f>
        <v>3.2804906064564206E-4</v>
      </c>
      <c r="I365" s="332">
        <f>US_Others!E370+US_Others!J370+US_Others!P370+US_Others!W370</f>
        <v>1.5162267559109554E-3</v>
      </c>
      <c r="J365" s="332">
        <f>US_Others!F370+US_Others!K370+US_Others!Q370</f>
        <v>2.6203918868645799E-4</v>
      </c>
      <c r="K365" s="332">
        <f>US_Others!G370+US_Others!L370+US_Others!R370</f>
        <v>2.6003888953617973E-5</v>
      </c>
      <c r="L365" s="332">
        <f>US_Others!Z370+US_Others!AB370</f>
        <v>0</v>
      </c>
      <c r="M365" s="332">
        <f>US_Others!AA370+US_Others!AC370</f>
        <v>0</v>
      </c>
      <c r="N365" s="332">
        <f>US_Others!AD370</f>
        <v>0</v>
      </c>
      <c r="O365" s="332">
        <f>US_Others!AE370</f>
        <v>0</v>
      </c>
      <c r="P365" s="332">
        <f>SUM(US_Others!AG370:AI370)</f>
        <v>0</v>
      </c>
      <c r="Q365" s="332">
        <f>US_Others!AL370</f>
        <v>0</v>
      </c>
      <c r="R365" s="332"/>
      <c r="S365" s="334">
        <f t="shared" si="5"/>
        <v>313.81996486587326</v>
      </c>
      <c r="T365" s="334">
        <f>D365*1000/Spec!I$6</f>
        <v>2.4282996584068847E-2</v>
      </c>
      <c r="U365" s="334">
        <f>E365*1000/Spec!I$7</f>
        <v>6.034122179437736E-4</v>
      </c>
      <c r="V365" s="334">
        <f>F365*1000/Spec!I$8</f>
        <v>0</v>
      </c>
      <c r="W365" s="334">
        <f>G365*1000/Spec!I$9</f>
        <v>2.9634061485604519E-5</v>
      </c>
      <c r="X365" s="334">
        <f>H365*1000/Spec!I$10</f>
        <v>9.3728303041612008E-5</v>
      </c>
      <c r="Y365" s="334">
        <f>I365*1000/Spec!I$11</f>
        <v>1.0602984307069619E-3</v>
      </c>
      <c r="Z365" s="334">
        <f>J365*1000/Spec!I$12</f>
        <v>5.8621742435449213E-5</v>
      </c>
      <c r="AA365" s="334">
        <f>K365*1000/Spec!I$15</f>
        <v>2.6507532062811387E-6</v>
      </c>
      <c r="AB365" s="334">
        <f>L365*1000/Spec!I$17</f>
        <v>0</v>
      </c>
      <c r="AC365" s="334">
        <f>M365*1000/Spec!I$18</f>
        <v>0</v>
      </c>
      <c r="AD365" s="335">
        <f>N365*1000/Spec!I$25</f>
        <v>0</v>
      </c>
      <c r="AE365" s="335">
        <f>O365*1000/Spec!I$26</f>
        <v>0</v>
      </c>
      <c r="AF365" s="334">
        <f>P365*1000/Spec!I$21</f>
        <v>0</v>
      </c>
      <c r="AG365" s="334">
        <f>Q365*1000/Spec!I$22</f>
        <v>0</v>
      </c>
      <c r="AI365" s="200">
        <f>S365/'2007output'!$C363</f>
        <v>2.8244079278721381E-2</v>
      </c>
      <c r="AJ365" s="200">
        <f>T365/'2007output'!$C363</f>
        <v>2.1854915474816708E-6</v>
      </c>
      <c r="AK365" s="200">
        <f>U365/'2007output'!$C363</f>
        <v>5.430764269136654E-8</v>
      </c>
      <c r="AL365" s="200">
        <f>V365/'2007output'!$C363</f>
        <v>0</v>
      </c>
      <c r="AM365" s="200">
        <f>W365/'2007output'!$C363</f>
        <v>2.667092204626453E-9</v>
      </c>
      <c r="AN365" s="200">
        <f>X365/'2007output'!$C363</f>
        <v>8.4356316300613815E-9</v>
      </c>
      <c r="AO365" s="200">
        <f>Y365/'2007output'!$C363</f>
        <v>9.5427813041756986E-8</v>
      </c>
      <c r="AP365" s="200">
        <f>Z365/'2007output'!$C363</f>
        <v>5.2760095792862222E-9</v>
      </c>
      <c r="AQ365" s="200">
        <f>AA365/'2007output'!$C363</f>
        <v>2.3857017426704517E-10</v>
      </c>
      <c r="AR365" s="200">
        <f>AB365/'2007output'!$C363</f>
        <v>0</v>
      </c>
      <c r="AS365" s="200">
        <f>AC365/'2007output'!$C363</f>
        <v>0</v>
      </c>
      <c r="AT365" s="200">
        <f>AD365/'2007output'!$C363</f>
        <v>0</v>
      </c>
      <c r="AU365" s="200">
        <f>AE365/'2007output'!$C363</f>
        <v>0</v>
      </c>
      <c r="AV365" s="200">
        <f>AF365/'2007output'!$C363</f>
        <v>0</v>
      </c>
      <c r="AW365" s="200">
        <f>AG365/'2007output'!$C363</f>
        <v>0</v>
      </c>
      <c r="AY365" s="370">
        <f>IFERROR(IF(SUMPRODUCT(US_CO2!C368:AX368/SUM(US_CO2!C368:AX368),US_CO2!C$6:AX$6)&gt;3.5,4,IF(SUMPRODUCT(US_CO2!C368:AX368/SUM(US_CO2!C368:AX368),US_CO2!C$6:AX$6)&gt;2.5,3,2)),"")</f>
        <v>4</v>
      </c>
      <c r="AZ365" s="370">
        <f>IFERROR(IF(SUMPRODUCT(US_CH4!C368:AC368/SUM(US_CH4!C368:AC368),US_CH4!C$6:AC$6)&gt;3.5,4,IF(SUMPRODUCT(US_CH4!C368:AC368/SUM(US_CH4!C368:AC368),US_CH4!C$6:AC$6)&gt;2.5,3,2)),"")</f>
        <v>4</v>
      </c>
      <c r="BA365" s="223">
        <f>IFERROR(IF(SUMPRODUCT(US_N2O!C368:AA368/SUM(US_N2O!C368:AA368),US_N2O!C$6:AA$6)&gt;3.5,4,IF(SUMPRODUCT(US_N2O!C368:AA368/SUM(US_N2O!C368:AA368),US_N2O!C$6:AA$6)&gt;2.5,3,2)),"")</f>
        <v>4</v>
      </c>
      <c r="BB365" s="223" t="str">
        <f>IFERROR(IF(SUMPRODUCT(US_Others!U370:V370/SUM(US_Others!U370:V370),US_Others!U$8:V$8)&gt;3.5,4,IF(SUMPRODUCT(US_Others!U370:V370/SUM(US_Others!U370:V370),US_Others!U$8:V$8)&gt;2.5,3,2)),"")</f>
        <v/>
      </c>
      <c r="BC365" s="223">
        <f>IFERROR(IF((US_Others!C370*US_Others!C$8/SUM(US_Others!C370,US_Others!H370,US_Others!N370)+ US_Others!H370*US_Others!H$8/SUM(US_Others!C370,US_Others!H370,US_Others!N370)+US_Others!N370*US_Others!N$8/SUM(US_Others!C370,US_Others!H370,US_Others!N370))&gt;3.5,4,IF((US_Others!C370*US_Others!C$8/SUM(US_Others!C370,US_Others!H370,US_Others!N370)+ US_Others!H370*US_Others!H$8/SUM(US_Others!C370,US_Others!H370,US_Others!N370)+US_Others!N370*US_Others!N$8/SUM(US_Others!C370,US_Others!H370,US_Others!N370))&gt;2.5,3,2)),"")</f>
        <v>4</v>
      </c>
      <c r="BD365" s="223">
        <f>IFERROR(IF((US_Others!D370*US_Others!D$8/SUM(US_Others!D370,US_Others!I370,US_Others!O370)+US_Others!I370*US_Others!I$8/SUM(US_Others!D370,US_Others!I370,US_Others!O370)+US_Others!O370*US_Others!O$8/SUM(US_Others!D370,US_Others!I370,US_Others!O370))&gt;3.5,4,IF((US_Others!D370*US_Others!D$8/SUM(US_Others!D370,US_Others!I370,US_Others!O370)+US_Others!I370*US_Others!I$8/SUM(US_Others!D370,US_Others!I370,US_Others!O370)+US_Others!O370*US_Others!O$8/SUM(US_Others!D370,US_Others!I370,US_Others!O370))&gt;2.5,3,2)),"")</f>
        <v>4</v>
      </c>
      <c r="BE365" s="223">
        <f>IFERROR(IF((US_Others!E370*US_Others!E$8/SUM(US_Others!E370,US_Others!J370,US_Others!P370,US_Others!W370)+US_Others!J370*US_Others!J$8/SUM(US_Others!E370,US_Others!J370,US_Others!P370,US_Others!W370)+US_Others!P370*US_Others!P$8/SUM(US_Others!E370,US_Others!J370,US_Others!P370,US_Others!W370)+US_Others!W370*US_Others!W$8/SUM(US_Others!E370,US_Others!J370,US_Others!P370,US_Others!W370))&gt;3.5,4,IF((US_Others!E370*US_Others!E$8/SUM(US_Others!E370,US_Others!J370,US_Others!P370,US_Others!W370)+US_Others!J370*US_Others!J$8/SUM(US_Others!E370,US_Others!J370,US_Others!P370,US_Others!W370)+US_Others!P370*US_Others!P$8/SUM(US_Others!E370,US_Others!J370,US_Others!P370,US_Others!W370)+US_Others!W370*US_Others!W$8/SUM(US_Others!E370,US_Others!J370,US_Others!P370,US_Others!W370))&gt;2.5,3,2)),"")</f>
        <v>4</v>
      </c>
      <c r="BF365" s="223">
        <f>IFERROR(IF((US_Others!F370*US_Others!F$8/SUM(US_Others!F370,US_Others!K370,US_Others!Q370)+US_Others!K370*US_Others!K$8/SUM(US_Others!F370,US_Others!K370,US_Others!Q370)+US_Others!Q370*US_Others!Q$8/SUM(US_Others!F370,US_Others!K370,US_Others!Q370))&gt;3.5,4,IF((US_Others!F370*US_Others!F$8/SUM(US_Others!F370,US_Others!K370,US_Others!Q370)+US_Others!K370*US_Others!K$8/SUM(US_Others!F370,US_Others!K370,US_Others!Q370)+US_Others!Q370*US_Others!Q$8/SUM(US_Others!F370,US_Others!K370,US_Others!Q370))&gt;2.5,3,2)),"")</f>
        <v>4</v>
      </c>
      <c r="BG365" s="223">
        <f>IFERROR(IF((US_Others!G370*US_Others!G$8/SUM(US_Others!G370,US_Others!L370,US_Others!R370)+US_Others!L370*US_Others!L$8/SUM(US_Others!G370,US_Others!L370,US_Others!R370)+US_Others!R370*US_Others!R$8/SUM(US_Others!G370,US_Others!L370,US_Others!R370))&gt;3.5,4,IF((US_Others!G370*US_Others!G$8/SUM(US_Others!G370,US_Others!L370,US_Others!R370)+US_Others!L370*US_Others!L$8/SUM(US_Others!G370,US_Others!L370,US_Others!R370)+US_Others!R370*US_Others!R$8/SUM(US_Others!G370,US_Others!L370,US_Others!R370))&gt;2.5,3,2)),"")</f>
        <v>4</v>
      </c>
      <c r="BH365" s="219" t="str">
        <f>IFERROR(IF((US_Others!Z370*US_Others!Z$8/SUM(US_Others!Z370,US_Others!AB370)+US_Others!AB370*US_Others!AB$8/SUM(US_Others!Z370,US_Others!AB370))&gt;3.5,4,IF((US_Others!Z370*US_Others!Z$8/SUM(US_Others!Z370,US_Others!AB370)+US_Others!AB370*US_Others!AB$8/SUM(US_Others!Z370,US_Others!AB370))&gt;2.5,3,2)),"")</f>
        <v/>
      </c>
      <c r="BI365" s="219" t="str">
        <f>IFERROR(IF((US_Others!AA370*US_Others!AA$8/SUM(US_Others!AA370,US_Others!AC370)+US_Others!AC370*US_Others!AC$8/SUM(US_Others!AA370,US_Others!AC370))&gt;3.5,4,IF((US_Others!AA370*US_Others!AA$8/SUM(US_Others!AA370,US_Others!AC370)+US_Others!AC370*US_Others!AC$8/SUM(US_Others!AA370,US_Others!AC370))&gt;2.5,3,2)),"")</f>
        <v/>
      </c>
      <c r="BJ365" s="219" t="str">
        <f>IFERROR(US_Others!AD370*US_Others!AD$8/US_Others!AD370,"")</f>
        <v/>
      </c>
      <c r="BK365" s="74" t="str">
        <f>IFERROR(US_Others!AE370*US_Others!AE$8/US_Others!AE370,"")</f>
        <v/>
      </c>
      <c r="BL365" s="219" t="str">
        <f>IFERROR(IF(SUMPRODUCT(US_Others!AG370:AI370/SUM(US_Others!AG370:AI370),US_Others!AG$8:AI$8)&gt;3.5,4,IF(SUMPRODUCT(US_Others!AG370:AI370/SUM(US_Others!AG370:AI370),US_Others!AG$8:AI$8)&gt;2.5,3,2)),"")</f>
        <v/>
      </c>
      <c r="BM365" s="219" t="str">
        <f>IFERROR(US_Others!AL370*US_Others!AL$8/US_Others!AL370,"")</f>
        <v/>
      </c>
    </row>
    <row r="366" spans="1:65">
      <c r="A366" s="200" t="s">
        <v>527</v>
      </c>
      <c r="B366" s="332">
        <v>713100</v>
      </c>
      <c r="C366" s="333">
        <f>SUM(US_CO2!C369:AX369)</f>
        <v>0.26579827974193626</v>
      </c>
      <c r="D366" s="333">
        <f>SUM(US_CH4!C369:AC369)</f>
        <v>4.8596342497339015E-4</v>
      </c>
      <c r="E366" s="333">
        <f>SUM(US_N2O!C369:AA369)</f>
        <v>1.5019125022148306E-4</v>
      </c>
      <c r="F366" s="332">
        <f>US_Others!V371+US_Others!U371</f>
        <v>0</v>
      </c>
      <c r="G366" s="332">
        <f>US_Others!C371+US_Others!H371+US_Others!N371</f>
        <v>5.0187275997627068E-5</v>
      </c>
      <c r="H366" s="332">
        <f>US_Others!D371+US_Others!I371+US_Others!O371</f>
        <v>8.2307132636108397E-4</v>
      </c>
      <c r="I366" s="332">
        <f>US_Others!E371+US_Others!J371+US_Others!P371+US_Others!W371</f>
        <v>3.8041955206201314E-3</v>
      </c>
      <c r="J366" s="332">
        <f>US_Others!F371+US_Others!K371+US_Others!Q371</f>
        <v>6.5745331556891454E-4</v>
      </c>
      <c r="K366" s="332">
        <f>US_Others!G371+US_Others!L371+US_Others!R371</f>
        <v>6.5243458796915198E-5</v>
      </c>
      <c r="L366" s="332">
        <f>US_Others!Z371+US_Others!AB371</f>
        <v>0</v>
      </c>
      <c r="M366" s="332">
        <f>US_Others!AA371+US_Others!AC371</f>
        <v>0</v>
      </c>
      <c r="N366" s="332">
        <f>US_Others!AD371</f>
        <v>0</v>
      </c>
      <c r="O366" s="332">
        <f>US_Others!AE371</f>
        <v>0</v>
      </c>
      <c r="P366" s="332">
        <f>SUM(US_Others!AG371:AI371)</f>
        <v>0</v>
      </c>
      <c r="Q366" s="332">
        <f>US_Others!AL371</f>
        <v>0</v>
      </c>
      <c r="R366" s="332"/>
      <c r="S366" s="334">
        <f t="shared" si="5"/>
        <v>265.79827974193626</v>
      </c>
      <c r="T366" s="334">
        <f>D366*1000/Spec!I$6</f>
        <v>1.9438536998935604E-2</v>
      </c>
      <c r="U366" s="334">
        <f>E366*1000/Spec!I$7</f>
        <v>5.0399748396470821E-4</v>
      </c>
      <c r="V366" s="334">
        <f>F366*1000/Spec!I$8</f>
        <v>0</v>
      </c>
      <c r="W366" s="334">
        <f>G366*1000/Spec!I$9</f>
        <v>7.4351519996484545E-5</v>
      </c>
      <c r="X366" s="334">
        <f>H366*1000/Spec!I$10</f>
        <v>2.3516323610316684E-4</v>
      </c>
      <c r="Y366" s="334">
        <f>I366*1000/Spec!I$11</f>
        <v>2.6602765878462457E-3</v>
      </c>
      <c r="Z366" s="334">
        <f>J366*1000/Spec!I$12</f>
        <v>1.4708127865076386E-4</v>
      </c>
      <c r="AA366" s="334">
        <f>K366*1000/Spec!I$15</f>
        <v>6.6507093574837114E-6</v>
      </c>
      <c r="AB366" s="334">
        <f>L366*1000/Spec!I$17</f>
        <v>0</v>
      </c>
      <c r="AC366" s="334">
        <f>M366*1000/Spec!I$18</f>
        <v>0</v>
      </c>
      <c r="AD366" s="335">
        <f>N366*1000/Spec!I$25</f>
        <v>0</v>
      </c>
      <c r="AE366" s="335">
        <f>O366*1000/Spec!I$26</f>
        <v>0</v>
      </c>
      <c r="AF366" s="334">
        <f>P366*1000/Spec!I$21</f>
        <v>0</v>
      </c>
      <c r="AG366" s="334">
        <f>Q366*1000/Spec!I$22</f>
        <v>0</v>
      </c>
      <c r="AI366" s="200">
        <f>S366/'2007output'!$C364</f>
        <v>1.4467574555951244E-2</v>
      </c>
      <c r="AJ366" s="200">
        <f>T366/'2007output'!$C364</f>
        <v>1.0580523078018509E-6</v>
      </c>
      <c r="AK366" s="200">
        <f>U366/'2007output'!$C364</f>
        <v>2.7432913344475737E-8</v>
      </c>
      <c r="AL366" s="200">
        <f>V366/'2007output'!$C364</f>
        <v>0</v>
      </c>
      <c r="AM366" s="200">
        <f>W366/'2007output'!$C364</f>
        <v>4.0470019593122442E-9</v>
      </c>
      <c r="AN366" s="200">
        <f>X366/'2007output'!$C364</f>
        <v>1.2800089054167584E-8</v>
      </c>
      <c r="AO366" s="200">
        <f>Y366/'2007output'!$C364</f>
        <v>1.4480059807567199E-7</v>
      </c>
      <c r="AP366" s="200">
        <f>Z366/'2007output'!$C364</f>
        <v>8.005730385954924E-9</v>
      </c>
      <c r="AQ366" s="200">
        <f>AA366/'2007output'!$C364</f>
        <v>3.6200246883756322E-10</v>
      </c>
      <c r="AR366" s="200">
        <f>AB366/'2007output'!$C364</f>
        <v>0</v>
      </c>
      <c r="AS366" s="200">
        <f>AC366/'2007output'!$C364</f>
        <v>0</v>
      </c>
      <c r="AT366" s="200">
        <f>AD366/'2007output'!$C364</f>
        <v>0</v>
      </c>
      <c r="AU366" s="200">
        <f>AE366/'2007output'!$C364</f>
        <v>0</v>
      </c>
      <c r="AV366" s="200">
        <f>AF366/'2007output'!$C364</f>
        <v>0</v>
      </c>
      <c r="AW366" s="200">
        <f>AG366/'2007output'!$C364</f>
        <v>0</v>
      </c>
      <c r="AY366" s="370">
        <f>IFERROR(IF(SUMPRODUCT(US_CO2!C369:AX369/SUM(US_CO2!C369:AX369),US_CO2!C$6:AX$6)&gt;3.5,4,IF(SUMPRODUCT(US_CO2!C369:AX369/SUM(US_CO2!C369:AX369),US_CO2!C$6:AX$6)&gt;2.5,3,2)),"")</f>
        <v>4</v>
      </c>
      <c r="AZ366" s="370">
        <f>IFERROR(IF(SUMPRODUCT(US_CH4!C369:AC369/SUM(US_CH4!C369:AC369),US_CH4!C$6:AC$6)&gt;3.5,4,IF(SUMPRODUCT(US_CH4!C369:AC369/SUM(US_CH4!C369:AC369),US_CH4!C$6:AC$6)&gt;2.5,3,2)),"")</f>
        <v>4</v>
      </c>
      <c r="BA366" s="223">
        <f>IFERROR(IF(SUMPRODUCT(US_N2O!C369:AA369/SUM(US_N2O!C369:AA369),US_N2O!C$6:AA$6)&gt;3.5,4,IF(SUMPRODUCT(US_N2O!C369:AA369/SUM(US_N2O!C369:AA369),US_N2O!C$6:AA$6)&gt;2.5,3,2)),"")</f>
        <v>4</v>
      </c>
      <c r="BB366" s="223" t="str">
        <f>IFERROR(IF(SUMPRODUCT(US_Others!U371:V371/SUM(US_Others!U371:V371),US_Others!U$8:V$8)&gt;3.5,4,IF(SUMPRODUCT(US_Others!U371:V371/SUM(US_Others!U371:V371),US_Others!U$8:V$8)&gt;2.5,3,2)),"")</f>
        <v/>
      </c>
      <c r="BC366" s="223">
        <f>IFERROR(IF((US_Others!C371*US_Others!C$8/SUM(US_Others!C371,US_Others!H371,US_Others!N371)+ US_Others!H371*US_Others!H$8/SUM(US_Others!C371,US_Others!H371,US_Others!N371)+US_Others!N371*US_Others!N$8/SUM(US_Others!C371,US_Others!H371,US_Others!N371))&gt;3.5,4,IF((US_Others!C371*US_Others!C$8/SUM(US_Others!C371,US_Others!H371,US_Others!N371)+ US_Others!H371*US_Others!H$8/SUM(US_Others!C371,US_Others!H371,US_Others!N371)+US_Others!N371*US_Others!N$8/SUM(US_Others!C371,US_Others!H371,US_Others!N371))&gt;2.5,3,2)),"")</f>
        <v>4</v>
      </c>
      <c r="BD366" s="223">
        <f>IFERROR(IF((US_Others!D371*US_Others!D$8/SUM(US_Others!D371,US_Others!I371,US_Others!O371)+US_Others!I371*US_Others!I$8/SUM(US_Others!D371,US_Others!I371,US_Others!O371)+US_Others!O371*US_Others!O$8/SUM(US_Others!D371,US_Others!I371,US_Others!O371))&gt;3.5,4,IF((US_Others!D371*US_Others!D$8/SUM(US_Others!D371,US_Others!I371,US_Others!O371)+US_Others!I371*US_Others!I$8/SUM(US_Others!D371,US_Others!I371,US_Others!O371)+US_Others!O371*US_Others!O$8/SUM(US_Others!D371,US_Others!I371,US_Others!O371))&gt;2.5,3,2)),"")</f>
        <v>4</v>
      </c>
      <c r="BE366" s="223">
        <f>IFERROR(IF((US_Others!E371*US_Others!E$8/SUM(US_Others!E371,US_Others!J371,US_Others!P371,US_Others!W371)+US_Others!J371*US_Others!J$8/SUM(US_Others!E371,US_Others!J371,US_Others!P371,US_Others!W371)+US_Others!P371*US_Others!P$8/SUM(US_Others!E371,US_Others!J371,US_Others!P371,US_Others!W371)+US_Others!W371*US_Others!W$8/SUM(US_Others!E371,US_Others!J371,US_Others!P371,US_Others!W371))&gt;3.5,4,IF((US_Others!E371*US_Others!E$8/SUM(US_Others!E371,US_Others!J371,US_Others!P371,US_Others!W371)+US_Others!J371*US_Others!J$8/SUM(US_Others!E371,US_Others!J371,US_Others!P371,US_Others!W371)+US_Others!P371*US_Others!P$8/SUM(US_Others!E371,US_Others!J371,US_Others!P371,US_Others!W371)+US_Others!W371*US_Others!W$8/SUM(US_Others!E371,US_Others!J371,US_Others!P371,US_Others!W371))&gt;2.5,3,2)),"")</f>
        <v>4</v>
      </c>
      <c r="BF366" s="223">
        <f>IFERROR(IF((US_Others!F371*US_Others!F$8/SUM(US_Others!F371,US_Others!K371,US_Others!Q371)+US_Others!K371*US_Others!K$8/SUM(US_Others!F371,US_Others!K371,US_Others!Q371)+US_Others!Q371*US_Others!Q$8/SUM(US_Others!F371,US_Others!K371,US_Others!Q371))&gt;3.5,4,IF((US_Others!F371*US_Others!F$8/SUM(US_Others!F371,US_Others!K371,US_Others!Q371)+US_Others!K371*US_Others!K$8/SUM(US_Others!F371,US_Others!K371,US_Others!Q371)+US_Others!Q371*US_Others!Q$8/SUM(US_Others!F371,US_Others!K371,US_Others!Q371))&gt;2.5,3,2)),"")</f>
        <v>4</v>
      </c>
      <c r="BG366" s="223">
        <f>IFERROR(IF((US_Others!G371*US_Others!G$8/SUM(US_Others!G371,US_Others!L371,US_Others!R371)+US_Others!L371*US_Others!L$8/SUM(US_Others!G371,US_Others!L371,US_Others!R371)+US_Others!R371*US_Others!R$8/SUM(US_Others!G371,US_Others!L371,US_Others!R371))&gt;3.5,4,IF((US_Others!G371*US_Others!G$8/SUM(US_Others!G371,US_Others!L371,US_Others!R371)+US_Others!L371*US_Others!L$8/SUM(US_Others!G371,US_Others!L371,US_Others!R371)+US_Others!R371*US_Others!R$8/SUM(US_Others!G371,US_Others!L371,US_Others!R371))&gt;2.5,3,2)),"")</f>
        <v>4</v>
      </c>
      <c r="BH366" s="219" t="str">
        <f>IFERROR(IF((US_Others!Z371*US_Others!Z$8/SUM(US_Others!Z371,US_Others!AB371)+US_Others!AB371*US_Others!AB$8/SUM(US_Others!Z371,US_Others!AB371))&gt;3.5,4,IF((US_Others!Z371*US_Others!Z$8/SUM(US_Others!Z371,US_Others!AB371)+US_Others!AB371*US_Others!AB$8/SUM(US_Others!Z371,US_Others!AB371))&gt;2.5,3,2)),"")</f>
        <v/>
      </c>
      <c r="BI366" s="219" t="str">
        <f>IFERROR(IF((US_Others!AA371*US_Others!AA$8/SUM(US_Others!AA371,US_Others!AC371)+US_Others!AC371*US_Others!AC$8/SUM(US_Others!AA371,US_Others!AC371))&gt;3.5,4,IF((US_Others!AA371*US_Others!AA$8/SUM(US_Others!AA371,US_Others!AC371)+US_Others!AC371*US_Others!AC$8/SUM(US_Others!AA371,US_Others!AC371))&gt;2.5,3,2)),"")</f>
        <v/>
      </c>
      <c r="BJ366" s="219" t="str">
        <f>IFERROR(US_Others!AD371*US_Others!AD$8/US_Others!AD371,"")</f>
        <v/>
      </c>
      <c r="BK366" s="74" t="str">
        <f>IFERROR(US_Others!AE371*US_Others!AE$8/US_Others!AE371,"")</f>
        <v/>
      </c>
      <c r="BL366" s="219" t="str">
        <f>IFERROR(IF(SUMPRODUCT(US_Others!AG371:AI371/SUM(US_Others!AG371:AI371),US_Others!AG$8:AI$8)&gt;3.5,4,IF(SUMPRODUCT(US_Others!AG371:AI371/SUM(US_Others!AG371:AI371),US_Others!AG$8:AI$8)&gt;2.5,3,2)),"")</f>
        <v/>
      </c>
      <c r="BM366" s="219" t="str">
        <f>IFERROR(US_Others!AL371*US_Others!AL$8/US_Others!AL371,"")</f>
        <v/>
      </c>
    </row>
    <row r="367" spans="1:65">
      <c r="A367" s="200" t="s">
        <v>528</v>
      </c>
      <c r="B367" s="332">
        <v>713200</v>
      </c>
      <c r="C367" s="333">
        <f>SUM(US_CO2!C370:AX370)</f>
        <v>0.66503254129204215</v>
      </c>
      <c r="D367" s="333">
        <f>SUM(US_CH4!C370:AC370)</f>
        <v>1.2171122782296208E-3</v>
      </c>
      <c r="E367" s="333">
        <f>SUM(US_N2O!C370:AA370)</f>
        <v>3.779858995467078E-4</v>
      </c>
      <c r="F367" s="332">
        <f>US_Others!V372+US_Others!U372</f>
        <v>0</v>
      </c>
      <c r="G367" s="332">
        <f>US_Others!C372+US_Others!H372+US_Others!N372</f>
        <v>1.9112128365977716E-4</v>
      </c>
      <c r="H367" s="332">
        <f>US_Others!D372+US_Others!I372+US_Others!O372</f>
        <v>3.1343890520203459E-3</v>
      </c>
      <c r="I367" s="332">
        <f>US_Others!E372+US_Others!J372+US_Others!P372+US_Others!W372</f>
        <v>1.448699330141111E-2</v>
      </c>
      <c r="J367" s="332">
        <f>US_Others!F372+US_Others!K372+US_Others!Q372</f>
        <v>2.5036888159430809E-3</v>
      </c>
      <c r="K367" s="332">
        <f>US_Others!G372+US_Others!L372+US_Others!R372</f>
        <v>2.4845766875771039E-4</v>
      </c>
      <c r="L367" s="332">
        <f>US_Others!Z372+US_Others!AB372</f>
        <v>0</v>
      </c>
      <c r="M367" s="332">
        <f>US_Others!AA372+US_Others!AC372</f>
        <v>0</v>
      </c>
      <c r="N367" s="332">
        <f>US_Others!AD372</f>
        <v>0</v>
      </c>
      <c r="O367" s="332">
        <f>US_Others!AE372</f>
        <v>0</v>
      </c>
      <c r="P367" s="332">
        <f>SUM(US_Others!AG372:AI372)</f>
        <v>0</v>
      </c>
      <c r="Q367" s="332">
        <f>US_Others!AL372</f>
        <v>0</v>
      </c>
      <c r="R367" s="332"/>
      <c r="S367" s="334">
        <f t="shared" si="5"/>
        <v>665.0325412920422</v>
      </c>
      <c r="T367" s="334">
        <f>D367*1000/Spec!I$6</f>
        <v>4.8684491129184833E-2</v>
      </c>
      <c r="U367" s="334">
        <f>E367*1000/Spec!I$7</f>
        <v>1.2684090588815698E-3</v>
      </c>
      <c r="V367" s="334">
        <f>F367*1000/Spec!I$8</f>
        <v>0</v>
      </c>
      <c r="W367" s="334">
        <f>G367*1000/Spec!I$9</f>
        <v>2.8314264245892911E-4</v>
      </c>
      <c r="X367" s="334">
        <f>H367*1000/Spec!I$10</f>
        <v>8.9553972914867025E-4</v>
      </c>
      <c r="Y367" s="334">
        <f>I367*1000/Spec!I$11</f>
        <v>1.0130764546441335E-2</v>
      </c>
      <c r="Z367" s="334">
        <f>J367*1000/Spec!I$12</f>
        <v>5.6010935479710981E-4</v>
      </c>
      <c r="AA367" s="334">
        <f>K367*1000/Spec!I$15</f>
        <v>2.5326979486005136E-5</v>
      </c>
      <c r="AB367" s="334">
        <f>L367*1000/Spec!I$17</f>
        <v>0</v>
      </c>
      <c r="AC367" s="334">
        <f>M367*1000/Spec!I$18</f>
        <v>0</v>
      </c>
      <c r="AD367" s="335">
        <f>N367*1000/Spec!I$25</f>
        <v>0</v>
      </c>
      <c r="AE367" s="335">
        <f>O367*1000/Spec!I$26</f>
        <v>0</v>
      </c>
      <c r="AF367" s="334">
        <f>P367*1000/Spec!I$21</f>
        <v>0</v>
      </c>
      <c r="AG367" s="334">
        <f>Q367*1000/Spec!I$22</f>
        <v>0</v>
      </c>
      <c r="AI367" s="200">
        <f>S367/'2007output'!$C365</f>
        <v>2.2858064937514341E-2</v>
      </c>
      <c r="AJ367" s="200">
        <f>T367/'2007output'!$C365</f>
        <v>1.6733515889594017E-6</v>
      </c>
      <c r="AK367" s="200">
        <f>U367/'2007output'!$C365</f>
        <v>4.3596929225323771E-8</v>
      </c>
      <c r="AL367" s="200">
        <f>V367/'2007output'!$C365</f>
        <v>0</v>
      </c>
      <c r="AM367" s="200">
        <f>W367/'2007output'!$C365</f>
        <v>9.7319943101302367E-9</v>
      </c>
      <c r="AN367" s="200">
        <f>X367/'2007output'!$C365</f>
        <v>3.07809077180405E-8</v>
      </c>
      <c r="AO367" s="200">
        <f>Y367/'2007output'!$C365</f>
        <v>3.4820803418028925E-7</v>
      </c>
      <c r="AP367" s="200">
        <f>Z367/'2007output'!$C365</f>
        <v>1.9251713576583136E-8</v>
      </c>
      <c r="AQ367" s="200">
        <f>AA367/'2007output'!$C365</f>
        <v>8.7052242682357659E-10</v>
      </c>
      <c r="AR367" s="200">
        <f>AB367/'2007output'!$C365</f>
        <v>0</v>
      </c>
      <c r="AS367" s="200">
        <f>AC367/'2007output'!$C365</f>
        <v>0</v>
      </c>
      <c r="AT367" s="200">
        <f>AD367/'2007output'!$C365</f>
        <v>0</v>
      </c>
      <c r="AU367" s="200">
        <f>AE367/'2007output'!$C365</f>
        <v>0</v>
      </c>
      <c r="AV367" s="200">
        <f>AF367/'2007output'!$C365</f>
        <v>0</v>
      </c>
      <c r="AW367" s="200">
        <f>AG367/'2007output'!$C365</f>
        <v>0</v>
      </c>
      <c r="AY367" s="370">
        <f>IFERROR(IF(SUMPRODUCT(US_CO2!C370:AX370/SUM(US_CO2!C370:AX370),US_CO2!C$6:AX$6)&gt;3.5,4,IF(SUMPRODUCT(US_CO2!C370:AX370/SUM(US_CO2!C370:AX370),US_CO2!C$6:AX$6)&gt;2.5,3,2)),"")</f>
        <v>4</v>
      </c>
      <c r="AZ367" s="370">
        <f>IFERROR(IF(SUMPRODUCT(US_CH4!C370:AC370/SUM(US_CH4!C370:AC370),US_CH4!C$6:AC$6)&gt;3.5,4,IF(SUMPRODUCT(US_CH4!C370:AC370/SUM(US_CH4!C370:AC370),US_CH4!C$6:AC$6)&gt;2.5,3,2)),"")</f>
        <v>4</v>
      </c>
      <c r="BA367" s="223">
        <f>IFERROR(IF(SUMPRODUCT(US_N2O!C370:AA370/SUM(US_N2O!C370:AA370),US_N2O!C$6:AA$6)&gt;3.5,4,IF(SUMPRODUCT(US_N2O!C370:AA370/SUM(US_N2O!C370:AA370),US_N2O!C$6:AA$6)&gt;2.5,3,2)),"")</f>
        <v>4</v>
      </c>
      <c r="BB367" s="223" t="str">
        <f>IFERROR(IF(SUMPRODUCT(US_Others!U372:V372/SUM(US_Others!U372:V372),US_Others!U$8:V$8)&gt;3.5,4,IF(SUMPRODUCT(US_Others!U372:V372/SUM(US_Others!U372:V372),US_Others!U$8:V$8)&gt;2.5,3,2)),"")</f>
        <v/>
      </c>
      <c r="BC367" s="223">
        <f>IFERROR(IF((US_Others!C372*US_Others!C$8/SUM(US_Others!C372,US_Others!H372,US_Others!N372)+ US_Others!H372*US_Others!H$8/SUM(US_Others!C372,US_Others!H372,US_Others!N372)+US_Others!N372*US_Others!N$8/SUM(US_Others!C372,US_Others!H372,US_Others!N372))&gt;3.5,4,IF((US_Others!C372*US_Others!C$8/SUM(US_Others!C372,US_Others!H372,US_Others!N372)+ US_Others!H372*US_Others!H$8/SUM(US_Others!C372,US_Others!H372,US_Others!N372)+US_Others!N372*US_Others!N$8/SUM(US_Others!C372,US_Others!H372,US_Others!N372))&gt;2.5,3,2)),"")</f>
        <v>4</v>
      </c>
      <c r="BD367" s="223">
        <f>IFERROR(IF((US_Others!D372*US_Others!D$8/SUM(US_Others!D372,US_Others!I372,US_Others!O372)+US_Others!I372*US_Others!I$8/SUM(US_Others!D372,US_Others!I372,US_Others!O372)+US_Others!O372*US_Others!O$8/SUM(US_Others!D372,US_Others!I372,US_Others!O372))&gt;3.5,4,IF((US_Others!D372*US_Others!D$8/SUM(US_Others!D372,US_Others!I372,US_Others!O372)+US_Others!I372*US_Others!I$8/SUM(US_Others!D372,US_Others!I372,US_Others!O372)+US_Others!O372*US_Others!O$8/SUM(US_Others!D372,US_Others!I372,US_Others!O372))&gt;2.5,3,2)),"")</f>
        <v>4</v>
      </c>
      <c r="BE367" s="223">
        <f>IFERROR(IF((US_Others!E372*US_Others!E$8/SUM(US_Others!E372,US_Others!J372,US_Others!P372,US_Others!W372)+US_Others!J372*US_Others!J$8/SUM(US_Others!E372,US_Others!J372,US_Others!P372,US_Others!W372)+US_Others!P372*US_Others!P$8/SUM(US_Others!E372,US_Others!J372,US_Others!P372,US_Others!W372)+US_Others!W372*US_Others!W$8/SUM(US_Others!E372,US_Others!J372,US_Others!P372,US_Others!W372))&gt;3.5,4,IF((US_Others!E372*US_Others!E$8/SUM(US_Others!E372,US_Others!J372,US_Others!P372,US_Others!W372)+US_Others!J372*US_Others!J$8/SUM(US_Others!E372,US_Others!J372,US_Others!P372,US_Others!W372)+US_Others!P372*US_Others!P$8/SUM(US_Others!E372,US_Others!J372,US_Others!P372,US_Others!W372)+US_Others!W372*US_Others!W$8/SUM(US_Others!E372,US_Others!J372,US_Others!P372,US_Others!W372))&gt;2.5,3,2)),"")</f>
        <v>4</v>
      </c>
      <c r="BF367" s="223">
        <f>IFERROR(IF((US_Others!F372*US_Others!F$8/SUM(US_Others!F372,US_Others!K372,US_Others!Q372)+US_Others!K372*US_Others!K$8/SUM(US_Others!F372,US_Others!K372,US_Others!Q372)+US_Others!Q372*US_Others!Q$8/SUM(US_Others!F372,US_Others!K372,US_Others!Q372))&gt;3.5,4,IF((US_Others!F372*US_Others!F$8/SUM(US_Others!F372,US_Others!K372,US_Others!Q372)+US_Others!K372*US_Others!K$8/SUM(US_Others!F372,US_Others!K372,US_Others!Q372)+US_Others!Q372*US_Others!Q$8/SUM(US_Others!F372,US_Others!K372,US_Others!Q372))&gt;2.5,3,2)),"")</f>
        <v>4</v>
      </c>
      <c r="BG367" s="223">
        <f>IFERROR(IF((US_Others!G372*US_Others!G$8/SUM(US_Others!G372,US_Others!L372,US_Others!R372)+US_Others!L372*US_Others!L$8/SUM(US_Others!G372,US_Others!L372,US_Others!R372)+US_Others!R372*US_Others!R$8/SUM(US_Others!G372,US_Others!L372,US_Others!R372))&gt;3.5,4,IF((US_Others!G372*US_Others!G$8/SUM(US_Others!G372,US_Others!L372,US_Others!R372)+US_Others!L372*US_Others!L$8/SUM(US_Others!G372,US_Others!L372,US_Others!R372)+US_Others!R372*US_Others!R$8/SUM(US_Others!G372,US_Others!L372,US_Others!R372))&gt;2.5,3,2)),"")</f>
        <v>4</v>
      </c>
      <c r="BH367" s="219" t="str">
        <f>IFERROR(IF((US_Others!Z372*US_Others!Z$8/SUM(US_Others!Z372,US_Others!AB372)+US_Others!AB372*US_Others!AB$8/SUM(US_Others!Z372,US_Others!AB372))&gt;3.5,4,IF((US_Others!Z372*US_Others!Z$8/SUM(US_Others!Z372,US_Others!AB372)+US_Others!AB372*US_Others!AB$8/SUM(US_Others!Z372,US_Others!AB372))&gt;2.5,3,2)),"")</f>
        <v/>
      </c>
      <c r="BI367" s="219" t="str">
        <f>IFERROR(IF((US_Others!AA372*US_Others!AA$8/SUM(US_Others!AA372,US_Others!AC372)+US_Others!AC372*US_Others!AC$8/SUM(US_Others!AA372,US_Others!AC372))&gt;3.5,4,IF((US_Others!AA372*US_Others!AA$8/SUM(US_Others!AA372,US_Others!AC372)+US_Others!AC372*US_Others!AC$8/SUM(US_Others!AA372,US_Others!AC372))&gt;2.5,3,2)),"")</f>
        <v/>
      </c>
      <c r="BJ367" s="219" t="str">
        <f>IFERROR(US_Others!AD372*US_Others!AD$8/US_Others!AD372,"")</f>
        <v/>
      </c>
      <c r="BK367" s="74" t="str">
        <f>IFERROR(US_Others!AE372*US_Others!AE$8/US_Others!AE372,"")</f>
        <v/>
      </c>
      <c r="BL367" s="219" t="str">
        <f>IFERROR(IF(SUMPRODUCT(US_Others!AG372:AI372/SUM(US_Others!AG372:AI372),US_Others!AG$8:AI$8)&gt;3.5,4,IF(SUMPRODUCT(US_Others!AG372:AI372/SUM(US_Others!AG372:AI372),US_Others!AG$8:AI$8)&gt;2.5,3,2)),"")</f>
        <v/>
      </c>
      <c r="BM367" s="219" t="str">
        <f>IFERROR(US_Others!AL372*US_Others!AL$8/US_Others!AL372,"")</f>
        <v/>
      </c>
    </row>
    <row r="368" spans="1:65">
      <c r="A368" s="200" t="s">
        <v>529</v>
      </c>
      <c r="B368" s="332">
        <v>713900</v>
      </c>
      <c r="C368" s="333">
        <f>SUM(US_CO2!C371:AX371)</f>
        <v>2.1205590107564078</v>
      </c>
      <c r="D368" s="333">
        <f>SUM(US_CH4!C371:AC371)</f>
        <v>3.9079100109345915E-3</v>
      </c>
      <c r="E368" s="333">
        <f>SUM(US_N2O!C371:AA371)</f>
        <v>1.2003839785861802E-3</v>
      </c>
      <c r="F368" s="332">
        <f>US_Others!V373+US_Others!U373</f>
        <v>0</v>
      </c>
      <c r="G368" s="332">
        <f>US_Others!C373+US_Others!H373+US_Others!N373</f>
        <v>4.0339463235204367E-4</v>
      </c>
      <c r="H368" s="332">
        <f>US_Others!D373+US_Others!I373+US_Others!O373</f>
        <v>6.6156719705735166E-3</v>
      </c>
      <c r="I368" s="332">
        <f>US_Others!E373+US_Others!J373+US_Others!P373+US_Others!W373</f>
        <v>3.0577313132284914E-2</v>
      </c>
      <c r="J368" s="332">
        <f>US_Others!F373+US_Others!K373+US_Others!Q373</f>
        <v>5.2844696838117728E-3</v>
      </c>
      <c r="K368" s="332">
        <f>US_Others!G373+US_Others!L373+US_Others!R373</f>
        <v>5.2441302205765697E-4</v>
      </c>
      <c r="L368" s="332">
        <f>US_Others!Z373+US_Others!AB373</f>
        <v>0</v>
      </c>
      <c r="M368" s="332">
        <f>US_Others!AA373+US_Others!AC373</f>
        <v>0</v>
      </c>
      <c r="N368" s="332">
        <f>US_Others!AD373</f>
        <v>0</v>
      </c>
      <c r="O368" s="332">
        <f>US_Others!AE373</f>
        <v>0</v>
      </c>
      <c r="P368" s="332">
        <f>SUM(US_Others!AG373:AI373)</f>
        <v>0</v>
      </c>
      <c r="Q368" s="332">
        <f>US_Others!AL373</f>
        <v>0</v>
      </c>
      <c r="R368" s="332"/>
      <c r="S368" s="334">
        <f t="shared" si="5"/>
        <v>2120.559010756408</v>
      </c>
      <c r="T368" s="334">
        <f>D368*1000/Spec!I$6</f>
        <v>0.15631640043738368</v>
      </c>
      <c r="U368" s="334">
        <f>E368*1000/Spec!I$7</f>
        <v>4.0281341563294633E-3</v>
      </c>
      <c r="V368" s="334">
        <f>F368*1000/Spec!I$8</f>
        <v>0</v>
      </c>
      <c r="W368" s="334">
        <f>G368*1000/Spec!I$9</f>
        <v>5.9762167755858314E-4</v>
      </c>
      <c r="X368" s="334">
        <f>H368*1000/Spec!I$10</f>
        <v>1.8901919915924332E-3</v>
      </c>
      <c r="Y368" s="334">
        <f>I368*1000/Spec!I$11</f>
        <v>2.1382736456143296E-2</v>
      </c>
      <c r="Z368" s="334">
        <f>J368*1000/Spec!I$12</f>
        <v>1.1822079829556539E-3</v>
      </c>
      <c r="AA368" s="334">
        <f>K368*1000/Spec!I$15</f>
        <v>5.3456984919231084E-5</v>
      </c>
      <c r="AB368" s="334">
        <f>L368*1000/Spec!I$17</f>
        <v>0</v>
      </c>
      <c r="AC368" s="334">
        <f>M368*1000/Spec!I$18</f>
        <v>0</v>
      </c>
      <c r="AD368" s="335">
        <f>N368*1000/Spec!I$25</f>
        <v>0</v>
      </c>
      <c r="AE368" s="335">
        <f>O368*1000/Spec!I$26</f>
        <v>0</v>
      </c>
      <c r="AF368" s="334">
        <f>P368*1000/Spec!I$21</f>
        <v>0</v>
      </c>
      <c r="AG368" s="334">
        <f>Q368*1000/Spec!I$22</f>
        <v>0</v>
      </c>
      <c r="AI368" s="200">
        <f>S368/'2007output'!$C366</f>
        <v>3.2520918485360366E-2</v>
      </c>
      <c r="AJ368" s="200">
        <f>T368/'2007output'!$C366</f>
        <v>2.3972701965675504E-6</v>
      </c>
      <c r="AK368" s="200">
        <f>U368/'2007output'!$C366</f>
        <v>6.1775513853471513E-8</v>
      </c>
      <c r="AL368" s="200">
        <f>V368/'2007output'!$C366</f>
        <v>0</v>
      </c>
      <c r="AM368" s="200">
        <f>W368/'2007output'!$C366</f>
        <v>9.165133232502885E-9</v>
      </c>
      <c r="AN368" s="200">
        <f>X368/'2007output'!$C366</f>
        <v>2.8988007109659129E-8</v>
      </c>
      <c r="AO368" s="200">
        <f>Y368/'2007output'!$C366</f>
        <v>3.2792590338532187E-7</v>
      </c>
      <c r="AP368" s="200">
        <f>Z368/'2007output'!$C366</f>
        <v>1.8130355840806889E-8</v>
      </c>
      <c r="AQ368" s="200">
        <f>AA368/'2007output'!$C366</f>
        <v>8.1981696345782731E-10</v>
      </c>
      <c r="AR368" s="200">
        <f>AB368/'2007output'!$C366</f>
        <v>0</v>
      </c>
      <c r="AS368" s="200">
        <f>AC368/'2007output'!$C366</f>
        <v>0</v>
      </c>
      <c r="AT368" s="200">
        <f>AD368/'2007output'!$C366</f>
        <v>0</v>
      </c>
      <c r="AU368" s="200">
        <f>AE368/'2007output'!$C366</f>
        <v>0</v>
      </c>
      <c r="AV368" s="200">
        <f>AF368/'2007output'!$C366</f>
        <v>0</v>
      </c>
      <c r="AW368" s="200">
        <f>AG368/'2007output'!$C366</f>
        <v>0</v>
      </c>
      <c r="AY368" s="370">
        <f>IFERROR(IF(SUMPRODUCT(US_CO2!C371:AX371/SUM(US_CO2!C371:AX371),US_CO2!C$6:AX$6)&gt;3.5,4,IF(SUMPRODUCT(US_CO2!C371:AX371/SUM(US_CO2!C371:AX371),US_CO2!C$6:AX$6)&gt;2.5,3,2)),"")</f>
        <v>4</v>
      </c>
      <c r="AZ368" s="370">
        <f>IFERROR(IF(SUMPRODUCT(US_CH4!C371:AC371/SUM(US_CH4!C371:AC371),US_CH4!C$6:AC$6)&gt;3.5,4,IF(SUMPRODUCT(US_CH4!C371:AC371/SUM(US_CH4!C371:AC371),US_CH4!C$6:AC$6)&gt;2.5,3,2)),"")</f>
        <v>4</v>
      </c>
      <c r="BA368" s="223">
        <f>IFERROR(IF(SUMPRODUCT(US_N2O!C371:AA371/SUM(US_N2O!C371:AA371),US_N2O!C$6:AA$6)&gt;3.5,4,IF(SUMPRODUCT(US_N2O!C371:AA371/SUM(US_N2O!C371:AA371),US_N2O!C$6:AA$6)&gt;2.5,3,2)),"")</f>
        <v>4</v>
      </c>
      <c r="BB368" s="223" t="str">
        <f>IFERROR(IF(SUMPRODUCT(US_Others!U373:V373/SUM(US_Others!U373:V373),US_Others!U$8:V$8)&gt;3.5,4,IF(SUMPRODUCT(US_Others!U373:V373/SUM(US_Others!U373:V373),US_Others!U$8:V$8)&gt;2.5,3,2)),"")</f>
        <v/>
      </c>
      <c r="BC368" s="223">
        <f>IFERROR(IF((US_Others!C373*US_Others!C$8/SUM(US_Others!C373,US_Others!H373,US_Others!N373)+ US_Others!H373*US_Others!H$8/SUM(US_Others!C373,US_Others!H373,US_Others!N373)+US_Others!N373*US_Others!N$8/SUM(US_Others!C373,US_Others!H373,US_Others!N373))&gt;3.5,4,IF((US_Others!C373*US_Others!C$8/SUM(US_Others!C373,US_Others!H373,US_Others!N373)+ US_Others!H373*US_Others!H$8/SUM(US_Others!C373,US_Others!H373,US_Others!N373)+US_Others!N373*US_Others!N$8/SUM(US_Others!C373,US_Others!H373,US_Others!N373))&gt;2.5,3,2)),"")</f>
        <v>4</v>
      </c>
      <c r="BD368" s="223">
        <f>IFERROR(IF((US_Others!D373*US_Others!D$8/SUM(US_Others!D373,US_Others!I373,US_Others!O373)+US_Others!I373*US_Others!I$8/SUM(US_Others!D373,US_Others!I373,US_Others!O373)+US_Others!O373*US_Others!O$8/SUM(US_Others!D373,US_Others!I373,US_Others!O373))&gt;3.5,4,IF((US_Others!D373*US_Others!D$8/SUM(US_Others!D373,US_Others!I373,US_Others!O373)+US_Others!I373*US_Others!I$8/SUM(US_Others!D373,US_Others!I373,US_Others!O373)+US_Others!O373*US_Others!O$8/SUM(US_Others!D373,US_Others!I373,US_Others!O373))&gt;2.5,3,2)),"")</f>
        <v>4</v>
      </c>
      <c r="BE368" s="223">
        <f>IFERROR(IF((US_Others!E373*US_Others!E$8/SUM(US_Others!E373,US_Others!J373,US_Others!P373,US_Others!W373)+US_Others!J373*US_Others!J$8/SUM(US_Others!E373,US_Others!J373,US_Others!P373,US_Others!W373)+US_Others!P373*US_Others!P$8/SUM(US_Others!E373,US_Others!J373,US_Others!P373,US_Others!W373)+US_Others!W373*US_Others!W$8/SUM(US_Others!E373,US_Others!J373,US_Others!P373,US_Others!W373))&gt;3.5,4,IF((US_Others!E373*US_Others!E$8/SUM(US_Others!E373,US_Others!J373,US_Others!P373,US_Others!W373)+US_Others!J373*US_Others!J$8/SUM(US_Others!E373,US_Others!J373,US_Others!P373,US_Others!W373)+US_Others!P373*US_Others!P$8/SUM(US_Others!E373,US_Others!J373,US_Others!P373,US_Others!W373)+US_Others!W373*US_Others!W$8/SUM(US_Others!E373,US_Others!J373,US_Others!P373,US_Others!W373))&gt;2.5,3,2)),"")</f>
        <v>4</v>
      </c>
      <c r="BF368" s="223">
        <f>IFERROR(IF((US_Others!F373*US_Others!F$8/SUM(US_Others!F373,US_Others!K373,US_Others!Q373)+US_Others!K373*US_Others!K$8/SUM(US_Others!F373,US_Others!K373,US_Others!Q373)+US_Others!Q373*US_Others!Q$8/SUM(US_Others!F373,US_Others!K373,US_Others!Q373))&gt;3.5,4,IF((US_Others!F373*US_Others!F$8/SUM(US_Others!F373,US_Others!K373,US_Others!Q373)+US_Others!K373*US_Others!K$8/SUM(US_Others!F373,US_Others!K373,US_Others!Q373)+US_Others!Q373*US_Others!Q$8/SUM(US_Others!F373,US_Others!K373,US_Others!Q373))&gt;2.5,3,2)),"")</f>
        <v>4</v>
      </c>
      <c r="BG368" s="223">
        <f>IFERROR(IF((US_Others!G373*US_Others!G$8/SUM(US_Others!G373,US_Others!L373,US_Others!R373)+US_Others!L373*US_Others!L$8/SUM(US_Others!G373,US_Others!L373,US_Others!R373)+US_Others!R373*US_Others!R$8/SUM(US_Others!G373,US_Others!L373,US_Others!R373))&gt;3.5,4,IF((US_Others!G373*US_Others!G$8/SUM(US_Others!G373,US_Others!L373,US_Others!R373)+US_Others!L373*US_Others!L$8/SUM(US_Others!G373,US_Others!L373,US_Others!R373)+US_Others!R373*US_Others!R$8/SUM(US_Others!G373,US_Others!L373,US_Others!R373))&gt;2.5,3,2)),"")</f>
        <v>4</v>
      </c>
      <c r="BH368" s="219" t="str">
        <f>IFERROR(IF((US_Others!Z373*US_Others!Z$8/SUM(US_Others!Z373,US_Others!AB373)+US_Others!AB373*US_Others!AB$8/SUM(US_Others!Z373,US_Others!AB373))&gt;3.5,4,IF((US_Others!Z373*US_Others!Z$8/SUM(US_Others!Z373,US_Others!AB373)+US_Others!AB373*US_Others!AB$8/SUM(US_Others!Z373,US_Others!AB373))&gt;2.5,3,2)),"")</f>
        <v/>
      </c>
      <c r="BI368" s="219" t="str">
        <f>IFERROR(IF((US_Others!AA373*US_Others!AA$8/SUM(US_Others!AA373,US_Others!AC373)+US_Others!AC373*US_Others!AC$8/SUM(US_Others!AA373,US_Others!AC373))&gt;3.5,4,IF((US_Others!AA373*US_Others!AA$8/SUM(US_Others!AA373,US_Others!AC373)+US_Others!AC373*US_Others!AC$8/SUM(US_Others!AA373,US_Others!AC373))&gt;2.5,3,2)),"")</f>
        <v/>
      </c>
      <c r="BJ368" s="219" t="str">
        <f>IFERROR(US_Others!AD373*US_Others!AD$8/US_Others!AD373,"")</f>
        <v/>
      </c>
      <c r="BK368" s="74" t="str">
        <f>IFERROR(US_Others!AE373*US_Others!AE$8/US_Others!AE373,"")</f>
        <v/>
      </c>
      <c r="BL368" s="219" t="str">
        <f>IFERROR(IF(SUMPRODUCT(US_Others!AG373:AI373/SUM(US_Others!AG373:AI373),US_Others!AG$8:AI$8)&gt;3.5,4,IF(SUMPRODUCT(US_Others!AG373:AI373/SUM(US_Others!AG373:AI373),US_Others!AG$8:AI$8)&gt;2.5,3,2)),"")</f>
        <v/>
      </c>
      <c r="BM368" s="219" t="str">
        <f>IFERROR(US_Others!AL373*US_Others!AL$8/US_Others!AL373,"")</f>
        <v/>
      </c>
    </row>
    <row r="369" spans="1:65">
      <c r="A369" s="200" t="s">
        <v>530</v>
      </c>
      <c r="B369" s="332">
        <v>721000</v>
      </c>
      <c r="C369" s="333">
        <f>SUM(US_CO2!C372:AX372)</f>
        <v>6.3161892050434645</v>
      </c>
      <c r="D369" s="333">
        <f>SUM(US_CH4!C372:AC372)</f>
        <v>1.2468092083668E-2</v>
      </c>
      <c r="E369" s="333">
        <f>SUM(US_N2O!C372:AA372)</f>
        <v>3.635913098408064E-3</v>
      </c>
      <c r="F369" s="332">
        <f>US_Others!V374+US_Others!U374</f>
        <v>0</v>
      </c>
      <c r="G369" s="332">
        <f>US_Others!C374+US_Others!H374+US_Others!N374</f>
        <v>8.0204579998701363E-4</v>
      </c>
      <c r="H369" s="332">
        <f>US_Others!D374+US_Others!I374+US_Others!O374</f>
        <v>1.3153551119787025E-2</v>
      </c>
      <c r="I369" s="332">
        <f>US_Others!E374+US_Others!J374+US_Others!P374+US_Others!W374</f>
        <v>6.0795071639015638E-2</v>
      </c>
      <c r="J369" s="332">
        <f>US_Others!F374+US_Others!K374+US_Others!Q374</f>
        <v>1.0506799979829879E-2</v>
      </c>
      <c r="K369" s="332">
        <f>US_Others!G374+US_Others!L374+US_Others!R374</f>
        <v>1.0426595399831179E-3</v>
      </c>
      <c r="L369" s="332">
        <f>US_Others!Z374+US_Others!AB374</f>
        <v>0</v>
      </c>
      <c r="M369" s="332">
        <f>US_Others!AA374+US_Others!AC374</f>
        <v>0</v>
      </c>
      <c r="N369" s="332">
        <f>US_Others!AD374</f>
        <v>0</v>
      </c>
      <c r="O369" s="332">
        <f>US_Others!AE374</f>
        <v>0</v>
      </c>
      <c r="P369" s="332">
        <f>SUM(US_Others!AG374:AI374)</f>
        <v>0</v>
      </c>
      <c r="Q369" s="332">
        <f>US_Others!AL374</f>
        <v>0</v>
      </c>
      <c r="R369" s="332"/>
      <c r="S369" s="334">
        <f t="shared" si="5"/>
        <v>6316.1892050434644</v>
      </c>
      <c r="T369" s="334">
        <f>D369*1000/Spec!I$6</f>
        <v>0.49872368334671996</v>
      </c>
      <c r="U369" s="334">
        <f>E369*1000/Spec!I$7</f>
        <v>1.2201050665798872E-2</v>
      </c>
      <c r="V369" s="334">
        <f>F369*1000/Spec!I$8</f>
        <v>0</v>
      </c>
      <c r="W369" s="334">
        <f>G369*1000/Spec!I$9</f>
        <v>1.188215999980761E-3</v>
      </c>
      <c r="X369" s="334">
        <f>H369*1000/Spec!I$10</f>
        <v>3.7581574627962929E-3</v>
      </c>
      <c r="Y369" s="334">
        <f>I369*1000/Spec!I$11</f>
        <v>4.2514036111199749E-2</v>
      </c>
      <c r="Z369" s="334">
        <f>J369*1000/Spec!I$12</f>
        <v>2.3505145368746933E-3</v>
      </c>
      <c r="AA369" s="334">
        <f>K369*1000/Spec!I$15</f>
        <v>1.062853761450681E-4</v>
      </c>
      <c r="AB369" s="334">
        <f>L369*1000/Spec!I$17</f>
        <v>0</v>
      </c>
      <c r="AC369" s="334">
        <f>M369*1000/Spec!I$18</f>
        <v>0</v>
      </c>
      <c r="AD369" s="335">
        <f>N369*1000/Spec!I$25</f>
        <v>0</v>
      </c>
      <c r="AE369" s="335">
        <f>O369*1000/Spec!I$26</f>
        <v>0</v>
      </c>
      <c r="AF369" s="334">
        <f>P369*1000/Spec!I$21</f>
        <v>0</v>
      </c>
      <c r="AG369" s="334">
        <f>Q369*1000/Spec!I$22</f>
        <v>0</v>
      </c>
      <c r="AI369" s="200">
        <f>S369/'2007output'!$C367</f>
        <v>3.2216579131481453E-2</v>
      </c>
      <c r="AJ369" s="200">
        <f>T369/'2007output'!$C367</f>
        <v>2.5438077435131134E-6</v>
      </c>
      <c r="AK369" s="200">
        <f>U369/'2007output'!$C367</f>
        <v>6.2233112641409368E-8</v>
      </c>
      <c r="AL369" s="200">
        <f>V369/'2007output'!$C367</f>
        <v>0</v>
      </c>
      <c r="AM369" s="200">
        <f>W369/'2007output'!$C367</f>
        <v>6.060656757733895E-9</v>
      </c>
      <c r="AN369" s="200">
        <f>X369/'2007output'!$C367</f>
        <v>1.9168991516604063E-8</v>
      </c>
      <c r="AO369" s="200">
        <f>Y369/'2007output'!$C367</f>
        <v>2.168486035031152E-7</v>
      </c>
      <c r="AP369" s="200">
        <f>Z369/'2007output'!$C367</f>
        <v>1.1989117982161513E-8</v>
      </c>
      <c r="AQ369" s="200">
        <f>AA369/'2007output'!$C367</f>
        <v>5.4212296686151823E-10</v>
      </c>
      <c r="AR369" s="200">
        <f>AB369/'2007output'!$C367</f>
        <v>0</v>
      </c>
      <c r="AS369" s="200">
        <f>AC369/'2007output'!$C367</f>
        <v>0</v>
      </c>
      <c r="AT369" s="200">
        <f>AD369/'2007output'!$C367</f>
        <v>0</v>
      </c>
      <c r="AU369" s="200">
        <f>AE369/'2007output'!$C367</f>
        <v>0</v>
      </c>
      <c r="AV369" s="200">
        <f>AF369/'2007output'!$C367</f>
        <v>0</v>
      </c>
      <c r="AW369" s="200">
        <f>AG369/'2007output'!$C367</f>
        <v>0</v>
      </c>
      <c r="AY369" s="370">
        <f>IFERROR(IF(SUMPRODUCT(US_CO2!C372:AX372/SUM(US_CO2!C372:AX372),US_CO2!C$6:AX$6)&gt;3.5,4,IF(SUMPRODUCT(US_CO2!C372:AX372/SUM(US_CO2!C372:AX372),US_CO2!C$6:AX$6)&gt;2.5,3,2)),"")</f>
        <v>4</v>
      </c>
      <c r="AZ369" s="370">
        <f>IFERROR(IF(SUMPRODUCT(US_CH4!C372:AC372/SUM(US_CH4!C372:AC372),US_CH4!C$6:AC$6)&gt;3.5,4,IF(SUMPRODUCT(US_CH4!C372:AC372/SUM(US_CH4!C372:AC372),US_CH4!C$6:AC$6)&gt;2.5,3,2)),"")</f>
        <v>4</v>
      </c>
      <c r="BA369" s="223">
        <f>IFERROR(IF(SUMPRODUCT(US_N2O!C372:AA372/SUM(US_N2O!C372:AA372),US_N2O!C$6:AA$6)&gt;3.5,4,IF(SUMPRODUCT(US_N2O!C372:AA372/SUM(US_N2O!C372:AA372),US_N2O!C$6:AA$6)&gt;2.5,3,2)),"")</f>
        <v>4</v>
      </c>
      <c r="BB369" s="223" t="str">
        <f>IFERROR(IF(SUMPRODUCT(US_Others!U374:V374/SUM(US_Others!U374:V374),US_Others!U$8:V$8)&gt;3.5,4,IF(SUMPRODUCT(US_Others!U374:V374/SUM(US_Others!U374:V374),US_Others!U$8:V$8)&gt;2.5,3,2)),"")</f>
        <v/>
      </c>
      <c r="BC369" s="223">
        <f>IFERROR(IF((US_Others!C374*US_Others!C$8/SUM(US_Others!C374,US_Others!H374,US_Others!N374)+ US_Others!H374*US_Others!H$8/SUM(US_Others!C374,US_Others!H374,US_Others!N374)+US_Others!N374*US_Others!N$8/SUM(US_Others!C374,US_Others!H374,US_Others!N374))&gt;3.5,4,IF((US_Others!C374*US_Others!C$8/SUM(US_Others!C374,US_Others!H374,US_Others!N374)+ US_Others!H374*US_Others!H$8/SUM(US_Others!C374,US_Others!H374,US_Others!N374)+US_Others!N374*US_Others!N$8/SUM(US_Others!C374,US_Others!H374,US_Others!N374))&gt;2.5,3,2)),"")</f>
        <v>4</v>
      </c>
      <c r="BD369" s="223">
        <f>IFERROR(IF((US_Others!D374*US_Others!D$8/SUM(US_Others!D374,US_Others!I374,US_Others!O374)+US_Others!I374*US_Others!I$8/SUM(US_Others!D374,US_Others!I374,US_Others!O374)+US_Others!O374*US_Others!O$8/SUM(US_Others!D374,US_Others!I374,US_Others!O374))&gt;3.5,4,IF((US_Others!D374*US_Others!D$8/SUM(US_Others!D374,US_Others!I374,US_Others!O374)+US_Others!I374*US_Others!I$8/SUM(US_Others!D374,US_Others!I374,US_Others!O374)+US_Others!O374*US_Others!O$8/SUM(US_Others!D374,US_Others!I374,US_Others!O374))&gt;2.5,3,2)),"")</f>
        <v>4</v>
      </c>
      <c r="BE369" s="223">
        <f>IFERROR(IF((US_Others!E374*US_Others!E$8/SUM(US_Others!E374,US_Others!J374,US_Others!P374,US_Others!W374)+US_Others!J374*US_Others!J$8/SUM(US_Others!E374,US_Others!J374,US_Others!P374,US_Others!W374)+US_Others!P374*US_Others!P$8/SUM(US_Others!E374,US_Others!J374,US_Others!P374,US_Others!W374)+US_Others!W374*US_Others!W$8/SUM(US_Others!E374,US_Others!J374,US_Others!P374,US_Others!W374))&gt;3.5,4,IF((US_Others!E374*US_Others!E$8/SUM(US_Others!E374,US_Others!J374,US_Others!P374,US_Others!W374)+US_Others!J374*US_Others!J$8/SUM(US_Others!E374,US_Others!J374,US_Others!P374,US_Others!W374)+US_Others!P374*US_Others!P$8/SUM(US_Others!E374,US_Others!J374,US_Others!P374,US_Others!W374)+US_Others!W374*US_Others!W$8/SUM(US_Others!E374,US_Others!J374,US_Others!P374,US_Others!W374))&gt;2.5,3,2)),"")</f>
        <v>4</v>
      </c>
      <c r="BF369" s="223">
        <f>IFERROR(IF((US_Others!F374*US_Others!F$8/SUM(US_Others!F374,US_Others!K374,US_Others!Q374)+US_Others!K374*US_Others!K$8/SUM(US_Others!F374,US_Others!K374,US_Others!Q374)+US_Others!Q374*US_Others!Q$8/SUM(US_Others!F374,US_Others!K374,US_Others!Q374))&gt;3.5,4,IF((US_Others!F374*US_Others!F$8/SUM(US_Others!F374,US_Others!K374,US_Others!Q374)+US_Others!K374*US_Others!K$8/SUM(US_Others!F374,US_Others!K374,US_Others!Q374)+US_Others!Q374*US_Others!Q$8/SUM(US_Others!F374,US_Others!K374,US_Others!Q374))&gt;2.5,3,2)),"")</f>
        <v>4</v>
      </c>
      <c r="BG369" s="223">
        <f>IFERROR(IF((US_Others!G374*US_Others!G$8/SUM(US_Others!G374,US_Others!L374,US_Others!R374)+US_Others!L374*US_Others!L$8/SUM(US_Others!G374,US_Others!L374,US_Others!R374)+US_Others!R374*US_Others!R$8/SUM(US_Others!G374,US_Others!L374,US_Others!R374))&gt;3.5,4,IF((US_Others!G374*US_Others!G$8/SUM(US_Others!G374,US_Others!L374,US_Others!R374)+US_Others!L374*US_Others!L$8/SUM(US_Others!G374,US_Others!L374,US_Others!R374)+US_Others!R374*US_Others!R$8/SUM(US_Others!G374,US_Others!L374,US_Others!R374))&gt;2.5,3,2)),"")</f>
        <v>4</v>
      </c>
      <c r="BH369" s="219" t="str">
        <f>IFERROR(IF((US_Others!Z374*US_Others!Z$8/SUM(US_Others!Z374,US_Others!AB374)+US_Others!AB374*US_Others!AB$8/SUM(US_Others!Z374,US_Others!AB374))&gt;3.5,4,IF((US_Others!Z374*US_Others!Z$8/SUM(US_Others!Z374,US_Others!AB374)+US_Others!AB374*US_Others!AB$8/SUM(US_Others!Z374,US_Others!AB374))&gt;2.5,3,2)),"")</f>
        <v/>
      </c>
      <c r="BI369" s="219" t="str">
        <f>IFERROR(IF((US_Others!AA374*US_Others!AA$8/SUM(US_Others!AA374,US_Others!AC374)+US_Others!AC374*US_Others!AC$8/SUM(US_Others!AA374,US_Others!AC374))&gt;3.5,4,IF((US_Others!AA374*US_Others!AA$8/SUM(US_Others!AA374,US_Others!AC374)+US_Others!AC374*US_Others!AC$8/SUM(US_Others!AA374,US_Others!AC374))&gt;2.5,3,2)),"")</f>
        <v/>
      </c>
      <c r="BJ369" s="219" t="str">
        <f>IFERROR(US_Others!AD374*US_Others!AD$8/US_Others!AD374,"")</f>
        <v/>
      </c>
      <c r="BK369" s="74" t="str">
        <f>IFERROR(US_Others!AE374*US_Others!AE$8/US_Others!AE374,"")</f>
        <v/>
      </c>
      <c r="BL369" s="219" t="str">
        <f>IFERROR(IF(SUMPRODUCT(US_Others!AG374:AI374/SUM(US_Others!AG374:AI374),US_Others!AG$8:AI$8)&gt;3.5,4,IF(SUMPRODUCT(US_Others!AG374:AI374/SUM(US_Others!AG374:AI374),US_Others!AG$8:AI$8)&gt;2.5,3,2)),"")</f>
        <v/>
      </c>
      <c r="BM369" s="219" t="str">
        <f>IFERROR(US_Others!AL374*US_Others!AL$8/US_Others!AL374,"")</f>
        <v/>
      </c>
    </row>
    <row r="370" spans="1:65">
      <c r="A370" s="200" t="s">
        <v>531</v>
      </c>
      <c r="B370" s="332">
        <v>722110</v>
      </c>
      <c r="C370" s="333">
        <f>SUM(US_CO2!C373:AX373)</f>
        <v>6.589203796018543</v>
      </c>
      <c r="D370" s="333">
        <f>SUM(US_CH4!C373:AC373)</f>
        <v>1.2717050782835299E-2</v>
      </c>
      <c r="E370" s="333">
        <f>SUM(US_N2O!C373:AA373)</f>
        <v>3.729462293903309E-3</v>
      </c>
      <c r="F370" s="332">
        <f>US_Others!V375+US_Others!U375</f>
        <v>0</v>
      </c>
      <c r="G370" s="332">
        <f>US_Others!C375+US_Others!H375+US_Others!N375</f>
        <v>3.7573801529977493E-3</v>
      </c>
      <c r="H370" s="332">
        <f>US_Others!D375+US_Others!I375+US_Others!O375</f>
        <v>6.1621034509163085E-2</v>
      </c>
      <c r="I370" s="332">
        <f>US_Others!E375+US_Others!J375+US_Others!P375+US_Others!W375</f>
        <v>0.28480941559722939</v>
      </c>
      <c r="J370" s="332">
        <f>US_Others!F375+US_Others!K375+US_Others!Q375</f>
        <v>4.9221680004270511E-2</v>
      </c>
      <c r="K370" s="332">
        <f>US_Others!G375+US_Others!L375+US_Others!R375</f>
        <v>4.8845941988970749E-3</v>
      </c>
      <c r="L370" s="332">
        <f>US_Others!Z375+US_Others!AB375</f>
        <v>0</v>
      </c>
      <c r="M370" s="332">
        <f>US_Others!AA375+US_Others!AC375</f>
        <v>0</v>
      </c>
      <c r="N370" s="332">
        <f>US_Others!AD375</f>
        <v>0</v>
      </c>
      <c r="O370" s="332">
        <f>US_Others!AE375</f>
        <v>0</v>
      </c>
      <c r="P370" s="332">
        <f>SUM(US_Others!AG375:AI375)</f>
        <v>0</v>
      </c>
      <c r="Q370" s="332">
        <f>US_Others!AL375</f>
        <v>0</v>
      </c>
      <c r="R370" s="332"/>
      <c r="S370" s="334">
        <f t="shared" si="5"/>
        <v>6589.2037960185426</v>
      </c>
      <c r="T370" s="334">
        <f>D370*1000/Spec!I$6</f>
        <v>0.50868203131341194</v>
      </c>
      <c r="U370" s="334">
        <f>E370*1000/Spec!I$7</f>
        <v>1.2514974140615131E-2</v>
      </c>
      <c r="V370" s="334">
        <f>F370*1000/Spec!I$8</f>
        <v>0</v>
      </c>
      <c r="W370" s="334">
        <f>G370*1000/Spec!I$9</f>
        <v>5.5664891155522206E-3</v>
      </c>
      <c r="X370" s="334">
        <f>H370*1000/Spec!I$10</f>
        <v>1.7606009859760879E-2</v>
      </c>
      <c r="Y370" s="334">
        <f>I370*1000/Spec!I$11</f>
        <v>0.19916742349456598</v>
      </c>
      <c r="Z370" s="334">
        <f>J370*1000/Spec!I$12</f>
        <v>1.1011561522208169E-2</v>
      </c>
      <c r="AA370" s="334">
        <f>K370*1000/Spec!I$15</f>
        <v>4.979198979507721E-4</v>
      </c>
      <c r="AB370" s="334">
        <f>L370*1000/Spec!I$17</f>
        <v>0</v>
      </c>
      <c r="AC370" s="334">
        <f>M370*1000/Spec!I$18</f>
        <v>0</v>
      </c>
      <c r="AD370" s="335">
        <f>N370*1000/Spec!I$25</f>
        <v>0</v>
      </c>
      <c r="AE370" s="335">
        <f>O370*1000/Spec!I$26</f>
        <v>0</v>
      </c>
      <c r="AF370" s="334">
        <f>P370*1000/Spec!I$21</f>
        <v>0</v>
      </c>
      <c r="AG370" s="334">
        <f>Q370*1000/Spec!I$22</f>
        <v>0</v>
      </c>
      <c r="AI370" s="200">
        <f>S370/'2007output'!$C368</f>
        <v>2.7636727298733097E-2</v>
      </c>
      <c r="AJ370" s="200">
        <f>T370/'2007output'!$C368</f>
        <v>2.1335364660702952E-6</v>
      </c>
      <c r="AK370" s="200">
        <f>U370/'2007output'!$C368</f>
        <v>5.2490852944003201E-8</v>
      </c>
      <c r="AL370" s="200">
        <f>V370/'2007output'!$C368</f>
        <v>0</v>
      </c>
      <c r="AM370" s="200">
        <f>W370/'2007output'!$C368</f>
        <v>2.3347212570787179E-8</v>
      </c>
      <c r="AN370" s="200">
        <f>X370/'2007output'!$C368</f>
        <v>7.3843898045318297E-8</v>
      </c>
      <c r="AO370" s="200">
        <f>Y370/'2007output'!$C368</f>
        <v>8.3535673509393421E-7</v>
      </c>
      <c r="AP370" s="200">
        <f>Z370/'2007output'!$C368</f>
        <v>4.6185173860667926E-8</v>
      </c>
      <c r="AQ370" s="200">
        <f>AA370/'2007output'!$C368</f>
        <v>2.0883974547263764E-9</v>
      </c>
      <c r="AR370" s="200">
        <f>AB370/'2007output'!$C368</f>
        <v>0</v>
      </c>
      <c r="AS370" s="200">
        <f>AC370/'2007output'!$C368</f>
        <v>0</v>
      </c>
      <c r="AT370" s="200">
        <f>AD370/'2007output'!$C368</f>
        <v>0</v>
      </c>
      <c r="AU370" s="200">
        <f>AE370/'2007output'!$C368</f>
        <v>0</v>
      </c>
      <c r="AV370" s="200">
        <f>AF370/'2007output'!$C368</f>
        <v>0</v>
      </c>
      <c r="AW370" s="200">
        <f>AG370/'2007output'!$C368</f>
        <v>0</v>
      </c>
      <c r="AY370" s="370">
        <f>IFERROR(IF(SUMPRODUCT(US_CO2!C373:AX373/SUM(US_CO2!C373:AX373),US_CO2!C$6:AX$6)&gt;3.5,4,IF(SUMPRODUCT(US_CO2!C373:AX373/SUM(US_CO2!C373:AX373),US_CO2!C$6:AX$6)&gt;2.5,3,2)),"")</f>
        <v>4</v>
      </c>
      <c r="AZ370" s="370">
        <f>IFERROR(IF(SUMPRODUCT(US_CH4!C373:AC373/SUM(US_CH4!C373:AC373),US_CH4!C$6:AC$6)&gt;3.5,4,IF(SUMPRODUCT(US_CH4!C373:AC373/SUM(US_CH4!C373:AC373),US_CH4!C$6:AC$6)&gt;2.5,3,2)),"")</f>
        <v>4</v>
      </c>
      <c r="BA370" s="223">
        <f>IFERROR(IF(SUMPRODUCT(US_N2O!C373:AA373/SUM(US_N2O!C373:AA373),US_N2O!C$6:AA$6)&gt;3.5,4,IF(SUMPRODUCT(US_N2O!C373:AA373/SUM(US_N2O!C373:AA373),US_N2O!C$6:AA$6)&gt;2.5,3,2)),"")</f>
        <v>4</v>
      </c>
      <c r="BB370" s="223" t="str">
        <f>IFERROR(IF(SUMPRODUCT(US_Others!U375:V375/SUM(US_Others!U375:V375),US_Others!U$8:V$8)&gt;3.5,4,IF(SUMPRODUCT(US_Others!U375:V375/SUM(US_Others!U375:V375),US_Others!U$8:V$8)&gt;2.5,3,2)),"")</f>
        <v/>
      </c>
      <c r="BC370" s="223">
        <f>IFERROR(IF((US_Others!C375*US_Others!C$8/SUM(US_Others!C375,US_Others!H375,US_Others!N375)+ US_Others!H375*US_Others!H$8/SUM(US_Others!C375,US_Others!H375,US_Others!N375)+US_Others!N375*US_Others!N$8/SUM(US_Others!C375,US_Others!H375,US_Others!N375))&gt;3.5,4,IF((US_Others!C375*US_Others!C$8/SUM(US_Others!C375,US_Others!H375,US_Others!N375)+ US_Others!H375*US_Others!H$8/SUM(US_Others!C375,US_Others!H375,US_Others!N375)+US_Others!N375*US_Others!N$8/SUM(US_Others!C375,US_Others!H375,US_Others!N375))&gt;2.5,3,2)),"")</f>
        <v>4</v>
      </c>
      <c r="BD370" s="223">
        <f>IFERROR(IF((US_Others!D375*US_Others!D$8/SUM(US_Others!D375,US_Others!I375,US_Others!O375)+US_Others!I375*US_Others!I$8/SUM(US_Others!D375,US_Others!I375,US_Others!O375)+US_Others!O375*US_Others!O$8/SUM(US_Others!D375,US_Others!I375,US_Others!O375))&gt;3.5,4,IF((US_Others!D375*US_Others!D$8/SUM(US_Others!D375,US_Others!I375,US_Others!O375)+US_Others!I375*US_Others!I$8/SUM(US_Others!D375,US_Others!I375,US_Others!O375)+US_Others!O375*US_Others!O$8/SUM(US_Others!D375,US_Others!I375,US_Others!O375))&gt;2.5,3,2)),"")</f>
        <v>4</v>
      </c>
      <c r="BE370" s="223">
        <f>IFERROR(IF((US_Others!E375*US_Others!E$8/SUM(US_Others!E375,US_Others!J375,US_Others!P375,US_Others!W375)+US_Others!J375*US_Others!J$8/SUM(US_Others!E375,US_Others!J375,US_Others!P375,US_Others!W375)+US_Others!P375*US_Others!P$8/SUM(US_Others!E375,US_Others!J375,US_Others!P375,US_Others!W375)+US_Others!W375*US_Others!W$8/SUM(US_Others!E375,US_Others!J375,US_Others!P375,US_Others!W375))&gt;3.5,4,IF((US_Others!E375*US_Others!E$8/SUM(US_Others!E375,US_Others!J375,US_Others!P375,US_Others!W375)+US_Others!J375*US_Others!J$8/SUM(US_Others!E375,US_Others!J375,US_Others!P375,US_Others!W375)+US_Others!P375*US_Others!P$8/SUM(US_Others!E375,US_Others!J375,US_Others!P375,US_Others!W375)+US_Others!W375*US_Others!W$8/SUM(US_Others!E375,US_Others!J375,US_Others!P375,US_Others!W375))&gt;2.5,3,2)),"")</f>
        <v>4</v>
      </c>
      <c r="BF370" s="223">
        <f>IFERROR(IF((US_Others!F375*US_Others!F$8/SUM(US_Others!F375,US_Others!K375,US_Others!Q375)+US_Others!K375*US_Others!K$8/SUM(US_Others!F375,US_Others!K375,US_Others!Q375)+US_Others!Q375*US_Others!Q$8/SUM(US_Others!F375,US_Others!K375,US_Others!Q375))&gt;3.5,4,IF((US_Others!F375*US_Others!F$8/SUM(US_Others!F375,US_Others!K375,US_Others!Q375)+US_Others!K375*US_Others!K$8/SUM(US_Others!F375,US_Others!K375,US_Others!Q375)+US_Others!Q375*US_Others!Q$8/SUM(US_Others!F375,US_Others!K375,US_Others!Q375))&gt;2.5,3,2)),"")</f>
        <v>4</v>
      </c>
      <c r="BG370" s="223">
        <f>IFERROR(IF((US_Others!G375*US_Others!G$8/SUM(US_Others!G375,US_Others!L375,US_Others!R375)+US_Others!L375*US_Others!L$8/SUM(US_Others!G375,US_Others!L375,US_Others!R375)+US_Others!R375*US_Others!R$8/SUM(US_Others!G375,US_Others!L375,US_Others!R375))&gt;3.5,4,IF((US_Others!G375*US_Others!G$8/SUM(US_Others!G375,US_Others!L375,US_Others!R375)+US_Others!L375*US_Others!L$8/SUM(US_Others!G375,US_Others!L375,US_Others!R375)+US_Others!R375*US_Others!R$8/SUM(US_Others!G375,US_Others!L375,US_Others!R375))&gt;2.5,3,2)),"")</f>
        <v>4</v>
      </c>
      <c r="BH370" s="219" t="str">
        <f>IFERROR(IF((US_Others!Z375*US_Others!Z$8/SUM(US_Others!Z375,US_Others!AB375)+US_Others!AB375*US_Others!AB$8/SUM(US_Others!Z375,US_Others!AB375))&gt;3.5,4,IF((US_Others!Z375*US_Others!Z$8/SUM(US_Others!Z375,US_Others!AB375)+US_Others!AB375*US_Others!AB$8/SUM(US_Others!Z375,US_Others!AB375))&gt;2.5,3,2)),"")</f>
        <v/>
      </c>
      <c r="BI370" s="219" t="str">
        <f>IFERROR(IF((US_Others!AA375*US_Others!AA$8/SUM(US_Others!AA375,US_Others!AC375)+US_Others!AC375*US_Others!AC$8/SUM(US_Others!AA375,US_Others!AC375))&gt;3.5,4,IF((US_Others!AA375*US_Others!AA$8/SUM(US_Others!AA375,US_Others!AC375)+US_Others!AC375*US_Others!AC$8/SUM(US_Others!AA375,US_Others!AC375))&gt;2.5,3,2)),"")</f>
        <v/>
      </c>
      <c r="BJ370" s="219" t="str">
        <f>IFERROR(US_Others!AD375*US_Others!AD$8/US_Others!AD375,"")</f>
        <v/>
      </c>
      <c r="BK370" s="74" t="str">
        <f>IFERROR(US_Others!AE375*US_Others!AE$8/US_Others!AE375,"")</f>
        <v/>
      </c>
      <c r="BL370" s="219" t="str">
        <f>IFERROR(IF(SUMPRODUCT(US_Others!AG375:AI375/SUM(US_Others!AG375:AI375),US_Others!AG$8:AI$8)&gt;3.5,4,IF(SUMPRODUCT(US_Others!AG375:AI375/SUM(US_Others!AG375:AI375),US_Others!AG$8:AI$8)&gt;2.5,3,2)),"")</f>
        <v/>
      </c>
      <c r="BM370" s="219" t="str">
        <f>IFERROR(US_Others!AL375*US_Others!AL$8/US_Others!AL375,"")</f>
        <v/>
      </c>
    </row>
    <row r="371" spans="1:65">
      <c r="A371" s="200" t="s">
        <v>532</v>
      </c>
      <c r="B371" s="332">
        <v>722211</v>
      </c>
      <c r="C371" s="333">
        <f>SUM(US_CO2!C374:AX374)</f>
        <v>4.9370124682115861</v>
      </c>
      <c r="D371" s="333">
        <f>SUM(US_CH4!C374:AC374)</f>
        <v>9.0988988061952557E-3</v>
      </c>
      <c r="E371" s="333">
        <f>SUM(US_N2O!C374:AA374)</f>
        <v>2.7639359625397601E-3</v>
      </c>
      <c r="F371" s="332">
        <f>US_Others!V376+US_Others!U376</f>
        <v>0</v>
      </c>
      <c r="G371" s="332">
        <f>US_Others!C376+US_Others!H376+US_Others!N376</f>
        <v>4.4406502216702143E-3</v>
      </c>
      <c r="H371" s="332">
        <f>US_Others!D376+US_Others!I376+US_Others!O376</f>
        <v>7.2826663635391531E-2</v>
      </c>
      <c r="I371" s="332">
        <f>US_Others!E376+US_Others!J376+US_Others!P376+US_Others!W376</f>
        <v>0.33660128680260226</v>
      </c>
      <c r="J371" s="332">
        <f>US_Others!F376+US_Others!K376+US_Others!Q376</f>
        <v>5.8172517903879811E-2</v>
      </c>
      <c r="K371" s="332">
        <f>US_Others!G376+US_Others!L376+US_Others!R376</f>
        <v>5.7728452881712789E-3</v>
      </c>
      <c r="L371" s="332">
        <f>US_Others!Z376+US_Others!AB376</f>
        <v>0</v>
      </c>
      <c r="M371" s="332">
        <f>US_Others!AA376+US_Others!AC376</f>
        <v>0</v>
      </c>
      <c r="N371" s="332">
        <f>US_Others!AD376</f>
        <v>0</v>
      </c>
      <c r="O371" s="332">
        <f>US_Others!AE376</f>
        <v>0</v>
      </c>
      <c r="P371" s="332">
        <f>SUM(US_Others!AG376:AI376)</f>
        <v>0</v>
      </c>
      <c r="Q371" s="332">
        <f>US_Others!AL376</f>
        <v>0</v>
      </c>
      <c r="R371" s="332"/>
      <c r="S371" s="334">
        <f t="shared" si="5"/>
        <v>4937.0124682115866</v>
      </c>
      <c r="T371" s="334">
        <f>D371*1000/Spec!I$6</f>
        <v>0.36395595224781024</v>
      </c>
      <c r="U371" s="334">
        <f>E371*1000/Spec!I$7</f>
        <v>9.274952894428725E-3</v>
      </c>
      <c r="V371" s="334">
        <f>F371*1000/Spec!I$8</f>
        <v>0</v>
      </c>
      <c r="W371" s="334">
        <f>G371*1000/Spec!I$9</f>
        <v>6.5787410691410583E-3</v>
      </c>
      <c r="X371" s="334">
        <f>H371*1000/Spec!I$10</f>
        <v>2.0807618181540435E-2</v>
      </c>
      <c r="Y371" s="334">
        <f>I371*1000/Spec!I$11</f>
        <v>0.235385515246575</v>
      </c>
      <c r="Z371" s="334">
        <f>J371*1000/Spec!I$12</f>
        <v>1.3013986108250518E-2</v>
      </c>
      <c r="AA371" s="334">
        <f>K371*1000/Spec!I$15</f>
        <v>5.8846537086353512E-4</v>
      </c>
      <c r="AB371" s="334">
        <f>L371*1000/Spec!I$17</f>
        <v>0</v>
      </c>
      <c r="AC371" s="334">
        <f>M371*1000/Spec!I$18</f>
        <v>0</v>
      </c>
      <c r="AD371" s="335">
        <f>N371*1000/Spec!I$25</f>
        <v>0</v>
      </c>
      <c r="AE371" s="335">
        <f>O371*1000/Spec!I$26</f>
        <v>0</v>
      </c>
      <c r="AF371" s="334">
        <f>P371*1000/Spec!I$21</f>
        <v>0</v>
      </c>
      <c r="AG371" s="334">
        <f>Q371*1000/Spec!I$22</f>
        <v>0</v>
      </c>
      <c r="AI371" s="200">
        <f>S371/'2007output'!$C369</f>
        <v>2.0132335900515382E-2</v>
      </c>
      <c r="AJ371" s="200">
        <f>T371/'2007output'!$C369</f>
        <v>1.4841533277105805E-6</v>
      </c>
      <c r="AK371" s="200">
        <f>U371/'2007output'!$C369</f>
        <v>3.7821753202850921E-8</v>
      </c>
      <c r="AL371" s="200">
        <f>V371/'2007output'!$C369</f>
        <v>0</v>
      </c>
      <c r="AM371" s="200">
        <f>W371/'2007output'!$C369</f>
        <v>2.6827038793045894E-8</v>
      </c>
      <c r="AN371" s="200">
        <f>X371/'2007output'!$C369</f>
        <v>8.4850091268290878E-8</v>
      </c>
      <c r="AO371" s="200">
        <f>Y371/'2007output'!$C369</f>
        <v>9.5986394394838687E-7</v>
      </c>
      <c r="AP371" s="200">
        <f>Z371/'2007output'!$C369</f>
        <v>5.3068924055370993E-8</v>
      </c>
      <c r="AQ371" s="200">
        <f>AA371/'2007output'!$C369</f>
        <v>2.3996663140568578E-9</v>
      </c>
      <c r="AR371" s="200">
        <f>AB371/'2007output'!$C369</f>
        <v>0</v>
      </c>
      <c r="AS371" s="200">
        <f>AC371/'2007output'!$C369</f>
        <v>0</v>
      </c>
      <c r="AT371" s="200">
        <f>AD371/'2007output'!$C369</f>
        <v>0</v>
      </c>
      <c r="AU371" s="200">
        <f>AE371/'2007output'!$C369</f>
        <v>0</v>
      </c>
      <c r="AV371" s="200">
        <f>AF371/'2007output'!$C369</f>
        <v>0</v>
      </c>
      <c r="AW371" s="200">
        <f>AG371/'2007output'!$C369</f>
        <v>0</v>
      </c>
      <c r="AY371" s="370">
        <f>IFERROR(IF(SUMPRODUCT(US_CO2!C374:AX374/SUM(US_CO2!C374:AX374),US_CO2!C$6:AX$6)&gt;3.5,4,IF(SUMPRODUCT(US_CO2!C374:AX374/SUM(US_CO2!C374:AX374),US_CO2!C$6:AX$6)&gt;2.5,3,2)),"")</f>
        <v>4</v>
      </c>
      <c r="AZ371" s="370">
        <f>IFERROR(IF(SUMPRODUCT(US_CH4!C374:AC374/SUM(US_CH4!C374:AC374),US_CH4!C$6:AC$6)&gt;3.5,4,IF(SUMPRODUCT(US_CH4!C374:AC374/SUM(US_CH4!C374:AC374),US_CH4!C$6:AC$6)&gt;2.5,3,2)),"")</f>
        <v>4</v>
      </c>
      <c r="BA371" s="223">
        <f>IFERROR(IF(SUMPRODUCT(US_N2O!C374:AA374/SUM(US_N2O!C374:AA374),US_N2O!C$6:AA$6)&gt;3.5,4,IF(SUMPRODUCT(US_N2O!C374:AA374/SUM(US_N2O!C374:AA374),US_N2O!C$6:AA$6)&gt;2.5,3,2)),"")</f>
        <v>4</v>
      </c>
      <c r="BB371" s="223" t="str">
        <f>IFERROR(IF(SUMPRODUCT(US_Others!U376:V376/SUM(US_Others!U376:V376),US_Others!U$8:V$8)&gt;3.5,4,IF(SUMPRODUCT(US_Others!U376:V376/SUM(US_Others!U376:V376),US_Others!U$8:V$8)&gt;2.5,3,2)),"")</f>
        <v/>
      </c>
      <c r="BC371" s="223">
        <f>IFERROR(IF((US_Others!C376*US_Others!C$8/SUM(US_Others!C376,US_Others!H376,US_Others!N376)+ US_Others!H376*US_Others!H$8/SUM(US_Others!C376,US_Others!H376,US_Others!N376)+US_Others!N376*US_Others!N$8/SUM(US_Others!C376,US_Others!H376,US_Others!N376))&gt;3.5,4,IF((US_Others!C376*US_Others!C$8/SUM(US_Others!C376,US_Others!H376,US_Others!N376)+ US_Others!H376*US_Others!H$8/SUM(US_Others!C376,US_Others!H376,US_Others!N376)+US_Others!N376*US_Others!N$8/SUM(US_Others!C376,US_Others!H376,US_Others!N376))&gt;2.5,3,2)),"")</f>
        <v>4</v>
      </c>
      <c r="BD371" s="223">
        <f>IFERROR(IF((US_Others!D376*US_Others!D$8/SUM(US_Others!D376,US_Others!I376,US_Others!O376)+US_Others!I376*US_Others!I$8/SUM(US_Others!D376,US_Others!I376,US_Others!O376)+US_Others!O376*US_Others!O$8/SUM(US_Others!D376,US_Others!I376,US_Others!O376))&gt;3.5,4,IF((US_Others!D376*US_Others!D$8/SUM(US_Others!D376,US_Others!I376,US_Others!O376)+US_Others!I376*US_Others!I$8/SUM(US_Others!D376,US_Others!I376,US_Others!O376)+US_Others!O376*US_Others!O$8/SUM(US_Others!D376,US_Others!I376,US_Others!O376))&gt;2.5,3,2)),"")</f>
        <v>4</v>
      </c>
      <c r="BE371" s="223">
        <f>IFERROR(IF((US_Others!E376*US_Others!E$8/SUM(US_Others!E376,US_Others!J376,US_Others!P376,US_Others!W376)+US_Others!J376*US_Others!J$8/SUM(US_Others!E376,US_Others!J376,US_Others!P376,US_Others!W376)+US_Others!P376*US_Others!P$8/SUM(US_Others!E376,US_Others!J376,US_Others!P376,US_Others!W376)+US_Others!W376*US_Others!W$8/SUM(US_Others!E376,US_Others!J376,US_Others!P376,US_Others!W376))&gt;3.5,4,IF((US_Others!E376*US_Others!E$8/SUM(US_Others!E376,US_Others!J376,US_Others!P376,US_Others!W376)+US_Others!J376*US_Others!J$8/SUM(US_Others!E376,US_Others!J376,US_Others!P376,US_Others!W376)+US_Others!P376*US_Others!P$8/SUM(US_Others!E376,US_Others!J376,US_Others!P376,US_Others!W376)+US_Others!W376*US_Others!W$8/SUM(US_Others!E376,US_Others!J376,US_Others!P376,US_Others!W376))&gt;2.5,3,2)),"")</f>
        <v>4</v>
      </c>
      <c r="BF371" s="223">
        <f>IFERROR(IF((US_Others!F376*US_Others!F$8/SUM(US_Others!F376,US_Others!K376,US_Others!Q376)+US_Others!K376*US_Others!K$8/SUM(US_Others!F376,US_Others!K376,US_Others!Q376)+US_Others!Q376*US_Others!Q$8/SUM(US_Others!F376,US_Others!K376,US_Others!Q376))&gt;3.5,4,IF((US_Others!F376*US_Others!F$8/SUM(US_Others!F376,US_Others!K376,US_Others!Q376)+US_Others!K376*US_Others!K$8/SUM(US_Others!F376,US_Others!K376,US_Others!Q376)+US_Others!Q376*US_Others!Q$8/SUM(US_Others!F376,US_Others!K376,US_Others!Q376))&gt;2.5,3,2)),"")</f>
        <v>4</v>
      </c>
      <c r="BG371" s="223">
        <f>IFERROR(IF((US_Others!G376*US_Others!G$8/SUM(US_Others!G376,US_Others!L376,US_Others!R376)+US_Others!L376*US_Others!L$8/SUM(US_Others!G376,US_Others!L376,US_Others!R376)+US_Others!R376*US_Others!R$8/SUM(US_Others!G376,US_Others!L376,US_Others!R376))&gt;3.5,4,IF((US_Others!G376*US_Others!G$8/SUM(US_Others!G376,US_Others!L376,US_Others!R376)+US_Others!L376*US_Others!L$8/SUM(US_Others!G376,US_Others!L376,US_Others!R376)+US_Others!R376*US_Others!R$8/SUM(US_Others!G376,US_Others!L376,US_Others!R376))&gt;2.5,3,2)),"")</f>
        <v>4</v>
      </c>
      <c r="BH371" s="219" t="str">
        <f>IFERROR(IF((US_Others!Z376*US_Others!Z$8/SUM(US_Others!Z376,US_Others!AB376)+US_Others!AB376*US_Others!AB$8/SUM(US_Others!Z376,US_Others!AB376))&gt;3.5,4,IF((US_Others!Z376*US_Others!Z$8/SUM(US_Others!Z376,US_Others!AB376)+US_Others!AB376*US_Others!AB$8/SUM(US_Others!Z376,US_Others!AB376))&gt;2.5,3,2)),"")</f>
        <v/>
      </c>
      <c r="BI371" s="219" t="str">
        <f>IFERROR(IF((US_Others!AA376*US_Others!AA$8/SUM(US_Others!AA376,US_Others!AC376)+US_Others!AC376*US_Others!AC$8/SUM(US_Others!AA376,US_Others!AC376))&gt;3.5,4,IF((US_Others!AA376*US_Others!AA$8/SUM(US_Others!AA376,US_Others!AC376)+US_Others!AC376*US_Others!AC$8/SUM(US_Others!AA376,US_Others!AC376))&gt;2.5,3,2)),"")</f>
        <v/>
      </c>
      <c r="BJ371" s="219" t="str">
        <f>IFERROR(US_Others!AD376*US_Others!AD$8/US_Others!AD376,"")</f>
        <v/>
      </c>
      <c r="BK371" s="74" t="str">
        <f>IFERROR(US_Others!AE376*US_Others!AE$8/US_Others!AE376,"")</f>
        <v/>
      </c>
      <c r="BL371" s="219" t="str">
        <f>IFERROR(IF(SUMPRODUCT(US_Others!AG376:AI376/SUM(US_Others!AG376:AI376),US_Others!AG$8:AI$8)&gt;3.5,4,IF(SUMPRODUCT(US_Others!AG376:AI376/SUM(US_Others!AG376:AI376),US_Others!AG$8:AI$8)&gt;2.5,3,2)),"")</f>
        <v/>
      </c>
      <c r="BM371" s="219" t="str">
        <f>IFERROR(US_Others!AL376*US_Others!AL$8/US_Others!AL376,"")</f>
        <v/>
      </c>
    </row>
    <row r="372" spans="1:65">
      <c r="A372" s="200" t="s">
        <v>533</v>
      </c>
      <c r="B372" s="332" t="s">
        <v>534</v>
      </c>
      <c r="C372" s="333">
        <f>SUM(US_CO2!C375:AX375)</f>
        <v>0.25265498100859152</v>
      </c>
      <c r="D372" s="333">
        <f>SUM(US_CH4!C375:AC375)</f>
        <v>4.6329210630410421E-4</v>
      </c>
      <c r="E372" s="333">
        <f>SUM(US_N2O!C375:AA375)</f>
        <v>1.3604375869698517E-4</v>
      </c>
      <c r="F372" s="332">
        <f>US_Others!V377+US_Others!U377</f>
        <v>0</v>
      </c>
      <c r="G372" s="332">
        <f>US_Others!C377+US_Others!H377+US_Others!N377</f>
        <v>1.3447062701928995E-3</v>
      </c>
      <c r="H372" s="332">
        <f>US_Others!D377+US_Others!I377+US_Others!O377</f>
        <v>2.2053182831163552E-2</v>
      </c>
      <c r="I372" s="332">
        <f>US_Others!E377+US_Others!J377+US_Others!P377+US_Others!W377</f>
        <v>0.10192873528062177</v>
      </c>
      <c r="J372" s="332">
        <f>US_Others!F377+US_Others!K377+US_Others!Q377</f>
        <v>1.7615652139526983E-2</v>
      </c>
      <c r="K372" s="332">
        <f>US_Others!G377+US_Others!L377+US_Others!R377</f>
        <v>1.7481181512507694E-3</v>
      </c>
      <c r="L372" s="332">
        <f>US_Others!Z377+US_Others!AB377</f>
        <v>0</v>
      </c>
      <c r="M372" s="332">
        <f>US_Others!AA377+US_Others!AC377</f>
        <v>0</v>
      </c>
      <c r="N372" s="332">
        <f>US_Others!AD377</f>
        <v>0</v>
      </c>
      <c r="O372" s="332">
        <f>US_Others!AE377</f>
        <v>0</v>
      </c>
      <c r="P372" s="332">
        <f>SUM(US_Others!AG377:AI377)</f>
        <v>0</v>
      </c>
      <c r="Q372" s="332">
        <f>US_Others!AL377</f>
        <v>0</v>
      </c>
      <c r="R372" s="332"/>
      <c r="S372" s="334">
        <f t="shared" si="5"/>
        <v>252.65498100859151</v>
      </c>
      <c r="T372" s="334">
        <f>D372*1000/Spec!I$6</f>
        <v>1.8531684252164168E-2</v>
      </c>
      <c r="U372" s="334">
        <f>E372*1000/Spec!I$7</f>
        <v>4.5652268019122545E-4</v>
      </c>
      <c r="V372" s="334">
        <f>F372*1000/Spec!I$8</f>
        <v>0</v>
      </c>
      <c r="W372" s="334">
        <f>G372*1000/Spec!I$9</f>
        <v>1.9921574373228143E-3</v>
      </c>
      <c r="X372" s="334">
        <f>H372*1000/Spec!I$10</f>
        <v>6.3009093803324439E-3</v>
      </c>
      <c r="Y372" s="334">
        <f>I372*1000/Spec!I$11</f>
        <v>7.1278835860574666E-2</v>
      </c>
      <c r="Z372" s="334">
        <f>J372*1000/Spec!I$12</f>
        <v>3.9408617761805334E-3</v>
      </c>
      <c r="AA372" s="334">
        <f>K372*1000/Spec!I$15</f>
        <v>1.7819756893483886E-4</v>
      </c>
      <c r="AB372" s="334">
        <f>L372*1000/Spec!I$17</f>
        <v>0</v>
      </c>
      <c r="AC372" s="334">
        <f>M372*1000/Spec!I$18</f>
        <v>0</v>
      </c>
      <c r="AD372" s="335">
        <f>N372*1000/Spec!I$25</f>
        <v>0</v>
      </c>
      <c r="AE372" s="335">
        <f>O372*1000/Spec!I$26</f>
        <v>0</v>
      </c>
      <c r="AF372" s="334">
        <f>P372*1000/Spec!I$21</f>
        <v>0</v>
      </c>
      <c r="AG372" s="334">
        <f>Q372*1000/Spec!I$22</f>
        <v>0</v>
      </c>
      <c r="AI372" s="200">
        <f>S372/'2007output'!$C370</f>
        <v>8.6101070409143783E-3</v>
      </c>
      <c r="AJ372" s="200">
        <f>T372/'2007output'!$C370</f>
        <v>6.3153231502740482E-7</v>
      </c>
      <c r="AK372" s="200">
        <f>U372/'2007output'!$C370</f>
        <v>1.5557615873474149E-8</v>
      </c>
      <c r="AL372" s="200">
        <f>V372/'2007output'!$C370</f>
        <v>0</v>
      </c>
      <c r="AM372" s="200">
        <f>W372/'2007output'!$C370</f>
        <v>6.788977090113189E-8</v>
      </c>
      <c r="AN372" s="200">
        <f>X372/'2007output'!$C370</f>
        <v>2.1472564682158E-7</v>
      </c>
      <c r="AO372" s="200">
        <f>Y372/'2007output'!$C370</f>
        <v>2.429077012696792E-6</v>
      </c>
      <c r="AP372" s="200">
        <f>Z372/'2007output'!$C370</f>
        <v>1.3429872465173575E-7</v>
      </c>
      <c r="AQ372" s="200">
        <f>AA372/'2007output'!$C370</f>
        <v>6.0727088650095031E-9</v>
      </c>
      <c r="AR372" s="200">
        <f>AB372/'2007output'!$C370</f>
        <v>0</v>
      </c>
      <c r="AS372" s="200">
        <f>AC372/'2007output'!$C370</f>
        <v>0</v>
      </c>
      <c r="AT372" s="200">
        <f>AD372/'2007output'!$C370</f>
        <v>0</v>
      </c>
      <c r="AU372" s="200">
        <f>AE372/'2007output'!$C370</f>
        <v>0</v>
      </c>
      <c r="AV372" s="200">
        <f>AF372/'2007output'!$C370</f>
        <v>0</v>
      </c>
      <c r="AW372" s="200">
        <f>AG372/'2007output'!$C370</f>
        <v>0</v>
      </c>
      <c r="AY372" s="370">
        <f>IFERROR(IF(SUMPRODUCT(US_CO2!C375:AX375/SUM(US_CO2!C375:AX375),US_CO2!C$6:AX$6)&gt;3.5,4,IF(SUMPRODUCT(US_CO2!C375:AX375/SUM(US_CO2!C375:AX375),US_CO2!C$6:AX$6)&gt;2.5,3,2)),"")</f>
        <v>4</v>
      </c>
      <c r="AZ372" s="370">
        <f>IFERROR(IF(SUMPRODUCT(US_CH4!C375:AC375/SUM(US_CH4!C375:AC375),US_CH4!C$6:AC$6)&gt;3.5,4,IF(SUMPRODUCT(US_CH4!C375:AC375/SUM(US_CH4!C375:AC375),US_CH4!C$6:AC$6)&gt;2.5,3,2)),"")</f>
        <v>4</v>
      </c>
      <c r="BA372" s="223">
        <f>IFERROR(IF(SUMPRODUCT(US_N2O!C375:AA375/SUM(US_N2O!C375:AA375),US_N2O!C$6:AA$6)&gt;3.5,4,IF(SUMPRODUCT(US_N2O!C375:AA375/SUM(US_N2O!C375:AA375),US_N2O!C$6:AA$6)&gt;2.5,3,2)),"")</f>
        <v>4</v>
      </c>
      <c r="BB372" s="223" t="str">
        <f>IFERROR(IF(SUMPRODUCT(US_Others!U377:V377/SUM(US_Others!U377:V377),US_Others!U$8:V$8)&gt;3.5,4,IF(SUMPRODUCT(US_Others!U377:V377/SUM(US_Others!U377:V377),US_Others!U$8:V$8)&gt;2.5,3,2)),"")</f>
        <v/>
      </c>
      <c r="BC372" s="223">
        <f>IFERROR(IF((US_Others!C377*US_Others!C$8/SUM(US_Others!C377,US_Others!H377,US_Others!N377)+ US_Others!H377*US_Others!H$8/SUM(US_Others!C377,US_Others!H377,US_Others!N377)+US_Others!N377*US_Others!N$8/SUM(US_Others!C377,US_Others!H377,US_Others!N377))&gt;3.5,4,IF((US_Others!C377*US_Others!C$8/SUM(US_Others!C377,US_Others!H377,US_Others!N377)+ US_Others!H377*US_Others!H$8/SUM(US_Others!C377,US_Others!H377,US_Others!N377)+US_Others!N377*US_Others!N$8/SUM(US_Others!C377,US_Others!H377,US_Others!N377))&gt;2.5,3,2)),"")</f>
        <v>4</v>
      </c>
      <c r="BD372" s="223">
        <f>IFERROR(IF((US_Others!D377*US_Others!D$8/SUM(US_Others!D377,US_Others!I377,US_Others!O377)+US_Others!I377*US_Others!I$8/SUM(US_Others!D377,US_Others!I377,US_Others!O377)+US_Others!O377*US_Others!O$8/SUM(US_Others!D377,US_Others!I377,US_Others!O377))&gt;3.5,4,IF((US_Others!D377*US_Others!D$8/SUM(US_Others!D377,US_Others!I377,US_Others!O377)+US_Others!I377*US_Others!I$8/SUM(US_Others!D377,US_Others!I377,US_Others!O377)+US_Others!O377*US_Others!O$8/SUM(US_Others!D377,US_Others!I377,US_Others!O377))&gt;2.5,3,2)),"")</f>
        <v>4</v>
      </c>
      <c r="BE372" s="223">
        <f>IFERROR(IF((US_Others!E377*US_Others!E$8/SUM(US_Others!E377,US_Others!J377,US_Others!P377,US_Others!W377)+US_Others!J377*US_Others!J$8/SUM(US_Others!E377,US_Others!J377,US_Others!P377,US_Others!W377)+US_Others!P377*US_Others!P$8/SUM(US_Others!E377,US_Others!J377,US_Others!P377,US_Others!W377)+US_Others!W377*US_Others!W$8/SUM(US_Others!E377,US_Others!J377,US_Others!P377,US_Others!W377))&gt;3.5,4,IF((US_Others!E377*US_Others!E$8/SUM(US_Others!E377,US_Others!J377,US_Others!P377,US_Others!W377)+US_Others!J377*US_Others!J$8/SUM(US_Others!E377,US_Others!J377,US_Others!P377,US_Others!W377)+US_Others!P377*US_Others!P$8/SUM(US_Others!E377,US_Others!J377,US_Others!P377,US_Others!W377)+US_Others!W377*US_Others!W$8/SUM(US_Others!E377,US_Others!J377,US_Others!P377,US_Others!W377))&gt;2.5,3,2)),"")</f>
        <v>4</v>
      </c>
      <c r="BF372" s="223">
        <f>IFERROR(IF((US_Others!F377*US_Others!F$8/SUM(US_Others!F377,US_Others!K377,US_Others!Q377)+US_Others!K377*US_Others!K$8/SUM(US_Others!F377,US_Others!K377,US_Others!Q377)+US_Others!Q377*US_Others!Q$8/SUM(US_Others!F377,US_Others!K377,US_Others!Q377))&gt;3.5,4,IF((US_Others!F377*US_Others!F$8/SUM(US_Others!F377,US_Others!K377,US_Others!Q377)+US_Others!K377*US_Others!K$8/SUM(US_Others!F377,US_Others!K377,US_Others!Q377)+US_Others!Q377*US_Others!Q$8/SUM(US_Others!F377,US_Others!K377,US_Others!Q377))&gt;2.5,3,2)),"")</f>
        <v>4</v>
      </c>
      <c r="BG372" s="223">
        <f>IFERROR(IF((US_Others!G377*US_Others!G$8/SUM(US_Others!G377,US_Others!L377,US_Others!R377)+US_Others!L377*US_Others!L$8/SUM(US_Others!G377,US_Others!L377,US_Others!R377)+US_Others!R377*US_Others!R$8/SUM(US_Others!G377,US_Others!L377,US_Others!R377))&gt;3.5,4,IF((US_Others!G377*US_Others!G$8/SUM(US_Others!G377,US_Others!L377,US_Others!R377)+US_Others!L377*US_Others!L$8/SUM(US_Others!G377,US_Others!L377,US_Others!R377)+US_Others!R377*US_Others!R$8/SUM(US_Others!G377,US_Others!L377,US_Others!R377))&gt;2.5,3,2)),"")</f>
        <v>4</v>
      </c>
      <c r="BH372" s="219" t="str">
        <f>IFERROR(IF((US_Others!Z377*US_Others!Z$8/SUM(US_Others!Z377,US_Others!AB377)+US_Others!AB377*US_Others!AB$8/SUM(US_Others!Z377,US_Others!AB377))&gt;3.5,4,IF((US_Others!Z377*US_Others!Z$8/SUM(US_Others!Z377,US_Others!AB377)+US_Others!AB377*US_Others!AB$8/SUM(US_Others!Z377,US_Others!AB377))&gt;2.5,3,2)),"")</f>
        <v/>
      </c>
      <c r="BI372" s="219" t="str">
        <f>IFERROR(IF((US_Others!AA377*US_Others!AA$8/SUM(US_Others!AA377,US_Others!AC377)+US_Others!AC377*US_Others!AC$8/SUM(US_Others!AA377,US_Others!AC377))&gt;3.5,4,IF((US_Others!AA377*US_Others!AA$8/SUM(US_Others!AA377,US_Others!AC377)+US_Others!AC377*US_Others!AC$8/SUM(US_Others!AA377,US_Others!AC377))&gt;2.5,3,2)),"")</f>
        <v/>
      </c>
      <c r="BJ372" s="219" t="str">
        <f>IFERROR(US_Others!AD377*US_Others!AD$8/US_Others!AD377,"")</f>
        <v/>
      </c>
      <c r="BK372" s="74" t="str">
        <f>IFERROR(US_Others!AE377*US_Others!AE$8/US_Others!AE377,"")</f>
        <v/>
      </c>
      <c r="BL372" s="219" t="str">
        <f>IFERROR(IF(SUMPRODUCT(US_Others!AG377:AI377/SUM(US_Others!AG377:AI377),US_Others!AG$8:AI$8)&gt;3.5,4,IF(SUMPRODUCT(US_Others!AG377:AI377/SUM(US_Others!AG377:AI377),US_Others!AG$8:AI$8)&gt;2.5,3,2)),"")</f>
        <v/>
      </c>
      <c r="BM372" s="219" t="str">
        <f>IFERROR(US_Others!AL377*US_Others!AL$8/US_Others!AL377,"")</f>
        <v/>
      </c>
    </row>
    <row r="373" spans="1:65">
      <c r="A373" s="200" t="s">
        <v>535</v>
      </c>
      <c r="B373" s="332">
        <v>811100</v>
      </c>
      <c r="C373" s="333">
        <f>SUM(US_CO2!C376:AX376)</f>
        <v>1.3440427367004535</v>
      </c>
      <c r="D373" s="333">
        <f>SUM(US_CH4!C376:AC376)</f>
        <v>2.5584026723702432E-3</v>
      </c>
      <c r="E373" s="333">
        <f>SUM(US_N2O!C376:AA376)</f>
        <v>7.6744787763152809E-4</v>
      </c>
      <c r="F373" s="332">
        <f>US_Others!V378+US_Others!U378</f>
        <v>0</v>
      </c>
      <c r="G373" s="332">
        <f>US_Others!C378+US_Others!H378+US_Others!N378</f>
        <v>1.9935223282179079E-4</v>
      </c>
      <c r="H373" s="332">
        <f>US_Others!D378+US_Others!I378+US_Others!O378</f>
        <v>3.2693766182773695E-3</v>
      </c>
      <c r="I373" s="332">
        <f>US_Others!E378+US_Others!J378+US_Others!P378+US_Others!W378</f>
        <v>1.5110899247891744E-2</v>
      </c>
      <c r="J373" s="332">
        <f>US_Others!F378+US_Others!K378+US_Others!Q378</f>
        <v>2.6115142499654595E-3</v>
      </c>
      <c r="K373" s="332">
        <f>US_Others!G378+US_Others!L378+US_Others!R378</f>
        <v>2.5915790266832809E-4</v>
      </c>
      <c r="L373" s="332">
        <f>US_Others!Z378+US_Others!AB378</f>
        <v>0</v>
      </c>
      <c r="M373" s="332">
        <f>US_Others!AA378+US_Others!AC378</f>
        <v>0</v>
      </c>
      <c r="N373" s="332">
        <f>US_Others!AD378</f>
        <v>0</v>
      </c>
      <c r="O373" s="332">
        <f>US_Others!AE378</f>
        <v>0</v>
      </c>
      <c r="P373" s="332">
        <f>SUM(US_Others!AG378:AI378)</f>
        <v>0</v>
      </c>
      <c r="Q373" s="332">
        <f>US_Others!AL378</f>
        <v>0</v>
      </c>
      <c r="R373" s="332"/>
      <c r="S373" s="334">
        <f t="shared" si="5"/>
        <v>1344.0427367004536</v>
      </c>
      <c r="T373" s="334">
        <f>D373*1000/Spec!I$6</f>
        <v>0.10233610689480972</v>
      </c>
      <c r="U373" s="334">
        <f>E373*1000/Spec!I$7</f>
        <v>2.5753284484279467E-3</v>
      </c>
      <c r="V373" s="334">
        <f>F373*1000/Spec!I$8</f>
        <v>0</v>
      </c>
      <c r="W373" s="334">
        <f>G373*1000/Spec!I$9</f>
        <v>2.9533664121746784E-4</v>
      </c>
      <c r="X373" s="334">
        <f>H373*1000/Spec!I$10</f>
        <v>9.3410760522210561E-4</v>
      </c>
      <c r="Y373" s="334">
        <f>I373*1000/Spec!I$11</f>
        <v>1.0567062411113107E-2</v>
      </c>
      <c r="Z373" s="334">
        <f>J373*1000/Spec!I$12</f>
        <v>5.84231375831199E-4</v>
      </c>
      <c r="AA373" s="334">
        <f>K373*1000/Spec!I$15</f>
        <v>2.6417727081379012E-5</v>
      </c>
      <c r="AB373" s="334">
        <f>L373*1000/Spec!I$17</f>
        <v>0</v>
      </c>
      <c r="AC373" s="334">
        <f>M373*1000/Spec!I$18</f>
        <v>0</v>
      </c>
      <c r="AD373" s="335">
        <f>N373*1000/Spec!I$25</f>
        <v>0</v>
      </c>
      <c r="AE373" s="335">
        <f>O373*1000/Spec!I$26</f>
        <v>0</v>
      </c>
      <c r="AF373" s="334">
        <f>P373*1000/Spec!I$21</f>
        <v>0</v>
      </c>
      <c r="AG373" s="334">
        <f>Q373*1000/Spec!I$22</f>
        <v>0</v>
      </c>
      <c r="AI373" s="200">
        <f>S373/'2007output'!$C371</f>
        <v>1.2101951528006966E-2</v>
      </c>
      <c r="AJ373" s="200">
        <f>T373/'2007output'!$C371</f>
        <v>9.2144882851440413E-7</v>
      </c>
      <c r="AK373" s="200">
        <f>U373/'2007output'!$C371</f>
        <v>2.3188622802340596E-8</v>
      </c>
      <c r="AL373" s="200">
        <f>V373/'2007output'!$C371</f>
        <v>0</v>
      </c>
      <c r="AM373" s="200">
        <f>W373/'2007output'!$C371</f>
        <v>2.6592530273497914E-9</v>
      </c>
      <c r="AN373" s="200">
        <f>X373/'2007output'!$C371</f>
        <v>8.4108374322177711E-9</v>
      </c>
      <c r="AO373" s="200">
        <f>Y373/'2007output'!$C371</f>
        <v>9.5147329471574887E-8</v>
      </c>
      <c r="AP373" s="200">
        <f>Z373/'2007output'!$C371</f>
        <v>5.2605022134990004E-9</v>
      </c>
      <c r="AQ373" s="200">
        <f>AA373/'2007output'!$C371</f>
        <v>2.3786896345560067E-10</v>
      </c>
      <c r="AR373" s="200">
        <f>AB373/'2007output'!$C371</f>
        <v>0</v>
      </c>
      <c r="AS373" s="200">
        <f>AC373/'2007output'!$C371</f>
        <v>0</v>
      </c>
      <c r="AT373" s="200">
        <f>AD373/'2007output'!$C371</f>
        <v>0</v>
      </c>
      <c r="AU373" s="200">
        <f>AE373/'2007output'!$C371</f>
        <v>0</v>
      </c>
      <c r="AV373" s="200">
        <f>AF373/'2007output'!$C371</f>
        <v>0</v>
      </c>
      <c r="AW373" s="200">
        <f>AG373/'2007output'!$C371</f>
        <v>0</v>
      </c>
      <c r="AY373" s="370">
        <f>IFERROR(IF(SUMPRODUCT(US_CO2!C376:AX376/SUM(US_CO2!C376:AX376),US_CO2!C$6:AX$6)&gt;3.5,4,IF(SUMPRODUCT(US_CO2!C376:AX376/SUM(US_CO2!C376:AX376),US_CO2!C$6:AX$6)&gt;2.5,3,2)),"")</f>
        <v>4</v>
      </c>
      <c r="AZ373" s="370">
        <f>IFERROR(IF(SUMPRODUCT(US_CH4!C376:AC376/SUM(US_CH4!C376:AC376),US_CH4!C$6:AC$6)&gt;3.5,4,IF(SUMPRODUCT(US_CH4!C376:AC376/SUM(US_CH4!C376:AC376),US_CH4!C$6:AC$6)&gt;2.5,3,2)),"")</f>
        <v>4</v>
      </c>
      <c r="BA373" s="223">
        <f>IFERROR(IF(SUMPRODUCT(US_N2O!C376:AA376/SUM(US_N2O!C376:AA376),US_N2O!C$6:AA$6)&gt;3.5,4,IF(SUMPRODUCT(US_N2O!C376:AA376/SUM(US_N2O!C376:AA376),US_N2O!C$6:AA$6)&gt;2.5,3,2)),"")</f>
        <v>4</v>
      </c>
      <c r="BB373" s="223" t="str">
        <f>IFERROR(IF(SUMPRODUCT(US_Others!U378:V378/SUM(US_Others!U378:V378),US_Others!U$8:V$8)&gt;3.5,4,IF(SUMPRODUCT(US_Others!U378:V378/SUM(US_Others!U378:V378),US_Others!U$8:V$8)&gt;2.5,3,2)),"")</f>
        <v/>
      </c>
      <c r="BC373" s="223">
        <f>IFERROR(IF((US_Others!C378*US_Others!C$8/SUM(US_Others!C378,US_Others!H378,US_Others!N378)+ US_Others!H378*US_Others!H$8/SUM(US_Others!C378,US_Others!H378,US_Others!N378)+US_Others!N378*US_Others!N$8/SUM(US_Others!C378,US_Others!H378,US_Others!N378))&gt;3.5,4,IF((US_Others!C378*US_Others!C$8/SUM(US_Others!C378,US_Others!H378,US_Others!N378)+ US_Others!H378*US_Others!H$8/SUM(US_Others!C378,US_Others!H378,US_Others!N378)+US_Others!N378*US_Others!N$8/SUM(US_Others!C378,US_Others!H378,US_Others!N378))&gt;2.5,3,2)),"")</f>
        <v>4</v>
      </c>
      <c r="BD373" s="223">
        <f>IFERROR(IF((US_Others!D378*US_Others!D$8/SUM(US_Others!D378,US_Others!I378,US_Others!O378)+US_Others!I378*US_Others!I$8/SUM(US_Others!D378,US_Others!I378,US_Others!O378)+US_Others!O378*US_Others!O$8/SUM(US_Others!D378,US_Others!I378,US_Others!O378))&gt;3.5,4,IF((US_Others!D378*US_Others!D$8/SUM(US_Others!D378,US_Others!I378,US_Others!O378)+US_Others!I378*US_Others!I$8/SUM(US_Others!D378,US_Others!I378,US_Others!O378)+US_Others!O378*US_Others!O$8/SUM(US_Others!D378,US_Others!I378,US_Others!O378))&gt;2.5,3,2)),"")</f>
        <v>4</v>
      </c>
      <c r="BE373" s="223">
        <f>IFERROR(IF((US_Others!E378*US_Others!E$8/SUM(US_Others!E378,US_Others!J378,US_Others!P378,US_Others!W378)+US_Others!J378*US_Others!J$8/SUM(US_Others!E378,US_Others!J378,US_Others!P378,US_Others!W378)+US_Others!P378*US_Others!P$8/SUM(US_Others!E378,US_Others!J378,US_Others!P378,US_Others!W378)+US_Others!W378*US_Others!W$8/SUM(US_Others!E378,US_Others!J378,US_Others!P378,US_Others!W378))&gt;3.5,4,IF((US_Others!E378*US_Others!E$8/SUM(US_Others!E378,US_Others!J378,US_Others!P378,US_Others!W378)+US_Others!J378*US_Others!J$8/SUM(US_Others!E378,US_Others!J378,US_Others!P378,US_Others!W378)+US_Others!P378*US_Others!P$8/SUM(US_Others!E378,US_Others!J378,US_Others!P378,US_Others!W378)+US_Others!W378*US_Others!W$8/SUM(US_Others!E378,US_Others!J378,US_Others!P378,US_Others!W378))&gt;2.5,3,2)),"")</f>
        <v>4</v>
      </c>
      <c r="BF373" s="223">
        <f>IFERROR(IF((US_Others!F378*US_Others!F$8/SUM(US_Others!F378,US_Others!K378,US_Others!Q378)+US_Others!K378*US_Others!K$8/SUM(US_Others!F378,US_Others!K378,US_Others!Q378)+US_Others!Q378*US_Others!Q$8/SUM(US_Others!F378,US_Others!K378,US_Others!Q378))&gt;3.5,4,IF((US_Others!F378*US_Others!F$8/SUM(US_Others!F378,US_Others!K378,US_Others!Q378)+US_Others!K378*US_Others!K$8/SUM(US_Others!F378,US_Others!K378,US_Others!Q378)+US_Others!Q378*US_Others!Q$8/SUM(US_Others!F378,US_Others!K378,US_Others!Q378))&gt;2.5,3,2)),"")</f>
        <v>4</v>
      </c>
      <c r="BG373" s="223">
        <f>IFERROR(IF((US_Others!G378*US_Others!G$8/SUM(US_Others!G378,US_Others!L378,US_Others!R378)+US_Others!L378*US_Others!L$8/SUM(US_Others!G378,US_Others!L378,US_Others!R378)+US_Others!R378*US_Others!R$8/SUM(US_Others!G378,US_Others!L378,US_Others!R378))&gt;3.5,4,IF((US_Others!G378*US_Others!G$8/SUM(US_Others!G378,US_Others!L378,US_Others!R378)+US_Others!L378*US_Others!L$8/SUM(US_Others!G378,US_Others!L378,US_Others!R378)+US_Others!R378*US_Others!R$8/SUM(US_Others!G378,US_Others!L378,US_Others!R378))&gt;2.5,3,2)),"")</f>
        <v>4</v>
      </c>
      <c r="BH373" s="219" t="str">
        <f>IFERROR(IF((US_Others!Z378*US_Others!Z$8/SUM(US_Others!Z378,US_Others!AB378)+US_Others!AB378*US_Others!AB$8/SUM(US_Others!Z378,US_Others!AB378))&gt;3.5,4,IF((US_Others!Z378*US_Others!Z$8/SUM(US_Others!Z378,US_Others!AB378)+US_Others!AB378*US_Others!AB$8/SUM(US_Others!Z378,US_Others!AB378))&gt;2.5,3,2)),"")</f>
        <v/>
      </c>
      <c r="BI373" s="219" t="str">
        <f>IFERROR(IF((US_Others!AA378*US_Others!AA$8/SUM(US_Others!AA378,US_Others!AC378)+US_Others!AC378*US_Others!AC$8/SUM(US_Others!AA378,US_Others!AC378))&gt;3.5,4,IF((US_Others!AA378*US_Others!AA$8/SUM(US_Others!AA378,US_Others!AC378)+US_Others!AC378*US_Others!AC$8/SUM(US_Others!AA378,US_Others!AC378))&gt;2.5,3,2)),"")</f>
        <v/>
      </c>
      <c r="BJ373" s="219" t="str">
        <f>IFERROR(US_Others!AD378*US_Others!AD$8/US_Others!AD378,"")</f>
        <v/>
      </c>
      <c r="BK373" s="74" t="str">
        <f>IFERROR(US_Others!AE378*US_Others!AE$8/US_Others!AE378,"")</f>
        <v/>
      </c>
      <c r="BL373" s="219" t="str">
        <f>IFERROR(IF(SUMPRODUCT(US_Others!AG378:AI378/SUM(US_Others!AG378:AI378),US_Others!AG$8:AI$8)&gt;3.5,4,IF(SUMPRODUCT(US_Others!AG378:AI378/SUM(US_Others!AG378:AI378),US_Others!AG$8:AI$8)&gt;2.5,3,2)),"")</f>
        <v/>
      </c>
      <c r="BM373" s="219" t="str">
        <f>IFERROR(US_Others!AL378*US_Others!AL$8/US_Others!AL378,"")</f>
        <v/>
      </c>
    </row>
    <row r="374" spans="1:65">
      <c r="A374" s="200" t="s">
        <v>536</v>
      </c>
      <c r="B374" s="332">
        <v>811200</v>
      </c>
      <c r="C374" s="333">
        <f>SUM(US_CO2!C377:AX377)</f>
        <v>0.24235534045571061</v>
      </c>
      <c r="D374" s="333">
        <f>SUM(US_CH4!C377:AC377)</f>
        <v>4.6851035975467429E-4</v>
      </c>
      <c r="E374" s="333">
        <f>SUM(US_N2O!C377:AA377)</f>
        <v>1.3865288542227021E-4</v>
      </c>
      <c r="F374" s="332">
        <f>US_Others!V379+US_Others!U379</f>
        <v>0</v>
      </c>
      <c r="G374" s="332">
        <f>US_Others!C379+US_Others!H379+US_Others!N379</f>
        <v>3.0779263912811917E-5</v>
      </c>
      <c r="H374" s="332">
        <f>US_Others!D379+US_Others!I379+US_Others!O379</f>
        <v>5.0477992817011554E-4</v>
      </c>
      <c r="I374" s="332">
        <f>US_Others!E379+US_Others!J379+US_Others!P379+US_Others!W379</f>
        <v>2.3330682045911433E-3</v>
      </c>
      <c r="J374" s="332">
        <f>US_Others!F379+US_Others!K379+US_Others!Q379</f>
        <v>4.0320835725783617E-4</v>
      </c>
      <c r="K374" s="332">
        <f>US_Others!G379+US_Others!L379+US_Others!R379</f>
        <v>4.0013043086655505E-5</v>
      </c>
      <c r="L374" s="332">
        <f>US_Others!Z379+US_Others!AB379</f>
        <v>0</v>
      </c>
      <c r="M374" s="332">
        <f>US_Others!AA379+US_Others!AC379</f>
        <v>0</v>
      </c>
      <c r="N374" s="332">
        <f>US_Others!AD379</f>
        <v>0</v>
      </c>
      <c r="O374" s="332">
        <f>US_Others!AE379</f>
        <v>0</v>
      </c>
      <c r="P374" s="332">
        <f>SUM(US_Others!AG379:AI379)</f>
        <v>0</v>
      </c>
      <c r="Q374" s="332">
        <f>US_Others!AL379</f>
        <v>0</v>
      </c>
      <c r="R374" s="332"/>
      <c r="S374" s="334">
        <f t="shared" si="5"/>
        <v>242.3553404557106</v>
      </c>
      <c r="T374" s="334">
        <f>D374*1000/Spec!I$6</f>
        <v>1.8740414390186973E-2</v>
      </c>
      <c r="U374" s="334">
        <f>E374*1000/Spec!I$7</f>
        <v>4.6527813900090677E-4</v>
      </c>
      <c r="V374" s="334">
        <f>F374*1000/Spec!I$8</f>
        <v>0</v>
      </c>
      <c r="W374" s="334">
        <f>G374*1000/Spec!I$9</f>
        <v>4.5598909500462098E-5</v>
      </c>
      <c r="X374" s="334">
        <f>H374*1000/Spec!I$10</f>
        <v>1.4422283662003302E-4</v>
      </c>
      <c r="Y374" s="334">
        <f>I374*1000/Spec!I$11</f>
        <v>1.6315162269868134E-3</v>
      </c>
      <c r="Z374" s="334">
        <f>J374*1000/Spec!I$12</f>
        <v>9.0203211914504733E-5</v>
      </c>
      <c r="AA374" s="334">
        <f>K374*1000/Spec!I$15</f>
        <v>4.0788015378853728E-6</v>
      </c>
      <c r="AB374" s="334">
        <f>L374*1000/Spec!I$17</f>
        <v>0</v>
      </c>
      <c r="AC374" s="334">
        <f>M374*1000/Spec!I$18</f>
        <v>0</v>
      </c>
      <c r="AD374" s="335">
        <f>N374*1000/Spec!I$25</f>
        <v>0</v>
      </c>
      <c r="AE374" s="335">
        <f>O374*1000/Spec!I$26</f>
        <v>0</v>
      </c>
      <c r="AF374" s="334">
        <f>P374*1000/Spec!I$21</f>
        <v>0</v>
      </c>
      <c r="AG374" s="334">
        <f>Q374*1000/Spec!I$22</f>
        <v>0</v>
      </c>
      <c r="AI374" s="200">
        <f>S374/'2007output'!$C372</f>
        <v>1.2580085152126167E-2</v>
      </c>
      <c r="AJ374" s="200">
        <f>T374/'2007output'!$C372</f>
        <v>9.7277001765829093E-7</v>
      </c>
      <c r="AK374" s="200">
        <f>U374/'2007output'!$C372</f>
        <v>2.4151473605030199E-8</v>
      </c>
      <c r="AL374" s="200">
        <f>V374/'2007output'!$C372</f>
        <v>0</v>
      </c>
      <c r="AM374" s="200">
        <f>W374/'2007output'!$C372</f>
        <v>2.36693015834218E-9</v>
      </c>
      <c r="AN374" s="200">
        <f>X374/'2007output'!$C372</f>
        <v>7.4862619579565543E-9</v>
      </c>
      <c r="AO374" s="200">
        <f>Y374/'2007output'!$C372</f>
        <v>8.4688098987117223E-8</v>
      </c>
      <c r="AP374" s="200">
        <f>Z374/'2007output'!$C372</f>
        <v>4.6822326454453532E-9</v>
      </c>
      <c r="AQ374" s="200">
        <f>AA374/'2007output'!$C372</f>
        <v>2.1172081691592903E-10</v>
      </c>
      <c r="AR374" s="200">
        <f>AB374/'2007output'!$C372</f>
        <v>0</v>
      </c>
      <c r="AS374" s="200">
        <f>AC374/'2007output'!$C372</f>
        <v>0</v>
      </c>
      <c r="AT374" s="200">
        <f>AD374/'2007output'!$C372</f>
        <v>0</v>
      </c>
      <c r="AU374" s="200">
        <f>AE374/'2007output'!$C372</f>
        <v>0</v>
      </c>
      <c r="AV374" s="200">
        <f>AF374/'2007output'!$C372</f>
        <v>0</v>
      </c>
      <c r="AW374" s="200">
        <f>AG374/'2007output'!$C372</f>
        <v>0</v>
      </c>
      <c r="AY374" s="370">
        <f>IFERROR(IF(SUMPRODUCT(US_CO2!C377:AX377/SUM(US_CO2!C377:AX377),US_CO2!C$6:AX$6)&gt;3.5,4,IF(SUMPRODUCT(US_CO2!C377:AX377/SUM(US_CO2!C377:AX377),US_CO2!C$6:AX$6)&gt;2.5,3,2)),"")</f>
        <v>4</v>
      </c>
      <c r="AZ374" s="370">
        <f>IFERROR(IF(SUMPRODUCT(US_CH4!C377:AC377/SUM(US_CH4!C377:AC377),US_CH4!C$6:AC$6)&gt;3.5,4,IF(SUMPRODUCT(US_CH4!C377:AC377/SUM(US_CH4!C377:AC377),US_CH4!C$6:AC$6)&gt;2.5,3,2)),"")</f>
        <v>4</v>
      </c>
      <c r="BA374" s="223">
        <f>IFERROR(IF(SUMPRODUCT(US_N2O!C377:AA377/SUM(US_N2O!C377:AA377),US_N2O!C$6:AA$6)&gt;3.5,4,IF(SUMPRODUCT(US_N2O!C377:AA377/SUM(US_N2O!C377:AA377),US_N2O!C$6:AA$6)&gt;2.5,3,2)),"")</f>
        <v>4</v>
      </c>
      <c r="BB374" s="223" t="str">
        <f>IFERROR(IF(SUMPRODUCT(US_Others!U379:V379/SUM(US_Others!U379:V379),US_Others!U$8:V$8)&gt;3.5,4,IF(SUMPRODUCT(US_Others!U379:V379/SUM(US_Others!U379:V379),US_Others!U$8:V$8)&gt;2.5,3,2)),"")</f>
        <v/>
      </c>
      <c r="BC374" s="223">
        <f>IFERROR(IF((US_Others!C379*US_Others!C$8/SUM(US_Others!C379,US_Others!H379,US_Others!N379)+ US_Others!H379*US_Others!H$8/SUM(US_Others!C379,US_Others!H379,US_Others!N379)+US_Others!N379*US_Others!N$8/SUM(US_Others!C379,US_Others!H379,US_Others!N379))&gt;3.5,4,IF((US_Others!C379*US_Others!C$8/SUM(US_Others!C379,US_Others!H379,US_Others!N379)+ US_Others!H379*US_Others!H$8/SUM(US_Others!C379,US_Others!H379,US_Others!N379)+US_Others!N379*US_Others!N$8/SUM(US_Others!C379,US_Others!H379,US_Others!N379))&gt;2.5,3,2)),"")</f>
        <v>4</v>
      </c>
      <c r="BD374" s="223">
        <f>IFERROR(IF((US_Others!D379*US_Others!D$8/SUM(US_Others!D379,US_Others!I379,US_Others!O379)+US_Others!I379*US_Others!I$8/SUM(US_Others!D379,US_Others!I379,US_Others!O379)+US_Others!O379*US_Others!O$8/SUM(US_Others!D379,US_Others!I379,US_Others!O379))&gt;3.5,4,IF((US_Others!D379*US_Others!D$8/SUM(US_Others!D379,US_Others!I379,US_Others!O379)+US_Others!I379*US_Others!I$8/SUM(US_Others!D379,US_Others!I379,US_Others!O379)+US_Others!O379*US_Others!O$8/SUM(US_Others!D379,US_Others!I379,US_Others!O379))&gt;2.5,3,2)),"")</f>
        <v>4</v>
      </c>
      <c r="BE374" s="223">
        <f>IFERROR(IF((US_Others!E379*US_Others!E$8/SUM(US_Others!E379,US_Others!J379,US_Others!P379,US_Others!W379)+US_Others!J379*US_Others!J$8/SUM(US_Others!E379,US_Others!J379,US_Others!P379,US_Others!W379)+US_Others!P379*US_Others!P$8/SUM(US_Others!E379,US_Others!J379,US_Others!P379,US_Others!W379)+US_Others!W379*US_Others!W$8/SUM(US_Others!E379,US_Others!J379,US_Others!P379,US_Others!W379))&gt;3.5,4,IF((US_Others!E379*US_Others!E$8/SUM(US_Others!E379,US_Others!J379,US_Others!P379,US_Others!W379)+US_Others!J379*US_Others!J$8/SUM(US_Others!E379,US_Others!J379,US_Others!P379,US_Others!W379)+US_Others!P379*US_Others!P$8/SUM(US_Others!E379,US_Others!J379,US_Others!P379,US_Others!W379)+US_Others!W379*US_Others!W$8/SUM(US_Others!E379,US_Others!J379,US_Others!P379,US_Others!W379))&gt;2.5,3,2)),"")</f>
        <v>4</v>
      </c>
      <c r="BF374" s="223">
        <f>IFERROR(IF((US_Others!F379*US_Others!F$8/SUM(US_Others!F379,US_Others!K379,US_Others!Q379)+US_Others!K379*US_Others!K$8/SUM(US_Others!F379,US_Others!K379,US_Others!Q379)+US_Others!Q379*US_Others!Q$8/SUM(US_Others!F379,US_Others!K379,US_Others!Q379))&gt;3.5,4,IF((US_Others!F379*US_Others!F$8/SUM(US_Others!F379,US_Others!K379,US_Others!Q379)+US_Others!K379*US_Others!K$8/SUM(US_Others!F379,US_Others!K379,US_Others!Q379)+US_Others!Q379*US_Others!Q$8/SUM(US_Others!F379,US_Others!K379,US_Others!Q379))&gt;2.5,3,2)),"")</f>
        <v>4</v>
      </c>
      <c r="BG374" s="223">
        <f>IFERROR(IF((US_Others!G379*US_Others!G$8/SUM(US_Others!G379,US_Others!L379,US_Others!R379)+US_Others!L379*US_Others!L$8/SUM(US_Others!G379,US_Others!L379,US_Others!R379)+US_Others!R379*US_Others!R$8/SUM(US_Others!G379,US_Others!L379,US_Others!R379))&gt;3.5,4,IF((US_Others!G379*US_Others!G$8/SUM(US_Others!G379,US_Others!L379,US_Others!R379)+US_Others!L379*US_Others!L$8/SUM(US_Others!G379,US_Others!L379,US_Others!R379)+US_Others!R379*US_Others!R$8/SUM(US_Others!G379,US_Others!L379,US_Others!R379))&gt;2.5,3,2)),"")</f>
        <v>4</v>
      </c>
      <c r="BH374" s="219" t="str">
        <f>IFERROR(IF((US_Others!Z379*US_Others!Z$8/SUM(US_Others!Z379,US_Others!AB379)+US_Others!AB379*US_Others!AB$8/SUM(US_Others!Z379,US_Others!AB379))&gt;3.5,4,IF((US_Others!Z379*US_Others!Z$8/SUM(US_Others!Z379,US_Others!AB379)+US_Others!AB379*US_Others!AB$8/SUM(US_Others!Z379,US_Others!AB379))&gt;2.5,3,2)),"")</f>
        <v/>
      </c>
      <c r="BI374" s="219" t="str">
        <f>IFERROR(IF((US_Others!AA379*US_Others!AA$8/SUM(US_Others!AA379,US_Others!AC379)+US_Others!AC379*US_Others!AC$8/SUM(US_Others!AA379,US_Others!AC379))&gt;3.5,4,IF((US_Others!AA379*US_Others!AA$8/SUM(US_Others!AA379,US_Others!AC379)+US_Others!AC379*US_Others!AC$8/SUM(US_Others!AA379,US_Others!AC379))&gt;2.5,3,2)),"")</f>
        <v/>
      </c>
      <c r="BJ374" s="219" t="str">
        <f>IFERROR(US_Others!AD379*US_Others!AD$8/US_Others!AD379,"")</f>
        <v/>
      </c>
      <c r="BK374" s="74" t="str">
        <f>IFERROR(US_Others!AE379*US_Others!AE$8/US_Others!AE379,"")</f>
        <v/>
      </c>
      <c r="BL374" s="219" t="str">
        <f>IFERROR(IF(SUMPRODUCT(US_Others!AG379:AI379/SUM(US_Others!AG379:AI379),US_Others!AG$8:AI$8)&gt;3.5,4,IF(SUMPRODUCT(US_Others!AG379:AI379/SUM(US_Others!AG379:AI379),US_Others!AG$8:AI$8)&gt;2.5,3,2)),"")</f>
        <v/>
      </c>
      <c r="BM374" s="219" t="str">
        <f>IFERROR(US_Others!AL379*US_Others!AL$8/US_Others!AL379,"")</f>
        <v/>
      </c>
    </row>
    <row r="375" spans="1:65">
      <c r="A375" s="200" t="s">
        <v>537</v>
      </c>
      <c r="B375" s="332">
        <v>811300</v>
      </c>
      <c r="C375" s="333">
        <f>SUM(US_CO2!C378:AX378)</f>
        <v>0.20302745860180491</v>
      </c>
      <c r="D375" s="333">
        <f>SUM(US_CH4!C378:AC378)</f>
        <v>3.7592260295403213E-4</v>
      </c>
      <c r="E375" s="333">
        <f>SUM(US_N2O!C378:AA378)</f>
        <v>1.1485366454078841E-4</v>
      </c>
      <c r="F375" s="332">
        <f>US_Others!V380+US_Others!U380</f>
        <v>0</v>
      </c>
      <c r="G375" s="332">
        <f>US_Others!C380+US_Others!H380+US_Others!N380</f>
        <v>1.8422125279332975E-3</v>
      </c>
      <c r="H375" s="332">
        <f>US_Others!D380+US_Others!I380+US_Others!O380</f>
        <v>3.0212285458106083E-2</v>
      </c>
      <c r="I375" s="332">
        <f>US_Others!E380+US_Others!J380+US_Others!P380+US_Others!W380</f>
        <v>0.13963970961734395</v>
      </c>
      <c r="J375" s="332">
        <f>US_Others!F380+US_Others!K380+US_Others!Q380</f>
        <v>2.4132984115926199E-2</v>
      </c>
      <c r="K375" s="332">
        <f>US_Others!G380+US_Others!L380+US_Others!R380</f>
        <v>2.3948762863132871E-3</v>
      </c>
      <c r="L375" s="332">
        <f>US_Others!Z380+US_Others!AB380</f>
        <v>0</v>
      </c>
      <c r="M375" s="332">
        <f>US_Others!AA380+US_Others!AC380</f>
        <v>0</v>
      </c>
      <c r="N375" s="332">
        <f>US_Others!AD380</f>
        <v>0</v>
      </c>
      <c r="O375" s="332">
        <f>US_Others!AE380</f>
        <v>0</v>
      </c>
      <c r="P375" s="332">
        <f>SUM(US_Others!AG380:AI380)</f>
        <v>0</v>
      </c>
      <c r="Q375" s="332">
        <f>US_Others!AL380</f>
        <v>0</v>
      </c>
      <c r="R375" s="332"/>
      <c r="S375" s="334">
        <f t="shared" si="5"/>
        <v>203.02745860180491</v>
      </c>
      <c r="T375" s="334">
        <f>D375*1000/Spec!I$6</f>
        <v>1.5036904118161285E-2</v>
      </c>
      <c r="U375" s="334">
        <f>E375*1000/Spec!I$7</f>
        <v>3.8541498168049801E-4</v>
      </c>
      <c r="V375" s="334">
        <f>F375*1000/Spec!I$8</f>
        <v>0</v>
      </c>
      <c r="W375" s="334">
        <f>G375*1000/Spec!I$9</f>
        <v>2.7292037450863667E-3</v>
      </c>
      <c r="X375" s="334">
        <f>H375*1000/Spec!I$10</f>
        <v>8.6320815594588818E-3</v>
      </c>
      <c r="Y375" s="334">
        <f>I375*1000/Spec!I$11</f>
        <v>9.7650146585555209E-2</v>
      </c>
      <c r="Z375" s="334">
        <f>J375*1000/Spec!I$12</f>
        <v>5.3988778782832663E-3</v>
      </c>
      <c r="AA375" s="334">
        <f>K375*1000/Spec!I$15</f>
        <v>2.4412602306965212E-4</v>
      </c>
      <c r="AB375" s="334">
        <f>L375*1000/Spec!I$17</f>
        <v>0</v>
      </c>
      <c r="AC375" s="334">
        <f>M375*1000/Spec!I$18</f>
        <v>0</v>
      </c>
      <c r="AD375" s="335">
        <f>N375*1000/Spec!I$25</f>
        <v>0</v>
      </c>
      <c r="AE375" s="335">
        <f>O375*1000/Spec!I$26</f>
        <v>0</v>
      </c>
      <c r="AF375" s="334">
        <f>P375*1000/Spec!I$21</f>
        <v>0</v>
      </c>
      <c r="AG375" s="334">
        <f>Q375*1000/Spec!I$22</f>
        <v>0</v>
      </c>
      <c r="AI375" s="200">
        <f>S375/'2007output'!$C373</f>
        <v>6.6344506438077546E-3</v>
      </c>
      <c r="AJ375" s="200">
        <f>T375/'2007output'!$C373</f>
        <v>4.9136997967980145E-7</v>
      </c>
      <c r="AK375" s="200">
        <f>U375/'2007output'!$C373</f>
        <v>1.2594437673370956E-8</v>
      </c>
      <c r="AL375" s="200">
        <f>V375/'2007output'!$C373</f>
        <v>0</v>
      </c>
      <c r="AM375" s="200">
        <f>W375/'2007output'!$C373</f>
        <v>8.9183835863223542E-8</v>
      </c>
      <c r="AN375" s="200">
        <f>X375/'2007output'!$C373</f>
        <v>2.8207573228739566E-7</v>
      </c>
      <c r="AO375" s="200">
        <f>Y375/'2007output'!$C373</f>
        <v>3.1909727006586237E-6</v>
      </c>
      <c r="AP375" s="200">
        <f>Z375/'2007output'!$C373</f>
        <v>1.7642238671600766E-7</v>
      </c>
      <c r="AQ375" s="200">
        <f>AA375/'2007output'!$C373</f>
        <v>7.9774532079488961E-9</v>
      </c>
      <c r="AR375" s="200">
        <f>AB375/'2007output'!$C373</f>
        <v>0</v>
      </c>
      <c r="AS375" s="200">
        <f>AC375/'2007output'!$C373</f>
        <v>0</v>
      </c>
      <c r="AT375" s="200">
        <f>AD375/'2007output'!$C373</f>
        <v>0</v>
      </c>
      <c r="AU375" s="200">
        <f>AE375/'2007output'!$C373</f>
        <v>0</v>
      </c>
      <c r="AV375" s="200">
        <f>AF375/'2007output'!$C373</f>
        <v>0</v>
      </c>
      <c r="AW375" s="200">
        <f>AG375/'2007output'!$C373</f>
        <v>0</v>
      </c>
      <c r="AY375" s="370">
        <f>IFERROR(IF(SUMPRODUCT(US_CO2!C378:AX378/SUM(US_CO2!C378:AX378),US_CO2!C$6:AX$6)&gt;3.5,4,IF(SUMPRODUCT(US_CO2!C378:AX378/SUM(US_CO2!C378:AX378),US_CO2!C$6:AX$6)&gt;2.5,3,2)),"")</f>
        <v>4</v>
      </c>
      <c r="AZ375" s="370">
        <f>IFERROR(IF(SUMPRODUCT(US_CH4!C378:AC378/SUM(US_CH4!C378:AC378),US_CH4!C$6:AC$6)&gt;3.5,4,IF(SUMPRODUCT(US_CH4!C378:AC378/SUM(US_CH4!C378:AC378),US_CH4!C$6:AC$6)&gt;2.5,3,2)),"")</f>
        <v>4</v>
      </c>
      <c r="BA375" s="223">
        <f>IFERROR(IF(SUMPRODUCT(US_N2O!C378:AA378/SUM(US_N2O!C378:AA378),US_N2O!C$6:AA$6)&gt;3.5,4,IF(SUMPRODUCT(US_N2O!C378:AA378/SUM(US_N2O!C378:AA378),US_N2O!C$6:AA$6)&gt;2.5,3,2)),"")</f>
        <v>4</v>
      </c>
      <c r="BB375" s="223" t="str">
        <f>IFERROR(IF(SUMPRODUCT(US_Others!U380:V380/SUM(US_Others!U380:V380),US_Others!U$8:V$8)&gt;3.5,4,IF(SUMPRODUCT(US_Others!U380:V380/SUM(US_Others!U380:V380),US_Others!U$8:V$8)&gt;2.5,3,2)),"")</f>
        <v/>
      </c>
      <c r="BC375" s="223">
        <f>IFERROR(IF((US_Others!C380*US_Others!C$8/SUM(US_Others!C380,US_Others!H380,US_Others!N380)+ US_Others!H380*US_Others!H$8/SUM(US_Others!C380,US_Others!H380,US_Others!N380)+US_Others!N380*US_Others!N$8/SUM(US_Others!C380,US_Others!H380,US_Others!N380))&gt;3.5,4,IF((US_Others!C380*US_Others!C$8/SUM(US_Others!C380,US_Others!H380,US_Others!N380)+ US_Others!H380*US_Others!H$8/SUM(US_Others!C380,US_Others!H380,US_Others!N380)+US_Others!N380*US_Others!N$8/SUM(US_Others!C380,US_Others!H380,US_Others!N380))&gt;2.5,3,2)),"")</f>
        <v>4</v>
      </c>
      <c r="BD375" s="223">
        <f>IFERROR(IF((US_Others!D380*US_Others!D$8/SUM(US_Others!D380,US_Others!I380,US_Others!O380)+US_Others!I380*US_Others!I$8/SUM(US_Others!D380,US_Others!I380,US_Others!O380)+US_Others!O380*US_Others!O$8/SUM(US_Others!D380,US_Others!I380,US_Others!O380))&gt;3.5,4,IF((US_Others!D380*US_Others!D$8/SUM(US_Others!D380,US_Others!I380,US_Others!O380)+US_Others!I380*US_Others!I$8/SUM(US_Others!D380,US_Others!I380,US_Others!O380)+US_Others!O380*US_Others!O$8/SUM(US_Others!D380,US_Others!I380,US_Others!O380))&gt;2.5,3,2)),"")</f>
        <v>4</v>
      </c>
      <c r="BE375" s="223">
        <f>IFERROR(IF((US_Others!E380*US_Others!E$8/SUM(US_Others!E380,US_Others!J380,US_Others!P380,US_Others!W380)+US_Others!J380*US_Others!J$8/SUM(US_Others!E380,US_Others!J380,US_Others!P380,US_Others!W380)+US_Others!P380*US_Others!P$8/SUM(US_Others!E380,US_Others!J380,US_Others!P380,US_Others!W380)+US_Others!W380*US_Others!W$8/SUM(US_Others!E380,US_Others!J380,US_Others!P380,US_Others!W380))&gt;3.5,4,IF((US_Others!E380*US_Others!E$8/SUM(US_Others!E380,US_Others!J380,US_Others!P380,US_Others!W380)+US_Others!J380*US_Others!J$8/SUM(US_Others!E380,US_Others!J380,US_Others!P380,US_Others!W380)+US_Others!P380*US_Others!P$8/SUM(US_Others!E380,US_Others!J380,US_Others!P380,US_Others!W380)+US_Others!W380*US_Others!W$8/SUM(US_Others!E380,US_Others!J380,US_Others!P380,US_Others!W380))&gt;2.5,3,2)),"")</f>
        <v>4</v>
      </c>
      <c r="BF375" s="223">
        <f>IFERROR(IF((US_Others!F380*US_Others!F$8/SUM(US_Others!F380,US_Others!K380,US_Others!Q380)+US_Others!K380*US_Others!K$8/SUM(US_Others!F380,US_Others!K380,US_Others!Q380)+US_Others!Q380*US_Others!Q$8/SUM(US_Others!F380,US_Others!K380,US_Others!Q380))&gt;3.5,4,IF((US_Others!F380*US_Others!F$8/SUM(US_Others!F380,US_Others!K380,US_Others!Q380)+US_Others!K380*US_Others!K$8/SUM(US_Others!F380,US_Others!K380,US_Others!Q380)+US_Others!Q380*US_Others!Q$8/SUM(US_Others!F380,US_Others!K380,US_Others!Q380))&gt;2.5,3,2)),"")</f>
        <v>4</v>
      </c>
      <c r="BG375" s="223">
        <f>IFERROR(IF((US_Others!G380*US_Others!G$8/SUM(US_Others!G380,US_Others!L380,US_Others!R380)+US_Others!L380*US_Others!L$8/SUM(US_Others!G380,US_Others!L380,US_Others!R380)+US_Others!R380*US_Others!R$8/SUM(US_Others!G380,US_Others!L380,US_Others!R380))&gt;3.5,4,IF((US_Others!G380*US_Others!G$8/SUM(US_Others!G380,US_Others!L380,US_Others!R380)+US_Others!L380*US_Others!L$8/SUM(US_Others!G380,US_Others!L380,US_Others!R380)+US_Others!R380*US_Others!R$8/SUM(US_Others!G380,US_Others!L380,US_Others!R380))&gt;2.5,3,2)),"")</f>
        <v>4</v>
      </c>
      <c r="BH375" s="219" t="str">
        <f>IFERROR(IF((US_Others!Z380*US_Others!Z$8/SUM(US_Others!Z380,US_Others!AB380)+US_Others!AB380*US_Others!AB$8/SUM(US_Others!Z380,US_Others!AB380))&gt;3.5,4,IF((US_Others!Z380*US_Others!Z$8/SUM(US_Others!Z380,US_Others!AB380)+US_Others!AB380*US_Others!AB$8/SUM(US_Others!Z380,US_Others!AB380))&gt;2.5,3,2)),"")</f>
        <v/>
      </c>
      <c r="BI375" s="219" t="str">
        <f>IFERROR(IF((US_Others!AA380*US_Others!AA$8/SUM(US_Others!AA380,US_Others!AC380)+US_Others!AC380*US_Others!AC$8/SUM(US_Others!AA380,US_Others!AC380))&gt;3.5,4,IF((US_Others!AA380*US_Others!AA$8/SUM(US_Others!AA380,US_Others!AC380)+US_Others!AC380*US_Others!AC$8/SUM(US_Others!AA380,US_Others!AC380))&gt;2.5,3,2)),"")</f>
        <v/>
      </c>
      <c r="BJ375" s="219" t="str">
        <f>IFERROR(US_Others!AD380*US_Others!AD$8/US_Others!AD380,"")</f>
        <v/>
      </c>
      <c r="BK375" s="74" t="str">
        <f>IFERROR(US_Others!AE380*US_Others!AE$8/US_Others!AE380,"")</f>
        <v/>
      </c>
      <c r="BL375" s="219" t="str">
        <f>IFERROR(IF(SUMPRODUCT(US_Others!AG380:AI380/SUM(US_Others!AG380:AI380),US_Others!AG$8:AI$8)&gt;3.5,4,IF(SUMPRODUCT(US_Others!AG380:AI380/SUM(US_Others!AG380:AI380),US_Others!AG$8:AI$8)&gt;2.5,3,2)),"")</f>
        <v/>
      </c>
      <c r="BM375" s="219" t="str">
        <f>IFERROR(US_Others!AL380*US_Others!AL$8/US_Others!AL380,"")</f>
        <v/>
      </c>
    </row>
    <row r="376" spans="1:65">
      <c r="A376" s="200" t="s">
        <v>538</v>
      </c>
      <c r="B376" s="332">
        <v>811400</v>
      </c>
      <c r="C376" s="333">
        <f>SUM(US_CO2!C379:AX379)</f>
        <v>0.13820840864186429</v>
      </c>
      <c r="D376" s="333">
        <f>SUM(US_CH4!C379:AC379)</f>
        <v>2.5724357890053947E-4</v>
      </c>
      <c r="E376" s="333">
        <f>SUM(US_N2O!C379:AA379)</f>
        <v>7.8008810032881363E-5</v>
      </c>
      <c r="F376" s="332">
        <f>US_Others!V381+US_Others!U381</f>
        <v>0</v>
      </c>
      <c r="G376" s="332">
        <f>US_Others!C381+US_Others!H381+US_Others!N381</f>
        <v>1.55981896039434E-4</v>
      </c>
      <c r="H376" s="332">
        <f>US_Others!D381+US_Others!I381+US_Others!O381</f>
        <v>2.5581030950467178E-3</v>
      </c>
      <c r="I376" s="332">
        <f>US_Others!E381+US_Others!J381+US_Others!P381+US_Others!W381</f>
        <v>1.1823427719789096E-2</v>
      </c>
      <c r="J376" s="332">
        <f>US_Others!F381+US_Others!K381+US_Others!Q381</f>
        <v>2.0433628381165856E-3</v>
      </c>
      <c r="K376" s="332">
        <f>US_Others!G381+US_Others!L381+US_Others!R381</f>
        <v>2.027764648512642E-4</v>
      </c>
      <c r="L376" s="332">
        <f>US_Others!Z381+US_Others!AB381</f>
        <v>0</v>
      </c>
      <c r="M376" s="332">
        <f>US_Others!AA381+US_Others!AC381</f>
        <v>0</v>
      </c>
      <c r="N376" s="332">
        <f>US_Others!AD381</f>
        <v>0</v>
      </c>
      <c r="O376" s="332">
        <f>US_Others!AE381</f>
        <v>0</v>
      </c>
      <c r="P376" s="332">
        <f>SUM(US_Others!AG381:AI381)</f>
        <v>0</v>
      </c>
      <c r="Q376" s="332">
        <f>US_Others!AL381</f>
        <v>0</v>
      </c>
      <c r="R376" s="332"/>
      <c r="S376" s="334">
        <f t="shared" si="5"/>
        <v>138.20840864186428</v>
      </c>
      <c r="T376" s="334">
        <f>D376*1000/Spec!I$6</f>
        <v>1.0289743156021578E-2</v>
      </c>
      <c r="U376" s="334">
        <f>E376*1000/Spec!I$7</f>
        <v>2.6177453031168242E-4</v>
      </c>
      <c r="V376" s="334">
        <f>F376*1000/Spec!I$8</f>
        <v>0</v>
      </c>
      <c r="W376" s="334">
        <f>G376*1000/Spec!I$9</f>
        <v>2.310842904287911E-4</v>
      </c>
      <c r="X376" s="334">
        <f>H376*1000/Spec!I$10</f>
        <v>7.3088659858477651E-4</v>
      </c>
      <c r="Y376" s="334">
        <f>I376*1000/Spec!I$11</f>
        <v>8.2681312725797883E-3</v>
      </c>
      <c r="Z376" s="334">
        <f>J376*1000/Spec!I$12</f>
        <v>4.5712815170393414E-4</v>
      </c>
      <c r="AA376" s="334">
        <f>K376*1000/Spec!I$15</f>
        <v>2.0670383776887277E-5</v>
      </c>
      <c r="AB376" s="334">
        <f>L376*1000/Spec!I$17</f>
        <v>0</v>
      </c>
      <c r="AC376" s="334">
        <f>M376*1000/Spec!I$18</f>
        <v>0</v>
      </c>
      <c r="AD376" s="335">
        <f>N376*1000/Spec!I$25</f>
        <v>0</v>
      </c>
      <c r="AE376" s="335">
        <f>O376*1000/Spec!I$26</f>
        <v>0</v>
      </c>
      <c r="AF376" s="334">
        <f>P376*1000/Spec!I$21</f>
        <v>0</v>
      </c>
      <c r="AG376" s="334">
        <f>Q376*1000/Spec!I$22</f>
        <v>0</v>
      </c>
      <c r="AI376" s="200">
        <f>S376/'2007output'!$C374</f>
        <v>6.7339898967971289E-3</v>
      </c>
      <c r="AJ376" s="200">
        <f>T376/'2007output'!$C374</f>
        <v>5.0135174215657663E-7</v>
      </c>
      <c r="AK376" s="200">
        <f>U376/'2007output'!$C374</f>
        <v>1.2754557119064627E-8</v>
      </c>
      <c r="AL376" s="200">
        <f>V376/'2007output'!$C374</f>
        <v>0</v>
      </c>
      <c r="AM376" s="200">
        <f>W376/'2007output'!$C374</f>
        <v>1.1259222881932913E-8</v>
      </c>
      <c r="AN376" s="200">
        <f>X376/'2007output'!$C374</f>
        <v>3.5611313515142103E-8</v>
      </c>
      <c r="AO376" s="200">
        <f>Y376/'2007output'!$C374</f>
        <v>4.0285184528258566E-7</v>
      </c>
      <c r="AP376" s="200">
        <f>Z376/'2007output'!$C374</f>
        <v>2.2272858687582057E-8</v>
      </c>
      <c r="AQ376" s="200">
        <f>AA376/'2007output'!$C374</f>
        <v>1.0071323220077605E-9</v>
      </c>
      <c r="AR376" s="200">
        <f>AB376/'2007output'!$C374</f>
        <v>0</v>
      </c>
      <c r="AS376" s="200">
        <f>AC376/'2007output'!$C374</f>
        <v>0</v>
      </c>
      <c r="AT376" s="200">
        <f>AD376/'2007output'!$C374</f>
        <v>0</v>
      </c>
      <c r="AU376" s="200">
        <f>AE376/'2007output'!$C374</f>
        <v>0</v>
      </c>
      <c r="AV376" s="200">
        <f>AF376/'2007output'!$C374</f>
        <v>0</v>
      </c>
      <c r="AW376" s="200">
        <f>AG376/'2007output'!$C374</f>
        <v>0</v>
      </c>
      <c r="AY376" s="370">
        <f>IFERROR(IF(SUMPRODUCT(US_CO2!C379:AX379/SUM(US_CO2!C379:AX379),US_CO2!C$6:AX$6)&gt;3.5,4,IF(SUMPRODUCT(US_CO2!C379:AX379/SUM(US_CO2!C379:AX379),US_CO2!C$6:AX$6)&gt;2.5,3,2)),"")</f>
        <v>4</v>
      </c>
      <c r="AZ376" s="370">
        <f>IFERROR(IF(SUMPRODUCT(US_CH4!C379:AC379/SUM(US_CH4!C379:AC379),US_CH4!C$6:AC$6)&gt;3.5,4,IF(SUMPRODUCT(US_CH4!C379:AC379/SUM(US_CH4!C379:AC379),US_CH4!C$6:AC$6)&gt;2.5,3,2)),"")</f>
        <v>4</v>
      </c>
      <c r="BA376" s="223">
        <f>IFERROR(IF(SUMPRODUCT(US_N2O!C379:AA379/SUM(US_N2O!C379:AA379),US_N2O!C$6:AA$6)&gt;3.5,4,IF(SUMPRODUCT(US_N2O!C379:AA379/SUM(US_N2O!C379:AA379),US_N2O!C$6:AA$6)&gt;2.5,3,2)),"")</f>
        <v>4</v>
      </c>
      <c r="BB376" s="223" t="str">
        <f>IFERROR(IF(SUMPRODUCT(US_Others!U381:V381/SUM(US_Others!U381:V381),US_Others!U$8:V$8)&gt;3.5,4,IF(SUMPRODUCT(US_Others!U381:V381/SUM(US_Others!U381:V381),US_Others!U$8:V$8)&gt;2.5,3,2)),"")</f>
        <v/>
      </c>
      <c r="BC376" s="223">
        <f>IFERROR(IF((US_Others!C381*US_Others!C$8/SUM(US_Others!C381,US_Others!H381,US_Others!N381)+ US_Others!H381*US_Others!H$8/SUM(US_Others!C381,US_Others!H381,US_Others!N381)+US_Others!N381*US_Others!N$8/SUM(US_Others!C381,US_Others!H381,US_Others!N381))&gt;3.5,4,IF((US_Others!C381*US_Others!C$8/SUM(US_Others!C381,US_Others!H381,US_Others!N381)+ US_Others!H381*US_Others!H$8/SUM(US_Others!C381,US_Others!H381,US_Others!N381)+US_Others!N381*US_Others!N$8/SUM(US_Others!C381,US_Others!H381,US_Others!N381))&gt;2.5,3,2)),"")</f>
        <v>4</v>
      </c>
      <c r="BD376" s="223">
        <f>IFERROR(IF((US_Others!D381*US_Others!D$8/SUM(US_Others!D381,US_Others!I381,US_Others!O381)+US_Others!I381*US_Others!I$8/SUM(US_Others!D381,US_Others!I381,US_Others!O381)+US_Others!O381*US_Others!O$8/SUM(US_Others!D381,US_Others!I381,US_Others!O381))&gt;3.5,4,IF((US_Others!D381*US_Others!D$8/SUM(US_Others!D381,US_Others!I381,US_Others!O381)+US_Others!I381*US_Others!I$8/SUM(US_Others!D381,US_Others!I381,US_Others!O381)+US_Others!O381*US_Others!O$8/SUM(US_Others!D381,US_Others!I381,US_Others!O381))&gt;2.5,3,2)),"")</f>
        <v>4</v>
      </c>
      <c r="BE376" s="223">
        <f>IFERROR(IF((US_Others!E381*US_Others!E$8/SUM(US_Others!E381,US_Others!J381,US_Others!P381,US_Others!W381)+US_Others!J381*US_Others!J$8/SUM(US_Others!E381,US_Others!J381,US_Others!P381,US_Others!W381)+US_Others!P381*US_Others!P$8/SUM(US_Others!E381,US_Others!J381,US_Others!P381,US_Others!W381)+US_Others!W381*US_Others!W$8/SUM(US_Others!E381,US_Others!J381,US_Others!P381,US_Others!W381))&gt;3.5,4,IF((US_Others!E381*US_Others!E$8/SUM(US_Others!E381,US_Others!J381,US_Others!P381,US_Others!W381)+US_Others!J381*US_Others!J$8/SUM(US_Others!E381,US_Others!J381,US_Others!P381,US_Others!W381)+US_Others!P381*US_Others!P$8/SUM(US_Others!E381,US_Others!J381,US_Others!P381,US_Others!W381)+US_Others!W381*US_Others!W$8/SUM(US_Others!E381,US_Others!J381,US_Others!P381,US_Others!W381))&gt;2.5,3,2)),"")</f>
        <v>4</v>
      </c>
      <c r="BF376" s="223">
        <f>IFERROR(IF((US_Others!F381*US_Others!F$8/SUM(US_Others!F381,US_Others!K381,US_Others!Q381)+US_Others!K381*US_Others!K$8/SUM(US_Others!F381,US_Others!K381,US_Others!Q381)+US_Others!Q381*US_Others!Q$8/SUM(US_Others!F381,US_Others!K381,US_Others!Q381))&gt;3.5,4,IF((US_Others!F381*US_Others!F$8/SUM(US_Others!F381,US_Others!K381,US_Others!Q381)+US_Others!K381*US_Others!K$8/SUM(US_Others!F381,US_Others!K381,US_Others!Q381)+US_Others!Q381*US_Others!Q$8/SUM(US_Others!F381,US_Others!K381,US_Others!Q381))&gt;2.5,3,2)),"")</f>
        <v>4</v>
      </c>
      <c r="BG376" s="223">
        <f>IFERROR(IF((US_Others!G381*US_Others!G$8/SUM(US_Others!G381,US_Others!L381,US_Others!R381)+US_Others!L381*US_Others!L$8/SUM(US_Others!G381,US_Others!L381,US_Others!R381)+US_Others!R381*US_Others!R$8/SUM(US_Others!G381,US_Others!L381,US_Others!R381))&gt;3.5,4,IF((US_Others!G381*US_Others!G$8/SUM(US_Others!G381,US_Others!L381,US_Others!R381)+US_Others!L381*US_Others!L$8/SUM(US_Others!G381,US_Others!L381,US_Others!R381)+US_Others!R381*US_Others!R$8/SUM(US_Others!G381,US_Others!L381,US_Others!R381))&gt;2.5,3,2)),"")</f>
        <v>4</v>
      </c>
      <c r="BH376" s="219" t="str">
        <f>IFERROR(IF((US_Others!Z381*US_Others!Z$8/SUM(US_Others!Z381,US_Others!AB381)+US_Others!AB381*US_Others!AB$8/SUM(US_Others!Z381,US_Others!AB381))&gt;3.5,4,IF((US_Others!Z381*US_Others!Z$8/SUM(US_Others!Z381,US_Others!AB381)+US_Others!AB381*US_Others!AB$8/SUM(US_Others!Z381,US_Others!AB381))&gt;2.5,3,2)),"")</f>
        <v/>
      </c>
      <c r="BI376" s="219" t="str">
        <f>IFERROR(IF((US_Others!AA381*US_Others!AA$8/SUM(US_Others!AA381,US_Others!AC381)+US_Others!AC381*US_Others!AC$8/SUM(US_Others!AA381,US_Others!AC381))&gt;3.5,4,IF((US_Others!AA381*US_Others!AA$8/SUM(US_Others!AA381,US_Others!AC381)+US_Others!AC381*US_Others!AC$8/SUM(US_Others!AA381,US_Others!AC381))&gt;2.5,3,2)),"")</f>
        <v/>
      </c>
      <c r="BJ376" s="219" t="str">
        <f>IFERROR(US_Others!AD381*US_Others!AD$8/US_Others!AD381,"")</f>
        <v/>
      </c>
      <c r="BK376" s="74" t="str">
        <f>IFERROR(US_Others!AE381*US_Others!AE$8/US_Others!AE381,"")</f>
        <v/>
      </c>
      <c r="BL376" s="219" t="str">
        <f>IFERROR(IF(SUMPRODUCT(US_Others!AG381:AI381/SUM(US_Others!AG381:AI381),US_Others!AG$8:AI$8)&gt;3.5,4,IF(SUMPRODUCT(US_Others!AG381:AI381/SUM(US_Others!AG381:AI381),US_Others!AG$8:AI$8)&gt;2.5,3,2)),"")</f>
        <v/>
      </c>
      <c r="BM376" s="219" t="str">
        <f>IFERROR(US_Others!AL381*US_Others!AL$8/US_Others!AL381,"")</f>
        <v/>
      </c>
    </row>
    <row r="377" spans="1:65">
      <c r="A377" s="200" t="s">
        <v>539</v>
      </c>
      <c r="B377" s="332">
        <v>812100</v>
      </c>
      <c r="C377" s="333">
        <f>SUM(US_CO2!C380:AX380)</f>
        <v>0.53883237563815367</v>
      </c>
      <c r="D377" s="333">
        <f>SUM(US_CH4!C380:AC380)</f>
        <v>1.0512923119705506E-3</v>
      </c>
      <c r="E377" s="333">
        <f>SUM(US_N2O!C380:AA380)</f>
        <v>3.0913507736644722E-4</v>
      </c>
      <c r="F377" s="332">
        <f>US_Others!V382+US_Others!U382</f>
        <v>0</v>
      </c>
      <c r="G377" s="332">
        <f>US_Others!C382+US_Others!H382+US_Others!N382</f>
        <v>7.6152785107675566E-5</v>
      </c>
      <c r="H377" s="332">
        <f>US_Others!D382+US_Others!I382+US_Others!O382</f>
        <v>1.2489056757658793E-3</v>
      </c>
      <c r="I377" s="332">
        <f>US_Others!E382+US_Others!J382+US_Others!P382+US_Others!W382</f>
        <v>5.7723811111618081E-3</v>
      </c>
      <c r="J377" s="332">
        <f>US_Others!F382+US_Others!K382+US_Others!Q382</f>
        <v>9.9760148491054995E-4</v>
      </c>
      <c r="K377" s="332">
        <f>US_Others!G382+US_Others!L382+US_Others!R382</f>
        <v>9.8998620639978256E-5</v>
      </c>
      <c r="L377" s="332">
        <f>US_Others!Z382+US_Others!AB382</f>
        <v>0</v>
      </c>
      <c r="M377" s="332">
        <f>US_Others!AA382+US_Others!AC382</f>
        <v>0</v>
      </c>
      <c r="N377" s="332">
        <f>US_Others!AD382</f>
        <v>0</v>
      </c>
      <c r="O377" s="332">
        <f>US_Others!AE382</f>
        <v>0</v>
      </c>
      <c r="P377" s="332">
        <f>SUM(US_Others!AG382:AI382)</f>
        <v>0</v>
      </c>
      <c r="Q377" s="332">
        <f>US_Others!AL382</f>
        <v>0</v>
      </c>
      <c r="R377" s="332"/>
      <c r="S377" s="334">
        <f t="shared" si="5"/>
        <v>538.83237563815362</v>
      </c>
      <c r="T377" s="334">
        <f>D377*1000/Spec!I$6</f>
        <v>4.2051692478822025E-2</v>
      </c>
      <c r="U377" s="334">
        <f>E377*1000/Spec!I$7</f>
        <v>1.037366031431031E-3</v>
      </c>
      <c r="V377" s="334">
        <f>F377*1000/Spec!I$8</f>
        <v>0</v>
      </c>
      <c r="W377" s="334">
        <f>G377*1000/Spec!I$9</f>
        <v>1.1281894090026009E-4</v>
      </c>
      <c r="X377" s="334">
        <f>H377*1000/Spec!I$10</f>
        <v>3.5683019307596546E-4</v>
      </c>
      <c r="Y377" s="334">
        <f>I377*1000/Spec!I$11</f>
        <v>4.0366301476655996E-3</v>
      </c>
      <c r="Z377" s="334">
        <f>J377*1000/Spec!I$12</f>
        <v>2.2317706597551452E-4</v>
      </c>
      <c r="AA377" s="334">
        <f>K377*1000/Spec!I$15</f>
        <v>1.0091602511720515E-5</v>
      </c>
      <c r="AB377" s="334">
        <f>L377*1000/Spec!I$17</f>
        <v>0</v>
      </c>
      <c r="AC377" s="334">
        <f>M377*1000/Spec!I$18</f>
        <v>0</v>
      </c>
      <c r="AD377" s="335">
        <f>N377*1000/Spec!I$25</f>
        <v>0</v>
      </c>
      <c r="AE377" s="335">
        <f>O377*1000/Spec!I$26</f>
        <v>0</v>
      </c>
      <c r="AF377" s="334">
        <f>P377*1000/Spec!I$21</f>
        <v>0</v>
      </c>
      <c r="AG377" s="334">
        <f>Q377*1000/Spec!I$22</f>
        <v>0</v>
      </c>
      <c r="AI377" s="200">
        <f>S377/'2007output'!$C375</f>
        <v>8.9675366658038113E-3</v>
      </c>
      <c r="AJ377" s="200">
        <f>T377/'2007output'!$C375</f>
        <v>6.9984676350661588E-7</v>
      </c>
      <c r="AK377" s="200">
        <f>U377/'2007output'!$C375</f>
        <v>1.7264400476492935E-8</v>
      </c>
      <c r="AL377" s="200">
        <f>V377/'2007output'!$C375</f>
        <v>0</v>
      </c>
      <c r="AM377" s="200">
        <f>W377/'2007output'!$C375</f>
        <v>1.877593171572222E-9</v>
      </c>
      <c r="AN377" s="200">
        <f>X377/'2007output'!$C375</f>
        <v>5.9385589740869985E-9</v>
      </c>
      <c r="AO377" s="200">
        <f>Y377/'2007output'!$C375</f>
        <v>6.7179758477966947E-8</v>
      </c>
      <c r="AP377" s="200">
        <f>Z377/'2007output'!$C375</f>
        <v>3.7142321296705531E-9</v>
      </c>
      <c r="AQ377" s="200">
        <f>AA377/'2007output'!$C375</f>
        <v>1.6794984791586393E-10</v>
      </c>
      <c r="AR377" s="200">
        <f>AB377/'2007output'!$C375</f>
        <v>0</v>
      </c>
      <c r="AS377" s="200">
        <f>AC377/'2007output'!$C375</f>
        <v>0</v>
      </c>
      <c r="AT377" s="200">
        <f>AD377/'2007output'!$C375</f>
        <v>0</v>
      </c>
      <c r="AU377" s="200">
        <f>AE377/'2007output'!$C375</f>
        <v>0</v>
      </c>
      <c r="AV377" s="200">
        <f>AF377/'2007output'!$C375</f>
        <v>0</v>
      </c>
      <c r="AW377" s="200">
        <f>AG377/'2007output'!$C375</f>
        <v>0</v>
      </c>
      <c r="AY377" s="370">
        <f>IFERROR(IF(SUMPRODUCT(US_CO2!C380:AX380/SUM(US_CO2!C380:AX380),US_CO2!C$6:AX$6)&gt;3.5,4,IF(SUMPRODUCT(US_CO2!C380:AX380/SUM(US_CO2!C380:AX380),US_CO2!C$6:AX$6)&gt;2.5,3,2)),"")</f>
        <v>4</v>
      </c>
      <c r="AZ377" s="370">
        <f>IFERROR(IF(SUMPRODUCT(US_CH4!C380:AC380/SUM(US_CH4!C380:AC380),US_CH4!C$6:AC$6)&gt;3.5,4,IF(SUMPRODUCT(US_CH4!C380:AC380/SUM(US_CH4!C380:AC380),US_CH4!C$6:AC$6)&gt;2.5,3,2)),"")</f>
        <v>4</v>
      </c>
      <c r="BA377" s="223">
        <f>IFERROR(IF(SUMPRODUCT(US_N2O!C380:AA380/SUM(US_N2O!C380:AA380),US_N2O!C$6:AA$6)&gt;3.5,4,IF(SUMPRODUCT(US_N2O!C380:AA380/SUM(US_N2O!C380:AA380),US_N2O!C$6:AA$6)&gt;2.5,3,2)),"")</f>
        <v>4</v>
      </c>
      <c r="BB377" s="223" t="str">
        <f>IFERROR(IF(SUMPRODUCT(US_Others!U382:V382/SUM(US_Others!U382:V382),US_Others!U$8:V$8)&gt;3.5,4,IF(SUMPRODUCT(US_Others!U382:V382/SUM(US_Others!U382:V382),US_Others!U$8:V$8)&gt;2.5,3,2)),"")</f>
        <v/>
      </c>
      <c r="BC377" s="223">
        <f>IFERROR(IF((US_Others!C382*US_Others!C$8/SUM(US_Others!C382,US_Others!H382,US_Others!N382)+ US_Others!H382*US_Others!H$8/SUM(US_Others!C382,US_Others!H382,US_Others!N382)+US_Others!N382*US_Others!N$8/SUM(US_Others!C382,US_Others!H382,US_Others!N382))&gt;3.5,4,IF((US_Others!C382*US_Others!C$8/SUM(US_Others!C382,US_Others!H382,US_Others!N382)+ US_Others!H382*US_Others!H$8/SUM(US_Others!C382,US_Others!H382,US_Others!N382)+US_Others!N382*US_Others!N$8/SUM(US_Others!C382,US_Others!H382,US_Others!N382))&gt;2.5,3,2)),"")</f>
        <v>4</v>
      </c>
      <c r="BD377" s="223">
        <f>IFERROR(IF((US_Others!D382*US_Others!D$8/SUM(US_Others!D382,US_Others!I382,US_Others!O382)+US_Others!I382*US_Others!I$8/SUM(US_Others!D382,US_Others!I382,US_Others!O382)+US_Others!O382*US_Others!O$8/SUM(US_Others!D382,US_Others!I382,US_Others!O382))&gt;3.5,4,IF((US_Others!D382*US_Others!D$8/SUM(US_Others!D382,US_Others!I382,US_Others!O382)+US_Others!I382*US_Others!I$8/SUM(US_Others!D382,US_Others!I382,US_Others!O382)+US_Others!O382*US_Others!O$8/SUM(US_Others!D382,US_Others!I382,US_Others!O382))&gt;2.5,3,2)),"")</f>
        <v>4</v>
      </c>
      <c r="BE377" s="223">
        <f>IFERROR(IF((US_Others!E382*US_Others!E$8/SUM(US_Others!E382,US_Others!J382,US_Others!P382,US_Others!W382)+US_Others!J382*US_Others!J$8/SUM(US_Others!E382,US_Others!J382,US_Others!P382,US_Others!W382)+US_Others!P382*US_Others!P$8/SUM(US_Others!E382,US_Others!J382,US_Others!P382,US_Others!W382)+US_Others!W382*US_Others!W$8/SUM(US_Others!E382,US_Others!J382,US_Others!P382,US_Others!W382))&gt;3.5,4,IF((US_Others!E382*US_Others!E$8/SUM(US_Others!E382,US_Others!J382,US_Others!P382,US_Others!W382)+US_Others!J382*US_Others!J$8/SUM(US_Others!E382,US_Others!J382,US_Others!P382,US_Others!W382)+US_Others!P382*US_Others!P$8/SUM(US_Others!E382,US_Others!J382,US_Others!P382,US_Others!W382)+US_Others!W382*US_Others!W$8/SUM(US_Others!E382,US_Others!J382,US_Others!P382,US_Others!W382))&gt;2.5,3,2)),"")</f>
        <v>4</v>
      </c>
      <c r="BF377" s="223">
        <f>IFERROR(IF((US_Others!F382*US_Others!F$8/SUM(US_Others!F382,US_Others!K382,US_Others!Q382)+US_Others!K382*US_Others!K$8/SUM(US_Others!F382,US_Others!K382,US_Others!Q382)+US_Others!Q382*US_Others!Q$8/SUM(US_Others!F382,US_Others!K382,US_Others!Q382))&gt;3.5,4,IF((US_Others!F382*US_Others!F$8/SUM(US_Others!F382,US_Others!K382,US_Others!Q382)+US_Others!K382*US_Others!K$8/SUM(US_Others!F382,US_Others!K382,US_Others!Q382)+US_Others!Q382*US_Others!Q$8/SUM(US_Others!F382,US_Others!K382,US_Others!Q382))&gt;2.5,3,2)),"")</f>
        <v>4</v>
      </c>
      <c r="BG377" s="223">
        <f>IFERROR(IF((US_Others!G382*US_Others!G$8/SUM(US_Others!G382,US_Others!L382,US_Others!R382)+US_Others!L382*US_Others!L$8/SUM(US_Others!G382,US_Others!L382,US_Others!R382)+US_Others!R382*US_Others!R$8/SUM(US_Others!G382,US_Others!L382,US_Others!R382))&gt;3.5,4,IF((US_Others!G382*US_Others!G$8/SUM(US_Others!G382,US_Others!L382,US_Others!R382)+US_Others!L382*US_Others!L$8/SUM(US_Others!G382,US_Others!L382,US_Others!R382)+US_Others!R382*US_Others!R$8/SUM(US_Others!G382,US_Others!L382,US_Others!R382))&gt;2.5,3,2)),"")</f>
        <v>4</v>
      </c>
      <c r="BH377" s="219" t="str">
        <f>IFERROR(IF((US_Others!Z382*US_Others!Z$8/SUM(US_Others!Z382,US_Others!AB382)+US_Others!AB382*US_Others!AB$8/SUM(US_Others!Z382,US_Others!AB382))&gt;3.5,4,IF((US_Others!Z382*US_Others!Z$8/SUM(US_Others!Z382,US_Others!AB382)+US_Others!AB382*US_Others!AB$8/SUM(US_Others!Z382,US_Others!AB382))&gt;2.5,3,2)),"")</f>
        <v/>
      </c>
      <c r="BI377" s="219" t="str">
        <f>IFERROR(IF((US_Others!AA382*US_Others!AA$8/SUM(US_Others!AA382,US_Others!AC382)+US_Others!AC382*US_Others!AC$8/SUM(US_Others!AA382,US_Others!AC382))&gt;3.5,4,IF((US_Others!AA382*US_Others!AA$8/SUM(US_Others!AA382,US_Others!AC382)+US_Others!AC382*US_Others!AC$8/SUM(US_Others!AA382,US_Others!AC382))&gt;2.5,3,2)),"")</f>
        <v/>
      </c>
      <c r="BJ377" s="219" t="str">
        <f>IFERROR(US_Others!AD382*US_Others!AD$8/US_Others!AD382,"")</f>
        <v/>
      </c>
      <c r="BK377" s="74" t="str">
        <f>IFERROR(US_Others!AE382*US_Others!AE$8/US_Others!AE382,"")</f>
        <v/>
      </c>
      <c r="BL377" s="219" t="str">
        <f>IFERROR(IF(SUMPRODUCT(US_Others!AG382:AI382/SUM(US_Others!AG382:AI382),US_Others!AG$8:AI$8)&gt;3.5,4,IF(SUMPRODUCT(US_Others!AG382:AI382/SUM(US_Others!AG382:AI382),US_Others!AG$8:AI$8)&gt;2.5,3,2)),"")</f>
        <v/>
      </c>
      <c r="BM377" s="219" t="str">
        <f>IFERROR(US_Others!AL382*US_Others!AL$8/US_Others!AL382,"")</f>
        <v/>
      </c>
    </row>
    <row r="378" spans="1:65">
      <c r="A378" s="200" t="s">
        <v>540</v>
      </c>
      <c r="B378" s="332">
        <v>812200</v>
      </c>
      <c r="C378" s="333">
        <f>SUM(US_CO2!C381:AX381)</f>
        <v>0.25077636130202863</v>
      </c>
      <c r="D378" s="333">
        <f>SUM(US_CH4!C381:AC381)</f>
        <v>4.8367137860202145E-4</v>
      </c>
      <c r="E378" s="333">
        <f>SUM(US_N2O!C381:AA381)</f>
        <v>1.434215626560889E-4</v>
      </c>
      <c r="F378" s="332">
        <f>US_Others!V383+US_Others!U383</f>
        <v>0</v>
      </c>
      <c r="G378" s="332">
        <f>US_Others!C383+US_Others!H383+US_Others!N383</f>
        <v>1.073061905289543E-4</v>
      </c>
      <c r="H378" s="332">
        <f>US_Others!D383+US_Others!I383+US_Others!O383</f>
        <v>1.7598215246748508E-3</v>
      </c>
      <c r="I378" s="332">
        <f>US_Others!E383+US_Others!J383+US_Others!P383+US_Others!W383</f>
        <v>8.1338092420947354E-3</v>
      </c>
      <c r="J378" s="332">
        <f>US_Others!F383+US_Others!K383+US_Others!Q383</f>
        <v>1.4057110959293016E-3</v>
      </c>
      <c r="K378" s="332">
        <f>US_Others!G383+US_Others!L383+US_Others!R383</f>
        <v>1.3949804768764062E-4</v>
      </c>
      <c r="L378" s="332">
        <f>US_Others!Z383+US_Others!AB383</f>
        <v>0</v>
      </c>
      <c r="M378" s="332">
        <f>US_Others!AA383+US_Others!AC383</f>
        <v>0</v>
      </c>
      <c r="N378" s="332">
        <f>US_Others!AD383</f>
        <v>0</v>
      </c>
      <c r="O378" s="332">
        <f>US_Others!AE383</f>
        <v>0</v>
      </c>
      <c r="P378" s="332">
        <f>SUM(US_Others!AG383:AI383)</f>
        <v>0</v>
      </c>
      <c r="Q378" s="332">
        <f>US_Others!AL383</f>
        <v>0</v>
      </c>
      <c r="R378" s="332"/>
      <c r="S378" s="334">
        <f t="shared" si="5"/>
        <v>250.77636130202862</v>
      </c>
      <c r="T378" s="334">
        <f>D378*1000/Spec!I$6</f>
        <v>1.9346855144080858E-2</v>
      </c>
      <c r="U378" s="334">
        <f>E378*1000/Spec!I$7</f>
        <v>4.8128041159761379E-4</v>
      </c>
      <c r="V378" s="334">
        <f>F378*1000/Spec!I$8</f>
        <v>0</v>
      </c>
      <c r="W378" s="334">
        <f>G378*1000/Spec!I$9</f>
        <v>1.5897213411696936E-4</v>
      </c>
      <c r="X378" s="334">
        <f>H378*1000/Spec!I$10</f>
        <v>5.0280614990710025E-4</v>
      </c>
      <c r="Y378" s="334">
        <f>I378*1000/Spec!I$11</f>
        <v>5.6879784909753392E-3</v>
      </c>
      <c r="Z378" s="334">
        <f>J378*1000/Spec!I$12</f>
        <v>3.144767552414545E-4</v>
      </c>
      <c r="AA378" s="334">
        <f>K378*1000/Spec!I$15</f>
        <v>1.4219984473765609E-5</v>
      </c>
      <c r="AB378" s="334">
        <f>L378*1000/Spec!I$17</f>
        <v>0</v>
      </c>
      <c r="AC378" s="334">
        <f>M378*1000/Spec!I$18</f>
        <v>0</v>
      </c>
      <c r="AD378" s="335">
        <f>N378*1000/Spec!I$25</f>
        <v>0</v>
      </c>
      <c r="AE378" s="335">
        <f>O378*1000/Spec!I$26</f>
        <v>0</v>
      </c>
      <c r="AF378" s="334">
        <f>P378*1000/Spec!I$21</f>
        <v>0</v>
      </c>
      <c r="AG378" s="334">
        <f>Q378*1000/Spec!I$22</f>
        <v>0</v>
      </c>
      <c r="AI378" s="200">
        <f>S378/'2007output'!$C376</f>
        <v>1.3726879484483475E-2</v>
      </c>
      <c r="AJ378" s="200">
        <f>T378/'2007output'!$C376</f>
        <v>1.0589991320860943E-6</v>
      </c>
      <c r="AK378" s="200">
        <f>U378/'2007output'!$C376</f>
        <v>2.6344102665587267E-8</v>
      </c>
      <c r="AL378" s="200">
        <f>V378/'2007output'!$C376</f>
        <v>0</v>
      </c>
      <c r="AM378" s="200">
        <f>W378/'2007output'!$C376</f>
        <v>8.7017425210449039E-9</v>
      </c>
      <c r="AN378" s="200">
        <f>X378/'2007output'!$C376</f>
        <v>2.7522368487990598E-8</v>
      </c>
      <c r="AO378" s="200">
        <f>Y378/'2007output'!$C376</f>
        <v>3.1134591334913453E-7</v>
      </c>
      <c r="AP378" s="200">
        <f>Z378/'2007output'!$C376</f>
        <v>1.72136819334093E-8</v>
      </c>
      <c r="AQ378" s="200">
        <f>AA378/'2007output'!$C376</f>
        <v>7.7836687688245711E-10</v>
      </c>
      <c r="AR378" s="200">
        <f>AB378/'2007output'!$C376</f>
        <v>0</v>
      </c>
      <c r="AS378" s="200">
        <f>AC378/'2007output'!$C376</f>
        <v>0</v>
      </c>
      <c r="AT378" s="200">
        <f>AD378/'2007output'!$C376</f>
        <v>0</v>
      </c>
      <c r="AU378" s="200">
        <f>AE378/'2007output'!$C376</f>
        <v>0</v>
      </c>
      <c r="AV378" s="200">
        <f>AF378/'2007output'!$C376</f>
        <v>0</v>
      </c>
      <c r="AW378" s="200">
        <f>AG378/'2007output'!$C376</f>
        <v>0</v>
      </c>
      <c r="AY378" s="370">
        <f>IFERROR(IF(SUMPRODUCT(US_CO2!C381:AX381/SUM(US_CO2!C381:AX381),US_CO2!C$6:AX$6)&gt;3.5,4,IF(SUMPRODUCT(US_CO2!C381:AX381/SUM(US_CO2!C381:AX381),US_CO2!C$6:AX$6)&gt;2.5,3,2)),"")</f>
        <v>4</v>
      </c>
      <c r="AZ378" s="370">
        <f>IFERROR(IF(SUMPRODUCT(US_CH4!C381:AC381/SUM(US_CH4!C381:AC381),US_CH4!C$6:AC$6)&gt;3.5,4,IF(SUMPRODUCT(US_CH4!C381:AC381/SUM(US_CH4!C381:AC381),US_CH4!C$6:AC$6)&gt;2.5,3,2)),"")</f>
        <v>4</v>
      </c>
      <c r="BA378" s="223">
        <f>IFERROR(IF(SUMPRODUCT(US_N2O!C381:AA381/SUM(US_N2O!C381:AA381),US_N2O!C$6:AA$6)&gt;3.5,4,IF(SUMPRODUCT(US_N2O!C381:AA381/SUM(US_N2O!C381:AA381),US_N2O!C$6:AA$6)&gt;2.5,3,2)),"")</f>
        <v>4</v>
      </c>
      <c r="BB378" s="223" t="str">
        <f>IFERROR(IF(SUMPRODUCT(US_Others!U383:V383/SUM(US_Others!U383:V383),US_Others!U$8:V$8)&gt;3.5,4,IF(SUMPRODUCT(US_Others!U383:V383/SUM(US_Others!U383:V383),US_Others!U$8:V$8)&gt;2.5,3,2)),"")</f>
        <v/>
      </c>
      <c r="BC378" s="223">
        <f>IFERROR(IF((US_Others!C383*US_Others!C$8/SUM(US_Others!C383,US_Others!H383,US_Others!N383)+ US_Others!H383*US_Others!H$8/SUM(US_Others!C383,US_Others!H383,US_Others!N383)+US_Others!N383*US_Others!N$8/SUM(US_Others!C383,US_Others!H383,US_Others!N383))&gt;3.5,4,IF((US_Others!C383*US_Others!C$8/SUM(US_Others!C383,US_Others!H383,US_Others!N383)+ US_Others!H383*US_Others!H$8/SUM(US_Others!C383,US_Others!H383,US_Others!N383)+US_Others!N383*US_Others!N$8/SUM(US_Others!C383,US_Others!H383,US_Others!N383))&gt;2.5,3,2)),"")</f>
        <v>4</v>
      </c>
      <c r="BD378" s="223">
        <f>IFERROR(IF((US_Others!D383*US_Others!D$8/SUM(US_Others!D383,US_Others!I383,US_Others!O383)+US_Others!I383*US_Others!I$8/SUM(US_Others!D383,US_Others!I383,US_Others!O383)+US_Others!O383*US_Others!O$8/SUM(US_Others!D383,US_Others!I383,US_Others!O383))&gt;3.5,4,IF((US_Others!D383*US_Others!D$8/SUM(US_Others!D383,US_Others!I383,US_Others!O383)+US_Others!I383*US_Others!I$8/SUM(US_Others!D383,US_Others!I383,US_Others!O383)+US_Others!O383*US_Others!O$8/SUM(US_Others!D383,US_Others!I383,US_Others!O383))&gt;2.5,3,2)),"")</f>
        <v>4</v>
      </c>
      <c r="BE378" s="223">
        <f>IFERROR(IF((US_Others!E383*US_Others!E$8/SUM(US_Others!E383,US_Others!J383,US_Others!P383,US_Others!W383)+US_Others!J383*US_Others!J$8/SUM(US_Others!E383,US_Others!J383,US_Others!P383,US_Others!W383)+US_Others!P383*US_Others!P$8/SUM(US_Others!E383,US_Others!J383,US_Others!P383,US_Others!W383)+US_Others!W383*US_Others!W$8/SUM(US_Others!E383,US_Others!J383,US_Others!P383,US_Others!W383))&gt;3.5,4,IF((US_Others!E383*US_Others!E$8/SUM(US_Others!E383,US_Others!J383,US_Others!P383,US_Others!W383)+US_Others!J383*US_Others!J$8/SUM(US_Others!E383,US_Others!J383,US_Others!P383,US_Others!W383)+US_Others!P383*US_Others!P$8/SUM(US_Others!E383,US_Others!J383,US_Others!P383,US_Others!W383)+US_Others!W383*US_Others!W$8/SUM(US_Others!E383,US_Others!J383,US_Others!P383,US_Others!W383))&gt;2.5,3,2)),"")</f>
        <v>4</v>
      </c>
      <c r="BF378" s="223">
        <f>IFERROR(IF((US_Others!F383*US_Others!F$8/SUM(US_Others!F383,US_Others!K383,US_Others!Q383)+US_Others!K383*US_Others!K$8/SUM(US_Others!F383,US_Others!K383,US_Others!Q383)+US_Others!Q383*US_Others!Q$8/SUM(US_Others!F383,US_Others!K383,US_Others!Q383))&gt;3.5,4,IF((US_Others!F383*US_Others!F$8/SUM(US_Others!F383,US_Others!K383,US_Others!Q383)+US_Others!K383*US_Others!K$8/SUM(US_Others!F383,US_Others!K383,US_Others!Q383)+US_Others!Q383*US_Others!Q$8/SUM(US_Others!F383,US_Others!K383,US_Others!Q383))&gt;2.5,3,2)),"")</f>
        <v>4</v>
      </c>
      <c r="BG378" s="223">
        <f>IFERROR(IF((US_Others!G383*US_Others!G$8/SUM(US_Others!G383,US_Others!L383,US_Others!R383)+US_Others!L383*US_Others!L$8/SUM(US_Others!G383,US_Others!L383,US_Others!R383)+US_Others!R383*US_Others!R$8/SUM(US_Others!G383,US_Others!L383,US_Others!R383))&gt;3.5,4,IF((US_Others!G383*US_Others!G$8/SUM(US_Others!G383,US_Others!L383,US_Others!R383)+US_Others!L383*US_Others!L$8/SUM(US_Others!G383,US_Others!L383,US_Others!R383)+US_Others!R383*US_Others!R$8/SUM(US_Others!G383,US_Others!L383,US_Others!R383))&gt;2.5,3,2)),"")</f>
        <v>4</v>
      </c>
      <c r="BH378" s="219" t="str">
        <f>IFERROR(IF((US_Others!Z383*US_Others!Z$8/SUM(US_Others!Z383,US_Others!AB383)+US_Others!AB383*US_Others!AB$8/SUM(US_Others!Z383,US_Others!AB383))&gt;3.5,4,IF((US_Others!Z383*US_Others!Z$8/SUM(US_Others!Z383,US_Others!AB383)+US_Others!AB383*US_Others!AB$8/SUM(US_Others!Z383,US_Others!AB383))&gt;2.5,3,2)),"")</f>
        <v/>
      </c>
      <c r="BI378" s="219" t="str">
        <f>IFERROR(IF((US_Others!AA383*US_Others!AA$8/SUM(US_Others!AA383,US_Others!AC383)+US_Others!AC383*US_Others!AC$8/SUM(US_Others!AA383,US_Others!AC383))&gt;3.5,4,IF((US_Others!AA383*US_Others!AA$8/SUM(US_Others!AA383,US_Others!AC383)+US_Others!AC383*US_Others!AC$8/SUM(US_Others!AA383,US_Others!AC383))&gt;2.5,3,2)),"")</f>
        <v/>
      </c>
      <c r="BJ378" s="219" t="str">
        <f>IFERROR(US_Others!AD383*US_Others!AD$8/US_Others!AD383,"")</f>
        <v/>
      </c>
      <c r="BK378" s="74" t="str">
        <f>IFERROR(US_Others!AE383*US_Others!AE$8/US_Others!AE383,"")</f>
        <v/>
      </c>
      <c r="BL378" s="219" t="str">
        <f>IFERROR(IF(SUMPRODUCT(US_Others!AG383:AI383/SUM(US_Others!AG383:AI383),US_Others!AG$8:AI$8)&gt;3.5,4,IF(SUMPRODUCT(US_Others!AG383:AI383/SUM(US_Others!AG383:AI383),US_Others!AG$8:AI$8)&gt;2.5,3,2)),"")</f>
        <v/>
      </c>
      <c r="BM378" s="219" t="str">
        <f>IFERROR(US_Others!AL383*US_Others!AL$8/US_Others!AL383,"")</f>
        <v/>
      </c>
    </row>
    <row r="379" spans="1:65">
      <c r="A379" s="200" t="s">
        <v>541</v>
      </c>
      <c r="B379" s="332">
        <v>812300</v>
      </c>
      <c r="C379" s="333">
        <f>SUM(US_CO2!C382:AX382)</f>
        <v>2.5695174008730612</v>
      </c>
      <c r="D379" s="333">
        <f>SUM(US_CH4!C382:AC382)</f>
        <v>5.052351756519663E-3</v>
      </c>
      <c r="E379" s="333">
        <f>SUM(US_N2O!C382:AA382)</f>
        <v>1.4773624714439504E-3</v>
      </c>
      <c r="F379" s="332">
        <f>US_Others!V384+US_Others!U384</f>
        <v>0</v>
      </c>
      <c r="G379" s="332">
        <f>US_Others!C384+US_Others!H384+US_Others!N384</f>
        <v>4.9509593791587348E-5</v>
      </c>
      <c r="H379" s="332">
        <f>US_Others!D384+US_Others!I384+US_Others!O384</f>
        <v>8.1195733818203259E-4</v>
      </c>
      <c r="I379" s="332">
        <f>US_Others!E384+US_Others!J384+US_Others!P384+US_Others!W384</f>
        <v>3.7528272094023208E-3</v>
      </c>
      <c r="J379" s="332">
        <f>US_Others!F384+US_Others!K384+US_Others!Q384</f>
        <v>6.4857567866979428E-4</v>
      </c>
      <c r="K379" s="332">
        <f>US_Others!G384+US_Others!L384+US_Others!R384</f>
        <v>6.4362471929063568E-5</v>
      </c>
      <c r="L379" s="332">
        <f>US_Others!Z384+US_Others!AB384</f>
        <v>0</v>
      </c>
      <c r="M379" s="332">
        <f>US_Others!AA384+US_Others!AC384</f>
        <v>0</v>
      </c>
      <c r="N379" s="332">
        <f>US_Others!AD384</f>
        <v>0</v>
      </c>
      <c r="O379" s="332">
        <f>US_Others!AE384</f>
        <v>0</v>
      </c>
      <c r="P379" s="332">
        <f>SUM(US_Others!AG384:AI384)</f>
        <v>0</v>
      </c>
      <c r="Q379" s="332">
        <f>US_Others!AL384</f>
        <v>0</v>
      </c>
      <c r="R379" s="332"/>
      <c r="S379" s="334">
        <f t="shared" si="5"/>
        <v>2569.5174008730614</v>
      </c>
      <c r="T379" s="334">
        <f>D379*1000/Spec!I$6</f>
        <v>0.20209407026078652</v>
      </c>
      <c r="U379" s="334">
        <f>E379*1000/Spec!I$7</f>
        <v>4.9575921860535244E-3</v>
      </c>
      <c r="V379" s="334">
        <f>F379*1000/Spec!I$8</f>
        <v>0</v>
      </c>
      <c r="W379" s="334">
        <f>G379*1000/Spec!I$9</f>
        <v>7.3347546357907187E-5</v>
      </c>
      <c r="X379" s="334">
        <f>H379*1000/Spec!I$10</f>
        <v>2.3198781090915218E-4</v>
      </c>
      <c r="Y379" s="334">
        <f>I379*1000/Spec!I$11</f>
        <v>2.6243546918897349E-3</v>
      </c>
      <c r="Z379" s="334">
        <f>J379*1000/Spec!I$12</f>
        <v>1.4509523012747074E-4</v>
      </c>
      <c r="AA379" s="334">
        <f>K379*1000/Spec!I$15</f>
        <v>6.5609043760513318E-6</v>
      </c>
      <c r="AB379" s="334">
        <f>L379*1000/Spec!I$17</f>
        <v>0</v>
      </c>
      <c r="AC379" s="334">
        <f>M379*1000/Spec!I$18</f>
        <v>0</v>
      </c>
      <c r="AD379" s="335">
        <f>N379*1000/Spec!I$25</f>
        <v>0</v>
      </c>
      <c r="AE379" s="335">
        <f>O379*1000/Spec!I$26</f>
        <v>0</v>
      </c>
      <c r="AF379" s="334">
        <f>P379*1000/Spec!I$21</f>
        <v>0</v>
      </c>
      <c r="AG379" s="334">
        <f>Q379*1000/Spec!I$22</f>
        <v>0</v>
      </c>
      <c r="AI379" s="200">
        <f>S379/'2007output'!$C377</f>
        <v>9.826070366627386E-2</v>
      </c>
      <c r="AJ379" s="200">
        <f>T379/'2007output'!$C377</f>
        <v>7.7282627250778783E-6</v>
      </c>
      <c r="AK379" s="200">
        <f>U379/'2007output'!$C377</f>
        <v>1.8958287518369117E-7</v>
      </c>
      <c r="AL379" s="200">
        <f>V379/'2007output'!$C377</f>
        <v>0</v>
      </c>
      <c r="AM379" s="200">
        <f>W379/'2007output'!$C377</f>
        <v>2.8048774897861255E-9</v>
      </c>
      <c r="AN379" s="200">
        <f>X379/'2007output'!$C377</f>
        <v>8.8714268034092605E-9</v>
      </c>
      <c r="AO379" s="200">
        <f>Y379/'2007output'!$C377</f>
        <v>1.0035773200343154E-7</v>
      </c>
      <c r="AP379" s="200">
        <f>Z379/'2007output'!$C377</f>
        <v>5.5485747658688619E-9</v>
      </c>
      <c r="AQ379" s="200">
        <f>AA379/'2007output'!$C377</f>
        <v>2.508950048203186E-10</v>
      </c>
      <c r="AR379" s="200">
        <f>AB379/'2007output'!$C377</f>
        <v>0</v>
      </c>
      <c r="AS379" s="200">
        <f>AC379/'2007output'!$C377</f>
        <v>0</v>
      </c>
      <c r="AT379" s="200">
        <f>AD379/'2007output'!$C377</f>
        <v>0</v>
      </c>
      <c r="AU379" s="200">
        <f>AE379/'2007output'!$C377</f>
        <v>0</v>
      </c>
      <c r="AV379" s="200">
        <f>AF379/'2007output'!$C377</f>
        <v>0</v>
      </c>
      <c r="AW379" s="200">
        <f>AG379/'2007output'!$C377</f>
        <v>0</v>
      </c>
      <c r="AY379" s="370">
        <f>IFERROR(IF(SUMPRODUCT(US_CO2!C382:AX382/SUM(US_CO2!C382:AX382),US_CO2!C$6:AX$6)&gt;3.5,4,IF(SUMPRODUCT(US_CO2!C382:AX382/SUM(US_CO2!C382:AX382),US_CO2!C$6:AX$6)&gt;2.5,3,2)),"")</f>
        <v>4</v>
      </c>
      <c r="AZ379" s="370">
        <f>IFERROR(IF(SUMPRODUCT(US_CH4!C382:AC382/SUM(US_CH4!C382:AC382),US_CH4!C$6:AC$6)&gt;3.5,4,IF(SUMPRODUCT(US_CH4!C382:AC382/SUM(US_CH4!C382:AC382),US_CH4!C$6:AC$6)&gt;2.5,3,2)),"")</f>
        <v>4</v>
      </c>
      <c r="BA379" s="223">
        <f>IFERROR(IF(SUMPRODUCT(US_N2O!C382:AA382/SUM(US_N2O!C382:AA382),US_N2O!C$6:AA$6)&gt;3.5,4,IF(SUMPRODUCT(US_N2O!C382:AA382/SUM(US_N2O!C382:AA382),US_N2O!C$6:AA$6)&gt;2.5,3,2)),"")</f>
        <v>4</v>
      </c>
      <c r="BB379" s="223" t="str">
        <f>IFERROR(IF(SUMPRODUCT(US_Others!U384:V384/SUM(US_Others!U384:V384),US_Others!U$8:V$8)&gt;3.5,4,IF(SUMPRODUCT(US_Others!U384:V384/SUM(US_Others!U384:V384),US_Others!U$8:V$8)&gt;2.5,3,2)),"")</f>
        <v/>
      </c>
      <c r="BC379" s="223">
        <f>IFERROR(IF((US_Others!C384*US_Others!C$8/SUM(US_Others!C384,US_Others!H384,US_Others!N384)+ US_Others!H384*US_Others!H$8/SUM(US_Others!C384,US_Others!H384,US_Others!N384)+US_Others!N384*US_Others!N$8/SUM(US_Others!C384,US_Others!H384,US_Others!N384))&gt;3.5,4,IF((US_Others!C384*US_Others!C$8/SUM(US_Others!C384,US_Others!H384,US_Others!N384)+ US_Others!H384*US_Others!H$8/SUM(US_Others!C384,US_Others!H384,US_Others!N384)+US_Others!N384*US_Others!N$8/SUM(US_Others!C384,US_Others!H384,US_Others!N384))&gt;2.5,3,2)),"")</f>
        <v>4</v>
      </c>
      <c r="BD379" s="223">
        <f>IFERROR(IF((US_Others!D384*US_Others!D$8/SUM(US_Others!D384,US_Others!I384,US_Others!O384)+US_Others!I384*US_Others!I$8/SUM(US_Others!D384,US_Others!I384,US_Others!O384)+US_Others!O384*US_Others!O$8/SUM(US_Others!D384,US_Others!I384,US_Others!O384))&gt;3.5,4,IF((US_Others!D384*US_Others!D$8/SUM(US_Others!D384,US_Others!I384,US_Others!O384)+US_Others!I384*US_Others!I$8/SUM(US_Others!D384,US_Others!I384,US_Others!O384)+US_Others!O384*US_Others!O$8/SUM(US_Others!D384,US_Others!I384,US_Others!O384))&gt;2.5,3,2)),"")</f>
        <v>4</v>
      </c>
      <c r="BE379" s="223">
        <f>IFERROR(IF((US_Others!E384*US_Others!E$8/SUM(US_Others!E384,US_Others!J384,US_Others!P384,US_Others!W384)+US_Others!J384*US_Others!J$8/SUM(US_Others!E384,US_Others!J384,US_Others!P384,US_Others!W384)+US_Others!P384*US_Others!P$8/SUM(US_Others!E384,US_Others!J384,US_Others!P384,US_Others!W384)+US_Others!W384*US_Others!W$8/SUM(US_Others!E384,US_Others!J384,US_Others!P384,US_Others!W384))&gt;3.5,4,IF((US_Others!E384*US_Others!E$8/SUM(US_Others!E384,US_Others!J384,US_Others!P384,US_Others!W384)+US_Others!J384*US_Others!J$8/SUM(US_Others!E384,US_Others!J384,US_Others!P384,US_Others!W384)+US_Others!P384*US_Others!P$8/SUM(US_Others!E384,US_Others!J384,US_Others!P384,US_Others!W384)+US_Others!W384*US_Others!W$8/SUM(US_Others!E384,US_Others!J384,US_Others!P384,US_Others!W384))&gt;2.5,3,2)),"")</f>
        <v>4</v>
      </c>
      <c r="BF379" s="223">
        <f>IFERROR(IF((US_Others!F384*US_Others!F$8/SUM(US_Others!F384,US_Others!K384,US_Others!Q384)+US_Others!K384*US_Others!K$8/SUM(US_Others!F384,US_Others!K384,US_Others!Q384)+US_Others!Q384*US_Others!Q$8/SUM(US_Others!F384,US_Others!K384,US_Others!Q384))&gt;3.5,4,IF((US_Others!F384*US_Others!F$8/SUM(US_Others!F384,US_Others!K384,US_Others!Q384)+US_Others!K384*US_Others!K$8/SUM(US_Others!F384,US_Others!K384,US_Others!Q384)+US_Others!Q384*US_Others!Q$8/SUM(US_Others!F384,US_Others!K384,US_Others!Q384))&gt;2.5,3,2)),"")</f>
        <v>4</v>
      </c>
      <c r="BG379" s="223">
        <f>IFERROR(IF((US_Others!G384*US_Others!G$8/SUM(US_Others!G384,US_Others!L384,US_Others!R384)+US_Others!L384*US_Others!L$8/SUM(US_Others!G384,US_Others!L384,US_Others!R384)+US_Others!R384*US_Others!R$8/SUM(US_Others!G384,US_Others!L384,US_Others!R384))&gt;3.5,4,IF((US_Others!G384*US_Others!G$8/SUM(US_Others!G384,US_Others!L384,US_Others!R384)+US_Others!L384*US_Others!L$8/SUM(US_Others!G384,US_Others!L384,US_Others!R384)+US_Others!R384*US_Others!R$8/SUM(US_Others!G384,US_Others!L384,US_Others!R384))&gt;2.5,3,2)),"")</f>
        <v>4</v>
      </c>
      <c r="BH379" s="219" t="str">
        <f>IFERROR(IF((US_Others!Z384*US_Others!Z$8/SUM(US_Others!Z384,US_Others!AB384)+US_Others!AB384*US_Others!AB$8/SUM(US_Others!Z384,US_Others!AB384))&gt;3.5,4,IF((US_Others!Z384*US_Others!Z$8/SUM(US_Others!Z384,US_Others!AB384)+US_Others!AB384*US_Others!AB$8/SUM(US_Others!Z384,US_Others!AB384))&gt;2.5,3,2)),"")</f>
        <v/>
      </c>
      <c r="BI379" s="219" t="str">
        <f>IFERROR(IF((US_Others!AA384*US_Others!AA$8/SUM(US_Others!AA384,US_Others!AC384)+US_Others!AC384*US_Others!AC$8/SUM(US_Others!AA384,US_Others!AC384))&gt;3.5,4,IF((US_Others!AA384*US_Others!AA$8/SUM(US_Others!AA384,US_Others!AC384)+US_Others!AC384*US_Others!AC$8/SUM(US_Others!AA384,US_Others!AC384))&gt;2.5,3,2)),"")</f>
        <v/>
      </c>
      <c r="BJ379" s="219" t="str">
        <f>IFERROR(US_Others!AD384*US_Others!AD$8/US_Others!AD384,"")</f>
        <v/>
      </c>
      <c r="BK379" s="74" t="str">
        <f>IFERROR(US_Others!AE384*US_Others!AE$8/US_Others!AE384,"")</f>
        <v/>
      </c>
      <c r="BL379" s="219" t="str">
        <f>IFERROR(IF(SUMPRODUCT(US_Others!AG384:AI384/SUM(US_Others!AG384:AI384),US_Others!AG$8:AI$8)&gt;3.5,4,IF(SUMPRODUCT(US_Others!AG384:AI384/SUM(US_Others!AG384:AI384),US_Others!AG$8:AI$8)&gt;2.5,3,2)),"")</f>
        <v/>
      </c>
      <c r="BM379" s="219" t="str">
        <f>IFERROR(US_Others!AL384*US_Others!AL$8/US_Others!AL384,"")</f>
        <v/>
      </c>
    </row>
    <row r="380" spans="1:65">
      <c r="A380" s="200" t="s">
        <v>542</v>
      </c>
      <c r="B380" s="332">
        <v>812900</v>
      </c>
      <c r="C380" s="333">
        <f>SUM(US_CO2!C383:AX383)</f>
        <v>0.27936221106609371</v>
      </c>
      <c r="D380" s="333">
        <f>SUM(US_CH4!C383:AC383)</f>
        <v>5.3909720054084022E-4</v>
      </c>
      <c r="E380" s="333">
        <f>SUM(US_N2O!C383:AA383)</f>
        <v>1.5988714486607866E-4</v>
      </c>
      <c r="F380" s="332">
        <f>US_Others!V385+US_Others!U385</f>
        <v>0</v>
      </c>
      <c r="G380" s="332">
        <f>US_Others!C385+US_Others!H385+US_Others!N385</f>
        <v>4.1417090476207255E-5</v>
      </c>
      <c r="H380" s="332">
        <f>US_Others!D385+US_Others!I385+US_Others!O385</f>
        <v>6.7924028380979902E-4</v>
      </c>
      <c r="I380" s="332">
        <f>US_Others!E385+US_Others!J385+US_Others!P385+US_Others!W385</f>
        <v>3.1394154580965099E-3</v>
      </c>
      <c r="J380" s="332">
        <f>US_Others!F385+US_Others!K385+US_Others!Q385</f>
        <v>5.4256388523831508E-4</v>
      </c>
      <c r="K380" s="332">
        <f>US_Others!G385+US_Others!L385+US_Others!R385</f>
        <v>5.3842217619069443E-5</v>
      </c>
      <c r="L380" s="332">
        <f>US_Others!Z385+US_Others!AB385</f>
        <v>0</v>
      </c>
      <c r="M380" s="332">
        <f>US_Others!AA385+US_Others!AC385</f>
        <v>0</v>
      </c>
      <c r="N380" s="332">
        <f>US_Others!AD385</f>
        <v>0</v>
      </c>
      <c r="O380" s="332">
        <f>US_Others!AE385</f>
        <v>0</v>
      </c>
      <c r="P380" s="332">
        <f>SUM(US_Others!AG385:AI385)</f>
        <v>0</v>
      </c>
      <c r="Q380" s="332">
        <f>US_Others!AL385</f>
        <v>0</v>
      </c>
      <c r="R380" s="332"/>
      <c r="S380" s="334">
        <f t="shared" si="5"/>
        <v>279.36221106609372</v>
      </c>
      <c r="T380" s="334">
        <f>D380*1000/Spec!I$6</f>
        <v>2.1563888021633608E-2</v>
      </c>
      <c r="U380" s="334">
        <f>E380*1000/Spec!I$7</f>
        <v>5.3653404317476061E-4</v>
      </c>
      <c r="V380" s="334">
        <f>F380*1000/Spec!I$8</f>
        <v>0</v>
      </c>
      <c r="W380" s="334">
        <f>G380*1000/Spec!I$9</f>
        <v>6.1358652557344089E-5</v>
      </c>
      <c r="X380" s="334">
        <f>H380*1000/Spec!I$10</f>
        <v>1.9406865251708543E-4</v>
      </c>
      <c r="Y380" s="334">
        <f>I380*1000/Spec!I$11</f>
        <v>2.1953954252423146E-3</v>
      </c>
      <c r="Z380" s="334">
        <f>J380*1000/Spec!I$12</f>
        <v>1.2137894524347094E-4</v>
      </c>
      <c r="AA380" s="334">
        <f>K380*1000/Spec!I$15</f>
        <v>5.488503325083532E-6</v>
      </c>
      <c r="AB380" s="334">
        <f>L380*1000/Spec!I$17</f>
        <v>0</v>
      </c>
      <c r="AC380" s="334">
        <f>M380*1000/Spec!I$18</f>
        <v>0</v>
      </c>
      <c r="AD380" s="335">
        <f>N380*1000/Spec!I$25</f>
        <v>0</v>
      </c>
      <c r="AE380" s="335">
        <f>O380*1000/Spec!I$26</f>
        <v>0</v>
      </c>
      <c r="AF380" s="334">
        <f>P380*1000/Spec!I$21</f>
        <v>0</v>
      </c>
      <c r="AG380" s="334">
        <f>Q380*1000/Spec!I$22</f>
        <v>0</v>
      </c>
      <c r="AI380" s="200">
        <f>S380/'2007output'!$C378</f>
        <v>5.8083084405699675E-3</v>
      </c>
      <c r="AJ380" s="200">
        <f>T380/'2007output'!$C378</f>
        <v>4.4834164337970368E-7</v>
      </c>
      <c r="AK380" s="200">
        <f>U380/'2007output'!$C378</f>
        <v>1.1155249665774593E-8</v>
      </c>
      <c r="AL380" s="200">
        <f>V380/'2007output'!$C378</f>
        <v>0</v>
      </c>
      <c r="AM380" s="200">
        <f>W380/'2007output'!$C378</f>
        <v>1.2757272295017171E-9</v>
      </c>
      <c r="AN380" s="200">
        <f>X380/'2007output'!$C378</f>
        <v>4.0349429801668595E-9</v>
      </c>
      <c r="AO380" s="200">
        <f>Y380/'2007output'!$C378</f>
        <v>4.564516342479395E-8</v>
      </c>
      <c r="AP380" s="200">
        <f>Z380/'2007output'!$C378</f>
        <v>2.5236281939304102E-9</v>
      </c>
      <c r="AQ380" s="200">
        <f>AA380/'2007output'!$C378</f>
        <v>1.1411321548295179E-10</v>
      </c>
      <c r="AR380" s="200">
        <f>AB380/'2007output'!$C378</f>
        <v>0</v>
      </c>
      <c r="AS380" s="200">
        <f>AC380/'2007output'!$C378</f>
        <v>0</v>
      </c>
      <c r="AT380" s="200">
        <f>AD380/'2007output'!$C378</f>
        <v>0</v>
      </c>
      <c r="AU380" s="200">
        <f>AE380/'2007output'!$C378</f>
        <v>0</v>
      </c>
      <c r="AV380" s="200">
        <f>AF380/'2007output'!$C378</f>
        <v>0</v>
      </c>
      <c r="AW380" s="200">
        <f>AG380/'2007output'!$C378</f>
        <v>0</v>
      </c>
      <c r="AY380" s="370">
        <f>IFERROR(IF(SUMPRODUCT(US_CO2!C383:AX383/SUM(US_CO2!C383:AX383),US_CO2!C$6:AX$6)&gt;3.5,4,IF(SUMPRODUCT(US_CO2!C383:AX383/SUM(US_CO2!C383:AX383),US_CO2!C$6:AX$6)&gt;2.5,3,2)),"")</f>
        <v>4</v>
      </c>
      <c r="AZ380" s="370">
        <f>IFERROR(IF(SUMPRODUCT(US_CH4!C383:AC383/SUM(US_CH4!C383:AC383),US_CH4!C$6:AC$6)&gt;3.5,4,IF(SUMPRODUCT(US_CH4!C383:AC383/SUM(US_CH4!C383:AC383),US_CH4!C$6:AC$6)&gt;2.5,3,2)),"")</f>
        <v>4</v>
      </c>
      <c r="BA380" s="223">
        <f>IFERROR(IF(SUMPRODUCT(US_N2O!C383:AA383/SUM(US_N2O!C383:AA383),US_N2O!C$6:AA$6)&gt;3.5,4,IF(SUMPRODUCT(US_N2O!C383:AA383/SUM(US_N2O!C383:AA383),US_N2O!C$6:AA$6)&gt;2.5,3,2)),"")</f>
        <v>4</v>
      </c>
      <c r="BB380" s="223" t="str">
        <f>IFERROR(IF(SUMPRODUCT(US_Others!U385:V385/SUM(US_Others!U385:V385),US_Others!U$8:V$8)&gt;3.5,4,IF(SUMPRODUCT(US_Others!U385:V385/SUM(US_Others!U385:V385),US_Others!U$8:V$8)&gt;2.5,3,2)),"")</f>
        <v/>
      </c>
      <c r="BC380" s="223">
        <f>IFERROR(IF((US_Others!C385*US_Others!C$8/SUM(US_Others!C385,US_Others!H385,US_Others!N385)+ US_Others!H385*US_Others!H$8/SUM(US_Others!C385,US_Others!H385,US_Others!N385)+US_Others!N385*US_Others!N$8/SUM(US_Others!C385,US_Others!H385,US_Others!N385))&gt;3.5,4,IF((US_Others!C385*US_Others!C$8/SUM(US_Others!C385,US_Others!H385,US_Others!N385)+ US_Others!H385*US_Others!H$8/SUM(US_Others!C385,US_Others!H385,US_Others!N385)+US_Others!N385*US_Others!N$8/SUM(US_Others!C385,US_Others!H385,US_Others!N385))&gt;2.5,3,2)),"")</f>
        <v>4</v>
      </c>
      <c r="BD380" s="223">
        <f>IFERROR(IF((US_Others!D385*US_Others!D$8/SUM(US_Others!D385,US_Others!I385,US_Others!O385)+US_Others!I385*US_Others!I$8/SUM(US_Others!D385,US_Others!I385,US_Others!O385)+US_Others!O385*US_Others!O$8/SUM(US_Others!D385,US_Others!I385,US_Others!O385))&gt;3.5,4,IF((US_Others!D385*US_Others!D$8/SUM(US_Others!D385,US_Others!I385,US_Others!O385)+US_Others!I385*US_Others!I$8/SUM(US_Others!D385,US_Others!I385,US_Others!O385)+US_Others!O385*US_Others!O$8/SUM(US_Others!D385,US_Others!I385,US_Others!O385))&gt;2.5,3,2)),"")</f>
        <v>4</v>
      </c>
      <c r="BE380" s="223">
        <f>IFERROR(IF((US_Others!E385*US_Others!E$8/SUM(US_Others!E385,US_Others!J385,US_Others!P385,US_Others!W385)+US_Others!J385*US_Others!J$8/SUM(US_Others!E385,US_Others!J385,US_Others!P385,US_Others!W385)+US_Others!P385*US_Others!P$8/SUM(US_Others!E385,US_Others!J385,US_Others!P385,US_Others!W385)+US_Others!W385*US_Others!W$8/SUM(US_Others!E385,US_Others!J385,US_Others!P385,US_Others!W385))&gt;3.5,4,IF((US_Others!E385*US_Others!E$8/SUM(US_Others!E385,US_Others!J385,US_Others!P385,US_Others!W385)+US_Others!J385*US_Others!J$8/SUM(US_Others!E385,US_Others!J385,US_Others!P385,US_Others!W385)+US_Others!P385*US_Others!P$8/SUM(US_Others!E385,US_Others!J385,US_Others!P385,US_Others!W385)+US_Others!W385*US_Others!W$8/SUM(US_Others!E385,US_Others!J385,US_Others!P385,US_Others!W385))&gt;2.5,3,2)),"")</f>
        <v>4</v>
      </c>
      <c r="BF380" s="223">
        <f>IFERROR(IF((US_Others!F385*US_Others!F$8/SUM(US_Others!F385,US_Others!K385,US_Others!Q385)+US_Others!K385*US_Others!K$8/SUM(US_Others!F385,US_Others!K385,US_Others!Q385)+US_Others!Q385*US_Others!Q$8/SUM(US_Others!F385,US_Others!K385,US_Others!Q385))&gt;3.5,4,IF((US_Others!F385*US_Others!F$8/SUM(US_Others!F385,US_Others!K385,US_Others!Q385)+US_Others!K385*US_Others!K$8/SUM(US_Others!F385,US_Others!K385,US_Others!Q385)+US_Others!Q385*US_Others!Q$8/SUM(US_Others!F385,US_Others!K385,US_Others!Q385))&gt;2.5,3,2)),"")</f>
        <v>4</v>
      </c>
      <c r="BG380" s="223">
        <f>IFERROR(IF((US_Others!G385*US_Others!G$8/SUM(US_Others!G385,US_Others!L385,US_Others!R385)+US_Others!L385*US_Others!L$8/SUM(US_Others!G385,US_Others!L385,US_Others!R385)+US_Others!R385*US_Others!R$8/SUM(US_Others!G385,US_Others!L385,US_Others!R385))&gt;3.5,4,IF((US_Others!G385*US_Others!G$8/SUM(US_Others!G385,US_Others!L385,US_Others!R385)+US_Others!L385*US_Others!L$8/SUM(US_Others!G385,US_Others!L385,US_Others!R385)+US_Others!R385*US_Others!R$8/SUM(US_Others!G385,US_Others!L385,US_Others!R385))&gt;2.5,3,2)),"")</f>
        <v>4</v>
      </c>
      <c r="BH380" s="219" t="str">
        <f>IFERROR(IF((US_Others!Z385*US_Others!Z$8/SUM(US_Others!Z385,US_Others!AB385)+US_Others!AB385*US_Others!AB$8/SUM(US_Others!Z385,US_Others!AB385))&gt;3.5,4,IF((US_Others!Z385*US_Others!Z$8/SUM(US_Others!Z385,US_Others!AB385)+US_Others!AB385*US_Others!AB$8/SUM(US_Others!Z385,US_Others!AB385))&gt;2.5,3,2)),"")</f>
        <v/>
      </c>
      <c r="BI380" s="219" t="str">
        <f>IFERROR(IF((US_Others!AA385*US_Others!AA$8/SUM(US_Others!AA385,US_Others!AC385)+US_Others!AC385*US_Others!AC$8/SUM(US_Others!AA385,US_Others!AC385))&gt;3.5,4,IF((US_Others!AA385*US_Others!AA$8/SUM(US_Others!AA385,US_Others!AC385)+US_Others!AC385*US_Others!AC$8/SUM(US_Others!AA385,US_Others!AC385))&gt;2.5,3,2)),"")</f>
        <v/>
      </c>
      <c r="BJ380" s="219" t="str">
        <f>IFERROR(US_Others!AD385*US_Others!AD$8/US_Others!AD385,"")</f>
        <v/>
      </c>
      <c r="BK380" s="74" t="str">
        <f>IFERROR(US_Others!AE385*US_Others!AE$8/US_Others!AE385,"")</f>
        <v/>
      </c>
      <c r="BL380" s="219" t="str">
        <f>IFERROR(IF(SUMPRODUCT(US_Others!AG385:AI385/SUM(US_Others!AG385:AI385),US_Others!AG$8:AI$8)&gt;3.5,4,IF(SUMPRODUCT(US_Others!AG385:AI385/SUM(US_Others!AG385:AI385),US_Others!AG$8:AI$8)&gt;2.5,3,2)),"")</f>
        <v/>
      </c>
      <c r="BM380" s="219" t="str">
        <f>IFERROR(US_Others!AL385*US_Others!AL$8/US_Others!AL385,"")</f>
        <v/>
      </c>
    </row>
    <row r="381" spans="1:65">
      <c r="A381" s="200" t="s">
        <v>543</v>
      </c>
      <c r="B381" s="332">
        <v>813100</v>
      </c>
      <c r="C381" s="333">
        <f>SUM(US_CO2!C384:AX384)</f>
        <v>1.3451763547372568</v>
      </c>
      <c r="D381" s="333">
        <f>SUM(US_CH4!C384:AC384)</f>
        <v>2.5020256093696755E-3</v>
      </c>
      <c r="E381" s="333">
        <f>SUM(US_N2O!C384:AA384)</f>
        <v>7.6737766802979323E-4</v>
      </c>
      <c r="F381" s="332">
        <f>US_Others!V386+US_Others!U386</f>
        <v>0</v>
      </c>
      <c r="G381" s="332">
        <f>US_Others!C386+US_Others!H386+US_Others!N386</f>
        <v>2.8095494818163146E-5</v>
      </c>
      <c r="H381" s="332">
        <f>US_Others!D386+US_Others!I386+US_Others!O386</f>
        <v>4.6076611501787563E-4</v>
      </c>
      <c r="I381" s="332">
        <f>US_Others!E386+US_Others!J386+US_Others!P386+US_Others!W386</f>
        <v>2.1296385072167665E-3</v>
      </c>
      <c r="J381" s="332">
        <f>US_Others!F386+US_Others!K386+US_Others!Q386</f>
        <v>3.6805098211793724E-4</v>
      </c>
      <c r="K381" s="332">
        <f>US_Others!G386+US_Others!L386+US_Others!R386</f>
        <v>3.6524143263612099E-5</v>
      </c>
      <c r="L381" s="332">
        <f>US_Others!Z386+US_Others!AB386</f>
        <v>0</v>
      </c>
      <c r="M381" s="332">
        <f>US_Others!AA386+US_Others!AC386</f>
        <v>0</v>
      </c>
      <c r="N381" s="332">
        <f>US_Others!AD386</f>
        <v>0</v>
      </c>
      <c r="O381" s="332">
        <f>US_Others!AE386</f>
        <v>0</v>
      </c>
      <c r="P381" s="332">
        <f>SUM(US_Others!AG386:AI386)</f>
        <v>0</v>
      </c>
      <c r="Q381" s="332">
        <f>US_Others!AL386</f>
        <v>0</v>
      </c>
      <c r="R381" s="332"/>
      <c r="S381" s="334">
        <f t="shared" si="5"/>
        <v>1345.1763547372568</v>
      </c>
      <c r="T381" s="334">
        <f>D381*1000/Spec!I$6</f>
        <v>0.10008102437478701</v>
      </c>
      <c r="U381" s="334">
        <f>E381*1000/Spec!I$7</f>
        <v>2.5750928457375613E-3</v>
      </c>
      <c r="V381" s="334">
        <f>F381*1000/Spec!I$8</f>
        <v>0</v>
      </c>
      <c r="W381" s="334">
        <f>G381*1000/Spec!I$9</f>
        <v>4.1622955286167623E-5</v>
      </c>
      <c r="X381" s="334">
        <f>H381*1000/Spec!I$10</f>
        <v>1.3164746143367874E-4</v>
      </c>
      <c r="Y381" s="334">
        <f>I381*1000/Spec!I$11</f>
        <v>1.4892576973543823E-3</v>
      </c>
      <c r="Z381" s="334">
        <f>J381*1000/Spec!I$12</f>
        <v>8.2338027319449041E-5</v>
      </c>
      <c r="AA381" s="334">
        <f>K381*1000/Spec!I$15</f>
        <v>3.7231542572489398E-6</v>
      </c>
      <c r="AB381" s="334">
        <f>L381*1000/Spec!I$17</f>
        <v>0</v>
      </c>
      <c r="AC381" s="334">
        <f>M381*1000/Spec!I$18</f>
        <v>0</v>
      </c>
      <c r="AD381" s="335">
        <f>N381*1000/Spec!I$25</f>
        <v>0</v>
      </c>
      <c r="AE381" s="335">
        <f>O381*1000/Spec!I$26</f>
        <v>0</v>
      </c>
      <c r="AF381" s="334">
        <f>P381*1000/Spec!I$21</f>
        <v>0</v>
      </c>
      <c r="AG381" s="334">
        <f>Q381*1000/Spec!I$22</f>
        <v>0</v>
      </c>
      <c r="AI381" s="200">
        <f>S381/'2007output'!$C379</f>
        <v>1.7309540935715476E-2</v>
      </c>
      <c r="AJ381" s="200">
        <f>T381/'2007output'!$C379</f>
        <v>1.2878286049282231E-6</v>
      </c>
      <c r="AK381" s="200">
        <f>U381/'2007output'!$C379</f>
        <v>3.3135934087444332E-8</v>
      </c>
      <c r="AL381" s="200">
        <f>V381/'2007output'!$C379</f>
        <v>0</v>
      </c>
      <c r="AM381" s="200">
        <f>W381/'2007output'!$C379</f>
        <v>5.3559835916986379E-10</v>
      </c>
      <c r="AN381" s="200">
        <f>X381/'2007output'!$C379</f>
        <v>1.694021096002969E-9</v>
      </c>
      <c r="AO381" s="200">
        <f>Y381/'2007output'!$C379</f>
        <v>1.9163559473374881E-8</v>
      </c>
      <c r="AP381" s="200">
        <f>Z381/'2007output'!$C379</f>
        <v>1.0595142037940761E-9</v>
      </c>
      <c r="AQ381" s="200">
        <f>AA381/'2007output'!$C379</f>
        <v>4.7909027540423609E-11</v>
      </c>
      <c r="AR381" s="200">
        <f>AB381/'2007output'!$C379</f>
        <v>0</v>
      </c>
      <c r="AS381" s="200">
        <f>AC381/'2007output'!$C379</f>
        <v>0</v>
      </c>
      <c r="AT381" s="200">
        <f>AD381/'2007output'!$C379</f>
        <v>0</v>
      </c>
      <c r="AU381" s="200">
        <f>AE381/'2007output'!$C379</f>
        <v>0</v>
      </c>
      <c r="AV381" s="200">
        <f>AF381/'2007output'!$C379</f>
        <v>0</v>
      </c>
      <c r="AW381" s="200">
        <f>AG381/'2007output'!$C379</f>
        <v>0</v>
      </c>
      <c r="AY381" s="370">
        <f>IFERROR(IF(SUMPRODUCT(US_CO2!C384:AX384/SUM(US_CO2!C384:AX384),US_CO2!C$6:AX$6)&gt;3.5,4,IF(SUMPRODUCT(US_CO2!C384:AX384/SUM(US_CO2!C384:AX384),US_CO2!C$6:AX$6)&gt;2.5,3,2)),"")</f>
        <v>4</v>
      </c>
      <c r="AZ381" s="370">
        <f>IFERROR(IF(SUMPRODUCT(US_CH4!C384:AC384/SUM(US_CH4!C384:AC384),US_CH4!C$6:AC$6)&gt;3.5,4,IF(SUMPRODUCT(US_CH4!C384:AC384/SUM(US_CH4!C384:AC384),US_CH4!C$6:AC$6)&gt;2.5,3,2)),"")</f>
        <v>4</v>
      </c>
      <c r="BA381" s="223">
        <f>IFERROR(IF(SUMPRODUCT(US_N2O!C384:AA384/SUM(US_N2O!C384:AA384),US_N2O!C$6:AA$6)&gt;3.5,4,IF(SUMPRODUCT(US_N2O!C384:AA384/SUM(US_N2O!C384:AA384),US_N2O!C$6:AA$6)&gt;2.5,3,2)),"")</f>
        <v>4</v>
      </c>
      <c r="BB381" s="223" t="str">
        <f>IFERROR(IF(SUMPRODUCT(US_Others!U386:V386/SUM(US_Others!U386:V386),US_Others!U$8:V$8)&gt;3.5,4,IF(SUMPRODUCT(US_Others!U386:V386/SUM(US_Others!U386:V386),US_Others!U$8:V$8)&gt;2.5,3,2)),"")</f>
        <v/>
      </c>
      <c r="BC381" s="223">
        <f>IFERROR(IF((US_Others!C386*US_Others!C$8/SUM(US_Others!C386,US_Others!H386,US_Others!N386)+ US_Others!H386*US_Others!H$8/SUM(US_Others!C386,US_Others!H386,US_Others!N386)+US_Others!N386*US_Others!N$8/SUM(US_Others!C386,US_Others!H386,US_Others!N386))&gt;3.5,4,IF((US_Others!C386*US_Others!C$8/SUM(US_Others!C386,US_Others!H386,US_Others!N386)+ US_Others!H386*US_Others!H$8/SUM(US_Others!C386,US_Others!H386,US_Others!N386)+US_Others!N386*US_Others!N$8/SUM(US_Others!C386,US_Others!H386,US_Others!N386))&gt;2.5,3,2)),"")</f>
        <v>4</v>
      </c>
      <c r="BD381" s="223">
        <f>IFERROR(IF((US_Others!D386*US_Others!D$8/SUM(US_Others!D386,US_Others!I386,US_Others!O386)+US_Others!I386*US_Others!I$8/SUM(US_Others!D386,US_Others!I386,US_Others!O386)+US_Others!O386*US_Others!O$8/SUM(US_Others!D386,US_Others!I386,US_Others!O386))&gt;3.5,4,IF((US_Others!D386*US_Others!D$8/SUM(US_Others!D386,US_Others!I386,US_Others!O386)+US_Others!I386*US_Others!I$8/SUM(US_Others!D386,US_Others!I386,US_Others!O386)+US_Others!O386*US_Others!O$8/SUM(US_Others!D386,US_Others!I386,US_Others!O386))&gt;2.5,3,2)),"")</f>
        <v>4</v>
      </c>
      <c r="BE381" s="223">
        <f>IFERROR(IF((US_Others!E386*US_Others!E$8/SUM(US_Others!E386,US_Others!J386,US_Others!P386,US_Others!W386)+US_Others!J386*US_Others!J$8/SUM(US_Others!E386,US_Others!J386,US_Others!P386,US_Others!W386)+US_Others!P386*US_Others!P$8/SUM(US_Others!E386,US_Others!J386,US_Others!P386,US_Others!W386)+US_Others!W386*US_Others!W$8/SUM(US_Others!E386,US_Others!J386,US_Others!P386,US_Others!W386))&gt;3.5,4,IF((US_Others!E386*US_Others!E$8/SUM(US_Others!E386,US_Others!J386,US_Others!P386,US_Others!W386)+US_Others!J386*US_Others!J$8/SUM(US_Others!E386,US_Others!J386,US_Others!P386,US_Others!W386)+US_Others!P386*US_Others!P$8/SUM(US_Others!E386,US_Others!J386,US_Others!P386,US_Others!W386)+US_Others!W386*US_Others!W$8/SUM(US_Others!E386,US_Others!J386,US_Others!P386,US_Others!W386))&gt;2.5,3,2)),"")</f>
        <v>4</v>
      </c>
      <c r="BF381" s="223">
        <f>IFERROR(IF((US_Others!F386*US_Others!F$8/SUM(US_Others!F386,US_Others!K386,US_Others!Q386)+US_Others!K386*US_Others!K$8/SUM(US_Others!F386,US_Others!K386,US_Others!Q386)+US_Others!Q386*US_Others!Q$8/SUM(US_Others!F386,US_Others!K386,US_Others!Q386))&gt;3.5,4,IF((US_Others!F386*US_Others!F$8/SUM(US_Others!F386,US_Others!K386,US_Others!Q386)+US_Others!K386*US_Others!K$8/SUM(US_Others!F386,US_Others!K386,US_Others!Q386)+US_Others!Q386*US_Others!Q$8/SUM(US_Others!F386,US_Others!K386,US_Others!Q386))&gt;2.5,3,2)),"")</f>
        <v>4</v>
      </c>
      <c r="BG381" s="223">
        <f>IFERROR(IF((US_Others!G386*US_Others!G$8/SUM(US_Others!G386,US_Others!L386,US_Others!R386)+US_Others!L386*US_Others!L$8/SUM(US_Others!G386,US_Others!L386,US_Others!R386)+US_Others!R386*US_Others!R$8/SUM(US_Others!G386,US_Others!L386,US_Others!R386))&gt;3.5,4,IF((US_Others!G386*US_Others!G$8/SUM(US_Others!G386,US_Others!L386,US_Others!R386)+US_Others!L386*US_Others!L$8/SUM(US_Others!G386,US_Others!L386,US_Others!R386)+US_Others!R386*US_Others!R$8/SUM(US_Others!G386,US_Others!L386,US_Others!R386))&gt;2.5,3,2)),"")</f>
        <v>4</v>
      </c>
      <c r="BH381" s="219" t="str">
        <f>IFERROR(IF((US_Others!Z386*US_Others!Z$8/SUM(US_Others!Z386,US_Others!AB386)+US_Others!AB386*US_Others!AB$8/SUM(US_Others!Z386,US_Others!AB386))&gt;3.5,4,IF((US_Others!Z386*US_Others!Z$8/SUM(US_Others!Z386,US_Others!AB386)+US_Others!AB386*US_Others!AB$8/SUM(US_Others!Z386,US_Others!AB386))&gt;2.5,3,2)),"")</f>
        <v/>
      </c>
      <c r="BI381" s="219" t="str">
        <f>IFERROR(IF((US_Others!AA386*US_Others!AA$8/SUM(US_Others!AA386,US_Others!AC386)+US_Others!AC386*US_Others!AC$8/SUM(US_Others!AA386,US_Others!AC386))&gt;3.5,4,IF((US_Others!AA386*US_Others!AA$8/SUM(US_Others!AA386,US_Others!AC386)+US_Others!AC386*US_Others!AC$8/SUM(US_Others!AA386,US_Others!AC386))&gt;2.5,3,2)),"")</f>
        <v/>
      </c>
      <c r="BJ381" s="219" t="str">
        <f>IFERROR(US_Others!AD386*US_Others!AD$8/US_Others!AD386,"")</f>
        <v/>
      </c>
      <c r="BK381" s="74" t="str">
        <f>IFERROR(US_Others!AE386*US_Others!AE$8/US_Others!AE386,"")</f>
        <v/>
      </c>
      <c r="BL381" s="219" t="str">
        <f>IFERROR(IF(SUMPRODUCT(US_Others!AG386:AI386/SUM(US_Others!AG386:AI386),US_Others!AG$8:AI$8)&gt;3.5,4,IF(SUMPRODUCT(US_Others!AG386:AI386/SUM(US_Others!AG386:AI386),US_Others!AG$8:AI$8)&gt;2.5,3,2)),"")</f>
        <v/>
      </c>
      <c r="BM381" s="219" t="str">
        <f>IFERROR(US_Others!AL386*US_Others!AL$8/US_Others!AL386,"")</f>
        <v/>
      </c>
    </row>
    <row r="382" spans="1:65">
      <c r="A382" s="200" t="s">
        <v>544</v>
      </c>
      <c r="B382" s="332" t="s">
        <v>545</v>
      </c>
      <c r="C382" s="333">
        <f>SUM(US_CO2!C385:AX385)</f>
        <v>0.13673988550426502</v>
      </c>
      <c r="D382" s="333">
        <f>SUM(US_CH4!C385:AC385)</f>
        <v>2.184600003221572E-4</v>
      </c>
      <c r="E382" s="333">
        <f>SUM(US_N2O!C385:AA385)</f>
        <v>7.5488013882819678E-5</v>
      </c>
      <c r="F382" s="332">
        <f>US_Others!V387+US_Others!U387</f>
        <v>0</v>
      </c>
      <c r="G382" s="332">
        <f>US_Others!C387+US_Others!H387+US_Others!N387</f>
        <v>9.3651649393877155E-6</v>
      </c>
      <c r="H382" s="332">
        <f>US_Others!D387+US_Others!I387+US_Others!O387</f>
        <v>1.5358870500595855E-4</v>
      </c>
      <c r="I382" s="332">
        <f>US_Others!E387+US_Others!J387+US_Others!P387+US_Others!W387</f>
        <v>7.0987950240558888E-4</v>
      </c>
      <c r="J382" s="332">
        <f>US_Others!F387+US_Others!K387+US_Others!Q387</f>
        <v>1.2268366070597908E-4</v>
      </c>
      <c r="K382" s="332">
        <f>US_Others!G387+US_Others!L387+US_Others!R387</f>
        <v>1.2174714421204033E-5</v>
      </c>
      <c r="L382" s="332">
        <f>US_Others!Z387+US_Others!AB387</f>
        <v>0</v>
      </c>
      <c r="M382" s="332">
        <f>US_Others!AA387+US_Others!AC387</f>
        <v>0</v>
      </c>
      <c r="N382" s="332">
        <f>US_Others!AD387</f>
        <v>0</v>
      </c>
      <c r="O382" s="332">
        <f>US_Others!AE387</f>
        <v>0</v>
      </c>
      <c r="P382" s="332">
        <f>SUM(US_Others!AG387:AI387)</f>
        <v>0</v>
      </c>
      <c r="Q382" s="332">
        <f>US_Others!AL387</f>
        <v>0</v>
      </c>
      <c r="R382" s="332"/>
      <c r="S382" s="334">
        <f t="shared" si="5"/>
        <v>136.73988550426503</v>
      </c>
      <c r="T382" s="334">
        <f>D382*1000/Spec!I$6</f>
        <v>8.7384000128862879E-3</v>
      </c>
      <c r="U382" s="334">
        <f>E382*1000/Spec!I$7</f>
        <v>2.5331548282825394E-4</v>
      </c>
      <c r="V382" s="334">
        <f>F382*1000/Spec!I$8</f>
        <v>0</v>
      </c>
      <c r="W382" s="334">
        <f>G382*1000/Spec!I$9</f>
        <v>1.3874318428722541E-5</v>
      </c>
      <c r="X382" s="334">
        <f>H382*1000/Spec!I$10</f>
        <v>4.3882487144559586E-5</v>
      </c>
      <c r="Y382" s="334">
        <f>I382*1000/Spec!I$11</f>
        <v>4.9641923245146075E-4</v>
      </c>
      <c r="Z382" s="334">
        <f>J382*1000/Spec!I$12</f>
        <v>2.7446009106483015E-5</v>
      </c>
      <c r="AA382" s="334">
        <f>K382*1000/Spec!I$15</f>
        <v>1.2410514190829799E-6</v>
      </c>
      <c r="AB382" s="334">
        <f>L382*1000/Spec!I$17</f>
        <v>0</v>
      </c>
      <c r="AC382" s="334">
        <f>M382*1000/Spec!I$18</f>
        <v>0</v>
      </c>
      <c r="AD382" s="335">
        <f>N382*1000/Spec!I$25</f>
        <v>0</v>
      </c>
      <c r="AE382" s="335">
        <f>O382*1000/Spec!I$26</f>
        <v>0</v>
      </c>
      <c r="AF382" s="334">
        <f>P382*1000/Spec!I$21</f>
        <v>0</v>
      </c>
      <c r="AG382" s="334">
        <f>Q382*1000/Spec!I$22</f>
        <v>0</v>
      </c>
      <c r="AI382" s="200">
        <f>S382/'2007output'!$C380</f>
        <v>3.3821391418319326E-3</v>
      </c>
      <c r="AJ382" s="200">
        <f>T382/'2007output'!$C380</f>
        <v>2.1613653259674222E-7</v>
      </c>
      <c r="AK382" s="200">
        <f>U382/'2007output'!$C380</f>
        <v>6.2655325953068001E-9</v>
      </c>
      <c r="AL382" s="200">
        <f>V382/'2007output'!$C380</f>
        <v>0</v>
      </c>
      <c r="AM382" s="200">
        <f>W382/'2007output'!$C380</f>
        <v>3.4316889509578385E-10</v>
      </c>
      <c r="AN382" s="200">
        <f>X382/'2007output'!$C380</f>
        <v>1.0853941910600935E-9</v>
      </c>
      <c r="AO382" s="200">
        <f>Y382/'2007output'!$C380</f>
        <v>1.2278487075227821E-8</v>
      </c>
      <c r="AP382" s="200">
        <f>Z382/'2007output'!$C380</f>
        <v>6.7885256261397513E-10</v>
      </c>
      <c r="AQ382" s="200">
        <f>AA382/'2007output'!$C380</f>
        <v>3.0696300249393518E-11</v>
      </c>
      <c r="AR382" s="200">
        <f>AB382/'2007output'!$C380</f>
        <v>0</v>
      </c>
      <c r="AS382" s="200">
        <f>AC382/'2007output'!$C380</f>
        <v>0</v>
      </c>
      <c r="AT382" s="200">
        <f>AD382/'2007output'!$C380</f>
        <v>0</v>
      </c>
      <c r="AU382" s="200">
        <f>AE382/'2007output'!$C380</f>
        <v>0</v>
      </c>
      <c r="AV382" s="200">
        <f>AF382/'2007output'!$C380</f>
        <v>0</v>
      </c>
      <c r="AW382" s="200">
        <f>AG382/'2007output'!$C380</f>
        <v>0</v>
      </c>
      <c r="AY382" s="370">
        <f>IFERROR(IF(SUMPRODUCT(US_CO2!C385:AX385/SUM(US_CO2!C385:AX385),US_CO2!C$6:AX$6)&gt;3.5,4,IF(SUMPRODUCT(US_CO2!C385:AX385/SUM(US_CO2!C385:AX385),US_CO2!C$6:AX$6)&gt;2.5,3,2)),"")</f>
        <v>4</v>
      </c>
      <c r="AZ382" s="370">
        <f>IFERROR(IF(SUMPRODUCT(US_CH4!C385:AC385/SUM(US_CH4!C385:AC385),US_CH4!C$6:AC$6)&gt;3.5,4,IF(SUMPRODUCT(US_CH4!C385:AC385/SUM(US_CH4!C385:AC385),US_CH4!C$6:AC$6)&gt;2.5,3,2)),"")</f>
        <v>4</v>
      </c>
      <c r="BA382" s="223">
        <f>IFERROR(IF(SUMPRODUCT(US_N2O!C385:AA385/SUM(US_N2O!C385:AA385),US_N2O!C$6:AA$6)&gt;3.5,4,IF(SUMPRODUCT(US_N2O!C385:AA385/SUM(US_N2O!C385:AA385),US_N2O!C$6:AA$6)&gt;2.5,3,2)),"")</f>
        <v>4</v>
      </c>
      <c r="BB382" s="223" t="str">
        <f>IFERROR(IF(SUMPRODUCT(US_Others!U387:V387/SUM(US_Others!U387:V387),US_Others!U$8:V$8)&gt;3.5,4,IF(SUMPRODUCT(US_Others!U387:V387/SUM(US_Others!U387:V387),US_Others!U$8:V$8)&gt;2.5,3,2)),"")</f>
        <v/>
      </c>
      <c r="BC382" s="223">
        <f>IFERROR(IF((US_Others!C387*US_Others!C$8/SUM(US_Others!C387,US_Others!H387,US_Others!N387)+ US_Others!H387*US_Others!H$8/SUM(US_Others!C387,US_Others!H387,US_Others!N387)+US_Others!N387*US_Others!N$8/SUM(US_Others!C387,US_Others!H387,US_Others!N387))&gt;3.5,4,IF((US_Others!C387*US_Others!C$8/SUM(US_Others!C387,US_Others!H387,US_Others!N387)+ US_Others!H387*US_Others!H$8/SUM(US_Others!C387,US_Others!H387,US_Others!N387)+US_Others!N387*US_Others!N$8/SUM(US_Others!C387,US_Others!H387,US_Others!N387))&gt;2.5,3,2)),"")</f>
        <v>4</v>
      </c>
      <c r="BD382" s="223">
        <f>IFERROR(IF((US_Others!D387*US_Others!D$8/SUM(US_Others!D387,US_Others!I387,US_Others!O387)+US_Others!I387*US_Others!I$8/SUM(US_Others!D387,US_Others!I387,US_Others!O387)+US_Others!O387*US_Others!O$8/SUM(US_Others!D387,US_Others!I387,US_Others!O387))&gt;3.5,4,IF((US_Others!D387*US_Others!D$8/SUM(US_Others!D387,US_Others!I387,US_Others!O387)+US_Others!I387*US_Others!I$8/SUM(US_Others!D387,US_Others!I387,US_Others!O387)+US_Others!O387*US_Others!O$8/SUM(US_Others!D387,US_Others!I387,US_Others!O387))&gt;2.5,3,2)),"")</f>
        <v>4</v>
      </c>
      <c r="BE382" s="223">
        <f>IFERROR(IF((US_Others!E387*US_Others!E$8/SUM(US_Others!E387,US_Others!J387,US_Others!P387,US_Others!W387)+US_Others!J387*US_Others!J$8/SUM(US_Others!E387,US_Others!J387,US_Others!P387,US_Others!W387)+US_Others!P387*US_Others!P$8/SUM(US_Others!E387,US_Others!J387,US_Others!P387,US_Others!W387)+US_Others!W387*US_Others!W$8/SUM(US_Others!E387,US_Others!J387,US_Others!P387,US_Others!W387))&gt;3.5,4,IF((US_Others!E387*US_Others!E$8/SUM(US_Others!E387,US_Others!J387,US_Others!P387,US_Others!W387)+US_Others!J387*US_Others!J$8/SUM(US_Others!E387,US_Others!J387,US_Others!P387,US_Others!W387)+US_Others!P387*US_Others!P$8/SUM(US_Others!E387,US_Others!J387,US_Others!P387,US_Others!W387)+US_Others!W387*US_Others!W$8/SUM(US_Others!E387,US_Others!J387,US_Others!P387,US_Others!W387))&gt;2.5,3,2)),"")</f>
        <v>4</v>
      </c>
      <c r="BF382" s="223">
        <f>IFERROR(IF((US_Others!F387*US_Others!F$8/SUM(US_Others!F387,US_Others!K387,US_Others!Q387)+US_Others!K387*US_Others!K$8/SUM(US_Others!F387,US_Others!K387,US_Others!Q387)+US_Others!Q387*US_Others!Q$8/SUM(US_Others!F387,US_Others!K387,US_Others!Q387))&gt;3.5,4,IF((US_Others!F387*US_Others!F$8/SUM(US_Others!F387,US_Others!K387,US_Others!Q387)+US_Others!K387*US_Others!K$8/SUM(US_Others!F387,US_Others!K387,US_Others!Q387)+US_Others!Q387*US_Others!Q$8/SUM(US_Others!F387,US_Others!K387,US_Others!Q387))&gt;2.5,3,2)),"")</f>
        <v>4</v>
      </c>
      <c r="BG382" s="223">
        <f>IFERROR(IF((US_Others!G387*US_Others!G$8/SUM(US_Others!G387,US_Others!L387,US_Others!R387)+US_Others!L387*US_Others!L$8/SUM(US_Others!G387,US_Others!L387,US_Others!R387)+US_Others!R387*US_Others!R$8/SUM(US_Others!G387,US_Others!L387,US_Others!R387))&gt;3.5,4,IF((US_Others!G387*US_Others!G$8/SUM(US_Others!G387,US_Others!L387,US_Others!R387)+US_Others!L387*US_Others!L$8/SUM(US_Others!G387,US_Others!L387,US_Others!R387)+US_Others!R387*US_Others!R$8/SUM(US_Others!G387,US_Others!L387,US_Others!R387))&gt;2.5,3,2)),"")</f>
        <v>4</v>
      </c>
      <c r="BH382" s="219" t="str">
        <f>IFERROR(IF((US_Others!Z387*US_Others!Z$8/SUM(US_Others!Z387,US_Others!AB387)+US_Others!AB387*US_Others!AB$8/SUM(US_Others!Z387,US_Others!AB387))&gt;3.5,4,IF((US_Others!Z387*US_Others!Z$8/SUM(US_Others!Z387,US_Others!AB387)+US_Others!AB387*US_Others!AB$8/SUM(US_Others!Z387,US_Others!AB387))&gt;2.5,3,2)),"")</f>
        <v/>
      </c>
      <c r="BI382" s="219" t="str">
        <f>IFERROR(IF((US_Others!AA387*US_Others!AA$8/SUM(US_Others!AA387,US_Others!AC387)+US_Others!AC387*US_Others!AC$8/SUM(US_Others!AA387,US_Others!AC387))&gt;3.5,4,IF((US_Others!AA387*US_Others!AA$8/SUM(US_Others!AA387,US_Others!AC387)+US_Others!AC387*US_Others!AC$8/SUM(US_Others!AA387,US_Others!AC387))&gt;2.5,3,2)),"")</f>
        <v/>
      </c>
      <c r="BJ382" s="219" t="str">
        <f>IFERROR(US_Others!AD387*US_Others!AD$8/US_Others!AD387,"")</f>
        <v/>
      </c>
      <c r="BK382" s="74" t="str">
        <f>IFERROR(US_Others!AE387*US_Others!AE$8/US_Others!AE387,"")</f>
        <v/>
      </c>
      <c r="BL382" s="219" t="str">
        <f>IFERROR(IF(SUMPRODUCT(US_Others!AG387:AI387/SUM(US_Others!AG387:AI387),US_Others!AG$8:AI$8)&gt;3.5,4,IF(SUMPRODUCT(US_Others!AG387:AI387/SUM(US_Others!AG387:AI387),US_Others!AG$8:AI$8)&gt;2.5,3,2)),"")</f>
        <v/>
      </c>
      <c r="BM382" s="219" t="str">
        <f>IFERROR(US_Others!AL387*US_Others!AL$8/US_Others!AL387,"")</f>
        <v/>
      </c>
    </row>
    <row r="383" spans="1:65">
      <c r="A383" s="200" t="s">
        <v>546</v>
      </c>
      <c r="B383" s="332" t="s">
        <v>547</v>
      </c>
      <c r="C383" s="333">
        <f>SUM(US_CO2!C386:AX386)</f>
        <v>1.59792903696628</v>
      </c>
      <c r="D383" s="333">
        <f>SUM(US_CH4!C386:AC386)</f>
        <v>2.977869607795842E-3</v>
      </c>
      <c r="E383" s="333">
        <f>SUM(US_N2O!C386:AA386)</f>
        <v>9.0688554059795471E-4</v>
      </c>
      <c r="F383" s="332">
        <f>US_Others!V388+US_Others!U388</f>
        <v>0</v>
      </c>
      <c r="G383" s="332">
        <f>US_Others!C388+US_Others!H388+US_Others!N388</f>
        <v>9.0788238421161068E-5</v>
      </c>
      <c r="H383" s="332">
        <f>US_Others!D388+US_Others!I388+US_Others!O388</f>
        <v>1.4889271101070419E-3</v>
      </c>
      <c r="I383" s="332">
        <f>US_Others!E388+US_Others!J388+US_Others!P388+US_Others!W388</f>
        <v>6.8817484723240089E-3</v>
      </c>
      <c r="J383" s="332">
        <f>US_Others!F388+US_Others!K388+US_Others!Q388</f>
        <v>1.1893259233172102E-3</v>
      </c>
      <c r="K383" s="332">
        <f>US_Others!G388+US_Others!L388+US_Others!R388</f>
        <v>1.1802470994750942E-4</v>
      </c>
      <c r="L383" s="332">
        <f>US_Others!Z388+US_Others!AB388</f>
        <v>0</v>
      </c>
      <c r="M383" s="332">
        <f>US_Others!AA388+US_Others!AC388</f>
        <v>0</v>
      </c>
      <c r="N383" s="332">
        <f>US_Others!AD388</f>
        <v>0</v>
      </c>
      <c r="O383" s="332">
        <f>US_Others!AE388</f>
        <v>0</v>
      </c>
      <c r="P383" s="332">
        <f>SUM(US_Others!AG388:AI388)</f>
        <v>0</v>
      </c>
      <c r="Q383" s="332">
        <f>US_Others!AL388</f>
        <v>0</v>
      </c>
      <c r="R383" s="332"/>
      <c r="S383" s="334">
        <f t="shared" si="5"/>
        <v>1597.9290369662799</v>
      </c>
      <c r="T383" s="334">
        <f>D383*1000/Spec!I$6</f>
        <v>0.11911478431183369</v>
      </c>
      <c r="U383" s="334">
        <f>E383*1000/Spec!I$7</f>
        <v>3.0432400691206532E-3</v>
      </c>
      <c r="V383" s="334">
        <f>F383*1000/Spec!I$8</f>
        <v>0</v>
      </c>
      <c r="W383" s="334">
        <f>G383*1000/Spec!I$9</f>
        <v>1.3450109395727567E-4</v>
      </c>
      <c r="X383" s="334">
        <f>H383*1000/Spec!I$10</f>
        <v>4.2540774574486911E-4</v>
      </c>
      <c r="Y383" s="334">
        <f>I383*1000/Spec!I$11</f>
        <v>4.8124115191076986E-3</v>
      </c>
      <c r="Z383" s="334">
        <f>J383*1000/Spec!I$12</f>
        <v>2.660684392208524E-4</v>
      </c>
      <c r="AA383" s="334">
        <f>K383*1000/Spec!I$15</f>
        <v>1.2031061156728789E-5</v>
      </c>
      <c r="AB383" s="334">
        <f>L383*1000/Spec!I$17</f>
        <v>0</v>
      </c>
      <c r="AC383" s="334">
        <f>M383*1000/Spec!I$18</f>
        <v>0</v>
      </c>
      <c r="AD383" s="335">
        <f>N383*1000/Spec!I$25</f>
        <v>0</v>
      </c>
      <c r="AE383" s="335">
        <f>O383*1000/Spec!I$26</f>
        <v>0</v>
      </c>
      <c r="AF383" s="334">
        <f>P383*1000/Spec!I$21</f>
        <v>0</v>
      </c>
      <c r="AG383" s="334">
        <f>Q383*1000/Spec!I$22</f>
        <v>0</v>
      </c>
      <c r="AI383" s="200">
        <f>S383/'2007output'!$C381</f>
        <v>2.5159086123569662E-2</v>
      </c>
      <c r="AJ383" s="200">
        <f>T383/'2007output'!$C381</f>
        <v>1.8754394267604062E-6</v>
      </c>
      <c r="AK383" s="200">
        <f>U383/'2007output'!$C381</f>
        <v>4.7915231041214446E-8</v>
      </c>
      <c r="AL383" s="200">
        <f>V383/'2007output'!$C381</f>
        <v>0</v>
      </c>
      <c r="AM383" s="200">
        <f>W383/'2007output'!$C381</f>
        <v>2.1176939202568872E-9</v>
      </c>
      <c r="AN383" s="200">
        <f>X383/'2007output'!$C381</f>
        <v>6.6979633420696413E-9</v>
      </c>
      <c r="AO383" s="200">
        <f>Y383/'2007output'!$C381</f>
        <v>7.5770496104855673E-8</v>
      </c>
      <c r="AP383" s="200">
        <f>Z383/'2007output'!$C381</f>
        <v>4.1891965301726008E-9</v>
      </c>
      <c r="AQ383" s="200">
        <f>AA383/'2007output'!$C381</f>
        <v>1.8942674974774911E-10</v>
      </c>
      <c r="AR383" s="200">
        <f>AB383/'2007output'!$C381</f>
        <v>0</v>
      </c>
      <c r="AS383" s="200">
        <f>AC383/'2007output'!$C381</f>
        <v>0</v>
      </c>
      <c r="AT383" s="200">
        <f>AD383/'2007output'!$C381</f>
        <v>0</v>
      </c>
      <c r="AU383" s="200">
        <f>AE383/'2007output'!$C381</f>
        <v>0</v>
      </c>
      <c r="AV383" s="200">
        <f>AF383/'2007output'!$C381</f>
        <v>0</v>
      </c>
      <c r="AW383" s="200">
        <f>AG383/'2007output'!$C381</f>
        <v>0</v>
      </c>
      <c r="AY383" s="370">
        <f>IFERROR(IF(SUMPRODUCT(US_CO2!C386:AX386/SUM(US_CO2!C386:AX386),US_CO2!C$6:AX$6)&gt;3.5,4,IF(SUMPRODUCT(US_CO2!C386:AX386/SUM(US_CO2!C386:AX386),US_CO2!C$6:AX$6)&gt;2.5,3,2)),"")</f>
        <v>4</v>
      </c>
      <c r="AZ383" s="370">
        <f>IFERROR(IF(SUMPRODUCT(US_CH4!C386:AC386/SUM(US_CH4!C386:AC386),US_CH4!C$6:AC$6)&gt;3.5,4,IF(SUMPRODUCT(US_CH4!C386:AC386/SUM(US_CH4!C386:AC386),US_CH4!C$6:AC$6)&gt;2.5,3,2)),"")</f>
        <v>4</v>
      </c>
      <c r="BA383" s="223">
        <f>IFERROR(IF(SUMPRODUCT(US_N2O!C386:AA386/SUM(US_N2O!C386:AA386),US_N2O!C$6:AA$6)&gt;3.5,4,IF(SUMPRODUCT(US_N2O!C386:AA386/SUM(US_N2O!C386:AA386),US_N2O!C$6:AA$6)&gt;2.5,3,2)),"")</f>
        <v>4</v>
      </c>
      <c r="BB383" s="223" t="str">
        <f>IFERROR(IF(SUMPRODUCT(US_Others!U388:V388/SUM(US_Others!U388:V388),US_Others!U$8:V$8)&gt;3.5,4,IF(SUMPRODUCT(US_Others!U388:V388/SUM(US_Others!U388:V388),US_Others!U$8:V$8)&gt;2.5,3,2)),"")</f>
        <v/>
      </c>
      <c r="BC383" s="223">
        <f>IFERROR(IF((US_Others!C388*US_Others!C$8/SUM(US_Others!C388,US_Others!H388,US_Others!N388)+ US_Others!H388*US_Others!H$8/SUM(US_Others!C388,US_Others!H388,US_Others!N388)+US_Others!N388*US_Others!N$8/SUM(US_Others!C388,US_Others!H388,US_Others!N388))&gt;3.5,4,IF((US_Others!C388*US_Others!C$8/SUM(US_Others!C388,US_Others!H388,US_Others!N388)+ US_Others!H388*US_Others!H$8/SUM(US_Others!C388,US_Others!H388,US_Others!N388)+US_Others!N388*US_Others!N$8/SUM(US_Others!C388,US_Others!H388,US_Others!N388))&gt;2.5,3,2)),"")</f>
        <v>4</v>
      </c>
      <c r="BD383" s="223">
        <f>IFERROR(IF((US_Others!D388*US_Others!D$8/SUM(US_Others!D388,US_Others!I388,US_Others!O388)+US_Others!I388*US_Others!I$8/SUM(US_Others!D388,US_Others!I388,US_Others!O388)+US_Others!O388*US_Others!O$8/SUM(US_Others!D388,US_Others!I388,US_Others!O388))&gt;3.5,4,IF((US_Others!D388*US_Others!D$8/SUM(US_Others!D388,US_Others!I388,US_Others!O388)+US_Others!I388*US_Others!I$8/SUM(US_Others!D388,US_Others!I388,US_Others!O388)+US_Others!O388*US_Others!O$8/SUM(US_Others!D388,US_Others!I388,US_Others!O388))&gt;2.5,3,2)),"")</f>
        <v>4</v>
      </c>
      <c r="BE383" s="223">
        <f>IFERROR(IF((US_Others!E388*US_Others!E$8/SUM(US_Others!E388,US_Others!J388,US_Others!P388,US_Others!W388)+US_Others!J388*US_Others!J$8/SUM(US_Others!E388,US_Others!J388,US_Others!P388,US_Others!W388)+US_Others!P388*US_Others!P$8/SUM(US_Others!E388,US_Others!J388,US_Others!P388,US_Others!W388)+US_Others!W388*US_Others!W$8/SUM(US_Others!E388,US_Others!J388,US_Others!P388,US_Others!W388))&gt;3.5,4,IF((US_Others!E388*US_Others!E$8/SUM(US_Others!E388,US_Others!J388,US_Others!P388,US_Others!W388)+US_Others!J388*US_Others!J$8/SUM(US_Others!E388,US_Others!J388,US_Others!P388,US_Others!W388)+US_Others!P388*US_Others!P$8/SUM(US_Others!E388,US_Others!J388,US_Others!P388,US_Others!W388)+US_Others!W388*US_Others!W$8/SUM(US_Others!E388,US_Others!J388,US_Others!P388,US_Others!W388))&gt;2.5,3,2)),"")</f>
        <v>4</v>
      </c>
      <c r="BF383" s="223">
        <f>IFERROR(IF((US_Others!F388*US_Others!F$8/SUM(US_Others!F388,US_Others!K388,US_Others!Q388)+US_Others!K388*US_Others!K$8/SUM(US_Others!F388,US_Others!K388,US_Others!Q388)+US_Others!Q388*US_Others!Q$8/SUM(US_Others!F388,US_Others!K388,US_Others!Q388))&gt;3.5,4,IF((US_Others!F388*US_Others!F$8/SUM(US_Others!F388,US_Others!K388,US_Others!Q388)+US_Others!K388*US_Others!K$8/SUM(US_Others!F388,US_Others!K388,US_Others!Q388)+US_Others!Q388*US_Others!Q$8/SUM(US_Others!F388,US_Others!K388,US_Others!Q388))&gt;2.5,3,2)),"")</f>
        <v>4</v>
      </c>
      <c r="BG383" s="223">
        <f>IFERROR(IF((US_Others!G388*US_Others!G$8/SUM(US_Others!G388,US_Others!L388,US_Others!R388)+US_Others!L388*US_Others!L$8/SUM(US_Others!G388,US_Others!L388,US_Others!R388)+US_Others!R388*US_Others!R$8/SUM(US_Others!G388,US_Others!L388,US_Others!R388))&gt;3.5,4,IF((US_Others!G388*US_Others!G$8/SUM(US_Others!G388,US_Others!L388,US_Others!R388)+US_Others!L388*US_Others!L$8/SUM(US_Others!G388,US_Others!L388,US_Others!R388)+US_Others!R388*US_Others!R$8/SUM(US_Others!G388,US_Others!L388,US_Others!R388))&gt;2.5,3,2)),"")</f>
        <v>4</v>
      </c>
      <c r="BH383" s="219" t="str">
        <f>IFERROR(IF((US_Others!Z388*US_Others!Z$8/SUM(US_Others!Z388,US_Others!AB388)+US_Others!AB388*US_Others!AB$8/SUM(US_Others!Z388,US_Others!AB388))&gt;3.5,4,IF((US_Others!Z388*US_Others!Z$8/SUM(US_Others!Z388,US_Others!AB388)+US_Others!AB388*US_Others!AB$8/SUM(US_Others!Z388,US_Others!AB388))&gt;2.5,3,2)),"")</f>
        <v/>
      </c>
      <c r="BI383" s="219" t="str">
        <f>IFERROR(IF((US_Others!AA388*US_Others!AA$8/SUM(US_Others!AA388,US_Others!AC388)+US_Others!AC388*US_Others!AC$8/SUM(US_Others!AA388,US_Others!AC388))&gt;3.5,4,IF((US_Others!AA388*US_Others!AA$8/SUM(US_Others!AA388,US_Others!AC388)+US_Others!AC388*US_Others!AC$8/SUM(US_Others!AA388,US_Others!AC388))&gt;2.5,3,2)),"")</f>
        <v/>
      </c>
      <c r="BJ383" s="219" t="str">
        <f>IFERROR(US_Others!AD388*US_Others!AD$8/US_Others!AD388,"")</f>
        <v/>
      </c>
      <c r="BK383" s="74" t="str">
        <f>IFERROR(US_Others!AE388*US_Others!AE$8/US_Others!AE388,"")</f>
        <v/>
      </c>
      <c r="BL383" s="219" t="str">
        <f>IFERROR(IF(SUMPRODUCT(US_Others!AG388:AI388/SUM(US_Others!AG388:AI388),US_Others!AG$8:AI$8)&gt;3.5,4,IF(SUMPRODUCT(US_Others!AG388:AI388/SUM(US_Others!AG388:AI388),US_Others!AG$8:AI$8)&gt;2.5,3,2)),"")</f>
        <v/>
      </c>
      <c r="BM383" s="219" t="str">
        <f>IFERROR(US_Others!AL388*US_Others!AL$8/US_Others!AL388,"")</f>
        <v/>
      </c>
    </row>
    <row r="384" spans="1:65">
      <c r="A384" s="200" t="s">
        <v>548</v>
      </c>
      <c r="B384" s="332">
        <v>814000</v>
      </c>
      <c r="C384" s="333">
        <f>SUM(US_CO2!C387:AX387)</f>
        <v>0</v>
      </c>
      <c r="D384" s="333">
        <f>SUM(US_CH4!C387:AC387)</f>
        <v>0</v>
      </c>
      <c r="E384" s="333">
        <f>SUM(US_N2O!C387:AA387)</f>
        <v>0</v>
      </c>
      <c r="F384" s="332">
        <f>US_Others!V389+US_Others!U389</f>
        <v>0</v>
      </c>
      <c r="G384" s="332">
        <f>US_Others!C389+US_Others!H389+US_Others!N389</f>
        <v>0</v>
      </c>
      <c r="H384" s="332">
        <f>US_Others!D389+US_Others!I389+US_Others!O389</f>
        <v>0</v>
      </c>
      <c r="I384" s="332">
        <f>US_Others!E389+US_Others!J389+US_Others!P389+US_Others!W389</f>
        <v>0</v>
      </c>
      <c r="J384" s="332">
        <f>US_Others!F389+US_Others!K389+US_Others!Q389</f>
        <v>0</v>
      </c>
      <c r="K384" s="332">
        <f>US_Others!G389+US_Others!L389+US_Others!R389</f>
        <v>0</v>
      </c>
      <c r="L384" s="332">
        <f>US_Others!Z389+US_Others!AB389</f>
        <v>0</v>
      </c>
      <c r="M384" s="332">
        <f>US_Others!AA389+US_Others!AC389</f>
        <v>0</v>
      </c>
      <c r="N384" s="332">
        <f>US_Others!AD389</f>
        <v>0</v>
      </c>
      <c r="O384" s="332">
        <f>US_Others!AE389</f>
        <v>0</v>
      </c>
      <c r="P384" s="332">
        <f>SUM(US_Others!AG389:AI389)</f>
        <v>0</v>
      </c>
      <c r="Q384" s="332">
        <f>US_Others!AL389</f>
        <v>0</v>
      </c>
      <c r="R384" s="332"/>
      <c r="S384" s="334">
        <f t="shared" si="5"/>
        <v>0</v>
      </c>
      <c r="T384" s="334">
        <f>D384*1000/Spec!I$6</f>
        <v>0</v>
      </c>
      <c r="U384" s="334">
        <f>E384*1000/Spec!I$7</f>
        <v>0</v>
      </c>
      <c r="V384" s="334">
        <f>F384*1000/Spec!I$8</f>
        <v>0</v>
      </c>
      <c r="W384" s="334">
        <f>G384*1000/Spec!I$9</f>
        <v>0</v>
      </c>
      <c r="X384" s="334">
        <f>H384*1000/Spec!I$10</f>
        <v>0</v>
      </c>
      <c r="Y384" s="334">
        <f>I384*1000/Spec!I$11</f>
        <v>0</v>
      </c>
      <c r="Z384" s="334">
        <f>J384*1000/Spec!I$12</f>
        <v>0</v>
      </c>
      <c r="AA384" s="334">
        <f>K384*1000/Spec!I$15</f>
        <v>0</v>
      </c>
      <c r="AB384" s="334">
        <f>L384*1000/Spec!I$17</f>
        <v>0</v>
      </c>
      <c r="AC384" s="334">
        <f>M384*1000/Spec!I$18</f>
        <v>0</v>
      </c>
      <c r="AD384" s="335">
        <f>N384*1000/Spec!I$25</f>
        <v>0</v>
      </c>
      <c r="AE384" s="335">
        <f>O384*1000/Spec!I$26</f>
        <v>0</v>
      </c>
      <c r="AF384" s="334">
        <f>P384*1000/Spec!I$21</f>
        <v>0</v>
      </c>
      <c r="AG384" s="334">
        <f>Q384*1000/Spec!I$22</f>
        <v>0</v>
      </c>
      <c r="AI384" s="200">
        <f>S384/'2007output'!$C382</f>
        <v>0</v>
      </c>
      <c r="AJ384" s="200">
        <f>T384/'2007output'!$C382</f>
        <v>0</v>
      </c>
      <c r="AK384" s="200">
        <f>U384/'2007output'!$C382</f>
        <v>0</v>
      </c>
      <c r="AL384" s="200">
        <f>V384/'2007output'!$C382</f>
        <v>0</v>
      </c>
      <c r="AM384" s="200">
        <f>W384/'2007output'!$C382</f>
        <v>0</v>
      </c>
      <c r="AN384" s="200">
        <f>X384/'2007output'!$C382</f>
        <v>0</v>
      </c>
      <c r="AO384" s="200">
        <f>Y384/'2007output'!$C382</f>
        <v>0</v>
      </c>
      <c r="AP384" s="200">
        <f>Z384/'2007output'!$C382</f>
        <v>0</v>
      </c>
      <c r="AQ384" s="200">
        <f>AA384/'2007output'!$C382</f>
        <v>0</v>
      </c>
      <c r="AR384" s="200">
        <f>AB384/'2007output'!$C382</f>
        <v>0</v>
      </c>
      <c r="AS384" s="200">
        <f>AC384/'2007output'!$C382</f>
        <v>0</v>
      </c>
      <c r="AT384" s="200">
        <f>AD384/'2007output'!$C382</f>
        <v>0</v>
      </c>
      <c r="AU384" s="200">
        <f>AE384/'2007output'!$C382</f>
        <v>0</v>
      </c>
      <c r="AV384" s="200">
        <f>AF384/'2007output'!$C382</f>
        <v>0</v>
      </c>
      <c r="AW384" s="200">
        <f>AG384/'2007output'!$C382</f>
        <v>0</v>
      </c>
      <c r="AY384" s="370" t="str">
        <f>IFERROR(IF(SUMPRODUCT(US_CO2!C387:AX387/SUM(US_CO2!C387:AX387),US_CO2!C$6:AX$6)&gt;3.5,4,IF(SUMPRODUCT(US_CO2!C387:AX387/SUM(US_CO2!C387:AX387),US_CO2!C$6:AX$6)&gt;2.5,3,2)),"")</f>
        <v/>
      </c>
      <c r="AZ384" s="370" t="str">
        <f>IFERROR(IF(SUMPRODUCT(US_CH4!C387:AC387/SUM(US_CH4!C387:AC387),US_CH4!C$6:AC$6)&gt;3.5,4,IF(SUMPRODUCT(US_CH4!C387:AC387/SUM(US_CH4!C387:AC387),US_CH4!C$6:AC$6)&gt;2.5,3,2)),"")</f>
        <v/>
      </c>
      <c r="BA384" s="223" t="str">
        <f>IFERROR(IF(SUMPRODUCT(US_N2O!C387:AA387/SUM(US_N2O!C387:AA387),US_N2O!C$6:AA$6)&gt;3.5,4,IF(SUMPRODUCT(US_N2O!C387:AA387/SUM(US_N2O!C387:AA387),US_N2O!C$6:AA$6)&gt;2.5,3,2)),"")</f>
        <v/>
      </c>
      <c r="BB384" s="223" t="str">
        <f>IFERROR(IF(SUMPRODUCT(US_Others!U389:V389/SUM(US_Others!U389:V389),US_Others!U$8:V$8)&gt;3.5,4,IF(SUMPRODUCT(US_Others!U389:V389/SUM(US_Others!U389:V389),US_Others!U$8:V$8)&gt;2.5,3,2)),"")</f>
        <v/>
      </c>
      <c r="BC384" s="223" t="str">
        <f>IFERROR(IF((US_Others!C389*US_Others!C$8/SUM(US_Others!C389,US_Others!H389,US_Others!N389)+ US_Others!H389*US_Others!H$8/SUM(US_Others!C389,US_Others!H389,US_Others!N389)+US_Others!N389*US_Others!N$8/SUM(US_Others!C389,US_Others!H389,US_Others!N389))&gt;3.5,4,IF((US_Others!C389*US_Others!C$8/SUM(US_Others!C389,US_Others!H389,US_Others!N389)+ US_Others!H389*US_Others!H$8/SUM(US_Others!C389,US_Others!H389,US_Others!N389)+US_Others!N389*US_Others!N$8/SUM(US_Others!C389,US_Others!H389,US_Others!N389))&gt;2.5,3,2)),"")</f>
        <v/>
      </c>
      <c r="BD384" s="223" t="str">
        <f>IFERROR(IF((US_Others!D389*US_Others!D$8/SUM(US_Others!D389,US_Others!I389,US_Others!O389)+US_Others!I389*US_Others!I$8/SUM(US_Others!D389,US_Others!I389,US_Others!O389)+US_Others!O389*US_Others!O$8/SUM(US_Others!D389,US_Others!I389,US_Others!O389))&gt;3.5,4,IF((US_Others!D389*US_Others!D$8/SUM(US_Others!D389,US_Others!I389,US_Others!O389)+US_Others!I389*US_Others!I$8/SUM(US_Others!D389,US_Others!I389,US_Others!O389)+US_Others!O389*US_Others!O$8/SUM(US_Others!D389,US_Others!I389,US_Others!O389))&gt;2.5,3,2)),"")</f>
        <v/>
      </c>
      <c r="BE384" s="223" t="str">
        <f>IFERROR(IF((US_Others!E389*US_Others!E$8/SUM(US_Others!E389,US_Others!J389,US_Others!P389,US_Others!W389)+US_Others!J389*US_Others!J$8/SUM(US_Others!E389,US_Others!J389,US_Others!P389,US_Others!W389)+US_Others!P389*US_Others!P$8/SUM(US_Others!E389,US_Others!J389,US_Others!P389,US_Others!W389)+US_Others!W389*US_Others!W$8/SUM(US_Others!E389,US_Others!J389,US_Others!P389,US_Others!W389))&gt;3.5,4,IF((US_Others!E389*US_Others!E$8/SUM(US_Others!E389,US_Others!J389,US_Others!P389,US_Others!W389)+US_Others!J389*US_Others!J$8/SUM(US_Others!E389,US_Others!J389,US_Others!P389,US_Others!W389)+US_Others!P389*US_Others!P$8/SUM(US_Others!E389,US_Others!J389,US_Others!P389,US_Others!W389)+US_Others!W389*US_Others!W$8/SUM(US_Others!E389,US_Others!J389,US_Others!P389,US_Others!W389))&gt;2.5,3,2)),"")</f>
        <v/>
      </c>
      <c r="BF384" s="223" t="str">
        <f>IFERROR(IF((US_Others!F389*US_Others!F$8/SUM(US_Others!F389,US_Others!K389,US_Others!Q389)+US_Others!K389*US_Others!K$8/SUM(US_Others!F389,US_Others!K389,US_Others!Q389)+US_Others!Q389*US_Others!Q$8/SUM(US_Others!F389,US_Others!K389,US_Others!Q389))&gt;3.5,4,IF((US_Others!F389*US_Others!F$8/SUM(US_Others!F389,US_Others!K389,US_Others!Q389)+US_Others!K389*US_Others!K$8/SUM(US_Others!F389,US_Others!K389,US_Others!Q389)+US_Others!Q389*US_Others!Q$8/SUM(US_Others!F389,US_Others!K389,US_Others!Q389))&gt;2.5,3,2)),"")</f>
        <v/>
      </c>
      <c r="BG384" s="223" t="str">
        <f>IFERROR(IF((US_Others!G389*US_Others!G$8/SUM(US_Others!G389,US_Others!L389,US_Others!R389)+US_Others!L389*US_Others!L$8/SUM(US_Others!G389,US_Others!L389,US_Others!R389)+US_Others!R389*US_Others!R$8/SUM(US_Others!G389,US_Others!L389,US_Others!R389))&gt;3.5,4,IF((US_Others!G389*US_Others!G$8/SUM(US_Others!G389,US_Others!L389,US_Others!R389)+US_Others!L389*US_Others!L$8/SUM(US_Others!G389,US_Others!L389,US_Others!R389)+US_Others!R389*US_Others!R$8/SUM(US_Others!G389,US_Others!L389,US_Others!R389))&gt;2.5,3,2)),"")</f>
        <v/>
      </c>
      <c r="BH384" s="219" t="str">
        <f>IFERROR(IF((US_Others!Z389*US_Others!Z$8/SUM(US_Others!Z389,US_Others!AB389)+US_Others!AB389*US_Others!AB$8/SUM(US_Others!Z389,US_Others!AB389))&gt;3.5,4,IF((US_Others!Z389*US_Others!Z$8/SUM(US_Others!Z389,US_Others!AB389)+US_Others!AB389*US_Others!AB$8/SUM(US_Others!Z389,US_Others!AB389))&gt;2.5,3,2)),"")</f>
        <v/>
      </c>
      <c r="BI384" s="219" t="str">
        <f>IFERROR(IF((US_Others!AA389*US_Others!AA$8/SUM(US_Others!AA389,US_Others!AC389)+US_Others!AC389*US_Others!AC$8/SUM(US_Others!AA389,US_Others!AC389))&gt;3.5,4,IF((US_Others!AA389*US_Others!AA$8/SUM(US_Others!AA389,US_Others!AC389)+US_Others!AC389*US_Others!AC$8/SUM(US_Others!AA389,US_Others!AC389))&gt;2.5,3,2)),"")</f>
        <v/>
      </c>
      <c r="BJ384" s="219" t="str">
        <f>IFERROR(US_Others!AD389*US_Others!AD$8/US_Others!AD389,"")</f>
        <v/>
      </c>
      <c r="BK384" s="74" t="str">
        <f>IFERROR(US_Others!AE389*US_Others!AE$8/US_Others!AE389,"")</f>
        <v/>
      </c>
      <c r="BL384" s="219" t="str">
        <f>IFERROR(IF(SUMPRODUCT(US_Others!AG389:AI389/SUM(US_Others!AG389:AI389),US_Others!AG$8:AI$8)&gt;3.5,4,IF(SUMPRODUCT(US_Others!AG389:AI389/SUM(US_Others!AG389:AI389),US_Others!AG$8:AI$8)&gt;2.5,3,2)),"")</f>
        <v/>
      </c>
      <c r="BM384" s="219" t="str">
        <f>IFERROR(US_Others!AL389*US_Others!AL$8/US_Others!AL389,"")</f>
        <v/>
      </c>
    </row>
    <row r="385" spans="1:65">
      <c r="A385" s="200" t="s">
        <v>549</v>
      </c>
      <c r="B385" s="332" t="s">
        <v>550</v>
      </c>
      <c r="C385" s="333">
        <f>SUM(US_CO2!C388:AX388)</f>
        <v>50.269764927430927</v>
      </c>
      <c r="D385" s="333">
        <f>SUM(US_CH4!C388:AC388)</f>
        <v>4.1053788663147468E-2</v>
      </c>
      <c r="E385" s="333">
        <f>SUM(US_N2O!C388:AA388)</f>
        <v>1.7892207569679686E-2</v>
      </c>
      <c r="F385" s="332">
        <f>US_Others!V390+US_Others!U390</f>
        <v>0</v>
      </c>
      <c r="G385" s="332">
        <f>US_Others!C390+US_Others!H390+US_Others!N390</f>
        <v>2.7158978324224377E-4</v>
      </c>
      <c r="H385" s="332">
        <f>US_Others!D390+US_Others!I390+US_Others!O390</f>
        <v>4.4540724451727978E-3</v>
      </c>
      <c r="I385" s="332">
        <f>US_Others!E390+US_Others!J390+US_Others!P390+US_Others!W390</f>
        <v>2.0586505569762079E-2</v>
      </c>
      <c r="J385" s="332">
        <f>US_Others!F390+US_Others!K390+US_Others!Q390</f>
        <v>3.5578261604733937E-3</v>
      </c>
      <c r="K385" s="332">
        <f>US_Others!G390+US_Others!L390+US_Others!R390</f>
        <v>3.5306671821491698E-4</v>
      </c>
      <c r="L385" s="332">
        <f>US_Others!Z390+US_Others!AB390</f>
        <v>0</v>
      </c>
      <c r="M385" s="332">
        <f>US_Others!AA390+US_Others!AC390</f>
        <v>0</v>
      </c>
      <c r="N385" s="332">
        <f>US_Others!AD390</f>
        <v>0</v>
      </c>
      <c r="O385" s="332">
        <f>US_Others!AE390</f>
        <v>0</v>
      </c>
      <c r="P385" s="332">
        <f>SUM(US_Others!AG390:AI390)</f>
        <v>0</v>
      </c>
      <c r="Q385" s="332">
        <f>US_Others!AL390</f>
        <v>0</v>
      </c>
      <c r="R385" s="332"/>
      <c r="S385" s="334">
        <f t="shared" si="5"/>
        <v>50269.76492743093</v>
      </c>
      <c r="T385" s="334">
        <f>D385*1000/Spec!I$6</f>
        <v>1.6421515465258987</v>
      </c>
      <c r="U385" s="334">
        <f>E385*1000/Spec!I$7</f>
        <v>6.0040964998925112E-2</v>
      </c>
      <c r="V385" s="334">
        <f>F385*1000/Spec!I$8</f>
        <v>0</v>
      </c>
      <c r="W385" s="334">
        <f>G385*1000/Spec!I$9</f>
        <v>4.023552344329537E-4</v>
      </c>
      <c r="X385" s="334">
        <f>H385*1000/Spec!I$10</f>
        <v>1.272592127192228E-3</v>
      </c>
      <c r="Y385" s="334">
        <f>I385*1000/Spec!I$11</f>
        <v>1.4396157741092363E-2</v>
      </c>
      <c r="Z385" s="334">
        <f>J385*1000/Spec!I$12</f>
        <v>7.9593426408800752E-4</v>
      </c>
      <c r="AA385" s="334">
        <f>K385*1000/Spec!I$15</f>
        <v>3.5990491153406417E-5</v>
      </c>
      <c r="AB385" s="334">
        <f>L385*1000/Spec!I$17</f>
        <v>0</v>
      </c>
      <c r="AC385" s="334">
        <f>M385*1000/Spec!I$18</f>
        <v>0</v>
      </c>
      <c r="AD385" s="335">
        <f>N385*1000/Spec!I$25</f>
        <v>0</v>
      </c>
      <c r="AE385" s="335">
        <f>O385*1000/Spec!I$26</f>
        <v>0</v>
      </c>
      <c r="AF385" s="334">
        <f>P385*1000/Spec!I$21</f>
        <v>0</v>
      </c>
      <c r="AG385" s="334">
        <f>Q385*1000/Spec!I$22</f>
        <v>0</v>
      </c>
      <c r="AI385" s="200">
        <f>S385/'2007output'!$C383</f>
        <v>9.173582609607385E-2</v>
      </c>
      <c r="AJ385" s="200">
        <f>T385/'2007output'!$C383</f>
        <v>2.9967144050298889E-6</v>
      </c>
      <c r="AK385" s="200">
        <f>U385/'2007output'!$C383</f>
        <v>1.0956700377917076E-7</v>
      </c>
      <c r="AL385" s="200">
        <f>V385/'2007output'!$C383</f>
        <v>0</v>
      </c>
      <c r="AM385" s="200">
        <f>W385/'2007output'!$C383</f>
        <v>7.3424631820081193E-10</v>
      </c>
      <c r="AN385" s="200">
        <f>X385/'2007output'!$C383</f>
        <v>2.3223162121379969E-9</v>
      </c>
      <c r="AO385" s="200">
        <f>Y385/'2007output'!$C383</f>
        <v>2.6271127881639542E-8</v>
      </c>
      <c r="AP385" s="200">
        <f>Z385/'2007output'!$C383</f>
        <v>1.4524771965750962E-9</v>
      </c>
      <c r="AQ385" s="200">
        <f>AA385/'2007output'!$C383</f>
        <v>6.5677996352824927E-11</v>
      </c>
      <c r="AR385" s="200">
        <f>AB385/'2007output'!$C383</f>
        <v>0</v>
      </c>
      <c r="AS385" s="200">
        <f>AC385/'2007output'!$C383</f>
        <v>0</v>
      </c>
      <c r="AT385" s="200">
        <f>AD385/'2007output'!$C383</f>
        <v>0</v>
      </c>
      <c r="AU385" s="200">
        <f>AE385/'2007output'!$C383</f>
        <v>0</v>
      </c>
      <c r="AV385" s="200">
        <f>AF385/'2007output'!$C383</f>
        <v>0</v>
      </c>
      <c r="AW385" s="200">
        <f>AG385/'2007output'!$C383</f>
        <v>0</v>
      </c>
      <c r="AY385" s="370">
        <f>IFERROR(IF(SUMPRODUCT(US_CO2!C388:AX388/SUM(US_CO2!C388:AX388),US_CO2!C$6:AX$6)&gt;3.5,4,IF(SUMPRODUCT(US_CO2!C388:AX388/SUM(US_CO2!C388:AX388),US_CO2!C$6:AX$6)&gt;2.5,3,2)),"")</f>
        <v>3</v>
      </c>
      <c r="AZ385" s="370">
        <f>IFERROR(IF(SUMPRODUCT(US_CH4!C388:AC388/SUM(US_CH4!C388:AC388),US_CH4!C$6:AC$6)&gt;3.5,4,IF(SUMPRODUCT(US_CH4!C388:AC388/SUM(US_CH4!C388:AC388),US_CH4!C$6:AC$6)&gt;2.5,3,2)),"")</f>
        <v>4</v>
      </c>
      <c r="BA385" s="223">
        <f>IFERROR(IF(SUMPRODUCT(US_N2O!C388:AA388/SUM(US_N2O!C388:AA388),US_N2O!C$6:AA$6)&gt;3.5,4,IF(SUMPRODUCT(US_N2O!C388:AA388/SUM(US_N2O!C388:AA388),US_N2O!C$6:AA$6)&gt;2.5,3,2)),"")</f>
        <v>4</v>
      </c>
      <c r="BB385" s="223" t="str">
        <f>IFERROR(IF(SUMPRODUCT(US_Others!U390:V390/SUM(US_Others!U390:V390),US_Others!U$8:V$8)&gt;3.5,4,IF(SUMPRODUCT(US_Others!U390:V390/SUM(US_Others!U390:V390),US_Others!U$8:V$8)&gt;2.5,3,2)),"")</f>
        <v/>
      </c>
      <c r="BC385" s="223">
        <f>IFERROR(IF((US_Others!C390*US_Others!C$8/SUM(US_Others!C390,US_Others!H390,US_Others!N390)+ US_Others!H390*US_Others!H$8/SUM(US_Others!C390,US_Others!H390,US_Others!N390)+US_Others!N390*US_Others!N$8/SUM(US_Others!C390,US_Others!H390,US_Others!N390))&gt;3.5,4,IF((US_Others!C390*US_Others!C$8/SUM(US_Others!C390,US_Others!H390,US_Others!N390)+ US_Others!H390*US_Others!H$8/SUM(US_Others!C390,US_Others!H390,US_Others!N390)+US_Others!N390*US_Others!N$8/SUM(US_Others!C390,US_Others!H390,US_Others!N390))&gt;2.5,3,2)),"")</f>
        <v>4</v>
      </c>
      <c r="BD385" s="223">
        <f>IFERROR(IF((US_Others!D390*US_Others!D$8/SUM(US_Others!D390,US_Others!I390,US_Others!O390)+US_Others!I390*US_Others!I$8/SUM(US_Others!D390,US_Others!I390,US_Others!O390)+US_Others!O390*US_Others!O$8/SUM(US_Others!D390,US_Others!I390,US_Others!O390))&gt;3.5,4,IF((US_Others!D390*US_Others!D$8/SUM(US_Others!D390,US_Others!I390,US_Others!O390)+US_Others!I390*US_Others!I$8/SUM(US_Others!D390,US_Others!I390,US_Others!O390)+US_Others!O390*US_Others!O$8/SUM(US_Others!D390,US_Others!I390,US_Others!O390))&gt;2.5,3,2)),"")</f>
        <v>4</v>
      </c>
      <c r="BE385" s="223">
        <f>IFERROR(IF((US_Others!E390*US_Others!E$8/SUM(US_Others!E390,US_Others!J390,US_Others!P390,US_Others!W390)+US_Others!J390*US_Others!J$8/SUM(US_Others!E390,US_Others!J390,US_Others!P390,US_Others!W390)+US_Others!P390*US_Others!P$8/SUM(US_Others!E390,US_Others!J390,US_Others!P390,US_Others!W390)+US_Others!W390*US_Others!W$8/SUM(US_Others!E390,US_Others!J390,US_Others!P390,US_Others!W390))&gt;3.5,4,IF((US_Others!E390*US_Others!E$8/SUM(US_Others!E390,US_Others!J390,US_Others!P390,US_Others!W390)+US_Others!J390*US_Others!J$8/SUM(US_Others!E390,US_Others!J390,US_Others!P390,US_Others!W390)+US_Others!P390*US_Others!P$8/SUM(US_Others!E390,US_Others!J390,US_Others!P390,US_Others!W390)+US_Others!W390*US_Others!W$8/SUM(US_Others!E390,US_Others!J390,US_Others!P390,US_Others!W390))&gt;2.5,3,2)),"")</f>
        <v>4</v>
      </c>
      <c r="BF385" s="223">
        <f>IFERROR(IF((US_Others!F390*US_Others!F$8/SUM(US_Others!F390,US_Others!K390,US_Others!Q390)+US_Others!K390*US_Others!K$8/SUM(US_Others!F390,US_Others!K390,US_Others!Q390)+US_Others!Q390*US_Others!Q$8/SUM(US_Others!F390,US_Others!K390,US_Others!Q390))&gt;3.5,4,IF((US_Others!F390*US_Others!F$8/SUM(US_Others!F390,US_Others!K390,US_Others!Q390)+US_Others!K390*US_Others!K$8/SUM(US_Others!F390,US_Others!K390,US_Others!Q390)+US_Others!Q390*US_Others!Q$8/SUM(US_Others!F390,US_Others!K390,US_Others!Q390))&gt;2.5,3,2)),"")</f>
        <v>4</v>
      </c>
      <c r="BG385" s="223">
        <f>IFERROR(IF((US_Others!G390*US_Others!G$8/SUM(US_Others!G390,US_Others!L390,US_Others!R390)+US_Others!L390*US_Others!L$8/SUM(US_Others!G390,US_Others!L390,US_Others!R390)+US_Others!R390*US_Others!R$8/SUM(US_Others!G390,US_Others!L390,US_Others!R390))&gt;3.5,4,IF((US_Others!G390*US_Others!G$8/SUM(US_Others!G390,US_Others!L390,US_Others!R390)+US_Others!L390*US_Others!L$8/SUM(US_Others!G390,US_Others!L390,US_Others!R390)+US_Others!R390*US_Others!R$8/SUM(US_Others!G390,US_Others!L390,US_Others!R390))&gt;2.5,3,2)),"")</f>
        <v>4</v>
      </c>
      <c r="BH385" s="219" t="str">
        <f>IFERROR(IF((US_Others!Z390*US_Others!Z$8/SUM(US_Others!Z390,US_Others!AB390)+US_Others!AB390*US_Others!AB$8/SUM(US_Others!Z390,US_Others!AB390))&gt;3.5,4,IF((US_Others!Z390*US_Others!Z$8/SUM(US_Others!Z390,US_Others!AB390)+US_Others!AB390*US_Others!AB$8/SUM(US_Others!Z390,US_Others!AB390))&gt;2.5,3,2)),"")</f>
        <v/>
      </c>
      <c r="BI385" s="219" t="str">
        <f>IFERROR(IF((US_Others!AA390*US_Others!AA$8/SUM(US_Others!AA390,US_Others!AC390)+US_Others!AC390*US_Others!AC$8/SUM(US_Others!AA390,US_Others!AC390))&gt;3.5,4,IF((US_Others!AA390*US_Others!AA$8/SUM(US_Others!AA390,US_Others!AC390)+US_Others!AC390*US_Others!AC$8/SUM(US_Others!AA390,US_Others!AC390))&gt;2.5,3,2)),"")</f>
        <v/>
      </c>
      <c r="BJ385" s="219" t="str">
        <f>IFERROR(US_Others!AD390*US_Others!AD$8/US_Others!AD390,"")</f>
        <v/>
      </c>
      <c r="BK385" s="74" t="str">
        <f>IFERROR(US_Others!AE390*US_Others!AE$8/US_Others!AE390,"")</f>
        <v/>
      </c>
      <c r="BL385" s="219" t="str">
        <f>IFERROR(IF(SUMPRODUCT(US_Others!AG390:AI390/SUM(US_Others!AG390:AI390),US_Others!AG$8:AI$8)&gt;3.5,4,IF(SUMPRODUCT(US_Others!AG390:AI390/SUM(US_Others!AG390:AI390),US_Others!AG$8:AI$8)&gt;2.5,3,2)),"")</f>
        <v/>
      </c>
      <c r="BM385" s="219" t="str">
        <f>IFERROR(US_Others!AL390*US_Others!AL$8/US_Others!AL390,"")</f>
        <v/>
      </c>
    </row>
    <row r="386" spans="1:65">
      <c r="A386" s="200" t="s">
        <v>551</v>
      </c>
      <c r="B386" s="332" t="s">
        <v>552</v>
      </c>
      <c r="C386" s="333">
        <f>SUM(US_CO2!C389:AX389)</f>
        <v>5.3442637581027927</v>
      </c>
      <c r="D386" s="333">
        <f>SUM(US_CH4!C389:AC389)</f>
        <v>6.7162725112341753E-3</v>
      </c>
      <c r="E386" s="333">
        <f>SUM(US_N2O!C389:AA389)</f>
        <v>2.3796186535475789E-3</v>
      </c>
      <c r="F386" s="332">
        <f>US_Others!V391+US_Others!U391</f>
        <v>0</v>
      </c>
      <c r="G386" s="332">
        <f>US_Others!C391+US_Others!H391+US_Others!N391</f>
        <v>3.4110236853661412E-4</v>
      </c>
      <c r="H386" s="332">
        <f>US_Others!D391+US_Others!I391+US_Others!O391</f>
        <v>5.5940788440004734E-3</v>
      </c>
      <c r="I386" s="332">
        <f>US_Others!E391+US_Others!J391+US_Others!P391+US_Others!W391</f>
        <v>2.5855559535075352E-2</v>
      </c>
      <c r="J386" s="332">
        <f>US_Others!F391+US_Others!K391+US_Others!Q391</f>
        <v>4.4684410278296467E-3</v>
      </c>
      <c r="K386" s="332">
        <f>US_Others!G391+US_Others!L391+US_Others!R391</f>
        <v>4.434330790975985E-4</v>
      </c>
      <c r="L386" s="332">
        <f>US_Others!Z391+US_Others!AB391</f>
        <v>0</v>
      </c>
      <c r="M386" s="332">
        <f>US_Others!AA391+US_Others!AC391</f>
        <v>0</v>
      </c>
      <c r="N386" s="332">
        <f>US_Others!AD391</f>
        <v>0</v>
      </c>
      <c r="O386" s="332">
        <f>US_Others!AE391</f>
        <v>0</v>
      </c>
      <c r="P386" s="332">
        <f>SUM(US_Others!AG391:AI391)</f>
        <v>0</v>
      </c>
      <c r="Q386" s="332">
        <f>US_Others!AL391</f>
        <v>0</v>
      </c>
      <c r="R386" s="332"/>
      <c r="S386" s="334">
        <f t="shared" si="5"/>
        <v>5344.263758102793</v>
      </c>
      <c r="T386" s="334">
        <f>D386*1000/Spec!I$6</f>
        <v>0.26865090044936701</v>
      </c>
      <c r="U386" s="334">
        <f>E386*1000/Spec!I$7</f>
        <v>7.9852974951261039E-3</v>
      </c>
      <c r="V386" s="334">
        <f>F386*1000/Spec!I$8</f>
        <v>0</v>
      </c>
      <c r="W386" s="334">
        <f>G386*1000/Spec!I$9</f>
        <v>5.0533684227646537E-4</v>
      </c>
      <c r="X386" s="334">
        <f>H386*1000/Spec!I$10</f>
        <v>1.5983082411429924E-3</v>
      </c>
      <c r="Y386" s="334">
        <f>I386*1000/Spec!I$11</f>
        <v>1.8080810863689057E-2</v>
      </c>
      <c r="Z386" s="334">
        <f>J386*1000/Spec!I$12</f>
        <v>9.9965123665092764E-4</v>
      </c>
      <c r="AA386" s="334">
        <f>K386*1000/Spec!I$15</f>
        <v>4.5202148735738886E-5</v>
      </c>
      <c r="AB386" s="334">
        <f>L386*1000/Spec!I$17</f>
        <v>0</v>
      </c>
      <c r="AC386" s="334">
        <f>M386*1000/Spec!I$18</f>
        <v>0</v>
      </c>
      <c r="AD386" s="335">
        <f>N386*1000/Spec!I$25</f>
        <v>0</v>
      </c>
      <c r="AE386" s="335">
        <f>O386*1000/Spec!I$26</f>
        <v>0</v>
      </c>
      <c r="AF386" s="334">
        <f>P386*1000/Spec!I$21</f>
        <v>0</v>
      </c>
      <c r="AG386" s="334">
        <f>Q386*1000/Spec!I$22</f>
        <v>0</v>
      </c>
      <c r="AI386" s="200">
        <f>S386/'2007output'!$C384</f>
        <v>1.8391269251903191E-2</v>
      </c>
      <c r="AJ386" s="200">
        <f>T386/'2007output'!$C384</f>
        <v>9.2451107740321145E-7</v>
      </c>
      <c r="AK386" s="200">
        <f>U386/'2007output'!$C384</f>
        <v>2.7479885525250972E-8</v>
      </c>
      <c r="AL386" s="200">
        <f>V386/'2007output'!$C384</f>
        <v>0</v>
      </c>
      <c r="AM386" s="200">
        <f>W386/'2007output'!$C384</f>
        <v>1.7390208174366554E-9</v>
      </c>
      <c r="AN386" s="200">
        <f>X386/'2007output'!$C384</f>
        <v>5.5002744140067943E-9</v>
      </c>
      <c r="AO386" s="200">
        <f>Y386/'2007output'!$C384</f>
        <v>6.2221678408494036E-8</v>
      </c>
      <c r="AP386" s="200">
        <f>Z386/'2007output'!$C384</f>
        <v>3.4401099727480157E-9</v>
      </c>
      <c r="AQ386" s="200">
        <f>AA386/'2007output'!$C384</f>
        <v>1.5555461440373756E-10</v>
      </c>
      <c r="AR386" s="200">
        <f>AB386/'2007output'!$C384</f>
        <v>0</v>
      </c>
      <c r="AS386" s="200">
        <f>AC386/'2007output'!$C384</f>
        <v>0</v>
      </c>
      <c r="AT386" s="200">
        <f>AD386/'2007output'!$C384</f>
        <v>0</v>
      </c>
      <c r="AU386" s="200">
        <f>AE386/'2007output'!$C384</f>
        <v>0</v>
      </c>
      <c r="AV386" s="200">
        <f>AF386/'2007output'!$C384</f>
        <v>0</v>
      </c>
      <c r="AW386" s="200">
        <f>AG386/'2007output'!$C384</f>
        <v>0</v>
      </c>
      <c r="AY386" s="370">
        <f>IFERROR(IF(SUMPRODUCT(US_CO2!C389:AX389/SUM(US_CO2!C389:AX389),US_CO2!C$6:AX$6)&gt;3.5,4,IF(SUMPRODUCT(US_CO2!C389:AX389/SUM(US_CO2!C389:AX389),US_CO2!C$6:AX$6)&gt;2.5,3,2)),"")</f>
        <v>4</v>
      </c>
      <c r="AZ386" s="370">
        <f>IFERROR(IF(SUMPRODUCT(US_CH4!C389:AC389/SUM(US_CH4!C389:AC389),US_CH4!C$6:AC$6)&gt;3.5,4,IF(SUMPRODUCT(US_CH4!C389:AC389/SUM(US_CH4!C389:AC389),US_CH4!C$6:AC$6)&gt;2.5,3,2)),"")</f>
        <v>4</v>
      </c>
      <c r="BA386" s="223">
        <f>IFERROR(IF(SUMPRODUCT(US_N2O!C389:AA389/SUM(US_N2O!C389:AA389),US_N2O!C$6:AA$6)&gt;3.5,4,IF(SUMPRODUCT(US_N2O!C389:AA389/SUM(US_N2O!C389:AA389),US_N2O!C$6:AA$6)&gt;2.5,3,2)),"")</f>
        <v>4</v>
      </c>
      <c r="BB386" s="223" t="str">
        <f>IFERROR(IF(SUMPRODUCT(US_Others!U391:V391/SUM(US_Others!U391:V391),US_Others!U$8:V$8)&gt;3.5,4,IF(SUMPRODUCT(US_Others!U391:V391/SUM(US_Others!U391:V391),US_Others!U$8:V$8)&gt;2.5,3,2)),"")</f>
        <v/>
      </c>
      <c r="BC386" s="223">
        <f>IFERROR(IF((US_Others!C391*US_Others!C$8/SUM(US_Others!C391,US_Others!H391,US_Others!N391)+ US_Others!H391*US_Others!H$8/SUM(US_Others!C391,US_Others!H391,US_Others!N391)+US_Others!N391*US_Others!N$8/SUM(US_Others!C391,US_Others!H391,US_Others!N391))&gt;3.5,4,IF((US_Others!C391*US_Others!C$8/SUM(US_Others!C391,US_Others!H391,US_Others!N391)+ US_Others!H391*US_Others!H$8/SUM(US_Others!C391,US_Others!H391,US_Others!N391)+US_Others!N391*US_Others!N$8/SUM(US_Others!C391,US_Others!H391,US_Others!N391))&gt;2.5,3,2)),"")</f>
        <v>4</v>
      </c>
      <c r="BD386" s="223">
        <f>IFERROR(IF((US_Others!D391*US_Others!D$8/SUM(US_Others!D391,US_Others!I391,US_Others!O391)+US_Others!I391*US_Others!I$8/SUM(US_Others!D391,US_Others!I391,US_Others!O391)+US_Others!O391*US_Others!O$8/SUM(US_Others!D391,US_Others!I391,US_Others!O391))&gt;3.5,4,IF((US_Others!D391*US_Others!D$8/SUM(US_Others!D391,US_Others!I391,US_Others!O391)+US_Others!I391*US_Others!I$8/SUM(US_Others!D391,US_Others!I391,US_Others!O391)+US_Others!O391*US_Others!O$8/SUM(US_Others!D391,US_Others!I391,US_Others!O391))&gt;2.5,3,2)),"")</f>
        <v>4</v>
      </c>
      <c r="BE386" s="223">
        <f>IFERROR(IF((US_Others!E391*US_Others!E$8/SUM(US_Others!E391,US_Others!J391,US_Others!P391,US_Others!W391)+US_Others!J391*US_Others!J$8/SUM(US_Others!E391,US_Others!J391,US_Others!P391,US_Others!W391)+US_Others!P391*US_Others!P$8/SUM(US_Others!E391,US_Others!J391,US_Others!P391,US_Others!W391)+US_Others!W391*US_Others!W$8/SUM(US_Others!E391,US_Others!J391,US_Others!P391,US_Others!W391))&gt;3.5,4,IF((US_Others!E391*US_Others!E$8/SUM(US_Others!E391,US_Others!J391,US_Others!P391,US_Others!W391)+US_Others!J391*US_Others!J$8/SUM(US_Others!E391,US_Others!J391,US_Others!P391,US_Others!W391)+US_Others!P391*US_Others!P$8/SUM(US_Others!E391,US_Others!J391,US_Others!P391,US_Others!W391)+US_Others!W391*US_Others!W$8/SUM(US_Others!E391,US_Others!J391,US_Others!P391,US_Others!W391))&gt;2.5,3,2)),"")</f>
        <v>4</v>
      </c>
      <c r="BF386" s="223">
        <f>IFERROR(IF((US_Others!F391*US_Others!F$8/SUM(US_Others!F391,US_Others!K391,US_Others!Q391)+US_Others!K391*US_Others!K$8/SUM(US_Others!F391,US_Others!K391,US_Others!Q391)+US_Others!Q391*US_Others!Q$8/SUM(US_Others!F391,US_Others!K391,US_Others!Q391))&gt;3.5,4,IF((US_Others!F391*US_Others!F$8/SUM(US_Others!F391,US_Others!K391,US_Others!Q391)+US_Others!K391*US_Others!K$8/SUM(US_Others!F391,US_Others!K391,US_Others!Q391)+US_Others!Q391*US_Others!Q$8/SUM(US_Others!F391,US_Others!K391,US_Others!Q391))&gt;2.5,3,2)),"")</f>
        <v>4</v>
      </c>
      <c r="BG386" s="223">
        <f>IFERROR(IF((US_Others!G391*US_Others!G$8/SUM(US_Others!G391,US_Others!L391,US_Others!R391)+US_Others!L391*US_Others!L$8/SUM(US_Others!G391,US_Others!L391,US_Others!R391)+US_Others!R391*US_Others!R$8/SUM(US_Others!G391,US_Others!L391,US_Others!R391))&gt;3.5,4,IF((US_Others!G391*US_Others!G$8/SUM(US_Others!G391,US_Others!L391,US_Others!R391)+US_Others!L391*US_Others!L$8/SUM(US_Others!G391,US_Others!L391,US_Others!R391)+US_Others!R391*US_Others!R$8/SUM(US_Others!G391,US_Others!L391,US_Others!R391))&gt;2.5,3,2)),"")</f>
        <v>4</v>
      </c>
      <c r="BH386" s="219" t="str">
        <f>IFERROR(IF((US_Others!Z391*US_Others!Z$8/SUM(US_Others!Z391,US_Others!AB391)+US_Others!AB391*US_Others!AB$8/SUM(US_Others!Z391,US_Others!AB391))&gt;3.5,4,IF((US_Others!Z391*US_Others!Z$8/SUM(US_Others!Z391,US_Others!AB391)+US_Others!AB391*US_Others!AB$8/SUM(US_Others!Z391,US_Others!AB391))&gt;2.5,3,2)),"")</f>
        <v/>
      </c>
      <c r="BI386" s="219" t="str">
        <f>IFERROR(IF((US_Others!AA391*US_Others!AA$8/SUM(US_Others!AA391,US_Others!AC391)+US_Others!AC391*US_Others!AC$8/SUM(US_Others!AA391,US_Others!AC391))&gt;3.5,4,IF((US_Others!AA391*US_Others!AA$8/SUM(US_Others!AA391,US_Others!AC391)+US_Others!AC391*US_Others!AC$8/SUM(US_Others!AA391,US_Others!AC391))&gt;2.5,3,2)),"")</f>
        <v/>
      </c>
      <c r="BJ386" s="219" t="str">
        <f>IFERROR(US_Others!AD391*US_Others!AD$8/US_Others!AD391,"")</f>
        <v/>
      </c>
      <c r="BK386" s="74" t="str">
        <f>IFERROR(US_Others!AE391*US_Others!AE$8/US_Others!AE391,"")</f>
        <v/>
      </c>
      <c r="BL386" s="219" t="str">
        <f>IFERROR(IF(SUMPRODUCT(US_Others!AG391:AI391/SUM(US_Others!AG391:AI391),US_Others!AG$8:AI$8)&gt;3.5,4,IF(SUMPRODUCT(US_Others!AG391:AI391/SUM(US_Others!AG391:AI391),US_Others!AG$8:AI$8)&gt;2.5,3,2)),"")</f>
        <v/>
      </c>
      <c r="BM386" s="219" t="str">
        <f>IFERROR(US_Others!AL391*US_Others!AL$8/US_Others!AL391,"")</f>
        <v/>
      </c>
    </row>
    <row r="387" spans="1:65">
      <c r="A387" s="200" t="s">
        <v>553</v>
      </c>
      <c r="B387" s="332">
        <v>491000</v>
      </c>
      <c r="C387" s="333">
        <f>SUM(US_CO2!C390:AX390)</f>
        <v>3.4517155672898991</v>
      </c>
      <c r="D387" s="333">
        <f>SUM(US_CH4!C390:AC390)</f>
        <v>5.9272562732954103E-3</v>
      </c>
      <c r="E387" s="333">
        <f>SUM(US_N2O!C390:AA390)</f>
        <v>1.9344975551608082E-3</v>
      </c>
      <c r="F387" s="332">
        <f>US_Others!V392+US_Others!U392</f>
        <v>0</v>
      </c>
      <c r="G387" s="332">
        <f>US_Others!C392+US_Others!H392+US_Others!N392</f>
        <v>0</v>
      </c>
      <c r="H387" s="332">
        <f>US_Others!D392+US_Others!I392+US_Others!O392</f>
        <v>0</v>
      </c>
      <c r="I387" s="332">
        <f>US_Others!E392+US_Others!J392+US_Others!P392+US_Others!W392</f>
        <v>0</v>
      </c>
      <c r="J387" s="332">
        <f>US_Others!F392+US_Others!K392+US_Others!Q392</f>
        <v>0</v>
      </c>
      <c r="K387" s="332">
        <f>US_Others!G392+US_Others!L392+US_Others!R392</f>
        <v>0</v>
      </c>
      <c r="L387" s="332">
        <f>US_Others!Z392+US_Others!AB392</f>
        <v>0</v>
      </c>
      <c r="M387" s="332">
        <f>US_Others!AA392+US_Others!AC392</f>
        <v>0</v>
      </c>
      <c r="N387" s="332">
        <f>US_Others!AD392</f>
        <v>0</v>
      </c>
      <c r="O387" s="332">
        <f>US_Others!AE392</f>
        <v>0</v>
      </c>
      <c r="P387" s="332">
        <f>SUM(US_Others!AG392:AI392)</f>
        <v>0</v>
      </c>
      <c r="Q387" s="332">
        <f>US_Others!AL392</f>
        <v>0</v>
      </c>
      <c r="R387" s="332"/>
      <c r="S387" s="334">
        <f t="shared" si="5"/>
        <v>3451.7155672898994</v>
      </c>
      <c r="T387" s="334">
        <f>D387*1000/Spec!I$6</f>
        <v>0.2370902509318164</v>
      </c>
      <c r="U387" s="334">
        <f>E387*1000/Spec!I$7</f>
        <v>6.4916025340966722E-3</v>
      </c>
      <c r="V387" s="334">
        <f>F387*1000/Spec!I$8</f>
        <v>0</v>
      </c>
      <c r="W387" s="334">
        <f>G387*1000/Spec!I$9</f>
        <v>0</v>
      </c>
      <c r="X387" s="334">
        <f>H387*1000/Spec!I$10</f>
        <v>0</v>
      </c>
      <c r="Y387" s="334">
        <f>I387*1000/Spec!I$11</f>
        <v>0</v>
      </c>
      <c r="Z387" s="334">
        <f>J387*1000/Spec!I$12</f>
        <v>0</v>
      </c>
      <c r="AA387" s="334">
        <f>K387*1000/Spec!I$15</f>
        <v>0</v>
      </c>
      <c r="AB387" s="334">
        <f>L387*1000/Spec!I$17</f>
        <v>0</v>
      </c>
      <c r="AC387" s="334">
        <f>M387*1000/Spec!I$18</f>
        <v>0</v>
      </c>
      <c r="AD387" s="335">
        <f>N387*1000/Spec!I$25</f>
        <v>0</v>
      </c>
      <c r="AE387" s="335">
        <f>O387*1000/Spec!I$26</f>
        <v>0</v>
      </c>
      <c r="AF387" s="334">
        <f>P387*1000/Spec!I$21</f>
        <v>0</v>
      </c>
      <c r="AG387" s="334">
        <f>Q387*1000/Spec!I$22</f>
        <v>0</v>
      </c>
      <c r="AI387" s="200">
        <f>S387/'2007output'!$C385</f>
        <v>4.6116336672855647E-2</v>
      </c>
      <c r="AJ387" s="200">
        <f>T387/'2007output'!$C385</f>
        <v>3.1676230618295265E-6</v>
      </c>
      <c r="AK387" s="200">
        <f>U387/'2007output'!$C385</f>
        <v>8.673047421569945E-8</v>
      </c>
      <c r="AL387" s="200">
        <f>V387/'2007output'!$C385</f>
        <v>0</v>
      </c>
      <c r="AM387" s="200">
        <f>W387/'2007output'!$C385</f>
        <v>0</v>
      </c>
      <c r="AN387" s="200">
        <f>X387/'2007output'!$C385</f>
        <v>0</v>
      </c>
      <c r="AO387" s="200">
        <f>Y387/'2007output'!$C385</f>
        <v>0</v>
      </c>
      <c r="AP387" s="200">
        <f>Z387/'2007output'!$C385</f>
        <v>0</v>
      </c>
      <c r="AQ387" s="200">
        <f>AA387/'2007output'!$C385</f>
        <v>0</v>
      </c>
      <c r="AR387" s="200">
        <f>AB387/'2007output'!$C385</f>
        <v>0</v>
      </c>
      <c r="AS387" s="200">
        <f>AC387/'2007output'!$C385</f>
        <v>0</v>
      </c>
      <c r="AT387" s="200">
        <f>AD387/'2007output'!$C385</f>
        <v>0</v>
      </c>
      <c r="AU387" s="200">
        <f>AE387/'2007output'!$C385</f>
        <v>0</v>
      </c>
      <c r="AV387" s="200">
        <f>AF387/'2007output'!$C385</f>
        <v>0</v>
      </c>
      <c r="AW387" s="200">
        <f>AG387/'2007output'!$C385</f>
        <v>0</v>
      </c>
      <c r="AY387" s="370">
        <f>IFERROR(IF(SUMPRODUCT(US_CO2!C390:AX390/SUM(US_CO2!C390:AX390),US_CO2!C$6:AX$6)&gt;3.5,4,IF(SUMPRODUCT(US_CO2!C390:AX390/SUM(US_CO2!C390:AX390),US_CO2!C$6:AX$6)&gt;2.5,3,2)),"")</f>
        <v>4</v>
      </c>
      <c r="AZ387" s="370">
        <f>IFERROR(IF(SUMPRODUCT(US_CH4!C390:AC390/SUM(US_CH4!C390:AC390),US_CH4!C$6:AC$6)&gt;3.5,4,IF(SUMPRODUCT(US_CH4!C390:AC390/SUM(US_CH4!C390:AC390),US_CH4!C$6:AC$6)&gt;2.5,3,2)),"")</f>
        <v>4</v>
      </c>
      <c r="BA387" s="223">
        <f>IFERROR(IF(SUMPRODUCT(US_N2O!C390:AA390/SUM(US_N2O!C390:AA390),US_N2O!C$6:AA$6)&gt;3.5,4,IF(SUMPRODUCT(US_N2O!C390:AA390/SUM(US_N2O!C390:AA390),US_N2O!C$6:AA$6)&gt;2.5,3,2)),"")</f>
        <v>4</v>
      </c>
      <c r="BB387" s="223" t="str">
        <f>IFERROR(IF(SUMPRODUCT(US_Others!U392:V392/SUM(US_Others!U392:V392),US_Others!U$8:V$8)&gt;3.5,4,IF(SUMPRODUCT(US_Others!U392:V392/SUM(US_Others!U392:V392),US_Others!U$8:V$8)&gt;2.5,3,2)),"")</f>
        <v/>
      </c>
      <c r="BC387" s="223" t="str">
        <f>IFERROR(IF((US_Others!C392*US_Others!C$8/SUM(US_Others!C392,US_Others!H392,US_Others!N392)+ US_Others!H392*US_Others!H$8/SUM(US_Others!C392,US_Others!H392,US_Others!N392)+US_Others!N392*US_Others!N$8/SUM(US_Others!C392,US_Others!H392,US_Others!N392))&gt;3.5,4,IF((US_Others!C392*US_Others!C$8/SUM(US_Others!C392,US_Others!H392,US_Others!N392)+ US_Others!H392*US_Others!H$8/SUM(US_Others!C392,US_Others!H392,US_Others!N392)+US_Others!N392*US_Others!N$8/SUM(US_Others!C392,US_Others!H392,US_Others!N392))&gt;2.5,3,2)),"")</f>
        <v/>
      </c>
      <c r="BD387" s="223" t="str">
        <f>IFERROR(IF((US_Others!D392*US_Others!D$8/SUM(US_Others!D392,US_Others!I392,US_Others!O392)+US_Others!I392*US_Others!I$8/SUM(US_Others!D392,US_Others!I392,US_Others!O392)+US_Others!O392*US_Others!O$8/SUM(US_Others!D392,US_Others!I392,US_Others!O392))&gt;3.5,4,IF((US_Others!D392*US_Others!D$8/SUM(US_Others!D392,US_Others!I392,US_Others!O392)+US_Others!I392*US_Others!I$8/SUM(US_Others!D392,US_Others!I392,US_Others!O392)+US_Others!O392*US_Others!O$8/SUM(US_Others!D392,US_Others!I392,US_Others!O392))&gt;2.5,3,2)),"")</f>
        <v/>
      </c>
      <c r="BE387" s="223" t="str">
        <f>IFERROR(IF((US_Others!E392*US_Others!E$8/SUM(US_Others!E392,US_Others!J392,US_Others!P392,US_Others!W392)+US_Others!J392*US_Others!J$8/SUM(US_Others!E392,US_Others!J392,US_Others!P392,US_Others!W392)+US_Others!P392*US_Others!P$8/SUM(US_Others!E392,US_Others!J392,US_Others!P392,US_Others!W392)+US_Others!W392*US_Others!W$8/SUM(US_Others!E392,US_Others!J392,US_Others!P392,US_Others!W392))&gt;3.5,4,IF((US_Others!E392*US_Others!E$8/SUM(US_Others!E392,US_Others!J392,US_Others!P392,US_Others!W392)+US_Others!J392*US_Others!J$8/SUM(US_Others!E392,US_Others!J392,US_Others!P392,US_Others!W392)+US_Others!P392*US_Others!P$8/SUM(US_Others!E392,US_Others!J392,US_Others!P392,US_Others!W392)+US_Others!W392*US_Others!W$8/SUM(US_Others!E392,US_Others!J392,US_Others!P392,US_Others!W392))&gt;2.5,3,2)),"")</f>
        <v/>
      </c>
      <c r="BF387" s="223" t="str">
        <f>IFERROR(IF((US_Others!F392*US_Others!F$8/SUM(US_Others!F392,US_Others!K392,US_Others!Q392)+US_Others!K392*US_Others!K$8/SUM(US_Others!F392,US_Others!K392,US_Others!Q392)+US_Others!Q392*US_Others!Q$8/SUM(US_Others!F392,US_Others!K392,US_Others!Q392))&gt;3.5,4,IF((US_Others!F392*US_Others!F$8/SUM(US_Others!F392,US_Others!K392,US_Others!Q392)+US_Others!K392*US_Others!K$8/SUM(US_Others!F392,US_Others!K392,US_Others!Q392)+US_Others!Q392*US_Others!Q$8/SUM(US_Others!F392,US_Others!K392,US_Others!Q392))&gt;2.5,3,2)),"")</f>
        <v/>
      </c>
      <c r="BG387" s="223" t="str">
        <f>IFERROR(IF((US_Others!G392*US_Others!G$8/SUM(US_Others!G392,US_Others!L392,US_Others!R392)+US_Others!L392*US_Others!L$8/SUM(US_Others!G392,US_Others!L392,US_Others!R392)+US_Others!R392*US_Others!R$8/SUM(US_Others!G392,US_Others!L392,US_Others!R392))&gt;3.5,4,IF((US_Others!G392*US_Others!G$8/SUM(US_Others!G392,US_Others!L392,US_Others!R392)+US_Others!L392*US_Others!L$8/SUM(US_Others!G392,US_Others!L392,US_Others!R392)+US_Others!R392*US_Others!R$8/SUM(US_Others!G392,US_Others!L392,US_Others!R392))&gt;2.5,3,2)),"")</f>
        <v/>
      </c>
      <c r="BH387" s="219" t="str">
        <f>IFERROR(IF((US_Others!Z392*US_Others!Z$8/SUM(US_Others!Z392,US_Others!AB392)+US_Others!AB392*US_Others!AB$8/SUM(US_Others!Z392,US_Others!AB392))&gt;3.5,4,IF((US_Others!Z392*US_Others!Z$8/SUM(US_Others!Z392,US_Others!AB392)+US_Others!AB392*US_Others!AB$8/SUM(US_Others!Z392,US_Others!AB392))&gt;2.5,3,2)),"")</f>
        <v/>
      </c>
      <c r="BI387" s="219" t="str">
        <f>IFERROR(IF((US_Others!AA392*US_Others!AA$8/SUM(US_Others!AA392,US_Others!AC392)+US_Others!AC392*US_Others!AC$8/SUM(US_Others!AA392,US_Others!AC392))&gt;3.5,4,IF((US_Others!AA392*US_Others!AA$8/SUM(US_Others!AA392,US_Others!AC392)+US_Others!AC392*US_Others!AC$8/SUM(US_Others!AA392,US_Others!AC392))&gt;2.5,3,2)),"")</f>
        <v/>
      </c>
      <c r="BJ387" s="219" t="str">
        <f>IFERROR(US_Others!AD392*US_Others!AD$8/US_Others!AD392,"")</f>
        <v/>
      </c>
      <c r="BK387" s="74" t="str">
        <f>IFERROR(US_Others!AE392*US_Others!AE$8/US_Others!AE392,"")</f>
        <v/>
      </c>
      <c r="BL387" s="219" t="str">
        <f>IFERROR(IF(SUMPRODUCT(US_Others!AG392:AI392/SUM(US_Others!AG392:AI392),US_Others!AG$8:AI$8)&gt;3.5,4,IF(SUMPRODUCT(US_Others!AG392:AI392/SUM(US_Others!AG392:AI392),US_Others!AG$8:AI$8)&gt;2.5,3,2)),"")</f>
        <v/>
      </c>
      <c r="BM387" s="219" t="str">
        <f>IFERROR(US_Others!AL392*US_Others!AL$8/US_Others!AL392,"")</f>
        <v/>
      </c>
    </row>
    <row r="388" spans="1:65">
      <c r="A388" s="200" t="s">
        <v>554</v>
      </c>
      <c r="B388" s="332" t="s">
        <v>555</v>
      </c>
      <c r="C388" s="333">
        <f>SUM(US_CO2!C391:AX391)</f>
        <v>91.168459321165585</v>
      </c>
      <c r="D388" s="333">
        <f>SUM(US_CH4!C391:AC391)</f>
        <v>1.8899717923870307E-2</v>
      </c>
      <c r="E388" s="333">
        <f>SUM(US_N2O!C391:AA391)</f>
        <v>0.6312505786572683</v>
      </c>
      <c r="F388" s="332">
        <f>US_Others!V393+US_Others!U393</f>
        <v>0</v>
      </c>
      <c r="G388" s="332">
        <f>US_Others!C393+US_Others!H393+US_Others!N393</f>
        <v>0</v>
      </c>
      <c r="H388" s="332">
        <f>US_Others!D393+US_Others!I393+US_Others!O393</f>
        <v>0</v>
      </c>
      <c r="I388" s="332">
        <f>US_Others!E393+US_Others!J393+US_Others!P393+US_Others!W393</f>
        <v>0</v>
      </c>
      <c r="J388" s="332">
        <f>US_Others!F393+US_Others!K393+US_Others!Q393</f>
        <v>0</v>
      </c>
      <c r="K388" s="332">
        <f>US_Others!G393+US_Others!L393+US_Others!R393</f>
        <v>0</v>
      </c>
      <c r="L388" s="332">
        <f>US_Others!Z393+US_Others!AB393</f>
        <v>0</v>
      </c>
      <c r="M388" s="332">
        <f>US_Others!AA393+US_Others!AC393</f>
        <v>0</v>
      </c>
      <c r="N388" s="332">
        <f>US_Others!AD393</f>
        <v>0</v>
      </c>
      <c r="O388" s="332">
        <f>US_Others!AE393</f>
        <v>0</v>
      </c>
      <c r="P388" s="332">
        <f>SUM(US_Others!AG393:AI393)</f>
        <v>0</v>
      </c>
      <c r="Q388" s="332">
        <f>US_Others!AL393</f>
        <v>0</v>
      </c>
      <c r="R388" s="332"/>
      <c r="S388" s="334">
        <f t="shared" si="5"/>
        <v>91168.459321165588</v>
      </c>
      <c r="T388" s="334">
        <f>D388*1000/Spec!I$6</f>
        <v>0.75598871695481218</v>
      </c>
      <c r="U388" s="334">
        <f>E388*1000/Spec!I$7</f>
        <v>2.1182905324069408</v>
      </c>
      <c r="V388" s="334">
        <f>F388*1000/Spec!I$8</f>
        <v>0</v>
      </c>
      <c r="W388" s="334">
        <f>G388*1000/Spec!I$9</f>
        <v>0</v>
      </c>
      <c r="X388" s="334">
        <f>H388*1000/Spec!I$10</f>
        <v>0</v>
      </c>
      <c r="Y388" s="334">
        <f>I388*1000/Spec!I$11</f>
        <v>0</v>
      </c>
      <c r="Z388" s="334">
        <f>J388*1000/Spec!I$12</f>
        <v>0</v>
      </c>
      <c r="AA388" s="334">
        <f>K388*1000/Spec!I$15</f>
        <v>0</v>
      </c>
      <c r="AB388" s="334">
        <f>L388*1000/Spec!I$17</f>
        <v>0</v>
      </c>
      <c r="AC388" s="334">
        <f>M388*1000/Spec!I$18</f>
        <v>0</v>
      </c>
      <c r="AD388" s="335">
        <f>N388*1000/Spec!I$25</f>
        <v>0</v>
      </c>
      <c r="AE388" s="335">
        <f>O388*1000/Spec!I$26</f>
        <v>0</v>
      </c>
      <c r="AF388" s="334">
        <f>P388*1000/Spec!I$21</f>
        <v>0</v>
      </c>
      <c r="AG388" s="334">
        <f>Q388*1000/Spec!I$22</f>
        <v>0</v>
      </c>
      <c r="AI388" s="200">
        <f>S388/'2007output'!$C386</f>
        <v>7.430192283713577</v>
      </c>
      <c r="AJ388" s="200">
        <f>T388/'2007output'!$C386</f>
        <v>6.1612772367955352E-5</v>
      </c>
      <c r="AK388" s="200">
        <f>U388/'2007output'!$C386</f>
        <v>1.7263981519208971E-4</v>
      </c>
      <c r="AL388" s="200">
        <f>V388/'2007output'!$C386</f>
        <v>0</v>
      </c>
      <c r="AM388" s="200">
        <f>W388/'2007output'!$C386</f>
        <v>0</v>
      </c>
      <c r="AN388" s="200">
        <f>X388/'2007output'!$C386</f>
        <v>0</v>
      </c>
      <c r="AO388" s="200">
        <f>Y388/'2007output'!$C386</f>
        <v>0</v>
      </c>
      <c r="AP388" s="200">
        <f>Z388/'2007output'!$C386</f>
        <v>0</v>
      </c>
      <c r="AQ388" s="200">
        <f>AA388/'2007output'!$C386</f>
        <v>0</v>
      </c>
      <c r="AR388" s="200">
        <f>AB388/'2007output'!$C386</f>
        <v>0</v>
      </c>
      <c r="AS388" s="200">
        <f>AC388/'2007output'!$C386</f>
        <v>0</v>
      </c>
      <c r="AT388" s="200">
        <f>AD388/'2007output'!$C386</f>
        <v>0</v>
      </c>
      <c r="AU388" s="200">
        <f>AE388/'2007output'!$C386</f>
        <v>0</v>
      </c>
      <c r="AV388" s="200">
        <f>AF388/'2007output'!$C386</f>
        <v>0</v>
      </c>
      <c r="AW388" s="200">
        <f>AG388/'2007output'!$C386</f>
        <v>0</v>
      </c>
      <c r="AY388" s="370">
        <f>IFERROR(IF(SUMPRODUCT(US_CO2!C391:AX391/SUM(US_CO2!C391:AX391),US_CO2!C$6:AX$6)&gt;3.5,4,IF(SUMPRODUCT(US_CO2!C391:AX391/SUM(US_CO2!C391:AX391),US_CO2!C$6:AX$6)&gt;2.5,3,2)),"")</f>
        <v>2</v>
      </c>
      <c r="AZ388" s="370">
        <f>IFERROR(IF(SUMPRODUCT(US_CH4!C391:AC391/SUM(US_CH4!C391:AC391),US_CH4!C$6:AC$6)&gt;3.5,4,IF(SUMPRODUCT(US_CH4!C391:AC391/SUM(US_CH4!C391:AC391),US_CH4!C$6:AC$6)&gt;2.5,3,2)),"")</f>
        <v>2</v>
      </c>
      <c r="BA388" s="223">
        <f>IFERROR(IF(SUMPRODUCT(US_N2O!C391:AA391/SUM(US_N2O!C391:AA391),US_N2O!C$6:AA$6)&gt;3.5,4,IF(SUMPRODUCT(US_N2O!C391:AA391/SUM(US_N2O!C391:AA391),US_N2O!C$6:AA$6)&gt;2.5,3,2)),"")</f>
        <v>2</v>
      </c>
      <c r="BB388" s="223" t="str">
        <f>IFERROR(IF(SUMPRODUCT(US_Others!U393:V393/SUM(US_Others!U393:V393),US_Others!U$8:V$8)&gt;3.5,4,IF(SUMPRODUCT(US_Others!U393:V393/SUM(US_Others!U393:V393),US_Others!U$8:V$8)&gt;2.5,3,2)),"")</f>
        <v/>
      </c>
      <c r="BC388" s="223" t="str">
        <f>IFERROR(IF((US_Others!C393*US_Others!C$8/SUM(US_Others!C393,US_Others!H393,US_Others!N393)+ US_Others!H393*US_Others!H$8/SUM(US_Others!C393,US_Others!H393,US_Others!N393)+US_Others!N393*US_Others!N$8/SUM(US_Others!C393,US_Others!H393,US_Others!N393))&gt;3.5,4,IF((US_Others!C393*US_Others!C$8/SUM(US_Others!C393,US_Others!H393,US_Others!N393)+ US_Others!H393*US_Others!H$8/SUM(US_Others!C393,US_Others!H393,US_Others!N393)+US_Others!N393*US_Others!N$8/SUM(US_Others!C393,US_Others!H393,US_Others!N393))&gt;2.5,3,2)),"")</f>
        <v/>
      </c>
      <c r="BD388" s="223" t="str">
        <f>IFERROR(IF((US_Others!D393*US_Others!D$8/SUM(US_Others!D393,US_Others!I393,US_Others!O393)+US_Others!I393*US_Others!I$8/SUM(US_Others!D393,US_Others!I393,US_Others!O393)+US_Others!O393*US_Others!O$8/SUM(US_Others!D393,US_Others!I393,US_Others!O393))&gt;3.5,4,IF((US_Others!D393*US_Others!D$8/SUM(US_Others!D393,US_Others!I393,US_Others!O393)+US_Others!I393*US_Others!I$8/SUM(US_Others!D393,US_Others!I393,US_Others!O393)+US_Others!O393*US_Others!O$8/SUM(US_Others!D393,US_Others!I393,US_Others!O393))&gt;2.5,3,2)),"")</f>
        <v/>
      </c>
      <c r="BE388" s="223" t="str">
        <f>IFERROR(IF((US_Others!E393*US_Others!E$8/SUM(US_Others!E393,US_Others!J393,US_Others!P393,US_Others!W393)+US_Others!J393*US_Others!J$8/SUM(US_Others!E393,US_Others!J393,US_Others!P393,US_Others!W393)+US_Others!P393*US_Others!P$8/SUM(US_Others!E393,US_Others!J393,US_Others!P393,US_Others!W393)+US_Others!W393*US_Others!W$8/SUM(US_Others!E393,US_Others!J393,US_Others!P393,US_Others!W393))&gt;3.5,4,IF((US_Others!E393*US_Others!E$8/SUM(US_Others!E393,US_Others!J393,US_Others!P393,US_Others!W393)+US_Others!J393*US_Others!J$8/SUM(US_Others!E393,US_Others!J393,US_Others!P393,US_Others!W393)+US_Others!P393*US_Others!P$8/SUM(US_Others!E393,US_Others!J393,US_Others!P393,US_Others!W393)+US_Others!W393*US_Others!W$8/SUM(US_Others!E393,US_Others!J393,US_Others!P393,US_Others!W393))&gt;2.5,3,2)),"")</f>
        <v/>
      </c>
      <c r="BF388" s="223" t="str">
        <f>IFERROR(IF((US_Others!F393*US_Others!F$8/SUM(US_Others!F393,US_Others!K393,US_Others!Q393)+US_Others!K393*US_Others!K$8/SUM(US_Others!F393,US_Others!K393,US_Others!Q393)+US_Others!Q393*US_Others!Q$8/SUM(US_Others!F393,US_Others!K393,US_Others!Q393))&gt;3.5,4,IF((US_Others!F393*US_Others!F$8/SUM(US_Others!F393,US_Others!K393,US_Others!Q393)+US_Others!K393*US_Others!K$8/SUM(US_Others!F393,US_Others!K393,US_Others!Q393)+US_Others!Q393*US_Others!Q$8/SUM(US_Others!F393,US_Others!K393,US_Others!Q393))&gt;2.5,3,2)),"")</f>
        <v/>
      </c>
      <c r="BG388" s="223" t="str">
        <f>IFERROR(IF((US_Others!G393*US_Others!G$8/SUM(US_Others!G393,US_Others!L393,US_Others!R393)+US_Others!L393*US_Others!L$8/SUM(US_Others!G393,US_Others!L393,US_Others!R393)+US_Others!R393*US_Others!R$8/SUM(US_Others!G393,US_Others!L393,US_Others!R393))&gt;3.5,4,IF((US_Others!G393*US_Others!G$8/SUM(US_Others!G393,US_Others!L393,US_Others!R393)+US_Others!L393*US_Others!L$8/SUM(US_Others!G393,US_Others!L393,US_Others!R393)+US_Others!R393*US_Others!R$8/SUM(US_Others!G393,US_Others!L393,US_Others!R393))&gt;2.5,3,2)),"")</f>
        <v/>
      </c>
      <c r="BH388" s="219" t="str">
        <f>IFERROR(IF((US_Others!Z393*US_Others!Z$8/SUM(US_Others!Z393,US_Others!AB393)+US_Others!AB393*US_Others!AB$8/SUM(US_Others!Z393,US_Others!AB393))&gt;3.5,4,IF((US_Others!Z393*US_Others!Z$8/SUM(US_Others!Z393,US_Others!AB393)+US_Others!AB393*US_Others!AB$8/SUM(US_Others!Z393,US_Others!AB393))&gt;2.5,3,2)),"")</f>
        <v/>
      </c>
      <c r="BI388" s="219" t="str">
        <f>IFERROR(IF((US_Others!AA393*US_Others!AA$8/SUM(US_Others!AA393,US_Others!AC393)+US_Others!AC393*US_Others!AC$8/SUM(US_Others!AA393,US_Others!AC393))&gt;3.5,4,IF((US_Others!AA393*US_Others!AA$8/SUM(US_Others!AA393,US_Others!AC393)+US_Others!AC393*US_Others!AC$8/SUM(US_Others!AA393,US_Others!AC393))&gt;2.5,3,2)),"")</f>
        <v/>
      </c>
      <c r="BJ388" s="219" t="str">
        <f>IFERROR(US_Others!AD393*US_Others!AD$8/US_Others!AD393,"")</f>
        <v/>
      </c>
      <c r="BK388" s="74" t="str">
        <f>IFERROR(US_Others!AE393*US_Others!AE$8/US_Others!AE393,"")</f>
        <v/>
      </c>
      <c r="BL388" s="219" t="str">
        <f>IFERROR(IF(SUMPRODUCT(US_Others!AG393:AI393/SUM(US_Others!AG393:AI393),US_Others!AG$8:AI$8)&gt;3.5,4,IF(SUMPRODUCT(US_Others!AG393:AI393/SUM(US_Others!AG393:AI393),US_Others!AG$8:AI$8)&gt;2.5,3,2)),"")</f>
        <v/>
      </c>
      <c r="BM388" s="219" t="str">
        <f>IFERROR(US_Others!AL393*US_Others!AL$8/US_Others!AL393,"")</f>
        <v/>
      </c>
    </row>
    <row r="389" spans="1:65">
      <c r="A389" s="200" t="s">
        <v>556</v>
      </c>
      <c r="B389" s="332" t="s">
        <v>557</v>
      </c>
      <c r="C389" s="333">
        <f>SUM(US_CO2!C392:AX392)</f>
        <v>0.54298767237950185</v>
      </c>
      <c r="D389" s="333">
        <f>SUM(US_CH4!C392:AC392)</f>
        <v>1.3211557183026679E-3</v>
      </c>
      <c r="E389" s="333">
        <f>SUM(US_N2O!C392:AA392)</f>
        <v>3.3159349293830946E-4</v>
      </c>
      <c r="F389" s="332">
        <f>US_Others!V394+US_Others!U394</f>
        <v>0</v>
      </c>
      <c r="G389" s="332">
        <f>US_Others!C394+US_Others!H394+US_Others!N394</f>
        <v>0</v>
      </c>
      <c r="H389" s="332">
        <f>US_Others!D394+US_Others!I394+US_Others!O394</f>
        <v>0</v>
      </c>
      <c r="I389" s="332">
        <f>US_Others!E394+US_Others!J394+US_Others!P394+US_Others!W394</f>
        <v>0</v>
      </c>
      <c r="J389" s="332">
        <f>US_Others!F394+US_Others!K394+US_Others!Q394</f>
        <v>0</v>
      </c>
      <c r="K389" s="332">
        <f>US_Others!G394+US_Others!L394+US_Others!R394</f>
        <v>0</v>
      </c>
      <c r="L389" s="332">
        <f>US_Others!Z394+US_Others!AB394</f>
        <v>0</v>
      </c>
      <c r="M389" s="332">
        <f>US_Others!AA394+US_Others!AC394</f>
        <v>0</v>
      </c>
      <c r="N389" s="332">
        <f>US_Others!AD394</f>
        <v>0</v>
      </c>
      <c r="O389" s="332">
        <f>US_Others!AE394</f>
        <v>0</v>
      </c>
      <c r="P389" s="332">
        <f>SUM(US_Others!AG394:AI394)</f>
        <v>0</v>
      </c>
      <c r="Q389" s="332">
        <f>US_Others!AL394</f>
        <v>0</v>
      </c>
      <c r="R389" s="332"/>
      <c r="S389" s="334">
        <f t="shared" si="5"/>
        <v>542.98767237950187</v>
      </c>
      <c r="T389" s="334">
        <f>D389*1000/Spec!I$6</f>
        <v>5.2846228732106718E-2</v>
      </c>
      <c r="U389" s="334">
        <f>E389*1000/Spec!I$7</f>
        <v>1.1127298420748641E-3</v>
      </c>
      <c r="V389" s="334">
        <f>F389*1000/Spec!I$8</f>
        <v>0</v>
      </c>
      <c r="W389" s="334">
        <f>G389*1000/Spec!I$9</f>
        <v>0</v>
      </c>
      <c r="X389" s="334">
        <f>H389*1000/Spec!I$10</f>
        <v>0</v>
      </c>
      <c r="Y389" s="334">
        <f>I389*1000/Spec!I$11</f>
        <v>0</v>
      </c>
      <c r="Z389" s="334">
        <f>J389*1000/Spec!I$12</f>
        <v>0</v>
      </c>
      <c r="AA389" s="334">
        <f>K389*1000/Spec!I$15</f>
        <v>0</v>
      </c>
      <c r="AB389" s="334">
        <f>L389*1000/Spec!I$17</f>
        <v>0</v>
      </c>
      <c r="AC389" s="334">
        <f>M389*1000/Spec!I$18</f>
        <v>0</v>
      </c>
      <c r="AD389" s="335">
        <f>N389*1000/Spec!I$25</f>
        <v>0</v>
      </c>
      <c r="AE389" s="335">
        <f>O389*1000/Spec!I$26</f>
        <v>0</v>
      </c>
      <c r="AF389" s="334">
        <f>P389*1000/Spec!I$21</f>
        <v>0</v>
      </c>
      <c r="AG389" s="334">
        <f>Q389*1000/Spec!I$22</f>
        <v>0</v>
      </c>
      <c r="AI389" s="200">
        <f>S389/'2007output'!$C387</f>
        <v>6.1099096700742872E-2</v>
      </c>
      <c r="AJ389" s="200">
        <f>T389/'2007output'!$C387</f>
        <v>5.9464643560376638E-6</v>
      </c>
      <c r="AK389" s="200">
        <f>U389/'2007output'!$C387</f>
        <v>1.2520871408516531E-7</v>
      </c>
      <c r="AL389" s="200">
        <f>V389/'2007output'!$C387</f>
        <v>0</v>
      </c>
      <c r="AM389" s="200">
        <f>W389/'2007output'!$C387</f>
        <v>0</v>
      </c>
      <c r="AN389" s="200">
        <f>X389/'2007output'!$C387</f>
        <v>0</v>
      </c>
      <c r="AO389" s="200">
        <f>Y389/'2007output'!$C387</f>
        <v>0</v>
      </c>
      <c r="AP389" s="200">
        <f>Z389/'2007output'!$C387</f>
        <v>0</v>
      </c>
      <c r="AQ389" s="200">
        <f>AA389/'2007output'!$C387</f>
        <v>0</v>
      </c>
      <c r="AR389" s="200">
        <f>AB389/'2007output'!$C387</f>
        <v>0</v>
      </c>
      <c r="AS389" s="200">
        <f>AC389/'2007output'!$C387</f>
        <v>0</v>
      </c>
      <c r="AT389" s="200">
        <f>AD389/'2007output'!$C387</f>
        <v>0</v>
      </c>
      <c r="AU389" s="200">
        <f>AE389/'2007output'!$C387</f>
        <v>0</v>
      </c>
      <c r="AV389" s="200">
        <f>AF389/'2007output'!$C387</f>
        <v>0</v>
      </c>
      <c r="AW389" s="200">
        <f>AG389/'2007output'!$C387</f>
        <v>0</v>
      </c>
      <c r="AY389" s="370">
        <f>IFERROR(IF(SUMPRODUCT(US_CO2!C392:AX392/SUM(US_CO2!C392:AX392),US_CO2!C$6:AX$6)&gt;3.5,4,IF(SUMPRODUCT(US_CO2!C392:AX392/SUM(US_CO2!C392:AX392),US_CO2!C$6:AX$6)&gt;2.5,3,2)),"")</f>
        <v>4</v>
      </c>
      <c r="AZ389" s="370">
        <f>IFERROR(IF(SUMPRODUCT(US_CH4!C392:AC392/SUM(US_CH4!C392:AC392),US_CH4!C$6:AC$6)&gt;3.5,4,IF(SUMPRODUCT(US_CH4!C392:AC392/SUM(US_CH4!C392:AC392),US_CH4!C$6:AC$6)&gt;2.5,3,2)),"")</f>
        <v>4</v>
      </c>
      <c r="BA389" s="223">
        <f>IFERROR(IF(SUMPRODUCT(US_N2O!C392:AA392/SUM(US_N2O!C392:AA392),US_N2O!C$6:AA$6)&gt;3.5,4,IF(SUMPRODUCT(US_N2O!C392:AA392/SUM(US_N2O!C392:AA392),US_N2O!C$6:AA$6)&gt;2.5,3,2)),"")</f>
        <v>4</v>
      </c>
      <c r="BB389" s="223" t="str">
        <f>IFERROR(IF(SUMPRODUCT(US_Others!U394:V394/SUM(US_Others!U394:V394),US_Others!U$8:V$8)&gt;3.5,4,IF(SUMPRODUCT(US_Others!U394:V394/SUM(US_Others!U394:V394),US_Others!U$8:V$8)&gt;2.5,3,2)),"")</f>
        <v/>
      </c>
      <c r="BC389" s="223" t="str">
        <f>IFERROR(IF((US_Others!C394*US_Others!C$8/SUM(US_Others!C394,US_Others!H394,US_Others!N394)+ US_Others!H394*US_Others!H$8/SUM(US_Others!C394,US_Others!H394,US_Others!N394)+US_Others!N394*US_Others!N$8/SUM(US_Others!C394,US_Others!H394,US_Others!N394))&gt;3.5,4,IF((US_Others!C394*US_Others!C$8/SUM(US_Others!C394,US_Others!H394,US_Others!N394)+ US_Others!H394*US_Others!H$8/SUM(US_Others!C394,US_Others!H394,US_Others!N394)+US_Others!N394*US_Others!N$8/SUM(US_Others!C394,US_Others!H394,US_Others!N394))&gt;2.5,3,2)),"")</f>
        <v/>
      </c>
      <c r="BD389" s="223" t="str">
        <f>IFERROR(IF((US_Others!D394*US_Others!D$8/SUM(US_Others!D394,US_Others!I394,US_Others!O394)+US_Others!I394*US_Others!I$8/SUM(US_Others!D394,US_Others!I394,US_Others!O394)+US_Others!O394*US_Others!O$8/SUM(US_Others!D394,US_Others!I394,US_Others!O394))&gt;3.5,4,IF((US_Others!D394*US_Others!D$8/SUM(US_Others!D394,US_Others!I394,US_Others!O394)+US_Others!I394*US_Others!I$8/SUM(US_Others!D394,US_Others!I394,US_Others!O394)+US_Others!O394*US_Others!O$8/SUM(US_Others!D394,US_Others!I394,US_Others!O394))&gt;2.5,3,2)),"")</f>
        <v/>
      </c>
      <c r="BE389" s="223" t="str">
        <f>IFERROR(IF((US_Others!E394*US_Others!E$8/SUM(US_Others!E394,US_Others!J394,US_Others!P394,US_Others!W394)+US_Others!J394*US_Others!J$8/SUM(US_Others!E394,US_Others!J394,US_Others!P394,US_Others!W394)+US_Others!P394*US_Others!P$8/SUM(US_Others!E394,US_Others!J394,US_Others!P394,US_Others!W394)+US_Others!W394*US_Others!W$8/SUM(US_Others!E394,US_Others!J394,US_Others!P394,US_Others!W394))&gt;3.5,4,IF((US_Others!E394*US_Others!E$8/SUM(US_Others!E394,US_Others!J394,US_Others!P394,US_Others!W394)+US_Others!J394*US_Others!J$8/SUM(US_Others!E394,US_Others!J394,US_Others!P394,US_Others!W394)+US_Others!P394*US_Others!P$8/SUM(US_Others!E394,US_Others!J394,US_Others!P394,US_Others!W394)+US_Others!W394*US_Others!W$8/SUM(US_Others!E394,US_Others!J394,US_Others!P394,US_Others!W394))&gt;2.5,3,2)),"")</f>
        <v/>
      </c>
      <c r="BF389" s="223" t="str">
        <f>IFERROR(IF((US_Others!F394*US_Others!F$8/SUM(US_Others!F394,US_Others!K394,US_Others!Q394)+US_Others!K394*US_Others!K$8/SUM(US_Others!F394,US_Others!K394,US_Others!Q394)+US_Others!Q394*US_Others!Q$8/SUM(US_Others!F394,US_Others!K394,US_Others!Q394))&gt;3.5,4,IF((US_Others!F394*US_Others!F$8/SUM(US_Others!F394,US_Others!K394,US_Others!Q394)+US_Others!K394*US_Others!K$8/SUM(US_Others!F394,US_Others!K394,US_Others!Q394)+US_Others!Q394*US_Others!Q$8/SUM(US_Others!F394,US_Others!K394,US_Others!Q394))&gt;2.5,3,2)),"")</f>
        <v/>
      </c>
      <c r="BG389" s="223" t="str">
        <f>IFERROR(IF((US_Others!G394*US_Others!G$8/SUM(US_Others!G394,US_Others!L394,US_Others!R394)+US_Others!L394*US_Others!L$8/SUM(US_Others!G394,US_Others!L394,US_Others!R394)+US_Others!R394*US_Others!R$8/SUM(US_Others!G394,US_Others!L394,US_Others!R394))&gt;3.5,4,IF((US_Others!G394*US_Others!G$8/SUM(US_Others!G394,US_Others!L394,US_Others!R394)+US_Others!L394*US_Others!L$8/SUM(US_Others!G394,US_Others!L394,US_Others!R394)+US_Others!R394*US_Others!R$8/SUM(US_Others!G394,US_Others!L394,US_Others!R394))&gt;2.5,3,2)),"")</f>
        <v/>
      </c>
      <c r="BH389" s="219" t="str">
        <f>IFERROR(IF((US_Others!Z394*US_Others!Z$8/SUM(US_Others!Z394,US_Others!AB394)+US_Others!AB394*US_Others!AB$8/SUM(US_Others!Z394,US_Others!AB394))&gt;3.5,4,IF((US_Others!Z394*US_Others!Z$8/SUM(US_Others!Z394,US_Others!AB394)+US_Others!AB394*US_Others!AB$8/SUM(US_Others!Z394,US_Others!AB394))&gt;2.5,3,2)),"")</f>
        <v/>
      </c>
      <c r="BI389" s="219" t="str">
        <f>IFERROR(IF((US_Others!AA394*US_Others!AA$8/SUM(US_Others!AA394,US_Others!AC394)+US_Others!AC394*US_Others!AC$8/SUM(US_Others!AA394,US_Others!AC394))&gt;3.5,4,IF((US_Others!AA394*US_Others!AA$8/SUM(US_Others!AA394,US_Others!AC394)+US_Others!AC394*US_Others!AC$8/SUM(US_Others!AA394,US_Others!AC394))&gt;2.5,3,2)),"")</f>
        <v/>
      </c>
      <c r="BJ389" s="219" t="str">
        <f>IFERROR(US_Others!AD394*US_Others!AD$8/US_Others!AD394,"")</f>
        <v/>
      </c>
      <c r="BK389" s="74" t="str">
        <f>IFERROR(US_Others!AE394*US_Others!AE$8/US_Others!AE394,"")</f>
        <v/>
      </c>
      <c r="BL389" s="219" t="str">
        <f>IFERROR(IF(SUMPRODUCT(US_Others!AG394:AI394/SUM(US_Others!AG394:AI394),US_Others!AG$8:AI$8)&gt;3.5,4,IF(SUMPRODUCT(US_Others!AG394:AI394/SUM(US_Others!AG394:AI394),US_Others!AG$8:AI$8)&gt;2.5,3,2)),"")</f>
        <v/>
      </c>
      <c r="BM389" s="219" t="str">
        <f>IFERROR(US_Others!AL394*US_Others!AL$8/US_Others!AL394,"")</f>
        <v/>
      </c>
    </row>
    <row r="390" spans="1:65">
      <c r="A390" s="200" t="s">
        <v>558</v>
      </c>
      <c r="B390" s="332" t="s">
        <v>559</v>
      </c>
      <c r="C390" s="333">
        <f>SUM(US_CO2!C393:AX393)</f>
        <v>148.87848902586029</v>
      </c>
      <c r="D390" s="333">
        <f>SUM(US_CH4!C393:AC393)</f>
        <v>0.2255736624072382</v>
      </c>
      <c r="E390" s="333">
        <f>SUM(US_N2O!C393:AA393)</f>
        <v>8.1094670591764423E-2</v>
      </c>
      <c r="F390" s="332">
        <f>US_Others!V395+US_Others!U395</f>
        <v>0</v>
      </c>
      <c r="G390" s="332">
        <f>US_Others!C395+US_Others!H395+US_Others!N395</f>
        <v>9.7901527318925256E-3</v>
      </c>
      <c r="H390" s="332">
        <f>US_Others!D395+US_Others!I395+US_Others!O395</f>
        <v>0.16055850480303743</v>
      </c>
      <c r="I390" s="332">
        <f>US_Others!E395+US_Others!J395+US_Others!P395+US_Others!W395</f>
        <v>0.74209357707745338</v>
      </c>
      <c r="J390" s="332">
        <f>US_Others!F395+US_Others!K395+US_Others!Q395</f>
        <v>0.12825100078779209</v>
      </c>
      <c r="K390" s="332">
        <f>US_Others!G395+US_Others!L395+US_Others!R395</f>
        <v>1.2727198551460289E-2</v>
      </c>
      <c r="L390" s="332">
        <f>US_Others!Z395+US_Others!AB395</f>
        <v>0</v>
      </c>
      <c r="M390" s="332">
        <f>US_Others!AA395+US_Others!AC395</f>
        <v>0</v>
      </c>
      <c r="N390" s="332">
        <f>US_Others!AD395</f>
        <v>0</v>
      </c>
      <c r="O390" s="332">
        <f>US_Others!AE395</f>
        <v>0</v>
      </c>
      <c r="P390" s="332">
        <f>SUM(US_Others!AG395:AI395)</f>
        <v>0</v>
      </c>
      <c r="Q390" s="332">
        <f>US_Others!AL395</f>
        <v>0</v>
      </c>
      <c r="R390" s="332"/>
      <c r="S390" s="334">
        <f t="shared" si="5"/>
        <v>148878.4890258603</v>
      </c>
      <c r="T390" s="334">
        <f>D390*1000/Spec!I$6</f>
        <v>9.0229464962895278</v>
      </c>
      <c r="U390" s="334">
        <f>E390*1000/Spec!I$7</f>
        <v>0.27212976708645781</v>
      </c>
      <c r="V390" s="334">
        <f>F390*1000/Spec!I$8</f>
        <v>0</v>
      </c>
      <c r="W390" s="334">
        <f>G390*1000/Spec!I$9</f>
        <v>1.4503929973174113E-2</v>
      </c>
      <c r="X390" s="334">
        <f>H390*1000/Spec!I$10</f>
        <v>4.5873858515153555E-2</v>
      </c>
      <c r="Y390" s="334">
        <f>I390*1000/Spec!I$11</f>
        <v>0.5189465573968205</v>
      </c>
      <c r="Z390" s="334">
        <f>J390*1000/Spec!I$12</f>
        <v>2.8691499057671609E-2</v>
      </c>
      <c r="AA390" s="334">
        <f>K390*1000/Spec!I$15</f>
        <v>1.297369882921538E-3</v>
      </c>
      <c r="AB390" s="334">
        <f>L390*1000/Spec!I$17</f>
        <v>0</v>
      </c>
      <c r="AC390" s="334">
        <f>M390*1000/Spec!I$18</f>
        <v>0</v>
      </c>
      <c r="AD390" s="335">
        <f>N390*1000/Spec!I$25</f>
        <v>0</v>
      </c>
      <c r="AE390" s="335">
        <f>O390*1000/Spec!I$26</f>
        <v>0</v>
      </c>
      <c r="AF390" s="334">
        <f>P390*1000/Spec!I$21</f>
        <v>0</v>
      </c>
      <c r="AG390" s="334">
        <f>Q390*1000/Spec!I$22</f>
        <v>0</v>
      </c>
      <c r="AI390" s="200">
        <f>S390/'2007output'!$C388</f>
        <v>8.3265746729213719E-2</v>
      </c>
      <c r="AJ390" s="200">
        <f>T390/'2007output'!$C388</f>
        <v>5.0464132369101918E-6</v>
      </c>
      <c r="AK390" s="200">
        <f>U390/'2007output'!$C388</f>
        <v>1.5219853729013206E-7</v>
      </c>
      <c r="AL390" s="200">
        <f>V390/'2007output'!$C388</f>
        <v>0</v>
      </c>
      <c r="AM390" s="200">
        <f>W390/'2007output'!$C388</f>
        <v>8.1118539530233425E-9</v>
      </c>
      <c r="AN390" s="200">
        <f>X390/'2007output'!$C388</f>
        <v>2.5656635217133831E-8</v>
      </c>
      <c r="AO390" s="200">
        <f>Y390/'2007output'!$C388</f>
        <v>2.9023986538911833E-7</v>
      </c>
      <c r="AP390" s="200">
        <f>Z390/'2007output'!$C388</f>
        <v>1.6046771494319668E-8</v>
      </c>
      <c r="AQ390" s="200">
        <f>AA390/'2007output'!$C388</f>
        <v>7.256016150640148E-10</v>
      </c>
      <c r="AR390" s="200">
        <f>AB390/'2007output'!$C388</f>
        <v>0</v>
      </c>
      <c r="AS390" s="200">
        <f>AC390/'2007output'!$C388</f>
        <v>0</v>
      </c>
      <c r="AT390" s="200">
        <f>AD390/'2007output'!$C388</f>
        <v>0</v>
      </c>
      <c r="AU390" s="200">
        <f>AE390/'2007output'!$C388</f>
        <v>0</v>
      </c>
      <c r="AV390" s="200">
        <f>AF390/'2007output'!$C388</f>
        <v>0</v>
      </c>
      <c r="AW390" s="200">
        <f>AG390/'2007output'!$C388</f>
        <v>0</v>
      </c>
      <c r="AY390" s="370">
        <f>IFERROR(IF(SUMPRODUCT(US_CO2!C393:AX393/SUM(US_CO2!C393:AX393),US_CO2!C$6:AX$6)&gt;3.5,4,IF(SUMPRODUCT(US_CO2!C393:AX393/SUM(US_CO2!C393:AX393),US_CO2!C$6:AX$6)&gt;2.5,3,2)),"")</f>
        <v>4</v>
      </c>
      <c r="AZ390" s="370">
        <f>IFERROR(IF(SUMPRODUCT(US_CH4!C393:AC393/SUM(US_CH4!C393:AC393),US_CH4!C$6:AC$6)&gt;3.5,4,IF(SUMPRODUCT(US_CH4!C393:AC393/SUM(US_CH4!C393:AC393),US_CH4!C$6:AC$6)&gt;2.5,3,2)),"")</f>
        <v>4</v>
      </c>
      <c r="BA390" s="223">
        <f>IFERROR(IF(SUMPRODUCT(US_N2O!C393:AA393/SUM(US_N2O!C393:AA393),US_N2O!C$6:AA$6)&gt;3.5,4,IF(SUMPRODUCT(US_N2O!C393:AA393/SUM(US_N2O!C393:AA393),US_N2O!C$6:AA$6)&gt;2.5,3,2)),"")</f>
        <v>4</v>
      </c>
      <c r="BB390" s="223" t="str">
        <f>IFERROR(IF(SUMPRODUCT(US_Others!U395:V395/SUM(US_Others!U395:V395),US_Others!U$8:V$8)&gt;3.5,4,IF(SUMPRODUCT(US_Others!U395:V395/SUM(US_Others!U395:V395),US_Others!U$8:V$8)&gt;2.5,3,2)),"")</f>
        <v/>
      </c>
      <c r="BC390" s="223">
        <f>IFERROR(IF((US_Others!C395*US_Others!C$8/SUM(US_Others!C395,US_Others!H395,US_Others!N395)+ US_Others!H395*US_Others!H$8/SUM(US_Others!C395,US_Others!H395,US_Others!N395)+US_Others!N395*US_Others!N$8/SUM(US_Others!C395,US_Others!H395,US_Others!N395))&gt;3.5,4,IF((US_Others!C395*US_Others!C$8/SUM(US_Others!C395,US_Others!H395,US_Others!N395)+ US_Others!H395*US_Others!H$8/SUM(US_Others!C395,US_Others!H395,US_Others!N395)+US_Others!N395*US_Others!N$8/SUM(US_Others!C395,US_Others!H395,US_Others!N395))&gt;2.5,3,2)),"")</f>
        <v>4</v>
      </c>
      <c r="BD390" s="223">
        <f>IFERROR(IF((US_Others!D395*US_Others!D$8/SUM(US_Others!D395,US_Others!I395,US_Others!O395)+US_Others!I395*US_Others!I$8/SUM(US_Others!D395,US_Others!I395,US_Others!O395)+US_Others!O395*US_Others!O$8/SUM(US_Others!D395,US_Others!I395,US_Others!O395))&gt;3.5,4,IF((US_Others!D395*US_Others!D$8/SUM(US_Others!D395,US_Others!I395,US_Others!O395)+US_Others!I395*US_Others!I$8/SUM(US_Others!D395,US_Others!I395,US_Others!O395)+US_Others!O395*US_Others!O$8/SUM(US_Others!D395,US_Others!I395,US_Others!O395))&gt;2.5,3,2)),"")</f>
        <v>4</v>
      </c>
      <c r="BE390" s="223">
        <f>IFERROR(IF((US_Others!E395*US_Others!E$8/SUM(US_Others!E395,US_Others!J395,US_Others!P395,US_Others!W395)+US_Others!J395*US_Others!J$8/SUM(US_Others!E395,US_Others!J395,US_Others!P395,US_Others!W395)+US_Others!P395*US_Others!P$8/SUM(US_Others!E395,US_Others!J395,US_Others!P395,US_Others!W395)+US_Others!W395*US_Others!W$8/SUM(US_Others!E395,US_Others!J395,US_Others!P395,US_Others!W395))&gt;3.5,4,IF((US_Others!E395*US_Others!E$8/SUM(US_Others!E395,US_Others!J395,US_Others!P395,US_Others!W395)+US_Others!J395*US_Others!J$8/SUM(US_Others!E395,US_Others!J395,US_Others!P395,US_Others!W395)+US_Others!P395*US_Others!P$8/SUM(US_Others!E395,US_Others!J395,US_Others!P395,US_Others!W395)+US_Others!W395*US_Others!W$8/SUM(US_Others!E395,US_Others!J395,US_Others!P395,US_Others!W395))&gt;2.5,3,2)),"")</f>
        <v>4</v>
      </c>
      <c r="BF390" s="223">
        <f>IFERROR(IF((US_Others!F395*US_Others!F$8/SUM(US_Others!F395,US_Others!K395,US_Others!Q395)+US_Others!K395*US_Others!K$8/SUM(US_Others!F395,US_Others!K395,US_Others!Q395)+US_Others!Q395*US_Others!Q$8/SUM(US_Others!F395,US_Others!K395,US_Others!Q395))&gt;3.5,4,IF((US_Others!F395*US_Others!F$8/SUM(US_Others!F395,US_Others!K395,US_Others!Q395)+US_Others!K395*US_Others!K$8/SUM(US_Others!F395,US_Others!K395,US_Others!Q395)+US_Others!Q395*US_Others!Q$8/SUM(US_Others!F395,US_Others!K395,US_Others!Q395))&gt;2.5,3,2)),"")</f>
        <v>4</v>
      </c>
      <c r="BG390" s="223">
        <f>IFERROR(IF((US_Others!G395*US_Others!G$8/SUM(US_Others!G395,US_Others!L395,US_Others!R395)+US_Others!L395*US_Others!L$8/SUM(US_Others!G395,US_Others!L395,US_Others!R395)+US_Others!R395*US_Others!R$8/SUM(US_Others!G395,US_Others!L395,US_Others!R395))&gt;3.5,4,IF((US_Others!G395*US_Others!G$8/SUM(US_Others!G395,US_Others!L395,US_Others!R395)+US_Others!L395*US_Others!L$8/SUM(US_Others!G395,US_Others!L395,US_Others!R395)+US_Others!R395*US_Others!R$8/SUM(US_Others!G395,US_Others!L395,US_Others!R395))&gt;2.5,3,2)),"")</f>
        <v>4</v>
      </c>
      <c r="BH390" s="219" t="str">
        <f>IFERROR(IF((US_Others!Z395*US_Others!Z$8/SUM(US_Others!Z395,US_Others!AB395)+US_Others!AB395*US_Others!AB$8/SUM(US_Others!Z395,US_Others!AB395))&gt;3.5,4,IF((US_Others!Z395*US_Others!Z$8/SUM(US_Others!Z395,US_Others!AB395)+US_Others!AB395*US_Others!AB$8/SUM(US_Others!Z395,US_Others!AB395))&gt;2.5,3,2)),"")</f>
        <v/>
      </c>
      <c r="BI390" s="219" t="str">
        <f>IFERROR(IF((US_Others!AA395*US_Others!AA$8/SUM(US_Others!AA395,US_Others!AC395)+US_Others!AC395*US_Others!AC$8/SUM(US_Others!AA395,US_Others!AC395))&gt;3.5,4,IF((US_Others!AA395*US_Others!AA$8/SUM(US_Others!AA395,US_Others!AC395)+US_Others!AC395*US_Others!AC$8/SUM(US_Others!AA395,US_Others!AC395))&gt;2.5,3,2)),"")</f>
        <v/>
      </c>
      <c r="BJ390" s="219" t="str">
        <f>IFERROR(US_Others!AD395*US_Others!AD$8/US_Others!AD395,"")</f>
        <v/>
      </c>
      <c r="BK390" s="74" t="str">
        <f>IFERROR(US_Others!AE395*US_Others!AE$8/US_Others!AE395,"")</f>
        <v/>
      </c>
      <c r="BL390" s="219" t="str">
        <f>IFERROR(IF(SUMPRODUCT(US_Others!AG395:AI395/SUM(US_Others!AG395:AI395),US_Others!AG$8:AI$8)&gt;3.5,4,IF(SUMPRODUCT(US_Others!AG395:AI395/SUM(US_Others!AG395:AI395),US_Others!AG$8:AI$8)&gt;2.5,3,2)),"")</f>
        <v/>
      </c>
      <c r="BM390" s="219" t="str">
        <f>IFERROR(US_Others!AL395*US_Others!AL$8/US_Others!AL395,"")</f>
        <v/>
      </c>
    </row>
    <row r="391" spans="1:65">
      <c r="A391" s="200" t="s">
        <v>560</v>
      </c>
      <c r="B391" s="332" t="s">
        <v>561</v>
      </c>
      <c r="C391" s="333">
        <f>SUM(US_CO2!C394:AX394)</f>
        <v>8.4671101494187404</v>
      </c>
      <c r="D391" s="333">
        <f>SUM(US_CH4!C394:AC394)</f>
        <v>9.0131512400188039E-3</v>
      </c>
      <c r="E391" s="333">
        <f>SUM(US_N2O!C394:AA394)</f>
        <v>4.3575485139470916E-3</v>
      </c>
      <c r="F391" s="332">
        <f>US_Others!V396+US_Others!U396</f>
        <v>0</v>
      </c>
      <c r="G391" s="332">
        <f>US_Others!C396+US_Others!H396+US_Others!N396</f>
        <v>4.5915513329424144E-5</v>
      </c>
      <c r="H391" s="332">
        <f>US_Others!D396+US_Others!I396+US_Others!O396</f>
        <v>7.5301441860255592E-4</v>
      </c>
      <c r="I391" s="332">
        <f>US_Others!E396+US_Others!J396+US_Others!P396+US_Others!W396</f>
        <v>3.4803959103703493E-3</v>
      </c>
      <c r="J391" s="332">
        <f>US_Others!F396+US_Others!K396+US_Others!Q396</f>
        <v>6.0149322461545626E-4</v>
      </c>
      <c r="K391" s="332">
        <f>US_Others!G396+US_Others!L396+US_Others!R396</f>
        <v>5.9690167328251386E-5</v>
      </c>
      <c r="L391" s="332">
        <f>US_Others!Z396+US_Others!AB396</f>
        <v>0</v>
      </c>
      <c r="M391" s="332">
        <f>US_Others!AA396+US_Others!AC396</f>
        <v>0</v>
      </c>
      <c r="N391" s="332">
        <f>US_Others!AD396</f>
        <v>0</v>
      </c>
      <c r="O391" s="332">
        <f>US_Others!AE396</f>
        <v>0</v>
      </c>
      <c r="P391" s="332">
        <f>SUM(US_Others!AG396:AI396)</f>
        <v>0</v>
      </c>
      <c r="Q391" s="332">
        <f>US_Others!AL396</f>
        <v>0</v>
      </c>
      <c r="R391" s="332"/>
      <c r="S391" s="334">
        <f t="shared" si="5"/>
        <v>8467.1101494187405</v>
      </c>
      <c r="T391" s="334">
        <f>D391*1000/Spec!I$6</f>
        <v>0.36052604960075213</v>
      </c>
      <c r="U391" s="334">
        <f>E391*1000/Spec!I$7</f>
        <v>1.4622646019956683E-2</v>
      </c>
      <c r="V391" s="334">
        <f>F391*1000/Spec!I$8</f>
        <v>0</v>
      </c>
      <c r="W391" s="334">
        <f>G391*1000/Spec!I$9</f>
        <v>6.8022982710257997E-5</v>
      </c>
      <c r="X391" s="334">
        <f>H391*1000/Spec!I$10</f>
        <v>2.1514697674358739E-4</v>
      </c>
      <c r="Y391" s="334">
        <f>I391*1000/Spec!I$11</f>
        <v>2.4338432939652794E-3</v>
      </c>
      <c r="Z391" s="334">
        <f>J391*1000/Spec!I$12</f>
        <v>1.345622426432788E-4</v>
      </c>
      <c r="AA391" s="334">
        <f>K391*1000/Spec!I$15</f>
        <v>6.0846246002294989E-6</v>
      </c>
      <c r="AB391" s="334">
        <f>L391*1000/Spec!I$17</f>
        <v>0</v>
      </c>
      <c r="AC391" s="334">
        <f>M391*1000/Spec!I$18</f>
        <v>0</v>
      </c>
      <c r="AD391" s="335">
        <f>N391*1000/Spec!I$25</f>
        <v>0</v>
      </c>
      <c r="AE391" s="335">
        <f>O391*1000/Spec!I$26</f>
        <v>0</v>
      </c>
      <c r="AF391" s="334">
        <f>P391*1000/Spec!I$21</f>
        <v>0</v>
      </c>
      <c r="AG391" s="334">
        <f>Q391*1000/Spec!I$22</f>
        <v>0</v>
      </c>
      <c r="AI391" s="200">
        <f>S391/'2007output'!$C389</f>
        <v>0.71822123584856568</v>
      </c>
      <c r="AJ391" s="200">
        <f>T391/'2007output'!$C389</f>
        <v>3.0581563287874472E-5</v>
      </c>
      <c r="AK391" s="200">
        <f>U391/'2007output'!$C389</f>
        <v>1.2403635609429708E-6</v>
      </c>
      <c r="AL391" s="200">
        <f>V391/'2007output'!$C389</f>
        <v>0</v>
      </c>
      <c r="AM391" s="200">
        <f>W391/'2007output'!$C389</f>
        <v>5.7700384010737122E-9</v>
      </c>
      <c r="AN391" s="200">
        <f>X391/'2007output'!$C389</f>
        <v>1.8249807171395995E-8</v>
      </c>
      <c r="AO391" s="200">
        <f>Y391/'2007output'!$C389</f>
        <v>2.0645035999366185E-7</v>
      </c>
      <c r="AP391" s="200">
        <f>Z391/'2007output'!$C389</f>
        <v>1.1414220259842125E-8</v>
      </c>
      <c r="AQ391" s="200">
        <f>AA391/'2007output'!$C389</f>
        <v>5.161272881694375E-10</v>
      </c>
      <c r="AR391" s="200">
        <f>AB391/'2007output'!$C389</f>
        <v>0</v>
      </c>
      <c r="AS391" s="200">
        <f>AC391/'2007output'!$C389</f>
        <v>0</v>
      </c>
      <c r="AT391" s="200">
        <f>AD391/'2007output'!$C389</f>
        <v>0</v>
      </c>
      <c r="AU391" s="200">
        <f>AE391/'2007output'!$C389</f>
        <v>0</v>
      </c>
      <c r="AV391" s="200">
        <f>AF391/'2007output'!$C389</f>
        <v>0</v>
      </c>
      <c r="AW391" s="200">
        <f>AG391/'2007output'!$C389</f>
        <v>0</v>
      </c>
      <c r="AY391" s="370">
        <f>IFERROR(IF(SUMPRODUCT(US_CO2!C394:AX394/SUM(US_CO2!C394:AX394),US_CO2!C$6:AX$6)&gt;3.5,4,IF(SUMPRODUCT(US_CO2!C394:AX394/SUM(US_CO2!C394:AX394),US_CO2!C$6:AX$6)&gt;2.5,3,2)),"")</f>
        <v>4</v>
      </c>
      <c r="AZ391" s="370">
        <f>IFERROR(IF(SUMPRODUCT(US_CH4!C394:AC394/SUM(US_CH4!C394:AC394),US_CH4!C$6:AC$6)&gt;3.5,4,IF(SUMPRODUCT(US_CH4!C394:AC394/SUM(US_CH4!C394:AC394),US_CH4!C$6:AC$6)&gt;2.5,3,2)),"")</f>
        <v>4</v>
      </c>
      <c r="BA391" s="223">
        <f>IFERROR(IF(SUMPRODUCT(US_N2O!C394:AA394/SUM(US_N2O!C394:AA394),US_N2O!C$6:AA$6)&gt;3.5,4,IF(SUMPRODUCT(US_N2O!C394:AA394/SUM(US_N2O!C394:AA394),US_N2O!C$6:AA$6)&gt;2.5,3,2)),"")</f>
        <v>4</v>
      </c>
      <c r="BB391" s="223" t="str">
        <f>IFERROR(IF(SUMPRODUCT(US_Others!U396:V396/SUM(US_Others!U396:V396),US_Others!U$8:V$8)&gt;3.5,4,IF(SUMPRODUCT(US_Others!U396:V396/SUM(US_Others!U396:V396),US_Others!U$8:V$8)&gt;2.5,3,2)),"")</f>
        <v/>
      </c>
      <c r="BC391" s="223">
        <f>IFERROR(IF((US_Others!C396*US_Others!C$8/SUM(US_Others!C396,US_Others!H396,US_Others!N396)+ US_Others!H396*US_Others!H$8/SUM(US_Others!C396,US_Others!H396,US_Others!N396)+US_Others!N396*US_Others!N$8/SUM(US_Others!C396,US_Others!H396,US_Others!N396))&gt;3.5,4,IF((US_Others!C396*US_Others!C$8/SUM(US_Others!C396,US_Others!H396,US_Others!N396)+ US_Others!H396*US_Others!H$8/SUM(US_Others!C396,US_Others!H396,US_Others!N396)+US_Others!N396*US_Others!N$8/SUM(US_Others!C396,US_Others!H396,US_Others!N396))&gt;2.5,3,2)),"")</f>
        <v>4</v>
      </c>
      <c r="BD391" s="223">
        <f>IFERROR(IF((US_Others!D396*US_Others!D$8/SUM(US_Others!D396,US_Others!I396,US_Others!O396)+US_Others!I396*US_Others!I$8/SUM(US_Others!D396,US_Others!I396,US_Others!O396)+US_Others!O396*US_Others!O$8/SUM(US_Others!D396,US_Others!I396,US_Others!O396))&gt;3.5,4,IF((US_Others!D396*US_Others!D$8/SUM(US_Others!D396,US_Others!I396,US_Others!O396)+US_Others!I396*US_Others!I$8/SUM(US_Others!D396,US_Others!I396,US_Others!O396)+US_Others!O396*US_Others!O$8/SUM(US_Others!D396,US_Others!I396,US_Others!O396))&gt;2.5,3,2)),"")</f>
        <v>4</v>
      </c>
      <c r="BE391" s="223">
        <f>IFERROR(IF((US_Others!E396*US_Others!E$8/SUM(US_Others!E396,US_Others!J396,US_Others!P396,US_Others!W396)+US_Others!J396*US_Others!J$8/SUM(US_Others!E396,US_Others!J396,US_Others!P396,US_Others!W396)+US_Others!P396*US_Others!P$8/SUM(US_Others!E396,US_Others!J396,US_Others!P396,US_Others!W396)+US_Others!W396*US_Others!W$8/SUM(US_Others!E396,US_Others!J396,US_Others!P396,US_Others!W396))&gt;3.5,4,IF((US_Others!E396*US_Others!E$8/SUM(US_Others!E396,US_Others!J396,US_Others!P396,US_Others!W396)+US_Others!J396*US_Others!J$8/SUM(US_Others!E396,US_Others!J396,US_Others!P396,US_Others!W396)+US_Others!P396*US_Others!P$8/SUM(US_Others!E396,US_Others!J396,US_Others!P396,US_Others!W396)+US_Others!W396*US_Others!W$8/SUM(US_Others!E396,US_Others!J396,US_Others!P396,US_Others!W396))&gt;2.5,3,2)),"")</f>
        <v>4</v>
      </c>
      <c r="BF391" s="223">
        <f>IFERROR(IF((US_Others!F396*US_Others!F$8/SUM(US_Others!F396,US_Others!K396,US_Others!Q396)+US_Others!K396*US_Others!K$8/SUM(US_Others!F396,US_Others!K396,US_Others!Q396)+US_Others!Q396*US_Others!Q$8/SUM(US_Others!F396,US_Others!K396,US_Others!Q396))&gt;3.5,4,IF((US_Others!F396*US_Others!F$8/SUM(US_Others!F396,US_Others!K396,US_Others!Q396)+US_Others!K396*US_Others!K$8/SUM(US_Others!F396,US_Others!K396,US_Others!Q396)+US_Others!Q396*US_Others!Q$8/SUM(US_Others!F396,US_Others!K396,US_Others!Q396))&gt;2.5,3,2)),"")</f>
        <v>4</v>
      </c>
      <c r="BG391" s="223">
        <f>IFERROR(IF((US_Others!G396*US_Others!G$8/SUM(US_Others!G396,US_Others!L396,US_Others!R396)+US_Others!L396*US_Others!L$8/SUM(US_Others!G396,US_Others!L396,US_Others!R396)+US_Others!R396*US_Others!R$8/SUM(US_Others!G396,US_Others!L396,US_Others!R396))&gt;3.5,4,IF((US_Others!G396*US_Others!G$8/SUM(US_Others!G396,US_Others!L396,US_Others!R396)+US_Others!L396*US_Others!L$8/SUM(US_Others!G396,US_Others!L396,US_Others!R396)+US_Others!R396*US_Others!R$8/SUM(US_Others!G396,US_Others!L396,US_Others!R396))&gt;2.5,3,2)),"")</f>
        <v>4</v>
      </c>
      <c r="BH391" s="219" t="str">
        <f>IFERROR(IF((US_Others!Z396*US_Others!Z$8/SUM(US_Others!Z396,US_Others!AB396)+US_Others!AB396*US_Others!AB$8/SUM(US_Others!Z396,US_Others!AB396))&gt;3.5,4,IF((US_Others!Z396*US_Others!Z$8/SUM(US_Others!Z396,US_Others!AB396)+US_Others!AB396*US_Others!AB$8/SUM(US_Others!Z396,US_Others!AB396))&gt;2.5,3,2)),"")</f>
        <v/>
      </c>
      <c r="BI391" s="219" t="str">
        <f>IFERROR(IF((US_Others!AA396*US_Others!AA$8/SUM(US_Others!AA396,US_Others!AC396)+US_Others!AC396*US_Others!AC$8/SUM(US_Others!AA396,US_Others!AC396))&gt;3.5,4,IF((US_Others!AA396*US_Others!AA$8/SUM(US_Others!AA396,US_Others!AC396)+US_Others!AC396*US_Others!AC$8/SUM(US_Others!AA396,US_Others!AC396))&gt;2.5,3,2)),"")</f>
        <v/>
      </c>
      <c r="BJ391" s="219" t="str">
        <f>IFERROR(US_Others!AD396*US_Others!AD$8/US_Others!AD396,"")</f>
        <v/>
      </c>
      <c r="BK391" s="74" t="str">
        <f>IFERROR(US_Others!AE396*US_Others!AE$8/US_Others!AE396,"")</f>
        <v/>
      </c>
      <c r="BL391" s="219" t="str">
        <f>IFERROR(IF(SUMPRODUCT(US_Others!AG396:AI396/SUM(US_Others!AG396:AI396),US_Others!AG$8:AI$8)&gt;3.5,4,IF(SUMPRODUCT(US_Others!AG396:AI396/SUM(US_Others!AG396:AI396),US_Others!AG$8:AI$8)&gt;2.5,3,2)),"")</f>
        <v/>
      </c>
      <c r="BM391" s="219" t="str">
        <f>IFERROR(US_Others!AL396*US_Others!AL$8/US_Others!AL396,"")</f>
        <v/>
      </c>
    </row>
    <row r="392" spans="1:65">
      <c r="A392" s="200" t="s">
        <v>562</v>
      </c>
      <c r="B392" s="332" t="s">
        <v>563</v>
      </c>
      <c r="C392" s="333">
        <f>SUM(US_CO2!C395:AX395)</f>
        <v>225.1000472184331</v>
      </c>
      <c r="D392" s="333">
        <f>SUM(US_CH4!C395:AC395)</f>
        <v>4.6664465197237256E-2</v>
      </c>
      <c r="E392" s="333">
        <f>SUM(US_N2O!C395:AA395)</f>
        <v>1.5585931375877242</v>
      </c>
      <c r="F392" s="332">
        <f>US_Others!V397+US_Others!U397</f>
        <v>0</v>
      </c>
      <c r="G392" s="332">
        <f>US_Others!C397+US_Others!H397+US_Others!N397</f>
        <v>0</v>
      </c>
      <c r="H392" s="332">
        <f>US_Others!D397+US_Others!I397+US_Others!O397</f>
        <v>0</v>
      </c>
      <c r="I392" s="332">
        <f>US_Others!E397+US_Others!J397+US_Others!P397+US_Others!W397</f>
        <v>0</v>
      </c>
      <c r="J392" s="332">
        <f>US_Others!F397+US_Others!K397+US_Others!Q397</f>
        <v>0</v>
      </c>
      <c r="K392" s="332">
        <f>US_Others!G397+US_Others!L397+US_Others!R397</f>
        <v>0</v>
      </c>
      <c r="L392" s="332">
        <f>US_Others!Z397+US_Others!AB397</f>
        <v>0</v>
      </c>
      <c r="M392" s="332">
        <f>US_Others!AA397+US_Others!AC397</f>
        <v>0</v>
      </c>
      <c r="N392" s="332">
        <f>US_Others!AD397</f>
        <v>0</v>
      </c>
      <c r="O392" s="332">
        <f>US_Others!AE397</f>
        <v>0</v>
      </c>
      <c r="P392" s="332">
        <f>SUM(US_Others!AG397:AI397)</f>
        <v>0</v>
      </c>
      <c r="Q392" s="332">
        <f>US_Others!AL397</f>
        <v>0</v>
      </c>
      <c r="R392" s="332"/>
      <c r="S392" s="334">
        <f t="shared" si="5"/>
        <v>225100.04721843312</v>
      </c>
      <c r="T392" s="334">
        <f>D392*1000/Spec!I$6</f>
        <v>1.8665786078894901</v>
      </c>
      <c r="U392" s="334">
        <f>E392*1000/Spec!I$7</f>
        <v>5.2301783140527656</v>
      </c>
      <c r="V392" s="334">
        <f>F392*1000/Spec!I$8</f>
        <v>0</v>
      </c>
      <c r="W392" s="334">
        <f>G392*1000/Spec!I$9</f>
        <v>0</v>
      </c>
      <c r="X392" s="334">
        <f>H392*1000/Spec!I$10</f>
        <v>0</v>
      </c>
      <c r="Y392" s="334">
        <f>I392*1000/Spec!I$11</f>
        <v>0</v>
      </c>
      <c r="Z392" s="334">
        <f>J392*1000/Spec!I$12</f>
        <v>0</v>
      </c>
      <c r="AA392" s="334">
        <f>K392*1000/Spec!I$15</f>
        <v>0</v>
      </c>
      <c r="AB392" s="334">
        <f>L392*1000/Spec!I$17</f>
        <v>0</v>
      </c>
      <c r="AC392" s="334">
        <f>M392*1000/Spec!I$18</f>
        <v>0</v>
      </c>
      <c r="AD392" s="335">
        <f>N392*1000/Spec!I$25</f>
        <v>0</v>
      </c>
      <c r="AE392" s="335">
        <f>O392*1000/Spec!I$26</f>
        <v>0</v>
      </c>
      <c r="AF392" s="334">
        <f>P392*1000/Spec!I$21</f>
        <v>0</v>
      </c>
      <c r="AG392" s="334">
        <f>Q392*1000/Spec!I$22</f>
        <v>0</v>
      </c>
      <c r="AI392" s="200">
        <f>S392/'2007output'!$C390</f>
        <v>7.443538481479882</v>
      </c>
      <c r="AJ392" s="200">
        <f>T392/'2007output'!$C390</f>
        <v>6.1723441946016667E-5</v>
      </c>
      <c r="AK392" s="200">
        <f>U392/'2007output'!$C390</f>
        <v>1.7294991283531516E-4</v>
      </c>
      <c r="AL392" s="200">
        <f>V392/'2007output'!$C390</f>
        <v>0</v>
      </c>
      <c r="AM392" s="200">
        <f>W392/'2007output'!$C390</f>
        <v>0</v>
      </c>
      <c r="AN392" s="200">
        <f>X392/'2007output'!$C390</f>
        <v>0</v>
      </c>
      <c r="AO392" s="200">
        <f>Y392/'2007output'!$C390</f>
        <v>0</v>
      </c>
      <c r="AP392" s="200">
        <f>Z392/'2007output'!$C390</f>
        <v>0</v>
      </c>
      <c r="AQ392" s="200">
        <f>AA392/'2007output'!$C390</f>
        <v>0</v>
      </c>
      <c r="AR392" s="200">
        <f>AB392/'2007output'!$C390</f>
        <v>0</v>
      </c>
      <c r="AS392" s="200">
        <f>AC392/'2007output'!$C390</f>
        <v>0</v>
      </c>
      <c r="AT392" s="200">
        <f>AD392/'2007output'!$C390</f>
        <v>0</v>
      </c>
      <c r="AU392" s="200">
        <f>AE392/'2007output'!$C390</f>
        <v>0</v>
      </c>
      <c r="AV392" s="200">
        <f>AF392/'2007output'!$C390</f>
        <v>0</v>
      </c>
      <c r="AW392" s="200">
        <f>AG392/'2007output'!$C390</f>
        <v>0</v>
      </c>
      <c r="AY392" s="370">
        <f>IFERROR(IF(SUMPRODUCT(US_CO2!C395:AX395/SUM(US_CO2!C395:AX395),US_CO2!C$6:AX$6)&gt;3.5,4,IF(SUMPRODUCT(US_CO2!C395:AX395/SUM(US_CO2!C395:AX395),US_CO2!C$6:AX$6)&gt;2.5,3,2)),"")</f>
        <v>2</v>
      </c>
      <c r="AZ392" s="370">
        <f>IFERROR(IF(SUMPRODUCT(US_CH4!C395:AC395/SUM(US_CH4!C395:AC395),US_CH4!C$6:AC$6)&gt;3.5,4,IF(SUMPRODUCT(US_CH4!C395:AC395/SUM(US_CH4!C395:AC395),US_CH4!C$6:AC$6)&gt;2.5,3,2)),"")</f>
        <v>2</v>
      </c>
      <c r="BA392" s="223">
        <f>IFERROR(IF(SUMPRODUCT(US_N2O!C395:AA395/SUM(US_N2O!C395:AA395),US_N2O!C$6:AA$6)&gt;3.5,4,IF(SUMPRODUCT(US_N2O!C395:AA395/SUM(US_N2O!C395:AA395),US_N2O!C$6:AA$6)&gt;2.5,3,2)),"")</f>
        <v>2</v>
      </c>
      <c r="BB392" s="223" t="str">
        <f>IFERROR(IF(SUMPRODUCT(US_Others!U397:V397/SUM(US_Others!U397:V397),US_Others!U$8:V$8)&gt;3.5,4,IF(SUMPRODUCT(US_Others!U397:V397/SUM(US_Others!U397:V397),US_Others!U$8:V$8)&gt;2.5,3,2)),"")</f>
        <v/>
      </c>
      <c r="BC392" s="223" t="str">
        <f>IFERROR(IF((US_Others!C397*US_Others!C$8/SUM(US_Others!C397,US_Others!H397,US_Others!N397)+ US_Others!H397*US_Others!H$8/SUM(US_Others!C397,US_Others!H397,US_Others!N397)+US_Others!N397*US_Others!N$8/SUM(US_Others!C397,US_Others!H397,US_Others!N397))&gt;3.5,4,IF((US_Others!C397*US_Others!C$8/SUM(US_Others!C397,US_Others!H397,US_Others!N397)+ US_Others!H397*US_Others!H$8/SUM(US_Others!C397,US_Others!H397,US_Others!N397)+US_Others!N397*US_Others!N$8/SUM(US_Others!C397,US_Others!H397,US_Others!N397))&gt;2.5,3,2)),"")</f>
        <v/>
      </c>
      <c r="BD392" s="223" t="str">
        <f>IFERROR(IF((US_Others!D397*US_Others!D$8/SUM(US_Others!D397,US_Others!I397,US_Others!O397)+US_Others!I397*US_Others!I$8/SUM(US_Others!D397,US_Others!I397,US_Others!O397)+US_Others!O397*US_Others!O$8/SUM(US_Others!D397,US_Others!I397,US_Others!O397))&gt;3.5,4,IF((US_Others!D397*US_Others!D$8/SUM(US_Others!D397,US_Others!I397,US_Others!O397)+US_Others!I397*US_Others!I$8/SUM(US_Others!D397,US_Others!I397,US_Others!O397)+US_Others!O397*US_Others!O$8/SUM(US_Others!D397,US_Others!I397,US_Others!O397))&gt;2.5,3,2)),"")</f>
        <v/>
      </c>
      <c r="BE392" s="223" t="str">
        <f>IFERROR(IF((US_Others!E397*US_Others!E$8/SUM(US_Others!E397,US_Others!J397,US_Others!P397,US_Others!W397)+US_Others!J397*US_Others!J$8/SUM(US_Others!E397,US_Others!J397,US_Others!P397,US_Others!W397)+US_Others!P397*US_Others!P$8/SUM(US_Others!E397,US_Others!J397,US_Others!P397,US_Others!W397)+US_Others!W397*US_Others!W$8/SUM(US_Others!E397,US_Others!J397,US_Others!P397,US_Others!W397))&gt;3.5,4,IF((US_Others!E397*US_Others!E$8/SUM(US_Others!E397,US_Others!J397,US_Others!P397,US_Others!W397)+US_Others!J397*US_Others!J$8/SUM(US_Others!E397,US_Others!J397,US_Others!P397,US_Others!W397)+US_Others!P397*US_Others!P$8/SUM(US_Others!E397,US_Others!J397,US_Others!P397,US_Others!W397)+US_Others!W397*US_Others!W$8/SUM(US_Others!E397,US_Others!J397,US_Others!P397,US_Others!W397))&gt;2.5,3,2)),"")</f>
        <v/>
      </c>
      <c r="BF392" s="223" t="str">
        <f>IFERROR(IF((US_Others!F397*US_Others!F$8/SUM(US_Others!F397,US_Others!K397,US_Others!Q397)+US_Others!K397*US_Others!K$8/SUM(US_Others!F397,US_Others!K397,US_Others!Q397)+US_Others!Q397*US_Others!Q$8/SUM(US_Others!F397,US_Others!K397,US_Others!Q397))&gt;3.5,4,IF((US_Others!F397*US_Others!F$8/SUM(US_Others!F397,US_Others!K397,US_Others!Q397)+US_Others!K397*US_Others!K$8/SUM(US_Others!F397,US_Others!K397,US_Others!Q397)+US_Others!Q397*US_Others!Q$8/SUM(US_Others!F397,US_Others!K397,US_Others!Q397))&gt;2.5,3,2)),"")</f>
        <v/>
      </c>
      <c r="BG392" s="223" t="str">
        <f>IFERROR(IF((US_Others!G397*US_Others!G$8/SUM(US_Others!G397,US_Others!L397,US_Others!R397)+US_Others!L397*US_Others!L$8/SUM(US_Others!G397,US_Others!L397,US_Others!R397)+US_Others!R397*US_Others!R$8/SUM(US_Others!G397,US_Others!L397,US_Others!R397))&gt;3.5,4,IF((US_Others!G397*US_Others!G$8/SUM(US_Others!G397,US_Others!L397,US_Others!R397)+US_Others!L397*US_Others!L$8/SUM(US_Others!G397,US_Others!L397,US_Others!R397)+US_Others!R397*US_Others!R$8/SUM(US_Others!G397,US_Others!L397,US_Others!R397))&gt;2.5,3,2)),"")</f>
        <v/>
      </c>
      <c r="BH392" s="219" t="str">
        <f>IFERROR(IF((US_Others!Z397*US_Others!Z$8/SUM(US_Others!Z397,US_Others!AB397)+US_Others!AB397*US_Others!AB$8/SUM(US_Others!Z397,US_Others!AB397))&gt;3.5,4,IF((US_Others!Z397*US_Others!Z$8/SUM(US_Others!Z397,US_Others!AB397)+US_Others!AB397*US_Others!AB$8/SUM(US_Others!Z397,US_Others!AB397))&gt;2.5,3,2)),"")</f>
        <v/>
      </c>
      <c r="BI392" s="219" t="str">
        <f>IFERROR(IF((US_Others!AA397*US_Others!AA$8/SUM(US_Others!AA397,US_Others!AC397)+US_Others!AC397*US_Others!AC$8/SUM(US_Others!AA397,US_Others!AC397))&gt;3.5,4,IF((US_Others!AA397*US_Others!AA$8/SUM(US_Others!AA397,US_Others!AC397)+US_Others!AC397*US_Others!AC$8/SUM(US_Others!AA397,US_Others!AC397))&gt;2.5,3,2)),"")</f>
        <v/>
      </c>
      <c r="BJ392" s="219" t="str">
        <f>IFERROR(US_Others!AD397*US_Others!AD$8/US_Others!AD397,"")</f>
        <v/>
      </c>
      <c r="BK392" s="74" t="str">
        <f>IFERROR(US_Others!AE397*US_Others!AE$8/US_Others!AE397,"")</f>
        <v/>
      </c>
      <c r="BL392" s="219" t="str">
        <f>IFERROR(IF(SUMPRODUCT(US_Others!AG397:AI397/SUM(US_Others!AG397:AI397),US_Others!AG$8:AI$8)&gt;3.5,4,IF(SUMPRODUCT(US_Others!AG397:AI397/SUM(US_Others!AG397:AI397),US_Others!AG$8:AI$8)&gt;2.5,3,2)),"")</f>
        <v/>
      </c>
      <c r="BM392" s="219" t="str">
        <f>IFERROR(US_Others!AL397*US_Others!AL$8/US_Others!AL397,"")</f>
        <v/>
      </c>
    </row>
    <row r="393" spans="1:65">
      <c r="A393" s="200" t="s">
        <v>564</v>
      </c>
      <c r="B393" s="332" t="s">
        <v>565</v>
      </c>
      <c r="C393" s="333">
        <f>SUM(US_CO2!C396:AX396)</f>
        <v>6.1116038137204196</v>
      </c>
      <c r="D393" s="333">
        <f>SUM(US_CH4!C396:AC396)</f>
        <v>7.818959278774339E-3</v>
      </c>
      <c r="E393" s="333">
        <f>SUM(US_N2O!C396:AA396)</f>
        <v>3.2374517460118457E-3</v>
      </c>
      <c r="F393" s="332">
        <f>US_Others!V398+US_Others!U398</f>
        <v>0</v>
      </c>
      <c r="G393" s="332">
        <f>US_Others!C398+US_Others!H398+US_Others!N398</f>
        <v>3.3649552606663239E-4</v>
      </c>
      <c r="H393" s="332">
        <f>US_Others!D398+US_Others!I398+US_Others!O398</f>
        <v>5.5185266274927714E-3</v>
      </c>
      <c r="I393" s="332">
        <f>US_Others!E398+US_Others!J398+US_Others!P398+US_Others!W398</f>
        <v>2.5506360875850738E-2</v>
      </c>
      <c r="J393" s="332">
        <f>US_Others!F398+US_Others!K398+US_Others!Q398</f>
        <v>4.4080913914728848E-3</v>
      </c>
      <c r="K393" s="332">
        <f>US_Others!G398+US_Others!L398+US_Others!R398</f>
        <v>4.3744418388662223E-4</v>
      </c>
      <c r="L393" s="332">
        <f>US_Others!Z398+US_Others!AB398</f>
        <v>0</v>
      </c>
      <c r="M393" s="332">
        <f>US_Others!AA398+US_Others!AC398</f>
        <v>0</v>
      </c>
      <c r="N393" s="332">
        <f>US_Others!AD398</f>
        <v>0</v>
      </c>
      <c r="O393" s="332">
        <f>US_Others!AE398</f>
        <v>0</v>
      </c>
      <c r="P393" s="332">
        <f>SUM(US_Others!AG398:AI398)</f>
        <v>0</v>
      </c>
      <c r="Q393" s="332">
        <f>US_Others!AL398</f>
        <v>0</v>
      </c>
      <c r="R393" s="332"/>
      <c r="S393" s="334">
        <f t="shared" si="5"/>
        <v>6111.6038137204196</v>
      </c>
      <c r="T393" s="334">
        <f>D393*1000/Spec!I$6</f>
        <v>0.31275837115097355</v>
      </c>
      <c r="U393" s="334">
        <f>E393*1000/Spec!I$7</f>
        <v>1.0863932033596797E-2</v>
      </c>
      <c r="V393" s="334">
        <f>F393*1000/Spec!I$8</f>
        <v>0</v>
      </c>
      <c r="W393" s="334">
        <f>G393*1000/Spec!I$9</f>
        <v>4.9851189046908506E-4</v>
      </c>
      <c r="X393" s="334">
        <f>H393*1000/Spec!I$10</f>
        <v>1.5767218935693631E-3</v>
      </c>
      <c r="Y393" s="334">
        <f>I393*1000/Spec!I$11</f>
        <v>1.7836615997098418E-2</v>
      </c>
      <c r="Z393" s="334">
        <f>J393*1000/Spec!I$12</f>
        <v>9.8615019943464987E-4</v>
      </c>
      <c r="AA393" s="334">
        <f>K393*1000/Spec!I$15</f>
        <v>4.4591659927280554E-5</v>
      </c>
      <c r="AB393" s="334">
        <f>L393*1000/Spec!I$17</f>
        <v>0</v>
      </c>
      <c r="AC393" s="334">
        <f>M393*1000/Spec!I$18</f>
        <v>0</v>
      </c>
      <c r="AD393" s="335">
        <f>N393*1000/Spec!I$25</f>
        <v>0</v>
      </c>
      <c r="AE393" s="335">
        <f>O393*1000/Spec!I$26</f>
        <v>0</v>
      </c>
      <c r="AF393" s="334">
        <f>P393*1000/Spec!I$21</f>
        <v>0</v>
      </c>
      <c r="AG393" s="334">
        <f>Q393*1000/Spec!I$22</f>
        <v>0</v>
      </c>
      <c r="AI393" s="200">
        <f>S393/'2007output'!$C391</f>
        <v>3.3569727138865406E-2</v>
      </c>
      <c r="AJ393" s="200">
        <f>T393/'2007output'!$C391</f>
        <v>1.7179145605550653E-6</v>
      </c>
      <c r="AK393" s="200">
        <f>U393/'2007output'!$C391</f>
        <v>5.9673245376979726E-8</v>
      </c>
      <c r="AL393" s="200">
        <f>V393/'2007output'!$C391</f>
        <v>0</v>
      </c>
      <c r="AM393" s="200">
        <f>W393/'2007output'!$C391</f>
        <v>2.7382187472554479E-9</v>
      </c>
      <c r="AN393" s="200">
        <f>X393/'2007output'!$C391</f>
        <v>8.6605947234622291E-9</v>
      </c>
      <c r="AO393" s="200">
        <f>Y393/'2007output'!$C391</f>
        <v>9.7972700841486003E-8</v>
      </c>
      <c r="AP393" s="200">
        <f>Z393/'2007output'!$C391</f>
        <v>5.4167112466680755E-9</v>
      </c>
      <c r="AQ393" s="200">
        <f>AA393/'2007output'!$C391</f>
        <v>2.4493241087835433E-10</v>
      </c>
      <c r="AR393" s="200">
        <f>AB393/'2007output'!$C391</f>
        <v>0</v>
      </c>
      <c r="AS393" s="200">
        <f>AC393/'2007output'!$C391</f>
        <v>0</v>
      </c>
      <c r="AT393" s="200">
        <f>AD393/'2007output'!$C391</f>
        <v>0</v>
      </c>
      <c r="AU393" s="200">
        <f>AE393/'2007output'!$C391</f>
        <v>0</v>
      </c>
      <c r="AV393" s="200">
        <f>AF393/'2007output'!$C391</f>
        <v>0</v>
      </c>
      <c r="AW393" s="200">
        <f>AG393/'2007output'!$C391</f>
        <v>0</v>
      </c>
      <c r="AY393" s="370">
        <f>IFERROR(IF(SUMPRODUCT(US_CO2!C396:AX396/SUM(US_CO2!C396:AX396),US_CO2!C$6:AX$6)&gt;3.5,4,IF(SUMPRODUCT(US_CO2!C396:AX396/SUM(US_CO2!C396:AX396),US_CO2!C$6:AX$6)&gt;2.5,3,2)),"")</f>
        <v>4</v>
      </c>
      <c r="AZ393" s="370">
        <f>IFERROR(IF(SUMPRODUCT(US_CH4!C396:AC396/SUM(US_CH4!C396:AC396),US_CH4!C$6:AC$6)&gt;3.5,4,IF(SUMPRODUCT(US_CH4!C396:AC396/SUM(US_CH4!C396:AC396),US_CH4!C$6:AC$6)&gt;2.5,3,2)),"")</f>
        <v>4</v>
      </c>
      <c r="BA393" s="223">
        <f>IFERROR(IF(SUMPRODUCT(US_N2O!C396:AA396/SUM(US_N2O!C396:AA396),US_N2O!C$6:AA$6)&gt;3.5,4,IF(SUMPRODUCT(US_N2O!C396:AA396/SUM(US_N2O!C396:AA396),US_N2O!C$6:AA$6)&gt;2.5,3,2)),"")</f>
        <v>4</v>
      </c>
      <c r="BB393" s="223" t="str">
        <f>IFERROR(IF(SUMPRODUCT(US_Others!U398:V398/SUM(US_Others!U398:V398),US_Others!U$8:V$8)&gt;3.5,4,IF(SUMPRODUCT(US_Others!U398:V398/SUM(US_Others!U398:V398),US_Others!U$8:V$8)&gt;2.5,3,2)),"")</f>
        <v/>
      </c>
      <c r="BC393" s="223">
        <f>IFERROR(IF((US_Others!C398*US_Others!C$8/SUM(US_Others!C398,US_Others!H398,US_Others!N398)+ US_Others!H398*US_Others!H$8/SUM(US_Others!C398,US_Others!H398,US_Others!N398)+US_Others!N398*US_Others!N$8/SUM(US_Others!C398,US_Others!H398,US_Others!N398))&gt;3.5,4,IF((US_Others!C398*US_Others!C$8/SUM(US_Others!C398,US_Others!H398,US_Others!N398)+ US_Others!H398*US_Others!H$8/SUM(US_Others!C398,US_Others!H398,US_Others!N398)+US_Others!N398*US_Others!N$8/SUM(US_Others!C398,US_Others!H398,US_Others!N398))&gt;2.5,3,2)),"")</f>
        <v>4</v>
      </c>
      <c r="BD393" s="223">
        <f>IFERROR(IF((US_Others!D398*US_Others!D$8/SUM(US_Others!D398,US_Others!I398,US_Others!O398)+US_Others!I398*US_Others!I$8/SUM(US_Others!D398,US_Others!I398,US_Others!O398)+US_Others!O398*US_Others!O$8/SUM(US_Others!D398,US_Others!I398,US_Others!O398))&gt;3.5,4,IF((US_Others!D398*US_Others!D$8/SUM(US_Others!D398,US_Others!I398,US_Others!O398)+US_Others!I398*US_Others!I$8/SUM(US_Others!D398,US_Others!I398,US_Others!O398)+US_Others!O398*US_Others!O$8/SUM(US_Others!D398,US_Others!I398,US_Others!O398))&gt;2.5,3,2)),"")</f>
        <v>4</v>
      </c>
      <c r="BE393" s="223">
        <f>IFERROR(IF((US_Others!E398*US_Others!E$8/SUM(US_Others!E398,US_Others!J398,US_Others!P398,US_Others!W398)+US_Others!J398*US_Others!J$8/SUM(US_Others!E398,US_Others!J398,US_Others!P398,US_Others!W398)+US_Others!P398*US_Others!P$8/SUM(US_Others!E398,US_Others!J398,US_Others!P398,US_Others!W398)+US_Others!W398*US_Others!W$8/SUM(US_Others!E398,US_Others!J398,US_Others!P398,US_Others!W398))&gt;3.5,4,IF((US_Others!E398*US_Others!E$8/SUM(US_Others!E398,US_Others!J398,US_Others!P398,US_Others!W398)+US_Others!J398*US_Others!J$8/SUM(US_Others!E398,US_Others!J398,US_Others!P398,US_Others!W398)+US_Others!P398*US_Others!P$8/SUM(US_Others!E398,US_Others!J398,US_Others!P398,US_Others!W398)+US_Others!W398*US_Others!W$8/SUM(US_Others!E398,US_Others!J398,US_Others!P398,US_Others!W398))&gt;2.5,3,2)),"")</f>
        <v>4</v>
      </c>
      <c r="BF393" s="223">
        <f>IFERROR(IF((US_Others!F398*US_Others!F$8/SUM(US_Others!F398,US_Others!K398,US_Others!Q398)+US_Others!K398*US_Others!K$8/SUM(US_Others!F398,US_Others!K398,US_Others!Q398)+US_Others!Q398*US_Others!Q$8/SUM(US_Others!F398,US_Others!K398,US_Others!Q398))&gt;3.5,4,IF((US_Others!F398*US_Others!F$8/SUM(US_Others!F398,US_Others!K398,US_Others!Q398)+US_Others!K398*US_Others!K$8/SUM(US_Others!F398,US_Others!K398,US_Others!Q398)+US_Others!Q398*US_Others!Q$8/SUM(US_Others!F398,US_Others!K398,US_Others!Q398))&gt;2.5,3,2)),"")</f>
        <v>4</v>
      </c>
      <c r="BG393" s="223">
        <f>IFERROR(IF((US_Others!G398*US_Others!G$8/SUM(US_Others!G398,US_Others!L398,US_Others!R398)+US_Others!L398*US_Others!L$8/SUM(US_Others!G398,US_Others!L398,US_Others!R398)+US_Others!R398*US_Others!R$8/SUM(US_Others!G398,US_Others!L398,US_Others!R398))&gt;3.5,4,IF((US_Others!G398*US_Others!G$8/SUM(US_Others!G398,US_Others!L398,US_Others!R398)+US_Others!L398*US_Others!L$8/SUM(US_Others!G398,US_Others!L398,US_Others!R398)+US_Others!R398*US_Others!R$8/SUM(US_Others!G398,US_Others!L398,US_Others!R398))&gt;2.5,3,2)),"")</f>
        <v>4</v>
      </c>
      <c r="BH393" s="219" t="str">
        <f>IFERROR(IF((US_Others!Z398*US_Others!Z$8/SUM(US_Others!Z398,US_Others!AB398)+US_Others!AB398*US_Others!AB$8/SUM(US_Others!Z398,US_Others!AB398))&gt;3.5,4,IF((US_Others!Z398*US_Others!Z$8/SUM(US_Others!Z398,US_Others!AB398)+US_Others!AB398*US_Others!AB$8/SUM(US_Others!Z398,US_Others!AB398))&gt;2.5,3,2)),"")</f>
        <v/>
      </c>
      <c r="BI393" s="219" t="str">
        <f>IFERROR(IF((US_Others!AA398*US_Others!AA$8/SUM(US_Others!AA398,US_Others!AC398)+US_Others!AC398*US_Others!AC$8/SUM(US_Others!AA398,US_Others!AC398))&gt;3.5,4,IF((US_Others!AA398*US_Others!AA$8/SUM(US_Others!AA398,US_Others!AC398)+US_Others!AC398*US_Others!AC$8/SUM(US_Others!AA398,US_Others!AC398))&gt;2.5,3,2)),"")</f>
        <v/>
      </c>
      <c r="BJ393" s="219" t="str">
        <f>IFERROR(US_Others!AD398*US_Others!AD$8/US_Others!AD398,"")</f>
        <v/>
      </c>
      <c r="BK393" s="74" t="str">
        <f>IFERROR(US_Others!AE398*US_Others!AE$8/US_Others!AE398,"")</f>
        <v/>
      </c>
      <c r="BL393" s="219" t="str">
        <f>IFERROR(IF(SUMPRODUCT(US_Others!AG398:AI398/SUM(US_Others!AG398:AI398),US_Others!AG$8:AI$8)&gt;3.5,4,IF(SUMPRODUCT(US_Others!AG398:AI398/SUM(US_Others!AG398:AI398),US_Others!AG$8:AI$8)&gt;2.5,3,2)),"")</f>
        <v/>
      </c>
      <c r="BM393" s="219" t="str">
        <f>IFERROR(US_Others!AL398*US_Others!AL$8/US_Others!AL398,"")</f>
        <v/>
      </c>
    </row>
    <row r="394" spans="1:65">
      <c r="A394" s="200" t="s">
        <v>1630</v>
      </c>
      <c r="B394" s="332" t="s">
        <v>1639</v>
      </c>
      <c r="C394" s="333">
        <f>Source_EPA_2007!M13</f>
        <v>256.3</v>
      </c>
      <c r="D394" s="333">
        <f>Source_EPA_2007!BM23</f>
        <v>0.6</v>
      </c>
      <c r="E394" s="333">
        <f>Source_EPA_2007!BV23</f>
        <v>0.1</v>
      </c>
      <c r="F394" s="332"/>
      <c r="G394" s="332"/>
      <c r="H394" s="332"/>
      <c r="I394" s="332"/>
      <c r="J394" s="332"/>
      <c r="K394" s="332"/>
      <c r="L394" s="332"/>
      <c r="M394" s="332"/>
      <c r="N394" s="332"/>
      <c r="O394" s="332"/>
      <c r="P394" s="332"/>
      <c r="Q394" s="332"/>
      <c r="R394" s="332"/>
      <c r="S394" s="334">
        <f t="shared" ref="S394:S396" si="6">C394*1000</f>
        <v>256300</v>
      </c>
      <c r="T394" s="334">
        <f>D394*1000/Spec!I$6</f>
        <v>24</v>
      </c>
      <c r="U394" s="334">
        <f>E394*1000/Spec!I$7</f>
        <v>0.33557046979865773</v>
      </c>
      <c r="W394" s="334">
        <f>G394*1000/Spec!I$9</f>
        <v>0</v>
      </c>
      <c r="X394" s="334">
        <f>H394*1000/Spec!I$10</f>
        <v>0</v>
      </c>
      <c r="Y394" s="334">
        <f>I394*1000/Spec!I$11</f>
        <v>0</v>
      </c>
      <c r="Z394" s="334">
        <f>J394*1000/Spec!I$12</f>
        <v>0</v>
      </c>
      <c r="AA394" s="334">
        <f>K394*1000/Spec!I$15</f>
        <v>0</v>
      </c>
      <c r="AI394" s="200">
        <f>S394/Source_BEAu!$Y$397</f>
        <v>4.1493977464059055</v>
      </c>
      <c r="AJ394" s="200">
        <f>T394/Source_BEAu!$Y$397</f>
        <v>3.8855070586711566E-4</v>
      </c>
      <c r="AK394" s="200">
        <f>U394/Source_BEAu!$Y$397</f>
        <v>5.432755954517837E-6</v>
      </c>
    </row>
    <row r="395" spans="1:65">
      <c r="A395" s="200" t="s">
        <v>1645</v>
      </c>
      <c r="B395" s="332" t="s">
        <v>1640</v>
      </c>
      <c r="C395" s="333">
        <f>Source_EPA_2007!M14</f>
        <v>84.3</v>
      </c>
      <c r="D395" s="333">
        <f>Source_EPA_2007!BM22</f>
        <v>0.3</v>
      </c>
      <c r="E395" s="333">
        <f>Source_EPA_2007!BV22</f>
        <v>0.2</v>
      </c>
      <c r="F395" s="333"/>
      <c r="H395" s="332"/>
      <c r="I395" s="332"/>
      <c r="J395" s="332"/>
      <c r="K395" s="332"/>
      <c r="L395" s="332"/>
      <c r="M395" s="332"/>
      <c r="N395" s="332"/>
      <c r="O395" s="332"/>
      <c r="P395" s="332"/>
      <c r="Q395" s="332"/>
      <c r="R395" s="332"/>
      <c r="S395" s="334">
        <f t="shared" si="6"/>
        <v>84300</v>
      </c>
      <c r="T395" s="334">
        <f>D395*1000/Spec!I$6</f>
        <v>12</v>
      </c>
      <c r="U395" s="334">
        <f>E395*1000/Spec!I$7</f>
        <v>0.67114093959731547</v>
      </c>
      <c r="V395" s="334"/>
      <c r="W395" s="334">
        <f>G395*1000/Spec!I$9</f>
        <v>0</v>
      </c>
      <c r="X395" s="334">
        <f>H395*1000/Spec!I$10</f>
        <v>0</v>
      </c>
      <c r="Y395" s="334">
        <f>I395*1000/Spec!I$11</f>
        <v>0</v>
      </c>
      <c r="Z395" s="334">
        <f>J395*1000/Spec!I$12</f>
        <v>0</v>
      </c>
      <c r="AA395" s="334">
        <f>K395*1000/Spec!I$15</f>
        <v>0</v>
      </c>
      <c r="AB395" s="334"/>
      <c r="AC395" s="334"/>
      <c r="AD395" s="335"/>
      <c r="AE395" s="335"/>
      <c r="AF395" s="334"/>
      <c r="AG395" s="334"/>
      <c r="AI395" s="200">
        <f>S395/(Source_BEAu!$II$397*US_all!$G$405)</f>
        <v>5.7720183848013793</v>
      </c>
      <c r="AJ395" s="200">
        <f>T395/(Source_BEAu!$II$397*US_all!$G$405)</f>
        <v>8.2163962772973363E-4</v>
      </c>
      <c r="AK395" s="200">
        <f>U395/(Source_BEAu!$II$397*US_all!$G$405)</f>
        <v>4.5952999313743493E-5</v>
      </c>
    </row>
    <row r="396" spans="1:65">
      <c r="A396" s="200" t="s">
        <v>1644</v>
      </c>
      <c r="B396" s="332" t="s">
        <v>1641</v>
      </c>
      <c r="C396" s="333">
        <f>SUM(US_CO2!E398:K398)</f>
        <v>1140.5440787572302</v>
      </c>
      <c r="D396" s="333">
        <f>US_CH4!T398</f>
        <v>1.7999999999999998</v>
      </c>
      <c r="E396" s="333">
        <f>US_N2O!M398</f>
        <v>23.1</v>
      </c>
      <c r="F396" s="333"/>
      <c r="G396" s="200">
        <f>US_Others!C400</f>
        <v>0.57692307692307687</v>
      </c>
      <c r="H396" s="200">
        <f>US_Others!D400</f>
        <v>9.4615384615384599</v>
      </c>
      <c r="I396" s="200">
        <f>US_Others!E400</f>
        <v>43.730769230769234</v>
      </c>
      <c r="J396" s="200">
        <f>US_Others!F400</f>
        <v>7.5576923076923075</v>
      </c>
      <c r="K396" s="200">
        <f>US_Others!G400</f>
        <v>0.74999999999999989</v>
      </c>
      <c r="S396" s="334">
        <f t="shared" si="6"/>
        <v>1140544.0787572302</v>
      </c>
      <c r="T396" s="334">
        <f>D396*1000/Spec!I$6</f>
        <v>71.999999999999986</v>
      </c>
      <c r="U396" s="334">
        <f>E396*1000/Spec!I$7</f>
        <v>77.516778523489933</v>
      </c>
      <c r="W396" s="334">
        <f>G396*1000/Spec!I$9</f>
        <v>0.85470085470085466</v>
      </c>
      <c r="X396" s="334">
        <f>H396*1000/Spec!I$10</f>
        <v>2.7032967032967026</v>
      </c>
      <c r="Y396" s="334">
        <f>I396*1000/Spec!I$11</f>
        <v>30.58095750403443</v>
      </c>
      <c r="Z396" s="334">
        <f>J396*1000/Spec!I$12</f>
        <v>1.6907589055240062</v>
      </c>
      <c r="AA396" s="334">
        <f>K396*1000/Spec!I$15</f>
        <v>7.64525993883792E-2</v>
      </c>
      <c r="AI396" s="200">
        <f>S396/(Source_BEAu!$II$397*US_all!$G$404)</f>
        <v>5.7978616536176464</v>
      </c>
      <c r="AJ396" s="200">
        <f>T396/(Source_BEAu!$II$397*US_all!$G$404)</f>
        <v>3.6600605521123895E-4</v>
      </c>
      <c r="AK396" s="200">
        <f>U396/(Source_BEAu!$II$397*US_all!$G$404)</f>
        <v>3.9405014333424786E-4</v>
      </c>
      <c r="AL396" s="200">
        <f>V396/(Source_BEAu!$II$397*US_all!$G$404)</f>
        <v>0</v>
      </c>
      <c r="AM396" s="200">
        <f>W396/(Source_BEAu!$II$397*US_all!$G$404)</f>
        <v>4.3448012252046415E-6</v>
      </c>
      <c r="AN396" s="200">
        <f>X396/(Source_BEAu!$II$397*US_all!$G$404)</f>
        <v>1.3741985589432964E-5</v>
      </c>
      <c r="AO396" s="200">
        <f>Y396/(Source_BEAu!$II$397*US_all!$G$404)</f>
        <v>1.5545577250880807E-4</v>
      </c>
      <c r="AP396" s="200">
        <f>Z396/(Source_BEAu!$II$397*US_all!$G$404)</f>
        <v>8.5948332961682427E-6</v>
      </c>
      <c r="AQ396" s="200">
        <f>AA396/(Source_BEAu!$II$397*US_all!$G$404)</f>
        <v>3.8864047656647022E-7</v>
      </c>
    </row>
    <row r="399" spans="1:65">
      <c r="C399" s="336"/>
      <c r="D399" s="336"/>
      <c r="E399" s="336"/>
      <c r="P399" s="223" t="s">
        <v>1643</v>
      </c>
    </row>
    <row r="400" spans="1:65">
      <c r="C400" s="336"/>
      <c r="D400" s="336"/>
      <c r="E400" s="336"/>
    </row>
    <row r="401" spans="3:10">
      <c r="C401" s="336"/>
      <c r="D401" s="336"/>
      <c r="E401" s="336"/>
    </row>
    <row r="402" spans="3:10">
      <c r="C402" s="336"/>
      <c r="D402" s="336"/>
      <c r="E402" s="336"/>
    </row>
    <row r="403" spans="3:10">
      <c r="C403" s="336"/>
      <c r="D403" s="200"/>
      <c r="E403" s="332"/>
      <c r="F403" s="333" t="s">
        <v>1627</v>
      </c>
      <c r="G403" s="333"/>
      <c r="H403" s="333"/>
      <c r="I403" s="332"/>
      <c r="J403" s="332"/>
    </row>
    <row r="404" spans="3:10">
      <c r="C404" s="336"/>
      <c r="D404" s="200"/>
      <c r="E404" s="332"/>
      <c r="F404" s="336" t="s">
        <v>1628</v>
      </c>
      <c r="G404" s="336">
        <f>Source_EPA_2007!F42</f>
        <v>0.9308880572121222</v>
      </c>
      <c r="H404" s="336"/>
    </row>
    <row r="405" spans="3:10">
      <c r="C405" s="336"/>
      <c r="D405" s="200"/>
      <c r="E405" s="332"/>
      <c r="F405" s="336" t="s">
        <v>1629</v>
      </c>
      <c r="G405" s="336">
        <f>Source_EPA_2007!F43</f>
        <v>6.9111942787877731E-2</v>
      </c>
      <c r="H405" s="336"/>
    </row>
    <row r="406" spans="3:10">
      <c r="C406" s="336"/>
      <c r="D406" s="200"/>
      <c r="E406" s="332"/>
      <c r="F406" s="336"/>
      <c r="G406" s="336"/>
      <c r="H406" s="336"/>
    </row>
    <row r="407" spans="3:10">
      <c r="C407" s="336"/>
      <c r="D407" s="336"/>
      <c r="E407" s="336"/>
    </row>
    <row r="408" spans="3:10">
      <c r="C408" s="336"/>
      <c r="D408" s="336"/>
      <c r="E408" s="336"/>
    </row>
    <row r="409" spans="3:10">
      <c r="C409" s="336"/>
      <c r="D409" s="336"/>
      <c r="E409" s="336"/>
    </row>
    <row r="410" spans="3:10">
      <c r="C410" s="336"/>
      <c r="D410" s="336"/>
      <c r="E410" s="336"/>
    </row>
    <row r="411" spans="3:10">
      <c r="C411" s="336"/>
      <c r="D411" s="336"/>
      <c r="E411" s="336"/>
    </row>
    <row r="412" spans="3:10">
      <c r="C412" s="336"/>
      <c r="D412" s="336"/>
      <c r="E412" s="336"/>
    </row>
    <row r="413" spans="3:10">
      <c r="C413" s="336"/>
      <c r="D413" s="336"/>
      <c r="E413" s="336"/>
    </row>
    <row r="414" spans="3:10">
      <c r="C414" s="336"/>
      <c r="D414" s="336"/>
      <c r="E414" s="336"/>
    </row>
    <row r="415" spans="3:10">
      <c r="C415" s="336"/>
      <c r="D415" s="336"/>
      <c r="E415" s="336"/>
    </row>
    <row r="416" spans="3:10">
      <c r="C416" s="336"/>
      <c r="D416" s="336"/>
      <c r="E416" s="336"/>
    </row>
  </sheetData>
  <mergeCells count="4">
    <mergeCell ref="C3:Q3"/>
    <mergeCell ref="S3:AG3"/>
    <mergeCell ref="AI3:AW3"/>
    <mergeCell ref="AY3:BM3"/>
  </mergeCells>
  <phoneticPr fontId="73"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3:BM416"/>
  <sheetViews>
    <sheetView topLeftCell="A2" zoomScale="120" zoomScaleNormal="120" workbookViewId="0">
      <pane xSplit="2" ySplit="3" topLeftCell="C382" activePane="bottomRight" state="frozen"/>
      <selection activeCell="I21" sqref="I21"/>
      <selection pane="topRight" activeCell="I21" sqref="I21"/>
      <selection pane="bottomLeft" activeCell="I21" sqref="I21"/>
      <selection pane="bottomRight" activeCell="G405" sqref="G405"/>
    </sheetView>
  </sheetViews>
  <sheetFormatPr defaultColWidth="9.1328125" defaultRowHeight="12.75"/>
  <cols>
    <col min="1" max="1" width="39.33203125" style="200" customWidth="1"/>
    <col min="2" max="2" width="9.33203125" style="332" bestFit="1" customWidth="1"/>
    <col min="3" max="3" width="9.33203125" style="29" bestFit="1" customWidth="1"/>
    <col min="4" max="5" width="9" style="29" customWidth="1"/>
    <col min="6" max="15" width="9.33203125" style="200" bestFit="1" customWidth="1"/>
    <col min="16" max="17" width="9.33203125" style="223" bestFit="1" customWidth="1"/>
    <col min="18" max="18" width="9.1328125" style="223"/>
    <col min="19" max="19" width="11.46484375" style="200" bestFit="1" customWidth="1"/>
    <col min="20" max="20" width="10.33203125" style="200" bestFit="1" customWidth="1"/>
    <col min="21" max="33" width="9.33203125" style="200" bestFit="1" customWidth="1"/>
    <col min="34" max="34" width="9.1328125" style="200"/>
    <col min="35" max="37" width="9.1328125" style="200" customWidth="1"/>
    <col min="38" max="50" width="9.1328125" style="200"/>
    <col min="51" max="65" width="9.1328125" style="200" customWidth="1"/>
    <col min="66" max="16384" width="9.1328125" style="200"/>
  </cols>
  <sheetData>
    <row r="3" spans="1:65" ht="13.15">
      <c r="C3" s="441" t="s">
        <v>1442</v>
      </c>
      <c r="D3" s="441"/>
      <c r="E3" s="441"/>
      <c r="F3" s="441"/>
      <c r="G3" s="441"/>
      <c r="H3" s="441"/>
      <c r="I3" s="441"/>
      <c r="J3" s="441"/>
      <c r="K3" s="441"/>
      <c r="L3" s="441"/>
      <c r="M3" s="441"/>
      <c r="N3" s="441"/>
      <c r="O3" s="441"/>
      <c r="P3" s="441"/>
      <c r="Q3" s="441"/>
      <c r="R3" s="428"/>
      <c r="S3" s="441" t="s">
        <v>1441</v>
      </c>
      <c r="T3" s="441"/>
      <c r="U3" s="441"/>
      <c r="V3" s="441"/>
      <c r="W3" s="441"/>
      <c r="X3" s="441"/>
      <c r="Y3" s="441"/>
      <c r="Z3" s="441"/>
      <c r="AA3" s="441"/>
      <c r="AB3" s="441"/>
      <c r="AC3" s="441"/>
      <c r="AD3" s="441"/>
      <c r="AE3" s="441"/>
      <c r="AF3" s="441"/>
      <c r="AG3" s="441"/>
      <c r="AI3" s="441" t="s">
        <v>1637</v>
      </c>
      <c r="AJ3" s="441"/>
      <c r="AK3" s="441"/>
      <c r="AL3" s="441"/>
      <c r="AM3" s="441"/>
      <c r="AN3" s="441"/>
      <c r="AO3" s="441"/>
      <c r="AP3" s="441"/>
      <c r="AQ3" s="441"/>
      <c r="AR3" s="441"/>
      <c r="AS3" s="441"/>
      <c r="AT3" s="441"/>
      <c r="AU3" s="441"/>
      <c r="AV3" s="441"/>
      <c r="AW3" s="441"/>
      <c r="AY3" s="442" t="s">
        <v>1530</v>
      </c>
      <c r="AZ3" s="442"/>
      <c r="BA3" s="442"/>
      <c r="BB3" s="442"/>
      <c r="BC3" s="442"/>
      <c r="BD3" s="442"/>
      <c r="BE3" s="442"/>
      <c r="BF3" s="442"/>
      <c r="BG3" s="442"/>
      <c r="BH3" s="442"/>
      <c r="BI3" s="442"/>
      <c r="BJ3" s="442"/>
      <c r="BK3" s="442"/>
      <c r="BL3" s="442"/>
      <c r="BM3" s="442"/>
    </row>
    <row r="4" spans="1:65">
      <c r="C4" s="29" t="s">
        <v>569</v>
      </c>
      <c r="D4" s="29" t="s">
        <v>570</v>
      </c>
      <c r="E4" s="29" t="s">
        <v>571</v>
      </c>
      <c r="F4" s="24" t="s">
        <v>572</v>
      </c>
      <c r="G4" s="28" t="s">
        <v>573</v>
      </c>
      <c r="H4" s="28" t="s">
        <v>574</v>
      </c>
      <c r="I4" s="28" t="s">
        <v>575</v>
      </c>
      <c r="J4" s="28" t="s">
        <v>576</v>
      </c>
      <c r="K4" s="28" t="s">
        <v>577</v>
      </c>
      <c r="L4" s="24" t="s">
        <v>578</v>
      </c>
      <c r="M4" s="24" t="s">
        <v>579</v>
      </c>
      <c r="N4" s="24" t="s">
        <v>580</v>
      </c>
      <c r="O4" s="24" t="s">
        <v>581</v>
      </c>
      <c r="P4" s="223" t="s">
        <v>582</v>
      </c>
      <c r="Q4" s="29" t="s">
        <v>583</v>
      </c>
      <c r="R4" s="29"/>
      <c r="S4" s="29" t="s">
        <v>569</v>
      </c>
      <c r="T4" s="29" t="s">
        <v>570</v>
      </c>
      <c r="U4" s="29" t="s">
        <v>571</v>
      </c>
      <c r="V4" s="24" t="s">
        <v>1502</v>
      </c>
      <c r="W4" s="28" t="s">
        <v>1503</v>
      </c>
      <c r="X4" s="28" t="s">
        <v>574</v>
      </c>
      <c r="Y4" s="28" t="s">
        <v>1504</v>
      </c>
      <c r="Z4" s="28" t="s">
        <v>1505</v>
      </c>
      <c r="AA4" s="28" t="s">
        <v>1506</v>
      </c>
      <c r="AB4" s="24" t="s">
        <v>1507</v>
      </c>
      <c r="AC4" s="24" t="s">
        <v>1508</v>
      </c>
      <c r="AD4" s="24" t="s">
        <v>1509</v>
      </c>
      <c r="AE4" s="24" t="s">
        <v>1510</v>
      </c>
      <c r="AF4" s="223" t="s">
        <v>1511</v>
      </c>
      <c r="AG4" s="29" t="s">
        <v>1512</v>
      </c>
      <c r="AI4" s="29" t="s">
        <v>569</v>
      </c>
      <c r="AJ4" s="29" t="s">
        <v>570</v>
      </c>
      <c r="AK4" s="29" t="s">
        <v>571</v>
      </c>
      <c r="AL4" s="24" t="s">
        <v>572</v>
      </c>
      <c r="AM4" s="28" t="s">
        <v>573</v>
      </c>
      <c r="AN4" s="28" t="s">
        <v>574</v>
      </c>
      <c r="AO4" s="28" t="s">
        <v>575</v>
      </c>
      <c r="AP4" s="28" t="s">
        <v>576</v>
      </c>
      <c r="AQ4" s="28" t="s">
        <v>577</v>
      </c>
      <c r="AR4" s="24" t="s">
        <v>578</v>
      </c>
      <c r="AS4" s="24" t="s">
        <v>579</v>
      </c>
      <c r="AT4" s="24" t="s">
        <v>580</v>
      </c>
      <c r="AU4" s="24" t="s">
        <v>581</v>
      </c>
      <c r="AV4" s="223" t="s">
        <v>582</v>
      </c>
      <c r="AW4" s="29" t="s">
        <v>583</v>
      </c>
      <c r="AY4" s="29" t="s">
        <v>569</v>
      </c>
      <c r="AZ4" s="29" t="s">
        <v>570</v>
      </c>
      <c r="BA4" s="29" t="s">
        <v>571</v>
      </c>
      <c r="BB4" s="24" t="s">
        <v>572</v>
      </c>
      <c r="BC4" s="28" t="s">
        <v>573</v>
      </c>
      <c r="BD4" s="28" t="s">
        <v>574</v>
      </c>
      <c r="BE4" s="28" t="s">
        <v>575</v>
      </c>
      <c r="BF4" s="28" t="s">
        <v>576</v>
      </c>
      <c r="BG4" s="28" t="s">
        <v>577</v>
      </c>
      <c r="BH4" s="24" t="s">
        <v>578</v>
      </c>
      <c r="BI4" s="24" t="s">
        <v>579</v>
      </c>
      <c r="BJ4" s="24" t="s">
        <v>580</v>
      </c>
      <c r="BK4" s="24" t="s">
        <v>581</v>
      </c>
      <c r="BL4" s="223" t="s">
        <v>582</v>
      </c>
      <c r="BM4" s="29" t="s">
        <v>583</v>
      </c>
    </row>
    <row r="5" spans="1:65">
      <c r="A5" s="200" t="s">
        <v>106</v>
      </c>
      <c r="B5" s="332" t="s">
        <v>107</v>
      </c>
      <c r="C5" s="333">
        <f>SUM(US_CO2!C8:AX8)</f>
        <v>7.2807670110368186</v>
      </c>
      <c r="D5" s="333">
        <f>SUM(US_CH4!C8:AC8)</f>
        <v>2.0384160441696886E-2</v>
      </c>
      <c r="E5" s="333">
        <f>SUM(US_N2O!C8:AA8)</f>
        <v>20.42686556915012</v>
      </c>
      <c r="F5" s="332">
        <f>US_Others!V10+US_Others!U10</f>
        <v>0</v>
      </c>
      <c r="G5" s="332">
        <f>US_Others!C10+US_Others!H10+US_Others!N10</f>
        <v>0</v>
      </c>
      <c r="H5" s="332">
        <f>US_Others!D10+US_Others!I10+US_Others!O10</f>
        <v>0</v>
      </c>
      <c r="I5" s="332">
        <f>US_Others!E10+US_Others!J10+US_Others!P10+US_Others!W10</f>
        <v>0</v>
      </c>
      <c r="J5" s="332">
        <f>US_Others!F10+US_Others!K10+US_Others!Q10</f>
        <v>0</v>
      </c>
      <c r="K5" s="332">
        <f>US_Others!G10+US_Others!L10+US_Others!R10</f>
        <v>0</v>
      </c>
      <c r="L5" s="332">
        <f>US_Others!Z10+US_Others!AB10</f>
        <v>0</v>
      </c>
      <c r="M5" s="332">
        <f>US_Others!AA10+US_Others!AC10</f>
        <v>0</v>
      </c>
      <c r="N5" s="332">
        <f>US_Others!AD10</f>
        <v>0</v>
      </c>
      <c r="O5" s="332">
        <f>US_Others!AE10</f>
        <v>0</v>
      </c>
      <c r="P5" s="332">
        <f>SUM(US_Others!AG10:AI10)</f>
        <v>0</v>
      </c>
      <c r="Q5" s="332">
        <f>US_Others!AL10</f>
        <v>0</v>
      </c>
      <c r="R5" s="332"/>
      <c r="S5" s="334">
        <f t="shared" ref="S5:S68" si="0">C5*1000</f>
        <v>7280.767011036819</v>
      </c>
      <c r="T5" s="334">
        <f>D5*1000/Spec!I$6</f>
        <v>0.81536641766787543</v>
      </c>
      <c r="U5" s="334">
        <f>E5*1000/Spec!I$7</f>
        <v>68.54652875553731</v>
      </c>
      <c r="V5" s="334">
        <f>F5*1000/Spec!I$8</f>
        <v>0</v>
      </c>
      <c r="W5" s="334">
        <f>G5*1000/Spec!I$9</f>
        <v>0</v>
      </c>
      <c r="X5" s="334">
        <f>H5*1000/Spec!I$10</f>
        <v>0</v>
      </c>
      <c r="Y5" s="334">
        <f>I5*1000/Spec!I$11</f>
        <v>0</v>
      </c>
      <c r="Z5" s="334">
        <f>J5*1000/Spec!I$12</f>
        <v>0</v>
      </c>
      <c r="AA5" s="334">
        <f>K5*1000/Spec!I$15</f>
        <v>0</v>
      </c>
      <c r="AB5" s="334">
        <f>L5*1000/Spec!I$17</f>
        <v>0</v>
      </c>
      <c r="AC5" s="334">
        <f>M5*1000/Spec!I$18</f>
        <v>0</v>
      </c>
      <c r="AD5" s="335">
        <f>N5*1000/Spec!I$25</f>
        <v>0</v>
      </c>
      <c r="AE5" s="335">
        <f>O5*1000/Spec!I$26</f>
        <v>0</v>
      </c>
      <c r="AF5" s="334">
        <f>P5*1000/Spec!I$21</f>
        <v>0</v>
      </c>
      <c r="AG5" s="334">
        <f>Q5*1000/Spec!I$22</f>
        <v>0</v>
      </c>
      <c r="AI5" s="432">
        <f>S5/'2007output'!$D3</f>
        <v>0.17861736864698197</v>
      </c>
      <c r="AJ5" s="432">
        <f>T5/'2007output'!$D3</f>
        <v>2.0003195238383584E-5</v>
      </c>
      <c r="AK5" s="432">
        <f>U5/'2007output'!$D3</f>
        <v>1.6816360937850154E-3</v>
      </c>
      <c r="AL5" s="433">
        <f>V5/'2007output'!$D3</f>
        <v>0</v>
      </c>
      <c r="AM5" s="433">
        <f>W5/'2007output'!$D3</f>
        <v>0</v>
      </c>
      <c r="AN5" s="433">
        <f>X5/'2007output'!$D3</f>
        <v>0</v>
      </c>
      <c r="AO5" s="433">
        <f>Y5/'2007output'!$D3</f>
        <v>0</v>
      </c>
      <c r="AP5" s="433">
        <f>Z5/'2007output'!$D3</f>
        <v>0</v>
      </c>
      <c r="AQ5" s="433">
        <f>AA5/'2007output'!$D3</f>
        <v>0</v>
      </c>
      <c r="AR5" s="433">
        <f>AB5/'2007output'!$D3</f>
        <v>0</v>
      </c>
      <c r="AS5" s="433">
        <f>AC5/'2007output'!$D3</f>
        <v>0</v>
      </c>
      <c r="AT5" s="433">
        <f>AD5/'2007output'!$D3</f>
        <v>0</v>
      </c>
      <c r="AU5" s="433">
        <f>AE5/'2007output'!$D3</f>
        <v>0</v>
      </c>
      <c r="AV5" s="433">
        <f>AF5/'2007output'!$D3</f>
        <v>0</v>
      </c>
      <c r="AW5" s="433">
        <f>AG5/'2007output'!$D3</f>
        <v>0</v>
      </c>
      <c r="AY5" s="370">
        <f>IFERROR(IF(SUMPRODUCT(US_CO2!C8:AX8/SUM(US_CO2!C8:AX8),US_CO2!C$6:AX$6)&gt;3.5,4,IF(SUMPRODUCT(US_CO2!C8:AX8/SUM(US_CO2!C8:AX8),US_CO2!C$6:AX$6)&gt;2.5,3,2)),"")</f>
        <v>4</v>
      </c>
      <c r="AZ5" s="370">
        <f>IFERROR(IF(SUMPRODUCT(US_CH4!C8:AC8/SUM(US_CH4!C8:AC8),US_CH4!C$6:AC$6)&gt;3.5,4,IF(SUMPRODUCT(US_CH4!C8:AC8/SUM(US_CH4!C8:AC8),US_CH4!C$6:AC$6)&gt;2.5,3,2)),"")</f>
        <v>4</v>
      </c>
      <c r="BA5" s="223">
        <f>IFERROR(IF(SUMPRODUCT(US_N2O!C8:AA8/SUM(US_N2O!C8:AA8),US_N2O!C$6:AA$6)&gt;3.5,4,IF(SUMPRODUCT(US_N2O!C8:AA8/SUM(US_N2O!C8:AA8),US_N2O!C$6:AA$6)&gt;2.5,3,2)),"")</f>
        <v>4</v>
      </c>
      <c r="BB5" s="223" t="str">
        <f>IFERROR(IF(SUMPRODUCT(US_Others!U10:V10/SUM(US_Others!U10:V10),US_Others!U$8:V$8)&gt;3.5,4,IF(SUMPRODUCT(US_Others!U10:V10/SUM(US_Others!U10:V10),US_Others!U$8:V$8)&gt;2.5,3,2)),"")</f>
        <v/>
      </c>
      <c r="BC5" s="223" t="str">
        <f>IFERROR(IF((US_Others!C10*US_Others!C$8/SUM(US_Others!C10,US_Others!H10,US_Others!N10)+ US_Others!H10*US_Others!H$8/SUM(US_Others!C10,US_Others!H10,US_Others!N10)+US_Others!N10*US_Others!N$8/SUM(US_Others!C10,US_Others!H10,US_Others!N10))&gt;3.5,4,IF((US_Others!C10*US_Others!C$8/SUM(US_Others!C10,US_Others!H10,US_Others!N10)+ US_Others!H10*US_Others!H$8/SUM(US_Others!C10,US_Others!H10,US_Others!N10)+US_Others!N10*US_Others!N$8/SUM(US_Others!C10,US_Others!H10,US_Others!N10))&gt;2.5,3,2)),"")</f>
        <v/>
      </c>
      <c r="BD5" s="223" t="str">
        <f>IFERROR(IF((US_Others!D10*US_Others!D$8/SUM(US_Others!D10,US_Others!I10,US_Others!O10)+US_Others!I10*US_Others!I$8/SUM(US_Others!D10,US_Others!I10,US_Others!O10)+US_Others!O10*US_Others!O$8/SUM(US_Others!D10,US_Others!I10,US_Others!O10))&gt;3.5,4,IF((US_Others!D10*US_Others!D$8/SUM(US_Others!D10,US_Others!I10,US_Others!O10)+US_Others!I10*US_Others!I$8/SUM(US_Others!D10,US_Others!I10,US_Others!O10)+US_Others!O10*US_Others!O$8/SUM(US_Others!D10,US_Others!I10,US_Others!O10))&gt;2.5,3,2)),"")</f>
        <v/>
      </c>
      <c r="BE5" s="223" t="str">
        <f>IFERROR(IF((US_Others!E10*US_Others!E$8/SUM(US_Others!E10,US_Others!J10,US_Others!P10,US_Others!W10)+US_Others!J10*US_Others!J$8/SUM(US_Others!E10,US_Others!J10,US_Others!P10,US_Others!W10)+US_Others!P10*US_Others!P$8/SUM(US_Others!E10,US_Others!J10,US_Others!P10,US_Others!W10)+US_Others!W10*US_Others!W$8/SUM(US_Others!E10,US_Others!J10,US_Others!P10,US_Others!W10))&gt;3.5,4,IF((US_Others!E10*US_Others!E$8/SUM(US_Others!E10,US_Others!J10,US_Others!P10,US_Others!W10)+US_Others!J10*US_Others!J$8/SUM(US_Others!E10,US_Others!J10,US_Others!P10,US_Others!W10)+US_Others!P10*US_Others!P$8/SUM(US_Others!E10,US_Others!J10,US_Others!P10,US_Others!W10)+US_Others!W10*US_Others!W$8/SUM(US_Others!E10,US_Others!J10,US_Others!P10,US_Others!W10))&gt;2.5,3,2)),"")</f>
        <v/>
      </c>
      <c r="BF5" s="223" t="str">
        <f>IFERROR(IF((US_Others!F10*US_Others!F$8/SUM(US_Others!F10,US_Others!K10,US_Others!Q10)+US_Others!K10*US_Others!K$8/SUM(US_Others!F10,US_Others!K10,US_Others!Q10)+US_Others!Q10*US_Others!Q$8/SUM(US_Others!F10,US_Others!K10,US_Others!Q10))&gt;3.5,4,IF((US_Others!F10*US_Others!F$8/SUM(US_Others!F10,US_Others!K10,US_Others!Q10)+US_Others!K10*US_Others!K$8/SUM(US_Others!F10,US_Others!K10,US_Others!Q10)+US_Others!Q10*US_Others!Q$8/SUM(US_Others!F10,US_Others!K10,US_Others!Q10))&gt;2.5,3,2)),"")</f>
        <v/>
      </c>
      <c r="BG5" s="223" t="str">
        <f>IFERROR(IF((US_Others!G10*US_Others!G$8/SUM(US_Others!G10,US_Others!L10,US_Others!R10)+US_Others!L10*US_Others!L$8/SUM(US_Others!G10,US_Others!L10,US_Others!R10)+US_Others!R10*US_Others!R$8/SUM(US_Others!G10,US_Others!L10,US_Others!R10))&gt;3.5,4,IF((US_Others!G10*US_Others!G$8/SUM(US_Others!G10,US_Others!L10,US_Others!R10)+US_Others!L10*US_Others!L$8/SUM(US_Others!G10,US_Others!L10,US_Others!R10)+US_Others!R10*US_Others!R$8/SUM(US_Others!G10,US_Others!L10,US_Others!R10))&gt;2.5,3,2)),"")</f>
        <v/>
      </c>
      <c r="BH5" s="219" t="str">
        <f>IFERROR(IF((US_Others!Z10*US_Others!Z$8/SUM(US_Others!Z10,US_Others!AB10)+US_Others!AB10*US_Others!AB$8/SUM(US_Others!Z10,US_Others!AB10))&gt;3.5,4,IF((US_Others!Z10*US_Others!Z$8/SUM(US_Others!Z10,US_Others!AB10)+US_Others!AB10*US_Others!AB$8/SUM(US_Others!Z10,US_Others!AB10))&gt;2.5,3,2)),"")</f>
        <v/>
      </c>
      <c r="BI5" s="219" t="str">
        <f>IFERROR(IF((US_Others!AA10*US_Others!AA$8/SUM(US_Others!AA10,US_Others!AC10)+US_Others!AC10*US_Others!AC$8/SUM(US_Others!AA10,US_Others!AC10))&gt;3.5,4,IF((US_Others!AA10*US_Others!AA$8/SUM(US_Others!AA10,US_Others!AC10)+US_Others!AC10*US_Others!AC$8/SUM(US_Others!AA10,US_Others!AC10))&gt;2.5,3,2)),"")</f>
        <v/>
      </c>
      <c r="BJ5" s="219" t="str">
        <f>IFERROR(US_Others!AD10*US_Others!AD$8/US_Others!AD10,"")</f>
        <v/>
      </c>
      <c r="BK5" s="74" t="str">
        <f>IFERROR(US_Others!AE10*US_Others!AE$8/US_Others!AE10,"")</f>
        <v/>
      </c>
      <c r="BL5" s="219" t="str">
        <f>IFERROR(IF(SUMPRODUCT(US_Others!AG10:AI10/SUM(US_Others!AG10:AI10),US_Others!AG$8:AI$8)&gt;3.5,4,IF(SUMPRODUCT(US_Others!AG10:AI10/SUM(US_Others!AG10:AI10),US_Others!AG$8:AI$8)&gt;2.5,3,2)),"")</f>
        <v/>
      </c>
      <c r="BM5" s="219" t="str">
        <f>IFERROR(US_Others!AL10*US_Others!AL$8/US_Others!AL10,"")</f>
        <v/>
      </c>
    </row>
    <row r="6" spans="1:65">
      <c r="A6" s="200" t="s">
        <v>109</v>
      </c>
      <c r="B6" s="332" t="s">
        <v>110</v>
      </c>
      <c r="C6" s="333">
        <f>SUM(US_CO2!C9:AX9)</f>
        <v>33.183722945202007</v>
      </c>
      <c r="D6" s="333">
        <f>SUM(US_CH4!C9:AC9)</f>
        <v>14.20919486198509</v>
      </c>
      <c r="E6" s="333">
        <f>SUM(US_N2O!C9:AA9)</f>
        <v>130.83449775000562</v>
      </c>
      <c r="F6" s="332">
        <f>US_Others!V11+US_Others!U11</f>
        <v>0</v>
      </c>
      <c r="G6" s="332">
        <f>US_Others!C11+US_Others!H11+US_Others!N11</f>
        <v>0</v>
      </c>
      <c r="H6" s="332">
        <f>US_Others!D11+US_Others!I11+US_Others!O11</f>
        <v>0</v>
      </c>
      <c r="I6" s="332">
        <f>US_Others!E11+US_Others!J11+US_Others!P11+US_Others!W11</f>
        <v>0</v>
      </c>
      <c r="J6" s="332">
        <f>US_Others!F11+US_Others!K11+US_Others!Q11</f>
        <v>0</v>
      </c>
      <c r="K6" s="332">
        <f>US_Others!G11+US_Others!L11+US_Others!R11</f>
        <v>0</v>
      </c>
      <c r="L6" s="332">
        <f>US_Others!Z11+US_Others!AB11</f>
        <v>0</v>
      </c>
      <c r="M6" s="332">
        <f>US_Others!AA11+US_Others!AC11</f>
        <v>0</v>
      </c>
      <c r="N6" s="332">
        <f>US_Others!AD11</f>
        <v>0</v>
      </c>
      <c r="O6" s="332">
        <f>US_Others!AE11</f>
        <v>0</v>
      </c>
      <c r="P6" s="332">
        <f>SUM(US_Others!AG11:AI11)</f>
        <v>0</v>
      </c>
      <c r="Q6" s="332">
        <f>US_Others!AL11</f>
        <v>0</v>
      </c>
      <c r="R6" s="332"/>
      <c r="S6" s="334">
        <f t="shared" si="0"/>
        <v>33183.722945202004</v>
      </c>
      <c r="T6" s="334">
        <f>D6*1000/Spec!I$6</f>
        <v>568.36779447940364</v>
      </c>
      <c r="U6" s="334">
        <f>E6*1000/Spec!I$7</f>
        <v>439.04193875840815</v>
      </c>
      <c r="V6" s="334">
        <f>F6*1000/Spec!I$8</f>
        <v>0</v>
      </c>
      <c r="W6" s="334">
        <f>G6*1000/Spec!I$9</f>
        <v>0</v>
      </c>
      <c r="X6" s="334">
        <f>H6*1000/Spec!I$10</f>
        <v>0</v>
      </c>
      <c r="Y6" s="334">
        <f>I6*1000/Spec!I$11</f>
        <v>0</v>
      </c>
      <c r="Z6" s="334">
        <f>J6*1000/Spec!I$12</f>
        <v>0</v>
      </c>
      <c r="AA6" s="334">
        <f>K6*1000/Spec!I$15</f>
        <v>0</v>
      </c>
      <c r="AB6" s="334">
        <f>L6*1000/Spec!I$17</f>
        <v>0</v>
      </c>
      <c r="AC6" s="334">
        <f>M6*1000/Spec!I$18</f>
        <v>0</v>
      </c>
      <c r="AD6" s="335">
        <f>N6*1000/Spec!I$25</f>
        <v>0</v>
      </c>
      <c r="AE6" s="335">
        <f>O6*1000/Spec!I$26</f>
        <v>0</v>
      </c>
      <c r="AF6" s="334">
        <f>P6*1000/Spec!I$21</f>
        <v>0</v>
      </c>
      <c r="AG6" s="334">
        <f>Q6*1000/Spec!I$22</f>
        <v>0</v>
      </c>
      <c r="AI6" s="432">
        <f>S6/'2007output'!$D4</f>
        <v>0.36089699513643941</v>
      </c>
      <c r="AJ6" s="432">
        <f>T6/'2007output'!$D4</f>
        <v>6.1814109736472627E-3</v>
      </c>
      <c r="AK6" s="432">
        <f>U6/'2007output'!$D4</f>
        <v>4.7748987266570736E-3</v>
      </c>
      <c r="AL6" s="433">
        <f>V6/'2007output'!$D4</f>
        <v>0</v>
      </c>
      <c r="AM6" s="433">
        <f>W6/'2007output'!$D4</f>
        <v>0</v>
      </c>
      <c r="AN6" s="433">
        <f>X6/'2007output'!$D4</f>
        <v>0</v>
      </c>
      <c r="AO6" s="433">
        <f>Y6/'2007output'!$D4</f>
        <v>0</v>
      </c>
      <c r="AP6" s="433">
        <f>Z6/'2007output'!$D4</f>
        <v>0</v>
      </c>
      <c r="AQ6" s="433">
        <f>AA6/'2007output'!$D4</f>
        <v>0</v>
      </c>
      <c r="AR6" s="433">
        <f>AB6/'2007output'!$D4</f>
        <v>0</v>
      </c>
      <c r="AS6" s="433">
        <f>AC6/'2007output'!$D4</f>
        <v>0</v>
      </c>
      <c r="AT6" s="433">
        <f>AD6/'2007output'!$D4</f>
        <v>0</v>
      </c>
      <c r="AU6" s="433">
        <f>AE6/'2007output'!$D4</f>
        <v>0</v>
      </c>
      <c r="AV6" s="433">
        <f>AF6/'2007output'!$D4</f>
        <v>0</v>
      </c>
      <c r="AW6" s="433">
        <f>AG6/'2007output'!$D4</f>
        <v>0</v>
      </c>
      <c r="AY6" s="370">
        <f>IFERROR(IF(SUMPRODUCT(US_CO2!C9:AX9/SUM(US_CO2!C9:AX9),US_CO2!C$6:AX$6)&gt;3.5,4,IF(SUMPRODUCT(US_CO2!C9:AX9/SUM(US_CO2!C9:AX9),US_CO2!C$6:AX$6)&gt;2.5,3,2)),"")</f>
        <v>4</v>
      </c>
      <c r="AZ6" s="370">
        <f>IFERROR(IF(SUMPRODUCT(US_CH4!C9:AC9/SUM(US_CH4!C9:AC9),US_CH4!C$6:AC$6)&gt;3.5,4,IF(SUMPRODUCT(US_CH4!C9:AC9/SUM(US_CH4!C9:AC9),US_CH4!C$6:AC$6)&gt;2.5,3,2)),"")</f>
        <v>2</v>
      </c>
      <c r="BA6" s="223">
        <f>IFERROR(IF(SUMPRODUCT(US_N2O!C9:AA9/SUM(US_N2O!C9:AA9),US_N2O!C$6:AA$6)&gt;3.5,4,IF(SUMPRODUCT(US_N2O!C9:AA9/SUM(US_N2O!C9:AA9),US_N2O!C$6:AA$6)&gt;2.5,3,2)),"")</f>
        <v>4</v>
      </c>
      <c r="BB6" s="223" t="str">
        <f>IFERROR(IF(SUMPRODUCT(US_Others!U11:V11/SUM(US_Others!U11:V11),US_Others!U$8:V$8)&gt;3.5,4,IF(SUMPRODUCT(US_Others!U11:V11/SUM(US_Others!U11:V11),US_Others!U$8:V$8)&gt;2.5,3,2)),"")</f>
        <v/>
      </c>
      <c r="BC6" s="223" t="str">
        <f>IFERROR(IF((US_Others!C11*US_Others!C$8/SUM(US_Others!C11,US_Others!H11,US_Others!N11)+ US_Others!H11*US_Others!H$8/SUM(US_Others!C11,US_Others!H11,US_Others!N11)+US_Others!N11*US_Others!N$8/SUM(US_Others!C11,US_Others!H11,US_Others!N11))&gt;3.5,4,IF((US_Others!C11*US_Others!C$8/SUM(US_Others!C11,US_Others!H11,US_Others!N11)+ US_Others!H11*US_Others!H$8/SUM(US_Others!C11,US_Others!H11,US_Others!N11)+US_Others!N11*US_Others!N$8/SUM(US_Others!C11,US_Others!H11,US_Others!N11))&gt;2.5,3,2)),"")</f>
        <v/>
      </c>
      <c r="BD6" s="223" t="str">
        <f>IFERROR(IF((US_Others!D11*US_Others!D$8/SUM(US_Others!D11,US_Others!I11,US_Others!O11)+US_Others!I11*US_Others!I$8/SUM(US_Others!D11,US_Others!I11,US_Others!O11)+US_Others!O11*US_Others!O$8/SUM(US_Others!D11,US_Others!I11,US_Others!O11))&gt;3.5,4,IF((US_Others!D11*US_Others!D$8/SUM(US_Others!D11,US_Others!I11,US_Others!O11)+US_Others!I11*US_Others!I$8/SUM(US_Others!D11,US_Others!I11,US_Others!O11)+US_Others!O11*US_Others!O$8/SUM(US_Others!D11,US_Others!I11,US_Others!O11))&gt;2.5,3,2)),"")</f>
        <v/>
      </c>
      <c r="BE6" s="223" t="str">
        <f>IFERROR(IF((US_Others!E11*US_Others!E$8/SUM(US_Others!E11,US_Others!J11,US_Others!P11,US_Others!W11)+US_Others!J11*US_Others!J$8/SUM(US_Others!E11,US_Others!J11,US_Others!P11,US_Others!W11)+US_Others!P11*US_Others!P$8/SUM(US_Others!E11,US_Others!J11,US_Others!P11,US_Others!W11)+US_Others!W11*US_Others!W$8/SUM(US_Others!E11,US_Others!J11,US_Others!P11,US_Others!W11))&gt;3.5,4,IF((US_Others!E11*US_Others!E$8/SUM(US_Others!E11,US_Others!J11,US_Others!P11,US_Others!W11)+US_Others!J11*US_Others!J$8/SUM(US_Others!E11,US_Others!J11,US_Others!P11,US_Others!W11)+US_Others!P11*US_Others!P$8/SUM(US_Others!E11,US_Others!J11,US_Others!P11,US_Others!W11)+US_Others!W11*US_Others!W$8/SUM(US_Others!E11,US_Others!J11,US_Others!P11,US_Others!W11))&gt;2.5,3,2)),"")</f>
        <v/>
      </c>
      <c r="BF6" s="223" t="str">
        <f>IFERROR(IF((US_Others!F11*US_Others!F$8/SUM(US_Others!F11,US_Others!K11,US_Others!Q11)+US_Others!K11*US_Others!K$8/SUM(US_Others!F11,US_Others!K11,US_Others!Q11)+US_Others!Q11*US_Others!Q$8/SUM(US_Others!F11,US_Others!K11,US_Others!Q11))&gt;3.5,4,IF((US_Others!F11*US_Others!F$8/SUM(US_Others!F11,US_Others!K11,US_Others!Q11)+US_Others!K11*US_Others!K$8/SUM(US_Others!F11,US_Others!K11,US_Others!Q11)+US_Others!Q11*US_Others!Q$8/SUM(US_Others!F11,US_Others!K11,US_Others!Q11))&gt;2.5,3,2)),"")</f>
        <v/>
      </c>
      <c r="BG6" s="223" t="str">
        <f>IFERROR(IF((US_Others!G11*US_Others!G$8/SUM(US_Others!G11,US_Others!L11,US_Others!R11)+US_Others!L11*US_Others!L$8/SUM(US_Others!G11,US_Others!L11,US_Others!R11)+US_Others!R11*US_Others!R$8/SUM(US_Others!G11,US_Others!L11,US_Others!R11))&gt;3.5,4,IF((US_Others!G11*US_Others!G$8/SUM(US_Others!G11,US_Others!L11,US_Others!R11)+US_Others!L11*US_Others!L$8/SUM(US_Others!G11,US_Others!L11,US_Others!R11)+US_Others!R11*US_Others!R$8/SUM(US_Others!G11,US_Others!L11,US_Others!R11))&gt;2.5,3,2)),"")</f>
        <v/>
      </c>
      <c r="BH6" s="219" t="str">
        <f>IFERROR(IF((US_Others!Z11*US_Others!Z$8/SUM(US_Others!Z11,US_Others!AB11)+US_Others!AB11*US_Others!AB$8/SUM(US_Others!Z11,US_Others!AB11))&gt;3.5,4,IF((US_Others!Z11*US_Others!Z$8/SUM(US_Others!Z11,US_Others!AB11)+US_Others!AB11*US_Others!AB$8/SUM(US_Others!Z11,US_Others!AB11))&gt;2.5,3,2)),"")</f>
        <v/>
      </c>
      <c r="BI6" s="219" t="str">
        <f>IFERROR(IF((US_Others!AA11*US_Others!AA$8/SUM(US_Others!AA11,US_Others!AC11)+US_Others!AC11*US_Others!AC$8/SUM(US_Others!AA11,US_Others!AC11))&gt;3.5,4,IF((US_Others!AA11*US_Others!AA$8/SUM(US_Others!AA11,US_Others!AC11)+US_Others!AC11*US_Others!AC$8/SUM(US_Others!AA11,US_Others!AC11))&gt;2.5,3,2)),"")</f>
        <v/>
      </c>
      <c r="BJ6" s="219" t="str">
        <f>IFERROR(US_Others!AD11*US_Others!AD$8/US_Others!AD11,"")</f>
        <v/>
      </c>
      <c r="BK6" s="74" t="str">
        <f>IFERROR(US_Others!AE11*US_Others!AE$8/US_Others!AE11,"")</f>
        <v/>
      </c>
      <c r="BL6" s="219" t="str">
        <f>IFERROR(IF(SUMPRODUCT(US_Others!AG11:AI11/SUM(US_Others!AG11:AI11),US_Others!AG$8:AI$8)&gt;3.5,4,IF(SUMPRODUCT(US_Others!AG11:AI11/SUM(US_Others!AG11:AI11),US_Others!AG$8:AI$8)&gt;2.5,3,2)),"")</f>
        <v/>
      </c>
      <c r="BM6" s="219" t="str">
        <f>IFERROR(US_Others!AL11*US_Others!AL$8/US_Others!AL11,"")</f>
        <v/>
      </c>
    </row>
    <row r="7" spans="1:65">
      <c r="A7" s="200" t="s">
        <v>111</v>
      </c>
      <c r="B7" s="332">
        <v>111200</v>
      </c>
      <c r="C7" s="333">
        <f>SUM(US_CO2!C10:AX10)</f>
        <v>1.6210280679209301</v>
      </c>
      <c r="D7" s="333">
        <f>SUM(US_CH4!C10:AC10)</f>
        <v>6.4210598958752505E-3</v>
      </c>
      <c r="E7" s="333">
        <f>SUM(US_N2O!C10:AA10)</f>
        <v>9.9943626220312236</v>
      </c>
      <c r="F7" s="332">
        <f>US_Others!V12+US_Others!U12</f>
        <v>0</v>
      </c>
      <c r="G7" s="332">
        <f>US_Others!C12+US_Others!H12+US_Others!N12</f>
        <v>0</v>
      </c>
      <c r="H7" s="332">
        <f>US_Others!D12+US_Others!I12+US_Others!O12</f>
        <v>0</v>
      </c>
      <c r="I7" s="332">
        <f>US_Others!E12+US_Others!J12+US_Others!P12+US_Others!W12</f>
        <v>0</v>
      </c>
      <c r="J7" s="332">
        <f>US_Others!F12+US_Others!K12+US_Others!Q12</f>
        <v>0</v>
      </c>
      <c r="K7" s="332">
        <f>US_Others!G12+US_Others!L12+US_Others!R12</f>
        <v>0</v>
      </c>
      <c r="L7" s="332">
        <f>US_Others!Z12+US_Others!AB12</f>
        <v>0</v>
      </c>
      <c r="M7" s="332">
        <f>US_Others!AA12+US_Others!AC12</f>
        <v>0</v>
      </c>
      <c r="N7" s="332">
        <f>US_Others!AD12</f>
        <v>0</v>
      </c>
      <c r="O7" s="332">
        <f>US_Others!AE12</f>
        <v>0</v>
      </c>
      <c r="P7" s="332">
        <f>SUM(US_Others!AG12:AI12)</f>
        <v>0</v>
      </c>
      <c r="Q7" s="332">
        <f>US_Others!AL12</f>
        <v>0</v>
      </c>
      <c r="R7" s="332"/>
      <c r="S7" s="334">
        <f t="shared" si="0"/>
        <v>1621.0280679209302</v>
      </c>
      <c r="T7" s="334">
        <f>D7*1000/Spec!I$6</f>
        <v>0.25684239583501006</v>
      </c>
      <c r="U7" s="334">
        <f>E7*1000/Spec!I$7</f>
        <v>33.538129604131619</v>
      </c>
      <c r="V7" s="334">
        <f>F7*1000/Spec!I$8</f>
        <v>0</v>
      </c>
      <c r="W7" s="334">
        <f>G7*1000/Spec!I$9</f>
        <v>0</v>
      </c>
      <c r="X7" s="334">
        <f>H7*1000/Spec!I$10</f>
        <v>0</v>
      </c>
      <c r="Y7" s="334">
        <f>I7*1000/Spec!I$11</f>
        <v>0</v>
      </c>
      <c r="Z7" s="334">
        <f>J7*1000/Spec!I$12</f>
        <v>0</v>
      </c>
      <c r="AA7" s="334">
        <f>K7*1000/Spec!I$15</f>
        <v>0</v>
      </c>
      <c r="AB7" s="334">
        <f>L7*1000/Spec!I$17</f>
        <v>0</v>
      </c>
      <c r="AC7" s="334">
        <f>M7*1000/Spec!I$18</f>
        <v>0</v>
      </c>
      <c r="AD7" s="335">
        <f>N7*1000/Spec!I$25</f>
        <v>0</v>
      </c>
      <c r="AE7" s="335">
        <f>O7*1000/Spec!I$26</f>
        <v>0</v>
      </c>
      <c r="AF7" s="334">
        <f>P7*1000/Spec!I$21</f>
        <v>0</v>
      </c>
      <c r="AG7" s="334">
        <f>Q7*1000/Spec!I$22</f>
        <v>0</v>
      </c>
      <c r="AI7" s="432">
        <f>S7/'2007output'!$D5</f>
        <v>7.9259930444275054E-2</v>
      </c>
      <c r="AJ7" s="432">
        <f>T7/'2007output'!$D5</f>
        <v>1.2558271403118504E-5</v>
      </c>
      <c r="AK7" s="432">
        <f>U7/'2007output'!$D5</f>
        <v>1.6398419449108613E-3</v>
      </c>
      <c r="AL7" s="433">
        <f>V7/'2007output'!$D5</f>
        <v>0</v>
      </c>
      <c r="AM7" s="433">
        <f>W7/'2007output'!$D5</f>
        <v>0</v>
      </c>
      <c r="AN7" s="433">
        <f>X7/'2007output'!$D5</f>
        <v>0</v>
      </c>
      <c r="AO7" s="433">
        <f>Y7/'2007output'!$D5</f>
        <v>0</v>
      </c>
      <c r="AP7" s="433">
        <f>Z7/'2007output'!$D5</f>
        <v>0</v>
      </c>
      <c r="AQ7" s="433">
        <f>AA7/'2007output'!$D5</f>
        <v>0</v>
      </c>
      <c r="AR7" s="433">
        <f>AB7/'2007output'!$D5</f>
        <v>0</v>
      </c>
      <c r="AS7" s="433">
        <f>AC7/'2007output'!$D5</f>
        <v>0</v>
      </c>
      <c r="AT7" s="433">
        <f>AD7/'2007output'!$D5</f>
        <v>0</v>
      </c>
      <c r="AU7" s="433">
        <f>AE7/'2007output'!$D5</f>
        <v>0</v>
      </c>
      <c r="AV7" s="433">
        <f>AF7/'2007output'!$D5</f>
        <v>0</v>
      </c>
      <c r="AW7" s="433">
        <f>AG7/'2007output'!$D5</f>
        <v>0</v>
      </c>
      <c r="AY7" s="370">
        <f>IFERROR(IF(SUMPRODUCT(US_CO2!C10:AX10/SUM(US_CO2!C10:AX10),US_CO2!C$6:AX$6)&gt;3.5,4,IF(SUMPRODUCT(US_CO2!C10:AX10/SUM(US_CO2!C10:AX10),US_CO2!C$6:AX$6)&gt;2.5,3,2)),"")</f>
        <v>4</v>
      </c>
      <c r="AZ7" s="370">
        <f>IFERROR(IF(SUMPRODUCT(US_CH4!C10:AC10/SUM(US_CH4!C10:AC10),US_CH4!C$6:AC$6)&gt;3.5,4,IF(SUMPRODUCT(US_CH4!C10:AC10/SUM(US_CH4!C10:AC10),US_CH4!C$6:AC$6)&gt;2.5,3,2)),"")</f>
        <v>4</v>
      </c>
      <c r="BA7" s="223">
        <f>IFERROR(IF(SUMPRODUCT(US_N2O!C10:AA10/SUM(US_N2O!C10:AA10),US_N2O!C$6:AA$6)&gt;3.5,4,IF(SUMPRODUCT(US_N2O!C10:AA10/SUM(US_N2O!C10:AA10),US_N2O!C$6:AA$6)&gt;2.5,3,2)),"")</f>
        <v>4</v>
      </c>
      <c r="BB7" s="223" t="str">
        <f>IFERROR(IF(SUMPRODUCT(US_Others!U12:V12/SUM(US_Others!U12:V12),US_Others!U$8:V$8)&gt;3.5,4,IF(SUMPRODUCT(US_Others!U12:V12/SUM(US_Others!U12:V12),US_Others!U$8:V$8)&gt;2.5,3,2)),"")</f>
        <v/>
      </c>
      <c r="BC7" s="223" t="str">
        <f>IFERROR(IF((US_Others!C12*US_Others!C$8/SUM(US_Others!C12,US_Others!H12,US_Others!N12)+ US_Others!H12*US_Others!H$8/SUM(US_Others!C12,US_Others!H12,US_Others!N12)+US_Others!N12*US_Others!N$8/SUM(US_Others!C12,US_Others!H12,US_Others!N12))&gt;3.5,4,IF((US_Others!C12*US_Others!C$8/SUM(US_Others!C12,US_Others!H12,US_Others!N12)+ US_Others!H12*US_Others!H$8/SUM(US_Others!C12,US_Others!H12,US_Others!N12)+US_Others!N12*US_Others!N$8/SUM(US_Others!C12,US_Others!H12,US_Others!N12))&gt;2.5,3,2)),"")</f>
        <v/>
      </c>
      <c r="BD7" s="223" t="str">
        <f>IFERROR(IF((US_Others!D12*US_Others!D$8/SUM(US_Others!D12,US_Others!I12,US_Others!O12)+US_Others!I12*US_Others!I$8/SUM(US_Others!D12,US_Others!I12,US_Others!O12)+US_Others!O12*US_Others!O$8/SUM(US_Others!D12,US_Others!I12,US_Others!O12))&gt;3.5,4,IF((US_Others!D12*US_Others!D$8/SUM(US_Others!D12,US_Others!I12,US_Others!O12)+US_Others!I12*US_Others!I$8/SUM(US_Others!D12,US_Others!I12,US_Others!O12)+US_Others!O12*US_Others!O$8/SUM(US_Others!D12,US_Others!I12,US_Others!O12))&gt;2.5,3,2)),"")</f>
        <v/>
      </c>
      <c r="BE7" s="223" t="str">
        <f>IFERROR(IF((US_Others!E12*US_Others!E$8/SUM(US_Others!E12,US_Others!J12,US_Others!P12,US_Others!W12)+US_Others!J12*US_Others!J$8/SUM(US_Others!E12,US_Others!J12,US_Others!P12,US_Others!W12)+US_Others!P12*US_Others!P$8/SUM(US_Others!E12,US_Others!J12,US_Others!P12,US_Others!W12)+US_Others!W12*US_Others!W$8/SUM(US_Others!E12,US_Others!J12,US_Others!P12,US_Others!W12))&gt;3.5,4,IF((US_Others!E12*US_Others!E$8/SUM(US_Others!E12,US_Others!J12,US_Others!P12,US_Others!W12)+US_Others!J12*US_Others!J$8/SUM(US_Others!E12,US_Others!J12,US_Others!P12,US_Others!W12)+US_Others!P12*US_Others!P$8/SUM(US_Others!E12,US_Others!J12,US_Others!P12,US_Others!W12)+US_Others!W12*US_Others!W$8/SUM(US_Others!E12,US_Others!J12,US_Others!P12,US_Others!W12))&gt;2.5,3,2)),"")</f>
        <v/>
      </c>
      <c r="BF7" s="223" t="str">
        <f>IFERROR(IF((US_Others!F12*US_Others!F$8/SUM(US_Others!F12,US_Others!K12,US_Others!Q12)+US_Others!K12*US_Others!K$8/SUM(US_Others!F12,US_Others!K12,US_Others!Q12)+US_Others!Q12*US_Others!Q$8/SUM(US_Others!F12,US_Others!K12,US_Others!Q12))&gt;3.5,4,IF((US_Others!F12*US_Others!F$8/SUM(US_Others!F12,US_Others!K12,US_Others!Q12)+US_Others!K12*US_Others!K$8/SUM(US_Others!F12,US_Others!K12,US_Others!Q12)+US_Others!Q12*US_Others!Q$8/SUM(US_Others!F12,US_Others!K12,US_Others!Q12))&gt;2.5,3,2)),"")</f>
        <v/>
      </c>
      <c r="BG7" s="223" t="str">
        <f>IFERROR(IF((US_Others!G12*US_Others!G$8/SUM(US_Others!G12,US_Others!L12,US_Others!R12)+US_Others!L12*US_Others!L$8/SUM(US_Others!G12,US_Others!L12,US_Others!R12)+US_Others!R12*US_Others!R$8/SUM(US_Others!G12,US_Others!L12,US_Others!R12))&gt;3.5,4,IF((US_Others!G12*US_Others!G$8/SUM(US_Others!G12,US_Others!L12,US_Others!R12)+US_Others!L12*US_Others!L$8/SUM(US_Others!G12,US_Others!L12,US_Others!R12)+US_Others!R12*US_Others!R$8/SUM(US_Others!G12,US_Others!L12,US_Others!R12))&gt;2.5,3,2)),"")</f>
        <v/>
      </c>
      <c r="BH7" s="219" t="str">
        <f>IFERROR(IF((US_Others!Z12*US_Others!Z$8/SUM(US_Others!Z12,US_Others!AB12)+US_Others!AB12*US_Others!AB$8/SUM(US_Others!Z12,US_Others!AB12))&gt;3.5,4,IF((US_Others!Z12*US_Others!Z$8/SUM(US_Others!Z12,US_Others!AB12)+US_Others!AB12*US_Others!AB$8/SUM(US_Others!Z12,US_Others!AB12))&gt;2.5,3,2)),"")</f>
        <v/>
      </c>
      <c r="BI7" s="219" t="str">
        <f>IFERROR(IF((US_Others!AA12*US_Others!AA$8/SUM(US_Others!AA12,US_Others!AC12)+US_Others!AC12*US_Others!AC$8/SUM(US_Others!AA12,US_Others!AC12))&gt;3.5,4,IF((US_Others!AA12*US_Others!AA$8/SUM(US_Others!AA12,US_Others!AC12)+US_Others!AC12*US_Others!AC$8/SUM(US_Others!AA12,US_Others!AC12))&gt;2.5,3,2)),"")</f>
        <v/>
      </c>
      <c r="BJ7" s="219" t="str">
        <f>IFERROR(US_Others!AD12*US_Others!AD$8/US_Others!AD12,"")</f>
        <v/>
      </c>
      <c r="BK7" s="74" t="str">
        <f>IFERROR(US_Others!AE12*US_Others!AE$8/US_Others!AE12,"")</f>
        <v/>
      </c>
      <c r="BL7" s="219" t="str">
        <f>IFERROR(IF(SUMPRODUCT(US_Others!AG12:AI12/SUM(US_Others!AG12:AI12),US_Others!AG$8:AI$8)&gt;3.5,4,IF(SUMPRODUCT(US_Others!AG12:AI12/SUM(US_Others!AG12:AI12),US_Others!AG$8:AI$8)&gt;2.5,3,2)),"")</f>
        <v/>
      </c>
      <c r="BM7" s="219" t="str">
        <f>IFERROR(US_Others!AL12*US_Others!AL$8/US_Others!AL12,"")</f>
        <v/>
      </c>
    </row>
    <row r="8" spans="1:65">
      <c r="A8" s="200" t="s">
        <v>112</v>
      </c>
      <c r="B8" s="332">
        <v>111300</v>
      </c>
      <c r="C8" s="333">
        <f>SUM(US_CO2!C11:AX11)</f>
        <v>2.2469906283696801</v>
      </c>
      <c r="D8" s="333">
        <f>SUM(US_CH4!C11:AC11)</f>
        <v>6.8691655503058842E-3</v>
      </c>
      <c r="E8" s="333">
        <f>SUM(US_N2O!C11:AA11)</f>
        <v>6.6311426220714988</v>
      </c>
      <c r="F8" s="332">
        <f>US_Others!V13+US_Others!U13</f>
        <v>0</v>
      </c>
      <c r="G8" s="332">
        <f>US_Others!C13+US_Others!H13+US_Others!N13</f>
        <v>0</v>
      </c>
      <c r="H8" s="332">
        <f>US_Others!D13+US_Others!I13+US_Others!O13</f>
        <v>0</v>
      </c>
      <c r="I8" s="332">
        <f>US_Others!E13+US_Others!J13+US_Others!P13+US_Others!W13</f>
        <v>0</v>
      </c>
      <c r="J8" s="332">
        <f>US_Others!F13+US_Others!K13+US_Others!Q13</f>
        <v>0</v>
      </c>
      <c r="K8" s="332">
        <f>US_Others!G13+US_Others!L13+US_Others!R13</f>
        <v>0</v>
      </c>
      <c r="L8" s="332">
        <f>US_Others!Z13+US_Others!AB13</f>
        <v>0</v>
      </c>
      <c r="M8" s="332">
        <f>US_Others!AA13+US_Others!AC13</f>
        <v>0</v>
      </c>
      <c r="N8" s="332">
        <f>US_Others!AD13</f>
        <v>0</v>
      </c>
      <c r="O8" s="332">
        <f>US_Others!AE13</f>
        <v>0</v>
      </c>
      <c r="P8" s="332">
        <f>SUM(US_Others!AG13:AI13)</f>
        <v>0</v>
      </c>
      <c r="Q8" s="332">
        <f>US_Others!AL13</f>
        <v>0</v>
      </c>
      <c r="R8" s="332"/>
      <c r="S8" s="334">
        <f t="shared" si="0"/>
        <v>2246.9906283696801</v>
      </c>
      <c r="T8" s="334">
        <f>D8*1000/Spec!I$6</f>
        <v>0.27476662201223534</v>
      </c>
      <c r="U8" s="334">
        <f>E8*1000/Spec!I$7</f>
        <v>22.252156449904358</v>
      </c>
      <c r="V8" s="334">
        <f>F8*1000/Spec!I$8</f>
        <v>0</v>
      </c>
      <c r="W8" s="334">
        <f>G8*1000/Spec!I$9</f>
        <v>0</v>
      </c>
      <c r="X8" s="334">
        <f>H8*1000/Spec!I$10</f>
        <v>0</v>
      </c>
      <c r="Y8" s="334">
        <f>I8*1000/Spec!I$11</f>
        <v>0</v>
      </c>
      <c r="Z8" s="334">
        <f>J8*1000/Spec!I$12</f>
        <v>0</v>
      </c>
      <c r="AA8" s="334">
        <f>K8*1000/Spec!I$15</f>
        <v>0</v>
      </c>
      <c r="AB8" s="334">
        <f>L8*1000/Spec!I$17</f>
        <v>0</v>
      </c>
      <c r="AC8" s="334">
        <f>M8*1000/Spec!I$18</f>
        <v>0</v>
      </c>
      <c r="AD8" s="335">
        <f>N8*1000/Spec!I$25</f>
        <v>0</v>
      </c>
      <c r="AE8" s="335">
        <f>O8*1000/Spec!I$26</f>
        <v>0</v>
      </c>
      <c r="AF8" s="334">
        <f>P8*1000/Spec!I$21</f>
        <v>0</v>
      </c>
      <c r="AG8" s="334">
        <f>Q8*1000/Spec!I$22</f>
        <v>0</v>
      </c>
      <c r="AI8" s="432">
        <f>S8/'2007output'!$D6</f>
        <v>9.4035733943117678E-2</v>
      </c>
      <c r="AJ8" s="432">
        <f>T8/'2007output'!$D6</f>
        <v>1.1498882388636663E-5</v>
      </c>
      <c r="AK8" s="432">
        <f>U8/'2007output'!$D6</f>
        <v>9.3124458872445896E-4</v>
      </c>
      <c r="AL8" s="433">
        <f>V8/'2007output'!$D6</f>
        <v>0</v>
      </c>
      <c r="AM8" s="433">
        <f>W8/'2007output'!$D6</f>
        <v>0</v>
      </c>
      <c r="AN8" s="433">
        <f>X8/'2007output'!$D6</f>
        <v>0</v>
      </c>
      <c r="AO8" s="433">
        <f>Y8/'2007output'!$D6</f>
        <v>0</v>
      </c>
      <c r="AP8" s="433">
        <f>Z8/'2007output'!$D6</f>
        <v>0</v>
      </c>
      <c r="AQ8" s="433">
        <f>AA8/'2007output'!$D6</f>
        <v>0</v>
      </c>
      <c r="AR8" s="433">
        <f>AB8/'2007output'!$D6</f>
        <v>0</v>
      </c>
      <c r="AS8" s="433">
        <f>AC8/'2007output'!$D6</f>
        <v>0</v>
      </c>
      <c r="AT8" s="433">
        <f>AD8/'2007output'!$D6</f>
        <v>0</v>
      </c>
      <c r="AU8" s="433">
        <f>AE8/'2007output'!$D6</f>
        <v>0</v>
      </c>
      <c r="AV8" s="433">
        <f>AF8/'2007output'!$D6</f>
        <v>0</v>
      </c>
      <c r="AW8" s="433">
        <f>AG8/'2007output'!$D6</f>
        <v>0</v>
      </c>
      <c r="AY8" s="370">
        <f>IFERROR(IF(SUMPRODUCT(US_CO2!C11:AX11/SUM(US_CO2!C11:AX11),US_CO2!C$6:AX$6)&gt;3.5,4,IF(SUMPRODUCT(US_CO2!C11:AX11/SUM(US_CO2!C11:AX11),US_CO2!C$6:AX$6)&gt;2.5,3,2)),"")</f>
        <v>4</v>
      </c>
      <c r="AZ8" s="370">
        <f>IFERROR(IF(SUMPRODUCT(US_CH4!C11:AC11/SUM(US_CH4!C11:AC11),US_CH4!C$6:AC$6)&gt;3.5,4,IF(SUMPRODUCT(US_CH4!C11:AC11/SUM(US_CH4!C11:AC11),US_CH4!C$6:AC$6)&gt;2.5,3,2)),"")</f>
        <v>4</v>
      </c>
      <c r="BA8" s="223">
        <f>IFERROR(IF(SUMPRODUCT(US_N2O!C11:AA11/SUM(US_N2O!C11:AA11),US_N2O!C$6:AA$6)&gt;3.5,4,IF(SUMPRODUCT(US_N2O!C11:AA11/SUM(US_N2O!C11:AA11),US_N2O!C$6:AA$6)&gt;2.5,3,2)),"")</f>
        <v>4</v>
      </c>
      <c r="BB8" s="223" t="str">
        <f>IFERROR(IF(SUMPRODUCT(US_Others!U13:V13/SUM(US_Others!U13:V13),US_Others!U$8:V$8)&gt;3.5,4,IF(SUMPRODUCT(US_Others!U13:V13/SUM(US_Others!U13:V13),US_Others!U$8:V$8)&gt;2.5,3,2)),"")</f>
        <v/>
      </c>
      <c r="BC8" s="223" t="str">
        <f>IFERROR(IF((US_Others!C13*US_Others!C$8/SUM(US_Others!C13,US_Others!H13,US_Others!N13)+ US_Others!H13*US_Others!H$8/SUM(US_Others!C13,US_Others!H13,US_Others!N13)+US_Others!N13*US_Others!N$8/SUM(US_Others!C13,US_Others!H13,US_Others!N13))&gt;3.5,4,IF((US_Others!C13*US_Others!C$8/SUM(US_Others!C13,US_Others!H13,US_Others!N13)+ US_Others!H13*US_Others!H$8/SUM(US_Others!C13,US_Others!H13,US_Others!N13)+US_Others!N13*US_Others!N$8/SUM(US_Others!C13,US_Others!H13,US_Others!N13))&gt;2.5,3,2)),"")</f>
        <v/>
      </c>
      <c r="BD8" s="223" t="str">
        <f>IFERROR(IF((US_Others!D13*US_Others!D$8/SUM(US_Others!D13,US_Others!I13,US_Others!O13)+US_Others!I13*US_Others!I$8/SUM(US_Others!D13,US_Others!I13,US_Others!O13)+US_Others!O13*US_Others!O$8/SUM(US_Others!D13,US_Others!I13,US_Others!O13))&gt;3.5,4,IF((US_Others!D13*US_Others!D$8/SUM(US_Others!D13,US_Others!I13,US_Others!O13)+US_Others!I13*US_Others!I$8/SUM(US_Others!D13,US_Others!I13,US_Others!O13)+US_Others!O13*US_Others!O$8/SUM(US_Others!D13,US_Others!I13,US_Others!O13))&gt;2.5,3,2)),"")</f>
        <v/>
      </c>
      <c r="BE8" s="223" t="str">
        <f>IFERROR(IF((US_Others!E13*US_Others!E$8/SUM(US_Others!E13,US_Others!J13,US_Others!P13,US_Others!W13)+US_Others!J13*US_Others!J$8/SUM(US_Others!E13,US_Others!J13,US_Others!P13,US_Others!W13)+US_Others!P13*US_Others!P$8/SUM(US_Others!E13,US_Others!J13,US_Others!P13,US_Others!W13)+US_Others!W13*US_Others!W$8/SUM(US_Others!E13,US_Others!J13,US_Others!P13,US_Others!W13))&gt;3.5,4,IF((US_Others!E13*US_Others!E$8/SUM(US_Others!E13,US_Others!J13,US_Others!P13,US_Others!W13)+US_Others!J13*US_Others!J$8/SUM(US_Others!E13,US_Others!J13,US_Others!P13,US_Others!W13)+US_Others!P13*US_Others!P$8/SUM(US_Others!E13,US_Others!J13,US_Others!P13,US_Others!W13)+US_Others!W13*US_Others!W$8/SUM(US_Others!E13,US_Others!J13,US_Others!P13,US_Others!W13))&gt;2.5,3,2)),"")</f>
        <v/>
      </c>
      <c r="BF8" s="223" t="str">
        <f>IFERROR(IF((US_Others!F13*US_Others!F$8/SUM(US_Others!F13,US_Others!K13,US_Others!Q13)+US_Others!K13*US_Others!K$8/SUM(US_Others!F13,US_Others!K13,US_Others!Q13)+US_Others!Q13*US_Others!Q$8/SUM(US_Others!F13,US_Others!K13,US_Others!Q13))&gt;3.5,4,IF((US_Others!F13*US_Others!F$8/SUM(US_Others!F13,US_Others!K13,US_Others!Q13)+US_Others!K13*US_Others!K$8/SUM(US_Others!F13,US_Others!K13,US_Others!Q13)+US_Others!Q13*US_Others!Q$8/SUM(US_Others!F13,US_Others!K13,US_Others!Q13))&gt;2.5,3,2)),"")</f>
        <v/>
      </c>
      <c r="BG8" s="223" t="str">
        <f>IFERROR(IF((US_Others!G13*US_Others!G$8/SUM(US_Others!G13,US_Others!L13,US_Others!R13)+US_Others!L13*US_Others!L$8/SUM(US_Others!G13,US_Others!L13,US_Others!R13)+US_Others!R13*US_Others!R$8/SUM(US_Others!G13,US_Others!L13,US_Others!R13))&gt;3.5,4,IF((US_Others!G13*US_Others!G$8/SUM(US_Others!G13,US_Others!L13,US_Others!R13)+US_Others!L13*US_Others!L$8/SUM(US_Others!G13,US_Others!L13,US_Others!R13)+US_Others!R13*US_Others!R$8/SUM(US_Others!G13,US_Others!L13,US_Others!R13))&gt;2.5,3,2)),"")</f>
        <v/>
      </c>
      <c r="BH8" s="219" t="str">
        <f>IFERROR(IF((US_Others!Z13*US_Others!Z$8/SUM(US_Others!Z13,US_Others!AB13)+US_Others!AB13*US_Others!AB$8/SUM(US_Others!Z13,US_Others!AB13))&gt;3.5,4,IF((US_Others!Z13*US_Others!Z$8/SUM(US_Others!Z13,US_Others!AB13)+US_Others!AB13*US_Others!AB$8/SUM(US_Others!Z13,US_Others!AB13))&gt;2.5,3,2)),"")</f>
        <v/>
      </c>
      <c r="BI8" s="219" t="str">
        <f>IFERROR(IF((US_Others!AA13*US_Others!AA$8/SUM(US_Others!AA13,US_Others!AC13)+US_Others!AC13*US_Others!AC$8/SUM(US_Others!AA13,US_Others!AC13))&gt;3.5,4,IF((US_Others!AA13*US_Others!AA$8/SUM(US_Others!AA13,US_Others!AC13)+US_Others!AC13*US_Others!AC$8/SUM(US_Others!AA13,US_Others!AC13))&gt;2.5,3,2)),"")</f>
        <v/>
      </c>
      <c r="BJ8" s="219" t="str">
        <f>IFERROR(US_Others!AD13*US_Others!AD$8/US_Others!AD13,"")</f>
        <v/>
      </c>
      <c r="BK8" s="74" t="str">
        <f>IFERROR(US_Others!AE13*US_Others!AE$8/US_Others!AE13,"")</f>
        <v/>
      </c>
      <c r="BL8" s="219" t="str">
        <f>IFERROR(IF(SUMPRODUCT(US_Others!AG13:AI13/SUM(US_Others!AG13:AI13),US_Others!AG$8:AI$8)&gt;3.5,4,IF(SUMPRODUCT(US_Others!AG13:AI13/SUM(US_Others!AG13:AI13),US_Others!AG$8:AI$8)&gt;2.5,3,2)),"")</f>
        <v/>
      </c>
      <c r="BM8" s="219" t="str">
        <f>IFERROR(US_Others!AL13*US_Others!AL$8/US_Others!AL13,"")</f>
        <v/>
      </c>
    </row>
    <row r="9" spans="1:65">
      <c r="A9" s="200" t="s">
        <v>113</v>
      </c>
      <c r="B9" s="332">
        <v>111400</v>
      </c>
      <c r="C9" s="333">
        <f>SUM(US_CO2!C12:AX12)</f>
        <v>6.0234203657862775</v>
      </c>
      <c r="D9" s="333">
        <f>SUM(US_CH4!C12:AC12)</f>
        <v>9.8862324666138222E-3</v>
      </c>
      <c r="E9" s="333">
        <f>SUM(US_N2O!C12:AA12)</f>
        <v>4.2726397087204884</v>
      </c>
      <c r="F9" s="332">
        <f>US_Others!V14+US_Others!U14</f>
        <v>0</v>
      </c>
      <c r="G9" s="332">
        <f>US_Others!C14+US_Others!H14+US_Others!N14</f>
        <v>0</v>
      </c>
      <c r="H9" s="332">
        <f>US_Others!D14+US_Others!I14+US_Others!O14</f>
        <v>0</v>
      </c>
      <c r="I9" s="332">
        <f>US_Others!E14+US_Others!J14+US_Others!P14+US_Others!W14</f>
        <v>0</v>
      </c>
      <c r="J9" s="332">
        <f>US_Others!F14+US_Others!K14+US_Others!Q14</f>
        <v>0</v>
      </c>
      <c r="K9" s="332">
        <f>US_Others!G14+US_Others!L14+US_Others!R14</f>
        <v>0</v>
      </c>
      <c r="L9" s="332">
        <f>US_Others!Z14+US_Others!AB14</f>
        <v>0</v>
      </c>
      <c r="M9" s="332">
        <f>US_Others!AA14+US_Others!AC14</f>
        <v>0</v>
      </c>
      <c r="N9" s="332">
        <f>US_Others!AD14</f>
        <v>0</v>
      </c>
      <c r="O9" s="332">
        <f>US_Others!AE14</f>
        <v>0</v>
      </c>
      <c r="P9" s="332">
        <f>SUM(US_Others!AG14:AI14)</f>
        <v>0</v>
      </c>
      <c r="Q9" s="332">
        <f>US_Others!AL14</f>
        <v>0</v>
      </c>
      <c r="R9" s="332"/>
      <c r="S9" s="334">
        <f t="shared" si="0"/>
        <v>6023.4203657862772</v>
      </c>
      <c r="T9" s="334">
        <f>D9*1000/Spec!I$6</f>
        <v>0.39544929866455292</v>
      </c>
      <c r="U9" s="334">
        <f>E9*1000/Spec!I$7</f>
        <v>14.337717143357345</v>
      </c>
      <c r="V9" s="334">
        <f>F9*1000/Spec!I$8</f>
        <v>0</v>
      </c>
      <c r="W9" s="334">
        <f>G9*1000/Spec!I$9</f>
        <v>0</v>
      </c>
      <c r="X9" s="334">
        <f>H9*1000/Spec!I$10</f>
        <v>0</v>
      </c>
      <c r="Y9" s="334">
        <f>I9*1000/Spec!I$11</f>
        <v>0</v>
      </c>
      <c r="Z9" s="334">
        <f>J9*1000/Spec!I$12</f>
        <v>0</v>
      </c>
      <c r="AA9" s="334">
        <f>K9*1000/Spec!I$15</f>
        <v>0</v>
      </c>
      <c r="AB9" s="334">
        <f>L9*1000/Spec!I$17</f>
        <v>0</v>
      </c>
      <c r="AC9" s="334">
        <f>M9*1000/Spec!I$18</f>
        <v>0</v>
      </c>
      <c r="AD9" s="335">
        <f>N9*1000/Spec!I$25</f>
        <v>0</v>
      </c>
      <c r="AE9" s="335">
        <f>O9*1000/Spec!I$26</f>
        <v>0</v>
      </c>
      <c r="AF9" s="334">
        <f>P9*1000/Spec!I$21</f>
        <v>0</v>
      </c>
      <c r="AG9" s="334">
        <f>Q9*1000/Spec!I$22</f>
        <v>0</v>
      </c>
      <c r="AI9" s="432">
        <f>S9/'2007output'!$D7</f>
        <v>0.29178826399084229</v>
      </c>
      <c r="AJ9" s="432">
        <f>T9/'2007output'!$D7</f>
        <v>1.9156468807845477E-5</v>
      </c>
      <c r="AK9" s="432">
        <f>U9/'2007output'!$D7</f>
        <v>6.9455182285054883E-4</v>
      </c>
      <c r="AL9" s="433">
        <f>V9/'2007output'!$D7</f>
        <v>0</v>
      </c>
      <c r="AM9" s="433">
        <f>W9/'2007output'!$D7</f>
        <v>0</v>
      </c>
      <c r="AN9" s="433">
        <f>X9/'2007output'!$D7</f>
        <v>0</v>
      </c>
      <c r="AO9" s="433">
        <f>Y9/'2007output'!$D7</f>
        <v>0</v>
      </c>
      <c r="AP9" s="433">
        <f>Z9/'2007output'!$D7</f>
        <v>0</v>
      </c>
      <c r="AQ9" s="433">
        <f>AA9/'2007output'!$D7</f>
        <v>0</v>
      </c>
      <c r="AR9" s="433">
        <f>AB9/'2007output'!$D7</f>
        <v>0</v>
      </c>
      <c r="AS9" s="433">
        <f>AC9/'2007output'!$D7</f>
        <v>0</v>
      </c>
      <c r="AT9" s="433">
        <f>AD9/'2007output'!$D7</f>
        <v>0</v>
      </c>
      <c r="AU9" s="433">
        <f>AE9/'2007output'!$D7</f>
        <v>0</v>
      </c>
      <c r="AV9" s="433">
        <f>AF9/'2007output'!$D7</f>
        <v>0</v>
      </c>
      <c r="AW9" s="433">
        <f>AG9/'2007output'!$D7</f>
        <v>0</v>
      </c>
      <c r="AY9" s="370">
        <f>IFERROR(IF(SUMPRODUCT(US_CO2!C12:AX12/SUM(US_CO2!C12:AX12),US_CO2!C$6:AX$6)&gt;3.5,4,IF(SUMPRODUCT(US_CO2!C12:AX12/SUM(US_CO2!C12:AX12),US_CO2!C$6:AX$6)&gt;2.5,3,2)),"")</f>
        <v>4</v>
      </c>
      <c r="AZ9" s="370">
        <f>IFERROR(IF(SUMPRODUCT(US_CH4!C12:AC12/SUM(US_CH4!C12:AC12),US_CH4!C$6:AC$6)&gt;3.5,4,IF(SUMPRODUCT(US_CH4!C12:AC12/SUM(US_CH4!C12:AC12),US_CH4!C$6:AC$6)&gt;2.5,3,2)),"")</f>
        <v>4</v>
      </c>
      <c r="BA9" s="223">
        <f>IFERROR(IF(SUMPRODUCT(US_N2O!C12:AA12/SUM(US_N2O!C12:AA12),US_N2O!C$6:AA$6)&gt;3.5,4,IF(SUMPRODUCT(US_N2O!C12:AA12/SUM(US_N2O!C12:AA12),US_N2O!C$6:AA$6)&gt;2.5,3,2)),"")</f>
        <v>4</v>
      </c>
      <c r="BB9" s="223" t="str">
        <f>IFERROR(IF(SUMPRODUCT(US_Others!U14:V14/SUM(US_Others!U14:V14),US_Others!U$8:V$8)&gt;3.5,4,IF(SUMPRODUCT(US_Others!U14:V14/SUM(US_Others!U14:V14),US_Others!U$8:V$8)&gt;2.5,3,2)),"")</f>
        <v/>
      </c>
      <c r="BC9" s="223" t="str">
        <f>IFERROR(IF((US_Others!C14*US_Others!C$8/SUM(US_Others!C14,US_Others!H14,US_Others!N14)+ US_Others!H14*US_Others!H$8/SUM(US_Others!C14,US_Others!H14,US_Others!N14)+US_Others!N14*US_Others!N$8/SUM(US_Others!C14,US_Others!H14,US_Others!N14))&gt;3.5,4,IF((US_Others!C14*US_Others!C$8/SUM(US_Others!C14,US_Others!H14,US_Others!N14)+ US_Others!H14*US_Others!H$8/SUM(US_Others!C14,US_Others!H14,US_Others!N14)+US_Others!N14*US_Others!N$8/SUM(US_Others!C14,US_Others!H14,US_Others!N14))&gt;2.5,3,2)),"")</f>
        <v/>
      </c>
      <c r="BD9" s="223" t="str">
        <f>IFERROR(IF((US_Others!D14*US_Others!D$8/SUM(US_Others!D14,US_Others!I14,US_Others!O14)+US_Others!I14*US_Others!I$8/SUM(US_Others!D14,US_Others!I14,US_Others!O14)+US_Others!O14*US_Others!O$8/SUM(US_Others!D14,US_Others!I14,US_Others!O14))&gt;3.5,4,IF((US_Others!D14*US_Others!D$8/SUM(US_Others!D14,US_Others!I14,US_Others!O14)+US_Others!I14*US_Others!I$8/SUM(US_Others!D14,US_Others!I14,US_Others!O14)+US_Others!O14*US_Others!O$8/SUM(US_Others!D14,US_Others!I14,US_Others!O14))&gt;2.5,3,2)),"")</f>
        <v/>
      </c>
      <c r="BE9" s="223" t="str">
        <f>IFERROR(IF((US_Others!E14*US_Others!E$8/SUM(US_Others!E14,US_Others!J14,US_Others!P14,US_Others!W14)+US_Others!J14*US_Others!J$8/SUM(US_Others!E14,US_Others!J14,US_Others!P14,US_Others!W14)+US_Others!P14*US_Others!P$8/SUM(US_Others!E14,US_Others!J14,US_Others!P14,US_Others!W14)+US_Others!W14*US_Others!W$8/SUM(US_Others!E14,US_Others!J14,US_Others!P14,US_Others!W14))&gt;3.5,4,IF((US_Others!E14*US_Others!E$8/SUM(US_Others!E14,US_Others!J14,US_Others!P14,US_Others!W14)+US_Others!J14*US_Others!J$8/SUM(US_Others!E14,US_Others!J14,US_Others!P14,US_Others!W14)+US_Others!P14*US_Others!P$8/SUM(US_Others!E14,US_Others!J14,US_Others!P14,US_Others!W14)+US_Others!W14*US_Others!W$8/SUM(US_Others!E14,US_Others!J14,US_Others!P14,US_Others!W14))&gt;2.5,3,2)),"")</f>
        <v/>
      </c>
      <c r="BF9" s="223" t="str">
        <f>IFERROR(IF((US_Others!F14*US_Others!F$8/SUM(US_Others!F14,US_Others!K14,US_Others!Q14)+US_Others!K14*US_Others!K$8/SUM(US_Others!F14,US_Others!K14,US_Others!Q14)+US_Others!Q14*US_Others!Q$8/SUM(US_Others!F14,US_Others!K14,US_Others!Q14))&gt;3.5,4,IF((US_Others!F14*US_Others!F$8/SUM(US_Others!F14,US_Others!K14,US_Others!Q14)+US_Others!K14*US_Others!K$8/SUM(US_Others!F14,US_Others!K14,US_Others!Q14)+US_Others!Q14*US_Others!Q$8/SUM(US_Others!F14,US_Others!K14,US_Others!Q14))&gt;2.5,3,2)),"")</f>
        <v/>
      </c>
      <c r="BG9" s="223" t="str">
        <f>IFERROR(IF((US_Others!G14*US_Others!G$8/SUM(US_Others!G14,US_Others!L14,US_Others!R14)+US_Others!L14*US_Others!L$8/SUM(US_Others!G14,US_Others!L14,US_Others!R14)+US_Others!R14*US_Others!R$8/SUM(US_Others!G14,US_Others!L14,US_Others!R14))&gt;3.5,4,IF((US_Others!G14*US_Others!G$8/SUM(US_Others!G14,US_Others!L14,US_Others!R14)+US_Others!L14*US_Others!L$8/SUM(US_Others!G14,US_Others!L14,US_Others!R14)+US_Others!R14*US_Others!R$8/SUM(US_Others!G14,US_Others!L14,US_Others!R14))&gt;2.5,3,2)),"")</f>
        <v/>
      </c>
      <c r="BH9" s="219" t="str">
        <f>IFERROR(IF((US_Others!Z14*US_Others!Z$8/SUM(US_Others!Z14,US_Others!AB14)+US_Others!AB14*US_Others!AB$8/SUM(US_Others!Z14,US_Others!AB14))&gt;3.5,4,IF((US_Others!Z14*US_Others!Z$8/SUM(US_Others!Z14,US_Others!AB14)+US_Others!AB14*US_Others!AB$8/SUM(US_Others!Z14,US_Others!AB14))&gt;2.5,3,2)),"")</f>
        <v/>
      </c>
      <c r="BI9" s="219" t="str">
        <f>IFERROR(IF((US_Others!AA14*US_Others!AA$8/SUM(US_Others!AA14,US_Others!AC14)+US_Others!AC14*US_Others!AC$8/SUM(US_Others!AA14,US_Others!AC14))&gt;3.5,4,IF((US_Others!AA14*US_Others!AA$8/SUM(US_Others!AA14,US_Others!AC14)+US_Others!AC14*US_Others!AC$8/SUM(US_Others!AA14,US_Others!AC14))&gt;2.5,3,2)),"")</f>
        <v/>
      </c>
      <c r="BJ9" s="219" t="str">
        <f>IFERROR(US_Others!AD14*US_Others!AD$8/US_Others!AD14,"")</f>
        <v/>
      </c>
      <c r="BK9" s="74" t="str">
        <f>IFERROR(US_Others!AE14*US_Others!AE$8/US_Others!AE14,"")</f>
        <v/>
      </c>
      <c r="BL9" s="219" t="str">
        <f>IFERROR(IF(SUMPRODUCT(US_Others!AG14:AI14/SUM(US_Others!AG14:AI14),US_Others!AG$8:AI$8)&gt;3.5,4,IF(SUMPRODUCT(US_Others!AG14:AI14/SUM(US_Others!AG14:AI14),US_Others!AG$8:AI$8)&gt;2.5,3,2)),"")</f>
        <v/>
      </c>
      <c r="BM9" s="219" t="str">
        <f>IFERROR(US_Others!AL14*US_Others!AL$8/US_Others!AL14,"")</f>
        <v/>
      </c>
    </row>
    <row r="10" spans="1:65">
      <c r="A10" s="200" t="s">
        <v>114</v>
      </c>
      <c r="B10" s="332">
        <v>111900</v>
      </c>
      <c r="C10" s="333">
        <f>SUM(US_CO2!C13:AX13)</f>
        <v>5.7901989506965128</v>
      </c>
      <c r="D10" s="333">
        <f>SUM(US_CH4!C13:AC13)</f>
        <v>1.8687003244027535E-2</v>
      </c>
      <c r="E10" s="333">
        <f>SUM(US_N2O!C13:AA13)</f>
        <v>25.719163571339859</v>
      </c>
      <c r="F10" s="332">
        <f>US_Others!V15+US_Others!U15</f>
        <v>0</v>
      </c>
      <c r="G10" s="332">
        <f>US_Others!C15+US_Others!H15+US_Others!N15</f>
        <v>0</v>
      </c>
      <c r="H10" s="332">
        <f>US_Others!D15+US_Others!I15+US_Others!O15</f>
        <v>0</v>
      </c>
      <c r="I10" s="332">
        <f>US_Others!E15+US_Others!J15+US_Others!P15+US_Others!W15</f>
        <v>0</v>
      </c>
      <c r="J10" s="332">
        <f>US_Others!F15+US_Others!K15+US_Others!Q15</f>
        <v>0</v>
      </c>
      <c r="K10" s="332">
        <f>US_Others!G15+US_Others!L15+US_Others!R15</f>
        <v>0</v>
      </c>
      <c r="L10" s="332">
        <f>US_Others!Z15+US_Others!AB15</f>
        <v>0</v>
      </c>
      <c r="M10" s="332">
        <f>US_Others!AA15+US_Others!AC15</f>
        <v>0</v>
      </c>
      <c r="N10" s="332">
        <f>US_Others!AD15</f>
        <v>0</v>
      </c>
      <c r="O10" s="332">
        <f>US_Others!AE15</f>
        <v>0</v>
      </c>
      <c r="P10" s="332">
        <f>SUM(US_Others!AG15:AI15)</f>
        <v>0</v>
      </c>
      <c r="Q10" s="332">
        <f>US_Others!AL15</f>
        <v>0</v>
      </c>
      <c r="R10" s="332"/>
      <c r="S10" s="334">
        <f t="shared" si="0"/>
        <v>5790.1989506965128</v>
      </c>
      <c r="T10" s="334">
        <f>D10*1000/Spec!I$6</f>
        <v>0.74748012976110145</v>
      </c>
      <c r="U10" s="334">
        <f>E10*1000/Spec!I$7</f>
        <v>86.305918024630387</v>
      </c>
      <c r="V10" s="334">
        <f>F10*1000/Spec!I$8</f>
        <v>0</v>
      </c>
      <c r="W10" s="334">
        <f>G10*1000/Spec!I$9</f>
        <v>0</v>
      </c>
      <c r="X10" s="334">
        <f>H10*1000/Spec!I$10</f>
        <v>0</v>
      </c>
      <c r="Y10" s="334">
        <f>I10*1000/Spec!I$11</f>
        <v>0</v>
      </c>
      <c r="Z10" s="334">
        <f>J10*1000/Spec!I$12</f>
        <v>0</v>
      </c>
      <c r="AA10" s="334">
        <f>K10*1000/Spec!I$15</f>
        <v>0</v>
      </c>
      <c r="AB10" s="334">
        <f>L10*1000/Spec!I$17</f>
        <v>0</v>
      </c>
      <c r="AC10" s="334">
        <f>M10*1000/Spec!I$18</f>
        <v>0</v>
      </c>
      <c r="AD10" s="335">
        <f>N10*1000/Spec!I$25</f>
        <v>0</v>
      </c>
      <c r="AE10" s="335">
        <f>O10*1000/Spec!I$26</f>
        <v>0</v>
      </c>
      <c r="AF10" s="334">
        <f>P10*1000/Spec!I$21</f>
        <v>0</v>
      </c>
      <c r="AG10" s="334">
        <f>Q10*1000/Spec!I$22</f>
        <v>0</v>
      </c>
      <c r="AI10" s="432">
        <f>S10/'2007output'!$D8</f>
        <v>0.18314110376517834</v>
      </c>
      <c r="AJ10" s="432">
        <f>T10/'2007output'!$D8</f>
        <v>2.3642423545829907E-5</v>
      </c>
      <c r="AK10" s="432">
        <f>U10/'2007output'!$D8</f>
        <v>2.7298131243998895E-3</v>
      </c>
      <c r="AL10" s="433">
        <f>V10/'2007output'!$D8</f>
        <v>0</v>
      </c>
      <c r="AM10" s="433">
        <f>W10/'2007output'!$D8</f>
        <v>0</v>
      </c>
      <c r="AN10" s="433">
        <f>X10/'2007output'!$D8</f>
        <v>0</v>
      </c>
      <c r="AO10" s="433">
        <f>Y10/'2007output'!$D8</f>
        <v>0</v>
      </c>
      <c r="AP10" s="433">
        <f>Z10/'2007output'!$D8</f>
        <v>0</v>
      </c>
      <c r="AQ10" s="433">
        <f>AA10/'2007output'!$D8</f>
        <v>0</v>
      </c>
      <c r="AR10" s="433">
        <f>AB10/'2007output'!$D8</f>
        <v>0</v>
      </c>
      <c r="AS10" s="433">
        <f>AC10/'2007output'!$D8</f>
        <v>0</v>
      </c>
      <c r="AT10" s="433">
        <f>AD10/'2007output'!$D8</f>
        <v>0</v>
      </c>
      <c r="AU10" s="433">
        <f>AE10/'2007output'!$D8</f>
        <v>0</v>
      </c>
      <c r="AV10" s="433">
        <f>AF10/'2007output'!$D8</f>
        <v>0</v>
      </c>
      <c r="AW10" s="433">
        <f>AG10/'2007output'!$D8</f>
        <v>0</v>
      </c>
      <c r="AY10" s="370">
        <f>IFERROR(IF(SUMPRODUCT(US_CO2!C13:AX13/SUM(US_CO2!C13:AX13),US_CO2!C$6:AX$6)&gt;3.5,4,IF(SUMPRODUCT(US_CO2!C13:AX13/SUM(US_CO2!C13:AX13),US_CO2!C$6:AX$6)&gt;2.5,3,2)),"")</f>
        <v>4</v>
      </c>
      <c r="AZ10" s="370">
        <f>IFERROR(IF(SUMPRODUCT(US_CH4!C13:AC13/SUM(US_CH4!C13:AC13),US_CH4!C$6:AC$6)&gt;3.5,4,IF(SUMPRODUCT(US_CH4!C13:AC13/SUM(US_CH4!C13:AC13),US_CH4!C$6:AC$6)&gt;2.5,3,2)),"")</f>
        <v>4</v>
      </c>
      <c r="BA10" s="223">
        <f>IFERROR(IF(SUMPRODUCT(US_N2O!C13:AA13/SUM(US_N2O!C13:AA13),US_N2O!C$6:AA$6)&gt;3.5,4,IF(SUMPRODUCT(US_N2O!C13:AA13/SUM(US_N2O!C13:AA13),US_N2O!C$6:AA$6)&gt;2.5,3,2)),"")</f>
        <v>4</v>
      </c>
      <c r="BB10" s="223" t="str">
        <f>IFERROR(IF(SUMPRODUCT(US_Others!U15:V15/SUM(US_Others!U15:V15),US_Others!U$8:V$8)&gt;3.5,4,IF(SUMPRODUCT(US_Others!U15:V15/SUM(US_Others!U15:V15),US_Others!U$8:V$8)&gt;2.5,3,2)),"")</f>
        <v/>
      </c>
      <c r="BC10" s="223" t="str">
        <f>IFERROR(IF((US_Others!C15*US_Others!C$8/SUM(US_Others!C15,US_Others!H15,US_Others!N15)+ US_Others!H15*US_Others!H$8/SUM(US_Others!C15,US_Others!H15,US_Others!N15)+US_Others!N15*US_Others!N$8/SUM(US_Others!C15,US_Others!H15,US_Others!N15))&gt;3.5,4,IF((US_Others!C15*US_Others!C$8/SUM(US_Others!C15,US_Others!H15,US_Others!N15)+ US_Others!H15*US_Others!H$8/SUM(US_Others!C15,US_Others!H15,US_Others!N15)+US_Others!N15*US_Others!N$8/SUM(US_Others!C15,US_Others!H15,US_Others!N15))&gt;2.5,3,2)),"")</f>
        <v/>
      </c>
      <c r="BD10" s="223" t="str">
        <f>IFERROR(IF((US_Others!D15*US_Others!D$8/SUM(US_Others!D15,US_Others!I15,US_Others!O15)+US_Others!I15*US_Others!I$8/SUM(US_Others!D15,US_Others!I15,US_Others!O15)+US_Others!O15*US_Others!O$8/SUM(US_Others!D15,US_Others!I15,US_Others!O15))&gt;3.5,4,IF((US_Others!D15*US_Others!D$8/SUM(US_Others!D15,US_Others!I15,US_Others!O15)+US_Others!I15*US_Others!I$8/SUM(US_Others!D15,US_Others!I15,US_Others!O15)+US_Others!O15*US_Others!O$8/SUM(US_Others!D15,US_Others!I15,US_Others!O15))&gt;2.5,3,2)),"")</f>
        <v/>
      </c>
      <c r="BE10" s="223" t="str">
        <f>IFERROR(IF((US_Others!E15*US_Others!E$8/SUM(US_Others!E15,US_Others!J15,US_Others!P15,US_Others!W15)+US_Others!J15*US_Others!J$8/SUM(US_Others!E15,US_Others!J15,US_Others!P15,US_Others!W15)+US_Others!P15*US_Others!P$8/SUM(US_Others!E15,US_Others!J15,US_Others!P15,US_Others!W15)+US_Others!W15*US_Others!W$8/SUM(US_Others!E15,US_Others!J15,US_Others!P15,US_Others!W15))&gt;3.5,4,IF((US_Others!E15*US_Others!E$8/SUM(US_Others!E15,US_Others!J15,US_Others!P15,US_Others!W15)+US_Others!J15*US_Others!J$8/SUM(US_Others!E15,US_Others!J15,US_Others!P15,US_Others!W15)+US_Others!P15*US_Others!P$8/SUM(US_Others!E15,US_Others!J15,US_Others!P15,US_Others!W15)+US_Others!W15*US_Others!W$8/SUM(US_Others!E15,US_Others!J15,US_Others!P15,US_Others!W15))&gt;2.5,3,2)),"")</f>
        <v/>
      </c>
      <c r="BF10" s="223" t="str">
        <f>IFERROR(IF((US_Others!F15*US_Others!F$8/SUM(US_Others!F15,US_Others!K15,US_Others!Q15)+US_Others!K15*US_Others!K$8/SUM(US_Others!F15,US_Others!K15,US_Others!Q15)+US_Others!Q15*US_Others!Q$8/SUM(US_Others!F15,US_Others!K15,US_Others!Q15))&gt;3.5,4,IF((US_Others!F15*US_Others!F$8/SUM(US_Others!F15,US_Others!K15,US_Others!Q15)+US_Others!K15*US_Others!K$8/SUM(US_Others!F15,US_Others!K15,US_Others!Q15)+US_Others!Q15*US_Others!Q$8/SUM(US_Others!F15,US_Others!K15,US_Others!Q15))&gt;2.5,3,2)),"")</f>
        <v/>
      </c>
      <c r="BG10" s="223" t="str">
        <f>IFERROR(IF((US_Others!G15*US_Others!G$8/SUM(US_Others!G15,US_Others!L15,US_Others!R15)+US_Others!L15*US_Others!L$8/SUM(US_Others!G15,US_Others!L15,US_Others!R15)+US_Others!R15*US_Others!R$8/SUM(US_Others!G15,US_Others!L15,US_Others!R15))&gt;3.5,4,IF((US_Others!G15*US_Others!G$8/SUM(US_Others!G15,US_Others!L15,US_Others!R15)+US_Others!L15*US_Others!L$8/SUM(US_Others!G15,US_Others!L15,US_Others!R15)+US_Others!R15*US_Others!R$8/SUM(US_Others!G15,US_Others!L15,US_Others!R15))&gt;2.5,3,2)),"")</f>
        <v/>
      </c>
      <c r="BH10" s="219" t="str">
        <f>IFERROR(IF((US_Others!Z15*US_Others!Z$8/SUM(US_Others!Z15,US_Others!AB15)+US_Others!AB15*US_Others!AB$8/SUM(US_Others!Z15,US_Others!AB15))&gt;3.5,4,IF((US_Others!Z15*US_Others!Z$8/SUM(US_Others!Z15,US_Others!AB15)+US_Others!AB15*US_Others!AB$8/SUM(US_Others!Z15,US_Others!AB15))&gt;2.5,3,2)),"")</f>
        <v/>
      </c>
      <c r="BI10" s="219" t="str">
        <f>IFERROR(IF((US_Others!AA15*US_Others!AA$8/SUM(US_Others!AA15,US_Others!AC15)+US_Others!AC15*US_Others!AC$8/SUM(US_Others!AA15,US_Others!AC15))&gt;3.5,4,IF((US_Others!AA15*US_Others!AA$8/SUM(US_Others!AA15,US_Others!AC15)+US_Others!AC15*US_Others!AC$8/SUM(US_Others!AA15,US_Others!AC15))&gt;2.5,3,2)),"")</f>
        <v/>
      </c>
      <c r="BJ10" s="219" t="str">
        <f>IFERROR(US_Others!AD15*US_Others!AD$8/US_Others!AD15,"")</f>
        <v/>
      </c>
      <c r="BK10" s="74" t="str">
        <f>IFERROR(US_Others!AE15*US_Others!AE$8/US_Others!AE15,"")</f>
        <v/>
      </c>
      <c r="BL10" s="219" t="str">
        <f>IFERROR(IF(SUMPRODUCT(US_Others!AG15:AI15/SUM(US_Others!AG15:AI15),US_Others!AG$8:AI$8)&gt;3.5,4,IF(SUMPRODUCT(US_Others!AG15:AI15/SUM(US_Others!AG15:AI15),US_Others!AG$8:AI$8)&gt;2.5,3,2)),"")</f>
        <v/>
      </c>
      <c r="BM10" s="219" t="str">
        <f>IFERROR(US_Others!AL15*US_Others!AL$8/US_Others!AL15,"")</f>
        <v/>
      </c>
    </row>
    <row r="11" spans="1:65">
      <c r="A11" s="200" t="s">
        <v>115</v>
      </c>
      <c r="B11" s="332" t="s">
        <v>116</v>
      </c>
      <c r="C11" s="333">
        <f>SUM(US_CO2!C14:AX14)</f>
        <v>11.816373918790667</v>
      </c>
      <c r="D11" s="333">
        <f>SUM(US_CH4!C14:AC14)</f>
        <v>131.41468050301711</v>
      </c>
      <c r="E11" s="333">
        <f>SUM(US_N2O!C14:AA14)</f>
        <v>69.19578806897006</v>
      </c>
      <c r="F11" s="332">
        <f>US_Others!V16+US_Others!U16</f>
        <v>0</v>
      </c>
      <c r="G11" s="332">
        <f>US_Others!C16+US_Others!H16+US_Others!N16</f>
        <v>0</v>
      </c>
      <c r="H11" s="332">
        <f>US_Others!D16+US_Others!I16+US_Others!O16</f>
        <v>0</v>
      </c>
      <c r="I11" s="332">
        <f>US_Others!E16+US_Others!J16+US_Others!P16+US_Others!W16</f>
        <v>0</v>
      </c>
      <c r="J11" s="332">
        <f>US_Others!F16+US_Others!K16+US_Others!Q16</f>
        <v>0</v>
      </c>
      <c r="K11" s="332">
        <f>US_Others!G16+US_Others!L16+US_Others!R16</f>
        <v>0</v>
      </c>
      <c r="L11" s="332">
        <f>US_Others!Z16+US_Others!AB16</f>
        <v>0</v>
      </c>
      <c r="M11" s="332">
        <f>US_Others!AA16+US_Others!AC16</f>
        <v>0</v>
      </c>
      <c r="N11" s="332">
        <f>US_Others!AD16</f>
        <v>0</v>
      </c>
      <c r="O11" s="332">
        <f>US_Others!AE16</f>
        <v>0</v>
      </c>
      <c r="P11" s="332">
        <f>SUM(US_Others!AG16:AI16)</f>
        <v>0</v>
      </c>
      <c r="Q11" s="332">
        <f>US_Others!AL16</f>
        <v>0</v>
      </c>
      <c r="R11" s="332"/>
      <c r="S11" s="334">
        <f t="shared" si="0"/>
        <v>11816.373918790667</v>
      </c>
      <c r="T11" s="334">
        <f>D11*1000/Spec!I$6</f>
        <v>5256.5872201206848</v>
      </c>
      <c r="U11" s="334">
        <f>E11*1000/Spec!I$7</f>
        <v>232.20063110392636</v>
      </c>
      <c r="V11" s="334">
        <f>F11*1000/Spec!I$8</f>
        <v>0</v>
      </c>
      <c r="W11" s="334">
        <f>G11*1000/Spec!I$9</f>
        <v>0</v>
      </c>
      <c r="X11" s="334">
        <f>H11*1000/Spec!I$10</f>
        <v>0</v>
      </c>
      <c r="Y11" s="334">
        <f>I11*1000/Spec!I$11</f>
        <v>0</v>
      </c>
      <c r="Z11" s="334">
        <f>J11*1000/Spec!I$12</f>
        <v>0</v>
      </c>
      <c r="AA11" s="334">
        <f>K11*1000/Spec!I$15</f>
        <v>0</v>
      </c>
      <c r="AB11" s="334">
        <f>L11*1000/Spec!I$17</f>
        <v>0</v>
      </c>
      <c r="AC11" s="334">
        <f>M11*1000/Spec!I$18</f>
        <v>0</v>
      </c>
      <c r="AD11" s="335">
        <f>N11*1000/Spec!I$25</f>
        <v>0</v>
      </c>
      <c r="AE11" s="335">
        <f>O11*1000/Spec!I$26</f>
        <v>0</v>
      </c>
      <c r="AF11" s="334">
        <f>P11*1000/Spec!I$21</f>
        <v>0</v>
      </c>
      <c r="AG11" s="334">
        <f>Q11*1000/Spec!I$22</f>
        <v>0</v>
      </c>
      <c r="AI11" s="432">
        <f>S11/'2007output'!$D9</f>
        <v>0.16225334026787075</v>
      </c>
      <c r="AJ11" s="432">
        <f>T11/'2007output'!$D9</f>
        <v>7.2179404674870953E-2</v>
      </c>
      <c r="AK11" s="432">
        <f>U11/'2007output'!$D9</f>
        <v>3.1884001190083814E-3</v>
      </c>
      <c r="AL11" s="433">
        <f>V11/'2007output'!$D9</f>
        <v>0</v>
      </c>
      <c r="AM11" s="433">
        <f>W11/'2007output'!$D9</f>
        <v>0</v>
      </c>
      <c r="AN11" s="433">
        <f>X11/'2007output'!$D9</f>
        <v>0</v>
      </c>
      <c r="AO11" s="433">
        <f>Y11/'2007output'!$D9</f>
        <v>0</v>
      </c>
      <c r="AP11" s="433">
        <f>Z11/'2007output'!$D9</f>
        <v>0</v>
      </c>
      <c r="AQ11" s="433">
        <f>AA11/'2007output'!$D9</f>
        <v>0</v>
      </c>
      <c r="AR11" s="433">
        <f>AB11/'2007output'!$D9</f>
        <v>0</v>
      </c>
      <c r="AS11" s="433">
        <f>AC11/'2007output'!$D9</f>
        <v>0</v>
      </c>
      <c r="AT11" s="433">
        <f>AD11/'2007output'!$D9</f>
        <v>0</v>
      </c>
      <c r="AU11" s="433">
        <f>AE11/'2007output'!$D9</f>
        <v>0</v>
      </c>
      <c r="AV11" s="433">
        <f>AF11/'2007output'!$D9</f>
        <v>0</v>
      </c>
      <c r="AW11" s="433">
        <f>AG11/'2007output'!$D9</f>
        <v>0</v>
      </c>
      <c r="AY11" s="370">
        <f>IFERROR(IF(SUMPRODUCT(US_CO2!C14:AX14/SUM(US_CO2!C14:AX14),US_CO2!C$6:AX$6)&gt;3.5,4,IF(SUMPRODUCT(US_CO2!C14:AX14/SUM(US_CO2!C14:AX14),US_CO2!C$6:AX$6)&gt;2.5,3,2)),"")</f>
        <v>4</v>
      </c>
      <c r="AZ11" s="370">
        <f>IFERROR(IF(SUMPRODUCT(US_CH4!C14:AC14/SUM(US_CH4!C14:AC14),US_CH4!C$6:AC$6)&gt;3.5,4,IF(SUMPRODUCT(US_CH4!C14:AC14/SUM(US_CH4!C14:AC14),US_CH4!C$6:AC$6)&gt;2.5,3,2)),"")</f>
        <v>4</v>
      </c>
      <c r="BA11" s="223">
        <f>IFERROR(IF(SUMPRODUCT(US_N2O!C14:AA14/SUM(US_N2O!C14:AA14),US_N2O!C$6:AA$6)&gt;3.5,4,IF(SUMPRODUCT(US_N2O!C14:AA14/SUM(US_N2O!C14:AA14),US_N2O!C$6:AA$6)&gt;2.5,3,2)),"")</f>
        <v>2</v>
      </c>
      <c r="BB11" s="223" t="str">
        <f>IFERROR(IF(SUMPRODUCT(US_Others!U16:V16/SUM(US_Others!U16:V16),US_Others!U$8:V$8)&gt;3.5,4,IF(SUMPRODUCT(US_Others!U16:V16/SUM(US_Others!U16:V16),US_Others!U$8:V$8)&gt;2.5,3,2)),"")</f>
        <v/>
      </c>
      <c r="BC11" s="223" t="str">
        <f>IFERROR(IF((US_Others!C16*US_Others!C$8/SUM(US_Others!C16,US_Others!H16,US_Others!N16)+ US_Others!H16*US_Others!H$8/SUM(US_Others!C16,US_Others!H16,US_Others!N16)+US_Others!N16*US_Others!N$8/SUM(US_Others!C16,US_Others!H16,US_Others!N16))&gt;3.5,4,IF((US_Others!C16*US_Others!C$8/SUM(US_Others!C16,US_Others!H16,US_Others!N16)+ US_Others!H16*US_Others!H$8/SUM(US_Others!C16,US_Others!H16,US_Others!N16)+US_Others!N16*US_Others!N$8/SUM(US_Others!C16,US_Others!H16,US_Others!N16))&gt;2.5,3,2)),"")</f>
        <v/>
      </c>
      <c r="BD11" s="223" t="str">
        <f>IFERROR(IF((US_Others!D16*US_Others!D$8/SUM(US_Others!D16,US_Others!I16,US_Others!O16)+US_Others!I16*US_Others!I$8/SUM(US_Others!D16,US_Others!I16,US_Others!O16)+US_Others!O16*US_Others!O$8/SUM(US_Others!D16,US_Others!I16,US_Others!O16))&gt;3.5,4,IF((US_Others!D16*US_Others!D$8/SUM(US_Others!D16,US_Others!I16,US_Others!O16)+US_Others!I16*US_Others!I$8/SUM(US_Others!D16,US_Others!I16,US_Others!O16)+US_Others!O16*US_Others!O$8/SUM(US_Others!D16,US_Others!I16,US_Others!O16))&gt;2.5,3,2)),"")</f>
        <v/>
      </c>
      <c r="BE11" s="223" t="str">
        <f>IFERROR(IF((US_Others!E16*US_Others!E$8/SUM(US_Others!E16,US_Others!J16,US_Others!P16,US_Others!W16)+US_Others!J16*US_Others!J$8/SUM(US_Others!E16,US_Others!J16,US_Others!P16,US_Others!W16)+US_Others!P16*US_Others!P$8/SUM(US_Others!E16,US_Others!J16,US_Others!P16,US_Others!W16)+US_Others!W16*US_Others!W$8/SUM(US_Others!E16,US_Others!J16,US_Others!P16,US_Others!W16))&gt;3.5,4,IF((US_Others!E16*US_Others!E$8/SUM(US_Others!E16,US_Others!J16,US_Others!P16,US_Others!W16)+US_Others!J16*US_Others!J$8/SUM(US_Others!E16,US_Others!J16,US_Others!P16,US_Others!W16)+US_Others!P16*US_Others!P$8/SUM(US_Others!E16,US_Others!J16,US_Others!P16,US_Others!W16)+US_Others!W16*US_Others!W$8/SUM(US_Others!E16,US_Others!J16,US_Others!P16,US_Others!W16))&gt;2.5,3,2)),"")</f>
        <v/>
      </c>
      <c r="BF11" s="223" t="str">
        <f>IFERROR(IF((US_Others!F16*US_Others!F$8/SUM(US_Others!F16,US_Others!K16,US_Others!Q16)+US_Others!K16*US_Others!K$8/SUM(US_Others!F16,US_Others!K16,US_Others!Q16)+US_Others!Q16*US_Others!Q$8/SUM(US_Others!F16,US_Others!K16,US_Others!Q16))&gt;3.5,4,IF((US_Others!F16*US_Others!F$8/SUM(US_Others!F16,US_Others!K16,US_Others!Q16)+US_Others!K16*US_Others!K$8/SUM(US_Others!F16,US_Others!K16,US_Others!Q16)+US_Others!Q16*US_Others!Q$8/SUM(US_Others!F16,US_Others!K16,US_Others!Q16))&gt;2.5,3,2)),"")</f>
        <v/>
      </c>
      <c r="BG11" s="223" t="str">
        <f>IFERROR(IF((US_Others!G16*US_Others!G$8/SUM(US_Others!G16,US_Others!L16,US_Others!R16)+US_Others!L16*US_Others!L$8/SUM(US_Others!G16,US_Others!L16,US_Others!R16)+US_Others!R16*US_Others!R$8/SUM(US_Others!G16,US_Others!L16,US_Others!R16))&gt;3.5,4,IF((US_Others!G16*US_Others!G$8/SUM(US_Others!G16,US_Others!L16,US_Others!R16)+US_Others!L16*US_Others!L$8/SUM(US_Others!G16,US_Others!L16,US_Others!R16)+US_Others!R16*US_Others!R$8/SUM(US_Others!G16,US_Others!L16,US_Others!R16))&gt;2.5,3,2)),"")</f>
        <v/>
      </c>
      <c r="BH11" s="219" t="str">
        <f>IFERROR(IF((US_Others!Z16*US_Others!Z$8/SUM(US_Others!Z16,US_Others!AB16)+US_Others!AB16*US_Others!AB$8/SUM(US_Others!Z16,US_Others!AB16))&gt;3.5,4,IF((US_Others!Z16*US_Others!Z$8/SUM(US_Others!Z16,US_Others!AB16)+US_Others!AB16*US_Others!AB$8/SUM(US_Others!Z16,US_Others!AB16))&gt;2.5,3,2)),"")</f>
        <v/>
      </c>
      <c r="BI11" s="219" t="str">
        <f>IFERROR(IF((US_Others!AA16*US_Others!AA$8/SUM(US_Others!AA16,US_Others!AC16)+US_Others!AC16*US_Others!AC$8/SUM(US_Others!AA16,US_Others!AC16))&gt;3.5,4,IF((US_Others!AA16*US_Others!AA$8/SUM(US_Others!AA16,US_Others!AC16)+US_Others!AC16*US_Others!AC$8/SUM(US_Others!AA16,US_Others!AC16))&gt;2.5,3,2)),"")</f>
        <v/>
      </c>
      <c r="BJ11" s="219" t="str">
        <f>IFERROR(US_Others!AD16*US_Others!AD$8/US_Others!AD16,"")</f>
        <v/>
      </c>
      <c r="BK11" s="74" t="str">
        <f>IFERROR(US_Others!AE16*US_Others!AE$8/US_Others!AE16,"")</f>
        <v/>
      </c>
      <c r="BL11" s="219" t="str">
        <f>IFERROR(IF(SUMPRODUCT(US_Others!AG16:AI16/SUM(US_Others!AG16:AI16),US_Others!AG$8:AI$8)&gt;3.5,4,IF(SUMPRODUCT(US_Others!AG16:AI16/SUM(US_Others!AG16:AI16),US_Others!AG$8:AI$8)&gt;2.5,3,2)),"")</f>
        <v/>
      </c>
      <c r="BM11" s="219" t="str">
        <f>IFERROR(US_Others!AL16*US_Others!AL$8/US_Others!AL16,"")</f>
        <v/>
      </c>
    </row>
    <row r="12" spans="1:65">
      <c r="A12" s="200" t="s">
        <v>117</v>
      </c>
      <c r="B12" s="332">
        <v>112120</v>
      </c>
      <c r="C12" s="333">
        <f>SUM(US_CO2!C15:AX15)</f>
        <v>3.8637458835003153</v>
      </c>
      <c r="D12" s="333">
        <f>SUM(US_CH4!C15:AC15)</f>
        <v>70.334872904091469</v>
      </c>
      <c r="E12" s="333">
        <f>SUM(US_N2O!C15:AA15)</f>
        <v>20.504128598534493</v>
      </c>
      <c r="F12" s="332">
        <f>US_Others!V17+US_Others!U17</f>
        <v>0</v>
      </c>
      <c r="G12" s="332">
        <f>US_Others!C17+US_Others!H17+US_Others!N17</f>
        <v>0</v>
      </c>
      <c r="H12" s="332">
        <f>US_Others!D17+US_Others!I17+US_Others!O17</f>
        <v>0</v>
      </c>
      <c r="I12" s="332">
        <f>US_Others!E17+US_Others!J17+US_Others!P17+US_Others!W17</f>
        <v>0</v>
      </c>
      <c r="J12" s="332">
        <f>US_Others!F17+US_Others!K17+US_Others!Q17</f>
        <v>0</v>
      </c>
      <c r="K12" s="332">
        <f>US_Others!G17+US_Others!L17+US_Others!R17</f>
        <v>0</v>
      </c>
      <c r="L12" s="332">
        <f>US_Others!Z17+US_Others!AB17</f>
        <v>0</v>
      </c>
      <c r="M12" s="332">
        <f>US_Others!AA17+US_Others!AC17</f>
        <v>0</v>
      </c>
      <c r="N12" s="332">
        <f>US_Others!AD17</f>
        <v>0</v>
      </c>
      <c r="O12" s="332">
        <f>US_Others!AE17</f>
        <v>0</v>
      </c>
      <c r="P12" s="332">
        <f>SUM(US_Others!AG17:AI17)</f>
        <v>0</v>
      </c>
      <c r="Q12" s="332">
        <f>US_Others!AL17</f>
        <v>0</v>
      </c>
      <c r="R12" s="332"/>
      <c r="S12" s="334">
        <f t="shared" si="0"/>
        <v>3863.7458835003154</v>
      </c>
      <c r="T12" s="334">
        <f>D12*1000/Spec!I$6</f>
        <v>2813.3949161636583</v>
      </c>
      <c r="U12" s="334">
        <f>E12*1000/Spec!I$7</f>
        <v>68.805800666223121</v>
      </c>
      <c r="V12" s="334">
        <f>F12*1000/Spec!I$8</f>
        <v>0</v>
      </c>
      <c r="W12" s="334">
        <f>G12*1000/Spec!I$9</f>
        <v>0</v>
      </c>
      <c r="X12" s="334">
        <f>H12*1000/Spec!I$10</f>
        <v>0</v>
      </c>
      <c r="Y12" s="334">
        <f>I12*1000/Spec!I$11</f>
        <v>0</v>
      </c>
      <c r="Z12" s="334">
        <f>J12*1000/Spec!I$12</f>
        <v>0</v>
      </c>
      <c r="AA12" s="334">
        <f>K12*1000/Spec!I$15</f>
        <v>0</v>
      </c>
      <c r="AB12" s="334">
        <f>L12*1000/Spec!I$17</f>
        <v>0</v>
      </c>
      <c r="AC12" s="334">
        <f>M12*1000/Spec!I$18</f>
        <v>0</v>
      </c>
      <c r="AD12" s="335">
        <f>N12*1000/Spec!I$25</f>
        <v>0</v>
      </c>
      <c r="AE12" s="335">
        <f>O12*1000/Spec!I$26</f>
        <v>0</v>
      </c>
      <c r="AF12" s="334">
        <f>P12*1000/Spec!I$21</f>
        <v>0</v>
      </c>
      <c r="AG12" s="334">
        <f>Q12*1000/Spec!I$22</f>
        <v>0</v>
      </c>
      <c r="AI12" s="432">
        <f>S12/'2007output'!$D10</f>
        <v>0.10537730043680081</v>
      </c>
      <c r="AJ12" s="432">
        <f>T12/'2007output'!$D10</f>
        <v>7.6730709075350526E-2</v>
      </c>
      <c r="AK12" s="432">
        <f>U12/'2007output'!$D10</f>
        <v>1.876564801935332E-3</v>
      </c>
      <c r="AL12" s="433">
        <f>V12/'2007output'!$D10</f>
        <v>0</v>
      </c>
      <c r="AM12" s="433">
        <f>W12/'2007output'!$D10</f>
        <v>0</v>
      </c>
      <c r="AN12" s="433">
        <f>X12/'2007output'!$D10</f>
        <v>0</v>
      </c>
      <c r="AO12" s="433">
        <f>Y12/'2007output'!$D10</f>
        <v>0</v>
      </c>
      <c r="AP12" s="433">
        <f>Z12/'2007output'!$D10</f>
        <v>0</v>
      </c>
      <c r="AQ12" s="433">
        <f>AA12/'2007output'!$D10</f>
        <v>0</v>
      </c>
      <c r="AR12" s="433">
        <f>AB12/'2007output'!$D10</f>
        <v>0</v>
      </c>
      <c r="AS12" s="433">
        <f>AC12/'2007output'!$D10</f>
        <v>0</v>
      </c>
      <c r="AT12" s="433">
        <f>AD12/'2007output'!$D10</f>
        <v>0</v>
      </c>
      <c r="AU12" s="433">
        <f>AE12/'2007output'!$D10</f>
        <v>0</v>
      </c>
      <c r="AV12" s="433">
        <f>AF12/'2007output'!$D10</f>
        <v>0</v>
      </c>
      <c r="AW12" s="433">
        <f>AG12/'2007output'!$D10</f>
        <v>0</v>
      </c>
      <c r="AY12" s="370">
        <f>IFERROR(IF(SUMPRODUCT(US_CO2!C15:AX15/SUM(US_CO2!C15:AX15),US_CO2!C$6:AX$6)&gt;3.5,4,IF(SUMPRODUCT(US_CO2!C15:AX15/SUM(US_CO2!C15:AX15),US_CO2!C$6:AX$6)&gt;2.5,3,2)),"")</f>
        <v>4</v>
      </c>
      <c r="AZ12" s="370">
        <f>IFERROR(IF(SUMPRODUCT(US_CH4!C15:AC15/SUM(US_CH4!C15:AC15),US_CH4!C$6:AC$6)&gt;3.5,4,IF(SUMPRODUCT(US_CH4!C15:AC15/SUM(US_CH4!C15:AC15),US_CH4!C$6:AC$6)&gt;2.5,3,2)),"")</f>
        <v>4</v>
      </c>
      <c r="BA12" s="223">
        <f>IFERROR(IF(SUMPRODUCT(US_N2O!C15:AA15/SUM(US_N2O!C15:AA15),US_N2O!C$6:AA$6)&gt;3.5,4,IF(SUMPRODUCT(US_N2O!C15:AA15/SUM(US_N2O!C15:AA15),US_N2O!C$6:AA$6)&gt;2.5,3,2)),"")</f>
        <v>3</v>
      </c>
      <c r="BB12" s="223" t="str">
        <f>IFERROR(IF(SUMPRODUCT(US_Others!U17:V17/SUM(US_Others!U17:V17),US_Others!U$8:V$8)&gt;3.5,4,IF(SUMPRODUCT(US_Others!U17:V17/SUM(US_Others!U17:V17),US_Others!U$8:V$8)&gt;2.5,3,2)),"")</f>
        <v/>
      </c>
      <c r="BC12" s="223" t="str">
        <f>IFERROR(IF((US_Others!C17*US_Others!C$8/SUM(US_Others!C17,US_Others!H17,US_Others!N17)+ US_Others!H17*US_Others!H$8/SUM(US_Others!C17,US_Others!H17,US_Others!N17)+US_Others!N17*US_Others!N$8/SUM(US_Others!C17,US_Others!H17,US_Others!N17))&gt;3.5,4,IF((US_Others!C17*US_Others!C$8/SUM(US_Others!C17,US_Others!H17,US_Others!N17)+ US_Others!H17*US_Others!H$8/SUM(US_Others!C17,US_Others!H17,US_Others!N17)+US_Others!N17*US_Others!N$8/SUM(US_Others!C17,US_Others!H17,US_Others!N17))&gt;2.5,3,2)),"")</f>
        <v/>
      </c>
      <c r="BD12" s="223" t="str">
        <f>IFERROR(IF((US_Others!D17*US_Others!D$8/SUM(US_Others!D17,US_Others!I17,US_Others!O17)+US_Others!I17*US_Others!I$8/SUM(US_Others!D17,US_Others!I17,US_Others!O17)+US_Others!O17*US_Others!O$8/SUM(US_Others!D17,US_Others!I17,US_Others!O17))&gt;3.5,4,IF((US_Others!D17*US_Others!D$8/SUM(US_Others!D17,US_Others!I17,US_Others!O17)+US_Others!I17*US_Others!I$8/SUM(US_Others!D17,US_Others!I17,US_Others!O17)+US_Others!O17*US_Others!O$8/SUM(US_Others!D17,US_Others!I17,US_Others!O17))&gt;2.5,3,2)),"")</f>
        <v/>
      </c>
      <c r="BE12" s="223" t="str">
        <f>IFERROR(IF((US_Others!E17*US_Others!E$8/SUM(US_Others!E17,US_Others!J17,US_Others!P17,US_Others!W17)+US_Others!J17*US_Others!J$8/SUM(US_Others!E17,US_Others!J17,US_Others!P17,US_Others!W17)+US_Others!P17*US_Others!P$8/SUM(US_Others!E17,US_Others!J17,US_Others!P17,US_Others!W17)+US_Others!W17*US_Others!W$8/SUM(US_Others!E17,US_Others!J17,US_Others!P17,US_Others!W17))&gt;3.5,4,IF((US_Others!E17*US_Others!E$8/SUM(US_Others!E17,US_Others!J17,US_Others!P17,US_Others!W17)+US_Others!J17*US_Others!J$8/SUM(US_Others!E17,US_Others!J17,US_Others!P17,US_Others!W17)+US_Others!P17*US_Others!P$8/SUM(US_Others!E17,US_Others!J17,US_Others!P17,US_Others!W17)+US_Others!W17*US_Others!W$8/SUM(US_Others!E17,US_Others!J17,US_Others!P17,US_Others!W17))&gt;2.5,3,2)),"")</f>
        <v/>
      </c>
      <c r="BF12" s="223" t="str">
        <f>IFERROR(IF((US_Others!F17*US_Others!F$8/SUM(US_Others!F17,US_Others!K17,US_Others!Q17)+US_Others!K17*US_Others!K$8/SUM(US_Others!F17,US_Others!K17,US_Others!Q17)+US_Others!Q17*US_Others!Q$8/SUM(US_Others!F17,US_Others!K17,US_Others!Q17))&gt;3.5,4,IF((US_Others!F17*US_Others!F$8/SUM(US_Others!F17,US_Others!K17,US_Others!Q17)+US_Others!K17*US_Others!K$8/SUM(US_Others!F17,US_Others!K17,US_Others!Q17)+US_Others!Q17*US_Others!Q$8/SUM(US_Others!F17,US_Others!K17,US_Others!Q17))&gt;2.5,3,2)),"")</f>
        <v/>
      </c>
      <c r="BG12" s="223" t="str">
        <f>IFERROR(IF((US_Others!G17*US_Others!G$8/SUM(US_Others!G17,US_Others!L17,US_Others!R17)+US_Others!L17*US_Others!L$8/SUM(US_Others!G17,US_Others!L17,US_Others!R17)+US_Others!R17*US_Others!R$8/SUM(US_Others!G17,US_Others!L17,US_Others!R17))&gt;3.5,4,IF((US_Others!G17*US_Others!G$8/SUM(US_Others!G17,US_Others!L17,US_Others!R17)+US_Others!L17*US_Others!L$8/SUM(US_Others!G17,US_Others!L17,US_Others!R17)+US_Others!R17*US_Others!R$8/SUM(US_Others!G17,US_Others!L17,US_Others!R17))&gt;2.5,3,2)),"")</f>
        <v/>
      </c>
      <c r="BH12" s="219" t="str">
        <f>IFERROR(IF((US_Others!Z17*US_Others!Z$8/SUM(US_Others!Z17,US_Others!AB17)+US_Others!AB17*US_Others!AB$8/SUM(US_Others!Z17,US_Others!AB17))&gt;3.5,4,IF((US_Others!Z17*US_Others!Z$8/SUM(US_Others!Z17,US_Others!AB17)+US_Others!AB17*US_Others!AB$8/SUM(US_Others!Z17,US_Others!AB17))&gt;2.5,3,2)),"")</f>
        <v/>
      </c>
      <c r="BI12" s="219" t="str">
        <f>IFERROR(IF((US_Others!AA17*US_Others!AA$8/SUM(US_Others!AA17,US_Others!AC17)+US_Others!AC17*US_Others!AC$8/SUM(US_Others!AA17,US_Others!AC17))&gt;3.5,4,IF((US_Others!AA17*US_Others!AA$8/SUM(US_Others!AA17,US_Others!AC17)+US_Others!AC17*US_Others!AC$8/SUM(US_Others!AA17,US_Others!AC17))&gt;2.5,3,2)),"")</f>
        <v/>
      </c>
      <c r="BJ12" s="219" t="str">
        <f>IFERROR(US_Others!AD17*US_Others!AD$8/US_Others!AD17,"")</f>
        <v/>
      </c>
      <c r="BK12" s="74" t="str">
        <f>IFERROR(US_Others!AE17*US_Others!AE$8/US_Others!AE17,"")</f>
        <v/>
      </c>
      <c r="BL12" s="219" t="str">
        <f>IFERROR(IF(SUMPRODUCT(US_Others!AG17:AI17/SUM(US_Others!AG17:AI17),US_Others!AG$8:AI$8)&gt;3.5,4,IF(SUMPRODUCT(US_Others!AG17:AI17/SUM(US_Others!AG17:AI17),US_Others!AG$8:AI$8)&gt;2.5,3,2)),"")</f>
        <v/>
      </c>
      <c r="BM12" s="219" t="str">
        <f>IFERROR(US_Others!AL17*US_Others!AL$8/US_Others!AL17,"")</f>
        <v/>
      </c>
    </row>
    <row r="13" spans="1:65">
      <c r="A13" s="200" t="s">
        <v>118</v>
      </c>
      <c r="B13" s="332" t="s">
        <v>119</v>
      </c>
      <c r="C13" s="333">
        <f>SUM(US_CO2!C16:AX16)</f>
        <v>1.801285069553457</v>
      </c>
      <c r="D13" s="333">
        <f>SUM(US_CH4!C16:AC16)</f>
        <v>31.411886706125944</v>
      </c>
      <c r="E13" s="333">
        <f>SUM(US_N2O!C16:AA16)</f>
        <v>2.423710279522711</v>
      </c>
      <c r="F13" s="332">
        <f>US_Others!V18+US_Others!U18</f>
        <v>0</v>
      </c>
      <c r="G13" s="332">
        <f>US_Others!C18+US_Others!H18+US_Others!N18</f>
        <v>0</v>
      </c>
      <c r="H13" s="332">
        <f>US_Others!D18+US_Others!I18+US_Others!O18</f>
        <v>0</v>
      </c>
      <c r="I13" s="332">
        <f>US_Others!E18+US_Others!J18+US_Others!P18+US_Others!W18</f>
        <v>0</v>
      </c>
      <c r="J13" s="332">
        <f>US_Others!F18+US_Others!K18+US_Others!Q18</f>
        <v>0</v>
      </c>
      <c r="K13" s="332">
        <f>US_Others!G18+US_Others!L18+US_Others!R18</f>
        <v>0</v>
      </c>
      <c r="L13" s="332">
        <f>US_Others!Z18+US_Others!AB18</f>
        <v>0</v>
      </c>
      <c r="M13" s="332">
        <f>US_Others!AA18+US_Others!AC18</f>
        <v>0</v>
      </c>
      <c r="N13" s="332">
        <f>US_Others!AD18</f>
        <v>0</v>
      </c>
      <c r="O13" s="332">
        <f>US_Others!AE18</f>
        <v>0</v>
      </c>
      <c r="P13" s="332">
        <f>SUM(US_Others!AG18:AI18)</f>
        <v>0</v>
      </c>
      <c r="Q13" s="332">
        <f>US_Others!AL18</f>
        <v>0</v>
      </c>
      <c r="R13" s="332"/>
      <c r="S13" s="334">
        <f t="shared" si="0"/>
        <v>1801.2850695534571</v>
      </c>
      <c r="T13" s="334">
        <f>D13*1000/Spec!I$6</f>
        <v>1256.4754682450377</v>
      </c>
      <c r="U13" s="334">
        <f>E13*1000/Spec!I$7</f>
        <v>8.1332559715527211</v>
      </c>
      <c r="V13" s="334">
        <f>F13*1000/Spec!I$8</f>
        <v>0</v>
      </c>
      <c r="W13" s="334">
        <f>G13*1000/Spec!I$9</f>
        <v>0</v>
      </c>
      <c r="X13" s="334">
        <f>H13*1000/Spec!I$10</f>
        <v>0</v>
      </c>
      <c r="Y13" s="334">
        <f>I13*1000/Spec!I$11</f>
        <v>0</v>
      </c>
      <c r="Z13" s="334">
        <f>J13*1000/Spec!I$12</f>
        <v>0</v>
      </c>
      <c r="AA13" s="334">
        <f>K13*1000/Spec!I$15</f>
        <v>0</v>
      </c>
      <c r="AB13" s="334">
        <f>L13*1000/Spec!I$17</f>
        <v>0</v>
      </c>
      <c r="AC13" s="334">
        <f>M13*1000/Spec!I$18</f>
        <v>0</v>
      </c>
      <c r="AD13" s="335">
        <f>N13*1000/Spec!I$25</f>
        <v>0</v>
      </c>
      <c r="AE13" s="335">
        <f>O13*1000/Spec!I$26</f>
        <v>0</v>
      </c>
      <c r="AF13" s="334">
        <f>P13*1000/Spec!I$21</f>
        <v>0</v>
      </c>
      <c r="AG13" s="334">
        <f>Q13*1000/Spec!I$22</f>
        <v>0</v>
      </c>
      <c r="AI13" s="432">
        <f>S13/'2007output'!$D11</f>
        <v>5.9172307743696653E-2</v>
      </c>
      <c r="AJ13" s="432">
        <f>T13/'2007output'!$D11</f>
        <v>4.1275284149127997E-2</v>
      </c>
      <c r="AK13" s="432">
        <f>U13/'2007output'!$D11</f>
        <v>2.6717787952702153E-4</v>
      </c>
      <c r="AL13" s="433">
        <f>V13/'2007output'!$D11</f>
        <v>0</v>
      </c>
      <c r="AM13" s="433">
        <f>W13/'2007output'!$D11</f>
        <v>0</v>
      </c>
      <c r="AN13" s="433">
        <f>X13/'2007output'!$D11</f>
        <v>0</v>
      </c>
      <c r="AO13" s="433">
        <f>Y13/'2007output'!$D11</f>
        <v>0</v>
      </c>
      <c r="AP13" s="433">
        <f>Z13/'2007output'!$D11</f>
        <v>0</v>
      </c>
      <c r="AQ13" s="433">
        <f>AA13/'2007output'!$D11</f>
        <v>0</v>
      </c>
      <c r="AR13" s="433">
        <f>AB13/'2007output'!$D11</f>
        <v>0</v>
      </c>
      <c r="AS13" s="433">
        <f>AC13/'2007output'!$D11</f>
        <v>0</v>
      </c>
      <c r="AT13" s="433">
        <f>AD13/'2007output'!$D11</f>
        <v>0</v>
      </c>
      <c r="AU13" s="433">
        <f>AE13/'2007output'!$D11</f>
        <v>0</v>
      </c>
      <c r="AV13" s="433">
        <f>AF13/'2007output'!$D11</f>
        <v>0</v>
      </c>
      <c r="AW13" s="433">
        <f>AG13/'2007output'!$D11</f>
        <v>0</v>
      </c>
      <c r="AY13" s="370">
        <f>IFERROR(IF(SUMPRODUCT(US_CO2!C16:AX16/SUM(US_CO2!C16:AX16),US_CO2!C$6:AX$6)&gt;3.5,4,IF(SUMPRODUCT(US_CO2!C16:AX16/SUM(US_CO2!C16:AX16),US_CO2!C$6:AX$6)&gt;2.5,3,2)),"")</f>
        <v>4</v>
      </c>
      <c r="AZ13" s="370">
        <f>IFERROR(IF(SUMPRODUCT(US_CH4!C16:AC16/SUM(US_CH4!C16:AC16),US_CH4!C$6:AC$6)&gt;3.5,4,IF(SUMPRODUCT(US_CH4!C16:AC16/SUM(US_CH4!C16:AC16),US_CH4!C$6:AC$6)&gt;2.5,3,2)),"")</f>
        <v>4</v>
      </c>
      <c r="BA13" s="223">
        <f>IFERROR(IF(SUMPRODUCT(US_N2O!C16:AA16/SUM(US_N2O!C16:AA16),US_N2O!C$6:AA$6)&gt;3.5,4,IF(SUMPRODUCT(US_N2O!C16:AA16/SUM(US_N2O!C16:AA16),US_N2O!C$6:AA$6)&gt;2.5,3,2)),"")</f>
        <v>4</v>
      </c>
      <c r="BB13" s="223" t="str">
        <f>IFERROR(IF(SUMPRODUCT(US_Others!U18:V18/SUM(US_Others!U18:V18),US_Others!U$8:V$8)&gt;3.5,4,IF(SUMPRODUCT(US_Others!U18:V18/SUM(US_Others!U18:V18),US_Others!U$8:V$8)&gt;2.5,3,2)),"")</f>
        <v/>
      </c>
      <c r="BC13" s="223" t="str">
        <f>IFERROR(IF((US_Others!C18*US_Others!C$8/SUM(US_Others!C18,US_Others!H18,US_Others!N18)+ US_Others!H18*US_Others!H$8/SUM(US_Others!C18,US_Others!H18,US_Others!N18)+US_Others!N18*US_Others!N$8/SUM(US_Others!C18,US_Others!H18,US_Others!N18))&gt;3.5,4,IF((US_Others!C18*US_Others!C$8/SUM(US_Others!C18,US_Others!H18,US_Others!N18)+ US_Others!H18*US_Others!H$8/SUM(US_Others!C18,US_Others!H18,US_Others!N18)+US_Others!N18*US_Others!N$8/SUM(US_Others!C18,US_Others!H18,US_Others!N18))&gt;2.5,3,2)),"")</f>
        <v/>
      </c>
      <c r="BD13" s="223" t="str">
        <f>IFERROR(IF((US_Others!D18*US_Others!D$8/SUM(US_Others!D18,US_Others!I18,US_Others!O18)+US_Others!I18*US_Others!I$8/SUM(US_Others!D18,US_Others!I18,US_Others!O18)+US_Others!O18*US_Others!O$8/SUM(US_Others!D18,US_Others!I18,US_Others!O18))&gt;3.5,4,IF((US_Others!D18*US_Others!D$8/SUM(US_Others!D18,US_Others!I18,US_Others!O18)+US_Others!I18*US_Others!I$8/SUM(US_Others!D18,US_Others!I18,US_Others!O18)+US_Others!O18*US_Others!O$8/SUM(US_Others!D18,US_Others!I18,US_Others!O18))&gt;2.5,3,2)),"")</f>
        <v/>
      </c>
      <c r="BE13" s="223" t="str">
        <f>IFERROR(IF((US_Others!E18*US_Others!E$8/SUM(US_Others!E18,US_Others!J18,US_Others!P18,US_Others!W18)+US_Others!J18*US_Others!J$8/SUM(US_Others!E18,US_Others!J18,US_Others!P18,US_Others!W18)+US_Others!P18*US_Others!P$8/SUM(US_Others!E18,US_Others!J18,US_Others!P18,US_Others!W18)+US_Others!W18*US_Others!W$8/SUM(US_Others!E18,US_Others!J18,US_Others!P18,US_Others!W18))&gt;3.5,4,IF((US_Others!E18*US_Others!E$8/SUM(US_Others!E18,US_Others!J18,US_Others!P18,US_Others!W18)+US_Others!J18*US_Others!J$8/SUM(US_Others!E18,US_Others!J18,US_Others!P18,US_Others!W18)+US_Others!P18*US_Others!P$8/SUM(US_Others!E18,US_Others!J18,US_Others!P18,US_Others!W18)+US_Others!W18*US_Others!W$8/SUM(US_Others!E18,US_Others!J18,US_Others!P18,US_Others!W18))&gt;2.5,3,2)),"")</f>
        <v/>
      </c>
      <c r="BF13" s="223" t="str">
        <f>IFERROR(IF((US_Others!F18*US_Others!F$8/SUM(US_Others!F18,US_Others!K18,US_Others!Q18)+US_Others!K18*US_Others!K$8/SUM(US_Others!F18,US_Others!K18,US_Others!Q18)+US_Others!Q18*US_Others!Q$8/SUM(US_Others!F18,US_Others!K18,US_Others!Q18))&gt;3.5,4,IF((US_Others!F18*US_Others!F$8/SUM(US_Others!F18,US_Others!K18,US_Others!Q18)+US_Others!K18*US_Others!K$8/SUM(US_Others!F18,US_Others!K18,US_Others!Q18)+US_Others!Q18*US_Others!Q$8/SUM(US_Others!F18,US_Others!K18,US_Others!Q18))&gt;2.5,3,2)),"")</f>
        <v/>
      </c>
      <c r="BG13" s="223" t="str">
        <f>IFERROR(IF((US_Others!G18*US_Others!G$8/SUM(US_Others!G18,US_Others!L18,US_Others!R18)+US_Others!L18*US_Others!L$8/SUM(US_Others!G18,US_Others!L18,US_Others!R18)+US_Others!R18*US_Others!R$8/SUM(US_Others!G18,US_Others!L18,US_Others!R18))&gt;3.5,4,IF((US_Others!G18*US_Others!G$8/SUM(US_Others!G18,US_Others!L18,US_Others!R18)+US_Others!L18*US_Others!L$8/SUM(US_Others!G18,US_Others!L18,US_Others!R18)+US_Others!R18*US_Others!R$8/SUM(US_Others!G18,US_Others!L18,US_Others!R18))&gt;2.5,3,2)),"")</f>
        <v/>
      </c>
      <c r="BH13" s="219" t="str">
        <f>IFERROR(IF((US_Others!Z18*US_Others!Z$8/SUM(US_Others!Z18,US_Others!AB18)+US_Others!AB18*US_Others!AB$8/SUM(US_Others!Z18,US_Others!AB18))&gt;3.5,4,IF((US_Others!Z18*US_Others!Z$8/SUM(US_Others!Z18,US_Others!AB18)+US_Others!AB18*US_Others!AB$8/SUM(US_Others!Z18,US_Others!AB18))&gt;2.5,3,2)),"")</f>
        <v/>
      </c>
      <c r="BI13" s="219" t="str">
        <f>IFERROR(IF((US_Others!AA18*US_Others!AA$8/SUM(US_Others!AA18,US_Others!AC18)+US_Others!AC18*US_Others!AC$8/SUM(US_Others!AA18,US_Others!AC18))&gt;3.5,4,IF((US_Others!AA18*US_Others!AA$8/SUM(US_Others!AA18,US_Others!AC18)+US_Others!AC18*US_Others!AC$8/SUM(US_Others!AA18,US_Others!AC18))&gt;2.5,3,2)),"")</f>
        <v/>
      </c>
      <c r="BJ13" s="219" t="str">
        <f>IFERROR(US_Others!AD18*US_Others!AD$8/US_Others!AD18,"")</f>
        <v/>
      </c>
      <c r="BK13" s="74" t="str">
        <f>IFERROR(US_Others!AE18*US_Others!AE$8/US_Others!AE18,"")</f>
        <v/>
      </c>
      <c r="BL13" s="219" t="str">
        <f>IFERROR(IF(SUMPRODUCT(US_Others!AG18:AI18/SUM(US_Others!AG18:AI18),US_Others!AG$8:AI$8)&gt;3.5,4,IF(SUMPRODUCT(US_Others!AG18:AI18/SUM(US_Others!AG18:AI18),US_Others!AG$8:AI$8)&gt;2.5,3,2)),"")</f>
        <v/>
      </c>
      <c r="BM13" s="219" t="str">
        <f>IFERROR(US_Others!AL18*US_Others!AL$8/US_Others!AL18,"")</f>
        <v/>
      </c>
    </row>
    <row r="14" spans="1:65">
      <c r="A14" s="200" t="s">
        <v>120</v>
      </c>
      <c r="B14" s="332">
        <v>112300</v>
      </c>
      <c r="C14" s="333">
        <f>SUM(US_CO2!C17:AX17)</f>
        <v>7.1427110491375068</v>
      </c>
      <c r="D14" s="333">
        <f>SUM(US_CH4!C17:AC17)</f>
        <v>3.3113710799108964</v>
      </c>
      <c r="E14" s="333">
        <f>SUM(US_N2O!C17:AA17)</f>
        <v>1.6192152059478939</v>
      </c>
      <c r="F14" s="332">
        <f>US_Others!V19+US_Others!U19</f>
        <v>0</v>
      </c>
      <c r="G14" s="332">
        <f>US_Others!C19+US_Others!H19+US_Others!N19</f>
        <v>0</v>
      </c>
      <c r="H14" s="332">
        <f>US_Others!D19+US_Others!I19+US_Others!O19</f>
        <v>0</v>
      </c>
      <c r="I14" s="332">
        <f>US_Others!E19+US_Others!J19+US_Others!P19+US_Others!W19</f>
        <v>0</v>
      </c>
      <c r="J14" s="332">
        <f>US_Others!F19+US_Others!K19+US_Others!Q19</f>
        <v>0</v>
      </c>
      <c r="K14" s="332">
        <f>US_Others!G19+US_Others!L19+US_Others!R19</f>
        <v>0</v>
      </c>
      <c r="L14" s="332">
        <f>US_Others!Z19+US_Others!AB19</f>
        <v>0</v>
      </c>
      <c r="M14" s="332">
        <f>US_Others!AA19+US_Others!AC19</f>
        <v>0</v>
      </c>
      <c r="N14" s="332">
        <f>US_Others!AD19</f>
        <v>0</v>
      </c>
      <c r="O14" s="332">
        <f>US_Others!AE19</f>
        <v>0</v>
      </c>
      <c r="P14" s="332">
        <f>SUM(US_Others!AG19:AI19)</f>
        <v>0</v>
      </c>
      <c r="Q14" s="332">
        <f>US_Others!AL19</f>
        <v>0</v>
      </c>
      <c r="R14" s="332"/>
      <c r="S14" s="334">
        <f t="shared" si="0"/>
        <v>7142.711049137507</v>
      </c>
      <c r="T14" s="334">
        <f>D14*1000/Spec!I$6</f>
        <v>132.45484319643586</v>
      </c>
      <c r="U14" s="334">
        <f>E14*1000/Spec!I$7</f>
        <v>5.4336080736506513</v>
      </c>
      <c r="V14" s="334">
        <f>F14*1000/Spec!I$8</f>
        <v>0</v>
      </c>
      <c r="W14" s="334">
        <f>G14*1000/Spec!I$9</f>
        <v>0</v>
      </c>
      <c r="X14" s="334">
        <f>H14*1000/Spec!I$10</f>
        <v>0</v>
      </c>
      <c r="Y14" s="334">
        <f>I14*1000/Spec!I$11</f>
        <v>0</v>
      </c>
      <c r="Z14" s="334">
        <f>J14*1000/Spec!I$12</f>
        <v>0</v>
      </c>
      <c r="AA14" s="334">
        <f>K14*1000/Spec!I$15</f>
        <v>0</v>
      </c>
      <c r="AB14" s="334">
        <f>L14*1000/Spec!I$17</f>
        <v>0</v>
      </c>
      <c r="AC14" s="334">
        <f>M14*1000/Spec!I$18</f>
        <v>0</v>
      </c>
      <c r="AD14" s="335">
        <f>N14*1000/Spec!I$25</f>
        <v>0</v>
      </c>
      <c r="AE14" s="335">
        <f>O14*1000/Spec!I$26</f>
        <v>0</v>
      </c>
      <c r="AF14" s="334">
        <f>P14*1000/Spec!I$21</f>
        <v>0</v>
      </c>
      <c r="AG14" s="334">
        <f>Q14*1000/Spec!I$22</f>
        <v>0</v>
      </c>
      <c r="AI14" s="432">
        <f>S14/'2007output'!$D12</f>
        <v>0.16527271439096886</v>
      </c>
      <c r="AJ14" s="432">
        <f>T14/'2007output'!$D12</f>
        <v>3.0648266909731004E-3</v>
      </c>
      <c r="AK14" s="432">
        <f>U14/'2007output'!$D12</f>
        <v>1.2572637323434281E-4</v>
      </c>
      <c r="AL14" s="433">
        <f>V14/'2007output'!$D12</f>
        <v>0</v>
      </c>
      <c r="AM14" s="433">
        <f>W14/'2007output'!$D12</f>
        <v>0</v>
      </c>
      <c r="AN14" s="433">
        <f>X14/'2007output'!$D12</f>
        <v>0</v>
      </c>
      <c r="AO14" s="433">
        <f>Y14/'2007output'!$D12</f>
        <v>0</v>
      </c>
      <c r="AP14" s="433">
        <f>Z14/'2007output'!$D12</f>
        <v>0</v>
      </c>
      <c r="AQ14" s="433">
        <f>AA14/'2007output'!$D12</f>
        <v>0</v>
      </c>
      <c r="AR14" s="433">
        <f>AB14/'2007output'!$D12</f>
        <v>0</v>
      </c>
      <c r="AS14" s="433">
        <f>AC14/'2007output'!$D12</f>
        <v>0</v>
      </c>
      <c r="AT14" s="433">
        <f>AD14/'2007output'!$D12</f>
        <v>0</v>
      </c>
      <c r="AU14" s="433">
        <f>AE14/'2007output'!$D12</f>
        <v>0</v>
      </c>
      <c r="AV14" s="433">
        <f>AF14/'2007output'!$D12</f>
        <v>0</v>
      </c>
      <c r="AW14" s="433">
        <f>AG14/'2007output'!$D12</f>
        <v>0</v>
      </c>
      <c r="AY14" s="370">
        <f>IFERROR(IF(SUMPRODUCT(US_CO2!C17:AX17/SUM(US_CO2!C17:AX17),US_CO2!C$6:AX$6)&gt;3.5,4,IF(SUMPRODUCT(US_CO2!C17:AX17/SUM(US_CO2!C17:AX17),US_CO2!C$6:AX$6)&gt;2.5,3,2)),"")</f>
        <v>4</v>
      </c>
      <c r="AZ14" s="370">
        <f>IFERROR(IF(SUMPRODUCT(US_CH4!C17:AC17/SUM(US_CH4!C17:AC17),US_CH4!C$6:AC$6)&gt;3.5,4,IF(SUMPRODUCT(US_CH4!C17:AC17/SUM(US_CH4!C17:AC17),US_CH4!C$6:AC$6)&gt;2.5,3,2)),"")</f>
        <v>4</v>
      </c>
      <c r="BA14" s="223">
        <f>IFERROR(IF(SUMPRODUCT(US_N2O!C17:AA17/SUM(US_N2O!C17:AA17),US_N2O!C$6:AA$6)&gt;3.5,4,IF(SUMPRODUCT(US_N2O!C17:AA17/SUM(US_N2O!C17:AA17),US_N2O!C$6:AA$6)&gt;2.5,3,2)),"")</f>
        <v>4</v>
      </c>
      <c r="BB14" s="223" t="str">
        <f>IFERROR(IF(SUMPRODUCT(US_Others!U19:V19/SUM(US_Others!U19:V19),US_Others!U$8:V$8)&gt;3.5,4,IF(SUMPRODUCT(US_Others!U19:V19/SUM(US_Others!U19:V19),US_Others!U$8:V$8)&gt;2.5,3,2)),"")</f>
        <v/>
      </c>
      <c r="BC14" s="223" t="str">
        <f>IFERROR(IF((US_Others!C19*US_Others!C$8/SUM(US_Others!C19,US_Others!H19,US_Others!N19)+ US_Others!H19*US_Others!H$8/SUM(US_Others!C19,US_Others!H19,US_Others!N19)+US_Others!N19*US_Others!N$8/SUM(US_Others!C19,US_Others!H19,US_Others!N19))&gt;3.5,4,IF((US_Others!C19*US_Others!C$8/SUM(US_Others!C19,US_Others!H19,US_Others!N19)+ US_Others!H19*US_Others!H$8/SUM(US_Others!C19,US_Others!H19,US_Others!N19)+US_Others!N19*US_Others!N$8/SUM(US_Others!C19,US_Others!H19,US_Others!N19))&gt;2.5,3,2)),"")</f>
        <v/>
      </c>
      <c r="BD14" s="223" t="str">
        <f>IFERROR(IF((US_Others!D19*US_Others!D$8/SUM(US_Others!D19,US_Others!I19,US_Others!O19)+US_Others!I19*US_Others!I$8/SUM(US_Others!D19,US_Others!I19,US_Others!O19)+US_Others!O19*US_Others!O$8/SUM(US_Others!D19,US_Others!I19,US_Others!O19))&gt;3.5,4,IF((US_Others!D19*US_Others!D$8/SUM(US_Others!D19,US_Others!I19,US_Others!O19)+US_Others!I19*US_Others!I$8/SUM(US_Others!D19,US_Others!I19,US_Others!O19)+US_Others!O19*US_Others!O$8/SUM(US_Others!D19,US_Others!I19,US_Others!O19))&gt;2.5,3,2)),"")</f>
        <v/>
      </c>
      <c r="BE14" s="223" t="str">
        <f>IFERROR(IF((US_Others!E19*US_Others!E$8/SUM(US_Others!E19,US_Others!J19,US_Others!P19,US_Others!W19)+US_Others!J19*US_Others!J$8/SUM(US_Others!E19,US_Others!J19,US_Others!P19,US_Others!W19)+US_Others!P19*US_Others!P$8/SUM(US_Others!E19,US_Others!J19,US_Others!P19,US_Others!W19)+US_Others!W19*US_Others!W$8/SUM(US_Others!E19,US_Others!J19,US_Others!P19,US_Others!W19))&gt;3.5,4,IF((US_Others!E19*US_Others!E$8/SUM(US_Others!E19,US_Others!J19,US_Others!P19,US_Others!W19)+US_Others!J19*US_Others!J$8/SUM(US_Others!E19,US_Others!J19,US_Others!P19,US_Others!W19)+US_Others!P19*US_Others!P$8/SUM(US_Others!E19,US_Others!J19,US_Others!P19,US_Others!W19)+US_Others!W19*US_Others!W$8/SUM(US_Others!E19,US_Others!J19,US_Others!P19,US_Others!W19))&gt;2.5,3,2)),"")</f>
        <v/>
      </c>
      <c r="BF14" s="223" t="str">
        <f>IFERROR(IF((US_Others!F19*US_Others!F$8/SUM(US_Others!F19,US_Others!K19,US_Others!Q19)+US_Others!K19*US_Others!K$8/SUM(US_Others!F19,US_Others!K19,US_Others!Q19)+US_Others!Q19*US_Others!Q$8/SUM(US_Others!F19,US_Others!K19,US_Others!Q19))&gt;3.5,4,IF((US_Others!F19*US_Others!F$8/SUM(US_Others!F19,US_Others!K19,US_Others!Q19)+US_Others!K19*US_Others!K$8/SUM(US_Others!F19,US_Others!K19,US_Others!Q19)+US_Others!Q19*US_Others!Q$8/SUM(US_Others!F19,US_Others!K19,US_Others!Q19))&gt;2.5,3,2)),"")</f>
        <v/>
      </c>
      <c r="BG14" s="223" t="str">
        <f>IFERROR(IF((US_Others!G19*US_Others!G$8/SUM(US_Others!G19,US_Others!L19,US_Others!R19)+US_Others!L19*US_Others!L$8/SUM(US_Others!G19,US_Others!L19,US_Others!R19)+US_Others!R19*US_Others!R$8/SUM(US_Others!G19,US_Others!L19,US_Others!R19))&gt;3.5,4,IF((US_Others!G19*US_Others!G$8/SUM(US_Others!G19,US_Others!L19,US_Others!R19)+US_Others!L19*US_Others!L$8/SUM(US_Others!G19,US_Others!L19,US_Others!R19)+US_Others!R19*US_Others!R$8/SUM(US_Others!G19,US_Others!L19,US_Others!R19))&gt;2.5,3,2)),"")</f>
        <v/>
      </c>
      <c r="BH14" s="219" t="str">
        <f>IFERROR(IF((US_Others!Z19*US_Others!Z$8/SUM(US_Others!Z19,US_Others!AB19)+US_Others!AB19*US_Others!AB$8/SUM(US_Others!Z19,US_Others!AB19))&gt;3.5,4,IF((US_Others!Z19*US_Others!Z$8/SUM(US_Others!Z19,US_Others!AB19)+US_Others!AB19*US_Others!AB$8/SUM(US_Others!Z19,US_Others!AB19))&gt;2.5,3,2)),"")</f>
        <v/>
      </c>
      <c r="BI14" s="219" t="str">
        <f>IFERROR(IF((US_Others!AA19*US_Others!AA$8/SUM(US_Others!AA19,US_Others!AC19)+US_Others!AC19*US_Others!AC$8/SUM(US_Others!AA19,US_Others!AC19))&gt;3.5,4,IF((US_Others!AA19*US_Others!AA$8/SUM(US_Others!AA19,US_Others!AC19)+US_Others!AC19*US_Others!AC$8/SUM(US_Others!AA19,US_Others!AC19))&gt;2.5,3,2)),"")</f>
        <v/>
      </c>
      <c r="BJ14" s="219" t="str">
        <f>IFERROR(US_Others!AD19*US_Others!AD$8/US_Others!AD19,"")</f>
        <v/>
      </c>
      <c r="BK14" s="74" t="str">
        <f>IFERROR(US_Others!AE19*US_Others!AE$8/US_Others!AE19,"")</f>
        <v/>
      </c>
      <c r="BL14" s="219" t="str">
        <f>IFERROR(IF(SUMPRODUCT(US_Others!AG19:AI19/SUM(US_Others!AG19:AI19),US_Others!AG$8:AI$8)&gt;3.5,4,IF(SUMPRODUCT(US_Others!AG19:AI19/SUM(US_Others!AG19:AI19),US_Others!AG$8:AI$8)&gt;2.5,3,2)),"")</f>
        <v/>
      </c>
      <c r="BM14" s="219" t="str">
        <f>IFERROR(US_Others!AL19*US_Others!AL$8/US_Others!AL19,"")</f>
        <v/>
      </c>
    </row>
    <row r="15" spans="1:65">
      <c r="A15" s="200" t="s">
        <v>121</v>
      </c>
      <c r="B15" s="332">
        <v>113000</v>
      </c>
      <c r="C15" s="333">
        <f>SUM(US_CO2!C18:AX18)</f>
        <v>0.94814896229404266</v>
      </c>
      <c r="D15" s="333">
        <f>SUM(US_CH4!C18:AC18)</f>
        <v>1.2744658487880558E-2</v>
      </c>
      <c r="E15" s="333">
        <f>SUM(US_N2O!C18:AA18)</f>
        <v>2.5993495815300284E-2</v>
      </c>
      <c r="F15" s="332">
        <f>US_Others!V20+US_Others!U20</f>
        <v>0</v>
      </c>
      <c r="G15" s="332">
        <f>US_Others!C20+US_Others!H20+US_Others!N20</f>
        <v>0</v>
      </c>
      <c r="H15" s="332">
        <f>US_Others!D20+US_Others!I20+US_Others!O20</f>
        <v>0</v>
      </c>
      <c r="I15" s="332">
        <f>US_Others!E20+US_Others!J20+US_Others!P20+US_Others!W20</f>
        <v>0</v>
      </c>
      <c r="J15" s="332">
        <f>US_Others!F20+US_Others!K20+US_Others!Q20</f>
        <v>0</v>
      </c>
      <c r="K15" s="332">
        <f>US_Others!G20+US_Others!L20+US_Others!R20</f>
        <v>0</v>
      </c>
      <c r="L15" s="332">
        <f>US_Others!Z20+US_Others!AB20</f>
        <v>0</v>
      </c>
      <c r="M15" s="332">
        <f>US_Others!AA20+US_Others!AC20</f>
        <v>0</v>
      </c>
      <c r="N15" s="332">
        <f>US_Others!AD20</f>
        <v>0</v>
      </c>
      <c r="O15" s="332">
        <f>US_Others!AE20</f>
        <v>0</v>
      </c>
      <c r="P15" s="332">
        <f>SUM(US_Others!AG20:AI20)</f>
        <v>0</v>
      </c>
      <c r="Q15" s="332">
        <f>US_Others!AL20</f>
        <v>0</v>
      </c>
      <c r="R15" s="332"/>
      <c r="S15" s="334">
        <f t="shared" si="0"/>
        <v>948.14896229404269</v>
      </c>
      <c r="T15" s="334">
        <f>D15*1000/Spec!I$6</f>
        <v>0.50978633951522234</v>
      </c>
      <c r="U15" s="334">
        <f>E15*1000/Spec!I$7</f>
        <v>8.7226496024497599E-2</v>
      </c>
      <c r="V15" s="334">
        <f>F15*1000/Spec!I$8</f>
        <v>0</v>
      </c>
      <c r="W15" s="334">
        <f>G15*1000/Spec!I$9</f>
        <v>0</v>
      </c>
      <c r="X15" s="334">
        <f>H15*1000/Spec!I$10</f>
        <v>0</v>
      </c>
      <c r="Y15" s="334">
        <f>I15*1000/Spec!I$11</f>
        <v>0</v>
      </c>
      <c r="Z15" s="334">
        <f>J15*1000/Spec!I$12</f>
        <v>0</v>
      </c>
      <c r="AA15" s="334">
        <f>K15*1000/Spec!I$15</f>
        <v>0</v>
      </c>
      <c r="AB15" s="334">
        <f>L15*1000/Spec!I$17</f>
        <v>0</v>
      </c>
      <c r="AC15" s="334">
        <f>M15*1000/Spec!I$18</f>
        <v>0</v>
      </c>
      <c r="AD15" s="335">
        <f>N15*1000/Spec!I$25</f>
        <v>0</v>
      </c>
      <c r="AE15" s="335">
        <f>O15*1000/Spec!I$26</f>
        <v>0</v>
      </c>
      <c r="AF15" s="334">
        <f>P15*1000/Spec!I$21</f>
        <v>0</v>
      </c>
      <c r="AG15" s="334">
        <f>Q15*1000/Spec!I$22</f>
        <v>0</v>
      </c>
      <c r="AI15" s="432">
        <f>S15/'2007output'!$D13</f>
        <v>4.5953678258518579E-2</v>
      </c>
      <c r="AJ15" s="432">
        <f>T15/'2007output'!$D13</f>
        <v>2.4707676070213673E-5</v>
      </c>
      <c r="AK15" s="432">
        <f>U15/'2007output'!$D13</f>
        <v>4.2275828939679025E-6</v>
      </c>
      <c r="AL15" s="433">
        <f>V15/'2007output'!$D13</f>
        <v>0</v>
      </c>
      <c r="AM15" s="433">
        <f>W15/'2007output'!$D13</f>
        <v>0</v>
      </c>
      <c r="AN15" s="433">
        <f>X15/'2007output'!$D13</f>
        <v>0</v>
      </c>
      <c r="AO15" s="433">
        <f>Y15/'2007output'!$D13</f>
        <v>0</v>
      </c>
      <c r="AP15" s="433">
        <f>Z15/'2007output'!$D13</f>
        <v>0</v>
      </c>
      <c r="AQ15" s="433">
        <f>AA15/'2007output'!$D13</f>
        <v>0</v>
      </c>
      <c r="AR15" s="433">
        <f>AB15/'2007output'!$D13</f>
        <v>0</v>
      </c>
      <c r="AS15" s="433">
        <f>AC15/'2007output'!$D13</f>
        <v>0</v>
      </c>
      <c r="AT15" s="433">
        <f>AD15/'2007output'!$D13</f>
        <v>0</v>
      </c>
      <c r="AU15" s="433">
        <f>AE15/'2007output'!$D13</f>
        <v>0</v>
      </c>
      <c r="AV15" s="433">
        <f>AF15/'2007output'!$D13</f>
        <v>0</v>
      </c>
      <c r="AW15" s="433">
        <f>AG15/'2007output'!$D13</f>
        <v>0</v>
      </c>
      <c r="AY15" s="370">
        <f>IFERROR(IF(SUMPRODUCT(US_CO2!C18:AX18/SUM(US_CO2!C18:AX18),US_CO2!C$6:AX$6)&gt;3.5,4,IF(SUMPRODUCT(US_CO2!C18:AX18/SUM(US_CO2!C18:AX18),US_CO2!C$6:AX$6)&gt;2.5,3,2)),"")</f>
        <v>4</v>
      </c>
      <c r="AZ15" s="370">
        <f>IFERROR(IF(SUMPRODUCT(US_CH4!C18:AC18/SUM(US_CH4!C18:AC18),US_CH4!C$6:AC$6)&gt;3.5,4,IF(SUMPRODUCT(US_CH4!C18:AC18/SUM(US_CH4!C18:AC18),US_CH4!C$6:AC$6)&gt;2.5,3,2)),"")</f>
        <v>4</v>
      </c>
      <c r="BA15" s="223">
        <f>IFERROR(IF(SUMPRODUCT(US_N2O!C18:AA18/SUM(US_N2O!C18:AA18),US_N2O!C$6:AA$6)&gt;3.5,4,IF(SUMPRODUCT(US_N2O!C18:AA18/SUM(US_N2O!C18:AA18),US_N2O!C$6:AA$6)&gt;2.5,3,2)),"")</f>
        <v>4</v>
      </c>
      <c r="BB15" s="223" t="str">
        <f>IFERROR(IF(SUMPRODUCT(US_Others!U20:V20/SUM(US_Others!U20:V20),US_Others!U$8:V$8)&gt;3.5,4,IF(SUMPRODUCT(US_Others!U20:V20/SUM(US_Others!U20:V20),US_Others!U$8:V$8)&gt;2.5,3,2)),"")</f>
        <v/>
      </c>
      <c r="BC15" s="223" t="str">
        <f>IFERROR(IF((US_Others!C20*US_Others!C$8/SUM(US_Others!C20,US_Others!H20,US_Others!N20)+ US_Others!H20*US_Others!H$8/SUM(US_Others!C20,US_Others!H20,US_Others!N20)+US_Others!N20*US_Others!N$8/SUM(US_Others!C20,US_Others!H20,US_Others!N20))&gt;3.5,4,IF((US_Others!C20*US_Others!C$8/SUM(US_Others!C20,US_Others!H20,US_Others!N20)+ US_Others!H20*US_Others!H$8/SUM(US_Others!C20,US_Others!H20,US_Others!N20)+US_Others!N20*US_Others!N$8/SUM(US_Others!C20,US_Others!H20,US_Others!N20))&gt;2.5,3,2)),"")</f>
        <v/>
      </c>
      <c r="BD15" s="223" t="str">
        <f>IFERROR(IF((US_Others!D20*US_Others!D$8/SUM(US_Others!D20,US_Others!I20,US_Others!O20)+US_Others!I20*US_Others!I$8/SUM(US_Others!D20,US_Others!I20,US_Others!O20)+US_Others!O20*US_Others!O$8/SUM(US_Others!D20,US_Others!I20,US_Others!O20))&gt;3.5,4,IF((US_Others!D20*US_Others!D$8/SUM(US_Others!D20,US_Others!I20,US_Others!O20)+US_Others!I20*US_Others!I$8/SUM(US_Others!D20,US_Others!I20,US_Others!O20)+US_Others!O20*US_Others!O$8/SUM(US_Others!D20,US_Others!I20,US_Others!O20))&gt;2.5,3,2)),"")</f>
        <v/>
      </c>
      <c r="BE15" s="223" t="str">
        <f>IFERROR(IF((US_Others!E20*US_Others!E$8/SUM(US_Others!E20,US_Others!J20,US_Others!P20,US_Others!W20)+US_Others!J20*US_Others!J$8/SUM(US_Others!E20,US_Others!J20,US_Others!P20,US_Others!W20)+US_Others!P20*US_Others!P$8/SUM(US_Others!E20,US_Others!J20,US_Others!P20,US_Others!W20)+US_Others!W20*US_Others!W$8/SUM(US_Others!E20,US_Others!J20,US_Others!P20,US_Others!W20))&gt;3.5,4,IF((US_Others!E20*US_Others!E$8/SUM(US_Others!E20,US_Others!J20,US_Others!P20,US_Others!W20)+US_Others!J20*US_Others!J$8/SUM(US_Others!E20,US_Others!J20,US_Others!P20,US_Others!W20)+US_Others!P20*US_Others!P$8/SUM(US_Others!E20,US_Others!J20,US_Others!P20,US_Others!W20)+US_Others!W20*US_Others!W$8/SUM(US_Others!E20,US_Others!J20,US_Others!P20,US_Others!W20))&gt;2.5,3,2)),"")</f>
        <v/>
      </c>
      <c r="BF15" s="223" t="str">
        <f>IFERROR(IF((US_Others!F20*US_Others!F$8/SUM(US_Others!F20,US_Others!K20,US_Others!Q20)+US_Others!K20*US_Others!K$8/SUM(US_Others!F20,US_Others!K20,US_Others!Q20)+US_Others!Q20*US_Others!Q$8/SUM(US_Others!F20,US_Others!K20,US_Others!Q20))&gt;3.5,4,IF((US_Others!F20*US_Others!F$8/SUM(US_Others!F20,US_Others!K20,US_Others!Q20)+US_Others!K20*US_Others!K$8/SUM(US_Others!F20,US_Others!K20,US_Others!Q20)+US_Others!Q20*US_Others!Q$8/SUM(US_Others!F20,US_Others!K20,US_Others!Q20))&gt;2.5,3,2)),"")</f>
        <v/>
      </c>
      <c r="BG15" s="223" t="str">
        <f>IFERROR(IF((US_Others!G20*US_Others!G$8/SUM(US_Others!G20,US_Others!L20,US_Others!R20)+US_Others!L20*US_Others!L$8/SUM(US_Others!G20,US_Others!L20,US_Others!R20)+US_Others!R20*US_Others!R$8/SUM(US_Others!G20,US_Others!L20,US_Others!R20))&gt;3.5,4,IF((US_Others!G20*US_Others!G$8/SUM(US_Others!G20,US_Others!L20,US_Others!R20)+US_Others!L20*US_Others!L$8/SUM(US_Others!G20,US_Others!L20,US_Others!R20)+US_Others!R20*US_Others!R$8/SUM(US_Others!G20,US_Others!L20,US_Others!R20))&gt;2.5,3,2)),"")</f>
        <v/>
      </c>
      <c r="BH15" s="219" t="str">
        <f>IFERROR(IF((US_Others!Z20*US_Others!Z$8/SUM(US_Others!Z20,US_Others!AB20)+US_Others!AB20*US_Others!AB$8/SUM(US_Others!Z20,US_Others!AB20))&gt;3.5,4,IF((US_Others!Z20*US_Others!Z$8/SUM(US_Others!Z20,US_Others!AB20)+US_Others!AB20*US_Others!AB$8/SUM(US_Others!Z20,US_Others!AB20))&gt;2.5,3,2)),"")</f>
        <v/>
      </c>
      <c r="BI15" s="219" t="str">
        <f>IFERROR(IF((US_Others!AA20*US_Others!AA$8/SUM(US_Others!AA20,US_Others!AC20)+US_Others!AC20*US_Others!AC$8/SUM(US_Others!AA20,US_Others!AC20))&gt;3.5,4,IF((US_Others!AA20*US_Others!AA$8/SUM(US_Others!AA20,US_Others!AC20)+US_Others!AC20*US_Others!AC$8/SUM(US_Others!AA20,US_Others!AC20))&gt;2.5,3,2)),"")</f>
        <v/>
      </c>
      <c r="BJ15" s="219" t="str">
        <f>IFERROR(US_Others!AD20*US_Others!AD$8/US_Others!AD20,"")</f>
        <v/>
      </c>
      <c r="BK15" s="74" t="str">
        <f>IFERROR(US_Others!AE20*US_Others!AE$8/US_Others!AE20,"")</f>
        <v/>
      </c>
      <c r="BL15" s="219" t="str">
        <f>IFERROR(IF(SUMPRODUCT(US_Others!AG20:AI20/SUM(US_Others!AG20:AI20),US_Others!AG$8:AI$8)&gt;3.5,4,IF(SUMPRODUCT(US_Others!AG20:AI20/SUM(US_Others!AG20:AI20),US_Others!AG$8:AI$8)&gt;2.5,3,2)),"")</f>
        <v/>
      </c>
      <c r="BM15" s="219" t="str">
        <f>IFERROR(US_Others!AL20*US_Others!AL$8/US_Others!AL20,"")</f>
        <v/>
      </c>
    </row>
    <row r="16" spans="1:65">
      <c r="A16" s="200" t="s">
        <v>122</v>
      </c>
      <c r="B16" s="332">
        <v>114000</v>
      </c>
      <c r="C16" s="333">
        <f>SUM(US_CO2!C19:AX19)</f>
        <v>1.1131144824596737</v>
      </c>
      <c r="D16" s="333">
        <f>SUM(US_CH4!C19:AC19)</f>
        <v>2.5471938215042714E-3</v>
      </c>
      <c r="E16" s="333">
        <f>SUM(US_N2O!C19:AA19)</f>
        <v>5.5086948302764567E-3</v>
      </c>
      <c r="F16" s="332">
        <f>US_Others!V21+US_Others!U21</f>
        <v>0</v>
      </c>
      <c r="G16" s="332">
        <f>US_Others!C21+US_Others!H21+US_Others!N21</f>
        <v>0</v>
      </c>
      <c r="H16" s="332">
        <f>US_Others!D21+US_Others!I21+US_Others!O21</f>
        <v>0</v>
      </c>
      <c r="I16" s="332">
        <f>US_Others!E21+US_Others!J21+US_Others!P21+US_Others!W21</f>
        <v>0</v>
      </c>
      <c r="J16" s="332">
        <f>US_Others!F21+US_Others!K21+US_Others!Q21</f>
        <v>0</v>
      </c>
      <c r="K16" s="332">
        <f>US_Others!G21+US_Others!L21+US_Others!R21</f>
        <v>0</v>
      </c>
      <c r="L16" s="332">
        <f>US_Others!Z21+US_Others!AB21</f>
        <v>0</v>
      </c>
      <c r="M16" s="332">
        <f>US_Others!AA21+US_Others!AC21</f>
        <v>0</v>
      </c>
      <c r="N16" s="332">
        <f>US_Others!AD21</f>
        <v>0</v>
      </c>
      <c r="O16" s="332">
        <f>US_Others!AE21</f>
        <v>0</v>
      </c>
      <c r="P16" s="332">
        <f>SUM(US_Others!AG21:AI21)</f>
        <v>0</v>
      </c>
      <c r="Q16" s="332">
        <f>US_Others!AL21</f>
        <v>0</v>
      </c>
      <c r="R16" s="332"/>
      <c r="S16" s="334">
        <f t="shared" si="0"/>
        <v>1113.1144824596738</v>
      </c>
      <c r="T16" s="334">
        <f>D16*1000/Spec!I$6</f>
        <v>0.10188775286017085</v>
      </c>
      <c r="U16" s="334">
        <f>E16*1000/Spec!I$7</f>
        <v>1.8485553121733077E-2</v>
      </c>
      <c r="V16" s="334">
        <f>F16*1000/Spec!I$8</f>
        <v>0</v>
      </c>
      <c r="W16" s="334">
        <f>G16*1000/Spec!I$9</f>
        <v>0</v>
      </c>
      <c r="X16" s="334">
        <f>H16*1000/Spec!I$10</f>
        <v>0</v>
      </c>
      <c r="Y16" s="334">
        <f>I16*1000/Spec!I$11</f>
        <v>0</v>
      </c>
      <c r="Z16" s="334">
        <f>J16*1000/Spec!I$12</f>
        <v>0</v>
      </c>
      <c r="AA16" s="334">
        <f>K16*1000/Spec!I$15</f>
        <v>0</v>
      </c>
      <c r="AB16" s="334">
        <f>L16*1000/Spec!I$17</f>
        <v>0</v>
      </c>
      <c r="AC16" s="334">
        <f>M16*1000/Spec!I$18</f>
        <v>0</v>
      </c>
      <c r="AD16" s="335">
        <f>N16*1000/Spec!I$25</f>
        <v>0</v>
      </c>
      <c r="AE16" s="335">
        <f>O16*1000/Spec!I$26</f>
        <v>0</v>
      </c>
      <c r="AF16" s="334">
        <f>P16*1000/Spec!I$21</f>
        <v>0</v>
      </c>
      <c r="AG16" s="334">
        <f>Q16*1000/Spec!I$22</f>
        <v>0</v>
      </c>
      <c r="AI16" s="432">
        <f>S16/'2007output'!$D14</f>
        <v>0.13106127302640663</v>
      </c>
      <c r="AJ16" s="432">
        <f>T16/'2007output'!$D14</f>
        <v>1.1996554537810238E-5</v>
      </c>
      <c r="AK16" s="432">
        <f>U16/'2007output'!$D14</f>
        <v>2.1765417330461996E-6</v>
      </c>
      <c r="AL16" s="433">
        <f>V16/'2007output'!$D14</f>
        <v>0</v>
      </c>
      <c r="AM16" s="433">
        <f>W16/'2007output'!$D14</f>
        <v>0</v>
      </c>
      <c r="AN16" s="433">
        <f>X16/'2007output'!$D14</f>
        <v>0</v>
      </c>
      <c r="AO16" s="433">
        <f>Y16/'2007output'!$D14</f>
        <v>0</v>
      </c>
      <c r="AP16" s="433">
        <f>Z16/'2007output'!$D14</f>
        <v>0</v>
      </c>
      <c r="AQ16" s="433">
        <f>AA16/'2007output'!$D14</f>
        <v>0</v>
      </c>
      <c r="AR16" s="433">
        <f>AB16/'2007output'!$D14</f>
        <v>0</v>
      </c>
      <c r="AS16" s="433">
        <f>AC16/'2007output'!$D14</f>
        <v>0</v>
      </c>
      <c r="AT16" s="433">
        <f>AD16/'2007output'!$D14</f>
        <v>0</v>
      </c>
      <c r="AU16" s="433">
        <f>AE16/'2007output'!$D14</f>
        <v>0</v>
      </c>
      <c r="AV16" s="433">
        <f>AF16/'2007output'!$D14</f>
        <v>0</v>
      </c>
      <c r="AW16" s="433">
        <f>AG16/'2007output'!$D14</f>
        <v>0</v>
      </c>
      <c r="AY16" s="370">
        <f>IFERROR(IF(SUMPRODUCT(US_CO2!C19:AX19/SUM(US_CO2!C19:AX19),US_CO2!C$6:AX$6)&gt;3.5,4,IF(SUMPRODUCT(US_CO2!C19:AX19/SUM(US_CO2!C19:AX19),US_CO2!C$6:AX$6)&gt;2.5,3,2)),"")</f>
        <v>4</v>
      </c>
      <c r="AZ16" s="370">
        <f>IFERROR(IF(SUMPRODUCT(US_CH4!C19:AC19/SUM(US_CH4!C19:AC19),US_CH4!C$6:AC$6)&gt;3.5,4,IF(SUMPRODUCT(US_CH4!C19:AC19/SUM(US_CH4!C19:AC19),US_CH4!C$6:AC$6)&gt;2.5,3,2)),"")</f>
        <v>4</v>
      </c>
      <c r="BA16" s="223">
        <f>IFERROR(IF(SUMPRODUCT(US_N2O!C19:AA19/SUM(US_N2O!C19:AA19),US_N2O!C$6:AA$6)&gt;3.5,4,IF(SUMPRODUCT(US_N2O!C19:AA19/SUM(US_N2O!C19:AA19),US_N2O!C$6:AA$6)&gt;2.5,3,2)),"")</f>
        <v>4</v>
      </c>
      <c r="BB16" s="223" t="str">
        <f>IFERROR(IF(SUMPRODUCT(US_Others!U21:V21/SUM(US_Others!U21:V21),US_Others!U$8:V$8)&gt;3.5,4,IF(SUMPRODUCT(US_Others!U21:V21/SUM(US_Others!U21:V21),US_Others!U$8:V$8)&gt;2.5,3,2)),"")</f>
        <v/>
      </c>
      <c r="BC16" s="223" t="str">
        <f>IFERROR(IF((US_Others!C21*US_Others!C$8/SUM(US_Others!C21,US_Others!H21,US_Others!N21)+ US_Others!H21*US_Others!H$8/SUM(US_Others!C21,US_Others!H21,US_Others!N21)+US_Others!N21*US_Others!N$8/SUM(US_Others!C21,US_Others!H21,US_Others!N21))&gt;3.5,4,IF((US_Others!C21*US_Others!C$8/SUM(US_Others!C21,US_Others!H21,US_Others!N21)+ US_Others!H21*US_Others!H$8/SUM(US_Others!C21,US_Others!H21,US_Others!N21)+US_Others!N21*US_Others!N$8/SUM(US_Others!C21,US_Others!H21,US_Others!N21))&gt;2.5,3,2)),"")</f>
        <v/>
      </c>
      <c r="BD16" s="223" t="str">
        <f>IFERROR(IF((US_Others!D21*US_Others!D$8/SUM(US_Others!D21,US_Others!I21,US_Others!O21)+US_Others!I21*US_Others!I$8/SUM(US_Others!D21,US_Others!I21,US_Others!O21)+US_Others!O21*US_Others!O$8/SUM(US_Others!D21,US_Others!I21,US_Others!O21))&gt;3.5,4,IF((US_Others!D21*US_Others!D$8/SUM(US_Others!D21,US_Others!I21,US_Others!O21)+US_Others!I21*US_Others!I$8/SUM(US_Others!D21,US_Others!I21,US_Others!O21)+US_Others!O21*US_Others!O$8/SUM(US_Others!D21,US_Others!I21,US_Others!O21))&gt;2.5,3,2)),"")</f>
        <v/>
      </c>
      <c r="BE16" s="223" t="str">
        <f>IFERROR(IF((US_Others!E21*US_Others!E$8/SUM(US_Others!E21,US_Others!J21,US_Others!P21,US_Others!W21)+US_Others!J21*US_Others!J$8/SUM(US_Others!E21,US_Others!J21,US_Others!P21,US_Others!W21)+US_Others!P21*US_Others!P$8/SUM(US_Others!E21,US_Others!J21,US_Others!P21,US_Others!W21)+US_Others!W21*US_Others!W$8/SUM(US_Others!E21,US_Others!J21,US_Others!P21,US_Others!W21))&gt;3.5,4,IF((US_Others!E21*US_Others!E$8/SUM(US_Others!E21,US_Others!J21,US_Others!P21,US_Others!W21)+US_Others!J21*US_Others!J$8/SUM(US_Others!E21,US_Others!J21,US_Others!P21,US_Others!W21)+US_Others!P21*US_Others!P$8/SUM(US_Others!E21,US_Others!J21,US_Others!P21,US_Others!W21)+US_Others!W21*US_Others!W$8/SUM(US_Others!E21,US_Others!J21,US_Others!P21,US_Others!W21))&gt;2.5,3,2)),"")</f>
        <v/>
      </c>
      <c r="BF16" s="223" t="str">
        <f>IFERROR(IF((US_Others!F21*US_Others!F$8/SUM(US_Others!F21,US_Others!K21,US_Others!Q21)+US_Others!K21*US_Others!K$8/SUM(US_Others!F21,US_Others!K21,US_Others!Q21)+US_Others!Q21*US_Others!Q$8/SUM(US_Others!F21,US_Others!K21,US_Others!Q21))&gt;3.5,4,IF((US_Others!F21*US_Others!F$8/SUM(US_Others!F21,US_Others!K21,US_Others!Q21)+US_Others!K21*US_Others!K$8/SUM(US_Others!F21,US_Others!K21,US_Others!Q21)+US_Others!Q21*US_Others!Q$8/SUM(US_Others!F21,US_Others!K21,US_Others!Q21))&gt;2.5,3,2)),"")</f>
        <v/>
      </c>
      <c r="BG16" s="223" t="str">
        <f>IFERROR(IF((US_Others!G21*US_Others!G$8/SUM(US_Others!G21,US_Others!L21,US_Others!R21)+US_Others!L21*US_Others!L$8/SUM(US_Others!G21,US_Others!L21,US_Others!R21)+US_Others!R21*US_Others!R$8/SUM(US_Others!G21,US_Others!L21,US_Others!R21))&gt;3.5,4,IF((US_Others!G21*US_Others!G$8/SUM(US_Others!G21,US_Others!L21,US_Others!R21)+US_Others!L21*US_Others!L$8/SUM(US_Others!G21,US_Others!L21,US_Others!R21)+US_Others!R21*US_Others!R$8/SUM(US_Others!G21,US_Others!L21,US_Others!R21))&gt;2.5,3,2)),"")</f>
        <v/>
      </c>
      <c r="BH16" s="219" t="str">
        <f>IFERROR(IF((US_Others!Z21*US_Others!Z$8/SUM(US_Others!Z21,US_Others!AB21)+US_Others!AB21*US_Others!AB$8/SUM(US_Others!Z21,US_Others!AB21))&gt;3.5,4,IF((US_Others!Z21*US_Others!Z$8/SUM(US_Others!Z21,US_Others!AB21)+US_Others!AB21*US_Others!AB$8/SUM(US_Others!Z21,US_Others!AB21))&gt;2.5,3,2)),"")</f>
        <v/>
      </c>
      <c r="BI16" s="219" t="str">
        <f>IFERROR(IF((US_Others!AA21*US_Others!AA$8/SUM(US_Others!AA21,US_Others!AC21)+US_Others!AC21*US_Others!AC$8/SUM(US_Others!AA21,US_Others!AC21))&gt;3.5,4,IF((US_Others!AA21*US_Others!AA$8/SUM(US_Others!AA21,US_Others!AC21)+US_Others!AC21*US_Others!AC$8/SUM(US_Others!AA21,US_Others!AC21))&gt;2.5,3,2)),"")</f>
        <v/>
      </c>
      <c r="BJ16" s="219" t="str">
        <f>IFERROR(US_Others!AD21*US_Others!AD$8/US_Others!AD21,"")</f>
        <v/>
      </c>
      <c r="BK16" s="74" t="str">
        <f>IFERROR(US_Others!AE21*US_Others!AE$8/US_Others!AE21,"")</f>
        <v/>
      </c>
      <c r="BL16" s="219" t="str">
        <f>IFERROR(IF(SUMPRODUCT(US_Others!AG21:AI21/SUM(US_Others!AG21:AI21),US_Others!AG$8:AI$8)&gt;3.5,4,IF(SUMPRODUCT(US_Others!AG21:AI21/SUM(US_Others!AG21:AI21),US_Others!AG$8:AI$8)&gt;2.5,3,2)),"")</f>
        <v/>
      </c>
      <c r="BM16" s="219" t="str">
        <f>IFERROR(US_Others!AL21*US_Others!AL$8/US_Others!AL21,"")</f>
        <v/>
      </c>
    </row>
    <row r="17" spans="1:65">
      <c r="A17" s="200" t="s">
        <v>123</v>
      </c>
      <c r="B17" s="332">
        <v>115000</v>
      </c>
      <c r="C17" s="333">
        <f>SUM(US_CO2!C20:AX20)</f>
        <v>0.20191579616256228</v>
      </c>
      <c r="D17" s="333">
        <f>SUM(US_CH4!C20:AC20)</f>
        <v>2.2900660013146554E-4</v>
      </c>
      <c r="E17" s="333">
        <f>SUM(US_N2O!C20:AA20)</f>
        <v>5.7251650032866393E-4</v>
      </c>
      <c r="F17" s="332">
        <f>US_Others!V22+US_Others!U22</f>
        <v>0</v>
      </c>
      <c r="G17" s="332">
        <f>US_Others!C22+US_Others!H22+US_Others!N22</f>
        <v>0</v>
      </c>
      <c r="H17" s="332">
        <f>US_Others!D22+US_Others!I22+US_Others!O22</f>
        <v>0</v>
      </c>
      <c r="I17" s="332">
        <f>US_Others!E22+US_Others!J22+US_Others!P22+US_Others!W22</f>
        <v>0</v>
      </c>
      <c r="J17" s="332">
        <f>US_Others!F22+US_Others!K22+US_Others!Q22</f>
        <v>0</v>
      </c>
      <c r="K17" s="332">
        <f>US_Others!G22+US_Others!L22+US_Others!R22</f>
        <v>0</v>
      </c>
      <c r="L17" s="332">
        <f>US_Others!Z22+US_Others!AB22</f>
        <v>0</v>
      </c>
      <c r="M17" s="332">
        <f>US_Others!AA22+US_Others!AC22</f>
        <v>0</v>
      </c>
      <c r="N17" s="332">
        <f>US_Others!AD22</f>
        <v>0</v>
      </c>
      <c r="O17" s="332">
        <f>US_Others!AE22</f>
        <v>0</v>
      </c>
      <c r="P17" s="332">
        <f>SUM(US_Others!AG22:AI22)</f>
        <v>0</v>
      </c>
      <c r="Q17" s="332">
        <f>US_Others!AL22</f>
        <v>0</v>
      </c>
      <c r="R17" s="332"/>
      <c r="S17" s="334">
        <f t="shared" si="0"/>
        <v>201.91579616256229</v>
      </c>
      <c r="T17" s="334">
        <f>D17*1000/Spec!I$6</f>
        <v>9.1602640052586212E-3</v>
      </c>
      <c r="U17" s="334">
        <f>E17*1000/Spec!I$7</f>
        <v>1.9211963098277314E-3</v>
      </c>
      <c r="V17" s="334">
        <f>F17*1000/Spec!I$8</f>
        <v>0</v>
      </c>
      <c r="W17" s="334">
        <f>G17*1000/Spec!I$9</f>
        <v>0</v>
      </c>
      <c r="X17" s="334">
        <f>H17*1000/Spec!I$10</f>
        <v>0</v>
      </c>
      <c r="Y17" s="334">
        <f>I17*1000/Spec!I$11</f>
        <v>0</v>
      </c>
      <c r="Z17" s="334">
        <f>J17*1000/Spec!I$12</f>
        <v>0</v>
      </c>
      <c r="AA17" s="334">
        <f>K17*1000/Spec!I$15</f>
        <v>0</v>
      </c>
      <c r="AB17" s="334">
        <f>L17*1000/Spec!I$17</f>
        <v>0</v>
      </c>
      <c r="AC17" s="334">
        <f>M17*1000/Spec!I$18</f>
        <v>0</v>
      </c>
      <c r="AD17" s="335">
        <f>N17*1000/Spec!I$25</f>
        <v>0</v>
      </c>
      <c r="AE17" s="335">
        <f>O17*1000/Spec!I$26</f>
        <v>0</v>
      </c>
      <c r="AF17" s="334">
        <f>P17*1000/Spec!I$21</f>
        <v>0</v>
      </c>
      <c r="AG17" s="334">
        <f>Q17*1000/Spec!I$22</f>
        <v>0</v>
      </c>
      <c r="AI17" s="432">
        <f>S17/'2007output'!$D15</f>
        <v>8.8100044199141449E-3</v>
      </c>
      <c r="AJ17" s="432">
        <f>T17/'2007output'!$D15</f>
        <v>3.9968129243804083E-7</v>
      </c>
      <c r="AK17" s="432">
        <f>U17/'2007output'!$D15</f>
        <v>8.3825774420730066E-8</v>
      </c>
      <c r="AL17" s="433">
        <f>V17/'2007output'!$D15</f>
        <v>0</v>
      </c>
      <c r="AM17" s="433">
        <f>W17/'2007output'!$D15</f>
        <v>0</v>
      </c>
      <c r="AN17" s="433">
        <f>X17/'2007output'!$D15</f>
        <v>0</v>
      </c>
      <c r="AO17" s="433">
        <f>Y17/'2007output'!$D15</f>
        <v>0</v>
      </c>
      <c r="AP17" s="433">
        <f>Z17/'2007output'!$D15</f>
        <v>0</v>
      </c>
      <c r="AQ17" s="433">
        <f>AA17/'2007output'!$D15</f>
        <v>0</v>
      </c>
      <c r="AR17" s="433">
        <f>AB17/'2007output'!$D15</f>
        <v>0</v>
      </c>
      <c r="AS17" s="433">
        <f>AC17/'2007output'!$D15</f>
        <v>0</v>
      </c>
      <c r="AT17" s="433">
        <f>AD17/'2007output'!$D15</f>
        <v>0</v>
      </c>
      <c r="AU17" s="433">
        <f>AE17/'2007output'!$D15</f>
        <v>0</v>
      </c>
      <c r="AV17" s="433">
        <f>AF17/'2007output'!$D15</f>
        <v>0</v>
      </c>
      <c r="AW17" s="433">
        <f>AG17/'2007output'!$D15</f>
        <v>0</v>
      </c>
      <c r="AY17" s="370">
        <f>IFERROR(IF(SUMPRODUCT(US_CO2!C20:AX20/SUM(US_CO2!C20:AX20),US_CO2!C$6:AX$6)&gt;3.5,4,IF(SUMPRODUCT(US_CO2!C20:AX20/SUM(US_CO2!C20:AX20),US_CO2!C$6:AX$6)&gt;2.5,3,2)),"")</f>
        <v>4</v>
      </c>
      <c r="AZ17" s="370">
        <f>IFERROR(IF(SUMPRODUCT(US_CH4!C20:AC20/SUM(US_CH4!C20:AC20),US_CH4!C$6:AC$6)&gt;3.5,4,IF(SUMPRODUCT(US_CH4!C20:AC20/SUM(US_CH4!C20:AC20),US_CH4!C$6:AC$6)&gt;2.5,3,2)),"")</f>
        <v>4</v>
      </c>
      <c r="BA17" s="223">
        <f>IFERROR(IF(SUMPRODUCT(US_N2O!C20:AA20/SUM(US_N2O!C20:AA20),US_N2O!C$6:AA$6)&gt;3.5,4,IF(SUMPRODUCT(US_N2O!C20:AA20/SUM(US_N2O!C20:AA20),US_N2O!C$6:AA$6)&gt;2.5,3,2)),"")</f>
        <v>4</v>
      </c>
      <c r="BB17" s="223" t="str">
        <f>IFERROR(IF(SUMPRODUCT(US_Others!U22:V22/SUM(US_Others!U22:V22),US_Others!U$8:V$8)&gt;3.5,4,IF(SUMPRODUCT(US_Others!U22:V22/SUM(US_Others!U22:V22),US_Others!U$8:V$8)&gt;2.5,3,2)),"")</f>
        <v/>
      </c>
      <c r="BC17" s="223" t="str">
        <f>IFERROR(IF((US_Others!C22*US_Others!C$8/SUM(US_Others!C22,US_Others!H22,US_Others!N22)+ US_Others!H22*US_Others!H$8/SUM(US_Others!C22,US_Others!H22,US_Others!N22)+US_Others!N22*US_Others!N$8/SUM(US_Others!C22,US_Others!H22,US_Others!N22))&gt;3.5,4,IF((US_Others!C22*US_Others!C$8/SUM(US_Others!C22,US_Others!H22,US_Others!N22)+ US_Others!H22*US_Others!H$8/SUM(US_Others!C22,US_Others!H22,US_Others!N22)+US_Others!N22*US_Others!N$8/SUM(US_Others!C22,US_Others!H22,US_Others!N22))&gt;2.5,3,2)),"")</f>
        <v/>
      </c>
      <c r="BD17" s="223" t="str">
        <f>IFERROR(IF((US_Others!D22*US_Others!D$8/SUM(US_Others!D22,US_Others!I22,US_Others!O22)+US_Others!I22*US_Others!I$8/SUM(US_Others!D22,US_Others!I22,US_Others!O22)+US_Others!O22*US_Others!O$8/SUM(US_Others!D22,US_Others!I22,US_Others!O22))&gt;3.5,4,IF((US_Others!D22*US_Others!D$8/SUM(US_Others!D22,US_Others!I22,US_Others!O22)+US_Others!I22*US_Others!I$8/SUM(US_Others!D22,US_Others!I22,US_Others!O22)+US_Others!O22*US_Others!O$8/SUM(US_Others!D22,US_Others!I22,US_Others!O22))&gt;2.5,3,2)),"")</f>
        <v/>
      </c>
      <c r="BE17" s="223" t="str">
        <f>IFERROR(IF((US_Others!E22*US_Others!E$8/SUM(US_Others!E22,US_Others!J22,US_Others!P22,US_Others!W22)+US_Others!J22*US_Others!J$8/SUM(US_Others!E22,US_Others!J22,US_Others!P22,US_Others!W22)+US_Others!P22*US_Others!P$8/SUM(US_Others!E22,US_Others!J22,US_Others!P22,US_Others!W22)+US_Others!W22*US_Others!W$8/SUM(US_Others!E22,US_Others!J22,US_Others!P22,US_Others!W22))&gt;3.5,4,IF((US_Others!E22*US_Others!E$8/SUM(US_Others!E22,US_Others!J22,US_Others!P22,US_Others!W22)+US_Others!J22*US_Others!J$8/SUM(US_Others!E22,US_Others!J22,US_Others!P22,US_Others!W22)+US_Others!P22*US_Others!P$8/SUM(US_Others!E22,US_Others!J22,US_Others!P22,US_Others!W22)+US_Others!W22*US_Others!W$8/SUM(US_Others!E22,US_Others!J22,US_Others!P22,US_Others!W22))&gt;2.5,3,2)),"")</f>
        <v/>
      </c>
      <c r="BF17" s="223" t="str">
        <f>IFERROR(IF((US_Others!F22*US_Others!F$8/SUM(US_Others!F22,US_Others!K22,US_Others!Q22)+US_Others!K22*US_Others!K$8/SUM(US_Others!F22,US_Others!K22,US_Others!Q22)+US_Others!Q22*US_Others!Q$8/SUM(US_Others!F22,US_Others!K22,US_Others!Q22))&gt;3.5,4,IF((US_Others!F22*US_Others!F$8/SUM(US_Others!F22,US_Others!K22,US_Others!Q22)+US_Others!K22*US_Others!K$8/SUM(US_Others!F22,US_Others!K22,US_Others!Q22)+US_Others!Q22*US_Others!Q$8/SUM(US_Others!F22,US_Others!K22,US_Others!Q22))&gt;2.5,3,2)),"")</f>
        <v/>
      </c>
      <c r="BG17" s="223" t="str">
        <f>IFERROR(IF((US_Others!G22*US_Others!G$8/SUM(US_Others!G22,US_Others!L22,US_Others!R22)+US_Others!L22*US_Others!L$8/SUM(US_Others!G22,US_Others!L22,US_Others!R22)+US_Others!R22*US_Others!R$8/SUM(US_Others!G22,US_Others!L22,US_Others!R22))&gt;3.5,4,IF((US_Others!G22*US_Others!G$8/SUM(US_Others!G22,US_Others!L22,US_Others!R22)+US_Others!L22*US_Others!L$8/SUM(US_Others!G22,US_Others!L22,US_Others!R22)+US_Others!R22*US_Others!R$8/SUM(US_Others!G22,US_Others!L22,US_Others!R22))&gt;2.5,3,2)),"")</f>
        <v/>
      </c>
      <c r="BH17" s="219" t="str">
        <f>IFERROR(IF((US_Others!Z22*US_Others!Z$8/SUM(US_Others!Z22,US_Others!AB22)+US_Others!AB22*US_Others!AB$8/SUM(US_Others!Z22,US_Others!AB22))&gt;3.5,4,IF((US_Others!Z22*US_Others!Z$8/SUM(US_Others!Z22,US_Others!AB22)+US_Others!AB22*US_Others!AB$8/SUM(US_Others!Z22,US_Others!AB22))&gt;2.5,3,2)),"")</f>
        <v/>
      </c>
      <c r="BI17" s="219" t="str">
        <f>IFERROR(IF((US_Others!AA22*US_Others!AA$8/SUM(US_Others!AA22,US_Others!AC22)+US_Others!AC22*US_Others!AC$8/SUM(US_Others!AA22,US_Others!AC22))&gt;3.5,4,IF((US_Others!AA22*US_Others!AA$8/SUM(US_Others!AA22,US_Others!AC22)+US_Others!AC22*US_Others!AC$8/SUM(US_Others!AA22,US_Others!AC22))&gt;2.5,3,2)),"")</f>
        <v/>
      </c>
      <c r="BJ17" s="219" t="str">
        <f>IFERROR(US_Others!AD22*US_Others!AD$8/US_Others!AD22,"")</f>
        <v/>
      </c>
      <c r="BK17" s="74" t="str">
        <f>IFERROR(US_Others!AE22*US_Others!AE$8/US_Others!AE22,"")</f>
        <v/>
      </c>
      <c r="BL17" s="219" t="str">
        <f>IFERROR(IF(SUMPRODUCT(US_Others!AG22:AI22/SUM(US_Others!AG22:AI22),US_Others!AG$8:AI$8)&gt;3.5,4,IF(SUMPRODUCT(US_Others!AG22:AI22/SUM(US_Others!AG22:AI22),US_Others!AG$8:AI$8)&gt;2.5,3,2)),"")</f>
        <v/>
      </c>
      <c r="BM17" s="219" t="str">
        <f>IFERROR(US_Others!AL22*US_Others!AL$8/US_Others!AL22,"")</f>
        <v/>
      </c>
    </row>
    <row r="18" spans="1:65">
      <c r="A18" s="200" t="s">
        <v>124</v>
      </c>
      <c r="B18" s="332">
        <v>211000</v>
      </c>
      <c r="C18" s="333">
        <f>SUM(US_CO2!C21:AX21)</f>
        <v>57.936699809343907</v>
      </c>
      <c r="D18" s="333">
        <f>SUM(US_CH4!C21:AC21)</f>
        <v>158.12386550960514</v>
      </c>
      <c r="E18" s="333">
        <f>SUM(US_N2O!C21:AA21)</f>
        <v>6.2497870302657396E-2</v>
      </c>
      <c r="F18" s="332">
        <f>US_Others!V23+US_Others!U23</f>
        <v>0</v>
      </c>
      <c r="G18" s="332">
        <f>US_Others!C23+US_Others!H23+US_Others!N23</f>
        <v>9.3651649393877148E-5</v>
      </c>
      <c r="H18" s="332">
        <f>US_Others!D23+US_Others!I23+US_Others!O23</f>
        <v>1.5358870500595855E-3</v>
      </c>
      <c r="I18" s="332">
        <f>US_Others!E23+US_Others!J23+US_Others!P23+US_Others!W23</f>
        <v>7.0987950240558881E-3</v>
      </c>
      <c r="J18" s="332">
        <f>US_Others!F23+US_Others!K23+US_Others!Q23</f>
        <v>1.2268366070597907E-3</v>
      </c>
      <c r="K18" s="332">
        <f>US_Others!G23+US_Others!L23+US_Others!R23</f>
        <v>1.2174714421204034E-4</v>
      </c>
      <c r="L18" s="332">
        <f>US_Others!Z23+US_Others!AB23</f>
        <v>0</v>
      </c>
      <c r="M18" s="332">
        <f>US_Others!AA23+US_Others!AC23</f>
        <v>0</v>
      </c>
      <c r="N18" s="332">
        <f>US_Others!AD23</f>
        <v>0</v>
      </c>
      <c r="O18" s="332">
        <f>US_Others!AE23</f>
        <v>0</v>
      </c>
      <c r="P18" s="332">
        <f>SUM(US_Others!AG23:AI23)</f>
        <v>0</v>
      </c>
      <c r="Q18" s="332">
        <f>US_Others!AL23</f>
        <v>0</v>
      </c>
      <c r="R18" s="332"/>
      <c r="S18" s="334">
        <f t="shared" si="0"/>
        <v>57936.699809343903</v>
      </c>
      <c r="T18" s="334">
        <f>D18*1000/Spec!I$6</f>
        <v>6324.9546203842065</v>
      </c>
      <c r="U18" s="334">
        <f>E18*1000/Spec!I$7</f>
        <v>0.2097243969887832</v>
      </c>
      <c r="V18" s="334">
        <f>F18*1000/Spec!I$8</f>
        <v>0</v>
      </c>
      <c r="W18" s="334">
        <f>G18*1000/Spec!I$9</f>
        <v>1.3874318428722541E-4</v>
      </c>
      <c r="X18" s="334">
        <f>H18*1000/Spec!I$10</f>
        <v>4.388248714455959E-4</v>
      </c>
      <c r="Y18" s="334">
        <f>I18*1000/Spec!I$11</f>
        <v>4.9641923245146071E-3</v>
      </c>
      <c r="Z18" s="334">
        <f>J18*1000/Spec!I$12</f>
        <v>2.7446009106483013E-4</v>
      </c>
      <c r="AA18" s="334">
        <f>K18*1000/Spec!I$15</f>
        <v>1.24105141908298E-5</v>
      </c>
      <c r="AB18" s="334">
        <f>L18*1000/Spec!I$17</f>
        <v>0</v>
      </c>
      <c r="AC18" s="334">
        <f>M18*1000/Spec!I$18</f>
        <v>0</v>
      </c>
      <c r="AD18" s="335">
        <f>N18*1000/Spec!I$25</f>
        <v>0</v>
      </c>
      <c r="AE18" s="335">
        <f>O18*1000/Spec!I$26</f>
        <v>0</v>
      </c>
      <c r="AF18" s="334">
        <f>P18*1000/Spec!I$21</f>
        <v>0</v>
      </c>
      <c r="AG18" s="334">
        <f>Q18*1000/Spec!I$22</f>
        <v>0</v>
      </c>
      <c r="AI18" s="432">
        <f>S18/'2007output'!$D16</f>
        <v>0.20002334831853774</v>
      </c>
      <c r="AJ18" s="432">
        <f>T18/'2007output'!$D16</f>
        <v>2.1836566551000129E-2</v>
      </c>
      <c r="AK18" s="432">
        <f>U18/'2007output'!$D16</f>
        <v>7.2406223081103254E-7</v>
      </c>
      <c r="AL18" s="433">
        <f>V18/'2007output'!$D16</f>
        <v>0</v>
      </c>
      <c r="AM18" s="433">
        <f>W18/'2007output'!$D16</f>
        <v>4.7900340145075015E-10</v>
      </c>
      <c r="AN18" s="433">
        <f>X18/'2007output'!$D16</f>
        <v>1.515019329731373E-9</v>
      </c>
      <c r="AO18" s="433">
        <f>Y18/'2007output'!$D16</f>
        <v>1.71386077169424E-8</v>
      </c>
      <c r="AP18" s="433">
        <f>Z18/'2007output'!$D16</f>
        <v>9.4755874213160138E-10</v>
      </c>
      <c r="AQ18" s="433">
        <f>AA18/'2007output'!$D16</f>
        <v>4.2846634533438678E-11</v>
      </c>
      <c r="AR18" s="433">
        <f>AB18/'2007output'!$D16</f>
        <v>0</v>
      </c>
      <c r="AS18" s="433">
        <f>AC18/'2007output'!$D16</f>
        <v>0</v>
      </c>
      <c r="AT18" s="433">
        <f>AD18/'2007output'!$D16</f>
        <v>0</v>
      </c>
      <c r="AU18" s="433">
        <f>AE18/'2007output'!$D16</f>
        <v>0</v>
      </c>
      <c r="AV18" s="433">
        <f>AF18/'2007output'!$D16</f>
        <v>0</v>
      </c>
      <c r="AW18" s="433">
        <f>AG18/'2007output'!$D16</f>
        <v>0</v>
      </c>
      <c r="AY18" s="370">
        <f>IFERROR(IF(SUMPRODUCT(US_CO2!C21:AX21/SUM(US_CO2!C21:AX21),US_CO2!C$6:AX$6)&gt;3.5,4,IF(SUMPRODUCT(US_CO2!C21:AX21/SUM(US_CO2!C21:AX21),US_CO2!C$6:AX$6)&gt;2.5,3,2)),"")</f>
        <v>4</v>
      </c>
      <c r="AZ18" s="370">
        <f>IFERROR(IF(SUMPRODUCT(US_CH4!C21:AC21/SUM(US_CH4!C21:AC21),US_CH4!C$6:AC$6)&gt;3.5,4,IF(SUMPRODUCT(US_CH4!C21:AC21/SUM(US_CH4!C21:AC21),US_CH4!C$6:AC$6)&gt;2.5,3,2)),"")</f>
        <v>4</v>
      </c>
      <c r="BA18" s="223">
        <f>IFERROR(IF(SUMPRODUCT(US_N2O!C21:AA21/SUM(US_N2O!C21:AA21),US_N2O!C$6:AA$6)&gt;3.5,4,IF(SUMPRODUCT(US_N2O!C21:AA21/SUM(US_N2O!C21:AA21),US_N2O!C$6:AA$6)&gt;2.5,3,2)),"")</f>
        <v>4</v>
      </c>
      <c r="BB18" s="223" t="str">
        <f>IFERROR(IF(SUMPRODUCT(US_Others!U23:V23/SUM(US_Others!U23:V23),US_Others!U$8:V$8)&gt;3.5,4,IF(SUMPRODUCT(US_Others!U23:V23/SUM(US_Others!U23:V23),US_Others!U$8:V$8)&gt;2.5,3,2)),"")</f>
        <v/>
      </c>
      <c r="BC18" s="223">
        <f>IFERROR(IF((US_Others!C23*US_Others!C$8/SUM(US_Others!C23,US_Others!H23,US_Others!N23)+ US_Others!H23*US_Others!H$8/SUM(US_Others!C23,US_Others!H23,US_Others!N23)+US_Others!N23*US_Others!N$8/SUM(US_Others!C23,US_Others!H23,US_Others!N23))&gt;3.5,4,IF((US_Others!C23*US_Others!C$8/SUM(US_Others!C23,US_Others!H23,US_Others!N23)+ US_Others!H23*US_Others!H$8/SUM(US_Others!C23,US_Others!H23,US_Others!N23)+US_Others!N23*US_Others!N$8/SUM(US_Others!C23,US_Others!H23,US_Others!N23))&gt;2.5,3,2)),"")</f>
        <v>4</v>
      </c>
      <c r="BD18" s="223">
        <f>IFERROR(IF((US_Others!D23*US_Others!D$8/SUM(US_Others!D23,US_Others!I23,US_Others!O23)+US_Others!I23*US_Others!I$8/SUM(US_Others!D23,US_Others!I23,US_Others!O23)+US_Others!O23*US_Others!O$8/SUM(US_Others!D23,US_Others!I23,US_Others!O23))&gt;3.5,4,IF((US_Others!D23*US_Others!D$8/SUM(US_Others!D23,US_Others!I23,US_Others!O23)+US_Others!I23*US_Others!I$8/SUM(US_Others!D23,US_Others!I23,US_Others!O23)+US_Others!O23*US_Others!O$8/SUM(US_Others!D23,US_Others!I23,US_Others!O23))&gt;2.5,3,2)),"")</f>
        <v>4</v>
      </c>
      <c r="BE18" s="223">
        <f>IFERROR(IF((US_Others!E23*US_Others!E$8/SUM(US_Others!E23,US_Others!J23,US_Others!P23,US_Others!W23)+US_Others!J23*US_Others!J$8/SUM(US_Others!E23,US_Others!J23,US_Others!P23,US_Others!W23)+US_Others!P23*US_Others!P$8/SUM(US_Others!E23,US_Others!J23,US_Others!P23,US_Others!W23)+US_Others!W23*US_Others!W$8/SUM(US_Others!E23,US_Others!J23,US_Others!P23,US_Others!W23))&gt;3.5,4,IF((US_Others!E23*US_Others!E$8/SUM(US_Others!E23,US_Others!J23,US_Others!P23,US_Others!W23)+US_Others!J23*US_Others!J$8/SUM(US_Others!E23,US_Others!J23,US_Others!P23,US_Others!W23)+US_Others!P23*US_Others!P$8/SUM(US_Others!E23,US_Others!J23,US_Others!P23,US_Others!W23)+US_Others!W23*US_Others!W$8/SUM(US_Others!E23,US_Others!J23,US_Others!P23,US_Others!W23))&gt;2.5,3,2)),"")</f>
        <v>4</v>
      </c>
      <c r="BF18" s="223">
        <f>IFERROR(IF((US_Others!F23*US_Others!F$8/SUM(US_Others!F23,US_Others!K23,US_Others!Q23)+US_Others!K23*US_Others!K$8/SUM(US_Others!F23,US_Others!K23,US_Others!Q23)+US_Others!Q23*US_Others!Q$8/SUM(US_Others!F23,US_Others!K23,US_Others!Q23))&gt;3.5,4,IF((US_Others!F23*US_Others!F$8/SUM(US_Others!F23,US_Others!K23,US_Others!Q23)+US_Others!K23*US_Others!K$8/SUM(US_Others!F23,US_Others!K23,US_Others!Q23)+US_Others!Q23*US_Others!Q$8/SUM(US_Others!F23,US_Others!K23,US_Others!Q23))&gt;2.5,3,2)),"")</f>
        <v>4</v>
      </c>
      <c r="BG18" s="223">
        <f>IFERROR(IF((US_Others!G23*US_Others!G$8/SUM(US_Others!G23,US_Others!L23,US_Others!R23)+US_Others!L23*US_Others!L$8/SUM(US_Others!G23,US_Others!L23,US_Others!R23)+US_Others!R23*US_Others!R$8/SUM(US_Others!G23,US_Others!L23,US_Others!R23))&gt;3.5,4,IF((US_Others!G23*US_Others!G$8/SUM(US_Others!G23,US_Others!L23,US_Others!R23)+US_Others!L23*US_Others!L$8/SUM(US_Others!G23,US_Others!L23,US_Others!R23)+US_Others!R23*US_Others!R$8/SUM(US_Others!G23,US_Others!L23,US_Others!R23))&gt;2.5,3,2)),"")</f>
        <v>4</v>
      </c>
      <c r="BH18" s="219" t="str">
        <f>IFERROR(IF((US_Others!Z23*US_Others!Z$8/SUM(US_Others!Z23,US_Others!AB23)+US_Others!AB23*US_Others!AB$8/SUM(US_Others!Z23,US_Others!AB23))&gt;3.5,4,IF((US_Others!Z23*US_Others!Z$8/SUM(US_Others!Z23,US_Others!AB23)+US_Others!AB23*US_Others!AB$8/SUM(US_Others!Z23,US_Others!AB23))&gt;2.5,3,2)),"")</f>
        <v/>
      </c>
      <c r="BI18" s="219" t="str">
        <f>IFERROR(IF((US_Others!AA23*US_Others!AA$8/SUM(US_Others!AA23,US_Others!AC23)+US_Others!AC23*US_Others!AC$8/SUM(US_Others!AA23,US_Others!AC23))&gt;3.5,4,IF((US_Others!AA23*US_Others!AA$8/SUM(US_Others!AA23,US_Others!AC23)+US_Others!AC23*US_Others!AC$8/SUM(US_Others!AA23,US_Others!AC23))&gt;2.5,3,2)),"")</f>
        <v/>
      </c>
      <c r="BJ18" s="219" t="str">
        <f>IFERROR(US_Others!AD23*US_Others!AD$8/US_Others!AD23,"")</f>
        <v/>
      </c>
      <c r="BK18" s="74" t="str">
        <f>IFERROR(US_Others!AE23*US_Others!AE$8/US_Others!AE23,"")</f>
        <v/>
      </c>
      <c r="BL18" s="219" t="str">
        <f>IFERROR(IF(SUMPRODUCT(US_Others!AG23:AI23/SUM(US_Others!AG23:AI23),US_Others!AG$8:AI$8)&gt;3.5,4,IF(SUMPRODUCT(US_Others!AG23:AI23/SUM(US_Others!AG23:AI23),US_Others!AG$8:AI$8)&gt;2.5,3,2)),"")</f>
        <v/>
      </c>
      <c r="BM18" s="219" t="str">
        <f>IFERROR(US_Others!AL23*US_Others!AL$8/US_Others!AL23,"")</f>
        <v/>
      </c>
    </row>
    <row r="19" spans="1:65">
      <c r="A19" s="200" t="s">
        <v>125</v>
      </c>
      <c r="B19" s="332">
        <v>212100</v>
      </c>
      <c r="C19" s="333">
        <f>SUM(US_CO2!C22:AX22)</f>
        <v>22.410794169851844</v>
      </c>
      <c r="D19" s="333">
        <f>SUM(US_CH4!C22:AC22)</f>
        <v>71.180019375110859</v>
      </c>
      <c r="E19" s="333">
        <f>SUM(US_N2O!C22:AA22)</f>
        <v>0.21991950391986814</v>
      </c>
      <c r="F19" s="332">
        <f>US_Others!V24+US_Others!U24</f>
        <v>0</v>
      </c>
      <c r="G19" s="332">
        <f>US_Others!C24+US_Others!H24+US_Others!N24</f>
        <v>0</v>
      </c>
      <c r="H19" s="332">
        <f>US_Others!D24+US_Others!I24+US_Others!O24</f>
        <v>0</v>
      </c>
      <c r="I19" s="332">
        <f>US_Others!E24+US_Others!J24+US_Others!P24+US_Others!W24</f>
        <v>0</v>
      </c>
      <c r="J19" s="332">
        <f>US_Others!F24+US_Others!K24+US_Others!Q24</f>
        <v>0</v>
      </c>
      <c r="K19" s="332">
        <f>US_Others!G24+US_Others!L24+US_Others!R24</f>
        <v>0</v>
      </c>
      <c r="L19" s="332">
        <f>US_Others!Z24+US_Others!AB24</f>
        <v>0</v>
      </c>
      <c r="M19" s="332">
        <f>US_Others!AA24+US_Others!AC24</f>
        <v>0</v>
      </c>
      <c r="N19" s="332">
        <f>US_Others!AD24</f>
        <v>0</v>
      </c>
      <c r="O19" s="332">
        <f>US_Others!AE24</f>
        <v>0</v>
      </c>
      <c r="P19" s="332">
        <f>SUM(US_Others!AG24:AI24)</f>
        <v>0</v>
      </c>
      <c r="Q19" s="332">
        <f>US_Others!AL24</f>
        <v>0</v>
      </c>
      <c r="R19" s="332"/>
      <c r="S19" s="334">
        <f t="shared" si="0"/>
        <v>22410.794169851844</v>
      </c>
      <c r="T19" s="334">
        <f>D19*1000/Spec!I$6</f>
        <v>2847.2007750044345</v>
      </c>
      <c r="U19" s="334">
        <f>E19*1000/Spec!I$7</f>
        <v>0.73798491248277898</v>
      </c>
      <c r="V19" s="334">
        <f>F19*1000/Spec!I$8</f>
        <v>0</v>
      </c>
      <c r="W19" s="334">
        <f>G19*1000/Spec!I$9</f>
        <v>0</v>
      </c>
      <c r="X19" s="334">
        <f>H19*1000/Spec!I$10</f>
        <v>0</v>
      </c>
      <c r="Y19" s="334">
        <f>I19*1000/Spec!I$11</f>
        <v>0</v>
      </c>
      <c r="Z19" s="334">
        <f>J19*1000/Spec!I$12</f>
        <v>0</v>
      </c>
      <c r="AA19" s="334">
        <f>K19*1000/Spec!I$15</f>
        <v>0</v>
      </c>
      <c r="AB19" s="334">
        <f>L19*1000/Spec!I$17</f>
        <v>0</v>
      </c>
      <c r="AC19" s="334">
        <f>M19*1000/Spec!I$18</f>
        <v>0</v>
      </c>
      <c r="AD19" s="335">
        <f>N19*1000/Spec!I$25</f>
        <v>0</v>
      </c>
      <c r="AE19" s="335">
        <f>O19*1000/Spec!I$26</f>
        <v>0</v>
      </c>
      <c r="AF19" s="334">
        <f>P19*1000/Spec!I$21</f>
        <v>0</v>
      </c>
      <c r="AG19" s="334">
        <f>Q19*1000/Spec!I$22</f>
        <v>0</v>
      </c>
      <c r="AI19" s="432">
        <f>S19/'2007output'!$D17</f>
        <v>0.36700065780720154</v>
      </c>
      <c r="AJ19" s="432">
        <f>T19/'2007output'!$D17</f>
        <v>4.6625949505238323E-2</v>
      </c>
      <c r="AK19" s="432">
        <f>U19/'2007output'!$D17</f>
        <v>1.20852900740715E-5</v>
      </c>
      <c r="AL19" s="433">
        <f>V19/'2007output'!$D17</f>
        <v>0</v>
      </c>
      <c r="AM19" s="433">
        <f>W19/'2007output'!$D17</f>
        <v>0</v>
      </c>
      <c r="AN19" s="433">
        <f>X19/'2007output'!$D17</f>
        <v>0</v>
      </c>
      <c r="AO19" s="433">
        <f>Y19/'2007output'!$D17</f>
        <v>0</v>
      </c>
      <c r="AP19" s="433">
        <f>Z19/'2007output'!$D17</f>
        <v>0</v>
      </c>
      <c r="AQ19" s="433">
        <f>AA19/'2007output'!$D17</f>
        <v>0</v>
      </c>
      <c r="AR19" s="433">
        <f>AB19/'2007output'!$D17</f>
        <v>0</v>
      </c>
      <c r="AS19" s="433">
        <f>AC19/'2007output'!$D17</f>
        <v>0</v>
      </c>
      <c r="AT19" s="433">
        <f>AD19/'2007output'!$D17</f>
        <v>0</v>
      </c>
      <c r="AU19" s="433">
        <f>AE19/'2007output'!$D17</f>
        <v>0</v>
      </c>
      <c r="AV19" s="433">
        <f>AF19/'2007output'!$D17</f>
        <v>0</v>
      </c>
      <c r="AW19" s="433">
        <f>AG19/'2007output'!$D17</f>
        <v>0</v>
      </c>
      <c r="AY19" s="370">
        <f>IFERROR(IF(SUMPRODUCT(US_CO2!C22:AX22/SUM(US_CO2!C22:AX22),US_CO2!C$6:AX$6)&gt;3.5,4,IF(SUMPRODUCT(US_CO2!C22:AX22/SUM(US_CO2!C22:AX22),US_CO2!C$6:AX$6)&gt;2.5,3,2)),"")</f>
        <v>4</v>
      </c>
      <c r="AZ19" s="370">
        <f>IFERROR(IF(SUMPRODUCT(US_CH4!C22:AC22/SUM(US_CH4!C22:AC22),US_CH4!C$6:AC$6)&gt;3.5,4,IF(SUMPRODUCT(US_CH4!C22:AC22/SUM(US_CH4!C22:AC22),US_CH4!C$6:AC$6)&gt;2.5,3,2)),"")</f>
        <v>2</v>
      </c>
      <c r="BA19" s="223">
        <f>IFERROR(IF(SUMPRODUCT(US_N2O!C22:AA22/SUM(US_N2O!C22:AA22),US_N2O!C$6:AA$6)&gt;3.5,4,IF(SUMPRODUCT(US_N2O!C22:AA22/SUM(US_N2O!C22:AA22),US_N2O!C$6:AA$6)&gt;2.5,3,2)),"")</f>
        <v>4</v>
      </c>
      <c r="BB19" s="223" t="str">
        <f>IFERROR(IF(SUMPRODUCT(US_Others!U24:V24/SUM(US_Others!U24:V24),US_Others!U$8:V$8)&gt;3.5,4,IF(SUMPRODUCT(US_Others!U24:V24/SUM(US_Others!U24:V24),US_Others!U$8:V$8)&gt;2.5,3,2)),"")</f>
        <v/>
      </c>
      <c r="BC19" s="223" t="str">
        <f>IFERROR(IF((US_Others!C24*US_Others!C$8/SUM(US_Others!C24,US_Others!H24,US_Others!N24)+ US_Others!H24*US_Others!H$8/SUM(US_Others!C24,US_Others!H24,US_Others!N24)+US_Others!N24*US_Others!N$8/SUM(US_Others!C24,US_Others!H24,US_Others!N24))&gt;3.5,4,IF((US_Others!C24*US_Others!C$8/SUM(US_Others!C24,US_Others!H24,US_Others!N24)+ US_Others!H24*US_Others!H$8/SUM(US_Others!C24,US_Others!H24,US_Others!N24)+US_Others!N24*US_Others!N$8/SUM(US_Others!C24,US_Others!H24,US_Others!N24))&gt;2.5,3,2)),"")</f>
        <v/>
      </c>
      <c r="BD19" s="223" t="str">
        <f>IFERROR(IF((US_Others!D24*US_Others!D$8/SUM(US_Others!D24,US_Others!I24,US_Others!O24)+US_Others!I24*US_Others!I$8/SUM(US_Others!D24,US_Others!I24,US_Others!O24)+US_Others!O24*US_Others!O$8/SUM(US_Others!D24,US_Others!I24,US_Others!O24))&gt;3.5,4,IF((US_Others!D24*US_Others!D$8/SUM(US_Others!D24,US_Others!I24,US_Others!O24)+US_Others!I24*US_Others!I$8/SUM(US_Others!D24,US_Others!I24,US_Others!O24)+US_Others!O24*US_Others!O$8/SUM(US_Others!D24,US_Others!I24,US_Others!O24))&gt;2.5,3,2)),"")</f>
        <v/>
      </c>
      <c r="BE19" s="223" t="str">
        <f>IFERROR(IF((US_Others!E24*US_Others!E$8/SUM(US_Others!E24,US_Others!J24,US_Others!P24,US_Others!W24)+US_Others!J24*US_Others!J$8/SUM(US_Others!E24,US_Others!J24,US_Others!P24,US_Others!W24)+US_Others!P24*US_Others!P$8/SUM(US_Others!E24,US_Others!J24,US_Others!P24,US_Others!W24)+US_Others!W24*US_Others!W$8/SUM(US_Others!E24,US_Others!J24,US_Others!P24,US_Others!W24))&gt;3.5,4,IF((US_Others!E24*US_Others!E$8/SUM(US_Others!E24,US_Others!J24,US_Others!P24,US_Others!W24)+US_Others!J24*US_Others!J$8/SUM(US_Others!E24,US_Others!J24,US_Others!P24,US_Others!W24)+US_Others!P24*US_Others!P$8/SUM(US_Others!E24,US_Others!J24,US_Others!P24,US_Others!W24)+US_Others!W24*US_Others!W$8/SUM(US_Others!E24,US_Others!J24,US_Others!P24,US_Others!W24))&gt;2.5,3,2)),"")</f>
        <v/>
      </c>
      <c r="BF19" s="223" t="str">
        <f>IFERROR(IF((US_Others!F24*US_Others!F$8/SUM(US_Others!F24,US_Others!K24,US_Others!Q24)+US_Others!K24*US_Others!K$8/SUM(US_Others!F24,US_Others!K24,US_Others!Q24)+US_Others!Q24*US_Others!Q$8/SUM(US_Others!F24,US_Others!K24,US_Others!Q24))&gt;3.5,4,IF((US_Others!F24*US_Others!F$8/SUM(US_Others!F24,US_Others!K24,US_Others!Q24)+US_Others!K24*US_Others!K$8/SUM(US_Others!F24,US_Others!K24,US_Others!Q24)+US_Others!Q24*US_Others!Q$8/SUM(US_Others!F24,US_Others!K24,US_Others!Q24))&gt;2.5,3,2)),"")</f>
        <v/>
      </c>
      <c r="BG19" s="223" t="str">
        <f>IFERROR(IF((US_Others!G24*US_Others!G$8/SUM(US_Others!G24,US_Others!L24,US_Others!R24)+US_Others!L24*US_Others!L$8/SUM(US_Others!G24,US_Others!L24,US_Others!R24)+US_Others!R24*US_Others!R$8/SUM(US_Others!G24,US_Others!L24,US_Others!R24))&gt;3.5,4,IF((US_Others!G24*US_Others!G$8/SUM(US_Others!G24,US_Others!L24,US_Others!R24)+US_Others!L24*US_Others!L$8/SUM(US_Others!G24,US_Others!L24,US_Others!R24)+US_Others!R24*US_Others!R$8/SUM(US_Others!G24,US_Others!L24,US_Others!R24))&gt;2.5,3,2)),"")</f>
        <v/>
      </c>
      <c r="BH19" s="219" t="str">
        <f>IFERROR(IF((US_Others!Z24*US_Others!Z$8/SUM(US_Others!Z24,US_Others!AB24)+US_Others!AB24*US_Others!AB$8/SUM(US_Others!Z24,US_Others!AB24))&gt;3.5,4,IF((US_Others!Z24*US_Others!Z$8/SUM(US_Others!Z24,US_Others!AB24)+US_Others!AB24*US_Others!AB$8/SUM(US_Others!Z24,US_Others!AB24))&gt;2.5,3,2)),"")</f>
        <v/>
      </c>
      <c r="BI19" s="219" t="str">
        <f>IFERROR(IF((US_Others!AA24*US_Others!AA$8/SUM(US_Others!AA24,US_Others!AC24)+US_Others!AC24*US_Others!AC$8/SUM(US_Others!AA24,US_Others!AC24))&gt;3.5,4,IF((US_Others!AA24*US_Others!AA$8/SUM(US_Others!AA24,US_Others!AC24)+US_Others!AC24*US_Others!AC$8/SUM(US_Others!AA24,US_Others!AC24))&gt;2.5,3,2)),"")</f>
        <v/>
      </c>
      <c r="BJ19" s="219" t="str">
        <f>IFERROR(US_Others!AD24*US_Others!AD$8/US_Others!AD24,"")</f>
        <v/>
      </c>
      <c r="BK19" s="74" t="str">
        <f>IFERROR(US_Others!AE24*US_Others!AE$8/US_Others!AE24,"")</f>
        <v/>
      </c>
      <c r="BL19" s="219" t="str">
        <f>IFERROR(IF(SUMPRODUCT(US_Others!AG24:AI24/SUM(US_Others!AG24:AI24),US_Others!AG$8:AI$8)&gt;3.5,4,IF(SUMPRODUCT(US_Others!AG24:AI24/SUM(US_Others!AG24:AI24),US_Others!AG$8:AI$8)&gt;2.5,3,2)),"")</f>
        <v/>
      </c>
      <c r="BM19" s="219" t="str">
        <f>IFERROR(US_Others!AL24*US_Others!AL$8/US_Others!AL24,"")</f>
        <v/>
      </c>
    </row>
    <row r="20" spans="1:65">
      <c r="A20" s="200" t="s">
        <v>126</v>
      </c>
      <c r="B20" s="332" t="s">
        <v>127</v>
      </c>
      <c r="C20" s="333">
        <f>SUM(US_CO2!C23:AX23)</f>
        <v>8.7751613389035956</v>
      </c>
      <c r="D20" s="333">
        <f>SUM(US_CH4!C23:AC23)</f>
        <v>2.3815217710244006E-2</v>
      </c>
      <c r="E20" s="333">
        <f>SUM(US_N2O!C23:AA23)</f>
        <v>0.10645134515191969</v>
      </c>
      <c r="F20" s="332">
        <f>US_Others!V25+US_Others!U25</f>
        <v>0</v>
      </c>
      <c r="G20" s="332">
        <f>US_Others!C25+US_Others!H25+US_Others!N25</f>
        <v>0</v>
      </c>
      <c r="H20" s="332">
        <f>US_Others!D25+US_Others!I25+US_Others!O25</f>
        <v>0</v>
      </c>
      <c r="I20" s="332">
        <f>US_Others!E25+US_Others!J25+US_Others!P25+US_Others!W25</f>
        <v>0</v>
      </c>
      <c r="J20" s="332">
        <f>US_Others!F25+US_Others!K25+US_Others!Q25</f>
        <v>0</v>
      </c>
      <c r="K20" s="332">
        <f>US_Others!G25+US_Others!L25+US_Others!R25</f>
        <v>0</v>
      </c>
      <c r="L20" s="332">
        <f>US_Others!Z25+US_Others!AB25</f>
        <v>0</v>
      </c>
      <c r="M20" s="332">
        <f>US_Others!AA25+US_Others!AC25</f>
        <v>0</v>
      </c>
      <c r="N20" s="332">
        <f>US_Others!AD25</f>
        <v>0</v>
      </c>
      <c r="O20" s="332">
        <f>US_Others!AE25</f>
        <v>0</v>
      </c>
      <c r="P20" s="332">
        <f>SUM(US_Others!AG25:AI25)</f>
        <v>0</v>
      </c>
      <c r="Q20" s="332">
        <f>US_Others!AL25</f>
        <v>0</v>
      </c>
      <c r="R20" s="332"/>
      <c r="S20" s="334">
        <f t="shared" si="0"/>
        <v>8775.1613389035956</v>
      </c>
      <c r="T20" s="334">
        <f>D20*1000/Spec!I$6</f>
        <v>0.95260870840976031</v>
      </c>
      <c r="U20" s="334">
        <f>E20*1000/Spec!I$7</f>
        <v>0.35721927903328754</v>
      </c>
      <c r="V20" s="334">
        <f>F20*1000/Spec!I$8</f>
        <v>0</v>
      </c>
      <c r="W20" s="334">
        <f>G20*1000/Spec!I$9</f>
        <v>0</v>
      </c>
      <c r="X20" s="334">
        <f>H20*1000/Spec!I$10</f>
        <v>0</v>
      </c>
      <c r="Y20" s="334">
        <f>I20*1000/Spec!I$11</f>
        <v>0</v>
      </c>
      <c r="Z20" s="334">
        <f>J20*1000/Spec!I$12</f>
        <v>0</v>
      </c>
      <c r="AA20" s="334">
        <f>K20*1000/Spec!I$15</f>
        <v>0</v>
      </c>
      <c r="AB20" s="334">
        <f>L20*1000/Spec!I$17</f>
        <v>0</v>
      </c>
      <c r="AC20" s="334">
        <f>M20*1000/Spec!I$18</f>
        <v>0</v>
      </c>
      <c r="AD20" s="335">
        <f>N20*1000/Spec!I$25</f>
        <v>0</v>
      </c>
      <c r="AE20" s="335">
        <f>O20*1000/Spec!I$26</f>
        <v>0</v>
      </c>
      <c r="AF20" s="334">
        <f>P20*1000/Spec!I$21</f>
        <v>0</v>
      </c>
      <c r="AG20" s="334">
        <f>Q20*1000/Spec!I$22</f>
        <v>0</v>
      </c>
      <c r="AI20" s="432">
        <f>S20/'2007output'!$D18</f>
        <v>0.4285072271727437</v>
      </c>
      <c r="AJ20" s="432">
        <f>T20/'2007output'!$D18</f>
        <v>4.6517630896604946E-5</v>
      </c>
      <c r="AK20" s="432">
        <f>U20/'2007output'!$D18</f>
        <v>1.7443672753067124E-5</v>
      </c>
      <c r="AL20" s="433">
        <f>V20/'2007output'!$D18</f>
        <v>0</v>
      </c>
      <c r="AM20" s="433">
        <f>W20/'2007output'!$D18</f>
        <v>0</v>
      </c>
      <c r="AN20" s="433">
        <f>X20/'2007output'!$D18</f>
        <v>0</v>
      </c>
      <c r="AO20" s="433">
        <f>Y20/'2007output'!$D18</f>
        <v>0</v>
      </c>
      <c r="AP20" s="433">
        <f>Z20/'2007output'!$D18</f>
        <v>0</v>
      </c>
      <c r="AQ20" s="433">
        <f>AA20/'2007output'!$D18</f>
        <v>0</v>
      </c>
      <c r="AR20" s="433">
        <f>AB20/'2007output'!$D18</f>
        <v>0</v>
      </c>
      <c r="AS20" s="433">
        <f>AC20/'2007output'!$D18</f>
        <v>0</v>
      </c>
      <c r="AT20" s="433">
        <f>AD20/'2007output'!$D18</f>
        <v>0</v>
      </c>
      <c r="AU20" s="433">
        <f>AE20/'2007output'!$D18</f>
        <v>0</v>
      </c>
      <c r="AV20" s="433">
        <f>AF20/'2007output'!$D18</f>
        <v>0</v>
      </c>
      <c r="AW20" s="433">
        <f>AG20/'2007output'!$D18</f>
        <v>0</v>
      </c>
      <c r="AY20" s="370">
        <f>IFERROR(IF(SUMPRODUCT(US_CO2!C23:AX23/SUM(US_CO2!C23:AX23),US_CO2!C$6:AX$6)&gt;3.5,4,IF(SUMPRODUCT(US_CO2!C23:AX23/SUM(US_CO2!C23:AX23),US_CO2!C$6:AX$6)&gt;2.5,3,2)),"")</f>
        <v>3</v>
      </c>
      <c r="AZ20" s="370">
        <f>IFERROR(IF(SUMPRODUCT(US_CH4!C23:AC23/SUM(US_CH4!C23:AC23),US_CH4!C$6:AC$6)&gt;3.5,4,IF(SUMPRODUCT(US_CH4!C23:AC23/SUM(US_CH4!C23:AC23),US_CH4!C$6:AC$6)&gt;2.5,3,2)),"")</f>
        <v>4</v>
      </c>
      <c r="BA20" s="223">
        <f>IFERROR(IF(SUMPRODUCT(US_N2O!C23:AA23/SUM(US_N2O!C23:AA23),US_N2O!C$6:AA$6)&gt;3.5,4,IF(SUMPRODUCT(US_N2O!C23:AA23/SUM(US_N2O!C23:AA23),US_N2O!C$6:AA$6)&gt;2.5,3,2)),"")</f>
        <v>4</v>
      </c>
      <c r="BB20" s="223" t="str">
        <f>IFERROR(IF(SUMPRODUCT(US_Others!U25:V25/SUM(US_Others!U25:V25),US_Others!U$8:V$8)&gt;3.5,4,IF(SUMPRODUCT(US_Others!U25:V25/SUM(US_Others!U25:V25),US_Others!U$8:V$8)&gt;2.5,3,2)),"")</f>
        <v/>
      </c>
      <c r="BC20" s="223" t="str">
        <f>IFERROR(IF((US_Others!C25*US_Others!C$8/SUM(US_Others!C25,US_Others!H25,US_Others!N25)+ US_Others!H25*US_Others!H$8/SUM(US_Others!C25,US_Others!H25,US_Others!N25)+US_Others!N25*US_Others!N$8/SUM(US_Others!C25,US_Others!H25,US_Others!N25))&gt;3.5,4,IF((US_Others!C25*US_Others!C$8/SUM(US_Others!C25,US_Others!H25,US_Others!N25)+ US_Others!H25*US_Others!H$8/SUM(US_Others!C25,US_Others!H25,US_Others!N25)+US_Others!N25*US_Others!N$8/SUM(US_Others!C25,US_Others!H25,US_Others!N25))&gt;2.5,3,2)),"")</f>
        <v/>
      </c>
      <c r="BD20" s="223" t="str">
        <f>IFERROR(IF((US_Others!D25*US_Others!D$8/SUM(US_Others!D25,US_Others!I25,US_Others!O25)+US_Others!I25*US_Others!I$8/SUM(US_Others!D25,US_Others!I25,US_Others!O25)+US_Others!O25*US_Others!O$8/SUM(US_Others!D25,US_Others!I25,US_Others!O25))&gt;3.5,4,IF((US_Others!D25*US_Others!D$8/SUM(US_Others!D25,US_Others!I25,US_Others!O25)+US_Others!I25*US_Others!I$8/SUM(US_Others!D25,US_Others!I25,US_Others!O25)+US_Others!O25*US_Others!O$8/SUM(US_Others!D25,US_Others!I25,US_Others!O25))&gt;2.5,3,2)),"")</f>
        <v/>
      </c>
      <c r="BE20" s="223" t="str">
        <f>IFERROR(IF((US_Others!E25*US_Others!E$8/SUM(US_Others!E25,US_Others!J25,US_Others!P25,US_Others!W25)+US_Others!J25*US_Others!J$8/SUM(US_Others!E25,US_Others!J25,US_Others!P25,US_Others!W25)+US_Others!P25*US_Others!P$8/SUM(US_Others!E25,US_Others!J25,US_Others!P25,US_Others!W25)+US_Others!W25*US_Others!W$8/SUM(US_Others!E25,US_Others!J25,US_Others!P25,US_Others!W25))&gt;3.5,4,IF((US_Others!E25*US_Others!E$8/SUM(US_Others!E25,US_Others!J25,US_Others!P25,US_Others!W25)+US_Others!J25*US_Others!J$8/SUM(US_Others!E25,US_Others!J25,US_Others!P25,US_Others!W25)+US_Others!P25*US_Others!P$8/SUM(US_Others!E25,US_Others!J25,US_Others!P25,US_Others!W25)+US_Others!W25*US_Others!W$8/SUM(US_Others!E25,US_Others!J25,US_Others!P25,US_Others!W25))&gt;2.5,3,2)),"")</f>
        <v/>
      </c>
      <c r="BF20" s="223" t="str">
        <f>IFERROR(IF((US_Others!F25*US_Others!F$8/SUM(US_Others!F25,US_Others!K25,US_Others!Q25)+US_Others!K25*US_Others!K$8/SUM(US_Others!F25,US_Others!K25,US_Others!Q25)+US_Others!Q25*US_Others!Q$8/SUM(US_Others!F25,US_Others!K25,US_Others!Q25))&gt;3.5,4,IF((US_Others!F25*US_Others!F$8/SUM(US_Others!F25,US_Others!K25,US_Others!Q25)+US_Others!K25*US_Others!K$8/SUM(US_Others!F25,US_Others!K25,US_Others!Q25)+US_Others!Q25*US_Others!Q$8/SUM(US_Others!F25,US_Others!K25,US_Others!Q25))&gt;2.5,3,2)),"")</f>
        <v/>
      </c>
      <c r="BG20" s="223" t="str">
        <f>IFERROR(IF((US_Others!G25*US_Others!G$8/SUM(US_Others!G25,US_Others!L25,US_Others!R25)+US_Others!L25*US_Others!L$8/SUM(US_Others!G25,US_Others!L25,US_Others!R25)+US_Others!R25*US_Others!R$8/SUM(US_Others!G25,US_Others!L25,US_Others!R25))&gt;3.5,4,IF((US_Others!G25*US_Others!G$8/SUM(US_Others!G25,US_Others!L25,US_Others!R25)+US_Others!L25*US_Others!L$8/SUM(US_Others!G25,US_Others!L25,US_Others!R25)+US_Others!R25*US_Others!R$8/SUM(US_Others!G25,US_Others!L25,US_Others!R25))&gt;2.5,3,2)),"")</f>
        <v/>
      </c>
      <c r="BH20" s="219" t="str">
        <f>IFERROR(IF((US_Others!Z25*US_Others!Z$8/SUM(US_Others!Z25,US_Others!AB25)+US_Others!AB25*US_Others!AB$8/SUM(US_Others!Z25,US_Others!AB25))&gt;3.5,4,IF((US_Others!Z25*US_Others!Z$8/SUM(US_Others!Z25,US_Others!AB25)+US_Others!AB25*US_Others!AB$8/SUM(US_Others!Z25,US_Others!AB25))&gt;2.5,3,2)),"")</f>
        <v/>
      </c>
      <c r="BI20" s="219" t="str">
        <f>IFERROR(IF((US_Others!AA25*US_Others!AA$8/SUM(US_Others!AA25,US_Others!AC25)+US_Others!AC25*US_Others!AC$8/SUM(US_Others!AA25,US_Others!AC25))&gt;3.5,4,IF((US_Others!AA25*US_Others!AA$8/SUM(US_Others!AA25,US_Others!AC25)+US_Others!AC25*US_Others!AC$8/SUM(US_Others!AA25,US_Others!AC25))&gt;2.5,3,2)),"")</f>
        <v/>
      </c>
      <c r="BJ20" s="219" t="str">
        <f>IFERROR(US_Others!AD25*US_Others!AD$8/US_Others!AD25,"")</f>
        <v/>
      </c>
      <c r="BK20" s="74" t="str">
        <f>IFERROR(US_Others!AE25*US_Others!AE$8/US_Others!AE25,"")</f>
        <v/>
      </c>
      <c r="BL20" s="219" t="str">
        <f>IFERROR(IF(SUMPRODUCT(US_Others!AG25:AI25/SUM(US_Others!AG25:AI25),US_Others!AG$8:AI$8)&gt;3.5,4,IF(SUMPRODUCT(US_Others!AG25:AI25/SUM(US_Others!AG25:AI25),US_Others!AG$8:AI$8)&gt;2.5,3,2)),"")</f>
        <v/>
      </c>
      <c r="BM20" s="219" t="str">
        <f>IFERROR(US_Others!AL25*US_Others!AL$8/US_Others!AL25,"")</f>
        <v/>
      </c>
    </row>
    <row r="21" spans="1:65">
      <c r="A21" s="200" t="s">
        <v>128</v>
      </c>
      <c r="B21" s="332">
        <v>212230</v>
      </c>
      <c r="C21" s="333">
        <f>SUM(US_CO2!C24:AX24)</f>
        <v>5.9365831086670431</v>
      </c>
      <c r="D21" s="333">
        <f>SUM(US_CH4!C24:AC24)</f>
        <v>1.5783407423128289E-2</v>
      </c>
      <c r="E21" s="333">
        <f>SUM(US_N2O!C24:AA24)</f>
        <v>6.5865700695394408E-2</v>
      </c>
      <c r="F21" s="332">
        <f>US_Others!V26+US_Others!U26</f>
        <v>0</v>
      </c>
      <c r="G21" s="332">
        <f>US_Others!C26+US_Others!H26+US_Others!N26</f>
        <v>0</v>
      </c>
      <c r="H21" s="332">
        <f>US_Others!D26+US_Others!I26+US_Others!O26</f>
        <v>0</v>
      </c>
      <c r="I21" s="332">
        <f>US_Others!E26+US_Others!J26+US_Others!P26+US_Others!W26</f>
        <v>0</v>
      </c>
      <c r="J21" s="332">
        <f>US_Others!F26+US_Others!K26+US_Others!Q26</f>
        <v>0</v>
      </c>
      <c r="K21" s="332">
        <f>US_Others!G26+US_Others!L26+US_Others!R26</f>
        <v>0</v>
      </c>
      <c r="L21" s="332">
        <f>US_Others!Z26+US_Others!AB26</f>
        <v>0</v>
      </c>
      <c r="M21" s="332">
        <f>US_Others!AA26+US_Others!AC26</f>
        <v>0</v>
      </c>
      <c r="N21" s="332">
        <f>US_Others!AD26</f>
        <v>0</v>
      </c>
      <c r="O21" s="332">
        <f>US_Others!AE26</f>
        <v>0</v>
      </c>
      <c r="P21" s="332">
        <f>SUM(US_Others!AG26:AI26)</f>
        <v>0</v>
      </c>
      <c r="Q21" s="332">
        <f>US_Others!AL26</f>
        <v>0</v>
      </c>
      <c r="R21" s="332"/>
      <c r="S21" s="334">
        <f t="shared" si="0"/>
        <v>5936.5831086670432</v>
      </c>
      <c r="T21" s="334">
        <f>D21*1000/Spec!I$6</f>
        <v>0.63133629692513149</v>
      </c>
      <c r="U21" s="334">
        <f>E21*1000/Spec!I$7</f>
        <v>0.22102584125971278</v>
      </c>
      <c r="V21" s="334">
        <f>F21*1000/Spec!I$8</f>
        <v>0</v>
      </c>
      <c r="W21" s="334">
        <f>G21*1000/Spec!I$9</f>
        <v>0</v>
      </c>
      <c r="X21" s="334">
        <f>H21*1000/Spec!I$10</f>
        <v>0</v>
      </c>
      <c r="Y21" s="334">
        <f>I21*1000/Spec!I$11</f>
        <v>0</v>
      </c>
      <c r="Z21" s="334">
        <f>J21*1000/Spec!I$12</f>
        <v>0</v>
      </c>
      <c r="AA21" s="334">
        <f>K21*1000/Spec!I$15</f>
        <v>0</v>
      </c>
      <c r="AB21" s="334">
        <f>L21*1000/Spec!I$17</f>
        <v>0</v>
      </c>
      <c r="AC21" s="334">
        <f>M21*1000/Spec!I$18</f>
        <v>0</v>
      </c>
      <c r="AD21" s="335">
        <f>N21*1000/Spec!I$25</f>
        <v>0</v>
      </c>
      <c r="AE21" s="335">
        <f>O21*1000/Spec!I$26</f>
        <v>0</v>
      </c>
      <c r="AF21" s="334">
        <f>P21*1000/Spec!I$21</f>
        <v>0</v>
      </c>
      <c r="AG21" s="334">
        <f>Q21*1000/Spec!I$22</f>
        <v>0</v>
      </c>
      <c r="AI21" s="432">
        <f>S21/'2007output'!$D19</f>
        <v>0.47026279604360116</v>
      </c>
      <c r="AJ21" s="432">
        <f>T21/'2007output'!$D19</f>
        <v>5.0010918200130767E-5</v>
      </c>
      <c r="AK21" s="432">
        <f>U21/'2007output'!$D19</f>
        <v>1.7508426683513516E-5</v>
      </c>
      <c r="AL21" s="433">
        <f>V21/'2007output'!$D19</f>
        <v>0</v>
      </c>
      <c r="AM21" s="433">
        <f>W21/'2007output'!$D19</f>
        <v>0</v>
      </c>
      <c r="AN21" s="433">
        <f>X21/'2007output'!$D19</f>
        <v>0</v>
      </c>
      <c r="AO21" s="433">
        <f>Y21/'2007output'!$D19</f>
        <v>0</v>
      </c>
      <c r="AP21" s="433">
        <f>Z21/'2007output'!$D19</f>
        <v>0</v>
      </c>
      <c r="AQ21" s="433">
        <f>AA21/'2007output'!$D19</f>
        <v>0</v>
      </c>
      <c r="AR21" s="433">
        <f>AB21/'2007output'!$D19</f>
        <v>0</v>
      </c>
      <c r="AS21" s="433">
        <f>AC21/'2007output'!$D19</f>
        <v>0</v>
      </c>
      <c r="AT21" s="433">
        <f>AD21/'2007output'!$D19</f>
        <v>0</v>
      </c>
      <c r="AU21" s="433">
        <f>AE21/'2007output'!$D19</f>
        <v>0</v>
      </c>
      <c r="AV21" s="433">
        <f>AF21/'2007output'!$D19</f>
        <v>0</v>
      </c>
      <c r="AW21" s="433">
        <f>AG21/'2007output'!$D19</f>
        <v>0</v>
      </c>
      <c r="AY21" s="370">
        <f>IFERROR(IF(SUMPRODUCT(US_CO2!C24:AX24/SUM(US_CO2!C24:AX24),US_CO2!C$6:AX$6)&gt;3.5,4,IF(SUMPRODUCT(US_CO2!C24:AX24/SUM(US_CO2!C24:AX24),US_CO2!C$6:AX$6)&gt;2.5,3,2)),"")</f>
        <v>4</v>
      </c>
      <c r="AZ21" s="370">
        <f>IFERROR(IF(SUMPRODUCT(US_CH4!C24:AC24/SUM(US_CH4!C24:AC24),US_CH4!C$6:AC$6)&gt;3.5,4,IF(SUMPRODUCT(US_CH4!C24:AC24/SUM(US_CH4!C24:AC24),US_CH4!C$6:AC$6)&gt;2.5,3,2)),"")</f>
        <v>4</v>
      </c>
      <c r="BA21" s="223">
        <f>IFERROR(IF(SUMPRODUCT(US_N2O!C24:AA24/SUM(US_N2O!C24:AA24),US_N2O!C$6:AA$6)&gt;3.5,4,IF(SUMPRODUCT(US_N2O!C24:AA24/SUM(US_N2O!C24:AA24),US_N2O!C$6:AA$6)&gt;2.5,3,2)),"")</f>
        <v>4</v>
      </c>
      <c r="BB21" s="223" t="str">
        <f>IFERROR(IF(SUMPRODUCT(US_Others!U26:V26/SUM(US_Others!U26:V26),US_Others!U$8:V$8)&gt;3.5,4,IF(SUMPRODUCT(US_Others!U26:V26/SUM(US_Others!U26:V26),US_Others!U$8:V$8)&gt;2.5,3,2)),"")</f>
        <v/>
      </c>
      <c r="BC21" s="223" t="str">
        <f>IFERROR(IF((US_Others!C26*US_Others!C$8/SUM(US_Others!C26,US_Others!H26,US_Others!N26)+ US_Others!H26*US_Others!H$8/SUM(US_Others!C26,US_Others!H26,US_Others!N26)+US_Others!N26*US_Others!N$8/SUM(US_Others!C26,US_Others!H26,US_Others!N26))&gt;3.5,4,IF((US_Others!C26*US_Others!C$8/SUM(US_Others!C26,US_Others!H26,US_Others!N26)+ US_Others!H26*US_Others!H$8/SUM(US_Others!C26,US_Others!H26,US_Others!N26)+US_Others!N26*US_Others!N$8/SUM(US_Others!C26,US_Others!H26,US_Others!N26))&gt;2.5,3,2)),"")</f>
        <v/>
      </c>
      <c r="BD21" s="223" t="str">
        <f>IFERROR(IF((US_Others!D26*US_Others!D$8/SUM(US_Others!D26,US_Others!I26,US_Others!O26)+US_Others!I26*US_Others!I$8/SUM(US_Others!D26,US_Others!I26,US_Others!O26)+US_Others!O26*US_Others!O$8/SUM(US_Others!D26,US_Others!I26,US_Others!O26))&gt;3.5,4,IF((US_Others!D26*US_Others!D$8/SUM(US_Others!D26,US_Others!I26,US_Others!O26)+US_Others!I26*US_Others!I$8/SUM(US_Others!D26,US_Others!I26,US_Others!O26)+US_Others!O26*US_Others!O$8/SUM(US_Others!D26,US_Others!I26,US_Others!O26))&gt;2.5,3,2)),"")</f>
        <v/>
      </c>
      <c r="BE21" s="223" t="str">
        <f>IFERROR(IF((US_Others!E26*US_Others!E$8/SUM(US_Others!E26,US_Others!J26,US_Others!P26,US_Others!W26)+US_Others!J26*US_Others!J$8/SUM(US_Others!E26,US_Others!J26,US_Others!P26,US_Others!W26)+US_Others!P26*US_Others!P$8/SUM(US_Others!E26,US_Others!J26,US_Others!P26,US_Others!W26)+US_Others!W26*US_Others!W$8/SUM(US_Others!E26,US_Others!J26,US_Others!P26,US_Others!W26))&gt;3.5,4,IF((US_Others!E26*US_Others!E$8/SUM(US_Others!E26,US_Others!J26,US_Others!P26,US_Others!W26)+US_Others!J26*US_Others!J$8/SUM(US_Others!E26,US_Others!J26,US_Others!P26,US_Others!W26)+US_Others!P26*US_Others!P$8/SUM(US_Others!E26,US_Others!J26,US_Others!P26,US_Others!W26)+US_Others!W26*US_Others!W$8/SUM(US_Others!E26,US_Others!J26,US_Others!P26,US_Others!W26))&gt;2.5,3,2)),"")</f>
        <v/>
      </c>
      <c r="BF21" s="223" t="str">
        <f>IFERROR(IF((US_Others!F26*US_Others!F$8/SUM(US_Others!F26,US_Others!K26,US_Others!Q26)+US_Others!K26*US_Others!K$8/SUM(US_Others!F26,US_Others!K26,US_Others!Q26)+US_Others!Q26*US_Others!Q$8/SUM(US_Others!F26,US_Others!K26,US_Others!Q26))&gt;3.5,4,IF((US_Others!F26*US_Others!F$8/SUM(US_Others!F26,US_Others!K26,US_Others!Q26)+US_Others!K26*US_Others!K$8/SUM(US_Others!F26,US_Others!K26,US_Others!Q26)+US_Others!Q26*US_Others!Q$8/SUM(US_Others!F26,US_Others!K26,US_Others!Q26))&gt;2.5,3,2)),"")</f>
        <v/>
      </c>
      <c r="BG21" s="223" t="str">
        <f>IFERROR(IF((US_Others!G26*US_Others!G$8/SUM(US_Others!G26,US_Others!L26,US_Others!R26)+US_Others!L26*US_Others!L$8/SUM(US_Others!G26,US_Others!L26,US_Others!R26)+US_Others!R26*US_Others!R$8/SUM(US_Others!G26,US_Others!L26,US_Others!R26))&gt;3.5,4,IF((US_Others!G26*US_Others!G$8/SUM(US_Others!G26,US_Others!L26,US_Others!R26)+US_Others!L26*US_Others!L$8/SUM(US_Others!G26,US_Others!L26,US_Others!R26)+US_Others!R26*US_Others!R$8/SUM(US_Others!G26,US_Others!L26,US_Others!R26))&gt;2.5,3,2)),"")</f>
        <v/>
      </c>
      <c r="BH21" s="219" t="str">
        <f>IFERROR(IF((US_Others!Z26*US_Others!Z$8/SUM(US_Others!Z26,US_Others!AB26)+US_Others!AB26*US_Others!AB$8/SUM(US_Others!Z26,US_Others!AB26))&gt;3.5,4,IF((US_Others!Z26*US_Others!Z$8/SUM(US_Others!Z26,US_Others!AB26)+US_Others!AB26*US_Others!AB$8/SUM(US_Others!Z26,US_Others!AB26))&gt;2.5,3,2)),"")</f>
        <v/>
      </c>
      <c r="BI21" s="219" t="str">
        <f>IFERROR(IF((US_Others!AA26*US_Others!AA$8/SUM(US_Others!AA26,US_Others!AC26)+US_Others!AC26*US_Others!AC$8/SUM(US_Others!AA26,US_Others!AC26))&gt;3.5,4,IF((US_Others!AA26*US_Others!AA$8/SUM(US_Others!AA26,US_Others!AC26)+US_Others!AC26*US_Others!AC$8/SUM(US_Others!AA26,US_Others!AC26))&gt;2.5,3,2)),"")</f>
        <v/>
      </c>
      <c r="BJ21" s="219" t="str">
        <f>IFERROR(US_Others!AD26*US_Others!AD$8/US_Others!AD26,"")</f>
        <v/>
      </c>
      <c r="BK21" s="74" t="str">
        <f>IFERROR(US_Others!AE26*US_Others!AE$8/US_Others!AE26,"")</f>
        <v/>
      </c>
      <c r="BL21" s="219" t="str">
        <f>IFERROR(IF(SUMPRODUCT(US_Others!AG26:AI26/SUM(US_Others!AG26:AI26),US_Others!AG$8:AI$8)&gt;3.5,4,IF(SUMPRODUCT(US_Others!AG26:AI26/SUM(US_Others!AG26:AI26),US_Others!AG$8:AI$8)&gt;2.5,3,2)),"")</f>
        <v/>
      </c>
      <c r="BM21" s="219" t="str">
        <f>IFERROR(US_Others!AL26*US_Others!AL$8/US_Others!AL26,"")</f>
        <v/>
      </c>
    </row>
    <row r="22" spans="1:65">
      <c r="A22" s="200" t="s">
        <v>129</v>
      </c>
      <c r="B22" s="332">
        <v>212310</v>
      </c>
      <c r="C22" s="333">
        <f>SUM(US_CO2!C25:AX25)</f>
        <v>4.1750749507992069</v>
      </c>
      <c r="D22" s="333">
        <f>SUM(US_CH4!C25:AC25)</f>
        <v>1.4744159082830131E-2</v>
      </c>
      <c r="E22" s="333">
        <f>SUM(US_N2O!C25:AA25)</f>
        <v>6.2997522618200991E-2</v>
      </c>
      <c r="F22" s="332">
        <f>US_Others!V27+US_Others!U27</f>
        <v>0</v>
      </c>
      <c r="G22" s="332">
        <f>US_Others!C27+US_Others!H27+US_Others!N27</f>
        <v>0</v>
      </c>
      <c r="H22" s="332">
        <f>US_Others!D27+US_Others!I27+US_Others!O27</f>
        <v>0</v>
      </c>
      <c r="I22" s="332">
        <f>US_Others!E27+US_Others!J27+US_Others!P27+US_Others!W27</f>
        <v>0</v>
      </c>
      <c r="J22" s="332">
        <f>US_Others!F27+US_Others!K27+US_Others!Q27</f>
        <v>0</v>
      </c>
      <c r="K22" s="332">
        <f>US_Others!G27+US_Others!L27+US_Others!R27</f>
        <v>0</v>
      </c>
      <c r="L22" s="332">
        <f>US_Others!Z27+US_Others!AB27</f>
        <v>0</v>
      </c>
      <c r="M22" s="332">
        <f>US_Others!AA27+US_Others!AC27</f>
        <v>0</v>
      </c>
      <c r="N22" s="332">
        <f>US_Others!AD27</f>
        <v>0</v>
      </c>
      <c r="O22" s="332">
        <f>US_Others!AE27</f>
        <v>0</v>
      </c>
      <c r="P22" s="332">
        <f>SUM(US_Others!AG27:AI27)</f>
        <v>0</v>
      </c>
      <c r="Q22" s="332">
        <f>US_Others!AL27</f>
        <v>0</v>
      </c>
      <c r="R22" s="332"/>
      <c r="S22" s="334">
        <f t="shared" si="0"/>
        <v>4175.0749507992068</v>
      </c>
      <c r="T22" s="334">
        <f>D22*1000/Spec!I$6</f>
        <v>0.58976636331320531</v>
      </c>
      <c r="U22" s="334">
        <f>E22*1000/Spec!I$7</f>
        <v>0.21140108261141272</v>
      </c>
      <c r="V22" s="334">
        <f>F22*1000/Spec!I$8</f>
        <v>0</v>
      </c>
      <c r="W22" s="334">
        <f>G22*1000/Spec!I$9</f>
        <v>0</v>
      </c>
      <c r="X22" s="334">
        <f>H22*1000/Spec!I$10</f>
        <v>0</v>
      </c>
      <c r="Y22" s="334">
        <f>I22*1000/Spec!I$11</f>
        <v>0</v>
      </c>
      <c r="Z22" s="334">
        <f>J22*1000/Spec!I$12</f>
        <v>0</v>
      </c>
      <c r="AA22" s="334">
        <f>K22*1000/Spec!I$15</f>
        <v>0</v>
      </c>
      <c r="AB22" s="334">
        <f>L22*1000/Spec!I$17</f>
        <v>0</v>
      </c>
      <c r="AC22" s="334">
        <f>M22*1000/Spec!I$18</f>
        <v>0</v>
      </c>
      <c r="AD22" s="335">
        <f>N22*1000/Spec!I$25</f>
        <v>0</v>
      </c>
      <c r="AE22" s="335">
        <f>O22*1000/Spec!I$26</f>
        <v>0</v>
      </c>
      <c r="AF22" s="334">
        <f>P22*1000/Spec!I$21</f>
        <v>0</v>
      </c>
      <c r="AG22" s="334">
        <f>Q22*1000/Spec!I$22</f>
        <v>0</v>
      </c>
      <c r="AI22" s="432">
        <f>S22/'2007output'!$D20</f>
        <v>0.19001971097066464</v>
      </c>
      <c r="AJ22" s="432">
        <f>T22/'2007output'!$D20</f>
        <v>2.6841969358069365E-5</v>
      </c>
      <c r="AK22" s="432">
        <f>U22/'2007output'!$D20</f>
        <v>9.6214734082837707E-6</v>
      </c>
      <c r="AL22" s="433">
        <f>V22/'2007output'!$D20</f>
        <v>0</v>
      </c>
      <c r="AM22" s="433">
        <f>W22/'2007output'!$D20</f>
        <v>0</v>
      </c>
      <c r="AN22" s="433">
        <f>X22/'2007output'!$D20</f>
        <v>0</v>
      </c>
      <c r="AO22" s="433">
        <f>Y22/'2007output'!$D20</f>
        <v>0</v>
      </c>
      <c r="AP22" s="433">
        <f>Z22/'2007output'!$D20</f>
        <v>0</v>
      </c>
      <c r="AQ22" s="433">
        <f>AA22/'2007output'!$D20</f>
        <v>0</v>
      </c>
      <c r="AR22" s="433">
        <f>AB22/'2007output'!$D20</f>
        <v>0</v>
      </c>
      <c r="AS22" s="433">
        <f>AC22/'2007output'!$D20</f>
        <v>0</v>
      </c>
      <c r="AT22" s="433">
        <f>AD22/'2007output'!$D20</f>
        <v>0</v>
      </c>
      <c r="AU22" s="433">
        <f>AE22/'2007output'!$D20</f>
        <v>0</v>
      </c>
      <c r="AV22" s="433">
        <f>AF22/'2007output'!$D20</f>
        <v>0</v>
      </c>
      <c r="AW22" s="433">
        <f>AG22/'2007output'!$D20</f>
        <v>0</v>
      </c>
      <c r="AY22" s="370">
        <f>IFERROR(IF(SUMPRODUCT(US_CO2!C25:AX25/SUM(US_CO2!C25:AX25),US_CO2!C$6:AX$6)&gt;3.5,4,IF(SUMPRODUCT(US_CO2!C25:AX25/SUM(US_CO2!C25:AX25),US_CO2!C$6:AX$6)&gt;2.5,3,2)),"")</f>
        <v>4</v>
      </c>
      <c r="AZ22" s="370">
        <f>IFERROR(IF(SUMPRODUCT(US_CH4!C25:AC25/SUM(US_CH4!C25:AC25),US_CH4!C$6:AC$6)&gt;3.5,4,IF(SUMPRODUCT(US_CH4!C25:AC25/SUM(US_CH4!C25:AC25),US_CH4!C$6:AC$6)&gt;2.5,3,2)),"")</f>
        <v>4</v>
      </c>
      <c r="BA22" s="223">
        <f>IFERROR(IF(SUMPRODUCT(US_N2O!C25:AA25/SUM(US_N2O!C25:AA25),US_N2O!C$6:AA$6)&gt;3.5,4,IF(SUMPRODUCT(US_N2O!C25:AA25/SUM(US_N2O!C25:AA25),US_N2O!C$6:AA$6)&gt;2.5,3,2)),"")</f>
        <v>4</v>
      </c>
      <c r="BB22" s="223" t="str">
        <f>IFERROR(IF(SUMPRODUCT(US_Others!U27:V27/SUM(US_Others!U27:V27),US_Others!U$8:V$8)&gt;3.5,4,IF(SUMPRODUCT(US_Others!U27:V27/SUM(US_Others!U27:V27),US_Others!U$8:V$8)&gt;2.5,3,2)),"")</f>
        <v/>
      </c>
      <c r="BC22" s="223" t="str">
        <f>IFERROR(IF((US_Others!C27*US_Others!C$8/SUM(US_Others!C27,US_Others!H27,US_Others!N27)+ US_Others!H27*US_Others!H$8/SUM(US_Others!C27,US_Others!H27,US_Others!N27)+US_Others!N27*US_Others!N$8/SUM(US_Others!C27,US_Others!H27,US_Others!N27))&gt;3.5,4,IF((US_Others!C27*US_Others!C$8/SUM(US_Others!C27,US_Others!H27,US_Others!N27)+ US_Others!H27*US_Others!H$8/SUM(US_Others!C27,US_Others!H27,US_Others!N27)+US_Others!N27*US_Others!N$8/SUM(US_Others!C27,US_Others!H27,US_Others!N27))&gt;2.5,3,2)),"")</f>
        <v/>
      </c>
      <c r="BD22" s="223" t="str">
        <f>IFERROR(IF((US_Others!D27*US_Others!D$8/SUM(US_Others!D27,US_Others!I27,US_Others!O27)+US_Others!I27*US_Others!I$8/SUM(US_Others!D27,US_Others!I27,US_Others!O27)+US_Others!O27*US_Others!O$8/SUM(US_Others!D27,US_Others!I27,US_Others!O27))&gt;3.5,4,IF((US_Others!D27*US_Others!D$8/SUM(US_Others!D27,US_Others!I27,US_Others!O27)+US_Others!I27*US_Others!I$8/SUM(US_Others!D27,US_Others!I27,US_Others!O27)+US_Others!O27*US_Others!O$8/SUM(US_Others!D27,US_Others!I27,US_Others!O27))&gt;2.5,3,2)),"")</f>
        <v/>
      </c>
      <c r="BE22" s="223" t="str">
        <f>IFERROR(IF((US_Others!E27*US_Others!E$8/SUM(US_Others!E27,US_Others!J27,US_Others!P27,US_Others!W27)+US_Others!J27*US_Others!J$8/SUM(US_Others!E27,US_Others!J27,US_Others!P27,US_Others!W27)+US_Others!P27*US_Others!P$8/SUM(US_Others!E27,US_Others!J27,US_Others!P27,US_Others!W27)+US_Others!W27*US_Others!W$8/SUM(US_Others!E27,US_Others!J27,US_Others!P27,US_Others!W27))&gt;3.5,4,IF((US_Others!E27*US_Others!E$8/SUM(US_Others!E27,US_Others!J27,US_Others!P27,US_Others!W27)+US_Others!J27*US_Others!J$8/SUM(US_Others!E27,US_Others!J27,US_Others!P27,US_Others!W27)+US_Others!P27*US_Others!P$8/SUM(US_Others!E27,US_Others!J27,US_Others!P27,US_Others!W27)+US_Others!W27*US_Others!W$8/SUM(US_Others!E27,US_Others!J27,US_Others!P27,US_Others!W27))&gt;2.5,3,2)),"")</f>
        <v/>
      </c>
      <c r="BF22" s="223" t="str">
        <f>IFERROR(IF((US_Others!F27*US_Others!F$8/SUM(US_Others!F27,US_Others!K27,US_Others!Q27)+US_Others!K27*US_Others!K$8/SUM(US_Others!F27,US_Others!K27,US_Others!Q27)+US_Others!Q27*US_Others!Q$8/SUM(US_Others!F27,US_Others!K27,US_Others!Q27))&gt;3.5,4,IF((US_Others!F27*US_Others!F$8/SUM(US_Others!F27,US_Others!K27,US_Others!Q27)+US_Others!K27*US_Others!K$8/SUM(US_Others!F27,US_Others!K27,US_Others!Q27)+US_Others!Q27*US_Others!Q$8/SUM(US_Others!F27,US_Others!K27,US_Others!Q27))&gt;2.5,3,2)),"")</f>
        <v/>
      </c>
      <c r="BG22" s="223" t="str">
        <f>IFERROR(IF((US_Others!G27*US_Others!G$8/SUM(US_Others!G27,US_Others!L27,US_Others!R27)+US_Others!L27*US_Others!L$8/SUM(US_Others!G27,US_Others!L27,US_Others!R27)+US_Others!R27*US_Others!R$8/SUM(US_Others!G27,US_Others!L27,US_Others!R27))&gt;3.5,4,IF((US_Others!G27*US_Others!G$8/SUM(US_Others!G27,US_Others!L27,US_Others!R27)+US_Others!L27*US_Others!L$8/SUM(US_Others!G27,US_Others!L27,US_Others!R27)+US_Others!R27*US_Others!R$8/SUM(US_Others!G27,US_Others!L27,US_Others!R27))&gt;2.5,3,2)),"")</f>
        <v/>
      </c>
      <c r="BH22" s="219" t="str">
        <f>IFERROR(IF((US_Others!Z27*US_Others!Z$8/SUM(US_Others!Z27,US_Others!AB27)+US_Others!AB27*US_Others!AB$8/SUM(US_Others!Z27,US_Others!AB27))&gt;3.5,4,IF((US_Others!Z27*US_Others!Z$8/SUM(US_Others!Z27,US_Others!AB27)+US_Others!AB27*US_Others!AB$8/SUM(US_Others!Z27,US_Others!AB27))&gt;2.5,3,2)),"")</f>
        <v/>
      </c>
      <c r="BI22" s="219" t="str">
        <f>IFERROR(IF((US_Others!AA27*US_Others!AA$8/SUM(US_Others!AA27,US_Others!AC27)+US_Others!AC27*US_Others!AC$8/SUM(US_Others!AA27,US_Others!AC27))&gt;3.5,4,IF((US_Others!AA27*US_Others!AA$8/SUM(US_Others!AA27,US_Others!AC27)+US_Others!AC27*US_Others!AC$8/SUM(US_Others!AA27,US_Others!AC27))&gt;2.5,3,2)),"")</f>
        <v/>
      </c>
      <c r="BJ22" s="219" t="str">
        <f>IFERROR(US_Others!AD27*US_Others!AD$8/US_Others!AD27,"")</f>
        <v/>
      </c>
      <c r="BK22" s="74" t="str">
        <f>IFERROR(US_Others!AE27*US_Others!AE$8/US_Others!AE27,"")</f>
        <v/>
      </c>
      <c r="BL22" s="219" t="str">
        <f>IFERROR(IF(SUMPRODUCT(US_Others!AG27:AI27/SUM(US_Others!AG27:AI27),US_Others!AG$8:AI$8)&gt;3.5,4,IF(SUMPRODUCT(US_Others!AG27:AI27/SUM(US_Others!AG27:AI27),US_Others!AG$8:AI$8)&gt;2.5,3,2)),"")</f>
        <v/>
      </c>
      <c r="BM22" s="219" t="str">
        <f>IFERROR(US_Others!AL27*US_Others!AL$8/US_Others!AL27,"")</f>
        <v/>
      </c>
    </row>
    <row r="23" spans="1:65">
      <c r="A23" s="200" t="s">
        <v>130</v>
      </c>
      <c r="B23" s="332" t="s">
        <v>131</v>
      </c>
      <c r="C23" s="333">
        <f>SUM(US_CO2!C26:AX26)</f>
        <v>8.6309116399481631</v>
      </c>
      <c r="D23" s="333">
        <f>SUM(US_CH4!C26:AC26)</f>
        <v>1.7853690890204495E-2</v>
      </c>
      <c r="E23" s="333">
        <f>SUM(US_N2O!C26:AA26)</f>
        <v>6.9117909193303198E-2</v>
      </c>
      <c r="F23" s="332">
        <f>US_Others!V28+US_Others!U28</f>
        <v>0</v>
      </c>
      <c r="G23" s="332">
        <f>US_Others!C28+US_Others!H28+US_Others!N28</f>
        <v>0</v>
      </c>
      <c r="H23" s="332">
        <f>US_Others!D28+US_Others!I28+US_Others!O28</f>
        <v>0</v>
      </c>
      <c r="I23" s="332">
        <f>US_Others!E28+US_Others!J28+US_Others!P28+US_Others!W28</f>
        <v>0</v>
      </c>
      <c r="J23" s="332">
        <f>US_Others!F28+US_Others!K28+US_Others!Q28</f>
        <v>0</v>
      </c>
      <c r="K23" s="332">
        <f>US_Others!G28+US_Others!L28+US_Others!R28</f>
        <v>0</v>
      </c>
      <c r="L23" s="332">
        <f>US_Others!Z28+US_Others!AB28</f>
        <v>0</v>
      </c>
      <c r="M23" s="332">
        <f>US_Others!AA28+US_Others!AC28</f>
        <v>0</v>
      </c>
      <c r="N23" s="332">
        <f>US_Others!AD28</f>
        <v>0</v>
      </c>
      <c r="O23" s="332">
        <f>US_Others!AE28</f>
        <v>0</v>
      </c>
      <c r="P23" s="332">
        <f>SUM(US_Others!AG28:AI28)</f>
        <v>0</v>
      </c>
      <c r="Q23" s="332">
        <f>US_Others!AL28</f>
        <v>0</v>
      </c>
      <c r="R23" s="332"/>
      <c r="S23" s="334">
        <f t="shared" si="0"/>
        <v>8630.9116399481627</v>
      </c>
      <c r="T23" s="334">
        <f>D23*1000/Spec!I$6</f>
        <v>0.71414763560817984</v>
      </c>
      <c r="U23" s="334">
        <f>E23*1000/Spec!I$7</f>
        <v>0.23193929259497714</v>
      </c>
      <c r="V23" s="334">
        <f>F23*1000/Spec!I$8</f>
        <v>0</v>
      </c>
      <c r="W23" s="334">
        <f>G23*1000/Spec!I$9</f>
        <v>0</v>
      </c>
      <c r="X23" s="334">
        <f>H23*1000/Spec!I$10</f>
        <v>0</v>
      </c>
      <c r="Y23" s="334">
        <f>I23*1000/Spec!I$11</f>
        <v>0</v>
      </c>
      <c r="Z23" s="334">
        <f>J23*1000/Spec!I$12</f>
        <v>0</v>
      </c>
      <c r="AA23" s="334">
        <f>K23*1000/Spec!I$15</f>
        <v>0</v>
      </c>
      <c r="AB23" s="334">
        <f>L23*1000/Spec!I$17</f>
        <v>0</v>
      </c>
      <c r="AC23" s="334">
        <f>M23*1000/Spec!I$18</f>
        <v>0</v>
      </c>
      <c r="AD23" s="335">
        <f>N23*1000/Spec!I$25</f>
        <v>0</v>
      </c>
      <c r="AE23" s="335">
        <f>O23*1000/Spec!I$26</f>
        <v>0</v>
      </c>
      <c r="AF23" s="334">
        <f>P23*1000/Spec!I$21</f>
        <v>0</v>
      </c>
      <c r="AG23" s="334">
        <f>Q23*1000/Spec!I$22</f>
        <v>0</v>
      </c>
      <c r="AI23" s="432">
        <f>S23/'2007output'!$D21</f>
        <v>0.41030476059261078</v>
      </c>
      <c r="AJ23" s="432">
        <f>T23/'2007output'!$D21</f>
        <v>3.3949852214887597E-5</v>
      </c>
      <c r="AK23" s="432">
        <f>U23/'2007output'!$D21</f>
        <v>1.1026158057247028E-5</v>
      </c>
      <c r="AL23" s="433">
        <f>V23/'2007output'!$D21</f>
        <v>0</v>
      </c>
      <c r="AM23" s="433">
        <f>W23/'2007output'!$D21</f>
        <v>0</v>
      </c>
      <c r="AN23" s="433">
        <f>X23/'2007output'!$D21</f>
        <v>0</v>
      </c>
      <c r="AO23" s="433">
        <f>Y23/'2007output'!$D21</f>
        <v>0</v>
      </c>
      <c r="AP23" s="433">
        <f>Z23/'2007output'!$D21</f>
        <v>0</v>
      </c>
      <c r="AQ23" s="433">
        <f>AA23/'2007output'!$D21</f>
        <v>0</v>
      </c>
      <c r="AR23" s="433">
        <f>AB23/'2007output'!$D21</f>
        <v>0</v>
      </c>
      <c r="AS23" s="433">
        <f>AC23/'2007output'!$D21</f>
        <v>0</v>
      </c>
      <c r="AT23" s="433">
        <f>AD23/'2007output'!$D21</f>
        <v>0</v>
      </c>
      <c r="AU23" s="433">
        <f>AE23/'2007output'!$D21</f>
        <v>0</v>
      </c>
      <c r="AV23" s="433">
        <f>AF23/'2007output'!$D21</f>
        <v>0</v>
      </c>
      <c r="AW23" s="433">
        <f>AG23/'2007output'!$D21</f>
        <v>0</v>
      </c>
      <c r="AY23" s="370">
        <f>IFERROR(IF(SUMPRODUCT(US_CO2!C26:AX26/SUM(US_CO2!C26:AX26),US_CO2!C$6:AX$6)&gt;3.5,4,IF(SUMPRODUCT(US_CO2!C26:AX26/SUM(US_CO2!C26:AX26),US_CO2!C$6:AX$6)&gt;2.5,3,2)),"")</f>
        <v>4</v>
      </c>
      <c r="AZ23" s="370">
        <f>IFERROR(IF(SUMPRODUCT(US_CH4!C26:AC26/SUM(US_CH4!C26:AC26),US_CH4!C$6:AC$6)&gt;3.5,4,IF(SUMPRODUCT(US_CH4!C26:AC26/SUM(US_CH4!C26:AC26),US_CH4!C$6:AC$6)&gt;2.5,3,2)),"")</f>
        <v>4</v>
      </c>
      <c r="BA23" s="223">
        <f>IFERROR(IF(SUMPRODUCT(US_N2O!C26:AA26/SUM(US_N2O!C26:AA26),US_N2O!C$6:AA$6)&gt;3.5,4,IF(SUMPRODUCT(US_N2O!C26:AA26/SUM(US_N2O!C26:AA26),US_N2O!C$6:AA$6)&gt;2.5,3,2)),"")</f>
        <v>4</v>
      </c>
      <c r="BB23" s="223" t="str">
        <f>IFERROR(IF(SUMPRODUCT(US_Others!U28:V28/SUM(US_Others!U28:V28),US_Others!U$8:V$8)&gt;3.5,4,IF(SUMPRODUCT(US_Others!U28:V28/SUM(US_Others!U28:V28),US_Others!U$8:V$8)&gt;2.5,3,2)),"")</f>
        <v/>
      </c>
      <c r="BC23" s="223" t="str">
        <f>IFERROR(IF((US_Others!C28*US_Others!C$8/SUM(US_Others!C28,US_Others!H28,US_Others!N28)+ US_Others!H28*US_Others!H$8/SUM(US_Others!C28,US_Others!H28,US_Others!N28)+US_Others!N28*US_Others!N$8/SUM(US_Others!C28,US_Others!H28,US_Others!N28))&gt;3.5,4,IF((US_Others!C28*US_Others!C$8/SUM(US_Others!C28,US_Others!H28,US_Others!N28)+ US_Others!H28*US_Others!H$8/SUM(US_Others!C28,US_Others!H28,US_Others!N28)+US_Others!N28*US_Others!N$8/SUM(US_Others!C28,US_Others!H28,US_Others!N28))&gt;2.5,3,2)),"")</f>
        <v/>
      </c>
      <c r="BD23" s="223" t="str">
        <f>IFERROR(IF((US_Others!D28*US_Others!D$8/SUM(US_Others!D28,US_Others!I28,US_Others!O28)+US_Others!I28*US_Others!I$8/SUM(US_Others!D28,US_Others!I28,US_Others!O28)+US_Others!O28*US_Others!O$8/SUM(US_Others!D28,US_Others!I28,US_Others!O28))&gt;3.5,4,IF((US_Others!D28*US_Others!D$8/SUM(US_Others!D28,US_Others!I28,US_Others!O28)+US_Others!I28*US_Others!I$8/SUM(US_Others!D28,US_Others!I28,US_Others!O28)+US_Others!O28*US_Others!O$8/SUM(US_Others!D28,US_Others!I28,US_Others!O28))&gt;2.5,3,2)),"")</f>
        <v/>
      </c>
      <c r="BE23" s="223" t="str">
        <f>IFERROR(IF((US_Others!E28*US_Others!E$8/SUM(US_Others!E28,US_Others!J28,US_Others!P28,US_Others!W28)+US_Others!J28*US_Others!J$8/SUM(US_Others!E28,US_Others!J28,US_Others!P28,US_Others!W28)+US_Others!P28*US_Others!P$8/SUM(US_Others!E28,US_Others!J28,US_Others!P28,US_Others!W28)+US_Others!W28*US_Others!W$8/SUM(US_Others!E28,US_Others!J28,US_Others!P28,US_Others!W28))&gt;3.5,4,IF((US_Others!E28*US_Others!E$8/SUM(US_Others!E28,US_Others!J28,US_Others!P28,US_Others!W28)+US_Others!J28*US_Others!J$8/SUM(US_Others!E28,US_Others!J28,US_Others!P28,US_Others!W28)+US_Others!P28*US_Others!P$8/SUM(US_Others!E28,US_Others!J28,US_Others!P28,US_Others!W28)+US_Others!W28*US_Others!W$8/SUM(US_Others!E28,US_Others!J28,US_Others!P28,US_Others!W28))&gt;2.5,3,2)),"")</f>
        <v/>
      </c>
      <c r="BF23" s="223" t="str">
        <f>IFERROR(IF((US_Others!F28*US_Others!F$8/SUM(US_Others!F28,US_Others!K28,US_Others!Q28)+US_Others!K28*US_Others!K$8/SUM(US_Others!F28,US_Others!K28,US_Others!Q28)+US_Others!Q28*US_Others!Q$8/SUM(US_Others!F28,US_Others!K28,US_Others!Q28))&gt;3.5,4,IF((US_Others!F28*US_Others!F$8/SUM(US_Others!F28,US_Others!K28,US_Others!Q28)+US_Others!K28*US_Others!K$8/SUM(US_Others!F28,US_Others!K28,US_Others!Q28)+US_Others!Q28*US_Others!Q$8/SUM(US_Others!F28,US_Others!K28,US_Others!Q28))&gt;2.5,3,2)),"")</f>
        <v/>
      </c>
      <c r="BG23" s="223" t="str">
        <f>IFERROR(IF((US_Others!G28*US_Others!G$8/SUM(US_Others!G28,US_Others!L28,US_Others!R28)+US_Others!L28*US_Others!L$8/SUM(US_Others!G28,US_Others!L28,US_Others!R28)+US_Others!R28*US_Others!R$8/SUM(US_Others!G28,US_Others!L28,US_Others!R28))&gt;3.5,4,IF((US_Others!G28*US_Others!G$8/SUM(US_Others!G28,US_Others!L28,US_Others!R28)+US_Others!L28*US_Others!L$8/SUM(US_Others!G28,US_Others!L28,US_Others!R28)+US_Others!R28*US_Others!R$8/SUM(US_Others!G28,US_Others!L28,US_Others!R28))&gt;2.5,3,2)),"")</f>
        <v/>
      </c>
      <c r="BH23" s="219" t="str">
        <f>IFERROR(IF((US_Others!Z28*US_Others!Z$8/SUM(US_Others!Z28,US_Others!AB28)+US_Others!AB28*US_Others!AB$8/SUM(US_Others!Z28,US_Others!AB28))&gt;3.5,4,IF((US_Others!Z28*US_Others!Z$8/SUM(US_Others!Z28,US_Others!AB28)+US_Others!AB28*US_Others!AB$8/SUM(US_Others!Z28,US_Others!AB28))&gt;2.5,3,2)),"")</f>
        <v/>
      </c>
      <c r="BI23" s="219" t="str">
        <f>IFERROR(IF((US_Others!AA28*US_Others!AA$8/SUM(US_Others!AA28,US_Others!AC28)+US_Others!AC28*US_Others!AC$8/SUM(US_Others!AA28,US_Others!AC28))&gt;3.5,4,IF((US_Others!AA28*US_Others!AA$8/SUM(US_Others!AA28,US_Others!AC28)+US_Others!AC28*US_Others!AC$8/SUM(US_Others!AA28,US_Others!AC28))&gt;2.5,3,2)),"")</f>
        <v/>
      </c>
      <c r="BJ23" s="219" t="str">
        <f>IFERROR(US_Others!AD28*US_Others!AD$8/US_Others!AD28,"")</f>
        <v/>
      </c>
      <c r="BK23" s="74" t="str">
        <f>IFERROR(US_Others!AE28*US_Others!AE$8/US_Others!AE28,"")</f>
        <v/>
      </c>
      <c r="BL23" s="219" t="str">
        <f>IFERROR(IF(SUMPRODUCT(US_Others!AG28:AI28/SUM(US_Others!AG28:AI28),US_Others!AG$8:AI$8)&gt;3.5,4,IF(SUMPRODUCT(US_Others!AG28:AI28/SUM(US_Others!AG28:AI28),US_Others!AG$8:AI$8)&gt;2.5,3,2)),"")</f>
        <v/>
      </c>
      <c r="BM23" s="219" t="str">
        <f>IFERROR(US_Others!AL28*US_Others!AL$8/US_Others!AL28,"")</f>
        <v/>
      </c>
    </row>
    <row r="24" spans="1:65">
      <c r="A24" s="74" t="s">
        <v>132</v>
      </c>
      <c r="B24" s="332">
        <v>213111</v>
      </c>
      <c r="C24" s="333">
        <f>SUM(US_CO2!C27:AX27)</f>
        <v>1.1367438451693876</v>
      </c>
      <c r="D24" s="333">
        <f>SUM(US_CH4!C27:AC27)</f>
        <v>1.2843509305127065E-2</v>
      </c>
      <c r="E24" s="333">
        <f>SUM(US_N2O!C27:AA27)</f>
        <v>6.10022450417914E-2</v>
      </c>
      <c r="F24" s="332">
        <f>US_Others!V29+US_Others!U29</f>
        <v>0</v>
      </c>
      <c r="G24" s="332">
        <f>US_Others!C29+US_Others!H29+US_Others!N29</f>
        <v>0</v>
      </c>
      <c r="H24" s="332">
        <f>US_Others!D29+US_Others!I29+US_Others!O29</f>
        <v>0</v>
      </c>
      <c r="I24" s="332">
        <f>US_Others!E29+US_Others!J29+US_Others!P29+US_Others!W29</f>
        <v>0</v>
      </c>
      <c r="J24" s="332">
        <f>US_Others!F29+US_Others!K29+US_Others!Q29</f>
        <v>0</v>
      </c>
      <c r="K24" s="332">
        <f>US_Others!G29+US_Others!L29+US_Others!R29</f>
        <v>0</v>
      </c>
      <c r="L24" s="332">
        <f>US_Others!Z29+US_Others!AB29</f>
        <v>0</v>
      </c>
      <c r="M24" s="332">
        <f>US_Others!AA29+US_Others!AC29</f>
        <v>0</v>
      </c>
      <c r="N24" s="332">
        <f>US_Others!AD29</f>
        <v>0</v>
      </c>
      <c r="O24" s="332">
        <f>US_Others!AE29</f>
        <v>0</v>
      </c>
      <c r="P24" s="332">
        <f>SUM(US_Others!AG29:AI29)</f>
        <v>0</v>
      </c>
      <c r="Q24" s="332">
        <f>US_Others!AL29</f>
        <v>0</v>
      </c>
      <c r="R24" s="332"/>
      <c r="S24" s="334">
        <f t="shared" si="0"/>
        <v>1136.7438451693877</v>
      </c>
      <c r="T24" s="334">
        <f>D24*1000/Spec!I$6</f>
        <v>0.51374037220508262</v>
      </c>
      <c r="U24" s="334">
        <f>E24*1000/Spec!I$7</f>
        <v>0.20470552027446778</v>
      </c>
      <c r="V24" s="334">
        <f>F24*1000/Spec!I$8</f>
        <v>0</v>
      </c>
      <c r="W24" s="334">
        <f>G24*1000/Spec!I$9</f>
        <v>0</v>
      </c>
      <c r="X24" s="334">
        <f>H24*1000/Spec!I$10</f>
        <v>0</v>
      </c>
      <c r="Y24" s="334">
        <f>I24*1000/Spec!I$11</f>
        <v>0</v>
      </c>
      <c r="Z24" s="334">
        <f>J24*1000/Spec!I$12</f>
        <v>0</v>
      </c>
      <c r="AA24" s="334">
        <f>K24*1000/Spec!I$15</f>
        <v>0</v>
      </c>
      <c r="AB24" s="334">
        <f>L24*1000/Spec!I$17</f>
        <v>0</v>
      </c>
      <c r="AC24" s="334">
        <f>M24*1000/Spec!I$18</f>
        <v>0</v>
      </c>
      <c r="AD24" s="335">
        <f>N24*1000/Spec!I$25</f>
        <v>0</v>
      </c>
      <c r="AE24" s="335">
        <f>O24*1000/Spec!I$26</f>
        <v>0</v>
      </c>
      <c r="AF24" s="334">
        <f>P24*1000/Spec!I$21</f>
        <v>0</v>
      </c>
      <c r="AG24" s="334">
        <f>Q24*1000/Spec!I$22</f>
        <v>0</v>
      </c>
      <c r="AI24" s="432">
        <f>S24/'2007output'!$D22</f>
        <v>4.3717941435230348E-2</v>
      </c>
      <c r="AJ24" s="432">
        <f>T24/'2007output'!$D22</f>
        <v>1.9757900252038312E-5</v>
      </c>
      <c r="AK24" s="432">
        <f>U24/'2007output'!$D22</f>
        <v>7.8727533778676353E-6</v>
      </c>
      <c r="AL24" s="433">
        <f>V24/'2007output'!$D22</f>
        <v>0</v>
      </c>
      <c r="AM24" s="433">
        <f>W24/'2007output'!$D22</f>
        <v>0</v>
      </c>
      <c r="AN24" s="433">
        <f>X24/'2007output'!$D22</f>
        <v>0</v>
      </c>
      <c r="AO24" s="433">
        <f>Y24/'2007output'!$D22</f>
        <v>0</v>
      </c>
      <c r="AP24" s="433">
        <f>Z24/'2007output'!$D22</f>
        <v>0</v>
      </c>
      <c r="AQ24" s="433">
        <f>AA24/'2007output'!$D22</f>
        <v>0</v>
      </c>
      <c r="AR24" s="433">
        <f>AB24/'2007output'!$D22</f>
        <v>0</v>
      </c>
      <c r="AS24" s="433">
        <f>AC24/'2007output'!$D22</f>
        <v>0</v>
      </c>
      <c r="AT24" s="433">
        <f>AD24/'2007output'!$D22</f>
        <v>0</v>
      </c>
      <c r="AU24" s="433">
        <f>AE24/'2007output'!$D22</f>
        <v>0</v>
      </c>
      <c r="AV24" s="433">
        <f>AF24/'2007output'!$D22</f>
        <v>0</v>
      </c>
      <c r="AW24" s="433">
        <f>AG24/'2007output'!$D22</f>
        <v>0</v>
      </c>
      <c r="AY24" s="370">
        <f>IFERROR(IF(SUMPRODUCT(US_CO2!C27:AX27/SUM(US_CO2!C27:AX27),US_CO2!C$6:AX$6)&gt;3.5,4,IF(SUMPRODUCT(US_CO2!C27:AX27/SUM(US_CO2!C27:AX27),US_CO2!C$6:AX$6)&gt;2.5,3,2)),"")</f>
        <v>4</v>
      </c>
      <c r="AZ24" s="370">
        <f>IFERROR(IF(SUMPRODUCT(US_CH4!C27:AC27/SUM(US_CH4!C27:AC27),US_CH4!C$6:AC$6)&gt;3.5,4,IF(SUMPRODUCT(US_CH4!C27:AC27/SUM(US_CH4!C27:AC27),US_CH4!C$6:AC$6)&gt;2.5,3,2)),"")</f>
        <v>4</v>
      </c>
      <c r="BA24" s="223">
        <f>IFERROR(IF(SUMPRODUCT(US_N2O!C27:AA27/SUM(US_N2O!C27:AA27),US_N2O!C$6:AA$6)&gt;3.5,4,IF(SUMPRODUCT(US_N2O!C27:AA27/SUM(US_N2O!C27:AA27),US_N2O!C$6:AA$6)&gt;2.5,3,2)),"")</f>
        <v>4</v>
      </c>
      <c r="BB24" s="223" t="str">
        <f>IFERROR(IF(SUMPRODUCT(US_Others!U29:V29/SUM(US_Others!U29:V29),US_Others!U$8:V$8)&gt;3.5,4,IF(SUMPRODUCT(US_Others!U29:V29/SUM(US_Others!U29:V29),US_Others!U$8:V$8)&gt;2.5,3,2)),"")</f>
        <v/>
      </c>
      <c r="BC24" s="223" t="str">
        <f>IFERROR(IF((US_Others!C29*US_Others!C$8/SUM(US_Others!C29,US_Others!H29,US_Others!N29)+ US_Others!H29*US_Others!H$8/SUM(US_Others!C29,US_Others!H29,US_Others!N29)+US_Others!N29*US_Others!N$8/SUM(US_Others!C29,US_Others!H29,US_Others!N29))&gt;3.5,4,IF((US_Others!C29*US_Others!C$8/SUM(US_Others!C29,US_Others!H29,US_Others!N29)+ US_Others!H29*US_Others!H$8/SUM(US_Others!C29,US_Others!H29,US_Others!N29)+US_Others!N29*US_Others!N$8/SUM(US_Others!C29,US_Others!H29,US_Others!N29))&gt;2.5,3,2)),"")</f>
        <v/>
      </c>
      <c r="BD24" s="223" t="str">
        <f>IFERROR(IF((US_Others!D29*US_Others!D$8/SUM(US_Others!D29,US_Others!I29,US_Others!O29)+US_Others!I29*US_Others!I$8/SUM(US_Others!D29,US_Others!I29,US_Others!O29)+US_Others!O29*US_Others!O$8/SUM(US_Others!D29,US_Others!I29,US_Others!O29))&gt;3.5,4,IF((US_Others!D29*US_Others!D$8/SUM(US_Others!D29,US_Others!I29,US_Others!O29)+US_Others!I29*US_Others!I$8/SUM(US_Others!D29,US_Others!I29,US_Others!O29)+US_Others!O29*US_Others!O$8/SUM(US_Others!D29,US_Others!I29,US_Others!O29))&gt;2.5,3,2)),"")</f>
        <v/>
      </c>
      <c r="BE24" s="223" t="str">
        <f>IFERROR(IF((US_Others!E29*US_Others!E$8/SUM(US_Others!E29,US_Others!J29,US_Others!P29,US_Others!W29)+US_Others!J29*US_Others!J$8/SUM(US_Others!E29,US_Others!J29,US_Others!P29,US_Others!W29)+US_Others!P29*US_Others!P$8/SUM(US_Others!E29,US_Others!J29,US_Others!P29,US_Others!W29)+US_Others!W29*US_Others!W$8/SUM(US_Others!E29,US_Others!J29,US_Others!P29,US_Others!W29))&gt;3.5,4,IF((US_Others!E29*US_Others!E$8/SUM(US_Others!E29,US_Others!J29,US_Others!P29,US_Others!W29)+US_Others!J29*US_Others!J$8/SUM(US_Others!E29,US_Others!J29,US_Others!P29,US_Others!W29)+US_Others!P29*US_Others!P$8/SUM(US_Others!E29,US_Others!J29,US_Others!P29,US_Others!W29)+US_Others!W29*US_Others!W$8/SUM(US_Others!E29,US_Others!J29,US_Others!P29,US_Others!W29))&gt;2.5,3,2)),"")</f>
        <v/>
      </c>
      <c r="BF24" s="223" t="str">
        <f>IFERROR(IF((US_Others!F29*US_Others!F$8/SUM(US_Others!F29,US_Others!K29,US_Others!Q29)+US_Others!K29*US_Others!K$8/SUM(US_Others!F29,US_Others!K29,US_Others!Q29)+US_Others!Q29*US_Others!Q$8/SUM(US_Others!F29,US_Others!K29,US_Others!Q29))&gt;3.5,4,IF((US_Others!F29*US_Others!F$8/SUM(US_Others!F29,US_Others!K29,US_Others!Q29)+US_Others!K29*US_Others!K$8/SUM(US_Others!F29,US_Others!K29,US_Others!Q29)+US_Others!Q29*US_Others!Q$8/SUM(US_Others!F29,US_Others!K29,US_Others!Q29))&gt;2.5,3,2)),"")</f>
        <v/>
      </c>
      <c r="BG24" s="223" t="str">
        <f>IFERROR(IF((US_Others!G29*US_Others!G$8/SUM(US_Others!G29,US_Others!L29,US_Others!R29)+US_Others!L29*US_Others!L$8/SUM(US_Others!G29,US_Others!L29,US_Others!R29)+US_Others!R29*US_Others!R$8/SUM(US_Others!G29,US_Others!L29,US_Others!R29))&gt;3.5,4,IF((US_Others!G29*US_Others!G$8/SUM(US_Others!G29,US_Others!L29,US_Others!R29)+US_Others!L29*US_Others!L$8/SUM(US_Others!G29,US_Others!L29,US_Others!R29)+US_Others!R29*US_Others!R$8/SUM(US_Others!G29,US_Others!L29,US_Others!R29))&gt;2.5,3,2)),"")</f>
        <v/>
      </c>
      <c r="BH24" s="219" t="str">
        <f>IFERROR(IF((US_Others!Z29*US_Others!Z$8/SUM(US_Others!Z29,US_Others!AB29)+US_Others!AB29*US_Others!AB$8/SUM(US_Others!Z29,US_Others!AB29))&gt;3.5,4,IF((US_Others!Z29*US_Others!Z$8/SUM(US_Others!Z29,US_Others!AB29)+US_Others!AB29*US_Others!AB$8/SUM(US_Others!Z29,US_Others!AB29))&gt;2.5,3,2)),"")</f>
        <v/>
      </c>
      <c r="BI24" s="219" t="str">
        <f>IFERROR(IF((US_Others!AA29*US_Others!AA$8/SUM(US_Others!AA29,US_Others!AC29)+US_Others!AC29*US_Others!AC$8/SUM(US_Others!AA29,US_Others!AC29))&gt;3.5,4,IF((US_Others!AA29*US_Others!AA$8/SUM(US_Others!AA29,US_Others!AC29)+US_Others!AC29*US_Others!AC$8/SUM(US_Others!AA29,US_Others!AC29))&gt;2.5,3,2)),"")</f>
        <v/>
      </c>
      <c r="BJ24" s="219" t="str">
        <f>IFERROR(US_Others!AD29*US_Others!AD$8/US_Others!AD29,"")</f>
        <v/>
      </c>
      <c r="BK24" s="74" t="str">
        <f>IFERROR(US_Others!AE29*US_Others!AE$8/US_Others!AE29,"")</f>
        <v/>
      </c>
      <c r="BL24" s="219" t="str">
        <f>IFERROR(IF(SUMPRODUCT(US_Others!AG29:AI29/SUM(US_Others!AG29:AI29),US_Others!AG$8:AI$8)&gt;3.5,4,IF(SUMPRODUCT(US_Others!AG29:AI29/SUM(US_Others!AG29:AI29),US_Others!AG$8:AI$8)&gt;2.5,3,2)),"")</f>
        <v/>
      </c>
      <c r="BM24" s="219" t="str">
        <f>IFERROR(US_Others!AL29*US_Others!AL$8/US_Others!AL29,"")</f>
        <v/>
      </c>
    </row>
    <row r="25" spans="1:65">
      <c r="A25" s="74" t="s">
        <v>133</v>
      </c>
      <c r="B25" s="332" t="s">
        <v>134</v>
      </c>
      <c r="C25" s="333">
        <f>SUM(US_CO2!C28:AX28)</f>
        <v>4.4774529509554188</v>
      </c>
      <c r="D25" s="333">
        <f>SUM(US_CH4!C28:AC28)</f>
        <v>3.8114913570276598E-3</v>
      </c>
      <c r="E25" s="333">
        <f>SUM(US_N2O!C28:AA28)</f>
        <v>7.8353452015869247E-3</v>
      </c>
      <c r="F25" s="332">
        <f>US_Others!V30+US_Others!U30</f>
        <v>0</v>
      </c>
      <c r="G25" s="332">
        <f>US_Others!C30+US_Others!H30+US_Others!N30</f>
        <v>0</v>
      </c>
      <c r="H25" s="332">
        <f>US_Others!D30+US_Others!I30+US_Others!O30</f>
        <v>0</v>
      </c>
      <c r="I25" s="332">
        <f>US_Others!E30+US_Others!J30+US_Others!P30+US_Others!W30</f>
        <v>0</v>
      </c>
      <c r="J25" s="332">
        <f>US_Others!F30+US_Others!K30+US_Others!Q30</f>
        <v>0</v>
      </c>
      <c r="K25" s="332">
        <f>US_Others!G30+US_Others!L30+US_Others!R30</f>
        <v>0</v>
      </c>
      <c r="L25" s="332">
        <f>US_Others!Z30+US_Others!AB30</f>
        <v>0</v>
      </c>
      <c r="M25" s="332">
        <f>US_Others!AA30+US_Others!AC30</f>
        <v>0</v>
      </c>
      <c r="N25" s="332">
        <f>US_Others!AD30</f>
        <v>0</v>
      </c>
      <c r="O25" s="332">
        <f>US_Others!AE30</f>
        <v>0</v>
      </c>
      <c r="P25" s="332">
        <f>SUM(US_Others!AG30:AI30)</f>
        <v>0</v>
      </c>
      <c r="Q25" s="332">
        <f>US_Others!AL30</f>
        <v>0</v>
      </c>
      <c r="R25" s="332"/>
      <c r="S25" s="334">
        <f t="shared" si="0"/>
        <v>4477.4529509554186</v>
      </c>
      <c r="T25" s="334">
        <f>D25*1000/Spec!I$6</f>
        <v>0.15245965428110639</v>
      </c>
      <c r="U25" s="334">
        <f>E25*1000/Spec!I$7</f>
        <v>2.629310470331183E-2</v>
      </c>
      <c r="V25" s="334">
        <f>F25*1000/Spec!I$8</f>
        <v>0</v>
      </c>
      <c r="W25" s="334">
        <f>G25*1000/Spec!I$9</f>
        <v>0</v>
      </c>
      <c r="X25" s="334">
        <f>H25*1000/Spec!I$10</f>
        <v>0</v>
      </c>
      <c r="Y25" s="334">
        <f>I25*1000/Spec!I$11</f>
        <v>0</v>
      </c>
      <c r="Z25" s="334">
        <f>J25*1000/Spec!I$12</f>
        <v>0</v>
      </c>
      <c r="AA25" s="334">
        <f>K25*1000/Spec!I$15</f>
        <v>0</v>
      </c>
      <c r="AB25" s="334">
        <f>L25*1000/Spec!I$17</f>
        <v>0</v>
      </c>
      <c r="AC25" s="334">
        <f>M25*1000/Spec!I$18</f>
        <v>0</v>
      </c>
      <c r="AD25" s="335">
        <f>N25*1000/Spec!I$25</f>
        <v>0</v>
      </c>
      <c r="AE25" s="335">
        <f>O25*1000/Spec!I$26</f>
        <v>0</v>
      </c>
      <c r="AF25" s="334">
        <f>P25*1000/Spec!I$21</f>
        <v>0</v>
      </c>
      <c r="AG25" s="334">
        <f>Q25*1000/Spec!I$22</f>
        <v>0</v>
      </c>
      <c r="AI25" s="432">
        <f>S25/'2007output'!$D23</f>
        <v>8.3866502625170175E-2</v>
      </c>
      <c r="AJ25" s="432">
        <f>T25/'2007output'!$D23</f>
        <v>2.8556990181818792E-6</v>
      </c>
      <c r="AK25" s="432">
        <f>U25/'2007output'!$D23</f>
        <v>4.9249221795923949E-7</v>
      </c>
      <c r="AL25" s="433">
        <f>V25/'2007output'!$D23</f>
        <v>0</v>
      </c>
      <c r="AM25" s="433">
        <f>W25/'2007output'!$D23</f>
        <v>0</v>
      </c>
      <c r="AN25" s="433">
        <f>X25/'2007output'!$D23</f>
        <v>0</v>
      </c>
      <c r="AO25" s="433">
        <f>Y25/'2007output'!$D23</f>
        <v>0</v>
      </c>
      <c r="AP25" s="433">
        <f>Z25/'2007output'!$D23</f>
        <v>0</v>
      </c>
      <c r="AQ25" s="433">
        <f>AA25/'2007output'!$D23</f>
        <v>0</v>
      </c>
      <c r="AR25" s="433">
        <f>AB25/'2007output'!$D23</f>
        <v>0</v>
      </c>
      <c r="AS25" s="433">
        <f>AC25/'2007output'!$D23</f>
        <v>0</v>
      </c>
      <c r="AT25" s="433">
        <f>AD25/'2007output'!$D23</f>
        <v>0</v>
      </c>
      <c r="AU25" s="433">
        <f>AE25/'2007output'!$D23</f>
        <v>0</v>
      </c>
      <c r="AV25" s="433">
        <f>AF25/'2007output'!$D23</f>
        <v>0</v>
      </c>
      <c r="AW25" s="433">
        <f>AG25/'2007output'!$D23</f>
        <v>0</v>
      </c>
      <c r="AY25" s="370">
        <f>IFERROR(IF(SUMPRODUCT(US_CO2!C28:AX28/SUM(US_CO2!C28:AX28),US_CO2!C$6:AX$6)&gt;3.5,4,IF(SUMPRODUCT(US_CO2!C28:AX28/SUM(US_CO2!C28:AX28),US_CO2!C$6:AX$6)&gt;2.5,3,2)),"")</f>
        <v>4</v>
      </c>
      <c r="AZ25" s="370">
        <f>IFERROR(IF(SUMPRODUCT(US_CH4!C28:AC28/SUM(US_CH4!C28:AC28),US_CH4!C$6:AC$6)&gt;3.5,4,IF(SUMPRODUCT(US_CH4!C28:AC28/SUM(US_CH4!C28:AC28),US_CH4!C$6:AC$6)&gt;2.5,3,2)),"")</f>
        <v>4</v>
      </c>
      <c r="BA25" s="223">
        <f>IFERROR(IF(SUMPRODUCT(US_N2O!C28:AA28/SUM(US_N2O!C28:AA28),US_N2O!C$6:AA$6)&gt;3.5,4,IF(SUMPRODUCT(US_N2O!C28:AA28/SUM(US_N2O!C28:AA28),US_N2O!C$6:AA$6)&gt;2.5,3,2)),"")</f>
        <v>4</v>
      </c>
      <c r="BB25" s="223" t="str">
        <f>IFERROR(IF(SUMPRODUCT(US_Others!U30:V30/SUM(US_Others!U30:V30),US_Others!U$8:V$8)&gt;3.5,4,IF(SUMPRODUCT(US_Others!U30:V30/SUM(US_Others!U30:V30),US_Others!U$8:V$8)&gt;2.5,3,2)),"")</f>
        <v/>
      </c>
      <c r="BC25" s="223" t="str">
        <f>IFERROR(IF((US_Others!C30*US_Others!C$8/SUM(US_Others!C30,US_Others!H30,US_Others!N30)+ US_Others!H30*US_Others!H$8/SUM(US_Others!C30,US_Others!H30,US_Others!N30)+US_Others!N30*US_Others!N$8/SUM(US_Others!C30,US_Others!H30,US_Others!N30))&gt;3.5,4,IF((US_Others!C30*US_Others!C$8/SUM(US_Others!C30,US_Others!H30,US_Others!N30)+ US_Others!H30*US_Others!H$8/SUM(US_Others!C30,US_Others!H30,US_Others!N30)+US_Others!N30*US_Others!N$8/SUM(US_Others!C30,US_Others!H30,US_Others!N30))&gt;2.5,3,2)),"")</f>
        <v/>
      </c>
      <c r="BD25" s="223" t="str">
        <f>IFERROR(IF((US_Others!D30*US_Others!D$8/SUM(US_Others!D30,US_Others!I30,US_Others!O30)+US_Others!I30*US_Others!I$8/SUM(US_Others!D30,US_Others!I30,US_Others!O30)+US_Others!O30*US_Others!O$8/SUM(US_Others!D30,US_Others!I30,US_Others!O30))&gt;3.5,4,IF((US_Others!D30*US_Others!D$8/SUM(US_Others!D30,US_Others!I30,US_Others!O30)+US_Others!I30*US_Others!I$8/SUM(US_Others!D30,US_Others!I30,US_Others!O30)+US_Others!O30*US_Others!O$8/SUM(US_Others!D30,US_Others!I30,US_Others!O30))&gt;2.5,3,2)),"")</f>
        <v/>
      </c>
      <c r="BE25" s="223" t="str">
        <f>IFERROR(IF((US_Others!E30*US_Others!E$8/SUM(US_Others!E30,US_Others!J30,US_Others!P30,US_Others!W30)+US_Others!J30*US_Others!J$8/SUM(US_Others!E30,US_Others!J30,US_Others!P30,US_Others!W30)+US_Others!P30*US_Others!P$8/SUM(US_Others!E30,US_Others!J30,US_Others!P30,US_Others!W30)+US_Others!W30*US_Others!W$8/SUM(US_Others!E30,US_Others!J30,US_Others!P30,US_Others!W30))&gt;3.5,4,IF((US_Others!E30*US_Others!E$8/SUM(US_Others!E30,US_Others!J30,US_Others!P30,US_Others!W30)+US_Others!J30*US_Others!J$8/SUM(US_Others!E30,US_Others!J30,US_Others!P30,US_Others!W30)+US_Others!P30*US_Others!P$8/SUM(US_Others!E30,US_Others!J30,US_Others!P30,US_Others!W30)+US_Others!W30*US_Others!W$8/SUM(US_Others!E30,US_Others!J30,US_Others!P30,US_Others!W30))&gt;2.5,3,2)),"")</f>
        <v/>
      </c>
      <c r="BF25" s="223" t="str">
        <f>IFERROR(IF((US_Others!F30*US_Others!F$8/SUM(US_Others!F30,US_Others!K30,US_Others!Q30)+US_Others!K30*US_Others!K$8/SUM(US_Others!F30,US_Others!K30,US_Others!Q30)+US_Others!Q30*US_Others!Q$8/SUM(US_Others!F30,US_Others!K30,US_Others!Q30))&gt;3.5,4,IF((US_Others!F30*US_Others!F$8/SUM(US_Others!F30,US_Others!K30,US_Others!Q30)+US_Others!K30*US_Others!K$8/SUM(US_Others!F30,US_Others!K30,US_Others!Q30)+US_Others!Q30*US_Others!Q$8/SUM(US_Others!F30,US_Others!K30,US_Others!Q30))&gt;2.5,3,2)),"")</f>
        <v/>
      </c>
      <c r="BG25" s="223" t="str">
        <f>IFERROR(IF((US_Others!G30*US_Others!G$8/SUM(US_Others!G30,US_Others!L30,US_Others!R30)+US_Others!L30*US_Others!L$8/SUM(US_Others!G30,US_Others!L30,US_Others!R30)+US_Others!R30*US_Others!R$8/SUM(US_Others!G30,US_Others!L30,US_Others!R30))&gt;3.5,4,IF((US_Others!G30*US_Others!G$8/SUM(US_Others!G30,US_Others!L30,US_Others!R30)+US_Others!L30*US_Others!L$8/SUM(US_Others!G30,US_Others!L30,US_Others!R30)+US_Others!R30*US_Others!R$8/SUM(US_Others!G30,US_Others!L30,US_Others!R30))&gt;2.5,3,2)),"")</f>
        <v/>
      </c>
      <c r="BH25" s="219" t="str">
        <f>IFERROR(IF((US_Others!Z30*US_Others!Z$8/SUM(US_Others!Z30,US_Others!AB30)+US_Others!AB30*US_Others!AB$8/SUM(US_Others!Z30,US_Others!AB30))&gt;3.5,4,IF((US_Others!Z30*US_Others!Z$8/SUM(US_Others!Z30,US_Others!AB30)+US_Others!AB30*US_Others!AB$8/SUM(US_Others!Z30,US_Others!AB30))&gt;2.5,3,2)),"")</f>
        <v/>
      </c>
      <c r="BI25" s="219" t="str">
        <f>IFERROR(IF((US_Others!AA30*US_Others!AA$8/SUM(US_Others!AA30,US_Others!AC30)+US_Others!AC30*US_Others!AC$8/SUM(US_Others!AA30,US_Others!AC30))&gt;3.5,4,IF((US_Others!AA30*US_Others!AA$8/SUM(US_Others!AA30,US_Others!AC30)+US_Others!AC30*US_Others!AC$8/SUM(US_Others!AA30,US_Others!AC30))&gt;2.5,3,2)),"")</f>
        <v/>
      </c>
      <c r="BJ25" s="219" t="str">
        <f>IFERROR(US_Others!AD30*US_Others!AD$8/US_Others!AD30,"")</f>
        <v/>
      </c>
      <c r="BK25" s="74" t="str">
        <f>IFERROR(US_Others!AE30*US_Others!AE$8/US_Others!AE30,"")</f>
        <v/>
      </c>
      <c r="BL25" s="219" t="str">
        <f>IFERROR(IF(SUMPRODUCT(US_Others!AG30:AI30/SUM(US_Others!AG30:AI30),US_Others!AG$8:AI$8)&gt;3.5,4,IF(SUMPRODUCT(US_Others!AG30:AI30/SUM(US_Others!AG30:AI30),US_Others!AG$8:AI$8)&gt;2.5,3,2)),"")</f>
        <v/>
      </c>
      <c r="BM25" s="219" t="str">
        <f>IFERROR(US_Others!AL30*US_Others!AL$8/US_Others!AL30,"")</f>
        <v/>
      </c>
    </row>
    <row r="26" spans="1:65">
      <c r="A26" s="74" t="s">
        <v>135</v>
      </c>
      <c r="B26" s="332">
        <v>221100</v>
      </c>
      <c r="C26" s="333">
        <f>SUM(US_CO2!C29:AX29)</f>
        <v>2095.6314934604015</v>
      </c>
      <c r="D26" s="333">
        <f>SUM(US_CH4!C29:AC29)</f>
        <v>0.43443581687889243</v>
      </c>
      <c r="E26" s="333">
        <f>SUM(US_N2O!C29:AA29)</f>
        <v>14.510156283755006</v>
      </c>
      <c r="F26" s="332">
        <f>US_Others!V31+US_Others!U31</f>
        <v>0</v>
      </c>
      <c r="G26" s="332">
        <f>US_Others!C31+US_Others!H31+US_Others!N31</f>
        <v>2.6837690946487725E-6</v>
      </c>
      <c r="H26" s="332">
        <f>US_Others!D31+US_Others!I31+US_Others!O31</f>
        <v>4.4013813152239865E-5</v>
      </c>
      <c r="I26" s="332">
        <f>US_Others!E31+US_Others!J31+US_Others!P31+US_Others!W31</f>
        <v>2.0342969737437692E-4</v>
      </c>
      <c r="J26" s="332">
        <f>US_Others!F31+US_Others!K31+US_Others!Q31</f>
        <v>3.5157375139898911E-5</v>
      </c>
      <c r="K26" s="332">
        <f>US_Others!G31+US_Others!L31+US_Others!R31</f>
        <v>3.4888998230434041E-6</v>
      </c>
      <c r="L26" s="332">
        <f>US_Others!Z31+US_Others!AB31</f>
        <v>0</v>
      </c>
      <c r="M26" s="332">
        <f>US_Others!AA31+US_Others!AC31</f>
        <v>0</v>
      </c>
      <c r="N26" s="332">
        <f>US_Others!AD31</f>
        <v>0</v>
      </c>
      <c r="O26" s="332">
        <f>US_Others!AE31</f>
        <v>0</v>
      </c>
      <c r="P26" s="332">
        <f>SUM(US_Others!AG31:AI31)</f>
        <v>6.2</v>
      </c>
      <c r="Q26" s="332">
        <f>US_Others!AL31</f>
        <v>0</v>
      </c>
      <c r="R26" s="332"/>
      <c r="S26" s="334">
        <f t="shared" si="0"/>
        <v>2095631.4934604014</v>
      </c>
      <c r="T26" s="334">
        <f>D26*1000/Spec!I$6</f>
        <v>17.377432675155696</v>
      </c>
      <c r="U26" s="334">
        <f>E26*1000/Spec!I$7</f>
        <v>48.691799609916131</v>
      </c>
      <c r="V26" s="334">
        <f>F26*1000/Spec!I$8</f>
        <v>0</v>
      </c>
      <c r="W26" s="334">
        <f>G26*1000/Spec!I$9</f>
        <v>3.9759542142944776E-6</v>
      </c>
      <c r="X26" s="334">
        <f>H26*1000/Spec!I$10</f>
        <v>1.2575375186354246E-5</v>
      </c>
      <c r="Y26" s="334">
        <f>I26*1000/Spec!I$11</f>
        <v>1.422585296324314E-4</v>
      </c>
      <c r="Z26" s="334">
        <f>J26*1000/Spec!I$12</f>
        <v>7.8651845950556837E-6</v>
      </c>
      <c r="AA26" s="334">
        <f>K26*1000/Spec!I$15</f>
        <v>3.5564728063643262E-7</v>
      </c>
      <c r="AB26" s="334">
        <f>L26*1000/Spec!I$17</f>
        <v>0</v>
      </c>
      <c r="AC26" s="334">
        <f>M26*1000/Spec!I$18</f>
        <v>0</v>
      </c>
      <c r="AD26" s="335">
        <f>N26*1000/Spec!I$25</f>
        <v>0</v>
      </c>
      <c r="AE26" s="335">
        <f>O26*1000/Spec!I$26</f>
        <v>0</v>
      </c>
      <c r="AF26" s="318">
        <f>P26*1000/Spec!I$21</f>
        <v>0.27192982456140352</v>
      </c>
      <c r="AG26" s="334">
        <f>Q26*1000/Spec!I$22</f>
        <v>0</v>
      </c>
      <c r="AI26" s="432">
        <f>S26/'2007output'!$D24</f>
        <v>6.2860701280562976</v>
      </c>
      <c r="AJ26" s="432">
        <f>T26/'2007output'!$D24</f>
        <v>5.2125462316483239E-5</v>
      </c>
      <c r="AK26" s="432">
        <f>U26/'2007output'!$D24</f>
        <v>1.4605624508142118E-4</v>
      </c>
      <c r="AL26" s="433">
        <f>V26/'2007output'!$D24</f>
        <v>0</v>
      </c>
      <c r="AM26" s="433">
        <f>W26/'2007output'!$D24</f>
        <v>1.1926298633604844E-11</v>
      </c>
      <c r="AN26" s="433">
        <f>X26/'2007output'!$D24</f>
        <v>3.7721178821144457E-11</v>
      </c>
      <c r="AO26" s="433">
        <f>Y26/'2007output'!$D24</f>
        <v>4.2671962908279138E-10</v>
      </c>
      <c r="AP26" s="433">
        <f>Z26/'2007output'!$D24</f>
        <v>2.3592459880906217E-11</v>
      </c>
      <c r="AQ26" s="433">
        <f>AA26/'2007output'!$D24</f>
        <v>1.0668019419967634E-12</v>
      </c>
      <c r="AR26" s="433">
        <f>AB26/'2007output'!$D24</f>
        <v>0</v>
      </c>
      <c r="AS26" s="433">
        <f>AC26/'2007output'!$D24</f>
        <v>0</v>
      </c>
      <c r="AT26" s="433">
        <f>AD26/'2007output'!$D24</f>
        <v>0</v>
      </c>
      <c r="AU26" s="433">
        <f>AE26/'2007output'!$D24</f>
        <v>0</v>
      </c>
      <c r="AV26" s="433">
        <f>AF26/'2007output'!$D24</f>
        <v>8.1568250545826615E-7</v>
      </c>
      <c r="AW26" s="433">
        <f>AG26/'2007output'!$D24</f>
        <v>0</v>
      </c>
      <c r="AY26" s="370">
        <f>IFERROR(IF(SUMPRODUCT(US_CO2!C29:AX29/SUM(US_CO2!C29:AX29),US_CO2!C$6:AX$6)&gt;3.5,4,IF(SUMPRODUCT(US_CO2!C29:AX29/SUM(US_CO2!C29:AX29),US_CO2!C$6:AX$6)&gt;2.5,3,2)),"")</f>
        <v>2</v>
      </c>
      <c r="AZ26" s="370">
        <f>IFERROR(IF(SUMPRODUCT(US_CH4!C29:AC29/SUM(US_CH4!C29:AC29),US_CH4!C$6:AC$6)&gt;3.5,4,IF(SUMPRODUCT(US_CH4!C29:AC29/SUM(US_CH4!C29:AC29),US_CH4!C$6:AC$6)&gt;2.5,3,2)),"")</f>
        <v>2</v>
      </c>
      <c r="BA26" s="223">
        <f>IFERROR(IF(SUMPRODUCT(US_N2O!C29:AA29/SUM(US_N2O!C29:AA29),US_N2O!C$6:AA$6)&gt;3.5,4,IF(SUMPRODUCT(US_N2O!C29:AA29/SUM(US_N2O!C29:AA29),US_N2O!C$6:AA$6)&gt;2.5,3,2)),"")</f>
        <v>2</v>
      </c>
      <c r="BB26" s="223" t="str">
        <f>IFERROR(IF(SUMPRODUCT(US_Others!U31:V31/SUM(US_Others!U31:V31),US_Others!U$8:V$8)&gt;3.5,4,IF(SUMPRODUCT(US_Others!U31:V31/SUM(US_Others!U31:V31),US_Others!U$8:V$8)&gt;2.5,3,2)),"")</f>
        <v/>
      </c>
      <c r="BC26" s="223">
        <f>IFERROR(IF((US_Others!C31*US_Others!C$8/SUM(US_Others!C31,US_Others!H31,US_Others!N31)+ US_Others!H31*US_Others!H$8/SUM(US_Others!C31,US_Others!H31,US_Others!N31)+US_Others!N31*US_Others!N$8/SUM(US_Others!C31,US_Others!H31,US_Others!N31))&gt;3.5,4,IF((US_Others!C31*US_Others!C$8/SUM(US_Others!C31,US_Others!H31,US_Others!N31)+ US_Others!H31*US_Others!H$8/SUM(US_Others!C31,US_Others!H31,US_Others!N31)+US_Others!N31*US_Others!N$8/SUM(US_Others!C31,US_Others!H31,US_Others!N31))&gt;2.5,3,2)),"")</f>
        <v>4</v>
      </c>
      <c r="BD26" s="223">
        <f>IFERROR(IF((US_Others!D31*US_Others!D$8/SUM(US_Others!D31,US_Others!I31,US_Others!O31)+US_Others!I31*US_Others!I$8/SUM(US_Others!D31,US_Others!I31,US_Others!O31)+US_Others!O31*US_Others!O$8/SUM(US_Others!D31,US_Others!I31,US_Others!O31))&gt;3.5,4,IF((US_Others!D31*US_Others!D$8/SUM(US_Others!D31,US_Others!I31,US_Others!O31)+US_Others!I31*US_Others!I$8/SUM(US_Others!D31,US_Others!I31,US_Others!O31)+US_Others!O31*US_Others!O$8/SUM(US_Others!D31,US_Others!I31,US_Others!O31))&gt;2.5,3,2)),"")</f>
        <v>4</v>
      </c>
      <c r="BE26" s="223">
        <f>IFERROR(IF((US_Others!E31*US_Others!E$8/SUM(US_Others!E31,US_Others!J31,US_Others!P31,US_Others!W31)+US_Others!J31*US_Others!J$8/SUM(US_Others!E31,US_Others!J31,US_Others!P31,US_Others!W31)+US_Others!P31*US_Others!P$8/SUM(US_Others!E31,US_Others!J31,US_Others!P31,US_Others!W31)+US_Others!W31*US_Others!W$8/SUM(US_Others!E31,US_Others!J31,US_Others!P31,US_Others!W31))&gt;3.5,4,IF((US_Others!E31*US_Others!E$8/SUM(US_Others!E31,US_Others!J31,US_Others!P31,US_Others!W31)+US_Others!J31*US_Others!J$8/SUM(US_Others!E31,US_Others!J31,US_Others!P31,US_Others!W31)+US_Others!P31*US_Others!P$8/SUM(US_Others!E31,US_Others!J31,US_Others!P31,US_Others!W31)+US_Others!W31*US_Others!W$8/SUM(US_Others!E31,US_Others!J31,US_Others!P31,US_Others!W31))&gt;2.5,3,2)),"")</f>
        <v>4</v>
      </c>
      <c r="BF26" s="223">
        <f>IFERROR(IF((US_Others!F31*US_Others!F$8/SUM(US_Others!F31,US_Others!K31,US_Others!Q31)+US_Others!K31*US_Others!K$8/SUM(US_Others!F31,US_Others!K31,US_Others!Q31)+US_Others!Q31*US_Others!Q$8/SUM(US_Others!F31,US_Others!K31,US_Others!Q31))&gt;3.5,4,IF((US_Others!F31*US_Others!F$8/SUM(US_Others!F31,US_Others!K31,US_Others!Q31)+US_Others!K31*US_Others!K$8/SUM(US_Others!F31,US_Others!K31,US_Others!Q31)+US_Others!Q31*US_Others!Q$8/SUM(US_Others!F31,US_Others!K31,US_Others!Q31))&gt;2.5,3,2)),"")</f>
        <v>4</v>
      </c>
      <c r="BG26" s="223">
        <f>IFERROR(IF((US_Others!G31*US_Others!G$8/SUM(US_Others!G31,US_Others!L31,US_Others!R31)+US_Others!L31*US_Others!L$8/SUM(US_Others!G31,US_Others!L31,US_Others!R31)+US_Others!R31*US_Others!R$8/SUM(US_Others!G31,US_Others!L31,US_Others!R31))&gt;3.5,4,IF((US_Others!G31*US_Others!G$8/SUM(US_Others!G31,US_Others!L31,US_Others!R31)+US_Others!L31*US_Others!L$8/SUM(US_Others!G31,US_Others!L31,US_Others!R31)+US_Others!R31*US_Others!R$8/SUM(US_Others!G31,US_Others!L31,US_Others!R31))&gt;2.5,3,2)),"")</f>
        <v>4</v>
      </c>
      <c r="BH26" s="219" t="str">
        <f>IFERROR(IF((US_Others!Z31*US_Others!Z$8/SUM(US_Others!Z31,US_Others!AB31)+US_Others!AB31*US_Others!AB$8/SUM(US_Others!Z31,US_Others!AB31))&gt;3.5,4,IF((US_Others!Z31*US_Others!Z$8/SUM(US_Others!Z31,US_Others!AB31)+US_Others!AB31*US_Others!AB$8/SUM(US_Others!Z31,US_Others!AB31))&gt;2.5,3,2)),"")</f>
        <v/>
      </c>
      <c r="BI26" s="219" t="str">
        <f>IFERROR(IF((US_Others!AA31*US_Others!AA$8/SUM(US_Others!AA31,US_Others!AC31)+US_Others!AC31*US_Others!AC$8/SUM(US_Others!AA31,US_Others!AC31))&gt;3.5,4,IF((US_Others!AA31*US_Others!AA$8/SUM(US_Others!AA31,US_Others!AC31)+US_Others!AC31*US_Others!AC$8/SUM(US_Others!AA31,US_Others!AC31))&gt;2.5,3,2)),"")</f>
        <v/>
      </c>
      <c r="BJ26" s="219" t="str">
        <f>IFERROR(US_Others!AD31*US_Others!AD$8/US_Others!AD31,"")</f>
        <v/>
      </c>
      <c r="BK26" s="74" t="str">
        <f>IFERROR(US_Others!AE31*US_Others!AE$8/US_Others!AE31,"")</f>
        <v/>
      </c>
      <c r="BL26" s="219">
        <f>IFERROR(IF(SUMPRODUCT(US_Others!AG31:AI31/SUM(US_Others!AG31:AI31),US_Others!AG$8:AI$8)&gt;3.5,4,IF(SUMPRODUCT(US_Others!AG31:AI31/SUM(US_Others!AG31:AI31),US_Others!AG$8:AI$8)&gt;2.5,3,2)),"")</f>
        <v>2</v>
      </c>
      <c r="BM26" s="219" t="str">
        <f>IFERROR(US_Others!AL31*US_Others!AL$8/US_Others!AL31,"")</f>
        <v/>
      </c>
    </row>
    <row r="27" spans="1:65">
      <c r="A27" s="200" t="s">
        <v>136</v>
      </c>
      <c r="B27" s="332">
        <v>221200</v>
      </c>
      <c r="C27" s="333">
        <f>SUM(US_CO2!C30:AX30)</f>
        <v>35.200000000000003</v>
      </c>
      <c r="D27" s="333">
        <f>SUM(US_CH4!C30:AC30)</f>
        <v>16.8</v>
      </c>
      <c r="E27" s="333">
        <f>SUM(US_N2O!C30:AA30)</f>
        <v>0</v>
      </c>
      <c r="F27" s="332">
        <f>US_Others!V32+US_Others!U32</f>
        <v>0</v>
      </c>
      <c r="G27" s="332">
        <f>US_Others!C32+US_Others!H32+US_Others!N32</f>
        <v>0</v>
      </c>
      <c r="H27" s="332">
        <f>US_Others!D32+US_Others!I32+US_Others!O32</f>
        <v>0</v>
      </c>
      <c r="I27" s="332">
        <f>US_Others!E32+US_Others!J32+US_Others!P32+US_Others!W32</f>
        <v>0</v>
      </c>
      <c r="J27" s="332">
        <f>US_Others!F32+US_Others!K32+US_Others!Q32</f>
        <v>0</v>
      </c>
      <c r="K27" s="332">
        <f>US_Others!G32+US_Others!L32+US_Others!R32</f>
        <v>0</v>
      </c>
      <c r="L27" s="332">
        <f>US_Others!Z32+US_Others!AB32</f>
        <v>0</v>
      </c>
      <c r="M27" s="332">
        <f>US_Others!AA32+US_Others!AC32</f>
        <v>0</v>
      </c>
      <c r="N27" s="332">
        <f>US_Others!AD32</f>
        <v>0</v>
      </c>
      <c r="O27" s="332">
        <f>US_Others!AE32</f>
        <v>0</v>
      </c>
      <c r="P27" s="332">
        <f>SUM(US_Others!AG32:AI32)</f>
        <v>0</v>
      </c>
      <c r="Q27" s="332">
        <f>US_Others!AL32</f>
        <v>0</v>
      </c>
      <c r="R27" s="332"/>
      <c r="S27" s="334">
        <f t="shared" si="0"/>
        <v>35200</v>
      </c>
      <c r="T27" s="334">
        <f>D27*1000/Spec!I$6</f>
        <v>672</v>
      </c>
      <c r="U27" s="334">
        <f>E27*1000/Spec!I$7</f>
        <v>0</v>
      </c>
      <c r="V27" s="334">
        <f>F27*1000/Spec!I$8</f>
        <v>0</v>
      </c>
      <c r="W27" s="334">
        <f>G27*1000/Spec!I$9</f>
        <v>0</v>
      </c>
      <c r="X27" s="334">
        <f>H27*1000/Spec!I$10</f>
        <v>0</v>
      </c>
      <c r="Y27" s="334">
        <f>I27*1000/Spec!I$11</f>
        <v>0</v>
      </c>
      <c r="Z27" s="334">
        <f>J27*1000/Spec!I$12</f>
        <v>0</v>
      </c>
      <c r="AA27" s="334">
        <f>K27*1000/Spec!I$15</f>
        <v>0</v>
      </c>
      <c r="AB27" s="334">
        <f>L27*1000/Spec!I$17</f>
        <v>0</v>
      </c>
      <c r="AC27" s="334">
        <f>M27*1000/Spec!I$18</f>
        <v>0</v>
      </c>
      <c r="AD27" s="335">
        <f>N27*1000/Spec!I$25</f>
        <v>0</v>
      </c>
      <c r="AE27" s="335">
        <f>O27*1000/Spec!I$26</f>
        <v>0</v>
      </c>
      <c r="AF27" s="334">
        <f>P27*1000/Spec!I$21</f>
        <v>0</v>
      </c>
      <c r="AG27" s="334">
        <f>Q27*1000/Spec!I$22</f>
        <v>0</v>
      </c>
      <c r="AI27" s="432">
        <f>S27/'2007output'!$D25</f>
        <v>0.319275606102284</v>
      </c>
      <c r="AJ27" s="432">
        <f>T27/'2007output'!$D25</f>
        <v>6.0952615710436033E-3</v>
      </c>
      <c r="AK27" s="432">
        <f>U27/'2007output'!$D25</f>
        <v>0</v>
      </c>
      <c r="AL27" s="433">
        <f>V27/'2007output'!$D25</f>
        <v>0</v>
      </c>
      <c r="AM27" s="433">
        <f>W27/'2007output'!$D25</f>
        <v>0</v>
      </c>
      <c r="AN27" s="433">
        <f>X27/'2007output'!$D25</f>
        <v>0</v>
      </c>
      <c r="AO27" s="433">
        <f>Y27/'2007output'!$D25</f>
        <v>0</v>
      </c>
      <c r="AP27" s="433">
        <f>Z27/'2007output'!$D25</f>
        <v>0</v>
      </c>
      <c r="AQ27" s="433">
        <f>AA27/'2007output'!$D25</f>
        <v>0</v>
      </c>
      <c r="AR27" s="433">
        <f>AB27/'2007output'!$D25</f>
        <v>0</v>
      </c>
      <c r="AS27" s="433">
        <f>AC27/'2007output'!$D25</f>
        <v>0</v>
      </c>
      <c r="AT27" s="433">
        <f>AD27/'2007output'!$D25</f>
        <v>0</v>
      </c>
      <c r="AU27" s="433">
        <f>AE27/'2007output'!$D25</f>
        <v>0</v>
      </c>
      <c r="AV27" s="433">
        <f>AF27/'2007output'!$D25</f>
        <v>0</v>
      </c>
      <c r="AW27" s="433">
        <f>AG27/'2007output'!$D25</f>
        <v>0</v>
      </c>
      <c r="AY27" s="370">
        <f>IFERROR(IF(SUMPRODUCT(US_CO2!C30:AX30/SUM(US_CO2!C30:AX30),US_CO2!C$6:AX$6)&gt;3.5,4,IF(SUMPRODUCT(US_CO2!C30:AX30/SUM(US_CO2!C30:AX30),US_CO2!C$6:AX$6)&gt;2.5,3,2)),"")</f>
        <v>2</v>
      </c>
      <c r="AZ27" s="370">
        <f>IFERROR(IF(SUMPRODUCT(US_CH4!C30:AC30/SUM(US_CH4!C30:AC30),US_CH4!C$6:AC$6)&gt;3.5,4,IF(SUMPRODUCT(US_CH4!C30:AC30/SUM(US_CH4!C30:AC30),US_CH4!C$6:AC$6)&gt;2.5,3,2)),"")</f>
        <v>4</v>
      </c>
      <c r="BA27" s="223" t="str">
        <f>IFERROR(IF(SUMPRODUCT(US_N2O!C30:AA30/SUM(US_N2O!C30:AA30),US_N2O!C$6:AA$6)&gt;3.5,4,IF(SUMPRODUCT(US_N2O!C30:AA30/SUM(US_N2O!C30:AA30),US_N2O!C$6:AA$6)&gt;2.5,3,2)),"")</f>
        <v/>
      </c>
      <c r="BB27" s="223" t="str">
        <f>IFERROR(IF(SUMPRODUCT(US_Others!U32:V32/SUM(US_Others!U32:V32),US_Others!U$8:V$8)&gt;3.5,4,IF(SUMPRODUCT(US_Others!U32:V32/SUM(US_Others!U32:V32),US_Others!U$8:V$8)&gt;2.5,3,2)),"")</f>
        <v/>
      </c>
      <c r="BC27" s="223" t="str">
        <f>IFERROR(IF((US_Others!C32*US_Others!C$8/SUM(US_Others!C32,US_Others!H32,US_Others!N32)+ US_Others!H32*US_Others!H$8/SUM(US_Others!C32,US_Others!H32,US_Others!N32)+US_Others!N32*US_Others!N$8/SUM(US_Others!C32,US_Others!H32,US_Others!N32))&gt;3.5,4,IF((US_Others!C32*US_Others!C$8/SUM(US_Others!C32,US_Others!H32,US_Others!N32)+ US_Others!H32*US_Others!H$8/SUM(US_Others!C32,US_Others!H32,US_Others!N32)+US_Others!N32*US_Others!N$8/SUM(US_Others!C32,US_Others!H32,US_Others!N32))&gt;2.5,3,2)),"")</f>
        <v/>
      </c>
      <c r="BD27" s="223" t="str">
        <f>IFERROR(IF((US_Others!D32*US_Others!D$8/SUM(US_Others!D32,US_Others!I32,US_Others!O32)+US_Others!I32*US_Others!I$8/SUM(US_Others!D32,US_Others!I32,US_Others!O32)+US_Others!O32*US_Others!O$8/SUM(US_Others!D32,US_Others!I32,US_Others!O32))&gt;3.5,4,IF((US_Others!D32*US_Others!D$8/SUM(US_Others!D32,US_Others!I32,US_Others!O32)+US_Others!I32*US_Others!I$8/SUM(US_Others!D32,US_Others!I32,US_Others!O32)+US_Others!O32*US_Others!O$8/SUM(US_Others!D32,US_Others!I32,US_Others!O32))&gt;2.5,3,2)),"")</f>
        <v/>
      </c>
      <c r="BE27" s="223" t="str">
        <f>IFERROR(IF((US_Others!E32*US_Others!E$8/SUM(US_Others!E32,US_Others!J32,US_Others!P32,US_Others!W32)+US_Others!J32*US_Others!J$8/SUM(US_Others!E32,US_Others!J32,US_Others!P32,US_Others!W32)+US_Others!P32*US_Others!P$8/SUM(US_Others!E32,US_Others!J32,US_Others!P32,US_Others!W32)+US_Others!W32*US_Others!W$8/SUM(US_Others!E32,US_Others!J32,US_Others!P32,US_Others!W32))&gt;3.5,4,IF((US_Others!E32*US_Others!E$8/SUM(US_Others!E32,US_Others!J32,US_Others!P32,US_Others!W32)+US_Others!J32*US_Others!J$8/SUM(US_Others!E32,US_Others!J32,US_Others!P32,US_Others!W32)+US_Others!P32*US_Others!P$8/SUM(US_Others!E32,US_Others!J32,US_Others!P32,US_Others!W32)+US_Others!W32*US_Others!W$8/SUM(US_Others!E32,US_Others!J32,US_Others!P32,US_Others!W32))&gt;2.5,3,2)),"")</f>
        <v/>
      </c>
      <c r="BF27" s="223" t="str">
        <f>IFERROR(IF((US_Others!F32*US_Others!F$8/SUM(US_Others!F32,US_Others!K32,US_Others!Q32)+US_Others!K32*US_Others!K$8/SUM(US_Others!F32,US_Others!K32,US_Others!Q32)+US_Others!Q32*US_Others!Q$8/SUM(US_Others!F32,US_Others!K32,US_Others!Q32))&gt;3.5,4,IF((US_Others!F32*US_Others!F$8/SUM(US_Others!F32,US_Others!K32,US_Others!Q32)+US_Others!K32*US_Others!K$8/SUM(US_Others!F32,US_Others!K32,US_Others!Q32)+US_Others!Q32*US_Others!Q$8/SUM(US_Others!F32,US_Others!K32,US_Others!Q32))&gt;2.5,3,2)),"")</f>
        <v/>
      </c>
      <c r="BG27" s="223" t="str">
        <f>IFERROR(IF((US_Others!G32*US_Others!G$8/SUM(US_Others!G32,US_Others!L32,US_Others!R32)+US_Others!L32*US_Others!L$8/SUM(US_Others!G32,US_Others!L32,US_Others!R32)+US_Others!R32*US_Others!R$8/SUM(US_Others!G32,US_Others!L32,US_Others!R32))&gt;3.5,4,IF((US_Others!G32*US_Others!G$8/SUM(US_Others!G32,US_Others!L32,US_Others!R32)+US_Others!L32*US_Others!L$8/SUM(US_Others!G32,US_Others!L32,US_Others!R32)+US_Others!R32*US_Others!R$8/SUM(US_Others!G32,US_Others!L32,US_Others!R32))&gt;2.5,3,2)),"")</f>
        <v/>
      </c>
      <c r="BH27" s="219" t="str">
        <f>IFERROR(IF((US_Others!Z32*US_Others!Z$8/SUM(US_Others!Z32,US_Others!AB32)+US_Others!AB32*US_Others!AB$8/SUM(US_Others!Z32,US_Others!AB32))&gt;3.5,4,IF((US_Others!Z32*US_Others!Z$8/SUM(US_Others!Z32,US_Others!AB32)+US_Others!AB32*US_Others!AB$8/SUM(US_Others!Z32,US_Others!AB32))&gt;2.5,3,2)),"")</f>
        <v/>
      </c>
      <c r="BI27" s="219" t="str">
        <f>IFERROR(IF((US_Others!AA32*US_Others!AA$8/SUM(US_Others!AA32,US_Others!AC32)+US_Others!AC32*US_Others!AC$8/SUM(US_Others!AA32,US_Others!AC32))&gt;3.5,4,IF((US_Others!AA32*US_Others!AA$8/SUM(US_Others!AA32,US_Others!AC32)+US_Others!AC32*US_Others!AC$8/SUM(US_Others!AA32,US_Others!AC32))&gt;2.5,3,2)),"")</f>
        <v/>
      </c>
      <c r="BJ27" s="219" t="str">
        <f>IFERROR(US_Others!AD32*US_Others!AD$8/US_Others!AD32,"")</f>
        <v/>
      </c>
      <c r="BK27" s="74" t="str">
        <f>IFERROR(US_Others!AE32*US_Others!AE$8/US_Others!AE32,"")</f>
        <v/>
      </c>
      <c r="BL27" s="219" t="str">
        <f>IFERROR(IF(SUMPRODUCT(US_Others!AG32:AI32/SUM(US_Others!AG32:AI32),US_Others!AG$8:AI$8)&gt;3.5,4,IF(SUMPRODUCT(US_Others!AG32:AI32/SUM(US_Others!AG32:AI32),US_Others!AG$8:AI$8)&gt;2.5,3,2)),"")</f>
        <v/>
      </c>
      <c r="BM27" s="219" t="str">
        <f>IFERROR(US_Others!AL32*US_Others!AL$8/US_Others!AL32,"")</f>
        <v/>
      </c>
    </row>
    <row r="28" spans="1:65">
      <c r="A28" s="74" t="s">
        <v>137</v>
      </c>
      <c r="B28" s="332">
        <v>221300</v>
      </c>
      <c r="C28" s="333">
        <f>SUM(US_CO2!C31:AX31)</f>
        <v>2.6000000000000002E-2</v>
      </c>
      <c r="D28" s="333">
        <f>SUM(US_CH4!C31:AC31)</f>
        <v>16</v>
      </c>
      <c r="E28" s="333">
        <f>SUM(US_N2O!C31:AA31)</f>
        <v>4.5</v>
      </c>
      <c r="F28" s="332">
        <f>US_Others!V33+US_Others!U33</f>
        <v>0</v>
      </c>
      <c r="G28" s="332">
        <f>US_Others!C33+US_Others!H33+US_Others!N33</f>
        <v>0</v>
      </c>
      <c r="H28" s="332">
        <f>US_Others!D33+US_Others!I33+US_Others!O33</f>
        <v>0</v>
      </c>
      <c r="I28" s="332">
        <f>US_Others!E33+US_Others!J33+US_Others!P33+US_Others!W33</f>
        <v>0</v>
      </c>
      <c r="J28" s="332">
        <f>US_Others!F33+US_Others!K33+US_Others!Q33</f>
        <v>0</v>
      </c>
      <c r="K28" s="332">
        <f>US_Others!G33+US_Others!L33+US_Others!R33</f>
        <v>0</v>
      </c>
      <c r="L28" s="332">
        <f>US_Others!Z33+US_Others!AB33</f>
        <v>0</v>
      </c>
      <c r="M28" s="332">
        <f>US_Others!AA33+US_Others!AC33</f>
        <v>0</v>
      </c>
      <c r="N28" s="332">
        <f>US_Others!AD33</f>
        <v>0</v>
      </c>
      <c r="O28" s="332">
        <f>US_Others!AE33</f>
        <v>0</v>
      </c>
      <c r="P28" s="332">
        <f>SUM(US_Others!AG33:AI33)</f>
        <v>0</v>
      </c>
      <c r="Q28" s="332">
        <f>US_Others!AL33</f>
        <v>0</v>
      </c>
      <c r="R28" s="332"/>
      <c r="S28" s="334">
        <f t="shared" si="0"/>
        <v>26.000000000000004</v>
      </c>
      <c r="T28" s="334">
        <f>D28*1000/Spec!I$6</f>
        <v>640</v>
      </c>
      <c r="U28" s="334">
        <f>E28*1000/Spec!I$7</f>
        <v>15.100671140939598</v>
      </c>
      <c r="V28" s="334">
        <f>F28*1000/Spec!I$8</f>
        <v>0</v>
      </c>
      <c r="W28" s="334">
        <f>G28*1000/Spec!I$9</f>
        <v>0</v>
      </c>
      <c r="X28" s="334">
        <f>H28*1000/Spec!I$10</f>
        <v>0</v>
      </c>
      <c r="Y28" s="334">
        <f>I28*1000/Spec!I$11</f>
        <v>0</v>
      </c>
      <c r="Z28" s="334">
        <f>J28*1000/Spec!I$12</f>
        <v>0</v>
      </c>
      <c r="AA28" s="334">
        <f>K28*1000/Spec!I$15</f>
        <v>0</v>
      </c>
      <c r="AB28" s="334">
        <f>L28*1000/Spec!I$17</f>
        <v>0</v>
      </c>
      <c r="AC28" s="334">
        <f>M28*1000/Spec!I$18</f>
        <v>0</v>
      </c>
      <c r="AD28" s="335">
        <f>N28*1000/Spec!I$25</f>
        <v>0</v>
      </c>
      <c r="AE28" s="335">
        <f>O28*1000/Spec!I$26</f>
        <v>0</v>
      </c>
      <c r="AF28" s="334">
        <f>P28*1000/Spec!I$21</f>
        <v>0</v>
      </c>
      <c r="AG28" s="334">
        <f>Q28*1000/Spec!I$22</f>
        <v>0</v>
      </c>
      <c r="AI28" s="432">
        <f>S28/'2007output'!$D26</f>
        <v>1.7724066922076736E-3</v>
      </c>
      <c r="AJ28" s="432">
        <f>T28/'2007output'!$D26</f>
        <v>4.3628472423573497E-2</v>
      </c>
      <c r="AK28" s="432">
        <f>U28/'2007output'!$D26</f>
        <v>1.029405022578024E-3</v>
      </c>
      <c r="AL28" s="433">
        <f>V28/'2007output'!$D26</f>
        <v>0</v>
      </c>
      <c r="AM28" s="433">
        <f>W28/'2007output'!$D26</f>
        <v>0</v>
      </c>
      <c r="AN28" s="433">
        <f>X28/'2007output'!$D26</f>
        <v>0</v>
      </c>
      <c r="AO28" s="433">
        <f>Y28/'2007output'!$D26</f>
        <v>0</v>
      </c>
      <c r="AP28" s="433">
        <f>Z28/'2007output'!$D26</f>
        <v>0</v>
      </c>
      <c r="AQ28" s="433">
        <f>AA28/'2007output'!$D26</f>
        <v>0</v>
      </c>
      <c r="AR28" s="433">
        <f>AB28/'2007output'!$D26</f>
        <v>0</v>
      </c>
      <c r="AS28" s="433">
        <f>AC28/'2007output'!$D26</f>
        <v>0</v>
      </c>
      <c r="AT28" s="433">
        <f>AD28/'2007output'!$D26</f>
        <v>0</v>
      </c>
      <c r="AU28" s="433">
        <f>AE28/'2007output'!$D26</f>
        <v>0</v>
      </c>
      <c r="AV28" s="433">
        <f>AF28/'2007output'!$D26</f>
        <v>0</v>
      </c>
      <c r="AW28" s="433">
        <f>AG28/'2007output'!$D26</f>
        <v>0</v>
      </c>
      <c r="AY28" s="370">
        <f>IFERROR(IF(SUMPRODUCT(US_CO2!C31:AX31/SUM(US_CO2!C31:AX31),US_CO2!C$6:AX$6)&gt;3.5,4,IF(SUMPRODUCT(US_CO2!C31:AX31/SUM(US_CO2!C31:AX31),US_CO2!C$6:AX$6)&gt;2.5,3,2)),"")</f>
        <v>4</v>
      </c>
      <c r="AZ28" s="370">
        <f>IFERROR(IF(SUMPRODUCT(US_CH4!C31:AC31/SUM(US_CH4!C31:AC31),US_CH4!C$6:AC$6)&gt;3.5,4,IF(SUMPRODUCT(US_CH4!C31:AC31/SUM(US_CH4!C31:AC31),US_CH4!C$6:AC$6)&gt;2.5,3,2)),"")</f>
        <v>4</v>
      </c>
      <c r="BA28" s="223">
        <f>IFERROR(IF(SUMPRODUCT(US_N2O!C31:AA31/SUM(US_N2O!C31:AA31),US_N2O!C$6:AA$6)&gt;3.5,4,IF(SUMPRODUCT(US_N2O!C31:AA31/SUM(US_N2O!C31:AA31),US_N2O!C$6:AA$6)&gt;2.5,3,2)),"")</f>
        <v>2</v>
      </c>
      <c r="BB28" s="223" t="str">
        <f>IFERROR(IF(SUMPRODUCT(US_Others!U33:V33/SUM(US_Others!U33:V33),US_Others!U$8:V$8)&gt;3.5,4,IF(SUMPRODUCT(US_Others!U33:V33/SUM(US_Others!U33:V33),US_Others!U$8:V$8)&gt;2.5,3,2)),"")</f>
        <v/>
      </c>
      <c r="BC28" s="223" t="str">
        <f>IFERROR(IF((US_Others!C33*US_Others!C$8/SUM(US_Others!C33,US_Others!H33,US_Others!N33)+ US_Others!H33*US_Others!H$8/SUM(US_Others!C33,US_Others!H33,US_Others!N33)+US_Others!N33*US_Others!N$8/SUM(US_Others!C33,US_Others!H33,US_Others!N33))&gt;3.5,4,IF((US_Others!C33*US_Others!C$8/SUM(US_Others!C33,US_Others!H33,US_Others!N33)+ US_Others!H33*US_Others!H$8/SUM(US_Others!C33,US_Others!H33,US_Others!N33)+US_Others!N33*US_Others!N$8/SUM(US_Others!C33,US_Others!H33,US_Others!N33))&gt;2.5,3,2)),"")</f>
        <v/>
      </c>
      <c r="BD28" s="223" t="str">
        <f>IFERROR(IF((US_Others!D33*US_Others!D$8/SUM(US_Others!D33,US_Others!I33,US_Others!O33)+US_Others!I33*US_Others!I$8/SUM(US_Others!D33,US_Others!I33,US_Others!O33)+US_Others!O33*US_Others!O$8/SUM(US_Others!D33,US_Others!I33,US_Others!O33))&gt;3.5,4,IF((US_Others!D33*US_Others!D$8/SUM(US_Others!D33,US_Others!I33,US_Others!O33)+US_Others!I33*US_Others!I$8/SUM(US_Others!D33,US_Others!I33,US_Others!O33)+US_Others!O33*US_Others!O$8/SUM(US_Others!D33,US_Others!I33,US_Others!O33))&gt;2.5,3,2)),"")</f>
        <v/>
      </c>
      <c r="BE28" s="223" t="str">
        <f>IFERROR(IF((US_Others!E33*US_Others!E$8/SUM(US_Others!E33,US_Others!J33,US_Others!P33,US_Others!W33)+US_Others!J33*US_Others!J$8/SUM(US_Others!E33,US_Others!J33,US_Others!P33,US_Others!W33)+US_Others!P33*US_Others!P$8/SUM(US_Others!E33,US_Others!J33,US_Others!P33,US_Others!W33)+US_Others!W33*US_Others!W$8/SUM(US_Others!E33,US_Others!J33,US_Others!P33,US_Others!W33))&gt;3.5,4,IF((US_Others!E33*US_Others!E$8/SUM(US_Others!E33,US_Others!J33,US_Others!P33,US_Others!W33)+US_Others!J33*US_Others!J$8/SUM(US_Others!E33,US_Others!J33,US_Others!P33,US_Others!W33)+US_Others!P33*US_Others!P$8/SUM(US_Others!E33,US_Others!J33,US_Others!P33,US_Others!W33)+US_Others!W33*US_Others!W$8/SUM(US_Others!E33,US_Others!J33,US_Others!P33,US_Others!W33))&gt;2.5,3,2)),"")</f>
        <v/>
      </c>
      <c r="BF28" s="223" t="str">
        <f>IFERROR(IF((US_Others!F33*US_Others!F$8/SUM(US_Others!F33,US_Others!K33,US_Others!Q33)+US_Others!K33*US_Others!K$8/SUM(US_Others!F33,US_Others!K33,US_Others!Q33)+US_Others!Q33*US_Others!Q$8/SUM(US_Others!F33,US_Others!K33,US_Others!Q33))&gt;3.5,4,IF((US_Others!F33*US_Others!F$8/SUM(US_Others!F33,US_Others!K33,US_Others!Q33)+US_Others!K33*US_Others!K$8/SUM(US_Others!F33,US_Others!K33,US_Others!Q33)+US_Others!Q33*US_Others!Q$8/SUM(US_Others!F33,US_Others!K33,US_Others!Q33))&gt;2.5,3,2)),"")</f>
        <v/>
      </c>
      <c r="BG28" s="223" t="str">
        <f>IFERROR(IF((US_Others!G33*US_Others!G$8/SUM(US_Others!G33,US_Others!L33,US_Others!R33)+US_Others!L33*US_Others!L$8/SUM(US_Others!G33,US_Others!L33,US_Others!R33)+US_Others!R33*US_Others!R$8/SUM(US_Others!G33,US_Others!L33,US_Others!R33))&gt;3.5,4,IF((US_Others!G33*US_Others!G$8/SUM(US_Others!G33,US_Others!L33,US_Others!R33)+US_Others!L33*US_Others!L$8/SUM(US_Others!G33,US_Others!L33,US_Others!R33)+US_Others!R33*US_Others!R$8/SUM(US_Others!G33,US_Others!L33,US_Others!R33))&gt;2.5,3,2)),"")</f>
        <v/>
      </c>
      <c r="BH28" s="219" t="str">
        <f>IFERROR(IF((US_Others!Z33*US_Others!Z$8/SUM(US_Others!Z33,US_Others!AB33)+US_Others!AB33*US_Others!AB$8/SUM(US_Others!Z33,US_Others!AB33))&gt;3.5,4,IF((US_Others!Z33*US_Others!Z$8/SUM(US_Others!Z33,US_Others!AB33)+US_Others!AB33*US_Others!AB$8/SUM(US_Others!Z33,US_Others!AB33))&gt;2.5,3,2)),"")</f>
        <v/>
      </c>
      <c r="BI28" s="219" t="str">
        <f>IFERROR(IF((US_Others!AA33*US_Others!AA$8/SUM(US_Others!AA33,US_Others!AC33)+US_Others!AC33*US_Others!AC$8/SUM(US_Others!AA33,US_Others!AC33))&gt;3.5,4,IF((US_Others!AA33*US_Others!AA$8/SUM(US_Others!AA33,US_Others!AC33)+US_Others!AC33*US_Others!AC$8/SUM(US_Others!AA33,US_Others!AC33))&gt;2.5,3,2)),"")</f>
        <v/>
      </c>
      <c r="BJ28" s="219" t="str">
        <f>IFERROR(US_Others!AD33*US_Others!AD$8/US_Others!AD33,"")</f>
        <v/>
      </c>
      <c r="BK28" s="74" t="str">
        <f>IFERROR(US_Others!AE33*US_Others!AE$8/US_Others!AE33,"")</f>
        <v/>
      </c>
      <c r="BL28" s="219" t="str">
        <f>IFERROR(IF(SUMPRODUCT(US_Others!AG33:AI33/SUM(US_Others!AG33:AI33),US_Others!AG$8:AI$8)&gt;3.5,4,IF(SUMPRODUCT(US_Others!AG33:AI33/SUM(US_Others!AG33:AI33),US_Others!AG$8:AI$8)&gt;2.5,3,2)),"")</f>
        <v/>
      </c>
      <c r="BM28" s="219" t="str">
        <f>IFERROR(US_Others!AL33*US_Others!AL$8/US_Others!AL33,"")</f>
        <v/>
      </c>
    </row>
    <row r="29" spans="1:65">
      <c r="A29" s="74" t="s">
        <v>138</v>
      </c>
      <c r="B29" s="332">
        <v>230301</v>
      </c>
      <c r="C29" s="333">
        <f>SUM(US_CO2!C32:AX32)</f>
        <v>9.5299877604703713</v>
      </c>
      <c r="D29" s="333">
        <f>SUM(US_CH4!C32:AC32)</f>
        <v>9.2737511020343135E-3</v>
      </c>
      <c r="E29" s="333">
        <f>SUM(US_N2O!C32:AA32)</f>
        <v>2.1348737504501902E-2</v>
      </c>
      <c r="F29" s="332">
        <f>US_Others!V34+US_Others!U34</f>
        <v>0</v>
      </c>
      <c r="G29" s="332">
        <f>US_Others!C34+US_Others!H34+US_Others!N34</f>
        <v>1.4046011206784894E-2</v>
      </c>
      <c r="H29" s="332">
        <f>US_Others!D34+US_Others!I34+US_Others!O34</f>
        <v>0.23035458379127227</v>
      </c>
      <c r="I29" s="332">
        <f>US_Others!E34+US_Others!J34+US_Others!P34+US_Others!W34</f>
        <v>1.0646876494742952</v>
      </c>
      <c r="J29" s="332">
        <f>US_Others!F34+US_Others!K34+US_Others!Q34</f>
        <v>0.18400274680888212</v>
      </c>
      <c r="K29" s="332">
        <f>US_Others!G34+US_Others!L34+US_Others!R34</f>
        <v>1.8259814568820368E-2</v>
      </c>
      <c r="L29" s="332">
        <f>US_Others!Z34+US_Others!AB34</f>
        <v>0</v>
      </c>
      <c r="M29" s="332">
        <f>US_Others!AA34+US_Others!AC34</f>
        <v>0</v>
      </c>
      <c r="N29" s="332">
        <f>US_Others!AD34</f>
        <v>0</v>
      </c>
      <c r="O29" s="332">
        <f>US_Others!AE34</f>
        <v>0</v>
      </c>
      <c r="P29" s="332">
        <f>SUM(US_Others!AG34:AI34)</f>
        <v>0</v>
      </c>
      <c r="Q29" s="332">
        <f>US_Others!AL34</f>
        <v>0</v>
      </c>
      <c r="R29" s="332"/>
      <c r="S29" s="334">
        <f t="shared" si="0"/>
        <v>9529.9877604703706</v>
      </c>
      <c r="T29" s="334">
        <f>D29*1000/Spec!I$6</f>
        <v>0.37095004408137255</v>
      </c>
      <c r="U29" s="334">
        <f>E29*1000/Spec!I$7</f>
        <v>7.1640058739939269E-2</v>
      </c>
      <c r="V29" s="334">
        <f>F29*1000/Spec!I$8</f>
        <v>0</v>
      </c>
      <c r="W29" s="334">
        <f>G29*1000/Spec!I$9</f>
        <v>2.0808905491533174E-2</v>
      </c>
      <c r="X29" s="334">
        <f>H29*1000/Spec!I$10</f>
        <v>6.5815595368934929E-2</v>
      </c>
      <c r="Y29" s="334">
        <f>I29*1000/Spec!I$11</f>
        <v>0.74453681781419234</v>
      </c>
      <c r="Z29" s="334">
        <f>J29*1000/Spec!I$12</f>
        <v>4.1163925460600027E-2</v>
      </c>
      <c r="AA29" s="334">
        <f>K29*1000/Spec!I$15</f>
        <v>1.8613470508481516E-3</v>
      </c>
      <c r="AB29" s="334">
        <f>L29*1000/Spec!I$17</f>
        <v>0</v>
      </c>
      <c r="AC29" s="334">
        <f>M29*1000/Spec!I$18</f>
        <v>0</v>
      </c>
      <c r="AD29" s="335">
        <f>N29*1000/Spec!I$25</f>
        <v>0</v>
      </c>
      <c r="AE29" s="335">
        <f>O29*1000/Spec!I$26</f>
        <v>0</v>
      </c>
      <c r="AF29" s="334">
        <f>P29*1000/Spec!I$21</f>
        <v>0</v>
      </c>
      <c r="AG29" s="334">
        <f>Q29*1000/Spec!I$22</f>
        <v>0</v>
      </c>
      <c r="AI29" s="432">
        <f>S29/'2007output'!$D27</f>
        <v>5.7501134002395982E-2</v>
      </c>
      <c r="AJ29" s="432">
        <f>T29/'2007output'!$D27</f>
        <v>2.2382031046664128E-6</v>
      </c>
      <c r="AK29" s="432">
        <f>U29/'2007output'!$D27</f>
        <v>4.3225497462144141E-7</v>
      </c>
      <c r="AL29" s="433">
        <f>V29/'2007output'!$D27</f>
        <v>0</v>
      </c>
      <c r="AM29" s="433">
        <f>W29/'2007output'!$D27</f>
        <v>1.2555479536657718E-7</v>
      </c>
      <c r="AN29" s="433">
        <f>X29/'2007output'!$D27</f>
        <v>3.9711188134514558E-7</v>
      </c>
      <c r="AO29" s="433">
        <f>Y29/'2007output'!$D27</f>
        <v>4.4923154579936525E-6</v>
      </c>
      <c r="AP29" s="433">
        <f>Z29/'2007output'!$D27</f>
        <v>2.4837097942482302E-7</v>
      </c>
      <c r="AQ29" s="433">
        <f>AA29/'2007output'!$D27</f>
        <v>1.1230818851597505E-8</v>
      </c>
      <c r="AR29" s="433">
        <f>AB29/'2007output'!$D27</f>
        <v>0</v>
      </c>
      <c r="AS29" s="433">
        <f>AC29/'2007output'!$D27</f>
        <v>0</v>
      </c>
      <c r="AT29" s="433">
        <f>AD29/'2007output'!$D27</f>
        <v>0</v>
      </c>
      <c r="AU29" s="433">
        <f>AE29/'2007output'!$D27</f>
        <v>0</v>
      </c>
      <c r="AV29" s="433">
        <f>AF29/'2007output'!$D27</f>
        <v>0</v>
      </c>
      <c r="AW29" s="433">
        <f>AG29/'2007output'!$D27</f>
        <v>0</v>
      </c>
      <c r="AY29" s="370">
        <f>IFERROR(IF(SUMPRODUCT(US_CO2!C32:AX32/SUM(US_CO2!C32:AX32),US_CO2!C$6:AX$6)&gt;3.5,4,IF(SUMPRODUCT(US_CO2!C32:AX32/SUM(US_CO2!C32:AX32),US_CO2!C$6:AX$6)&gt;2.5,3,2)),"")</f>
        <v>4</v>
      </c>
      <c r="AZ29" s="370">
        <f>IFERROR(IF(SUMPRODUCT(US_CH4!C32:AC32/SUM(US_CH4!C32:AC32),US_CH4!C$6:AC$6)&gt;3.5,4,IF(SUMPRODUCT(US_CH4!C32:AC32/SUM(US_CH4!C32:AC32),US_CH4!C$6:AC$6)&gt;2.5,3,2)),"")</f>
        <v>4</v>
      </c>
      <c r="BA29" s="223">
        <f>IFERROR(IF(SUMPRODUCT(US_N2O!C32:AA32/SUM(US_N2O!C32:AA32),US_N2O!C$6:AA$6)&gt;3.5,4,IF(SUMPRODUCT(US_N2O!C32:AA32/SUM(US_N2O!C32:AA32),US_N2O!C$6:AA$6)&gt;2.5,3,2)),"")</f>
        <v>4</v>
      </c>
      <c r="BB29" s="223" t="str">
        <f>IFERROR(IF(SUMPRODUCT(US_Others!U34:V34/SUM(US_Others!U34:V34),US_Others!U$8:V$8)&gt;3.5,4,IF(SUMPRODUCT(US_Others!U34:V34/SUM(US_Others!U34:V34),US_Others!U$8:V$8)&gt;2.5,3,2)),"")</f>
        <v/>
      </c>
      <c r="BC29" s="223">
        <f>IFERROR(IF((US_Others!C34*US_Others!C$8/SUM(US_Others!C34,US_Others!H34,US_Others!N34)+ US_Others!H34*US_Others!H$8/SUM(US_Others!C34,US_Others!H34,US_Others!N34)+US_Others!N34*US_Others!N$8/SUM(US_Others!C34,US_Others!H34,US_Others!N34))&gt;3.5,4,IF((US_Others!C34*US_Others!C$8/SUM(US_Others!C34,US_Others!H34,US_Others!N34)+ US_Others!H34*US_Others!H$8/SUM(US_Others!C34,US_Others!H34,US_Others!N34)+US_Others!N34*US_Others!N$8/SUM(US_Others!C34,US_Others!H34,US_Others!N34))&gt;2.5,3,2)),"")</f>
        <v>4</v>
      </c>
      <c r="BD29" s="223">
        <f>IFERROR(IF((US_Others!D34*US_Others!D$8/SUM(US_Others!D34,US_Others!I34,US_Others!O34)+US_Others!I34*US_Others!I$8/SUM(US_Others!D34,US_Others!I34,US_Others!O34)+US_Others!O34*US_Others!O$8/SUM(US_Others!D34,US_Others!I34,US_Others!O34))&gt;3.5,4,IF((US_Others!D34*US_Others!D$8/SUM(US_Others!D34,US_Others!I34,US_Others!O34)+US_Others!I34*US_Others!I$8/SUM(US_Others!D34,US_Others!I34,US_Others!O34)+US_Others!O34*US_Others!O$8/SUM(US_Others!D34,US_Others!I34,US_Others!O34))&gt;2.5,3,2)),"")</f>
        <v>4</v>
      </c>
      <c r="BE29" s="223">
        <f>IFERROR(IF((US_Others!E34*US_Others!E$8/SUM(US_Others!E34,US_Others!J34,US_Others!P34,US_Others!W34)+US_Others!J34*US_Others!J$8/SUM(US_Others!E34,US_Others!J34,US_Others!P34,US_Others!W34)+US_Others!P34*US_Others!P$8/SUM(US_Others!E34,US_Others!J34,US_Others!P34,US_Others!W34)+US_Others!W34*US_Others!W$8/SUM(US_Others!E34,US_Others!J34,US_Others!P34,US_Others!W34))&gt;3.5,4,IF((US_Others!E34*US_Others!E$8/SUM(US_Others!E34,US_Others!J34,US_Others!P34,US_Others!W34)+US_Others!J34*US_Others!J$8/SUM(US_Others!E34,US_Others!J34,US_Others!P34,US_Others!W34)+US_Others!P34*US_Others!P$8/SUM(US_Others!E34,US_Others!J34,US_Others!P34,US_Others!W34)+US_Others!W34*US_Others!W$8/SUM(US_Others!E34,US_Others!J34,US_Others!P34,US_Others!W34))&gt;2.5,3,2)),"")</f>
        <v>4</v>
      </c>
      <c r="BF29" s="223">
        <f>IFERROR(IF((US_Others!F34*US_Others!F$8/SUM(US_Others!F34,US_Others!K34,US_Others!Q34)+US_Others!K34*US_Others!K$8/SUM(US_Others!F34,US_Others!K34,US_Others!Q34)+US_Others!Q34*US_Others!Q$8/SUM(US_Others!F34,US_Others!K34,US_Others!Q34))&gt;3.5,4,IF((US_Others!F34*US_Others!F$8/SUM(US_Others!F34,US_Others!K34,US_Others!Q34)+US_Others!K34*US_Others!K$8/SUM(US_Others!F34,US_Others!K34,US_Others!Q34)+US_Others!Q34*US_Others!Q$8/SUM(US_Others!F34,US_Others!K34,US_Others!Q34))&gt;2.5,3,2)),"")</f>
        <v>4</v>
      </c>
      <c r="BG29" s="223">
        <f>IFERROR(IF((US_Others!G34*US_Others!G$8/SUM(US_Others!G34,US_Others!L34,US_Others!R34)+US_Others!L34*US_Others!L$8/SUM(US_Others!G34,US_Others!L34,US_Others!R34)+US_Others!R34*US_Others!R$8/SUM(US_Others!G34,US_Others!L34,US_Others!R34))&gt;3.5,4,IF((US_Others!G34*US_Others!G$8/SUM(US_Others!G34,US_Others!L34,US_Others!R34)+US_Others!L34*US_Others!L$8/SUM(US_Others!G34,US_Others!L34,US_Others!R34)+US_Others!R34*US_Others!R$8/SUM(US_Others!G34,US_Others!L34,US_Others!R34))&gt;2.5,3,2)),"")</f>
        <v>4</v>
      </c>
      <c r="BH29" s="219" t="str">
        <f>IFERROR(IF((US_Others!Z34*US_Others!Z$8/SUM(US_Others!Z34,US_Others!AB34)+US_Others!AB34*US_Others!AB$8/SUM(US_Others!Z34,US_Others!AB34))&gt;3.5,4,IF((US_Others!Z34*US_Others!Z$8/SUM(US_Others!Z34,US_Others!AB34)+US_Others!AB34*US_Others!AB$8/SUM(US_Others!Z34,US_Others!AB34))&gt;2.5,3,2)),"")</f>
        <v/>
      </c>
      <c r="BI29" s="219" t="str">
        <f>IFERROR(IF((US_Others!AA34*US_Others!AA$8/SUM(US_Others!AA34,US_Others!AC34)+US_Others!AC34*US_Others!AC$8/SUM(US_Others!AA34,US_Others!AC34))&gt;3.5,4,IF((US_Others!AA34*US_Others!AA$8/SUM(US_Others!AA34,US_Others!AC34)+US_Others!AC34*US_Others!AC$8/SUM(US_Others!AA34,US_Others!AC34))&gt;2.5,3,2)),"")</f>
        <v/>
      </c>
      <c r="BJ29" s="219" t="str">
        <f>IFERROR(US_Others!AD34*US_Others!AD$8/US_Others!AD34,"")</f>
        <v/>
      </c>
      <c r="BK29" s="74" t="str">
        <f>IFERROR(US_Others!AE34*US_Others!AE$8/US_Others!AE34,"")</f>
        <v/>
      </c>
      <c r="BL29" s="219" t="str">
        <f>IFERROR(IF(SUMPRODUCT(US_Others!AG34:AI34/SUM(US_Others!AG34:AI34),US_Others!AG$8:AI$8)&gt;3.5,4,IF(SUMPRODUCT(US_Others!AG34:AI34/SUM(US_Others!AG34:AI34),US_Others!AG$8:AI$8)&gt;2.5,3,2)),"")</f>
        <v/>
      </c>
      <c r="BM29" s="219" t="str">
        <f>IFERROR(US_Others!AL34*US_Others!AL$8/US_Others!AL34,"")</f>
        <v/>
      </c>
    </row>
    <row r="30" spans="1:65">
      <c r="A30" s="74" t="s">
        <v>139</v>
      </c>
      <c r="B30" s="332">
        <v>230302</v>
      </c>
      <c r="C30" s="333">
        <f>SUM(US_CO2!C33:AX33)</f>
        <v>3.8431049021338191</v>
      </c>
      <c r="D30" s="333">
        <f>SUM(US_CH4!C33:AC33)</f>
        <v>3.8471084612310669E-3</v>
      </c>
      <c r="E30" s="333">
        <f>SUM(US_N2O!C33:AA33)</f>
        <v>9.0058910695497065E-3</v>
      </c>
      <c r="F30" s="332">
        <f>US_Others!V35+US_Others!U35</f>
        <v>0</v>
      </c>
      <c r="G30" s="332">
        <f>US_Others!C35+US_Others!H35+US_Others!N35</f>
        <v>8.0298501072157257E-3</v>
      </c>
      <c r="H30" s="332">
        <f>US_Others!D35+US_Others!I35+US_Others!O35</f>
        <v>0.13168954175833791</v>
      </c>
      <c r="I30" s="332">
        <f>US_Others!E35+US_Others!J35+US_Others!P35+US_Others!W35</f>
        <v>0.60866263812695198</v>
      </c>
      <c r="J30" s="332">
        <f>US_Others!F35+US_Others!K35+US_Others!Q35</f>
        <v>0.10519103640452601</v>
      </c>
      <c r="K30" s="332">
        <f>US_Others!G35+US_Others!L35+US_Others!R35</f>
        <v>1.0438805139380445E-2</v>
      </c>
      <c r="L30" s="332">
        <f>US_Others!Z35+US_Others!AB35</f>
        <v>0</v>
      </c>
      <c r="M30" s="332">
        <f>US_Others!AA35+US_Others!AC35</f>
        <v>0</v>
      </c>
      <c r="N30" s="332">
        <f>US_Others!AD35</f>
        <v>0</v>
      </c>
      <c r="O30" s="332">
        <f>US_Others!AE35</f>
        <v>0</v>
      </c>
      <c r="P30" s="332">
        <f>SUM(US_Others!AG35:AI35)</f>
        <v>0</v>
      </c>
      <c r="Q30" s="332">
        <f>US_Others!AL35</f>
        <v>0</v>
      </c>
      <c r="R30" s="332"/>
      <c r="S30" s="334">
        <f t="shared" si="0"/>
        <v>3843.104902133819</v>
      </c>
      <c r="T30" s="334">
        <f>D30*1000/Spec!I$6</f>
        <v>0.15388433844924268</v>
      </c>
      <c r="U30" s="334">
        <f>E30*1000/Spec!I$7</f>
        <v>3.022111097164331E-2</v>
      </c>
      <c r="V30" s="334">
        <f>F30*1000/Spec!I$8</f>
        <v>0</v>
      </c>
      <c r="W30" s="334">
        <f>G30*1000/Spec!I$9</f>
        <v>1.1896074232912186E-2</v>
      </c>
      <c r="X30" s="334">
        <f>H30*1000/Spec!I$10</f>
        <v>3.7625583359525122E-2</v>
      </c>
      <c r="Y30" s="334">
        <f>I30*1000/Spec!I$11</f>
        <v>0.42563820848038597</v>
      </c>
      <c r="Z30" s="334">
        <f>J30*1000/Spec!I$12</f>
        <v>2.3532670336583003E-2</v>
      </c>
      <c r="AA30" s="334">
        <f>K30*1000/Spec!I$15</f>
        <v>1.0640983832192095E-3</v>
      </c>
      <c r="AB30" s="334">
        <f>L30*1000/Spec!I$17</f>
        <v>0</v>
      </c>
      <c r="AC30" s="334">
        <f>M30*1000/Spec!I$18</f>
        <v>0</v>
      </c>
      <c r="AD30" s="335">
        <f>N30*1000/Spec!I$25</f>
        <v>0</v>
      </c>
      <c r="AE30" s="335">
        <f>O30*1000/Spec!I$26</f>
        <v>0</v>
      </c>
      <c r="AF30" s="334">
        <f>P30*1000/Spec!I$21</f>
        <v>0</v>
      </c>
      <c r="AG30" s="334">
        <f>Q30*1000/Spec!I$22</f>
        <v>0</v>
      </c>
      <c r="AI30" s="432">
        <f>S30/'2007output'!$D28</f>
        <v>5.1885152461165006E-2</v>
      </c>
      <c r="AJ30" s="432">
        <f>T30/'2007output'!$D28</f>
        <v>2.0775681552151536E-6</v>
      </c>
      <c r="AK30" s="432">
        <f>U30/'2007output'!$D28</f>
        <v>4.0801044734398981E-7</v>
      </c>
      <c r="AL30" s="433">
        <f>V30/'2007output'!$D28</f>
        <v>0</v>
      </c>
      <c r="AM30" s="433">
        <f>W30/'2007output'!$D28</f>
        <v>1.6060701983994216E-7</v>
      </c>
      <c r="AN30" s="433">
        <f>X30/'2007output'!$D28</f>
        <v>5.079770598937601E-7</v>
      </c>
      <c r="AO30" s="433">
        <f>Y30/'2007output'!$D28</f>
        <v>5.7464742448326157E-6</v>
      </c>
      <c r="AP30" s="433">
        <f>Z30/'2007output'!$D28</f>
        <v>3.1771086642834204E-7</v>
      </c>
      <c r="AQ30" s="433">
        <f>AA30/'2007output'!$D28</f>
        <v>1.436622425173795E-8</v>
      </c>
      <c r="AR30" s="433">
        <f>AB30/'2007output'!$D28</f>
        <v>0</v>
      </c>
      <c r="AS30" s="433">
        <f>AC30/'2007output'!$D28</f>
        <v>0</v>
      </c>
      <c r="AT30" s="433">
        <f>AD30/'2007output'!$D28</f>
        <v>0</v>
      </c>
      <c r="AU30" s="433">
        <f>AE30/'2007output'!$D28</f>
        <v>0</v>
      </c>
      <c r="AV30" s="433">
        <f>AF30/'2007output'!$D28</f>
        <v>0</v>
      </c>
      <c r="AW30" s="433">
        <f>AG30/'2007output'!$D28</f>
        <v>0</v>
      </c>
      <c r="AY30" s="370">
        <f>IFERROR(IF(SUMPRODUCT(US_CO2!C33:AX33/SUM(US_CO2!C33:AX33),US_CO2!C$6:AX$6)&gt;3.5,4,IF(SUMPRODUCT(US_CO2!C33:AX33/SUM(US_CO2!C33:AX33),US_CO2!C$6:AX$6)&gt;2.5,3,2)),"")</f>
        <v>4</v>
      </c>
      <c r="AZ30" s="370">
        <f>IFERROR(IF(SUMPRODUCT(US_CH4!C33:AC33/SUM(US_CH4!C33:AC33),US_CH4!C$6:AC$6)&gt;3.5,4,IF(SUMPRODUCT(US_CH4!C33:AC33/SUM(US_CH4!C33:AC33),US_CH4!C$6:AC$6)&gt;2.5,3,2)),"")</f>
        <v>4</v>
      </c>
      <c r="BA30" s="223">
        <f>IFERROR(IF(SUMPRODUCT(US_N2O!C33:AA33/SUM(US_N2O!C33:AA33),US_N2O!C$6:AA$6)&gt;3.5,4,IF(SUMPRODUCT(US_N2O!C33:AA33/SUM(US_N2O!C33:AA33),US_N2O!C$6:AA$6)&gt;2.5,3,2)),"")</f>
        <v>4</v>
      </c>
      <c r="BB30" s="223" t="str">
        <f>IFERROR(IF(SUMPRODUCT(US_Others!U35:V35/SUM(US_Others!U35:V35),US_Others!U$8:V$8)&gt;3.5,4,IF(SUMPRODUCT(US_Others!U35:V35/SUM(US_Others!U35:V35),US_Others!U$8:V$8)&gt;2.5,3,2)),"")</f>
        <v/>
      </c>
      <c r="BC30" s="223">
        <f>IFERROR(IF((US_Others!C35*US_Others!C$8/SUM(US_Others!C35,US_Others!H35,US_Others!N35)+ US_Others!H35*US_Others!H$8/SUM(US_Others!C35,US_Others!H35,US_Others!N35)+US_Others!N35*US_Others!N$8/SUM(US_Others!C35,US_Others!H35,US_Others!N35))&gt;3.5,4,IF((US_Others!C35*US_Others!C$8/SUM(US_Others!C35,US_Others!H35,US_Others!N35)+ US_Others!H35*US_Others!H$8/SUM(US_Others!C35,US_Others!H35,US_Others!N35)+US_Others!N35*US_Others!N$8/SUM(US_Others!C35,US_Others!H35,US_Others!N35))&gt;2.5,3,2)),"")</f>
        <v>4</v>
      </c>
      <c r="BD30" s="223">
        <f>IFERROR(IF((US_Others!D35*US_Others!D$8/SUM(US_Others!D35,US_Others!I35,US_Others!O35)+US_Others!I35*US_Others!I$8/SUM(US_Others!D35,US_Others!I35,US_Others!O35)+US_Others!O35*US_Others!O$8/SUM(US_Others!D35,US_Others!I35,US_Others!O35))&gt;3.5,4,IF((US_Others!D35*US_Others!D$8/SUM(US_Others!D35,US_Others!I35,US_Others!O35)+US_Others!I35*US_Others!I$8/SUM(US_Others!D35,US_Others!I35,US_Others!O35)+US_Others!O35*US_Others!O$8/SUM(US_Others!D35,US_Others!I35,US_Others!O35))&gt;2.5,3,2)),"")</f>
        <v>4</v>
      </c>
      <c r="BE30" s="223">
        <f>IFERROR(IF((US_Others!E35*US_Others!E$8/SUM(US_Others!E35,US_Others!J35,US_Others!P35,US_Others!W35)+US_Others!J35*US_Others!J$8/SUM(US_Others!E35,US_Others!J35,US_Others!P35,US_Others!W35)+US_Others!P35*US_Others!P$8/SUM(US_Others!E35,US_Others!J35,US_Others!P35,US_Others!W35)+US_Others!W35*US_Others!W$8/SUM(US_Others!E35,US_Others!J35,US_Others!P35,US_Others!W35))&gt;3.5,4,IF((US_Others!E35*US_Others!E$8/SUM(US_Others!E35,US_Others!J35,US_Others!P35,US_Others!W35)+US_Others!J35*US_Others!J$8/SUM(US_Others!E35,US_Others!J35,US_Others!P35,US_Others!W35)+US_Others!P35*US_Others!P$8/SUM(US_Others!E35,US_Others!J35,US_Others!P35,US_Others!W35)+US_Others!W35*US_Others!W$8/SUM(US_Others!E35,US_Others!J35,US_Others!P35,US_Others!W35))&gt;2.5,3,2)),"")</f>
        <v>4</v>
      </c>
      <c r="BF30" s="223">
        <f>IFERROR(IF((US_Others!F35*US_Others!F$8/SUM(US_Others!F35,US_Others!K35,US_Others!Q35)+US_Others!K35*US_Others!K$8/SUM(US_Others!F35,US_Others!K35,US_Others!Q35)+US_Others!Q35*US_Others!Q$8/SUM(US_Others!F35,US_Others!K35,US_Others!Q35))&gt;3.5,4,IF((US_Others!F35*US_Others!F$8/SUM(US_Others!F35,US_Others!K35,US_Others!Q35)+US_Others!K35*US_Others!K$8/SUM(US_Others!F35,US_Others!K35,US_Others!Q35)+US_Others!Q35*US_Others!Q$8/SUM(US_Others!F35,US_Others!K35,US_Others!Q35))&gt;2.5,3,2)),"")</f>
        <v>4</v>
      </c>
      <c r="BG30" s="223">
        <f>IFERROR(IF((US_Others!G35*US_Others!G$8/SUM(US_Others!G35,US_Others!L35,US_Others!R35)+US_Others!L35*US_Others!L$8/SUM(US_Others!G35,US_Others!L35,US_Others!R35)+US_Others!R35*US_Others!R$8/SUM(US_Others!G35,US_Others!L35,US_Others!R35))&gt;3.5,4,IF((US_Others!G35*US_Others!G$8/SUM(US_Others!G35,US_Others!L35,US_Others!R35)+US_Others!L35*US_Others!L$8/SUM(US_Others!G35,US_Others!L35,US_Others!R35)+US_Others!R35*US_Others!R$8/SUM(US_Others!G35,US_Others!L35,US_Others!R35))&gt;2.5,3,2)),"")</f>
        <v>4</v>
      </c>
      <c r="BH30" s="219" t="str">
        <f>IFERROR(IF((US_Others!Z35*US_Others!Z$8/SUM(US_Others!Z35,US_Others!AB35)+US_Others!AB35*US_Others!AB$8/SUM(US_Others!Z35,US_Others!AB35))&gt;3.5,4,IF((US_Others!Z35*US_Others!Z$8/SUM(US_Others!Z35,US_Others!AB35)+US_Others!AB35*US_Others!AB$8/SUM(US_Others!Z35,US_Others!AB35))&gt;2.5,3,2)),"")</f>
        <v/>
      </c>
      <c r="BI30" s="219" t="str">
        <f>IFERROR(IF((US_Others!AA35*US_Others!AA$8/SUM(US_Others!AA35,US_Others!AC35)+US_Others!AC35*US_Others!AC$8/SUM(US_Others!AA35,US_Others!AC35))&gt;3.5,4,IF((US_Others!AA35*US_Others!AA$8/SUM(US_Others!AA35,US_Others!AC35)+US_Others!AC35*US_Others!AC$8/SUM(US_Others!AA35,US_Others!AC35))&gt;2.5,3,2)),"")</f>
        <v/>
      </c>
      <c r="BJ30" s="219" t="str">
        <f>IFERROR(US_Others!AD35*US_Others!AD$8/US_Others!AD35,"")</f>
        <v/>
      </c>
      <c r="BK30" s="74" t="str">
        <f>IFERROR(US_Others!AE35*US_Others!AE$8/US_Others!AE35,"")</f>
        <v/>
      </c>
      <c r="BL30" s="219" t="str">
        <f>IFERROR(IF(SUMPRODUCT(US_Others!AG35:AI35/SUM(US_Others!AG35:AI35),US_Others!AG$8:AI$8)&gt;3.5,4,IF(SUMPRODUCT(US_Others!AG35:AI35/SUM(US_Others!AG35:AI35),US_Others!AG$8:AI$8)&gt;2.5,3,2)),"")</f>
        <v/>
      </c>
      <c r="BM30" s="219" t="str">
        <f>IFERROR(US_Others!AL35*US_Others!AL$8/US_Others!AL35,"")</f>
        <v/>
      </c>
    </row>
    <row r="31" spans="1:65">
      <c r="A31" s="74" t="s">
        <v>140</v>
      </c>
      <c r="B31" s="332">
        <v>233210</v>
      </c>
      <c r="C31" s="333">
        <f>SUM(US_CO2!C34:AX34)</f>
        <v>2.1720880985071576</v>
      </c>
      <c r="D31" s="333">
        <f>SUM(US_CH4!C34:AC34)</f>
        <v>2.1508571402802739E-3</v>
      </c>
      <c r="E31" s="333">
        <f>SUM(US_N2O!C34:AA34)</f>
        <v>5.0032161329891522E-3</v>
      </c>
      <c r="F31" s="332">
        <f>US_Others!V36+US_Others!U36</f>
        <v>0</v>
      </c>
      <c r="G31" s="332">
        <f>US_Others!C36+US_Others!H36+US_Others!N36</f>
        <v>5.5406929154477418E-3</v>
      </c>
      <c r="H31" s="332">
        <f>US_Others!D36+US_Others!I36+US_Others!O36</f>
        <v>9.0867363813342983E-2</v>
      </c>
      <c r="I31" s="332">
        <f>US_Others!E36+US_Others!J36+US_Others!P36+US_Others!W36</f>
        <v>0.41998452299093886</v>
      </c>
      <c r="J31" s="332">
        <f>US_Others!F36+US_Others!K36+US_Others!Q36</f>
        <v>7.2583077192365411E-2</v>
      </c>
      <c r="K31" s="332">
        <f>US_Others!G36+US_Others!L36+US_Others!R36</f>
        <v>7.2029007900820665E-3</v>
      </c>
      <c r="L31" s="332">
        <f>US_Others!Z36+US_Others!AB36</f>
        <v>0</v>
      </c>
      <c r="M31" s="332">
        <f>US_Others!AA36+US_Others!AC36</f>
        <v>0</v>
      </c>
      <c r="N31" s="332">
        <f>US_Others!AD36</f>
        <v>0</v>
      </c>
      <c r="O31" s="332">
        <f>US_Others!AE36</f>
        <v>0</v>
      </c>
      <c r="P31" s="332">
        <f>SUM(US_Others!AG36:AI36)</f>
        <v>0</v>
      </c>
      <c r="Q31" s="332">
        <f>US_Others!AL36</f>
        <v>0</v>
      </c>
      <c r="R31" s="332"/>
      <c r="S31" s="334">
        <f t="shared" si="0"/>
        <v>2172.0880985071576</v>
      </c>
      <c r="T31" s="334">
        <f>D31*1000/Spec!I$6</f>
        <v>8.6034285611210959E-2</v>
      </c>
      <c r="U31" s="334">
        <f>E31*1000/Spec!I$7</f>
        <v>1.6789315882513933E-2</v>
      </c>
      <c r="V31" s="334">
        <f>F31*1000/Spec!I$8</f>
        <v>0</v>
      </c>
      <c r="W31" s="334">
        <f>G31*1000/Spec!I$9</f>
        <v>8.2084339488114697E-3</v>
      </c>
      <c r="X31" s="334">
        <f>H31*1000/Spec!I$10</f>
        <v>2.596210394666942E-2</v>
      </c>
      <c r="Y31" s="334">
        <f>I31*1000/Spec!I$11</f>
        <v>0.29369547062303414</v>
      </c>
      <c r="Z31" s="334">
        <f>J31*1000/Spec!I$12</f>
        <v>1.623782487524953E-2</v>
      </c>
      <c r="AA31" s="334">
        <f>K31*1000/Spec!I$15</f>
        <v>7.3424065138451245E-4</v>
      </c>
      <c r="AB31" s="334">
        <f>L31*1000/Spec!I$17</f>
        <v>0</v>
      </c>
      <c r="AC31" s="334">
        <f>M31*1000/Spec!I$18</f>
        <v>0</v>
      </c>
      <c r="AD31" s="335">
        <f>N31*1000/Spec!I$25</f>
        <v>0</v>
      </c>
      <c r="AE31" s="335">
        <f>O31*1000/Spec!I$26</f>
        <v>0</v>
      </c>
      <c r="AF31" s="334">
        <f>P31*1000/Spec!I$21</f>
        <v>0</v>
      </c>
      <c r="AG31" s="334">
        <f>Q31*1000/Spec!I$22</f>
        <v>0</v>
      </c>
      <c r="AI31" s="432">
        <f>S31/'2007output'!$D29</f>
        <v>4.9381573584743252E-2</v>
      </c>
      <c r="AJ31" s="432">
        <f>T31/'2007output'!$D29</f>
        <v>1.9559558420493008E-6</v>
      </c>
      <c r="AK31" s="432">
        <f>U31/'2007output'!$D29</f>
        <v>3.8169853159256117E-7</v>
      </c>
      <c r="AL31" s="433">
        <f>V31/'2007output'!$D29</f>
        <v>0</v>
      </c>
      <c r="AM31" s="433">
        <f>W31/'2007output'!$D29</f>
        <v>1.8661553614576031E-7</v>
      </c>
      <c r="AN31" s="433">
        <f>X31/'2007output'!$D29</f>
        <v>5.9023828146673329E-7</v>
      </c>
      <c r="AO31" s="433">
        <f>Y31/'2007output'!$D29</f>
        <v>6.6770516831453324E-6</v>
      </c>
      <c r="AP31" s="433">
        <f>Z31/'2007output'!$D29</f>
        <v>3.6916059918767E-7</v>
      </c>
      <c r="AQ31" s="433">
        <f>AA31/'2007output'!$D29</f>
        <v>1.6692674104781315E-8</v>
      </c>
      <c r="AR31" s="433">
        <f>AB31/'2007output'!$D29</f>
        <v>0</v>
      </c>
      <c r="AS31" s="433">
        <f>AC31/'2007output'!$D29</f>
        <v>0</v>
      </c>
      <c r="AT31" s="433">
        <f>AD31/'2007output'!$D29</f>
        <v>0</v>
      </c>
      <c r="AU31" s="433">
        <f>AE31/'2007output'!$D29</f>
        <v>0</v>
      </c>
      <c r="AV31" s="433">
        <f>AF31/'2007output'!$D29</f>
        <v>0</v>
      </c>
      <c r="AW31" s="433">
        <f>AG31/'2007output'!$D29</f>
        <v>0</v>
      </c>
      <c r="AY31" s="370">
        <f>IFERROR(IF(SUMPRODUCT(US_CO2!C34:AX34/SUM(US_CO2!C34:AX34),US_CO2!C$6:AX$6)&gt;3.5,4,IF(SUMPRODUCT(US_CO2!C34:AX34/SUM(US_CO2!C34:AX34),US_CO2!C$6:AX$6)&gt;2.5,3,2)),"")</f>
        <v>4</v>
      </c>
      <c r="AZ31" s="370">
        <f>IFERROR(IF(SUMPRODUCT(US_CH4!C34:AC34/SUM(US_CH4!C34:AC34),US_CH4!C$6:AC$6)&gt;3.5,4,IF(SUMPRODUCT(US_CH4!C34:AC34/SUM(US_CH4!C34:AC34),US_CH4!C$6:AC$6)&gt;2.5,3,2)),"")</f>
        <v>4</v>
      </c>
      <c r="BA31" s="223">
        <f>IFERROR(IF(SUMPRODUCT(US_N2O!C34:AA34/SUM(US_N2O!C34:AA34),US_N2O!C$6:AA$6)&gt;3.5,4,IF(SUMPRODUCT(US_N2O!C34:AA34/SUM(US_N2O!C34:AA34),US_N2O!C$6:AA$6)&gt;2.5,3,2)),"")</f>
        <v>4</v>
      </c>
      <c r="BB31" s="223" t="str">
        <f>IFERROR(IF(SUMPRODUCT(US_Others!U36:V36/SUM(US_Others!U36:V36),US_Others!U$8:V$8)&gt;3.5,4,IF(SUMPRODUCT(US_Others!U36:V36/SUM(US_Others!U36:V36),US_Others!U$8:V$8)&gt;2.5,3,2)),"")</f>
        <v/>
      </c>
      <c r="BC31" s="223">
        <f>IFERROR(IF((US_Others!C36*US_Others!C$8/SUM(US_Others!C36,US_Others!H36,US_Others!N36)+ US_Others!H36*US_Others!H$8/SUM(US_Others!C36,US_Others!H36,US_Others!N36)+US_Others!N36*US_Others!N$8/SUM(US_Others!C36,US_Others!H36,US_Others!N36))&gt;3.5,4,IF((US_Others!C36*US_Others!C$8/SUM(US_Others!C36,US_Others!H36,US_Others!N36)+ US_Others!H36*US_Others!H$8/SUM(US_Others!C36,US_Others!H36,US_Others!N36)+US_Others!N36*US_Others!N$8/SUM(US_Others!C36,US_Others!H36,US_Others!N36))&gt;2.5,3,2)),"")</f>
        <v>4</v>
      </c>
      <c r="BD31" s="223">
        <f>IFERROR(IF((US_Others!D36*US_Others!D$8/SUM(US_Others!D36,US_Others!I36,US_Others!O36)+US_Others!I36*US_Others!I$8/SUM(US_Others!D36,US_Others!I36,US_Others!O36)+US_Others!O36*US_Others!O$8/SUM(US_Others!D36,US_Others!I36,US_Others!O36))&gt;3.5,4,IF((US_Others!D36*US_Others!D$8/SUM(US_Others!D36,US_Others!I36,US_Others!O36)+US_Others!I36*US_Others!I$8/SUM(US_Others!D36,US_Others!I36,US_Others!O36)+US_Others!O36*US_Others!O$8/SUM(US_Others!D36,US_Others!I36,US_Others!O36))&gt;2.5,3,2)),"")</f>
        <v>4</v>
      </c>
      <c r="BE31" s="223">
        <f>IFERROR(IF((US_Others!E36*US_Others!E$8/SUM(US_Others!E36,US_Others!J36,US_Others!P36,US_Others!W36)+US_Others!J36*US_Others!J$8/SUM(US_Others!E36,US_Others!J36,US_Others!P36,US_Others!W36)+US_Others!P36*US_Others!P$8/SUM(US_Others!E36,US_Others!J36,US_Others!P36,US_Others!W36)+US_Others!W36*US_Others!W$8/SUM(US_Others!E36,US_Others!J36,US_Others!P36,US_Others!W36))&gt;3.5,4,IF((US_Others!E36*US_Others!E$8/SUM(US_Others!E36,US_Others!J36,US_Others!P36,US_Others!W36)+US_Others!J36*US_Others!J$8/SUM(US_Others!E36,US_Others!J36,US_Others!P36,US_Others!W36)+US_Others!P36*US_Others!P$8/SUM(US_Others!E36,US_Others!J36,US_Others!P36,US_Others!W36)+US_Others!W36*US_Others!W$8/SUM(US_Others!E36,US_Others!J36,US_Others!P36,US_Others!W36))&gt;2.5,3,2)),"")</f>
        <v>4</v>
      </c>
      <c r="BF31" s="223">
        <f>IFERROR(IF((US_Others!F36*US_Others!F$8/SUM(US_Others!F36,US_Others!K36,US_Others!Q36)+US_Others!K36*US_Others!K$8/SUM(US_Others!F36,US_Others!K36,US_Others!Q36)+US_Others!Q36*US_Others!Q$8/SUM(US_Others!F36,US_Others!K36,US_Others!Q36))&gt;3.5,4,IF((US_Others!F36*US_Others!F$8/SUM(US_Others!F36,US_Others!K36,US_Others!Q36)+US_Others!K36*US_Others!K$8/SUM(US_Others!F36,US_Others!K36,US_Others!Q36)+US_Others!Q36*US_Others!Q$8/SUM(US_Others!F36,US_Others!K36,US_Others!Q36))&gt;2.5,3,2)),"")</f>
        <v>4</v>
      </c>
      <c r="BG31" s="223">
        <f>IFERROR(IF((US_Others!G36*US_Others!G$8/SUM(US_Others!G36,US_Others!L36,US_Others!R36)+US_Others!L36*US_Others!L$8/SUM(US_Others!G36,US_Others!L36,US_Others!R36)+US_Others!R36*US_Others!R$8/SUM(US_Others!G36,US_Others!L36,US_Others!R36))&gt;3.5,4,IF((US_Others!G36*US_Others!G$8/SUM(US_Others!G36,US_Others!L36,US_Others!R36)+US_Others!L36*US_Others!L$8/SUM(US_Others!G36,US_Others!L36,US_Others!R36)+US_Others!R36*US_Others!R$8/SUM(US_Others!G36,US_Others!L36,US_Others!R36))&gt;2.5,3,2)),"")</f>
        <v>4</v>
      </c>
      <c r="BH31" s="219" t="str">
        <f>IFERROR(IF((US_Others!Z36*US_Others!Z$8/SUM(US_Others!Z36,US_Others!AB36)+US_Others!AB36*US_Others!AB$8/SUM(US_Others!Z36,US_Others!AB36))&gt;3.5,4,IF((US_Others!Z36*US_Others!Z$8/SUM(US_Others!Z36,US_Others!AB36)+US_Others!AB36*US_Others!AB$8/SUM(US_Others!Z36,US_Others!AB36))&gt;2.5,3,2)),"")</f>
        <v/>
      </c>
      <c r="BI31" s="219" t="str">
        <f>IFERROR(IF((US_Others!AA36*US_Others!AA$8/SUM(US_Others!AA36,US_Others!AC36)+US_Others!AC36*US_Others!AC$8/SUM(US_Others!AA36,US_Others!AC36))&gt;3.5,4,IF((US_Others!AA36*US_Others!AA$8/SUM(US_Others!AA36,US_Others!AC36)+US_Others!AC36*US_Others!AC$8/SUM(US_Others!AA36,US_Others!AC36))&gt;2.5,3,2)),"")</f>
        <v/>
      </c>
      <c r="BJ31" s="219" t="str">
        <f>IFERROR(US_Others!AD36*US_Others!AD$8/US_Others!AD36,"")</f>
        <v/>
      </c>
      <c r="BK31" s="74" t="str">
        <f>IFERROR(US_Others!AE36*US_Others!AE$8/US_Others!AE36,"")</f>
        <v/>
      </c>
      <c r="BL31" s="219" t="str">
        <f>IFERROR(IF(SUMPRODUCT(US_Others!AG36:AI36/SUM(US_Others!AG36:AI36),US_Others!AG$8:AI$8)&gt;3.5,4,IF(SUMPRODUCT(US_Others!AG36:AI36/SUM(US_Others!AG36:AI36),US_Others!AG$8:AI$8)&gt;2.5,3,2)),"")</f>
        <v/>
      </c>
      <c r="BM31" s="219" t="str">
        <f>IFERROR(US_Others!AL36*US_Others!AL$8/US_Others!AL36,"")</f>
        <v/>
      </c>
    </row>
    <row r="32" spans="1:65">
      <c r="A32" s="200" t="s">
        <v>141</v>
      </c>
      <c r="B32" s="332">
        <v>233230</v>
      </c>
      <c r="C32" s="333">
        <f>SUM(US_CO2!C35:AX35)</f>
        <v>1.6502421695120566</v>
      </c>
      <c r="D32" s="333">
        <f>SUM(US_CH4!C35:AC35)</f>
        <v>1.6300542713670529E-3</v>
      </c>
      <c r="E32" s="333">
        <f>SUM(US_N2O!C35:AA35)</f>
        <v>3.7861923056405388E-3</v>
      </c>
      <c r="F32" s="332">
        <f>US_Others!V37+US_Others!U37</f>
        <v>0</v>
      </c>
      <c r="G32" s="332">
        <f>US_Others!C37+US_Others!H37+US_Others!N37</f>
        <v>8.4364008729133811E-4</v>
      </c>
      <c r="H32" s="332">
        <f>US_Others!D37+US_Others!I37+US_Others!O37</f>
        <v>1.3835697431577946E-2</v>
      </c>
      <c r="I32" s="332">
        <f>US_Others!E37+US_Others!J37+US_Others!P37+US_Others!W37</f>
        <v>6.3947918616683433E-2</v>
      </c>
      <c r="J32" s="332">
        <f>US_Others!F37+US_Others!K37+US_Others!Q37</f>
        <v>1.1051685143516529E-2</v>
      </c>
      <c r="K32" s="332">
        <f>US_Others!G37+US_Others!L37+US_Others!R37</f>
        <v>1.0967321134787399E-3</v>
      </c>
      <c r="L32" s="332">
        <f>US_Others!Z37+US_Others!AB37</f>
        <v>0</v>
      </c>
      <c r="M32" s="332">
        <f>US_Others!AA37+US_Others!AC37</f>
        <v>0</v>
      </c>
      <c r="N32" s="332">
        <f>US_Others!AD37</f>
        <v>0</v>
      </c>
      <c r="O32" s="332">
        <f>US_Others!AE37</f>
        <v>0</v>
      </c>
      <c r="P32" s="332">
        <f>SUM(US_Others!AG37:AI37)</f>
        <v>0</v>
      </c>
      <c r="Q32" s="332">
        <f>US_Others!AL37</f>
        <v>0</v>
      </c>
      <c r="R32" s="332"/>
      <c r="S32" s="334">
        <f t="shared" si="0"/>
        <v>1650.2421695120565</v>
      </c>
      <c r="T32" s="334">
        <f>D32*1000/Spec!I$6</f>
        <v>6.520217085468212E-2</v>
      </c>
      <c r="U32" s="334">
        <f>E32*1000/Spec!I$7</f>
        <v>1.2705343307518586E-2</v>
      </c>
      <c r="V32" s="334">
        <f>F32*1000/Spec!I$8</f>
        <v>0</v>
      </c>
      <c r="W32" s="334">
        <f>G32*1000/Spec!I$9</f>
        <v>1.2498371663575379E-3</v>
      </c>
      <c r="X32" s="334">
        <f>H32*1000/Spec!I$10</f>
        <v>3.95305640902227E-3</v>
      </c>
      <c r="Y32" s="334">
        <f>I32*1000/Spec!I$11</f>
        <v>4.4718824207470934E-2</v>
      </c>
      <c r="Z32" s="334">
        <f>J32*1000/Spec!I$12</f>
        <v>2.4724127837844586E-3</v>
      </c>
      <c r="AA32" s="334">
        <f>K32*1000/Spec!I$15</f>
        <v>1.1179736121088071E-4</v>
      </c>
      <c r="AB32" s="334">
        <f>L32*1000/Spec!I$17</f>
        <v>0</v>
      </c>
      <c r="AC32" s="334">
        <f>M32*1000/Spec!I$18</f>
        <v>0</v>
      </c>
      <c r="AD32" s="335">
        <f>N32*1000/Spec!I$25</f>
        <v>0</v>
      </c>
      <c r="AE32" s="335">
        <f>O32*1000/Spec!I$26</f>
        <v>0</v>
      </c>
      <c r="AF32" s="334">
        <f>P32*1000/Spec!I$21</f>
        <v>0</v>
      </c>
      <c r="AG32" s="334">
        <f>Q32*1000/Spec!I$22</f>
        <v>0</v>
      </c>
      <c r="AI32" s="432">
        <f>S32/'2007output'!$D30</f>
        <v>4.2172967087737455E-2</v>
      </c>
      <c r="AJ32" s="432">
        <f>T32/'2007output'!$D30</f>
        <v>1.6662821107744417E-6</v>
      </c>
      <c r="AK32" s="432">
        <f>U32/'2007output'!$D30</f>
        <v>3.2469296630858643E-7</v>
      </c>
      <c r="AL32" s="433">
        <f>V32/'2007output'!$D30</f>
        <v>0</v>
      </c>
      <c r="AM32" s="433">
        <f>W32/'2007output'!$D30</f>
        <v>3.194036769610159E-8</v>
      </c>
      <c r="AN32" s="433">
        <f>X32/'2007output'!$D30</f>
        <v>1.0102282011309846E-7</v>
      </c>
      <c r="AO32" s="433">
        <f>Y32/'2007output'!$D30</f>
        <v>1.1428174217979286E-6</v>
      </c>
      <c r="AP32" s="433">
        <f>Z32/'2007output'!$D30</f>
        <v>6.3184049519637201E-8</v>
      </c>
      <c r="AQ32" s="433">
        <f>AA32/'2007output'!$D30</f>
        <v>2.8570512388714729E-9</v>
      </c>
      <c r="AR32" s="433">
        <f>AB32/'2007output'!$D30</f>
        <v>0</v>
      </c>
      <c r="AS32" s="433">
        <f>AC32/'2007output'!$D30</f>
        <v>0</v>
      </c>
      <c r="AT32" s="433">
        <f>AD32/'2007output'!$D30</f>
        <v>0</v>
      </c>
      <c r="AU32" s="433">
        <f>AE32/'2007output'!$D30</f>
        <v>0</v>
      </c>
      <c r="AV32" s="433">
        <f>AF32/'2007output'!$D30</f>
        <v>0</v>
      </c>
      <c r="AW32" s="433">
        <f>AG32/'2007output'!$D30</f>
        <v>0</v>
      </c>
      <c r="AY32" s="370">
        <f>IFERROR(IF(SUMPRODUCT(US_CO2!C35:AX35/SUM(US_CO2!C35:AX35),US_CO2!C$6:AX$6)&gt;3.5,4,IF(SUMPRODUCT(US_CO2!C35:AX35/SUM(US_CO2!C35:AX35),US_CO2!C$6:AX$6)&gt;2.5,3,2)),"")</f>
        <v>4</v>
      </c>
      <c r="AZ32" s="370">
        <f>IFERROR(IF(SUMPRODUCT(US_CH4!C35:AC35/SUM(US_CH4!C35:AC35),US_CH4!C$6:AC$6)&gt;3.5,4,IF(SUMPRODUCT(US_CH4!C35:AC35/SUM(US_CH4!C35:AC35),US_CH4!C$6:AC$6)&gt;2.5,3,2)),"")</f>
        <v>4</v>
      </c>
      <c r="BA32" s="223">
        <f>IFERROR(IF(SUMPRODUCT(US_N2O!C35:AA35/SUM(US_N2O!C35:AA35),US_N2O!C$6:AA$6)&gt;3.5,4,IF(SUMPRODUCT(US_N2O!C35:AA35/SUM(US_N2O!C35:AA35),US_N2O!C$6:AA$6)&gt;2.5,3,2)),"")</f>
        <v>4</v>
      </c>
      <c r="BB32" s="223" t="str">
        <f>IFERROR(IF(SUMPRODUCT(US_Others!U37:V37/SUM(US_Others!U37:V37),US_Others!U$8:V$8)&gt;3.5,4,IF(SUMPRODUCT(US_Others!U37:V37/SUM(US_Others!U37:V37),US_Others!U$8:V$8)&gt;2.5,3,2)),"")</f>
        <v/>
      </c>
      <c r="BC32" s="223">
        <f>IFERROR(IF((US_Others!C37*US_Others!C$8/SUM(US_Others!C37,US_Others!H37,US_Others!N37)+ US_Others!H37*US_Others!H$8/SUM(US_Others!C37,US_Others!H37,US_Others!N37)+US_Others!N37*US_Others!N$8/SUM(US_Others!C37,US_Others!H37,US_Others!N37))&gt;3.5,4,IF((US_Others!C37*US_Others!C$8/SUM(US_Others!C37,US_Others!H37,US_Others!N37)+ US_Others!H37*US_Others!H$8/SUM(US_Others!C37,US_Others!H37,US_Others!N37)+US_Others!N37*US_Others!N$8/SUM(US_Others!C37,US_Others!H37,US_Others!N37))&gt;2.5,3,2)),"")</f>
        <v>4</v>
      </c>
      <c r="BD32" s="223">
        <f>IFERROR(IF((US_Others!D37*US_Others!D$8/SUM(US_Others!D37,US_Others!I37,US_Others!O37)+US_Others!I37*US_Others!I$8/SUM(US_Others!D37,US_Others!I37,US_Others!O37)+US_Others!O37*US_Others!O$8/SUM(US_Others!D37,US_Others!I37,US_Others!O37))&gt;3.5,4,IF((US_Others!D37*US_Others!D$8/SUM(US_Others!D37,US_Others!I37,US_Others!O37)+US_Others!I37*US_Others!I$8/SUM(US_Others!D37,US_Others!I37,US_Others!O37)+US_Others!O37*US_Others!O$8/SUM(US_Others!D37,US_Others!I37,US_Others!O37))&gt;2.5,3,2)),"")</f>
        <v>4</v>
      </c>
      <c r="BE32" s="223">
        <f>IFERROR(IF((US_Others!E37*US_Others!E$8/SUM(US_Others!E37,US_Others!J37,US_Others!P37,US_Others!W37)+US_Others!J37*US_Others!J$8/SUM(US_Others!E37,US_Others!J37,US_Others!P37,US_Others!W37)+US_Others!P37*US_Others!P$8/SUM(US_Others!E37,US_Others!J37,US_Others!P37,US_Others!W37)+US_Others!W37*US_Others!W$8/SUM(US_Others!E37,US_Others!J37,US_Others!P37,US_Others!W37))&gt;3.5,4,IF((US_Others!E37*US_Others!E$8/SUM(US_Others!E37,US_Others!J37,US_Others!P37,US_Others!W37)+US_Others!J37*US_Others!J$8/SUM(US_Others!E37,US_Others!J37,US_Others!P37,US_Others!W37)+US_Others!P37*US_Others!P$8/SUM(US_Others!E37,US_Others!J37,US_Others!P37,US_Others!W37)+US_Others!W37*US_Others!W$8/SUM(US_Others!E37,US_Others!J37,US_Others!P37,US_Others!W37))&gt;2.5,3,2)),"")</f>
        <v>4</v>
      </c>
      <c r="BF32" s="223">
        <f>IFERROR(IF((US_Others!F37*US_Others!F$8/SUM(US_Others!F37,US_Others!K37,US_Others!Q37)+US_Others!K37*US_Others!K$8/SUM(US_Others!F37,US_Others!K37,US_Others!Q37)+US_Others!Q37*US_Others!Q$8/SUM(US_Others!F37,US_Others!K37,US_Others!Q37))&gt;3.5,4,IF((US_Others!F37*US_Others!F$8/SUM(US_Others!F37,US_Others!K37,US_Others!Q37)+US_Others!K37*US_Others!K$8/SUM(US_Others!F37,US_Others!K37,US_Others!Q37)+US_Others!Q37*US_Others!Q$8/SUM(US_Others!F37,US_Others!K37,US_Others!Q37))&gt;2.5,3,2)),"")</f>
        <v>4</v>
      </c>
      <c r="BG32" s="223">
        <f>IFERROR(IF((US_Others!G37*US_Others!G$8/SUM(US_Others!G37,US_Others!L37,US_Others!R37)+US_Others!L37*US_Others!L$8/SUM(US_Others!G37,US_Others!L37,US_Others!R37)+US_Others!R37*US_Others!R$8/SUM(US_Others!G37,US_Others!L37,US_Others!R37))&gt;3.5,4,IF((US_Others!G37*US_Others!G$8/SUM(US_Others!G37,US_Others!L37,US_Others!R37)+US_Others!L37*US_Others!L$8/SUM(US_Others!G37,US_Others!L37,US_Others!R37)+US_Others!R37*US_Others!R$8/SUM(US_Others!G37,US_Others!L37,US_Others!R37))&gt;2.5,3,2)),"")</f>
        <v>4</v>
      </c>
      <c r="BH32" s="219" t="str">
        <f>IFERROR(IF((US_Others!Z37*US_Others!Z$8/SUM(US_Others!Z37,US_Others!AB37)+US_Others!AB37*US_Others!AB$8/SUM(US_Others!Z37,US_Others!AB37))&gt;3.5,4,IF((US_Others!Z37*US_Others!Z$8/SUM(US_Others!Z37,US_Others!AB37)+US_Others!AB37*US_Others!AB$8/SUM(US_Others!Z37,US_Others!AB37))&gt;2.5,3,2)),"")</f>
        <v/>
      </c>
      <c r="BI32" s="219" t="str">
        <f>IFERROR(IF((US_Others!AA37*US_Others!AA$8/SUM(US_Others!AA37,US_Others!AC37)+US_Others!AC37*US_Others!AC$8/SUM(US_Others!AA37,US_Others!AC37))&gt;3.5,4,IF((US_Others!AA37*US_Others!AA$8/SUM(US_Others!AA37,US_Others!AC37)+US_Others!AC37*US_Others!AC$8/SUM(US_Others!AA37,US_Others!AC37))&gt;2.5,3,2)),"")</f>
        <v/>
      </c>
      <c r="BJ32" s="219" t="str">
        <f>IFERROR(US_Others!AD37*US_Others!AD$8/US_Others!AD37,"")</f>
        <v/>
      </c>
      <c r="BK32" s="74" t="str">
        <f>IFERROR(US_Others!AE37*US_Others!AE$8/US_Others!AE37,"")</f>
        <v/>
      </c>
      <c r="BL32" s="219" t="str">
        <f>IFERROR(IF(SUMPRODUCT(US_Others!AG37:AI37/SUM(US_Others!AG37:AI37),US_Others!AG$8:AI$8)&gt;3.5,4,IF(SUMPRODUCT(US_Others!AG37:AI37/SUM(US_Others!AG37:AI37),US_Others!AG$8:AI$8)&gt;2.5,3,2)),"")</f>
        <v/>
      </c>
      <c r="BM32" s="219" t="str">
        <f>IFERROR(US_Others!AL37*US_Others!AL$8/US_Others!AL37,"")</f>
        <v/>
      </c>
    </row>
    <row r="33" spans="1:65">
      <c r="A33" s="200" t="s">
        <v>142</v>
      </c>
      <c r="B33" s="332">
        <v>233240</v>
      </c>
      <c r="C33" s="333">
        <f>SUM(US_CO2!C36:AX36)</f>
        <v>3.7451748328530003</v>
      </c>
      <c r="D33" s="333">
        <f>SUM(US_CH4!C36:AC36)</f>
        <v>4.0629083864437117E-3</v>
      </c>
      <c r="E33" s="333">
        <f>SUM(US_N2O!C36:AA36)</f>
        <v>9.9363142692797356E-3</v>
      </c>
      <c r="F33" s="332">
        <f>US_Others!V38+US_Others!U38</f>
        <v>0</v>
      </c>
      <c r="G33" s="332">
        <f>US_Others!C38+US_Others!H38+US_Others!N38</f>
        <v>1.1226836066486625E-3</v>
      </c>
      <c r="H33" s="332">
        <f>US_Others!D38+US_Others!I38+US_Others!O38</f>
        <v>1.8412011149038066E-2</v>
      </c>
      <c r="I33" s="332">
        <f>US_Others!E38+US_Others!J38+US_Others!P38+US_Others!W38</f>
        <v>8.5099417383968604E-2</v>
      </c>
      <c r="J33" s="332">
        <f>US_Others!F38+US_Others!K38+US_Others!Q38</f>
        <v>1.4707155247097477E-2</v>
      </c>
      <c r="K33" s="332">
        <f>US_Others!G38+US_Others!L38+US_Others!R38</f>
        <v>1.4594886886432614E-3</v>
      </c>
      <c r="L33" s="332">
        <f>US_Others!Z38+US_Others!AB38</f>
        <v>0</v>
      </c>
      <c r="M33" s="332">
        <f>US_Others!AA38+US_Others!AC38</f>
        <v>0</v>
      </c>
      <c r="N33" s="332">
        <f>US_Others!AD38</f>
        <v>0</v>
      </c>
      <c r="O33" s="332">
        <f>US_Others!AE38</f>
        <v>0</v>
      </c>
      <c r="P33" s="332">
        <f>SUM(US_Others!AG38:AI38)</f>
        <v>0</v>
      </c>
      <c r="Q33" s="332">
        <f>US_Others!AL38</f>
        <v>0</v>
      </c>
      <c r="R33" s="332"/>
      <c r="S33" s="334">
        <f t="shared" si="0"/>
        <v>3745.1748328530002</v>
      </c>
      <c r="T33" s="334">
        <f>D33*1000/Spec!I$6</f>
        <v>0.16251633545774846</v>
      </c>
      <c r="U33" s="334">
        <f>E33*1000/Spec!I$7</f>
        <v>3.3343336474093072E-2</v>
      </c>
      <c r="V33" s="334">
        <f>F33*1000/Spec!I$8</f>
        <v>0</v>
      </c>
      <c r="W33" s="334">
        <f>G33*1000/Spec!I$9</f>
        <v>1.6632349728128333E-3</v>
      </c>
      <c r="X33" s="334">
        <f>H33*1000/Spec!I$10</f>
        <v>5.2605746140108756E-3</v>
      </c>
      <c r="Y33" s="334">
        <f>I33*1000/Spec!I$11</f>
        <v>5.9510082086691327E-2</v>
      </c>
      <c r="Z33" s="334">
        <f>J33*1000/Spec!I$12</f>
        <v>3.2901913304468631E-3</v>
      </c>
      <c r="AA33" s="334">
        <f>K33*1000/Spec!I$15</f>
        <v>1.4877560536628558E-4</v>
      </c>
      <c r="AB33" s="334">
        <f>L33*1000/Spec!I$17</f>
        <v>0</v>
      </c>
      <c r="AC33" s="334">
        <f>M33*1000/Spec!I$18</f>
        <v>0</v>
      </c>
      <c r="AD33" s="335">
        <f>N33*1000/Spec!I$25</f>
        <v>0</v>
      </c>
      <c r="AE33" s="335">
        <f>O33*1000/Spec!I$26</f>
        <v>0</v>
      </c>
      <c r="AF33" s="334">
        <f>P33*1000/Spec!I$21</f>
        <v>0</v>
      </c>
      <c r="AG33" s="334">
        <f>Q33*1000/Spec!I$22</f>
        <v>0</v>
      </c>
      <c r="AI33" s="432">
        <f>S33/'2007output'!$D31</f>
        <v>4.0178641038364341E-2</v>
      </c>
      <c r="AJ33" s="432">
        <f>T33/'2007output'!$D31</f>
        <v>1.7434928398931627E-6</v>
      </c>
      <c r="AK33" s="432">
        <f>U33/'2007output'!$D31</f>
        <v>3.5771092325573413E-7</v>
      </c>
      <c r="AL33" s="433">
        <f>V33/'2007output'!$D31</f>
        <v>0</v>
      </c>
      <c r="AM33" s="433">
        <f>W33/'2007output'!$D31</f>
        <v>1.7843364840779243E-8</v>
      </c>
      <c r="AN33" s="433">
        <f>X33/'2007output'!$D31</f>
        <v>5.6436013939264635E-8</v>
      </c>
      <c r="AO33" s="433">
        <f>Y33/'2007output'!$D31</f>
        <v>6.3843060285207676E-7</v>
      </c>
      <c r="AP33" s="433">
        <f>Z33/'2007output'!$D31</f>
        <v>3.5297528770601893E-8</v>
      </c>
      <c r="AQ33" s="433">
        <f>AA33/'2007output'!$D31</f>
        <v>1.5960807999779602E-9</v>
      </c>
      <c r="AR33" s="433">
        <f>AB33/'2007output'!$D31</f>
        <v>0</v>
      </c>
      <c r="AS33" s="433">
        <f>AC33/'2007output'!$D31</f>
        <v>0</v>
      </c>
      <c r="AT33" s="433">
        <f>AD33/'2007output'!$D31</f>
        <v>0</v>
      </c>
      <c r="AU33" s="433">
        <f>AE33/'2007output'!$D31</f>
        <v>0</v>
      </c>
      <c r="AV33" s="433">
        <f>AF33/'2007output'!$D31</f>
        <v>0</v>
      </c>
      <c r="AW33" s="433">
        <f>AG33/'2007output'!$D31</f>
        <v>0</v>
      </c>
      <c r="AY33" s="370">
        <f>IFERROR(IF(SUMPRODUCT(US_CO2!C36:AX36/SUM(US_CO2!C36:AX36),US_CO2!C$6:AX$6)&gt;3.5,4,IF(SUMPRODUCT(US_CO2!C36:AX36/SUM(US_CO2!C36:AX36),US_CO2!C$6:AX$6)&gt;2.5,3,2)),"")</f>
        <v>4</v>
      </c>
      <c r="AZ33" s="370">
        <f>IFERROR(IF(SUMPRODUCT(US_CH4!C36:AC36/SUM(US_CH4!C36:AC36),US_CH4!C$6:AC$6)&gt;3.5,4,IF(SUMPRODUCT(US_CH4!C36:AC36/SUM(US_CH4!C36:AC36),US_CH4!C$6:AC$6)&gt;2.5,3,2)),"")</f>
        <v>4</v>
      </c>
      <c r="BA33" s="223">
        <f>IFERROR(IF(SUMPRODUCT(US_N2O!C36:AA36/SUM(US_N2O!C36:AA36),US_N2O!C$6:AA$6)&gt;3.5,4,IF(SUMPRODUCT(US_N2O!C36:AA36/SUM(US_N2O!C36:AA36),US_N2O!C$6:AA$6)&gt;2.5,3,2)),"")</f>
        <v>4</v>
      </c>
      <c r="BB33" s="223" t="str">
        <f>IFERROR(IF(SUMPRODUCT(US_Others!U38:V38/SUM(US_Others!U38:V38),US_Others!U$8:V$8)&gt;3.5,4,IF(SUMPRODUCT(US_Others!U38:V38/SUM(US_Others!U38:V38),US_Others!U$8:V$8)&gt;2.5,3,2)),"")</f>
        <v/>
      </c>
      <c r="BC33" s="223">
        <f>IFERROR(IF((US_Others!C38*US_Others!C$8/SUM(US_Others!C38,US_Others!H38,US_Others!N38)+ US_Others!H38*US_Others!H$8/SUM(US_Others!C38,US_Others!H38,US_Others!N38)+US_Others!N38*US_Others!N$8/SUM(US_Others!C38,US_Others!H38,US_Others!N38))&gt;3.5,4,IF((US_Others!C38*US_Others!C$8/SUM(US_Others!C38,US_Others!H38,US_Others!N38)+ US_Others!H38*US_Others!H$8/SUM(US_Others!C38,US_Others!H38,US_Others!N38)+US_Others!N38*US_Others!N$8/SUM(US_Others!C38,US_Others!H38,US_Others!N38))&gt;2.5,3,2)),"")</f>
        <v>4</v>
      </c>
      <c r="BD33" s="223">
        <f>IFERROR(IF((US_Others!D38*US_Others!D$8/SUM(US_Others!D38,US_Others!I38,US_Others!O38)+US_Others!I38*US_Others!I$8/SUM(US_Others!D38,US_Others!I38,US_Others!O38)+US_Others!O38*US_Others!O$8/SUM(US_Others!D38,US_Others!I38,US_Others!O38))&gt;3.5,4,IF((US_Others!D38*US_Others!D$8/SUM(US_Others!D38,US_Others!I38,US_Others!O38)+US_Others!I38*US_Others!I$8/SUM(US_Others!D38,US_Others!I38,US_Others!O38)+US_Others!O38*US_Others!O$8/SUM(US_Others!D38,US_Others!I38,US_Others!O38))&gt;2.5,3,2)),"")</f>
        <v>4</v>
      </c>
      <c r="BE33" s="223">
        <f>IFERROR(IF((US_Others!E38*US_Others!E$8/SUM(US_Others!E38,US_Others!J38,US_Others!P38,US_Others!W38)+US_Others!J38*US_Others!J$8/SUM(US_Others!E38,US_Others!J38,US_Others!P38,US_Others!W38)+US_Others!P38*US_Others!P$8/SUM(US_Others!E38,US_Others!J38,US_Others!P38,US_Others!W38)+US_Others!W38*US_Others!W$8/SUM(US_Others!E38,US_Others!J38,US_Others!P38,US_Others!W38))&gt;3.5,4,IF((US_Others!E38*US_Others!E$8/SUM(US_Others!E38,US_Others!J38,US_Others!P38,US_Others!W38)+US_Others!J38*US_Others!J$8/SUM(US_Others!E38,US_Others!J38,US_Others!P38,US_Others!W38)+US_Others!P38*US_Others!P$8/SUM(US_Others!E38,US_Others!J38,US_Others!P38,US_Others!W38)+US_Others!W38*US_Others!W$8/SUM(US_Others!E38,US_Others!J38,US_Others!P38,US_Others!W38))&gt;2.5,3,2)),"")</f>
        <v>4</v>
      </c>
      <c r="BF33" s="223">
        <f>IFERROR(IF((US_Others!F38*US_Others!F$8/SUM(US_Others!F38,US_Others!K38,US_Others!Q38)+US_Others!K38*US_Others!K$8/SUM(US_Others!F38,US_Others!K38,US_Others!Q38)+US_Others!Q38*US_Others!Q$8/SUM(US_Others!F38,US_Others!K38,US_Others!Q38))&gt;3.5,4,IF((US_Others!F38*US_Others!F$8/SUM(US_Others!F38,US_Others!K38,US_Others!Q38)+US_Others!K38*US_Others!K$8/SUM(US_Others!F38,US_Others!K38,US_Others!Q38)+US_Others!Q38*US_Others!Q$8/SUM(US_Others!F38,US_Others!K38,US_Others!Q38))&gt;2.5,3,2)),"")</f>
        <v>4</v>
      </c>
      <c r="BG33" s="223">
        <f>IFERROR(IF((US_Others!G38*US_Others!G$8/SUM(US_Others!G38,US_Others!L38,US_Others!R38)+US_Others!L38*US_Others!L$8/SUM(US_Others!G38,US_Others!L38,US_Others!R38)+US_Others!R38*US_Others!R$8/SUM(US_Others!G38,US_Others!L38,US_Others!R38))&gt;3.5,4,IF((US_Others!G38*US_Others!G$8/SUM(US_Others!G38,US_Others!L38,US_Others!R38)+US_Others!L38*US_Others!L$8/SUM(US_Others!G38,US_Others!L38,US_Others!R38)+US_Others!R38*US_Others!R$8/SUM(US_Others!G38,US_Others!L38,US_Others!R38))&gt;2.5,3,2)),"")</f>
        <v>4</v>
      </c>
      <c r="BH33" s="219" t="str">
        <f>IFERROR(IF((US_Others!Z38*US_Others!Z$8/SUM(US_Others!Z38,US_Others!AB38)+US_Others!AB38*US_Others!AB$8/SUM(US_Others!Z38,US_Others!AB38))&gt;3.5,4,IF((US_Others!Z38*US_Others!Z$8/SUM(US_Others!Z38,US_Others!AB38)+US_Others!AB38*US_Others!AB$8/SUM(US_Others!Z38,US_Others!AB38))&gt;2.5,3,2)),"")</f>
        <v/>
      </c>
      <c r="BI33" s="219" t="str">
        <f>IFERROR(IF((US_Others!AA38*US_Others!AA$8/SUM(US_Others!AA38,US_Others!AC38)+US_Others!AC38*US_Others!AC$8/SUM(US_Others!AA38,US_Others!AC38))&gt;3.5,4,IF((US_Others!AA38*US_Others!AA$8/SUM(US_Others!AA38,US_Others!AC38)+US_Others!AC38*US_Others!AC$8/SUM(US_Others!AA38,US_Others!AC38))&gt;2.5,3,2)),"")</f>
        <v/>
      </c>
      <c r="BJ33" s="219" t="str">
        <f>IFERROR(US_Others!AD38*US_Others!AD$8/US_Others!AD38,"")</f>
        <v/>
      </c>
      <c r="BK33" s="74" t="str">
        <f>IFERROR(US_Others!AE38*US_Others!AE$8/US_Others!AE38,"")</f>
        <v/>
      </c>
      <c r="BL33" s="219" t="str">
        <f>IFERROR(IF(SUMPRODUCT(US_Others!AG38:AI38/SUM(US_Others!AG38:AI38),US_Others!AG$8:AI$8)&gt;3.5,4,IF(SUMPRODUCT(US_Others!AG38:AI38/SUM(US_Others!AG38:AI38),US_Others!AG$8:AI$8)&gt;2.5,3,2)),"")</f>
        <v/>
      </c>
      <c r="BM33" s="219" t="str">
        <f>IFERROR(US_Others!AL38*US_Others!AL$8/US_Others!AL38,"")</f>
        <v/>
      </c>
    </row>
    <row r="34" spans="1:65">
      <c r="A34" s="200" t="s">
        <v>143</v>
      </c>
      <c r="B34" s="332">
        <v>233262</v>
      </c>
      <c r="C34" s="333">
        <f>SUM(US_CO2!C37:AX37)</f>
        <v>4.2261337212671588</v>
      </c>
      <c r="D34" s="333">
        <f>SUM(US_CH4!C37:AC37)</f>
        <v>4.2104692925539061E-3</v>
      </c>
      <c r="E34" s="333">
        <f>SUM(US_N2O!C37:AA37)</f>
        <v>9.8293098029223654E-3</v>
      </c>
      <c r="F34" s="332">
        <f>US_Others!V39+US_Others!U39</f>
        <v>0</v>
      </c>
      <c r="G34" s="332">
        <f>US_Others!C39+US_Others!H39+US_Others!N39</f>
        <v>1.2698316195428803E-2</v>
      </c>
      <c r="H34" s="332">
        <f>US_Others!D39+US_Others!I39+US_Others!O39</f>
        <v>0.2082523856050324</v>
      </c>
      <c r="I34" s="332">
        <f>US_Others!E39+US_Others!J39+US_Others!P39+US_Others!W39</f>
        <v>0.96253236761350347</v>
      </c>
      <c r="J34" s="332">
        <f>US_Others!F39+US_Others!K39+US_Others!Q39</f>
        <v>0.16634794216011733</v>
      </c>
      <c r="K34" s="332">
        <f>US_Others!G39+US_Others!L39+US_Others!R39</f>
        <v>1.6507811054057447E-2</v>
      </c>
      <c r="L34" s="332">
        <f>US_Others!Z39+US_Others!AB39</f>
        <v>0</v>
      </c>
      <c r="M34" s="332">
        <f>US_Others!AA39+US_Others!AC39</f>
        <v>0</v>
      </c>
      <c r="N34" s="332">
        <f>US_Others!AD39</f>
        <v>0</v>
      </c>
      <c r="O34" s="332">
        <f>US_Others!AE39</f>
        <v>0</v>
      </c>
      <c r="P34" s="332">
        <f>SUM(US_Others!AG39:AI39)</f>
        <v>0</v>
      </c>
      <c r="Q34" s="332">
        <f>US_Others!AL39</f>
        <v>0</v>
      </c>
      <c r="R34" s="332"/>
      <c r="S34" s="334">
        <f t="shared" si="0"/>
        <v>4226.1337212671588</v>
      </c>
      <c r="T34" s="334">
        <f>D34*1000/Spec!I$6</f>
        <v>0.16841877170215624</v>
      </c>
      <c r="U34" s="334">
        <f>E34*1000/Spec!I$7</f>
        <v>3.2984261083632095E-2</v>
      </c>
      <c r="V34" s="334">
        <f>F34*1000/Spec!I$8</f>
        <v>0</v>
      </c>
      <c r="W34" s="334">
        <f>G34*1000/Spec!I$9</f>
        <v>1.8812320289524152E-2</v>
      </c>
      <c r="X34" s="334">
        <f>H34*1000/Spec!I$10</f>
        <v>5.950068160143783E-2</v>
      </c>
      <c r="Y34" s="334">
        <f>I34*1000/Spec!I$11</f>
        <v>0.67309955777168073</v>
      </c>
      <c r="Z34" s="334">
        <f>J34*1000/Spec!I$12</f>
        <v>3.7214304733807005E-2</v>
      </c>
      <c r="AA34" s="334">
        <f>K34*1000/Spec!I$15</f>
        <v>1.6827534203932156E-3</v>
      </c>
      <c r="AB34" s="334">
        <f>L34*1000/Spec!I$17</f>
        <v>0</v>
      </c>
      <c r="AC34" s="334">
        <f>M34*1000/Spec!I$18</f>
        <v>0</v>
      </c>
      <c r="AD34" s="335">
        <f>N34*1000/Spec!I$25</f>
        <v>0</v>
      </c>
      <c r="AE34" s="335">
        <f>O34*1000/Spec!I$26</f>
        <v>0</v>
      </c>
      <c r="AF34" s="334">
        <f>P34*1000/Spec!I$21</f>
        <v>0</v>
      </c>
      <c r="AG34" s="334">
        <f>Q34*1000/Spec!I$22</f>
        <v>0</v>
      </c>
      <c r="AI34" s="432">
        <f>S34/'2007output'!$D32</f>
        <v>3.8642908306842846E-2</v>
      </c>
      <c r="AJ34" s="432">
        <f>T34/'2007output'!$D32</f>
        <v>1.5399870381020773E-6</v>
      </c>
      <c r="AK34" s="432">
        <f>U34/'2007output'!$D32</f>
        <v>3.0160138336597238E-7</v>
      </c>
      <c r="AL34" s="433">
        <f>V34/'2007output'!$D32</f>
        <v>0</v>
      </c>
      <c r="AM34" s="433">
        <f>W34/'2007output'!$D32</f>
        <v>1.7201603544363699E-7</v>
      </c>
      <c r="AN34" s="433">
        <f>X34/'2007output'!$D32</f>
        <v>5.4406214638887475E-7</v>
      </c>
      <c r="AO34" s="433">
        <f>Y34/'2007output'!$D32</f>
        <v>6.1546856317997818E-6</v>
      </c>
      <c r="AP34" s="433">
        <f>Z34/'2007output'!$D32</f>
        <v>3.4028004326853689E-7</v>
      </c>
      <c r="AQ34" s="433">
        <f>AA34/'2007output'!$D32</f>
        <v>1.5386755463995052E-8</v>
      </c>
      <c r="AR34" s="433">
        <f>AB34/'2007output'!$D32</f>
        <v>0</v>
      </c>
      <c r="AS34" s="433">
        <f>AC34/'2007output'!$D32</f>
        <v>0</v>
      </c>
      <c r="AT34" s="433">
        <f>AD34/'2007output'!$D32</f>
        <v>0</v>
      </c>
      <c r="AU34" s="433">
        <f>AE34/'2007output'!$D32</f>
        <v>0</v>
      </c>
      <c r="AV34" s="433">
        <f>AF34/'2007output'!$D32</f>
        <v>0</v>
      </c>
      <c r="AW34" s="433">
        <f>AG34/'2007output'!$D32</f>
        <v>0</v>
      </c>
      <c r="AY34" s="370">
        <f>IFERROR(IF(SUMPRODUCT(US_CO2!C37:AX37/SUM(US_CO2!C37:AX37),US_CO2!C$6:AX$6)&gt;3.5,4,IF(SUMPRODUCT(US_CO2!C37:AX37/SUM(US_CO2!C37:AX37),US_CO2!C$6:AX$6)&gt;2.5,3,2)),"")</f>
        <v>4</v>
      </c>
      <c r="AZ34" s="370">
        <f>IFERROR(IF(SUMPRODUCT(US_CH4!C37:AC37/SUM(US_CH4!C37:AC37),US_CH4!C$6:AC$6)&gt;3.5,4,IF(SUMPRODUCT(US_CH4!C37:AC37/SUM(US_CH4!C37:AC37),US_CH4!C$6:AC$6)&gt;2.5,3,2)),"")</f>
        <v>4</v>
      </c>
      <c r="BA34" s="223">
        <f>IFERROR(IF(SUMPRODUCT(US_N2O!C37:AA37/SUM(US_N2O!C37:AA37),US_N2O!C$6:AA$6)&gt;3.5,4,IF(SUMPRODUCT(US_N2O!C37:AA37/SUM(US_N2O!C37:AA37),US_N2O!C$6:AA$6)&gt;2.5,3,2)),"")</f>
        <v>4</v>
      </c>
      <c r="BB34" s="223" t="str">
        <f>IFERROR(IF(SUMPRODUCT(US_Others!U39:V39/SUM(US_Others!U39:V39),US_Others!U$8:V$8)&gt;3.5,4,IF(SUMPRODUCT(US_Others!U39:V39/SUM(US_Others!U39:V39),US_Others!U$8:V$8)&gt;2.5,3,2)),"")</f>
        <v/>
      </c>
      <c r="BC34" s="223">
        <f>IFERROR(IF((US_Others!C39*US_Others!C$8/SUM(US_Others!C39,US_Others!H39,US_Others!N39)+ US_Others!H39*US_Others!H$8/SUM(US_Others!C39,US_Others!H39,US_Others!N39)+US_Others!N39*US_Others!N$8/SUM(US_Others!C39,US_Others!H39,US_Others!N39))&gt;3.5,4,IF((US_Others!C39*US_Others!C$8/SUM(US_Others!C39,US_Others!H39,US_Others!N39)+ US_Others!H39*US_Others!H$8/SUM(US_Others!C39,US_Others!H39,US_Others!N39)+US_Others!N39*US_Others!N$8/SUM(US_Others!C39,US_Others!H39,US_Others!N39))&gt;2.5,3,2)),"")</f>
        <v>4</v>
      </c>
      <c r="BD34" s="223">
        <f>IFERROR(IF((US_Others!D39*US_Others!D$8/SUM(US_Others!D39,US_Others!I39,US_Others!O39)+US_Others!I39*US_Others!I$8/SUM(US_Others!D39,US_Others!I39,US_Others!O39)+US_Others!O39*US_Others!O$8/SUM(US_Others!D39,US_Others!I39,US_Others!O39))&gt;3.5,4,IF((US_Others!D39*US_Others!D$8/SUM(US_Others!D39,US_Others!I39,US_Others!O39)+US_Others!I39*US_Others!I$8/SUM(US_Others!D39,US_Others!I39,US_Others!O39)+US_Others!O39*US_Others!O$8/SUM(US_Others!D39,US_Others!I39,US_Others!O39))&gt;2.5,3,2)),"")</f>
        <v>4</v>
      </c>
      <c r="BE34" s="223">
        <f>IFERROR(IF((US_Others!E39*US_Others!E$8/SUM(US_Others!E39,US_Others!J39,US_Others!P39,US_Others!W39)+US_Others!J39*US_Others!J$8/SUM(US_Others!E39,US_Others!J39,US_Others!P39,US_Others!W39)+US_Others!P39*US_Others!P$8/SUM(US_Others!E39,US_Others!J39,US_Others!P39,US_Others!W39)+US_Others!W39*US_Others!W$8/SUM(US_Others!E39,US_Others!J39,US_Others!P39,US_Others!W39))&gt;3.5,4,IF((US_Others!E39*US_Others!E$8/SUM(US_Others!E39,US_Others!J39,US_Others!P39,US_Others!W39)+US_Others!J39*US_Others!J$8/SUM(US_Others!E39,US_Others!J39,US_Others!P39,US_Others!W39)+US_Others!P39*US_Others!P$8/SUM(US_Others!E39,US_Others!J39,US_Others!P39,US_Others!W39)+US_Others!W39*US_Others!W$8/SUM(US_Others!E39,US_Others!J39,US_Others!P39,US_Others!W39))&gt;2.5,3,2)),"")</f>
        <v>4</v>
      </c>
      <c r="BF34" s="223">
        <f>IFERROR(IF((US_Others!F39*US_Others!F$8/SUM(US_Others!F39,US_Others!K39,US_Others!Q39)+US_Others!K39*US_Others!K$8/SUM(US_Others!F39,US_Others!K39,US_Others!Q39)+US_Others!Q39*US_Others!Q$8/SUM(US_Others!F39,US_Others!K39,US_Others!Q39))&gt;3.5,4,IF((US_Others!F39*US_Others!F$8/SUM(US_Others!F39,US_Others!K39,US_Others!Q39)+US_Others!K39*US_Others!K$8/SUM(US_Others!F39,US_Others!K39,US_Others!Q39)+US_Others!Q39*US_Others!Q$8/SUM(US_Others!F39,US_Others!K39,US_Others!Q39))&gt;2.5,3,2)),"")</f>
        <v>4</v>
      </c>
      <c r="BG34" s="223">
        <f>IFERROR(IF((US_Others!G39*US_Others!G$8/SUM(US_Others!G39,US_Others!L39,US_Others!R39)+US_Others!L39*US_Others!L$8/SUM(US_Others!G39,US_Others!L39,US_Others!R39)+US_Others!R39*US_Others!R$8/SUM(US_Others!G39,US_Others!L39,US_Others!R39))&gt;3.5,4,IF((US_Others!G39*US_Others!G$8/SUM(US_Others!G39,US_Others!L39,US_Others!R39)+US_Others!L39*US_Others!L$8/SUM(US_Others!G39,US_Others!L39,US_Others!R39)+US_Others!R39*US_Others!R$8/SUM(US_Others!G39,US_Others!L39,US_Others!R39))&gt;2.5,3,2)),"")</f>
        <v>4</v>
      </c>
      <c r="BH34" s="219" t="str">
        <f>IFERROR(IF((US_Others!Z39*US_Others!Z$8/SUM(US_Others!Z39,US_Others!AB39)+US_Others!AB39*US_Others!AB$8/SUM(US_Others!Z39,US_Others!AB39))&gt;3.5,4,IF((US_Others!Z39*US_Others!Z$8/SUM(US_Others!Z39,US_Others!AB39)+US_Others!AB39*US_Others!AB$8/SUM(US_Others!Z39,US_Others!AB39))&gt;2.5,3,2)),"")</f>
        <v/>
      </c>
      <c r="BI34" s="219" t="str">
        <f>IFERROR(IF((US_Others!AA39*US_Others!AA$8/SUM(US_Others!AA39,US_Others!AC39)+US_Others!AC39*US_Others!AC$8/SUM(US_Others!AA39,US_Others!AC39))&gt;3.5,4,IF((US_Others!AA39*US_Others!AA$8/SUM(US_Others!AA39,US_Others!AC39)+US_Others!AC39*US_Others!AC$8/SUM(US_Others!AA39,US_Others!AC39))&gt;2.5,3,2)),"")</f>
        <v/>
      </c>
      <c r="BJ34" s="219" t="str">
        <f>IFERROR(US_Others!AD39*US_Others!AD$8/US_Others!AD39,"")</f>
        <v/>
      </c>
      <c r="BK34" s="74" t="str">
        <f>IFERROR(US_Others!AE39*US_Others!AE$8/US_Others!AE39,"")</f>
        <v/>
      </c>
      <c r="BL34" s="219" t="str">
        <f>IFERROR(IF(SUMPRODUCT(US_Others!AG39:AI39/SUM(US_Others!AG39:AI39),US_Others!AG$8:AI$8)&gt;3.5,4,IF(SUMPRODUCT(US_Others!AG39:AI39/SUM(US_Others!AG39:AI39),US_Others!AG$8:AI$8)&gt;2.5,3,2)),"")</f>
        <v/>
      </c>
      <c r="BM34" s="219" t="str">
        <f>IFERROR(US_Others!AL39*US_Others!AL$8/US_Others!AL39,"")</f>
        <v/>
      </c>
    </row>
    <row r="35" spans="1:65">
      <c r="A35" s="200" t="s">
        <v>144</v>
      </c>
      <c r="B35" s="332">
        <v>233293</v>
      </c>
      <c r="C35" s="333">
        <f>SUM(US_CO2!C38:AX38)</f>
        <v>9.3007201403299149</v>
      </c>
      <c r="D35" s="333">
        <f>SUM(US_CH4!C38:AC38)</f>
        <v>8.7010654621796583E-3</v>
      </c>
      <c r="E35" s="333">
        <f>SUM(US_N2O!C38:AA38)</f>
        <v>1.9543096687153733E-2</v>
      </c>
      <c r="F35" s="332">
        <f>US_Others!V40+US_Others!U40</f>
        <v>0</v>
      </c>
      <c r="G35" s="332">
        <f>US_Others!C40+US_Others!H40+US_Others!N40</f>
        <v>5.1197903680699815E-5</v>
      </c>
      <c r="H35" s="332">
        <f>US_Others!D40+US_Others!I40+US_Others!O40</f>
        <v>8.3964562036347703E-4</v>
      </c>
      <c r="I35" s="332">
        <f>US_Others!E40+US_Others!J40+US_Others!P40+US_Others!W40</f>
        <v>3.8808010989970455E-3</v>
      </c>
      <c r="J35" s="332">
        <f>US_Others!F40+US_Others!K40+US_Others!Q40</f>
        <v>6.7069253821716752E-4</v>
      </c>
      <c r="K35" s="332">
        <f>US_Others!G40+US_Others!L40+US_Others!R40</f>
        <v>6.6557274784909758E-5</v>
      </c>
      <c r="L35" s="332">
        <f>US_Others!Z40+US_Others!AB40</f>
        <v>0</v>
      </c>
      <c r="M35" s="332">
        <f>US_Others!AA40+US_Others!AC40</f>
        <v>0</v>
      </c>
      <c r="N35" s="332">
        <f>US_Others!AD40</f>
        <v>0</v>
      </c>
      <c r="O35" s="332">
        <f>US_Others!AE40</f>
        <v>0</v>
      </c>
      <c r="P35" s="332">
        <f>SUM(US_Others!AG40:AI40)</f>
        <v>0</v>
      </c>
      <c r="Q35" s="332">
        <f>US_Others!AL40</f>
        <v>0</v>
      </c>
      <c r="R35" s="332"/>
      <c r="S35" s="334">
        <f t="shared" si="0"/>
        <v>9300.720140329915</v>
      </c>
      <c r="T35" s="334">
        <f>D35*1000/Spec!I$6</f>
        <v>0.34804261848718632</v>
      </c>
      <c r="U35" s="334">
        <f>E35*1000/Spec!I$7</f>
        <v>6.5580861366287685E-2</v>
      </c>
      <c r="V35" s="334">
        <f>F35*1000/Spec!I$8</f>
        <v>0</v>
      </c>
      <c r="W35" s="334">
        <f>G35*1000/Spec!I$9</f>
        <v>7.5848746193629357E-5</v>
      </c>
      <c r="X35" s="334">
        <f>H35*1000/Spec!I$10</f>
        <v>2.3989874867527913E-4</v>
      </c>
      <c r="Y35" s="334">
        <f>I35*1000/Spec!I$11</f>
        <v>2.7138469223755564E-3</v>
      </c>
      <c r="Z35" s="334">
        <f>J35*1000/Spec!I$12</f>
        <v>1.5004307342665941E-4</v>
      </c>
      <c r="AA35" s="334">
        <f>K35*1000/Spec!I$15</f>
        <v>6.7846355540173051E-6</v>
      </c>
      <c r="AB35" s="334">
        <f>L35*1000/Spec!I$17</f>
        <v>0</v>
      </c>
      <c r="AC35" s="334">
        <f>M35*1000/Spec!I$18</f>
        <v>0</v>
      </c>
      <c r="AD35" s="335">
        <f>N35*1000/Spec!I$25</f>
        <v>0</v>
      </c>
      <c r="AE35" s="335">
        <f>O35*1000/Spec!I$26</f>
        <v>0</v>
      </c>
      <c r="AF35" s="334">
        <f>P35*1000/Spec!I$21</f>
        <v>0</v>
      </c>
      <c r="AG35" s="334">
        <f>Q35*1000/Spec!I$22</f>
        <v>0</v>
      </c>
      <c r="AI35" s="432">
        <f>S35/'2007output'!$D33</f>
        <v>0.10034450777495192</v>
      </c>
      <c r="AJ35" s="432">
        <f>T35/'2007output'!$D33</f>
        <v>3.7549958185886518E-6</v>
      </c>
      <c r="AK35" s="432">
        <f>U35/'2007output'!$D33</f>
        <v>7.0754513134120268E-7</v>
      </c>
      <c r="AL35" s="433">
        <f>V35/'2007output'!$D33</f>
        <v>0</v>
      </c>
      <c r="AM35" s="433">
        <f>W35/'2007output'!$D33</f>
        <v>8.1832427890653833E-10</v>
      </c>
      <c r="AN35" s="433">
        <f>X35/'2007output'!$D33</f>
        <v>2.5882427907129655E-9</v>
      </c>
      <c r="AO35" s="433">
        <f>Y35/'2007output'!$D33</f>
        <v>2.927941379737974E-8</v>
      </c>
      <c r="AP35" s="433">
        <f>Z35/'2007output'!$D33</f>
        <v>1.6187992027362562E-9</v>
      </c>
      <c r="AQ35" s="433">
        <f>AA35/'2007output'!$D33</f>
        <v>7.3198731370080271E-11</v>
      </c>
      <c r="AR35" s="433">
        <f>AB35/'2007output'!$D33</f>
        <v>0</v>
      </c>
      <c r="AS35" s="433">
        <f>AC35/'2007output'!$D33</f>
        <v>0</v>
      </c>
      <c r="AT35" s="433">
        <f>AD35/'2007output'!$D33</f>
        <v>0</v>
      </c>
      <c r="AU35" s="433">
        <f>AE35/'2007output'!$D33</f>
        <v>0</v>
      </c>
      <c r="AV35" s="433">
        <f>AF35/'2007output'!$D33</f>
        <v>0</v>
      </c>
      <c r="AW35" s="433">
        <f>AG35/'2007output'!$D33</f>
        <v>0</v>
      </c>
      <c r="AY35" s="370">
        <f>IFERROR(IF(SUMPRODUCT(US_CO2!C38:AX38/SUM(US_CO2!C38:AX38),US_CO2!C$6:AX$6)&gt;3.5,4,IF(SUMPRODUCT(US_CO2!C38:AX38/SUM(US_CO2!C38:AX38),US_CO2!C$6:AX$6)&gt;2.5,3,2)),"")</f>
        <v>4</v>
      </c>
      <c r="AZ35" s="370">
        <f>IFERROR(IF(SUMPRODUCT(US_CH4!C38:AC38/SUM(US_CH4!C38:AC38),US_CH4!C$6:AC$6)&gt;3.5,4,IF(SUMPRODUCT(US_CH4!C38:AC38/SUM(US_CH4!C38:AC38),US_CH4!C$6:AC$6)&gt;2.5,3,2)),"")</f>
        <v>4</v>
      </c>
      <c r="BA35" s="223">
        <f>IFERROR(IF(SUMPRODUCT(US_N2O!C38:AA38/SUM(US_N2O!C38:AA38),US_N2O!C$6:AA$6)&gt;3.5,4,IF(SUMPRODUCT(US_N2O!C38:AA38/SUM(US_N2O!C38:AA38),US_N2O!C$6:AA$6)&gt;2.5,3,2)),"")</f>
        <v>4</v>
      </c>
      <c r="BB35" s="223" t="str">
        <f>IFERROR(IF(SUMPRODUCT(US_Others!U40:V40/SUM(US_Others!U40:V40),US_Others!U$8:V$8)&gt;3.5,4,IF(SUMPRODUCT(US_Others!U40:V40/SUM(US_Others!U40:V40),US_Others!U$8:V$8)&gt;2.5,3,2)),"")</f>
        <v/>
      </c>
      <c r="BC35" s="223">
        <f>IFERROR(IF((US_Others!C40*US_Others!C$8/SUM(US_Others!C40,US_Others!H40,US_Others!N40)+ US_Others!H40*US_Others!H$8/SUM(US_Others!C40,US_Others!H40,US_Others!N40)+US_Others!N40*US_Others!N$8/SUM(US_Others!C40,US_Others!H40,US_Others!N40))&gt;3.5,4,IF((US_Others!C40*US_Others!C$8/SUM(US_Others!C40,US_Others!H40,US_Others!N40)+ US_Others!H40*US_Others!H$8/SUM(US_Others!C40,US_Others!H40,US_Others!N40)+US_Others!N40*US_Others!N$8/SUM(US_Others!C40,US_Others!H40,US_Others!N40))&gt;2.5,3,2)),"")</f>
        <v>4</v>
      </c>
      <c r="BD35" s="223">
        <f>IFERROR(IF((US_Others!D40*US_Others!D$8/SUM(US_Others!D40,US_Others!I40,US_Others!O40)+US_Others!I40*US_Others!I$8/SUM(US_Others!D40,US_Others!I40,US_Others!O40)+US_Others!O40*US_Others!O$8/SUM(US_Others!D40,US_Others!I40,US_Others!O40))&gt;3.5,4,IF((US_Others!D40*US_Others!D$8/SUM(US_Others!D40,US_Others!I40,US_Others!O40)+US_Others!I40*US_Others!I$8/SUM(US_Others!D40,US_Others!I40,US_Others!O40)+US_Others!O40*US_Others!O$8/SUM(US_Others!D40,US_Others!I40,US_Others!O40))&gt;2.5,3,2)),"")</f>
        <v>4</v>
      </c>
      <c r="BE35" s="223">
        <f>IFERROR(IF((US_Others!E40*US_Others!E$8/SUM(US_Others!E40,US_Others!J40,US_Others!P40,US_Others!W40)+US_Others!J40*US_Others!J$8/SUM(US_Others!E40,US_Others!J40,US_Others!P40,US_Others!W40)+US_Others!P40*US_Others!P$8/SUM(US_Others!E40,US_Others!J40,US_Others!P40,US_Others!W40)+US_Others!W40*US_Others!W$8/SUM(US_Others!E40,US_Others!J40,US_Others!P40,US_Others!W40))&gt;3.5,4,IF((US_Others!E40*US_Others!E$8/SUM(US_Others!E40,US_Others!J40,US_Others!P40,US_Others!W40)+US_Others!J40*US_Others!J$8/SUM(US_Others!E40,US_Others!J40,US_Others!P40,US_Others!W40)+US_Others!P40*US_Others!P$8/SUM(US_Others!E40,US_Others!J40,US_Others!P40,US_Others!W40)+US_Others!W40*US_Others!W$8/SUM(US_Others!E40,US_Others!J40,US_Others!P40,US_Others!W40))&gt;2.5,3,2)),"")</f>
        <v>4</v>
      </c>
      <c r="BF35" s="223">
        <f>IFERROR(IF((US_Others!F40*US_Others!F$8/SUM(US_Others!F40,US_Others!K40,US_Others!Q40)+US_Others!K40*US_Others!K$8/SUM(US_Others!F40,US_Others!K40,US_Others!Q40)+US_Others!Q40*US_Others!Q$8/SUM(US_Others!F40,US_Others!K40,US_Others!Q40))&gt;3.5,4,IF((US_Others!F40*US_Others!F$8/SUM(US_Others!F40,US_Others!K40,US_Others!Q40)+US_Others!K40*US_Others!K$8/SUM(US_Others!F40,US_Others!K40,US_Others!Q40)+US_Others!Q40*US_Others!Q$8/SUM(US_Others!F40,US_Others!K40,US_Others!Q40))&gt;2.5,3,2)),"")</f>
        <v>4</v>
      </c>
      <c r="BG35" s="223">
        <f>IFERROR(IF((US_Others!G40*US_Others!G$8/SUM(US_Others!G40,US_Others!L40,US_Others!R40)+US_Others!L40*US_Others!L$8/SUM(US_Others!G40,US_Others!L40,US_Others!R40)+US_Others!R40*US_Others!R$8/SUM(US_Others!G40,US_Others!L40,US_Others!R40))&gt;3.5,4,IF((US_Others!G40*US_Others!G$8/SUM(US_Others!G40,US_Others!L40,US_Others!R40)+US_Others!L40*US_Others!L$8/SUM(US_Others!G40,US_Others!L40,US_Others!R40)+US_Others!R40*US_Others!R$8/SUM(US_Others!G40,US_Others!L40,US_Others!R40))&gt;2.5,3,2)),"")</f>
        <v>4</v>
      </c>
      <c r="BH35" s="219" t="str">
        <f>IFERROR(IF((US_Others!Z40*US_Others!Z$8/SUM(US_Others!Z40,US_Others!AB40)+US_Others!AB40*US_Others!AB$8/SUM(US_Others!Z40,US_Others!AB40))&gt;3.5,4,IF((US_Others!Z40*US_Others!Z$8/SUM(US_Others!Z40,US_Others!AB40)+US_Others!AB40*US_Others!AB$8/SUM(US_Others!Z40,US_Others!AB40))&gt;2.5,3,2)),"")</f>
        <v/>
      </c>
      <c r="BI35" s="219" t="str">
        <f>IFERROR(IF((US_Others!AA40*US_Others!AA$8/SUM(US_Others!AA40,US_Others!AC40)+US_Others!AC40*US_Others!AC$8/SUM(US_Others!AA40,US_Others!AC40))&gt;3.5,4,IF((US_Others!AA40*US_Others!AA$8/SUM(US_Others!AA40,US_Others!AC40)+US_Others!AC40*US_Others!AC$8/SUM(US_Others!AA40,US_Others!AC40))&gt;2.5,3,2)),"")</f>
        <v/>
      </c>
      <c r="BJ35" s="219" t="str">
        <f>IFERROR(US_Others!AD40*US_Others!AD$8/US_Others!AD40,"")</f>
        <v/>
      </c>
      <c r="BK35" s="74" t="str">
        <f>IFERROR(US_Others!AE40*US_Others!AE$8/US_Others!AE40,"")</f>
        <v/>
      </c>
      <c r="BL35" s="219" t="str">
        <f>IFERROR(IF(SUMPRODUCT(US_Others!AG40:AI40/SUM(US_Others!AG40:AI40),US_Others!AG$8:AI$8)&gt;3.5,4,IF(SUMPRODUCT(US_Others!AG40:AI40/SUM(US_Others!AG40:AI40),US_Others!AG$8:AI$8)&gt;2.5,3,2)),"")</f>
        <v/>
      </c>
      <c r="BM35" s="219" t="str">
        <f>IFERROR(US_Others!AL40*US_Others!AL$8/US_Others!AL40,"")</f>
        <v/>
      </c>
    </row>
    <row r="36" spans="1:65">
      <c r="A36" s="200" t="s">
        <v>145</v>
      </c>
      <c r="B36" s="332" t="s">
        <v>146</v>
      </c>
      <c r="C36" s="333">
        <f>SUM(US_CO2!C39:AX39)</f>
        <v>6.5027853570727867</v>
      </c>
      <c r="D36" s="333">
        <f>SUM(US_CH4!C39:AC39)</f>
        <v>6.4799191364736898E-3</v>
      </c>
      <c r="E36" s="333">
        <f>SUM(US_N2O!C39:AA39)</f>
        <v>1.5129007695010291E-2</v>
      </c>
      <c r="F36" s="332">
        <f>US_Others!V41+US_Others!U41</f>
        <v>0</v>
      </c>
      <c r="G36" s="332">
        <f>US_Others!C41+US_Others!H41+US_Others!N41</f>
        <v>1.584942748182917E-2</v>
      </c>
      <c r="H36" s="332">
        <f>US_Others!D41+US_Others!I41+US_Others!O41</f>
        <v>0.25993061070199841</v>
      </c>
      <c r="I36" s="332">
        <f>US_Others!E41+US_Others!J41+US_Others!P41+US_Others!W41</f>
        <v>1.2013866031226512</v>
      </c>
      <c r="J36" s="332">
        <f>US_Others!F41+US_Others!K41+US_Others!Q41</f>
        <v>0.20762750001196212</v>
      </c>
      <c r="K36" s="332">
        <f>US_Others!G41+US_Others!L41+US_Others!R41</f>
        <v>2.0604255726377925E-2</v>
      </c>
      <c r="L36" s="332">
        <f>US_Others!Z41+US_Others!AB41</f>
        <v>0</v>
      </c>
      <c r="M36" s="332">
        <f>US_Others!AA41+US_Others!AC41</f>
        <v>0</v>
      </c>
      <c r="N36" s="332">
        <f>US_Others!AD41</f>
        <v>0</v>
      </c>
      <c r="O36" s="332">
        <f>US_Others!AE41</f>
        <v>0</v>
      </c>
      <c r="P36" s="332">
        <f>SUM(US_Others!AG41:AI41)</f>
        <v>0</v>
      </c>
      <c r="Q36" s="332">
        <f>US_Others!AL41</f>
        <v>0</v>
      </c>
      <c r="R36" s="332"/>
      <c r="S36" s="334">
        <f t="shared" si="0"/>
        <v>6502.7853570727866</v>
      </c>
      <c r="T36" s="334">
        <f>D36*1000/Spec!I$6</f>
        <v>0.2591967654589476</v>
      </c>
      <c r="U36" s="334">
        <f>E36*1000/Spec!I$7</f>
        <v>5.076848219802111E-2</v>
      </c>
      <c r="V36" s="334">
        <f>F36*1000/Spec!I$8</f>
        <v>0</v>
      </c>
      <c r="W36" s="334">
        <f>G36*1000/Spec!I$9</f>
        <v>2.3480633306413583E-2</v>
      </c>
      <c r="X36" s="334">
        <f>H36*1000/Spec!I$10</f>
        <v>7.426588877199955E-2</v>
      </c>
      <c r="Y36" s="334">
        <f>I36*1000/Spec!I$11</f>
        <v>0.84013049169416165</v>
      </c>
      <c r="Z36" s="334">
        <f>J36*1000/Spec!I$12</f>
        <v>4.6449105148089961E-2</v>
      </c>
      <c r="AA36" s="334">
        <f>K36*1000/Spec!I$15</f>
        <v>2.1003318783259861E-3</v>
      </c>
      <c r="AB36" s="334">
        <f>L36*1000/Spec!I$17</f>
        <v>0</v>
      </c>
      <c r="AC36" s="334">
        <f>M36*1000/Spec!I$18</f>
        <v>0</v>
      </c>
      <c r="AD36" s="335">
        <f>N36*1000/Spec!I$25</f>
        <v>0</v>
      </c>
      <c r="AE36" s="335">
        <f>O36*1000/Spec!I$26</f>
        <v>0</v>
      </c>
      <c r="AF36" s="334">
        <f>P36*1000/Spec!I$21</f>
        <v>0</v>
      </c>
      <c r="AG36" s="334">
        <f>Q36*1000/Spec!I$22</f>
        <v>0</v>
      </c>
      <c r="AI36" s="432">
        <f>S36/'2007output'!$D34</f>
        <v>4.0920591277682432E-2</v>
      </c>
      <c r="AJ36" s="432">
        <f>T36/'2007output'!$D34</f>
        <v>1.6310679681756242E-6</v>
      </c>
      <c r="AK36" s="432">
        <f>U36/'2007output'!$D34</f>
        <v>3.194748397398572E-7</v>
      </c>
      <c r="AL36" s="433">
        <f>V36/'2007output'!$D34</f>
        <v>0</v>
      </c>
      <c r="AM36" s="433">
        <f>W36/'2007output'!$D34</f>
        <v>1.4775843668710724E-7</v>
      </c>
      <c r="AN36" s="433">
        <f>X36/'2007output'!$D34</f>
        <v>4.6733882689322211E-7</v>
      </c>
      <c r="AO36" s="433">
        <f>Y36/'2007output'!$D34</f>
        <v>5.2867555336334564E-6</v>
      </c>
      <c r="AP36" s="433">
        <f>Z36/'2007output'!$D34</f>
        <v>2.9229395445318701E-7</v>
      </c>
      <c r="AQ36" s="433">
        <f>AA36/'2007output'!$D34</f>
        <v>1.3216924382562347E-8</v>
      </c>
      <c r="AR36" s="433">
        <f>AB36/'2007output'!$D34</f>
        <v>0</v>
      </c>
      <c r="AS36" s="433">
        <f>AC36/'2007output'!$D34</f>
        <v>0</v>
      </c>
      <c r="AT36" s="433">
        <f>AD36/'2007output'!$D34</f>
        <v>0</v>
      </c>
      <c r="AU36" s="433">
        <f>AE36/'2007output'!$D34</f>
        <v>0</v>
      </c>
      <c r="AV36" s="433">
        <f>AF36/'2007output'!$D34</f>
        <v>0</v>
      </c>
      <c r="AW36" s="433">
        <f>AG36/'2007output'!$D34</f>
        <v>0</v>
      </c>
      <c r="AY36" s="370">
        <f>IFERROR(IF(SUMPRODUCT(US_CO2!C39:AX39/SUM(US_CO2!C39:AX39),US_CO2!C$6:AX$6)&gt;3.5,4,IF(SUMPRODUCT(US_CO2!C39:AX39/SUM(US_CO2!C39:AX39),US_CO2!C$6:AX$6)&gt;2.5,3,2)),"")</f>
        <v>4</v>
      </c>
      <c r="AZ36" s="370">
        <f>IFERROR(IF(SUMPRODUCT(US_CH4!C39:AC39/SUM(US_CH4!C39:AC39),US_CH4!C$6:AC$6)&gt;3.5,4,IF(SUMPRODUCT(US_CH4!C39:AC39/SUM(US_CH4!C39:AC39),US_CH4!C$6:AC$6)&gt;2.5,3,2)),"")</f>
        <v>4</v>
      </c>
      <c r="BA36" s="223">
        <f>IFERROR(IF(SUMPRODUCT(US_N2O!C39:AA39/SUM(US_N2O!C39:AA39),US_N2O!C$6:AA$6)&gt;3.5,4,IF(SUMPRODUCT(US_N2O!C39:AA39/SUM(US_N2O!C39:AA39),US_N2O!C$6:AA$6)&gt;2.5,3,2)),"")</f>
        <v>4</v>
      </c>
      <c r="BB36" s="223" t="str">
        <f>IFERROR(IF(SUMPRODUCT(US_Others!U41:V41/SUM(US_Others!U41:V41),US_Others!U$8:V$8)&gt;3.5,4,IF(SUMPRODUCT(US_Others!U41:V41/SUM(US_Others!U41:V41),US_Others!U$8:V$8)&gt;2.5,3,2)),"")</f>
        <v/>
      </c>
      <c r="BC36" s="223">
        <f>IFERROR(IF((US_Others!C41*US_Others!C$8/SUM(US_Others!C41,US_Others!H41,US_Others!N41)+ US_Others!H41*US_Others!H$8/SUM(US_Others!C41,US_Others!H41,US_Others!N41)+US_Others!N41*US_Others!N$8/SUM(US_Others!C41,US_Others!H41,US_Others!N41))&gt;3.5,4,IF((US_Others!C41*US_Others!C$8/SUM(US_Others!C41,US_Others!H41,US_Others!N41)+ US_Others!H41*US_Others!H$8/SUM(US_Others!C41,US_Others!H41,US_Others!N41)+US_Others!N41*US_Others!N$8/SUM(US_Others!C41,US_Others!H41,US_Others!N41))&gt;2.5,3,2)),"")</f>
        <v>4</v>
      </c>
      <c r="BD36" s="223">
        <f>IFERROR(IF((US_Others!D41*US_Others!D$8/SUM(US_Others!D41,US_Others!I41,US_Others!O41)+US_Others!I41*US_Others!I$8/SUM(US_Others!D41,US_Others!I41,US_Others!O41)+US_Others!O41*US_Others!O$8/SUM(US_Others!D41,US_Others!I41,US_Others!O41))&gt;3.5,4,IF((US_Others!D41*US_Others!D$8/SUM(US_Others!D41,US_Others!I41,US_Others!O41)+US_Others!I41*US_Others!I$8/SUM(US_Others!D41,US_Others!I41,US_Others!O41)+US_Others!O41*US_Others!O$8/SUM(US_Others!D41,US_Others!I41,US_Others!O41))&gt;2.5,3,2)),"")</f>
        <v>4</v>
      </c>
      <c r="BE36" s="223">
        <f>IFERROR(IF((US_Others!E41*US_Others!E$8/SUM(US_Others!E41,US_Others!J41,US_Others!P41,US_Others!W41)+US_Others!J41*US_Others!J$8/SUM(US_Others!E41,US_Others!J41,US_Others!P41,US_Others!W41)+US_Others!P41*US_Others!P$8/SUM(US_Others!E41,US_Others!J41,US_Others!P41,US_Others!W41)+US_Others!W41*US_Others!W$8/SUM(US_Others!E41,US_Others!J41,US_Others!P41,US_Others!W41))&gt;3.5,4,IF((US_Others!E41*US_Others!E$8/SUM(US_Others!E41,US_Others!J41,US_Others!P41,US_Others!W41)+US_Others!J41*US_Others!J$8/SUM(US_Others!E41,US_Others!J41,US_Others!P41,US_Others!W41)+US_Others!P41*US_Others!P$8/SUM(US_Others!E41,US_Others!J41,US_Others!P41,US_Others!W41)+US_Others!W41*US_Others!W$8/SUM(US_Others!E41,US_Others!J41,US_Others!P41,US_Others!W41))&gt;2.5,3,2)),"")</f>
        <v>4</v>
      </c>
      <c r="BF36" s="223">
        <f>IFERROR(IF((US_Others!F41*US_Others!F$8/SUM(US_Others!F41,US_Others!K41,US_Others!Q41)+US_Others!K41*US_Others!K$8/SUM(US_Others!F41,US_Others!K41,US_Others!Q41)+US_Others!Q41*US_Others!Q$8/SUM(US_Others!F41,US_Others!K41,US_Others!Q41))&gt;3.5,4,IF((US_Others!F41*US_Others!F$8/SUM(US_Others!F41,US_Others!K41,US_Others!Q41)+US_Others!K41*US_Others!K$8/SUM(US_Others!F41,US_Others!K41,US_Others!Q41)+US_Others!Q41*US_Others!Q$8/SUM(US_Others!F41,US_Others!K41,US_Others!Q41))&gt;2.5,3,2)),"")</f>
        <v>4</v>
      </c>
      <c r="BG36" s="223">
        <f>IFERROR(IF((US_Others!G41*US_Others!G$8/SUM(US_Others!G41,US_Others!L41,US_Others!R41)+US_Others!L41*US_Others!L$8/SUM(US_Others!G41,US_Others!L41,US_Others!R41)+US_Others!R41*US_Others!R$8/SUM(US_Others!G41,US_Others!L41,US_Others!R41))&gt;3.5,4,IF((US_Others!G41*US_Others!G$8/SUM(US_Others!G41,US_Others!L41,US_Others!R41)+US_Others!L41*US_Others!L$8/SUM(US_Others!G41,US_Others!L41,US_Others!R41)+US_Others!R41*US_Others!R$8/SUM(US_Others!G41,US_Others!L41,US_Others!R41))&gt;2.5,3,2)),"")</f>
        <v>4</v>
      </c>
      <c r="BH36" s="219" t="str">
        <f>IFERROR(IF((US_Others!Z41*US_Others!Z$8/SUM(US_Others!Z41,US_Others!AB41)+US_Others!AB41*US_Others!AB$8/SUM(US_Others!Z41,US_Others!AB41))&gt;3.5,4,IF((US_Others!Z41*US_Others!Z$8/SUM(US_Others!Z41,US_Others!AB41)+US_Others!AB41*US_Others!AB$8/SUM(US_Others!Z41,US_Others!AB41))&gt;2.5,3,2)),"")</f>
        <v/>
      </c>
      <c r="BI36" s="219" t="str">
        <f>IFERROR(IF((US_Others!AA41*US_Others!AA$8/SUM(US_Others!AA41,US_Others!AC41)+US_Others!AC41*US_Others!AC$8/SUM(US_Others!AA41,US_Others!AC41))&gt;3.5,4,IF((US_Others!AA41*US_Others!AA$8/SUM(US_Others!AA41,US_Others!AC41)+US_Others!AC41*US_Others!AC$8/SUM(US_Others!AA41,US_Others!AC41))&gt;2.5,3,2)),"")</f>
        <v/>
      </c>
      <c r="BJ36" s="219" t="str">
        <f>IFERROR(US_Others!AD41*US_Others!AD$8/US_Others!AD41,"")</f>
        <v/>
      </c>
      <c r="BK36" s="74" t="str">
        <f>IFERROR(US_Others!AE41*US_Others!AE$8/US_Others!AE41,"")</f>
        <v/>
      </c>
      <c r="BL36" s="219" t="str">
        <f>IFERROR(IF(SUMPRODUCT(US_Others!AG41:AI41/SUM(US_Others!AG41:AI41),US_Others!AG$8:AI$8)&gt;3.5,4,IF(SUMPRODUCT(US_Others!AG41:AI41/SUM(US_Others!AG41:AI41),US_Others!AG$8:AI$8)&gt;2.5,3,2)),"")</f>
        <v/>
      </c>
      <c r="BM36" s="219" t="str">
        <f>IFERROR(US_Others!AL41*US_Others!AL$8/US_Others!AL41,"")</f>
        <v/>
      </c>
    </row>
    <row r="37" spans="1:65">
      <c r="A37" s="200" t="s">
        <v>147</v>
      </c>
      <c r="B37" s="332" t="s">
        <v>148</v>
      </c>
      <c r="C37" s="333">
        <f>SUM(US_CO2!C40:AX40)</f>
        <v>8.8597328131538102</v>
      </c>
      <c r="D37" s="333">
        <f>SUM(US_CH4!C40:AC40)</f>
        <v>8.9114965083008715E-3</v>
      </c>
      <c r="E37" s="333">
        <f>SUM(US_N2O!C40:AA40)</f>
        <v>2.0919007751801149E-2</v>
      </c>
      <c r="F37" s="332">
        <f>US_Others!V42+US_Others!U42</f>
        <v>0</v>
      </c>
      <c r="G37" s="332">
        <f>US_Others!C42+US_Others!H42+US_Others!N42</f>
        <v>7.5615273924361636E-3</v>
      </c>
      <c r="H37" s="332">
        <f>US_Others!D42+US_Others!I42+US_Others!O42</f>
        <v>0.12400904923595309</v>
      </c>
      <c r="I37" s="332">
        <f>US_Others!E42+US_Others!J42+US_Others!P42+US_Others!W42</f>
        <v>0.57316377634666116</v>
      </c>
      <c r="J37" s="332">
        <f>US_Others!F42+US_Others!K42+US_Others!Q42</f>
        <v>9.9056008840913728E-2</v>
      </c>
      <c r="K37" s="332">
        <f>US_Others!G42+US_Others!L42+US_Others!R42</f>
        <v>9.8299856101670153E-3</v>
      </c>
      <c r="L37" s="332">
        <f>US_Others!Z42+US_Others!AB42</f>
        <v>0</v>
      </c>
      <c r="M37" s="332">
        <f>US_Others!AA42+US_Others!AC42</f>
        <v>0</v>
      </c>
      <c r="N37" s="332">
        <f>US_Others!AD42</f>
        <v>0</v>
      </c>
      <c r="O37" s="332">
        <f>US_Others!AE42</f>
        <v>0</v>
      </c>
      <c r="P37" s="332">
        <f>SUM(US_Others!AG42:AI42)</f>
        <v>0</v>
      </c>
      <c r="Q37" s="332">
        <f>US_Others!AL42</f>
        <v>0</v>
      </c>
      <c r="R37" s="332"/>
      <c r="S37" s="334">
        <f t="shared" si="0"/>
        <v>8859.7328131538106</v>
      </c>
      <c r="T37" s="334">
        <f>D37*1000/Spec!I$6</f>
        <v>0.35645986033203486</v>
      </c>
      <c r="U37" s="334">
        <f>E37*1000/Spec!I$7</f>
        <v>7.0198012589936742E-2</v>
      </c>
      <c r="V37" s="334">
        <f>F37*1000/Spec!I$8</f>
        <v>0</v>
      </c>
      <c r="W37" s="334">
        <f>G37*1000/Spec!I$9</f>
        <v>1.1202262803609132E-2</v>
      </c>
      <c r="X37" s="334">
        <f>H37*1000/Spec!I$10</f>
        <v>3.5431156924558026E-2</v>
      </c>
      <c r="Y37" s="334">
        <f>I37*1000/Spec!I$11</f>
        <v>0.40081382961304979</v>
      </c>
      <c r="Z37" s="334">
        <f>J37*1000/Spec!I$12</f>
        <v>2.2160180948750274E-2</v>
      </c>
      <c r="AA37" s="334">
        <f>K37*1000/Spec!I$15</f>
        <v>1.0020372691301749E-3</v>
      </c>
      <c r="AB37" s="334">
        <f>L37*1000/Spec!I$17</f>
        <v>0</v>
      </c>
      <c r="AC37" s="334">
        <f>M37*1000/Spec!I$18</f>
        <v>0</v>
      </c>
      <c r="AD37" s="335">
        <f>N37*1000/Spec!I$25</f>
        <v>0</v>
      </c>
      <c r="AE37" s="335">
        <f>O37*1000/Spec!I$26</f>
        <v>0</v>
      </c>
      <c r="AF37" s="334">
        <f>P37*1000/Spec!I$21</f>
        <v>0</v>
      </c>
      <c r="AG37" s="334">
        <f>Q37*1000/Spec!I$22</f>
        <v>0</v>
      </c>
      <c r="AI37" s="432">
        <f>S37/'2007output'!$D35</f>
        <v>5.5958437974280524E-2</v>
      </c>
      <c r="AJ37" s="432">
        <f>T37/'2007output'!$D35</f>
        <v>2.2514151843378596E-6</v>
      </c>
      <c r="AK37" s="432">
        <f>U37/'2007output'!$D35</f>
        <v>4.4337354368064991E-7</v>
      </c>
      <c r="AL37" s="433">
        <f>V37/'2007output'!$D35</f>
        <v>0</v>
      </c>
      <c r="AM37" s="433">
        <f>W37/'2007output'!$D35</f>
        <v>7.0753954039863069E-8</v>
      </c>
      <c r="AN37" s="433">
        <f>X37/'2007output'!$D35</f>
        <v>2.237846489203669E-7</v>
      </c>
      <c r="AO37" s="433">
        <f>Y37/'2007output'!$D35</f>
        <v>2.5315566842304849E-6</v>
      </c>
      <c r="AP37" s="433">
        <f>Z37/'2007output'!$D35</f>
        <v>1.3996461713590359E-7</v>
      </c>
      <c r="AQ37" s="433">
        <f>AA37/'2007output'!$D35</f>
        <v>6.3289087329235327E-9</v>
      </c>
      <c r="AR37" s="433">
        <f>AB37/'2007output'!$D35</f>
        <v>0</v>
      </c>
      <c r="AS37" s="433">
        <f>AC37/'2007output'!$D35</f>
        <v>0</v>
      </c>
      <c r="AT37" s="433">
        <f>AD37/'2007output'!$D35</f>
        <v>0</v>
      </c>
      <c r="AU37" s="433">
        <f>AE37/'2007output'!$D35</f>
        <v>0</v>
      </c>
      <c r="AV37" s="433">
        <f>AF37/'2007output'!$D35</f>
        <v>0</v>
      </c>
      <c r="AW37" s="433">
        <f>AG37/'2007output'!$D35</f>
        <v>0</v>
      </c>
      <c r="AY37" s="370">
        <f>IFERROR(IF(SUMPRODUCT(US_CO2!C40:AX40/SUM(US_CO2!C40:AX40),US_CO2!C$6:AX$6)&gt;3.5,4,IF(SUMPRODUCT(US_CO2!C40:AX40/SUM(US_CO2!C40:AX40),US_CO2!C$6:AX$6)&gt;2.5,3,2)),"")</f>
        <v>4</v>
      </c>
      <c r="AZ37" s="370">
        <f>IFERROR(IF(SUMPRODUCT(US_CH4!C40:AC40/SUM(US_CH4!C40:AC40),US_CH4!C$6:AC$6)&gt;3.5,4,IF(SUMPRODUCT(US_CH4!C40:AC40/SUM(US_CH4!C40:AC40),US_CH4!C$6:AC$6)&gt;2.5,3,2)),"")</f>
        <v>4</v>
      </c>
      <c r="BA37" s="223">
        <f>IFERROR(IF(SUMPRODUCT(US_N2O!C40:AA40/SUM(US_N2O!C40:AA40),US_N2O!C$6:AA$6)&gt;3.5,4,IF(SUMPRODUCT(US_N2O!C40:AA40/SUM(US_N2O!C40:AA40),US_N2O!C$6:AA$6)&gt;2.5,3,2)),"")</f>
        <v>4</v>
      </c>
      <c r="BB37" s="223" t="str">
        <f>IFERROR(IF(SUMPRODUCT(US_Others!U42:V42/SUM(US_Others!U42:V42),US_Others!U$8:V$8)&gt;3.5,4,IF(SUMPRODUCT(US_Others!U42:V42/SUM(US_Others!U42:V42),US_Others!U$8:V$8)&gt;2.5,3,2)),"")</f>
        <v/>
      </c>
      <c r="BC37" s="223">
        <f>IFERROR(IF((US_Others!C42*US_Others!C$8/SUM(US_Others!C42,US_Others!H42,US_Others!N42)+ US_Others!H42*US_Others!H$8/SUM(US_Others!C42,US_Others!H42,US_Others!N42)+US_Others!N42*US_Others!N$8/SUM(US_Others!C42,US_Others!H42,US_Others!N42))&gt;3.5,4,IF((US_Others!C42*US_Others!C$8/SUM(US_Others!C42,US_Others!H42,US_Others!N42)+ US_Others!H42*US_Others!H$8/SUM(US_Others!C42,US_Others!H42,US_Others!N42)+US_Others!N42*US_Others!N$8/SUM(US_Others!C42,US_Others!H42,US_Others!N42))&gt;2.5,3,2)),"")</f>
        <v>4</v>
      </c>
      <c r="BD37" s="223">
        <f>IFERROR(IF((US_Others!D42*US_Others!D$8/SUM(US_Others!D42,US_Others!I42,US_Others!O42)+US_Others!I42*US_Others!I$8/SUM(US_Others!D42,US_Others!I42,US_Others!O42)+US_Others!O42*US_Others!O$8/SUM(US_Others!D42,US_Others!I42,US_Others!O42))&gt;3.5,4,IF((US_Others!D42*US_Others!D$8/SUM(US_Others!D42,US_Others!I42,US_Others!O42)+US_Others!I42*US_Others!I$8/SUM(US_Others!D42,US_Others!I42,US_Others!O42)+US_Others!O42*US_Others!O$8/SUM(US_Others!D42,US_Others!I42,US_Others!O42))&gt;2.5,3,2)),"")</f>
        <v>4</v>
      </c>
      <c r="BE37" s="223">
        <f>IFERROR(IF((US_Others!E42*US_Others!E$8/SUM(US_Others!E42,US_Others!J42,US_Others!P42,US_Others!W42)+US_Others!J42*US_Others!J$8/SUM(US_Others!E42,US_Others!J42,US_Others!P42,US_Others!W42)+US_Others!P42*US_Others!P$8/SUM(US_Others!E42,US_Others!J42,US_Others!P42,US_Others!W42)+US_Others!W42*US_Others!W$8/SUM(US_Others!E42,US_Others!J42,US_Others!P42,US_Others!W42))&gt;3.5,4,IF((US_Others!E42*US_Others!E$8/SUM(US_Others!E42,US_Others!J42,US_Others!P42,US_Others!W42)+US_Others!J42*US_Others!J$8/SUM(US_Others!E42,US_Others!J42,US_Others!P42,US_Others!W42)+US_Others!P42*US_Others!P$8/SUM(US_Others!E42,US_Others!J42,US_Others!P42,US_Others!W42)+US_Others!W42*US_Others!W$8/SUM(US_Others!E42,US_Others!J42,US_Others!P42,US_Others!W42))&gt;2.5,3,2)),"")</f>
        <v>4</v>
      </c>
      <c r="BF37" s="223">
        <f>IFERROR(IF((US_Others!F42*US_Others!F$8/SUM(US_Others!F42,US_Others!K42,US_Others!Q42)+US_Others!K42*US_Others!K$8/SUM(US_Others!F42,US_Others!K42,US_Others!Q42)+US_Others!Q42*US_Others!Q$8/SUM(US_Others!F42,US_Others!K42,US_Others!Q42))&gt;3.5,4,IF((US_Others!F42*US_Others!F$8/SUM(US_Others!F42,US_Others!K42,US_Others!Q42)+US_Others!K42*US_Others!K$8/SUM(US_Others!F42,US_Others!K42,US_Others!Q42)+US_Others!Q42*US_Others!Q$8/SUM(US_Others!F42,US_Others!K42,US_Others!Q42))&gt;2.5,3,2)),"")</f>
        <v>4</v>
      </c>
      <c r="BG37" s="223">
        <f>IFERROR(IF((US_Others!G42*US_Others!G$8/SUM(US_Others!G42,US_Others!L42,US_Others!R42)+US_Others!L42*US_Others!L$8/SUM(US_Others!G42,US_Others!L42,US_Others!R42)+US_Others!R42*US_Others!R$8/SUM(US_Others!G42,US_Others!L42,US_Others!R42))&gt;3.5,4,IF((US_Others!G42*US_Others!G$8/SUM(US_Others!G42,US_Others!L42,US_Others!R42)+US_Others!L42*US_Others!L$8/SUM(US_Others!G42,US_Others!L42,US_Others!R42)+US_Others!R42*US_Others!R$8/SUM(US_Others!G42,US_Others!L42,US_Others!R42))&gt;2.5,3,2)),"")</f>
        <v>4</v>
      </c>
      <c r="BH37" s="219" t="str">
        <f>IFERROR(IF((US_Others!Z42*US_Others!Z$8/SUM(US_Others!Z42,US_Others!AB42)+US_Others!AB42*US_Others!AB$8/SUM(US_Others!Z42,US_Others!AB42))&gt;3.5,4,IF((US_Others!Z42*US_Others!Z$8/SUM(US_Others!Z42,US_Others!AB42)+US_Others!AB42*US_Others!AB$8/SUM(US_Others!Z42,US_Others!AB42))&gt;2.5,3,2)),"")</f>
        <v/>
      </c>
      <c r="BI37" s="219" t="str">
        <f>IFERROR(IF((US_Others!AA42*US_Others!AA$8/SUM(US_Others!AA42,US_Others!AC42)+US_Others!AC42*US_Others!AC$8/SUM(US_Others!AA42,US_Others!AC42))&gt;3.5,4,IF((US_Others!AA42*US_Others!AA$8/SUM(US_Others!AA42,US_Others!AC42)+US_Others!AC42*US_Others!AC$8/SUM(US_Others!AA42,US_Others!AC42))&gt;2.5,3,2)),"")</f>
        <v/>
      </c>
      <c r="BJ37" s="219" t="str">
        <f>IFERROR(US_Others!AD42*US_Others!AD$8/US_Others!AD42,"")</f>
        <v/>
      </c>
      <c r="BK37" s="74" t="str">
        <f>IFERROR(US_Others!AE42*US_Others!AE$8/US_Others!AE42,"")</f>
        <v/>
      </c>
      <c r="BL37" s="219" t="str">
        <f>IFERROR(IF(SUMPRODUCT(US_Others!AG42:AI42/SUM(US_Others!AG42:AI42),US_Others!AG$8:AI$8)&gt;3.5,4,IF(SUMPRODUCT(US_Others!AG42:AI42/SUM(US_Others!AG42:AI42),US_Others!AG$8:AI$8)&gt;2.5,3,2)),"")</f>
        <v/>
      </c>
      <c r="BM37" s="219" t="str">
        <f>IFERROR(US_Others!AL42*US_Others!AL$8/US_Others!AL42,"")</f>
        <v/>
      </c>
    </row>
    <row r="38" spans="1:65">
      <c r="A38" s="200" t="s">
        <v>149</v>
      </c>
      <c r="B38" s="332">
        <v>233411</v>
      </c>
      <c r="C38" s="333">
        <f>SUM(US_CO2!C41:AX41)</f>
        <v>14.891729000688866</v>
      </c>
      <c r="D38" s="333">
        <f>SUM(US_CH4!C41:AC41)</f>
        <v>1.4601650604189605E-2</v>
      </c>
      <c r="E38" s="333">
        <f>SUM(US_N2O!C41:AA41)</f>
        <v>3.3767662803585077E-2</v>
      </c>
      <c r="F38" s="332">
        <f>US_Others!V43+US_Others!U43</f>
        <v>0</v>
      </c>
      <c r="G38" s="332">
        <f>US_Others!C43+US_Others!H43+US_Others!N43</f>
        <v>1.4005714863935493E-2</v>
      </c>
      <c r="H38" s="332">
        <f>US_Others!D43+US_Others!I43+US_Others!O43</f>
        <v>0.22969372376854214</v>
      </c>
      <c r="I38" s="332">
        <f>US_Others!E43+US_Others!J43+US_Others!P43+US_Others!W43</f>
        <v>1.0616331866863105</v>
      </c>
      <c r="J38" s="332">
        <f>US_Others!F43+US_Others!K43+US_Others!Q43</f>
        <v>0.18347486471755495</v>
      </c>
      <c r="K38" s="332">
        <f>US_Others!G43+US_Others!L43+US_Others!R43</f>
        <v>1.8207429323116149E-2</v>
      </c>
      <c r="L38" s="332">
        <f>US_Others!Z43+US_Others!AB43</f>
        <v>0</v>
      </c>
      <c r="M38" s="332">
        <f>US_Others!AA43+US_Others!AC43</f>
        <v>0</v>
      </c>
      <c r="N38" s="332">
        <f>US_Others!AD43</f>
        <v>0</v>
      </c>
      <c r="O38" s="332">
        <f>US_Others!AE43</f>
        <v>0</v>
      </c>
      <c r="P38" s="332">
        <f>SUM(US_Others!AG43:AI43)</f>
        <v>0</v>
      </c>
      <c r="Q38" s="332">
        <f>US_Others!AL43</f>
        <v>0</v>
      </c>
      <c r="R38" s="332"/>
      <c r="S38" s="334">
        <f t="shared" si="0"/>
        <v>14891.729000688865</v>
      </c>
      <c r="T38" s="334">
        <f>D38*1000/Spec!I$6</f>
        <v>0.58406602416758424</v>
      </c>
      <c r="U38" s="334">
        <f>E38*1000/Spec!I$7</f>
        <v>0.11331430471001704</v>
      </c>
      <c r="V38" s="334">
        <f>F38*1000/Spec!I$8</f>
        <v>0</v>
      </c>
      <c r="W38" s="334">
        <f>G38*1000/Spec!I$9</f>
        <v>2.0749207205830362E-2</v>
      </c>
      <c r="X38" s="334">
        <f>H38*1000/Spec!I$10</f>
        <v>6.5626778219583459E-2</v>
      </c>
      <c r="Y38" s="334">
        <f>I38*1000/Spec!I$11</f>
        <v>0.74240082985056677</v>
      </c>
      <c r="Z38" s="334">
        <f>J38*1000/Spec!I$12</f>
        <v>4.1045831033010051E-2</v>
      </c>
      <c r="AA38" s="334">
        <f>K38*1000/Spec!I$15</f>
        <v>1.8560070665765696E-3</v>
      </c>
      <c r="AB38" s="334">
        <f>L38*1000/Spec!I$17</f>
        <v>0</v>
      </c>
      <c r="AC38" s="334">
        <f>M38*1000/Spec!I$18</f>
        <v>0</v>
      </c>
      <c r="AD38" s="335">
        <f>N38*1000/Spec!I$25</f>
        <v>0</v>
      </c>
      <c r="AE38" s="335">
        <f>O38*1000/Spec!I$26</f>
        <v>0</v>
      </c>
      <c r="AF38" s="334">
        <f>P38*1000/Spec!I$21</f>
        <v>0</v>
      </c>
      <c r="AG38" s="334">
        <f>Q38*1000/Spec!I$22</f>
        <v>0</v>
      </c>
      <c r="AI38" s="432">
        <f>S38/'2007output'!$D36</f>
        <v>5.4161240190065914E-2</v>
      </c>
      <c r="AJ38" s="432">
        <f>T38/'2007output'!$D36</f>
        <v>2.1242489854827504E-6</v>
      </c>
      <c r="AK38" s="432">
        <f>U38/'2007output'!$D36</f>
        <v>4.121242922219208E-7</v>
      </c>
      <c r="AL38" s="433">
        <f>V38/'2007output'!$D36</f>
        <v>0</v>
      </c>
      <c r="AM38" s="433">
        <f>W38/'2007output'!$D36</f>
        <v>7.5464897002654262E-8</v>
      </c>
      <c r="AN38" s="433">
        <f>X38/'2007output'!$D36</f>
        <v>2.3868468851982362E-7</v>
      </c>
      <c r="AO38" s="433">
        <f>Y38/'2007output'!$D36</f>
        <v>2.7001129056928707E-6</v>
      </c>
      <c r="AP38" s="433">
        <f>Z38/'2007output'!$D36</f>
        <v>1.4928374759417676E-7</v>
      </c>
      <c r="AQ38" s="433">
        <f>AA38/'2007output'!$D36</f>
        <v>6.7503004199621949E-9</v>
      </c>
      <c r="AR38" s="433">
        <f>AB38/'2007output'!$D36</f>
        <v>0</v>
      </c>
      <c r="AS38" s="433">
        <f>AC38/'2007output'!$D36</f>
        <v>0</v>
      </c>
      <c r="AT38" s="433">
        <f>AD38/'2007output'!$D36</f>
        <v>0</v>
      </c>
      <c r="AU38" s="433">
        <f>AE38/'2007output'!$D36</f>
        <v>0</v>
      </c>
      <c r="AV38" s="433">
        <f>AF38/'2007output'!$D36</f>
        <v>0</v>
      </c>
      <c r="AW38" s="433">
        <f>AG38/'2007output'!$D36</f>
        <v>0</v>
      </c>
      <c r="AY38" s="370">
        <f>IFERROR(IF(SUMPRODUCT(US_CO2!C41:AX41/SUM(US_CO2!C41:AX41),US_CO2!C$6:AX$6)&gt;3.5,4,IF(SUMPRODUCT(US_CO2!C41:AX41/SUM(US_CO2!C41:AX41),US_CO2!C$6:AX$6)&gt;2.5,3,2)),"")</f>
        <v>4</v>
      </c>
      <c r="AZ38" s="370">
        <f>IFERROR(IF(SUMPRODUCT(US_CH4!C41:AC41/SUM(US_CH4!C41:AC41),US_CH4!C$6:AC$6)&gt;3.5,4,IF(SUMPRODUCT(US_CH4!C41:AC41/SUM(US_CH4!C41:AC41),US_CH4!C$6:AC$6)&gt;2.5,3,2)),"")</f>
        <v>4</v>
      </c>
      <c r="BA38" s="223">
        <f>IFERROR(IF(SUMPRODUCT(US_N2O!C41:AA41/SUM(US_N2O!C41:AA41),US_N2O!C$6:AA$6)&gt;3.5,4,IF(SUMPRODUCT(US_N2O!C41:AA41/SUM(US_N2O!C41:AA41),US_N2O!C$6:AA$6)&gt;2.5,3,2)),"")</f>
        <v>4</v>
      </c>
      <c r="BB38" s="223" t="str">
        <f>IFERROR(IF(SUMPRODUCT(US_Others!U43:V43/SUM(US_Others!U43:V43),US_Others!U$8:V$8)&gt;3.5,4,IF(SUMPRODUCT(US_Others!U43:V43/SUM(US_Others!U43:V43),US_Others!U$8:V$8)&gt;2.5,3,2)),"")</f>
        <v/>
      </c>
      <c r="BC38" s="223">
        <f>IFERROR(IF((US_Others!C43*US_Others!C$8/SUM(US_Others!C43,US_Others!H43,US_Others!N43)+ US_Others!H43*US_Others!H$8/SUM(US_Others!C43,US_Others!H43,US_Others!N43)+US_Others!N43*US_Others!N$8/SUM(US_Others!C43,US_Others!H43,US_Others!N43))&gt;3.5,4,IF((US_Others!C43*US_Others!C$8/SUM(US_Others!C43,US_Others!H43,US_Others!N43)+ US_Others!H43*US_Others!H$8/SUM(US_Others!C43,US_Others!H43,US_Others!N43)+US_Others!N43*US_Others!N$8/SUM(US_Others!C43,US_Others!H43,US_Others!N43))&gt;2.5,3,2)),"")</f>
        <v>4</v>
      </c>
      <c r="BD38" s="223">
        <f>IFERROR(IF((US_Others!D43*US_Others!D$8/SUM(US_Others!D43,US_Others!I43,US_Others!O43)+US_Others!I43*US_Others!I$8/SUM(US_Others!D43,US_Others!I43,US_Others!O43)+US_Others!O43*US_Others!O$8/SUM(US_Others!D43,US_Others!I43,US_Others!O43))&gt;3.5,4,IF((US_Others!D43*US_Others!D$8/SUM(US_Others!D43,US_Others!I43,US_Others!O43)+US_Others!I43*US_Others!I$8/SUM(US_Others!D43,US_Others!I43,US_Others!O43)+US_Others!O43*US_Others!O$8/SUM(US_Others!D43,US_Others!I43,US_Others!O43))&gt;2.5,3,2)),"")</f>
        <v>4</v>
      </c>
      <c r="BE38" s="223">
        <f>IFERROR(IF((US_Others!E43*US_Others!E$8/SUM(US_Others!E43,US_Others!J43,US_Others!P43,US_Others!W43)+US_Others!J43*US_Others!J$8/SUM(US_Others!E43,US_Others!J43,US_Others!P43,US_Others!W43)+US_Others!P43*US_Others!P$8/SUM(US_Others!E43,US_Others!J43,US_Others!P43,US_Others!W43)+US_Others!W43*US_Others!W$8/SUM(US_Others!E43,US_Others!J43,US_Others!P43,US_Others!W43))&gt;3.5,4,IF((US_Others!E43*US_Others!E$8/SUM(US_Others!E43,US_Others!J43,US_Others!P43,US_Others!W43)+US_Others!J43*US_Others!J$8/SUM(US_Others!E43,US_Others!J43,US_Others!P43,US_Others!W43)+US_Others!P43*US_Others!P$8/SUM(US_Others!E43,US_Others!J43,US_Others!P43,US_Others!W43)+US_Others!W43*US_Others!W$8/SUM(US_Others!E43,US_Others!J43,US_Others!P43,US_Others!W43))&gt;2.5,3,2)),"")</f>
        <v>4</v>
      </c>
      <c r="BF38" s="223">
        <f>IFERROR(IF((US_Others!F43*US_Others!F$8/SUM(US_Others!F43,US_Others!K43,US_Others!Q43)+US_Others!K43*US_Others!K$8/SUM(US_Others!F43,US_Others!K43,US_Others!Q43)+US_Others!Q43*US_Others!Q$8/SUM(US_Others!F43,US_Others!K43,US_Others!Q43))&gt;3.5,4,IF((US_Others!F43*US_Others!F$8/SUM(US_Others!F43,US_Others!K43,US_Others!Q43)+US_Others!K43*US_Others!K$8/SUM(US_Others!F43,US_Others!K43,US_Others!Q43)+US_Others!Q43*US_Others!Q$8/SUM(US_Others!F43,US_Others!K43,US_Others!Q43))&gt;2.5,3,2)),"")</f>
        <v>4</v>
      </c>
      <c r="BG38" s="223">
        <f>IFERROR(IF((US_Others!G43*US_Others!G$8/SUM(US_Others!G43,US_Others!L43,US_Others!R43)+US_Others!L43*US_Others!L$8/SUM(US_Others!G43,US_Others!L43,US_Others!R43)+US_Others!R43*US_Others!R$8/SUM(US_Others!G43,US_Others!L43,US_Others!R43))&gt;3.5,4,IF((US_Others!G43*US_Others!G$8/SUM(US_Others!G43,US_Others!L43,US_Others!R43)+US_Others!L43*US_Others!L$8/SUM(US_Others!G43,US_Others!L43,US_Others!R43)+US_Others!R43*US_Others!R$8/SUM(US_Others!G43,US_Others!L43,US_Others!R43))&gt;2.5,3,2)),"")</f>
        <v>4</v>
      </c>
      <c r="BH38" s="219" t="str">
        <f>IFERROR(IF((US_Others!Z43*US_Others!Z$8/SUM(US_Others!Z43,US_Others!AB43)+US_Others!AB43*US_Others!AB$8/SUM(US_Others!Z43,US_Others!AB43))&gt;3.5,4,IF((US_Others!Z43*US_Others!Z$8/SUM(US_Others!Z43,US_Others!AB43)+US_Others!AB43*US_Others!AB$8/SUM(US_Others!Z43,US_Others!AB43))&gt;2.5,3,2)),"")</f>
        <v/>
      </c>
      <c r="BI38" s="219" t="str">
        <f>IFERROR(IF((US_Others!AA43*US_Others!AA$8/SUM(US_Others!AA43,US_Others!AC43)+US_Others!AC43*US_Others!AC$8/SUM(US_Others!AA43,US_Others!AC43))&gt;3.5,4,IF((US_Others!AA43*US_Others!AA$8/SUM(US_Others!AA43,US_Others!AC43)+US_Others!AC43*US_Others!AC$8/SUM(US_Others!AA43,US_Others!AC43))&gt;2.5,3,2)),"")</f>
        <v/>
      </c>
      <c r="BJ38" s="219" t="str">
        <f>IFERROR(US_Others!AD43*US_Others!AD$8/US_Others!AD43,"")</f>
        <v/>
      </c>
      <c r="BK38" s="74" t="str">
        <f>IFERROR(US_Others!AE43*US_Others!AE$8/US_Others!AE43,"")</f>
        <v/>
      </c>
      <c r="BL38" s="219" t="str">
        <f>IFERROR(IF(SUMPRODUCT(US_Others!AG43:AI43/SUM(US_Others!AG43:AI43),US_Others!AG$8:AI$8)&gt;3.5,4,IF(SUMPRODUCT(US_Others!AG43:AI43/SUM(US_Others!AG43:AI43),US_Others!AG$8:AI$8)&gt;2.5,3,2)),"")</f>
        <v/>
      </c>
      <c r="BM38" s="219" t="str">
        <f>IFERROR(US_Others!AL43*US_Others!AL$8/US_Others!AL43,"")</f>
        <v/>
      </c>
    </row>
    <row r="39" spans="1:65">
      <c r="A39" s="200" t="s">
        <v>150</v>
      </c>
      <c r="B39" s="332">
        <v>233412</v>
      </c>
      <c r="C39" s="333">
        <f>SUM(US_CO2!C42:AX42)</f>
        <v>2.3919758126013031</v>
      </c>
      <c r="D39" s="333">
        <f>SUM(US_CH4!C42:AC42)</f>
        <v>2.3434001195679175E-3</v>
      </c>
      <c r="E39" s="333">
        <f>SUM(US_N2O!C42:AA42)</f>
        <v>5.4165869052607094E-3</v>
      </c>
      <c r="F39" s="332">
        <f>US_Others!V44+US_Others!U44</f>
        <v>0</v>
      </c>
      <c r="G39" s="332">
        <f>US_Others!C44+US_Others!H44+US_Others!N44</f>
        <v>3.9705706561346107E-3</v>
      </c>
      <c r="H39" s="332">
        <f>US_Others!D44+US_Others!I44+US_Others!O44</f>
        <v>6.5117358760607633E-2</v>
      </c>
      <c r="I39" s="332">
        <f>US_Others!E44+US_Others!J44+US_Others!P44+US_Others!W44</f>
        <v>0.30096925573500355</v>
      </c>
      <c r="J39" s="332">
        <f>US_Others!F44+US_Others!K44+US_Others!Q44</f>
        <v>5.2014475595363402E-2</v>
      </c>
      <c r="K39" s="332">
        <f>US_Others!G44+US_Others!L44+US_Others!R44</f>
        <v>5.1617418529749963E-3</v>
      </c>
      <c r="L39" s="332">
        <f>US_Others!Z44+US_Others!AB44</f>
        <v>0</v>
      </c>
      <c r="M39" s="332">
        <f>US_Others!AA44+US_Others!AC44</f>
        <v>0</v>
      </c>
      <c r="N39" s="332">
        <f>US_Others!AD44</f>
        <v>0</v>
      </c>
      <c r="O39" s="332">
        <f>US_Others!AE44</f>
        <v>0</v>
      </c>
      <c r="P39" s="332">
        <f>SUM(US_Others!AG44:AI44)</f>
        <v>0</v>
      </c>
      <c r="Q39" s="332">
        <f>US_Others!AL44</f>
        <v>0</v>
      </c>
      <c r="R39" s="332"/>
      <c r="S39" s="334">
        <f t="shared" si="0"/>
        <v>2391.975812601303</v>
      </c>
      <c r="T39" s="334">
        <f>D39*1000/Spec!I$6</f>
        <v>9.3736004782716695E-2</v>
      </c>
      <c r="U39" s="334">
        <f>E39*1000/Spec!I$7</f>
        <v>1.8176466125035939E-2</v>
      </c>
      <c r="V39" s="334">
        <f>F39*1000/Spec!I$8</f>
        <v>0</v>
      </c>
      <c r="W39" s="334">
        <f>G39*1000/Spec!I$9</f>
        <v>5.8823268979772006E-3</v>
      </c>
      <c r="X39" s="334">
        <f>H39*1000/Spec!I$10</f>
        <v>1.8604959645887893E-2</v>
      </c>
      <c r="Y39" s="334">
        <f>I39*1000/Spec!I$11</f>
        <v>0.21046801100349899</v>
      </c>
      <c r="Z39" s="334">
        <f>J39*1000/Spec!I$12</f>
        <v>1.1636348007911275E-2</v>
      </c>
      <c r="AA39" s="334">
        <f>K39*1000/Spec!I$15</f>
        <v>5.2617144270897004E-4</v>
      </c>
      <c r="AB39" s="334">
        <f>L39*1000/Spec!I$17</f>
        <v>0</v>
      </c>
      <c r="AC39" s="334">
        <f>M39*1000/Spec!I$18</f>
        <v>0</v>
      </c>
      <c r="AD39" s="335">
        <f>N39*1000/Spec!I$25</f>
        <v>0</v>
      </c>
      <c r="AE39" s="335">
        <f>O39*1000/Spec!I$26</f>
        <v>0</v>
      </c>
      <c r="AF39" s="334">
        <f>P39*1000/Spec!I$21</f>
        <v>0</v>
      </c>
      <c r="AG39" s="334">
        <f>Q39*1000/Spec!I$22</f>
        <v>0</v>
      </c>
      <c r="AI39" s="432">
        <f>S39/'2007output'!$D37</f>
        <v>4.3393183702631656E-2</v>
      </c>
      <c r="AJ39" s="432">
        <f>T39/'2007output'!$D37</f>
        <v>1.7004785975087786E-6</v>
      </c>
      <c r="AK39" s="432">
        <f>U39/'2007output'!$D37</f>
        <v>3.2974193529598742E-7</v>
      </c>
      <c r="AL39" s="433">
        <f>V39/'2007output'!$D37</f>
        <v>0</v>
      </c>
      <c r="AM39" s="433">
        <f>W39/'2007output'!$D37</f>
        <v>1.067121541690112E-7</v>
      </c>
      <c r="AN39" s="433">
        <f>X39/'2007output'!$D37</f>
        <v>3.3751529904312977E-7</v>
      </c>
      <c r="AO39" s="433">
        <f>Y39/'2007output'!$D37</f>
        <v>3.8181310266136081E-6</v>
      </c>
      <c r="AP39" s="433">
        <f>Z39/'2007output'!$D37</f>
        <v>2.1109669423702047E-7</v>
      </c>
      <c r="AQ39" s="433">
        <f>AA39/'2007output'!$D37</f>
        <v>9.54535323988862E-9</v>
      </c>
      <c r="AR39" s="433">
        <f>AB39/'2007output'!$D37</f>
        <v>0</v>
      </c>
      <c r="AS39" s="433">
        <f>AC39/'2007output'!$D37</f>
        <v>0</v>
      </c>
      <c r="AT39" s="433">
        <f>AD39/'2007output'!$D37</f>
        <v>0</v>
      </c>
      <c r="AU39" s="433">
        <f>AE39/'2007output'!$D37</f>
        <v>0</v>
      </c>
      <c r="AV39" s="433">
        <f>AF39/'2007output'!$D37</f>
        <v>0</v>
      </c>
      <c r="AW39" s="433">
        <f>AG39/'2007output'!$D37</f>
        <v>0</v>
      </c>
      <c r="AY39" s="370">
        <f>IFERROR(IF(SUMPRODUCT(US_CO2!C42:AX42/SUM(US_CO2!C42:AX42),US_CO2!C$6:AX$6)&gt;3.5,4,IF(SUMPRODUCT(US_CO2!C42:AX42/SUM(US_CO2!C42:AX42),US_CO2!C$6:AX$6)&gt;2.5,3,2)),"")</f>
        <v>4</v>
      </c>
      <c r="AZ39" s="370">
        <f>IFERROR(IF(SUMPRODUCT(US_CH4!C42:AC42/SUM(US_CH4!C42:AC42),US_CH4!C$6:AC$6)&gt;3.5,4,IF(SUMPRODUCT(US_CH4!C42:AC42/SUM(US_CH4!C42:AC42),US_CH4!C$6:AC$6)&gt;2.5,3,2)),"")</f>
        <v>4</v>
      </c>
      <c r="BA39" s="223">
        <f>IFERROR(IF(SUMPRODUCT(US_N2O!C42:AA42/SUM(US_N2O!C42:AA42),US_N2O!C$6:AA$6)&gt;3.5,4,IF(SUMPRODUCT(US_N2O!C42:AA42/SUM(US_N2O!C42:AA42),US_N2O!C$6:AA$6)&gt;2.5,3,2)),"")</f>
        <v>4</v>
      </c>
      <c r="BB39" s="223" t="str">
        <f>IFERROR(IF(SUMPRODUCT(US_Others!U44:V44/SUM(US_Others!U44:V44),US_Others!U$8:V$8)&gt;3.5,4,IF(SUMPRODUCT(US_Others!U44:V44/SUM(US_Others!U44:V44),US_Others!U$8:V$8)&gt;2.5,3,2)),"")</f>
        <v/>
      </c>
      <c r="BC39" s="223">
        <f>IFERROR(IF((US_Others!C44*US_Others!C$8/SUM(US_Others!C44,US_Others!H44,US_Others!N44)+ US_Others!H44*US_Others!H$8/SUM(US_Others!C44,US_Others!H44,US_Others!N44)+US_Others!N44*US_Others!N$8/SUM(US_Others!C44,US_Others!H44,US_Others!N44))&gt;3.5,4,IF((US_Others!C44*US_Others!C$8/SUM(US_Others!C44,US_Others!H44,US_Others!N44)+ US_Others!H44*US_Others!H$8/SUM(US_Others!C44,US_Others!H44,US_Others!N44)+US_Others!N44*US_Others!N$8/SUM(US_Others!C44,US_Others!H44,US_Others!N44))&gt;2.5,3,2)),"")</f>
        <v>4</v>
      </c>
      <c r="BD39" s="223">
        <f>IFERROR(IF((US_Others!D44*US_Others!D$8/SUM(US_Others!D44,US_Others!I44,US_Others!O44)+US_Others!I44*US_Others!I$8/SUM(US_Others!D44,US_Others!I44,US_Others!O44)+US_Others!O44*US_Others!O$8/SUM(US_Others!D44,US_Others!I44,US_Others!O44))&gt;3.5,4,IF((US_Others!D44*US_Others!D$8/SUM(US_Others!D44,US_Others!I44,US_Others!O44)+US_Others!I44*US_Others!I$8/SUM(US_Others!D44,US_Others!I44,US_Others!O44)+US_Others!O44*US_Others!O$8/SUM(US_Others!D44,US_Others!I44,US_Others!O44))&gt;2.5,3,2)),"")</f>
        <v>4</v>
      </c>
      <c r="BE39" s="223">
        <f>IFERROR(IF((US_Others!E44*US_Others!E$8/SUM(US_Others!E44,US_Others!J44,US_Others!P44,US_Others!W44)+US_Others!J44*US_Others!J$8/SUM(US_Others!E44,US_Others!J44,US_Others!P44,US_Others!W44)+US_Others!P44*US_Others!P$8/SUM(US_Others!E44,US_Others!J44,US_Others!P44,US_Others!W44)+US_Others!W44*US_Others!W$8/SUM(US_Others!E44,US_Others!J44,US_Others!P44,US_Others!W44))&gt;3.5,4,IF((US_Others!E44*US_Others!E$8/SUM(US_Others!E44,US_Others!J44,US_Others!P44,US_Others!W44)+US_Others!J44*US_Others!J$8/SUM(US_Others!E44,US_Others!J44,US_Others!P44,US_Others!W44)+US_Others!P44*US_Others!P$8/SUM(US_Others!E44,US_Others!J44,US_Others!P44,US_Others!W44)+US_Others!W44*US_Others!W$8/SUM(US_Others!E44,US_Others!J44,US_Others!P44,US_Others!W44))&gt;2.5,3,2)),"")</f>
        <v>4</v>
      </c>
      <c r="BF39" s="223">
        <f>IFERROR(IF((US_Others!F44*US_Others!F$8/SUM(US_Others!F44,US_Others!K44,US_Others!Q44)+US_Others!K44*US_Others!K$8/SUM(US_Others!F44,US_Others!K44,US_Others!Q44)+US_Others!Q44*US_Others!Q$8/SUM(US_Others!F44,US_Others!K44,US_Others!Q44))&gt;3.5,4,IF((US_Others!F44*US_Others!F$8/SUM(US_Others!F44,US_Others!K44,US_Others!Q44)+US_Others!K44*US_Others!K$8/SUM(US_Others!F44,US_Others!K44,US_Others!Q44)+US_Others!Q44*US_Others!Q$8/SUM(US_Others!F44,US_Others!K44,US_Others!Q44))&gt;2.5,3,2)),"")</f>
        <v>4</v>
      </c>
      <c r="BG39" s="223">
        <f>IFERROR(IF((US_Others!G44*US_Others!G$8/SUM(US_Others!G44,US_Others!L44,US_Others!R44)+US_Others!L44*US_Others!L$8/SUM(US_Others!G44,US_Others!L44,US_Others!R44)+US_Others!R44*US_Others!R$8/SUM(US_Others!G44,US_Others!L44,US_Others!R44))&gt;3.5,4,IF((US_Others!G44*US_Others!G$8/SUM(US_Others!G44,US_Others!L44,US_Others!R44)+US_Others!L44*US_Others!L$8/SUM(US_Others!G44,US_Others!L44,US_Others!R44)+US_Others!R44*US_Others!R$8/SUM(US_Others!G44,US_Others!L44,US_Others!R44))&gt;2.5,3,2)),"")</f>
        <v>4</v>
      </c>
      <c r="BH39" s="219" t="str">
        <f>IFERROR(IF((US_Others!Z44*US_Others!Z$8/SUM(US_Others!Z44,US_Others!AB44)+US_Others!AB44*US_Others!AB$8/SUM(US_Others!Z44,US_Others!AB44))&gt;3.5,4,IF((US_Others!Z44*US_Others!Z$8/SUM(US_Others!Z44,US_Others!AB44)+US_Others!AB44*US_Others!AB$8/SUM(US_Others!Z44,US_Others!AB44))&gt;2.5,3,2)),"")</f>
        <v/>
      </c>
      <c r="BI39" s="219" t="str">
        <f>IFERROR(IF((US_Others!AA44*US_Others!AA$8/SUM(US_Others!AA44,US_Others!AC44)+US_Others!AC44*US_Others!AC$8/SUM(US_Others!AA44,US_Others!AC44))&gt;3.5,4,IF((US_Others!AA44*US_Others!AA$8/SUM(US_Others!AA44,US_Others!AC44)+US_Others!AC44*US_Others!AC$8/SUM(US_Others!AA44,US_Others!AC44))&gt;2.5,3,2)),"")</f>
        <v/>
      </c>
      <c r="BJ39" s="219" t="str">
        <f>IFERROR(US_Others!AD44*US_Others!AD$8/US_Others!AD44,"")</f>
        <v/>
      </c>
      <c r="BK39" s="74" t="str">
        <f>IFERROR(US_Others!AE44*US_Others!AE$8/US_Others!AE44,"")</f>
        <v/>
      </c>
      <c r="BL39" s="219" t="str">
        <f>IFERROR(IF(SUMPRODUCT(US_Others!AG44:AI44/SUM(US_Others!AG44:AI44),US_Others!AG$8:AI$8)&gt;3.5,4,IF(SUMPRODUCT(US_Others!AG44:AI44/SUM(US_Others!AG44:AI44),US_Others!AG$8:AI$8)&gt;2.5,3,2)),"")</f>
        <v/>
      </c>
      <c r="BM39" s="219" t="str">
        <f>IFERROR(US_Others!AL44*US_Others!AL$8/US_Others!AL44,"")</f>
        <v/>
      </c>
    </row>
    <row r="40" spans="1:65">
      <c r="A40" s="200" t="s">
        <v>151</v>
      </c>
      <c r="B40" s="332" t="s">
        <v>152</v>
      </c>
      <c r="C40" s="333">
        <f>SUM(US_CO2!C43:AX43)</f>
        <v>11.567611033212764</v>
      </c>
      <c r="D40" s="333">
        <f>SUM(US_CH4!C43:AC43)</f>
        <v>1.1115773702731492E-2</v>
      </c>
      <c r="E40" s="333">
        <f>SUM(US_N2O!C43:AA43)</f>
        <v>2.5392903929677545E-2</v>
      </c>
      <c r="F40" s="332">
        <f>US_Others!V45+US_Others!U45</f>
        <v>0</v>
      </c>
      <c r="G40" s="332">
        <f>US_Others!C45+US_Others!H45+US_Others!N45</f>
        <v>1.948811788571685E-2</v>
      </c>
      <c r="H40" s="332">
        <f>US_Others!D45+US_Others!I45+US_Others!O45</f>
        <v>0.31960513332575635</v>
      </c>
      <c r="I40" s="332">
        <f>US_Others!E45+US_Others!J45+US_Others!P45+US_Others!W45</f>
        <v>1.4771993357373374</v>
      </c>
      <c r="J40" s="332">
        <f>US_Others!F45+US_Others!K45+US_Others!Q45</f>
        <v>0.25529434430289072</v>
      </c>
      <c r="K40" s="332">
        <f>US_Others!G45+US_Others!L45+US_Others!R45</f>
        <v>2.5334553251431909E-2</v>
      </c>
      <c r="L40" s="332">
        <f>US_Others!Z45+US_Others!AB45</f>
        <v>0</v>
      </c>
      <c r="M40" s="332">
        <f>US_Others!AA45+US_Others!AC45</f>
        <v>0</v>
      </c>
      <c r="N40" s="332">
        <f>US_Others!AD45</f>
        <v>0</v>
      </c>
      <c r="O40" s="332">
        <f>US_Others!AE45</f>
        <v>0</v>
      </c>
      <c r="P40" s="332">
        <f>SUM(US_Others!AG45:AI45)</f>
        <v>0</v>
      </c>
      <c r="Q40" s="332">
        <f>US_Others!AL45</f>
        <v>0</v>
      </c>
      <c r="R40" s="332"/>
      <c r="S40" s="334">
        <f t="shared" si="0"/>
        <v>11567.611033212763</v>
      </c>
      <c r="T40" s="334">
        <f>D40*1000/Spec!I$6</f>
        <v>0.44463094810925968</v>
      </c>
      <c r="U40" s="334">
        <f>E40*1000/Spec!I$7</f>
        <v>8.5211087012340758E-2</v>
      </c>
      <c r="V40" s="334">
        <f>F40*1000/Spec!I$8</f>
        <v>0</v>
      </c>
      <c r="W40" s="334">
        <f>G40*1000/Spec!I$9</f>
        <v>2.8871285756617557E-2</v>
      </c>
      <c r="X40" s="334">
        <f>H40*1000/Spec!I$10</f>
        <v>9.1315752378787529E-2</v>
      </c>
      <c r="Y40" s="334">
        <f>I40*1000/Spec!I$11</f>
        <v>1.0330065284876486</v>
      </c>
      <c r="Z40" s="334">
        <f>J40*1000/Spec!I$12</f>
        <v>5.7112828703107542E-2</v>
      </c>
      <c r="AA40" s="334">
        <f>K40*1000/Spec!I$15</f>
        <v>2.582523267220378E-3</v>
      </c>
      <c r="AB40" s="334">
        <f>L40*1000/Spec!I$17</f>
        <v>0</v>
      </c>
      <c r="AC40" s="334">
        <f>M40*1000/Spec!I$18</f>
        <v>0</v>
      </c>
      <c r="AD40" s="335">
        <f>N40*1000/Spec!I$25</f>
        <v>0</v>
      </c>
      <c r="AE40" s="335">
        <f>O40*1000/Spec!I$26</f>
        <v>0</v>
      </c>
      <c r="AF40" s="334">
        <f>P40*1000/Spec!I$21</f>
        <v>0</v>
      </c>
      <c r="AG40" s="334">
        <f>Q40*1000/Spec!I$22</f>
        <v>0</v>
      </c>
      <c r="AI40" s="432">
        <f>S40/'2007output'!$D38</f>
        <v>5.9616748211420094E-2</v>
      </c>
      <c r="AJ40" s="432">
        <f>T40/'2007output'!$D38</f>
        <v>2.2915233927149612E-6</v>
      </c>
      <c r="AK40" s="432">
        <f>U40/'2007output'!$D38</f>
        <v>4.3915791295631223E-7</v>
      </c>
      <c r="AL40" s="433">
        <f>V40/'2007output'!$D38</f>
        <v>0</v>
      </c>
      <c r="AM40" s="433">
        <f>W40/'2007output'!$D38</f>
        <v>1.4879582037728514E-7</v>
      </c>
      <c r="AN40" s="433">
        <f>X40/'2007output'!$D38</f>
        <v>4.7061992330758472E-7</v>
      </c>
      <c r="AO40" s="433">
        <f>Y40/'2007output'!$D38</f>
        <v>5.3238728318907663E-6</v>
      </c>
      <c r="AP40" s="433">
        <f>Z40/'2007output'!$D38</f>
        <v>2.9434609433694489E-7</v>
      </c>
      <c r="AQ40" s="433">
        <f>AA40/'2007output'!$D38</f>
        <v>1.3309717877784681E-8</v>
      </c>
      <c r="AR40" s="433">
        <f>AB40/'2007output'!$D38</f>
        <v>0</v>
      </c>
      <c r="AS40" s="433">
        <f>AC40/'2007output'!$D38</f>
        <v>0</v>
      </c>
      <c r="AT40" s="433">
        <f>AD40/'2007output'!$D38</f>
        <v>0</v>
      </c>
      <c r="AU40" s="433">
        <f>AE40/'2007output'!$D38</f>
        <v>0</v>
      </c>
      <c r="AV40" s="433">
        <f>AF40/'2007output'!$D38</f>
        <v>0</v>
      </c>
      <c r="AW40" s="433">
        <f>AG40/'2007output'!$D38</f>
        <v>0</v>
      </c>
      <c r="AY40" s="370">
        <f>IFERROR(IF(SUMPRODUCT(US_CO2!C43:AX43/SUM(US_CO2!C43:AX43),US_CO2!C$6:AX$6)&gt;3.5,4,IF(SUMPRODUCT(US_CO2!C43:AX43/SUM(US_CO2!C43:AX43),US_CO2!C$6:AX$6)&gt;2.5,3,2)),"")</f>
        <v>4</v>
      </c>
      <c r="AZ40" s="370">
        <f>IFERROR(IF(SUMPRODUCT(US_CH4!C43:AC43/SUM(US_CH4!C43:AC43),US_CH4!C$6:AC$6)&gt;3.5,4,IF(SUMPRODUCT(US_CH4!C43:AC43/SUM(US_CH4!C43:AC43),US_CH4!C$6:AC$6)&gt;2.5,3,2)),"")</f>
        <v>4</v>
      </c>
      <c r="BA40" s="223">
        <f>IFERROR(IF(SUMPRODUCT(US_N2O!C43:AA43/SUM(US_N2O!C43:AA43),US_N2O!C$6:AA$6)&gt;3.5,4,IF(SUMPRODUCT(US_N2O!C43:AA43/SUM(US_N2O!C43:AA43),US_N2O!C$6:AA$6)&gt;2.5,3,2)),"")</f>
        <v>4</v>
      </c>
      <c r="BB40" s="223" t="str">
        <f>IFERROR(IF(SUMPRODUCT(US_Others!U45:V45/SUM(US_Others!U45:V45),US_Others!U$8:V$8)&gt;3.5,4,IF(SUMPRODUCT(US_Others!U45:V45/SUM(US_Others!U45:V45),US_Others!U$8:V$8)&gt;2.5,3,2)),"")</f>
        <v/>
      </c>
      <c r="BC40" s="223">
        <f>IFERROR(IF((US_Others!C45*US_Others!C$8/SUM(US_Others!C45,US_Others!H45,US_Others!N45)+ US_Others!H45*US_Others!H$8/SUM(US_Others!C45,US_Others!H45,US_Others!N45)+US_Others!N45*US_Others!N$8/SUM(US_Others!C45,US_Others!H45,US_Others!N45))&gt;3.5,4,IF((US_Others!C45*US_Others!C$8/SUM(US_Others!C45,US_Others!H45,US_Others!N45)+ US_Others!H45*US_Others!H$8/SUM(US_Others!C45,US_Others!H45,US_Others!N45)+US_Others!N45*US_Others!N$8/SUM(US_Others!C45,US_Others!H45,US_Others!N45))&gt;2.5,3,2)),"")</f>
        <v>4</v>
      </c>
      <c r="BD40" s="223">
        <f>IFERROR(IF((US_Others!D45*US_Others!D$8/SUM(US_Others!D45,US_Others!I45,US_Others!O45)+US_Others!I45*US_Others!I$8/SUM(US_Others!D45,US_Others!I45,US_Others!O45)+US_Others!O45*US_Others!O$8/SUM(US_Others!D45,US_Others!I45,US_Others!O45))&gt;3.5,4,IF((US_Others!D45*US_Others!D$8/SUM(US_Others!D45,US_Others!I45,US_Others!O45)+US_Others!I45*US_Others!I$8/SUM(US_Others!D45,US_Others!I45,US_Others!O45)+US_Others!O45*US_Others!O$8/SUM(US_Others!D45,US_Others!I45,US_Others!O45))&gt;2.5,3,2)),"")</f>
        <v>4</v>
      </c>
      <c r="BE40" s="223">
        <f>IFERROR(IF((US_Others!E45*US_Others!E$8/SUM(US_Others!E45,US_Others!J45,US_Others!P45,US_Others!W45)+US_Others!J45*US_Others!J$8/SUM(US_Others!E45,US_Others!J45,US_Others!P45,US_Others!W45)+US_Others!P45*US_Others!P$8/SUM(US_Others!E45,US_Others!J45,US_Others!P45,US_Others!W45)+US_Others!W45*US_Others!W$8/SUM(US_Others!E45,US_Others!J45,US_Others!P45,US_Others!W45))&gt;3.5,4,IF((US_Others!E45*US_Others!E$8/SUM(US_Others!E45,US_Others!J45,US_Others!P45,US_Others!W45)+US_Others!J45*US_Others!J$8/SUM(US_Others!E45,US_Others!J45,US_Others!P45,US_Others!W45)+US_Others!P45*US_Others!P$8/SUM(US_Others!E45,US_Others!J45,US_Others!P45,US_Others!W45)+US_Others!W45*US_Others!W$8/SUM(US_Others!E45,US_Others!J45,US_Others!P45,US_Others!W45))&gt;2.5,3,2)),"")</f>
        <v>4</v>
      </c>
      <c r="BF40" s="223">
        <f>IFERROR(IF((US_Others!F45*US_Others!F$8/SUM(US_Others!F45,US_Others!K45,US_Others!Q45)+US_Others!K45*US_Others!K$8/SUM(US_Others!F45,US_Others!K45,US_Others!Q45)+US_Others!Q45*US_Others!Q$8/SUM(US_Others!F45,US_Others!K45,US_Others!Q45))&gt;3.5,4,IF((US_Others!F45*US_Others!F$8/SUM(US_Others!F45,US_Others!K45,US_Others!Q45)+US_Others!K45*US_Others!K$8/SUM(US_Others!F45,US_Others!K45,US_Others!Q45)+US_Others!Q45*US_Others!Q$8/SUM(US_Others!F45,US_Others!K45,US_Others!Q45))&gt;2.5,3,2)),"")</f>
        <v>4</v>
      </c>
      <c r="BG40" s="223">
        <f>IFERROR(IF((US_Others!G45*US_Others!G$8/SUM(US_Others!G45,US_Others!L45,US_Others!R45)+US_Others!L45*US_Others!L$8/SUM(US_Others!G45,US_Others!L45,US_Others!R45)+US_Others!R45*US_Others!R$8/SUM(US_Others!G45,US_Others!L45,US_Others!R45))&gt;3.5,4,IF((US_Others!G45*US_Others!G$8/SUM(US_Others!G45,US_Others!L45,US_Others!R45)+US_Others!L45*US_Others!L$8/SUM(US_Others!G45,US_Others!L45,US_Others!R45)+US_Others!R45*US_Others!R$8/SUM(US_Others!G45,US_Others!L45,US_Others!R45))&gt;2.5,3,2)),"")</f>
        <v>4</v>
      </c>
      <c r="BH40" s="219" t="str">
        <f>IFERROR(IF((US_Others!Z45*US_Others!Z$8/SUM(US_Others!Z45,US_Others!AB45)+US_Others!AB45*US_Others!AB$8/SUM(US_Others!Z45,US_Others!AB45))&gt;3.5,4,IF((US_Others!Z45*US_Others!Z$8/SUM(US_Others!Z45,US_Others!AB45)+US_Others!AB45*US_Others!AB$8/SUM(US_Others!Z45,US_Others!AB45))&gt;2.5,3,2)),"")</f>
        <v/>
      </c>
      <c r="BI40" s="219" t="str">
        <f>IFERROR(IF((US_Others!AA45*US_Others!AA$8/SUM(US_Others!AA45,US_Others!AC45)+US_Others!AC45*US_Others!AC$8/SUM(US_Others!AA45,US_Others!AC45))&gt;3.5,4,IF((US_Others!AA45*US_Others!AA$8/SUM(US_Others!AA45,US_Others!AC45)+US_Others!AC45*US_Others!AC$8/SUM(US_Others!AA45,US_Others!AC45))&gt;2.5,3,2)),"")</f>
        <v/>
      </c>
      <c r="BJ40" s="219" t="str">
        <f>IFERROR(US_Others!AD45*US_Others!AD$8/US_Others!AD45,"")</f>
        <v/>
      </c>
      <c r="BK40" s="74" t="str">
        <f>IFERROR(US_Others!AE45*US_Others!AE$8/US_Others!AE45,"")</f>
        <v/>
      </c>
      <c r="BL40" s="219" t="str">
        <f>IFERROR(IF(SUMPRODUCT(US_Others!AG45:AI45/SUM(US_Others!AG45:AI45),US_Others!AG$8:AI$8)&gt;3.5,4,IF(SUMPRODUCT(US_Others!AG45:AI45/SUM(US_Others!AG45:AI45),US_Others!AG$8:AI$8)&gt;2.5,3,2)),"")</f>
        <v/>
      </c>
      <c r="BM40" s="219" t="str">
        <f>IFERROR(US_Others!AL45*US_Others!AL$8/US_Others!AL45,"")</f>
        <v/>
      </c>
    </row>
    <row r="41" spans="1:65">
      <c r="A41" s="200" t="s">
        <v>153</v>
      </c>
      <c r="B41" s="332">
        <v>321100</v>
      </c>
      <c r="C41" s="333">
        <f>SUM(US_CO2!C44:AX44)</f>
        <v>0.98367658826905258</v>
      </c>
      <c r="D41" s="333">
        <f>SUM(US_CH4!C44:AC44)</f>
        <v>7.0310797281599932E-4</v>
      </c>
      <c r="E41" s="333">
        <f>SUM(US_N2O!C44:AA44)</f>
        <v>1.2643786133167789E-3</v>
      </c>
      <c r="F41" s="332">
        <f>US_Others!V46+US_Others!U46</f>
        <v>0</v>
      </c>
      <c r="G41" s="332">
        <f>US_Others!C46+US_Others!H46+US_Others!N46</f>
        <v>9.3651649393877155E-6</v>
      </c>
      <c r="H41" s="332">
        <f>US_Others!D46+US_Others!I46+US_Others!O46</f>
        <v>1.5358870500595855E-4</v>
      </c>
      <c r="I41" s="332">
        <f>US_Others!E46+US_Others!J46+US_Others!P46+US_Others!W46</f>
        <v>7.0987950240558888E-4</v>
      </c>
      <c r="J41" s="332">
        <f>US_Others!F46+US_Others!K46+US_Others!Q46</f>
        <v>1.2268366070597908E-4</v>
      </c>
      <c r="K41" s="332">
        <f>US_Others!G46+US_Others!L46+US_Others!R46</f>
        <v>1.2174714421204033E-5</v>
      </c>
      <c r="L41" s="332">
        <f>US_Others!Z46+US_Others!AB46</f>
        <v>0</v>
      </c>
      <c r="M41" s="332">
        <f>US_Others!AA46+US_Others!AC46</f>
        <v>0</v>
      </c>
      <c r="N41" s="332">
        <f>US_Others!AD46</f>
        <v>0</v>
      </c>
      <c r="O41" s="332">
        <f>US_Others!AE46</f>
        <v>0</v>
      </c>
      <c r="P41" s="332">
        <f>SUM(US_Others!AG46:AI46)</f>
        <v>0</v>
      </c>
      <c r="Q41" s="332">
        <f>US_Others!AL46</f>
        <v>0</v>
      </c>
      <c r="R41" s="332"/>
      <c r="S41" s="334">
        <f t="shared" si="0"/>
        <v>983.67658826905256</v>
      </c>
      <c r="T41" s="334">
        <f>D41*1000/Spec!I$6</f>
        <v>2.8124318912639973E-2</v>
      </c>
      <c r="U41" s="334">
        <f>E41*1000/Spec!I$7</f>
        <v>4.2428812527408686E-3</v>
      </c>
      <c r="V41" s="334">
        <f>F41*1000/Spec!I$8</f>
        <v>0</v>
      </c>
      <c r="W41" s="334">
        <f>G41*1000/Spec!I$9</f>
        <v>1.3874318428722541E-5</v>
      </c>
      <c r="X41" s="334">
        <f>H41*1000/Spec!I$10</f>
        <v>4.3882487144559586E-5</v>
      </c>
      <c r="Y41" s="334">
        <f>I41*1000/Spec!I$11</f>
        <v>4.9641923245146075E-4</v>
      </c>
      <c r="Z41" s="334">
        <f>J41*1000/Spec!I$12</f>
        <v>2.7446009106483015E-5</v>
      </c>
      <c r="AA41" s="334">
        <f>K41*1000/Spec!I$15</f>
        <v>1.2410514190829799E-6</v>
      </c>
      <c r="AB41" s="334">
        <f>L41*1000/Spec!I$17</f>
        <v>0</v>
      </c>
      <c r="AC41" s="334">
        <f>M41*1000/Spec!I$18</f>
        <v>0</v>
      </c>
      <c r="AD41" s="335">
        <f>N41*1000/Spec!I$25</f>
        <v>0</v>
      </c>
      <c r="AE41" s="335">
        <f>O41*1000/Spec!I$26</f>
        <v>0</v>
      </c>
      <c r="AF41" s="334">
        <f>P41*1000/Spec!I$21</f>
        <v>0</v>
      </c>
      <c r="AG41" s="334">
        <f>Q41*1000/Spec!I$22</f>
        <v>0</v>
      </c>
      <c r="AI41" s="432">
        <f>S41/'2007output'!$D39</f>
        <v>3.290730547432108E-2</v>
      </c>
      <c r="AJ41" s="432">
        <f>T41/'2007output'!$D39</f>
        <v>9.4085349265456983E-7</v>
      </c>
      <c r="AK41" s="432">
        <f>U41/'2007output'!$D39</f>
        <v>1.4193871353683667E-7</v>
      </c>
      <c r="AL41" s="433">
        <f>V41/'2007output'!$D39</f>
        <v>0</v>
      </c>
      <c r="AM41" s="433">
        <f>W41/'2007output'!$D39</f>
        <v>4.6414282928638364E-10</v>
      </c>
      <c r="AN41" s="433">
        <f>X41/'2007output'!$D39</f>
        <v>1.4680174629143621E-9</v>
      </c>
      <c r="AO41" s="433">
        <f>Y41/'2007output'!$D39</f>
        <v>1.6606900601704769E-8</v>
      </c>
      <c r="AP41" s="433">
        <f>Z41/'2007output'!$D39</f>
        <v>9.1816173779974213E-10</v>
      </c>
      <c r="AQ41" s="433">
        <f>AA41/'2007output'!$D39</f>
        <v>4.1517363170112309E-11</v>
      </c>
      <c r="AR41" s="433">
        <f>AB41/'2007output'!$D39</f>
        <v>0</v>
      </c>
      <c r="AS41" s="433">
        <f>AC41/'2007output'!$D39</f>
        <v>0</v>
      </c>
      <c r="AT41" s="433">
        <f>AD41/'2007output'!$D39</f>
        <v>0</v>
      </c>
      <c r="AU41" s="433">
        <f>AE41/'2007output'!$D39</f>
        <v>0</v>
      </c>
      <c r="AV41" s="433">
        <f>AF41/'2007output'!$D39</f>
        <v>0</v>
      </c>
      <c r="AW41" s="433">
        <f>AG41/'2007output'!$D39</f>
        <v>0</v>
      </c>
      <c r="AY41" s="370">
        <f>IFERROR(IF(SUMPRODUCT(US_CO2!C44:AX44/SUM(US_CO2!C44:AX44),US_CO2!C$6:AX$6)&gt;3.5,4,IF(SUMPRODUCT(US_CO2!C44:AX44/SUM(US_CO2!C44:AX44),US_CO2!C$6:AX$6)&gt;2.5,3,2)),"")</f>
        <v>4</v>
      </c>
      <c r="AZ41" s="370">
        <f>IFERROR(IF(SUMPRODUCT(US_CH4!C44:AC44/SUM(US_CH4!C44:AC44),US_CH4!C$6:AC$6)&gt;3.5,4,IF(SUMPRODUCT(US_CH4!C44:AC44/SUM(US_CH4!C44:AC44),US_CH4!C$6:AC$6)&gt;2.5,3,2)),"")</f>
        <v>4</v>
      </c>
      <c r="BA41" s="223">
        <f>IFERROR(IF(SUMPRODUCT(US_N2O!C44:AA44/SUM(US_N2O!C44:AA44),US_N2O!C$6:AA$6)&gt;3.5,4,IF(SUMPRODUCT(US_N2O!C44:AA44/SUM(US_N2O!C44:AA44),US_N2O!C$6:AA$6)&gt;2.5,3,2)),"")</f>
        <v>4</v>
      </c>
      <c r="BB41" s="223" t="str">
        <f>IFERROR(IF(SUMPRODUCT(US_Others!U46:V46/SUM(US_Others!U46:V46),US_Others!U$8:V$8)&gt;3.5,4,IF(SUMPRODUCT(US_Others!U46:V46/SUM(US_Others!U46:V46),US_Others!U$8:V$8)&gt;2.5,3,2)),"")</f>
        <v/>
      </c>
      <c r="BC41" s="223">
        <f>IFERROR(IF((US_Others!C46*US_Others!C$8/SUM(US_Others!C46,US_Others!H46,US_Others!N46)+ US_Others!H46*US_Others!H$8/SUM(US_Others!C46,US_Others!H46,US_Others!N46)+US_Others!N46*US_Others!N$8/SUM(US_Others!C46,US_Others!H46,US_Others!N46))&gt;3.5,4,IF((US_Others!C46*US_Others!C$8/SUM(US_Others!C46,US_Others!H46,US_Others!N46)+ US_Others!H46*US_Others!H$8/SUM(US_Others!C46,US_Others!H46,US_Others!N46)+US_Others!N46*US_Others!N$8/SUM(US_Others!C46,US_Others!H46,US_Others!N46))&gt;2.5,3,2)),"")</f>
        <v>4</v>
      </c>
      <c r="BD41" s="223">
        <f>IFERROR(IF((US_Others!D46*US_Others!D$8/SUM(US_Others!D46,US_Others!I46,US_Others!O46)+US_Others!I46*US_Others!I$8/SUM(US_Others!D46,US_Others!I46,US_Others!O46)+US_Others!O46*US_Others!O$8/SUM(US_Others!D46,US_Others!I46,US_Others!O46))&gt;3.5,4,IF((US_Others!D46*US_Others!D$8/SUM(US_Others!D46,US_Others!I46,US_Others!O46)+US_Others!I46*US_Others!I$8/SUM(US_Others!D46,US_Others!I46,US_Others!O46)+US_Others!O46*US_Others!O$8/SUM(US_Others!D46,US_Others!I46,US_Others!O46))&gt;2.5,3,2)),"")</f>
        <v>4</v>
      </c>
      <c r="BE41" s="223">
        <f>IFERROR(IF((US_Others!E46*US_Others!E$8/SUM(US_Others!E46,US_Others!J46,US_Others!P46,US_Others!W46)+US_Others!J46*US_Others!J$8/SUM(US_Others!E46,US_Others!J46,US_Others!P46,US_Others!W46)+US_Others!P46*US_Others!P$8/SUM(US_Others!E46,US_Others!J46,US_Others!P46,US_Others!W46)+US_Others!W46*US_Others!W$8/SUM(US_Others!E46,US_Others!J46,US_Others!P46,US_Others!W46))&gt;3.5,4,IF((US_Others!E46*US_Others!E$8/SUM(US_Others!E46,US_Others!J46,US_Others!P46,US_Others!W46)+US_Others!J46*US_Others!J$8/SUM(US_Others!E46,US_Others!J46,US_Others!P46,US_Others!W46)+US_Others!P46*US_Others!P$8/SUM(US_Others!E46,US_Others!J46,US_Others!P46,US_Others!W46)+US_Others!W46*US_Others!W$8/SUM(US_Others!E46,US_Others!J46,US_Others!P46,US_Others!W46))&gt;2.5,3,2)),"")</f>
        <v>4</v>
      </c>
      <c r="BF41" s="223">
        <f>IFERROR(IF((US_Others!F46*US_Others!F$8/SUM(US_Others!F46,US_Others!K46,US_Others!Q46)+US_Others!K46*US_Others!K$8/SUM(US_Others!F46,US_Others!K46,US_Others!Q46)+US_Others!Q46*US_Others!Q$8/SUM(US_Others!F46,US_Others!K46,US_Others!Q46))&gt;3.5,4,IF((US_Others!F46*US_Others!F$8/SUM(US_Others!F46,US_Others!K46,US_Others!Q46)+US_Others!K46*US_Others!K$8/SUM(US_Others!F46,US_Others!K46,US_Others!Q46)+US_Others!Q46*US_Others!Q$8/SUM(US_Others!F46,US_Others!K46,US_Others!Q46))&gt;2.5,3,2)),"")</f>
        <v>4</v>
      </c>
      <c r="BG41" s="223">
        <f>IFERROR(IF((US_Others!G46*US_Others!G$8/SUM(US_Others!G46,US_Others!L46,US_Others!R46)+US_Others!L46*US_Others!L$8/SUM(US_Others!G46,US_Others!L46,US_Others!R46)+US_Others!R46*US_Others!R$8/SUM(US_Others!G46,US_Others!L46,US_Others!R46))&gt;3.5,4,IF((US_Others!G46*US_Others!G$8/SUM(US_Others!G46,US_Others!L46,US_Others!R46)+US_Others!L46*US_Others!L$8/SUM(US_Others!G46,US_Others!L46,US_Others!R46)+US_Others!R46*US_Others!R$8/SUM(US_Others!G46,US_Others!L46,US_Others!R46))&gt;2.5,3,2)),"")</f>
        <v>4</v>
      </c>
      <c r="BH41" s="219" t="str">
        <f>IFERROR(IF((US_Others!Z46*US_Others!Z$8/SUM(US_Others!Z46,US_Others!AB46)+US_Others!AB46*US_Others!AB$8/SUM(US_Others!Z46,US_Others!AB46))&gt;3.5,4,IF((US_Others!Z46*US_Others!Z$8/SUM(US_Others!Z46,US_Others!AB46)+US_Others!AB46*US_Others!AB$8/SUM(US_Others!Z46,US_Others!AB46))&gt;2.5,3,2)),"")</f>
        <v/>
      </c>
      <c r="BI41" s="219" t="str">
        <f>IFERROR(IF((US_Others!AA46*US_Others!AA$8/SUM(US_Others!AA46,US_Others!AC46)+US_Others!AC46*US_Others!AC$8/SUM(US_Others!AA46,US_Others!AC46))&gt;3.5,4,IF((US_Others!AA46*US_Others!AA$8/SUM(US_Others!AA46,US_Others!AC46)+US_Others!AC46*US_Others!AC$8/SUM(US_Others!AA46,US_Others!AC46))&gt;2.5,3,2)),"")</f>
        <v/>
      </c>
      <c r="BJ41" s="219" t="str">
        <f>IFERROR(US_Others!AD46*US_Others!AD$8/US_Others!AD46,"")</f>
        <v/>
      </c>
      <c r="BK41" s="74" t="str">
        <f>IFERROR(US_Others!AE46*US_Others!AE$8/US_Others!AE46,"")</f>
        <v/>
      </c>
      <c r="BL41" s="219" t="str">
        <f>IFERROR(IF(SUMPRODUCT(US_Others!AG46:AI46/SUM(US_Others!AG46:AI46),US_Others!AG$8:AI$8)&gt;3.5,4,IF(SUMPRODUCT(US_Others!AG46:AI46/SUM(US_Others!AG46:AI46),US_Others!AG$8:AI$8)&gt;2.5,3,2)),"")</f>
        <v/>
      </c>
      <c r="BM41" s="219" t="str">
        <f>IFERROR(US_Others!AL46*US_Others!AL$8/US_Others!AL46,"")</f>
        <v/>
      </c>
    </row>
    <row r="42" spans="1:65">
      <c r="A42" s="200" t="s">
        <v>154</v>
      </c>
      <c r="B42" s="332">
        <v>321200</v>
      </c>
      <c r="C42" s="333">
        <f>SUM(US_CO2!C45:AX45)</f>
        <v>3.1314697348949689</v>
      </c>
      <c r="D42" s="333">
        <f>SUM(US_CH4!C45:AC45)</f>
        <v>1.9973672595157812E-3</v>
      </c>
      <c r="E42" s="333">
        <f>SUM(US_N2O!C45:AA45)</f>
        <v>3.1843166468043145E-3</v>
      </c>
      <c r="F42" s="332">
        <f>US_Others!V47+US_Others!U47</f>
        <v>0</v>
      </c>
      <c r="G42" s="332">
        <f>US_Others!C47+US_Others!H47+US_Others!N47</f>
        <v>0</v>
      </c>
      <c r="H42" s="332">
        <f>US_Others!D47+US_Others!I47+US_Others!O47</f>
        <v>0</v>
      </c>
      <c r="I42" s="332">
        <f>US_Others!E47+US_Others!J47+US_Others!P47+US_Others!W47</f>
        <v>0</v>
      </c>
      <c r="J42" s="332">
        <f>US_Others!F47+US_Others!K47+US_Others!Q47</f>
        <v>0</v>
      </c>
      <c r="K42" s="332">
        <f>US_Others!G47+US_Others!L47+US_Others!R47</f>
        <v>0</v>
      </c>
      <c r="L42" s="332">
        <f>US_Others!Z47+US_Others!AB47</f>
        <v>0</v>
      </c>
      <c r="M42" s="332">
        <f>US_Others!AA47+US_Others!AC47</f>
        <v>0</v>
      </c>
      <c r="N42" s="332">
        <f>US_Others!AD47</f>
        <v>0</v>
      </c>
      <c r="O42" s="332">
        <f>US_Others!AE47</f>
        <v>0</v>
      </c>
      <c r="P42" s="332">
        <f>SUM(US_Others!AG47:AI47)</f>
        <v>0</v>
      </c>
      <c r="Q42" s="332">
        <f>US_Others!AL47</f>
        <v>0</v>
      </c>
      <c r="R42" s="332"/>
      <c r="S42" s="334">
        <f t="shared" si="0"/>
        <v>3131.469734894969</v>
      </c>
      <c r="T42" s="334">
        <f>D42*1000/Spec!I$6</f>
        <v>7.9894690380631253E-2</v>
      </c>
      <c r="U42" s="334">
        <f>E42*1000/Spec!I$7</f>
        <v>1.0685626331558102E-2</v>
      </c>
      <c r="V42" s="334">
        <f>F42*1000/Spec!I$8</f>
        <v>0</v>
      </c>
      <c r="W42" s="334">
        <f>G42*1000/Spec!I$9</f>
        <v>0</v>
      </c>
      <c r="X42" s="334">
        <f>H42*1000/Spec!I$10</f>
        <v>0</v>
      </c>
      <c r="Y42" s="334">
        <f>I42*1000/Spec!I$11</f>
        <v>0</v>
      </c>
      <c r="Z42" s="334">
        <f>J42*1000/Spec!I$12</f>
        <v>0</v>
      </c>
      <c r="AA42" s="334">
        <f>K42*1000/Spec!I$15</f>
        <v>0</v>
      </c>
      <c r="AB42" s="334">
        <f>L42*1000/Spec!I$17</f>
        <v>0</v>
      </c>
      <c r="AC42" s="334">
        <f>M42*1000/Spec!I$18</f>
        <v>0</v>
      </c>
      <c r="AD42" s="335">
        <f>N42*1000/Spec!I$25</f>
        <v>0</v>
      </c>
      <c r="AE42" s="335">
        <f>O42*1000/Spec!I$26</f>
        <v>0</v>
      </c>
      <c r="AF42" s="334">
        <f>P42*1000/Spec!I$21</f>
        <v>0</v>
      </c>
      <c r="AG42" s="334">
        <f>Q42*1000/Spec!I$22</f>
        <v>0</v>
      </c>
      <c r="AI42" s="432">
        <f>S42/'2007output'!$D40</f>
        <v>0.1233145003202234</v>
      </c>
      <c r="AJ42" s="432">
        <f>T42/'2007output'!$D40</f>
        <v>3.1461820348255572E-6</v>
      </c>
      <c r="AK42" s="432">
        <f>U42/'2007output'!$D40</f>
        <v>4.2079048601403943E-7</v>
      </c>
      <c r="AL42" s="433">
        <f>V42/'2007output'!$D40</f>
        <v>0</v>
      </c>
      <c r="AM42" s="433">
        <f>W42/'2007output'!$D40</f>
        <v>0</v>
      </c>
      <c r="AN42" s="433">
        <f>X42/'2007output'!$D40</f>
        <v>0</v>
      </c>
      <c r="AO42" s="433">
        <f>Y42/'2007output'!$D40</f>
        <v>0</v>
      </c>
      <c r="AP42" s="433">
        <f>Z42/'2007output'!$D40</f>
        <v>0</v>
      </c>
      <c r="AQ42" s="433">
        <f>AA42/'2007output'!$D40</f>
        <v>0</v>
      </c>
      <c r="AR42" s="433">
        <f>AB42/'2007output'!$D40</f>
        <v>0</v>
      </c>
      <c r="AS42" s="433">
        <f>AC42/'2007output'!$D40</f>
        <v>0</v>
      </c>
      <c r="AT42" s="433">
        <f>AD42/'2007output'!$D40</f>
        <v>0</v>
      </c>
      <c r="AU42" s="433">
        <f>AE42/'2007output'!$D40</f>
        <v>0</v>
      </c>
      <c r="AV42" s="433">
        <f>AF42/'2007output'!$D40</f>
        <v>0</v>
      </c>
      <c r="AW42" s="433">
        <f>AG42/'2007output'!$D40</f>
        <v>0</v>
      </c>
      <c r="AY42" s="370">
        <f>IFERROR(IF(SUMPRODUCT(US_CO2!C45:AX45/SUM(US_CO2!C45:AX45),US_CO2!C$6:AX$6)&gt;3.5,4,IF(SUMPRODUCT(US_CO2!C45:AX45/SUM(US_CO2!C45:AX45),US_CO2!C$6:AX$6)&gt;2.5,3,2)),"")</f>
        <v>4</v>
      </c>
      <c r="AZ42" s="370">
        <f>IFERROR(IF(SUMPRODUCT(US_CH4!C45:AC45/SUM(US_CH4!C45:AC45),US_CH4!C$6:AC$6)&gt;3.5,4,IF(SUMPRODUCT(US_CH4!C45:AC45/SUM(US_CH4!C45:AC45),US_CH4!C$6:AC$6)&gt;2.5,3,2)),"")</f>
        <v>4</v>
      </c>
      <c r="BA42" s="223">
        <f>IFERROR(IF(SUMPRODUCT(US_N2O!C45:AA45/SUM(US_N2O!C45:AA45),US_N2O!C$6:AA$6)&gt;3.5,4,IF(SUMPRODUCT(US_N2O!C45:AA45/SUM(US_N2O!C45:AA45),US_N2O!C$6:AA$6)&gt;2.5,3,2)),"")</f>
        <v>4</v>
      </c>
      <c r="BB42" s="223" t="str">
        <f>IFERROR(IF(SUMPRODUCT(US_Others!U47:V47/SUM(US_Others!U47:V47),US_Others!U$8:V$8)&gt;3.5,4,IF(SUMPRODUCT(US_Others!U47:V47/SUM(US_Others!U47:V47),US_Others!U$8:V$8)&gt;2.5,3,2)),"")</f>
        <v/>
      </c>
      <c r="BC42" s="223" t="str">
        <f>IFERROR(IF((US_Others!C47*US_Others!C$8/SUM(US_Others!C47,US_Others!H47,US_Others!N47)+ US_Others!H47*US_Others!H$8/SUM(US_Others!C47,US_Others!H47,US_Others!N47)+US_Others!N47*US_Others!N$8/SUM(US_Others!C47,US_Others!H47,US_Others!N47))&gt;3.5,4,IF((US_Others!C47*US_Others!C$8/SUM(US_Others!C47,US_Others!H47,US_Others!N47)+ US_Others!H47*US_Others!H$8/SUM(US_Others!C47,US_Others!H47,US_Others!N47)+US_Others!N47*US_Others!N$8/SUM(US_Others!C47,US_Others!H47,US_Others!N47))&gt;2.5,3,2)),"")</f>
        <v/>
      </c>
      <c r="BD42" s="223" t="str">
        <f>IFERROR(IF((US_Others!D47*US_Others!D$8/SUM(US_Others!D47,US_Others!I47,US_Others!O47)+US_Others!I47*US_Others!I$8/SUM(US_Others!D47,US_Others!I47,US_Others!O47)+US_Others!O47*US_Others!O$8/SUM(US_Others!D47,US_Others!I47,US_Others!O47))&gt;3.5,4,IF((US_Others!D47*US_Others!D$8/SUM(US_Others!D47,US_Others!I47,US_Others!O47)+US_Others!I47*US_Others!I$8/SUM(US_Others!D47,US_Others!I47,US_Others!O47)+US_Others!O47*US_Others!O$8/SUM(US_Others!D47,US_Others!I47,US_Others!O47))&gt;2.5,3,2)),"")</f>
        <v/>
      </c>
      <c r="BE42" s="223" t="str">
        <f>IFERROR(IF((US_Others!E47*US_Others!E$8/SUM(US_Others!E47,US_Others!J47,US_Others!P47,US_Others!W47)+US_Others!J47*US_Others!J$8/SUM(US_Others!E47,US_Others!J47,US_Others!P47,US_Others!W47)+US_Others!P47*US_Others!P$8/SUM(US_Others!E47,US_Others!J47,US_Others!P47,US_Others!W47)+US_Others!W47*US_Others!W$8/SUM(US_Others!E47,US_Others!J47,US_Others!P47,US_Others!W47))&gt;3.5,4,IF((US_Others!E47*US_Others!E$8/SUM(US_Others!E47,US_Others!J47,US_Others!P47,US_Others!W47)+US_Others!J47*US_Others!J$8/SUM(US_Others!E47,US_Others!J47,US_Others!P47,US_Others!W47)+US_Others!P47*US_Others!P$8/SUM(US_Others!E47,US_Others!J47,US_Others!P47,US_Others!W47)+US_Others!W47*US_Others!W$8/SUM(US_Others!E47,US_Others!J47,US_Others!P47,US_Others!W47))&gt;2.5,3,2)),"")</f>
        <v/>
      </c>
      <c r="BF42" s="223" t="str">
        <f>IFERROR(IF((US_Others!F47*US_Others!F$8/SUM(US_Others!F47,US_Others!K47,US_Others!Q47)+US_Others!K47*US_Others!K$8/SUM(US_Others!F47,US_Others!K47,US_Others!Q47)+US_Others!Q47*US_Others!Q$8/SUM(US_Others!F47,US_Others!K47,US_Others!Q47))&gt;3.5,4,IF((US_Others!F47*US_Others!F$8/SUM(US_Others!F47,US_Others!K47,US_Others!Q47)+US_Others!K47*US_Others!K$8/SUM(US_Others!F47,US_Others!K47,US_Others!Q47)+US_Others!Q47*US_Others!Q$8/SUM(US_Others!F47,US_Others!K47,US_Others!Q47))&gt;2.5,3,2)),"")</f>
        <v/>
      </c>
      <c r="BG42" s="223" t="str">
        <f>IFERROR(IF((US_Others!G47*US_Others!G$8/SUM(US_Others!G47,US_Others!L47,US_Others!R47)+US_Others!L47*US_Others!L$8/SUM(US_Others!G47,US_Others!L47,US_Others!R47)+US_Others!R47*US_Others!R$8/SUM(US_Others!G47,US_Others!L47,US_Others!R47))&gt;3.5,4,IF((US_Others!G47*US_Others!G$8/SUM(US_Others!G47,US_Others!L47,US_Others!R47)+US_Others!L47*US_Others!L$8/SUM(US_Others!G47,US_Others!L47,US_Others!R47)+US_Others!R47*US_Others!R$8/SUM(US_Others!G47,US_Others!L47,US_Others!R47))&gt;2.5,3,2)),"")</f>
        <v/>
      </c>
      <c r="BH42" s="219" t="str">
        <f>IFERROR(IF((US_Others!Z47*US_Others!Z$8/SUM(US_Others!Z47,US_Others!AB47)+US_Others!AB47*US_Others!AB$8/SUM(US_Others!Z47,US_Others!AB47))&gt;3.5,4,IF((US_Others!Z47*US_Others!Z$8/SUM(US_Others!Z47,US_Others!AB47)+US_Others!AB47*US_Others!AB$8/SUM(US_Others!Z47,US_Others!AB47))&gt;2.5,3,2)),"")</f>
        <v/>
      </c>
      <c r="BI42" s="219" t="str">
        <f>IFERROR(IF((US_Others!AA47*US_Others!AA$8/SUM(US_Others!AA47,US_Others!AC47)+US_Others!AC47*US_Others!AC$8/SUM(US_Others!AA47,US_Others!AC47))&gt;3.5,4,IF((US_Others!AA47*US_Others!AA$8/SUM(US_Others!AA47,US_Others!AC47)+US_Others!AC47*US_Others!AC$8/SUM(US_Others!AA47,US_Others!AC47))&gt;2.5,3,2)),"")</f>
        <v/>
      </c>
      <c r="BJ42" s="219" t="str">
        <f>IFERROR(US_Others!AD47*US_Others!AD$8/US_Others!AD47,"")</f>
        <v/>
      </c>
      <c r="BK42" s="74" t="str">
        <f>IFERROR(US_Others!AE47*US_Others!AE$8/US_Others!AE47,"")</f>
        <v/>
      </c>
      <c r="BL42" s="219" t="str">
        <f>IFERROR(IF(SUMPRODUCT(US_Others!AG47:AI47/SUM(US_Others!AG47:AI47),US_Others!AG$8:AI$8)&gt;3.5,4,IF(SUMPRODUCT(US_Others!AG47:AI47/SUM(US_Others!AG47:AI47),US_Others!AG$8:AI$8)&gt;2.5,3,2)),"")</f>
        <v/>
      </c>
      <c r="BM42" s="219" t="str">
        <f>IFERROR(US_Others!AL47*US_Others!AL$8/US_Others!AL47,"")</f>
        <v/>
      </c>
    </row>
    <row r="43" spans="1:65">
      <c r="A43" s="200" t="s">
        <v>155</v>
      </c>
      <c r="B43" s="332">
        <v>321910</v>
      </c>
      <c r="C43" s="333">
        <f>SUM(US_CO2!C46:AX46)</f>
        <v>0.94496366504044671</v>
      </c>
      <c r="D43" s="333">
        <f>SUM(US_CH4!C46:AC46)</f>
        <v>5.7669151401161522E-4</v>
      </c>
      <c r="E43" s="333">
        <f>SUM(US_N2O!C46:AA46)</f>
        <v>8.4965920256117465E-4</v>
      </c>
      <c r="F43" s="332">
        <f>US_Others!V48+US_Others!U48</f>
        <v>0</v>
      </c>
      <c r="G43" s="332">
        <f>US_Others!C48+US_Others!H48+US_Others!N48</f>
        <v>9.5524682381754704E-4</v>
      </c>
      <c r="H43" s="332">
        <f>US_Others!D48+US_Others!I48+US_Others!O48</f>
        <v>1.5666047910607772E-2</v>
      </c>
      <c r="I43" s="332">
        <f>US_Others!E48+US_Others!J48+US_Others!P48+US_Others!W48</f>
        <v>7.2407709245370072E-2</v>
      </c>
      <c r="J43" s="332">
        <f>US_Others!F48+US_Others!K48+US_Others!Q48</f>
        <v>1.2513733392009866E-2</v>
      </c>
      <c r="K43" s="332">
        <f>US_Others!G48+US_Others!L48+US_Others!R48</f>
        <v>1.2418208709628115E-3</v>
      </c>
      <c r="L43" s="332">
        <f>US_Others!Z48+US_Others!AB48</f>
        <v>0</v>
      </c>
      <c r="M43" s="332">
        <f>US_Others!AA48+US_Others!AC48</f>
        <v>0</v>
      </c>
      <c r="N43" s="332">
        <f>US_Others!AD48</f>
        <v>0</v>
      </c>
      <c r="O43" s="332">
        <f>US_Others!AE48</f>
        <v>0</v>
      </c>
      <c r="P43" s="332">
        <f>SUM(US_Others!AG48:AI48)</f>
        <v>0</v>
      </c>
      <c r="Q43" s="332">
        <f>US_Others!AL48</f>
        <v>0</v>
      </c>
      <c r="R43" s="332"/>
      <c r="S43" s="334">
        <f t="shared" si="0"/>
        <v>944.9636650404467</v>
      </c>
      <c r="T43" s="334">
        <f>D43*1000/Spec!I$6</f>
        <v>2.3067660560464609E-2</v>
      </c>
      <c r="U43" s="334">
        <f>E43*1000/Spec!I$7</f>
        <v>2.8512053777220627E-3</v>
      </c>
      <c r="V43" s="334">
        <f>F43*1000/Spec!I$8</f>
        <v>0</v>
      </c>
      <c r="W43" s="334">
        <f>G43*1000/Spec!I$9</f>
        <v>1.4151804797296991E-3</v>
      </c>
      <c r="X43" s="334">
        <f>H43*1000/Spec!I$10</f>
        <v>4.4760136887450784E-3</v>
      </c>
      <c r="Y43" s="334">
        <f>I43*1000/Spec!I$11</f>
        <v>5.0634761710048999E-2</v>
      </c>
      <c r="Z43" s="334">
        <f>J43*1000/Spec!I$12</f>
        <v>2.7994929288612676E-3</v>
      </c>
      <c r="AA43" s="334">
        <f>K43*1000/Spec!I$15</f>
        <v>1.2658724474646395E-4</v>
      </c>
      <c r="AB43" s="334">
        <f>L43*1000/Spec!I$17</f>
        <v>0</v>
      </c>
      <c r="AC43" s="334">
        <f>M43*1000/Spec!I$18</f>
        <v>0</v>
      </c>
      <c r="AD43" s="335">
        <f>N43*1000/Spec!I$25</f>
        <v>0</v>
      </c>
      <c r="AE43" s="335">
        <f>O43*1000/Spec!I$26</f>
        <v>0</v>
      </c>
      <c r="AF43" s="334">
        <f>P43*1000/Spec!I$21</f>
        <v>0</v>
      </c>
      <c r="AG43" s="334">
        <f>Q43*1000/Spec!I$22</f>
        <v>0</v>
      </c>
      <c r="AI43" s="432">
        <f>S43/'2007output'!$D41</f>
        <v>3.0883190311963661E-2</v>
      </c>
      <c r="AJ43" s="432">
        <f>T43/'2007output'!$D41</f>
        <v>7.5389454377604491E-7</v>
      </c>
      <c r="AK43" s="432">
        <f>U43/'2007output'!$D41</f>
        <v>9.3182755651155922E-8</v>
      </c>
      <c r="AL43" s="433">
        <f>V43/'2007output'!$D41</f>
        <v>0</v>
      </c>
      <c r="AM43" s="433">
        <f>W43/'2007output'!$D41</f>
        <v>4.6250760424103333E-8</v>
      </c>
      <c r="AN43" s="433">
        <f>X43/'2007output'!$D41</f>
        <v>1.4628454796994972E-7</v>
      </c>
      <c r="AO43" s="433">
        <f>Y43/'2007output'!$D41</f>
        <v>1.6548392706987744E-6</v>
      </c>
      <c r="AP43" s="433">
        <f>Z43/'2007output'!$D41</f>
        <v>9.1492695536942685E-8</v>
      </c>
      <c r="AQ43" s="433">
        <f>AA43/'2007output'!$D41</f>
        <v>4.137109303990896E-9</v>
      </c>
      <c r="AR43" s="433">
        <f>AB43/'2007output'!$D41</f>
        <v>0</v>
      </c>
      <c r="AS43" s="433">
        <f>AC43/'2007output'!$D41</f>
        <v>0</v>
      </c>
      <c r="AT43" s="433">
        <f>AD43/'2007output'!$D41</f>
        <v>0</v>
      </c>
      <c r="AU43" s="433">
        <f>AE43/'2007output'!$D41</f>
        <v>0</v>
      </c>
      <c r="AV43" s="433">
        <f>AF43/'2007output'!$D41</f>
        <v>0</v>
      </c>
      <c r="AW43" s="433">
        <f>AG43/'2007output'!$D41</f>
        <v>0</v>
      </c>
      <c r="AY43" s="370">
        <f>IFERROR(IF(SUMPRODUCT(US_CO2!C46:AX46/SUM(US_CO2!C46:AX46),US_CO2!C$6:AX$6)&gt;3.5,4,IF(SUMPRODUCT(US_CO2!C46:AX46/SUM(US_CO2!C46:AX46),US_CO2!C$6:AX$6)&gt;2.5,3,2)),"")</f>
        <v>4</v>
      </c>
      <c r="AZ43" s="370">
        <f>IFERROR(IF(SUMPRODUCT(US_CH4!C46:AC46/SUM(US_CH4!C46:AC46),US_CH4!C$6:AC$6)&gt;3.5,4,IF(SUMPRODUCT(US_CH4!C46:AC46/SUM(US_CH4!C46:AC46),US_CH4!C$6:AC$6)&gt;2.5,3,2)),"")</f>
        <v>4</v>
      </c>
      <c r="BA43" s="223">
        <f>IFERROR(IF(SUMPRODUCT(US_N2O!C46:AA46/SUM(US_N2O!C46:AA46),US_N2O!C$6:AA$6)&gt;3.5,4,IF(SUMPRODUCT(US_N2O!C46:AA46/SUM(US_N2O!C46:AA46),US_N2O!C$6:AA$6)&gt;2.5,3,2)),"")</f>
        <v>4</v>
      </c>
      <c r="BB43" s="223" t="str">
        <f>IFERROR(IF(SUMPRODUCT(US_Others!U48:V48/SUM(US_Others!U48:V48),US_Others!U$8:V$8)&gt;3.5,4,IF(SUMPRODUCT(US_Others!U48:V48/SUM(US_Others!U48:V48),US_Others!U$8:V$8)&gt;2.5,3,2)),"")</f>
        <v/>
      </c>
      <c r="BC43" s="223">
        <f>IFERROR(IF((US_Others!C48*US_Others!C$8/SUM(US_Others!C48,US_Others!H48,US_Others!N48)+ US_Others!H48*US_Others!H$8/SUM(US_Others!C48,US_Others!H48,US_Others!N48)+US_Others!N48*US_Others!N$8/SUM(US_Others!C48,US_Others!H48,US_Others!N48))&gt;3.5,4,IF((US_Others!C48*US_Others!C$8/SUM(US_Others!C48,US_Others!H48,US_Others!N48)+ US_Others!H48*US_Others!H$8/SUM(US_Others!C48,US_Others!H48,US_Others!N48)+US_Others!N48*US_Others!N$8/SUM(US_Others!C48,US_Others!H48,US_Others!N48))&gt;2.5,3,2)),"")</f>
        <v>4</v>
      </c>
      <c r="BD43" s="223">
        <f>IFERROR(IF((US_Others!D48*US_Others!D$8/SUM(US_Others!D48,US_Others!I48,US_Others!O48)+US_Others!I48*US_Others!I$8/SUM(US_Others!D48,US_Others!I48,US_Others!O48)+US_Others!O48*US_Others!O$8/SUM(US_Others!D48,US_Others!I48,US_Others!O48))&gt;3.5,4,IF((US_Others!D48*US_Others!D$8/SUM(US_Others!D48,US_Others!I48,US_Others!O48)+US_Others!I48*US_Others!I$8/SUM(US_Others!D48,US_Others!I48,US_Others!O48)+US_Others!O48*US_Others!O$8/SUM(US_Others!D48,US_Others!I48,US_Others!O48))&gt;2.5,3,2)),"")</f>
        <v>4</v>
      </c>
      <c r="BE43" s="223">
        <f>IFERROR(IF((US_Others!E48*US_Others!E$8/SUM(US_Others!E48,US_Others!J48,US_Others!P48,US_Others!W48)+US_Others!J48*US_Others!J$8/SUM(US_Others!E48,US_Others!J48,US_Others!P48,US_Others!W48)+US_Others!P48*US_Others!P$8/SUM(US_Others!E48,US_Others!J48,US_Others!P48,US_Others!W48)+US_Others!W48*US_Others!W$8/SUM(US_Others!E48,US_Others!J48,US_Others!P48,US_Others!W48))&gt;3.5,4,IF((US_Others!E48*US_Others!E$8/SUM(US_Others!E48,US_Others!J48,US_Others!P48,US_Others!W48)+US_Others!J48*US_Others!J$8/SUM(US_Others!E48,US_Others!J48,US_Others!P48,US_Others!W48)+US_Others!P48*US_Others!P$8/SUM(US_Others!E48,US_Others!J48,US_Others!P48,US_Others!W48)+US_Others!W48*US_Others!W$8/SUM(US_Others!E48,US_Others!J48,US_Others!P48,US_Others!W48))&gt;2.5,3,2)),"")</f>
        <v>4</v>
      </c>
      <c r="BF43" s="223">
        <f>IFERROR(IF((US_Others!F48*US_Others!F$8/SUM(US_Others!F48,US_Others!K48,US_Others!Q48)+US_Others!K48*US_Others!K$8/SUM(US_Others!F48,US_Others!K48,US_Others!Q48)+US_Others!Q48*US_Others!Q$8/SUM(US_Others!F48,US_Others!K48,US_Others!Q48))&gt;3.5,4,IF((US_Others!F48*US_Others!F$8/SUM(US_Others!F48,US_Others!K48,US_Others!Q48)+US_Others!K48*US_Others!K$8/SUM(US_Others!F48,US_Others!K48,US_Others!Q48)+US_Others!Q48*US_Others!Q$8/SUM(US_Others!F48,US_Others!K48,US_Others!Q48))&gt;2.5,3,2)),"")</f>
        <v>4</v>
      </c>
      <c r="BG43" s="223">
        <f>IFERROR(IF((US_Others!G48*US_Others!G$8/SUM(US_Others!G48,US_Others!L48,US_Others!R48)+US_Others!L48*US_Others!L$8/SUM(US_Others!G48,US_Others!L48,US_Others!R48)+US_Others!R48*US_Others!R$8/SUM(US_Others!G48,US_Others!L48,US_Others!R48))&gt;3.5,4,IF((US_Others!G48*US_Others!G$8/SUM(US_Others!G48,US_Others!L48,US_Others!R48)+US_Others!L48*US_Others!L$8/SUM(US_Others!G48,US_Others!L48,US_Others!R48)+US_Others!R48*US_Others!R$8/SUM(US_Others!G48,US_Others!L48,US_Others!R48))&gt;2.5,3,2)),"")</f>
        <v>4</v>
      </c>
      <c r="BH43" s="219" t="str">
        <f>IFERROR(IF((US_Others!Z48*US_Others!Z$8/SUM(US_Others!Z48,US_Others!AB48)+US_Others!AB48*US_Others!AB$8/SUM(US_Others!Z48,US_Others!AB48))&gt;3.5,4,IF((US_Others!Z48*US_Others!Z$8/SUM(US_Others!Z48,US_Others!AB48)+US_Others!AB48*US_Others!AB$8/SUM(US_Others!Z48,US_Others!AB48))&gt;2.5,3,2)),"")</f>
        <v/>
      </c>
      <c r="BI43" s="219" t="str">
        <f>IFERROR(IF((US_Others!AA48*US_Others!AA$8/SUM(US_Others!AA48,US_Others!AC48)+US_Others!AC48*US_Others!AC$8/SUM(US_Others!AA48,US_Others!AC48))&gt;3.5,4,IF((US_Others!AA48*US_Others!AA$8/SUM(US_Others!AA48,US_Others!AC48)+US_Others!AC48*US_Others!AC$8/SUM(US_Others!AA48,US_Others!AC48))&gt;2.5,3,2)),"")</f>
        <v/>
      </c>
      <c r="BJ43" s="219" t="str">
        <f>IFERROR(US_Others!AD48*US_Others!AD$8/US_Others!AD48,"")</f>
        <v/>
      </c>
      <c r="BK43" s="74" t="str">
        <f>IFERROR(US_Others!AE48*US_Others!AE$8/US_Others!AE48,"")</f>
        <v/>
      </c>
      <c r="BL43" s="219" t="str">
        <f>IFERROR(IF(SUMPRODUCT(US_Others!AG48:AI48/SUM(US_Others!AG48:AI48),US_Others!AG$8:AI$8)&gt;3.5,4,IF(SUMPRODUCT(US_Others!AG48:AI48/SUM(US_Others!AG48:AI48),US_Others!AG$8:AI$8)&gt;2.5,3,2)),"")</f>
        <v/>
      </c>
      <c r="BM43" s="219" t="str">
        <f>IFERROR(US_Others!AL48*US_Others!AL$8/US_Others!AL48,"")</f>
        <v/>
      </c>
    </row>
    <row r="44" spans="1:65">
      <c r="A44" s="200" t="s">
        <v>156</v>
      </c>
      <c r="B44" s="332" t="s">
        <v>157</v>
      </c>
      <c r="C44" s="333">
        <f>SUM(US_CO2!C47:AX47)</f>
        <v>1.6613063369481762</v>
      </c>
      <c r="D44" s="333">
        <f>SUM(US_CH4!C47:AC47)</f>
        <v>7.3386726261498979E-4</v>
      </c>
      <c r="E44" s="333">
        <f>SUM(US_N2O!C47:AA47)</f>
        <v>1.3166072718780941E-3</v>
      </c>
      <c r="F44" s="332">
        <f>US_Others!V49+US_Others!U49</f>
        <v>0</v>
      </c>
      <c r="G44" s="332">
        <f>US_Others!C49+US_Others!H49+US_Others!N49</f>
        <v>1.0676288030901995E-3</v>
      </c>
      <c r="H44" s="332">
        <f>US_Others!D49+US_Others!I49+US_Others!O49</f>
        <v>1.7509112370679276E-2</v>
      </c>
      <c r="I44" s="332">
        <f>US_Others!E49+US_Others!J49+US_Others!P49+US_Others!W49</f>
        <v>8.0926263274237131E-2</v>
      </c>
      <c r="J44" s="332">
        <f>US_Others!F49+US_Others!K49+US_Others!Q49</f>
        <v>1.3985937320481614E-2</v>
      </c>
      <c r="K44" s="332">
        <f>US_Others!G49+US_Others!L49+US_Others!R49</f>
        <v>1.3879174440172598E-3</v>
      </c>
      <c r="L44" s="332">
        <f>US_Others!Z49+US_Others!AB49</f>
        <v>0</v>
      </c>
      <c r="M44" s="332">
        <f>US_Others!AA49+US_Others!AC49</f>
        <v>0</v>
      </c>
      <c r="N44" s="332">
        <f>US_Others!AD49</f>
        <v>0</v>
      </c>
      <c r="O44" s="332">
        <f>US_Others!AE49</f>
        <v>0</v>
      </c>
      <c r="P44" s="332">
        <f>SUM(US_Others!AG49:AI49)</f>
        <v>0</v>
      </c>
      <c r="Q44" s="332">
        <f>US_Others!AL49</f>
        <v>0</v>
      </c>
      <c r="R44" s="332"/>
      <c r="S44" s="334">
        <f t="shared" si="0"/>
        <v>1661.3063369481763</v>
      </c>
      <c r="T44" s="334">
        <f>D44*1000/Spec!I$6</f>
        <v>2.9354690504599591E-2</v>
      </c>
      <c r="U44" s="334">
        <f>E44*1000/Spec!I$7</f>
        <v>4.4181452076446108E-3</v>
      </c>
      <c r="V44" s="334">
        <f>F44*1000/Spec!I$8</f>
        <v>0</v>
      </c>
      <c r="W44" s="334">
        <f>G44*1000/Spec!I$9</f>
        <v>1.5816723008743696E-3</v>
      </c>
      <c r="X44" s="334">
        <f>H44*1000/Spec!I$10</f>
        <v>5.0026035344797933E-3</v>
      </c>
      <c r="Y44" s="334">
        <f>I44*1000/Spec!I$11</f>
        <v>5.6591792499466526E-2</v>
      </c>
      <c r="Z44" s="334">
        <f>J44*1000/Spec!I$12</f>
        <v>3.1288450381390638E-3</v>
      </c>
      <c r="AA44" s="334">
        <f>K44*1000/Spec!I$15</f>
        <v>1.4147986177545971E-4</v>
      </c>
      <c r="AB44" s="334">
        <f>L44*1000/Spec!I$17</f>
        <v>0</v>
      </c>
      <c r="AC44" s="334">
        <f>M44*1000/Spec!I$18</f>
        <v>0</v>
      </c>
      <c r="AD44" s="335">
        <f>N44*1000/Spec!I$25</f>
        <v>0</v>
      </c>
      <c r="AE44" s="335">
        <f>O44*1000/Spec!I$26</f>
        <v>0</v>
      </c>
      <c r="AF44" s="334">
        <f>P44*1000/Spec!I$21</f>
        <v>0</v>
      </c>
      <c r="AG44" s="334">
        <f>Q44*1000/Spec!I$22</f>
        <v>0</v>
      </c>
      <c r="AI44" s="432">
        <f>S44/'2007output'!$D42</f>
        <v>6.4500052749034267E-2</v>
      </c>
      <c r="AJ44" s="432">
        <f>T44/'2007output'!$D42</f>
        <v>1.1396929295149689E-6</v>
      </c>
      <c r="AK44" s="432">
        <f>U44/'2007output'!$D42</f>
        <v>1.7153404679684906E-7</v>
      </c>
      <c r="AL44" s="433">
        <f>V44/'2007output'!$D42</f>
        <v>0</v>
      </c>
      <c r="AM44" s="433">
        <f>W44/'2007output'!$D42</f>
        <v>6.1408269245207633E-8</v>
      </c>
      <c r="AN44" s="433">
        <f>X44/'2007output'!$D42</f>
        <v>1.9422558301269962E-7</v>
      </c>
      <c r="AO44" s="433">
        <f>Y44/'2007output'!$D42</f>
        <v>2.1971706964552788E-6</v>
      </c>
      <c r="AP44" s="433">
        <f>Z44/'2007output'!$D42</f>
        <v>1.214770963760064E-7</v>
      </c>
      <c r="AQ44" s="433">
        <f>AA44/'2007output'!$D42</f>
        <v>5.4929415150529777E-9</v>
      </c>
      <c r="AR44" s="433">
        <f>AB44/'2007output'!$D42</f>
        <v>0</v>
      </c>
      <c r="AS44" s="433">
        <f>AC44/'2007output'!$D42</f>
        <v>0</v>
      </c>
      <c r="AT44" s="433">
        <f>AD44/'2007output'!$D42</f>
        <v>0</v>
      </c>
      <c r="AU44" s="433">
        <f>AE44/'2007output'!$D42</f>
        <v>0</v>
      </c>
      <c r="AV44" s="433">
        <f>AF44/'2007output'!$D42</f>
        <v>0</v>
      </c>
      <c r="AW44" s="433">
        <f>AG44/'2007output'!$D42</f>
        <v>0</v>
      </c>
      <c r="AY44" s="370">
        <f>IFERROR(IF(SUMPRODUCT(US_CO2!C47:AX47/SUM(US_CO2!C47:AX47),US_CO2!C$6:AX$6)&gt;3.5,4,IF(SUMPRODUCT(US_CO2!C47:AX47/SUM(US_CO2!C47:AX47),US_CO2!C$6:AX$6)&gt;2.5,3,2)),"")</f>
        <v>4</v>
      </c>
      <c r="AZ44" s="370">
        <f>IFERROR(IF(SUMPRODUCT(US_CH4!C47:AC47/SUM(US_CH4!C47:AC47),US_CH4!C$6:AC$6)&gt;3.5,4,IF(SUMPRODUCT(US_CH4!C47:AC47/SUM(US_CH4!C47:AC47),US_CH4!C$6:AC$6)&gt;2.5,3,2)),"")</f>
        <v>4</v>
      </c>
      <c r="BA44" s="223">
        <f>IFERROR(IF(SUMPRODUCT(US_N2O!C47:AA47/SUM(US_N2O!C47:AA47),US_N2O!C$6:AA$6)&gt;3.5,4,IF(SUMPRODUCT(US_N2O!C47:AA47/SUM(US_N2O!C47:AA47),US_N2O!C$6:AA$6)&gt;2.5,3,2)),"")</f>
        <v>4</v>
      </c>
      <c r="BB44" s="223" t="str">
        <f>IFERROR(IF(SUMPRODUCT(US_Others!U49:V49/SUM(US_Others!U49:V49),US_Others!U$8:V$8)&gt;3.5,4,IF(SUMPRODUCT(US_Others!U49:V49/SUM(US_Others!U49:V49),US_Others!U$8:V$8)&gt;2.5,3,2)),"")</f>
        <v/>
      </c>
      <c r="BC44" s="223">
        <f>IFERROR(IF((US_Others!C49*US_Others!C$8/SUM(US_Others!C49,US_Others!H49,US_Others!N49)+ US_Others!H49*US_Others!H$8/SUM(US_Others!C49,US_Others!H49,US_Others!N49)+US_Others!N49*US_Others!N$8/SUM(US_Others!C49,US_Others!H49,US_Others!N49))&gt;3.5,4,IF((US_Others!C49*US_Others!C$8/SUM(US_Others!C49,US_Others!H49,US_Others!N49)+ US_Others!H49*US_Others!H$8/SUM(US_Others!C49,US_Others!H49,US_Others!N49)+US_Others!N49*US_Others!N$8/SUM(US_Others!C49,US_Others!H49,US_Others!N49))&gt;2.5,3,2)),"")</f>
        <v>4</v>
      </c>
      <c r="BD44" s="223">
        <f>IFERROR(IF((US_Others!D49*US_Others!D$8/SUM(US_Others!D49,US_Others!I49,US_Others!O49)+US_Others!I49*US_Others!I$8/SUM(US_Others!D49,US_Others!I49,US_Others!O49)+US_Others!O49*US_Others!O$8/SUM(US_Others!D49,US_Others!I49,US_Others!O49))&gt;3.5,4,IF((US_Others!D49*US_Others!D$8/SUM(US_Others!D49,US_Others!I49,US_Others!O49)+US_Others!I49*US_Others!I$8/SUM(US_Others!D49,US_Others!I49,US_Others!O49)+US_Others!O49*US_Others!O$8/SUM(US_Others!D49,US_Others!I49,US_Others!O49))&gt;2.5,3,2)),"")</f>
        <v>4</v>
      </c>
      <c r="BE44" s="223">
        <f>IFERROR(IF((US_Others!E49*US_Others!E$8/SUM(US_Others!E49,US_Others!J49,US_Others!P49,US_Others!W49)+US_Others!J49*US_Others!J$8/SUM(US_Others!E49,US_Others!J49,US_Others!P49,US_Others!W49)+US_Others!P49*US_Others!P$8/SUM(US_Others!E49,US_Others!J49,US_Others!P49,US_Others!W49)+US_Others!W49*US_Others!W$8/SUM(US_Others!E49,US_Others!J49,US_Others!P49,US_Others!W49))&gt;3.5,4,IF((US_Others!E49*US_Others!E$8/SUM(US_Others!E49,US_Others!J49,US_Others!P49,US_Others!W49)+US_Others!J49*US_Others!J$8/SUM(US_Others!E49,US_Others!J49,US_Others!P49,US_Others!W49)+US_Others!P49*US_Others!P$8/SUM(US_Others!E49,US_Others!J49,US_Others!P49,US_Others!W49)+US_Others!W49*US_Others!W$8/SUM(US_Others!E49,US_Others!J49,US_Others!P49,US_Others!W49))&gt;2.5,3,2)),"")</f>
        <v>4</v>
      </c>
      <c r="BF44" s="223">
        <f>IFERROR(IF((US_Others!F49*US_Others!F$8/SUM(US_Others!F49,US_Others!K49,US_Others!Q49)+US_Others!K49*US_Others!K$8/SUM(US_Others!F49,US_Others!K49,US_Others!Q49)+US_Others!Q49*US_Others!Q$8/SUM(US_Others!F49,US_Others!K49,US_Others!Q49))&gt;3.5,4,IF((US_Others!F49*US_Others!F$8/SUM(US_Others!F49,US_Others!K49,US_Others!Q49)+US_Others!K49*US_Others!K$8/SUM(US_Others!F49,US_Others!K49,US_Others!Q49)+US_Others!Q49*US_Others!Q$8/SUM(US_Others!F49,US_Others!K49,US_Others!Q49))&gt;2.5,3,2)),"")</f>
        <v>4</v>
      </c>
      <c r="BG44" s="223">
        <f>IFERROR(IF((US_Others!G49*US_Others!G$8/SUM(US_Others!G49,US_Others!L49,US_Others!R49)+US_Others!L49*US_Others!L$8/SUM(US_Others!G49,US_Others!L49,US_Others!R49)+US_Others!R49*US_Others!R$8/SUM(US_Others!G49,US_Others!L49,US_Others!R49))&gt;3.5,4,IF((US_Others!G49*US_Others!G$8/SUM(US_Others!G49,US_Others!L49,US_Others!R49)+US_Others!L49*US_Others!L$8/SUM(US_Others!G49,US_Others!L49,US_Others!R49)+US_Others!R49*US_Others!R$8/SUM(US_Others!G49,US_Others!L49,US_Others!R49))&gt;2.5,3,2)),"")</f>
        <v>4</v>
      </c>
      <c r="BH44" s="219" t="str">
        <f>IFERROR(IF((US_Others!Z49*US_Others!Z$8/SUM(US_Others!Z49,US_Others!AB49)+US_Others!AB49*US_Others!AB$8/SUM(US_Others!Z49,US_Others!AB49))&gt;3.5,4,IF((US_Others!Z49*US_Others!Z$8/SUM(US_Others!Z49,US_Others!AB49)+US_Others!AB49*US_Others!AB$8/SUM(US_Others!Z49,US_Others!AB49))&gt;2.5,3,2)),"")</f>
        <v/>
      </c>
      <c r="BI44" s="219" t="str">
        <f>IFERROR(IF((US_Others!AA49*US_Others!AA$8/SUM(US_Others!AA49,US_Others!AC49)+US_Others!AC49*US_Others!AC$8/SUM(US_Others!AA49,US_Others!AC49))&gt;3.5,4,IF((US_Others!AA49*US_Others!AA$8/SUM(US_Others!AA49,US_Others!AC49)+US_Others!AC49*US_Others!AC$8/SUM(US_Others!AA49,US_Others!AC49))&gt;2.5,3,2)),"")</f>
        <v/>
      </c>
      <c r="BJ44" s="219" t="str">
        <f>IFERROR(US_Others!AD49*US_Others!AD$8/US_Others!AD49,"")</f>
        <v/>
      </c>
      <c r="BK44" s="74" t="str">
        <f>IFERROR(US_Others!AE49*US_Others!AE$8/US_Others!AE49,"")</f>
        <v/>
      </c>
      <c r="BL44" s="219" t="str">
        <f>IFERROR(IF(SUMPRODUCT(US_Others!AG49:AI49/SUM(US_Others!AG49:AI49),US_Others!AG$8:AI$8)&gt;3.5,4,IF(SUMPRODUCT(US_Others!AG49:AI49/SUM(US_Others!AG49:AI49),US_Others!AG$8:AI$8)&gt;2.5,3,2)),"")</f>
        <v/>
      </c>
      <c r="BM44" s="219" t="str">
        <f>IFERROR(US_Others!AL49*US_Others!AL$8/US_Others!AL49,"")</f>
        <v/>
      </c>
    </row>
    <row r="45" spans="1:65">
      <c r="A45" s="200" t="s">
        <v>158</v>
      </c>
      <c r="B45" s="332">
        <v>327100</v>
      </c>
      <c r="C45" s="333">
        <f>SUM(US_CO2!C48:AX48)</f>
        <v>3.426375794650661</v>
      </c>
      <c r="D45" s="333">
        <f>SUM(US_CH4!C48:AC48)</f>
        <v>1.8694160029973643E-3</v>
      </c>
      <c r="E45" s="333">
        <f>SUM(US_N2O!C48:AA48)</f>
        <v>2.2865351675225337E-3</v>
      </c>
      <c r="F45" s="332">
        <f>US_Others!V50+US_Others!U50</f>
        <v>0</v>
      </c>
      <c r="G45" s="332">
        <f>US_Others!C50+US_Others!H50+US_Others!N50</f>
        <v>0</v>
      </c>
      <c r="H45" s="332">
        <f>US_Others!D50+US_Others!I50+US_Others!O50</f>
        <v>0</v>
      </c>
      <c r="I45" s="332">
        <f>US_Others!E50+US_Others!J50+US_Others!P50+US_Others!W50</f>
        <v>0</v>
      </c>
      <c r="J45" s="332">
        <f>US_Others!F50+US_Others!K50+US_Others!Q50</f>
        <v>0</v>
      </c>
      <c r="K45" s="332">
        <f>US_Others!G50+US_Others!L50+US_Others!R50</f>
        <v>0</v>
      </c>
      <c r="L45" s="332">
        <f>US_Others!Z50+US_Others!AB50</f>
        <v>0</v>
      </c>
      <c r="M45" s="332">
        <f>US_Others!AA50+US_Others!AC50</f>
        <v>0</v>
      </c>
      <c r="N45" s="332">
        <f>US_Others!AD50</f>
        <v>0</v>
      </c>
      <c r="O45" s="332">
        <f>US_Others!AE50</f>
        <v>0</v>
      </c>
      <c r="P45" s="332">
        <f>SUM(US_Others!AG50:AI50)</f>
        <v>0</v>
      </c>
      <c r="Q45" s="332">
        <f>US_Others!AL50</f>
        <v>0</v>
      </c>
      <c r="R45" s="332"/>
      <c r="S45" s="334">
        <f t="shared" si="0"/>
        <v>3426.3757946506612</v>
      </c>
      <c r="T45" s="334">
        <f>D45*1000/Spec!I$6</f>
        <v>7.4776640119894572E-2</v>
      </c>
      <c r="U45" s="334">
        <f>E45*1000/Spec!I$7</f>
        <v>7.6729368037668924E-3</v>
      </c>
      <c r="V45" s="334">
        <f>F45*1000/Spec!I$8</f>
        <v>0</v>
      </c>
      <c r="W45" s="334">
        <f>G45*1000/Spec!I$9</f>
        <v>0</v>
      </c>
      <c r="X45" s="334">
        <f>H45*1000/Spec!I$10</f>
        <v>0</v>
      </c>
      <c r="Y45" s="334">
        <f>I45*1000/Spec!I$11</f>
        <v>0</v>
      </c>
      <c r="Z45" s="334">
        <f>J45*1000/Spec!I$12</f>
        <v>0</v>
      </c>
      <c r="AA45" s="334">
        <f>K45*1000/Spec!I$15</f>
        <v>0</v>
      </c>
      <c r="AB45" s="334">
        <f>L45*1000/Spec!I$17</f>
        <v>0</v>
      </c>
      <c r="AC45" s="334">
        <f>M45*1000/Spec!I$18</f>
        <v>0</v>
      </c>
      <c r="AD45" s="335">
        <f>N45*1000/Spec!I$25</f>
        <v>0</v>
      </c>
      <c r="AE45" s="335">
        <f>O45*1000/Spec!I$26</f>
        <v>0</v>
      </c>
      <c r="AF45" s="334">
        <f>P45*1000/Spec!I$21</f>
        <v>0</v>
      </c>
      <c r="AG45" s="334">
        <f>Q45*1000/Spec!I$22</f>
        <v>0</v>
      </c>
      <c r="AI45" s="432">
        <f>S45/'2007output'!$D43</f>
        <v>0.35110614478144048</v>
      </c>
      <c r="AJ45" s="432">
        <f>T45/'2007output'!$D43</f>
        <v>7.6624805350290474E-6</v>
      </c>
      <c r="AK45" s="432">
        <f>U45/'2007output'!$D43</f>
        <v>7.8625796520281926E-7</v>
      </c>
      <c r="AL45" s="433">
        <f>V45/'2007output'!$D43</f>
        <v>0</v>
      </c>
      <c r="AM45" s="433">
        <f>W45/'2007output'!$D43</f>
        <v>0</v>
      </c>
      <c r="AN45" s="433">
        <f>X45/'2007output'!$D43</f>
        <v>0</v>
      </c>
      <c r="AO45" s="433">
        <f>Y45/'2007output'!$D43</f>
        <v>0</v>
      </c>
      <c r="AP45" s="433">
        <f>Z45/'2007output'!$D43</f>
        <v>0</v>
      </c>
      <c r="AQ45" s="433">
        <f>AA45/'2007output'!$D43</f>
        <v>0</v>
      </c>
      <c r="AR45" s="433">
        <f>AB45/'2007output'!$D43</f>
        <v>0</v>
      </c>
      <c r="AS45" s="433">
        <f>AC45/'2007output'!$D43</f>
        <v>0</v>
      </c>
      <c r="AT45" s="433">
        <f>AD45/'2007output'!$D43</f>
        <v>0</v>
      </c>
      <c r="AU45" s="433">
        <f>AE45/'2007output'!$D43</f>
        <v>0</v>
      </c>
      <c r="AV45" s="433">
        <f>AF45/'2007output'!$D43</f>
        <v>0</v>
      </c>
      <c r="AW45" s="433">
        <f>AG45/'2007output'!$D43</f>
        <v>0</v>
      </c>
      <c r="AY45" s="370">
        <f>IFERROR(IF(SUMPRODUCT(US_CO2!C48:AX48/SUM(US_CO2!C48:AX48),US_CO2!C$6:AX$6)&gt;3.5,4,IF(SUMPRODUCT(US_CO2!C48:AX48/SUM(US_CO2!C48:AX48),US_CO2!C$6:AX$6)&gt;2.5,3,2)),"")</f>
        <v>4</v>
      </c>
      <c r="AZ45" s="370">
        <f>IFERROR(IF(SUMPRODUCT(US_CH4!C48:AC48/SUM(US_CH4!C48:AC48),US_CH4!C$6:AC$6)&gt;3.5,4,IF(SUMPRODUCT(US_CH4!C48:AC48/SUM(US_CH4!C48:AC48),US_CH4!C$6:AC$6)&gt;2.5,3,2)),"")</f>
        <v>4</v>
      </c>
      <c r="BA45" s="223">
        <f>IFERROR(IF(SUMPRODUCT(US_N2O!C48:AA48/SUM(US_N2O!C48:AA48),US_N2O!C$6:AA$6)&gt;3.5,4,IF(SUMPRODUCT(US_N2O!C48:AA48/SUM(US_N2O!C48:AA48),US_N2O!C$6:AA$6)&gt;2.5,3,2)),"")</f>
        <v>4</v>
      </c>
      <c r="BB45" s="223" t="str">
        <f>IFERROR(IF(SUMPRODUCT(US_Others!U50:V50/SUM(US_Others!U50:V50),US_Others!U$8:V$8)&gt;3.5,4,IF(SUMPRODUCT(US_Others!U50:V50/SUM(US_Others!U50:V50),US_Others!U$8:V$8)&gt;2.5,3,2)),"")</f>
        <v/>
      </c>
      <c r="BC45" s="223" t="str">
        <f>IFERROR(IF((US_Others!C50*US_Others!C$8/SUM(US_Others!C50,US_Others!H50,US_Others!N50)+ US_Others!H50*US_Others!H$8/SUM(US_Others!C50,US_Others!H50,US_Others!N50)+US_Others!N50*US_Others!N$8/SUM(US_Others!C50,US_Others!H50,US_Others!N50))&gt;3.5,4,IF((US_Others!C50*US_Others!C$8/SUM(US_Others!C50,US_Others!H50,US_Others!N50)+ US_Others!H50*US_Others!H$8/SUM(US_Others!C50,US_Others!H50,US_Others!N50)+US_Others!N50*US_Others!N$8/SUM(US_Others!C50,US_Others!H50,US_Others!N50))&gt;2.5,3,2)),"")</f>
        <v/>
      </c>
      <c r="BD45" s="223" t="str">
        <f>IFERROR(IF((US_Others!D50*US_Others!D$8/SUM(US_Others!D50,US_Others!I50,US_Others!O50)+US_Others!I50*US_Others!I$8/SUM(US_Others!D50,US_Others!I50,US_Others!O50)+US_Others!O50*US_Others!O$8/SUM(US_Others!D50,US_Others!I50,US_Others!O50))&gt;3.5,4,IF((US_Others!D50*US_Others!D$8/SUM(US_Others!D50,US_Others!I50,US_Others!O50)+US_Others!I50*US_Others!I$8/SUM(US_Others!D50,US_Others!I50,US_Others!O50)+US_Others!O50*US_Others!O$8/SUM(US_Others!D50,US_Others!I50,US_Others!O50))&gt;2.5,3,2)),"")</f>
        <v/>
      </c>
      <c r="BE45" s="223" t="str">
        <f>IFERROR(IF((US_Others!E50*US_Others!E$8/SUM(US_Others!E50,US_Others!J50,US_Others!P50,US_Others!W50)+US_Others!J50*US_Others!J$8/SUM(US_Others!E50,US_Others!J50,US_Others!P50,US_Others!W50)+US_Others!P50*US_Others!P$8/SUM(US_Others!E50,US_Others!J50,US_Others!P50,US_Others!W50)+US_Others!W50*US_Others!W$8/SUM(US_Others!E50,US_Others!J50,US_Others!P50,US_Others!W50))&gt;3.5,4,IF((US_Others!E50*US_Others!E$8/SUM(US_Others!E50,US_Others!J50,US_Others!P50,US_Others!W50)+US_Others!J50*US_Others!J$8/SUM(US_Others!E50,US_Others!J50,US_Others!P50,US_Others!W50)+US_Others!P50*US_Others!P$8/SUM(US_Others!E50,US_Others!J50,US_Others!P50,US_Others!W50)+US_Others!W50*US_Others!W$8/SUM(US_Others!E50,US_Others!J50,US_Others!P50,US_Others!W50))&gt;2.5,3,2)),"")</f>
        <v/>
      </c>
      <c r="BF45" s="223" t="str">
        <f>IFERROR(IF((US_Others!F50*US_Others!F$8/SUM(US_Others!F50,US_Others!K50,US_Others!Q50)+US_Others!K50*US_Others!K$8/SUM(US_Others!F50,US_Others!K50,US_Others!Q50)+US_Others!Q50*US_Others!Q$8/SUM(US_Others!F50,US_Others!K50,US_Others!Q50))&gt;3.5,4,IF((US_Others!F50*US_Others!F$8/SUM(US_Others!F50,US_Others!K50,US_Others!Q50)+US_Others!K50*US_Others!K$8/SUM(US_Others!F50,US_Others!K50,US_Others!Q50)+US_Others!Q50*US_Others!Q$8/SUM(US_Others!F50,US_Others!K50,US_Others!Q50))&gt;2.5,3,2)),"")</f>
        <v/>
      </c>
      <c r="BG45" s="223" t="str">
        <f>IFERROR(IF((US_Others!G50*US_Others!G$8/SUM(US_Others!G50,US_Others!L50,US_Others!R50)+US_Others!L50*US_Others!L$8/SUM(US_Others!G50,US_Others!L50,US_Others!R50)+US_Others!R50*US_Others!R$8/SUM(US_Others!G50,US_Others!L50,US_Others!R50))&gt;3.5,4,IF((US_Others!G50*US_Others!G$8/SUM(US_Others!G50,US_Others!L50,US_Others!R50)+US_Others!L50*US_Others!L$8/SUM(US_Others!G50,US_Others!L50,US_Others!R50)+US_Others!R50*US_Others!R$8/SUM(US_Others!G50,US_Others!L50,US_Others!R50))&gt;2.5,3,2)),"")</f>
        <v/>
      </c>
      <c r="BH45" s="219" t="str">
        <f>IFERROR(IF((US_Others!Z50*US_Others!Z$8/SUM(US_Others!Z50,US_Others!AB50)+US_Others!AB50*US_Others!AB$8/SUM(US_Others!Z50,US_Others!AB50))&gt;3.5,4,IF((US_Others!Z50*US_Others!Z$8/SUM(US_Others!Z50,US_Others!AB50)+US_Others!AB50*US_Others!AB$8/SUM(US_Others!Z50,US_Others!AB50))&gt;2.5,3,2)),"")</f>
        <v/>
      </c>
      <c r="BI45" s="219" t="str">
        <f>IFERROR(IF((US_Others!AA50*US_Others!AA$8/SUM(US_Others!AA50,US_Others!AC50)+US_Others!AC50*US_Others!AC$8/SUM(US_Others!AA50,US_Others!AC50))&gt;3.5,4,IF((US_Others!AA50*US_Others!AA$8/SUM(US_Others!AA50,US_Others!AC50)+US_Others!AC50*US_Others!AC$8/SUM(US_Others!AA50,US_Others!AC50))&gt;2.5,3,2)),"")</f>
        <v/>
      </c>
      <c r="BJ45" s="219" t="str">
        <f>IFERROR(US_Others!AD50*US_Others!AD$8/US_Others!AD50,"")</f>
        <v/>
      </c>
      <c r="BK45" s="74" t="str">
        <f>IFERROR(US_Others!AE50*US_Others!AE$8/US_Others!AE50,"")</f>
        <v/>
      </c>
      <c r="BL45" s="219" t="str">
        <f>IFERROR(IF(SUMPRODUCT(US_Others!AG50:AI50/SUM(US_Others!AG50:AI50),US_Others!AG$8:AI$8)&gt;3.5,4,IF(SUMPRODUCT(US_Others!AG50:AI50/SUM(US_Others!AG50:AI50),US_Others!AG$8:AI$8)&gt;2.5,3,2)),"")</f>
        <v/>
      </c>
      <c r="BM45" s="219" t="str">
        <f>IFERROR(US_Others!AL50*US_Others!AL$8/US_Others!AL50,"")</f>
        <v/>
      </c>
    </row>
    <row r="46" spans="1:65">
      <c r="A46" s="200" t="s">
        <v>159</v>
      </c>
      <c r="B46" s="332">
        <v>327200</v>
      </c>
      <c r="C46" s="333">
        <f>SUM(US_CO2!C49:AX49)</f>
        <v>10.094093587709665</v>
      </c>
      <c r="D46" s="333">
        <f>SUM(US_CH4!C49:AC49)</f>
        <v>4.0841836938755385E-3</v>
      </c>
      <c r="E46" s="333">
        <f>SUM(US_N2O!C49:AA49)</f>
        <v>4.0841836938755385E-3</v>
      </c>
      <c r="F46" s="332">
        <f>US_Others!V51+US_Others!U51</f>
        <v>0</v>
      </c>
      <c r="G46" s="332">
        <f>US_Others!C51+US_Others!H51+US_Others!N51</f>
        <v>1.0838435252256242E-4</v>
      </c>
      <c r="H46" s="332">
        <f>US_Others!D51+US_Others!I51+US_Others!O51</f>
        <v>1.7775033813700238E-3</v>
      </c>
      <c r="I46" s="332">
        <f>US_Others!E51+US_Others!J51+US_Others!P51+US_Others!W51</f>
        <v>8.2155339212102319E-3</v>
      </c>
      <c r="J46" s="332">
        <f>US_Others!F51+US_Others!K51+US_Others!Q51</f>
        <v>1.4198350180455676E-3</v>
      </c>
      <c r="K46" s="332">
        <f>US_Others!G51+US_Others!L51+US_Others!R51</f>
        <v>1.4089965827933119E-4</v>
      </c>
      <c r="L46" s="332">
        <f>US_Others!Z51+US_Others!AB51</f>
        <v>0</v>
      </c>
      <c r="M46" s="332">
        <f>US_Others!AA51+US_Others!AC51</f>
        <v>0</v>
      </c>
      <c r="N46" s="332">
        <f>US_Others!AD51</f>
        <v>0</v>
      </c>
      <c r="O46" s="332">
        <f>US_Others!AE51</f>
        <v>0</v>
      </c>
      <c r="P46" s="332">
        <f>SUM(US_Others!AG51:AI51)</f>
        <v>0</v>
      </c>
      <c r="Q46" s="332">
        <f>US_Others!AL51</f>
        <v>0</v>
      </c>
      <c r="R46" s="332"/>
      <c r="S46" s="334">
        <f t="shared" si="0"/>
        <v>10094.093587709665</v>
      </c>
      <c r="T46" s="334">
        <f>D46*1000/Spec!I$6</f>
        <v>0.16336734775502154</v>
      </c>
      <c r="U46" s="334">
        <f>E46*1000/Spec!I$7</f>
        <v>1.3705314408978318E-2</v>
      </c>
      <c r="V46" s="334">
        <f>F46*1000/Spec!I$8</f>
        <v>0</v>
      </c>
      <c r="W46" s="334">
        <f>G46*1000/Spec!I$9</f>
        <v>1.6056941114453693E-4</v>
      </c>
      <c r="X46" s="334">
        <f>H46*1000/Spec!I$10</f>
        <v>5.0785810896286393E-4</v>
      </c>
      <c r="Y46" s="334">
        <f>I46*1000/Spec!I$11</f>
        <v>5.7451286162309313E-3</v>
      </c>
      <c r="Z46" s="334">
        <f>J46*1000/Spec!I$12</f>
        <v>3.1763646936142456E-4</v>
      </c>
      <c r="AA46" s="334">
        <f>K46*1000/Spec!I$15</f>
        <v>1.4362860171185645E-5</v>
      </c>
      <c r="AB46" s="334">
        <f>L46*1000/Spec!I$17</f>
        <v>0</v>
      </c>
      <c r="AC46" s="334">
        <f>M46*1000/Spec!I$18</f>
        <v>0</v>
      </c>
      <c r="AD46" s="335">
        <f>N46*1000/Spec!I$25</f>
        <v>0</v>
      </c>
      <c r="AE46" s="335">
        <f>O46*1000/Spec!I$26</f>
        <v>0</v>
      </c>
      <c r="AF46" s="334">
        <f>P46*1000/Spec!I$21</f>
        <v>0</v>
      </c>
      <c r="AG46" s="334">
        <f>Q46*1000/Spec!I$22</f>
        <v>0</v>
      </c>
      <c r="AI46" s="432">
        <f>S46/'2007output'!$D44</f>
        <v>0.39883436413164697</v>
      </c>
      <c r="AJ46" s="432">
        <f>T46/'2007output'!$D44</f>
        <v>6.4549146186915407E-6</v>
      </c>
      <c r="AK46" s="432">
        <f>U46/'2007output'!$D44</f>
        <v>5.4151968277613603E-7</v>
      </c>
      <c r="AL46" s="433">
        <f>V46/'2007output'!$D44</f>
        <v>0</v>
      </c>
      <c r="AM46" s="433">
        <f>W46/'2007output'!$D44</f>
        <v>6.3443635068728432E-9</v>
      </c>
      <c r="AN46" s="433">
        <f>X46/'2007output'!$D44</f>
        <v>2.0066315434594963E-8</v>
      </c>
      <c r="AO46" s="433">
        <f>Y46/'2007output'!$D44</f>
        <v>2.2699955162877553E-7</v>
      </c>
      <c r="AP46" s="433">
        <f>Z46/'2007output'!$D44</f>
        <v>1.2550343245978327E-8</v>
      </c>
      <c r="AQ46" s="433">
        <f>AA46/'2007output'!$D44</f>
        <v>5.6750040543128649E-10</v>
      </c>
      <c r="AR46" s="433">
        <f>AB46/'2007output'!$D44</f>
        <v>0</v>
      </c>
      <c r="AS46" s="433">
        <f>AC46/'2007output'!$D44</f>
        <v>0</v>
      </c>
      <c r="AT46" s="433">
        <f>AD46/'2007output'!$D44</f>
        <v>0</v>
      </c>
      <c r="AU46" s="433">
        <f>AE46/'2007output'!$D44</f>
        <v>0</v>
      </c>
      <c r="AV46" s="433">
        <f>AF46/'2007output'!$D44</f>
        <v>0</v>
      </c>
      <c r="AW46" s="433">
        <f>AG46/'2007output'!$D44</f>
        <v>0</v>
      </c>
      <c r="AY46" s="370">
        <f>IFERROR(IF(SUMPRODUCT(US_CO2!C49:AX49/SUM(US_CO2!C49:AX49),US_CO2!C$6:AX$6)&gt;3.5,4,IF(SUMPRODUCT(US_CO2!C49:AX49/SUM(US_CO2!C49:AX49),US_CO2!C$6:AX$6)&gt;2.5,3,2)),"")</f>
        <v>4</v>
      </c>
      <c r="AZ46" s="370">
        <f>IFERROR(IF(SUMPRODUCT(US_CH4!C49:AC49/SUM(US_CH4!C49:AC49),US_CH4!C$6:AC$6)&gt;3.5,4,IF(SUMPRODUCT(US_CH4!C49:AC49/SUM(US_CH4!C49:AC49),US_CH4!C$6:AC$6)&gt;2.5,3,2)),"")</f>
        <v>4</v>
      </c>
      <c r="BA46" s="223">
        <f>IFERROR(IF(SUMPRODUCT(US_N2O!C49:AA49/SUM(US_N2O!C49:AA49),US_N2O!C$6:AA$6)&gt;3.5,4,IF(SUMPRODUCT(US_N2O!C49:AA49/SUM(US_N2O!C49:AA49),US_N2O!C$6:AA$6)&gt;2.5,3,2)),"")</f>
        <v>4</v>
      </c>
      <c r="BB46" s="223" t="str">
        <f>IFERROR(IF(SUMPRODUCT(US_Others!U51:V51/SUM(US_Others!U51:V51),US_Others!U$8:V$8)&gt;3.5,4,IF(SUMPRODUCT(US_Others!U51:V51/SUM(US_Others!U51:V51),US_Others!U$8:V$8)&gt;2.5,3,2)),"")</f>
        <v/>
      </c>
      <c r="BC46" s="223">
        <f>IFERROR(IF((US_Others!C51*US_Others!C$8/SUM(US_Others!C51,US_Others!H51,US_Others!N51)+ US_Others!H51*US_Others!H$8/SUM(US_Others!C51,US_Others!H51,US_Others!N51)+US_Others!N51*US_Others!N$8/SUM(US_Others!C51,US_Others!H51,US_Others!N51))&gt;3.5,4,IF((US_Others!C51*US_Others!C$8/SUM(US_Others!C51,US_Others!H51,US_Others!N51)+ US_Others!H51*US_Others!H$8/SUM(US_Others!C51,US_Others!H51,US_Others!N51)+US_Others!N51*US_Others!N$8/SUM(US_Others!C51,US_Others!H51,US_Others!N51))&gt;2.5,3,2)),"")</f>
        <v>4</v>
      </c>
      <c r="BD46" s="223">
        <f>IFERROR(IF((US_Others!D51*US_Others!D$8/SUM(US_Others!D51,US_Others!I51,US_Others!O51)+US_Others!I51*US_Others!I$8/SUM(US_Others!D51,US_Others!I51,US_Others!O51)+US_Others!O51*US_Others!O$8/SUM(US_Others!D51,US_Others!I51,US_Others!O51))&gt;3.5,4,IF((US_Others!D51*US_Others!D$8/SUM(US_Others!D51,US_Others!I51,US_Others!O51)+US_Others!I51*US_Others!I$8/SUM(US_Others!D51,US_Others!I51,US_Others!O51)+US_Others!O51*US_Others!O$8/SUM(US_Others!D51,US_Others!I51,US_Others!O51))&gt;2.5,3,2)),"")</f>
        <v>4</v>
      </c>
      <c r="BE46" s="223">
        <f>IFERROR(IF((US_Others!E51*US_Others!E$8/SUM(US_Others!E51,US_Others!J51,US_Others!P51,US_Others!W51)+US_Others!J51*US_Others!J$8/SUM(US_Others!E51,US_Others!J51,US_Others!P51,US_Others!W51)+US_Others!P51*US_Others!P$8/SUM(US_Others!E51,US_Others!J51,US_Others!P51,US_Others!W51)+US_Others!W51*US_Others!W$8/SUM(US_Others!E51,US_Others!J51,US_Others!P51,US_Others!W51))&gt;3.5,4,IF((US_Others!E51*US_Others!E$8/SUM(US_Others!E51,US_Others!J51,US_Others!P51,US_Others!W51)+US_Others!J51*US_Others!J$8/SUM(US_Others!E51,US_Others!J51,US_Others!P51,US_Others!W51)+US_Others!P51*US_Others!P$8/SUM(US_Others!E51,US_Others!J51,US_Others!P51,US_Others!W51)+US_Others!W51*US_Others!W$8/SUM(US_Others!E51,US_Others!J51,US_Others!P51,US_Others!W51))&gt;2.5,3,2)),"")</f>
        <v>4</v>
      </c>
      <c r="BF46" s="223">
        <f>IFERROR(IF((US_Others!F51*US_Others!F$8/SUM(US_Others!F51,US_Others!K51,US_Others!Q51)+US_Others!K51*US_Others!K$8/SUM(US_Others!F51,US_Others!K51,US_Others!Q51)+US_Others!Q51*US_Others!Q$8/SUM(US_Others!F51,US_Others!K51,US_Others!Q51))&gt;3.5,4,IF((US_Others!F51*US_Others!F$8/SUM(US_Others!F51,US_Others!K51,US_Others!Q51)+US_Others!K51*US_Others!K$8/SUM(US_Others!F51,US_Others!K51,US_Others!Q51)+US_Others!Q51*US_Others!Q$8/SUM(US_Others!F51,US_Others!K51,US_Others!Q51))&gt;2.5,3,2)),"")</f>
        <v>4</v>
      </c>
      <c r="BG46" s="223">
        <f>IFERROR(IF((US_Others!G51*US_Others!G$8/SUM(US_Others!G51,US_Others!L51,US_Others!R51)+US_Others!L51*US_Others!L$8/SUM(US_Others!G51,US_Others!L51,US_Others!R51)+US_Others!R51*US_Others!R$8/SUM(US_Others!G51,US_Others!L51,US_Others!R51))&gt;3.5,4,IF((US_Others!G51*US_Others!G$8/SUM(US_Others!G51,US_Others!L51,US_Others!R51)+US_Others!L51*US_Others!L$8/SUM(US_Others!G51,US_Others!L51,US_Others!R51)+US_Others!R51*US_Others!R$8/SUM(US_Others!G51,US_Others!L51,US_Others!R51))&gt;2.5,3,2)),"")</f>
        <v>4</v>
      </c>
      <c r="BH46" s="219" t="str">
        <f>IFERROR(IF((US_Others!Z51*US_Others!Z$8/SUM(US_Others!Z51,US_Others!AB51)+US_Others!AB51*US_Others!AB$8/SUM(US_Others!Z51,US_Others!AB51))&gt;3.5,4,IF((US_Others!Z51*US_Others!Z$8/SUM(US_Others!Z51,US_Others!AB51)+US_Others!AB51*US_Others!AB$8/SUM(US_Others!Z51,US_Others!AB51))&gt;2.5,3,2)),"")</f>
        <v/>
      </c>
      <c r="BI46" s="219" t="str">
        <f>IFERROR(IF((US_Others!AA51*US_Others!AA$8/SUM(US_Others!AA51,US_Others!AC51)+US_Others!AC51*US_Others!AC$8/SUM(US_Others!AA51,US_Others!AC51))&gt;3.5,4,IF((US_Others!AA51*US_Others!AA$8/SUM(US_Others!AA51,US_Others!AC51)+US_Others!AC51*US_Others!AC$8/SUM(US_Others!AA51,US_Others!AC51))&gt;2.5,3,2)),"")</f>
        <v/>
      </c>
      <c r="BJ46" s="219" t="str">
        <f>IFERROR(US_Others!AD51*US_Others!AD$8/US_Others!AD51,"")</f>
        <v/>
      </c>
      <c r="BK46" s="74" t="str">
        <f>IFERROR(US_Others!AE51*US_Others!AE$8/US_Others!AE51,"")</f>
        <v/>
      </c>
      <c r="BL46" s="219" t="str">
        <f>IFERROR(IF(SUMPRODUCT(US_Others!AG51:AI51/SUM(US_Others!AG51:AI51),US_Others!AG$8:AI$8)&gt;3.5,4,IF(SUMPRODUCT(US_Others!AG51:AI51/SUM(US_Others!AG51:AI51),US_Others!AG$8:AI$8)&gt;2.5,3,2)),"")</f>
        <v/>
      </c>
      <c r="BM46" s="219" t="str">
        <f>IFERROR(US_Others!AL51*US_Others!AL$8/US_Others!AL51,"")</f>
        <v/>
      </c>
    </row>
    <row r="47" spans="1:65">
      <c r="A47" s="200" t="s">
        <v>160</v>
      </c>
      <c r="B47" s="332">
        <v>327310</v>
      </c>
      <c r="C47" s="333">
        <f>SUM(US_CO2!C50:AX50)</f>
        <v>67.997345103238843</v>
      </c>
      <c r="D47" s="333">
        <f>SUM(US_CH4!C50:AC50)</f>
        <v>6.044043524537996E-2</v>
      </c>
      <c r="E47" s="333">
        <f>SUM(US_N2O!C50:AA50)</f>
        <v>0.10080602131025121</v>
      </c>
      <c r="F47" s="332">
        <f>US_Others!V52+US_Others!U52</f>
        <v>0</v>
      </c>
      <c r="G47" s="332">
        <f>US_Others!C52+US_Others!H52+US_Others!N52</f>
        <v>0</v>
      </c>
      <c r="H47" s="332">
        <f>US_Others!D52+US_Others!I52+US_Others!O52</f>
        <v>0</v>
      </c>
      <c r="I47" s="332">
        <f>US_Others!E52+US_Others!J52+US_Others!P52+US_Others!W52</f>
        <v>0</v>
      </c>
      <c r="J47" s="332">
        <f>US_Others!F52+US_Others!K52+US_Others!Q52</f>
        <v>0</v>
      </c>
      <c r="K47" s="332">
        <f>US_Others!G52+US_Others!L52+US_Others!R52</f>
        <v>0</v>
      </c>
      <c r="L47" s="332">
        <f>US_Others!Z52+US_Others!AB52</f>
        <v>0</v>
      </c>
      <c r="M47" s="332">
        <f>US_Others!AA52+US_Others!AC52</f>
        <v>0</v>
      </c>
      <c r="N47" s="332">
        <f>US_Others!AD52</f>
        <v>0</v>
      </c>
      <c r="O47" s="332">
        <f>US_Others!AE52</f>
        <v>0</v>
      </c>
      <c r="P47" s="332">
        <f>SUM(US_Others!AG52:AI52)</f>
        <v>0</v>
      </c>
      <c r="Q47" s="332">
        <f>US_Others!AL52</f>
        <v>0</v>
      </c>
      <c r="R47" s="332"/>
      <c r="S47" s="334">
        <f t="shared" si="0"/>
        <v>67997.34510323884</v>
      </c>
      <c r="T47" s="334">
        <f>D47*1000/Spec!I$6</f>
        <v>2.4176174098151986</v>
      </c>
      <c r="U47" s="334">
        <f>E47*1000/Spec!I$7</f>
        <v>0.338275239296145</v>
      </c>
      <c r="V47" s="334">
        <f>F47*1000/Spec!I$8</f>
        <v>0</v>
      </c>
      <c r="W47" s="334">
        <f>G47*1000/Spec!I$9</f>
        <v>0</v>
      </c>
      <c r="X47" s="334">
        <f>H47*1000/Spec!I$10</f>
        <v>0</v>
      </c>
      <c r="Y47" s="334">
        <f>I47*1000/Spec!I$11</f>
        <v>0</v>
      </c>
      <c r="Z47" s="334">
        <f>J47*1000/Spec!I$12</f>
        <v>0</v>
      </c>
      <c r="AA47" s="334">
        <f>K47*1000/Spec!I$15</f>
        <v>0</v>
      </c>
      <c r="AB47" s="334">
        <f>L47*1000/Spec!I$17</f>
        <v>0</v>
      </c>
      <c r="AC47" s="334">
        <f>M47*1000/Spec!I$18</f>
        <v>0</v>
      </c>
      <c r="AD47" s="335">
        <f>N47*1000/Spec!I$25</f>
        <v>0</v>
      </c>
      <c r="AE47" s="335">
        <f>O47*1000/Spec!I$26</f>
        <v>0</v>
      </c>
      <c r="AF47" s="334">
        <f>P47*1000/Spec!I$21</f>
        <v>0</v>
      </c>
      <c r="AG47" s="334">
        <f>Q47*1000/Spec!I$22</f>
        <v>0</v>
      </c>
      <c r="AI47" s="432">
        <f>S47/'2007output'!$D45</f>
        <v>6.9709014365648834</v>
      </c>
      <c r="AJ47" s="432">
        <f>T47/'2007output'!$D45</f>
        <v>2.4784751006907036E-4</v>
      </c>
      <c r="AK47" s="432">
        <f>U47/'2007output'!$D45</f>
        <v>3.4679050306796568E-5</v>
      </c>
      <c r="AL47" s="433">
        <f>V47/'2007output'!$D45</f>
        <v>0</v>
      </c>
      <c r="AM47" s="433">
        <f>W47/'2007output'!$D45</f>
        <v>0</v>
      </c>
      <c r="AN47" s="433">
        <f>X47/'2007output'!$D45</f>
        <v>0</v>
      </c>
      <c r="AO47" s="433">
        <f>Y47/'2007output'!$D45</f>
        <v>0</v>
      </c>
      <c r="AP47" s="433">
        <f>Z47/'2007output'!$D45</f>
        <v>0</v>
      </c>
      <c r="AQ47" s="433">
        <f>AA47/'2007output'!$D45</f>
        <v>0</v>
      </c>
      <c r="AR47" s="433">
        <f>AB47/'2007output'!$D45</f>
        <v>0</v>
      </c>
      <c r="AS47" s="433">
        <f>AC47/'2007output'!$D45</f>
        <v>0</v>
      </c>
      <c r="AT47" s="433">
        <f>AD47/'2007output'!$D45</f>
        <v>0</v>
      </c>
      <c r="AU47" s="433">
        <f>AE47/'2007output'!$D45</f>
        <v>0</v>
      </c>
      <c r="AV47" s="433">
        <f>AF47/'2007output'!$D45</f>
        <v>0</v>
      </c>
      <c r="AW47" s="433">
        <f>AG47/'2007output'!$D45</f>
        <v>0</v>
      </c>
      <c r="AY47" s="370">
        <f>IFERROR(IF(SUMPRODUCT(US_CO2!C50:AX50/SUM(US_CO2!C50:AX50),US_CO2!C$6:AX$6)&gt;3.5,4,IF(SUMPRODUCT(US_CO2!C50:AX50/SUM(US_CO2!C50:AX50),US_CO2!C$6:AX$6)&gt;2.5,3,2)),"")</f>
        <v>3</v>
      </c>
      <c r="AZ47" s="370">
        <f>IFERROR(IF(SUMPRODUCT(US_CH4!C50:AC50/SUM(US_CH4!C50:AC50),US_CH4!C$6:AC$6)&gt;3.5,4,IF(SUMPRODUCT(US_CH4!C50:AC50/SUM(US_CH4!C50:AC50),US_CH4!C$6:AC$6)&gt;2.5,3,2)),"")</f>
        <v>4</v>
      </c>
      <c r="BA47" s="223">
        <f>IFERROR(IF(SUMPRODUCT(US_N2O!C50:AA50/SUM(US_N2O!C50:AA50),US_N2O!C$6:AA$6)&gt;3.5,4,IF(SUMPRODUCT(US_N2O!C50:AA50/SUM(US_N2O!C50:AA50),US_N2O!C$6:AA$6)&gt;2.5,3,2)),"")</f>
        <v>4</v>
      </c>
      <c r="BB47" s="223" t="str">
        <f>IFERROR(IF(SUMPRODUCT(US_Others!U52:V52/SUM(US_Others!U52:V52),US_Others!U$8:V$8)&gt;3.5,4,IF(SUMPRODUCT(US_Others!U52:V52/SUM(US_Others!U52:V52),US_Others!U$8:V$8)&gt;2.5,3,2)),"")</f>
        <v/>
      </c>
      <c r="BC47" s="223" t="str">
        <f>IFERROR(IF((US_Others!C52*US_Others!C$8/SUM(US_Others!C52,US_Others!H52,US_Others!N52)+ US_Others!H52*US_Others!H$8/SUM(US_Others!C52,US_Others!H52,US_Others!N52)+US_Others!N52*US_Others!N$8/SUM(US_Others!C52,US_Others!H52,US_Others!N52))&gt;3.5,4,IF((US_Others!C52*US_Others!C$8/SUM(US_Others!C52,US_Others!H52,US_Others!N52)+ US_Others!H52*US_Others!H$8/SUM(US_Others!C52,US_Others!H52,US_Others!N52)+US_Others!N52*US_Others!N$8/SUM(US_Others!C52,US_Others!H52,US_Others!N52))&gt;2.5,3,2)),"")</f>
        <v/>
      </c>
      <c r="BD47" s="223" t="str">
        <f>IFERROR(IF((US_Others!D52*US_Others!D$8/SUM(US_Others!D52,US_Others!I52,US_Others!O52)+US_Others!I52*US_Others!I$8/SUM(US_Others!D52,US_Others!I52,US_Others!O52)+US_Others!O52*US_Others!O$8/SUM(US_Others!D52,US_Others!I52,US_Others!O52))&gt;3.5,4,IF((US_Others!D52*US_Others!D$8/SUM(US_Others!D52,US_Others!I52,US_Others!O52)+US_Others!I52*US_Others!I$8/SUM(US_Others!D52,US_Others!I52,US_Others!O52)+US_Others!O52*US_Others!O$8/SUM(US_Others!D52,US_Others!I52,US_Others!O52))&gt;2.5,3,2)),"")</f>
        <v/>
      </c>
      <c r="BE47" s="223" t="str">
        <f>IFERROR(IF((US_Others!E52*US_Others!E$8/SUM(US_Others!E52,US_Others!J52,US_Others!P52,US_Others!W52)+US_Others!J52*US_Others!J$8/SUM(US_Others!E52,US_Others!J52,US_Others!P52,US_Others!W52)+US_Others!P52*US_Others!P$8/SUM(US_Others!E52,US_Others!J52,US_Others!P52,US_Others!W52)+US_Others!W52*US_Others!W$8/SUM(US_Others!E52,US_Others!J52,US_Others!P52,US_Others!W52))&gt;3.5,4,IF((US_Others!E52*US_Others!E$8/SUM(US_Others!E52,US_Others!J52,US_Others!P52,US_Others!W52)+US_Others!J52*US_Others!J$8/SUM(US_Others!E52,US_Others!J52,US_Others!P52,US_Others!W52)+US_Others!P52*US_Others!P$8/SUM(US_Others!E52,US_Others!J52,US_Others!P52,US_Others!W52)+US_Others!W52*US_Others!W$8/SUM(US_Others!E52,US_Others!J52,US_Others!P52,US_Others!W52))&gt;2.5,3,2)),"")</f>
        <v/>
      </c>
      <c r="BF47" s="223" t="str">
        <f>IFERROR(IF((US_Others!F52*US_Others!F$8/SUM(US_Others!F52,US_Others!K52,US_Others!Q52)+US_Others!K52*US_Others!K$8/SUM(US_Others!F52,US_Others!K52,US_Others!Q52)+US_Others!Q52*US_Others!Q$8/SUM(US_Others!F52,US_Others!K52,US_Others!Q52))&gt;3.5,4,IF((US_Others!F52*US_Others!F$8/SUM(US_Others!F52,US_Others!K52,US_Others!Q52)+US_Others!K52*US_Others!K$8/SUM(US_Others!F52,US_Others!K52,US_Others!Q52)+US_Others!Q52*US_Others!Q$8/SUM(US_Others!F52,US_Others!K52,US_Others!Q52))&gt;2.5,3,2)),"")</f>
        <v/>
      </c>
      <c r="BG47" s="223" t="str">
        <f>IFERROR(IF((US_Others!G52*US_Others!G$8/SUM(US_Others!G52,US_Others!L52,US_Others!R52)+US_Others!L52*US_Others!L$8/SUM(US_Others!G52,US_Others!L52,US_Others!R52)+US_Others!R52*US_Others!R$8/SUM(US_Others!G52,US_Others!L52,US_Others!R52))&gt;3.5,4,IF((US_Others!G52*US_Others!G$8/SUM(US_Others!G52,US_Others!L52,US_Others!R52)+US_Others!L52*US_Others!L$8/SUM(US_Others!G52,US_Others!L52,US_Others!R52)+US_Others!R52*US_Others!R$8/SUM(US_Others!G52,US_Others!L52,US_Others!R52))&gt;2.5,3,2)),"")</f>
        <v/>
      </c>
      <c r="BH47" s="219" t="str">
        <f>IFERROR(IF((US_Others!Z52*US_Others!Z$8/SUM(US_Others!Z52,US_Others!AB52)+US_Others!AB52*US_Others!AB$8/SUM(US_Others!Z52,US_Others!AB52))&gt;3.5,4,IF((US_Others!Z52*US_Others!Z$8/SUM(US_Others!Z52,US_Others!AB52)+US_Others!AB52*US_Others!AB$8/SUM(US_Others!Z52,US_Others!AB52))&gt;2.5,3,2)),"")</f>
        <v/>
      </c>
      <c r="BI47" s="219" t="str">
        <f>IFERROR(IF((US_Others!AA52*US_Others!AA$8/SUM(US_Others!AA52,US_Others!AC52)+US_Others!AC52*US_Others!AC$8/SUM(US_Others!AA52,US_Others!AC52))&gt;3.5,4,IF((US_Others!AA52*US_Others!AA$8/SUM(US_Others!AA52,US_Others!AC52)+US_Others!AC52*US_Others!AC$8/SUM(US_Others!AA52,US_Others!AC52))&gt;2.5,3,2)),"")</f>
        <v/>
      </c>
      <c r="BJ47" s="219" t="str">
        <f>IFERROR(US_Others!AD52*US_Others!AD$8/US_Others!AD52,"")</f>
        <v/>
      </c>
      <c r="BK47" s="74" t="str">
        <f>IFERROR(US_Others!AE52*US_Others!AE$8/US_Others!AE52,"")</f>
        <v/>
      </c>
      <c r="BL47" s="219" t="str">
        <f>IFERROR(IF(SUMPRODUCT(US_Others!AG52:AI52/SUM(US_Others!AG52:AI52),US_Others!AG$8:AI$8)&gt;3.5,4,IF(SUMPRODUCT(US_Others!AG52:AI52/SUM(US_Others!AG52:AI52),US_Others!AG$8:AI$8)&gt;2.5,3,2)),"")</f>
        <v/>
      </c>
      <c r="BM47" s="219" t="str">
        <f>IFERROR(US_Others!AL52*US_Others!AL$8/US_Others!AL52,"")</f>
        <v/>
      </c>
    </row>
    <row r="48" spans="1:65">
      <c r="A48" s="200" t="s">
        <v>161</v>
      </c>
      <c r="B48" s="332">
        <v>327320</v>
      </c>
      <c r="C48" s="333">
        <f>SUM(US_CO2!C51:AX51)</f>
        <v>3.0242041069809353</v>
      </c>
      <c r="D48" s="333">
        <f>SUM(US_CH4!C51:AC51)</f>
        <v>1.6637781319371802E-3</v>
      </c>
      <c r="E48" s="333">
        <f>SUM(US_N2O!C51:AA51)</f>
        <v>2.0471597169786962E-3</v>
      </c>
      <c r="F48" s="332">
        <f>US_Others!V53+US_Others!U53</f>
        <v>0</v>
      </c>
      <c r="G48" s="332">
        <f>US_Others!C53+US_Others!H53+US_Others!N53</f>
        <v>2.8095494818163146E-5</v>
      </c>
      <c r="H48" s="332">
        <f>US_Others!D53+US_Others!I53+US_Others!O53</f>
        <v>4.6076611501787563E-4</v>
      </c>
      <c r="I48" s="332">
        <f>US_Others!E53+US_Others!J53+US_Others!P53+US_Others!W53</f>
        <v>2.1296385072167665E-3</v>
      </c>
      <c r="J48" s="332">
        <f>US_Others!F53+US_Others!K53+US_Others!Q53</f>
        <v>3.6805098211793724E-4</v>
      </c>
      <c r="K48" s="332">
        <f>US_Others!G53+US_Others!L53+US_Others!R53</f>
        <v>3.6524143263612099E-5</v>
      </c>
      <c r="L48" s="332">
        <f>US_Others!Z53+US_Others!AB53</f>
        <v>0</v>
      </c>
      <c r="M48" s="332">
        <f>US_Others!AA53+US_Others!AC53</f>
        <v>0</v>
      </c>
      <c r="N48" s="332">
        <f>US_Others!AD53</f>
        <v>0</v>
      </c>
      <c r="O48" s="332">
        <f>US_Others!AE53</f>
        <v>0</v>
      </c>
      <c r="P48" s="332">
        <f>SUM(US_Others!AG53:AI53)</f>
        <v>0</v>
      </c>
      <c r="Q48" s="332">
        <f>US_Others!AL53</f>
        <v>0</v>
      </c>
      <c r="R48" s="332"/>
      <c r="S48" s="334">
        <f t="shared" si="0"/>
        <v>3024.2041069809352</v>
      </c>
      <c r="T48" s="334">
        <f>D48*1000/Spec!I$6</f>
        <v>6.6551125277487216E-2</v>
      </c>
      <c r="U48" s="334">
        <f>E48*1000/Spec!I$7</f>
        <v>6.8696634797942822E-3</v>
      </c>
      <c r="V48" s="334">
        <f>F48*1000/Spec!I$8</f>
        <v>0</v>
      </c>
      <c r="W48" s="334">
        <f>G48*1000/Spec!I$9</f>
        <v>4.1622955286167623E-5</v>
      </c>
      <c r="X48" s="334">
        <f>H48*1000/Spec!I$10</f>
        <v>1.3164746143367874E-4</v>
      </c>
      <c r="Y48" s="334">
        <f>I48*1000/Spec!I$11</f>
        <v>1.4892576973543823E-3</v>
      </c>
      <c r="Z48" s="334">
        <f>J48*1000/Spec!I$12</f>
        <v>8.2338027319449041E-5</v>
      </c>
      <c r="AA48" s="334">
        <f>K48*1000/Spec!I$15</f>
        <v>3.7231542572489398E-6</v>
      </c>
      <c r="AB48" s="334">
        <f>L48*1000/Spec!I$17</f>
        <v>0</v>
      </c>
      <c r="AC48" s="334">
        <f>M48*1000/Spec!I$18</f>
        <v>0</v>
      </c>
      <c r="AD48" s="335">
        <f>N48*1000/Spec!I$25</f>
        <v>0</v>
      </c>
      <c r="AE48" s="335">
        <f>O48*1000/Spec!I$26</f>
        <v>0</v>
      </c>
      <c r="AF48" s="334">
        <f>P48*1000/Spec!I$21</f>
        <v>0</v>
      </c>
      <c r="AG48" s="334">
        <f>Q48*1000/Spec!I$22</f>
        <v>0</v>
      </c>
      <c r="AI48" s="432">
        <f>S48/'2007output'!$D46</f>
        <v>8.098878243139597E-2</v>
      </c>
      <c r="AJ48" s="432">
        <f>T48/'2007output'!$D46</f>
        <v>1.7822522604281905E-6</v>
      </c>
      <c r="AK48" s="432">
        <f>U48/'2007output'!$D46</f>
        <v>1.8397094285325401E-7</v>
      </c>
      <c r="AL48" s="433">
        <f>V48/'2007output'!$D46</f>
        <v>0</v>
      </c>
      <c r="AM48" s="433">
        <f>W48/'2007output'!$D46</f>
        <v>1.1146709516205295E-9</v>
      </c>
      <c r="AN48" s="433">
        <f>X48/'2007output'!$D46</f>
        <v>3.5255449812683604E-9</v>
      </c>
      <c r="AO48" s="433">
        <f>Y48/'2007output'!$D46</f>
        <v>3.9882614852912166E-8</v>
      </c>
      <c r="AP48" s="433">
        <f>Z48/'2007output'!$D46</f>
        <v>2.205028610672155E-9</v>
      </c>
      <c r="AQ48" s="433">
        <f>AA48/'2007output'!$D46</f>
        <v>9.97068053055061E-11</v>
      </c>
      <c r="AR48" s="433">
        <f>AB48/'2007output'!$D46</f>
        <v>0</v>
      </c>
      <c r="AS48" s="433">
        <f>AC48/'2007output'!$D46</f>
        <v>0</v>
      </c>
      <c r="AT48" s="433">
        <f>AD48/'2007output'!$D46</f>
        <v>0</v>
      </c>
      <c r="AU48" s="433">
        <f>AE48/'2007output'!$D46</f>
        <v>0</v>
      </c>
      <c r="AV48" s="433">
        <f>AF48/'2007output'!$D46</f>
        <v>0</v>
      </c>
      <c r="AW48" s="433">
        <f>AG48/'2007output'!$D46</f>
        <v>0</v>
      </c>
      <c r="AY48" s="370">
        <f>IFERROR(IF(SUMPRODUCT(US_CO2!C51:AX51/SUM(US_CO2!C51:AX51),US_CO2!C$6:AX$6)&gt;3.5,4,IF(SUMPRODUCT(US_CO2!C51:AX51/SUM(US_CO2!C51:AX51),US_CO2!C$6:AX$6)&gt;2.5,3,2)),"")</f>
        <v>4</v>
      </c>
      <c r="AZ48" s="370">
        <f>IFERROR(IF(SUMPRODUCT(US_CH4!C51:AC51/SUM(US_CH4!C51:AC51),US_CH4!C$6:AC$6)&gt;3.5,4,IF(SUMPRODUCT(US_CH4!C51:AC51/SUM(US_CH4!C51:AC51),US_CH4!C$6:AC$6)&gt;2.5,3,2)),"")</f>
        <v>4</v>
      </c>
      <c r="BA48" s="223">
        <f>IFERROR(IF(SUMPRODUCT(US_N2O!C51:AA51/SUM(US_N2O!C51:AA51),US_N2O!C$6:AA$6)&gt;3.5,4,IF(SUMPRODUCT(US_N2O!C51:AA51/SUM(US_N2O!C51:AA51),US_N2O!C$6:AA$6)&gt;2.5,3,2)),"")</f>
        <v>4</v>
      </c>
      <c r="BB48" s="223" t="str">
        <f>IFERROR(IF(SUMPRODUCT(US_Others!U53:V53/SUM(US_Others!U53:V53),US_Others!U$8:V$8)&gt;3.5,4,IF(SUMPRODUCT(US_Others!U53:V53/SUM(US_Others!U53:V53),US_Others!U$8:V$8)&gt;2.5,3,2)),"")</f>
        <v/>
      </c>
      <c r="BC48" s="223">
        <f>IFERROR(IF((US_Others!C53*US_Others!C$8/SUM(US_Others!C53,US_Others!H53,US_Others!N53)+ US_Others!H53*US_Others!H$8/SUM(US_Others!C53,US_Others!H53,US_Others!N53)+US_Others!N53*US_Others!N$8/SUM(US_Others!C53,US_Others!H53,US_Others!N53))&gt;3.5,4,IF((US_Others!C53*US_Others!C$8/SUM(US_Others!C53,US_Others!H53,US_Others!N53)+ US_Others!H53*US_Others!H$8/SUM(US_Others!C53,US_Others!H53,US_Others!N53)+US_Others!N53*US_Others!N$8/SUM(US_Others!C53,US_Others!H53,US_Others!N53))&gt;2.5,3,2)),"")</f>
        <v>4</v>
      </c>
      <c r="BD48" s="223">
        <f>IFERROR(IF((US_Others!D53*US_Others!D$8/SUM(US_Others!D53,US_Others!I53,US_Others!O53)+US_Others!I53*US_Others!I$8/SUM(US_Others!D53,US_Others!I53,US_Others!O53)+US_Others!O53*US_Others!O$8/SUM(US_Others!D53,US_Others!I53,US_Others!O53))&gt;3.5,4,IF((US_Others!D53*US_Others!D$8/SUM(US_Others!D53,US_Others!I53,US_Others!O53)+US_Others!I53*US_Others!I$8/SUM(US_Others!D53,US_Others!I53,US_Others!O53)+US_Others!O53*US_Others!O$8/SUM(US_Others!D53,US_Others!I53,US_Others!O53))&gt;2.5,3,2)),"")</f>
        <v>4</v>
      </c>
      <c r="BE48" s="223">
        <f>IFERROR(IF((US_Others!E53*US_Others!E$8/SUM(US_Others!E53,US_Others!J53,US_Others!P53,US_Others!W53)+US_Others!J53*US_Others!J$8/SUM(US_Others!E53,US_Others!J53,US_Others!P53,US_Others!W53)+US_Others!P53*US_Others!P$8/SUM(US_Others!E53,US_Others!J53,US_Others!P53,US_Others!W53)+US_Others!W53*US_Others!W$8/SUM(US_Others!E53,US_Others!J53,US_Others!P53,US_Others!W53))&gt;3.5,4,IF((US_Others!E53*US_Others!E$8/SUM(US_Others!E53,US_Others!J53,US_Others!P53,US_Others!W53)+US_Others!J53*US_Others!J$8/SUM(US_Others!E53,US_Others!J53,US_Others!P53,US_Others!W53)+US_Others!P53*US_Others!P$8/SUM(US_Others!E53,US_Others!J53,US_Others!P53,US_Others!W53)+US_Others!W53*US_Others!W$8/SUM(US_Others!E53,US_Others!J53,US_Others!P53,US_Others!W53))&gt;2.5,3,2)),"")</f>
        <v>4</v>
      </c>
      <c r="BF48" s="223">
        <f>IFERROR(IF((US_Others!F53*US_Others!F$8/SUM(US_Others!F53,US_Others!K53,US_Others!Q53)+US_Others!K53*US_Others!K$8/SUM(US_Others!F53,US_Others!K53,US_Others!Q53)+US_Others!Q53*US_Others!Q$8/SUM(US_Others!F53,US_Others!K53,US_Others!Q53))&gt;3.5,4,IF((US_Others!F53*US_Others!F$8/SUM(US_Others!F53,US_Others!K53,US_Others!Q53)+US_Others!K53*US_Others!K$8/SUM(US_Others!F53,US_Others!K53,US_Others!Q53)+US_Others!Q53*US_Others!Q$8/SUM(US_Others!F53,US_Others!K53,US_Others!Q53))&gt;2.5,3,2)),"")</f>
        <v>4</v>
      </c>
      <c r="BG48" s="223">
        <f>IFERROR(IF((US_Others!G53*US_Others!G$8/SUM(US_Others!G53,US_Others!L53,US_Others!R53)+US_Others!L53*US_Others!L$8/SUM(US_Others!G53,US_Others!L53,US_Others!R53)+US_Others!R53*US_Others!R$8/SUM(US_Others!G53,US_Others!L53,US_Others!R53))&gt;3.5,4,IF((US_Others!G53*US_Others!G$8/SUM(US_Others!G53,US_Others!L53,US_Others!R53)+US_Others!L53*US_Others!L$8/SUM(US_Others!G53,US_Others!L53,US_Others!R53)+US_Others!R53*US_Others!R$8/SUM(US_Others!G53,US_Others!L53,US_Others!R53))&gt;2.5,3,2)),"")</f>
        <v>4</v>
      </c>
      <c r="BH48" s="219" t="str">
        <f>IFERROR(IF((US_Others!Z53*US_Others!Z$8/SUM(US_Others!Z53,US_Others!AB53)+US_Others!AB53*US_Others!AB$8/SUM(US_Others!Z53,US_Others!AB53))&gt;3.5,4,IF((US_Others!Z53*US_Others!Z$8/SUM(US_Others!Z53,US_Others!AB53)+US_Others!AB53*US_Others!AB$8/SUM(US_Others!Z53,US_Others!AB53))&gt;2.5,3,2)),"")</f>
        <v/>
      </c>
      <c r="BI48" s="219" t="str">
        <f>IFERROR(IF((US_Others!AA53*US_Others!AA$8/SUM(US_Others!AA53,US_Others!AC53)+US_Others!AC53*US_Others!AC$8/SUM(US_Others!AA53,US_Others!AC53))&gt;3.5,4,IF((US_Others!AA53*US_Others!AA$8/SUM(US_Others!AA53,US_Others!AC53)+US_Others!AC53*US_Others!AC$8/SUM(US_Others!AA53,US_Others!AC53))&gt;2.5,3,2)),"")</f>
        <v/>
      </c>
      <c r="BJ48" s="219" t="str">
        <f>IFERROR(US_Others!AD53*US_Others!AD$8/US_Others!AD53,"")</f>
        <v/>
      </c>
      <c r="BK48" s="74" t="str">
        <f>IFERROR(US_Others!AE53*US_Others!AE$8/US_Others!AE53,"")</f>
        <v/>
      </c>
      <c r="BL48" s="219" t="str">
        <f>IFERROR(IF(SUMPRODUCT(US_Others!AG53:AI53/SUM(US_Others!AG53:AI53),US_Others!AG$8:AI$8)&gt;3.5,4,IF(SUMPRODUCT(US_Others!AG53:AI53/SUM(US_Others!AG53:AI53),US_Others!AG$8:AI$8)&gt;2.5,3,2)),"")</f>
        <v/>
      </c>
      <c r="BM48" s="219" t="str">
        <f>IFERROR(US_Others!AL53*US_Others!AL$8/US_Others!AL53,"")</f>
        <v/>
      </c>
    </row>
    <row r="49" spans="1:65">
      <c r="A49" s="200" t="s">
        <v>162</v>
      </c>
      <c r="B49" s="332">
        <v>327330</v>
      </c>
      <c r="C49" s="333">
        <f>SUM(US_CO2!C52:AX52)</f>
        <v>0.62480978016599287</v>
      </c>
      <c r="D49" s="333">
        <f>SUM(US_CH4!C52:AC52)</f>
        <v>3.4621557780427684E-4</v>
      </c>
      <c r="E49" s="333">
        <f>SUM(US_N2O!C52:AA52)</f>
        <v>4.3209305285357648E-4</v>
      </c>
      <c r="F49" s="332">
        <f>US_Others!V54+US_Others!U54</f>
        <v>0</v>
      </c>
      <c r="G49" s="332">
        <f>US_Others!C54+US_Others!H54+US_Others!N54</f>
        <v>0</v>
      </c>
      <c r="H49" s="332">
        <f>US_Others!D54+US_Others!I54+US_Others!O54</f>
        <v>0</v>
      </c>
      <c r="I49" s="332">
        <f>US_Others!E54+US_Others!J54+US_Others!P54+US_Others!W54</f>
        <v>0</v>
      </c>
      <c r="J49" s="332">
        <f>US_Others!F54+US_Others!K54+US_Others!Q54</f>
        <v>0</v>
      </c>
      <c r="K49" s="332">
        <f>US_Others!G54+US_Others!L54+US_Others!R54</f>
        <v>0</v>
      </c>
      <c r="L49" s="332">
        <f>US_Others!Z54+US_Others!AB54</f>
        <v>0</v>
      </c>
      <c r="M49" s="332">
        <f>US_Others!AA54+US_Others!AC54</f>
        <v>0</v>
      </c>
      <c r="N49" s="332">
        <f>US_Others!AD54</f>
        <v>0</v>
      </c>
      <c r="O49" s="332">
        <f>US_Others!AE54</f>
        <v>0</v>
      </c>
      <c r="P49" s="332">
        <f>SUM(US_Others!AG54:AI54)</f>
        <v>0</v>
      </c>
      <c r="Q49" s="332">
        <f>US_Others!AL54</f>
        <v>0</v>
      </c>
      <c r="R49" s="332"/>
      <c r="S49" s="334">
        <f t="shared" si="0"/>
        <v>624.80978016599283</v>
      </c>
      <c r="T49" s="334">
        <f>D49*1000/Spec!I$6</f>
        <v>1.3848623112171075E-2</v>
      </c>
      <c r="U49" s="334">
        <f>E49*1000/Spec!I$7</f>
        <v>1.449976687428109E-3</v>
      </c>
      <c r="V49" s="334">
        <f>F49*1000/Spec!I$8</f>
        <v>0</v>
      </c>
      <c r="W49" s="334">
        <f>G49*1000/Spec!I$9</f>
        <v>0</v>
      </c>
      <c r="X49" s="334">
        <f>H49*1000/Spec!I$10</f>
        <v>0</v>
      </c>
      <c r="Y49" s="334">
        <f>I49*1000/Spec!I$11</f>
        <v>0</v>
      </c>
      <c r="Z49" s="334">
        <f>J49*1000/Spec!I$12</f>
        <v>0</v>
      </c>
      <c r="AA49" s="334">
        <f>K49*1000/Spec!I$15</f>
        <v>0</v>
      </c>
      <c r="AB49" s="334">
        <f>L49*1000/Spec!I$17</f>
        <v>0</v>
      </c>
      <c r="AC49" s="334">
        <f>M49*1000/Spec!I$18</f>
        <v>0</v>
      </c>
      <c r="AD49" s="335">
        <f>N49*1000/Spec!I$25</f>
        <v>0</v>
      </c>
      <c r="AE49" s="335">
        <f>O49*1000/Spec!I$26</f>
        <v>0</v>
      </c>
      <c r="AF49" s="334">
        <f>P49*1000/Spec!I$21</f>
        <v>0</v>
      </c>
      <c r="AG49" s="334">
        <f>Q49*1000/Spec!I$22</f>
        <v>0</v>
      </c>
      <c r="AI49" s="432">
        <f>S49/'2007output'!$D47</f>
        <v>6.4110976974364617E-2</v>
      </c>
      <c r="AJ49" s="432">
        <f>T49/'2007output'!$D47</f>
        <v>1.4209904928747744E-6</v>
      </c>
      <c r="AK49" s="432">
        <f>U49/'2007output'!$D47</f>
        <v>1.4878035679334679E-7</v>
      </c>
      <c r="AL49" s="433">
        <f>V49/'2007output'!$D47</f>
        <v>0</v>
      </c>
      <c r="AM49" s="433">
        <f>W49/'2007output'!$D47</f>
        <v>0</v>
      </c>
      <c r="AN49" s="433">
        <f>X49/'2007output'!$D47</f>
        <v>0</v>
      </c>
      <c r="AO49" s="433">
        <f>Y49/'2007output'!$D47</f>
        <v>0</v>
      </c>
      <c r="AP49" s="433">
        <f>Z49/'2007output'!$D47</f>
        <v>0</v>
      </c>
      <c r="AQ49" s="433">
        <f>AA49/'2007output'!$D47</f>
        <v>0</v>
      </c>
      <c r="AR49" s="433">
        <f>AB49/'2007output'!$D47</f>
        <v>0</v>
      </c>
      <c r="AS49" s="433">
        <f>AC49/'2007output'!$D47</f>
        <v>0</v>
      </c>
      <c r="AT49" s="433">
        <f>AD49/'2007output'!$D47</f>
        <v>0</v>
      </c>
      <c r="AU49" s="433">
        <f>AE49/'2007output'!$D47</f>
        <v>0</v>
      </c>
      <c r="AV49" s="433">
        <f>AF49/'2007output'!$D47</f>
        <v>0</v>
      </c>
      <c r="AW49" s="433">
        <f>AG49/'2007output'!$D47</f>
        <v>0</v>
      </c>
      <c r="AY49" s="370">
        <f>IFERROR(IF(SUMPRODUCT(US_CO2!C52:AX52/SUM(US_CO2!C52:AX52),US_CO2!C$6:AX$6)&gt;3.5,4,IF(SUMPRODUCT(US_CO2!C52:AX52/SUM(US_CO2!C52:AX52),US_CO2!C$6:AX$6)&gt;2.5,3,2)),"")</f>
        <v>4</v>
      </c>
      <c r="AZ49" s="370">
        <f>IFERROR(IF(SUMPRODUCT(US_CH4!C52:AC52/SUM(US_CH4!C52:AC52),US_CH4!C$6:AC$6)&gt;3.5,4,IF(SUMPRODUCT(US_CH4!C52:AC52/SUM(US_CH4!C52:AC52),US_CH4!C$6:AC$6)&gt;2.5,3,2)),"")</f>
        <v>4</v>
      </c>
      <c r="BA49" s="223">
        <f>IFERROR(IF(SUMPRODUCT(US_N2O!C52:AA52/SUM(US_N2O!C52:AA52),US_N2O!C$6:AA$6)&gt;3.5,4,IF(SUMPRODUCT(US_N2O!C52:AA52/SUM(US_N2O!C52:AA52),US_N2O!C$6:AA$6)&gt;2.5,3,2)),"")</f>
        <v>4</v>
      </c>
      <c r="BB49" s="223" t="str">
        <f>IFERROR(IF(SUMPRODUCT(US_Others!U54:V54/SUM(US_Others!U54:V54),US_Others!U$8:V$8)&gt;3.5,4,IF(SUMPRODUCT(US_Others!U54:V54/SUM(US_Others!U54:V54),US_Others!U$8:V$8)&gt;2.5,3,2)),"")</f>
        <v/>
      </c>
      <c r="BC49" s="223" t="str">
        <f>IFERROR(IF((US_Others!C54*US_Others!C$8/SUM(US_Others!C54,US_Others!H54,US_Others!N54)+ US_Others!H54*US_Others!H$8/SUM(US_Others!C54,US_Others!H54,US_Others!N54)+US_Others!N54*US_Others!N$8/SUM(US_Others!C54,US_Others!H54,US_Others!N54))&gt;3.5,4,IF((US_Others!C54*US_Others!C$8/SUM(US_Others!C54,US_Others!H54,US_Others!N54)+ US_Others!H54*US_Others!H$8/SUM(US_Others!C54,US_Others!H54,US_Others!N54)+US_Others!N54*US_Others!N$8/SUM(US_Others!C54,US_Others!H54,US_Others!N54))&gt;2.5,3,2)),"")</f>
        <v/>
      </c>
      <c r="BD49" s="223" t="str">
        <f>IFERROR(IF((US_Others!D54*US_Others!D$8/SUM(US_Others!D54,US_Others!I54,US_Others!O54)+US_Others!I54*US_Others!I$8/SUM(US_Others!D54,US_Others!I54,US_Others!O54)+US_Others!O54*US_Others!O$8/SUM(US_Others!D54,US_Others!I54,US_Others!O54))&gt;3.5,4,IF((US_Others!D54*US_Others!D$8/SUM(US_Others!D54,US_Others!I54,US_Others!O54)+US_Others!I54*US_Others!I$8/SUM(US_Others!D54,US_Others!I54,US_Others!O54)+US_Others!O54*US_Others!O$8/SUM(US_Others!D54,US_Others!I54,US_Others!O54))&gt;2.5,3,2)),"")</f>
        <v/>
      </c>
      <c r="BE49" s="223" t="str">
        <f>IFERROR(IF((US_Others!E54*US_Others!E$8/SUM(US_Others!E54,US_Others!J54,US_Others!P54,US_Others!W54)+US_Others!J54*US_Others!J$8/SUM(US_Others!E54,US_Others!J54,US_Others!P54,US_Others!W54)+US_Others!P54*US_Others!P$8/SUM(US_Others!E54,US_Others!J54,US_Others!P54,US_Others!W54)+US_Others!W54*US_Others!W$8/SUM(US_Others!E54,US_Others!J54,US_Others!P54,US_Others!W54))&gt;3.5,4,IF((US_Others!E54*US_Others!E$8/SUM(US_Others!E54,US_Others!J54,US_Others!P54,US_Others!W54)+US_Others!J54*US_Others!J$8/SUM(US_Others!E54,US_Others!J54,US_Others!P54,US_Others!W54)+US_Others!P54*US_Others!P$8/SUM(US_Others!E54,US_Others!J54,US_Others!P54,US_Others!W54)+US_Others!W54*US_Others!W$8/SUM(US_Others!E54,US_Others!J54,US_Others!P54,US_Others!W54))&gt;2.5,3,2)),"")</f>
        <v/>
      </c>
      <c r="BF49" s="223" t="str">
        <f>IFERROR(IF((US_Others!F54*US_Others!F$8/SUM(US_Others!F54,US_Others!K54,US_Others!Q54)+US_Others!K54*US_Others!K$8/SUM(US_Others!F54,US_Others!K54,US_Others!Q54)+US_Others!Q54*US_Others!Q$8/SUM(US_Others!F54,US_Others!K54,US_Others!Q54))&gt;3.5,4,IF((US_Others!F54*US_Others!F$8/SUM(US_Others!F54,US_Others!K54,US_Others!Q54)+US_Others!K54*US_Others!K$8/SUM(US_Others!F54,US_Others!K54,US_Others!Q54)+US_Others!Q54*US_Others!Q$8/SUM(US_Others!F54,US_Others!K54,US_Others!Q54))&gt;2.5,3,2)),"")</f>
        <v/>
      </c>
      <c r="BG49" s="223" t="str">
        <f>IFERROR(IF((US_Others!G54*US_Others!G$8/SUM(US_Others!G54,US_Others!L54,US_Others!R54)+US_Others!L54*US_Others!L$8/SUM(US_Others!G54,US_Others!L54,US_Others!R54)+US_Others!R54*US_Others!R$8/SUM(US_Others!G54,US_Others!L54,US_Others!R54))&gt;3.5,4,IF((US_Others!G54*US_Others!G$8/SUM(US_Others!G54,US_Others!L54,US_Others!R54)+US_Others!L54*US_Others!L$8/SUM(US_Others!G54,US_Others!L54,US_Others!R54)+US_Others!R54*US_Others!R$8/SUM(US_Others!G54,US_Others!L54,US_Others!R54))&gt;2.5,3,2)),"")</f>
        <v/>
      </c>
      <c r="BH49" s="219" t="str">
        <f>IFERROR(IF((US_Others!Z54*US_Others!Z$8/SUM(US_Others!Z54,US_Others!AB54)+US_Others!AB54*US_Others!AB$8/SUM(US_Others!Z54,US_Others!AB54))&gt;3.5,4,IF((US_Others!Z54*US_Others!Z$8/SUM(US_Others!Z54,US_Others!AB54)+US_Others!AB54*US_Others!AB$8/SUM(US_Others!Z54,US_Others!AB54))&gt;2.5,3,2)),"")</f>
        <v/>
      </c>
      <c r="BI49" s="219" t="str">
        <f>IFERROR(IF((US_Others!AA54*US_Others!AA$8/SUM(US_Others!AA54,US_Others!AC54)+US_Others!AC54*US_Others!AC$8/SUM(US_Others!AA54,US_Others!AC54))&gt;3.5,4,IF((US_Others!AA54*US_Others!AA$8/SUM(US_Others!AA54,US_Others!AC54)+US_Others!AC54*US_Others!AC$8/SUM(US_Others!AA54,US_Others!AC54))&gt;2.5,3,2)),"")</f>
        <v/>
      </c>
      <c r="BJ49" s="219" t="str">
        <f>IFERROR(US_Others!AD54*US_Others!AD$8/US_Others!AD54,"")</f>
        <v/>
      </c>
      <c r="BK49" s="74" t="str">
        <f>IFERROR(US_Others!AE54*US_Others!AE$8/US_Others!AE54,"")</f>
        <v/>
      </c>
      <c r="BL49" s="219" t="str">
        <f>IFERROR(IF(SUMPRODUCT(US_Others!AG54:AI54/SUM(US_Others!AG54:AI54),US_Others!AG$8:AI$8)&gt;3.5,4,IF(SUMPRODUCT(US_Others!AG54:AI54/SUM(US_Others!AG54:AI54),US_Others!AG$8:AI$8)&gt;2.5,3,2)),"")</f>
        <v/>
      </c>
      <c r="BM49" s="219" t="str">
        <f>IFERROR(US_Others!AL54*US_Others!AL$8/US_Others!AL54,"")</f>
        <v/>
      </c>
    </row>
    <row r="50" spans="1:65">
      <c r="A50" s="200" t="s">
        <v>163</v>
      </c>
      <c r="B50" s="332">
        <v>327390</v>
      </c>
      <c r="C50" s="333">
        <f>SUM(US_CO2!C53:AX53)</f>
        <v>0.64098811343712969</v>
      </c>
      <c r="D50" s="333">
        <f>SUM(US_CH4!C53:AC53)</f>
        <v>3.5435540675558423E-4</v>
      </c>
      <c r="E50" s="333">
        <f>SUM(US_N2O!C53:AA53)</f>
        <v>4.4023288180488381E-4</v>
      </c>
      <c r="F50" s="332">
        <f>US_Others!V55+US_Others!U55</f>
        <v>0</v>
      </c>
      <c r="G50" s="332">
        <f>US_Others!C55+US_Others!H55+US_Others!N55</f>
        <v>0</v>
      </c>
      <c r="H50" s="332">
        <f>US_Others!D55+US_Others!I55+US_Others!O55</f>
        <v>0</v>
      </c>
      <c r="I50" s="332">
        <f>US_Others!E55+US_Others!J55+US_Others!P55+US_Others!W55</f>
        <v>0</v>
      </c>
      <c r="J50" s="332">
        <f>US_Others!F55+US_Others!K55+US_Others!Q55</f>
        <v>0</v>
      </c>
      <c r="K50" s="332">
        <f>US_Others!G55+US_Others!L55+US_Others!R55</f>
        <v>0</v>
      </c>
      <c r="L50" s="332">
        <f>US_Others!Z55+US_Others!AB55</f>
        <v>0</v>
      </c>
      <c r="M50" s="332">
        <f>US_Others!AA55+US_Others!AC55</f>
        <v>0</v>
      </c>
      <c r="N50" s="332">
        <f>US_Others!AD55</f>
        <v>0</v>
      </c>
      <c r="O50" s="332">
        <f>US_Others!AE55</f>
        <v>0</v>
      </c>
      <c r="P50" s="332">
        <f>SUM(US_Others!AG55:AI55)</f>
        <v>0</v>
      </c>
      <c r="Q50" s="332">
        <f>US_Others!AL55</f>
        <v>0</v>
      </c>
      <c r="R50" s="332"/>
      <c r="S50" s="334">
        <f t="shared" si="0"/>
        <v>640.98811343712964</v>
      </c>
      <c r="T50" s="334">
        <f>D50*1000/Spec!I$6</f>
        <v>1.417421627022337E-2</v>
      </c>
      <c r="U50" s="334">
        <f>E50*1000/Spec!I$7</f>
        <v>1.4772915496808182E-3</v>
      </c>
      <c r="V50" s="334">
        <f>F50*1000/Spec!I$8</f>
        <v>0</v>
      </c>
      <c r="W50" s="334">
        <f>G50*1000/Spec!I$9</f>
        <v>0</v>
      </c>
      <c r="X50" s="334">
        <f>H50*1000/Spec!I$10</f>
        <v>0</v>
      </c>
      <c r="Y50" s="334">
        <f>I50*1000/Spec!I$11</f>
        <v>0</v>
      </c>
      <c r="Z50" s="334">
        <f>J50*1000/Spec!I$12</f>
        <v>0</v>
      </c>
      <c r="AA50" s="334">
        <f>K50*1000/Spec!I$15</f>
        <v>0</v>
      </c>
      <c r="AB50" s="334">
        <f>L50*1000/Spec!I$17</f>
        <v>0</v>
      </c>
      <c r="AC50" s="334">
        <f>M50*1000/Spec!I$18</f>
        <v>0</v>
      </c>
      <c r="AD50" s="335">
        <f>N50*1000/Spec!I$25</f>
        <v>0</v>
      </c>
      <c r="AE50" s="335">
        <f>O50*1000/Spec!I$26</f>
        <v>0</v>
      </c>
      <c r="AF50" s="334">
        <f>P50*1000/Spec!I$21</f>
        <v>0</v>
      </c>
      <c r="AG50" s="334">
        <f>Q50*1000/Spec!I$22</f>
        <v>0</v>
      </c>
      <c r="AI50" s="432">
        <f>S50/'2007output'!$D48</f>
        <v>4.8662274889511983E-2</v>
      </c>
      <c r="AJ50" s="432">
        <f>T50/'2007output'!$D48</f>
        <v>1.0760723857832599E-6</v>
      </c>
      <c r="AK50" s="432">
        <f>U50/'2007output'!$D48</f>
        <v>1.1215241901606993E-7</v>
      </c>
      <c r="AL50" s="433">
        <f>V50/'2007output'!$D48</f>
        <v>0</v>
      </c>
      <c r="AM50" s="433">
        <f>W50/'2007output'!$D48</f>
        <v>0</v>
      </c>
      <c r="AN50" s="433">
        <f>X50/'2007output'!$D48</f>
        <v>0</v>
      </c>
      <c r="AO50" s="433">
        <f>Y50/'2007output'!$D48</f>
        <v>0</v>
      </c>
      <c r="AP50" s="433">
        <f>Z50/'2007output'!$D48</f>
        <v>0</v>
      </c>
      <c r="AQ50" s="433">
        <f>AA50/'2007output'!$D48</f>
        <v>0</v>
      </c>
      <c r="AR50" s="433">
        <f>AB50/'2007output'!$D48</f>
        <v>0</v>
      </c>
      <c r="AS50" s="433">
        <f>AC50/'2007output'!$D48</f>
        <v>0</v>
      </c>
      <c r="AT50" s="433">
        <f>AD50/'2007output'!$D48</f>
        <v>0</v>
      </c>
      <c r="AU50" s="433">
        <f>AE50/'2007output'!$D48</f>
        <v>0</v>
      </c>
      <c r="AV50" s="433">
        <f>AF50/'2007output'!$D48</f>
        <v>0</v>
      </c>
      <c r="AW50" s="433">
        <f>AG50/'2007output'!$D48</f>
        <v>0</v>
      </c>
      <c r="AY50" s="370">
        <f>IFERROR(IF(SUMPRODUCT(US_CO2!C53:AX53/SUM(US_CO2!C53:AX53),US_CO2!C$6:AX$6)&gt;3.5,4,IF(SUMPRODUCT(US_CO2!C53:AX53/SUM(US_CO2!C53:AX53),US_CO2!C$6:AX$6)&gt;2.5,3,2)),"")</f>
        <v>4</v>
      </c>
      <c r="AZ50" s="370">
        <f>IFERROR(IF(SUMPRODUCT(US_CH4!C53:AC53/SUM(US_CH4!C53:AC53),US_CH4!C$6:AC$6)&gt;3.5,4,IF(SUMPRODUCT(US_CH4!C53:AC53/SUM(US_CH4!C53:AC53),US_CH4!C$6:AC$6)&gt;2.5,3,2)),"")</f>
        <v>4</v>
      </c>
      <c r="BA50" s="223">
        <f>IFERROR(IF(SUMPRODUCT(US_N2O!C53:AA53/SUM(US_N2O!C53:AA53),US_N2O!C$6:AA$6)&gt;3.5,4,IF(SUMPRODUCT(US_N2O!C53:AA53/SUM(US_N2O!C53:AA53),US_N2O!C$6:AA$6)&gt;2.5,3,2)),"")</f>
        <v>4</v>
      </c>
      <c r="BB50" s="223" t="str">
        <f>IFERROR(IF(SUMPRODUCT(US_Others!U55:V55/SUM(US_Others!U55:V55),US_Others!U$8:V$8)&gt;3.5,4,IF(SUMPRODUCT(US_Others!U55:V55/SUM(US_Others!U55:V55),US_Others!U$8:V$8)&gt;2.5,3,2)),"")</f>
        <v/>
      </c>
      <c r="BC50" s="223" t="str">
        <f>IFERROR(IF((US_Others!C55*US_Others!C$8/SUM(US_Others!C55,US_Others!H55,US_Others!N55)+ US_Others!H55*US_Others!H$8/SUM(US_Others!C55,US_Others!H55,US_Others!N55)+US_Others!N55*US_Others!N$8/SUM(US_Others!C55,US_Others!H55,US_Others!N55))&gt;3.5,4,IF((US_Others!C55*US_Others!C$8/SUM(US_Others!C55,US_Others!H55,US_Others!N55)+ US_Others!H55*US_Others!H$8/SUM(US_Others!C55,US_Others!H55,US_Others!N55)+US_Others!N55*US_Others!N$8/SUM(US_Others!C55,US_Others!H55,US_Others!N55))&gt;2.5,3,2)),"")</f>
        <v/>
      </c>
      <c r="BD50" s="223" t="str">
        <f>IFERROR(IF((US_Others!D55*US_Others!D$8/SUM(US_Others!D55,US_Others!I55,US_Others!O55)+US_Others!I55*US_Others!I$8/SUM(US_Others!D55,US_Others!I55,US_Others!O55)+US_Others!O55*US_Others!O$8/SUM(US_Others!D55,US_Others!I55,US_Others!O55))&gt;3.5,4,IF((US_Others!D55*US_Others!D$8/SUM(US_Others!D55,US_Others!I55,US_Others!O55)+US_Others!I55*US_Others!I$8/SUM(US_Others!D55,US_Others!I55,US_Others!O55)+US_Others!O55*US_Others!O$8/SUM(US_Others!D55,US_Others!I55,US_Others!O55))&gt;2.5,3,2)),"")</f>
        <v/>
      </c>
      <c r="BE50" s="223" t="str">
        <f>IFERROR(IF((US_Others!E55*US_Others!E$8/SUM(US_Others!E55,US_Others!J55,US_Others!P55,US_Others!W55)+US_Others!J55*US_Others!J$8/SUM(US_Others!E55,US_Others!J55,US_Others!P55,US_Others!W55)+US_Others!P55*US_Others!P$8/SUM(US_Others!E55,US_Others!J55,US_Others!P55,US_Others!W55)+US_Others!W55*US_Others!W$8/SUM(US_Others!E55,US_Others!J55,US_Others!P55,US_Others!W55))&gt;3.5,4,IF((US_Others!E55*US_Others!E$8/SUM(US_Others!E55,US_Others!J55,US_Others!P55,US_Others!W55)+US_Others!J55*US_Others!J$8/SUM(US_Others!E55,US_Others!J55,US_Others!P55,US_Others!W55)+US_Others!P55*US_Others!P$8/SUM(US_Others!E55,US_Others!J55,US_Others!P55,US_Others!W55)+US_Others!W55*US_Others!W$8/SUM(US_Others!E55,US_Others!J55,US_Others!P55,US_Others!W55))&gt;2.5,3,2)),"")</f>
        <v/>
      </c>
      <c r="BF50" s="223" t="str">
        <f>IFERROR(IF((US_Others!F55*US_Others!F$8/SUM(US_Others!F55,US_Others!K55,US_Others!Q55)+US_Others!K55*US_Others!K$8/SUM(US_Others!F55,US_Others!K55,US_Others!Q55)+US_Others!Q55*US_Others!Q$8/SUM(US_Others!F55,US_Others!K55,US_Others!Q55))&gt;3.5,4,IF((US_Others!F55*US_Others!F$8/SUM(US_Others!F55,US_Others!K55,US_Others!Q55)+US_Others!K55*US_Others!K$8/SUM(US_Others!F55,US_Others!K55,US_Others!Q55)+US_Others!Q55*US_Others!Q$8/SUM(US_Others!F55,US_Others!K55,US_Others!Q55))&gt;2.5,3,2)),"")</f>
        <v/>
      </c>
      <c r="BG50" s="223" t="str">
        <f>IFERROR(IF((US_Others!G55*US_Others!G$8/SUM(US_Others!G55,US_Others!L55,US_Others!R55)+US_Others!L55*US_Others!L$8/SUM(US_Others!G55,US_Others!L55,US_Others!R55)+US_Others!R55*US_Others!R$8/SUM(US_Others!G55,US_Others!L55,US_Others!R55))&gt;3.5,4,IF((US_Others!G55*US_Others!G$8/SUM(US_Others!G55,US_Others!L55,US_Others!R55)+US_Others!L55*US_Others!L$8/SUM(US_Others!G55,US_Others!L55,US_Others!R55)+US_Others!R55*US_Others!R$8/SUM(US_Others!G55,US_Others!L55,US_Others!R55))&gt;2.5,3,2)),"")</f>
        <v/>
      </c>
      <c r="BH50" s="219" t="str">
        <f>IFERROR(IF((US_Others!Z55*US_Others!Z$8/SUM(US_Others!Z55,US_Others!AB55)+US_Others!AB55*US_Others!AB$8/SUM(US_Others!Z55,US_Others!AB55))&gt;3.5,4,IF((US_Others!Z55*US_Others!Z$8/SUM(US_Others!Z55,US_Others!AB55)+US_Others!AB55*US_Others!AB$8/SUM(US_Others!Z55,US_Others!AB55))&gt;2.5,3,2)),"")</f>
        <v/>
      </c>
      <c r="BI50" s="219" t="str">
        <f>IFERROR(IF((US_Others!AA55*US_Others!AA$8/SUM(US_Others!AA55,US_Others!AC55)+US_Others!AC55*US_Others!AC$8/SUM(US_Others!AA55,US_Others!AC55))&gt;3.5,4,IF((US_Others!AA55*US_Others!AA$8/SUM(US_Others!AA55,US_Others!AC55)+US_Others!AC55*US_Others!AC$8/SUM(US_Others!AA55,US_Others!AC55))&gt;2.5,3,2)),"")</f>
        <v/>
      </c>
      <c r="BJ50" s="219" t="str">
        <f>IFERROR(US_Others!AD55*US_Others!AD$8/US_Others!AD55,"")</f>
        <v/>
      </c>
      <c r="BK50" s="74" t="str">
        <f>IFERROR(US_Others!AE55*US_Others!AE$8/US_Others!AE55,"")</f>
        <v/>
      </c>
      <c r="BL50" s="219" t="str">
        <f>IFERROR(IF(SUMPRODUCT(US_Others!AG55:AI55/SUM(US_Others!AG55:AI55),US_Others!AG$8:AI$8)&gt;3.5,4,IF(SUMPRODUCT(US_Others!AG55:AI55/SUM(US_Others!AG55:AI55),US_Others!AG$8:AI$8)&gt;2.5,3,2)),"")</f>
        <v/>
      </c>
      <c r="BM50" s="219" t="str">
        <f>IFERROR(US_Others!AL55*US_Others!AL$8/US_Others!AL55,"")</f>
        <v/>
      </c>
    </row>
    <row r="51" spans="1:65">
      <c r="A51" s="200" t="s">
        <v>164</v>
      </c>
      <c r="B51" s="332">
        <v>327400</v>
      </c>
      <c r="C51" s="333">
        <f>SUM(US_CO2!C54:AX54)</f>
        <v>27.083381032665763</v>
      </c>
      <c r="D51" s="333">
        <f>SUM(US_CH4!C54:AC54)</f>
        <v>2.4266307202959785E-2</v>
      </c>
      <c r="E51" s="333">
        <f>SUM(US_N2O!C54:AA54)</f>
        <v>3.941256708087635E-2</v>
      </c>
      <c r="F51" s="332">
        <f>US_Others!V56+US_Others!U56</f>
        <v>0</v>
      </c>
      <c r="G51" s="332">
        <f>US_Others!C56+US_Others!H56+US_Others!N56</f>
        <v>0</v>
      </c>
      <c r="H51" s="332">
        <f>US_Others!D56+US_Others!I56+US_Others!O56</f>
        <v>0</v>
      </c>
      <c r="I51" s="332">
        <f>US_Others!E56+US_Others!J56+US_Others!P56+US_Others!W56</f>
        <v>0</v>
      </c>
      <c r="J51" s="332">
        <f>US_Others!F56+US_Others!K56+US_Others!Q56</f>
        <v>0</v>
      </c>
      <c r="K51" s="332">
        <f>US_Others!G56+US_Others!L56+US_Others!R56</f>
        <v>0</v>
      </c>
      <c r="L51" s="332">
        <f>US_Others!Z56+US_Others!AB56</f>
        <v>0</v>
      </c>
      <c r="M51" s="332">
        <f>US_Others!AA56+US_Others!AC56</f>
        <v>0</v>
      </c>
      <c r="N51" s="332">
        <f>US_Others!AD56</f>
        <v>0</v>
      </c>
      <c r="O51" s="332">
        <f>US_Others!AE56</f>
        <v>0</v>
      </c>
      <c r="P51" s="332">
        <f>SUM(US_Others!AG56:AI56)</f>
        <v>0</v>
      </c>
      <c r="Q51" s="332">
        <f>US_Others!AL56</f>
        <v>0</v>
      </c>
      <c r="R51" s="332"/>
      <c r="S51" s="334">
        <f t="shared" si="0"/>
        <v>27083.381032665762</v>
      </c>
      <c r="T51" s="334">
        <f>D51*1000/Spec!I$6</f>
        <v>0.97065228811839133</v>
      </c>
      <c r="U51" s="334">
        <f>E51*1000/Spec!I$7</f>
        <v>0.13225693651300788</v>
      </c>
      <c r="V51" s="334">
        <f>F51*1000/Spec!I$8</f>
        <v>0</v>
      </c>
      <c r="W51" s="334">
        <f>G51*1000/Spec!I$9</f>
        <v>0</v>
      </c>
      <c r="X51" s="334">
        <f>H51*1000/Spec!I$10</f>
        <v>0</v>
      </c>
      <c r="Y51" s="334">
        <f>I51*1000/Spec!I$11</f>
        <v>0</v>
      </c>
      <c r="Z51" s="334">
        <f>J51*1000/Spec!I$12</f>
        <v>0</v>
      </c>
      <c r="AA51" s="334">
        <f>K51*1000/Spec!I$15</f>
        <v>0</v>
      </c>
      <c r="AB51" s="334">
        <f>L51*1000/Spec!I$17</f>
        <v>0</v>
      </c>
      <c r="AC51" s="334">
        <f>M51*1000/Spec!I$18</f>
        <v>0</v>
      </c>
      <c r="AD51" s="335">
        <f>N51*1000/Spec!I$25</f>
        <v>0</v>
      </c>
      <c r="AE51" s="335">
        <f>O51*1000/Spec!I$26</f>
        <v>0</v>
      </c>
      <c r="AF51" s="334">
        <f>P51*1000/Spec!I$21</f>
        <v>0</v>
      </c>
      <c r="AG51" s="334">
        <f>Q51*1000/Spec!I$22</f>
        <v>0</v>
      </c>
      <c r="AI51" s="432">
        <f>S51/'2007output'!$D49</f>
        <v>3.1087185258346057</v>
      </c>
      <c r="AJ51" s="432">
        <f>T51/'2007output'!$D49</f>
        <v>1.1141462532236831E-4</v>
      </c>
      <c r="AK51" s="432">
        <f>U51/'2007output'!$D49</f>
        <v>1.5180881154100511E-5</v>
      </c>
      <c r="AL51" s="433">
        <f>V51/'2007output'!$D49</f>
        <v>0</v>
      </c>
      <c r="AM51" s="433">
        <f>W51/'2007output'!$D49</f>
        <v>0</v>
      </c>
      <c r="AN51" s="433">
        <f>X51/'2007output'!$D49</f>
        <v>0</v>
      </c>
      <c r="AO51" s="433">
        <f>Y51/'2007output'!$D49</f>
        <v>0</v>
      </c>
      <c r="AP51" s="433">
        <f>Z51/'2007output'!$D49</f>
        <v>0</v>
      </c>
      <c r="AQ51" s="433">
        <f>AA51/'2007output'!$D49</f>
        <v>0</v>
      </c>
      <c r="AR51" s="433">
        <f>AB51/'2007output'!$D49</f>
        <v>0</v>
      </c>
      <c r="AS51" s="433">
        <f>AC51/'2007output'!$D49</f>
        <v>0</v>
      </c>
      <c r="AT51" s="433">
        <f>AD51/'2007output'!$D49</f>
        <v>0</v>
      </c>
      <c r="AU51" s="433">
        <f>AE51/'2007output'!$D49</f>
        <v>0</v>
      </c>
      <c r="AV51" s="433">
        <f>AF51/'2007output'!$D49</f>
        <v>0</v>
      </c>
      <c r="AW51" s="433">
        <f>AG51/'2007output'!$D49</f>
        <v>0</v>
      </c>
      <c r="AY51" s="370">
        <f>IFERROR(IF(SUMPRODUCT(US_CO2!C54:AX54/SUM(US_CO2!C54:AX54),US_CO2!C$6:AX$6)&gt;3.5,4,IF(SUMPRODUCT(US_CO2!C54:AX54/SUM(US_CO2!C54:AX54),US_CO2!C$6:AX$6)&gt;2.5,3,2)),"")</f>
        <v>3</v>
      </c>
      <c r="AZ51" s="370">
        <f>IFERROR(IF(SUMPRODUCT(US_CH4!C54:AC54/SUM(US_CH4!C54:AC54),US_CH4!C$6:AC$6)&gt;3.5,4,IF(SUMPRODUCT(US_CH4!C54:AC54/SUM(US_CH4!C54:AC54),US_CH4!C$6:AC$6)&gt;2.5,3,2)),"")</f>
        <v>4</v>
      </c>
      <c r="BA51" s="223">
        <f>IFERROR(IF(SUMPRODUCT(US_N2O!C54:AA54/SUM(US_N2O!C54:AA54),US_N2O!C$6:AA$6)&gt;3.5,4,IF(SUMPRODUCT(US_N2O!C54:AA54/SUM(US_N2O!C54:AA54),US_N2O!C$6:AA$6)&gt;2.5,3,2)),"")</f>
        <v>4</v>
      </c>
      <c r="BB51" s="223" t="str">
        <f>IFERROR(IF(SUMPRODUCT(US_Others!U56:V56/SUM(US_Others!U56:V56),US_Others!U$8:V$8)&gt;3.5,4,IF(SUMPRODUCT(US_Others!U56:V56/SUM(US_Others!U56:V56),US_Others!U$8:V$8)&gt;2.5,3,2)),"")</f>
        <v/>
      </c>
      <c r="BC51" s="223" t="str">
        <f>IFERROR(IF((US_Others!C56*US_Others!C$8/SUM(US_Others!C56,US_Others!H56,US_Others!N56)+ US_Others!H56*US_Others!H$8/SUM(US_Others!C56,US_Others!H56,US_Others!N56)+US_Others!N56*US_Others!N$8/SUM(US_Others!C56,US_Others!H56,US_Others!N56))&gt;3.5,4,IF((US_Others!C56*US_Others!C$8/SUM(US_Others!C56,US_Others!H56,US_Others!N56)+ US_Others!H56*US_Others!H$8/SUM(US_Others!C56,US_Others!H56,US_Others!N56)+US_Others!N56*US_Others!N$8/SUM(US_Others!C56,US_Others!H56,US_Others!N56))&gt;2.5,3,2)),"")</f>
        <v/>
      </c>
      <c r="BD51" s="223" t="str">
        <f>IFERROR(IF((US_Others!D56*US_Others!D$8/SUM(US_Others!D56,US_Others!I56,US_Others!O56)+US_Others!I56*US_Others!I$8/SUM(US_Others!D56,US_Others!I56,US_Others!O56)+US_Others!O56*US_Others!O$8/SUM(US_Others!D56,US_Others!I56,US_Others!O56))&gt;3.5,4,IF((US_Others!D56*US_Others!D$8/SUM(US_Others!D56,US_Others!I56,US_Others!O56)+US_Others!I56*US_Others!I$8/SUM(US_Others!D56,US_Others!I56,US_Others!O56)+US_Others!O56*US_Others!O$8/SUM(US_Others!D56,US_Others!I56,US_Others!O56))&gt;2.5,3,2)),"")</f>
        <v/>
      </c>
      <c r="BE51" s="223" t="str">
        <f>IFERROR(IF((US_Others!E56*US_Others!E$8/SUM(US_Others!E56,US_Others!J56,US_Others!P56,US_Others!W56)+US_Others!J56*US_Others!J$8/SUM(US_Others!E56,US_Others!J56,US_Others!P56,US_Others!W56)+US_Others!P56*US_Others!P$8/SUM(US_Others!E56,US_Others!J56,US_Others!P56,US_Others!W56)+US_Others!W56*US_Others!W$8/SUM(US_Others!E56,US_Others!J56,US_Others!P56,US_Others!W56))&gt;3.5,4,IF((US_Others!E56*US_Others!E$8/SUM(US_Others!E56,US_Others!J56,US_Others!P56,US_Others!W56)+US_Others!J56*US_Others!J$8/SUM(US_Others!E56,US_Others!J56,US_Others!P56,US_Others!W56)+US_Others!P56*US_Others!P$8/SUM(US_Others!E56,US_Others!J56,US_Others!P56,US_Others!W56)+US_Others!W56*US_Others!W$8/SUM(US_Others!E56,US_Others!J56,US_Others!P56,US_Others!W56))&gt;2.5,3,2)),"")</f>
        <v/>
      </c>
      <c r="BF51" s="223" t="str">
        <f>IFERROR(IF((US_Others!F56*US_Others!F$8/SUM(US_Others!F56,US_Others!K56,US_Others!Q56)+US_Others!K56*US_Others!K$8/SUM(US_Others!F56,US_Others!K56,US_Others!Q56)+US_Others!Q56*US_Others!Q$8/SUM(US_Others!F56,US_Others!K56,US_Others!Q56))&gt;3.5,4,IF((US_Others!F56*US_Others!F$8/SUM(US_Others!F56,US_Others!K56,US_Others!Q56)+US_Others!K56*US_Others!K$8/SUM(US_Others!F56,US_Others!K56,US_Others!Q56)+US_Others!Q56*US_Others!Q$8/SUM(US_Others!F56,US_Others!K56,US_Others!Q56))&gt;2.5,3,2)),"")</f>
        <v/>
      </c>
      <c r="BG51" s="223" t="str">
        <f>IFERROR(IF((US_Others!G56*US_Others!G$8/SUM(US_Others!G56,US_Others!L56,US_Others!R56)+US_Others!L56*US_Others!L$8/SUM(US_Others!G56,US_Others!L56,US_Others!R56)+US_Others!R56*US_Others!R$8/SUM(US_Others!G56,US_Others!L56,US_Others!R56))&gt;3.5,4,IF((US_Others!G56*US_Others!G$8/SUM(US_Others!G56,US_Others!L56,US_Others!R56)+US_Others!L56*US_Others!L$8/SUM(US_Others!G56,US_Others!L56,US_Others!R56)+US_Others!R56*US_Others!R$8/SUM(US_Others!G56,US_Others!L56,US_Others!R56))&gt;2.5,3,2)),"")</f>
        <v/>
      </c>
      <c r="BH51" s="219" t="str">
        <f>IFERROR(IF((US_Others!Z56*US_Others!Z$8/SUM(US_Others!Z56,US_Others!AB56)+US_Others!AB56*US_Others!AB$8/SUM(US_Others!Z56,US_Others!AB56))&gt;3.5,4,IF((US_Others!Z56*US_Others!Z$8/SUM(US_Others!Z56,US_Others!AB56)+US_Others!AB56*US_Others!AB$8/SUM(US_Others!Z56,US_Others!AB56))&gt;2.5,3,2)),"")</f>
        <v/>
      </c>
      <c r="BI51" s="219" t="str">
        <f>IFERROR(IF((US_Others!AA56*US_Others!AA$8/SUM(US_Others!AA56,US_Others!AC56)+US_Others!AC56*US_Others!AC$8/SUM(US_Others!AA56,US_Others!AC56))&gt;3.5,4,IF((US_Others!AA56*US_Others!AA$8/SUM(US_Others!AA56,US_Others!AC56)+US_Others!AC56*US_Others!AC$8/SUM(US_Others!AA56,US_Others!AC56))&gt;2.5,3,2)),"")</f>
        <v/>
      </c>
      <c r="BJ51" s="219" t="str">
        <f>IFERROR(US_Others!AD56*US_Others!AD$8/US_Others!AD56,"")</f>
        <v/>
      </c>
      <c r="BK51" s="74" t="str">
        <f>IFERROR(US_Others!AE56*US_Others!AE$8/US_Others!AE56,"")</f>
        <v/>
      </c>
      <c r="BL51" s="219" t="str">
        <f>IFERROR(IF(SUMPRODUCT(US_Others!AG56:AI56/SUM(US_Others!AG56:AI56),US_Others!AG$8:AI$8)&gt;3.5,4,IF(SUMPRODUCT(US_Others!AG56:AI56/SUM(US_Others!AG56:AI56),US_Others!AG$8:AI$8)&gt;2.5,3,2)),"")</f>
        <v/>
      </c>
      <c r="BM51" s="219" t="str">
        <f>IFERROR(US_Others!AL56*US_Others!AL$8/US_Others!AL56,"")</f>
        <v/>
      </c>
    </row>
    <row r="52" spans="1:65">
      <c r="A52" s="200" t="s">
        <v>165</v>
      </c>
      <c r="B52" s="332">
        <v>327910</v>
      </c>
      <c r="C52" s="333">
        <f>SUM(US_CO2!C55:AX55)</f>
        <v>0.2673534689071928</v>
      </c>
      <c r="D52" s="333">
        <f>SUM(US_CH4!C55:AC55)</f>
        <v>1.3847453766283724E-4</v>
      </c>
      <c r="E52" s="333">
        <f>SUM(US_N2O!C55:AA55)</f>
        <v>1.6914506446615853E-4</v>
      </c>
      <c r="F52" s="332">
        <f>US_Others!V57+US_Others!U57</f>
        <v>0</v>
      </c>
      <c r="G52" s="332">
        <f>US_Others!C57+US_Others!H57+US_Others!N57</f>
        <v>1.4111074706411522E-6</v>
      </c>
      <c r="H52" s="332">
        <f>US_Others!D57+US_Others!I57+US_Others!O57</f>
        <v>2.3142162518514894E-5</v>
      </c>
      <c r="I52" s="332">
        <f>US_Others!E57+US_Others!J57+US_Others!P57+US_Others!W57</f>
        <v>1.0696194627459931E-4</v>
      </c>
      <c r="J52" s="332">
        <f>US_Others!F57+US_Others!K57+US_Others!Q57</f>
        <v>1.8485507865399092E-5</v>
      </c>
      <c r="K52" s="332">
        <f>US_Others!G57+US_Others!L57+US_Others!R57</f>
        <v>1.8344397118334979E-6</v>
      </c>
      <c r="L52" s="332">
        <f>US_Others!Z57+US_Others!AB57</f>
        <v>0</v>
      </c>
      <c r="M52" s="332">
        <f>US_Others!AA57+US_Others!AC57</f>
        <v>0</v>
      </c>
      <c r="N52" s="332">
        <f>US_Others!AD57</f>
        <v>0</v>
      </c>
      <c r="O52" s="332">
        <f>US_Others!AE57</f>
        <v>0</v>
      </c>
      <c r="P52" s="332">
        <f>SUM(US_Others!AG57:AI57)</f>
        <v>0</v>
      </c>
      <c r="Q52" s="332">
        <f>US_Others!AL57</f>
        <v>0</v>
      </c>
      <c r="R52" s="332"/>
      <c r="S52" s="334">
        <f t="shared" si="0"/>
        <v>267.35346890719279</v>
      </c>
      <c r="T52" s="334">
        <f>D52*1000/Spec!I$6</f>
        <v>5.5389815065134893E-3</v>
      </c>
      <c r="U52" s="334">
        <f>E52*1000/Spec!I$7</f>
        <v>5.6760088747033065E-4</v>
      </c>
      <c r="V52" s="334">
        <f>F52*1000/Spec!I$8</f>
        <v>0</v>
      </c>
      <c r="W52" s="334">
        <f>G52*1000/Spec!I$9</f>
        <v>2.09052958613504E-6</v>
      </c>
      <c r="X52" s="334">
        <f>H52*1000/Spec!I$10</f>
        <v>6.6120464338613984E-6</v>
      </c>
      <c r="Y52" s="334">
        <f>I52*1000/Spec!I$11</f>
        <v>7.4798563828391119E-5</v>
      </c>
      <c r="Z52" s="334">
        <f>J52*1000/Spec!I$12</f>
        <v>4.1354603725725039E-6</v>
      </c>
      <c r="AA52" s="334">
        <f>K52*1000/Spec!I$15</f>
        <v>1.8699691252125361E-7</v>
      </c>
      <c r="AB52" s="334">
        <f>L52*1000/Spec!I$17</f>
        <v>0</v>
      </c>
      <c r="AC52" s="334">
        <f>M52*1000/Spec!I$18</f>
        <v>0</v>
      </c>
      <c r="AD52" s="335">
        <f>N52*1000/Spec!I$25</f>
        <v>0</v>
      </c>
      <c r="AE52" s="335">
        <f>O52*1000/Spec!I$26</f>
        <v>0</v>
      </c>
      <c r="AF52" s="334">
        <f>P52*1000/Spec!I$21</f>
        <v>0</v>
      </c>
      <c r="AG52" s="334">
        <f>Q52*1000/Spec!I$22</f>
        <v>0</v>
      </c>
      <c r="AI52" s="432">
        <f>S52/'2007output'!$D50</f>
        <v>5.0591852600554127E-2</v>
      </c>
      <c r="AJ52" s="432">
        <f>T52/'2007output'!$D50</f>
        <v>1.0481529829411035E-6</v>
      </c>
      <c r="AK52" s="432">
        <f>U52/'2007output'!$D50</f>
        <v>1.0740829566273906E-7</v>
      </c>
      <c r="AL52" s="433">
        <f>V52/'2007output'!$D50</f>
        <v>0</v>
      </c>
      <c r="AM52" s="433">
        <f>W52/'2007output'!$D50</f>
        <v>3.9559525863326451E-10</v>
      </c>
      <c r="AN52" s="433">
        <f>X52/'2007output'!$D50</f>
        <v>1.2512112894486395E-9</v>
      </c>
      <c r="AO52" s="433">
        <f>Y52/'2007output'!$D50</f>
        <v>1.4154287697881799E-8</v>
      </c>
      <c r="AP52" s="433">
        <f>Z52/'2007output'!$D50</f>
        <v>7.825617616251994E-10</v>
      </c>
      <c r="AQ52" s="433">
        <f>AA52/'2007output'!$D50</f>
        <v>3.5385814419030544E-11</v>
      </c>
      <c r="AR52" s="433">
        <f>AB52/'2007output'!$D50</f>
        <v>0</v>
      </c>
      <c r="AS52" s="433">
        <f>AC52/'2007output'!$D50</f>
        <v>0</v>
      </c>
      <c r="AT52" s="433">
        <f>AD52/'2007output'!$D50</f>
        <v>0</v>
      </c>
      <c r="AU52" s="433">
        <f>AE52/'2007output'!$D50</f>
        <v>0</v>
      </c>
      <c r="AV52" s="433">
        <f>AF52/'2007output'!$D50</f>
        <v>0</v>
      </c>
      <c r="AW52" s="433">
        <f>AG52/'2007output'!$D50</f>
        <v>0</v>
      </c>
      <c r="AY52" s="370">
        <f>IFERROR(IF(SUMPRODUCT(US_CO2!C55:AX55/SUM(US_CO2!C55:AX55),US_CO2!C$6:AX$6)&gt;3.5,4,IF(SUMPRODUCT(US_CO2!C55:AX55/SUM(US_CO2!C55:AX55),US_CO2!C$6:AX$6)&gt;2.5,3,2)),"")</f>
        <v>4</v>
      </c>
      <c r="AZ52" s="370">
        <f>IFERROR(IF(SUMPRODUCT(US_CH4!C55:AC55/SUM(US_CH4!C55:AC55),US_CH4!C$6:AC$6)&gt;3.5,4,IF(SUMPRODUCT(US_CH4!C55:AC55/SUM(US_CH4!C55:AC55),US_CH4!C$6:AC$6)&gt;2.5,3,2)),"")</f>
        <v>4</v>
      </c>
      <c r="BA52" s="223">
        <f>IFERROR(IF(SUMPRODUCT(US_N2O!C55:AA55/SUM(US_N2O!C55:AA55),US_N2O!C$6:AA$6)&gt;3.5,4,IF(SUMPRODUCT(US_N2O!C55:AA55/SUM(US_N2O!C55:AA55),US_N2O!C$6:AA$6)&gt;2.5,3,2)),"")</f>
        <v>4</v>
      </c>
      <c r="BB52" s="223" t="str">
        <f>IFERROR(IF(SUMPRODUCT(US_Others!U57:V57/SUM(US_Others!U57:V57),US_Others!U$8:V$8)&gt;3.5,4,IF(SUMPRODUCT(US_Others!U57:V57/SUM(US_Others!U57:V57),US_Others!U$8:V$8)&gt;2.5,3,2)),"")</f>
        <v/>
      </c>
      <c r="BC52" s="223">
        <f>IFERROR(IF((US_Others!C57*US_Others!C$8/SUM(US_Others!C57,US_Others!H57,US_Others!N57)+ US_Others!H57*US_Others!H$8/SUM(US_Others!C57,US_Others!H57,US_Others!N57)+US_Others!N57*US_Others!N$8/SUM(US_Others!C57,US_Others!H57,US_Others!N57))&gt;3.5,4,IF((US_Others!C57*US_Others!C$8/SUM(US_Others!C57,US_Others!H57,US_Others!N57)+ US_Others!H57*US_Others!H$8/SUM(US_Others!C57,US_Others!H57,US_Others!N57)+US_Others!N57*US_Others!N$8/SUM(US_Others!C57,US_Others!H57,US_Others!N57))&gt;2.5,3,2)),"")</f>
        <v>4</v>
      </c>
      <c r="BD52" s="223">
        <f>IFERROR(IF((US_Others!D57*US_Others!D$8/SUM(US_Others!D57,US_Others!I57,US_Others!O57)+US_Others!I57*US_Others!I$8/SUM(US_Others!D57,US_Others!I57,US_Others!O57)+US_Others!O57*US_Others!O$8/SUM(US_Others!D57,US_Others!I57,US_Others!O57))&gt;3.5,4,IF((US_Others!D57*US_Others!D$8/SUM(US_Others!D57,US_Others!I57,US_Others!O57)+US_Others!I57*US_Others!I$8/SUM(US_Others!D57,US_Others!I57,US_Others!O57)+US_Others!O57*US_Others!O$8/SUM(US_Others!D57,US_Others!I57,US_Others!O57))&gt;2.5,3,2)),"")</f>
        <v>4</v>
      </c>
      <c r="BE52" s="223">
        <f>IFERROR(IF((US_Others!E57*US_Others!E$8/SUM(US_Others!E57,US_Others!J57,US_Others!P57,US_Others!W57)+US_Others!J57*US_Others!J$8/SUM(US_Others!E57,US_Others!J57,US_Others!P57,US_Others!W57)+US_Others!P57*US_Others!P$8/SUM(US_Others!E57,US_Others!J57,US_Others!P57,US_Others!W57)+US_Others!W57*US_Others!W$8/SUM(US_Others!E57,US_Others!J57,US_Others!P57,US_Others!W57))&gt;3.5,4,IF((US_Others!E57*US_Others!E$8/SUM(US_Others!E57,US_Others!J57,US_Others!P57,US_Others!W57)+US_Others!J57*US_Others!J$8/SUM(US_Others!E57,US_Others!J57,US_Others!P57,US_Others!W57)+US_Others!P57*US_Others!P$8/SUM(US_Others!E57,US_Others!J57,US_Others!P57,US_Others!W57)+US_Others!W57*US_Others!W$8/SUM(US_Others!E57,US_Others!J57,US_Others!P57,US_Others!W57))&gt;2.5,3,2)),"")</f>
        <v>4</v>
      </c>
      <c r="BF52" s="223">
        <f>IFERROR(IF((US_Others!F57*US_Others!F$8/SUM(US_Others!F57,US_Others!K57,US_Others!Q57)+US_Others!K57*US_Others!K$8/SUM(US_Others!F57,US_Others!K57,US_Others!Q57)+US_Others!Q57*US_Others!Q$8/SUM(US_Others!F57,US_Others!K57,US_Others!Q57))&gt;3.5,4,IF((US_Others!F57*US_Others!F$8/SUM(US_Others!F57,US_Others!K57,US_Others!Q57)+US_Others!K57*US_Others!K$8/SUM(US_Others!F57,US_Others!K57,US_Others!Q57)+US_Others!Q57*US_Others!Q$8/SUM(US_Others!F57,US_Others!K57,US_Others!Q57))&gt;2.5,3,2)),"")</f>
        <v>4</v>
      </c>
      <c r="BG52" s="223">
        <f>IFERROR(IF((US_Others!G57*US_Others!G$8/SUM(US_Others!G57,US_Others!L57,US_Others!R57)+US_Others!L57*US_Others!L$8/SUM(US_Others!G57,US_Others!L57,US_Others!R57)+US_Others!R57*US_Others!R$8/SUM(US_Others!G57,US_Others!L57,US_Others!R57))&gt;3.5,4,IF((US_Others!G57*US_Others!G$8/SUM(US_Others!G57,US_Others!L57,US_Others!R57)+US_Others!L57*US_Others!L$8/SUM(US_Others!G57,US_Others!L57,US_Others!R57)+US_Others!R57*US_Others!R$8/SUM(US_Others!G57,US_Others!L57,US_Others!R57))&gt;2.5,3,2)),"")</f>
        <v>4</v>
      </c>
      <c r="BH52" s="219" t="str">
        <f>IFERROR(IF((US_Others!Z57*US_Others!Z$8/SUM(US_Others!Z57,US_Others!AB57)+US_Others!AB57*US_Others!AB$8/SUM(US_Others!Z57,US_Others!AB57))&gt;3.5,4,IF((US_Others!Z57*US_Others!Z$8/SUM(US_Others!Z57,US_Others!AB57)+US_Others!AB57*US_Others!AB$8/SUM(US_Others!Z57,US_Others!AB57))&gt;2.5,3,2)),"")</f>
        <v/>
      </c>
      <c r="BI52" s="219" t="str">
        <f>IFERROR(IF((US_Others!AA57*US_Others!AA$8/SUM(US_Others!AA57,US_Others!AC57)+US_Others!AC57*US_Others!AC$8/SUM(US_Others!AA57,US_Others!AC57))&gt;3.5,4,IF((US_Others!AA57*US_Others!AA$8/SUM(US_Others!AA57,US_Others!AC57)+US_Others!AC57*US_Others!AC$8/SUM(US_Others!AA57,US_Others!AC57))&gt;2.5,3,2)),"")</f>
        <v/>
      </c>
      <c r="BJ52" s="219" t="str">
        <f>IFERROR(US_Others!AD57*US_Others!AD$8/US_Others!AD57,"")</f>
        <v/>
      </c>
      <c r="BK52" s="74" t="str">
        <f>IFERROR(US_Others!AE57*US_Others!AE$8/US_Others!AE57,"")</f>
        <v/>
      </c>
      <c r="BL52" s="219" t="str">
        <f>IFERROR(IF(SUMPRODUCT(US_Others!AG57:AI57/SUM(US_Others!AG57:AI57),US_Others!AG$8:AI$8)&gt;3.5,4,IF(SUMPRODUCT(US_Others!AG57:AI57/SUM(US_Others!AG57:AI57),US_Others!AG$8:AI$8)&gt;2.5,3,2)),"")</f>
        <v/>
      </c>
      <c r="BM52" s="219" t="str">
        <f>IFERROR(US_Others!AL57*US_Others!AL$8/US_Others!AL57,"")</f>
        <v/>
      </c>
    </row>
    <row r="53" spans="1:65">
      <c r="A53" s="200" t="s">
        <v>166</v>
      </c>
      <c r="B53" s="332">
        <v>327991</v>
      </c>
      <c r="C53" s="333">
        <f>SUM(US_CO2!C56:AX56)</f>
        <v>0.23823851485488265</v>
      </c>
      <c r="D53" s="333">
        <f>SUM(US_CH4!C56:AC56)</f>
        <v>1.3237941049841801E-4</v>
      </c>
      <c r="E53" s="333">
        <f>SUM(US_N2O!C56:AA56)</f>
        <v>1.6611698998207142E-4</v>
      </c>
      <c r="F53" s="332">
        <f>US_Others!V58+US_Others!U58</f>
        <v>0</v>
      </c>
      <c r="G53" s="332">
        <f>US_Others!C58+US_Others!H58+US_Others!N58</f>
        <v>0</v>
      </c>
      <c r="H53" s="332">
        <f>US_Others!D58+US_Others!I58+US_Others!O58</f>
        <v>0</v>
      </c>
      <c r="I53" s="332">
        <f>US_Others!E58+US_Others!J58+US_Others!P58+US_Others!W58</f>
        <v>0</v>
      </c>
      <c r="J53" s="332">
        <f>US_Others!F58+US_Others!K58+US_Others!Q58</f>
        <v>0</v>
      </c>
      <c r="K53" s="332">
        <f>US_Others!G58+US_Others!L58+US_Others!R58</f>
        <v>0</v>
      </c>
      <c r="L53" s="332">
        <f>US_Others!Z58+US_Others!AB58</f>
        <v>0</v>
      </c>
      <c r="M53" s="332">
        <f>US_Others!AA58+US_Others!AC58</f>
        <v>0</v>
      </c>
      <c r="N53" s="332">
        <f>US_Others!AD58</f>
        <v>0</v>
      </c>
      <c r="O53" s="332">
        <f>US_Others!AE58</f>
        <v>0</v>
      </c>
      <c r="P53" s="332">
        <f>SUM(US_Others!AG58:AI58)</f>
        <v>0</v>
      </c>
      <c r="Q53" s="332">
        <f>US_Others!AL58</f>
        <v>0</v>
      </c>
      <c r="R53" s="332"/>
      <c r="S53" s="334">
        <f t="shared" si="0"/>
        <v>238.23851485488265</v>
      </c>
      <c r="T53" s="334">
        <f>D53*1000/Spec!I$6</f>
        <v>5.2951764199367203E-3</v>
      </c>
      <c r="U53" s="334">
        <f>E53*1000/Spec!I$7</f>
        <v>5.5743956369822619E-4</v>
      </c>
      <c r="V53" s="334">
        <f>F53*1000/Spec!I$8</f>
        <v>0</v>
      </c>
      <c r="W53" s="334">
        <f>G53*1000/Spec!I$9</f>
        <v>0</v>
      </c>
      <c r="X53" s="334">
        <f>H53*1000/Spec!I$10</f>
        <v>0</v>
      </c>
      <c r="Y53" s="334">
        <f>I53*1000/Spec!I$11</f>
        <v>0</v>
      </c>
      <c r="Z53" s="334">
        <f>J53*1000/Spec!I$12</f>
        <v>0</v>
      </c>
      <c r="AA53" s="334">
        <f>K53*1000/Spec!I$15</f>
        <v>0</v>
      </c>
      <c r="AB53" s="334">
        <f>L53*1000/Spec!I$17</f>
        <v>0</v>
      </c>
      <c r="AC53" s="334">
        <f>M53*1000/Spec!I$18</f>
        <v>0</v>
      </c>
      <c r="AD53" s="335">
        <f>N53*1000/Spec!I$25</f>
        <v>0</v>
      </c>
      <c r="AE53" s="335">
        <f>O53*1000/Spec!I$26</f>
        <v>0</v>
      </c>
      <c r="AF53" s="334">
        <f>P53*1000/Spec!I$21</f>
        <v>0</v>
      </c>
      <c r="AG53" s="334">
        <f>Q53*1000/Spec!I$22</f>
        <v>0</v>
      </c>
      <c r="AI53" s="432">
        <f>S53/'2007output'!$D51</f>
        <v>5.4795971846618441E-2</v>
      </c>
      <c r="AJ53" s="432">
        <f>T53/'2007output'!$D51</f>
        <v>1.217915324088009E-6</v>
      </c>
      <c r="AK53" s="432">
        <f>U53/'2007output'!$D51</f>
        <v>1.2821370489656261E-7</v>
      </c>
      <c r="AL53" s="433">
        <f>V53/'2007output'!$D51</f>
        <v>0</v>
      </c>
      <c r="AM53" s="433">
        <f>W53/'2007output'!$D51</f>
        <v>0</v>
      </c>
      <c r="AN53" s="433">
        <f>X53/'2007output'!$D51</f>
        <v>0</v>
      </c>
      <c r="AO53" s="433">
        <f>Y53/'2007output'!$D51</f>
        <v>0</v>
      </c>
      <c r="AP53" s="433">
        <f>Z53/'2007output'!$D51</f>
        <v>0</v>
      </c>
      <c r="AQ53" s="433">
        <f>AA53/'2007output'!$D51</f>
        <v>0</v>
      </c>
      <c r="AR53" s="433">
        <f>AB53/'2007output'!$D51</f>
        <v>0</v>
      </c>
      <c r="AS53" s="433">
        <f>AC53/'2007output'!$D51</f>
        <v>0</v>
      </c>
      <c r="AT53" s="433">
        <f>AD53/'2007output'!$D51</f>
        <v>0</v>
      </c>
      <c r="AU53" s="433">
        <f>AE53/'2007output'!$D51</f>
        <v>0</v>
      </c>
      <c r="AV53" s="433">
        <f>AF53/'2007output'!$D51</f>
        <v>0</v>
      </c>
      <c r="AW53" s="433">
        <f>AG53/'2007output'!$D51</f>
        <v>0</v>
      </c>
      <c r="AY53" s="370">
        <f>IFERROR(IF(SUMPRODUCT(US_CO2!C56:AX56/SUM(US_CO2!C56:AX56),US_CO2!C$6:AX$6)&gt;3.5,4,IF(SUMPRODUCT(US_CO2!C56:AX56/SUM(US_CO2!C56:AX56),US_CO2!C$6:AX$6)&gt;2.5,3,2)),"")</f>
        <v>4</v>
      </c>
      <c r="AZ53" s="370">
        <f>IFERROR(IF(SUMPRODUCT(US_CH4!C56:AC56/SUM(US_CH4!C56:AC56),US_CH4!C$6:AC$6)&gt;3.5,4,IF(SUMPRODUCT(US_CH4!C56:AC56/SUM(US_CH4!C56:AC56),US_CH4!C$6:AC$6)&gt;2.5,3,2)),"")</f>
        <v>4</v>
      </c>
      <c r="BA53" s="223">
        <f>IFERROR(IF(SUMPRODUCT(US_N2O!C56:AA56/SUM(US_N2O!C56:AA56),US_N2O!C$6:AA$6)&gt;3.5,4,IF(SUMPRODUCT(US_N2O!C56:AA56/SUM(US_N2O!C56:AA56),US_N2O!C$6:AA$6)&gt;2.5,3,2)),"")</f>
        <v>4</v>
      </c>
      <c r="BB53" s="223" t="str">
        <f>IFERROR(IF(SUMPRODUCT(US_Others!U58:V58/SUM(US_Others!U58:V58),US_Others!U$8:V$8)&gt;3.5,4,IF(SUMPRODUCT(US_Others!U58:V58/SUM(US_Others!U58:V58),US_Others!U$8:V$8)&gt;2.5,3,2)),"")</f>
        <v/>
      </c>
      <c r="BC53" s="223" t="str">
        <f>IFERROR(IF((US_Others!C58*US_Others!C$8/SUM(US_Others!C58,US_Others!H58,US_Others!N58)+ US_Others!H58*US_Others!H$8/SUM(US_Others!C58,US_Others!H58,US_Others!N58)+US_Others!N58*US_Others!N$8/SUM(US_Others!C58,US_Others!H58,US_Others!N58))&gt;3.5,4,IF((US_Others!C58*US_Others!C$8/SUM(US_Others!C58,US_Others!H58,US_Others!N58)+ US_Others!H58*US_Others!H$8/SUM(US_Others!C58,US_Others!H58,US_Others!N58)+US_Others!N58*US_Others!N$8/SUM(US_Others!C58,US_Others!H58,US_Others!N58))&gt;2.5,3,2)),"")</f>
        <v/>
      </c>
      <c r="BD53" s="223" t="str">
        <f>IFERROR(IF((US_Others!D58*US_Others!D$8/SUM(US_Others!D58,US_Others!I58,US_Others!O58)+US_Others!I58*US_Others!I$8/SUM(US_Others!D58,US_Others!I58,US_Others!O58)+US_Others!O58*US_Others!O$8/SUM(US_Others!D58,US_Others!I58,US_Others!O58))&gt;3.5,4,IF((US_Others!D58*US_Others!D$8/SUM(US_Others!D58,US_Others!I58,US_Others!O58)+US_Others!I58*US_Others!I$8/SUM(US_Others!D58,US_Others!I58,US_Others!O58)+US_Others!O58*US_Others!O$8/SUM(US_Others!D58,US_Others!I58,US_Others!O58))&gt;2.5,3,2)),"")</f>
        <v/>
      </c>
      <c r="BE53" s="223" t="str">
        <f>IFERROR(IF((US_Others!E58*US_Others!E$8/SUM(US_Others!E58,US_Others!J58,US_Others!P58,US_Others!W58)+US_Others!J58*US_Others!J$8/SUM(US_Others!E58,US_Others!J58,US_Others!P58,US_Others!W58)+US_Others!P58*US_Others!P$8/SUM(US_Others!E58,US_Others!J58,US_Others!P58,US_Others!W58)+US_Others!W58*US_Others!W$8/SUM(US_Others!E58,US_Others!J58,US_Others!P58,US_Others!W58))&gt;3.5,4,IF((US_Others!E58*US_Others!E$8/SUM(US_Others!E58,US_Others!J58,US_Others!P58,US_Others!W58)+US_Others!J58*US_Others!J$8/SUM(US_Others!E58,US_Others!J58,US_Others!P58,US_Others!W58)+US_Others!P58*US_Others!P$8/SUM(US_Others!E58,US_Others!J58,US_Others!P58,US_Others!W58)+US_Others!W58*US_Others!W$8/SUM(US_Others!E58,US_Others!J58,US_Others!P58,US_Others!W58))&gt;2.5,3,2)),"")</f>
        <v/>
      </c>
      <c r="BF53" s="223" t="str">
        <f>IFERROR(IF((US_Others!F58*US_Others!F$8/SUM(US_Others!F58,US_Others!K58,US_Others!Q58)+US_Others!K58*US_Others!K$8/SUM(US_Others!F58,US_Others!K58,US_Others!Q58)+US_Others!Q58*US_Others!Q$8/SUM(US_Others!F58,US_Others!K58,US_Others!Q58))&gt;3.5,4,IF((US_Others!F58*US_Others!F$8/SUM(US_Others!F58,US_Others!K58,US_Others!Q58)+US_Others!K58*US_Others!K$8/SUM(US_Others!F58,US_Others!K58,US_Others!Q58)+US_Others!Q58*US_Others!Q$8/SUM(US_Others!F58,US_Others!K58,US_Others!Q58))&gt;2.5,3,2)),"")</f>
        <v/>
      </c>
      <c r="BG53" s="223" t="str">
        <f>IFERROR(IF((US_Others!G58*US_Others!G$8/SUM(US_Others!G58,US_Others!L58,US_Others!R58)+US_Others!L58*US_Others!L$8/SUM(US_Others!G58,US_Others!L58,US_Others!R58)+US_Others!R58*US_Others!R$8/SUM(US_Others!G58,US_Others!L58,US_Others!R58))&gt;3.5,4,IF((US_Others!G58*US_Others!G$8/SUM(US_Others!G58,US_Others!L58,US_Others!R58)+US_Others!L58*US_Others!L$8/SUM(US_Others!G58,US_Others!L58,US_Others!R58)+US_Others!R58*US_Others!R$8/SUM(US_Others!G58,US_Others!L58,US_Others!R58))&gt;2.5,3,2)),"")</f>
        <v/>
      </c>
      <c r="BH53" s="219" t="str">
        <f>IFERROR(IF((US_Others!Z58*US_Others!Z$8/SUM(US_Others!Z58,US_Others!AB58)+US_Others!AB58*US_Others!AB$8/SUM(US_Others!Z58,US_Others!AB58))&gt;3.5,4,IF((US_Others!Z58*US_Others!Z$8/SUM(US_Others!Z58,US_Others!AB58)+US_Others!AB58*US_Others!AB$8/SUM(US_Others!Z58,US_Others!AB58))&gt;2.5,3,2)),"")</f>
        <v/>
      </c>
      <c r="BI53" s="219" t="str">
        <f>IFERROR(IF((US_Others!AA58*US_Others!AA$8/SUM(US_Others!AA58,US_Others!AC58)+US_Others!AC58*US_Others!AC$8/SUM(US_Others!AA58,US_Others!AC58))&gt;3.5,4,IF((US_Others!AA58*US_Others!AA$8/SUM(US_Others!AA58,US_Others!AC58)+US_Others!AC58*US_Others!AC$8/SUM(US_Others!AA58,US_Others!AC58))&gt;2.5,3,2)),"")</f>
        <v/>
      </c>
      <c r="BJ53" s="219" t="str">
        <f>IFERROR(US_Others!AD58*US_Others!AD$8/US_Others!AD58,"")</f>
        <v/>
      </c>
      <c r="BK53" s="74" t="str">
        <f>IFERROR(US_Others!AE58*US_Others!AE$8/US_Others!AE58,"")</f>
        <v/>
      </c>
      <c r="BL53" s="219" t="str">
        <f>IFERROR(IF(SUMPRODUCT(US_Others!AG58:AI58/SUM(US_Others!AG58:AI58),US_Others!AG$8:AI$8)&gt;3.5,4,IF(SUMPRODUCT(US_Others!AG58:AI58/SUM(US_Others!AG58:AI58),US_Others!AG$8:AI$8)&gt;2.5,3,2)),"")</f>
        <v/>
      </c>
      <c r="BM53" s="219" t="str">
        <f>IFERROR(US_Others!AL58*US_Others!AL$8/US_Others!AL58,"")</f>
        <v/>
      </c>
    </row>
    <row r="54" spans="1:65">
      <c r="A54" s="200" t="s">
        <v>167</v>
      </c>
      <c r="B54" s="332">
        <v>327992</v>
      </c>
      <c r="C54" s="333">
        <f>SUM(US_CO2!C57:AX57)</f>
        <v>1.1014029399530012</v>
      </c>
      <c r="D54" s="333">
        <f>SUM(US_CH4!C57:AC57)</f>
        <v>5.7426721212774001E-4</v>
      </c>
      <c r="E54" s="333">
        <f>SUM(US_N2O!C57:AA57)</f>
        <v>7.0308342470168936E-4</v>
      </c>
      <c r="F54" s="332">
        <f>US_Others!V59+US_Others!U59</f>
        <v>0</v>
      </c>
      <c r="G54" s="332">
        <f>US_Others!C59+US_Others!H59+US_Others!N59</f>
        <v>0</v>
      </c>
      <c r="H54" s="332">
        <f>US_Others!D59+US_Others!I59+US_Others!O59</f>
        <v>0</v>
      </c>
      <c r="I54" s="332">
        <f>US_Others!E59+US_Others!J59+US_Others!P59+US_Others!W59</f>
        <v>0</v>
      </c>
      <c r="J54" s="332">
        <f>US_Others!F59+US_Others!K59+US_Others!Q59</f>
        <v>0</v>
      </c>
      <c r="K54" s="332">
        <f>US_Others!G59+US_Others!L59+US_Others!R59</f>
        <v>0</v>
      </c>
      <c r="L54" s="332">
        <f>US_Others!Z59+US_Others!AB59</f>
        <v>0</v>
      </c>
      <c r="M54" s="332">
        <f>US_Others!AA59+US_Others!AC59</f>
        <v>0</v>
      </c>
      <c r="N54" s="332">
        <f>US_Others!AD59</f>
        <v>0</v>
      </c>
      <c r="O54" s="332">
        <f>US_Others!AE59</f>
        <v>0</v>
      </c>
      <c r="P54" s="332">
        <f>SUM(US_Others!AG59:AI59)</f>
        <v>0</v>
      </c>
      <c r="Q54" s="332">
        <f>US_Others!AL59</f>
        <v>0</v>
      </c>
      <c r="R54" s="332"/>
      <c r="S54" s="334">
        <f t="shared" si="0"/>
        <v>1101.4029399530011</v>
      </c>
      <c r="T54" s="334">
        <f>D54*1000/Spec!I$6</f>
        <v>2.2970688485109601E-2</v>
      </c>
      <c r="U54" s="334">
        <f>E54*1000/Spec!I$7</f>
        <v>2.3593403513479509E-3</v>
      </c>
      <c r="V54" s="334">
        <f>F54*1000/Spec!I$8</f>
        <v>0</v>
      </c>
      <c r="W54" s="334">
        <f>G54*1000/Spec!I$9</f>
        <v>0</v>
      </c>
      <c r="X54" s="334">
        <f>H54*1000/Spec!I$10</f>
        <v>0</v>
      </c>
      <c r="Y54" s="334">
        <f>I54*1000/Spec!I$11</f>
        <v>0</v>
      </c>
      <c r="Z54" s="334">
        <f>J54*1000/Spec!I$12</f>
        <v>0</v>
      </c>
      <c r="AA54" s="334">
        <f>K54*1000/Spec!I$15</f>
        <v>0</v>
      </c>
      <c r="AB54" s="334">
        <f>L54*1000/Spec!I$17</f>
        <v>0</v>
      </c>
      <c r="AC54" s="334">
        <f>M54*1000/Spec!I$18</f>
        <v>0</v>
      </c>
      <c r="AD54" s="335">
        <f>N54*1000/Spec!I$25</f>
        <v>0</v>
      </c>
      <c r="AE54" s="335">
        <f>O54*1000/Spec!I$26</f>
        <v>0</v>
      </c>
      <c r="AF54" s="334">
        <f>P54*1000/Spec!I$21</f>
        <v>0</v>
      </c>
      <c r="AG54" s="334">
        <f>Q54*1000/Spec!I$22</f>
        <v>0</v>
      </c>
      <c r="AI54" s="432">
        <f>S54/'2007output'!$D52</f>
        <v>0.24793503781560883</v>
      </c>
      <c r="AJ54" s="432">
        <f>T54/'2007output'!$D52</f>
        <v>5.1708946032496019E-6</v>
      </c>
      <c r="AK54" s="432">
        <f>U54/'2007output'!$D52</f>
        <v>5.3110729780356998E-7</v>
      </c>
      <c r="AL54" s="433">
        <f>V54/'2007output'!$D52</f>
        <v>0</v>
      </c>
      <c r="AM54" s="433">
        <f>W54/'2007output'!$D52</f>
        <v>0</v>
      </c>
      <c r="AN54" s="433">
        <f>X54/'2007output'!$D52</f>
        <v>0</v>
      </c>
      <c r="AO54" s="433">
        <f>Y54/'2007output'!$D52</f>
        <v>0</v>
      </c>
      <c r="AP54" s="433">
        <f>Z54/'2007output'!$D52</f>
        <v>0</v>
      </c>
      <c r="AQ54" s="433">
        <f>AA54/'2007output'!$D52</f>
        <v>0</v>
      </c>
      <c r="AR54" s="433">
        <f>AB54/'2007output'!$D52</f>
        <v>0</v>
      </c>
      <c r="AS54" s="433">
        <f>AC54/'2007output'!$D52</f>
        <v>0</v>
      </c>
      <c r="AT54" s="433">
        <f>AD54/'2007output'!$D52</f>
        <v>0</v>
      </c>
      <c r="AU54" s="433">
        <f>AE54/'2007output'!$D52</f>
        <v>0</v>
      </c>
      <c r="AV54" s="433">
        <f>AF54/'2007output'!$D52</f>
        <v>0</v>
      </c>
      <c r="AW54" s="433">
        <f>AG54/'2007output'!$D52</f>
        <v>0</v>
      </c>
      <c r="AY54" s="370">
        <f>IFERROR(IF(SUMPRODUCT(US_CO2!C57:AX57/SUM(US_CO2!C57:AX57),US_CO2!C$6:AX$6)&gt;3.5,4,IF(SUMPRODUCT(US_CO2!C57:AX57/SUM(US_CO2!C57:AX57),US_CO2!C$6:AX$6)&gt;2.5,3,2)),"")</f>
        <v>4</v>
      </c>
      <c r="AZ54" s="370">
        <f>IFERROR(IF(SUMPRODUCT(US_CH4!C57:AC57/SUM(US_CH4!C57:AC57),US_CH4!C$6:AC$6)&gt;3.5,4,IF(SUMPRODUCT(US_CH4!C57:AC57/SUM(US_CH4!C57:AC57),US_CH4!C$6:AC$6)&gt;2.5,3,2)),"")</f>
        <v>4</v>
      </c>
      <c r="BA54" s="223">
        <f>IFERROR(IF(SUMPRODUCT(US_N2O!C57:AA57/SUM(US_N2O!C57:AA57),US_N2O!C$6:AA$6)&gt;3.5,4,IF(SUMPRODUCT(US_N2O!C57:AA57/SUM(US_N2O!C57:AA57),US_N2O!C$6:AA$6)&gt;2.5,3,2)),"")</f>
        <v>4</v>
      </c>
      <c r="BB54" s="223" t="str">
        <f>IFERROR(IF(SUMPRODUCT(US_Others!U59:V59/SUM(US_Others!U59:V59),US_Others!U$8:V$8)&gt;3.5,4,IF(SUMPRODUCT(US_Others!U59:V59/SUM(US_Others!U59:V59),US_Others!U$8:V$8)&gt;2.5,3,2)),"")</f>
        <v/>
      </c>
      <c r="BC54" s="223" t="str">
        <f>IFERROR(IF((US_Others!C59*US_Others!C$8/SUM(US_Others!C59,US_Others!H59,US_Others!N59)+ US_Others!H59*US_Others!H$8/SUM(US_Others!C59,US_Others!H59,US_Others!N59)+US_Others!N59*US_Others!N$8/SUM(US_Others!C59,US_Others!H59,US_Others!N59))&gt;3.5,4,IF((US_Others!C59*US_Others!C$8/SUM(US_Others!C59,US_Others!H59,US_Others!N59)+ US_Others!H59*US_Others!H$8/SUM(US_Others!C59,US_Others!H59,US_Others!N59)+US_Others!N59*US_Others!N$8/SUM(US_Others!C59,US_Others!H59,US_Others!N59))&gt;2.5,3,2)),"")</f>
        <v/>
      </c>
      <c r="BD54" s="223" t="str">
        <f>IFERROR(IF((US_Others!D59*US_Others!D$8/SUM(US_Others!D59,US_Others!I59,US_Others!O59)+US_Others!I59*US_Others!I$8/SUM(US_Others!D59,US_Others!I59,US_Others!O59)+US_Others!O59*US_Others!O$8/SUM(US_Others!D59,US_Others!I59,US_Others!O59))&gt;3.5,4,IF((US_Others!D59*US_Others!D$8/SUM(US_Others!D59,US_Others!I59,US_Others!O59)+US_Others!I59*US_Others!I$8/SUM(US_Others!D59,US_Others!I59,US_Others!O59)+US_Others!O59*US_Others!O$8/SUM(US_Others!D59,US_Others!I59,US_Others!O59))&gt;2.5,3,2)),"")</f>
        <v/>
      </c>
      <c r="BE54" s="223" t="str">
        <f>IFERROR(IF((US_Others!E59*US_Others!E$8/SUM(US_Others!E59,US_Others!J59,US_Others!P59,US_Others!W59)+US_Others!J59*US_Others!J$8/SUM(US_Others!E59,US_Others!J59,US_Others!P59,US_Others!W59)+US_Others!P59*US_Others!P$8/SUM(US_Others!E59,US_Others!J59,US_Others!P59,US_Others!W59)+US_Others!W59*US_Others!W$8/SUM(US_Others!E59,US_Others!J59,US_Others!P59,US_Others!W59))&gt;3.5,4,IF((US_Others!E59*US_Others!E$8/SUM(US_Others!E59,US_Others!J59,US_Others!P59,US_Others!W59)+US_Others!J59*US_Others!J$8/SUM(US_Others!E59,US_Others!J59,US_Others!P59,US_Others!W59)+US_Others!P59*US_Others!P$8/SUM(US_Others!E59,US_Others!J59,US_Others!P59,US_Others!W59)+US_Others!W59*US_Others!W$8/SUM(US_Others!E59,US_Others!J59,US_Others!P59,US_Others!W59))&gt;2.5,3,2)),"")</f>
        <v/>
      </c>
      <c r="BF54" s="223" t="str">
        <f>IFERROR(IF((US_Others!F59*US_Others!F$8/SUM(US_Others!F59,US_Others!K59,US_Others!Q59)+US_Others!K59*US_Others!K$8/SUM(US_Others!F59,US_Others!K59,US_Others!Q59)+US_Others!Q59*US_Others!Q$8/SUM(US_Others!F59,US_Others!K59,US_Others!Q59))&gt;3.5,4,IF((US_Others!F59*US_Others!F$8/SUM(US_Others!F59,US_Others!K59,US_Others!Q59)+US_Others!K59*US_Others!K$8/SUM(US_Others!F59,US_Others!K59,US_Others!Q59)+US_Others!Q59*US_Others!Q$8/SUM(US_Others!F59,US_Others!K59,US_Others!Q59))&gt;2.5,3,2)),"")</f>
        <v/>
      </c>
      <c r="BG54" s="223" t="str">
        <f>IFERROR(IF((US_Others!G59*US_Others!G$8/SUM(US_Others!G59,US_Others!L59,US_Others!R59)+US_Others!L59*US_Others!L$8/SUM(US_Others!G59,US_Others!L59,US_Others!R59)+US_Others!R59*US_Others!R$8/SUM(US_Others!G59,US_Others!L59,US_Others!R59))&gt;3.5,4,IF((US_Others!G59*US_Others!G$8/SUM(US_Others!G59,US_Others!L59,US_Others!R59)+US_Others!L59*US_Others!L$8/SUM(US_Others!G59,US_Others!L59,US_Others!R59)+US_Others!R59*US_Others!R$8/SUM(US_Others!G59,US_Others!L59,US_Others!R59))&gt;2.5,3,2)),"")</f>
        <v/>
      </c>
      <c r="BH54" s="219" t="str">
        <f>IFERROR(IF((US_Others!Z59*US_Others!Z$8/SUM(US_Others!Z59,US_Others!AB59)+US_Others!AB59*US_Others!AB$8/SUM(US_Others!Z59,US_Others!AB59))&gt;3.5,4,IF((US_Others!Z59*US_Others!Z$8/SUM(US_Others!Z59,US_Others!AB59)+US_Others!AB59*US_Others!AB$8/SUM(US_Others!Z59,US_Others!AB59))&gt;2.5,3,2)),"")</f>
        <v/>
      </c>
      <c r="BI54" s="219" t="str">
        <f>IFERROR(IF((US_Others!AA59*US_Others!AA$8/SUM(US_Others!AA59,US_Others!AC59)+US_Others!AC59*US_Others!AC$8/SUM(US_Others!AA59,US_Others!AC59))&gt;3.5,4,IF((US_Others!AA59*US_Others!AA$8/SUM(US_Others!AA59,US_Others!AC59)+US_Others!AC59*US_Others!AC$8/SUM(US_Others!AA59,US_Others!AC59))&gt;2.5,3,2)),"")</f>
        <v/>
      </c>
      <c r="BJ54" s="219" t="str">
        <f>IFERROR(US_Others!AD59*US_Others!AD$8/US_Others!AD59,"")</f>
        <v/>
      </c>
      <c r="BK54" s="74" t="str">
        <f>IFERROR(US_Others!AE59*US_Others!AE$8/US_Others!AE59,"")</f>
        <v/>
      </c>
      <c r="BL54" s="219" t="str">
        <f>IFERROR(IF(SUMPRODUCT(US_Others!AG59:AI59/SUM(US_Others!AG59:AI59),US_Others!AG$8:AI$8)&gt;3.5,4,IF(SUMPRODUCT(US_Others!AG59:AI59/SUM(US_Others!AG59:AI59),US_Others!AG$8:AI$8)&gt;2.5,3,2)),"")</f>
        <v/>
      </c>
      <c r="BM54" s="219" t="str">
        <f>IFERROR(US_Others!AL59*US_Others!AL$8/US_Others!AL59,"")</f>
        <v/>
      </c>
    </row>
    <row r="55" spans="1:65">
      <c r="A55" s="200" t="s">
        <v>168</v>
      </c>
      <c r="B55" s="332">
        <v>327993</v>
      </c>
      <c r="C55" s="333">
        <f>SUM(US_CO2!C58:AX58)</f>
        <v>1.9524422290221775</v>
      </c>
      <c r="D55" s="333">
        <f>SUM(US_CH4!C58:AC58)</f>
        <v>1.07426099930428E-3</v>
      </c>
      <c r="E55" s="333">
        <f>SUM(US_N2O!C58:AA58)</f>
        <v>1.3288263717718468E-3</v>
      </c>
      <c r="F55" s="332">
        <f>US_Others!V60+US_Others!U60</f>
        <v>0</v>
      </c>
      <c r="G55" s="332">
        <f>US_Others!C60+US_Others!H60+US_Others!N60</f>
        <v>0</v>
      </c>
      <c r="H55" s="332">
        <f>US_Others!D60+US_Others!I60+US_Others!O60</f>
        <v>0</v>
      </c>
      <c r="I55" s="332">
        <f>US_Others!E60+US_Others!J60+US_Others!P60+US_Others!W60</f>
        <v>0</v>
      </c>
      <c r="J55" s="332">
        <f>US_Others!F60+US_Others!K60+US_Others!Q60</f>
        <v>0</v>
      </c>
      <c r="K55" s="332">
        <f>US_Others!G60+US_Others!L60+US_Others!R60</f>
        <v>0</v>
      </c>
      <c r="L55" s="332">
        <f>US_Others!Z60+US_Others!AB60</f>
        <v>0</v>
      </c>
      <c r="M55" s="332">
        <f>US_Others!AA60+US_Others!AC60</f>
        <v>0</v>
      </c>
      <c r="N55" s="332">
        <f>US_Others!AD60</f>
        <v>0</v>
      </c>
      <c r="O55" s="332">
        <f>US_Others!AE60</f>
        <v>0</v>
      </c>
      <c r="P55" s="332">
        <f>SUM(US_Others!AG60:AI60)</f>
        <v>0</v>
      </c>
      <c r="Q55" s="332">
        <f>US_Others!AL60</f>
        <v>0</v>
      </c>
      <c r="R55" s="332"/>
      <c r="S55" s="334">
        <f t="shared" si="0"/>
        <v>1952.4422290221773</v>
      </c>
      <c r="T55" s="334">
        <f>D55*1000/Spec!I$6</f>
        <v>4.2970439972171197E-2</v>
      </c>
      <c r="U55" s="334">
        <f>E55*1000/Spec!I$7</f>
        <v>4.4591488985632442E-3</v>
      </c>
      <c r="V55" s="334">
        <f>F55*1000/Spec!I$8</f>
        <v>0</v>
      </c>
      <c r="W55" s="334">
        <f>G55*1000/Spec!I$9</f>
        <v>0</v>
      </c>
      <c r="X55" s="334">
        <f>H55*1000/Spec!I$10</f>
        <v>0</v>
      </c>
      <c r="Y55" s="334">
        <f>I55*1000/Spec!I$11</f>
        <v>0</v>
      </c>
      <c r="Z55" s="334">
        <f>J55*1000/Spec!I$12</f>
        <v>0</v>
      </c>
      <c r="AA55" s="334">
        <f>K55*1000/Spec!I$15</f>
        <v>0</v>
      </c>
      <c r="AB55" s="334">
        <f>L55*1000/Spec!I$17</f>
        <v>0</v>
      </c>
      <c r="AC55" s="334">
        <f>M55*1000/Spec!I$18</f>
        <v>0</v>
      </c>
      <c r="AD55" s="335">
        <f>N55*1000/Spec!I$25</f>
        <v>0</v>
      </c>
      <c r="AE55" s="335">
        <f>O55*1000/Spec!I$26</f>
        <v>0</v>
      </c>
      <c r="AF55" s="334">
        <f>P55*1000/Spec!I$21</f>
        <v>0</v>
      </c>
      <c r="AG55" s="334">
        <f>Q55*1000/Spec!I$22</f>
        <v>0</v>
      </c>
      <c r="AI55" s="432">
        <f>S55/'2007output'!$D53</f>
        <v>0.25898953826038784</v>
      </c>
      <c r="AJ55" s="432">
        <f>T55/'2007output'!$D53</f>
        <v>5.6999865306190935E-6</v>
      </c>
      <c r="AK55" s="432">
        <f>U55/'2007output'!$D53</f>
        <v>5.915017085302418E-7</v>
      </c>
      <c r="AL55" s="433">
        <f>V55/'2007output'!$D53</f>
        <v>0</v>
      </c>
      <c r="AM55" s="433">
        <f>W55/'2007output'!$D53</f>
        <v>0</v>
      </c>
      <c r="AN55" s="433">
        <f>X55/'2007output'!$D53</f>
        <v>0</v>
      </c>
      <c r="AO55" s="433">
        <f>Y55/'2007output'!$D53</f>
        <v>0</v>
      </c>
      <c r="AP55" s="433">
        <f>Z55/'2007output'!$D53</f>
        <v>0</v>
      </c>
      <c r="AQ55" s="433">
        <f>AA55/'2007output'!$D53</f>
        <v>0</v>
      </c>
      <c r="AR55" s="433">
        <f>AB55/'2007output'!$D53</f>
        <v>0</v>
      </c>
      <c r="AS55" s="433">
        <f>AC55/'2007output'!$D53</f>
        <v>0</v>
      </c>
      <c r="AT55" s="433">
        <f>AD55/'2007output'!$D53</f>
        <v>0</v>
      </c>
      <c r="AU55" s="433">
        <f>AE55/'2007output'!$D53</f>
        <v>0</v>
      </c>
      <c r="AV55" s="433">
        <f>AF55/'2007output'!$D53</f>
        <v>0</v>
      </c>
      <c r="AW55" s="433">
        <f>AG55/'2007output'!$D53</f>
        <v>0</v>
      </c>
      <c r="AY55" s="370">
        <f>IFERROR(IF(SUMPRODUCT(US_CO2!C58:AX58/SUM(US_CO2!C58:AX58),US_CO2!C$6:AX$6)&gt;3.5,4,IF(SUMPRODUCT(US_CO2!C58:AX58/SUM(US_CO2!C58:AX58),US_CO2!C$6:AX$6)&gt;2.5,3,2)),"")</f>
        <v>4</v>
      </c>
      <c r="AZ55" s="370">
        <f>IFERROR(IF(SUMPRODUCT(US_CH4!C58:AC58/SUM(US_CH4!C58:AC58),US_CH4!C$6:AC$6)&gt;3.5,4,IF(SUMPRODUCT(US_CH4!C58:AC58/SUM(US_CH4!C58:AC58),US_CH4!C$6:AC$6)&gt;2.5,3,2)),"")</f>
        <v>4</v>
      </c>
      <c r="BA55" s="223">
        <f>IFERROR(IF(SUMPRODUCT(US_N2O!C58:AA58/SUM(US_N2O!C58:AA58),US_N2O!C$6:AA$6)&gt;3.5,4,IF(SUMPRODUCT(US_N2O!C58:AA58/SUM(US_N2O!C58:AA58),US_N2O!C$6:AA$6)&gt;2.5,3,2)),"")</f>
        <v>4</v>
      </c>
      <c r="BB55" s="223" t="str">
        <f>IFERROR(IF(SUMPRODUCT(US_Others!U60:V60/SUM(US_Others!U60:V60),US_Others!U$8:V$8)&gt;3.5,4,IF(SUMPRODUCT(US_Others!U60:V60/SUM(US_Others!U60:V60),US_Others!U$8:V$8)&gt;2.5,3,2)),"")</f>
        <v/>
      </c>
      <c r="BC55" s="223" t="str">
        <f>IFERROR(IF((US_Others!C60*US_Others!C$8/SUM(US_Others!C60,US_Others!H60,US_Others!N60)+ US_Others!H60*US_Others!H$8/SUM(US_Others!C60,US_Others!H60,US_Others!N60)+US_Others!N60*US_Others!N$8/SUM(US_Others!C60,US_Others!H60,US_Others!N60))&gt;3.5,4,IF((US_Others!C60*US_Others!C$8/SUM(US_Others!C60,US_Others!H60,US_Others!N60)+ US_Others!H60*US_Others!H$8/SUM(US_Others!C60,US_Others!H60,US_Others!N60)+US_Others!N60*US_Others!N$8/SUM(US_Others!C60,US_Others!H60,US_Others!N60))&gt;2.5,3,2)),"")</f>
        <v/>
      </c>
      <c r="BD55" s="223" t="str">
        <f>IFERROR(IF((US_Others!D60*US_Others!D$8/SUM(US_Others!D60,US_Others!I60,US_Others!O60)+US_Others!I60*US_Others!I$8/SUM(US_Others!D60,US_Others!I60,US_Others!O60)+US_Others!O60*US_Others!O$8/SUM(US_Others!D60,US_Others!I60,US_Others!O60))&gt;3.5,4,IF((US_Others!D60*US_Others!D$8/SUM(US_Others!D60,US_Others!I60,US_Others!O60)+US_Others!I60*US_Others!I$8/SUM(US_Others!D60,US_Others!I60,US_Others!O60)+US_Others!O60*US_Others!O$8/SUM(US_Others!D60,US_Others!I60,US_Others!O60))&gt;2.5,3,2)),"")</f>
        <v/>
      </c>
      <c r="BE55" s="223" t="str">
        <f>IFERROR(IF((US_Others!E60*US_Others!E$8/SUM(US_Others!E60,US_Others!J60,US_Others!P60,US_Others!W60)+US_Others!J60*US_Others!J$8/SUM(US_Others!E60,US_Others!J60,US_Others!P60,US_Others!W60)+US_Others!P60*US_Others!P$8/SUM(US_Others!E60,US_Others!J60,US_Others!P60,US_Others!W60)+US_Others!W60*US_Others!W$8/SUM(US_Others!E60,US_Others!J60,US_Others!P60,US_Others!W60))&gt;3.5,4,IF((US_Others!E60*US_Others!E$8/SUM(US_Others!E60,US_Others!J60,US_Others!P60,US_Others!W60)+US_Others!J60*US_Others!J$8/SUM(US_Others!E60,US_Others!J60,US_Others!P60,US_Others!W60)+US_Others!P60*US_Others!P$8/SUM(US_Others!E60,US_Others!J60,US_Others!P60,US_Others!W60)+US_Others!W60*US_Others!W$8/SUM(US_Others!E60,US_Others!J60,US_Others!P60,US_Others!W60))&gt;2.5,3,2)),"")</f>
        <v/>
      </c>
      <c r="BF55" s="223" t="str">
        <f>IFERROR(IF((US_Others!F60*US_Others!F$8/SUM(US_Others!F60,US_Others!K60,US_Others!Q60)+US_Others!K60*US_Others!K$8/SUM(US_Others!F60,US_Others!K60,US_Others!Q60)+US_Others!Q60*US_Others!Q$8/SUM(US_Others!F60,US_Others!K60,US_Others!Q60))&gt;3.5,4,IF((US_Others!F60*US_Others!F$8/SUM(US_Others!F60,US_Others!K60,US_Others!Q60)+US_Others!K60*US_Others!K$8/SUM(US_Others!F60,US_Others!K60,US_Others!Q60)+US_Others!Q60*US_Others!Q$8/SUM(US_Others!F60,US_Others!K60,US_Others!Q60))&gt;2.5,3,2)),"")</f>
        <v/>
      </c>
      <c r="BG55" s="223" t="str">
        <f>IFERROR(IF((US_Others!G60*US_Others!G$8/SUM(US_Others!G60,US_Others!L60,US_Others!R60)+US_Others!L60*US_Others!L$8/SUM(US_Others!G60,US_Others!L60,US_Others!R60)+US_Others!R60*US_Others!R$8/SUM(US_Others!G60,US_Others!L60,US_Others!R60))&gt;3.5,4,IF((US_Others!G60*US_Others!G$8/SUM(US_Others!G60,US_Others!L60,US_Others!R60)+US_Others!L60*US_Others!L$8/SUM(US_Others!G60,US_Others!L60,US_Others!R60)+US_Others!R60*US_Others!R$8/SUM(US_Others!G60,US_Others!L60,US_Others!R60))&gt;2.5,3,2)),"")</f>
        <v/>
      </c>
      <c r="BH55" s="219" t="str">
        <f>IFERROR(IF((US_Others!Z60*US_Others!Z$8/SUM(US_Others!Z60,US_Others!AB60)+US_Others!AB60*US_Others!AB$8/SUM(US_Others!Z60,US_Others!AB60))&gt;3.5,4,IF((US_Others!Z60*US_Others!Z$8/SUM(US_Others!Z60,US_Others!AB60)+US_Others!AB60*US_Others!AB$8/SUM(US_Others!Z60,US_Others!AB60))&gt;2.5,3,2)),"")</f>
        <v/>
      </c>
      <c r="BI55" s="219" t="str">
        <f>IFERROR(IF((US_Others!AA60*US_Others!AA$8/SUM(US_Others!AA60,US_Others!AC60)+US_Others!AC60*US_Others!AC$8/SUM(US_Others!AA60,US_Others!AC60))&gt;3.5,4,IF((US_Others!AA60*US_Others!AA$8/SUM(US_Others!AA60,US_Others!AC60)+US_Others!AC60*US_Others!AC$8/SUM(US_Others!AA60,US_Others!AC60))&gt;2.5,3,2)),"")</f>
        <v/>
      </c>
      <c r="BJ55" s="219" t="str">
        <f>IFERROR(US_Others!AD60*US_Others!AD$8/US_Others!AD60,"")</f>
        <v/>
      </c>
      <c r="BK55" s="74" t="str">
        <f>IFERROR(US_Others!AE60*US_Others!AE$8/US_Others!AE60,"")</f>
        <v/>
      </c>
      <c r="BL55" s="219" t="str">
        <f>IFERROR(IF(SUMPRODUCT(US_Others!AG60:AI60/SUM(US_Others!AG60:AI60),US_Others!AG$8:AI$8)&gt;3.5,4,IF(SUMPRODUCT(US_Others!AG60:AI60/SUM(US_Others!AG60:AI60),US_Others!AG$8:AI$8)&gt;2.5,3,2)),"")</f>
        <v/>
      </c>
      <c r="BM55" s="219" t="str">
        <f>IFERROR(US_Others!AL60*US_Others!AL$8/US_Others!AL60,"")</f>
        <v/>
      </c>
    </row>
    <row r="56" spans="1:65">
      <c r="A56" s="200" t="s">
        <v>169</v>
      </c>
      <c r="B56" s="332">
        <v>327999</v>
      </c>
      <c r="C56" s="333">
        <f>SUM(US_CO2!C59:AX59)</f>
        <v>0.88591853362004414</v>
      </c>
      <c r="D56" s="333">
        <f>SUM(US_CH4!C59:AC59)</f>
        <v>2.932482223264117E-4</v>
      </c>
      <c r="E56" s="333">
        <f>SUM(US_N2O!C59:AA59)</f>
        <v>3.6072338129371852E-4</v>
      </c>
      <c r="F56" s="332">
        <f>US_Others!V61+US_Others!U61</f>
        <v>0</v>
      </c>
      <c r="G56" s="332">
        <f>US_Others!C61+US_Others!H61+US_Others!N61</f>
        <v>0</v>
      </c>
      <c r="H56" s="332">
        <f>US_Others!D61+US_Others!I61+US_Others!O61</f>
        <v>0</v>
      </c>
      <c r="I56" s="332">
        <f>US_Others!E61+US_Others!J61+US_Others!P61+US_Others!W61</f>
        <v>0</v>
      </c>
      <c r="J56" s="332">
        <f>US_Others!F61+US_Others!K61+US_Others!Q61</f>
        <v>0</v>
      </c>
      <c r="K56" s="332">
        <f>US_Others!G61+US_Others!L61+US_Others!R61</f>
        <v>0</v>
      </c>
      <c r="L56" s="332">
        <f>US_Others!Z61+US_Others!AB61</f>
        <v>0</v>
      </c>
      <c r="M56" s="332">
        <f>US_Others!AA61+US_Others!AC61</f>
        <v>0</v>
      </c>
      <c r="N56" s="332">
        <f>US_Others!AD61</f>
        <v>0</v>
      </c>
      <c r="O56" s="332">
        <f>US_Others!AE61</f>
        <v>0</v>
      </c>
      <c r="P56" s="332">
        <f>SUM(US_Others!AG61:AI61)</f>
        <v>0</v>
      </c>
      <c r="Q56" s="332">
        <f>US_Others!AL61</f>
        <v>0</v>
      </c>
      <c r="R56" s="332"/>
      <c r="S56" s="334">
        <f t="shared" si="0"/>
        <v>885.91853362004417</v>
      </c>
      <c r="T56" s="334">
        <f>D56*1000/Spec!I$6</f>
        <v>1.1729928893056468E-2</v>
      </c>
      <c r="U56" s="334">
        <f>E56*1000/Spec!I$7</f>
        <v>1.2104811452809346E-3</v>
      </c>
      <c r="V56" s="334">
        <f>F56*1000/Spec!I$8</f>
        <v>0</v>
      </c>
      <c r="W56" s="334">
        <f>G56*1000/Spec!I$9</f>
        <v>0</v>
      </c>
      <c r="X56" s="334">
        <f>H56*1000/Spec!I$10</f>
        <v>0</v>
      </c>
      <c r="Y56" s="334">
        <f>I56*1000/Spec!I$11</f>
        <v>0</v>
      </c>
      <c r="Z56" s="334">
        <f>J56*1000/Spec!I$12</f>
        <v>0</v>
      </c>
      <c r="AA56" s="334">
        <f>K56*1000/Spec!I$15</f>
        <v>0</v>
      </c>
      <c r="AB56" s="334">
        <f>L56*1000/Spec!I$17</f>
        <v>0</v>
      </c>
      <c r="AC56" s="334">
        <f>M56*1000/Spec!I$18</f>
        <v>0</v>
      </c>
      <c r="AD56" s="335">
        <f>N56*1000/Spec!I$25</f>
        <v>0</v>
      </c>
      <c r="AE56" s="335">
        <f>O56*1000/Spec!I$26</f>
        <v>0</v>
      </c>
      <c r="AF56" s="334">
        <f>P56*1000/Spec!I$21</f>
        <v>0</v>
      </c>
      <c r="AG56" s="334">
        <f>Q56*1000/Spec!I$22</f>
        <v>0</v>
      </c>
      <c r="AI56" s="432">
        <f>S56/'2007output'!$D54</f>
        <v>0.24921322051306527</v>
      </c>
      <c r="AJ56" s="432">
        <f>T56/'2007output'!$D54</f>
        <v>3.2996864213720039E-6</v>
      </c>
      <c r="AK56" s="432">
        <f>U56/'2007output'!$D54</f>
        <v>3.4051427206644911E-7</v>
      </c>
      <c r="AL56" s="433">
        <f>V56/'2007output'!$D54</f>
        <v>0</v>
      </c>
      <c r="AM56" s="433">
        <f>W56/'2007output'!$D54</f>
        <v>0</v>
      </c>
      <c r="AN56" s="433">
        <f>X56/'2007output'!$D54</f>
        <v>0</v>
      </c>
      <c r="AO56" s="433">
        <f>Y56/'2007output'!$D54</f>
        <v>0</v>
      </c>
      <c r="AP56" s="433">
        <f>Z56/'2007output'!$D54</f>
        <v>0</v>
      </c>
      <c r="AQ56" s="433">
        <f>AA56/'2007output'!$D54</f>
        <v>0</v>
      </c>
      <c r="AR56" s="433">
        <f>AB56/'2007output'!$D54</f>
        <v>0</v>
      </c>
      <c r="AS56" s="433">
        <f>AC56/'2007output'!$D54</f>
        <v>0</v>
      </c>
      <c r="AT56" s="433">
        <f>AD56/'2007output'!$D54</f>
        <v>0</v>
      </c>
      <c r="AU56" s="433">
        <f>AE56/'2007output'!$D54</f>
        <v>0</v>
      </c>
      <c r="AV56" s="433">
        <f>AF56/'2007output'!$D54</f>
        <v>0</v>
      </c>
      <c r="AW56" s="433">
        <f>AG56/'2007output'!$D54</f>
        <v>0</v>
      </c>
      <c r="AY56" s="370">
        <f>IFERROR(IF(SUMPRODUCT(US_CO2!C59:AX59/SUM(US_CO2!C59:AX59),US_CO2!C$6:AX$6)&gt;3.5,4,IF(SUMPRODUCT(US_CO2!C59:AX59/SUM(US_CO2!C59:AX59),US_CO2!C$6:AX$6)&gt;2.5,3,2)),"")</f>
        <v>4</v>
      </c>
      <c r="AZ56" s="370">
        <f>IFERROR(IF(SUMPRODUCT(US_CH4!C59:AC59/SUM(US_CH4!C59:AC59),US_CH4!C$6:AC$6)&gt;3.5,4,IF(SUMPRODUCT(US_CH4!C59:AC59/SUM(US_CH4!C59:AC59),US_CH4!C$6:AC$6)&gt;2.5,3,2)),"")</f>
        <v>4</v>
      </c>
      <c r="BA56" s="223">
        <f>IFERROR(IF(SUMPRODUCT(US_N2O!C59:AA59/SUM(US_N2O!C59:AA59),US_N2O!C$6:AA$6)&gt;3.5,4,IF(SUMPRODUCT(US_N2O!C59:AA59/SUM(US_N2O!C59:AA59),US_N2O!C$6:AA$6)&gt;2.5,3,2)),"")</f>
        <v>4</v>
      </c>
      <c r="BB56" s="223" t="str">
        <f>IFERROR(IF(SUMPRODUCT(US_Others!U61:V61/SUM(US_Others!U61:V61),US_Others!U$8:V$8)&gt;3.5,4,IF(SUMPRODUCT(US_Others!U61:V61/SUM(US_Others!U61:V61),US_Others!U$8:V$8)&gt;2.5,3,2)),"")</f>
        <v/>
      </c>
      <c r="BC56" s="223" t="str">
        <f>IFERROR(IF((US_Others!C61*US_Others!C$8/SUM(US_Others!C61,US_Others!H61,US_Others!N61)+ US_Others!H61*US_Others!H$8/SUM(US_Others!C61,US_Others!H61,US_Others!N61)+US_Others!N61*US_Others!N$8/SUM(US_Others!C61,US_Others!H61,US_Others!N61))&gt;3.5,4,IF((US_Others!C61*US_Others!C$8/SUM(US_Others!C61,US_Others!H61,US_Others!N61)+ US_Others!H61*US_Others!H$8/SUM(US_Others!C61,US_Others!H61,US_Others!N61)+US_Others!N61*US_Others!N$8/SUM(US_Others!C61,US_Others!H61,US_Others!N61))&gt;2.5,3,2)),"")</f>
        <v/>
      </c>
      <c r="BD56" s="223" t="str">
        <f>IFERROR(IF((US_Others!D61*US_Others!D$8/SUM(US_Others!D61,US_Others!I61,US_Others!O61)+US_Others!I61*US_Others!I$8/SUM(US_Others!D61,US_Others!I61,US_Others!O61)+US_Others!O61*US_Others!O$8/SUM(US_Others!D61,US_Others!I61,US_Others!O61))&gt;3.5,4,IF((US_Others!D61*US_Others!D$8/SUM(US_Others!D61,US_Others!I61,US_Others!O61)+US_Others!I61*US_Others!I$8/SUM(US_Others!D61,US_Others!I61,US_Others!O61)+US_Others!O61*US_Others!O$8/SUM(US_Others!D61,US_Others!I61,US_Others!O61))&gt;2.5,3,2)),"")</f>
        <v/>
      </c>
      <c r="BE56" s="223" t="str">
        <f>IFERROR(IF((US_Others!E61*US_Others!E$8/SUM(US_Others!E61,US_Others!J61,US_Others!P61,US_Others!W61)+US_Others!J61*US_Others!J$8/SUM(US_Others!E61,US_Others!J61,US_Others!P61,US_Others!W61)+US_Others!P61*US_Others!P$8/SUM(US_Others!E61,US_Others!J61,US_Others!P61,US_Others!W61)+US_Others!W61*US_Others!W$8/SUM(US_Others!E61,US_Others!J61,US_Others!P61,US_Others!W61))&gt;3.5,4,IF((US_Others!E61*US_Others!E$8/SUM(US_Others!E61,US_Others!J61,US_Others!P61,US_Others!W61)+US_Others!J61*US_Others!J$8/SUM(US_Others!E61,US_Others!J61,US_Others!P61,US_Others!W61)+US_Others!P61*US_Others!P$8/SUM(US_Others!E61,US_Others!J61,US_Others!P61,US_Others!W61)+US_Others!W61*US_Others!W$8/SUM(US_Others!E61,US_Others!J61,US_Others!P61,US_Others!W61))&gt;2.5,3,2)),"")</f>
        <v/>
      </c>
      <c r="BF56" s="223" t="str">
        <f>IFERROR(IF((US_Others!F61*US_Others!F$8/SUM(US_Others!F61,US_Others!K61,US_Others!Q61)+US_Others!K61*US_Others!K$8/SUM(US_Others!F61,US_Others!K61,US_Others!Q61)+US_Others!Q61*US_Others!Q$8/SUM(US_Others!F61,US_Others!K61,US_Others!Q61))&gt;3.5,4,IF((US_Others!F61*US_Others!F$8/SUM(US_Others!F61,US_Others!K61,US_Others!Q61)+US_Others!K61*US_Others!K$8/SUM(US_Others!F61,US_Others!K61,US_Others!Q61)+US_Others!Q61*US_Others!Q$8/SUM(US_Others!F61,US_Others!K61,US_Others!Q61))&gt;2.5,3,2)),"")</f>
        <v/>
      </c>
      <c r="BG56" s="223" t="str">
        <f>IFERROR(IF((US_Others!G61*US_Others!G$8/SUM(US_Others!G61,US_Others!L61,US_Others!R61)+US_Others!L61*US_Others!L$8/SUM(US_Others!G61,US_Others!L61,US_Others!R61)+US_Others!R61*US_Others!R$8/SUM(US_Others!G61,US_Others!L61,US_Others!R61))&gt;3.5,4,IF((US_Others!G61*US_Others!G$8/SUM(US_Others!G61,US_Others!L61,US_Others!R61)+US_Others!L61*US_Others!L$8/SUM(US_Others!G61,US_Others!L61,US_Others!R61)+US_Others!R61*US_Others!R$8/SUM(US_Others!G61,US_Others!L61,US_Others!R61))&gt;2.5,3,2)),"")</f>
        <v/>
      </c>
      <c r="BH56" s="219" t="str">
        <f>IFERROR(IF((US_Others!Z61*US_Others!Z$8/SUM(US_Others!Z61,US_Others!AB61)+US_Others!AB61*US_Others!AB$8/SUM(US_Others!Z61,US_Others!AB61))&gt;3.5,4,IF((US_Others!Z61*US_Others!Z$8/SUM(US_Others!Z61,US_Others!AB61)+US_Others!AB61*US_Others!AB$8/SUM(US_Others!Z61,US_Others!AB61))&gt;2.5,3,2)),"")</f>
        <v/>
      </c>
      <c r="BI56" s="219" t="str">
        <f>IFERROR(IF((US_Others!AA61*US_Others!AA$8/SUM(US_Others!AA61,US_Others!AC61)+US_Others!AC61*US_Others!AC$8/SUM(US_Others!AA61,US_Others!AC61))&gt;3.5,4,IF((US_Others!AA61*US_Others!AA$8/SUM(US_Others!AA61,US_Others!AC61)+US_Others!AC61*US_Others!AC$8/SUM(US_Others!AA61,US_Others!AC61))&gt;2.5,3,2)),"")</f>
        <v/>
      </c>
      <c r="BJ56" s="219" t="str">
        <f>IFERROR(US_Others!AD61*US_Others!AD$8/US_Others!AD61,"")</f>
        <v/>
      </c>
      <c r="BK56" s="74" t="str">
        <f>IFERROR(US_Others!AE61*US_Others!AE$8/US_Others!AE61,"")</f>
        <v/>
      </c>
      <c r="BL56" s="219" t="str">
        <f>IFERROR(IF(SUMPRODUCT(US_Others!AG61:AI61/SUM(US_Others!AG61:AI61),US_Others!AG$8:AI$8)&gt;3.5,4,IF(SUMPRODUCT(US_Others!AG61:AI61/SUM(US_Others!AG61:AI61),US_Others!AG$8:AI$8)&gt;2.5,3,2)),"")</f>
        <v/>
      </c>
      <c r="BM56" s="219" t="str">
        <f>IFERROR(US_Others!AL61*US_Others!AL$8/US_Others!AL61,"")</f>
        <v/>
      </c>
    </row>
    <row r="57" spans="1:65">
      <c r="A57" s="200" t="s">
        <v>170</v>
      </c>
      <c r="B57" s="332">
        <v>331110</v>
      </c>
      <c r="C57" s="333">
        <f>SUM(US_CO2!C60:AX60)</f>
        <v>97.272444864172186</v>
      </c>
      <c r="D57" s="333">
        <f>SUM(US_CH4!C60:AC60)</f>
        <v>1.5252643523490223E-2</v>
      </c>
      <c r="E57" s="333">
        <f>SUM(US_N2O!C60:AA60)</f>
        <v>2.0555478509661433E-2</v>
      </c>
      <c r="F57" s="332">
        <f>US_Others!V62+US_Others!U62</f>
        <v>0</v>
      </c>
      <c r="G57" s="332">
        <f>US_Others!C62+US_Others!H62+US_Others!N62</f>
        <v>7.4921319515101724E-5</v>
      </c>
      <c r="H57" s="332">
        <f>US_Others!D62+US_Others!I62+US_Others!O62</f>
        <v>1.2287096400476684E-3</v>
      </c>
      <c r="I57" s="332">
        <f>US_Others!E62+US_Others!J62+US_Others!P62+US_Others!W62</f>
        <v>5.679036019244711E-3</v>
      </c>
      <c r="J57" s="332">
        <f>US_Others!F62+US_Others!K62+US_Others!Q62</f>
        <v>9.8146928564783265E-4</v>
      </c>
      <c r="K57" s="332">
        <f>US_Others!G62+US_Others!L62+US_Others!R62</f>
        <v>9.7397715369632268E-5</v>
      </c>
      <c r="L57" s="332">
        <f>US_Others!Z62+US_Others!AB62</f>
        <v>0</v>
      </c>
      <c r="M57" s="332">
        <f>US_Others!AA62+US_Others!AC62</f>
        <v>0</v>
      </c>
      <c r="N57" s="332">
        <f>US_Others!AD62</f>
        <v>0</v>
      </c>
      <c r="O57" s="332">
        <f>US_Others!AE62</f>
        <v>0</v>
      </c>
      <c r="P57" s="332">
        <f>SUM(US_Others!AG62:AI62)</f>
        <v>0</v>
      </c>
      <c r="Q57" s="332">
        <f>US_Others!AL62</f>
        <v>0</v>
      </c>
      <c r="R57" s="332"/>
      <c r="S57" s="334">
        <f t="shared" si="0"/>
        <v>97272.444864172183</v>
      </c>
      <c r="T57" s="334">
        <f>D57*1000/Spec!I$6</f>
        <v>0.6101057409396089</v>
      </c>
      <c r="U57" s="334">
        <f>E57*1000/Spec!I$7</f>
        <v>6.8978115804233006E-2</v>
      </c>
      <c r="V57" s="334">
        <f>F57*1000/Spec!I$8</f>
        <v>0</v>
      </c>
      <c r="W57" s="334">
        <f>G57*1000/Spec!I$9</f>
        <v>1.1099454742978033E-4</v>
      </c>
      <c r="X57" s="334">
        <f>H57*1000/Spec!I$10</f>
        <v>3.5105989715647669E-4</v>
      </c>
      <c r="Y57" s="334">
        <f>I57*1000/Spec!I$11</f>
        <v>3.971353859611686E-3</v>
      </c>
      <c r="Z57" s="334">
        <f>J57*1000/Spec!I$12</f>
        <v>2.1956807285186412E-4</v>
      </c>
      <c r="AA57" s="334">
        <f>K57*1000/Spec!I$15</f>
        <v>9.9284113526638394E-6</v>
      </c>
      <c r="AB57" s="334">
        <f>L57*1000/Spec!I$17</f>
        <v>0</v>
      </c>
      <c r="AC57" s="334">
        <f>M57*1000/Spec!I$18</f>
        <v>0</v>
      </c>
      <c r="AD57" s="335">
        <f>N57*1000/Spec!I$25</f>
        <v>0</v>
      </c>
      <c r="AE57" s="335">
        <f>O57*1000/Spec!I$26</f>
        <v>0</v>
      </c>
      <c r="AF57" s="334">
        <f>P57*1000/Spec!I$21</f>
        <v>0</v>
      </c>
      <c r="AG57" s="334">
        <f>Q57*1000/Spec!I$22</f>
        <v>0</v>
      </c>
      <c r="AI57" s="432">
        <f>S57/'2007output'!$D55</f>
        <v>0.91044846729627349</v>
      </c>
      <c r="AJ57" s="432">
        <f>T57/'2007output'!$D55</f>
        <v>5.7104541527948916E-6</v>
      </c>
      <c r="AK57" s="432">
        <f>U57/'2007output'!$D55</f>
        <v>6.4561983507911136E-7</v>
      </c>
      <c r="AL57" s="433">
        <f>V57/'2007output'!$D55</f>
        <v>0</v>
      </c>
      <c r="AM57" s="433">
        <f>W57/'2007output'!$D55</f>
        <v>1.0388842978789771E-9</v>
      </c>
      <c r="AN57" s="433">
        <f>X57/'2007output'!$D55</f>
        <v>3.2858426221486508E-9</v>
      </c>
      <c r="AO57" s="433">
        <f>Y57/'2007output'!$D55</f>
        <v>3.7170989581103402E-8</v>
      </c>
      <c r="AP57" s="433">
        <f>Z57/'2007output'!$D55</f>
        <v>2.055108367784084E-9</v>
      </c>
      <c r="AQ57" s="433">
        <f>AA57/'2007output'!$D55</f>
        <v>9.292772389284431E-11</v>
      </c>
      <c r="AR57" s="433">
        <f>AB57/'2007output'!$D55</f>
        <v>0</v>
      </c>
      <c r="AS57" s="433">
        <f>AC57/'2007output'!$D55</f>
        <v>0</v>
      </c>
      <c r="AT57" s="433">
        <f>AD57/'2007output'!$D55</f>
        <v>0</v>
      </c>
      <c r="AU57" s="433">
        <f>AE57/'2007output'!$D55</f>
        <v>0</v>
      </c>
      <c r="AV57" s="433">
        <f>AF57/'2007output'!$D55</f>
        <v>0</v>
      </c>
      <c r="AW57" s="433">
        <f>AG57/'2007output'!$D55</f>
        <v>0</v>
      </c>
      <c r="AY57" s="370">
        <f>IFERROR(IF(SUMPRODUCT(US_CO2!C60:AX60/SUM(US_CO2!C60:AX60),US_CO2!C$6:AX$6)&gt;3.5,4,IF(SUMPRODUCT(US_CO2!C60:AX60/SUM(US_CO2!C60:AX60),US_CO2!C$6:AX$6)&gt;2.5,3,2)),"")</f>
        <v>2</v>
      </c>
      <c r="AZ57" s="370">
        <f>IFERROR(IF(SUMPRODUCT(US_CH4!C60:AC60/SUM(US_CH4!C60:AC60),US_CH4!C$6:AC$6)&gt;3.5,4,IF(SUMPRODUCT(US_CH4!C60:AC60/SUM(US_CH4!C60:AC60),US_CH4!C$6:AC$6)&gt;2.5,3,2)),"")</f>
        <v>4</v>
      </c>
      <c r="BA57" s="223">
        <f>IFERROR(IF(SUMPRODUCT(US_N2O!C60:AA60/SUM(US_N2O!C60:AA60),US_N2O!C$6:AA$6)&gt;3.5,4,IF(SUMPRODUCT(US_N2O!C60:AA60/SUM(US_N2O!C60:AA60),US_N2O!C$6:AA$6)&gt;2.5,3,2)),"")</f>
        <v>4</v>
      </c>
      <c r="BB57" s="223" t="str">
        <f>IFERROR(IF(SUMPRODUCT(US_Others!U62:V62/SUM(US_Others!U62:V62),US_Others!U$8:V$8)&gt;3.5,4,IF(SUMPRODUCT(US_Others!U62:V62/SUM(US_Others!U62:V62),US_Others!U$8:V$8)&gt;2.5,3,2)),"")</f>
        <v/>
      </c>
      <c r="BC57" s="223">
        <f>IFERROR(IF((US_Others!C62*US_Others!C$8/SUM(US_Others!C62,US_Others!H62,US_Others!N62)+ US_Others!H62*US_Others!H$8/SUM(US_Others!C62,US_Others!H62,US_Others!N62)+US_Others!N62*US_Others!N$8/SUM(US_Others!C62,US_Others!H62,US_Others!N62))&gt;3.5,4,IF((US_Others!C62*US_Others!C$8/SUM(US_Others!C62,US_Others!H62,US_Others!N62)+ US_Others!H62*US_Others!H$8/SUM(US_Others!C62,US_Others!H62,US_Others!N62)+US_Others!N62*US_Others!N$8/SUM(US_Others!C62,US_Others!H62,US_Others!N62))&gt;2.5,3,2)),"")</f>
        <v>4</v>
      </c>
      <c r="BD57" s="223">
        <f>IFERROR(IF((US_Others!D62*US_Others!D$8/SUM(US_Others!D62,US_Others!I62,US_Others!O62)+US_Others!I62*US_Others!I$8/SUM(US_Others!D62,US_Others!I62,US_Others!O62)+US_Others!O62*US_Others!O$8/SUM(US_Others!D62,US_Others!I62,US_Others!O62))&gt;3.5,4,IF((US_Others!D62*US_Others!D$8/SUM(US_Others!D62,US_Others!I62,US_Others!O62)+US_Others!I62*US_Others!I$8/SUM(US_Others!D62,US_Others!I62,US_Others!O62)+US_Others!O62*US_Others!O$8/SUM(US_Others!D62,US_Others!I62,US_Others!O62))&gt;2.5,3,2)),"")</f>
        <v>4</v>
      </c>
      <c r="BE57" s="223">
        <f>IFERROR(IF((US_Others!E62*US_Others!E$8/SUM(US_Others!E62,US_Others!J62,US_Others!P62,US_Others!W62)+US_Others!J62*US_Others!J$8/SUM(US_Others!E62,US_Others!J62,US_Others!P62,US_Others!W62)+US_Others!P62*US_Others!P$8/SUM(US_Others!E62,US_Others!J62,US_Others!P62,US_Others!W62)+US_Others!W62*US_Others!W$8/SUM(US_Others!E62,US_Others!J62,US_Others!P62,US_Others!W62))&gt;3.5,4,IF((US_Others!E62*US_Others!E$8/SUM(US_Others!E62,US_Others!J62,US_Others!P62,US_Others!W62)+US_Others!J62*US_Others!J$8/SUM(US_Others!E62,US_Others!J62,US_Others!P62,US_Others!W62)+US_Others!P62*US_Others!P$8/SUM(US_Others!E62,US_Others!J62,US_Others!P62,US_Others!W62)+US_Others!W62*US_Others!W$8/SUM(US_Others!E62,US_Others!J62,US_Others!P62,US_Others!W62))&gt;2.5,3,2)),"")</f>
        <v>4</v>
      </c>
      <c r="BF57" s="223">
        <f>IFERROR(IF((US_Others!F62*US_Others!F$8/SUM(US_Others!F62,US_Others!K62,US_Others!Q62)+US_Others!K62*US_Others!K$8/SUM(US_Others!F62,US_Others!K62,US_Others!Q62)+US_Others!Q62*US_Others!Q$8/SUM(US_Others!F62,US_Others!K62,US_Others!Q62))&gt;3.5,4,IF((US_Others!F62*US_Others!F$8/SUM(US_Others!F62,US_Others!K62,US_Others!Q62)+US_Others!K62*US_Others!K$8/SUM(US_Others!F62,US_Others!K62,US_Others!Q62)+US_Others!Q62*US_Others!Q$8/SUM(US_Others!F62,US_Others!K62,US_Others!Q62))&gt;2.5,3,2)),"")</f>
        <v>4</v>
      </c>
      <c r="BG57" s="223">
        <f>IFERROR(IF((US_Others!G62*US_Others!G$8/SUM(US_Others!G62,US_Others!L62,US_Others!R62)+US_Others!L62*US_Others!L$8/SUM(US_Others!G62,US_Others!L62,US_Others!R62)+US_Others!R62*US_Others!R$8/SUM(US_Others!G62,US_Others!L62,US_Others!R62))&gt;3.5,4,IF((US_Others!G62*US_Others!G$8/SUM(US_Others!G62,US_Others!L62,US_Others!R62)+US_Others!L62*US_Others!L$8/SUM(US_Others!G62,US_Others!L62,US_Others!R62)+US_Others!R62*US_Others!R$8/SUM(US_Others!G62,US_Others!L62,US_Others!R62))&gt;2.5,3,2)),"")</f>
        <v>4</v>
      </c>
      <c r="BH57" s="219" t="str">
        <f>IFERROR(IF((US_Others!Z62*US_Others!Z$8/SUM(US_Others!Z62,US_Others!AB62)+US_Others!AB62*US_Others!AB$8/SUM(US_Others!Z62,US_Others!AB62))&gt;3.5,4,IF((US_Others!Z62*US_Others!Z$8/SUM(US_Others!Z62,US_Others!AB62)+US_Others!AB62*US_Others!AB$8/SUM(US_Others!Z62,US_Others!AB62))&gt;2.5,3,2)),"")</f>
        <v/>
      </c>
      <c r="BI57" s="219" t="str">
        <f>IFERROR(IF((US_Others!AA62*US_Others!AA$8/SUM(US_Others!AA62,US_Others!AC62)+US_Others!AC62*US_Others!AC$8/SUM(US_Others!AA62,US_Others!AC62))&gt;3.5,4,IF((US_Others!AA62*US_Others!AA$8/SUM(US_Others!AA62,US_Others!AC62)+US_Others!AC62*US_Others!AC$8/SUM(US_Others!AA62,US_Others!AC62))&gt;2.5,3,2)),"")</f>
        <v/>
      </c>
      <c r="BJ57" s="219" t="str">
        <f>IFERROR(US_Others!AD62*US_Others!AD$8/US_Others!AD62,"")</f>
        <v/>
      </c>
      <c r="BK57" s="74" t="str">
        <f>IFERROR(US_Others!AE62*US_Others!AE$8/US_Others!AE62,"")</f>
        <v/>
      </c>
      <c r="BL57" s="219" t="str">
        <f>IFERROR(IF(SUMPRODUCT(US_Others!AG62:AI62/SUM(US_Others!AG62:AI62),US_Others!AG$8:AI$8)&gt;3.5,4,IF(SUMPRODUCT(US_Others!AG62:AI62/SUM(US_Others!AG62:AI62),US_Others!AG$8:AI$8)&gt;2.5,3,2)),"")</f>
        <v/>
      </c>
      <c r="BM57" s="219" t="str">
        <f>IFERROR(US_Others!AL62*US_Others!AL$8/US_Others!AL62,"")</f>
        <v/>
      </c>
    </row>
    <row r="58" spans="1:65">
      <c r="A58" s="200" t="s">
        <v>171</v>
      </c>
      <c r="B58" s="332">
        <v>331200</v>
      </c>
      <c r="C58" s="333">
        <f>SUM(US_CO2!C61:AX61)</f>
        <v>1.9328060733830759</v>
      </c>
      <c r="D58" s="333">
        <f>SUM(US_CH4!C61:AC61)</f>
        <v>7.135994452100794E-4</v>
      </c>
      <c r="E58" s="333">
        <f>SUM(US_N2O!C61:AA61)</f>
        <v>7.5610003235182456E-4</v>
      </c>
      <c r="F58" s="332">
        <f>US_Others!V63+US_Others!U63</f>
        <v>0</v>
      </c>
      <c r="G58" s="332">
        <f>US_Others!C63+US_Others!H63+US_Others!N63</f>
        <v>0</v>
      </c>
      <c r="H58" s="332">
        <f>US_Others!D63+US_Others!I63+US_Others!O63</f>
        <v>0</v>
      </c>
      <c r="I58" s="332">
        <f>US_Others!E63+US_Others!J63+US_Others!P63+US_Others!W63</f>
        <v>0</v>
      </c>
      <c r="J58" s="332">
        <f>US_Others!F63+US_Others!K63+US_Others!Q63</f>
        <v>0</v>
      </c>
      <c r="K58" s="332">
        <f>US_Others!G63+US_Others!L63+US_Others!R63</f>
        <v>0</v>
      </c>
      <c r="L58" s="332">
        <f>US_Others!Z63+US_Others!AB63</f>
        <v>0</v>
      </c>
      <c r="M58" s="332">
        <f>US_Others!AA63+US_Others!AC63</f>
        <v>0</v>
      </c>
      <c r="N58" s="332">
        <f>US_Others!AD63</f>
        <v>0</v>
      </c>
      <c r="O58" s="332">
        <f>US_Others!AE63</f>
        <v>0</v>
      </c>
      <c r="P58" s="332">
        <f>SUM(US_Others!AG63:AI63)</f>
        <v>0</v>
      </c>
      <c r="Q58" s="332">
        <f>US_Others!AL63</f>
        <v>0</v>
      </c>
      <c r="R58" s="332"/>
      <c r="S58" s="334">
        <f t="shared" si="0"/>
        <v>1932.806073383076</v>
      </c>
      <c r="T58" s="334">
        <f>D58*1000/Spec!I$6</f>
        <v>2.8543977808403172E-2</v>
      </c>
      <c r="U58" s="334">
        <f>E58*1000/Spec!I$7</f>
        <v>2.5372484307108205E-3</v>
      </c>
      <c r="V58" s="334">
        <f>F58*1000/Spec!I$8</f>
        <v>0</v>
      </c>
      <c r="W58" s="334">
        <f>G58*1000/Spec!I$9</f>
        <v>0</v>
      </c>
      <c r="X58" s="334">
        <f>H58*1000/Spec!I$10</f>
        <v>0</v>
      </c>
      <c r="Y58" s="334">
        <f>I58*1000/Spec!I$11</f>
        <v>0</v>
      </c>
      <c r="Z58" s="334">
        <f>J58*1000/Spec!I$12</f>
        <v>0</v>
      </c>
      <c r="AA58" s="334">
        <f>K58*1000/Spec!I$15</f>
        <v>0</v>
      </c>
      <c r="AB58" s="334">
        <f>L58*1000/Spec!I$17</f>
        <v>0</v>
      </c>
      <c r="AC58" s="334">
        <f>M58*1000/Spec!I$18</f>
        <v>0</v>
      </c>
      <c r="AD58" s="335">
        <f>N58*1000/Spec!I$25</f>
        <v>0</v>
      </c>
      <c r="AE58" s="335">
        <f>O58*1000/Spec!I$26</f>
        <v>0</v>
      </c>
      <c r="AF58" s="334">
        <f>P58*1000/Spec!I$21</f>
        <v>0</v>
      </c>
      <c r="AG58" s="334">
        <f>Q58*1000/Spec!I$22</f>
        <v>0</v>
      </c>
      <c r="AI58" s="432">
        <f>S58/'2007output'!$D56</f>
        <v>7.5932211214696482E-2</v>
      </c>
      <c r="AJ58" s="432">
        <f>T58/'2007output'!$D56</f>
        <v>1.1213785913149424E-6</v>
      </c>
      <c r="AK58" s="432">
        <f>U58/'2007output'!$D56</f>
        <v>9.9678331105236985E-8</v>
      </c>
      <c r="AL58" s="433">
        <f>V58/'2007output'!$D56</f>
        <v>0</v>
      </c>
      <c r="AM58" s="433">
        <f>W58/'2007output'!$D56</f>
        <v>0</v>
      </c>
      <c r="AN58" s="433">
        <f>X58/'2007output'!$D56</f>
        <v>0</v>
      </c>
      <c r="AO58" s="433">
        <f>Y58/'2007output'!$D56</f>
        <v>0</v>
      </c>
      <c r="AP58" s="433">
        <f>Z58/'2007output'!$D56</f>
        <v>0</v>
      </c>
      <c r="AQ58" s="433">
        <f>AA58/'2007output'!$D56</f>
        <v>0</v>
      </c>
      <c r="AR58" s="433">
        <f>AB58/'2007output'!$D56</f>
        <v>0</v>
      </c>
      <c r="AS58" s="433">
        <f>AC58/'2007output'!$D56</f>
        <v>0</v>
      </c>
      <c r="AT58" s="433">
        <f>AD58/'2007output'!$D56</f>
        <v>0</v>
      </c>
      <c r="AU58" s="433">
        <f>AE58/'2007output'!$D56</f>
        <v>0</v>
      </c>
      <c r="AV58" s="433">
        <f>AF58/'2007output'!$D56</f>
        <v>0</v>
      </c>
      <c r="AW58" s="433">
        <f>AG58/'2007output'!$D56</f>
        <v>0</v>
      </c>
      <c r="AY58" s="370">
        <f>IFERROR(IF(SUMPRODUCT(US_CO2!C61:AX61/SUM(US_CO2!C61:AX61),US_CO2!C$6:AX$6)&gt;3.5,4,IF(SUMPRODUCT(US_CO2!C61:AX61/SUM(US_CO2!C61:AX61),US_CO2!C$6:AX$6)&gt;2.5,3,2)),"")</f>
        <v>4</v>
      </c>
      <c r="AZ58" s="370">
        <f>IFERROR(IF(SUMPRODUCT(US_CH4!C61:AC61/SUM(US_CH4!C61:AC61),US_CH4!C$6:AC$6)&gt;3.5,4,IF(SUMPRODUCT(US_CH4!C61:AC61/SUM(US_CH4!C61:AC61),US_CH4!C$6:AC$6)&gt;2.5,3,2)),"")</f>
        <v>4</v>
      </c>
      <c r="BA58" s="223">
        <f>IFERROR(IF(SUMPRODUCT(US_N2O!C61:AA61/SUM(US_N2O!C61:AA61),US_N2O!C$6:AA$6)&gt;3.5,4,IF(SUMPRODUCT(US_N2O!C61:AA61/SUM(US_N2O!C61:AA61),US_N2O!C$6:AA$6)&gt;2.5,3,2)),"")</f>
        <v>4</v>
      </c>
      <c r="BB58" s="223" t="str">
        <f>IFERROR(IF(SUMPRODUCT(US_Others!U63:V63/SUM(US_Others!U63:V63),US_Others!U$8:V$8)&gt;3.5,4,IF(SUMPRODUCT(US_Others!U63:V63/SUM(US_Others!U63:V63),US_Others!U$8:V$8)&gt;2.5,3,2)),"")</f>
        <v/>
      </c>
      <c r="BC58" s="223" t="str">
        <f>IFERROR(IF((US_Others!C63*US_Others!C$8/SUM(US_Others!C63,US_Others!H63,US_Others!N63)+ US_Others!H63*US_Others!H$8/SUM(US_Others!C63,US_Others!H63,US_Others!N63)+US_Others!N63*US_Others!N$8/SUM(US_Others!C63,US_Others!H63,US_Others!N63))&gt;3.5,4,IF((US_Others!C63*US_Others!C$8/SUM(US_Others!C63,US_Others!H63,US_Others!N63)+ US_Others!H63*US_Others!H$8/SUM(US_Others!C63,US_Others!H63,US_Others!N63)+US_Others!N63*US_Others!N$8/SUM(US_Others!C63,US_Others!H63,US_Others!N63))&gt;2.5,3,2)),"")</f>
        <v/>
      </c>
      <c r="BD58" s="223" t="str">
        <f>IFERROR(IF((US_Others!D63*US_Others!D$8/SUM(US_Others!D63,US_Others!I63,US_Others!O63)+US_Others!I63*US_Others!I$8/SUM(US_Others!D63,US_Others!I63,US_Others!O63)+US_Others!O63*US_Others!O$8/SUM(US_Others!D63,US_Others!I63,US_Others!O63))&gt;3.5,4,IF((US_Others!D63*US_Others!D$8/SUM(US_Others!D63,US_Others!I63,US_Others!O63)+US_Others!I63*US_Others!I$8/SUM(US_Others!D63,US_Others!I63,US_Others!O63)+US_Others!O63*US_Others!O$8/SUM(US_Others!D63,US_Others!I63,US_Others!O63))&gt;2.5,3,2)),"")</f>
        <v/>
      </c>
      <c r="BE58" s="223" t="str">
        <f>IFERROR(IF((US_Others!E63*US_Others!E$8/SUM(US_Others!E63,US_Others!J63,US_Others!P63,US_Others!W63)+US_Others!J63*US_Others!J$8/SUM(US_Others!E63,US_Others!J63,US_Others!P63,US_Others!W63)+US_Others!P63*US_Others!P$8/SUM(US_Others!E63,US_Others!J63,US_Others!P63,US_Others!W63)+US_Others!W63*US_Others!W$8/SUM(US_Others!E63,US_Others!J63,US_Others!P63,US_Others!W63))&gt;3.5,4,IF((US_Others!E63*US_Others!E$8/SUM(US_Others!E63,US_Others!J63,US_Others!P63,US_Others!W63)+US_Others!J63*US_Others!J$8/SUM(US_Others!E63,US_Others!J63,US_Others!P63,US_Others!W63)+US_Others!P63*US_Others!P$8/SUM(US_Others!E63,US_Others!J63,US_Others!P63,US_Others!W63)+US_Others!W63*US_Others!W$8/SUM(US_Others!E63,US_Others!J63,US_Others!P63,US_Others!W63))&gt;2.5,3,2)),"")</f>
        <v/>
      </c>
      <c r="BF58" s="223" t="str">
        <f>IFERROR(IF((US_Others!F63*US_Others!F$8/SUM(US_Others!F63,US_Others!K63,US_Others!Q63)+US_Others!K63*US_Others!K$8/SUM(US_Others!F63,US_Others!K63,US_Others!Q63)+US_Others!Q63*US_Others!Q$8/SUM(US_Others!F63,US_Others!K63,US_Others!Q63))&gt;3.5,4,IF((US_Others!F63*US_Others!F$8/SUM(US_Others!F63,US_Others!K63,US_Others!Q63)+US_Others!K63*US_Others!K$8/SUM(US_Others!F63,US_Others!K63,US_Others!Q63)+US_Others!Q63*US_Others!Q$8/SUM(US_Others!F63,US_Others!K63,US_Others!Q63))&gt;2.5,3,2)),"")</f>
        <v/>
      </c>
      <c r="BG58" s="223" t="str">
        <f>IFERROR(IF((US_Others!G63*US_Others!G$8/SUM(US_Others!G63,US_Others!L63,US_Others!R63)+US_Others!L63*US_Others!L$8/SUM(US_Others!G63,US_Others!L63,US_Others!R63)+US_Others!R63*US_Others!R$8/SUM(US_Others!G63,US_Others!L63,US_Others!R63))&gt;3.5,4,IF((US_Others!G63*US_Others!G$8/SUM(US_Others!G63,US_Others!L63,US_Others!R63)+US_Others!L63*US_Others!L$8/SUM(US_Others!G63,US_Others!L63,US_Others!R63)+US_Others!R63*US_Others!R$8/SUM(US_Others!G63,US_Others!L63,US_Others!R63))&gt;2.5,3,2)),"")</f>
        <v/>
      </c>
      <c r="BH58" s="219" t="str">
        <f>IFERROR(IF((US_Others!Z63*US_Others!Z$8/SUM(US_Others!Z63,US_Others!AB63)+US_Others!AB63*US_Others!AB$8/SUM(US_Others!Z63,US_Others!AB63))&gt;3.5,4,IF((US_Others!Z63*US_Others!Z$8/SUM(US_Others!Z63,US_Others!AB63)+US_Others!AB63*US_Others!AB$8/SUM(US_Others!Z63,US_Others!AB63))&gt;2.5,3,2)),"")</f>
        <v/>
      </c>
      <c r="BI58" s="219" t="str">
        <f>IFERROR(IF((US_Others!AA63*US_Others!AA$8/SUM(US_Others!AA63,US_Others!AC63)+US_Others!AC63*US_Others!AC$8/SUM(US_Others!AA63,US_Others!AC63))&gt;3.5,4,IF((US_Others!AA63*US_Others!AA$8/SUM(US_Others!AA63,US_Others!AC63)+US_Others!AC63*US_Others!AC$8/SUM(US_Others!AA63,US_Others!AC63))&gt;2.5,3,2)),"")</f>
        <v/>
      </c>
      <c r="BJ58" s="219" t="str">
        <f>IFERROR(US_Others!AD63*US_Others!AD$8/US_Others!AD63,"")</f>
        <v/>
      </c>
      <c r="BK58" s="74" t="str">
        <f>IFERROR(US_Others!AE63*US_Others!AE$8/US_Others!AE63,"")</f>
        <v/>
      </c>
      <c r="BL58" s="219" t="str">
        <f>IFERROR(IF(SUMPRODUCT(US_Others!AG63:AI63/SUM(US_Others!AG63:AI63),US_Others!AG$8:AI$8)&gt;3.5,4,IF(SUMPRODUCT(US_Others!AG63:AI63/SUM(US_Others!AG63:AI63),US_Others!AG$8:AI$8)&gt;2.5,3,2)),"")</f>
        <v/>
      </c>
      <c r="BM58" s="219" t="str">
        <f>IFERROR(US_Others!AL63*US_Others!AL$8/US_Others!AL63,"")</f>
        <v/>
      </c>
    </row>
    <row r="59" spans="1:65">
      <c r="A59" s="200" t="s">
        <v>172</v>
      </c>
      <c r="B59" s="332" t="s">
        <v>173</v>
      </c>
      <c r="C59" s="333">
        <f>SUM(US_CO2!C62:AX62)</f>
        <v>6.7828539081931751</v>
      </c>
      <c r="D59" s="333">
        <f>SUM(US_CH4!C62:AC62)</f>
        <v>1.2747580231558754E-3</v>
      </c>
      <c r="E59" s="333">
        <f>SUM(US_N2O!C62:AA62)</f>
        <v>1.4189094991314856E-3</v>
      </c>
      <c r="F59" s="332">
        <f>US_Others!V64+US_Others!U64</f>
        <v>0</v>
      </c>
      <c r="G59" s="332">
        <f>US_Others!C64+US_Others!H64+US_Others!N64</f>
        <v>2.8095494818163146E-5</v>
      </c>
      <c r="H59" s="332">
        <f>US_Others!D64+US_Others!I64+US_Others!O64</f>
        <v>4.6076611501787563E-4</v>
      </c>
      <c r="I59" s="332">
        <f>US_Others!E64+US_Others!J64+US_Others!P64+US_Others!W64</f>
        <v>2.1296385072167665E-3</v>
      </c>
      <c r="J59" s="332">
        <f>US_Others!F64+US_Others!K64+US_Others!Q64</f>
        <v>3.6805098211793724E-4</v>
      </c>
      <c r="K59" s="332">
        <f>US_Others!G64+US_Others!L64+US_Others!R64</f>
        <v>3.6524143263612099E-5</v>
      </c>
      <c r="L59" s="332">
        <f>US_Others!Z64+US_Others!AB64</f>
        <v>3.6</v>
      </c>
      <c r="M59" s="332">
        <f>US_Others!AA64+US_Others!AC64</f>
        <v>0.9</v>
      </c>
      <c r="N59" s="332">
        <f>US_Others!AD64</f>
        <v>0</v>
      </c>
      <c r="O59" s="332">
        <f>US_Others!AE64</f>
        <v>0</v>
      </c>
      <c r="P59" s="332">
        <f>SUM(US_Others!AG64:AI64)</f>
        <v>0</v>
      </c>
      <c r="Q59" s="332">
        <f>US_Others!AL64</f>
        <v>0</v>
      </c>
      <c r="R59" s="332"/>
      <c r="S59" s="334">
        <f t="shared" si="0"/>
        <v>6782.8539081931749</v>
      </c>
      <c r="T59" s="334">
        <f>D59*1000/Spec!I$6</f>
        <v>5.0990320926235018E-2</v>
      </c>
      <c r="U59" s="334">
        <f>E59*1000/Spec!I$7</f>
        <v>4.7614412722533075E-3</v>
      </c>
      <c r="V59" s="334">
        <f>F59*1000/Spec!I$8</f>
        <v>0</v>
      </c>
      <c r="W59" s="334">
        <f>G59*1000/Spec!I$9</f>
        <v>4.1622955286167623E-5</v>
      </c>
      <c r="X59" s="334">
        <f>H59*1000/Spec!I$10</f>
        <v>1.3164746143367874E-4</v>
      </c>
      <c r="Y59" s="334">
        <f>I59*1000/Spec!I$11</f>
        <v>1.4892576973543823E-3</v>
      </c>
      <c r="Z59" s="334">
        <f>J59*1000/Spec!I$12</f>
        <v>8.2338027319449041E-5</v>
      </c>
      <c r="AA59" s="334">
        <f>K59*1000/Spec!I$15</f>
        <v>3.7231542572489398E-6</v>
      </c>
      <c r="AB59" s="334">
        <f>L59*1000/Spec!I$17</f>
        <v>0.48714479025710422</v>
      </c>
      <c r="AC59" s="334">
        <f>M59*1000/Spec!I$18</f>
        <v>7.3770491803278687E-2</v>
      </c>
      <c r="AD59" s="335">
        <f>N59*1000/Spec!I$25</f>
        <v>0</v>
      </c>
      <c r="AE59" s="335">
        <f>O59*1000/Spec!I$26</f>
        <v>0</v>
      </c>
      <c r="AF59" s="334">
        <f>P59*1000/Spec!I$21</f>
        <v>0</v>
      </c>
      <c r="AG59" s="334">
        <f>Q59*1000/Spec!I$22</f>
        <v>0</v>
      </c>
      <c r="AI59" s="432">
        <f>S59/'2007output'!$D57</f>
        <v>1.2379146681451287</v>
      </c>
      <c r="AJ59" s="432">
        <f>T59/'2007output'!$D57</f>
        <v>9.3060630617102984E-6</v>
      </c>
      <c r="AK59" s="432">
        <f>U59/'2007output'!$D57</f>
        <v>8.6899379998648572E-7</v>
      </c>
      <c r="AL59" s="433">
        <f>V59/'2007output'!$D57</f>
        <v>0</v>
      </c>
      <c r="AM59" s="433">
        <f>W59/'2007output'!$D57</f>
        <v>7.5964583017270368E-9</v>
      </c>
      <c r="AN59" s="433">
        <f>X59/'2007output'!$D57</f>
        <v>2.4026512400033803E-8</v>
      </c>
      <c r="AO59" s="433">
        <f>Y59/'2007output'!$D57</f>
        <v>2.7179915315235241E-7</v>
      </c>
      <c r="AP59" s="433">
        <f>Z59/'2007output'!$D57</f>
        <v>1.5027222043181506E-8</v>
      </c>
      <c r="AQ59" s="433">
        <f>AA59/'2007output'!$D57</f>
        <v>6.794997104755838E-10</v>
      </c>
      <c r="AR59" s="433">
        <f>AB59/'2007output'!$D57</f>
        <v>8.8907072086768718E-5</v>
      </c>
      <c r="AS59" s="433">
        <f>AC59/'2007output'!$D57</f>
        <v>1.3463591449205343E-5</v>
      </c>
      <c r="AT59" s="433">
        <f>AD59/'2007output'!$D57</f>
        <v>0</v>
      </c>
      <c r="AU59" s="433">
        <f>AE59/'2007output'!$D57</f>
        <v>0</v>
      </c>
      <c r="AV59" s="433">
        <f>AF59/'2007output'!$D57</f>
        <v>0</v>
      </c>
      <c r="AW59" s="433">
        <f>AG59/'2007output'!$D57</f>
        <v>0</v>
      </c>
      <c r="AY59" s="370">
        <f>IFERROR(IF(SUMPRODUCT(US_CO2!C62:AX62/SUM(US_CO2!C62:AX62),US_CO2!C$6:AX$6)&gt;3.5,4,IF(SUMPRODUCT(US_CO2!C62:AX62/SUM(US_CO2!C62:AX62),US_CO2!C$6:AX$6)&gt;2.5,3,2)),"")</f>
        <v>4</v>
      </c>
      <c r="AZ59" s="370">
        <f>IFERROR(IF(SUMPRODUCT(US_CH4!C62:AC62/SUM(US_CH4!C62:AC62),US_CH4!C$6:AC$6)&gt;3.5,4,IF(SUMPRODUCT(US_CH4!C62:AC62/SUM(US_CH4!C62:AC62),US_CH4!C$6:AC$6)&gt;2.5,3,2)),"")</f>
        <v>4</v>
      </c>
      <c r="BA59" s="223">
        <f>IFERROR(IF(SUMPRODUCT(US_N2O!C62:AA62/SUM(US_N2O!C62:AA62),US_N2O!C$6:AA$6)&gt;3.5,4,IF(SUMPRODUCT(US_N2O!C62:AA62/SUM(US_N2O!C62:AA62),US_N2O!C$6:AA$6)&gt;2.5,3,2)),"")</f>
        <v>4</v>
      </c>
      <c r="BB59" s="223" t="str">
        <f>IFERROR(IF(SUMPRODUCT(US_Others!U64:V64/SUM(US_Others!U64:V64),US_Others!U$8:V$8)&gt;3.5,4,IF(SUMPRODUCT(US_Others!U64:V64/SUM(US_Others!U64:V64),US_Others!U$8:V$8)&gt;2.5,3,2)),"")</f>
        <v/>
      </c>
      <c r="BC59" s="223">
        <f>IFERROR(IF((US_Others!C64*US_Others!C$8/SUM(US_Others!C64,US_Others!H64,US_Others!N64)+ US_Others!H64*US_Others!H$8/SUM(US_Others!C64,US_Others!H64,US_Others!N64)+US_Others!N64*US_Others!N$8/SUM(US_Others!C64,US_Others!H64,US_Others!N64))&gt;3.5,4,IF((US_Others!C64*US_Others!C$8/SUM(US_Others!C64,US_Others!H64,US_Others!N64)+ US_Others!H64*US_Others!H$8/SUM(US_Others!C64,US_Others!H64,US_Others!N64)+US_Others!N64*US_Others!N$8/SUM(US_Others!C64,US_Others!H64,US_Others!N64))&gt;2.5,3,2)),"")</f>
        <v>4</v>
      </c>
      <c r="BD59" s="223">
        <f>IFERROR(IF((US_Others!D64*US_Others!D$8/SUM(US_Others!D64,US_Others!I64,US_Others!O64)+US_Others!I64*US_Others!I$8/SUM(US_Others!D64,US_Others!I64,US_Others!O64)+US_Others!O64*US_Others!O$8/SUM(US_Others!D64,US_Others!I64,US_Others!O64))&gt;3.5,4,IF((US_Others!D64*US_Others!D$8/SUM(US_Others!D64,US_Others!I64,US_Others!O64)+US_Others!I64*US_Others!I$8/SUM(US_Others!D64,US_Others!I64,US_Others!O64)+US_Others!O64*US_Others!O$8/SUM(US_Others!D64,US_Others!I64,US_Others!O64))&gt;2.5,3,2)),"")</f>
        <v>4</v>
      </c>
      <c r="BE59" s="223">
        <f>IFERROR(IF((US_Others!E64*US_Others!E$8/SUM(US_Others!E64,US_Others!J64,US_Others!P64,US_Others!W64)+US_Others!J64*US_Others!J$8/SUM(US_Others!E64,US_Others!J64,US_Others!P64,US_Others!W64)+US_Others!P64*US_Others!P$8/SUM(US_Others!E64,US_Others!J64,US_Others!P64,US_Others!W64)+US_Others!W64*US_Others!W$8/SUM(US_Others!E64,US_Others!J64,US_Others!P64,US_Others!W64))&gt;3.5,4,IF((US_Others!E64*US_Others!E$8/SUM(US_Others!E64,US_Others!J64,US_Others!P64,US_Others!W64)+US_Others!J64*US_Others!J$8/SUM(US_Others!E64,US_Others!J64,US_Others!P64,US_Others!W64)+US_Others!P64*US_Others!P$8/SUM(US_Others!E64,US_Others!J64,US_Others!P64,US_Others!W64)+US_Others!W64*US_Others!W$8/SUM(US_Others!E64,US_Others!J64,US_Others!P64,US_Others!W64))&gt;2.5,3,2)),"")</f>
        <v>4</v>
      </c>
      <c r="BF59" s="223">
        <f>IFERROR(IF((US_Others!F64*US_Others!F$8/SUM(US_Others!F64,US_Others!K64,US_Others!Q64)+US_Others!K64*US_Others!K$8/SUM(US_Others!F64,US_Others!K64,US_Others!Q64)+US_Others!Q64*US_Others!Q$8/SUM(US_Others!F64,US_Others!K64,US_Others!Q64))&gt;3.5,4,IF((US_Others!F64*US_Others!F$8/SUM(US_Others!F64,US_Others!K64,US_Others!Q64)+US_Others!K64*US_Others!K$8/SUM(US_Others!F64,US_Others!K64,US_Others!Q64)+US_Others!Q64*US_Others!Q$8/SUM(US_Others!F64,US_Others!K64,US_Others!Q64))&gt;2.5,3,2)),"")</f>
        <v>4</v>
      </c>
      <c r="BG59" s="223">
        <f>IFERROR(IF((US_Others!G64*US_Others!G$8/SUM(US_Others!G64,US_Others!L64,US_Others!R64)+US_Others!L64*US_Others!L$8/SUM(US_Others!G64,US_Others!L64,US_Others!R64)+US_Others!R64*US_Others!R$8/SUM(US_Others!G64,US_Others!L64,US_Others!R64))&gt;3.5,4,IF((US_Others!G64*US_Others!G$8/SUM(US_Others!G64,US_Others!L64,US_Others!R64)+US_Others!L64*US_Others!L$8/SUM(US_Others!G64,US_Others!L64,US_Others!R64)+US_Others!R64*US_Others!R$8/SUM(US_Others!G64,US_Others!L64,US_Others!R64))&gt;2.5,3,2)),"")</f>
        <v>4</v>
      </c>
      <c r="BH59" s="219">
        <f>IFERROR(IF((US_Others!Z64*US_Others!Z$8/SUM(US_Others!Z64,US_Others!AB64)+US_Others!AB64*US_Others!AB$8/SUM(US_Others!Z64,US_Others!AB64))&gt;3.5,4,IF((US_Others!Z64*US_Others!Z$8/SUM(US_Others!Z64,US_Others!AB64)+US_Others!AB64*US_Others!AB$8/SUM(US_Others!Z64,US_Others!AB64))&gt;2.5,3,2)),"")</f>
        <v>2</v>
      </c>
      <c r="BI59" s="219">
        <f>IFERROR(IF((US_Others!AA64*US_Others!AA$8/SUM(US_Others!AA64,US_Others!AC64)+US_Others!AC64*US_Others!AC$8/SUM(US_Others!AA64,US_Others!AC64))&gt;3.5,4,IF((US_Others!AA64*US_Others!AA$8/SUM(US_Others!AA64,US_Others!AC64)+US_Others!AC64*US_Others!AC$8/SUM(US_Others!AA64,US_Others!AC64))&gt;2.5,3,2)),"")</f>
        <v>2</v>
      </c>
      <c r="BJ59" s="219" t="str">
        <f>IFERROR(US_Others!AD64*US_Others!AD$8/US_Others!AD64,"")</f>
        <v/>
      </c>
      <c r="BK59" s="74" t="str">
        <f>IFERROR(US_Others!AE64*US_Others!AE$8/US_Others!AE64,"")</f>
        <v/>
      </c>
      <c r="BL59" s="219" t="str">
        <f>IFERROR(IF(SUMPRODUCT(US_Others!AG64:AI64/SUM(US_Others!AG64:AI64),US_Others!AG$8:AI$8)&gt;3.5,4,IF(SUMPRODUCT(US_Others!AG64:AI64/SUM(US_Others!AG64:AI64),US_Others!AG$8:AI$8)&gt;2.5,3,2)),"")</f>
        <v/>
      </c>
      <c r="BM59" s="219" t="str">
        <f>IFERROR(US_Others!AL64*US_Others!AL$8/US_Others!AL64,"")</f>
        <v/>
      </c>
    </row>
    <row r="60" spans="1:65">
      <c r="A60" s="200" t="s">
        <v>174</v>
      </c>
      <c r="B60" s="332">
        <v>331314</v>
      </c>
      <c r="C60" s="333">
        <f>SUM(US_CO2!C63:AX63)</f>
        <v>1.0670562319098065</v>
      </c>
      <c r="D60" s="333">
        <f>SUM(US_CH4!C63:AC63)</f>
        <v>5.66171077462779E-4</v>
      </c>
      <c r="E60" s="333">
        <f>SUM(US_N2O!C63:AA63)</f>
        <v>7.1645665879905326E-4</v>
      </c>
      <c r="F60" s="332">
        <f>US_Others!V65+US_Others!U65</f>
        <v>0</v>
      </c>
      <c r="G60" s="332">
        <f>US_Others!C65+US_Others!H65+US_Others!N65</f>
        <v>0</v>
      </c>
      <c r="H60" s="332">
        <f>US_Others!D65+US_Others!I65+US_Others!O65</f>
        <v>0</v>
      </c>
      <c r="I60" s="332">
        <f>US_Others!E65+US_Others!J65+US_Others!P65+US_Others!W65</f>
        <v>0</v>
      </c>
      <c r="J60" s="332">
        <f>US_Others!F65+US_Others!K65+US_Others!Q65</f>
        <v>0</v>
      </c>
      <c r="K60" s="332">
        <f>US_Others!G65+US_Others!L65+US_Others!R65</f>
        <v>0</v>
      </c>
      <c r="L60" s="332">
        <f>US_Others!Z65+US_Others!AB65</f>
        <v>0</v>
      </c>
      <c r="M60" s="332">
        <f>US_Others!AA65+US_Others!AC65</f>
        <v>0</v>
      </c>
      <c r="N60" s="332">
        <f>US_Others!AD65</f>
        <v>0</v>
      </c>
      <c r="O60" s="332">
        <f>US_Others!AE65</f>
        <v>0</v>
      </c>
      <c r="P60" s="332">
        <f>SUM(US_Others!AG65:AI65)</f>
        <v>0</v>
      </c>
      <c r="Q60" s="332">
        <f>US_Others!AL65</f>
        <v>0</v>
      </c>
      <c r="R60" s="332"/>
      <c r="S60" s="334">
        <f t="shared" si="0"/>
        <v>1067.0562319098065</v>
      </c>
      <c r="T60" s="334">
        <f>D60*1000/Spec!I$6</f>
        <v>2.2646843098511157E-2</v>
      </c>
      <c r="U60" s="334">
        <f>E60*1000/Spec!I$7</f>
        <v>2.4042169758357493E-3</v>
      </c>
      <c r="V60" s="334">
        <f>F60*1000/Spec!I$8</f>
        <v>0</v>
      </c>
      <c r="W60" s="334">
        <f>G60*1000/Spec!I$9</f>
        <v>0</v>
      </c>
      <c r="X60" s="334">
        <f>H60*1000/Spec!I$10</f>
        <v>0</v>
      </c>
      <c r="Y60" s="334">
        <f>I60*1000/Spec!I$11</f>
        <v>0</v>
      </c>
      <c r="Z60" s="334">
        <f>J60*1000/Spec!I$12</f>
        <v>0</v>
      </c>
      <c r="AA60" s="334">
        <f>K60*1000/Spec!I$15</f>
        <v>0</v>
      </c>
      <c r="AB60" s="334">
        <f>L60*1000/Spec!I$17</f>
        <v>0</v>
      </c>
      <c r="AC60" s="334">
        <f>M60*1000/Spec!I$18</f>
        <v>0</v>
      </c>
      <c r="AD60" s="335">
        <f>N60*1000/Spec!I$25</f>
        <v>0</v>
      </c>
      <c r="AE60" s="335">
        <f>O60*1000/Spec!I$26</f>
        <v>0</v>
      </c>
      <c r="AF60" s="334">
        <f>P60*1000/Spec!I$21</f>
        <v>0</v>
      </c>
      <c r="AG60" s="334">
        <f>Q60*1000/Spec!I$22</f>
        <v>0</v>
      </c>
      <c r="AI60" s="432">
        <f>S60/'2007output'!$D58</f>
        <v>0.21187630749195688</v>
      </c>
      <c r="AJ60" s="432">
        <f>T60/'2007output'!$D58</f>
        <v>4.4967915922052673E-6</v>
      </c>
      <c r="AK60" s="432">
        <f>U60/'2007output'!$D58</f>
        <v>4.7738497748881044E-7</v>
      </c>
      <c r="AL60" s="433">
        <f>V60/'2007output'!$D58</f>
        <v>0</v>
      </c>
      <c r="AM60" s="433">
        <f>W60/'2007output'!$D58</f>
        <v>0</v>
      </c>
      <c r="AN60" s="433">
        <f>X60/'2007output'!$D58</f>
        <v>0</v>
      </c>
      <c r="AO60" s="433">
        <f>Y60/'2007output'!$D58</f>
        <v>0</v>
      </c>
      <c r="AP60" s="433">
        <f>Z60/'2007output'!$D58</f>
        <v>0</v>
      </c>
      <c r="AQ60" s="433">
        <f>AA60/'2007output'!$D58</f>
        <v>0</v>
      </c>
      <c r="AR60" s="433">
        <f>AB60/'2007output'!$D58</f>
        <v>0</v>
      </c>
      <c r="AS60" s="433">
        <f>AC60/'2007output'!$D58</f>
        <v>0</v>
      </c>
      <c r="AT60" s="433">
        <f>AD60/'2007output'!$D58</f>
        <v>0</v>
      </c>
      <c r="AU60" s="433">
        <f>AE60/'2007output'!$D58</f>
        <v>0</v>
      </c>
      <c r="AV60" s="433">
        <f>AF60/'2007output'!$D58</f>
        <v>0</v>
      </c>
      <c r="AW60" s="433">
        <f>AG60/'2007output'!$D58</f>
        <v>0</v>
      </c>
      <c r="AY60" s="370">
        <f>IFERROR(IF(SUMPRODUCT(US_CO2!C63:AX63/SUM(US_CO2!C63:AX63),US_CO2!C$6:AX$6)&gt;3.5,4,IF(SUMPRODUCT(US_CO2!C63:AX63/SUM(US_CO2!C63:AX63),US_CO2!C$6:AX$6)&gt;2.5,3,2)),"")</f>
        <v>4</v>
      </c>
      <c r="AZ60" s="370">
        <f>IFERROR(IF(SUMPRODUCT(US_CH4!C63:AC63/SUM(US_CH4!C63:AC63),US_CH4!C$6:AC$6)&gt;3.5,4,IF(SUMPRODUCT(US_CH4!C63:AC63/SUM(US_CH4!C63:AC63),US_CH4!C$6:AC$6)&gt;2.5,3,2)),"")</f>
        <v>4</v>
      </c>
      <c r="BA60" s="223">
        <f>IFERROR(IF(SUMPRODUCT(US_N2O!C63:AA63/SUM(US_N2O!C63:AA63),US_N2O!C$6:AA$6)&gt;3.5,4,IF(SUMPRODUCT(US_N2O!C63:AA63/SUM(US_N2O!C63:AA63),US_N2O!C$6:AA$6)&gt;2.5,3,2)),"")</f>
        <v>4</v>
      </c>
      <c r="BB60" s="223" t="str">
        <f>IFERROR(IF(SUMPRODUCT(US_Others!U65:V65/SUM(US_Others!U65:V65),US_Others!U$8:V$8)&gt;3.5,4,IF(SUMPRODUCT(US_Others!U65:V65/SUM(US_Others!U65:V65),US_Others!U$8:V$8)&gt;2.5,3,2)),"")</f>
        <v/>
      </c>
      <c r="BC60" s="223" t="str">
        <f>IFERROR(IF((US_Others!C65*US_Others!C$8/SUM(US_Others!C65,US_Others!H65,US_Others!N65)+ US_Others!H65*US_Others!H$8/SUM(US_Others!C65,US_Others!H65,US_Others!N65)+US_Others!N65*US_Others!N$8/SUM(US_Others!C65,US_Others!H65,US_Others!N65))&gt;3.5,4,IF((US_Others!C65*US_Others!C$8/SUM(US_Others!C65,US_Others!H65,US_Others!N65)+ US_Others!H65*US_Others!H$8/SUM(US_Others!C65,US_Others!H65,US_Others!N65)+US_Others!N65*US_Others!N$8/SUM(US_Others!C65,US_Others!H65,US_Others!N65))&gt;2.5,3,2)),"")</f>
        <v/>
      </c>
      <c r="BD60" s="223" t="str">
        <f>IFERROR(IF((US_Others!D65*US_Others!D$8/SUM(US_Others!D65,US_Others!I65,US_Others!O65)+US_Others!I65*US_Others!I$8/SUM(US_Others!D65,US_Others!I65,US_Others!O65)+US_Others!O65*US_Others!O$8/SUM(US_Others!D65,US_Others!I65,US_Others!O65))&gt;3.5,4,IF((US_Others!D65*US_Others!D$8/SUM(US_Others!D65,US_Others!I65,US_Others!O65)+US_Others!I65*US_Others!I$8/SUM(US_Others!D65,US_Others!I65,US_Others!O65)+US_Others!O65*US_Others!O$8/SUM(US_Others!D65,US_Others!I65,US_Others!O65))&gt;2.5,3,2)),"")</f>
        <v/>
      </c>
      <c r="BE60" s="223" t="str">
        <f>IFERROR(IF((US_Others!E65*US_Others!E$8/SUM(US_Others!E65,US_Others!J65,US_Others!P65,US_Others!W65)+US_Others!J65*US_Others!J$8/SUM(US_Others!E65,US_Others!J65,US_Others!P65,US_Others!W65)+US_Others!P65*US_Others!P$8/SUM(US_Others!E65,US_Others!J65,US_Others!P65,US_Others!W65)+US_Others!W65*US_Others!W$8/SUM(US_Others!E65,US_Others!J65,US_Others!P65,US_Others!W65))&gt;3.5,4,IF((US_Others!E65*US_Others!E$8/SUM(US_Others!E65,US_Others!J65,US_Others!P65,US_Others!W65)+US_Others!J65*US_Others!J$8/SUM(US_Others!E65,US_Others!J65,US_Others!P65,US_Others!W65)+US_Others!P65*US_Others!P$8/SUM(US_Others!E65,US_Others!J65,US_Others!P65,US_Others!W65)+US_Others!W65*US_Others!W$8/SUM(US_Others!E65,US_Others!J65,US_Others!P65,US_Others!W65))&gt;2.5,3,2)),"")</f>
        <v/>
      </c>
      <c r="BF60" s="223" t="str">
        <f>IFERROR(IF((US_Others!F65*US_Others!F$8/SUM(US_Others!F65,US_Others!K65,US_Others!Q65)+US_Others!K65*US_Others!K$8/SUM(US_Others!F65,US_Others!K65,US_Others!Q65)+US_Others!Q65*US_Others!Q$8/SUM(US_Others!F65,US_Others!K65,US_Others!Q65))&gt;3.5,4,IF((US_Others!F65*US_Others!F$8/SUM(US_Others!F65,US_Others!K65,US_Others!Q65)+US_Others!K65*US_Others!K$8/SUM(US_Others!F65,US_Others!K65,US_Others!Q65)+US_Others!Q65*US_Others!Q$8/SUM(US_Others!F65,US_Others!K65,US_Others!Q65))&gt;2.5,3,2)),"")</f>
        <v/>
      </c>
      <c r="BG60" s="223" t="str">
        <f>IFERROR(IF((US_Others!G65*US_Others!G$8/SUM(US_Others!G65,US_Others!L65,US_Others!R65)+US_Others!L65*US_Others!L$8/SUM(US_Others!G65,US_Others!L65,US_Others!R65)+US_Others!R65*US_Others!R$8/SUM(US_Others!G65,US_Others!L65,US_Others!R65))&gt;3.5,4,IF((US_Others!G65*US_Others!G$8/SUM(US_Others!G65,US_Others!L65,US_Others!R65)+US_Others!L65*US_Others!L$8/SUM(US_Others!G65,US_Others!L65,US_Others!R65)+US_Others!R65*US_Others!R$8/SUM(US_Others!G65,US_Others!L65,US_Others!R65))&gt;2.5,3,2)),"")</f>
        <v/>
      </c>
      <c r="BH60" s="219" t="str">
        <f>IFERROR(IF((US_Others!Z65*US_Others!Z$8/SUM(US_Others!Z65,US_Others!AB65)+US_Others!AB65*US_Others!AB$8/SUM(US_Others!Z65,US_Others!AB65))&gt;3.5,4,IF((US_Others!Z65*US_Others!Z$8/SUM(US_Others!Z65,US_Others!AB65)+US_Others!AB65*US_Others!AB$8/SUM(US_Others!Z65,US_Others!AB65))&gt;2.5,3,2)),"")</f>
        <v/>
      </c>
      <c r="BI60" s="219" t="str">
        <f>IFERROR(IF((US_Others!AA65*US_Others!AA$8/SUM(US_Others!AA65,US_Others!AC65)+US_Others!AC65*US_Others!AC$8/SUM(US_Others!AA65,US_Others!AC65))&gt;3.5,4,IF((US_Others!AA65*US_Others!AA$8/SUM(US_Others!AA65,US_Others!AC65)+US_Others!AC65*US_Others!AC$8/SUM(US_Others!AA65,US_Others!AC65))&gt;2.5,3,2)),"")</f>
        <v/>
      </c>
      <c r="BJ60" s="219" t="str">
        <f>IFERROR(US_Others!AD65*US_Others!AD$8/US_Others!AD65,"")</f>
        <v/>
      </c>
      <c r="BK60" s="74" t="str">
        <f>IFERROR(US_Others!AE65*US_Others!AE$8/US_Others!AE65,"")</f>
        <v/>
      </c>
      <c r="BL60" s="219" t="str">
        <f>IFERROR(IF(SUMPRODUCT(US_Others!AG65:AI65/SUM(US_Others!AG65:AI65),US_Others!AG$8:AI$8)&gt;3.5,4,IF(SUMPRODUCT(US_Others!AG65:AI65/SUM(US_Others!AG65:AI65),US_Others!AG$8:AI$8)&gt;2.5,3,2)),"")</f>
        <v/>
      </c>
      <c r="BM60" s="219" t="str">
        <f>IFERROR(US_Others!AL65*US_Others!AL$8/US_Others!AL65,"")</f>
        <v/>
      </c>
    </row>
    <row r="61" spans="1:65">
      <c r="A61" s="200" t="s">
        <v>175</v>
      </c>
      <c r="B61" s="332" t="s">
        <v>176</v>
      </c>
      <c r="C61" s="333">
        <f>SUM(US_CO2!C64:AX64)</f>
        <v>3.1308599754986393</v>
      </c>
      <c r="D61" s="333">
        <f>SUM(US_CH4!C64:AC64)</f>
        <v>1.6224735756634127E-3</v>
      </c>
      <c r="E61" s="333">
        <f>SUM(US_N2O!C64:AA64)</f>
        <v>1.8770389481309793E-3</v>
      </c>
      <c r="F61" s="332">
        <f>US_Others!V66+US_Others!U66</f>
        <v>0</v>
      </c>
      <c r="G61" s="332">
        <f>US_Others!C66+US_Others!H66+US_Others!N66</f>
        <v>0</v>
      </c>
      <c r="H61" s="332">
        <f>US_Others!D66+US_Others!I66+US_Others!O66</f>
        <v>0</v>
      </c>
      <c r="I61" s="332">
        <f>US_Others!E66+US_Others!J66+US_Others!P66+US_Others!W66</f>
        <v>0</v>
      </c>
      <c r="J61" s="332">
        <f>US_Others!F66+US_Others!K66+US_Others!Q66</f>
        <v>0</v>
      </c>
      <c r="K61" s="332">
        <f>US_Others!G66+US_Others!L66+US_Others!R66</f>
        <v>0</v>
      </c>
      <c r="L61" s="332">
        <f>US_Others!Z66+US_Others!AB66</f>
        <v>0</v>
      </c>
      <c r="M61" s="332">
        <f>US_Others!AA66+US_Others!AC66</f>
        <v>0</v>
      </c>
      <c r="N61" s="332">
        <f>US_Others!AD66</f>
        <v>0</v>
      </c>
      <c r="O61" s="332">
        <f>US_Others!AE66</f>
        <v>0</v>
      </c>
      <c r="P61" s="332">
        <f>SUM(US_Others!AG66:AI66)</f>
        <v>0</v>
      </c>
      <c r="Q61" s="332">
        <f>US_Others!AL66</f>
        <v>0</v>
      </c>
      <c r="R61" s="332"/>
      <c r="S61" s="334">
        <f t="shared" si="0"/>
        <v>3130.8599754986394</v>
      </c>
      <c r="T61" s="334">
        <f>D61*1000/Spec!I$6</f>
        <v>6.489894302653651E-2</v>
      </c>
      <c r="U61" s="334">
        <f>E61*1000/Spec!I$7</f>
        <v>6.2987884165469103E-3</v>
      </c>
      <c r="V61" s="334">
        <f>F61*1000/Spec!I$8</f>
        <v>0</v>
      </c>
      <c r="W61" s="334">
        <f>G61*1000/Spec!I$9</f>
        <v>0</v>
      </c>
      <c r="X61" s="334">
        <f>H61*1000/Spec!I$10</f>
        <v>0</v>
      </c>
      <c r="Y61" s="334">
        <f>I61*1000/Spec!I$11</f>
        <v>0</v>
      </c>
      <c r="Z61" s="334">
        <f>J61*1000/Spec!I$12</f>
        <v>0</v>
      </c>
      <c r="AA61" s="334">
        <f>K61*1000/Spec!I$15</f>
        <v>0</v>
      </c>
      <c r="AB61" s="334">
        <f>L61*1000/Spec!I$17</f>
        <v>0</v>
      </c>
      <c r="AC61" s="334">
        <f>M61*1000/Spec!I$18</f>
        <v>0</v>
      </c>
      <c r="AD61" s="335">
        <f>N61*1000/Spec!I$25</f>
        <v>0</v>
      </c>
      <c r="AE61" s="335">
        <f>O61*1000/Spec!I$26</f>
        <v>0</v>
      </c>
      <c r="AF61" s="334">
        <f>P61*1000/Spec!I$21</f>
        <v>0</v>
      </c>
      <c r="AG61" s="334">
        <f>Q61*1000/Spec!I$22</f>
        <v>0</v>
      </c>
      <c r="AI61" s="432">
        <f>S61/'2007output'!$D59</f>
        <v>0.13095003730117119</v>
      </c>
      <c r="AJ61" s="432">
        <f>T61/'2007output'!$D59</f>
        <v>2.7144359941482258E-6</v>
      </c>
      <c r="AK61" s="432">
        <f>U61/'2007output'!$D59</f>
        <v>2.6345048470832241E-7</v>
      </c>
      <c r="AL61" s="433">
        <f>V61/'2007output'!$D59</f>
        <v>0</v>
      </c>
      <c r="AM61" s="433">
        <f>W61/'2007output'!$D59</f>
        <v>0</v>
      </c>
      <c r="AN61" s="433">
        <f>X61/'2007output'!$D59</f>
        <v>0</v>
      </c>
      <c r="AO61" s="433">
        <f>Y61/'2007output'!$D59</f>
        <v>0</v>
      </c>
      <c r="AP61" s="433">
        <f>Z61/'2007output'!$D59</f>
        <v>0</v>
      </c>
      <c r="AQ61" s="433">
        <f>AA61/'2007output'!$D59</f>
        <v>0</v>
      </c>
      <c r="AR61" s="433">
        <f>AB61/'2007output'!$D59</f>
        <v>0</v>
      </c>
      <c r="AS61" s="433">
        <f>AC61/'2007output'!$D59</f>
        <v>0</v>
      </c>
      <c r="AT61" s="433">
        <f>AD61/'2007output'!$D59</f>
        <v>0</v>
      </c>
      <c r="AU61" s="433">
        <f>AE61/'2007output'!$D59</f>
        <v>0</v>
      </c>
      <c r="AV61" s="433">
        <f>AF61/'2007output'!$D59</f>
        <v>0</v>
      </c>
      <c r="AW61" s="433">
        <f>AG61/'2007output'!$D59</f>
        <v>0</v>
      </c>
      <c r="AY61" s="370">
        <f>IFERROR(IF(SUMPRODUCT(US_CO2!C64:AX64/SUM(US_CO2!C64:AX64),US_CO2!C$6:AX$6)&gt;3.5,4,IF(SUMPRODUCT(US_CO2!C64:AX64/SUM(US_CO2!C64:AX64),US_CO2!C$6:AX$6)&gt;2.5,3,2)),"")</f>
        <v>4</v>
      </c>
      <c r="AZ61" s="370">
        <f>IFERROR(IF(SUMPRODUCT(US_CH4!C64:AC64/SUM(US_CH4!C64:AC64),US_CH4!C$6:AC$6)&gt;3.5,4,IF(SUMPRODUCT(US_CH4!C64:AC64/SUM(US_CH4!C64:AC64),US_CH4!C$6:AC$6)&gt;2.5,3,2)),"")</f>
        <v>4</v>
      </c>
      <c r="BA61" s="223">
        <f>IFERROR(IF(SUMPRODUCT(US_N2O!C64:AA64/SUM(US_N2O!C64:AA64),US_N2O!C$6:AA$6)&gt;3.5,4,IF(SUMPRODUCT(US_N2O!C64:AA64/SUM(US_N2O!C64:AA64),US_N2O!C$6:AA$6)&gt;2.5,3,2)),"")</f>
        <v>4</v>
      </c>
      <c r="BB61" s="223" t="str">
        <f>IFERROR(IF(SUMPRODUCT(US_Others!U66:V66/SUM(US_Others!U66:V66),US_Others!U$8:V$8)&gt;3.5,4,IF(SUMPRODUCT(US_Others!U66:V66/SUM(US_Others!U66:V66),US_Others!U$8:V$8)&gt;2.5,3,2)),"")</f>
        <v/>
      </c>
      <c r="BC61" s="223" t="str">
        <f>IFERROR(IF((US_Others!C66*US_Others!C$8/SUM(US_Others!C66,US_Others!H66,US_Others!N66)+ US_Others!H66*US_Others!H$8/SUM(US_Others!C66,US_Others!H66,US_Others!N66)+US_Others!N66*US_Others!N$8/SUM(US_Others!C66,US_Others!H66,US_Others!N66))&gt;3.5,4,IF((US_Others!C66*US_Others!C$8/SUM(US_Others!C66,US_Others!H66,US_Others!N66)+ US_Others!H66*US_Others!H$8/SUM(US_Others!C66,US_Others!H66,US_Others!N66)+US_Others!N66*US_Others!N$8/SUM(US_Others!C66,US_Others!H66,US_Others!N66))&gt;2.5,3,2)),"")</f>
        <v/>
      </c>
      <c r="BD61" s="223" t="str">
        <f>IFERROR(IF((US_Others!D66*US_Others!D$8/SUM(US_Others!D66,US_Others!I66,US_Others!O66)+US_Others!I66*US_Others!I$8/SUM(US_Others!D66,US_Others!I66,US_Others!O66)+US_Others!O66*US_Others!O$8/SUM(US_Others!D66,US_Others!I66,US_Others!O66))&gt;3.5,4,IF((US_Others!D66*US_Others!D$8/SUM(US_Others!D66,US_Others!I66,US_Others!O66)+US_Others!I66*US_Others!I$8/SUM(US_Others!D66,US_Others!I66,US_Others!O66)+US_Others!O66*US_Others!O$8/SUM(US_Others!D66,US_Others!I66,US_Others!O66))&gt;2.5,3,2)),"")</f>
        <v/>
      </c>
      <c r="BE61" s="223" t="str">
        <f>IFERROR(IF((US_Others!E66*US_Others!E$8/SUM(US_Others!E66,US_Others!J66,US_Others!P66,US_Others!W66)+US_Others!J66*US_Others!J$8/SUM(US_Others!E66,US_Others!J66,US_Others!P66,US_Others!W66)+US_Others!P66*US_Others!P$8/SUM(US_Others!E66,US_Others!J66,US_Others!P66,US_Others!W66)+US_Others!W66*US_Others!W$8/SUM(US_Others!E66,US_Others!J66,US_Others!P66,US_Others!W66))&gt;3.5,4,IF((US_Others!E66*US_Others!E$8/SUM(US_Others!E66,US_Others!J66,US_Others!P66,US_Others!W66)+US_Others!J66*US_Others!J$8/SUM(US_Others!E66,US_Others!J66,US_Others!P66,US_Others!W66)+US_Others!P66*US_Others!P$8/SUM(US_Others!E66,US_Others!J66,US_Others!P66,US_Others!W66)+US_Others!W66*US_Others!W$8/SUM(US_Others!E66,US_Others!J66,US_Others!P66,US_Others!W66))&gt;2.5,3,2)),"")</f>
        <v/>
      </c>
      <c r="BF61" s="223" t="str">
        <f>IFERROR(IF((US_Others!F66*US_Others!F$8/SUM(US_Others!F66,US_Others!K66,US_Others!Q66)+US_Others!K66*US_Others!K$8/SUM(US_Others!F66,US_Others!K66,US_Others!Q66)+US_Others!Q66*US_Others!Q$8/SUM(US_Others!F66,US_Others!K66,US_Others!Q66))&gt;3.5,4,IF((US_Others!F66*US_Others!F$8/SUM(US_Others!F66,US_Others!K66,US_Others!Q66)+US_Others!K66*US_Others!K$8/SUM(US_Others!F66,US_Others!K66,US_Others!Q66)+US_Others!Q66*US_Others!Q$8/SUM(US_Others!F66,US_Others!K66,US_Others!Q66))&gt;2.5,3,2)),"")</f>
        <v/>
      </c>
      <c r="BG61" s="223" t="str">
        <f>IFERROR(IF((US_Others!G66*US_Others!G$8/SUM(US_Others!G66,US_Others!L66,US_Others!R66)+US_Others!L66*US_Others!L$8/SUM(US_Others!G66,US_Others!L66,US_Others!R66)+US_Others!R66*US_Others!R$8/SUM(US_Others!G66,US_Others!L66,US_Others!R66))&gt;3.5,4,IF((US_Others!G66*US_Others!G$8/SUM(US_Others!G66,US_Others!L66,US_Others!R66)+US_Others!L66*US_Others!L$8/SUM(US_Others!G66,US_Others!L66,US_Others!R66)+US_Others!R66*US_Others!R$8/SUM(US_Others!G66,US_Others!L66,US_Others!R66))&gt;2.5,3,2)),"")</f>
        <v/>
      </c>
      <c r="BH61" s="219" t="str">
        <f>IFERROR(IF((US_Others!Z66*US_Others!Z$8/SUM(US_Others!Z66,US_Others!AB66)+US_Others!AB66*US_Others!AB$8/SUM(US_Others!Z66,US_Others!AB66))&gt;3.5,4,IF((US_Others!Z66*US_Others!Z$8/SUM(US_Others!Z66,US_Others!AB66)+US_Others!AB66*US_Others!AB$8/SUM(US_Others!Z66,US_Others!AB66))&gt;2.5,3,2)),"")</f>
        <v/>
      </c>
      <c r="BI61" s="219" t="str">
        <f>IFERROR(IF((US_Others!AA66*US_Others!AA$8/SUM(US_Others!AA66,US_Others!AC66)+US_Others!AC66*US_Others!AC$8/SUM(US_Others!AA66,US_Others!AC66))&gt;3.5,4,IF((US_Others!AA66*US_Others!AA$8/SUM(US_Others!AA66,US_Others!AC66)+US_Others!AC66*US_Others!AC$8/SUM(US_Others!AA66,US_Others!AC66))&gt;2.5,3,2)),"")</f>
        <v/>
      </c>
      <c r="BJ61" s="219" t="str">
        <f>IFERROR(US_Others!AD66*US_Others!AD$8/US_Others!AD66,"")</f>
        <v/>
      </c>
      <c r="BK61" s="74" t="str">
        <f>IFERROR(US_Others!AE66*US_Others!AE$8/US_Others!AE66,"")</f>
        <v/>
      </c>
      <c r="BL61" s="219" t="str">
        <f>IFERROR(IF(SUMPRODUCT(US_Others!AG66:AI66/SUM(US_Others!AG66:AI66),US_Others!AG$8:AI$8)&gt;3.5,4,IF(SUMPRODUCT(US_Others!AG66:AI66/SUM(US_Others!AG66:AI66),US_Others!AG$8:AI$8)&gt;2.5,3,2)),"")</f>
        <v/>
      </c>
      <c r="BM61" s="219" t="str">
        <f>IFERROR(US_Others!AL66*US_Others!AL$8/US_Others!AL66,"")</f>
        <v/>
      </c>
    </row>
    <row r="62" spans="1:65">
      <c r="A62" s="200" t="s">
        <v>177</v>
      </c>
      <c r="B62" s="332">
        <v>331411</v>
      </c>
      <c r="C62" s="333">
        <f>SUM(US_CO2!C65:AX65)</f>
        <v>7.6632089205604492E-2</v>
      </c>
      <c r="D62" s="333">
        <f>SUM(US_CH4!C65:AC65)</f>
        <v>4.0831310287207409E-5</v>
      </c>
      <c r="E62" s="333">
        <f>SUM(US_N2O!C65:AA65)</f>
        <v>4.6965415647871666E-5</v>
      </c>
      <c r="F62" s="332">
        <f>US_Others!V67+US_Others!U67</f>
        <v>0</v>
      </c>
      <c r="G62" s="332">
        <f>US_Others!C67+US_Others!H67+US_Others!N67</f>
        <v>1.8730329878775431E-5</v>
      </c>
      <c r="H62" s="332">
        <f>US_Others!D67+US_Others!I67+US_Others!O67</f>
        <v>3.0717741001191711E-4</v>
      </c>
      <c r="I62" s="332">
        <f>US_Others!E67+US_Others!J67+US_Others!P67+US_Others!W67</f>
        <v>1.4197590048111778E-3</v>
      </c>
      <c r="J62" s="332">
        <f>US_Others!F67+US_Others!K67+US_Others!Q67</f>
        <v>2.4536732141195816E-4</v>
      </c>
      <c r="K62" s="332">
        <f>US_Others!G67+US_Others!L67+US_Others!R67</f>
        <v>2.4349428842408067E-5</v>
      </c>
      <c r="L62" s="332">
        <f>US_Others!Z67+US_Others!AB67</f>
        <v>0</v>
      </c>
      <c r="M62" s="332">
        <f>US_Others!AA67+US_Others!AC67</f>
        <v>0</v>
      </c>
      <c r="N62" s="332">
        <f>US_Others!AD67</f>
        <v>0</v>
      </c>
      <c r="O62" s="332">
        <f>US_Others!AE67</f>
        <v>0</v>
      </c>
      <c r="P62" s="332">
        <f>SUM(US_Others!AG67:AI67)</f>
        <v>0</v>
      </c>
      <c r="Q62" s="332">
        <f>US_Others!AL67</f>
        <v>0</v>
      </c>
      <c r="R62" s="332"/>
      <c r="S62" s="334">
        <f t="shared" si="0"/>
        <v>76.632089205604487</v>
      </c>
      <c r="T62" s="334">
        <f>D62*1000/Spec!I$6</f>
        <v>1.6332524114882963E-3</v>
      </c>
      <c r="U62" s="334">
        <f>E62*1000/Spec!I$7</f>
        <v>1.5760206593245526E-4</v>
      </c>
      <c r="V62" s="334">
        <f>F62*1000/Spec!I$8</f>
        <v>0</v>
      </c>
      <c r="W62" s="334">
        <f>G62*1000/Spec!I$9</f>
        <v>2.7748636857445082E-5</v>
      </c>
      <c r="X62" s="334">
        <f>H62*1000/Spec!I$10</f>
        <v>8.7764974289119172E-5</v>
      </c>
      <c r="Y62" s="334">
        <f>I62*1000/Spec!I$11</f>
        <v>9.9283846490292151E-4</v>
      </c>
      <c r="Z62" s="334">
        <f>J62*1000/Spec!I$12</f>
        <v>5.4892018212966029E-5</v>
      </c>
      <c r="AA62" s="334">
        <f>K62*1000/Spec!I$15</f>
        <v>2.4821028381659598E-6</v>
      </c>
      <c r="AB62" s="334">
        <f>L62*1000/Spec!I$17</f>
        <v>0</v>
      </c>
      <c r="AC62" s="334">
        <f>M62*1000/Spec!I$18</f>
        <v>0</v>
      </c>
      <c r="AD62" s="335">
        <f>N62*1000/Spec!I$25</f>
        <v>0</v>
      </c>
      <c r="AE62" s="335">
        <f>O62*1000/Spec!I$26</f>
        <v>0</v>
      </c>
      <c r="AF62" s="334">
        <f>P62*1000/Spec!I$21</f>
        <v>0</v>
      </c>
      <c r="AG62" s="334">
        <f>Q62*1000/Spec!I$22</f>
        <v>0</v>
      </c>
      <c r="AI62" s="432">
        <f>S62/'2007output'!$D60</f>
        <v>1.3490954330641299E-2</v>
      </c>
      <c r="AJ62" s="432">
        <f>T62/'2007output'!$D60</f>
        <v>2.8753142348345253E-7</v>
      </c>
      <c r="AK62" s="432">
        <f>U62/'2007output'!$D60</f>
        <v>2.77455866850355E-8</v>
      </c>
      <c r="AL62" s="433">
        <f>V62/'2007output'!$D60</f>
        <v>0</v>
      </c>
      <c r="AM62" s="433">
        <f>W62/'2007output'!$D60</f>
        <v>4.8851022654092398E-9</v>
      </c>
      <c r="AN62" s="433">
        <f>X62/'2007output'!$D60</f>
        <v>1.5450880593737229E-8</v>
      </c>
      <c r="AO62" s="433">
        <f>Y62/'2007output'!$D60</f>
        <v>1.747875925941705E-7</v>
      </c>
      <c r="AP62" s="433">
        <f>Z62/'2007output'!$D60</f>
        <v>9.6636502867743191E-9</v>
      </c>
      <c r="AQ62" s="433">
        <f>AA62/'2007output'!$D60</f>
        <v>4.3697015676825785E-10</v>
      </c>
      <c r="AR62" s="433">
        <f>AB62/'2007output'!$D60</f>
        <v>0</v>
      </c>
      <c r="AS62" s="433">
        <f>AC62/'2007output'!$D60</f>
        <v>0</v>
      </c>
      <c r="AT62" s="433">
        <f>AD62/'2007output'!$D60</f>
        <v>0</v>
      </c>
      <c r="AU62" s="433">
        <f>AE62/'2007output'!$D60</f>
        <v>0</v>
      </c>
      <c r="AV62" s="433">
        <f>AF62/'2007output'!$D60</f>
        <v>0</v>
      </c>
      <c r="AW62" s="433">
        <f>AG62/'2007output'!$D60</f>
        <v>0</v>
      </c>
      <c r="AY62" s="370">
        <f>IFERROR(IF(SUMPRODUCT(US_CO2!C65:AX65/SUM(US_CO2!C65:AX65),US_CO2!C$6:AX$6)&gt;3.5,4,IF(SUMPRODUCT(US_CO2!C65:AX65/SUM(US_CO2!C65:AX65),US_CO2!C$6:AX$6)&gt;2.5,3,2)),"")</f>
        <v>4</v>
      </c>
      <c r="AZ62" s="370">
        <f>IFERROR(IF(SUMPRODUCT(US_CH4!C65:AC65/SUM(US_CH4!C65:AC65),US_CH4!C$6:AC$6)&gt;3.5,4,IF(SUMPRODUCT(US_CH4!C65:AC65/SUM(US_CH4!C65:AC65),US_CH4!C$6:AC$6)&gt;2.5,3,2)),"")</f>
        <v>4</v>
      </c>
      <c r="BA62" s="223">
        <f>IFERROR(IF(SUMPRODUCT(US_N2O!C65:AA65/SUM(US_N2O!C65:AA65),US_N2O!C$6:AA$6)&gt;3.5,4,IF(SUMPRODUCT(US_N2O!C65:AA65/SUM(US_N2O!C65:AA65),US_N2O!C$6:AA$6)&gt;2.5,3,2)),"")</f>
        <v>4</v>
      </c>
      <c r="BB62" s="223" t="str">
        <f>IFERROR(IF(SUMPRODUCT(US_Others!U67:V67/SUM(US_Others!U67:V67),US_Others!U$8:V$8)&gt;3.5,4,IF(SUMPRODUCT(US_Others!U67:V67/SUM(US_Others!U67:V67),US_Others!U$8:V$8)&gt;2.5,3,2)),"")</f>
        <v/>
      </c>
      <c r="BC62" s="223">
        <f>IFERROR(IF((US_Others!C67*US_Others!C$8/SUM(US_Others!C67,US_Others!H67,US_Others!N67)+ US_Others!H67*US_Others!H$8/SUM(US_Others!C67,US_Others!H67,US_Others!N67)+US_Others!N67*US_Others!N$8/SUM(US_Others!C67,US_Others!H67,US_Others!N67))&gt;3.5,4,IF((US_Others!C67*US_Others!C$8/SUM(US_Others!C67,US_Others!H67,US_Others!N67)+ US_Others!H67*US_Others!H$8/SUM(US_Others!C67,US_Others!H67,US_Others!N67)+US_Others!N67*US_Others!N$8/SUM(US_Others!C67,US_Others!H67,US_Others!N67))&gt;2.5,3,2)),"")</f>
        <v>4</v>
      </c>
      <c r="BD62" s="223">
        <f>IFERROR(IF((US_Others!D67*US_Others!D$8/SUM(US_Others!D67,US_Others!I67,US_Others!O67)+US_Others!I67*US_Others!I$8/SUM(US_Others!D67,US_Others!I67,US_Others!O67)+US_Others!O67*US_Others!O$8/SUM(US_Others!D67,US_Others!I67,US_Others!O67))&gt;3.5,4,IF((US_Others!D67*US_Others!D$8/SUM(US_Others!D67,US_Others!I67,US_Others!O67)+US_Others!I67*US_Others!I$8/SUM(US_Others!D67,US_Others!I67,US_Others!O67)+US_Others!O67*US_Others!O$8/SUM(US_Others!D67,US_Others!I67,US_Others!O67))&gt;2.5,3,2)),"")</f>
        <v>4</v>
      </c>
      <c r="BE62" s="223">
        <f>IFERROR(IF((US_Others!E67*US_Others!E$8/SUM(US_Others!E67,US_Others!J67,US_Others!P67,US_Others!W67)+US_Others!J67*US_Others!J$8/SUM(US_Others!E67,US_Others!J67,US_Others!P67,US_Others!W67)+US_Others!P67*US_Others!P$8/SUM(US_Others!E67,US_Others!J67,US_Others!P67,US_Others!W67)+US_Others!W67*US_Others!W$8/SUM(US_Others!E67,US_Others!J67,US_Others!P67,US_Others!W67))&gt;3.5,4,IF((US_Others!E67*US_Others!E$8/SUM(US_Others!E67,US_Others!J67,US_Others!P67,US_Others!W67)+US_Others!J67*US_Others!J$8/SUM(US_Others!E67,US_Others!J67,US_Others!P67,US_Others!W67)+US_Others!P67*US_Others!P$8/SUM(US_Others!E67,US_Others!J67,US_Others!P67,US_Others!W67)+US_Others!W67*US_Others!W$8/SUM(US_Others!E67,US_Others!J67,US_Others!P67,US_Others!W67))&gt;2.5,3,2)),"")</f>
        <v>4</v>
      </c>
      <c r="BF62" s="223">
        <f>IFERROR(IF((US_Others!F67*US_Others!F$8/SUM(US_Others!F67,US_Others!K67,US_Others!Q67)+US_Others!K67*US_Others!K$8/SUM(US_Others!F67,US_Others!K67,US_Others!Q67)+US_Others!Q67*US_Others!Q$8/SUM(US_Others!F67,US_Others!K67,US_Others!Q67))&gt;3.5,4,IF((US_Others!F67*US_Others!F$8/SUM(US_Others!F67,US_Others!K67,US_Others!Q67)+US_Others!K67*US_Others!K$8/SUM(US_Others!F67,US_Others!K67,US_Others!Q67)+US_Others!Q67*US_Others!Q$8/SUM(US_Others!F67,US_Others!K67,US_Others!Q67))&gt;2.5,3,2)),"")</f>
        <v>4</v>
      </c>
      <c r="BG62" s="223">
        <f>IFERROR(IF((US_Others!G67*US_Others!G$8/SUM(US_Others!G67,US_Others!L67,US_Others!R67)+US_Others!L67*US_Others!L$8/SUM(US_Others!G67,US_Others!L67,US_Others!R67)+US_Others!R67*US_Others!R$8/SUM(US_Others!G67,US_Others!L67,US_Others!R67))&gt;3.5,4,IF((US_Others!G67*US_Others!G$8/SUM(US_Others!G67,US_Others!L67,US_Others!R67)+US_Others!L67*US_Others!L$8/SUM(US_Others!G67,US_Others!L67,US_Others!R67)+US_Others!R67*US_Others!R$8/SUM(US_Others!G67,US_Others!L67,US_Others!R67))&gt;2.5,3,2)),"")</f>
        <v>4</v>
      </c>
      <c r="BH62" s="219" t="str">
        <f>IFERROR(IF((US_Others!Z67*US_Others!Z$8/SUM(US_Others!Z67,US_Others!AB67)+US_Others!AB67*US_Others!AB$8/SUM(US_Others!Z67,US_Others!AB67))&gt;3.5,4,IF((US_Others!Z67*US_Others!Z$8/SUM(US_Others!Z67,US_Others!AB67)+US_Others!AB67*US_Others!AB$8/SUM(US_Others!Z67,US_Others!AB67))&gt;2.5,3,2)),"")</f>
        <v/>
      </c>
      <c r="BI62" s="219" t="str">
        <f>IFERROR(IF((US_Others!AA67*US_Others!AA$8/SUM(US_Others!AA67,US_Others!AC67)+US_Others!AC67*US_Others!AC$8/SUM(US_Others!AA67,US_Others!AC67))&gt;3.5,4,IF((US_Others!AA67*US_Others!AA$8/SUM(US_Others!AA67,US_Others!AC67)+US_Others!AC67*US_Others!AC$8/SUM(US_Others!AA67,US_Others!AC67))&gt;2.5,3,2)),"")</f>
        <v/>
      </c>
      <c r="BJ62" s="219" t="str">
        <f>IFERROR(US_Others!AD67*US_Others!AD$8/US_Others!AD67,"")</f>
        <v/>
      </c>
      <c r="BK62" s="74" t="str">
        <f>IFERROR(US_Others!AE67*US_Others!AE$8/US_Others!AE67,"")</f>
        <v/>
      </c>
      <c r="BL62" s="219" t="str">
        <f>IFERROR(IF(SUMPRODUCT(US_Others!AG67:AI67/SUM(US_Others!AG67:AI67),US_Others!AG$8:AI$8)&gt;3.5,4,IF(SUMPRODUCT(US_Others!AG67:AI67/SUM(US_Others!AG67:AI67),US_Others!AG$8:AI$8)&gt;2.5,3,2)),"")</f>
        <v/>
      </c>
      <c r="BM62" s="219" t="str">
        <f>IFERROR(US_Others!AL67*US_Others!AL$8/US_Others!AL67,"")</f>
        <v/>
      </c>
    </row>
    <row r="63" spans="1:65">
      <c r="A63" s="200" t="s">
        <v>178</v>
      </c>
      <c r="B63" s="332">
        <v>331419</v>
      </c>
      <c r="C63" s="333">
        <f>SUM(US_CO2!C66:AX66)</f>
        <v>1.6049638288786958</v>
      </c>
      <c r="D63" s="333">
        <f>SUM(US_CH4!C66:AC66)</f>
        <v>2.9193933838210403E-4</v>
      </c>
      <c r="E63" s="333">
        <f>SUM(US_N2O!C66:AA66)</f>
        <v>3.3181102322642165E-4</v>
      </c>
      <c r="F63" s="332">
        <f>US_Others!V68+US_Others!U68</f>
        <v>0</v>
      </c>
      <c r="G63" s="332">
        <f>US_Others!C68+US_Others!H68+US_Others!N68</f>
        <v>0</v>
      </c>
      <c r="H63" s="332">
        <f>US_Others!D68+US_Others!I68+US_Others!O68</f>
        <v>0</v>
      </c>
      <c r="I63" s="332">
        <f>US_Others!E68+US_Others!J68+US_Others!P68+US_Others!W68</f>
        <v>0</v>
      </c>
      <c r="J63" s="332">
        <f>US_Others!F68+US_Others!K68+US_Others!Q68</f>
        <v>0</v>
      </c>
      <c r="K63" s="332">
        <f>US_Others!G68+US_Others!L68+US_Others!R68</f>
        <v>0</v>
      </c>
      <c r="L63" s="332">
        <f>US_Others!Z68+US_Others!AB68</f>
        <v>0</v>
      </c>
      <c r="M63" s="332">
        <f>US_Others!AA68+US_Others!AC68</f>
        <v>0</v>
      </c>
      <c r="N63" s="332">
        <f>US_Others!AD68</f>
        <v>0</v>
      </c>
      <c r="O63" s="332">
        <f>US_Others!AE68</f>
        <v>0</v>
      </c>
      <c r="P63" s="332">
        <f>SUM(US_Others!AG68:AI68)</f>
        <v>0.39070533948582731</v>
      </c>
      <c r="Q63" s="332">
        <f>US_Others!AL68</f>
        <v>0</v>
      </c>
      <c r="R63" s="332"/>
      <c r="S63" s="334">
        <f t="shared" si="0"/>
        <v>1604.9638288786957</v>
      </c>
      <c r="T63" s="334">
        <f>D63*1000/Spec!I$6</f>
        <v>1.1677573535284161E-2</v>
      </c>
      <c r="U63" s="334">
        <f>E63*1000/Spec!I$7</f>
        <v>1.1134598094846365E-3</v>
      </c>
      <c r="V63" s="334">
        <f>F63*1000/Spec!I$8</f>
        <v>0</v>
      </c>
      <c r="W63" s="334">
        <f>G63*1000/Spec!I$9</f>
        <v>0</v>
      </c>
      <c r="X63" s="334">
        <f>H63*1000/Spec!I$10</f>
        <v>0</v>
      </c>
      <c r="Y63" s="334">
        <f>I63*1000/Spec!I$11</f>
        <v>0</v>
      </c>
      <c r="Z63" s="334">
        <f>J63*1000/Spec!I$12</f>
        <v>0</v>
      </c>
      <c r="AA63" s="334">
        <f>K63*1000/Spec!I$15</f>
        <v>0</v>
      </c>
      <c r="AB63" s="334">
        <f>L63*1000/Spec!I$17</f>
        <v>0</v>
      </c>
      <c r="AC63" s="334">
        <f>M63*1000/Spec!I$18</f>
        <v>0</v>
      </c>
      <c r="AD63" s="335">
        <f>N63*1000/Spec!I$25</f>
        <v>0</v>
      </c>
      <c r="AE63" s="335">
        <f>O63*1000/Spec!I$26</f>
        <v>0</v>
      </c>
      <c r="AF63" s="334">
        <f>P63*1000/Spec!I$21</f>
        <v>1.7136199100255583E-2</v>
      </c>
      <c r="AG63" s="334">
        <f>Q63*1000/Spec!I$22</f>
        <v>0</v>
      </c>
      <c r="AI63" s="432">
        <f>S63/'2007output'!$D61</f>
        <v>0.27249653312327271</v>
      </c>
      <c r="AJ63" s="432">
        <f>T63/'2007output'!$D61</f>
        <v>1.982660447793505E-6</v>
      </c>
      <c r="AK63" s="432">
        <f>U63/'2007output'!$D61</f>
        <v>1.8904721240268863E-7</v>
      </c>
      <c r="AL63" s="433">
        <f>V63/'2007output'!$D61</f>
        <v>0</v>
      </c>
      <c r="AM63" s="433">
        <f>W63/'2007output'!$D61</f>
        <v>0</v>
      </c>
      <c r="AN63" s="433">
        <f>X63/'2007output'!$D61</f>
        <v>0</v>
      </c>
      <c r="AO63" s="433">
        <f>Y63/'2007output'!$D61</f>
        <v>0</v>
      </c>
      <c r="AP63" s="433">
        <f>Z63/'2007output'!$D61</f>
        <v>0</v>
      </c>
      <c r="AQ63" s="433">
        <f>AA63/'2007output'!$D61</f>
        <v>0</v>
      </c>
      <c r="AR63" s="433">
        <f>AB63/'2007output'!$D61</f>
        <v>0</v>
      </c>
      <c r="AS63" s="433">
        <f>AC63/'2007output'!$D61</f>
        <v>0</v>
      </c>
      <c r="AT63" s="433">
        <f>AD63/'2007output'!$D61</f>
        <v>0</v>
      </c>
      <c r="AU63" s="433">
        <f>AE63/'2007output'!$D61</f>
        <v>0</v>
      </c>
      <c r="AV63" s="433">
        <f>AF63/'2007output'!$D61</f>
        <v>2.9094455349764272E-6</v>
      </c>
      <c r="AW63" s="433">
        <f>AG63/'2007output'!$D61</f>
        <v>0</v>
      </c>
      <c r="AY63" s="370">
        <f>IFERROR(IF(SUMPRODUCT(US_CO2!C66:AX66/SUM(US_CO2!C66:AX66),US_CO2!C$6:AX$6)&gt;3.5,4,IF(SUMPRODUCT(US_CO2!C66:AX66/SUM(US_CO2!C66:AX66),US_CO2!C$6:AX$6)&gt;2.5,3,2)),"")</f>
        <v>3</v>
      </c>
      <c r="AZ63" s="370">
        <f>IFERROR(IF(SUMPRODUCT(US_CH4!C66:AC66/SUM(US_CH4!C66:AC66),US_CH4!C$6:AC$6)&gt;3.5,4,IF(SUMPRODUCT(US_CH4!C66:AC66/SUM(US_CH4!C66:AC66),US_CH4!C$6:AC$6)&gt;2.5,3,2)),"")</f>
        <v>4</v>
      </c>
      <c r="BA63" s="223">
        <f>IFERROR(IF(SUMPRODUCT(US_N2O!C66:AA66/SUM(US_N2O!C66:AA66),US_N2O!C$6:AA$6)&gt;3.5,4,IF(SUMPRODUCT(US_N2O!C66:AA66/SUM(US_N2O!C66:AA66),US_N2O!C$6:AA$6)&gt;2.5,3,2)),"")</f>
        <v>4</v>
      </c>
      <c r="BB63" s="223" t="str">
        <f>IFERROR(IF(SUMPRODUCT(US_Others!U68:V68/SUM(US_Others!U68:V68),US_Others!U$8:V$8)&gt;3.5,4,IF(SUMPRODUCT(US_Others!U68:V68/SUM(US_Others!U68:V68),US_Others!U$8:V$8)&gt;2.5,3,2)),"")</f>
        <v/>
      </c>
      <c r="BC63" s="223" t="str">
        <f>IFERROR(IF((US_Others!C68*US_Others!C$8/SUM(US_Others!C68,US_Others!H68,US_Others!N68)+ US_Others!H68*US_Others!H$8/SUM(US_Others!C68,US_Others!H68,US_Others!N68)+US_Others!N68*US_Others!N$8/SUM(US_Others!C68,US_Others!H68,US_Others!N68))&gt;3.5,4,IF((US_Others!C68*US_Others!C$8/SUM(US_Others!C68,US_Others!H68,US_Others!N68)+ US_Others!H68*US_Others!H$8/SUM(US_Others!C68,US_Others!H68,US_Others!N68)+US_Others!N68*US_Others!N$8/SUM(US_Others!C68,US_Others!H68,US_Others!N68))&gt;2.5,3,2)),"")</f>
        <v/>
      </c>
      <c r="BD63" s="223" t="str">
        <f>IFERROR(IF((US_Others!D68*US_Others!D$8/SUM(US_Others!D68,US_Others!I68,US_Others!O68)+US_Others!I68*US_Others!I$8/SUM(US_Others!D68,US_Others!I68,US_Others!O68)+US_Others!O68*US_Others!O$8/SUM(US_Others!D68,US_Others!I68,US_Others!O68))&gt;3.5,4,IF((US_Others!D68*US_Others!D$8/SUM(US_Others!D68,US_Others!I68,US_Others!O68)+US_Others!I68*US_Others!I$8/SUM(US_Others!D68,US_Others!I68,US_Others!O68)+US_Others!O68*US_Others!O$8/SUM(US_Others!D68,US_Others!I68,US_Others!O68))&gt;2.5,3,2)),"")</f>
        <v/>
      </c>
      <c r="BE63" s="223" t="str">
        <f>IFERROR(IF((US_Others!E68*US_Others!E$8/SUM(US_Others!E68,US_Others!J68,US_Others!P68,US_Others!W68)+US_Others!J68*US_Others!J$8/SUM(US_Others!E68,US_Others!J68,US_Others!P68,US_Others!W68)+US_Others!P68*US_Others!P$8/SUM(US_Others!E68,US_Others!J68,US_Others!P68,US_Others!W68)+US_Others!W68*US_Others!W$8/SUM(US_Others!E68,US_Others!J68,US_Others!P68,US_Others!W68))&gt;3.5,4,IF((US_Others!E68*US_Others!E$8/SUM(US_Others!E68,US_Others!J68,US_Others!P68,US_Others!W68)+US_Others!J68*US_Others!J$8/SUM(US_Others!E68,US_Others!J68,US_Others!P68,US_Others!W68)+US_Others!P68*US_Others!P$8/SUM(US_Others!E68,US_Others!J68,US_Others!P68,US_Others!W68)+US_Others!W68*US_Others!W$8/SUM(US_Others!E68,US_Others!J68,US_Others!P68,US_Others!W68))&gt;2.5,3,2)),"")</f>
        <v/>
      </c>
      <c r="BF63" s="223" t="str">
        <f>IFERROR(IF((US_Others!F68*US_Others!F$8/SUM(US_Others!F68,US_Others!K68,US_Others!Q68)+US_Others!K68*US_Others!K$8/SUM(US_Others!F68,US_Others!K68,US_Others!Q68)+US_Others!Q68*US_Others!Q$8/SUM(US_Others!F68,US_Others!K68,US_Others!Q68))&gt;3.5,4,IF((US_Others!F68*US_Others!F$8/SUM(US_Others!F68,US_Others!K68,US_Others!Q68)+US_Others!K68*US_Others!K$8/SUM(US_Others!F68,US_Others!K68,US_Others!Q68)+US_Others!Q68*US_Others!Q$8/SUM(US_Others!F68,US_Others!K68,US_Others!Q68))&gt;2.5,3,2)),"")</f>
        <v/>
      </c>
      <c r="BG63" s="223" t="str">
        <f>IFERROR(IF((US_Others!G68*US_Others!G$8/SUM(US_Others!G68,US_Others!L68,US_Others!R68)+US_Others!L68*US_Others!L$8/SUM(US_Others!G68,US_Others!L68,US_Others!R68)+US_Others!R68*US_Others!R$8/SUM(US_Others!G68,US_Others!L68,US_Others!R68))&gt;3.5,4,IF((US_Others!G68*US_Others!G$8/SUM(US_Others!G68,US_Others!L68,US_Others!R68)+US_Others!L68*US_Others!L$8/SUM(US_Others!G68,US_Others!L68,US_Others!R68)+US_Others!R68*US_Others!R$8/SUM(US_Others!G68,US_Others!L68,US_Others!R68))&gt;2.5,3,2)),"")</f>
        <v/>
      </c>
      <c r="BH63" s="219" t="str">
        <f>IFERROR(IF((US_Others!Z68*US_Others!Z$8/SUM(US_Others!Z68,US_Others!AB68)+US_Others!AB68*US_Others!AB$8/SUM(US_Others!Z68,US_Others!AB68))&gt;3.5,4,IF((US_Others!Z68*US_Others!Z$8/SUM(US_Others!Z68,US_Others!AB68)+US_Others!AB68*US_Others!AB$8/SUM(US_Others!Z68,US_Others!AB68))&gt;2.5,3,2)),"")</f>
        <v/>
      </c>
      <c r="BI63" s="219" t="str">
        <f>IFERROR(IF((US_Others!AA68*US_Others!AA$8/SUM(US_Others!AA68,US_Others!AC68)+US_Others!AC68*US_Others!AC$8/SUM(US_Others!AA68,US_Others!AC68))&gt;3.5,4,IF((US_Others!AA68*US_Others!AA$8/SUM(US_Others!AA68,US_Others!AC68)+US_Others!AC68*US_Others!AC$8/SUM(US_Others!AA68,US_Others!AC68))&gt;2.5,3,2)),"")</f>
        <v/>
      </c>
      <c r="BJ63" s="219" t="str">
        <f>IFERROR(US_Others!AD68*US_Others!AD$8/US_Others!AD68,"")</f>
        <v/>
      </c>
      <c r="BK63" s="74" t="str">
        <f>IFERROR(US_Others!AE68*US_Others!AE$8/US_Others!AE68,"")</f>
        <v/>
      </c>
      <c r="BL63" s="219">
        <f>IFERROR(IF(SUMPRODUCT(US_Others!AG68:AI68/SUM(US_Others!AG68:AI68),US_Others!AG$8:AI$8)&gt;3.5,4,IF(SUMPRODUCT(US_Others!AG68:AI68/SUM(US_Others!AG68:AI68),US_Others!AG$8:AI$8)&gt;2.5,3,2)),"")</f>
        <v>4</v>
      </c>
      <c r="BM63" s="219" t="str">
        <f>IFERROR(US_Others!AL68*US_Others!AL$8/US_Others!AL68,"")</f>
        <v/>
      </c>
    </row>
    <row r="64" spans="1:65">
      <c r="A64" s="200" t="s">
        <v>179</v>
      </c>
      <c r="B64" s="332">
        <v>331420</v>
      </c>
      <c r="C64" s="333">
        <f>SUM(US_CO2!C67:AX67)</f>
        <v>0.67445401321182263</v>
      </c>
      <c r="D64" s="333">
        <f>SUM(US_CH4!C67:AC67)</f>
        <v>3.5931692442632638E-4</v>
      </c>
      <c r="E64" s="333">
        <f>SUM(US_N2O!C67:AA67)</f>
        <v>4.1452387267230473E-4</v>
      </c>
      <c r="F64" s="332">
        <f>US_Others!V69+US_Others!U69</f>
        <v>0</v>
      </c>
      <c r="G64" s="332">
        <f>US_Others!C69+US_Others!H69+US_Others!N69</f>
        <v>0</v>
      </c>
      <c r="H64" s="332">
        <f>US_Others!D69+US_Others!I69+US_Others!O69</f>
        <v>0</v>
      </c>
      <c r="I64" s="332">
        <f>US_Others!E69+US_Others!J69+US_Others!P69+US_Others!W69</f>
        <v>0</v>
      </c>
      <c r="J64" s="332">
        <f>US_Others!F69+US_Others!K69+US_Others!Q69</f>
        <v>0</v>
      </c>
      <c r="K64" s="332">
        <f>US_Others!G69+US_Others!L69+US_Others!R69</f>
        <v>0</v>
      </c>
      <c r="L64" s="332">
        <f>US_Others!Z69+US_Others!AB69</f>
        <v>0</v>
      </c>
      <c r="M64" s="332">
        <f>US_Others!AA69+US_Others!AC69</f>
        <v>0</v>
      </c>
      <c r="N64" s="332">
        <f>US_Others!AD69</f>
        <v>0</v>
      </c>
      <c r="O64" s="332">
        <f>US_Others!AE69</f>
        <v>0</v>
      </c>
      <c r="P64" s="332">
        <f>SUM(US_Others!AG69:AI69)</f>
        <v>0</v>
      </c>
      <c r="Q64" s="332">
        <f>US_Others!AL69</f>
        <v>0</v>
      </c>
      <c r="R64" s="332"/>
      <c r="S64" s="334">
        <f t="shared" si="0"/>
        <v>674.4540132118226</v>
      </c>
      <c r="T64" s="334">
        <f>D64*1000/Spec!I$6</f>
        <v>1.4372676977053056E-2</v>
      </c>
      <c r="U64" s="334">
        <f>E64*1000/Spec!I$7</f>
        <v>1.3910197069540427E-3</v>
      </c>
      <c r="V64" s="334">
        <f>F64*1000/Spec!I$8</f>
        <v>0</v>
      </c>
      <c r="W64" s="334">
        <f>G64*1000/Spec!I$9</f>
        <v>0</v>
      </c>
      <c r="X64" s="334">
        <f>H64*1000/Spec!I$10</f>
        <v>0</v>
      </c>
      <c r="Y64" s="334">
        <f>I64*1000/Spec!I$11</f>
        <v>0</v>
      </c>
      <c r="Z64" s="334">
        <f>J64*1000/Spec!I$12</f>
        <v>0</v>
      </c>
      <c r="AA64" s="334">
        <f>K64*1000/Spec!I$15</f>
        <v>0</v>
      </c>
      <c r="AB64" s="334">
        <f>L64*1000/Spec!I$17</f>
        <v>0</v>
      </c>
      <c r="AC64" s="334">
        <f>M64*1000/Spec!I$18</f>
        <v>0</v>
      </c>
      <c r="AD64" s="335">
        <f>N64*1000/Spec!I$25</f>
        <v>0</v>
      </c>
      <c r="AE64" s="335">
        <f>O64*1000/Spec!I$26</f>
        <v>0</v>
      </c>
      <c r="AF64" s="334">
        <f>P64*1000/Spec!I$21</f>
        <v>0</v>
      </c>
      <c r="AG64" s="334">
        <f>Q64*1000/Spec!I$22</f>
        <v>0</v>
      </c>
      <c r="AI64" s="432">
        <f>S64/'2007output'!$D62</f>
        <v>2.7232426449782968E-2</v>
      </c>
      <c r="AJ64" s="432">
        <f>T64/'2007output'!$D62</f>
        <v>5.8032550922216888E-7</v>
      </c>
      <c r="AK64" s="432">
        <f>U64/'2007output'!$D62</f>
        <v>5.6165196021937779E-8</v>
      </c>
      <c r="AL64" s="433">
        <f>V64/'2007output'!$D62</f>
        <v>0</v>
      </c>
      <c r="AM64" s="433">
        <f>W64/'2007output'!$D62</f>
        <v>0</v>
      </c>
      <c r="AN64" s="433">
        <f>X64/'2007output'!$D62</f>
        <v>0</v>
      </c>
      <c r="AO64" s="433">
        <f>Y64/'2007output'!$D62</f>
        <v>0</v>
      </c>
      <c r="AP64" s="433">
        <f>Z64/'2007output'!$D62</f>
        <v>0</v>
      </c>
      <c r="AQ64" s="433">
        <f>AA64/'2007output'!$D62</f>
        <v>0</v>
      </c>
      <c r="AR64" s="433">
        <f>AB64/'2007output'!$D62</f>
        <v>0</v>
      </c>
      <c r="AS64" s="433">
        <f>AC64/'2007output'!$D62</f>
        <v>0</v>
      </c>
      <c r="AT64" s="433">
        <f>AD64/'2007output'!$D62</f>
        <v>0</v>
      </c>
      <c r="AU64" s="433">
        <f>AE64/'2007output'!$D62</f>
        <v>0</v>
      </c>
      <c r="AV64" s="433">
        <f>AF64/'2007output'!$D62</f>
        <v>0</v>
      </c>
      <c r="AW64" s="433">
        <f>AG64/'2007output'!$D62</f>
        <v>0</v>
      </c>
      <c r="AY64" s="370">
        <f>IFERROR(IF(SUMPRODUCT(US_CO2!C67:AX67/SUM(US_CO2!C67:AX67),US_CO2!C$6:AX$6)&gt;3.5,4,IF(SUMPRODUCT(US_CO2!C67:AX67/SUM(US_CO2!C67:AX67),US_CO2!C$6:AX$6)&gt;2.5,3,2)),"")</f>
        <v>4</v>
      </c>
      <c r="AZ64" s="370">
        <f>IFERROR(IF(SUMPRODUCT(US_CH4!C67:AC67/SUM(US_CH4!C67:AC67),US_CH4!C$6:AC$6)&gt;3.5,4,IF(SUMPRODUCT(US_CH4!C67:AC67/SUM(US_CH4!C67:AC67),US_CH4!C$6:AC$6)&gt;2.5,3,2)),"")</f>
        <v>4</v>
      </c>
      <c r="BA64" s="223">
        <f>IFERROR(IF(SUMPRODUCT(US_N2O!C67:AA67/SUM(US_N2O!C67:AA67),US_N2O!C$6:AA$6)&gt;3.5,4,IF(SUMPRODUCT(US_N2O!C67:AA67/SUM(US_N2O!C67:AA67),US_N2O!C$6:AA$6)&gt;2.5,3,2)),"")</f>
        <v>4</v>
      </c>
      <c r="BB64" s="223" t="str">
        <f>IFERROR(IF(SUMPRODUCT(US_Others!U69:V69/SUM(US_Others!U69:V69),US_Others!U$8:V$8)&gt;3.5,4,IF(SUMPRODUCT(US_Others!U69:V69/SUM(US_Others!U69:V69),US_Others!U$8:V$8)&gt;2.5,3,2)),"")</f>
        <v/>
      </c>
      <c r="BC64" s="223" t="str">
        <f>IFERROR(IF((US_Others!C69*US_Others!C$8/SUM(US_Others!C69,US_Others!H69,US_Others!N69)+ US_Others!H69*US_Others!H$8/SUM(US_Others!C69,US_Others!H69,US_Others!N69)+US_Others!N69*US_Others!N$8/SUM(US_Others!C69,US_Others!H69,US_Others!N69))&gt;3.5,4,IF((US_Others!C69*US_Others!C$8/SUM(US_Others!C69,US_Others!H69,US_Others!N69)+ US_Others!H69*US_Others!H$8/SUM(US_Others!C69,US_Others!H69,US_Others!N69)+US_Others!N69*US_Others!N$8/SUM(US_Others!C69,US_Others!H69,US_Others!N69))&gt;2.5,3,2)),"")</f>
        <v/>
      </c>
      <c r="BD64" s="223" t="str">
        <f>IFERROR(IF((US_Others!D69*US_Others!D$8/SUM(US_Others!D69,US_Others!I69,US_Others!O69)+US_Others!I69*US_Others!I$8/SUM(US_Others!D69,US_Others!I69,US_Others!O69)+US_Others!O69*US_Others!O$8/SUM(US_Others!D69,US_Others!I69,US_Others!O69))&gt;3.5,4,IF((US_Others!D69*US_Others!D$8/SUM(US_Others!D69,US_Others!I69,US_Others!O69)+US_Others!I69*US_Others!I$8/SUM(US_Others!D69,US_Others!I69,US_Others!O69)+US_Others!O69*US_Others!O$8/SUM(US_Others!D69,US_Others!I69,US_Others!O69))&gt;2.5,3,2)),"")</f>
        <v/>
      </c>
      <c r="BE64" s="223" t="str">
        <f>IFERROR(IF((US_Others!E69*US_Others!E$8/SUM(US_Others!E69,US_Others!J69,US_Others!P69,US_Others!W69)+US_Others!J69*US_Others!J$8/SUM(US_Others!E69,US_Others!J69,US_Others!P69,US_Others!W69)+US_Others!P69*US_Others!P$8/SUM(US_Others!E69,US_Others!J69,US_Others!P69,US_Others!W69)+US_Others!W69*US_Others!W$8/SUM(US_Others!E69,US_Others!J69,US_Others!P69,US_Others!W69))&gt;3.5,4,IF((US_Others!E69*US_Others!E$8/SUM(US_Others!E69,US_Others!J69,US_Others!P69,US_Others!W69)+US_Others!J69*US_Others!J$8/SUM(US_Others!E69,US_Others!J69,US_Others!P69,US_Others!W69)+US_Others!P69*US_Others!P$8/SUM(US_Others!E69,US_Others!J69,US_Others!P69,US_Others!W69)+US_Others!W69*US_Others!W$8/SUM(US_Others!E69,US_Others!J69,US_Others!P69,US_Others!W69))&gt;2.5,3,2)),"")</f>
        <v/>
      </c>
      <c r="BF64" s="223" t="str">
        <f>IFERROR(IF((US_Others!F69*US_Others!F$8/SUM(US_Others!F69,US_Others!K69,US_Others!Q69)+US_Others!K69*US_Others!K$8/SUM(US_Others!F69,US_Others!K69,US_Others!Q69)+US_Others!Q69*US_Others!Q$8/SUM(US_Others!F69,US_Others!K69,US_Others!Q69))&gt;3.5,4,IF((US_Others!F69*US_Others!F$8/SUM(US_Others!F69,US_Others!K69,US_Others!Q69)+US_Others!K69*US_Others!K$8/SUM(US_Others!F69,US_Others!K69,US_Others!Q69)+US_Others!Q69*US_Others!Q$8/SUM(US_Others!F69,US_Others!K69,US_Others!Q69))&gt;2.5,3,2)),"")</f>
        <v/>
      </c>
      <c r="BG64" s="223" t="str">
        <f>IFERROR(IF((US_Others!G69*US_Others!G$8/SUM(US_Others!G69,US_Others!L69,US_Others!R69)+US_Others!L69*US_Others!L$8/SUM(US_Others!G69,US_Others!L69,US_Others!R69)+US_Others!R69*US_Others!R$8/SUM(US_Others!G69,US_Others!L69,US_Others!R69))&gt;3.5,4,IF((US_Others!G69*US_Others!G$8/SUM(US_Others!G69,US_Others!L69,US_Others!R69)+US_Others!L69*US_Others!L$8/SUM(US_Others!G69,US_Others!L69,US_Others!R69)+US_Others!R69*US_Others!R$8/SUM(US_Others!G69,US_Others!L69,US_Others!R69))&gt;2.5,3,2)),"")</f>
        <v/>
      </c>
      <c r="BH64" s="219" t="str">
        <f>IFERROR(IF((US_Others!Z69*US_Others!Z$8/SUM(US_Others!Z69,US_Others!AB69)+US_Others!AB69*US_Others!AB$8/SUM(US_Others!Z69,US_Others!AB69))&gt;3.5,4,IF((US_Others!Z69*US_Others!Z$8/SUM(US_Others!Z69,US_Others!AB69)+US_Others!AB69*US_Others!AB$8/SUM(US_Others!Z69,US_Others!AB69))&gt;2.5,3,2)),"")</f>
        <v/>
      </c>
      <c r="BI64" s="219" t="str">
        <f>IFERROR(IF((US_Others!AA69*US_Others!AA$8/SUM(US_Others!AA69,US_Others!AC69)+US_Others!AC69*US_Others!AC$8/SUM(US_Others!AA69,US_Others!AC69))&gt;3.5,4,IF((US_Others!AA69*US_Others!AA$8/SUM(US_Others!AA69,US_Others!AC69)+US_Others!AC69*US_Others!AC$8/SUM(US_Others!AA69,US_Others!AC69))&gt;2.5,3,2)),"")</f>
        <v/>
      </c>
      <c r="BJ64" s="219" t="str">
        <f>IFERROR(US_Others!AD69*US_Others!AD$8/US_Others!AD69,"")</f>
        <v/>
      </c>
      <c r="BK64" s="74" t="str">
        <f>IFERROR(US_Others!AE69*US_Others!AE$8/US_Others!AE69,"")</f>
        <v/>
      </c>
      <c r="BL64" s="219" t="str">
        <f>IFERROR(IF(SUMPRODUCT(US_Others!AG69:AI69/SUM(US_Others!AG69:AI69),US_Others!AG$8:AI$8)&gt;3.5,4,IF(SUMPRODUCT(US_Others!AG69:AI69/SUM(US_Others!AG69:AI69),US_Others!AG$8:AI$8)&gt;2.5,3,2)),"")</f>
        <v/>
      </c>
      <c r="BM64" s="219" t="str">
        <f>IFERROR(US_Others!AL69*US_Others!AL$8/US_Others!AL69,"")</f>
        <v/>
      </c>
    </row>
    <row r="65" spans="1:65">
      <c r="A65" s="200" t="s">
        <v>180</v>
      </c>
      <c r="B65" s="332">
        <v>331490</v>
      </c>
      <c r="C65" s="333">
        <f>SUM(US_CO2!C68:AX68)</f>
        <v>1.6412746552153743</v>
      </c>
      <c r="D65" s="333">
        <f>SUM(US_CH4!C68:AC68)</f>
        <v>5.8184094447182597E-4</v>
      </c>
      <c r="E65" s="333">
        <f>SUM(US_N2O!C68:AA68)</f>
        <v>6.6465136684079346E-4</v>
      </c>
      <c r="F65" s="332">
        <f>US_Others!V70+US_Others!U70</f>
        <v>0</v>
      </c>
      <c r="G65" s="332">
        <f>US_Others!C70+US_Others!H70+US_Others!N70</f>
        <v>9.3651649393877155E-6</v>
      </c>
      <c r="H65" s="332">
        <f>US_Others!D70+US_Others!I70+US_Others!O70</f>
        <v>1.5358870500595855E-4</v>
      </c>
      <c r="I65" s="332">
        <f>US_Others!E70+US_Others!J70+US_Others!P70+US_Others!W70</f>
        <v>7.0987950240558888E-4</v>
      </c>
      <c r="J65" s="332">
        <f>US_Others!F70+US_Others!K70+US_Others!Q70</f>
        <v>1.2268366070597908E-4</v>
      </c>
      <c r="K65" s="332">
        <f>US_Others!G70+US_Others!L70+US_Others!R70</f>
        <v>1.2174714421204033E-5</v>
      </c>
      <c r="L65" s="332">
        <f>US_Others!Z70+US_Others!AB70</f>
        <v>0</v>
      </c>
      <c r="M65" s="332">
        <f>US_Others!AA70+US_Others!AC70</f>
        <v>0</v>
      </c>
      <c r="N65" s="332">
        <f>US_Others!AD70</f>
        <v>0</v>
      </c>
      <c r="O65" s="332">
        <f>US_Others!AE70</f>
        <v>0</v>
      </c>
      <c r="P65" s="332">
        <f>SUM(US_Others!AG70:AI70)</f>
        <v>1.1985497692814766</v>
      </c>
      <c r="Q65" s="332">
        <f>US_Others!AL70</f>
        <v>0</v>
      </c>
      <c r="R65" s="332"/>
      <c r="S65" s="334">
        <f t="shared" si="0"/>
        <v>1641.2746552153742</v>
      </c>
      <c r="T65" s="334">
        <f>D65*1000/Spec!I$6</f>
        <v>2.3273637778873039E-2</v>
      </c>
      <c r="U65" s="334">
        <f>E65*1000/Spec!I$7</f>
        <v>2.2303737142308506E-3</v>
      </c>
      <c r="V65" s="334">
        <f>F65*1000/Spec!I$8</f>
        <v>0</v>
      </c>
      <c r="W65" s="334">
        <f>G65*1000/Spec!I$9</f>
        <v>1.3874318428722541E-5</v>
      </c>
      <c r="X65" s="334">
        <f>H65*1000/Spec!I$10</f>
        <v>4.3882487144559586E-5</v>
      </c>
      <c r="Y65" s="334">
        <f>I65*1000/Spec!I$11</f>
        <v>4.9641923245146075E-4</v>
      </c>
      <c r="Z65" s="334">
        <f>J65*1000/Spec!I$12</f>
        <v>2.7446009106483015E-5</v>
      </c>
      <c r="AA65" s="334">
        <f>K65*1000/Spec!I$15</f>
        <v>1.2410514190829799E-6</v>
      </c>
      <c r="AB65" s="334">
        <f>L65*1000/Spec!I$17</f>
        <v>0</v>
      </c>
      <c r="AC65" s="334">
        <f>M65*1000/Spec!I$18</f>
        <v>0</v>
      </c>
      <c r="AD65" s="335">
        <f>N65*1000/Spec!I$25</f>
        <v>0</v>
      </c>
      <c r="AE65" s="335">
        <f>O65*1000/Spec!I$26</f>
        <v>0</v>
      </c>
      <c r="AF65" s="334">
        <f>P65*1000/Spec!I$21</f>
        <v>5.2567972336906868E-2</v>
      </c>
      <c r="AG65" s="334">
        <f>Q65*1000/Spec!I$22</f>
        <v>0</v>
      </c>
      <c r="AI65" s="432">
        <f>S65/'2007output'!$D63</f>
        <v>9.7651854802753388E-2</v>
      </c>
      <c r="AJ65" s="432">
        <f>T65/'2007output'!$D63</f>
        <v>1.3847249087119742E-6</v>
      </c>
      <c r="AK65" s="432">
        <f>U65/'2007output'!$D63</f>
        <v>1.3270181770361173E-7</v>
      </c>
      <c r="AL65" s="433">
        <f>V65/'2007output'!$D63</f>
        <v>0</v>
      </c>
      <c r="AM65" s="433">
        <f>W65/'2007output'!$D63</f>
        <v>8.2548824133946683E-10</v>
      </c>
      <c r="AN65" s="433">
        <f>X65/'2007output'!$D63</f>
        <v>2.6109013804651142E-9</v>
      </c>
      <c r="AO65" s="433">
        <f>Y65/'2007output'!$D63</f>
        <v>2.9535738369324354E-8</v>
      </c>
      <c r="AP65" s="433">
        <f>Z65/'2007output'!$D63</f>
        <v>1.6329708666765628E-9</v>
      </c>
      <c r="AQ65" s="433">
        <f>AA65/'2007output'!$D63</f>
        <v>7.3839544523484439E-11</v>
      </c>
      <c r="AR65" s="433">
        <f>AB65/'2007output'!$D63</f>
        <v>0</v>
      </c>
      <c r="AS65" s="433">
        <f>AC65/'2007output'!$D63</f>
        <v>0</v>
      </c>
      <c r="AT65" s="433">
        <f>AD65/'2007output'!$D63</f>
        <v>0</v>
      </c>
      <c r="AU65" s="433">
        <f>AE65/'2007output'!$D63</f>
        <v>0</v>
      </c>
      <c r="AV65" s="433">
        <f>AF65/'2007output'!$D63</f>
        <v>3.1276666495804549E-6</v>
      </c>
      <c r="AW65" s="433">
        <f>AG65/'2007output'!$D63</f>
        <v>0</v>
      </c>
      <c r="AY65" s="370">
        <f>IFERROR(IF(SUMPRODUCT(US_CO2!C68:AX68/SUM(US_CO2!C68:AX68),US_CO2!C$6:AX$6)&gt;3.5,4,IF(SUMPRODUCT(US_CO2!C68:AX68/SUM(US_CO2!C68:AX68),US_CO2!C$6:AX$6)&gt;2.5,3,2)),"")</f>
        <v>3</v>
      </c>
      <c r="AZ65" s="370">
        <f>IFERROR(IF(SUMPRODUCT(US_CH4!C68:AC68/SUM(US_CH4!C68:AC68),US_CH4!C$6:AC$6)&gt;3.5,4,IF(SUMPRODUCT(US_CH4!C68:AC68/SUM(US_CH4!C68:AC68),US_CH4!C$6:AC$6)&gt;2.5,3,2)),"")</f>
        <v>4</v>
      </c>
      <c r="BA65" s="223">
        <f>IFERROR(IF(SUMPRODUCT(US_N2O!C68:AA68/SUM(US_N2O!C68:AA68),US_N2O!C$6:AA$6)&gt;3.5,4,IF(SUMPRODUCT(US_N2O!C68:AA68/SUM(US_N2O!C68:AA68),US_N2O!C$6:AA$6)&gt;2.5,3,2)),"")</f>
        <v>4</v>
      </c>
      <c r="BB65" s="223" t="str">
        <f>IFERROR(IF(SUMPRODUCT(US_Others!U70:V70/SUM(US_Others!U70:V70),US_Others!U$8:V$8)&gt;3.5,4,IF(SUMPRODUCT(US_Others!U70:V70/SUM(US_Others!U70:V70),US_Others!U$8:V$8)&gt;2.5,3,2)),"")</f>
        <v/>
      </c>
      <c r="BC65" s="223">
        <f>IFERROR(IF((US_Others!C70*US_Others!C$8/SUM(US_Others!C70,US_Others!H70,US_Others!N70)+ US_Others!H70*US_Others!H$8/SUM(US_Others!C70,US_Others!H70,US_Others!N70)+US_Others!N70*US_Others!N$8/SUM(US_Others!C70,US_Others!H70,US_Others!N70))&gt;3.5,4,IF((US_Others!C70*US_Others!C$8/SUM(US_Others!C70,US_Others!H70,US_Others!N70)+ US_Others!H70*US_Others!H$8/SUM(US_Others!C70,US_Others!H70,US_Others!N70)+US_Others!N70*US_Others!N$8/SUM(US_Others!C70,US_Others!H70,US_Others!N70))&gt;2.5,3,2)),"")</f>
        <v>4</v>
      </c>
      <c r="BD65" s="223">
        <f>IFERROR(IF((US_Others!D70*US_Others!D$8/SUM(US_Others!D70,US_Others!I70,US_Others!O70)+US_Others!I70*US_Others!I$8/SUM(US_Others!D70,US_Others!I70,US_Others!O70)+US_Others!O70*US_Others!O$8/SUM(US_Others!D70,US_Others!I70,US_Others!O70))&gt;3.5,4,IF((US_Others!D70*US_Others!D$8/SUM(US_Others!D70,US_Others!I70,US_Others!O70)+US_Others!I70*US_Others!I$8/SUM(US_Others!D70,US_Others!I70,US_Others!O70)+US_Others!O70*US_Others!O$8/SUM(US_Others!D70,US_Others!I70,US_Others!O70))&gt;2.5,3,2)),"")</f>
        <v>4</v>
      </c>
      <c r="BE65" s="223">
        <f>IFERROR(IF((US_Others!E70*US_Others!E$8/SUM(US_Others!E70,US_Others!J70,US_Others!P70,US_Others!W70)+US_Others!J70*US_Others!J$8/SUM(US_Others!E70,US_Others!J70,US_Others!P70,US_Others!W70)+US_Others!P70*US_Others!P$8/SUM(US_Others!E70,US_Others!J70,US_Others!P70,US_Others!W70)+US_Others!W70*US_Others!W$8/SUM(US_Others!E70,US_Others!J70,US_Others!P70,US_Others!W70))&gt;3.5,4,IF((US_Others!E70*US_Others!E$8/SUM(US_Others!E70,US_Others!J70,US_Others!P70,US_Others!W70)+US_Others!J70*US_Others!J$8/SUM(US_Others!E70,US_Others!J70,US_Others!P70,US_Others!W70)+US_Others!P70*US_Others!P$8/SUM(US_Others!E70,US_Others!J70,US_Others!P70,US_Others!W70)+US_Others!W70*US_Others!W$8/SUM(US_Others!E70,US_Others!J70,US_Others!P70,US_Others!W70))&gt;2.5,3,2)),"")</f>
        <v>4</v>
      </c>
      <c r="BF65" s="223">
        <f>IFERROR(IF((US_Others!F70*US_Others!F$8/SUM(US_Others!F70,US_Others!K70,US_Others!Q70)+US_Others!K70*US_Others!K$8/SUM(US_Others!F70,US_Others!K70,US_Others!Q70)+US_Others!Q70*US_Others!Q$8/SUM(US_Others!F70,US_Others!K70,US_Others!Q70))&gt;3.5,4,IF((US_Others!F70*US_Others!F$8/SUM(US_Others!F70,US_Others!K70,US_Others!Q70)+US_Others!K70*US_Others!K$8/SUM(US_Others!F70,US_Others!K70,US_Others!Q70)+US_Others!Q70*US_Others!Q$8/SUM(US_Others!F70,US_Others!K70,US_Others!Q70))&gt;2.5,3,2)),"")</f>
        <v>4</v>
      </c>
      <c r="BG65" s="223">
        <f>IFERROR(IF((US_Others!G70*US_Others!G$8/SUM(US_Others!G70,US_Others!L70,US_Others!R70)+US_Others!L70*US_Others!L$8/SUM(US_Others!G70,US_Others!L70,US_Others!R70)+US_Others!R70*US_Others!R$8/SUM(US_Others!G70,US_Others!L70,US_Others!R70))&gt;3.5,4,IF((US_Others!G70*US_Others!G$8/SUM(US_Others!G70,US_Others!L70,US_Others!R70)+US_Others!L70*US_Others!L$8/SUM(US_Others!G70,US_Others!L70,US_Others!R70)+US_Others!R70*US_Others!R$8/SUM(US_Others!G70,US_Others!L70,US_Others!R70))&gt;2.5,3,2)),"")</f>
        <v>4</v>
      </c>
      <c r="BH65" s="219" t="str">
        <f>IFERROR(IF((US_Others!Z70*US_Others!Z$8/SUM(US_Others!Z70,US_Others!AB70)+US_Others!AB70*US_Others!AB$8/SUM(US_Others!Z70,US_Others!AB70))&gt;3.5,4,IF((US_Others!Z70*US_Others!Z$8/SUM(US_Others!Z70,US_Others!AB70)+US_Others!AB70*US_Others!AB$8/SUM(US_Others!Z70,US_Others!AB70))&gt;2.5,3,2)),"")</f>
        <v/>
      </c>
      <c r="BI65" s="219" t="str">
        <f>IFERROR(IF((US_Others!AA70*US_Others!AA$8/SUM(US_Others!AA70,US_Others!AC70)+US_Others!AC70*US_Others!AC$8/SUM(US_Others!AA70,US_Others!AC70))&gt;3.5,4,IF((US_Others!AA70*US_Others!AA$8/SUM(US_Others!AA70,US_Others!AC70)+US_Others!AC70*US_Others!AC$8/SUM(US_Others!AA70,US_Others!AC70))&gt;2.5,3,2)),"")</f>
        <v/>
      </c>
      <c r="BJ65" s="219" t="str">
        <f>IFERROR(US_Others!AD70*US_Others!AD$8/US_Others!AD70,"")</f>
        <v/>
      </c>
      <c r="BK65" s="74" t="str">
        <f>IFERROR(US_Others!AE70*US_Others!AE$8/US_Others!AE70,"")</f>
        <v/>
      </c>
      <c r="BL65" s="219">
        <f>IFERROR(IF(SUMPRODUCT(US_Others!AG70:AI70/SUM(US_Others!AG70:AI70),US_Others!AG$8:AI$8)&gt;3.5,4,IF(SUMPRODUCT(US_Others!AG70:AI70/SUM(US_Others!AG70:AI70),US_Others!AG$8:AI$8)&gt;2.5,3,2)),"")</f>
        <v>4</v>
      </c>
      <c r="BM65" s="219" t="str">
        <f>IFERROR(US_Others!AL70*US_Others!AL$8/US_Others!AL70,"")</f>
        <v/>
      </c>
    </row>
    <row r="66" spans="1:65">
      <c r="A66" s="200" t="s">
        <v>181</v>
      </c>
      <c r="B66" s="332">
        <v>331510</v>
      </c>
      <c r="C66" s="333">
        <f>SUM(US_CO2!C69:AX69)</f>
        <v>1.3485905890567296</v>
      </c>
      <c r="D66" s="333">
        <f>SUM(US_CH4!C69:AC69)</f>
        <v>7.388136575180713E-4</v>
      </c>
      <c r="E66" s="333">
        <f>SUM(US_N2O!C69:AA69)</f>
        <v>9.0136744957567414E-4</v>
      </c>
      <c r="F66" s="332">
        <f>US_Others!V71+US_Others!U71</f>
        <v>0</v>
      </c>
      <c r="G66" s="332">
        <f>US_Others!C71+US_Others!H71+US_Others!N71</f>
        <v>9.3651649393877155E-6</v>
      </c>
      <c r="H66" s="332">
        <f>US_Others!D71+US_Others!I71+US_Others!O71</f>
        <v>1.5358870500595855E-4</v>
      </c>
      <c r="I66" s="332">
        <f>US_Others!E71+US_Others!J71+US_Others!P71+US_Others!W71</f>
        <v>7.0987950240558888E-4</v>
      </c>
      <c r="J66" s="332">
        <f>US_Others!F71+US_Others!K71+US_Others!Q71</f>
        <v>1.2268366070597908E-4</v>
      </c>
      <c r="K66" s="332">
        <f>US_Others!G71+US_Others!L71+US_Others!R71</f>
        <v>1.2174714421204033E-5</v>
      </c>
      <c r="L66" s="332">
        <f>US_Others!Z71+US_Others!AB71</f>
        <v>0</v>
      </c>
      <c r="M66" s="332">
        <f>US_Others!AA71+US_Others!AC71</f>
        <v>0</v>
      </c>
      <c r="N66" s="332">
        <f>US_Others!AD71</f>
        <v>0</v>
      </c>
      <c r="O66" s="332">
        <f>US_Others!AE71</f>
        <v>0</v>
      </c>
      <c r="P66" s="332">
        <f>SUM(US_Others!AG71:AI71)</f>
        <v>0</v>
      </c>
      <c r="Q66" s="332">
        <f>US_Others!AL71</f>
        <v>0</v>
      </c>
      <c r="R66" s="332"/>
      <c r="S66" s="334">
        <f t="shared" si="0"/>
        <v>1348.5905890567296</v>
      </c>
      <c r="T66" s="334">
        <f>D66*1000/Spec!I$6</f>
        <v>2.9552546300722852E-2</v>
      </c>
      <c r="U66" s="334">
        <f>E66*1000/Spec!I$7</f>
        <v>3.0247229851532689E-3</v>
      </c>
      <c r="V66" s="334">
        <f>F66*1000/Spec!I$8</f>
        <v>0</v>
      </c>
      <c r="W66" s="334">
        <f>G66*1000/Spec!I$9</f>
        <v>1.3874318428722541E-5</v>
      </c>
      <c r="X66" s="334">
        <f>H66*1000/Spec!I$10</f>
        <v>4.3882487144559586E-5</v>
      </c>
      <c r="Y66" s="334">
        <f>I66*1000/Spec!I$11</f>
        <v>4.9641923245146075E-4</v>
      </c>
      <c r="Z66" s="334">
        <f>J66*1000/Spec!I$12</f>
        <v>2.7446009106483015E-5</v>
      </c>
      <c r="AA66" s="334">
        <f>K66*1000/Spec!I$15</f>
        <v>1.2410514190829799E-6</v>
      </c>
      <c r="AB66" s="334">
        <f>L66*1000/Spec!I$17</f>
        <v>0</v>
      </c>
      <c r="AC66" s="334">
        <f>M66*1000/Spec!I$18</f>
        <v>0</v>
      </c>
      <c r="AD66" s="335">
        <f>N66*1000/Spec!I$25</f>
        <v>0</v>
      </c>
      <c r="AE66" s="335">
        <f>O66*1000/Spec!I$26</f>
        <v>0</v>
      </c>
      <c r="AF66" s="334">
        <f>P66*1000/Spec!I$21</f>
        <v>0</v>
      </c>
      <c r="AG66" s="334">
        <f>Q66*1000/Spec!I$22</f>
        <v>0</v>
      </c>
      <c r="AI66" s="432">
        <f>S66/'2007output'!$D64</f>
        <v>5.5492343996160327E-2</v>
      </c>
      <c r="AJ66" s="432">
        <f>T66/'2007output'!$D64</f>
        <v>1.2160399743180933E-6</v>
      </c>
      <c r="AK66" s="432">
        <f>U66/'2007output'!$D64</f>
        <v>1.2446250904258491E-7</v>
      </c>
      <c r="AL66" s="433">
        <f>V66/'2007output'!$D64</f>
        <v>0</v>
      </c>
      <c r="AM66" s="433">
        <f>W66/'2007output'!$D64</f>
        <v>5.7090599415902531E-10</v>
      </c>
      <c r="AN66" s="433">
        <f>X66/'2007output'!$D64</f>
        <v>1.8056941015258319E-9</v>
      </c>
      <c r="AO66" s="433">
        <f>Y66/'2007output'!$D64</f>
        <v>2.042685677702555E-8</v>
      </c>
      <c r="AP66" s="433">
        <f>Z66/'2007output'!$D64</f>
        <v>1.1293593407944479E-9</v>
      </c>
      <c r="AQ66" s="433">
        <f>AA66/'2007output'!$D64</f>
        <v>5.1067279294041276E-11</v>
      </c>
      <c r="AR66" s="433">
        <f>AB66/'2007output'!$D64</f>
        <v>0</v>
      </c>
      <c r="AS66" s="433">
        <f>AC66/'2007output'!$D64</f>
        <v>0</v>
      </c>
      <c r="AT66" s="433">
        <f>AD66/'2007output'!$D64</f>
        <v>0</v>
      </c>
      <c r="AU66" s="433">
        <f>AE66/'2007output'!$D64</f>
        <v>0</v>
      </c>
      <c r="AV66" s="433">
        <f>AF66/'2007output'!$D64</f>
        <v>0</v>
      </c>
      <c r="AW66" s="433">
        <f>AG66/'2007output'!$D64</f>
        <v>0</v>
      </c>
      <c r="AY66" s="370">
        <f>IFERROR(IF(SUMPRODUCT(US_CO2!C69:AX69/SUM(US_CO2!C69:AX69),US_CO2!C$6:AX$6)&gt;3.5,4,IF(SUMPRODUCT(US_CO2!C69:AX69/SUM(US_CO2!C69:AX69),US_CO2!C$6:AX$6)&gt;2.5,3,2)),"")</f>
        <v>4</v>
      </c>
      <c r="AZ66" s="370">
        <f>IFERROR(IF(SUMPRODUCT(US_CH4!C69:AC69/SUM(US_CH4!C69:AC69),US_CH4!C$6:AC$6)&gt;3.5,4,IF(SUMPRODUCT(US_CH4!C69:AC69/SUM(US_CH4!C69:AC69),US_CH4!C$6:AC$6)&gt;2.5,3,2)),"")</f>
        <v>4</v>
      </c>
      <c r="BA66" s="223">
        <f>IFERROR(IF(SUMPRODUCT(US_N2O!C69:AA69/SUM(US_N2O!C69:AA69),US_N2O!C$6:AA$6)&gt;3.5,4,IF(SUMPRODUCT(US_N2O!C69:AA69/SUM(US_N2O!C69:AA69),US_N2O!C$6:AA$6)&gt;2.5,3,2)),"")</f>
        <v>4</v>
      </c>
      <c r="BB66" s="223" t="str">
        <f>IFERROR(IF(SUMPRODUCT(US_Others!U71:V71/SUM(US_Others!U71:V71),US_Others!U$8:V$8)&gt;3.5,4,IF(SUMPRODUCT(US_Others!U71:V71/SUM(US_Others!U71:V71),US_Others!U$8:V$8)&gt;2.5,3,2)),"")</f>
        <v/>
      </c>
      <c r="BC66" s="223">
        <f>IFERROR(IF((US_Others!C71*US_Others!C$8/SUM(US_Others!C71,US_Others!H71,US_Others!N71)+ US_Others!H71*US_Others!H$8/SUM(US_Others!C71,US_Others!H71,US_Others!N71)+US_Others!N71*US_Others!N$8/SUM(US_Others!C71,US_Others!H71,US_Others!N71))&gt;3.5,4,IF((US_Others!C71*US_Others!C$8/SUM(US_Others!C71,US_Others!H71,US_Others!N71)+ US_Others!H71*US_Others!H$8/SUM(US_Others!C71,US_Others!H71,US_Others!N71)+US_Others!N71*US_Others!N$8/SUM(US_Others!C71,US_Others!H71,US_Others!N71))&gt;2.5,3,2)),"")</f>
        <v>4</v>
      </c>
      <c r="BD66" s="223">
        <f>IFERROR(IF((US_Others!D71*US_Others!D$8/SUM(US_Others!D71,US_Others!I71,US_Others!O71)+US_Others!I71*US_Others!I$8/SUM(US_Others!D71,US_Others!I71,US_Others!O71)+US_Others!O71*US_Others!O$8/SUM(US_Others!D71,US_Others!I71,US_Others!O71))&gt;3.5,4,IF((US_Others!D71*US_Others!D$8/SUM(US_Others!D71,US_Others!I71,US_Others!O71)+US_Others!I71*US_Others!I$8/SUM(US_Others!D71,US_Others!I71,US_Others!O71)+US_Others!O71*US_Others!O$8/SUM(US_Others!D71,US_Others!I71,US_Others!O71))&gt;2.5,3,2)),"")</f>
        <v>4</v>
      </c>
      <c r="BE66" s="223">
        <f>IFERROR(IF((US_Others!E71*US_Others!E$8/SUM(US_Others!E71,US_Others!J71,US_Others!P71,US_Others!W71)+US_Others!J71*US_Others!J$8/SUM(US_Others!E71,US_Others!J71,US_Others!P71,US_Others!W71)+US_Others!P71*US_Others!P$8/SUM(US_Others!E71,US_Others!J71,US_Others!P71,US_Others!W71)+US_Others!W71*US_Others!W$8/SUM(US_Others!E71,US_Others!J71,US_Others!P71,US_Others!W71))&gt;3.5,4,IF((US_Others!E71*US_Others!E$8/SUM(US_Others!E71,US_Others!J71,US_Others!P71,US_Others!W71)+US_Others!J71*US_Others!J$8/SUM(US_Others!E71,US_Others!J71,US_Others!P71,US_Others!W71)+US_Others!P71*US_Others!P$8/SUM(US_Others!E71,US_Others!J71,US_Others!P71,US_Others!W71)+US_Others!W71*US_Others!W$8/SUM(US_Others!E71,US_Others!J71,US_Others!P71,US_Others!W71))&gt;2.5,3,2)),"")</f>
        <v>4</v>
      </c>
      <c r="BF66" s="223">
        <f>IFERROR(IF((US_Others!F71*US_Others!F$8/SUM(US_Others!F71,US_Others!K71,US_Others!Q71)+US_Others!K71*US_Others!K$8/SUM(US_Others!F71,US_Others!K71,US_Others!Q71)+US_Others!Q71*US_Others!Q$8/SUM(US_Others!F71,US_Others!K71,US_Others!Q71))&gt;3.5,4,IF((US_Others!F71*US_Others!F$8/SUM(US_Others!F71,US_Others!K71,US_Others!Q71)+US_Others!K71*US_Others!K$8/SUM(US_Others!F71,US_Others!K71,US_Others!Q71)+US_Others!Q71*US_Others!Q$8/SUM(US_Others!F71,US_Others!K71,US_Others!Q71))&gt;2.5,3,2)),"")</f>
        <v>4</v>
      </c>
      <c r="BG66" s="223">
        <f>IFERROR(IF((US_Others!G71*US_Others!G$8/SUM(US_Others!G71,US_Others!L71,US_Others!R71)+US_Others!L71*US_Others!L$8/SUM(US_Others!G71,US_Others!L71,US_Others!R71)+US_Others!R71*US_Others!R$8/SUM(US_Others!G71,US_Others!L71,US_Others!R71))&gt;3.5,4,IF((US_Others!G71*US_Others!G$8/SUM(US_Others!G71,US_Others!L71,US_Others!R71)+US_Others!L71*US_Others!L$8/SUM(US_Others!G71,US_Others!L71,US_Others!R71)+US_Others!R71*US_Others!R$8/SUM(US_Others!G71,US_Others!L71,US_Others!R71))&gt;2.5,3,2)),"")</f>
        <v>4</v>
      </c>
      <c r="BH66" s="219" t="str">
        <f>IFERROR(IF((US_Others!Z71*US_Others!Z$8/SUM(US_Others!Z71,US_Others!AB71)+US_Others!AB71*US_Others!AB$8/SUM(US_Others!Z71,US_Others!AB71))&gt;3.5,4,IF((US_Others!Z71*US_Others!Z$8/SUM(US_Others!Z71,US_Others!AB71)+US_Others!AB71*US_Others!AB$8/SUM(US_Others!Z71,US_Others!AB71))&gt;2.5,3,2)),"")</f>
        <v/>
      </c>
      <c r="BI66" s="219" t="str">
        <f>IFERROR(IF((US_Others!AA71*US_Others!AA$8/SUM(US_Others!AA71,US_Others!AC71)+US_Others!AC71*US_Others!AC$8/SUM(US_Others!AA71,US_Others!AC71))&gt;3.5,4,IF((US_Others!AA71*US_Others!AA$8/SUM(US_Others!AA71,US_Others!AC71)+US_Others!AC71*US_Others!AC$8/SUM(US_Others!AA71,US_Others!AC71))&gt;2.5,3,2)),"")</f>
        <v/>
      </c>
      <c r="BJ66" s="219" t="str">
        <f>IFERROR(US_Others!AD71*US_Others!AD$8/US_Others!AD71,"")</f>
        <v/>
      </c>
      <c r="BK66" s="74" t="str">
        <f>IFERROR(US_Others!AE71*US_Others!AE$8/US_Others!AE71,"")</f>
        <v/>
      </c>
      <c r="BL66" s="219" t="str">
        <f>IFERROR(IF(SUMPRODUCT(US_Others!AG71:AI71/SUM(US_Others!AG71:AI71),US_Others!AG$8:AI$8)&gt;3.5,4,IF(SUMPRODUCT(US_Others!AG71:AI71/SUM(US_Others!AG71:AI71),US_Others!AG$8:AI$8)&gt;2.5,3,2)),"")</f>
        <v/>
      </c>
      <c r="BM66" s="219" t="str">
        <f>IFERROR(US_Others!AL71*US_Others!AL$8/US_Others!AL71,"")</f>
        <v/>
      </c>
    </row>
    <row r="67" spans="1:65">
      <c r="A67" s="200" t="s">
        <v>182</v>
      </c>
      <c r="B67" s="332">
        <v>331520</v>
      </c>
      <c r="C67" s="333">
        <f>SUM(US_CO2!C70:AX70)</f>
        <v>1.6029626429275756</v>
      </c>
      <c r="D67" s="333">
        <f>SUM(US_CH4!C70:AC70)</f>
        <v>8.5541978373897352E-4</v>
      </c>
      <c r="E67" s="333">
        <f>SUM(US_N2O!C70:AA70)</f>
        <v>9.8730304899325512E-4</v>
      </c>
      <c r="F67" s="332">
        <f>US_Others!V72+US_Others!U72</f>
        <v>0</v>
      </c>
      <c r="G67" s="332">
        <f>US_Others!C72+US_Others!H72+US_Others!N72</f>
        <v>0</v>
      </c>
      <c r="H67" s="332">
        <f>US_Others!D72+US_Others!I72+US_Others!O72</f>
        <v>0</v>
      </c>
      <c r="I67" s="332">
        <f>US_Others!E72+US_Others!J72+US_Others!P72+US_Others!W72</f>
        <v>0</v>
      </c>
      <c r="J67" s="332">
        <f>US_Others!F72+US_Others!K72+US_Others!Q72</f>
        <v>0</v>
      </c>
      <c r="K67" s="332">
        <f>US_Others!G72+US_Others!L72+US_Others!R72</f>
        <v>0</v>
      </c>
      <c r="L67" s="332">
        <f>US_Others!Z72+US_Others!AB72</f>
        <v>0</v>
      </c>
      <c r="M67" s="332">
        <f>US_Others!AA72+US_Others!AC72</f>
        <v>0</v>
      </c>
      <c r="N67" s="332">
        <f>US_Others!AD72</f>
        <v>0</v>
      </c>
      <c r="O67" s="332">
        <f>US_Others!AE72</f>
        <v>0</v>
      </c>
      <c r="P67" s="332">
        <f>SUM(US_Others!AG72:AI72)</f>
        <v>0.91074489123269609</v>
      </c>
      <c r="Q67" s="332">
        <f>US_Others!AL72</f>
        <v>0</v>
      </c>
      <c r="R67" s="332"/>
      <c r="S67" s="334">
        <f t="shared" si="0"/>
        <v>1602.9626429275756</v>
      </c>
      <c r="T67" s="334">
        <f>D67*1000/Spec!I$6</f>
        <v>3.4216791349558941E-2</v>
      </c>
      <c r="U67" s="334">
        <f>E67*1000/Spec!I$7</f>
        <v>3.313097479843138E-3</v>
      </c>
      <c r="V67" s="334">
        <f>F67*1000/Spec!I$8</f>
        <v>0</v>
      </c>
      <c r="W67" s="334">
        <f>G67*1000/Spec!I$9</f>
        <v>0</v>
      </c>
      <c r="X67" s="334">
        <f>H67*1000/Spec!I$10</f>
        <v>0</v>
      </c>
      <c r="Y67" s="334">
        <f>I67*1000/Spec!I$11</f>
        <v>0</v>
      </c>
      <c r="Z67" s="334">
        <f>J67*1000/Spec!I$12</f>
        <v>0</v>
      </c>
      <c r="AA67" s="334">
        <f>K67*1000/Spec!I$15</f>
        <v>0</v>
      </c>
      <c r="AB67" s="334">
        <f>L67*1000/Spec!I$17</f>
        <v>0</v>
      </c>
      <c r="AC67" s="334">
        <f>M67*1000/Spec!I$18</f>
        <v>0</v>
      </c>
      <c r="AD67" s="335">
        <f>N67*1000/Spec!I$25</f>
        <v>0</v>
      </c>
      <c r="AE67" s="335">
        <f>O67*1000/Spec!I$26</f>
        <v>0</v>
      </c>
      <c r="AF67" s="334">
        <f>P67*1000/Spec!I$21</f>
        <v>3.994495136985509E-2</v>
      </c>
      <c r="AG67" s="334">
        <f>Q67*1000/Spec!I$22</f>
        <v>0</v>
      </c>
      <c r="AI67" s="432">
        <f>S67/'2007output'!$D65</f>
        <v>0.11133847720516933</v>
      </c>
      <c r="AJ67" s="432">
        <f>T67/'2007output'!$D65</f>
        <v>2.3766277152592566E-6</v>
      </c>
      <c r="AK67" s="432">
        <f>U67/'2007output'!$D65</f>
        <v>2.3012091383759438E-7</v>
      </c>
      <c r="AL67" s="433">
        <f>V67/'2007output'!$D65</f>
        <v>0</v>
      </c>
      <c r="AM67" s="433">
        <f>W67/'2007output'!$D65</f>
        <v>0</v>
      </c>
      <c r="AN67" s="433">
        <f>X67/'2007output'!$D65</f>
        <v>0</v>
      </c>
      <c r="AO67" s="433">
        <f>Y67/'2007output'!$D65</f>
        <v>0</v>
      </c>
      <c r="AP67" s="433">
        <f>Z67/'2007output'!$D65</f>
        <v>0</v>
      </c>
      <c r="AQ67" s="433">
        <f>AA67/'2007output'!$D65</f>
        <v>0</v>
      </c>
      <c r="AR67" s="433">
        <f>AB67/'2007output'!$D65</f>
        <v>0</v>
      </c>
      <c r="AS67" s="433">
        <f>AC67/'2007output'!$D65</f>
        <v>0</v>
      </c>
      <c r="AT67" s="433">
        <f>AD67/'2007output'!$D65</f>
        <v>0</v>
      </c>
      <c r="AU67" s="433">
        <f>AE67/'2007output'!$D65</f>
        <v>0</v>
      </c>
      <c r="AV67" s="433">
        <f>AF67/'2007output'!$D65</f>
        <v>2.7744938892846984E-6</v>
      </c>
      <c r="AW67" s="433">
        <f>AG67/'2007output'!$D65</f>
        <v>0</v>
      </c>
      <c r="AY67" s="370">
        <f>IFERROR(IF(SUMPRODUCT(US_CO2!C70:AX70/SUM(US_CO2!C70:AX70),US_CO2!C$6:AX$6)&gt;3.5,4,IF(SUMPRODUCT(US_CO2!C70:AX70/SUM(US_CO2!C70:AX70),US_CO2!C$6:AX$6)&gt;2.5,3,2)),"")</f>
        <v>4</v>
      </c>
      <c r="AZ67" s="370">
        <f>IFERROR(IF(SUMPRODUCT(US_CH4!C70:AC70/SUM(US_CH4!C70:AC70),US_CH4!C$6:AC$6)&gt;3.5,4,IF(SUMPRODUCT(US_CH4!C70:AC70/SUM(US_CH4!C70:AC70),US_CH4!C$6:AC$6)&gt;2.5,3,2)),"")</f>
        <v>4</v>
      </c>
      <c r="BA67" s="223">
        <f>IFERROR(IF(SUMPRODUCT(US_N2O!C70:AA70/SUM(US_N2O!C70:AA70),US_N2O!C$6:AA$6)&gt;3.5,4,IF(SUMPRODUCT(US_N2O!C70:AA70/SUM(US_N2O!C70:AA70),US_N2O!C$6:AA$6)&gt;2.5,3,2)),"")</f>
        <v>4</v>
      </c>
      <c r="BB67" s="223" t="str">
        <f>IFERROR(IF(SUMPRODUCT(US_Others!U72:V72/SUM(US_Others!U72:V72),US_Others!U$8:V$8)&gt;3.5,4,IF(SUMPRODUCT(US_Others!U72:V72/SUM(US_Others!U72:V72),US_Others!U$8:V$8)&gt;2.5,3,2)),"")</f>
        <v/>
      </c>
      <c r="BC67" s="223" t="str">
        <f>IFERROR(IF((US_Others!C72*US_Others!C$8/SUM(US_Others!C72,US_Others!H72,US_Others!N72)+ US_Others!H72*US_Others!H$8/SUM(US_Others!C72,US_Others!H72,US_Others!N72)+US_Others!N72*US_Others!N$8/SUM(US_Others!C72,US_Others!H72,US_Others!N72))&gt;3.5,4,IF((US_Others!C72*US_Others!C$8/SUM(US_Others!C72,US_Others!H72,US_Others!N72)+ US_Others!H72*US_Others!H$8/SUM(US_Others!C72,US_Others!H72,US_Others!N72)+US_Others!N72*US_Others!N$8/SUM(US_Others!C72,US_Others!H72,US_Others!N72))&gt;2.5,3,2)),"")</f>
        <v/>
      </c>
      <c r="BD67" s="223" t="str">
        <f>IFERROR(IF((US_Others!D72*US_Others!D$8/SUM(US_Others!D72,US_Others!I72,US_Others!O72)+US_Others!I72*US_Others!I$8/SUM(US_Others!D72,US_Others!I72,US_Others!O72)+US_Others!O72*US_Others!O$8/SUM(US_Others!D72,US_Others!I72,US_Others!O72))&gt;3.5,4,IF((US_Others!D72*US_Others!D$8/SUM(US_Others!D72,US_Others!I72,US_Others!O72)+US_Others!I72*US_Others!I$8/SUM(US_Others!D72,US_Others!I72,US_Others!O72)+US_Others!O72*US_Others!O$8/SUM(US_Others!D72,US_Others!I72,US_Others!O72))&gt;2.5,3,2)),"")</f>
        <v/>
      </c>
      <c r="BE67" s="223" t="str">
        <f>IFERROR(IF((US_Others!E72*US_Others!E$8/SUM(US_Others!E72,US_Others!J72,US_Others!P72,US_Others!W72)+US_Others!J72*US_Others!J$8/SUM(US_Others!E72,US_Others!J72,US_Others!P72,US_Others!W72)+US_Others!P72*US_Others!P$8/SUM(US_Others!E72,US_Others!J72,US_Others!P72,US_Others!W72)+US_Others!W72*US_Others!W$8/SUM(US_Others!E72,US_Others!J72,US_Others!P72,US_Others!W72))&gt;3.5,4,IF((US_Others!E72*US_Others!E$8/SUM(US_Others!E72,US_Others!J72,US_Others!P72,US_Others!W72)+US_Others!J72*US_Others!J$8/SUM(US_Others!E72,US_Others!J72,US_Others!P72,US_Others!W72)+US_Others!P72*US_Others!P$8/SUM(US_Others!E72,US_Others!J72,US_Others!P72,US_Others!W72)+US_Others!W72*US_Others!W$8/SUM(US_Others!E72,US_Others!J72,US_Others!P72,US_Others!W72))&gt;2.5,3,2)),"")</f>
        <v/>
      </c>
      <c r="BF67" s="223" t="str">
        <f>IFERROR(IF((US_Others!F72*US_Others!F$8/SUM(US_Others!F72,US_Others!K72,US_Others!Q72)+US_Others!K72*US_Others!K$8/SUM(US_Others!F72,US_Others!K72,US_Others!Q72)+US_Others!Q72*US_Others!Q$8/SUM(US_Others!F72,US_Others!K72,US_Others!Q72))&gt;3.5,4,IF((US_Others!F72*US_Others!F$8/SUM(US_Others!F72,US_Others!K72,US_Others!Q72)+US_Others!K72*US_Others!K$8/SUM(US_Others!F72,US_Others!K72,US_Others!Q72)+US_Others!Q72*US_Others!Q$8/SUM(US_Others!F72,US_Others!K72,US_Others!Q72))&gt;2.5,3,2)),"")</f>
        <v/>
      </c>
      <c r="BG67" s="223" t="str">
        <f>IFERROR(IF((US_Others!G72*US_Others!G$8/SUM(US_Others!G72,US_Others!L72,US_Others!R72)+US_Others!L72*US_Others!L$8/SUM(US_Others!G72,US_Others!L72,US_Others!R72)+US_Others!R72*US_Others!R$8/SUM(US_Others!G72,US_Others!L72,US_Others!R72))&gt;3.5,4,IF((US_Others!G72*US_Others!G$8/SUM(US_Others!G72,US_Others!L72,US_Others!R72)+US_Others!L72*US_Others!L$8/SUM(US_Others!G72,US_Others!L72,US_Others!R72)+US_Others!R72*US_Others!R$8/SUM(US_Others!G72,US_Others!L72,US_Others!R72))&gt;2.5,3,2)),"")</f>
        <v/>
      </c>
      <c r="BH67" s="219" t="str">
        <f>IFERROR(IF((US_Others!Z72*US_Others!Z$8/SUM(US_Others!Z72,US_Others!AB72)+US_Others!AB72*US_Others!AB$8/SUM(US_Others!Z72,US_Others!AB72))&gt;3.5,4,IF((US_Others!Z72*US_Others!Z$8/SUM(US_Others!Z72,US_Others!AB72)+US_Others!AB72*US_Others!AB$8/SUM(US_Others!Z72,US_Others!AB72))&gt;2.5,3,2)),"")</f>
        <v/>
      </c>
      <c r="BI67" s="219" t="str">
        <f>IFERROR(IF((US_Others!AA72*US_Others!AA$8/SUM(US_Others!AA72,US_Others!AC72)+US_Others!AC72*US_Others!AC$8/SUM(US_Others!AA72,US_Others!AC72))&gt;3.5,4,IF((US_Others!AA72*US_Others!AA$8/SUM(US_Others!AA72,US_Others!AC72)+US_Others!AC72*US_Others!AC$8/SUM(US_Others!AA72,US_Others!AC72))&gt;2.5,3,2)),"")</f>
        <v/>
      </c>
      <c r="BJ67" s="219" t="str">
        <f>IFERROR(US_Others!AD72*US_Others!AD$8/US_Others!AD72,"")</f>
        <v/>
      </c>
      <c r="BK67" s="74" t="str">
        <f>IFERROR(US_Others!AE72*US_Others!AE$8/US_Others!AE72,"")</f>
        <v/>
      </c>
      <c r="BL67" s="219">
        <f>IFERROR(IF(SUMPRODUCT(US_Others!AG72:AI72/SUM(US_Others!AG72:AI72),US_Others!AG$8:AI$8)&gt;3.5,4,IF(SUMPRODUCT(US_Others!AG72:AI72/SUM(US_Others!AG72:AI72),US_Others!AG$8:AI$8)&gt;2.5,3,2)),"")</f>
        <v>4</v>
      </c>
      <c r="BM67" s="219" t="str">
        <f>IFERROR(US_Others!AL72*US_Others!AL$8/US_Others!AL72,"")</f>
        <v/>
      </c>
    </row>
    <row r="68" spans="1:65">
      <c r="A68" s="200" t="s">
        <v>183</v>
      </c>
      <c r="B68" s="332" t="s">
        <v>184</v>
      </c>
      <c r="C68" s="333">
        <f>SUM(US_CO2!C71:AX71)</f>
        <v>1.5676411987996322</v>
      </c>
      <c r="D68" s="333">
        <f>SUM(US_CH4!C71:AC71)</f>
        <v>8.5130021048346381E-4</v>
      </c>
      <c r="E68" s="333">
        <f>SUM(US_N2O!C71:AA71)</f>
        <v>1.0199881079017308E-3</v>
      </c>
      <c r="F68" s="332">
        <f>US_Others!V73+US_Others!U73</f>
        <v>0</v>
      </c>
      <c r="G68" s="332">
        <f>US_Others!C73+US_Others!H73+US_Others!N73</f>
        <v>0</v>
      </c>
      <c r="H68" s="332">
        <f>US_Others!D73+US_Others!I73+US_Others!O73</f>
        <v>0</v>
      </c>
      <c r="I68" s="332">
        <f>US_Others!E73+US_Others!J73+US_Others!P73+US_Others!W73</f>
        <v>0</v>
      </c>
      <c r="J68" s="332">
        <f>US_Others!F73+US_Others!K73+US_Others!Q73</f>
        <v>0</v>
      </c>
      <c r="K68" s="332">
        <f>US_Others!G73+US_Others!L73+US_Others!R73</f>
        <v>0</v>
      </c>
      <c r="L68" s="332">
        <f>US_Others!Z73+US_Others!AB73</f>
        <v>0</v>
      </c>
      <c r="M68" s="332">
        <f>US_Others!AA73+US_Others!AC73</f>
        <v>0</v>
      </c>
      <c r="N68" s="332">
        <f>US_Others!AD73</f>
        <v>0</v>
      </c>
      <c r="O68" s="332">
        <f>US_Others!AE73</f>
        <v>0</v>
      </c>
      <c r="P68" s="332">
        <f>SUM(US_Others!AG73:AI73)</f>
        <v>0</v>
      </c>
      <c r="Q68" s="332">
        <f>US_Others!AL73</f>
        <v>0</v>
      </c>
      <c r="R68" s="332"/>
      <c r="S68" s="334">
        <f t="shared" si="0"/>
        <v>1567.6411987996321</v>
      </c>
      <c r="T68" s="334">
        <f>D68*1000/Spec!I$6</f>
        <v>3.4052008419338552E-2</v>
      </c>
      <c r="U68" s="334">
        <f>E68*1000/Spec!I$7</f>
        <v>3.4227788855762777E-3</v>
      </c>
      <c r="V68" s="334">
        <f>F68*1000/Spec!I$8</f>
        <v>0</v>
      </c>
      <c r="W68" s="334">
        <f>G68*1000/Spec!I$9</f>
        <v>0</v>
      </c>
      <c r="X68" s="334">
        <f>H68*1000/Spec!I$10</f>
        <v>0</v>
      </c>
      <c r="Y68" s="334">
        <f>I68*1000/Spec!I$11</f>
        <v>0</v>
      </c>
      <c r="Z68" s="334">
        <f>J68*1000/Spec!I$12</f>
        <v>0</v>
      </c>
      <c r="AA68" s="334">
        <f>K68*1000/Spec!I$15</f>
        <v>0</v>
      </c>
      <c r="AB68" s="334">
        <f>L68*1000/Spec!I$17</f>
        <v>0</v>
      </c>
      <c r="AC68" s="334">
        <f>M68*1000/Spec!I$18</f>
        <v>0</v>
      </c>
      <c r="AD68" s="335">
        <f>N68*1000/Spec!I$25</f>
        <v>0</v>
      </c>
      <c r="AE68" s="335">
        <f>O68*1000/Spec!I$26</f>
        <v>0</v>
      </c>
      <c r="AF68" s="334">
        <f>P68*1000/Spec!I$21</f>
        <v>0</v>
      </c>
      <c r="AG68" s="334">
        <f>Q68*1000/Spec!I$22</f>
        <v>0</v>
      </c>
      <c r="AI68" s="432">
        <f>S68/'2007output'!$D66</f>
        <v>0.11740071701470979</v>
      </c>
      <c r="AJ68" s="432">
        <f>T68/'2007output'!$D66</f>
        <v>2.5501563797139336E-6</v>
      </c>
      <c r="AK68" s="432">
        <f>U68/'2007output'!$D66</f>
        <v>2.5633205841818723E-7</v>
      </c>
      <c r="AL68" s="433">
        <f>V68/'2007output'!$D66</f>
        <v>0</v>
      </c>
      <c r="AM68" s="433">
        <f>W68/'2007output'!$D66</f>
        <v>0</v>
      </c>
      <c r="AN68" s="433">
        <f>X68/'2007output'!$D66</f>
        <v>0</v>
      </c>
      <c r="AO68" s="433">
        <f>Y68/'2007output'!$D66</f>
        <v>0</v>
      </c>
      <c r="AP68" s="433">
        <f>Z68/'2007output'!$D66</f>
        <v>0</v>
      </c>
      <c r="AQ68" s="433">
        <f>AA68/'2007output'!$D66</f>
        <v>0</v>
      </c>
      <c r="AR68" s="433">
        <f>AB68/'2007output'!$D66</f>
        <v>0</v>
      </c>
      <c r="AS68" s="433">
        <f>AC68/'2007output'!$D66</f>
        <v>0</v>
      </c>
      <c r="AT68" s="433">
        <f>AD68/'2007output'!$D66</f>
        <v>0</v>
      </c>
      <c r="AU68" s="433">
        <f>AE68/'2007output'!$D66</f>
        <v>0</v>
      </c>
      <c r="AV68" s="433">
        <f>AF68/'2007output'!$D66</f>
        <v>0</v>
      </c>
      <c r="AW68" s="433">
        <f>AG68/'2007output'!$D66</f>
        <v>0</v>
      </c>
      <c r="AY68" s="370">
        <f>IFERROR(IF(SUMPRODUCT(US_CO2!C71:AX71/SUM(US_CO2!C71:AX71),US_CO2!C$6:AX$6)&gt;3.5,4,IF(SUMPRODUCT(US_CO2!C71:AX71/SUM(US_CO2!C71:AX71),US_CO2!C$6:AX$6)&gt;2.5,3,2)),"")</f>
        <v>4</v>
      </c>
      <c r="AZ68" s="370">
        <f>IFERROR(IF(SUMPRODUCT(US_CH4!C71:AC71/SUM(US_CH4!C71:AC71),US_CH4!C$6:AC$6)&gt;3.5,4,IF(SUMPRODUCT(US_CH4!C71:AC71/SUM(US_CH4!C71:AC71),US_CH4!C$6:AC$6)&gt;2.5,3,2)),"")</f>
        <v>4</v>
      </c>
      <c r="BA68" s="223">
        <f>IFERROR(IF(SUMPRODUCT(US_N2O!C71:AA71/SUM(US_N2O!C71:AA71),US_N2O!C$6:AA$6)&gt;3.5,4,IF(SUMPRODUCT(US_N2O!C71:AA71/SUM(US_N2O!C71:AA71),US_N2O!C$6:AA$6)&gt;2.5,3,2)),"")</f>
        <v>4</v>
      </c>
      <c r="BB68" s="223" t="str">
        <f>IFERROR(IF(SUMPRODUCT(US_Others!U73:V73/SUM(US_Others!U73:V73),US_Others!U$8:V$8)&gt;3.5,4,IF(SUMPRODUCT(US_Others!U73:V73/SUM(US_Others!U73:V73),US_Others!U$8:V$8)&gt;2.5,3,2)),"")</f>
        <v/>
      </c>
      <c r="BC68" s="223" t="str">
        <f>IFERROR(IF((US_Others!C73*US_Others!C$8/SUM(US_Others!C73,US_Others!H73,US_Others!N73)+ US_Others!H73*US_Others!H$8/SUM(US_Others!C73,US_Others!H73,US_Others!N73)+US_Others!N73*US_Others!N$8/SUM(US_Others!C73,US_Others!H73,US_Others!N73))&gt;3.5,4,IF((US_Others!C73*US_Others!C$8/SUM(US_Others!C73,US_Others!H73,US_Others!N73)+ US_Others!H73*US_Others!H$8/SUM(US_Others!C73,US_Others!H73,US_Others!N73)+US_Others!N73*US_Others!N$8/SUM(US_Others!C73,US_Others!H73,US_Others!N73))&gt;2.5,3,2)),"")</f>
        <v/>
      </c>
      <c r="BD68" s="223" t="str">
        <f>IFERROR(IF((US_Others!D73*US_Others!D$8/SUM(US_Others!D73,US_Others!I73,US_Others!O73)+US_Others!I73*US_Others!I$8/SUM(US_Others!D73,US_Others!I73,US_Others!O73)+US_Others!O73*US_Others!O$8/SUM(US_Others!D73,US_Others!I73,US_Others!O73))&gt;3.5,4,IF((US_Others!D73*US_Others!D$8/SUM(US_Others!D73,US_Others!I73,US_Others!O73)+US_Others!I73*US_Others!I$8/SUM(US_Others!D73,US_Others!I73,US_Others!O73)+US_Others!O73*US_Others!O$8/SUM(US_Others!D73,US_Others!I73,US_Others!O73))&gt;2.5,3,2)),"")</f>
        <v/>
      </c>
      <c r="BE68" s="223" t="str">
        <f>IFERROR(IF((US_Others!E73*US_Others!E$8/SUM(US_Others!E73,US_Others!J73,US_Others!P73,US_Others!W73)+US_Others!J73*US_Others!J$8/SUM(US_Others!E73,US_Others!J73,US_Others!P73,US_Others!W73)+US_Others!P73*US_Others!P$8/SUM(US_Others!E73,US_Others!J73,US_Others!P73,US_Others!W73)+US_Others!W73*US_Others!W$8/SUM(US_Others!E73,US_Others!J73,US_Others!P73,US_Others!W73))&gt;3.5,4,IF((US_Others!E73*US_Others!E$8/SUM(US_Others!E73,US_Others!J73,US_Others!P73,US_Others!W73)+US_Others!J73*US_Others!J$8/SUM(US_Others!E73,US_Others!J73,US_Others!P73,US_Others!W73)+US_Others!P73*US_Others!P$8/SUM(US_Others!E73,US_Others!J73,US_Others!P73,US_Others!W73)+US_Others!W73*US_Others!W$8/SUM(US_Others!E73,US_Others!J73,US_Others!P73,US_Others!W73))&gt;2.5,3,2)),"")</f>
        <v/>
      </c>
      <c r="BF68" s="223" t="str">
        <f>IFERROR(IF((US_Others!F73*US_Others!F$8/SUM(US_Others!F73,US_Others!K73,US_Others!Q73)+US_Others!K73*US_Others!K$8/SUM(US_Others!F73,US_Others!K73,US_Others!Q73)+US_Others!Q73*US_Others!Q$8/SUM(US_Others!F73,US_Others!K73,US_Others!Q73))&gt;3.5,4,IF((US_Others!F73*US_Others!F$8/SUM(US_Others!F73,US_Others!K73,US_Others!Q73)+US_Others!K73*US_Others!K$8/SUM(US_Others!F73,US_Others!K73,US_Others!Q73)+US_Others!Q73*US_Others!Q$8/SUM(US_Others!F73,US_Others!K73,US_Others!Q73))&gt;2.5,3,2)),"")</f>
        <v/>
      </c>
      <c r="BG68" s="223" t="str">
        <f>IFERROR(IF((US_Others!G73*US_Others!G$8/SUM(US_Others!G73,US_Others!L73,US_Others!R73)+US_Others!L73*US_Others!L$8/SUM(US_Others!G73,US_Others!L73,US_Others!R73)+US_Others!R73*US_Others!R$8/SUM(US_Others!G73,US_Others!L73,US_Others!R73))&gt;3.5,4,IF((US_Others!G73*US_Others!G$8/SUM(US_Others!G73,US_Others!L73,US_Others!R73)+US_Others!L73*US_Others!L$8/SUM(US_Others!G73,US_Others!L73,US_Others!R73)+US_Others!R73*US_Others!R$8/SUM(US_Others!G73,US_Others!L73,US_Others!R73))&gt;2.5,3,2)),"")</f>
        <v/>
      </c>
      <c r="BH68" s="219" t="str">
        <f>IFERROR(IF((US_Others!Z73*US_Others!Z$8/SUM(US_Others!Z73,US_Others!AB73)+US_Others!AB73*US_Others!AB$8/SUM(US_Others!Z73,US_Others!AB73))&gt;3.5,4,IF((US_Others!Z73*US_Others!Z$8/SUM(US_Others!Z73,US_Others!AB73)+US_Others!AB73*US_Others!AB$8/SUM(US_Others!Z73,US_Others!AB73))&gt;2.5,3,2)),"")</f>
        <v/>
      </c>
      <c r="BI68" s="219" t="str">
        <f>IFERROR(IF((US_Others!AA73*US_Others!AA$8/SUM(US_Others!AA73,US_Others!AC73)+US_Others!AC73*US_Others!AC$8/SUM(US_Others!AA73,US_Others!AC73))&gt;3.5,4,IF((US_Others!AA73*US_Others!AA$8/SUM(US_Others!AA73,US_Others!AC73)+US_Others!AC73*US_Others!AC$8/SUM(US_Others!AA73,US_Others!AC73))&gt;2.5,3,2)),"")</f>
        <v/>
      </c>
      <c r="BJ68" s="219" t="str">
        <f>IFERROR(US_Others!AD73*US_Others!AD$8/US_Others!AD73,"")</f>
        <v/>
      </c>
      <c r="BK68" s="74" t="str">
        <f>IFERROR(US_Others!AE73*US_Others!AE$8/US_Others!AE73,"")</f>
        <v/>
      </c>
      <c r="BL68" s="219" t="str">
        <f>IFERROR(IF(SUMPRODUCT(US_Others!AG73:AI73/SUM(US_Others!AG73:AI73),US_Others!AG$8:AI$8)&gt;3.5,4,IF(SUMPRODUCT(US_Others!AG73:AI73/SUM(US_Others!AG73:AI73),US_Others!AG$8:AI$8)&gt;2.5,3,2)),"")</f>
        <v/>
      </c>
      <c r="BM68" s="219" t="str">
        <f>IFERROR(US_Others!AL73*US_Others!AL$8/US_Others!AL73,"")</f>
        <v/>
      </c>
    </row>
    <row r="69" spans="1:65">
      <c r="A69" s="200" t="s">
        <v>185</v>
      </c>
      <c r="B69" s="332">
        <v>332114</v>
      </c>
      <c r="C69" s="333">
        <f>SUM(US_CO2!C72:AX72)</f>
        <v>0.43433535287821162</v>
      </c>
      <c r="D69" s="333">
        <f>SUM(US_CH4!C72:AC72)</f>
        <v>2.3786778393135527E-4</v>
      </c>
      <c r="E69" s="333">
        <f>SUM(US_N2O!C72:AA72)</f>
        <v>2.9000767949700142E-4</v>
      </c>
      <c r="F69" s="332">
        <f>US_Others!V74+US_Others!U74</f>
        <v>0</v>
      </c>
      <c r="G69" s="332">
        <f>US_Others!C74+US_Others!H74+US_Others!N74</f>
        <v>1.8730329878775431E-5</v>
      </c>
      <c r="H69" s="332">
        <f>US_Others!D74+US_Others!I74+US_Others!O74</f>
        <v>3.0717741001191711E-4</v>
      </c>
      <c r="I69" s="332">
        <f>US_Others!E74+US_Others!J74+US_Others!P74+US_Others!W74</f>
        <v>1.4197590048111778E-3</v>
      </c>
      <c r="J69" s="332">
        <f>US_Others!F74+US_Others!K74+US_Others!Q74</f>
        <v>2.4536732141195816E-4</v>
      </c>
      <c r="K69" s="332">
        <f>US_Others!G74+US_Others!L74+US_Others!R74</f>
        <v>2.4349428842408067E-5</v>
      </c>
      <c r="L69" s="332">
        <f>US_Others!Z74+US_Others!AB74</f>
        <v>0</v>
      </c>
      <c r="M69" s="332">
        <f>US_Others!AA74+US_Others!AC74</f>
        <v>0</v>
      </c>
      <c r="N69" s="332">
        <f>US_Others!AD74</f>
        <v>0</v>
      </c>
      <c r="O69" s="332">
        <f>US_Others!AE74</f>
        <v>0</v>
      </c>
      <c r="P69" s="332">
        <f>SUM(US_Others!AG74:AI74)</f>
        <v>0</v>
      </c>
      <c r="Q69" s="332">
        <f>US_Others!AL74</f>
        <v>0</v>
      </c>
      <c r="R69" s="332"/>
      <c r="S69" s="334">
        <f t="shared" ref="S69:S132" si="1">C69*1000</f>
        <v>434.33535287821161</v>
      </c>
      <c r="T69" s="334">
        <f>D69*1000/Spec!I$6</f>
        <v>9.5147113572542109E-3</v>
      </c>
      <c r="U69" s="334">
        <f>E69*1000/Spec!I$7</f>
        <v>9.7318013254027317E-4</v>
      </c>
      <c r="V69" s="334">
        <f>F69*1000/Spec!I$8</f>
        <v>0</v>
      </c>
      <c r="W69" s="334">
        <f>G69*1000/Spec!I$9</f>
        <v>2.7748636857445082E-5</v>
      </c>
      <c r="X69" s="334">
        <f>H69*1000/Spec!I$10</f>
        <v>8.7764974289119172E-5</v>
      </c>
      <c r="Y69" s="334">
        <f>I69*1000/Spec!I$11</f>
        <v>9.9283846490292151E-4</v>
      </c>
      <c r="Z69" s="334">
        <f>J69*1000/Spec!I$12</f>
        <v>5.4892018212966029E-5</v>
      </c>
      <c r="AA69" s="334">
        <f>K69*1000/Spec!I$15</f>
        <v>2.4821028381659598E-6</v>
      </c>
      <c r="AB69" s="334">
        <f>L69*1000/Spec!I$17</f>
        <v>0</v>
      </c>
      <c r="AC69" s="334">
        <f>M69*1000/Spec!I$18</f>
        <v>0</v>
      </c>
      <c r="AD69" s="335">
        <f>N69*1000/Spec!I$25</f>
        <v>0</v>
      </c>
      <c r="AE69" s="335">
        <f>O69*1000/Spec!I$26</f>
        <v>0</v>
      </c>
      <c r="AF69" s="334">
        <f>P69*1000/Spec!I$21</f>
        <v>0</v>
      </c>
      <c r="AG69" s="334">
        <f>Q69*1000/Spec!I$22</f>
        <v>0</v>
      </c>
      <c r="AI69" s="432">
        <f>S69/'2007output'!$D67</f>
        <v>4.9471076026076734E-2</v>
      </c>
      <c r="AJ69" s="432">
        <f>T69/'2007output'!$D67</f>
        <v>1.0837317427690136E-6</v>
      </c>
      <c r="AK69" s="432">
        <f>U69/'2007output'!$D67</f>
        <v>1.1084584297577779E-7</v>
      </c>
      <c r="AL69" s="433">
        <f>V69/'2007output'!$D67</f>
        <v>0</v>
      </c>
      <c r="AM69" s="433">
        <f>W69/'2007output'!$D67</f>
        <v>3.1605875839896998E-9</v>
      </c>
      <c r="AN69" s="433">
        <f>X69/'2007output'!$D67</f>
        <v>9.9964870156474236E-9</v>
      </c>
      <c r="AO69" s="433">
        <f>Y69/'2007output'!$D67</f>
        <v>1.130849396747084E-7</v>
      </c>
      <c r="AP69" s="433">
        <f>Z69/'2007output'!$D67</f>
        <v>6.2522361770534502E-9</v>
      </c>
      <c r="AQ69" s="433">
        <f>AA69/'2007output'!$D67</f>
        <v>2.8271310957706038E-10</v>
      </c>
      <c r="AR69" s="433">
        <f>AB69/'2007output'!$D67</f>
        <v>0</v>
      </c>
      <c r="AS69" s="433">
        <f>AC69/'2007output'!$D67</f>
        <v>0</v>
      </c>
      <c r="AT69" s="433">
        <f>AD69/'2007output'!$D67</f>
        <v>0</v>
      </c>
      <c r="AU69" s="433">
        <f>AE69/'2007output'!$D67</f>
        <v>0</v>
      </c>
      <c r="AV69" s="433">
        <f>AF69/'2007output'!$D67</f>
        <v>0</v>
      </c>
      <c r="AW69" s="433">
        <f>AG69/'2007output'!$D67</f>
        <v>0</v>
      </c>
      <c r="AY69" s="370">
        <f>IFERROR(IF(SUMPRODUCT(US_CO2!C72:AX72/SUM(US_CO2!C72:AX72),US_CO2!C$6:AX$6)&gt;3.5,4,IF(SUMPRODUCT(US_CO2!C72:AX72/SUM(US_CO2!C72:AX72),US_CO2!C$6:AX$6)&gt;2.5,3,2)),"")</f>
        <v>4</v>
      </c>
      <c r="AZ69" s="370">
        <f>IFERROR(IF(SUMPRODUCT(US_CH4!C72:AC72/SUM(US_CH4!C72:AC72),US_CH4!C$6:AC$6)&gt;3.5,4,IF(SUMPRODUCT(US_CH4!C72:AC72/SUM(US_CH4!C72:AC72),US_CH4!C$6:AC$6)&gt;2.5,3,2)),"")</f>
        <v>4</v>
      </c>
      <c r="BA69" s="223">
        <f>IFERROR(IF(SUMPRODUCT(US_N2O!C72:AA72/SUM(US_N2O!C72:AA72),US_N2O!C$6:AA$6)&gt;3.5,4,IF(SUMPRODUCT(US_N2O!C72:AA72/SUM(US_N2O!C72:AA72),US_N2O!C$6:AA$6)&gt;2.5,3,2)),"")</f>
        <v>4</v>
      </c>
      <c r="BB69" s="223" t="str">
        <f>IFERROR(IF(SUMPRODUCT(US_Others!U74:V74/SUM(US_Others!U74:V74),US_Others!U$8:V$8)&gt;3.5,4,IF(SUMPRODUCT(US_Others!U74:V74/SUM(US_Others!U74:V74),US_Others!U$8:V$8)&gt;2.5,3,2)),"")</f>
        <v/>
      </c>
      <c r="BC69" s="223">
        <f>IFERROR(IF((US_Others!C74*US_Others!C$8/SUM(US_Others!C74,US_Others!H74,US_Others!N74)+ US_Others!H74*US_Others!H$8/SUM(US_Others!C74,US_Others!H74,US_Others!N74)+US_Others!N74*US_Others!N$8/SUM(US_Others!C74,US_Others!H74,US_Others!N74))&gt;3.5,4,IF((US_Others!C74*US_Others!C$8/SUM(US_Others!C74,US_Others!H74,US_Others!N74)+ US_Others!H74*US_Others!H$8/SUM(US_Others!C74,US_Others!H74,US_Others!N74)+US_Others!N74*US_Others!N$8/SUM(US_Others!C74,US_Others!H74,US_Others!N74))&gt;2.5,3,2)),"")</f>
        <v>4</v>
      </c>
      <c r="BD69" s="223">
        <f>IFERROR(IF((US_Others!D74*US_Others!D$8/SUM(US_Others!D74,US_Others!I74,US_Others!O74)+US_Others!I74*US_Others!I$8/SUM(US_Others!D74,US_Others!I74,US_Others!O74)+US_Others!O74*US_Others!O$8/SUM(US_Others!D74,US_Others!I74,US_Others!O74))&gt;3.5,4,IF((US_Others!D74*US_Others!D$8/SUM(US_Others!D74,US_Others!I74,US_Others!O74)+US_Others!I74*US_Others!I$8/SUM(US_Others!D74,US_Others!I74,US_Others!O74)+US_Others!O74*US_Others!O$8/SUM(US_Others!D74,US_Others!I74,US_Others!O74))&gt;2.5,3,2)),"")</f>
        <v>4</v>
      </c>
      <c r="BE69" s="223">
        <f>IFERROR(IF((US_Others!E74*US_Others!E$8/SUM(US_Others!E74,US_Others!J74,US_Others!P74,US_Others!W74)+US_Others!J74*US_Others!J$8/SUM(US_Others!E74,US_Others!J74,US_Others!P74,US_Others!W74)+US_Others!P74*US_Others!P$8/SUM(US_Others!E74,US_Others!J74,US_Others!P74,US_Others!W74)+US_Others!W74*US_Others!W$8/SUM(US_Others!E74,US_Others!J74,US_Others!P74,US_Others!W74))&gt;3.5,4,IF((US_Others!E74*US_Others!E$8/SUM(US_Others!E74,US_Others!J74,US_Others!P74,US_Others!W74)+US_Others!J74*US_Others!J$8/SUM(US_Others!E74,US_Others!J74,US_Others!P74,US_Others!W74)+US_Others!P74*US_Others!P$8/SUM(US_Others!E74,US_Others!J74,US_Others!P74,US_Others!W74)+US_Others!W74*US_Others!W$8/SUM(US_Others!E74,US_Others!J74,US_Others!P74,US_Others!W74))&gt;2.5,3,2)),"")</f>
        <v>4</v>
      </c>
      <c r="BF69" s="223">
        <f>IFERROR(IF((US_Others!F74*US_Others!F$8/SUM(US_Others!F74,US_Others!K74,US_Others!Q74)+US_Others!K74*US_Others!K$8/SUM(US_Others!F74,US_Others!K74,US_Others!Q74)+US_Others!Q74*US_Others!Q$8/SUM(US_Others!F74,US_Others!K74,US_Others!Q74))&gt;3.5,4,IF((US_Others!F74*US_Others!F$8/SUM(US_Others!F74,US_Others!K74,US_Others!Q74)+US_Others!K74*US_Others!K$8/SUM(US_Others!F74,US_Others!K74,US_Others!Q74)+US_Others!Q74*US_Others!Q$8/SUM(US_Others!F74,US_Others!K74,US_Others!Q74))&gt;2.5,3,2)),"")</f>
        <v>4</v>
      </c>
      <c r="BG69" s="223">
        <f>IFERROR(IF((US_Others!G74*US_Others!G$8/SUM(US_Others!G74,US_Others!L74,US_Others!R74)+US_Others!L74*US_Others!L$8/SUM(US_Others!G74,US_Others!L74,US_Others!R74)+US_Others!R74*US_Others!R$8/SUM(US_Others!G74,US_Others!L74,US_Others!R74))&gt;3.5,4,IF((US_Others!G74*US_Others!G$8/SUM(US_Others!G74,US_Others!L74,US_Others!R74)+US_Others!L74*US_Others!L$8/SUM(US_Others!G74,US_Others!L74,US_Others!R74)+US_Others!R74*US_Others!R$8/SUM(US_Others!G74,US_Others!L74,US_Others!R74))&gt;2.5,3,2)),"")</f>
        <v>4</v>
      </c>
      <c r="BH69" s="219" t="str">
        <f>IFERROR(IF((US_Others!Z74*US_Others!Z$8/SUM(US_Others!Z74,US_Others!AB74)+US_Others!AB74*US_Others!AB$8/SUM(US_Others!Z74,US_Others!AB74))&gt;3.5,4,IF((US_Others!Z74*US_Others!Z$8/SUM(US_Others!Z74,US_Others!AB74)+US_Others!AB74*US_Others!AB$8/SUM(US_Others!Z74,US_Others!AB74))&gt;2.5,3,2)),"")</f>
        <v/>
      </c>
      <c r="BI69" s="219" t="str">
        <f>IFERROR(IF((US_Others!AA74*US_Others!AA$8/SUM(US_Others!AA74,US_Others!AC74)+US_Others!AC74*US_Others!AC$8/SUM(US_Others!AA74,US_Others!AC74))&gt;3.5,4,IF((US_Others!AA74*US_Others!AA$8/SUM(US_Others!AA74,US_Others!AC74)+US_Others!AC74*US_Others!AC$8/SUM(US_Others!AA74,US_Others!AC74))&gt;2.5,3,2)),"")</f>
        <v/>
      </c>
      <c r="BJ69" s="219" t="str">
        <f>IFERROR(US_Others!AD74*US_Others!AD$8/US_Others!AD74,"")</f>
        <v/>
      </c>
      <c r="BK69" s="74" t="str">
        <f>IFERROR(US_Others!AE74*US_Others!AE$8/US_Others!AE74,"")</f>
        <v/>
      </c>
      <c r="BL69" s="219" t="str">
        <f>IFERROR(IF(SUMPRODUCT(US_Others!AG74:AI74/SUM(US_Others!AG74:AI74),US_Others!AG$8:AI$8)&gt;3.5,4,IF(SUMPRODUCT(US_Others!AG74:AI74/SUM(US_Others!AG74:AI74),US_Others!AG$8:AI$8)&gt;2.5,3,2)),"")</f>
        <v/>
      </c>
      <c r="BM69" s="219" t="str">
        <f>IFERROR(US_Others!AL74*US_Others!AL$8/US_Others!AL74,"")</f>
        <v/>
      </c>
    </row>
    <row r="70" spans="1:65">
      <c r="A70" s="200" t="s">
        <v>186</v>
      </c>
      <c r="B70" s="332" t="s">
        <v>187</v>
      </c>
      <c r="C70" s="333">
        <f>SUM(US_CO2!C73:AX73)</f>
        <v>0.40732754441278485</v>
      </c>
      <c r="D70" s="333">
        <f>SUM(US_CH4!C73:AC73)</f>
        <v>2.2200401203559318E-4</v>
      </c>
      <c r="E70" s="333">
        <f>SUM(US_N2O!C73:AA73)</f>
        <v>2.6800980224057512E-4</v>
      </c>
      <c r="F70" s="332">
        <f>US_Others!V75+US_Others!U75</f>
        <v>0</v>
      </c>
      <c r="G70" s="332">
        <f>US_Others!C75+US_Others!H75+US_Others!N75</f>
        <v>9.3651649393877148E-5</v>
      </c>
      <c r="H70" s="332">
        <f>US_Others!D75+US_Others!I75+US_Others!O75</f>
        <v>1.5358870500595855E-3</v>
      </c>
      <c r="I70" s="332">
        <f>US_Others!E75+US_Others!J75+US_Others!P75+US_Others!W75</f>
        <v>7.0987950240558881E-3</v>
      </c>
      <c r="J70" s="332">
        <f>US_Others!F75+US_Others!K75+US_Others!Q75</f>
        <v>1.2268366070597907E-3</v>
      </c>
      <c r="K70" s="332">
        <f>US_Others!G75+US_Others!L75+US_Others!R75</f>
        <v>1.2174714421204034E-4</v>
      </c>
      <c r="L70" s="332">
        <f>US_Others!Z75+US_Others!AB75</f>
        <v>0</v>
      </c>
      <c r="M70" s="332">
        <f>US_Others!AA75+US_Others!AC75</f>
        <v>0</v>
      </c>
      <c r="N70" s="332">
        <f>US_Others!AD75</f>
        <v>0</v>
      </c>
      <c r="O70" s="332">
        <f>US_Others!AE75</f>
        <v>0</v>
      </c>
      <c r="P70" s="332">
        <f>SUM(US_Others!AG75:AI75)</f>
        <v>0</v>
      </c>
      <c r="Q70" s="332">
        <f>US_Others!AL75</f>
        <v>0</v>
      </c>
      <c r="R70" s="332"/>
      <c r="S70" s="334">
        <f t="shared" si="1"/>
        <v>407.32754441278485</v>
      </c>
      <c r="T70" s="334">
        <f>D70*1000/Spec!I$6</f>
        <v>8.8801604814237271E-3</v>
      </c>
      <c r="U70" s="334">
        <f>E70*1000/Spec!I$7</f>
        <v>8.9936175248515144E-4</v>
      </c>
      <c r="V70" s="334">
        <f>F70*1000/Spec!I$8</f>
        <v>0</v>
      </c>
      <c r="W70" s="334">
        <f>G70*1000/Spec!I$9</f>
        <v>1.3874318428722541E-4</v>
      </c>
      <c r="X70" s="334">
        <f>H70*1000/Spec!I$10</f>
        <v>4.388248714455959E-4</v>
      </c>
      <c r="Y70" s="334">
        <f>I70*1000/Spec!I$11</f>
        <v>4.9641923245146071E-3</v>
      </c>
      <c r="Z70" s="334">
        <f>J70*1000/Spec!I$12</f>
        <v>2.7446009106483013E-4</v>
      </c>
      <c r="AA70" s="334">
        <f>K70*1000/Spec!I$15</f>
        <v>1.24105141908298E-5</v>
      </c>
      <c r="AB70" s="334">
        <f>L70*1000/Spec!I$17</f>
        <v>0</v>
      </c>
      <c r="AC70" s="334">
        <f>M70*1000/Spec!I$18</f>
        <v>0</v>
      </c>
      <c r="AD70" s="335">
        <f>N70*1000/Spec!I$25</f>
        <v>0</v>
      </c>
      <c r="AE70" s="335">
        <f>O70*1000/Spec!I$26</f>
        <v>0</v>
      </c>
      <c r="AF70" s="334">
        <f>P70*1000/Spec!I$21</f>
        <v>0</v>
      </c>
      <c r="AG70" s="334">
        <f>Q70*1000/Spec!I$22</f>
        <v>0</v>
      </c>
      <c r="AI70" s="432">
        <f>S70/'2007output'!$D68</f>
        <v>2.7824237515111237E-2</v>
      </c>
      <c r="AJ70" s="432">
        <f>T70/'2007output'!$D68</f>
        <v>6.0659706861621975E-7</v>
      </c>
      <c r="AK70" s="432">
        <f>U70/'2007output'!$D68</f>
        <v>6.1434723372879039E-8</v>
      </c>
      <c r="AL70" s="433">
        <f>V70/'2007output'!$D68</f>
        <v>0</v>
      </c>
      <c r="AM70" s="433">
        <f>W70/'2007output'!$D68</f>
        <v>9.4774423339720544E-9</v>
      </c>
      <c r="AN70" s="433">
        <f>X70/'2007output'!$D68</f>
        <v>2.9975796182020192E-8</v>
      </c>
      <c r="AO70" s="433">
        <f>Y70/'2007output'!$D68</f>
        <v>3.391002356766994E-7</v>
      </c>
      <c r="AP70" s="433">
        <f>Z70/'2007output'!$D68</f>
        <v>1.8748161932471564E-8</v>
      </c>
      <c r="AQ70" s="433">
        <f>AA70/'2007output'!$D68</f>
        <v>8.4775286932318868E-10</v>
      </c>
      <c r="AR70" s="433">
        <f>AB70/'2007output'!$D68</f>
        <v>0</v>
      </c>
      <c r="AS70" s="433">
        <f>AC70/'2007output'!$D68</f>
        <v>0</v>
      </c>
      <c r="AT70" s="433">
        <f>AD70/'2007output'!$D68</f>
        <v>0</v>
      </c>
      <c r="AU70" s="433">
        <f>AE70/'2007output'!$D68</f>
        <v>0</v>
      </c>
      <c r="AV70" s="433">
        <f>AF70/'2007output'!$D68</f>
        <v>0</v>
      </c>
      <c r="AW70" s="433">
        <f>AG70/'2007output'!$D68</f>
        <v>0</v>
      </c>
      <c r="AY70" s="370">
        <f>IFERROR(IF(SUMPRODUCT(US_CO2!C73:AX73/SUM(US_CO2!C73:AX73),US_CO2!C$6:AX$6)&gt;3.5,4,IF(SUMPRODUCT(US_CO2!C73:AX73/SUM(US_CO2!C73:AX73),US_CO2!C$6:AX$6)&gt;2.5,3,2)),"")</f>
        <v>4</v>
      </c>
      <c r="AZ70" s="370">
        <f>IFERROR(IF(SUMPRODUCT(US_CH4!C73:AC73/SUM(US_CH4!C73:AC73),US_CH4!C$6:AC$6)&gt;3.5,4,IF(SUMPRODUCT(US_CH4!C73:AC73/SUM(US_CH4!C73:AC73),US_CH4!C$6:AC$6)&gt;2.5,3,2)),"")</f>
        <v>4</v>
      </c>
      <c r="BA70" s="223">
        <f>IFERROR(IF(SUMPRODUCT(US_N2O!C73:AA73/SUM(US_N2O!C73:AA73),US_N2O!C$6:AA$6)&gt;3.5,4,IF(SUMPRODUCT(US_N2O!C73:AA73/SUM(US_N2O!C73:AA73),US_N2O!C$6:AA$6)&gt;2.5,3,2)),"")</f>
        <v>4</v>
      </c>
      <c r="BB70" s="223" t="str">
        <f>IFERROR(IF(SUMPRODUCT(US_Others!U75:V75/SUM(US_Others!U75:V75),US_Others!U$8:V$8)&gt;3.5,4,IF(SUMPRODUCT(US_Others!U75:V75/SUM(US_Others!U75:V75),US_Others!U$8:V$8)&gt;2.5,3,2)),"")</f>
        <v/>
      </c>
      <c r="BC70" s="223">
        <f>IFERROR(IF((US_Others!C75*US_Others!C$8/SUM(US_Others!C75,US_Others!H75,US_Others!N75)+ US_Others!H75*US_Others!H$8/SUM(US_Others!C75,US_Others!H75,US_Others!N75)+US_Others!N75*US_Others!N$8/SUM(US_Others!C75,US_Others!H75,US_Others!N75))&gt;3.5,4,IF((US_Others!C75*US_Others!C$8/SUM(US_Others!C75,US_Others!H75,US_Others!N75)+ US_Others!H75*US_Others!H$8/SUM(US_Others!C75,US_Others!H75,US_Others!N75)+US_Others!N75*US_Others!N$8/SUM(US_Others!C75,US_Others!H75,US_Others!N75))&gt;2.5,3,2)),"")</f>
        <v>4</v>
      </c>
      <c r="BD70" s="223">
        <f>IFERROR(IF((US_Others!D75*US_Others!D$8/SUM(US_Others!D75,US_Others!I75,US_Others!O75)+US_Others!I75*US_Others!I$8/SUM(US_Others!D75,US_Others!I75,US_Others!O75)+US_Others!O75*US_Others!O$8/SUM(US_Others!D75,US_Others!I75,US_Others!O75))&gt;3.5,4,IF((US_Others!D75*US_Others!D$8/SUM(US_Others!D75,US_Others!I75,US_Others!O75)+US_Others!I75*US_Others!I$8/SUM(US_Others!D75,US_Others!I75,US_Others!O75)+US_Others!O75*US_Others!O$8/SUM(US_Others!D75,US_Others!I75,US_Others!O75))&gt;2.5,3,2)),"")</f>
        <v>4</v>
      </c>
      <c r="BE70" s="223">
        <f>IFERROR(IF((US_Others!E75*US_Others!E$8/SUM(US_Others!E75,US_Others!J75,US_Others!P75,US_Others!W75)+US_Others!J75*US_Others!J$8/SUM(US_Others!E75,US_Others!J75,US_Others!P75,US_Others!W75)+US_Others!P75*US_Others!P$8/SUM(US_Others!E75,US_Others!J75,US_Others!P75,US_Others!W75)+US_Others!W75*US_Others!W$8/SUM(US_Others!E75,US_Others!J75,US_Others!P75,US_Others!W75))&gt;3.5,4,IF((US_Others!E75*US_Others!E$8/SUM(US_Others!E75,US_Others!J75,US_Others!P75,US_Others!W75)+US_Others!J75*US_Others!J$8/SUM(US_Others!E75,US_Others!J75,US_Others!P75,US_Others!W75)+US_Others!P75*US_Others!P$8/SUM(US_Others!E75,US_Others!J75,US_Others!P75,US_Others!W75)+US_Others!W75*US_Others!W$8/SUM(US_Others!E75,US_Others!J75,US_Others!P75,US_Others!W75))&gt;2.5,3,2)),"")</f>
        <v>4</v>
      </c>
      <c r="BF70" s="223">
        <f>IFERROR(IF((US_Others!F75*US_Others!F$8/SUM(US_Others!F75,US_Others!K75,US_Others!Q75)+US_Others!K75*US_Others!K$8/SUM(US_Others!F75,US_Others!K75,US_Others!Q75)+US_Others!Q75*US_Others!Q$8/SUM(US_Others!F75,US_Others!K75,US_Others!Q75))&gt;3.5,4,IF((US_Others!F75*US_Others!F$8/SUM(US_Others!F75,US_Others!K75,US_Others!Q75)+US_Others!K75*US_Others!K$8/SUM(US_Others!F75,US_Others!K75,US_Others!Q75)+US_Others!Q75*US_Others!Q$8/SUM(US_Others!F75,US_Others!K75,US_Others!Q75))&gt;2.5,3,2)),"")</f>
        <v>4</v>
      </c>
      <c r="BG70" s="223">
        <f>IFERROR(IF((US_Others!G75*US_Others!G$8/SUM(US_Others!G75,US_Others!L75,US_Others!R75)+US_Others!L75*US_Others!L$8/SUM(US_Others!G75,US_Others!L75,US_Others!R75)+US_Others!R75*US_Others!R$8/SUM(US_Others!G75,US_Others!L75,US_Others!R75))&gt;3.5,4,IF((US_Others!G75*US_Others!G$8/SUM(US_Others!G75,US_Others!L75,US_Others!R75)+US_Others!L75*US_Others!L$8/SUM(US_Others!G75,US_Others!L75,US_Others!R75)+US_Others!R75*US_Others!R$8/SUM(US_Others!G75,US_Others!L75,US_Others!R75))&gt;2.5,3,2)),"")</f>
        <v>4</v>
      </c>
      <c r="BH70" s="219" t="str">
        <f>IFERROR(IF((US_Others!Z75*US_Others!Z$8/SUM(US_Others!Z75,US_Others!AB75)+US_Others!AB75*US_Others!AB$8/SUM(US_Others!Z75,US_Others!AB75))&gt;3.5,4,IF((US_Others!Z75*US_Others!Z$8/SUM(US_Others!Z75,US_Others!AB75)+US_Others!AB75*US_Others!AB$8/SUM(US_Others!Z75,US_Others!AB75))&gt;2.5,3,2)),"")</f>
        <v/>
      </c>
      <c r="BI70" s="219" t="str">
        <f>IFERROR(IF((US_Others!AA75*US_Others!AA$8/SUM(US_Others!AA75,US_Others!AC75)+US_Others!AC75*US_Others!AC$8/SUM(US_Others!AA75,US_Others!AC75))&gt;3.5,4,IF((US_Others!AA75*US_Others!AA$8/SUM(US_Others!AA75,US_Others!AC75)+US_Others!AC75*US_Others!AC$8/SUM(US_Others!AA75,US_Others!AC75))&gt;2.5,3,2)),"")</f>
        <v/>
      </c>
      <c r="BJ70" s="219" t="str">
        <f>IFERROR(US_Others!AD75*US_Others!AD$8/US_Others!AD75,"")</f>
        <v/>
      </c>
      <c r="BK70" s="74" t="str">
        <f>IFERROR(US_Others!AE75*US_Others!AE$8/US_Others!AE75,"")</f>
        <v/>
      </c>
      <c r="BL70" s="219" t="str">
        <f>IFERROR(IF(SUMPRODUCT(US_Others!AG75:AI75/SUM(US_Others!AG75:AI75),US_Others!AG$8:AI$8)&gt;3.5,4,IF(SUMPRODUCT(US_Others!AG75:AI75/SUM(US_Others!AG75:AI75),US_Others!AG$8:AI$8)&gt;2.5,3,2)),"")</f>
        <v/>
      </c>
      <c r="BM70" s="219" t="str">
        <f>IFERROR(US_Others!AL75*US_Others!AL$8/US_Others!AL75,"")</f>
        <v/>
      </c>
    </row>
    <row r="71" spans="1:65">
      <c r="A71" s="200" t="s">
        <v>188</v>
      </c>
      <c r="B71" s="332">
        <v>332200</v>
      </c>
      <c r="C71" s="333">
        <f>SUM(US_CO2!C74:AX74)</f>
        <v>0.42668199095755782</v>
      </c>
      <c r="D71" s="333">
        <f>SUM(US_CH4!C74:AC74)</f>
        <v>2.3287949006397073E-4</v>
      </c>
      <c r="E71" s="333">
        <f>SUM(US_N2O!C74:AA74)</f>
        <v>2.8195233294928476E-4</v>
      </c>
      <c r="F71" s="332">
        <f>US_Others!V76+US_Others!U76</f>
        <v>0</v>
      </c>
      <c r="G71" s="332">
        <f>US_Others!C76+US_Others!H76+US_Others!N76</f>
        <v>9.3651649393877155E-6</v>
      </c>
      <c r="H71" s="332">
        <f>US_Others!D76+US_Others!I76+US_Others!O76</f>
        <v>1.5358870500595855E-4</v>
      </c>
      <c r="I71" s="332">
        <f>US_Others!E76+US_Others!J76+US_Others!P76+US_Others!W76</f>
        <v>7.0987950240558888E-4</v>
      </c>
      <c r="J71" s="332">
        <f>US_Others!F76+US_Others!K76+US_Others!Q76</f>
        <v>1.2268366070597908E-4</v>
      </c>
      <c r="K71" s="332">
        <f>US_Others!G76+US_Others!L76+US_Others!R76</f>
        <v>1.2174714421204033E-5</v>
      </c>
      <c r="L71" s="332">
        <f>US_Others!Z76+US_Others!AB76</f>
        <v>0</v>
      </c>
      <c r="M71" s="332">
        <f>US_Others!AA76+US_Others!AC76</f>
        <v>0</v>
      </c>
      <c r="N71" s="332">
        <f>US_Others!AD76</f>
        <v>0</v>
      </c>
      <c r="O71" s="332">
        <f>US_Others!AE76</f>
        <v>0</v>
      </c>
      <c r="P71" s="332">
        <f>SUM(US_Others!AG76:AI76)</f>
        <v>0</v>
      </c>
      <c r="Q71" s="332">
        <f>US_Others!AL76</f>
        <v>0</v>
      </c>
      <c r="R71" s="332"/>
      <c r="S71" s="334">
        <f t="shared" si="1"/>
        <v>426.68199095755784</v>
      </c>
      <c r="T71" s="334">
        <f>D71*1000/Spec!I$6</f>
        <v>9.315179602558829E-3</v>
      </c>
      <c r="U71" s="334">
        <f>E71*1000/Spec!I$7</f>
        <v>9.4614876828619037E-4</v>
      </c>
      <c r="V71" s="334">
        <f>F71*1000/Spec!I$8</f>
        <v>0</v>
      </c>
      <c r="W71" s="334">
        <f>G71*1000/Spec!I$9</f>
        <v>1.3874318428722541E-5</v>
      </c>
      <c r="X71" s="334">
        <f>H71*1000/Spec!I$10</f>
        <v>4.3882487144559586E-5</v>
      </c>
      <c r="Y71" s="334">
        <f>I71*1000/Spec!I$11</f>
        <v>4.9641923245146075E-4</v>
      </c>
      <c r="Z71" s="334">
        <f>J71*1000/Spec!I$12</f>
        <v>2.7446009106483015E-5</v>
      </c>
      <c r="AA71" s="334">
        <f>K71*1000/Spec!I$15</f>
        <v>1.2410514190829799E-6</v>
      </c>
      <c r="AB71" s="334">
        <f>L71*1000/Spec!I$17</f>
        <v>0</v>
      </c>
      <c r="AC71" s="334">
        <f>M71*1000/Spec!I$18</f>
        <v>0</v>
      </c>
      <c r="AD71" s="335">
        <f>N71*1000/Spec!I$25</f>
        <v>0</v>
      </c>
      <c r="AE71" s="335">
        <f>O71*1000/Spec!I$26</f>
        <v>0</v>
      </c>
      <c r="AF71" s="334">
        <f>P71*1000/Spec!I$21</f>
        <v>0</v>
      </c>
      <c r="AG71" s="334">
        <f>Q71*1000/Spec!I$22</f>
        <v>0</v>
      </c>
      <c r="AI71" s="432">
        <f>S71/'2007output'!$D69</f>
        <v>3.5988566448072426E-2</v>
      </c>
      <c r="AJ71" s="432">
        <f>T71/'2007output'!$D69</f>
        <v>7.8569043739126007E-7</v>
      </c>
      <c r="AK71" s="432">
        <f>U71/'2007output'!$D69</f>
        <v>7.9803081777164699E-8</v>
      </c>
      <c r="AL71" s="433">
        <f>V71/'2007output'!$D69</f>
        <v>0</v>
      </c>
      <c r="AM71" s="433">
        <f>W71/'2007output'!$D69</f>
        <v>1.1702317915345626E-9</v>
      </c>
      <c r="AN71" s="433">
        <f>X71/'2007output'!$D69</f>
        <v>3.7012759806536027E-9</v>
      </c>
      <c r="AO71" s="433">
        <f>Y71/'2007output'!$D69</f>
        <v>4.1870566163542586E-8</v>
      </c>
      <c r="AP71" s="433">
        <f>Z71/'2007output'!$D69</f>
        <v>2.3149383929853175E-9</v>
      </c>
      <c r="AQ71" s="433">
        <f>AA71/'2007output'!$D69</f>
        <v>1.0467669694919254E-10</v>
      </c>
      <c r="AR71" s="433">
        <f>AB71/'2007output'!$D69</f>
        <v>0</v>
      </c>
      <c r="AS71" s="433">
        <f>AC71/'2007output'!$D69</f>
        <v>0</v>
      </c>
      <c r="AT71" s="433">
        <f>AD71/'2007output'!$D69</f>
        <v>0</v>
      </c>
      <c r="AU71" s="433">
        <f>AE71/'2007output'!$D69</f>
        <v>0</v>
      </c>
      <c r="AV71" s="433">
        <f>AF71/'2007output'!$D69</f>
        <v>0</v>
      </c>
      <c r="AW71" s="433">
        <f>AG71/'2007output'!$D69</f>
        <v>0</v>
      </c>
      <c r="AY71" s="370">
        <f>IFERROR(IF(SUMPRODUCT(US_CO2!C74:AX74/SUM(US_CO2!C74:AX74),US_CO2!C$6:AX$6)&gt;3.5,4,IF(SUMPRODUCT(US_CO2!C74:AX74/SUM(US_CO2!C74:AX74),US_CO2!C$6:AX$6)&gt;2.5,3,2)),"")</f>
        <v>4</v>
      </c>
      <c r="AZ71" s="370">
        <f>IFERROR(IF(SUMPRODUCT(US_CH4!C74:AC74/SUM(US_CH4!C74:AC74),US_CH4!C$6:AC$6)&gt;3.5,4,IF(SUMPRODUCT(US_CH4!C74:AC74/SUM(US_CH4!C74:AC74),US_CH4!C$6:AC$6)&gt;2.5,3,2)),"")</f>
        <v>4</v>
      </c>
      <c r="BA71" s="223">
        <f>IFERROR(IF(SUMPRODUCT(US_N2O!C74:AA74/SUM(US_N2O!C74:AA74),US_N2O!C$6:AA$6)&gt;3.5,4,IF(SUMPRODUCT(US_N2O!C74:AA74/SUM(US_N2O!C74:AA74),US_N2O!C$6:AA$6)&gt;2.5,3,2)),"")</f>
        <v>4</v>
      </c>
      <c r="BB71" s="223" t="str">
        <f>IFERROR(IF(SUMPRODUCT(US_Others!U76:V76/SUM(US_Others!U76:V76),US_Others!U$8:V$8)&gt;3.5,4,IF(SUMPRODUCT(US_Others!U76:V76/SUM(US_Others!U76:V76),US_Others!U$8:V$8)&gt;2.5,3,2)),"")</f>
        <v/>
      </c>
      <c r="BC71" s="223">
        <f>IFERROR(IF((US_Others!C76*US_Others!C$8/SUM(US_Others!C76,US_Others!H76,US_Others!N76)+ US_Others!H76*US_Others!H$8/SUM(US_Others!C76,US_Others!H76,US_Others!N76)+US_Others!N76*US_Others!N$8/SUM(US_Others!C76,US_Others!H76,US_Others!N76))&gt;3.5,4,IF((US_Others!C76*US_Others!C$8/SUM(US_Others!C76,US_Others!H76,US_Others!N76)+ US_Others!H76*US_Others!H$8/SUM(US_Others!C76,US_Others!H76,US_Others!N76)+US_Others!N76*US_Others!N$8/SUM(US_Others!C76,US_Others!H76,US_Others!N76))&gt;2.5,3,2)),"")</f>
        <v>4</v>
      </c>
      <c r="BD71" s="223">
        <f>IFERROR(IF((US_Others!D76*US_Others!D$8/SUM(US_Others!D76,US_Others!I76,US_Others!O76)+US_Others!I76*US_Others!I$8/SUM(US_Others!D76,US_Others!I76,US_Others!O76)+US_Others!O76*US_Others!O$8/SUM(US_Others!D76,US_Others!I76,US_Others!O76))&gt;3.5,4,IF((US_Others!D76*US_Others!D$8/SUM(US_Others!D76,US_Others!I76,US_Others!O76)+US_Others!I76*US_Others!I$8/SUM(US_Others!D76,US_Others!I76,US_Others!O76)+US_Others!O76*US_Others!O$8/SUM(US_Others!D76,US_Others!I76,US_Others!O76))&gt;2.5,3,2)),"")</f>
        <v>4</v>
      </c>
      <c r="BE71" s="223">
        <f>IFERROR(IF((US_Others!E76*US_Others!E$8/SUM(US_Others!E76,US_Others!J76,US_Others!P76,US_Others!W76)+US_Others!J76*US_Others!J$8/SUM(US_Others!E76,US_Others!J76,US_Others!P76,US_Others!W76)+US_Others!P76*US_Others!P$8/SUM(US_Others!E76,US_Others!J76,US_Others!P76,US_Others!W76)+US_Others!W76*US_Others!W$8/SUM(US_Others!E76,US_Others!J76,US_Others!P76,US_Others!W76))&gt;3.5,4,IF((US_Others!E76*US_Others!E$8/SUM(US_Others!E76,US_Others!J76,US_Others!P76,US_Others!W76)+US_Others!J76*US_Others!J$8/SUM(US_Others!E76,US_Others!J76,US_Others!P76,US_Others!W76)+US_Others!P76*US_Others!P$8/SUM(US_Others!E76,US_Others!J76,US_Others!P76,US_Others!W76)+US_Others!W76*US_Others!W$8/SUM(US_Others!E76,US_Others!J76,US_Others!P76,US_Others!W76))&gt;2.5,3,2)),"")</f>
        <v>4</v>
      </c>
      <c r="BF71" s="223">
        <f>IFERROR(IF((US_Others!F76*US_Others!F$8/SUM(US_Others!F76,US_Others!K76,US_Others!Q76)+US_Others!K76*US_Others!K$8/SUM(US_Others!F76,US_Others!K76,US_Others!Q76)+US_Others!Q76*US_Others!Q$8/SUM(US_Others!F76,US_Others!K76,US_Others!Q76))&gt;3.5,4,IF((US_Others!F76*US_Others!F$8/SUM(US_Others!F76,US_Others!K76,US_Others!Q76)+US_Others!K76*US_Others!K$8/SUM(US_Others!F76,US_Others!K76,US_Others!Q76)+US_Others!Q76*US_Others!Q$8/SUM(US_Others!F76,US_Others!K76,US_Others!Q76))&gt;2.5,3,2)),"")</f>
        <v>4</v>
      </c>
      <c r="BG71" s="223">
        <f>IFERROR(IF((US_Others!G76*US_Others!G$8/SUM(US_Others!G76,US_Others!L76,US_Others!R76)+US_Others!L76*US_Others!L$8/SUM(US_Others!G76,US_Others!L76,US_Others!R76)+US_Others!R76*US_Others!R$8/SUM(US_Others!G76,US_Others!L76,US_Others!R76))&gt;3.5,4,IF((US_Others!G76*US_Others!G$8/SUM(US_Others!G76,US_Others!L76,US_Others!R76)+US_Others!L76*US_Others!L$8/SUM(US_Others!G76,US_Others!L76,US_Others!R76)+US_Others!R76*US_Others!R$8/SUM(US_Others!G76,US_Others!L76,US_Others!R76))&gt;2.5,3,2)),"")</f>
        <v>4</v>
      </c>
      <c r="BH71" s="219" t="str">
        <f>IFERROR(IF((US_Others!Z76*US_Others!Z$8/SUM(US_Others!Z76,US_Others!AB76)+US_Others!AB76*US_Others!AB$8/SUM(US_Others!Z76,US_Others!AB76))&gt;3.5,4,IF((US_Others!Z76*US_Others!Z$8/SUM(US_Others!Z76,US_Others!AB76)+US_Others!AB76*US_Others!AB$8/SUM(US_Others!Z76,US_Others!AB76))&gt;2.5,3,2)),"")</f>
        <v/>
      </c>
      <c r="BI71" s="219" t="str">
        <f>IFERROR(IF((US_Others!AA76*US_Others!AA$8/SUM(US_Others!AA76,US_Others!AC76)+US_Others!AC76*US_Others!AC$8/SUM(US_Others!AA76,US_Others!AC76))&gt;3.5,4,IF((US_Others!AA76*US_Others!AA$8/SUM(US_Others!AA76,US_Others!AC76)+US_Others!AC76*US_Others!AC$8/SUM(US_Others!AA76,US_Others!AC76))&gt;2.5,3,2)),"")</f>
        <v/>
      </c>
      <c r="BJ71" s="219" t="str">
        <f>IFERROR(US_Others!AD76*US_Others!AD$8/US_Others!AD76,"")</f>
        <v/>
      </c>
      <c r="BK71" s="74" t="str">
        <f>IFERROR(US_Others!AE76*US_Others!AE$8/US_Others!AE76,"")</f>
        <v/>
      </c>
      <c r="BL71" s="219" t="str">
        <f>IFERROR(IF(SUMPRODUCT(US_Others!AG76:AI76/SUM(US_Others!AG76:AI76),US_Others!AG$8:AI$8)&gt;3.5,4,IF(SUMPRODUCT(US_Others!AG76:AI76/SUM(US_Others!AG76:AI76),US_Others!AG$8:AI$8)&gt;2.5,3,2)),"")</f>
        <v/>
      </c>
      <c r="BM71" s="219" t="str">
        <f>IFERROR(US_Others!AL76*US_Others!AL$8/US_Others!AL76,"")</f>
        <v/>
      </c>
    </row>
    <row r="72" spans="1:65">
      <c r="A72" s="200" t="s">
        <v>189</v>
      </c>
      <c r="B72" s="332">
        <v>332310</v>
      </c>
      <c r="C72" s="333">
        <f>SUM(US_CO2!C75:AX75)</f>
        <v>0.95554467346476324</v>
      </c>
      <c r="D72" s="333">
        <f>SUM(US_CH4!C75:AC75)</f>
        <v>5.2627047563049356E-4</v>
      </c>
      <c r="E72" s="333">
        <f>SUM(US_N2O!C75:AA75)</f>
        <v>6.4895258284377861E-4</v>
      </c>
      <c r="F72" s="332">
        <f>US_Others!V77+US_Others!U77</f>
        <v>0</v>
      </c>
      <c r="G72" s="332">
        <f>US_Others!C77+US_Others!H77+US_Others!N77</f>
        <v>1.5920780396959117E-4</v>
      </c>
      <c r="H72" s="332">
        <f>US_Others!D77+US_Others!I77+US_Others!O77</f>
        <v>2.6110079851012955E-3</v>
      </c>
      <c r="I72" s="332">
        <f>US_Others!E77+US_Others!J77+US_Others!P77+US_Others!W77</f>
        <v>1.2067951540895011E-2</v>
      </c>
      <c r="J72" s="332">
        <f>US_Others!F77+US_Others!K77+US_Others!Q77</f>
        <v>2.0856222320016441E-3</v>
      </c>
      <c r="K72" s="332">
        <f>US_Others!G77+US_Others!L77+US_Others!R77</f>
        <v>2.0697014516046858E-4</v>
      </c>
      <c r="L72" s="332">
        <f>US_Others!Z77+US_Others!AB77</f>
        <v>0</v>
      </c>
      <c r="M72" s="332">
        <f>US_Others!AA77+US_Others!AC77</f>
        <v>0</v>
      </c>
      <c r="N72" s="332">
        <f>US_Others!AD77</f>
        <v>0</v>
      </c>
      <c r="O72" s="332">
        <f>US_Others!AE77</f>
        <v>0</v>
      </c>
      <c r="P72" s="332">
        <f>SUM(US_Others!AG77:AI77)</f>
        <v>0</v>
      </c>
      <c r="Q72" s="332">
        <f>US_Others!AL77</f>
        <v>0</v>
      </c>
      <c r="R72" s="332"/>
      <c r="S72" s="334">
        <f t="shared" si="1"/>
        <v>955.54467346476326</v>
      </c>
      <c r="T72" s="334">
        <f>D72*1000/Spec!I$6</f>
        <v>2.1050819025219741E-2</v>
      </c>
      <c r="U72" s="334">
        <f>E72*1000/Spec!I$7</f>
        <v>2.1776932310193916E-3</v>
      </c>
      <c r="V72" s="334">
        <f>F72*1000/Spec!I$8</f>
        <v>0</v>
      </c>
      <c r="W72" s="334">
        <f>G72*1000/Spec!I$9</f>
        <v>2.3586341328828321E-4</v>
      </c>
      <c r="X72" s="334">
        <f>H72*1000/Spec!I$10</f>
        <v>7.4600228145751295E-4</v>
      </c>
      <c r="Y72" s="334">
        <f>I72*1000/Spec!I$11</f>
        <v>8.4391269516748326E-3</v>
      </c>
      <c r="Z72" s="334">
        <f>J72*1000/Spec!I$12</f>
        <v>4.665821548102112E-4</v>
      </c>
      <c r="AA72" s="334">
        <f>K72*1000/Spec!I$15</f>
        <v>2.109787412441066E-5</v>
      </c>
      <c r="AB72" s="334">
        <f>L72*1000/Spec!I$17</f>
        <v>0</v>
      </c>
      <c r="AC72" s="334">
        <f>M72*1000/Spec!I$18</f>
        <v>0</v>
      </c>
      <c r="AD72" s="335">
        <f>N72*1000/Spec!I$25</f>
        <v>0</v>
      </c>
      <c r="AE72" s="335">
        <f>O72*1000/Spec!I$26</f>
        <v>0</v>
      </c>
      <c r="AF72" s="334">
        <f>P72*1000/Spec!I$21</f>
        <v>0</v>
      </c>
      <c r="AG72" s="334">
        <f>Q72*1000/Spec!I$22</f>
        <v>0</v>
      </c>
      <c r="AI72" s="432">
        <f>S72/'2007output'!$D70</f>
        <v>1.881826196114381E-2</v>
      </c>
      <c r="AJ72" s="432">
        <f>T72/'2007output'!$D70</f>
        <v>4.1456965635822067E-7</v>
      </c>
      <c r="AK72" s="432">
        <f>U72/'2007output'!$D70</f>
        <v>4.2886955294030819E-8</v>
      </c>
      <c r="AL72" s="433">
        <f>V72/'2007output'!$D70</f>
        <v>0</v>
      </c>
      <c r="AM72" s="433">
        <f>W72/'2007output'!$D70</f>
        <v>4.6450360946647226E-9</v>
      </c>
      <c r="AN72" s="433">
        <f>X72/'2007output'!$D70</f>
        <v>1.4691585590839567E-8</v>
      </c>
      <c r="AO72" s="433">
        <f>Y72/'2007output'!$D70</f>
        <v>1.6619809215630808E-7</v>
      </c>
      <c r="AP72" s="433">
        <f>Z72/'2007output'!$D70</f>
        <v>9.1887542879357509E-9</v>
      </c>
      <c r="AQ72" s="433">
        <f>AA72/'2007output'!$D70</f>
        <v>4.1549634791725743E-10</v>
      </c>
      <c r="AR72" s="433">
        <f>AB72/'2007output'!$D70</f>
        <v>0</v>
      </c>
      <c r="AS72" s="433">
        <f>AC72/'2007output'!$D70</f>
        <v>0</v>
      </c>
      <c r="AT72" s="433">
        <f>AD72/'2007output'!$D70</f>
        <v>0</v>
      </c>
      <c r="AU72" s="433">
        <f>AE72/'2007output'!$D70</f>
        <v>0</v>
      </c>
      <c r="AV72" s="433">
        <f>AF72/'2007output'!$D70</f>
        <v>0</v>
      </c>
      <c r="AW72" s="433">
        <f>AG72/'2007output'!$D70</f>
        <v>0</v>
      </c>
      <c r="AY72" s="370">
        <f>IFERROR(IF(SUMPRODUCT(US_CO2!C75:AX75/SUM(US_CO2!C75:AX75),US_CO2!C$6:AX$6)&gt;3.5,4,IF(SUMPRODUCT(US_CO2!C75:AX75/SUM(US_CO2!C75:AX75),US_CO2!C$6:AX$6)&gt;2.5,3,2)),"")</f>
        <v>4</v>
      </c>
      <c r="AZ72" s="370">
        <f>IFERROR(IF(SUMPRODUCT(US_CH4!C75:AC75/SUM(US_CH4!C75:AC75),US_CH4!C$6:AC$6)&gt;3.5,4,IF(SUMPRODUCT(US_CH4!C75:AC75/SUM(US_CH4!C75:AC75),US_CH4!C$6:AC$6)&gt;2.5,3,2)),"")</f>
        <v>4</v>
      </c>
      <c r="BA72" s="223">
        <f>IFERROR(IF(SUMPRODUCT(US_N2O!C75:AA75/SUM(US_N2O!C75:AA75),US_N2O!C$6:AA$6)&gt;3.5,4,IF(SUMPRODUCT(US_N2O!C75:AA75/SUM(US_N2O!C75:AA75),US_N2O!C$6:AA$6)&gt;2.5,3,2)),"")</f>
        <v>4</v>
      </c>
      <c r="BB72" s="223" t="str">
        <f>IFERROR(IF(SUMPRODUCT(US_Others!U77:V77/SUM(US_Others!U77:V77),US_Others!U$8:V$8)&gt;3.5,4,IF(SUMPRODUCT(US_Others!U77:V77/SUM(US_Others!U77:V77),US_Others!U$8:V$8)&gt;2.5,3,2)),"")</f>
        <v/>
      </c>
      <c r="BC72" s="223">
        <f>IFERROR(IF((US_Others!C77*US_Others!C$8/SUM(US_Others!C77,US_Others!H77,US_Others!N77)+ US_Others!H77*US_Others!H$8/SUM(US_Others!C77,US_Others!H77,US_Others!N77)+US_Others!N77*US_Others!N$8/SUM(US_Others!C77,US_Others!H77,US_Others!N77))&gt;3.5,4,IF((US_Others!C77*US_Others!C$8/SUM(US_Others!C77,US_Others!H77,US_Others!N77)+ US_Others!H77*US_Others!H$8/SUM(US_Others!C77,US_Others!H77,US_Others!N77)+US_Others!N77*US_Others!N$8/SUM(US_Others!C77,US_Others!H77,US_Others!N77))&gt;2.5,3,2)),"")</f>
        <v>4</v>
      </c>
      <c r="BD72" s="223">
        <f>IFERROR(IF((US_Others!D77*US_Others!D$8/SUM(US_Others!D77,US_Others!I77,US_Others!O77)+US_Others!I77*US_Others!I$8/SUM(US_Others!D77,US_Others!I77,US_Others!O77)+US_Others!O77*US_Others!O$8/SUM(US_Others!D77,US_Others!I77,US_Others!O77))&gt;3.5,4,IF((US_Others!D77*US_Others!D$8/SUM(US_Others!D77,US_Others!I77,US_Others!O77)+US_Others!I77*US_Others!I$8/SUM(US_Others!D77,US_Others!I77,US_Others!O77)+US_Others!O77*US_Others!O$8/SUM(US_Others!D77,US_Others!I77,US_Others!O77))&gt;2.5,3,2)),"")</f>
        <v>4</v>
      </c>
      <c r="BE72" s="223">
        <f>IFERROR(IF((US_Others!E77*US_Others!E$8/SUM(US_Others!E77,US_Others!J77,US_Others!P77,US_Others!W77)+US_Others!J77*US_Others!J$8/SUM(US_Others!E77,US_Others!J77,US_Others!P77,US_Others!W77)+US_Others!P77*US_Others!P$8/SUM(US_Others!E77,US_Others!J77,US_Others!P77,US_Others!W77)+US_Others!W77*US_Others!W$8/SUM(US_Others!E77,US_Others!J77,US_Others!P77,US_Others!W77))&gt;3.5,4,IF((US_Others!E77*US_Others!E$8/SUM(US_Others!E77,US_Others!J77,US_Others!P77,US_Others!W77)+US_Others!J77*US_Others!J$8/SUM(US_Others!E77,US_Others!J77,US_Others!P77,US_Others!W77)+US_Others!P77*US_Others!P$8/SUM(US_Others!E77,US_Others!J77,US_Others!P77,US_Others!W77)+US_Others!W77*US_Others!W$8/SUM(US_Others!E77,US_Others!J77,US_Others!P77,US_Others!W77))&gt;2.5,3,2)),"")</f>
        <v>4</v>
      </c>
      <c r="BF72" s="223">
        <f>IFERROR(IF((US_Others!F77*US_Others!F$8/SUM(US_Others!F77,US_Others!K77,US_Others!Q77)+US_Others!K77*US_Others!K$8/SUM(US_Others!F77,US_Others!K77,US_Others!Q77)+US_Others!Q77*US_Others!Q$8/SUM(US_Others!F77,US_Others!K77,US_Others!Q77))&gt;3.5,4,IF((US_Others!F77*US_Others!F$8/SUM(US_Others!F77,US_Others!K77,US_Others!Q77)+US_Others!K77*US_Others!K$8/SUM(US_Others!F77,US_Others!K77,US_Others!Q77)+US_Others!Q77*US_Others!Q$8/SUM(US_Others!F77,US_Others!K77,US_Others!Q77))&gt;2.5,3,2)),"")</f>
        <v>4</v>
      </c>
      <c r="BG72" s="223">
        <f>IFERROR(IF((US_Others!G77*US_Others!G$8/SUM(US_Others!G77,US_Others!L77,US_Others!R77)+US_Others!L77*US_Others!L$8/SUM(US_Others!G77,US_Others!L77,US_Others!R77)+US_Others!R77*US_Others!R$8/SUM(US_Others!G77,US_Others!L77,US_Others!R77))&gt;3.5,4,IF((US_Others!G77*US_Others!G$8/SUM(US_Others!G77,US_Others!L77,US_Others!R77)+US_Others!L77*US_Others!L$8/SUM(US_Others!G77,US_Others!L77,US_Others!R77)+US_Others!R77*US_Others!R$8/SUM(US_Others!G77,US_Others!L77,US_Others!R77))&gt;2.5,3,2)),"")</f>
        <v>4</v>
      </c>
      <c r="BH72" s="219" t="str">
        <f>IFERROR(IF((US_Others!Z77*US_Others!Z$8/SUM(US_Others!Z77,US_Others!AB77)+US_Others!AB77*US_Others!AB$8/SUM(US_Others!Z77,US_Others!AB77))&gt;3.5,4,IF((US_Others!Z77*US_Others!Z$8/SUM(US_Others!Z77,US_Others!AB77)+US_Others!AB77*US_Others!AB$8/SUM(US_Others!Z77,US_Others!AB77))&gt;2.5,3,2)),"")</f>
        <v/>
      </c>
      <c r="BI72" s="219" t="str">
        <f>IFERROR(IF((US_Others!AA77*US_Others!AA$8/SUM(US_Others!AA77,US_Others!AC77)+US_Others!AC77*US_Others!AC$8/SUM(US_Others!AA77,US_Others!AC77))&gt;3.5,4,IF((US_Others!AA77*US_Others!AA$8/SUM(US_Others!AA77,US_Others!AC77)+US_Others!AC77*US_Others!AC$8/SUM(US_Others!AA77,US_Others!AC77))&gt;2.5,3,2)),"")</f>
        <v/>
      </c>
      <c r="BJ72" s="219" t="str">
        <f>IFERROR(US_Others!AD77*US_Others!AD$8/US_Others!AD77,"")</f>
        <v/>
      </c>
      <c r="BK72" s="74" t="str">
        <f>IFERROR(US_Others!AE77*US_Others!AE$8/US_Others!AE77,"")</f>
        <v/>
      </c>
      <c r="BL72" s="219" t="str">
        <f>IFERROR(IF(SUMPRODUCT(US_Others!AG77:AI77/SUM(US_Others!AG77:AI77),US_Others!AG$8:AI$8)&gt;3.5,4,IF(SUMPRODUCT(US_Others!AG77:AI77/SUM(US_Others!AG77:AI77),US_Others!AG$8:AI$8)&gt;2.5,3,2)),"")</f>
        <v/>
      </c>
      <c r="BM72" s="219" t="str">
        <f>IFERROR(US_Others!AL77*US_Others!AL$8/US_Others!AL77,"")</f>
        <v/>
      </c>
    </row>
    <row r="73" spans="1:65">
      <c r="A73" s="200" t="s">
        <v>190</v>
      </c>
      <c r="B73" s="332">
        <v>332320</v>
      </c>
      <c r="C73" s="333">
        <f>SUM(US_CO2!C76:AX76)</f>
        <v>0.96139521577682274</v>
      </c>
      <c r="D73" s="333">
        <f>SUM(US_CH4!C76:AC76)</f>
        <v>5.2921406771098999E-4</v>
      </c>
      <c r="E73" s="333">
        <f>SUM(US_N2O!C76:AA76)</f>
        <v>6.5189617492427505E-4</v>
      </c>
      <c r="F73" s="332">
        <f>US_Others!V78+US_Others!U78</f>
        <v>0</v>
      </c>
      <c r="G73" s="332">
        <f>US_Others!C78+US_Others!H78+US_Others!N78</f>
        <v>4.2779573039248534E-4</v>
      </c>
      <c r="H73" s="332">
        <f>US_Others!D78+US_Others!I78+US_Others!O78</f>
        <v>7.0158499784367598E-3</v>
      </c>
      <c r="I73" s="332">
        <f>US_Others!E78+US_Others!J78+US_Others!P78+US_Others!W78</f>
        <v>3.2426916363750391E-2</v>
      </c>
      <c r="J73" s="332">
        <f>US_Others!F78+US_Others!K78+US_Others!Q78</f>
        <v>5.6041240681415586E-3</v>
      </c>
      <c r="K73" s="332">
        <f>US_Others!G78+US_Others!L78+US_Others!R78</f>
        <v>5.5613444951023102E-4</v>
      </c>
      <c r="L73" s="332">
        <f>US_Others!Z78+US_Others!AB78</f>
        <v>0</v>
      </c>
      <c r="M73" s="332">
        <f>US_Others!AA78+US_Others!AC78</f>
        <v>0</v>
      </c>
      <c r="N73" s="332">
        <f>US_Others!AD78</f>
        <v>0</v>
      </c>
      <c r="O73" s="332">
        <f>US_Others!AE78</f>
        <v>0</v>
      </c>
      <c r="P73" s="332">
        <f>SUM(US_Others!AG78:AI78)</f>
        <v>0</v>
      </c>
      <c r="Q73" s="332">
        <f>US_Others!AL78</f>
        <v>0</v>
      </c>
      <c r="R73" s="332"/>
      <c r="S73" s="334">
        <f t="shared" si="1"/>
        <v>961.39521577682274</v>
      </c>
      <c r="T73" s="334">
        <f>D73*1000/Spec!I$6</f>
        <v>2.1168562708439601E-2</v>
      </c>
      <c r="U73" s="334">
        <f>E73*1000/Spec!I$7</f>
        <v>2.1875710567928696E-3</v>
      </c>
      <c r="V73" s="334">
        <f>F73*1000/Spec!I$8</f>
        <v>0</v>
      </c>
      <c r="W73" s="334">
        <f>G73*1000/Spec!I$9</f>
        <v>6.3377145243331161E-4</v>
      </c>
      <c r="X73" s="334">
        <f>H73*1000/Spec!I$10</f>
        <v>2.0045285652676454E-3</v>
      </c>
      <c r="Y73" s="334">
        <f>I73*1000/Spec!I$11</f>
        <v>2.2676165289335939E-2</v>
      </c>
      <c r="Z73" s="334">
        <f>J73*1000/Spec!I$12</f>
        <v>1.2537190309041518E-3</v>
      </c>
      <c r="AA73" s="334">
        <f>K73*1000/Spec!I$15</f>
        <v>5.6690565699309995E-5</v>
      </c>
      <c r="AB73" s="334">
        <f>L73*1000/Spec!I$17</f>
        <v>0</v>
      </c>
      <c r="AC73" s="334">
        <f>M73*1000/Spec!I$18</f>
        <v>0</v>
      </c>
      <c r="AD73" s="335">
        <f>N73*1000/Spec!I$25</f>
        <v>0</v>
      </c>
      <c r="AE73" s="335">
        <f>O73*1000/Spec!I$26</f>
        <v>0</v>
      </c>
      <c r="AF73" s="334">
        <f>P73*1000/Spec!I$21</f>
        <v>0</v>
      </c>
      <c r="AG73" s="334">
        <f>Q73*1000/Spec!I$22</f>
        <v>0</v>
      </c>
      <c r="AI73" s="432">
        <f>S73/'2007output'!$D71</f>
        <v>1.9327048056975805E-2</v>
      </c>
      <c r="AJ73" s="432">
        <f>T73/'2007output'!$D71</f>
        <v>4.2555425911136645E-7</v>
      </c>
      <c r="AK73" s="432">
        <f>U73/'2007output'!$D71</f>
        <v>4.3977014082104408E-8</v>
      </c>
      <c r="AL73" s="433">
        <f>V73/'2007output'!$D71</f>
        <v>0</v>
      </c>
      <c r="AM73" s="433">
        <f>W73/'2007output'!$D71</f>
        <v>1.2740786637283854E-8</v>
      </c>
      <c r="AN73" s="433">
        <f>X73/'2007output'!$D71</f>
        <v>4.0297288021352072E-8</v>
      </c>
      <c r="AO73" s="433">
        <f>Y73/'2007output'!$D71</f>
        <v>4.5586178202561429E-7</v>
      </c>
      <c r="AP73" s="433">
        <f>Z73/'2007output'!$D71</f>
        <v>2.5203670210331651E-8</v>
      </c>
      <c r="AQ73" s="433">
        <f>AA73/'2007output'!$D71</f>
        <v>1.1396575203075008E-9</v>
      </c>
      <c r="AR73" s="433">
        <f>AB73/'2007output'!$D71</f>
        <v>0</v>
      </c>
      <c r="AS73" s="433">
        <f>AC73/'2007output'!$D71</f>
        <v>0</v>
      </c>
      <c r="AT73" s="433">
        <f>AD73/'2007output'!$D71</f>
        <v>0</v>
      </c>
      <c r="AU73" s="433">
        <f>AE73/'2007output'!$D71</f>
        <v>0</v>
      </c>
      <c r="AV73" s="433">
        <f>AF73/'2007output'!$D71</f>
        <v>0</v>
      </c>
      <c r="AW73" s="433">
        <f>AG73/'2007output'!$D71</f>
        <v>0</v>
      </c>
      <c r="AY73" s="370">
        <f>IFERROR(IF(SUMPRODUCT(US_CO2!C76:AX76/SUM(US_CO2!C76:AX76),US_CO2!C$6:AX$6)&gt;3.5,4,IF(SUMPRODUCT(US_CO2!C76:AX76/SUM(US_CO2!C76:AX76),US_CO2!C$6:AX$6)&gt;2.5,3,2)),"")</f>
        <v>4</v>
      </c>
      <c r="AZ73" s="370">
        <f>IFERROR(IF(SUMPRODUCT(US_CH4!C76:AC76/SUM(US_CH4!C76:AC76),US_CH4!C$6:AC$6)&gt;3.5,4,IF(SUMPRODUCT(US_CH4!C76:AC76/SUM(US_CH4!C76:AC76),US_CH4!C$6:AC$6)&gt;2.5,3,2)),"")</f>
        <v>4</v>
      </c>
      <c r="BA73" s="223">
        <f>IFERROR(IF(SUMPRODUCT(US_N2O!C76:AA76/SUM(US_N2O!C76:AA76),US_N2O!C$6:AA$6)&gt;3.5,4,IF(SUMPRODUCT(US_N2O!C76:AA76/SUM(US_N2O!C76:AA76),US_N2O!C$6:AA$6)&gt;2.5,3,2)),"")</f>
        <v>4</v>
      </c>
      <c r="BB73" s="223" t="str">
        <f>IFERROR(IF(SUMPRODUCT(US_Others!U78:V78/SUM(US_Others!U78:V78),US_Others!U$8:V$8)&gt;3.5,4,IF(SUMPRODUCT(US_Others!U78:V78/SUM(US_Others!U78:V78),US_Others!U$8:V$8)&gt;2.5,3,2)),"")</f>
        <v/>
      </c>
      <c r="BC73" s="223">
        <f>IFERROR(IF((US_Others!C78*US_Others!C$8/SUM(US_Others!C78,US_Others!H78,US_Others!N78)+ US_Others!H78*US_Others!H$8/SUM(US_Others!C78,US_Others!H78,US_Others!N78)+US_Others!N78*US_Others!N$8/SUM(US_Others!C78,US_Others!H78,US_Others!N78))&gt;3.5,4,IF((US_Others!C78*US_Others!C$8/SUM(US_Others!C78,US_Others!H78,US_Others!N78)+ US_Others!H78*US_Others!H$8/SUM(US_Others!C78,US_Others!H78,US_Others!N78)+US_Others!N78*US_Others!N$8/SUM(US_Others!C78,US_Others!H78,US_Others!N78))&gt;2.5,3,2)),"")</f>
        <v>4</v>
      </c>
      <c r="BD73" s="223">
        <f>IFERROR(IF((US_Others!D78*US_Others!D$8/SUM(US_Others!D78,US_Others!I78,US_Others!O78)+US_Others!I78*US_Others!I$8/SUM(US_Others!D78,US_Others!I78,US_Others!O78)+US_Others!O78*US_Others!O$8/SUM(US_Others!D78,US_Others!I78,US_Others!O78))&gt;3.5,4,IF((US_Others!D78*US_Others!D$8/SUM(US_Others!D78,US_Others!I78,US_Others!O78)+US_Others!I78*US_Others!I$8/SUM(US_Others!D78,US_Others!I78,US_Others!O78)+US_Others!O78*US_Others!O$8/SUM(US_Others!D78,US_Others!I78,US_Others!O78))&gt;2.5,3,2)),"")</f>
        <v>4</v>
      </c>
      <c r="BE73" s="223">
        <f>IFERROR(IF((US_Others!E78*US_Others!E$8/SUM(US_Others!E78,US_Others!J78,US_Others!P78,US_Others!W78)+US_Others!J78*US_Others!J$8/SUM(US_Others!E78,US_Others!J78,US_Others!P78,US_Others!W78)+US_Others!P78*US_Others!P$8/SUM(US_Others!E78,US_Others!J78,US_Others!P78,US_Others!W78)+US_Others!W78*US_Others!W$8/SUM(US_Others!E78,US_Others!J78,US_Others!P78,US_Others!W78))&gt;3.5,4,IF((US_Others!E78*US_Others!E$8/SUM(US_Others!E78,US_Others!J78,US_Others!P78,US_Others!W78)+US_Others!J78*US_Others!J$8/SUM(US_Others!E78,US_Others!J78,US_Others!P78,US_Others!W78)+US_Others!P78*US_Others!P$8/SUM(US_Others!E78,US_Others!J78,US_Others!P78,US_Others!W78)+US_Others!W78*US_Others!W$8/SUM(US_Others!E78,US_Others!J78,US_Others!P78,US_Others!W78))&gt;2.5,3,2)),"")</f>
        <v>4</v>
      </c>
      <c r="BF73" s="223">
        <f>IFERROR(IF((US_Others!F78*US_Others!F$8/SUM(US_Others!F78,US_Others!K78,US_Others!Q78)+US_Others!K78*US_Others!K$8/SUM(US_Others!F78,US_Others!K78,US_Others!Q78)+US_Others!Q78*US_Others!Q$8/SUM(US_Others!F78,US_Others!K78,US_Others!Q78))&gt;3.5,4,IF((US_Others!F78*US_Others!F$8/SUM(US_Others!F78,US_Others!K78,US_Others!Q78)+US_Others!K78*US_Others!K$8/SUM(US_Others!F78,US_Others!K78,US_Others!Q78)+US_Others!Q78*US_Others!Q$8/SUM(US_Others!F78,US_Others!K78,US_Others!Q78))&gt;2.5,3,2)),"")</f>
        <v>4</v>
      </c>
      <c r="BG73" s="223">
        <f>IFERROR(IF((US_Others!G78*US_Others!G$8/SUM(US_Others!G78,US_Others!L78,US_Others!R78)+US_Others!L78*US_Others!L$8/SUM(US_Others!G78,US_Others!L78,US_Others!R78)+US_Others!R78*US_Others!R$8/SUM(US_Others!G78,US_Others!L78,US_Others!R78))&gt;3.5,4,IF((US_Others!G78*US_Others!G$8/SUM(US_Others!G78,US_Others!L78,US_Others!R78)+US_Others!L78*US_Others!L$8/SUM(US_Others!G78,US_Others!L78,US_Others!R78)+US_Others!R78*US_Others!R$8/SUM(US_Others!G78,US_Others!L78,US_Others!R78))&gt;2.5,3,2)),"")</f>
        <v>4</v>
      </c>
      <c r="BH73" s="219" t="str">
        <f>IFERROR(IF((US_Others!Z78*US_Others!Z$8/SUM(US_Others!Z78,US_Others!AB78)+US_Others!AB78*US_Others!AB$8/SUM(US_Others!Z78,US_Others!AB78))&gt;3.5,4,IF((US_Others!Z78*US_Others!Z$8/SUM(US_Others!Z78,US_Others!AB78)+US_Others!AB78*US_Others!AB$8/SUM(US_Others!Z78,US_Others!AB78))&gt;2.5,3,2)),"")</f>
        <v/>
      </c>
      <c r="BI73" s="219" t="str">
        <f>IFERROR(IF((US_Others!AA78*US_Others!AA$8/SUM(US_Others!AA78,US_Others!AC78)+US_Others!AC78*US_Others!AC$8/SUM(US_Others!AA78,US_Others!AC78))&gt;3.5,4,IF((US_Others!AA78*US_Others!AA$8/SUM(US_Others!AA78,US_Others!AC78)+US_Others!AC78*US_Others!AC$8/SUM(US_Others!AA78,US_Others!AC78))&gt;2.5,3,2)),"")</f>
        <v/>
      </c>
      <c r="BJ73" s="219" t="str">
        <f>IFERROR(US_Others!AD78*US_Others!AD$8/US_Others!AD78,"")</f>
        <v/>
      </c>
      <c r="BK73" s="74" t="str">
        <f>IFERROR(US_Others!AE78*US_Others!AE$8/US_Others!AE78,"")</f>
        <v/>
      </c>
      <c r="BL73" s="219" t="str">
        <f>IFERROR(IF(SUMPRODUCT(US_Others!AG78:AI78/SUM(US_Others!AG78:AI78),US_Others!AG$8:AI$8)&gt;3.5,4,IF(SUMPRODUCT(US_Others!AG78:AI78/SUM(US_Others!AG78:AI78),US_Others!AG$8:AI$8)&gt;2.5,3,2)),"")</f>
        <v/>
      </c>
      <c r="BM73" s="219" t="str">
        <f>IFERROR(US_Others!AL78*US_Others!AL$8/US_Others!AL78,"")</f>
        <v/>
      </c>
    </row>
    <row r="74" spans="1:65">
      <c r="A74" s="200" t="s">
        <v>191</v>
      </c>
      <c r="B74" s="332">
        <v>332410</v>
      </c>
      <c r="C74" s="333">
        <f>SUM(US_CO2!C77:AX77)</f>
        <v>9.9017135818735599E-2</v>
      </c>
      <c r="D74" s="333">
        <f>SUM(US_CH4!C77:AC77)</f>
        <v>5.32315786486081E-5</v>
      </c>
      <c r="E74" s="333">
        <f>SUM(US_N2O!C77:AA77)</f>
        <v>6.2432736689604489E-5</v>
      </c>
      <c r="F74" s="332">
        <f>US_Others!V79+US_Others!U79</f>
        <v>0</v>
      </c>
      <c r="G74" s="332">
        <f>US_Others!C79+US_Others!H79+US_Others!N79</f>
        <v>9.3651649393877155E-6</v>
      </c>
      <c r="H74" s="332">
        <f>US_Others!D79+US_Others!I79+US_Others!O79</f>
        <v>1.5358870500595855E-4</v>
      </c>
      <c r="I74" s="332">
        <f>US_Others!E79+US_Others!J79+US_Others!P79+US_Others!W79</f>
        <v>7.0987950240558888E-4</v>
      </c>
      <c r="J74" s="332">
        <f>US_Others!F79+US_Others!K79+US_Others!Q79</f>
        <v>1.2268366070597908E-4</v>
      </c>
      <c r="K74" s="332">
        <f>US_Others!G79+US_Others!L79+US_Others!R79</f>
        <v>1.2174714421204033E-5</v>
      </c>
      <c r="L74" s="332">
        <f>US_Others!Z79+US_Others!AB79</f>
        <v>0</v>
      </c>
      <c r="M74" s="332">
        <f>US_Others!AA79+US_Others!AC79</f>
        <v>0</v>
      </c>
      <c r="N74" s="332">
        <f>US_Others!AD79</f>
        <v>0</v>
      </c>
      <c r="O74" s="332">
        <f>US_Others!AE79</f>
        <v>0</v>
      </c>
      <c r="P74" s="332">
        <f>SUM(US_Others!AG79:AI79)</f>
        <v>0</v>
      </c>
      <c r="Q74" s="332">
        <f>US_Others!AL79</f>
        <v>0</v>
      </c>
      <c r="R74" s="332"/>
      <c r="S74" s="334">
        <f t="shared" si="1"/>
        <v>99.017135818735596</v>
      </c>
      <c r="T74" s="334">
        <f>D74*1000/Spec!I$6</f>
        <v>2.1292631459443241E-3</v>
      </c>
      <c r="U74" s="334">
        <f>E74*1000/Spec!I$7</f>
        <v>2.0950582781746472E-4</v>
      </c>
      <c r="V74" s="334">
        <f>F74*1000/Spec!I$8</f>
        <v>0</v>
      </c>
      <c r="W74" s="334">
        <f>G74*1000/Spec!I$9</f>
        <v>1.3874318428722541E-5</v>
      </c>
      <c r="X74" s="334">
        <f>H74*1000/Spec!I$10</f>
        <v>4.3882487144559586E-5</v>
      </c>
      <c r="Y74" s="334">
        <f>I74*1000/Spec!I$11</f>
        <v>4.9641923245146075E-4</v>
      </c>
      <c r="Z74" s="334">
        <f>J74*1000/Spec!I$12</f>
        <v>2.7446009106483015E-5</v>
      </c>
      <c r="AA74" s="334">
        <f>K74*1000/Spec!I$15</f>
        <v>1.2410514190829799E-6</v>
      </c>
      <c r="AB74" s="334">
        <f>L74*1000/Spec!I$17</f>
        <v>0</v>
      </c>
      <c r="AC74" s="334">
        <f>M74*1000/Spec!I$18</f>
        <v>0</v>
      </c>
      <c r="AD74" s="335">
        <f>N74*1000/Spec!I$25</f>
        <v>0</v>
      </c>
      <c r="AE74" s="335">
        <f>O74*1000/Spec!I$26</f>
        <v>0</v>
      </c>
      <c r="AF74" s="334">
        <f>P74*1000/Spec!I$21</f>
        <v>0</v>
      </c>
      <c r="AG74" s="334">
        <f>Q74*1000/Spec!I$22</f>
        <v>0</v>
      </c>
      <c r="AI74" s="432">
        <f>S74/'2007output'!$D72</f>
        <v>1.4939028837979795E-2</v>
      </c>
      <c r="AJ74" s="432">
        <f>T74/'2007output'!$D72</f>
        <v>3.2124867355425013E-7</v>
      </c>
      <c r="AK74" s="432">
        <f>U74/'2007output'!$D72</f>
        <v>3.1608807683747656E-8</v>
      </c>
      <c r="AL74" s="433">
        <f>V74/'2007output'!$D72</f>
        <v>0</v>
      </c>
      <c r="AM74" s="433">
        <f>W74/'2007output'!$D72</f>
        <v>2.0932623570675132E-9</v>
      </c>
      <c r="AN74" s="433">
        <f>X74/'2007output'!$D72</f>
        <v>6.6206897979249634E-9</v>
      </c>
      <c r="AO74" s="433">
        <f>Y74/'2007output'!$D72</f>
        <v>7.4896341607943582E-8</v>
      </c>
      <c r="AP74" s="433">
        <f>Z74/'2007output'!$D72</f>
        <v>4.1408663070177822E-9</v>
      </c>
      <c r="AQ74" s="433">
        <f>AA74/'2007output'!$D72</f>
        <v>1.872413576275987E-10</v>
      </c>
      <c r="AR74" s="433">
        <f>AB74/'2007output'!$D72</f>
        <v>0</v>
      </c>
      <c r="AS74" s="433">
        <f>AC74/'2007output'!$D72</f>
        <v>0</v>
      </c>
      <c r="AT74" s="433">
        <f>AD74/'2007output'!$D72</f>
        <v>0</v>
      </c>
      <c r="AU74" s="433">
        <f>AE74/'2007output'!$D72</f>
        <v>0</v>
      </c>
      <c r="AV74" s="433">
        <f>AF74/'2007output'!$D72</f>
        <v>0</v>
      </c>
      <c r="AW74" s="433">
        <f>AG74/'2007output'!$D72</f>
        <v>0</v>
      </c>
      <c r="AY74" s="370">
        <f>IFERROR(IF(SUMPRODUCT(US_CO2!C77:AX77/SUM(US_CO2!C77:AX77),US_CO2!C$6:AX$6)&gt;3.5,4,IF(SUMPRODUCT(US_CO2!C77:AX77/SUM(US_CO2!C77:AX77),US_CO2!C$6:AX$6)&gt;2.5,3,2)),"")</f>
        <v>4</v>
      </c>
      <c r="AZ74" s="370">
        <f>IFERROR(IF(SUMPRODUCT(US_CH4!C77:AC77/SUM(US_CH4!C77:AC77),US_CH4!C$6:AC$6)&gt;3.5,4,IF(SUMPRODUCT(US_CH4!C77:AC77/SUM(US_CH4!C77:AC77),US_CH4!C$6:AC$6)&gt;2.5,3,2)),"")</f>
        <v>4</v>
      </c>
      <c r="BA74" s="223">
        <f>IFERROR(IF(SUMPRODUCT(US_N2O!C77:AA77/SUM(US_N2O!C77:AA77),US_N2O!C$6:AA$6)&gt;3.5,4,IF(SUMPRODUCT(US_N2O!C77:AA77/SUM(US_N2O!C77:AA77),US_N2O!C$6:AA$6)&gt;2.5,3,2)),"")</f>
        <v>4</v>
      </c>
      <c r="BB74" s="223" t="str">
        <f>IFERROR(IF(SUMPRODUCT(US_Others!U79:V79/SUM(US_Others!U79:V79),US_Others!U$8:V$8)&gt;3.5,4,IF(SUMPRODUCT(US_Others!U79:V79/SUM(US_Others!U79:V79),US_Others!U$8:V$8)&gt;2.5,3,2)),"")</f>
        <v/>
      </c>
      <c r="BC74" s="223">
        <f>IFERROR(IF((US_Others!C79*US_Others!C$8/SUM(US_Others!C79,US_Others!H79,US_Others!N79)+ US_Others!H79*US_Others!H$8/SUM(US_Others!C79,US_Others!H79,US_Others!N79)+US_Others!N79*US_Others!N$8/SUM(US_Others!C79,US_Others!H79,US_Others!N79))&gt;3.5,4,IF((US_Others!C79*US_Others!C$8/SUM(US_Others!C79,US_Others!H79,US_Others!N79)+ US_Others!H79*US_Others!H$8/SUM(US_Others!C79,US_Others!H79,US_Others!N79)+US_Others!N79*US_Others!N$8/SUM(US_Others!C79,US_Others!H79,US_Others!N79))&gt;2.5,3,2)),"")</f>
        <v>4</v>
      </c>
      <c r="BD74" s="223">
        <f>IFERROR(IF((US_Others!D79*US_Others!D$8/SUM(US_Others!D79,US_Others!I79,US_Others!O79)+US_Others!I79*US_Others!I$8/SUM(US_Others!D79,US_Others!I79,US_Others!O79)+US_Others!O79*US_Others!O$8/SUM(US_Others!D79,US_Others!I79,US_Others!O79))&gt;3.5,4,IF((US_Others!D79*US_Others!D$8/SUM(US_Others!D79,US_Others!I79,US_Others!O79)+US_Others!I79*US_Others!I$8/SUM(US_Others!D79,US_Others!I79,US_Others!O79)+US_Others!O79*US_Others!O$8/SUM(US_Others!D79,US_Others!I79,US_Others!O79))&gt;2.5,3,2)),"")</f>
        <v>4</v>
      </c>
      <c r="BE74" s="223">
        <f>IFERROR(IF((US_Others!E79*US_Others!E$8/SUM(US_Others!E79,US_Others!J79,US_Others!P79,US_Others!W79)+US_Others!J79*US_Others!J$8/SUM(US_Others!E79,US_Others!J79,US_Others!P79,US_Others!W79)+US_Others!P79*US_Others!P$8/SUM(US_Others!E79,US_Others!J79,US_Others!P79,US_Others!W79)+US_Others!W79*US_Others!W$8/SUM(US_Others!E79,US_Others!J79,US_Others!P79,US_Others!W79))&gt;3.5,4,IF((US_Others!E79*US_Others!E$8/SUM(US_Others!E79,US_Others!J79,US_Others!P79,US_Others!W79)+US_Others!J79*US_Others!J$8/SUM(US_Others!E79,US_Others!J79,US_Others!P79,US_Others!W79)+US_Others!P79*US_Others!P$8/SUM(US_Others!E79,US_Others!J79,US_Others!P79,US_Others!W79)+US_Others!W79*US_Others!W$8/SUM(US_Others!E79,US_Others!J79,US_Others!P79,US_Others!W79))&gt;2.5,3,2)),"")</f>
        <v>4</v>
      </c>
      <c r="BF74" s="223">
        <f>IFERROR(IF((US_Others!F79*US_Others!F$8/SUM(US_Others!F79,US_Others!K79,US_Others!Q79)+US_Others!K79*US_Others!K$8/SUM(US_Others!F79,US_Others!K79,US_Others!Q79)+US_Others!Q79*US_Others!Q$8/SUM(US_Others!F79,US_Others!K79,US_Others!Q79))&gt;3.5,4,IF((US_Others!F79*US_Others!F$8/SUM(US_Others!F79,US_Others!K79,US_Others!Q79)+US_Others!K79*US_Others!K$8/SUM(US_Others!F79,US_Others!K79,US_Others!Q79)+US_Others!Q79*US_Others!Q$8/SUM(US_Others!F79,US_Others!K79,US_Others!Q79))&gt;2.5,3,2)),"")</f>
        <v>4</v>
      </c>
      <c r="BG74" s="223">
        <f>IFERROR(IF((US_Others!G79*US_Others!G$8/SUM(US_Others!G79,US_Others!L79,US_Others!R79)+US_Others!L79*US_Others!L$8/SUM(US_Others!G79,US_Others!L79,US_Others!R79)+US_Others!R79*US_Others!R$8/SUM(US_Others!G79,US_Others!L79,US_Others!R79))&gt;3.5,4,IF((US_Others!G79*US_Others!G$8/SUM(US_Others!G79,US_Others!L79,US_Others!R79)+US_Others!L79*US_Others!L$8/SUM(US_Others!G79,US_Others!L79,US_Others!R79)+US_Others!R79*US_Others!R$8/SUM(US_Others!G79,US_Others!L79,US_Others!R79))&gt;2.5,3,2)),"")</f>
        <v>4</v>
      </c>
      <c r="BH74" s="219" t="str">
        <f>IFERROR(IF((US_Others!Z79*US_Others!Z$8/SUM(US_Others!Z79,US_Others!AB79)+US_Others!AB79*US_Others!AB$8/SUM(US_Others!Z79,US_Others!AB79))&gt;3.5,4,IF((US_Others!Z79*US_Others!Z$8/SUM(US_Others!Z79,US_Others!AB79)+US_Others!AB79*US_Others!AB$8/SUM(US_Others!Z79,US_Others!AB79))&gt;2.5,3,2)),"")</f>
        <v/>
      </c>
      <c r="BI74" s="219" t="str">
        <f>IFERROR(IF((US_Others!AA79*US_Others!AA$8/SUM(US_Others!AA79,US_Others!AC79)+US_Others!AC79*US_Others!AC$8/SUM(US_Others!AA79,US_Others!AC79))&gt;3.5,4,IF((US_Others!AA79*US_Others!AA$8/SUM(US_Others!AA79,US_Others!AC79)+US_Others!AC79*US_Others!AC$8/SUM(US_Others!AA79,US_Others!AC79))&gt;2.5,3,2)),"")</f>
        <v/>
      </c>
      <c r="BJ74" s="219" t="str">
        <f>IFERROR(US_Others!AD79*US_Others!AD$8/US_Others!AD79,"")</f>
        <v/>
      </c>
      <c r="BK74" s="74" t="str">
        <f>IFERROR(US_Others!AE79*US_Others!AE$8/US_Others!AE79,"")</f>
        <v/>
      </c>
      <c r="BL74" s="219" t="str">
        <f>IFERROR(IF(SUMPRODUCT(US_Others!AG79:AI79/SUM(US_Others!AG79:AI79),US_Others!AG$8:AI$8)&gt;3.5,4,IF(SUMPRODUCT(US_Others!AG79:AI79/SUM(US_Others!AG79:AI79),US_Others!AG$8:AI$8)&gt;2.5,3,2)),"")</f>
        <v/>
      </c>
      <c r="BM74" s="219" t="str">
        <f>IFERROR(US_Others!AL79*US_Others!AL$8/US_Others!AL79,"")</f>
        <v/>
      </c>
    </row>
    <row r="75" spans="1:65">
      <c r="A75" s="200" t="s">
        <v>192</v>
      </c>
      <c r="B75" s="332">
        <v>332420</v>
      </c>
      <c r="C75" s="333">
        <f>SUM(US_CO2!C78:AX78)</f>
        <v>0.27140433511309769</v>
      </c>
      <c r="D75" s="333">
        <f>SUM(US_CH4!C78:AC78)</f>
        <v>1.4906617911711803E-4</v>
      </c>
      <c r="E75" s="333">
        <f>SUM(US_N2O!C78:AA78)</f>
        <v>1.8280375860077144E-4</v>
      </c>
      <c r="F75" s="332">
        <f>US_Others!V80+US_Others!U80</f>
        <v>0</v>
      </c>
      <c r="G75" s="332">
        <f>US_Others!C80+US_Others!H80+US_Others!N80</f>
        <v>3.7460659757550862E-5</v>
      </c>
      <c r="H75" s="332">
        <f>US_Others!D80+US_Others!I80+US_Others!O80</f>
        <v>6.1435482002383422E-4</v>
      </c>
      <c r="I75" s="332">
        <f>US_Others!E80+US_Others!J80+US_Others!P80+US_Others!W80</f>
        <v>2.8395180096223555E-3</v>
      </c>
      <c r="J75" s="332">
        <f>US_Others!F80+US_Others!K80+US_Others!Q80</f>
        <v>4.9073464282391632E-4</v>
      </c>
      <c r="K75" s="332">
        <f>US_Others!G80+US_Others!L80+US_Others!R80</f>
        <v>4.8698857684816134E-5</v>
      </c>
      <c r="L75" s="332">
        <f>US_Others!Z80+US_Others!AB80</f>
        <v>0</v>
      </c>
      <c r="M75" s="332">
        <f>US_Others!AA80+US_Others!AC80</f>
        <v>0</v>
      </c>
      <c r="N75" s="332">
        <f>US_Others!AD80</f>
        <v>0</v>
      </c>
      <c r="O75" s="332">
        <f>US_Others!AE80</f>
        <v>0</v>
      </c>
      <c r="P75" s="332">
        <f>SUM(US_Others!AG80:AI80)</f>
        <v>0</v>
      </c>
      <c r="Q75" s="332">
        <f>US_Others!AL80</f>
        <v>0</v>
      </c>
      <c r="R75" s="332"/>
      <c r="S75" s="334">
        <f t="shared" si="1"/>
        <v>271.40433511309772</v>
      </c>
      <c r="T75" s="334">
        <f>D75*1000/Spec!I$6</f>
        <v>5.9626471646847213E-3</v>
      </c>
      <c r="U75" s="334">
        <f>E75*1000/Spec!I$7</f>
        <v>6.1343543154621289E-4</v>
      </c>
      <c r="V75" s="334">
        <f>F75*1000/Spec!I$8</f>
        <v>0</v>
      </c>
      <c r="W75" s="334">
        <f>G75*1000/Spec!I$9</f>
        <v>5.5497273714890164E-5</v>
      </c>
      <c r="X75" s="334">
        <f>H75*1000/Spec!I$10</f>
        <v>1.7552994857823834E-4</v>
      </c>
      <c r="Y75" s="334">
        <f>I75*1000/Spec!I$11</f>
        <v>1.985676929805843E-3</v>
      </c>
      <c r="Z75" s="334">
        <f>J75*1000/Spec!I$12</f>
        <v>1.0978403642593206E-4</v>
      </c>
      <c r="AA75" s="334">
        <f>K75*1000/Spec!I$15</f>
        <v>4.9642056763319197E-6</v>
      </c>
      <c r="AB75" s="334">
        <f>L75*1000/Spec!I$17</f>
        <v>0</v>
      </c>
      <c r="AC75" s="334">
        <f>M75*1000/Spec!I$18</f>
        <v>0</v>
      </c>
      <c r="AD75" s="335">
        <f>N75*1000/Spec!I$25</f>
        <v>0</v>
      </c>
      <c r="AE75" s="335">
        <f>O75*1000/Spec!I$26</f>
        <v>0</v>
      </c>
      <c r="AF75" s="334">
        <f>P75*1000/Spec!I$21</f>
        <v>0</v>
      </c>
      <c r="AG75" s="334">
        <f>Q75*1000/Spec!I$22</f>
        <v>0</v>
      </c>
      <c r="AI75" s="432">
        <f>S75/'2007output'!$D73</f>
        <v>2.8951248561890769E-2</v>
      </c>
      <c r="AJ75" s="432">
        <f>T75/'2007output'!$D73</f>
        <v>6.3604761537690643E-7</v>
      </c>
      <c r="AK75" s="432">
        <f>U75/'2007output'!$D73</f>
        <v>6.5436396393463769E-8</v>
      </c>
      <c r="AL75" s="433">
        <f>V75/'2007output'!$D73</f>
        <v>0</v>
      </c>
      <c r="AM75" s="433">
        <f>W75/'2007output'!$D73</f>
        <v>5.9200062709298034E-9</v>
      </c>
      <c r="AN75" s="433">
        <f>X75/'2007output'!$D73</f>
        <v>1.8724134119769409E-8</v>
      </c>
      <c r="AO75" s="433">
        <f>Y75/'2007output'!$D73</f>
        <v>2.1181616842805834E-7</v>
      </c>
      <c r="AP75" s="433">
        <f>Z75/'2007output'!$D73</f>
        <v>1.1710884888299058E-8</v>
      </c>
      <c r="AQ75" s="433">
        <f>AA75/'2007output'!$D73</f>
        <v>5.295418453354642E-10</v>
      </c>
      <c r="AR75" s="433">
        <f>AB75/'2007output'!$D73</f>
        <v>0</v>
      </c>
      <c r="AS75" s="433">
        <f>AC75/'2007output'!$D73</f>
        <v>0</v>
      </c>
      <c r="AT75" s="433">
        <f>AD75/'2007output'!$D73</f>
        <v>0</v>
      </c>
      <c r="AU75" s="433">
        <f>AE75/'2007output'!$D73</f>
        <v>0</v>
      </c>
      <c r="AV75" s="433">
        <f>AF75/'2007output'!$D73</f>
        <v>0</v>
      </c>
      <c r="AW75" s="433">
        <f>AG75/'2007output'!$D73</f>
        <v>0</v>
      </c>
      <c r="AY75" s="370">
        <f>IFERROR(IF(SUMPRODUCT(US_CO2!C78:AX78/SUM(US_CO2!C78:AX78),US_CO2!C$6:AX$6)&gt;3.5,4,IF(SUMPRODUCT(US_CO2!C78:AX78/SUM(US_CO2!C78:AX78),US_CO2!C$6:AX$6)&gt;2.5,3,2)),"")</f>
        <v>4</v>
      </c>
      <c r="AZ75" s="370">
        <f>IFERROR(IF(SUMPRODUCT(US_CH4!C78:AC78/SUM(US_CH4!C78:AC78),US_CH4!C$6:AC$6)&gt;3.5,4,IF(SUMPRODUCT(US_CH4!C78:AC78/SUM(US_CH4!C78:AC78),US_CH4!C$6:AC$6)&gt;2.5,3,2)),"")</f>
        <v>4</v>
      </c>
      <c r="BA75" s="223">
        <f>IFERROR(IF(SUMPRODUCT(US_N2O!C78:AA78/SUM(US_N2O!C78:AA78),US_N2O!C$6:AA$6)&gt;3.5,4,IF(SUMPRODUCT(US_N2O!C78:AA78/SUM(US_N2O!C78:AA78),US_N2O!C$6:AA$6)&gt;2.5,3,2)),"")</f>
        <v>4</v>
      </c>
      <c r="BB75" s="223" t="str">
        <f>IFERROR(IF(SUMPRODUCT(US_Others!U80:V80/SUM(US_Others!U80:V80),US_Others!U$8:V$8)&gt;3.5,4,IF(SUMPRODUCT(US_Others!U80:V80/SUM(US_Others!U80:V80),US_Others!U$8:V$8)&gt;2.5,3,2)),"")</f>
        <v/>
      </c>
      <c r="BC75" s="223">
        <f>IFERROR(IF((US_Others!C80*US_Others!C$8/SUM(US_Others!C80,US_Others!H80,US_Others!N80)+ US_Others!H80*US_Others!H$8/SUM(US_Others!C80,US_Others!H80,US_Others!N80)+US_Others!N80*US_Others!N$8/SUM(US_Others!C80,US_Others!H80,US_Others!N80))&gt;3.5,4,IF((US_Others!C80*US_Others!C$8/SUM(US_Others!C80,US_Others!H80,US_Others!N80)+ US_Others!H80*US_Others!H$8/SUM(US_Others!C80,US_Others!H80,US_Others!N80)+US_Others!N80*US_Others!N$8/SUM(US_Others!C80,US_Others!H80,US_Others!N80))&gt;2.5,3,2)),"")</f>
        <v>4</v>
      </c>
      <c r="BD75" s="223">
        <f>IFERROR(IF((US_Others!D80*US_Others!D$8/SUM(US_Others!D80,US_Others!I80,US_Others!O80)+US_Others!I80*US_Others!I$8/SUM(US_Others!D80,US_Others!I80,US_Others!O80)+US_Others!O80*US_Others!O$8/SUM(US_Others!D80,US_Others!I80,US_Others!O80))&gt;3.5,4,IF((US_Others!D80*US_Others!D$8/SUM(US_Others!D80,US_Others!I80,US_Others!O80)+US_Others!I80*US_Others!I$8/SUM(US_Others!D80,US_Others!I80,US_Others!O80)+US_Others!O80*US_Others!O$8/SUM(US_Others!D80,US_Others!I80,US_Others!O80))&gt;2.5,3,2)),"")</f>
        <v>4</v>
      </c>
      <c r="BE75" s="223">
        <f>IFERROR(IF((US_Others!E80*US_Others!E$8/SUM(US_Others!E80,US_Others!J80,US_Others!P80,US_Others!W80)+US_Others!J80*US_Others!J$8/SUM(US_Others!E80,US_Others!J80,US_Others!P80,US_Others!W80)+US_Others!P80*US_Others!P$8/SUM(US_Others!E80,US_Others!J80,US_Others!P80,US_Others!W80)+US_Others!W80*US_Others!W$8/SUM(US_Others!E80,US_Others!J80,US_Others!P80,US_Others!W80))&gt;3.5,4,IF((US_Others!E80*US_Others!E$8/SUM(US_Others!E80,US_Others!J80,US_Others!P80,US_Others!W80)+US_Others!J80*US_Others!J$8/SUM(US_Others!E80,US_Others!J80,US_Others!P80,US_Others!W80)+US_Others!P80*US_Others!P$8/SUM(US_Others!E80,US_Others!J80,US_Others!P80,US_Others!W80)+US_Others!W80*US_Others!W$8/SUM(US_Others!E80,US_Others!J80,US_Others!P80,US_Others!W80))&gt;2.5,3,2)),"")</f>
        <v>4</v>
      </c>
      <c r="BF75" s="223">
        <f>IFERROR(IF((US_Others!F80*US_Others!F$8/SUM(US_Others!F80,US_Others!K80,US_Others!Q80)+US_Others!K80*US_Others!K$8/SUM(US_Others!F80,US_Others!K80,US_Others!Q80)+US_Others!Q80*US_Others!Q$8/SUM(US_Others!F80,US_Others!K80,US_Others!Q80))&gt;3.5,4,IF((US_Others!F80*US_Others!F$8/SUM(US_Others!F80,US_Others!K80,US_Others!Q80)+US_Others!K80*US_Others!K$8/SUM(US_Others!F80,US_Others!K80,US_Others!Q80)+US_Others!Q80*US_Others!Q$8/SUM(US_Others!F80,US_Others!K80,US_Others!Q80))&gt;2.5,3,2)),"")</f>
        <v>4</v>
      </c>
      <c r="BG75" s="223">
        <f>IFERROR(IF((US_Others!G80*US_Others!G$8/SUM(US_Others!G80,US_Others!L80,US_Others!R80)+US_Others!L80*US_Others!L$8/SUM(US_Others!G80,US_Others!L80,US_Others!R80)+US_Others!R80*US_Others!R$8/SUM(US_Others!G80,US_Others!L80,US_Others!R80))&gt;3.5,4,IF((US_Others!G80*US_Others!G$8/SUM(US_Others!G80,US_Others!L80,US_Others!R80)+US_Others!L80*US_Others!L$8/SUM(US_Others!G80,US_Others!L80,US_Others!R80)+US_Others!R80*US_Others!R$8/SUM(US_Others!G80,US_Others!L80,US_Others!R80))&gt;2.5,3,2)),"")</f>
        <v>4</v>
      </c>
      <c r="BH75" s="219" t="str">
        <f>IFERROR(IF((US_Others!Z80*US_Others!Z$8/SUM(US_Others!Z80,US_Others!AB80)+US_Others!AB80*US_Others!AB$8/SUM(US_Others!Z80,US_Others!AB80))&gt;3.5,4,IF((US_Others!Z80*US_Others!Z$8/SUM(US_Others!Z80,US_Others!AB80)+US_Others!AB80*US_Others!AB$8/SUM(US_Others!Z80,US_Others!AB80))&gt;2.5,3,2)),"")</f>
        <v/>
      </c>
      <c r="BI75" s="219" t="str">
        <f>IFERROR(IF((US_Others!AA80*US_Others!AA$8/SUM(US_Others!AA80,US_Others!AC80)+US_Others!AC80*US_Others!AC$8/SUM(US_Others!AA80,US_Others!AC80))&gt;3.5,4,IF((US_Others!AA80*US_Others!AA$8/SUM(US_Others!AA80,US_Others!AC80)+US_Others!AC80*US_Others!AC$8/SUM(US_Others!AA80,US_Others!AC80))&gt;2.5,3,2)),"")</f>
        <v/>
      </c>
      <c r="BJ75" s="219" t="str">
        <f>IFERROR(US_Others!AD80*US_Others!AD$8/US_Others!AD80,"")</f>
        <v/>
      </c>
      <c r="BK75" s="74" t="str">
        <f>IFERROR(US_Others!AE80*US_Others!AE$8/US_Others!AE80,"")</f>
        <v/>
      </c>
      <c r="BL75" s="219" t="str">
        <f>IFERROR(IF(SUMPRODUCT(US_Others!AG80:AI80/SUM(US_Others!AG80:AI80),US_Others!AG$8:AI$8)&gt;3.5,4,IF(SUMPRODUCT(US_Others!AG80:AI80/SUM(US_Others!AG80:AI80),US_Others!AG$8:AI$8)&gt;2.5,3,2)),"")</f>
        <v/>
      </c>
      <c r="BM75" s="219" t="str">
        <f>IFERROR(US_Others!AL80*US_Others!AL$8/US_Others!AL80,"")</f>
        <v/>
      </c>
    </row>
    <row r="76" spans="1:65">
      <c r="A76" s="200" t="s">
        <v>193</v>
      </c>
      <c r="B76" s="332">
        <v>332430</v>
      </c>
      <c r="C76" s="333">
        <f>SUM(US_CO2!C79:AX79)</f>
        <v>0.83905056843261583</v>
      </c>
      <c r="D76" s="333">
        <f>SUM(US_CH4!C79:AC79)</f>
        <v>4.5578239239317232E-4</v>
      </c>
      <c r="E76" s="333">
        <f>SUM(US_N2O!C79:AA79)</f>
        <v>5.477939728031362E-4</v>
      </c>
      <c r="F76" s="332">
        <f>US_Others!V81+US_Others!U81</f>
        <v>0</v>
      </c>
      <c r="G76" s="332">
        <f>US_Others!C81+US_Others!H81+US_Others!N81</f>
        <v>0</v>
      </c>
      <c r="H76" s="332">
        <f>US_Others!D81+US_Others!I81+US_Others!O81</f>
        <v>0</v>
      </c>
      <c r="I76" s="332">
        <f>US_Others!E81+US_Others!J81+US_Others!P81+US_Others!W81</f>
        <v>0</v>
      </c>
      <c r="J76" s="332">
        <f>US_Others!F81+US_Others!K81+US_Others!Q81</f>
        <v>0</v>
      </c>
      <c r="K76" s="332">
        <f>US_Others!G81+US_Others!L81+US_Others!R81</f>
        <v>0</v>
      </c>
      <c r="L76" s="332">
        <f>US_Others!Z81+US_Others!AB81</f>
        <v>0</v>
      </c>
      <c r="M76" s="332">
        <f>US_Others!AA81+US_Others!AC81</f>
        <v>0</v>
      </c>
      <c r="N76" s="332">
        <f>US_Others!AD81</f>
        <v>0</v>
      </c>
      <c r="O76" s="332">
        <f>US_Others!AE81</f>
        <v>0</v>
      </c>
      <c r="P76" s="332">
        <f>SUM(US_Others!AG81:AI81)</f>
        <v>0</v>
      </c>
      <c r="Q76" s="332">
        <f>US_Others!AL81</f>
        <v>0</v>
      </c>
      <c r="R76" s="332"/>
      <c r="S76" s="334">
        <f t="shared" si="1"/>
        <v>839.05056843261582</v>
      </c>
      <c r="T76" s="334">
        <f>D76*1000/Spec!I$6</f>
        <v>1.8231295695726891E-2</v>
      </c>
      <c r="U76" s="334">
        <f>E76*1000/Spec!I$7</f>
        <v>1.8382348080642156E-3</v>
      </c>
      <c r="V76" s="334">
        <f>F76*1000/Spec!I$8</f>
        <v>0</v>
      </c>
      <c r="W76" s="334">
        <f>G76*1000/Spec!I$9</f>
        <v>0</v>
      </c>
      <c r="X76" s="334">
        <f>H76*1000/Spec!I$10</f>
        <v>0</v>
      </c>
      <c r="Y76" s="334">
        <f>I76*1000/Spec!I$11</f>
        <v>0</v>
      </c>
      <c r="Z76" s="334">
        <f>J76*1000/Spec!I$12</f>
        <v>0</v>
      </c>
      <c r="AA76" s="334">
        <f>K76*1000/Spec!I$15</f>
        <v>0</v>
      </c>
      <c r="AB76" s="334">
        <f>L76*1000/Spec!I$17</f>
        <v>0</v>
      </c>
      <c r="AC76" s="334">
        <f>M76*1000/Spec!I$18</f>
        <v>0</v>
      </c>
      <c r="AD76" s="335">
        <f>N76*1000/Spec!I$25</f>
        <v>0</v>
      </c>
      <c r="AE76" s="335">
        <f>O76*1000/Spec!I$26</f>
        <v>0</v>
      </c>
      <c r="AF76" s="334">
        <f>P76*1000/Spec!I$21</f>
        <v>0</v>
      </c>
      <c r="AG76" s="334">
        <f>Q76*1000/Spec!I$22</f>
        <v>0</v>
      </c>
      <c r="AI76" s="432">
        <f>S76/'2007output'!$D74</f>
        <v>4.2763634948755055E-2</v>
      </c>
      <c r="AJ76" s="432">
        <f>T76/'2007output'!$D74</f>
        <v>9.2918889886609584E-7</v>
      </c>
      <c r="AK76" s="432">
        <f>U76/'2007output'!$D74</f>
        <v>9.3688753979392688E-8</v>
      </c>
      <c r="AL76" s="433">
        <f>V76/'2007output'!$D74</f>
        <v>0</v>
      </c>
      <c r="AM76" s="433">
        <f>W76/'2007output'!$D74</f>
        <v>0</v>
      </c>
      <c r="AN76" s="433">
        <f>X76/'2007output'!$D74</f>
        <v>0</v>
      </c>
      <c r="AO76" s="433">
        <f>Y76/'2007output'!$D74</f>
        <v>0</v>
      </c>
      <c r="AP76" s="433">
        <f>Z76/'2007output'!$D74</f>
        <v>0</v>
      </c>
      <c r="AQ76" s="433">
        <f>AA76/'2007output'!$D74</f>
        <v>0</v>
      </c>
      <c r="AR76" s="433">
        <f>AB76/'2007output'!$D74</f>
        <v>0</v>
      </c>
      <c r="AS76" s="433">
        <f>AC76/'2007output'!$D74</f>
        <v>0</v>
      </c>
      <c r="AT76" s="433">
        <f>AD76/'2007output'!$D74</f>
        <v>0</v>
      </c>
      <c r="AU76" s="433">
        <f>AE76/'2007output'!$D74</f>
        <v>0</v>
      </c>
      <c r="AV76" s="433">
        <f>AF76/'2007output'!$D74</f>
        <v>0</v>
      </c>
      <c r="AW76" s="433">
        <f>AG76/'2007output'!$D74</f>
        <v>0</v>
      </c>
      <c r="AY76" s="370">
        <f>IFERROR(IF(SUMPRODUCT(US_CO2!C79:AX79/SUM(US_CO2!C79:AX79),US_CO2!C$6:AX$6)&gt;3.5,4,IF(SUMPRODUCT(US_CO2!C79:AX79/SUM(US_CO2!C79:AX79),US_CO2!C$6:AX$6)&gt;2.5,3,2)),"")</f>
        <v>4</v>
      </c>
      <c r="AZ76" s="370">
        <f>IFERROR(IF(SUMPRODUCT(US_CH4!C79:AC79/SUM(US_CH4!C79:AC79),US_CH4!C$6:AC$6)&gt;3.5,4,IF(SUMPRODUCT(US_CH4!C79:AC79/SUM(US_CH4!C79:AC79),US_CH4!C$6:AC$6)&gt;2.5,3,2)),"")</f>
        <v>4</v>
      </c>
      <c r="BA76" s="223">
        <f>IFERROR(IF(SUMPRODUCT(US_N2O!C79:AA79/SUM(US_N2O!C79:AA79),US_N2O!C$6:AA$6)&gt;3.5,4,IF(SUMPRODUCT(US_N2O!C79:AA79/SUM(US_N2O!C79:AA79),US_N2O!C$6:AA$6)&gt;2.5,3,2)),"")</f>
        <v>4</v>
      </c>
      <c r="BB76" s="223" t="str">
        <f>IFERROR(IF(SUMPRODUCT(US_Others!U81:V81/SUM(US_Others!U81:V81),US_Others!U$8:V$8)&gt;3.5,4,IF(SUMPRODUCT(US_Others!U81:V81/SUM(US_Others!U81:V81),US_Others!U$8:V$8)&gt;2.5,3,2)),"")</f>
        <v/>
      </c>
      <c r="BC76" s="223" t="str">
        <f>IFERROR(IF((US_Others!C81*US_Others!C$8/SUM(US_Others!C81,US_Others!H81,US_Others!N81)+ US_Others!H81*US_Others!H$8/SUM(US_Others!C81,US_Others!H81,US_Others!N81)+US_Others!N81*US_Others!N$8/SUM(US_Others!C81,US_Others!H81,US_Others!N81))&gt;3.5,4,IF((US_Others!C81*US_Others!C$8/SUM(US_Others!C81,US_Others!H81,US_Others!N81)+ US_Others!H81*US_Others!H$8/SUM(US_Others!C81,US_Others!H81,US_Others!N81)+US_Others!N81*US_Others!N$8/SUM(US_Others!C81,US_Others!H81,US_Others!N81))&gt;2.5,3,2)),"")</f>
        <v/>
      </c>
      <c r="BD76" s="223" t="str">
        <f>IFERROR(IF((US_Others!D81*US_Others!D$8/SUM(US_Others!D81,US_Others!I81,US_Others!O81)+US_Others!I81*US_Others!I$8/SUM(US_Others!D81,US_Others!I81,US_Others!O81)+US_Others!O81*US_Others!O$8/SUM(US_Others!D81,US_Others!I81,US_Others!O81))&gt;3.5,4,IF((US_Others!D81*US_Others!D$8/SUM(US_Others!D81,US_Others!I81,US_Others!O81)+US_Others!I81*US_Others!I$8/SUM(US_Others!D81,US_Others!I81,US_Others!O81)+US_Others!O81*US_Others!O$8/SUM(US_Others!D81,US_Others!I81,US_Others!O81))&gt;2.5,3,2)),"")</f>
        <v/>
      </c>
      <c r="BE76" s="223" t="str">
        <f>IFERROR(IF((US_Others!E81*US_Others!E$8/SUM(US_Others!E81,US_Others!J81,US_Others!P81,US_Others!W81)+US_Others!J81*US_Others!J$8/SUM(US_Others!E81,US_Others!J81,US_Others!P81,US_Others!W81)+US_Others!P81*US_Others!P$8/SUM(US_Others!E81,US_Others!J81,US_Others!P81,US_Others!W81)+US_Others!W81*US_Others!W$8/SUM(US_Others!E81,US_Others!J81,US_Others!P81,US_Others!W81))&gt;3.5,4,IF((US_Others!E81*US_Others!E$8/SUM(US_Others!E81,US_Others!J81,US_Others!P81,US_Others!W81)+US_Others!J81*US_Others!J$8/SUM(US_Others!E81,US_Others!J81,US_Others!P81,US_Others!W81)+US_Others!P81*US_Others!P$8/SUM(US_Others!E81,US_Others!J81,US_Others!P81,US_Others!W81)+US_Others!W81*US_Others!W$8/SUM(US_Others!E81,US_Others!J81,US_Others!P81,US_Others!W81))&gt;2.5,3,2)),"")</f>
        <v/>
      </c>
      <c r="BF76" s="223" t="str">
        <f>IFERROR(IF((US_Others!F81*US_Others!F$8/SUM(US_Others!F81,US_Others!K81,US_Others!Q81)+US_Others!K81*US_Others!K$8/SUM(US_Others!F81,US_Others!K81,US_Others!Q81)+US_Others!Q81*US_Others!Q$8/SUM(US_Others!F81,US_Others!K81,US_Others!Q81))&gt;3.5,4,IF((US_Others!F81*US_Others!F$8/SUM(US_Others!F81,US_Others!K81,US_Others!Q81)+US_Others!K81*US_Others!K$8/SUM(US_Others!F81,US_Others!K81,US_Others!Q81)+US_Others!Q81*US_Others!Q$8/SUM(US_Others!F81,US_Others!K81,US_Others!Q81))&gt;2.5,3,2)),"")</f>
        <v/>
      </c>
      <c r="BG76" s="223" t="str">
        <f>IFERROR(IF((US_Others!G81*US_Others!G$8/SUM(US_Others!G81,US_Others!L81,US_Others!R81)+US_Others!L81*US_Others!L$8/SUM(US_Others!G81,US_Others!L81,US_Others!R81)+US_Others!R81*US_Others!R$8/SUM(US_Others!G81,US_Others!L81,US_Others!R81))&gt;3.5,4,IF((US_Others!G81*US_Others!G$8/SUM(US_Others!G81,US_Others!L81,US_Others!R81)+US_Others!L81*US_Others!L$8/SUM(US_Others!G81,US_Others!L81,US_Others!R81)+US_Others!R81*US_Others!R$8/SUM(US_Others!G81,US_Others!L81,US_Others!R81))&gt;2.5,3,2)),"")</f>
        <v/>
      </c>
      <c r="BH76" s="219" t="str">
        <f>IFERROR(IF((US_Others!Z81*US_Others!Z$8/SUM(US_Others!Z81,US_Others!AB81)+US_Others!AB81*US_Others!AB$8/SUM(US_Others!Z81,US_Others!AB81))&gt;3.5,4,IF((US_Others!Z81*US_Others!Z$8/SUM(US_Others!Z81,US_Others!AB81)+US_Others!AB81*US_Others!AB$8/SUM(US_Others!Z81,US_Others!AB81))&gt;2.5,3,2)),"")</f>
        <v/>
      </c>
      <c r="BI76" s="219" t="str">
        <f>IFERROR(IF((US_Others!AA81*US_Others!AA$8/SUM(US_Others!AA81,US_Others!AC81)+US_Others!AC81*US_Others!AC$8/SUM(US_Others!AA81,US_Others!AC81))&gt;3.5,4,IF((US_Others!AA81*US_Others!AA$8/SUM(US_Others!AA81,US_Others!AC81)+US_Others!AC81*US_Others!AC$8/SUM(US_Others!AA81,US_Others!AC81))&gt;2.5,3,2)),"")</f>
        <v/>
      </c>
      <c r="BJ76" s="219" t="str">
        <f>IFERROR(US_Others!AD81*US_Others!AD$8/US_Others!AD81,"")</f>
        <v/>
      </c>
      <c r="BK76" s="74" t="str">
        <f>IFERROR(US_Others!AE81*US_Others!AE$8/US_Others!AE81,"")</f>
        <v/>
      </c>
      <c r="BL76" s="219" t="str">
        <f>IFERROR(IF(SUMPRODUCT(US_Others!AG81:AI81/SUM(US_Others!AG81:AI81),US_Others!AG$8:AI$8)&gt;3.5,4,IF(SUMPRODUCT(US_Others!AG81:AI81/SUM(US_Others!AG81:AI81),US_Others!AG$8:AI$8)&gt;2.5,3,2)),"")</f>
        <v/>
      </c>
      <c r="BM76" s="219" t="str">
        <f>IFERROR(US_Others!AL81*US_Others!AL$8/US_Others!AL81,"")</f>
        <v/>
      </c>
    </row>
    <row r="77" spans="1:65">
      <c r="A77" s="200" t="s">
        <v>194</v>
      </c>
      <c r="B77" s="332">
        <v>332500</v>
      </c>
      <c r="C77" s="333">
        <f>SUM(US_CO2!C80:AX80)</f>
        <v>0.24800216586485954</v>
      </c>
      <c r="D77" s="333">
        <f>SUM(US_CH4!C80:AC80)</f>
        <v>1.3729181079513207E-4</v>
      </c>
      <c r="E77" s="333">
        <f>SUM(US_N2O!C80:AA80)</f>
        <v>1.7102939027878548E-4</v>
      </c>
      <c r="F77" s="332">
        <f>US_Others!V82+US_Others!U82</f>
        <v>0</v>
      </c>
      <c r="G77" s="332">
        <f>US_Others!C82+US_Others!H82+US_Others!N82</f>
        <v>5.3675381892975451E-6</v>
      </c>
      <c r="H77" s="332">
        <f>US_Others!D82+US_Others!I82+US_Others!O82</f>
        <v>8.802762630447973E-5</v>
      </c>
      <c r="I77" s="332">
        <f>US_Others!E82+US_Others!J82+US_Others!P82+US_Others!W82</f>
        <v>4.0685939474875384E-4</v>
      </c>
      <c r="J77" s="332">
        <f>US_Others!F82+US_Others!K82+US_Others!Q82</f>
        <v>7.0314750279797821E-5</v>
      </c>
      <c r="K77" s="332">
        <f>US_Others!G82+US_Others!L82+US_Others!R82</f>
        <v>6.9777996460868083E-6</v>
      </c>
      <c r="L77" s="332">
        <f>US_Others!Z82+US_Others!AB82</f>
        <v>0</v>
      </c>
      <c r="M77" s="332">
        <f>US_Others!AA82+US_Others!AC82</f>
        <v>0</v>
      </c>
      <c r="N77" s="332">
        <f>US_Others!AD82</f>
        <v>0</v>
      </c>
      <c r="O77" s="332">
        <f>US_Others!AE82</f>
        <v>0</v>
      </c>
      <c r="P77" s="332">
        <f>SUM(US_Others!AG82:AI82)</f>
        <v>0</v>
      </c>
      <c r="Q77" s="332">
        <f>US_Others!AL82</f>
        <v>0</v>
      </c>
      <c r="R77" s="332"/>
      <c r="S77" s="334">
        <f t="shared" si="1"/>
        <v>248.00216586485953</v>
      </c>
      <c r="T77" s="334">
        <f>D77*1000/Spec!I$6</f>
        <v>5.491672431805282E-3</v>
      </c>
      <c r="U77" s="334">
        <f>E77*1000/Spec!I$7</f>
        <v>5.7392412845230019E-4</v>
      </c>
      <c r="V77" s="334">
        <f>F77*1000/Spec!I$8</f>
        <v>0</v>
      </c>
      <c r="W77" s="334">
        <f>G77*1000/Spec!I$9</f>
        <v>7.9519084285889553E-6</v>
      </c>
      <c r="X77" s="334">
        <f>H77*1000/Spec!I$10</f>
        <v>2.5150750372708493E-5</v>
      </c>
      <c r="Y77" s="334">
        <f>I77*1000/Spec!I$11</f>
        <v>2.8451705926486279E-4</v>
      </c>
      <c r="Z77" s="334">
        <f>J77*1000/Spec!I$12</f>
        <v>1.5730369190111367E-5</v>
      </c>
      <c r="AA77" s="334">
        <f>K77*1000/Spec!I$15</f>
        <v>7.1129456127286525E-7</v>
      </c>
      <c r="AB77" s="334">
        <f>L77*1000/Spec!I$17</f>
        <v>0</v>
      </c>
      <c r="AC77" s="334">
        <f>M77*1000/Spec!I$18</f>
        <v>0</v>
      </c>
      <c r="AD77" s="335">
        <f>N77*1000/Spec!I$25</f>
        <v>0</v>
      </c>
      <c r="AE77" s="335">
        <f>O77*1000/Spec!I$26</f>
        <v>0</v>
      </c>
      <c r="AF77" s="334">
        <f>P77*1000/Spec!I$21</f>
        <v>0</v>
      </c>
      <c r="AG77" s="334">
        <f>Q77*1000/Spec!I$22</f>
        <v>0</v>
      </c>
      <c r="AI77" s="432">
        <f>S77/'2007output'!$D75</f>
        <v>2.3716925502689758E-2</v>
      </c>
      <c r="AJ77" s="432">
        <f>T77/'2007output'!$D75</f>
        <v>5.2517922775430094E-7</v>
      </c>
      <c r="AK77" s="432">
        <f>U77/'2007output'!$D75</f>
        <v>5.4885471468489509E-8</v>
      </c>
      <c r="AL77" s="433">
        <f>V77/'2007output'!$D75</f>
        <v>0</v>
      </c>
      <c r="AM77" s="433">
        <f>W77/'2007output'!$D75</f>
        <v>7.6045634177172255E-10</v>
      </c>
      <c r="AN77" s="433">
        <f>X77/'2007output'!$D75</f>
        <v>2.4052147724037051E-9</v>
      </c>
      <c r="AO77" s="433">
        <f>Y77/'2007output'!$D75</f>
        <v>2.7208915193531588E-8</v>
      </c>
      <c r="AP77" s="433">
        <f>Z77/'2007output'!$D75</f>
        <v>1.5043255485719136E-9</v>
      </c>
      <c r="AQ77" s="433">
        <f>AA77/'2007output'!$D75</f>
        <v>6.8022470938296281E-11</v>
      </c>
      <c r="AR77" s="433">
        <f>AB77/'2007output'!$D75</f>
        <v>0</v>
      </c>
      <c r="AS77" s="433">
        <f>AC77/'2007output'!$D75</f>
        <v>0</v>
      </c>
      <c r="AT77" s="433">
        <f>AD77/'2007output'!$D75</f>
        <v>0</v>
      </c>
      <c r="AU77" s="433">
        <f>AE77/'2007output'!$D75</f>
        <v>0</v>
      </c>
      <c r="AV77" s="433">
        <f>AF77/'2007output'!$D75</f>
        <v>0</v>
      </c>
      <c r="AW77" s="433">
        <f>AG77/'2007output'!$D75</f>
        <v>0</v>
      </c>
      <c r="AY77" s="370">
        <f>IFERROR(IF(SUMPRODUCT(US_CO2!C80:AX80/SUM(US_CO2!C80:AX80),US_CO2!C$6:AX$6)&gt;3.5,4,IF(SUMPRODUCT(US_CO2!C80:AX80/SUM(US_CO2!C80:AX80),US_CO2!C$6:AX$6)&gt;2.5,3,2)),"")</f>
        <v>4</v>
      </c>
      <c r="AZ77" s="370">
        <f>IFERROR(IF(SUMPRODUCT(US_CH4!C80:AC80/SUM(US_CH4!C80:AC80),US_CH4!C$6:AC$6)&gt;3.5,4,IF(SUMPRODUCT(US_CH4!C80:AC80/SUM(US_CH4!C80:AC80),US_CH4!C$6:AC$6)&gt;2.5,3,2)),"")</f>
        <v>4</v>
      </c>
      <c r="BA77" s="223">
        <f>IFERROR(IF(SUMPRODUCT(US_N2O!C80:AA80/SUM(US_N2O!C80:AA80),US_N2O!C$6:AA$6)&gt;3.5,4,IF(SUMPRODUCT(US_N2O!C80:AA80/SUM(US_N2O!C80:AA80),US_N2O!C$6:AA$6)&gt;2.5,3,2)),"")</f>
        <v>4</v>
      </c>
      <c r="BB77" s="223" t="str">
        <f>IFERROR(IF(SUMPRODUCT(US_Others!U82:V82/SUM(US_Others!U82:V82),US_Others!U$8:V$8)&gt;3.5,4,IF(SUMPRODUCT(US_Others!U82:V82/SUM(US_Others!U82:V82),US_Others!U$8:V$8)&gt;2.5,3,2)),"")</f>
        <v/>
      </c>
      <c r="BC77" s="223">
        <f>IFERROR(IF((US_Others!C82*US_Others!C$8/SUM(US_Others!C82,US_Others!H82,US_Others!N82)+ US_Others!H82*US_Others!H$8/SUM(US_Others!C82,US_Others!H82,US_Others!N82)+US_Others!N82*US_Others!N$8/SUM(US_Others!C82,US_Others!H82,US_Others!N82))&gt;3.5,4,IF((US_Others!C82*US_Others!C$8/SUM(US_Others!C82,US_Others!H82,US_Others!N82)+ US_Others!H82*US_Others!H$8/SUM(US_Others!C82,US_Others!H82,US_Others!N82)+US_Others!N82*US_Others!N$8/SUM(US_Others!C82,US_Others!H82,US_Others!N82))&gt;2.5,3,2)),"")</f>
        <v>4</v>
      </c>
      <c r="BD77" s="223">
        <f>IFERROR(IF((US_Others!D82*US_Others!D$8/SUM(US_Others!D82,US_Others!I82,US_Others!O82)+US_Others!I82*US_Others!I$8/SUM(US_Others!D82,US_Others!I82,US_Others!O82)+US_Others!O82*US_Others!O$8/SUM(US_Others!D82,US_Others!I82,US_Others!O82))&gt;3.5,4,IF((US_Others!D82*US_Others!D$8/SUM(US_Others!D82,US_Others!I82,US_Others!O82)+US_Others!I82*US_Others!I$8/SUM(US_Others!D82,US_Others!I82,US_Others!O82)+US_Others!O82*US_Others!O$8/SUM(US_Others!D82,US_Others!I82,US_Others!O82))&gt;2.5,3,2)),"")</f>
        <v>4</v>
      </c>
      <c r="BE77" s="223">
        <f>IFERROR(IF((US_Others!E82*US_Others!E$8/SUM(US_Others!E82,US_Others!J82,US_Others!P82,US_Others!W82)+US_Others!J82*US_Others!J$8/SUM(US_Others!E82,US_Others!J82,US_Others!P82,US_Others!W82)+US_Others!P82*US_Others!P$8/SUM(US_Others!E82,US_Others!J82,US_Others!P82,US_Others!W82)+US_Others!W82*US_Others!W$8/SUM(US_Others!E82,US_Others!J82,US_Others!P82,US_Others!W82))&gt;3.5,4,IF((US_Others!E82*US_Others!E$8/SUM(US_Others!E82,US_Others!J82,US_Others!P82,US_Others!W82)+US_Others!J82*US_Others!J$8/SUM(US_Others!E82,US_Others!J82,US_Others!P82,US_Others!W82)+US_Others!P82*US_Others!P$8/SUM(US_Others!E82,US_Others!J82,US_Others!P82,US_Others!W82)+US_Others!W82*US_Others!W$8/SUM(US_Others!E82,US_Others!J82,US_Others!P82,US_Others!W82))&gt;2.5,3,2)),"")</f>
        <v>4</v>
      </c>
      <c r="BF77" s="223">
        <f>IFERROR(IF((US_Others!F82*US_Others!F$8/SUM(US_Others!F82,US_Others!K82,US_Others!Q82)+US_Others!K82*US_Others!K$8/SUM(US_Others!F82,US_Others!K82,US_Others!Q82)+US_Others!Q82*US_Others!Q$8/SUM(US_Others!F82,US_Others!K82,US_Others!Q82))&gt;3.5,4,IF((US_Others!F82*US_Others!F$8/SUM(US_Others!F82,US_Others!K82,US_Others!Q82)+US_Others!K82*US_Others!K$8/SUM(US_Others!F82,US_Others!K82,US_Others!Q82)+US_Others!Q82*US_Others!Q$8/SUM(US_Others!F82,US_Others!K82,US_Others!Q82))&gt;2.5,3,2)),"")</f>
        <v>4</v>
      </c>
      <c r="BG77" s="223">
        <f>IFERROR(IF((US_Others!G82*US_Others!G$8/SUM(US_Others!G82,US_Others!L82,US_Others!R82)+US_Others!L82*US_Others!L$8/SUM(US_Others!G82,US_Others!L82,US_Others!R82)+US_Others!R82*US_Others!R$8/SUM(US_Others!G82,US_Others!L82,US_Others!R82))&gt;3.5,4,IF((US_Others!G82*US_Others!G$8/SUM(US_Others!G82,US_Others!L82,US_Others!R82)+US_Others!L82*US_Others!L$8/SUM(US_Others!G82,US_Others!L82,US_Others!R82)+US_Others!R82*US_Others!R$8/SUM(US_Others!G82,US_Others!L82,US_Others!R82))&gt;2.5,3,2)),"")</f>
        <v>4</v>
      </c>
      <c r="BH77" s="219" t="str">
        <f>IFERROR(IF((US_Others!Z82*US_Others!Z$8/SUM(US_Others!Z82,US_Others!AB82)+US_Others!AB82*US_Others!AB$8/SUM(US_Others!Z82,US_Others!AB82))&gt;3.5,4,IF((US_Others!Z82*US_Others!Z$8/SUM(US_Others!Z82,US_Others!AB82)+US_Others!AB82*US_Others!AB$8/SUM(US_Others!Z82,US_Others!AB82))&gt;2.5,3,2)),"")</f>
        <v/>
      </c>
      <c r="BI77" s="219" t="str">
        <f>IFERROR(IF((US_Others!AA82*US_Others!AA$8/SUM(US_Others!AA82,US_Others!AC82)+US_Others!AC82*US_Others!AC$8/SUM(US_Others!AA82,US_Others!AC82))&gt;3.5,4,IF((US_Others!AA82*US_Others!AA$8/SUM(US_Others!AA82,US_Others!AC82)+US_Others!AC82*US_Others!AC$8/SUM(US_Others!AA82,US_Others!AC82))&gt;2.5,3,2)),"")</f>
        <v/>
      </c>
      <c r="BJ77" s="219" t="str">
        <f>IFERROR(US_Others!AD82*US_Others!AD$8/US_Others!AD82,"")</f>
        <v/>
      </c>
      <c r="BK77" s="74" t="str">
        <f>IFERROR(US_Others!AE82*US_Others!AE$8/US_Others!AE82,"")</f>
        <v/>
      </c>
      <c r="BL77" s="219" t="str">
        <f>IFERROR(IF(SUMPRODUCT(US_Others!AG82:AI82/SUM(US_Others!AG82:AI82),US_Others!AG$8:AI$8)&gt;3.5,4,IF(SUMPRODUCT(US_Others!AG82:AI82/SUM(US_Others!AG82:AI82),US_Others!AG$8:AI$8)&gt;2.5,3,2)),"")</f>
        <v/>
      </c>
      <c r="BM77" s="219" t="str">
        <f>IFERROR(US_Others!AL82*US_Others!AL$8/US_Others!AL82,"")</f>
        <v/>
      </c>
    </row>
    <row r="78" spans="1:65">
      <c r="A78" s="200" t="s">
        <v>195</v>
      </c>
      <c r="B78" s="332">
        <v>332600</v>
      </c>
      <c r="C78" s="333">
        <f>SUM(US_CO2!C81:AX81)</f>
        <v>0.40327982170931964</v>
      </c>
      <c r="D78" s="333">
        <f>SUM(US_CH4!C81:AC81)</f>
        <v>2.2110512174198474E-4</v>
      </c>
      <c r="E78" s="333">
        <f>SUM(US_N2O!C81:AA81)</f>
        <v>2.701779646272988E-4</v>
      </c>
      <c r="F78" s="332">
        <f>US_Others!V83+US_Others!U83</f>
        <v>0</v>
      </c>
      <c r="G78" s="332">
        <f>US_Others!C83+US_Others!H83+US_Others!N83</f>
        <v>9.3651649393877155E-6</v>
      </c>
      <c r="H78" s="332">
        <f>US_Others!D83+US_Others!I83+US_Others!O83</f>
        <v>1.5358870500595855E-4</v>
      </c>
      <c r="I78" s="332">
        <f>US_Others!E83+US_Others!J83+US_Others!P83+US_Others!W83</f>
        <v>7.0987950240558888E-4</v>
      </c>
      <c r="J78" s="332">
        <f>US_Others!F83+US_Others!K83+US_Others!Q83</f>
        <v>1.2268366070597908E-4</v>
      </c>
      <c r="K78" s="332">
        <f>US_Others!G83+US_Others!L83+US_Others!R83</f>
        <v>1.2174714421204033E-5</v>
      </c>
      <c r="L78" s="332">
        <f>US_Others!Z83+US_Others!AB83</f>
        <v>0</v>
      </c>
      <c r="M78" s="332">
        <f>US_Others!AA83+US_Others!AC83</f>
        <v>0</v>
      </c>
      <c r="N78" s="332">
        <f>US_Others!AD83</f>
        <v>0</v>
      </c>
      <c r="O78" s="332">
        <f>US_Others!AE83</f>
        <v>0</v>
      </c>
      <c r="P78" s="332">
        <f>SUM(US_Others!AG83:AI83)</f>
        <v>0</v>
      </c>
      <c r="Q78" s="332">
        <f>US_Others!AL83</f>
        <v>0</v>
      </c>
      <c r="R78" s="332"/>
      <c r="S78" s="334">
        <f t="shared" si="1"/>
        <v>403.27982170931966</v>
      </c>
      <c r="T78" s="334">
        <f>D78*1000/Spec!I$6</f>
        <v>8.8442048696793889E-3</v>
      </c>
      <c r="U78" s="334">
        <f>E78*1000/Spec!I$7</f>
        <v>9.0663746519227789E-4</v>
      </c>
      <c r="V78" s="334">
        <f>F78*1000/Spec!I$8</f>
        <v>0</v>
      </c>
      <c r="W78" s="334">
        <f>G78*1000/Spec!I$9</f>
        <v>1.3874318428722541E-5</v>
      </c>
      <c r="X78" s="334">
        <f>H78*1000/Spec!I$10</f>
        <v>4.3882487144559586E-5</v>
      </c>
      <c r="Y78" s="334">
        <f>I78*1000/Spec!I$11</f>
        <v>4.9641923245146075E-4</v>
      </c>
      <c r="Z78" s="334">
        <f>J78*1000/Spec!I$12</f>
        <v>2.7446009106483015E-5</v>
      </c>
      <c r="AA78" s="334">
        <f>K78*1000/Spec!I$15</f>
        <v>1.2410514190829799E-6</v>
      </c>
      <c r="AB78" s="334">
        <f>L78*1000/Spec!I$17</f>
        <v>0</v>
      </c>
      <c r="AC78" s="334">
        <f>M78*1000/Spec!I$18</f>
        <v>0</v>
      </c>
      <c r="AD78" s="335">
        <f>N78*1000/Spec!I$25</f>
        <v>0</v>
      </c>
      <c r="AE78" s="335">
        <f>O78*1000/Spec!I$26</f>
        <v>0</v>
      </c>
      <c r="AF78" s="334">
        <f>P78*1000/Spec!I$21</f>
        <v>0</v>
      </c>
      <c r="AG78" s="334">
        <f>Q78*1000/Spec!I$22</f>
        <v>0</v>
      </c>
      <c r="AI78" s="432">
        <f>S78/'2007output'!$D76</f>
        <v>3.8152386945649042E-2</v>
      </c>
      <c r="AJ78" s="432">
        <f>T78/'2007output'!$D76</f>
        <v>8.3670818188819832E-7</v>
      </c>
      <c r="AK78" s="432">
        <f>U78/'2007output'!$D76</f>
        <v>8.5772660890458904E-8</v>
      </c>
      <c r="AL78" s="433">
        <f>V78/'2007output'!$D76</f>
        <v>0</v>
      </c>
      <c r="AM78" s="433">
        <f>W78/'2007output'!$D76</f>
        <v>1.3125833151188853E-9</v>
      </c>
      <c r="AN78" s="433">
        <f>X78/'2007output'!$D76</f>
        <v>4.1515135138188753E-9</v>
      </c>
      <c r="AO78" s="433">
        <f>Y78/'2007output'!$D76</f>
        <v>4.696386385878166E-8</v>
      </c>
      <c r="AP78" s="433">
        <f>Z78/'2007output'!$D76</f>
        <v>2.5965364572569898E-9</v>
      </c>
      <c r="AQ78" s="433">
        <f>AA78/'2007output'!$D76</f>
        <v>1.174099754349462E-10</v>
      </c>
      <c r="AR78" s="433">
        <f>AB78/'2007output'!$D76</f>
        <v>0</v>
      </c>
      <c r="AS78" s="433">
        <f>AC78/'2007output'!$D76</f>
        <v>0</v>
      </c>
      <c r="AT78" s="433">
        <f>AD78/'2007output'!$D76</f>
        <v>0</v>
      </c>
      <c r="AU78" s="433">
        <f>AE78/'2007output'!$D76</f>
        <v>0</v>
      </c>
      <c r="AV78" s="433">
        <f>AF78/'2007output'!$D76</f>
        <v>0</v>
      </c>
      <c r="AW78" s="433">
        <f>AG78/'2007output'!$D76</f>
        <v>0</v>
      </c>
      <c r="AY78" s="370">
        <f>IFERROR(IF(SUMPRODUCT(US_CO2!C81:AX81/SUM(US_CO2!C81:AX81),US_CO2!C$6:AX$6)&gt;3.5,4,IF(SUMPRODUCT(US_CO2!C81:AX81/SUM(US_CO2!C81:AX81),US_CO2!C$6:AX$6)&gt;2.5,3,2)),"")</f>
        <v>4</v>
      </c>
      <c r="AZ78" s="370">
        <f>IFERROR(IF(SUMPRODUCT(US_CH4!C81:AC81/SUM(US_CH4!C81:AC81),US_CH4!C$6:AC$6)&gt;3.5,4,IF(SUMPRODUCT(US_CH4!C81:AC81/SUM(US_CH4!C81:AC81),US_CH4!C$6:AC$6)&gt;2.5,3,2)),"")</f>
        <v>4</v>
      </c>
      <c r="BA78" s="223">
        <f>IFERROR(IF(SUMPRODUCT(US_N2O!C81:AA81/SUM(US_N2O!C81:AA81),US_N2O!C$6:AA$6)&gt;3.5,4,IF(SUMPRODUCT(US_N2O!C81:AA81/SUM(US_N2O!C81:AA81),US_N2O!C$6:AA$6)&gt;2.5,3,2)),"")</f>
        <v>4</v>
      </c>
      <c r="BB78" s="223" t="str">
        <f>IFERROR(IF(SUMPRODUCT(US_Others!U83:V83/SUM(US_Others!U83:V83),US_Others!U$8:V$8)&gt;3.5,4,IF(SUMPRODUCT(US_Others!U83:V83/SUM(US_Others!U83:V83),US_Others!U$8:V$8)&gt;2.5,3,2)),"")</f>
        <v/>
      </c>
      <c r="BC78" s="223">
        <f>IFERROR(IF((US_Others!C83*US_Others!C$8/SUM(US_Others!C83,US_Others!H83,US_Others!N83)+ US_Others!H83*US_Others!H$8/SUM(US_Others!C83,US_Others!H83,US_Others!N83)+US_Others!N83*US_Others!N$8/SUM(US_Others!C83,US_Others!H83,US_Others!N83))&gt;3.5,4,IF((US_Others!C83*US_Others!C$8/SUM(US_Others!C83,US_Others!H83,US_Others!N83)+ US_Others!H83*US_Others!H$8/SUM(US_Others!C83,US_Others!H83,US_Others!N83)+US_Others!N83*US_Others!N$8/SUM(US_Others!C83,US_Others!H83,US_Others!N83))&gt;2.5,3,2)),"")</f>
        <v>4</v>
      </c>
      <c r="BD78" s="223">
        <f>IFERROR(IF((US_Others!D83*US_Others!D$8/SUM(US_Others!D83,US_Others!I83,US_Others!O83)+US_Others!I83*US_Others!I$8/SUM(US_Others!D83,US_Others!I83,US_Others!O83)+US_Others!O83*US_Others!O$8/SUM(US_Others!D83,US_Others!I83,US_Others!O83))&gt;3.5,4,IF((US_Others!D83*US_Others!D$8/SUM(US_Others!D83,US_Others!I83,US_Others!O83)+US_Others!I83*US_Others!I$8/SUM(US_Others!D83,US_Others!I83,US_Others!O83)+US_Others!O83*US_Others!O$8/SUM(US_Others!D83,US_Others!I83,US_Others!O83))&gt;2.5,3,2)),"")</f>
        <v>4</v>
      </c>
      <c r="BE78" s="223">
        <f>IFERROR(IF((US_Others!E83*US_Others!E$8/SUM(US_Others!E83,US_Others!J83,US_Others!P83,US_Others!W83)+US_Others!J83*US_Others!J$8/SUM(US_Others!E83,US_Others!J83,US_Others!P83,US_Others!W83)+US_Others!P83*US_Others!P$8/SUM(US_Others!E83,US_Others!J83,US_Others!P83,US_Others!W83)+US_Others!W83*US_Others!W$8/SUM(US_Others!E83,US_Others!J83,US_Others!P83,US_Others!W83))&gt;3.5,4,IF((US_Others!E83*US_Others!E$8/SUM(US_Others!E83,US_Others!J83,US_Others!P83,US_Others!W83)+US_Others!J83*US_Others!J$8/SUM(US_Others!E83,US_Others!J83,US_Others!P83,US_Others!W83)+US_Others!P83*US_Others!P$8/SUM(US_Others!E83,US_Others!J83,US_Others!P83,US_Others!W83)+US_Others!W83*US_Others!W$8/SUM(US_Others!E83,US_Others!J83,US_Others!P83,US_Others!W83))&gt;2.5,3,2)),"")</f>
        <v>4</v>
      </c>
      <c r="BF78" s="223">
        <f>IFERROR(IF((US_Others!F83*US_Others!F$8/SUM(US_Others!F83,US_Others!K83,US_Others!Q83)+US_Others!K83*US_Others!K$8/SUM(US_Others!F83,US_Others!K83,US_Others!Q83)+US_Others!Q83*US_Others!Q$8/SUM(US_Others!F83,US_Others!K83,US_Others!Q83))&gt;3.5,4,IF((US_Others!F83*US_Others!F$8/SUM(US_Others!F83,US_Others!K83,US_Others!Q83)+US_Others!K83*US_Others!K$8/SUM(US_Others!F83,US_Others!K83,US_Others!Q83)+US_Others!Q83*US_Others!Q$8/SUM(US_Others!F83,US_Others!K83,US_Others!Q83))&gt;2.5,3,2)),"")</f>
        <v>4</v>
      </c>
      <c r="BG78" s="223">
        <f>IFERROR(IF((US_Others!G83*US_Others!G$8/SUM(US_Others!G83,US_Others!L83,US_Others!R83)+US_Others!L83*US_Others!L$8/SUM(US_Others!G83,US_Others!L83,US_Others!R83)+US_Others!R83*US_Others!R$8/SUM(US_Others!G83,US_Others!L83,US_Others!R83))&gt;3.5,4,IF((US_Others!G83*US_Others!G$8/SUM(US_Others!G83,US_Others!L83,US_Others!R83)+US_Others!L83*US_Others!L$8/SUM(US_Others!G83,US_Others!L83,US_Others!R83)+US_Others!R83*US_Others!R$8/SUM(US_Others!G83,US_Others!L83,US_Others!R83))&gt;2.5,3,2)),"")</f>
        <v>4</v>
      </c>
      <c r="BH78" s="219" t="str">
        <f>IFERROR(IF((US_Others!Z83*US_Others!Z$8/SUM(US_Others!Z83,US_Others!AB83)+US_Others!AB83*US_Others!AB$8/SUM(US_Others!Z83,US_Others!AB83))&gt;3.5,4,IF((US_Others!Z83*US_Others!Z$8/SUM(US_Others!Z83,US_Others!AB83)+US_Others!AB83*US_Others!AB$8/SUM(US_Others!Z83,US_Others!AB83))&gt;2.5,3,2)),"")</f>
        <v/>
      </c>
      <c r="BI78" s="219" t="str">
        <f>IFERROR(IF((US_Others!AA83*US_Others!AA$8/SUM(US_Others!AA83,US_Others!AC83)+US_Others!AC83*US_Others!AC$8/SUM(US_Others!AA83,US_Others!AC83))&gt;3.5,4,IF((US_Others!AA83*US_Others!AA$8/SUM(US_Others!AA83,US_Others!AC83)+US_Others!AC83*US_Others!AC$8/SUM(US_Others!AA83,US_Others!AC83))&gt;2.5,3,2)),"")</f>
        <v/>
      </c>
      <c r="BJ78" s="219" t="str">
        <f>IFERROR(US_Others!AD83*US_Others!AD$8/US_Others!AD83,"")</f>
        <v/>
      </c>
      <c r="BK78" s="74" t="str">
        <f>IFERROR(US_Others!AE83*US_Others!AE$8/US_Others!AE83,"")</f>
        <v/>
      </c>
      <c r="BL78" s="219" t="str">
        <f>IFERROR(IF(SUMPRODUCT(US_Others!AG83:AI83/SUM(US_Others!AG83:AI83),US_Others!AG$8:AI$8)&gt;3.5,4,IF(SUMPRODUCT(US_Others!AG83:AI83/SUM(US_Others!AG83:AI83),US_Others!AG$8:AI$8)&gt;2.5,3,2)),"")</f>
        <v/>
      </c>
      <c r="BM78" s="219" t="str">
        <f>IFERROR(US_Others!AL83*US_Others!AL$8/US_Others!AL83,"")</f>
        <v/>
      </c>
    </row>
    <row r="79" spans="1:65">
      <c r="A79" s="200" t="s">
        <v>196</v>
      </c>
      <c r="B79" s="332">
        <v>332710</v>
      </c>
      <c r="C79" s="333">
        <f>SUM(US_CO2!C82:AX82)</f>
        <v>0.91517090342057428</v>
      </c>
      <c r="D79" s="333">
        <f>SUM(US_CH4!C82:AC82)</f>
        <v>5.6170183741708702E-4</v>
      </c>
      <c r="E79" s="333">
        <f>SUM(US_N2O!C82:AA82)</f>
        <v>8.3466952596664634E-4</v>
      </c>
      <c r="F79" s="332">
        <f>US_Others!V84+US_Others!U84</f>
        <v>0</v>
      </c>
      <c r="G79" s="332">
        <f>US_Others!C84+US_Others!H84+US_Others!N84</f>
        <v>2.8095494818163146E-5</v>
      </c>
      <c r="H79" s="332">
        <f>US_Others!D84+US_Others!I84+US_Others!O84</f>
        <v>4.6076611501787563E-4</v>
      </c>
      <c r="I79" s="332">
        <f>US_Others!E84+US_Others!J84+US_Others!P84+US_Others!W84</f>
        <v>2.1296385072167665E-3</v>
      </c>
      <c r="J79" s="332">
        <f>US_Others!F84+US_Others!K84+US_Others!Q84</f>
        <v>3.6805098211793724E-4</v>
      </c>
      <c r="K79" s="332">
        <f>US_Others!G84+US_Others!L84+US_Others!R84</f>
        <v>3.6524143263612099E-5</v>
      </c>
      <c r="L79" s="332">
        <f>US_Others!Z84+US_Others!AB84</f>
        <v>0</v>
      </c>
      <c r="M79" s="332">
        <f>US_Others!AA84+US_Others!AC84</f>
        <v>0</v>
      </c>
      <c r="N79" s="332">
        <f>US_Others!AD84</f>
        <v>0</v>
      </c>
      <c r="O79" s="332">
        <f>US_Others!AE84</f>
        <v>0</v>
      </c>
      <c r="P79" s="332">
        <f>SUM(US_Others!AG84:AI84)</f>
        <v>0</v>
      </c>
      <c r="Q79" s="332">
        <f>US_Others!AL84</f>
        <v>0</v>
      </c>
      <c r="R79" s="332"/>
      <c r="S79" s="334">
        <f t="shared" si="1"/>
        <v>915.17090342057429</v>
      </c>
      <c r="T79" s="334">
        <f>D79*1000/Spec!I$6</f>
        <v>2.2468073496683481E-2</v>
      </c>
      <c r="U79" s="334">
        <f>E79*1000/Spec!I$7</f>
        <v>2.8009044495525045E-3</v>
      </c>
      <c r="V79" s="334">
        <f>F79*1000/Spec!I$8</f>
        <v>0</v>
      </c>
      <c r="W79" s="334">
        <f>G79*1000/Spec!I$9</f>
        <v>4.1622955286167623E-5</v>
      </c>
      <c r="X79" s="334">
        <f>H79*1000/Spec!I$10</f>
        <v>1.3164746143367874E-4</v>
      </c>
      <c r="Y79" s="334">
        <f>I79*1000/Spec!I$11</f>
        <v>1.4892576973543823E-3</v>
      </c>
      <c r="Z79" s="334">
        <f>J79*1000/Spec!I$12</f>
        <v>8.2338027319449041E-5</v>
      </c>
      <c r="AA79" s="334">
        <f>K79*1000/Spec!I$15</f>
        <v>3.7231542572489398E-6</v>
      </c>
      <c r="AB79" s="334">
        <f>L79*1000/Spec!I$17</f>
        <v>0</v>
      </c>
      <c r="AC79" s="334">
        <f>M79*1000/Spec!I$18</f>
        <v>0</v>
      </c>
      <c r="AD79" s="335">
        <f>N79*1000/Spec!I$25</f>
        <v>0</v>
      </c>
      <c r="AE79" s="335">
        <f>O79*1000/Spec!I$26</f>
        <v>0</v>
      </c>
      <c r="AF79" s="334">
        <f>P79*1000/Spec!I$21</f>
        <v>0</v>
      </c>
      <c r="AG79" s="334">
        <f>Q79*1000/Spec!I$22</f>
        <v>0</v>
      </c>
      <c r="AI79" s="432">
        <f>S79/'2007output'!$D77</f>
        <v>2.1444253472094051E-2</v>
      </c>
      <c r="AJ79" s="432">
        <f>T79/'2007output'!$D77</f>
        <v>5.2647113374309158E-7</v>
      </c>
      <c r="AK79" s="432">
        <f>U79/'2007output'!$D77</f>
        <v>6.5630697766750781E-8</v>
      </c>
      <c r="AL79" s="433">
        <f>V79/'2007output'!$D77</f>
        <v>0</v>
      </c>
      <c r="AM79" s="433">
        <f>W79/'2007output'!$D77</f>
        <v>9.7530767212779947E-10</v>
      </c>
      <c r="AN79" s="433">
        <f>X79/'2007output'!$D77</f>
        <v>3.0847588372727833E-9</v>
      </c>
      <c r="AO79" s="433">
        <f>Y79/'2007output'!$D77</f>
        <v>3.4896235695397813E-8</v>
      </c>
      <c r="AP79" s="433">
        <f>Z79/'2007output'!$D77</f>
        <v>1.9293418547628787E-9</v>
      </c>
      <c r="AQ79" s="433">
        <f>AA79/'2007output'!$D77</f>
        <v>8.7240823882991268E-11</v>
      </c>
      <c r="AR79" s="433">
        <f>AB79/'2007output'!$D77</f>
        <v>0</v>
      </c>
      <c r="AS79" s="433">
        <f>AC79/'2007output'!$D77</f>
        <v>0</v>
      </c>
      <c r="AT79" s="433">
        <f>AD79/'2007output'!$D77</f>
        <v>0</v>
      </c>
      <c r="AU79" s="433">
        <f>AE79/'2007output'!$D77</f>
        <v>0</v>
      </c>
      <c r="AV79" s="433">
        <f>AF79/'2007output'!$D77</f>
        <v>0</v>
      </c>
      <c r="AW79" s="433">
        <f>AG79/'2007output'!$D77</f>
        <v>0</v>
      </c>
      <c r="AY79" s="370">
        <f>IFERROR(IF(SUMPRODUCT(US_CO2!C82:AX82/SUM(US_CO2!C82:AX82),US_CO2!C$6:AX$6)&gt;3.5,4,IF(SUMPRODUCT(US_CO2!C82:AX82/SUM(US_CO2!C82:AX82),US_CO2!C$6:AX$6)&gt;2.5,3,2)),"")</f>
        <v>4</v>
      </c>
      <c r="AZ79" s="370">
        <f>IFERROR(IF(SUMPRODUCT(US_CH4!C82:AC82/SUM(US_CH4!C82:AC82),US_CH4!C$6:AC$6)&gt;3.5,4,IF(SUMPRODUCT(US_CH4!C82:AC82/SUM(US_CH4!C82:AC82),US_CH4!C$6:AC$6)&gt;2.5,3,2)),"")</f>
        <v>4</v>
      </c>
      <c r="BA79" s="223">
        <f>IFERROR(IF(SUMPRODUCT(US_N2O!C82:AA82/SUM(US_N2O!C82:AA82),US_N2O!C$6:AA$6)&gt;3.5,4,IF(SUMPRODUCT(US_N2O!C82:AA82/SUM(US_N2O!C82:AA82),US_N2O!C$6:AA$6)&gt;2.5,3,2)),"")</f>
        <v>4</v>
      </c>
      <c r="BB79" s="223" t="str">
        <f>IFERROR(IF(SUMPRODUCT(US_Others!U84:V84/SUM(US_Others!U84:V84),US_Others!U$8:V$8)&gt;3.5,4,IF(SUMPRODUCT(US_Others!U84:V84/SUM(US_Others!U84:V84),US_Others!U$8:V$8)&gt;2.5,3,2)),"")</f>
        <v/>
      </c>
      <c r="BC79" s="223">
        <f>IFERROR(IF((US_Others!C84*US_Others!C$8/SUM(US_Others!C84,US_Others!H84,US_Others!N84)+ US_Others!H84*US_Others!H$8/SUM(US_Others!C84,US_Others!H84,US_Others!N84)+US_Others!N84*US_Others!N$8/SUM(US_Others!C84,US_Others!H84,US_Others!N84))&gt;3.5,4,IF((US_Others!C84*US_Others!C$8/SUM(US_Others!C84,US_Others!H84,US_Others!N84)+ US_Others!H84*US_Others!H$8/SUM(US_Others!C84,US_Others!H84,US_Others!N84)+US_Others!N84*US_Others!N$8/SUM(US_Others!C84,US_Others!H84,US_Others!N84))&gt;2.5,3,2)),"")</f>
        <v>4</v>
      </c>
      <c r="BD79" s="223">
        <f>IFERROR(IF((US_Others!D84*US_Others!D$8/SUM(US_Others!D84,US_Others!I84,US_Others!O84)+US_Others!I84*US_Others!I$8/SUM(US_Others!D84,US_Others!I84,US_Others!O84)+US_Others!O84*US_Others!O$8/SUM(US_Others!D84,US_Others!I84,US_Others!O84))&gt;3.5,4,IF((US_Others!D84*US_Others!D$8/SUM(US_Others!D84,US_Others!I84,US_Others!O84)+US_Others!I84*US_Others!I$8/SUM(US_Others!D84,US_Others!I84,US_Others!O84)+US_Others!O84*US_Others!O$8/SUM(US_Others!D84,US_Others!I84,US_Others!O84))&gt;2.5,3,2)),"")</f>
        <v>4</v>
      </c>
      <c r="BE79" s="223">
        <f>IFERROR(IF((US_Others!E84*US_Others!E$8/SUM(US_Others!E84,US_Others!J84,US_Others!P84,US_Others!W84)+US_Others!J84*US_Others!J$8/SUM(US_Others!E84,US_Others!J84,US_Others!P84,US_Others!W84)+US_Others!P84*US_Others!P$8/SUM(US_Others!E84,US_Others!J84,US_Others!P84,US_Others!W84)+US_Others!W84*US_Others!W$8/SUM(US_Others!E84,US_Others!J84,US_Others!P84,US_Others!W84))&gt;3.5,4,IF((US_Others!E84*US_Others!E$8/SUM(US_Others!E84,US_Others!J84,US_Others!P84,US_Others!W84)+US_Others!J84*US_Others!J$8/SUM(US_Others!E84,US_Others!J84,US_Others!P84,US_Others!W84)+US_Others!P84*US_Others!P$8/SUM(US_Others!E84,US_Others!J84,US_Others!P84,US_Others!W84)+US_Others!W84*US_Others!W$8/SUM(US_Others!E84,US_Others!J84,US_Others!P84,US_Others!W84))&gt;2.5,3,2)),"")</f>
        <v>4</v>
      </c>
      <c r="BF79" s="223">
        <f>IFERROR(IF((US_Others!F84*US_Others!F$8/SUM(US_Others!F84,US_Others!K84,US_Others!Q84)+US_Others!K84*US_Others!K$8/SUM(US_Others!F84,US_Others!K84,US_Others!Q84)+US_Others!Q84*US_Others!Q$8/SUM(US_Others!F84,US_Others!K84,US_Others!Q84))&gt;3.5,4,IF((US_Others!F84*US_Others!F$8/SUM(US_Others!F84,US_Others!K84,US_Others!Q84)+US_Others!K84*US_Others!K$8/SUM(US_Others!F84,US_Others!K84,US_Others!Q84)+US_Others!Q84*US_Others!Q$8/SUM(US_Others!F84,US_Others!K84,US_Others!Q84))&gt;2.5,3,2)),"")</f>
        <v>4</v>
      </c>
      <c r="BG79" s="223">
        <f>IFERROR(IF((US_Others!G84*US_Others!G$8/SUM(US_Others!G84,US_Others!L84,US_Others!R84)+US_Others!L84*US_Others!L$8/SUM(US_Others!G84,US_Others!L84,US_Others!R84)+US_Others!R84*US_Others!R$8/SUM(US_Others!G84,US_Others!L84,US_Others!R84))&gt;3.5,4,IF((US_Others!G84*US_Others!G$8/SUM(US_Others!G84,US_Others!L84,US_Others!R84)+US_Others!L84*US_Others!L$8/SUM(US_Others!G84,US_Others!L84,US_Others!R84)+US_Others!R84*US_Others!R$8/SUM(US_Others!G84,US_Others!L84,US_Others!R84))&gt;2.5,3,2)),"")</f>
        <v>4</v>
      </c>
      <c r="BH79" s="219" t="str">
        <f>IFERROR(IF((US_Others!Z84*US_Others!Z$8/SUM(US_Others!Z84,US_Others!AB84)+US_Others!AB84*US_Others!AB$8/SUM(US_Others!Z84,US_Others!AB84))&gt;3.5,4,IF((US_Others!Z84*US_Others!Z$8/SUM(US_Others!Z84,US_Others!AB84)+US_Others!AB84*US_Others!AB$8/SUM(US_Others!Z84,US_Others!AB84))&gt;2.5,3,2)),"")</f>
        <v/>
      </c>
      <c r="BI79" s="219" t="str">
        <f>IFERROR(IF((US_Others!AA84*US_Others!AA$8/SUM(US_Others!AA84,US_Others!AC84)+US_Others!AC84*US_Others!AC$8/SUM(US_Others!AA84,US_Others!AC84))&gt;3.5,4,IF((US_Others!AA84*US_Others!AA$8/SUM(US_Others!AA84,US_Others!AC84)+US_Others!AC84*US_Others!AC$8/SUM(US_Others!AA84,US_Others!AC84))&gt;2.5,3,2)),"")</f>
        <v/>
      </c>
      <c r="BJ79" s="219" t="str">
        <f>IFERROR(US_Others!AD84*US_Others!AD$8/US_Others!AD84,"")</f>
        <v/>
      </c>
      <c r="BK79" s="74" t="str">
        <f>IFERROR(US_Others!AE84*US_Others!AE$8/US_Others!AE84,"")</f>
        <v/>
      </c>
      <c r="BL79" s="219" t="str">
        <f>IFERROR(IF(SUMPRODUCT(US_Others!AG84:AI84/SUM(US_Others!AG84:AI84),US_Others!AG$8:AI$8)&gt;3.5,4,IF(SUMPRODUCT(US_Others!AG84:AI84/SUM(US_Others!AG84:AI84),US_Others!AG$8:AI$8)&gt;2.5,3,2)),"")</f>
        <v/>
      </c>
      <c r="BM79" s="219" t="str">
        <f>IFERROR(US_Others!AL84*US_Others!AL$8/US_Others!AL84,"")</f>
        <v/>
      </c>
    </row>
    <row r="80" spans="1:65">
      <c r="A80" s="200" t="s">
        <v>197</v>
      </c>
      <c r="B80" s="332">
        <v>332720</v>
      </c>
      <c r="C80" s="333">
        <f>SUM(US_CO2!C83:AX83)</f>
        <v>0.65893534949483301</v>
      </c>
      <c r="D80" s="333">
        <f>SUM(US_CH4!C83:AC83)</f>
        <v>3.6338522640450141E-4</v>
      </c>
      <c r="E80" s="333">
        <f>SUM(US_N2O!C83:AA83)</f>
        <v>4.4926270145380105E-4</v>
      </c>
      <c r="F80" s="332">
        <f>US_Others!V85+US_Others!U85</f>
        <v>0</v>
      </c>
      <c r="G80" s="332">
        <f>US_Others!C85+US_Others!H85+US_Others!N85</f>
        <v>1.8730329878775431E-5</v>
      </c>
      <c r="H80" s="332">
        <f>US_Others!D85+US_Others!I85+US_Others!O85</f>
        <v>3.0717741001191711E-4</v>
      </c>
      <c r="I80" s="332">
        <f>US_Others!E85+US_Others!J85+US_Others!P85+US_Others!W85</f>
        <v>1.4197590048111778E-3</v>
      </c>
      <c r="J80" s="332">
        <f>US_Others!F85+US_Others!K85+US_Others!Q85</f>
        <v>2.4536732141195816E-4</v>
      </c>
      <c r="K80" s="332">
        <f>US_Others!G85+US_Others!L85+US_Others!R85</f>
        <v>2.4349428842408067E-5</v>
      </c>
      <c r="L80" s="332">
        <f>US_Others!Z85+US_Others!AB85</f>
        <v>0</v>
      </c>
      <c r="M80" s="332">
        <f>US_Others!AA85+US_Others!AC85</f>
        <v>0</v>
      </c>
      <c r="N80" s="332">
        <f>US_Others!AD85</f>
        <v>0</v>
      </c>
      <c r="O80" s="332">
        <f>US_Others!AE85</f>
        <v>0</v>
      </c>
      <c r="P80" s="332">
        <f>SUM(US_Others!AG85:AI85)</f>
        <v>0</v>
      </c>
      <c r="Q80" s="332">
        <f>US_Others!AL85</f>
        <v>0</v>
      </c>
      <c r="R80" s="332"/>
      <c r="S80" s="334">
        <f t="shared" si="1"/>
        <v>658.93534949483296</v>
      </c>
      <c r="T80" s="334">
        <f>D80*1000/Spec!I$6</f>
        <v>1.4535409056180055E-2</v>
      </c>
      <c r="U80" s="334">
        <f>E80*1000/Spec!I$7</f>
        <v>1.5075929578986613E-3</v>
      </c>
      <c r="V80" s="334">
        <f>F80*1000/Spec!I$8</f>
        <v>0</v>
      </c>
      <c r="W80" s="334">
        <f>G80*1000/Spec!I$9</f>
        <v>2.7748636857445082E-5</v>
      </c>
      <c r="X80" s="334">
        <f>H80*1000/Spec!I$10</f>
        <v>8.7764974289119172E-5</v>
      </c>
      <c r="Y80" s="334">
        <f>I80*1000/Spec!I$11</f>
        <v>9.9283846490292151E-4</v>
      </c>
      <c r="Z80" s="334">
        <f>J80*1000/Spec!I$12</f>
        <v>5.4892018212966029E-5</v>
      </c>
      <c r="AA80" s="334">
        <f>K80*1000/Spec!I$15</f>
        <v>2.4821028381659598E-6</v>
      </c>
      <c r="AB80" s="334">
        <f>L80*1000/Spec!I$17</f>
        <v>0</v>
      </c>
      <c r="AC80" s="334">
        <f>M80*1000/Spec!I$18</f>
        <v>0</v>
      </c>
      <c r="AD80" s="335">
        <f>N80*1000/Spec!I$25</f>
        <v>0</v>
      </c>
      <c r="AE80" s="335">
        <f>O80*1000/Spec!I$26</f>
        <v>0</v>
      </c>
      <c r="AF80" s="334">
        <f>P80*1000/Spec!I$21</f>
        <v>0</v>
      </c>
      <c r="AG80" s="334">
        <f>Q80*1000/Spec!I$22</f>
        <v>0</v>
      </c>
      <c r="AI80" s="432">
        <f>S80/'2007output'!$D78</f>
        <v>2.4876525024532303E-2</v>
      </c>
      <c r="AJ80" s="432">
        <f>T80/'2007output'!$D78</f>
        <v>5.4874953575504299E-7</v>
      </c>
      <c r="AK80" s="432">
        <f>U80/'2007output'!$D78</f>
        <v>5.6915559277137864E-8</v>
      </c>
      <c r="AL80" s="433">
        <f>V80/'2007output'!$D78</f>
        <v>0</v>
      </c>
      <c r="AM80" s="433">
        <f>W80/'2007output'!$D78</f>
        <v>1.0475832867520259E-9</v>
      </c>
      <c r="AN80" s="433">
        <f>X80/'2007output'!$D78</f>
        <v>3.313356281241408E-9</v>
      </c>
      <c r="AO80" s="433">
        <f>Y80/'2007output'!$D78</f>
        <v>3.7482236969697486E-8</v>
      </c>
      <c r="AP80" s="433">
        <f>Z80/'2007output'!$D78</f>
        <v>2.0723166024842929E-9</v>
      </c>
      <c r="AQ80" s="433">
        <f>AA80/'2007output'!$D78</f>
        <v>9.3705844457176647E-11</v>
      </c>
      <c r="AR80" s="433">
        <f>AB80/'2007output'!$D78</f>
        <v>0</v>
      </c>
      <c r="AS80" s="433">
        <f>AC80/'2007output'!$D78</f>
        <v>0</v>
      </c>
      <c r="AT80" s="433">
        <f>AD80/'2007output'!$D78</f>
        <v>0</v>
      </c>
      <c r="AU80" s="433">
        <f>AE80/'2007output'!$D78</f>
        <v>0</v>
      </c>
      <c r="AV80" s="433">
        <f>AF80/'2007output'!$D78</f>
        <v>0</v>
      </c>
      <c r="AW80" s="433">
        <f>AG80/'2007output'!$D78</f>
        <v>0</v>
      </c>
      <c r="AY80" s="370">
        <f>IFERROR(IF(SUMPRODUCT(US_CO2!C83:AX83/SUM(US_CO2!C83:AX83),US_CO2!C$6:AX$6)&gt;3.5,4,IF(SUMPRODUCT(US_CO2!C83:AX83/SUM(US_CO2!C83:AX83),US_CO2!C$6:AX$6)&gt;2.5,3,2)),"")</f>
        <v>4</v>
      </c>
      <c r="AZ80" s="370">
        <f>IFERROR(IF(SUMPRODUCT(US_CH4!C83:AC83/SUM(US_CH4!C83:AC83),US_CH4!C$6:AC$6)&gt;3.5,4,IF(SUMPRODUCT(US_CH4!C83:AC83/SUM(US_CH4!C83:AC83),US_CH4!C$6:AC$6)&gt;2.5,3,2)),"")</f>
        <v>4</v>
      </c>
      <c r="BA80" s="223">
        <f>IFERROR(IF(SUMPRODUCT(US_N2O!C83:AA83/SUM(US_N2O!C83:AA83),US_N2O!C$6:AA$6)&gt;3.5,4,IF(SUMPRODUCT(US_N2O!C83:AA83/SUM(US_N2O!C83:AA83),US_N2O!C$6:AA$6)&gt;2.5,3,2)),"")</f>
        <v>4</v>
      </c>
      <c r="BB80" s="223" t="str">
        <f>IFERROR(IF(SUMPRODUCT(US_Others!U85:V85/SUM(US_Others!U85:V85),US_Others!U$8:V$8)&gt;3.5,4,IF(SUMPRODUCT(US_Others!U85:V85/SUM(US_Others!U85:V85),US_Others!U$8:V$8)&gt;2.5,3,2)),"")</f>
        <v/>
      </c>
      <c r="BC80" s="223">
        <f>IFERROR(IF((US_Others!C85*US_Others!C$8/SUM(US_Others!C85,US_Others!H85,US_Others!N85)+ US_Others!H85*US_Others!H$8/SUM(US_Others!C85,US_Others!H85,US_Others!N85)+US_Others!N85*US_Others!N$8/SUM(US_Others!C85,US_Others!H85,US_Others!N85))&gt;3.5,4,IF((US_Others!C85*US_Others!C$8/SUM(US_Others!C85,US_Others!H85,US_Others!N85)+ US_Others!H85*US_Others!H$8/SUM(US_Others!C85,US_Others!H85,US_Others!N85)+US_Others!N85*US_Others!N$8/SUM(US_Others!C85,US_Others!H85,US_Others!N85))&gt;2.5,3,2)),"")</f>
        <v>4</v>
      </c>
      <c r="BD80" s="223">
        <f>IFERROR(IF((US_Others!D85*US_Others!D$8/SUM(US_Others!D85,US_Others!I85,US_Others!O85)+US_Others!I85*US_Others!I$8/SUM(US_Others!D85,US_Others!I85,US_Others!O85)+US_Others!O85*US_Others!O$8/SUM(US_Others!D85,US_Others!I85,US_Others!O85))&gt;3.5,4,IF((US_Others!D85*US_Others!D$8/SUM(US_Others!D85,US_Others!I85,US_Others!O85)+US_Others!I85*US_Others!I$8/SUM(US_Others!D85,US_Others!I85,US_Others!O85)+US_Others!O85*US_Others!O$8/SUM(US_Others!D85,US_Others!I85,US_Others!O85))&gt;2.5,3,2)),"")</f>
        <v>4</v>
      </c>
      <c r="BE80" s="223">
        <f>IFERROR(IF((US_Others!E85*US_Others!E$8/SUM(US_Others!E85,US_Others!J85,US_Others!P85,US_Others!W85)+US_Others!J85*US_Others!J$8/SUM(US_Others!E85,US_Others!J85,US_Others!P85,US_Others!W85)+US_Others!P85*US_Others!P$8/SUM(US_Others!E85,US_Others!J85,US_Others!P85,US_Others!W85)+US_Others!W85*US_Others!W$8/SUM(US_Others!E85,US_Others!J85,US_Others!P85,US_Others!W85))&gt;3.5,4,IF((US_Others!E85*US_Others!E$8/SUM(US_Others!E85,US_Others!J85,US_Others!P85,US_Others!W85)+US_Others!J85*US_Others!J$8/SUM(US_Others!E85,US_Others!J85,US_Others!P85,US_Others!W85)+US_Others!P85*US_Others!P$8/SUM(US_Others!E85,US_Others!J85,US_Others!P85,US_Others!W85)+US_Others!W85*US_Others!W$8/SUM(US_Others!E85,US_Others!J85,US_Others!P85,US_Others!W85))&gt;2.5,3,2)),"")</f>
        <v>4</v>
      </c>
      <c r="BF80" s="223">
        <f>IFERROR(IF((US_Others!F85*US_Others!F$8/SUM(US_Others!F85,US_Others!K85,US_Others!Q85)+US_Others!K85*US_Others!K$8/SUM(US_Others!F85,US_Others!K85,US_Others!Q85)+US_Others!Q85*US_Others!Q$8/SUM(US_Others!F85,US_Others!K85,US_Others!Q85))&gt;3.5,4,IF((US_Others!F85*US_Others!F$8/SUM(US_Others!F85,US_Others!K85,US_Others!Q85)+US_Others!K85*US_Others!K$8/SUM(US_Others!F85,US_Others!K85,US_Others!Q85)+US_Others!Q85*US_Others!Q$8/SUM(US_Others!F85,US_Others!K85,US_Others!Q85))&gt;2.5,3,2)),"")</f>
        <v>4</v>
      </c>
      <c r="BG80" s="223">
        <f>IFERROR(IF((US_Others!G85*US_Others!G$8/SUM(US_Others!G85,US_Others!L85,US_Others!R85)+US_Others!L85*US_Others!L$8/SUM(US_Others!G85,US_Others!L85,US_Others!R85)+US_Others!R85*US_Others!R$8/SUM(US_Others!G85,US_Others!L85,US_Others!R85))&gt;3.5,4,IF((US_Others!G85*US_Others!G$8/SUM(US_Others!G85,US_Others!L85,US_Others!R85)+US_Others!L85*US_Others!L$8/SUM(US_Others!G85,US_Others!L85,US_Others!R85)+US_Others!R85*US_Others!R$8/SUM(US_Others!G85,US_Others!L85,US_Others!R85))&gt;2.5,3,2)),"")</f>
        <v>4</v>
      </c>
      <c r="BH80" s="219" t="str">
        <f>IFERROR(IF((US_Others!Z85*US_Others!Z$8/SUM(US_Others!Z85,US_Others!AB85)+US_Others!AB85*US_Others!AB$8/SUM(US_Others!Z85,US_Others!AB85))&gt;3.5,4,IF((US_Others!Z85*US_Others!Z$8/SUM(US_Others!Z85,US_Others!AB85)+US_Others!AB85*US_Others!AB$8/SUM(US_Others!Z85,US_Others!AB85))&gt;2.5,3,2)),"")</f>
        <v/>
      </c>
      <c r="BI80" s="219" t="str">
        <f>IFERROR(IF((US_Others!AA85*US_Others!AA$8/SUM(US_Others!AA85,US_Others!AC85)+US_Others!AC85*US_Others!AC$8/SUM(US_Others!AA85,US_Others!AC85))&gt;3.5,4,IF((US_Others!AA85*US_Others!AA$8/SUM(US_Others!AA85,US_Others!AC85)+US_Others!AC85*US_Others!AC$8/SUM(US_Others!AA85,US_Others!AC85))&gt;2.5,3,2)),"")</f>
        <v/>
      </c>
      <c r="BJ80" s="219" t="str">
        <f>IFERROR(US_Others!AD85*US_Others!AD$8/US_Others!AD85,"")</f>
        <v/>
      </c>
      <c r="BK80" s="74" t="str">
        <f>IFERROR(US_Others!AE85*US_Others!AE$8/US_Others!AE85,"")</f>
        <v/>
      </c>
      <c r="BL80" s="219" t="str">
        <f>IFERROR(IF(SUMPRODUCT(US_Others!AG85:AI85/SUM(US_Others!AG85:AI85),US_Others!AG$8:AI$8)&gt;3.5,4,IF(SUMPRODUCT(US_Others!AG85:AI85/SUM(US_Others!AG85:AI85),US_Others!AG$8:AI$8)&gt;2.5,3,2)),"")</f>
        <v/>
      </c>
      <c r="BM80" s="219" t="str">
        <f>IFERROR(US_Others!AL85*US_Others!AL$8/US_Others!AL85,"")</f>
        <v/>
      </c>
    </row>
    <row r="81" spans="1:65">
      <c r="A81" s="200" t="s">
        <v>198</v>
      </c>
      <c r="B81" s="332">
        <v>332800</v>
      </c>
      <c r="C81" s="333">
        <f>SUM(US_CO2!C84:AX84)</f>
        <v>3.8485037393915955</v>
      </c>
      <c r="D81" s="333">
        <f>SUM(US_CH4!C84:AC84)</f>
        <v>2.2448818499449367E-3</v>
      </c>
      <c r="E81" s="333">
        <f>SUM(US_N2O!C84:AA84)</f>
        <v>3.0821872316756076E-3</v>
      </c>
      <c r="F81" s="332">
        <f>US_Others!V86+US_Others!U86</f>
        <v>0</v>
      </c>
      <c r="G81" s="332">
        <f>US_Others!C86+US_Others!H86+US_Others!N86</f>
        <v>9.3651649393877155E-6</v>
      </c>
      <c r="H81" s="332">
        <f>US_Others!D86+US_Others!I86+US_Others!O86</f>
        <v>1.5358870500595855E-4</v>
      </c>
      <c r="I81" s="332">
        <f>US_Others!E86+US_Others!J86+US_Others!P86+US_Others!W86</f>
        <v>7.0987950240558888E-4</v>
      </c>
      <c r="J81" s="332">
        <f>US_Others!F86+US_Others!K86+US_Others!Q86</f>
        <v>1.2268366070597908E-4</v>
      </c>
      <c r="K81" s="332">
        <f>US_Others!G86+US_Others!L86+US_Others!R86</f>
        <v>1.2174714421204033E-5</v>
      </c>
      <c r="L81" s="332">
        <f>US_Others!Z86+US_Others!AB86</f>
        <v>0</v>
      </c>
      <c r="M81" s="332">
        <f>US_Others!AA86+US_Others!AC86</f>
        <v>0</v>
      </c>
      <c r="N81" s="332">
        <f>US_Others!AD86</f>
        <v>0</v>
      </c>
      <c r="O81" s="332">
        <f>US_Others!AE86</f>
        <v>0</v>
      </c>
      <c r="P81" s="332">
        <f>SUM(US_Others!AG86:AI86)</f>
        <v>0</v>
      </c>
      <c r="Q81" s="332">
        <f>US_Others!AL86</f>
        <v>0</v>
      </c>
      <c r="R81" s="332"/>
      <c r="S81" s="334">
        <f t="shared" si="1"/>
        <v>3848.5037393915954</v>
      </c>
      <c r="T81" s="334">
        <f>D81*1000/Spec!I$6</f>
        <v>8.9795273997797465E-2</v>
      </c>
      <c r="U81" s="334">
        <f>E81*1000/Spec!I$7</f>
        <v>1.034291017340808E-2</v>
      </c>
      <c r="V81" s="334">
        <f>F81*1000/Spec!I$8</f>
        <v>0</v>
      </c>
      <c r="W81" s="334">
        <f>G81*1000/Spec!I$9</f>
        <v>1.3874318428722541E-5</v>
      </c>
      <c r="X81" s="334">
        <f>H81*1000/Spec!I$10</f>
        <v>4.3882487144559586E-5</v>
      </c>
      <c r="Y81" s="334">
        <f>I81*1000/Spec!I$11</f>
        <v>4.9641923245146075E-4</v>
      </c>
      <c r="Z81" s="334">
        <f>J81*1000/Spec!I$12</f>
        <v>2.7446009106483015E-5</v>
      </c>
      <c r="AA81" s="334">
        <f>K81*1000/Spec!I$15</f>
        <v>1.2410514190829799E-6</v>
      </c>
      <c r="AB81" s="334">
        <f>L81*1000/Spec!I$17</f>
        <v>0</v>
      </c>
      <c r="AC81" s="334">
        <f>M81*1000/Spec!I$18</f>
        <v>0</v>
      </c>
      <c r="AD81" s="335">
        <f>N81*1000/Spec!I$25</f>
        <v>0</v>
      </c>
      <c r="AE81" s="335">
        <f>O81*1000/Spec!I$26</f>
        <v>0</v>
      </c>
      <c r="AF81" s="334">
        <f>P81*1000/Spec!I$21</f>
        <v>0</v>
      </c>
      <c r="AG81" s="334">
        <f>Q81*1000/Spec!I$22</f>
        <v>0</v>
      </c>
      <c r="AI81" s="432">
        <f>S81/'2007output'!$D79</f>
        <v>0.12968414061369493</v>
      </c>
      <c r="AJ81" s="432">
        <f>T81/'2007output'!$D79</f>
        <v>3.0258572495025238E-6</v>
      </c>
      <c r="AK81" s="432">
        <f>U81/'2007output'!$D79</f>
        <v>3.4852802754327465E-7</v>
      </c>
      <c r="AL81" s="433">
        <f>V81/'2007output'!$D79</f>
        <v>0</v>
      </c>
      <c r="AM81" s="433">
        <f>W81/'2007output'!$D79</f>
        <v>4.6752691016329334E-10</v>
      </c>
      <c r="AN81" s="433">
        <f>X81/'2007output'!$D79</f>
        <v>1.4787208272879025E-9</v>
      </c>
      <c r="AO81" s="433">
        <f>Y81/'2007output'!$D79</f>
        <v>1.6727982068884551E-8</v>
      </c>
      <c r="AP81" s="433">
        <f>Z81/'2007output'!$D79</f>
        <v>9.2485608570893109E-10</v>
      </c>
      <c r="AQ81" s="433">
        <f>AA81/'2007output'!$D79</f>
        <v>4.1820067652221209E-11</v>
      </c>
      <c r="AR81" s="433">
        <f>AB81/'2007output'!$D79</f>
        <v>0</v>
      </c>
      <c r="AS81" s="433">
        <f>AC81/'2007output'!$D79</f>
        <v>0</v>
      </c>
      <c r="AT81" s="433">
        <f>AD81/'2007output'!$D79</f>
        <v>0</v>
      </c>
      <c r="AU81" s="433">
        <f>AE81/'2007output'!$D79</f>
        <v>0</v>
      </c>
      <c r="AV81" s="433">
        <f>AF81/'2007output'!$D79</f>
        <v>0</v>
      </c>
      <c r="AW81" s="433">
        <f>AG81/'2007output'!$D79</f>
        <v>0</v>
      </c>
      <c r="AY81" s="370">
        <f>IFERROR(IF(SUMPRODUCT(US_CO2!C84:AX84/SUM(US_CO2!C84:AX84),US_CO2!C$6:AX$6)&gt;3.5,4,IF(SUMPRODUCT(US_CO2!C84:AX84/SUM(US_CO2!C84:AX84),US_CO2!C$6:AX$6)&gt;2.5,3,2)),"")</f>
        <v>4</v>
      </c>
      <c r="AZ81" s="370">
        <f>IFERROR(IF(SUMPRODUCT(US_CH4!C84:AC84/SUM(US_CH4!C84:AC84),US_CH4!C$6:AC$6)&gt;3.5,4,IF(SUMPRODUCT(US_CH4!C84:AC84/SUM(US_CH4!C84:AC84),US_CH4!C$6:AC$6)&gt;2.5,3,2)),"")</f>
        <v>4</v>
      </c>
      <c r="BA81" s="223">
        <f>IFERROR(IF(SUMPRODUCT(US_N2O!C84:AA84/SUM(US_N2O!C84:AA84),US_N2O!C$6:AA$6)&gt;3.5,4,IF(SUMPRODUCT(US_N2O!C84:AA84/SUM(US_N2O!C84:AA84),US_N2O!C$6:AA$6)&gt;2.5,3,2)),"")</f>
        <v>4</v>
      </c>
      <c r="BB81" s="223" t="str">
        <f>IFERROR(IF(SUMPRODUCT(US_Others!U86:V86/SUM(US_Others!U86:V86),US_Others!U$8:V$8)&gt;3.5,4,IF(SUMPRODUCT(US_Others!U86:V86/SUM(US_Others!U86:V86),US_Others!U$8:V$8)&gt;2.5,3,2)),"")</f>
        <v/>
      </c>
      <c r="BC81" s="223">
        <f>IFERROR(IF((US_Others!C86*US_Others!C$8/SUM(US_Others!C86,US_Others!H86,US_Others!N86)+ US_Others!H86*US_Others!H$8/SUM(US_Others!C86,US_Others!H86,US_Others!N86)+US_Others!N86*US_Others!N$8/SUM(US_Others!C86,US_Others!H86,US_Others!N86))&gt;3.5,4,IF((US_Others!C86*US_Others!C$8/SUM(US_Others!C86,US_Others!H86,US_Others!N86)+ US_Others!H86*US_Others!H$8/SUM(US_Others!C86,US_Others!H86,US_Others!N86)+US_Others!N86*US_Others!N$8/SUM(US_Others!C86,US_Others!H86,US_Others!N86))&gt;2.5,3,2)),"")</f>
        <v>4</v>
      </c>
      <c r="BD81" s="223">
        <f>IFERROR(IF((US_Others!D86*US_Others!D$8/SUM(US_Others!D86,US_Others!I86,US_Others!O86)+US_Others!I86*US_Others!I$8/SUM(US_Others!D86,US_Others!I86,US_Others!O86)+US_Others!O86*US_Others!O$8/SUM(US_Others!D86,US_Others!I86,US_Others!O86))&gt;3.5,4,IF((US_Others!D86*US_Others!D$8/SUM(US_Others!D86,US_Others!I86,US_Others!O86)+US_Others!I86*US_Others!I$8/SUM(US_Others!D86,US_Others!I86,US_Others!O86)+US_Others!O86*US_Others!O$8/SUM(US_Others!D86,US_Others!I86,US_Others!O86))&gt;2.5,3,2)),"")</f>
        <v>4</v>
      </c>
      <c r="BE81" s="223">
        <f>IFERROR(IF((US_Others!E86*US_Others!E$8/SUM(US_Others!E86,US_Others!J86,US_Others!P86,US_Others!W86)+US_Others!J86*US_Others!J$8/SUM(US_Others!E86,US_Others!J86,US_Others!P86,US_Others!W86)+US_Others!P86*US_Others!P$8/SUM(US_Others!E86,US_Others!J86,US_Others!P86,US_Others!W86)+US_Others!W86*US_Others!W$8/SUM(US_Others!E86,US_Others!J86,US_Others!P86,US_Others!W86))&gt;3.5,4,IF((US_Others!E86*US_Others!E$8/SUM(US_Others!E86,US_Others!J86,US_Others!P86,US_Others!W86)+US_Others!J86*US_Others!J$8/SUM(US_Others!E86,US_Others!J86,US_Others!P86,US_Others!W86)+US_Others!P86*US_Others!P$8/SUM(US_Others!E86,US_Others!J86,US_Others!P86,US_Others!W86)+US_Others!W86*US_Others!W$8/SUM(US_Others!E86,US_Others!J86,US_Others!P86,US_Others!W86))&gt;2.5,3,2)),"")</f>
        <v>4</v>
      </c>
      <c r="BF81" s="223">
        <f>IFERROR(IF((US_Others!F86*US_Others!F$8/SUM(US_Others!F86,US_Others!K86,US_Others!Q86)+US_Others!K86*US_Others!K$8/SUM(US_Others!F86,US_Others!K86,US_Others!Q86)+US_Others!Q86*US_Others!Q$8/SUM(US_Others!F86,US_Others!K86,US_Others!Q86))&gt;3.5,4,IF((US_Others!F86*US_Others!F$8/SUM(US_Others!F86,US_Others!K86,US_Others!Q86)+US_Others!K86*US_Others!K$8/SUM(US_Others!F86,US_Others!K86,US_Others!Q86)+US_Others!Q86*US_Others!Q$8/SUM(US_Others!F86,US_Others!K86,US_Others!Q86))&gt;2.5,3,2)),"")</f>
        <v>4</v>
      </c>
      <c r="BG81" s="223">
        <f>IFERROR(IF((US_Others!G86*US_Others!G$8/SUM(US_Others!G86,US_Others!L86,US_Others!R86)+US_Others!L86*US_Others!L$8/SUM(US_Others!G86,US_Others!L86,US_Others!R86)+US_Others!R86*US_Others!R$8/SUM(US_Others!G86,US_Others!L86,US_Others!R86))&gt;3.5,4,IF((US_Others!G86*US_Others!G$8/SUM(US_Others!G86,US_Others!L86,US_Others!R86)+US_Others!L86*US_Others!L$8/SUM(US_Others!G86,US_Others!L86,US_Others!R86)+US_Others!R86*US_Others!R$8/SUM(US_Others!G86,US_Others!L86,US_Others!R86))&gt;2.5,3,2)),"")</f>
        <v>4</v>
      </c>
      <c r="BH81" s="219" t="str">
        <f>IFERROR(IF((US_Others!Z86*US_Others!Z$8/SUM(US_Others!Z86,US_Others!AB86)+US_Others!AB86*US_Others!AB$8/SUM(US_Others!Z86,US_Others!AB86))&gt;3.5,4,IF((US_Others!Z86*US_Others!Z$8/SUM(US_Others!Z86,US_Others!AB86)+US_Others!AB86*US_Others!AB$8/SUM(US_Others!Z86,US_Others!AB86))&gt;2.5,3,2)),"")</f>
        <v/>
      </c>
      <c r="BI81" s="219" t="str">
        <f>IFERROR(IF((US_Others!AA86*US_Others!AA$8/SUM(US_Others!AA86,US_Others!AC86)+US_Others!AC86*US_Others!AC$8/SUM(US_Others!AA86,US_Others!AC86))&gt;3.5,4,IF((US_Others!AA86*US_Others!AA$8/SUM(US_Others!AA86,US_Others!AC86)+US_Others!AC86*US_Others!AC$8/SUM(US_Others!AA86,US_Others!AC86))&gt;2.5,3,2)),"")</f>
        <v/>
      </c>
      <c r="BJ81" s="219" t="str">
        <f>IFERROR(US_Others!AD86*US_Others!AD$8/US_Others!AD86,"")</f>
        <v/>
      </c>
      <c r="BK81" s="74" t="str">
        <f>IFERROR(US_Others!AE86*US_Others!AE$8/US_Others!AE86,"")</f>
        <v/>
      </c>
      <c r="BL81" s="219" t="str">
        <f>IFERROR(IF(SUMPRODUCT(US_Others!AG86:AI86/SUM(US_Others!AG86:AI86),US_Others!AG$8:AI$8)&gt;3.5,4,IF(SUMPRODUCT(US_Others!AG86:AI86/SUM(US_Others!AG86:AI86),US_Others!AG$8:AI$8)&gt;2.5,3,2)),"")</f>
        <v/>
      </c>
      <c r="BM81" s="219" t="str">
        <f>IFERROR(US_Others!AL86*US_Others!AL$8/US_Others!AL86,"")</f>
        <v/>
      </c>
    </row>
    <row r="82" spans="1:65">
      <c r="A82" s="200" t="s">
        <v>199</v>
      </c>
      <c r="B82" s="332" t="s">
        <v>200</v>
      </c>
      <c r="C82" s="333">
        <f>SUM(US_CO2!C85:AX85)</f>
        <v>0.43838307558167694</v>
      </c>
      <c r="D82" s="333">
        <f>SUM(US_CH4!C85:AC85)</f>
        <v>2.3876667422496371E-4</v>
      </c>
      <c r="E82" s="333">
        <f>SUM(US_N2O!C85:AA85)</f>
        <v>2.8783951711027774E-4</v>
      </c>
      <c r="F82" s="332">
        <f>US_Others!V87+US_Others!U87</f>
        <v>0</v>
      </c>
      <c r="G82" s="332">
        <f>US_Others!C87+US_Others!H87+US_Others!N87</f>
        <v>1.7416472223334031E-5</v>
      </c>
      <c r="H82" s="332">
        <f>US_Others!D87+US_Others!I87+US_Others!O87</f>
        <v>2.8563014446267819E-4</v>
      </c>
      <c r="I82" s="332">
        <f>US_Others!E87+US_Others!J87+US_Others!P87+US_Others!W87</f>
        <v>1.3201685945287197E-3</v>
      </c>
      <c r="J82" s="332">
        <f>US_Others!F87+US_Others!K87+US_Others!Q87</f>
        <v>2.2815578612567583E-4</v>
      </c>
      <c r="K82" s="332">
        <f>US_Others!G87+US_Others!L87+US_Others!R87</f>
        <v>2.2641413890334246E-5</v>
      </c>
      <c r="L82" s="332">
        <f>US_Others!Z87+US_Others!AB87</f>
        <v>0</v>
      </c>
      <c r="M82" s="332">
        <f>US_Others!AA87+US_Others!AC87</f>
        <v>0</v>
      </c>
      <c r="N82" s="332">
        <f>US_Others!AD87</f>
        <v>0</v>
      </c>
      <c r="O82" s="332">
        <f>US_Others!AE87</f>
        <v>0</v>
      </c>
      <c r="P82" s="332">
        <f>SUM(US_Others!AG87:AI87)</f>
        <v>0</v>
      </c>
      <c r="Q82" s="332">
        <f>US_Others!AL87</f>
        <v>0</v>
      </c>
      <c r="R82" s="332"/>
      <c r="S82" s="334">
        <f t="shared" si="1"/>
        <v>438.38307558167696</v>
      </c>
      <c r="T82" s="334">
        <f>D82*1000/Spec!I$6</f>
        <v>9.5506669689985474E-3</v>
      </c>
      <c r="U82" s="334">
        <f>E82*1000/Spec!I$7</f>
        <v>9.6590441983314672E-4</v>
      </c>
      <c r="V82" s="334">
        <f>F82*1000/Spec!I$8</f>
        <v>0</v>
      </c>
      <c r="W82" s="334">
        <f>G82*1000/Spec!I$9</f>
        <v>2.5802181071605973E-5</v>
      </c>
      <c r="X82" s="334">
        <f>H82*1000/Spec!I$10</f>
        <v>8.1608612703622344E-5</v>
      </c>
      <c r="Y82" s="334">
        <f>I82*1000/Spec!I$11</f>
        <v>9.2319482134875497E-4</v>
      </c>
      <c r="Z82" s="334">
        <f>J82*1000/Spec!I$12</f>
        <v>5.1041562891650074E-5</v>
      </c>
      <c r="AA82" s="334">
        <f>K82*1000/Spec!I$15</f>
        <v>2.3079932609922778E-6</v>
      </c>
      <c r="AB82" s="334">
        <f>L82*1000/Spec!I$17</f>
        <v>0</v>
      </c>
      <c r="AC82" s="334">
        <f>M82*1000/Spec!I$18</f>
        <v>0</v>
      </c>
      <c r="AD82" s="335">
        <f>N82*1000/Spec!I$25</f>
        <v>0</v>
      </c>
      <c r="AE82" s="335">
        <f>O82*1000/Spec!I$26</f>
        <v>0</v>
      </c>
      <c r="AF82" s="334">
        <f>P82*1000/Spec!I$21</f>
        <v>0</v>
      </c>
      <c r="AG82" s="334">
        <f>Q82*1000/Spec!I$22</f>
        <v>0</v>
      </c>
      <c r="AI82" s="432">
        <f>S82/'2007output'!$D80</f>
        <v>1.5027815219458443E-2</v>
      </c>
      <c r="AJ82" s="432">
        <f>T82/'2007output'!$D80</f>
        <v>3.2739780896480925E-7</v>
      </c>
      <c r="AK82" s="432">
        <f>U82/'2007output'!$D80</f>
        <v>3.3111299111286766E-8</v>
      </c>
      <c r="AL82" s="433">
        <f>V82/'2007output'!$D80</f>
        <v>0</v>
      </c>
      <c r="AM82" s="433">
        <f>W82/'2007output'!$D80</f>
        <v>8.8450132087925317E-10</v>
      </c>
      <c r="AN82" s="433">
        <f>X82/'2007output'!$D80</f>
        <v>2.7975513206095244E-9</v>
      </c>
      <c r="AO82" s="433">
        <f>Y82/'2007output'!$D80</f>
        <v>3.1647209848102792E-8</v>
      </c>
      <c r="AP82" s="433">
        <f>Z82/'2007output'!$D80</f>
        <v>1.7497098277124825E-9</v>
      </c>
      <c r="AQ82" s="433">
        <f>AA82/'2007output'!$D80</f>
        <v>7.9118237418098354E-11</v>
      </c>
      <c r="AR82" s="433">
        <f>AB82/'2007output'!$D80</f>
        <v>0</v>
      </c>
      <c r="AS82" s="433">
        <f>AC82/'2007output'!$D80</f>
        <v>0</v>
      </c>
      <c r="AT82" s="433">
        <f>AD82/'2007output'!$D80</f>
        <v>0</v>
      </c>
      <c r="AU82" s="433">
        <f>AE82/'2007output'!$D80</f>
        <v>0</v>
      </c>
      <c r="AV82" s="433">
        <f>AF82/'2007output'!$D80</f>
        <v>0</v>
      </c>
      <c r="AW82" s="433">
        <f>AG82/'2007output'!$D80</f>
        <v>0</v>
      </c>
      <c r="AY82" s="370">
        <f>IFERROR(IF(SUMPRODUCT(US_CO2!C85:AX85/SUM(US_CO2!C85:AX85),US_CO2!C$6:AX$6)&gt;3.5,4,IF(SUMPRODUCT(US_CO2!C85:AX85/SUM(US_CO2!C85:AX85),US_CO2!C$6:AX$6)&gt;2.5,3,2)),"")</f>
        <v>4</v>
      </c>
      <c r="AZ82" s="370">
        <f>IFERROR(IF(SUMPRODUCT(US_CH4!C85:AC85/SUM(US_CH4!C85:AC85),US_CH4!C$6:AC$6)&gt;3.5,4,IF(SUMPRODUCT(US_CH4!C85:AC85/SUM(US_CH4!C85:AC85),US_CH4!C$6:AC$6)&gt;2.5,3,2)),"")</f>
        <v>4</v>
      </c>
      <c r="BA82" s="223">
        <f>IFERROR(IF(SUMPRODUCT(US_N2O!C85:AA85/SUM(US_N2O!C85:AA85),US_N2O!C$6:AA$6)&gt;3.5,4,IF(SUMPRODUCT(US_N2O!C85:AA85/SUM(US_N2O!C85:AA85),US_N2O!C$6:AA$6)&gt;2.5,3,2)),"")</f>
        <v>4</v>
      </c>
      <c r="BB82" s="223" t="str">
        <f>IFERROR(IF(SUMPRODUCT(US_Others!U87:V87/SUM(US_Others!U87:V87),US_Others!U$8:V$8)&gt;3.5,4,IF(SUMPRODUCT(US_Others!U87:V87/SUM(US_Others!U87:V87),US_Others!U$8:V$8)&gt;2.5,3,2)),"")</f>
        <v/>
      </c>
      <c r="BC82" s="223">
        <f>IFERROR(IF((US_Others!C87*US_Others!C$8/SUM(US_Others!C87,US_Others!H87,US_Others!N87)+ US_Others!H87*US_Others!H$8/SUM(US_Others!C87,US_Others!H87,US_Others!N87)+US_Others!N87*US_Others!N$8/SUM(US_Others!C87,US_Others!H87,US_Others!N87))&gt;3.5,4,IF((US_Others!C87*US_Others!C$8/SUM(US_Others!C87,US_Others!H87,US_Others!N87)+ US_Others!H87*US_Others!H$8/SUM(US_Others!C87,US_Others!H87,US_Others!N87)+US_Others!N87*US_Others!N$8/SUM(US_Others!C87,US_Others!H87,US_Others!N87))&gt;2.5,3,2)),"")</f>
        <v>4</v>
      </c>
      <c r="BD82" s="223">
        <f>IFERROR(IF((US_Others!D87*US_Others!D$8/SUM(US_Others!D87,US_Others!I87,US_Others!O87)+US_Others!I87*US_Others!I$8/SUM(US_Others!D87,US_Others!I87,US_Others!O87)+US_Others!O87*US_Others!O$8/SUM(US_Others!D87,US_Others!I87,US_Others!O87))&gt;3.5,4,IF((US_Others!D87*US_Others!D$8/SUM(US_Others!D87,US_Others!I87,US_Others!O87)+US_Others!I87*US_Others!I$8/SUM(US_Others!D87,US_Others!I87,US_Others!O87)+US_Others!O87*US_Others!O$8/SUM(US_Others!D87,US_Others!I87,US_Others!O87))&gt;2.5,3,2)),"")</f>
        <v>4</v>
      </c>
      <c r="BE82" s="223">
        <f>IFERROR(IF((US_Others!E87*US_Others!E$8/SUM(US_Others!E87,US_Others!J87,US_Others!P87,US_Others!W87)+US_Others!J87*US_Others!J$8/SUM(US_Others!E87,US_Others!J87,US_Others!P87,US_Others!W87)+US_Others!P87*US_Others!P$8/SUM(US_Others!E87,US_Others!J87,US_Others!P87,US_Others!W87)+US_Others!W87*US_Others!W$8/SUM(US_Others!E87,US_Others!J87,US_Others!P87,US_Others!W87))&gt;3.5,4,IF((US_Others!E87*US_Others!E$8/SUM(US_Others!E87,US_Others!J87,US_Others!P87,US_Others!W87)+US_Others!J87*US_Others!J$8/SUM(US_Others!E87,US_Others!J87,US_Others!P87,US_Others!W87)+US_Others!P87*US_Others!P$8/SUM(US_Others!E87,US_Others!J87,US_Others!P87,US_Others!W87)+US_Others!W87*US_Others!W$8/SUM(US_Others!E87,US_Others!J87,US_Others!P87,US_Others!W87))&gt;2.5,3,2)),"")</f>
        <v>4</v>
      </c>
      <c r="BF82" s="223">
        <f>IFERROR(IF((US_Others!F87*US_Others!F$8/SUM(US_Others!F87,US_Others!K87,US_Others!Q87)+US_Others!K87*US_Others!K$8/SUM(US_Others!F87,US_Others!K87,US_Others!Q87)+US_Others!Q87*US_Others!Q$8/SUM(US_Others!F87,US_Others!K87,US_Others!Q87))&gt;3.5,4,IF((US_Others!F87*US_Others!F$8/SUM(US_Others!F87,US_Others!K87,US_Others!Q87)+US_Others!K87*US_Others!K$8/SUM(US_Others!F87,US_Others!K87,US_Others!Q87)+US_Others!Q87*US_Others!Q$8/SUM(US_Others!F87,US_Others!K87,US_Others!Q87))&gt;2.5,3,2)),"")</f>
        <v>4</v>
      </c>
      <c r="BG82" s="223">
        <f>IFERROR(IF((US_Others!G87*US_Others!G$8/SUM(US_Others!G87,US_Others!L87,US_Others!R87)+US_Others!L87*US_Others!L$8/SUM(US_Others!G87,US_Others!L87,US_Others!R87)+US_Others!R87*US_Others!R$8/SUM(US_Others!G87,US_Others!L87,US_Others!R87))&gt;3.5,4,IF((US_Others!G87*US_Others!G$8/SUM(US_Others!G87,US_Others!L87,US_Others!R87)+US_Others!L87*US_Others!L$8/SUM(US_Others!G87,US_Others!L87,US_Others!R87)+US_Others!R87*US_Others!R$8/SUM(US_Others!G87,US_Others!L87,US_Others!R87))&gt;2.5,3,2)),"")</f>
        <v>4</v>
      </c>
      <c r="BH82" s="219" t="str">
        <f>IFERROR(IF((US_Others!Z87*US_Others!Z$8/SUM(US_Others!Z87,US_Others!AB87)+US_Others!AB87*US_Others!AB$8/SUM(US_Others!Z87,US_Others!AB87))&gt;3.5,4,IF((US_Others!Z87*US_Others!Z$8/SUM(US_Others!Z87,US_Others!AB87)+US_Others!AB87*US_Others!AB$8/SUM(US_Others!Z87,US_Others!AB87))&gt;2.5,3,2)),"")</f>
        <v/>
      </c>
      <c r="BI82" s="219" t="str">
        <f>IFERROR(IF((US_Others!AA87*US_Others!AA$8/SUM(US_Others!AA87,US_Others!AC87)+US_Others!AC87*US_Others!AC$8/SUM(US_Others!AA87,US_Others!AC87))&gt;3.5,4,IF((US_Others!AA87*US_Others!AA$8/SUM(US_Others!AA87,US_Others!AC87)+US_Others!AC87*US_Others!AC$8/SUM(US_Others!AA87,US_Others!AC87))&gt;2.5,3,2)),"")</f>
        <v/>
      </c>
      <c r="BJ82" s="219" t="str">
        <f>IFERROR(US_Others!AD87*US_Others!AD$8/US_Others!AD87,"")</f>
        <v/>
      </c>
      <c r="BK82" s="74" t="str">
        <f>IFERROR(US_Others!AE87*US_Others!AE$8/US_Others!AE87,"")</f>
        <v/>
      </c>
      <c r="BL82" s="219" t="str">
        <f>IFERROR(IF(SUMPRODUCT(US_Others!AG87:AI87/SUM(US_Others!AG87:AI87),US_Others!AG$8:AI$8)&gt;3.5,4,IF(SUMPRODUCT(US_Others!AG87:AI87/SUM(US_Others!AG87:AI87),US_Others!AG$8:AI$8)&gt;2.5,3,2)),"")</f>
        <v/>
      </c>
      <c r="BM82" s="219" t="str">
        <f>IFERROR(US_Others!AL87*US_Others!AL$8/US_Others!AL87,"")</f>
        <v/>
      </c>
    </row>
    <row r="83" spans="1:65">
      <c r="A83" s="200" t="s">
        <v>201</v>
      </c>
      <c r="B83" s="332">
        <v>332913</v>
      </c>
      <c r="C83" s="333">
        <f>SUM(US_CO2!C86:AX86)</f>
        <v>5.62605200257245E-2</v>
      </c>
      <c r="D83" s="333">
        <f>SUM(US_CH4!C86:AC86)</f>
        <v>3.0581732298244583E-5</v>
      </c>
      <c r="E83" s="333">
        <f>SUM(US_N2O!C86:AA86)</f>
        <v>3.671583765890884E-5</v>
      </c>
      <c r="F83" s="332">
        <f>US_Others!V88+US_Others!U88</f>
        <v>0</v>
      </c>
      <c r="G83" s="332">
        <f>US_Others!C88+US_Others!H88+US_Others!N88</f>
        <v>0</v>
      </c>
      <c r="H83" s="332">
        <f>US_Others!D88+US_Others!I88+US_Others!O88</f>
        <v>0</v>
      </c>
      <c r="I83" s="332">
        <f>US_Others!E88+US_Others!J88+US_Others!P88+US_Others!W88</f>
        <v>0</v>
      </c>
      <c r="J83" s="332">
        <f>US_Others!F88+US_Others!K88+US_Others!Q88</f>
        <v>0</v>
      </c>
      <c r="K83" s="332">
        <f>US_Others!G88+US_Others!L88+US_Others!R88</f>
        <v>0</v>
      </c>
      <c r="L83" s="332">
        <f>US_Others!Z88+US_Others!AB88</f>
        <v>0</v>
      </c>
      <c r="M83" s="332">
        <f>US_Others!AA88+US_Others!AC88</f>
        <v>0</v>
      </c>
      <c r="N83" s="332">
        <f>US_Others!AD88</f>
        <v>0</v>
      </c>
      <c r="O83" s="332">
        <f>US_Others!AE88</f>
        <v>0</v>
      </c>
      <c r="P83" s="332">
        <f>SUM(US_Others!AG88:AI88)</f>
        <v>0</v>
      </c>
      <c r="Q83" s="332">
        <f>US_Others!AL88</f>
        <v>0</v>
      </c>
      <c r="R83" s="332"/>
      <c r="S83" s="334">
        <f t="shared" si="1"/>
        <v>56.260520025724503</v>
      </c>
      <c r="T83" s="334">
        <f>D83*1000/Spec!I$6</f>
        <v>1.2232692919297832E-3</v>
      </c>
      <c r="U83" s="334">
        <f>E83*1000/Spec!I$7</f>
        <v>1.2320750892251287E-4</v>
      </c>
      <c r="V83" s="334">
        <f>F83*1000/Spec!I$8</f>
        <v>0</v>
      </c>
      <c r="W83" s="334">
        <f>G83*1000/Spec!I$9</f>
        <v>0</v>
      </c>
      <c r="X83" s="334">
        <f>H83*1000/Spec!I$10</f>
        <v>0</v>
      </c>
      <c r="Y83" s="334">
        <f>I83*1000/Spec!I$11</f>
        <v>0</v>
      </c>
      <c r="Z83" s="334">
        <f>J83*1000/Spec!I$12</f>
        <v>0</v>
      </c>
      <c r="AA83" s="334">
        <f>K83*1000/Spec!I$15</f>
        <v>0</v>
      </c>
      <c r="AB83" s="334">
        <f>L83*1000/Spec!I$17</f>
        <v>0</v>
      </c>
      <c r="AC83" s="334">
        <f>M83*1000/Spec!I$18</f>
        <v>0</v>
      </c>
      <c r="AD83" s="335">
        <f>N83*1000/Spec!I$25</f>
        <v>0</v>
      </c>
      <c r="AE83" s="335">
        <f>O83*1000/Spec!I$26</f>
        <v>0</v>
      </c>
      <c r="AF83" s="334">
        <f>P83*1000/Spec!I$21</f>
        <v>0</v>
      </c>
      <c r="AG83" s="334">
        <f>Q83*1000/Spec!I$22</f>
        <v>0</v>
      </c>
      <c r="AI83" s="432">
        <f>S83/'2007output'!$D81</f>
        <v>1.1840509971761684E-2</v>
      </c>
      <c r="AJ83" s="432">
        <f>T83/'2007output'!$D81</f>
        <v>2.5744753590300523E-7</v>
      </c>
      <c r="AK83" s="432">
        <f>U83/'2007output'!$D81</f>
        <v>2.5930079162544034E-8</v>
      </c>
      <c r="AL83" s="433">
        <f>V83/'2007output'!$D81</f>
        <v>0</v>
      </c>
      <c r="AM83" s="433">
        <f>W83/'2007output'!$D81</f>
        <v>0</v>
      </c>
      <c r="AN83" s="433">
        <f>X83/'2007output'!$D81</f>
        <v>0</v>
      </c>
      <c r="AO83" s="433">
        <f>Y83/'2007output'!$D81</f>
        <v>0</v>
      </c>
      <c r="AP83" s="433">
        <f>Z83/'2007output'!$D81</f>
        <v>0</v>
      </c>
      <c r="AQ83" s="433">
        <f>AA83/'2007output'!$D81</f>
        <v>0</v>
      </c>
      <c r="AR83" s="433">
        <f>AB83/'2007output'!$D81</f>
        <v>0</v>
      </c>
      <c r="AS83" s="433">
        <f>AC83/'2007output'!$D81</f>
        <v>0</v>
      </c>
      <c r="AT83" s="433">
        <f>AD83/'2007output'!$D81</f>
        <v>0</v>
      </c>
      <c r="AU83" s="433">
        <f>AE83/'2007output'!$D81</f>
        <v>0</v>
      </c>
      <c r="AV83" s="433">
        <f>AF83/'2007output'!$D81</f>
        <v>0</v>
      </c>
      <c r="AW83" s="433">
        <f>AG83/'2007output'!$D81</f>
        <v>0</v>
      </c>
      <c r="AY83" s="370">
        <f>IFERROR(IF(SUMPRODUCT(US_CO2!C86:AX86/SUM(US_CO2!C86:AX86),US_CO2!C$6:AX$6)&gt;3.5,4,IF(SUMPRODUCT(US_CO2!C86:AX86/SUM(US_CO2!C86:AX86),US_CO2!C$6:AX$6)&gt;2.5,3,2)),"")</f>
        <v>4</v>
      </c>
      <c r="AZ83" s="370">
        <f>IFERROR(IF(SUMPRODUCT(US_CH4!C86:AC86/SUM(US_CH4!C86:AC86),US_CH4!C$6:AC$6)&gt;3.5,4,IF(SUMPRODUCT(US_CH4!C86:AC86/SUM(US_CH4!C86:AC86),US_CH4!C$6:AC$6)&gt;2.5,3,2)),"")</f>
        <v>4</v>
      </c>
      <c r="BA83" s="223">
        <f>IFERROR(IF(SUMPRODUCT(US_N2O!C86:AA86/SUM(US_N2O!C86:AA86),US_N2O!C$6:AA$6)&gt;3.5,4,IF(SUMPRODUCT(US_N2O!C86:AA86/SUM(US_N2O!C86:AA86),US_N2O!C$6:AA$6)&gt;2.5,3,2)),"")</f>
        <v>4</v>
      </c>
      <c r="BB83" s="223" t="str">
        <f>IFERROR(IF(SUMPRODUCT(US_Others!U88:V88/SUM(US_Others!U88:V88),US_Others!U$8:V$8)&gt;3.5,4,IF(SUMPRODUCT(US_Others!U88:V88/SUM(US_Others!U88:V88),US_Others!U$8:V$8)&gt;2.5,3,2)),"")</f>
        <v/>
      </c>
      <c r="BC83" s="223" t="str">
        <f>IFERROR(IF((US_Others!C88*US_Others!C$8/SUM(US_Others!C88,US_Others!H88,US_Others!N88)+ US_Others!H88*US_Others!H$8/SUM(US_Others!C88,US_Others!H88,US_Others!N88)+US_Others!N88*US_Others!N$8/SUM(US_Others!C88,US_Others!H88,US_Others!N88))&gt;3.5,4,IF((US_Others!C88*US_Others!C$8/SUM(US_Others!C88,US_Others!H88,US_Others!N88)+ US_Others!H88*US_Others!H$8/SUM(US_Others!C88,US_Others!H88,US_Others!N88)+US_Others!N88*US_Others!N$8/SUM(US_Others!C88,US_Others!H88,US_Others!N88))&gt;2.5,3,2)),"")</f>
        <v/>
      </c>
      <c r="BD83" s="223" t="str">
        <f>IFERROR(IF((US_Others!D88*US_Others!D$8/SUM(US_Others!D88,US_Others!I88,US_Others!O88)+US_Others!I88*US_Others!I$8/SUM(US_Others!D88,US_Others!I88,US_Others!O88)+US_Others!O88*US_Others!O$8/SUM(US_Others!D88,US_Others!I88,US_Others!O88))&gt;3.5,4,IF((US_Others!D88*US_Others!D$8/SUM(US_Others!D88,US_Others!I88,US_Others!O88)+US_Others!I88*US_Others!I$8/SUM(US_Others!D88,US_Others!I88,US_Others!O88)+US_Others!O88*US_Others!O$8/SUM(US_Others!D88,US_Others!I88,US_Others!O88))&gt;2.5,3,2)),"")</f>
        <v/>
      </c>
      <c r="BE83" s="223" t="str">
        <f>IFERROR(IF((US_Others!E88*US_Others!E$8/SUM(US_Others!E88,US_Others!J88,US_Others!P88,US_Others!W88)+US_Others!J88*US_Others!J$8/SUM(US_Others!E88,US_Others!J88,US_Others!P88,US_Others!W88)+US_Others!P88*US_Others!P$8/SUM(US_Others!E88,US_Others!J88,US_Others!P88,US_Others!W88)+US_Others!W88*US_Others!W$8/SUM(US_Others!E88,US_Others!J88,US_Others!P88,US_Others!W88))&gt;3.5,4,IF((US_Others!E88*US_Others!E$8/SUM(US_Others!E88,US_Others!J88,US_Others!P88,US_Others!W88)+US_Others!J88*US_Others!J$8/SUM(US_Others!E88,US_Others!J88,US_Others!P88,US_Others!W88)+US_Others!P88*US_Others!P$8/SUM(US_Others!E88,US_Others!J88,US_Others!P88,US_Others!W88)+US_Others!W88*US_Others!W$8/SUM(US_Others!E88,US_Others!J88,US_Others!P88,US_Others!W88))&gt;2.5,3,2)),"")</f>
        <v/>
      </c>
      <c r="BF83" s="223" t="str">
        <f>IFERROR(IF((US_Others!F88*US_Others!F$8/SUM(US_Others!F88,US_Others!K88,US_Others!Q88)+US_Others!K88*US_Others!K$8/SUM(US_Others!F88,US_Others!K88,US_Others!Q88)+US_Others!Q88*US_Others!Q$8/SUM(US_Others!F88,US_Others!K88,US_Others!Q88))&gt;3.5,4,IF((US_Others!F88*US_Others!F$8/SUM(US_Others!F88,US_Others!K88,US_Others!Q88)+US_Others!K88*US_Others!K$8/SUM(US_Others!F88,US_Others!K88,US_Others!Q88)+US_Others!Q88*US_Others!Q$8/SUM(US_Others!F88,US_Others!K88,US_Others!Q88))&gt;2.5,3,2)),"")</f>
        <v/>
      </c>
      <c r="BG83" s="223" t="str">
        <f>IFERROR(IF((US_Others!G88*US_Others!G$8/SUM(US_Others!G88,US_Others!L88,US_Others!R88)+US_Others!L88*US_Others!L$8/SUM(US_Others!G88,US_Others!L88,US_Others!R88)+US_Others!R88*US_Others!R$8/SUM(US_Others!G88,US_Others!L88,US_Others!R88))&gt;3.5,4,IF((US_Others!G88*US_Others!G$8/SUM(US_Others!G88,US_Others!L88,US_Others!R88)+US_Others!L88*US_Others!L$8/SUM(US_Others!G88,US_Others!L88,US_Others!R88)+US_Others!R88*US_Others!R$8/SUM(US_Others!G88,US_Others!L88,US_Others!R88))&gt;2.5,3,2)),"")</f>
        <v/>
      </c>
      <c r="BH83" s="219" t="str">
        <f>IFERROR(IF((US_Others!Z88*US_Others!Z$8/SUM(US_Others!Z88,US_Others!AB88)+US_Others!AB88*US_Others!AB$8/SUM(US_Others!Z88,US_Others!AB88))&gt;3.5,4,IF((US_Others!Z88*US_Others!Z$8/SUM(US_Others!Z88,US_Others!AB88)+US_Others!AB88*US_Others!AB$8/SUM(US_Others!Z88,US_Others!AB88))&gt;2.5,3,2)),"")</f>
        <v/>
      </c>
      <c r="BI83" s="219" t="str">
        <f>IFERROR(IF((US_Others!AA88*US_Others!AA$8/SUM(US_Others!AA88,US_Others!AC88)+US_Others!AC88*US_Others!AC$8/SUM(US_Others!AA88,US_Others!AC88))&gt;3.5,4,IF((US_Others!AA88*US_Others!AA$8/SUM(US_Others!AA88,US_Others!AC88)+US_Others!AC88*US_Others!AC$8/SUM(US_Others!AA88,US_Others!AC88))&gt;2.5,3,2)),"")</f>
        <v/>
      </c>
      <c r="BJ83" s="219" t="str">
        <f>IFERROR(US_Others!AD88*US_Others!AD$8/US_Others!AD88,"")</f>
        <v/>
      </c>
      <c r="BK83" s="74" t="str">
        <f>IFERROR(US_Others!AE88*US_Others!AE$8/US_Others!AE88,"")</f>
        <v/>
      </c>
      <c r="BL83" s="219" t="str">
        <f>IFERROR(IF(SUMPRODUCT(US_Others!AG88:AI88/SUM(US_Others!AG88:AI88),US_Others!AG$8:AI$8)&gt;3.5,4,IF(SUMPRODUCT(US_Others!AG88:AI88/SUM(US_Others!AG88:AI88),US_Others!AG$8:AI$8)&gt;2.5,3,2)),"")</f>
        <v/>
      </c>
      <c r="BM83" s="219" t="str">
        <f>IFERROR(US_Others!AL88*US_Others!AL$8/US_Others!AL88,"")</f>
        <v/>
      </c>
    </row>
    <row r="84" spans="1:65">
      <c r="A84" s="200" t="s">
        <v>202</v>
      </c>
      <c r="B84" s="332">
        <v>332991</v>
      </c>
      <c r="C84" s="333">
        <f>SUM(US_CO2!C87:AX87)</f>
        <v>0.33576030054575268</v>
      </c>
      <c r="D84" s="333">
        <f>SUM(US_CH4!C87:AC87)</f>
        <v>1.8144569200257945E-4</v>
      </c>
      <c r="E84" s="333">
        <f>SUM(US_N2O!C87:AA87)</f>
        <v>2.1518327148623286E-4</v>
      </c>
      <c r="F84" s="332">
        <f>US_Others!V89+US_Others!U89</f>
        <v>0</v>
      </c>
      <c r="G84" s="332">
        <f>US_Others!C89+US_Others!H89+US_Others!N89</f>
        <v>0</v>
      </c>
      <c r="H84" s="332">
        <f>US_Others!D89+US_Others!I89+US_Others!O89</f>
        <v>0</v>
      </c>
      <c r="I84" s="332">
        <f>US_Others!E89+US_Others!J89+US_Others!P89+US_Others!W89</f>
        <v>0</v>
      </c>
      <c r="J84" s="332">
        <f>US_Others!F89+US_Others!K89+US_Others!Q89</f>
        <v>0</v>
      </c>
      <c r="K84" s="332">
        <f>US_Others!G89+US_Others!L89+US_Others!R89</f>
        <v>0</v>
      </c>
      <c r="L84" s="332">
        <f>US_Others!Z89+US_Others!AB89</f>
        <v>0</v>
      </c>
      <c r="M84" s="332">
        <f>US_Others!AA89+US_Others!AC89</f>
        <v>0</v>
      </c>
      <c r="N84" s="332">
        <f>US_Others!AD89</f>
        <v>0</v>
      </c>
      <c r="O84" s="332">
        <f>US_Others!AE89</f>
        <v>0</v>
      </c>
      <c r="P84" s="332">
        <f>SUM(US_Others!AG89:AI89)</f>
        <v>0</v>
      </c>
      <c r="Q84" s="332">
        <f>US_Others!AL89</f>
        <v>0</v>
      </c>
      <c r="R84" s="332"/>
      <c r="S84" s="334">
        <f t="shared" si="1"/>
        <v>335.76030054575267</v>
      </c>
      <c r="T84" s="334">
        <f>D84*1000/Spec!I$6</f>
        <v>7.2578276801031783E-3</v>
      </c>
      <c r="U84" s="334">
        <f>E84*1000/Spec!I$7</f>
        <v>7.2209151505447271E-4</v>
      </c>
      <c r="V84" s="334">
        <f>F84*1000/Spec!I$8</f>
        <v>0</v>
      </c>
      <c r="W84" s="334">
        <f>G84*1000/Spec!I$9</f>
        <v>0</v>
      </c>
      <c r="X84" s="334">
        <f>H84*1000/Spec!I$10</f>
        <v>0</v>
      </c>
      <c r="Y84" s="334">
        <f>I84*1000/Spec!I$11</f>
        <v>0</v>
      </c>
      <c r="Z84" s="334">
        <f>J84*1000/Spec!I$12</f>
        <v>0</v>
      </c>
      <c r="AA84" s="334">
        <f>K84*1000/Spec!I$15</f>
        <v>0</v>
      </c>
      <c r="AB84" s="334">
        <f>L84*1000/Spec!I$17</f>
        <v>0</v>
      </c>
      <c r="AC84" s="334">
        <f>M84*1000/Spec!I$18</f>
        <v>0</v>
      </c>
      <c r="AD84" s="335">
        <f>N84*1000/Spec!I$25</f>
        <v>0</v>
      </c>
      <c r="AE84" s="335">
        <f>O84*1000/Spec!I$26</f>
        <v>0</v>
      </c>
      <c r="AF84" s="334">
        <f>P84*1000/Spec!I$21</f>
        <v>0</v>
      </c>
      <c r="AG84" s="334">
        <f>Q84*1000/Spec!I$22</f>
        <v>0</v>
      </c>
      <c r="AI84" s="432">
        <f>S84/'2007output'!$D82</f>
        <v>3.6721220364330967E-2</v>
      </c>
      <c r="AJ84" s="432">
        <f>T84/'2007output'!$D82</f>
        <v>7.9376951108933367E-7</v>
      </c>
      <c r="AK84" s="432">
        <f>U84/'2007output'!$D82</f>
        <v>7.8973248488368176E-8</v>
      </c>
      <c r="AL84" s="433">
        <f>V84/'2007output'!$D82</f>
        <v>0</v>
      </c>
      <c r="AM84" s="433">
        <f>W84/'2007output'!$D82</f>
        <v>0</v>
      </c>
      <c r="AN84" s="433">
        <f>X84/'2007output'!$D82</f>
        <v>0</v>
      </c>
      <c r="AO84" s="433">
        <f>Y84/'2007output'!$D82</f>
        <v>0</v>
      </c>
      <c r="AP84" s="433">
        <f>Z84/'2007output'!$D82</f>
        <v>0</v>
      </c>
      <c r="AQ84" s="433">
        <f>AA84/'2007output'!$D82</f>
        <v>0</v>
      </c>
      <c r="AR84" s="433">
        <f>AB84/'2007output'!$D82</f>
        <v>0</v>
      </c>
      <c r="AS84" s="433">
        <f>AC84/'2007output'!$D82</f>
        <v>0</v>
      </c>
      <c r="AT84" s="433">
        <f>AD84/'2007output'!$D82</f>
        <v>0</v>
      </c>
      <c r="AU84" s="433">
        <f>AE84/'2007output'!$D82</f>
        <v>0</v>
      </c>
      <c r="AV84" s="433">
        <f>AF84/'2007output'!$D82</f>
        <v>0</v>
      </c>
      <c r="AW84" s="433">
        <f>AG84/'2007output'!$D82</f>
        <v>0</v>
      </c>
      <c r="AY84" s="370">
        <f>IFERROR(IF(SUMPRODUCT(US_CO2!C87:AX87/SUM(US_CO2!C87:AX87),US_CO2!C$6:AX$6)&gt;3.5,4,IF(SUMPRODUCT(US_CO2!C87:AX87/SUM(US_CO2!C87:AX87),US_CO2!C$6:AX$6)&gt;2.5,3,2)),"")</f>
        <v>4</v>
      </c>
      <c r="AZ84" s="370">
        <f>IFERROR(IF(SUMPRODUCT(US_CH4!C87:AC87/SUM(US_CH4!C87:AC87),US_CH4!C$6:AC$6)&gt;3.5,4,IF(SUMPRODUCT(US_CH4!C87:AC87/SUM(US_CH4!C87:AC87),US_CH4!C$6:AC$6)&gt;2.5,3,2)),"")</f>
        <v>4</v>
      </c>
      <c r="BA84" s="223">
        <f>IFERROR(IF(SUMPRODUCT(US_N2O!C87:AA87/SUM(US_N2O!C87:AA87),US_N2O!C$6:AA$6)&gt;3.5,4,IF(SUMPRODUCT(US_N2O!C87:AA87/SUM(US_N2O!C87:AA87),US_N2O!C$6:AA$6)&gt;2.5,3,2)),"")</f>
        <v>4</v>
      </c>
      <c r="BB84" s="223" t="str">
        <f>IFERROR(IF(SUMPRODUCT(US_Others!U89:V89/SUM(US_Others!U89:V89),US_Others!U$8:V$8)&gt;3.5,4,IF(SUMPRODUCT(US_Others!U89:V89/SUM(US_Others!U89:V89),US_Others!U$8:V$8)&gt;2.5,3,2)),"")</f>
        <v/>
      </c>
      <c r="BC84" s="223" t="str">
        <f>IFERROR(IF((US_Others!C89*US_Others!C$8/SUM(US_Others!C89,US_Others!H89,US_Others!N89)+ US_Others!H89*US_Others!H$8/SUM(US_Others!C89,US_Others!H89,US_Others!N89)+US_Others!N89*US_Others!N$8/SUM(US_Others!C89,US_Others!H89,US_Others!N89))&gt;3.5,4,IF((US_Others!C89*US_Others!C$8/SUM(US_Others!C89,US_Others!H89,US_Others!N89)+ US_Others!H89*US_Others!H$8/SUM(US_Others!C89,US_Others!H89,US_Others!N89)+US_Others!N89*US_Others!N$8/SUM(US_Others!C89,US_Others!H89,US_Others!N89))&gt;2.5,3,2)),"")</f>
        <v/>
      </c>
      <c r="BD84" s="223" t="str">
        <f>IFERROR(IF((US_Others!D89*US_Others!D$8/SUM(US_Others!D89,US_Others!I89,US_Others!O89)+US_Others!I89*US_Others!I$8/SUM(US_Others!D89,US_Others!I89,US_Others!O89)+US_Others!O89*US_Others!O$8/SUM(US_Others!D89,US_Others!I89,US_Others!O89))&gt;3.5,4,IF((US_Others!D89*US_Others!D$8/SUM(US_Others!D89,US_Others!I89,US_Others!O89)+US_Others!I89*US_Others!I$8/SUM(US_Others!D89,US_Others!I89,US_Others!O89)+US_Others!O89*US_Others!O$8/SUM(US_Others!D89,US_Others!I89,US_Others!O89))&gt;2.5,3,2)),"")</f>
        <v/>
      </c>
      <c r="BE84" s="223" t="str">
        <f>IFERROR(IF((US_Others!E89*US_Others!E$8/SUM(US_Others!E89,US_Others!J89,US_Others!P89,US_Others!W89)+US_Others!J89*US_Others!J$8/SUM(US_Others!E89,US_Others!J89,US_Others!P89,US_Others!W89)+US_Others!P89*US_Others!P$8/SUM(US_Others!E89,US_Others!J89,US_Others!P89,US_Others!W89)+US_Others!W89*US_Others!W$8/SUM(US_Others!E89,US_Others!J89,US_Others!P89,US_Others!W89))&gt;3.5,4,IF((US_Others!E89*US_Others!E$8/SUM(US_Others!E89,US_Others!J89,US_Others!P89,US_Others!W89)+US_Others!J89*US_Others!J$8/SUM(US_Others!E89,US_Others!J89,US_Others!P89,US_Others!W89)+US_Others!P89*US_Others!P$8/SUM(US_Others!E89,US_Others!J89,US_Others!P89,US_Others!W89)+US_Others!W89*US_Others!W$8/SUM(US_Others!E89,US_Others!J89,US_Others!P89,US_Others!W89))&gt;2.5,3,2)),"")</f>
        <v/>
      </c>
      <c r="BF84" s="223" t="str">
        <f>IFERROR(IF((US_Others!F89*US_Others!F$8/SUM(US_Others!F89,US_Others!K89,US_Others!Q89)+US_Others!K89*US_Others!K$8/SUM(US_Others!F89,US_Others!K89,US_Others!Q89)+US_Others!Q89*US_Others!Q$8/SUM(US_Others!F89,US_Others!K89,US_Others!Q89))&gt;3.5,4,IF((US_Others!F89*US_Others!F$8/SUM(US_Others!F89,US_Others!K89,US_Others!Q89)+US_Others!K89*US_Others!K$8/SUM(US_Others!F89,US_Others!K89,US_Others!Q89)+US_Others!Q89*US_Others!Q$8/SUM(US_Others!F89,US_Others!K89,US_Others!Q89))&gt;2.5,3,2)),"")</f>
        <v/>
      </c>
      <c r="BG84" s="223" t="str">
        <f>IFERROR(IF((US_Others!G89*US_Others!G$8/SUM(US_Others!G89,US_Others!L89,US_Others!R89)+US_Others!L89*US_Others!L$8/SUM(US_Others!G89,US_Others!L89,US_Others!R89)+US_Others!R89*US_Others!R$8/SUM(US_Others!G89,US_Others!L89,US_Others!R89))&gt;3.5,4,IF((US_Others!G89*US_Others!G$8/SUM(US_Others!G89,US_Others!L89,US_Others!R89)+US_Others!L89*US_Others!L$8/SUM(US_Others!G89,US_Others!L89,US_Others!R89)+US_Others!R89*US_Others!R$8/SUM(US_Others!G89,US_Others!L89,US_Others!R89))&gt;2.5,3,2)),"")</f>
        <v/>
      </c>
      <c r="BH84" s="219" t="str">
        <f>IFERROR(IF((US_Others!Z89*US_Others!Z$8/SUM(US_Others!Z89,US_Others!AB89)+US_Others!AB89*US_Others!AB$8/SUM(US_Others!Z89,US_Others!AB89))&gt;3.5,4,IF((US_Others!Z89*US_Others!Z$8/SUM(US_Others!Z89,US_Others!AB89)+US_Others!AB89*US_Others!AB$8/SUM(US_Others!Z89,US_Others!AB89))&gt;2.5,3,2)),"")</f>
        <v/>
      </c>
      <c r="BI84" s="219" t="str">
        <f>IFERROR(IF((US_Others!AA89*US_Others!AA$8/SUM(US_Others!AA89,US_Others!AC89)+US_Others!AC89*US_Others!AC$8/SUM(US_Others!AA89,US_Others!AC89))&gt;3.5,4,IF((US_Others!AA89*US_Others!AA$8/SUM(US_Others!AA89,US_Others!AC89)+US_Others!AC89*US_Others!AC$8/SUM(US_Others!AA89,US_Others!AC89))&gt;2.5,3,2)),"")</f>
        <v/>
      </c>
      <c r="BJ84" s="219" t="str">
        <f>IFERROR(US_Others!AD89*US_Others!AD$8/US_Others!AD89,"")</f>
        <v/>
      </c>
      <c r="BK84" s="74" t="str">
        <f>IFERROR(US_Others!AE89*US_Others!AE$8/US_Others!AE89,"")</f>
        <v/>
      </c>
      <c r="BL84" s="219" t="str">
        <f>IFERROR(IF(SUMPRODUCT(US_Others!AG89:AI89/SUM(US_Others!AG89:AI89),US_Others!AG$8:AI$8)&gt;3.5,4,IF(SUMPRODUCT(US_Others!AG89:AI89/SUM(US_Others!AG89:AI89),US_Others!AG$8:AI$8)&gt;2.5,3,2)),"")</f>
        <v/>
      </c>
      <c r="BM84" s="219" t="str">
        <f>IFERROR(US_Others!AL89*US_Others!AL$8/US_Others!AL89,"")</f>
        <v/>
      </c>
    </row>
    <row r="85" spans="1:65">
      <c r="A85" s="200" t="s">
        <v>203</v>
      </c>
      <c r="B85" s="332" t="s">
        <v>204</v>
      </c>
      <c r="C85" s="333">
        <f>SUM(US_CO2!C88:AX88)</f>
        <v>0.2268448997114923</v>
      </c>
      <c r="D85" s="333">
        <f>SUM(US_CH4!C88:AC88)</f>
        <v>1.2437163097986644E-4</v>
      </c>
      <c r="E85" s="333">
        <f>SUM(US_N2O!C88:AA88)</f>
        <v>1.5197510510285559E-4</v>
      </c>
      <c r="F85" s="332">
        <f>US_Others!V90+US_Others!U90</f>
        <v>0</v>
      </c>
      <c r="G85" s="332">
        <f>US_Others!C90+US_Others!H90+US_Others!N90</f>
        <v>0</v>
      </c>
      <c r="H85" s="332">
        <f>US_Others!D90+US_Others!I90+US_Others!O90</f>
        <v>0</v>
      </c>
      <c r="I85" s="332">
        <f>US_Others!E90+US_Others!J90+US_Others!P90+US_Others!W90</f>
        <v>0</v>
      </c>
      <c r="J85" s="332">
        <f>US_Others!F90+US_Others!K90+US_Others!Q90</f>
        <v>0</v>
      </c>
      <c r="K85" s="332">
        <f>US_Others!G90+US_Others!L90+US_Others!R90</f>
        <v>0</v>
      </c>
      <c r="L85" s="332">
        <f>US_Others!Z90+US_Others!AB90</f>
        <v>0</v>
      </c>
      <c r="M85" s="332">
        <f>US_Others!AA90+US_Others!AC90</f>
        <v>0</v>
      </c>
      <c r="N85" s="332">
        <f>US_Others!AD90</f>
        <v>0</v>
      </c>
      <c r="O85" s="332">
        <f>US_Others!AE90</f>
        <v>0</v>
      </c>
      <c r="P85" s="332">
        <f>SUM(US_Others!AG90:AI90)</f>
        <v>0</v>
      </c>
      <c r="Q85" s="332">
        <f>US_Others!AL90</f>
        <v>0</v>
      </c>
      <c r="R85" s="332"/>
      <c r="S85" s="334">
        <f t="shared" si="1"/>
        <v>226.8448997114923</v>
      </c>
      <c r="T85" s="334">
        <f>D85*1000/Spec!I$6</f>
        <v>4.9748652391946573E-3</v>
      </c>
      <c r="U85" s="334">
        <f>E85*1000/Spec!I$7</f>
        <v>5.0998357417065632E-4</v>
      </c>
      <c r="V85" s="334">
        <f>F85*1000/Spec!I$8</f>
        <v>0</v>
      </c>
      <c r="W85" s="334">
        <f>G85*1000/Spec!I$9</f>
        <v>0</v>
      </c>
      <c r="X85" s="334">
        <f>H85*1000/Spec!I$10</f>
        <v>0</v>
      </c>
      <c r="Y85" s="334">
        <f>I85*1000/Spec!I$11</f>
        <v>0</v>
      </c>
      <c r="Z85" s="334">
        <f>J85*1000/Spec!I$12</f>
        <v>0</v>
      </c>
      <c r="AA85" s="334">
        <f>K85*1000/Spec!I$15</f>
        <v>0</v>
      </c>
      <c r="AB85" s="334">
        <f>L85*1000/Spec!I$17</f>
        <v>0</v>
      </c>
      <c r="AC85" s="334">
        <f>M85*1000/Spec!I$18</f>
        <v>0</v>
      </c>
      <c r="AD85" s="335">
        <f>N85*1000/Spec!I$25</f>
        <v>0</v>
      </c>
      <c r="AE85" s="335">
        <f>O85*1000/Spec!I$26</f>
        <v>0</v>
      </c>
      <c r="AF85" s="334">
        <f>P85*1000/Spec!I$21</f>
        <v>0</v>
      </c>
      <c r="AG85" s="334">
        <f>Q85*1000/Spec!I$22</f>
        <v>0</v>
      </c>
      <c r="AI85" s="432">
        <f>S85/'2007output'!$D83</f>
        <v>2.0380617826978191E-2</v>
      </c>
      <c r="AJ85" s="432">
        <f>T85/'2007output'!$D83</f>
        <v>4.4696101746037248E-7</v>
      </c>
      <c r="AK85" s="432">
        <f>U85/'2007output'!$D83</f>
        <v>4.5818884781750144E-8</v>
      </c>
      <c r="AL85" s="433">
        <f>V85/'2007output'!$D83</f>
        <v>0</v>
      </c>
      <c r="AM85" s="433">
        <f>W85/'2007output'!$D83</f>
        <v>0</v>
      </c>
      <c r="AN85" s="433">
        <f>X85/'2007output'!$D83</f>
        <v>0</v>
      </c>
      <c r="AO85" s="433">
        <f>Y85/'2007output'!$D83</f>
        <v>0</v>
      </c>
      <c r="AP85" s="433">
        <f>Z85/'2007output'!$D83</f>
        <v>0</v>
      </c>
      <c r="AQ85" s="433">
        <f>AA85/'2007output'!$D83</f>
        <v>0</v>
      </c>
      <c r="AR85" s="433">
        <f>AB85/'2007output'!$D83</f>
        <v>0</v>
      </c>
      <c r="AS85" s="433">
        <f>AC85/'2007output'!$D83</f>
        <v>0</v>
      </c>
      <c r="AT85" s="433">
        <f>AD85/'2007output'!$D83</f>
        <v>0</v>
      </c>
      <c r="AU85" s="433">
        <f>AE85/'2007output'!$D83</f>
        <v>0</v>
      </c>
      <c r="AV85" s="433">
        <f>AF85/'2007output'!$D83</f>
        <v>0</v>
      </c>
      <c r="AW85" s="433">
        <f>AG85/'2007output'!$D83</f>
        <v>0</v>
      </c>
      <c r="AY85" s="370">
        <f>IFERROR(IF(SUMPRODUCT(US_CO2!C88:AX88/SUM(US_CO2!C88:AX88),US_CO2!C$6:AX$6)&gt;3.5,4,IF(SUMPRODUCT(US_CO2!C88:AX88/SUM(US_CO2!C88:AX88),US_CO2!C$6:AX$6)&gt;2.5,3,2)),"")</f>
        <v>4</v>
      </c>
      <c r="AZ85" s="370">
        <f>IFERROR(IF(SUMPRODUCT(US_CH4!C88:AC88/SUM(US_CH4!C88:AC88),US_CH4!C$6:AC$6)&gt;3.5,4,IF(SUMPRODUCT(US_CH4!C88:AC88/SUM(US_CH4!C88:AC88),US_CH4!C$6:AC$6)&gt;2.5,3,2)),"")</f>
        <v>4</v>
      </c>
      <c r="BA85" s="223">
        <f>IFERROR(IF(SUMPRODUCT(US_N2O!C88:AA88/SUM(US_N2O!C88:AA88),US_N2O!C$6:AA$6)&gt;3.5,4,IF(SUMPRODUCT(US_N2O!C88:AA88/SUM(US_N2O!C88:AA88),US_N2O!C$6:AA$6)&gt;2.5,3,2)),"")</f>
        <v>4</v>
      </c>
      <c r="BB85" s="223" t="str">
        <f>IFERROR(IF(SUMPRODUCT(US_Others!U90:V90/SUM(US_Others!U90:V90),US_Others!U$8:V$8)&gt;3.5,4,IF(SUMPRODUCT(US_Others!U90:V90/SUM(US_Others!U90:V90),US_Others!U$8:V$8)&gt;2.5,3,2)),"")</f>
        <v/>
      </c>
      <c r="BC85" s="223" t="str">
        <f>IFERROR(IF((US_Others!C90*US_Others!C$8/SUM(US_Others!C90,US_Others!H90,US_Others!N90)+ US_Others!H90*US_Others!H$8/SUM(US_Others!C90,US_Others!H90,US_Others!N90)+US_Others!N90*US_Others!N$8/SUM(US_Others!C90,US_Others!H90,US_Others!N90))&gt;3.5,4,IF((US_Others!C90*US_Others!C$8/SUM(US_Others!C90,US_Others!H90,US_Others!N90)+ US_Others!H90*US_Others!H$8/SUM(US_Others!C90,US_Others!H90,US_Others!N90)+US_Others!N90*US_Others!N$8/SUM(US_Others!C90,US_Others!H90,US_Others!N90))&gt;2.5,3,2)),"")</f>
        <v/>
      </c>
      <c r="BD85" s="223" t="str">
        <f>IFERROR(IF((US_Others!D90*US_Others!D$8/SUM(US_Others!D90,US_Others!I90,US_Others!O90)+US_Others!I90*US_Others!I$8/SUM(US_Others!D90,US_Others!I90,US_Others!O90)+US_Others!O90*US_Others!O$8/SUM(US_Others!D90,US_Others!I90,US_Others!O90))&gt;3.5,4,IF((US_Others!D90*US_Others!D$8/SUM(US_Others!D90,US_Others!I90,US_Others!O90)+US_Others!I90*US_Others!I$8/SUM(US_Others!D90,US_Others!I90,US_Others!O90)+US_Others!O90*US_Others!O$8/SUM(US_Others!D90,US_Others!I90,US_Others!O90))&gt;2.5,3,2)),"")</f>
        <v/>
      </c>
      <c r="BE85" s="223" t="str">
        <f>IFERROR(IF((US_Others!E90*US_Others!E$8/SUM(US_Others!E90,US_Others!J90,US_Others!P90,US_Others!W90)+US_Others!J90*US_Others!J$8/SUM(US_Others!E90,US_Others!J90,US_Others!P90,US_Others!W90)+US_Others!P90*US_Others!P$8/SUM(US_Others!E90,US_Others!J90,US_Others!P90,US_Others!W90)+US_Others!W90*US_Others!W$8/SUM(US_Others!E90,US_Others!J90,US_Others!P90,US_Others!W90))&gt;3.5,4,IF((US_Others!E90*US_Others!E$8/SUM(US_Others!E90,US_Others!J90,US_Others!P90,US_Others!W90)+US_Others!J90*US_Others!J$8/SUM(US_Others!E90,US_Others!J90,US_Others!P90,US_Others!W90)+US_Others!P90*US_Others!P$8/SUM(US_Others!E90,US_Others!J90,US_Others!P90,US_Others!W90)+US_Others!W90*US_Others!W$8/SUM(US_Others!E90,US_Others!J90,US_Others!P90,US_Others!W90))&gt;2.5,3,2)),"")</f>
        <v/>
      </c>
      <c r="BF85" s="223" t="str">
        <f>IFERROR(IF((US_Others!F90*US_Others!F$8/SUM(US_Others!F90,US_Others!K90,US_Others!Q90)+US_Others!K90*US_Others!K$8/SUM(US_Others!F90,US_Others!K90,US_Others!Q90)+US_Others!Q90*US_Others!Q$8/SUM(US_Others!F90,US_Others!K90,US_Others!Q90))&gt;3.5,4,IF((US_Others!F90*US_Others!F$8/SUM(US_Others!F90,US_Others!K90,US_Others!Q90)+US_Others!K90*US_Others!K$8/SUM(US_Others!F90,US_Others!K90,US_Others!Q90)+US_Others!Q90*US_Others!Q$8/SUM(US_Others!F90,US_Others!K90,US_Others!Q90))&gt;2.5,3,2)),"")</f>
        <v/>
      </c>
      <c r="BG85" s="223" t="str">
        <f>IFERROR(IF((US_Others!G90*US_Others!G$8/SUM(US_Others!G90,US_Others!L90,US_Others!R90)+US_Others!L90*US_Others!L$8/SUM(US_Others!G90,US_Others!L90,US_Others!R90)+US_Others!R90*US_Others!R$8/SUM(US_Others!G90,US_Others!L90,US_Others!R90))&gt;3.5,4,IF((US_Others!G90*US_Others!G$8/SUM(US_Others!G90,US_Others!L90,US_Others!R90)+US_Others!L90*US_Others!L$8/SUM(US_Others!G90,US_Others!L90,US_Others!R90)+US_Others!R90*US_Others!R$8/SUM(US_Others!G90,US_Others!L90,US_Others!R90))&gt;2.5,3,2)),"")</f>
        <v/>
      </c>
      <c r="BH85" s="219" t="str">
        <f>IFERROR(IF((US_Others!Z90*US_Others!Z$8/SUM(US_Others!Z90,US_Others!AB90)+US_Others!AB90*US_Others!AB$8/SUM(US_Others!Z90,US_Others!AB90))&gt;3.5,4,IF((US_Others!Z90*US_Others!Z$8/SUM(US_Others!Z90,US_Others!AB90)+US_Others!AB90*US_Others!AB$8/SUM(US_Others!Z90,US_Others!AB90))&gt;2.5,3,2)),"")</f>
        <v/>
      </c>
      <c r="BI85" s="219" t="str">
        <f>IFERROR(IF((US_Others!AA90*US_Others!AA$8/SUM(US_Others!AA90,US_Others!AC90)+US_Others!AC90*US_Others!AC$8/SUM(US_Others!AA90,US_Others!AC90))&gt;3.5,4,IF((US_Others!AA90*US_Others!AA$8/SUM(US_Others!AA90,US_Others!AC90)+US_Others!AC90*US_Others!AC$8/SUM(US_Others!AA90,US_Others!AC90))&gt;2.5,3,2)),"")</f>
        <v/>
      </c>
      <c r="BJ85" s="219" t="str">
        <f>IFERROR(US_Others!AD90*US_Others!AD$8/US_Others!AD90,"")</f>
        <v/>
      </c>
      <c r="BK85" s="74" t="str">
        <f>IFERROR(US_Others!AE90*US_Others!AE$8/US_Others!AE90,"")</f>
        <v/>
      </c>
      <c r="BL85" s="219" t="str">
        <f>IFERROR(IF(SUMPRODUCT(US_Others!AG90:AI90/SUM(US_Others!AG90:AI90),US_Others!AG$8:AI$8)&gt;3.5,4,IF(SUMPRODUCT(US_Others!AG90:AI90/SUM(US_Others!AG90:AI90),US_Others!AG$8:AI$8)&gt;2.5,3,2)),"")</f>
        <v/>
      </c>
      <c r="BM85" s="219" t="str">
        <f>IFERROR(US_Others!AL90*US_Others!AL$8/US_Others!AL90,"")</f>
        <v/>
      </c>
    </row>
    <row r="86" spans="1:65">
      <c r="A86" s="200" t="s">
        <v>205</v>
      </c>
      <c r="B86" s="332">
        <v>332996</v>
      </c>
      <c r="C86" s="333">
        <f>SUM(US_CO2!C89:AX89)</f>
        <v>0.20749045316671935</v>
      </c>
      <c r="D86" s="333">
        <f>SUM(US_CH4!C89:AC89)</f>
        <v>1.1349615295148886E-4</v>
      </c>
      <c r="E86" s="333">
        <f>SUM(US_N2O!C89:AA89)</f>
        <v>1.3803257439414589E-4</v>
      </c>
      <c r="F86" s="332">
        <f>US_Others!V91+US_Others!U91</f>
        <v>0</v>
      </c>
      <c r="G86" s="332">
        <f>US_Others!C91+US_Others!H91+US_Others!N91</f>
        <v>9.3651649393877155E-6</v>
      </c>
      <c r="H86" s="332">
        <f>US_Others!D91+US_Others!I91+US_Others!O91</f>
        <v>1.5358870500595855E-4</v>
      </c>
      <c r="I86" s="332">
        <f>US_Others!E91+US_Others!J91+US_Others!P91+US_Others!W91</f>
        <v>7.0987950240558888E-4</v>
      </c>
      <c r="J86" s="332">
        <f>US_Others!F91+US_Others!K91+US_Others!Q91</f>
        <v>1.2268366070597908E-4</v>
      </c>
      <c r="K86" s="332">
        <f>US_Others!G91+US_Others!L91+US_Others!R91</f>
        <v>1.2174714421204033E-5</v>
      </c>
      <c r="L86" s="332">
        <f>US_Others!Z91+US_Others!AB91</f>
        <v>0</v>
      </c>
      <c r="M86" s="332">
        <f>US_Others!AA91+US_Others!AC91</f>
        <v>0</v>
      </c>
      <c r="N86" s="332">
        <f>US_Others!AD91</f>
        <v>0</v>
      </c>
      <c r="O86" s="332">
        <f>US_Others!AE91</f>
        <v>0</v>
      </c>
      <c r="P86" s="332">
        <f>SUM(US_Others!AG91:AI91)</f>
        <v>0</v>
      </c>
      <c r="Q86" s="332">
        <f>US_Others!AL91</f>
        <v>0</v>
      </c>
      <c r="R86" s="332"/>
      <c r="S86" s="334">
        <f t="shared" si="1"/>
        <v>207.49045316671936</v>
      </c>
      <c r="T86" s="334">
        <f>D86*1000/Spec!I$6</f>
        <v>4.5398461180595545E-3</v>
      </c>
      <c r="U86" s="334">
        <f>E86*1000/Spec!I$7</f>
        <v>4.6319655836961712E-4</v>
      </c>
      <c r="V86" s="334">
        <f>F86*1000/Spec!I$8</f>
        <v>0</v>
      </c>
      <c r="W86" s="334">
        <f>G86*1000/Spec!I$9</f>
        <v>1.3874318428722541E-5</v>
      </c>
      <c r="X86" s="334">
        <f>H86*1000/Spec!I$10</f>
        <v>4.3882487144559586E-5</v>
      </c>
      <c r="Y86" s="334">
        <f>I86*1000/Spec!I$11</f>
        <v>4.9641923245146075E-4</v>
      </c>
      <c r="Z86" s="334">
        <f>J86*1000/Spec!I$12</f>
        <v>2.7446009106483015E-5</v>
      </c>
      <c r="AA86" s="334">
        <f>K86*1000/Spec!I$15</f>
        <v>1.2410514190829799E-6</v>
      </c>
      <c r="AB86" s="334">
        <f>L86*1000/Spec!I$17</f>
        <v>0</v>
      </c>
      <c r="AC86" s="334">
        <f>M86*1000/Spec!I$18</f>
        <v>0</v>
      </c>
      <c r="AD86" s="335">
        <f>N86*1000/Spec!I$25</f>
        <v>0</v>
      </c>
      <c r="AE86" s="335">
        <f>O86*1000/Spec!I$26</f>
        <v>0</v>
      </c>
      <c r="AF86" s="334">
        <f>P86*1000/Spec!I$21</f>
        <v>0</v>
      </c>
      <c r="AG86" s="334">
        <f>Q86*1000/Spec!I$22</f>
        <v>0</v>
      </c>
      <c r="AI86" s="432">
        <f>S86/'2007output'!$D84</f>
        <v>2.1436764521685227E-2</v>
      </c>
      <c r="AJ86" s="432">
        <f>T86/'2007output'!$D84</f>
        <v>4.6903175887004682E-7</v>
      </c>
      <c r="AK86" s="432">
        <f>U86/'2007output'!$D84</f>
        <v>4.7854903189430938E-8</v>
      </c>
      <c r="AL86" s="433">
        <f>V86/'2007output'!$D84</f>
        <v>0</v>
      </c>
      <c r="AM86" s="433">
        <f>W86/'2007output'!$D84</f>
        <v>1.4334177429186316E-9</v>
      </c>
      <c r="AN86" s="433">
        <f>X86/'2007output'!$D84</f>
        <v>4.5336955468883583E-9</v>
      </c>
      <c r="AO86" s="433">
        <f>Y86/'2007output'!$D84</f>
        <v>5.1287285885616637E-8</v>
      </c>
      <c r="AP86" s="433">
        <f>Z86/'2007output'!$D84</f>
        <v>2.8355696625856823E-9</v>
      </c>
      <c r="AQ86" s="433">
        <f>AA86/'2007output'!$D84</f>
        <v>1.282185595729969E-10</v>
      </c>
      <c r="AR86" s="433">
        <f>AB86/'2007output'!$D84</f>
        <v>0</v>
      </c>
      <c r="AS86" s="433">
        <f>AC86/'2007output'!$D84</f>
        <v>0</v>
      </c>
      <c r="AT86" s="433">
        <f>AD86/'2007output'!$D84</f>
        <v>0</v>
      </c>
      <c r="AU86" s="433">
        <f>AE86/'2007output'!$D84</f>
        <v>0</v>
      </c>
      <c r="AV86" s="433">
        <f>AF86/'2007output'!$D84</f>
        <v>0</v>
      </c>
      <c r="AW86" s="433">
        <f>AG86/'2007output'!$D84</f>
        <v>0</v>
      </c>
      <c r="AY86" s="370">
        <f>IFERROR(IF(SUMPRODUCT(US_CO2!C89:AX89/SUM(US_CO2!C89:AX89),US_CO2!C$6:AX$6)&gt;3.5,4,IF(SUMPRODUCT(US_CO2!C89:AX89/SUM(US_CO2!C89:AX89),US_CO2!C$6:AX$6)&gt;2.5,3,2)),"")</f>
        <v>4</v>
      </c>
      <c r="AZ86" s="370">
        <f>IFERROR(IF(SUMPRODUCT(US_CH4!C89:AC89/SUM(US_CH4!C89:AC89),US_CH4!C$6:AC$6)&gt;3.5,4,IF(SUMPRODUCT(US_CH4!C89:AC89/SUM(US_CH4!C89:AC89),US_CH4!C$6:AC$6)&gt;2.5,3,2)),"")</f>
        <v>4</v>
      </c>
      <c r="BA86" s="223">
        <f>IFERROR(IF(SUMPRODUCT(US_N2O!C89:AA89/SUM(US_N2O!C89:AA89),US_N2O!C$6:AA$6)&gt;3.5,4,IF(SUMPRODUCT(US_N2O!C89:AA89/SUM(US_N2O!C89:AA89),US_N2O!C$6:AA$6)&gt;2.5,3,2)),"")</f>
        <v>4</v>
      </c>
      <c r="BB86" s="223" t="str">
        <f>IFERROR(IF(SUMPRODUCT(US_Others!U91:V91/SUM(US_Others!U91:V91),US_Others!U$8:V$8)&gt;3.5,4,IF(SUMPRODUCT(US_Others!U91:V91/SUM(US_Others!U91:V91),US_Others!U$8:V$8)&gt;2.5,3,2)),"")</f>
        <v/>
      </c>
      <c r="BC86" s="223">
        <f>IFERROR(IF((US_Others!C91*US_Others!C$8/SUM(US_Others!C91,US_Others!H91,US_Others!N91)+ US_Others!H91*US_Others!H$8/SUM(US_Others!C91,US_Others!H91,US_Others!N91)+US_Others!N91*US_Others!N$8/SUM(US_Others!C91,US_Others!H91,US_Others!N91))&gt;3.5,4,IF((US_Others!C91*US_Others!C$8/SUM(US_Others!C91,US_Others!H91,US_Others!N91)+ US_Others!H91*US_Others!H$8/SUM(US_Others!C91,US_Others!H91,US_Others!N91)+US_Others!N91*US_Others!N$8/SUM(US_Others!C91,US_Others!H91,US_Others!N91))&gt;2.5,3,2)),"")</f>
        <v>4</v>
      </c>
      <c r="BD86" s="223">
        <f>IFERROR(IF((US_Others!D91*US_Others!D$8/SUM(US_Others!D91,US_Others!I91,US_Others!O91)+US_Others!I91*US_Others!I$8/SUM(US_Others!D91,US_Others!I91,US_Others!O91)+US_Others!O91*US_Others!O$8/SUM(US_Others!D91,US_Others!I91,US_Others!O91))&gt;3.5,4,IF((US_Others!D91*US_Others!D$8/SUM(US_Others!D91,US_Others!I91,US_Others!O91)+US_Others!I91*US_Others!I$8/SUM(US_Others!D91,US_Others!I91,US_Others!O91)+US_Others!O91*US_Others!O$8/SUM(US_Others!D91,US_Others!I91,US_Others!O91))&gt;2.5,3,2)),"")</f>
        <v>4</v>
      </c>
      <c r="BE86" s="223">
        <f>IFERROR(IF((US_Others!E91*US_Others!E$8/SUM(US_Others!E91,US_Others!J91,US_Others!P91,US_Others!W91)+US_Others!J91*US_Others!J$8/SUM(US_Others!E91,US_Others!J91,US_Others!P91,US_Others!W91)+US_Others!P91*US_Others!P$8/SUM(US_Others!E91,US_Others!J91,US_Others!P91,US_Others!W91)+US_Others!W91*US_Others!W$8/SUM(US_Others!E91,US_Others!J91,US_Others!P91,US_Others!W91))&gt;3.5,4,IF((US_Others!E91*US_Others!E$8/SUM(US_Others!E91,US_Others!J91,US_Others!P91,US_Others!W91)+US_Others!J91*US_Others!J$8/SUM(US_Others!E91,US_Others!J91,US_Others!P91,US_Others!W91)+US_Others!P91*US_Others!P$8/SUM(US_Others!E91,US_Others!J91,US_Others!P91,US_Others!W91)+US_Others!W91*US_Others!W$8/SUM(US_Others!E91,US_Others!J91,US_Others!P91,US_Others!W91))&gt;2.5,3,2)),"")</f>
        <v>4</v>
      </c>
      <c r="BF86" s="223">
        <f>IFERROR(IF((US_Others!F91*US_Others!F$8/SUM(US_Others!F91,US_Others!K91,US_Others!Q91)+US_Others!K91*US_Others!K$8/SUM(US_Others!F91,US_Others!K91,US_Others!Q91)+US_Others!Q91*US_Others!Q$8/SUM(US_Others!F91,US_Others!K91,US_Others!Q91))&gt;3.5,4,IF((US_Others!F91*US_Others!F$8/SUM(US_Others!F91,US_Others!K91,US_Others!Q91)+US_Others!K91*US_Others!K$8/SUM(US_Others!F91,US_Others!K91,US_Others!Q91)+US_Others!Q91*US_Others!Q$8/SUM(US_Others!F91,US_Others!K91,US_Others!Q91))&gt;2.5,3,2)),"")</f>
        <v>4</v>
      </c>
      <c r="BG86" s="223">
        <f>IFERROR(IF((US_Others!G91*US_Others!G$8/SUM(US_Others!G91,US_Others!L91,US_Others!R91)+US_Others!L91*US_Others!L$8/SUM(US_Others!G91,US_Others!L91,US_Others!R91)+US_Others!R91*US_Others!R$8/SUM(US_Others!G91,US_Others!L91,US_Others!R91))&gt;3.5,4,IF((US_Others!G91*US_Others!G$8/SUM(US_Others!G91,US_Others!L91,US_Others!R91)+US_Others!L91*US_Others!L$8/SUM(US_Others!G91,US_Others!L91,US_Others!R91)+US_Others!R91*US_Others!R$8/SUM(US_Others!G91,US_Others!L91,US_Others!R91))&gt;2.5,3,2)),"")</f>
        <v>4</v>
      </c>
      <c r="BH86" s="219" t="str">
        <f>IFERROR(IF((US_Others!Z91*US_Others!Z$8/SUM(US_Others!Z91,US_Others!AB91)+US_Others!AB91*US_Others!AB$8/SUM(US_Others!Z91,US_Others!AB91))&gt;3.5,4,IF((US_Others!Z91*US_Others!Z$8/SUM(US_Others!Z91,US_Others!AB91)+US_Others!AB91*US_Others!AB$8/SUM(US_Others!Z91,US_Others!AB91))&gt;2.5,3,2)),"")</f>
        <v/>
      </c>
      <c r="BI86" s="219" t="str">
        <f>IFERROR(IF((US_Others!AA91*US_Others!AA$8/SUM(US_Others!AA91,US_Others!AC91)+US_Others!AC91*US_Others!AC$8/SUM(US_Others!AA91,US_Others!AC91))&gt;3.5,4,IF((US_Others!AA91*US_Others!AA$8/SUM(US_Others!AA91,US_Others!AC91)+US_Others!AC91*US_Others!AC$8/SUM(US_Others!AA91,US_Others!AC91))&gt;2.5,3,2)),"")</f>
        <v/>
      </c>
      <c r="BJ86" s="219" t="str">
        <f>IFERROR(US_Others!AD91*US_Others!AD$8/US_Others!AD91,"")</f>
        <v/>
      </c>
      <c r="BK86" s="74" t="str">
        <f>IFERROR(US_Others!AE91*US_Others!AE$8/US_Others!AE91,"")</f>
        <v/>
      </c>
      <c r="BL86" s="219" t="str">
        <f>IFERROR(IF(SUMPRODUCT(US_Others!AG91:AI91/SUM(US_Others!AG91:AI91),US_Others!AG$8:AI$8)&gt;3.5,4,IF(SUMPRODUCT(US_Others!AG91:AI91/SUM(US_Others!AG91:AI91),US_Others!AG$8:AI$8)&gt;2.5,3,2)),"")</f>
        <v/>
      </c>
      <c r="BM86" s="219" t="str">
        <f>IFERROR(US_Others!AL91*US_Others!AL$8/US_Others!AL91,"")</f>
        <v/>
      </c>
    </row>
    <row r="87" spans="1:65">
      <c r="A87" s="200" t="s">
        <v>206</v>
      </c>
      <c r="B87" s="332" t="s">
        <v>207</v>
      </c>
      <c r="C87" s="333">
        <f>SUM(US_CO2!C90:AX90)</f>
        <v>0.82060908812809275</v>
      </c>
      <c r="D87" s="333">
        <f>SUM(US_CH4!C90:AC90)</f>
        <v>4.9137188087436021E-4</v>
      </c>
      <c r="E87" s="333">
        <f>SUM(US_N2O!C90:AA90)</f>
        <v>7.0299851581727706E-4</v>
      </c>
      <c r="F87" s="332">
        <f>US_Others!V92+US_Others!U92</f>
        <v>0</v>
      </c>
      <c r="G87" s="332">
        <f>US_Others!C92+US_Others!H92+US_Others!N92</f>
        <v>9.3651649393877148E-5</v>
      </c>
      <c r="H87" s="332">
        <f>US_Others!D92+US_Others!I92+US_Others!O92</f>
        <v>1.5358870500595855E-3</v>
      </c>
      <c r="I87" s="332">
        <f>US_Others!E92+US_Others!J92+US_Others!P92+US_Others!W92</f>
        <v>7.0987950240558881E-3</v>
      </c>
      <c r="J87" s="332">
        <f>US_Others!F92+US_Others!K92+US_Others!Q92</f>
        <v>1.2268366070597907E-3</v>
      </c>
      <c r="K87" s="332">
        <f>US_Others!G92+US_Others!L92+US_Others!R92</f>
        <v>1.2174714421204034E-4</v>
      </c>
      <c r="L87" s="332">
        <f>US_Others!Z92+US_Others!AB92</f>
        <v>0</v>
      </c>
      <c r="M87" s="332">
        <f>US_Others!AA92+US_Others!AC92</f>
        <v>0</v>
      </c>
      <c r="N87" s="332">
        <f>US_Others!AD92</f>
        <v>0</v>
      </c>
      <c r="O87" s="332">
        <f>US_Others!AE92</f>
        <v>0</v>
      </c>
      <c r="P87" s="332">
        <f>SUM(US_Others!AG92:AI92)</f>
        <v>0</v>
      </c>
      <c r="Q87" s="332">
        <f>US_Others!AL92</f>
        <v>0</v>
      </c>
      <c r="R87" s="332"/>
      <c r="S87" s="334">
        <f t="shared" si="1"/>
        <v>820.60908812809271</v>
      </c>
      <c r="T87" s="334">
        <f>D87*1000/Spec!I$6</f>
        <v>1.965487523497441E-2</v>
      </c>
      <c r="U87" s="334">
        <f>E87*1000/Spec!I$7</f>
        <v>2.3590554222056278E-3</v>
      </c>
      <c r="V87" s="334">
        <f>F87*1000/Spec!I$8</f>
        <v>0</v>
      </c>
      <c r="W87" s="334">
        <f>G87*1000/Spec!I$9</f>
        <v>1.3874318428722541E-4</v>
      </c>
      <c r="X87" s="334">
        <f>H87*1000/Spec!I$10</f>
        <v>4.388248714455959E-4</v>
      </c>
      <c r="Y87" s="334">
        <f>I87*1000/Spec!I$11</f>
        <v>4.9641923245146071E-3</v>
      </c>
      <c r="Z87" s="334">
        <f>J87*1000/Spec!I$12</f>
        <v>2.7446009106483013E-4</v>
      </c>
      <c r="AA87" s="334">
        <f>K87*1000/Spec!I$15</f>
        <v>1.24105141908298E-5</v>
      </c>
      <c r="AB87" s="334">
        <f>L87*1000/Spec!I$17</f>
        <v>0</v>
      </c>
      <c r="AC87" s="334">
        <f>M87*1000/Spec!I$18</f>
        <v>0</v>
      </c>
      <c r="AD87" s="335">
        <f>N87*1000/Spec!I$25</f>
        <v>0</v>
      </c>
      <c r="AE87" s="335">
        <f>O87*1000/Spec!I$26</f>
        <v>0</v>
      </c>
      <c r="AF87" s="334">
        <f>P87*1000/Spec!I$21</f>
        <v>0</v>
      </c>
      <c r="AG87" s="334">
        <f>Q87*1000/Spec!I$22</f>
        <v>0</v>
      </c>
      <c r="AI87" s="432">
        <f>S87/'2007output'!$D85</f>
        <v>4.0182685358151483E-2</v>
      </c>
      <c r="AJ87" s="432">
        <f>T87/'2007output'!$D85</f>
        <v>9.6243836285349424E-7</v>
      </c>
      <c r="AK87" s="432">
        <f>U87/'2007output'!$D85</f>
        <v>1.1551563728006535E-7</v>
      </c>
      <c r="AL87" s="433">
        <f>V87/'2007output'!$D85</f>
        <v>0</v>
      </c>
      <c r="AM87" s="433">
        <f>W87/'2007output'!$D85</f>
        <v>6.7938240027526549E-9</v>
      </c>
      <c r="AN87" s="433">
        <f>X87/'2007output'!$D85</f>
        <v>2.1487894774420544E-8</v>
      </c>
      <c r="AO87" s="433">
        <f>Y87/'2007output'!$D85</f>
        <v>2.4308112244813959E-7</v>
      </c>
      <c r="AP87" s="433">
        <f>Z87/'2007output'!$D85</f>
        <v>1.3439460569203657E-8</v>
      </c>
      <c r="AQ87" s="433">
        <f>AA87/'2007output'!$D85</f>
        <v>6.0770444061319644E-10</v>
      </c>
      <c r="AR87" s="433">
        <f>AB87/'2007output'!$D85</f>
        <v>0</v>
      </c>
      <c r="AS87" s="433">
        <f>AC87/'2007output'!$D85</f>
        <v>0</v>
      </c>
      <c r="AT87" s="433">
        <f>AD87/'2007output'!$D85</f>
        <v>0</v>
      </c>
      <c r="AU87" s="433">
        <f>AE87/'2007output'!$D85</f>
        <v>0</v>
      </c>
      <c r="AV87" s="433">
        <f>AF87/'2007output'!$D85</f>
        <v>0</v>
      </c>
      <c r="AW87" s="433">
        <f>AG87/'2007output'!$D85</f>
        <v>0</v>
      </c>
      <c r="AY87" s="370">
        <f>IFERROR(IF(SUMPRODUCT(US_CO2!C90:AX90/SUM(US_CO2!C90:AX90),US_CO2!C$6:AX$6)&gt;3.5,4,IF(SUMPRODUCT(US_CO2!C90:AX90/SUM(US_CO2!C90:AX90),US_CO2!C$6:AX$6)&gt;2.5,3,2)),"")</f>
        <v>4</v>
      </c>
      <c r="AZ87" s="370">
        <f>IFERROR(IF(SUMPRODUCT(US_CH4!C90:AC90/SUM(US_CH4!C90:AC90),US_CH4!C$6:AC$6)&gt;3.5,4,IF(SUMPRODUCT(US_CH4!C90:AC90/SUM(US_CH4!C90:AC90),US_CH4!C$6:AC$6)&gt;2.5,3,2)),"")</f>
        <v>4</v>
      </c>
      <c r="BA87" s="223">
        <f>IFERROR(IF(SUMPRODUCT(US_N2O!C90:AA90/SUM(US_N2O!C90:AA90),US_N2O!C$6:AA$6)&gt;3.5,4,IF(SUMPRODUCT(US_N2O!C90:AA90/SUM(US_N2O!C90:AA90),US_N2O!C$6:AA$6)&gt;2.5,3,2)),"")</f>
        <v>4</v>
      </c>
      <c r="BB87" s="223" t="str">
        <f>IFERROR(IF(SUMPRODUCT(US_Others!U92:V92/SUM(US_Others!U92:V92),US_Others!U$8:V$8)&gt;3.5,4,IF(SUMPRODUCT(US_Others!U92:V92/SUM(US_Others!U92:V92),US_Others!U$8:V$8)&gt;2.5,3,2)),"")</f>
        <v/>
      </c>
      <c r="BC87" s="223">
        <f>IFERROR(IF((US_Others!C92*US_Others!C$8/SUM(US_Others!C92,US_Others!H92,US_Others!N92)+ US_Others!H92*US_Others!H$8/SUM(US_Others!C92,US_Others!H92,US_Others!N92)+US_Others!N92*US_Others!N$8/SUM(US_Others!C92,US_Others!H92,US_Others!N92))&gt;3.5,4,IF((US_Others!C92*US_Others!C$8/SUM(US_Others!C92,US_Others!H92,US_Others!N92)+ US_Others!H92*US_Others!H$8/SUM(US_Others!C92,US_Others!H92,US_Others!N92)+US_Others!N92*US_Others!N$8/SUM(US_Others!C92,US_Others!H92,US_Others!N92))&gt;2.5,3,2)),"")</f>
        <v>4</v>
      </c>
      <c r="BD87" s="223">
        <f>IFERROR(IF((US_Others!D92*US_Others!D$8/SUM(US_Others!D92,US_Others!I92,US_Others!O92)+US_Others!I92*US_Others!I$8/SUM(US_Others!D92,US_Others!I92,US_Others!O92)+US_Others!O92*US_Others!O$8/SUM(US_Others!D92,US_Others!I92,US_Others!O92))&gt;3.5,4,IF((US_Others!D92*US_Others!D$8/SUM(US_Others!D92,US_Others!I92,US_Others!O92)+US_Others!I92*US_Others!I$8/SUM(US_Others!D92,US_Others!I92,US_Others!O92)+US_Others!O92*US_Others!O$8/SUM(US_Others!D92,US_Others!I92,US_Others!O92))&gt;2.5,3,2)),"")</f>
        <v>4</v>
      </c>
      <c r="BE87" s="223">
        <f>IFERROR(IF((US_Others!E92*US_Others!E$8/SUM(US_Others!E92,US_Others!J92,US_Others!P92,US_Others!W92)+US_Others!J92*US_Others!J$8/SUM(US_Others!E92,US_Others!J92,US_Others!P92,US_Others!W92)+US_Others!P92*US_Others!P$8/SUM(US_Others!E92,US_Others!J92,US_Others!P92,US_Others!W92)+US_Others!W92*US_Others!W$8/SUM(US_Others!E92,US_Others!J92,US_Others!P92,US_Others!W92))&gt;3.5,4,IF((US_Others!E92*US_Others!E$8/SUM(US_Others!E92,US_Others!J92,US_Others!P92,US_Others!W92)+US_Others!J92*US_Others!J$8/SUM(US_Others!E92,US_Others!J92,US_Others!P92,US_Others!W92)+US_Others!P92*US_Others!P$8/SUM(US_Others!E92,US_Others!J92,US_Others!P92,US_Others!W92)+US_Others!W92*US_Others!W$8/SUM(US_Others!E92,US_Others!J92,US_Others!P92,US_Others!W92))&gt;2.5,3,2)),"")</f>
        <v>4</v>
      </c>
      <c r="BF87" s="223">
        <f>IFERROR(IF((US_Others!F92*US_Others!F$8/SUM(US_Others!F92,US_Others!K92,US_Others!Q92)+US_Others!K92*US_Others!K$8/SUM(US_Others!F92,US_Others!K92,US_Others!Q92)+US_Others!Q92*US_Others!Q$8/SUM(US_Others!F92,US_Others!K92,US_Others!Q92))&gt;3.5,4,IF((US_Others!F92*US_Others!F$8/SUM(US_Others!F92,US_Others!K92,US_Others!Q92)+US_Others!K92*US_Others!K$8/SUM(US_Others!F92,US_Others!K92,US_Others!Q92)+US_Others!Q92*US_Others!Q$8/SUM(US_Others!F92,US_Others!K92,US_Others!Q92))&gt;2.5,3,2)),"")</f>
        <v>4</v>
      </c>
      <c r="BG87" s="223">
        <f>IFERROR(IF((US_Others!G92*US_Others!G$8/SUM(US_Others!G92,US_Others!L92,US_Others!R92)+US_Others!L92*US_Others!L$8/SUM(US_Others!G92,US_Others!L92,US_Others!R92)+US_Others!R92*US_Others!R$8/SUM(US_Others!G92,US_Others!L92,US_Others!R92))&gt;3.5,4,IF((US_Others!G92*US_Others!G$8/SUM(US_Others!G92,US_Others!L92,US_Others!R92)+US_Others!L92*US_Others!L$8/SUM(US_Others!G92,US_Others!L92,US_Others!R92)+US_Others!R92*US_Others!R$8/SUM(US_Others!G92,US_Others!L92,US_Others!R92))&gt;2.5,3,2)),"")</f>
        <v>4</v>
      </c>
      <c r="BH87" s="219" t="str">
        <f>IFERROR(IF((US_Others!Z92*US_Others!Z$8/SUM(US_Others!Z92,US_Others!AB92)+US_Others!AB92*US_Others!AB$8/SUM(US_Others!Z92,US_Others!AB92))&gt;3.5,4,IF((US_Others!Z92*US_Others!Z$8/SUM(US_Others!Z92,US_Others!AB92)+US_Others!AB92*US_Others!AB$8/SUM(US_Others!Z92,US_Others!AB92))&gt;2.5,3,2)),"")</f>
        <v/>
      </c>
      <c r="BI87" s="219" t="str">
        <f>IFERROR(IF((US_Others!AA92*US_Others!AA$8/SUM(US_Others!AA92,US_Others!AC92)+US_Others!AC92*US_Others!AC$8/SUM(US_Others!AA92,US_Others!AC92))&gt;3.5,4,IF((US_Others!AA92*US_Others!AA$8/SUM(US_Others!AA92,US_Others!AC92)+US_Others!AC92*US_Others!AC$8/SUM(US_Others!AA92,US_Others!AC92))&gt;2.5,3,2)),"")</f>
        <v/>
      </c>
      <c r="BJ87" s="219" t="str">
        <f>IFERROR(US_Others!AD92*US_Others!AD$8/US_Others!AD92,"")</f>
        <v/>
      </c>
      <c r="BK87" s="74" t="str">
        <f>IFERROR(US_Others!AE92*US_Others!AE$8/US_Others!AE92,"")</f>
        <v/>
      </c>
      <c r="BL87" s="219" t="str">
        <f>IFERROR(IF(SUMPRODUCT(US_Others!AG92:AI92/SUM(US_Others!AG92:AI92),US_Others!AG$8:AI$8)&gt;3.5,4,IF(SUMPRODUCT(US_Others!AG92:AI92/SUM(US_Others!AG92:AI92),US_Others!AG$8:AI$8)&gt;2.5,3,2)),"")</f>
        <v/>
      </c>
      <c r="BM87" s="219" t="str">
        <f>IFERROR(US_Others!AL92*US_Others!AL$8/US_Others!AL92,"")</f>
        <v/>
      </c>
    </row>
    <row r="88" spans="1:65">
      <c r="A88" s="200" t="s">
        <v>208</v>
      </c>
      <c r="B88" s="332">
        <v>333111</v>
      </c>
      <c r="C88" s="333">
        <f>SUM(US_CO2!C91:AX91)</f>
        <v>0.34500237466345696</v>
      </c>
      <c r="D88" s="333">
        <f>SUM(US_CH4!C91:AC91)</f>
        <v>1.9860978168767757E-4</v>
      </c>
      <c r="E88" s="333">
        <f>SUM(US_N2O!C91:AA91)</f>
        <v>2.6608494065498439E-4</v>
      </c>
      <c r="F88" s="332">
        <f>US_Others!V93+US_Others!U93</f>
        <v>0</v>
      </c>
      <c r="G88" s="332">
        <f>US_Others!C93+US_Others!H93+US_Others!N93</f>
        <v>5.6190989636326293E-5</v>
      </c>
      <c r="H88" s="332">
        <f>US_Others!D93+US_Others!I93+US_Others!O93</f>
        <v>9.2153223003575127E-4</v>
      </c>
      <c r="I88" s="332">
        <f>US_Others!E93+US_Others!J93+US_Others!P93+US_Others!W93</f>
        <v>4.259277014433533E-3</v>
      </c>
      <c r="J88" s="332">
        <f>US_Others!F93+US_Others!K93+US_Others!Q93</f>
        <v>7.3610196423587449E-4</v>
      </c>
      <c r="K88" s="332">
        <f>US_Others!G93+US_Others!L93+US_Others!R93</f>
        <v>7.3048286527224198E-5</v>
      </c>
      <c r="L88" s="332">
        <f>US_Others!Z93+US_Others!AB93</f>
        <v>0</v>
      </c>
      <c r="M88" s="332">
        <f>US_Others!AA93+US_Others!AC93</f>
        <v>0</v>
      </c>
      <c r="N88" s="332">
        <f>US_Others!AD93</f>
        <v>0</v>
      </c>
      <c r="O88" s="332">
        <f>US_Others!AE93</f>
        <v>0</v>
      </c>
      <c r="P88" s="332">
        <f>SUM(US_Others!AG93:AI93)</f>
        <v>0</v>
      </c>
      <c r="Q88" s="332">
        <f>US_Others!AL93</f>
        <v>0</v>
      </c>
      <c r="R88" s="332"/>
      <c r="S88" s="334">
        <f t="shared" si="1"/>
        <v>345.00237466345698</v>
      </c>
      <c r="T88" s="334">
        <f>D88*1000/Spec!I$6</f>
        <v>7.9443912675071018E-3</v>
      </c>
      <c r="U88" s="334">
        <f>E88*1000/Spec!I$7</f>
        <v>8.9290248541941072E-4</v>
      </c>
      <c r="V88" s="334">
        <f>F88*1000/Spec!I$8</f>
        <v>0</v>
      </c>
      <c r="W88" s="334">
        <f>G88*1000/Spec!I$9</f>
        <v>8.3245910572335246E-5</v>
      </c>
      <c r="X88" s="334">
        <f>H88*1000/Spec!I$10</f>
        <v>2.6329492286735747E-4</v>
      </c>
      <c r="Y88" s="334">
        <f>I88*1000/Spec!I$11</f>
        <v>2.9785153947087645E-3</v>
      </c>
      <c r="Z88" s="334">
        <f>J88*1000/Spec!I$12</f>
        <v>1.6467605463889808E-4</v>
      </c>
      <c r="AA88" s="334">
        <f>K88*1000/Spec!I$15</f>
        <v>7.4463085144978795E-6</v>
      </c>
      <c r="AB88" s="334">
        <f>L88*1000/Spec!I$17</f>
        <v>0</v>
      </c>
      <c r="AC88" s="334">
        <f>M88*1000/Spec!I$18</f>
        <v>0</v>
      </c>
      <c r="AD88" s="335">
        <f>N88*1000/Spec!I$25</f>
        <v>0</v>
      </c>
      <c r="AE88" s="335">
        <f>O88*1000/Spec!I$26</f>
        <v>0</v>
      </c>
      <c r="AF88" s="334">
        <f>P88*1000/Spec!I$21</f>
        <v>0</v>
      </c>
      <c r="AG88" s="334">
        <f>Q88*1000/Spec!I$22</f>
        <v>0</v>
      </c>
      <c r="AI88" s="432">
        <f>S88/'2007output'!$D86</f>
        <v>1.3659065686246133E-2</v>
      </c>
      <c r="AJ88" s="432">
        <f>T88/'2007output'!$D86</f>
        <v>3.1452816017852611E-7</v>
      </c>
      <c r="AK88" s="432">
        <f>U88/'2007output'!$D86</f>
        <v>3.5351100732721989E-8</v>
      </c>
      <c r="AL88" s="433">
        <f>V88/'2007output'!$D86</f>
        <v>0</v>
      </c>
      <c r="AM88" s="433">
        <f>W88/'2007output'!$D86</f>
        <v>3.295807345465606E-9</v>
      </c>
      <c r="AN88" s="433">
        <f>X88/'2007output'!$D86</f>
        <v>1.0424167804086931E-8</v>
      </c>
      <c r="AO88" s="433">
        <f>Y88/'2007output'!$D86</f>
        <v>1.1792306491660681E-7</v>
      </c>
      <c r="AP88" s="433">
        <f>Z88/'2007output'!$D86</f>
        <v>6.5197262756777676E-9</v>
      </c>
      <c r="AQ88" s="433">
        <f>AA88/'2007output'!$D86</f>
        <v>2.9480845521366668E-10</v>
      </c>
      <c r="AR88" s="433">
        <f>AB88/'2007output'!$D86</f>
        <v>0</v>
      </c>
      <c r="AS88" s="433">
        <f>AC88/'2007output'!$D86</f>
        <v>0</v>
      </c>
      <c r="AT88" s="433">
        <f>AD88/'2007output'!$D86</f>
        <v>0</v>
      </c>
      <c r="AU88" s="433">
        <f>AE88/'2007output'!$D86</f>
        <v>0</v>
      </c>
      <c r="AV88" s="433">
        <f>AF88/'2007output'!$D86</f>
        <v>0</v>
      </c>
      <c r="AW88" s="433">
        <f>AG88/'2007output'!$D86</f>
        <v>0</v>
      </c>
      <c r="AY88" s="370">
        <f>IFERROR(IF(SUMPRODUCT(US_CO2!C91:AX91/SUM(US_CO2!C91:AX91),US_CO2!C$6:AX$6)&gt;3.5,4,IF(SUMPRODUCT(US_CO2!C91:AX91/SUM(US_CO2!C91:AX91),US_CO2!C$6:AX$6)&gt;2.5,3,2)),"")</f>
        <v>4</v>
      </c>
      <c r="AZ88" s="370">
        <f>IFERROR(IF(SUMPRODUCT(US_CH4!C91:AC91/SUM(US_CH4!C91:AC91),US_CH4!C$6:AC$6)&gt;3.5,4,IF(SUMPRODUCT(US_CH4!C91:AC91/SUM(US_CH4!C91:AC91),US_CH4!C$6:AC$6)&gt;2.5,3,2)),"")</f>
        <v>4</v>
      </c>
      <c r="BA88" s="223">
        <f>IFERROR(IF(SUMPRODUCT(US_N2O!C91:AA91/SUM(US_N2O!C91:AA91),US_N2O!C$6:AA$6)&gt;3.5,4,IF(SUMPRODUCT(US_N2O!C91:AA91/SUM(US_N2O!C91:AA91),US_N2O!C$6:AA$6)&gt;2.5,3,2)),"")</f>
        <v>4</v>
      </c>
      <c r="BB88" s="223" t="str">
        <f>IFERROR(IF(SUMPRODUCT(US_Others!U93:V93/SUM(US_Others!U93:V93),US_Others!U$8:V$8)&gt;3.5,4,IF(SUMPRODUCT(US_Others!U93:V93/SUM(US_Others!U93:V93),US_Others!U$8:V$8)&gt;2.5,3,2)),"")</f>
        <v/>
      </c>
      <c r="BC88" s="223">
        <f>IFERROR(IF((US_Others!C93*US_Others!C$8/SUM(US_Others!C93,US_Others!H93,US_Others!N93)+ US_Others!H93*US_Others!H$8/SUM(US_Others!C93,US_Others!H93,US_Others!N93)+US_Others!N93*US_Others!N$8/SUM(US_Others!C93,US_Others!H93,US_Others!N93))&gt;3.5,4,IF((US_Others!C93*US_Others!C$8/SUM(US_Others!C93,US_Others!H93,US_Others!N93)+ US_Others!H93*US_Others!H$8/SUM(US_Others!C93,US_Others!H93,US_Others!N93)+US_Others!N93*US_Others!N$8/SUM(US_Others!C93,US_Others!H93,US_Others!N93))&gt;2.5,3,2)),"")</f>
        <v>4</v>
      </c>
      <c r="BD88" s="223">
        <f>IFERROR(IF((US_Others!D93*US_Others!D$8/SUM(US_Others!D93,US_Others!I93,US_Others!O93)+US_Others!I93*US_Others!I$8/SUM(US_Others!D93,US_Others!I93,US_Others!O93)+US_Others!O93*US_Others!O$8/SUM(US_Others!D93,US_Others!I93,US_Others!O93))&gt;3.5,4,IF((US_Others!D93*US_Others!D$8/SUM(US_Others!D93,US_Others!I93,US_Others!O93)+US_Others!I93*US_Others!I$8/SUM(US_Others!D93,US_Others!I93,US_Others!O93)+US_Others!O93*US_Others!O$8/SUM(US_Others!D93,US_Others!I93,US_Others!O93))&gt;2.5,3,2)),"")</f>
        <v>4</v>
      </c>
      <c r="BE88" s="223">
        <f>IFERROR(IF((US_Others!E93*US_Others!E$8/SUM(US_Others!E93,US_Others!J93,US_Others!P93,US_Others!W93)+US_Others!J93*US_Others!J$8/SUM(US_Others!E93,US_Others!J93,US_Others!P93,US_Others!W93)+US_Others!P93*US_Others!P$8/SUM(US_Others!E93,US_Others!J93,US_Others!P93,US_Others!W93)+US_Others!W93*US_Others!W$8/SUM(US_Others!E93,US_Others!J93,US_Others!P93,US_Others!W93))&gt;3.5,4,IF((US_Others!E93*US_Others!E$8/SUM(US_Others!E93,US_Others!J93,US_Others!P93,US_Others!W93)+US_Others!J93*US_Others!J$8/SUM(US_Others!E93,US_Others!J93,US_Others!P93,US_Others!W93)+US_Others!P93*US_Others!P$8/SUM(US_Others!E93,US_Others!J93,US_Others!P93,US_Others!W93)+US_Others!W93*US_Others!W$8/SUM(US_Others!E93,US_Others!J93,US_Others!P93,US_Others!W93))&gt;2.5,3,2)),"")</f>
        <v>4</v>
      </c>
      <c r="BF88" s="223">
        <f>IFERROR(IF((US_Others!F93*US_Others!F$8/SUM(US_Others!F93,US_Others!K93,US_Others!Q93)+US_Others!K93*US_Others!K$8/SUM(US_Others!F93,US_Others!K93,US_Others!Q93)+US_Others!Q93*US_Others!Q$8/SUM(US_Others!F93,US_Others!K93,US_Others!Q93))&gt;3.5,4,IF((US_Others!F93*US_Others!F$8/SUM(US_Others!F93,US_Others!K93,US_Others!Q93)+US_Others!K93*US_Others!K$8/SUM(US_Others!F93,US_Others!K93,US_Others!Q93)+US_Others!Q93*US_Others!Q$8/SUM(US_Others!F93,US_Others!K93,US_Others!Q93))&gt;2.5,3,2)),"")</f>
        <v>4</v>
      </c>
      <c r="BG88" s="223">
        <f>IFERROR(IF((US_Others!G93*US_Others!G$8/SUM(US_Others!G93,US_Others!L93,US_Others!R93)+US_Others!L93*US_Others!L$8/SUM(US_Others!G93,US_Others!L93,US_Others!R93)+US_Others!R93*US_Others!R$8/SUM(US_Others!G93,US_Others!L93,US_Others!R93))&gt;3.5,4,IF((US_Others!G93*US_Others!G$8/SUM(US_Others!G93,US_Others!L93,US_Others!R93)+US_Others!L93*US_Others!L$8/SUM(US_Others!G93,US_Others!L93,US_Others!R93)+US_Others!R93*US_Others!R$8/SUM(US_Others!G93,US_Others!L93,US_Others!R93))&gt;2.5,3,2)),"")</f>
        <v>4</v>
      </c>
      <c r="BH88" s="219" t="str">
        <f>IFERROR(IF((US_Others!Z93*US_Others!Z$8/SUM(US_Others!Z93,US_Others!AB93)+US_Others!AB93*US_Others!AB$8/SUM(US_Others!Z93,US_Others!AB93))&gt;3.5,4,IF((US_Others!Z93*US_Others!Z$8/SUM(US_Others!Z93,US_Others!AB93)+US_Others!AB93*US_Others!AB$8/SUM(US_Others!Z93,US_Others!AB93))&gt;2.5,3,2)),"")</f>
        <v/>
      </c>
      <c r="BI88" s="219" t="str">
        <f>IFERROR(IF((US_Others!AA93*US_Others!AA$8/SUM(US_Others!AA93,US_Others!AC93)+US_Others!AC93*US_Others!AC$8/SUM(US_Others!AA93,US_Others!AC93))&gt;3.5,4,IF((US_Others!AA93*US_Others!AA$8/SUM(US_Others!AA93,US_Others!AC93)+US_Others!AC93*US_Others!AC$8/SUM(US_Others!AA93,US_Others!AC93))&gt;2.5,3,2)),"")</f>
        <v/>
      </c>
      <c r="BJ88" s="219" t="str">
        <f>IFERROR(US_Others!AD93*US_Others!AD$8/US_Others!AD93,"")</f>
        <v/>
      </c>
      <c r="BK88" s="74" t="str">
        <f>IFERROR(US_Others!AE93*US_Others!AE$8/US_Others!AE93,"")</f>
        <v/>
      </c>
      <c r="BL88" s="219" t="str">
        <f>IFERROR(IF(SUMPRODUCT(US_Others!AG93:AI93/SUM(US_Others!AG93:AI93),US_Others!AG$8:AI$8)&gt;3.5,4,IF(SUMPRODUCT(US_Others!AG93:AI93/SUM(US_Others!AG93:AI93),US_Others!AG$8:AI$8)&gt;2.5,3,2)),"")</f>
        <v/>
      </c>
      <c r="BM88" s="219" t="str">
        <f>IFERROR(US_Others!AL93*US_Others!AL$8/US_Others!AL93,"")</f>
        <v/>
      </c>
    </row>
    <row r="89" spans="1:65">
      <c r="A89" s="200" t="s">
        <v>209</v>
      </c>
      <c r="B89" s="332">
        <v>333112</v>
      </c>
      <c r="C89" s="333">
        <f>SUM(US_CO2!C92:AX92)</f>
        <v>0.10007024876253909</v>
      </c>
      <c r="D89" s="333">
        <f>SUM(US_CH4!C92:AC92)</f>
        <v>5.7174372338969341E-5</v>
      </c>
      <c r="E89" s="333">
        <f>SUM(US_N2O!C92:AA92)</f>
        <v>7.5576688420962105E-5</v>
      </c>
      <c r="F89" s="332">
        <f>US_Others!V94+US_Others!U94</f>
        <v>0</v>
      </c>
      <c r="G89" s="332">
        <f>US_Others!C94+US_Others!H94+US_Others!N94</f>
        <v>3.7460659757550862E-5</v>
      </c>
      <c r="H89" s="332">
        <f>US_Others!D94+US_Others!I94+US_Others!O94</f>
        <v>6.1435482002383422E-4</v>
      </c>
      <c r="I89" s="332">
        <f>US_Others!E94+US_Others!J94+US_Others!P94+US_Others!W94</f>
        <v>2.8395180096223555E-3</v>
      </c>
      <c r="J89" s="332">
        <f>US_Others!F94+US_Others!K94+US_Others!Q94</f>
        <v>4.9073464282391632E-4</v>
      </c>
      <c r="K89" s="332">
        <f>US_Others!G94+US_Others!L94+US_Others!R94</f>
        <v>4.8698857684816134E-5</v>
      </c>
      <c r="L89" s="332">
        <f>US_Others!Z94+US_Others!AB94</f>
        <v>0</v>
      </c>
      <c r="M89" s="332">
        <f>US_Others!AA94+US_Others!AC94</f>
        <v>0</v>
      </c>
      <c r="N89" s="332">
        <f>US_Others!AD94</f>
        <v>0</v>
      </c>
      <c r="O89" s="332">
        <f>US_Others!AE94</f>
        <v>0</v>
      </c>
      <c r="P89" s="332">
        <f>SUM(US_Others!AG94:AI94)</f>
        <v>0</v>
      </c>
      <c r="Q89" s="332">
        <f>US_Others!AL94</f>
        <v>0</v>
      </c>
      <c r="R89" s="332"/>
      <c r="S89" s="334">
        <f t="shared" si="1"/>
        <v>100.07024876253909</v>
      </c>
      <c r="T89" s="334">
        <f>D89*1000/Spec!I$6</f>
        <v>2.2869748935587736E-3</v>
      </c>
      <c r="U89" s="334">
        <f>E89*1000/Spec!I$7</f>
        <v>2.5361304839249029E-4</v>
      </c>
      <c r="V89" s="334">
        <f>F89*1000/Spec!I$8</f>
        <v>0</v>
      </c>
      <c r="W89" s="334">
        <f>G89*1000/Spec!I$9</f>
        <v>5.5497273714890164E-5</v>
      </c>
      <c r="X89" s="334">
        <f>H89*1000/Spec!I$10</f>
        <v>1.7552994857823834E-4</v>
      </c>
      <c r="Y89" s="334">
        <f>I89*1000/Spec!I$11</f>
        <v>1.985676929805843E-3</v>
      </c>
      <c r="Z89" s="334">
        <f>J89*1000/Spec!I$12</f>
        <v>1.0978403642593206E-4</v>
      </c>
      <c r="AA89" s="334">
        <f>K89*1000/Spec!I$15</f>
        <v>4.9642056763319197E-6</v>
      </c>
      <c r="AB89" s="334">
        <f>L89*1000/Spec!I$17</f>
        <v>0</v>
      </c>
      <c r="AC89" s="334">
        <f>M89*1000/Spec!I$18</f>
        <v>0</v>
      </c>
      <c r="AD89" s="335">
        <f>N89*1000/Spec!I$25</f>
        <v>0</v>
      </c>
      <c r="AE89" s="335">
        <f>O89*1000/Spec!I$26</f>
        <v>0</v>
      </c>
      <c r="AF89" s="334">
        <f>P89*1000/Spec!I$21</f>
        <v>0</v>
      </c>
      <c r="AG89" s="334">
        <f>Q89*1000/Spec!I$22</f>
        <v>0</v>
      </c>
      <c r="AI89" s="432">
        <f>S89/'2007output'!$D87</f>
        <v>1.1527027892806158E-2</v>
      </c>
      <c r="AJ89" s="432">
        <f>T89/'2007output'!$D87</f>
        <v>2.6343517393221365E-7</v>
      </c>
      <c r="AK89" s="432">
        <f>U89/'2007output'!$D87</f>
        <v>2.9213524688410672E-8</v>
      </c>
      <c r="AL89" s="433">
        <f>V89/'2007output'!$D87</f>
        <v>0</v>
      </c>
      <c r="AM89" s="433">
        <f>W89/'2007output'!$D87</f>
        <v>6.3926954314288972E-9</v>
      </c>
      <c r="AN89" s="433">
        <f>X89/'2007output'!$D87</f>
        <v>2.0219182407405115E-8</v>
      </c>
      <c r="AO89" s="433">
        <f>Y89/'2007output'!$D87</f>
        <v>2.2872885436997172E-7</v>
      </c>
      <c r="AP89" s="433">
        <f>Z89/'2007output'!$D87</f>
        <v>1.2645952875259514E-8</v>
      </c>
      <c r="AQ89" s="433">
        <f>AA89/'2007output'!$D87</f>
        <v>5.7182367391221803E-10</v>
      </c>
      <c r="AR89" s="433">
        <f>AB89/'2007output'!$D87</f>
        <v>0</v>
      </c>
      <c r="AS89" s="433">
        <f>AC89/'2007output'!$D87</f>
        <v>0</v>
      </c>
      <c r="AT89" s="433">
        <f>AD89/'2007output'!$D87</f>
        <v>0</v>
      </c>
      <c r="AU89" s="433">
        <f>AE89/'2007output'!$D87</f>
        <v>0</v>
      </c>
      <c r="AV89" s="433">
        <f>AF89/'2007output'!$D87</f>
        <v>0</v>
      </c>
      <c r="AW89" s="433">
        <f>AG89/'2007output'!$D87</f>
        <v>0</v>
      </c>
      <c r="AY89" s="370">
        <f>IFERROR(IF(SUMPRODUCT(US_CO2!C92:AX92/SUM(US_CO2!C92:AX92),US_CO2!C$6:AX$6)&gt;3.5,4,IF(SUMPRODUCT(US_CO2!C92:AX92/SUM(US_CO2!C92:AX92),US_CO2!C$6:AX$6)&gt;2.5,3,2)),"")</f>
        <v>4</v>
      </c>
      <c r="AZ89" s="370">
        <f>IFERROR(IF(SUMPRODUCT(US_CH4!C92:AC92/SUM(US_CH4!C92:AC92),US_CH4!C$6:AC$6)&gt;3.5,4,IF(SUMPRODUCT(US_CH4!C92:AC92/SUM(US_CH4!C92:AC92),US_CH4!C$6:AC$6)&gt;2.5,3,2)),"")</f>
        <v>4</v>
      </c>
      <c r="BA89" s="223">
        <f>IFERROR(IF(SUMPRODUCT(US_N2O!C92:AA92/SUM(US_N2O!C92:AA92),US_N2O!C$6:AA$6)&gt;3.5,4,IF(SUMPRODUCT(US_N2O!C92:AA92/SUM(US_N2O!C92:AA92),US_N2O!C$6:AA$6)&gt;2.5,3,2)),"")</f>
        <v>4</v>
      </c>
      <c r="BB89" s="223" t="str">
        <f>IFERROR(IF(SUMPRODUCT(US_Others!U94:V94/SUM(US_Others!U94:V94),US_Others!U$8:V$8)&gt;3.5,4,IF(SUMPRODUCT(US_Others!U94:V94/SUM(US_Others!U94:V94),US_Others!U$8:V$8)&gt;2.5,3,2)),"")</f>
        <v/>
      </c>
      <c r="BC89" s="223">
        <f>IFERROR(IF((US_Others!C94*US_Others!C$8/SUM(US_Others!C94,US_Others!H94,US_Others!N94)+ US_Others!H94*US_Others!H$8/SUM(US_Others!C94,US_Others!H94,US_Others!N94)+US_Others!N94*US_Others!N$8/SUM(US_Others!C94,US_Others!H94,US_Others!N94))&gt;3.5,4,IF((US_Others!C94*US_Others!C$8/SUM(US_Others!C94,US_Others!H94,US_Others!N94)+ US_Others!H94*US_Others!H$8/SUM(US_Others!C94,US_Others!H94,US_Others!N94)+US_Others!N94*US_Others!N$8/SUM(US_Others!C94,US_Others!H94,US_Others!N94))&gt;2.5,3,2)),"")</f>
        <v>4</v>
      </c>
      <c r="BD89" s="223">
        <f>IFERROR(IF((US_Others!D94*US_Others!D$8/SUM(US_Others!D94,US_Others!I94,US_Others!O94)+US_Others!I94*US_Others!I$8/SUM(US_Others!D94,US_Others!I94,US_Others!O94)+US_Others!O94*US_Others!O$8/SUM(US_Others!D94,US_Others!I94,US_Others!O94))&gt;3.5,4,IF((US_Others!D94*US_Others!D$8/SUM(US_Others!D94,US_Others!I94,US_Others!O94)+US_Others!I94*US_Others!I$8/SUM(US_Others!D94,US_Others!I94,US_Others!O94)+US_Others!O94*US_Others!O$8/SUM(US_Others!D94,US_Others!I94,US_Others!O94))&gt;2.5,3,2)),"")</f>
        <v>4</v>
      </c>
      <c r="BE89" s="223">
        <f>IFERROR(IF((US_Others!E94*US_Others!E$8/SUM(US_Others!E94,US_Others!J94,US_Others!P94,US_Others!W94)+US_Others!J94*US_Others!J$8/SUM(US_Others!E94,US_Others!J94,US_Others!P94,US_Others!W94)+US_Others!P94*US_Others!P$8/SUM(US_Others!E94,US_Others!J94,US_Others!P94,US_Others!W94)+US_Others!W94*US_Others!W$8/SUM(US_Others!E94,US_Others!J94,US_Others!P94,US_Others!W94))&gt;3.5,4,IF((US_Others!E94*US_Others!E$8/SUM(US_Others!E94,US_Others!J94,US_Others!P94,US_Others!W94)+US_Others!J94*US_Others!J$8/SUM(US_Others!E94,US_Others!J94,US_Others!P94,US_Others!W94)+US_Others!P94*US_Others!P$8/SUM(US_Others!E94,US_Others!J94,US_Others!P94,US_Others!W94)+US_Others!W94*US_Others!W$8/SUM(US_Others!E94,US_Others!J94,US_Others!P94,US_Others!W94))&gt;2.5,3,2)),"")</f>
        <v>4</v>
      </c>
      <c r="BF89" s="223">
        <f>IFERROR(IF((US_Others!F94*US_Others!F$8/SUM(US_Others!F94,US_Others!K94,US_Others!Q94)+US_Others!K94*US_Others!K$8/SUM(US_Others!F94,US_Others!K94,US_Others!Q94)+US_Others!Q94*US_Others!Q$8/SUM(US_Others!F94,US_Others!K94,US_Others!Q94))&gt;3.5,4,IF((US_Others!F94*US_Others!F$8/SUM(US_Others!F94,US_Others!K94,US_Others!Q94)+US_Others!K94*US_Others!K$8/SUM(US_Others!F94,US_Others!K94,US_Others!Q94)+US_Others!Q94*US_Others!Q$8/SUM(US_Others!F94,US_Others!K94,US_Others!Q94))&gt;2.5,3,2)),"")</f>
        <v>4</v>
      </c>
      <c r="BG89" s="223">
        <f>IFERROR(IF((US_Others!G94*US_Others!G$8/SUM(US_Others!G94,US_Others!L94,US_Others!R94)+US_Others!L94*US_Others!L$8/SUM(US_Others!G94,US_Others!L94,US_Others!R94)+US_Others!R94*US_Others!R$8/SUM(US_Others!G94,US_Others!L94,US_Others!R94))&gt;3.5,4,IF((US_Others!G94*US_Others!G$8/SUM(US_Others!G94,US_Others!L94,US_Others!R94)+US_Others!L94*US_Others!L$8/SUM(US_Others!G94,US_Others!L94,US_Others!R94)+US_Others!R94*US_Others!R$8/SUM(US_Others!G94,US_Others!L94,US_Others!R94))&gt;2.5,3,2)),"")</f>
        <v>4</v>
      </c>
      <c r="BH89" s="219" t="str">
        <f>IFERROR(IF((US_Others!Z94*US_Others!Z$8/SUM(US_Others!Z94,US_Others!AB94)+US_Others!AB94*US_Others!AB$8/SUM(US_Others!Z94,US_Others!AB94))&gt;3.5,4,IF((US_Others!Z94*US_Others!Z$8/SUM(US_Others!Z94,US_Others!AB94)+US_Others!AB94*US_Others!AB$8/SUM(US_Others!Z94,US_Others!AB94))&gt;2.5,3,2)),"")</f>
        <v/>
      </c>
      <c r="BI89" s="219" t="str">
        <f>IFERROR(IF((US_Others!AA94*US_Others!AA$8/SUM(US_Others!AA94,US_Others!AC94)+US_Others!AC94*US_Others!AC$8/SUM(US_Others!AA94,US_Others!AC94))&gt;3.5,4,IF((US_Others!AA94*US_Others!AA$8/SUM(US_Others!AA94,US_Others!AC94)+US_Others!AC94*US_Others!AC$8/SUM(US_Others!AA94,US_Others!AC94))&gt;2.5,3,2)),"")</f>
        <v/>
      </c>
      <c r="BJ89" s="219" t="str">
        <f>IFERROR(US_Others!AD94*US_Others!AD$8/US_Others!AD94,"")</f>
        <v/>
      </c>
      <c r="BK89" s="74" t="str">
        <f>IFERROR(US_Others!AE94*US_Others!AE$8/US_Others!AE94,"")</f>
        <v/>
      </c>
      <c r="BL89" s="219" t="str">
        <f>IFERROR(IF(SUMPRODUCT(US_Others!AG94:AI94/SUM(US_Others!AG94:AI94),US_Others!AG$8:AI$8)&gt;3.5,4,IF(SUMPRODUCT(US_Others!AG94:AI94/SUM(US_Others!AG94:AI94),US_Others!AG$8:AI$8)&gt;2.5,3,2)),"")</f>
        <v/>
      </c>
      <c r="BM89" s="219" t="str">
        <f>IFERROR(US_Others!AL94*US_Others!AL$8/US_Others!AL94,"")</f>
        <v/>
      </c>
    </row>
    <row r="90" spans="1:65">
      <c r="A90" s="200" t="s">
        <v>210</v>
      </c>
      <c r="B90" s="332">
        <v>333120</v>
      </c>
      <c r="C90" s="333">
        <f>SUM(US_CO2!C93:AX93)</f>
        <v>0.76475693879633444</v>
      </c>
      <c r="D90" s="333">
        <f>SUM(US_CH4!C93:AC93)</f>
        <v>5.5314497664206452E-4</v>
      </c>
      <c r="E90" s="333">
        <f>SUM(US_N2O!C93:AA93)</f>
        <v>1.0070687733312194E-3</v>
      </c>
      <c r="F90" s="332">
        <f>US_Others!V95+US_Others!U95</f>
        <v>0</v>
      </c>
      <c r="G90" s="332">
        <f>US_Others!C95+US_Others!H95+US_Others!N95</f>
        <v>3.7460659757550862E-5</v>
      </c>
      <c r="H90" s="332">
        <f>US_Others!D95+US_Others!I95+US_Others!O95</f>
        <v>6.1435482002383422E-4</v>
      </c>
      <c r="I90" s="332">
        <f>US_Others!E95+US_Others!J95+US_Others!P95+US_Others!W95</f>
        <v>2.8395180096223555E-3</v>
      </c>
      <c r="J90" s="332">
        <f>US_Others!F95+US_Others!K95+US_Others!Q95</f>
        <v>4.9073464282391632E-4</v>
      </c>
      <c r="K90" s="332">
        <f>US_Others!G95+US_Others!L95+US_Others!R95</f>
        <v>4.8698857684816134E-5</v>
      </c>
      <c r="L90" s="332">
        <f>US_Others!Z95+US_Others!AB95</f>
        <v>0</v>
      </c>
      <c r="M90" s="332">
        <f>US_Others!AA95+US_Others!AC95</f>
        <v>0</v>
      </c>
      <c r="N90" s="332">
        <f>US_Others!AD95</f>
        <v>0</v>
      </c>
      <c r="O90" s="332">
        <f>US_Others!AE95</f>
        <v>0</v>
      </c>
      <c r="P90" s="332">
        <f>SUM(US_Others!AG95:AI95)</f>
        <v>0</v>
      </c>
      <c r="Q90" s="332">
        <f>US_Others!AL95</f>
        <v>0</v>
      </c>
      <c r="R90" s="332"/>
      <c r="S90" s="334">
        <f t="shared" si="1"/>
        <v>764.75693879633445</v>
      </c>
      <c r="T90" s="334">
        <f>D90*1000/Spec!I$6</f>
        <v>2.2125799065682582E-2</v>
      </c>
      <c r="U90" s="334">
        <f>E90*1000/Spec!I$7</f>
        <v>3.3794254138631522E-3</v>
      </c>
      <c r="V90" s="334">
        <f>F90*1000/Spec!I$8</f>
        <v>0</v>
      </c>
      <c r="W90" s="334">
        <f>G90*1000/Spec!I$9</f>
        <v>5.5497273714890164E-5</v>
      </c>
      <c r="X90" s="334">
        <f>H90*1000/Spec!I$10</f>
        <v>1.7552994857823834E-4</v>
      </c>
      <c r="Y90" s="334">
        <f>I90*1000/Spec!I$11</f>
        <v>1.985676929805843E-3</v>
      </c>
      <c r="Z90" s="334">
        <f>J90*1000/Spec!I$12</f>
        <v>1.0978403642593206E-4</v>
      </c>
      <c r="AA90" s="334">
        <f>K90*1000/Spec!I$15</f>
        <v>4.9642056763319197E-6</v>
      </c>
      <c r="AB90" s="334">
        <f>L90*1000/Spec!I$17</f>
        <v>0</v>
      </c>
      <c r="AC90" s="334">
        <f>M90*1000/Spec!I$18</f>
        <v>0</v>
      </c>
      <c r="AD90" s="335">
        <f>N90*1000/Spec!I$25</f>
        <v>0</v>
      </c>
      <c r="AE90" s="335">
        <f>O90*1000/Spec!I$26</f>
        <v>0</v>
      </c>
      <c r="AF90" s="334">
        <f>P90*1000/Spec!I$21</f>
        <v>0</v>
      </c>
      <c r="AG90" s="334">
        <f>Q90*1000/Spec!I$22</f>
        <v>0</v>
      </c>
      <c r="AI90" s="432">
        <f>S90/'2007output'!$D88</f>
        <v>1.9124431109685928E-2</v>
      </c>
      <c r="AJ90" s="432">
        <f>T90/'2007output'!$D88</f>
        <v>5.5330432260528833E-7</v>
      </c>
      <c r="AK90" s="432">
        <f>U90/'2007output'!$D88</f>
        <v>8.4509973351100876E-8</v>
      </c>
      <c r="AL90" s="433">
        <f>V90/'2007output'!$D88</f>
        <v>0</v>
      </c>
      <c r="AM90" s="433">
        <f>W90/'2007output'!$D88</f>
        <v>1.3878315241000434E-9</v>
      </c>
      <c r="AN90" s="433">
        <f>X90/'2007output'!$D88</f>
        <v>4.3895128490821382E-9</v>
      </c>
      <c r="AO90" s="433">
        <f>Y90/'2007output'!$D88</f>
        <v>4.9656223727677435E-8</v>
      </c>
      <c r="AP90" s="433">
        <f>Z90/'2007output'!$D88</f>
        <v>2.7453915552247505E-9</v>
      </c>
      <c r="AQ90" s="433">
        <f>AA90/'2007output'!$D88</f>
        <v>1.2414089321078376E-10</v>
      </c>
      <c r="AR90" s="433">
        <f>AB90/'2007output'!$D88</f>
        <v>0</v>
      </c>
      <c r="AS90" s="433">
        <f>AC90/'2007output'!$D88</f>
        <v>0</v>
      </c>
      <c r="AT90" s="433">
        <f>AD90/'2007output'!$D88</f>
        <v>0</v>
      </c>
      <c r="AU90" s="433">
        <f>AE90/'2007output'!$D88</f>
        <v>0</v>
      </c>
      <c r="AV90" s="433">
        <f>AF90/'2007output'!$D88</f>
        <v>0</v>
      </c>
      <c r="AW90" s="433">
        <f>AG90/'2007output'!$D88</f>
        <v>0</v>
      </c>
      <c r="AY90" s="370">
        <f>IFERROR(IF(SUMPRODUCT(US_CO2!C93:AX93/SUM(US_CO2!C93:AX93),US_CO2!C$6:AX$6)&gt;3.5,4,IF(SUMPRODUCT(US_CO2!C93:AX93/SUM(US_CO2!C93:AX93),US_CO2!C$6:AX$6)&gt;2.5,3,2)),"")</f>
        <v>4</v>
      </c>
      <c r="AZ90" s="370">
        <f>IFERROR(IF(SUMPRODUCT(US_CH4!C93:AC93/SUM(US_CH4!C93:AC93),US_CH4!C$6:AC$6)&gt;3.5,4,IF(SUMPRODUCT(US_CH4!C93:AC93/SUM(US_CH4!C93:AC93),US_CH4!C$6:AC$6)&gt;2.5,3,2)),"")</f>
        <v>4</v>
      </c>
      <c r="BA90" s="223">
        <f>IFERROR(IF(SUMPRODUCT(US_N2O!C93:AA93/SUM(US_N2O!C93:AA93),US_N2O!C$6:AA$6)&gt;3.5,4,IF(SUMPRODUCT(US_N2O!C93:AA93/SUM(US_N2O!C93:AA93),US_N2O!C$6:AA$6)&gt;2.5,3,2)),"")</f>
        <v>4</v>
      </c>
      <c r="BB90" s="223" t="str">
        <f>IFERROR(IF(SUMPRODUCT(US_Others!U95:V95/SUM(US_Others!U95:V95),US_Others!U$8:V$8)&gt;3.5,4,IF(SUMPRODUCT(US_Others!U95:V95/SUM(US_Others!U95:V95),US_Others!U$8:V$8)&gt;2.5,3,2)),"")</f>
        <v/>
      </c>
      <c r="BC90" s="223">
        <f>IFERROR(IF((US_Others!C95*US_Others!C$8/SUM(US_Others!C95,US_Others!H95,US_Others!N95)+ US_Others!H95*US_Others!H$8/SUM(US_Others!C95,US_Others!H95,US_Others!N95)+US_Others!N95*US_Others!N$8/SUM(US_Others!C95,US_Others!H95,US_Others!N95))&gt;3.5,4,IF((US_Others!C95*US_Others!C$8/SUM(US_Others!C95,US_Others!H95,US_Others!N95)+ US_Others!H95*US_Others!H$8/SUM(US_Others!C95,US_Others!H95,US_Others!N95)+US_Others!N95*US_Others!N$8/SUM(US_Others!C95,US_Others!H95,US_Others!N95))&gt;2.5,3,2)),"")</f>
        <v>4</v>
      </c>
      <c r="BD90" s="223">
        <f>IFERROR(IF((US_Others!D95*US_Others!D$8/SUM(US_Others!D95,US_Others!I95,US_Others!O95)+US_Others!I95*US_Others!I$8/SUM(US_Others!D95,US_Others!I95,US_Others!O95)+US_Others!O95*US_Others!O$8/SUM(US_Others!D95,US_Others!I95,US_Others!O95))&gt;3.5,4,IF((US_Others!D95*US_Others!D$8/SUM(US_Others!D95,US_Others!I95,US_Others!O95)+US_Others!I95*US_Others!I$8/SUM(US_Others!D95,US_Others!I95,US_Others!O95)+US_Others!O95*US_Others!O$8/SUM(US_Others!D95,US_Others!I95,US_Others!O95))&gt;2.5,3,2)),"")</f>
        <v>4</v>
      </c>
      <c r="BE90" s="223">
        <f>IFERROR(IF((US_Others!E95*US_Others!E$8/SUM(US_Others!E95,US_Others!J95,US_Others!P95,US_Others!W95)+US_Others!J95*US_Others!J$8/SUM(US_Others!E95,US_Others!J95,US_Others!P95,US_Others!W95)+US_Others!P95*US_Others!P$8/SUM(US_Others!E95,US_Others!J95,US_Others!P95,US_Others!W95)+US_Others!W95*US_Others!W$8/SUM(US_Others!E95,US_Others!J95,US_Others!P95,US_Others!W95))&gt;3.5,4,IF((US_Others!E95*US_Others!E$8/SUM(US_Others!E95,US_Others!J95,US_Others!P95,US_Others!W95)+US_Others!J95*US_Others!J$8/SUM(US_Others!E95,US_Others!J95,US_Others!P95,US_Others!W95)+US_Others!P95*US_Others!P$8/SUM(US_Others!E95,US_Others!J95,US_Others!P95,US_Others!W95)+US_Others!W95*US_Others!W$8/SUM(US_Others!E95,US_Others!J95,US_Others!P95,US_Others!W95))&gt;2.5,3,2)),"")</f>
        <v>4</v>
      </c>
      <c r="BF90" s="223">
        <f>IFERROR(IF((US_Others!F95*US_Others!F$8/SUM(US_Others!F95,US_Others!K95,US_Others!Q95)+US_Others!K95*US_Others!K$8/SUM(US_Others!F95,US_Others!K95,US_Others!Q95)+US_Others!Q95*US_Others!Q$8/SUM(US_Others!F95,US_Others!K95,US_Others!Q95))&gt;3.5,4,IF((US_Others!F95*US_Others!F$8/SUM(US_Others!F95,US_Others!K95,US_Others!Q95)+US_Others!K95*US_Others!K$8/SUM(US_Others!F95,US_Others!K95,US_Others!Q95)+US_Others!Q95*US_Others!Q$8/SUM(US_Others!F95,US_Others!K95,US_Others!Q95))&gt;2.5,3,2)),"")</f>
        <v>4</v>
      </c>
      <c r="BG90" s="223">
        <f>IFERROR(IF((US_Others!G95*US_Others!G$8/SUM(US_Others!G95,US_Others!L95,US_Others!R95)+US_Others!L95*US_Others!L$8/SUM(US_Others!G95,US_Others!L95,US_Others!R95)+US_Others!R95*US_Others!R$8/SUM(US_Others!G95,US_Others!L95,US_Others!R95))&gt;3.5,4,IF((US_Others!G95*US_Others!G$8/SUM(US_Others!G95,US_Others!L95,US_Others!R95)+US_Others!L95*US_Others!L$8/SUM(US_Others!G95,US_Others!L95,US_Others!R95)+US_Others!R95*US_Others!R$8/SUM(US_Others!G95,US_Others!L95,US_Others!R95))&gt;2.5,3,2)),"")</f>
        <v>4</v>
      </c>
      <c r="BH90" s="219" t="str">
        <f>IFERROR(IF((US_Others!Z95*US_Others!Z$8/SUM(US_Others!Z95,US_Others!AB95)+US_Others!AB95*US_Others!AB$8/SUM(US_Others!Z95,US_Others!AB95))&gt;3.5,4,IF((US_Others!Z95*US_Others!Z$8/SUM(US_Others!Z95,US_Others!AB95)+US_Others!AB95*US_Others!AB$8/SUM(US_Others!Z95,US_Others!AB95))&gt;2.5,3,2)),"")</f>
        <v/>
      </c>
      <c r="BI90" s="219" t="str">
        <f>IFERROR(IF((US_Others!AA95*US_Others!AA$8/SUM(US_Others!AA95,US_Others!AC95)+US_Others!AC95*US_Others!AC$8/SUM(US_Others!AA95,US_Others!AC95))&gt;3.5,4,IF((US_Others!AA95*US_Others!AA$8/SUM(US_Others!AA95,US_Others!AC95)+US_Others!AC95*US_Others!AC$8/SUM(US_Others!AA95,US_Others!AC95))&gt;2.5,3,2)),"")</f>
        <v/>
      </c>
      <c r="BJ90" s="219" t="str">
        <f>IFERROR(US_Others!AD95*US_Others!AD$8/US_Others!AD95,"")</f>
        <v/>
      </c>
      <c r="BK90" s="74" t="str">
        <f>IFERROR(US_Others!AE95*US_Others!AE$8/US_Others!AE95,"")</f>
        <v/>
      </c>
      <c r="BL90" s="219" t="str">
        <f>IFERROR(IF(SUMPRODUCT(US_Others!AG95:AI95/SUM(US_Others!AG95:AI95),US_Others!AG$8:AI$8)&gt;3.5,4,IF(SUMPRODUCT(US_Others!AG95:AI95/SUM(US_Others!AG95:AI95),US_Others!AG$8:AI$8)&gt;2.5,3,2)),"")</f>
        <v/>
      </c>
      <c r="BM90" s="219" t="str">
        <f>IFERROR(US_Others!AL95*US_Others!AL$8/US_Others!AL95,"")</f>
        <v/>
      </c>
    </row>
    <row r="91" spans="1:65">
      <c r="A91" s="200" t="s">
        <v>211</v>
      </c>
      <c r="B91" s="332">
        <v>333130</v>
      </c>
      <c r="C91" s="333">
        <f>SUM(US_CO2!C94:AX94)</f>
        <v>0.38979400303929657</v>
      </c>
      <c r="D91" s="333">
        <f>SUM(US_CH4!C94:AC94)</f>
        <v>2.2569644635844711E-4</v>
      </c>
      <c r="E91" s="333">
        <f>SUM(US_N2O!C94:AA94)</f>
        <v>3.0543981604708246E-4</v>
      </c>
      <c r="F91" s="332">
        <f>US_Others!V96+US_Others!U96</f>
        <v>0</v>
      </c>
      <c r="G91" s="332">
        <f>US_Others!C96+US_Others!H96+US_Others!N96</f>
        <v>1.3418845473243863E-5</v>
      </c>
      <c r="H91" s="332">
        <f>US_Others!D96+US_Others!I96+US_Others!O96</f>
        <v>2.2006906576119934E-4</v>
      </c>
      <c r="I91" s="332">
        <f>US_Others!E96+US_Others!J96+US_Others!P96+US_Others!W96</f>
        <v>1.0171484868718847E-3</v>
      </c>
      <c r="J91" s="332">
        <f>US_Others!F96+US_Others!K96+US_Others!Q96</f>
        <v>1.7578687569949459E-4</v>
      </c>
      <c r="K91" s="332">
        <f>US_Others!G96+US_Others!L96+US_Others!R96</f>
        <v>1.7444499115217022E-5</v>
      </c>
      <c r="L91" s="332">
        <f>US_Others!Z96+US_Others!AB96</f>
        <v>0</v>
      </c>
      <c r="M91" s="332">
        <f>US_Others!AA96+US_Others!AC96</f>
        <v>0</v>
      </c>
      <c r="N91" s="332">
        <f>US_Others!AD96</f>
        <v>0</v>
      </c>
      <c r="O91" s="332">
        <f>US_Others!AE96</f>
        <v>0</v>
      </c>
      <c r="P91" s="332">
        <f>SUM(US_Others!AG96:AI96)</f>
        <v>0</v>
      </c>
      <c r="Q91" s="332">
        <f>US_Others!AL96</f>
        <v>0</v>
      </c>
      <c r="R91" s="332"/>
      <c r="S91" s="334">
        <f t="shared" si="1"/>
        <v>389.79400303929657</v>
      </c>
      <c r="T91" s="334">
        <f>D91*1000/Spec!I$6</f>
        <v>9.0278578543378837E-3</v>
      </c>
      <c r="U91" s="334">
        <f>E91*1000/Spec!I$7</f>
        <v>1.0249658256613506E-3</v>
      </c>
      <c r="V91" s="334">
        <f>F91*1000/Spec!I$8</f>
        <v>0</v>
      </c>
      <c r="W91" s="334">
        <f>G91*1000/Spec!I$9</f>
        <v>1.9879771071472389E-5</v>
      </c>
      <c r="X91" s="334">
        <f>H91*1000/Spec!I$10</f>
        <v>6.2876875931771234E-5</v>
      </c>
      <c r="Y91" s="334">
        <f>I91*1000/Spec!I$11</f>
        <v>7.1129264816215717E-4</v>
      </c>
      <c r="Z91" s="334">
        <f>J91*1000/Spec!I$12</f>
        <v>3.9325922975278427E-5</v>
      </c>
      <c r="AA91" s="334">
        <f>K91*1000/Spec!I$15</f>
        <v>1.7782364031821633E-6</v>
      </c>
      <c r="AB91" s="334">
        <f>L91*1000/Spec!I$17</f>
        <v>0</v>
      </c>
      <c r="AC91" s="334">
        <f>M91*1000/Spec!I$18</f>
        <v>0</v>
      </c>
      <c r="AD91" s="335">
        <f>N91*1000/Spec!I$25</f>
        <v>0</v>
      </c>
      <c r="AE91" s="335">
        <f>O91*1000/Spec!I$26</f>
        <v>0</v>
      </c>
      <c r="AF91" s="334">
        <f>P91*1000/Spec!I$21</f>
        <v>0</v>
      </c>
      <c r="AG91" s="334">
        <f>Q91*1000/Spec!I$22</f>
        <v>0</v>
      </c>
      <c r="AI91" s="432">
        <f>S91/'2007output'!$D89</f>
        <v>1.5510932867707107E-2</v>
      </c>
      <c r="AJ91" s="432">
        <f>T91/'2007output'!$D89</f>
        <v>3.5924230754191531E-7</v>
      </c>
      <c r="AK91" s="432">
        <f>U91/'2007output'!$D89</f>
        <v>4.0786097245124731E-8</v>
      </c>
      <c r="AL91" s="433">
        <f>V91/'2007output'!$D89</f>
        <v>0</v>
      </c>
      <c r="AM91" s="433">
        <f>W91/'2007output'!$D89</f>
        <v>7.9106859549070007E-10</v>
      </c>
      <c r="AN91" s="433">
        <f>X91/'2007output'!$D89</f>
        <v>2.5020369577377283E-9</v>
      </c>
      <c r="AO91" s="433">
        <f>Y91/'2007output'!$D89</f>
        <v>2.830421306872844E-8</v>
      </c>
      <c r="AP91" s="433">
        <f>Z91/'2007output'!$D89</f>
        <v>1.5648823390663343E-9</v>
      </c>
      <c r="AQ91" s="433">
        <f>AA91/'2007output'!$D89</f>
        <v>7.0760722991140605E-11</v>
      </c>
      <c r="AR91" s="433">
        <f>AB91/'2007output'!$D89</f>
        <v>0</v>
      </c>
      <c r="AS91" s="433">
        <f>AC91/'2007output'!$D89</f>
        <v>0</v>
      </c>
      <c r="AT91" s="433">
        <f>AD91/'2007output'!$D89</f>
        <v>0</v>
      </c>
      <c r="AU91" s="433">
        <f>AE91/'2007output'!$D89</f>
        <v>0</v>
      </c>
      <c r="AV91" s="433">
        <f>AF91/'2007output'!$D89</f>
        <v>0</v>
      </c>
      <c r="AW91" s="433">
        <f>AG91/'2007output'!$D89</f>
        <v>0</v>
      </c>
      <c r="AY91" s="370">
        <f>IFERROR(IF(SUMPRODUCT(US_CO2!C94:AX94/SUM(US_CO2!C94:AX94),US_CO2!C$6:AX$6)&gt;3.5,4,IF(SUMPRODUCT(US_CO2!C94:AX94/SUM(US_CO2!C94:AX94),US_CO2!C$6:AX$6)&gt;2.5,3,2)),"")</f>
        <v>4</v>
      </c>
      <c r="AZ91" s="370">
        <f>IFERROR(IF(SUMPRODUCT(US_CH4!C94:AC94/SUM(US_CH4!C94:AC94),US_CH4!C$6:AC$6)&gt;3.5,4,IF(SUMPRODUCT(US_CH4!C94:AC94/SUM(US_CH4!C94:AC94),US_CH4!C$6:AC$6)&gt;2.5,3,2)),"")</f>
        <v>4</v>
      </c>
      <c r="BA91" s="223">
        <f>IFERROR(IF(SUMPRODUCT(US_N2O!C94:AA94/SUM(US_N2O!C94:AA94),US_N2O!C$6:AA$6)&gt;3.5,4,IF(SUMPRODUCT(US_N2O!C94:AA94/SUM(US_N2O!C94:AA94),US_N2O!C$6:AA$6)&gt;2.5,3,2)),"")</f>
        <v>4</v>
      </c>
      <c r="BB91" s="223" t="str">
        <f>IFERROR(IF(SUMPRODUCT(US_Others!U96:V96/SUM(US_Others!U96:V96),US_Others!U$8:V$8)&gt;3.5,4,IF(SUMPRODUCT(US_Others!U96:V96/SUM(US_Others!U96:V96),US_Others!U$8:V$8)&gt;2.5,3,2)),"")</f>
        <v/>
      </c>
      <c r="BC91" s="223">
        <f>IFERROR(IF((US_Others!C96*US_Others!C$8/SUM(US_Others!C96,US_Others!H96,US_Others!N96)+ US_Others!H96*US_Others!H$8/SUM(US_Others!C96,US_Others!H96,US_Others!N96)+US_Others!N96*US_Others!N$8/SUM(US_Others!C96,US_Others!H96,US_Others!N96))&gt;3.5,4,IF((US_Others!C96*US_Others!C$8/SUM(US_Others!C96,US_Others!H96,US_Others!N96)+ US_Others!H96*US_Others!H$8/SUM(US_Others!C96,US_Others!H96,US_Others!N96)+US_Others!N96*US_Others!N$8/SUM(US_Others!C96,US_Others!H96,US_Others!N96))&gt;2.5,3,2)),"")</f>
        <v>4</v>
      </c>
      <c r="BD91" s="223">
        <f>IFERROR(IF((US_Others!D96*US_Others!D$8/SUM(US_Others!D96,US_Others!I96,US_Others!O96)+US_Others!I96*US_Others!I$8/SUM(US_Others!D96,US_Others!I96,US_Others!O96)+US_Others!O96*US_Others!O$8/SUM(US_Others!D96,US_Others!I96,US_Others!O96))&gt;3.5,4,IF((US_Others!D96*US_Others!D$8/SUM(US_Others!D96,US_Others!I96,US_Others!O96)+US_Others!I96*US_Others!I$8/SUM(US_Others!D96,US_Others!I96,US_Others!O96)+US_Others!O96*US_Others!O$8/SUM(US_Others!D96,US_Others!I96,US_Others!O96))&gt;2.5,3,2)),"")</f>
        <v>4</v>
      </c>
      <c r="BE91" s="223">
        <f>IFERROR(IF((US_Others!E96*US_Others!E$8/SUM(US_Others!E96,US_Others!J96,US_Others!P96,US_Others!W96)+US_Others!J96*US_Others!J$8/SUM(US_Others!E96,US_Others!J96,US_Others!P96,US_Others!W96)+US_Others!P96*US_Others!P$8/SUM(US_Others!E96,US_Others!J96,US_Others!P96,US_Others!W96)+US_Others!W96*US_Others!W$8/SUM(US_Others!E96,US_Others!J96,US_Others!P96,US_Others!W96))&gt;3.5,4,IF((US_Others!E96*US_Others!E$8/SUM(US_Others!E96,US_Others!J96,US_Others!P96,US_Others!W96)+US_Others!J96*US_Others!J$8/SUM(US_Others!E96,US_Others!J96,US_Others!P96,US_Others!W96)+US_Others!P96*US_Others!P$8/SUM(US_Others!E96,US_Others!J96,US_Others!P96,US_Others!W96)+US_Others!W96*US_Others!W$8/SUM(US_Others!E96,US_Others!J96,US_Others!P96,US_Others!W96))&gt;2.5,3,2)),"")</f>
        <v>4</v>
      </c>
      <c r="BF91" s="223">
        <f>IFERROR(IF((US_Others!F96*US_Others!F$8/SUM(US_Others!F96,US_Others!K96,US_Others!Q96)+US_Others!K96*US_Others!K$8/SUM(US_Others!F96,US_Others!K96,US_Others!Q96)+US_Others!Q96*US_Others!Q$8/SUM(US_Others!F96,US_Others!K96,US_Others!Q96))&gt;3.5,4,IF((US_Others!F96*US_Others!F$8/SUM(US_Others!F96,US_Others!K96,US_Others!Q96)+US_Others!K96*US_Others!K$8/SUM(US_Others!F96,US_Others!K96,US_Others!Q96)+US_Others!Q96*US_Others!Q$8/SUM(US_Others!F96,US_Others!K96,US_Others!Q96))&gt;2.5,3,2)),"")</f>
        <v>4</v>
      </c>
      <c r="BG91" s="223">
        <f>IFERROR(IF((US_Others!G96*US_Others!G$8/SUM(US_Others!G96,US_Others!L96,US_Others!R96)+US_Others!L96*US_Others!L$8/SUM(US_Others!G96,US_Others!L96,US_Others!R96)+US_Others!R96*US_Others!R$8/SUM(US_Others!G96,US_Others!L96,US_Others!R96))&gt;3.5,4,IF((US_Others!G96*US_Others!G$8/SUM(US_Others!G96,US_Others!L96,US_Others!R96)+US_Others!L96*US_Others!L$8/SUM(US_Others!G96,US_Others!L96,US_Others!R96)+US_Others!R96*US_Others!R$8/SUM(US_Others!G96,US_Others!L96,US_Others!R96))&gt;2.5,3,2)),"")</f>
        <v>4</v>
      </c>
      <c r="BH91" s="219" t="str">
        <f>IFERROR(IF((US_Others!Z96*US_Others!Z$8/SUM(US_Others!Z96,US_Others!AB96)+US_Others!AB96*US_Others!AB$8/SUM(US_Others!Z96,US_Others!AB96))&gt;3.5,4,IF((US_Others!Z96*US_Others!Z$8/SUM(US_Others!Z96,US_Others!AB96)+US_Others!AB96*US_Others!AB$8/SUM(US_Others!Z96,US_Others!AB96))&gt;2.5,3,2)),"")</f>
        <v/>
      </c>
      <c r="BI91" s="219" t="str">
        <f>IFERROR(IF((US_Others!AA96*US_Others!AA$8/SUM(US_Others!AA96,US_Others!AC96)+US_Others!AC96*US_Others!AC$8/SUM(US_Others!AA96,US_Others!AC96))&gt;3.5,4,IF((US_Others!AA96*US_Others!AA$8/SUM(US_Others!AA96,US_Others!AC96)+US_Others!AC96*US_Others!AC$8/SUM(US_Others!AA96,US_Others!AC96))&gt;2.5,3,2)),"")</f>
        <v/>
      </c>
      <c r="BJ91" s="219" t="str">
        <f>IFERROR(US_Others!AD96*US_Others!AD$8/US_Others!AD96,"")</f>
        <v/>
      </c>
      <c r="BK91" s="74" t="str">
        <f>IFERROR(US_Others!AE96*US_Others!AE$8/US_Others!AE96,"")</f>
        <v/>
      </c>
      <c r="BL91" s="219" t="str">
        <f>IFERROR(IF(SUMPRODUCT(US_Others!AG96:AI96/SUM(US_Others!AG96:AI96),US_Others!AG$8:AI$8)&gt;3.5,4,IF(SUMPRODUCT(US_Others!AG96:AI96/SUM(US_Others!AG96:AI96),US_Others!AG$8:AI$8)&gt;2.5,3,2)),"")</f>
        <v/>
      </c>
      <c r="BM91" s="219" t="str">
        <f>IFERROR(US_Others!AL96*US_Others!AL$8/US_Others!AL96,"")</f>
        <v/>
      </c>
    </row>
    <row r="92" spans="1:65">
      <c r="A92" s="200" t="s">
        <v>212</v>
      </c>
      <c r="B92" s="332" t="s">
        <v>213</v>
      </c>
      <c r="C92" s="333">
        <f>SUM(US_CO2!C95:AX95)</f>
        <v>0.29693503271113475</v>
      </c>
      <c r="D92" s="333">
        <f>SUM(US_CH4!C95:AC95)</f>
        <v>1.7670088116703014E-4</v>
      </c>
      <c r="E92" s="333">
        <f>SUM(US_N2O!C95:AA95)</f>
        <v>2.503101454950012E-4</v>
      </c>
      <c r="F92" s="332">
        <f>US_Others!V97+US_Others!U97</f>
        <v>0</v>
      </c>
      <c r="G92" s="332">
        <f>US_Others!C97+US_Others!H97+US_Others!N97</f>
        <v>3.0779263912811917E-5</v>
      </c>
      <c r="H92" s="332">
        <f>US_Others!D97+US_Others!I97+US_Others!O97</f>
        <v>5.0477992817011554E-4</v>
      </c>
      <c r="I92" s="332">
        <f>US_Others!E97+US_Others!J97+US_Others!P97+US_Others!W97</f>
        <v>2.3330682045911433E-3</v>
      </c>
      <c r="J92" s="332">
        <f>US_Others!F97+US_Others!K97+US_Others!Q97</f>
        <v>4.0320835725783617E-4</v>
      </c>
      <c r="K92" s="332">
        <f>US_Others!G97+US_Others!L97+US_Others!R97</f>
        <v>4.0013043086655505E-5</v>
      </c>
      <c r="L92" s="332">
        <f>US_Others!Z97+US_Others!AB97</f>
        <v>0</v>
      </c>
      <c r="M92" s="332">
        <f>US_Others!AA97+US_Others!AC97</f>
        <v>0</v>
      </c>
      <c r="N92" s="332">
        <f>US_Others!AD97</f>
        <v>0</v>
      </c>
      <c r="O92" s="332">
        <f>US_Others!AE97</f>
        <v>0</v>
      </c>
      <c r="P92" s="332">
        <f>SUM(US_Others!AG97:AI97)</f>
        <v>0</v>
      </c>
      <c r="Q92" s="332">
        <f>US_Others!AL97</f>
        <v>0</v>
      </c>
      <c r="R92" s="332"/>
      <c r="S92" s="334">
        <f t="shared" si="1"/>
        <v>296.93503271113474</v>
      </c>
      <c r="T92" s="334">
        <f>D92*1000/Spec!I$6</f>
        <v>7.0680352466812061E-3</v>
      </c>
      <c r="U92" s="334">
        <f>E92*1000/Spec!I$7</f>
        <v>8.3996693119127918E-4</v>
      </c>
      <c r="V92" s="334">
        <f>F92*1000/Spec!I$8</f>
        <v>0</v>
      </c>
      <c r="W92" s="334">
        <f>G92*1000/Spec!I$9</f>
        <v>4.5598909500462098E-5</v>
      </c>
      <c r="X92" s="334">
        <f>H92*1000/Spec!I$10</f>
        <v>1.4422283662003302E-4</v>
      </c>
      <c r="Y92" s="334">
        <f>I92*1000/Spec!I$11</f>
        <v>1.6315162269868134E-3</v>
      </c>
      <c r="Z92" s="334">
        <f>J92*1000/Spec!I$12</f>
        <v>9.0203211914504733E-5</v>
      </c>
      <c r="AA92" s="334">
        <f>K92*1000/Spec!I$15</f>
        <v>4.0788015378853728E-6</v>
      </c>
      <c r="AB92" s="334">
        <f>L92*1000/Spec!I$17</f>
        <v>0</v>
      </c>
      <c r="AC92" s="334">
        <f>M92*1000/Spec!I$18</f>
        <v>0</v>
      </c>
      <c r="AD92" s="335">
        <f>N92*1000/Spec!I$25</f>
        <v>0</v>
      </c>
      <c r="AE92" s="335">
        <f>O92*1000/Spec!I$26</f>
        <v>0</v>
      </c>
      <c r="AF92" s="334">
        <f>P92*1000/Spec!I$21</f>
        <v>0</v>
      </c>
      <c r="AG92" s="334">
        <f>Q92*1000/Spec!I$22</f>
        <v>0</v>
      </c>
      <c r="AI92" s="432">
        <f>S92/'2007output'!$D90</f>
        <v>1.2341221131275006E-2</v>
      </c>
      <c r="AJ92" s="432">
        <f>T92/'2007output'!$D90</f>
        <v>2.9376185472798771E-7</v>
      </c>
      <c r="AK92" s="432">
        <f>U92/'2007output'!$D90</f>
        <v>3.4910726249248364E-8</v>
      </c>
      <c r="AL92" s="433">
        <f>V92/'2007output'!$D90</f>
        <v>0</v>
      </c>
      <c r="AM92" s="433">
        <f>W92/'2007output'!$D90</f>
        <v>1.8951829979511106E-9</v>
      </c>
      <c r="AN92" s="433">
        <f>X92/'2007output'!$D90</f>
        <v>5.9941930820910866E-9</v>
      </c>
      <c r="AO92" s="433">
        <f>Y92/'2007output'!$D90</f>
        <v>6.7809117545572435E-8</v>
      </c>
      <c r="AP92" s="433">
        <f>Z92/'2007output'!$D90</f>
        <v>3.7490281117187249E-9</v>
      </c>
      <c r="AQ92" s="433">
        <f>AA92/'2007output'!$D90</f>
        <v>1.6952324981672787E-10</v>
      </c>
      <c r="AR92" s="433">
        <f>AB92/'2007output'!$D90</f>
        <v>0</v>
      </c>
      <c r="AS92" s="433">
        <f>AC92/'2007output'!$D90</f>
        <v>0</v>
      </c>
      <c r="AT92" s="433">
        <f>AD92/'2007output'!$D90</f>
        <v>0</v>
      </c>
      <c r="AU92" s="433">
        <f>AE92/'2007output'!$D90</f>
        <v>0</v>
      </c>
      <c r="AV92" s="433">
        <f>AF92/'2007output'!$D90</f>
        <v>0</v>
      </c>
      <c r="AW92" s="433">
        <f>AG92/'2007output'!$D90</f>
        <v>0</v>
      </c>
      <c r="AY92" s="370">
        <f>IFERROR(IF(SUMPRODUCT(US_CO2!C95:AX95/SUM(US_CO2!C95:AX95),US_CO2!C$6:AX$6)&gt;3.5,4,IF(SUMPRODUCT(US_CO2!C95:AX95/SUM(US_CO2!C95:AX95),US_CO2!C$6:AX$6)&gt;2.5,3,2)),"")</f>
        <v>4</v>
      </c>
      <c r="AZ92" s="370">
        <f>IFERROR(IF(SUMPRODUCT(US_CH4!C95:AC95/SUM(US_CH4!C95:AC95),US_CH4!C$6:AC$6)&gt;3.5,4,IF(SUMPRODUCT(US_CH4!C95:AC95/SUM(US_CH4!C95:AC95),US_CH4!C$6:AC$6)&gt;2.5,3,2)),"")</f>
        <v>4</v>
      </c>
      <c r="BA92" s="223">
        <f>IFERROR(IF(SUMPRODUCT(US_N2O!C95:AA95/SUM(US_N2O!C95:AA95),US_N2O!C$6:AA$6)&gt;3.5,4,IF(SUMPRODUCT(US_N2O!C95:AA95/SUM(US_N2O!C95:AA95),US_N2O!C$6:AA$6)&gt;2.5,3,2)),"")</f>
        <v>4</v>
      </c>
      <c r="BB92" s="223" t="str">
        <f>IFERROR(IF(SUMPRODUCT(US_Others!U97:V97/SUM(US_Others!U97:V97),US_Others!U$8:V$8)&gt;3.5,4,IF(SUMPRODUCT(US_Others!U97:V97/SUM(US_Others!U97:V97),US_Others!U$8:V$8)&gt;2.5,3,2)),"")</f>
        <v/>
      </c>
      <c r="BC92" s="223">
        <f>IFERROR(IF((US_Others!C97*US_Others!C$8/SUM(US_Others!C97,US_Others!H97,US_Others!N97)+ US_Others!H97*US_Others!H$8/SUM(US_Others!C97,US_Others!H97,US_Others!N97)+US_Others!N97*US_Others!N$8/SUM(US_Others!C97,US_Others!H97,US_Others!N97))&gt;3.5,4,IF((US_Others!C97*US_Others!C$8/SUM(US_Others!C97,US_Others!H97,US_Others!N97)+ US_Others!H97*US_Others!H$8/SUM(US_Others!C97,US_Others!H97,US_Others!N97)+US_Others!N97*US_Others!N$8/SUM(US_Others!C97,US_Others!H97,US_Others!N97))&gt;2.5,3,2)),"")</f>
        <v>4</v>
      </c>
      <c r="BD92" s="223">
        <f>IFERROR(IF((US_Others!D97*US_Others!D$8/SUM(US_Others!D97,US_Others!I97,US_Others!O97)+US_Others!I97*US_Others!I$8/SUM(US_Others!D97,US_Others!I97,US_Others!O97)+US_Others!O97*US_Others!O$8/SUM(US_Others!D97,US_Others!I97,US_Others!O97))&gt;3.5,4,IF((US_Others!D97*US_Others!D$8/SUM(US_Others!D97,US_Others!I97,US_Others!O97)+US_Others!I97*US_Others!I$8/SUM(US_Others!D97,US_Others!I97,US_Others!O97)+US_Others!O97*US_Others!O$8/SUM(US_Others!D97,US_Others!I97,US_Others!O97))&gt;2.5,3,2)),"")</f>
        <v>4</v>
      </c>
      <c r="BE92" s="223">
        <f>IFERROR(IF((US_Others!E97*US_Others!E$8/SUM(US_Others!E97,US_Others!J97,US_Others!P97,US_Others!W97)+US_Others!J97*US_Others!J$8/SUM(US_Others!E97,US_Others!J97,US_Others!P97,US_Others!W97)+US_Others!P97*US_Others!P$8/SUM(US_Others!E97,US_Others!J97,US_Others!P97,US_Others!W97)+US_Others!W97*US_Others!W$8/SUM(US_Others!E97,US_Others!J97,US_Others!P97,US_Others!W97))&gt;3.5,4,IF((US_Others!E97*US_Others!E$8/SUM(US_Others!E97,US_Others!J97,US_Others!P97,US_Others!W97)+US_Others!J97*US_Others!J$8/SUM(US_Others!E97,US_Others!J97,US_Others!P97,US_Others!W97)+US_Others!P97*US_Others!P$8/SUM(US_Others!E97,US_Others!J97,US_Others!P97,US_Others!W97)+US_Others!W97*US_Others!W$8/SUM(US_Others!E97,US_Others!J97,US_Others!P97,US_Others!W97))&gt;2.5,3,2)),"")</f>
        <v>4</v>
      </c>
      <c r="BF92" s="223">
        <f>IFERROR(IF((US_Others!F97*US_Others!F$8/SUM(US_Others!F97,US_Others!K97,US_Others!Q97)+US_Others!K97*US_Others!K$8/SUM(US_Others!F97,US_Others!K97,US_Others!Q97)+US_Others!Q97*US_Others!Q$8/SUM(US_Others!F97,US_Others!K97,US_Others!Q97))&gt;3.5,4,IF((US_Others!F97*US_Others!F$8/SUM(US_Others!F97,US_Others!K97,US_Others!Q97)+US_Others!K97*US_Others!K$8/SUM(US_Others!F97,US_Others!K97,US_Others!Q97)+US_Others!Q97*US_Others!Q$8/SUM(US_Others!F97,US_Others!K97,US_Others!Q97))&gt;2.5,3,2)),"")</f>
        <v>4</v>
      </c>
      <c r="BG92" s="223">
        <f>IFERROR(IF((US_Others!G97*US_Others!G$8/SUM(US_Others!G97,US_Others!L97,US_Others!R97)+US_Others!L97*US_Others!L$8/SUM(US_Others!G97,US_Others!L97,US_Others!R97)+US_Others!R97*US_Others!R$8/SUM(US_Others!G97,US_Others!L97,US_Others!R97))&gt;3.5,4,IF((US_Others!G97*US_Others!G$8/SUM(US_Others!G97,US_Others!L97,US_Others!R97)+US_Others!L97*US_Others!L$8/SUM(US_Others!G97,US_Others!L97,US_Others!R97)+US_Others!R97*US_Others!R$8/SUM(US_Others!G97,US_Others!L97,US_Others!R97))&gt;2.5,3,2)),"")</f>
        <v>4</v>
      </c>
      <c r="BH92" s="219" t="str">
        <f>IFERROR(IF((US_Others!Z97*US_Others!Z$8/SUM(US_Others!Z97,US_Others!AB97)+US_Others!AB97*US_Others!AB$8/SUM(US_Others!Z97,US_Others!AB97))&gt;3.5,4,IF((US_Others!Z97*US_Others!Z$8/SUM(US_Others!Z97,US_Others!AB97)+US_Others!AB97*US_Others!AB$8/SUM(US_Others!Z97,US_Others!AB97))&gt;2.5,3,2)),"")</f>
        <v/>
      </c>
      <c r="BI92" s="219" t="str">
        <f>IFERROR(IF((US_Others!AA97*US_Others!AA$8/SUM(US_Others!AA97,US_Others!AC97)+US_Others!AC97*US_Others!AC$8/SUM(US_Others!AA97,US_Others!AC97))&gt;3.5,4,IF((US_Others!AA97*US_Others!AA$8/SUM(US_Others!AA97,US_Others!AC97)+US_Others!AC97*US_Others!AC$8/SUM(US_Others!AA97,US_Others!AC97))&gt;2.5,3,2)),"")</f>
        <v/>
      </c>
      <c r="BJ92" s="219" t="str">
        <f>IFERROR(US_Others!AD97*US_Others!AD$8/US_Others!AD97,"")</f>
        <v/>
      </c>
      <c r="BK92" s="74" t="str">
        <f>IFERROR(US_Others!AE97*US_Others!AE$8/US_Others!AE97,"")</f>
        <v/>
      </c>
      <c r="BL92" s="219" t="str">
        <f>IFERROR(IF(SUMPRODUCT(US_Others!AG97:AI97/SUM(US_Others!AG97:AI97),US_Others!AG$8:AI$8)&gt;3.5,4,IF(SUMPRODUCT(US_Others!AG97:AI97/SUM(US_Others!AG97:AI97),US_Others!AG$8:AI$8)&gt;2.5,3,2)),"")</f>
        <v/>
      </c>
      <c r="BM92" s="219" t="str">
        <f>IFERROR(US_Others!AL97*US_Others!AL$8/US_Others!AL97,"")</f>
        <v/>
      </c>
    </row>
    <row r="93" spans="1:65">
      <c r="A93" s="200" t="s">
        <v>214</v>
      </c>
      <c r="B93" s="332">
        <v>333220</v>
      </c>
      <c r="C93" s="333">
        <f>SUM(US_CO2!C96:AX96)</f>
        <v>5.7081439995293748E-2</v>
      </c>
      <c r="D93" s="333">
        <f>SUM(US_CH4!C96:AC96)</f>
        <v>3.2132409455087901E-5</v>
      </c>
      <c r="E93" s="333">
        <f>SUM(US_N2O!C96:AA96)</f>
        <v>4.1333567496084283E-5</v>
      </c>
      <c r="F93" s="332">
        <f>US_Others!V98+US_Others!U98</f>
        <v>0</v>
      </c>
      <c r="G93" s="332">
        <f>US_Others!C98+US_Others!H98+US_Others!N98</f>
        <v>0</v>
      </c>
      <c r="H93" s="332">
        <f>US_Others!D98+US_Others!I98+US_Others!O98</f>
        <v>0</v>
      </c>
      <c r="I93" s="332">
        <f>US_Others!E98+US_Others!J98+US_Others!P98+US_Others!W98</f>
        <v>0</v>
      </c>
      <c r="J93" s="332">
        <f>US_Others!F98+US_Others!K98+US_Others!Q98</f>
        <v>0</v>
      </c>
      <c r="K93" s="332">
        <f>US_Others!G98+US_Others!L98+US_Others!R98</f>
        <v>0</v>
      </c>
      <c r="L93" s="332">
        <f>US_Others!Z98+US_Others!AB98</f>
        <v>0</v>
      </c>
      <c r="M93" s="332">
        <f>US_Others!AA98+US_Others!AC98</f>
        <v>0</v>
      </c>
      <c r="N93" s="332">
        <f>US_Others!AD98</f>
        <v>0</v>
      </c>
      <c r="O93" s="332">
        <f>US_Others!AE98</f>
        <v>0</v>
      </c>
      <c r="P93" s="332">
        <f>SUM(US_Others!AG98:AI98)</f>
        <v>0</v>
      </c>
      <c r="Q93" s="332">
        <f>US_Others!AL98</f>
        <v>0</v>
      </c>
      <c r="R93" s="332"/>
      <c r="S93" s="334">
        <f t="shared" si="1"/>
        <v>57.081439995293749</v>
      </c>
      <c r="T93" s="334">
        <f>D93*1000/Spec!I$6</f>
        <v>1.285296378203516E-3</v>
      </c>
      <c r="U93" s="334">
        <f>E93*1000/Spec!I$7</f>
        <v>1.3870324663115533E-4</v>
      </c>
      <c r="V93" s="334">
        <f>F93*1000/Spec!I$8</f>
        <v>0</v>
      </c>
      <c r="W93" s="334">
        <f>G93*1000/Spec!I$9</f>
        <v>0</v>
      </c>
      <c r="X93" s="334">
        <f>H93*1000/Spec!I$10</f>
        <v>0</v>
      </c>
      <c r="Y93" s="334">
        <f>I93*1000/Spec!I$11</f>
        <v>0</v>
      </c>
      <c r="Z93" s="334">
        <f>J93*1000/Spec!I$12</f>
        <v>0</v>
      </c>
      <c r="AA93" s="334">
        <f>K93*1000/Spec!I$15</f>
        <v>0</v>
      </c>
      <c r="AB93" s="334">
        <f>L93*1000/Spec!I$17</f>
        <v>0</v>
      </c>
      <c r="AC93" s="334">
        <f>M93*1000/Spec!I$18</f>
        <v>0</v>
      </c>
      <c r="AD93" s="335">
        <f>N93*1000/Spec!I$25</f>
        <v>0</v>
      </c>
      <c r="AE93" s="335">
        <f>O93*1000/Spec!I$26</f>
        <v>0</v>
      </c>
      <c r="AF93" s="334">
        <f>P93*1000/Spec!I$21</f>
        <v>0</v>
      </c>
      <c r="AG93" s="334">
        <f>Q93*1000/Spec!I$22</f>
        <v>0</v>
      </c>
      <c r="AI93" s="432">
        <f>S93/'2007output'!$D91</f>
        <v>1.400739382714805E-2</v>
      </c>
      <c r="AJ93" s="432">
        <f>T93/'2007output'!$D91</f>
        <v>3.154029147755915E-7</v>
      </c>
      <c r="AK93" s="432">
        <f>U93/'2007output'!$D91</f>
        <v>3.4036825294295737E-8</v>
      </c>
      <c r="AL93" s="433">
        <f>V93/'2007output'!$D91</f>
        <v>0</v>
      </c>
      <c r="AM93" s="433">
        <f>W93/'2007output'!$D91</f>
        <v>0</v>
      </c>
      <c r="AN93" s="433">
        <f>X93/'2007output'!$D91</f>
        <v>0</v>
      </c>
      <c r="AO93" s="433">
        <f>Y93/'2007output'!$D91</f>
        <v>0</v>
      </c>
      <c r="AP93" s="433">
        <f>Z93/'2007output'!$D91</f>
        <v>0</v>
      </c>
      <c r="AQ93" s="433">
        <f>AA93/'2007output'!$D91</f>
        <v>0</v>
      </c>
      <c r="AR93" s="433">
        <f>AB93/'2007output'!$D91</f>
        <v>0</v>
      </c>
      <c r="AS93" s="433">
        <f>AC93/'2007output'!$D91</f>
        <v>0</v>
      </c>
      <c r="AT93" s="433">
        <f>AD93/'2007output'!$D91</f>
        <v>0</v>
      </c>
      <c r="AU93" s="433">
        <f>AE93/'2007output'!$D91</f>
        <v>0</v>
      </c>
      <c r="AV93" s="433">
        <f>AF93/'2007output'!$D91</f>
        <v>0</v>
      </c>
      <c r="AW93" s="433">
        <f>AG93/'2007output'!$D91</f>
        <v>0</v>
      </c>
      <c r="AY93" s="370">
        <f>IFERROR(IF(SUMPRODUCT(US_CO2!C96:AX96/SUM(US_CO2!C96:AX96),US_CO2!C$6:AX$6)&gt;3.5,4,IF(SUMPRODUCT(US_CO2!C96:AX96/SUM(US_CO2!C96:AX96),US_CO2!C$6:AX$6)&gt;2.5,3,2)),"")</f>
        <v>4</v>
      </c>
      <c r="AZ93" s="370">
        <f>IFERROR(IF(SUMPRODUCT(US_CH4!C96:AC96/SUM(US_CH4!C96:AC96),US_CH4!C$6:AC$6)&gt;3.5,4,IF(SUMPRODUCT(US_CH4!C96:AC96/SUM(US_CH4!C96:AC96),US_CH4!C$6:AC$6)&gt;2.5,3,2)),"")</f>
        <v>4</v>
      </c>
      <c r="BA93" s="223">
        <f>IFERROR(IF(SUMPRODUCT(US_N2O!C96:AA96/SUM(US_N2O!C96:AA96),US_N2O!C$6:AA$6)&gt;3.5,4,IF(SUMPRODUCT(US_N2O!C96:AA96/SUM(US_N2O!C96:AA96),US_N2O!C$6:AA$6)&gt;2.5,3,2)),"")</f>
        <v>4</v>
      </c>
      <c r="BB93" s="223" t="str">
        <f>IFERROR(IF(SUMPRODUCT(US_Others!U98:V98/SUM(US_Others!U98:V98),US_Others!U$8:V$8)&gt;3.5,4,IF(SUMPRODUCT(US_Others!U98:V98/SUM(US_Others!U98:V98),US_Others!U$8:V$8)&gt;2.5,3,2)),"")</f>
        <v/>
      </c>
      <c r="BC93" s="223" t="str">
        <f>IFERROR(IF((US_Others!C98*US_Others!C$8/SUM(US_Others!C98,US_Others!H98,US_Others!N98)+ US_Others!H98*US_Others!H$8/SUM(US_Others!C98,US_Others!H98,US_Others!N98)+US_Others!N98*US_Others!N$8/SUM(US_Others!C98,US_Others!H98,US_Others!N98))&gt;3.5,4,IF((US_Others!C98*US_Others!C$8/SUM(US_Others!C98,US_Others!H98,US_Others!N98)+ US_Others!H98*US_Others!H$8/SUM(US_Others!C98,US_Others!H98,US_Others!N98)+US_Others!N98*US_Others!N$8/SUM(US_Others!C98,US_Others!H98,US_Others!N98))&gt;2.5,3,2)),"")</f>
        <v/>
      </c>
      <c r="BD93" s="223" t="str">
        <f>IFERROR(IF((US_Others!D98*US_Others!D$8/SUM(US_Others!D98,US_Others!I98,US_Others!O98)+US_Others!I98*US_Others!I$8/SUM(US_Others!D98,US_Others!I98,US_Others!O98)+US_Others!O98*US_Others!O$8/SUM(US_Others!D98,US_Others!I98,US_Others!O98))&gt;3.5,4,IF((US_Others!D98*US_Others!D$8/SUM(US_Others!D98,US_Others!I98,US_Others!O98)+US_Others!I98*US_Others!I$8/SUM(US_Others!D98,US_Others!I98,US_Others!O98)+US_Others!O98*US_Others!O$8/SUM(US_Others!D98,US_Others!I98,US_Others!O98))&gt;2.5,3,2)),"")</f>
        <v/>
      </c>
      <c r="BE93" s="223" t="str">
        <f>IFERROR(IF((US_Others!E98*US_Others!E$8/SUM(US_Others!E98,US_Others!J98,US_Others!P98,US_Others!W98)+US_Others!J98*US_Others!J$8/SUM(US_Others!E98,US_Others!J98,US_Others!P98,US_Others!W98)+US_Others!P98*US_Others!P$8/SUM(US_Others!E98,US_Others!J98,US_Others!P98,US_Others!W98)+US_Others!W98*US_Others!W$8/SUM(US_Others!E98,US_Others!J98,US_Others!P98,US_Others!W98))&gt;3.5,4,IF((US_Others!E98*US_Others!E$8/SUM(US_Others!E98,US_Others!J98,US_Others!P98,US_Others!W98)+US_Others!J98*US_Others!J$8/SUM(US_Others!E98,US_Others!J98,US_Others!P98,US_Others!W98)+US_Others!P98*US_Others!P$8/SUM(US_Others!E98,US_Others!J98,US_Others!P98,US_Others!W98)+US_Others!W98*US_Others!W$8/SUM(US_Others!E98,US_Others!J98,US_Others!P98,US_Others!W98))&gt;2.5,3,2)),"")</f>
        <v/>
      </c>
      <c r="BF93" s="223" t="str">
        <f>IFERROR(IF((US_Others!F98*US_Others!F$8/SUM(US_Others!F98,US_Others!K98,US_Others!Q98)+US_Others!K98*US_Others!K$8/SUM(US_Others!F98,US_Others!K98,US_Others!Q98)+US_Others!Q98*US_Others!Q$8/SUM(US_Others!F98,US_Others!K98,US_Others!Q98))&gt;3.5,4,IF((US_Others!F98*US_Others!F$8/SUM(US_Others!F98,US_Others!K98,US_Others!Q98)+US_Others!K98*US_Others!K$8/SUM(US_Others!F98,US_Others!K98,US_Others!Q98)+US_Others!Q98*US_Others!Q$8/SUM(US_Others!F98,US_Others!K98,US_Others!Q98))&gt;2.5,3,2)),"")</f>
        <v/>
      </c>
      <c r="BG93" s="223" t="str">
        <f>IFERROR(IF((US_Others!G98*US_Others!G$8/SUM(US_Others!G98,US_Others!L98,US_Others!R98)+US_Others!L98*US_Others!L$8/SUM(US_Others!G98,US_Others!L98,US_Others!R98)+US_Others!R98*US_Others!R$8/SUM(US_Others!G98,US_Others!L98,US_Others!R98))&gt;3.5,4,IF((US_Others!G98*US_Others!G$8/SUM(US_Others!G98,US_Others!L98,US_Others!R98)+US_Others!L98*US_Others!L$8/SUM(US_Others!G98,US_Others!L98,US_Others!R98)+US_Others!R98*US_Others!R$8/SUM(US_Others!G98,US_Others!L98,US_Others!R98))&gt;2.5,3,2)),"")</f>
        <v/>
      </c>
      <c r="BH93" s="219" t="str">
        <f>IFERROR(IF((US_Others!Z98*US_Others!Z$8/SUM(US_Others!Z98,US_Others!AB98)+US_Others!AB98*US_Others!AB$8/SUM(US_Others!Z98,US_Others!AB98))&gt;3.5,4,IF((US_Others!Z98*US_Others!Z$8/SUM(US_Others!Z98,US_Others!AB98)+US_Others!AB98*US_Others!AB$8/SUM(US_Others!Z98,US_Others!AB98))&gt;2.5,3,2)),"")</f>
        <v/>
      </c>
      <c r="BI93" s="219" t="str">
        <f>IFERROR(IF((US_Others!AA98*US_Others!AA$8/SUM(US_Others!AA98,US_Others!AC98)+US_Others!AC98*US_Others!AC$8/SUM(US_Others!AA98,US_Others!AC98))&gt;3.5,4,IF((US_Others!AA98*US_Others!AA$8/SUM(US_Others!AA98,US_Others!AC98)+US_Others!AC98*US_Others!AC$8/SUM(US_Others!AA98,US_Others!AC98))&gt;2.5,3,2)),"")</f>
        <v/>
      </c>
      <c r="BJ93" s="219" t="str">
        <f>IFERROR(US_Others!AD98*US_Others!AD$8/US_Others!AD98,"")</f>
        <v/>
      </c>
      <c r="BK93" s="74" t="str">
        <f>IFERROR(US_Others!AE98*US_Others!AE$8/US_Others!AE98,"")</f>
        <v/>
      </c>
      <c r="BL93" s="219" t="str">
        <f>IFERROR(IF(SUMPRODUCT(US_Others!AG98:AI98/SUM(US_Others!AG98:AI98),US_Others!AG$8:AI$8)&gt;3.5,4,IF(SUMPRODUCT(US_Others!AG98:AI98/SUM(US_Others!AG98:AI98),US_Others!AG$8:AI$8)&gt;2.5,3,2)),"")</f>
        <v/>
      </c>
      <c r="BM93" s="219" t="str">
        <f>IFERROR(US_Others!AL98*US_Others!AL$8/US_Others!AL98,"")</f>
        <v/>
      </c>
    </row>
    <row r="94" spans="1:65">
      <c r="A94" s="200" t="s">
        <v>215</v>
      </c>
      <c r="B94" s="332">
        <v>333295</v>
      </c>
      <c r="C94" s="333">
        <f>SUM(US_CO2!C97:AX97)</f>
        <v>5.9595174686988168E-2</v>
      </c>
      <c r="D94" s="333">
        <f>SUM(US_CH4!C97:AC97)</f>
        <v>3.794773441223809E-5</v>
      </c>
      <c r="E94" s="333">
        <f>SUM(US_N2O!C97:AA97)</f>
        <v>5.9417103174562986E-5</v>
      </c>
      <c r="F94" s="332">
        <f>US_Others!V99+US_Others!U99</f>
        <v>0</v>
      </c>
      <c r="G94" s="332">
        <f>US_Others!C99+US_Others!H99+US_Others!N99</f>
        <v>9.3651649393877155E-6</v>
      </c>
      <c r="H94" s="332">
        <f>US_Others!D99+US_Others!I99+US_Others!O99</f>
        <v>1.5358870500595855E-4</v>
      </c>
      <c r="I94" s="332">
        <f>US_Others!E99+US_Others!J99+US_Others!P99+US_Others!W99</f>
        <v>7.0987950240558888E-4</v>
      </c>
      <c r="J94" s="332">
        <f>US_Others!F99+US_Others!K99+US_Others!Q99</f>
        <v>1.2268366070597908E-4</v>
      </c>
      <c r="K94" s="332">
        <f>US_Others!G99+US_Others!L99+US_Others!R99</f>
        <v>1.2174714421204033E-5</v>
      </c>
      <c r="L94" s="332">
        <f>US_Others!Z99+US_Others!AB99</f>
        <v>0</v>
      </c>
      <c r="M94" s="332">
        <f>US_Others!AA99+US_Others!AC99</f>
        <v>0</v>
      </c>
      <c r="N94" s="332">
        <f>US_Others!AD99</f>
        <v>0</v>
      </c>
      <c r="O94" s="332">
        <f>US_Others!AE99</f>
        <v>0</v>
      </c>
      <c r="P94" s="332">
        <f>SUM(US_Others!AG99:AI99)</f>
        <v>0</v>
      </c>
      <c r="Q94" s="332">
        <f>US_Others!AL99</f>
        <v>0</v>
      </c>
      <c r="R94" s="332"/>
      <c r="S94" s="334">
        <f t="shared" si="1"/>
        <v>59.595174686988166</v>
      </c>
      <c r="T94" s="334">
        <f>D94*1000/Spec!I$6</f>
        <v>1.5179093764895236E-3</v>
      </c>
      <c r="U94" s="334">
        <f>E94*1000/Spec!I$7</f>
        <v>1.9938625226363418E-4</v>
      </c>
      <c r="V94" s="334">
        <f>F94*1000/Spec!I$8</f>
        <v>0</v>
      </c>
      <c r="W94" s="334">
        <f>G94*1000/Spec!I$9</f>
        <v>1.3874318428722541E-5</v>
      </c>
      <c r="X94" s="334">
        <f>H94*1000/Spec!I$10</f>
        <v>4.3882487144559586E-5</v>
      </c>
      <c r="Y94" s="334">
        <f>I94*1000/Spec!I$11</f>
        <v>4.9641923245146075E-4</v>
      </c>
      <c r="Z94" s="334">
        <f>J94*1000/Spec!I$12</f>
        <v>2.7446009106483015E-5</v>
      </c>
      <c r="AA94" s="334">
        <f>K94*1000/Spec!I$15</f>
        <v>1.2410514190829799E-6</v>
      </c>
      <c r="AB94" s="334">
        <f>L94*1000/Spec!I$17</f>
        <v>0</v>
      </c>
      <c r="AC94" s="334">
        <f>M94*1000/Spec!I$18</f>
        <v>0</v>
      </c>
      <c r="AD94" s="335">
        <f>N94*1000/Spec!I$25</f>
        <v>0</v>
      </c>
      <c r="AE94" s="335">
        <f>O94*1000/Spec!I$26</f>
        <v>0</v>
      </c>
      <c r="AF94" s="334">
        <f>P94*1000/Spec!I$21</f>
        <v>0</v>
      </c>
      <c r="AG94" s="334">
        <f>Q94*1000/Spec!I$22</f>
        <v>0</v>
      </c>
      <c r="AI94" s="432">
        <f>S94/'2007output'!$D92</f>
        <v>4.9072160816355237E-3</v>
      </c>
      <c r="AJ94" s="432">
        <f>T94/'2007output'!$D92</f>
        <v>1.2498846327572004E-7</v>
      </c>
      <c r="AK94" s="432">
        <f>U94/'2007output'!$D92</f>
        <v>1.6417963848653186E-8</v>
      </c>
      <c r="AL94" s="433">
        <f>V94/'2007output'!$D92</f>
        <v>0</v>
      </c>
      <c r="AM94" s="433">
        <f>W94/'2007output'!$D92</f>
        <v>1.1424461606624788E-9</v>
      </c>
      <c r="AN94" s="433">
        <f>X94/'2007output'!$D92</f>
        <v>3.6133939995810402E-9</v>
      </c>
      <c r="AO94" s="433">
        <f>Y94/'2007output'!$D92</f>
        <v>4.0876404063143869E-8</v>
      </c>
      <c r="AP94" s="433">
        <f>Z94/'2007output'!$D92</f>
        <v>2.2599731936595007E-9</v>
      </c>
      <c r="AQ94" s="433">
        <f>AA94/'2007output'!$D92</f>
        <v>1.0219128501338688E-10</v>
      </c>
      <c r="AR94" s="433">
        <f>AB94/'2007output'!$D92</f>
        <v>0</v>
      </c>
      <c r="AS94" s="433">
        <f>AC94/'2007output'!$D92</f>
        <v>0</v>
      </c>
      <c r="AT94" s="433">
        <f>AD94/'2007output'!$D92</f>
        <v>0</v>
      </c>
      <c r="AU94" s="433">
        <f>AE94/'2007output'!$D92</f>
        <v>0</v>
      </c>
      <c r="AV94" s="433">
        <f>AF94/'2007output'!$D92</f>
        <v>0</v>
      </c>
      <c r="AW94" s="433">
        <f>AG94/'2007output'!$D92</f>
        <v>0</v>
      </c>
      <c r="AY94" s="370">
        <f>IFERROR(IF(SUMPRODUCT(US_CO2!C97:AX97/SUM(US_CO2!C97:AX97),US_CO2!C$6:AX$6)&gt;3.5,4,IF(SUMPRODUCT(US_CO2!C97:AX97/SUM(US_CO2!C97:AX97),US_CO2!C$6:AX$6)&gt;2.5,3,2)),"")</f>
        <v>4</v>
      </c>
      <c r="AZ94" s="370">
        <f>IFERROR(IF(SUMPRODUCT(US_CH4!C97:AC97/SUM(US_CH4!C97:AC97),US_CH4!C$6:AC$6)&gt;3.5,4,IF(SUMPRODUCT(US_CH4!C97:AC97/SUM(US_CH4!C97:AC97),US_CH4!C$6:AC$6)&gt;2.5,3,2)),"")</f>
        <v>4</v>
      </c>
      <c r="BA94" s="223">
        <f>IFERROR(IF(SUMPRODUCT(US_N2O!C97:AA97/SUM(US_N2O!C97:AA97),US_N2O!C$6:AA$6)&gt;3.5,4,IF(SUMPRODUCT(US_N2O!C97:AA97/SUM(US_N2O!C97:AA97),US_N2O!C$6:AA$6)&gt;2.5,3,2)),"")</f>
        <v>4</v>
      </c>
      <c r="BB94" s="223" t="str">
        <f>IFERROR(IF(SUMPRODUCT(US_Others!U99:V99/SUM(US_Others!U99:V99),US_Others!U$8:V$8)&gt;3.5,4,IF(SUMPRODUCT(US_Others!U99:V99/SUM(US_Others!U99:V99),US_Others!U$8:V$8)&gt;2.5,3,2)),"")</f>
        <v/>
      </c>
      <c r="BC94" s="223">
        <f>IFERROR(IF((US_Others!C99*US_Others!C$8/SUM(US_Others!C99,US_Others!H99,US_Others!N99)+ US_Others!H99*US_Others!H$8/SUM(US_Others!C99,US_Others!H99,US_Others!N99)+US_Others!N99*US_Others!N$8/SUM(US_Others!C99,US_Others!H99,US_Others!N99))&gt;3.5,4,IF((US_Others!C99*US_Others!C$8/SUM(US_Others!C99,US_Others!H99,US_Others!N99)+ US_Others!H99*US_Others!H$8/SUM(US_Others!C99,US_Others!H99,US_Others!N99)+US_Others!N99*US_Others!N$8/SUM(US_Others!C99,US_Others!H99,US_Others!N99))&gt;2.5,3,2)),"")</f>
        <v>4</v>
      </c>
      <c r="BD94" s="223">
        <f>IFERROR(IF((US_Others!D99*US_Others!D$8/SUM(US_Others!D99,US_Others!I99,US_Others!O99)+US_Others!I99*US_Others!I$8/SUM(US_Others!D99,US_Others!I99,US_Others!O99)+US_Others!O99*US_Others!O$8/SUM(US_Others!D99,US_Others!I99,US_Others!O99))&gt;3.5,4,IF((US_Others!D99*US_Others!D$8/SUM(US_Others!D99,US_Others!I99,US_Others!O99)+US_Others!I99*US_Others!I$8/SUM(US_Others!D99,US_Others!I99,US_Others!O99)+US_Others!O99*US_Others!O$8/SUM(US_Others!D99,US_Others!I99,US_Others!O99))&gt;2.5,3,2)),"")</f>
        <v>4</v>
      </c>
      <c r="BE94" s="223">
        <f>IFERROR(IF((US_Others!E99*US_Others!E$8/SUM(US_Others!E99,US_Others!J99,US_Others!P99,US_Others!W99)+US_Others!J99*US_Others!J$8/SUM(US_Others!E99,US_Others!J99,US_Others!P99,US_Others!W99)+US_Others!P99*US_Others!P$8/SUM(US_Others!E99,US_Others!J99,US_Others!P99,US_Others!W99)+US_Others!W99*US_Others!W$8/SUM(US_Others!E99,US_Others!J99,US_Others!P99,US_Others!W99))&gt;3.5,4,IF((US_Others!E99*US_Others!E$8/SUM(US_Others!E99,US_Others!J99,US_Others!P99,US_Others!W99)+US_Others!J99*US_Others!J$8/SUM(US_Others!E99,US_Others!J99,US_Others!P99,US_Others!W99)+US_Others!P99*US_Others!P$8/SUM(US_Others!E99,US_Others!J99,US_Others!P99,US_Others!W99)+US_Others!W99*US_Others!W$8/SUM(US_Others!E99,US_Others!J99,US_Others!P99,US_Others!W99))&gt;2.5,3,2)),"")</f>
        <v>4</v>
      </c>
      <c r="BF94" s="223">
        <f>IFERROR(IF((US_Others!F99*US_Others!F$8/SUM(US_Others!F99,US_Others!K99,US_Others!Q99)+US_Others!K99*US_Others!K$8/SUM(US_Others!F99,US_Others!K99,US_Others!Q99)+US_Others!Q99*US_Others!Q$8/SUM(US_Others!F99,US_Others!K99,US_Others!Q99))&gt;3.5,4,IF((US_Others!F99*US_Others!F$8/SUM(US_Others!F99,US_Others!K99,US_Others!Q99)+US_Others!K99*US_Others!K$8/SUM(US_Others!F99,US_Others!K99,US_Others!Q99)+US_Others!Q99*US_Others!Q$8/SUM(US_Others!F99,US_Others!K99,US_Others!Q99))&gt;2.5,3,2)),"")</f>
        <v>4</v>
      </c>
      <c r="BG94" s="223">
        <f>IFERROR(IF((US_Others!G99*US_Others!G$8/SUM(US_Others!G99,US_Others!L99,US_Others!R99)+US_Others!L99*US_Others!L$8/SUM(US_Others!G99,US_Others!L99,US_Others!R99)+US_Others!R99*US_Others!R$8/SUM(US_Others!G99,US_Others!L99,US_Others!R99))&gt;3.5,4,IF((US_Others!G99*US_Others!G$8/SUM(US_Others!G99,US_Others!L99,US_Others!R99)+US_Others!L99*US_Others!L$8/SUM(US_Others!G99,US_Others!L99,US_Others!R99)+US_Others!R99*US_Others!R$8/SUM(US_Others!G99,US_Others!L99,US_Others!R99))&gt;2.5,3,2)),"")</f>
        <v>4</v>
      </c>
      <c r="BH94" s="219" t="str">
        <f>IFERROR(IF((US_Others!Z99*US_Others!Z$8/SUM(US_Others!Z99,US_Others!AB99)+US_Others!AB99*US_Others!AB$8/SUM(US_Others!Z99,US_Others!AB99))&gt;3.5,4,IF((US_Others!Z99*US_Others!Z$8/SUM(US_Others!Z99,US_Others!AB99)+US_Others!AB99*US_Others!AB$8/SUM(US_Others!Z99,US_Others!AB99))&gt;2.5,3,2)),"")</f>
        <v/>
      </c>
      <c r="BI94" s="219" t="str">
        <f>IFERROR(IF((US_Others!AA99*US_Others!AA$8/SUM(US_Others!AA99,US_Others!AC99)+US_Others!AC99*US_Others!AC$8/SUM(US_Others!AA99,US_Others!AC99))&gt;3.5,4,IF((US_Others!AA99*US_Others!AA$8/SUM(US_Others!AA99,US_Others!AC99)+US_Others!AC99*US_Others!AC$8/SUM(US_Others!AA99,US_Others!AC99))&gt;2.5,3,2)),"")</f>
        <v/>
      </c>
      <c r="BJ94" s="219" t="str">
        <f>IFERROR(US_Others!AD99*US_Others!AD$8/US_Others!AD99,"")</f>
        <v/>
      </c>
      <c r="BK94" s="74" t="str">
        <f>IFERROR(US_Others!AE99*US_Others!AE$8/US_Others!AE99,"")</f>
        <v/>
      </c>
      <c r="BL94" s="219" t="str">
        <f>IFERROR(IF(SUMPRODUCT(US_Others!AG99:AI99/SUM(US_Others!AG99:AI99),US_Others!AG$8:AI$8)&gt;3.5,4,IF(SUMPRODUCT(US_Others!AG99:AI99/SUM(US_Others!AG99:AI99),US_Others!AG$8:AI$8)&gt;2.5,3,2)),"")</f>
        <v/>
      </c>
      <c r="BM94" s="219" t="str">
        <f>IFERROR(US_Others!AL99*US_Others!AL$8/US_Others!AL99,"")</f>
        <v/>
      </c>
    </row>
    <row r="95" spans="1:65">
      <c r="A95" s="200" t="s">
        <v>216</v>
      </c>
      <c r="B95" s="332" t="s">
        <v>217</v>
      </c>
      <c r="C95" s="333">
        <f>SUM(US_CO2!C98:AX98)</f>
        <v>1.7771756018010139</v>
      </c>
      <c r="D95" s="333">
        <f>SUM(US_CH4!C98:AC98)</f>
        <v>1.9237230650361841E-3</v>
      </c>
      <c r="E95" s="333">
        <f>SUM(US_N2O!C98:AA98)</f>
        <v>4.6994057407367595E-3</v>
      </c>
      <c r="F95" s="332">
        <f>US_Others!V100+US_Others!U100</f>
        <v>0</v>
      </c>
      <c r="G95" s="332">
        <f>US_Others!C100+US_Others!H100+US_Others!N100</f>
        <v>1.1612804524840767E-3</v>
      </c>
      <c r="H95" s="332">
        <f>US_Others!D100+US_Others!I100+US_Others!O100</f>
        <v>1.904499942073886E-2</v>
      </c>
      <c r="I95" s="332">
        <f>US_Others!E100+US_Others!J100+US_Others!P100+US_Others!W100</f>
        <v>8.8025058298293019E-2</v>
      </c>
      <c r="J95" s="332">
        <f>US_Others!F100+US_Others!K100+US_Others!Q100</f>
        <v>1.5212773927541407E-2</v>
      </c>
      <c r="K95" s="332">
        <f>US_Others!G100+US_Others!L100+US_Others!R100</f>
        <v>1.5096645882293001E-3</v>
      </c>
      <c r="L95" s="332">
        <f>US_Others!Z100+US_Others!AB100</f>
        <v>0</v>
      </c>
      <c r="M95" s="332">
        <f>US_Others!AA100+US_Others!AC100</f>
        <v>0</v>
      </c>
      <c r="N95" s="332">
        <f>US_Others!AD100</f>
        <v>0</v>
      </c>
      <c r="O95" s="332">
        <f>US_Others!AE100</f>
        <v>0</v>
      </c>
      <c r="P95" s="332">
        <f>SUM(US_Others!AG100:AI100)</f>
        <v>0</v>
      </c>
      <c r="Q95" s="332">
        <f>US_Others!AL100</f>
        <v>0</v>
      </c>
      <c r="R95" s="332"/>
      <c r="S95" s="334">
        <f t="shared" si="1"/>
        <v>1777.175601801014</v>
      </c>
      <c r="T95" s="334">
        <f>D95*1000/Spec!I$6</f>
        <v>7.6948922601447367E-2</v>
      </c>
      <c r="U95" s="334">
        <f>E95*1000/Spec!I$7</f>
        <v>1.5769817921935436E-2</v>
      </c>
      <c r="V95" s="334">
        <f>F95*1000/Spec!I$8</f>
        <v>0</v>
      </c>
      <c r="W95" s="334">
        <f>G95*1000/Spec!I$9</f>
        <v>1.7204154851615952E-3</v>
      </c>
      <c r="X95" s="334">
        <f>H95*1000/Spec!I$10</f>
        <v>5.4414284059253887E-3</v>
      </c>
      <c r="Y95" s="334">
        <f>I95*1000/Spec!I$11</f>
        <v>6.1555984823981134E-2</v>
      </c>
      <c r="Z95" s="334">
        <f>J95*1000/Spec!I$12</f>
        <v>3.4033051292038942E-3</v>
      </c>
      <c r="AA95" s="334">
        <f>K95*1000/Spec!I$15</f>
        <v>1.5389037596628952E-4</v>
      </c>
      <c r="AB95" s="334">
        <f>L95*1000/Spec!I$17</f>
        <v>0</v>
      </c>
      <c r="AC95" s="334">
        <f>M95*1000/Spec!I$18</f>
        <v>0</v>
      </c>
      <c r="AD95" s="335">
        <f>N95*1000/Spec!I$25</f>
        <v>0</v>
      </c>
      <c r="AE95" s="335">
        <f>O95*1000/Spec!I$26</f>
        <v>0</v>
      </c>
      <c r="AF95" s="334">
        <f>P95*1000/Spec!I$21</f>
        <v>0</v>
      </c>
      <c r="AG95" s="334">
        <f>Q95*1000/Spec!I$22</f>
        <v>0</v>
      </c>
      <c r="AI95" s="432">
        <f>S95/'2007output'!$D93</f>
        <v>0.10441131137614638</v>
      </c>
      <c r="AJ95" s="432">
        <f>T95/'2007output'!$D93</f>
        <v>4.5208463978779594E-6</v>
      </c>
      <c r="AK95" s="432">
        <f>U95/'2007output'!$D93</f>
        <v>9.2649672194672323E-7</v>
      </c>
      <c r="AL95" s="433">
        <f>V95/'2007output'!$D93</f>
        <v>0</v>
      </c>
      <c r="AM95" s="433">
        <f>W95/'2007output'!$D93</f>
        <v>1.0107658282924374E-7</v>
      </c>
      <c r="AN95" s="433">
        <f>X95/'2007output'!$D93</f>
        <v>3.1969079197706519E-7</v>
      </c>
      <c r="AO95" s="433">
        <f>Y95/'2007output'!$D93</f>
        <v>3.6164918604603189E-6</v>
      </c>
      <c r="AP95" s="433">
        <f>Z95/'2007output'!$D93</f>
        <v>1.999484750934201E-7</v>
      </c>
      <c r="AQ95" s="433">
        <f>AA95/'2007output'!$D93</f>
        <v>9.0412539686708879E-9</v>
      </c>
      <c r="AR95" s="433">
        <f>AB95/'2007output'!$D93</f>
        <v>0</v>
      </c>
      <c r="AS95" s="433">
        <f>AC95/'2007output'!$D93</f>
        <v>0</v>
      </c>
      <c r="AT95" s="433">
        <f>AD95/'2007output'!$D93</f>
        <v>0</v>
      </c>
      <c r="AU95" s="433">
        <f>AE95/'2007output'!$D93</f>
        <v>0</v>
      </c>
      <c r="AV95" s="433">
        <f>AF95/'2007output'!$D93</f>
        <v>0</v>
      </c>
      <c r="AW95" s="433">
        <f>AG95/'2007output'!$D93</f>
        <v>0</v>
      </c>
      <c r="AY95" s="370">
        <f>IFERROR(IF(SUMPRODUCT(US_CO2!C98:AX98/SUM(US_CO2!C98:AX98),US_CO2!C$6:AX$6)&gt;3.5,4,IF(SUMPRODUCT(US_CO2!C98:AX98/SUM(US_CO2!C98:AX98),US_CO2!C$6:AX$6)&gt;2.5,3,2)),"")</f>
        <v>4</v>
      </c>
      <c r="AZ95" s="370">
        <f>IFERROR(IF(SUMPRODUCT(US_CH4!C98:AC98/SUM(US_CH4!C98:AC98),US_CH4!C$6:AC$6)&gt;3.5,4,IF(SUMPRODUCT(US_CH4!C98:AC98/SUM(US_CH4!C98:AC98),US_CH4!C$6:AC$6)&gt;2.5,3,2)),"")</f>
        <v>4</v>
      </c>
      <c r="BA95" s="223">
        <f>IFERROR(IF(SUMPRODUCT(US_N2O!C98:AA98/SUM(US_N2O!C98:AA98),US_N2O!C$6:AA$6)&gt;3.5,4,IF(SUMPRODUCT(US_N2O!C98:AA98/SUM(US_N2O!C98:AA98),US_N2O!C$6:AA$6)&gt;2.5,3,2)),"")</f>
        <v>4</v>
      </c>
      <c r="BB95" s="223" t="str">
        <f>IFERROR(IF(SUMPRODUCT(US_Others!U100:V100/SUM(US_Others!U100:V100),US_Others!U$8:V$8)&gt;3.5,4,IF(SUMPRODUCT(US_Others!U100:V100/SUM(US_Others!U100:V100),US_Others!U$8:V$8)&gt;2.5,3,2)),"")</f>
        <v/>
      </c>
      <c r="BC95" s="223">
        <f>IFERROR(IF((US_Others!C100*US_Others!C$8/SUM(US_Others!C100,US_Others!H100,US_Others!N100)+ US_Others!H100*US_Others!H$8/SUM(US_Others!C100,US_Others!H100,US_Others!N100)+US_Others!N100*US_Others!N$8/SUM(US_Others!C100,US_Others!H100,US_Others!N100))&gt;3.5,4,IF((US_Others!C100*US_Others!C$8/SUM(US_Others!C100,US_Others!H100,US_Others!N100)+ US_Others!H100*US_Others!H$8/SUM(US_Others!C100,US_Others!H100,US_Others!N100)+US_Others!N100*US_Others!N$8/SUM(US_Others!C100,US_Others!H100,US_Others!N100))&gt;2.5,3,2)),"")</f>
        <v>4</v>
      </c>
      <c r="BD95" s="223">
        <f>IFERROR(IF((US_Others!D100*US_Others!D$8/SUM(US_Others!D100,US_Others!I100,US_Others!O100)+US_Others!I100*US_Others!I$8/SUM(US_Others!D100,US_Others!I100,US_Others!O100)+US_Others!O100*US_Others!O$8/SUM(US_Others!D100,US_Others!I100,US_Others!O100))&gt;3.5,4,IF((US_Others!D100*US_Others!D$8/SUM(US_Others!D100,US_Others!I100,US_Others!O100)+US_Others!I100*US_Others!I$8/SUM(US_Others!D100,US_Others!I100,US_Others!O100)+US_Others!O100*US_Others!O$8/SUM(US_Others!D100,US_Others!I100,US_Others!O100))&gt;2.5,3,2)),"")</f>
        <v>4</v>
      </c>
      <c r="BE95" s="223">
        <f>IFERROR(IF((US_Others!E100*US_Others!E$8/SUM(US_Others!E100,US_Others!J100,US_Others!P100,US_Others!W100)+US_Others!J100*US_Others!J$8/SUM(US_Others!E100,US_Others!J100,US_Others!P100,US_Others!W100)+US_Others!P100*US_Others!P$8/SUM(US_Others!E100,US_Others!J100,US_Others!P100,US_Others!W100)+US_Others!W100*US_Others!W$8/SUM(US_Others!E100,US_Others!J100,US_Others!P100,US_Others!W100))&gt;3.5,4,IF((US_Others!E100*US_Others!E$8/SUM(US_Others!E100,US_Others!J100,US_Others!P100,US_Others!W100)+US_Others!J100*US_Others!J$8/SUM(US_Others!E100,US_Others!J100,US_Others!P100,US_Others!W100)+US_Others!P100*US_Others!P$8/SUM(US_Others!E100,US_Others!J100,US_Others!P100,US_Others!W100)+US_Others!W100*US_Others!W$8/SUM(US_Others!E100,US_Others!J100,US_Others!P100,US_Others!W100))&gt;2.5,3,2)),"")</f>
        <v>4</v>
      </c>
      <c r="BF95" s="223">
        <f>IFERROR(IF((US_Others!F100*US_Others!F$8/SUM(US_Others!F100,US_Others!K100,US_Others!Q100)+US_Others!K100*US_Others!K$8/SUM(US_Others!F100,US_Others!K100,US_Others!Q100)+US_Others!Q100*US_Others!Q$8/SUM(US_Others!F100,US_Others!K100,US_Others!Q100))&gt;3.5,4,IF((US_Others!F100*US_Others!F$8/SUM(US_Others!F100,US_Others!K100,US_Others!Q100)+US_Others!K100*US_Others!K$8/SUM(US_Others!F100,US_Others!K100,US_Others!Q100)+US_Others!Q100*US_Others!Q$8/SUM(US_Others!F100,US_Others!K100,US_Others!Q100))&gt;2.5,3,2)),"")</f>
        <v>4</v>
      </c>
      <c r="BG95" s="223">
        <f>IFERROR(IF((US_Others!G100*US_Others!G$8/SUM(US_Others!G100,US_Others!L100,US_Others!R100)+US_Others!L100*US_Others!L$8/SUM(US_Others!G100,US_Others!L100,US_Others!R100)+US_Others!R100*US_Others!R$8/SUM(US_Others!G100,US_Others!L100,US_Others!R100))&gt;3.5,4,IF((US_Others!G100*US_Others!G$8/SUM(US_Others!G100,US_Others!L100,US_Others!R100)+US_Others!L100*US_Others!L$8/SUM(US_Others!G100,US_Others!L100,US_Others!R100)+US_Others!R100*US_Others!R$8/SUM(US_Others!G100,US_Others!L100,US_Others!R100))&gt;2.5,3,2)),"")</f>
        <v>4</v>
      </c>
      <c r="BH95" s="219" t="str">
        <f>IFERROR(IF((US_Others!Z100*US_Others!Z$8/SUM(US_Others!Z100,US_Others!AB100)+US_Others!AB100*US_Others!AB$8/SUM(US_Others!Z100,US_Others!AB100))&gt;3.5,4,IF((US_Others!Z100*US_Others!Z$8/SUM(US_Others!Z100,US_Others!AB100)+US_Others!AB100*US_Others!AB$8/SUM(US_Others!Z100,US_Others!AB100))&gt;2.5,3,2)),"")</f>
        <v/>
      </c>
      <c r="BI95" s="219" t="str">
        <f>IFERROR(IF((US_Others!AA100*US_Others!AA$8/SUM(US_Others!AA100,US_Others!AC100)+US_Others!AC100*US_Others!AC$8/SUM(US_Others!AA100,US_Others!AC100))&gt;3.5,4,IF((US_Others!AA100*US_Others!AA$8/SUM(US_Others!AA100,US_Others!AC100)+US_Others!AC100*US_Others!AC$8/SUM(US_Others!AA100,US_Others!AC100))&gt;2.5,3,2)),"")</f>
        <v/>
      </c>
      <c r="BJ95" s="219" t="str">
        <f>IFERROR(US_Others!AD100*US_Others!AD$8/US_Others!AD100,"")</f>
        <v/>
      </c>
      <c r="BK95" s="74" t="str">
        <f>IFERROR(US_Others!AE100*US_Others!AE$8/US_Others!AE100,"")</f>
        <v/>
      </c>
      <c r="BL95" s="219" t="str">
        <f>IFERROR(IF(SUMPRODUCT(US_Others!AG100:AI100/SUM(US_Others!AG100:AI100),US_Others!AG$8:AI$8)&gt;3.5,4,IF(SUMPRODUCT(US_Others!AG100:AI100/SUM(US_Others!AG100:AI100),US_Others!AG$8:AI$8)&gt;2.5,3,2)),"")</f>
        <v/>
      </c>
      <c r="BM95" s="219" t="str">
        <f>IFERROR(US_Others!AL100*US_Others!AL$8/US_Others!AL100,"")</f>
        <v/>
      </c>
    </row>
    <row r="96" spans="1:65">
      <c r="A96" s="200" t="s">
        <v>218</v>
      </c>
      <c r="B96" s="332">
        <v>333313</v>
      </c>
      <c r="C96" s="333">
        <f>SUM(US_CO2!C99:AX99)</f>
        <v>0.18896613326169609</v>
      </c>
      <c r="D96" s="333">
        <f>SUM(US_CH4!C99:AC99)</f>
        <v>2.0542651989935071E-4</v>
      </c>
      <c r="E96" s="333">
        <f>SUM(US_N2O!C99:AA99)</f>
        <v>5.0293062989156703E-4</v>
      </c>
      <c r="F96" s="332">
        <f>US_Others!V101+US_Others!U101</f>
        <v>0</v>
      </c>
      <c r="G96" s="332">
        <f>US_Others!C101+US_Others!H101+US_Others!N101</f>
        <v>1.217471442120403E-4</v>
      </c>
      <c r="H96" s="332">
        <f>US_Others!D101+US_Others!I101+US_Others!O101</f>
        <v>1.9966531650774614E-3</v>
      </c>
      <c r="I96" s="332">
        <f>US_Others!E101+US_Others!J101+US_Others!P101+US_Others!W101</f>
        <v>9.2284335312726555E-3</v>
      </c>
      <c r="J96" s="332">
        <f>US_Others!F101+US_Others!K101+US_Others!Q101</f>
        <v>1.594887589177728E-3</v>
      </c>
      <c r="K96" s="332">
        <f>US_Others!G101+US_Others!L101+US_Others!R101</f>
        <v>1.5827128747565244E-4</v>
      </c>
      <c r="L96" s="332">
        <f>US_Others!Z101+US_Others!AB101</f>
        <v>0</v>
      </c>
      <c r="M96" s="332">
        <f>US_Others!AA101+US_Others!AC101</f>
        <v>0</v>
      </c>
      <c r="N96" s="332">
        <f>US_Others!AD101</f>
        <v>0</v>
      </c>
      <c r="O96" s="332">
        <f>US_Others!AE101</f>
        <v>0</v>
      </c>
      <c r="P96" s="332">
        <f>SUM(US_Others!AG101:AI101)</f>
        <v>0</v>
      </c>
      <c r="Q96" s="332">
        <f>US_Others!AL101</f>
        <v>0</v>
      </c>
      <c r="R96" s="332"/>
      <c r="S96" s="334">
        <f t="shared" si="1"/>
        <v>188.96613326169609</v>
      </c>
      <c r="T96" s="334">
        <f>D96*1000/Spec!I$6</f>
        <v>8.217060795974028E-3</v>
      </c>
      <c r="U96" s="334">
        <f>E96*1000/Spec!I$7</f>
        <v>1.6876866774884799E-3</v>
      </c>
      <c r="V96" s="334">
        <f>F96*1000/Spec!I$8</f>
        <v>0</v>
      </c>
      <c r="W96" s="334">
        <f>G96*1000/Spec!I$9</f>
        <v>1.8036613957339305E-4</v>
      </c>
      <c r="X96" s="334">
        <f>H96*1000/Spec!I$10</f>
        <v>5.7047233287927475E-4</v>
      </c>
      <c r="Y96" s="334">
        <f>I96*1000/Spec!I$11</f>
        <v>6.4534500218689896E-3</v>
      </c>
      <c r="Z96" s="334">
        <f>J96*1000/Spec!I$12</f>
        <v>3.5679811838427924E-4</v>
      </c>
      <c r="AA96" s="334">
        <f>K96*1000/Spec!I$15</f>
        <v>1.6133668448078742E-5</v>
      </c>
      <c r="AB96" s="334">
        <f>L96*1000/Spec!I$17</f>
        <v>0</v>
      </c>
      <c r="AC96" s="334">
        <f>M96*1000/Spec!I$18</f>
        <v>0</v>
      </c>
      <c r="AD96" s="335">
        <f>N96*1000/Spec!I$25</f>
        <v>0</v>
      </c>
      <c r="AE96" s="335">
        <f>O96*1000/Spec!I$26</f>
        <v>0</v>
      </c>
      <c r="AF96" s="334">
        <f>P96*1000/Spec!I$21</f>
        <v>0</v>
      </c>
      <c r="AG96" s="334">
        <f>Q96*1000/Spec!I$22</f>
        <v>0</v>
      </c>
      <c r="AI96" s="432">
        <f>S96/'2007output'!$D94</f>
        <v>7.7985243038016516E-2</v>
      </c>
      <c r="AJ96" s="432">
        <f>T96/'2007output'!$D94</f>
        <v>3.3911340205323752E-6</v>
      </c>
      <c r="AK96" s="432">
        <f>U96/'2007output'!$D94</f>
        <v>6.9649864472641109E-7</v>
      </c>
      <c r="AL96" s="433">
        <f>V96/'2007output'!$D94</f>
        <v>0</v>
      </c>
      <c r="AM96" s="433">
        <f>W96/'2007output'!$D94</f>
        <v>7.4436074801722464E-8</v>
      </c>
      <c r="AN96" s="433">
        <f>X96/'2007output'!$D94</f>
        <v>2.3543067087287656E-7</v>
      </c>
      <c r="AO96" s="433">
        <f>Y96/'2007output'!$D94</f>
        <v>2.6633019351259651E-6</v>
      </c>
      <c r="AP96" s="433">
        <f>Z96/'2007output'!$D94</f>
        <v>1.4724854394501812E-7</v>
      </c>
      <c r="AQ96" s="433">
        <f>AA96/'2007output'!$D94</f>
        <v>6.6582727460256363E-9</v>
      </c>
      <c r="AR96" s="433">
        <f>AB96/'2007output'!$D94</f>
        <v>0</v>
      </c>
      <c r="AS96" s="433">
        <f>AC96/'2007output'!$D94</f>
        <v>0</v>
      </c>
      <c r="AT96" s="433">
        <f>AD96/'2007output'!$D94</f>
        <v>0</v>
      </c>
      <c r="AU96" s="433">
        <f>AE96/'2007output'!$D94</f>
        <v>0</v>
      </c>
      <c r="AV96" s="433">
        <f>AF96/'2007output'!$D94</f>
        <v>0</v>
      </c>
      <c r="AW96" s="433">
        <f>AG96/'2007output'!$D94</f>
        <v>0</v>
      </c>
      <c r="AY96" s="370">
        <f>IFERROR(IF(SUMPRODUCT(US_CO2!C99:AX99/SUM(US_CO2!C99:AX99),US_CO2!C$6:AX$6)&gt;3.5,4,IF(SUMPRODUCT(US_CO2!C99:AX99/SUM(US_CO2!C99:AX99),US_CO2!C$6:AX$6)&gt;2.5,3,2)),"")</f>
        <v>4</v>
      </c>
      <c r="AZ96" s="370">
        <f>IFERROR(IF(SUMPRODUCT(US_CH4!C99:AC99/SUM(US_CH4!C99:AC99),US_CH4!C$6:AC$6)&gt;3.5,4,IF(SUMPRODUCT(US_CH4!C99:AC99/SUM(US_CH4!C99:AC99),US_CH4!C$6:AC$6)&gt;2.5,3,2)),"")</f>
        <v>4</v>
      </c>
      <c r="BA96" s="223">
        <f>IFERROR(IF(SUMPRODUCT(US_N2O!C99:AA99/SUM(US_N2O!C99:AA99),US_N2O!C$6:AA$6)&gt;3.5,4,IF(SUMPRODUCT(US_N2O!C99:AA99/SUM(US_N2O!C99:AA99),US_N2O!C$6:AA$6)&gt;2.5,3,2)),"")</f>
        <v>4</v>
      </c>
      <c r="BB96" s="223" t="str">
        <f>IFERROR(IF(SUMPRODUCT(US_Others!U101:V101/SUM(US_Others!U101:V101),US_Others!U$8:V$8)&gt;3.5,4,IF(SUMPRODUCT(US_Others!U101:V101/SUM(US_Others!U101:V101),US_Others!U$8:V$8)&gt;2.5,3,2)),"")</f>
        <v/>
      </c>
      <c r="BC96" s="223">
        <f>IFERROR(IF((US_Others!C101*US_Others!C$8/SUM(US_Others!C101,US_Others!H101,US_Others!N101)+ US_Others!H101*US_Others!H$8/SUM(US_Others!C101,US_Others!H101,US_Others!N101)+US_Others!N101*US_Others!N$8/SUM(US_Others!C101,US_Others!H101,US_Others!N101))&gt;3.5,4,IF((US_Others!C101*US_Others!C$8/SUM(US_Others!C101,US_Others!H101,US_Others!N101)+ US_Others!H101*US_Others!H$8/SUM(US_Others!C101,US_Others!H101,US_Others!N101)+US_Others!N101*US_Others!N$8/SUM(US_Others!C101,US_Others!H101,US_Others!N101))&gt;2.5,3,2)),"")</f>
        <v>4</v>
      </c>
      <c r="BD96" s="223">
        <f>IFERROR(IF((US_Others!D101*US_Others!D$8/SUM(US_Others!D101,US_Others!I101,US_Others!O101)+US_Others!I101*US_Others!I$8/SUM(US_Others!D101,US_Others!I101,US_Others!O101)+US_Others!O101*US_Others!O$8/SUM(US_Others!D101,US_Others!I101,US_Others!O101))&gt;3.5,4,IF((US_Others!D101*US_Others!D$8/SUM(US_Others!D101,US_Others!I101,US_Others!O101)+US_Others!I101*US_Others!I$8/SUM(US_Others!D101,US_Others!I101,US_Others!O101)+US_Others!O101*US_Others!O$8/SUM(US_Others!D101,US_Others!I101,US_Others!O101))&gt;2.5,3,2)),"")</f>
        <v>4</v>
      </c>
      <c r="BE96" s="223">
        <f>IFERROR(IF((US_Others!E101*US_Others!E$8/SUM(US_Others!E101,US_Others!J101,US_Others!P101,US_Others!W101)+US_Others!J101*US_Others!J$8/SUM(US_Others!E101,US_Others!J101,US_Others!P101,US_Others!W101)+US_Others!P101*US_Others!P$8/SUM(US_Others!E101,US_Others!J101,US_Others!P101,US_Others!W101)+US_Others!W101*US_Others!W$8/SUM(US_Others!E101,US_Others!J101,US_Others!P101,US_Others!W101))&gt;3.5,4,IF((US_Others!E101*US_Others!E$8/SUM(US_Others!E101,US_Others!J101,US_Others!P101,US_Others!W101)+US_Others!J101*US_Others!J$8/SUM(US_Others!E101,US_Others!J101,US_Others!P101,US_Others!W101)+US_Others!P101*US_Others!P$8/SUM(US_Others!E101,US_Others!J101,US_Others!P101,US_Others!W101)+US_Others!W101*US_Others!W$8/SUM(US_Others!E101,US_Others!J101,US_Others!P101,US_Others!W101))&gt;2.5,3,2)),"")</f>
        <v>4</v>
      </c>
      <c r="BF96" s="223">
        <f>IFERROR(IF((US_Others!F101*US_Others!F$8/SUM(US_Others!F101,US_Others!K101,US_Others!Q101)+US_Others!K101*US_Others!K$8/SUM(US_Others!F101,US_Others!K101,US_Others!Q101)+US_Others!Q101*US_Others!Q$8/SUM(US_Others!F101,US_Others!K101,US_Others!Q101))&gt;3.5,4,IF((US_Others!F101*US_Others!F$8/SUM(US_Others!F101,US_Others!K101,US_Others!Q101)+US_Others!K101*US_Others!K$8/SUM(US_Others!F101,US_Others!K101,US_Others!Q101)+US_Others!Q101*US_Others!Q$8/SUM(US_Others!F101,US_Others!K101,US_Others!Q101))&gt;2.5,3,2)),"")</f>
        <v>4</v>
      </c>
      <c r="BG96" s="223">
        <f>IFERROR(IF((US_Others!G101*US_Others!G$8/SUM(US_Others!G101,US_Others!L101,US_Others!R101)+US_Others!L101*US_Others!L$8/SUM(US_Others!G101,US_Others!L101,US_Others!R101)+US_Others!R101*US_Others!R$8/SUM(US_Others!G101,US_Others!L101,US_Others!R101))&gt;3.5,4,IF((US_Others!G101*US_Others!G$8/SUM(US_Others!G101,US_Others!L101,US_Others!R101)+US_Others!L101*US_Others!L$8/SUM(US_Others!G101,US_Others!L101,US_Others!R101)+US_Others!R101*US_Others!R$8/SUM(US_Others!G101,US_Others!L101,US_Others!R101))&gt;2.5,3,2)),"")</f>
        <v>4</v>
      </c>
      <c r="BH96" s="219" t="str">
        <f>IFERROR(IF((US_Others!Z101*US_Others!Z$8/SUM(US_Others!Z101,US_Others!AB101)+US_Others!AB101*US_Others!AB$8/SUM(US_Others!Z101,US_Others!AB101))&gt;3.5,4,IF((US_Others!Z101*US_Others!Z$8/SUM(US_Others!Z101,US_Others!AB101)+US_Others!AB101*US_Others!AB$8/SUM(US_Others!Z101,US_Others!AB101))&gt;2.5,3,2)),"")</f>
        <v/>
      </c>
      <c r="BI96" s="219" t="str">
        <f>IFERROR(IF((US_Others!AA101*US_Others!AA$8/SUM(US_Others!AA101,US_Others!AC101)+US_Others!AC101*US_Others!AC$8/SUM(US_Others!AA101,US_Others!AC101))&gt;3.5,4,IF((US_Others!AA101*US_Others!AA$8/SUM(US_Others!AA101,US_Others!AC101)+US_Others!AC101*US_Others!AC$8/SUM(US_Others!AA101,US_Others!AC101))&gt;2.5,3,2)),"")</f>
        <v/>
      </c>
      <c r="BJ96" s="219" t="str">
        <f>IFERROR(US_Others!AD101*US_Others!AD$8/US_Others!AD101,"")</f>
        <v/>
      </c>
      <c r="BK96" s="74" t="str">
        <f>IFERROR(US_Others!AE101*US_Others!AE$8/US_Others!AE101,"")</f>
        <v/>
      </c>
      <c r="BL96" s="219" t="str">
        <f>IFERROR(IF(SUMPRODUCT(US_Others!AG101:AI101/SUM(US_Others!AG101:AI101),US_Others!AG$8:AI$8)&gt;3.5,4,IF(SUMPRODUCT(US_Others!AG101:AI101/SUM(US_Others!AG101:AI101),US_Others!AG$8:AI$8)&gt;2.5,3,2)),"")</f>
        <v/>
      </c>
      <c r="BM96" s="219" t="str">
        <f>IFERROR(US_Others!AL101*US_Others!AL$8/US_Others!AL101,"")</f>
        <v/>
      </c>
    </row>
    <row r="97" spans="1:65">
      <c r="A97" s="200" t="s">
        <v>219</v>
      </c>
      <c r="B97" s="332">
        <v>333314</v>
      </c>
      <c r="C97" s="333">
        <f>SUM(US_CO2!C100:AX100)</f>
        <v>3.8291265024562544E-2</v>
      </c>
      <c r="D97" s="333">
        <f>SUM(US_CH4!C100:AC100)</f>
        <v>2.2678480693479303E-5</v>
      </c>
      <c r="E97" s="333">
        <f>SUM(US_N2O!C100:AA100)</f>
        <v>3.1879638734475682E-5</v>
      </c>
      <c r="F97" s="332">
        <f>US_Others!V102+US_Others!U102</f>
        <v>0</v>
      </c>
      <c r="G97" s="332">
        <f>US_Others!C102+US_Others!H102+US_Others!N102</f>
        <v>0</v>
      </c>
      <c r="H97" s="332">
        <f>US_Others!D102+US_Others!I102+US_Others!O102</f>
        <v>0</v>
      </c>
      <c r="I97" s="332">
        <f>US_Others!E102+US_Others!J102+US_Others!P102+US_Others!W102</f>
        <v>0</v>
      </c>
      <c r="J97" s="332">
        <f>US_Others!F102+US_Others!K102+US_Others!Q102</f>
        <v>0</v>
      </c>
      <c r="K97" s="332">
        <f>US_Others!G102+US_Others!L102+US_Others!R102</f>
        <v>0</v>
      </c>
      <c r="L97" s="332">
        <f>US_Others!Z102+US_Others!AB102</f>
        <v>0</v>
      </c>
      <c r="M97" s="332">
        <f>US_Others!AA102+US_Others!AC102</f>
        <v>0</v>
      </c>
      <c r="N97" s="332">
        <f>US_Others!AD102</f>
        <v>0</v>
      </c>
      <c r="O97" s="332">
        <f>US_Others!AE102</f>
        <v>0</v>
      </c>
      <c r="P97" s="332">
        <f>SUM(US_Others!AG102:AI102)</f>
        <v>0</v>
      </c>
      <c r="Q97" s="332">
        <f>US_Others!AL102</f>
        <v>0</v>
      </c>
      <c r="R97" s="332"/>
      <c r="S97" s="334">
        <f t="shared" si="1"/>
        <v>38.291265024562541</v>
      </c>
      <c r="T97" s="334">
        <f>D97*1000/Spec!I$6</f>
        <v>9.0713922773917209E-4</v>
      </c>
      <c r="U97" s="334">
        <f>E97*1000/Spec!I$7</f>
        <v>1.0697865347139491E-4</v>
      </c>
      <c r="V97" s="334">
        <f>F97*1000/Spec!I$8</f>
        <v>0</v>
      </c>
      <c r="W97" s="334">
        <f>G97*1000/Spec!I$9</f>
        <v>0</v>
      </c>
      <c r="X97" s="334">
        <f>H97*1000/Spec!I$10</f>
        <v>0</v>
      </c>
      <c r="Y97" s="334">
        <f>I97*1000/Spec!I$11</f>
        <v>0</v>
      </c>
      <c r="Z97" s="334">
        <f>J97*1000/Spec!I$12</f>
        <v>0</v>
      </c>
      <c r="AA97" s="334">
        <f>K97*1000/Spec!I$15</f>
        <v>0</v>
      </c>
      <c r="AB97" s="334">
        <f>L97*1000/Spec!I$17</f>
        <v>0</v>
      </c>
      <c r="AC97" s="334">
        <f>M97*1000/Spec!I$18</f>
        <v>0</v>
      </c>
      <c r="AD97" s="335">
        <f>N97*1000/Spec!I$25</f>
        <v>0</v>
      </c>
      <c r="AE97" s="335">
        <f>O97*1000/Spec!I$26</f>
        <v>0</v>
      </c>
      <c r="AF97" s="334">
        <f>P97*1000/Spec!I$21</f>
        <v>0</v>
      </c>
      <c r="AG97" s="334">
        <f>Q97*1000/Spec!I$22</f>
        <v>0</v>
      </c>
      <c r="AI97" s="432">
        <f>S97/'2007output'!$D95</f>
        <v>7.8327925162288824E-3</v>
      </c>
      <c r="AJ97" s="432">
        <f>T97/'2007output'!$D95</f>
        <v>1.855627739030074E-7</v>
      </c>
      <c r="AK97" s="432">
        <f>U97/'2007output'!$D95</f>
        <v>2.1883361538707952E-8</v>
      </c>
      <c r="AL97" s="433">
        <f>V97/'2007output'!$D95</f>
        <v>0</v>
      </c>
      <c r="AM97" s="433">
        <f>W97/'2007output'!$D95</f>
        <v>0</v>
      </c>
      <c r="AN97" s="433">
        <f>X97/'2007output'!$D95</f>
        <v>0</v>
      </c>
      <c r="AO97" s="433">
        <f>Y97/'2007output'!$D95</f>
        <v>0</v>
      </c>
      <c r="AP97" s="433">
        <f>Z97/'2007output'!$D95</f>
        <v>0</v>
      </c>
      <c r="AQ97" s="433">
        <f>AA97/'2007output'!$D95</f>
        <v>0</v>
      </c>
      <c r="AR97" s="433">
        <f>AB97/'2007output'!$D95</f>
        <v>0</v>
      </c>
      <c r="AS97" s="433">
        <f>AC97/'2007output'!$D95</f>
        <v>0</v>
      </c>
      <c r="AT97" s="433">
        <f>AD97/'2007output'!$D95</f>
        <v>0</v>
      </c>
      <c r="AU97" s="433">
        <f>AE97/'2007output'!$D95</f>
        <v>0</v>
      </c>
      <c r="AV97" s="433">
        <f>AF97/'2007output'!$D95</f>
        <v>0</v>
      </c>
      <c r="AW97" s="433">
        <f>AG97/'2007output'!$D95</f>
        <v>0</v>
      </c>
      <c r="AY97" s="370">
        <f>IFERROR(IF(SUMPRODUCT(US_CO2!C100:AX100/SUM(US_CO2!C100:AX100),US_CO2!C$6:AX$6)&gt;3.5,4,IF(SUMPRODUCT(US_CO2!C100:AX100/SUM(US_CO2!C100:AX100),US_CO2!C$6:AX$6)&gt;2.5,3,2)),"")</f>
        <v>4</v>
      </c>
      <c r="AZ97" s="370">
        <f>IFERROR(IF(SUMPRODUCT(US_CH4!C100:AC100/SUM(US_CH4!C100:AC100),US_CH4!C$6:AC$6)&gt;3.5,4,IF(SUMPRODUCT(US_CH4!C100:AC100/SUM(US_CH4!C100:AC100),US_CH4!C$6:AC$6)&gt;2.5,3,2)),"")</f>
        <v>4</v>
      </c>
      <c r="BA97" s="223">
        <f>IFERROR(IF(SUMPRODUCT(US_N2O!C100:AA100/SUM(US_N2O!C100:AA100),US_N2O!C$6:AA$6)&gt;3.5,4,IF(SUMPRODUCT(US_N2O!C100:AA100/SUM(US_N2O!C100:AA100),US_N2O!C$6:AA$6)&gt;2.5,3,2)),"")</f>
        <v>4</v>
      </c>
      <c r="BB97" s="223" t="str">
        <f>IFERROR(IF(SUMPRODUCT(US_Others!U102:V102/SUM(US_Others!U102:V102),US_Others!U$8:V$8)&gt;3.5,4,IF(SUMPRODUCT(US_Others!U102:V102/SUM(US_Others!U102:V102),US_Others!U$8:V$8)&gt;2.5,3,2)),"")</f>
        <v/>
      </c>
      <c r="BC97" s="223" t="str">
        <f>IFERROR(IF((US_Others!C102*US_Others!C$8/SUM(US_Others!C102,US_Others!H102,US_Others!N102)+ US_Others!H102*US_Others!H$8/SUM(US_Others!C102,US_Others!H102,US_Others!N102)+US_Others!N102*US_Others!N$8/SUM(US_Others!C102,US_Others!H102,US_Others!N102))&gt;3.5,4,IF((US_Others!C102*US_Others!C$8/SUM(US_Others!C102,US_Others!H102,US_Others!N102)+ US_Others!H102*US_Others!H$8/SUM(US_Others!C102,US_Others!H102,US_Others!N102)+US_Others!N102*US_Others!N$8/SUM(US_Others!C102,US_Others!H102,US_Others!N102))&gt;2.5,3,2)),"")</f>
        <v/>
      </c>
      <c r="BD97" s="223" t="str">
        <f>IFERROR(IF((US_Others!D102*US_Others!D$8/SUM(US_Others!D102,US_Others!I102,US_Others!O102)+US_Others!I102*US_Others!I$8/SUM(US_Others!D102,US_Others!I102,US_Others!O102)+US_Others!O102*US_Others!O$8/SUM(US_Others!D102,US_Others!I102,US_Others!O102))&gt;3.5,4,IF((US_Others!D102*US_Others!D$8/SUM(US_Others!D102,US_Others!I102,US_Others!O102)+US_Others!I102*US_Others!I$8/SUM(US_Others!D102,US_Others!I102,US_Others!O102)+US_Others!O102*US_Others!O$8/SUM(US_Others!D102,US_Others!I102,US_Others!O102))&gt;2.5,3,2)),"")</f>
        <v/>
      </c>
      <c r="BE97" s="223" t="str">
        <f>IFERROR(IF((US_Others!E102*US_Others!E$8/SUM(US_Others!E102,US_Others!J102,US_Others!P102,US_Others!W102)+US_Others!J102*US_Others!J$8/SUM(US_Others!E102,US_Others!J102,US_Others!P102,US_Others!W102)+US_Others!P102*US_Others!P$8/SUM(US_Others!E102,US_Others!J102,US_Others!P102,US_Others!W102)+US_Others!W102*US_Others!W$8/SUM(US_Others!E102,US_Others!J102,US_Others!P102,US_Others!W102))&gt;3.5,4,IF((US_Others!E102*US_Others!E$8/SUM(US_Others!E102,US_Others!J102,US_Others!P102,US_Others!W102)+US_Others!J102*US_Others!J$8/SUM(US_Others!E102,US_Others!J102,US_Others!P102,US_Others!W102)+US_Others!P102*US_Others!P$8/SUM(US_Others!E102,US_Others!J102,US_Others!P102,US_Others!W102)+US_Others!W102*US_Others!W$8/SUM(US_Others!E102,US_Others!J102,US_Others!P102,US_Others!W102))&gt;2.5,3,2)),"")</f>
        <v/>
      </c>
      <c r="BF97" s="223" t="str">
        <f>IFERROR(IF((US_Others!F102*US_Others!F$8/SUM(US_Others!F102,US_Others!K102,US_Others!Q102)+US_Others!K102*US_Others!K$8/SUM(US_Others!F102,US_Others!K102,US_Others!Q102)+US_Others!Q102*US_Others!Q$8/SUM(US_Others!F102,US_Others!K102,US_Others!Q102))&gt;3.5,4,IF((US_Others!F102*US_Others!F$8/SUM(US_Others!F102,US_Others!K102,US_Others!Q102)+US_Others!K102*US_Others!K$8/SUM(US_Others!F102,US_Others!K102,US_Others!Q102)+US_Others!Q102*US_Others!Q$8/SUM(US_Others!F102,US_Others!K102,US_Others!Q102))&gt;2.5,3,2)),"")</f>
        <v/>
      </c>
      <c r="BG97" s="223" t="str">
        <f>IFERROR(IF((US_Others!G102*US_Others!G$8/SUM(US_Others!G102,US_Others!L102,US_Others!R102)+US_Others!L102*US_Others!L$8/SUM(US_Others!G102,US_Others!L102,US_Others!R102)+US_Others!R102*US_Others!R$8/SUM(US_Others!G102,US_Others!L102,US_Others!R102))&gt;3.5,4,IF((US_Others!G102*US_Others!G$8/SUM(US_Others!G102,US_Others!L102,US_Others!R102)+US_Others!L102*US_Others!L$8/SUM(US_Others!G102,US_Others!L102,US_Others!R102)+US_Others!R102*US_Others!R$8/SUM(US_Others!G102,US_Others!L102,US_Others!R102))&gt;2.5,3,2)),"")</f>
        <v/>
      </c>
      <c r="BH97" s="219" t="str">
        <f>IFERROR(IF((US_Others!Z102*US_Others!Z$8/SUM(US_Others!Z102,US_Others!AB102)+US_Others!AB102*US_Others!AB$8/SUM(US_Others!Z102,US_Others!AB102))&gt;3.5,4,IF((US_Others!Z102*US_Others!Z$8/SUM(US_Others!Z102,US_Others!AB102)+US_Others!AB102*US_Others!AB$8/SUM(US_Others!Z102,US_Others!AB102))&gt;2.5,3,2)),"")</f>
        <v/>
      </c>
      <c r="BI97" s="219" t="str">
        <f>IFERROR(IF((US_Others!AA102*US_Others!AA$8/SUM(US_Others!AA102,US_Others!AC102)+US_Others!AC102*US_Others!AC$8/SUM(US_Others!AA102,US_Others!AC102))&gt;3.5,4,IF((US_Others!AA102*US_Others!AA$8/SUM(US_Others!AA102,US_Others!AC102)+US_Others!AC102*US_Others!AC$8/SUM(US_Others!AA102,US_Others!AC102))&gt;2.5,3,2)),"")</f>
        <v/>
      </c>
      <c r="BJ97" s="219" t="str">
        <f>IFERROR(US_Others!AD102*US_Others!AD$8/US_Others!AD102,"")</f>
        <v/>
      </c>
      <c r="BK97" s="74" t="str">
        <f>IFERROR(US_Others!AE102*US_Others!AE$8/US_Others!AE102,"")</f>
        <v/>
      </c>
      <c r="BL97" s="219" t="str">
        <f>IFERROR(IF(SUMPRODUCT(US_Others!AG102:AI102/SUM(US_Others!AG102:AI102),US_Others!AG$8:AI$8)&gt;3.5,4,IF(SUMPRODUCT(US_Others!AG102:AI102/SUM(US_Others!AG102:AI102),US_Others!AG$8:AI$8)&gt;2.5,3,2)),"")</f>
        <v/>
      </c>
      <c r="BM97" s="219" t="str">
        <f>IFERROR(US_Others!AL102*US_Others!AL$8/US_Others!AL102,"")</f>
        <v/>
      </c>
    </row>
    <row r="98" spans="1:65">
      <c r="A98" s="200" t="s">
        <v>220</v>
      </c>
      <c r="B98" s="332">
        <v>333315</v>
      </c>
      <c r="C98" s="333">
        <f>SUM(US_CO2!C101:AX101)</f>
        <v>1.6888761195450745E-2</v>
      </c>
      <c r="D98" s="333">
        <f>SUM(US_CH4!C101:AC101)</f>
        <v>9.1351483580945334E-6</v>
      </c>
      <c r="E98" s="333">
        <f>SUM(US_N2O!C101:AA101)</f>
        <v>1.2202201038426662E-5</v>
      </c>
      <c r="F98" s="332">
        <f>US_Others!V103+US_Others!U103</f>
        <v>0</v>
      </c>
      <c r="G98" s="332">
        <f>US_Others!C103+US_Others!H103+US_Others!N103</f>
        <v>1.8730329878775431E-5</v>
      </c>
      <c r="H98" s="332">
        <f>US_Others!D103+US_Others!I103+US_Others!O103</f>
        <v>3.0717741001191711E-4</v>
      </c>
      <c r="I98" s="332">
        <f>US_Others!E103+US_Others!J103+US_Others!P103+US_Others!W103</f>
        <v>1.4197590048111778E-3</v>
      </c>
      <c r="J98" s="332">
        <f>US_Others!F103+US_Others!K103+US_Others!Q103</f>
        <v>2.4536732141195816E-4</v>
      </c>
      <c r="K98" s="332">
        <f>US_Others!G103+US_Others!L103+US_Others!R103</f>
        <v>2.4349428842408067E-5</v>
      </c>
      <c r="L98" s="332">
        <f>US_Others!Z103+US_Others!AB103</f>
        <v>0</v>
      </c>
      <c r="M98" s="332">
        <f>US_Others!AA103+US_Others!AC103</f>
        <v>0</v>
      </c>
      <c r="N98" s="332">
        <f>US_Others!AD103</f>
        <v>0</v>
      </c>
      <c r="O98" s="332">
        <f>US_Others!AE103</f>
        <v>0</v>
      </c>
      <c r="P98" s="332">
        <f>SUM(US_Others!AG103:AI103)</f>
        <v>0</v>
      </c>
      <c r="Q98" s="332">
        <f>US_Others!AL103</f>
        <v>0</v>
      </c>
      <c r="R98" s="332"/>
      <c r="S98" s="334">
        <f t="shared" si="1"/>
        <v>16.888761195450744</v>
      </c>
      <c r="T98" s="334">
        <f>D98*1000/Spec!I$6</f>
        <v>3.6540593432378139E-4</v>
      </c>
      <c r="U98" s="334">
        <f>E98*1000/Spec!I$7</f>
        <v>4.0946983350425038E-5</v>
      </c>
      <c r="V98" s="334">
        <f>F98*1000/Spec!I$8</f>
        <v>0</v>
      </c>
      <c r="W98" s="334">
        <f>G98*1000/Spec!I$9</f>
        <v>2.7748636857445082E-5</v>
      </c>
      <c r="X98" s="334">
        <f>H98*1000/Spec!I$10</f>
        <v>8.7764974289119172E-5</v>
      </c>
      <c r="Y98" s="334">
        <f>I98*1000/Spec!I$11</f>
        <v>9.9283846490292151E-4</v>
      </c>
      <c r="Z98" s="334">
        <f>J98*1000/Spec!I$12</f>
        <v>5.4892018212966029E-5</v>
      </c>
      <c r="AA98" s="334">
        <f>K98*1000/Spec!I$15</f>
        <v>2.4821028381659598E-6</v>
      </c>
      <c r="AB98" s="334">
        <f>L98*1000/Spec!I$17</f>
        <v>0</v>
      </c>
      <c r="AC98" s="334">
        <f>M98*1000/Spec!I$18</f>
        <v>0</v>
      </c>
      <c r="AD98" s="335">
        <f>N98*1000/Spec!I$25</f>
        <v>0</v>
      </c>
      <c r="AE98" s="335">
        <f>O98*1000/Spec!I$26</f>
        <v>0</v>
      </c>
      <c r="AF98" s="334">
        <f>P98*1000/Spec!I$21</f>
        <v>0</v>
      </c>
      <c r="AG98" s="334">
        <f>Q98*1000/Spec!I$22</f>
        <v>0</v>
      </c>
      <c r="AI98" s="432">
        <f>S98/'2007output'!$D96</f>
        <v>6.8009412603910148E-3</v>
      </c>
      <c r="AJ98" s="432">
        <f>T98/'2007output'!$D96</f>
        <v>1.4714544582486822E-7</v>
      </c>
      <c r="AK98" s="432">
        <f>U98/'2007output'!$D96</f>
        <v>1.6488955307832881E-8</v>
      </c>
      <c r="AL98" s="433">
        <f>V98/'2007output'!$D96</f>
        <v>0</v>
      </c>
      <c r="AM98" s="433">
        <f>W98/'2007output'!$D96</f>
        <v>1.117410845824731E-8</v>
      </c>
      <c r="AN98" s="433">
        <f>X98/'2007output'!$D96</f>
        <v>3.5342108752227925E-8</v>
      </c>
      <c r="AO98" s="433">
        <f>Y98/'2007output'!$D96</f>
        <v>3.9980647501134527E-7</v>
      </c>
      <c r="AP98" s="433">
        <f>Z98/'2007output'!$D96</f>
        <v>2.2104486362875135E-8</v>
      </c>
      <c r="AQ98" s="433">
        <f>AA98/'2007output'!$D96</f>
        <v>9.9951887585239735E-10</v>
      </c>
      <c r="AR98" s="433">
        <f>AB98/'2007output'!$D96</f>
        <v>0</v>
      </c>
      <c r="AS98" s="433">
        <f>AC98/'2007output'!$D96</f>
        <v>0</v>
      </c>
      <c r="AT98" s="433">
        <f>AD98/'2007output'!$D96</f>
        <v>0</v>
      </c>
      <c r="AU98" s="433">
        <f>AE98/'2007output'!$D96</f>
        <v>0</v>
      </c>
      <c r="AV98" s="433">
        <f>AF98/'2007output'!$D96</f>
        <v>0</v>
      </c>
      <c r="AW98" s="433">
        <f>AG98/'2007output'!$D96</f>
        <v>0</v>
      </c>
      <c r="AY98" s="370">
        <f>IFERROR(IF(SUMPRODUCT(US_CO2!C101:AX101/SUM(US_CO2!C101:AX101),US_CO2!C$6:AX$6)&gt;3.5,4,IF(SUMPRODUCT(US_CO2!C101:AX101/SUM(US_CO2!C101:AX101),US_CO2!C$6:AX$6)&gt;2.5,3,2)),"")</f>
        <v>4</v>
      </c>
      <c r="AZ98" s="370">
        <f>IFERROR(IF(SUMPRODUCT(US_CH4!C101:AC101/SUM(US_CH4!C101:AC101),US_CH4!C$6:AC$6)&gt;3.5,4,IF(SUMPRODUCT(US_CH4!C101:AC101/SUM(US_CH4!C101:AC101),US_CH4!C$6:AC$6)&gt;2.5,3,2)),"")</f>
        <v>4</v>
      </c>
      <c r="BA98" s="223">
        <f>IFERROR(IF(SUMPRODUCT(US_N2O!C101:AA101/SUM(US_N2O!C101:AA101),US_N2O!C$6:AA$6)&gt;3.5,4,IF(SUMPRODUCT(US_N2O!C101:AA101/SUM(US_N2O!C101:AA101),US_N2O!C$6:AA$6)&gt;2.5,3,2)),"")</f>
        <v>4</v>
      </c>
      <c r="BB98" s="223" t="str">
        <f>IFERROR(IF(SUMPRODUCT(US_Others!U103:V103/SUM(US_Others!U103:V103),US_Others!U$8:V$8)&gt;3.5,4,IF(SUMPRODUCT(US_Others!U103:V103/SUM(US_Others!U103:V103),US_Others!U$8:V$8)&gt;2.5,3,2)),"")</f>
        <v/>
      </c>
      <c r="BC98" s="223">
        <f>IFERROR(IF((US_Others!C103*US_Others!C$8/SUM(US_Others!C103,US_Others!H103,US_Others!N103)+ US_Others!H103*US_Others!H$8/SUM(US_Others!C103,US_Others!H103,US_Others!N103)+US_Others!N103*US_Others!N$8/SUM(US_Others!C103,US_Others!H103,US_Others!N103))&gt;3.5,4,IF((US_Others!C103*US_Others!C$8/SUM(US_Others!C103,US_Others!H103,US_Others!N103)+ US_Others!H103*US_Others!H$8/SUM(US_Others!C103,US_Others!H103,US_Others!N103)+US_Others!N103*US_Others!N$8/SUM(US_Others!C103,US_Others!H103,US_Others!N103))&gt;2.5,3,2)),"")</f>
        <v>4</v>
      </c>
      <c r="BD98" s="223">
        <f>IFERROR(IF((US_Others!D103*US_Others!D$8/SUM(US_Others!D103,US_Others!I103,US_Others!O103)+US_Others!I103*US_Others!I$8/SUM(US_Others!D103,US_Others!I103,US_Others!O103)+US_Others!O103*US_Others!O$8/SUM(US_Others!D103,US_Others!I103,US_Others!O103))&gt;3.5,4,IF((US_Others!D103*US_Others!D$8/SUM(US_Others!D103,US_Others!I103,US_Others!O103)+US_Others!I103*US_Others!I$8/SUM(US_Others!D103,US_Others!I103,US_Others!O103)+US_Others!O103*US_Others!O$8/SUM(US_Others!D103,US_Others!I103,US_Others!O103))&gt;2.5,3,2)),"")</f>
        <v>4</v>
      </c>
      <c r="BE98" s="223">
        <f>IFERROR(IF((US_Others!E103*US_Others!E$8/SUM(US_Others!E103,US_Others!J103,US_Others!P103,US_Others!W103)+US_Others!J103*US_Others!J$8/SUM(US_Others!E103,US_Others!J103,US_Others!P103,US_Others!W103)+US_Others!P103*US_Others!P$8/SUM(US_Others!E103,US_Others!J103,US_Others!P103,US_Others!W103)+US_Others!W103*US_Others!W$8/SUM(US_Others!E103,US_Others!J103,US_Others!P103,US_Others!W103))&gt;3.5,4,IF((US_Others!E103*US_Others!E$8/SUM(US_Others!E103,US_Others!J103,US_Others!P103,US_Others!W103)+US_Others!J103*US_Others!J$8/SUM(US_Others!E103,US_Others!J103,US_Others!P103,US_Others!W103)+US_Others!P103*US_Others!P$8/SUM(US_Others!E103,US_Others!J103,US_Others!P103,US_Others!W103)+US_Others!W103*US_Others!W$8/SUM(US_Others!E103,US_Others!J103,US_Others!P103,US_Others!W103))&gt;2.5,3,2)),"")</f>
        <v>4</v>
      </c>
      <c r="BF98" s="223">
        <f>IFERROR(IF((US_Others!F103*US_Others!F$8/SUM(US_Others!F103,US_Others!K103,US_Others!Q103)+US_Others!K103*US_Others!K$8/SUM(US_Others!F103,US_Others!K103,US_Others!Q103)+US_Others!Q103*US_Others!Q$8/SUM(US_Others!F103,US_Others!K103,US_Others!Q103))&gt;3.5,4,IF((US_Others!F103*US_Others!F$8/SUM(US_Others!F103,US_Others!K103,US_Others!Q103)+US_Others!K103*US_Others!K$8/SUM(US_Others!F103,US_Others!K103,US_Others!Q103)+US_Others!Q103*US_Others!Q$8/SUM(US_Others!F103,US_Others!K103,US_Others!Q103))&gt;2.5,3,2)),"")</f>
        <v>4</v>
      </c>
      <c r="BG98" s="223">
        <f>IFERROR(IF((US_Others!G103*US_Others!G$8/SUM(US_Others!G103,US_Others!L103,US_Others!R103)+US_Others!L103*US_Others!L$8/SUM(US_Others!G103,US_Others!L103,US_Others!R103)+US_Others!R103*US_Others!R$8/SUM(US_Others!G103,US_Others!L103,US_Others!R103))&gt;3.5,4,IF((US_Others!G103*US_Others!G$8/SUM(US_Others!G103,US_Others!L103,US_Others!R103)+US_Others!L103*US_Others!L$8/SUM(US_Others!G103,US_Others!L103,US_Others!R103)+US_Others!R103*US_Others!R$8/SUM(US_Others!G103,US_Others!L103,US_Others!R103))&gt;2.5,3,2)),"")</f>
        <v>4</v>
      </c>
      <c r="BH98" s="219" t="str">
        <f>IFERROR(IF((US_Others!Z103*US_Others!Z$8/SUM(US_Others!Z103,US_Others!AB103)+US_Others!AB103*US_Others!AB$8/SUM(US_Others!Z103,US_Others!AB103))&gt;3.5,4,IF((US_Others!Z103*US_Others!Z$8/SUM(US_Others!Z103,US_Others!AB103)+US_Others!AB103*US_Others!AB$8/SUM(US_Others!Z103,US_Others!AB103))&gt;2.5,3,2)),"")</f>
        <v/>
      </c>
      <c r="BI98" s="219" t="str">
        <f>IFERROR(IF((US_Others!AA103*US_Others!AA$8/SUM(US_Others!AA103,US_Others!AC103)+US_Others!AC103*US_Others!AC$8/SUM(US_Others!AA103,US_Others!AC103))&gt;3.5,4,IF((US_Others!AA103*US_Others!AA$8/SUM(US_Others!AA103,US_Others!AC103)+US_Others!AC103*US_Others!AC$8/SUM(US_Others!AA103,US_Others!AC103))&gt;2.5,3,2)),"")</f>
        <v/>
      </c>
      <c r="BJ98" s="219" t="str">
        <f>IFERROR(US_Others!AD103*US_Others!AD$8/US_Others!AD103,"")</f>
        <v/>
      </c>
      <c r="BK98" s="74" t="str">
        <f>IFERROR(US_Others!AE103*US_Others!AE$8/US_Others!AE103,"")</f>
        <v/>
      </c>
      <c r="BL98" s="219" t="str">
        <f>IFERROR(IF(SUMPRODUCT(US_Others!AG103:AI103/SUM(US_Others!AG103:AI103),US_Others!AG$8:AI$8)&gt;3.5,4,IF(SUMPRODUCT(US_Others!AG103:AI103/SUM(US_Others!AG103:AI103),US_Others!AG$8:AI$8)&gt;2.5,3,2)),"")</f>
        <v/>
      </c>
      <c r="BM98" s="219" t="str">
        <f>IFERROR(US_Others!AL103*US_Others!AL$8/US_Others!AL103,"")</f>
        <v/>
      </c>
    </row>
    <row r="99" spans="1:65">
      <c r="A99" s="200" t="s">
        <v>221</v>
      </c>
      <c r="B99" s="332" t="s">
        <v>222</v>
      </c>
      <c r="C99" s="333">
        <f>SUM(US_CO2!C102:AX102)</f>
        <v>8.4174797925896383E-2</v>
      </c>
      <c r="D99" s="333">
        <f>SUM(US_CH4!C102:AC102)</f>
        <v>4.8039223980874821E-5</v>
      </c>
      <c r="E99" s="333">
        <f>SUM(US_N2O!C102:AA102)</f>
        <v>6.337448738253546E-5</v>
      </c>
      <c r="F99" s="332">
        <f>US_Others!V104+US_Others!U104</f>
        <v>0</v>
      </c>
      <c r="G99" s="332">
        <f>US_Others!C104+US_Others!H104+US_Others!N104</f>
        <v>2.1921677847794031E-4</v>
      </c>
      <c r="H99" s="332">
        <f>US_Others!D104+US_Others!I104+US_Others!O104</f>
        <v>3.5951551670382218E-3</v>
      </c>
      <c r="I99" s="332">
        <f>US_Others!E104+US_Others!J104+US_Others!P104+US_Others!W104</f>
        <v>1.661663180862788E-2</v>
      </c>
      <c r="J99" s="332">
        <f>US_Others!F104+US_Others!K104+US_Others!Q104</f>
        <v>2.8717397980610186E-3</v>
      </c>
      <c r="K99" s="332">
        <f>US_Others!G104+US_Others!L104+US_Others!R104</f>
        <v>2.8498181202132248E-4</v>
      </c>
      <c r="L99" s="332">
        <f>US_Others!Z104+US_Others!AB104</f>
        <v>0</v>
      </c>
      <c r="M99" s="332">
        <f>US_Others!AA104+US_Others!AC104</f>
        <v>0</v>
      </c>
      <c r="N99" s="332">
        <f>US_Others!AD104</f>
        <v>0</v>
      </c>
      <c r="O99" s="332">
        <f>US_Others!AE104</f>
        <v>0</v>
      </c>
      <c r="P99" s="332">
        <f>SUM(US_Others!AG104:AI104)</f>
        <v>0</v>
      </c>
      <c r="Q99" s="332">
        <f>US_Others!AL104</f>
        <v>0</v>
      </c>
      <c r="R99" s="332"/>
      <c r="S99" s="334">
        <f t="shared" si="1"/>
        <v>84.174797925896385</v>
      </c>
      <c r="T99" s="334">
        <f>D99*1000/Spec!I$6</f>
        <v>1.9215689592349927E-3</v>
      </c>
      <c r="U99" s="334">
        <f>E99*1000/Spec!I$7</f>
        <v>2.1266606504206529E-4</v>
      </c>
      <c r="V99" s="334">
        <f>F99*1000/Spec!I$8</f>
        <v>0</v>
      </c>
      <c r="W99" s="334">
        <f>G99*1000/Spec!I$9</f>
        <v>3.2476559774509672E-4</v>
      </c>
      <c r="X99" s="334">
        <f>H99*1000/Spec!I$10</f>
        <v>1.0271871905823491E-3</v>
      </c>
      <c r="Y99" s="334">
        <f>I99*1000/Spec!I$11</f>
        <v>1.162002224379572E-2</v>
      </c>
      <c r="Z99" s="334">
        <f>J99*1000/Spec!I$12</f>
        <v>6.4244738211655897E-4</v>
      </c>
      <c r="AA99" s="334">
        <f>K99*1000/Spec!I$15</f>
        <v>2.9050133743254076E-5</v>
      </c>
      <c r="AB99" s="334">
        <f>L99*1000/Spec!I$17</f>
        <v>0</v>
      </c>
      <c r="AC99" s="334">
        <f>M99*1000/Spec!I$18</f>
        <v>0</v>
      </c>
      <c r="AD99" s="335">
        <f>N99*1000/Spec!I$25</f>
        <v>0</v>
      </c>
      <c r="AE99" s="335">
        <f>O99*1000/Spec!I$26</f>
        <v>0</v>
      </c>
      <c r="AF99" s="334">
        <f>P99*1000/Spec!I$21</f>
        <v>0</v>
      </c>
      <c r="AG99" s="334">
        <f>Q99*1000/Spec!I$22</f>
        <v>0</v>
      </c>
      <c r="AI99" s="432">
        <f>S99/'2007output'!$D97</f>
        <v>1.4162341504506494E-2</v>
      </c>
      <c r="AJ99" s="432">
        <f>T99/'2007output'!$D97</f>
        <v>3.2330241943797668E-7</v>
      </c>
      <c r="AK99" s="432">
        <f>U99/'2007output'!$D97</f>
        <v>3.5780893019746982E-8</v>
      </c>
      <c r="AL99" s="433">
        <f>V99/'2007output'!$D97</f>
        <v>0</v>
      </c>
      <c r="AM99" s="433">
        <f>W99/'2007output'!$D97</f>
        <v>5.4641548509927878E-8</v>
      </c>
      <c r="AN99" s="433">
        <f>X99/'2007output'!$D97</f>
        <v>1.7282341200140051E-7</v>
      </c>
      <c r="AO99" s="433">
        <f>Y99/'2007output'!$D97</f>
        <v>1.9550593213359865E-6</v>
      </c>
      <c r="AP99" s="433">
        <f>Z99/'2007output'!$D97</f>
        <v>1.0809125116309562E-7</v>
      </c>
      <c r="AQ99" s="433">
        <f>AA99/'2007output'!$D97</f>
        <v>4.8876614492825417E-9</v>
      </c>
      <c r="AR99" s="433">
        <f>AB99/'2007output'!$D97</f>
        <v>0</v>
      </c>
      <c r="AS99" s="433">
        <f>AC99/'2007output'!$D97</f>
        <v>0</v>
      </c>
      <c r="AT99" s="433">
        <f>AD99/'2007output'!$D97</f>
        <v>0</v>
      </c>
      <c r="AU99" s="433">
        <f>AE99/'2007output'!$D97</f>
        <v>0</v>
      </c>
      <c r="AV99" s="433">
        <f>AF99/'2007output'!$D97</f>
        <v>0</v>
      </c>
      <c r="AW99" s="433">
        <f>AG99/'2007output'!$D97</f>
        <v>0</v>
      </c>
      <c r="AY99" s="370">
        <f>IFERROR(IF(SUMPRODUCT(US_CO2!C102:AX102/SUM(US_CO2!C102:AX102),US_CO2!C$6:AX$6)&gt;3.5,4,IF(SUMPRODUCT(US_CO2!C102:AX102/SUM(US_CO2!C102:AX102),US_CO2!C$6:AX$6)&gt;2.5,3,2)),"")</f>
        <v>4</v>
      </c>
      <c r="AZ99" s="370">
        <f>IFERROR(IF(SUMPRODUCT(US_CH4!C102:AC102/SUM(US_CH4!C102:AC102),US_CH4!C$6:AC$6)&gt;3.5,4,IF(SUMPRODUCT(US_CH4!C102:AC102/SUM(US_CH4!C102:AC102),US_CH4!C$6:AC$6)&gt;2.5,3,2)),"")</f>
        <v>4</v>
      </c>
      <c r="BA99" s="223">
        <f>IFERROR(IF(SUMPRODUCT(US_N2O!C102:AA102/SUM(US_N2O!C102:AA102),US_N2O!C$6:AA$6)&gt;3.5,4,IF(SUMPRODUCT(US_N2O!C102:AA102/SUM(US_N2O!C102:AA102),US_N2O!C$6:AA$6)&gt;2.5,3,2)),"")</f>
        <v>4</v>
      </c>
      <c r="BB99" s="223" t="str">
        <f>IFERROR(IF(SUMPRODUCT(US_Others!U104:V104/SUM(US_Others!U104:V104),US_Others!U$8:V$8)&gt;3.5,4,IF(SUMPRODUCT(US_Others!U104:V104/SUM(US_Others!U104:V104),US_Others!U$8:V$8)&gt;2.5,3,2)),"")</f>
        <v/>
      </c>
      <c r="BC99" s="223">
        <f>IFERROR(IF((US_Others!C104*US_Others!C$8/SUM(US_Others!C104,US_Others!H104,US_Others!N104)+ US_Others!H104*US_Others!H$8/SUM(US_Others!C104,US_Others!H104,US_Others!N104)+US_Others!N104*US_Others!N$8/SUM(US_Others!C104,US_Others!H104,US_Others!N104))&gt;3.5,4,IF((US_Others!C104*US_Others!C$8/SUM(US_Others!C104,US_Others!H104,US_Others!N104)+ US_Others!H104*US_Others!H$8/SUM(US_Others!C104,US_Others!H104,US_Others!N104)+US_Others!N104*US_Others!N$8/SUM(US_Others!C104,US_Others!H104,US_Others!N104))&gt;2.5,3,2)),"")</f>
        <v>4</v>
      </c>
      <c r="BD99" s="223">
        <f>IFERROR(IF((US_Others!D104*US_Others!D$8/SUM(US_Others!D104,US_Others!I104,US_Others!O104)+US_Others!I104*US_Others!I$8/SUM(US_Others!D104,US_Others!I104,US_Others!O104)+US_Others!O104*US_Others!O$8/SUM(US_Others!D104,US_Others!I104,US_Others!O104))&gt;3.5,4,IF((US_Others!D104*US_Others!D$8/SUM(US_Others!D104,US_Others!I104,US_Others!O104)+US_Others!I104*US_Others!I$8/SUM(US_Others!D104,US_Others!I104,US_Others!O104)+US_Others!O104*US_Others!O$8/SUM(US_Others!D104,US_Others!I104,US_Others!O104))&gt;2.5,3,2)),"")</f>
        <v>4</v>
      </c>
      <c r="BE99" s="223">
        <f>IFERROR(IF((US_Others!E104*US_Others!E$8/SUM(US_Others!E104,US_Others!J104,US_Others!P104,US_Others!W104)+US_Others!J104*US_Others!J$8/SUM(US_Others!E104,US_Others!J104,US_Others!P104,US_Others!W104)+US_Others!P104*US_Others!P$8/SUM(US_Others!E104,US_Others!J104,US_Others!P104,US_Others!W104)+US_Others!W104*US_Others!W$8/SUM(US_Others!E104,US_Others!J104,US_Others!P104,US_Others!W104))&gt;3.5,4,IF((US_Others!E104*US_Others!E$8/SUM(US_Others!E104,US_Others!J104,US_Others!P104,US_Others!W104)+US_Others!J104*US_Others!J$8/SUM(US_Others!E104,US_Others!J104,US_Others!P104,US_Others!W104)+US_Others!P104*US_Others!P$8/SUM(US_Others!E104,US_Others!J104,US_Others!P104,US_Others!W104)+US_Others!W104*US_Others!W$8/SUM(US_Others!E104,US_Others!J104,US_Others!P104,US_Others!W104))&gt;2.5,3,2)),"")</f>
        <v>4</v>
      </c>
      <c r="BF99" s="223">
        <f>IFERROR(IF((US_Others!F104*US_Others!F$8/SUM(US_Others!F104,US_Others!K104,US_Others!Q104)+US_Others!K104*US_Others!K$8/SUM(US_Others!F104,US_Others!K104,US_Others!Q104)+US_Others!Q104*US_Others!Q$8/SUM(US_Others!F104,US_Others!K104,US_Others!Q104))&gt;3.5,4,IF((US_Others!F104*US_Others!F$8/SUM(US_Others!F104,US_Others!K104,US_Others!Q104)+US_Others!K104*US_Others!K$8/SUM(US_Others!F104,US_Others!K104,US_Others!Q104)+US_Others!Q104*US_Others!Q$8/SUM(US_Others!F104,US_Others!K104,US_Others!Q104))&gt;2.5,3,2)),"")</f>
        <v>4</v>
      </c>
      <c r="BG99" s="223">
        <f>IFERROR(IF((US_Others!G104*US_Others!G$8/SUM(US_Others!G104,US_Others!L104,US_Others!R104)+US_Others!L104*US_Others!L$8/SUM(US_Others!G104,US_Others!L104,US_Others!R104)+US_Others!R104*US_Others!R$8/SUM(US_Others!G104,US_Others!L104,US_Others!R104))&gt;3.5,4,IF((US_Others!G104*US_Others!G$8/SUM(US_Others!G104,US_Others!L104,US_Others!R104)+US_Others!L104*US_Others!L$8/SUM(US_Others!G104,US_Others!L104,US_Others!R104)+US_Others!R104*US_Others!R$8/SUM(US_Others!G104,US_Others!L104,US_Others!R104))&gt;2.5,3,2)),"")</f>
        <v>4</v>
      </c>
      <c r="BH99" s="219" t="str">
        <f>IFERROR(IF((US_Others!Z104*US_Others!Z$8/SUM(US_Others!Z104,US_Others!AB104)+US_Others!AB104*US_Others!AB$8/SUM(US_Others!Z104,US_Others!AB104))&gt;3.5,4,IF((US_Others!Z104*US_Others!Z$8/SUM(US_Others!Z104,US_Others!AB104)+US_Others!AB104*US_Others!AB$8/SUM(US_Others!Z104,US_Others!AB104))&gt;2.5,3,2)),"")</f>
        <v/>
      </c>
      <c r="BI99" s="219" t="str">
        <f>IFERROR(IF((US_Others!AA104*US_Others!AA$8/SUM(US_Others!AA104,US_Others!AC104)+US_Others!AC104*US_Others!AC$8/SUM(US_Others!AA104,US_Others!AC104))&gt;3.5,4,IF((US_Others!AA104*US_Others!AA$8/SUM(US_Others!AA104,US_Others!AC104)+US_Others!AC104*US_Others!AC$8/SUM(US_Others!AA104,US_Others!AC104))&gt;2.5,3,2)),"")</f>
        <v/>
      </c>
      <c r="BJ99" s="219" t="str">
        <f>IFERROR(US_Others!AD104*US_Others!AD$8/US_Others!AD104,"")</f>
        <v/>
      </c>
      <c r="BK99" s="74" t="str">
        <f>IFERROR(US_Others!AE104*US_Others!AE$8/US_Others!AE104,"")</f>
        <v/>
      </c>
      <c r="BL99" s="219" t="str">
        <f>IFERROR(IF(SUMPRODUCT(US_Others!AG104:AI104/SUM(US_Others!AG104:AI104),US_Others!AG$8:AI$8)&gt;3.5,4,IF(SUMPRODUCT(US_Others!AG104:AI104/SUM(US_Others!AG104:AI104),US_Others!AG$8:AI$8)&gt;2.5,3,2)),"")</f>
        <v/>
      </c>
      <c r="BM99" s="219" t="str">
        <f>IFERROR(US_Others!AL104*US_Others!AL$8/US_Others!AL104,"")</f>
        <v/>
      </c>
    </row>
    <row r="100" spans="1:65">
      <c r="A100" s="200" t="s">
        <v>223</v>
      </c>
      <c r="B100" s="332">
        <v>333414</v>
      </c>
      <c r="C100" s="333">
        <f>SUM(US_CO2!C103:AX103)</f>
        <v>9.247798088576778E-2</v>
      </c>
      <c r="D100" s="333">
        <f>SUM(US_CH4!C103:AC103)</f>
        <v>5.4492109745053139E-5</v>
      </c>
      <c r="E100" s="333">
        <f>SUM(US_N2O!C103:AA103)</f>
        <v>7.5961478507378035E-5</v>
      </c>
      <c r="F100" s="332">
        <f>US_Others!V105+US_Others!U105</f>
        <v>0</v>
      </c>
      <c r="G100" s="332">
        <f>US_Others!C105+US_Others!H105+US_Others!N105</f>
        <v>1.8730329878775431E-5</v>
      </c>
      <c r="H100" s="332">
        <f>US_Others!D105+US_Others!I105+US_Others!O105</f>
        <v>3.0717741001191711E-4</v>
      </c>
      <c r="I100" s="332">
        <f>US_Others!E105+US_Others!J105+US_Others!P105+US_Others!W105</f>
        <v>1.4197590048111778E-3</v>
      </c>
      <c r="J100" s="332">
        <f>US_Others!F105+US_Others!K105+US_Others!Q105</f>
        <v>2.4536732141195816E-4</v>
      </c>
      <c r="K100" s="332">
        <f>US_Others!G105+US_Others!L105+US_Others!R105</f>
        <v>2.4349428842408067E-5</v>
      </c>
      <c r="L100" s="332">
        <f>US_Others!Z105+US_Others!AB105</f>
        <v>0</v>
      </c>
      <c r="M100" s="332">
        <f>US_Others!AA105+US_Others!AC105</f>
        <v>0</v>
      </c>
      <c r="N100" s="332">
        <f>US_Others!AD105</f>
        <v>0</v>
      </c>
      <c r="O100" s="332">
        <f>US_Others!AE105</f>
        <v>0</v>
      </c>
      <c r="P100" s="332">
        <f>SUM(US_Others!AG105:AI105)</f>
        <v>0</v>
      </c>
      <c r="Q100" s="332">
        <f>US_Others!AL105</f>
        <v>0</v>
      </c>
      <c r="R100" s="332"/>
      <c r="S100" s="334">
        <f t="shared" si="1"/>
        <v>92.477980885767778</v>
      </c>
      <c r="T100" s="334">
        <f>D100*1000/Spec!I$6</f>
        <v>2.1796843898021258E-3</v>
      </c>
      <c r="U100" s="334">
        <f>E100*1000/Spec!I$7</f>
        <v>2.5490429029321489E-4</v>
      </c>
      <c r="V100" s="334">
        <f>F100*1000/Spec!I$8</f>
        <v>0</v>
      </c>
      <c r="W100" s="334">
        <f>G100*1000/Spec!I$9</f>
        <v>2.7748636857445082E-5</v>
      </c>
      <c r="X100" s="334">
        <f>H100*1000/Spec!I$10</f>
        <v>8.7764974289119172E-5</v>
      </c>
      <c r="Y100" s="334">
        <f>I100*1000/Spec!I$11</f>
        <v>9.9283846490292151E-4</v>
      </c>
      <c r="Z100" s="334">
        <f>J100*1000/Spec!I$12</f>
        <v>5.4892018212966029E-5</v>
      </c>
      <c r="AA100" s="334">
        <f>K100*1000/Spec!I$15</f>
        <v>2.4821028381659598E-6</v>
      </c>
      <c r="AB100" s="334">
        <f>L100*1000/Spec!I$17</f>
        <v>0</v>
      </c>
      <c r="AC100" s="334">
        <f>M100*1000/Spec!I$18</f>
        <v>0</v>
      </c>
      <c r="AD100" s="335">
        <f>N100*1000/Spec!I$25</f>
        <v>0</v>
      </c>
      <c r="AE100" s="335">
        <f>O100*1000/Spec!I$26</f>
        <v>0</v>
      </c>
      <c r="AF100" s="334">
        <f>P100*1000/Spec!I$21</f>
        <v>0</v>
      </c>
      <c r="AG100" s="334">
        <f>Q100*1000/Spec!I$22</f>
        <v>0</v>
      </c>
      <c r="AI100" s="432">
        <f>S100/'2007output'!$D98</f>
        <v>1.5899528740738505E-2</v>
      </c>
      <c r="AJ100" s="432">
        <f>T100/'2007output'!$D98</f>
        <v>3.7474817539762558E-7</v>
      </c>
      <c r="AK100" s="432">
        <f>U100/'2007output'!$D98</f>
        <v>4.3825114376802428E-8</v>
      </c>
      <c r="AL100" s="433">
        <f>V100/'2007output'!$D98</f>
        <v>0</v>
      </c>
      <c r="AM100" s="433">
        <f>W100/'2007output'!$D98</f>
        <v>4.7707599690810547E-9</v>
      </c>
      <c r="AN100" s="433">
        <f>X100/'2007output'!$D98</f>
        <v>1.508923224506494E-8</v>
      </c>
      <c r="AO100" s="433">
        <f>Y100/'2007output'!$D98</f>
        <v>1.7069645721540712E-7</v>
      </c>
      <c r="AP100" s="433">
        <f>Z100/'2007output'!$D98</f>
        <v>9.4374597374942357E-9</v>
      </c>
      <c r="AQ100" s="433">
        <f>AA100/'2007output'!$D98</f>
        <v>4.2674229081229631E-10</v>
      </c>
      <c r="AR100" s="433">
        <f>AB100/'2007output'!$D98</f>
        <v>0</v>
      </c>
      <c r="AS100" s="433">
        <f>AC100/'2007output'!$D98</f>
        <v>0</v>
      </c>
      <c r="AT100" s="433">
        <f>AD100/'2007output'!$D98</f>
        <v>0</v>
      </c>
      <c r="AU100" s="433">
        <f>AE100/'2007output'!$D98</f>
        <v>0</v>
      </c>
      <c r="AV100" s="433">
        <f>AF100/'2007output'!$D98</f>
        <v>0</v>
      </c>
      <c r="AW100" s="433">
        <f>AG100/'2007output'!$D98</f>
        <v>0</v>
      </c>
      <c r="AY100" s="370">
        <f>IFERROR(IF(SUMPRODUCT(US_CO2!C103:AX103/SUM(US_CO2!C103:AX103),US_CO2!C$6:AX$6)&gt;3.5,4,IF(SUMPRODUCT(US_CO2!C103:AX103/SUM(US_CO2!C103:AX103),US_CO2!C$6:AX$6)&gt;2.5,3,2)),"")</f>
        <v>4</v>
      </c>
      <c r="AZ100" s="370">
        <f>IFERROR(IF(SUMPRODUCT(US_CH4!C103:AC103/SUM(US_CH4!C103:AC103),US_CH4!C$6:AC$6)&gt;3.5,4,IF(SUMPRODUCT(US_CH4!C103:AC103/SUM(US_CH4!C103:AC103),US_CH4!C$6:AC$6)&gt;2.5,3,2)),"")</f>
        <v>4</v>
      </c>
      <c r="BA100" s="223">
        <f>IFERROR(IF(SUMPRODUCT(US_N2O!C103:AA103/SUM(US_N2O!C103:AA103),US_N2O!C$6:AA$6)&gt;3.5,4,IF(SUMPRODUCT(US_N2O!C103:AA103/SUM(US_N2O!C103:AA103),US_N2O!C$6:AA$6)&gt;2.5,3,2)),"")</f>
        <v>4</v>
      </c>
      <c r="BB100" s="223" t="str">
        <f>IFERROR(IF(SUMPRODUCT(US_Others!U105:V105/SUM(US_Others!U105:V105),US_Others!U$8:V$8)&gt;3.5,4,IF(SUMPRODUCT(US_Others!U105:V105/SUM(US_Others!U105:V105),US_Others!U$8:V$8)&gt;2.5,3,2)),"")</f>
        <v/>
      </c>
      <c r="BC100" s="223">
        <f>IFERROR(IF((US_Others!C105*US_Others!C$8/SUM(US_Others!C105,US_Others!H105,US_Others!N105)+ US_Others!H105*US_Others!H$8/SUM(US_Others!C105,US_Others!H105,US_Others!N105)+US_Others!N105*US_Others!N$8/SUM(US_Others!C105,US_Others!H105,US_Others!N105))&gt;3.5,4,IF((US_Others!C105*US_Others!C$8/SUM(US_Others!C105,US_Others!H105,US_Others!N105)+ US_Others!H105*US_Others!H$8/SUM(US_Others!C105,US_Others!H105,US_Others!N105)+US_Others!N105*US_Others!N$8/SUM(US_Others!C105,US_Others!H105,US_Others!N105))&gt;2.5,3,2)),"")</f>
        <v>4</v>
      </c>
      <c r="BD100" s="223">
        <f>IFERROR(IF((US_Others!D105*US_Others!D$8/SUM(US_Others!D105,US_Others!I105,US_Others!O105)+US_Others!I105*US_Others!I$8/SUM(US_Others!D105,US_Others!I105,US_Others!O105)+US_Others!O105*US_Others!O$8/SUM(US_Others!D105,US_Others!I105,US_Others!O105))&gt;3.5,4,IF((US_Others!D105*US_Others!D$8/SUM(US_Others!D105,US_Others!I105,US_Others!O105)+US_Others!I105*US_Others!I$8/SUM(US_Others!D105,US_Others!I105,US_Others!O105)+US_Others!O105*US_Others!O$8/SUM(US_Others!D105,US_Others!I105,US_Others!O105))&gt;2.5,3,2)),"")</f>
        <v>4</v>
      </c>
      <c r="BE100" s="223">
        <f>IFERROR(IF((US_Others!E105*US_Others!E$8/SUM(US_Others!E105,US_Others!J105,US_Others!P105,US_Others!W105)+US_Others!J105*US_Others!J$8/SUM(US_Others!E105,US_Others!J105,US_Others!P105,US_Others!W105)+US_Others!P105*US_Others!P$8/SUM(US_Others!E105,US_Others!J105,US_Others!P105,US_Others!W105)+US_Others!W105*US_Others!W$8/SUM(US_Others!E105,US_Others!J105,US_Others!P105,US_Others!W105))&gt;3.5,4,IF((US_Others!E105*US_Others!E$8/SUM(US_Others!E105,US_Others!J105,US_Others!P105,US_Others!W105)+US_Others!J105*US_Others!J$8/SUM(US_Others!E105,US_Others!J105,US_Others!P105,US_Others!W105)+US_Others!P105*US_Others!P$8/SUM(US_Others!E105,US_Others!J105,US_Others!P105,US_Others!W105)+US_Others!W105*US_Others!W$8/SUM(US_Others!E105,US_Others!J105,US_Others!P105,US_Others!W105))&gt;2.5,3,2)),"")</f>
        <v>4</v>
      </c>
      <c r="BF100" s="223">
        <f>IFERROR(IF((US_Others!F105*US_Others!F$8/SUM(US_Others!F105,US_Others!K105,US_Others!Q105)+US_Others!K105*US_Others!K$8/SUM(US_Others!F105,US_Others!K105,US_Others!Q105)+US_Others!Q105*US_Others!Q$8/SUM(US_Others!F105,US_Others!K105,US_Others!Q105))&gt;3.5,4,IF((US_Others!F105*US_Others!F$8/SUM(US_Others!F105,US_Others!K105,US_Others!Q105)+US_Others!K105*US_Others!K$8/SUM(US_Others!F105,US_Others!K105,US_Others!Q105)+US_Others!Q105*US_Others!Q$8/SUM(US_Others!F105,US_Others!K105,US_Others!Q105))&gt;2.5,3,2)),"")</f>
        <v>4</v>
      </c>
      <c r="BG100" s="223">
        <f>IFERROR(IF((US_Others!G105*US_Others!G$8/SUM(US_Others!G105,US_Others!L105,US_Others!R105)+US_Others!L105*US_Others!L$8/SUM(US_Others!G105,US_Others!L105,US_Others!R105)+US_Others!R105*US_Others!R$8/SUM(US_Others!G105,US_Others!L105,US_Others!R105))&gt;3.5,4,IF((US_Others!G105*US_Others!G$8/SUM(US_Others!G105,US_Others!L105,US_Others!R105)+US_Others!L105*US_Others!L$8/SUM(US_Others!G105,US_Others!L105,US_Others!R105)+US_Others!R105*US_Others!R$8/SUM(US_Others!G105,US_Others!L105,US_Others!R105))&gt;2.5,3,2)),"")</f>
        <v>4</v>
      </c>
      <c r="BH100" s="219" t="str">
        <f>IFERROR(IF((US_Others!Z105*US_Others!Z$8/SUM(US_Others!Z105,US_Others!AB105)+US_Others!AB105*US_Others!AB$8/SUM(US_Others!Z105,US_Others!AB105))&gt;3.5,4,IF((US_Others!Z105*US_Others!Z$8/SUM(US_Others!Z105,US_Others!AB105)+US_Others!AB105*US_Others!AB$8/SUM(US_Others!Z105,US_Others!AB105))&gt;2.5,3,2)),"")</f>
        <v/>
      </c>
      <c r="BI100" s="219" t="str">
        <f>IFERROR(IF((US_Others!AA105*US_Others!AA$8/SUM(US_Others!AA105,US_Others!AC105)+US_Others!AC105*US_Others!AC$8/SUM(US_Others!AA105,US_Others!AC105))&gt;3.5,4,IF((US_Others!AA105*US_Others!AA$8/SUM(US_Others!AA105,US_Others!AC105)+US_Others!AC105*US_Others!AC$8/SUM(US_Others!AA105,US_Others!AC105))&gt;2.5,3,2)),"")</f>
        <v/>
      </c>
      <c r="BJ100" s="219" t="str">
        <f>IFERROR(US_Others!AD105*US_Others!AD$8/US_Others!AD105,"")</f>
        <v/>
      </c>
      <c r="BK100" s="74" t="str">
        <f>IFERROR(US_Others!AE105*US_Others!AE$8/US_Others!AE105,"")</f>
        <v/>
      </c>
      <c r="BL100" s="219" t="str">
        <f>IFERROR(IF(SUMPRODUCT(US_Others!AG105:AI105/SUM(US_Others!AG105:AI105),US_Others!AG$8:AI$8)&gt;3.5,4,IF(SUMPRODUCT(US_Others!AG105:AI105/SUM(US_Others!AG105:AI105),US_Others!AG$8:AI$8)&gt;2.5,3,2)),"")</f>
        <v/>
      </c>
      <c r="BM100" s="219" t="str">
        <f>IFERROR(US_Others!AL105*US_Others!AL$8/US_Others!AL105,"")</f>
        <v/>
      </c>
    </row>
    <row r="101" spans="1:65">
      <c r="A101" s="200" t="s">
        <v>224</v>
      </c>
      <c r="B101" s="332">
        <v>333415</v>
      </c>
      <c r="C101" s="333">
        <f>SUM(US_CO2!C104:AX104)</f>
        <v>0.3190009212583485</v>
      </c>
      <c r="D101" s="333">
        <f>SUM(US_CH4!C104:AC104)</f>
        <v>1.8097704577851664E-4</v>
      </c>
      <c r="E101" s="333">
        <f>SUM(US_N2O!C104:AA104)</f>
        <v>2.3618399402449496E-4</v>
      </c>
      <c r="F101" s="332">
        <f>US_Others!V106+US_Others!U106</f>
        <v>0</v>
      </c>
      <c r="G101" s="332">
        <f>US_Others!C106+US_Others!H106+US_Others!N106</f>
        <v>3.4501267636704344E-2</v>
      </c>
      <c r="H101" s="332">
        <f>US_Others!D106+US_Others!I106+US_Others!O106</f>
        <v>0.56582078924195134</v>
      </c>
      <c r="I101" s="332">
        <f>US_Others!E106+US_Others!J106+US_Others!P106+US_Others!W106</f>
        <v>2.6151960868621895</v>
      </c>
      <c r="J101" s="332">
        <f>US_Others!F106+US_Others!K106+US_Others!Q106</f>
        <v>0.45196660604082695</v>
      </c>
      <c r="K101" s="332">
        <f>US_Others!G106+US_Others!L106+US_Others!R106</f>
        <v>4.4851647927715663E-2</v>
      </c>
      <c r="L101" s="332">
        <f>US_Others!Z106+US_Others!AB106</f>
        <v>0</v>
      </c>
      <c r="M101" s="332">
        <f>US_Others!AA106+US_Others!AC106</f>
        <v>0</v>
      </c>
      <c r="N101" s="332">
        <f>US_Others!AD106</f>
        <v>0</v>
      </c>
      <c r="O101" s="332">
        <f>US_Others!AE106</f>
        <v>0</v>
      </c>
      <c r="P101" s="332">
        <f>SUM(US_Others!AG106:AI106)</f>
        <v>0</v>
      </c>
      <c r="Q101" s="332">
        <f>US_Others!AL106</f>
        <v>0</v>
      </c>
      <c r="R101" s="332"/>
      <c r="S101" s="334">
        <f t="shared" si="1"/>
        <v>319.00092125834851</v>
      </c>
      <c r="T101" s="334">
        <f>D101*1000/Spec!I$6</f>
        <v>7.2390818311406655E-3</v>
      </c>
      <c r="U101" s="334">
        <f>E101*1000/Spec!I$7</f>
        <v>7.9256373833723145E-4</v>
      </c>
      <c r="V101" s="334">
        <f>F101*1000/Spec!I$8</f>
        <v>0</v>
      </c>
      <c r="W101" s="334">
        <f>G101*1000/Spec!I$9</f>
        <v>5.1112989091413839E-2</v>
      </c>
      <c r="X101" s="334">
        <f>H101*1000/Spec!I$10</f>
        <v>0.16166308264055754</v>
      </c>
      <c r="Y101" s="334">
        <f>I101*1000/Spec!I$11</f>
        <v>1.8288084523511814</v>
      </c>
      <c r="Z101" s="334">
        <f>J101*1000/Spec!I$12</f>
        <v>0.10111109754828343</v>
      </c>
      <c r="AA101" s="334">
        <f>K101*1000/Spec!I$15</f>
        <v>4.5720334279016981E-3</v>
      </c>
      <c r="AB101" s="334">
        <f>L101*1000/Spec!I$17</f>
        <v>0</v>
      </c>
      <c r="AC101" s="334">
        <f>M101*1000/Spec!I$18</f>
        <v>0</v>
      </c>
      <c r="AD101" s="335">
        <f>N101*1000/Spec!I$25</f>
        <v>0</v>
      </c>
      <c r="AE101" s="335">
        <f>O101*1000/Spec!I$26</f>
        <v>0</v>
      </c>
      <c r="AF101" s="334">
        <f>P101*1000/Spec!I$21</f>
        <v>0</v>
      </c>
      <c r="AG101" s="334">
        <f>Q101*1000/Spec!I$22</f>
        <v>0</v>
      </c>
      <c r="AI101" s="432">
        <f>S101/'2007output'!$D99</f>
        <v>9.4668376825139504E-3</v>
      </c>
      <c r="AJ101" s="432">
        <f>T101/'2007output'!$D99</f>
        <v>2.1483076724516209E-7</v>
      </c>
      <c r="AK101" s="432">
        <f>U101/'2007output'!$D99</f>
        <v>2.3520534781805643E-8</v>
      </c>
      <c r="AL101" s="433">
        <f>V101/'2007output'!$D99</f>
        <v>0</v>
      </c>
      <c r="AM101" s="433">
        <f>W101/'2007output'!$D99</f>
        <v>1.5168557171803388E-6</v>
      </c>
      <c r="AN101" s="433">
        <f>X101/'2007output'!$D99</f>
        <v>4.7975979397675303E-6</v>
      </c>
      <c r="AO101" s="433">
        <f>Y101/'2007output'!$D99</f>
        <v>5.4272673265407026E-5</v>
      </c>
      <c r="AP101" s="433">
        <f>Z101/'2007output'!$D99</f>
        <v>3.0006256552946642E-6</v>
      </c>
      <c r="AQ101" s="433">
        <f>AA101/'2007output'!$D99</f>
        <v>1.3568204809640651E-7</v>
      </c>
      <c r="AR101" s="433">
        <f>AB101/'2007output'!$D99</f>
        <v>0</v>
      </c>
      <c r="AS101" s="433">
        <f>AC101/'2007output'!$D99</f>
        <v>0</v>
      </c>
      <c r="AT101" s="433">
        <f>AD101/'2007output'!$D99</f>
        <v>0</v>
      </c>
      <c r="AU101" s="433">
        <f>AE101/'2007output'!$D99</f>
        <v>0</v>
      </c>
      <c r="AV101" s="433">
        <f>AF101/'2007output'!$D99</f>
        <v>0</v>
      </c>
      <c r="AW101" s="433">
        <f>AG101/'2007output'!$D99</f>
        <v>0</v>
      </c>
      <c r="AY101" s="370">
        <f>IFERROR(IF(SUMPRODUCT(US_CO2!C104:AX104/SUM(US_CO2!C104:AX104),US_CO2!C$6:AX$6)&gt;3.5,4,IF(SUMPRODUCT(US_CO2!C104:AX104/SUM(US_CO2!C104:AX104),US_CO2!C$6:AX$6)&gt;2.5,3,2)),"")</f>
        <v>4</v>
      </c>
      <c r="AZ101" s="370">
        <f>IFERROR(IF(SUMPRODUCT(US_CH4!C104:AC104/SUM(US_CH4!C104:AC104),US_CH4!C$6:AC$6)&gt;3.5,4,IF(SUMPRODUCT(US_CH4!C104:AC104/SUM(US_CH4!C104:AC104),US_CH4!C$6:AC$6)&gt;2.5,3,2)),"")</f>
        <v>4</v>
      </c>
      <c r="BA101" s="223">
        <f>IFERROR(IF(SUMPRODUCT(US_N2O!C104:AA104/SUM(US_N2O!C104:AA104),US_N2O!C$6:AA$6)&gt;3.5,4,IF(SUMPRODUCT(US_N2O!C104:AA104/SUM(US_N2O!C104:AA104),US_N2O!C$6:AA$6)&gt;2.5,3,2)),"")</f>
        <v>4</v>
      </c>
      <c r="BB101" s="223" t="str">
        <f>IFERROR(IF(SUMPRODUCT(US_Others!U106:V106/SUM(US_Others!U106:V106),US_Others!U$8:V$8)&gt;3.5,4,IF(SUMPRODUCT(US_Others!U106:V106/SUM(US_Others!U106:V106),US_Others!U$8:V$8)&gt;2.5,3,2)),"")</f>
        <v/>
      </c>
      <c r="BC101" s="223">
        <f>IFERROR(IF((US_Others!C106*US_Others!C$8/SUM(US_Others!C106,US_Others!H106,US_Others!N106)+ US_Others!H106*US_Others!H$8/SUM(US_Others!C106,US_Others!H106,US_Others!N106)+US_Others!N106*US_Others!N$8/SUM(US_Others!C106,US_Others!H106,US_Others!N106))&gt;3.5,4,IF((US_Others!C106*US_Others!C$8/SUM(US_Others!C106,US_Others!H106,US_Others!N106)+ US_Others!H106*US_Others!H$8/SUM(US_Others!C106,US_Others!H106,US_Others!N106)+US_Others!N106*US_Others!N$8/SUM(US_Others!C106,US_Others!H106,US_Others!N106))&gt;2.5,3,2)),"")</f>
        <v>4</v>
      </c>
      <c r="BD101" s="223">
        <f>IFERROR(IF((US_Others!D106*US_Others!D$8/SUM(US_Others!D106,US_Others!I106,US_Others!O106)+US_Others!I106*US_Others!I$8/SUM(US_Others!D106,US_Others!I106,US_Others!O106)+US_Others!O106*US_Others!O$8/SUM(US_Others!D106,US_Others!I106,US_Others!O106))&gt;3.5,4,IF((US_Others!D106*US_Others!D$8/SUM(US_Others!D106,US_Others!I106,US_Others!O106)+US_Others!I106*US_Others!I$8/SUM(US_Others!D106,US_Others!I106,US_Others!O106)+US_Others!O106*US_Others!O$8/SUM(US_Others!D106,US_Others!I106,US_Others!O106))&gt;2.5,3,2)),"")</f>
        <v>4</v>
      </c>
      <c r="BE101" s="223">
        <f>IFERROR(IF((US_Others!E106*US_Others!E$8/SUM(US_Others!E106,US_Others!J106,US_Others!P106,US_Others!W106)+US_Others!J106*US_Others!J$8/SUM(US_Others!E106,US_Others!J106,US_Others!P106,US_Others!W106)+US_Others!P106*US_Others!P$8/SUM(US_Others!E106,US_Others!J106,US_Others!P106,US_Others!W106)+US_Others!W106*US_Others!W$8/SUM(US_Others!E106,US_Others!J106,US_Others!P106,US_Others!W106))&gt;3.5,4,IF((US_Others!E106*US_Others!E$8/SUM(US_Others!E106,US_Others!J106,US_Others!P106,US_Others!W106)+US_Others!J106*US_Others!J$8/SUM(US_Others!E106,US_Others!J106,US_Others!P106,US_Others!W106)+US_Others!P106*US_Others!P$8/SUM(US_Others!E106,US_Others!J106,US_Others!P106,US_Others!W106)+US_Others!W106*US_Others!W$8/SUM(US_Others!E106,US_Others!J106,US_Others!P106,US_Others!W106))&gt;2.5,3,2)),"")</f>
        <v>4</v>
      </c>
      <c r="BF101" s="223">
        <f>IFERROR(IF((US_Others!F106*US_Others!F$8/SUM(US_Others!F106,US_Others!K106,US_Others!Q106)+US_Others!K106*US_Others!K$8/SUM(US_Others!F106,US_Others!K106,US_Others!Q106)+US_Others!Q106*US_Others!Q$8/SUM(US_Others!F106,US_Others!K106,US_Others!Q106))&gt;3.5,4,IF((US_Others!F106*US_Others!F$8/SUM(US_Others!F106,US_Others!K106,US_Others!Q106)+US_Others!K106*US_Others!K$8/SUM(US_Others!F106,US_Others!K106,US_Others!Q106)+US_Others!Q106*US_Others!Q$8/SUM(US_Others!F106,US_Others!K106,US_Others!Q106))&gt;2.5,3,2)),"")</f>
        <v>4</v>
      </c>
      <c r="BG101" s="223">
        <f>IFERROR(IF((US_Others!G106*US_Others!G$8/SUM(US_Others!G106,US_Others!L106,US_Others!R106)+US_Others!L106*US_Others!L$8/SUM(US_Others!G106,US_Others!L106,US_Others!R106)+US_Others!R106*US_Others!R$8/SUM(US_Others!G106,US_Others!L106,US_Others!R106))&gt;3.5,4,IF((US_Others!G106*US_Others!G$8/SUM(US_Others!G106,US_Others!L106,US_Others!R106)+US_Others!L106*US_Others!L$8/SUM(US_Others!G106,US_Others!L106,US_Others!R106)+US_Others!R106*US_Others!R$8/SUM(US_Others!G106,US_Others!L106,US_Others!R106))&gt;2.5,3,2)),"")</f>
        <v>4</v>
      </c>
      <c r="BH101" s="219" t="str">
        <f>IFERROR(IF((US_Others!Z106*US_Others!Z$8/SUM(US_Others!Z106,US_Others!AB106)+US_Others!AB106*US_Others!AB$8/SUM(US_Others!Z106,US_Others!AB106))&gt;3.5,4,IF((US_Others!Z106*US_Others!Z$8/SUM(US_Others!Z106,US_Others!AB106)+US_Others!AB106*US_Others!AB$8/SUM(US_Others!Z106,US_Others!AB106))&gt;2.5,3,2)),"")</f>
        <v/>
      </c>
      <c r="BI101" s="219" t="str">
        <f>IFERROR(IF((US_Others!AA106*US_Others!AA$8/SUM(US_Others!AA106,US_Others!AC106)+US_Others!AC106*US_Others!AC$8/SUM(US_Others!AA106,US_Others!AC106))&gt;3.5,4,IF((US_Others!AA106*US_Others!AA$8/SUM(US_Others!AA106,US_Others!AC106)+US_Others!AC106*US_Others!AC$8/SUM(US_Others!AA106,US_Others!AC106))&gt;2.5,3,2)),"")</f>
        <v/>
      </c>
      <c r="BJ101" s="219" t="str">
        <f>IFERROR(US_Others!AD106*US_Others!AD$8/US_Others!AD106,"")</f>
        <v/>
      </c>
      <c r="BK101" s="74" t="str">
        <f>IFERROR(US_Others!AE106*US_Others!AE$8/US_Others!AE106,"")</f>
        <v/>
      </c>
      <c r="BL101" s="219" t="str">
        <f>IFERROR(IF(SUMPRODUCT(US_Others!AG106:AI106/SUM(US_Others!AG106:AI106),US_Others!AG$8:AI$8)&gt;3.5,4,IF(SUMPRODUCT(US_Others!AG106:AI106/SUM(US_Others!AG106:AI106),US_Others!AG$8:AI$8)&gt;2.5,3,2)),"")</f>
        <v/>
      </c>
      <c r="BM101" s="219" t="str">
        <f>IFERROR(US_Others!AL106*US_Others!AL$8/US_Others!AL106,"")</f>
        <v/>
      </c>
    </row>
    <row r="102" spans="1:65">
      <c r="A102" s="200" t="s">
        <v>225</v>
      </c>
      <c r="B102" s="332">
        <v>333511</v>
      </c>
      <c r="C102" s="333">
        <f>SUM(US_CO2!C105:AX105)</f>
        <v>0.11596569959918179</v>
      </c>
      <c r="D102" s="333">
        <f>SUM(US_CH4!C105:AC105)</f>
        <v>6.6309520697063881E-5</v>
      </c>
      <c r="E102" s="333">
        <f>SUM(US_N2O!C105:AA105)</f>
        <v>8.7778889459388777E-5</v>
      </c>
      <c r="F102" s="332">
        <f>US_Others!V107+US_Others!U107</f>
        <v>0</v>
      </c>
      <c r="G102" s="332">
        <f>US_Others!C107+US_Others!H107+US_Others!N107</f>
        <v>0</v>
      </c>
      <c r="H102" s="332">
        <f>US_Others!D107+US_Others!I107+US_Others!O107</f>
        <v>0</v>
      </c>
      <c r="I102" s="332">
        <f>US_Others!E107+US_Others!J107+US_Others!P107+US_Others!W107</f>
        <v>0</v>
      </c>
      <c r="J102" s="332">
        <f>US_Others!F107+US_Others!K107+US_Others!Q107</f>
        <v>0</v>
      </c>
      <c r="K102" s="332">
        <f>US_Others!G107+US_Others!L107+US_Others!R107</f>
        <v>0</v>
      </c>
      <c r="L102" s="332">
        <f>US_Others!Z107+US_Others!AB107</f>
        <v>0</v>
      </c>
      <c r="M102" s="332">
        <f>US_Others!AA107+US_Others!AC107</f>
        <v>0</v>
      </c>
      <c r="N102" s="332">
        <f>US_Others!AD107</f>
        <v>0</v>
      </c>
      <c r="O102" s="332">
        <f>US_Others!AE107</f>
        <v>0</v>
      </c>
      <c r="P102" s="332">
        <f>SUM(US_Others!AG107:AI107)</f>
        <v>0</v>
      </c>
      <c r="Q102" s="332">
        <f>US_Others!AL107</f>
        <v>0</v>
      </c>
      <c r="R102" s="332"/>
      <c r="S102" s="334">
        <f t="shared" si="1"/>
        <v>115.96569959918179</v>
      </c>
      <c r="T102" s="334">
        <f>D102*1000/Spec!I$6</f>
        <v>2.6523808278825552E-3</v>
      </c>
      <c r="U102" s="334">
        <f>E102*1000/Spec!I$7</f>
        <v>2.9456003174291534E-4</v>
      </c>
      <c r="V102" s="334">
        <f>F102*1000/Spec!I$8</f>
        <v>0</v>
      </c>
      <c r="W102" s="334">
        <f>G102*1000/Spec!I$9</f>
        <v>0</v>
      </c>
      <c r="X102" s="334">
        <f>H102*1000/Spec!I$10</f>
        <v>0</v>
      </c>
      <c r="Y102" s="334">
        <f>I102*1000/Spec!I$11</f>
        <v>0</v>
      </c>
      <c r="Z102" s="334">
        <f>J102*1000/Spec!I$12</f>
        <v>0</v>
      </c>
      <c r="AA102" s="334">
        <f>K102*1000/Spec!I$15</f>
        <v>0</v>
      </c>
      <c r="AB102" s="334">
        <f>L102*1000/Spec!I$17</f>
        <v>0</v>
      </c>
      <c r="AC102" s="334">
        <f>M102*1000/Spec!I$18</f>
        <v>0</v>
      </c>
      <c r="AD102" s="335">
        <f>N102*1000/Spec!I$25</f>
        <v>0</v>
      </c>
      <c r="AE102" s="335">
        <f>O102*1000/Spec!I$26</f>
        <v>0</v>
      </c>
      <c r="AF102" s="334">
        <f>P102*1000/Spec!I$21</f>
        <v>0</v>
      </c>
      <c r="AG102" s="334">
        <f>Q102*1000/Spec!I$22</f>
        <v>0</v>
      </c>
      <c r="AI102" s="432">
        <f>S102/'2007output'!$D100</f>
        <v>2.0265279786033801E-2</v>
      </c>
      <c r="AJ102" s="432">
        <f>T102/'2007output'!$D100</f>
        <v>4.6350981162477457E-7</v>
      </c>
      <c r="AK102" s="432">
        <f>U102/'2007output'!$D100</f>
        <v>5.1475060967901017E-8</v>
      </c>
      <c r="AL102" s="433">
        <f>V102/'2007output'!$D100</f>
        <v>0</v>
      </c>
      <c r="AM102" s="433">
        <f>W102/'2007output'!$D100</f>
        <v>0</v>
      </c>
      <c r="AN102" s="433">
        <f>X102/'2007output'!$D100</f>
        <v>0</v>
      </c>
      <c r="AO102" s="433">
        <f>Y102/'2007output'!$D100</f>
        <v>0</v>
      </c>
      <c r="AP102" s="433">
        <f>Z102/'2007output'!$D100</f>
        <v>0</v>
      </c>
      <c r="AQ102" s="433">
        <f>AA102/'2007output'!$D100</f>
        <v>0</v>
      </c>
      <c r="AR102" s="433">
        <f>AB102/'2007output'!$D100</f>
        <v>0</v>
      </c>
      <c r="AS102" s="433">
        <f>AC102/'2007output'!$D100</f>
        <v>0</v>
      </c>
      <c r="AT102" s="433">
        <f>AD102/'2007output'!$D100</f>
        <v>0</v>
      </c>
      <c r="AU102" s="433">
        <f>AE102/'2007output'!$D100</f>
        <v>0</v>
      </c>
      <c r="AV102" s="433">
        <f>AF102/'2007output'!$D100</f>
        <v>0</v>
      </c>
      <c r="AW102" s="433">
        <f>AG102/'2007output'!$D100</f>
        <v>0</v>
      </c>
      <c r="AY102" s="370">
        <f>IFERROR(IF(SUMPRODUCT(US_CO2!C105:AX105/SUM(US_CO2!C105:AX105),US_CO2!C$6:AX$6)&gt;3.5,4,IF(SUMPRODUCT(US_CO2!C105:AX105/SUM(US_CO2!C105:AX105),US_CO2!C$6:AX$6)&gt;2.5,3,2)),"")</f>
        <v>4</v>
      </c>
      <c r="AZ102" s="370">
        <f>IFERROR(IF(SUMPRODUCT(US_CH4!C105:AC105/SUM(US_CH4!C105:AC105),US_CH4!C$6:AC$6)&gt;3.5,4,IF(SUMPRODUCT(US_CH4!C105:AC105/SUM(US_CH4!C105:AC105),US_CH4!C$6:AC$6)&gt;2.5,3,2)),"")</f>
        <v>4</v>
      </c>
      <c r="BA102" s="223">
        <f>IFERROR(IF(SUMPRODUCT(US_N2O!C105:AA105/SUM(US_N2O!C105:AA105),US_N2O!C$6:AA$6)&gt;3.5,4,IF(SUMPRODUCT(US_N2O!C105:AA105/SUM(US_N2O!C105:AA105),US_N2O!C$6:AA$6)&gt;2.5,3,2)),"")</f>
        <v>4</v>
      </c>
      <c r="BB102" s="223" t="str">
        <f>IFERROR(IF(SUMPRODUCT(US_Others!U107:V107/SUM(US_Others!U107:V107),US_Others!U$8:V$8)&gt;3.5,4,IF(SUMPRODUCT(US_Others!U107:V107/SUM(US_Others!U107:V107),US_Others!U$8:V$8)&gt;2.5,3,2)),"")</f>
        <v/>
      </c>
      <c r="BC102" s="223" t="str">
        <f>IFERROR(IF((US_Others!C107*US_Others!C$8/SUM(US_Others!C107,US_Others!H107,US_Others!N107)+ US_Others!H107*US_Others!H$8/SUM(US_Others!C107,US_Others!H107,US_Others!N107)+US_Others!N107*US_Others!N$8/SUM(US_Others!C107,US_Others!H107,US_Others!N107))&gt;3.5,4,IF((US_Others!C107*US_Others!C$8/SUM(US_Others!C107,US_Others!H107,US_Others!N107)+ US_Others!H107*US_Others!H$8/SUM(US_Others!C107,US_Others!H107,US_Others!N107)+US_Others!N107*US_Others!N$8/SUM(US_Others!C107,US_Others!H107,US_Others!N107))&gt;2.5,3,2)),"")</f>
        <v/>
      </c>
      <c r="BD102" s="223" t="str">
        <f>IFERROR(IF((US_Others!D107*US_Others!D$8/SUM(US_Others!D107,US_Others!I107,US_Others!O107)+US_Others!I107*US_Others!I$8/SUM(US_Others!D107,US_Others!I107,US_Others!O107)+US_Others!O107*US_Others!O$8/SUM(US_Others!D107,US_Others!I107,US_Others!O107))&gt;3.5,4,IF((US_Others!D107*US_Others!D$8/SUM(US_Others!D107,US_Others!I107,US_Others!O107)+US_Others!I107*US_Others!I$8/SUM(US_Others!D107,US_Others!I107,US_Others!O107)+US_Others!O107*US_Others!O$8/SUM(US_Others!D107,US_Others!I107,US_Others!O107))&gt;2.5,3,2)),"")</f>
        <v/>
      </c>
      <c r="BE102" s="223" t="str">
        <f>IFERROR(IF((US_Others!E107*US_Others!E$8/SUM(US_Others!E107,US_Others!J107,US_Others!P107,US_Others!W107)+US_Others!J107*US_Others!J$8/SUM(US_Others!E107,US_Others!J107,US_Others!P107,US_Others!W107)+US_Others!P107*US_Others!P$8/SUM(US_Others!E107,US_Others!J107,US_Others!P107,US_Others!W107)+US_Others!W107*US_Others!W$8/SUM(US_Others!E107,US_Others!J107,US_Others!P107,US_Others!W107))&gt;3.5,4,IF((US_Others!E107*US_Others!E$8/SUM(US_Others!E107,US_Others!J107,US_Others!P107,US_Others!W107)+US_Others!J107*US_Others!J$8/SUM(US_Others!E107,US_Others!J107,US_Others!P107,US_Others!W107)+US_Others!P107*US_Others!P$8/SUM(US_Others!E107,US_Others!J107,US_Others!P107,US_Others!W107)+US_Others!W107*US_Others!W$8/SUM(US_Others!E107,US_Others!J107,US_Others!P107,US_Others!W107))&gt;2.5,3,2)),"")</f>
        <v/>
      </c>
      <c r="BF102" s="223" t="str">
        <f>IFERROR(IF((US_Others!F107*US_Others!F$8/SUM(US_Others!F107,US_Others!K107,US_Others!Q107)+US_Others!K107*US_Others!K$8/SUM(US_Others!F107,US_Others!K107,US_Others!Q107)+US_Others!Q107*US_Others!Q$8/SUM(US_Others!F107,US_Others!K107,US_Others!Q107))&gt;3.5,4,IF((US_Others!F107*US_Others!F$8/SUM(US_Others!F107,US_Others!K107,US_Others!Q107)+US_Others!K107*US_Others!K$8/SUM(US_Others!F107,US_Others!K107,US_Others!Q107)+US_Others!Q107*US_Others!Q$8/SUM(US_Others!F107,US_Others!K107,US_Others!Q107))&gt;2.5,3,2)),"")</f>
        <v/>
      </c>
      <c r="BG102" s="223" t="str">
        <f>IFERROR(IF((US_Others!G107*US_Others!G$8/SUM(US_Others!G107,US_Others!L107,US_Others!R107)+US_Others!L107*US_Others!L$8/SUM(US_Others!G107,US_Others!L107,US_Others!R107)+US_Others!R107*US_Others!R$8/SUM(US_Others!G107,US_Others!L107,US_Others!R107))&gt;3.5,4,IF((US_Others!G107*US_Others!G$8/SUM(US_Others!G107,US_Others!L107,US_Others!R107)+US_Others!L107*US_Others!L$8/SUM(US_Others!G107,US_Others!L107,US_Others!R107)+US_Others!R107*US_Others!R$8/SUM(US_Others!G107,US_Others!L107,US_Others!R107))&gt;2.5,3,2)),"")</f>
        <v/>
      </c>
      <c r="BH102" s="219" t="str">
        <f>IFERROR(IF((US_Others!Z107*US_Others!Z$8/SUM(US_Others!Z107,US_Others!AB107)+US_Others!AB107*US_Others!AB$8/SUM(US_Others!Z107,US_Others!AB107))&gt;3.5,4,IF((US_Others!Z107*US_Others!Z$8/SUM(US_Others!Z107,US_Others!AB107)+US_Others!AB107*US_Others!AB$8/SUM(US_Others!Z107,US_Others!AB107))&gt;2.5,3,2)),"")</f>
        <v/>
      </c>
      <c r="BI102" s="219" t="str">
        <f>IFERROR(IF((US_Others!AA107*US_Others!AA$8/SUM(US_Others!AA107,US_Others!AC107)+US_Others!AC107*US_Others!AC$8/SUM(US_Others!AA107,US_Others!AC107))&gt;3.5,4,IF((US_Others!AA107*US_Others!AA$8/SUM(US_Others!AA107,US_Others!AC107)+US_Others!AC107*US_Others!AC$8/SUM(US_Others!AA107,US_Others!AC107))&gt;2.5,3,2)),"")</f>
        <v/>
      </c>
      <c r="BJ102" s="219" t="str">
        <f>IFERROR(US_Others!AD107*US_Others!AD$8/US_Others!AD107,"")</f>
        <v/>
      </c>
      <c r="BK102" s="74" t="str">
        <f>IFERROR(US_Others!AE107*US_Others!AE$8/US_Others!AE107,"")</f>
        <v/>
      </c>
      <c r="BL102" s="219" t="str">
        <f>IFERROR(IF(SUMPRODUCT(US_Others!AG107:AI107/SUM(US_Others!AG107:AI107),US_Others!AG$8:AI$8)&gt;3.5,4,IF(SUMPRODUCT(US_Others!AG107:AI107/SUM(US_Others!AG107:AI107),US_Others!AG$8:AI$8)&gt;2.5,3,2)),"")</f>
        <v/>
      </c>
      <c r="BM102" s="219" t="str">
        <f>IFERROR(US_Others!AL107*US_Others!AL$8/US_Others!AL107,"")</f>
        <v/>
      </c>
    </row>
    <row r="103" spans="1:65">
      <c r="A103" s="200" t="s">
        <v>226</v>
      </c>
      <c r="B103" s="332" t="s">
        <v>227</v>
      </c>
      <c r="C103" s="333">
        <f>SUM(US_CO2!C106:AX106)</f>
        <v>8.5977617534490694E-2</v>
      </c>
      <c r="D103" s="333">
        <f>SUM(US_CH4!C106:AC106)</f>
        <v>5.0083925767762906E-5</v>
      </c>
      <c r="E103" s="333">
        <f>SUM(US_N2O!C106:AA106)</f>
        <v>6.8486241849755671E-5</v>
      </c>
      <c r="F103" s="332">
        <f>US_Others!V108+US_Others!U108</f>
        <v>0</v>
      </c>
      <c r="G103" s="332">
        <f>US_Others!C108+US_Others!H108+US_Others!N108</f>
        <v>1.8730329878775431E-5</v>
      </c>
      <c r="H103" s="332">
        <f>US_Others!D108+US_Others!I108+US_Others!O108</f>
        <v>3.0717741001191711E-4</v>
      </c>
      <c r="I103" s="332">
        <f>US_Others!E108+US_Others!J108+US_Others!P108+US_Others!W108</f>
        <v>1.4197590048111778E-3</v>
      </c>
      <c r="J103" s="332">
        <f>US_Others!F108+US_Others!K108+US_Others!Q108</f>
        <v>2.4536732141195816E-4</v>
      </c>
      <c r="K103" s="332">
        <f>US_Others!G108+US_Others!L108+US_Others!R108</f>
        <v>2.4349428842408067E-5</v>
      </c>
      <c r="L103" s="332">
        <f>US_Others!Z108+US_Others!AB108</f>
        <v>0</v>
      </c>
      <c r="M103" s="332">
        <f>US_Others!AA108+US_Others!AC108</f>
        <v>0</v>
      </c>
      <c r="N103" s="332">
        <f>US_Others!AD108</f>
        <v>0</v>
      </c>
      <c r="O103" s="332">
        <f>US_Others!AE108</f>
        <v>0</v>
      </c>
      <c r="P103" s="332">
        <f>SUM(US_Others!AG108:AI108)</f>
        <v>0</v>
      </c>
      <c r="Q103" s="332">
        <f>US_Others!AL108</f>
        <v>0</v>
      </c>
      <c r="R103" s="332"/>
      <c r="S103" s="334">
        <f t="shared" si="1"/>
        <v>85.97761753449069</v>
      </c>
      <c r="T103" s="334">
        <f>D103*1000/Spec!I$6</f>
        <v>2.003357030710516E-3</v>
      </c>
      <c r="U103" s="334">
        <f>E103*1000/Spec!I$7</f>
        <v>2.2981960352267005E-4</v>
      </c>
      <c r="V103" s="334">
        <f>F103*1000/Spec!I$8</f>
        <v>0</v>
      </c>
      <c r="W103" s="334">
        <f>G103*1000/Spec!I$9</f>
        <v>2.7748636857445082E-5</v>
      </c>
      <c r="X103" s="334">
        <f>H103*1000/Spec!I$10</f>
        <v>8.7764974289119172E-5</v>
      </c>
      <c r="Y103" s="334">
        <f>I103*1000/Spec!I$11</f>
        <v>9.9283846490292151E-4</v>
      </c>
      <c r="Z103" s="334">
        <f>J103*1000/Spec!I$12</f>
        <v>5.4892018212966029E-5</v>
      </c>
      <c r="AA103" s="334">
        <f>K103*1000/Spec!I$15</f>
        <v>2.4821028381659598E-6</v>
      </c>
      <c r="AB103" s="334">
        <f>L103*1000/Spec!I$17</f>
        <v>0</v>
      </c>
      <c r="AC103" s="334">
        <f>M103*1000/Spec!I$18</f>
        <v>0</v>
      </c>
      <c r="AD103" s="335">
        <f>N103*1000/Spec!I$25</f>
        <v>0</v>
      </c>
      <c r="AE103" s="335">
        <f>O103*1000/Spec!I$26</f>
        <v>0</v>
      </c>
      <c r="AF103" s="334">
        <f>P103*1000/Spec!I$21</f>
        <v>0</v>
      </c>
      <c r="AG103" s="334">
        <f>Q103*1000/Spec!I$22</f>
        <v>0</v>
      </c>
      <c r="AI103" s="432">
        <f>S103/'2007output'!$D101</f>
        <v>1.1493028461525671E-2</v>
      </c>
      <c r="AJ103" s="432">
        <f>T103/'2007output'!$D101</f>
        <v>2.6779806224936365E-7</v>
      </c>
      <c r="AK103" s="432">
        <f>U103/'2007output'!$D101</f>
        <v>3.0721056480112422E-8</v>
      </c>
      <c r="AL103" s="433">
        <f>V103/'2007output'!$D101</f>
        <v>0</v>
      </c>
      <c r="AM103" s="433">
        <f>W103/'2007output'!$D101</f>
        <v>3.7092894908750017E-9</v>
      </c>
      <c r="AN103" s="433">
        <f>X103/'2007output'!$D101</f>
        <v>1.1731952761138936E-8</v>
      </c>
      <c r="AO103" s="433">
        <f>Y103/'2007output'!$D101</f>
        <v>1.3271734042001362E-7</v>
      </c>
      <c r="AP103" s="433">
        <f>Z103/'2007output'!$D101</f>
        <v>7.3376716606403142E-9</v>
      </c>
      <c r="AQ103" s="433">
        <f>AA103/'2007output'!$D101</f>
        <v>3.3179424344982821E-10</v>
      </c>
      <c r="AR103" s="433">
        <f>AB103/'2007output'!$D101</f>
        <v>0</v>
      </c>
      <c r="AS103" s="433">
        <f>AC103/'2007output'!$D101</f>
        <v>0</v>
      </c>
      <c r="AT103" s="433">
        <f>AD103/'2007output'!$D101</f>
        <v>0</v>
      </c>
      <c r="AU103" s="433">
        <f>AE103/'2007output'!$D101</f>
        <v>0</v>
      </c>
      <c r="AV103" s="433">
        <f>AF103/'2007output'!$D101</f>
        <v>0</v>
      </c>
      <c r="AW103" s="433">
        <f>AG103/'2007output'!$D101</f>
        <v>0</v>
      </c>
      <c r="AY103" s="370">
        <f>IFERROR(IF(SUMPRODUCT(US_CO2!C106:AX106/SUM(US_CO2!C106:AX106),US_CO2!C$6:AX$6)&gt;3.5,4,IF(SUMPRODUCT(US_CO2!C106:AX106/SUM(US_CO2!C106:AX106),US_CO2!C$6:AX$6)&gt;2.5,3,2)),"")</f>
        <v>4</v>
      </c>
      <c r="AZ103" s="370">
        <f>IFERROR(IF(SUMPRODUCT(US_CH4!C106:AC106/SUM(US_CH4!C106:AC106),US_CH4!C$6:AC$6)&gt;3.5,4,IF(SUMPRODUCT(US_CH4!C106:AC106/SUM(US_CH4!C106:AC106),US_CH4!C$6:AC$6)&gt;2.5,3,2)),"")</f>
        <v>4</v>
      </c>
      <c r="BA103" s="223">
        <f>IFERROR(IF(SUMPRODUCT(US_N2O!C106:AA106/SUM(US_N2O!C106:AA106),US_N2O!C$6:AA$6)&gt;3.5,4,IF(SUMPRODUCT(US_N2O!C106:AA106/SUM(US_N2O!C106:AA106),US_N2O!C$6:AA$6)&gt;2.5,3,2)),"")</f>
        <v>4</v>
      </c>
      <c r="BB103" s="223" t="str">
        <f>IFERROR(IF(SUMPRODUCT(US_Others!U108:V108/SUM(US_Others!U108:V108),US_Others!U$8:V$8)&gt;3.5,4,IF(SUMPRODUCT(US_Others!U108:V108/SUM(US_Others!U108:V108),US_Others!U$8:V$8)&gt;2.5,3,2)),"")</f>
        <v/>
      </c>
      <c r="BC103" s="223">
        <f>IFERROR(IF((US_Others!C108*US_Others!C$8/SUM(US_Others!C108,US_Others!H108,US_Others!N108)+ US_Others!H108*US_Others!H$8/SUM(US_Others!C108,US_Others!H108,US_Others!N108)+US_Others!N108*US_Others!N$8/SUM(US_Others!C108,US_Others!H108,US_Others!N108))&gt;3.5,4,IF((US_Others!C108*US_Others!C$8/SUM(US_Others!C108,US_Others!H108,US_Others!N108)+ US_Others!H108*US_Others!H$8/SUM(US_Others!C108,US_Others!H108,US_Others!N108)+US_Others!N108*US_Others!N$8/SUM(US_Others!C108,US_Others!H108,US_Others!N108))&gt;2.5,3,2)),"")</f>
        <v>4</v>
      </c>
      <c r="BD103" s="223">
        <f>IFERROR(IF((US_Others!D108*US_Others!D$8/SUM(US_Others!D108,US_Others!I108,US_Others!O108)+US_Others!I108*US_Others!I$8/SUM(US_Others!D108,US_Others!I108,US_Others!O108)+US_Others!O108*US_Others!O$8/SUM(US_Others!D108,US_Others!I108,US_Others!O108))&gt;3.5,4,IF((US_Others!D108*US_Others!D$8/SUM(US_Others!D108,US_Others!I108,US_Others!O108)+US_Others!I108*US_Others!I$8/SUM(US_Others!D108,US_Others!I108,US_Others!O108)+US_Others!O108*US_Others!O$8/SUM(US_Others!D108,US_Others!I108,US_Others!O108))&gt;2.5,3,2)),"")</f>
        <v>4</v>
      </c>
      <c r="BE103" s="223">
        <f>IFERROR(IF((US_Others!E108*US_Others!E$8/SUM(US_Others!E108,US_Others!J108,US_Others!P108,US_Others!W108)+US_Others!J108*US_Others!J$8/SUM(US_Others!E108,US_Others!J108,US_Others!P108,US_Others!W108)+US_Others!P108*US_Others!P$8/SUM(US_Others!E108,US_Others!J108,US_Others!P108,US_Others!W108)+US_Others!W108*US_Others!W$8/SUM(US_Others!E108,US_Others!J108,US_Others!P108,US_Others!W108))&gt;3.5,4,IF((US_Others!E108*US_Others!E$8/SUM(US_Others!E108,US_Others!J108,US_Others!P108,US_Others!W108)+US_Others!J108*US_Others!J$8/SUM(US_Others!E108,US_Others!J108,US_Others!P108,US_Others!W108)+US_Others!P108*US_Others!P$8/SUM(US_Others!E108,US_Others!J108,US_Others!P108,US_Others!W108)+US_Others!W108*US_Others!W$8/SUM(US_Others!E108,US_Others!J108,US_Others!P108,US_Others!W108))&gt;2.5,3,2)),"")</f>
        <v>4</v>
      </c>
      <c r="BF103" s="223">
        <f>IFERROR(IF((US_Others!F108*US_Others!F$8/SUM(US_Others!F108,US_Others!K108,US_Others!Q108)+US_Others!K108*US_Others!K$8/SUM(US_Others!F108,US_Others!K108,US_Others!Q108)+US_Others!Q108*US_Others!Q$8/SUM(US_Others!F108,US_Others!K108,US_Others!Q108))&gt;3.5,4,IF((US_Others!F108*US_Others!F$8/SUM(US_Others!F108,US_Others!K108,US_Others!Q108)+US_Others!K108*US_Others!K$8/SUM(US_Others!F108,US_Others!K108,US_Others!Q108)+US_Others!Q108*US_Others!Q$8/SUM(US_Others!F108,US_Others!K108,US_Others!Q108))&gt;2.5,3,2)),"")</f>
        <v>4</v>
      </c>
      <c r="BG103" s="223">
        <f>IFERROR(IF((US_Others!G108*US_Others!G$8/SUM(US_Others!G108,US_Others!L108,US_Others!R108)+US_Others!L108*US_Others!L$8/SUM(US_Others!G108,US_Others!L108,US_Others!R108)+US_Others!R108*US_Others!R$8/SUM(US_Others!G108,US_Others!L108,US_Others!R108))&gt;3.5,4,IF((US_Others!G108*US_Others!G$8/SUM(US_Others!G108,US_Others!L108,US_Others!R108)+US_Others!L108*US_Others!L$8/SUM(US_Others!G108,US_Others!L108,US_Others!R108)+US_Others!R108*US_Others!R$8/SUM(US_Others!G108,US_Others!L108,US_Others!R108))&gt;2.5,3,2)),"")</f>
        <v>4</v>
      </c>
      <c r="BH103" s="219" t="str">
        <f>IFERROR(IF((US_Others!Z108*US_Others!Z$8/SUM(US_Others!Z108,US_Others!AB108)+US_Others!AB108*US_Others!AB$8/SUM(US_Others!Z108,US_Others!AB108))&gt;3.5,4,IF((US_Others!Z108*US_Others!Z$8/SUM(US_Others!Z108,US_Others!AB108)+US_Others!AB108*US_Others!AB$8/SUM(US_Others!Z108,US_Others!AB108))&gt;2.5,3,2)),"")</f>
        <v/>
      </c>
      <c r="BI103" s="219" t="str">
        <f>IFERROR(IF((US_Others!AA108*US_Others!AA$8/SUM(US_Others!AA108,US_Others!AC108)+US_Others!AC108*US_Others!AC$8/SUM(US_Others!AA108,US_Others!AC108))&gt;3.5,4,IF((US_Others!AA108*US_Others!AA$8/SUM(US_Others!AA108,US_Others!AC108)+US_Others!AC108*US_Others!AC$8/SUM(US_Others!AA108,US_Others!AC108))&gt;2.5,3,2)),"")</f>
        <v/>
      </c>
      <c r="BJ103" s="219" t="str">
        <f>IFERROR(US_Others!AD108*US_Others!AD$8/US_Others!AD108,"")</f>
        <v/>
      </c>
      <c r="BK103" s="74" t="str">
        <f>IFERROR(US_Others!AE108*US_Others!AE$8/US_Others!AE108,"")</f>
        <v/>
      </c>
      <c r="BL103" s="219" t="str">
        <f>IFERROR(IF(SUMPRODUCT(US_Others!AG108:AI108/SUM(US_Others!AG108:AI108),US_Others!AG$8:AI$8)&gt;3.5,4,IF(SUMPRODUCT(US_Others!AG108:AI108/SUM(US_Others!AG108:AI108),US_Others!AG$8:AI$8)&gt;2.5,3,2)),"")</f>
        <v/>
      </c>
      <c r="BM103" s="219" t="str">
        <f>IFERROR(US_Others!AL108*US_Others!AL$8/US_Others!AL108,"")</f>
        <v/>
      </c>
    </row>
    <row r="104" spans="1:65">
      <c r="A104" s="200" t="s">
        <v>228</v>
      </c>
      <c r="B104" s="332">
        <v>333514</v>
      </c>
      <c r="C104" s="333">
        <f>SUM(US_CO2!C107:AX107)</f>
        <v>0.14775660127246726</v>
      </c>
      <c r="D104" s="333">
        <f>SUM(US_CH4!C107:AC107)</f>
        <v>8.4579817413252961E-5</v>
      </c>
      <c r="E104" s="333">
        <f>SUM(US_N2O!C107:AA107)</f>
        <v>1.1218329153624211E-4</v>
      </c>
      <c r="F104" s="332">
        <f>US_Others!V109+US_Others!U109</f>
        <v>0</v>
      </c>
      <c r="G104" s="332">
        <f>US_Others!C109+US_Others!H109+US_Others!N109</f>
        <v>9.3651649393877155E-6</v>
      </c>
      <c r="H104" s="332">
        <f>US_Others!D109+US_Others!I109+US_Others!O109</f>
        <v>1.5358870500595855E-4</v>
      </c>
      <c r="I104" s="332">
        <f>US_Others!E109+US_Others!J109+US_Others!P109+US_Others!W109</f>
        <v>7.0987950240558888E-4</v>
      </c>
      <c r="J104" s="332">
        <f>US_Others!F109+US_Others!K109+US_Others!Q109</f>
        <v>1.2268366070597908E-4</v>
      </c>
      <c r="K104" s="332">
        <f>US_Others!G109+US_Others!L109+US_Others!R109</f>
        <v>1.2174714421204033E-5</v>
      </c>
      <c r="L104" s="332">
        <f>US_Others!Z109+US_Others!AB109</f>
        <v>0</v>
      </c>
      <c r="M104" s="332">
        <f>US_Others!AA109+US_Others!AC109</f>
        <v>0</v>
      </c>
      <c r="N104" s="332">
        <f>US_Others!AD109</f>
        <v>0</v>
      </c>
      <c r="O104" s="332">
        <f>US_Others!AE109</f>
        <v>0</v>
      </c>
      <c r="P104" s="332">
        <f>SUM(US_Others!AG109:AI109)</f>
        <v>0</v>
      </c>
      <c r="Q104" s="332">
        <f>US_Others!AL109</f>
        <v>0</v>
      </c>
      <c r="R104" s="332"/>
      <c r="S104" s="334">
        <f t="shared" si="1"/>
        <v>147.75660127246726</v>
      </c>
      <c r="T104" s="334">
        <f>D104*1000/Spec!I$6</f>
        <v>3.3831926965301184E-3</v>
      </c>
      <c r="U104" s="334">
        <f>E104*1000/Spec!I$7</f>
        <v>3.7645399844376545E-4</v>
      </c>
      <c r="V104" s="334">
        <f>F104*1000/Spec!I$8</f>
        <v>0</v>
      </c>
      <c r="W104" s="334">
        <f>G104*1000/Spec!I$9</f>
        <v>1.3874318428722541E-5</v>
      </c>
      <c r="X104" s="334">
        <f>H104*1000/Spec!I$10</f>
        <v>4.3882487144559586E-5</v>
      </c>
      <c r="Y104" s="334">
        <f>I104*1000/Spec!I$11</f>
        <v>4.9641923245146075E-4</v>
      </c>
      <c r="Z104" s="334">
        <f>J104*1000/Spec!I$12</f>
        <v>2.7446009106483015E-5</v>
      </c>
      <c r="AA104" s="334">
        <f>K104*1000/Spec!I$15</f>
        <v>1.2410514190829799E-6</v>
      </c>
      <c r="AB104" s="334">
        <f>L104*1000/Spec!I$17</f>
        <v>0</v>
      </c>
      <c r="AC104" s="334">
        <f>M104*1000/Spec!I$18</f>
        <v>0</v>
      </c>
      <c r="AD104" s="335">
        <f>N104*1000/Spec!I$25</f>
        <v>0</v>
      </c>
      <c r="AE104" s="335">
        <f>O104*1000/Spec!I$26</f>
        <v>0</v>
      </c>
      <c r="AF104" s="334">
        <f>P104*1000/Spec!I$21</f>
        <v>0</v>
      </c>
      <c r="AG104" s="334">
        <f>Q104*1000/Spec!I$22</f>
        <v>0</v>
      </c>
      <c r="AI104" s="432">
        <f>S104/'2007output'!$D102</f>
        <v>1.7782128330785872E-2</v>
      </c>
      <c r="AJ104" s="432">
        <f>T104/'2007output'!$D102</f>
        <v>4.0715857145724872E-7</v>
      </c>
      <c r="AK104" s="432">
        <f>U104/'2007output'!$D102</f>
        <v>4.5305274033884272E-8</v>
      </c>
      <c r="AL104" s="433">
        <f>V104/'2007output'!$D102</f>
        <v>0</v>
      </c>
      <c r="AM104" s="433">
        <f>W104/'2007output'!$D102</f>
        <v>1.6697386693863004E-9</v>
      </c>
      <c r="AN104" s="433">
        <f>X104/'2007output'!$D102</f>
        <v>5.2811448771732422E-9</v>
      </c>
      <c r="AO104" s="433">
        <f>Y104/'2007output'!$D102</f>
        <v>5.9742782530874178E-8</v>
      </c>
      <c r="AP104" s="433">
        <f>Z104/'2007output'!$D102</f>
        <v>3.3030568644403494E-9</v>
      </c>
      <c r="AQ104" s="433">
        <f>AA104/'2007output'!$D102</f>
        <v>1.4935735804143518E-10</v>
      </c>
      <c r="AR104" s="433">
        <f>AB104/'2007output'!$D102</f>
        <v>0</v>
      </c>
      <c r="AS104" s="433">
        <f>AC104/'2007output'!$D102</f>
        <v>0</v>
      </c>
      <c r="AT104" s="433">
        <f>AD104/'2007output'!$D102</f>
        <v>0</v>
      </c>
      <c r="AU104" s="433">
        <f>AE104/'2007output'!$D102</f>
        <v>0</v>
      </c>
      <c r="AV104" s="433">
        <f>AF104/'2007output'!$D102</f>
        <v>0</v>
      </c>
      <c r="AW104" s="433">
        <f>AG104/'2007output'!$D102</f>
        <v>0</v>
      </c>
      <c r="AY104" s="370">
        <f>IFERROR(IF(SUMPRODUCT(US_CO2!C107:AX107/SUM(US_CO2!C107:AX107),US_CO2!C$6:AX$6)&gt;3.5,4,IF(SUMPRODUCT(US_CO2!C107:AX107/SUM(US_CO2!C107:AX107),US_CO2!C$6:AX$6)&gt;2.5,3,2)),"")</f>
        <v>4</v>
      </c>
      <c r="AZ104" s="370">
        <f>IFERROR(IF(SUMPRODUCT(US_CH4!C107:AC107/SUM(US_CH4!C107:AC107),US_CH4!C$6:AC$6)&gt;3.5,4,IF(SUMPRODUCT(US_CH4!C107:AC107/SUM(US_CH4!C107:AC107),US_CH4!C$6:AC$6)&gt;2.5,3,2)),"")</f>
        <v>4</v>
      </c>
      <c r="BA104" s="223">
        <f>IFERROR(IF(SUMPRODUCT(US_N2O!C107:AA107/SUM(US_N2O!C107:AA107),US_N2O!C$6:AA$6)&gt;3.5,4,IF(SUMPRODUCT(US_N2O!C107:AA107/SUM(US_N2O!C107:AA107),US_N2O!C$6:AA$6)&gt;2.5,3,2)),"")</f>
        <v>4</v>
      </c>
      <c r="BB104" s="223" t="str">
        <f>IFERROR(IF(SUMPRODUCT(US_Others!U109:V109/SUM(US_Others!U109:V109),US_Others!U$8:V$8)&gt;3.5,4,IF(SUMPRODUCT(US_Others!U109:V109/SUM(US_Others!U109:V109),US_Others!U$8:V$8)&gt;2.5,3,2)),"")</f>
        <v/>
      </c>
      <c r="BC104" s="223">
        <f>IFERROR(IF((US_Others!C109*US_Others!C$8/SUM(US_Others!C109,US_Others!H109,US_Others!N109)+ US_Others!H109*US_Others!H$8/SUM(US_Others!C109,US_Others!H109,US_Others!N109)+US_Others!N109*US_Others!N$8/SUM(US_Others!C109,US_Others!H109,US_Others!N109))&gt;3.5,4,IF((US_Others!C109*US_Others!C$8/SUM(US_Others!C109,US_Others!H109,US_Others!N109)+ US_Others!H109*US_Others!H$8/SUM(US_Others!C109,US_Others!H109,US_Others!N109)+US_Others!N109*US_Others!N$8/SUM(US_Others!C109,US_Others!H109,US_Others!N109))&gt;2.5,3,2)),"")</f>
        <v>4</v>
      </c>
      <c r="BD104" s="223">
        <f>IFERROR(IF((US_Others!D109*US_Others!D$8/SUM(US_Others!D109,US_Others!I109,US_Others!O109)+US_Others!I109*US_Others!I$8/SUM(US_Others!D109,US_Others!I109,US_Others!O109)+US_Others!O109*US_Others!O$8/SUM(US_Others!D109,US_Others!I109,US_Others!O109))&gt;3.5,4,IF((US_Others!D109*US_Others!D$8/SUM(US_Others!D109,US_Others!I109,US_Others!O109)+US_Others!I109*US_Others!I$8/SUM(US_Others!D109,US_Others!I109,US_Others!O109)+US_Others!O109*US_Others!O$8/SUM(US_Others!D109,US_Others!I109,US_Others!O109))&gt;2.5,3,2)),"")</f>
        <v>4</v>
      </c>
      <c r="BE104" s="223">
        <f>IFERROR(IF((US_Others!E109*US_Others!E$8/SUM(US_Others!E109,US_Others!J109,US_Others!P109,US_Others!W109)+US_Others!J109*US_Others!J$8/SUM(US_Others!E109,US_Others!J109,US_Others!P109,US_Others!W109)+US_Others!P109*US_Others!P$8/SUM(US_Others!E109,US_Others!J109,US_Others!P109,US_Others!W109)+US_Others!W109*US_Others!W$8/SUM(US_Others!E109,US_Others!J109,US_Others!P109,US_Others!W109))&gt;3.5,4,IF((US_Others!E109*US_Others!E$8/SUM(US_Others!E109,US_Others!J109,US_Others!P109,US_Others!W109)+US_Others!J109*US_Others!J$8/SUM(US_Others!E109,US_Others!J109,US_Others!P109,US_Others!W109)+US_Others!P109*US_Others!P$8/SUM(US_Others!E109,US_Others!J109,US_Others!P109,US_Others!W109)+US_Others!W109*US_Others!W$8/SUM(US_Others!E109,US_Others!J109,US_Others!P109,US_Others!W109))&gt;2.5,3,2)),"")</f>
        <v>4</v>
      </c>
      <c r="BF104" s="223">
        <f>IFERROR(IF((US_Others!F109*US_Others!F$8/SUM(US_Others!F109,US_Others!K109,US_Others!Q109)+US_Others!K109*US_Others!K$8/SUM(US_Others!F109,US_Others!K109,US_Others!Q109)+US_Others!Q109*US_Others!Q$8/SUM(US_Others!F109,US_Others!K109,US_Others!Q109))&gt;3.5,4,IF((US_Others!F109*US_Others!F$8/SUM(US_Others!F109,US_Others!K109,US_Others!Q109)+US_Others!K109*US_Others!K$8/SUM(US_Others!F109,US_Others!K109,US_Others!Q109)+US_Others!Q109*US_Others!Q$8/SUM(US_Others!F109,US_Others!K109,US_Others!Q109))&gt;2.5,3,2)),"")</f>
        <v>4</v>
      </c>
      <c r="BG104" s="223">
        <f>IFERROR(IF((US_Others!G109*US_Others!G$8/SUM(US_Others!G109,US_Others!L109,US_Others!R109)+US_Others!L109*US_Others!L$8/SUM(US_Others!G109,US_Others!L109,US_Others!R109)+US_Others!R109*US_Others!R$8/SUM(US_Others!G109,US_Others!L109,US_Others!R109))&gt;3.5,4,IF((US_Others!G109*US_Others!G$8/SUM(US_Others!G109,US_Others!L109,US_Others!R109)+US_Others!L109*US_Others!L$8/SUM(US_Others!G109,US_Others!L109,US_Others!R109)+US_Others!R109*US_Others!R$8/SUM(US_Others!G109,US_Others!L109,US_Others!R109))&gt;2.5,3,2)),"")</f>
        <v>4</v>
      </c>
      <c r="BH104" s="219" t="str">
        <f>IFERROR(IF((US_Others!Z109*US_Others!Z$8/SUM(US_Others!Z109,US_Others!AB109)+US_Others!AB109*US_Others!AB$8/SUM(US_Others!Z109,US_Others!AB109))&gt;3.5,4,IF((US_Others!Z109*US_Others!Z$8/SUM(US_Others!Z109,US_Others!AB109)+US_Others!AB109*US_Others!AB$8/SUM(US_Others!Z109,US_Others!AB109))&gt;2.5,3,2)),"")</f>
        <v/>
      </c>
      <c r="BI104" s="219" t="str">
        <f>IFERROR(IF((US_Others!AA109*US_Others!AA$8/SUM(US_Others!AA109,US_Others!AC109)+US_Others!AC109*US_Others!AC$8/SUM(US_Others!AA109,US_Others!AC109))&gt;3.5,4,IF((US_Others!AA109*US_Others!AA$8/SUM(US_Others!AA109,US_Others!AC109)+US_Others!AC109*US_Others!AC$8/SUM(US_Others!AA109,US_Others!AC109))&gt;2.5,3,2)),"")</f>
        <v/>
      </c>
      <c r="BJ104" s="219" t="str">
        <f>IFERROR(US_Others!AD109*US_Others!AD$8/US_Others!AD109,"")</f>
        <v/>
      </c>
      <c r="BK104" s="74" t="str">
        <f>IFERROR(US_Others!AE109*US_Others!AE$8/US_Others!AE109,"")</f>
        <v/>
      </c>
      <c r="BL104" s="219" t="str">
        <f>IFERROR(IF(SUMPRODUCT(US_Others!AG109:AI109/SUM(US_Others!AG109:AI109),US_Others!AG$8:AI$8)&gt;3.5,4,IF(SUMPRODUCT(US_Others!AG109:AI109/SUM(US_Others!AG109:AI109),US_Others!AG$8:AI$8)&gt;2.5,3,2)),"")</f>
        <v/>
      </c>
      <c r="BM104" s="219" t="str">
        <f>IFERROR(US_Others!AL109*US_Others!AL$8/US_Others!AL109,"")</f>
        <v/>
      </c>
    </row>
    <row r="105" spans="1:65">
      <c r="A105" s="200" t="s">
        <v>229</v>
      </c>
      <c r="B105" s="332" t="s">
        <v>230</v>
      </c>
      <c r="C105" s="333">
        <f>SUM(US_CO2!C108:AX108)</f>
        <v>0.13836151378710165</v>
      </c>
      <c r="D105" s="333">
        <f>SUM(US_CH4!C108:AC108)</f>
        <v>7.9852853032448654E-5</v>
      </c>
      <c r="E105" s="333">
        <f>SUM(US_N2O!C108:AA108)</f>
        <v>1.0745632715543781E-4</v>
      </c>
      <c r="F105" s="332">
        <f>US_Others!V110+US_Others!U110</f>
        <v>0</v>
      </c>
      <c r="G105" s="332">
        <f>US_Others!C110+US_Others!H110+US_Others!N110</f>
        <v>0</v>
      </c>
      <c r="H105" s="332">
        <f>US_Others!D110+US_Others!I110+US_Others!O110</f>
        <v>0</v>
      </c>
      <c r="I105" s="332">
        <f>US_Others!E110+US_Others!J110+US_Others!P110+US_Others!W110</f>
        <v>0</v>
      </c>
      <c r="J105" s="332">
        <f>US_Others!F110+US_Others!K110+US_Others!Q110</f>
        <v>0</v>
      </c>
      <c r="K105" s="332">
        <f>US_Others!G110+US_Others!L110+US_Others!R110</f>
        <v>0</v>
      </c>
      <c r="L105" s="332">
        <f>US_Others!Z110+US_Others!AB110</f>
        <v>0</v>
      </c>
      <c r="M105" s="332">
        <f>US_Others!AA110+US_Others!AC110</f>
        <v>0</v>
      </c>
      <c r="N105" s="332">
        <f>US_Others!AD110</f>
        <v>0</v>
      </c>
      <c r="O105" s="332">
        <f>US_Others!AE110</f>
        <v>0</v>
      </c>
      <c r="P105" s="332">
        <f>SUM(US_Others!AG110:AI110)</f>
        <v>0</v>
      </c>
      <c r="Q105" s="332">
        <f>US_Others!AL110</f>
        <v>0</v>
      </c>
      <c r="R105" s="332"/>
      <c r="S105" s="334">
        <f t="shared" si="1"/>
        <v>138.36151378710164</v>
      </c>
      <c r="T105" s="334">
        <f>D105*1000/Spec!I$6</f>
        <v>3.1941141212979461E-3</v>
      </c>
      <c r="U105" s="334">
        <f>E105*1000/Spec!I$7</f>
        <v>3.6059170186388532E-4</v>
      </c>
      <c r="V105" s="334">
        <f>F105*1000/Spec!I$8</f>
        <v>0</v>
      </c>
      <c r="W105" s="334">
        <f>G105*1000/Spec!I$9</f>
        <v>0</v>
      </c>
      <c r="X105" s="334">
        <f>H105*1000/Spec!I$10</f>
        <v>0</v>
      </c>
      <c r="Y105" s="334">
        <f>I105*1000/Spec!I$11</f>
        <v>0</v>
      </c>
      <c r="Z105" s="334">
        <f>J105*1000/Spec!I$12</f>
        <v>0</v>
      </c>
      <c r="AA105" s="334">
        <f>K105*1000/Spec!I$15</f>
        <v>0</v>
      </c>
      <c r="AB105" s="334">
        <f>L105*1000/Spec!I$17</f>
        <v>0</v>
      </c>
      <c r="AC105" s="334">
        <f>M105*1000/Spec!I$18</f>
        <v>0</v>
      </c>
      <c r="AD105" s="335">
        <f>N105*1000/Spec!I$25</f>
        <v>0</v>
      </c>
      <c r="AE105" s="335">
        <f>O105*1000/Spec!I$26</f>
        <v>0</v>
      </c>
      <c r="AF105" s="334">
        <f>P105*1000/Spec!I$21</f>
        <v>0</v>
      </c>
      <c r="AG105" s="334">
        <f>Q105*1000/Spec!I$22</f>
        <v>0</v>
      </c>
      <c r="AI105" s="432">
        <f>S105/'2007output'!$D103</f>
        <v>1.5287329049496033E-2</v>
      </c>
      <c r="AJ105" s="432">
        <f>T105/'2007output'!$D103</f>
        <v>3.5291225325171005E-7</v>
      </c>
      <c r="AK105" s="432">
        <f>U105/'2007output'!$D103</f>
        <v>3.9841165711681253E-8</v>
      </c>
      <c r="AL105" s="433">
        <f>V105/'2007output'!$D103</f>
        <v>0</v>
      </c>
      <c r="AM105" s="433">
        <f>W105/'2007output'!$D103</f>
        <v>0</v>
      </c>
      <c r="AN105" s="433">
        <f>X105/'2007output'!$D103</f>
        <v>0</v>
      </c>
      <c r="AO105" s="433">
        <f>Y105/'2007output'!$D103</f>
        <v>0</v>
      </c>
      <c r="AP105" s="433">
        <f>Z105/'2007output'!$D103</f>
        <v>0</v>
      </c>
      <c r="AQ105" s="433">
        <f>AA105/'2007output'!$D103</f>
        <v>0</v>
      </c>
      <c r="AR105" s="433">
        <f>AB105/'2007output'!$D103</f>
        <v>0</v>
      </c>
      <c r="AS105" s="433">
        <f>AC105/'2007output'!$D103</f>
        <v>0</v>
      </c>
      <c r="AT105" s="433">
        <f>AD105/'2007output'!$D103</f>
        <v>0</v>
      </c>
      <c r="AU105" s="433">
        <f>AE105/'2007output'!$D103</f>
        <v>0</v>
      </c>
      <c r="AV105" s="433">
        <f>AF105/'2007output'!$D103</f>
        <v>0</v>
      </c>
      <c r="AW105" s="433">
        <f>AG105/'2007output'!$D103</f>
        <v>0</v>
      </c>
      <c r="AY105" s="370">
        <f>IFERROR(IF(SUMPRODUCT(US_CO2!C108:AX108/SUM(US_CO2!C108:AX108),US_CO2!C$6:AX$6)&gt;3.5,4,IF(SUMPRODUCT(US_CO2!C108:AX108/SUM(US_CO2!C108:AX108),US_CO2!C$6:AX$6)&gt;2.5,3,2)),"")</f>
        <v>4</v>
      </c>
      <c r="AZ105" s="370">
        <f>IFERROR(IF(SUMPRODUCT(US_CH4!C108:AC108/SUM(US_CH4!C108:AC108),US_CH4!C$6:AC$6)&gt;3.5,4,IF(SUMPRODUCT(US_CH4!C108:AC108/SUM(US_CH4!C108:AC108),US_CH4!C$6:AC$6)&gt;2.5,3,2)),"")</f>
        <v>4</v>
      </c>
      <c r="BA105" s="223">
        <f>IFERROR(IF(SUMPRODUCT(US_N2O!C108:AA108/SUM(US_N2O!C108:AA108),US_N2O!C$6:AA$6)&gt;3.5,4,IF(SUMPRODUCT(US_N2O!C108:AA108/SUM(US_N2O!C108:AA108),US_N2O!C$6:AA$6)&gt;2.5,3,2)),"")</f>
        <v>4</v>
      </c>
      <c r="BB105" s="223" t="str">
        <f>IFERROR(IF(SUMPRODUCT(US_Others!U110:V110/SUM(US_Others!U110:V110),US_Others!U$8:V$8)&gt;3.5,4,IF(SUMPRODUCT(US_Others!U110:V110/SUM(US_Others!U110:V110),US_Others!U$8:V$8)&gt;2.5,3,2)),"")</f>
        <v/>
      </c>
      <c r="BC105" s="223" t="str">
        <f>IFERROR(IF((US_Others!C110*US_Others!C$8/SUM(US_Others!C110,US_Others!H110,US_Others!N110)+ US_Others!H110*US_Others!H$8/SUM(US_Others!C110,US_Others!H110,US_Others!N110)+US_Others!N110*US_Others!N$8/SUM(US_Others!C110,US_Others!H110,US_Others!N110))&gt;3.5,4,IF((US_Others!C110*US_Others!C$8/SUM(US_Others!C110,US_Others!H110,US_Others!N110)+ US_Others!H110*US_Others!H$8/SUM(US_Others!C110,US_Others!H110,US_Others!N110)+US_Others!N110*US_Others!N$8/SUM(US_Others!C110,US_Others!H110,US_Others!N110))&gt;2.5,3,2)),"")</f>
        <v/>
      </c>
      <c r="BD105" s="223" t="str">
        <f>IFERROR(IF((US_Others!D110*US_Others!D$8/SUM(US_Others!D110,US_Others!I110,US_Others!O110)+US_Others!I110*US_Others!I$8/SUM(US_Others!D110,US_Others!I110,US_Others!O110)+US_Others!O110*US_Others!O$8/SUM(US_Others!D110,US_Others!I110,US_Others!O110))&gt;3.5,4,IF((US_Others!D110*US_Others!D$8/SUM(US_Others!D110,US_Others!I110,US_Others!O110)+US_Others!I110*US_Others!I$8/SUM(US_Others!D110,US_Others!I110,US_Others!O110)+US_Others!O110*US_Others!O$8/SUM(US_Others!D110,US_Others!I110,US_Others!O110))&gt;2.5,3,2)),"")</f>
        <v/>
      </c>
      <c r="BE105" s="223" t="str">
        <f>IFERROR(IF((US_Others!E110*US_Others!E$8/SUM(US_Others!E110,US_Others!J110,US_Others!P110,US_Others!W110)+US_Others!J110*US_Others!J$8/SUM(US_Others!E110,US_Others!J110,US_Others!P110,US_Others!W110)+US_Others!P110*US_Others!P$8/SUM(US_Others!E110,US_Others!J110,US_Others!P110,US_Others!W110)+US_Others!W110*US_Others!W$8/SUM(US_Others!E110,US_Others!J110,US_Others!P110,US_Others!W110))&gt;3.5,4,IF((US_Others!E110*US_Others!E$8/SUM(US_Others!E110,US_Others!J110,US_Others!P110,US_Others!W110)+US_Others!J110*US_Others!J$8/SUM(US_Others!E110,US_Others!J110,US_Others!P110,US_Others!W110)+US_Others!P110*US_Others!P$8/SUM(US_Others!E110,US_Others!J110,US_Others!P110,US_Others!W110)+US_Others!W110*US_Others!W$8/SUM(US_Others!E110,US_Others!J110,US_Others!P110,US_Others!W110))&gt;2.5,3,2)),"")</f>
        <v/>
      </c>
      <c r="BF105" s="223" t="str">
        <f>IFERROR(IF((US_Others!F110*US_Others!F$8/SUM(US_Others!F110,US_Others!K110,US_Others!Q110)+US_Others!K110*US_Others!K$8/SUM(US_Others!F110,US_Others!K110,US_Others!Q110)+US_Others!Q110*US_Others!Q$8/SUM(US_Others!F110,US_Others!K110,US_Others!Q110))&gt;3.5,4,IF((US_Others!F110*US_Others!F$8/SUM(US_Others!F110,US_Others!K110,US_Others!Q110)+US_Others!K110*US_Others!K$8/SUM(US_Others!F110,US_Others!K110,US_Others!Q110)+US_Others!Q110*US_Others!Q$8/SUM(US_Others!F110,US_Others!K110,US_Others!Q110))&gt;2.5,3,2)),"")</f>
        <v/>
      </c>
      <c r="BG105" s="223" t="str">
        <f>IFERROR(IF((US_Others!G110*US_Others!G$8/SUM(US_Others!G110,US_Others!L110,US_Others!R110)+US_Others!L110*US_Others!L$8/SUM(US_Others!G110,US_Others!L110,US_Others!R110)+US_Others!R110*US_Others!R$8/SUM(US_Others!G110,US_Others!L110,US_Others!R110))&gt;3.5,4,IF((US_Others!G110*US_Others!G$8/SUM(US_Others!G110,US_Others!L110,US_Others!R110)+US_Others!L110*US_Others!L$8/SUM(US_Others!G110,US_Others!L110,US_Others!R110)+US_Others!R110*US_Others!R$8/SUM(US_Others!G110,US_Others!L110,US_Others!R110))&gt;2.5,3,2)),"")</f>
        <v/>
      </c>
      <c r="BH105" s="219" t="str">
        <f>IFERROR(IF((US_Others!Z110*US_Others!Z$8/SUM(US_Others!Z110,US_Others!AB110)+US_Others!AB110*US_Others!AB$8/SUM(US_Others!Z110,US_Others!AB110))&gt;3.5,4,IF((US_Others!Z110*US_Others!Z$8/SUM(US_Others!Z110,US_Others!AB110)+US_Others!AB110*US_Others!AB$8/SUM(US_Others!Z110,US_Others!AB110))&gt;2.5,3,2)),"")</f>
        <v/>
      </c>
      <c r="BI105" s="219" t="str">
        <f>IFERROR(IF((US_Others!AA110*US_Others!AA$8/SUM(US_Others!AA110,US_Others!AC110)+US_Others!AC110*US_Others!AC$8/SUM(US_Others!AA110,US_Others!AC110))&gt;3.5,4,IF((US_Others!AA110*US_Others!AA$8/SUM(US_Others!AA110,US_Others!AC110)+US_Others!AC110*US_Others!AC$8/SUM(US_Others!AA110,US_Others!AC110))&gt;2.5,3,2)),"")</f>
        <v/>
      </c>
      <c r="BJ105" s="219" t="str">
        <f>IFERROR(US_Others!AD110*US_Others!AD$8/US_Others!AD110,"")</f>
        <v/>
      </c>
      <c r="BK105" s="74" t="str">
        <f>IFERROR(US_Others!AE110*US_Others!AE$8/US_Others!AE110,"")</f>
        <v/>
      </c>
      <c r="BL105" s="219" t="str">
        <f>IFERROR(IF(SUMPRODUCT(US_Others!AG110:AI110/SUM(US_Others!AG110:AI110),US_Others!AG$8:AI$8)&gt;3.5,4,IF(SUMPRODUCT(US_Others!AG110:AI110/SUM(US_Others!AG110:AI110),US_Others!AG$8:AI$8)&gt;2.5,3,2)),"")</f>
        <v/>
      </c>
      <c r="BM105" s="219" t="str">
        <f>IFERROR(US_Others!AL110*US_Others!AL$8/US_Others!AL110,"")</f>
        <v/>
      </c>
    </row>
    <row r="106" spans="1:65">
      <c r="A106" s="200" t="s">
        <v>231</v>
      </c>
      <c r="B106" s="332">
        <v>333611</v>
      </c>
      <c r="C106" s="333">
        <f>SUM(US_CO2!C109:AX109)</f>
        <v>0.10476779250522189</v>
      </c>
      <c r="D106" s="333">
        <f>SUM(US_CH4!C109:AC109)</f>
        <v>5.9537854529371494E-5</v>
      </c>
      <c r="E106" s="333">
        <f>SUM(US_N2O!C109:AA109)</f>
        <v>7.7940170611364259E-5</v>
      </c>
      <c r="F106" s="332">
        <f>US_Others!V111+US_Others!U111</f>
        <v>0</v>
      </c>
      <c r="G106" s="332">
        <f>US_Others!C111+US_Others!H111+US_Others!N111</f>
        <v>9.3651649393877155E-6</v>
      </c>
      <c r="H106" s="332">
        <f>US_Others!D111+US_Others!I111+US_Others!O111</f>
        <v>1.5358870500595855E-4</v>
      </c>
      <c r="I106" s="332">
        <f>US_Others!E111+US_Others!J111+US_Others!P111+US_Others!W111</f>
        <v>7.0987950240558888E-4</v>
      </c>
      <c r="J106" s="332">
        <f>US_Others!F111+US_Others!K111+US_Others!Q111</f>
        <v>1.2268366070597908E-4</v>
      </c>
      <c r="K106" s="332">
        <f>US_Others!G111+US_Others!L111+US_Others!R111</f>
        <v>1.2174714421204033E-5</v>
      </c>
      <c r="L106" s="332">
        <f>US_Others!Z111+US_Others!AB111</f>
        <v>0</v>
      </c>
      <c r="M106" s="332">
        <f>US_Others!AA111+US_Others!AC111</f>
        <v>0</v>
      </c>
      <c r="N106" s="332">
        <f>US_Others!AD111</f>
        <v>0</v>
      </c>
      <c r="O106" s="332">
        <f>US_Others!AE111</f>
        <v>0</v>
      </c>
      <c r="P106" s="332">
        <f>SUM(US_Others!AG111:AI111)</f>
        <v>0</v>
      </c>
      <c r="Q106" s="332">
        <f>US_Others!AL111</f>
        <v>0</v>
      </c>
      <c r="R106" s="332"/>
      <c r="S106" s="334">
        <f t="shared" si="1"/>
        <v>104.76779250522189</v>
      </c>
      <c r="T106" s="334">
        <f>D106*1000/Spec!I$6</f>
        <v>2.3815141811748598E-3</v>
      </c>
      <c r="U106" s="334">
        <f>E106*1000/Spec!I$7</f>
        <v>2.6154419668243038E-4</v>
      </c>
      <c r="V106" s="334">
        <f>F106*1000/Spec!I$8</f>
        <v>0</v>
      </c>
      <c r="W106" s="334">
        <f>G106*1000/Spec!I$9</f>
        <v>1.3874318428722541E-5</v>
      </c>
      <c r="X106" s="334">
        <f>H106*1000/Spec!I$10</f>
        <v>4.3882487144559586E-5</v>
      </c>
      <c r="Y106" s="334">
        <f>I106*1000/Spec!I$11</f>
        <v>4.9641923245146075E-4</v>
      </c>
      <c r="Z106" s="334">
        <f>J106*1000/Spec!I$12</f>
        <v>2.7446009106483015E-5</v>
      </c>
      <c r="AA106" s="334">
        <f>K106*1000/Spec!I$15</f>
        <v>1.2410514190829799E-6</v>
      </c>
      <c r="AB106" s="334">
        <f>L106*1000/Spec!I$17</f>
        <v>0</v>
      </c>
      <c r="AC106" s="334">
        <f>M106*1000/Spec!I$18</f>
        <v>0</v>
      </c>
      <c r="AD106" s="335">
        <f>N106*1000/Spec!I$25</f>
        <v>0</v>
      </c>
      <c r="AE106" s="335">
        <f>O106*1000/Spec!I$26</f>
        <v>0</v>
      </c>
      <c r="AF106" s="334">
        <f>P106*1000/Spec!I$21</f>
        <v>0</v>
      </c>
      <c r="AG106" s="334">
        <f>Q106*1000/Spec!I$22</f>
        <v>0</v>
      </c>
      <c r="AI106" s="432">
        <f>S106/'2007output'!$D104</f>
        <v>9.688022364505295E-3</v>
      </c>
      <c r="AJ106" s="432">
        <f>T106/'2007output'!$D104</f>
        <v>2.2022190309544395E-7</v>
      </c>
      <c r="AK106" s="432">
        <f>U106/'2007output'!$D104</f>
        <v>2.4185352828157219E-8</v>
      </c>
      <c r="AL106" s="433">
        <f>V106/'2007output'!$D104</f>
        <v>0</v>
      </c>
      <c r="AM106" s="433">
        <f>W106/'2007output'!$D104</f>
        <v>1.2829773732517307E-9</v>
      </c>
      <c r="AN106" s="433">
        <f>X106/'2007output'!$D104</f>
        <v>4.0578741491133313E-9</v>
      </c>
      <c r="AO106" s="433">
        <f>Y106/'2007output'!$D104</f>
        <v>4.5904571540157204E-8</v>
      </c>
      <c r="AP106" s="433">
        <f>Z106/'2007output'!$D104</f>
        <v>2.537970340711058E-9</v>
      </c>
      <c r="AQ106" s="433">
        <f>AA106/'2007output'!$D104</f>
        <v>1.1476173751563649E-10</v>
      </c>
      <c r="AR106" s="433">
        <f>AB106/'2007output'!$D104</f>
        <v>0</v>
      </c>
      <c r="AS106" s="433">
        <f>AC106/'2007output'!$D104</f>
        <v>0</v>
      </c>
      <c r="AT106" s="433">
        <f>AD106/'2007output'!$D104</f>
        <v>0</v>
      </c>
      <c r="AU106" s="433">
        <f>AE106/'2007output'!$D104</f>
        <v>0</v>
      </c>
      <c r="AV106" s="433">
        <f>AF106/'2007output'!$D104</f>
        <v>0</v>
      </c>
      <c r="AW106" s="433">
        <f>AG106/'2007output'!$D104</f>
        <v>0</v>
      </c>
      <c r="AY106" s="370">
        <f>IFERROR(IF(SUMPRODUCT(US_CO2!C109:AX109/SUM(US_CO2!C109:AX109),US_CO2!C$6:AX$6)&gt;3.5,4,IF(SUMPRODUCT(US_CO2!C109:AX109/SUM(US_CO2!C109:AX109),US_CO2!C$6:AX$6)&gt;2.5,3,2)),"")</f>
        <v>4</v>
      </c>
      <c r="AZ106" s="370">
        <f>IFERROR(IF(SUMPRODUCT(US_CH4!C109:AC109/SUM(US_CH4!C109:AC109),US_CH4!C$6:AC$6)&gt;3.5,4,IF(SUMPRODUCT(US_CH4!C109:AC109/SUM(US_CH4!C109:AC109),US_CH4!C$6:AC$6)&gt;2.5,3,2)),"")</f>
        <v>4</v>
      </c>
      <c r="BA106" s="223">
        <f>IFERROR(IF(SUMPRODUCT(US_N2O!C109:AA109/SUM(US_N2O!C109:AA109),US_N2O!C$6:AA$6)&gt;3.5,4,IF(SUMPRODUCT(US_N2O!C109:AA109/SUM(US_N2O!C109:AA109),US_N2O!C$6:AA$6)&gt;2.5,3,2)),"")</f>
        <v>4</v>
      </c>
      <c r="BB106" s="223" t="str">
        <f>IFERROR(IF(SUMPRODUCT(US_Others!U111:V111/SUM(US_Others!U111:V111),US_Others!U$8:V$8)&gt;3.5,4,IF(SUMPRODUCT(US_Others!U111:V111/SUM(US_Others!U111:V111),US_Others!U$8:V$8)&gt;2.5,3,2)),"")</f>
        <v/>
      </c>
      <c r="BC106" s="223">
        <f>IFERROR(IF((US_Others!C111*US_Others!C$8/SUM(US_Others!C111,US_Others!H111,US_Others!N111)+ US_Others!H111*US_Others!H$8/SUM(US_Others!C111,US_Others!H111,US_Others!N111)+US_Others!N111*US_Others!N$8/SUM(US_Others!C111,US_Others!H111,US_Others!N111))&gt;3.5,4,IF((US_Others!C111*US_Others!C$8/SUM(US_Others!C111,US_Others!H111,US_Others!N111)+ US_Others!H111*US_Others!H$8/SUM(US_Others!C111,US_Others!H111,US_Others!N111)+US_Others!N111*US_Others!N$8/SUM(US_Others!C111,US_Others!H111,US_Others!N111))&gt;2.5,3,2)),"")</f>
        <v>4</v>
      </c>
      <c r="BD106" s="223">
        <f>IFERROR(IF((US_Others!D111*US_Others!D$8/SUM(US_Others!D111,US_Others!I111,US_Others!O111)+US_Others!I111*US_Others!I$8/SUM(US_Others!D111,US_Others!I111,US_Others!O111)+US_Others!O111*US_Others!O$8/SUM(US_Others!D111,US_Others!I111,US_Others!O111))&gt;3.5,4,IF((US_Others!D111*US_Others!D$8/SUM(US_Others!D111,US_Others!I111,US_Others!O111)+US_Others!I111*US_Others!I$8/SUM(US_Others!D111,US_Others!I111,US_Others!O111)+US_Others!O111*US_Others!O$8/SUM(US_Others!D111,US_Others!I111,US_Others!O111))&gt;2.5,3,2)),"")</f>
        <v>4</v>
      </c>
      <c r="BE106" s="223">
        <f>IFERROR(IF((US_Others!E111*US_Others!E$8/SUM(US_Others!E111,US_Others!J111,US_Others!P111,US_Others!W111)+US_Others!J111*US_Others!J$8/SUM(US_Others!E111,US_Others!J111,US_Others!P111,US_Others!W111)+US_Others!P111*US_Others!P$8/SUM(US_Others!E111,US_Others!J111,US_Others!P111,US_Others!W111)+US_Others!W111*US_Others!W$8/SUM(US_Others!E111,US_Others!J111,US_Others!P111,US_Others!W111))&gt;3.5,4,IF((US_Others!E111*US_Others!E$8/SUM(US_Others!E111,US_Others!J111,US_Others!P111,US_Others!W111)+US_Others!J111*US_Others!J$8/SUM(US_Others!E111,US_Others!J111,US_Others!P111,US_Others!W111)+US_Others!P111*US_Others!P$8/SUM(US_Others!E111,US_Others!J111,US_Others!P111,US_Others!W111)+US_Others!W111*US_Others!W$8/SUM(US_Others!E111,US_Others!J111,US_Others!P111,US_Others!W111))&gt;2.5,3,2)),"")</f>
        <v>4</v>
      </c>
      <c r="BF106" s="223">
        <f>IFERROR(IF((US_Others!F111*US_Others!F$8/SUM(US_Others!F111,US_Others!K111,US_Others!Q111)+US_Others!K111*US_Others!K$8/SUM(US_Others!F111,US_Others!K111,US_Others!Q111)+US_Others!Q111*US_Others!Q$8/SUM(US_Others!F111,US_Others!K111,US_Others!Q111))&gt;3.5,4,IF((US_Others!F111*US_Others!F$8/SUM(US_Others!F111,US_Others!K111,US_Others!Q111)+US_Others!K111*US_Others!K$8/SUM(US_Others!F111,US_Others!K111,US_Others!Q111)+US_Others!Q111*US_Others!Q$8/SUM(US_Others!F111,US_Others!K111,US_Others!Q111))&gt;2.5,3,2)),"")</f>
        <v>4</v>
      </c>
      <c r="BG106" s="223">
        <f>IFERROR(IF((US_Others!G111*US_Others!G$8/SUM(US_Others!G111,US_Others!L111,US_Others!R111)+US_Others!L111*US_Others!L$8/SUM(US_Others!G111,US_Others!L111,US_Others!R111)+US_Others!R111*US_Others!R$8/SUM(US_Others!G111,US_Others!L111,US_Others!R111))&gt;3.5,4,IF((US_Others!G111*US_Others!G$8/SUM(US_Others!G111,US_Others!L111,US_Others!R111)+US_Others!L111*US_Others!L$8/SUM(US_Others!G111,US_Others!L111,US_Others!R111)+US_Others!R111*US_Others!R$8/SUM(US_Others!G111,US_Others!L111,US_Others!R111))&gt;2.5,3,2)),"")</f>
        <v>4</v>
      </c>
      <c r="BH106" s="219" t="str">
        <f>IFERROR(IF((US_Others!Z111*US_Others!Z$8/SUM(US_Others!Z111,US_Others!AB111)+US_Others!AB111*US_Others!AB$8/SUM(US_Others!Z111,US_Others!AB111))&gt;3.5,4,IF((US_Others!Z111*US_Others!Z$8/SUM(US_Others!Z111,US_Others!AB111)+US_Others!AB111*US_Others!AB$8/SUM(US_Others!Z111,US_Others!AB111))&gt;2.5,3,2)),"")</f>
        <v/>
      </c>
      <c r="BI106" s="219" t="str">
        <f>IFERROR(IF((US_Others!AA111*US_Others!AA$8/SUM(US_Others!AA111,US_Others!AC111)+US_Others!AC111*US_Others!AC$8/SUM(US_Others!AA111,US_Others!AC111))&gt;3.5,4,IF((US_Others!AA111*US_Others!AA$8/SUM(US_Others!AA111,US_Others!AC111)+US_Others!AC111*US_Others!AC$8/SUM(US_Others!AA111,US_Others!AC111))&gt;2.5,3,2)),"")</f>
        <v/>
      </c>
      <c r="BJ106" s="219" t="str">
        <f>IFERROR(US_Others!AD111*US_Others!AD$8/US_Others!AD111,"")</f>
        <v/>
      </c>
      <c r="BK106" s="74" t="str">
        <f>IFERROR(US_Others!AE111*US_Others!AE$8/US_Others!AE111,"")</f>
        <v/>
      </c>
      <c r="BL106" s="219" t="str">
        <f>IFERROR(IF(SUMPRODUCT(US_Others!AG111:AI111/SUM(US_Others!AG111:AI111),US_Others!AG$8:AI$8)&gt;3.5,4,IF(SUMPRODUCT(US_Others!AG111:AI111/SUM(US_Others!AG111:AI111),US_Others!AG$8:AI$8)&gt;2.5,3,2)),"")</f>
        <v/>
      </c>
      <c r="BM106" s="219" t="str">
        <f>IFERROR(US_Others!AL111*US_Others!AL$8/US_Others!AL111,"")</f>
        <v/>
      </c>
    </row>
    <row r="107" spans="1:65">
      <c r="A107" s="200" t="s">
        <v>232</v>
      </c>
      <c r="B107" s="332">
        <v>333612</v>
      </c>
      <c r="C107" s="333">
        <f>SUM(US_CO2!C110:AX110)</f>
        <v>9.5372705019856285E-2</v>
      </c>
      <c r="D107" s="333">
        <f>SUM(US_CH4!C110:AC110)</f>
        <v>5.48108901485672E-5</v>
      </c>
      <c r="E107" s="333">
        <f>SUM(US_N2O!C110:AA110)</f>
        <v>7.3213206230559965E-5</v>
      </c>
      <c r="F107" s="332">
        <f>US_Others!V112+US_Others!U112</f>
        <v>0</v>
      </c>
      <c r="G107" s="332">
        <f>US_Others!C112+US_Others!H112+US_Others!N112</f>
        <v>0</v>
      </c>
      <c r="H107" s="332">
        <f>US_Others!D112+US_Others!I112+US_Others!O112</f>
        <v>0</v>
      </c>
      <c r="I107" s="332">
        <f>US_Others!E112+US_Others!J112+US_Others!P112+US_Others!W112</f>
        <v>0</v>
      </c>
      <c r="J107" s="332">
        <f>US_Others!F112+US_Others!K112+US_Others!Q112</f>
        <v>0</v>
      </c>
      <c r="K107" s="332">
        <f>US_Others!G112+US_Others!L112+US_Others!R112</f>
        <v>0</v>
      </c>
      <c r="L107" s="332">
        <f>US_Others!Z112+US_Others!AB112</f>
        <v>0</v>
      </c>
      <c r="M107" s="332">
        <f>US_Others!AA112+US_Others!AC112</f>
        <v>0</v>
      </c>
      <c r="N107" s="332">
        <f>US_Others!AD112</f>
        <v>0</v>
      </c>
      <c r="O107" s="332">
        <f>US_Others!AE112</f>
        <v>0</v>
      </c>
      <c r="P107" s="332">
        <f>SUM(US_Others!AG112:AI112)</f>
        <v>0</v>
      </c>
      <c r="Q107" s="332">
        <f>US_Others!AL112</f>
        <v>0</v>
      </c>
      <c r="R107" s="332"/>
      <c r="S107" s="334">
        <f t="shared" si="1"/>
        <v>95.372705019856284</v>
      </c>
      <c r="T107" s="334">
        <f>D107*1000/Spec!I$6</f>
        <v>2.1924356059426879E-3</v>
      </c>
      <c r="U107" s="334">
        <f>E107*1000/Spec!I$7</f>
        <v>2.456819001025502E-4</v>
      </c>
      <c r="V107" s="334">
        <f>F107*1000/Spec!I$8</f>
        <v>0</v>
      </c>
      <c r="W107" s="334">
        <f>G107*1000/Spec!I$9</f>
        <v>0</v>
      </c>
      <c r="X107" s="334">
        <f>H107*1000/Spec!I$10</f>
        <v>0</v>
      </c>
      <c r="Y107" s="334">
        <f>I107*1000/Spec!I$11</f>
        <v>0</v>
      </c>
      <c r="Z107" s="334">
        <f>J107*1000/Spec!I$12</f>
        <v>0</v>
      </c>
      <c r="AA107" s="334">
        <f>K107*1000/Spec!I$15</f>
        <v>0</v>
      </c>
      <c r="AB107" s="334">
        <f>L107*1000/Spec!I$17</f>
        <v>0</v>
      </c>
      <c r="AC107" s="334">
        <f>M107*1000/Spec!I$18</f>
        <v>0</v>
      </c>
      <c r="AD107" s="335">
        <f>N107*1000/Spec!I$25</f>
        <v>0</v>
      </c>
      <c r="AE107" s="335">
        <f>O107*1000/Spec!I$26</f>
        <v>0</v>
      </c>
      <c r="AF107" s="334">
        <f>P107*1000/Spec!I$21</f>
        <v>0</v>
      </c>
      <c r="AG107" s="334">
        <f>Q107*1000/Spec!I$22</f>
        <v>0</v>
      </c>
      <c r="AI107" s="432">
        <f>S107/'2007output'!$D105</f>
        <v>2.2317303115234256E-2</v>
      </c>
      <c r="AJ107" s="432">
        <f>T107/'2007output'!$D105</f>
        <v>5.1303200394985485E-7</v>
      </c>
      <c r="AK107" s="432">
        <f>U107/'2007output'!$D105</f>
        <v>5.7489796827863707E-8</v>
      </c>
      <c r="AL107" s="433">
        <f>V107/'2007output'!$D105</f>
        <v>0</v>
      </c>
      <c r="AM107" s="433">
        <f>W107/'2007output'!$D105</f>
        <v>0</v>
      </c>
      <c r="AN107" s="433">
        <f>X107/'2007output'!$D105</f>
        <v>0</v>
      </c>
      <c r="AO107" s="433">
        <f>Y107/'2007output'!$D105</f>
        <v>0</v>
      </c>
      <c r="AP107" s="433">
        <f>Z107/'2007output'!$D105</f>
        <v>0</v>
      </c>
      <c r="AQ107" s="433">
        <f>AA107/'2007output'!$D105</f>
        <v>0</v>
      </c>
      <c r="AR107" s="433">
        <f>AB107/'2007output'!$D105</f>
        <v>0</v>
      </c>
      <c r="AS107" s="433">
        <f>AC107/'2007output'!$D105</f>
        <v>0</v>
      </c>
      <c r="AT107" s="433">
        <f>AD107/'2007output'!$D105</f>
        <v>0</v>
      </c>
      <c r="AU107" s="433">
        <f>AE107/'2007output'!$D105</f>
        <v>0</v>
      </c>
      <c r="AV107" s="433">
        <f>AF107/'2007output'!$D105</f>
        <v>0</v>
      </c>
      <c r="AW107" s="433">
        <f>AG107/'2007output'!$D105</f>
        <v>0</v>
      </c>
      <c r="AY107" s="370">
        <f>IFERROR(IF(SUMPRODUCT(US_CO2!C110:AX110/SUM(US_CO2!C110:AX110),US_CO2!C$6:AX$6)&gt;3.5,4,IF(SUMPRODUCT(US_CO2!C110:AX110/SUM(US_CO2!C110:AX110),US_CO2!C$6:AX$6)&gt;2.5,3,2)),"")</f>
        <v>4</v>
      </c>
      <c r="AZ107" s="370">
        <f>IFERROR(IF(SUMPRODUCT(US_CH4!C110:AC110/SUM(US_CH4!C110:AC110),US_CH4!C$6:AC$6)&gt;3.5,4,IF(SUMPRODUCT(US_CH4!C110:AC110/SUM(US_CH4!C110:AC110),US_CH4!C$6:AC$6)&gt;2.5,3,2)),"")</f>
        <v>4</v>
      </c>
      <c r="BA107" s="223">
        <f>IFERROR(IF(SUMPRODUCT(US_N2O!C110:AA110/SUM(US_N2O!C110:AA110),US_N2O!C$6:AA$6)&gt;3.5,4,IF(SUMPRODUCT(US_N2O!C110:AA110/SUM(US_N2O!C110:AA110),US_N2O!C$6:AA$6)&gt;2.5,3,2)),"")</f>
        <v>4</v>
      </c>
      <c r="BB107" s="223" t="str">
        <f>IFERROR(IF(SUMPRODUCT(US_Others!U112:V112/SUM(US_Others!U112:V112),US_Others!U$8:V$8)&gt;3.5,4,IF(SUMPRODUCT(US_Others!U112:V112/SUM(US_Others!U112:V112),US_Others!U$8:V$8)&gt;2.5,3,2)),"")</f>
        <v/>
      </c>
      <c r="BC107" s="223" t="str">
        <f>IFERROR(IF((US_Others!C112*US_Others!C$8/SUM(US_Others!C112,US_Others!H112,US_Others!N112)+ US_Others!H112*US_Others!H$8/SUM(US_Others!C112,US_Others!H112,US_Others!N112)+US_Others!N112*US_Others!N$8/SUM(US_Others!C112,US_Others!H112,US_Others!N112))&gt;3.5,4,IF((US_Others!C112*US_Others!C$8/SUM(US_Others!C112,US_Others!H112,US_Others!N112)+ US_Others!H112*US_Others!H$8/SUM(US_Others!C112,US_Others!H112,US_Others!N112)+US_Others!N112*US_Others!N$8/SUM(US_Others!C112,US_Others!H112,US_Others!N112))&gt;2.5,3,2)),"")</f>
        <v/>
      </c>
      <c r="BD107" s="223" t="str">
        <f>IFERROR(IF((US_Others!D112*US_Others!D$8/SUM(US_Others!D112,US_Others!I112,US_Others!O112)+US_Others!I112*US_Others!I$8/SUM(US_Others!D112,US_Others!I112,US_Others!O112)+US_Others!O112*US_Others!O$8/SUM(US_Others!D112,US_Others!I112,US_Others!O112))&gt;3.5,4,IF((US_Others!D112*US_Others!D$8/SUM(US_Others!D112,US_Others!I112,US_Others!O112)+US_Others!I112*US_Others!I$8/SUM(US_Others!D112,US_Others!I112,US_Others!O112)+US_Others!O112*US_Others!O$8/SUM(US_Others!D112,US_Others!I112,US_Others!O112))&gt;2.5,3,2)),"")</f>
        <v/>
      </c>
      <c r="BE107" s="223" t="str">
        <f>IFERROR(IF((US_Others!E112*US_Others!E$8/SUM(US_Others!E112,US_Others!J112,US_Others!P112,US_Others!W112)+US_Others!J112*US_Others!J$8/SUM(US_Others!E112,US_Others!J112,US_Others!P112,US_Others!W112)+US_Others!P112*US_Others!P$8/SUM(US_Others!E112,US_Others!J112,US_Others!P112,US_Others!W112)+US_Others!W112*US_Others!W$8/SUM(US_Others!E112,US_Others!J112,US_Others!P112,US_Others!W112))&gt;3.5,4,IF((US_Others!E112*US_Others!E$8/SUM(US_Others!E112,US_Others!J112,US_Others!P112,US_Others!W112)+US_Others!J112*US_Others!J$8/SUM(US_Others!E112,US_Others!J112,US_Others!P112,US_Others!W112)+US_Others!P112*US_Others!P$8/SUM(US_Others!E112,US_Others!J112,US_Others!P112,US_Others!W112)+US_Others!W112*US_Others!W$8/SUM(US_Others!E112,US_Others!J112,US_Others!P112,US_Others!W112))&gt;2.5,3,2)),"")</f>
        <v/>
      </c>
      <c r="BF107" s="223" t="str">
        <f>IFERROR(IF((US_Others!F112*US_Others!F$8/SUM(US_Others!F112,US_Others!K112,US_Others!Q112)+US_Others!K112*US_Others!K$8/SUM(US_Others!F112,US_Others!K112,US_Others!Q112)+US_Others!Q112*US_Others!Q$8/SUM(US_Others!F112,US_Others!K112,US_Others!Q112))&gt;3.5,4,IF((US_Others!F112*US_Others!F$8/SUM(US_Others!F112,US_Others!K112,US_Others!Q112)+US_Others!K112*US_Others!K$8/SUM(US_Others!F112,US_Others!K112,US_Others!Q112)+US_Others!Q112*US_Others!Q$8/SUM(US_Others!F112,US_Others!K112,US_Others!Q112))&gt;2.5,3,2)),"")</f>
        <v/>
      </c>
      <c r="BG107" s="223" t="str">
        <f>IFERROR(IF((US_Others!G112*US_Others!G$8/SUM(US_Others!G112,US_Others!L112,US_Others!R112)+US_Others!L112*US_Others!L$8/SUM(US_Others!G112,US_Others!L112,US_Others!R112)+US_Others!R112*US_Others!R$8/SUM(US_Others!G112,US_Others!L112,US_Others!R112))&gt;3.5,4,IF((US_Others!G112*US_Others!G$8/SUM(US_Others!G112,US_Others!L112,US_Others!R112)+US_Others!L112*US_Others!L$8/SUM(US_Others!G112,US_Others!L112,US_Others!R112)+US_Others!R112*US_Others!R$8/SUM(US_Others!G112,US_Others!L112,US_Others!R112))&gt;2.5,3,2)),"")</f>
        <v/>
      </c>
      <c r="BH107" s="219" t="str">
        <f>IFERROR(IF((US_Others!Z112*US_Others!Z$8/SUM(US_Others!Z112,US_Others!AB112)+US_Others!AB112*US_Others!AB$8/SUM(US_Others!Z112,US_Others!AB112))&gt;3.5,4,IF((US_Others!Z112*US_Others!Z$8/SUM(US_Others!Z112,US_Others!AB112)+US_Others!AB112*US_Others!AB$8/SUM(US_Others!Z112,US_Others!AB112))&gt;2.5,3,2)),"")</f>
        <v/>
      </c>
      <c r="BI107" s="219" t="str">
        <f>IFERROR(IF((US_Others!AA112*US_Others!AA$8/SUM(US_Others!AA112,US_Others!AC112)+US_Others!AC112*US_Others!AC$8/SUM(US_Others!AA112,US_Others!AC112))&gt;3.5,4,IF((US_Others!AA112*US_Others!AA$8/SUM(US_Others!AA112,US_Others!AC112)+US_Others!AC112*US_Others!AC$8/SUM(US_Others!AA112,US_Others!AC112))&gt;2.5,3,2)),"")</f>
        <v/>
      </c>
      <c r="BJ107" s="219" t="str">
        <f>IFERROR(US_Others!AD112*US_Others!AD$8/US_Others!AD112,"")</f>
        <v/>
      </c>
      <c r="BK107" s="74" t="str">
        <f>IFERROR(US_Others!AE112*US_Others!AE$8/US_Others!AE112,"")</f>
        <v/>
      </c>
      <c r="BL107" s="219" t="str">
        <f>IFERROR(IF(SUMPRODUCT(US_Others!AG112:AI112/SUM(US_Others!AG112:AI112),US_Others!AG$8:AI$8)&gt;3.5,4,IF(SUMPRODUCT(US_Others!AG112:AI112/SUM(US_Others!AG112:AI112),US_Others!AG$8:AI$8)&gt;2.5,3,2)),"")</f>
        <v/>
      </c>
      <c r="BM107" s="219" t="str">
        <f>IFERROR(US_Others!AL112*US_Others!AL$8/US_Others!AL112,"")</f>
        <v/>
      </c>
    </row>
    <row r="108" spans="1:65">
      <c r="A108" s="200" t="s">
        <v>233</v>
      </c>
      <c r="B108" s="332">
        <v>333613</v>
      </c>
      <c r="C108" s="333">
        <f>SUM(US_CO2!C111:AX111)</f>
        <v>0.14415096205527864</v>
      </c>
      <c r="D108" s="333">
        <f>SUM(US_CH4!C111:AC111)</f>
        <v>8.0490413839476776E-5</v>
      </c>
      <c r="E108" s="333">
        <f>SUM(US_N2O!C111:AA111)</f>
        <v>1.0195978260180169E-4</v>
      </c>
      <c r="F108" s="332">
        <f>US_Others!V113+US_Others!U113</f>
        <v>0</v>
      </c>
      <c r="G108" s="332">
        <f>US_Others!C113+US_Others!H113+US_Others!N113</f>
        <v>9.3651649393877155E-6</v>
      </c>
      <c r="H108" s="332">
        <f>US_Others!D113+US_Others!I113+US_Others!O113</f>
        <v>1.5358870500595855E-4</v>
      </c>
      <c r="I108" s="332">
        <f>US_Others!E113+US_Others!J113+US_Others!P113+US_Others!W113</f>
        <v>7.0987950240558888E-4</v>
      </c>
      <c r="J108" s="332">
        <f>US_Others!F113+US_Others!K113+US_Others!Q113</f>
        <v>1.2268366070597908E-4</v>
      </c>
      <c r="K108" s="332">
        <f>US_Others!G113+US_Others!L113+US_Others!R113</f>
        <v>1.2174714421204033E-5</v>
      </c>
      <c r="L108" s="332">
        <f>US_Others!Z113+US_Others!AB113</f>
        <v>0</v>
      </c>
      <c r="M108" s="332">
        <f>US_Others!AA113+US_Others!AC113</f>
        <v>0</v>
      </c>
      <c r="N108" s="332">
        <f>US_Others!AD113</f>
        <v>0</v>
      </c>
      <c r="O108" s="332">
        <f>US_Others!AE113</f>
        <v>0</v>
      </c>
      <c r="P108" s="332">
        <f>SUM(US_Others!AG113:AI113)</f>
        <v>0</v>
      </c>
      <c r="Q108" s="332">
        <f>US_Others!AL113</f>
        <v>0</v>
      </c>
      <c r="R108" s="332"/>
      <c r="S108" s="334">
        <f t="shared" si="1"/>
        <v>144.15096205527863</v>
      </c>
      <c r="T108" s="334">
        <f>D108*1000/Spec!I$6</f>
        <v>3.2196165535790713E-3</v>
      </c>
      <c r="U108" s="334">
        <f>E108*1000/Spec!I$7</f>
        <v>3.4214692148255599E-4</v>
      </c>
      <c r="V108" s="334">
        <f>F108*1000/Spec!I$8</f>
        <v>0</v>
      </c>
      <c r="W108" s="334">
        <f>G108*1000/Spec!I$9</f>
        <v>1.3874318428722541E-5</v>
      </c>
      <c r="X108" s="334">
        <f>H108*1000/Spec!I$10</f>
        <v>4.3882487144559586E-5</v>
      </c>
      <c r="Y108" s="334">
        <f>I108*1000/Spec!I$11</f>
        <v>4.9641923245146075E-4</v>
      </c>
      <c r="Z108" s="334">
        <f>J108*1000/Spec!I$12</f>
        <v>2.7446009106483015E-5</v>
      </c>
      <c r="AA108" s="334">
        <f>K108*1000/Spec!I$15</f>
        <v>1.2410514190829799E-6</v>
      </c>
      <c r="AB108" s="334">
        <f>L108*1000/Spec!I$17</f>
        <v>0</v>
      </c>
      <c r="AC108" s="334">
        <f>M108*1000/Spec!I$18</f>
        <v>0</v>
      </c>
      <c r="AD108" s="335">
        <f>N108*1000/Spec!I$25</f>
        <v>0</v>
      </c>
      <c r="AE108" s="335">
        <f>O108*1000/Spec!I$26</f>
        <v>0</v>
      </c>
      <c r="AF108" s="334">
        <f>P108*1000/Spec!I$21</f>
        <v>0</v>
      </c>
      <c r="AG108" s="334">
        <f>Q108*1000/Spec!I$22</f>
        <v>0</v>
      </c>
      <c r="AI108" s="432">
        <f>S108/'2007output'!$D106</f>
        <v>2.8048517432248152E-2</v>
      </c>
      <c r="AJ108" s="432">
        <f>T108/'2007output'!$D106</f>
        <v>6.2646457394843611E-7</v>
      </c>
      <c r="AK108" s="432">
        <f>U108/'2007output'!$D106</f>
        <v>6.6574053719554017E-8</v>
      </c>
      <c r="AL108" s="433">
        <f>V108/'2007output'!$D106</f>
        <v>0</v>
      </c>
      <c r="AM108" s="433">
        <f>W108/'2007output'!$D106</f>
        <v>2.6996286168340259E-9</v>
      </c>
      <c r="AN108" s="433">
        <f>X108/'2007output'!$D106</f>
        <v>8.5385396538150489E-9</v>
      </c>
      <c r="AO108" s="433">
        <f>Y108/'2007output'!$D106</f>
        <v>9.6591956769449621E-8</v>
      </c>
      <c r="AP108" s="433">
        <f>Z108/'2007output'!$D106</f>
        <v>5.3403727168579143E-9</v>
      </c>
      <c r="AQ108" s="433">
        <f>AA108/'2007output'!$D106</f>
        <v>2.4148054141405285E-10</v>
      </c>
      <c r="AR108" s="433">
        <f>AB108/'2007output'!$D106</f>
        <v>0</v>
      </c>
      <c r="AS108" s="433">
        <f>AC108/'2007output'!$D106</f>
        <v>0</v>
      </c>
      <c r="AT108" s="433">
        <f>AD108/'2007output'!$D106</f>
        <v>0</v>
      </c>
      <c r="AU108" s="433">
        <f>AE108/'2007output'!$D106</f>
        <v>0</v>
      </c>
      <c r="AV108" s="433">
        <f>AF108/'2007output'!$D106</f>
        <v>0</v>
      </c>
      <c r="AW108" s="433">
        <f>AG108/'2007output'!$D106</f>
        <v>0</v>
      </c>
      <c r="AY108" s="370">
        <f>IFERROR(IF(SUMPRODUCT(US_CO2!C111:AX111/SUM(US_CO2!C111:AX111),US_CO2!C$6:AX$6)&gt;3.5,4,IF(SUMPRODUCT(US_CO2!C111:AX111/SUM(US_CO2!C111:AX111),US_CO2!C$6:AX$6)&gt;2.5,3,2)),"")</f>
        <v>4</v>
      </c>
      <c r="AZ108" s="370">
        <f>IFERROR(IF(SUMPRODUCT(US_CH4!C111:AC111/SUM(US_CH4!C111:AC111),US_CH4!C$6:AC$6)&gt;3.5,4,IF(SUMPRODUCT(US_CH4!C111:AC111/SUM(US_CH4!C111:AC111),US_CH4!C$6:AC$6)&gt;2.5,3,2)),"")</f>
        <v>4</v>
      </c>
      <c r="BA108" s="223">
        <f>IFERROR(IF(SUMPRODUCT(US_N2O!C111:AA111/SUM(US_N2O!C111:AA111),US_N2O!C$6:AA$6)&gt;3.5,4,IF(SUMPRODUCT(US_N2O!C111:AA111/SUM(US_N2O!C111:AA111),US_N2O!C$6:AA$6)&gt;2.5,3,2)),"")</f>
        <v>4</v>
      </c>
      <c r="BB108" s="223" t="str">
        <f>IFERROR(IF(SUMPRODUCT(US_Others!U113:V113/SUM(US_Others!U113:V113),US_Others!U$8:V$8)&gt;3.5,4,IF(SUMPRODUCT(US_Others!U113:V113/SUM(US_Others!U113:V113),US_Others!U$8:V$8)&gt;2.5,3,2)),"")</f>
        <v/>
      </c>
      <c r="BC108" s="223">
        <f>IFERROR(IF((US_Others!C113*US_Others!C$8/SUM(US_Others!C113,US_Others!H113,US_Others!N113)+ US_Others!H113*US_Others!H$8/SUM(US_Others!C113,US_Others!H113,US_Others!N113)+US_Others!N113*US_Others!N$8/SUM(US_Others!C113,US_Others!H113,US_Others!N113))&gt;3.5,4,IF((US_Others!C113*US_Others!C$8/SUM(US_Others!C113,US_Others!H113,US_Others!N113)+ US_Others!H113*US_Others!H$8/SUM(US_Others!C113,US_Others!H113,US_Others!N113)+US_Others!N113*US_Others!N$8/SUM(US_Others!C113,US_Others!H113,US_Others!N113))&gt;2.5,3,2)),"")</f>
        <v>4</v>
      </c>
      <c r="BD108" s="223">
        <f>IFERROR(IF((US_Others!D113*US_Others!D$8/SUM(US_Others!D113,US_Others!I113,US_Others!O113)+US_Others!I113*US_Others!I$8/SUM(US_Others!D113,US_Others!I113,US_Others!O113)+US_Others!O113*US_Others!O$8/SUM(US_Others!D113,US_Others!I113,US_Others!O113))&gt;3.5,4,IF((US_Others!D113*US_Others!D$8/SUM(US_Others!D113,US_Others!I113,US_Others!O113)+US_Others!I113*US_Others!I$8/SUM(US_Others!D113,US_Others!I113,US_Others!O113)+US_Others!O113*US_Others!O$8/SUM(US_Others!D113,US_Others!I113,US_Others!O113))&gt;2.5,3,2)),"")</f>
        <v>4</v>
      </c>
      <c r="BE108" s="223">
        <f>IFERROR(IF((US_Others!E113*US_Others!E$8/SUM(US_Others!E113,US_Others!J113,US_Others!P113,US_Others!W113)+US_Others!J113*US_Others!J$8/SUM(US_Others!E113,US_Others!J113,US_Others!P113,US_Others!W113)+US_Others!P113*US_Others!P$8/SUM(US_Others!E113,US_Others!J113,US_Others!P113,US_Others!W113)+US_Others!W113*US_Others!W$8/SUM(US_Others!E113,US_Others!J113,US_Others!P113,US_Others!W113))&gt;3.5,4,IF((US_Others!E113*US_Others!E$8/SUM(US_Others!E113,US_Others!J113,US_Others!P113,US_Others!W113)+US_Others!J113*US_Others!J$8/SUM(US_Others!E113,US_Others!J113,US_Others!P113,US_Others!W113)+US_Others!P113*US_Others!P$8/SUM(US_Others!E113,US_Others!J113,US_Others!P113,US_Others!W113)+US_Others!W113*US_Others!W$8/SUM(US_Others!E113,US_Others!J113,US_Others!P113,US_Others!W113))&gt;2.5,3,2)),"")</f>
        <v>4</v>
      </c>
      <c r="BF108" s="223">
        <f>IFERROR(IF((US_Others!F113*US_Others!F$8/SUM(US_Others!F113,US_Others!K113,US_Others!Q113)+US_Others!K113*US_Others!K$8/SUM(US_Others!F113,US_Others!K113,US_Others!Q113)+US_Others!Q113*US_Others!Q$8/SUM(US_Others!F113,US_Others!K113,US_Others!Q113))&gt;3.5,4,IF((US_Others!F113*US_Others!F$8/SUM(US_Others!F113,US_Others!K113,US_Others!Q113)+US_Others!K113*US_Others!K$8/SUM(US_Others!F113,US_Others!K113,US_Others!Q113)+US_Others!Q113*US_Others!Q$8/SUM(US_Others!F113,US_Others!K113,US_Others!Q113))&gt;2.5,3,2)),"")</f>
        <v>4</v>
      </c>
      <c r="BG108" s="223">
        <f>IFERROR(IF((US_Others!G113*US_Others!G$8/SUM(US_Others!G113,US_Others!L113,US_Others!R113)+US_Others!L113*US_Others!L$8/SUM(US_Others!G113,US_Others!L113,US_Others!R113)+US_Others!R113*US_Others!R$8/SUM(US_Others!G113,US_Others!L113,US_Others!R113))&gt;3.5,4,IF((US_Others!G113*US_Others!G$8/SUM(US_Others!G113,US_Others!L113,US_Others!R113)+US_Others!L113*US_Others!L$8/SUM(US_Others!G113,US_Others!L113,US_Others!R113)+US_Others!R113*US_Others!R$8/SUM(US_Others!G113,US_Others!L113,US_Others!R113))&gt;2.5,3,2)),"")</f>
        <v>4</v>
      </c>
      <c r="BH108" s="219" t="str">
        <f>IFERROR(IF((US_Others!Z113*US_Others!Z$8/SUM(US_Others!Z113,US_Others!AB113)+US_Others!AB113*US_Others!AB$8/SUM(US_Others!Z113,US_Others!AB113))&gt;3.5,4,IF((US_Others!Z113*US_Others!Z$8/SUM(US_Others!Z113,US_Others!AB113)+US_Others!AB113*US_Others!AB$8/SUM(US_Others!Z113,US_Others!AB113))&gt;2.5,3,2)),"")</f>
        <v/>
      </c>
      <c r="BI108" s="219" t="str">
        <f>IFERROR(IF((US_Others!AA113*US_Others!AA$8/SUM(US_Others!AA113,US_Others!AC113)+US_Others!AC113*US_Others!AC$8/SUM(US_Others!AA113,US_Others!AC113))&gt;3.5,4,IF((US_Others!AA113*US_Others!AA$8/SUM(US_Others!AA113,US_Others!AC113)+US_Others!AC113*US_Others!AC$8/SUM(US_Others!AA113,US_Others!AC113))&gt;2.5,3,2)),"")</f>
        <v/>
      </c>
      <c r="BJ108" s="219" t="str">
        <f>IFERROR(US_Others!AD113*US_Others!AD$8/US_Others!AD113,"")</f>
        <v/>
      </c>
      <c r="BK108" s="74" t="str">
        <f>IFERROR(US_Others!AE113*US_Others!AE$8/US_Others!AE113,"")</f>
        <v/>
      </c>
      <c r="BL108" s="219" t="str">
        <f>IFERROR(IF(SUMPRODUCT(US_Others!AG113:AI113/SUM(US_Others!AG113:AI113),US_Others!AG$8:AI$8)&gt;3.5,4,IF(SUMPRODUCT(US_Others!AG113:AI113/SUM(US_Others!AG113:AI113),US_Others!AG$8:AI$8)&gt;2.5,3,2)),"")</f>
        <v/>
      </c>
      <c r="BM108" s="219" t="str">
        <f>IFERROR(US_Others!AL113*US_Others!AL$8/US_Others!AL113,"")</f>
        <v/>
      </c>
    </row>
    <row r="109" spans="1:65">
      <c r="A109" s="200" t="s">
        <v>234</v>
      </c>
      <c r="B109" s="332">
        <v>333618</v>
      </c>
      <c r="C109" s="333">
        <f>SUM(US_CO2!C112:AX112)</f>
        <v>1.0670576014836199</v>
      </c>
      <c r="D109" s="333">
        <f>SUM(US_CH4!C112:AC112)</f>
        <v>2.4255960209477626E-4</v>
      </c>
      <c r="E109" s="333">
        <f>SUM(US_N2O!C112:AA112)</f>
        <v>3.1923591910307947E-4</v>
      </c>
      <c r="F109" s="332">
        <f>US_Others!V114+US_Others!U114</f>
        <v>0</v>
      </c>
      <c r="G109" s="332">
        <f>US_Others!C114+US_Others!H114+US_Others!N114</f>
        <v>5.0571890672693664E-4</v>
      </c>
      <c r="H109" s="332">
        <f>US_Others!D114+US_Others!I114+US_Others!O114</f>
        <v>8.2937900703217611E-3</v>
      </c>
      <c r="I109" s="332">
        <f>US_Others!E114+US_Others!J114+US_Others!P114+US_Others!W114</f>
        <v>3.8333493129901801E-2</v>
      </c>
      <c r="J109" s="332">
        <f>US_Others!F114+US_Others!K114+US_Others!Q114</f>
        <v>6.6249176781228705E-3</v>
      </c>
      <c r="K109" s="332">
        <f>US_Others!G114+US_Others!L114+US_Others!R114</f>
        <v>6.5743457874501776E-4</v>
      </c>
      <c r="L109" s="332">
        <f>US_Others!Z114+US_Others!AB114</f>
        <v>0</v>
      </c>
      <c r="M109" s="332">
        <f>US_Others!AA114+US_Others!AC114</f>
        <v>0</v>
      </c>
      <c r="N109" s="332">
        <f>US_Others!AD114</f>
        <v>0</v>
      </c>
      <c r="O109" s="332">
        <f>US_Others!AE114</f>
        <v>0</v>
      </c>
      <c r="P109" s="332">
        <f>SUM(US_Others!AG114:AI114)</f>
        <v>0</v>
      </c>
      <c r="Q109" s="332">
        <f>US_Others!AL114</f>
        <v>0</v>
      </c>
      <c r="R109" s="332"/>
      <c r="S109" s="334">
        <f t="shared" si="1"/>
        <v>1067.0576014836199</v>
      </c>
      <c r="T109" s="334">
        <f>D109*1000/Spec!I$6</f>
        <v>9.7023840837910501E-3</v>
      </c>
      <c r="U109" s="334">
        <f>E109*1000/Spec!I$7</f>
        <v>1.0712614735002668E-3</v>
      </c>
      <c r="V109" s="334">
        <f>F109*1000/Spec!I$8</f>
        <v>0</v>
      </c>
      <c r="W109" s="334">
        <f>G109*1000/Spec!I$9</f>
        <v>7.4921319515101729E-4</v>
      </c>
      <c r="X109" s="334">
        <f>H109*1000/Spec!I$10</f>
        <v>2.3696543058062173E-3</v>
      </c>
      <c r="Y109" s="334">
        <f>I109*1000/Spec!I$11</f>
        <v>2.6806638552378883E-2</v>
      </c>
      <c r="Z109" s="334">
        <f>J109*1000/Spec!I$12</f>
        <v>1.482084491750083E-3</v>
      </c>
      <c r="AA109" s="334">
        <f>K109*1000/Spec!I$15</f>
        <v>6.701677663048091E-5</v>
      </c>
      <c r="AB109" s="334">
        <f>L109*1000/Spec!I$17</f>
        <v>0</v>
      </c>
      <c r="AC109" s="334">
        <f>M109*1000/Spec!I$18</f>
        <v>0</v>
      </c>
      <c r="AD109" s="335">
        <f>N109*1000/Spec!I$25</f>
        <v>0</v>
      </c>
      <c r="AE109" s="335">
        <f>O109*1000/Spec!I$26</f>
        <v>0</v>
      </c>
      <c r="AF109" s="334">
        <f>P109*1000/Spec!I$21</f>
        <v>0</v>
      </c>
      <c r="AG109" s="334">
        <f>Q109*1000/Spec!I$22</f>
        <v>0</v>
      </c>
      <c r="AI109" s="432">
        <f>S109/'2007output'!$D107</f>
        <v>3.8661541315092675E-2</v>
      </c>
      <c r="AJ109" s="432">
        <f>T109/'2007output'!$D107</f>
        <v>3.5153596449604924E-7</v>
      </c>
      <c r="AK109" s="432">
        <f>U109/'2007output'!$D107</f>
        <v>3.8813855652602645E-8</v>
      </c>
      <c r="AL109" s="433">
        <f>V109/'2007output'!$D107</f>
        <v>0</v>
      </c>
      <c r="AM109" s="433">
        <f>W109/'2007output'!$D107</f>
        <v>2.7145429504339921E-8</v>
      </c>
      <c r="AN109" s="433">
        <f>X109/'2007output'!$D107</f>
        <v>8.5857115603726538E-8</v>
      </c>
      <c r="AO109" s="433">
        <f>Y109/'2007output'!$D107</f>
        <v>9.7125587453814835E-7</v>
      </c>
      <c r="AP109" s="433">
        <f>Z109/'2007output'!$D107</f>
        <v>5.3698760714122095E-8</v>
      </c>
      <c r="AQ109" s="433">
        <f>AA109/'2007output'!$D107</f>
        <v>2.4281462171313234E-9</v>
      </c>
      <c r="AR109" s="433">
        <f>AB109/'2007output'!$D107</f>
        <v>0</v>
      </c>
      <c r="AS109" s="433">
        <f>AC109/'2007output'!$D107</f>
        <v>0</v>
      </c>
      <c r="AT109" s="433">
        <f>AD109/'2007output'!$D107</f>
        <v>0</v>
      </c>
      <c r="AU109" s="433">
        <f>AE109/'2007output'!$D107</f>
        <v>0</v>
      </c>
      <c r="AV109" s="433">
        <f>AF109/'2007output'!$D107</f>
        <v>0</v>
      </c>
      <c r="AW109" s="433">
        <f>AG109/'2007output'!$D107</f>
        <v>0</v>
      </c>
      <c r="AY109" s="370">
        <f>IFERROR(IF(SUMPRODUCT(US_CO2!C112:AX112/SUM(US_CO2!C112:AX112),US_CO2!C$6:AX$6)&gt;3.5,4,IF(SUMPRODUCT(US_CO2!C112:AX112/SUM(US_CO2!C112:AX112),US_CO2!C$6:AX$6)&gt;2.5,3,2)),"")</f>
        <v>4</v>
      </c>
      <c r="AZ109" s="370">
        <f>IFERROR(IF(SUMPRODUCT(US_CH4!C112:AC112/SUM(US_CH4!C112:AC112),US_CH4!C$6:AC$6)&gt;3.5,4,IF(SUMPRODUCT(US_CH4!C112:AC112/SUM(US_CH4!C112:AC112),US_CH4!C$6:AC$6)&gt;2.5,3,2)),"")</f>
        <v>4</v>
      </c>
      <c r="BA109" s="223">
        <f>IFERROR(IF(SUMPRODUCT(US_N2O!C112:AA112/SUM(US_N2O!C112:AA112),US_N2O!C$6:AA$6)&gt;3.5,4,IF(SUMPRODUCT(US_N2O!C112:AA112/SUM(US_N2O!C112:AA112),US_N2O!C$6:AA$6)&gt;2.5,3,2)),"")</f>
        <v>4</v>
      </c>
      <c r="BB109" s="223" t="str">
        <f>IFERROR(IF(SUMPRODUCT(US_Others!U114:V114/SUM(US_Others!U114:V114),US_Others!U$8:V$8)&gt;3.5,4,IF(SUMPRODUCT(US_Others!U114:V114/SUM(US_Others!U114:V114),US_Others!U$8:V$8)&gt;2.5,3,2)),"")</f>
        <v/>
      </c>
      <c r="BC109" s="223">
        <f>IFERROR(IF((US_Others!C114*US_Others!C$8/SUM(US_Others!C114,US_Others!H114,US_Others!N114)+ US_Others!H114*US_Others!H$8/SUM(US_Others!C114,US_Others!H114,US_Others!N114)+US_Others!N114*US_Others!N$8/SUM(US_Others!C114,US_Others!H114,US_Others!N114))&gt;3.5,4,IF((US_Others!C114*US_Others!C$8/SUM(US_Others!C114,US_Others!H114,US_Others!N114)+ US_Others!H114*US_Others!H$8/SUM(US_Others!C114,US_Others!H114,US_Others!N114)+US_Others!N114*US_Others!N$8/SUM(US_Others!C114,US_Others!H114,US_Others!N114))&gt;2.5,3,2)),"")</f>
        <v>4</v>
      </c>
      <c r="BD109" s="223">
        <f>IFERROR(IF((US_Others!D114*US_Others!D$8/SUM(US_Others!D114,US_Others!I114,US_Others!O114)+US_Others!I114*US_Others!I$8/SUM(US_Others!D114,US_Others!I114,US_Others!O114)+US_Others!O114*US_Others!O$8/SUM(US_Others!D114,US_Others!I114,US_Others!O114))&gt;3.5,4,IF((US_Others!D114*US_Others!D$8/SUM(US_Others!D114,US_Others!I114,US_Others!O114)+US_Others!I114*US_Others!I$8/SUM(US_Others!D114,US_Others!I114,US_Others!O114)+US_Others!O114*US_Others!O$8/SUM(US_Others!D114,US_Others!I114,US_Others!O114))&gt;2.5,3,2)),"")</f>
        <v>4</v>
      </c>
      <c r="BE109" s="223">
        <f>IFERROR(IF((US_Others!E114*US_Others!E$8/SUM(US_Others!E114,US_Others!J114,US_Others!P114,US_Others!W114)+US_Others!J114*US_Others!J$8/SUM(US_Others!E114,US_Others!J114,US_Others!P114,US_Others!W114)+US_Others!P114*US_Others!P$8/SUM(US_Others!E114,US_Others!J114,US_Others!P114,US_Others!W114)+US_Others!W114*US_Others!W$8/SUM(US_Others!E114,US_Others!J114,US_Others!P114,US_Others!W114))&gt;3.5,4,IF((US_Others!E114*US_Others!E$8/SUM(US_Others!E114,US_Others!J114,US_Others!P114,US_Others!W114)+US_Others!J114*US_Others!J$8/SUM(US_Others!E114,US_Others!J114,US_Others!P114,US_Others!W114)+US_Others!P114*US_Others!P$8/SUM(US_Others!E114,US_Others!J114,US_Others!P114,US_Others!W114)+US_Others!W114*US_Others!W$8/SUM(US_Others!E114,US_Others!J114,US_Others!P114,US_Others!W114))&gt;2.5,3,2)),"")</f>
        <v>4</v>
      </c>
      <c r="BF109" s="223">
        <f>IFERROR(IF((US_Others!F114*US_Others!F$8/SUM(US_Others!F114,US_Others!K114,US_Others!Q114)+US_Others!K114*US_Others!K$8/SUM(US_Others!F114,US_Others!K114,US_Others!Q114)+US_Others!Q114*US_Others!Q$8/SUM(US_Others!F114,US_Others!K114,US_Others!Q114))&gt;3.5,4,IF((US_Others!F114*US_Others!F$8/SUM(US_Others!F114,US_Others!K114,US_Others!Q114)+US_Others!K114*US_Others!K$8/SUM(US_Others!F114,US_Others!K114,US_Others!Q114)+US_Others!Q114*US_Others!Q$8/SUM(US_Others!F114,US_Others!K114,US_Others!Q114))&gt;2.5,3,2)),"")</f>
        <v>4</v>
      </c>
      <c r="BG109" s="223">
        <f>IFERROR(IF((US_Others!G114*US_Others!G$8/SUM(US_Others!G114,US_Others!L114,US_Others!R114)+US_Others!L114*US_Others!L$8/SUM(US_Others!G114,US_Others!L114,US_Others!R114)+US_Others!R114*US_Others!R$8/SUM(US_Others!G114,US_Others!L114,US_Others!R114))&gt;3.5,4,IF((US_Others!G114*US_Others!G$8/SUM(US_Others!G114,US_Others!L114,US_Others!R114)+US_Others!L114*US_Others!L$8/SUM(US_Others!G114,US_Others!L114,US_Others!R114)+US_Others!R114*US_Others!R$8/SUM(US_Others!G114,US_Others!L114,US_Others!R114))&gt;2.5,3,2)),"")</f>
        <v>4</v>
      </c>
      <c r="BH109" s="219" t="str">
        <f>IFERROR(IF((US_Others!Z114*US_Others!Z$8/SUM(US_Others!Z114,US_Others!AB114)+US_Others!AB114*US_Others!AB$8/SUM(US_Others!Z114,US_Others!AB114))&gt;3.5,4,IF((US_Others!Z114*US_Others!Z$8/SUM(US_Others!Z114,US_Others!AB114)+US_Others!AB114*US_Others!AB$8/SUM(US_Others!Z114,US_Others!AB114))&gt;2.5,3,2)),"")</f>
        <v/>
      </c>
      <c r="BI109" s="219" t="str">
        <f>IFERROR(IF((US_Others!AA114*US_Others!AA$8/SUM(US_Others!AA114,US_Others!AC114)+US_Others!AC114*US_Others!AC$8/SUM(US_Others!AA114,US_Others!AC114))&gt;3.5,4,IF((US_Others!AA114*US_Others!AA$8/SUM(US_Others!AA114,US_Others!AC114)+US_Others!AC114*US_Others!AC$8/SUM(US_Others!AA114,US_Others!AC114))&gt;2.5,3,2)),"")</f>
        <v/>
      </c>
      <c r="BJ109" s="219" t="str">
        <f>IFERROR(US_Others!AD114*US_Others!AD$8/US_Others!AD114,"")</f>
        <v/>
      </c>
      <c r="BK109" s="74" t="str">
        <f>IFERROR(US_Others!AE114*US_Others!AE$8/US_Others!AE114,"")</f>
        <v/>
      </c>
      <c r="BL109" s="219" t="str">
        <f>IFERROR(IF(SUMPRODUCT(US_Others!AG114:AI114/SUM(US_Others!AG114:AI114),US_Others!AG$8:AI$8)&gt;3.5,4,IF(SUMPRODUCT(US_Others!AG114:AI114/SUM(US_Others!AG114:AI114),US_Others!AG$8:AI$8)&gt;2.5,3,2)),"")</f>
        <v/>
      </c>
      <c r="BM109" s="219" t="str">
        <f>IFERROR(US_Others!AL114*US_Others!AL$8/US_Others!AL114,"")</f>
        <v/>
      </c>
    </row>
    <row r="110" spans="1:65">
      <c r="A110" s="200" t="s">
        <v>235</v>
      </c>
      <c r="B110" s="332" t="s">
        <v>236</v>
      </c>
      <c r="C110" s="333">
        <f>SUM(US_CO2!C113:AX113)</f>
        <v>0.14415096205527864</v>
      </c>
      <c r="D110" s="333">
        <f>SUM(US_CH4!C113:AC113)</f>
        <v>8.0490413839476776E-5</v>
      </c>
      <c r="E110" s="333">
        <f>SUM(US_N2O!C113:AA113)</f>
        <v>1.0195978260180169E-4</v>
      </c>
      <c r="F110" s="332">
        <f>US_Others!V115+US_Others!U115</f>
        <v>0</v>
      </c>
      <c r="G110" s="332">
        <f>US_Others!C115+US_Others!H115+US_Others!N115</f>
        <v>8.051307283946316E-6</v>
      </c>
      <c r="H110" s="332">
        <f>US_Others!D115+US_Others!I115+US_Others!O115</f>
        <v>1.3204143945671961E-4</v>
      </c>
      <c r="I110" s="332">
        <f>US_Others!E115+US_Others!J115+US_Others!P115+US_Others!W115</f>
        <v>6.1028909212313071E-4</v>
      </c>
      <c r="J110" s="332">
        <f>US_Others!F115+US_Others!K115+US_Others!Q115</f>
        <v>1.0547212541969675E-4</v>
      </c>
      <c r="K110" s="332">
        <f>US_Others!G115+US_Others!L115+US_Others!R115</f>
        <v>1.0466699469130212E-5</v>
      </c>
      <c r="L110" s="332">
        <f>US_Others!Z115+US_Others!AB115</f>
        <v>0</v>
      </c>
      <c r="M110" s="332">
        <f>US_Others!AA115+US_Others!AC115</f>
        <v>0</v>
      </c>
      <c r="N110" s="332">
        <f>US_Others!AD115</f>
        <v>0</v>
      </c>
      <c r="O110" s="332">
        <f>US_Others!AE115</f>
        <v>0</v>
      </c>
      <c r="P110" s="332">
        <f>SUM(US_Others!AG115:AI115)</f>
        <v>0</v>
      </c>
      <c r="Q110" s="332">
        <f>US_Others!AL115</f>
        <v>0</v>
      </c>
      <c r="R110" s="332"/>
      <c r="S110" s="334">
        <f t="shared" si="1"/>
        <v>144.15096205527863</v>
      </c>
      <c r="T110" s="334">
        <f>D110*1000/Spec!I$6</f>
        <v>3.2196165535790713E-3</v>
      </c>
      <c r="U110" s="334">
        <f>E110*1000/Spec!I$7</f>
        <v>3.4214692148255599E-4</v>
      </c>
      <c r="V110" s="334">
        <f>F110*1000/Spec!I$8</f>
        <v>0</v>
      </c>
      <c r="W110" s="334">
        <f>G110*1000/Spec!I$9</f>
        <v>1.1927862642883432E-5</v>
      </c>
      <c r="X110" s="334">
        <f>H110*1000/Spec!I$10</f>
        <v>3.7726125559062744E-5</v>
      </c>
      <c r="Y110" s="334">
        <f>I110*1000/Spec!I$11</f>
        <v>4.2677558889729422E-4</v>
      </c>
      <c r="Z110" s="334">
        <f>J110*1000/Spec!I$12</f>
        <v>2.359555378516706E-5</v>
      </c>
      <c r="AA110" s="334">
        <f>K110*1000/Spec!I$15</f>
        <v>1.0669418419092981E-6</v>
      </c>
      <c r="AB110" s="334">
        <f>L110*1000/Spec!I$17</f>
        <v>0</v>
      </c>
      <c r="AC110" s="334">
        <f>M110*1000/Spec!I$18</f>
        <v>0</v>
      </c>
      <c r="AD110" s="335">
        <f>N110*1000/Spec!I$25</f>
        <v>0</v>
      </c>
      <c r="AE110" s="335">
        <f>O110*1000/Spec!I$26</f>
        <v>0</v>
      </c>
      <c r="AF110" s="334">
        <f>P110*1000/Spec!I$21</f>
        <v>0</v>
      </c>
      <c r="AG110" s="334">
        <f>Q110*1000/Spec!I$22</f>
        <v>0</v>
      </c>
      <c r="AI110" s="432">
        <f>S110/'2007output'!$D108</f>
        <v>9.2736754200531488E-3</v>
      </c>
      <c r="AJ110" s="432">
        <f>T110/'2007output'!$D108</f>
        <v>2.0712785033978977E-7</v>
      </c>
      <c r="AK110" s="432">
        <f>U110/'2007output'!$D108</f>
        <v>2.2011365380848974E-8</v>
      </c>
      <c r="AL110" s="433">
        <f>V110/'2007output'!$D108</f>
        <v>0</v>
      </c>
      <c r="AM110" s="433">
        <f>W110/'2007output'!$D108</f>
        <v>7.6735614544604899E-10</v>
      </c>
      <c r="AN110" s="433">
        <f>X110/'2007output'!$D108</f>
        <v>2.4270378657393607E-9</v>
      </c>
      <c r="AO110" s="433">
        <f>Y110/'2007output'!$D108</f>
        <v>2.745578823898398E-8</v>
      </c>
      <c r="AP110" s="433">
        <f>Z110/'2007output'!$D108</f>
        <v>1.5179746568471338E-9</v>
      </c>
      <c r="AQ110" s="433">
        <f>AA110/'2007output'!$D108</f>
        <v>6.8639655211917246E-11</v>
      </c>
      <c r="AR110" s="433">
        <f>AB110/'2007output'!$D108</f>
        <v>0</v>
      </c>
      <c r="AS110" s="433">
        <f>AC110/'2007output'!$D108</f>
        <v>0</v>
      </c>
      <c r="AT110" s="433">
        <f>AD110/'2007output'!$D108</f>
        <v>0</v>
      </c>
      <c r="AU110" s="433">
        <f>AE110/'2007output'!$D108</f>
        <v>0</v>
      </c>
      <c r="AV110" s="433">
        <f>AF110/'2007output'!$D108</f>
        <v>0</v>
      </c>
      <c r="AW110" s="433">
        <f>AG110/'2007output'!$D108</f>
        <v>0</v>
      </c>
      <c r="AY110" s="370">
        <f>IFERROR(IF(SUMPRODUCT(US_CO2!C113:AX113/SUM(US_CO2!C113:AX113),US_CO2!C$6:AX$6)&gt;3.5,4,IF(SUMPRODUCT(US_CO2!C113:AX113/SUM(US_CO2!C113:AX113),US_CO2!C$6:AX$6)&gt;2.5,3,2)),"")</f>
        <v>4</v>
      </c>
      <c r="AZ110" s="370">
        <f>IFERROR(IF(SUMPRODUCT(US_CH4!C113:AC113/SUM(US_CH4!C113:AC113),US_CH4!C$6:AC$6)&gt;3.5,4,IF(SUMPRODUCT(US_CH4!C113:AC113/SUM(US_CH4!C113:AC113),US_CH4!C$6:AC$6)&gt;2.5,3,2)),"")</f>
        <v>4</v>
      </c>
      <c r="BA110" s="223">
        <f>IFERROR(IF(SUMPRODUCT(US_N2O!C113:AA113/SUM(US_N2O!C113:AA113),US_N2O!C$6:AA$6)&gt;3.5,4,IF(SUMPRODUCT(US_N2O!C113:AA113/SUM(US_N2O!C113:AA113),US_N2O!C$6:AA$6)&gt;2.5,3,2)),"")</f>
        <v>4</v>
      </c>
      <c r="BB110" s="223" t="str">
        <f>IFERROR(IF(SUMPRODUCT(US_Others!U115:V115/SUM(US_Others!U115:V115),US_Others!U$8:V$8)&gt;3.5,4,IF(SUMPRODUCT(US_Others!U115:V115/SUM(US_Others!U115:V115),US_Others!U$8:V$8)&gt;2.5,3,2)),"")</f>
        <v/>
      </c>
      <c r="BC110" s="223">
        <f>IFERROR(IF((US_Others!C115*US_Others!C$8/SUM(US_Others!C115,US_Others!H115,US_Others!N115)+ US_Others!H115*US_Others!H$8/SUM(US_Others!C115,US_Others!H115,US_Others!N115)+US_Others!N115*US_Others!N$8/SUM(US_Others!C115,US_Others!H115,US_Others!N115))&gt;3.5,4,IF((US_Others!C115*US_Others!C$8/SUM(US_Others!C115,US_Others!H115,US_Others!N115)+ US_Others!H115*US_Others!H$8/SUM(US_Others!C115,US_Others!H115,US_Others!N115)+US_Others!N115*US_Others!N$8/SUM(US_Others!C115,US_Others!H115,US_Others!N115))&gt;2.5,3,2)),"")</f>
        <v>4</v>
      </c>
      <c r="BD110" s="223">
        <f>IFERROR(IF((US_Others!D115*US_Others!D$8/SUM(US_Others!D115,US_Others!I115,US_Others!O115)+US_Others!I115*US_Others!I$8/SUM(US_Others!D115,US_Others!I115,US_Others!O115)+US_Others!O115*US_Others!O$8/SUM(US_Others!D115,US_Others!I115,US_Others!O115))&gt;3.5,4,IF((US_Others!D115*US_Others!D$8/SUM(US_Others!D115,US_Others!I115,US_Others!O115)+US_Others!I115*US_Others!I$8/SUM(US_Others!D115,US_Others!I115,US_Others!O115)+US_Others!O115*US_Others!O$8/SUM(US_Others!D115,US_Others!I115,US_Others!O115))&gt;2.5,3,2)),"")</f>
        <v>4</v>
      </c>
      <c r="BE110" s="223">
        <f>IFERROR(IF((US_Others!E115*US_Others!E$8/SUM(US_Others!E115,US_Others!J115,US_Others!P115,US_Others!W115)+US_Others!J115*US_Others!J$8/SUM(US_Others!E115,US_Others!J115,US_Others!P115,US_Others!W115)+US_Others!P115*US_Others!P$8/SUM(US_Others!E115,US_Others!J115,US_Others!P115,US_Others!W115)+US_Others!W115*US_Others!W$8/SUM(US_Others!E115,US_Others!J115,US_Others!P115,US_Others!W115))&gt;3.5,4,IF((US_Others!E115*US_Others!E$8/SUM(US_Others!E115,US_Others!J115,US_Others!P115,US_Others!W115)+US_Others!J115*US_Others!J$8/SUM(US_Others!E115,US_Others!J115,US_Others!P115,US_Others!W115)+US_Others!P115*US_Others!P$8/SUM(US_Others!E115,US_Others!J115,US_Others!P115,US_Others!W115)+US_Others!W115*US_Others!W$8/SUM(US_Others!E115,US_Others!J115,US_Others!P115,US_Others!W115))&gt;2.5,3,2)),"")</f>
        <v>4</v>
      </c>
      <c r="BF110" s="223">
        <f>IFERROR(IF((US_Others!F115*US_Others!F$8/SUM(US_Others!F115,US_Others!K115,US_Others!Q115)+US_Others!K115*US_Others!K$8/SUM(US_Others!F115,US_Others!K115,US_Others!Q115)+US_Others!Q115*US_Others!Q$8/SUM(US_Others!F115,US_Others!K115,US_Others!Q115))&gt;3.5,4,IF((US_Others!F115*US_Others!F$8/SUM(US_Others!F115,US_Others!K115,US_Others!Q115)+US_Others!K115*US_Others!K$8/SUM(US_Others!F115,US_Others!K115,US_Others!Q115)+US_Others!Q115*US_Others!Q$8/SUM(US_Others!F115,US_Others!K115,US_Others!Q115))&gt;2.5,3,2)),"")</f>
        <v>4</v>
      </c>
      <c r="BG110" s="223">
        <f>IFERROR(IF((US_Others!G115*US_Others!G$8/SUM(US_Others!G115,US_Others!L115,US_Others!R115)+US_Others!L115*US_Others!L$8/SUM(US_Others!G115,US_Others!L115,US_Others!R115)+US_Others!R115*US_Others!R$8/SUM(US_Others!G115,US_Others!L115,US_Others!R115))&gt;3.5,4,IF((US_Others!G115*US_Others!G$8/SUM(US_Others!G115,US_Others!L115,US_Others!R115)+US_Others!L115*US_Others!L$8/SUM(US_Others!G115,US_Others!L115,US_Others!R115)+US_Others!R115*US_Others!R$8/SUM(US_Others!G115,US_Others!L115,US_Others!R115))&gt;2.5,3,2)),"")</f>
        <v>4</v>
      </c>
      <c r="BH110" s="219" t="str">
        <f>IFERROR(IF((US_Others!Z115*US_Others!Z$8/SUM(US_Others!Z115,US_Others!AB115)+US_Others!AB115*US_Others!AB$8/SUM(US_Others!Z115,US_Others!AB115))&gt;3.5,4,IF((US_Others!Z115*US_Others!Z$8/SUM(US_Others!Z115,US_Others!AB115)+US_Others!AB115*US_Others!AB$8/SUM(US_Others!Z115,US_Others!AB115))&gt;2.5,3,2)),"")</f>
        <v/>
      </c>
      <c r="BI110" s="219" t="str">
        <f>IFERROR(IF((US_Others!AA115*US_Others!AA$8/SUM(US_Others!AA115,US_Others!AC115)+US_Others!AC115*US_Others!AC$8/SUM(US_Others!AA115,US_Others!AC115))&gt;3.5,4,IF((US_Others!AA115*US_Others!AA$8/SUM(US_Others!AA115,US_Others!AC115)+US_Others!AC115*US_Others!AC$8/SUM(US_Others!AA115,US_Others!AC115))&gt;2.5,3,2)),"")</f>
        <v/>
      </c>
      <c r="BJ110" s="219" t="str">
        <f>IFERROR(US_Others!AD115*US_Others!AD$8/US_Others!AD115,"")</f>
        <v/>
      </c>
      <c r="BK110" s="74" t="str">
        <f>IFERROR(US_Others!AE115*US_Others!AE$8/US_Others!AE115,"")</f>
        <v/>
      </c>
      <c r="BL110" s="219" t="str">
        <f>IFERROR(IF(SUMPRODUCT(US_Others!AG115:AI115/SUM(US_Others!AG115:AI115),US_Others!AG$8:AI$8)&gt;3.5,4,IF(SUMPRODUCT(US_Others!AG115:AI115/SUM(US_Others!AG115:AI115),US_Others!AG$8:AI$8)&gt;2.5,3,2)),"")</f>
        <v/>
      </c>
      <c r="BM110" s="219" t="str">
        <f>IFERROR(US_Others!AL115*US_Others!AL$8/US_Others!AL115,"")</f>
        <v/>
      </c>
    </row>
    <row r="111" spans="1:65">
      <c r="A111" s="200" t="s">
        <v>237</v>
      </c>
      <c r="B111" s="332">
        <v>333912</v>
      </c>
      <c r="C111" s="333">
        <f>SUM(US_CO2!C114:AX114)</f>
        <v>0.14595378166387296</v>
      </c>
      <c r="D111" s="333">
        <f>SUM(US_CH4!C114:AC114)</f>
        <v>8.2535115626364869E-5</v>
      </c>
      <c r="E111" s="333">
        <f>SUM(US_N2O!C114:AA114)</f>
        <v>1.0707153706902188E-4</v>
      </c>
      <c r="F111" s="332">
        <f>US_Others!V116+US_Others!U116</f>
        <v>0</v>
      </c>
      <c r="G111" s="332">
        <f>US_Others!C116+US_Others!H116+US_Others!N116</f>
        <v>1.0637826563395335E-5</v>
      </c>
      <c r="H111" s="332">
        <f>US_Others!D116+US_Others!I116+US_Others!O116</f>
        <v>1.7446035563968353E-4</v>
      </c>
      <c r="I111" s="332">
        <f>US_Others!E116+US_Others!J116+US_Others!P116+US_Others!W116</f>
        <v>8.0634725350536645E-4</v>
      </c>
      <c r="J111" s="332">
        <f>US_Others!F116+US_Others!K116+US_Others!Q116</f>
        <v>1.3935552798047891E-4</v>
      </c>
      <c r="K111" s="332">
        <f>US_Others!G116+US_Others!L116+US_Others!R116</f>
        <v>1.382917453241394E-5</v>
      </c>
      <c r="L111" s="332">
        <f>US_Others!Z116+US_Others!AB116</f>
        <v>0</v>
      </c>
      <c r="M111" s="332">
        <f>US_Others!AA116+US_Others!AC116</f>
        <v>0</v>
      </c>
      <c r="N111" s="332">
        <f>US_Others!AD116</f>
        <v>0</v>
      </c>
      <c r="O111" s="332">
        <f>US_Others!AE116</f>
        <v>0</v>
      </c>
      <c r="P111" s="332">
        <f>SUM(US_Others!AG116:AI116)</f>
        <v>0</v>
      </c>
      <c r="Q111" s="332">
        <f>US_Others!AL116</f>
        <v>0</v>
      </c>
      <c r="R111" s="332"/>
      <c r="S111" s="334">
        <f t="shared" si="1"/>
        <v>145.95378166387297</v>
      </c>
      <c r="T111" s="334">
        <f>D111*1000/Spec!I$6</f>
        <v>3.3014046250545949E-3</v>
      </c>
      <c r="U111" s="334">
        <f>E111*1000/Spec!I$7</f>
        <v>3.5930045996316066E-4</v>
      </c>
      <c r="V111" s="334">
        <f>F111*1000/Spec!I$8</f>
        <v>0</v>
      </c>
      <c r="W111" s="334">
        <f>G111*1000/Spec!I$9</f>
        <v>1.5759743056881978E-5</v>
      </c>
      <c r="X111" s="334">
        <f>H111*1000/Spec!I$10</f>
        <v>4.9845815897052442E-5</v>
      </c>
      <c r="Y111" s="334">
        <f>I111*1000/Spec!I$11</f>
        <v>5.6387919825550098E-4</v>
      </c>
      <c r="Z111" s="334">
        <f>J111*1000/Spec!I$12</f>
        <v>3.1175733328966201E-5</v>
      </c>
      <c r="AA111" s="334">
        <f>K111*1000/Spec!I$15</f>
        <v>1.4097017871981592E-6</v>
      </c>
      <c r="AB111" s="334">
        <f>L111*1000/Spec!I$17</f>
        <v>0</v>
      </c>
      <c r="AC111" s="334">
        <f>M111*1000/Spec!I$18</f>
        <v>0</v>
      </c>
      <c r="AD111" s="335">
        <f>N111*1000/Spec!I$25</f>
        <v>0</v>
      </c>
      <c r="AE111" s="335">
        <f>O111*1000/Spec!I$26</f>
        <v>0</v>
      </c>
      <c r="AF111" s="334">
        <f>P111*1000/Spec!I$21</f>
        <v>0</v>
      </c>
      <c r="AG111" s="334">
        <f>Q111*1000/Spec!I$22</f>
        <v>0</v>
      </c>
      <c r="AI111" s="432">
        <f>S111/'2007output'!$D109</f>
        <v>1.2409189180339201E-2</v>
      </c>
      <c r="AJ111" s="432">
        <f>T111/'2007output'!$D109</f>
        <v>2.8068991489029549E-7</v>
      </c>
      <c r="AK111" s="432">
        <f>U111/'2007output'!$D109</f>
        <v>3.0548214163671566E-8</v>
      </c>
      <c r="AL111" s="433">
        <f>V111/'2007output'!$D109</f>
        <v>0</v>
      </c>
      <c r="AM111" s="433">
        <f>W111/'2007output'!$D109</f>
        <v>1.3399148058853814E-9</v>
      </c>
      <c r="AN111" s="433">
        <f>X111/'2007output'!$D109</f>
        <v>4.2379591146146219E-9</v>
      </c>
      <c r="AO111" s="433">
        <f>Y111/'2007output'!$D109</f>
        <v>4.7941776953234641E-8</v>
      </c>
      <c r="AP111" s="433">
        <f>Z111/'2007output'!$D109</f>
        <v>2.6506032821121896E-9</v>
      </c>
      <c r="AQ111" s="433">
        <f>AA111/'2007output'!$D109</f>
        <v>1.198547647466282E-10</v>
      </c>
      <c r="AR111" s="433">
        <f>AB111/'2007output'!$D109</f>
        <v>0</v>
      </c>
      <c r="AS111" s="433">
        <f>AC111/'2007output'!$D109</f>
        <v>0</v>
      </c>
      <c r="AT111" s="433">
        <f>AD111/'2007output'!$D109</f>
        <v>0</v>
      </c>
      <c r="AU111" s="433">
        <f>AE111/'2007output'!$D109</f>
        <v>0</v>
      </c>
      <c r="AV111" s="433">
        <f>AF111/'2007output'!$D109</f>
        <v>0</v>
      </c>
      <c r="AW111" s="433">
        <f>AG111/'2007output'!$D109</f>
        <v>0</v>
      </c>
      <c r="AY111" s="370">
        <f>IFERROR(IF(SUMPRODUCT(US_CO2!C114:AX114/SUM(US_CO2!C114:AX114),US_CO2!C$6:AX$6)&gt;3.5,4,IF(SUMPRODUCT(US_CO2!C114:AX114/SUM(US_CO2!C114:AX114),US_CO2!C$6:AX$6)&gt;2.5,3,2)),"")</f>
        <v>4</v>
      </c>
      <c r="AZ111" s="370">
        <f>IFERROR(IF(SUMPRODUCT(US_CH4!C114:AC114/SUM(US_CH4!C114:AC114),US_CH4!C$6:AC$6)&gt;3.5,4,IF(SUMPRODUCT(US_CH4!C114:AC114/SUM(US_CH4!C114:AC114),US_CH4!C$6:AC$6)&gt;2.5,3,2)),"")</f>
        <v>4</v>
      </c>
      <c r="BA111" s="223">
        <f>IFERROR(IF(SUMPRODUCT(US_N2O!C114:AA114/SUM(US_N2O!C114:AA114),US_N2O!C$6:AA$6)&gt;3.5,4,IF(SUMPRODUCT(US_N2O!C114:AA114/SUM(US_N2O!C114:AA114),US_N2O!C$6:AA$6)&gt;2.5,3,2)),"")</f>
        <v>4</v>
      </c>
      <c r="BB111" s="223" t="str">
        <f>IFERROR(IF(SUMPRODUCT(US_Others!U116:V116/SUM(US_Others!U116:V116),US_Others!U$8:V$8)&gt;3.5,4,IF(SUMPRODUCT(US_Others!U116:V116/SUM(US_Others!U116:V116),US_Others!U$8:V$8)&gt;2.5,3,2)),"")</f>
        <v/>
      </c>
      <c r="BC111" s="223">
        <f>IFERROR(IF((US_Others!C116*US_Others!C$8/SUM(US_Others!C116,US_Others!H116,US_Others!N116)+ US_Others!H116*US_Others!H$8/SUM(US_Others!C116,US_Others!H116,US_Others!N116)+US_Others!N116*US_Others!N$8/SUM(US_Others!C116,US_Others!H116,US_Others!N116))&gt;3.5,4,IF((US_Others!C116*US_Others!C$8/SUM(US_Others!C116,US_Others!H116,US_Others!N116)+ US_Others!H116*US_Others!H$8/SUM(US_Others!C116,US_Others!H116,US_Others!N116)+US_Others!N116*US_Others!N$8/SUM(US_Others!C116,US_Others!H116,US_Others!N116))&gt;2.5,3,2)),"")</f>
        <v>4</v>
      </c>
      <c r="BD111" s="223">
        <f>IFERROR(IF((US_Others!D116*US_Others!D$8/SUM(US_Others!D116,US_Others!I116,US_Others!O116)+US_Others!I116*US_Others!I$8/SUM(US_Others!D116,US_Others!I116,US_Others!O116)+US_Others!O116*US_Others!O$8/SUM(US_Others!D116,US_Others!I116,US_Others!O116))&gt;3.5,4,IF((US_Others!D116*US_Others!D$8/SUM(US_Others!D116,US_Others!I116,US_Others!O116)+US_Others!I116*US_Others!I$8/SUM(US_Others!D116,US_Others!I116,US_Others!O116)+US_Others!O116*US_Others!O$8/SUM(US_Others!D116,US_Others!I116,US_Others!O116))&gt;2.5,3,2)),"")</f>
        <v>4</v>
      </c>
      <c r="BE111" s="223">
        <f>IFERROR(IF((US_Others!E116*US_Others!E$8/SUM(US_Others!E116,US_Others!J116,US_Others!P116,US_Others!W116)+US_Others!J116*US_Others!J$8/SUM(US_Others!E116,US_Others!J116,US_Others!P116,US_Others!W116)+US_Others!P116*US_Others!P$8/SUM(US_Others!E116,US_Others!J116,US_Others!P116,US_Others!W116)+US_Others!W116*US_Others!W$8/SUM(US_Others!E116,US_Others!J116,US_Others!P116,US_Others!W116))&gt;3.5,4,IF((US_Others!E116*US_Others!E$8/SUM(US_Others!E116,US_Others!J116,US_Others!P116,US_Others!W116)+US_Others!J116*US_Others!J$8/SUM(US_Others!E116,US_Others!J116,US_Others!P116,US_Others!W116)+US_Others!P116*US_Others!P$8/SUM(US_Others!E116,US_Others!J116,US_Others!P116,US_Others!W116)+US_Others!W116*US_Others!W$8/SUM(US_Others!E116,US_Others!J116,US_Others!P116,US_Others!W116))&gt;2.5,3,2)),"")</f>
        <v>4</v>
      </c>
      <c r="BF111" s="223">
        <f>IFERROR(IF((US_Others!F116*US_Others!F$8/SUM(US_Others!F116,US_Others!K116,US_Others!Q116)+US_Others!K116*US_Others!K$8/SUM(US_Others!F116,US_Others!K116,US_Others!Q116)+US_Others!Q116*US_Others!Q$8/SUM(US_Others!F116,US_Others!K116,US_Others!Q116))&gt;3.5,4,IF((US_Others!F116*US_Others!F$8/SUM(US_Others!F116,US_Others!K116,US_Others!Q116)+US_Others!K116*US_Others!K$8/SUM(US_Others!F116,US_Others!K116,US_Others!Q116)+US_Others!Q116*US_Others!Q$8/SUM(US_Others!F116,US_Others!K116,US_Others!Q116))&gt;2.5,3,2)),"")</f>
        <v>4</v>
      </c>
      <c r="BG111" s="223">
        <f>IFERROR(IF((US_Others!G116*US_Others!G$8/SUM(US_Others!G116,US_Others!L116,US_Others!R116)+US_Others!L116*US_Others!L$8/SUM(US_Others!G116,US_Others!L116,US_Others!R116)+US_Others!R116*US_Others!R$8/SUM(US_Others!G116,US_Others!L116,US_Others!R116))&gt;3.5,4,IF((US_Others!G116*US_Others!G$8/SUM(US_Others!G116,US_Others!L116,US_Others!R116)+US_Others!L116*US_Others!L$8/SUM(US_Others!G116,US_Others!L116,US_Others!R116)+US_Others!R116*US_Others!R$8/SUM(US_Others!G116,US_Others!L116,US_Others!R116))&gt;2.5,3,2)),"")</f>
        <v>4</v>
      </c>
      <c r="BH111" s="219" t="str">
        <f>IFERROR(IF((US_Others!Z116*US_Others!Z$8/SUM(US_Others!Z116,US_Others!AB116)+US_Others!AB116*US_Others!AB$8/SUM(US_Others!Z116,US_Others!AB116))&gt;3.5,4,IF((US_Others!Z116*US_Others!Z$8/SUM(US_Others!Z116,US_Others!AB116)+US_Others!AB116*US_Others!AB$8/SUM(US_Others!Z116,US_Others!AB116))&gt;2.5,3,2)),"")</f>
        <v/>
      </c>
      <c r="BI111" s="219" t="str">
        <f>IFERROR(IF((US_Others!AA116*US_Others!AA$8/SUM(US_Others!AA116,US_Others!AC116)+US_Others!AC116*US_Others!AC$8/SUM(US_Others!AA116,US_Others!AC116))&gt;3.5,4,IF((US_Others!AA116*US_Others!AA$8/SUM(US_Others!AA116,US_Others!AC116)+US_Others!AC116*US_Others!AC$8/SUM(US_Others!AA116,US_Others!AC116))&gt;2.5,3,2)),"")</f>
        <v/>
      </c>
      <c r="BJ111" s="219" t="str">
        <f>IFERROR(US_Others!AD116*US_Others!AD$8/US_Others!AD116,"")</f>
        <v/>
      </c>
      <c r="BK111" s="74" t="str">
        <f>IFERROR(US_Others!AE116*US_Others!AE$8/US_Others!AE116,"")</f>
        <v/>
      </c>
      <c r="BL111" s="219" t="str">
        <f>IFERROR(IF(SUMPRODUCT(US_Others!AG116:AI116/SUM(US_Others!AG116:AI116),US_Others!AG$8:AI$8)&gt;3.5,4,IF(SUMPRODUCT(US_Others!AG116:AI116/SUM(US_Others!AG116:AI116),US_Others!AG$8:AI$8)&gt;2.5,3,2)),"")</f>
        <v/>
      </c>
      <c r="BM111" s="219" t="str">
        <f>IFERROR(US_Others!AL116*US_Others!AL$8/US_Others!AL116,"")</f>
        <v/>
      </c>
    </row>
    <row r="112" spans="1:65">
      <c r="A112" s="200" t="s">
        <v>238</v>
      </c>
      <c r="B112" s="332">
        <v>333920</v>
      </c>
      <c r="C112" s="333">
        <f>SUM(US_CO2!C115:AX115)</f>
        <v>0.39378063169887928</v>
      </c>
      <c r="D112" s="333">
        <f>SUM(US_CH4!C115:AC115)</f>
        <v>2.2428930537858718E-4</v>
      </c>
      <c r="E112" s="333">
        <f>SUM(US_N2O!C115:AA115)</f>
        <v>2.948315170262261E-4</v>
      </c>
      <c r="F112" s="332">
        <f>US_Others!V117+US_Others!U117</f>
        <v>0</v>
      </c>
      <c r="G112" s="332">
        <f>US_Others!C117+US_Others!H117+US_Others!N117</f>
        <v>5.6190989636326293E-5</v>
      </c>
      <c r="H112" s="332">
        <f>US_Others!D117+US_Others!I117+US_Others!O117</f>
        <v>9.2153223003575127E-4</v>
      </c>
      <c r="I112" s="332">
        <f>US_Others!E117+US_Others!J117+US_Others!P117+US_Others!W117</f>
        <v>4.259277014433533E-3</v>
      </c>
      <c r="J112" s="332">
        <f>US_Others!F117+US_Others!K117+US_Others!Q117</f>
        <v>7.3610196423587449E-4</v>
      </c>
      <c r="K112" s="332">
        <f>US_Others!G117+US_Others!L117+US_Others!R117</f>
        <v>7.3048286527224198E-5</v>
      </c>
      <c r="L112" s="332">
        <f>US_Others!Z117+US_Others!AB117</f>
        <v>0</v>
      </c>
      <c r="M112" s="332">
        <f>US_Others!AA117+US_Others!AC117</f>
        <v>0</v>
      </c>
      <c r="N112" s="332">
        <f>US_Others!AD117</f>
        <v>0</v>
      </c>
      <c r="O112" s="332">
        <f>US_Others!AE117</f>
        <v>0</v>
      </c>
      <c r="P112" s="332">
        <f>SUM(US_Others!AG117:AI117)</f>
        <v>0</v>
      </c>
      <c r="Q112" s="332">
        <f>US_Others!AL117</f>
        <v>0</v>
      </c>
      <c r="R112" s="332"/>
      <c r="S112" s="334">
        <f t="shared" si="1"/>
        <v>393.78063169887929</v>
      </c>
      <c r="T112" s="334">
        <f>D112*1000/Spec!I$6</f>
        <v>8.9715722151434869E-3</v>
      </c>
      <c r="U112" s="334">
        <f>E112*1000/Spec!I$7</f>
        <v>9.8936750679941656E-4</v>
      </c>
      <c r="V112" s="334">
        <f>F112*1000/Spec!I$8</f>
        <v>0</v>
      </c>
      <c r="W112" s="334">
        <f>G112*1000/Spec!I$9</f>
        <v>8.3245910572335246E-5</v>
      </c>
      <c r="X112" s="334">
        <f>H112*1000/Spec!I$10</f>
        <v>2.6329492286735747E-4</v>
      </c>
      <c r="Y112" s="334">
        <f>I112*1000/Spec!I$11</f>
        <v>2.9785153947087645E-3</v>
      </c>
      <c r="Z112" s="334">
        <f>J112*1000/Spec!I$12</f>
        <v>1.6467605463889808E-4</v>
      </c>
      <c r="AA112" s="334">
        <f>K112*1000/Spec!I$15</f>
        <v>7.4463085144978795E-6</v>
      </c>
      <c r="AB112" s="334">
        <f>L112*1000/Spec!I$17</f>
        <v>0</v>
      </c>
      <c r="AC112" s="334">
        <f>M112*1000/Spec!I$18</f>
        <v>0</v>
      </c>
      <c r="AD112" s="335">
        <f>N112*1000/Spec!I$25</f>
        <v>0</v>
      </c>
      <c r="AE112" s="335">
        <f>O112*1000/Spec!I$26</f>
        <v>0</v>
      </c>
      <c r="AF112" s="334">
        <f>P112*1000/Spec!I$21</f>
        <v>0</v>
      </c>
      <c r="AG112" s="334">
        <f>Q112*1000/Spec!I$22</f>
        <v>0</v>
      </c>
      <c r="AI112" s="432">
        <f>S112/'2007output'!$D110</f>
        <v>1.2280109834137312E-2</v>
      </c>
      <c r="AJ112" s="432">
        <f>T112/'2007output'!$D110</f>
        <v>2.7977986553463631E-7</v>
      </c>
      <c r="AK112" s="432">
        <f>U112/'2007output'!$D110</f>
        <v>3.0853578545513839E-8</v>
      </c>
      <c r="AL112" s="433">
        <f>V112/'2007output'!$D110</f>
        <v>0</v>
      </c>
      <c r="AM112" s="433">
        <f>W112/'2007output'!$D110</f>
        <v>2.5960365817401851E-9</v>
      </c>
      <c r="AN112" s="433">
        <f>X112/'2007output'!$D110</f>
        <v>8.2108928456753852E-9</v>
      </c>
      <c r="AO112" s="433">
        <f>Y112/'2007output'!$D110</f>
        <v>9.2885462730585011E-8</v>
      </c>
      <c r="AP112" s="433">
        <f>Z112/'2007output'!$D110</f>
        <v>5.1354482044826811E-9</v>
      </c>
      <c r="AQ112" s="433">
        <f>AA112/'2007output'!$D110</f>
        <v>2.3221428139419091E-10</v>
      </c>
      <c r="AR112" s="433">
        <f>AB112/'2007output'!$D110</f>
        <v>0</v>
      </c>
      <c r="AS112" s="433">
        <f>AC112/'2007output'!$D110</f>
        <v>0</v>
      </c>
      <c r="AT112" s="433">
        <f>AD112/'2007output'!$D110</f>
        <v>0</v>
      </c>
      <c r="AU112" s="433">
        <f>AE112/'2007output'!$D110</f>
        <v>0</v>
      </c>
      <c r="AV112" s="433">
        <f>AF112/'2007output'!$D110</f>
        <v>0</v>
      </c>
      <c r="AW112" s="433">
        <f>AG112/'2007output'!$D110</f>
        <v>0</v>
      </c>
      <c r="AY112" s="370">
        <f>IFERROR(IF(SUMPRODUCT(US_CO2!C115:AX115/SUM(US_CO2!C115:AX115),US_CO2!C$6:AX$6)&gt;3.5,4,IF(SUMPRODUCT(US_CO2!C115:AX115/SUM(US_CO2!C115:AX115),US_CO2!C$6:AX$6)&gt;2.5,3,2)),"")</f>
        <v>4</v>
      </c>
      <c r="AZ112" s="370">
        <f>IFERROR(IF(SUMPRODUCT(US_CH4!C115:AC115/SUM(US_CH4!C115:AC115),US_CH4!C$6:AC$6)&gt;3.5,4,IF(SUMPRODUCT(US_CH4!C115:AC115/SUM(US_CH4!C115:AC115),US_CH4!C$6:AC$6)&gt;2.5,3,2)),"")</f>
        <v>4</v>
      </c>
      <c r="BA112" s="223">
        <f>IFERROR(IF(SUMPRODUCT(US_N2O!C115:AA115/SUM(US_N2O!C115:AA115),US_N2O!C$6:AA$6)&gt;3.5,4,IF(SUMPRODUCT(US_N2O!C115:AA115/SUM(US_N2O!C115:AA115),US_N2O!C$6:AA$6)&gt;2.5,3,2)),"")</f>
        <v>4</v>
      </c>
      <c r="BB112" s="223" t="str">
        <f>IFERROR(IF(SUMPRODUCT(US_Others!U117:V117/SUM(US_Others!U117:V117),US_Others!U$8:V$8)&gt;3.5,4,IF(SUMPRODUCT(US_Others!U117:V117/SUM(US_Others!U117:V117),US_Others!U$8:V$8)&gt;2.5,3,2)),"")</f>
        <v/>
      </c>
      <c r="BC112" s="223">
        <f>IFERROR(IF((US_Others!C117*US_Others!C$8/SUM(US_Others!C117,US_Others!H117,US_Others!N117)+ US_Others!H117*US_Others!H$8/SUM(US_Others!C117,US_Others!H117,US_Others!N117)+US_Others!N117*US_Others!N$8/SUM(US_Others!C117,US_Others!H117,US_Others!N117))&gt;3.5,4,IF((US_Others!C117*US_Others!C$8/SUM(US_Others!C117,US_Others!H117,US_Others!N117)+ US_Others!H117*US_Others!H$8/SUM(US_Others!C117,US_Others!H117,US_Others!N117)+US_Others!N117*US_Others!N$8/SUM(US_Others!C117,US_Others!H117,US_Others!N117))&gt;2.5,3,2)),"")</f>
        <v>4</v>
      </c>
      <c r="BD112" s="223">
        <f>IFERROR(IF((US_Others!D117*US_Others!D$8/SUM(US_Others!D117,US_Others!I117,US_Others!O117)+US_Others!I117*US_Others!I$8/SUM(US_Others!D117,US_Others!I117,US_Others!O117)+US_Others!O117*US_Others!O$8/SUM(US_Others!D117,US_Others!I117,US_Others!O117))&gt;3.5,4,IF((US_Others!D117*US_Others!D$8/SUM(US_Others!D117,US_Others!I117,US_Others!O117)+US_Others!I117*US_Others!I$8/SUM(US_Others!D117,US_Others!I117,US_Others!O117)+US_Others!O117*US_Others!O$8/SUM(US_Others!D117,US_Others!I117,US_Others!O117))&gt;2.5,3,2)),"")</f>
        <v>4</v>
      </c>
      <c r="BE112" s="223">
        <f>IFERROR(IF((US_Others!E117*US_Others!E$8/SUM(US_Others!E117,US_Others!J117,US_Others!P117,US_Others!W117)+US_Others!J117*US_Others!J$8/SUM(US_Others!E117,US_Others!J117,US_Others!P117,US_Others!W117)+US_Others!P117*US_Others!P$8/SUM(US_Others!E117,US_Others!J117,US_Others!P117,US_Others!W117)+US_Others!W117*US_Others!W$8/SUM(US_Others!E117,US_Others!J117,US_Others!P117,US_Others!W117))&gt;3.5,4,IF((US_Others!E117*US_Others!E$8/SUM(US_Others!E117,US_Others!J117,US_Others!P117,US_Others!W117)+US_Others!J117*US_Others!J$8/SUM(US_Others!E117,US_Others!J117,US_Others!P117,US_Others!W117)+US_Others!P117*US_Others!P$8/SUM(US_Others!E117,US_Others!J117,US_Others!P117,US_Others!W117)+US_Others!W117*US_Others!W$8/SUM(US_Others!E117,US_Others!J117,US_Others!P117,US_Others!W117))&gt;2.5,3,2)),"")</f>
        <v>4</v>
      </c>
      <c r="BF112" s="223">
        <f>IFERROR(IF((US_Others!F117*US_Others!F$8/SUM(US_Others!F117,US_Others!K117,US_Others!Q117)+US_Others!K117*US_Others!K$8/SUM(US_Others!F117,US_Others!K117,US_Others!Q117)+US_Others!Q117*US_Others!Q$8/SUM(US_Others!F117,US_Others!K117,US_Others!Q117))&gt;3.5,4,IF((US_Others!F117*US_Others!F$8/SUM(US_Others!F117,US_Others!K117,US_Others!Q117)+US_Others!K117*US_Others!K$8/SUM(US_Others!F117,US_Others!K117,US_Others!Q117)+US_Others!Q117*US_Others!Q$8/SUM(US_Others!F117,US_Others!K117,US_Others!Q117))&gt;2.5,3,2)),"")</f>
        <v>4</v>
      </c>
      <c r="BG112" s="223">
        <f>IFERROR(IF((US_Others!G117*US_Others!G$8/SUM(US_Others!G117,US_Others!L117,US_Others!R117)+US_Others!L117*US_Others!L$8/SUM(US_Others!G117,US_Others!L117,US_Others!R117)+US_Others!R117*US_Others!R$8/SUM(US_Others!G117,US_Others!L117,US_Others!R117))&gt;3.5,4,IF((US_Others!G117*US_Others!G$8/SUM(US_Others!G117,US_Others!L117,US_Others!R117)+US_Others!L117*US_Others!L$8/SUM(US_Others!G117,US_Others!L117,US_Others!R117)+US_Others!R117*US_Others!R$8/SUM(US_Others!G117,US_Others!L117,US_Others!R117))&gt;2.5,3,2)),"")</f>
        <v>4</v>
      </c>
      <c r="BH112" s="219" t="str">
        <f>IFERROR(IF((US_Others!Z117*US_Others!Z$8/SUM(US_Others!Z117,US_Others!AB117)+US_Others!AB117*US_Others!AB$8/SUM(US_Others!Z117,US_Others!AB117))&gt;3.5,4,IF((US_Others!Z117*US_Others!Z$8/SUM(US_Others!Z117,US_Others!AB117)+US_Others!AB117*US_Others!AB$8/SUM(US_Others!Z117,US_Others!AB117))&gt;2.5,3,2)),"")</f>
        <v/>
      </c>
      <c r="BI112" s="219" t="str">
        <f>IFERROR(IF((US_Others!AA117*US_Others!AA$8/SUM(US_Others!AA117,US_Others!AC117)+US_Others!AC117*US_Others!AC$8/SUM(US_Others!AA117,US_Others!AC117))&gt;3.5,4,IF((US_Others!AA117*US_Others!AA$8/SUM(US_Others!AA117,US_Others!AC117)+US_Others!AC117*US_Others!AC$8/SUM(US_Others!AA117,US_Others!AC117))&gt;2.5,3,2)),"")</f>
        <v/>
      </c>
      <c r="BJ112" s="219" t="str">
        <f>IFERROR(US_Others!AD117*US_Others!AD$8/US_Others!AD117,"")</f>
        <v/>
      </c>
      <c r="BK112" s="74" t="str">
        <f>IFERROR(US_Others!AE117*US_Others!AE$8/US_Others!AE117,"")</f>
        <v/>
      </c>
      <c r="BL112" s="219" t="str">
        <f>IFERROR(IF(SUMPRODUCT(US_Others!AG117:AI117/SUM(US_Others!AG117:AI117),US_Others!AG$8:AI$8)&gt;3.5,4,IF(SUMPRODUCT(US_Others!AG117:AI117/SUM(US_Others!AG117:AI117),US_Others!AG$8:AI$8)&gt;2.5,3,2)),"")</f>
        <v/>
      </c>
      <c r="BM112" s="219" t="str">
        <f>IFERROR(US_Others!AL117*US_Others!AL$8/US_Others!AL117,"")</f>
        <v/>
      </c>
    </row>
    <row r="113" spans="1:65">
      <c r="A113" s="200" t="s">
        <v>239</v>
      </c>
      <c r="B113" s="332">
        <v>333991</v>
      </c>
      <c r="C113" s="333">
        <f>SUM(US_CO2!C116:AX116)</f>
        <v>2.8896177539196932E-2</v>
      </c>
      <c r="D113" s="333">
        <f>SUM(US_CH4!C116:AC116)</f>
        <v>1.7951516312675002E-5</v>
      </c>
      <c r="E113" s="333">
        <f>SUM(US_N2O!C116:AA116)</f>
        <v>2.7152674353671384E-5</v>
      </c>
      <c r="F113" s="332">
        <f>US_Others!V118+US_Others!U118</f>
        <v>0</v>
      </c>
      <c r="G113" s="332">
        <f>US_Others!C118+US_Others!H118+US_Others!N118</f>
        <v>0</v>
      </c>
      <c r="H113" s="332">
        <f>US_Others!D118+US_Others!I118+US_Others!O118</f>
        <v>0</v>
      </c>
      <c r="I113" s="332">
        <f>US_Others!E118+US_Others!J118+US_Others!P118+US_Others!W118</f>
        <v>0</v>
      </c>
      <c r="J113" s="332">
        <f>US_Others!F118+US_Others!K118+US_Others!Q118</f>
        <v>0</v>
      </c>
      <c r="K113" s="332">
        <f>US_Others!G118+US_Others!L118+US_Others!R118</f>
        <v>0</v>
      </c>
      <c r="L113" s="332">
        <f>US_Others!Z118+US_Others!AB118</f>
        <v>0</v>
      </c>
      <c r="M113" s="332">
        <f>US_Others!AA118+US_Others!AC118</f>
        <v>0</v>
      </c>
      <c r="N113" s="332">
        <f>US_Others!AD118</f>
        <v>0</v>
      </c>
      <c r="O113" s="332">
        <f>US_Others!AE118</f>
        <v>0</v>
      </c>
      <c r="P113" s="332">
        <f>SUM(US_Others!AG118:AI118)</f>
        <v>0</v>
      </c>
      <c r="Q113" s="332">
        <f>US_Others!AL118</f>
        <v>0</v>
      </c>
      <c r="R113" s="332"/>
      <c r="S113" s="334">
        <f t="shared" si="1"/>
        <v>28.896177539196934</v>
      </c>
      <c r="T113" s="334">
        <f>D113*1000/Spec!I$6</f>
        <v>7.18060652507E-4</v>
      </c>
      <c r="U113" s="334">
        <f>E113*1000/Spec!I$7</f>
        <v>9.1116356891514713E-5</v>
      </c>
      <c r="V113" s="334">
        <f>F113*1000/Spec!I$8</f>
        <v>0</v>
      </c>
      <c r="W113" s="334">
        <f>G113*1000/Spec!I$9</f>
        <v>0</v>
      </c>
      <c r="X113" s="334">
        <f>H113*1000/Spec!I$10</f>
        <v>0</v>
      </c>
      <c r="Y113" s="334">
        <f>I113*1000/Spec!I$11</f>
        <v>0</v>
      </c>
      <c r="Z113" s="334">
        <f>J113*1000/Spec!I$12</f>
        <v>0</v>
      </c>
      <c r="AA113" s="334">
        <f>K113*1000/Spec!I$15</f>
        <v>0</v>
      </c>
      <c r="AB113" s="334">
        <f>L113*1000/Spec!I$17</f>
        <v>0</v>
      </c>
      <c r="AC113" s="334">
        <f>M113*1000/Spec!I$18</f>
        <v>0</v>
      </c>
      <c r="AD113" s="335">
        <f>N113*1000/Spec!I$25</f>
        <v>0</v>
      </c>
      <c r="AE113" s="335">
        <f>O113*1000/Spec!I$26</f>
        <v>0</v>
      </c>
      <c r="AF113" s="334">
        <f>P113*1000/Spec!I$21</f>
        <v>0</v>
      </c>
      <c r="AG113" s="334">
        <f>Q113*1000/Spec!I$22</f>
        <v>0</v>
      </c>
      <c r="AI113" s="432">
        <f>S113/'2007output'!$D111</f>
        <v>1.0692617503313889E-2</v>
      </c>
      <c r="AJ113" s="432">
        <f>T113/'2007output'!$D111</f>
        <v>2.6570808166659406E-7</v>
      </c>
      <c r="AK113" s="432">
        <f>U113/'2007output'!$D111</f>
        <v>3.3716305598372989E-8</v>
      </c>
      <c r="AL113" s="433">
        <f>V113/'2007output'!$D111</f>
        <v>0</v>
      </c>
      <c r="AM113" s="433">
        <f>W113/'2007output'!$D111</f>
        <v>0</v>
      </c>
      <c r="AN113" s="433">
        <f>X113/'2007output'!$D111</f>
        <v>0</v>
      </c>
      <c r="AO113" s="433">
        <f>Y113/'2007output'!$D111</f>
        <v>0</v>
      </c>
      <c r="AP113" s="433">
        <f>Z113/'2007output'!$D111</f>
        <v>0</v>
      </c>
      <c r="AQ113" s="433">
        <f>AA113/'2007output'!$D111</f>
        <v>0</v>
      </c>
      <c r="AR113" s="433">
        <f>AB113/'2007output'!$D111</f>
        <v>0</v>
      </c>
      <c r="AS113" s="433">
        <f>AC113/'2007output'!$D111</f>
        <v>0</v>
      </c>
      <c r="AT113" s="433">
        <f>AD113/'2007output'!$D111</f>
        <v>0</v>
      </c>
      <c r="AU113" s="433">
        <f>AE113/'2007output'!$D111</f>
        <v>0</v>
      </c>
      <c r="AV113" s="433">
        <f>AF113/'2007output'!$D111</f>
        <v>0</v>
      </c>
      <c r="AW113" s="433">
        <f>AG113/'2007output'!$D111</f>
        <v>0</v>
      </c>
      <c r="AY113" s="370">
        <f>IFERROR(IF(SUMPRODUCT(US_CO2!C116:AX116/SUM(US_CO2!C116:AX116),US_CO2!C$6:AX$6)&gt;3.5,4,IF(SUMPRODUCT(US_CO2!C116:AX116/SUM(US_CO2!C116:AX116),US_CO2!C$6:AX$6)&gt;2.5,3,2)),"")</f>
        <v>4</v>
      </c>
      <c r="AZ113" s="370">
        <f>IFERROR(IF(SUMPRODUCT(US_CH4!C116:AC116/SUM(US_CH4!C116:AC116),US_CH4!C$6:AC$6)&gt;3.5,4,IF(SUMPRODUCT(US_CH4!C116:AC116/SUM(US_CH4!C116:AC116),US_CH4!C$6:AC$6)&gt;2.5,3,2)),"")</f>
        <v>4</v>
      </c>
      <c r="BA113" s="223">
        <f>IFERROR(IF(SUMPRODUCT(US_N2O!C116:AA116/SUM(US_N2O!C116:AA116),US_N2O!C$6:AA$6)&gt;3.5,4,IF(SUMPRODUCT(US_N2O!C116:AA116/SUM(US_N2O!C116:AA116),US_N2O!C$6:AA$6)&gt;2.5,3,2)),"")</f>
        <v>4</v>
      </c>
      <c r="BB113" s="223" t="str">
        <f>IFERROR(IF(SUMPRODUCT(US_Others!U118:V118/SUM(US_Others!U118:V118),US_Others!U$8:V$8)&gt;3.5,4,IF(SUMPRODUCT(US_Others!U118:V118/SUM(US_Others!U118:V118),US_Others!U$8:V$8)&gt;2.5,3,2)),"")</f>
        <v/>
      </c>
      <c r="BC113" s="223" t="str">
        <f>IFERROR(IF((US_Others!C118*US_Others!C$8/SUM(US_Others!C118,US_Others!H118,US_Others!N118)+ US_Others!H118*US_Others!H$8/SUM(US_Others!C118,US_Others!H118,US_Others!N118)+US_Others!N118*US_Others!N$8/SUM(US_Others!C118,US_Others!H118,US_Others!N118))&gt;3.5,4,IF((US_Others!C118*US_Others!C$8/SUM(US_Others!C118,US_Others!H118,US_Others!N118)+ US_Others!H118*US_Others!H$8/SUM(US_Others!C118,US_Others!H118,US_Others!N118)+US_Others!N118*US_Others!N$8/SUM(US_Others!C118,US_Others!H118,US_Others!N118))&gt;2.5,3,2)),"")</f>
        <v/>
      </c>
      <c r="BD113" s="223" t="str">
        <f>IFERROR(IF((US_Others!D118*US_Others!D$8/SUM(US_Others!D118,US_Others!I118,US_Others!O118)+US_Others!I118*US_Others!I$8/SUM(US_Others!D118,US_Others!I118,US_Others!O118)+US_Others!O118*US_Others!O$8/SUM(US_Others!D118,US_Others!I118,US_Others!O118))&gt;3.5,4,IF((US_Others!D118*US_Others!D$8/SUM(US_Others!D118,US_Others!I118,US_Others!O118)+US_Others!I118*US_Others!I$8/SUM(US_Others!D118,US_Others!I118,US_Others!O118)+US_Others!O118*US_Others!O$8/SUM(US_Others!D118,US_Others!I118,US_Others!O118))&gt;2.5,3,2)),"")</f>
        <v/>
      </c>
      <c r="BE113" s="223" t="str">
        <f>IFERROR(IF((US_Others!E118*US_Others!E$8/SUM(US_Others!E118,US_Others!J118,US_Others!P118,US_Others!W118)+US_Others!J118*US_Others!J$8/SUM(US_Others!E118,US_Others!J118,US_Others!P118,US_Others!W118)+US_Others!P118*US_Others!P$8/SUM(US_Others!E118,US_Others!J118,US_Others!P118,US_Others!W118)+US_Others!W118*US_Others!W$8/SUM(US_Others!E118,US_Others!J118,US_Others!P118,US_Others!W118))&gt;3.5,4,IF((US_Others!E118*US_Others!E$8/SUM(US_Others!E118,US_Others!J118,US_Others!P118,US_Others!W118)+US_Others!J118*US_Others!J$8/SUM(US_Others!E118,US_Others!J118,US_Others!P118,US_Others!W118)+US_Others!P118*US_Others!P$8/SUM(US_Others!E118,US_Others!J118,US_Others!P118,US_Others!W118)+US_Others!W118*US_Others!W$8/SUM(US_Others!E118,US_Others!J118,US_Others!P118,US_Others!W118))&gt;2.5,3,2)),"")</f>
        <v/>
      </c>
      <c r="BF113" s="223" t="str">
        <f>IFERROR(IF((US_Others!F118*US_Others!F$8/SUM(US_Others!F118,US_Others!K118,US_Others!Q118)+US_Others!K118*US_Others!K$8/SUM(US_Others!F118,US_Others!K118,US_Others!Q118)+US_Others!Q118*US_Others!Q$8/SUM(US_Others!F118,US_Others!K118,US_Others!Q118))&gt;3.5,4,IF((US_Others!F118*US_Others!F$8/SUM(US_Others!F118,US_Others!K118,US_Others!Q118)+US_Others!K118*US_Others!K$8/SUM(US_Others!F118,US_Others!K118,US_Others!Q118)+US_Others!Q118*US_Others!Q$8/SUM(US_Others!F118,US_Others!K118,US_Others!Q118))&gt;2.5,3,2)),"")</f>
        <v/>
      </c>
      <c r="BG113" s="223" t="str">
        <f>IFERROR(IF((US_Others!G118*US_Others!G$8/SUM(US_Others!G118,US_Others!L118,US_Others!R118)+US_Others!L118*US_Others!L$8/SUM(US_Others!G118,US_Others!L118,US_Others!R118)+US_Others!R118*US_Others!R$8/SUM(US_Others!G118,US_Others!L118,US_Others!R118))&gt;3.5,4,IF((US_Others!G118*US_Others!G$8/SUM(US_Others!G118,US_Others!L118,US_Others!R118)+US_Others!L118*US_Others!L$8/SUM(US_Others!G118,US_Others!L118,US_Others!R118)+US_Others!R118*US_Others!R$8/SUM(US_Others!G118,US_Others!L118,US_Others!R118))&gt;2.5,3,2)),"")</f>
        <v/>
      </c>
      <c r="BH113" s="219" t="str">
        <f>IFERROR(IF((US_Others!Z118*US_Others!Z$8/SUM(US_Others!Z118,US_Others!AB118)+US_Others!AB118*US_Others!AB$8/SUM(US_Others!Z118,US_Others!AB118))&gt;3.5,4,IF((US_Others!Z118*US_Others!Z$8/SUM(US_Others!Z118,US_Others!AB118)+US_Others!AB118*US_Others!AB$8/SUM(US_Others!Z118,US_Others!AB118))&gt;2.5,3,2)),"")</f>
        <v/>
      </c>
      <c r="BI113" s="219" t="str">
        <f>IFERROR(IF((US_Others!AA118*US_Others!AA$8/SUM(US_Others!AA118,US_Others!AC118)+US_Others!AC118*US_Others!AC$8/SUM(US_Others!AA118,US_Others!AC118))&gt;3.5,4,IF((US_Others!AA118*US_Others!AA$8/SUM(US_Others!AA118,US_Others!AC118)+US_Others!AC118*US_Others!AC$8/SUM(US_Others!AA118,US_Others!AC118))&gt;2.5,3,2)),"")</f>
        <v/>
      </c>
      <c r="BJ113" s="219" t="str">
        <f>IFERROR(US_Others!AD118*US_Others!AD$8/US_Others!AD118,"")</f>
        <v/>
      </c>
      <c r="BK113" s="74" t="str">
        <f>IFERROR(US_Others!AE118*US_Others!AE$8/US_Others!AE118,"")</f>
        <v/>
      </c>
      <c r="BL113" s="219" t="str">
        <f>IFERROR(IF(SUMPRODUCT(US_Others!AG118:AI118/SUM(US_Others!AG118:AI118),US_Others!AG$8:AI$8)&gt;3.5,4,IF(SUMPRODUCT(US_Others!AG118:AI118/SUM(US_Others!AG118:AI118),US_Others!AG$8:AI$8)&gt;2.5,3,2)),"")</f>
        <v/>
      </c>
      <c r="BM113" s="219" t="str">
        <f>IFERROR(US_Others!AL118*US_Others!AL$8/US_Others!AL118,"")</f>
        <v/>
      </c>
    </row>
    <row r="114" spans="1:65">
      <c r="A114" s="200" t="s">
        <v>240</v>
      </c>
      <c r="B114" s="332" t="s">
        <v>241</v>
      </c>
      <c r="C114" s="333">
        <f>SUM(US_CO2!C117:AX117)</f>
        <v>0.30490829003030007</v>
      </c>
      <c r="D114" s="333">
        <f>SUM(US_CH4!C117:AC117)</f>
        <v>1.7388659920731018E-4</v>
      </c>
      <c r="E114" s="333">
        <f>SUM(US_N2O!C117:AA117)</f>
        <v>2.290935474532885E-4</v>
      </c>
      <c r="F114" s="332">
        <f>US_Others!V119+US_Others!U119</f>
        <v>0</v>
      </c>
      <c r="G114" s="332">
        <f>US_Others!C119+US_Others!H119+US_Others!N119</f>
        <v>2.8095494818163146E-5</v>
      </c>
      <c r="H114" s="332">
        <f>US_Others!D119+US_Others!I119+US_Others!O119</f>
        <v>4.6076611501787563E-4</v>
      </c>
      <c r="I114" s="332">
        <f>US_Others!E119+US_Others!J119+US_Others!P119+US_Others!W119</f>
        <v>2.1296385072167665E-3</v>
      </c>
      <c r="J114" s="332">
        <f>US_Others!F119+US_Others!K119+US_Others!Q119</f>
        <v>3.6805098211793724E-4</v>
      </c>
      <c r="K114" s="332">
        <f>US_Others!G119+US_Others!L119+US_Others!R119</f>
        <v>3.6524143263612099E-5</v>
      </c>
      <c r="L114" s="332">
        <f>US_Others!Z119+US_Others!AB119</f>
        <v>0</v>
      </c>
      <c r="M114" s="332">
        <f>US_Others!AA119+US_Others!AC119</f>
        <v>0</v>
      </c>
      <c r="N114" s="332">
        <f>US_Others!AD119</f>
        <v>0</v>
      </c>
      <c r="O114" s="332">
        <f>US_Others!AE119</f>
        <v>0</v>
      </c>
      <c r="P114" s="332">
        <f>SUM(US_Others!AG119:AI119)</f>
        <v>0</v>
      </c>
      <c r="Q114" s="332">
        <f>US_Others!AL119</f>
        <v>0</v>
      </c>
      <c r="R114" s="332"/>
      <c r="S114" s="334">
        <f t="shared" si="1"/>
        <v>304.90829003030007</v>
      </c>
      <c r="T114" s="334">
        <f>D114*1000/Spec!I$6</f>
        <v>6.9554639682924066E-3</v>
      </c>
      <c r="U114" s="334">
        <f>E114*1000/Spec!I$7</f>
        <v>7.6877029346741107E-4</v>
      </c>
      <c r="V114" s="334">
        <f>F114*1000/Spec!I$8</f>
        <v>0</v>
      </c>
      <c r="W114" s="334">
        <f>G114*1000/Spec!I$9</f>
        <v>4.1622955286167623E-5</v>
      </c>
      <c r="X114" s="334">
        <f>H114*1000/Spec!I$10</f>
        <v>1.3164746143367874E-4</v>
      </c>
      <c r="Y114" s="334">
        <f>I114*1000/Spec!I$11</f>
        <v>1.4892576973543823E-3</v>
      </c>
      <c r="Z114" s="334">
        <f>J114*1000/Spec!I$12</f>
        <v>8.2338027319449041E-5</v>
      </c>
      <c r="AA114" s="334">
        <f>K114*1000/Spec!I$15</f>
        <v>3.7231542572489398E-6</v>
      </c>
      <c r="AB114" s="334">
        <f>L114*1000/Spec!I$17</f>
        <v>0</v>
      </c>
      <c r="AC114" s="334">
        <f>M114*1000/Spec!I$18</f>
        <v>0</v>
      </c>
      <c r="AD114" s="335">
        <f>N114*1000/Spec!I$25</f>
        <v>0</v>
      </c>
      <c r="AE114" s="335">
        <f>O114*1000/Spec!I$26</f>
        <v>0</v>
      </c>
      <c r="AF114" s="334">
        <f>P114*1000/Spec!I$21</f>
        <v>0</v>
      </c>
      <c r="AG114" s="334">
        <f>Q114*1000/Spec!I$22</f>
        <v>0</v>
      </c>
      <c r="AI114" s="432">
        <f>S114/'2007output'!$D112</f>
        <v>1.4657746384819858E-2</v>
      </c>
      <c r="AJ114" s="432">
        <f>T114/'2007output'!$D112</f>
        <v>3.3436751367387043E-7</v>
      </c>
      <c r="AK114" s="432">
        <f>U114/'2007output'!$D112</f>
        <v>3.6956817371902391E-8</v>
      </c>
      <c r="AL114" s="433">
        <f>V114/'2007output'!$D112</f>
        <v>0</v>
      </c>
      <c r="AM114" s="433">
        <f>W114/'2007output'!$D112</f>
        <v>2.000925334994053E-9</v>
      </c>
      <c r="AN114" s="433">
        <f>X114/'2007output'!$D112</f>
        <v>6.3286409881097623E-9</v>
      </c>
      <c r="AO114" s="433">
        <f>Y114/'2007output'!$D112</f>
        <v>7.1592548786692821E-8</v>
      </c>
      <c r="AP114" s="433">
        <f>Z114/'2007output'!$D112</f>
        <v>3.9582063254328667E-9</v>
      </c>
      <c r="AQ114" s="433">
        <f>AA114/'2007output'!$D112</f>
        <v>1.7898185335955984E-10</v>
      </c>
      <c r="AR114" s="433">
        <f>AB114/'2007output'!$D112</f>
        <v>0</v>
      </c>
      <c r="AS114" s="433">
        <f>AC114/'2007output'!$D112</f>
        <v>0</v>
      </c>
      <c r="AT114" s="433">
        <f>AD114/'2007output'!$D112</f>
        <v>0</v>
      </c>
      <c r="AU114" s="433">
        <f>AE114/'2007output'!$D112</f>
        <v>0</v>
      </c>
      <c r="AV114" s="433">
        <f>AF114/'2007output'!$D112</f>
        <v>0</v>
      </c>
      <c r="AW114" s="433">
        <f>AG114/'2007output'!$D112</f>
        <v>0</v>
      </c>
      <c r="AY114" s="370">
        <f>IFERROR(IF(SUMPRODUCT(US_CO2!C117:AX117/SUM(US_CO2!C117:AX117),US_CO2!C$6:AX$6)&gt;3.5,4,IF(SUMPRODUCT(US_CO2!C117:AX117/SUM(US_CO2!C117:AX117),US_CO2!C$6:AX$6)&gt;2.5,3,2)),"")</f>
        <v>4</v>
      </c>
      <c r="AZ114" s="370">
        <f>IFERROR(IF(SUMPRODUCT(US_CH4!C117:AC117/SUM(US_CH4!C117:AC117),US_CH4!C$6:AC$6)&gt;3.5,4,IF(SUMPRODUCT(US_CH4!C117:AC117/SUM(US_CH4!C117:AC117),US_CH4!C$6:AC$6)&gt;2.5,3,2)),"")</f>
        <v>4</v>
      </c>
      <c r="BA114" s="223">
        <f>IFERROR(IF(SUMPRODUCT(US_N2O!C117:AA117/SUM(US_N2O!C117:AA117),US_N2O!C$6:AA$6)&gt;3.5,4,IF(SUMPRODUCT(US_N2O!C117:AA117/SUM(US_N2O!C117:AA117),US_N2O!C$6:AA$6)&gt;2.5,3,2)),"")</f>
        <v>4</v>
      </c>
      <c r="BB114" s="223" t="str">
        <f>IFERROR(IF(SUMPRODUCT(US_Others!U119:V119/SUM(US_Others!U119:V119),US_Others!U$8:V$8)&gt;3.5,4,IF(SUMPRODUCT(US_Others!U119:V119/SUM(US_Others!U119:V119),US_Others!U$8:V$8)&gt;2.5,3,2)),"")</f>
        <v/>
      </c>
      <c r="BC114" s="223">
        <f>IFERROR(IF((US_Others!C119*US_Others!C$8/SUM(US_Others!C119,US_Others!H119,US_Others!N119)+ US_Others!H119*US_Others!H$8/SUM(US_Others!C119,US_Others!H119,US_Others!N119)+US_Others!N119*US_Others!N$8/SUM(US_Others!C119,US_Others!H119,US_Others!N119))&gt;3.5,4,IF((US_Others!C119*US_Others!C$8/SUM(US_Others!C119,US_Others!H119,US_Others!N119)+ US_Others!H119*US_Others!H$8/SUM(US_Others!C119,US_Others!H119,US_Others!N119)+US_Others!N119*US_Others!N$8/SUM(US_Others!C119,US_Others!H119,US_Others!N119))&gt;2.5,3,2)),"")</f>
        <v>4</v>
      </c>
      <c r="BD114" s="223">
        <f>IFERROR(IF((US_Others!D119*US_Others!D$8/SUM(US_Others!D119,US_Others!I119,US_Others!O119)+US_Others!I119*US_Others!I$8/SUM(US_Others!D119,US_Others!I119,US_Others!O119)+US_Others!O119*US_Others!O$8/SUM(US_Others!D119,US_Others!I119,US_Others!O119))&gt;3.5,4,IF((US_Others!D119*US_Others!D$8/SUM(US_Others!D119,US_Others!I119,US_Others!O119)+US_Others!I119*US_Others!I$8/SUM(US_Others!D119,US_Others!I119,US_Others!O119)+US_Others!O119*US_Others!O$8/SUM(US_Others!D119,US_Others!I119,US_Others!O119))&gt;2.5,3,2)),"")</f>
        <v>4</v>
      </c>
      <c r="BE114" s="223">
        <f>IFERROR(IF((US_Others!E119*US_Others!E$8/SUM(US_Others!E119,US_Others!J119,US_Others!P119,US_Others!W119)+US_Others!J119*US_Others!J$8/SUM(US_Others!E119,US_Others!J119,US_Others!P119,US_Others!W119)+US_Others!P119*US_Others!P$8/SUM(US_Others!E119,US_Others!J119,US_Others!P119,US_Others!W119)+US_Others!W119*US_Others!W$8/SUM(US_Others!E119,US_Others!J119,US_Others!P119,US_Others!W119))&gt;3.5,4,IF((US_Others!E119*US_Others!E$8/SUM(US_Others!E119,US_Others!J119,US_Others!P119,US_Others!W119)+US_Others!J119*US_Others!J$8/SUM(US_Others!E119,US_Others!J119,US_Others!P119,US_Others!W119)+US_Others!P119*US_Others!P$8/SUM(US_Others!E119,US_Others!J119,US_Others!P119,US_Others!W119)+US_Others!W119*US_Others!W$8/SUM(US_Others!E119,US_Others!J119,US_Others!P119,US_Others!W119))&gt;2.5,3,2)),"")</f>
        <v>4</v>
      </c>
      <c r="BF114" s="223">
        <f>IFERROR(IF((US_Others!F119*US_Others!F$8/SUM(US_Others!F119,US_Others!K119,US_Others!Q119)+US_Others!K119*US_Others!K$8/SUM(US_Others!F119,US_Others!K119,US_Others!Q119)+US_Others!Q119*US_Others!Q$8/SUM(US_Others!F119,US_Others!K119,US_Others!Q119))&gt;3.5,4,IF((US_Others!F119*US_Others!F$8/SUM(US_Others!F119,US_Others!K119,US_Others!Q119)+US_Others!K119*US_Others!K$8/SUM(US_Others!F119,US_Others!K119,US_Others!Q119)+US_Others!Q119*US_Others!Q$8/SUM(US_Others!F119,US_Others!K119,US_Others!Q119))&gt;2.5,3,2)),"")</f>
        <v>4</v>
      </c>
      <c r="BG114" s="223">
        <f>IFERROR(IF((US_Others!G119*US_Others!G$8/SUM(US_Others!G119,US_Others!L119,US_Others!R119)+US_Others!L119*US_Others!L$8/SUM(US_Others!G119,US_Others!L119,US_Others!R119)+US_Others!R119*US_Others!R$8/SUM(US_Others!G119,US_Others!L119,US_Others!R119))&gt;3.5,4,IF((US_Others!G119*US_Others!G$8/SUM(US_Others!G119,US_Others!L119,US_Others!R119)+US_Others!L119*US_Others!L$8/SUM(US_Others!G119,US_Others!L119,US_Others!R119)+US_Others!R119*US_Others!R$8/SUM(US_Others!G119,US_Others!L119,US_Others!R119))&gt;2.5,3,2)),"")</f>
        <v>4</v>
      </c>
      <c r="BH114" s="219" t="str">
        <f>IFERROR(IF((US_Others!Z119*US_Others!Z$8/SUM(US_Others!Z119,US_Others!AB119)+US_Others!AB119*US_Others!AB$8/SUM(US_Others!Z119,US_Others!AB119))&gt;3.5,4,IF((US_Others!Z119*US_Others!Z$8/SUM(US_Others!Z119,US_Others!AB119)+US_Others!AB119*US_Others!AB$8/SUM(US_Others!Z119,US_Others!AB119))&gt;2.5,3,2)),"")</f>
        <v/>
      </c>
      <c r="BI114" s="219" t="str">
        <f>IFERROR(IF((US_Others!AA119*US_Others!AA$8/SUM(US_Others!AA119,US_Others!AC119)+US_Others!AC119*US_Others!AC$8/SUM(US_Others!AA119,US_Others!AC119))&gt;3.5,4,IF((US_Others!AA119*US_Others!AA$8/SUM(US_Others!AA119,US_Others!AC119)+US_Others!AC119*US_Others!AC$8/SUM(US_Others!AA119,US_Others!AC119))&gt;2.5,3,2)),"")</f>
        <v/>
      </c>
      <c r="BJ114" s="219" t="str">
        <f>IFERROR(US_Others!AD119*US_Others!AD$8/US_Others!AD119,"")</f>
        <v/>
      </c>
      <c r="BK114" s="74" t="str">
        <f>IFERROR(US_Others!AE119*US_Others!AE$8/US_Others!AE119,"")</f>
        <v/>
      </c>
      <c r="BL114" s="219" t="str">
        <f>IFERROR(IF(SUMPRODUCT(US_Others!AG119:AI119/SUM(US_Others!AG119:AI119),US_Others!AG$8:AI$8)&gt;3.5,4,IF(SUMPRODUCT(US_Others!AG119:AI119/SUM(US_Others!AG119:AI119),US_Others!AG$8:AI$8)&gt;2.5,3,2)),"")</f>
        <v/>
      </c>
      <c r="BM114" s="219" t="str">
        <f>IFERROR(US_Others!AL119*US_Others!AL$8/US_Others!AL119,"")</f>
        <v/>
      </c>
    </row>
    <row r="115" spans="1:65">
      <c r="A115" s="200" t="s">
        <v>242</v>
      </c>
      <c r="B115" s="332">
        <v>333993</v>
      </c>
      <c r="C115" s="333">
        <f>SUM(US_CO2!C118:AX118)</f>
        <v>4.2988808767245347E-2</v>
      </c>
      <c r="D115" s="333">
        <f>SUM(US_CH4!C118:AC118)</f>
        <v>2.5041962883881453E-5</v>
      </c>
      <c r="E115" s="333">
        <f>SUM(US_N2O!C118:AA118)</f>
        <v>3.4243120924877835E-5</v>
      </c>
      <c r="F115" s="332">
        <f>US_Others!V120+US_Others!U120</f>
        <v>0</v>
      </c>
      <c r="G115" s="332">
        <f>US_Others!C120+US_Others!H120+US_Others!N120</f>
        <v>0</v>
      </c>
      <c r="H115" s="332">
        <f>US_Others!D120+US_Others!I120+US_Others!O120</f>
        <v>0</v>
      </c>
      <c r="I115" s="332">
        <f>US_Others!E120+US_Others!J120+US_Others!P120+US_Others!W120</f>
        <v>0</v>
      </c>
      <c r="J115" s="332">
        <f>US_Others!F120+US_Others!K120+US_Others!Q120</f>
        <v>0</v>
      </c>
      <c r="K115" s="332">
        <f>US_Others!G120+US_Others!L120+US_Others!R120</f>
        <v>0</v>
      </c>
      <c r="L115" s="332">
        <f>US_Others!Z120+US_Others!AB120</f>
        <v>0</v>
      </c>
      <c r="M115" s="332">
        <f>US_Others!AA120+US_Others!AC120</f>
        <v>0</v>
      </c>
      <c r="N115" s="332">
        <f>US_Others!AD120</f>
        <v>0</v>
      </c>
      <c r="O115" s="332">
        <f>US_Others!AE120</f>
        <v>0</v>
      </c>
      <c r="P115" s="332">
        <f>SUM(US_Others!AG120:AI120)</f>
        <v>0</v>
      </c>
      <c r="Q115" s="332">
        <f>US_Others!AL120</f>
        <v>0</v>
      </c>
      <c r="R115" s="332"/>
      <c r="S115" s="334">
        <f t="shared" si="1"/>
        <v>42.988808767245345</v>
      </c>
      <c r="T115" s="334">
        <f>D115*1000/Spec!I$6</f>
        <v>1.001678515355258E-3</v>
      </c>
      <c r="U115" s="334">
        <f>E115*1000/Spec!I$7</f>
        <v>1.1490980176133502E-4</v>
      </c>
      <c r="V115" s="334">
        <f>F115*1000/Spec!I$8</f>
        <v>0</v>
      </c>
      <c r="W115" s="334">
        <f>G115*1000/Spec!I$9</f>
        <v>0</v>
      </c>
      <c r="X115" s="334">
        <f>H115*1000/Spec!I$10</f>
        <v>0</v>
      </c>
      <c r="Y115" s="334">
        <f>I115*1000/Spec!I$11</f>
        <v>0</v>
      </c>
      <c r="Z115" s="334">
        <f>J115*1000/Spec!I$12</f>
        <v>0</v>
      </c>
      <c r="AA115" s="334">
        <f>K115*1000/Spec!I$15</f>
        <v>0</v>
      </c>
      <c r="AB115" s="334">
        <f>L115*1000/Spec!I$17</f>
        <v>0</v>
      </c>
      <c r="AC115" s="334">
        <f>M115*1000/Spec!I$18</f>
        <v>0</v>
      </c>
      <c r="AD115" s="335">
        <f>N115*1000/Spec!I$25</f>
        <v>0</v>
      </c>
      <c r="AE115" s="335">
        <f>O115*1000/Spec!I$26</f>
        <v>0</v>
      </c>
      <c r="AF115" s="334">
        <f>P115*1000/Spec!I$21</f>
        <v>0</v>
      </c>
      <c r="AG115" s="334">
        <f>Q115*1000/Spec!I$22</f>
        <v>0</v>
      </c>
      <c r="AI115" s="432">
        <f>S115/'2007output'!$D113</f>
        <v>7.8861463144524104E-3</v>
      </c>
      <c r="AJ115" s="432">
        <f>T115/'2007output'!$D113</f>
        <v>1.8375441326845609E-7</v>
      </c>
      <c r="AK115" s="432">
        <f>U115/'2007output'!$D113</f>
        <v>2.1079800432736596E-8</v>
      </c>
      <c r="AL115" s="433">
        <f>V115/'2007output'!$D113</f>
        <v>0</v>
      </c>
      <c r="AM115" s="433">
        <f>W115/'2007output'!$D113</f>
        <v>0</v>
      </c>
      <c r="AN115" s="433">
        <f>X115/'2007output'!$D113</f>
        <v>0</v>
      </c>
      <c r="AO115" s="433">
        <f>Y115/'2007output'!$D113</f>
        <v>0</v>
      </c>
      <c r="AP115" s="433">
        <f>Z115/'2007output'!$D113</f>
        <v>0</v>
      </c>
      <c r="AQ115" s="433">
        <f>AA115/'2007output'!$D113</f>
        <v>0</v>
      </c>
      <c r="AR115" s="433">
        <f>AB115/'2007output'!$D113</f>
        <v>0</v>
      </c>
      <c r="AS115" s="433">
        <f>AC115/'2007output'!$D113</f>
        <v>0</v>
      </c>
      <c r="AT115" s="433">
        <f>AD115/'2007output'!$D113</f>
        <v>0</v>
      </c>
      <c r="AU115" s="433">
        <f>AE115/'2007output'!$D113</f>
        <v>0</v>
      </c>
      <c r="AV115" s="433">
        <f>AF115/'2007output'!$D113</f>
        <v>0</v>
      </c>
      <c r="AW115" s="433">
        <f>AG115/'2007output'!$D113</f>
        <v>0</v>
      </c>
      <c r="AY115" s="370">
        <f>IFERROR(IF(SUMPRODUCT(US_CO2!C118:AX118/SUM(US_CO2!C118:AX118),US_CO2!C$6:AX$6)&gt;3.5,4,IF(SUMPRODUCT(US_CO2!C118:AX118/SUM(US_CO2!C118:AX118),US_CO2!C$6:AX$6)&gt;2.5,3,2)),"")</f>
        <v>4</v>
      </c>
      <c r="AZ115" s="370">
        <f>IFERROR(IF(SUMPRODUCT(US_CH4!C118:AC118/SUM(US_CH4!C118:AC118),US_CH4!C$6:AC$6)&gt;3.5,4,IF(SUMPRODUCT(US_CH4!C118:AC118/SUM(US_CH4!C118:AC118),US_CH4!C$6:AC$6)&gt;2.5,3,2)),"")</f>
        <v>4</v>
      </c>
      <c r="BA115" s="223">
        <f>IFERROR(IF(SUMPRODUCT(US_N2O!C118:AA118/SUM(US_N2O!C118:AA118),US_N2O!C$6:AA$6)&gt;3.5,4,IF(SUMPRODUCT(US_N2O!C118:AA118/SUM(US_N2O!C118:AA118),US_N2O!C$6:AA$6)&gt;2.5,3,2)),"")</f>
        <v>4</v>
      </c>
      <c r="BB115" s="223" t="str">
        <f>IFERROR(IF(SUMPRODUCT(US_Others!U120:V120/SUM(US_Others!U120:V120),US_Others!U$8:V$8)&gt;3.5,4,IF(SUMPRODUCT(US_Others!U120:V120/SUM(US_Others!U120:V120),US_Others!U$8:V$8)&gt;2.5,3,2)),"")</f>
        <v/>
      </c>
      <c r="BC115" s="223" t="str">
        <f>IFERROR(IF((US_Others!C120*US_Others!C$8/SUM(US_Others!C120,US_Others!H120,US_Others!N120)+ US_Others!H120*US_Others!H$8/SUM(US_Others!C120,US_Others!H120,US_Others!N120)+US_Others!N120*US_Others!N$8/SUM(US_Others!C120,US_Others!H120,US_Others!N120))&gt;3.5,4,IF((US_Others!C120*US_Others!C$8/SUM(US_Others!C120,US_Others!H120,US_Others!N120)+ US_Others!H120*US_Others!H$8/SUM(US_Others!C120,US_Others!H120,US_Others!N120)+US_Others!N120*US_Others!N$8/SUM(US_Others!C120,US_Others!H120,US_Others!N120))&gt;2.5,3,2)),"")</f>
        <v/>
      </c>
      <c r="BD115" s="223" t="str">
        <f>IFERROR(IF((US_Others!D120*US_Others!D$8/SUM(US_Others!D120,US_Others!I120,US_Others!O120)+US_Others!I120*US_Others!I$8/SUM(US_Others!D120,US_Others!I120,US_Others!O120)+US_Others!O120*US_Others!O$8/SUM(US_Others!D120,US_Others!I120,US_Others!O120))&gt;3.5,4,IF((US_Others!D120*US_Others!D$8/SUM(US_Others!D120,US_Others!I120,US_Others!O120)+US_Others!I120*US_Others!I$8/SUM(US_Others!D120,US_Others!I120,US_Others!O120)+US_Others!O120*US_Others!O$8/SUM(US_Others!D120,US_Others!I120,US_Others!O120))&gt;2.5,3,2)),"")</f>
        <v/>
      </c>
      <c r="BE115" s="223" t="str">
        <f>IFERROR(IF((US_Others!E120*US_Others!E$8/SUM(US_Others!E120,US_Others!J120,US_Others!P120,US_Others!W120)+US_Others!J120*US_Others!J$8/SUM(US_Others!E120,US_Others!J120,US_Others!P120,US_Others!W120)+US_Others!P120*US_Others!P$8/SUM(US_Others!E120,US_Others!J120,US_Others!P120,US_Others!W120)+US_Others!W120*US_Others!W$8/SUM(US_Others!E120,US_Others!J120,US_Others!P120,US_Others!W120))&gt;3.5,4,IF((US_Others!E120*US_Others!E$8/SUM(US_Others!E120,US_Others!J120,US_Others!P120,US_Others!W120)+US_Others!J120*US_Others!J$8/SUM(US_Others!E120,US_Others!J120,US_Others!P120,US_Others!W120)+US_Others!P120*US_Others!P$8/SUM(US_Others!E120,US_Others!J120,US_Others!P120,US_Others!W120)+US_Others!W120*US_Others!W$8/SUM(US_Others!E120,US_Others!J120,US_Others!P120,US_Others!W120))&gt;2.5,3,2)),"")</f>
        <v/>
      </c>
      <c r="BF115" s="223" t="str">
        <f>IFERROR(IF((US_Others!F120*US_Others!F$8/SUM(US_Others!F120,US_Others!K120,US_Others!Q120)+US_Others!K120*US_Others!K$8/SUM(US_Others!F120,US_Others!K120,US_Others!Q120)+US_Others!Q120*US_Others!Q$8/SUM(US_Others!F120,US_Others!K120,US_Others!Q120))&gt;3.5,4,IF((US_Others!F120*US_Others!F$8/SUM(US_Others!F120,US_Others!K120,US_Others!Q120)+US_Others!K120*US_Others!K$8/SUM(US_Others!F120,US_Others!K120,US_Others!Q120)+US_Others!Q120*US_Others!Q$8/SUM(US_Others!F120,US_Others!K120,US_Others!Q120))&gt;2.5,3,2)),"")</f>
        <v/>
      </c>
      <c r="BG115" s="223" t="str">
        <f>IFERROR(IF((US_Others!G120*US_Others!G$8/SUM(US_Others!G120,US_Others!L120,US_Others!R120)+US_Others!L120*US_Others!L$8/SUM(US_Others!G120,US_Others!L120,US_Others!R120)+US_Others!R120*US_Others!R$8/SUM(US_Others!G120,US_Others!L120,US_Others!R120))&gt;3.5,4,IF((US_Others!G120*US_Others!G$8/SUM(US_Others!G120,US_Others!L120,US_Others!R120)+US_Others!L120*US_Others!L$8/SUM(US_Others!G120,US_Others!L120,US_Others!R120)+US_Others!R120*US_Others!R$8/SUM(US_Others!G120,US_Others!L120,US_Others!R120))&gt;2.5,3,2)),"")</f>
        <v/>
      </c>
      <c r="BH115" s="219" t="str">
        <f>IFERROR(IF((US_Others!Z120*US_Others!Z$8/SUM(US_Others!Z120,US_Others!AB120)+US_Others!AB120*US_Others!AB$8/SUM(US_Others!Z120,US_Others!AB120))&gt;3.5,4,IF((US_Others!Z120*US_Others!Z$8/SUM(US_Others!Z120,US_Others!AB120)+US_Others!AB120*US_Others!AB$8/SUM(US_Others!Z120,US_Others!AB120))&gt;2.5,3,2)),"")</f>
        <v/>
      </c>
      <c r="BI115" s="219" t="str">
        <f>IFERROR(IF((US_Others!AA120*US_Others!AA$8/SUM(US_Others!AA120,US_Others!AC120)+US_Others!AC120*US_Others!AC$8/SUM(US_Others!AA120,US_Others!AC120))&gt;3.5,4,IF((US_Others!AA120*US_Others!AA$8/SUM(US_Others!AA120,US_Others!AC120)+US_Others!AC120*US_Others!AC$8/SUM(US_Others!AA120,US_Others!AC120))&gt;2.5,3,2)),"")</f>
        <v/>
      </c>
      <c r="BJ115" s="219" t="str">
        <f>IFERROR(US_Others!AD120*US_Others!AD$8/US_Others!AD120,"")</f>
        <v/>
      </c>
      <c r="BK115" s="74" t="str">
        <f>IFERROR(US_Others!AE120*US_Others!AE$8/US_Others!AE120,"")</f>
        <v/>
      </c>
      <c r="BL115" s="219" t="str">
        <f>IFERROR(IF(SUMPRODUCT(US_Others!AG120:AI120/SUM(US_Others!AG120:AI120),US_Others!AG$8:AI$8)&gt;3.5,4,IF(SUMPRODUCT(US_Others!AG120:AI120/SUM(US_Others!AG120:AI120),US_Others!AG$8:AI$8)&gt;2.5,3,2)),"")</f>
        <v/>
      </c>
      <c r="BM115" s="219" t="str">
        <f>IFERROR(US_Others!AL120*US_Others!AL$8/US_Others!AL120,"")</f>
        <v/>
      </c>
    </row>
    <row r="116" spans="1:65">
      <c r="A116" s="200" t="s">
        <v>243</v>
      </c>
      <c r="B116" s="332">
        <v>333994</v>
      </c>
      <c r="C116" s="333">
        <f>SUM(US_CO2!C119:AX119)</f>
        <v>3.648844541596824E-2</v>
      </c>
      <c r="D116" s="333">
        <f>SUM(US_CH4!C119:AC119)</f>
        <v>2.0633778906591217E-5</v>
      </c>
      <c r="E116" s="333">
        <f>SUM(US_N2O!C119:AA119)</f>
        <v>2.6767884267255471E-5</v>
      </c>
      <c r="F116" s="332">
        <f>US_Others!V121+US_Others!U121</f>
        <v>0</v>
      </c>
      <c r="G116" s="332">
        <f>US_Others!C121+US_Others!H121+US_Others!N121</f>
        <v>0</v>
      </c>
      <c r="H116" s="332">
        <f>US_Others!D121+US_Others!I121+US_Others!O121</f>
        <v>0</v>
      </c>
      <c r="I116" s="332">
        <f>US_Others!E121+US_Others!J121+US_Others!P121+US_Others!W121</f>
        <v>0</v>
      </c>
      <c r="J116" s="332">
        <f>US_Others!F121+US_Others!K121+US_Others!Q121</f>
        <v>0</v>
      </c>
      <c r="K116" s="332">
        <f>US_Others!G121+US_Others!L121+US_Others!R121</f>
        <v>0</v>
      </c>
      <c r="L116" s="332">
        <f>US_Others!Z121+US_Others!AB121</f>
        <v>0</v>
      </c>
      <c r="M116" s="332">
        <f>US_Others!AA121+US_Others!AC121</f>
        <v>0</v>
      </c>
      <c r="N116" s="332">
        <f>US_Others!AD121</f>
        <v>0</v>
      </c>
      <c r="O116" s="332">
        <f>US_Others!AE121</f>
        <v>0</v>
      </c>
      <c r="P116" s="332">
        <f>SUM(US_Others!AG121:AI121)</f>
        <v>0</v>
      </c>
      <c r="Q116" s="332">
        <f>US_Others!AL121</f>
        <v>0</v>
      </c>
      <c r="R116" s="332"/>
      <c r="S116" s="334">
        <f t="shared" si="1"/>
        <v>36.488445415968243</v>
      </c>
      <c r="T116" s="334">
        <f>D116*1000/Spec!I$6</f>
        <v>8.2535115626364871E-4</v>
      </c>
      <c r="U116" s="334">
        <f>E116*1000/Spec!I$7</f>
        <v>8.9825114990790166E-5</v>
      </c>
      <c r="V116" s="334">
        <f>F116*1000/Spec!I$8</f>
        <v>0</v>
      </c>
      <c r="W116" s="334">
        <f>G116*1000/Spec!I$9</f>
        <v>0</v>
      </c>
      <c r="X116" s="334">
        <f>H116*1000/Spec!I$10</f>
        <v>0</v>
      </c>
      <c r="Y116" s="334">
        <f>I116*1000/Spec!I$11</f>
        <v>0</v>
      </c>
      <c r="Z116" s="334">
        <f>J116*1000/Spec!I$12</f>
        <v>0</v>
      </c>
      <c r="AA116" s="334">
        <f>K116*1000/Spec!I$15</f>
        <v>0</v>
      </c>
      <c r="AB116" s="334">
        <f>L116*1000/Spec!I$17</f>
        <v>0</v>
      </c>
      <c r="AC116" s="334">
        <f>M116*1000/Spec!I$18</f>
        <v>0</v>
      </c>
      <c r="AD116" s="335">
        <f>N116*1000/Spec!I$25</f>
        <v>0</v>
      </c>
      <c r="AE116" s="335">
        <f>O116*1000/Spec!I$26</f>
        <v>0</v>
      </c>
      <c r="AF116" s="334">
        <f>P116*1000/Spec!I$21</f>
        <v>0</v>
      </c>
      <c r="AG116" s="334">
        <f>Q116*1000/Spec!I$22</f>
        <v>0</v>
      </c>
      <c r="AI116" s="432">
        <f>S116/'2007output'!$D114</f>
        <v>1.3567290448266914E-2</v>
      </c>
      <c r="AJ116" s="432">
        <f>T116/'2007output'!$D114</f>
        <v>3.0688561080602874E-7</v>
      </c>
      <c r="AK116" s="432">
        <f>U116/'2007output'!$D114</f>
        <v>3.3399159946005777E-8</v>
      </c>
      <c r="AL116" s="433">
        <f>V116/'2007output'!$D114</f>
        <v>0</v>
      </c>
      <c r="AM116" s="433">
        <f>W116/'2007output'!$D114</f>
        <v>0</v>
      </c>
      <c r="AN116" s="433">
        <f>X116/'2007output'!$D114</f>
        <v>0</v>
      </c>
      <c r="AO116" s="433">
        <f>Y116/'2007output'!$D114</f>
        <v>0</v>
      </c>
      <c r="AP116" s="433">
        <f>Z116/'2007output'!$D114</f>
        <v>0</v>
      </c>
      <c r="AQ116" s="433">
        <f>AA116/'2007output'!$D114</f>
        <v>0</v>
      </c>
      <c r="AR116" s="433">
        <f>AB116/'2007output'!$D114</f>
        <v>0</v>
      </c>
      <c r="AS116" s="433">
        <f>AC116/'2007output'!$D114</f>
        <v>0</v>
      </c>
      <c r="AT116" s="433">
        <f>AD116/'2007output'!$D114</f>
        <v>0</v>
      </c>
      <c r="AU116" s="433">
        <f>AE116/'2007output'!$D114</f>
        <v>0</v>
      </c>
      <c r="AV116" s="433">
        <f>AF116/'2007output'!$D114</f>
        <v>0</v>
      </c>
      <c r="AW116" s="433">
        <f>AG116/'2007output'!$D114</f>
        <v>0</v>
      </c>
      <c r="AY116" s="370">
        <f>IFERROR(IF(SUMPRODUCT(US_CO2!C119:AX119/SUM(US_CO2!C119:AX119),US_CO2!C$6:AX$6)&gt;3.5,4,IF(SUMPRODUCT(US_CO2!C119:AX119/SUM(US_CO2!C119:AX119),US_CO2!C$6:AX$6)&gt;2.5,3,2)),"")</f>
        <v>4</v>
      </c>
      <c r="AZ116" s="370">
        <f>IFERROR(IF(SUMPRODUCT(US_CH4!C119:AC119/SUM(US_CH4!C119:AC119),US_CH4!C$6:AC$6)&gt;3.5,4,IF(SUMPRODUCT(US_CH4!C119:AC119/SUM(US_CH4!C119:AC119),US_CH4!C$6:AC$6)&gt;2.5,3,2)),"")</f>
        <v>4</v>
      </c>
      <c r="BA116" s="223">
        <f>IFERROR(IF(SUMPRODUCT(US_N2O!C119:AA119/SUM(US_N2O!C119:AA119),US_N2O!C$6:AA$6)&gt;3.5,4,IF(SUMPRODUCT(US_N2O!C119:AA119/SUM(US_N2O!C119:AA119),US_N2O!C$6:AA$6)&gt;2.5,3,2)),"")</f>
        <v>4</v>
      </c>
      <c r="BB116" s="223" t="str">
        <f>IFERROR(IF(SUMPRODUCT(US_Others!U121:V121/SUM(US_Others!U121:V121),US_Others!U$8:V$8)&gt;3.5,4,IF(SUMPRODUCT(US_Others!U121:V121/SUM(US_Others!U121:V121),US_Others!U$8:V$8)&gt;2.5,3,2)),"")</f>
        <v/>
      </c>
      <c r="BC116" s="223" t="str">
        <f>IFERROR(IF((US_Others!C121*US_Others!C$8/SUM(US_Others!C121,US_Others!H121,US_Others!N121)+ US_Others!H121*US_Others!H$8/SUM(US_Others!C121,US_Others!H121,US_Others!N121)+US_Others!N121*US_Others!N$8/SUM(US_Others!C121,US_Others!H121,US_Others!N121))&gt;3.5,4,IF((US_Others!C121*US_Others!C$8/SUM(US_Others!C121,US_Others!H121,US_Others!N121)+ US_Others!H121*US_Others!H$8/SUM(US_Others!C121,US_Others!H121,US_Others!N121)+US_Others!N121*US_Others!N$8/SUM(US_Others!C121,US_Others!H121,US_Others!N121))&gt;2.5,3,2)),"")</f>
        <v/>
      </c>
      <c r="BD116" s="223" t="str">
        <f>IFERROR(IF((US_Others!D121*US_Others!D$8/SUM(US_Others!D121,US_Others!I121,US_Others!O121)+US_Others!I121*US_Others!I$8/SUM(US_Others!D121,US_Others!I121,US_Others!O121)+US_Others!O121*US_Others!O$8/SUM(US_Others!D121,US_Others!I121,US_Others!O121))&gt;3.5,4,IF((US_Others!D121*US_Others!D$8/SUM(US_Others!D121,US_Others!I121,US_Others!O121)+US_Others!I121*US_Others!I$8/SUM(US_Others!D121,US_Others!I121,US_Others!O121)+US_Others!O121*US_Others!O$8/SUM(US_Others!D121,US_Others!I121,US_Others!O121))&gt;2.5,3,2)),"")</f>
        <v/>
      </c>
      <c r="BE116" s="223" t="str">
        <f>IFERROR(IF((US_Others!E121*US_Others!E$8/SUM(US_Others!E121,US_Others!J121,US_Others!P121,US_Others!W121)+US_Others!J121*US_Others!J$8/SUM(US_Others!E121,US_Others!J121,US_Others!P121,US_Others!W121)+US_Others!P121*US_Others!P$8/SUM(US_Others!E121,US_Others!J121,US_Others!P121,US_Others!W121)+US_Others!W121*US_Others!W$8/SUM(US_Others!E121,US_Others!J121,US_Others!P121,US_Others!W121))&gt;3.5,4,IF((US_Others!E121*US_Others!E$8/SUM(US_Others!E121,US_Others!J121,US_Others!P121,US_Others!W121)+US_Others!J121*US_Others!J$8/SUM(US_Others!E121,US_Others!J121,US_Others!P121,US_Others!W121)+US_Others!P121*US_Others!P$8/SUM(US_Others!E121,US_Others!J121,US_Others!P121,US_Others!W121)+US_Others!W121*US_Others!W$8/SUM(US_Others!E121,US_Others!J121,US_Others!P121,US_Others!W121))&gt;2.5,3,2)),"")</f>
        <v/>
      </c>
      <c r="BF116" s="223" t="str">
        <f>IFERROR(IF((US_Others!F121*US_Others!F$8/SUM(US_Others!F121,US_Others!K121,US_Others!Q121)+US_Others!K121*US_Others!K$8/SUM(US_Others!F121,US_Others!K121,US_Others!Q121)+US_Others!Q121*US_Others!Q$8/SUM(US_Others!F121,US_Others!K121,US_Others!Q121))&gt;3.5,4,IF((US_Others!F121*US_Others!F$8/SUM(US_Others!F121,US_Others!K121,US_Others!Q121)+US_Others!K121*US_Others!K$8/SUM(US_Others!F121,US_Others!K121,US_Others!Q121)+US_Others!Q121*US_Others!Q$8/SUM(US_Others!F121,US_Others!K121,US_Others!Q121))&gt;2.5,3,2)),"")</f>
        <v/>
      </c>
      <c r="BG116" s="223" t="str">
        <f>IFERROR(IF((US_Others!G121*US_Others!G$8/SUM(US_Others!G121,US_Others!L121,US_Others!R121)+US_Others!L121*US_Others!L$8/SUM(US_Others!G121,US_Others!L121,US_Others!R121)+US_Others!R121*US_Others!R$8/SUM(US_Others!G121,US_Others!L121,US_Others!R121))&gt;3.5,4,IF((US_Others!G121*US_Others!G$8/SUM(US_Others!G121,US_Others!L121,US_Others!R121)+US_Others!L121*US_Others!L$8/SUM(US_Others!G121,US_Others!L121,US_Others!R121)+US_Others!R121*US_Others!R$8/SUM(US_Others!G121,US_Others!L121,US_Others!R121))&gt;2.5,3,2)),"")</f>
        <v/>
      </c>
      <c r="BH116" s="219" t="str">
        <f>IFERROR(IF((US_Others!Z121*US_Others!Z$8/SUM(US_Others!Z121,US_Others!AB121)+US_Others!AB121*US_Others!AB$8/SUM(US_Others!Z121,US_Others!AB121))&gt;3.5,4,IF((US_Others!Z121*US_Others!Z$8/SUM(US_Others!Z121,US_Others!AB121)+US_Others!AB121*US_Others!AB$8/SUM(US_Others!Z121,US_Others!AB121))&gt;2.5,3,2)),"")</f>
        <v/>
      </c>
      <c r="BI116" s="219" t="str">
        <f>IFERROR(IF((US_Others!AA121*US_Others!AA$8/SUM(US_Others!AA121,US_Others!AC121)+US_Others!AC121*US_Others!AC$8/SUM(US_Others!AA121,US_Others!AC121))&gt;3.5,4,IF((US_Others!AA121*US_Others!AA$8/SUM(US_Others!AA121,US_Others!AC121)+US_Others!AC121*US_Others!AC$8/SUM(US_Others!AA121,US_Others!AC121))&gt;2.5,3,2)),"")</f>
        <v/>
      </c>
      <c r="BJ116" s="219" t="str">
        <f>IFERROR(US_Others!AD121*US_Others!AD$8/US_Others!AD121,"")</f>
        <v/>
      </c>
      <c r="BK116" s="74" t="str">
        <f>IFERROR(US_Others!AE121*US_Others!AE$8/US_Others!AE121,"")</f>
        <v/>
      </c>
      <c r="BL116" s="219" t="str">
        <f>IFERROR(IF(SUMPRODUCT(US_Others!AG121:AI121/SUM(US_Others!AG121:AI121),US_Others!AG$8:AI$8)&gt;3.5,4,IF(SUMPRODUCT(US_Others!AG121:AI121/SUM(US_Others!AG121:AI121),US_Others!AG$8:AI$8)&gt;2.5,3,2)),"")</f>
        <v/>
      </c>
      <c r="BM116" s="219" t="str">
        <f>IFERROR(US_Others!AL121*US_Others!AL$8/US_Others!AL121,"")</f>
        <v/>
      </c>
    </row>
    <row r="117" spans="1:65">
      <c r="A117" s="200" t="s">
        <v>244</v>
      </c>
      <c r="B117" s="332" t="s">
        <v>245</v>
      </c>
      <c r="C117" s="333">
        <f>SUM(US_CO2!C120:AX120)</f>
        <v>0.14125623792119016</v>
      </c>
      <c r="D117" s="333">
        <f>SUM(US_CH4!C120:AC120)</f>
        <v>8.0171633435962729E-5</v>
      </c>
      <c r="E117" s="333">
        <f>SUM(US_N2O!C120:AA120)</f>
        <v>1.0470805487861976E-4</v>
      </c>
      <c r="F117" s="332">
        <f>US_Others!V122+US_Others!U122</f>
        <v>0</v>
      </c>
      <c r="G117" s="332">
        <f>US_Others!C122+US_Others!H122+US_Others!N122</f>
        <v>0</v>
      </c>
      <c r="H117" s="332">
        <f>US_Others!D122+US_Others!I122+US_Others!O122</f>
        <v>0</v>
      </c>
      <c r="I117" s="332">
        <f>US_Others!E122+US_Others!J122+US_Others!P122+US_Others!W122</f>
        <v>0</v>
      </c>
      <c r="J117" s="332">
        <f>US_Others!F122+US_Others!K122+US_Others!Q122</f>
        <v>0</v>
      </c>
      <c r="K117" s="332">
        <f>US_Others!G122+US_Others!L122+US_Others!R122</f>
        <v>0</v>
      </c>
      <c r="L117" s="332">
        <f>US_Others!Z122+US_Others!AB122</f>
        <v>0</v>
      </c>
      <c r="M117" s="332">
        <f>US_Others!AA122+US_Others!AC122</f>
        <v>0</v>
      </c>
      <c r="N117" s="332">
        <f>US_Others!AD122</f>
        <v>0</v>
      </c>
      <c r="O117" s="332">
        <f>US_Others!AE122</f>
        <v>0</v>
      </c>
      <c r="P117" s="332">
        <f>SUM(US_Others!AG122:AI122)</f>
        <v>0</v>
      </c>
      <c r="Q117" s="332">
        <f>US_Others!AL122</f>
        <v>0</v>
      </c>
      <c r="R117" s="332"/>
      <c r="S117" s="334">
        <f t="shared" si="1"/>
        <v>141.25623792119015</v>
      </c>
      <c r="T117" s="334">
        <f>D117*1000/Spec!I$6</f>
        <v>3.2068653374385091E-3</v>
      </c>
      <c r="U117" s="334">
        <f>E117*1000/Spec!I$7</f>
        <v>3.5136931167322063E-4</v>
      </c>
      <c r="V117" s="334">
        <f>F117*1000/Spec!I$8</f>
        <v>0</v>
      </c>
      <c r="W117" s="334">
        <f>G117*1000/Spec!I$9</f>
        <v>0</v>
      </c>
      <c r="X117" s="334">
        <f>H117*1000/Spec!I$10</f>
        <v>0</v>
      </c>
      <c r="Y117" s="334">
        <f>I117*1000/Spec!I$11</f>
        <v>0</v>
      </c>
      <c r="Z117" s="334">
        <f>J117*1000/Spec!I$12</f>
        <v>0</v>
      </c>
      <c r="AA117" s="334">
        <f>K117*1000/Spec!I$15</f>
        <v>0</v>
      </c>
      <c r="AB117" s="334">
        <f>L117*1000/Spec!I$17</f>
        <v>0</v>
      </c>
      <c r="AC117" s="334">
        <f>M117*1000/Spec!I$18</f>
        <v>0</v>
      </c>
      <c r="AD117" s="335">
        <f>N117*1000/Spec!I$25</f>
        <v>0</v>
      </c>
      <c r="AE117" s="335">
        <f>O117*1000/Spec!I$26</f>
        <v>0</v>
      </c>
      <c r="AF117" s="334">
        <f>P117*1000/Spec!I$21</f>
        <v>0</v>
      </c>
      <c r="AG117" s="334">
        <f>Q117*1000/Spec!I$22</f>
        <v>0</v>
      </c>
      <c r="AI117" s="432">
        <f>S117/'2007output'!$D115</f>
        <v>1.333051601115097E-2</v>
      </c>
      <c r="AJ117" s="432">
        <f>T117/'2007output'!$D115</f>
        <v>3.0263562413562064E-7</v>
      </c>
      <c r="AK117" s="432">
        <f>U117/'2007output'!$D115</f>
        <v>3.3159131971929118E-8</v>
      </c>
      <c r="AL117" s="433">
        <f>V117/'2007output'!$D115</f>
        <v>0</v>
      </c>
      <c r="AM117" s="433">
        <f>W117/'2007output'!$D115</f>
        <v>0</v>
      </c>
      <c r="AN117" s="433">
        <f>X117/'2007output'!$D115</f>
        <v>0</v>
      </c>
      <c r="AO117" s="433">
        <f>Y117/'2007output'!$D115</f>
        <v>0</v>
      </c>
      <c r="AP117" s="433">
        <f>Z117/'2007output'!$D115</f>
        <v>0</v>
      </c>
      <c r="AQ117" s="433">
        <f>AA117/'2007output'!$D115</f>
        <v>0</v>
      </c>
      <c r="AR117" s="433">
        <f>AB117/'2007output'!$D115</f>
        <v>0</v>
      </c>
      <c r="AS117" s="433">
        <f>AC117/'2007output'!$D115</f>
        <v>0</v>
      </c>
      <c r="AT117" s="433">
        <f>AD117/'2007output'!$D115</f>
        <v>0</v>
      </c>
      <c r="AU117" s="433">
        <f>AE117/'2007output'!$D115</f>
        <v>0</v>
      </c>
      <c r="AV117" s="433">
        <f>AF117/'2007output'!$D115</f>
        <v>0</v>
      </c>
      <c r="AW117" s="433">
        <f>AG117/'2007output'!$D115</f>
        <v>0</v>
      </c>
      <c r="AY117" s="370">
        <f>IFERROR(IF(SUMPRODUCT(US_CO2!C120:AX120/SUM(US_CO2!C120:AX120),US_CO2!C$6:AX$6)&gt;3.5,4,IF(SUMPRODUCT(US_CO2!C120:AX120/SUM(US_CO2!C120:AX120),US_CO2!C$6:AX$6)&gt;2.5,3,2)),"")</f>
        <v>4</v>
      </c>
      <c r="AZ117" s="370">
        <f>IFERROR(IF(SUMPRODUCT(US_CH4!C120:AC120/SUM(US_CH4!C120:AC120),US_CH4!C$6:AC$6)&gt;3.5,4,IF(SUMPRODUCT(US_CH4!C120:AC120/SUM(US_CH4!C120:AC120),US_CH4!C$6:AC$6)&gt;2.5,3,2)),"")</f>
        <v>4</v>
      </c>
      <c r="BA117" s="223">
        <f>IFERROR(IF(SUMPRODUCT(US_N2O!C120:AA120/SUM(US_N2O!C120:AA120),US_N2O!C$6:AA$6)&gt;3.5,4,IF(SUMPRODUCT(US_N2O!C120:AA120/SUM(US_N2O!C120:AA120),US_N2O!C$6:AA$6)&gt;2.5,3,2)),"")</f>
        <v>4</v>
      </c>
      <c r="BB117" s="223" t="str">
        <f>IFERROR(IF(SUMPRODUCT(US_Others!U122:V122/SUM(US_Others!U122:V122),US_Others!U$8:V$8)&gt;3.5,4,IF(SUMPRODUCT(US_Others!U122:V122/SUM(US_Others!U122:V122),US_Others!U$8:V$8)&gt;2.5,3,2)),"")</f>
        <v/>
      </c>
      <c r="BC117" s="223" t="str">
        <f>IFERROR(IF((US_Others!C122*US_Others!C$8/SUM(US_Others!C122,US_Others!H122,US_Others!N122)+ US_Others!H122*US_Others!H$8/SUM(US_Others!C122,US_Others!H122,US_Others!N122)+US_Others!N122*US_Others!N$8/SUM(US_Others!C122,US_Others!H122,US_Others!N122))&gt;3.5,4,IF((US_Others!C122*US_Others!C$8/SUM(US_Others!C122,US_Others!H122,US_Others!N122)+ US_Others!H122*US_Others!H$8/SUM(US_Others!C122,US_Others!H122,US_Others!N122)+US_Others!N122*US_Others!N$8/SUM(US_Others!C122,US_Others!H122,US_Others!N122))&gt;2.5,3,2)),"")</f>
        <v/>
      </c>
      <c r="BD117" s="223" t="str">
        <f>IFERROR(IF((US_Others!D122*US_Others!D$8/SUM(US_Others!D122,US_Others!I122,US_Others!O122)+US_Others!I122*US_Others!I$8/SUM(US_Others!D122,US_Others!I122,US_Others!O122)+US_Others!O122*US_Others!O$8/SUM(US_Others!D122,US_Others!I122,US_Others!O122))&gt;3.5,4,IF((US_Others!D122*US_Others!D$8/SUM(US_Others!D122,US_Others!I122,US_Others!O122)+US_Others!I122*US_Others!I$8/SUM(US_Others!D122,US_Others!I122,US_Others!O122)+US_Others!O122*US_Others!O$8/SUM(US_Others!D122,US_Others!I122,US_Others!O122))&gt;2.5,3,2)),"")</f>
        <v/>
      </c>
      <c r="BE117" s="223" t="str">
        <f>IFERROR(IF((US_Others!E122*US_Others!E$8/SUM(US_Others!E122,US_Others!J122,US_Others!P122,US_Others!W122)+US_Others!J122*US_Others!J$8/SUM(US_Others!E122,US_Others!J122,US_Others!P122,US_Others!W122)+US_Others!P122*US_Others!P$8/SUM(US_Others!E122,US_Others!J122,US_Others!P122,US_Others!W122)+US_Others!W122*US_Others!W$8/SUM(US_Others!E122,US_Others!J122,US_Others!P122,US_Others!W122))&gt;3.5,4,IF((US_Others!E122*US_Others!E$8/SUM(US_Others!E122,US_Others!J122,US_Others!P122,US_Others!W122)+US_Others!J122*US_Others!J$8/SUM(US_Others!E122,US_Others!J122,US_Others!P122,US_Others!W122)+US_Others!P122*US_Others!P$8/SUM(US_Others!E122,US_Others!J122,US_Others!P122,US_Others!W122)+US_Others!W122*US_Others!W$8/SUM(US_Others!E122,US_Others!J122,US_Others!P122,US_Others!W122))&gt;2.5,3,2)),"")</f>
        <v/>
      </c>
      <c r="BF117" s="223" t="str">
        <f>IFERROR(IF((US_Others!F122*US_Others!F$8/SUM(US_Others!F122,US_Others!K122,US_Others!Q122)+US_Others!K122*US_Others!K$8/SUM(US_Others!F122,US_Others!K122,US_Others!Q122)+US_Others!Q122*US_Others!Q$8/SUM(US_Others!F122,US_Others!K122,US_Others!Q122))&gt;3.5,4,IF((US_Others!F122*US_Others!F$8/SUM(US_Others!F122,US_Others!K122,US_Others!Q122)+US_Others!K122*US_Others!K$8/SUM(US_Others!F122,US_Others!K122,US_Others!Q122)+US_Others!Q122*US_Others!Q$8/SUM(US_Others!F122,US_Others!K122,US_Others!Q122))&gt;2.5,3,2)),"")</f>
        <v/>
      </c>
      <c r="BG117" s="223" t="str">
        <f>IFERROR(IF((US_Others!G122*US_Others!G$8/SUM(US_Others!G122,US_Others!L122,US_Others!R122)+US_Others!L122*US_Others!L$8/SUM(US_Others!G122,US_Others!L122,US_Others!R122)+US_Others!R122*US_Others!R$8/SUM(US_Others!G122,US_Others!L122,US_Others!R122))&gt;3.5,4,IF((US_Others!G122*US_Others!G$8/SUM(US_Others!G122,US_Others!L122,US_Others!R122)+US_Others!L122*US_Others!L$8/SUM(US_Others!G122,US_Others!L122,US_Others!R122)+US_Others!R122*US_Others!R$8/SUM(US_Others!G122,US_Others!L122,US_Others!R122))&gt;2.5,3,2)),"")</f>
        <v/>
      </c>
      <c r="BH117" s="219" t="str">
        <f>IFERROR(IF((US_Others!Z122*US_Others!Z$8/SUM(US_Others!Z122,US_Others!AB122)+US_Others!AB122*US_Others!AB$8/SUM(US_Others!Z122,US_Others!AB122))&gt;3.5,4,IF((US_Others!Z122*US_Others!Z$8/SUM(US_Others!Z122,US_Others!AB122)+US_Others!AB122*US_Others!AB$8/SUM(US_Others!Z122,US_Others!AB122))&gt;2.5,3,2)),"")</f>
        <v/>
      </c>
      <c r="BI117" s="219" t="str">
        <f>IFERROR(IF((US_Others!AA122*US_Others!AA$8/SUM(US_Others!AA122,US_Others!AC122)+US_Others!AC122*US_Others!AC$8/SUM(US_Others!AA122,US_Others!AC122))&gt;3.5,4,IF((US_Others!AA122*US_Others!AA$8/SUM(US_Others!AA122,US_Others!AC122)+US_Others!AC122*US_Others!AC$8/SUM(US_Others!AA122,US_Others!AC122))&gt;2.5,3,2)),"")</f>
        <v/>
      </c>
      <c r="BJ117" s="219" t="str">
        <f>IFERROR(US_Others!AD122*US_Others!AD$8/US_Others!AD122,"")</f>
        <v/>
      </c>
      <c r="BK117" s="74" t="str">
        <f>IFERROR(US_Others!AE122*US_Others!AE$8/US_Others!AE122,"")</f>
        <v/>
      </c>
      <c r="BL117" s="219" t="str">
        <f>IFERROR(IF(SUMPRODUCT(US_Others!AG122:AI122/SUM(US_Others!AG122:AI122),US_Others!AG$8:AI$8)&gt;3.5,4,IF(SUMPRODUCT(US_Others!AG122:AI122/SUM(US_Others!AG122:AI122),US_Others!AG$8:AI$8)&gt;2.5,3,2)),"")</f>
        <v/>
      </c>
      <c r="BM117" s="219" t="str">
        <f>IFERROR(US_Others!AL122*US_Others!AL$8/US_Others!AL122,"")</f>
        <v/>
      </c>
    </row>
    <row r="118" spans="1:65">
      <c r="A118" s="200" t="s">
        <v>246</v>
      </c>
      <c r="B118" s="332">
        <v>334111</v>
      </c>
      <c r="C118" s="333">
        <f>SUM(US_CO2!C121:AX121)</f>
        <v>2.8027730592624901E-2</v>
      </c>
      <c r="D118" s="333">
        <f>SUM(US_CH4!C121:AC121)</f>
        <v>1.6376926836998111E-5</v>
      </c>
      <c r="E118" s="333">
        <f>SUM(US_N2O!C121:AA121)</f>
        <v>2.2511032197662368E-5</v>
      </c>
      <c r="F118" s="332">
        <f>US_Others!V123+US_Others!U123</f>
        <v>0</v>
      </c>
      <c r="G118" s="332">
        <f>US_Others!C123+US_Others!H123+US_Others!N123</f>
        <v>0</v>
      </c>
      <c r="H118" s="332">
        <f>US_Others!D123+US_Others!I123+US_Others!O123</f>
        <v>0</v>
      </c>
      <c r="I118" s="332">
        <f>US_Others!E123+US_Others!J123+US_Others!P123+US_Others!W123</f>
        <v>0</v>
      </c>
      <c r="J118" s="332">
        <f>US_Others!F123+US_Others!K123+US_Others!Q123</f>
        <v>0</v>
      </c>
      <c r="K118" s="332">
        <f>US_Others!G123+US_Others!L123+US_Others!R123</f>
        <v>0</v>
      </c>
      <c r="L118" s="332">
        <f>US_Others!Z123+US_Others!AB123</f>
        <v>0</v>
      </c>
      <c r="M118" s="332">
        <f>US_Others!AA123+US_Others!AC123</f>
        <v>0</v>
      </c>
      <c r="N118" s="332">
        <f>US_Others!AD123</f>
        <v>0</v>
      </c>
      <c r="O118" s="332">
        <f>US_Others!AE123</f>
        <v>0</v>
      </c>
      <c r="P118" s="332">
        <f>SUM(US_Others!AG123:AI123)</f>
        <v>0</v>
      </c>
      <c r="Q118" s="332">
        <f>US_Others!AL123</f>
        <v>0</v>
      </c>
      <c r="R118" s="332"/>
      <c r="S118" s="334">
        <f t="shared" si="1"/>
        <v>28.027730592624902</v>
      </c>
      <c r="T118" s="334">
        <f>D118*1000/Spec!I$6</f>
        <v>6.5507707347992441E-4</v>
      </c>
      <c r="U118" s="334">
        <f>E118*1000/Spec!I$7</f>
        <v>7.5540376502222721E-5</v>
      </c>
      <c r="V118" s="334">
        <f>F118*1000/Spec!I$8</f>
        <v>0</v>
      </c>
      <c r="W118" s="334">
        <f>G118*1000/Spec!I$9</f>
        <v>0</v>
      </c>
      <c r="X118" s="334">
        <f>H118*1000/Spec!I$10</f>
        <v>0</v>
      </c>
      <c r="Y118" s="334">
        <f>I118*1000/Spec!I$11</f>
        <v>0</v>
      </c>
      <c r="Z118" s="334">
        <f>J118*1000/Spec!I$12</f>
        <v>0</v>
      </c>
      <c r="AA118" s="334">
        <f>K118*1000/Spec!I$15</f>
        <v>0</v>
      </c>
      <c r="AB118" s="334">
        <f>L118*1000/Spec!I$17</f>
        <v>0</v>
      </c>
      <c r="AC118" s="334">
        <f>M118*1000/Spec!I$18</f>
        <v>0</v>
      </c>
      <c r="AD118" s="335">
        <f>N118*1000/Spec!I$25</f>
        <v>0</v>
      </c>
      <c r="AE118" s="335">
        <f>O118*1000/Spec!I$26</f>
        <v>0</v>
      </c>
      <c r="AF118" s="334">
        <f>P118*1000/Spec!I$21</f>
        <v>0</v>
      </c>
      <c r="AG118" s="334">
        <f>Q118*1000/Spec!I$22</f>
        <v>0</v>
      </c>
      <c r="AI118" s="432">
        <f>S118/'2007output'!$D116</f>
        <v>1.0528130698592287E-3</v>
      </c>
      <c r="AJ118" s="432">
        <f>T118/'2007output'!$D116</f>
        <v>2.4606833665879344E-8</v>
      </c>
      <c r="AK118" s="432">
        <f>U118/'2007output'!$D116</f>
        <v>2.8375431760627177E-9</v>
      </c>
      <c r="AL118" s="433">
        <f>V118/'2007output'!$D116</f>
        <v>0</v>
      </c>
      <c r="AM118" s="433">
        <f>W118/'2007output'!$D116</f>
        <v>0</v>
      </c>
      <c r="AN118" s="433">
        <f>X118/'2007output'!$D116</f>
        <v>0</v>
      </c>
      <c r="AO118" s="433">
        <f>Y118/'2007output'!$D116</f>
        <v>0</v>
      </c>
      <c r="AP118" s="433">
        <f>Z118/'2007output'!$D116</f>
        <v>0</v>
      </c>
      <c r="AQ118" s="433">
        <f>AA118/'2007output'!$D116</f>
        <v>0</v>
      </c>
      <c r="AR118" s="433">
        <f>AB118/'2007output'!$D116</f>
        <v>0</v>
      </c>
      <c r="AS118" s="433">
        <f>AC118/'2007output'!$D116</f>
        <v>0</v>
      </c>
      <c r="AT118" s="433">
        <f>AD118/'2007output'!$D116</f>
        <v>0</v>
      </c>
      <c r="AU118" s="433">
        <f>AE118/'2007output'!$D116</f>
        <v>0</v>
      </c>
      <c r="AV118" s="433">
        <f>AF118/'2007output'!$D116</f>
        <v>0</v>
      </c>
      <c r="AW118" s="433">
        <f>AG118/'2007output'!$D116</f>
        <v>0</v>
      </c>
      <c r="AY118" s="370">
        <f>IFERROR(IF(SUMPRODUCT(US_CO2!C121:AX121/SUM(US_CO2!C121:AX121),US_CO2!C$6:AX$6)&gt;3.5,4,IF(SUMPRODUCT(US_CO2!C121:AX121/SUM(US_CO2!C121:AX121),US_CO2!C$6:AX$6)&gt;2.5,3,2)),"")</f>
        <v>4</v>
      </c>
      <c r="AZ118" s="370">
        <f>IFERROR(IF(SUMPRODUCT(US_CH4!C121:AC121/SUM(US_CH4!C121:AC121),US_CH4!C$6:AC$6)&gt;3.5,4,IF(SUMPRODUCT(US_CH4!C121:AC121/SUM(US_CH4!C121:AC121),US_CH4!C$6:AC$6)&gt;2.5,3,2)),"")</f>
        <v>4</v>
      </c>
      <c r="BA118" s="223">
        <f>IFERROR(IF(SUMPRODUCT(US_N2O!C121:AA121/SUM(US_N2O!C121:AA121),US_N2O!C$6:AA$6)&gt;3.5,4,IF(SUMPRODUCT(US_N2O!C121:AA121/SUM(US_N2O!C121:AA121),US_N2O!C$6:AA$6)&gt;2.5,3,2)),"")</f>
        <v>4</v>
      </c>
      <c r="BB118" s="223" t="str">
        <f>IFERROR(IF(SUMPRODUCT(US_Others!U123:V123/SUM(US_Others!U123:V123),US_Others!U$8:V$8)&gt;3.5,4,IF(SUMPRODUCT(US_Others!U123:V123/SUM(US_Others!U123:V123),US_Others!U$8:V$8)&gt;2.5,3,2)),"")</f>
        <v/>
      </c>
      <c r="BC118" s="223" t="str">
        <f>IFERROR(IF((US_Others!C123*US_Others!C$8/SUM(US_Others!C123,US_Others!H123,US_Others!N123)+ US_Others!H123*US_Others!H$8/SUM(US_Others!C123,US_Others!H123,US_Others!N123)+US_Others!N123*US_Others!N$8/SUM(US_Others!C123,US_Others!H123,US_Others!N123))&gt;3.5,4,IF((US_Others!C123*US_Others!C$8/SUM(US_Others!C123,US_Others!H123,US_Others!N123)+ US_Others!H123*US_Others!H$8/SUM(US_Others!C123,US_Others!H123,US_Others!N123)+US_Others!N123*US_Others!N$8/SUM(US_Others!C123,US_Others!H123,US_Others!N123))&gt;2.5,3,2)),"")</f>
        <v/>
      </c>
      <c r="BD118" s="223" t="str">
        <f>IFERROR(IF((US_Others!D123*US_Others!D$8/SUM(US_Others!D123,US_Others!I123,US_Others!O123)+US_Others!I123*US_Others!I$8/SUM(US_Others!D123,US_Others!I123,US_Others!O123)+US_Others!O123*US_Others!O$8/SUM(US_Others!D123,US_Others!I123,US_Others!O123))&gt;3.5,4,IF((US_Others!D123*US_Others!D$8/SUM(US_Others!D123,US_Others!I123,US_Others!O123)+US_Others!I123*US_Others!I$8/SUM(US_Others!D123,US_Others!I123,US_Others!O123)+US_Others!O123*US_Others!O$8/SUM(US_Others!D123,US_Others!I123,US_Others!O123))&gt;2.5,3,2)),"")</f>
        <v/>
      </c>
      <c r="BE118" s="223" t="str">
        <f>IFERROR(IF((US_Others!E123*US_Others!E$8/SUM(US_Others!E123,US_Others!J123,US_Others!P123,US_Others!W123)+US_Others!J123*US_Others!J$8/SUM(US_Others!E123,US_Others!J123,US_Others!P123,US_Others!W123)+US_Others!P123*US_Others!P$8/SUM(US_Others!E123,US_Others!J123,US_Others!P123,US_Others!W123)+US_Others!W123*US_Others!W$8/SUM(US_Others!E123,US_Others!J123,US_Others!P123,US_Others!W123))&gt;3.5,4,IF((US_Others!E123*US_Others!E$8/SUM(US_Others!E123,US_Others!J123,US_Others!P123,US_Others!W123)+US_Others!J123*US_Others!J$8/SUM(US_Others!E123,US_Others!J123,US_Others!P123,US_Others!W123)+US_Others!P123*US_Others!P$8/SUM(US_Others!E123,US_Others!J123,US_Others!P123,US_Others!W123)+US_Others!W123*US_Others!W$8/SUM(US_Others!E123,US_Others!J123,US_Others!P123,US_Others!W123))&gt;2.5,3,2)),"")</f>
        <v/>
      </c>
      <c r="BF118" s="223" t="str">
        <f>IFERROR(IF((US_Others!F123*US_Others!F$8/SUM(US_Others!F123,US_Others!K123,US_Others!Q123)+US_Others!K123*US_Others!K$8/SUM(US_Others!F123,US_Others!K123,US_Others!Q123)+US_Others!Q123*US_Others!Q$8/SUM(US_Others!F123,US_Others!K123,US_Others!Q123))&gt;3.5,4,IF((US_Others!F123*US_Others!F$8/SUM(US_Others!F123,US_Others!K123,US_Others!Q123)+US_Others!K123*US_Others!K$8/SUM(US_Others!F123,US_Others!K123,US_Others!Q123)+US_Others!Q123*US_Others!Q$8/SUM(US_Others!F123,US_Others!K123,US_Others!Q123))&gt;2.5,3,2)),"")</f>
        <v/>
      </c>
      <c r="BG118" s="223" t="str">
        <f>IFERROR(IF((US_Others!G123*US_Others!G$8/SUM(US_Others!G123,US_Others!L123,US_Others!R123)+US_Others!L123*US_Others!L$8/SUM(US_Others!G123,US_Others!L123,US_Others!R123)+US_Others!R123*US_Others!R$8/SUM(US_Others!G123,US_Others!L123,US_Others!R123))&gt;3.5,4,IF((US_Others!G123*US_Others!G$8/SUM(US_Others!G123,US_Others!L123,US_Others!R123)+US_Others!L123*US_Others!L$8/SUM(US_Others!G123,US_Others!L123,US_Others!R123)+US_Others!R123*US_Others!R$8/SUM(US_Others!G123,US_Others!L123,US_Others!R123))&gt;2.5,3,2)),"")</f>
        <v/>
      </c>
      <c r="BH118" s="219" t="str">
        <f>IFERROR(IF((US_Others!Z123*US_Others!Z$8/SUM(US_Others!Z123,US_Others!AB123)+US_Others!AB123*US_Others!AB$8/SUM(US_Others!Z123,US_Others!AB123))&gt;3.5,4,IF((US_Others!Z123*US_Others!Z$8/SUM(US_Others!Z123,US_Others!AB123)+US_Others!AB123*US_Others!AB$8/SUM(US_Others!Z123,US_Others!AB123))&gt;2.5,3,2)),"")</f>
        <v/>
      </c>
      <c r="BI118" s="219" t="str">
        <f>IFERROR(IF((US_Others!AA123*US_Others!AA$8/SUM(US_Others!AA123,US_Others!AC123)+US_Others!AC123*US_Others!AC$8/SUM(US_Others!AA123,US_Others!AC123))&gt;3.5,4,IF((US_Others!AA123*US_Others!AA$8/SUM(US_Others!AA123,US_Others!AC123)+US_Others!AC123*US_Others!AC$8/SUM(US_Others!AA123,US_Others!AC123))&gt;2.5,3,2)),"")</f>
        <v/>
      </c>
      <c r="BJ118" s="219" t="str">
        <f>IFERROR(US_Others!AD123*US_Others!AD$8/US_Others!AD123,"")</f>
        <v/>
      </c>
      <c r="BK118" s="74" t="str">
        <f>IFERROR(US_Others!AE123*US_Others!AE$8/US_Others!AE123,"")</f>
        <v/>
      </c>
      <c r="BL118" s="219" t="str">
        <f>IFERROR(IF(SUMPRODUCT(US_Others!AG123:AI123/SUM(US_Others!AG123:AI123),US_Others!AG$8:AI$8)&gt;3.5,4,IF(SUMPRODUCT(US_Others!AG123:AI123/SUM(US_Others!AG123:AI123),US_Others!AG$8:AI$8)&gt;2.5,3,2)),"")</f>
        <v/>
      </c>
      <c r="BM118" s="219" t="str">
        <f>IFERROR(US_Others!AL123*US_Others!AL$8/US_Others!AL123,"")</f>
        <v/>
      </c>
    </row>
    <row r="119" spans="1:65">
      <c r="A119" s="200" t="s">
        <v>247</v>
      </c>
      <c r="B119" s="332">
        <v>334112</v>
      </c>
      <c r="C119" s="333">
        <f>SUM(US_CO2!C122:AX122)</f>
        <v>3.0741296301006714E-2</v>
      </c>
      <c r="D119" s="333">
        <f>SUM(US_CH4!C122:AC122)</f>
        <v>1.7742207199578327E-5</v>
      </c>
      <c r="E119" s="333">
        <f>SUM(US_N2O!C122:AA122)</f>
        <v>2.3876312560242584E-5</v>
      </c>
      <c r="F119" s="332">
        <f>US_Others!V124+US_Others!U124</f>
        <v>0</v>
      </c>
      <c r="G119" s="332">
        <f>US_Others!C124+US_Others!H124+US_Others!N124</f>
        <v>0</v>
      </c>
      <c r="H119" s="332">
        <f>US_Others!D124+US_Others!I124+US_Others!O124</f>
        <v>0</v>
      </c>
      <c r="I119" s="332">
        <f>US_Others!E124+US_Others!J124+US_Others!P124+US_Others!W124</f>
        <v>0</v>
      </c>
      <c r="J119" s="332">
        <f>US_Others!F124+US_Others!K124+US_Others!Q124</f>
        <v>0</v>
      </c>
      <c r="K119" s="332">
        <f>US_Others!G124+US_Others!L124+US_Others!R124</f>
        <v>0</v>
      </c>
      <c r="L119" s="332">
        <f>US_Others!Z124+US_Others!AB124</f>
        <v>0</v>
      </c>
      <c r="M119" s="332">
        <f>US_Others!AA124+US_Others!AC124</f>
        <v>0</v>
      </c>
      <c r="N119" s="332">
        <f>US_Others!AD124</f>
        <v>0</v>
      </c>
      <c r="O119" s="332">
        <f>US_Others!AE124</f>
        <v>0</v>
      </c>
      <c r="P119" s="332">
        <f>SUM(US_Others!AG124:AI124)</f>
        <v>0</v>
      </c>
      <c r="Q119" s="332">
        <f>US_Others!AL124</f>
        <v>0</v>
      </c>
      <c r="R119" s="332"/>
      <c r="S119" s="334">
        <f t="shared" si="1"/>
        <v>30.741296301006713</v>
      </c>
      <c r="T119" s="334">
        <f>D119*1000/Spec!I$6</f>
        <v>7.0968828798313299E-4</v>
      </c>
      <c r="U119" s="334">
        <f>E119*1000/Spec!I$7</f>
        <v>8.0121854229001961E-5</v>
      </c>
      <c r="V119" s="334">
        <f>F119*1000/Spec!I$8</f>
        <v>0</v>
      </c>
      <c r="W119" s="334">
        <f>G119*1000/Spec!I$9</f>
        <v>0</v>
      </c>
      <c r="X119" s="334">
        <f>H119*1000/Spec!I$10</f>
        <v>0</v>
      </c>
      <c r="Y119" s="334">
        <f>I119*1000/Spec!I$11</f>
        <v>0</v>
      </c>
      <c r="Z119" s="334">
        <f>J119*1000/Spec!I$12</f>
        <v>0</v>
      </c>
      <c r="AA119" s="334">
        <f>K119*1000/Spec!I$15</f>
        <v>0</v>
      </c>
      <c r="AB119" s="334">
        <f>L119*1000/Spec!I$17</f>
        <v>0</v>
      </c>
      <c r="AC119" s="334">
        <f>M119*1000/Spec!I$18</f>
        <v>0</v>
      </c>
      <c r="AD119" s="335">
        <f>N119*1000/Spec!I$25</f>
        <v>0</v>
      </c>
      <c r="AE119" s="335">
        <f>O119*1000/Spec!I$26</f>
        <v>0</v>
      </c>
      <c r="AF119" s="334">
        <f>P119*1000/Spec!I$21</f>
        <v>0</v>
      </c>
      <c r="AG119" s="334">
        <f>Q119*1000/Spec!I$22</f>
        <v>0</v>
      </c>
      <c r="AI119" s="432">
        <f>S119/'2007output'!$D117</f>
        <v>3.8697975020561492E-3</v>
      </c>
      <c r="AJ119" s="432">
        <f>T119/'2007output'!$D117</f>
        <v>8.9337480670445764E-8</v>
      </c>
      <c r="AK119" s="432">
        <f>U119/'2007output'!$D117</f>
        <v>1.0085955657808257E-8</v>
      </c>
      <c r="AL119" s="433">
        <f>V119/'2007output'!$D117</f>
        <v>0</v>
      </c>
      <c r="AM119" s="433">
        <f>W119/'2007output'!$D117</f>
        <v>0</v>
      </c>
      <c r="AN119" s="433">
        <f>X119/'2007output'!$D117</f>
        <v>0</v>
      </c>
      <c r="AO119" s="433">
        <f>Y119/'2007output'!$D117</f>
        <v>0</v>
      </c>
      <c r="AP119" s="433">
        <f>Z119/'2007output'!$D117</f>
        <v>0</v>
      </c>
      <c r="AQ119" s="433">
        <f>AA119/'2007output'!$D117</f>
        <v>0</v>
      </c>
      <c r="AR119" s="433">
        <f>AB119/'2007output'!$D117</f>
        <v>0</v>
      </c>
      <c r="AS119" s="433">
        <f>AC119/'2007output'!$D117</f>
        <v>0</v>
      </c>
      <c r="AT119" s="433">
        <f>AD119/'2007output'!$D117</f>
        <v>0</v>
      </c>
      <c r="AU119" s="433">
        <f>AE119/'2007output'!$D117</f>
        <v>0</v>
      </c>
      <c r="AV119" s="433">
        <f>AF119/'2007output'!$D117</f>
        <v>0</v>
      </c>
      <c r="AW119" s="433">
        <f>AG119/'2007output'!$D117</f>
        <v>0</v>
      </c>
      <c r="AY119" s="370">
        <f>IFERROR(IF(SUMPRODUCT(US_CO2!C122:AX122/SUM(US_CO2!C122:AX122),US_CO2!C$6:AX$6)&gt;3.5,4,IF(SUMPRODUCT(US_CO2!C122:AX122/SUM(US_CO2!C122:AX122),US_CO2!C$6:AX$6)&gt;2.5,3,2)),"")</f>
        <v>4</v>
      </c>
      <c r="AZ119" s="370">
        <f>IFERROR(IF(SUMPRODUCT(US_CH4!C122:AC122/SUM(US_CH4!C122:AC122),US_CH4!C$6:AC$6)&gt;3.5,4,IF(SUMPRODUCT(US_CH4!C122:AC122/SUM(US_CH4!C122:AC122),US_CH4!C$6:AC$6)&gt;2.5,3,2)),"")</f>
        <v>4</v>
      </c>
      <c r="BA119" s="223">
        <f>IFERROR(IF(SUMPRODUCT(US_N2O!C122:AA122/SUM(US_N2O!C122:AA122),US_N2O!C$6:AA$6)&gt;3.5,4,IF(SUMPRODUCT(US_N2O!C122:AA122/SUM(US_N2O!C122:AA122),US_N2O!C$6:AA$6)&gt;2.5,3,2)),"")</f>
        <v>4</v>
      </c>
      <c r="BB119" s="223" t="str">
        <f>IFERROR(IF(SUMPRODUCT(US_Others!U124:V124/SUM(US_Others!U124:V124),US_Others!U$8:V$8)&gt;3.5,4,IF(SUMPRODUCT(US_Others!U124:V124/SUM(US_Others!U124:V124),US_Others!U$8:V$8)&gt;2.5,3,2)),"")</f>
        <v/>
      </c>
      <c r="BC119" s="223" t="str">
        <f>IFERROR(IF((US_Others!C124*US_Others!C$8/SUM(US_Others!C124,US_Others!H124,US_Others!N124)+ US_Others!H124*US_Others!H$8/SUM(US_Others!C124,US_Others!H124,US_Others!N124)+US_Others!N124*US_Others!N$8/SUM(US_Others!C124,US_Others!H124,US_Others!N124))&gt;3.5,4,IF((US_Others!C124*US_Others!C$8/SUM(US_Others!C124,US_Others!H124,US_Others!N124)+ US_Others!H124*US_Others!H$8/SUM(US_Others!C124,US_Others!H124,US_Others!N124)+US_Others!N124*US_Others!N$8/SUM(US_Others!C124,US_Others!H124,US_Others!N124))&gt;2.5,3,2)),"")</f>
        <v/>
      </c>
      <c r="BD119" s="223" t="str">
        <f>IFERROR(IF((US_Others!D124*US_Others!D$8/SUM(US_Others!D124,US_Others!I124,US_Others!O124)+US_Others!I124*US_Others!I$8/SUM(US_Others!D124,US_Others!I124,US_Others!O124)+US_Others!O124*US_Others!O$8/SUM(US_Others!D124,US_Others!I124,US_Others!O124))&gt;3.5,4,IF((US_Others!D124*US_Others!D$8/SUM(US_Others!D124,US_Others!I124,US_Others!O124)+US_Others!I124*US_Others!I$8/SUM(US_Others!D124,US_Others!I124,US_Others!O124)+US_Others!O124*US_Others!O$8/SUM(US_Others!D124,US_Others!I124,US_Others!O124))&gt;2.5,3,2)),"")</f>
        <v/>
      </c>
      <c r="BE119" s="223" t="str">
        <f>IFERROR(IF((US_Others!E124*US_Others!E$8/SUM(US_Others!E124,US_Others!J124,US_Others!P124,US_Others!W124)+US_Others!J124*US_Others!J$8/SUM(US_Others!E124,US_Others!J124,US_Others!P124,US_Others!W124)+US_Others!P124*US_Others!P$8/SUM(US_Others!E124,US_Others!J124,US_Others!P124,US_Others!W124)+US_Others!W124*US_Others!W$8/SUM(US_Others!E124,US_Others!J124,US_Others!P124,US_Others!W124))&gt;3.5,4,IF((US_Others!E124*US_Others!E$8/SUM(US_Others!E124,US_Others!J124,US_Others!P124,US_Others!W124)+US_Others!J124*US_Others!J$8/SUM(US_Others!E124,US_Others!J124,US_Others!P124,US_Others!W124)+US_Others!P124*US_Others!P$8/SUM(US_Others!E124,US_Others!J124,US_Others!P124,US_Others!W124)+US_Others!W124*US_Others!W$8/SUM(US_Others!E124,US_Others!J124,US_Others!P124,US_Others!W124))&gt;2.5,3,2)),"")</f>
        <v/>
      </c>
      <c r="BF119" s="223" t="str">
        <f>IFERROR(IF((US_Others!F124*US_Others!F$8/SUM(US_Others!F124,US_Others!K124,US_Others!Q124)+US_Others!K124*US_Others!K$8/SUM(US_Others!F124,US_Others!K124,US_Others!Q124)+US_Others!Q124*US_Others!Q$8/SUM(US_Others!F124,US_Others!K124,US_Others!Q124))&gt;3.5,4,IF((US_Others!F124*US_Others!F$8/SUM(US_Others!F124,US_Others!K124,US_Others!Q124)+US_Others!K124*US_Others!K$8/SUM(US_Others!F124,US_Others!K124,US_Others!Q124)+US_Others!Q124*US_Others!Q$8/SUM(US_Others!F124,US_Others!K124,US_Others!Q124))&gt;2.5,3,2)),"")</f>
        <v/>
      </c>
      <c r="BG119" s="223" t="str">
        <f>IFERROR(IF((US_Others!G124*US_Others!G$8/SUM(US_Others!G124,US_Others!L124,US_Others!R124)+US_Others!L124*US_Others!L$8/SUM(US_Others!G124,US_Others!L124,US_Others!R124)+US_Others!R124*US_Others!R$8/SUM(US_Others!G124,US_Others!L124,US_Others!R124))&gt;3.5,4,IF((US_Others!G124*US_Others!G$8/SUM(US_Others!G124,US_Others!L124,US_Others!R124)+US_Others!L124*US_Others!L$8/SUM(US_Others!G124,US_Others!L124,US_Others!R124)+US_Others!R124*US_Others!R$8/SUM(US_Others!G124,US_Others!L124,US_Others!R124))&gt;2.5,3,2)),"")</f>
        <v/>
      </c>
      <c r="BH119" s="219" t="str">
        <f>IFERROR(IF((US_Others!Z124*US_Others!Z$8/SUM(US_Others!Z124,US_Others!AB124)+US_Others!AB124*US_Others!AB$8/SUM(US_Others!Z124,US_Others!AB124))&gt;3.5,4,IF((US_Others!Z124*US_Others!Z$8/SUM(US_Others!Z124,US_Others!AB124)+US_Others!AB124*US_Others!AB$8/SUM(US_Others!Z124,US_Others!AB124))&gt;2.5,3,2)),"")</f>
        <v/>
      </c>
      <c r="BI119" s="219" t="str">
        <f>IFERROR(IF((US_Others!AA124*US_Others!AA$8/SUM(US_Others!AA124,US_Others!AC124)+US_Others!AC124*US_Others!AC$8/SUM(US_Others!AA124,US_Others!AC124))&gt;3.5,4,IF((US_Others!AA124*US_Others!AA$8/SUM(US_Others!AA124,US_Others!AC124)+US_Others!AC124*US_Others!AC$8/SUM(US_Others!AA124,US_Others!AC124))&gt;2.5,3,2)),"")</f>
        <v/>
      </c>
      <c r="BJ119" s="219" t="str">
        <f>IFERROR(US_Others!AD124*US_Others!AD$8/US_Others!AD124,"")</f>
        <v/>
      </c>
      <c r="BK119" s="74" t="str">
        <f>IFERROR(US_Others!AE124*US_Others!AE$8/US_Others!AE124,"")</f>
        <v/>
      </c>
      <c r="BL119" s="219" t="str">
        <f>IFERROR(IF(SUMPRODUCT(US_Others!AG124:AI124/SUM(US_Others!AG124:AI124),US_Others!AG$8:AI$8)&gt;3.5,4,IF(SUMPRODUCT(US_Others!AG124:AI124/SUM(US_Others!AG124:AI124),US_Others!AG$8:AI$8)&gt;2.5,3,2)),"")</f>
        <v/>
      </c>
      <c r="BM119" s="219" t="str">
        <f>IFERROR(US_Others!AL124*US_Others!AL$8/US_Others!AL124,"")</f>
        <v/>
      </c>
    </row>
    <row r="120" spans="1:65">
      <c r="A120" s="200" t="s">
        <v>248</v>
      </c>
      <c r="B120" s="332" t="s">
        <v>249</v>
      </c>
      <c r="C120" s="333">
        <f>SUM(US_CO2!C123:AX123)</f>
        <v>0.29448486589341683</v>
      </c>
      <c r="D120" s="333">
        <f>SUM(US_CH4!C123:AC123)</f>
        <v>1.9091393777247355E-4</v>
      </c>
      <c r="E120" s="333">
        <f>SUM(US_N2O!C123:AA123)</f>
        <v>4.0560762539572251E-4</v>
      </c>
      <c r="F120" s="332">
        <f>US_Others!V125+US_Others!U125</f>
        <v>0</v>
      </c>
      <c r="G120" s="332">
        <f>US_Others!C125+US_Others!H125+US_Others!N125</f>
        <v>2.8222149412823044E-6</v>
      </c>
      <c r="H120" s="332">
        <f>US_Others!D125+US_Others!I125+US_Others!O125</f>
        <v>4.6284325037029789E-5</v>
      </c>
      <c r="I120" s="332">
        <f>US_Others!E125+US_Others!J125+US_Others!P125+US_Others!W125</f>
        <v>2.1392389254919862E-4</v>
      </c>
      <c r="J120" s="332">
        <f>US_Others!F125+US_Others!K125+US_Others!Q125</f>
        <v>3.6971015730798184E-5</v>
      </c>
      <c r="K120" s="332">
        <f>US_Others!G125+US_Others!L125+US_Others!R125</f>
        <v>3.6688794236669958E-6</v>
      </c>
      <c r="L120" s="332">
        <f>US_Others!Z125+US_Others!AB125</f>
        <v>0</v>
      </c>
      <c r="M120" s="332">
        <f>US_Others!AA125+US_Others!AC125</f>
        <v>0</v>
      </c>
      <c r="N120" s="332">
        <f>US_Others!AD125</f>
        <v>0</v>
      </c>
      <c r="O120" s="332">
        <f>US_Others!AE125</f>
        <v>0</v>
      </c>
      <c r="P120" s="332">
        <f>SUM(US_Others!AG125:AI125)</f>
        <v>0</v>
      </c>
      <c r="Q120" s="332">
        <f>US_Others!AL125</f>
        <v>0</v>
      </c>
      <c r="R120" s="332"/>
      <c r="S120" s="334">
        <f t="shared" si="1"/>
        <v>294.48486589341684</v>
      </c>
      <c r="T120" s="334">
        <f>D120*1000/Spec!I$6</f>
        <v>7.6365575108989416E-3</v>
      </c>
      <c r="U120" s="334">
        <f>E120*1000/Spec!I$7</f>
        <v>1.3610994140796056E-3</v>
      </c>
      <c r="V120" s="334">
        <f>F120*1000/Spec!I$8</f>
        <v>0</v>
      </c>
      <c r="W120" s="334">
        <f>G120*1000/Spec!I$9</f>
        <v>4.1810591722700801E-6</v>
      </c>
      <c r="X120" s="334">
        <f>H120*1000/Spec!I$10</f>
        <v>1.3224092867722797E-5</v>
      </c>
      <c r="Y120" s="334">
        <f>I120*1000/Spec!I$11</f>
        <v>1.4959712765678224E-4</v>
      </c>
      <c r="Z120" s="334">
        <f>J120*1000/Spec!I$12</f>
        <v>8.2709207451450079E-6</v>
      </c>
      <c r="AA120" s="334">
        <f>K120*1000/Spec!I$15</f>
        <v>3.7399382504250722E-7</v>
      </c>
      <c r="AB120" s="334">
        <f>L120*1000/Spec!I$17</f>
        <v>0</v>
      </c>
      <c r="AC120" s="334">
        <f>M120*1000/Spec!I$18</f>
        <v>0</v>
      </c>
      <c r="AD120" s="335">
        <f>N120*1000/Spec!I$25</f>
        <v>0</v>
      </c>
      <c r="AE120" s="335">
        <f>O120*1000/Spec!I$26</f>
        <v>0</v>
      </c>
      <c r="AF120" s="334">
        <f>P120*1000/Spec!I$21</f>
        <v>0</v>
      </c>
      <c r="AG120" s="334">
        <f>Q120*1000/Spec!I$22</f>
        <v>0</v>
      </c>
      <c r="AI120" s="432">
        <f>S120/'2007output'!$D118</f>
        <v>1.9088870740798725E-2</v>
      </c>
      <c r="AJ120" s="432">
        <f>T120/'2007output'!$D118</f>
        <v>4.9501103830233977E-7</v>
      </c>
      <c r="AK120" s="432">
        <f>U120/'2007output'!$D118</f>
        <v>8.822813594144463E-8</v>
      </c>
      <c r="AL120" s="433">
        <f>V120/'2007output'!$D118</f>
        <v>0</v>
      </c>
      <c r="AM120" s="433">
        <f>W120/'2007output'!$D118</f>
        <v>2.7102139139462874E-10</v>
      </c>
      <c r="AN120" s="433">
        <f>X120/'2007output'!$D118</f>
        <v>8.5720194363958286E-10</v>
      </c>
      <c r="AO120" s="433">
        <f>Y120/'2007output'!$D118</f>
        <v>9.6970695739204029E-9</v>
      </c>
      <c r="AP120" s="433">
        <f>Z120/'2007output'!$D118</f>
        <v>5.3613124237293171E-10</v>
      </c>
      <c r="AQ120" s="433">
        <f>AA120/'2007output'!$D118</f>
        <v>2.4242739138510369E-11</v>
      </c>
      <c r="AR120" s="433">
        <f>AB120/'2007output'!$D118</f>
        <v>0</v>
      </c>
      <c r="AS120" s="433">
        <f>AC120/'2007output'!$D118</f>
        <v>0</v>
      </c>
      <c r="AT120" s="433">
        <f>AD120/'2007output'!$D118</f>
        <v>0</v>
      </c>
      <c r="AU120" s="433">
        <f>AE120/'2007output'!$D118</f>
        <v>0</v>
      </c>
      <c r="AV120" s="433">
        <f>AF120/'2007output'!$D118</f>
        <v>0</v>
      </c>
      <c r="AW120" s="433">
        <f>AG120/'2007output'!$D118</f>
        <v>0</v>
      </c>
      <c r="AY120" s="370">
        <f>IFERROR(IF(SUMPRODUCT(US_CO2!C123:AX123/SUM(US_CO2!C123:AX123),US_CO2!C$6:AX$6)&gt;3.5,4,IF(SUMPRODUCT(US_CO2!C123:AX123/SUM(US_CO2!C123:AX123),US_CO2!C$6:AX$6)&gt;2.5,3,2)),"")</f>
        <v>4</v>
      </c>
      <c r="AZ120" s="370">
        <f>IFERROR(IF(SUMPRODUCT(US_CH4!C123:AC123/SUM(US_CH4!C123:AC123),US_CH4!C$6:AC$6)&gt;3.5,4,IF(SUMPRODUCT(US_CH4!C123:AC123/SUM(US_CH4!C123:AC123),US_CH4!C$6:AC$6)&gt;2.5,3,2)),"")</f>
        <v>4</v>
      </c>
      <c r="BA120" s="223">
        <f>IFERROR(IF(SUMPRODUCT(US_N2O!C123:AA123/SUM(US_N2O!C123:AA123),US_N2O!C$6:AA$6)&gt;3.5,4,IF(SUMPRODUCT(US_N2O!C123:AA123/SUM(US_N2O!C123:AA123),US_N2O!C$6:AA$6)&gt;2.5,3,2)),"")</f>
        <v>4</v>
      </c>
      <c r="BB120" s="223" t="str">
        <f>IFERROR(IF(SUMPRODUCT(US_Others!U125:V125/SUM(US_Others!U125:V125),US_Others!U$8:V$8)&gt;3.5,4,IF(SUMPRODUCT(US_Others!U125:V125/SUM(US_Others!U125:V125),US_Others!U$8:V$8)&gt;2.5,3,2)),"")</f>
        <v/>
      </c>
      <c r="BC120" s="223">
        <f>IFERROR(IF((US_Others!C125*US_Others!C$8/SUM(US_Others!C125,US_Others!H125,US_Others!N125)+ US_Others!H125*US_Others!H$8/SUM(US_Others!C125,US_Others!H125,US_Others!N125)+US_Others!N125*US_Others!N$8/SUM(US_Others!C125,US_Others!H125,US_Others!N125))&gt;3.5,4,IF((US_Others!C125*US_Others!C$8/SUM(US_Others!C125,US_Others!H125,US_Others!N125)+ US_Others!H125*US_Others!H$8/SUM(US_Others!C125,US_Others!H125,US_Others!N125)+US_Others!N125*US_Others!N$8/SUM(US_Others!C125,US_Others!H125,US_Others!N125))&gt;2.5,3,2)),"")</f>
        <v>4</v>
      </c>
      <c r="BD120" s="223">
        <f>IFERROR(IF((US_Others!D125*US_Others!D$8/SUM(US_Others!D125,US_Others!I125,US_Others!O125)+US_Others!I125*US_Others!I$8/SUM(US_Others!D125,US_Others!I125,US_Others!O125)+US_Others!O125*US_Others!O$8/SUM(US_Others!D125,US_Others!I125,US_Others!O125))&gt;3.5,4,IF((US_Others!D125*US_Others!D$8/SUM(US_Others!D125,US_Others!I125,US_Others!O125)+US_Others!I125*US_Others!I$8/SUM(US_Others!D125,US_Others!I125,US_Others!O125)+US_Others!O125*US_Others!O$8/SUM(US_Others!D125,US_Others!I125,US_Others!O125))&gt;2.5,3,2)),"")</f>
        <v>4</v>
      </c>
      <c r="BE120" s="223">
        <f>IFERROR(IF((US_Others!E125*US_Others!E$8/SUM(US_Others!E125,US_Others!J125,US_Others!P125,US_Others!W125)+US_Others!J125*US_Others!J$8/SUM(US_Others!E125,US_Others!J125,US_Others!P125,US_Others!W125)+US_Others!P125*US_Others!P$8/SUM(US_Others!E125,US_Others!J125,US_Others!P125,US_Others!W125)+US_Others!W125*US_Others!W$8/SUM(US_Others!E125,US_Others!J125,US_Others!P125,US_Others!W125))&gt;3.5,4,IF((US_Others!E125*US_Others!E$8/SUM(US_Others!E125,US_Others!J125,US_Others!P125,US_Others!W125)+US_Others!J125*US_Others!J$8/SUM(US_Others!E125,US_Others!J125,US_Others!P125,US_Others!W125)+US_Others!P125*US_Others!P$8/SUM(US_Others!E125,US_Others!J125,US_Others!P125,US_Others!W125)+US_Others!W125*US_Others!W$8/SUM(US_Others!E125,US_Others!J125,US_Others!P125,US_Others!W125))&gt;2.5,3,2)),"")</f>
        <v>4</v>
      </c>
      <c r="BF120" s="223">
        <f>IFERROR(IF((US_Others!F125*US_Others!F$8/SUM(US_Others!F125,US_Others!K125,US_Others!Q125)+US_Others!K125*US_Others!K$8/SUM(US_Others!F125,US_Others!K125,US_Others!Q125)+US_Others!Q125*US_Others!Q$8/SUM(US_Others!F125,US_Others!K125,US_Others!Q125))&gt;3.5,4,IF((US_Others!F125*US_Others!F$8/SUM(US_Others!F125,US_Others!K125,US_Others!Q125)+US_Others!K125*US_Others!K$8/SUM(US_Others!F125,US_Others!K125,US_Others!Q125)+US_Others!Q125*US_Others!Q$8/SUM(US_Others!F125,US_Others!K125,US_Others!Q125))&gt;2.5,3,2)),"")</f>
        <v>4</v>
      </c>
      <c r="BG120" s="223">
        <f>IFERROR(IF((US_Others!G125*US_Others!G$8/SUM(US_Others!G125,US_Others!L125,US_Others!R125)+US_Others!L125*US_Others!L$8/SUM(US_Others!G125,US_Others!L125,US_Others!R125)+US_Others!R125*US_Others!R$8/SUM(US_Others!G125,US_Others!L125,US_Others!R125))&gt;3.5,4,IF((US_Others!G125*US_Others!G$8/SUM(US_Others!G125,US_Others!L125,US_Others!R125)+US_Others!L125*US_Others!L$8/SUM(US_Others!G125,US_Others!L125,US_Others!R125)+US_Others!R125*US_Others!R$8/SUM(US_Others!G125,US_Others!L125,US_Others!R125))&gt;2.5,3,2)),"")</f>
        <v>4</v>
      </c>
      <c r="BH120" s="219" t="str">
        <f>IFERROR(IF((US_Others!Z125*US_Others!Z$8/SUM(US_Others!Z125,US_Others!AB125)+US_Others!AB125*US_Others!AB$8/SUM(US_Others!Z125,US_Others!AB125))&gt;3.5,4,IF((US_Others!Z125*US_Others!Z$8/SUM(US_Others!Z125,US_Others!AB125)+US_Others!AB125*US_Others!AB$8/SUM(US_Others!Z125,US_Others!AB125))&gt;2.5,3,2)),"")</f>
        <v/>
      </c>
      <c r="BI120" s="219" t="str">
        <f>IFERROR(IF((US_Others!AA125*US_Others!AA$8/SUM(US_Others!AA125,US_Others!AC125)+US_Others!AC125*US_Others!AC$8/SUM(US_Others!AA125,US_Others!AC125))&gt;3.5,4,IF((US_Others!AA125*US_Others!AA$8/SUM(US_Others!AA125,US_Others!AC125)+US_Others!AC125*US_Others!AC$8/SUM(US_Others!AA125,US_Others!AC125))&gt;2.5,3,2)),"")</f>
        <v/>
      </c>
      <c r="BJ120" s="219" t="str">
        <f>IFERROR(US_Others!AD125*US_Others!AD$8/US_Others!AD125,"")</f>
        <v/>
      </c>
      <c r="BK120" s="74" t="str">
        <f>IFERROR(US_Others!AE125*US_Others!AE$8/US_Others!AE125,"")</f>
        <v/>
      </c>
      <c r="BL120" s="219" t="str">
        <f>IFERROR(IF(SUMPRODUCT(US_Others!AG125:AI125/SUM(US_Others!AG125:AI125),US_Others!AG$8:AI$8)&gt;3.5,4,IF(SUMPRODUCT(US_Others!AG125:AI125/SUM(US_Others!AG125:AI125),US_Others!AG$8:AI$8)&gt;2.5,3,2)),"")</f>
        <v/>
      </c>
      <c r="BM120" s="219" t="str">
        <f>IFERROR(US_Others!AL125*US_Others!AL$8/US_Others!AL125,"")</f>
        <v/>
      </c>
    </row>
    <row r="121" spans="1:65">
      <c r="A121" s="200" t="s">
        <v>250</v>
      </c>
      <c r="B121" s="332">
        <v>334210</v>
      </c>
      <c r="C121" s="333">
        <f>SUM(US_CO2!C124:AX124)</f>
        <v>0.33365654658507843</v>
      </c>
      <c r="D121" s="333">
        <f>SUM(US_CH4!C124:AC124)</f>
        <v>1.8835075241038947E-4</v>
      </c>
      <c r="E121" s="333">
        <f>SUM(US_N2O!C124:AA124)</f>
        <v>2.4355770065636779E-4</v>
      </c>
      <c r="F121" s="332">
        <f>US_Others!V126+US_Others!U126</f>
        <v>0</v>
      </c>
      <c r="G121" s="332">
        <f>US_Others!C126+US_Others!H126+US_Others!N126</f>
        <v>3.6176206881569609E-5</v>
      </c>
      <c r="H121" s="332">
        <f>US_Others!D126+US_Others!I126+US_Others!O126</f>
        <v>5.9328979285774158E-4</v>
      </c>
      <c r="I121" s="332">
        <f>US_Others!E126+US_Others!J126+US_Others!P126+US_Others!W126</f>
        <v>2.7421564816229758E-3</v>
      </c>
      <c r="J121" s="332">
        <f>US_Others!F126+US_Others!K126+US_Others!Q126</f>
        <v>4.7390831014856182E-4</v>
      </c>
      <c r="K121" s="332">
        <f>US_Others!G126+US_Others!L126+US_Others!R126</f>
        <v>4.70290689460405E-5</v>
      </c>
      <c r="L121" s="332">
        <f>US_Others!Z126+US_Others!AB126</f>
        <v>0</v>
      </c>
      <c r="M121" s="332">
        <f>US_Others!AA126+US_Others!AC126</f>
        <v>0</v>
      </c>
      <c r="N121" s="332">
        <f>US_Others!AD126</f>
        <v>0</v>
      </c>
      <c r="O121" s="332">
        <f>US_Others!AE126</f>
        <v>0</v>
      </c>
      <c r="P121" s="332">
        <f>SUM(US_Others!AG126:AI126)</f>
        <v>0</v>
      </c>
      <c r="Q121" s="332">
        <f>US_Others!AL126</f>
        <v>0</v>
      </c>
      <c r="R121" s="332"/>
      <c r="S121" s="334">
        <f t="shared" si="1"/>
        <v>333.65654658507844</v>
      </c>
      <c r="T121" s="334">
        <f>D121*1000/Spec!I$6</f>
        <v>7.5340300964155792E-3</v>
      </c>
      <c r="U121" s="334">
        <f>E121*1000/Spec!I$7</f>
        <v>8.1730772032338186E-4</v>
      </c>
      <c r="V121" s="334">
        <f>F121*1000/Spec!I$8</f>
        <v>0</v>
      </c>
      <c r="W121" s="334">
        <f>G121*1000/Spec!I$9</f>
        <v>5.359438056528831E-5</v>
      </c>
      <c r="X121" s="334">
        <f>H121*1000/Spec!I$10</f>
        <v>1.6951136938792618E-4</v>
      </c>
      <c r="Y121" s="334">
        <f>I121*1000/Spec!I$11</f>
        <v>1.9175919451908921E-3</v>
      </c>
      <c r="Z121" s="334">
        <f>J121*1000/Spec!I$12</f>
        <v>1.0601975618536059E-4</v>
      </c>
      <c r="AA121" s="334">
        <f>K121*1000/Spec!I$15</f>
        <v>4.7939927569867999E-6</v>
      </c>
      <c r="AB121" s="334">
        <f>L121*1000/Spec!I$17</f>
        <v>0</v>
      </c>
      <c r="AC121" s="334">
        <f>M121*1000/Spec!I$18</f>
        <v>0</v>
      </c>
      <c r="AD121" s="335">
        <f>N121*1000/Spec!I$25</f>
        <v>0</v>
      </c>
      <c r="AE121" s="335">
        <f>O121*1000/Spec!I$26</f>
        <v>0</v>
      </c>
      <c r="AF121" s="334">
        <f>P121*1000/Spec!I$21</f>
        <v>0</v>
      </c>
      <c r="AG121" s="334">
        <f>Q121*1000/Spec!I$22</f>
        <v>0</v>
      </c>
      <c r="AI121" s="432">
        <f>S121/'2007output'!$D119</f>
        <v>1.6038168342511018E-2</v>
      </c>
      <c r="AJ121" s="432">
        <f>T121/'2007output'!$D119</f>
        <v>3.6214497878298587E-7</v>
      </c>
      <c r="AK121" s="432">
        <f>U121/'2007output'!$D119</f>
        <v>3.9286262896202154E-8</v>
      </c>
      <c r="AL121" s="433">
        <f>V121/'2007output'!$D119</f>
        <v>0</v>
      </c>
      <c r="AM121" s="433">
        <f>W121/'2007output'!$D119</f>
        <v>2.5761691371444986E-9</v>
      </c>
      <c r="AN121" s="433">
        <f>X121/'2007output'!$D119</f>
        <v>8.1480549566256006E-9</v>
      </c>
      <c r="AO121" s="433">
        <f>Y121/'2007output'!$D119</f>
        <v>9.2174611120278488E-8</v>
      </c>
      <c r="AP121" s="433">
        <f>Z121/'2007output'!$D119</f>
        <v>5.0961466655928916E-9</v>
      </c>
      <c r="AQ121" s="433">
        <f>AA121/'2007output'!$D119</f>
        <v>2.3043714758861347E-10</v>
      </c>
      <c r="AR121" s="433">
        <f>AB121/'2007output'!$D119</f>
        <v>0</v>
      </c>
      <c r="AS121" s="433">
        <f>AC121/'2007output'!$D119</f>
        <v>0</v>
      </c>
      <c r="AT121" s="433">
        <f>AD121/'2007output'!$D119</f>
        <v>0</v>
      </c>
      <c r="AU121" s="433">
        <f>AE121/'2007output'!$D119</f>
        <v>0</v>
      </c>
      <c r="AV121" s="433">
        <f>AF121/'2007output'!$D119</f>
        <v>0</v>
      </c>
      <c r="AW121" s="433">
        <f>AG121/'2007output'!$D119</f>
        <v>0</v>
      </c>
      <c r="AY121" s="370">
        <f>IFERROR(IF(SUMPRODUCT(US_CO2!C124:AX124/SUM(US_CO2!C124:AX124),US_CO2!C$6:AX$6)&gt;3.5,4,IF(SUMPRODUCT(US_CO2!C124:AX124/SUM(US_CO2!C124:AX124),US_CO2!C$6:AX$6)&gt;2.5,3,2)),"")</f>
        <v>4</v>
      </c>
      <c r="AZ121" s="370">
        <f>IFERROR(IF(SUMPRODUCT(US_CH4!C124:AC124/SUM(US_CH4!C124:AC124),US_CH4!C$6:AC$6)&gt;3.5,4,IF(SUMPRODUCT(US_CH4!C124:AC124/SUM(US_CH4!C124:AC124),US_CH4!C$6:AC$6)&gt;2.5,3,2)),"")</f>
        <v>4</v>
      </c>
      <c r="BA121" s="223">
        <f>IFERROR(IF(SUMPRODUCT(US_N2O!C124:AA124/SUM(US_N2O!C124:AA124),US_N2O!C$6:AA$6)&gt;3.5,4,IF(SUMPRODUCT(US_N2O!C124:AA124/SUM(US_N2O!C124:AA124),US_N2O!C$6:AA$6)&gt;2.5,3,2)),"")</f>
        <v>4</v>
      </c>
      <c r="BB121" s="223" t="str">
        <f>IFERROR(IF(SUMPRODUCT(US_Others!U126:V126/SUM(US_Others!U126:V126),US_Others!U$8:V$8)&gt;3.5,4,IF(SUMPRODUCT(US_Others!U126:V126/SUM(US_Others!U126:V126),US_Others!U$8:V$8)&gt;2.5,3,2)),"")</f>
        <v/>
      </c>
      <c r="BC121" s="223">
        <f>IFERROR(IF((US_Others!C126*US_Others!C$8/SUM(US_Others!C126,US_Others!H126,US_Others!N126)+ US_Others!H126*US_Others!H$8/SUM(US_Others!C126,US_Others!H126,US_Others!N126)+US_Others!N126*US_Others!N$8/SUM(US_Others!C126,US_Others!H126,US_Others!N126))&gt;3.5,4,IF((US_Others!C126*US_Others!C$8/SUM(US_Others!C126,US_Others!H126,US_Others!N126)+ US_Others!H126*US_Others!H$8/SUM(US_Others!C126,US_Others!H126,US_Others!N126)+US_Others!N126*US_Others!N$8/SUM(US_Others!C126,US_Others!H126,US_Others!N126))&gt;2.5,3,2)),"")</f>
        <v>4</v>
      </c>
      <c r="BD121" s="223">
        <f>IFERROR(IF((US_Others!D126*US_Others!D$8/SUM(US_Others!D126,US_Others!I126,US_Others!O126)+US_Others!I126*US_Others!I$8/SUM(US_Others!D126,US_Others!I126,US_Others!O126)+US_Others!O126*US_Others!O$8/SUM(US_Others!D126,US_Others!I126,US_Others!O126))&gt;3.5,4,IF((US_Others!D126*US_Others!D$8/SUM(US_Others!D126,US_Others!I126,US_Others!O126)+US_Others!I126*US_Others!I$8/SUM(US_Others!D126,US_Others!I126,US_Others!O126)+US_Others!O126*US_Others!O$8/SUM(US_Others!D126,US_Others!I126,US_Others!O126))&gt;2.5,3,2)),"")</f>
        <v>4</v>
      </c>
      <c r="BE121" s="223">
        <f>IFERROR(IF((US_Others!E126*US_Others!E$8/SUM(US_Others!E126,US_Others!J126,US_Others!P126,US_Others!W126)+US_Others!J126*US_Others!J$8/SUM(US_Others!E126,US_Others!J126,US_Others!P126,US_Others!W126)+US_Others!P126*US_Others!P$8/SUM(US_Others!E126,US_Others!J126,US_Others!P126,US_Others!W126)+US_Others!W126*US_Others!W$8/SUM(US_Others!E126,US_Others!J126,US_Others!P126,US_Others!W126))&gt;3.5,4,IF((US_Others!E126*US_Others!E$8/SUM(US_Others!E126,US_Others!J126,US_Others!P126,US_Others!W126)+US_Others!J126*US_Others!J$8/SUM(US_Others!E126,US_Others!J126,US_Others!P126,US_Others!W126)+US_Others!P126*US_Others!P$8/SUM(US_Others!E126,US_Others!J126,US_Others!P126,US_Others!W126)+US_Others!W126*US_Others!W$8/SUM(US_Others!E126,US_Others!J126,US_Others!P126,US_Others!W126))&gt;2.5,3,2)),"")</f>
        <v>4</v>
      </c>
      <c r="BF121" s="223">
        <f>IFERROR(IF((US_Others!F126*US_Others!F$8/SUM(US_Others!F126,US_Others!K126,US_Others!Q126)+US_Others!K126*US_Others!K$8/SUM(US_Others!F126,US_Others!K126,US_Others!Q126)+US_Others!Q126*US_Others!Q$8/SUM(US_Others!F126,US_Others!K126,US_Others!Q126))&gt;3.5,4,IF((US_Others!F126*US_Others!F$8/SUM(US_Others!F126,US_Others!K126,US_Others!Q126)+US_Others!K126*US_Others!K$8/SUM(US_Others!F126,US_Others!K126,US_Others!Q126)+US_Others!Q126*US_Others!Q$8/SUM(US_Others!F126,US_Others!K126,US_Others!Q126))&gt;2.5,3,2)),"")</f>
        <v>4</v>
      </c>
      <c r="BG121" s="223">
        <f>IFERROR(IF((US_Others!G126*US_Others!G$8/SUM(US_Others!G126,US_Others!L126,US_Others!R126)+US_Others!L126*US_Others!L$8/SUM(US_Others!G126,US_Others!L126,US_Others!R126)+US_Others!R126*US_Others!R$8/SUM(US_Others!G126,US_Others!L126,US_Others!R126))&gt;3.5,4,IF((US_Others!G126*US_Others!G$8/SUM(US_Others!G126,US_Others!L126,US_Others!R126)+US_Others!L126*US_Others!L$8/SUM(US_Others!G126,US_Others!L126,US_Others!R126)+US_Others!R126*US_Others!R$8/SUM(US_Others!G126,US_Others!L126,US_Others!R126))&gt;2.5,3,2)),"")</f>
        <v>4</v>
      </c>
      <c r="BH121" s="219" t="str">
        <f>IFERROR(IF((US_Others!Z126*US_Others!Z$8/SUM(US_Others!Z126,US_Others!AB126)+US_Others!AB126*US_Others!AB$8/SUM(US_Others!Z126,US_Others!AB126))&gt;3.5,4,IF((US_Others!Z126*US_Others!Z$8/SUM(US_Others!Z126,US_Others!AB126)+US_Others!AB126*US_Others!AB$8/SUM(US_Others!Z126,US_Others!AB126))&gt;2.5,3,2)),"")</f>
        <v/>
      </c>
      <c r="BI121" s="219" t="str">
        <f>IFERROR(IF((US_Others!AA126*US_Others!AA$8/SUM(US_Others!AA126,US_Others!AC126)+US_Others!AC126*US_Others!AC$8/SUM(US_Others!AA126,US_Others!AC126))&gt;3.5,4,IF((US_Others!AA126*US_Others!AA$8/SUM(US_Others!AA126,US_Others!AC126)+US_Others!AC126*US_Others!AC$8/SUM(US_Others!AA126,US_Others!AC126))&gt;2.5,3,2)),"")</f>
        <v/>
      </c>
      <c r="BJ121" s="219" t="str">
        <f>IFERROR(US_Others!AD126*US_Others!AD$8/US_Others!AD126,"")</f>
        <v/>
      </c>
      <c r="BK121" s="74" t="str">
        <f>IFERROR(US_Others!AE126*US_Others!AE$8/US_Others!AE126,"")</f>
        <v/>
      </c>
      <c r="BL121" s="219" t="str">
        <f>IFERROR(IF(SUMPRODUCT(US_Others!AG126:AI126/SUM(US_Others!AG126:AI126),US_Others!AG$8:AI$8)&gt;3.5,4,IF(SUMPRODUCT(US_Others!AG126:AI126/SUM(US_Others!AG126:AI126),US_Others!AG$8:AI$8)&gt;2.5,3,2)),"")</f>
        <v/>
      </c>
      <c r="BM121" s="219" t="str">
        <f>IFERROR(US_Others!AL126*US_Others!AL$8/US_Others!AL126,"")</f>
        <v/>
      </c>
    </row>
    <row r="122" spans="1:65">
      <c r="A122" s="200" t="s">
        <v>251</v>
      </c>
      <c r="B122" s="332">
        <v>334220</v>
      </c>
      <c r="C122" s="333">
        <f>SUM(US_CO2!C125:AX125)</f>
        <v>0.10668379095373599</v>
      </c>
      <c r="D122" s="333">
        <f>SUM(US_CH4!C125:AC125)</f>
        <v>6.2777146622832011E-5</v>
      </c>
      <c r="E122" s="333">
        <f>SUM(US_N2O!C125:AA125)</f>
        <v>8.731356806548904E-5</v>
      </c>
      <c r="F122" s="332">
        <f>US_Others!V127+US_Others!U127</f>
        <v>0</v>
      </c>
      <c r="G122" s="332">
        <f>US_Others!C127+US_Others!H127+US_Others!N127</f>
        <v>5.1185801703521927E-5</v>
      </c>
      <c r="H122" s="332">
        <f>US_Others!D127+US_Others!I127+US_Others!O127</f>
        <v>8.3944714793775981E-4</v>
      </c>
      <c r="I122" s="332">
        <f>US_Others!E127+US_Others!J127+US_Others!P127+US_Others!W127</f>
        <v>3.8798837691269615E-3</v>
      </c>
      <c r="J122" s="332">
        <f>US_Others!F127+US_Others!K127+US_Others!Q127</f>
        <v>6.7053400231613727E-4</v>
      </c>
      <c r="K122" s="332">
        <f>US_Others!G127+US_Others!L127+US_Others!R127</f>
        <v>6.6541542214578519E-5</v>
      </c>
      <c r="L122" s="332">
        <f>US_Others!Z127+US_Others!AB127</f>
        <v>0</v>
      </c>
      <c r="M122" s="332">
        <f>US_Others!AA127+US_Others!AC127</f>
        <v>0</v>
      </c>
      <c r="N122" s="332">
        <f>US_Others!AD127</f>
        <v>0</v>
      </c>
      <c r="O122" s="332">
        <f>US_Others!AE127</f>
        <v>0</v>
      </c>
      <c r="P122" s="332">
        <f>SUM(US_Others!AG127:AI127)</f>
        <v>0</v>
      </c>
      <c r="Q122" s="332">
        <f>US_Others!AL127</f>
        <v>0</v>
      </c>
      <c r="R122" s="332"/>
      <c r="S122" s="334">
        <f t="shared" si="1"/>
        <v>106.68379095373599</v>
      </c>
      <c r="T122" s="334">
        <f>D122*1000/Spec!I$6</f>
        <v>2.5110858649132805E-3</v>
      </c>
      <c r="U122" s="334">
        <f>E122*1000/Spec!I$7</f>
        <v>2.9299855055533232E-4</v>
      </c>
      <c r="V122" s="334">
        <f>F122*1000/Spec!I$8</f>
        <v>0</v>
      </c>
      <c r="W122" s="334">
        <f>G122*1000/Spec!I$9</f>
        <v>7.5830817338551004E-5</v>
      </c>
      <c r="X122" s="334">
        <f>H122*1000/Spec!I$10</f>
        <v>2.3984204226793135E-4</v>
      </c>
      <c r="Y122" s="334">
        <f>I122*1000/Spec!I$11</f>
        <v>2.7132054329559174E-3</v>
      </c>
      <c r="Z122" s="334">
        <f>J122*1000/Spec!I$12</f>
        <v>1.5000760678213361E-4</v>
      </c>
      <c r="AA122" s="334">
        <f>K122*1000/Spec!I$15</f>
        <v>6.7830318261547929E-6</v>
      </c>
      <c r="AB122" s="334">
        <f>L122*1000/Spec!I$17</f>
        <v>0</v>
      </c>
      <c r="AC122" s="334">
        <f>M122*1000/Spec!I$18</f>
        <v>0</v>
      </c>
      <c r="AD122" s="335">
        <f>N122*1000/Spec!I$25</f>
        <v>0</v>
      </c>
      <c r="AE122" s="335">
        <f>O122*1000/Spec!I$26</f>
        <v>0</v>
      </c>
      <c r="AF122" s="334">
        <f>P122*1000/Spec!I$21</f>
        <v>0</v>
      </c>
      <c r="AG122" s="334">
        <f>Q122*1000/Spec!I$22</f>
        <v>0</v>
      </c>
      <c r="AI122" s="432">
        <f>S122/'2007output'!$D120</f>
        <v>2.397932447824931E-3</v>
      </c>
      <c r="AJ122" s="432">
        <f>T122/'2007output'!$D120</f>
        <v>5.6441697664843065E-8</v>
      </c>
      <c r="AK122" s="432">
        <f>U122/'2007output'!$D120</f>
        <v>6.5857308337213772E-9</v>
      </c>
      <c r="AL122" s="433">
        <f>V122/'2007output'!$D120</f>
        <v>0</v>
      </c>
      <c r="AM122" s="433">
        <f>W122/'2007output'!$D120</f>
        <v>1.7044499057973251E-9</v>
      </c>
      <c r="AN122" s="433">
        <f>X122/'2007output'!$D120</f>
        <v>5.3909315591932545E-9</v>
      </c>
      <c r="AO122" s="433">
        <f>Y122/'2007output'!$D120</f>
        <v>6.0984740860223867E-8</v>
      </c>
      <c r="AP122" s="433">
        <f>Z122/'2007output'!$D120</f>
        <v>3.3717222129782656E-9</v>
      </c>
      <c r="AQ122" s="433">
        <f>AA122/'2007output'!$D120</f>
        <v>1.524622622158158E-10</v>
      </c>
      <c r="AR122" s="433">
        <f>AB122/'2007output'!$D120</f>
        <v>0</v>
      </c>
      <c r="AS122" s="433">
        <f>AC122/'2007output'!$D120</f>
        <v>0</v>
      </c>
      <c r="AT122" s="433">
        <f>AD122/'2007output'!$D120</f>
        <v>0</v>
      </c>
      <c r="AU122" s="433">
        <f>AE122/'2007output'!$D120</f>
        <v>0</v>
      </c>
      <c r="AV122" s="433">
        <f>AF122/'2007output'!$D120</f>
        <v>0</v>
      </c>
      <c r="AW122" s="433">
        <f>AG122/'2007output'!$D120</f>
        <v>0</v>
      </c>
      <c r="AY122" s="370">
        <f>IFERROR(IF(SUMPRODUCT(US_CO2!C125:AX125/SUM(US_CO2!C125:AX125),US_CO2!C$6:AX$6)&gt;3.5,4,IF(SUMPRODUCT(US_CO2!C125:AX125/SUM(US_CO2!C125:AX125),US_CO2!C$6:AX$6)&gt;2.5,3,2)),"")</f>
        <v>4</v>
      </c>
      <c r="AZ122" s="370">
        <f>IFERROR(IF(SUMPRODUCT(US_CH4!C125:AC125/SUM(US_CH4!C125:AC125),US_CH4!C$6:AC$6)&gt;3.5,4,IF(SUMPRODUCT(US_CH4!C125:AC125/SUM(US_CH4!C125:AC125),US_CH4!C$6:AC$6)&gt;2.5,3,2)),"")</f>
        <v>4</v>
      </c>
      <c r="BA122" s="223">
        <f>IFERROR(IF(SUMPRODUCT(US_N2O!C125:AA125/SUM(US_N2O!C125:AA125),US_N2O!C$6:AA$6)&gt;3.5,4,IF(SUMPRODUCT(US_N2O!C125:AA125/SUM(US_N2O!C125:AA125),US_N2O!C$6:AA$6)&gt;2.5,3,2)),"")</f>
        <v>4</v>
      </c>
      <c r="BB122" s="223" t="str">
        <f>IFERROR(IF(SUMPRODUCT(US_Others!U127:V127/SUM(US_Others!U127:V127),US_Others!U$8:V$8)&gt;3.5,4,IF(SUMPRODUCT(US_Others!U127:V127/SUM(US_Others!U127:V127),US_Others!U$8:V$8)&gt;2.5,3,2)),"")</f>
        <v/>
      </c>
      <c r="BC122" s="223">
        <f>IFERROR(IF((US_Others!C127*US_Others!C$8/SUM(US_Others!C127,US_Others!H127,US_Others!N127)+ US_Others!H127*US_Others!H$8/SUM(US_Others!C127,US_Others!H127,US_Others!N127)+US_Others!N127*US_Others!N$8/SUM(US_Others!C127,US_Others!H127,US_Others!N127))&gt;3.5,4,IF((US_Others!C127*US_Others!C$8/SUM(US_Others!C127,US_Others!H127,US_Others!N127)+ US_Others!H127*US_Others!H$8/SUM(US_Others!C127,US_Others!H127,US_Others!N127)+US_Others!N127*US_Others!N$8/SUM(US_Others!C127,US_Others!H127,US_Others!N127))&gt;2.5,3,2)),"")</f>
        <v>4</v>
      </c>
      <c r="BD122" s="223">
        <f>IFERROR(IF((US_Others!D127*US_Others!D$8/SUM(US_Others!D127,US_Others!I127,US_Others!O127)+US_Others!I127*US_Others!I$8/SUM(US_Others!D127,US_Others!I127,US_Others!O127)+US_Others!O127*US_Others!O$8/SUM(US_Others!D127,US_Others!I127,US_Others!O127))&gt;3.5,4,IF((US_Others!D127*US_Others!D$8/SUM(US_Others!D127,US_Others!I127,US_Others!O127)+US_Others!I127*US_Others!I$8/SUM(US_Others!D127,US_Others!I127,US_Others!O127)+US_Others!O127*US_Others!O$8/SUM(US_Others!D127,US_Others!I127,US_Others!O127))&gt;2.5,3,2)),"")</f>
        <v>4</v>
      </c>
      <c r="BE122" s="223">
        <f>IFERROR(IF((US_Others!E127*US_Others!E$8/SUM(US_Others!E127,US_Others!J127,US_Others!P127,US_Others!W127)+US_Others!J127*US_Others!J$8/SUM(US_Others!E127,US_Others!J127,US_Others!P127,US_Others!W127)+US_Others!P127*US_Others!P$8/SUM(US_Others!E127,US_Others!J127,US_Others!P127,US_Others!W127)+US_Others!W127*US_Others!W$8/SUM(US_Others!E127,US_Others!J127,US_Others!P127,US_Others!W127))&gt;3.5,4,IF((US_Others!E127*US_Others!E$8/SUM(US_Others!E127,US_Others!J127,US_Others!P127,US_Others!W127)+US_Others!J127*US_Others!J$8/SUM(US_Others!E127,US_Others!J127,US_Others!P127,US_Others!W127)+US_Others!P127*US_Others!P$8/SUM(US_Others!E127,US_Others!J127,US_Others!P127,US_Others!W127)+US_Others!W127*US_Others!W$8/SUM(US_Others!E127,US_Others!J127,US_Others!P127,US_Others!W127))&gt;2.5,3,2)),"")</f>
        <v>4</v>
      </c>
      <c r="BF122" s="223">
        <f>IFERROR(IF((US_Others!F127*US_Others!F$8/SUM(US_Others!F127,US_Others!K127,US_Others!Q127)+US_Others!K127*US_Others!K$8/SUM(US_Others!F127,US_Others!K127,US_Others!Q127)+US_Others!Q127*US_Others!Q$8/SUM(US_Others!F127,US_Others!K127,US_Others!Q127))&gt;3.5,4,IF((US_Others!F127*US_Others!F$8/SUM(US_Others!F127,US_Others!K127,US_Others!Q127)+US_Others!K127*US_Others!K$8/SUM(US_Others!F127,US_Others!K127,US_Others!Q127)+US_Others!Q127*US_Others!Q$8/SUM(US_Others!F127,US_Others!K127,US_Others!Q127))&gt;2.5,3,2)),"")</f>
        <v>4</v>
      </c>
      <c r="BG122" s="223">
        <f>IFERROR(IF((US_Others!G127*US_Others!G$8/SUM(US_Others!G127,US_Others!L127,US_Others!R127)+US_Others!L127*US_Others!L$8/SUM(US_Others!G127,US_Others!L127,US_Others!R127)+US_Others!R127*US_Others!R$8/SUM(US_Others!G127,US_Others!L127,US_Others!R127))&gt;3.5,4,IF((US_Others!G127*US_Others!G$8/SUM(US_Others!G127,US_Others!L127,US_Others!R127)+US_Others!L127*US_Others!L$8/SUM(US_Others!G127,US_Others!L127,US_Others!R127)+US_Others!R127*US_Others!R$8/SUM(US_Others!G127,US_Others!L127,US_Others!R127))&gt;2.5,3,2)),"")</f>
        <v>4</v>
      </c>
      <c r="BH122" s="219" t="str">
        <f>IFERROR(IF((US_Others!Z127*US_Others!Z$8/SUM(US_Others!Z127,US_Others!AB127)+US_Others!AB127*US_Others!AB$8/SUM(US_Others!Z127,US_Others!AB127))&gt;3.5,4,IF((US_Others!Z127*US_Others!Z$8/SUM(US_Others!Z127,US_Others!AB127)+US_Others!AB127*US_Others!AB$8/SUM(US_Others!Z127,US_Others!AB127))&gt;2.5,3,2)),"")</f>
        <v/>
      </c>
      <c r="BI122" s="219" t="str">
        <f>IFERROR(IF((US_Others!AA127*US_Others!AA$8/SUM(US_Others!AA127,US_Others!AC127)+US_Others!AC127*US_Others!AC$8/SUM(US_Others!AA127,US_Others!AC127))&gt;3.5,4,IF((US_Others!AA127*US_Others!AA$8/SUM(US_Others!AA127,US_Others!AC127)+US_Others!AC127*US_Others!AC$8/SUM(US_Others!AA127,US_Others!AC127))&gt;2.5,3,2)),"")</f>
        <v/>
      </c>
      <c r="BJ122" s="219" t="str">
        <f>IFERROR(US_Others!AD127*US_Others!AD$8/US_Others!AD127,"")</f>
        <v/>
      </c>
      <c r="BK122" s="74" t="str">
        <f>IFERROR(US_Others!AE127*US_Others!AE$8/US_Others!AE127,"")</f>
        <v/>
      </c>
      <c r="BL122" s="219" t="str">
        <f>IFERROR(IF(SUMPRODUCT(US_Others!AG127:AI127/SUM(US_Others!AG127:AI127),US_Others!AG$8:AI$8)&gt;3.5,4,IF(SUMPRODUCT(US_Others!AG127:AI127/SUM(US_Others!AG127:AI127),US_Others!AG$8:AI$8)&gt;2.5,3,2)),"")</f>
        <v/>
      </c>
      <c r="BM122" s="219" t="str">
        <f>IFERROR(US_Others!AL127*US_Others!AL$8/US_Others!AL127,"")</f>
        <v/>
      </c>
    </row>
    <row r="123" spans="1:65">
      <c r="A123" s="200" t="s">
        <v>252</v>
      </c>
      <c r="B123" s="332">
        <v>334290</v>
      </c>
      <c r="C123" s="333">
        <f>SUM(US_CO2!C126:AX126)</f>
        <v>5.6966207285037311E-2</v>
      </c>
      <c r="D123" s="333">
        <f>SUM(US_CH4!C126:AC126)</f>
        <v>3.2074432249688352E-5</v>
      </c>
      <c r="E123" s="333">
        <f>SUM(US_N2O!C126:AA126)</f>
        <v>4.1275590290684734E-5</v>
      </c>
      <c r="F123" s="332">
        <f>US_Others!V128+US_Others!U128</f>
        <v>0</v>
      </c>
      <c r="G123" s="332">
        <f>US_Others!C128+US_Others!H128+US_Others!N128</f>
        <v>1.4111074706411522E-6</v>
      </c>
      <c r="H123" s="332">
        <f>US_Others!D128+US_Others!I128+US_Others!O128</f>
        <v>2.3142162518514894E-5</v>
      </c>
      <c r="I123" s="332">
        <f>US_Others!E128+US_Others!J128+US_Others!P128+US_Others!W128</f>
        <v>1.0696194627459931E-4</v>
      </c>
      <c r="J123" s="332">
        <f>US_Others!F128+US_Others!K128+US_Others!Q128</f>
        <v>1.8485507865399092E-5</v>
      </c>
      <c r="K123" s="332">
        <f>US_Others!G128+US_Others!L128+US_Others!R128</f>
        <v>1.8344397118334979E-6</v>
      </c>
      <c r="L123" s="332">
        <f>US_Others!Z128+US_Others!AB128</f>
        <v>0</v>
      </c>
      <c r="M123" s="332">
        <f>US_Others!AA128+US_Others!AC128</f>
        <v>0</v>
      </c>
      <c r="N123" s="332">
        <f>US_Others!AD128</f>
        <v>0</v>
      </c>
      <c r="O123" s="332">
        <f>US_Others!AE128</f>
        <v>0</v>
      </c>
      <c r="P123" s="332">
        <f>SUM(US_Others!AG128:AI128)</f>
        <v>0</v>
      </c>
      <c r="Q123" s="332">
        <f>US_Others!AL128</f>
        <v>0</v>
      </c>
      <c r="R123" s="332"/>
      <c r="S123" s="334">
        <f t="shared" si="1"/>
        <v>56.966207285037314</v>
      </c>
      <c r="T123" s="334">
        <f>D123*1000/Spec!I$6</f>
        <v>1.2829772899875342E-3</v>
      </c>
      <c r="U123" s="334">
        <f>E123*1000/Spec!I$7</f>
        <v>1.3850869225061991E-4</v>
      </c>
      <c r="V123" s="334">
        <f>F123*1000/Spec!I$8</f>
        <v>0</v>
      </c>
      <c r="W123" s="334">
        <f>G123*1000/Spec!I$9</f>
        <v>2.09052958613504E-6</v>
      </c>
      <c r="X123" s="334">
        <f>H123*1000/Spec!I$10</f>
        <v>6.6120464338613984E-6</v>
      </c>
      <c r="Y123" s="334">
        <f>I123*1000/Spec!I$11</f>
        <v>7.4798563828391119E-5</v>
      </c>
      <c r="Z123" s="334">
        <f>J123*1000/Spec!I$12</f>
        <v>4.1354603725725039E-6</v>
      </c>
      <c r="AA123" s="334">
        <f>K123*1000/Spec!I$15</f>
        <v>1.8699691252125361E-7</v>
      </c>
      <c r="AB123" s="334">
        <f>L123*1000/Spec!I$17</f>
        <v>0</v>
      </c>
      <c r="AC123" s="334">
        <f>M123*1000/Spec!I$18</f>
        <v>0</v>
      </c>
      <c r="AD123" s="335">
        <f>N123*1000/Spec!I$25</f>
        <v>0</v>
      </c>
      <c r="AE123" s="335">
        <f>O123*1000/Spec!I$26</f>
        <v>0</v>
      </c>
      <c r="AF123" s="334">
        <f>P123*1000/Spec!I$21</f>
        <v>0</v>
      </c>
      <c r="AG123" s="334">
        <f>Q123*1000/Spec!I$22</f>
        <v>0</v>
      </c>
      <c r="AI123" s="432">
        <f>S123/'2007output'!$D121</f>
        <v>8.7175804488325969E-3</v>
      </c>
      <c r="AJ123" s="432">
        <f>T123/'2007output'!$D121</f>
        <v>1.9633495492386861E-7</v>
      </c>
      <c r="AK123" s="432">
        <f>U123/'2007output'!$D121</f>
        <v>2.1196086681981471E-8</v>
      </c>
      <c r="AL123" s="433">
        <f>V123/'2007output'!$D121</f>
        <v>0</v>
      </c>
      <c r="AM123" s="433">
        <f>W123/'2007output'!$D121</f>
        <v>3.1991527462253428E-10</v>
      </c>
      <c r="AN123" s="433">
        <f>X123/'2007output'!$D121</f>
        <v>1.011846311448987E-9</v>
      </c>
      <c r="AO123" s="433">
        <f>Y123/'2007output'!$D121</f>
        <v>1.144647903920417E-8</v>
      </c>
      <c r="AP123" s="433">
        <f>Z123/'2007output'!$D121</f>
        <v>6.3285253151001329E-10</v>
      </c>
      <c r="AQ123" s="433">
        <f>AA123/'2007output'!$D121</f>
        <v>2.8616274564859722E-11</v>
      </c>
      <c r="AR123" s="433">
        <f>AB123/'2007output'!$D121</f>
        <v>0</v>
      </c>
      <c r="AS123" s="433">
        <f>AC123/'2007output'!$D121</f>
        <v>0</v>
      </c>
      <c r="AT123" s="433">
        <f>AD123/'2007output'!$D121</f>
        <v>0</v>
      </c>
      <c r="AU123" s="433">
        <f>AE123/'2007output'!$D121</f>
        <v>0</v>
      </c>
      <c r="AV123" s="433">
        <f>AF123/'2007output'!$D121</f>
        <v>0</v>
      </c>
      <c r="AW123" s="433">
        <f>AG123/'2007output'!$D121</f>
        <v>0</v>
      </c>
      <c r="AY123" s="370">
        <f>IFERROR(IF(SUMPRODUCT(US_CO2!C126:AX126/SUM(US_CO2!C126:AX126),US_CO2!C$6:AX$6)&gt;3.5,4,IF(SUMPRODUCT(US_CO2!C126:AX126/SUM(US_CO2!C126:AX126),US_CO2!C$6:AX$6)&gt;2.5,3,2)),"")</f>
        <v>4</v>
      </c>
      <c r="AZ123" s="370">
        <f>IFERROR(IF(SUMPRODUCT(US_CH4!C126:AC126/SUM(US_CH4!C126:AC126),US_CH4!C$6:AC$6)&gt;3.5,4,IF(SUMPRODUCT(US_CH4!C126:AC126/SUM(US_CH4!C126:AC126),US_CH4!C$6:AC$6)&gt;2.5,3,2)),"")</f>
        <v>4</v>
      </c>
      <c r="BA123" s="223">
        <f>IFERROR(IF(SUMPRODUCT(US_N2O!C126:AA126/SUM(US_N2O!C126:AA126),US_N2O!C$6:AA$6)&gt;3.5,4,IF(SUMPRODUCT(US_N2O!C126:AA126/SUM(US_N2O!C126:AA126),US_N2O!C$6:AA$6)&gt;2.5,3,2)),"")</f>
        <v>4</v>
      </c>
      <c r="BB123" s="223" t="str">
        <f>IFERROR(IF(SUMPRODUCT(US_Others!U128:V128/SUM(US_Others!U128:V128),US_Others!U$8:V$8)&gt;3.5,4,IF(SUMPRODUCT(US_Others!U128:V128/SUM(US_Others!U128:V128),US_Others!U$8:V$8)&gt;2.5,3,2)),"")</f>
        <v/>
      </c>
      <c r="BC123" s="223">
        <f>IFERROR(IF((US_Others!C128*US_Others!C$8/SUM(US_Others!C128,US_Others!H128,US_Others!N128)+ US_Others!H128*US_Others!H$8/SUM(US_Others!C128,US_Others!H128,US_Others!N128)+US_Others!N128*US_Others!N$8/SUM(US_Others!C128,US_Others!H128,US_Others!N128))&gt;3.5,4,IF((US_Others!C128*US_Others!C$8/SUM(US_Others!C128,US_Others!H128,US_Others!N128)+ US_Others!H128*US_Others!H$8/SUM(US_Others!C128,US_Others!H128,US_Others!N128)+US_Others!N128*US_Others!N$8/SUM(US_Others!C128,US_Others!H128,US_Others!N128))&gt;2.5,3,2)),"")</f>
        <v>4</v>
      </c>
      <c r="BD123" s="223">
        <f>IFERROR(IF((US_Others!D128*US_Others!D$8/SUM(US_Others!D128,US_Others!I128,US_Others!O128)+US_Others!I128*US_Others!I$8/SUM(US_Others!D128,US_Others!I128,US_Others!O128)+US_Others!O128*US_Others!O$8/SUM(US_Others!D128,US_Others!I128,US_Others!O128))&gt;3.5,4,IF((US_Others!D128*US_Others!D$8/SUM(US_Others!D128,US_Others!I128,US_Others!O128)+US_Others!I128*US_Others!I$8/SUM(US_Others!D128,US_Others!I128,US_Others!O128)+US_Others!O128*US_Others!O$8/SUM(US_Others!D128,US_Others!I128,US_Others!O128))&gt;2.5,3,2)),"")</f>
        <v>4</v>
      </c>
      <c r="BE123" s="223">
        <f>IFERROR(IF((US_Others!E128*US_Others!E$8/SUM(US_Others!E128,US_Others!J128,US_Others!P128,US_Others!W128)+US_Others!J128*US_Others!J$8/SUM(US_Others!E128,US_Others!J128,US_Others!P128,US_Others!W128)+US_Others!P128*US_Others!P$8/SUM(US_Others!E128,US_Others!J128,US_Others!P128,US_Others!W128)+US_Others!W128*US_Others!W$8/SUM(US_Others!E128,US_Others!J128,US_Others!P128,US_Others!W128))&gt;3.5,4,IF((US_Others!E128*US_Others!E$8/SUM(US_Others!E128,US_Others!J128,US_Others!P128,US_Others!W128)+US_Others!J128*US_Others!J$8/SUM(US_Others!E128,US_Others!J128,US_Others!P128,US_Others!W128)+US_Others!P128*US_Others!P$8/SUM(US_Others!E128,US_Others!J128,US_Others!P128,US_Others!W128)+US_Others!W128*US_Others!W$8/SUM(US_Others!E128,US_Others!J128,US_Others!P128,US_Others!W128))&gt;2.5,3,2)),"")</f>
        <v>4</v>
      </c>
      <c r="BF123" s="223">
        <f>IFERROR(IF((US_Others!F128*US_Others!F$8/SUM(US_Others!F128,US_Others!K128,US_Others!Q128)+US_Others!K128*US_Others!K$8/SUM(US_Others!F128,US_Others!K128,US_Others!Q128)+US_Others!Q128*US_Others!Q$8/SUM(US_Others!F128,US_Others!K128,US_Others!Q128))&gt;3.5,4,IF((US_Others!F128*US_Others!F$8/SUM(US_Others!F128,US_Others!K128,US_Others!Q128)+US_Others!K128*US_Others!K$8/SUM(US_Others!F128,US_Others!K128,US_Others!Q128)+US_Others!Q128*US_Others!Q$8/SUM(US_Others!F128,US_Others!K128,US_Others!Q128))&gt;2.5,3,2)),"")</f>
        <v>4</v>
      </c>
      <c r="BG123" s="223">
        <f>IFERROR(IF((US_Others!G128*US_Others!G$8/SUM(US_Others!G128,US_Others!L128,US_Others!R128)+US_Others!L128*US_Others!L$8/SUM(US_Others!G128,US_Others!L128,US_Others!R128)+US_Others!R128*US_Others!R$8/SUM(US_Others!G128,US_Others!L128,US_Others!R128))&gt;3.5,4,IF((US_Others!G128*US_Others!G$8/SUM(US_Others!G128,US_Others!L128,US_Others!R128)+US_Others!L128*US_Others!L$8/SUM(US_Others!G128,US_Others!L128,US_Others!R128)+US_Others!R128*US_Others!R$8/SUM(US_Others!G128,US_Others!L128,US_Others!R128))&gt;2.5,3,2)),"")</f>
        <v>4</v>
      </c>
      <c r="BH123" s="219" t="str">
        <f>IFERROR(IF((US_Others!Z128*US_Others!Z$8/SUM(US_Others!Z128,US_Others!AB128)+US_Others!AB128*US_Others!AB$8/SUM(US_Others!Z128,US_Others!AB128))&gt;3.5,4,IF((US_Others!Z128*US_Others!Z$8/SUM(US_Others!Z128,US_Others!AB128)+US_Others!AB128*US_Others!AB$8/SUM(US_Others!Z128,US_Others!AB128))&gt;2.5,3,2)),"")</f>
        <v/>
      </c>
      <c r="BI123" s="219" t="str">
        <f>IFERROR(IF((US_Others!AA128*US_Others!AA$8/SUM(US_Others!AA128,US_Others!AC128)+US_Others!AC128*US_Others!AC$8/SUM(US_Others!AA128,US_Others!AC128))&gt;3.5,4,IF((US_Others!AA128*US_Others!AA$8/SUM(US_Others!AA128,US_Others!AC128)+US_Others!AC128*US_Others!AC$8/SUM(US_Others!AA128,US_Others!AC128))&gt;2.5,3,2)),"")</f>
        <v/>
      </c>
      <c r="BJ123" s="219" t="str">
        <f>IFERROR(US_Others!AD128*US_Others!AD$8/US_Others!AD128,"")</f>
        <v/>
      </c>
      <c r="BK123" s="74" t="str">
        <f>IFERROR(US_Others!AE128*US_Others!AE$8/US_Others!AE128,"")</f>
        <v/>
      </c>
      <c r="BL123" s="219" t="str">
        <f>IFERROR(IF(SUMPRODUCT(US_Others!AG128:AI128/SUM(US_Others!AG128:AI128),US_Others!AG$8:AI$8)&gt;3.5,4,IF(SUMPRODUCT(US_Others!AG128:AI128/SUM(US_Others!AG128:AI128),US_Others!AG$8:AI$8)&gt;2.5,3,2)),"")</f>
        <v/>
      </c>
      <c r="BM123" s="219" t="str">
        <f>IFERROR(US_Others!AL128*US_Others!AL$8/US_Others!AL128,"")</f>
        <v/>
      </c>
    </row>
    <row r="124" spans="1:65">
      <c r="A124" s="200" t="s">
        <v>253</v>
      </c>
      <c r="B124" s="332">
        <v>334300</v>
      </c>
      <c r="C124" s="333">
        <f>SUM(US_CO2!C127:AX127)</f>
        <v>4.0684813034746449E-2</v>
      </c>
      <c r="D124" s="333">
        <f>SUM(US_CH4!C127:AC127)</f>
        <v>2.388275007420706E-5</v>
      </c>
      <c r="E124" s="333">
        <f>SUM(US_N2O!C127:AA127)</f>
        <v>3.3083908115203446E-5</v>
      </c>
      <c r="F124" s="332">
        <f>US_Others!V129+US_Others!U129</f>
        <v>0</v>
      </c>
      <c r="G124" s="332">
        <f>US_Others!C129+US_Others!H129+US_Others!N129</f>
        <v>5.1059147108862032E-5</v>
      </c>
      <c r="H124" s="332">
        <f>US_Others!D129+US_Others!I129+US_Others!O129</f>
        <v>8.3737001258533744E-4</v>
      </c>
      <c r="I124" s="332">
        <f>US_Others!E129+US_Others!J129+US_Others!P129+US_Others!W129</f>
        <v>3.8702833508517422E-3</v>
      </c>
      <c r="J124" s="332">
        <f>US_Others!F129+US_Others!K129+US_Others!Q129</f>
        <v>6.6887482712609263E-4</v>
      </c>
      <c r="K124" s="332">
        <f>US_Others!G129+US_Others!L129+US_Others!R129</f>
        <v>6.6376891241520664E-5</v>
      </c>
      <c r="L124" s="332">
        <f>US_Others!Z129+US_Others!AB129</f>
        <v>0</v>
      </c>
      <c r="M124" s="332">
        <f>US_Others!AA129+US_Others!AC129</f>
        <v>0</v>
      </c>
      <c r="N124" s="332">
        <f>US_Others!AD129</f>
        <v>0</v>
      </c>
      <c r="O124" s="332">
        <f>US_Others!AE129</f>
        <v>0</v>
      </c>
      <c r="P124" s="332">
        <f>SUM(US_Others!AG129:AI129)</f>
        <v>0</v>
      </c>
      <c r="Q124" s="332">
        <f>US_Others!AL129</f>
        <v>0</v>
      </c>
      <c r="R124" s="332"/>
      <c r="S124" s="334">
        <f t="shared" si="1"/>
        <v>40.684813034746448</v>
      </c>
      <c r="T124" s="334">
        <f>D124*1000/Spec!I$6</f>
        <v>9.5531000296828232E-4</v>
      </c>
      <c r="U124" s="334">
        <f>E124*1000/Spec!I$7</f>
        <v>1.1101982588994445E-4</v>
      </c>
      <c r="V124" s="334">
        <f>F124*1000/Spec!I$8</f>
        <v>0</v>
      </c>
      <c r="W124" s="334">
        <f>G124*1000/Spec!I$9</f>
        <v>7.564318090201782E-5</v>
      </c>
      <c r="X124" s="334">
        <f>H124*1000/Spec!I$10</f>
        <v>2.392485750243821E-4</v>
      </c>
      <c r="Y124" s="334">
        <f>I124*1000/Spec!I$11</f>
        <v>2.706491853742477E-3</v>
      </c>
      <c r="Z124" s="334">
        <f>J124*1000/Spec!I$12</f>
        <v>1.4963642665013257E-4</v>
      </c>
      <c r="AA124" s="334">
        <f>K124*1000/Spec!I$15</f>
        <v>6.7662478329786606E-6</v>
      </c>
      <c r="AB124" s="334">
        <f>L124*1000/Spec!I$17</f>
        <v>0</v>
      </c>
      <c r="AC124" s="334">
        <f>M124*1000/Spec!I$18</f>
        <v>0</v>
      </c>
      <c r="AD124" s="335">
        <f>N124*1000/Spec!I$25</f>
        <v>0</v>
      </c>
      <c r="AE124" s="335">
        <f>O124*1000/Spec!I$26</f>
        <v>0</v>
      </c>
      <c r="AF124" s="334">
        <f>P124*1000/Spec!I$21</f>
        <v>0</v>
      </c>
      <c r="AG124" s="334">
        <f>Q124*1000/Spec!I$22</f>
        <v>0</v>
      </c>
      <c r="AI124" s="432">
        <f>S124/'2007output'!$D122</f>
        <v>6.0158026379983943E-3</v>
      </c>
      <c r="AJ124" s="432">
        <f>T124/'2007output'!$D122</f>
        <v>1.41255569518157E-7</v>
      </c>
      <c r="AK124" s="432">
        <f>U124/'2007output'!$D122</f>
        <v>1.64157903561818E-8</v>
      </c>
      <c r="AL124" s="433">
        <f>V124/'2007output'!$D122</f>
        <v>0</v>
      </c>
      <c r="AM124" s="433">
        <f>W124/'2007output'!$D122</f>
        <v>1.1184872518114166E-8</v>
      </c>
      <c r="AN124" s="433">
        <f>X124/'2007output'!$D122</f>
        <v>3.5376153935863957E-8</v>
      </c>
      <c r="AO124" s="433">
        <f>Y124/'2007output'!$D122</f>
        <v>4.001916100624555E-7</v>
      </c>
      <c r="AP124" s="433">
        <f>Z124/'2007output'!$D122</f>
        <v>2.2125779696068126E-8</v>
      </c>
      <c r="AQ124" s="433">
        <f>AA124/'2007output'!$D122</f>
        <v>1.0004817160698456E-9</v>
      </c>
      <c r="AR124" s="433">
        <f>AB124/'2007output'!$D122</f>
        <v>0</v>
      </c>
      <c r="AS124" s="433">
        <f>AC124/'2007output'!$D122</f>
        <v>0</v>
      </c>
      <c r="AT124" s="433">
        <f>AD124/'2007output'!$D122</f>
        <v>0</v>
      </c>
      <c r="AU124" s="433">
        <f>AE124/'2007output'!$D122</f>
        <v>0</v>
      </c>
      <c r="AV124" s="433">
        <f>AF124/'2007output'!$D122</f>
        <v>0</v>
      </c>
      <c r="AW124" s="433">
        <f>AG124/'2007output'!$D122</f>
        <v>0</v>
      </c>
      <c r="AY124" s="370">
        <f>IFERROR(IF(SUMPRODUCT(US_CO2!C127:AX127/SUM(US_CO2!C127:AX127),US_CO2!C$6:AX$6)&gt;3.5,4,IF(SUMPRODUCT(US_CO2!C127:AX127/SUM(US_CO2!C127:AX127),US_CO2!C$6:AX$6)&gt;2.5,3,2)),"")</f>
        <v>4</v>
      </c>
      <c r="AZ124" s="370">
        <f>IFERROR(IF(SUMPRODUCT(US_CH4!C127:AC127/SUM(US_CH4!C127:AC127),US_CH4!C$6:AC$6)&gt;3.5,4,IF(SUMPRODUCT(US_CH4!C127:AC127/SUM(US_CH4!C127:AC127),US_CH4!C$6:AC$6)&gt;2.5,3,2)),"")</f>
        <v>4</v>
      </c>
      <c r="BA124" s="223">
        <f>IFERROR(IF(SUMPRODUCT(US_N2O!C127:AA127/SUM(US_N2O!C127:AA127),US_N2O!C$6:AA$6)&gt;3.5,4,IF(SUMPRODUCT(US_N2O!C127:AA127/SUM(US_N2O!C127:AA127),US_N2O!C$6:AA$6)&gt;2.5,3,2)),"")</f>
        <v>4</v>
      </c>
      <c r="BB124" s="223" t="str">
        <f>IFERROR(IF(SUMPRODUCT(US_Others!U129:V129/SUM(US_Others!U129:V129),US_Others!U$8:V$8)&gt;3.5,4,IF(SUMPRODUCT(US_Others!U129:V129/SUM(US_Others!U129:V129),US_Others!U$8:V$8)&gt;2.5,3,2)),"")</f>
        <v/>
      </c>
      <c r="BC124" s="223">
        <f>IFERROR(IF((US_Others!C129*US_Others!C$8/SUM(US_Others!C129,US_Others!H129,US_Others!N129)+ US_Others!H129*US_Others!H$8/SUM(US_Others!C129,US_Others!H129,US_Others!N129)+US_Others!N129*US_Others!N$8/SUM(US_Others!C129,US_Others!H129,US_Others!N129))&gt;3.5,4,IF((US_Others!C129*US_Others!C$8/SUM(US_Others!C129,US_Others!H129,US_Others!N129)+ US_Others!H129*US_Others!H$8/SUM(US_Others!C129,US_Others!H129,US_Others!N129)+US_Others!N129*US_Others!N$8/SUM(US_Others!C129,US_Others!H129,US_Others!N129))&gt;2.5,3,2)),"")</f>
        <v>4</v>
      </c>
      <c r="BD124" s="223">
        <f>IFERROR(IF((US_Others!D129*US_Others!D$8/SUM(US_Others!D129,US_Others!I129,US_Others!O129)+US_Others!I129*US_Others!I$8/SUM(US_Others!D129,US_Others!I129,US_Others!O129)+US_Others!O129*US_Others!O$8/SUM(US_Others!D129,US_Others!I129,US_Others!O129))&gt;3.5,4,IF((US_Others!D129*US_Others!D$8/SUM(US_Others!D129,US_Others!I129,US_Others!O129)+US_Others!I129*US_Others!I$8/SUM(US_Others!D129,US_Others!I129,US_Others!O129)+US_Others!O129*US_Others!O$8/SUM(US_Others!D129,US_Others!I129,US_Others!O129))&gt;2.5,3,2)),"")</f>
        <v>4</v>
      </c>
      <c r="BE124" s="223">
        <f>IFERROR(IF((US_Others!E129*US_Others!E$8/SUM(US_Others!E129,US_Others!J129,US_Others!P129,US_Others!W129)+US_Others!J129*US_Others!J$8/SUM(US_Others!E129,US_Others!J129,US_Others!P129,US_Others!W129)+US_Others!P129*US_Others!P$8/SUM(US_Others!E129,US_Others!J129,US_Others!P129,US_Others!W129)+US_Others!W129*US_Others!W$8/SUM(US_Others!E129,US_Others!J129,US_Others!P129,US_Others!W129))&gt;3.5,4,IF((US_Others!E129*US_Others!E$8/SUM(US_Others!E129,US_Others!J129,US_Others!P129,US_Others!W129)+US_Others!J129*US_Others!J$8/SUM(US_Others!E129,US_Others!J129,US_Others!P129,US_Others!W129)+US_Others!P129*US_Others!P$8/SUM(US_Others!E129,US_Others!J129,US_Others!P129,US_Others!W129)+US_Others!W129*US_Others!W$8/SUM(US_Others!E129,US_Others!J129,US_Others!P129,US_Others!W129))&gt;2.5,3,2)),"")</f>
        <v>4</v>
      </c>
      <c r="BF124" s="223">
        <f>IFERROR(IF((US_Others!F129*US_Others!F$8/SUM(US_Others!F129,US_Others!K129,US_Others!Q129)+US_Others!K129*US_Others!K$8/SUM(US_Others!F129,US_Others!K129,US_Others!Q129)+US_Others!Q129*US_Others!Q$8/SUM(US_Others!F129,US_Others!K129,US_Others!Q129))&gt;3.5,4,IF((US_Others!F129*US_Others!F$8/SUM(US_Others!F129,US_Others!K129,US_Others!Q129)+US_Others!K129*US_Others!K$8/SUM(US_Others!F129,US_Others!K129,US_Others!Q129)+US_Others!Q129*US_Others!Q$8/SUM(US_Others!F129,US_Others!K129,US_Others!Q129))&gt;2.5,3,2)),"")</f>
        <v>4</v>
      </c>
      <c r="BG124" s="223">
        <f>IFERROR(IF((US_Others!G129*US_Others!G$8/SUM(US_Others!G129,US_Others!L129,US_Others!R129)+US_Others!L129*US_Others!L$8/SUM(US_Others!G129,US_Others!L129,US_Others!R129)+US_Others!R129*US_Others!R$8/SUM(US_Others!G129,US_Others!L129,US_Others!R129))&gt;3.5,4,IF((US_Others!G129*US_Others!G$8/SUM(US_Others!G129,US_Others!L129,US_Others!R129)+US_Others!L129*US_Others!L$8/SUM(US_Others!G129,US_Others!L129,US_Others!R129)+US_Others!R129*US_Others!R$8/SUM(US_Others!G129,US_Others!L129,US_Others!R129))&gt;2.5,3,2)),"")</f>
        <v>4</v>
      </c>
      <c r="BH124" s="219" t="str">
        <f>IFERROR(IF((US_Others!Z129*US_Others!Z$8/SUM(US_Others!Z129,US_Others!AB129)+US_Others!AB129*US_Others!AB$8/SUM(US_Others!Z129,US_Others!AB129))&gt;3.5,4,IF((US_Others!Z129*US_Others!Z$8/SUM(US_Others!Z129,US_Others!AB129)+US_Others!AB129*US_Others!AB$8/SUM(US_Others!Z129,US_Others!AB129))&gt;2.5,3,2)),"")</f>
        <v/>
      </c>
      <c r="BI124" s="219" t="str">
        <f>IFERROR(IF((US_Others!AA129*US_Others!AA$8/SUM(US_Others!AA129,US_Others!AC129)+US_Others!AC129*US_Others!AC$8/SUM(US_Others!AA129,US_Others!AC129))&gt;3.5,4,IF((US_Others!AA129*US_Others!AA$8/SUM(US_Others!AA129,US_Others!AC129)+US_Others!AC129*US_Others!AC$8/SUM(US_Others!AA129,US_Others!AC129))&gt;2.5,3,2)),"")</f>
        <v/>
      </c>
      <c r="BJ124" s="219" t="str">
        <f>IFERROR(US_Others!AD129*US_Others!AD$8/US_Others!AD129,"")</f>
        <v/>
      </c>
      <c r="BK124" s="74" t="str">
        <f>IFERROR(US_Others!AE129*US_Others!AE$8/US_Others!AE129,"")</f>
        <v/>
      </c>
      <c r="BL124" s="219" t="str">
        <f>IFERROR(IF(SUMPRODUCT(US_Others!AG129:AI129/SUM(US_Others!AG129:AI129),US_Others!AG$8:AI$8)&gt;3.5,4,IF(SUMPRODUCT(US_Others!AG129:AI129/SUM(US_Others!AG129:AI129),US_Others!AG$8:AI$8)&gt;2.5,3,2)),"")</f>
        <v/>
      </c>
      <c r="BM124" s="219" t="str">
        <f>IFERROR(US_Others!AL129*US_Others!AL$8/US_Others!AL129,"")</f>
        <v/>
      </c>
    </row>
    <row r="125" spans="1:65">
      <c r="A125" s="200" t="s">
        <v>254</v>
      </c>
      <c r="B125" s="332" t="s">
        <v>255</v>
      </c>
      <c r="C125" s="333">
        <f>SUM(US_CO2!C128:AX128)</f>
        <v>0.20072917205633115</v>
      </c>
      <c r="D125" s="333">
        <f>SUM(US_CH4!C128:AC128)</f>
        <v>1.1464492537295126E-4</v>
      </c>
      <c r="E125" s="333">
        <f>SUM(US_N2O!C128:AA128)</f>
        <v>1.5144955753693679E-4</v>
      </c>
      <c r="F125" s="332">
        <f>US_Others!V130+US_Others!U130</f>
        <v>0</v>
      </c>
      <c r="G125" s="332">
        <f>US_Others!C130+US_Others!H130+US_Others!N130</f>
        <v>4.3105089640115468E-5</v>
      </c>
      <c r="H125" s="332">
        <f>US_Others!D130+US_Others!I130+US_Others!O130</f>
        <v>7.0692347009789381E-4</v>
      </c>
      <c r="I125" s="332">
        <f>US_Others!E130+US_Others!J130+US_Others!P130+US_Others!W130</f>
        <v>3.2673657947207527E-3</v>
      </c>
      <c r="J125" s="332">
        <f>US_Others!F130+US_Others!K130+US_Others!Q130</f>
        <v>5.6467667428551269E-4</v>
      </c>
      <c r="K125" s="332">
        <f>US_Others!G130+US_Others!L130+US_Others!R130</f>
        <v>5.6036616532150125E-5</v>
      </c>
      <c r="L125" s="332">
        <f>US_Others!Z130+US_Others!AB130</f>
        <v>0</v>
      </c>
      <c r="M125" s="332">
        <f>US_Others!AA130+US_Others!AC130</f>
        <v>0</v>
      </c>
      <c r="N125" s="332">
        <f>US_Others!AD130</f>
        <v>0</v>
      </c>
      <c r="O125" s="332">
        <f>US_Others!AE130</f>
        <v>0</v>
      </c>
      <c r="P125" s="332">
        <f>SUM(US_Others!AG130:AI130)</f>
        <v>0</v>
      </c>
      <c r="Q125" s="332">
        <f>US_Others!AL130</f>
        <v>0</v>
      </c>
      <c r="R125" s="332"/>
      <c r="S125" s="334">
        <f t="shared" si="1"/>
        <v>200.72917205633115</v>
      </c>
      <c r="T125" s="334">
        <f>D125*1000/Spec!I$6</f>
        <v>4.5857970149180503E-3</v>
      </c>
      <c r="U125" s="334">
        <f>E125*1000/Spec!I$7</f>
        <v>5.0821999173468718E-4</v>
      </c>
      <c r="V125" s="334">
        <f>F125*1000/Spec!I$8</f>
        <v>0</v>
      </c>
      <c r="W125" s="334">
        <f>G125*1000/Spec!I$9</f>
        <v>6.3859392059430317E-5</v>
      </c>
      <c r="X125" s="334">
        <f>H125*1000/Spec!I$10</f>
        <v>2.0197813431368394E-4</v>
      </c>
      <c r="Y125" s="334">
        <f>I125*1000/Spec!I$11</f>
        <v>2.2848711851194076E-3</v>
      </c>
      <c r="Z125" s="334">
        <f>J125*1000/Spec!I$12</f>
        <v>1.2632587791622208E-4</v>
      </c>
      <c r="AA125" s="334">
        <f>K125*1000/Spec!I$15</f>
        <v>5.712193326416934E-6</v>
      </c>
      <c r="AB125" s="334">
        <f>L125*1000/Spec!I$17</f>
        <v>0</v>
      </c>
      <c r="AC125" s="334">
        <f>M125*1000/Spec!I$18</f>
        <v>0</v>
      </c>
      <c r="AD125" s="335">
        <f>N125*1000/Spec!I$25</f>
        <v>0</v>
      </c>
      <c r="AE125" s="335">
        <f>O125*1000/Spec!I$26</f>
        <v>0</v>
      </c>
      <c r="AF125" s="334">
        <f>P125*1000/Spec!I$21</f>
        <v>0</v>
      </c>
      <c r="AG125" s="334">
        <f>Q125*1000/Spec!I$22</f>
        <v>0</v>
      </c>
      <c r="AI125" s="432">
        <f>S125/'2007output'!$D123</f>
        <v>5.8853950306167165E-3</v>
      </c>
      <c r="AJ125" s="432">
        <f>T125/'2007output'!$D123</f>
        <v>1.3445592729013803E-7</v>
      </c>
      <c r="AK125" s="432">
        <f>U125/'2007output'!$D123</f>
        <v>1.4901049923007721E-8</v>
      </c>
      <c r="AL125" s="433">
        <f>V125/'2007output'!$D123</f>
        <v>0</v>
      </c>
      <c r="AM125" s="433">
        <f>W125/'2007output'!$D123</f>
        <v>1.872362371819595E-9</v>
      </c>
      <c r="AN125" s="433">
        <f>X125/'2007output'!$D123</f>
        <v>5.9220147017265498E-9</v>
      </c>
      <c r="AO125" s="433">
        <f>Y125/'2007output'!$D123</f>
        <v>6.6992601925978752E-8</v>
      </c>
      <c r="AP125" s="433">
        <f>Z125/'2007output'!$D123</f>
        <v>3.7038846247907771E-9</v>
      </c>
      <c r="AQ125" s="433">
        <f>AA125/'2007output'!$D123</f>
        <v>1.6748195527744092E-10</v>
      </c>
      <c r="AR125" s="433">
        <f>AB125/'2007output'!$D123</f>
        <v>0</v>
      </c>
      <c r="AS125" s="433">
        <f>AC125/'2007output'!$D123</f>
        <v>0</v>
      </c>
      <c r="AT125" s="433">
        <f>AD125/'2007output'!$D123</f>
        <v>0</v>
      </c>
      <c r="AU125" s="433">
        <f>AE125/'2007output'!$D123</f>
        <v>0</v>
      </c>
      <c r="AV125" s="433">
        <f>AF125/'2007output'!$D123</f>
        <v>0</v>
      </c>
      <c r="AW125" s="433">
        <f>AG125/'2007output'!$D123</f>
        <v>0</v>
      </c>
      <c r="AY125" s="370">
        <f>IFERROR(IF(SUMPRODUCT(US_CO2!C128:AX128/SUM(US_CO2!C128:AX128),US_CO2!C$6:AX$6)&gt;3.5,4,IF(SUMPRODUCT(US_CO2!C128:AX128/SUM(US_CO2!C128:AX128),US_CO2!C$6:AX$6)&gt;2.5,3,2)),"")</f>
        <v>4</v>
      </c>
      <c r="AZ125" s="370">
        <f>IFERROR(IF(SUMPRODUCT(US_CH4!C128:AC128/SUM(US_CH4!C128:AC128),US_CH4!C$6:AC$6)&gt;3.5,4,IF(SUMPRODUCT(US_CH4!C128:AC128/SUM(US_CH4!C128:AC128),US_CH4!C$6:AC$6)&gt;2.5,3,2)),"")</f>
        <v>4</v>
      </c>
      <c r="BA125" s="223">
        <f>IFERROR(IF(SUMPRODUCT(US_N2O!C128:AA128/SUM(US_N2O!C128:AA128),US_N2O!C$6:AA$6)&gt;3.5,4,IF(SUMPRODUCT(US_N2O!C128:AA128/SUM(US_N2O!C128:AA128),US_N2O!C$6:AA$6)&gt;2.5,3,2)),"")</f>
        <v>4</v>
      </c>
      <c r="BB125" s="223" t="str">
        <f>IFERROR(IF(SUMPRODUCT(US_Others!U130:V130/SUM(US_Others!U130:V130),US_Others!U$8:V$8)&gt;3.5,4,IF(SUMPRODUCT(US_Others!U130:V130/SUM(US_Others!U130:V130),US_Others!U$8:V$8)&gt;2.5,3,2)),"")</f>
        <v/>
      </c>
      <c r="BC125" s="223">
        <f>IFERROR(IF((US_Others!C130*US_Others!C$8/SUM(US_Others!C130,US_Others!H130,US_Others!N130)+ US_Others!H130*US_Others!H$8/SUM(US_Others!C130,US_Others!H130,US_Others!N130)+US_Others!N130*US_Others!N$8/SUM(US_Others!C130,US_Others!H130,US_Others!N130))&gt;3.5,4,IF((US_Others!C130*US_Others!C$8/SUM(US_Others!C130,US_Others!H130,US_Others!N130)+ US_Others!H130*US_Others!H$8/SUM(US_Others!C130,US_Others!H130,US_Others!N130)+US_Others!N130*US_Others!N$8/SUM(US_Others!C130,US_Others!H130,US_Others!N130))&gt;2.5,3,2)),"")</f>
        <v>4</v>
      </c>
      <c r="BD125" s="223">
        <f>IFERROR(IF((US_Others!D130*US_Others!D$8/SUM(US_Others!D130,US_Others!I130,US_Others!O130)+US_Others!I130*US_Others!I$8/SUM(US_Others!D130,US_Others!I130,US_Others!O130)+US_Others!O130*US_Others!O$8/SUM(US_Others!D130,US_Others!I130,US_Others!O130))&gt;3.5,4,IF((US_Others!D130*US_Others!D$8/SUM(US_Others!D130,US_Others!I130,US_Others!O130)+US_Others!I130*US_Others!I$8/SUM(US_Others!D130,US_Others!I130,US_Others!O130)+US_Others!O130*US_Others!O$8/SUM(US_Others!D130,US_Others!I130,US_Others!O130))&gt;2.5,3,2)),"")</f>
        <v>4</v>
      </c>
      <c r="BE125" s="223">
        <f>IFERROR(IF((US_Others!E130*US_Others!E$8/SUM(US_Others!E130,US_Others!J130,US_Others!P130,US_Others!W130)+US_Others!J130*US_Others!J$8/SUM(US_Others!E130,US_Others!J130,US_Others!P130,US_Others!W130)+US_Others!P130*US_Others!P$8/SUM(US_Others!E130,US_Others!J130,US_Others!P130,US_Others!W130)+US_Others!W130*US_Others!W$8/SUM(US_Others!E130,US_Others!J130,US_Others!P130,US_Others!W130))&gt;3.5,4,IF((US_Others!E130*US_Others!E$8/SUM(US_Others!E130,US_Others!J130,US_Others!P130,US_Others!W130)+US_Others!J130*US_Others!J$8/SUM(US_Others!E130,US_Others!J130,US_Others!P130,US_Others!W130)+US_Others!P130*US_Others!P$8/SUM(US_Others!E130,US_Others!J130,US_Others!P130,US_Others!W130)+US_Others!W130*US_Others!W$8/SUM(US_Others!E130,US_Others!J130,US_Others!P130,US_Others!W130))&gt;2.5,3,2)),"")</f>
        <v>4</v>
      </c>
      <c r="BF125" s="223">
        <f>IFERROR(IF((US_Others!F130*US_Others!F$8/SUM(US_Others!F130,US_Others!K130,US_Others!Q130)+US_Others!K130*US_Others!K$8/SUM(US_Others!F130,US_Others!K130,US_Others!Q130)+US_Others!Q130*US_Others!Q$8/SUM(US_Others!F130,US_Others!K130,US_Others!Q130))&gt;3.5,4,IF((US_Others!F130*US_Others!F$8/SUM(US_Others!F130,US_Others!K130,US_Others!Q130)+US_Others!K130*US_Others!K$8/SUM(US_Others!F130,US_Others!K130,US_Others!Q130)+US_Others!Q130*US_Others!Q$8/SUM(US_Others!F130,US_Others!K130,US_Others!Q130))&gt;2.5,3,2)),"")</f>
        <v>4</v>
      </c>
      <c r="BG125" s="223">
        <f>IFERROR(IF((US_Others!G130*US_Others!G$8/SUM(US_Others!G130,US_Others!L130,US_Others!R130)+US_Others!L130*US_Others!L$8/SUM(US_Others!G130,US_Others!L130,US_Others!R130)+US_Others!R130*US_Others!R$8/SUM(US_Others!G130,US_Others!L130,US_Others!R130))&gt;3.5,4,IF((US_Others!G130*US_Others!G$8/SUM(US_Others!G130,US_Others!L130,US_Others!R130)+US_Others!L130*US_Others!L$8/SUM(US_Others!G130,US_Others!L130,US_Others!R130)+US_Others!R130*US_Others!R$8/SUM(US_Others!G130,US_Others!L130,US_Others!R130))&gt;2.5,3,2)),"")</f>
        <v>4</v>
      </c>
      <c r="BH125" s="219" t="str">
        <f>IFERROR(IF((US_Others!Z130*US_Others!Z$8/SUM(US_Others!Z130,US_Others!AB130)+US_Others!AB130*US_Others!AB$8/SUM(US_Others!Z130,US_Others!AB130))&gt;3.5,4,IF((US_Others!Z130*US_Others!Z$8/SUM(US_Others!Z130,US_Others!AB130)+US_Others!AB130*US_Others!AB$8/SUM(US_Others!Z130,US_Others!AB130))&gt;2.5,3,2)),"")</f>
        <v/>
      </c>
      <c r="BI125" s="219" t="str">
        <f>IFERROR(IF((US_Others!AA130*US_Others!AA$8/SUM(US_Others!AA130,US_Others!AC130)+US_Others!AC130*US_Others!AC$8/SUM(US_Others!AA130,US_Others!AC130))&gt;3.5,4,IF((US_Others!AA130*US_Others!AA$8/SUM(US_Others!AA130,US_Others!AC130)+US_Others!AC130*US_Others!AC$8/SUM(US_Others!AA130,US_Others!AC130))&gt;2.5,3,2)),"")</f>
        <v/>
      </c>
      <c r="BJ125" s="219" t="str">
        <f>IFERROR(US_Others!AD130*US_Others!AD$8/US_Others!AD130,"")</f>
        <v/>
      </c>
      <c r="BK125" s="74" t="str">
        <f>IFERROR(US_Others!AE130*US_Others!AE$8/US_Others!AE130,"")</f>
        <v/>
      </c>
      <c r="BL125" s="219" t="str">
        <f>IFERROR(IF(SUMPRODUCT(US_Others!AG130:AI130/SUM(US_Others!AG130:AI130),US_Others!AG$8:AI$8)&gt;3.5,4,IF(SUMPRODUCT(US_Others!AG130:AI130/SUM(US_Others!AG130:AI130),US_Others!AG$8:AI$8)&gt;2.5,3,2)),"")</f>
        <v/>
      </c>
      <c r="BM125" s="219" t="str">
        <f>IFERROR(US_Others!AL130*US_Others!AL$8/US_Others!AL130,"")</f>
        <v/>
      </c>
    </row>
    <row r="126" spans="1:65">
      <c r="A126" s="200" t="s">
        <v>256</v>
      </c>
      <c r="B126" s="332">
        <v>334413</v>
      </c>
      <c r="C126" s="333">
        <f>SUM(US_CO2!C129:AX129)</f>
        <v>1.2763984076782757</v>
      </c>
      <c r="D126" s="333">
        <f>SUM(US_CH4!C129:AC129)</f>
        <v>7.4897904208423018E-4</v>
      </c>
      <c r="E126" s="333">
        <f>SUM(US_N2O!C129:AA129)</f>
        <v>0.20113236062712575</v>
      </c>
      <c r="F126" s="332">
        <f>US_Others!V131+US_Others!U131</f>
        <v>0.2</v>
      </c>
      <c r="G126" s="332">
        <f>US_Others!C131+US_Others!H131+US_Others!N131</f>
        <v>1.0776272410028867E-5</v>
      </c>
      <c r="H126" s="332">
        <f>US_Others!D131+US_Others!I131+US_Others!O131</f>
        <v>1.7673086752447345E-4</v>
      </c>
      <c r="I126" s="332">
        <f>US_Others!E131+US_Others!J131+US_Others!P131+US_Others!W131</f>
        <v>8.1684144868018817E-4</v>
      </c>
      <c r="J126" s="332">
        <f>US_Others!F131+US_Others!K131+US_Others!Q131</f>
        <v>1.4116916857137817E-4</v>
      </c>
      <c r="K126" s="332">
        <f>US_Others!G131+US_Others!L131+US_Others!R131</f>
        <v>1.4009154133037531E-5</v>
      </c>
      <c r="L126" s="332">
        <f>US_Others!Z131+US_Others!AB131</f>
        <v>1.2</v>
      </c>
      <c r="M126" s="332">
        <f>US_Others!AA131+US_Others!AC131</f>
        <v>2</v>
      </c>
      <c r="N126" s="332">
        <f>US_Others!AD131</f>
        <v>0.1</v>
      </c>
      <c r="O126" s="332">
        <f>US_Others!AE131</f>
        <v>0.1</v>
      </c>
      <c r="P126" s="332">
        <f>SUM(US_Others!AG131:AI131)</f>
        <v>0.5</v>
      </c>
      <c r="Q126" s="332">
        <f>US_Others!AL131</f>
        <v>0.6</v>
      </c>
      <c r="R126" s="332"/>
      <c r="S126" s="334">
        <f t="shared" si="1"/>
        <v>1276.3984076782758</v>
      </c>
      <c r="T126" s="334">
        <f>D126*1000/Spec!I$6</f>
        <v>2.9959161683369206E-2</v>
      </c>
      <c r="U126" s="334">
        <f>E126*1000/Spec!I$7</f>
        <v>0.67494080747357643</v>
      </c>
      <c r="V126" s="334">
        <f>F126*1000/Spec!I$8</f>
        <v>1.3513513513513514E-2</v>
      </c>
      <c r="W126" s="334">
        <f>G126*1000/Spec!I$9</f>
        <v>1.5964848014857579E-5</v>
      </c>
      <c r="X126" s="334">
        <f>H126*1000/Spec!I$10</f>
        <v>5.0494533578420984E-5</v>
      </c>
      <c r="Y126" s="334">
        <f>I126*1000/Spec!I$11</f>
        <v>5.712177962798519E-4</v>
      </c>
      <c r="Z126" s="334">
        <f>J126*1000/Spec!I$12</f>
        <v>3.158146947905552E-5</v>
      </c>
      <c r="AA126" s="334">
        <f>K126*1000/Spec!I$15</f>
        <v>1.4280483316042335E-6</v>
      </c>
      <c r="AB126" s="334">
        <f>L126*1000/Spec!I$17</f>
        <v>0.16238159675236807</v>
      </c>
      <c r="AC126" s="334">
        <f>M126*1000/Spec!I$18</f>
        <v>0.16393442622950818</v>
      </c>
      <c r="AD126" s="335">
        <f>N126*1000/Spec!I$25</f>
        <v>1.1325028312570781E-2</v>
      </c>
      <c r="AE126" s="335">
        <f>O126*1000/Spec!I$26</f>
        <v>9.7087378640776691E-3</v>
      </c>
      <c r="AF126" s="334">
        <f>P126*1000/Spec!I$21</f>
        <v>2.1929824561403508E-2</v>
      </c>
      <c r="AG126" s="334">
        <f>Q126*1000/Spec!I$22</f>
        <v>3.4883720930232558E-2</v>
      </c>
      <c r="AI126" s="432">
        <f>S126/'2007output'!$D124</f>
        <v>2.323059939148529E-2</v>
      </c>
      <c r="AJ126" s="432">
        <f>T126/'2007output'!$D124</f>
        <v>5.4526022516514254E-7</v>
      </c>
      <c r="AK126" s="432">
        <f>U126/'2007output'!$D124</f>
        <v>1.2284001152825251E-5</v>
      </c>
      <c r="AL126" s="433">
        <f>V126/'2007output'!$D124</f>
        <v>2.4594751679052748E-7</v>
      </c>
      <c r="AM126" s="433">
        <f>W126/'2007output'!$D124</f>
        <v>2.9056208966423786E-10</v>
      </c>
      <c r="AN126" s="433">
        <f>X126/'2007output'!$D124</f>
        <v>9.1900638073803258E-10</v>
      </c>
      <c r="AO126" s="433">
        <f>Y126/'2007output'!$D124</f>
        <v>1.0396230292077436E-8</v>
      </c>
      <c r="AP126" s="433">
        <f>Z126/'2007output'!$D124</f>
        <v>5.7478641562774581E-10</v>
      </c>
      <c r="AQ126" s="433">
        <f>AA126/'2007output'!$D124</f>
        <v>2.5990645635103855E-11</v>
      </c>
      <c r="AR126" s="433">
        <f>AB126/'2007output'!$D124</f>
        <v>2.9553639365357023E-6</v>
      </c>
      <c r="AS126" s="433">
        <f>AC126/'2007output'!$D124</f>
        <v>2.9836256135244313E-6</v>
      </c>
      <c r="AT126" s="433">
        <f>AD126/'2007output'!$D124</f>
        <v>2.061168317383809E-7</v>
      </c>
      <c r="AU126" s="433">
        <f>AE126/'2007output'!$D124</f>
        <v>1.7670015769416537E-7</v>
      </c>
      <c r="AV126" s="433">
        <f>AF126/'2007output'!$D124</f>
        <v>3.9912535619515421E-7</v>
      </c>
      <c r="AW126" s="433">
        <f>AG126/'2007output'!$D124</f>
        <v>6.348877759011291E-7</v>
      </c>
      <c r="AY126" s="370">
        <f>IFERROR(IF(SUMPRODUCT(US_CO2!C129:AX129/SUM(US_CO2!C129:AX129),US_CO2!C$6:AX$6)&gt;3.5,4,IF(SUMPRODUCT(US_CO2!C129:AX129/SUM(US_CO2!C129:AX129),US_CO2!C$6:AX$6)&gt;2.5,3,2)),"")</f>
        <v>4</v>
      </c>
      <c r="AZ126" s="370">
        <f>IFERROR(IF(SUMPRODUCT(US_CH4!C129:AC129/SUM(US_CH4!C129:AC129),US_CH4!C$6:AC$6)&gt;3.5,4,IF(SUMPRODUCT(US_CH4!C129:AC129/SUM(US_CH4!C129:AC129),US_CH4!C$6:AC$6)&gt;2.5,3,2)),"")</f>
        <v>4</v>
      </c>
      <c r="BA126" s="223">
        <f>IFERROR(IF(SUMPRODUCT(US_N2O!C129:AA129/SUM(US_N2O!C129:AA129),US_N2O!C$6:AA$6)&gt;3.5,4,IF(SUMPRODUCT(US_N2O!C129:AA129/SUM(US_N2O!C129:AA129),US_N2O!C$6:AA$6)&gt;2.5,3,2)),"")</f>
        <v>2</v>
      </c>
      <c r="BB126" s="223">
        <f>IFERROR(IF(SUMPRODUCT(US_Others!U131:V131/SUM(US_Others!U131:V131),US_Others!U$8:V$8)&gt;3.5,4,IF(SUMPRODUCT(US_Others!U131:V131/SUM(US_Others!U131:V131),US_Others!U$8:V$8)&gt;2.5,3,2)),"")</f>
        <v>2</v>
      </c>
      <c r="BC126" s="223">
        <f>IFERROR(IF((US_Others!C131*US_Others!C$8/SUM(US_Others!C131,US_Others!H131,US_Others!N131)+ US_Others!H131*US_Others!H$8/SUM(US_Others!C131,US_Others!H131,US_Others!N131)+US_Others!N131*US_Others!N$8/SUM(US_Others!C131,US_Others!H131,US_Others!N131))&gt;3.5,4,IF((US_Others!C131*US_Others!C$8/SUM(US_Others!C131,US_Others!H131,US_Others!N131)+ US_Others!H131*US_Others!H$8/SUM(US_Others!C131,US_Others!H131,US_Others!N131)+US_Others!N131*US_Others!N$8/SUM(US_Others!C131,US_Others!H131,US_Others!N131))&gt;2.5,3,2)),"")</f>
        <v>4</v>
      </c>
      <c r="BD126" s="223">
        <f>IFERROR(IF((US_Others!D131*US_Others!D$8/SUM(US_Others!D131,US_Others!I131,US_Others!O131)+US_Others!I131*US_Others!I$8/SUM(US_Others!D131,US_Others!I131,US_Others!O131)+US_Others!O131*US_Others!O$8/SUM(US_Others!D131,US_Others!I131,US_Others!O131))&gt;3.5,4,IF((US_Others!D131*US_Others!D$8/SUM(US_Others!D131,US_Others!I131,US_Others!O131)+US_Others!I131*US_Others!I$8/SUM(US_Others!D131,US_Others!I131,US_Others!O131)+US_Others!O131*US_Others!O$8/SUM(US_Others!D131,US_Others!I131,US_Others!O131))&gt;2.5,3,2)),"")</f>
        <v>4</v>
      </c>
      <c r="BE126" s="223">
        <f>IFERROR(IF((US_Others!E131*US_Others!E$8/SUM(US_Others!E131,US_Others!J131,US_Others!P131,US_Others!W131)+US_Others!J131*US_Others!J$8/SUM(US_Others!E131,US_Others!J131,US_Others!P131,US_Others!W131)+US_Others!P131*US_Others!P$8/SUM(US_Others!E131,US_Others!J131,US_Others!P131,US_Others!W131)+US_Others!W131*US_Others!W$8/SUM(US_Others!E131,US_Others!J131,US_Others!P131,US_Others!W131))&gt;3.5,4,IF((US_Others!E131*US_Others!E$8/SUM(US_Others!E131,US_Others!J131,US_Others!P131,US_Others!W131)+US_Others!J131*US_Others!J$8/SUM(US_Others!E131,US_Others!J131,US_Others!P131,US_Others!W131)+US_Others!P131*US_Others!P$8/SUM(US_Others!E131,US_Others!J131,US_Others!P131,US_Others!W131)+US_Others!W131*US_Others!W$8/SUM(US_Others!E131,US_Others!J131,US_Others!P131,US_Others!W131))&gt;2.5,3,2)),"")</f>
        <v>4</v>
      </c>
      <c r="BF126" s="223">
        <f>IFERROR(IF((US_Others!F131*US_Others!F$8/SUM(US_Others!F131,US_Others!K131,US_Others!Q131)+US_Others!K131*US_Others!K$8/SUM(US_Others!F131,US_Others!K131,US_Others!Q131)+US_Others!Q131*US_Others!Q$8/SUM(US_Others!F131,US_Others!K131,US_Others!Q131))&gt;3.5,4,IF((US_Others!F131*US_Others!F$8/SUM(US_Others!F131,US_Others!K131,US_Others!Q131)+US_Others!K131*US_Others!K$8/SUM(US_Others!F131,US_Others!K131,US_Others!Q131)+US_Others!Q131*US_Others!Q$8/SUM(US_Others!F131,US_Others!K131,US_Others!Q131))&gt;2.5,3,2)),"")</f>
        <v>4</v>
      </c>
      <c r="BG126" s="223">
        <f>IFERROR(IF((US_Others!G131*US_Others!G$8/SUM(US_Others!G131,US_Others!L131,US_Others!R131)+US_Others!L131*US_Others!L$8/SUM(US_Others!G131,US_Others!L131,US_Others!R131)+US_Others!R131*US_Others!R$8/SUM(US_Others!G131,US_Others!L131,US_Others!R131))&gt;3.5,4,IF((US_Others!G131*US_Others!G$8/SUM(US_Others!G131,US_Others!L131,US_Others!R131)+US_Others!L131*US_Others!L$8/SUM(US_Others!G131,US_Others!L131,US_Others!R131)+US_Others!R131*US_Others!R$8/SUM(US_Others!G131,US_Others!L131,US_Others!R131))&gt;2.5,3,2)),"")</f>
        <v>4</v>
      </c>
      <c r="BH126" s="219">
        <f>IFERROR(IF((US_Others!Z131*US_Others!Z$8/SUM(US_Others!Z131,US_Others!AB131)+US_Others!AB131*US_Others!AB$8/SUM(US_Others!Z131,US_Others!AB131))&gt;3.5,4,IF((US_Others!Z131*US_Others!Z$8/SUM(US_Others!Z131,US_Others!AB131)+US_Others!AB131*US_Others!AB$8/SUM(US_Others!Z131,US_Others!AB131))&gt;2.5,3,2)),"")</f>
        <v>2</v>
      </c>
      <c r="BI126" s="219">
        <f>IFERROR(IF((US_Others!AA131*US_Others!AA$8/SUM(US_Others!AA131,US_Others!AC131)+US_Others!AC131*US_Others!AC$8/SUM(US_Others!AA131,US_Others!AC131))&gt;3.5,4,IF((US_Others!AA131*US_Others!AA$8/SUM(US_Others!AA131,US_Others!AC131)+US_Others!AC131*US_Others!AC$8/SUM(US_Others!AA131,US_Others!AC131))&gt;2.5,3,2)),"")</f>
        <v>2</v>
      </c>
      <c r="BJ126" s="219">
        <f>IFERROR(US_Others!AD131*US_Others!AD$8/US_Others!AD131,"")</f>
        <v>2</v>
      </c>
      <c r="BK126" s="74">
        <f>IFERROR(US_Others!AE131*US_Others!AE$8/US_Others!AE131,"")</f>
        <v>2</v>
      </c>
      <c r="BL126" s="219">
        <f>IFERROR(IF(SUMPRODUCT(US_Others!AG131:AI131/SUM(US_Others!AG131:AI131),US_Others!AG$8:AI$8)&gt;3.5,4,IF(SUMPRODUCT(US_Others!AG131:AI131/SUM(US_Others!AG131:AI131),US_Others!AG$8:AI$8)&gt;2.5,3,2)),"")</f>
        <v>2</v>
      </c>
      <c r="BM126" s="219">
        <f>IFERROR(US_Others!AL131*US_Others!AL$8/US_Others!AL131,"")</f>
        <v>2</v>
      </c>
    </row>
    <row r="127" spans="1:65">
      <c r="A127" s="200" t="s">
        <v>257</v>
      </c>
      <c r="B127" s="332">
        <v>334418</v>
      </c>
      <c r="C127" s="333">
        <f>SUM(US_CO2!C130:AX130)</f>
        <v>0.108505283153311</v>
      </c>
      <c r="D127" s="333">
        <f>SUM(US_CH4!C130:AC130)</f>
        <v>6.1418303774216272E-5</v>
      </c>
      <c r="E127" s="333">
        <f>SUM(US_N2O!C130:AA130)</f>
        <v>7.9820619856209036E-5</v>
      </c>
      <c r="F127" s="332">
        <f>US_Others!V132+US_Others!U132</f>
        <v>0</v>
      </c>
      <c r="G127" s="332">
        <f>US_Others!C132+US_Others!H132+US_Others!N132</f>
        <v>5.3881362050144335E-5</v>
      </c>
      <c r="H127" s="332">
        <f>US_Others!D132+US_Others!I132+US_Others!O132</f>
        <v>8.8365433762236723E-4</v>
      </c>
      <c r="I127" s="332">
        <f>US_Others!E132+US_Others!J132+US_Others!P132+US_Others!W132</f>
        <v>4.0842072434009403E-3</v>
      </c>
      <c r="J127" s="332">
        <f>US_Others!F132+US_Others!K132+US_Others!Q132</f>
        <v>7.0584584285689081E-4</v>
      </c>
      <c r="K127" s="332">
        <f>US_Others!G132+US_Others!L132+US_Others!R132</f>
        <v>7.0045770665187656E-5</v>
      </c>
      <c r="L127" s="332">
        <f>US_Others!Z132+US_Others!AB132</f>
        <v>0</v>
      </c>
      <c r="M127" s="332">
        <f>US_Others!AA132+US_Others!AC132</f>
        <v>0</v>
      </c>
      <c r="N127" s="332">
        <f>US_Others!AD132</f>
        <v>0</v>
      </c>
      <c r="O127" s="332">
        <f>US_Others!AE132</f>
        <v>0</v>
      </c>
      <c r="P127" s="332">
        <f>SUM(US_Others!AG132:AI132)</f>
        <v>0</v>
      </c>
      <c r="Q127" s="332">
        <f>US_Others!AL132</f>
        <v>0</v>
      </c>
      <c r="R127" s="332"/>
      <c r="S127" s="334">
        <f t="shared" si="1"/>
        <v>108.505283153311</v>
      </c>
      <c r="T127" s="334">
        <f>D127*1000/Spec!I$6</f>
        <v>2.4567321509686509E-3</v>
      </c>
      <c r="U127" s="334">
        <f>E127*1000/Spec!I$7</f>
        <v>2.6785442904768132E-4</v>
      </c>
      <c r="V127" s="334">
        <f>F127*1000/Spec!I$8</f>
        <v>0</v>
      </c>
      <c r="W127" s="334">
        <f>G127*1000/Spec!I$9</f>
        <v>7.982424007428791E-5</v>
      </c>
      <c r="X127" s="334">
        <f>H127*1000/Spec!I$10</f>
        <v>2.5247266789210491E-4</v>
      </c>
      <c r="Y127" s="334">
        <f>I127*1000/Spec!I$11</f>
        <v>2.8560889813992589E-3</v>
      </c>
      <c r="Z127" s="334">
        <f>J127*1000/Spec!I$12</f>
        <v>1.5790734739527757E-4</v>
      </c>
      <c r="AA127" s="334">
        <f>K127*1000/Spec!I$15</f>
        <v>7.1402416580211682E-6</v>
      </c>
      <c r="AB127" s="334">
        <f>L127*1000/Spec!I$17</f>
        <v>0</v>
      </c>
      <c r="AC127" s="334">
        <f>M127*1000/Spec!I$18</f>
        <v>0</v>
      </c>
      <c r="AD127" s="335">
        <f>N127*1000/Spec!I$25</f>
        <v>0</v>
      </c>
      <c r="AE127" s="335">
        <f>O127*1000/Spec!I$26</f>
        <v>0</v>
      </c>
      <c r="AF127" s="334">
        <f>P127*1000/Spec!I$21</f>
        <v>0</v>
      </c>
      <c r="AG127" s="334">
        <f>Q127*1000/Spec!I$22</f>
        <v>0</v>
      </c>
      <c r="AI127" s="432">
        <f>S127/'2007output'!$D125</f>
        <v>4.6679592602283729E-3</v>
      </c>
      <c r="AJ127" s="432">
        <f>T127/'2007output'!$D125</f>
        <v>1.0569002043717485E-7</v>
      </c>
      <c r="AK127" s="432">
        <f>U127/'2007output'!$D125</f>
        <v>1.1523250537945389E-8</v>
      </c>
      <c r="AL127" s="433">
        <f>V127/'2007output'!$D125</f>
        <v>0</v>
      </c>
      <c r="AM127" s="433">
        <f>W127/'2007output'!$D125</f>
        <v>3.4340844041573729E-9</v>
      </c>
      <c r="AN127" s="433">
        <f>X127/'2007output'!$D125</f>
        <v>1.0861518386863462E-8</v>
      </c>
      <c r="AO127" s="433">
        <f>Y127/'2007output'!$D125</f>
        <v>1.2287057939770065E-7</v>
      </c>
      <c r="AP127" s="433">
        <f>Z127/'2007output'!$D125</f>
        <v>6.7932642827207081E-9</v>
      </c>
      <c r="AQ127" s="433">
        <f>AA127/'2007output'!$D125</f>
        <v>3.0717727468380176E-10</v>
      </c>
      <c r="AR127" s="433">
        <f>AB127/'2007output'!$D125</f>
        <v>0</v>
      </c>
      <c r="AS127" s="433">
        <f>AC127/'2007output'!$D125</f>
        <v>0</v>
      </c>
      <c r="AT127" s="433">
        <f>AD127/'2007output'!$D125</f>
        <v>0</v>
      </c>
      <c r="AU127" s="433">
        <f>AE127/'2007output'!$D125</f>
        <v>0</v>
      </c>
      <c r="AV127" s="433">
        <f>AF127/'2007output'!$D125</f>
        <v>0</v>
      </c>
      <c r="AW127" s="433">
        <f>AG127/'2007output'!$D125</f>
        <v>0</v>
      </c>
      <c r="AY127" s="370">
        <f>IFERROR(IF(SUMPRODUCT(US_CO2!C130:AX130/SUM(US_CO2!C130:AX130),US_CO2!C$6:AX$6)&gt;3.5,4,IF(SUMPRODUCT(US_CO2!C130:AX130/SUM(US_CO2!C130:AX130),US_CO2!C$6:AX$6)&gt;2.5,3,2)),"")</f>
        <v>4</v>
      </c>
      <c r="AZ127" s="370">
        <f>IFERROR(IF(SUMPRODUCT(US_CH4!C130:AC130/SUM(US_CH4!C130:AC130),US_CH4!C$6:AC$6)&gt;3.5,4,IF(SUMPRODUCT(US_CH4!C130:AC130/SUM(US_CH4!C130:AC130),US_CH4!C$6:AC$6)&gt;2.5,3,2)),"")</f>
        <v>4</v>
      </c>
      <c r="BA127" s="223">
        <f>IFERROR(IF(SUMPRODUCT(US_N2O!C130:AA130/SUM(US_N2O!C130:AA130),US_N2O!C$6:AA$6)&gt;3.5,4,IF(SUMPRODUCT(US_N2O!C130:AA130/SUM(US_N2O!C130:AA130),US_N2O!C$6:AA$6)&gt;2.5,3,2)),"")</f>
        <v>4</v>
      </c>
      <c r="BB127" s="223" t="str">
        <f>IFERROR(IF(SUMPRODUCT(US_Others!U132:V132/SUM(US_Others!U132:V132),US_Others!U$8:V$8)&gt;3.5,4,IF(SUMPRODUCT(US_Others!U132:V132/SUM(US_Others!U132:V132),US_Others!U$8:V$8)&gt;2.5,3,2)),"")</f>
        <v/>
      </c>
      <c r="BC127" s="223">
        <f>IFERROR(IF((US_Others!C132*US_Others!C$8/SUM(US_Others!C132,US_Others!H132,US_Others!N132)+ US_Others!H132*US_Others!H$8/SUM(US_Others!C132,US_Others!H132,US_Others!N132)+US_Others!N132*US_Others!N$8/SUM(US_Others!C132,US_Others!H132,US_Others!N132))&gt;3.5,4,IF((US_Others!C132*US_Others!C$8/SUM(US_Others!C132,US_Others!H132,US_Others!N132)+ US_Others!H132*US_Others!H$8/SUM(US_Others!C132,US_Others!H132,US_Others!N132)+US_Others!N132*US_Others!N$8/SUM(US_Others!C132,US_Others!H132,US_Others!N132))&gt;2.5,3,2)),"")</f>
        <v>4</v>
      </c>
      <c r="BD127" s="223">
        <f>IFERROR(IF((US_Others!D132*US_Others!D$8/SUM(US_Others!D132,US_Others!I132,US_Others!O132)+US_Others!I132*US_Others!I$8/SUM(US_Others!D132,US_Others!I132,US_Others!O132)+US_Others!O132*US_Others!O$8/SUM(US_Others!D132,US_Others!I132,US_Others!O132))&gt;3.5,4,IF((US_Others!D132*US_Others!D$8/SUM(US_Others!D132,US_Others!I132,US_Others!O132)+US_Others!I132*US_Others!I$8/SUM(US_Others!D132,US_Others!I132,US_Others!O132)+US_Others!O132*US_Others!O$8/SUM(US_Others!D132,US_Others!I132,US_Others!O132))&gt;2.5,3,2)),"")</f>
        <v>4</v>
      </c>
      <c r="BE127" s="223">
        <f>IFERROR(IF((US_Others!E132*US_Others!E$8/SUM(US_Others!E132,US_Others!J132,US_Others!P132,US_Others!W132)+US_Others!J132*US_Others!J$8/SUM(US_Others!E132,US_Others!J132,US_Others!P132,US_Others!W132)+US_Others!P132*US_Others!P$8/SUM(US_Others!E132,US_Others!J132,US_Others!P132,US_Others!W132)+US_Others!W132*US_Others!W$8/SUM(US_Others!E132,US_Others!J132,US_Others!P132,US_Others!W132))&gt;3.5,4,IF((US_Others!E132*US_Others!E$8/SUM(US_Others!E132,US_Others!J132,US_Others!P132,US_Others!W132)+US_Others!J132*US_Others!J$8/SUM(US_Others!E132,US_Others!J132,US_Others!P132,US_Others!W132)+US_Others!P132*US_Others!P$8/SUM(US_Others!E132,US_Others!J132,US_Others!P132,US_Others!W132)+US_Others!W132*US_Others!W$8/SUM(US_Others!E132,US_Others!J132,US_Others!P132,US_Others!W132))&gt;2.5,3,2)),"")</f>
        <v>4</v>
      </c>
      <c r="BF127" s="223">
        <f>IFERROR(IF((US_Others!F132*US_Others!F$8/SUM(US_Others!F132,US_Others!K132,US_Others!Q132)+US_Others!K132*US_Others!K$8/SUM(US_Others!F132,US_Others!K132,US_Others!Q132)+US_Others!Q132*US_Others!Q$8/SUM(US_Others!F132,US_Others!K132,US_Others!Q132))&gt;3.5,4,IF((US_Others!F132*US_Others!F$8/SUM(US_Others!F132,US_Others!K132,US_Others!Q132)+US_Others!K132*US_Others!K$8/SUM(US_Others!F132,US_Others!K132,US_Others!Q132)+US_Others!Q132*US_Others!Q$8/SUM(US_Others!F132,US_Others!K132,US_Others!Q132))&gt;2.5,3,2)),"")</f>
        <v>4</v>
      </c>
      <c r="BG127" s="223">
        <f>IFERROR(IF((US_Others!G132*US_Others!G$8/SUM(US_Others!G132,US_Others!L132,US_Others!R132)+US_Others!L132*US_Others!L$8/SUM(US_Others!G132,US_Others!L132,US_Others!R132)+US_Others!R132*US_Others!R$8/SUM(US_Others!G132,US_Others!L132,US_Others!R132))&gt;3.5,4,IF((US_Others!G132*US_Others!G$8/SUM(US_Others!G132,US_Others!L132,US_Others!R132)+US_Others!L132*US_Others!L$8/SUM(US_Others!G132,US_Others!L132,US_Others!R132)+US_Others!R132*US_Others!R$8/SUM(US_Others!G132,US_Others!L132,US_Others!R132))&gt;2.5,3,2)),"")</f>
        <v>4</v>
      </c>
      <c r="BH127" s="219" t="str">
        <f>IFERROR(IF((US_Others!Z132*US_Others!Z$8/SUM(US_Others!Z132,US_Others!AB132)+US_Others!AB132*US_Others!AB$8/SUM(US_Others!Z132,US_Others!AB132))&gt;3.5,4,IF((US_Others!Z132*US_Others!Z$8/SUM(US_Others!Z132,US_Others!AB132)+US_Others!AB132*US_Others!AB$8/SUM(US_Others!Z132,US_Others!AB132))&gt;2.5,3,2)),"")</f>
        <v/>
      </c>
      <c r="BI127" s="219" t="str">
        <f>IFERROR(IF((US_Others!AA132*US_Others!AA$8/SUM(US_Others!AA132,US_Others!AC132)+US_Others!AC132*US_Others!AC$8/SUM(US_Others!AA132,US_Others!AC132))&gt;3.5,4,IF((US_Others!AA132*US_Others!AA$8/SUM(US_Others!AA132,US_Others!AC132)+US_Others!AC132*US_Others!AC$8/SUM(US_Others!AA132,US_Others!AC132))&gt;2.5,3,2)),"")</f>
        <v/>
      </c>
      <c r="BJ127" s="219" t="str">
        <f>IFERROR(US_Others!AD132*US_Others!AD$8/US_Others!AD132,"")</f>
        <v/>
      </c>
      <c r="BK127" s="74" t="str">
        <f>IFERROR(US_Others!AE132*US_Others!AE$8/US_Others!AE132,"")</f>
        <v/>
      </c>
      <c r="BL127" s="219" t="str">
        <f>IFERROR(IF(SUMPRODUCT(US_Others!AG132:AI132/SUM(US_Others!AG132:AI132),US_Others!AG$8:AI$8)&gt;3.5,4,IF(SUMPRODUCT(US_Others!AG132:AI132/SUM(US_Others!AG132:AI132),US_Others!AG$8:AI$8)&gt;2.5,3,2)),"")</f>
        <v/>
      </c>
      <c r="BM127" s="219" t="str">
        <f>IFERROR(US_Others!AL132*US_Others!AL$8/US_Others!AL132,"")</f>
        <v/>
      </c>
    </row>
    <row r="128" spans="1:65">
      <c r="A128" s="200" t="s">
        <v>258</v>
      </c>
      <c r="B128" s="332">
        <v>334510</v>
      </c>
      <c r="C128" s="333">
        <f>SUM(US_CO2!C131:AX131)</f>
        <v>7.5942494652729273E-2</v>
      </c>
      <c r="D128" s="333">
        <f>SUM(US_CH4!C131:AC131)</f>
        <v>4.5034939423253688E-5</v>
      </c>
      <c r="E128" s="333">
        <f>SUM(US_N2O!C131:AA131)</f>
        <v>6.3437255505246446E-5</v>
      </c>
      <c r="F128" s="332">
        <f>US_Others!V133+US_Others!U133</f>
        <v>0</v>
      </c>
      <c r="G128" s="332">
        <f>US_Others!C133+US_Others!H133+US_Others!N133</f>
        <v>1.8730329878775431E-5</v>
      </c>
      <c r="H128" s="332">
        <f>US_Others!D133+US_Others!I133+US_Others!O133</f>
        <v>3.0717741001191711E-4</v>
      </c>
      <c r="I128" s="332">
        <f>US_Others!E133+US_Others!J133+US_Others!P133+US_Others!W133</f>
        <v>1.4197590048111778E-3</v>
      </c>
      <c r="J128" s="332">
        <f>US_Others!F133+US_Others!K133+US_Others!Q133</f>
        <v>2.4536732141195816E-4</v>
      </c>
      <c r="K128" s="332">
        <f>US_Others!G133+US_Others!L133+US_Others!R133</f>
        <v>2.4349428842408067E-5</v>
      </c>
      <c r="L128" s="332">
        <f>US_Others!Z133+US_Others!AB133</f>
        <v>0</v>
      </c>
      <c r="M128" s="332">
        <f>US_Others!AA133+US_Others!AC133</f>
        <v>0</v>
      </c>
      <c r="N128" s="332">
        <f>US_Others!AD133</f>
        <v>0</v>
      </c>
      <c r="O128" s="332">
        <f>US_Others!AE133</f>
        <v>0</v>
      </c>
      <c r="P128" s="332">
        <f>SUM(US_Others!AG133:AI133)</f>
        <v>0</v>
      </c>
      <c r="Q128" s="332">
        <f>US_Others!AL133</f>
        <v>0</v>
      </c>
      <c r="R128" s="332"/>
      <c r="S128" s="334">
        <f t="shared" si="1"/>
        <v>75.942494652729266</v>
      </c>
      <c r="T128" s="334">
        <f>D128*1000/Spec!I$6</f>
        <v>1.8013975769301475E-3</v>
      </c>
      <c r="U128" s="334">
        <f>E128*1000/Spec!I$7</f>
        <v>2.1287669632633034E-4</v>
      </c>
      <c r="V128" s="334">
        <f>F128*1000/Spec!I$8</f>
        <v>0</v>
      </c>
      <c r="W128" s="334">
        <f>G128*1000/Spec!I$9</f>
        <v>2.7748636857445082E-5</v>
      </c>
      <c r="X128" s="334">
        <f>H128*1000/Spec!I$10</f>
        <v>8.7764974289119172E-5</v>
      </c>
      <c r="Y128" s="334">
        <f>I128*1000/Spec!I$11</f>
        <v>9.9283846490292151E-4</v>
      </c>
      <c r="Z128" s="334">
        <f>J128*1000/Spec!I$12</f>
        <v>5.4892018212966029E-5</v>
      </c>
      <c r="AA128" s="334">
        <f>K128*1000/Spec!I$15</f>
        <v>2.4821028381659598E-6</v>
      </c>
      <c r="AB128" s="334">
        <f>L128*1000/Spec!I$17</f>
        <v>0</v>
      </c>
      <c r="AC128" s="334">
        <f>M128*1000/Spec!I$18</f>
        <v>0</v>
      </c>
      <c r="AD128" s="335">
        <f>N128*1000/Spec!I$25</f>
        <v>0</v>
      </c>
      <c r="AE128" s="335">
        <f>O128*1000/Spec!I$26</f>
        <v>0</v>
      </c>
      <c r="AF128" s="334">
        <f>P128*1000/Spec!I$21</f>
        <v>0</v>
      </c>
      <c r="AG128" s="334">
        <f>Q128*1000/Spec!I$22</f>
        <v>0</v>
      </c>
      <c r="AI128" s="432">
        <f>S128/'2007output'!$D126</f>
        <v>3.0094333415567553E-3</v>
      </c>
      <c r="AJ128" s="432">
        <f>T128/'2007output'!$D126</f>
        <v>7.1385407527145364E-8</v>
      </c>
      <c r="AK128" s="432">
        <f>U128/'2007output'!$D126</f>
        <v>8.4358333301326082E-9</v>
      </c>
      <c r="AL128" s="433">
        <f>V128/'2007output'!$D126</f>
        <v>0</v>
      </c>
      <c r="AM128" s="433">
        <f>W128/'2007output'!$D126</f>
        <v>1.0996171948710767E-9</v>
      </c>
      <c r="AN128" s="433">
        <f>X128/'2007output'!$D126</f>
        <v>3.47793209920652E-9</v>
      </c>
      <c r="AO128" s="433">
        <f>Y128/'2007output'!$D126</f>
        <v>3.9343995647257791E-8</v>
      </c>
      <c r="AP128" s="433">
        <f>Z128/'2007output'!$D126</f>
        <v>2.1752494509278515E-9</v>
      </c>
      <c r="AQ128" s="433">
        <f>AA128/'2007output'!$D126</f>
        <v>9.8360253669660551E-11</v>
      </c>
      <c r="AR128" s="433">
        <f>AB128/'2007output'!$D126</f>
        <v>0</v>
      </c>
      <c r="AS128" s="433">
        <f>AC128/'2007output'!$D126</f>
        <v>0</v>
      </c>
      <c r="AT128" s="433">
        <f>AD128/'2007output'!$D126</f>
        <v>0</v>
      </c>
      <c r="AU128" s="433">
        <f>AE128/'2007output'!$D126</f>
        <v>0</v>
      </c>
      <c r="AV128" s="433">
        <f>AF128/'2007output'!$D126</f>
        <v>0</v>
      </c>
      <c r="AW128" s="433">
        <f>AG128/'2007output'!$D126</f>
        <v>0</v>
      </c>
      <c r="AY128" s="370">
        <f>IFERROR(IF(SUMPRODUCT(US_CO2!C131:AX131/SUM(US_CO2!C131:AX131),US_CO2!C$6:AX$6)&gt;3.5,4,IF(SUMPRODUCT(US_CO2!C131:AX131/SUM(US_CO2!C131:AX131),US_CO2!C$6:AX$6)&gt;2.5,3,2)),"")</f>
        <v>4</v>
      </c>
      <c r="AZ128" s="370">
        <f>IFERROR(IF(SUMPRODUCT(US_CH4!C131:AC131/SUM(US_CH4!C131:AC131),US_CH4!C$6:AC$6)&gt;3.5,4,IF(SUMPRODUCT(US_CH4!C131:AC131/SUM(US_CH4!C131:AC131),US_CH4!C$6:AC$6)&gt;2.5,3,2)),"")</f>
        <v>4</v>
      </c>
      <c r="BA128" s="223">
        <f>IFERROR(IF(SUMPRODUCT(US_N2O!C131:AA131/SUM(US_N2O!C131:AA131),US_N2O!C$6:AA$6)&gt;3.5,4,IF(SUMPRODUCT(US_N2O!C131:AA131/SUM(US_N2O!C131:AA131),US_N2O!C$6:AA$6)&gt;2.5,3,2)),"")</f>
        <v>4</v>
      </c>
      <c r="BB128" s="223" t="str">
        <f>IFERROR(IF(SUMPRODUCT(US_Others!U133:V133/SUM(US_Others!U133:V133),US_Others!U$8:V$8)&gt;3.5,4,IF(SUMPRODUCT(US_Others!U133:V133/SUM(US_Others!U133:V133),US_Others!U$8:V$8)&gt;2.5,3,2)),"")</f>
        <v/>
      </c>
      <c r="BC128" s="223">
        <f>IFERROR(IF((US_Others!C133*US_Others!C$8/SUM(US_Others!C133,US_Others!H133,US_Others!N133)+ US_Others!H133*US_Others!H$8/SUM(US_Others!C133,US_Others!H133,US_Others!N133)+US_Others!N133*US_Others!N$8/SUM(US_Others!C133,US_Others!H133,US_Others!N133))&gt;3.5,4,IF((US_Others!C133*US_Others!C$8/SUM(US_Others!C133,US_Others!H133,US_Others!N133)+ US_Others!H133*US_Others!H$8/SUM(US_Others!C133,US_Others!H133,US_Others!N133)+US_Others!N133*US_Others!N$8/SUM(US_Others!C133,US_Others!H133,US_Others!N133))&gt;2.5,3,2)),"")</f>
        <v>4</v>
      </c>
      <c r="BD128" s="223">
        <f>IFERROR(IF((US_Others!D133*US_Others!D$8/SUM(US_Others!D133,US_Others!I133,US_Others!O133)+US_Others!I133*US_Others!I$8/SUM(US_Others!D133,US_Others!I133,US_Others!O133)+US_Others!O133*US_Others!O$8/SUM(US_Others!D133,US_Others!I133,US_Others!O133))&gt;3.5,4,IF((US_Others!D133*US_Others!D$8/SUM(US_Others!D133,US_Others!I133,US_Others!O133)+US_Others!I133*US_Others!I$8/SUM(US_Others!D133,US_Others!I133,US_Others!O133)+US_Others!O133*US_Others!O$8/SUM(US_Others!D133,US_Others!I133,US_Others!O133))&gt;2.5,3,2)),"")</f>
        <v>4</v>
      </c>
      <c r="BE128" s="223">
        <f>IFERROR(IF((US_Others!E133*US_Others!E$8/SUM(US_Others!E133,US_Others!J133,US_Others!P133,US_Others!W133)+US_Others!J133*US_Others!J$8/SUM(US_Others!E133,US_Others!J133,US_Others!P133,US_Others!W133)+US_Others!P133*US_Others!P$8/SUM(US_Others!E133,US_Others!J133,US_Others!P133,US_Others!W133)+US_Others!W133*US_Others!W$8/SUM(US_Others!E133,US_Others!J133,US_Others!P133,US_Others!W133))&gt;3.5,4,IF((US_Others!E133*US_Others!E$8/SUM(US_Others!E133,US_Others!J133,US_Others!P133,US_Others!W133)+US_Others!J133*US_Others!J$8/SUM(US_Others!E133,US_Others!J133,US_Others!P133,US_Others!W133)+US_Others!P133*US_Others!P$8/SUM(US_Others!E133,US_Others!J133,US_Others!P133,US_Others!W133)+US_Others!W133*US_Others!W$8/SUM(US_Others!E133,US_Others!J133,US_Others!P133,US_Others!W133))&gt;2.5,3,2)),"")</f>
        <v>4</v>
      </c>
      <c r="BF128" s="223">
        <f>IFERROR(IF((US_Others!F133*US_Others!F$8/SUM(US_Others!F133,US_Others!K133,US_Others!Q133)+US_Others!K133*US_Others!K$8/SUM(US_Others!F133,US_Others!K133,US_Others!Q133)+US_Others!Q133*US_Others!Q$8/SUM(US_Others!F133,US_Others!K133,US_Others!Q133))&gt;3.5,4,IF((US_Others!F133*US_Others!F$8/SUM(US_Others!F133,US_Others!K133,US_Others!Q133)+US_Others!K133*US_Others!K$8/SUM(US_Others!F133,US_Others!K133,US_Others!Q133)+US_Others!Q133*US_Others!Q$8/SUM(US_Others!F133,US_Others!K133,US_Others!Q133))&gt;2.5,3,2)),"")</f>
        <v>4</v>
      </c>
      <c r="BG128" s="223">
        <f>IFERROR(IF((US_Others!G133*US_Others!G$8/SUM(US_Others!G133,US_Others!L133,US_Others!R133)+US_Others!L133*US_Others!L$8/SUM(US_Others!G133,US_Others!L133,US_Others!R133)+US_Others!R133*US_Others!R$8/SUM(US_Others!G133,US_Others!L133,US_Others!R133))&gt;3.5,4,IF((US_Others!G133*US_Others!G$8/SUM(US_Others!G133,US_Others!L133,US_Others!R133)+US_Others!L133*US_Others!L$8/SUM(US_Others!G133,US_Others!L133,US_Others!R133)+US_Others!R133*US_Others!R$8/SUM(US_Others!G133,US_Others!L133,US_Others!R133))&gt;2.5,3,2)),"")</f>
        <v>4</v>
      </c>
      <c r="BH128" s="219" t="str">
        <f>IFERROR(IF((US_Others!Z133*US_Others!Z$8/SUM(US_Others!Z133,US_Others!AB133)+US_Others!AB133*US_Others!AB$8/SUM(US_Others!Z133,US_Others!AB133))&gt;3.5,4,IF((US_Others!Z133*US_Others!Z$8/SUM(US_Others!Z133,US_Others!AB133)+US_Others!AB133*US_Others!AB$8/SUM(US_Others!Z133,US_Others!AB133))&gt;2.5,3,2)),"")</f>
        <v/>
      </c>
      <c r="BI128" s="219" t="str">
        <f>IFERROR(IF((US_Others!AA133*US_Others!AA$8/SUM(US_Others!AA133,US_Others!AC133)+US_Others!AC133*US_Others!AC$8/SUM(US_Others!AA133,US_Others!AC133))&gt;3.5,4,IF((US_Others!AA133*US_Others!AA$8/SUM(US_Others!AA133,US_Others!AC133)+US_Others!AC133*US_Others!AC$8/SUM(US_Others!AA133,US_Others!AC133))&gt;2.5,3,2)),"")</f>
        <v/>
      </c>
      <c r="BJ128" s="219" t="str">
        <f>IFERROR(US_Others!AD133*US_Others!AD$8/US_Others!AD133,"")</f>
        <v/>
      </c>
      <c r="BK128" s="74" t="str">
        <f>IFERROR(US_Others!AE133*US_Others!AE$8/US_Others!AE133,"")</f>
        <v/>
      </c>
      <c r="BL128" s="219" t="str">
        <f>IFERROR(IF(SUMPRODUCT(US_Others!AG133:AI133/SUM(US_Others!AG133:AI133),US_Others!AG$8:AI$8)&gt;3.5,4,IF(SUMPRODUCT(US_Others!AG133:AI133/SUM(US_Others!AG133:AI133),US_Others!AG$8:AI$8)&gt;2.5,3,2)),"")</f>
        <v/>
      </c>
      <c r="BM128" s="219" t="str">
        <f>IFERROR(US_Others!AL133*US_Others!AL$8/US_Others!AL133,"")</f>
        <v/>
      </c>
    </row>
    <row r="129" spans="1:65">
      <c r="A129" s="200" t="s">
        <v>259</v>
      </c>
      <c r="B129" s="332">
        <v>334511</v>
      </c>
      <c r="C129" s="333">
        <f>SUM(US_CO2!C132:AX132)</f>
        <v>0.20522688478232654</v>
      </c>
      <c r="D129" s="333">
        <f>SUM(US_CH4!C132:AC132)</f>
        <v>1.2145845215792337E-4</v>
      </c>
      <c r="E129" s="333">
        <f>SUM(US_N2O!C132:AA132)</f>
        <v>1.7053129504323742E-4</v>
      </c>
      <c r="F129" s="332">
        <f>US_Others!V134+US_Others!U134</f>
        <v>0</v>
      </c>
      <c r="G129" s="332">
        <f>US_Others!C134+US_Others!H134+US_Others!N134</f>
        <v>4.2719156879675017E-5</v>
      </c>
      <c r="H129" s="332">
        <f>US_Others!D134+US_Others!I134+US_Others!O134</f>
        <v>7.0059417282667031E-4</v>
      </c>
      <c r="I129" s="332">
        <f>US_Others!E134+US_Others!J134+US_Others!P134+US_Others!W134</f>
        <v>3.2381120914793662E-3</v>
      </c>
      <c r="J129" s="332">
        <f>US_Others!F134+US_Others!K134+US_Others!Q134</f>
        <v>5.5962095512374272E-4</v>
      </c>
      <c r="K129" s="332">
        <f>US_Others!G134+US_Others!L134+US_Others!R134</f>
        <v>5.553490394357753E-5</v>
      </c>
      <c r="L129" s="332">
        <f>US_Others!Z134+US_Others!AB134</f>
        <v>0</v>
      </c>
      <c r="M129" s="332">
        <f>US_Others!AA134+US_Others!AC134</f>
        <v>0</v>
      </c>
      <c r="N129" s="332">
        <f>US_Others!AD134</f>
        <v>0</v>
      </c>
      <c r="O129" s="332">
        <f>US_Others!AE134</f>
        <v>0</v>
      </c>
      <c r="P129" s="332">
        <f>SUM(US_Others!AG134:AI134)</f>
        <v>0</v>
      </c>
      <c r="Q129" s="332">
        <f>US_Others!AL134</f>
        <v>0</v>
      </c>
      <c r="R129" s="332"/>
      <c r="S129" s="334">
        <f t="shared" si="1"/>
        <v>205.22688478232652</v>
      </c>
      <c r="T129" s="334">
        <f>D129*1000/Spec!I$6</f>
        <v>4.8583380863169347E-3</v>
      </c>
      <c r="U129" s="334">
        <f>E129*1000/Spec!I$7</f>
        <v>5.7225266793032691E-4</v>
      </c>
      <c r="V129" s="334">
        <f>F129*1000/Spec!I$8</f>
        <v>0</v>
      </c>
      <c r="W129" s="334">
        <f>G129*1000/Spec!I$9</f>
        <v>6.3287639821740761E-5</v>
      </c>
      <c r="X129" s="334">
        <f>H129*1000/Spec!I$10</f>
        <v>2.0016976366476295E-4</v>
      </c>
      <c r="Y129" s="334">
        <f>I129*1000/Spec!I$11</f>
        <v>2.264414049985571E-3</v>
      </c>
      <c r="Z129" s="334">
        <f>J129*1000/Spec!I$12</f>
        <v>1.251948445466986E-4</v>
      </c>
      <c r="AA129" s="334">
        <f>K129*1000/Spec!I$15</f>
        <v>5.661050351027271E-6</v>
      </c>
      <c r="AB129" s="334">
        <f>L129*1000/Spec!I$17</f>
        <v>0</v>
      </c>
      <c r="AC129" s="334">
        <f>M129*1000/Spec!I$18</f>
        <v>0</v>
      </c>
      <c r="AD129" s="335">
        <f>N129*1000/Spec!I$25</f>
        <v>0</v>
      </c>
      <c r="AE129" s="335">
        <f>O129*1000/Spec!I$26</f>
        <v>0</v>
      </c>
      <c r="AF129" s="334">
        <f>P129*1000/Spec!I$21</f>
        <v>0</v>
      </c>
      <c r="AG129" s="334">
        <f>Q129*1000/Spec!I$22</f>
        <v>0</v>
      </c>
      <c r="AI129" s="432">
        <f>S129/'2007output'!$D127</f>
        <v>3.7831020871952007E-3</v>
      </c>
      <c r="AJ129" s="432">
        <f>T129/'2007output'!$D127</f>
        <v>8.9557413367843144E-8</v>
      </c>
      <c r="AK129" s="432">
        <f>U129/'2007output'!$D127</f>
        <v>1.0548765405402067E-8</v>
      </c>
      <c r="AL129" s="433">
        <f>V129/'2007output'!$D127</f>
        <v>0</v>
      </c>
      <c r="AM129" s="433">
        <f>W129/'2007output'!$D127</f>
        <v>1.1666288388932558E-9</v>
      </c>
      <c r="AN129" s="433">
        <f>X129/'2007output'!$D127</f>
        <v>3.6898803561566695E-9</v>
      </c>
      <c r="AO129" s="433">
        <f>Y129/'2007output'!$D127</f>
        <v>4.1741653525855553E-8</v>
      </c>
      <c r="AP129" s="433">
        <f>Z129/'2007output'!$D127</f>
        <v>2.3078110755958873E-9</v>
      </c>
      <c r="AQ129" s="433">
        <f>AA129/'2007output'!$D127</f>
        <v>1.0435441448815822E-10</v>
      </c>
      <c r="AR129" s="433">
        <f>AB129/'2007output'!$D127</f>
        <v>0</v>
      </c>
      <c r="AS129" s="433">
        <f>AC129/'2007output'!$D127</f>
        <v>0</v>
      </c>
      <c r="AT129" s="433">
        <f>AD129/'2007output'!$D127</f>
        <v>0</v>
      </c>
      <c r="AU129" s="433">
        <f>AE129/'2007output'!$D127</f>
        <v>0</v>
      </c>
      <c r="AV129" s="433">
        <f>AF129/'2007output'!$D127</f>
        <v>0</v>
      </c>
      <c r="AW129" s="433">
        <f>AG129/'2007output'!$D127</f>
        <v>0</v>
      </c>
      <c r="AY129" s="370">
        <f>IFERROR(IF(SUMPRODUCT(US_CO2!C132:AX132/SUM(US_CO2!C132:AX132),US_CO2!C$6:AX$6)&gt;3.5,4,IF(SUMPRODUCT(US_CO2!C132:AX132/SUM(US_CO2!C132:AX132),US_CO2!C$6:AX$6)&gt;2.5,3,2)),"")</f>
        <v>4</v>
      </c>
      <c r="AZ129" s="370">
        <f>IFERROR(IF(SUMPRODUCT(US_CH4!C132:AC132/SUM(US_CH4!C132:AC132),US_CH4!C$6:AC$6)&gt;3.5,4,IF(SUMPRODUCT(US_CH4!C132:AC132/SUM(US_CH4!C132:AC132),US_CH4!C$6:AC$6)&gt;2.5,3,2)),"")</f>
        <v>4</v>
      </c>
      <c r="BA129" s="223">
        <f>IFERROR(IF(SUMPRODUCT(US_N2O!C132:AA132/SUM(US_N2O!C132:AA132),US_N2O!C$6:AA$6)&gt;3.5,4,IF(SUMPRODUCT(US_N2O!C132:AA132/SUM(US_N2O!C132:AA132),US_N2O!C$6:AA$6)&gt;2.5,3,2)),"")</f>
        <v>4</v>
      </c>
      <c r="BB129" s="223" t="str">
        <f>IFERROR(IF(SUMPRODUCT(US_Others!U134:V134/SUM(US_Others!U134:V134),US_Others!U$8:V$8)&gt;3.5,4,IF(SUMPRODUCT(US_Others!U134:V134/SUM(US_Others!U134:V134),US_Others!U$8:V$8)&gt;2.5,3,2)),"")</f>
        <v/>
      </c>
      <c r="BC129" s="223">
        <f>IFERROR(IF((US_Others!C134*US_Others!C$8/SUM(US_Others!C134,US_Others!H134,US_Others!N134)+ US_Others!H134*US_Others!H$8/SUM(US_Others!C134,US_Others!H134,US_Others!N134)+US_Others!N134*US_Others!N$8/SUM(US_Others!C134,US_Others!H134,US_Others!N134))&gt;3.5,4,IF((US_Others!C134*US_Others!C$8/SUM(US_Others!C134,US_Others!H134,US_Others!N134)+ US_Others!H134*US_Others!H$8/SUM(US_Others!C134,US_Others!H134,US_Others!N134)+US_Others!N134*US_Others!N$8/SUM(US_Others!C134,US_Others!H134,US_Others!N134))&gt;2.5,3,2)),"")</f>
        <v>4</v>
      </c>
      <c r="BD129" s="223">
        <f>IFERROR(IF((US_Others!D134*US_Others!D$8/SUM(US_Others!D134,US_Others!I134,US_Others!O134)+US_Others!I134*US_Others!I$8/SUM(US_Others!D134,US_Others!I134,US_Others!O134)+US_Others!O134*US_Others!O$8/SUM(US_Others!D134,US_Others!I134,US_Others!O134))&gt;3.5,4,IF((US_Others!D134*US_Others!D$8/SUM(US_Others!D134,US_Others!I134,US_Others!O134)+US_Others!I134*US_Others!I$8/SUM(US_Others!D134,US_Others!I134,US_Others!O134)+US_Others!O134*US_Others!O$8/SUM(US_Others!D134,US_Others!I134,US_Others!O134))&gt;2.5,3,2)),"")</f>
        <v>4</v>
      </c>
      <c r="BE129" s="223">
        <f>IFERROR(IF((US_Others!E134*US_Others!E$8/SUM(US_Others!E134,US_Others!J134,US_Others!P134,US_Others!W134)+US_Others!J134*US_Others!J$8/SUM(US_Others!E134,US_Others!J134,US_Others!P134,US_Others!W134)+US_Others!P134*US_Others!P$8/SUM(US_Others!E134,US_Others!J134,US_Others!P134,US_Others!W134)+US_Others!W134*US_Others!W$8/SUM(US_Others!E134,US_Others!J134,US_Others!P134,US_Others!W134))&gt;3.5,4,IF((US_Others!E134*US_Others!E$8/SUM(US_Others!E134,US_Others!J134,US_Others!P134,US_Others!W134)+US_Others!J134*US_Others!J$8/SUM(US_Others!E134,US_Others!J134,US_Others!P134,US_Others!W134)+US_Others!P134*US_Others!P$8/SUM(US_Others!E134,US_Others!J134,US_Others!P134,US_Others!W134)+US_Others!W134*US_Others!W$8/SUM(US_Others!E134,US_Others!J134,US_Others!P134,US_Others!W134))&gt;2.5,3,2)),"")</f>
        <v>4</v>
      </c>
      <c r="BF129" s="223">
        <f>IFERROR(IF((US_Others!F134*US_Others!F$8/SUM(US_Others!F134,US_Others!K134,US_Others!Q134)+US_Others!K134*US_Others!K$8/SUM(US_Others!F134,US_Others!K134,US_Others!Q134)+US_Others!Q134*US_Others!Q$8/SUM(US_Others!F134,US_Others!K134,US_Others!Q134))&gt;3.5,4,IF((US_Others!F134*US_Others!F$8/SUM(US_Others!F134,US_Others!K134,US_Others!Q134)+US_Others!K134*US_Others!K$8/SUM(US_Others!F134,US_Others!K134,US_Others!Q134)+US_Others!Q134*US_Others!Q$8/SUM(US_Others!F134,US_Others!K134,US_Others!Q134))&gt;2.5,3,2)),"")</f>
        <v>4</v>
      </c>
      <c r="BG129" s="223">
        <f>IFERROR(IF((US_Others!G134*US_Others!G$8/SUM(US_Others!G134,US_Others!L134,US_Others!R134)+US_Others!L134*US_Others!L$8/SUM(US_Others!G134,US_Others!L134,US_Others!R134)+US_Others!R134*US_Others!R$8/SUM(US_Others!G134,US_Others!L134,US_Others!R134))&gt;3.5,4,IF((US_Others!G134*US_Others!G$8/SUM(US_Others!G134,US_Others!L134,US_Others!R134)+US_Others!L134*US_Others!L$8/SUM(US_Others!G134,US_Others!L134,US_Others!R134)+US_Others!R134*US_Others!R$8/SUM(US_Others!G134,US_Others!L134,US_Others!R134))&gt;2.5,3,2)),"")</f>
        <v>4</v>
      </c>
      <c r="BH129" s="219" t="str">
        <f>IFERROR(IF((US_Others!Z134*US_Others!Z$8/SUM(US_Others!Z134,US_Others!AB134)+US_Others!AB134*US_Others!AB$8/SUM(US_Others!Z134,US_Others!AB134))&gt;3.5,4,IF((US_Others!Z134*US_Others!Z$8/SUM(US_Others!Z134,US_Others!AB134)+US_Others!AB134*US_Others!AB$8/SUM(US_Others!Z134,US_Others!AB134))&gt;2.5,3,2)),"")</f>
        <v/>
      </c>
      <c r="BI129" s="219" t="str">
        <f>IFERROR(IF((US_Others!AA134*US_Others!AA$8/SUM(US_Others!AA134,US_Others!AC134)+US_Others!AC134*US_Others!AC$8/SUM(US_Others!AA134,US_Others!AC134))&gt;3.5,4,IF((US_Others!AA134*US_Others!AA$8/SUM(US_Others!AA134,US_Others!AC134)+US_Others!AC134*US_Others!AC$8/SUM(US_Others!AA134,US_Others!AC134))&gt;2.5,3,2)),"")</f>
        <v/>
      </c>
      <c r="BJ129" s="219" t="str">
        <f>IFERROR(US_Others!AD134*US_Others!AD$8/US_Others!AD134,"")</f>
        <v/>
      </c>
      <c r="BK129" s="74" t="str">
        <f>IFERROR(US_Others!AE134*US_Others!AE$8/US_Others!AE134,"")</f>
        <v/>
      </c>
      <c r="BL129" s="219" t="str">
        <f>IFERROR(IF(SUMPRODUCT(US_Others!AG134:AI134/SUM(US_Others!AG134:AI134),US_Others!AG$8:AI$8)&gt;3.5,4,IF(SUMPRODUCT(US_Others!AG134:AI134/SUM(US_Others!AG134:AI134),US_Others!AG$8:AI$8)&gt;2.5,3,2)),"")</f>
        <v/>
      </c>
      <c r="BM129" s="219" t="str">
        <f>IFERROR(US_Others!AL134*US_Others!AL$8/US_Others!AL134,"")</f>
        <v/>
      </c>
    </row>
    <row r="130" spans="1:65">
      <c r="A130" s="200" t="s">
        <v>260</v>
      </c>
      <c r="B130" s="332">
        <v>334512</v>
      </c>
      <c r="C130" s="333">
        <f>SUM(US_CO2!C133:AX133)</f>
        <v>2.2600599175861283E-2</v>
      </c>
      <c r="D130" s="333">
        <f>SUM(US_CH4!C133:AC133)</f>
        <v>1.3646366111837679E-5</v>
      </c>
      <c r="E130" s="333">
        <f>SUM(US_N2O!C133:AA133)</f>
        <v>1.9780471472501936E-5</v>
      </c>
      <c r="F130" s="332">
        <f>US_Others!V135+US_Others!U135</f>
        <v>0</v>
      </c>
      <c r="G130" s="332">
        <f>US_Others!C135+US_Others!H135+US_Others!N135</f>
        <v>0</v>
      </c>
      <c r="H130" s="332">
        <f>US_Others!D135+US_Others!I135+US_Others!O135</f>
        <v>0</v>
      </c>
      <c r="I130" s="332">
        <f>US_Others!E135+US_Others!J135+US_Others!P135+US_Others!W135</f>
        <v>0</v>
      </c>
      <c r="J130" s="332">
        <f>US_Others!F135+US_Others!K135+US_Others!Q135</f>
        <v>0</v>
      </c>
      <c r="K130" s="332">
        <f>US_Others!G135+US_Others!L135+US_Others!R135</f>
        <v>0</v>
      </c>
      <c r="L130" s="332">
        <f>US_Others!Z135+US_Others!AB135</f>
        <v>0</v>
      </c>
      <c r="M130" s="332">
        <f>US_Others!AA135+US_Others!AC135</f>
        <v>0</v>
      </c>
      <c r="N130" s="332">
        <f>US_Others!AD135</f>
        <v>0</v>
      </c>
      <c r="O130" s="332">
        <f>US_Others!AE135</f>
        <v>0</v>
      </c>
      <c r="P130" s="332">
        <f>SUM(US_Others!AG135:AI135)</f>
        <v>0</v>
      </c>
      <c r="Q130" s="332">
        <f>US_Others!AL135</f>
        <v>0</v>
      </c>
      <c r="R130" s="332"/>
      <c r="S130" s="334">
        <f t="shared" si="1"/>
        <v>22.600599175861284</v>
      </c>
      <c r="T130" s="334">
        <f>D130*1000/Spec!I$6</f>
        <v>5.4585464447350724E-4</v>
      </c>
      <c r="U130" s="334">
        <f>E130*1000/Spec!I$7</f>
        <v>6.6377421048664215E-5</v>
      </c>
      <c r="V130" s="334">
        <f>F130*1000/Spec!I$8</f>
        <v>0</v>
      </c>
      <c r="W130" s="334">
        <f>G130*1000/Spec!I$9</f>
        <v>0</v>
      </c>
      <c r="X130" s="334">
        <f>H130*1000/Spec!I$10</f>
        <v>0</v>
      </c>
      <c r="Y130" s="334">
        <f>I130*1000/Spec!I$11</f>
        <v>0</v>
      </c>
      <c r="Z130" s="334">
        <f>J130*1000/Spec!I$12</f>
        <v>0</v>
      </c>
      <c r="AA130" s="334">
        <f>K130*1000/Spec!I$15</f>
        <v>0</v>
      </c>
      <c r="AB130" s="334">
        <f>L130*1000/Spec!I$17</f>
        <v>0</v>
      </c>
      <c r="AC130" s="334">
        <f>M130*1000/Spec!I$18</f>
        <v>0</v>
      </c>
      <c r="AD130" s="335">
        <f>N130*1000/Spec!I$25</f>
        <v>0</v>
      </c>
      <c r="AE130" s="335">
        <f>O130*1000/Spec!I$26</f>
        <v>0</v>
      </c>
      <c r="AF130" s="334">
        <f>P130*1000/Spec!I$21</f>
        <v>0</v>
      </c>
      <c r="AG130" s="334">
        <f>Q130*1000/Spec!I$22</f>
        <v>0</v>
      </c>
      <c r="AI130" s="432">
        <f>S130/'2007output'!$D128</f>
        <v>5.8541533163689423E-3</v>
      </c>
      <c r="AJ130" s="432">
        <f>T130/'2007output'!$D128</f>
        <v>1.4139079908168829E-7</v>
      </c>
      <c r="AK130" s="432">
        <f>U130/'2007output'!$D128</f>
        <v>1.7193508744630297E-8</v>
      </c>
      <c r="AL130" s="433">
        <f>V130/'2007output'!$D128</f>
        <v>0</v>
      </c>
      <c r="AM130" s="433">
        <f>W130/'2007output'!$D128</f>
        <v>0</v>
      </c>
      <c r="AN130" s="433">
        <f>X130/'2007output'!$D128</f>
        <v>0</v>
      </c>
      <c r="AO130" s="433">
        <f>Y130/'2007output'!$D128</f>
        <v>0</v>
      </c>
      <c r="AP130" s="433">
        <f>Z130/'2007output'!$D128</f>
        <v>0</v>
      </c>
      <c r="AQ130" s="433">
        <f>AA130/'2007output'!$D128</f>
        <v>0</v>
      </c>
      <c r="AR130" s="433">
        <f>AB130/'2007output'!$D128</f>
        <v>0</v>
      </c>
      <c r="AS130" s="433">
        <f>AC130/'2007output'!$D128</f>
        <v>0</v>
      </c>
      <c r="AT130" s="433">
        <f>AD130/'2007output'!$D128</f>
        <v>0</v>
      </c>
      <c r="AU130" s="433">
        <f>AE130/'2007output'!$D128</f>
        <v>0</v>
      </c>
      <c r="AV130" s="433">
        <f>AF130/'2007output'!$D128</f>
        <v>0</v>
      </c>
      <c r="AW130" s="433">
        <f>AG130/'2007output'!$D128</f>
        <v>0</v>
      </c>
      <c r="AY130" s="370">
        <f>IFERROR(IF(SUMPRODUCT(US_CO2!C133:AX133/SUM(US_CO2!C133:AX133),US_CO2!C$6:AX$6)&gt;3.5,4,IF(SUMPRODUCT(US_CO2!C133:AX133/SUM(US_CO2!C133:AX133),US_CO2!C$6:AX$6)&gt;2.5,3,2)),"")</f>
        <v>4</v>
      </c>
      <c r="AZ130" s="370">
        <f>IFERROR(IF(SUMPRODUCT(US_CH4!C133:AC133/SUM(US_CH4!C133:AC133),US_CH4!C$6:AC$6)&gt;3.5,4,IF(SUMPRODUCT(US_CH4!C133:AC133/SUM(US_CH4!C133:AC133),US_CH4!C$6:AC$6)&gt;2.5,3,2)),"")</f>
        <v>4</v>
      </c>
      <c r="BA130" s="223">
        <f>IFERROR(IF(SUMPRODUCT(US_N2O!C133:AA133/SUM(US_N2O!C133:AA133),US_N2O!C$6:AA$6)&gt;3.5,4,IF(SUMPRODUCT(US_N2O!C133:AA133/SUM(US_N2O!C133:AA133),US_N2O!C$6:AA$6)&gt;2.5,3,2)),"")</f>
        <v>4</v>
      </c>
      <c r="BB130" s="223" t="str">
        <f>IFERROR(IF(SUMPRODUCT(US_Others!U135:V135/SUM(US_Others!U135:V135),US_Others!U$8:V$8)&gt;3.5,4,IF(SUMPRODUCT(US_Others!U135:V135/SUM(US_Others!U135:V135),US_Others!U$8:V$8)&gt;2.5,3,2)),"")</f>
        <v/>
      </c>
      <c r="BC130" s="223" t="str">
        <f>IFERROR(IF((US_Others!C135*US_Others!C$8/SUM(US_Others!C135,US_Others!H135,US_Others!N135)+ US_Others!H135*US_Others!H$8/SUM(US_Others!C135,US_Others!H135,US_Others!N135)+US_Others!N135*US_Others!N$8/SUM(US_Others!C135,US_Others!H135,US_Others!N135))&gt;3.5,4,IF((US_Others!C135*US_Others!C$8/SUM(US_Others!C135,US_Others!H135,US_Others!N135)+ US_Others!H135*US_Others!H$8/SUM(US_Others!C135,US_Others!H135,US_Others!N135)+US_Others!N135*US_Others!N$8/SUM(US_Others!C135,US_Others!H135,US_Others!N135))&gt;2.5,3,2)),"")</f>
        <v/>
      </c>
      <c r="BD130" s="223" t="str">
        <f>IFERROR(IF((US_Others!D135*US_Others!D$8/SUM(US_Others!D135,US_Others!I135,US_Others!O135)+US_Others!I135*US_Others!I$8/SUM(US_Others!D135,US_Others!I135,US_Others!O135)+US_Others!O135*US_Others!O$8/SUM(US_Others!D135,US_Others!I135,US_Others!O135))&gt;3.5,4,IF((US_Others!D135*US_Others!D$8/SUM(US_Others!D135,US_Others!I135,US_Others!O135)+US_Others!I135*US_Others!I$8/SUM(US_Others!D135,US_Others!I135,US_Others!O135)+US_Others!O135*US_Others!O$8/SUM(US_Others!D135,US_Others!I135,US_Others!O135))&gt;2.5,3,2)),"")</f>
        <v/>
      </c>
      <c r="BE130" s="223" t="str">
        <f>IFERROR(IF((US_Others!E135*US_Others!E$8/SUM(US_Others!E135,US_Others!J135,US_Others!P135,US_Others!W135)+US_Others!J135*US_Others!J$8/SUM(US_Others!E135,US_Others!J135,US_Others!P135,US_Others!W135)+US_Others!P135*US_Others!P$8/SUM(US_Others!E135,US_Others!J135,US_Others!P135,US_Others!W135)+US_Others!W135*US_Others!W$8/SUM(US_Others!E135,US_Others!J135,US_Others!P135,US_Others!W135))&gt;3.5,4,IF((US_Others!E135*US_Others!E$8/SUM(US_Others!E135,US_Others!J135,US_Others!P135,US_Others!W135)+US_Others!J135*US_Others!J$8/SUM(US_Others!E135,US_Others!J135,US_Others!P135,US_Others!W135)+US_Others!P135*US_Others!P$8/SUM(US_Others!E135,US_Others!J135,US_Others!P135,US_Others!W135)+US_Others!W135*US_Others!W$8/SUM(US_Others!E135,US_Others!J135,US_Others!P135,US_Others!W135))&gt;2.5,3,2)),"")</f>
        <v/>
      </c>
      <c r="BF130" s="223" t="str">
        <f>IFERROR(IF((US_Others!F135*US_Others!F$8/SUM(US_Others!F135,US_Others!K135,US_Others!Q135)+US_Others!K135*US_Others!K$8/SUM(US_Others!F135,US_Others!K135,US_Others!Q135)+US_Others!Q135*US_Others!Q$8/SUM(US_Others!F135,US_Others!K135,US_Others!Q135))&gt;3.5,4,IF((US_Others!F135*US_Others!F$8/SUM(US_Others!F135,US_Others!K135,US_Others!Q135)+US_Others!K135*US_Others!K$8/SUM(US_Others!F135,US_Others!K135,US_Others!Q135)+US_Others!Q135*US_Others!Q$8/SUM(US_Others!F135,US_Others!K135,US_Others!Q135))&gt;2.5,3,2)),"")</f>
        <v/>
      </c>
      <c r="BG130" s="223" t="str">
        <f>IFERROR(IF((US_Others!G135*US_Others!G$8/SUM(US_Others!G135,US_Others!L135,US_Others!R135)+US_Others!L135*US_Others!L$8/SUM(US_Others!G135,US_Others!L135,US_Others!R135)+US_Others!R135*US_Others!R$8/SUM(US_Others!G135,US_Others!L135,US_Others!R135))&gt;3.5,4,IF((US_Others!G135*US_Others!G$8/SUM(US_Others!G135,US_Others!L135,US_Others!R135)+US_Others!L135*US_Others!L$8/SUM(US_Others!G135,US_Others!L135,US_Others!R135)+US_Others!R135*US_Others!R$8/SUM(US_Others!G135,US_Others!L135,US_Others!R135))&gt;2.5,3,2)),"")</f>
        <v/>
      </c>
      <c r="BH130" s="219" t="str">
        <f>IFERROR(IF((US_Others!Z135*US_Others!Z$8/SUM(US_Others!Z135,US_Others!AB135)+US_Others!AB135*US_Others!AB$8/SUM(US_Others!Z135,US_Others!AB135))&gt;3.5,4,IF((US_Others!Z135*US_Others!Z$8/SUM(US_Others!Z135,US_Others!AB135)+US_Others!AB135*US_Others!AB$8/SUM(US_Others!Z135,US_Others!AB135))&gt;2.5,3,2)),"")</f>
        <v/>
      </c>
      <c r="BI130" s="219" t="str">
        <f>IFERROR(IF((US_Others!AA135*US_Others!AA$8/SUM(US_Others!AA135,US_Others!AC135)+US_Others!AC135*US_Others!AC$8/SUM(US_Others!AA135,US_Others!AC135))&gt;3.5,4,IF((US_Others!AA135*US_Others!AA$8/SUM(US_Others!AA135,US_Others!AC135)+US_Others!AC135*US_Others!AC$8/SUM(US_Others!AA135,US_Others!AC135))&gt;2.5,3,2)),"")</f>
        <v/>
      </c>
      <c r="BJ130" s="219" t="str">
        <f>IFERROR(US_Others!AD135*US_Others!AD$8/US_Others!AD135,"")</f>
        <v/>
      </c>
      <c r="BK130" s="74" t="str">
        <f>IFERROR(US_Others!AE135*US_Others!AE$8/US_Others!AE135,"")</f>
        <v/>
      </c>
      <c r="BL130" s="219" t="str">
        <f>IFERROR(IF(SUMPRODUCT(US_Others!AG135:AI135/SUM(US_Others!AG135:AI135),US_Others!AG$8:AI$8)&gt;3.5,4,IF(SUMPRODUCT(US_Others!AG135:AI135/SUM(US_Others!AG135:AI135),US_Others!AG$8:AI$8)&gt;2.5,3,2)),"")</f>
        <v/>
      </c>
      <c r="BM130" s="219" t="str">
        <f>IFERROR(US_Others!AL135*US_Others!AL$8/US_Others!AL135,"")</f>
        <v/>
      </c>
    </row>
    <row r="131" spans="1:65">
      <c r="A131" s="200" t="s">
        <v>261</v>
      </c>
      <c r="B131" s="332">
        <v>334513</v>
      </c>
      <c r="C131" s="333">
        <f>SUM(US_CO2!C134:AX134)</f>
        <v>5.5144715085462301E-2</v>
      </c>
      <c r="D131" s="333">
        <f>SUM(US_CH4!C134:AC134)</f>
        <v>3.3433275098304098E-5</v>
      </c>
      <c r="E131" s="333">
        <f>SUM(US_N2O!C134:AA134)</f>
        <v>4.8768538499964731E-5</v>
      </c>
      <c r="F131" s="332">
        <f>US_Others!V136+US_Others!U136</f>
        <v>0</v>
      </c>
      <c r="G131" s="332">
        <f>US_Others!C136+US_Others!H136+US_Others!N136</f>
        <v>0</v>
      </c>
      <c r="H131" s="332">
        <f>US_Others!D136+US_Others!I136+US_Others!O136</f>
        <v>0</v>
      </c>
      <c r="I131" s="332">
        <f>US_Others!E136+US_Others!J136+US_Others!P136+US_Others!W136</f>
        <v>0</v>
      </c>
      <c r="J131" s="332">
        <f>US_Others!F136+US_Others!K136+US_Others!Q136</f>
        <v>0</v>
      </c>
      <c r="K131" s="332">
        <f>US_Others!G136+US_Others!L136+US_Others!R136</f>
        <v>0</v>
      </c>
      <c r="L131" s="332">
        <f>US_Others!Z136+US_Others!AB136</f>
        <v>0</v>
      </c>
      <c r="M131" s="332">
        <f>US_Others!AA136+US_Others!AC136</f>
        <v>0</v>
      </c>
      <c r="N131" s="332">
        <f>US_Others!AD136</f>
        <v>0</v>
      </c>
      <c r="O131" s="332">
        <f>US_Others!AE136</f>
        <v>0</v>
      </c>
      <c r="P131" s="332">
        <f>SUM(US_Others!AG136:AI136)</f>
        <v>0</v>
      </c>
      <c r="Q131" s="332">
        <f>US_Others!AL136</f>
        <v>0</v>
      </c>
      <c r="R131" s="332"/>
      <c r="S131" s="334">
        <f t="shared" si="1"/>
        <v>55.144715085462302</v>
      </c>
      <c r="T131" s="334">
        <f>D131*1000/Spec!I$6</f>
        <v>1.337331003932164E-3</v>
      </c>
      <c r="U131" s="334">
        <f>E131*1000/Spec!I$7</f>
        <v>1.6365281375827092E-4</v>
      </c>
      <c r="V131" s="334">
        <f>F131*1000/Spec!I$8</f>
        <v>0</v>
      </c>
      <c r="W131" s="334">
        <f>G131*1000/Spec!I$9</f>
        <v>0</v>
      </c>
      <c r="X131" s="334">
        <f>H131*1000/Spec!I$10</f>
        <v>0</v>
      </c>
      <c r="Y131" s="334">
        <f>I131*1000/Spec!I$11</f>
        <v>0</v>
      </c>
      <c r="Z131" s="334">
        <f>J131*1000/Spec!I$12</f>
        <v>0</v>
      </c>
      <c r="AA131" s="334">
        <f>K131*1000/Spec!I$15</f>
        <v>0</v>
      </c>
      <c r="AB131" s="334">
        <f>L131*1000/Spec!I$17</f>
        <v>0</v>
      </c>
      <c r="AC131" s="334">
        <f>M131*1000/Spec!I$18</f>
        <v>0</v>
      </c>
      <c r="AD131" s="335">
        <f>N131*1000/Spec!I$25</f>
        <v>0</v>
      </c>
      <c r="AE131" s="335">
        <f>O131*1000/Spec!I$26</f>
        <v>0</v>
      </c>
      <c r="AF131" s="334">
        <f>P131*1000/Spec!I$21</f>
        <v>0</v>
      </c>
      <c r="AG131" s="334">
        <f>Q131*1000/Spec!I$22</f>
        <v>0</v>
      </c>
      <c r="AI131" s="432">
        <f>S131/'2007output'!$D129</f>
        <v>4.4897068136978318E-3</v>
      </c>
      <c r="AJ131" s="432">
        <f>T131/'2007output'!$D129</f>
        <v>1.0888122481398912E-7</v>
      </c>
      <c r="AK131" s="432">
        <f>U131/'2007output'!$D129</f>
        <v>1.3324090112218801E-8</v>
      </c>
      <c r="AL131" s="433">
        <f>V131/'2007output'!$D129</f>
        <v>0</v>
      </c>
      <c r="AM131" s="433">
        <f>W131/'2007output'!$D129</f>
        <v>0</v>
      </c>
      <c r="AN131" s="433">
        <f>X131/'2007output'!$D129</f>
        <v>0</v>
      </c>
      <c r="AO131" s="433">
        <f>Y131/'2007output'!$D129</f>
        <v>0</v>
      </c>
      <c r="AP131" s="433">
        <f>Z131/'2007output'!$D129</f>
        <v>0</v>
      </c>
      <c r="AQ131" s="433">
        <f>AA131/'2007output'!$D129</f>
        <v>0</v>
      </c>
      <c r="AR131" s="433">
        <f>AB131/'2007output'!$D129</f>
        <v>0</v>
      </c>
      <c r="AS131" s="433">
        <f>AC131/'2007output'!$D129</f>
        <v>0</v>
      </c>
      <c r="AT131" s="433">
        <f>AD131/'2007output'!$D129</f>
        <v>0</v>
      </c>
      <c r="AU131" s="433">
        <f>AE131/'2007output'!$D129</f>
        <v>0</v>
      </c>
      <c r="AV131" s="433">
        <f>AF131/'2007output'!$D129</f>
        <v>0</v>
      </c>
      <c r="AW131" s="433">
        <f>AG131/'2007output'!$D129</f>
        <v>0</v>
      </c>
      <c r="AY131" s="370">
        <f>IFERROR(IF(SUMPRODUCT(US_CO2!C134:AX134/SUM(US_CO2!C134:AX134),US_CO2!C$6:AX$6)&gt;3.5,4,IF(SUMPRODUCT(US_CO2!C134:AX134/SUM(US_CO2!C134:AX134),US_CO2!C$6:AX$6)&gt;2.5,3,2)),"")</f>
        <v>4</v>
      </c>
      <c r="AZ131" s="370">
        <f>IFERROR(IF(SUMPRODUCT(US_CH4!C134:AC134/SUM(US_CH4!C134:AC134),US_CH4!C$6:AC$6)&gt;3.5,4,IF(SUMPRODUCT(US_CH4!C134:AC134/SUM(US_CH4!C134:AC134),US_CH4!C$6:AC$6)&gt;2.5,3,2)),"")</f>
        <v>4</v>
      </c>
      <c r="BA131" s="223">
        <f>IFERROR(IF(SUMPRODUCT(US_N2O!C134:AA134/SUM(US_N2O!C134:AA134),US_N2O!C$6:AA$6)&gt;3.5,4,IF(SUMPRODUCT(US_N2O!C134:AA134/SUM(US_N2O!C134:AA134),US_N2O!C$6:AA$6)&gt;2.5,3,2)),"")</f>
        <v>4</v>
      </c>
      <c r="BB131" s="223" t="str">
        <f>IFERROR(IF(SUMPRODUCT(US_Others!U136:V136/SUM(US_Others!U136:V136),US_Others!U$8:V$8)&gt;3.5,4,IF(SUMPRODUCT(US_Others!U136:V136/SUM(US_Others!U136:V136),US_Others!U$8:V$8)&gt;2.5,3,2)),"")</f>
        <v/>
      </c>
      <c r="BC131" s="223" t="str">
        <f>IFERROR(IF((US_Others!C136*US_Others!C$8/SUM(US_Others!C136,US_Others!H136,US_Others!N136)+ US_Others!H136*US_Others!H$8/SUM(US_Others!C136,US_Others!H136,US_Others!N136)+US_Others!N136*US_Others!N$8/SUM(US_Others!C136,US_Others!H136,US_Others!N136))&gt;3.5,4,IF((US_Others!C136*US_Others!C$8/SUM(US_Others!C136,US_Others!H136,US_Others!N136)+ US_Others!H136*US_Others!H$8/SUM(US_Others!C136,US_Others!H136,US_Others!N136)+US_Others!N136*US_Others!N$8/SUM(US_Others!C136,US_Others!H136,US_Others!N136))&gt;2.5,3,2)),"")</f>
        <v/>
      </c>
      <c r="BD131" s="223" t="str">
        <f>IFERROR(IF((US_Others!D136*US_Others!D$8/SUM(US_Others!D136,US_Others!I136,US_Others!O136)+US_Others!I136*US_Others!I$8/SUM(US_Others!D136,US_Others!I136,US_Others!O136)+US_Others!O136*US_Others!O$8/SUM(US_Others!D136,US_Others!I136,US_Others!O136))&gt;3.5,4,IF((US_Others!D136*US_Others!D$8/SUM(US_Others!D136,US_Others!I136,US_Others!O136)+US_Others!I136*US_Others!I$8/SUM(US_Others!D136,US_Others!I136,US_Others!O136)+US_Others!O136*US_Others!O$8/SUM(US_Others!D136,US_Others!I136,US_Others!O136))&gt;2.5,3,2)),"")</f>
        <v/>
      </c>
      <c r="BE131" s="223" t="str">
        <f>IFERROR(IF((US_Others!E136*US_Others!E$8/SUM(US_Others!E136,US_Others!J136,US_Others!P136,US_Others!W136)+US_Others!J136*US_Others!J$8/SUM(US_Others!E136,US_Others!J136,US_Others!P136,US_Others!W136)+US_Others!P136*US_Others!P$8/SUM(US_Others!E136,US_Others!J136,US_Others!P136,US_Others!W136)+US_Others!W136*US_Others!W$8/SUM(US_Others!E136,US_Others!J136,US_Others!P136,US_Others!W136))&gt;3.5,4,IF((US_Others!E136*US_Others!E$8/SUM(US_Others!E136,US_Others!J136,US_Others!P136,US_Others!W136)+US_Others!J136*US_Others!J$8/SUM(US_Others!E136,US_Others!J136,US_Others!P136,US_Others!W136)+US_Others!P136*US_Others!P$8/SUM(US_Others!E136,US_Others!J136,US_Others!P136,US_Others!W136)+US_Others!W136*US_Others!W$8/SUM(US_Others!E136,US_Others!J136,US_Others!P136,US_Others!W136))&gt;2.5,3,2)),"")</f>
        <v/>
      </c>
      <c r="BF131" s="223" t="str">
        <f>IFERROR(IF((US_Others!F136*US_Others!F$8/SUM(US_Others!F136,US_Others!K136,US_Others!Q136)+US_Others!K136*US_Others!K$8/SUM(US_Others!F136,US_Others!K136,US_Others!Q136)+US_Others!Q136*US_Others!Q$8/SUM(US_Others!F136,US_Others!K136,US_Others!Q136))&gt;3.5,4,IF((US_Others!F136*US_Others!F$8/SUM(US_Others!F136,US_Others!K136,US_Others!Q136)+US_Others!K136*US_Others!K$8/SUM(US_Others!F136,US_Others!K136,US_Others!Q136)+US_Others!Q136*US_Others!Q$8/SUM(US_Others!F136,US_Others!K136,US_Others!Q136))&gt;2.5,3,2)),"")</f>
        <v/>
      </c>
      <c r="BG131" s="223" t="str">
        <f>IFERROR(IF((US_Others!G136*US_Others!G$8/SUM(US_Others!G136,US_Others!L136,US_Others!R136)+US_Others!L136*US_Others!L$8/SUM(US_Others!G136,US_Others!L136,US_Others!R136)+US_Others!R136*US_Others!R$8/SUM(US_Others!G136,US_Others!L136,US_Others!R136))&gt;3.5,4,IF((US_Others!G136*US_Others!G$8/SUM(US_Others!G136,US_Others!L136,US_Others!R136)+US_Others!L136*US_Others!L$8/SUM(US_Others!G136,US_Others!L136,US_Others!R136)+US_Others!R136*US_Others!R$8/SUM(US_Others!G136,US_Others!L136,US_Others!R136))&gt;2.5,3,2)),"")</f>
        <v/>
      </c>
      <c r="BH131" s="219" t="str">
        <f>IFERROR(IF((US_Others!Z136*US_Others!Z$8/SUM(US_Others!Z136,US_Others!AB136)+US_Others!AB136*US_Others!AB$8/SUM(US_Others!Z136,US_Others!AB136))&gt;3.5,4,IF((US_Others!Z136*US_Others!Z$8/SUM(US_Others!Z136,US_Others!AB136)+US_Others!AB136*US_Others!AB$8/SUM(US_Others!Z136,US_Others!AB136))&gt;2.5,3,2)),"")</f>
        <v/>
      </c>
      <c r="BI131" s="219" t="str">
        <f>IFERROR(IF((US_Others!AA136*US_Others!AA$8/SUM(US_Others!AA136,US_Others!AC136)+US_Others!AC136*US_Others!AC$8/SUM(US_Others!AA136,US_Others!AC136))&gt;3.5,4,IF((US_Others!AA136*US_Others!AA$8/SUM(US_Others!AA136,US_Others!AC136)+US_Others!AC136*US_Others!AC$8/SUM(US_Others!AA136,US_Others!AC136))&gt;2.5,3,2)),"")</f>
        <v/>
      </c>
      <c r="BJ131" s="219" t="str">
        <f>IFERROR(US_Others!AD136*US_Others!AD$8/US_Others!AD136,"")</f>
        <v/>
      </c>
      <c r="BK131" s="74" t="str">
        <f>IFERROR(US_Others!AE136*US_Others!AE$8/US_Others!AE136,"")</f>
        <v/>
      </c>
      <c r="BL131" s="219" t="str">
        <f>IFERROR(IF(SUMPRODUCT(US_Others!AG136:AI136/SUM(US_Others!AG136:AI136),US_Others!AG$8:AI$8)&gt;3.5,4,IF(SUMPRODUCT(US_Others!AG136:AI136/SUM(US_Others!AG136:AI136),US_Others!AG$8:AI$8)&gt;2.5,3,2)),"")</f>
        <v/>
      </c>
      <c r="BM131" s="219" t="str">
        <f>IFERROR(US_Others!AL136*US_Others!AL$8/US_Others!AL136,"")</f>
        <v/>
      </c>
    </row>
    <row r="132" spans="1:65">
      <c r="A132" s="200" t="s">
        <v>262</v>
      </c>
      <c r="B132" s="332">
        <v>334514</v>
      </c>
      <c r="C132" s="333">
        <f>SUM(US_CO2!C135:AX135)</f>
        <v>2.6224910984030597E-2</v>
      </c>
      <c r="D132" s="333">
        <f>SUM(US_CH4!C135:AC135)</f>
        <v>1.4332225050110027E-5</v>
      </c>
      <c r="E132" s="333">
        <f>SUM(US_N2O!C135:AA135)</f>
        <v>1.7399277730442154E-5</v>
      </c>
      <c r="F132" s="332">
        <f>US_Others!V137+US_Others!U137</f>
        <v>0</v>
      </c>
      <c r="G132" s="332">
        <f>US_Others!C137+US_Others!H137+US_Others!N137</f>
        <v>0</v>
      </c>
      <c r="H132" s="332">
        <f>US_Others!D137+US_Others!I137+US_Others!O137</f>
        <v>0</v>
      </c>
      <c r="I132" s="332">
        <f>US_Others!E137+US_Others!J137+US_Others!P137+US_Others!W137</f>
        <v>0</v>
      </c>
      <c r="J132" s="332">
        <f>US_Others!F137+US_Others!K137+US_Others!Q137</f>
        <v>0</v>
      </c>
      <c r="K132" s="332">
        <f>US_Others!G137+US_Others!L137+US_Others!R137</f>
        <v>0</v>
      </c>
      <c r="L132" s="332">
        <f>US_Others!Z137+US_Others!AB137</f>
        <v>0</v>
      </c>
      <c r="M132" s="332">
        <f>US_Others!AA137+US_Others!AC137</f>
        <v>0</v>
      </c>
      <c r="N132" s="332">
        <f>US_Others!AD137</f>
        <v>0</v>
      </c>
      <c r="O132" s="332">
        <f>US_Others!AE137</f>
        <v>0</v>
      </c>
      <c r="P132" s="332">
        <f>SUM(US_Others!AG137:AI137)</f>
        <v>0</v>
      </c>
      <c r="Q132" s="332">
        <f>US_Others!AL137</f>
        <v>0</v>
      </c>
      <c r="R132" s="332"/>
      <c r="S132" s="334">
        <f t="shared" si="1"/>
        <v>26.224910984030597</v>
      </c>
      <c r="T132" s="334">
        <f>D132*1000/Spec!I$6</f>
        <v>5.7328900200440103E-4</v>
      </c>
      <c r="U132" s="334">
        <f>E132*1000/Spec!I$7</f>
        <v>5.838683802161796E-5</v>
      </c>
      <c r="V132" s="334">
        <f>F132*1000/Spec!I$8</f>
        <v>0</v>
      </c>
      <c r="W132" s="334">
        <f>G132*1000/Spec!I$9</f>
        <v>0</v>
      </c>
      <c r="X132" s="334">
        <f>H132*1000/Spec!I$10</f>
        <v>0</v>
      </c>
      <c r="Y132" s="334">
        <f>I132*1000/Spec!I$11</f>
        <v>0</v>
      </c>
      <c r="Z132" s="334">
        <f>J132*1000/Spec!I$12</f>
        <v>0</v>
      </c>
      <c r="AA132" s="334">
        <f>K132*1000/Spec!I$15</f>
        <v>0</v>
      </c>
      <c r="AB132" s="334">
        <f>L132*1000/Spec!I$17</f>
        <v>0</v>
      </c>
      <c r="AC132" s="334">
        <f>M132*1000/Spec!I$18</f>
        <v>0</v>
      </c>
      <c r="AD132" s="335">
        <f>N132*1000/Spec!I$25</f>
        <v>0</v>
      </c>
      <c r="AE132" s="335">
        <f>O132*1000/Spec!I$26</f>
        <v>0</v>
      </c>
      <c r="AF132" s="334">
        <f>P132*1000/Spec!I$21</f>
        <v>0</v>
      </c>
      <c r="AG132" s="334">
        <f>Q132*1000/Spec!I$22</f>
        <v>0</v>
      </c>
      <c r="AI132" s="432">
        <f>S132/'2007output'!$D130</f>
        <v>3.7592559697286255E-3</v>
      </c>
      <c r="AJ132" s="432">
        <f>T132/'2007output'!$D130</f>
        <v>8.2179119863444415E-8</v>
      </c>
      <c r="AK132" s="432">
        <f>U132/'2007output'!$D130</f>
        <v>8.3695639432294942E-9</v>
      </c>
      <c r="AL132" s="433">
        <f>V132/'2007output'!$D130</f>
        <v>0</v>
      </c>
      <c r="AM132" s="433">
        <f>W132/'2007output'!$D130</f>
        <v>0</v>
      </c>
      <c r="AN132" s="433">
        <f>X132/'2007output'!$D130</f>
        <v>0</v>
      </c>
      <c r="AO132" s="433">
        <f>Y132/'2007output'!$D130</f>
        <v>0</v>
      </c>
      <c r="AP132" s="433">
        <f>Z132/'2007output'!$D130</f>
        <v>0</v>
      </c>
      <c r="AQ132" s="433">
        <f>AA132/'2007output'!$D130</f>
        <v>0</v>
      </c>
      <c r="AR132" s="433">
        <f>AB132/'2007output'!$D130</f>
        <v>0</v>
      </c>
      <c r="AS132" s="433">
        <f>AC132/'2007output'!$D130</f>
        <v>0</v>
      </c>
      <c r="AT132" s="433">
        <f>AD132/'2007output'!$D130</f>
        <v>0</v>
      </c>
      <c r="AU132" s="433">
        <f>AE132/'2007output'!$D130</f>
        <v>0</v>
      </c>
      <c r="AV132" s="433">
        <f>AF132/'2007output'!$D130</f>
        <v>0</v>
      </c>
      <c r="AW132" s="433">
        <f>AG132/'2007output'!$D130</f>
        <v>0</v>
      </c>
      <c r="AY132" s="370">
        <f>IFERROR(IF(SUMPRODUCT(US_CO2!C135:AX135/SUM(US_CO2!C135:AX135),US_CO2!C$6:AX$6)&gt;3.5,4,IF(SUMPRODUCT(US_CO2!C135:AX135/SUM(US_CO2!C135:AX135),US_CO2!C$6:AX$6)&gt;2.5,3,2)),"")</f>
        <v>4</v>
      </c>
      <c r="AZ132" s="370">
        <f>IFERROR(IF(SUMPRODUCT(US_CH4!C135:AC135/SUM(US_CH4!C135:AC135),US_CH4!C$6:AC$6)&gt;3.5,4,IF(SUMPRODUCT(US_CH4!C135:AC135/SUM(US_CH4!C135:AC135),US_CH4!C$6:AC$6)&gt;2.5,3,2)),"")</f>
        <v>4</v>
      </c>
      <c r="BA132" s="223">
        <f>IFERROR(IF(SUMPRODUCT(US_N2O!C135:AA135/SUM(US_N2O!C135:AA135),US_N2O!C$6:AA$6)&gt;3.5,4,IF(SUMPRODUCT(US_N2O!C135:AA135/SUM(US_N2O!C135:AA135),US_N2O!C$6:AA$6)&gt;2.5,3,2)),"")</f>
        <v>4</v>
      </c>
      <c r="BB132" s="223" t="str">
        <f>IFERROR(IF(SUMPRODUCT(US_Others!U137:V137/SUM(US_Others!U137:V137),US_Others!U$8:V$8)&gt;3.5,4,IF(SUMPRODUCT(US_Others!U137:V137/SUM(US_Others!U137:V137),US_Others!U$8:V$8)&gt;2.5,3,2)),"")</f>
        <v/>
      </c>
      <c r="BC132" s="223" t="str">
        <f>IFERROR(IF((US_Others!C137*US_Others!C$8/SUM(US_Others!C137,US_Others!H137,US_Others!N137)+ US_Others!H137*US_Others!H$8/SUM(US_Others!C137,US_Others!H137,US_Others!N137)+US_Others!N137*US_Others!N$8/SUM(US_Others!C137,US_Others!H137,US_Others!N137))&gt;3.5,4,IF((US_Others!C137*US_Others!C$8/SUM(US_Others!C137,US_Others!H137,US_Others!N137)+ US_Others!H137*US_Others!H$8/SUM(US_Others!C137,US_Others!H137,US_Others!N137)+US_Others!N137*US_Others!N$8/SUM(US_Others!C137,US_Others!H137,US_Others!N137))&gt;2.5,3,2)),"")</f>
        <v/>
      </c>
      <c r="BD132" s="223" t="str">
        <f>IFERROR(IF((US_Others!D137*US_Others!D$8/SUM(US_Others!D137,US_Others!I137,US_Others!O137)+US_Others!I137*US_Others!I$8/SUM(US_Others!D137,US_Others!I137,US_Others!O137)+US_Others!O137*US_Others!O$8/SUM(US_Others!D137,US_Others!I137,US_Others!O137))&gt;3.5,4,IF((US_Others!D137*US_Others!D$8/SUM(US_Others!D137,US_Others!I137,US_Others!O137)+US_Others!I137*US_Others!I$8/SUM(US_Others!D137,US_Others!I137,US_Others!O137)+US_Others!O137*US_Others!O$8/SUM(US_Others!D137,US_Others!I137,US_Others!O137))&gt;2.5,3,2)),"")</f>
        <v/>
      </c>
      <c r="BE132" s="223" t="str">
        <f>IFERROR(IF((US_Others!E137*US_Others!E$8/SUM(US_Others!E137,US_Others!J137,US_Others!P137,US_Others!W137)+US_Others!J137*US_Others!J$8/SUM(US_Others!E137,US_Others!J137,US_Others!P137,US_Others!W137)+US_Others!P137*US_Others!P$8/SUM(US_Others!E137,US_Others!J137,US_Others!P137,US_Others!W137)+US_Others!W137*US_Others!W$8/SUM(US_Others!E137,US_Others!J137,US_Others!P137,US_Others!W137))&gt;3.5,4,IF((US_Others!E137*US_Others!E$8/SUM(US_Others!E137,US_Others!J137,US_Others!P137,US_Others!W137)+US_Others!J137*US_Others!J$8/SUM(US_Others!E137,US_Others!J137,US_Others!P137,US_Others!W137)+US_Others!P137*US_Others!P$8/SUM(US_Others!E137,US_Others!J137,US_Others!P137,US_Others!W137)+US_Others!W137*US_Others!W$8/SUM(US_Others!E137,US_Others!J137,US_Others!P137,US_Others!W137))&gt;2.5,3,2)),"")</f>
        <v/>
      </c>
      <c r="BF132" s="223" t="str">
        <f>IFERROR(IF((US_Others!F137*US_Others!F$8/SUM(US_Others!F137,US_Others!K137,US_Others!Q137)+US_Others!K137*US_Others!K$8/SUM(US_Others!F137,US_Others!K137,US_Others!Q137)+US_Others!Q137*US_Others!Q$8/SUM(US_Others!F137,US_Others!K137,US_Others!Q137))&gt;3.5,4,IF((US_Others!F137*US_Others!F$8/SUM(US_Others!F137,US_Others!K137,US_Others!Q137)+US_Others!K137*US_Others!K$8/SUM(US_Others!F137,US_Others!K137,US_Others!Q137)+US_Others!Q137*US_Others!Q$8/SUM(US_Others!F137,US_Others!K137,US_Others!Q137))&gt;2.5,3,2)),"")</f>
        <v/>
      </c>
      <c r="BG132" s="223" t="str">
        <f>IFERROR(IF((US_Others!G137*US_Others!G$8/SUM(US_Others!G137,US_Others!L137,US_Others!R137)+US_Others!L137*US_Others!L$8/SUM(US_Others!G137,US_Others!L137,US_Others!R137)+US_Others!R137*US_Others!R$8/SUM(US_Others!G137,US_Others!L137,US_Others!R137))&gt;3.5,4,IF((US_Others!G137*US_Others!G$8/SUM(US_Others!G137,US_Others!L137,US_Others!R137)+US_Others!L137*US_Others!L$8/SUM(US_Others!G137,US_Others!L137,US_Others!R137)+US_Others!R137*US_Others!R$8/SUM(US_Others!G137,US_Others!L137,US_Others!R137))&gt;2.5,3,2)),"")</f>
        <v/>
      </c>
      <c r="BH132" s="219" t="str">
        <f>IFERROR(IF((US_Others!Z137*US_Others!Z$8/SUM(US_Others!Z137,US_Others!AB137)+US_Others!AB137*US_Others!AB$8/SUM(US_Others!Z137,US_Others!AB137))&gt;3.5,4,IF((US_Others!Z137*US_Others!Z$8/SUM(US_Others!Z137,US_Others!AB137)+US_Others!AB137*US_Others!AB$8/SUM(US_Others!Z137,US_Others!AB137))&gt;2.5,3,2)),"")</f>
        <v/>
      </c>
      <c r="BI132" s="219" t="str">
        <f>IFERROR(IF((US_Others!AA137*US_Others!AA$8/SUM(US_Others!AA137,US_Others!AC137)+US_Others!AC137*US_Others!AC$8/SUM(US_Others!AA137,US_Others!AC137))&gt;3.5,4,IF((US_Others!AA137*US_Others!AA$8/SUM(US_Others!AA137,US_Others!AC137)+US_Others!AC137*US_Others!AC$8/SUM(US_Others!AA137,US_Others!AC137))&gt;2.5,3,2)),"")</f>
        <v/>
      </c>
      <c r="BJ132" s="219" t="str">
        <f>IFERROR(US_Others!AD137*US_Others!AD$8/US_Others!AD137,"")</f>
        <v/>
      </c>
      <c r="BK132" s="74" t="str">
        <f>IFERROR(US_Others!AE137*US_Others!AE$8/US_Others!AE137,"")</f>
        <v/>
      </c>
      <c r="BL132" s="219" t="str">
        <f>IFERROR(IF(SUMPRODUCT(US_Others!AG137:AI137/SUM(US_Others!AG137:AI137),US_Others!AG$8:AI$8)&gt;3.5,4,IF(SUMPRODUCT(US_Others!AG137:AI137/SUM(US_Others!AG137:AI137),US_Others!AG$8:AI$8)&gt;2.5,3,2)),"")</f>
        <v/>
      </c>
      <c r="BM132" s="219" t="str">
        <f>IFERROR(US_Others!AL137*US_Others!AL$8/US_Others!AL137,"")</f>
        <v/>
      </c>
    </row>
    <row r="133" spans="1:65">
      <c r="A133" s="200" t="s">
        <v>263</v>
      </c>
      <c r="B133" s="332">
        <v>334515</v>
      </c>
      <c r="C133" s="333">
        <f>SUM(US_CO2!C136:AX136)</f>
        <v>3.5257681617982831E-2</v>
      </c>
      <c r="D133" s="333">
        <f>SUM(US_CH4!C136:AC136)</f>
        <v>2.1152189349046632E-5</v>
      </c>
      <c r="E133" s="333">
        <f>SUM(US_N2O!C136:AA136)</f>
        <v>3.0353347390043014E-5</v>
      </c>
      <c r="F133" s="332">
        <f>US_Others!V138+US_Others!U138</f>
        <v>0</v>
      </c>
      <c r="G133" s="332">
        <f>US_Others!C138+US_Others!H138+US_Others!N138</f>
        <v>9.3651649393877155E-6</v>
      </c>
      <c r="H133" s="332">
        <f>US_Others!D138+US_Others!I138+US_Others!O138</f>
        <v>1.5358870500595855E-4</v>
      </c>
      <c r="I133" s="332">
        <f>US_Others!E138+US_Others!J138+US_Others!P138+US_Others!W138</f>
        <v>7.0987950240558888E-4</v>
      </c>
      <c r="J133" s="332">
        <f>US_Others!F138+US_Others!K138+US_Others!Q138</f>
        <v>1.2268366070597908E-4</v>
      </c>
      <c r="K133" s="332">
        <f>US_Others!G138+US_Others!L138+US_Others!R138</f>
        <v>1.2174714421204033E-5</v>
      </c>
      <c r="L133" s="332">
        <f>US_Others!Z138+US_Others!AB138</f>
        <v>0</v>
      </c>
      <c r="M133" s="332">
        <f>US_Others!AA138+US_Others!AC138</f>
        <v>0</v>
      </c>
      <c r="N133" s="332">
        <f>US_Others!AD138</f>
        <v>0</v>
      </c>
      <c r="O133" s="332">
        <f>US_Others!AE138</f>
        <v>0</v>
      </c>
      <c r="P133" s="332">
        <f>SUM(US_Others!AG138:AI138)</f>
        <v>0</v>
      </c>
      <c r="Q133" s="332">
        <f>US_Others!AL138</f>
        <v>0</v>
      </c>
      <c r="R133" s="332"/>
      <c r="S133" s="334">
        <f t="shared" ref="S133:S196" si="2">C133*1000</f>
        <v>35.257681617982833</v>
      </c>
      <c r="T133" s="334">
        <f>D133*1000/Spec!I$6</f>
        <v>8.4608757396186516E-4</v>
      </c>
      <c r="U133" s="334">
        <f>E133*1000/Spec!I$7</f>
        <v>1.0185687043638596E-4</v>
      </c>
      <c r="V133" s="334">
        <f>F133*1000/Spec!I$8</f>
        <v>0</v>
      </c>
      <c r="W133" s="334">
        <f>G133*1000/Spec!I$9</f>
        <v>1.3874318428722541E-5</v>
      </c>
      <c r="X133" s="334">
        <f>H133*1000/Spec!I$10</f>
        <v>4.3882487144559586E-5</v>
      </c>
      <c r="Y133" s="334">
        <f>I133*1000/Spec!I$11</f>
        <v>4.9641923245146075E-4</v>
      </c>
      <c r="Z133" s="334">
        <f>J133*1000/Spec!I$12</f>
        <v>2.7446009106483015E-5</v>
      </c>
      <c r="AA133" s="334">
        <f>K133*1000/Spec!I$15</f>
        <v>1.2410514190829799E-6</v>
      </c>
      <c r="AB133" s="334">
        <f>L133*1000/Spec!I$17</f>
        <v>0</v>
      </c>
      <c r="AC133" s="334">
        <f>M133*1000/Spec!I$18</f>
        <v>0</v>
      </c>
      <c r="AD133" s="335">
        <f>N133*1000/Spec!I$25</f>
        <v>0</v>
      </c>
      <c r="AE133" s="335">
        <f>O133*1000/Spec!I$26</f>
        <v>0</v>
      </c>
      <c r="AF133" s="334">
        <f>P133*1000/Spec!I$21</f>
        <v>0</v>
      </c>
      <c r="AG133" s="334">
        <f>Q133*1000/Spec!I$22</f>
        <v>0</v>
      </c>
      <c r="AI133" s="432">
        <f>S133/'2007output'!$D131</f>
        <v>2.2913678512487953E-3</v>
      </c>
      <c r="AJ133" s="432">
        <f>T133/'2007output'!$D131</f>
        <v>5.4986538460557528E-8</v>
      </c>
      <c r="AK133" s="432">
        <f>U133/'2007output'!$D131</f>
        <v>6.6195945858138778E-9</v>
      </c>
      <c r="AL133" s="433">
        <f>V133/'2007output'!$D131</f>
        <v>0</v>
      </c>
      <c r="AM133" s="433">
        <f>W133/'2007output'!$D131</f>
        <v>9.0168059119771397E-10</v>
      </c>
      <c r="AN133" s="433">
        <f>X133/'2007output'!$D131</f>
        <v>2.8518868984453413E-9</v>
      </c>
      <c r="AO133" s="433">
        <f>Y133/'2007output'!$D131</f>
        <v>3.226187933470702E-8</v>
      </c>
      <c r="AP133" s="433">
        <f>Z133/'2007output'!$D131</f>
        <v>1.7836936527216523E-9</v>
      </c>
      <c r="AQ133" s="433">
        <f>AA133/'2007output'!$D131</f>
        <v>8.0654915267685444E-11</v>
      </c>
      <c r="AR133" s="433">
        <f>AB133/'2007output'!$D131</f>
        <v>0</v>
      </c>
      <c r="AS133" s="433">
        <f>AC133/'2007output'!$D131</f>
        <v>0</v>
      </c>
      <c r="AT133" s="433">
        <f>AD133/'2007output'!$D131</f>
        <v>0</v>
      </c>
      <c r="AU133" s="433">
        <f>AE133/'2007output'!$D131</f>
        <v>0</v>
      </c>
      <c r="AV133" s="433">
        <f>AF133/'2007output'!$D131</f>
        <v>0</v>
      </c>
      <c r="AW133" s="433">
        <f>AG133/'2007output'!$D131</f>
        <v>0</v>
      </c>
      <c r="AY133" s="370">
        <f>IFERROR(IF(SUMPRODUCT(US_CO2!C136:AX136/SUM(US_CO2!C136:AX136),US_CO2!C$6:AX$6)&gt;3.5,4,IF(SUMPRODUCT(US_CO2!C136:AX136/SUM(US_CO2!C136:AX136),US_CO2!C$6:AX$6)&gt;2.5,3,2)),"")</f>
        <v>4</v>
      </c>
      <c r="AZ133" s="370">
        <f>IFERROR(IF(SUMPRODUCT(US_CH4!C136:AC136/SUM(US_CH4!C136:AC136),US_CH4!C$6:AC$6)&gt;3.5,4,IF(SUMPRODUCT(US_CH4!C136:AC136/SUM(US_CH4!C136:AC136),US_CH4!C$6:AC$6)&gt;2.5,3,2)),"")</f>
        <v>4</v>
      </c>
      <c r="BA133" s="223">
        <f>IFERROR(IF(SUMPRODUCT(US_N2O!C136:AA136/SUM(US_N2O!C136:AA136),US_N2O!C$6:AA$6)&gt;3.5,4,IF(SUMPRODUCT(US_N2O!C136:AA136/SUM(US_N2O!C136:AA136),US_N2O!C$6:AA$6)&gt;2.5,3,2)),"")</f>
        <v>4</v>
      </c>
      <c r="BB133" s="223" t="str">
        <f>IFERROR(IF(SUMPRODUCT(US_Others!U138:V138/SUM(US_Others!U138:V138),US_Others!U$8:V$8)&gt;3.5,4,IF(SUMPRODUCT(US_Others!U138:V138/SUM(US_Others!U138:V138),US_Others!U$8:V$8)&gt;2.5,3,2)),"")</f>
        <v/>
      </c>
      <c r="BC133" s="223">
        <f>IFERROR(IF((US_Others!C138*US_Others!C$8/SUM(US_Others!C138,US_Others!H138,US_Others!N138)+ US_Others!H138*US_Others!H$8/SUM(US_Others!C138,US_Others!H138,US_Others!N138)+US_Others!N138*US_Others!N$8/SUM(US_Others!C138,US_Others!H138,US_Others!N138))&gt;3.5,4,IF((US_Others!C138*US_Others!C$8/SUM(US_Others!C138,US_Others!H138,US_Others!N138)+ US_Others!H138*US_Others!H$8/SUM(US_Others!C138,US_Others!H138,US_Others!N138)+US_Others!N138*US_Others!N$8/SUM(US_Others!C138,US_Others!H138,US_Others!N138))&gt;2.5,3,2)),"")</f>
        <v>4</v>
      </c>
      <c r="BD133" s="223">
        <f>IFERROR(IF((US_Others!D138*US_Others!D$8/SUM(US_Others!D138,US_Others!I138,US_Others!O138)+US_Others!I138*US_Others!I$8/SUM(US_Others!D138,US_Others!I138,US_Others!O138)+US_Others!O138*US_Others!O$8/SUM(US_Others!D138,US_Others!I138,US_Others!O138))&gt;3.5,4,IF((US_Others!D138*US_Others!D$8/SUM(US_Others!D138,US_Others!I138,US_Others!O138)+US_Others!I138*US_Others!I$8/SUM(US_Others!D138,US_Others!I138,US_Others!O138)+US_Others!O138*US_Others!O$8/SUM(US_Others!D138,US_Others!I138,US_Others!O138))&gt;2.5,3,2)),"")</f>
        <v>4</v>
      </c>
      <c r="BE133" s="223">
        <f>IFERROR(IF((US_Others!E138*US_Others!E$8/SUM(US_Others!E138,US_Others!J138,US_Others!P138,US_Others!W138)+US_Others!J138*US_Others!J$8/SUM(US_Others!E138,US_Others!J138,US_Others!P138,US_Others!W138)+US_Others!P138*US_Others!P$8/SUM(US_Others!E138,US_Others!J138,US_Others!P138,US_Others!W138)+US_Others!W138*US_Others!W$8/SUM(US_Others!E138,US_Others!J138,US_Others!P138,US_Others!W138))&gt;3.5,4,IF((US_Others!E138*US_Others!E$8/SUM(US_Others!E138,US_Others!J138,US_Others!P138,US_Others!W138)+US_Others!J138*US_Others!J$8/SUM(US_Others!E138,US_Others!J138,US_Others!P138,US_Others!W138)+US_Others!P138*US_Others!P$8/SUM(US_Others!E138,US_Others!J138,US_Others!P138,US_Others!W138)+US_Others!W138*US_Others!W$8/SUM(US_Others!E138,US_Others!J138,US_Others!P138,US_Others!W138))&gt;2.5,3,2)),"")</f>
        <v>4</v>
      </c>
      <c r="BF133" s="223">
        <f>IFERROR(IF((US_Others!F138*US_Others!F$8/SUM(US_Others!F138,US_Others!K138,US_Others!Q138)+US_Others!K138*US_Others!K$8/SUM(US_Others!F138,US_Others!K138,US_Others!Q138)+US_Others!Q138*US_Others!Q$8/SUM(US_Others!F138,US_Others!K138,US_Others!Q138))&gt;3.5,4,IF((US_Others!F138*US_Others!F$8/SUM(US_Others!F138,US_Others!K138,US_Others!Q138)+US_Others!K138*US_Others!K$8/SUM(US_Others!F138,US_Others!K138,US_Others!Q138)+US_Others!Q138*US_Others!Q$8/SUM(US_Others!F138,US_Others!K138,US_Others!Q138))&gt;2.5,3,2)),"")</f>
        <v>4</v>
      </c>
      <c r="BG133" s="223">
        <f>IFERROR(IF((US_Others!G138*US_Others!G$8/SUM(US_Others!G138,US_Others!L138,US_Others!R138)+US_Others!L138*US_Others!L$8/SUM(US_Others!G138,US_Others!L138,US_Others!R138)+US_Others!R138*US_Others!R$8/SUM(US_Others!G138,US_Others!L138,US_Others!R138))&gt;3.5,4,IF((US_Others!G138*US_Others!G$8/SUM(US_Others!G138,US_Others!L138,US_Others!R138)+US_Others!L138*US_Others!L$8/SUM(US_Others!G138,US_Others!L138,US_Others!R138)+US_Others!R138*US_Others!R$8/SUM(US_Others!G138,US_Others!L138,US_Others!R138))&gt;2.5,3,2)),"")</f>
        <v>4</v>
      </c>
      <c r="BH133" s="219" t="str">
        <f>IFERROR(IF((US_Others!Z138*US_Others!Z$8/SUM(US_Others!Z138,US_Others!AB138)+US_Others!AB138*US_Others!AB$8/SUM(US_Others!Z138,US_Others!AB138))&gt;3.5,4,IF((US_Others!Z138*US_Others!Z$8/SUM(US_Others!Z138,US_Others!AB138)+US_Others!AB138*US_Others!AB$8/SUM(US_Others!Z138,US_Others!AB138))&gt;2.5,3,2)),"")</f>
        <v/>
      </c>
      <c r="BI133" s="219" t="str">
        <f>IFERROR(IF((US_Others!AA138*US_Others!AA$8/SUM(US_Others!AA138,US_Others!AC138)+US_Others!AC138*US_Others!AC$8/SUM(US_Others!AA138,US_Others!AC138))&gt;3.5,4,IF((US_Others!AA138*US_Others!AA$8/SUM(US_Others!AA138,US_Others!AC138)+US_Others!AC138*US_Others!AC$8/SUM(US_Others!AA138,US_Others!AC138))&gt;2.5,3,2)),"")</f>
        <v/>
      </c>
      <c r="BJ133" s="219" t="str">
        <f>IFERROR(US_Others!AD138*US_Others!AD$8/US_Others!AD138,"")</f>
        <v/>
      </c>
      <c r="BK133" s="74" t="str">
        <f>IFERROR(US_Others!AE138*US_Others!AE$8/US_Others!AE138,"")</f>
        <v/>
      </c>
      <c r="BL133" s="219" t="str">
        <f>IFERROR(IF(SUMPRODUCT(US_Others!AG138:AI138/SUM(US_Others!AG138:AI138),US_Others!AG$8:AI$8)&gt;3.5,4,IF(SUMPRODUCT(US_Others!AG138:AI138/SUM(US_Others!AG138:AI138),US_Others!AG$8:AI$8)&gt;2.5,3,2)),"")</f>
        <v/>
      </c>
      <c r="BM133" s="219" t="str">
        <f>IFERROR(US_Others!AL138*US_Others!AL$8/US_Others!AL138,"")</f>
        <v/>
      </c>
    </row>
    <row r="134" spans="1:65">
      <c r="A134" s="200" t="s">
        <v>264</v>
      </c>
      <c r="B134" s="332">
        <v>334516</v>
      </c>
      <c r="C134" s="333">
        <f>SUM(US_CO2!C137:AX137)</f>
        <v>4.9717583668698676E-2</v>
      </c>
      <c r="D134" s="333">
        <f>SUM(US_CH4!C137:AC137)</f>
        <v>3.070271437314366E-5</v>
      </c>
      <c r="E134" s="333">
        <f>SUM(US_N2O!C137:AA137)</f>
        <v>4.6037977774804299E-5</v>
      </c>
      <c r="F134" s="332">
        <f>US_Others!V139+US_Others!U139</f>
        <v>0</v>
      </c>
      <c r="G134" s="332">
        <f>US_Others!C139+US_Others!H139+US_Others!N139</f>
        <v>9.3651649393877155E-6</v>
      </c>
      <c r="H134" s="332">
        <f>US_Others!D139+US_Others!I139+US_Others!O139</f>
        <v>1.5358870500595855E-4</v>
      </c>
      <c r="I134" s="332">
        <f>US_Others!E139+US_Others!J139+US_Others!P139+US_Others!W139</f>
        <v>7.0987950240558888E-4</v>
      </c>
      <c r="J134" s="332">
        <f>US_Others!F139+US_Others!K139+US_Others!Q139</f>
        <v>1.2268366070597908E-4</v>
      </c>
      <c r="K134" s="332">
        <f>US_Others!G139+US_Others!L139+US_Others!R139</f>
        <v>1.2174714421204033E-5</v>
      </c>
      <c r="L134" s="332">
        <f>US_Others!Z139+US_Others!AB139</f>
        <v>0</v>
      </c>
      <c r="M134" s="332">
        <f>US_Others!AA139+US_Others!AC139</f>
        <v>0</v>
      </c>
      <c r="N134" s="332">
        <f>US_Others!AD139</f>
        <v>0</v>
      </c>
      <c r="O134" s="332">
        <f>US_Others!AE139</f>
        <v>0</v>
      </c>
      <c r="P134" s="332">
        <f>SUM(US_Others!AG139:AI139)</f>
        <v>0</v>
      </c>
      <c r="Q134" s="332">
        <f>US_Others!AL139</f>
        <v>0</v>
      </c>
      <c r="R134" s="332"/>
      <c r="S134" s="334">
        <f t="shared" si="2"/>
        <v>49.717583668698673</v>
      </c>
      <c r="T134" s="334">
        <f>D134*1000/Spec!I$6</f>
        <v>1.2281085749257464E-3</v>
      </c>
      <c r="U134" s="334">
        <f>E134*1000/Spec!I$7</f>
        <v>1.5448985830471241E-4</v>
      </c>
      <c r="V134" s="334">
        <f>F134*1000/Spec!I$8</f>
        <v>0</v>
      </c>
      <c r="W134" s="334">
        <f>G134*1000/Spec!I$9</f>
        <v>1.3874318428722541E-5</v>
      </c>
      <c r="X134" s="334">
        <f>H134*1000/Spec!I$10</f>
        <v>4.3882487144559586E-5</v>
      </c>
      <c r="Y134" s="334">
        <f>I134*1000/Spec!I$11</f>
        <v>4.9641923245146075E-4</v>
      </c>
      <c r="Z134" s="334">
        <f>J134*1000/Spec!I$12</f>
        <v>2.7446009106483015E-5</v>
      </c>
      <c r="AA134" s="334">
        <f>K134*1000/Spec!I$15</f>
        <v>1.2410514190829799E-6</v>
      </c>
      <c r="AB134" s="334">
        <f>L134*1000/Spec!I$17</f>
        <v>0</v>
      </c>
      <c r="AC134" s="334">
        <f>M134*1000/Spec!I$18</f>
        <v>0</v>
      </c>
      <c r="AD134" s="335">
        <f>N134*1000/Spec!I$25</f>
        <v>0</v>
      </c>
      <c r="AE134" s="335">
        <f>O134*1000/Spec!I$26</f>
        <v>0</v>
      </c>
      <c r="AF134" s="334">
        <f>P134*1000/Spec!I$21</f>
        <v>0</v>
      </c>
      <c r="AG134" s="334">
        <f>Q134*1000/Spec!I$22</f>
        <v>0</v>
      </c>
      <c r="AI134" s="432">
        <f>S134/'2007output'!$D132</f>
        <v>3.53290771530267E-3</v>
      </c>
      <c r="AJ134" s="432">
        <f>T134/'2007output'!$D132</f>
        <v>8.7268807923104407E-8</v>
      </c>
      <c r="AK134" s="432">
        <f>U134/'2007output'!$D132</f>
        <v>1.0977975437779772E-8</v>
      </c>
      <c r="AL134" s="433">
        <f>V134/'2007output'!$D132</f>
        <v>0</v>
      </c>
      <c r="AM134" s="433">
        <f>W134/'2007output'!$D132</f>
        <v>9.8590243138183597E-10</v>
      </c>
      <c r="AN134" s="433">
        <f>X134/'2007output'!$D132</f>
        <v>3.1182685472562644E-9</v>
      </c>
      <c r="AO134" s="433">
        <f>Y134/'2007output'!$D132</f>
        <v>3.5275313217938209E-8</v>
      </c>
      <c r="AP134" s="433">
        <f>Z134/'2007output'!$D132</f>
        <v>1.9503002795288331E-9</v>
      </c>
      <c r="AQ134" s="433">
        <f>AA134/'2007output'!$D132</f>
        <v>8.8188520238283521E-11</v>
      </c>
      <c r="AR134" s="433">
        <f>AB134/'2007output'!$D132</f>
        <v>0</v>
      </c>
      <c r="AS134" s="433">
        <f>AC134/'2007output'!$D132</f>
        <v>0</v>
      </c>
      <c r="AT134" s="433">
        <f>AD134/'2007output'!$D132</f>
        <v>0</v>
      </c>
      <c r="AU134" s="433">
        <f>AE134/'2007output'!$D132</f>
        <v>0</v>
      </c>
      <c r="AV134" s="433">
        <f>AF134/'2007output'!$D132</f>
        <v>0</v>
      </c>
      <c r="AW134" s="433">
        <f>AG134/'2007output'!$D132</f>
        <v>0</v>
      </c>
      <c r="AY134" s="370">
        <f>IFERROR(IF(SUMPRODUCT(US_CO2!C137:AX137/SUM(US_CO2!C137:AX137),US_CO2!C$6:AX$6)&gt;3.5,4,IF(SUMPRODUCT(US_CO2!C137:AX137/SUM(US_CO2!C137:AX137),US_CO2!C$6:AX$6)&gt;2.5,3,2)),"")</f>
        <v>4</v>
      </c>
      <c r="AZ134" s="370">
        <f>IFERROR(IF(SUMPRODUCT(US_CH4!C137:AC137/SUM(US_CH4!C137:AC137),US_CH4!C$6:AC$6)&gt;3.5,4,IF(SUMPRODUCT(US_CH4!C137:AC137/SUM(US_CH4!C137:AC137),US_CH4!C$6:AC$6)&gt;2.5,3,2)),"")</f>
        <v>4</v>
      </c>
      <c r="BA134" s="223">
        <f>IFERROR(IF(SUMPRODUCT(US_N2O!C137:AA137/SUM(US_N2O!C137:AA137),US_N2O!C$6:AA$6)&gt;3.5,4,IF(SUMPRODUCT(US_N2O!C137:AA137/SUM(US_N2O!C137:AA137),US_N2O!C$6:AA$6)&gt;2.5,3,2)),"")</f>
        <v>4</v>
      </c>
      <c r="BB134" s="223" t="str">
        <f>IFERROR(IF(SUMPRODUCT(US_Others!U139:V139/SUM(US_Others!U139:V139),US_Others!U$8:V$8)&gt;3.5,4,IF(SUMPRODUCT(US_Others!U139:V139/SUM(US_Others!U139:V139),US_Others!U$8:V$8)&gt;2.5,3,2)),"")</f>
        <v/>
      </c>
      <c r="BC134" s="223">
        <f>IFERROR(IF((US_Others!C139*US_Others!C$8/SUM(US_Others!C139,US_Others!H139,US_Others!N139)+ US_Others!H139*US_Others!H$8/SUM(US_Others!C139,US_Others!H139,US_Others!N139)+US_Others!N139*US_Others!N$8/SUM(US_Others!C139,US_Others!H139,US_Others!N139))&gt;3.5,4,IF((US_Others!C139*US_Others!C$8/SUM(US_Others!C139,US_Others!H139,US_Others!N139)+ US_Others!H139*US_Others!H$8/SUM(US_Others!C139,US_Others!H139,US_Others!N139)+US_Others!N139*US_Others!N$8/SUM(US_Others!C139,US_Others!H139,US_Others!N139))&gt;2.5,3,2)),"")</f>
        <v>4</v>
      </c>
      <c r="BD134" s="223">
        <f>IFERROR(IF((US_Others!D139*US_Others!D$8/SUM(US_Others!D139,US_Others!I139,US_Others!O139)+US_Others!I139*US_Others!I$8/SUM(US_Others!D139,US_Others!I139,US_Others!O139)+US_Others!O139*US_Others!O$8/SUM(US_Others!D139,US_Others!I139,US_Others!O139))&gt;3.5,4,IF((US_Others!D139*US_Others!D$8/SUM(US_Others!D139,US_Others!I139,US_Others!O139)+US_Others!I139*US_Others!I$8/SUM(US_Others!D139,US_Others!I139,US_Others!O139)+US_Others!O139*US_Others!O$8/SUM(US_Others!D139,US_Others!I139,US_Others!O139))&gt;2.5,3,2)),"")</f>
        <v>4</v>
      </c>
      <c r="BE134" s="223">
        <f>IFERROR(IF((US_Others!E139*US_Others!E$8/SUM(US_Others!E139,US_Others!J139,US_Others!P139,US_Others!W139)+US_Others!J139*US_Others!J$8/SUM(US_Others!E139,US_Others!J139,US_Others!P139,US_Others!W139)+US_Others!P139*US_Others!P$8/SUM(US_Others!E139,US_Others!J139,US_Others!P139,US_Others!W139)+US_Others!W139*US_Others!W$8/SUM(US_Others!E139,US_Others!J139,US_Others!P139,US_Others!W139))&gt;3.5,4,IF((US_Others!E139*US_Others!E$8/SUM(US_Others!E139,US_Others!J139,US_Others!P139,US_Others!W139)+US_Others!J139*US_Others!J$8/SUM(US_Others!E139,US_Others!J139,US_Others!P139,US_Others!W139)+US_Others!P139*US_Others!P$8/SUM(US_Others!E139,US_Others!J139,US_Others!P139,US_Others!W139)+US_Others!W139*US_Others!W$8/SUM(US_Others!E139,US_Others!J139,US_Others!P139,US_Others!W139))&gt;2.5,3,2)),"")</f>
        <v>4</v>
      </c>
      <c r="BF134" s="223">
        <f>IFERROR(IF((US_Others!F139*US_Others!F$8/SUM(US_Others!F139,US_Others!K139,US_Others!Q139)+US_Others!K139*US_Others!K$8/SUM(US_Others!F139,US_Others!K139,US_Others!Q139)+US_Others!Q139*US_Others!Q$8/SUM(US_Others!F139,US_Others!K139,US_Others!Q139))&gt;3.5,4,IF((US_Others!F139*US_Others!F$8/SUM(US_Others!F139,US_Others!K139,US_Others!Q139)+US_Others!K139*US_Others!K$8/SUM(US_Others!F139,US_Others!K139,US_Others!Q139)+US_Others!Q139*US_Others!Q$8/SUM(US_Others!F139,US_Others!K139,US_Others!Q139))&gt;2.5,3,2)),"")</f>
        <v>4</v>
      </c>
      <c r="BG134" s="223">
        <f>IFERROR(IF((US_Others!G139*US_Others!G$8/SUM(US_Others!G139,US_Others!L139,US_Others!R139)+US_Others!L139*US_Others!L$8/SUM(US_Others!G139,US_Others!L139,US_Others!R139)+US_Others!R139*US_Others!R$8/SUM(US_Others!G139,US_Others!L139,US_Others!R139))&gt;3.5,4,IF((US_Others!G139*US_Others!G$8/SUM(US_Others!G139,US_Others!L139,US_Others!R139)+US_Others!L139*US_Others!L$8/SUM(US_Others!G139,US_Others!L139,US_Others!R139)+US_Others!R139*US_Others!R$8/SUM(US_Others!G139,US_Others!L139,US_Others!R139))&gt;2.5,3,2)),"")</f>
        <v>4</v>
      </c>
      <c r="BH134" s="219" t="str">
        <f>IFERROR(IF((US_Others!Z139*US_Others!Z$8/SUM(US_Others!Z139,US_Others!AB139)+US_Others!AB139*US_Others!AB$8/SUM(US_Others!Z139,US_Others!AB139))&gt;3.5,4,IF((US_Others!Z139*US_Others!Z$8/SUM(US_Others!Z139,US_Others!AB139)+US_Others!AB139*US_Others!AB$8/SUM(US_Others!Z139,US_Others!AB139))&gt;2.5,3,2)),"")</f>
        <v/>
      </c>
      <c r="BI134" s="219" t="str">
        <f>IFERROR(IF((US_Others!AA139*US_Others!AA$8/SUM(US_Others!AA139,US_Others!AC139)+US_Others!AC139*US_Others!AC$8/SUM(US_Others!AA139,US_Others!AC139))&gt;3.5,4,IF((US_Others!AA139*US_Others!AA$8/SUM(US_Others!AA139,US_Others!AC139)+US_Others!AC139*US_Others!AC$8/SUM(US_Others!AA139,US_Others!AC139))&gt;2.5,3,2)),"")</f>
        <v/>
      </c>
      <c r="BJ134" s="219" t="str">
        <f>IFERROR(US_Others!AD139*US_Others!AD$8/US_Others!AD139,"")</f>
        <v/>
      </c>
      <c r="BK134" s="74" t="str">
        <f>IFERROR(US_Others!AE139*US_Others!AE$8/US_Others!AE139,"")</f>
        <v/>
      </c>
      <c r="BL134" s="219" t="str">
        <f>IFERROR(IF(SUMPRODUCT(US_Others!AG139:AI139/SUM(US_Others!AG139:AI139),US_Others!AG$8:AI$8)&gt;3.5,4,IF(SUMPRODUCT(US_Others!AG139:AI139/SUM(US_Others!AG139:AI139),US_Others!AG$8:AI$8)&gt;2.5,3,2)),"")</f>
        <v/>
      </c>
      <c r="BM134" s="219" t="str">
        <f>IFERROR(US_Others!AL139*US_Others!AL$8/US_Others!AL139,"")</f>
        <v/>
      </c>
    </row>
    <row r="135" spans="1:65">
      <c r="A135" s="200" t="s">
        <v>265</v>
      </c>
      <c r="B135" s="332">
        <v>334517</v>
      </c>
      <c r="C135" s="333">
        <f>SUM(US_CO2!C138:AX138)</f>
        <v>1.988703346747947E-2</v>
      </c>
      <c r="D135" s="333">
        <f>SUM(US_CH4!C138:AC138)</f>
        <v>1.2281085749257463E-5</v>
      </c>
      <c r="E135" s="333">
        <f>SUM(US_N2O!C138:AA138)</f>
        <v>1.841519110992172E-5</v>
      </c>
      <c r="F135" s="332">
        <f>US_Others!V140+US_Others!U140</f>
        <v>0</v>
      </c>
      <c r="G135" s="332">
        <f>US_Others!C140+US_Others!H140+US_Others!N140</f>
        <v>0</v>
      </c>
      <c r="H135" s="332">
        <f>US_Others!D140+US_Others!I140+US_Others!O140</f>
        <v>0</v>
      </c>
      <c r="I135" s="332">
        <f>US_Others!E140+US_Others!J140+US_Others!P140+US_Others!W140</f>
        <v>0</v>
      </c>
      <c r="J135" s="332">
        <f>US_Others!F140+US_Others!K140+US_Others!Q140</f>
        <v>0</v>
      </c>
      <c r="K135" s="332">
        <f>US_Others!G140+US_Others!L140+US_Others!R140</f>
        <v>0</v>
      </c>
      <c r="L135" s="332">
        <f>US_Others!Z140+US_Others!AB140</f>
        <v>0</v>
      </c>
      <c r="M135" s="332">
        <f>US_Others!AA140+US_Others!AC140</f>
        <v>0</v>
      </c>
      <c r="N135" s="332">
        <f>US_Others!AD140</f>
        <v>0</v>
      </c>
      <c r="O135" s="332">
        <f>US_Others!AE140</f>
        <v>0</v>
      </c>
      <c r="P135" s="332">
        <f>SUM(US_Others!AG140:AI140)</f>
        <v>0</v>
      </c>
      <c r="Q135" s="332">
        <f>US_Others!AL140</f>
        <v>0</v>
      </c>
      <c r="R135" s="332"/>
      <c r="S135" s="334">
        <f t="shared" si="2"/>
        <v>19.887033467479469</v>
      </c>
      <c r="T135" s="334">
        <f>D135*1000/Spec!I$6</f>
        <v>4.9124342997029855E-4</v>
      </c>
      <c r="U135" s="334">
        <f>E135*1000/Spec!I$7</f>
        <v>6.1795943321884975E-5</v>
      </c>
      <c r="V135" s="334">
        <f>F135*1000/Spec!I$8</f>
        <v>0</v>
      </c>
      <c r="W135" s="334">
        <f>G135*1000/Spec!I$9</f>
        <v>0</v>
      </c>
      <c r="X135" s="334">
        <f>H135*1000/Spec!I$10</f>
        <v>0</v>
      </c>
      <c r="Y135" s="334">
        <f>I135*1000/Spec!I$11</f>
        <v>0</v>
      </c>
      <c r="Z135" s="334">
        <f>J135*1000/Spec!I$12</f>
        <v>0</v>
      </c>
      <c r="AA135" s="334">
        <f>K135*1000/Spec!I$15</f>
        <v>0</v>
      </c>
      <c r="AB135" s="334">
        <f>L135*1000/Spec!I$17</f>
        <v>0</v>
      </c>
      <c r="AC135" s="334">
        <f>M135*1000/Spec!I$18</f>
        <v>0</v>
      </c>
      <c r="AD135" s="335">
        <f>N135*1000/Spec!I$25</f>
        <v>0</v>
      </c>
      <c r="AE135" s="335">
        <f>O135*1000/Spec!I$26</f>
        <v>0</v>
      </c>
      <c r="AF135" s="334">
        <f>P135*1000/Spec!I$21</f>
        <v>0</v>
      </c>
      <c r="AG135" s="334">
        <f>Q135*1000/Spec!I$22</f>
        <v>0</v>
      </c>
      <c r="AI135" s="432">
        <f>S135/'2007output'!$D133</f>
        <v>3.2910010413534645E-3</v>
      </c>
      <c r="AJ135" s="432">
        <f>T135/'2007output'!$D133</f>
        <v>8.1293303107977443E-8</v>
      </c>
      <c r="AK135" s="432">
        <f>U135/'2007output'!$D133</f>
        <v>1.0226287100904587E-8</v>
      </c>
      <c r="AL135" s="433">
        <f>V135/'2007output'!$D133</f>
        <v>0</v>
      </c>
      <c r="AM135" s="433">
        <f>W135/'2007output'!$D133</f>
        <v>0</v>
      </c>
      <c r="AN135" s="433">
        <f>X135/'2007output'!$D133</f>
        <v>0</v>
      </c>
      <c r="AO135" s="433">
        <f>Y135/'2007output'!$D133</f>
        <v>0</v>
      </c>
      <c r="AP135" s="433">
        <f>Z135/'2007output'!$D133</f>
        <v>0</v>
      </c>
      <c r="AQ135" s="433">
        <f>AA135/'2007output'!$D133</f>
        <v>0</v>
      </c>
      <c r="AR135" s="433">
        <f>AB135/'2007output'!$D133</f>
        <v>0</v>
      </c>
      <c r="AS135" s="433">
        <f>AC135/'2007output'!$D133</f>
        <v>0</v>
      </c>
      <c r="AT135" s="433">
        <f>AD135/'2007output'!$D133</f>
        <v>0</v>
      </c>
      <c r="AU135" s="433">
        <f>AE135/'2007output'!$D133</f>
        <v>0</v>
      </c>
      <c r="AV135" s="433">
        <f>AF135/'2007output'!$D133</f>
        <v>0</v>
      </c>
      <c r="AW135" s="433">
        <f>AG135/'2007output'!$D133</f>
        <v>0</v>
      </c>
      <c r="AY135" s="370">
        <f>IFERROR(IF(SUMPRODUCT(US_CO2!C138:AX138/SUM(US_CO2!C138:AX138),US_CO2!C$6:AX$6)&gt;3.5,4,IF(SUMPRODUCT(US_CO2!C138:AX138/SUM(US_CO2!C138:AX138),US_CO2!C$6:AX$6)&gt;2.5,3,2)),"")</f>
        <v>4</v>
      </c>
      <c r="AZ135" s="370">
        <f>IFERROR(IF(SUMPRODUCT(US_CH4!C138:AC138/SUM(US_CH4!C138:AC138),US_CH4!C$6:AC$6)&gt;3.5,4,IF(SUMPRODUCT(US_CH4!C138:AC138/SUM(US_CH4!C138:AC138),US_CH4!C$6:AC$6)&gt;2.5,3,2)),"")</f>
        <v>4</v>
      </c>
      <c r="BA135" s="223">
        <f>IFERROR(IF(SUMPRODUCT(US_N2O!C138:AA138/SUM(US_N2O!C138:AA138),US_N2O!C$6:AA$6)&gt;3.5,4,IF(SUMPRODUCT(US_N2O!C138:AA138/SUM(US_N2O!C138:AA138),US_N2O!C$6:AA$6)&gt;2.5,3,2)),"")</f>
        <v>4</v>
      </c>
      <c r="BB135" s="223" t="str">
        <f>IFERROR(IF(SUMPRODUCT(US_Others!U140:V140/SUM(US_Others!U140:V140),US_Others!U$8:V$8)&gt;3.5,4,IF(SUMPRODUCT(US_Others!U140:V140/SUM(US_Others!U140:V140),US_Others!U$8:V$8)&gt;2.5,3,2)),"")</f>
        <v/>
      </c>
      <c r="BC135" s="223" t="str">
        <f>IFERROR(IF((US_Others!C140*US_Others!C$8/SUM(US_Others!C140,US_Others!H140,US_Others!N140)+ US_Others!H140*US_Others!H$8/SUM(US_Others!C140,US_Others!H140,US_Others!N140)+US_Others!N140*US_Others!N$8/SUM(US_Others!C140,US_Others!H140,US_Others!N140))&gt;3.5,4,IF((US_Others!C140*US_Others!C$8/SUM(US_Others!C140,US_Others!H140,US_Others!N140)+ US_Others!H140*US_Others!H$8/SUM(US_Others!C140,US_Others!H140,US_Others!N140)+US_Others!N140*US_Others!N$8/SUM(US_Others!C140,US_Others!H140,US_Others!N140))&gt;2.5,3,2)),"")</f>
        <v/>
      </c>
      <c r="BD135" s="223" t="str">
        <f>IFERROR(IF((US_Others!D140*US_Others!D$8/SUM(US_Others!D140,US_Others!I140,US_Others!O140)+US_Others!I140*US_Others!I$8/SUM(US_Others!D140,US_Others!I140,US_Others!O140)+US_Others!O140*US_Others!O$8/SUM(US_Others!D140,US_Others!I140,US_Others!O140))&gt;3.5,4,IF((US_Others!D140*US_Others!D$8/SUM(US_Others!D140,US_Others!I140,US_Others!O140)+US_Others!I140*US_Others!I$8/SUM(US_Others!D140,US_Others!I140,US_Others!O140)+US_Others!O140*US_Others!O$8/SUM(US_Others!D140,US_Others!I140,US_Others!O140))&gt;2.5,3,2)),"")</f>
        <v/>
      </c>
      <c r="BE135" s="223" t="str">
        <f>IFERROR(IF((US_Others!E140*US_Others!E$8/SUM(US_Others!E140,US_Others!J140,US_Others!P140,US_Others!W140)+US_Others!J140*US_Others!J$8/SUM(US_Others!E140,US_Others!J140,US_Others!P140,US_Others!W140)+US_Others!P140*US_Others!P$8/SUM(US_Others!E140,US_Others!J140,US_Others!P140,US_Others!W140)+US_Others!W140*US_Others!W$8/SUM(US_Others!E140,US_Others!J140,US_Others!P140,US_Others!W140))&gt;3.5,4,IF((US_Others!E140*US_Others!E$8/SUM(US_Others!E140,US_Others!J140,US_Others!P140,US_Others!W140)+US_Others!J140*US_Others!J$8/SUM(US_Others!E140,US_Others!J140,US_Others!P140,US_Others!W140)+US_Others!P140*US_Others!P$8/SUM(US_Others!E140,US_Others!J140,US_Others!P140,US_Others!W140)+US_Others!W140*US_Others!W$8/SUM(US_Others!E140,US_Others!J140,US_Others!P140,US_Others!W140))&gt;2.5,3,2)),"")</f>
        <v/>
      </c>
      <c r="BF135" s="223" t="str">
        <f>IFERROR(IF((US_Others!F140*US_Others!F$8/SUM(US_Others!F140,US_Others!K140,US_Others!Q140)+US_Others!K140*US_Others!K$8/SUM(US_Others!F140,US_Others!K140,US_Others!Q140)+US_Others!Q140*US_Others!Q$8/SUM(US_Others!F140,US_Others!K140,US_Others!Q140))&gt;3.5,4,IF((US_Others!F140*US_Others!F$8/SUM(US_Others!F140,US_Others!K140,US_Others!Q140)+US_Others!K140*US_Others!K$8/SUM(US_Others!F140,US_Others!K140,US_Others!Q140)+US_Others!Q140*US_Others!Q$8/SUM(US_Others!F140,US_Others!K140,US_Others!Q140))&gt;2.5,3,2)),"")</f>
        <v/>
      </c>
      <c r="BG135" s="223" t="str">
        <f>IFERROR(IF((US_Others!G140*US_Others!G$8/SUM(US_Others!G140,US_Others!L140,US_Others!R140)+US_Others!L140*US_Others!L$8/SUM(US_Others!G140,US_Others!L140,US_Others!R140)+US_Others!R140*US_Others!R$8/SUM(US_Others!G140,US_Others!L140,US_Others!R140))&gt;3.5,4,IF((US_Others!G140*US_Others!G$8/SUM(US_Others!G140,US_Others!L140,US_Others!R140)+US_Others!L140*US_Others!L$8/SUM(US_Others!G140,US_Others!L140,US_Others!R140)+US_Others!R140*US_Others!R$8/SUM(US_Others!G140,US_Others!L140,US_Others!R140))&gt;2.5,3,2)),"")</f>
        <v/>
      </c>
      <c r="BH135" s="219" t="str">
        <f>IFERROR(IF((US_Others!Z140*US_Others!Z$8/SUM(US_Others!Z140,US_Others!AB140)+US_Others!AB140*US_Others!AB$8/SUM(US_Others!Z140,US_Others!AB140))&gt;3.5,4,IF((US_Others!Z140*US_Others!Z$8/SUM(US_Others!Z140,US_Others!AB140)+US_Others!AB140*US_Others!AB$8/SUM(US_Others!Z140,US_Others!AB140))&gt;2.5,3,2)),"")</f>
        <v/>
      </c>
      <c r="BI135" s="219" t="str">
        <f>IFERROR(IF((US_Others!AA140*US_Others!AA$8/SUM(US_Others!AA140,US_Others!AC140)+US_Others!AC140*US_Others!AC$8/SUM(US_Others!AA140,US_Others!AC140))&gt;3.5,4,IF((US_Others!AA140*US_Others!AA$8/SUM(US_Others!AA140,US_Others!AC140)+US_Others!AC140*US_Others!AC$8/SUM(US_Others!AA140,US_Others!AC140))&gt;2.5,3,2)),"")</f>
        <v/>
      </c>
      <c r="BJ135" s="219" t="str">
        <f>IFERROR(US_Others!AD140*US_Others!AD$8/US_Others!AD140,"")</f>
        <v/>
      </c>
      <c r="BK135" s="74" t="str">
        <f>IFERROR(US_Others!AE140*US_Others!AE$8/US_Others!AE140,"")</f>
        <v/>
      </c>
      <c r="BL135" s="219" t="str">
        <f>IFERROR(IF(SUMPRODUCT(US_Others!AG140:AI140/SUM(US_Others!AG140:AI140),US_Others!AG$8:AI$8)&gt;3.5,4,IF(SUMPRODUCT(US_Others!AG140:AI140/SUM(US_Others!AG140:AI140),US_Others!AG$8:AI$8)&gt;2.5,3,2)),"")</f>
        <v/>
      </c>
      <c r="BM135" s="219" t="str">
        <f>IFERROR(US_Others!AL140*US_Others!AL$8/US_Others!AL140,"")</f>
        <v/>
      </c>
    </row>
    <row r="136" spans="1:65">
      <c r="A136" s="200" t="s">
        <v>266</v>
      </c>
      <c r="B136" s="332" t="s">
        <v>267</v>
      </c>
      <c r="C136" s="333">
        <f>SUM(US_CO2!C139:AX139)</f>
        <v>4.2487632643340753E-2</v>
      </c>
      <c r="D136" s="333">
        <f>SUM(US_CH4!C139:AC139)</f>
        <v>2.5927451861095142E-5</v>
      </c>
      <c r="E136" s="333">
        <f>SUM(US_N2O!C139:AA139)</f>
        <v>3.8195662582423656E-5</v>
      </c>
      <c r="F136" s="332">
        <f>US_Others!V141+US_Others!U141</f>
        <v>0</v>
      </c>
      <c r="G136" s="332">
        <f>US_Others!C141+US_Others!H141+US_Others!N141</f>
        <v>0</v>
      </c>
      <c r="H136" s="332">
        <f>US_Others!D141+US_Others!I141+US_Others!O141</f>
        <v>0</v>
      </c>
      <c r="I136" s="332">
        <f>US_Others!E141+US_Others!J141+US_Others!P141+US_Others!W141</f>
        <v>0</v>
      </c>
      <c r="J136" s="332">
        <f>US_Others!F141+US_Others!K141+US_Others!Q141</f>
        <v>0</v>
      </c>
      <c r="K136" s="332">
        <f>US_Others!G141+US_Others!L141+US_Others!R141</f>
        <v>0</v>
      </c>
      <c r="L136" s="332">
        <f>US_Others!Z141+US_Others!AB141</f>
        <v>0</v>
      </c>
      <c r="M136" s="332">
        <f>US_Others!AA141+US_Others!AC141</f>
        <v>0</v>
      </c>
      <c r="N136" s="332">
        <f>US_Others!AD141</f>
        <v>0</v>
      </c>
      <c r="O136" s="332">
        <f>US_Others!AE141</f>
        <v>0</v>
      </c>
      <c r="P136" s="332">
        <f>SUM(US_Others!AG141:AI141)</f>
        <v>0</v>
      </c>
      <c r="Q136" s="332">
        <f>US_Others!AL141</f>
        <v>0</v>
      </c>
      <c r="R136" s="332"/>
      <c r="S136" s="334">
        <f t="shared" si="2"/>
        <v>42.487632643340753</v>
      </c>
      <c r="T136" s="334">
        <f>D136*1000/Spec!I$6</f>
        <v>1.0370980744438057E-3</v>
      </c>
      <c r="U136" s="334">
        <f>E136*1000/Spec!I$7</f>
        <v>1.2817336437054918E-4</v>
      </c>
      <c r="V136" s="334">
        <f>F136*1000/Spec!I$8</f>
        <v>0</v>
      </c>
      <c r="W136" s="334">
        <f>G136*1000/Spec!I$9</f>
        <v>0</v>
      </c>
      <c r="X136" s="334">
        <f>H136*1000/Spec!I$10</f>
        <v>0</v>
      </c>
      <c r="Y136" s="334">
        <f>I136*1000/Spec!I$11</f>
        <v>0</v>
      </c>
      <c r="Z136" s="334">
        <f>J136*1000/Spec!I$12</f>
        <v>0</v>
      </c>
      <c r="AA136" s="334">
        <f>K136*1000/Spec!I$15</f>
        <v>0</v>
      </c>
      <c r="AB136" s="334">
        <f>L136*1000/Spec!I$17</f>
        <v>0</v>
      </c>
      <c r="AC136" s="334">
        <f>M136*1000/Spec!I$18</f>
        <v>0</v>
      </c>
      <c r="AD136" s="335">
        <f>N136*1000/Spec!I$25</f>
        <v>0</v>
      </c>
      <c r="AE136" s="335">
        <f>O136*1000/Spec!I$26</f>
        <v>0</v>
      </c>
      <c r="AF136" s="334">
        <f>P136*1000/Spec!I$21</f>
        <v>0</v>
      </c>
      <c r="AG136" s="334">
        <f>Q136*1000/Spec!I$22</f>
        <v>0</v>
      </c>
      <c r="AI136" s="432">
        <f>S136/'2007output'!$D134</f>
        <v>3.9483788751927557E-3</v>
      </c>
      <c r="AJ136" s="432">
        <f>T136/'2007output'!$D134</f>
        <v>9.6377601524918295E-8</v>
      </c>
      <c r="AK136" s="432">
        <f>U136/'2007output'!$D134</f>
        <v>1.1911160324965282E-8</v>
      </c>
      <c r="AL136" s="433">
        <f>V136/'2007output'!$D134</f>
        <v>0</v>
      </c>
      <c r="AM136" s="433">
        <f>W136/'2007output'!$D134</f>
        <v>0</v>
      </c>
      <c r="AN136" s="433">
        <f>X136/'2007output'!$D134</f>
        <v>0</v>
      </c>
      <c r="AO136" s="433">
        <f>Y136/'2007output'!$D134</f>
        <v>0</v>
      </c>
      <c r="AP136" s="433">
        <f>Z136/'2007output'!$D134</f>
        <v>0</v>
      </c>
      <c r="AQ136" s="433">
        <f>AA136/'2007output'!$D134</f>
        <v>0</v>
      </c>
      <c r="AR136" s="433">
        <f>AB136/'2007output'!$D134</f>
        <v>0</v>
      </c>
      <c r="AS136" s="433">
        <f>AC136/'2007output'!$D134</f>
        <v>0</v>
      </c>
      <c r="AT136" s="433">
        <f>AD136/'2007output'!$D134</f>
        <v>0</v>
      </c>
      <c r="AU136" s="433">
        <f>AE136/'2007output'!$D134</f>
        <v>0</v>
      </c>
      <c r="AV136" s="433">
        <f>AF136/'2007output'!$D134</f>
        <v>0</v>
      </c>
      <c r="AW136" s="433">
        <f>AG136/'2007output'!$D134</f>
        <v>0</v>
      </c>
      <c r="AY136" s="370">
        <f>IFERROR(IF(SUMPRODUCT(US_CO2!C139:AX139/SUM(US_CO2!C139:AX139),US_CO2!C$6:AX$6)&gt;3.5,4,IF(SUMPRODUCT(US_CO2!C139:AX139/SUM(US_CO2!C139:AX139),US_CO2!C$6:AX$6)&gt;2.5,3,2)),"")</f>
        <v>4</v>
      </c>
      <c r="AZ136" s="370">
        <f>IFERROR(IF(SUMPRODUCT(US_CH4!C139:AC139/SUM(US_CH4!C139:AC139),US_CH4!C$6:AC$6)&gt;3.5,4,IF(SUMPRODUCT(US_CH4!C139:AC139/SUM(US_CH4!C139:AC139),US_CH4!C$6:AC$6)&gt;2.5,3,2)),"")</f>
        <v>4</v>
      </c>
      <c r="BA136" s="223">
        <f>IFERROR(IF(SUMPRODUCT(US_N2O!C139:AA139/SUM(US_N2O!C139:AA139),US_N2O!C$6:AA$6)&gt;3.5,4,IF(SUMPRODUCT(US_N2O!C139:AA139/SUM(US_N2O!C139:AA139),US_N2O!C$6:AA$6)&gt;2.5,3,2)),"")</f>
        <v>4</v>
      </c>
      <c r="BB136" s="223" t="str">
        <f>IFERROR(IF(SUMPRODUCT(US_Others!U141:V141/SUM(US_Others!U141:V141),US_Others!U$8:V$8)&gt;3.5,4,IF(SUMPRODUCT(US_Others!U141:V141/SUM(US_Others!U141:V141),US_Others!U$8:V$8)&gt;2.5,3,2)),"")</f>
        <v/>
      </c>
      <c r="BC136" s="223" t="str">
        <f>IFERROR(IF((US_Others!C141*US_Others!C$8/SUM(US_Others!C141,US_Others!H141,US_Others!N141)+ US_Others!H141*US_Others!H$8/SUM(US_Others!C141,US_Others!H141,US_Others!N141)+US_Others!N141*US_Others!N$8/SUM(US_Others!C141,US_Others!H141,US_Others!N141))&gt;3.5,4,IF((US_Others!C141*US_Others!C$8/SUM(US_Others!C141,US_Others!H141,US_Others!N141)+ US_Others!H141*US_Others!H$8/SUM(US_Others!C141,US_Others!H141,US_Others!N141)+US_Others!N141*US_Others!N$8/SUM(US_Others!C141,US_Others!H141,US_Others!N141))&gt;2.5,3,2)),"")</f>
        <v/>
      </c>
      <c r="BD136" s="223" t="str">
        <f>IFERROR(IF((US_Others!D141*US_Others!D$8/SUM(US_Others!D141,US_Others!I141,US_Others!O141)+US_Others!I141*US_Others!I$8/SUM(US_Others!D141,US_Others!I141,US_Others!O141)+US_Others!O141*US_Others!O$8/SUM(US_Others!D141,US_Others!I141,US_Others!O141))&gt;3.5,4,IF((US_Others!D141*US_Others!D$8/SUM(US_Others!D141,US_Others!I141,US_Others!O141)+US_Others!I141*US_Others!I$8/SUM(US_Others!D141,US_Others!I141,US_Others!O141)+US_Others!O141*US_Others!O$8/SUM(US_Others!D141,US_Others!I141,US_Others!O141))&gt;2.5,3,2)),"")</f>
        <v/>
      </c>
      <c r="BE136" s="223" t="str">
        <f>IFERROR(IF((US_Others!E141*US_Others!E$8/SUM(US_Others!E141,US_Others!J141,US_Others!P141,US_Others!W141)+US_Others!J141*US_Others!J$8/SUM(US_Others!E141,US_Others!J141,US_Others!P141,US_Others!W141)+US_Others!P141*US_Others!P$8/SUM(US_Others!E141,US_Others!J141,US_Others!P141,US_Others!W141)+US_Others!W141*US_Others!W$8/SUM(US_Others!E141,US_Others!J141,US_Others!P141,US_Others!W141))&gt;3.5,4,IF((US_Others!E141*US_Others!E$8/SUM(US_Others!E141,US_Others!J141,US_Others!P141,US_Others!W141)+US_Others!J141*US_Others!J$8/SUM(US_Others!E141,US_Others!J141,US_Others!P141,US_Others!W141)+US_Others!P141*US_Others!P$8/SUM(US_Others!E141,US_Others!J141,US_Others!P141,US_Others!W141)+US_Others!W141*US_Others!W$8/SUM(US_Others!E141,US_Others!J141,US_Others!P141,US_Others!W141))&gt;2.5,3,2)),"")</f>
        <v/>
      </c>
      <c r="BF136" s="223" t="str">
        <f>IFERROR(IF((US_Others!F141*US_Others!F$8/SUM(US_Others!F141,US_Others!K141,US_Others!Q141)+US_Others!K141*US_Others!K$8/SUM(US_Others!F141,US_Others!K141,US_Others!Q141)+US_Others!Q141*US_Others!Q$8/SUM(US_Others!F141,US_Others!K141,US_Others!Q141))&gt;3.5,4,IF((US_Others!F141*US_Others!F$8/SUM(US_Others!F141,US_Others!K141,US_Others!Q141)+US_Others!K141*US_Others!K$8/SUM(US_Others!F141,US_Others!K141,US_Others!Q141)+US_Others!Q141*US_Others!Q$8/SUM(US_Others!F141,US_Others!K141,US_Others!Q141))&gt;2.5,3,2)),"")</f>
        <v/>
      </c>
      <c r="BG136" s="223" t="str">
        <f>IFERROR(IF((US_Others!G141*US_Others!G$8/SUM(US_Others!G141,US_Others!L141,US_Others!R141)+US_Others!L141*US_Others!L$8/SUM(US_Others!G141,US_Others!L141,US_Others!R141)+US_Others!R141*US_Others!R$8/SUM(US_Others!G141,US_Others!L141,US_Others!R141))&gt;3.5,4,IF((US_Others!G141*US_Others!G$8/SUM(US_Others!G141,US_Others!L141,US_Others!R141)+US_Others!L141*US_Others!L$8/SUM(US_Others!G141,US_Others!L141,US_Others!R141)+US_Others!R141*US_Others!R$8/SUM(US_Others!G141,US_Others!L141,US_Others!R141))&gt;2.5,3,2)),"")</f>
        <v/>
      </c>
      <c r="BH136" s="219" t="str">
        <f>IFERROR(IF((US_Others!Z141*US_Others!Z$8/SUM(US_Others!Z141,US_Others!AB141)+US_Others!AB141*US_Others!AB$8/SUM(US_Others!Z141,US_Others!AB141))&gt;3.5,4,IF((US_Others!Z141*US_Others!Z$8/SUM(US_Others!Z141,US_Others!AB141)+US_Others!AB141*US_Others!AB$8/SUM(US_Others!Z141,US_Others!AB141))&gt;2.5,3,2)),"")</f>
        <v/>
      </c>
      <c r="BI136" s="219" t="str">
        <f>IFERROR(IF((US_Others!AA141*US_Others!AA$8/SUM(US_Others!AA141,US_Others!AC141)+US_Others!AC141*US_Others!AC$8/SUM(US_Others!AA141,US_Others!AC141))&gt;3.5,4,IF((US_Others!AA141*US_Others!AA$8/SUM(US_Others!AA141,US_Others!AC141)+US_Others!AC141*US_Others!AC$8/SUM(US_Others!AA141,US_Others!AC141))&gt;2.5,3,2)),"")</f>
        <v/>
      </c>
      <c r="BJ136" s="219" t="str">
        <f>IFERROR(US_Others!AD141*US_Others!AD$8/US_Others!AD141,"")</f>
        <v/>
      </c>
      <c r="BK136" s="74" t="str">
        <f>IFERROR(US_Others!AE141*US_Others!AE$8/US_Others!AE141,"")</f>
        <v/>
      </c>
      <c r="BL136" s="219" t="str">
        <f>IFERROR(IF(SUMPRODUCT(US_Others!AG141:AI141/SUM(US_Others!AG141:AI141),US_Others!AG$8:AI$8)&gt;3.5,4,IF(SUMPRODUCT(US_Others!AG141:AI141/SUM(US_Others!AG141:AI141),US_Others!AG$8:AI$8)&gt;2.5,3,2)),"")</f>
        <v/>
      </c>
      <c r="BM136" s="219" t="str">
        <f>IFERROR(US_Others!AL141*US_Others!AL$8/US_Others!AL141,"")</f>
        <v/>
      </c>
    </row>
    <row r="137" spans="1:65">
      <c r="A137" s="200" t="s">
        <v>268</v>
      </c>
      <c r="B137" s="332">
        <v>334610</v>
      </c>
      <c r="C137" s="333">
        <f>SUM(US_CO2!C140:AX140)</f>
        <v>6.6909724018777053E-2</v>
      </c>
      <c r="D137" s="333">
        <f>SUM(US_CH4!C140:AC140)</f>
        <v>3.8214975124317085E-5</v>
      </c>
      <c r="E137" s="333">
        <f>SUM(US_N2O!C140:AA140)</f>
        <v>5.0483185845645599E-5</v>
      </c>
      <c r="F137" s="332">
        <f>US_Others!V142+US_Others!U142</f>
        <v>0</v>
      </c>
      <c r="G137" s="332">
        <f>US_Others!C142+US_Others!H142+US_Others!N142</f>
        <v>0</v>
      </c>
      <c r="H137" s="332">
        <f>US_Others!D142+US_Others!I142+US_Others!O142</f>
        <v>0</v>
      </c>
      <c r="I137" s="332">
        <f>US_Others!E142+US_Others!J142+US_Others!P142+US_Others!W142</f>
        <v>0</v>
      </c>
      <c r="J137" s="332">
        <f>US_Others!F142+US_Others!K142+US_Others!Q142</f>
        <v>0</v>
      </c>
      <c r="K137" s="332">
        <f>US_Others!G142+US_Others!L142+US_Others!R142</f>
        <v>0</v>
      </c>
      <c r="L137" s="332">
        <f>US_Others!Z142+US_Others!AB142</f>
        <v>0</v>
      </c>
      <c r="M137" s="332">
        <f>US_Others!AA142+US_Others!AC142</f>
        <v>0</v>
      </c>
      <c r="N137" s="332">
        <f>US_Others!AD142</f>
        <v>0</v>
      </c>
      <c r="O137" s="332">
        <f>US_Others!AE142</f>
        <v>0</v>
      </c>
      <c r="P137" s="332">
        <f>SUM(US_Others!AG142:AI142)</f>
        <v>0</v>
      </c>
      <c r="Q137" s="332">
        <f>US_Others!AL142</f>
        <v>0</v>
      </c>
      <c r="R137" s="332"/>
      <c r="S137" s="334">
        <f t="shared" si="2"/>
        <v>66.909724018777055</v>
      </c>
      <c r="T137" s="334">
        <f>D137*1000/Spec!I$6</f>
        <v>1.5285990049726833E-3</v>
      </c>
      <c r="U137" s="334">
        <f>E137*1000/Spec!I$7</f>
        <v>1.6940666391156243E-4</v>
      </c>
      <c r="V137" s="334">
        <f>F137*1000/Spec!I$8</f>
        <v>0</v>
      </c>
      <c r="W137" s="334">
        <f>G137*1000/Spec!I$9</f>
        <v>0</v>
      </c>
      <c r="X137" s="334">
        <f>H137*1000/Spec!I$10</f>
        <v>0</v>
      </c>
      <c r="Y137" s="334">
        <f>I137*1000/Spec!I$11</f>
        <v>0</v>
      </c>
      <c r="Z137" s="334">
        <f>J137*1000/Spec!I$12</f>
        <v>0</v>
      </c>
      <c r="AA137" s="334">
        <f>K137*1000/Spec!I$15</f>
        <v>0</v>
      </c>
      <c r="AB137" s="334">
        <f>L137*1000/Spec!I$17</f>
        <v>0</v>
      </c>
      <c r="AC137" s="334">
        <f>M137*1000/Spec!I$18</f>
        <v>0</v>
      </c>
      <c r="AD137" s="335">
        <f>N137*1000/Spec!I$25</f>
        <v>0</v>
      </c>
      <c r="AE137" s="335">
        <f>O137*1000/Spec!I$26</f>
        <v>0</v>
      </c>
      <c r="AF137" s="334">
        <f>P137*1000/Spec!I$21</f>
        <v>0</v>
      </c>
      <c r="AG137" s="334">
        <f>Q137*1000/Spec!I$22</f>
        <v>0</v>
      </c>
      <c r="AI137" s="432">
        <f>S137/'2007output'!$D135</f>
        <v>1.002607207363582E-2</v>
      </c>
      <c r="AJ137" s="432">
        <f>T137/'2007output'!$D135</f>
        <v>2.2905256329025049E-7</v>
      </c>
      <c r="AK137" s="432">
        <f>U137/'2007output'!$D135</f>
        <v>2.5384702254262406E-8</v>
      </c>
      <c r="AL137" s="433">
        <f>V137/'2007output'!$D135</f>
        <v>0</v>
      </c>
      <c r="AM137" s="433">
        <f>W137/'2007output'!$D135</f>
        <v>0</v>
      </c>
      <c r="AN137" s="433">
        <f>X137/'2007output'!$D135</f>
        <v>0</v>
      </c>
      <c r="AO137" s="433">
        <f>Y137/'2007output'!$D135</f>
        <v>0</v>
      </c>
      <c r="AP137" s="433">
        <f>Z137/'2007output'!$D135</f>
        <v>0</v>
      </c>
      <c r="AQ137" s="433">
        <f>AA137/'2007output'!$D135</f>
        <v>0</v>
      </c>
      <c r="AR137" s="433">
        <f>AB137/'2007output'!$D135</f>
        <v>0</v>
      </c>
      <c r="AS137" s="433">
        <f>AC137/'2007output'!$D135</f>
        <v>0</v>
      </c>
      <c r="AT137" s="433">
        <f>AD137/'2007output'!$D135</f>
        <v>0</v>
      </c>
      <c r="AU137" s="433">
        <f>AE137/'2007output'!$D135</f>
        <v>0</v>
      </c>
      <c r="AV137" s="433">
        <f>AF137/'2007output'!$D135</f>
        <v>0</v>
      </c>
      <c r="AW137" s="433">
        <f>AG137/'2007output'!$D135</f>
        <v>0</v>
      </c>
      <c r="AY137" s="370">
        <f>IFERROR(IF(SUMPRODUCT(US_CO2!C140:AX140/SUM(US_CO2!C140:AX140),US_CO2!C$6:AX$6)&gt;3.5,4,IF(SUMPRODUCT(US_CO2!C140:AX140/SUM(US_CO2!C140:AX140),US_CO2!C$6:AX$6)&gt;2.5,3,2)),"")</f>
        <v>4</v>
      </c>
      <c r="AZ137" s="370">
        <f>IFERROR(IF(SUMPRODUCT(US_CH4!C140:AC140/SUM(US_CH4!C140:AC140),US_CH4!C$6:AC$6)&gt;3.5,4,IF(SUMPRODUCT(US_CH4!C140:AC140/SUM(US_CH4!C140:AC140),US_CH4!C$6:AC$6)&gt;2.5,3,2)),"")</f>
        <v>4</v>
      </c>
      <c r="BA137" s="223">
        <f>IFERROR(IF(SUMPRODUCT(US_N2O!C140:AA140/SUM(US_N2O!C140:AA140),US_N2O!C$6:AA$6)&gt;3.5,4,IF(SUMPRODUCT(US_N2O!C140:AA140/SUM(US_N2O!C140:AA140),US_N2O!C$6:AA$6)&gt;2.5,3,2)),"")</f>
        <v>4</v>
      </c>
      <c r="BB137" s="223" t="str">
        <f>IFERROR(IF(SUMPRODUCT(US_Others!U142:V142/SUM(US_Others!U142:V142),US_Others!U$8:V$8)&gt;3.5,4,IF(SUMPRODUCT(US_Others!U142:V142/SUM(US_Others!U142:V142),US_Others!U$8:V$8)&gt;2.5,3,2)),"")</f>
        <v/>
      </c>
      <c r="BC137" s="223" t="str">
        <f>IFERROR(IF((US_Others!C142*US_Others!C$8/SUM(US_Others!C142,US_Others!H142,US_Others!N142)+ US_Others!H142*US_Others!H$8/SUM(US_Others!C142,US_Others!H142,US_Others!N142)+US_Others!N142*US_Others!N$8/SUM(US_Others!C142,US_Others!H142,US_Others!N142))&gt;3.5,4,IF((US_Others!C142*US_Others!C$8/SUM(US_Others!C142,US_Others!H142,US_Others!N142)+ US_Others!H142*US_Others!H$8/SUM(US_Others!C142,US_Others!H142,US_Others!N142)+US_Others!N142*US_Others!N$8/SUM(US_Others!C142,US_Others!H142,US_Others!N142))&gt;2.5,3,2)),"")</f>
        <v/>
      </c>
      <c r="BD137" s="223" t="str">
        <f>IFERROR(IF((US_Others!D142*US_Others!D$8/SUM(US_Others!D142,US_Others!I142,US_Others!O142)+US_Others!I142*US_Others!I$8/SUM(US_Others!D142,US_Others!I142,US_Others!O142)+US_Others!O142*US_Others!O$8/SUM(US_Others!D142,US_Others!I142,US_Others!O142))&gt;3.5,4,IF((US_Others!D142*US_Others!D$8/SUM(US_Others!D142,US_Others!I142,US_Others!O142)+US_Others!I142*US_Others!I$8/SUM(US_Others!D142,US_Others!I142,US_Others!O142)+US_Others!O142*US_Others!O$8/SUM(US_Others!D142,US_Others!I142,US_Others!O142))&gt;2.5,3,2)),"")</f>
        <v/>
      </c>
      <c r="BE137" s="223" t="str">
        <f>IFERROR(IF((US_Others!E142*US_Others!E$8/SUM(US_Others!E142,US_Others!J142,US_Others!P142,US_Others!W142)+US_Others!J142*US_Others!J$8/SUM(US_Others!E142,US_Others!J142,US_Others!P142,US_Others!W142)+US_Others!P142*US_Others!P$8/SUM(US_Others!E142,US_Others!J142,US_Others!P142,US_Others!W142)+US_Others!W142*US_Others!W$8/SUM(US_Others!E142,US_Others!J142,US_Others!P142,US_Others!W142))&gt;3.5,4,IF((US_Others!E142*US_Others!E$8/SUM(US_Others!E142,US_Others!J142,US_Others!P142,US_Others!W142)+US_Others!J142*US_Others!J$8/SUM(US_Others!E142,US_Others!J142,US_Others!P142,US_Others!W142)+US_Others!P142*US_Others!P$8/SUM(US_Others!E142,US_Others!J142,US_Others!P142,US_Others!W142)+US_Others!W142*US_Others!W$8/SUM(US_Others!E142,US_Others!J142,US_Others!P142,US_Others!W142))&gt;2.5,3,2)),"")</f>
        <v/>
      </c>
      <c r="BF137" s="223" t="str">
        <f>IFERROR(IF((US_Others!F142*US_Others!F$8/SUM(US_Others!F142,US_Others!K142,US_Others!Q142)+US_Others!K142*US_Others!K$8/SUM(US_Others!F142,US_Others!K142,US_Others!Q142)+US_Others!Q142*US_Others!Q$8/SUM(US_Others!F142,US_Others!K142,US_Others!Q142))&gt;3.5,4,IF((US_Others!F142*US_Others!F$8/SUM(US_Others!F142,US_Others!K142,US_Others!Q142)+US_Others!K142*US_Others!K$8/SUM(US_Others!F142,US_Others!K142,US_Others!Q142)+US_Others!Q142*US_Others!Q$8/SUM(US_Others!F142,US_Others!K142,US_Others!Q142))&gt;2.5,3,2)),"")</f>
        <v/>
      </c>
      <c r="BG137" s="223" t="str">
        <f>IFERROR(IF((US_Others!G142*US_Others!G$8/SUM(US_Others!G142,US_Others!L142,US_Others!R142)+US_Others!L142*US_Others!L$8/SUM(US_Others!G142,US_Others!L142,US_Others!R142)+US_Others!R142*US_Others!R$8/SUM(US_Others!G142,US_Others!L142,US_Others!R142))&gt;3.5,4,IF((US_Others!G142*US_Others!G$8/SUM(US_Others!G142,US_Others!L142,US_Others!R142)+US_Others!L142*US_Others!L$8/SUM(US_Others!G142,US_Others!L142,US_Others!R142)+US_Others!R142*US_Others!R$8/SUM(US_Others!G142,US_Others!L142,US_Others!R142))&gt;2.5,3,2)),"")</f>
        <v/>
      </c>
      <c r="BH137" s="219" t="str">
        <f>IFERROR(IF((US_Others!Z142*US_Others!Z$8/SUM(US_Others!Z142,US_Others!AB142)+US_Others!AB142*US_Others!AB$8/SUM(US_Others!Z142,US_Others!AB142))&gt;3.5,4,IF((US_Others!Z142*US_Others!Z$8/SUM(US_Others!Z142,US_Others!AB142)+US_Others!AB142*US_Others!AB$8/SUM(US_Others!Z142,US_Others!AB142))&gt;2.5,3,2)),"")</f>
        <v/>
      </c>
      <c r="BI137" s="219" t="str">
        <f>IFERROR(IF((US_Others!AA142*US_Others!AA$8/SUM(US_Others!AA142,US_Others!AC142)+US_Others!AC142*US_Others!AC$8/SUM(US_Others!AA142,US_Others!AC142))&gt;3.5,4,IF((US_Others!AA142*US_Others!AA$8/SUM(US_Others!AA142,US_Others!AC142)+US_Others!AC142*US_Others!AC$8/SUM(US_Others!AA142,US_Others!AC142))&gt;2.5,3,2)),"")</f>
        <v/>
      </c>
      <c r="BJ137" s="219" t="str">
        <f>IFERROR(US_Others!AD142*US_Others!AD$8/US_Others!AD142,"")</f>
        <v/>
      </c>
      <c r="BK137" s="74" t="str">
        <f>IFERROR(US_Others!AE142*US_Others!AE$8/US_Others!AE142,"")</f>
        <v/>
      </c>
      <c r="BL137" s="219" t="str">
        <f>IFERROR(IF(SUMPRODUCT(US_Others!AG142:AI142/SUM(US_Others!AG142:AI142),US_Others!AG$8:AI$8)&gt;3.5,4,IF(SUMPRODUCT(US_Others!AG142:AI142/SUM(US_Others!AG142:AI142),US_Others!AG$8:AI$8)&gt;2.5,3,2)),"")</f>
        <v/>
      </c>
      <c r="BM137" s="219" t="str">
        <f>IFERROR(US_Others!AL142*US_Others!AL$8/US_Others!AL142,"")</f>
        <v/>
      </c>
    </row>
    <row r="138" spans="1:65">
      <c r="A138" s="200" t="s">
        <v>269</v>
      </c>
      <c r="B138" s="332">
        <v>335110</v>
      </c>
      <c r="C138" s="333">
        <f>SUM(US_CO2!C141:AX141)</f>
        <v>0.1257172490913892</v>
      </c>
      <c r="D138" s="333">
        <f>SUM(US_CH4!C141:AC141)</f>
        <v>6.8440773680543014E-5</v>
      </c>
      <c r="E138" s="333">
        <f>SUM(US_N2O!C141:AA141)</f>
        <v>8.377603708220366E-5</v>
      </c>
      <c r="F138" s="332">
        <f>US_Others!V143+US_Others!U143</f>
        <v>0</v>
      </c>
      <c r="G138" s="332">
        <f>US_Others!C143+US_Others!H143+US_Others!N143</f>
        <v>0</v>
      </c>
      <c r="H138" s="332">
        <f>US_Others!D143+US_Others!I143+US_Others!O143</f>
        <v>0</v>
      </c>
      <c r="I138" s="332">
        <f>US_Others!E143+US_Others!J143+US_Others!P143+US_Others!W143</f>
        <v>0</v>
      </c>
      <c r="J138" s="332">
        <f>US_Others!F143+US_Others!K143+US_Others!Q143</f>
        <v>0</v>
      </c>
      <c r="K138" s="332">
        <f>US_Others!G143+US_Others!L143+US_Others!R143</f>
        <v>0</v>
      </c>
      <c r="L138" s="332">
        <f>US_Others!Z143+US_Others!AB143</f>
        <v>0</v>
      </c>
      <c r="M138" s="332">
        <f>US_Others!AA143+US_Others!AC143</f>
        <v>0</v>
      </c>
      <c r="N138" s="332">
        <f>US_Others!AD143</f>
        <v>0</v>
      </c>
      <c r="O138" s="332">
        <f>US_Others!AE143</f>
        <v>0</v>
      </c>
      <c r="P138" s="332">
        <f>SUM(US_Others!AG143:AI143)</f>
        <v>0</v>
      </c>
      <c r="Q138" s="332">
        <f>US_Others!AL143</f>
        <v>0</v>
      </c>
      <c r="R138" s="332"/>
      <c r="S138" s="334">
        <f t="shared" si="2"/>
        <v>125.71724909138921</v>
      </c>
      <c r="T138" s="334">
        <f>D138*1000/Spec!I$6</f>
        <v>2.7376309472217203E-3</v>
      </c>
      <c r="U138" s="334">
        <f>E138*1000/Spec!I$7</f>
        <v>2.8112764121544852E-4</v>
      </c>
      <c r="V138" s="334">
        <f>F138*1000/Spec!I$8</f>
        <v>0</v>
      </c>
      <c r="W138" s="334">
        <f>G138*1000/Spec!I$9</f>
        <v>0</v>
      </c>
      <c r="X138" s="334">
        <f>H138*1000/Spec!I$10</f>
        <v>0</v>
      </c>
      <c r="Y138" s="334">
        <f>I138*1000/Spec!I$11</f>
        <v>0</v>
      </c>
      <c r="Z138" s="334">
        <f>J138*1000/Spec!I$12</f>
        <v>0</v>
      </c>
      <c r="AA138" s="334">
        <f>K138*1000/Spec!I$15</f>
        <v>0</v>
      </c>
      <c r="AB138" s="334">
        <f>L138*1000/Spec!I$17</f>
        <v>0</v>
      </c>
      <c r="AC138" s="334">
        <f>M138*1000/Spec!I$18</f>
        <v>0</v>
      </c>
      <c r="AD138" s="335">
        <f>N138*1000/Spec!I$25</f>
        <v>0</v>
      </c>
      <c r="AE138" s="335">
        <f>O138*1000/Spec!I$26</f>
        <v>0</v>
      </c>
      <c r="AF138" s="334">
        <f>P138*1000/Spec!I$21</f>
        <v>0</v>
      </c>
      <c r="AG138" s="334">
        <f>Q138*1000/Spec!I$22</f>
        <v>0</v>
      </c>
      <c r="AI138" s="432">
        <f>S138/'2007output'!$D136</f>
        <v>5.7419638385722581E-2</v>
      </c>
      <c r="AJ138" s="432">
        <f>T138/'2007output'!$D136</f>
        <v>1.2503755861597285E-6</v>
      </c>
      <c r="AK138" s="432">
        <f>U138/'2007output'!$D136</f>
        <v>1.2840121475365508E-7</v>
      </c>
      <c r="AL138" s="433">
        <f>V138/'2007output'!$D136</f>
        <v>0</v>
      </c>
      <c r="AM138" s="433">
        <f>W138/'2007output'!$D136</f>
        <v>0</v>
      </c>
      <c r="AN138" s="433">
        <f>X138/'2007output'!$D136</f>
        <v>0</v>
      </c>
      <c r="AO138" s="433">
        <f>Y138/'2007output'!$D136</f>
        <v>0</v>
      </c>
      <c r="AP138" s="433">
        <f>Z138/'2007output'!$D136</f>
        <v>0</v>
      </c>
      <c r="AQ138" s="433">
        <f>AA138/'2007output'!$D136</f>
        <v>0</v>
      </c>
      <c r="AR138" s="433">
        <f>AB138/'2007output'!$D136</f>
        <v>0</v>
      </c>
      <c r="AS138" s="433">
        <f>AC138/'2007output'!$D136</f>
        <v>0</v>
      </c>
      <c r="AT138" s="433">
        <f>AD138/'2007output'!$D136</f>
        <v>0</v>
      </c>
      <c r="AU138" s="433">
        <f>AE138/'2007output'!$D136</f>
        <v>0</v>
      </c>
      <c r="AV138" s="433">
        <f>AF138/'2007output'!$D136</f>
        <v>0</v>
      </c>
      <c r="AW138" s="433">
        <f>AG138/'2007output'!$D136</f>
        <v>0</v>
      </c>
      <c r="AY138" s="370">
        <f>IFERROR(IF(SUMPRODUCT(US_CO2!C141:AX141/SUM(US_CO2!C141:AX141),US_CO2!C$6:AX$6)&gt;3.5,4,IF(SUMPRODUCT(US_CO2!C141:AX141/SUM(US_CO2!C141:AX141),US_CO2!C$6:AX$6)&gt;2.5,3,2)),"")</f>
        <v>4</v>
      </c>
      <c r="AZ138" s="370">
        <f>IFERROR(IF(SUMPRODUCT(US_CH4!C141:AC141/SUM(US_CH4!C141:AC141),US_CH4!C$6:AC$6)&gt;3.5,4,IF(SUMPRODUCT(US_CH4!C141:AC141/SUM(US_CH4!C141:AC141),US_CH4!C$6:AC$6)&gt;2.5,3,2)),"")</f>
        <v>4</v>
      </c>
      <c r="BA138" s="223">
        <f>IFERROR(IF(SUMPRODUCT(US_N2O!C141:AA141/SUM(US_N2O!C141:AA141),US_N2O!C$6:AA$6)&gt;3.5,4,IF(SUMPRODUCT(US_N2O!C141:AA141/SUM(US_N2O!C141:AA141),US_N2O!C$6:AA$6)&gt;2.5,3,2)),"")</f>
        <v>4</v>
      </c>
      <c r="BB138" s="223" t="str">
        <f>IFERROR(IF(SUMPRODUCT(US_Others!U143:V143/SUM(US_Others!U143:V143),US_Others!U$8:V$8)&gt;3.5,4,IF(SUMPRODUCT(US_Others!U143:V143/SUM(US_Others!U143:V143),US_Others!U$8:V$8)&gt;2.5,3,2)),"")</f>
        <v/>
      </c>
      <c r="BC138" s="223" t="str">
        <f>IFERROR(IF((US_Others!C143*US_Others!C$8/SUM(US_Others!C143,US_Others!H143,US_Others!N143)+ US_Others!H143*US_Others!H$8/SUM(US_Others!C143,US_Others!H143,US_Others!N143)+US_Others!N143*US_Others!N$8/SUM(US_Others!C143,US_Others!H143,US_Others!N143))&gt;3.5,4,IF((US_Others!C143*US_Others!C$8/SUM(US_Others!C143,US_Others!H143,US_Others!N143)+ US_Others!H143*US_Others!H$8/SUM(US_Others!C143,US_Others!H143,US_Others!N143)+US_Others!N143*US_Others!N$8/SUM(US_Others!C143,US_Others!H143,US_Others!N143))&gt;2.5,3,2)),"")</f>
        <v/>
      </c>
      <c r="BD138" s="223" t="str">
        <f>IFERROR(IF((US_Others!D143*US_Others!D$8/SUM(US_Others!D143,US_Others!I143,US_Others!O143)+US_Others!I143*US_Others!I$8/SUM(US_Others!D143,US_Others!I143,US_Others!O143)+US_Others!O143*US_Others!O$8/SUM(US_Others!D143,US_Others!I143,US_Others!O143))&gt;3.5,4,IF((US_Others!D143*US_Others!D$8/SUM(US_Others!D143,US_Others!I143,US_Others!O143)+US_Others!I143*US_Others!I$8/SUM(US_Others!D143,US_Others!I143,US_Others!O143)+US_Others!O143*US_Others!O$8/SUM(US_Others!D143,US_Others!I143,US_Others!O143))&gt;2.5,3,2)),"")</f>
        <v/>
      </c>
      <c r="BE138" s="223" t="str">
        <f>IFERROR(IF((US_Others!E143*US_Others!E$8/SUM(US_Others!E143,US_Others!J143,US_Others!P143,US_Others!W143)+US_Others!J143*US_Others!J$8/SUM(US_Others!E143,US_Others!J143,US_Others!P143,US_Others!W143)+US_Others!P143*US_Others!P$8/SUM(US_Others!E143,US_Others!J143,US_Others!P143,US_Others!W143)+US_Others!W143*US_Others!W$8/SUM(US_Others!E143,US_Others!J143,US_Others!P143,US_Others!W143))&gt;3.5,4,IF((US_Others!E143*US_Others!E$8/SUM(US_Others!E143,US_Others!J143,US_Others!P143,US_Others!W143)+US_Others!J143*US_Others!J$8/SUM(US_Others!E143,US_Others!J143,US_Others!P143,US_Others!W143)+US_Others!P143*US_Others!P$8/SUM(US_Others!E143,US_Others!J143,US_Others!P143,US_Others!W143)+US_Others!W143*US_Others!W$8/SUM(US_Others!E143,US_Others!J143,US_Others!P143,US_Others!W143))&gt;2.5,3,2)),"")</f>
        <v/>
      </c>
      <c r="BF138" s="223" t="str">
        <f>IFERROR(IF((US_Others!F143*US_Others!F$8/SUM(US_Others!F143,US_Others!K143,US_Others!Q143)+US_Others!K143*US_Others!K$8/SUM(US_Others!F143,US_Others!K143,US_Others!Q143)+US_Others!Q143*US_Others!Q$8/SUM(US_Others!F143,US_Others!K143,US_Others!Q143))&gt;3.5,4,IF((US_Others!F143*US_Others!F$8/SUM(US_Others!F143,US_Others!K143,US_Others!Q143)+US_Others!K143*US_Others!K$8/SUM(US_Others!F143,US_Others!K143,US_Others!Q143)+US_Others!Q143*US_Others!Q$8/SUM(US_Others!F143,US_Others!K143,US_Others!Q143))&gt;2.5,3,2)),"")</f>
        <v/>
      </c>
      <c r="BG138" s="223" t="str">
        <f>IFERROR(IF((US_Others!G143*US_Others!G$8/SUM(US_Others!G143,US_Others!L143,US_Others!R143)+US_Others!L143*US_Others!L$8/SUM(US_Others!G143,US_Others!L143,US_Others!R143)+US_Others!R143*US_Others!R$8/SUM(US_Others!G143,US_Others!L143,US_Others!R143))&gt;3.5,4,IF((US_Others!G143*US_Others!G$8/SUM(US_Others!G143,US_Others!L143,US_Others!R143)+US_Others!L143*US_Others!L$8/SUM(US_Others!G143,US_Others!L143,US_Others!R143)+US_Others!R143*US_Others!R$8/SUM(US_Others!G143,US_Others!L143,US_Others!R143))&gt;2.5,3,2)),"")</f>
        <v/>
      </c>
      <c r="BH138" s="219" t="str">
        <f>IFERROR(IF((US_Others!Z143*US_Others!Z$8/SUM(US_Others!Z143,US_Others!AB143)+US_Others!AB143*US_Others!AB$8/SUM(US_Others!Z143,US_Others!AB143))&gt;3.5,4,IF((US_Others!Z143*US_Others!Z$8/SUM(US_Others!Z143,US_Others!AB143)+US_Others!AB143*US_Others!AB$8/SUM(US_Others!Z143,US_Others!AB143))&gt;2.5,3,2)),"")</f>
        <v/>
      </c>
      <c r="BI138" s="219" t="str">
        <f>IFERROR(IF((US_Others!AA143*US_Others!AA$8/SUM(US_Others!AA143,US_Others!AC143)+US_Others!AC143*US_Others!AC$8/SUM(US_Others!AA143,US_Others!AC143))&gt;3.5,4,IF((US_Others!AA143*US_Others!AA$8/SUM(US_Others!AA143,US_Others!AC143)+US_Others!AC143*US_Others!AC$8/SUM(US_Others!AA143,US_Others!AC143))&gt;2.5,3,2)),"")</f>
        <v/>
      </c>
      <c r="BJ138" s="219" t="str">
        <f>IFERROR(US_Others!AD143*US_Others!AD$8/US_Others!AD143,"")</f>
        <v/>
      </c>
      <c r="BK138" s="74" t="str">
        <f>IFERROR(US_Others!AE143*US_Others!AE$8/US_Others!AE143,"")</f>
        <v/>
      </c>
      <c r="BL138" s="219" t="str">
        <f>IFERROR(IF(SUMPRODUCT(US_Others!AG143:AI143/SUM(US_Others!AG143:AI143),US_Others!AG$8:AI$8)&gt;3.5,4,IF(SUMPRODUCT(US_Others!AG143:AI143/SUM(US_Others!AG143:AI143),US_Others!AG$8:AI$8)&gt;2.5,3,2)),"")</f>
        <v/>
      </c>
      <c r="BM138" s="219" t="str">
        <f>IFERROR(US_Others!AL143*US_Others!AL$8/US_Others!AL143,"")</f>
        <v/>
      </c>
    </row>
    <row r="139" spans="1:65">
      <c r="A139" s="200" t="s">
        <v>270</v>
      </c>
      <c r="B139" s="332">
        <v>335120</v>
      </c>
      <c r="C139" s="333">
        <f>SUM(US_CO2!C142:AX142)</f>
        <v>0.20064822838077581</v>
      </c>
      <c r="D139" s="333">
        <f>SUM(US_CH4!C142:AC142)</f>
        <v>1.0891596772063329E-4</v>
      </c>
      <c r="E139" s="333">
        <f>SUM(US_N2O!C142:AA142)</f>
        <v>1.303853364829582E-4</v>
      </c>
      <c r="F139" s="332">
        <f>US_Others!V144+US_Others!U144</f>
        <v>0</v>
      </c>
      <c r="G139" s="332">
        <f>US_Others!C144+US_Others!H144+US_Others!N144</f>
        <v>2.6222461830285605E-4</v>
      </c>
      <c r="H139" s="332">
        <f>US_Others!D144+US_Others!I144+US_Others!O144</f>
        <v>4.3004837401668392E-3</v>
      </c>
      <c r="I139" s="332">
        <f>US_Others!E144+US_Others!J144+US_Others!P144+US_Others!W144</f>
        <v>1.987662606735649E-2</v>
      </c>
      <c r="J139" s="332">
        <f>US_Others!F144+US_Others!K144+US_Others!Q144</f>
        <v>3.4351424997674141E-3</v>
      </c>
      <c r="K139" s="332">
        <f>US_Others!G144+US_Others!L144+US_Others!R144</f>
        <v>3.4089200379371293E-4</v>
      </c>
      <c r="L139" s="332">
        <f>US_Others!Z144+US_Others!AB144</f>
        <v>0</v>
      </c>
      <c r="M139" s="332">
        <f>US_Others!AA144+US_Others!AC144</f>
        <v>0</v>
      </c>
      <c r="N139" s="332">
        <f>US_Others!AD144</f>
        <v>0</v>
      </c>
      <c r="O139" s="332">
        <f>US_Others!AE144</f>
        <v>0</v>
      </c>
      <c r="P139" s="332">
        <f>SUM(US_Others!AG144:AI144)</f>
        <v>0</v>
      </c>
      <c r="Q139" s="332">
        <f>US_Others!AL144</f>
        <v>0</v>
      </c>
      <c r="R139" s="332"/>
      <c r="S139" s="334">
        <f t="shared" si="2"/>
        <v>200.64822838077581</v>
      </c>
      <c r="T139" s="334">
        <f>D139*1000/Spec!I$6</f>
        <v>4.3566387088253312E-3</v>
      </c>
      <c r="U139" s="334">
        <f>E139*1000/Spec!I$7</f>
        <v>4.3753468618442347E-4</v>
      </c>
      <c r="V139" s="334">
        <f>F139*1000/Spec!I$8</f>
        <v>0</v>
      </c>
      <c r="W139" s="334">
        <f>G139*1000/Spec!I$9</f>
        <v>3.8848091600423115E-4</v>
      </c>
      <c r="X139" s="334">
        <f>H139*1000/Spec!I$10</f>
        <v>1.2287096400476682E-3</v>
      </c>
      <c r="Y139" s="334">
        <f>I139*1000/Spec!I$11</f>
        <v>1.3899738508640902E-2</v>
      </c>
      <c r="Z139" s="334">
        <f>J139*1000/Spec!I$12</f>
        <v>7.684882549815244E-4</v>
      </c>
      <c r="AA139" s="334">
        <f>K139*1000/Spec!I$15</f>
        <v>3.474943973432344E-5</v>
      </c>
      <c r="AB139" s="334">
        <f>L139*1000/Spec!I$17</f>
        <v>0</v>
      </c>
      <c r="AC139" s="334">
        <f>M139*1000/Spec!I$18</f>
        <v>0</v>
      </c>
      <c r="AD139" s="335">
        <f>N139*1000/Spec!I$25</f>
        <v>0</v>
      </c>
      <c r="AE139" s="335">
        <f>O139*1000/Spec!I$26</f>
        <v>0</v>
      </c>
      <c r="AF139" s="334">
        <f>P139*1000/Spec!I$21</f>
        <v>0</v>
      </c>
      <c r="AG139" s="334">
        <f>Q139*1000/Spec!I$22</f>
        <v>0</v>
      </c>
      <c r="AI139" s="432">
        <f>S139/'2007output'!$D137</f>
        <v>1.6267581461672235E-2</v>
      </c>
      <c r="AJ139" s="432">
        <f>T139/'2007output'!$D137</f>
        <v>3.5321505535745308E-7</v>
      </c>
      <c r="AK139" s="432">
        <f>U139/'2007output'!$D137</f>
        <v>3.5473182131989605E-8</v>
      </c>
      <c r="AL139" s="433">
        <f>V139/'2007output'!$D137</f>
        <v>0</v>
      </c>
      <c r="AM139" s="433">
        <f>W139/'2007output'!$D137</f>
        <v>3.1496141273726626E-8</v>
      </c>
      <c r="AN139" s="433">
        <f>X139/'2007output'!$D137</f>
        <v>9.961779540004393E-8</v>
      </c>
      <c r="AO139" s="433">
        <f>Y139/'2007output'!$D137</f>
        <v>1.1269231246644916E-6</v>
      </c>
      <c r="AP139" s="433">
        <f>Z139/'2007output'!$D137</f>
        <v>6.2305286177388743E-8</v>
      </c>
      <c r="AQ139" s="433">
        <f>AA139/'2007output'!$D137</f>
        <v>2.817315389163621E-9</v>
      </c>
      <c r="AR139" s="433">
        <f>AB139/'2007output'!$D137</f>
        <v>0</v>
      </c>
      <c r="AS139" s="433">
        <f>AC139/'2007output'!$D137</f>
        <v>0</v>
      </c>
      <c r="AT139" s="433">
        <f>AD139/'2007output'!$D137</f>
        <v>0</v>
      </c>
      <c r="AU139" s="433">
        <f>AE139/'2007output'!$D137</f>
        <v>0</v>
      </c>
      <c r="AV139" s="433">
        <f>AF139/'2007output'!$D137</f>
        <v>0</v>
      </c>
      <c r="AW139" s="433">
        <f>AG139/'2007output'!$D137</f>
        <v>0</v>
      </c>
      <c r="AY139" s="370">
        <f>IFERROR(IF(SUMPRODUCT(US_CO2!C142:AX142/SUM(US_CO2!C142:AX142),US_CO2!C$6:AX$6)&gt;3.5,4,IF(SUMPRODUCT(US_CO2!C142:AX142/SUM(US_CO2!C142:AX142),US_CO2!C$6:AX$6)&gt;2.5,3,2)),"")</f>
        <v>4</v>
      </c>
      <c r="AZ139" s="370">
        <f>IFERROR(IF(SUMPRODUCT(US_CH4!C142:AC142/SUM(US_CH4!C142:AC142),US_CH4!C$6:AC$6)&gt;3.5,4,IF(SUMPRODUCT(US_CH4!C142:AC142/SUM(US_CH4!C142:AC142),US_CH4!C$6:AC$6)&gt;2.5,3,2)),"")</f>
        <v>4</v>
      </c>
      <c r="BA139" s="223">
        <f>IFERROR(IF(SUMPRODUCT(US_N2O!C142:AA142/SUM(US_N2O!C142:AA142),US_N2O!C$6:AA$6)&gt;3.5,4,IF(SUMPRODUCT(US_N2O!C142:AA142/SUM(US_N2O!C142:AA142),US_N2O!C$6:AA$6)&gt;2.5,3,2)),"")</f>
        <v>4</v>
      </c>
      <c r="BB139" s="223" t="str">
        <f>IFERROR(IF(SUMPRODUCT(US_Others!U144:V144/SUM(US_Others!U144:V144),US_Others!U$8:V$8)&gt;3.5,4,IF(SUMPRODUCT(US_Others!U144:V144/SUM(US_Others!U144:V144),US_Others!U$8:V$8)&gt;2.5,3,2)),"")</f>
        <v/>
      </c>
      <c r="BC139" s="223">
        <f>IFERROR(IF((US_Others!C144*US_Others!C$8/SUM(US_Others!C144,US_Others!H144,US_Others!N144)+ US_Others!H144*US_Others!H$8/SUM(US_Others!C144,US_Others!H144,US_Others!N144)+US_Others!N144*US_Others!N$8/SUM(US_Others!C144,US_Others!H144,US_Others!N144))&gt;3.5,4,IF((US_Others!C144*US_Others!C$8/SUM(US_Others!C144,US_Others!H144,US_Others!N144)+ US_Others!H144*US_Others!H$8/SUM(US_Others!C144,US_Others!H144,US_Others!N144)+US_Others!N144*US_Others!N$8/SUM(US_Others!C144,US_Others!H144,US_Others!N144))&gt;2.5,3,2)),"")</f>
        <v>4</v>
      </c>
      <c r="BD139" s="223">
        <f>IFERROR(IF((US_Others!D144*US_Others!D$8/SUM(US_Others!D144,US_Others!I144,US_Others!O144)+US_Others!I144*US_Others!I$8/SUM(US_Others!D144,US_Others!I144,US_Others!O144)+US_Others!O144*US_Others!O$8/SUM(US_Others!D144,US_Others!I144,US_Others!O144))&gt;3.5,4,IF((US_Others!D144*US_Others!D$8/SUM(US_Others!D144,US_Others!I144,US_Others!O144)+US_Others!I144*US_Others!I$8/SUM(US_Others!D144,US_Others!I144,US_Others!O144)+US_Others!O144*US_Others!O$8/SUM(US_Others!D144,US_Others!I144,US_Others!O144))&gt;2.5,3,2)),"")</f>
        <v>4</v>
      </c>
      <c r="BE139" s="223">
        <f>IFERROR(IF((US_Others!E144*US_Others!E$8/SUM(US_Others!E144,US_Others!J144,US_Others!P144,US_Others!W144)+US_Others!J144*US_Others!J$8/SUM(US_Others!E144,US_Others!J144,US_Others!P144,US_Others!W144)+US_Others!P144*US_Others!P$8/SUM(US_Others!E144,US_Others!J144,US_Others!P144,US_Others!W144)+US_Others!W144*US_Others!W$8/SUM(US_Others!E144,US_Others!J144,US_Others!P144,US_Others!W144))&gt;3.5,4,IF((US_Others!E144*US_Others!E$8/SUM(US_Others!E144,US_Others!J144,US_Others!P144,US_Others!W144)+US_Others!J144*US_Others!J$8/SUM(US_Others!E144,US_Others!J144,US_Others!P144,US_Others!W144)+US_Others!P144*US_Others!P$8/SUM(US_Others!E144,US_Others!J144,US_Others!P144,US_Others!W144)+US_Others!W144*US_Others!W$8/SUM(US_Others!E144,US_Others!J144,US_Others!P144,US_Others!W144))&gt;2.5,3,2)),"")</f>
        <v>4</v>
      </c>
      <c r="BF139" s="223">
        <f>IFERROR(IF((US_Others!F144*US_Others!F$8/SUM(US_Others!F144,US_Others!K144,US_Others!Q144)+US_Others!K144*US_Others!K$8/SUM(US_Others!F144,US_Others!K144,US_Others!Q144)+US_Others!Q144*US_Others!Q$8/SUM(US_Others!F144,US_Others!K144,US_Others!Q144))&gt;3.5,4,IF((US_Others!F144*US_Others!F$8/SUM(US_Others!F144,US_Others!K144,US_Others!Q144)+US_Others!K144*US_Others!K$8/SUM(US_Others!F144,US_Others!K144,US_Others!Q144)+US_Others!Q144*US_Others!Q$8/SUM(US_Others!F144,US_Others!K144,US_Others!Q144))&gt;2.5,3,2)),"")</f>
        <v>4</v>
      </c>
      <c r="BG139" s="223">
        <f>IFERROR(IF((US_Others!G144*US_Others!G$8/SUM(US_Others!G144,US_Others!L144,US_Others!R144)+US_Others!L144*US_Others!L$8/SUM(US_Others!G144,US_Others!L144,US_Others!R144)+US_Others!R144*US_Others!R$8/SUM(US_Others!G144,US_Others!L144,US_Others!R144))&gt;3.5,4,IF((US_Others!G144*US_Others!G$8/SUM(US_Others!G144,US_Others!L144,US_Others!R144)+US_Others!L144*US_Others!L$8/SUM(US_Others!G144,US_Others!L144,US_Others!R144)+US_Others!R144*US_Others!R$8/SUM(US_Others!G144,US_Others!L144,US_Others!R144))&gt;2.5,3,2)),"")</f>
        <v>4</v>
      </c>
      <c r="BH139" s="219" t="str">
        <f>IFERROR(IF((US_Others!Z144*US_Others!Z$8/SUM(US_Others!Z144,US_Others!AB144)+US_Others!AB144*US_Others!AB$8/SUM(US_Others!Z144,US_Others!AB144))&gt;3.5,4,IF((US_Others!Z144*US_Others!Z$8/SUM(US_Others!Z144,US_Others!AB144)+US_Others!AB144*US_Others!AB$8/SUM(US_Others!Z144,US_Others!AB144))&gt;2.5,3,2)),"")</f>
        <v/>
      </c>
      <c r="BI139" s="219" t="str">
        <f>IFERROR(IF((US_Others!AA144*US_Others!AA$8/SUM(US_Others!AA144,US_Others!AC144)+US_Others!AC144*US_Others!AC$8/SUM(US_Others!AA144,US_Others!AC144))&gt;3.5,4,IF((US_Others!AA144*US_Others!AA$8/SUM(US_Others!AA144,US_Others!AC144)+US_Others!AC144*US_Others!AC$8/SUM(US_Others!AA144,US_Others!AC144))&gt;2.5,3,2)),"")</f>
        <v/>
      </c>
      <c r="BJ139" s="219" t="str">
        <f>IFERROR(US_Others!AD144*US_Others!AD$8/US_Others!AD144,"")</f>
        <v/>
      </c>
      <c r="BK139" s="74" t="str">
        <f>IFERROR(US_Others!AE144*US_Others!AE$8/US_Others!AE144,"")</f>
        <v/>
      </c>
      <c r="BL139" s="219" t="str">
        <f>IFERROR(IF(SUMPRODUCT(US_Others!AG144:AI144/SUM(US_Others!AG144:AI144),US_Others!AG$8:AI$8)&gt;3.5,4,IF(SUMPRODUCT(US_Others!AG144:AI144/SUM(US_Others!AG144:AI144),US_Others!AG$8:AI$8)&gt;2.5,3,2)),"")</f>
        <v/>
      </c>
      <c r="BM139" s="219" t="str">
        <f>IFERROR(US_Others!AL144*US_Others!AL$8/US_Others!AL144,"")</f>
        <v/>
      </c>
    </row>
    <row r="140" spans="1:65">
      <c r="A140" s="200" t="s">
        <v>271</v>
      </c>
      <c r="B140" s="332">
        <v>335210</v>
      </c>
      <c r="C140" s="333">
        <f>SUM(US_CO2!C143:AX143)</f>
        <v>4.2175586113725169E-2</v>
      </c>
      <c r="D140" s="333">
        <f>SUM(US_CH4!C143:AC143)</f>
        <v>2.3495158489143702E-5</v>
      </c>
      <c r="E140" s="333">
        <f>SUM(US_N2O!C143:AA143)</f>
        <v>2.9629263849807959E-5</v>
      </c>
      <c r="F140" s="332">
        <f>US_Others!V145+US_Others!U145</f>
        <v>0</v>
      </c>
      <c r="G140" s="332">
        <f>US_Others!C145+US_Others!H145+US_Others!N145</f>
        <v>0</v>
      </c>
      <c r="H140" s="332">
        <f>US_Others!D145+US_Others!I145+US_Others!O145</f>
        <v>0</v>
      </c>
      <c r="I140" s="332">
        <f>US_Others!E145+US_Others!J145+US_Others!P145+US_Others!W145</f>
        <v>0</v>
      </c>
      <c r="J140" s="332">
        <f>US_Others!F145+US_Others!K145+US_Others!Q145</f>
        <v>0</v>
      </c>
      <c r="K140" s="332">
        <f>US_Others!G145+US_Others!L145+US_Others!R145</f>
        <v>0</v>
      </c>
      <c r="L140" s="332">
        <f>US_Others!Z145+US_Others!AB145</f>
        <v>0</v>
      </c>
      <c r="M140" s="332">
        <f>US_Others!AA145+US_Others!AC145</f>
        <v>0</v>
      </c>
      <c r="N140" s="332">
        <f>US_Others!AD145</f>
        <v>0</v>
      </c>
      <c r="O140" s="332">
        <f>US_Others!AE145</f>
        <v>0</v>
      </c>
      <c r="P140" s="332">
        <f>SUM(US_Others!AG145:AI145)</f>
        <v>0</v>
      </c>
      <c r="Q140" s="332">
        <f>US_Others!AL145</f>
        <v>0</v>
      </c>
      <c r="R140" s="332"/>
      <c r="S140" s="334">
        <f t="shared" si="2"/>
        <v>42.175586113725167</v>
      </c>
      <c r="T140" s="334">
        <f>D140*1000/Spec!I$6</f>
        <v>9.3980633956574809E-4</v>
      </c>
      <c r="U140" s="334">
        <f>E140*1000/Spec!I$7</f>
        <v>9.9427059898684423E-5</v>
      </c>
      <c r="V140" s="334">
        <f>F140*1000/Spec!I$8</f>
        <v>0</v>
      </c>
      <c r="W140" s="334">
        <f>G140*1000/Spec!I$9</f>
        <v>0</v>
      </c>
      <c r="X140" s="334">
        <f>H140*1000/Spec!I$10</f>
        <v>0</v>
      </c>
      <c r="Y140" s="334">
        <f>I140*1000/Spec!I$11</f>
        <v>0</v>
      </c>
      <c r="Z140" s="334">
        <f>J140*1000/Spec!I$12</f>
        <v>0</v>
      </c>
      <c r="AA140" s="334">
        <f>K140*1000/Spec!I$15</f>
        <v>0</v>
      </c>
      <c r="AB140" s="334">
        <f>L140*1000/Spec!I$17</f>
        <v>0</v>
      </c>
      <c r="AC140" s="334">
        <f>M140*1000/Spec!I$18</f>
        <v>0</v>
      </c>
      <c r="AD140" s="335">
        <f>N140*1000/Spec!I$25</f>
        <v>0</v>
      </c>
      <c r="AE140" s="335">
        <f>O140*1000/Spec!I$26</f>
        <v>0</v>
      </c>
      <c r="AF140" s="334">
        <f>P140*1000/Spec!I$21</f>
        <v>0</v>
      </c>
      <c r="AG140" s="334">
        <f>Q140*1000/Spec!I$22</f>
        <v>0</v>
      </c>
      <c r="AI140" s="432">
        <f>S140/'2007output'!$D138</f>
        <v>1.0801081700332693E-2</v>
      </c>
      <c r="AJ140" s="432">
        <f>T140/'2007output'!$D138</f>
        <v>2.4068248936170322E-7</v>
      </c>
      <c r="AK140" s="432">
        <f>U140/'2007output'!$D138</f>
        <v>2.5463067526643763E-8</v>
      </c>
      <c r="AL140" s="433">
        <f>V140/'2007output'!$D138</f>
        <v>0</v>
      </c>
      <c r="AM140" s="433">
        <f>W140/'2007output'!$D138</f>
        <v>0</v>
      </c>
      <c r="AN140" s="433">
        <f>X140/'2007output'!$D138</f>
        <v>0</v>
      </c>
      <c r="AO140" s="433">
        <f>Y140/'2007output'!$D138</f>
        <v>0</v>
      </c>
      <c r="AP140" s="433">
        <f>Z140/'2007output'!$D138</f>
        <v>0</v>
      </c>
      <c r="AQ140" s="433">
        <f>AA140/'2007output'!$D138</f>
        <v>0</v>
      </c>
      <c r="AR140" s="433">
        <f>AB140/'2007output'!$D138</f>
        <v>0</v>
      </c>
      <c r="AS140" s="433">
        <f>AC140/'2007output'!$D138</f>
        <v>0</v>
      </c>
      <c r="AT140" s="433">
        <f>AD140/'2007output'!$D138</f>
        <v>0</v>
      </c>
      <c r="AU140" s="433">
        <f>AE140/'2007output'!$D138</f>
        <v>0</v>
      </c>
      <c r="AV140" s="433">
        <f>AF140/'2007output'!$D138</f>
        <v>0</v>
      </c>
      <c r="AW140" s="433">
        <f>AG140/'2007output'!$D138</f>
        <v>0</v>
      </c>
      <c r="AY140" s="370">
        <f>IFERROR(IF(SUMPRODUCT(US_CO2!C143:AX143/SUM(US_CO2!C143:AX143),US_CO2!C$6:AX$6)&gt;3.5,4,IF(SUMPRODUCT(US_CO2!C143:AX143/SUM(US_CO2!C143:AX143),US_CO2!C$6:AX$6)&gt;2.5,3,2)),"")</f>
        <v>4</v>
      </c>
      <c r="AZ140" s="370">
        <f>IFERROR(IF(SUMPRODUCT(US_CH4!C143:AC143/SUM(US_CH4!C143:AC143),US_CH4!C$6:AC$6)&gt;3.5,4,IF(SUMPRODUCT(US_CH4!C143:AC143/SUM(US_CH4!C143:AC143),US_CH4!C$6:AC$6)&gt;2.5,3,2)),"")</f>
        <v>4</v>
      </c>
      <c r="BA140" s="223">
        <f>IFERROR(IF(SUMPRODUCT(US_N2O!C143:AA143/SUM(US_N2O!C143:AA143),US_N2O!C$6:AA$6)&gt;3.5,4,IF(SUMPRODUCT(US_N2O!C143:AA143/SUM(US_N2O!C143:AA143),US_N2O!C$6:AA$6)&gt;2.5,3,2)),"")</f>
        <v>4</v>
      </c>
      <c r="BB140" s="223" t="str">
        <f>IFERROR(IF(SUMPRODUCT(US_Others!U145:V145/SUM(US_Others!U145:V145),US_Others!U$8:V$8)&gt;3.5,4,IF(SUMPRODUCT(US_Others!U145:V145/SUM(US_Others!U145:V145),US_Others!U$8:V$8)&gt;2.5,3,2)),"")</f>
        <v/>
      </c>
      <c r="BC140" s="223" t="str">
        <f>IFERROR(IF((US_Others!C145*US_Others!C$8/SUM(US_Others!C145,US_Others!H145,US_Others!N145)+ US_Others!H145*US_Others!H$8/SUM(US_Others!C145,US_Others!H145,US_Others!N145)+US_Others!N145*US_Others!N$8/SUM(US_Others!C145,US_Others!H145,US_Others!N145))&gt;3.5,4,IF((US_Others!C145*US_Others!C$8/SUM(US_Others!C145,US_Others!H145,US_Others!N145)+ US_Others!H145*US_Others!H$8/SUM(US_Others!C145,US_Others!H145,US_Others!N145)+US_Others!N145*US_Others!N$8/SUM(US_Others!C145,US_Others!H145,US_Others!N145))&gt;2.5,3,2)),"")</f>
        <v/>
      </c>
      <c r="BD140" s="223" t="str">
        <f>IFERROR(IF((US_Others!D145*US_Others!D$8/SUM(US_Others!D145,US_Others!I145,US_Others!O145)+US_Others!I145*US_Others!I$8/SUM(US_Others!D145,US_Others!I145,US_Others!O145)+US_Others!O145*US_Others!O$8/SUM(US_Others!D145,US_Others!I145,US_Others!O145))&gt;3.5,4,IF((US_Others!D145*US_Others!D$8/SUM(US_Others!D145,US_Others!I145,US_Others!O145)+US_Others!I145*US_Others!I$8/SUM(US_Others!D145,US_Others!I145,US_Others!O145)+US_Others!O145*US_Others!O$8/SUM(US_Others!D145,US_Others!I145,US_Others!O145))&gt;2.5,3,2)),"")</f>
        <v/>
      </c>
      <c r="BE140" s="223" t="str">
        <f>IFERROR(IF((US_Others!E145*US_Others!E$8/SUM(US_Others!E145,US_Others!J145,US_Others!P145,US_Others!W145)+US_Others!J145*US_Others!J$8/SUM(US_Others!E145,US_Others!J145,US_Others!P145,US_Others!W145)+US_Others!P145*US_Others!P$8/SUM(US_Others!E145,US_Others!J145,US_Others!P145,US_Others!W145)+US_Others!W145*US_Others!W$8/SUM(US_Others!E145,US_Others!J145,US_Others!P145,US_Others!W145))&gt;3.5,4,IF((US_Others!E145*US_Others!E$8/SUM(US_Others!E145,US_Others!J145,US_Others!P145,US_Others!W145)+US_Others!J145*US_Others!J$8/SUM(US_Others!E145,US_Others!J145,US_Others!P145,US_Others!W145)+US_Others!P145*US_Others!P$8/SUM(US_Others!E145,US_Others!J145,US_Others!P145,US_Others!W145)+US_Others!W145*US_Others!W$8/SUM(US_Others!E145,US_Others!J145,US_Others!P145,US_Others!W145))&gt;2.5,3,2)),"")</f>
        <v/>
      </c>
      <c r="BF140" s="223" t="str">
        <f>IFERROR(IF((US_Others!F145*US_Others!F$8/SUM(US_Others!F145,US_Others!K145,US_Others!Q145)+US_Others!K145*US_Others!K$8/SUM(US_Others!F145,US_Others!K145,US_Others!Q145)+US_Others!Q145*US_Others!Q$8/SUM(US_Others!F145,US_Others!K145,US_Others!Q145))&gt;3.5,4,IF((US_Others!F145*US_Others!F$8/SUM(US_Others!F145,US_Others!K145,US_Others!Q145)+US_Others!K145*US_Others!K$8/SUM(US_Others!F145,US_Others!K145,US_Others!Q145)+US_Others!Q145*US_Others!Q$8/SUM(US_Others!F145,US_Others!K145,US_Others!Q145))&gt;2.5,3,2)),"")</f>
        <v/>
      </c>
      <c r="BG140" s="223" t="str">
        <f>IFERROR(IF((US_Others!G145*US_Others!G$8/SUM(US_Others!G145,US_Others!L145,US_Others!R145)+US_Others!L145*US_Others!L$8/SUM(US_Others!G145,US_Others!L145,US_Others!R145)+US_Others!R145*US_Others!R$8/SUM(US_Others!G145,US_Others!L145,US_Others!R145))&gt;3.5,4,IF((US_Others!G145*US_Others!G$8/SUM(US_Others!G145,US_Others!L145,US_Others!R145)+US_Others!L145*US_Others!L$8/SUM(US_Others!G145,US_Others!L145,US_Others!R145)+US_Others!R145*US_Others!R$8/SUM(US_Others!G145,US_Others!L145,US_Others!R145))&gt;2.5,3,2)),"")</f>
        <v/>
      </c>
      <c r="BH140" s="219" t="str">
        <f>IFERROR(IF((US_Others!Z145*US_Others!Z$8/SUM(US_Others!Z145,US_Others!AB145)+US_Others!AB145*US_Others!AB$8/SUM(US_Others!Z145,US_Others!AB145))&gt;3.5,4,IF((US_Others!Z145*US_Others!Z$8/SUM(US_Others!Z145,US_Others!AB145)+US_Others!AB145*US_Others!AB$8/SUM(US_Others!Z145,US_Others!AB145))&gt;2.5,3,2)),"")</f>
        <v/>
      </c>
      <c r="BI140" s="219" t="str">
        <f>IFERROR(IF((US_Others!AA145*US_Others!AA$8/SUM(US_Others!AA145,US_Others!AC145)+US_Others!AC145*US_Others!AC$8/SUM(US_Others!AA145,US_Others!AC145))&gt;3.5,4,IF((US_Others!AA145*US_Others!AA$8/SUM(US_Others!AA145,US_Others!AC145)+US_Others!AC145*US_Others!AC$8/SUM(US_Others!AA145,US_Others!AC145))&gt;2.5,3,2)),"")</f>
        <v/>
      </c>
      <c r="BJ140" s="219" t="str">
        <f>IFERROR(US_Others!AD145*US_Others!AD$8/US_Others!AD145,"")</f>
        <v/>
      </c>
      <c r="BK140" s="74" t="str">
        <f>IFERROR(US_Others!AE145*US_Others!AE$8/US_Others!AE145,"")</f>
        <v/>
      </c>
      <c r="BL140" s="219" t="str">
        <f>IFERROR(IF(SUMPRODUCT(US_Others!AG145:AI145/SUM(US_Others!AG145:AI145),US_Others!AG$8:AI$8)&gt;3.5,4,IF(SUMPRODUCT(US_Others!AG145:AI145/SUM(US_Others!AG145:AI145),US_Others!AG$8:AI$8)&gt;2.5,3,2)),"")</f>
        <v/>
      </c>
      <c r="BM140" s="219" t="str">
        <f>IFERROR(US_Others!AL145*US_Others!AL$8/US_Others!AL145,"")</f>
        <v/>
      </c>
    </row>
    <row r="141" spans="1:65">
      <c r="A141" s="200" t="s">
        <v>272</v>
      </c>
      <c r="B141" s="332">
        <v>335221</v>
      </c>
      <c r="C141" s="333">
        <f>SUM(US_CO2!C144:AX144)</f>
        <v>0.12472393873258118</v>
      </c>
      <c r="D141" s="333">
        <f>SUM(US_CH4!C144:AC144)</f>
        <v>6.8440773680543014E-5</v>
      </c>
      <c r="E141" s="333">
        <f>SUM(US_N2O!C144:AA144)</f>
        <v>8.377603708220366E-5</v>
      </c>
      <c r="F141" s="332">
        <f>US_Others!V146+US_Others!U146</f>
        <v>0</v>
      </c>
      <c r="G141" s="332">
        <f>US_Others!C146+US_Others!H146+US_Others!N146</f>
        <v>9.3651649393877155E-6</v>
      </c>
      <c r="H141" s="332">
        <f>US_Others!D146+US_Others!I146+US_Others!O146</f>
        <v>1.5358870500595855E-4</v>
      </c>
      <c r="I141" s="332">
        <f>US_Others!E146+US_Others!J146+US_Others!P146+US_Others!W146</f>
        <v>7.0987950240558888E-4</v>
      </c>
      <c r="J141" s="332">
        <f>US_Others!F146+US_Others!K146+US_Others!Q146</f>
        <v>1.2268366070597908E-4</v>
      </c>
      <c r="K141" s="332">
        <f>US_Others!G146+US_Others!L146+US_Others!R146</f>
        <v>1.2174714421204033E-5</v>
      </c>
      <c r="L141" s="332">
        <f>US_Others!Z146+US_Others!AB146</f>
        <v>0</v>
      </c>
      <c r="M141" s="332">
        <f>US_Others!AA146+US_Others!AC146</f>
        <v>0</v>
      </c>
      <c r="N141" s="332">
        <f>US_Others!AD146</f>
        <v>0</v>
      </c>
      <c r="O141" s="332">
        <f>US_Others!AE146</f>
        <v>0</v>
      </c>
      <c r="P141" s="332">
        <f>SUM(US_Others!AG146:AI146)</f>
        <v>0</v>
      </c>
      <c r="Q141" s="332">
        <f>US_Others!AL146</f>
        <v>0</v>
      </c>
      <c r="R141" s="332"/>
      <c r="S141" s="334">
        <f t="shared" si="2"/>
        <v>124.72393873258119</v>
      </c>
      <c r="T141" s="334">
        <f>D141*1000/Spec!I$6</f>
        <v>2.7376309472217203E-3</v>
      </c>
      <c r="U141" s="334">
        <f>E141*1000/Spec!I$7</f>
        <v>2.8112764121544852E-4</v>
      </c>
      <c r="V141" s="334">
        <f>F141*1000/Spec!I$8</f>
        <v>0</v>
      </c>
      <c r="W141" s="334">
        <f>G141*1000/Spec!I$9</f>
        <v>1.3874318428722541E-5</v>
      </c>
      <c r="X141" s="334">
        <f>H141*1000/Spec!I$10</f>
        <v>4.3882487144559586E-5</v>
      </c>
      <c r="Y141" s="334">
        <f>I141*1000/Spec!I$11</f>
        <v>4.9641923245146075E-4</v>
      </c>
      <c r="Z141" s="334">
        <f>J141*1000/Spec!I$12</f>
        <v>2.7446009106483015E-5</v>
      </c>
      <c r="AA141" s="334">
        <f>K141*1000/Spec!I$15</f>
        <v>1.2410514190829799E-6</v>
      </c>
      <c r="AB141" s="334">
        <f>L141*1000/Spec!I$17</f>
        <v>0</v>
      </c>
      <c r="AC141" s="334">
        <f>M141*1000/Spec!I$18</f>
        <v>0</v>
      </c>
      <c r="AD141" s="335">
        <f>N141*1000/Spec!I$25</f>
        <v>0</v>
      </c>
      <c r="AE141" s="335">
        <f>O141*1000/Spec!I$26</f>
        <v>0</v>
      </c>
      <c r="AF141" s="334">
        <f>P141*1000/Spec!I$21</f>
        <v>0</v>
      </c>
      <c r="AG141" s="334">
        <f>Q141*1000/Spec!I$22</f>
        <v>0</v>
      </c>
      <c r="AI141" s="432">
        <f>S141/'2007output'!$D139</f>
        <v>2.3384485484450806E-2</v>
      </c>
      <c r="AJ141" s="432">
        <f>T141/'2007output'!$D139</f>
        <v>5.1327829923932966E-7</v>
      </c>
      <c r="AK141" s="432">
        <f>U141/'2007output'!$D139</f>
        <v>5.2708608404163882E-8</v>
      </c>
      <c r="AL141" s="433">
        <f>V141/'2007output'!$D139</f>
        <v>0</v>
      </c>
      <c r="AM141" s="433">
        <f>W141/'2007output'!$D139</f>
        <v>2.601295318284855E-9</v>
      </c>
      <c r="AN141" s="433">
        <f>X141/'2007output'!$D139</f>
        <v>8.2275254781181002E-9</v>
      </c>
      <c r="AO141" s="433">
        <f>Y141/'2007output'!$D139</f>
        <v>9.307361885317806E-8</v>
      </c>
      <c r="AP141" s="433">
        <f>Z141/'2007output'!$D139</f>
        <v>5.1458509735869872E-9</v>
      </c>
      <c r="AQ141" s="433">
        <f>AA141/'2007output'!$D139</f>
        <v>2.3268467296584721E-10</v>
      </c>
      <c r="AR141" s="433">
        <f>AB141/'2007output'!$D139</f>
        <v>0</v>
      </c>
      <c r="AS141" s="433">
        <f>AC141/'2007output'!$D139</f>
        <v>0</v>
      </c>
      <c r="AT141" s="433">
        <f>AD141/'2007output'!$D139</f>
        <v>0</v>
      </c>
      <c r="AU141" s="433">
        <f>AE141/'2007output'!$D139</f>
        <v>0</v>
      </c>
      <c r="AV141" s="433">
        <f>AF141/'2007output'!$D139</f>
        <v>0</v>
      </c>
      <c r="AW141" s="433">
        <f>AG141/'2007output'!$D139</f>
        <v>0</v>
      </c>
      <c r="AY141" s="370">
        <f>IFERROR(IF(SUMPRODUCT(US_CO2!C144:AX144/SUM(US_CO2!C144:AX144),US_CO2!C$6:AX$6)&gt;3.5,4,IF(SUMPRODUCT(US_CO2!C144:AX144/SUM(US_CO2!C144:AX144),US_CO2!C$6:AX$6)&gt;2.5,3,2)),"")</f>
        <v>4</v>
      </c>
      <c r="AZ141" s="370">
        <f>IFERROR(IF(SUMPRODUCT(US_CH4!C144:AC144/SUM(US_CH4!C144:AC144),US_CH4!C$6:AC$6)&gt;3.5,4,IF(SUMPRODUCT(US_CH4!C144:AC144/SUM(US_CH4!C144:AC144),US_CH4!C$6:AC$6)&gt;2.5,3,2)),"")</f>
        <v>4</v>
      </c>
      <c r="BA141" s="223">
        <f>IFERROR(IF(SUMPRODUCT(US_N2O!C144:AA144/SUM(US_N2O!C144:AA144),US_N2O!C$6:AA$6)&gt;3.5,4,IF(SUMPRODUCT(US_N2O!C144:AA144/SUM(US_N2O!C144:AA144),US_N2O!C$6:AA$6)&gt;2.5,3,2)),"")</f>
        <v>4</v>
      </c>
      <c r="BB141" s="223" t="str">
        <f>IFERROR(IF(SUMPRODUCT(US_Others!U146:V146/SUM(US_Others!U146:V146),US_Others!U$8:V$8)&gt;3.5,4,IF(SUMPRODUCT(US_Others!U146:V146/SUM(US_Others!U146:V146),US_Others!U$8:V$8)&gt;2.5,3,2)),"")</f>
        <v/>
      </c>
      <c r="BC141" s="223">
        <f>IFERROR(IF((US_Others!C146*US_Others!C$8/SUM(US_Others!C146,US_Others!H146,US_Others!N146)+ US_Others!H146*US_Others!H$8/SUM(US_Others!C146,US_Others!H146,US_Others!N146)+US_Others!N146*US_Others!N$8/SUM(US_Others!C146,US_Others!H146,US_Others!N146))&gt;3.5,4,IF((US_Others!C146*US_Others!C$8/SUM(US_Others!C146,US_Others!H146,US_Others!N146)+ US_Others!H146*US_Others!H$8/SUM(US_Others!C146,US_Others!H146,US_Others!N146)+US_Others!N146*US_Others!N$8/SUM(US_Others!C146,US_Others!H146,US_Others!N146))&gt;2.5,3,2)),"")</f>
        <v>4</v>
      </c>
      <c r="BD141" s="223">
        <f>IFERROR(IF((US_Others!D146*US_Others!D$8/SUM(US_Others!D146,US_Others!I146,US_Others!O146)+US_Others!I146*US_Others!I$8/SUM(US_Others!D146,US_Others!I146,US_Others!O146)+US_Others!O146*US_Others!O$8/SUM(US_Others!D146,US_Others!I146,US_Others!O146))&gt;3.5,4,IF((US_Others!D146*US_Others!D$8/SUM(US_Others!D146,US_Others!I146,US_Others!O146)+US_Others!I146*US_Others!I$8/SUM(US_Others!D146,US_Others!I146,US_Others!O146)+US_Others!O146*US_Others!O$8/SUM(US_Others!D146,US_Others!I146,US_Others!O146))&gt;2.5,3,2)),"")</f>
        <v>4</v>
      </c>
      <c r="BE141" s="223">
        <f>IFERROR(IF((US_Others!E146*US_Others!E$8/SUM(US_Others!E146,US_Others!J146,US_Others!P146,US_Others!W146)+US_Others!J146*US_Others!J$8/SUM(US_Others!E146,US_Others!J146,US_Others!P146,US_Others!W146)+US_Others!P146*US_Others!P$8/SUM(US_Others!E146,US_Others!J146,US_Others!P146,US_Others!W146)+US_Others!W146*US_Others!W$8/SUM(US_Others!E146,US_Others!J146,US_Others!P146,US_Others!W146))&gt;3.5,4,IF((US_Others!E146*US_Others!E$8/SUM(US_Others!E146,US_Others!J146,US_Others!P146,US_Others!W146)+US_Others!J146*US_Others!J$8/SUM(US_Others!E146,US_Others!J146,US_Others!P146,US_Others!W146)+US_Others!P146*US_Others!P$8/SUM(US_Others!E146,US_Others!J146,US_Others!P146,US_Others!W146)+US_Others!W146*US_Others!W$8/SUM(US_Others!E146,US_Others!J146,US_Others!P146,US_Others!W146))&gt;2.5,3,2)),"")</f>
        <v>4</v>
      </c>
      <c r="BF141" s="223">
        <f>IFERROR(IF((US_Others!F146*US_Others!F$8/SUM(US_Others!F146,US_Others!K146,US_Others!Q146)+US_Others!K146*US_Others!K$8/SUM(US_Others!F146,US_Others!K146,US_Others!Q146)+US_Others!Q146*US_Others!Q$8/SUM(US_Others!F146,US_Others!K146,US_Others!Q146))&gt;3.5,4,IF((US_Others!F146*US_Others!F$8/SUM(US_Others!F146,US_Others!K146,US_Others!Q146)+US_Others!K146*US_Others!K$8/SUM(US_Others!F146,US_Others!K146,US_Others!Q146)+US_Others!Q146*US_Others!Q$8/SUM(US_Others!F146,US_Others!K146,US_Others!Q146))&gt;2.5,3,2)),"")</f>
        <v>4</v>
      </c>
      <c r="BG141" s="223">
        <f>IFERROR(IF((US_Others!G146*US_Others!G$8/SUM(US_Others!G146,US_Others!L146,US_Others!R146)+US_Others!L146*US_Others!L$8/SUM(US_Others!G146,US_Others!L146,US_Others!R146)+US_Others!R146*US_Others!R$8/SUM(US_Others!G146,US_Others!L146,US_Others!R146))&gt;3.5,4,IF((US_Others!G146*US_Others!G$8/SUM(US_Others!G146,US_Others!L146,US_Others!R146)+US_Others!L146*US_Others!L$8/SUM(US_Others!G146,US_Others!L146,US_Others!R146)+US_Others!R146*US_Others!R$8/SUM(US_Others!G146,US_Others!L146,US_Others!R146))&gt;2.5,3,2)),"")</f>
        <v>4</v>
      </c>
      <c r="BH141" s="219" t="str">
        <f>IFERROR(IF((US_Others!Z146*US_Others!Z$8/SUM(US_Others!Z146,US_Others!AB146)+US_Others!AB146*US_Others!AB$8/SUM(US_Others!Z146,US_Others!AB146))&gt;3.5,4,IF((US_Others!Z146*US_Others!Z$8/SUM(US_Others!Z146,US_Others!AB146)+US_Others!AB146*US_Others!AB$8/SUM(US_Others!Z146,US_Others!AB146))&gt;2.5,3,2)),"")</f>
        <v/>
      </c>
      <c r="BI141" s="219" t="str">
        <f>IFERROR(IF((US_Others!AA146*US_Others!AA$8/SUM(US_Others!AA146,US_Others!AC146)+US_Others!AC146*US_Others!AC$8/SUM(US_Others!AA146,US_Others!AC146))&gt;3.5,4,IF((US_Others!AA146*US_Others!AA$8/SUM(US_Others!AA146,US_Others!AC146)+US_Others!AC146*US_Others!AC$8/SUM(US_Others!AA146,US_Others!AC146))&gt;2.5,3,2)),"")</f>
        <v/>
      </c>
      <c r="BJ141" s="219" t="str">
        <f>IFERROR(US_Others!AD146*US_Others!AD$8/US_Others!AD146,"")</f>
        <v/>
      </c>
      <c r="BK141" s="74" t="str">
        <f>IFERROR(US_Others!AE146*US_Others!AE$8/US_Others!AE146,"")</f>
        <v/>
      </c>
      <c r="BL141" s="219" t="str">
        <f>IFERROR(IF(SUMPRODUCT(US_Others!AG146:AI146/SUM(US_Others!AG146:AI146),US_Others!AG$8:AI$8)&gt;3.5,4,IF(SUMPRODUCT(US_Others!AG146:AI146/SUM(US_Others!AG146:AI146),US_Others!AG$8:AI$8)&gt;2.5,3,2)),"")</f>
        <v/>
      </c>
      <c r="BM141" s="219" t="str">
        <f>IFERROR(US_Others!AL146*US_Others!AL$8/US_Others!AL146,"")</f>
        <v/>
      </c>
    </row>
    <row r="142" spans="1:65">
      <c r="A142" s="200" t="s">
        <v>273</v>
      </c>
      <c r="B142" s="332">
        <v>335222</v>
      </c>
      <c r="C142" s="333">
        <f>SUM(US_CO2!C145:AX145)</f>
        <v>7.1103046286127569E-2</v>
      </c>
      <c r="D142" s="333">
        <f>SUM(US_CH4!C145:AC145)</f>
        <v>3.804947467566935E-5</v>
      </c>
      <c r="E142" s="333">
        <f>SUM(US_N2O!C145:AA145)</f>
        <v>4.4183580036333607E-5</v>
      </c>
      <c r="F142" s="332">
        <f>US_Others!V147+US_Others!U147</f>
        <v>0</v>
      </c>
      <c r="G142" s="332">
        <f>US_Others!C147+US_Others!H147+US_Others!N147</f>
        <v>2.2663699153318271E-3</v>
      </c>
      <c r="H142" s="332">
        <f>US_Others!D147+US_Others!I147+US_Others!O147</f>
        <v>3.7168466611441971E-2</v>
      </c>
      <c r="I142" s="332">
        <f>US_Others!E147+US_Others!J147+US_Others!P147+US_Others!W147</f>
        <v>0.17179083958215249</v>
      </c>
      <c r="J142" s="332">
        <f>US_Others!F147+US_Others!K147+US_Others!Q147</f>
        <v>2.968944589084694E-2</v>
      </c>
      <c r="K142" s="332">
        <f>US_Others!G147+US_Others!L147+US_Others!R147</f>
        <v>2.9462808899313763E-3</v>
      </c>
      <c r="L142" s="332">
        <f>US_Others!Z147+US_Others!AB147</f>
        <v>0</v>
      </c>
      <c r="M142" s="332">
        <f>US_Others!AA147+US_Others!AC147</f>
        <v>0</v>
      </c>
      <c r="N142" s="332">
        <f>US_Others!AD147</f>
        <v>0</v>
      </c>
      <c r="O142" s="332">
        <f>US_Others!AE147</f>
        <v>0</v>
      </c>
      <c r="P142" s="332">
        <f>SUM(US_Others!AG147:AI147)</f>
        <v>0</v>
      </c>
      <c r="Q142" s="332">
        <f>US_Others!AL147</f>
        <v>0</v>
      </c>
      <c r="R142" s="332"/>
      <c r="S142" s="334">
        <f t="shared" si="2"/>
        <v>71.103046286127565</v>
      </c>
      <c r="T142" s="334">
        <f>D142*1000/Spec!I$6</f>
        <v>1.5219789870267741E-3</v>
      </c>
      <c r="U142" s="334">
        <f>E142*1000/Spec!I$7</f>
        <v>1.4826704710179064E-4</v>
      </c>
      <c r="V142" s="334">
        <f>F142*1000/Spec!I$8</f>
        <v>0</v>
      </c>
      <c r="W142" s="334">
        <f>G142*1000/Spec!I$9</f>
        <v>3.3575850597508555E-3</v>
      </c>
      <c r="X142" s="334">
        <f>H142*1000/Spec!I$10</f>
        <v>1.0619561888983421E-2</v>
      </c>
      <c r="Y142" s="334">
        <f>I142*1000/Spec!I$11</f>
        <v>0.1201334542532535</v>
      </c>
      <c r="Z142" s="334">
        <f>J142*1000/Spec!I$12</f>
        <v>6.6419342037688902E-3</v>
      </c>
      <c r="AA142" s="334">
        <f>K142*1000/Spec!I$15</f>
        <v>3.003344434180812E-4</v>
      </c>
      <c r="AB142" s="334">
        <f>L142*1000/Spec!I$17</f>
        <v>0</v>
      </c>
      <c r="AC142" s="334">
        <f>M142*1000/Spec!I$18</f>
        <v>0</v>
      </c>
      <c r="AD142" s="335">
        <f>N142*1000/Spec!I$25</f>
        <v>0</v>
      </c>
      <c r="AE142" s="335">
        <f>O142*1000/Spec!I$26</f>
        <v>0</v>
      </c>
      <c r="AF142" s="334">
        <f>P142*1000/Spec!I$21</f>
        <v>0</v>
      </c>
      <c r="AG142" s="334">
        <f>Q142*1000/Spec!I$22</f>
        <v>0</v>
      </c>
      <c r="AI142" s="432">
        <f>S142/'2007output'!$D140</f>
        <v>1.1224819301257209E-2</v>
      </c>
      <c r="AJ142" s="432">
        <f>T142/'2007output'!$D140</f>
        <v>2.4027014315164665E-7</v>
      </c>
      <c r="AK142" s="432">
        <f>U142/'2007output'!$D140</f>
        <v>2.3406462858867635E-8</v>
      </c>
      <c r="AL142" s="433">
        <f>V142/'2007output'!$D140</f>
        <v>0</v>
      </c>
      <c r="AM142" s="433">
        <f>W142/'2007output'!$D140</f>
        <v>5.3005163003342868E-7</v>
      </c>
      <c r="AN142" s="433">
        <f>X142/'2007output'!$D140</f>
        <v>1.6764775841343015E-6</v>
      </c>
      <c r="AO142" s="433">
        <f>Y142/'2007output'!$D140</f>
        <v>1.8965099056405855E-5</v>
      </c>
      <c r="AP142" s="433">
        <f>Z142/'2007output'!$D140</f>
        <v>1.0485417312238461E-6</v>
      </c>
      <c r="AQ142" s="433">
        <f>AA142/'2007output'!$D140</f>
        <v>4.7412875163540647E-8</v>
      </c>
      <c r="AR142" s="433">
        <f>AB142/'2007output'!$D140</f>
        <v>0</v>
      </c>
      <c r="AS142" s="433">
        <f>AC142/'2007output'!$D140</f>
        <v>0</v>
      </c>
      <c r="AT142" s="433">
        <f>AD142/'2007output'!$D140</f>
        <v>0</v>
      </c>
      <c r="AU142" s="433">
        <f>AE142/'2007output'!$D140</f>
        <v>0</v>
      </c>
      <c r="AV142" s="433">
        <f>AF142/'2007output'!$D140</f>
        <v>0</v>
      </c>
      <c r="AW142" s="433">
        <f>AG142/'2007output'!$D140</f>
        <v>0</v>
      </c>
      <c r="AY142" s="370">
        <f>IFERROR(IF(SUMPRODUCT(US_CO2!C145:AX145/SUM(US_CO2!C145:AX145),US_CO2!C$6:AX$6)&gt;3.5,4,IF(SUMPRODUCT(US_CO2!C145:AX145/SUM(US_CO2!C145:AX145),US_CO2!C$6:AX$6)&gt;2.5,3,2)),"")</f>
        <v>4</v>
      </c>
      <c r="AZ142" s="370">
        <f>IFERROR(IF(SUMPRODUCT(US_CH4!C145:AC145/SUM(US_CH4!C145:AC145),US_CH4!C$6:AC$6)&gt;3.5,4,IF(SUMPRODUCT(US_CH4!C145:AC145/SUM(US_CH4!C145:AC145),US_CH4!C$6:AC$6)&gt;2.5,3,2)),"")</f>
        <v>4</v>
      </c>
      <c r="BA142" s="223">
        <f>IFERROR(IF(SUMPRODUCT(US_N2O!C145:AA145/SUM(US_N2O!C145:AA145),US_N2O!C$6:AA$6)&gt;3.5,4,IF(SUMPRODUCT(US_N2O!C145:AA145/SUM(US_N2O!C145:AA145),US_N2O!C$6:AA$6)&gt;2.5,3,2)),"")</f>
        <v>4</v>
      </c>
      <c r="BB142" s="223" t="str">
        <f>IFERROR(IF(SUMPRODUCT(US_Others!U147:V147/SUM(US_Others!U147:V147),US_Others!U$8:V$8)&gt;3.5,4,IF(SUMPRODUCT(US_Others!U147:V147/SUM(US_Others!U147:V147),US_Others!U$8:V$8)&gt;2.5,3,2)),"")</f>
        <v/>
      </c>
      <c r="BC142" s="223">
        <f>IFERROR(IF((US_Others!C147*US_Others!C$8/SUM(US_Others!C147,US_Others!H147,US_Others!N147)+ US_Others!H147*US_Others!H$8/SUM(US_Others!C147,US_Others!H147,US_Others!N147)+US_Others!N147*US_Others!N$8/SUM(US_Others!C147,US_Others!H147,US_Others!N147))&gt;3.5,4,IF((US_Others!C147*US_Others!C$8/SUM(US_Others!C147,US_Others!H147,US_Others!N147)+ US_Others!H147*US_Others!H$8/SUM(US_Others!C147,US_Others!H147,US_Others!N147)+US_Others!N147*US_Others!N$8/SUM(US_Others!C147,US_Others!H147,US_Others!N147))&gt;2.5,3,2)),"")</f>
        <v>4</v>
      </c>
      <c r="BD142" s="223">
        <f>IFERROR(IF((US_Others!D147*US_Others!D$8/SUM(US_Others!D147,US_Others!I147,US_Others!O147)+US_Others!I147*US_Others!I$8/SUM(US_Others!D147,US_Others!I147,US_Others!O147)+US_Others!O147*US_Others!O$8/SUM(US_Others!D147,US_Others!I147,US_Others!O147))&gt;3.5,4,IF((US_Others!D147*US_Others!D$8/SUM(US_Others!D147,US_Others!I147,US_Others!O147)+US_Others!I147*US_Others!I$8/SUM(US_Others!D147,US_Others!I147,US_Others!O147)+US_Others!O147*US_Others!O$8/SUM(US_Others!D147,US_Others!I147,US_Others!O147))&gt;2.5,3,2)),"")</f>
        <v>4</v>
      </c>
      <c r="BE142" s="223">
        <f>IFERROR(IF((US_Others!E147*US_Others!E$8/SUM(US_Others!E147,US_Others!J147,US_Others!P147,US_Others!W147)+US_Others!J147*US_Others!J$8/SUM(US_Others!E147,US_Others!J147,US_Others!P147,US_Others!W147)+US_Others!P147*US_Others!P$8/SUM(US_Others!E147,US_Others!J147,US_Others!P147,US_Others!W147)+US_Others!W147*US_Others!W$8/SUM(US_Others!E147,US_Others!J147,US_Others!P147,US_Others!W147))&gt;3.5,4,IF((US_Others!E147*US_Others!E$8/SUM(US_Others!E147,US_Others!J147,US_Others!P147,US_Others!W147)+US_Others!J147*US_Others!J$8/SUM(US_Others!E147,US_Others!J147,US_Others!P147,US_Others!W147)+US_Others!P147*US_Others!P$8/SUM(US_Others!E147,US_Others!J147,US_Others!P147,US_Others!W147)+US_Others!W147*US_Others!W$8/SUM(US_Others!E147,US_Others!J147,US_Others!P147,US_Others!W147))&gt;2.5,3,2)),"")</f>
        <v>4</v>
      </c>
      <c r="BF142" s="223">
        <f>IFERROR(IF((US_Others!F147*US_Others!F$8/SUM(US_Others!F147,US_Others!K147,US_Others!Q147)+US_Others!K147*US_Others!K$8/SUM(US_Others!F147,US_Others!K147,US_Others!Q147)+US_Others!Q147*US_Others!Q$8/SUM(US_Others!F147,US_Others!K147,US_Others!Q147))&gt;3.5,4,IF((US_Others!F147*US_Others!F$8/SUM(US_Others!F147,US_Others!K147,US_Others!Q147)+US_Others!K147*US_Others!K$8/SUM(US_Others!F147,US_Others!K147,US_Others!Q147)+US_Others!Q147*US_Others!Q$8/SUM(US_Others!F147,US_Others!K147,US_Others!Q147))&gt;2.5,3,2)),"")</f>
        <v>4</v>
      </c>
      <c r="BG142" s="223">
        <f>IFERROR(IF((US_Others!G147*US_Others!G$8/SUM(US_Others!G147,US_Others!L147,US_Others!R147)+US_Others!L147*US_Others!L$8/SUM(US_Others!G147,US_Others!L147,US_Others!R147)+US_Others!R147*US_Others!R$8/SUM(US_Others!G147,US_Others!L147,US_Others!R147))&gt;3.5,4,IF((US_Others!G147*US_Others!G$8/SUM(US_Others!G147,US_Others!L147,US_Others!R147)+US_Others!L147*US_Others!L$8/SUM(US_Others!G147,US_Others!L147,US_Others!R147)+US_Others!R147*US_Others!R$8/SUM(US_Others!G147,US_Others!L147,US_Others!R147))&gt;2.5,3,2)),"")</f>
        <v>4</v>
      </c>
      <c r="BH142" s="219" t="str">
        <f>IFERROR(IF((US_Others!Z147*US_Others!Z$8/SUM(US_Others!Z147,US_Others!AB147)+US_Others!AB147*US_Others!AB$8/SUM(US_Others!Z147,US_Others!AB147))&gt;3.5,4,IF((US_Others!Z147*US_Others!Z$8/SUM(US_Others!Z147,US_Others!AB147)+US_Others!AB147*US_Others!AB$8/SUM(US_Others!Z147,US_Others!AB147))&gt;2.5,3,2)),"")</f>
        <v/>
      </c>
      <c r="BI142" s="219" t="str">
        <f>IFERROR(IF((US_Others!AA147*US_Others!AA$8/SUM(US_Others!AA147,US_Others!AC147)+US_Others!AC147*US_Others!AC$8/SUM(US_Others!AA147,US_Others!AC147))&gt;3.5,4,IF((US_Others!AA147*US_Others!AA$8/SUM(US_Others!AA147,US_Others!AC147)+US_Others!AC147*US_Others!AC$8/SUM(US_Others!AA147,US_Others!AC147))&gt;2.5,3,2)),"")</f>
        <v/>
      </c>
      <c r="BJ142" s="219" t="str">
        <f>IFERROR(US_Others!AD147*US_Others!AD$8/US_Others!AD147,"")</f>
        <v/>
      </c>
      <c r="BK142" s="74" t="str">
        <f>IFERROR(US_Others!AE147*US_Others!AE$8/US_Others!AE147,"")</f>
        <v/>
      </c>
      <c r="BL142" s="219" t="str">
        <f>IFERROR(IF(SUMPRODUCT(US_Others!AG147:AI147/SUM(US_Others!AG147:AI147),US_Others!AG$8:AI$8)&gt;3.5,4,IF(SUMPRODUCT(US_Others!AG147:AI147/SUM(US_Others!AG147:AI147),US_Others!AG$8:AI$8)&gt;2.5,3,2)),"")</f>
        <v/>
      </c>
      <c r="BM142" s="219" t="str">
        <f>IFERROR(US_Others!AL147*US_Others!AL$8/US_Others!AL147,"")</f>
        <v/>
      </c>
    </row>
    <row r="143" spans="1:65">
      <c r="A143" s="200" t="s">
        <v>274</v>
      </c>
      <c r="B143" s="332">
        <v>335224</v>
      </c>
      <c r="C143" s="333">
        <f>SUM(US_CO2!C146:AX146)</f>
        <v>0.12111829951539257</v>
      </c>
      <c r="D143" s="333">
        <f>SUM(US_CH4!C146:AC146)</f>
        <v>6.4351370106766856E-5</v>
      </c>
      <c r="E143" s="333">
        <f>SUM(US_N2O!C146:AA146)</f>
        <v>7.3552528147763238E-5</v>
      </c>
      <c r="F143" s="332">
        <f>US_Others!V148+US_Others!U148</f>
        <v>0</v>
      </c>
      <c r="G143" s="332">
        <f>US_Others!C148+US_Others!H148+US_Others!N148</f>
        <v>9.3651649393877155E-6</v>
      </c>
      <c r="H143" s="332">
        <f>US_Others!D148+US_Others!I148+US_Others!O148</f>
        <v>1.5358870500595855E-4</v>
      </c>
      <c r="I143" s="332">
        <f>US_Others!E148+US_Others!J148+US_Others!P148+US_Others!W148</f>
        <v>7.0987950240558888E-4</v>
      </c>
      <c r="J143" s="332">
        <f>US_Others!F148+US_Others!K148+US_Others!Q148</f>
        <v>1.2268366070597908E-4</v>
      </c>
      <c r="K143" s="332">
        <f>US_Others!G148+US_Others!L148+US_Others!R148</f>
        <v>1.2174714421204033E-5</v>
      </c>
      <c r="L143" s="332">
        <f>US_Others!Z148+US_Others!AB148</f>
        <v>0</v>
      </c>
      <c r="M143" s="332">
        <f>US_Others!AA148+US_Others!AC148</f>
        <v>0</v>
      </c>
      <c r="N143" s="332">
        <f>US_Others!AD148</f>
        <v>0</v>
      </c>
      <c r="O143" s="332">
        <f>US_Others!AE148</f>
        <v>0</v>
      </c>
      <c r="P143" s="332">
        <f>SUM(US_Others!AG148:AI148)</f>
        <v>0</v>
      </c>
      <c r="Q143" s="332">
        <f>US_Others!AL148</f>
        <v>0</v>
      </c>
      <c r="R143" s="332"/>
      <c r="S143" s="334">
        <f t="shared" si="2"/>
        <v>121.11829951539258</v>
      </c>
      <c r="T143" s="334">
        <f>D143*1000/Spec!I$6</f>
        <v>2.574054804270674E-3</v>
      </c>
      <c r="U143" s="334">
        <f>E143*1000/Spec!I$7</f>
        <v>2.4682056425423906E-4</v>
      </c>
      <c r="V143" s="334">
        <f>F143*1000/Spec!I$8</f>
        <v>0</v>
      </c>
      <c r="W143" s="334">
        <f>G143*1000/Spec!I$9</f>
        <v>1.3874318428722541E-5</v>
      </c>
      <c r="X143" s="334">
        <f>H143*1000/Spec!I$10</f>
        <v>4.3882487144559586E-5</v>
      </c>
      <c r="Y143" s="334">
        <f>I143*1000/Spec!I$11</f>
        <v>4.9641923245146075E-4</v>
      </c>
      <c r="Z143" s="334">
        <f>J143*1000/Spec!I$12</f>
        <v>2.7446009106483015E-5</v>
      </c>
      <c r="AA143" s="334">
        <f>K143*1000/Spec!I$15</f>
        <v>1.2410514190829799E-6</v>
      </c>
      <c r="AB143" s="334">
        <f>L143*1000/Spec!I$17</f>
        <v>0</v>
      </c>
      <c r="AC143" s="334">
        <f>M143*1000/Spec!I$18</f>
        <v>0</v>
      </c>
      <c r="AD143" s="335">
        <f>N143*1000/Spec!I$25</f>
        <v>0</v>
      </c>
      <c r="AE143" s="335">
        <f>O143*1000/Spec!I$26</f>
        <v>0</v>
      </c>
      <c r="AF143" s="334">
        <f>P143*1000/Spec!I$21</f>
        <v>0</v>
      </c>
      <c r="AG143" s="334">
        <f>Q143*1000/Spec!I$22</f>
        <v>0</v>
      </c>
      <c r="AI143" s="432">
        <f>S143/'2007output'!$D141</f>
        <v>2.6509084154913175E-2</v>
      </c>
      <c r="AJ143" s="432">
        <f>T143/'2007output'!$D141</f>
        <v>5.6338171604777164E-7</v>
      </c>
      <c r="AK143" s="432">
        <f>U143/'2007output'!$D141</f>
        <v>5.4021457823945491E-8</v>
      </c>
      <c r="AL143" s="433">
        <f>V143/'2007output'!$D141</f>
        <v>0</v>
      </c>
      <c r="AM143" s="433">
        <f>W143/'2007output'!$D141</f>
        <v>3.0366631325791233E-9</v>
      </c>
      <c r="AN143" s="433">
        <f>X143/'2007output'!$D141</f>
        <v>9.6045316793288295E-9</v>
      </c>
      <c r="AO143" s="433">
        <f>Y143/'2007output'!$D141</f>
        <v>1.0865095746742019E-7</v>
      </c>
      <c r="AP143" s="433">
        <f>Z143/'2007output'!$D141</f>
        <v>6.0070903243469582E-9</v>
      </c>
      <c r="AQ143" s="433">
        <f>AA143/'2007output'!$D141</f>
        <v>2.7162812424446294E-10</v>
      </c>
      <c r="AR143" s="433">
        <f>AB143/'2007output'!$D141</f>
        <v>0</v>
      </c>
      <c r="AS143" s="433">
        <f>AC143/'2007output'!$D141</f>
        <v>0</v>
      </c>
      <c r="AT143" s="433">
        <f>AD143/'2007output'!$D141</f>
        <v>0</v>
      </c>
      <c r="AU143" s="433">
        <f>AE143/'2007output'!$D141</f>
        <v>0</v>
      </c>
      <c r="AV143" s="433">
        <f>AF143/'2007output'!$D141</f>
        <v>0</v>
      </c>
      <c r="AW143" s="433">
        <f>AG143/'2007output'!$D141</f>
        <v>0</v>
      </c>
      <c r="AY143" s="370">
        <f>IFERROR(IF(SUMPRODUCT(US_CO2!C146:AX146/SUM(US_CO2!C146:AX146),US_CO2!C$6:AX$6)&gt;3.5,4,IF(SUMPRODUCT(US_CO2!C146:AX146/SUM(US_CO2!C146:AX146),US_CO2!C$6:AX$6)&gt;2.5,3,2)),"")</f>
        <v>4</v>
      </c>
      <c r="AZ143" s="370">
        <f>IFERROR(IF(SUMPRODUCT(US_CH4!C146:AC146/SUM(US_CH4!C146:AC146),US_CH4!C$6:AC$6)&gt;3.5,4,IF(SUMPRODUCT(US_CH4!C146:AC146/SUM(US_CH4!C146:AC146),US_CH4!C$6:AC$6)&gt;2.5,3,2)),"")</f>
        <v>4</v>
      </c>
      <c r="BA143" s="223">
        <f>IFERROR(IF(SUMPRODUCT(US_N2O!C146:AA146/SUM(US_N2O!C146:AA146),US_N2O!C$6:AA$6)&gt;3.5,4,IF(SUMPRODUCT(US_N2O!C146:AA146/SUM(US_N2O!C146:AA146),US_N2O!C$6:AA$6)&gt;2.5,3,2)),"")</f>
        <v>4</v>
      </c>
      <c r="BB143" s="223" t="str">
        <f>IFERROR(IF(SUMPRODUCT(US_Others!U148:V148/SUM(US_Others!U148:V148),US_Others!U$8:V$8)&gt;3.5,4,IF(SUMPRODUCT(US_Others!U148:V148/SUM(US_Others!U148:V148),US_Others!U$8:V$8)&gt;2.5,3,2)),"")</f>
        <v/>
      </c>
      <c r="BC143" s="223">
        <f>IFERROR(IF((US_Others!C148*US_Others!C$8/SUM(US_Others!C148,US_Others!H148,US_Others!N148)+ US_Others!H148*US_Others!H$8/SUM(US_Others!C148,US_Others!H148,US_Others!N148)+US_Others!N148*US_Others!N$8/SUM(US_Others!C148,US_Others!H148,US_Others!N148))&gt;3.5,4,IF((US_Others!C148*US_Others!C$8/SUM(US_Others!C148,US_Others!H148,US_Others!N148)+ US_Others!H148*US_Others!H$8/SUM(US_Others!C148,US_Others!H148,US_Others!N148)+US_Others!N148*US_Others!N$8/SUM(US_Others!C148,US_Others!H148,US_Others!N148))&gt;2.5,3,2)),"")</f>
        <v>4</v>
      </c>
      <c r="BD143" s="223">
        <f>IFERROR(IF((US_Others!D148*US_Others!D$8/SUM(US_Others!D148,US_Others!I148,US_Others!O148)+US_Others!I148*US_Others!I$8/SUM(US_Others!D148,US_Others!I148,US_Others!O148)+US_Others!O148*US_Others!O$8/SUM(US_Others!D148,US_Others!I148,US_Others!O148))&gt;3.5,4,IF((US_Others!D148*US_Others!D$8/SUM(US_Others!D148,US_Others!I148,US_Others!O148)+US_Others!I148*US_Others!I$8/SUM(US_Others!D148,US_Others!I148,US_Others!O148)+US_Others!O148*US_Others!O$8/SUM(US_Others!D148,US_Others!I148,US_Others!O148))&gt;2.5,3,2)),"")</f>
        <v>4</v>
      </c>
      <c r="BE143" s="223">
        <f>IFERROR(IF((US_Others!E148*US_Others!E$8/SUM(US_Others!E148,US_Others!J148,US_Others!P148,US_Others!W148)+US_Others!J148*US_Others!J$8/SUM(US_Others!E148,US_Others!J148,US_Others!P148,US_Others!W148)+US_Others!P148*US_Others!P$8/SUM(US_Others!E148,US_Others!J148,US_Others!P148,US_Others!W148)+US_Others!W148*US_Others!W$8/SUM(US_Others!E148,US_Others!J148,US_Others!P148,US_Others!W148))&gt;3.5,4,IF((US_Others!E148*US_Others!E$8/SUM(US_Others!E148,US_Others!J148,US_Others!P148,US_Others!W148)+US_Others!J148*US_Others!J$8/SUM(US_Others!E148,US_Others!J148,US_Others!P148,US_Others!W148)+US_Others!P148*US_Others!P$8/SUM(US_Others!E148,US_Others!J148,US_Others!P148,US_Others!W148)+US_Others!W148*US_Others!W$8/SUM(US_Others!E148,US_Others!J148,US_Others!P148,US_Others!W148))&gt;2.5,3,2)),"")</f>
        <v>4</v>
      </c>
      <c r="BF143" s="223">
        <f>IFERROR(IF((US_Others!F148*US_Others!F$8/SUM(US_Others!F148,US_Others!K148,US_Others!Q148)+US_Others!K148*US_Others!K$8/SUM(US_Others!F148,US_Others!K148,US_Others!Q148)+US_Others!Q148*US_Others!Q$8/SUM(US_Others!F148,US_Others!K148,US_Others!Q148))&gt;3.5,4,IF((US_Others!F148*US_Others!F$8/SUM(US_Others!F148,US_Others!K148,US_Others!Q148)+US_Others!K148*US_Others!K$8/SUM(US_Others!F148,US_Others!K148,US_Others!Q148)+US_Others!Q148*US_Others!Q$8/SUM(US_Others!F148,US_Others!K148,US_Others!Q148))&gt;2.5,3,2)),"")</f>
        <v>4</v>
      </c>
      <c r="BG143" s="223">
        <f>IFERROR(IF((US_Others!G148*US_Others!G$8/SUM(US_Others!G148,US_Others!L148,US_Others!R148)+US_Others!L148*US_Others!L$8/SUM(US_Others!G148,US_Others!L148,US_Others!R148)+US_Others!R148*US_Others!R$8/SUM(US_Others!G148,US_Others!L148,US_Others!R148))&gt;3.5,4,IF((US_Others!G148*US_Others!G$8/SUM(US_Others!G148,US_Others!L148,US_Others!R148)+US_Others!L148*US_Others!L$8/SUM(US_Others!G148,US_Others!L148,US_Others!R148)+US_Others!R148*US_Others!R$8/SUM(US_Others!G148,US_Others!L148,US_Others!R148))&gt;2.5,3,2)),"")</f>
        <v>4</v>
      </c>
      <c r="BH143" s="219" t="str">
        <f>IFERROR(IF((US_Others!Z148*US_Others!Z$8/SUM(US_Others!Z148,US_Others!AB148)+US_Others!AB148*US_Others!AB$8/SUM(US_Others!Z148,US_Others!AB148))&gt;3.5,4,IF((US_Others!Z148*US_Others!Z$8/SUM(US_Others!Z148,US_Others!AB148)+US_Others!AB148*US_Others!AB$8/SUM(US_Others!Z148,US_Others!AB148))&gt;2.5,3,2)),"")</f>
        <v/>
      </c>
      <c r="BI143" s="219" t="str">
        <f>IFERROR(IF((US_Others!AA148*US_Others!AA$8/SUM(US_Others!AA148,US_Others!AC148)+US_Others!AC148*US_Others!AC$8/SUM(US_Others!AA148,US_Others!AC148))&gt;3.5,4,IF((US_Others!AA148*US_Others!AA$8/SUM(US_Others!AA148,US_Others!AC148)+US_Others!AC148*US_Others!AC$8/SUM(US_Others!AA148,US_Others!AC148))&gt;2.5,3,2)),"")</f>
        <v/>
      </c>
      <c r="BJ143" s="219" t="str">
        <f>IFERROR(US_Others!AD148*US_Others!AD$8/US_Others!AD148,"")</f>
        <v/>
      </c>
      <c r="BK143" s="74" t="str">
        <f>IFERROR(US_Others!AE148*US_Others!AE$8/US_Others!AE148,"")</f>
        <v/>
      </c>
      <c r="BL143" s="219" t="str">
        <f>IFERROR(IF(SUMPRODUCT(US_Others!AG148:AI148/SUM(US_Others!AG148:AI148),US_Others!AG$8:AI$8)&gt;3.5,4,IF(SUMPRODUCT(US_Others!AG148:AI148/SUM(US_Others!AG148:AI148),US_Others!AG$8:AI$8)&gt;2.5,3,2)),"")</f>
        <v/>
      </c>
      <c r="BM143" s="219" t="str">
        <f>IFERROR(US_Others!AL148*US_Others!AL$8/US_Others!AL148,"")</f>
        <v/>
      </c>
    </row>
    <row r="144" spans="1:65">
      <c r="A144" s="200" t="s">
        <v>275</v>
      </c>
      <c r="B144" s="332">
        <v>335228</v>
      </c>
      <c r="C144" s="333">
        <f>SUM(US_CO2!C147:AX147)</f>
        <v>3.0730279780996721E-2</v>
      </c>
      <c r="D144" s="333">
        <f>SUM(US_CH4!C147:AC147)</f>
        <v>1.6599017973413734E-5</v>
      </c>
      <c r="E144" s="333">
        <f>SUM(US_N2O!C147:AA147)</f>
        <v>1.9666070653745862E-5</v>
      </c>
      <c r="F144" s="332">
        <f>US_Others!V149+US_Others!U149</f>
        <v>0</v>
      </c>
      <c r="G144" s="332">
        <f>US_Others!C149+US_Others!H149+US_Others!N149</f>
        <v>9.3651649393877155E-6</v>
      </c>
      <c r="H144" s="332">
        <f>US_Others!D149+US_Others!I149+US_Others!O149</f>
        <v>1.5358870500595855E-4</v>
      </c>
      <c r="I144" s="332">
        <f>US_Others!E149+US_Others!J149+US_Others!P149+US_Others!W149</f>
        <v>7.0987950240558888E-4</v>
      </c>
      <c r="J144" s="332">
        <f>US_Others!F149+US_Others!K149+US_Others!Q149</f>
        <v>1.2268366070597908E-4</v>
      </c>
      <c r="K144" s="332">
        <f>US_Others!G149+US_Others!L149+US_Others!R149</f>
        <v>1.2174714421204033E-5</v>
      </c>
      <c r="L144" s="332">
        <f>US_Others!Z149+US_Others!AB149</f>
        <v>0</v>
      </c>
      <c r="M144" s="332">
        <f>US_Others!AA149+US_Others!AC149</f>
        <v>0</v>
      </c>
      <c r="N144" s="332">
        <f>US_Others!AD149</f>
        <v>0</v>
      </c>
      <c r="O144" s="332">
        <f>US_Others!AE149</f>
        <v>0</v>
      </c>
      <c r="P144" s="332">
        <f>SUM(US_Others!AG149:AI149)</f>
        <v>0</v>
      </c>
      <c r="Q144" s="332">
        <f>US_Others!AL149</f>
        <v>0</v>
      </c>
      <c r="R144" s="332"/>
      <c r="S144" s="334">
        <f t="shared" si="2"/>
        <v>30.730279780996721</v>
      </c>
      <c r="T144" s="334">
        <f>D144*1000/Spec!I$6</f>
        <v>6.639607189365493E-4</v>
      </c>
      <c r="U144" s="334">
        <f>E144*1000/Spec!I$7</f>
        <v>6.5993525683710947E-5</v>
      </c>
      <c r="V144" s="334">
        <f>F144*1000/Spec!I$8</f>
        <v>0</v>
      </c>
      <c r="W144" s="334">
        <f>G144*1000/Spec!I$9</f>
        <v>1.3874318428722541E-5</v>
      </c>
      <c r="X144" s="334">
        <f>H144*1000/Spec!I$10</f>
        <v>4.3882487144559586E-5</v>
      </c>
      <c r="Y144" s="334">
        <f>I144*1000/Spec!I$11</f>
        <v>4.9641923245146075E-4</v>
      </c>
      <c r="Z144" s="334">
        <f>J144*1000/Spec!I$12</f>
        <v>2.7446009106483015E-5</v>
      </c>
      <c r="AA144" s="334">
        <f>K144*1000/Spec!I$15</f>
        <v>1.2410514190829799E-6</v>
      </c>
      <c r="AB144" s="334">
        <f>L144*1000/Spec!I$17</f>
        <v>0</v>
      </c>
      <c r="AC144" s="334">
        <f>M144*1000/Spec!I$18</f>
        <v>0</v>
      </c>
      <c r="AD144" s="335">
        <f>N144*1000/Spec!I$25</f>
        <v>0</v>
      </c>
      <c r="AE144" s="335">
        <f>O144*1000/Spec!I$26</f>
        <v>0</v>
      </c>
      <c r="AF144" s="334">
        <f>P144*1000/Spec!I$21</f>
        <v>0</v>
      </c>
      <c r="AG144" s="334">
        <f>Q144*1000/Spec!I$22</f>
        <v>0</v>
      </c>
      <c r="AI144" s="432">
        <f>S144/'2007output'!$D142</f>
        <v>5.65471747630683E-3</v>
      </c>
      <c r="AJ144" s="432">
        <f>T144/'2007output'!$D142</f>
        <v>1.2217624791276719E-7</v>
      </c>
      <c r="AK144" s="432">
        <f>U144/'2007output'!$D142</f>
        <v>1.2143551756321828E-8</v>
      </c>
      <c r="AL144" s="433">
        <f>V144/'2007output'!$D142</f>
        <v>0</v>
      </c>
      <c r="AM144" s="433">
        <f>W144/'2007output'!$D142</f>
        <v>2.5530308038151746E-9</v>
      </c>
      <c r="AN144" s="433">
        <f>X144/'2007output'!$D142</f>
        <v>8.0748717137811383E-9</v>
      </c>
      <c r="AO144" s="433">
        <f>Y144/'2007output'!$D142</f>
        <v>9.1346728026016375E-8</v>
      </c>
      <c r="AP144" s="433">
        <f>Z144/'2007output'!$D142</f>
        <v>5.0503746941243137E-9</v>
      </c>
      <c r="AQ144" s="433">
        <f>AA144/'2007output'!$D142</f>
        <v>2.2836743428621981E-10</v>
      </c>
      <c r="AR144" s="433">
        <f>AB144/'2007output'!$D142</f>
        <v>0</v>
      </c>
      <c r="AS144" s="433">
        <f>AC144/'2007output'!$D142</f>
        <v>0</v>
      </c>
      <c r="AT144" s="433">
        <f>AD144/'2007output'!$D142</f>
        <v>0</v>
      </c>
      <c r="AU144" s="433">
        <f>AE144/'2007output'!$D142</f>
        <v>0</v>
      </c>
      <c r="AV144" s="433">
        <f>AF144/'2007output'!$D142</f>
        <v>0</v>
      </c>
      <c r="AW144" s="433">
        <f>AG144/'2007output'!$D142</f>
        <v>0</v>
      </c>
      <c r="AY144" s="370">
        <f>IFERROR(IF(SUMPRODUCT(US_CO2!C147:AX147/SUM(US_CO2!C147:AX147),US_CO2!C$6:AX$6)&gt;3.5,4,IF(SUMPRODUCT(US_CO2!C147:AX147/SUM(US_CO2!C147:AX147),US_CO2!C$6:AX$6)&gt;2.5,3,2)),"")</f>
        <v>4</v>
      </c>
      <c r="AZ144" s="370">
        <f>IFERROR(IF(SUMPRODUCT(US_CH4!C147:AC147/SUM(US_CH4!C147:AC147),US_CH4!C$6:AC$6)&gt;3.5,4,IF(SUMPRODUCT(US_CH4!C147:AC147/SUM(US_CH4!C147:AC147),US_CH4!C$6:AC$6)&gt;2.5,3,2)),"")</f>
        <v>4</v>
      </c>
      <c r="BA144" s="223">
        <f>IFERROR(IF(SUMPRODUCT(US_N2O!C147:AA147/SUM(US_N2O!C147:AA147),US_N2O!C$6:AA$6)&gt;3.5,4,IF(SUMPRODUCT(US_N2O!C147:AA147/SUM(US_N2O!C147:AA147),US_N2O!C$6:AA$6)&gt;2.5,3,2)),"")</f>
        <v>4</v>
      </c>
      <c r="BB144" s="223" t="str">
        <f>IFERROR(IF(SUMPRODUCT(US_Others!U149:V149/SUM(US_Others!U149:V149),US_Others!U$8:V$8)&gt;3.5,4,IF(SUMPRODUCT(US_Others!U149:V149/SUM(US_Others!U149:V149),US_Others!U$8:V$8)&gt;2.5,3,2)),"")</f>
        <v/>
      </c>
      <c r="BC144" s="223">
        <f>IFERROR(IF((US_Others!C149*US_Others!C$8/SUM(US_Others!C149,US_Others!H149,US_Others!N149)+ US_Others!H149*US_Others!H$8/SUM(US_Others!C149,US_Others!H149,US_Others!N149)+US_Others!N149*US_Others!N$8/SUM(US_Others!C149,US_Others!H149,US_Others!N149))&gt;3.5,4,IF((US_Others!C149*US_Others!C$8/SUM(US_Others!C149,US_Others!H149,US_Others!N149)+ US_Others!H149*US_Others!H$8/SUM(US_Others!C149,US_Others!H149,US_Others!N149)+US_Others!N149*US_Others!N$8/SUM(US_Others!C149,US_Others!H149,US_Others!N149))&gt;2.5,3,2)),"")</f>
        <v>4</v>
      </c>
      <c r="BD144" s="223">
        <f>IFERROR(IF((US_Others!D149*US_Others!D$8/SUM(US_Others!D149,US_Others!I149,US_Others!O149)+US_Others!I149*US_Others!I$8/SUM(US_Others!D149,US_Others!I149,US_Others!O149)+US_Others!O149*US_Others!O$8/SUM(US_Others!D149,US_Others!I149,US_Others!O149))&gt;3.5,4,IF((US_Others!D149*US_Others!D$8/SUM(US_Others!D149,US_Others!I149,US_Others!O149)+US_Others!I149*US_Others!I$8/SUM(US_Others!D149,US_Others!I149,US_Others!O149)+US_Others!O149*US_Others!O$8/SUM(US_Others!D149,US_Others!I149,US_Others!O149))&gt;2.5,3,2)),"")</f>
        <v>4</v>
      </c>
      <c r="BE144" s="223">
        <f>IFERROR(IF((US_Others!E149*US_Others!E$8/SUM(US_Others!E149,US_Others!J149,US_Others!P149,US_Others!W149)+US_Others!J149*US_Others!J$8/SUM(US_Others!E149,US_Others!J149,US_Others!P149,US_Others!W149)+US_Others!P149*US_Others!P$8/SUM(US_Others!E149,US_Others!J149,US_Others!P149,US_Others!W149)+US_Others!W149*US_Others!W$8/SUM(US_Others!E149,US_Others!J149,US_Others!P149,US_Others!W149))&gt;3.5,4,IF((US_Others!E149*US_Others!E$8/SUM(US_Others!E149,US_Others!J149,US_Others!P149,US_Others!W149)+US_Others!J149*US_Others!J$8/SUM(US_Others!E149,US_Others!J149,US_Others!P149,US_Others!W149)+US_Others!P149*US_Others!P$8/SUM(US_Others!E149,US_Others!J149,US_Others!P149,US_Others!W149)+US_Others!W149*US_Others!W$8/SUM(US_Others!E149,US_Others!J149,US_Others!P149,US_Others!W149))&gt;2.5,3,2)),"")</f>
        <v>4</v>
      </c>
      <c r="BF144" s="223">
        <f>IFERROR(IF((US_Others!F149*US_Others!F$8/SUM(US_Others!F149,US_Others!K149,US_Others!Q149)+US_Others!K149*US_Others!K$8/SUM(US_Others!F149,US_Others!K149,US_Others!Q149)+US_Others!Q149*US_Others!Q$8/SUM(US_Others!F149,US_Others!K149,US_Others!Q149))&gt;3.5,4,IF((US_Others!F149*US_Others!F$8/SUM(US_Others!F149,US_Others!K149,US_Others!Q149)+US_Others!K149*US_Others!K$8/SUM(US_Others!F149,US_Others!K149,US_Others!Q149)+US_Others!Q149*US_Others!Q$8/SUM(US_Others!F149,US_Others!K149,US_Others!Q149))&gt;2.5,3,2)),"")</f>
        <v>4</v>
      </c>
      <c r="BG144" s="223">
        <f>IFERROR(IF((US_Others!G149*US_Others!G$8/SUM(US_Others!G149,US_Others!L149,US_Others!R149)+US_Others!L149*US_Others!L$8/SUM(US_Others!G149,US_Others!L149,US_Others!R149)+US_Others!R149*US_Others!R$8/SUM(US_Others!G149,US_Others!L149,US_Others!R149))&gt;3.5,4,IF((US_Others!G149*US_Others!G$8/SUM(US_Others!G149,US_Others!L149,US_Others!R149)+US_Others!L149*US_Others!L$8/SUM(US_Others!G149,US_Others!L149,US_Others!R149)+US_Others!R149*US_Others!R$8/SUM(US_Others!G149,US_Others!L149,US_Others!R149))&gt;2.5,3,2)),"")</f>
        <v>4</v>
      </c>
      <c r="BH144" s="219" t="str">
        <f>IFERROR(IF((US_Others!Z149*US_Others!Z$8/SUM(US_Others!Z149,US_Others!AB149)+US_Others!AB149*US_Others!AB$8/SUM(US_Others!Z149,US_Others!AB149))&gt;3.5,4,IF((US_Others!Z149*US_Others!Z$8/SUM(US_Others!Z149,US_Others!AB149)+US_Others!AB149*US_Others!AB$8/SUM(US_Others!Z149,US_Others!AB149))&gt;2.5,3,2)),"")</f>
        <v/>
      </c>
      <c r="BI144" s="219" t="str">
        <f>IFERROR(IF((US_Others!AA149*US_Others!AA$8/SUM(US_Others!AA149,US_Others!AC149)+US_Others!AC149*US_Others!AC$8/SUM(US_Others!AA149,US_Others!AC149))&gt;3.5,4,IF((US_Others!AA149*US_Others!AA$8/SUM(US_Others!AA149,US_Others!AC149)+US_Others!AC149*US_Others!AC$8/SUM(US_Others!AA149,US_Others!AC149))&gt;2.5,3,2)),"")</f>
        <v/>
      </c>
      <c r="BJ144" s="219" t="str">
        <f>IFERROR(US_Others!AD149*US_Others!AD$8/US_Others!AD149,"")</f>
        <v/>
      </c>
      <c r="BK144" s="74" t="str">
        <f>IFERROR(US_Others!AE149*US_Others!AE$8/US_Others!AE149,"")</f>
        <v/>
      </c>
      <c r="BL144" s="219" t="str">
        <f>IFERROR(IF(SUMPRODUCT(US_Others!AG149:AI149/SUM(US_Others!AG149:AI149),US_Others!AG$8:AI$8)&gt;3.5,4,IF(SUMPRODUCT(US_Others!AG149:AI149/SUM(US_Others!AG149:AI149),US_Others!AG$8:AI$8)&gt;2.5,3,2)),"")</f>
        <v/>
      </c>
      <c r="BM144" s="219" t="str">
        <f>IFERROR(US_Others!AL149*US_Others!AL$8/US_Others!AL149,"")</f>
        <v/>
      </c>
    </row>
    <row r="145" spans="1:65">
      <c r="A145" s="200" t="s">
        <v>276</v>
      </c>
      <c r="B145" s="332">
        <v>335311</v>
      </c>
      <c r="C145" s="333">
        <f>SUM(US_CO2!C148:AX148)</f>
        <v>0.31049670485268821</v>
      </c>
      <c r="D145" s="333">
        <f>SUM(US_CH4!C148:AC148)</f>
        <v>2.608841453263321E-4</v>
      </c>
      <c r="E145" s="333">
        <f>SUM(US_N2O!C148:AA148)</f>
        <v>5.4305299191688785E-4</v>
      </c>
      <c r="F145" s="332">
        <f>US_Others!V150+US_Others!U150</f>
        <v>0</v>
      </c>
      <c r="G145" s="332">
        <f>US_Others!C150+US_Others!H150+US_Others!N150</f>
        <v>0</v>
      </c>
      <c r="H145" s="332">
        <f>US_Others!D150+US_Others!I150+US_Others!O150</f>
        <v>0</v>
      </c>
      <c r="I145" s="332">
        <f>US_Others!E150+US_Others!J150+US_Others!P150+US_Others!W150</f>
        <v>0</v>
      </c>
      <c r="J145" s="332">
        <f>US_Others!F150+US_Others!K150+US_Others!Q150</f>
        <v>0</v>
      </c>
      <c r="K145" s="332">
        <f>US_Others!G150+US_Others!L150+US_Others!R150</f>
        <v>0</v>
      </c>
      <c r="L145" s="332">
        <f>US_Others!Z150+US_Others!AB150</f>
        <v>0</v>
      </c>
      <c r="M145" s="332">
        <f>US_Others!AA150+US_Others!AC150</f>
        <v>0</v>
      </c>
      <c r="N145" s="332">
        <f>US_Others!AD150</f>
        <v>0</v>
      </c>
      <c r="O145" s="332">
        <f>US_Others!AE150</f>
        <v>0</v>
      </c>
      <c r="P145" s="332">
        <f>SUM(US_Others!AG150:AI150)</f>
        <v>0</v>
      </c>
      <c r="Q145" s="332">
        <f>US_Others!AL150</f>
        <v>0</v>
      </c>
      <c r="R145" s="332"/>
      <c r="S145" s="334">
        <f t="shared" si="2"/>
        <v>310.4967048526882</v>
      </c>
      <c r="T145" s="334">
        <f>D145*1000/Spec!I$6</f>
        <v>1.0435365813053283E-2</v>
      </c>
      <c r="U145" s="334">
        <f>E145*1000/Spec!I$7</f>
        <v>1.8223254762311672E-3</v>
      </c>
      <c r="V145" s="334">
        <f>F145*1000/Spec!I$8</f>
        <v>0</v>
      </c>
      <c r="W145" s="334">
        <f>G145*1000/Spec!I$9</f>
        <v>0</v>
      </c>
      <c r="X145" s="334">
        <f>H145*1000/Spec!I$10</f>
        <v>0</v>
      </c>
      <c r="Y145" s="334">
        <f>I145*1000/Spec!I$11</f>
        <v>0</v>
      </c>
      <c r="Z145" s="334">
        <f>J145*1000/Spec!I$12</f>
        <v>0</v>
      </c>
      <c r="AA145" s="334">
        <f>K145*1000/Spec!I$15</f>
        <v>0</v>
      </c>
      <c r="AB145" s="334">
        <f>L145*1000/Spec!I$17</f>
        <v>0</v>
      </c>
      <c r="AC145" s="334">
        <f>M145*1000/Spec!I$18</f>
        <v>0</v>
      </c>
      <c r="AD145" s="335">
        <f>N145*1000/Spec!I$25</f>
        <v>0</v>
      </c>
      <c r="AE145" s="335">
        <f>O145*1000/Spec!I$26</f>
        <v>0</v>
      </c>
      <c r="AF145" s="334">
        <f>P145*1000/Spec!I$21</f>
        <v>0</v>
      </c>
      <c r="AG145" s="334">
        <f>Q145*1000/Spec!I$22</f>
        <v>0</v>
      </c>
      <c r="AI145" s="432">
        <f>S145/'2007output'!$D143</f>
        <v>3.5822879609805514E-2</v>
      </c>
      <c r="AJ145" s="432">
        <f>T145/'2007output'!$D143</f>
        <v>1.2039575536965687E-6</v>
      </c>
      <c r="AK145" s="432">
        <f>U145/'2007output'!$D143</f>
        <v>2.1024682428073574E-7</v>
      </c>
      <c r="AL145" s="433">
        <f>V145/'2007output'!$D143</f>
        <v>0</v>
      </c>
      <c r="AM145" s="433">
        <f>W145/'2007output'!$D143</f>
        <v>0</v>
      </c>
      <c r="AN145" s="433">
        <f>X145/'2007output'!$D143</f>
        <v>0</v>
      </c>
      <c r="AO145" s="433">
        <f>Y145/'2007output'!$D143</f>
        <v>0</v>
      </c>
      <c r="AP145" s="433">
        <f>Z145/'2007output'!$D143</f>
        <v>0</v>
      </c>
      <c r="AQ145" s="433">
        <f>AA145/'2007output'!$D143</f>
        <v>0</v>
      </c>
      <c r="AR145" s="433">
        <f>AB145/'2007output'!$D143</f>
        <v>0</v>
      </c>
      <c r="AS145" s="433">
        <f>AC145/'2007output'!$D143</f>
        <v>0</v>
      </c>
      <c r="AT145" s="433">
        <f>AD145/'2007output'!$D143</f>
        <v>0</v>
      </c>
      <c r="AU145" s="433">
        <f>AE145/'2007output'!$D143</f>
        <v>0</v>
      </c>
      <c r="AV145" s="433">
        <f>AF145/'2007output'!$D143</f>
        <v>0</v>
      </c>
      <c r="AW145" s="433">
        <f>AG145/'2007output'!$D143</f>
        <v>0</v>
      </c>
      <c r="AY145" s="370">
        <f>IFERROR(IF(SUMPRODUCT(US_CO2!C148:AX148/SUM(US_CO2!C148:AX148),US_CO2!C$6:AX$6)&gt;3.5,4,IF(SUMPRODUCT(US_CO2!C148:AX148/SUM(US_CO2!C148:AX148),US_CO2!C$6:AX$6)&gt;2.5,3,2)),"")</f>
        <v>4</v>
      </c>
      <c r="AZ145" s="370">
        <f>IFERROR(IF(SUMPRODUCT(US_CH4!C148:AC148/SUM(US_CH4!C148:AC148),US_CH4!C$6:AC$6)&gt;3.5,4,IF(SUMPRODUCT(US_CH4!C148:AC148/SUM(US_CH4!C148:AC148),US_CH4!C$6:AC$6)&gt;2.5,3,2)),"")</f>
        <v>4</v>
      </c>
      <c r="BA145" s="223">
        <f>IFERROR(IF(SUMPRODUCT(US_N2O!C148:AA148/SUM(US_N2O!C148:AA148),US_N2O!C$6:AA$6)&gt;3.5,4,IF(SUMPRODUCT(US_N2O!C148:AA148/SUM(US_N2O!C148:AA148),US_N2O!C$6:AA$6)&gt;2.5,3,2)),"")</f>
        <v>4</v>
      </c>
      <c r="BB145" s="223" t="str">
        <f>IFERROR(IF(SUMPRODUCT(US_Others!U150:V150/SUM(US_Others!U150:V150),US_Others!U$8:V$8)&gt;3.5,4,IF(SUMPRODUCT(US_Others!U150:V150/SUM(US_Others!U150:V150),US_Others!U$8:V$8)&gt;2.5,3,2)),"")</f>
        <v/>
      </c>
      <c r="BC145" s="223" t="str">
        <f>IFERROR(IF((US_Others!C150*US_Others!C$8/SUM(US_Others!C150,US_Others!H150,US_Others!N150)+ US_Others!H150*US_Others!H$8/SUM(US_Others!C150,US_Others!H150,US_Others!N150)+US_Others!N150*US_Others!N$8/SUM(US_Others!C150,US_Others!H150,US_Others!N150))&gt;3.5,4,IF((US_Others!C150*US_Others!C$8/SUM(US_Others!C150,US_Others!H150,US_Others!N150)+ US_Others!H150*US_Others!H$8/SUM(US_Others!C150,US_Others!H150,US_Others!N150)+US_Others!N150*US_Others!N$8/SUM(US_Others!C150,US_Others!H150,US_Others!N150))&gt;2.5,3,2)),"")</f>
        <v/>
      </c>
      <c r="BD145" s="223" t="str">
        <f>IFERROR(IF((US_Others!D150*US_Others!D$8/SUM(US_Others!D150,US_Others!I150,US_Others!O150)+US_Others!I150*US_Others!I$8/SUM(US_Others!D150,US_Others!I150,US_Others!O150)+US_Others!O150*US_Others!O$8/SUM(US_Others!D150,US_Others!I150,US_Others!O150))&gt;3.5,4,IF((US_Others!D150*US_Others!D$8/SUM(US_Others!D150,US_Others!I150,US_Others!O150)+US_Others!I150*US_Others!I$8/SUM(US_Others!D150,US_Others!I150,US_Others!O150)+US_Others!O150*US_Others!O$8/SUM(US_Others!D150,US_Others!I150,US_Others!O150))&gt;2.5,3,2)),"")</f>
        <v/>
      </c>
      <c r="BE145" s="223" t="str">
        <f>IFERROR(IF((US_Others!E150*US_Others!E$8/SUM(US_Others!E150,US_Others!J150,US_Others!P150,US_Others!W150)+US_Others!J150*US_Others!J$8/SUM(US_Others!E150,US_Others!J150,US_Others!P150,US_Others!W150)+US_Others!P150*US_Others!P$8/SUM(US_Others!E150,US_Others!J150,US_Others!P150,US_Others!W150)+US_Others!W150*US_Others!W$8/SUM(US_Others!E150,US_Others!J150,US_Others!P150,US_Others!W150))&gt;3.5,4,IF((US_Others!E150*US_Others!E$8/SUM(US_Others!E150,US_Others!J150,US_Others!P150,US_Others!W150)+US_Others!J150*US_Others!J$8/SUM(US_Others!E150,US_Others!J150,US_Others!P150,US_Others!W150)+US_Others!P150*US_Others!P$8/SUM(US_Others!E150,US_Others!J150,US_Others!P150,US_Others!W150)+US_Others!W150*US_Others!W$8/SUM(US_Others!E150,US_Others!J150,US_Others!P150,US_Others!W150))&gt;2.5,3,2)),"")</f>
        <v/>
      </c>
      <c r="BF145" s="223" t="str">
        <f>IFERROR(IF((US_Others!F150*US_Others!F$8/SUM(US_Others!F150,US_Others!K150,US_Others!Q150)+US_Others!K150*US_Others!K$8/SUM(US_Others!F150,US_Others!K150,US_Others!Q150)+US_Others!Q150*US_Others!Q$8/SUM(US_Others!F150,US_Others!K150,US_Others!Q150))&gt;3.5,4,IF((US_Others!F150*US_Others!F$8/SUM(US_Others!F150,US_Others!K150,US_Others!Q150)+US_Others!K150*US_Others!K$8/SUM(US_Others!F150,US_Others!K150,US_Others!Q150)+US_Others!Q150*US_Others!Q$8/SUM(US_Others!F150,US_Others!K150,US_Others!Q150))&gt;2.5,3,2)),"")</f>
        <v/>
      </c>
      <c r="BG145" s="223" t="str">
        <f>IFERROR(IF((US_Others!G150*US_Others!G$8/SUM(US_Others!G150,US_Others!L150,US_Others!R150)+US_Others!L150*US_Others!L$8/SUM(US_Others!G150,US_Others!L150,US_Others!R150)+US_Others!R150*US_Others!R$8/SUM(US_Others!G150,US_Others!L150,US_Others!R150))&gt;3.5,4,IF((US_Others!G150*US_Others!G$8/SUM(US_Others!G150,US_Others!L150,US_Others!R150)+US_Others!L150*US_Others!L$8/SUM(US_Others!G150,US_Others!L150,US_Others!R150)+US_Others!R150*US_Others!R$8/SUM(US_Others!G150,US_Others!L150,US_Others!R150))&gt;2.5,3,2)),"")</f>
        <v/>
      </c>
      <c r="BH145" s="219" t="str">
        <f>IFERROR(IF((US_Others!Z150*US_Others!Z$8/SUM(US_Others!Z150,US_Others!AB150)+US_Others!AB150*US_Others!AB$8/SUM(US_Others!Z150,US_Others!AB150))&gt;3.5,4,IF((US_Others!Z150*US_Others!Z$8/SUM(US_Others!Z150,US_Others!AB150)+US_Others!AB150*US_Others!AB$8/SUM(US_Others!Z150,US_Others!AB150))&gt;2.5,3,2)),"")</f>
        <v/>
      </c>
      <c r="BI145" s="219" t="str">
        <f>IFERROR(IF((US_Others!AA150*US_Others!AA$8/SUM(US_Others!AA150,US_Others!AC150)+US_Others!AC150*US_Others!AC$8/SUM(US_Others!AA150,US_Others!AC150))&gt;3.5,4,IF((US_Others!AA150*US_Others!AA$8/SUM(US_Others!AA150,US_Others!AC150)+US_Others!AC150*US_Others!AC$8/SUM(US_Others!AA150,US_Others!AC150))&gt;2.5,3,2)),"")</f>
        <v/>
      </c>
      <c r="BJ145" s="219" t="str">
        <f>IFERROR(US_Others!AD150*US_Others!AD$8/US_Others!AD150,"")</f>
        <v/>
      </c>
      <c r="BK145" s="74" t="str">
        <f>IFERROR(US_Others!AE150*US_Others!AE$8/US_Others!AE150,"")</f>
        <v/>
      </c>
      <c r="BL145" s="219" t="str">
        <f>IFERROR(IF(SUMPRODUCT(US_Others!AG150:AI150/SUM(US_Others!AG150:AI150),US_Others!AG$8:AI$8)&gt;3.5,4,IF(SUMPRODUCT(US_Others!AG150:AI150/SUM(US_Others!AG150:AI150),US_Others!AG$8:AI$8)&gt;2.5,3,2)),"")</f>
        <v/>
      </c>
      <c r="BM145" s="219" t="str">
        <f>IFERROR(US_Others!AL150*US_Others!AL$8/US_Others!AL150,"")</f>
        <v/>
      </c>
    </row>
    <row r="146" spans="1:65">
      <c r="A146" s="200" t="s">
        <v>277</v>
      </c>
      <c r="B146" s="332">
        <v>335312</v>
      </c>
      <c r="C146" s="333">
        <f>SUM(US_CO2!C149:AX149)</f>
        <v>0.21209353471350428</v>
      </c>
      <c r="D146" s="333">
        <f>SUM(US_CH4!C149:AC149)</f>
        <v>1.1581210823636327E-4</v>
      </c>
      <c r="E146" s="333">
        <f>SUM(US_N2O!C149:AA149)</f>
        <v>1.4034852967902028E-4</v>
      </c>
      <c r="F146" s="332">
        <f>US_Others!V151+US_Others!U151</f>
        <v>0</v>
      </c>
      <c r="G146" s="332">
        <f>US_Others!C151+US_Others!H151+US_Others!N151</f>
        <v>9.3651649393877148E-5</v>
      </c>
      <c r="H146" s="332">
        <f>US_Others!D151+US_Others!I151+US_Others!O151</f>
        <v>1.5358870500595855E-3</v>
      </c>
      <c r="I146" s="332">
        <f>US_Others!E151+US_Others!J151+US_Others!P151+US_Others!W151</f>
        <v>7.0987950240558881E-3</v>
      </c>
      <c r="J146" s="332">
        <f>US_Others!F151+US_Others!K151+US_Others!Q151</f>
        <v>1.2268366070597907E-3</v>
      </c>
      <c r="K146" s="332">
        <f>US_Others!G151+US_Others!L151+US_Others!R151</f>
        <v>1.2174714421204034E-4</v>
      </c>
      <c r="L146" s="332">
        <f>US_Others!Z151+US_Others!AB151</f>
        <v>0</v>
      </c>
      <c r="M146" s="332">
        <f>US_Others!AA151+US_Others!AC151</f>
        <v>0</v>
      </c>
      <c r="N146" s="332">
        <f>US_Others!AD151</f>
        <v>0</v>
      </c>
      <c r="O146" s="332">
        <f>US_Others!AE151</f>
        <v>0</v>
      </c>
      <c r="P146" s="332">
        <f>SUM(US_Others!AG151:AI151)</f>
        <v>0</v>
      </c>
      <c r="Q146" s="332">
        <f>US_Others!AL151</f>
        <v>0</v>
      </c>
      <c r="R146" s="332"/>
      <c r="S146" s="334">
        <f t="shared" si="2"/>
        <v>212.09353471350428</v>
      </c>
      <c r="T146" s="334">
        <f>D146*1000/Spec!I$6</f>
        <v>4.6324843294545306E-3</v>
      </c>
      <c r="U146" s="334">
        <f>E146*1000/Spec!I$7</f>
        <v>4.7096822039939692E-4</v>
      </c>
      <c r="V146" s="334">
        <f>F146*1000/Spec!I$8</f>
        <v>0</v>
      </c>
      <c r="W146" s="334">
        <f>G146*1000/Spec!I$9</f>
        <v>1.3874318428722541E-4</v>
      </c>
      <c r="X146" s="334">
        <f>H146*1000/Spec!I$10</f>
        <v>4.388248714455959E-4</v>
      </c>
      <c r="Y146" s="334">
        <f>I146*1000/Spec!I$11</f>
        <v>4.9641923245146071E-3</v>
      </c>
      <c r="Z146" s="334">
        <f>J146*1000/Spec!I$12</f>
        <v>2.7446009106483013E-4</v>
      </c>
      <c r="AA146" s="334">
        <f>K146*1000/Spec!I$15</f>
        <v>1.24105141908298E-5</v>
      </c>
      <c r="AB146" s="334">
        <f>L146*1000/Spec!I$17</f>
        <v>0</v>
      </c>
      <c r="AC146" s="334">
        <f>M146*1000/Spec!I$18</f>
        <v>0</v>
      </c>
      <c r="AD146" s="335">
        <f>N146*1000/Spec!I$25</f>
        <v>0</v>
      </c>
      <c r="AE146" s="335">
        <f>O146*1000/Spec!I$26</f>
        <v>0</v>
      </c>
      <c r="AF146" s="334">
        <f>P146*1000/Spec!I$21</f>
        <v>0</v>
      </c>
      <c r="AG146" s="334">
        <f>Q146*1000/Spec!I$22</f>
        <v>0</v>
      </c>
      <c r="AI146" s="432">
        <f>S146/'2007output'!$D144</f>
        <v>1.3920915754625302E-2</v>
      </c>
      <c r="AJ146" s="432">
        <f>T146/'2007output'!$D144</f>
        <v>3.0405652945559747E-7</v>
      </c>
      <c r="AK146" s="432">
        <f>U146/'2007output'!$D144</f>
        <v>3.0912346895166141E-8</v>
      </c>
      <c r="AL146" s="433">
        <f>V146/'2007output'!$D144</f>
        <v>0</v>
      </c>
      <c r="AM146" s="433">
        <f>W146/'2007output'!$D144</f>
        <v>9.1065113446286537E-9</v>
      </c>
      <c r="AN146" s="433">
        <f>X146/'2007output'!$D144</f>
        <v>2.8802594452868349E-8</v>
      </c>
      <c r="AO146" s="433">
        <f>Y146/'2007output'!$D144</f>
        <v>3.2582842863491262E-7</v>
      </c>
      <c r="AP146" s="433">
        <f>Z146/'2007output'!$D144</f>
        <v>1.8014390730397957E-8</v>
      </c>
      <c r="AQ146" s="433">
        <f>AA146/'2007output'!$D144</f>
        <v>8.1457326247825137E-10</v>
      </c>
      <c r="AR146" s="433">
        <f>AB146/'2007output'!$D144</f>
        <v>0</v>
      </c>
      <c r="AS146" s="433">
        <f>AC146/'2007output'!$D144</f>
        <v>0</v>
      </c>
      <c r="AT146" s="433">
        <f>AD146/'2007output'!$D144</f>
        <v>0</v>
      </c>
      <c r="AU146" s="433">
        <f>AE146/'2007output'!$D144</f>
        <v>0</v>
      </c>
      <c r="AV146" s="433">
        <f>AF146/'2007output'!$D144</f>
        <v>0</v>
      </c>
      <c r="AW146" s="433">
        <f>AG146/'2007output'!$D144</f>
        <v>0</v>
      </c>
      <c r="AY146" s="370">
        <f>IFERROR(IF(SUMPRODUCT(US_CO2!C149:AX149/SUM(US_CO2!C149:AX149),US_CO2!C$6:AX$6)&gt;3.5,4,IF(SUMPRODUCT(US_CO2!C149:AX149/SUM(US_CO2!C149:AX149),US_CO2!C$6:AX$6)&gt;2.5,3,2)),"")</f>
        <v>4</v>
      </c>
      <c r="AZ146" s="370">
        <f>IFERROR(IF(SUMPRODUCT(US_CH4!C149:AC149/SUM(US_CH4!C149:AC149),US_CH4!C$6:AC$6)&gt;3.5,4,IF(SUMPRODUCT(US_CH4!C149:AC149/SUM(US_CH4!C149:AC149),US_CH4!C$6:AC$6)&gt;2.5,3,2)),"")</f>
        <v>4</v>
      </c>
      <c r="BA146" s="223">
        <f>IFERROR(IF(SUMPRODUCT(US_N2O!C149:AA149/SUM(US_N2O!C149:AA149),US_N2O!C$6:AA$6)&gt;3.5,4,IF(SUMPRODUCT(US_N2O!C149:AA149/SUM(US_N2O!C149:AA149),US_N2O!C$6:AA$6)&gt;2.5,3,2)),"")</f>
        <v>4</v>
      </c>
      <c r="BB146" s="223" t="str">
        <f>IFERROR(IF(SUMPRODUCT(US_Others!U151:V151/SUM(US_Others!U151:V151),US_Others!U$8:V$8)&gt;3.5,4,IF(SUMPRODUCT(US_Others!U151:V151/SUM(US_Others!U151:V151),US_Others!U$8:V$8)&gt;2.5,3,2)),"")</f>
        <v/>
      </c>
      <c r="BC146" s="223">
        <f>IFERROR(IF((US_Others!C151*US_Others!C$8/SUM(US_Others!C151,US_Others!H151,US_Others!N151)+ US_Others!H151*US_Others!H$8/SUM(US_Others!C151,US_Others!H151,US_Others!N151)+US_Others!N151*US_Others!N$8/SUM(US_Others!C151,US_Others!H151,US_Others!N151))&gt;3.5,4,IF((US_Others!C151*US_Others!C$8/SUM(US_Others!C151,US_Others!H151,US_Others!N151)+ US_Others!H151*US_Others!H$8/SUM(US_Others!C151,US_Others!H151,US_Others!N151)+US_Others!N151*US_Others!N$8/SUM(US_Others!C151,US_Others!H151,US_Others!N151))&gt;2.5,3,2)),"")</f>
        <v>4</v>
      </c>
      <c r="BD146" s="223">
        <f>IFERROR(IF((US_Others!D151*US_Others!D$8/SUM(US_Others!D151,US_Others!I151,US_Others!O151)+US_Others!I151*US_Others!I$8/SUM(US_Others!D151,US_Others!I151,US_Others!O151)+US_Others!O151*US_Others!O$8/SUM(US_Others!D151,US_Others!I151,US_Others!O151))&gt;3.5,4,IF((US_Others!D151*US_Others!D$8/SUM(US_Others!D151,US_Others!I151,US_Others!O151)+US_Others!I151*US_Others!I$8/SUM(US_Others!D151,US_Others!I151,US_Others!O151)+US_Others!O151*US_Others!O$8/SUM(US_Others!D151,US_Others!I151,US_Others!O151))&gt;2.5,3,2)),"")</f>
        <v>4</v>
      </c>
      <c r="BE146" s="223">
        <f>IFERROR(IF((US_Others!E151*US_Others!E$8/SUM(US_Others!E151,US_Others!J151,US_Others!P151,US_Others!W151)+US_Others!J151*US_Others!J$8/SUM(US_Others!E151,US_Others!J151,US_Others!P151,US_Others!W151)+US_Others!P151*US_Others!P$8/SUM(US_Others!E151,US_Others!J151,US_Others!P151,US_Others!W151)+US_Others!W151*US_Others!W$8/SUM(US_Others!E151,US_Others!J151,US_Others!P151,US_Others!W151))&gt;3.5,4,IF((US_Others!E151*US_Others!E$8/SUM(US_Others!E151,US_Others!J151,US_Others!P151,US_Others!W151)+US_Others!J151*US_Others!J$8/SUM(US_Others!E151,US_Others!J151,US_Others!P151,US_Others!W151)+US_Others!P151*US_Others!P$8/SUM(US_Others!E151,US_Others!J151,US_Others!P151,US_Others!W151)+US_Others!W151*US_Others!W$8/SUM(US_Others!E151,US_Others!J151,US_Others!P151,US_Others!W151))&gt;2.5,3,2)),"")</f>
        <v>4</v>
      </c>
      <c r="BF146" s="223">
        <f>IFERROR(IF((US_Others!F151*US_Others!F$8/SUM(US_Others!F151,US_Others!K151,US_Others!Q151)+US_Others!K151*US_Others!K$8/SUM(US_Others!F151,US_Others!K151,US_Others!Q151)+US_Others!Q151*US_Others!Q$8/SUM(US_Others!F151,US_Others!K151,US_Others!Q151))&gt;3.5,4,IF((US_Others!F151*US_Others!F$8/SUM(US_Others!F151,US_Others!K151,US_Others!Q151)+US_Others!K151*US_Others!K$8/SUM(US_Others!F151,US_Others!K151,US_Others!Q151)+US_Others!Q151*US_Others!Q$8/SUM(US_Others!F151,US_Others!K151,US_Others!Q151))&gt;2.5,3,2)),"")</f>
        <v>4</v>
      </c>
      <c r="BG146" s="223">
        <f>IFERROR(IF((US_Others!G151*US_Others!G$8/SUM(US_Others!G151,US_Others!L151,US_Others!R151)+US_Others!L151*US_Others!L$8/SUM(US_Others!G151,US_Others!L151,US_Others!R151)+US_Others!R151*US_Others!R$8/SUM(US_Others!G151,US_Others!L151,US_Others!R151))&gt;3.5,4,IF((US_Others!G151*US_Others!G$8/SUM(US_Others!G151,US_Others!L151,US_Others!R151)+US_Others!L151*US_Others!L$8/SUM(US_Others!G151,US_Others!L151,US_Others!R151)+US_Others!R151*US_Others!R$8/SUM(US_Others!G151,US_Others!L151,US_Others!R151))&gt;2.5,3,2)),"")</f>
        <v>4</v>
      </c>
      <c r="BH146" s="219" t="str">
        <f>IFERROR(IF((US_Others!Z151*US_Others!Z$8/SUM(US_Others!Z151,US_Others!AB151)+US_Others!AB151*US_Others!AB$8/SUM(US_Others!Z151,US_Others!AB151))&gt;3.5,4,IF((US_Others!Z151*US_Others!Z$8/SUM(US_Others!Z151,US_Others!AB151)+US_Others!AB151*US_Others!AB$8/SUM(US_Others!Z151,US_Others!AB151))&gt;2.5,3,2)),"")</f>
        <v/>
      </c>
      <c r="BI146" s="219" t="str">
        <f>IFERROR(IF((US_Others!AA151*US_Others!AA$8/SUM(US_Others!AA151,US_Others!AC151)+US_Others!AC151*US_Others!AC$8/SUM(US_Others!AA151,US_Others!AC151))&gt;3.5,4,IF((US_Others!AA151*US_Others!AA$8/SUM(US_Others!AA151,US_Others!AC151)+US_Others!AC151*US_Others!AC$8/SUM(US_Others!AA151,US_Others!AC151))&gt;2.5,3,2)),"")</f>
        <v/>
      </c>
      <c r="BJ146" s="219" t="str">
        <f>IFERROR(US_Others!AD151*US_Others!AD$8/US_Others!AD151,"")</f>
        <v/>
      </c>
      <c r="BK146" s="74" t="str">
        <f>IFERROR(US_Others!AE151*US_Others!AE$8/US_Others!AE151,"")</f>
        <v/>
      </c>
      <c r="BL146" s="219" t="str">
        <f>IFERROR(IF(SUMPRODUCT(US_Others!AG151:AI151/SUM(US_Others!AG151:AI151),US_Others!AG$8:AI$8)&gt;3.5,4,IF(SUMPRODUCT(US_Others!AG151:AI151/SUM(US_Others!AG151:AI151),US_Others!AG$8:AI$8)&gt;2.5,3,2)),"")</f>
        <v/>
      </c>
      <c r="BM146" s="219" t="str">
        <f>IFERROR(US_Others!AL151*US_Others!AL$8/US_Others!AL151,"")</f>
        <v/>
      </c>
    </row>
    <row r="147" spans="1:65">
      <c r="A147" s="200" t="s">
        <v>278</v>
      </c>
      <c r="B147" s="332">
        <v>335313</v>
      </c>
      <c r="C147" s="333">
        <f>SUM(US_CO2!C150:AX150)</f>
        <v>0.12170551497910843</v>
      </c>
      <c r="D147" s="333">
        <f>SUM(US_CH4!C150:AC150)</f>
        <v>6.8059756103010165E-5</v>
      </c>
      <c r="E147" s="333">
        <f>SUM(US_N2O!C150:AA150)</f>
        <v>8.6462072185002929E-5</v>
      </c>
      <c r="F147" s="332">
        <f>US_Others!V152+US_Others!U152</f>
        <v>0</v>
      </c>
      <c r="G147" s="332">
        <f>US_Others!C152+US_Others!H152+US_Others!N152</f>
        <v>9.3651649393877155E-6</v>
      </c>
      <c r="H147" s="332">
        <f>US_Others!D152+US_Others!I152+US_Others!O152</f>
        <v>1.5358870500595855E-4</v>
      </c>
      <c r="I147" s="332">
        <f>US_Others!E152+US_Others!J152+US_Others!P152+US_Others!W152</f>
        <v>7.0987950240558888E-4</v>
      </c>
      <c r="J147" s="332">
        <f>US_Others!F152+US_Others!K152+US_Others!Q152</f>
        <v>1.2268366070597908E-4</v>
      </c>
      <c r="K147" s="332">
        <f>US_Others!G152+US_Others!L152+US_Others!R152</f>
        <v>1.2174714421204033E-5</v>
      </c>
      <c r="L147" s="332">
        <f>US_Others!Z152+US_Others!AB152</f>
        <v>0</v>
      </c>
      <c r="M147" s="332">
        <f>US_Others!AA152+US_Others!AC152</f>
        <v>0</v>
      </c>
      <c r="N147" s="332">
        <f>US_Others!AD152</f>
        <v>0</v>
      </c>
      <c r="O147" s="332">
        <f>US_Others!AE152</f>
        <v>0</v>
      </c>
      <c r="P147" s="332">
        <f>SUM(US_Others!AG152:AI152)</f>
        <v>0</v>
      </c>
      <c r="Q147" s="332">
        <f>US_Others!AL152</f>
        <v>0</v>
      </c>
      <c r="R147" s="332"/>
      <c r="S147" s="334">
        <f t="shared" si="2"/>
        <v>121.70551497910843</v>
      </c>
      <c r="T147" s="334">
        <f>D147*1000/Spec!I$6</f>
        <v>2.7223902441204069E-3</v>
      </c>
      <c r="U147" s="334">
        <f>E147*1000/Spec!I$7</f>
        <v>2.9014118182886891E-4</v>
      </c>
      <c r="V147" s="334">
        <f>F147*1000/Spec!I$8</f>
        <v>0</v>
      </c>
      <c r="W147" s="334">
        <f>G147*1000/Spec!I$9</f>
        <v>1.3874318428722541E-5</v>
      </c>
      <c r="X147" s="334">
        <f>H147*1000/Spec!I$10</f>
        <v>4.3882487144559586E-5</v>
      </c>
      <c r="Y147" s="334">
        <f>I147*1000/Spec!I$11</f>
        <v>4.9641923245146075E-4</v>
      </c>
      <c r="Z147" s="334">
        <f>J147*1000/Spec!I$12</f>
        <v>2.7446009106483015E-5</v>
      </c>
      <c r="AA147" s="334">
        <f>K147*1000/Spec!I$15</f>
        <v>1.2410514190829799E-6</v>
      </c>
      <c r="AB147" s="334">
        <f>L147*1000/Spec!I$17</f>
        <v>0</v>
      </c>
      <c r="AC147" s="334">
        <f>M147*1000/Spec!I$18</f>
        <v>0</v>
      </c>
      <c r="AD147" s="335">
        <f>N147*1000/Spec!I$25</f>
        <v>0</v>
      </c>
      <c r="AE147" s="335">
        <f>O147*1000/Spec!I$26</f>
        <v>0</v>
      </c>
      <c r="AF147" s="334">
        <f>P147*1000/Spec!I$21</f>
        <v>0</v>
      </c>
      <c r="AG147" s="334">
        <f>Q147*1000/Spec!I$22</f>
        <v>0</v>
      </c>
      <c r="AI147" s="432">
        <f>S147/'2007output'!$D145</f>
        <v>1.0666216999854053E-2</v>
      </c>
      <c r="AJ147" s="432">
        <f>T147/'2007output'!$D145</f>
        <v>2.3858906563978147E-7</v>
      </c>
      <c r="AK147" s="432">
        <f>U147/'2007output'!$D145</f>
        <v>2.5427843647940315E-8</v>
      </c>
      <c r="AL147" s="433">
        <f>V147/'2007output'!$D145</f>
        <v>0</v>
      </c>
      <c r="AM147" s="433">
        <f>W147/'2007output'!$D145</f>
        <v>1.2159390731901641E-9</v>
      </c>
      <c r="AN147" s="433">
        <f>X147/'2007output'!$D145</f>
        <v>3.8458415829186055E-9</v>
      </c>
      <c r="AO147" s="433">
        <f>Y147/'2007output'!$D145</f>
        <v>4.3505959915926401E-8</v>
      </c>
      <c r="AP147" s="433">
        <f>Z147/'2007output'!$D145</f>
        <v>2.4053559853879252E-9</v>
      </c>
      <c r="AQ147" s="433">
        <f>AA147/'2007output'!$D145</f>
        <v>1.0876519232664315E-10</v>
      </c>
      <c r="AR147" s="433">
        <f>AB147/'2007output'!$D145</f>
        <v>0</v>
      </c>
      <c r="AS147" s="433">
        <f>AC147/'2007output'!$D145</f>
        <v>0</v>
      </c>
      <c r="AT147" s="433">
        <f>AD147/'2007output'!$D145</f>
        <v>0</v>
      </c>
      <c r="AU147" s="433">
        <f>AE147/'2007output'!$D145</f>
        <v>0</v>
      </c>
      <c r="AV147" s="433">
        <f>AF147/'2007output'!$D145</f>
        <v>0</v>
      </c>
      <c r="AW147" s="433">
        <f>AG147/'2007output'!$D145</f>
        <v>0</v>
      </c>
      <c r="AY147" s="370">
        <f>IFERROR(IF(SUMPRODUCT(US_CO2!C150:AX150/SUM(US_CO2!C150:AX150),US_CO2!C$6:AX$6)&gt;3.5,4,IF(SUMPRODUCT(US_CO2!C150:AX150/SUM(US_CO2!C150:AX150),US_CO2!C$6:AX$6)&gt;2.5,3,2)),"")</f>
        <v>4</v>
      </c>
      <c r="AZ147" s="370">
        <f>IFERROR(IF(SUMPRODUCT(US_CH4!C150:AC150/SUM(US_CH4!C150:AC150),US_CH4!C$6:AC$6)&gt;3.5,4,IF(SUMPRODUCT(US_CH4!C150:AC150/SUM(US_CH4!C150:AC150),US_CH4!C$6:AC$6)&gt;2.5,3,2)),"")</f>
        <v>4</v>
      </c>
      <c r="BA147" s="223">
        <f>IFERROR(IF(SUMPRODUCT(US_N2O!C150:AA150/SUM(US_N2O!C150:AA150),US_N2O!C$6:AA$6)&gt;3.5,4,IF(SUMPRODUCT(US_N2O!C150:AA150/SUM(US_N2O!C150:AA150),US_N2O!C$6:AA$6)&gt;2.5,3,2)),"")</f>
        <v>4</v>
      </c>
      <c r="BB147" s="223" t="str">
        <f>IFERROR(IF(SUMPRODUCT(US_Others!U152:V152/SUM(US_Others!U152:V152),US_Others!U$8:V$8)&gt;3.5,4,IF(SUMPRODUCT(US_Others!U152:V152/SUM(US_Others!U152:V152),US_Others!U$8:V$8)&gt;2.5,3,2)),"")</f>
        <v/>
      </c>
      <c r="BC147" s="223">
        <f>IFERROR(IF((US_Others!C152*US_Others!C$8/SUM(US_Others!C152,US_Others!H152,US_Others!N152)+ US_Others!H152*US_Others!H$8/SUM(US_Others!C152,US_Others!H152,US_Others!N152)+US_Others!N152*US_Others!N$8/SUM(US_Others!C152,US_Others!H152,US_Others!N152))&gt;3.5,4,IF((US_Others!C152*US_Others!C$8/SUM(US_Others!C152,US_Others!H152,US_Others!N152)+ US_Others!H152*US_Others!H$8/SUM(US_Others!C152,US_Others!H152,US_Others!N152)+US_Others!N152*US_Others!N$8/SUM(US_Others!C152,US_Others!H152,US_Others!N152))&gt;2.5,3,2)),"")</f>
        <v>4</v>
      </c>
      <c r="BD147" s="223">
        <f>IFERROR(IF((US_Others!D152*US_Others!D$8/SUM(US_Others!D152,US_Others!I152,US_Others!O152)+US_Others!I152*US_Others!I$8/SUM(US_Others!D152,US_Others!I152,US_Others!O152)+US_Others!O152*US_Others!O$8/SUM(US_Others!D152,US_Others!I152,US_Others!O152))&gt;3.5,4,IF((US_Others!D152*US_Others!D$8/SUM(US_Others!D152,US_Others!I152,US_Others!O152)+US_Others!I152*US_Others!I$8/SUM(US_Others!D152,US_Others!I152,US_Others!O152)+US_Others!O152*US_Others!O$8/SUM(US_Others!D152,US_Others!I152,US_Others!O152))&gt;2.5,3,2)),"")</f>
        <v>4</v>
      </c>
      <c r="BE147" s="223">
        <f>IFERROR(IF((US_Others!E152*US_Others!E$8/SUM(US_Others!E152,US_Others!J152,US_Others!P152,US_Others!W152)+US_Others!J152*US_Others!J$8/SUM(US_Others!E152,US_Others!J152,US_Others!P152,US_Others!W152)+US_Others!P152*US_Others!P$8/SUM(US_Others!E152,US_Others!J152,US_Others!P152,US_Others!W152)+US_Others!W152*US_Others!W$8/SUM(US_Others!E152,US_Others!J152,US_Others!P152,US_Others!W152))&gt;3.5,4,IF((US_Others!E152*US_Others!E$8/SUM(US_Others!E152,US_Others!J152,US_Others!P152,US_Others!W152)+US_Others!J152*US_Others!J$8/SUM(US_Others!E152,US_Others!J152,US_Others!P152,US_Others!W152)+US_Others!P152*US_Others!P$8/SUM(US_Others!E152,US_Others!J152,US_Others!P152,US_Others!W152)+US_Others!W152*US_Others!W$8/SUM(US_Others!E152,US_Others!J152,US_Others!P152,US_Others!W152))&gt;2.5,3,2)),"")</f>
        <v>4</v>
      </c>
      <c r="BF147" s="223">
        <f>IFERROR(IF((US_Others!F152*US_Others!F$8/SUM(US_Others!F152,US_Others!K152,US_Others!Q152)+US_Others!K152*US_Others!K$8/SUM(US_Others!F152,US_Others!K152,US_Others!Q152)+US_Others!Q152*US_Others!Q$8/SUM(US_Others!F152,US_Others!K152,US_Others!Q152))&gt;3.5,4,IF((US_Others!F152*US_Others!F$8/SUM(US_Others!F152,US_Others!K152,US_Others!Q152)+US_Others!K152*US_Others!K$8/SUM(US_Others!F152,US_Others!K152,US_Others!Q152)+US_Others!Q152*US_Others!Q$8/SUM(US_Others!F152,US_Others!K152,US_Others!Q152))&gt;2.5,3,2)),"")</f>
        <v>4</v>
      </c>
      <c r="BG147" s="223">
        <f>IFERROR(IF((US_Others!G152*US_Others!G$8/SUM(US_Others!G152,US_Others!L152,US_Others!R152)+US_Others!L152*US_Others!L$8/SUM(US_Others!G152,US_Others!L152,US_Others!R152)+US_Others!R152*US_Others!R$8/SUM(US_Others!G152,US_Others!L152,US_Others!R152))&gt;3.5,4,IF((US_Others!G152*US_Others!G$8/SUM(US_Others!G152,US_Others!L152,US_Others!R152)+US_Others!L152*US_Others!L$8/SUM(US_Others!G152,US_Others!L152,US_Others!R152)+US_Others!R152*US_Others!R$8/SUM(US_Others!G152,US_Others!L152,US_Others!R152))&gt;2.5,3,2)),"")</f>
        <v>4</v>
      </c>
      <c r="BH147" s="219" t="str">
        <f>IFERROR(IF((US_Others!Z152*US_Others!Z$8/SUM(US_Others!Z152,US_Others!AB152)+US_Others!AB152*US_Others!AB$8/SUM(US_Others!Z152,US_Others!AB152))&gt;3.5,4,IF((US_Others!Z152*US_Others!Z$8/SUM(US_Others!Z152,US_Others!AB152)+US_Others!AB152*US_Others!AB$8/SUM(US_Others!Z152,US_Others!AB152))&gt;2.5,3,2)),"")</f>
        <v/>
      </c>
      <c r="BI147" s="219" t="str">
        <f>IFERROR(IF((US_Others!AA152*US_Others!AA$8/SUM(US_Others!AA152,US_Others!AC152)+US_Others!AC152*US_Others!AC$8/SUM(US_Others!AA152,US_Others!AC152))&gt;3.5,4,IF((US_Others!AA152*US_Others!AA$8/SUM(US_Others!AA152,US_Others!AC152)+US_Others!AC152*US_Others!AC$8/SUM(US_Others!AA152,US_Others!AC152))&gt;2.5,3,2)),"")</f>
        <v/>
      </c>
      <c r="BJ147" s="219" t="str">
        <f>IFERROR(US_Others!AD152*US_Others!AD$8/US_Others!AD152,"")</f>
        <v/>
      </c>
      <c r="BK147" s="74" t="str">
        <f>IFERROR(US_Others!AE152*US_Others!AE$8/US_Others!AE152,"")</f>
        <v/>
      </c>
      <c r="BL147" s="219" t="str">
        <f>IFERROR(IF(SUMPRODUCT(US_Others!AG152:AI152/SUM(US_Others!AG152:AI152),US_Others!AG$8:AI$8)&gt;3.5,4,IF(SUMPRODUCT(US_Others!AG152:AI152/SUM(US_Others!AG152:AI152),US_Others!AG$8:AI$8)&gt;2.5,3,2)),"")</f>
        <v/>
      </c>
      <c r="BM147" s="219" t="str">
        <f>IFERROR(US_Others!AL152*US_Others!AL$8/US_Others!AL152,"")</f>
        <v/>
      </c>
    </row>
    <row r="148" spans="1:65">
      <c r="A148" s="200" t="s">
        <v>279</v>
      </c>
      <c r="B148" s="332">
        <v>335314</v>
      </c>
      <c r="C148" s="333">
        <f>SUM(US_CO2!C151:AX151)</f>
        <v>9.3406443487868626E-2</v>
      </c>
      <c r="D148" s="333">
        <f>SUM(US_CH4!C151:AC151)</f>
        <v>4.8133369710885971E-5</v>
      </c>
      <c r="E148" s="333">
        <f>SUM(US_N2O!C151:AA151)</f>
        <v>5.1200422391218096E-5</v>
      </c>
      <c r="F148" s="332">
        <f>US_Others!V153+US_Others!U153</f>
        <v>0</v>
      </c>
      <c r="G148" s="332">
        <f>US_Others!C153+US_Others!H153+US_Others!N153</f>
        <v>0</v>
      </c>
      <c r="H148" s="332">
        <f>US_Others!D153+US_Others!I153+US_Others!O153</f>
        <v>0</v>
      </c>
      <c r="I148" s="332">
        <f>US_Others!E153+US_Others!J153+US_Others!P153+US_Others!W153</f>
        <v>0</v>
      </c>
      <c r="J148" s="332">
        <f>US_Others!F153+US_Others!K153+US_Others!Q153</f>
        <v>0</v>
      </c>
      <c r="K148" s="332">
        <f>US_Others!G153+US_Others!L153+US_Others!R153</f>
        <v>0</v>
      </c>
      <c r="L148" s="332">
        <f>US_Others!Z153+US_Others!AB153</f>
        <v>0</v>
      </c>
      <c r="M148" s="332">
        <f>US_Others!AA153+US_Others!AC153</f>
        <v>0</v>
      </c>
      <c r="N148" s="332">
        <f>US_Others!AD153</f>
        <v>0</v>
      </c>
      <c r="O148" s="332">
        <f>US_Others!AE153</f>
        <v>0</v>
      </c>
      <c r="P148" s="332">
        <f>SUM(US_Others!AG153:AI153)</f>
        <v>0</v>
      </c>
      <c r="Q148" s="332">
        <f>US_Others!AL153</f>
        <v>0</v>
      </c>
      <c r="R148" s="332"/>
      <c r="S148" s="334">
        <f t="shared" si="2"/>
        <v>93.406443487868628</v>
      </c>
      <c r="T148" s="334">
        <f>D148*1000/Spec!I$6</f>
        <v>1.9253347884354388E-3</v>
      </c>
      <c r="U148" s="334">
        <f>E148*1000/Spec!I$7</f>
        <v>1.7181349795710769E-4</v>
      </c>
      <c r="V148" s="334">
        <f>F148*1000/Spec!I$8</f>
        <v>0</v>
      </c>
      <c r="W148" s="334">
        <f>G148*1000/Spec!I$9</f>
        <v>0</v>
      </c>
      <c r="X148" s="334">
        <f>H148*1000/Spec!I$10</f>
        <v>0</v>
      </c>
      <c r="Y148" s="334">
        <f>I148*1000/Spec!I$11</f>
        <v>0</v>
      </c>
      <c r="Z148" s="334">
        <f>J148*1000/Spec!I$12</f>
        <v>0</v>
      </c>
      <c r="AA148" s="334">
        <f>K148*1000/Spec!I$15</f>
        <v>0</v>
      </c>
      <c r="AB148" s="334">
        <f>L148*1000/Spec!I$17</f>
        <v>0</v>
      </c>
      <c r="AC148" s="334">
        <f>M148*1000/Spec!I$18</f>
        <v>0</v>
      </c>
      <c r="AD148" s="335">
        <f>N148*1000/Spec!I$25</f>
        <v>0</v>
      </c>
      <c r="AE148" s="335">
        <f>O148*1000/Spec!I$26</f>
        <v>0</v>
      </c>
      <c r="AF148" s="334">
        <f>P148*1000/Spec!I$21</f>
        <v>0</v>
      </c>
      <c r="AG148" s="334">
        <f>Q148*1000/Spec!I$22</f>
        <v>0</v>
      </c>
      <c r="AI148" s="432">
        <f>S148/'2007output'!$D146</f>
        <v>7.3514615642451811E-3</v>
      </c>
      <c r="AJ148" s="432">
        <f>T148/'2007output'!$D146</f>
        <v>1.5153156642052795E-7</v>
      </c>
      <c r="AK148" s="432">
        <f>U148/'2007output'!$D146</f>
        <v>1.3522411080925487E-8</v>
      </c>
      <c r="AL148" s="433">
        <f>V148/'2007output'!$D146</f>
        <v>0</v>
      </c>
      <c r="AM148" s="433">
        <f>W148/'2007output'!$D146</f>
        <v>0</v>
      </c>
      <c r="AN148" s="433">
        <f>X148/'2007output'!$D146</f>
        <v>0</v>
      </c>
      <c r="AO148" s="433">
        <f>Y148/'2007output'!$D146</f>
        <v>0</v>
      </c>
      <c r="AP148" s="433">
        <f>Z148/'2007output'!$D146</f>
        <v>0</v>
      </c>
      <c r="AQ148" s="433">
        <f>AA148/'2007output'!$D146</f>
        <v>0</v>
      </c>
      <c r="AR148" s="433">
        <f>AB148/'2007output'!$D146</f>
        <v>0</v>
      </c>
      <c r="AS148" s="433">
        <f>AC148/'2007output'!$D146</f>
        <v>0</v>
      </c>
      <c r="AT148" s="433">
        <f>AD148/'2007output'!$D146</f>
        <v>0</v>
      </c>
      <c r="AU148" s="433">
        <f>AE148/'2007output'!$D146</f>
        <v>0</v>
      </c>
      <c r="AV148" s="433">
        <f>AF148/'2007output'!$D146</f>
        <v>0</v>
      </c>
      <c r="AW148" s="433">
        <f>AG148/'2007output'!$D146</f>
        <v>0</v>
      </c>
      <c r="AY148" s="370">
        <f>IFERROR(IF(SUMPRODUCT(US_CO2!C151:AX151/SUM(US_CO2!C151:AX151),US_CO2!C$6:AX$6)&gt;3.5,4,IF(SUMPRODUCT(US_CO2!C151:AX151/SUM(US_CO2!C151:AX151),US_CO2!C$6:AX$6)&gt;2.5,3,2)),"")</f>
        <v>4</v>
      </c>
      <c r="AZ148" s="370">
        <f>IFERROR(IF(SUMPRODUCT(US_CH4!C151:AC151/SUM(US_CH4!C151:AC151),US_CH4!C$6:AC$6)&gt;3.5,4,IF(SUMPRODUCT(US_CH4!C151:AC151/SUM(US_CH4!C151:AC151),US_CH4!C$6:AC$6)&gt;2.5,3,2)),"")</f>
        <v>4</v>
      </c>
      <c r="BA148" s="223">
        <f>IFERROR(IF(SUMPRODUCT(US_N2O!C151:AA151/SUM(US_N2O!C151:AA151),US_N2O!C$6:AA$6)&gt;3.5,4,IF(SUMPRODUCT(US_N2O!C151:AA151/SUM(US_N2O!C151:AA151),US_N2O!C$6:AA$6)&gt;2.5,3,2)),"")</f>
        <v>4</v>
      </c>
      <c r="BB148" s="223" t="str">
        <f>IFERROR(IF(SUMPRODUCT(US_Others!U153:V153/SUM(US_Others!U153:V153),US_Others!U$8:V$8)&gt;3.5,4,IF(SUMPRODUCT(US_Others!U153:V153/SUM(US_Others!U153:V153),US_Others!U$8:V$8)&gt;2.5,3,2)),"")</f>
        <v/>
      </c>
      <c r="BC148" s="223" t="str">
        <f>IFERROR(IF((US_Others!C153*US_Others!C$8/SUM(US_Others!C153,US_Others!H153,US_Others!N153)+ US_Others!H153*US_Others!H$8/SUM(US_Others!C153,US_Others!H153,US_Others!N153)+US_Others!N153*US_Others!N$8/SUM(US_Others!C153,US_Others!H153,US_Others!N153))&gt;3.5,4,IF((US_Others!C153*US_Others!C$8/SUM(US_Others!C153,US_Others!H153,US_Others!N153)+ US_Others!H153*US_Others!H$8/SUM(US_Others!C153,US_Others!H153,US_Others!N153)+US_Others!N153*US_Others!N$8/SUM(US_Others!C153,US_Others!H153,US_Others!N153))&gt;2.5,3,2)),"")</f>
        <v/>
      </c>
      <c r="BD148" s="223" t="str">
        <f>IFERROR(IF((US_Others!D153*US_Others!D$8/SUM(US_Others!D153,US_Others!I153,US_Others!O153)+US_Others!I153*US_Others!I$8/SUM(US_Others!D153,US_Others!I153,US_Others!O153)+US_Others!O153*US_Others!O$8/SUM(US_Others!D153,US_Others!I153,US_Others!O153))&gt;3.5,4,IF((US_Others!D153*US_Others!D$8/SUM(US_Others!D153,US_Others!I153,US_Others!O153)+US_Others!I153*US_Others!I$8/SUM(US_Others!D153,US_Others!I153,US_Others!O153)+US_Others!O153*US_Others!O$8/SUM(US_Others!D153,US_Others!I153,US_Others!O153))&gt;2.5,3,2)),"")</f>
        <v/>
      </c>
      <c r="BE148" s="223" t="str">
        <f>IFERROR(IF((US_Others!E153*US_Others!E$8/SUM(US_Others!E153,US_Others!J153,US_Others!P153,US_Others!W153)+US_Others!J153*US_Others!J$8/SUM(US_Others!E153,US_Others!J153,US_Others!P153,US_Others!W153)+US_Others!P153*US_Others!P$8/SUM(US_Others!E153,US_Others!J153,US_Others!P153,US_Others!W153)+US_Others!W153*US_Others!W$8/SUM(US_Others!E153,US_Others!J153,US_Others!P153,US_Others!W153))&gt;3.5,4,IF((US_Others!E153*US_Others!E$8/SUM(US_Others!E153,US_Others!J153,US_Others!P153,US_Others!W153)+US_Others!J153*US_Others!J$8/SUM(US_Others!E153,US_Others!J153,US_Others!P153,US_Others!W153)+US_Others!P153*US_Others!P$8/SUM(US_Others!E153,US_Others!J153,US_Others!P153,US_Others!W153)+US_Others!W153*US_Others!W$8/SUM(US_Others!E153,US_Others!J153,US_Others!P153,US_Others!W153))&gt;2.5,3,2)),"")</f>
        <v/>
      </c>
      <c r="BF148" s="223" t="str">
        <f>IFERROR(IF((US_Others!F153*US_Others!F$8/SUM(US_Others!F153,US_Others!K153,US_Others!Q153)+US_Others!K153*US_Others!K$8/SUM(US_Others!F153,US_Others!K153,US_Others!Q153)+US_Others!Q153*US_Others!Q$8/SUM(US_Others!F153,US_Others!K153,US_Others!Q153))&gt;3.5,4,IF((US_Others!F153*US_Others!F$8/SUM(US_Others!F153,US_Others!K153,US_Others!Q153)+US_Others!K153*US_Others!K$8/SUM(US_Others!F153,US_Others!K153,US_Others!Q153)+US_Others!Q153*US_Others!Q$8/SUM(US_Others!F153,US_Others!K153,US_Others!Q153))&gt;2.5,3,2)),"")</f>
        <v/>
      </c>
      <c r="BG148" s="223" t="str">
        <f>IFERROR(IF((US_Others!G153*US_Others!G$8/SUM(US_Others!G153,US_Others!L153,US_Others!R153)+US_Others!L153*US_Others!L$8/SUM(US_Others!G153,US_Others!L153,US_Others!R153)+US_Others!R153*US_Others!R$8/SUM(US_Others!G153,US_Others!L153,US_Others!R153))&gt;3.5,4,IF((US_Others!G153*US_Others!G$8/SUM(US_Others!G153,US_Others!L153,US_Others!R153)+US_Others!L153*US_Others!L$8/SUM(US_Others!G153,US_Others!L153,US_Others!R153)+US_Others!R153*US_Others!R$8/SUM(US_Others!G153,US_Others!L153,US_Others!R153))&gt;2.5,3,2)),"")</f>
        <v/>
      </c>
      <c r="BH148" s="219" t="str">
        <f>IFERROR(IF((US_Others!Z153*US_Others!Z$8/SUM(US_Others!Z153,US_Others!AB153)+US_Others!AB153*US_Others!AB$8/SUM(US_Others!Z153,US_Others!AB153))&gt;3.5,4,IF((US_Others!Z153*US_Others!Z$8/SUM(US_Others!Z153,US_Others!AB153)+US_Others!AB153*US_Others!AB$8/SUM(US_Others!Z153,US_Others!AB153))&gt;2.5,3,2)),"")</f>
        <v/>
      </c>
      <c r="BI148" s="219" t="str">
        <f>IFERROR(IF((US_Others!AA153*US_Others!AA$8/SUM(US_Others!AA153,US_Others!AC153)+US_Others!AC153*US_Others!AC$8/SUM(US_Others!AA153,US_Others!AC153))&gt;3.5,4,IF((US_Others!AA153*US_Others!AA$8/SUM(US_Others!AA153,US_Others!AC153)+US_Others!AC153*US_Others!AC$8/SUM(US_Others!AA153,US_Others!AC153))&gt;2.5,3,2)),"")</f>
        <v/>
      </c>
      <c r="BJ148" s="219" t="str">
        <f>IFERROR(US_Others!AD153*US_Others!AD$8/US_Others!AD153,"")</f>
        <v/>
      </c>
      <c r="BK148" s="74" t="str">
        <f>IFERROR(US_Others!AE153*US_Others!AE$8/US_Others!AE153,"")</f>
        <v/>
      </c>
      <c r="BL148" s="219" t="str">
        <f>IFERROR(IF(SUMPRODUCT(US_Others!AG153:AI153/SUM(US_Others!AG153:AI153),US_Others!AG$8:AI$8)&gt;3.5,4,IF(SUMPRODUCT(US_Others!AG153:AI153/SUM(US_Others!AG153:AI153),US_Others!AG$8:AI$8)&gt;2.5,3,2)),"")</f>
        <v/>
      </c>
      <c r="BM148" s="219" t="str">
        <f>IFERROR(US_Others!AL153*US_Others!AL$8/US_Others!AL153,"")</f>
        <v/>
      </c>
    </row>
    <row r="149" spans="1:65">
      <c r="A149" s="200" t="s">
        <v>280</v>
      </c>
      <c r="B149" s="332">
        <v>335911</v>
      </c>
      <c r="C149" s="333">
        <f>SUM(US_CO2!C152:AX152)</f>
        <v>0.28499940060822621</v>
      </c>
      <c r="D149" s="333">
        <f>SUM(US_CH4!C152:AC152)</f>
        <v>1.5590628469892075E-4</v>
      </c>
      <c r="E149" s="333">
        <f>SUM(US_N2O!C152:AA152)</f>
        <v>1.8964386418257416E-4</v>
      </c>
      <c r="F149" s="332">
        <f>US_Others!V154+US_Others!U154</f>
        <v>0</v>
      </c>
      <c r="G149" s="332">
        <f>US_Others!C154+US_Others!H154+US_Others!N154</f>
        <v>0</v>
      </c>
      <c r="H149" s="332">
        <f>US_Others!D154+US_Others!I154+US_Others!O154</f>
        <v>0</v>
      </c>
      <c r="I149" s="332">
        <f>US_Others!E154+US_Others!J154+US_Others!P154+US_Others!W154</f>
        <v>0</v>
      </c>
      <c r="J149" s="332">
        <f>US_Others!F154+US_Others!K154+US_Others!Q154</f>
        <v>0</v>
      </c>
      <c r="K149" s="332">
        <f>US_Others!G154+US_Others!L154+US_Others!R154</f>
        <v>0</v>
      </c>
      <c r="L149" s="332">
        <f>US_Others!Z154+US_Others!AB154</f>
        <v>0</v>
      </c>
      <c r="M149" s="332">
        <f>US_Others!AA154+US_Others!AC154</f>
        <v>0</v>
      </c>
      <c r="N149" s="332">
        <f>US_Others!AD154</f>
        <v>0</v>
      </c>
      <c r="O149" s="332">
        <f>US_Others!AE154</f>
        <v>0</v>
      </c>
      <c r="P149" s="332">
        <f>SUM(US_Others!AG154:AI154)</f>
        <v>0</v>
      </c>
      <c r="Q149" s="332">
        <f>US_Others!AL154</f>
        <v>0</v>
      </c>
      <c r="R149" s="332"/>
      <c r="S149" s="334">
        <f t="shared" si="2"/>
        <v>284.99940060822621</v>
      </c>
      <c r="T149" s="334">
        <f>D149*1000/Spec!I$6</f>
        <v>6.2362513879568307E-3</v>
      </c>
      <c r="U149" s="334">
        <f>E149*1000/Spec!I$7</f>
        <v>6.3638880598179248E-4</v>
      </c>
      <c r="V149" s="334">
        <f>F149*1000/Spec!I$8</f>
        <v>0</v>
      </c>
      <c r="W149" s="334">
        <f>G149*1000/Spec!I$9</f>
        <v>0</v>
      </c>
      <c r="X149" s="334">
        <f>H149*1000/Spec!I$10</f>
        <v>0</v>
      </c>
      <c r="Y149" s="334">
        <f>I149*1000/Spec!I$11</f>
        <v>0</v>
      </c>
      <c r="Z149" s="334">
        <f>J149*1000/Spec!I$12</f>
        <v>0</v>
      </c>
      <c r="AA149" s="334">
        <f>K149*1000/Spec!I$15</f>
        <v>0</v>
      </c>
      <c r="AB149" s="334">
        <f>L149*1000/Spec!I$17</f>
        <v>0</v>
      </c>
      <c r="AC149" s="334">
        <f>M149*1000/Spec!I$18</f>
        <v>0</v>
      </c>
      <c r="AD149" s="335">
        <f>N149*1000/Spec!I$25</f>
        <v>0</v>
      </c>
      <c r="AE149" s="335">
        <f>O149*1000/Spec!I$26</f>
        <v>0</v>
      </c>
      <c r="AF149" s="334">
        <f>P149*1000/Spec!I$21</f>
        <v>0</v>
      </c>
      <c r="AG149" s="334">
        <f>Q149*1000/Spec!I$22</f>
        <v>0</v>
      </c>
      <c r="AI149" s="432">
        <f>S149/'2007output'!$D147</f>
        <v>3.9469065882665848E-2</v>
      </c>
      <c r="AJ149" s="432">
        <f>T149/'2007output'!$D147</f>
        <v>8.63647489667843E-7</v>
      </c>
      <c r="AK149" s="432">
        <f>U149/'2007output'!$D147</f>
        <v>8.8132366793340643E-8</v>
      </c>
      <c r="AL149" s="433">
        <f>V149/'2007output'!$D147</f>
        <v>0</v>
      </c>
      <c r="AM149" s="433">
        <f>W149/'2007output'!$D147</f>
        <v>0</v>
      </c>
      <c r="AN149" s="433">
        <f>X149/'2007output'!$D147</f>
        <v>0</v>
      </c>
      <c r="AO149" s="433">
        <f>Y149/'2007output'!$D147</f>
        <v>0</v>
      </c>
      <c r="AP149" s="433">
        <f>Z149/'2007output'!$D147</f>
        <v>0</v>
      </c>
      <c r="AQ149" s="433">
        <f>AA149/'2007output'!$D147</f>
        <v>0</v>
      </c>
      <c r="AR149" s="433">
        <f>AB149/'2007output'!$D147</f>
        <v>0</v>
      </c>
      <c r="AS149" s="433">
        <f>AC149/'2007output'!$D147</f>
        <v>0</v>
      </c>
      <c r="AT149" s="433">
        <f>AD149/'2007output'!$D147</f>
        <v>0</v>
      </c>
      <c r="AU149" s="433">
        <f>AE149/'2007output'!$D147</f>
        <v>0</v>
      </c>
      <c r="AV149" s="433">
        <f>AF149/'2007output'!$D147</f>
        <v>0</v>
      </c>
      <c r="AW149" s="433">
        <f>AG149/'2007output'!$D147</f>
        <v>0</v>
      </c>
      <c r="AY149" s="370">
        <f>IFERROR(IF(SUMPRODUCT(US_CO2!C152:AX152/SUM(US_CO2!C152:AX152),US_CO2!C$6:AX$6)&gt;3.5,4,IF(SUMPRODUCT(US_CO2!C152:AX152/SUM(US_CO2!C152:AX152),US_CO2!C$6:AX$6)&gt;2.5,3,2)),"")</f>
        <v>4</v>
      </c>
      <c r="AZ149" s="370">
        <f>IFERROR(IF(SUMPRODUCT(US_CH4!C152:AC152/SUM(US_CH4!C152:AC152),US_CH4!C$6:AC$6)&gt;3.5,4,IF(SUMPRODUCT(US_CH4!C152:AC152/SUM(US_CH4!C152:AC152),US_CH4!C$6:AC$6)&gt;2.5,3,2)),"")</f>
        <v>4</v>
      </c>
      <c r="BA149" s="223">
        <f>IFERROR(IF(SUMPRODUCT(US_N2O!C152:AA152/SUM(US_N2O!C152:AA152),US_N2O!C$6:AA$6)&gt;3.5,4,IF(SUMPRODUCT(US_N2O!C152:AA152/SUM(US_N2O!C152:AA152),US_N2O!C$6:AA$6)&gt;2.5,3,2)),"")</f>
        <v>4</v>
      </c>
      <c r="BB149" s="223" t="str">
        <f>IFERROR(IF(SUMPRODUCT(US_Others!U154:V154/SUM(US_Others!U154:V154),US_Others!U$8:V$8)&gt;3.5,4,IF(SUMPRODUCT(US_Others!U154:V154/SUM(US_Others!U154:V154),US_Others!U$8:V$8)&gt;2.5,3,2)),"")</f>
        <v/>
      </c>
      <c r="BC149" s="223" t="str">
        <f>IFERROR(IF((US_Others!C154*US_Others!C$8/SUM(US_Others!C154,US_Others!H154,US_Others!N154)+ US_Others!H154*US_Others!H$8/SUM(US_Others!C154,US_Others!H154,US_Others!N154)+US_Others!N154*US_Others!N$8/SUM(US_Others!C154,US_Others!H154,US_Others!N154))&gt;3.5,4,IF((US_Others!C154*US_Others!C$8/SUM(US_Others!C154,US_Others!H154,US_Others!N154)+ US_Others!H154*US_Others!H$8/SUM(US_Others!C154,US_Others!H154,US_Others!N154)+US_Others!N154*US_Others!N$8/SUM(US_Others!C154,US_Others!H154,US_Others!N154))&gt;2.5,3,2)),"")</f>
        <v/>
      </c>
      <c r="BD149" s="223" t="str">
        <f>IFERROR(IF((US_Others!D154*US_Others!D$8/SUM(US_Others!D154,US_Others!I154,US_Others!O154)+US_Others!I154*US_Others!I$8/SUM(US_Others!D154,US_Others!I154,US_Others!O154)+US_Others!O154*US_Others!O$8/SUM(US_Others!D154,US_Others!I154,US_Others!O154))&gt;3.5,4,IF((US_Others!D154*US_Others!D$8/SUM(US_Others!D154,US_Others!I154,US_Others!O154)+US_Others!I154*US_Others!I$8/SUM(US_Others!D154,US_Others!I154,US_Others!O154)+US_Others!O154*US_Others!O$8/SUM(US_Others!D154,US_Others!I154,US_Others!O154))&gt;2.5,3,2)),"")</f>
        <v/>
      </c>
      <c r="BE149" s="223" t="str">
        <f>IFERROR(IF((US_Others!E154*US_Others!E$8/SUM(US_Others!E154,US_Others!J154,US_Others!P154,US_Others!W154)+US_Others!J154*US_Others!J$8/SUM(US_Others!E154,US_Others!J154,US_Others!P154,US_Others!W154)+US_Others!P154*US_Others!P$8/SUM(US_Others!E154,US_Others!J154,US_Others!P154,US_Others!W154)+US_Others!W154*US_Others!W$8/SUM(US_Others!E154,US_Others!J154,US_Others!P154,US_Others!W154))&gt;3.5,4,IF((US_Others!E154*US_Others!E$8/SUM(US_Others!E154,US_Others!J154,US_Others!P154,US_Others!W154)+US_Others!J154*US_Others!J$8/SUM(US_Others!E154,US_Others!J154,US_Others!P154,US_Others!W154)+US_Others!P154*US_Others!P$8/SUM(US_Others!E154,US_Others!J154,US_Others!P154,US_Others!W154)+US_Others!W154*US_Others!W$8/SUM(US_Others!E154,US_Others!J154,US_Others!P154,US_Others!W154))&gt;2.5,3,2)),"")</f>
        <v/>
      </c>
      <c r="BF149" s="223" t="str">
        <f>IFERROR(IF((US_Others!F154*US_Others!F$8/SUM(US_Others!F154,US_Others!K154,US_Others!Q154)+US_Others!K154*US_Others!K$8/SUM(US_Others!F154,US_Others!K154,US_Others!Q154)+US_Others!Q154*US_Others!Q$8/SUM(US_Others!F154,US_Others!K154,US_Others!Q154))&gt;3.5,4,IF((US_Others!F154*US_Others!F$8/SUM(US_Others!F154,US_Others!K154,US_Others!Q154)+US_Others!K154*US_Others!K$8/SUM(US_Others!F154,US_Others!K154,US_Others!Q154)+US_Others!Q154*US_Others!Q$8/SUM(US_Others!F154,US_Others!K154,US_Others!Q154))&gt;2.5,3,2)),"")</f>
        <v/>
      </c>
      <c r="BG149" s="223" t="str">
        <f>IFERROR(IF((US_Others!G154*US_Others!G$8/SUM(US_Others!G154,US_Others!L154,US_Others!R154)+US_Others!L154*US_Others!L$8/SUM(US_Others!G154,US_Others!L154,US_Others!R154)+US_Others!R154*US_Others!R$8/SUM(US_Others!G154,US_Others!L154,US_Others!R154))&gt;3.5,4,IF((US_Others!G154*US_Others!G$8/SUM(US_Others!G154,US_Others!L154,US_Others!R154)+US_Others!L154*US_Others!L$8/SUM(US_Others!G154,US_Others!L154,US_Others!R154)+US_Others!R154*US_Others!R$8/SUM(US_Others!G154,US_Others!L154,US_Others!R154))&gt;2.5,3,2)),"")</f>
        <v/>
      </c>
      <c r="BH149" s="219" t="str">
        <f>IFERROR(IF((US_Others!Z154*US_Others!Z$8/SUM(US_Others!Z154,US_Others!AB154)+US_Others!AB154*US_Others!AB$8/SUM(US_Others!Z154,US_Others!AB154))&gt;3.5,4,IF((US_Others!Z154*US_Others!Z$8/SUM(US_Others!Z154,US_Others!AB154)+US_Others!AB154*US_Others!AB$8/SUM(US_Others!Z154,US_Others!AB154))&gt;2.5,3,2)),"")</f>
        <v/>
      </c>
      <c r="BI149" s="219" t="str">
        <f>IFERROR(IF((US_Others!AA154*US_Others!AA$8/SUM(US_Others!AA154,US_Others!AC154)+US_Others!AC154*US_Others!AC$8/SUM(US_Others!AA154,US_Others!AC154))&gt;3.5,4,IF((US_Others!AA154*US_Others!AA$8/SUM(US_Others!AA154,US_Others!AC154)+US_Others!AC154*US_Others!AC$8/SUM(US_Others!AA154,US_Others!AC154))&gt;2.5,3,2)),"")</f>
        <v/>
      </c>
      <c r="BJ149" s="219" t="str">
        <f>IFERROR(US_Others!AD154*US_Others!AD$8/US_Others!AD154,"")</f>
        <v/>
      </c>
      <c r="BK149" s="74" t="str">
        <f>IFERROR(US_Others!AE154*US_Others!AE$8/US_Others!AE154,"")</f>
        <v/>
      </c>
      <c r="BL149" s="219" t="str">
        <f>IFERROR(IF(SUMPRODUCT(US_Others!AG154:AI154/SUM(US_Others!AG154:AI154),US_Others!AG$8:AI$8)&gt;3.5,4,IF(SUMPRODUCT(US_Others!AG154:AI154/SUM(US_Others!AG154:AI154),US_Others!AG$8:AI$8)&gt;2.5,3,2)),"")</f>
        <v/>
      </c>
      <c r="BM149" s="219" t="str">
        <f>IFERROR(US_Others!AL154*US_Others!AL$8/US_Others!AL154,"")</f>
        <v/>
      </c>
    </row>
    <row r="150" spans="1:65">
      <c r="A150" s="200" t="s">
        <v>281</v>
      </c>
      <c r="B150" s="332">
        <v>335912</v>
      </c>
      <c r="C150" s="333">
        <f>SUM(US_CO2!C153:AX153)</f>
        <v>2.1087793056862585E-2</v>
      </c>
      <c r="D150" s="333">
        <f>SUM(US_CH4!C153:AC153)</f>
        <v>1.1747579244571851E-5</v>
      </c>
      <c r="E150" s="333">
        <f>SUM(US_N2O!C153:AA153)</f>
        <v>1.481463192490398E-5</v>
      </c>
      <c r="F150" s="332">
        <f>US_Others!V155+US_Others!U155</f>
        <v>0</v>
      </c>
      <c r="G150" s="332">
        <f>US_Others!C155+US_Others!H155+US_Others!N155</f>
        <v>9.3651649393877155E-6</v>
      </c>
      <c r="H150" s="332">
        <f>US_Others!D155+US_Others!I155+US_Others!O155</f>
        <v>1.5358870500595855E-4</v>
      </c>
      <c r="I150" s="332">
        <f>US_Others!E155+US_Others!J155+US_Others!P155+US_Others!W155</f>
        <v>7.0987950240558888E-4</v>
      </c>
      <c r="J150" s="332">
        <f>US_Others!F155+US_Others!K155+US_Others!Q155</f>
        <v>1.2268366070597908E-4</v>
      </c>
      <c r="K150" s="332">
        <f>US_Others!G155+US_Others!L155+US_Others!R155</f>
        <v>1.2174714421204033E-5</v>
      </c>
      <c r="L150" s="332">
        <f>US_Others!Z155+US_Others!AB155</f>
        <v>0</v>
      </c>
      <c r="M150" s="332">
        <f>US_Others!AA155+US_Others!AC155</f>
        <v>0</v>
      </c>
      <c r="N150" s="332">
        <f>US_Others!AD155</f>
        <v>0</v>
      </c>
      <c r="O150" s="332">
        <f>US_Others!AE155</f>
        <v>0</v>
      </c>
      <c r="P150" s="332">
        <f>SUM(US_Others!AG155:AI155)</f>
        <v>0</v>
      </c>
      <c r="Q150" s="332">
        <f>US_Others!AL155</f>
        <v>0</v>
      </c>
      <c r="R150" s="332"/>
      <c r="S150" s="334">
        <f t="shared" si="2"/>
        <v>21.087793056862584</v>
      </c>
      <c r="T150" s="334">
        <f>D150*1000/Spec!I$6</f>
        <v>4.6990316978287404E-4</v>
      </c>
      <c r="U150" s="334">
        <f>E150*1000/Spec!I$7</f>
        <v>4.9713529949342212E-5</v>
      </c>
      <c r="V150" s="334">
        <f>F150*1000/Spec!I$8</f>
        <v>0</v>
      </c>
      <c r="W150" s="334">
        <f>G150*1000/Spec!I$9</f>
        <v>1.3874318428722541E-5</v>
      </c>
      <c r="X150" s="334">
        <f>H150*1000/Spec!I$10</f>
        <v>4.3882487144559586E-5</v>
      </c>
      <c r="Y150" s="334">
        <f>I150*1000/Spec!I$11</f>
        <v>4.9641923245146075E-4</v>
      </c>
      <c r="Z150" s="334">
        <f>J150*1000/Spec!I$12</f>
        <v>2.7446009106483015E-5</v>
      </c>
      <c r="AA150" s="334">
        <f>K150*1000/Spec!I$15</f>
        <v>1.2410514190829799E-6</v>
      </c>
      <c r="AB150" s="334">
        <f>L150*1000/Spec!I$17</f>
        <v>0</v>
      </c>
      <c r="AC150" s="334">
        <f>M150*1000/Spec!I$18</f>
        <v>0</v>
      </c>
      <c r="AD150" s="335">
        <f>N150*1000/Spec!I$25</f>
        <v>0</v>
      </c>
      <c r="AE150" s="335">
        <f>O150*1000/Spec!I$26</f>
        <v>0</v>
      </c>
      <c r="AF150" s="334">
        <f>P150*1000/Spec!I$21</f>
        <v>0</v>
      </c>
      <c r="AG150" s="334">
        <f>Q150*1000/Spec!I$22</f>
        <v>0</v>
      </c>
      <c r="AI150" s="432">
        <f>S150/'2007output'!$D148</f>
        <v>6.3923154411069608E-3</v>
      </c>
      <c r="AJ150" s="432">
        <f>T150/'2007output'!$D148</f>
        <v>1.4244114023352752E-7</v>
      </c>
      <c r="AK150" s="432">
        <f>U150/'2007output'!$D148</f>
        <v>1.5069598049934256E-8</v>
      </c>
      <c r="AL150" s="433">
        <f>V150/'2007output'!$D148</f>
        <v>0</v>
      </c>
      <c r="AM150" s="433">
        <f>W150/'2007output'!$D148</f>
        <v>4.2057042046842334E-9</v>
      </c>
      <c r="AN150" s="433">
        <f>X150/'2007output'!$D148</f>
        <v>1.330204158452985E-8</v>
      </c>
      <c r="AO150" s="433">
        <f>Y150/'2007output'!$D148</f>
        <v>1.5047892002284533E-7</v>
      </c>
      <c r="AP150" s="433">
        <f>Z150/'2007output'!$D148</f>
        <v>8.3196732505414628E-9</v>
      </c>
      <c r="AQ150" s="433">
        <f>AA150/'2007output'!$D148</f>
        <v>3.7619831188689258E-10</v>
      </c>
      <c r="AR150" s="433">
        <f>AB150/'2007output'!$D148</f>
        <v>0</v>
      </c>
      <c r="AS150" s="433">
        <f>AC150/'2007output'!$D148</f>
        <v>0</v>
      </c>
      <c r="AT150" s="433">
        <f>AD150/'2007output'!$D148</f>
        <v>0</v>
      </c>
      <c r="AU150" s="433">
        <f>AE150/'2007output'!$D148</f>
        <v>0</v>
      </c>
      <c r="AV150" s="433">
        <f>AF150/'2007output'!$D148</f>
        <v>0</v>
      </c>
      <c r="AW150" s="433">
        <f>AG150/'2007output'!$D148</f>
        <v>0</v>
      </c>
      <c r="AY150" s="370">
        <f>IFERROR(IF(SUMPRODUCT(US_CO2!C153:AX153/SUM(US_CO2!C153:AX153),US_CO2!C$6:AX$6)&gt;3.5,4,IF(SUMPRODUCT(US_CO2!C153:AX153/SUM(US_CO2!C153:AX153),US_CO2!C$6:AX$6)&gt;2.5,3,2)),"")</f>
        <v>4</v>
      </c>
      <c r="AZ150" s="370">
        <f>IFERROR(IF(SUMPRODUCT(US_CH4!C153:AC153/SUM(US_CH4!C153:AC153),US_CH4!C$6:AC$6)&gt;3.5,4,IF(SUMPRODUCT(US_CH4!C153:AC153/SUM(US_CH4!C153:AC153),US_CH4!C$6:AC$6)&gt;2.5,3,2)),"")</f>
        <v>4</v>
      </c>
      <c r="BA150" s="223">
        <f>IFERROR(IF(SUMPRODUCT(US_N2O!C153:AA153/SUM(US_N2O!C153:AA153),US_N2O!C$6:AA$6)&gt;3.5,4,IF(SUMPRODUCT(US_N2O!C153:AA153/SUM(US_N2O!C153:AA153),US_N2O!C$6:AA$6)&gt;2.5,3,2)),"")</f>
        <v>4</v>
      </c>
      <c r="BB150" s="223" t="str">
        <f>IFERROR(IF(SUMPRODUCT(US_Others!U155:V155/SUM(US_Others!U155:V155),US_Others!U$8:V$8)&gt;3.5,4,IF(SUMPRODUCT(US_Others!U155:V155/SUM(US_Others!U155:V155),US_Others!U$8:V$8)&gt;2.5,3,2)),"")</f>
        <v/>
      </c>
      <c r="BC150" s="223">
        <f>IFERROR(IF((US_Others!C155*US_Others!C$8/SUM(US_Others!C155,US_Others!H155,US_Others!N155)+ US_Others!H155*US_Others!H$8/SUM(US_Others!C155,US_Others!H155,US_Others!N155)+US_Others!N155*US_Others!N$8/SUM(US_Others!C155,US_Others!H155,US_Others!N155))&gt;3.5,4,IF((US_Others!C155*US_Others!C$8/SUM(US_Others!C155,US_Others!H155,US_Others!N155)+ US_Others!H155*US_Others!H$8/SUM(US_Others!C155,US_Others!H155,US_Others!N155)+US_Others!N155*US_Others!N$8/SUM(US_Others!C155,US_Others!H155,US_Others!N155))&gt;2.5,3,2)),"")</f>
        <v>4</v>
      </c>
      <c r="BD150" s="223">
        <f>IFERROR(IF((US_Others!D155*US_Others!D$8/SUM(US_Others!D155,US_Others!I155,US_Others!O155)+US_Others!I155*US_Others!I$8/SUM(US_Others!D155,US_Others!I155,US_Others!O155)+US_Others!O155*US_Others!O$8/SUM(US_Others!D155,US_Others!I155,US_Others!O155))&gt;3.5,4,IF((US_Others!D155*US_Others!D$8/SUM(US_Others!D155,US_Others!I155,US_Others!O155)+US_Others!I155*US_Others!I$8/SUM(US_Others!D155,US_Others!I155,US_Others!O155)+US_Others!O155*US_Others!O$8/SUM(US_Others!D155,US_Others!I155,US_Others!O155))&gt;2.5,3,2)),"")</f>
        <v>4</v>
      </c>
      <c r="BE150" s="223">
        <f>IFERROR(IF((US_Others!E155*US_Others!E$8/SUM(US_Others!E155,US_Others!J155,US_Others!P155,US_Others!W155)+US_Others!J155*US_Others!J$8/SUM(US_Others!E155,US_Others!J155,US_Others!P155,US_Others!W155)+US_Others!P155*US_Others!P$8/SUM(US_Others!E155,US_Others!J155,US_Others!P155,US_Others!W155)+US_Others!W155*US_Others!W$8/SUM(US_Others!E155,US_Others!J155,US_Others!P155,US_Others!W155))&gt;3.5,4,IF((US_Others!E155*US_Others!E$8/SUM(US_Others!E155,US_Others!J155,US_Others!P155,US_Others!W155)+US_Others!J155*US_Others!J$8/SUM(US_Others!E155,US_Others!J155,US_Others!P155,US_Others!W155)+US_Others!P155*US_Others!P$8/SUM(US_Others!E155,US_Others!J155,US_Others!P155,US_Others!W155)+US_Others!W155*US_Others!W$8/SUM(US_Others!E155,US_Others!J155,US_Others!P155,US_Others!W155))&gt;2.5,3,2)),"")</f>
        <v>4</v>
      </c>
      <c r="BF150" s="223">
        <f>IFERROR(IF((US_Others!F155*US_Others!F$8/SUM(US_Others!F155,US_Others!K155,US_Others!Q155)+US_Others!K155*US_Others!K$8/SUM(US_Others!F155,US_Others!K155,US_Others!Q155)+US_Others!Q155*US_Others!Q$8/SUM(US_Others!F155,US_Others!K155,US_Others!Q155))&gt;3.5,4,IF((US_Others!F155*US_Others!F$8/SUM(US_Others!F155,US_Others!K155,US_Others!Q155)+US_Others!K155*US_Others!K$8/SUM(US_Others!F155,US_Others!K155,US_Others!Q155)+US_Others!Q155*US_Others!Q$8/SUM(US_Others!F155,US_Others!K155,US_Others!Q155))&gt;2.5,3,2)),"")</f>
        <v>4</v>
      </c>
      <c r="BG150" s="223">
        <f>IFERROR(IF((US_Others!G155*US_Others!G$8/SUM(US_Others!G155,US_Others!L155,US_Others!R155)+US_Others!L155*US_Others!L$8/SUM(US_Others!G155,US_Others!L155,US_Others!R155)+US_Others!R155*US_Others!R$8/SUM(US_Others!G155,US_Others!L155,US_Others!R155))&gt;3.5,4,IF((US_Others!G155*US_Others!G$8/SUM(US_Others!G155,US_Others!L155,US_Others!R155)+US_Others!L155*US_Others!L$8/SUM(US_Others!G155,US_Others!L155,US_Others!R155)+US_Others!R155*US_Others!R$8/SUM(US_Others!G155,US_Others!L155,US_Others!R155))&gt;2.5,3,2)),"")</f>
        <v>4</v>
      </c>
      <c r="BH150" s="219" t="str">
        <f>IFERROR(IF((US_Others!Z155*US_Others!Z$8/SUM(US_Others!Z155,US_Others!AB155)+US_Others!AB155*US_Others!AB$8/SUM(US_Others!Z155,US_Others!AB155))&gt;3.5,4,IF((US_Others!Z155*US_Others!Z$8/SUM(US_Others!Z155,US_Others!AB155)+US_Others!AB155*US_Others!AB$8/SUM(US_Others!Z155,US_Others!AB155))&gt;2.5,3,2)),"")</f>
        <v/>
      </c>
      <c r="BI150" s="219" t="str">
        <f>IFERROR(IF((US_Others!AA155*US_Others!AA$8/SUM(US_Others!AA155,US_Others!AC155)+US_Others!AC155*US_Others!AC$8/SUM(US_Others!AA155,US_Others!AC155))&gt;3.5,4,IF((US_Others!AA155*US_Others!AA$8/SUM(US_Others!AA155,US_Others!AC155)+US_Others!AC155*US_Others!AC$8/SUM(US_Others!AA155,US_Others!AC155))&gt;2.5,3,2)),"")</f>
        <v/>
      </c>
      <c r="BJ150" s="219" t="str">
        <f>IFERROR(US_Others!AD155*US_Others!AD$8/US_Others!AD155,"")</f>
        <v/>
      </c>
      <c r="BK150" s="74" t="str">
        <f>IFERROR(US_Others!AE155*US_Others!AE$8/US_Others!AE155,"")</f>
        <v/>
      </c>
      <c r="BL150" s="219" t="str">
        <f>IFERROR(IF(SUMPRODUCT(US_Others!AG155:AI155/SUM(US_Others!AG155:AI155),US_Others!AG$8:AI$8)&gt;3.5,4,IF(SUMPRODUCT(US_Others!AG155:AI155/SUM(US_Others!AG155:AI155),US_Others!AG$8:AI$8)&gt;2.5,3,2)),"")</f>
        <v/>
      </c>
      <c r="BM150" s="219" t="str">
        <f>IFERROR(US_Others!AL155*US_Others!AL$8/US_Others!AL155,"")</f>
        <v/>
      </c>
    </row>
    <row r="151" spans="1:65">
      <c r="A151" s="200" t="s">
        <v>282</v>
      </c>
      <c r="B151" s="332">
        <v>335920</v>
      </c>
      <c r="C151" s="333">
        <f>SUM(US_CO2!C154:AX154)</f>
        <v>0.1717207682083734</v>
      </c>
      <c r="D151" s="333">
        <f>SUM(US_CH4!C154:AC154)</f>
        <v>9.4361651534107644E-5</v>
      </c>
      <c r="E151" s="333">
        <f>SUM(US_N2O!C154:AA154)</f>
        <v>1.1583102029643255E-4</v>
      </c>
      <c r="F151" s="332">
        <f>US_Others!V156+US_Others!U156</f>
        <v>0</v>
      </c>
      <c r="G151" s="332">
        <f>US_Others!C156+US_Others!H156+US_Others!N156</f>
        <v>0</v>
      </c>
      <c r="H151" s="332">
        <f>US_Others!D156+US_Others!I156+US_Others!O156</f>
        <v>0</v>
      </c>
      <c r="I151" s="332">
        <f>US_Others!E156+US_Others!J156+US_Others!P156+US_Others!W156</f>
        <v>0</v>
      </c>
      <c r="J151" s="332">
        <f>US_Others!F156+US_Others!K156+US_Others!Q156</f>
        <v>0</v>
      </c>
      <c r="K151" s="332">
        <f>US_Others!G156+US_Others!L156+US_Others!R156</f>
        <v>0</v>
      </c>
      <c r="L151" s="332">
        <f>US_Others!Z156+US_Others!AB156</f>
        <v>0</v>
      </c>
      <c r="M151" s="332">
        <f>US_Others!AA156+US_Others!AC156</f>
        <v>0</v>
      </c>
      <c r="N151" s="332">
        <f>US_Others!AD156</f>
        <v>0</v>
      </c>
      <c r="O151" s="332">
        <f>US_Others!AE156</f>
        <v>0</v>
      </c>
      <c r="P151" s="332">
        <f>SUM(US_Others!AG156:AI156)</f>
        <v>0</v>
      </c>
      <c r="Q151" s="332">
        <f>US_Others!AL156</f>
        <v>0</v>
      </c>
      <c r="R151" s="332"/>
      <c r="S151" s="334">
        <f t="shared" si="2"/>
        <v>171.72076820837339</v>
      </c>
      <c r="T151" s="334">
        <f>D151*1000/Spec!I$6</f>
        <v>3.7744660613643053E-3</v>
      </c>
      <c r="U151" s="334">
        <f>E151*1000/Spec!I$7</f>
        <v>3.886946989813173E-4</v>
      </c>
      <c r="V151" s="334">
        <f>F151*1000/Spec!I$8</f>
        <v>0</v>
      </c>
      <c r="W151" s="334">
        <f>G151*1000/Spec!I$9</f>
        <v>0</v>
      </c>
      <c r="X151" s="334">
        <f>H151*1000/Spec!I$10</f>
        <v>0</v>
      </c>
      <c r="Y151" s="334">
        <f>I151*1000/Spec!I$11</f>
        <v>0</v>
      </c>
      <c r="Z151" s="334">
        <f>J151*1000/Spec!I$12</f>
        <v>0</v>
      </c>
      <c r="AA151" s="334">
        <f>K151*1000/Spec!I$15</f>
        <v>0</v>
      </c>
      <c r="AB151" s="334">
        <f>L151*1000/Spec!I$17</f>
        <v>0</v>
      </c>
      <c r="AC151" s="334">
        <f>M151*1000/Spec!I$18</f>
        <v>0</v>
      </c>
      <c r="AD151" s="335">
        <f>N151*1000/Spec!I$25</f>
        <v>0</v>
      </c>
      <c r="AE151" s="335">
        <f>O151*1000/Spec!I$26</f>
        <v>0</v>
      </c>
      <c r="AF151" s="334">
        <f>P151*1000/Spec!I$21</f>
        <v>0</v>
      </c>
      <c r="AG151" s="334">
        <f>Q151*1000/Spec!I$22</f>
        <v>0</v>
      </c>
      <c r="AI151" s="432">
        <f>S151/'2007output'!$D149</f>
        <v>9.9962608423197659E-3</v>
      </c>
      <c r="AJ151" s="432">
        <f>T151/'2007output'!$D149</f>
        <v>2.1972034998176252E-7</v>
      </c>
      <c r="AK151" s="432">
        <f>U151/'2007output'!$D149</f>
        <v>2.2626812351138479E-8</v>
      </c>
      <c r="AL151" s="433">
        <f>V151/'2007output'!$D149</f>
        <v>0</v>
      </c>
      <c r="AM151" s="433">
        <f>W151/'2007output'!$D149</f>
        <v>0</v>
      </c>
      <c r="AN151" s="433">
        <f>X151/'2007output'!$D149</f>
        <v>0</v>
      </c>
      <c r="AO151" s="433">
        <f>Y151/'2007output'!$D149</f>
        <v>0</v>
      </c>
      <c r="AP151" s="433">
        <f>Z151/'2007output'!$D149</f>
        <v>0</v>
      </c>
      <c r="AQ151" s="433">
        <f>AA151/'2007output'!$D149</f>
        <v>0</v>
      </c>
      <c r="AR151" s="433">
        <f>AB151/'2007output'!$D149</f>
        <v>0</v>
      </c>
      <c r="AS151" s="433">
        <f>AC151/'2007output'!$D149</f>
        <v>0</v>
      </c>
      <c r="AT151" s="433">
        <f>AD151/'2007output'!$D149</f>
        <v>0</v>
      </c>
      <c r="AU151" s="433">
        <f>AE151/'2007output'!$D149</f>
        <v>0</v>
      </c>
      <c r="AV151" s="433">
        <f>AF151/'2007output'!$D149</f>
        <v>0</v>
      </c>
      <c r="AW151" s="433">
        <f>AG151/'2007output'!$D149</f>
        <v>0</v>
      </c>
      <c r="AY151" s="370">
        <f>IFERROR(IF(SUMPRODUCT(US_CO2!C154:AX154/SUM(US_CO2!C154:AX154),US_CO2!C$6:AX$6)&gt;3.5,4,IF(SUMPRODUCT(US_CO2!C154:AX154/SUM(US_CO2!C154:AX154),US_CO2!C$6:AX$6)&gt;2.5,3,2)),"")</f>
        <v>4</v>
      </c>
      <c r="AZ151" s="370">
        <f>IFERROR(IF(SUMPRODUCT(US_CH4!C154:AC154/SUM(US_CH4!C154:AC154),US_CH4!C$6:AC$6)&gt;3.5,4,IF(SUMPRODUCT(US_CH4!C154:AC154/SUM(US_CH4!C154:AC154),US_CH4!C$6:AC$6)&gt;2.5,3,2)),"")</f>
        <v>4</v>
      </c>
      <c r="BA151" s="223">
        <f>IFERROR(IF(SUMPRODUCT(US_N2O!C154:AA154/SUM(US_N2O!C154:AA154),US_N2O!C$6:AA$6)&gt;3.5,4,IF(SUMPRODUCT(US_N2O!C154:AA154/SUM(US_N2O!C154:AA154),US_N2O!C$6:AA$6)&gt;2.5,3,2)),"")</f>
        <v>4</v>
      </c>
      <c r="BB151" s="223" t="str">
        <f>IFERROR(IF(SUMPRODUCT(US_Others!U156:V156/SUM(US_Others!U156:V156),US_Others!U$8:V$8)&gt;3.5,4,IF(SUMPRODUCT(US_Others!U156:V156/SUM(US_Others!U156:V156),US_Others!U$8:V$8)&gt;2.5,3,2)),"")</f>
        <v/>
      </c>
      <c r="BC151" s="223" t="str">
        <f>IFERROR(IF((US_Others!C156*US_Others!C$8/SUM(US_Others!C156,US_Others!H156,US_Others!N156)+ US_Others!H156*US_Others!H$8/SUM(US_Others!C156,US_Others!H156,US_Others!N156)+US_Others!N156*US_Others!N$8/SUM(US_Others!C156,US_Others!H156,US_Others!N156))&gt;3.5,4,IF((US_Others!C156*US_Others!C$8/SUM(US_Others!C156,US_Others!H156,US_Others!N156)+ US_Others!H156*US_Others!H$8/SUM(US_Others!C156,US_Others!H156,US_Others!N156)+US_Others!N156*US_Others!N$8/SUM(US_Others!C156,US_Others!H156,US_Others!N156))&gt;2.5,3,2)),"")</f>
        <v/>
      </c>
      <c r="BD151" s="223" t="str">
        <f>IFERROR(IF((US_Others!D156*US_Others!D$8/SUM(US_Others!D156,US_Others!I156,US_Others!O156)+US_Others!I156*US_Others!I$8/SUM(US_Others!D156,US_Others!I156,US_Others!O156)+US_Others!O156*US_Others!O$8/SUM(US_Others!D156,US_Others!I156,US_Others!O156))&gt;3.5,4,IF((US_Others!D156*US_Others!D$8/SUM(US_Others!D156,US_Others!I156,US_Others!O156)+US_Others!I156*US_Others!I$8/SUM(US_Others!D156,US_Others!I156,US_Others!O156)+US_Others!O156*US_Others!O$8/SUM(US_Others!D156,US_Others!I156,US_Others!O156))&gt;2.5,3,2)),"")</f>
        <v/>
      </c>
      <c r="BE151" s="223" t="str">
        <f>IFERROR(IF((US_Others!E156*US_Others!E$8/SUM(US_Others!E156,US_Others!J156,US_Others!P156,US_Others!W156)+US_Others!J156*US_Others!J$8/SUM(US_Others!E156,US_Others!J156,US_Others!P156,US_Others!W156)+US_Others!P156*US_Others!P$8/SUM(US_Others!E156,US_Others!J156,US_Others!P156,US_Others!W156)+US_Others!W156*US_Others!W$8/SUM(US_Others!E156,US_Others!J156,US_Others!P156,US_Others!W156))&gt;3.5,4,IF((US_Others!E156*US_Others!E$8/SUM(US_Others!E156,US_Others!J156,US_Others!P156,US_Others!W156)+US_Others!J156*US_Others!J$8/SUM(US_Others!E156,US_Others!J156,US_Others!P156,US_Others!W156)+US_Others!P156*US_Others!P$8/SUM(US_Others!E156,US_Others!J156,US_Others!P156,US_Others!W156)+US_Others!W156*US_Others!W$8/SUM(US_Others!E156,US_Others!J156,US_Others!P156,US_Others!W156))&gt;2.5,3,2)),"")</f>
        <v/>
      </c>
      <c r="BF151" s="223" t="str">
        <f>IFERROR(IF((US_Others!F156*US_Others!F$8/SUM(US_Others!F156,US_Others!K156,US_Others!Q156)+US_Others!K156*US_Others!K$8/SUM(US_Others!F156,US_Others!K156,US_Others!Q156)+US_Others!Q156*US_Others!Q$8/SUM(US_Others!F156,US_Others!K156,US_Others!Q156))&gt;3.5,4,IF((US_Others!F156*US_Others!F$8/SUM(US_Others!F156,US_Others!K156,US_Others!Q156)+US_Others!K156*US_Others!K$8/SUM(US_Others!F156,US_Others!K156,US_Others!Q156)+US_Others!Q156*US_Others!Q$8/SUM(US_Others!F156,US_Others!K156,US_Others!Q156))&gt;2.5,3,2)),"")</f>
        <v/>
      </c>
      <c r="BG151" s="223" t="str">
        <f>IFERROR(IF((US_Others!G156*US_Others!G$8/SUM(US_Others!G156,US_Others!L156,US_Others!R156)+US_Others!L156*US_Others!L$8/SUM(US_Others!G156,US_Others!L156,US_Others!R156)+US_Others!R156*US_Others!R$8/SUM(US_Others!G156,US_Others!L156,US_Others!R156))&gt;3.5,4,IF((US_Others!G156*US_Others!G$8/SUM(US_Others!G156,US_Others!L156,US_Others!R156)+US_Others!L156*US_Others!L$8/SUM(US_Others!G156,US_Others!L156,US_Others!R156)+US_Others!R156*US_Others!R$8/SUM(US_Others!G156,US_Others!L156,US_Others!R156))&gt;2.5,3,2)),"")</f>
        <v/>
      </c>
      <c r="BH151" s="219" t="str">
        <f>IFERROR(IF((US_Others!Z156*US_Others!Z$8/SUM(US_Others!Z156,US_Others!AB156)+US_Others!AB156*US_Others!AB$8/SUM(US_Others!Z156,US_Others!AB156))&gt;3.5,4,IF((US_Others!Z156*US_Others!Z$8/SUM(US_Others!Z156,US_Others!AB156)+US_Others!AB156*US_Others!AB$8/SUM(US_Others!Z156,US_Others!AB156))&gt;2.5,3,2)),"")</f>
        <v/>
      </c>
      <c r="BI151" s="219" t="str">
        <f>IFERROR(IF((US_Others!AA156*US_Others!AA$8/SUM(US_Others!AA156,US_Others!AC156)+US_Others!AC156*US_Others!AC$8/SUM(US_Others!AA156,US_Others!AC156))&gt;3.5,4,IF((US_Others!AA156*US_Others!AA$8/SUM(US_Others!AA156,US_Others!AC156)+US_Others!AC156*US_Others!AC$8/SUM(US_Others!AA156,US_Others!AC156))&gt;2.5,3,2)),"")</f>
        <v/>
      </c>
      <c r="BJ151" s="219" t="str">
        <f>IFERROR(US_Others!AD156*US_Others!AD$8/US_Others!AD156,"")</f>
        <v/>
      </c>
      <c r="BK151" s="74" t="str">
        <f>IFERROR(US_Others!AE156*US_Others!AE$8/US_Others!AE156,"")</f>
        <v/>
      </c>
      <c r="BL151" s="219" t="str">
        <f>IFERROR(IF(SUMPRODUCT(US_Others!AG156:AI156/SUM(US_Others!AG156:AI156),US_Others!AG$8:AI$8)&gt;3.5,4,IF(SUMPRODUCT(US_Others!AG156:AI156/SUM(US_Others!AG156:AI156),US_Others!AG$8:AI$8)&gt;2.5,3,2)),"")</f>
        <v/>
      </c>
      <c r="BM151" s="219" t="str">
        <f>IFERROR(US_Others!AL156*US_Others!AL$8/US_Others!AL156,"")</f>
        <v/>
      </c>
    </row>
    <row r="152" spans="1:65">
      <c r="A152" s="200" t="s">
        <v>283</v>
      </c>
      <c r="B152" s="332">
        <v>335930</v>
      </c>
      <c r="C152" s="333">
        <f>SUM(US_CO2!C155:AX155)</f>
        <v>0.18920292204804739</v>
      </c>
      <c r="D152" s="333">
        <f>SUM(US_CH4!C155:AC155)</f>
        <v>1.0201982720490336E-4</v>
      </c>
      <c r="E152" s="333">
        <f>SUM(US_N2O!C155:AA155)</f>
        <v>1.2042214328689612E-4</v>
      </c>
      <c r="F152" s="332">
        <f>US_Others!V157+US_Others!U157</f>
        <v>0</v>
      </c>
      <c r="G152" s="332">
        <f>US_Others!C157+US_Others!H157+US_Others!N157</f>
        <v>3.7460659757550862E-5</v>
      </c>
      <c r="H152" s="332">
        <f>US_Others!D157+US_Others!I157+US_Others!O157</f>
        <v>6.1435482002383422E-4</v>
      </c>
      <c r="I152" s="332">
        <f>US_Others!E157+US_Others!J157+US_Others!P157+US_Others!W157</f>
        <v>2.8395180096223555E-3</v>
      </c>
      <c r="J152" s="332">
        <f>US_Others!F157+US_Others!K157+US_Others!Q157</f>
        <v>4.9073464282391632E-4</v>
      </c>
      <c r="K152" s="332">
        <f>US_Others!G157+US_Others!L157+US_Others!R157</f>
        <v>4.8698857684816134E-5</v>
      </c>
      <c r="L152" s="332">
        <f>US_Others!Z157+US_Others!AB157</f>
        <v>0</v>
      </c>
      <c r="M152" s="332">
        <f>US_Others!AA157+US_Others!AC157</f>
        <v>0</v>
      </c>
      <c r="N152" s="332">
        <f>US_Others!AD157</f>
        <v>0</v>
      </c>
      <c r="O152" s="332">
        <f>US_Others!AE157</f>
        <v>0</v>
      </c>
      <c r="P152" s="332">
        <f>SUM(US_Others!AG157:AI157)</f>
        <v>0</v>
      </c>
      <c r="Q152" s="332">
        <f>US_Others!AL157</f>
        <v>0</v>
      </c>
      <c r="R152" s="332"/>
      <c r="S152" s="334">
        <f t="shared" si="2"/>
        <v>189.20292204804738</v>
      </c>
      <c r="T152" s="334">
        <f>D152*1000/Spec!I$6</f>
        <v>4.0807930881961337E-3</v>
      </c>
      <c r="U152" s="334">
        <f>E152*1000/Spec!I$7</f>
        <v>4.0410115196945007E-4</v>
      </c>
      <c r="V152" s="334">
        <f>F152*1000/Spec!I$8</f>
        <v>0</v>
      </c>
      <c r="W152" s="334">
        <f>G152*1000/Spec!I$9</f>
        <v>5.5497273714890164E-5</v>
      </c>
      <c r="X152" s="334">
        <f>H152*1000/Spec!I$10</f>
        <v>1.7552994857823834E-4</v>
      </c>
      <c r="Y152" s="334">
        <f>I152*1000/Spec!I$11</f>
        <v>1.985676929805843E-3</v>
      </c>
      <c r="Z152" s="334">
        <f>J152*1000/Spec!I$12</f>
        <v>1.0978403642593206E-4</v>
      </c>
      <c r="AA152" s="334">
        <f>K152*1000/Spec!I$15</f>
        <v>4.9642056763319197E-6</v>
      </c>
      <c r="AB152" s="334">
        <f>L152*1000/Spec!I$17</f>
        <v>0</v>
      </c>
      <c r="AC152" s="334">
        <f>M152*1000/Spec!I$18</f>
        <v>0</v>
      </c>
      <c r="AD152" s="335">
        <f>N152*1000/Spec!I$25</f>
        <v>0</v>
      </c>
      <c r="AE152" s="335">
        <f>O152*1000/Spec!I$26</f>
        <v>0</v>
      </c>
      <c r="AF152" s="334">
        <f>P152*1000/Spec!I$21</f>
        <v>0</v>
      </c>
      <c r="AG152" s="334">
        <f>Q152*1000/Spec!I$22</f>
        <v>0</v>
      </c>
      <c r="AI152" s="432">
        <f>S152/'2007output'!$D150</f>
        <v>1.292769728352635E-2</v>
      </c>
      <c r="AJ152" s="432">
        <f>T152/'2007output'!$D150</f>
        <v>2.7882897975280346E-7</v>
      </c>
      <c r="AK152" s="432">
        <f>U152/'2007output'!$D150</f>
        <v>2.7611081837619229E-8</v>
      </c>
      <c r="AL152" s="433">
        <f>V152/'2007output'!$D150</f>
        <v>0</v>
      </c>
      <c r="AM152" s="433">
        <f>W152/'2007output'!$D150</f>
        <v>3.7919707945361941E-9</v>
      </c>
      <c r="AN152" s="433">
        <f>X152/'2007output'!$D150</f>
        <v>1.1993461913004479E-8</v>
      </c>
      <c r="AO152" s="433">
        <f>Y152/'2007output'!$D150</f>
        <v>1.3567565433737369E-7</v>
      </c>
      <c r="AP152" s="433">
        <f>Z152/'2007output'!$D150</f>
        <v>7.5012308167083449E-9</v>
      </c>
      <c r="AQ152" s="433">
        <f>AA152/'2007output'!$D150</f>
        <v>3.3919004813511837E-10</v>
      </c>
      <c r="AR152" s="433">
        <f>AB152/'2007output'!$D150</f>
        <v>0</v>
      </c>
      <c r="AS152" s="433">
        <f>AC152/'2007output'!$D150</f>
        <v>0</v>
      </c>
      <c r="AT152" s="433">
        <f>AD152/'2007output'!$D150</f>
        <v>0</v>
      </c>
      <c r="AU152" s="433">
        <f>AE152/'2007output'!$D150</f>
        <v>0</v>
      </c>
      <c r="AV152" s="433">
        <f>AF152/'2007output'!$D150</f>
        <v>0</v>
      </c>
      <c r="AW152" s="433">
        <f>AG152/'2007output'!$D150</f>
        <v>0</v>
      </c>
      <c r="AY152" s="370">
        <f>IFERROR(IF(SUMPRODUCT(US_CO2!C155:AX155/SUM(US_CO2!C155:AX155),US_CO2!C$6:AX$6)&gt;3.5,4,IF(SUMPRODUCT(US_CO2!C155:AX155/SUM(US_CO2!C155:AX155),US_CO2!C$6:AX$6)&gt;2.5,3,2)),"")</f>
        <v>4</v>
      </c>
      <c r="AZ152" s="370">
        <f>IFERROR(IF(SUMPRODUCT(US_CH4!C155:AC155/SUM(US_CH4!C155:AC155),US_CH4!C$6:AC$6)&gt;3.5,4,IF(SUMPRODUCT(US_CH4!C155:AC155/SUM(US_CH4!C155:AC155),US_CH4!C$6:AC$6)&gt;2.5,3,2)),"")</f>
        <v>4</v>
      </c>
      <c r="BA152" s="223">
        <f>IFERROR(IF(SUMPRODUCT(US_N2O!C155:AA155/SUM(US_N2O!C155:AA155),US_N2O!C$6:AA$6)&gt;3.5,4,IF(SUMPRODUCT(US_N2O!C155:AA155/SUM(US_N2O!C155:AA155),US_N2O!C$6:AA$6)&gt;2.5,3,2)),"")</f>
        <v>4</v>
      </c>
      <c r="BB152" s="223" t="str">
        <f>IFERROR(IF(SUMPRODUCT(US_Others!U157:V157/SUM(US_Others!U157:V157),US_Others!U$8:V$8)&gt;3.5,4,IF(SUMPRODUCT(US_Others!U157:V157/SUM(US_Others!U157:V157),US_Others!U$8:V$8)&gt;2.5,3,2)),"")</f>
        <v/>
      </c>
      <c r="BC152" s="223">
        <f>IFERROR(IF((US_Others!C157*US_Others!C$8/SUM(US_Others!C157,US_Others!H157,US_Others!N157)+ US_Others!H157*US_Others!H$8/SUM(US_Others!C157,US_Others!H157,US_Others!N157)+US_Others!N157*US_Others!N$8/SUM(US_Others!C157,US_Others!H157,US_Others!N157))&gt;3.5,4,IF((US_Others!C157*US_Others!C$8/SUM(US_Others!C157,US_Others!H157,US_Others!N157)+ US_Others!H157*US_Others!H$8/SUM(US_Others!C157,US_Others!H157,US_Others!N157)+US_Others!N157*US_Others!N$8/SUM(US_Others!C157,US_Others!H157,US_Others!N157))&gt;2.5,3,2)),"")</f>
        <v>4</v>
      </c>
      <c r="BD152" s="223">
        <f>IFERROR(IF((US_Others!D157*US_Others!D$8/SUM(US_Others!D157,US_Others!I157,US_Others!O157)+US_Others!I157*US_Others!I$8/SUM(US_Others!D157,US_Others!I157,US_Others!O157)+US_Others!O157*US_Others!O$8/SUM(US_Others!D157,US_Others!I157,US_Others!O157))&gt;3.5,4,IF((US_Others!D157*US_Others!D$8/SUM(US_Others!D157,US_Others!I157,US_Others!O157)+US_Others!I157*US_Others!I$8/SUM(US_Others!D157,US_Others!I157,US_Others!O157)+US_Others!O157*US_Others!O$8/SUM(US_Others!D157,US_Others!I157,US_Others!O157))&gt;2.5,3,2)),"")</f>
        <v>4</v>
      </c>
      <c r="BE152" s="223">
        <f>IFERROR(IF((US_Others!E157*US_Others!E$8/SUM(US_Others!E157,US_Others!J157,US_Others!P157,US_Others!W157)+US_Others!J157*US_Others!J$8/SUM(US_Others!E157,US_Others!J157,US_Others!P157,US_Others!W157)+US_Others!P157*US_Others!P$8/SUM(US_Others!E157,US_Others!J157,US_Others!P157,US_Others!W157)+US_Others!W157*US_Others!W$8/SUM(US_Others!E157,US_Others!J157,US_Others!P157,US_Others!W157))&gt;3.5,4,IF((US_Others!E157*US_Others!E$8/SUM(US_Others!E157,US_Others!J157,US_Others!P157,US_Others!W157)+US_Others!J157*US_Others!J$8/SUM(US_Others!E157,US_Others!J157,US_Others!P157,US_Others!W157)+US_Others!P157*US_Others!P$8/SUM(US_Others!E157,US_Others!J157,US_Others!P157,US_Others!W157)+US_Others!W157*US_Others!W$8/SUM(US_Others!E157,US_Others!J157,US_Others!P157,US_Others!W157))&gt;2.5,3,2)),"")</f>
        <v>4</v>
      </c>
      <c r="BF152" s="223">
        <f>IFERROR(IF((US_Others!F157*US_Others!F$8/SUM(US_Others!F157,US_Others!K157,US_Others!Q157)+US_Others!K157*US_Others!K$8/SUM(US_Others!F157,US_Others!K157,US_Others!Q157)+US_Others!Q157*US_Others!Q$8/SUM(US_Others!F157,US_Others!K157,US_Others!Q157))&gt;3.5,4,IF((US_Others!F157*US_Others!F$8/SUM(US_Others!F157,US_Others!K157,US_Others!Q157)+US_Others!K157*US_Others!K$8/SUM(US_Others!F157,US_Others!K157,US_Others!Q157)+US_Others!Q157*US_Others!Q$8/SUM(US_Others!F157,US_Others!K157,US_Others!Q157))&gt;2.5,3,2)),"")</f>
        <v>4</v>
      </c>
      <c r="BG152" s="223">
        <f>IFERROR(IF((US_Others!G157*US_Others!G$8/SUM(US_Others!G157,US_Others!L157,US_Others!R157)+US_Others!L157*US_Others!L$8/SUM(US_Others!G157,US_Others!L157,US_Others!R157)+US_Others!R157*US_Others!R$8/SUM(US_Others!G157,US_Others!L157,US_Others!R157))&gt;3.5,4,IF((US_Others!G157*US_Others!G$8/SUM(US_Others!G157,US_Others!L157,US_Others!R157)+US_Others!L157*US_Others!L$8/SUM(US_Others!G157,US_Others!L157,US_Others!R157)+US_Others!R157*US_Others!R$8/SUM(US_Others!G157,US_Others!L157,US_Others!R157))&gt;2.5,3,2)),"")</f>
        <v>4</v>
      </c>
      <c r="BH152" s="219" t="str">
        <f>IFERROR(IF((US_Others!Z157*US_Others!Z$8/SUM(US_Others!Z157,US_Others!AB157)+US_Others!AB157*US_Others!AB$8/SUM(US_Others!Z157,US_Others!AB157))&gt;3.5,4,IF((US_Others!Z157*US_Others!Z$8/SUM(US_Others!Z157,US_Others!AB157)+US_Others!AB157*US_Others!AB$8/SUM(US_Others!Z157,US_Others!AB157))&gt;2.5,3,2)),"")</f>
        <v/>
      </c>
      <c r="BI152" s="219" t="str">
        <f>IFERROR(IF((US_Others!AA157*US_Others!AA$8/SUM(US_Others!AA157,US_Others!AC157)+US_Others!AC157*US_Others!AC$8/SUM(US_Others!AA157,US_Others!AC157))&gt;3.5,4,IF((US_Others!AA157*US_Others!AA$8/SUM(US_Others!AA157,US_Others!AC157)+US_Others!AC157*US_Others!AC$8/SUM(US_Others!AA157,US_Others!AC157))&gt;2.5,3,2)),"")</f>
        <v/>
      </c>
      <c r="BJ152" s="219" t="str">
        <f>IFERROR(US_Others!AD157*US_Others!AD$8/US_Others!AD157,"")</f>
        <v/>
      </c>
      <c r="BK152" s="74" t="str">
        <f>IFERROR(US_Others!AE157*US_Others!AE$8/US_Others!AE157,"")</f>
        <v/>
      </c>
      <c r="BL152" s="219" t="str">
        <f>IFERROR(IF(SUMPRODUCT(US_Others!AG157:AI157/SUM(US_Others!AG157:AI157),US_Others!AG$8:AI$8)&gt;3.5,4,IF(SUMPRODUCT(US_Others!AG157:AI157/SUM(US_Others!AG157:AI157),US_Others!AG$8:AI$8)&gt;2.5,3,2)),"")</f>
        <v/>
      </c>
      <c r="BM152" s="219" t="str">
        <f>IFERROR(US_Others!AL157*US_Others!AL$8/US_Others!AL157,"")</f>
        <v/>
      </c>
    </row>
    <row r="153" spans="1:65">
      <c r="A153" s="200" t="s">
        <v>284</v>
      </c>
      <c r="B153" s="332">
        <v>335991</v>
      </c>
      <c r="C153" s="333">
        <f>SUM(US_CO2!C156:AX156)</f>
        <v>0.29464188733236035</v>
      </c>
      <c r="D153" s="333">
        <f>SUM(US_CH4!C156:AC156)</f>
        <v>1.6075772342776263E-4</v>
      </c>
      <c r="E153" s="333">
        <f>SUM(US_N2O!C156:AA156)</f>
        <v>1.9449530291141604E-4</v>
      </c>
      <c r="F153" s="332">
        <f>US_Others!V158+US_Others!U158</f>
        <v>0</v>
      </c>
      <c r="G153" s="332">
        <f>US_Others!C158+US_Others!H158+US_Others!N158</f>
        <v>0</v>
      </c>
      <c r="H153" s="332">
        <f>US_Others!D158+US_Others!I158+US_Others!O158</f>
        <v>0</v>
      </c>
      <c r="I153" s="332">
        <f>US_Others!E158+US_Others!J158+US_Others!P158+US_Others!W158</f>
        <v>0</v>
      </c>
      <c r="J153" s="332">
        <f>US_Others!F158+US_Others!K158+US_Others!Q158</f>
        <v>0</v>
      </c>
      <c r="K153" s="332">
        <f>US_Others!G158+US_Others!L158+US_Others!R158</f>
        <v>0</v>
      </c>
      <c r="L153" s="332">
        <f>US_Others!Z158+US_Others!AB158</f>
        <v>0</v>
      </c>
      <c r="M153" s="332">
        <f>US_Others!AA158+US_Others!AC158</f>
        <v>0</v>
      </c>
      <c r="N153" s="332">
        <f>US_Others!AD158</f>
        <v>0</v>
      </c>
      <c r="O153" s="332">
        <f>US_Others!AE158</f>
        <v>0</v>
      </c>
      <c r="P153" s="332">
        <f>SUM(US_Others!AG158:AI158)</f>
        <v>0</v>
      </c>
      <c r="Q153" s="332">
        <f>US_Others!AL158</f>
        <v>0</v>
      </c>
      <c r="R153" s="332"/>
      <c r="S153" s="334">
        <f t="shared" si="2"/>
        <v>294.64188733236034</v>
      </c>
      <c r="T153" s="334">
        <f>D153*1000/Spec!I$6</f>
        <v>6.4303089371105047E-3</v>
      </c>
      <c r="U153" s="334">
        <f>E153*1000/Spec!I$7</f>
        <v>6.5266880171616114E-4</v>
      </c>
      <c r="V153" s="334">
        <f>F153*1000/Spec!I$8</f>
        <v>0</v>
      </c>
      <c r="W153" s="334">
        <f>G153*1000/Spec!I$9</f>
        <v>0</v>
      </c>
      <c r="X153" s="334">
        <f>H153*1000/Spec!I$10</f>
        <v>0</v>
      </c>
      <c r="Y153" s="334">
        <f>I153*1000/Spec!I$11</f>
        <v>0</v>
      </c>
      <c r="Z153" s="334">
        <f>J153*1000/Spec!I$12</f>
        <v>0</v>
      </c>
      <c r="AA153" s="334">
        <f>K153*1000/Spec!I$15</f>
        <v>0</v>
      </c>
      <c r="AB153" s="334">
        <f>L153*1000/Spec!I$17</f>
        <v>0</v>
      </c>
      <c r="AC153" s="334">
        <f>M153*1000/Spec!I$18</f>
        <v>0</v>
      </c>
      <c r="AD153" s="335">
        <f>N153*1000/Spec!I$25</f>
        <v>0</v>
      </c>
      <c r="AE153" s="335">
        <f>O153*1000/Spec!I$26</f>
        <v>0</v>
      </c>
      <c r="AF153" s="334">
        <f>P153*1000/Spec!I$21</f>
        <v>0</v>
      </c>
      <c r="AG153" s="334">
        <f>Q153*1000/Spec!I$22</f>
        <v>0</v>
      </c>
      <c r="AI153" s="432">
        <f>S153/'2007output'!$D151</f>
        <v>9.0978468362718987E-2</v>
      </c>
      <c r="AJ153" s="432">
        <f>T153/'2007output'!$D151</f>
        <v>1.9855277995063428E-6</v>
      </c>
      <c r="AK153" s="432">
        <f>U153/'2007output'!$D151</f>
        <v>2.015287387203277E-7</v>
      </c>
      <c r="AL153" s="433">
        <f>V153/'2007output'!$D151</f>
        <v>0</v>
      </c>
      <c r="AM153" s="433">
        <f>W153/'2007output'!$D151</f>
        <v>0</v>
      </c>
      <c r="AN153" s="433">
        <f>X153/'2007output'!$D151</f>
        <v>0</v>
      </c>
      <c r="AO153" s="433">
        <f>Y153/'2007output'!$D151</f>
        <v>0</v>
      </c>
      <c r="AP153" s="433">
        <f>Z153/'2007output'!$D151</f>
        <v>0</v>
      </c>
      <c r="AQ153" s="433">
        <f>AA153/'2007output'!$D151</f>
        <v>0</v>
      </c>
      <c r="AR153" s="433">
        <f>AB153/'2007output'!$D151</f>
        <v>0</v>
      </c>
      <c r="AS153" s="433">
        <f>AC153/'2007output'!$D151</f>
        <v>0</v>
      </c>
      <c r="AT153" s="433">
        <f>AD153/'2007output'!$D151</f>
        <v>0</v>
      </c>
      <c r="AU153" s="433">
        <f>AE153/'2007output'!$D151</f>
        <v>0</v>
      </c>
      <c r="AV153" s="433">
        <f>AF153/'2007output'!$D151</f>
        <v>0</v>
      </c>
      <c r="AW153" s="433">
        <f>AG153/'2007output'!$D151</f>
        <v>0</v>
      </c>
      <c r="AY153" s="370">
        <f>IFERROR(IF(SUMPRODUCT(US_CO2!C156:AX156/SUM(US_CO2!C156:AX156),US_CO2!C$6:AX$6)&gt;3.5,4,IF(SUMPRODUCT(US_CO2!C156:AX156/SUM(US_CO2!C156:AX156),US_CO2!C$6:AX$6)&gt;2.5,3,2)),"")</f>
        <v>4</v>
      </c>
      <c r="AZ153" s="370">
        <f>IFERROR(IF(SUMPRODUCT(US_CH4!C156:AC156/SUM(US_CH4!C156:AC156),US_CH4!C$6:AC$6)&gt;3.5,4,IF(SUMPRODUCT(US_CH4!C156:AC156/SUM(US_CH4!C156:AC156),US_CH4!C$6:AC$6)&gt;2.5,3,2)),"")</f>
        <v>4</v>
      </c>
      <c r="BA153" s="223">
        <f>IFERROR(IF(SUMPRODUCT(US_N2O!C156:AA156/SUM(US_N2O!C156:AA156),US_N2O!C$6:AA$6)&gt;3.5,4,IF(SUMPRODUCT(US_N2O!C156:AA156/SUM(US_N2O!C156:AA156),US_N2O!C$6:AA$6)&gt;2.5,3,2)),"")</f>
        <v>4</v>
      </c>
      <c r="BB153" s="223" t="str">
        <f>IFERROR(IF(SUMPRODUCT(US_Others!U158:V158/SUM(US_Others!U158:V158),US_Others!U$8:V$8)&gt;3.5,4,IF(SUMPRODUCT(US_Others!U158:V158/SUM(US_Others!U158:V158),US_Others!U$8:V$8)&gt;2.5,3,2)),"")</f>
        <v/>
      </c>
      <c r="BC153" s="223" t="str">
        <f>IFERROR(IF((US_Others!C158*US_Others!C$8/SUM(US_Others!C158,US_Others!H158,US_Others!N158)+ US_Others!H158*US_Others!H$8/SUM(US_Others!C158,US_Others!H158,US_Others!N158)+US_Others!N158*US_Others!N$8/SUM(US_Others!C158,US_Others!H158,US_Others!N158))&gt;3.5,4,IF((US_Others!C158*US_Others!C$8/SUM(US_Others!C158,US_Others!H158,US_Others!N158)+ US_Others!H158*US_Others!H$8/SUM(US_Others!C158,US_Others!H158,US_Others!N158)+US_Others!N158*US_Others!N$8/SUM(US_Others!C158,US_Others!H158,US_Others!N158))&gt;2.5,3,2)),"")</f>
        <v/>
      </c>
      <c r="BD153" s="223" t="str">
        <f>IFERROR(IF((US_Others!D158*US_Others!D$8/SUM(US_Others!D158,US_Others!I158,US_Others!O158)+US_Others!I158*US_Others!I$8/SUM(US_Others!D158,US_Others!I158,US_Others!O158)+US_Others!O158*US_Others!O$8/SUM(US_Others!D158,US_Others!I158,US_Others!O158))&gt;3.5,4,IF((US_Others!D158*US_Others!D$8/SUM(US_Others!D158,US_Others!I158,US_Others!O158)+US_Others!I158*US_Others!I$8/SUM(US_Others!D158,US_Others!I158,US_Others!O158)+US_Others!O158*US_Others!O$8/SUM(US_Others!D158,US_Others!I158,US_Others!O158))&gt;2.5,3,2)),"")</f>
        <v/>
      </c>
      <c r="BE153" s="223" t="str">
        <f>IFERROR(IF((US_Others!E158*US_Others!E$8/SUM(US_Others!E158,US_Others!J158,US_Others!P158,US_Others!W158)+US_Others!J158*US_Others!J$8/SUM(US_Others!E158,US_Others!J158,US_Others!P158,US_Others!W158)+US_Others!P158*US_Others!P$8/SUM(US_Others!E158,US_Others!J158,US_Others!P158,US_Others!W158)+US_Others!W158*US_Others!W$8/SUM(US_Others!E158,US_Others!J158,US_Others!P158,US_Others!W158))&gt;3.5,4,IF((US_Others!E158*US_Others!E$8/SUM(US_Others!E158,US_Others!J158,US_Others!P158,US_Others!W158)+US_Others!J158*US_Others!J$8/SUM(US_Others!E158,US_Others!J158,US_Others!P158,US_Others!W158)+US_Others!P158*US_Others!P$8/SUM(US_Others!E158,US_Others!J158,US_Others!P158,US_Others!W158)+US_Others!W158*US_Others!W$8/SUM(US_Others!E158,US_Others!J158,US_Others!P158,US_Others!W158))&gt;2.5,3,2)),"")</f>
        <v/>
      </c>
      <c r="BF153" s="223" t="str">
        <f>IFERROR(IF((US_Others!F158*US_Others!F$8/SUM(US_Others!F158,US_Others!K158,US_Others!Q158)+US_Others!K158*US_Others!K$8/SUM(US_Others!F158,US_Others!K158,US_Others!Q158)+US_Others!Q158*US_Others!Q$8/SUM(US_Others!F158,US_Others!K158,US_Others!Q158))&gt;3.5,4,IF((US_Others!F158*US_Others!F$8/SUM(US_Others!F158,US_Others!K158,US_Others!Q158)+US_Others!K158*US_Others!K$8/SUM(US_Others!F158,US_Others!K158,US_Others!Q158)+US_Others!Q158*US_Others!Q$8/SUM(US_Others!F158,US_Others!K158,US_Others!Q158))&gt;2.5,3,2)),"")</f>
        <v/>
      </c>
      <c r="BG153" s="223" t="str">
        <f>IFERROR(IF((US_Others!G158*US_Others!G$8/SUM(US_Others!G158,US_Others!L158,US_Others!R158)+US_Others!L158*US_Others!L$8/SUM(US_Others!G158,US_Others!L158,US_Others!R158)+US_Others!R158*US_Others!R$8/SUM(US_Others!G158,US_Others!L158,US_Others!R158))&gt;3.5,4,IF((US_Others!G158*US_Others!G$8/SUM(US_Others!G158,US_Others!L158,US_Others!R158)+US_Others!L158*US_Others!L$8/SUM(US_Others!G158,US_Others!L158,US_Others!R158)+US_Others!R158*US_Others!R$8/SUM(US_Others!G158,US_Others!L158,US_Others!R158))&gt;2.5,3,2)),"")</f>
        <v/>
      </c>
      <c r="BH153" s="219" t="str">
        <f>IFERROR(IF((US_Others!Z158*US_Others!Z$8/SUM(US_Others!Z158,US_Others!AB158)+US_Others!AB158*US_Others!AB$8/SUM(US_Others!Z158,US_Others!AB158))&gt;3.5,4,IF((US_Others!Z158*US_Others!Z$8/SUM(US_Others!Z158,US_Others!AB158)+US_Others!AB158*US_Others!AB$8/SUM(US_Others!Z158,US_Others!AB158))&gt;2.5,3,2)),"")</f>
        <v/>
      </c>
      <c r="BI153" s="219" t="str">
        <f>IFERROR(IF((US_Others!AA158*US_Others!AA$8/SUM(US_Others!AA158,US_Others!AC158)+US_Others!AC158*US_Others!AC$8/SUM(US_Others!AA158,US_Others!AC158))&gt;3.5,4,IF((US_Others!AA158*US_Others!AA$8/SUM(US_Others!AA158,US_Others!AC158)+US_Others!AC158*US_Others!AC$8/SUM(US_Others!AA158,US_Others!AC158))&gt;2.5,3,2)),"")</f>
        <v/>
      </c>
      <c r="BJ153" s="219" t="str">
        <f>IFERROR(US_Others!AD158*US_Others!AD$8/US_Others!AD158,"")</f>
        <v/>
      </c>
      <c r="BK153" s="74" t="str">
        <f>IFERROR(US_Others!AE158*US_Others!AE$8/US_Others!AE158,"")</f>
        <v/>
      </c>
      <c r="BL153" s="219" t="str">
        <f>IFERROR(IF(SUMPRODUCT(US_Others!AG158:AI158/SUM(US_Others!AG158:AI158),US_Others!AG$8:AI$8)&gt;3.5,4,IF(SUMPRODUCT(US_Others!AG158:AI158/SUM(US_Others!AG158:AI158),US_Others!AG$8:AI$8)&gt;2.5,3,2)),"")</f>
        <v/>
      </c>
      <c r="BM153" s="219" t="str">
        <f>IFERROR(US_Others!AL158*US_Others!AL$8/US_Others!AL158,"")</f>
        <v/>
      </c>
    </row>
    <row r="154" spans="1:65">
      <c r="A154" s="200" t="s">
        <v>285</v>
      </c>
      <c r="B154" s="332">
        <v>335999</v>
      </c>
      <c r="C154" s="333">
        <f>SUM(US_CO2!C157:AX157)</f>
        <v>7.290586589472188E-2</v>
      </c>
      <c r="D154" s="333">
        <f>SUM(US_CH4!C157:AC157)</f>
        <v>4.0094176462557436E-5</v>
      </c>
      <c r="E154" s="333">
        <f>SUM(US_N2O!C157:AA157)</f>
        <v>4.9295334503553818E-5</v>
      </c>
      <c r="F154" s="332">
        <f>US_Others!V159+US_Others!U159</f>
        <v>0</v>
      </c>
      <c r="G154" s="332">
        <f>US_Others!C159+US_Others!H159+US_Others!N159</f>
        <v>0</v>
      </c>
      <c r="H154" s="332">
        <f>US_Others!D159+US_Others!I159+US_Others!O159</f>
        <v>0</v>
      </c>
      <c r="I154" s="332">
        <f>US_Others!E159+US_Others!J159+US_Others!P159+US_Others!W159</f>
        <v>0</v>
      </c>
      <c r="J154" s="332">
        <f>US_Others!F159+US_Others!K159+US_Others!Q159</f>
        <v>0</v>
      </c>
      <c r="K154" s="332">
        <f>US_Others!G159+US_Others!L159+US_Others!R159</f>
        <v>0</v>
      </c>
      <c r="L154" s="332">
        <f>US_Others!Z159+US_Others!AB159</f>
        <v>0</v>
      </c>
      <c r="M154" s="332">
        <f>US_Others!AA159+US_Others!AC159</f>
        <v>0</v>
      </c>
      <c r="N154" s="332">
        <f>US_Others!AD159</f>
        <v>0</v>
      </c>
      <c r="O154" s="332">
        <f>US_Others!AE159</f>
        <v>0</v>
      </c>
      <c r="P154" s="332">
        <f>SUM(US_Others!AG159:AI159)</f>
        <v>0</v>
      </c>
      <c r="Q154" s="332">
        <f>US_Others!AL159</f>
        <v>0</v>
      </c>
      <c r="R154" s="332"/>
      <c r="S154" s="334">
        <f t="shared" si="2"/>
        <v>72.905865894721885</v>
      </c>
      <c r="T154" s="334">
        <f>D154*1000/Spec!I$6</f>
        <v>1.6037670585022975E-3</v>
      </c>
      <c r="U154" s="334">
        <f>E154*1000/Spec!I$7</f>
        <v>1.6542058558239537E-4</v>
      </c>
      <c r="V154" s="334">
        <f>F154*1000/Spec!I$8</f>
        <v>0</v>
      </c>
      <c r="W154" s="334">
        <f>G154*1000/Spec!I$9</f>
        <v>0</v>
      </c>
      <c r="X154" s="334">
        <f>H154*1000/Spec!I$10</f>
        <v>0</v>
      </c>
      <c r="Y154" s="334">
        <f>I154*1000/Spec!I$11</f>
        <v>0</v>
      </c>
      <c r="Z154" s="334">
        <f>J154*1000/Spec!I$12</f>
        <v>0</v>
      </c>
      <c r="AA154" s="334">
        <f>K154*1000/Spec!I$15</f>
        <v>0</v>
      </c>
      <c r="AB154" s="334">
        <f>L154*1000/Spec!I$17</f>
        <v>0</v>
      </c>
      <c r="AC154" s="334">
        <f>M154*1000/Spec!I$18</f>
        <v>0</v>
      </c>
      <c r="AD154" s="335">
        <f>N154*1000/Spec!I$25</f>
        <v>0</v>
      </c>
      <c r="AE154" s="335">
        <f>O154*1000/Spec!I$26</f>
        <v>0</v>
      </c>
      <c r="AF154" s="334">
        <f>P154*1000/Spec!I$21</f>
        <v>0</v>
      </c>
      <c r="AG154" s="334">
        <f>Q154*1000/Spec!I$22</f>
        <v>0</v>
      </c>
      <c r="AI154" s="432">
        <f>S154/'2007output'!$D152</f>
        <v>7.5449726017970701E-3</v>
      </c>
      <c r="AJ154" s="432">
        <f>T154/'2007output'!$D152</f>
        <v>1.6597263289538046E-7</v>
      </c>
      <c r="AK154" s="432">
        <f>U154/'2007output'!$D152</f>
        <v>1.7119250566129796E-8</v>
      </c>
      <c r="AL154" s="433">
        <f>V154/'2007output'!$D152</f>
        <v>0</v>
      </c>
      <c r="AM154" s="433">
        <f>W154/'2007output'!$D152</f>
        <v>0</v>
      </c>
      <c r="AN154" s="433">
        <f>X154/'2007output'!$D152</f>
        <v>0</v>
      </c>
      <c r="AO154" s="433">
        <f>Y154/'2007output'!$D152</f>
        <v>0</v>
      </c>
      <c r="AP154" s="433">
        <f>Z154/'2007output'!$D152</f>
        <v>0</v>
      </c>
      <c r="AQ154" s="433">
        <f>AA154/'2007output'!$D152</f>
        <v>0</v>
      </c>
      <c r="AR154" s="433">
        <f>AB154/'2007output'!$D152</f>
        <v>0</v>
      </c>
      <c r="AS154" s="433">
        <f>AC154/'2007output'!$D152</f>
        <v>0</v>
      </c>
      <c r="AT154" s="433">
        <f>AD154/'2007output'!$D152</f>
        <v>0</v>
      </c>
      <c r="AU154" s="433">
        <f>AE154/'2007output'!$D152</f>
        <v>0</v>
      </c>
      <c r="AV154" s="433">
        <f>AF154/'2007output'!$D152</f>
        <v>0</v>
      </c>
      <c r="AW154" s="433">
        <f>AG154/'2007output'!$D152</f>
        <v>0</v>
      </c>
      <c r="AY154" s="370">
        <f>IFERROR(IF(SUMPRODUCT(US_CO2!C157:AX157/SUM(US_CO2!C157:AX157),US_CO2!C$6:AX$6)&gt;3.5,4,IF(SUMPRODUCT(US_CO2!C157:AX157/SUM(US_CO2!C157:AX157),US_CO2!C$6:AX$6)&gt;2.5,3,2)),"")</f>
        <v>4</v>
      </c>
      <c r="AZ154" s="370">
        <f>IFERROR(IF(SUMPRODUCT(US_CH4!C157:AC157/SUM(US_CH4!C157:AC157),US_CH4!C$6:AC$6)&gt;3.5,4,IF(SUMPRODUCT(US_CH4!C157:AC157/SUM(US_CH4!C157:AC157),US_CH4!C$6:AC$6)&gt;2.5,3,2)),"")</f>
        <v>4</v>
      </c>
      <c r="BA154" s="223">
        <f>IFERROR(IF(SUMPRODUCT(US_N2O!C157:AA157/SUM(US_N2O!C157:AA157),US_N2O!C$6:AA$6)&gt;3.5,4,IF(SUMPRODUCT(US_N2O!C157:AA157/SUM(US_N2O!C157:AA157),US_N2O!C$6:AA$6)&gt;2.5,3,2)),"")</f>
        <v>4</v>
      </c>
      <c r="BB154" s="223" t="str">
        <f>IFERROR(IF(SUMPRODUCT(US_Others!U159:V159/SUM(US_Others!U159:V159),US_Others!U$8:V$8)&gt;3.5,4,IF(SUMPRODUCT(US_Others!U159:V159/SUM(US_Others!U159:V159),US_Others!U$8:V$8)&gt;2.5,3,2)),"")</f>
        <v/>
      </c>
      <c r="BC154" s="223" t="str">
        <f>IFERROR(IF((US_Others!C159*US_Others!C$8/SUM(US_Others!C159,US_Others!H159,US_Others!N159)+ US_Others!H159*US_Others!H$8/SUM(US_Others!C159,US_Others!H159,US_Others!N159)+US_Others!N159*US_Others!N$8/SUM(US_Others!C159,US_Others!H159,US_Others!N159))&gt;3.5,4,IF((US_Others!C159*US_Others!C$8/SUM(US_Others!C159,US_Others!H159,US_Others!N159)+ US_Others!H159*US_Others!H$8/SUM(US_Others!C159,US_Others!H159,US_Others!N159)+US_Others!N159*US_Others!N$8/SUM(US_Others!C159,US_Others!H159,US_Others!N159))&gt;2.5,3,2)),"")</f>
        <v/>
      </c>
      <c r="BD154" s="223" t="str">
        <f>IFERROR(IF((US_Others!D159*US_Others!D$8/SUM(US_Others!D159,US_Others!I159,US_Others!O159)+US_Others!I159*US_Others!I$8/SUM(US_Others!D159,US_Others!I159,US_Others!O159)+US_Others!O159*US_Others!O$8/SUM(US_Others!D159,US_Others!I159,US_Others!O159))&gt;3.5,4,IF((US_Others!D159*US_Others!D$8/SUM(US_Others!D159,US_Others!I159,US_Others!O159)+US_Others!I159*US_Others!I$8/SUM(US_Others!D159,US_Others!I159,US_Others!O159)+US_Others!O159*US_Others!O$8/SUM(US_Others!D159,US_Others!I159,US_Others!O159))&gt;2.5,3,2)),"")</f>
        <v/>
      </c>
      <c r="BE154" s="223" t="str">
        <f>IFERROR(IF((US_Others!E159*US_Others!E$8/SUM(US_Others!E159,US_Others!J159,US_Others!P159,US_Others!W159)+US_Others!J159*US_Others!J$8/SUM(US_Others!E159,US_Others!J159,US_Others!P159,US_Others!W159)+US_Others!P159*US_Others!P$8/SUM(US_Others!E159,US_Others!J159,US_Others!P159,US_Others!W159)+US_Others!W159*US_Others!W$8/SUM(US_Others!E159,US_Others!J159,US_Others!P159,US_Others!W159))&gt;3.5,4,IF((US_Others!E159*US_Others!E$8/SUM(US_Others!E159,US_Others!J159,US_Others!P159,US_Others!W159)+US_Others!J159*US_Others!J$8/SUM(US_Others!E159,US_Others!J159,US_Others!P159,US_Others!W159)+US_Others!P159*US_Others!P$8/SUM(US_Others!E159,US_Others!J159,US_Others!P159,US_Others!W159)+US_Others!W159*US_Others!W$8/SUM(US_Others!E159,US_Others!J159,US_Others!P159,US_Others!W159))&gt;2.5,3,2)),"")</f>
        <v/>
      </c>
      <c r="BF154" s="223" t="str">
        <f>IFERROR(IF((US_Others!F159*US_Others!F$8/SUM(US_Others!F159,US_Others!K159,US_Others!Q159)+US_Others!K159*US_Others!K$8/SUM(US_Others!F159,US_Others!K159,US_Others!Q159)+US_Others!Q159*US_Others!Q$8/SUM(US_Others!F159,US_Others!K159,US_Others!Q159))&gt;3.5,4,IF((US_Others!F159*US_Others!F$8/SUM(US_Others!F159,US_Others!K159,US_Others!Q159)+US_Others!K159*US_Others!K$8/SUM(US_Others!F159,US_Others!K159,US_Others!Q159)+US_Others!Q159*US_Others!Q$8/SUM(US_Others!F159,US_Others!K159,US_Others!Q159))&gt;2.5,3,2)),"")</f>
        <v/>
      </c>
      <c r="BG154" s="223" t="str">
        <f>IFERROR(IF((US_Others!G159*US_Others!G$8/SUM(US_Others!G159,US_Others!L159,US_Others!R159)+US_Others!L159*US_Others!L$8/SUM(US_Others!G159,US_Others!L159,US_Others!R159)+US_Others!R159*US_Others!R$8/SUM(US_Others!G159,US_Others!L159,US_Others!R159))&gt;3.5,4,IF((US_Others!G159*US_Others!G$8/SUM(US_Others!G159,US_Others!L159,US_Others!R159)+US_Others!L159*US_Others!L$8/SUM(US_Others!G159,US_Others!L159,US_Others!R159)+US_Others!R159*US_Others!R$8/SUM(US_Others!G159,US_Others!L159,US_Others!R159))&gt;2.5,3,2)),"")</f>
        <v/>
      </c>
      <c r="BH154" s="219" t="str">
        <f>IFERROR(IF((US_Others!Z159*US_Others!Z$8/SUM(US_Others!Z159,US_Others!AB159)+US_Others!AB159*US_Others!AB$8/SUM(US_Others!Z159,US_Others!AB159))&gt;3.5,4,IF((US_Others!Z159*US_Others!Z$8/SUM(US_Others!Z159,US_Others!AB159)+US_Others!AB159*US_Others!AB$8/SUM(US_Others!Z159,US_Others!AB159))&gt;2.5,3,2)),"")</f>
        <v/>
      </c>
      <c r="BI154" s="219" t="str">
        <f>IFERROR(IF((US_Others!AA159*US_Others!AA$8/SUM(US_Others!AA159,US_Others!AC159)+US_Others!AC159*US_Others!AC$8/SUM(US_Others!AA159,US_Others!AC159))&gt;3.5,4,IF((US_Others!AA159*US_Others!AA$8/SUM(US_Others!AA159,US_Others!AC159)+US_Others!AC159*US_Others!AC$8/SUM(US_Others!AA159,US_Others!AC159))&gt;2.5,3,2)),"")</f>
        <v/>
      </c>
      <c r="BJ154" s="219" t="str">
        <f>IFERROR(US_Others!AD159*US_Others!AD$8/US_Others!AD159,"")</f>
        <v/>
      </c>
      <c r="BK154" s="74" t="str">
        <f>IFERROR(US_Others!AE159*US_Others!AE$8/US_Others!AE159,"")</f>
        <v/>
      </c>
      <c r="BL154" s="219" t="str">
        <f>IFERROR(IF(SUMPRODUCT(US_Others!AG159:AI159/SUM(US_Others!AG159:AI159),US_Others!AG$8:AI$8)&gt;3.5,4,IF(SUMPRODUCT(US_Others!AG159:AI159/SUM(US_Others!AG159:AI159),US_Others!AG$8:AI$8)&gt;2.5,3,2)),"")</f>
        <v/>
      </c>
      <c r="BM154" s="219" t="str">
        <f>IFERROR(US_Others!AL159*US_Others!AL$8/US_Others!AL159,"")</f>
        <v/>
      </c>
    </row>
    <row r="155" spans="1:65">
      <c r="A155" s="200" t="s">
        <v>286</v>
      </c>
      <c r="B155" s="332">
        <v>336111</v>
      </c>
      <c r="C155" s="333">
        <f>SUM(US_CO2!C158:AX158)</f>
        <v>1.2001865200306008</v>
      </c>
      <c r="D155" s="333">
        <f>SUM(US_CH4!C158:AC158)</f>
        <v>6.372048119351305E-4</v>
      </c>
      <c r="E155" s="333">
        <f>SUM(US_N2O!C158:AA158)</f>
        <v>7.2957722207219226E-4</v>
      </c>
      <c r="F155" s="332">
        <f>US_Others!V160+US_Others!U160</f>
        <v>0</v>
      </c>
      <c r="G155" s="332">
        <f>US_Others!C160+US_Others!H160+US_Others!N160</f>
        <v>3.3046131124766258E-3</v>
      </c>
      <c r="H155" s="332">
        <f>US_Others!D160+US_Others!I160+US_Others!O160</f>
        <v>5.4195655044616667E-2</v>
      </c>
      <c r="I155" s="332">
        <f>US_Others!E160+US_Others!J160+US_Others!P160+US_Others!W160</f>
        <v>0.25048967392572824</v>
      </c>
      <c r="J155" s="332">
        <f>US_Others!F160+US_Others!K160+US_Others!Q160</f>
        <v>4.3290431773443799E-2</v>
      </c>
      <c r="K155" s="332">
        <f>US_Others!G160+US_Others!L160+US_Others!R160</f>
        <v>4.2959970462196151E-3</v>
      </c>
      <c r="L155" s="332">
        <f>US_Others!Z160+US_Others!AB160</f>
        <v>0</v>
      </c>
      <c r="M155" s="332">
        <f>US_Others!AA160+US_Others!AC160</f>
        <v>0</v>
      </c>
      <c r="N155" s="332">
        <f>US_Others!AD160</f>
        <v>0</v>
      </c>
      <c r="O155" s="332">
        <f>US_Others!AE160</f>
        <v>0</v>
      </c>
      <c r="P155" s="332">
        <f>SUM(US_Others!AG160:AI160)</f>
        <v>0</v>
      </c>
      <c r="Q155" s="332">
        <f>US_Others!AL160</f>
        <v>0</v>
      </c>
      <c r="R155" s="332"/>
      <c r="S155" s="334">
        <f t="shared" si="2"/>
        <v>1200.1865200306008</v>
      </c>
      <c r="T155" s="334">
        <f>D155*1000/Spec!I$6</f>
        <v>2.5488192477405219E-2</v>
      </c>
      <c r="U155" s="334">
        <f>E155*1000/Spec!I$7</f>
        <v>2.4482457116516516E-3</v>
      </c>
      <c r="V155" s="334">
        <f>F155*1000/Spec!I$8</f>
        <v>0</v>
      </c>
      <c r="W155" s="334">
        <f>G155*1000/Spec!I$9</f>
        <v>4.8957231295950008E-3</v>
      </c>
      <c r="X155" s="334">
        <f>H155*1000/Spec!I$10</f>
        <v>1.5484472869890475E-2</v>
      </c>
      <c r="Y155" s="334">
        <f>I155*1000/Spec!I$11</f>
        <v>0.1751676041438659</v>
      </c>
      <c r="Z155" s="334">
        <f>J155*1000/Spec!I$12</f>
        <v>9.6846603520008498E-3</v>
      </c>
      <c r="AA155" s="334">
        <f>K155*1000/Spec!I$15</f>
        <v>4.3792018819771821E-4</v>
      </c>
      <c r="AB155" s="334">
        <f>L155*1000/Spec!I$17</f>
        <v>0</v>
      </c>
      <c r="AC155" s="334">
        <f>M155*1000/Spec!I$18</f>
        <v>0</v>
      </c>
      <c r="AD155" s="335">
        <f>N155*1000/Spec!I$25</f>
        <v>0</v>
      </c>
      <c r="AE155" s="335">
        <f>O155*1000/Spec!I$26</f>
        <v>0</v>
      </c>
      <c r="AF155" s="334">
        <f>P155*1000/Spec!I$21</f>
        <v>0</v>
      </c>
      <c r="AG155" s="334">
        <f>Q155*1000/Spec!I$22</f>
        <v>0</v>
      </c>
      <c r="AI155" s="432">
        <f>S155/'2007output'!$D153</f>
        <v>1.3118147587419212E-2</v>
      </c>
      <c r="AJ155" s="432">
        <f>T155/'2007output'!$D153</f>
        <v>2.7858825697077883E-7</v>
      </c>
      <c r="AK155" s="432">
        <f>U155/'2007output'!$D153</f>
        <v>2.6759547820028575E-8</v>
      </c>
      <c r="AL155" s="433">
        <f>V155/'2007output'!$D153</f>
        <v>0</v>
      </c>
      <c r="AM155" s="433">
        <f>W155/'2007output'!$D153</f>
        <v>5.351069812009855E-8</v>
      </c>
      <c r="AN155" s="433">
        <f>X155/'2007output'!$D153</f>
        <v>1.6924669376842599E-7</v>
      </c>
      <c r="AO155" s="433">
        <f>Y155/'2007output'!$D153</f>
        <v>1.9145978107096799E-6</v>
      </c>
      <c r="AP155" s="433">
        <f>Z155/'2007output'!$D153</f>
        <v>1.0585421658321509E-7</v>
      </c>
      <c r="AQ155" s="433">
        <f>AA155/'2007output'!$D153</f>
        <v>4.7865074006510203E-9</v>
      </c>
      <c r="AR155" s="433">
        <f>AB155/'2007output'!$D153</f>
        <v>0</v>
      </c>
      <c r="AS155" s="433">
        <f>AC155/'2007output'!$D153</f>
        <v>0</v>
      </c>
      <c r="AT155" s="433">
        <f>AD155/'2007output'!$D153</f>
        <v>0</v>
      </c>
      <c r="AU155" s="433">
        <f>AE155/'2007output'!$D153</f>
        <v>0</v>
      </c>
      <c r="AV155" s="433">
        <f>AF155/'2007output'!$D153</f>
        <v>0</v>
      </c>
      <c r="AW155" s="433">
        <f>AG155/'2007output'!$D153</f>
        <v>0</v>
      </c>
      <c r="AY155" s="370">
        <f>IFERROR(IF(SUMPRODUCT(US_CO2!C158:AX158/SUM(US_CO2!C158:AX158),US_CO2!C$6:AX$6)&gt;3.5,4,IF(SUMPRODUCT(US_CO2!C158:AX158/SUM(US_CO2!C158:AX158),US_CO2!C$6:AX$6)&gt;2.5,3,2)),"")</f>
        <v>4</v>
      </c>
      <c r="AZ155" s="370">
        <f>IFERROR(IF(SUMPRODUCT(US_CH4!C158:AC158/SUM(US_CH4!C158:AC158),US_CH4!C$6:AC$6)&gt;3.5,4,IF(SUMPRODUCT(US_CH4!C158:AC158/SUM(US_CH4!C158:AC158),US_CH4!C$6:AC$6)&gt;2.5,3,2)),"")</f>
        <v>4</v>
      </c>
      <c r="BA155" s="223">
        <f>IFERROR(IF(SUMPRODUCT(US_N2O!C158:AA158/SUM(US_N2O!C158:AA158),US_N2O!C$6:AA$6)&gt;3.5,4,IF(SUMPRODUCT(US_N2O!C158:AA158/SUM(US_N2O!C158:AA158),US_N2O!C$6:AA$6)&gt;2.5,3,2)),"")</f>
        <v>4</v>
      </c>
      <c r="BB155" s="223" t="str">
        <f>IFERROR(IF(SUMPRODUCT(US_Others!U160:V160/SUM(US_Others!U160:V160),US_Others!U$8:V$8)&gt;3.5,4,IF(SUMPRODUCT(US_Others!U160:V160/SUM(US_Others!U160:V160),US_Others!U$8:V$8)&gt;2.5,3,2)),"")</f>
        <v/>
      </c>
      <c r="BC155" s="223">
        <f>IFERROR(IF((US_Others!C160*US_Others!C$8/SUM(US_Others!C160,US_Others!H160,US_Others!N160)+ US_Others!H160*US_Others!H$8/SUM(US_Others!C160,US_Others!H160,US_Others!N160)+US_Others!N160*US_Others!N$8/SUM(US_Others!C160,US_Others!H160,US_Others!N160))&gt;3.5,4,IF((US_Others!C160*US_Others!C$8/SUM(US_Others!C160,US_Others!H160,US_Others!N160)+ US_Others!H160*US_Others!H$8/SUM(US_Others!C160,US_Others!H160,US_Others!N160)+US_Others!N160*US_Others!N$8/SUM(US_Others!C160,US_Others!H160,US_Others!N160))&gt;2.5,3,2)),"")</f>
        <v>4</v>
      </c>
      <c r="BD155" s="223">
        <f>IFERROR(IF((US_Others!D160*US_Others!D$8/SUM(US_Others!D160,US_Others!I160,US_Others!O160)+US_Others!I160*US_Others!I$8/SUM(US_Others!D160,US_Others!I160,US_Others!O160)+US_Others!O160*US_Others!O$8/SUM(US_Others!D160,US_Others!I160,US_Others!O160))&gt;3.5,4,IF((US_Others!D160*US_Others!D$8/SUM(US_Others!D160,US_Others!I160,US_Others!O160)+US_Others!I160*US_Others!I$8/SUM(US_Others!D160,US_Others!I160,US_Others!O160)+US_Others!O160*US_Others!O$8/SUM(US_Others!D160,US_Others!I160,US_Others!O160))&gt;2.5,3,2)),"")</f>
        <v>4</v>
      </c>
      <c r="BE155" s="223">
        <f>IFERROR(IF((US_Others!E160*US_Others!E$8/SUM(US_Others!E160,US_Others!J160,US_Others!P160,US_Others!W160)+US_Others!J160*US_Others!J$8/SUM(US_Others!E160,US_Others!J160,US_Others!P160,US_Others!W160)+US_Others!P160*US_Others!P$8/SUM(US_Others!E160,US_Others!J160,US_Others!P160,US_Others!W160)+US_Others!W160*US_Others!W$8/SUM(US_Others!E160,US_Others!J160,US_Others!P160,US_Others!W160))&gt;3.5,4,IF((US_Others!E160*US_Others!E$8/SUM(US_Others!E160,US_Others!J160,US_Others!P160,US_Others!W160)+US_Others!J160*US_Others!J$8/SUM(US_Others!E160,US_Others!J160,US_Others!P160,US_Others!W160)+US_Others!P160*US_Others!P$8/SUM(US_Others!E160,US_Others!J160,US_Others!P160,US_Others!W160)+US_Others!W160*US_Others!W$8/SUM(US_Others!E160,US_Others!J160,US_Others!P160,US_Others!W160))&gt;2.5,3,2)),"")</f>
        <v>4</v>
      </c>
      <c r="BF155" s="223">
        <f>IFERROR(IF((US_Others!F160*US_Others!F$8/SUM(US_Others!F160,US_Others!K160,US_Others!Q160)+US_Others!K160*US_Others!K$8/SUM(US_Others!F160,US_Others!K160,US_Others!Q160)+US_Others!Q160*US_Others!Q$8/SUM(US_Others!F160,US_Others!K160,US_Others!Q160))&gt;3.5,4,IF((US_Others!F160*US_Others!F$8/SUM(US_Others!F160,US_Others!K160,US_Others!Q160)+US_Others!K160*US_Others!K$8/SUM(US_Others!F160,US_Others!K160,US_Others!Q160)+US_Others!Q160*US_Others!Q$8/SUM(US_Others!F160,US_Others!K160,US_Others!Q160))&gt;2.5,3,2)),"")</f>
        <v>4</v>
      </c>
      <c r="BG155" s="223">
        <f>IFERROR(IF((US_Others!G160*US_Others!G$8/SUM(US_Others!G160,US_Others!L160,US_Others!R160)+US_Others!L160*US_Others!L$8/SUM(US_Others!G160,US_Others!L160,US_Others!R160)+US_Others!R160*US_Others!R$8/SUM(US_Others!G160,US_Others!L160,US_Others!R160))&gt;3.5,4,IF((US_Others!G160*US_Others!G$8/SUM(US_Others!G160,US_Others!L160,US_Others!R160)+US_Others!L160*US_Others!L$8/SUM(US_Others!G160,US_Others!L160,US_Others!R160)+US_Others!R160*US_Others!R$8/SUM(US_Others!G160,US_Others!L160,US_Others!R160))&gt;2.5,3,2)),"")</f>
        <v>4</v>
      </c>
      <c r="BH155" s="219" t="str">
        <f>IFERROR(IF((US_Others!Z160*US_Others!Z$8/SUM(US_Others!Z160,US_Others!AB160)+US_Others!AB160*US_Others!AB$8/SUM(US_Others!Z160,US_Others!AB160))&gt;3.5,4,IF((US_Others!Z160*US_Others!Z$8/SUM(US_Others!Z160,US_Others!AB160)+US_Others!AB160*US_Others!AB$8/SUM(US_Others!Z160,US_Others!AB160))&gt;2.5,3,2)),"")</f>
        <v/>
      </c>
      <c r="BI155" s="219" t="str">
        <f>IFERROR(IF((US_Others!AA160*US_Others!AA$8/SUM(US_Others!AA160,US_Others!AC160)+US_Others!AC160*US_Others!AC$8/SUM(US_Others!AA160,US_Others!AC160))&gt;3.5,4,IF((US_Others!AA160*US_Others!AA$8/SUM(US_Others!AA160,US_Others!AC160)+US_Others!AC160*US_Others!AC$8/SUM(US_Others!AA160,US_Others!AC160))&gt;2.5,3,2)),"")</f>
        <v/>
      </c>
      <c r="BJ155" s="219" t="str">
        <f>IFERROR(US_Others!AD160*US_Others!AD$8/US_Others!AD160,"")</f>
        <v/>
      </c>
      <c r="BK155" s="74" t="str">
        <f>IFERROR(US_Others!AE160*US_Others!AE$8/US_Others!AE160,"")</f>
        <v/>
      </c>
      <c r="BL155" s="219" t="str">
        <f>IFERROR(IF(SUMPRODUCT(US_Others!AG160:AI160/SUM(US_Others!AG160:AI160),US_Others!AG$8:AI$8)&gt;3.5,4,IF(SUMPRODUCT(US_Others!AG160:AI160/SUM(US_Others!AG160:AI160),US_Others!AG$8:AI$8)&gt;2.5,3,2)),"")</f>
        <v/>
      </c>
      <c r="BM155" s="219" t="str">
        <f>IFERROR(US_Others!AL160*US_Others!AL$8/US_Others!AL160,"")</f>
        <v/>
      </c>
    </row>
    <row r="156" spans="1:65">
      <c r="A156" s="200" t="s">
        <v>287</v>
      </c>
      <c r="B156" s="332">
        <v>336112</v>
      </c>
      <c r="C156" s="333">
        <f>SUM(US_CO2!C159:AX159)</f>
        <v>1.3916794051107173</v>
      </c>
      <c r="D156" s="333">
        <f>SUM(US_CH4!C159:AC159)</f>
        <v>7.5022750176802102E-4</v>
      </c>
      <c r="E156" s="333">
        <f>SUM(US_N2O!C159:AA159)</f>
        <v>8.8878611697361365E-4</v>
      </c>
      <c r="F156" s="332">
        <f>US_Others!V161+US_Others!U161</f>
        <v>0</v>
      </c>
      <c r="G156" s="332">
        <f>US_Others!C161+US_Others!H161+US_Others!N161</f>
        <v>5.3987636126043128E-3</v>
      </c>
      <c r="H156" s="332">
        <f>US_Others!D161+US_Others!I161+US_Others!O161</f>
        <v>8.8539723246710722E-2</v>
      </c>
      <c r="I156" s="332">
        <f>US_Others!E161+US_Others!J161+US_Others!P161+US_Others!W161</f>
        <v>0.40922628183540688</v>
      </c>
      <c r="J156" s="332">
        <f>US_Others!F161+US_Others!K161+US_Others!Q161</f>
        <v>7.0723803325116491E-2</v>
      </c>
      <c r="K156" s="332">
        <f>US_Others!G161+US_Others!L161+US_Others!R161</f>
        <v>7.0183926963856072E-3</v>
      </c>
      <c r="L156" s="332">
        <f>US_Others!Z161+US_Others!AB161</f>
        <v>0</v>
      </c>
      <c r="M156" s="332">
        <f>US_Others!AA161+US_Others!AC161</f>
        <v>0</v>
      </c>
      <c r="N156" s="332">
        <f>US_Others!AD161</f>
        <v>0</v>
      </c>
      <c r="O156" s="332">
        <f>US_Others!AE161</f>
        <v>0</v>
      </c>
      <c r="P156" s="332">
        <f>SUM(US_Others!AG161:AI161)</f>
        <v>0</v>
      </c>
      <c r="Q156" s="332">
        <f>US_Others!AL161</f>
        <v>0</v>
      </c>
      <c r="R156" s="332"/>
      <c r="S156" s="334">
        <f t="shared" si="2"/>
        <v>1391.6794051107172</v>
      </c>
      <c r="T156" s="334">
        <f>D156*1000/Spec!I$6</f>
        <v>3.0009100070720839E-2</v>
      </c>
      <c r="U156" s="334">
        <f>E156*1000/Spec!I$7</f>
        <v>2.9825037482336027E-3</v>
      </c>
      <c r="V156" s="334">
        <f>F156*1000/Spec!I$8</f>
        <v>0</v>
      </c>
      <c r="W156" s="334">
        <f>G156*1000/Spec!I$9</f>
        <v>7.9981683149693526E-3</v>
      </c>
      <c r="X156" s="334">
        <f>H156*1000/Spec!I$10</f>
        <v>2.5297063784774493E-2</v>
      </c>
      <c r="Y156" s="334">
        <f>I156*1000/Spec!I$11</f>
        <v>0.28617222505972512</v>
      </c>
      <c r="Z156" s="334">
        <f>J156*1000/Spec!I$12</f>
        <v>1.5821879938504809E-2</v>
      </c>
      <c r="AA156" s="334">
        <f>K156*1000/Spec!I$15</f>
        <v>7.154324868894605E-4</v>
      </c>
      <c r="AB156" s="334">
        <f>L156*1000/Spec!I$17</f>
        <v>0</v>
      </c>
      <c r="AC156" s="334">
        <f>M156*1000/Spec!I$18</f>
        <v>0</v>
      </c>
      <c r="AD156" s="335">
        <f>N156*1000/Spec!I$25</f>
        <v>0</v>
      </c>
      <c r="AE156" s="335">
        <f>O156*1000/Spec!I$26</f>
        <v>0</v>
      </c>
      <c r="AF156" s="334">
        <f>P156*1000/Spec!I$21</f>
        <v>0</v>
      </c>
      <c r="AG156" s="334">
        <f>Q156*1000/Spec!I$22</f>
        <v>0</v>
      </c>
      <c r="AI156" s="432">
        <f>S156/'2007output'!$D154</f>
        <v>7.7188569154784583E-3</v>
      </c>
      <c r="AJ156" s="432">
        <f>T156/'2007output'!$D154</f>
        <v>1.6644347021125924E-7</v>
      </c>
      <c r="AK156" s="432">
        <f>U156/'2007output'!$D154</f>
        <v>1.654225793523319E-8</v>
      </c>
      <c r="AL156" s="433">
        <f>V156/'2007output'!$D154</f>
        <v>0</v>
      </c>
      <c r="AM156" s="433">
        <f>W156/'2007output'!$D154</f>
        <v>4.4361306621657102E-8</v>
      </c>
      <c r="AN156" s="433">
        <f>X156/'2007output'!$D154</f>
        <v>1.4030847551478403E-7</v>
      </c>
      <c r="AO156" s="433">
        <f>Y156/'2007output'!$D154</f>
        <v>1.587235142165794E-6</v>
      </c>
      <c r="AP156" s="433">
        <f>Z156/'2007output'!$D154</f>
        <v>8.7755000850559934E-8</v>
      </c>
      <c r="AQ156" s="433">
        <f>AA156/'2007output'!$D154</f>
        <v>3.9680985280840072E-9</v>
      </c>
      <c r="AR156" s="433">
        <f>AB156/'2007output'!$D154</f>
        <v>0</v>
      </c>
      <c r="AS156" s="433">
        <f>AC156/'2007output'!$D154</f>
        <v>0</v>
      </c>
      <c r="AT156" s="433">
        <f>AD156/'2007output'!$D154</f>
        <v>0</v>
      </c>
      <c r="AU156" s="433">
        <f>AE156/'2007output'!$D154</f>
        <v>0</v>
      </c>
      <c r="AV156" s="433">
        <f>AF156/'2007output'!$D154</f>
        <v>0</v>
      </c>
      <c r="AW156" s="433">
        <f>AG156/'2007output'!$D154</f>
        <v>0</v>
      </c>
      <c r="AY156" s="370">
        <f>IFERROR(IF(SUMPRODUCT(US_CO2!C159:AX159/SUM(US_CO2!C159:AX159),US_CO2!C$6:AX$6)&gt;3.5,4,IF(SUMPRODUCT(US_CO2!C159:AX159/SUM(US_CO2!C159:AX159),US_CO2!C$6:AX$6)&gt;2.5,3,2)),"")</f>
        <v>4</v>
      </c>
      <c r="AZ156" s="370">
        <f>IFERROR(IF(SUMPRODUCT(US_CH4!C159:AC159/SUM(US_CH4!C159:AC159),US_CH4!C$6:AC$6)&gt;3.5,4,IF(SUMPRODUCT(US_CH4!C159:AC159/SUM(US_CH4!C159:AC159),US_CH4!C$6:AC$6)&gt;2.5,3,2)),"")</f>
        <v>4</v>
      </c>
      <c r="BA156" s="223">
        <f>IFERROR(IF(SUMPRODUCT(US_N2O!C159:AA159/SUM(US_N2O!C159:AA159),US_N2O!C$6:AA$6)&gt;3.5,4,IF(SUMPRODUCT(US_N2O!C159:AA159/SUM(US_N2O!C159:AA159),US_N2O!C$6:AA$6)&gt;2.5,3,2)),"")</f>
        <v>4</v>
      </c>
      <c r="BB156" s="223" t="str">
        <f>IFERROR(IF(SUMPRODUCT(US_Others!U161:V161/SUM(US_Others!U161:V161),US_Others!U$8:V$8)&gt;3.5,4,IF(SUMPRODUCT(US_Others!U161:V161/SUM(US_Others!U161:V161),US_Others!U$8:V$8)&gt;2.5,3,2)),"")</f>
        <v/>
      </c>
      <c r="BC156" s="223">
        <f>IFERROR(IF((US_Others!C161*US_Others!C$8/SUM(US_Others!C161,US_Others!H161,US_Others!N161)+ US_Others!H161*US_Others!H$8/SUM(US_Others!C161,US_Others!H161,US_Others!N161)+US_Others!N161*US_Others!N$8/SUM(US_Others!C161,US_Others!H161,US_Others!N161))&gt;3.5,4,IF((US_Others!C161*US_Others!C$8/SUM(US_Others!C161,US_Others!H161,US_Others!N161)+ US_Others!H161*US_Others!H$8/SUM(US_Others!C161,US_Others!H161,US_Others!N161)+US_Others!N161*US_Others!N$8/SUM(US_Others!C161,US_Others!H161,US_Others!N161))&gt;2.5,3,2)),"")</f>
        <v>4</v>
      </c>
      <c r="BD156" s="223">
        <f>IFERROR(IF((US_Others!D161*US_Others!D$8/SUM(US_Others!D161,US_Others!I161,US_Others!O161)+US_Others!I161*US_Others!I$8/SUM(US_Others!D161,US_Others!I161,US_Others!O161)+US_Others!O161*US_Others!O$8/SUM(US_Others!D161,US_Others!I161,US_Others!O161))&gt;3.5,4,IF((US_Others!D161*US_Others!D$8/SUM(US_Others!D161,US_Others!I161,US_Others!O161)+US_Others!I161*US_Others!I$8/SUM(US_Others!D161,US_Others!I161,US_Others!O161)+US_Others!O161*US_Others!O$8/SUM(US_Others!D161,US_Others!I161,US_Others!O161))&gt;2.5,3,2)),"")</f>
        <v>4</v>
      </c>
      <c r="BE156" s="223">
        <f>IFERROR(IF((US_Others!E161*US_Others!E$8/SUM(US_Others!E161,US_Others!J161,US_Others!P161,US_Others!W161)+US_Others!J161*US_Others!J$8/SUM(US_Others!E161,US_Others!J161,US_Others!P161,US_Others!W161)+US_Others!P161*US_Others!P$8/SUM(US_Others!E161,US_Others!J161,US_Others!P161,US_Others!W161)+US_Others!W161*US_Others!W$8/SUM(US_Others!E161,US_Others!J161,US_Others!P161,US_Others!W161))&gt;3.5,4,IF((US_Others!E161*US_Others!E$8/SUM(US_Others!E161,US_Others!J161,US_Others!P161,US_Others!W161)+US_Others!J161*US_Others!J$8/SUM(US_Others!E161,US_Others!J161,US_Others!P161,US_Others!W161)+US_Others!P161*US_Others!P$8/SUM(US_Others!E161,US_Others!J161,US_Others!P161,US_Others!W161)+US_Others!W161*US_Others!W$8/SUM(US_Others!E161,US_Others!J161,US_Others!P161,US_Others!W161))&gt;2.5,3,2)),"")</f>
        <v>4</v>
      </c>
      <c r="BF156" s="223">
        <f>IFERROR(IF((US_Others!F161*US_Others!F$8/SUM(US_Others!F161,US_Others!K161,US_Others!Q161)+US_Others!K161*US_Others!K$8/SUM(US_Others!F161,US_Others!K161,US_Others!Q161)+US_Others!Q161*US_Others!Q$8/SUM(US_Others!F161,US_Others!K161,US_Others!Q161))&gt;3.5,4,IF((US_Others!F161*US_Others!F$8/SUM(US_Others!F161,US_Others!K161,US_Others!Q161)+US_Others!K161*US_Others!K$8/SUM(US_Others!F161,US_Others!K161,US_Others!Q161)+US_Others!Q161*US_Others!Q$8/SUM(US_Others!F161,US_Others!K161,US_Others!Q161))&gt;2.5,3,2)),"")</f>
        <v>4</v>
      </c>
      <c r="BG156" s="223">
        <f>IFERROR(IF((US_Others!G161*US_Others!G$8/SUM(US_Others!G161,US_Others!L161,US_Others!R161)+US_Others!L161*US_Others!L$8/SUM(US_Others!G161,US_Others!L161,US_Others!R161)+US_Others!R161*US_Others!R$8/SUM(US_Others!G161,US_Others!L161,US_Others!R161))&gt;3.5,4,IF((US_Others!G161*US_Others!G$8/SUM(US_Others!G161,US_Others!L161,US_Others!R161)+US_Others!L161*US_Others!L$8/SUM(US_Others!G161,US_Others!L161,US_Others!R161)+US_Others!R161*US_Others!R$8/SUM(US_Others!G161,US_Others!L161,US_Others!R161))&gt;2.5,3,2)),"")</f>
        <v>4</v>
      </c>
      <c r="BH156" s="219" t="str">
        <f>IFERROR(IF((US_Others!Z161*US_Others!Z$8/SUM(US_Others!Z161,US_Others!AB161)+US_Others!AB161*US_Others!AB$8/SUM(US_Others!Z161,US_Others!AB161))&gt;3.5,4,IF((US_Others!Z161*US_Others!Z$8/SUM(US_Others!Z161,US_Others!AB161)+US_Others!AB161*US_Others!AB$8/SUM(US_Others!Z161,US_Others!AB161))&gt;2.5,3,2)),"")</f>
        <v/>
      </c>
      <c r="BI156" s="219" t="str">
        <f>IFERROR(IF((US_Others!AA161*US_Others!AA$8/SUM(US_Others!AA161,US_Others!AC161)+US_Others!AC161*US_Others!AC$8/SUM(US_Others!AA161,US_Others!AC161))&gt;3.5,4,IF((US_Others!AA161*US_Others!AA$8/SUM(US_Others!AA161,US_Others!AC161)+US_Others!AC161*US_Others!AC$8/SUM(US_Others!AA161,US_Others!AC161))&gt;2.5,3,2)),"")</f>
        <v/>
      </c>
      <c r="BJ156" s="219" t="str">
        <f>IFERROR(US_Others!AD161*US_Others!AD$8/US_Others!AD161,"")</f>
        <v/>
      </c>
      <c r="BK156" s="74" t="str">
        <f>IFERROR(US_Others!AE161*US_Others!AE$8/US_Others!AE161,"")</f>
        <v/>
      </c>
      <c r="BL156" s="219" t="str">
        <f>IFERROR(IF(SUMPRODUCT(US_Others!AG161:AI161/SUM(US_Others!AG161:AI161),US_Others!AG$8:AI$8)&gt;3.5,4,IF(SUMPRODUCT(US_Others!AG161:AI161/SUM(US_Others!AG161:AI161),US_Others!AG$8:AI$8)&gt;2.5,3,2)),"")</f>
        <v/>
      </c>
      <c r="BM156" s="219" t="str">
        <f>IFERROR(US_Others!AL161*US_Others!AL$8/US_Others!AL161,"")</f>
        <v/>
      </c>
    </row>
    <row r="157" spans="1:65">
      <c r="A157" s="200" t="s">
        <v>288</v>
      </c>
      <c r="B157" s="332">
        <v>336120</v>
      </c>
      <c r="C157" s="333">
        <f>SUM(US_CO2!C160:AX160)</f>
        <v>0.33783872008322929</v>
      </c>
      <c r="D157" s="333">
        <f>SUM(US_CH4!C160:AC160)</f>
        <v>1.7935788044401798E-4</v>
      </c>
      <c r="E157" s="333">
        <f>SUM(US_N2O!C160:AA160)</f>
        <v>2.053376207950666E-4</v>
      </c>
      <c r="F157" s="332">
        <f>US_Others!V162+US_Others!U162</f>
        <v>0</v>
      </c>
      <c r="G157" s="332">
        <f>US_Others!C162+US_Others!H162+US_Others!N162</f>
        <v>1.80089268727229E-3</v>
      </c>
      <c r="H157" s="332">
        <f>US_Others!D162+US_Others!I162+US_Others!O162</f>
        <v>2.953464007126556E-2</v>
      </c>
      <c r="I157" s="332">
        <f>US_Others!E162+US_Others!J162+US_Others!P162+US_Others!W162</f>
        <v>0.13650766569523959</v>
      </c>
      <c r="J157" s="332">
        <f>US_Others!F162+US_Others!K162+US_Others!Q162</f>
        <v>2.3591694203266997E-2</v>
      </c>
      <c r="K157" s="332">
        <f>US_Others!G162+US_Others!L162+US_Others!R162</f>
        <v>2.3411604934539774E-3</v>
      </c>
      <c r="L157" s="332">
        <f>US_Others!Z162+US_Others!AB162</f>
        <v>0</v>
      </c>
      <c r="M157" s="332">
        <f>US_Others!AA162+US_Others!AC162</f>
        <v>0</v>
      </c>
      <c r="N157" s="332">
        <f>US_Others!AD162</f>
        <v>0</v>
      </c>
      <c r="O157" s="332">
        <f>US_Others!AE162</f>
        <v>0</v>
      </c>
      <c r="P157" s="332">
        <f>SUM(US_Others!AG162:AI162)</f>
        <v>0</v>
      </c>
      <c r="Q157" s="332">
        <f>US_Others!AL162</f>
        <v>0</v>
      </c>
      <c r="R157" s="332"/>
      <c r="S157" s="334">
        <f t="shared" si="2"/>
        <v>337.8387200832293</v>
      </c>
      <c r="T157" s="334">
        <f>D157*1000/Spec!I$6</f>
        <v>7.1743152177607197E-3</v>
      </c>
      <c r="U157" s="334">
        <f>E157*1000/Spec!I$7</f>
        <v>6.8905241877539121E-4</v>
      </c>
      <c r="V157" s="334">
        <f>F157*1000/Spec!I$8</f>
        <v>0</v>
      </c>
      <c r="W157" s="334">
        <f>G157*1000/Spec!I$9</f>
        <v>2.6679891663293183E-3</v>
      </c>
      <c r="X157" s="334">
        <f>H157*1000/Spec!I$10</f>
        <v>8.4384685917901596E-3</v>
      </c>
      <c r="Y157" s="334">
        <f>I157*1000/Spec!I$11</f>
        <v>9.5459906080587117E-2</v>
      </c>
      <c r="Z157" s="334">
        <f>J157*1000/Spec!I$12</f>
        <v>5.2777839380910505E-3</v>
      </c>
      <c r="AA157" s="334">
        <f>K157*1000/Spec!I$15</f>
        <v>2.3865040707991616E-4</v>
      </c>
      <c r="AB157" s="334">
        <f>L157*1000/Spec!I$17</f>
        <v>0</v>
      </c>
      <c r="AC157" s="334">
        <f>M157*1000/Spec!I$18</f>
        <v>0</v>
      </c>
      <c r="AD157" s="335">
        <f>N157*1000/Spec!I$25</f>
        <v>0</v>
      </c>
      <c r="AE157" s="335">
        <f>O157*1000/Spec!I$26</f>
        <v>0</v>
      </c>
      <c r="AF157" s="334">
        <f>P157*1000/Spec!I$21</f>
        <v>0</v>
      </c>
      <c r="AG157" s="334">
        <f>Q157*1000/Spec!I$22</f>
        <v>0</v>
      </c>
      <c r="AI157" s="432">
        <f>S157/'2007output'!$D155</f>
        <v>1.4321327358521091E-2</v>
      </c>
      <c r="AJ157" s="432">
        <f>T157/'2007output'!$D155</f>
        <v>3.0412652753792861E-7</v>
      </c>
      <c r="AK157" s="432">
        <f>U157/'2007output'!$D155</f>
        <v>2.9209633679739388E-8</v>
      </c>
      <c r="AL157" s="433">
        <f>V157/'2007output'!$D155</f>
        <v>0</v>
      </c>
      <c r="AM157" s="433">
        <f>W157/'2007output'!$D155</f>
        <v>1.1309877751897951E-7</v>
      </c>
      <c r="AN157" s="433">
        <f>X157/'2007output'!$D155</f>
        <v>3.5771527632431522E-7</v>
      </c>
      <c r="AO157" s="433">
        <f>Y157/'2007output'!$D155</f>
        <v>4.0466426236074036E-6</v>
      </c>
      <c r="AP157" s="433">
        <f>Z157/'2007output'!$D155</f>
        <v>2.2373063539408865E-7</v>
      </c>
      <c r="AQ157" s="433">
        <f>AA157/'2007output'!$D155</f>
        <v>1.0116633768899545E-8</v>
      </c>
      <c r="AR157" s="433">
        <f>AB157/'2007output'!$D155</f>
        <v>0</v>
      </c>
      <c r="AS157" s="433">
        <f>AC157/'2007output'!$D155</f>
        <v>0</v>
      </c>
      <c r="AT157" s="433">
        <f>AD157/'2007output'!$D155</f>
        <v>0</v>
      </c>
      <c r="AU157" s="433">
        <f>AE157/'2007output'!$D155</f>
        <v>0</v>
      </c>
      <c r="AV157" s="433">
        <f>AF157/'2007output'!$D155</f>
        <v>0</v>
      </c>
      <c r="AW157" s="433">
        <f>AG157/'2007output'!$D155</f>
        <v>0</v>
      </c>
      <c r="AY157" s="370">
        <f>IFERROR(IF(SUMPRODUCT(US_CO2!C160:AX160/SUM(US_CO2!C160:AX160),US_CO2!C$6:AX$6)&gt;3.5,4,IF(SUMPRODUCT(US_CO2!C160:AX160/SUM(US_CO2!C160:AX160),US_CO2!C$6:AX$6)&gt;2.5,3,2)),"")</f>
        <v>4</v>
      </c>
      <c r="AZ157" s="370">
        <f>IFERROR(IF(SUMPRODUCT(US_CH4!C160:AC160/SUM(US_CH4!C160:AC160),US_CH4!C$6:AC$6)&gt;3.5,4,IF(SUMPRODUCT(US_CH4!C160:AC160/SUM(US_CH4!C160:AC160),US_CH4!C$6:AC$6)&gt;2.5,3,2)),"")</f>
        <v>4</v>
      </c>
      <c r="BA157" s="223">
        <f>IFERROR(IF(SUMPRODUCT(US_N2O!C160:AA160/SUM(US_N2O!C160:AA160),US_N2O!C$6:AA$6)&gt;3.5,4,IF(SUMPRODUCT(US_N2O!C160:AA160/SUM(US_N2O!C160:AA160),US_N2O!C$6:AA$6)&gt;2.5,3,2)),"")</f>
        <v>4</v>
      </c>
      <c r="BB157" s="223" t="str">
        <f>IFERROR(IF(SUMPRODUCT(US_Others!U162:V162/SUM(US_Others!U162:V162),US_Others!U$8:V$8)&gt;3.5,4,IF(SUMPRODUCT(US_Others!U162:V162/SUM(US_Others!U162:V162),US_Others!U$8:V$8)&gt;2.5,3,2)),"")</f>
        <v/>
      </c>
      <c r="BC157" s="223">
        <f>IFERROR(IF((US_Others!C162*US_Others!C$8/SUM(US_Others!C162,US_Others!H162,US_Others!N162)+ US_Others!H162*US_Others!H$8/SUM(US_Others!C162,US_Others!H162,US_Others!N162)+US_Others!N162*US_Others!N$8/SUM(US_Others!C162,US_Others!H162,US_Others!N162))&gt;3.5,4,IF((US_Others!C162*US_Others!C$8/SUM(US_Others!C162,US_Others!H162,US_Others!N162)+ US_Others!H162*US_Others!H$8/SUM(US_Others!C162,US_Others!H162,US_Others!N162)+US_Others!N162*US_Others!N$8/SUM(US_Others!C162,US_Others!H162,US_Others!N162))&gt;2.5,3,2)),"")</f>
        <v>4</v>
      </c>
      <c r="BD157" s="223">
        <f>IFERROR(IF((US_Others!D162*US_Others!D$8/SUM(US_Others!D162,US_Others!I162,US_Others!O162)+US_Others!I162*US_Others!I$8/SUM(US_Others!D162,US_Others!I162,US_Others!O162)+US_Others!O162*US_Others!O$8/SUM(US_Others!D162,US_Others!I162,US_Others!O162))&gt;3.5,4,IF((US_Others!D162*US_Others!D$8/SUM(US_Others!D162,US_Others!I162,US_Others!O162)+US_Others!I162*US_Others!I$8/SUM(US_Others!D162,US_Others!I162,US_Others!O162)+US_Others!O162*US_Others!O$8/SUM(US_Others!D162,US_Others!I162,US_Others!O162))&gt;2.5,3,2)),"")</f>
        <v>4</v>
      </c>
      <c r="BE157" s="223">
        <f>IFERROR(IF((US_Others!E162*US_Others!E$8/SUM(US_Others!E162,US_Others!J162,US_Others!P162,US_Others!W162)+US_Others!J162*US_Others!J$8/SUM(US_Others!E162,US_Others!J162,US_Others!P162,US_Others!W162)+US_Others!P162*US_Others!P$8/SUM(US_Others!E162,US_Others!J162,US_Others!P162,US_Others!W162)+US_Others!W162*US_Others!W$8/SUM(US_Others!E162,US_Others!J162,US_Others!P162,US_Others!W162))&gt;3.5,4,IF((US_Others!E162*US_Others!E$8/SUM(US_Others!E162,US_Others!J162,US_Others!P162,US_Others!W162)+US_Others!J162*US_Others!J$8/SUM(US_Others!E162,US_Others!J162,US_Others!P162,US_Others!W162)+US_Others!P162*US_Others!P$8/SUM(US_Others!E162,US_Others!J162,US_Others!P162,US_Others!W162)+US_Others!W162*US_Others!W$8/SUM(US_Others!E162,US_Others!J162,US_Others!P162,US_Others!W162))&gt;2.5,3,2)),"")</f>
        <v>4</v>
      </c>
      <c r="BF157" s="223">
        <f>IFERROR(IF((US_Others!F162*US_Others!F$8/SUM(US_Others!F162,US_Others!K162,US_Others!Q162)+US_Others!K162*US_Others!K$8/SUM(US_Others!F162,US_Others!K162,US_Others!Q162)+US_Others!Q162*US_Others!Q$8/SUM(US_Others!F162,US_Others!K162,US_Others!Q162))&gt;3.5,4,IF((US_Others!F162*US_Others!F$8/SUM(US_Others!F162,US_Others!K162,US_Others!Q162)+US_Others!K162*US_Others!K$8/SUM(US_Others!F162,US_Others!K162,US_Others!Q162)+US_Others!Q162*US_Others!Q$8/SUM(US_Others!F162,US_Others!K162,US_Others!Q162))&gt;2.5,3,2)),"")</f>
        <v>4</v>
      </c>
      <c r="BG157" s="223">
        <f>IFERROR(IF((US_Others!G162*US_Others!G$8/SUM(US_Others!G162,US_Others!L162,US_Others!R162)+US_Others!L162*US_Others!L$8/SUM(US_Others!G162,US_Others!L162,US_Others!R162)+US_Others!R162*US_Others!R$8/SUM(US_Others!G162,US_Others!L162,US_Others!R162))&gt;3.5,4,IF((US_Others!G162*US_Others!G$8/SUM(US_Others!G162,US_Others!L162,US_Others!R162)+US_Others!L162*US_Others!L$8/SUM(US_Others!G162,US_Others!L162,US_Others!R162)+US_Others!R162*US_Others!R$8/SUM(US_Others!G162,US_Others!L162,US_Others!R162))&gt;2.5,3,2)),"")</f>
        <v>4</v>
      </c>
      <c r="BH157" s="219" t="str">
        <f>IFERROR(IF((US_Others!Z162*US_Others!Z$8/SUM(US_Others!Z162,US_Others!AB162)+US_Others!AB162*US_Others!AB$8/SUM(US_Others!Z162,US_Others!AB162))&gt;3.5,4,IF((US_Others!Z162*US_Others!Z$8/SUM(US_Others!Z162,US_Others!AB162)+US_Others!AB162*US_Others!AB$8/SUM(US_Others!Z162,US_Others!AB162))&gt;2.5,3,2)),"")</f>
        <v/>
      </c>
      <c r="BI157" s="219" t="str">
        <f>IFERROR(IF((US_Others!AA162*US_Others!AA$8/SUM(US_Others!AA162,US_Others!AC162)+US_Others!AC162*US_Others!AC$8/SUM(US_Others!AA162,US_Others!AC162))&gt;3.5,4,IF((US_Others!AA162*US_Others!AA$8/SUM(US_Others!AA162,US_Others!AC162)+US_Others!AC162*US_Others!AC$8/SUM(US_Others!AA162,US_Others!AC162))&gt;2.5,3,2)),"")</f>
        <v/>
      </c>
      <c r="BJ157" s="219" t="str">
        <f>IFERROR(US_Others!AD162*US_Others!AD$8/US_Others!AD162,"")</f>
        <v/>
      </c>
      <c r="BK157" s="74" t="str">
        <f>IFERROR(US_Others!AE162*US_Others!AE$8/US_Others!AE162,"")</f>
        <v/>
      </c>
      <c r="BL157" s="219" t="str">
        <f>IFERROR(IF(SUMPRODUCT(US_Others!AG162:AI162/SUM(US_Others!AG162:AI162),US_Others!AG$8:AI$8)&gt;3.5,4,IF(SUMPRODUCT(US_Others!AG162:AI162/SUM(US_Others!AG162:AI162),US_Others!AG$8:AI$8)&gt;2.5,3,2)),"")</f>
        <v/>
      </c>
      <c r="BM157" s="219" t="str">
        <f>IFERROR(US_Others!AL162*US_Others!AL$8/US_Others!AL162,"")</f>
        <v/>
      </c>
    </row>
    <row r="158" spans="1:65">
      <c r="A158" s="200" t="s">
        <v>289</v>
      </c>
      <c r="B158" s="332">
        <v>336211</v>
      </c>
      <c r="C158" s="333">
        <f>SUM(US_CO2!C161:AX161)</f>
        <v>0.30030108451842602</v>
      </c>
      <c r="D158" s="333">
        <f>SUM(US_CH4!C161:AC161)</f>
        <v>1.5942922706134932E-4</v>
      </c>
      <c r="E158" s="333">
        <f>SUM(US_N2O!C161:AA161)</f>
        <v>1.8252232959561476E-4</v>
      </c>
      <c r="F158" s="332">
        <f>US_Others!V163+US_Others!U163</f>
        <v>0</v>
      </c>
      <c r="G158" s="332">
        <f>US_Others!C163+US_Others!H163+US_Others!N163</f>
        <v>2.7058528855988811E-5</v>
      </c>
      <c r="H158" s="332">
        <f>US_Others!D163+US_Others!I163+US_Others!O163</f>
        <v>4.4375987323821655E-4</v>
      </c>
      <c r="I158" s="332">
        <f>US_Others!E163+US_Others!J163+US_Others!P163+US_Others!W163</f>
        <v>2.0510364872839519E-3</v>
      </c>
      <c r="J158" s="332">
        <f>US_Others!F163+US_Others!K163+US_Others!Q163</f>
        <v>3.5446672801345345E-4</v>
      </c>
      <c r="K158" s="332">
        <f>US_Others!G163+US_Others!L163+US_Others!R163</f>
        <v>3.517608751278546E-5</v>
      </c>
      <c r="L158" s="332">
        <f>US_Others!Z163+US_Others!AB163</f>
        <v>0</v>
      </c>
      <c r="M158" s="332">
        <f>US_Others!AA163+US_Others!AC163</f>
        <v>0</v>
      </c>
      <c r="N158" s="332">
        <f>US_Others!AD163</f>
        <v>0</v>
      </c>
      <c r="O158" s="332">
        <f>US_Others!AE163</f>
        <v>0</v>
      </c>
      <c r="P158" s="332">
        <f>SUM(US_Others!AG163:AI163)</f>
        <v>0</v>
      </c>
      <c r="Q158" s="332">
        <f>US_Others!AL163</f>
        <v>0</v>
      </c>
      <c r="R158" s="332"/>
      <c r="S158" s="334">
        <f t="shared" si="2"/>
        <v>300.30108451842602</v>
      </c>
      <c r="T158" s="334">
        <f>D158*1000/Spec!I$6</f>
        <v>6.3771690824539727E-3</v>
      </c>
      <c r="U158" s="334">
        <f>E158*1000/Spec!I$7</f>
        <v>6.1249103891145896E-4</v>
      </c>
      <c r="V158" s="334">
        <f>F158*1000/Spec!I$8</f>
        <v>0</v>
      </c>
      <c r="W158" s="334">
        <f>G158*1000/Spec!I$9</f>
        <v>4.0086709416279724E-5</v>
      </c>
      <c r="X158" s="334">
        <f>H158*1000/Spec!I$10</f>
        <v>1.2678853521091901E-4</v>
      </c>
      <c r="Y158" s="334">
        <f>I158*1000/Spec!I$11</f>
        <v>1.4342912498489172E-3</v>
      </c>
      <c r="Z158" s="334">
        <f>J158*1000/Spec!I$12</f>
        <v>7.9299044298311737E-5</v>
      </c>
      <c r="AA158" s="334">
        <f>K158*1000/Spec!I$15</f>
        <v>3.5857377688874068E-6</v>
      </c>
      <c r="AB158" s="334">
        <f>L158*1000/Spec!I$17</f>
        <v>0</v>
      </c>
      <c r="AC158" s="334">
        <f>M158*1000/Spec!I$18</f>
        <v>0</v>
      </c>
      <c r="AD158" s="335">
        <f>N158*1000/Spec!I$25</f>
        <v>0</v>
      </c>
      <c r="AE158" s="335">
        <f>O158*1000/Spec!I$26</f>
        <v>0</v>
      </c>
      <c r="AF158" s="334">
        <f>P158*1000/Spec!I$21</f>
        <v>0</v>
      </c>
      <c r="AG158" s="334">
        <f>Q158*1000/Spec!I$22</f>
        <v>0</v>
      </c>
      <c r="AI158" s="432">
        <f>S158/'2007output'!$D156</f>
        <v>2.210674398584668E-2</v>
      </c>
      <c r="AJ158" s="432">
        <f>T158/'2007output'!$D156</f>
        <v>4.6945699342493226E-7</v>
      </c>
      <c r="AK158" s="432">
        <f>U158/'2007output'!$D156</f>
        <v>4.5088690280804083E-8</v>
      </c>
      <c r="AL158" s="433">
        <f>V158/'2007output'!$D156</f>
        <v>0</v>
      </c>
      <c r="AM158" s="433">
        <f>W158/'2007output'!$D156</f>
        <v>2.9509937458995432E-9</v>
      </c>
      <c r="AN158" s="433">
        <f>X158/'2007output'!$D156</f>
        <v>9.3335716477451265E-9</v>
      </c>
      <c r="AO158" s="433">
        <f>Y158/'2007output'!$D156</f>
        <v>1.0558573077548957E-7</v>
      </c>
      <c r="AP158" s="433">
        <f>Z158/'2007output'!$D156</f>
        <v>5.8376201785495999E-9</v>
      </c>
      <c r="AQ158" s="433">
        <f>AA158/'2007output'!$D156</f>
        <v>2.6396503690385826E-10</v>
      </c>
      <c r="AR158" s="433">
        <f>AB158/'2007output'!$D156</f>
        <v>0</v>
      </c>
      <c r="AS158" s="433">
        <f>AC158/'2007output'!$D156</f>
        <v>0</v>
      </c>
      <c r="AT158" s="433">
        <f>AD158/'2007output'!$D156</f>
        <v>0</v>
      </c>
      <c r="AU158" s="433">
        <f>AE158/'2007output'!$D156</f>
        <v>0</v>
      </c>
      <c r="AV158" s="433">
        <f>AF158/'2007output'!$D156</f>
        <v>0</v>
      </c>
      <c r="AW158" s="433">
        <f>AG158/'2007output'!$D156</f>
        <v>0</v>
      </c>
      <c r="AY158" s="370">
        <f>IFERROR(IF(SUMPRODUCT(US_CO2!C161:AX161/SUM(US_CO2!C161:AX161),US_CO2!C$6:AX$6)&gt;3.5,4,IF(SUMPRODUCT(US_CO2!C161:AX161/SUM(US_CO2!C161:AX161),US_CO2!C$6:AX$6)&gt;2.5,3,2)),"")</f>
        <v>4</v>
      </c>
      <c r="AZ158" s="370">
        <f>IFERROR(IF(SUMPRODUCT(US_CH4!C161:AC161/SUM(US_CH4!C161:AC161),US_CH4!C$6:AC$6)&gt;3.5,4,IF(SUMPRODUCT(US_CH4!C161:AC161/SUM(US_CH4!C161:AC161),US_CH4!C$6:AC$6)&gt;2.5,3,2)),"")</f>
        <v>4</v>
      </c>
      <c r="BA158" s="223">
        <f>IFERROR(IF(SUMPRODUCT(US_N2O!C161:AA161/SUM(US_N2O!C161:AA161),US_N2O!C$6:AA$6)&gt;3.5,4,IF(SUMPRODUCT(US_N2O!C161:AA161/SUM(US_N2O!C161:AA161),US_N2O!C$6:AA$6)&gt;2.5,3,2)),"")</f>
        <v>4</v>
      </c>
      <c r="BB158" s="223" t="str">
        <f>IFERROR(IF(SUMPRODUCT(US_Others!U163:V163/SUM(US_Others!U163:V163),US_Others!U$8:V$8)&gt;3.5,4,IF(SUMPRODUCT(US_Others!U163:V163/SUM(US_Others!U163:V163),US_Others!U$8:V$8)&gt;2.5,3,2)),"")</f>
        <v/>
      </c>
      <c r="BC158" s="223">
        <f>IFERROR(IF((US_Others!C163*US_Others!C$8/SUM(US_Others!C163,US_Others!H163,US_Others!N163)+ US_Others!H163*US_Others!H$8/SUM(US_Others!C163,US_Others!H163,US_Others!N163)+US_Others!N163*US_Others!N$8/SUM(US_Others!C163,US_Others!H163,US_Others!N163))&gt;3.5,4,IF((US_Others!C163*US_Others!C$8/SUM(US_Others!C163,US_Others!H163,US_Others!N163)+ US_Others!H163*US_Others!H$8/SUM(US_Others!C163,US_Others!H163,US_Others!N163)+US_Others!N163*US_Others!N$8/SUM(US_Others!C163,US_Others!H163,US_Others!N163))&gt;2.5,3,2)),"")</f>
        <v>4</v>
      </c>
      <c r="BD158" s="223">
        <f>IFERROR(IF((US_Others!D163*US_Others!D$8/SUM(US_Others!D163,US_Others!I163,US_Others!O163)+US_Others!I163*US_Others!I$8/SUM(US_Others!D163,US_Others!I163,US_Others!O163)+US_Others!O163*US_Others!O$8/SUM(US_Others!D163,US_Others!I163,US_Others!O163))&gt;3.5,4,IF((US_Others!D163*US_Others!D$8/SUM(US_Others!D163,US_Others!I163,US_Others!O163)+US_Others!I163*US_Others!I$8/SUM(US_Others!D163,US_Others!I163,US_Others!O163)+US_Others!O163*US_Others!O$8/SUM(US_Others!D163,US_Others!I163,US_Others!O163))&gt;2.5,3,2)),"")</f>
        <v>4</v>
      </c>
      <c r="BE158" s="223">
        <f>IFERROR(IF((US_Others!E163*US_Others!E$8/SUM(US_Others!E163,US_Others!J163,US_Others!P163,US_Others!W163)+US_Others!J163*US_Others!J$8/SUM(US_Others!E163,US_Others!J163,US_Others!P163,US_Others!W163)+US_Others!P163*US_Others!P$8/SUM(US_Others!E163,US_Others!J163,US_Others!P163,US_Others!W163)+US_Others!W163*US_Others!W$8/SUM(US_Others!E163,US_Others!J163,US_Others!P163,US_Others!W163))&gt;3.5,4,IF((US_Others!E163*US_Others!E$8/SUM(US_Others!E163,US_Others!J163,US_Others!P163,US_Others!W163)+US_Others!J163*US_Others!J$8/SUM(US_Others!E163,US_Others!J163,US_Others!P163,US_Others!W163)+US_Others!P163*US_Others!P$8/SUM(US_Others!E163,US_Others!J163,US_Others!P163,US_Others!W163)+US_Others!W163*US_Others!W$8/SUM(US_Others!E163,US_Others!J163,US_Others!P163,US_Others!W163))&gt;2.5,3,2)),"")</f>
        <v>4</v>
      </c>
      <c r="BF158" s="223">
        <f>IFERROR(IF((US_Others!F163*US_Others!F$8/SUM(US_Others!F163,US_Others!K163,US_Others!Q163)+US_Others!K163*US_Others!K$8/SUM(US_Others!F163,US_Others!K163,US_Others!Q163)+US_Others!Q163*US_Others!Q$8/SUM(US_Others!F163,US_Others!K163,US_Others!Q163))&gt;3.5,4,IF((US_Others!F163*US_Others!F$8/SUM(US_Others!F163,US_Others!K163,US_Others!Q163)+US_Others!K163*US_Others!K$8/SUM(US_Others!F163,US_Others!K163,US_Others!Q163)+US_Others!Q163*US_Others!Q$8/SUM(US_Others!F163,US_Others!K163,US_Others!Q163))&gt;2.5,3,2)),"")</f>
        <v>4</v>
      </c>
      <c r="BG158" s="223">
        <f>IFERROR(IF((US_Others!G163*US_Others!G$8/SUM(US_Others!G163,US_Others!L163,US_Others!R163)+US_Others!L163*US_Others!L$8/SUM(US_Others!G163,US_Others!L163,US_Others!R163)+US_Others!R163*US_Others!R$8/SUM(US_Others!G163,US_Others!L163,US_Others!R163))&gt;3.5,4,IF((US_Others!G163*US_Others!G$8/SUM(US_Others!G163,US_Others!L163,US_Others!R163)+US_Others!L163*US_Others!L$8/SUM(US_Others!G163,US_Others!L163,US_Others!R163)+US_Others!R163*US_Others!R$8/SUM(US_Others!G163,US_Others!L163,US_Others!R163))&gt;2.5,3,2)),"")</f>
        <v>4</v>
      </c>
      <c r="BH158" s="219" t="str">
        <f>IFERROR(IF((US_Others!Z163*US_Others!Z$8/SUM(US_Others!Z163,US_Others!AB163)+US_Others!AB163*US_Others!AB$8/SUM(US_Others!Z163,US_Others!AB163))&gt;3.5,4,IF((US_Others!Z163*US_Others!Z$8/SUM(US_Others!Z163,US_Others!AB163)+US_Others!AB163*US_Others!AB$8/SUM(US_Others!Z163,US_Others!AB163))&gt;2.5,3,2)),"")</f>
        <v/>
      </c>
      <c r="BI158" s="219" t="str">
        <f>IFERROR(IF((US_Others!AA163*US_Others!AA$8/SUM(US_Others!AA163,US_Others!AC163)+US_Others!AC163*US_Others!AC$8/SUM(US_Others!AA163,US_Others!AC163))&gt;3.5,4,IF((US_Others!AA163*US_Others!AA$8/SUM(US_Others!AA163,US_Others!AC163)+US_Others!AC163*US_Others!AC$8/SUM(US_Others!AA163,US_Others!AC163))&gt;2.5,3,2)),"")</f>
        <v/>
      </c>
      <c r="BJ158" s="219" t="str">
        <f>IFERROR(US_Others!AD163*US_Others!AD$8/US_Others!AD163,"")</f>
        <v/>
      </c>
      <c r="BK158" s="74" t="str">
        <f>IFERROR(US_Others!AE163*US_Others!AE$8/US_Others!AE163,"")</f>
        <v/>
      </c>
      <c r="BL158" s="219" t="str">
        <f>IFERROR(IF(SUMPRODUCT(US_Others!AG163:AI163/SUM(US_Others!AG163:AI163),US_Others!AG$8:AI$8)&gt;3.5,4,IF(SUMPRODUCT(US_Others!AG163:AI163/SUM(US_Others!AG163:AI163),US_Others!AG$8:AI$8)&gt;2.5,3,2)),"")</f>
        <v/>
      </c>
      <c r="BM158" s="219" t="str">
        <f>IFERROR(US_Others!AL163*US_Others!AL$8/US_Others!AL163,"")</f>
        <v/>
      </c>
    </row>
    <row r="159" spans="1:65">
      <c r="A159" s="200" t="s">
        <v>290</v>
      </c>
      <c r="B159" s="332">
        <v>336212</v>
      </c>
      <c r="C159" s="333">
        <f>SUM(US_CO2!C162:AX162)</f>
        <v>0.15909662716438189</v>
      </c>
      <c r="D159" s="333">
        <f>SUM(US_CH4!C162:AC162)</f>
        <v>8.4215670573544615E-5</v>
      </c>
      <c r="E159" s="333">
        <f>SUM(US_N2O!C162:AA162)</f>
        <v>9.5762221840677334E-5</v>
      </c>
      <c r="F159" s="332">
        <f>US_Others!V164+US_Others!U164</f>
        <v>0</v>
      </c>
      <c r="G159" s="332">
        <f>US_Others!C164+US_Others!H164+US_Others!N164</f>
        <v>8.0667684641135115E-4</v>
      </c>
      <c r="H159" s="332">
        <f>US_Others!D164+US_Others!I164+US_Others!O164</f>
        <v>1.3229500281146158E-2</v>
      </c>
      <c r="I159" s="332">
        <f>US_Others!E164+US_Others!J164+US_Others!P164+US_Others!W164</f>
        <v>6.1146104957980424E-2</v>
      </c>
      <c r="J159" s="332">
        <f>US_Others!F164+US_Others!K164+US_Others!Q164</f>
        <v>1.05674666879887E-2</v>
      </c>
      <c r="K159" s="332">
        <f>US_Others!G164+US_Others!L164+US_Others!R164</f>
        <v>1.0486799003347569E-3</v>
      </c>
      <c r="L159" s="332">
        <f>US_Others!Z164+US_Others!AB164</f>
        <v>0</v>
      </c>
      <c r="M159" s="332">
        <f>US_Others!AA164+US_Others!AC164</f>
        <v>0</v>
      </c>
      <c r="N159" s="332">
        <f>US_Others!AD164</f>
        <v>0</v>
      </c>
      <c r="O159" s="332">
        <f>US_Others!AE164</f>
        <v>0</v>
      </c>
      <c r="P159" s="332">
        <f>SUM(US_Others!AG164:AI164)</f>
        <v>0</v>
      </c>
      <c r="Q159" s="332">
        <f>US_Others!AL164</f>
        <v>0</v>
      </c>
      <c r="R159" s="332"/>
      <c r="S159" s="334">
        <f t="shared" si="2"/>
        <v>159.09662716438189</v>
      </c>
      <c r="T159" s="334">
        <f>D159*1000/Spec!I$6</f>
        <v>3.368626822941785E-3</v>
      </c>
      <c r="U159" s="334">
        <f>E159*1000/Spec!I$7</f>
        <v>3.2134973772039374E-4</v>
      </c>
      <c r="V159" s="334">
        <f>F159*1000/Spec!I$8</f>
        <v>0</v>
      </c>
      <c r="W159" s="334">
        <f>G159*1000/Spec!I$9</f>
        <v>1.195076809498298E-3</v>
      </c>
      <c r="X159" s="334">
        <f>H159*1000/Spec!I$10</f>
        <v>3.7798572231846168E-3</v>
      </c>
      <c r="Y159" s="334">
        <f>I159*1000/Spec!I$11</f>
        <v>4.275951395662967E-2</v>
      </c>
      <c r="Z159" s="334">
        <f>J159*1000/Spec!I$12</f>
        <v>2.3640865073800226E-3</v>
      </c>
      <c r="AA159" s="334">
        <f>K159*1000/Spec!I$15</f>
        <v>1.0689907240925147E-4</v>
      </c>
      <c r="AB159" s="334">
        <f>L159*1000/Spec!I$17</f>
        <v>0</v>
      </c>
      <c r="AC159" s="334">
        <f>M159*1000/Spec!I$18</f>
        <v>0</v>
      </c>
      <c r="AD159" s="335">
        <f>N159*1000/Spec!I$25</f>
        <v>0</v>
      </c>
      <c r="AE159" s="335">
        <f>O159*1000/Spec!I$26</f>
        <v>0</v>
      </c>
      <c r="AF159" s="334">
        <f>P159*1000/Spec!I$21</f>
        <v>0</v>
      </c>
      <c r="AG159" s="334">
        <f>Q159*1000/Spec!I$22</f>
        <v>0</v>
      </c>
      <c r="AI159" s="432">
        <f>S159/'2007output'!$D157</f>
        <v>1.8330898760760311E-2</v>
      </c>
      <c r="AJ159" s="432">
        <f>T159/'2007output'!$D157</f>
        <v>3.8812863826664407E-7</v>
      </c>
      <c r="AK159" s="432">
        <f>U159/'2007output'!$D157</f>
        <v>3.7025483279812703E-8</v>
      </c>
      <c r="AL159" s="433">
        <f>V159/'2007output'!$D157</f>
        <v>0</v>
      </c>
      <c r="AM159" s="433">
        <f>W159/'2007output'!$D157</f>
        <v>1.3769513783350764E-7</v>
      </c>
      <c r="AN159" s="433">
        <f>X159/'2007output'!$D157</f>
        <v>4.3551005023340843E-7</v>
      </c>
      <c r="AO159" s="433">
        <f>Y159/'2007output'!$D157</f>
        <v>4.9266935155604326E-6</v>
      </c>
      <c r="AP159" s="433">
        <f>Z159/'2007output'!$D157</f>
        <v>2.7238685823104952E-7</v>
      </c>
      <c r="AQ159" s="433">
        <f>AA159/'2007output'!$D157</f>
        <v>1.2316766916299998E-8</v>
      </c>
      <c r="AR159" s="433">
        <f>AB159/'2007output'!$D157</f>
        <v>0</v>
      </c>
      <c r="AS159" s="433">
        <f>AC159/'2007output'!$D157</f>
        <v>0</v>
      </c>
      <c r="AT159" s="433">
        <f>AD159/'2007output'!$D157</f>
        <v>0</v>
      </c>
      <c r="AU159" s="433">
        <f>AE159/'2007output'!$D157</f>
        <v>0</v>
      </c>
      <c r="AV159" s="433">
        <f>AF159/'2007output'!$D157</f>
        <v>0</v>
      </c>
      <c r="AW159" s="433">
        <f>AG159/'2007output'!$D157</f>
        <v>0</v>
      </c>
      <c r="AY159" s="370">
        <f>IFERROR(IF(SUMPRODUCT(US_CO2!C162:AX162/SUM(US_CO2!C162:AX162),US_CO2!C$6:AX$6)&gt;3.5,4,IF(SUMPRODUCT(US_CO2!C162:AX162/SUM(US_CO2!C162:AX162),US_CO2!C$6:AX$6)&gt;2.5,3,2)),"")</f>
        <v>4</v>
      </c>
      <c r="AZ159" s="370">
        <f>IFERROR(IF(SUMPRODUCT(US_CH4!C162:AC162/SUM(US_CH4!C162:AC162),US_CH4!C$6:AC$6)&gt;3.5,4,IF(SUMPRODUCT(US_CH4!C162:AC162/SUM(US_CH4!C162:AC162),US_CH4!C$6:AC$6)&gt;2.5,3,2)),"")</f>
        <v>4</v>
      </c>
      <c r="BA159" s="223">
        <f>IFERROR(IF(SUMPRODUCT(US_N2O!C162:AA162/SUM(US_N2O!C162:AA162),US_N2O!C$6:AA$6)&gt;3.5,4,IF(SUMPRODUCT(US_N2O!C162:AA162/SUM(US_N2O!C162:AA162),US_N2O!C$6:AA$6)&gt;2.5,3,2)),"")</f>
        <v>4</v>
      </c>
      <c r="BB159" s="223" t="str">
        <f>IFERROR(IF(SUMPRODUCT(US_Others!U164:V164/SUM(US_Others!U164:V164),US_Others!U$8:V$8)&gt;3.5,4,IF(SUMPRODUCT(US_Others!U164:V164/SUM(US_Others!U164:V164),US_Others!U$8:V$8)&gt;2.5,3,2)),"")</f>
        <v/>
      </c>
      <c r="BC159" s="223">
        <f>IFERROR(IF((US_Others!C164*US_Others!C$8/SUM(US_Others!C164,US_Others!H164,US_Others!N164)+ US_Others!H164*US_Others!H$8/SUM(US_Others!C164,US_Others!H164,US_Others!N164)+US_Others!N164*US_Others!N$8/SUM(US_Others!C164,US_Others!H164,US_Others!N164))&gt;3.5,4,IF((US_Others!C164*US_Others!C$8/SUM(US_Others!C164,US_Others!H164,US_Others!N164)+ US_Others!H164*US_Others!H$8/SUM(US_Others!C164,US_Others!H164,US_Others!N164)+US_Others!N164*US_Others!N$8/SUM(US_Others!C164,US_Others!H164,US_Others!N164))&gt;2.5,3,2)),"")</f>
        <v>4</v>
      </c>
      <c r="BD159" s="223">
        <f>IFERROR(IF((US_Others!D164*US_Others!D$8/SUM(US_Others!D164,US_Others!I164,US_Others!O164)+US_Others!I164*US_Others!I$8/SUM(US_Others!D164,US_Others!I164,US_Others!O164)+US_Others!O164*US_Others!O$8/SUM(US_Others!D164,US_Others!I164,US_Others!O164))&gt;3.5,4,IF((US_Others!D164*US_Others!D$8/SUM(US_Others!D164,US_Others!I164,US_Others!O164)+US_Others!I164*US_Others!I$8/SUM(US_Others!D164,US_Others!I164,US_Others!O164)+US_Others!O164*US_Others!O$8/SUM(US_Others!D164,US_Others!I164,US_Others!O164))&gt;2.5,3,2)),"")</f>
        <v>4</v>
      </c>
      <c r="BE159" s="223">
        <f>IFERROR(IF((US_Others!E164*US_Others!E$8/SUM(US_Others!E164,US_Others!J164,US_Others!P164,US_Others!W164)+US_Others!J164*US_Others!J$8/SUM(US_Others!E164,US_Others!J164,US_Others!P164,US_Others!W164)+US_Others!P164*US_Others!P$8/SUM(US_Others!E164,US_Others!J164,US_Others!P164,US_Others!W164)+US_Others!W164*US_Others!W$8/SUM(US_Others!E164,US_Others!J164,US_Others!P164,US_Others!W164))&gt;3.5,4,IF((US_Others!E164*US_Others!E$8/SUM(US_Others!E164,US_Others!J164,US_Others!P164,US_Others!W164)+US_Others!J164*US_Others!J$8/SUM(US_Others!E164,US_Others!J164,US_Others!P164,US_Others!W164)+US_Others!P164*US_Others!P$8/SUM(US_Others!E164,US_Others!J164,US_Others!P164,US_Others!W164)+US_Others!W164*US_Others!W$8/SUM(US_Others!E164,US_Others!J164,US_Others!P164,US_Others!W164))&gt;2.5,3,2)),"")</f>
        <v>4</v>
      </c>
      <c r="BF159" s="223">
        <f>IFERROR(IF((US_Others!F164*US_Others!F$8/SUM(US_Others!F164,US_Others!K164,US_Others!Q164)+US_Others!K164*US_Others!K$8/SUM(US_Others!F164,US_Others!K164,US_Others!Q164)+US_Others!Q164*US_Others!Q$8/SUM(US_Others!F164,US_Others!K164,US_Others!Q164))&gt;3.5,4,IF((US_Others!F164*US_Others!F$8/SUM(US_Others!F164,US_Others!K164,US_Others!Q164)+US_Others!K164*US_Others!K$8/SUM(US_Others!F164,US_Others!K164,US_Others!Q164)+US_Others!Q164*US_Others!Q$8/SUM(US_Others!F164,US_Others!K164,US_Others!Q164))&gt;2.5,3,2)),"")</f>
        <v>4</v>
      </c>
      <c r="BG159" s="223">
        <f>IFERROR(IF((US_Others!G164*US_Others!G$8/SUM(US_Others!G164,US_Others!L164,US_Others!R164)+US_Others!L164*US_Others!L$8/SUM(US_Others!G164,US_Others!L164,US_Others!R164)+US_Others!R164*US_Others!R$8/SUM(US_Others!G164,US_Others!L164,US_Others!R164))&gt;3.5,4,IF((US_Others!G164*US_Others!G$8/SUM(US_Others!G164,US_Others!L164,US_Others!R164)+US_Others!L164*US_Others!L$8/SUM(US_Others!G164,US_Others!L164,US_Others!R164)+US_Others!R164*US_Others!R$8/SUM(US_Others!G164,US_Others!L164,US_Others!R164))&gt;2.5,3,2)),"")</f>
        <v>4</v>
      </c>
      <c r="BH159" s="219" t="str">
        <f>IFERROR(IF((US_Others!Z164*US_Others!Z$8/SUM(US_Others!Z164,US_Others!AB164)+US_Others!AB164*US_Others!AB$8/SUM(US_Others!Z164,US_Others!AB164))&gt;3.5,4,IF((US_Others!Z164*US_Others!Z$8/SUM(US_Others!Z164,US_Others!AB164)+US_Others!AB164*US_Others!AB$8/SUM(US_Others!Z164,US_Others!AB164))&gt;2.5,3,2)),"")</f>
        <v/>
      </c>
      <c r="BI159" s="219" t="str">
        <f>IFERROR(IF((US_Others!AA164*US_Others!AA$8/SUM(US_Others!AA164,US_Others!AC164)+US_Others!AC164*US_Others!AC$8/SUM(US_Others!AA164,US_Others!AC164))&gt;3.5,4,IF((US_Others!AA164*US_Others!AA$8/SUM(US_Others!AA164,US_Others!AC164)+US_Others!AC164*US_Others!AC$8/SUM(US_Others!AA164,US_Others!AC164))&gt;2.5,3,2)),"")</f>
        <v/>
      </c>
      <c r="BJ159" s="219" t="str">
        <f>IFERROR(US_Others!AD164*US_Others!AD$8/US_Others!AD164,"")</f>
        <v/>
      </c>
      <c r="BK159" s="74" t="str">
        <f>IFERROR(US_Others!AE164*US_Others!AE$8/US_Others!AE164,"")</f>
        <v/>
      </c>
      <c r="BL159" s="219" t="str">
        <f>IFERROR(IF(SUMPRODUCT(US_Others!AG164:AI164/SUM(US_Others!AG164:AI164),US_Others!AG$8:AI$8)&gt;3.5,4,IF(SUMPRODUCT(US_Others!AG164:AI164/SUM(US_Others!AG164:AI164),US_Others!AG$8:AI$8)&gt;2.5,3,2)),"")</f>
        <v/>
      </c>
      <c r="BM159" s="219" t="str">
        <f>IFERROR(US_Others!AL164*US_Others!AL$8/US_Others!AL164,"")</f>
        <v/>
      </c>
    </row>
    <row r="160" spans="1:65">
      <c r="A160" s="200" t="s">
        <v>291</v>
      </c>
      <c r="B160" s="332">
        <v>336213</v>
      </c>
      <c r="C160" s="333">
        <f>SUM(US_CO2!C163:AX163)</f>
        <v>0.11261290669440975</v>
      </c>
      <c r="D160" s="333">
        <f>SUM(US_CH4!C163:AC163)</f>
        <v>5.9785960148005987E-5</v>
      </c>
      <c r="E160" s="333">
        <f>SUM(US_N2O!C163:AA163)</f>
        <v>6.844587359835552E-5</v>
      </c>
      <c r="F160" s="332">
        <f>US_Others!V165+US_Others!U165</f>
        <v>0</v>
      </c>
      <c r="G160" s="332">
        <f>US_Others!C165+US_Others!H165+US_Others!N165</f>
        <v>6.7429187563591549E-4</v>
      </c>
      <c r="H160" s="332">
        <f>US_Others!D165+US_Others!I165+US_Others!O165</f>
        <v>1.1058386760429017E-2</v>
      </c>
      <c r="I160" s="332">
        <f>US_Others!E165+US_Others!J165+US_Others!P165+US_Others!W165</f>
        <v>5.1111324173202397E-2</v>
      </c>
      <c r="J160" s="332">
        <f>US_Others!F165+US_Others!K165+US_Others!Q165</f>
        <v>8.8332235708304951E-3</v>
      </c>
      <c r="K160" s="332">
        <f>US_Others!G165+US_Others!L165+US_Others!R165</f>
        <v>8.7657943832669043E-4</v>
      </c>
      <c r="L160" s="332">
        <f>US_Others!Z165+US_Others!AB165</f>
        <v>0</v>
      </c>
      <c r="M160" s="332">
        <f>US_Others!AA165+US_Others!AC165</f>
        <v>0</v>
      </c>
      <c r="N160" s="332">
        <f>US_Others!AD165</f>
        <v>0</v>
      </c>
      <c r="O160" s="332">
        <f>US_Others!AE165</f>
        <v>0</v>
      </c>
      <c r="P160" s="332">
        <f>SUM(US_Others!AG165:AI165)</f>
        <v>0</v>
      </c>
      <c r="Q160" s="332">
        <f>US_Others!AL165</f>
        <v>0</v>
      </c>
      <c r="R160" s="332"/>
      <c r="S160" s="334">
        <f t="shared" si="2"/>
        <v>112.61290669440974</v>
      </c>
      <c r="T160" s="334">
        <f>D160*1000/Spec!I$6</f>
        <v>2.3914384059202393E-3</v>
      </c>
      <c r="U160" s="334">
        <f>E160*1000/Spec!I$7</f>
        <v>2.2968413959179704E-4</v>
      </c>
      <c r="V160" s="334">
        <f>F160*1000/Spec!I$8</f>
        <v>0</v>
      </c>
      <c r="W160" s="334">
        <f>G160*1000/Spec!I$9</f>
        <v>9.9895092686802306E-4</v>
      </c>
      <c r="X160" s="334">
        <f>H160*1000/Spec!I$10</f>
        <v>3.1595390744082906E-3</v>
      </c>
      <c r="Y160" s="334">
        <f>I160*1000/Spec!I$11</f>
        <v>3.5742184736505173E-2</v>
      </c>
      <c r="Z160" s="334">
        <f>J160*1000/Spec!I$12</f>
        <v>1.9761126556667773E-3</v>
      </c>
      <c r="AA160" s="334">
        <f>K160*1000/Spec!I$15</f>
        <v>8.9355702173974551E-5</v>
      </c>
      <c r="AB160" s="334">
        <f>L160*1000/Spec!I$17</f>
        <v>0</v>
      </c>
      <c r="AC160" s="334">
        <f>M160*1000/Spec!I$18</f>
        <v>0</v>
      </c>
      <c r="AD160" s="335">
        <f>N160*1000/Spec!I$25</f>
        <v>0</v>
      </c>
      <c r="AE160" s="335">
        <f>O160*1000/Spec!I$26</f>
        <v>0</v>
      </c>
      <c r="AF160" s="334">
        <f>P160*1000/Spec!I$21</f>
        <v>0</v>
      </c>
      <c r="AG160" s="334">
        <f>Q160*1000/Spec!I$22</f>
        <v>0</v>
      </c>
      <c r="AI160" s="432">
        <f>S160/'2007output'!$D158</f>
        <v>1.8999030518890309E-2</v>
      </c>
      <c r="AJ160" s="432">
        <f>T160/'2007output'!$D158</f>
        <v>4.0346184635318067E-7</v>
      </c>
      <c r="AK160" s="432">
        <f>U160/'2007output'!$D158</f>
        <v>3.8750229488803679E-8</v>
      </c>
      <c r="AL160" s="433">
        <f>V160/'2007output'!$D158</f>
        <v>0</v>
      </c>
      <c r="AM160" s="433">
        <f>W160/'2007output'!$D158</f>
        <v>1.6853396030298433E-7</v>
      </c>
      <c r="AN160" s="433">
        <f>X160/'2007output'!$D158</f>
        <v>5.3304884015829622E-7</v>
      </c>
      <c r="AO160" s="433">
        <f>Y160/'2007output'!$D158</f>
        <v>6.030097957274261E-6</v>
      </c>
      <c r="AP160" s="433">
        <f>Z160/'2007output'!$D158</f>
        <v>3.3339184429063512E-7</v>
      </c>
      <c r="AQ160" s="433">
        <f>AA160/'2007output'!$D158</f>
        <v>1.5075285439945848E-8</v>
      </c>
      <c r="AR160" s="433">
        <f>AB160/'2007output'!$D158</f>
        <v>0</v>
      </c>
      <c r="AS160" s="433">
        <f>AC160/'2007output'!$D158</f>
        <v>0</v>
      </c>
      <c r="AT160" s="433">
        <f>AD160/'2007output'!$D158</f>
        <v>0</v>
      </c>
      <c r="AU160" s="433">
        <f>AE160/'2007output'!$D158</f>
        <v>0</v>
      </c>
      <c r="AV160" s="433">
        <f>AF160/'2007output'!$D158</f>
        <v>0</v>
      </c>
      <c r="AW160" s="433">
        <f>AG160/'2007output'!$D158</f>
        <v>0</v>
      </c>
      <c r="AY160" s="370">
        <f>IFERROR(IF(SUMPRODUCT(US_CO2!C163:AX163/SUM(US_CO2!C163:AX163),US_CO2!C$6:AX$6)&gt;3.5,4,IF(SUMPRODUCT(US_CO2!C163:AX163/SUM(US_CO2!C163:AX163),US_CO2!C$6:AX$6)&gt;2.5,3,2)),"")</f>
        <v>4</v>
      </c>
      <c r="AZ160" s="370">
        <f>IFERROR(IF(SUMPRODUCT(US_CH4!C163:AC163/SUM(US_CH4!C163:AC163),US_CH4!C$6:AC$6)&gt;3.5,4,IF(SUMPRODUCT(US_CH4!C163:AC163/SUM(US_CH4!C163:AC163),US_CH4!C$6:AC$6)&gt;2.5,3,2)),"")</f>
        <v>4</v>
      </c>
      <c r="BA160" s="223">
        <f>IFERROR(IF(SUMPRODUCT(US_N2O!C163:AA163/SUM(US_N2O!C163:AA163),US_N2O!C$6:AA$6)&gt;3.5,4,IF(SUMPRODUCT(US_N2O!C163:AA163/SUM(US_N2O!C163:AA163),US_N2O!C$6:AA$6)&gt;2.5,3,2)),"")</f>
        <v>4</v>
      </c>
      <c r="BB160" s="223" t="str">
        <f>IFERROR(IF(SUMPRODUCT(US_Others!U165:V165/SUM(US_Others!U165:V165),US_Others!U$8:V$8)&gt;3.5,4,IF(SUMPRODUCT(US_Others!U165:V165/SUM(US_Others!U165:V165),US_Others!U$8:V$8)&gt;2.5,3,2)),"")</f>
        <v/>
      </c>
      <c r="BC160" s="223">
        <f>IFERROR(IF((US_Others!C165*US_Others!C$8/SUM(US_Others!C165,US_Others!H165,US_Others!N165)+ US_Others!H165*US_Others!H$8/SUM(US_Others!C165,US_Others!H165,US_Others!N165)+US_Others!N165*US_Others!N$8/SUM(US_Others!C165,US_Others!H165,US_Others!N165))&gt;3.5,4,IF((US_Others!C165*US_Others!C$8/SUM(US_Others!C165,US_Others!H165,US_Others!N165)+ US_Others!H165*US_Others!H$8/SUM(US_Others!C165,US_Others!H165,US_Others!N165)+US_Others!N165*US_Others!N$8/SUM(US_Others!C165,US_Others!H165,US_Others!N165))&gt;2.5,3,2)),"")</f>
        <v>4</v>
      </c>
      <c r="BD160" s="223">
        <f>IFERROR(IF((US_Others!D165*US_Others!D$8/SUM(US_Others!D165,US_Others!I165,US_Others!O165)+US_Others!I165*US_Others!I$8/SUM(US_Others!D165,US_Others!I165,US_Others!O165)+US_Others!O165*US_Others!O$8/SUM(US_Others!D165,US_Others!I165,US_Others!O165))&gt;3.5,4,IF((US_Others!D165*US_Others!D$8/SUM(US_Others!D165,US_Others!I165,US_Others!O165)+US_Others!I165*US_Others!I$8/SUM(US_Others!D165,US_Others!I165,US_Others!O165)+US_Others!O165*US_Others!O$8/SUM(US_Others!D165,US_Others!I165,US_Others!O165))&gt;2.5,3,2)),"")</f>
        <v>4</v>
      </c>
      <c r="BE160" s="223">
        <f>IFERROR(IF((US_Others!E165*US_Others!E$8/SUM(US_Others!E165,US_Others!J165,US_Others!P165,US_Others!W165)+US_Others!J165*US_Others!J$8/SUM(US_Others!E165,US_Others!J165,US_Others!P165,US_Others!W165)+US_Others!P165*US_Others!P$8/SUM(US_Others!E165,US_Others!J165,US_Others!P165,US_Others!W165)+US_Others!W165*US_Others!W$8/SUM(US_Others!E165,US_Others!J165,US_Others!P165,US_Others!W165))&gt;3.5,4,IF((US_Others!E165*US_Others!E$8/SUM(US_Others!E165,US_Others!J165,US_Others!P165,US_Others!W165)+US_Others!J165*US_Others!J$8/SUM(US_Others!E165,US_Others!J165,US_Others!P165,US_Others!W165)+US_Others!P165*US_Others!P$8/SUM(US_Others!E165,US_Others!J165,US_Others!P165,US_Others!W165)+US_Others!W165*US_Others!W$8/SUM(US_Others!E165,US_Others!J165,US_Others!P165,US_Others!W165))&gt;2.5,3,2)),"")</f>
        <v>4</v>
      </c>
      <c r="BF160" s="223">
        <f>IFERROR(IF((US_Others!F165*US_Others!F$8/SUM(US_Others!F165,US_Others!K165,US_Others!Q165)+US_Others!K165*US_Others!K$8/SUM(US_Others!F165,US_Others!K165,US_Others!Q165)+US_Others!Q165*US_Others!Q$8/SUM(US_Others!F165,US_Others!K165,US_Others!Q165))&gt;3.5,4,IF((US_Others!F165*US_Others!F$8/SUM(US_Others!F165,US_Others!K165,US_Others!Q165)+US_Others!K165*US_Others!K$8/SUM(US_Others!F165,US_Others!K165,US_Others!Q165)+US_Others!Q165*US_Others!Q$8/SUM(US_Others!F165,US_Others!K165,US_Others!Q165))&gt;2.5,3,2)),"")</f>
        <v>4</v>
      </c>
      <c r="BG160" s="223">
        <f>IFERROR(IF((US_Others!G165*US_Others!G$8/SUM(US_Others!G165,US_Others!L165,US_Others!R165)+US_Others!L165*US_Others!L$8/SUM(US_Others!G165,US_Others!L165,US_Others!R165)+US_Others!R165*US_Others!R$8/SUM(US_Others!G165,US_Others!L165,US_Others!R165))&gt;3.5,4,IF((US_Others!G165*US_Others!G$8/SUM(US_Others!G165,US_Others!L165,US_Others!R165)+US_Others!L165*US_Others!L$8/SUM(US_Others!G165,US_Others!L165,US_Others!R165)+US_Others!R165*US_Others!R$8/SUM(US_Others!G165,US_Others!L165,US_Others!R165))&gt;2.5,3,2)),"")</f>
        <v>4</v>
      </c>
      <c r="BH160" s="219" t="str">
        <f>IFERROR(IF((US_Others!Z165*US_Others!Z$8/SUM(US_Others!Z165,US_Others!AB165)+US_Others!AB165*US_Others!AB$8/SUM(US_Others!Z165,US_Others!AB165))&gt;3.5,4,IF((US_Others!Z165*US_Others!Z$8/SUM(US_Others!Z165,US_Others!AB165)+US_Others!AB165*US_Others!AB$8/SUM(US_Others!Z165,US_Others!AB165))&gt;2.5,3,2)),"")</f>
        <v/>
      </c>
      <c r="BI160" s="219" t="str">
        <f>IFERROR(IF((US_Others!AA165*US_Others!AA$8/SUM(US_Others!AA165,US_Others!AC165)+US_Others!AC165*US_Others!AC$8/SUM(US_Others!AA165,US_Others!AC165))&gt;3.5,4,IF((US_Others!AA165*US_Others!AA$8/SUM(US_Others!AA165,US_Others!AC165)+US_Others!AC165*US_Others!AC$8/SUM(US_Others!AA165,US_Others!AC165))&gt;2.5,3,2)),"")</f>
        <v/>
      </c>
      <c r="BJ160" s="219" t="str">
        <f>IFERROR(US_Others!AD165*US_Others!AD$8/US_Others!AD165,"")</f>
        <v/>
      </c>
      <c r="BK160" s="74" t="str">
        <f>IFERROR(US_Others!AE165*US_Others!AE$8/US_Others!AE165,"")</f>
        <v/>
      </c>
      <c r="BL160" s="219" t="str">
        <f>IFERROR(IF(SUMPRODUCT(US_Others!AG165:AI165/SUM(US_Others!AG165:AI165),US_Others!AG$8:AI$8)&gt;3.5,4,IF(SUMPRODUCT(US_Others!AG165:AI165/SUM(US_Others!AG165:AI165),US_Others!AG$8:AI$8)&gt;2.5,3,2)),"")</f>
        <v/>
      </c>
      <c r="BM160" s="219" t="str">
        <f>IFERROR(US_Others!AL165*US_Others!AL$8/US_Others!AL165,"")</f>
        <v/>
      </c>
    </row>
    <row r="161" spans="1:65">
      <c r="A161" s="200" t="s">
        <v>292</v>
      </c>
      <c r="B161" s="332">
        <v>336214</v>
      </c>
      <c r="C161" s="333">
        <f>SUM(US_CO2!C164:AX164)</f>
        <v>0.26276344895362275</v>
      </c>
      <c r="D161" s="333">
        <f>SUM(US_CH4!C164:AC164)</f>
        <v>1.3950057367868065E-4</v>
      </c>
      <c r="E161" s="333">
        <f>SUM(US_N2O!C164:AA164)</f>
        <v>1.5970703839616291E-4</v>
      </c>
      <c r="F161" s="332">
        <f>US_Others!V166+US_Others!U166</f>
        <v>0</v>
      </c>
      <c r="G161" s="332">
        <f>US_Others!C166+US_Others!H166+US_Others!N166</f>
        <v>7.8667385490856809E-4</v>
      </c>
      <c r="H161" s="332">
        <f>US_Others!D166+US_Others!I166+US_Others!O166</f>
        <v>1.2901451220500518E-2</v>
      </c>
      <c r="I161" s="332">
        <f>US_Others!E166+US_Others!J166+US_Others!P166+US_Others!W166</f>
        <v>5.962987820206947E-2</v>
      </c>
      <c r="J161" s="332">
        <f>US_Others!F166+US_Others!K166+US_Others!Q166</f>
        <v>1.0305427499302243E-2</v>
      </c>
      <c r="K161" s="332">
        <f>US_Others!G166+US_Others!L166+US_Others!R166</f>
        <v>1.0226760113811388E-3</v>
      </c>
      <c r="L161" s="332">
        <f>US_Others!Z166+US_Others!AB166</f>
        <v>0</v>
      </c>
      <c r="M161" s="332">
        <f>US_Others!AA166+US_Others!AC166</f>
        <v>0</v>
      </c>
      <c r="N161" s="332">
        <f>US_Others!AD166</f>
        <v>0</v>
      </c>
      <c r="O161" s="332">
        <f>US_Others!AE166</f>
        <v>0</v>
      </c>
      <c r="P161" s="332">
        <f>SUM(US_Others!AG166:AI166)</f>
        <v>0</v>
      </c>
      <c r="Q161" s="332">
        <f>US_Others!AL166</f>
        <v>0</v>
      </c>
      <c r="R161" s="332"/>
      <c r="S161" s="334">
        <f t="shared" si="2"/>
        <v>262.76344895362274</v>
      </c>
      <c r="T161" s="334">
        <f>D161*1000/Spec!I$6</f>
        <v>5.5800229471472266E-3</v>
      </c>
      <c r="U161" s="334">
        <f>E161*1000/Spec!I$7</f>
        <v>5.359296590475265E-4</v>
      </c>
      <c r="V161" s="334">
        <f>F161*1000/Spec!I$8</f>
        <v>0</v>
      </c>
      <c r="W161" s="334">
        <f>G161*1000/Spec!I$9</f>
        <v>1.1654427480126935E-3</v>
      </c>
      <c r="X161" s="334">
        <f>H161*1000/Spec!I$10</f>
        <v>3.6861289201430055E-3</v>
      </c>
      <c r="Y161" s="334">
        <f>I161*1000/Spec!I$11</f>
        <v>4.1699215525922706E-2</v>
      </c>
      <c r="Z161" s="334">
        <f>J161*1000/Spec!I$12</f>
        <v>2.3054647649445731E-3</v>
      </c>
      <c r="AA161" s="334">
        <f>K161*1000/Spec!I$15</f>
        <v>1.0424831920297033E-4</v>
      </c>
      <c r="AB161" s="334">
        <f>L161*1000/Spec!I$17</f>
        <v>0</v>
      </c>
      <c r="AC161" s="334">
        <f>M161*1000/Spec!I$18</f>
        <v>0</v>
      </c>
      <c r="AD161" s="335">
        <f>N161*1000/Spec!I$25</f>
        <v>0</v>
      </c>
      <c r="AE161" s="335">
        <f>O161*1000/Spec!I$26</f>
        <v>0</v>
      </c>
      <c r="AF161" s="334">
        <f>P161*1000/Spec!I$21</f>
        <v>0</v>
      </c>
      <c r="AG161" s="334">
        <f>Q161*1000/Spec!I$22</f>
        <v>0</v>
      </c>
      <c r="AI161" s="432">
        <f>S161/'2007output'!$D159</f>
        <v>2.1507161335862831E-2</v>
      </c>
      <c r="AJ161" s="432">
        <f>T161/'2007output'!$D159</f>
        <v>4.567243056826135E-7</v>
      </c>
      <c r="AK161" s="432">
        <f>U161/'2007output'!$D159</f>
        <v>4.3865787603676516E-8</v>
      </c>
      <c r="AL161" s="433">
        <f>V161/'2007output'!$D159</f>
        <v>0</v>
      </c>
      <c r="AM161" s="433">
        <f>W161/'2007output'!$D159</f>
        <v>9.5391369343931546E-8</v>
      </c>
      <c r="AN161" s="433">
        <f>X161/'2007output'!$D159</f>
        <v>3.0170927389637783E-7</v>
      </c>
      <c r="AO161" s="433">
        <f>Y161/'2007output'!$D159</f>
        <v>3.4130765122253556E-6</v>
      </c>
      <c r="AP161" s="433">
        <f>Z161/'2007output'!$D159</f>
        <v>1.8870205445720687E-7</v>
      </c>
      <c r="AQ161" s="433">
        <f>AA161/'2007output'!$D159</f>
        <v>8.5327142303058075E-9</v>
      </c>
      <c r="AR161" s="433">
        <f>AB161/'2007output'!$D159</f>
        <v>0</v>
      </c>
      <c r="AS161" s="433">
        <f>AC161/'2007output'!$D159</f>
        <v>0</v>
      </c>
      <c r="AT161" s="433">
        <f>AD161/'2007output'!$D159</f>
        <v>0</v>
      </c>
      <c r="AU161" s="433">
        <f>AE161/'2007output'!$D159</f>
        <v>0</v>
      </c>
      <c r="AV161" s="433">
        <f>AF161/'2007output'!$D159</f>
        <v>0</v>
      </c>
      <c r="AW161" s="433">
        <f>AG161/'2007output'!$D159</f>
        <v>0</v>
      </c>
      <c r="AY161" s="370">
        <f>IFERROR(IF(SUMPRODUCT(US_CO2!C164:AX164/SUM(US_CO2!C164:AX164),US_CO2!C$6:AX$6)&gt;3.5,4,IF(SUMPRODUCT(US_CO2!C164:AX164/SUM(US_CO2!C164:AX164),US_CO2!C$6:AX$6)&gt;2.5,3,2)),"")</f>
        <v>4</v>
      </c>
      <c r="AZ161" s="370">
        <f>IFERROR(IF(SUMPRODUCT(US_CH4!C164:AC164/SUM(US_CH4!C164:AC164),US_CH4!C$6:AC$6)&gt;3.5,4,IF(SUMPRODUCT(US_CH4!C164:AC164/SUM(US_CH4!C164:AC164),US_CH4!C$6:AC$6)&gt;2.5,3,2)),"")</f>
        <v>4</v>
      </c>
      <c r="BA161" s="223">
        <f>IFERROR(IF(SUMPRODUCT(US_N2O!C164:AA164/SUM(US_N2O!C164:AA164),US_N2O!C$6:AA$6)&gt;3.5,4,IF(SUMPRODUCT(US_N2O!C164:AA164/SUM(US_N2O!C164:AA164),US_N2O!C$6:AA$6)&gt;2.5,3,2)),"")</f>
        <v>4</v>
      </c>
      <c r="BB161" s="223" t="str">
        <f>IFERROR(IF(SUMPRODUCT(US_Others!U166:V166/SUM(US_Others!U166:V166),US_Others!U$8:V$8)&gt;3.5,4,IF(SUMPRODUCT(US_Others!U166:V166/SUM(US_Others!U166:V166),US_Others!U$8:V$8)&gt;2.5,3,2)),"")</f>
        <v/>
      </c>
      <c r="BC161" s="223">
        <f>IFERROR(IF((US_Others!C166*US_Others!C$8/SUM(US_Others!C166,US_Others!H166,US_Others!N166)+ US_Others!H166*US_Others!H$8/SUM(US_Others!C166,US_Others!H166,US_Others!N166)+US_Others!N166*US_Others!N$8/SUM(US_Others!C166,US_Others!H166,US_Others!N166))&gt;3.5,4,IF((US_Others!C166*US_Others!C$8/SUM(US_Others!C166,US_Others!H166,US_Others!N166)+ US_Others!H166*US_Others!H$8/SUM(US_Others!C166,US_Others!H166,US_Others!N166)+US_Others!N166*US_Others!N$8/SUM(US_Others!C166,US_Others!H166,US_Others!N166))&gt;2.5,3,2)),"")</f>
        <v>4</v>
      </c>
      <c r="BD161" s="223">
        <f>IFERROR(IF((US_Others!D166*US_Others!D$8/SUM(US_Others!D166,US_Others!I166,US_Others!O166)+US_Others!I166*US_Others!I$8/SUM(US_Others!D166,US_Others!I166,US_Others!O166)+US_Others!O166*US_Others!O$8/SUM(US_Others!D166,US_Others!I166,US_Others!O166))&gt;3.5,4,IF((US_Others!D166*US_Others!D$8/SUM(US_Others!D166,US_Others!I166,US_Others!O166)+US_Others!I166*US_Others!I$8/SUM(US_Others!D166,US_Others!I166,US_Others!O166)+US_Others!O166*US_Others!O$8/SUM(US_Others!D166,US_Others!I166,US_Others!O166))&gt;2.5,3,2)),"")</f>
        <v>4</v>
      </c>
      <c r="BE161" s="223">
        <f>IFERROR(IF((US_Others!E166*US_Others!E$8/SUM(US_Others!E166,US_Others!J166,US_Others!P166,US_Others!W166)+US_Others!J166*US_Others!J$8/SUM(US_Others!E166,US_Others!J166,US_Others!P166,US_Others!W166)+US_Others!P166*US_Others!P$8/SUM(US_Others!E166,US_Others!J166,US_Others!P166,US_Others!W166)+US_Others!W166*US_Others!W$8/SUM(US_Others!E166,US_Others!J166,US_Others!P166,US_Others!W166))&gt;3.5,4,IF((US_Others!E166*US_Others!E$8/SUM(US_Others!E166,US_Others!J166,US_Others!P166,US_Others!W166)+US_Others!J166*US_Others!J$8/SUM(US_Others!E166,US_Others!J166,US_Others!P166,US_Others!W166)+US_Others!P166*US_Others!P$8/SUM(US_Others!E166,US_Others!J166,US_Others!P166,US_Others!W166)+US_Others!W166*US_Others!W$8/SUM(US_Others!E166,US_Others!J166,US_Others!P166,US_Others!W166))&gt;2.5,3,2)),"")</f>
        <v>4</v>
      </c>
      <c r="BF161" s="223">
        <f>IFERROR(IF((US_Others!F166*US_Others!F$8/SUM(US_Others!F166,US_Others!K166,US_Others!Q166)+US_Others!K166*US_Others!K$8/SUM(US_Others!F166,US_Others!K166,US_Others!Q166)+US_Others!Q166*US_Others!Q$8/SUM(US_Others!F166,US_Others!K166,US_Others!Q166))&gt;3.5,4,IF((US_Others!F166*US_Others!F$8/SUM(US_Others!F166,US_Others!K166,US_Others!Q166)+US_Others!K166*US_Others!K$8/SUM(US_Others!F166,US_Others!K166,US_Others!Q166)+US_Others!Q166*US_Others!Q$8/SUM(US_Others!F166,US_Others!K166,US_Others!Q166))&gt;2.5,3,2)),"")</f>
        <v>4</v>
      </c>
      <c r="BG161" s="223">
        <f>IFERROR(IF((US_Others!G166*US_Others!G$8/SUM(US_Others!G166,US_Others!L166,US_Others!R166)+US_Others!L166*US_Others!L$8/SUM(US_Others!G166,US_Others!L166,US_Others!R166)+US_Others!R166*US_Others!R$8/SUM(US_Others!G166,US_Others!L166,US_Others!R166))&gt;3.5,4,IF((US_Others!G166*US_Others!G$8/SUM(US_Others!G166,US_Others!L166,US_Others!R166)+US_Others!L166*US_Others!L$8/SUM(US_Others!G166,US_Others!L166,US_Others!R166)+US_Others!R166*US_Others!R$8/SUM(US_Others!G166,US_Others!L166,US_Others!R166))&gt;2.5,3,2)),"")</f>
        <v>4</v>
      </c>
      <c r="BH161" s="219" t="str">
        <f>IFERROR(IF((US_Others!Z166*US_Others!Z$8/SUM(US_Others!Z166,US_Others!AB166)+US_Others!AB166*US_Others!AB$8/SUM(US_Others!Z166,US_Others!AB166))&gt;3.5,4,IF((US_Others!Z166*US_Others!Z$8/SUM(US_Others!Z166,US_Others!AB166)+US_Others!AB166*US_Others!AB$8/SUM(US_Others!Z166,US_Others!AB166))&gt;2.5,3,2)),"")</f>
        <v/>
      </c>
      <c r="BI161" s="219" t="str">
        <f>IFERROR(IF((US_Others!AA166*US_Others!AA$8/SUM(US_Others!AA166,US_Others!AC166)+US_Others!AC166*US_Others!AC$8/SUM(US_Others!AA166,US_Others!AC166))&gt;3.5,4,IF((US_Others!AA166*US_Others!AA$8/SUM(US_Others!AA166,US_Others!AC166)+US_Others!AC166*US_Others!AC$8/SUM(US_Others!AA166,US_Others!AC166))&gt;2.5,3,2)),"")</f>
        <v/>
      </c>
      <c r="BJ161" s="219" t="str">
        <f>IFERROR(US_Others!AD166*US_Others!AD$8/US_Others!AD166,"")</f>
        <v/>
      </c>
      <c r="BK161" s="74" t="str">
        <f>IFERROR(US_Others!AE166*US_Others!AE$8/US_Others!AE166,"")</f>
        <v/>
      </c>
      <c r="BL161" s="219" t="str">
        <f>IFERROR(IF(SUMPRODUCT(US_Others!AG166:AI166/SUM(US_Others!AG166:AI166),US_Others!AG$8:AI$8)&gt;3.5,4,IF(SUMPRODUCT(US_Others!AG166:AI166/SUM(US_Others!AG166:AI166),US_Others!AG$8:AI$8)&gt;2.5,3,2)),"")</f>
        <v/>
      </c>
      <c r="BM161" s="219" t="str">
        <f>IFERROR(US_Others!AL166*US_Others!AL$8/US_Others!AL166,"")</f>
        <v/>
      </c>
    </row>
    <row r="162" spans="1:65">
      <c r="A162" s="200" t="s">
        <v>293</v>
      </c>
      <c r="B162" s="332">
        <v>336310</v>
      </c>
      <c r="C162" s="333">
        <f>SUM(US_CO2!C165:AX165)</f>
        <v>0.89663667608170305</v>
      </c>
      <c r="D162" s="333">
        <f>SUM(US_CH4!C165:AC165)</f>
        <v>4.7251440555048154E-4</v>
      </c>
      <c r="E162" s="333">
        <f>SUM(US_N2O!C165:AA165)</f>
        <v>5.3313379970292831E-4</v>
      </c>
      <c r="F162" s="332">
        <f>US_Others!V167+US_Others!U167</f>
        <v>0</v>
      </c>
      <c r="G162" s="332">
        <f>US_Others!C167+US_Others!H167+US_Others!N167</f>
        <v>4.1417090476207255E-5</v>
      </c>
      <c r="H162" s="332">
        <f>US_Others!D167+US_Others!I167+US_Others!O167</f>
        <v>6.7924028380979902E-4</v>
      </c>
      <c r="I162" s="332">
        <f>US_Others!E167+US_Others!J167+US_Others!P167+US_Others!W167</f>
        <v>3.1394154580965099E-3</v>
      </c>
      <c r="J162" s="332">
        <f>US_Others!F167+US_Others!K167+US_Others!Q167</f>
        <v>5.4256388523831508E-4</v>
      </c>
      <c r="K162" s="332">
        <f>US_Others!G167+US_Others!L167+US_Others!R167</f>
        <v>5.3842217619069443E-5</v>
      </c>
      <c r="L162" s="332">
        <f>US_Others!Z167+US_Others!AB167</f>
        <v>0</v>
      </c>
      <c r="M162" s="332">
        <f>US_Others!AA167+US_Others!AC167</f>
        <v>0</v>
      </c>
      <c r="N162" s="332">
        <f>US_Others!AD167</f>
        <v>0</v>
      </c>
      <c r="O162" s="332">
        <f>US_Others!AE167</f>
        <v>0</v>
      </c>
      <c r="P162" s="332">
        <f>SUM(US_Others!AG167:AI167)</f>
        <v>0</v>
      </c>
      <c r="Q162" s="332">
        <f>US_Others!AL167</f>
        <v>0</v>
      </c>
      <c r="R162" s="332"/>
      <c r="S162" s="334">
        <f t="shared" si="2"/>
        <v>896.63667608170306</v>
      </c>
      <c r="T162" s="334">
        <f>D162*1000/Spec!I$6</f>
        <v>1.8900576222019259E-2</v>
      </c>
      <c r="U162" s="334">
        <f>E162*1000/Spec!I$7</f>
        <v>1.7890395963185513E-3</v>
      </c>
      <c r="V162" s="334">
        <f>F162*1000/Spec!I$8</f>
        <v>0</v>
      </c>
      <c r="W162" s="334">
        <f>G162*1000/Spec!I$9</f>
        <v>6.1358652557344089E-5</v>
      </c>
      <c r="X162" s="334">
        <f>H162*1000/Spec!I$10</f>
        <v>1.9406865251708543E-4</v>
      </c>
      <c r="Y162" s="334">
        <f>I162*1000/Spec!I$11</f>
        <v>2.1953954252423146E-3</v>
      </c>
      <c r="Z162" s="334">
        <f>J162*1000/Spec!I$12</f>
        <v>1.2137894524347094E-4</v>
      </c>
      <c r="AA162" s="334">
        <f>K162*1000/Spec!I$15</f>
        <v>5.488503325083532E-6</v>
      </c>
      <c r="AB162" s="334">
        <f>L162*1000/Spec!I$17</f>
        <v>0</v>
      </c>
      <c r="AC162" s="334">
        <f>M162*1000/Spec!I$18</f>
        <v>0</v>
      </c>
      <c r="AD162" s="335">
        <f>N162*1000/Spec!I$25</f>
        <v>0</v>
      </c>
      <c r="AE162" s="335">
        <f>O162*1000/Spec!I$26</f>
        <v>0</v>
      </c>
      <c r="AF162" s="334">
        <f>P162*1000/Spec!I$21</f>
        <v>0</v>
      </c>
      <c r="AG162" s="334">
        <f>Q162*1000/Spec!I$22</f>
        <v>0</v>
      </c>
      <c r="AI162" s="432">
        <f>S162/'2007output'!$D160</f>
        <v>3.1186306049884604E-2</v>
      </c>
      <c r="AJ162" s="432">
        <f>T162/'2007output'!$D160</f>
        <v>6.5738907441853699E-7</v>
      </c>
      <c r="AK162" s="432">
        <f>U162/'2007output'!$D160</f>
        <v>6.2225356015961526E-8</v>
      </c>
      <c r="AL162" s="433">
        <f>V162/'2007output'!$D160</f>
        <v>0</v>
      </c>
      <c r="AM162" s="433">
        <f>W162/'2007output'!$D160</f>
        <v>2.1341416969737043E-9</v>
      </c>
      <c r="AN162" s="433">
        <f>X162/'2007output'!$D160</f>
        <v>6.7499853101425449E-9</v>
      </c>
      <c r="AO162" s="433">
        <f>Y162/'2007output'!$D160</f>
        <v>7.6358992955006699E-8</v>
      </c>
      <c r="AP162" s="433">
        <f>Z162/'2007output'!$D160</f>
        <v>4.2217333233758345E-9</v>
      </c>
      <c r="AQ162" s="433">
        <f>AA162/'2007output'!$D160</f>
        <v>1.9089799583021672E-10</v>
      </c>
      <c r="AR162" s="433">
        <f>AB162/'2007output'!$D160</f>
        <v>0</v>
      </c>
      <c r="AS162" s="433">
        <f>AC162/'2007output'!$D160</f>
        <v>0</v>
      </c>
      <c r="AT162" s="433">
        <f>AD162/'2007output'!$D160</f>
        <v>0</v>
      </c>
      <c r="AU162" s="433">
        <f>AE162/'2007output'!$D160</f>
        <v>0</v>
      </c>
      <c r="AV162" s="433">
        <f>AF162/'2007output'!$D160</f>
        <v>0</v>
      </c>
      <c r="AW162" s="433">
        <f>AG162/'2007output'!$D160</f>
        <v>0</v>
      </c>
      <c r="AY162" s="370">
        <f>IFERROR(IF(SUMPRODUCT(US_CO2!C165:AX165/SUM(US_CO2!C165:AX165),US_CO2!C$6:AX$6)&gt;3.5,4,IF(SUMPRODUCT(US_CO2!C165:AX165/SUM(US_CO2!C165:AX165),US_CO2!C$6:AX$6)&gt;2.5,3,2)),"")</f>
        <v>4</v>
      </c>
      <c r="AZ162" s="370">
        <f>IFERROR(IF(SUMPRODUCT(US_CH4!C165:AC165/SUM(US_CH4!C165:AC165),US_CH4!C$6:AC$6)&gt;3.5,4,IF(SUMPRODUCT(US_CH4!C165:AC165/SUM(US_CH4!C165:AC165),US_CH4!C$6:AC$6)&gt;2.5,3,2)),"")</f>
        <v>4</v>
      </c>
      <c r="BA162" s="223">
        <f>IFERROR(IF(SUMPRODUCT(US_N2O!C165:AA165/SUM(US_N2O!C165:AA165),US_N2O!C$6:AA$6)&gt;3.5,4,IF(SUMPRODUCT(US_N2O!C165:AA165/SUM(US_N2O!C165:AA165),US_N2O!C$6:AA$6)&gt;2.5,3,2)),"")</f>
        <v>4</v>
      </c>
      <c r="BB162" s="223" t="str">
        <f>IFERROR(IF(SUMPRODUCT(US_Others!U167:V167/SUM(US_Others!U167:V167),US_Others!U$8:V$8)&gt;3.5,4,IF(SUMPRODUCT(US_Others!U167:V167/SUM(US_Others!U167:V167),US_Others!U$8:V$8)&gt;2.5,3,2)),"")</f>
        <v/>
      </c>
      <c r="BC162" s="223">
        <f>IFERROR(IF((US_Others!C167*US_Others!C$8/SUM(US_Others!C167,US_Others!H167,US_Others!N167)+ US_Others!H167*US_Others!H$8/SUM(US_Others!C167,US_Others!H167,US_Others!N167)+US_Others!N167*US_Others!N$8/SUM(US_Others!C167,US_Others!H167,US_Others!N167))&gt;3.5,4,IF((US_Others!C167*US_Others!C$8/SUM(US_Others!C167,US_Others!H167,US_Others!N167)+ US_Others!H167*US_Others!H$8/SUM(US_Others!C167,US_Others!H167,US_Others!N167)+US_Others!N167*US_Others!N$8/SUM(US_Others!C167,US_Others!H167,US_Others!N167))&gt;2.5,3,2)),"")</f>
        <v>4</v>
      </c>
      <c r="BD162" s="223">
        <f>IFERROR(IF((US_Others!D167*US_Others!D$8/SUM(US_Others!D167,US_Others!I167,US_Others!O167)+US_Others!I167*US_Others!I$8/SUM(US_Others!D167,US_Others!I167,US_Others!O167)+US_Others!O167*US_Others!O$8/SUM(US_Others!D167,US_Others!I167,US_Others!O167))&gt;3.5,4,IF((US_Others!D167*US_Others!D$8/SUM(US_Others!D167,US_Others!I167,US_Others!O167)+US_Others!I167*US_Others!I$8/SUM(US_Others!D167,US_Others!I167,US_Others!O167)+US_Others!O167*US_Others!O$8/SUM(US_Others!D167,US_Others!I167,US_Others!O167))&gt;2.5,3,2)),"")</f>
        <v>4</v>
      </c>
      <c r="BE162" s="223">
        <f>IFERROR(IF((US_Others!E167*US_Others!E$8/SUM(US_Others!E167,US_Others!J167,US_Others!P167,US_Others!W167)+US_Others!J167*US_Others!J$8/SUM(US_Others!E167,US_Others!J167,US_Others!P167,US_Others!W167)+US_Others!P167*US_Others!P$8/SUM(US_Others!E167,US_Others!J167,US_Others!P167,US_Others!W167)+US_Others!W167*US_Others!W$8/SUM(US_Others!E167,US_Others!J167,US_Others!P167,US_Others!W167))&gt;3.5,4,IF((US_Others!E167*US_Others!E$8/SUM(US_Others!E167,US_Others!J167,US_Others!P167,US_Others!W167)+US_Others!J167*US_Others!J$8/SUM(US_Others!E167,US_Others!J167,US_Others!P167,US_Others!W167)+US_Others!P167*US_Others!P$8/SUM(US_Others!E167,US_Others!J167,US_Others!P167,US_Others!W167)+US_Others!W167*US_Others!W$8/SUM(US_Others!E167,US_Others!J167,US_Others!P167,US_Others!W167))&gt;2.5,3,2)),"")</f>
        <v>4</v>
      </c>
      <c r="BF162" s="223">
        <f>IFERROR(IF((US_Others!F167*US_Others!F$8/SUM(US_Others!F167,US_Others!K167,US_Others!Q167)+US_Others!K167*US_Others!K$8/SUM(US_Others!F167,US_Others!K167,US_Others!Q167)+US_Others!Q167*US_Others!Q$8/SUM(US_Others!F167,US_Others!K167,US_Others!Q167))&gt;3.5,4,IF((US_Others!F167*US_Others!F$8/SUM(US_Others!F167,US_Others!K167,US_Others!Q167)+US_Others!K167*US_Others!K$8/SUM(US_Others!F167,US_Others!K167,US_Others!Q167)+US_Others!Q167*US_Others!Q$8/SUM(US_Others!F167,US_Others!K167,US_Others!Q167))&gt;2.5,3,2)),"")</f>
        <v>4</v>
      </c>
      <c r="BG162" s="223">
        <f>IFERROR(IF((US_Others!G167*US_Others!G$8/SUM(US_Others!G167,US_Others!L167,US_Others!R167)+US_Others!L167*US_Others!L$8/SUM(US_Others!G167,US_Others!L167,US_Others!R167)+US_Others!R167*US_Others!R$8/SUM(US_Others!G167,US_Others!L167,US_Others!R167))&gt;3.5,4,IF((US_Others!G167*US_Others!G$8/SUM(US_Others!G167,US_Others!L167,US_Others!R167)+US_Others!L167*US_Others!L$8/SUM(US_Others!G167,US_Others!L167,US_Others!R167)+US_Others!R167*US_Others!R$8/SUM(US_Others!G167,US_Others!L167,US_Others!R167))&gt;2.5,3,2)),"")</f>
        <v>4</v>
      </c>
      <c r="BH162" s="219" t="str">
        <f>IFERROR(IF((US_Others!Z167*US_Others!Z$8/SUM(US_Others!Z167,US_Others!AB167)+US_Others!AB167*US_Others!AB$8/SUM(US_Others!Z167,US_Others!AB167))&gt;3.5,4,IF((US_Others!Z167*US_Others!Z$8/SUM(US_Others!Z167,US_Others!AB167)+US_Others!AB167*US_Others!AB$8/SUM(US_Others!Z167,US_Others!AB167))&gt;2.5,3,2)),"")</f>
        <v/>
      </c>
      <c r="BI162" s="219" t="str">
        <f>IFERROR(IF((US_Others!AA167*US_Others!AA$8/SUM(US_Others!AA167,US_Others!AC167)+US_Others!AC167*US_Others!AC$8/SUM(US_Others!AA167,US_Others!AC167))&gt;3.5,4,IF((US_Others!AA167*US_Others!AA$8/SUM(US_Others!AA167,US_Others!AC167)+US_Others!AC167*US_Others!AC$8/SUM(US_Others!AA167,US_Others!AC167))&gt;2.5,3,2)),"")</f>
        <v/>
      </c>
      <c r="BJ162" s="219" t="str">
        <f>IFERROR(US_Others!AD167*US_Others!AD$8/US_Others!AD167,"")</f>
        <v/>
      </c>
      <c r="BK162" s="74" t="str">
        <f>IFERROR(US_Others!AE167*US_Others!AE$8/US_Others!AE167,"")</f>
        <v/>
      </c>
      <c r="BL162" s="219" t="str">
        <f>IFERROR(IF(SUMPRODUCT(US_Others!AG167:AI167/SUM(US_Others!AG167:AI167),US_Others!AG$8:AI$8)&gt;3.5,4,IF(SUMPRODUCT(US_Others!AG167:AI167/SUM(US_Others!AG167:AI167),US_Others!AG$8:AI$8)&gt;2.5,3,2)),"")</f>
        <v/>
      </c>
      <c r="BM162" s="219" t="str">
        <f>IFERROR(US_Others!AL167*US_Others!AL$8/US_Others!AL167,"")</f>
        <v/>
      </c>
    </row>
    <row r="163" spans="1:65">
      <c r="A163" s="200" t="s">
        <v>294</v>
      </c>
      <c r="B163" s="332">
        <v>336320</v>
      </c>
      <c r="C163" s="333">
        <f>SUM(US_CO2!C166:AX166)</f>
        <v>0.44869833083351135</v>
      </c>
      <c r="D163" s="333">
        <f>SUM(US_CH4!C166:AC166)</f>
        <v>2.3721941538083516E-4</v>
      </c>
      <c r="E163" s="333">
        <f>SUM(US_N2O!C166:AA166)</f>
        <v>2.6897243136545011E-4</v>
      </c>
      <c r="F163" s="332">
        <f>US_Others!V168+US_Others!U168</f>
        <v>0</v>
      </c>
      <c r="G163" s="332">
        <f>US_Others!C168+US_Others!H168+US_Others!N168</f>
        <v>1.2048934034036488E-5</v>
      </c>
      <c r="H163" s="332">
        <f>US_Others!D168+US_Others!I168+US_Others!O168</f>
        <v>1.9760251815819843E-4</v>
      </c>
      <c r="I163" s="332">
        <f>US_Others!E168+US_Others!J168+US_Others!P168+US_Others!W168</f>
        <v>9.1330919977996574E-4</v>
      </c>
      <c r="J163" s="332">
        <f>US_Others!F168+US_Others!K168+US_Others!Q168</f>
        <v>1.5784103584587801E-4</v>
      </c>
      <c r="K163" s="332">
        <f>US_Others!G168+US_Others!L168+US_Others!R168</f>
        <v>1.5663614244247438E-5</v>
      </c>
      <c r="L163" s="332">
        <f>US_Others!Z168+US_Others!AB168</f>
        <v>0</v>
      </c>
      <c r="M163" s="332">
        <f>US_Others!AA168+US_Others!AC168</f>
        <v>0</v>
      </c>
      <c r="N163" s="332">
        <f>US_Others!AD168</f>
        <v>0</v>
      </c>
      <c r="O163" s="332">
        <f>US_Others!AE168</f>
        <v>0</v>
      </c>
      <c r="P163" s="332">
        <f>SUM(US_Others!AG168:AI168)</f>
        <v>0</v>
      </c>
      <c r="Q163" s="332">
        <f>US_Others!AL168</f>
        <v>0</v>
      </c>
      <c r="R163" s="332"/>
      <c r="S163" s="334">
        <f t="shared" si="2"/>
        <v>448.69833083351136</v>
      </c>
      <c r="T163" s="334">
        <f>D163*1000/Spec!I$6</f>
        <v>9.4887766152334067E-3</v>
      </c>
      <c r="U163" s="334">
        <f>E163*1000/Spec!I$7</f>
        <v>9.0259205156191318E-4</v>
      </c>
      <c r="V163" s="334">
        <f>F163*1000/Spec!I$8</f>
        <v>0</v>
      </c>
      <c r="W163" s="334">
        <f>G163*1000/Spec!I$9</f>
        <v>1.7850272643017019E-5</v>
      </c>
      <c r="X163" s="334">
        <f>H163*1000/Spec!I$10</f>
        <v>5.6457862330913841E-5</v>
      </c>
      <c r="Y163" s="334">
        <f>I163*1000/Spec!I$11</f>
        <v>6.3867776208389212E-4</v>
      </c>
      <c r="Z163" s="334">
        <f>J163*1000/Spec!I$12</f>
        <v>3.5311193701538704E-5</v>
      </c>
      <c r="AA163" s="334">
        <f>K163*1000/Spec!I$15</f>
        <v>1.5966986997194125E-6</v>
      </c>
      <c r="AB163" s="334">
        <f>L163*1000/Spec!I$17</f>
        <v>0</v>
      </c>
      <c r="AC163" s="334">
        <f>M163*1000/Spec!I$18</f>
        <v>0</v>
      </c>
      <c r="AD163" s="335">
        <f>N163*1000/Spec!I$25</f>
        <v>0</v>
      </c>
      <c r="AE163" s="335">
        <f>O163*1000/Spec!I$26</f>
        <v>0</v>
      </c>
      <c r="AF163" s="334">
        <f>P163*1000/Spec!I$21</f>
        <v>0</v>
      </c>
      <c r="AG163" s="334">
        <f>Q163*1000/Spec!I$22</f>
        <v>0</v>
      </c>
      <c r="AI163" s="432">
        <f>S163/'2007output'!$D161</f>
        <v>2.197136757659806E-2</v>
      </c>
      <c r="AJ163" s="432">
        <f>T163/'2007output'!$D161</f>
        <v>4.646360027197823E-7</v>
      </c>
      <c r="AK163" s="432">
        <f>U163/'2007output'!$D161</f>
        <v>4.4197137305466963E-8</v>
      </c>
      <c r="AL163" s="433">
        <f>V163/'2007output'!$D161</f>
        <v>0</v>
      </c>
      <c r="AM163" s="433">
        <f>W163/'2007output'!$D161</f>
        <v>8.7407256642490754E-10</v>
      </c>
      <c r="AN163" s="433">
        <f>X163/'2007output'!$D161</f>
        <v>2.7645666600924938E-9</v>
      </c>
      <c r="AO163" s="433">
        <f>Y163/'2007output'!$D161</f>
        <v>3.1274071930860415E-8</v>
      </c>
      <c r="AP163" s="433">
        <f>Z163/'2007output'!$D161</f>
        <v>1.729079791635849E-9</v>
      </c>
      <c r="AQ163" s="433">
        <f>AA163/'2007output'!$D161</f>
        <v>7.8185390115989442E-11</v>
      </c>
      <c r="AR163" s="433">
        <f>AB163/'2007output'!$D161</f>
        <v>0</v>
      </c>
      <c r="AS163" s="433">
        <f>AC163/'2007output'!$D161</f>
        <v>0</v>
      </c>
      <c r="AT163" s="433">
        <f>AD163/'2007output'!$D161</f>
        <v>0</v>
      </c>
      <c r="AU163" s="433">
        <f>AE163/'2007output'!$D161</f>
        <v>0</v>
      </c>
      <c r="AV163" s="433">
        <f>AF163/'2007output'!$D161</f>
        <v>0</v>
      </c>
      <c r="AW163" s="433">
        <f>AG163/'2007output'!$D161</f>
        <v>0</v>
      </c>
      <c r="AY163" s="370">
        <f>IFERROR(IF(SUMPRODUCT(US_CO2!C166:AX166/SUM(US_CO2!C166:AX166),US_CO2!C$6:AX$6)&gt;3.5,4,IF(SUMPRODUCT(US_CO2!C166:AX166/SUM(US_CO2!C166:AX166),US_CO2!C$6:AX$6)&gt;2.5,3,2)),"")</f>
        <v>4</v>
      </c>
      <c r="AZ163" s="370">
        <f>IFERROR(IF(SUMPRODUCT(US_CH4!C166:AC166/SUM(US_CH4!C166:AC166),US_CH4!C$6:AC$6)&gt;3.5,4,IF(SUMPRODUCT(US_CH4!C166:AC166/SUM(US_CH4!C166:AC166),US_CH4!C$6:AC$6)&gt;2.5,3,2)),"")</f>
        <v>4</v>
      </c>
      <c r="BA163" s="223">
        <f>IFERROR(IF(SUMPRODUCT(US_N2O!C166:AA166/SUM(US_N2O!C166:AA166),US_N2O!C$6:AA$6)&gt;3.5,4,IF(SUMPRODUCT(US_N2O!C166:AA166/SUM(US_N2O!C166:AA166),US_N2O!C$6:AA$6)&gt;2.5,3,2)),"")</f>
        <v>4</v>
      </c>
      <c r="BB163" s="223" t="str">
        <f>IFERROR(IF(SUMPRODUCT(US_Others!U168:V168/SUM(US_Others!U168:V168),US_Others!U$8:V$8)&gt;3.5,4,IF(SUMPRODUCT(US_Others!U168:V168/SUM(US_Others!U168:V168),US_Others!U$8:V$8)&gt;2.5,3,2)),"")</f>
        <v/>
      </c>
      <c r="BC163" s="223">
        <f>IFERROR(IF((US_Others!C168*US_Others!C$8/SUM(US_Others!C168,US_Others!H168,US_Others!N168)+ US_Others!H168*US_Others!H$8/SUM(US_Others!C168,US_Others!H168,US_Others!N168)+US_Others!N168*US_Others!N$8/SUM(US_Others!C168,US_Others!H168,US_Others!N168))&gt;3.5,4,IF((US_Others!C168*US_Others!C$8/SUM(US_Others!C168,US_Others!H168,US_Others!N168)+ US_Others!H168*US_Others!H$8/SUM(US_Others!C168,US_Others!H168,US_Others!N168)+US_Others!N168*US_Others!N$8/SUM(US_Others!C168,US_Others!H168,US_Others!N168))&gt;2.5,3,2)),"")</f>
        <v>4</v>
      </c>
      <c r="BD163" s="223">
        <f>IFERROR(IF((US_Others!D168*US_Others!D$8/SUM(US_Others!D168,US_Others!I168,US_Others!O168)+US_Others!I168*US_Others!I$8/SUM(US_Others!D168,US_Others!I168,US_Others!O168)+US_Others!O168*US_Others!O$8/SUM(US_Others!D168,US_Others!I168,US_Others!O168))&gt;3.5,4,IF((US_Others!D168*US_Others!D$8/SUM(US_Others!D168,US_Others!I168,US_Others!O168)+US_Others!I168*US_Others!I$8/SUM(US_Others!D168,US_Others!I168,US_Others!O168)+US_Others!O168*US_Others!O$8/SUM(US_Others!D168,US_Others!I168,US_Others!O168))&gt;2.5,3,2)),"")</f>
        <v>4</v>
      </c>
      <c r="BE163" s="223">
        <f>IFERROR(IF((US_Others!E168*US_Others!E$8/SUM(US_Others!E168,US_Others!J168,US_Others!P168,US_Others!W168)+US_Others!J168*US_Others!J$8/SUM(US_Others!E168,US_Others!J168,US_Others!P168,US_Others!W168)+US_Others!P168*US_Others!P$8/SUM(US_Others!E168,US_Others!J168,US_Others!P168,US_Others!W168)+US_Others!W168*US_Others!W$8/SUM(US_Others!E168,US_Others!J168,US_Others!P168,US_Others!W168))&gt;3.5,4,IF((US_Others!E168*US_Others!E$8/SUM(US_Others!E168,US_Others!J168,US_Others!P168,US_Others!W168)+US_Others!J168*US_Others!J$8/SUM(US_Others!E168,US_Others!J168,US_Others!P168,US_Others!W168)+US_Others!P168*US_Others!P$8/SUM(US_Others!E168,US_Others!J168,US_Others!P168,US_Others!W168)+US_Others!W168*US_Others!W$8/SUM(US_Others!E168,US_Others!J168,US_Others!P168,US_Others!W168))&gt;2.5,3,2)),"")</f>
        <v>4</v>
      </c>
      <c r="BF163" s="223">
        <f>IFERROR(IF((US_Others!F168*US_Others!F$8/SUM(US_Others!F168,US_Others!K168,US_Others!Q168)+US_Others!K168*US_Others!K$8/SUM(US_Others!F168,US_Others!K168,US_Others!Q168)+US_Others!Q168*US_Others!Q$8/SUM(US_Others!F168,US_Others!K168,US_Others!Q168))&gt;3.5,4,IF((US_Others!F168*US_Others!F$8/SUM(US_Others!F168,US_Others!K168,US_Others!Q168)+US_Others!K168*US_Others!K$8/SUM(US_Others!F168,US_Others!K168,US_Others!Q168)+US_Others!Q168*US_Others!Q$8/SUM(US_Others!F168,US_Others!K168,US_Others!Q168))&gt;2.5,3,2)),"")</f>
        <v>4</v>
      </c>
      <c r="BG163" s="223">
        <f>IFERROR(IF((US_Others!G168*US_Others!G$8/SUM(US_Others!G168,US_Others!L168,US_Others!R168)+US_Others!L168*US_Others!L$8/SUM(US_Others!G168,US_Others!L168,US_Others!R168)+US_Others!R168*US_Others!R$8/SUM(US_Others!G168,US_Others!L168,US_Others!R168))&gt;3.5,4,IF((US_Others!G168*US_Others!G$8/SUM(US_Others!G168,US_Others!L168,US_Others!R168)+US_Others!L168*US_Others!L$8/SUM(US_Others!G168,US_Others!L168,US_Others!R168)+US_Others!R168*US_Others!R$8/SUM(US_Others!G168,US_Others!L168,US_Others!R168))&gt;2.5,3,2)),"")</f>
        <v>4</v>
      </c>
      <c r="BH163" s="219" t="str">
        <f>IFERROR(IF((US_Others!Z168*US_Others!Z$8/SUM(US_Others!Z168,US_Others!AB168)+US_Others!AB168*US_Others!AB$8/SUM(US_Others!Z168,US_Others!AB168))&gt;3.5,4,IF((US_Others!Z168*US_Others!Z$8/SUM(US_Others!Z168,US_Others!AB168)+US_Others!AB168*US_Others!AB$8/SUM(US_Others!Z168,US_Others!AB168))&gt;2.5,3,2)),"")</f>
        <v/>
      </c>
      <c r="BI163" s="219" t="str">
        <f>IFERROR(IF((US_Others!AA168*US_Others!AA$8/SUM(US_Others!AA168,US_Others!AC168)+US_Others!AC168*US_Others!AC$8/SUM(US_Others!AA168,US_Others!AC168))&gt;3.5,4,IF((US_Others!AA168*US_Others!AA$8/SUM(US_Others!AA168,US_Others!AC168)+US_Others!AC168*US_Others!AC$8/SUM(US_Others!AA168,US_Others!AC168))&gt;2.5,3,2)),"")</f>
        <v/>
      </c>
      <c r="BJ163" s="219" t="str">
        <f>IFERROR(US_Others!AD168*US_Others!AD$8/US_Others!AD168,"")</f>
        <v/>
      </c>
      <c r="BK163" s="74" t="str">
        <f>IFERROR(US_Others!AE168*US_Others!AE$8/US_Others!AE168,"")</f>
        <v/>
      </c>
      <c r="BL163" s="219" t="str">
        <f>IFERROR(IF(SUMPRODUCT(US_Others!AG168:AI168/SUM(US_Others!AG168:AI168),US_Others!AG$8:AI$8)&gt;3.5,4,IF(SUMPRODUCT(US_Others!AG168:AI168/SUM(US_Others!AG168:AI168),US_Others!AG$8:AI$8)&gt;2.5,3,2)),"")</f>
        <v/>
      </c>
      <c r="BM163" s="219" t="str">
        <f>IFERROR(US_Others!AL168*US_Others!AL$8/US_Others!AL168,"")</f>
        <v/>
      </c>
    </row>
    <row r="164" spans="1:65">
      <c r="A164" s="200" t="s">
        <v>295</v>
      </c>
      <c r="B164" s="332" t="s">
        <v>296</v>
      </c>
      <c r="C164" s="333">
        <f>SUM(US_CO2!C167:AX167)</f>
        <v>0.72514109171285479</v>
      </c>
      <c r="D164" s="333">
        <f>SUM(US_CH4!C167:AC167)</f>
        <v>3.8314547131357459E-4</v>
      </c>
      <c r="E164" s="333">
        <f>SUM(US_N2O!C167:AA167)</f>
        <v>4.37991589832455E-4</v>
      </c>
      <c r="F164" s="332">
        <f>US_Others!V169+US_Others!U169</f>
        <v>0</v>
      </c>
      <c r="G164" s="332">
        <f>US_Others!C169+US_Others!H169+US_Others!N169</f>
        <v>1.7416472223334031E-5</v>
      </c>
      <c r="H164" s="332">
        <f>US_Others!D169+US_Others!I169+US_Others!O169</f>
        <v>2.8563014446267819E-4</v>
      </c>
      <c r="I164" s="332">
        <f>US_Others!E169+US_Others!J169+US_Others!P169+US_Others!W169</f>
        <v>1.3201685945287197E-3</v>
      </c>
      <c r="J164" s="332">
        <f>US_Others!F169+US_Others!K169+US_Others!Q169</f>
        <v>2.2815578612567583E-4</v>
      </c>
      <c r="K164" s="332">
        <f>US_Others!G169+US_Others!L169+US_Others!R169</f>
        <v>2.2641413890334246E-5</v>
      </c>
      <c r="L164" s="332">
        <f>US_Others!Z169+US_Others!AB169</f>
        <v>0</v>
      </c>
      <c r="M164" s="332">
        <f>US_Others!AA169+US_Others!AC169</f>
        <v>0</v>
      </c>
      <c r="N164" s="332">
        <f>US_Others!AD169</f>
        <v>0</v>
      </c>
      <c r="O164" s="332">
        <f>US_Others!AE169</f>
        <v>0</v>
      </c>
      <c r="P164" s="332">
        <f>SUM(US_Others!AG169:AI169)</f>
        <v>0</v>
      </c>
      <c r="Q164" s="332">
        <f>US_Others!AL169</f>
        <v>0</v>
      </c>
      <c r="R164" s="332"/>
      <c r="S164" s="334">
        <f t="shared" si="2"/>
        <v>725.14109171285475</v>
      </c>
      <c r="T164" s="334">
        <f>D164*1000/Spec!I$6</f>
        <v>1.5325818852542982E-2</v>
      </c>
      <c r="U164" s="334">
        <f>E164*1000/Spec!I$7</f>
        <v>1.4697704356793793E-3</v>
      </c>
      <c r="V164" s="334">
        <f>F164*1000/Spec!I$8</f>
        <v>0</v>
      </c>
      <c r="W164" s="334">
        <f>G164*1000/Spec!I$9</f>
        <v>2.5802181071605973E-5</v>
      </c>
      <c r="X164" s="334">
        <f>H164*1000/Spec!I$10</f>
        <v>8.1608612703622344E-5</v>
      </c>
      <c r="Y164" s="334">
        <f>I164*1000/Spec!I$11</f>
        <v>9.2319482134875497E-4</v>
      </c>
      <c r="Z164" s="334">
        <f>J164*1000/Spec!I$12</f>
        <v>5.1041562891650074E-5</v>
      </c>
      <c r="AA164" s="334">
        <f>K164*1000/Spec!I$15</f>
        <v>2.3079932609922778E-6</v>
      </c>
      <c r="AB164" s="334">
        <f>L164*1000/Spec!I$17</f>
        <v>0</v>
      </c>
      <c r="AC164" s="334">
        <f>M164*1000/Spec!I$18</f>
        <v>0</v>
      </c>
      <c r="AD164" s="335">
        <f>N164*1000/Spec!I$25</f>
        <v>0</v>
      </c>
      <c r="AE164" s="335">
        <f>O164*1000/Spec!I$26</f>
        <v>0</v>
      </c>
      <c r="AF164" s="334">
        <f>P164*1000/Spec!I$21</f>
        <v>0</v>
      </c>
      <c r="AG164" s="334">
        <f>Q164*1000/Spec!I$22</f>
        <v>0</v>
      </c>
      <c r="AI164" s="432">
        <f>S164/'2007output'!$D162</f>
        <v>3.1492281355042798E-2</v>
      </c>
      <c r="AJ164" s="432">
        <f>T164/'2007output'!$D162</f>
        <v>6.6558771088347476E-7</v>
      </c>
      <c r="AK164" s="432">
        <f>U164/'2007output'!$D162</f>
        <v>6.3830921480957248E-8</v>
      </c>
      <c r="AL164" s="433">
        <f>V164/'2007output'!$D162</f>
        <v>0</v>
      </c>
      <c r="AM164" s="433">
        <f>W164/'2007output'!$D162</f>
        <v>1.1205675077127483E-9</v>
      </c>
      <c r="AN164" s="433">
        <f>X164/'2007output'!$D162</f>
        <v>3.5441949458228933E-9</v>
      </c>
      <c r="AO164" s="433">
        <f>Y164/'2007output'!$D162</f>
        <v>4.0093591980505428E-8</v>
      </c>
      <c r="AP164" s="433">
        <f>Z164/'2007output'!$D162</f>
        <v>2.2166931067002187E-9</v>
      </c>
      <c r="AQ164" s="433">
        <f>AA164/'2007output'!$D162</f>
        <v>1.0023424954311282E-10</v>
      </c>
      <c r="AR164" s="433">
        <f>AB164/'2007output'!$D162</f>
        <v>0</v>
      </c>
      <c r="AS164" s="433">
        <f>AC164/'2007output'!$D162</f>
        <v>0</v>
      </c>
      <c r="AT164" s="433">
        <f>AD164/'2007output'!$D162</f>
        <v>0</v>
      </c>
      <c r="AU164" s="433">
        <f>AE164/'2007output'!$D162</f>
        <v>0</v>
      </c>
      <c r="AV164" s="433">
        <f>AF164/'2007output'!$D162</f>
        <v>0</v>
      </c>
      <c r="AW164" s="433">
        <f>AG164/'2007output'!$D162</f>
        <v>0</v>
      </c>
      <c r="AY164" s="370">
        <f>IFERROR(IF(SUMPRODUCT(US_CO2!C167:AX167/SUM(US_CO2!C167:AX167),US_CO2!C$6:AX$6)&gt;3.5,4,IF(SUMPRODUCT(US_CO2!C167:AX167/SUM(US_CO2!C167:AX167),US_CO2!C$6:AX$6)&gt;2.5,3,2)),"")</f>
        <v>4</v>
      </c>
      <c r="AZ164" s="370">
        <f>IFERROR(IF(SUMPRODUCT(US_CH4!C167:AC167/SUM(US_CH4!C167:AC167),US_CH4!C$6:AC$6)&gt;3.5,4,IF(SUMPRODUCT(US_CH4!C167:AC167/SUM(US_CH4!C167:AC167),US_CH4!C$6:AC$6)&gt;2.5,3,2)),"")</f>
        <v>4</v>
      </c>
      <c r="BA164" s="223">
        <f>IFERROR(IF(SUMPRODUCT(US_N2O!C167:AA167/SUM(US_N2O!C167:AA167),US_N2O!C$6:AA$6)&gt;3.5,4,IF(SUMPRODUCT(US_N2O!C167:AA167/SUM(US_N2O!C167:AA167),US_N2O!C$6:AA$6)&gt;2.5,3,2)),"")</f>
        <v>4</v>
      </c>
      <c r="BB164" s="223" t="str">
        <f>IFERROR(IF(SUMPRODUCT(US_Others!U169:V169/SUM(US_Others!U169:V169),US_Others!U$8:V$8)&gt;3.5,4,IF(SUMPRODUCT(US_Others!U169:V169/SUM(US_Others!U169:V169),US_Others!U$8:V$8)&gt;2.5,3,2)),"")</f>
        <v/>
      </c>
      <c r="BC164" s="223">
        <f>IFERROR(IF((US_Others!C169*US_Others!C$8/SUM(US_Others!C169,US_Others!H169,US_Others!N169)+ US_Others!H169*US_Others!H$8/SUM(US_Others!C169,US_Others!H169,US_Others!N169)+US_Others!N169*US_Others!N$8/SUM(US_Others!C169,US_Others!H169,US_Others!N169))&gt;3.5,4,IF((US_Others!C169*US_Others!C$8/SUM(US_Others!C169,US_Others!H169,US_Others!N169)+ US_Others!H169*US_Others!H$8/SUM(US_Others!C169,US_Others!H169,US_Others!N169)+US_Others!N169*US_Others!N$8/SUM(US_Others!C169,US_Others!H169,US_Others!N169))&gt;2.5,3,2)),"")</f>
        <v>4</v>
      </c>
      <c r="BD164" s="223">
        <f>IFERROR(IF((US_Others!D169*US_Others!D$8/SUM(US_Others!D169,US_Others!I169,US_Others!O169)+US_Others!I169*US_Others!I$8/SUM(US_Others!D169,US_Others!I169,US_Others!O169)+US_Others!O169*US_Others!O$8/SUM(US_Others!D169,US_Others!I169,US_Others!O169))&gt;3.5,4,IF((US_Others!D169*US_Others!D$8/SUM(US_Others!D169,US_Others!I169,US_Others!O169)+US_Others!I169*US_Others!I$8/SUM(US_Others!D169,US_Others!I169,US_Others!O169)+US_Others!O169*US_Others!O$8/SUM(US_Others!D169,US_Others!I169,US_Others!O169))&gt;2.5,3,2)),"")</f>
        <v>4</v>
      </c>
      <c r="BE164" s="223">
        <f>IFERROR(IF((US_Others!E169*US_Others!E$8/SUM(US_Others!E169,US_Others!J169,US_Others!P169,US_Others!W169)+US_Others!J169*US_Others!J$8/SUM(US_Others!E169,US_Others!J169,US_Others!P169,US_Others!W169)+US_Others!P169*US_Others!P$8/SUM(US_Others!E169,US_Others!J169,US_Others!P169,US_Others!W169)+US_Others!W169*US_Others!W$8/SUM(US_Others!E169,US_Others!J169,US_Others!P169,US_Others!W169))&gt;3.5,4,IF((US_Others!E169*US_Others!E$8/SUM(US_Others!E169,US_Others!J169,US_Others!P169,US_Others!W169)+US_Others!J169*US_Others!J$8/SUM(US_Others!E169,US_Others!J169,US_Others!P169,US_Others!W169)+US_Others!P169*US_Others!P$8/SUM(US_Others!E169,US_Others!J169,US_Others!P169,US_Others!W169)+US_Others!W169*US_Others!W$8/SUM(US_Others!E169,US_Others!J169,US_Others!P169,US_Others!W169))&gt;2.5,3,2)),"")</f>
        <v>4</v>
      </c>
      <c r="BF164" s="223">
        <f>IFERROR(IF((US_Others!F169*US_Others!F$8/SUM(US_Others!F169,US_Others!K169,US_Others!Q169)+US_Others!K169*US_Others!K$8/SUM(US_Others!F169,US_Others!K169,US_Others!Q169)+US_Others!Q169*US_Others!Q$8/SUM(US_Others!F169,US_Others!K169,US_Others!Q169))&gt;3.5,4,IF((US_Others!F169*US_Others!F$8/SUM(US_Others!F169,US_Others!K169,US_Others!Q169)+US_Others!K169*US_Others!K$8/SUM(US_Others!F169,US_Others!K169,US_Others!Q169)+US_Others!Q169*US_Others!Q$8/SUM(US_Others!F169,US_Others!K169,US_Others!Q169))&gt;2.5,3,2)),"")</f>
        <v>4</v>
      </c>
      <c r="BG164" s="223">
        <f>IFERROR(IF((US_Others!G169*US_Others!G$8/SUM(US_Others!G169,US_Others!L169,US_Others!R169)+US_Others!L169*US_Others!L$8/SUM(US_Others!G169,US_Others!L169,US_Others!R169)+US_Others!R169*US_Others!R$8/SUM(US_Others!G169,US_Others!L169,US_Others!R169))&gt;3.5,4,IF((US_Others!G169*US_Others!G$8/SUM(US_Others!G169,US_Others!L169,US_Others!R169)+US_Others!L169*US_Others!L$8/SUM(US_Others!G169,US_Others!L169,US_Others!R169)+US_Others!R169*US_Others!R$8/SUM(US_Others!G169,US_Others!L169,US_Others!R169))&gt;2.5,3,2)),"")</f>
        <v>4</v>
      </c>
      <c r="BH164" s="219" t="str">
        <f>IFERROR(IF((US_Others!Z169*US_Others!Z$8/SUM(US_Others!Z169,US_Others!AB169)+US_Others!AB169*US_Others!AB$8/SUM(US_Others!Z169,US_Others!AB169))&gt;3.5,4,IF((US_Others!Z169*US_Others!Z$8/SUM(US_Others!Z169,US_Others!AB169)+US_Others!AB169*US_Others!AB$8/SUM(US_Others!Z169,US_Others!AB169))&gt;2.5,3,2)),"")</f>
        <v/>
      </c>
      <c r="BI164" s="219" t="str">
        <f>IFERROR(IF((US_Others!AA169*US_Others!AA$8/SUM(US_Others!AA169,US_Others!AC169)+US_Others!AC169*US_Others!AC$8/SUM(US_Others!AA169,US_Others!AC169))&gt;3.5,4,IF((US_Others!AA169*US_Others!AA$8/SUM(US_Others!AA169,US_Others!AC169)+US_Others!AC169*US_Others!AC$8/SUM(US_Others!AA169,US_Others!AC169))&gt;2.5,3,2)),"")</f>
        <v/>
      </c>
      <c r="BJ164" s="219" t="str">
        <f>IFERROR(US_Others!AD169*US_Others!AD$8/US_Others!AD169,"")</f>
        <v/>
      </c>
      <c r="BK164" s="74" t="str">
        <f>IFERROR(US_Others!AE169*US_Others!AE$8/US_Others!AE169,"")</f>
        <v/>
      </c>
      <c r="BL164" s="219" t="str">
        <f>IFERROR(IF(SUMPRODUCT(US_Others!AG169:AI169/SUM(US_Others!AG169:AI169),US_Others!AG$8:AI$8)&gt;3.5,4,IF(SUMPRODUCT(US_Others!AG169:AI169/SUM(US_Others!AG169:AI169),US_Others!AG$8:AI$8)&gt;2.5,3,2)),"")</f>
        <v/>
      </c>
      <c r="BM164" s="219" t="str">
        <f>IFERROR(US_Others!AL169*US_Others!AL$8/US_Others!AL169,"")</f>
        <v/>
      </c>
    </row>
    <row r="165" spans="1:65">
      <c r="A165" s="200" t="s">
        <v>297</v>
      </c>
      <c r="B165" s="332">
        <v>336350</v>
      </c>
      <c r="C165" s="333">
        <f>SUM(US_CO2!C168:AX168)</f>
        <v>1.4633874066265378</v>
      </c>
      <c r="D165" s="333">
        <f>SUM(US_CH4!C168:AC168)</f>
        <v>7.7017198769981522E-4</v>
      </c>
      <c r="E165" s="333">
        <f>SUM(US_N2O!C168:AA168)</f>
        <v>8.6543103565366009E-4</v>
      </c>
      <c r="F165" s="332">
        <f>US_Others!V170+US_Others!U170</f>
        <v>0</v>
      </c>
      <c r="G165" s="332">
        <f>US_Others!C170+US_Others!H170+US_Others!N170</f>
        <v>4.9509593791587348E-5</v>
      </c>
      <c r="H165" s="332">
        <f>US_Others!D170+US_Others!I170+US_Others!O170</f>
        <v>8.1195733818203259E-4</v>
      </c>
      <c r="I165" s="332">
        <f>US_Others!E170+US_Others!J170+US_Others!P170+US_Others!W170</f>
        <v>3.7528272094023208E-3</v>
      </c>
      <c r="J165" s="332">
        <f>US_Others!F170+US_Others!K170+US_Others!Q170</f>
        <v>6.4857567866979428E-4</v>
      </c>
      <c r="K165" s="332">
        <f>US_Others!G170+US_Others!L170+US_Others!R170</f>
        <v>6.4362471929063568E-5</v>
      </c>
      <c r="L165" s="332">
        <f>US_Others!Z170+US_Others!AB170</f>
        <v>0</v>
      </c>
      <c r="M165" s="332">
        <f>US_Others!AA170+US_Others!AC170</f>
        <v>0</v>
      </c>
      <c r="N165" s="332">
        <f>US_Others!AD170</f>
        <v>0</v>
      </c>
      <c r="O165" s="332">
        <f>US_Others!AE170</f>
        <v>0</v>
      </c>
      <c r="P165" s="332">
        <f>SUM(US_Others!AG170:AI170)</f>
        <v>0</v>
      </c>
      <c r="Q165" s="332">
        <f>US_Others!AL170</f>
        <v>0</v>
      </c>
      <c r="R165" s="332"/>
      <c r="S165" s="334">
        <f t="shared" si="2"/>
        <v>1463.3874066265378</v>
      </c>
      <c r="T165" s="334">
        <f>D165*1000/Spec!I$6</f>
        <v>3.0806879507992609E-2</v>
      </c>
      <c r="U165" s="334">
        <f>E165*1000/Spec!I$7</f>
        <v>2.9041309921263763E-3</v>
      </c>
      <c r="V165" s="334">
        <f>F165*1000/Spec!I$8</f>
        <v>0</v>
      </c>
      <c r="W165" s="334">
        <f>G165*1000/Spec!I$9</f>
        <v>7.3347546357907187E-5</v>
      </c>
      <c r="X165" s="334">
        <f>H165*1000/Spec!I$10</f>
        <v>2.3198781090915218E-4</v>
      </c>
      <c r="Y165" s="334">
        <f>I165*1000/Spec!I$11</f>
        <v>2.6243546918897349E-3</v>
      </c>
      <c r="Z165" s="334">
        <f>J165*1000/Spec!I$12</f>
        <v>1.4509523012747074E-4</v>
      </c>
      <c r="AA165" s="334">
        <f>K165*1000/Spec!I$15</f>
        <v>6.5609043760513318E-6</v>
      </c>
      <c r="AB165" s="334">
        <f>L165*1000/Spec!I$17</f>
        <v>0</v>
      </c>
      <c r="AC165" s="334">
        <f>M165*1000/Spec!I$18</f>
        <v>0</v>
      </c>
      <c r="AD165" s="335">
        <f>N165*1000/Spec!I$25</f>
        <v>0</v>
      </c>
      <c r="AE165" s="335">
        <f>O165*1000/Spec!I$26</f>
        <v>0</v>
      </c>
      <c r="AF165" s="334">
        <f>P165*1000/Spec!I$21</f>
        <v>0</v>
      </c>
      <c r="AG165" s="334">
        <f>Q165*1000/Spec!I$22</f>
        <v>0</v>
      </c>
      <c r="AI165" s="432">
        <f>S165/'2007output'!$D163</f>
        <v>3.6736777896524901E-2</v>
      </c>
      <c r="AJ165" s="432">
        <f>T165/'2007output'!$D163</f>
        <v>7.7337380726753434E-7</v>
      </c>
      <c r="AK165" s="432">
        <f>U165/'2007output'!$D163</f>
        <v>7.2905106848024496E-8</v>
      </c>
      <c r="AL165" s="433">
        <f>V165/'2007output'!$D163</f>
        <v>0</v>
      </c>
      <c r="AM165" s="433">
        <f>W165/'2007output'!$D163</f>
        <v>1.841311813675571E-9</v>
      </c>
      <c r="AN165" s="433">
        <f>X165/'2007output'!$D163</f>
        <v>5.8238062221110208E-9</v>
      </c>
      <c r="AO165" s="433">
        <f>Y165/'2007output'!$D163</f>
        <v>6.5881621641056354E-8</v>
      </c>
      <c r="AP165" s="433">
        <f>Z165/'2007output'!$D163</f>
        <v>3.6424607857776808E-9</v>
      </c>
      <c r="AQ165" s="433">
        <f>AA165/'2007output'!$D163</f>
        <v>1.647044970948332E-10</v>
      </c>
      <c r="AR165" s="433">
        <f>AB165/'2007output'!$D163</f>
        <v>0</v>
      </c>
      <c r="AS165" s="433">
        <f>AC165/'2007output'!$D163</f>
        <v>0</v>
      </c>
      <c r="AT165" s="433">
        <f>AD165/'2007output'!$D163</f>
        <v>0</v>
      </c>
      <c r="AU165" s="433">
        <f>AE165/'2007output'!$D163</f>
        <v>0</v>
      </c>
      <c r="AV165" s="433">
        <f>AF165/'2007output'!$D163</f>
        <v>0</v>
      </c>
      <c r="AW165" s="433">
        <f>AG165/'2007output'!$D163</f>
        <v>0</v>
      </c>
      <c r="AY165" s="370">
        <f>IFERROR(IF(SUMPRODUCT(US_CO2!C168:AX168/SUM(US_CO2!C168:AX168),US_CO2!C$6:AX$6)&gt;3.5,4,IF(SUMPRODUCT(US_CO2!C168:AX168/SUM(US_CO2!C168:AX168),US_CO2!C$6:AX$6)&gt;2.5,3,2)),"")</f>
        <v>4</v>
      </c>
      <c r="AZ165" s="370">
        <f>IFERROR(IF(SUMPRODUCT(US_CH4!C168:AC168/SUM(US_CH4!C168:AC168),US_CH4!C$6:AC$6)&gt;3.5,4,IF(SUMPRODUCT(US_CH4!C168:AC168/SUM(US_CH4!C168:AC168),US_CH4!C$6:AC$6)&gt;2.5,3,2)),"")</f>
        <v>4</v>
      </c>
      <c r="BA165" s="223">
        <f>IFERROR(IF(SUMPRODUCT(US_N2O!C168:AA168/SUM(US_N2O!C168:AA168),US_N2O!C$6:AA$6)&gt;3.5,4,IF(SUMPRODUCT(US_N2O!C168:AA168/SUM(US_N2O!C168:AA168),US_N2O!C$6:AA$6)&gt;2.5,3,2)),"")</f>
        <v>4</v>
      </c>
      <c r="BB165" s="223" t="str">
        <f>IFERROR(IF(SUMPRODUCT(US_Others!U170:V170/SUM(US_Others!U170:V170),US_Others!U$8:V$8)&gt;3.5,4,IF(SUMPRODUCT(US_Others!U170:V170/SUM(US_Others!U170:V170),US_Others!U$8:V$8)&gt;2.5,3,2)),"")</f>
        <v/>
      </c>
      <c r="BC165" s="223">
        <f>IFERROR(IF((US_Others!C170*US_Others!C$8/SUM(US_Others!C170,US_Others!H170,US_Others!N170)+ US_Others!H170*US_Others!H$8/SUM(US_Others!C170,US_Others!H170,US_Others!N170)+US_Others!N170*US_Others!N$8/SUM(US_Others!C170,US_Others!H170,US_Others!N170))&gt;3.5,4,IF((US_Others!C170*US_Others!C$8/SUM(US_Others!C170,US_Others!H170,US_Others!N170)+ US_Others!H170*US_Others!H$8/SUM(US_Others!C170,US_Others!H170,US_Others!N170)+US_Others!N170*US_Others!N$8/SUM(US_Others!C170,US_Others!H170,US_Others!N170))&gt;2.5,3,2)),"")</f>
        <v>4</v>
      </c>
      <c r="BD165" s="223">
        <f>IFERROR(IF((US_Others!D170*US_Others!D$8/SUM(US_Others!D170,US_Others!I170,US_Others!O170)+US_Others!I170*US_Others!I$8/SUM(US_Others!D170,US_Others!I170,US_Others!O170)+US_Others!O170*US_Others!O$8/SUM(US_Others!D170,US_Others!I170,US_Others!O170))&gt;3.5,4,IF((US_Others!D170*US_Others!D$8/SUM(US_Others!D170,US_Others!I170,US_Others!O170)+US_Others!I170*US_Others!I$8/SUM(US_Others!D170,US_Others!I170,US_Others!O170)+US_Others!O170*US_Others!O$8/SUM(US_Others!D170,US_Others!I170,US_Others!O170))&gt;2.5,3,2)),"")</f>
        <v>4</v>
      </c>
      <c r="BE165" s="223">
        <f>IFERROR(IF((US_Others!E170*US_Others!E$8/SUM(US_Others!E170,US_Others!J170,US_Others!P170,US_Others!W170)+US_Others!J170*US_Others!J$8/SUM(US_Others!E170,US_Others!J170,US_Others!P170,US_Others!W170)+US_Others!P170*US_Others!P$8/SUM(US_Others!E170,US_Others!J170,US_Others!P170,US_Others!W170)+US_Others!W170*US_Others!W$8/SUM(US_Others!E170,US_Others!J170,US_Others!P170,US_Others!W170))&gt;3.5,4,IF((US_Others!E170*US_Others!E$8/SUM(US_Others!E170,US_Others!J170,US_Others!P170,US_Others!W170)+US_Others!J170*US_Others!J$8/SUM(US_Others!E170,US_Others!J170,US_Others!P170,US_Others!W170)+US_Others!P170*US_Others!P$8/SUM(US_Others!E170,US_Others!J170,US_Others!P170,US_Others!W170)+US_Others!W170*US_Others!W$8/SUM(US_Others!E170,US_Others!J170,US_Others!P170,US_Others!W170))&gt;2.5,3,2)),"")</f>
        <v>4</v>
      </c>
      <c r="BF165" s="223">
        <f>IFERROR(IF((US_Others!F170*US_Others!F$8/SUM(US_Others!F170,US_Others!K170,US_Others!Q170)+US_Others!K170*US_Others!K$8/SUM(US_Others!F170,US_Others!K170,US_Others!Q170)+US_Others!Q170*US_Others!Q$8/SUM(US_Others!F170,US_Others!K170,US_Others!Q170))&gt;3.5,4,IF((US_Others!F170*US_Others!F$8/SUM(US_Others!F170,US_Others!K170,US_Others!Q170)+US_Others!K170*US_Others!K$8/SUM(US_Others!F170,US_Others!K170,US_Others!Q170)+US_Others!Q170*US_Others!Q$8/SUM(US_Others!F170,US_Others!K170,US_Others!Q170))&gt;2.5,3,2)),"")</f>
        <v>4</v>
      </c>
      <c r="BG165" s="223">
        <f>IFERROR(IF((US_Others!G170*US_Others!G$8/SUM(US_Others!G170,US_Others!L170,US_Others!R170)+US_Others!L170*US_Others!L$8/SUM(US_Others!G170,US_Others!L170,US_Others!R170)+US_Others!R170*US_Others!R$8/SUM(US_Others!G170,US_Others!L170,US_Others!R170))&gt;3.5,4,IF((US_Others!G170*US_Others!G$8/SUM(US_Others!G170,US_Others!L170,US_Others!R170)+US_Others!L170*US_Others!L$8/SUM(US_Others!G170,US_Others!L170,US_Others!R170)+US_Others!R170*US_Others!R$8/SUM(US_Others!G170,US_Others!L170,US_Others!R170))&gt;2.5,3,2)),"")</f>
        <v>4</v>
      </c>
      <c r="BH165" s="219" t="str">
        <f>IFERROR(IF((US_Others!Z170*US_Others!Z$8/SUM(US_Others!Z170,US_Others!AB170)+US_Others!AB170*US_Others!AB$8/SUM(US_Others!Z170,US_Others!AB170))&gt;3.5,4,IF((US_Others!Z170*US_Others!Z$8/SUM(US_Others!Z170,US_Others!AB170)+US_Others!AB170*US_Others!AB$8/SUM(US_Others!Z170,US_Others!AB170))&gt;2.5,3,2)),"")</f>
        <v/>
      </c>
      <c r="BI165" s="219" t="str">
        <f>IFERROR(IF((US_Others!AA170*US_Others!AA$8/SUM(US_Others!AA170,US_Others!AC170)+US_Others!AC170*US_Others!AC$8/SUM(US_Others!AA170,US_Others!AC170))&gt;3.5,4,IF((US_Others!AA170*US_Others!AA$8/SUM(US_Others!AA170,US_Others!AC170)+US_Others!AC170*US_Others!AC$8/SUM(US_Others!AA170,US_Others!AC170))&gt;2.5,3,2)),"")</f>
        <v/>
      </c>
      <c r="BJ165" s="219" t="str">
        <f>IFERROR(US_Others!AD170*US_Others!AD$8/US_Others!AD170,"")</f>
        <v/>
      </c>
      <c r="BK165" s="74" t="str">
        <f>IFERROR(US_Others!AE170*US_Others!AE$8/US_Others!AE170,"")</f>
        <v/>
      </c>
      <c r="BL165" s="219" t="str">
        <f>IFERROR(IF(SUMPRODUCT(US_Others!AG170:AI170/SUM(US_Others!AG170:AI170),US_Others!AG$8:AI$8)&gt;3.5,4,IF(SUMPRODUCT(US_Others!AG170:AI170/SUM(US_Others!AG170:AI170),US_Others!AG$8:AI$8)&gt;2.5,3,2)),"")</f>
        <v/>
      </c>
      <c r="BM165" s="219" t="str">
        <f>IFERROR(US_Others!AL170*US_Others!AL$8/US_Others!AL170,"")</f>
        <v/>
      </c>
    </row>
    <row r="166" spans="1:65">
      <c r="A166" s="200" t="s">
        <v>298</v>
      </c>
      <c r="B166" s="332">
        <v>336360</v>
      </c>
      <c r="C166" s="333">
        <f>SUM(US_CO2!C169:AX169)</f>
        <v>0.49297418842102703</v>
      </c>
      <c r="D166" s="333">
        <f>SUM(US_CH4!C169:AC169)</f>
        <v>1.9286105157262785E-4</v>
      </c>
      <c r="E166" s="333">
        <f>SUM(US_N2O!C169:AA169)</f>
        <v>2.1884079192367647E-4</v>
      </c>
      <c r="F166" s="332">
        <f>US_Others!V171+US_Others!U171</f>
        <v>0</v>
      </c>
      <c r="G166" s="332">
        <f>US_Others!C171+US_Others!H171+US_Others!N171</f>
        <v>8.5860452205250226E-4</v>
      </c>
      <c r="H166" s="332">
        <f>US_Others!D171+US_Others!I171+US_Others!O171</f>
        <v>1.4081114161661037E-2</v>
      </c>
      <c r="I166" s="332">
        <f>US_Others!E171+US_Others!J171+US_Others!P171+US_Others!W171</f>
        <v>6.5082222771579656E-2</v>
      </c>
      <c r="J166" s="332">
        <f>US_Others!F171+US_Others!K171+US_Others!Q171</f>
        <v>1.1247719238887779E-2</v>
      </c>
      <c r="K166" s="332">
        <f>US_Others!G171+US_Others!L171+US_Others!R171</f>
        <v>1.116185878668253E-3</v>
      </c>
      <c r="L166" s="332">
        <f>US_Others!Z171+US_Others!AB171</f>
        <v>0</v>
      </c>
      <c r="M166" s="332">
        <f>US_Others!AA171+US_Others!AC171</f>
        <v>0</v>
      </c>
      <c r="N166" s="332">
        <f>US_Others!AD171</f>
        <v>0</v>
      </c>
      <c r="O166" s="332">
        <f>US_Others!AE171</f>
        <v>0</v>
      </c>
      <c r="P166" s="332">
        <f>SUM(US_Others!AG171:AI171)</f>
        <v>0</v>
      </c>
      <c r="Q166" s="332">
        <f>US_Others!AL171</f>
        <v>0</v>
      </c>
      <c r="R166" s="332"/>
      <c r="S166" s="334">
        <f t="shared" si="2"/>
        <v>492.97418842102701</v>
      </c>
      <c r="T166" s="334">
        <f>D166*1000/Spec!I$6</f>
        <v>7.7144420629051136E-3</v>
      </c>
      <c r="U166" s="334">
        <f>E166*1000/Spec!I$7</f>
        <v>7.3436507356938415E-4</v>
      </c>
      <c r="V166" s="334">
        <f>F166*1000/Spec!I$8</f>
        <v>0</v>
      </c>
      <c r="W166" s="334">
        <f>G166*1000/Spec!I$9</f>
        <v>1.2720066993370403E-3</v>
      </c>
      <c r="X166" s="334">
        <f>H166*1000/Spec!I$10</f>
        <v>4.0231754747602965E-3</v>
      </c>
      <c r="Y166" s="334">
        <f>I166*1000/Spec!I$11</f>
        <v>4.5512043896209546E-2</v>
      </c>
      <c r="Z166" s="334">
        <f>J166*1000/Spec!I$12</f>
        <v>2.5162682861046485E-3</v>
      </c>
      <c r="AA166" s="334">
        <f>K166*1000/Spec!I$15</f>
        <v>1.1378041576638665E-4</v>
      </c>
      <c r="AB166" s="334">
        <f>L166*1000/Spec!I$17</f>
        <v>0</v>
      </c>
      <c r="AC166" s="334">
        <f>M166*1000/Spec!I$18</f>
        <v>0</v>
      </c>
      <c r="AD166" s="335">
        <f>N166*1000/Spec!I$25</f>
        <v>0</v>
      </c>
      <c r="AE166" s="335">
        <f>O166*1000/Spec!I$26</f>
        <v>0</v>
      </c>
      <c r="AF166" s="334">
        <f>P166*1000/Spec!I$21</f>
        <v>0</v>
      </c>
      <c r="AG166" s="334">
        <f>Q166*1000/Spec!I$22</f>
        <v>0</v>
      </c>
      <c r="AI166" s="432">
        <f>S166/'2007output'!$D164</f>
        <v>2.2295582836860072E-2</v>
      </c>
      <c r="AJ166" s="432">
        <f>T166/'2007output'!$D164</f>
        <v>3.4889855512427546E-7</v>
      </c>
      <c r="AK166" s="432">
        <f>U166/'2007output'!$D164</f>
        <v>3.3212889670157581E-8</v>
      </c>
      <c r="AL166" s="433">
        <f>V166/'2007output'!$D164</f>
        <v>0</v>
      </c>
      <c r="AM166" s="433">
        <f>W166/'2007output'!$D164</f>
        <v>5.7528632127670014E-8</v>
      </c>
      <c r="AN166" s="433">
        <f>X166/'2007output'!$D164</f>
        <v>1.8195484504380204E-7</v>
      </c>
      <c r="AO166" s="433">
        <f>Y166/'2007output'!$D164</f>
        <v>2.0583583656029618E-6</v>
      </c>
      <c r="AP166" s="433">
        <f>Z166/'2007output'!$D164</f>
        <v>1.1380244509819287E-7</v>
      </c>
      <c r="AQ166" s="433">
        <f>AA166/'2007output'!$D164</f>
        <v>5.1459097545392913E-9</v>
      </c>
      <c r="AR166" s="433">
        <f>AB166/'2007output'!$D164</f>
        <v>0</v>
      </c>
      <c r="AS166" s="433">
        <f>AC166/'2007output'!$D164</f>
        <v>0</v>
      </c>
      <c r="AT166" s="433">
        <f>AD166/'2007output'!$D164</f>
        <v>0</v>
      </c>
      <c r="AU166" s="433">
        <f>AE166/'2007output'!$D164</f>
        <v>0</v>
      </c>
      <c r="AV166" s="433">
        <f>AF166/'2007output'!$D164</f>
        <v>0</v>
      </c>
      <c r="AW166" s="433">
        <f>AG166/'2007output'!$D164</f>
        <v>0</v>
      </c>
      <c r="AY166" s="370">
        <f>IFERROR(IF(SUMPRODUCT(US_CO2!C169:AX169/SUM(US_CO2!C169:AX169),US_CO2!C$6:AX$6)&gt;3.5,4,IF(SUMPRODUCT(US_CO2!C169:AX169/SUM(US_CO2!C169:AX169),US_CO2!C$6:AX$6)&gt;2.5,3,2)),"")</f>
        <v>4</v>
      </c>
      <c r="AZ166" s="370">
        <f>IFERROR(IF(SUMPRODUCT(US_CH4!C169:AC169/SUM(US_CH4!C169:AC169),US_CH4!C$6:AC$6)&gt;3.5,4,IF(SUMPRODUCT(US_CH4!C169:AC169/SUM(US_CH4!C169:AC169),US_CH4!C$6:AC$6)&gt;2.5,3,2)),"")</f>
        <v>4</v>
      </c>
      <c r="BA166" s="223">
        <f>IFERROR(IF(SUMPRODUCT(US_N2O!C169:AA169/SUM(US_N2O!C169:AA169),US_N2O!C$6:AA$6)&gt;3.5,4,IF(SUMPRODUCT(US_N2O!C169:AA169/SUM(US_N2O!C169:AA169),US_N2O!C$6:AA$6)&gt;2.5,3,2)),"")</f>
        <v>4</v>
      </c>
      <c r="BB166" s="223" t="str">
        <f>IFERROR(IF(SUMPRODUCT(US_Others!U171:V171/SUM(US_Others!U171:V171),US_Others!U$8:V$8)&gt;3.5,4,IF(SUMPRODUCT(US_Others!U171:V171/SUM(US_Others!U171:V171),US_Others!U$8:V$8)&gt;2.5,3,2)),"")</f>
        <v/>
      </c>
      <c r="BC166" s="223">
        <f>IFERROR(IF((US_Others!C171*US_Others!C$8/SUM(US_Others!C171,US_Others!H171,US_Others!N171)+ US_Others!H171*US_Others!H$8/SUM(US_Others!C171,US_Others!H171,US_Others!N171)+US_Others!N171*US_Others!N$8/SUM(US_Others!C171,US_Others!H171,US_Others!N171))&gt;3.5,4,IF((US_Others!C171*US_Others!C$8/SUM(US_Others!C171,US_Others!H171,US_Others!N171)+ US_Others!H171*US_Others!H$8/SUM(US_Others!C171,US_Others!H171,US_Others!N171)+US_Others!N171*US_Others!N$8/SUM(US_Others!C171,US_Others!H171,US_Others!N171))&gt;2.5,3,2)),"")</f>
        <v>4</v>
      </c>
      <c r="BD166" s="223">
        <f>IFERROR(IF((US_Others!D171*US_Others!D$8/SUM(US_Others!D171,US_Others!I171,US_Others!O171)+US_Others!I171*US_Others!I$8/SUM(US_Others!D171,US_Others!I171,US_Others!O171)+US_Others!O171*US_Others!O$8/SUM(US_Others!D171,US_Others!I171,US_Others!O171))&gt;3.5,4,IF((US_Others!D171*US_Others!D$8/SUM(US_Others!D171,US_Others!I171,US_Others!O171)+US_Others!I171*US_Others!I$8/SUM(US_Others!D171,US_Others!I171,US_Others!O171)+US_Others!O171*US_Others!O$8/SUM(US_Others!D171,US_Others!I171,US_Others!O171))&gt;2.5,3,2)),"")</f>
        <v>4</v>
      </c>
      <c r="BE166" s="223">
        <f>IFERROR(IF((US_Others!E171*US_Others!E$8/SUM(US_Others!E171,US_Others!J171,US_Others!P171,US_Others!W171)+US_Others!J171*US_Others!J$8/SUM(US_Others!E171,US_Others!J171,US_Others!P171,US_Others!W171)+US_Others!P171*US_Others!P$8/SUM(US_Others!E171,US_Others!J171,US_Others!P171,US_Others!W171)+US_Others!W171*US_Others!W$8/SUM(US_Others!E171,US_Others!J171,US_Others!P171,US_Others!W171))&gt;3.5,4,IF((US_Others!E171*US_Others!E$8/SUM(US_Others!E171,US_Others!J171,US_Others!P171,US_Others!W171)+US_Others!J171*US_Others!J$8/SUM(US_Others!E171,US_Others!J171,US_Others!P171,US_Others!W171)+US_Others!P171*US_Others!P$8/SUM(US_Others!E171,US_Others!J171,US_Others!P171,US_Others!W171)+US_Others!W171*US_Others!W$8/SUM(US_Others!E171,US_Others!J171,US_Others!P171,US_Others!W171))&gt;2.5,3,2)),"")</f>
        <v>4</v>
      </c>
      <c r="BF166" s="223">
        <f>IFERROR(IF((US_Others!F171*US_Others!F$8/SUM(US_Others!F171,US_Others!K171,US_Others!Q171)+US_Others!K171*US_Others!K$8/SUM(US_Others!F171,US_Others!K171,US_Others!Q171)+US_Others!Q171*US_Others!Q$8/SUM(US_Others!F171,US_Others!K171,US_Others!Q171))&gt;3.5,4,IF((US_Others!F171*US_Others!F$8/SUM(US_Others!F171,US_Others!K171,US_Others!Q171)+US_Others!K171*US_Others!K$8/SUM(US_Others!F171,US_Others!K171,US_Others!Q171)+US_Others!Q171*US_Others!Q$8/SUM(US_Others!F171,US_Others!K171,US_Others!Q171))&gt;2.5,3,2)),"")</f>
        <v>4</v>
      </c>
      <c r="BG166" s="223">
        <f>IFERROR(IF((US_Others!G171*US_Others!G$8/SUM(US_Others!G171,US_Others!L171,US_Others!R171)+US_Others!L171*US_Others!L$8/SUM(US_Others!G171,US_Others!L171,US_Others!R171)+US_Others!R171*US_Others!R$8/SUM(US_Others!G171,US_Others!L171,US_Others!R171))&gt;3.5,4,IF((US_Others!G171*US_Others!G$8/SUM(US_Others!G171,US_Others!L171,US_Others!R171)+US_Others!L171*US_Others!L$8/SUM(US_Others!G171,US_Others!L171,US_Others!R171)+US_Others!R171*US_Others!R$8/SUM(US_Others!G171,US_Others!L171,US_Others!R171))&gt;2.5,3,2)),"")</f>
        <v>4</v>
      </c>
      <c r="BH166" s="219" t="str">
        <f>IFERROR(IF((US_Others!Z171*US_Others!Z$8/SUM(US_Others!Z171,US_Others!AB171)+US_Others!AB171*US_Others!AB$8/SUM(US_Others!Z171,US_Others!AB171))&gt;3.5,4,IF((US_Others!Z171*US_Others!Z$8/SUM(US_Others!Z171,US_Others!AB171)+US_Others!AB171*US_Others!AB$8/SUM(US_Others!Z171,US_Others!AB171))&gt;2.5,3,2)),"")</f>
        <v/>
      </c>
      <c r="BI166" s="219" t="str">
        <f>IFERROR(IF((US_Others!AA171*US_Others!AA$8/SUM(US_Others!AA171,US_Others!AC171)+US_Others!AC171*US_Others!AC$8/SUM(US_Others!AA171,US_Others!AC171))&gt;3.5,4,IF((US_Others!AA171*US_Others!AA$8/SUM(US_Others!AA171,US_Others!AC171)+US_Others!AC171*US_Others!AC$8/SUM(US_Others!AA171,US_Others!AC171))&gt;2.5,3,2)),"")</f>
        <v/>
      </c>
      <c r="BJ166" s="219" t="str">
        <f>IFERROR(US_Others!AD171*US_Others!AD$8/US_Others!AD171,"")</f>
        <v/>
      </c>
      <c r="BK166" s="74" t="str">
        <f>IFERROR(US_Others!AE171*US_Others!AE$8/US_Others!AE171,"")</f>
        <v/>
      </c>
      <c r="BL166" s="219" t="str">
        <f>IFERROR(IF(SUMPRODUCT(US_Others!AG171:AI171/SUM(US_Others!AG171:AI171),US_Others!AG$8:AI$8)&gt;3.5,4,IF(SUMPRODUCT(US_Others!AG171:AI171/SUM(US_Others!AG171:AI171),US_Others!AG$8:AI$8)&gt;2.5,3,2)),"")</f>
        <v/>
      </c>
      <c r="BM166" s="219" t="str">
        <f>IFERROR(US_Others!AL171*US_Others!AL$8/US_Others!AL171,"")</f>
        <v/>
      </c>
    </row>
    <row r="167" spans="1:65">
      <c r="A167" s="200" t="s">
        <v>299</v>
      </c>
      <c r="B167" s="332">
        <v>336370</v>
      </c>
      <c r="C167" s="333">
        <f>SUM(US_CO2!C170:AX170)</f>
        <v>0.96451915825026846</v>
      </c>
      <c r="D167" s="333">
        <f>SUM(US_CH4!C170:AC170)</f>
        <v>5.0979508048413775E-4</v>
      </c>
      <c r="E167" s="333">
        <f>SUM(US_N2O!C170:AA170)</f>
        <v>5.7907438808693407E-4</v>
      </c>
      <c r="F167" s="332">
        <f>US_Others!V172+US_Others!U172</f>
        <v>0</v>
      </c>
      <c r="G167" s="332">
        <f>US_Others!C172+US_Others!H172+US_Others!N172</f>
        <v>2.9032011312101917E-4</v>
      </c>
      <c r="H167" s="332">
        <f>US_Others!D172+US_Others!I172+US_Others!O172</f>
        <v>4.7612498551847151E-3</v>
      </c>
      <c r="I167" s="332">
        <f>US_Others!E172+US_Others!J172+US_Others!P172+US_Others!W172</f>
        <v>2.2006264574573255E-2</v>
      </c>
      <c r="J167" s="332">
        <f>US_Others!F172+US_Others!K172+US_Others!Q172</f>
        <v>3.8031934818853518E-3</v>
      </c>
      <c r="K167" s="332">
        <f>US_Others!G172+US_Others!L172+US_Others!R172</f>
        <v>3.7741614705732502E-4</v>
      </c>
      <c r="L167" s="332">
        <f>US_Others!Z172+US_Others!AB172</f>
        <v>0</v>
      </c>
      <c r="M167" s="332">
        <f>US_Others!AA172+US_Others!AC172</f>
        <v>0</v>
      </c>
      <c r="N167" s="332">
        <f>US_Others!AD172</f>
        <v>0</v>
      </c>
      <c r="O167" s="332">
        <f>US_Others!AE172</f>
        <v>0</v>
      </c>
      <c r="P167" s="332">
        <f>SUM(US_Others!AG172:AI172)</f>
        <v>0</v>
      </c>
      <c r="Q167" s="332">
        <f>US_Others!AL172</f>
        <v>0</v>
      </c>
      <c r="R167" s="332"/>
      <c r="S167" s="334">
        <f t="shared" si="2"/>
        <v>964.51915825026845</v>
      </c>
      <c r="T167" s="334">
        <f>D167*1000/Spec!I$6</f>
        <v>2.0391803219365512E-2</v>
      </c>
      <c r="U167" s="334">
        <f>E167*1000/Spec!I$7</f>
        <v>1.9432026445870272E-3</v>
      </c>
      <c r="V167" s="334">
        <f>F167*1000/Spec!I$8</f>
        <v>0</v>
      </c>
      <c r="W167" s="334">
        <f>G167*1000/Spec!I$9</f>
        <v>4.3010387129039881E-4</v>
      </c>
      <c r="X167" s="334">
        <f>H167*1000/Spec!I$10</f>
        <v>1.3603571014813472E-3</v>
      </c>
      <c r="Y167" s="334">
        <f>I167*1000/Spec!I$11</f>
        <v>1.5388996205995284E-2</v>
      </c>
      <c r="Z167" s="334">
        <f>J167*1000/Spec!I$12</f>
        <v>8.5082628230097356E-4</v>
      </c>
      <c r="AA167" s="334">
        <f>K167*1000/Spec!I$15</f>
        <v>3.847259399157238E-5</v>
      </c>
      <c r="AB167" s="334">
        <f>L167*1000/Spec!I$17</f>
        <v>0</v>
      </c>
      <c r="AC167" s="334">
        <f>M167*1000/Spec!I$18</f>
        <v>0</v>
      </c>
      <c r="AD167" s="335">
        <f>N167*1000/Spec!I$25</f>
        <v>0</v>
      </c>
      <c r="AE167" s="335">
        <f>O167*1000/Spec!I$26</f>
        <v>0</v>
      </c>
      <c r="AF167" s="334">
        <f>P167*1000/Spec!I$21</f>
        <v>0</v>
      </c>
      <c r="AG167" s="334">
        <f>Q167*1000/Spec!I$22</f>
        <v>0</v>
      </c>
      <c r="AI167" s="432">
        <f>S167/'2007output'!$D165</f>
        <v>3.0255388335316002E-2</v>
      </c>
      <c r="AJ167" s="432">
        <f>T167/'2007output'!$D165</f>
        <v>6.3965751222451564E-7</v>
      </c>
      <c r="AK167" s="432">
        <f>U167/'2007output'!$D165</f>
        <v>6.0955088474187064E-8</v>
      </c>
      <c r="AL167" s="433">
        <f>V167/'2007output'!$D165</f>
        <v>0</v>
      </c>
      <c r="AM167" s="433">
        <f>W167/'2007output'!$D165</f>
        <v>1.3491654923703704E-8</v>
      </c>
      <c r="AN167" s="433">
        <f>X167/'2007output'!$D165</f>
        <v>4.2672177144400006E-8</v>
      </c>
      <c r="AO167" s="433">
        <f>Y167/'2007output'!$D165</f>
        <v>4.8272763928062937E-7</v>
      </c>
      <c r="AP167" s="433">
        <f>Z167/'2007output'!$D165</f>
        <v>2.6689028783635351E-8</v>
      </c>
      <c r="AQ167" s="433">
        <f>AA167/'2007output'!$D165</f>
        <v>1.206822344092763E-9</v>
      </c>
      <c r="AR167" s="433">
        <f>AB167/'2007output'!$D165</f>
        <v>0</v>
      </c>
      <c r="AS167" s="433">
        <f>AC167/'2007output'!$D165</f>
        <v>0</v>
      </c>
      <c r="AT167" s="433">
        <f>AD167/'2007output'!$D165</f>
        <v>0</v>
      </c>
      <c r="AU167" s="433">
        <f>AE167/'2007output'!$D165</f>
        <v>0</v>
      </c>
      <c r="AV167" s="433">
        <f>AF167/'2007output'!$D165</f>
        <v>0</v>
      </c>
      <c r="AW167" s="433">
        <f>AG167/'2007output'!$D165</f>
        <v>0</v>
      </c>
      <c r="AY167" s="370">
        <f>IFERROR(IF(SUMPRODUCT(US_CO2!C170:AX170/SUM(US_CO2!C170:AX170),US_CO2!C$6:AX$6)&gt;3.5,4,IF(SUMPRODUCT(US_CO2!C170:AX170/SUM(US_CO2!C170:AX170),US_CO2!C$6:AX$6)&gt;2.5,3,2)),"")</f>
        <v>4</v>
      </c>
      <c r="AZ167" s="370">
        <f>IFERROR(IF(SUMPRODUCT(US_CH4!C170:AC170/SUM(US_CH4!C170:AC170),US_CH4!C$6:AC$6)&gt;3.5,4,IF(SUMPRODUCT(US_CH4!C170:AC170/SUM(US_CH4!C170:AC170),US_CH4!C$6:AC$6)&gt;2.5,3,2)),"")</f>
        <v>4</v>
      </c>
      <c r="BA167" s="223">
        <f>IFERROR(IF(SUMPRODUCT(US_N2O!C170:AA170/SUM(US_N2O!C170:AA170),US_N2O!C$6:AA$6)&gt;3.5,4,IF(SUMPRODUCT(US_N2O!C170:AA170/SUM(US_N2O!C170:AA170),US_N2O!C$6:AA$6)&gt;2.5,3,2)),"")</f>
        <v>4</v>
      </c>
      <c r="BB167" s="223" t="str">
        <f>IFERROR(IF(SUMPRODUCT(US_Others!U172:V172/SUM(US_Others!U172:V172),US_Others!U$8:V$8)&gt;3.5,4,IF(SUMPRODUCT(US_Others!U172:V172/SUM(US_Others!U172:V172),US_Others!U$8:V$8)&gt;2.5,3,2)),"")</f>
        <v/>
      </c>
      <c r="BC167" s="223">
        <f>IFERROR(IF((US_Others!C172*US_Others!C$8/SUM(US_Others!C172,US_Others!H172,US_Others!N172)+ US_Others!H172*US_Others!H$8/SUM(US_Others!C172,US_Others!H172,US_Others!N172)+US_Others!N172*US_Others!N$8/SUM(US_Others!C172,US_Others!H172,US_Others!N172))&gt;3.5,4,IF((US_Others!C172*US_Others!C$8/SUM(US_Others!C172,US_Others!H172,US_Others!N172)+ US_Others!H172*US_Others!H$8/SUM(US_Others!C172,US_Others!H172,US_Others!N172)+US_Others!N172*US_Others!N$8/SUM(US_Others!C172,US_Others!H172,US_Others!N172))&gt;2.5,3,2)),"")</f>
        <v>4</v>
      </c>
      <c r="BD167" s="223">
        <f>IFERROR(IF((US_Others!D172*US_Others!D$8/SUM(US_Others!D172,US_Others!I172,US_Others!O172)+US_Others!I172*US_Others!I$8/SUM(US_Others!D172,US_Others!I172,US_Others!O172)+US_Others!O172*US_Others!O$8/SUM(US_Others!D172,US_Others!I172,US_Others!O172))&gt;3.5,4,IF((US_Others!D172*US_Others!D$8/SUM(US_Others!D172,US_Others!I172,US_Others!O172)+US_Others!I172*US_Others!I$8/SUM(US_Others!D172,US_Others!I172,US_Others!O172)+US_Others!O172*US_Others!O$8/SUM(US_Others!D172,US_Others!I172,US_Others!O172))&gt;2.5,3,2)),"")</f>
        <v>4</v>
      </c>
      <c r="BE167" s="223">
        <f>IFERROR(IF((US_Others!E172*US_Others!E$8/SUM(US_Others!E172,US_Others!J172,US_Others!P172,US_Others!W172)+US_Others!J172*US_Others!J$8/SUM(US_Others!E172,US_Others!J172,US_Others!P172,US_Others!W172)+US_Others!P172*US_Others!P$8/SUM(US_Others!E172,US_Others!J172,US_Others!P172,US_Others!W172)+US_Others!W172*US_Others!W$8/SUM(US_Others!E172,US_Others!J172,US_Others!P172,US_Others!W172))&gt;3.5,4,IF((US_Others!E172*US_Others!E$8/SUM(US_Others!E172,US_Others!J172,US_Others!P172,US_Others!W172)+US_Others!J172*US_Others!J$8/SUM(US_Others!E172,US_Others!J172,US_Others!P172,US_Others!W172)+US_Others!P172*US_Others!P$8/SUM(US_Others!E172,US_Others!J172,US_Others!P172,US_Others!W172)+US_Others!W172*US_Others!W$8/SUM(US_Others!E172,US_Others!J172,US_Others!P172,US_Others!W172))&gt;2.5,3,2)),"")</f>
        <v>4</v>
      </c>
      <c r="BF167" s="223">
        <f>IFERROR(IF((US_Others!F172*US_Others!F$8/SUM(US_Others!F172,US_Others!K172,US_Others!Q172)+US_Others!K172*US_Others!K$8/SUM(US_Others!F172,US_Others!K172,US_Others!Q172)+US_Others!Q172*US_Others!Q$8/SUM(US_Others!F172,US_Others!K172,US_Others!Q172))&gt;3.5,4,IF((US_Others!F172*US_Others!F$8/SUM(US_Others!F172,US_Others!K172,US_Others!Q172)+US_Others!K172*US_Others!K$8/SUM(US_Others!F172,US_Others!K172,US_Others!Q172)+US_Others!Q172*US_Others!Q$8/SUM(US_Others!F172,US_Others!K172,US_Others!Q172))&gt;2.5,3,2)),"")</f>
        <v>4</v>
      </c>
      <c r="BG167" s="223">
        <f>IFERROR(IF((US_Others!G172*US_Others!G$8/SUM(US_Others!G172,US_Others!L172,US_Others!R172)+US_Others!L172*US_Others!L$8/SUM(US_Others!G172,US_Others!L172,US_Others!R172)+US_Others!R172*US_Others!R$8/SUM(US_Others!G172,US_Others!L172,US_Others!R172))&gt;3.5,4,IF((US_Others!G172*US_Others!G$8/SUM(US_Others!G172,US_Others!L172,US_Others!R172)+US_Others!L172*US_Others!L$8/SUM(US_Others!G172,US_Others!L172,US_Others!R172)+US_Others!R172*US_Others!R$8/SUM(US_Others!G172,US_Others!L172,US_Others!R172))&gt;2.5,3,2)),"")</f>
        <v>4</v>
      </c>
      <c r="BH167" s="219" t="str">
        <f>IFERROR(IF((US_Others!Z172*US_Others!Z$8/SUM(US_Others!Z172,US_Others!AB172)+US_Others!AB172*US_Others!AB$8/SUM(US_Others!Z172,US_Others!AB172))&gt;3.5,4,IF((US_Others!Z172*US_Others!Z$8/SUM(US_Others!Z172,US_Others!AB172)+US_Others!AB172*US_Others!AB$8/SUM(US_Others!Z172,US_Others!AB172))&gt;2.5,3,2)),"")</f>
        <v/>
      </c>
      <c r="BI167" s="219" t="str">
        <f>IFERROR(IF((US_Others!AA172*US_Others!AA$8/SUM(US_Others!AA172,US_Others!AC172)+US_Others!AC172*US_Others!AC$8/SUM(US_Others!AA172,US_Others!AC172))&gt;3.5,4,IF((US_Others!AA172*US_Others!AA$8/SUM(US_Others!AA172,US_Others!AC172)+US_Others!AC172*US_Others!AC$8/SUM(US_Others!AA172,US_Others!AC172))&gt;2.5,3,2)),"")</f>
        <v/>
      </c>
      <c r="BJ167" s="219" t="str">
        <f>IFERROR(US_Others!AD172*US_Others!AD$8/US_Others!AD172,"")</f>
        <v/>
      </c>
      <c r="BK167" s="74" t="str">
        <f>IFERROR(US_Others!AE172*US_Others!AE$8/US_Others!AE172,"")</f>
        <v/>
      </c>
      <c r="BL167" s="219" t="str">
        <f>IFERROR(IF(SUMPRODUCT(US_Others!AG172:AI172/SUM(US_Others!AG172:AI172),US_Others!AG$8:AI$8)&gt;3.5,4,IF(SUMPRODUCT(US_Others!AG172:AI172/SUM(US_Others!AG172:AI172),US_Others!AG$8:AI$8)&gt;2.5,3,2)),"")</f>
        <v/>
      </c>
      <c r="BM167" s="219" t="str">
        <f>IFERROR(US_Others!AL172*US_Others!AL$8/US_Others!AL172,"")</f>
        <v/>
      </c>
    </row>
    <row r="168" spans="1:65">
      <c r="A168" s="200" t="s">
        <v>300</v>
      </c>
      <c r="B168" s="332">
        <v>336390</v>
      </c>
      <c r="C168" s="333">
        <f>SUM(US_CO2!C171:AX171)</f>
        <v>1.8750682819416715</v>
      </c>
      <c r="D168" s="333">
        <f>SUM(US_CH4!C171:AC171)</f>
        <v>8.4473333756712743E-4</v>
      </c>
      <c r="E168" s="333">
        <f>SUM(US_N2O!C171:AA171)</f>
        <v>9.5731221242167149E-4</v>
      </c>
      <c r="F168" s="332">
        <f>US_Others!V173+US_Others!U173</f>
        <v>0</v>
      </c>
      <c r="G168" s="332">
        <f>US_Others!C173+US_Others!H173+US_Others!N173</f>
        <v>1.2159779425868942E-3</v>
      </c>
      <c r="H168" s="332">
        <f>US_Others!D173+US_Others!I173+US_Others!O173</f>
        <v>1.9942038258425068E-2</v>
      </c>
      <c r="I168" s="332">
        <f>US_Others!E173+US_Others!J173+US_Others!P173+US_Others!W173</f>
        <v>9.2171128048086595E-2</v>
      </c>
      <c r="J168" s="332">
        <f>US_Others!F173+US_Others!K173+US_Others!Q173</f>
        <v>1.5929311047888316E-2</v>
      </c>
      <c r="K168" s="332">
        <f>US_Others!G173+US_Others!L173+US_Others!R173</f>
        <v>1.580771325362963E-3</v>
      </c>
      <c r="L168" s="332">
        <f>US_Others!Z173+US_Others!AB173</f>
        <v>0</v>
      </c>
      <c r="M168" s="332">
        <f>US_Others!AA173+US_Others!AC173</f>
        <v>0</v>
      </c>
      <c r="N168" s="332">
        <f>US_Others!AD173</f>
        <v>0</v>
      </c>
      <c r="O168" s="332">
        <f>US_Others!AE173</f>
        <v>0</v>
      </c>
      <c r="P168" s="332">
        <f>SUM(US_Others!AG173:AI173)</f>
        <v>0</v>
      </c>
      <c r="Q168" s="332">
        <f>US_Others!AL173</f>
        <v>0</v>
      </c>
      <c r="R168" s="332"/>
      <c r="S168" s="334">
        <f t="shared" si="2"/>
        <v>1875.0682819416716</v>
      </c>
      <c r="T168" s="334">
        <f>D168*1000/Spec!I$6</f>
        <v>3.37893335026851E-2</v>
      </c>
      <c r="U168" s="334">
        <f>E168*1000/Spec!I$7</f>
        <v>3.2124570886633273E-3</v>
      </c>
      <c r="V168" s="334">
        <f>F168*1000/Spec!I$8</f>
        <v>0</v>
      </c>
      <c r="W168" s="334">
        <f>G168*1000/Spec!I$9</f>
        <v>1.8014488038324359E-3</v>
      </c>
      <c r="X168" s="334">
        <f>H168*1000/Spec!I$10</f>
        <v>5.697725216692877E-3</v>
      </c>
      <c r="Y168" s="334">
        <f>I168*1000/Spec!I$11</f>
        <v>6.4455334299361261E-2</v>
      </c>
      <c r="Z168" s="334">
        <f>J168*1000/Spec!I$12</f>
        <v>3.5636042612725537E-3</v>
      </c>
      <c r="AA168" s="334">
        <f>K168*1000/Spec!I$15</f>
        <v>1.6113876915014913E-4</v>
      </c>
      <c r="AB168" s="334">
        <f>L168*1000/Spec!I$17</f>
        <v>0</v>
      </c>
      <c r="AC168" s="334">
        <f>M168*1000/Spec!I$18</f>
        <v>0</v>
      </c>
      <c r="AD168" s="335">
        <f>N168*1000/Spec!I$25</f>
        <v>0</v>
      </c>
      <c r="AE168" s="335">
        <f>O168*1000/Spec!I$26</f>
        <v>0</v>
      </c>
      <c r="AF168" s="334">
        <f>P168*1000/Spec!I$21</f>
        <v>0</v>
      </c>
      <c r="AG168" s="334">
        <f>Q168*1000/Spec!I$22</f>
        <v>0</v>
      </c>
      <c r="AI168" s="432">
        <f>S168/'2007output'!$D166</f>
        <v>3.4778391024300623E-2</v>
      </c>
      <c r="AJ168" s="432">
        <f>T168/'2007output'!$D166</f>
        <v>6.2671779173289825E-7</v>
      </c>
      <c r="AK168" s="432">
        <f>U168/'2007output'!$D166</f>
        <v>5.958401080873012E-8</v>
      </c>
      <c r="AL168" s="433">
        <f>V168/'2007output'!$D166</f>
        <v>0</v>
      </c>
      <c r="AM168" s="433">
        <f>W168/'2007output'!$D166</f>
        <v>3.3412911686110006E-8</v>
      </c>
      <c r="AN168" s="433">
        <f>X168/'2007output'!$D166</f>
        <v>1.0568026639006795E-7</v>
      </c>
      <c r="AO168" s="433">
        <f>Y168/'2007output'!$D166</f>
        <v>1.1955046338600131E-6</v>
      </c>
      <c r="AP168" s="433">
        <f>Z168/'2007output'!$D166</f>
        <v>6.6097018251549818E-8</v>
      </c>
      <c r="AQ168" s="433">
        <f>AA168/'2007output'!$D166</f>
        <v>2.9887696232988316E-9</v>
      </c>
      <c r="AR168" s="433">
        <f>AB168/'2007output'!$D166</f>
        <v>0</v>
      </c>
      <c r="AS168" s="433">
        <f>AC168/'2007output'!$D166</f>
        <v>0</v>
      </c>
      <c r="AT168" s="433">
        <f>AD168/'2007output'!$D166</f>
        <v>0</v>
      </c>
      <c r="AU168" s="433">
        <f>AE168/'2007output'!$D166</f>
        <v>0</v>
      </c>
      <c r="AV168" s="433">
        <f>AF168/'2007output'!$D166</f>
        <v>0</v>
      </c>
      <c r="AW168" s="433">
        <f>AG168/'2007output'!$D166</f>
        <v>0</v>
      </c>
      <c r="AY168" s="370">
        <f>IFERROR(IF(SUMPRODUCT(US_CO2!C171:AX171/SUM(US_CO2!C171:AX171),US_CO2!C$6:AX$6)&gt;3.5,4,IF(SUMPRODUCT(US_CO2!C171:AX171/SUM(US_CO2!C171:AX171),US_CO2!C$6:AX$6)&gt;2.5,3,2)),"")</f>
        <v>4</v>
      </c>
      <c r="AZ168" s="370">
        <f>IFERROR(IF(SUMPRODUCT(US_CH4!C171:AC171/SUM(US_CH4!C171:AC171),US_CH4!C$6:AC$6)&gt;3.5,4,IF(SUMPRODUCT(US_CH4!C171:AC171/SUM(US_CH4!C171:AC171),US_CH4!C$6:AC$6)&gt;2.5,3,2)),"")</f>
        <v>4</v>
      </c>
      <c r="BA168" s="223">
        <f>IFERROR(IF(SUMPRODUCT(US_N2O!C171:AA171/SUM(US_N2O!C171:AA171),US_N2O!C$6:AA$6)&gt;3.5,4,IF(SUMPRODUCT(US_N2O!C171:AA171/SUM(US_N2O!C171:AA171),US_N2O!C$6:AA$6)&gt;2.5,3,2)),"")</f>
        <v>4</v>
      </c>
      <c r="BB168" s="223" t="str">
        <f>IFERROR(IF(SUMPRODUCT(US_Others!U173:V173/SUM(US_Others!U173:V173),US_Others!U$8:V$8)&gt;3.5,4,IF(SUMPRODUCT(US_Others!U173:V173/SUM(US_Others!U173:V173),US_Others!U$8:V$8)&gt;2.5,3,2)),"")</f>
        <v/>
      </c>
      <c r="BC168" s="223">
        <f>IFERROR(IF((US_Others!C173*US_Others!C$8/SUM(US_Others!C173,US_Others!H173,US_Others!N173)+ US_Others!H173*US_Others!H$8/SUM(US_Others!C173,US_Others!H173,US_Others!N173)+US_Others!N173*US_Others!N$8/SUM(US_Others!C173,US_Others!H173,US_Others!N173))&gt;3.5,4,IF((US_Others!C173*US_Others!C$8/SUM(US_Others!C173,US_Others!H173,US_Others!N173)+ US_Others!H173*US_Others!H$8/SUM(US_Others!C173,US_Others!H173,US_Others!N173)+US_Others!N173*US_Others!N$8/SUM(US_Others!C173,US_Others!H173,US_Others!N173))&gt;2.5,3,2)),"")</f>
        <v>4</v>
      </c>
      <c r="BD168" s="223">
        <f>IFERROR(IF((US_Others!D173*US_Others!D$8/SUM(US_Others!D173,US_Others!I173,US_Others!O173)+US_Others!I173*US_Others!I$8/SUM(US_Others!D173,US_Others!I173,US_Others!O173)+US_Others!O173*US_Others!O$8/SUM(US_Others!D173,US_Others!I173,US_Others!O173))&gt;3.5,4,IF((US_Others!D173*US_Others!D$8/SUM(US_Others!D173,US_Others!I173,US_Others!O173)+US_Others!I173*US_Others!I$8/SUM(US_Others!D173,US_Others!I173,US_Others!O173)+US_Others!O173*US_Others!O$8/SUM(US_Others!D173,US_Others!I173,US_Others!O173))&gt;2.5,3,2)),"")</f>
        <v>4</v>
      </c>
      <c r="BE168" s="223">
        <f>IFERROR(IF((US_Others!E173*US_Others!E$8/SUM(US_Others!E173,US_Others!J173,US_Others!P173,US_Others!W173)+US_Others!J173*US_Others!J$8/SUM(US_Others!E173,US_Others!J173,US_Others!P173,US_Others!W173)+US_Others!P173*US_Others!P$8/SUM(US_Others!E173,US_Others!J173,US_Others!P173,US_Others!W173)+US_Others!W173*US_Others!W$8/SUM(US_Others!E173,US_Others!J173,US_Others!P173,US_Others!W173))&gt;3.5,4,IF((US_Others!E173*US_Others!E$8/SUM(US_Others!E173,US_Others!J173,US_Others!P173,US_Others!W173)+US_Others!J173*US_Others!J$8/SUM(US_Others!E173,US_Others!J173,US_Others!P173,US_Others!W173)+US_Others!P173*US_Others!P$8/SUM(US_Others!E173,US_Others!J173,US_Others!P173,US_Others!W173)+US_Others!W173*US_Others!W$8/SUM(US_Others!E173,US_Others!J173,US_Others!P173,US_Others!W173))&gt;2.5,3,2)),"")</f>
        <v>4</v>
      </c>
      <c r="BF168" s="223">
        <f>IFERROR(IF((US_Others!F173*US_Others!F$8/SUM(US_Others!F173,US_Others!K173,US_Others!Q173)+US_Others!K173*US_Others!K$8/SUM(US_Others!F173,US_Others!K173,US_Others!Q173)+US_Others!Q173*US_Others!Q$8/SUM(US_Others!F173,US_Others!K173,US_Others!Q173))&gt;3.5,4,IF((US_Others!F173*US_Others!F$8/SUM(US_Others!F173,US_Others!K173,US_Others!Q173)+US_Others!K173*US_Others!K$8/SUM(US_Others!F173,US_Others!K173,US_Others!Q173)+US_Others!Q173*US_Others!Q$8/SUM(US_Others!F173,US_Others!K173,US_Others!Q173))&gt;2.5,3,2)),"")</f>
        <v>4</v>
      </c>
      <c r="BG168" s="223">
        <f>IFERROR(IF((US_Others!G173*US_Others!G$8/SUM(US_Others!G173,US_Others!L173,US_Others!R173)+US_Others!L173*US_Others!L$8/SUM(US_Others!G173,US_Others!L173,US_Others!R173)+US_Others!R173*US_Others!R$8/SUM(US_Others!G173,US_Others!L173,US_Others!R173))&gt;3.5,4,IF((US_Others!G173*US_Others!G$8/SUM(US_Others!G173,US_Others!L173,US_Others!R173)+US_Others!L173*US_Others!L$8/SUM(US_Others!G173,US_Others!L173,US_Others!R173)+US_Others!R173*US_Others!R$8/SUM(US_Others!G173,US_Others!L173,US_Others!R173))&gt;2.5,3,2)),"")</f>
        <v>4</v>
      </c>
      <c r="BH168" s="219" t="str">
        <f>IFERROR(IF((US_Others!Z173*US_Others!Z$8/SUM(US_Others!Z173,US_Others!AB173)+US_Others!AB173*US_Others!AB$8/SUM(US_Others!Z173,US_Others!AB173))&gt;3.5,4,IF((US_Others!Z173*US_Others!Z$8/SUM(US_Others!Z173,US_Others!AB173)+US_Others!AB173*US_Others!AB$8/SUM(US_Others!Z173,US_Others!AB173))&gt;2.5,3,2)),"")</f>
        <v/>
      </c>
      <c r="BI168" s="219" t="str">
        <f>IFERROR(IF((US_Others!AA173*US_Others!AA$8/SUM(US_Others!AA173,US_Others!AC173)+US_Others!AC173*US_Others!AC$8/SUM(US_Others!AA173,US_Others!AC173))&gt;3.5,4,IF((US_Others!AA173*US_Others!AA$8/SUM(US_Others!AA173,US_Others!AC173)+US_Others!AC173*US_Others!AC$8/SUM(US_Others!AA173,US_Others!AC173))&gt;2.5,3,2)),"")</f>
        <v/>
      </c>
      <c r="BJ168" s="219" t="str">
        <f>IFERROR(US_Others!AD173*US_Others!AD$8/US_Others!AD173,"")</f>
        <v/>
      </c>
      <c r="BK168" s="74" t="str">
        <f>IFERROR(US_Others!AE173*US_Others!AE$8/US_Others!AE173,"")</f>
        <v/>
      </c>
      <c r="BL168" s="219" t="str">
        <f>IFERROR(IF(SUMPRODUCT(US_Others!AG173:AI173/SUM(US_Others!AG173:AI173),US_Others!AG$8:AI$8)&gt;3.5,4,IF(SUMPRODUCT(US_Others!AG173:AI173/SUM(US_Others!AG173:AI173),US_Others!AG$8:AI$8)&gt;2.5,3,2)),"")</f>
        <v/>
      </c>
      <c r="BM168" s="219" t="str">
        <f>IFERROR(US_Others!AL173*US_Others!AL$8/US_Others!AL173,"")</f>
        <v/>
      </c>
    </row>
    <row r="169" spans="1:65">
      <c r="A169" s="200" t="s">
        <v>301</v>
      </c>
      <c r="B169" s="332">
        <v>336411</v>
      </c>
      <c r="C169" s="333">
        <f>SUM(US_CO2!C172:AX172)</f>
        <v>0.50246564580771447</v>
      </c>
      <c r="D169" s="333">
        <f>SUM(US_CH4!C172:AC172)</f>
        <v>2.9241318856882694E-4</v>
      </c>
      <c r="E169" s="333">
        <f>SUM(US_N2O!C172:AA172)</f>
        <v>4.0210542560658777E-4</v>
      </c>
      <c r="F169" s="332">
        <f>US_Others!V174+US_Others!U174</f>
        <v>0</v>
      </c>
      <c r="G169" s="332">
        <f>US_Others!C174+US_Others!H174+US_Others!N174</f>
        <v>1.8730329878775431E-5</v>
      </c>
      <c r="H169" s="332">
        <f>US_Others!D174+US_Others!I174+US_Others!O174</f>
        <v>3.0717741001191711E-4</v>
      </c>
      <c r="I169" s="332">
        <f>US_Others!E174+US_Others!J174+US_Others!P174+US_Others!W174</f>
        <v>1.4197590048111778E-3</v>
      </c>
      <c r="J169" s="332">
        <f>US_Others!F174+US_Others!K174+US_Others!Q174</f>
        <v>2.4536732141195816E-4</v>
      </c>
      <c r="K169" s="332">
        <f>US_Others!G174+US_Others!L174+US_Others!R174</f>
        <v>2.4349428842408067E-5</v>
      </c>
      <c r="L169" s="332">
        <f>US_Others!Z174+US_Others!AB174</f>
        <v>0</v>
      </c>
      <c r="M169" s="332">
        <f>US_Others!AA174+US_Others!AC174</f>
        <v>0</v>
      </c>
      <c r="N169" s="332">
        <f>US_Others!AD174</f>
        <v>0</v>
      </c>
      <c r="O169" s="332">
        <f>US_Others!AE174</f>
        <v>0</v>
      </c>
      <c r="P169" s="332">
        <f>SUM(US_Others!AG174:AI174)</f>
        <v>0</v>
      </c>
      <c r="Q169" s="332">
        <f>US_Others!AL174</f>
        <v>0</v>
      </c>
      <c r="R169" s="332"/>
      <c r="S169" s="334">
        <f t="shared" si="2"/>
        <v>502.46564580771445</v>
      </c>
      <c r="T169" s="334">
        <f>D169*1000/Spec!I$6</f>
        <v>1.1696527542753077E-2</v>
      </c>
      <c r="U169" s="334">
        <f>E169*1000/Spec!I$7</f>
        <v>1.3493470657939188E-3</v>
      </c>
      <c r="V169" s="334">
        <f>F169*1000/Spec!I$8</f>
        <v>0</v>
      </c>
      <c r="W169" s="334">
        <f>G169*1000/Spec!I$9</f>
        <v>2.7748636857445082E-5</v>
      </c>
      <c r="X169" s="334">
        <f>H169*1000/Spec!I$10</f>
        <v>8.7764974289119172E-5</v>
      </c>
      <c r="Y169" s="334">
        <f>I169*1000/Spec!I$11</f>
        <v>9.9283846490292151E-4</v>
      </c>
      <c r="Z169" s="334">
        <f>J169*1000/Spec!I$12</f>
        <v>5.4892018212966029E-5</v>
      </c>
      <c r="AA169" s="334">
        <f>K169*1000/Spec!I$15</f>
        <v>2.4821028381659598E-6</v>
      </c>
      <c r="AB169" s="334">
        <f>L169*1000/Spec!I$17</f>
        <v>0</v>
      </c>
      <c r="AC169" s="334">
        <f>M169*1000/Spec!I$18</f>
        <v>0</v>
      </c>
      <c r="AD169" s="335">
        <f>N169*1000/Spec!I$25</f>
        <v>0</v>
      </c>
      <c r="AE169" s="335">
        <f>O169*1000/Spec!I$26</f>
        <v>0</v>
      </c>
      <c r="AF169" s="334">
        <f>P169*1000/Spec!I$21</f>
        <v>0</v>
      </c>
      <c r="AG169" s="334">
        <f>Q169*1000/Spec!I$22</f>
        <v>0</v>
      </c>
      <c r="AI169" s="432">
        <f>S169/'2007output'!$D167</f>
        <v>4.5461527803469957E-3</v>
      </c>
      <c r="AJ169" s="432">
        <f>T169/'2007output'!$D167</f>
        <v>1.0582654088403295E-7</v>
      </c>
      <c r="AK169" s="432">
        <f>U169/'2007output'!$D167</f>
        <v>1.2208472292570619E-8</v>
      </c>
      <c r="AL169" s="433">
        <f>V169/'2007output'!$D167</f>
        <v>0</v>
      </c>
      <c r="AM169" s="433">
        <f>W169/'2007output'!$D167</f>
        <v>2.5106103004818859E-10</v>
      </c>
      <c r="AN169" s="433">
        <f>X169/'2007output'!$D167</f>
        <v>7.940701721809851E-10</v>
      </c>
      <c r="AO169" s="433">
        <f>Y169/'2007output'!$D167</f>
        <v>8.9828934282626365E-9</v>
      </c>
      <c r="AP169" s="433">
        <f>Z169/'2007output'!$D167</f>
        <v>4.9664589668928577E-10</v>
      </c>
      <c r="AQ169" s="433">
        <f>AA169/'2007output'!$D167</f>
        <v>2.2457293972200361E-11</v>
      </c>
      <c r="AR169" s="433">
        <f>AB169/'2007output'!$D167</f>
        <v>0</v>
      </c>
      <c r="AS169" s="433">
        <f>AC169/'2007output'!$D167</f>
        <v>0</v>
      </c>
      <c r="AT169" s="433">
        <f>AD169/'2007output'!$D167</f>
        <v>0</v>
      </c>
      <c r="AU169" s="433">
        <f>AE169/'2007output'!$D167</f>
        <v>0</v>
      </c>
      <c r="AV169" s="433">
        <f>AF169/'2007output'!$D167</f>
        <v>0</v>
      </c>
      <c r="AW169" s="433">
        <f>AG169/'2007output'!$D167</f>
        <v>0</v>
      </c>
      <c r="AY169" s="370">
        <f>IFERROR(IF(SUMPRODUCT(US_CO2!C172:AX172/SUM(US_CO2!C172:AX172),US_CO2!C$6:AX$6)&gt;3.5,4,IF(SUMPRODUCT(US_CO2!C172:AX172/SUM(US_CO2!C172:AX172),US_CO2!C$6:AX$6)&gt;2.5,3,2)),"")</f>
        <v>4</v>
      </c>
      <c r="AZ169" s="370">
        <f>IFERROR(IF(SUMPRODUCT(US_CH4!C172:AC172/SUM(US_CH4!C172:AC172),US_CH4!C$6:AC$6)&gt;3.5,4,IF(SUMPRODUCT(US_CH4!C172:AC172/SUM(US_CH4!C172:AC172),US_CH4!C$6:AC$6)&gt;2.5,3,2)),"")</f>
        <v>4</v>
      </c>
      <c r="BA169" s="223">
        <f>IFERROR(IF(SUMPRODUCT(US_N2O!C172:AA172/SUM(US_N2O!C172:AA172),US_N2O!C$6:AA$6)&gt;3.5,4,IF(SUMPRODUCT(US_N2O!C172:AA172/SUM(US_N2O!C172:AA172),US_N2O!C$6:AA$6)&gt;2.5,3,2)),"")</f>
        <v>4</v>
      </c>
      <c r="BB169" s="223" t="str">
        <f>IFERROR(IF(SUMPRODUCT(US_Others!U174:V174/SUM(US_Others!U174:V174),US_Others!U$8:V$8)&gt;3.5,4,IF(SUMPRODUCT(US_Others!U174:V174/SUM(US_Others!U174:V174),US_Others!U$8:V$8)&gt;2.5,3,2)),"")</f>
        <v/>
      </c>
      <c r="BC169" s="223">
        <f>IFERROR(IF((US_Others!C174*US_Others!C$8/SUM(US_Others!C174,US_Others!H174,US_Others!N174)+ US_Others!H174*US_Others!H$8/SUM(US_Others!C174,US_Others!H174,US_Others!N174)+US_Others!N174*US_Others!N$8/SUM(US_Others!C174,US_Others!H174,US_Others!N174))&gt;3.5,4,IF((US_Others!C174*US_Others!C$8/SUM(US_Others!C174,US_Others!H174,US_Others!N174)+ US_Others!H174*US_Others!H$8/SUM(US_Others!C174,US_Others!H174,US_Others!N174)+US_Others!N174*US_Others!N$8/SUM(US_Others!C174,US_Others!H174,US_Others!N174))&gt;2.5,3,2)),"")</f>
        <v>4</v>
      </c>
      <c r="BD169" s="223">
        <f>IFERROR(IF((US_Others!D174*US_Others!D$8/SUM(US_Others!D174,US_Others!I174,US_Others!O174)+US_Others!I174*US_Others!I$8/SUM(US_Others!D174,US_Others!I174,US_Others!O174)+US_Others!O174*US_Others!O$8/SUM(US_Others!D174,US_Others!I174,US_Others!O174))&gt;3.5,4,IF((US_Others!D174*US_Others!D$8/SUM(US_Others!D174,US_Others!I174,US_Others!O174)+US_Others!I174*US_Others!I$8/SUM(US_Others!D174,US_Others!I174,US_Others!O174)+US_Others!O174*US_Others!O$8/SUM(US_Others!D174,US_Others!I174,US_Others!O174))&gt;2.5,3,2)),"")</f>
        <v>4</v>
      </c>
      <c r="BE169" s="223">
        <f>IFERROR(IF((US_Others!E174*US_Others!E$8/SUM(US_Others!E174,US_Others!J174,US_Others!P174,US_Others!W174)+US_Others!J174*US_Others!J$8/SUM(US_Others!E174,US_Others!J174,US_Others!P174,US_Others!W174)+US_Others!P174*US_Others!P$8/SUM(US_Others!E174,US_Others!J174,US_Others!P174,US_Others!W174)+US_Others!W174*US_Others!W$8/SUM(US_Others!E174,US_Others!J174,US_Others!P174,US_Others!W174))&gt;3.5,4,IF((US_Others!E174*US_Others!E$8/SUM(US_Others!E174,US_Others!J174,US_Others!P174,US_Others!W174)+US_Others!J174*US_Others!J$8/SUM(US_Others!E174,US_Others!J174,US_Others!P174,US_Others!W174)+US_Others!P174*US_Others!P$8/SUM(US_Others!E174,US_Others!J174,US_Others!P174,US_Others!W174)+US_Others!W174*US_Others!W$8/SUM(US_Others!E174,US_Others!J174,US_Others!P174,US_Others!W174))&gt;2.5,3,2)),"")</f>
        <v>4</v>
      </c>
      <c r="BF169" s="223">
        <f>IFERROR(IF((US_Others!F174*US_Others!F$8/SUM(US_Others!F174,US_Others!K174,US_Others!Q174)+US_Others!K174*US_Others!K$8/SUM(US_Others!F174,US_Others!K174,US_Others!Q174)+US_Others!Q174*US_Others!Q$8/SUM(US_Others!F174,US_Others!K174,US_Others!Q174))&gt;3.5,4,IF((US_Others!F174*US_Others!F$8/SUM(US_Others!F174,US_Others!K174,US_Others!Q174)+US_Others!K174*US_Others!K$8/SUM(US_Others!F174,US_Others!K174,US_Others!Q174)+US_Others!Q174*US_Others!Q$8/SUM(US_Others!F174,US_Others!K174,US_Others!Q174))&gt;2.5,3,2)),"")</f>
        <v>4</v>
      </c>
      <c r="BG169" s="223">
        <f>IFERROR(IF((US_Others!G174*US_Others!G$8/SUM(US_Others!G174,US_Others!L174,US_Others!R174)+US_Others!L174*US_Others!L$8/SUM(US_Others!G174,US_Others!L174,US_Others!R174)+US_Others!R174*US_Others!R$8/SUM(US_Others!G174,US_Others!L174,US_Others!R174))&gt;3.5,4,IF((US_Others!G174*US_Others!G$8/SUM(US_Others!G174,US_Others!L174,US_Others!R174)+US_Others!L174*US_Others!L$8/SUM(US_Others!G174,US_Others!L174,US_Others!R174)+US_Others!R174*US_Others!R$8/SUM(US_Others!G174,US_Others!L174,US_Others!R174))&gt;2.5,3,2)),"")</f>
        <v>4</v>
      </c>
      <c r="BH169" s="219" t="str">
        <f>IFERROR(IF((US_Others!Z174*US_Others!Z$8/SUM(US_Others!Z174,US_Others!AB174)+US_Others!AB174*US_Others!AB$8/SUM(US_Others!Z174,US_Others!AB174))&gt;3.5,4,IF((US_Others!Z174*US_Others!Z$8/SUM(US_Others!Z174,US_Others!AB174)+US_Others!AB174*US_Others!AB$8/SUM(US_Others!Z174,US_Others!AB174))&gt;2.5,3,2)),"")</f>
        <v/>
      </c>
      <c r="BI169" s="219" t="str">
        <f>IFERROR(IF((US_Others!AA174*US_Others!AA$8/SUM(US_Others!AA174,US_Others!AC174)+US_Others!AC174*US_Others!AC$8/SUM(US_Others!AA174,US_Others!AC174))&gt;3.5,4,IF((US_Others!AA174*US_Others!AA$8/SUM(US_Others!AA174,US_Others!AC174)+US_Others!AC174*US_Others!AC$8/SUM(US_Others!AA174,US_Others!AC174))&gt;2.5,3,2)),"")</f>
        <v/>
      </c>
      <c r="BJ169" s="219" t="str">
        <f>IFERROR(US_Others!AD174*US_Others!AD$8/US_Others!AD174,"")</f>
        <v/>
      </c>
      <c r="BK169" s="74" t="str">
        <f>IFERROR(US_Others!AE174*US_Others!AE$8/US_Others!AE174,"")</f>
        <v/>
      </c>
      <c r="BL169" s="219" t="str">
        <f>IFERROR(IF(SUMPRODUCT(US_Others!AG174:AI174/SUM(US_Others!AG174:AI174),US_Others!AG$8:AI$8)&gt;3.5,4,IF(SUMPRODUCT(US_Others!AG174:AI174/SUM(US_Others!AG174:AI174),US_Others!AG$8:AI$8)&gt;2.5,3,2)),"")</f>
        <v/>
      </c>
      <c r="BM169" s="219" t="str">
        <f>IFERROR(US_Others!AL174*US_Others!AL$8/US_Others!AL174,"")</f>
        <v/>
      </c>
    </row>
    <row r="170" spans="1:65">
      <c r="A170" s="200" t="s">
        <v>302</v>
      </c>
      <c r="B170" s="332">
        <v>336412</v>
      </c>
      <c r="C170" s="333">
        <f>SUM(US_CO2!C173:AX173)</f>
        <v>0.60280259761766175</v>
      </c>
      <c r="D170" s="333">
        <f>SUM(US_CH4!C173:AC173)</f>
        <v>3.2934614030431504E-4</v>
      </c>
      <c r="E170" s="333">
        <f>SUM(US_N2O!C173:AA173)</f>
        <v>4.0151208572389454E-4</v>
      </c>
      <c r="F170" s="332">
        <f>US_Others!V175+US_Others!U175</f>
        <v>0</v>
      </c>
      <c r="G170" s="332">
        <f>US_Others!C175+US_Others!H175+US_Others!N175</f>
        <v>9.3651649393877155E-6</v>
      </c>
      <c r="H170" s="332">
        <f>US_Others!D175+US_Others!I175+US_Others!O175</f>
        <v>1.5358870500595855E-4</v>
      </c>
      <c r="I170" s="332">
        <f>US_Others!E175+US_Others!J175+US_Others!P175+US_Others!W175</f>
        <v>7.0987950240558888E-4</v>
      </c>
      <c r="J170" s="332">
        <f>US_Others!F175+US_Others!K175+US_Others!Q175</f>
        <v>1.2268366070597908E-4</v>
      </c>
      <c r="K170" s="332">
        <f>US_Others!G175+US_Others!L175+US_Others!R175</f>
        <v>1.2174714421204033E-5</v>
      </c>
      <c r="L170" s="332">
        <f>US_Others!Z175+US_Others!AB175</f>
        <v>0</v>
      </c>
      <c r="M170" s="332">
        <f>US_Others!AA175+US_Others!AC175</f>
        <v>0</v>
      </c>
      <c r="N170" s="332">
        <f>US_Others!AD175</f>
        <v>0</v>
      </c>
      <c r="O170" s="332">
        <f>US_Others!AE175</f>
        <v>0</v>
      </c>
      <c r="P170" s="332">
        <f>SUM(US_Others!AG175:AI175)</f>
        <v>0</v>
      </c>
      <c r="Q170" s="332">
        <f>US_Others!AL175</f>
        <v>0</v>
      </c>
      <c r="R170" s="332"/>
      <c r="S170" s="334">
        <f t="shared" si="2"/>
        <v>602.80259761766172</v>
      </c>
      <c r="T170" s="334">
        <f>D170*1000/Spec!I$6</f>
        <v>1.3173845612172601E-2</v>
      </c>
      <c r="U170" s="334">
        <f>E170*1000/Spec!I$7</f>
        <v>1.347355992362062E-3</v>
      </c>
      <c r="V170" s="334">
        <f>F170*1000/Spec!I$8</f>
        <v>0</v>
      </c>
      <c r="W170" s="334">
        <f>G170*1000/Spec!I$9</f>
        <v>1.3874318428722541E-5</v>
      </c>
      <c r="X170" s="334">
        <f>H170*1000/Spec!I$10</f>
        <v>4.3882487144559586E-5</v>
      </c>
      <c r="Y170" s="334">
        <f>I170*1000/Spec!I$11</f>
        <v>4.9641923245146075E-4</v>
      </c>
      <c r="Z170" s="334">
        <f>J170*1000/Spec!I$12</f>
        <v>2.7446009106483015E-5</v>
      </c>
      <c r="AA170" s="334">
        <f>K170*1000/Spec!I$15</f>
        <v>1.2410514190829799E-6</v>
      </c>
      <c r="AB170" s="334">
        <f>L170*1000/Spec!I$17</f>
        <v>0</v>
      </c>
      <c r="AC170" s="334">
        <f>M170*1000/Spec!I$18</f>
        <v>0</v>
      </c>
      <c r="AD170" s="335">
        <f>N170*1000/Spec!I$25</f>
        <v>0</v>
      </c>
      <c r="AE170" s="335">
        <f>O170*1000/Spec!I$26</f>
        <v>0</v>
      </c>
      <c r="AF170" s="334">
        <f>P170*1000/Spec!I$21</f>
        <v>0</v>
      </c>
      <c r="AG170" s="334">
        <f>Q170*1000/Spec!I$22</f>
        <v>0</v>
      </c>
      <c r="AI170" s="432">
        <f>S170/'2007output'!$D168</f>
        <v>1.310116960028632E-2</v>
      </c>
      <c r="AJ170" s="432">
        <f>T170/'2007output'!$D168</f>
        <v>2.8631725598921694E-7</v>
      </c>
      <c r="AK170" s="432">
        <f>U170/'2007output'!$D168</f>
        <v>2.9283117620361533E-8</v>
      </c>
      <c r="AL170" s="433">
        <f>V170/'2007output'!$D168</f>
        <v>0</v>
      </c>
      <c r="AM170" s="433">
        <f>W170/'2007output'!$D168</f>
        <v>3.0154116711083376E-10</v>
      </c>
      <c r="AN170" s="433">
        <f>X170/'2007output'!$D168</f>
        <v>9.5373163426198007E-10</v>
      </c>
      <c r="AO170" s="433">
        <f>Y170/'2007output'!$D168</f>
        <v>1.0789058612046022E-8</v>
      </c>
      <c r="AP170" s="433">
        <f>Z170/'2007output'!$D168</f>
        <v>5.9650509399945134E-10</v>
      </c>
      <c r="AQ170" s="433">
        <f>AA170/'2007output'!$D168</f>
        <v>2.6972719076427796E-11</v>
      </c>
      <c r="AR170" s="433">
        <f>AB170/'2007output'!$D168</f>
        <v>0</v>
      </c>
      <c r="AS170" s="433">
        <f>AC170/'2007output'!$D168</f>
        <v>0</v>
      </c>
      <c r="AT170" s="433">
        <f>AD170/'2007output'!$D168</f>
        <v>0</v>
      </c>
      <c r="AU170" s="433">
        <f>AE170/'2007output'!$D168</f>
        <v>0</v>
      </c>
      <c r="AV170" s="433">
        <f>AF170/'2007output'!$D168</f>
        <v>0</v>
      </c>
      <c r="AW170" s="433">
        <f>AG170/'2007output'!$D168</f>
        <v>0</v>
      </c>
      <c r="AY170" s="370">
        <f>IFERROR(IF(SUMPRODUCT(US_CO2!C173:AX173/SUM(US_CO2!C173:AX173),US_CO2!C$6:AX$6)&gt;3.5,4,IF(SUMPRODUCT(US_CO2!C173:AX173/SUM(US_CO2!C173:AX173),US_CO2!C$6:AX$6)&gt;2.5,3,2)),"")</f>
        <v>4</v>
      </c>
      <c r="AZ170" s="370">
        <f>IFERROR(IF(SUMPRODUCT(US_CH4!C173:AC173/SUM(US_CH4!C173:AC173),US_CH4!C$6:AC$6)&gt;3.5,4,IF(SUMPRODUCT(US_CH4!C173:AC173/SUM(US_CH4!C173:AC173),US_CH4!C$6:AC$6)&gt;2.5,3,2)),"")</f>
        <v>4</v>
      </c>
      <c r="BA170" s="223">
        <f>IFERROR(IF(SUMPRODUCT(US_N2O!C173:AA173/SUM(US_N2O!C173:AA173),US_N2O!C$6:AA$6)&gt;3.5,4,IF(SUMPRODUCT(US_N2O!C173:AA173/SUM(US_N2O!C173:AA173),US_N2O!C$6:AA$6)&gt;2.5,3,2)),"")</f>
        <v>4</v>
      </c>
      <c r="BB170" s="223" t="str">
        <f>IFERROR(IF(SUMPRODUCT(US_Others!U175:V175/SUM(US_Others!U175:V175),US_Others!U$8:V$8)&gt;3.5,4,IF(SUMPRODUCT(US_Others!U175:V175/SUM(US_Others!U175:V175),US_Others!U$8:V$8)&gt;2.5,3,2)),"")</f>
        <v/>
      </c>
      <c r="BC170" s="223">
        <f>IFERROR(IF((US_Others!C175*US_Others!C$8/SUM(US_Others!C175,US_Others!H175,US_Others!N175)+ US_Others!H175*US_Others!H$8/SUM(US_Others!C175,US_Others!H175,US_Others!N175)+US_Others!N175*US_Others!N$8/SUM(US_Others!C175,US_Others!H175,US_Others!N175))&gt;3.5,4,IF((US_Others!C175*US_Others!C$8/SUM(US_Others!C175,US_Others!H175,US_Others!N175)+ US_Others!H175*US_Others!H$8/SUM(US_Others!C175,US_Others!H175,US_Others!N175)+US_Others!N175*US_Others!N$8/SUM(US_Others!C175,US_Others!H175,US_Others!N175))&gt;2.5,3,2)),"")</f>
        <v>4</v>
      </c>
      <c r="BD170" s="223">
        <f>IFERROR(IF((US_Others!D175*US_Others!D$8/SUM(US_Others!D175,US_Others!I175,US_Others!O175)+US_Others!I175*US_Others!I$8/SUM(US_Others!D175,US_Others!I175,US_Others!O175)+US_Others!O175*US_Others!O$8/SUM(US_Others!D175,US_Others!I175,US_Others!O175))&gt;3.5,4,IF((US_Others!D175*US_Others!D$8/SUM(US_Others!D175,US_Others!I175,US_Others!O175)+US_Others!I175*US_Others!I$8/SUM(US_Others!D175,US_Others!I175,US_Others!O175)+US_Others!O175*US_Others!O$8/SUM(US_Others!D175,US_Others!I175,US_Others!O175))&gt;2.5,3,2)),"")</f>
        <v>4</v>
      </c>
      <c r="BE170" s="223">
        <f>IFERROR(IF((US_Others!E175*US_Others!E$8/SUM(US_Others!E175,US_Others!J175,US_Others!P175,US_Others!W175)+US_Others!J175*US_Others!J$8/SUM(US_Others!E175,US_Others!J175,US_Others!P175,US_Others!W175)+US_Others!P175*US_Others!P$8/SUM(US_Others!E175,US_Others!J175,US_Others!P175,US_Others!W175)+US_Others!W175*US_Others!W$8/SUM(US_Others!E175,US_Others!J175,US_Others!P175,US_Others!W175))&gt;3.5,4,IF((US_Others!E175*US_Others!E$8/SUM(US_Others!E175,US_Others!J175,US_Others!P175,US_Others!W175)+US_Others!J175*US_Others!J$8/SUM(US_Others!E175,US_Others!J175,US_Others!P175,US_Others!W175)+US_Others!P175*US_Others!P$8/SUM(US_Others!E175,US_Others!J175,US_Others!P175,US_Others!W175)+US_Others!W175*US_Others!W$8/SUM(US_Others!E175,US_Others!J175,US_Others!P175,US_Others!W175))&gt;2.5,3,2)),"")</f>
        <v>4</v>
      </c>
      <c r="BF170" s="223">
        <f>IFERROR(IF((US_Others!F175*US_Others!F$8/SUM(US_Others!F175,US_Others!K175,US_Others!Q175)+US_Others!K175*US_Others!K$8/SUM(US_Others!F175,US_Others!K175,US_Others!Q175)+US_Others!Q175*US_Others!Q$8/SUM(US_Others!F175,US_Others!K175,US_Others!Q175))&gt;3.5,4,IF((US_Others!F175*US_Others!F$8/SUM(US_Others!F175,US_Others!K175,US_Others!Q175)+US_Others!K175*US_Others!K$8/SUM(US_Others!F175,US_Others!K175,US_Others!Q175)+US_Others!Q175*US_Others!Q$8/SUM(US_Others!F175,US_Others!K175,US_Others!Q175))&gt;2.5,3,2)),"")</f>
        <v>4</v>
      </c>
      <c r="BG170" s="223">
        <f>IFERROR(IF((US_Others!G175*US_Others!G$8/SUM(US_Others!G175,US_Others!L175,US_Others!R175)+US_Others!L175*US_Others!L$8/SUM(US_Others!G175,US_Others!L175,US_Others!R175)+US_Others!R175*US_Others!R$8/SUM(US_Others!G175,US_Others!L175,US_Others!R175))&gt;3.5,4,IF((US_Others!G175*US_Others!G$8/SUM(US_Others!G175,US_Others!L175,US_Others!R175)+US_Others!L175*US_Others!L$8/SUM(US_Others!G175,US_Others!L175,US_Others!R175)+US_Others!R175*US_Others!R$8/SUM(US_Others!G175,US_Others!L175,US_Others!R175))&gt;2.5,3,2)),"")</f>
        <v>4</v>
      </c>
      <c r="BH170" s="219" t="str">
        <f>IFERROR(IF((US_Others!Z175*US_Others!Z$8/SUM(US_Others!Z175,US_Others!AB175)+US_Others!AB175*US_Others!AB$8/SUM(US_Others!Z175,US_Others!AB175))&gt;3.5,4,IF((US_Others!Z175*US_Others!Z$8/SUM(US_Others!Z175,US_Others!AB175)+US_Others!AB175*US_Others!AB$8/SUM(US_Others!Z175,US_Others!AB175))&gt;2.5,3,2)),"")</f>
        <v/>
      </c>
      <c r="BI170" s="219" t="str">
        <f>IFERROR(IF((US_Others!AA175*US_Others!AA$8/SUM(US_Others!AA175,US_Others!AC175)+US_Others!AC175*US_Others!AC$8/SUM(US_Others!AA175,US_Others!AC175))&gt;3.5,4,IF((US_Others!AA175*US_Others!AA$8/SUM(US_Others!AA175,US_Others!AC175)+US_Others!AC175*US_Others!AC$8/SUM(US_Others!AA175,US_Others!AC175))&gt;2.5,3,2)),"")</f>
        <v/>
      </c>
      <c r="BJ170" s="219" t="str">
        <f>IFERROR(US_Others!AD175*US_Others!AD$8/US_Others!AD175,"")</f>
        <v/>
      </c>
      <c r="BK170" s="74" t="str">
        <f>IFERROR(US_Others!AE175*US_Others!AE$8/US_Others!AE175,"")</f>
        <v/>
      </c>
      <c r="BL170" s="219" t="str">
        <f>IFERROR(IF(SUMPRODUCT(US_Others!AG175:AI175/SUM(US_Others!AG175:AI175),US_Others!AG$8:AI$8)&gt;3.5,4,IF(SUMPRODUCT(US_Others!AG175:AI175/SUM(US_Others!AG175:AI175),US_Others!AG$8:AI$8)&gt;2.5,3,2)),"")</f>
        <v/>
      </c>
      <c r="BM170" s="219" t="str">
        <f>IFERROR(US_Others!AL175*US_Others!AL$8/US_Others!AL175,"")</f>
        <v/>
      </c>
    </row>
    <row r="171" spans="1:65">
      <c r="A171" s="200" t="s">
        <v>303</v>
      </c>
      <c r="B171" s="332">
        <v>336413</v>
      </c>
      <c r="C171" s="333">
        <f>SUM(US_CO2!C174:AX174)</f>
        <v>0.68512359302092274</v>
      </c>
      <c r="D171" s="333">
        <f>SUM(US_CH4!C174:AC174)</f>
        <v>4.7082395903619311E-4</v>
      </c>
      <c r="E171" s="333">
        <f>SUM(US_N2O!C174:AA174)</f>
        <v>8.2010713486695792E-4</v>
      </c>
      <c r="F171" s="332">
        <f>US_Others!V176+US_Others!U176</f>
        <v>0</v>
      </c>
      <c r="G171" s="332">
        <f>US_Others!C176+US_Others!H176+US_Others!N176</f>
        <v>9.3651649393877155E-6</v>
      </c>
      <c r="H171" s="332">
        <f>US_Others!D176+US_Others!I176+US_Others!O176</f>
        <v>1.5358870500595855E-4</v>
      </c>
      <c r="I171" s="332">
        <f>US_Others!E176+US_Others!J176+US_Others!P176+US_Others!W176</f>
        <v>7.0987950240558888E-4</v>
      </c>
      <c r="J171" s="332">
        <f>US_Others!F176+US_Others!K176+US_Others!Q176</f>
        <v>1.2268366070597908E-4</v>
      </c>
      <c r="K171" s="332">
        <f>US_Others!G176+US_Others!L176+US_Others!R176</f>
        <v>1.2174714421204033E-5</v>
      </c>
      <c r="L171" s="332">
        <f>US_Others!Z176+US_Others!AB176</f>
        <v>0</v>
      </c>
      <c r="M171" s="332">
        <f>US_Others!AA176+US_Others!AC176</f>
        <v>0</v>
      </c>
      <c r="N171" s="332">
        <f>US_Others!AD176</f>
        <v>0</v>
      </c>
      <c r="O171" s="332">
        <f>US_Others!AE176</f>
        <v>0</v>
      </c>
      <c r="P171" s="332">
        <f>SUM(US_Others!AG176:AI176)</f>
        <v>0</v>
      </c>
      <c r="Q171" s="332">
        <f>US_Others!AL176</f>
        <v>0</v>
      </c>
      <c r="R171" s="332"/>
      <c r="S171" s="334">
        <f t="shared" si="2"/>
        <v>685.12359302092273</v>
      </c>
      <c r="T171" s="334">
        <f>D171*1000/Spec!I$6</f>
        <v>1.8832958361447726E-2</v>
      </c>
      <c r="U171" s="334">
        <f>E171*1000/Spec!I$7</f>
        <v>2.7520373653253621E-3</v>
      </c>
      <c r="V171" s="334">
        <f>F171*1000/Spec!I$8</f>
        <v>0</v>
      </c>
      <c r="W171" s="334">
        <f>G171*1000/Spec!I$9</f>
        <v>1.3874318428722541E-5</v>
      </c>
      <c r="X171" s="334">
        <f>H171*1000/Spec!I$10</f>
        <v>4.3882487144559586E-5</v>
      </c>
      <c r="Y171" s="334">
        <f>I171*1000/Spec!I$11</f>
        <v>4.9641923245146075E-4</v>
      </c>
      <c r="Z171" s="334">
        <f>J171*1000/Spec!I$12</f>
        <v>2.7446009106483015E-5</v>
      </c>
      <c r="AA171" s="334">
        <f>K171*1000/Spec!I$15</f>
        <v>1.2410514190829799E-6</v>
      </c>
      <c r="AB171" s="334">
        <f>L171*1000/Spec!I$17</f>
        <v>0</v>
      </c>
      <c r="AC171" s="334">
        <f>M171*1000/Spec!I$18</f>
        <v>0</v>
      </c>
      <c r="AD171" s="335">
        <f>N171*1000/Spec!I$25</f>
        <v>0</v>
      </c>
      <c r="AE171" s="335">
        <f>O171*1000/Spec!I$26</f>
        <v>0</v>
      </c>
      <c r="AF171" s="334">
        <f>P171*1000/Spec!I$21</f>
        <v>0</v>
      </c>
      <c r="AG171" s="334">
        <f>Q171*1000/Spec!I$22</f>
        <v>0</v>
      </c>
      <c r="AI171" s="432">
        <f>S171/'2007output'!$D169</f>
        <v>1.8379938375870309E-2</v>
      </c>
      <c r="AJ171" s="432">
        <f>T171/'2007output'!$D169</f>
        <v>5.0523528549420395E-7</v>
      </c>
      <c r="AK171" s="432">
        <f>U171/'2007output'!$D169</f>
        <v>7.3829419535444205E-8</v>
      </c>
      <c r="AL171" s="433">
        <f>V171/'2007output'!$D169</f>
        <v>0</v>
      </c>
      <c r="AM171" s="433">
        <f>W171/'2007output'!$D169</f>
        <v>3.7220892744724741E-10</v>
      </c>
      <c r="AN171" s="433">
        <f>X171/'2007output'!$D169</f>
        <v>1.1772436648117226E-9</v>
      </c>
      <c r="AO171" s="433">
        <f>Y171/'2007output'!$D169</f>
        <v>1.3317531309677214E-8</v>
      </c>
      <c r="AP171" s="433">
        <f>Z171/'2007output'!$D169</f>
        <v>7.3629920379245755E-10</v>
      </c>
      <c r="AQ171" s="433">
        <f>AA171/'2007output'!$D169</f>
        <v>3.3293917822116175E-11</v>
      </c>
      <c r="AR171" s="433">
        <f>AB171/'2007output'!$D169</f>
        <v>0</v>
      </c>
      <c r="AS171" s="433">
        <f>AC171/'2007output'!$D169</f>
        <v>0</v>
      </c>
      <c r="AT171" s="433">
        <f>AD171/'2007output'!$D169</f>
        <v>0</v>
      </c>
      <c r="AU171" s="433">
        <f>AE171/'2007output'!$D169</f>
        <v>0</v>
      </c>
      <c r="AV171" s="433">
        <f>AF171/'2007output'!$D169</f>
        <v>0</v>
      </c>
      <c r="AW171" s="433">
        <f>AG171/'2007output'!$D169</f>
        <v>0</v>
      </c>
      <c r="AY171" s="370">
        <f>IFERROR(IF(SUMPRODUCT(US_CO2!C174:AX174/SUM(US_CO2!C174:AX174),US_CO2!C$6:AX$6)&gt;3.5,4,IF(SUMPRODUCT(US_CO2!C174:AX174/SUM(US_CO2!C174:AX174),US_CO2!C$6:AX$6)&gt;2.5,3,2)),"")</f>
        <v>4</v>
      </c>
      <c r="AZ171" s="370">
        <f>IFERROR(IF(SUMPRODUCT(US_CH4!C174:AC174/SUM(US_CH4!C174:AC174),US_CH4!C$6:AC$6)&gt;3.5,4,IF(SUMPRODUCT(US_CH4!C174:AC174/SUM(US_CH4!C174:AC174),US_CH4!C$6:AC$6)&gt;2.5,3,2)),"")</f>
        <v>4</v>
      </c>
      <c r="BA171" s="223">
        <f>IFERROR(IF(SUMPRODUCT(US_N2O!C174:AA174/SUM(US_N2O!C174:AA174),US_N2O!C$6:AA$6)&gt;3.5,4,IF(SUMPRODUCT(US_N2O!C174:AA174/SUM(US_N2O!C174:AA174),US_N2O!C$6:AA$6)&gt;2.5,3,2)),"")</f>
        <v>4</v>
      </c>
      <c r="BB171" s="223" t="str">
        <f>IFERROR(IF(SUMPRODUCT(US_Others!U176:V176/SUM(US_Others!U176:V176),US_Others!U$8:V$8)&gt;3.5,4,IF(SUMPRODUCT(US_Others!U176:V176/SUM(US_Others!U176:V176),US_Others!U$8:V$8)&gt;2.5,3,2)),"")</f>
        <v/>
      </c>
      <c r="BC171" s="223">
        <f>IFERROR(IF((US_Others!C176*US_Others!C$8/SUM(US_Others!C176,US_Others!H176,US_Others!N176)+ US_Others!H176*US_Others!H$8/SUM(US_Others!C176,US_Others!H176,US_Others!N176)+US_Others!N176*US_Others!N$8/SUM(US_Others!C176,US_Others!H176,US_Others!N176))&gt;3.5,4,IF((US_Others!C176*US_Others!C$8/SUM(US_Others!C176,US_Others!H176,US_Others!N176)+ US_Others!H176*US_Others!H$8/SUM(US_Others!C176,US_Others!H176,US_Others!N176)+US_Others!N176*US_Others!N$8/SUM(US_Others!C176,US_Others!H176,US_Others!N176))&gt;2.5,3,2)),"")</f>
        <v>4</v>
      </c>
      <c r="BD171" s="223">
        <f>IFERROR(IF((US_Others!D176*US_Others!D$8/SUM(US_Others!D176,US_Others!I176,US_Others!O176)+US_Others!I176*US_Others!I$8/SUM(US_Others!D176,US_Others!I176,US_Others!O176)+US_Others!O176*US_Others!O$8/SUM(US_Others!D176,US_Others!I176,US_Others!O176))&gt;3.5,4,IF((US_Others!D176*US_Others!D$8/SUM(US_Others!D176,US_Others!I176,US_Others!O176)+US_Others!I176*US_Others!I$8/SUM(US_Others!D176,US_Others!I176,US_Others!O176)+US_Others!O176*US_Others!O$8/SUM(US_Others!D176,US_Others!I176,US_Others!O176))&gt;2.5,3,2)),"")</f>
        <v>4</v>
      </c>
      <c r="BE171" s="223">
        <f>IFERROR(IF((US_Others!E176*US_Others!E$8/SUM(US_Others!E176,US_Others!J176,US_Others!P176,US_Others!W176)+US_Others!J176*US_Others!J$8/SUM(US_Others!E176,US_Others!J176,US_Others!P176,US_Others!W176)+US_Others!P176*US_Others!P$8/SUM(US_Others!E176,US_Others!J176,US_Others!P176,US_Others!W176)+US_Others!W176*US_Others!W$8/SUM(US_Others!E176,US_Others!J176,US_Others!P176,US_Others!W176))&gt;3.5,4,IF((US_Others!E176*US_Others!E$8/SUM(US_Others!E176,US_Others!J176,US_Others!P176,US_Others!W176)+US_Others!J176*US_Others!J$8/SUM(US_Others!E176,US_Others!J176,US_Others!P176,US_Others!W176)+US_Others!P176*US_Others!P$8/SUM(US_Others!E176,US_Others!J176,US_Others!P176,US_Others!W176)+US_Others!W176*US_Others!W$8/SUM(US_Others!E176,US_Others!J176,US_Others!P176,US_Others!W176))&gt;2.5,3,2)),"")</f>
        <v>4</v>
      </c>
      <c r="BF171" s="223">
        <f>IFERROR(IF((US_Others!F176*US_Others!F$8/SUM(US_Others!F176,US_Others!K176,US_Others!Q176)+US_Others!K176*US_Others!K$8/SUM(US_Others!F176,US_Others!K176,US_Others!Q176)+US_Others!Q176*US_Others!Q$8/SUM(US_Others!F176,US_Others!K176,US_Others!Q176))&gt;3.5,4,IF((US_Others!F176*US_Others!F$8/SUM(US_Others!F176,US_Others!K176,US_Others!Q176)+US_Others!K176*US_Others!K$8/SUM(US_Others!F176,US_Others!K176,US_Others!Q176)+US_Others!Q176*US_Others!Q$8/SUM(US_Others!F176,US_Others!K176,US_Others!Q176))&gt;2.5,3,2)),"")</f>
        <v>4</v>
      </c>
      <c r="BG171" s="223">
        <f>IFERROR(IF((US_Others!G176*US_Others!G$8/SUM(US_Others!G176,US_Others!L176,US_Others!R176)+US_Others!L176*US_Others!L$8/SUM(US_Others!G176,US_Others!L176,US_Others!R176)+US_Others!R176*US_Others!R$8/SUM(US_Others!G176,US_Others!L176,US_Others!R176))&gt;3.5,4,IF((US_Others!G176*US_Others!G$8/SUM(US_Others!G176,US_Others!L176,US_Others!R176)+US_Others!L176*US_Others!L$8/SUM(US_Others!G176,US_Others!L176,US_Others!R176)+US_Others!R176*US_Others!R$8/SUM(US_Others!G176,US_Others!L176,US_Others!R176))&gt;2.5,3,2)),"")</f>
        <v>4</v>
      </c>
      <c r="BH171" s="219" t="str">
        <f>IFERROR(IF((US_Others!Z176*US_Others!Z$8/SUM(US_Others!Z176,US_Others!AB176)+US_Others!AB176*US_Others!AB$8/SUM(US_Others!Z176,US_Others!AB176))&gt;3.5,4,IF((US_Others!Z176*US_Others!Z$8/SUM(US_Others!Z176,US_Others!AB176)+US_Others!AB176*US_Others!AB$8/SUM(US_Others!Z176,US_Others!AB176))&gt;2.5,3,2)),"")</f>
        <v/>
      </c>
      <c r="BI171" s="219" t="str">
        <f>IFERROR(IF((US_Others!AA176*US_Others!AA$8/SUM(US_Others!AA176,US_Others!AC176)+US_Others!AC176*US_Others!AC$8/SUM(US_Others!AA176,US_Others!AC176))&gt;3.5,4,IF((US_Others!AA176*US_Others!AA$8/SUM(US_Others!AA176,US_Others!AC176)+US_Others!AC176*US_Others!AC$8/SUM(US_Others!AA176,US_Others!AC176))&gt;2.5,3,2)),"")</f>
        <v/>
      </c>
      <c r="BJ171" s="219" t="str">
        <f>IFERROR(US_Others!AD176*US_Others!AD$8/US_Others!AD176,"")</f>
        <v/>
      </c>
      <c r="BK171" s="74" t="str">
        <f>IFERROR(US_Others!AE176*US_Others!AE$8/US_Others!AE176,"")</f>
        <v/>
      </c>
      <c r="BL171" s="219" t="str">
        <f>IFERROR(IF(SUMPRODUCT(US_Others!AG176:AI176/SUM(US_Others!AG176:AI176),US_Others!AG$8:AI$8)&gt;3.5,4,IF(SUMPRODUCT(US_Others!AG176:AI176/SUM(US_Others!AG176:AI176),US_Others!AG$8:AI$8)&gt;2.5,3,2)),"")</f>
        <v/>
      </c>
      <c r="BM171" s="219" t="str">
        <f>IFERROR(US_Others!AL176*US_Others!AL$8/US_Others!AL176,"")</f>
        <v/>
      </c>
    </row>
    <row r="172" spans="1:65">
      <c r="A172" s="200" t="s">
        <v>304</v>
      </c>
      <c r="B172" s="332">
        <v>336414</v>
      </c>
      <c r="C172" s="333">
        <f>SUM(US_CO2!C175:AX175)</f>
        <v>2.8626863204438729E-2</v>
      </c>
      <c r="D172" s="333">
        <f>SUM(US_CH4!C175:AC175)</f>
        <v>1.5445363193140488E-5</v>
      </c>
      <c r="E172" s="333">
        <f>SUM(US_N2O!C175:AA175)</f>
        <v>1.8332001009923668E-5</v>
      </c>
      <c r="F172" s="332">
        <f>US_Others!V177+US_Others!U177</f>
        <v>0</v>
      </c>
      <c r="G172" s="332">
        <f>US_Others!C177+US_Others!H177+US_Others!N177</f>
        <v>0</v>
      </c>
      <c r="H172" s="332">
        <f>US_Others!D177+US_Others!I177+US_Others!O177</f>
        <v>0</v>
      </c>
      <c r="I172" s="332">
        <f>US_Others!E177+US_Others!J177+US_Others!P177+US_Others!W177</f>
        <v>0</v>
      </c>
      <c r="J172" s="332">
        <f>US_Others!F177+US_Others!K177+US_Others!Q177</f>
        <v>0</v>
      </c>
      <c r="K172" s="332">
        <f>US_Others!G177+US_Others!L177+US_Others!R177</f>
        <v>0</v>
      </c>
      <c r="L172" s="332">
        <f>US_Others!Z177+US_Others!AB177</f>
        <v>0</v>
      </c>
      <c r="M172" s="332">
        <f>US_Others!AA177+US_Others!AC177</f>
        <v>0</v>
      </c>
      <c r="N172" s="332">
        <f>US_Others!AD177</f>
        <v>0</v>
      </c>
      <c r="O172" s="332">
        <f>US_Others!AE177</f>
        <v>0</v>
      </c>
      <c r="P172" s="332">
        <f>SUM(US_Others!AG177:AI177)</f>
        <v>0</v>
      </c>
      <c r="Q172" s="332">
        <f>US_Others!AL177</f>
        <v>0</v>
      </c>
      <c r="R172" s="332"/>
      <c r="S172" s="334">
        <f t="shared" si="2"/>
        <v>28.626863204438727</v>
      </c>
      <c r="T172" s="334">
        <f>D172*1000/Spec!I$6</f>
        <v>6.1781452772561956E-4</v>
      </c>
      <c r="U172" s="334">
        <f>E172*1000/Spec!I$7</f>
        <v>6.1516781912495524E-5</v>
      </c>
      <c r="V172" s="334">
        <f>F172*1000/Spec!I$8</f>
        <v>0</v>
      </c>
      <c r="W172" s="334">
        <f>G172*1000/Spec!I$9</f>
        <v>0</v>
      </c>
      <c r="X172" s="334">
        <f>H172*1000/Spec!I$10</f>
        <v>0</v>
      </c>
      <c r="Y172" s="334">
        <f>I172*1000/Spec!I$11</f>
        <v>0</v>
      </c>
      <c r="Z172" s="334">
        <f>J172*1000/Spec!I$12</f>
        <v>0</v>
      </c>
      <c r="AA172" s="334">
        <f>K172*1000/Spec!I$15</f>
        <v>0</v>
      </c>
      <c r="AB172" s="334">
        <f>L172*1000/Spec!I$17</f>
        <v>0</v>
      </c>
      <c r="AC172" s="334">
        <f>M172*1000/Spec!I$18</f>
        <v>0</v>
      </c>
      <c r="AD172" s="335">
        <f>N172*1000/Spec!I$25</f>
        <v>0</v>
      </c>
      <c r="AE172" s="335">
        <f>O172*1000/Spec!I$26</f>
        <v>0</v>
      </c>
      <c r="AF172" s="334">
        <f>P172*1000/Spec!I$21</f>
        <v>0</v>
      </c>
      <c r="AG172" s="334">
        <f>Q172*1000/Spec!I$22</f>
        <v>0</v>
      </c>
      <c r="AI172" s="432">
        <f>S172/'2007output'!$D170</f>
        <v>1.7249011204587884E-3</v>
      </c>
      <c r="AJ172" s="432">
        <f>T172/'2007output'!$D170</f>
        <v>3.7226187287764087E-8</v>
      </c>
      <c r="AK172" s="432">
        <f>U172/'2007output'!$D170</f>
        <v>3.7066710833839999E-9</v>
      </c>
      <c r="AL172" s="433">
        <f>V172/'2007output'!$D170</f>
        <v>0</v>
      </c>
      <c r="AM172" s="433">
        <f>W172/'2007output'!$D170</f>
        <v>0</v>
      </c>
      <c r="AN172" s="433">
        <f>X172/'2007output'!$D170</f>
        <v>0</v>
      </c>
      <c r="AO172" s="433">
        <f>Y172/'2007output'!$D170</f>
        <v>0</v>
      </c>
      <c r="AP172" s="433">
        <f>Z172/'2007output'!$D170</f>
        <v>0</v>
      </c>
      <c r="AQ172" s="433">
        <f>AA172/'2007output'!$D170</f>
        <v>0</v>
      </c>
      <c r="AR172" s="433">
        <f>AB172/'2007output'!$D170</f>
        <v>0</v>
      </c>
      <c r="AS172" s="433">
        <f>AC172/'2007output'!$D170</f>
        <v>0</v>
      </c>
      <c r="AT172" s="433">
        <f>AD172/'2007output'!$D170</f>
        <v>0</v>
      </c>
      <c r="AU172" s="433">
        <f>AE172/'2007output'!$D170</f>
        <v>0</v>
      </c>
      <c r="AV172" s="433">
        <f>AF172/'2007output'!$D170</f>
        <v>0</v>
      </c>
      <c r="AW172" s="433">
        <f>AG172/'2007output'!$D170</f>
        <v>0</v>
      </c>
      <c r="AY172" s="370">
        <f>IFERROR(IF(SUMPRODUCT(US_CO2!C175:AX175/SUM(US_CO2!C175:AX175),US_CO2!C$6:AX$6)&gt;3.5,4,IF(SUMPRODUCT(US_CO2!C175:AX175/SUM(US_CO2!C175:AX175),US_CO2!C$6:AX$6)&gt;2.5,3,2)),"")</f>
        <v>4</v>
      </c>
      <c r="AZ172" s="370">
        <f>IFERROR(IF(SUMPRODUCT(US_CH4!C175:AC175/SUM(US_CH4!C175:AC175),US_CH4!C$6:AC$6)&gt;3.5,4,IF(SUMPRODUCT(US_CH4!C175:AC175/SUM(US_CH4!C175:AC175),US_CH4!C$6:AC$6)&gt;2.5,3,2)),"")</f>
        <v>4</v>
      </c>
      <c r="BA172" s="223">
        <f>IFERROR(IF(SUMPRODUCT(US_N2O!C175:AA175/SUM(US_N2O!C175:AA175),US_N2O!C$6:AA$6)&gt;3.5,4,IF(SUMPRODUCT(US_N2O!C175:AA175/SUM(US_N2O!C175:AA175),US_N2O!C$6:AA$6)&gt;2.5,3,2)),"")</f>
        <v>4</v>
      </c>
      <c r="BB172" s="223" t="str">
        <f>IFERROR(IF(SUMPRODUCT(US_Others!U177:V177/SUM(US_Others!U177:V177),US_Others!U$8:V$8)&gt;3.5,4,IF(SUMPRODUCT(US_Others!U177:V177/SUM(US_Others!U177:V177),US_Others!U$8:V$8)&gt;2.5,3,2)),"")</f>
        <v/>
      </c>
      <c r="BC172" s="223" t="str">
        <f>IFERROR(IF((US_Others!C177*US_Others!C$8/SUM(US_Others!C177,US_Others!H177,US_Others!N177)+ US_Others!H177*US_Others!H$8/SUM(US_Others!C177,US_Others!H177,US_Others!N177)+US_Others!N177*US_Others!N$8/SUM(US_Others!C177,US_Others!H177,US_Others!N177))&gt;3.5,4,IF((US_Others!C177*US_Others!C$8/SUM(US_Others!C177,US_Others!H177,US_Others!N177)+ US_Others!H177*US_Others!H$8/SUM(US_Others!C177,US_Others!H177,US_Others!N177)+US_Others!N177*US_Others!N$8/SUM(US_Others!C177,US_Others!H177,US_Others!N177))&gt;2.5,3,2)),"")</f>
        <v/>
      </c>
      <c r="BD172" s="223" t="str">
        <f>IFERROR(IF((US_Others!D177*US_Others!D$8/SUM(US_Others!D177,US_Others!I177,US_Others!O177)+US_Others!I177*US_Others!I$8/SUM(US_Others!D177,US_Others!I177,US_Others!O177)+US_Others!O177*US_Others!O$8/SUM(US_Others!D177,US_Others!I177,US_Others!O177))&gt;3.5,4,IF((US_Others!D177*US_Others!D$8/SUM(US_Others!D177,US_Others!I177,US_Others!O177)+US_Others!I177*US_Others!I$8/SUM(US_Others!D177,US_Others!I177,US_Others!O177)+US_Others!O177*US_Others!O$8/SUM(US_Others!D177,US_Others!I177,US_Others!O177))&gt;2.5,3,2)),"")</f>
        <v/>
      </c>
      <c r="BE172" s="223" t="str">
        <f>IFERROR(IF((US_Others!E177*US_Others!E$8/SUM(US_Others!E177,US_Others!J177,US_Others!P177,US_Others!W177)+US_Others!J177*US_Others!J$8/SUM(US_Others!E177,US_Others!J177,US_Others!P177,US_Others!W177)+US_Others!P177*US_Others!P$8/SUM(US_Others!E177,US_Others!J177,US_Others!P177,US_Others!W177)+US_Others!W177*US_Others!W$8/SUM(US_Others!E177,US_Others!J177,US_Others!P177,US_Others!W177))&gt;3.5,4,IF((US_Others!E177*US_Others!E$8/SUM(US_Others!E177,US_Others!J177,US_Others!P177,US_Others!W177)+US_Others!J177*US_Others!J$8/SUM(US_Others!E177,US_Others!J177,US_Others!P177,US_Others!W177)+US_Others!P177*US_Others!P$8/SUM(US_Others!E177,US_Others!J177,US_Others!P177,US_Others!W177)+US_Others!W177*US_Others!W$8/SUM(US_Others!E177,US_Others!J177,US_Others!P177,US_Others!W177))&gt;2.5,3,2)),"")</f>
        <v/>
      </c>
      <c r="BF172" s="223" t="str">
        <f>IFERROR(IF((US_Others!F177*US_Others!F$8/SUM(US_Others!F177,US_Others!K177,US_Others!Q177)+US_Others!K177*US_Others!K$8/SUM(US_Others!F177,US_Others!K177,US_Others!Q177)+US_Others!Q177*US_Others!Q$8/SUM(US_Others!F177,US_Others!K177,US_Others!Q177))&gt;3.5,4,IF((US_Others!F177*US_Others!F$8/SUM(US_Others!F177,US_Others!K177,US_Others!Q177)+US_Others!K177*US_Others!K$8/SUM(US_Others!F177,US_Others!K177,US_Others!Q177)+US_Others!Q177*US_Others!Q$8/SUM(US_Others!F177,US_Others!K177,US_Others!Q177))&gt;2.5,3,2)),"")</f>
        <v/>
      </c>
      <c r="BG172" s="223" t="str">
        <f>IFERROR(IF((US_Others!G177*US_Others!G$8/SUM(US_Others!G177,US_Others!L177,US_Others!R177)+US_Others!L177*US_Others!L$8/SUM(US_Others!G177,US_Others!L177,US_Others!R177)+US_Others!R177*US_Others!R$8/SUM(US_Others!G177,US_Others!L177,US_Others!R177))&gt;3.5,4,IF((US_Others!G177*US_Others!G$8/SUM(US_Others!G177,US_Others!L177,US_Others!R177)+US_Others!L177*US_Others!L$8/SUM(US_Others!G177,US_Others!L177,US_Others!R177)+US_Others!R177*US_Others!R$8/SUM(US_Others!G177,US_Others!L177,US_Others!R177))&gt;2.5,3,2)),"")</f>
        <v/>
      </c>
      <c r="BH172" s="219" t="str">
        <f>IFERROR(IF((US_Others!Z177*US_Others!Z$8/SUM(US_Others!Z177,US_Others!AB177)+US_Others!AB177*US_Others!AB$8/SUM(US_Others!Z177,US_Others!AB177))&gt;3.5,4,IF((US_Others!Z177*US_Others!Z$8/SUM(US_Others!Z177,US_Others!AB177)+US_Others!AB177*US_Others!AB$8/SUM(US_Others!Z177,US_Others!AB177))&gt;2.5,3,2)),"")</f>
        <v/>
      </c>
      <c r="BI172" s="219" t="str">
        <f>IFERROR(IF((US_Others!AA177*US_Others!AA$8/SUM(US_Others!AA177,US_Others!AC177)+US_Others!AC177*US_Others!AC$8/SUM(US_Others!AA177,US_Others!AC177))&gt;3.5,4,IF((US_Others!AA177*US_Others!AA$8/SUM(US_Others!AA177,US_Others!AC177)+US_Others!AC177*US_Others!AC$8/SUM(US_Others!AA177,US_Others!AC177))&gt;2.5,3,2)),"")</f>
        <v/>
      </c>
      <c r="BJ172" s="219" t="str">
        <f>IFERROR(US_Others!AD177*US_Others!AD$8/US_Others!AD177,"")</f>
        <v/>
      </c>
      <c r="BK172" s="74" t="str">
        <f>IFERROR(US_Others!AE177*US_Others!AE$8/US_Others!AE177,"")</f>
        <v/>
      </c>
      <c r="BL172" s="219" t="str">
        <f>IFERROR(IF(SUMPRODUCT(US_Others!AG177:AI177/SUM(US_Others!AG177:AI177),US_Others!AG$8:AI$8)&gt;3.5,4,IF(SUMPRODUCT(US_Others!AG177:AI177/SUM(US_Others!AG177:AI177),US_Others!AG$8:AI$8)&gt;2.5,3,2)),"")</f>
        <v/>
      </c>
      <c r="BM172" s="219" t="str">
        <f>IFERROR(US_Others!AL177*US_Others!AL$8/US_Others!AL177,"")</f>
        <v/>
      </c>
    </row>
    <row r="173" spans="1:65">
      <c r="A173" s="200" t="s">
        <v>305</v>
      </c>
      <c r="B173" s="332" t="s">
        <v>306</v>
      </c>
      <c r="C173" s="333">
        <f>SUM(US_CO2!C176:AX176)</f>
        <v>0.14850902947425584</v>
      </c>
      <c r="D173" s="333">
        <f>SUM(US_CH4!C176:AC176)</f>
        <v>7.9931003562092777E-5</v>
      </c>
      <c r="E173" s="333">
        <f>SUM(US_N2O!C176:AA176)</f>
        <v>9.4364192646008676E-5</v>
      </c>
      <c r="F173" s="332">
        <f>US_Others!V178+US_Others!U178</f>
        <v>0</v>
      </c>
      <c r="G173" s="332">
        <f>US_Others!C178+US_Others!H178+US_Others!N178</f>
        <v>0</v>
      </c>
      <c r="H173" s="332">
        <f>US_Others!D178+US_Others!I178+US_Others!O178</f>
        <v>0</v>
      </c>
      <c r="I173" s="332">
        <f>US_Others!E178+US_Others!J178+US_Others!P178+US_Others!W178</f>
        <v>0</v>
      </c>
      <c r="J173" s="332">
        <f>US_Others!F178+US_Others!K178+US_Others!Q178</f>
        <v>0</v>
      </c>
      <c r="K173" s="332">
        <f>US_Others!G178+US_Others!L178+US_Others!R178</f>
        <v>0</v>
      </c>
      <c r="L173" s="332">
        <f>US_Others!Z178+US_Others!AB178</f>
        <v>0</v>
      </c>
      <c r="M173" s="332">
        <f>US_Others!AA178+US_Others!AC178</f>
        <v>0</v>
      </c>
      <c r="N173" s="332">
        <f>US_Others!AD178</f>
        <v>0</v>
      </c>
      <c r="O173" s="332">
        <f>US_Others!AE178</f>
        <v>0</v>
      </c>
      <c r="P173" s="332">
        <f>SUM(US_Others!AG178:AI178)</f>
        <v>0</v>
      </c>
      <c r="Q173" s="332">
        <f>US_Others!AL178</f>
        <v>0</v>
      </c>
      <c r="R173" s="332"/>
      <c r="S173" s="334">
        <f t="shared" si="2"/>
        <v>148.50902947425584</v>
      </c>
      <c r="T173" s="334">
        <f>D173*1000/Spec!I$6</f>
        <v>3.1972401424837111E-3</v>
      </c>
      <c r="U173" s="334">
        <f>E173*1000/Spec!I$7</f>
        <v>3.1665836458392174E-4</v>
      </c>
      <c r="V173" s="334">
        <f>F173*1000/Spec!I$8</f>
        <v>0</v>
      </c>
      <c r="W173" s="334">
        <f>G173*1000/Spec!I$9</f>
        <v>0</v>
      </c>
      <c r="X173" s="334">
        <f>H173*1000/Spec!I$10</f>
        <v>0</v>
      </c>
      <c r="Y173" s="334">
        <f>I173*1000/Spec!I$11</f>
        <v>0</v>
      </c>
      <c r="Z173" s="334">
        <f>J173*1000/Spec!I$12</f>
        <v>0</v>
      </c>
      <c r="AA173" s="334">
        <f>K173*1000/Spec!I$15</f>
        <v>0</v>
      </c>
      <c r="AB173" s="334">
        <f>L173*1000/Spec!I$17</f>
        <v>0</v>
      </c>
      <c r="AC173" s="334">
        <f>M173*1000/Spec!I$18</f>
        <v>0</v>
      </c>
      <c r="AD173" s="335">
        <f>N173*1000/Spec!I$25</f>
        <v>0</v>
      </c>
      <c r="AE173" s="335">
        <f>O173*1000/Spec!I$26</f>
        <v>0</v>
      </c>
      <c r="AF173" s="334">
        <f>P173*1000/Spec!I$21</f>
        <v>0</v>
      </c>
      <c r="AG173" s="334">
        <f>Q173*1000/Spec!I$22</f>
        <v>0</v>
      </c>
      <c r="AI173" s="432">
        <f>S173/'2007output'!$D171</f>
        <v>2.2679889286248419E-2</v>
      </c>
      <c r="AJ173" s="432">
        <f>T173/'2007output'!$D171</f>
        <v>4.8827369426483186E-7</v>
      </c>
      <c r="AK173" s="432">
        <f>U173/'2007output'!$D171</f>
        <v>4.8359191867002266E-8</v>
      </c>
      <c r="AL173" s="433">
        <f>V173/'2007output'!$D171</f>
        <v>0</v>
      </c>
      <c r="AM173" s="433">
        <f>W173/'2007output'!$D171</f>
        <v>0</v>
      </c>
      <c r="AN173" s="433">
        <f>X173/'2007output'!$D171</f>
        <v>0</v>
      </c>
      <c r="AO173" s="433">
        <f>Y173/'2007output'!$D171</f>
        <v>0</v>
      </c>
      <c r="AP173" s="433">
        <f>Z173/'2007output'!$D171</f>
        <v>0</v>
      </c>
      <c r="AQ173" s="433">
        <f>AA173/'2007output'!$D171</f>
        <v>0</v>
      </c>
      <c r="AR173" s="433">
        <f>AB173/'2007output'!$D171</f>
        <v>0</v>
      </c>
      <c r="AS173" s="433">
        <f>AC173/'2007output'!$D171</f>
        <v>0</v>
      </c>
      <c r="AT173" s="433">
        <f>AD173/'2007output'!$D171</f>
        <v>0</v>
      </c>
      <c r="AU173" s="433">
        <f>AE173/'2007output'!$D171</f>
        <v>0</v>
      </c>
      <c r="AV173" s="433">
        <f>AF173/'2007output'!$D171</f>
        <v>0</v>
      </c>
      <c r="AW173" s="433">
        <f>AG173/'2007output'!$D171</f>
        <v>0</v>
      </c>
      <c r="AY173" s="370">
        <f>IFERROR(IF(SUMPRODUCT(US_CO2!C176:AX176/SUM(US_CO2!C176:AX176),US_CO2!C$6:AX$6)&gt;3.5,4,IF(SUMPRODUCT(US_CO2!C176:AX176/SUM(US_CO2!C176:AX176),US_CO2!C$6:AX$6)&gt;2.5,3,2)),"")</f>
        <v>4</v>
      </c>
      <c r="AZ173" s="370">
        <f>IFERROR(IF(SUMPRODUCT(US_CH4!C176:AC176/SUM(US_CH4!C176:AC176),US_CH4!C$6:AC$6)&gt;3.5,4,IF(SUMPRODUCT(US_CH4!C176:AC176/SUM(US_CH4!C176:AC176),US_CH4!C$6:AC$6)&gt;2.5,3,2)),"")</f>
        <v>4</v>
      </c>
      <c r="BA173" s="223">
        <f>IFERROR(IF(SUMPRODUCT(US_N2O!C176:AA176/SUM(US_N2O!C176:AA176),US_N2O!C$6:AA$6)&gt;3.5,4,IF(SUMPRODUCT(US_N2O!C176:AA176/SUM(US_N2O!C176:AA176),US_N2O!C$6:AA$6)&gt;2.5,3,2)),"")</f>
        <v>4</v>
      </c>
      <c r="BB173" s="223" t="str">
        <f>IFERROR(IF(SUMPRODUCT(US_Others!U178:V178/SUM(US_Others!U178:V178),US_Others!U$8:V$8)&gt;3.5,4,IF(SUMPRODUCT(US_Others!U178:V178/SUM(US_Others!U178:V178),US_Others!U$8:V$8)&gt;2.5,3,2)),"")</f>
        <v/>
      </c>
      <c r="BC173" s="223" t="str">
        <f>IFERROR(IF((US_Others!C178*US_Others!C$8/SUM(US_Others!C178,US_Others!H178,US_Others!N178)+ US_Others!H178*US_Others!H$8/SUM(US_Others!C178,US_Others!H178,US_Others!N178)+US_Others!N178*US_Others!N$8/SUM(US_Others!C178,US_Others!H178,US_Others!N178))&gt;3.5,4,IF((US_Others!C178*US_Others!C$8/SUM(US_Others!C178,US_Others!H178,US_Others!N178)+ US_Others!H178*US_Others!H$8/SUM(US_Others!C178,US_Others!H178,US_Others!N178)+US_Others!N178*US_Others!N$8/SUM(US_Others!C178,US_Others!H178,US_Others!N178))&gt;2.5,3,2)),"")</f>
        <v/>
      </c>
      <c r="BD173" s="223" t="str">
        <f>IFERROR(IF((US_Others!D178*US_Others!D$8/SUM(US_Others!D178,US_Others!I178,US_Others!O178)+US_Others!I178*US_Others!I$8/SUM(US_Others!D178,US_Others!I178,US_Others!O178)+US_Others!O178*US_Others!O$8/SUM(US_Others!D178,US_Others!I178,US_Others!O178))&gt;3.5,4,IF((US_Others!D178*US_Others!D$8/SUM(US_Others!D178,US_Others!I178,US_Others!O178)+US_Others!I178*US_Others!I$8/SUM(US_Others!D178,US_Others!I178,US_Others!O178)+US_Others!O178*US_Others!O$8/SUM(US_Others!D178,US_Others!I178,US_Others!O178))&gt;2.5,3,2)),"")</f>
        <v/>
      </c>
      <c r="BE173" s="223" t="str">
        <f>IFERROR(IF((US_Others!E178*US_Others!E$8/SUM(US_Others!E178,US_Others!J178,US_Others!P178,US_Others!W178)+US_Others!J178*US_Others!J$8/SUM(US_Others!E178,US_Others!J178,US_Others!P178,US_Others!W178)+US_Others!P178*US_Others!P$8/SUM(US_Others!E178,US_Others!J178,US_Others!P178,US_Others!W178)+US_Others!W178*US_Others!W$8/SUM(US_Others!E178,US_Others!J178,US_Others!P178,US_Others!W178))&gt;3.5,4,IF((US_Others!E178*US_Others!E$8/SUM(US_Others!E178,US_Others!J178,US_Others!P178,US_Others!W178)+US_Others!J178*US_Others!J$8/SUM(US_Others!E178,US_Others!J178,US_Others!P178,US_Others!W178)+US_Others!P178*US_Others!P$8/SUM(US_Others!E178,US_Others!J178,US_Others!P178,US_Others!W178)+US_Others!W178*US_Others!W$8/SUM(US_Others!E178,US_Others!J178,US_Others!P178,US_Others!W178))&gt;2.5,3,2)),"")</f>
        <v/>
      </c>
      <c r="BF173" s="223" t="str">
        <f>IFERROR(IF((US_Others!F178*US_Others!F$8/SUM(US_Others!F178,US_Others!K178,US_Others!Q178)+US_Others!K178*US_Others!K$8/SUM(US_Others!F178,US_Others!K178,US_Others!Q178)+US_Others!Q178*US_Others!Q$8/SUM(US_Others!F178,US_Others!K178,US_Others!Q178))&gt;3.5,4,IF((US_Others!F178*US_Others!F$8/SUM(US_Others!F178,US_Others!K178,US_Others!Q178)+US_Others!K178*US_Others!K$8/SUM(US_Others!F178,US_Others!K178,US_Others!Q178)+US_Others!Q178*US_Others!Q$8/SUM(US_Others!F178,US_Others!K178,US_Others!Q178))&gt;2.5,3,2)),"")</f>
        <v/>
      </c>
      <c r="BG173" s="223" t="str">
        <f>IFERROR(IF((US_Others!G178*US_Others!G$8/SUM(US_Others!G178,US_Others!L178,US_Others!R178)+US_Others!L178*US_Others!L$8/SUM(US_Others!G178,US_Others!L178,US_Others!R178)+US_Others!R178*US_Others!R$8/SUM(US_Others!G178,US_Others!L178,US_Others!R178))&gt;3.5,4,IF((US_Others!G178*US_Others!G$8/SUM(US_Others!G178,US_Others!L178,US_Others!R178)+US_Others!L178*US_Others!L$8/SUM(US_Others!G178,US_Others!L178,US_Others!R178)+US_Others!R178*US_Others!R$8/SUM(US_Others!G178,US_Others!L178,US_Others!R178))&gt;2.5,3,2)),"")</f>
        <v/>
      </c>
      <c r="BH173" s="219" t="str">
        <f>IFERROR(IF((US_Others!Z178*US_Others!Z$8/SUM(US_Others!Z178,US_Others!AB178)+US_Others!AB178*US_Others!AB$8/SUM(US_Others!Z178,US_Others!AB178))&gt;3.5,4,IF((US_Others!Z178*US_Others!Z$8/SUM(US_Others!Z178,US_Others!AB178)+US_Others!AB178*US_Others!AB$8/SUM(US_Others!Z178,US_Others!AB178))&gt;2.5,3,2)),"")</f>
        <v/>
      </c>
      <c r="BI173" s="219" t="str">
        <f>IFERROR(IF((US_Others!AA178*US_Others!AA$8/SUM(US_Others!AA178,US_Others!AC178)+US_Others!AC178*US_Others!AC$8/SUM(US_Others!AA178,US_Others!AC178))&gt;3.5,4,IF((US_Others!AA178*US_Others!AA$8/SUM(US_Others!AA178,US_Others!AC178)+US_Others!AC178*US_Others!AC$8/SUM(US_Others!AA178,US_Others!AC178))&gt;2.5,3,2)),"")</f>
        <v/>
      </c>
      <c r="BJ173" s="219" t="str">
        <f>IFERROR(US_Others!AD178*US_Others!AD$8/US_Others!AD178,"")</f>
        <v/>
      </c>
      <c r="BK173" s="74" t="str">
        <f>IFERROR(US_Others!AE178*US_Others!AE$8/US_Others!AE178,"")</f>
        <v/>
      </c>
      <c r="BL173" s="219" t="str">
        <f>IFERROR(IF(SUMPRODUCT(US_Others!AG178:AI178/SUM(US_Others!AG178:AI178),US_Others!AG$8:AI$8)&gt;3.5,4,IF(SUMPRODUCT(US_Others!AG178:AI178/SUM(US_Others!AG178:AI178),US_Others!AG$8:AI$8)&gt;2.5,3,2)),"")</f>
        <v/>
      </c>
      <c r="BM173" s="219" t="str">
        <f>IFERROR(US_Others!AL178*US_Others!AL$8/US_Others!AL178,"")</f>
        <v/>
      </c>
    </row>
    <row r="174" spans="1:65">
      <c r="A174" s="200" t="s">
        <v>307</v>
      </c>
      <c r="B174" s="332">
        <v>336500</v>
      </c>
      <c r="C174" s="333">
        <f>SUM(US_CO2!C177:AX177)</f>
        <v>0.7060222867702205</v>
      </c>
      <c r="D174" s="333">
        <f>SUM(US_CH4!C177:AC177)</f>
        <v>3.7606778243902341E-4</v>
      </c>
      <c r="E174" s="333">
        <f>SUM(US_N2O!C177:AA177)</f>
        <v>4.33800538774687E-4</v>
      </c>
      <c r="F174" s="332">
        <f>US_Others!V179+US_Others!U179</f>
        <v>0</v>
      </c>
      <c r="G174" s="332">
        <f>US_Others!C179+US_Others!H179+US_Others!N179</f>
        <v>1.8730329878775431E-5</v>
      </c>
      <c r="H174" s="332">
        <f>US_Others!D179+US_Others!I179+US_Others!O179</f>
        <v>3.0717741001191711E-4</v>
      </c>
      <c r="I174" s="332">
        <f>US_Others!E179+US_Others!J179+US_Others!P179+US_Others!W179</f>
        <v>1.4197590048111778E-3</v>
      </c>
      <c r="J174" s="332">
        <f>US_Others!F179+US_Others!K179+US_Others!Q179</f>
        <v>2.4536732141195816E-4</v>
      </c>
      <c r="K174" s="332">
        <f>US_Others!G179+US_Others!L179+US_Others!R179</f>
        <v>2.4349428842408067E-5</v>
      </c>
      <c r="L174" s="332">
        <f>US_Others!Z179+US_Others!AB179</f>
        <v>0</v>
      </c>
      <c r="M174" s="332">
        <f>US_Others!AA179+US_Others!AC179</f>
        <v>0</v>
      </c>
      <c r="N174" s="332">
        <f>US_Others!AD179</f>
        <v>0</v>
      </c>
      <c r="O174" s="332">
        <f>US_Others!AE179</f>
        <v>0</v>
      </c>
      <c r="P174" s="332">
        <f>SUM(US_Others!AG179:AI179)</f>
        <v>0</v>
      </c>
      <c r="Q174" s="332">
        <f>US_Others!AL179</f>
        <v>0</v>
      </c>
      <c r="R174" s="332"/>
      <c r="S174" s="334">
        <f t="shared" si="2"/>
        <v>706.02228677022049</v>
      </c>
      <c r="T174" s="334">
        <f>D174*1000/Spec!I$6</f>
        <v>1.5042711297560936E-2</v>
      </c>
      <c r="U174" s="334">
        <f>E174*1000/Spec!I$7</f>
        <v>1.4557065059553256E-3</v>
      </c>
      <c r="V174" s="334">
        <f>F174*1000/Spec!I$8</f>
        <v>0</v>
      </c>
      <c r="W174" s="334">
        <f>G174*1000/Spec!I$9</f>
        <v>2.7748636857445082E-5</v>
      </c>
      <c r="X174" s="334">
        <f>H174*1000/Spec!I$10</f>
        <v>8.7764974289119172E-5</v>
      </c>
      <c r="Y174" s="334">
        <f>I174*1000/Spec!I$11</f>
        <v>9.9283846490292151E-4</v>
      </c>
      <c r="Z174" s="334">
        <f>J174*1000/Spec!I$12</f>
        <v>5.4892018212966029E-5</v>
      </c>
      <c r="AA174" s="334">
        <f>K174*1000/Spec!I$15</f>
        <v>2.4821028381659598E-6</v>
      </c>
      <c r="AB174" s="334">
        <f>L174*1000/Spec!I$17</f>
        <v>0</v>
      </c>
      <c r="AC174" s="334">
        <f>M174*1000/Spec!I$18</f>
        <v>0</v>
      </c>
      <c r="AD174" s="335">
        <f>N174*1000/Spec!I$25</f>
        <v>0</v>
      </c>
      <c r="AE174" s="335">
        <f>O174*1000/Spec!I$26</f>
        <v>0</v>
      </c>
      <c r="AF174" s="334">
        <f>P174*1000/Spec!I$21</f>
        <v>0</v>
      </c>
      <c r="AG174" s="334">
        <f>Q174*1000/Spec!I$22</f>
        <v>0</v>
      </c>
      <c r="AI174" s="432">
        <f>S174/'2007output'!$D172</f>
        <v>5.1065147717286839E-2</v>
      </c>
      <c r="AJ174" s="432">
        <f>T174/'2007output'!$D172</f>
        <v>1.0880085358105004E-6</v>
      </c>
      <c r="AK174" s="432">
        <f>U174/'2007output'!$D172</f>
        <v>1.052882736884725E-7</v>
      </c>
      <c r="AL174" s="433">
        <f>V174/'2007output'!$D172</f>
        <v>0</v>
      </c>
      <c r="AM174" s="433">
        <f>W174/'2007output'!$D172</f>
        <v>2.0070021394947145E-9</v>
      </c>
      <c r="AN174" s="433">
        <f>X174/'2007output'!$D172</f>
        <v>6.3478610526304256E-9</v>
      </c>
      <c r="AO174" s="433">
        <f>Y174/'2007output'!$D172</f>
        <v>7.1809975151921031E-8</v>
      </c>
      <c r="AP174" s="433">
        <f>Z174/'2007output'!$D172</f>
        <v>3.9702273866850141E-9</v>
      </c>
      <c r="AQ174" s="433">
        <f>AA174/'2007output'!$D172</f>
        <v>1.7952542073461899E-10</v>
      </c>
      <c r="AR174" s="433">
        <f>AB174/'2007output'!$D172</f>
        <v>0</v>
      </c>
      <c r="AS174" s="433">
        <f>AC174/'2007output'!$D172</f>
        <v>0</v>
      </c>
      <c r="AT174" s="433">
        <f>AD174/'2007output'!$D172</f>
        <v>0</v>
      </c>
      <c r="AU174" s="433">
        <f>AE174/'2007output'!$D172</f>
        <v>0</v>
      </c>
      <c r="AV174" s="433">
        <f>AF174/'2007output'!$D172</f>
        <v>0</v>
      </c>
      <c r="AW174" s="433">
        <f>AG174/'2007output'!$D172</f>
        <v>0</v>
      </c>
      <c r="AY174" s="370">
        <f>IFERROR(IF(SUMPRODUCT(US_CO2!C177:AX177/SUM(US_CO2!C177:AX177),US_CO2!C$6:AX$6)&gt;3.5,4,IF(SUMPRODUCT(US_CO2!C177:AX177/SUM(US_CO2!C177:AX177),US_CO2!C$6:AX$6)&gt;2.5,3,2)),"")</f>
        <v>4</v>
      </c>
      <c r="AZ174" s="370">
        <f>IFERROR(IF(SUMPRODUCT(US_CH4!C177:AC177/SUM(US_CH4!C177:AC177),US_CH4!C$6:AC$6)&gt;3.5,4,IF(SUMPRODUCT(US_CH4!C177:AC177/SUM(US_CH4!C177:AC177),US_CH4!C$6:AC$6)&gt;2.5,3,2)),"")</f>
        <v>4</v>
      </c>
      <c r="BA174" s="223">
        <f>IFERROR(IF(SUMPRODUCT(US_N2O!C177:AA177/SUM(US_N2O!C177:AA177),US_N2O!C$6:AA$6)&gt;3.5,4,IF(SUMPRODUCT(US_N2O!C177:AA177/SUM(US_N2O!C177:AA177),US_N2O!C$6:AA$6)&gt;2.5,3,2)),"")</f>
        <v>4</v>
      </c>
      <c r="BB174" s="223" t="str">
        <f>IFERROR(IF(SUMPRODUCT(US_Others!U179:V179/SUM(US_Others!U179:V179),US_Others!U$8:V$8)&gt;3.5,4,IF(SUMPRODUCT(US_Others!U179:V179/SUM(US_Others!U179:V179),US_Others!U$8:V$8)&gt;2.5,3,2)),"")</f>
        <v/>
      </c>
      <c r="BC174" s="223">
        <f>IFERROR(IF((US_Others!C179*US_Others!C$8/SUM(US_Others!C179,US_Others!H179,US_Others!N179)+ US_Others!H179*US_Others!H$8/SUM(US_Others!C179,US_Others!H179,US_Others!N179)+US_Others!N179*US_Others!N$8/SUM(US_Others!C179,US_Others!H179,US_Others!N179))&gt;3.5,4,IF((US_Others!C179*US_Others!C$8/SUM(US_Others!C179,US_Others!H179,US_Others!N179)+ US_Others!H179*US_Others!H$8/SUM(US_Others!C179,US_Others!H179,US_Others!N179)+US_Others!N179*US_Others!N$8/SUM(US_Others!C179,US_Others!H179,US_Others!N179))&gt;2.5,3,2)),"")</f>
        <v>4</v>
      </c>
      <c r="BD174" s="223">
        <f>IFERROR(IF((US_Others!D179*US_Others!D$8/SUM(US_Others!D179,US_Others!I179,US_Others!O179)+US_Others!I179*US_Others!I$8/SUM(US_Others!D179,US_Others!I179,US_Others!O179)+US_Others!O179*US_Others!O$8/SUM(US_Others!D179,US_Others!I179,US_Others!O179))&gt;3.5,4,IF((US_Others!D179*US_Others!D$8/SUM(US_Others!D179,US_Others!I179,US_Others!O179)+US_Others!I179*US_Others!I$8/SUM(US_Others!D179,US_Others!I179,US_Others!O179)+US_Others!O179*US_Others!O$8/SUM(US_Others!D179,US_Others!I179,US_Others!O179))&gt;2.5,3,2)),"")</f>
        <v>4</v>
      </c>
      <c r="BE174" s="223">
        <f>IFERROR(IF((US_Others!E179*US_Others!E$8/SUM(US_Others!E179,US_Others!J179,US_Others!P179,US_Others!W179)+US_Others!J179*US_Others!J$8/SUM(US_Others!E179,US_Others!J179,US_Others!P179,US_Others!W179)+US_Others!P179*US_Others!P$8/SUM(US_Others!E179,US_Others!J179,US_Others!P179,US_Others!W179)+US_Others!W179*US_Others!W$8/SUM(US_Others!E179,US_Others!J179,US_Others!P179,US_Others!W179))&gt;3.5,4,IF((US_Others!E179*US_Others!E$8/SUM(US_Others!E179,US_Others!J179,US_Others!P179,US_Others!W179)+US_Others!J179*US_Others!J$8/SUM(US_Others!E179,US_Others!J179,US_Others!P179,US_Others!W179)+US_Others!P179*US_Others!P$8/SUM(US_Others!E179,US_Others!J179,US_Others!P179,US_Others!W179)+US_Others!W179*US_Others!W$8/SUM(US_Others!E179,US_Others!J179,US_Others!P179,US_Others!W179))&gt;2.5,3,2)),"")</f>
        <v>4</v>
      </c>
      <c r="BF174" s="223">
        <f>IFERROR(IF((US_Others!F179*US_Others!F$8/SUM(US_Others!F179,US_Others!K179,US_Others!Q179)+US_Others!K179*US_Others!K$8/SUM(US_Others!F179,US_Others!K179,US_Others!Q179)+US_Others!Q179*US_Others!Q$8/SUM(US_Others!F179,US_Others!K179,US_Others!Q179))&gt;3.5,4,IF((US_Others!F179*US_Others!F$8/SUM(US_Others!F179,US_Others!K179,US_Others!Q179)+US_Others!K179*US_Others!K$8/SUM(US_Others!F179,US_Others!K179,US_Others!Q179)+US_Others!Q179*US_Others!Q$8/SUM(US_Others!F179,US_Others!K179,US_Others!Q179))&gt;2.5,3,2)),"")</f>
        <v>4</v>
      </c>
      <c r="BG174" s="223">
        <f>IFERROR(IF((US_Others!G179*US_Others!G$8/SUM(US_Others!G179,US_Others!L179,US_Others!R179)+US_Others!L179*US_Others!L$8/SUM(US_Others!G179,US_Others!L179,US_Others!R179)+US_Others!R179*US_Others!R$8/SUM(US_Others!G179,US_Others!L179,US_Others!R179))&gt;3.5,4,IF((US_Others!G179*US_Others!G$8/SUM(US_Others!G179,US_Others!L179,US_Others!R179)+US_Others!L179*US_Others!L$8/SUM(US_Others!G179,US_Others!L179,US_Others!R179)+US_Others!R179*US_Others!R$8/SUM(US_Others!G179,US_Others!L179,US_Others!R179))&gt;2.5,3,2)),"")</f>
        <v>4</v>
      </c>
      <c r="BH174" s="219" t="str">
        <f>IFERROR(IF((US_Others!Z179*US_Others!Z$8/SUM(US_Others!Z179,US_Others!AB179)+US_Others!AB179*US_Others!AB$8/SUM(US_Others!Z179,US_Others!AB179))&gt;3.5,4,IF((US_Others!Z179*US_Others!Z$8/SUM(US_Others!Z179,US_Others!AB179)+US_Others!AB179*US_Others!AB$8/SUM(US_Others!Z179,US_Others!AB179))&gt;2.5,3,2)),"")</f>
        <v/>
      </c>
      <c r="BI174" s="219" t="str">
        <f>IFERROR(IF((US_Others!AA179*US_Others!AA$8/SUM(US_Others!AA179,US_Others!AC179)+US_Others!AC179*US_Others!AC$8/SUM(US_Others!AA179,US_Others!AC179))&gt;3.5,4,IF((US_Others!AA179*US_Others!AA$8/SUM(US_Others!AA179,US_Others!AC179)+US_Others!AC179*US_Others!AC$8/SUM(US_Others!AA179,US_Others!AC179))&gt;2.5,3,2)),"")</f>
        <v/>
      </c>
      <c r="BJ174" s="219" t="str">
        <f>IFERROR(US_Others!AD179*US_Others!AD$8/US_Others!AD179,"")</f>
        <v/>
      </c>
      <c r="BK174" s="74" t="str">
        <f>IFERROR(US_Others!AE179*US_Others!AE$8/US_Others!AE179,"")</f>
        <v/>
      </c>
      <c r="BL174" s="219" t="str">
        <f>IFERROR(IF(SUMPRODUCT(US_Others!AG179:AI179/SUM(US_Others!AG179:AI179),US_Others!AG$8:AI$8)&gt;3.5,4,IF(SUMPRODUCT(US_Others!AG179:AI179/SUM(US_Others!AG179:AI179),US_Others!AG$8:AI$8)&gt;2.5,3,2)),"")</f>
        <v/>
      </c>
      <c r="BM174" s="219" t="str">
        <f>IFERROR(US_Others!AL179*US_Others!AL$8/US_Others!AL179,"")</f>
        <v/>
      </c>
    </row>
    <row r="175" spans="1:65">
      <c r="A175" s="200" t="s">
        <v>308</v>
      </c>
      <c r="B175" s="332">
        <v>336611</v>
      </c>
      <c r="C175" s="333">
        <f>SUM(US_CO2!C178:AX178)</f>
        <v>0.41448768197243296</v>
      </c>
      <c r="D175" s="333">
        <f>SUM(US_CH4!C178:AC178)</f>
        <v>2.2626068143361805E-4</v>
      </c>
      <c r="E175" s="333">
        <f>SUM(US_N2O!C178:AA178)</f>
        <v>2.7533352431893208E-4</v>
      </c>
      <c r="F175" s="332">
        <f>US_Others!V180+US_Others!U180</f>
        <v>0</v>
      </c>
      <c r="G175" s="332">
        <f>US_Others!C180+US_Others!H180+US_Others!N180</f>
        <v>9.3651649393877155E-6</v>
      </c>
      <c r="H175" s="332">
        <f>US_Others!D180+US_Others!I180+US_Others!O180</f>
        <v>1.5358870500595855E-4</v>
      </c>
      <c r="I175" s="332">
        <f>US_Others!E180+US_Others!J180+US_Others!P180+US_Others!W180</f>
        <v>7.0987950240558888E-4</v>
      </c>
      <c r="J175" s="332">
        <f>US_Others!F180+US_Others!K180+US_Others!Q180</f>
        <v>1.2268366070597908E-4</v>
      </c>
      <c r="K175" s="332">
        <f>US_Others!G180+US_Others!L180+US_Others!R180</f>
        <v>1.2174714421204033E-5</v>
      </c>
      <c r="L175" s="332">
        <f>US_Others!Z180+US_Others!AB180</f>
        <v>0</v>
      </c>
      <c r="M175" s="332">
        <f>US_Others!AA180+US_Others!AC180</f>
        <v>0</v>
      </c>
      <c r="N175" s="332">
        <f>US_Others!AD180</f>
        <v>0</v>
      </c>
      <c r="O175" s="332">
        <f>US_Others!AE180</f>
        <v>0</v>
      </c>
      <c r="P175" s="332">
        <f>SUM(US_Others!AG180:AI180)</f>
        <v>0</v>
      </c>
      <c r="Q175" s="332">
        <f>US_Others!AL180</f>
        <v>0</v>
      </c>
      <c r="R175" s="332"/>
      <c r="S175" s="334">
        <f t="shared" si="2"/>
        <v>414.48768197243294</v>
      </c>
      <c r="T175" s="334">
        <f>D175*1000/Spec!I$6</f>
        <v>9.0504272573447217E-3</v>
      </c>
      <c r="U175" s="334">
        <f>E175*1000/Spec!I$7</f>
        <v>9.2393800107024189E-4</v>
      </c>
      <c r="V175" s="334">
        <f>F175*1000/Spec!I$8</f>
        <v>0</v>
      </c>
      <c r="W175" s="334">
        <f>G175*1000/Spec!I$9</f>
        <v>1.3874318428722541E-5</v>
      </c>
      <c r="X175" s="334">
        <f>H175*1000/Spec!I$10</f>
        <v>4.3882487144559586E-5</v>
      </c>
      <c r="Y175" s="334">
        <f>I175*1000/Spec!I$11</f>
        <v>4.9641923245146075E-4</v>
      </c>
      <c r="Z175" s="334">
        <f>J175*1000/Spec!I$12</f>
        <v>2.7446009106483015E-5</v>
      </c>
      <c r="AA175" s="334">
        <f>K175*1000/Spec!I$15</f>
        <v>1.2410514190829799E-6</v>
      </c>
      <c r="AB175" s="334">
        <f>L175*1000/Spec!I$17</f>
        <v>0</v>
      </c>
      <c r="AC175" s="334">
        <f>M175*1000/Spec!I$18</f>
        <v>0</v>
      </c>
      <c r="AD175" s="335">
        <f>N175*1000/Spec!I$25</f>
        <v>0</v>
      </c>
      <c r="AE175" s="335">
        <f>O175*1000/Spec!I$26</f>
        <v>0</v>
      </c>
      <c r="AF175" s="334">
        <f>P175*1000/Spec!I$21</f>
        <v>0</v>
      </c>
      <c r="AG175" s="334">
        <f>Q175*1000/Spec!I$22</f>
        <v>0</v>
      </c>
      <c r="AI175" s="432">
        <f>S175/'2007output'!$D173</f>
        <v>2.0440370364276626E-2</v>
      </c>
      <c r="AJ175" s="432">
        <f>T175/'2007output'!$D173</f>
        <v>4.4631986218440666E-7</v>
      </c>
      <c r="AK175" s="432">
        <f>U175/'2007output'!$D173</f>
        <v>4.5563802633732356E-8</v>
      </c>
      <c r="AL175" s="433">
        <f>V175/'2007output'!$D173</f>
        <v>0</v>
      </c>
      <c r="AM175" s="433">
        <f>W175/'2007output'!$D173</f>
        <v>6.8420901167784022E-10</v>
      </c>
      <c r="AN175" s="433">
        <f>X175/'2007output'!$D173</f>
        <v>2.1640553597924836E-9</v>
      </c>
      <c r="AO175" s="433">
        <f>Y175/'2007output'!$D173</f>
        <v>2.4480807050696991E-8</v>
      </c>
      <c r="AP175" s="433">
        <f>Z175/'2007output'!$D173</f>
        <v>1.3534940012888819E-9</v>
      </c>
      <c r="AQ175" s="433">
        <f>AA175/'2007output'!$D173</f>
        <v>6.1202182237238022E-11</v>
      </c>
      <c r="AR175" s="433">
        <f>AB175/'2007output'!$D173</f>
        <v>0</v>
      </c>
      <c r="AS175" s="433">
        <f>AC175/'2007output'!$D173</f>
        <v>0</v>
      </c>
      <c r="AT175" s="433">
        <f>AD175/'2007output'!$D173</f>
        <v>0</v>
      </c>
      <c r="AU175" s="433">
        <f>AE175/'2007output'!$D173</f>
        <v>0</v>
      </c>
      <c r="AV175" s="433">
        <f>AF175/'2007output'!$D173</f>
        <v>0</v>
      </c>
      <c r="AW175" s="433">
        <f>AG175/'2007output'!$D173</f>
        <v>0</v>
      </c>
      <c r="AY175" s="370">
        <f>IFERROR(IF(SUMPRODUCT(US_CO2!C178:AX178/SUM(US_CO2!C178:AX178),US_CO2!C$6:AX$6)&gt;3.5,4,IF(SUMPRODUCT(US_CO2!C178:AX178/SUM(US_CO2!C178:AX178),US_CO2!C$6:AX$6)&gt;2.5,3,2)),"")</f>
        <v>4</v>
      </c>
      <c r="AZ175" s="370">
        <f>IFERROR(IF(SUMPRODUCT(US_CH4!C178:AC178/SUM(US_CH4!C178:AC178),US_CH4!C$6:AC$6)&gt;3.5,4,IF(SUMPRODUCT(US_CH4!C178:AC178/SUM(US_CH4!C178:AC178),US_CH4!C$6:AC$6)&gt;2.5,3,2)),"")</f>
        <v>4</v>
      </c>
      <c r="BA175" s="223">
        <f>IFERROR(IF(SUMPRODUCT(US_N2O!C178:AA178/SUM(US_N2O!C178:AA178),US_N2O!C$6:AA$6)&gt;3.5,4,IF(SUMPRODUCT(US_N2O!C178:AA178/SUM(US_N2O!C178:AA178),US_N2O!C$6:AA$6)&gt;2.5,3,2)),"")</f>
        <v>4</v>
      </c>
      <c r="BB175" s="223" t="str">
        <f>IFERROR(IF(SUMPRODUCT(US_Others!U180:V180/SUM(US_Others!U180:V180),US_Others!U$8:V$8)&gt;3.5,4,IF(SUMPRODUCT(US_Others!U180:V180/SUM(US_Others!U180:V180),US_Others!U$8:V$8)&gt;2.5,3,2)),"")</f>
        <v/>
      </c>
      <c r="BC175" s="223">
        <f>IFERROR(IF((US_Others!C180*US_Others!C$8/SUM(US_Others!C180,US_Others!H180,US_Others!N180)+ US_Others!H180*US_Others!H$8/SUM(US_Others!C180,US_Others!H180,US_Others!N180)+US_Others!N180*US_Others!N$8/SUM(US_Others!C180,US_Others!H180,US_Others!N180))&gt;3.5,4,IF((US_Others!C180*US_Others!C$8/SUM(US_Others!C180,US_Others!H180,US_Others!N180)+ US_Others!H180*US_Others!H$8/SUM(US_Others!C180,US_Others!H180,US_Others!N180)+US_Others!N180*US_Others!N$8/SUM(US_Others!C180,US_Others!H180,US_Others!N180))&gt;2.5,3,2)),"")</f>
        <v>4</v>
      </c>
      <c r="BD175" s="223">
        <f>IFERROR(IF((US_Others!D180*US_Others!D$8/SUM(US_Others!D180,US_Others!I180,US_Others!O180)+US_Others!I180*US_Others!I$8/SUM(US_Others!D180,US_Others!I180,US_Others!O180)+US_Others!O180*US_Others!O$8/SUM(US_Others!D180,US_Others!I180,US_Others!O180))&gt;3.5,4,IF((US_Others!D180*US_Others!D$8/SUM(US_Others!D180,US_Others!I180,US_Others!O180)+US_Others!I180*US_Others!I$8/SUM(US_Others!D180,US_Others!I180,US_Others!O180)+US_Others!O180*US_Others!O$8/SUM(US_Others!D180,US_Others!I180,US_Others!O180))&gt;2.5,3,2)),"")</f>
        <v>4</v>
      </c>
      <c r="BE175" s="223">
        <f>IFERROR(IF((US_Others!E180*US_Others!E$8/SUM(US_Others!E180,US_Others!J180,US_Others!P180,US_Others!W180)+US_Others!J180*US_Others!J$8/SUM(US_Others!E180,US_Others!J180,US_Others!P180,US_Others!W180)+US_Others!P180*US_Others!P$8/SUM(US_Others!E180,US_Others!J180,US_Others!P180,US_Others!W180)+US_Others!W180*US_Others!W$8/SUM(US_Others!E180,US_Others!J180,US_Others!P180,US_Others!W180))&gt;3.5,4,IF((US_Others!E180*US_Others!E$8/SUM(US_Others!E180,US_Others!J180,US_Others!P180,US_Others!W180)+US_Others!J180*US_Others!J$8/SUM(US_Others!E180,US_Others!J180,US_Others!P180,US_Others!W180)+US_Others!P180*US_Others!P$8/SUM(US_Others!E180,US_Others!J180,US_Others!P180,US_Others!W180)+US_Others!W180*US_Others!W$8/SUM(US_Others!E180,US_Others!J180,US_Others!P180,US_Others!W180))&gt;2.5,3,2)),"")</f>
        <v>4</v>
      </c>
      <c r="BF175" s="223">
        <f>IFERROR(IF((US_Others!F180*US_Others!F$8/SUM(US_Others!F180,US_Others!K180,US_Others!Q180)+US_Others!K180*US_Others!K$8/SUM(US_Others!F180,US_Others!K180,US_Others!Q180)+US_Others!Q180*US_Others!Q$8/SUM(US_Others!F180,US_Others!K180,US_Others!Q180))&gt;3.5,4,IF((US_Others!F180*US_Others!F$8/SUM(US_Others!F180,US_Others!K180,US_Others!Q180)+US_Others!K180*US_Others!K$8/SUM(US_Others!F180,US_Others!K180,US_Others!Q180)+US_Others!Q180*US_Others!Q$8/SUM(US_Others!F180,US_Others!K180,US_Others!Q180))&gt;2.5,3,2)),"")</f>
        <v>4</v>
      </c>
      <c r="BG175" s="223">
        <f>IFERROR(IF((US_Others!G180*US_Others!G$8/SUM(US_Others!G180,US_Others!L180,US_Others!R180)+US_Others!L180*US_Others!L$8/SUM(US_Others!G180,US_Others!L180,US_Others!R180)+US_Others!R180*US_Others!R$8/SUM(US_Others!G180,US_Others!L180,US_Others!R180))&gt;3.5,4,IF((US_Others!G180*US_Others!G$8/SUM(US_Others!G180,US_Others!L180,US_Others!R180)+US_Others!L180*US_Others!L$8/SUM(US_Others!G180,US_Others!L180,US_Others!R180)+US_Others!R180*US_Others!R$8/SUM(US_Others!G180,US_Others!L180,US_Others!R180))&gt;2.5,3,2)),"")</f>
        <v>4</v>
      </c>
      <c r="BH175" s="219" t="str">
        <f>IFERROR(IF((US_Others!Z180*US_Others!Z$8/SUM(US_Others!Z180,US_Others!AB180)+US_Others!AB180*US_Others!AB$8/SUM(US_Others!Z180,US_Others!AB180))&gt;3.5,4,IF((US_Others!Z180*US_Others!Z$8/SUM(US_Others!Z180,US_Others!AB180)+US_Others!AB180*US_Others!AB$8/SUM(US_Others!Z180,US_Others!AB180))&gt;2.5,3,2)),"")</f>
        <v/>
      </c>
      <c r="BI175" s="219" t="str">
        <f>IFERROR(IF((US_Others!AA180*US_Others!AA$8/SUM(US_Others!AA180,US_Others!AC180)+US_Others!AC180*US_Others!AC$8/SUM(US_Others!AA180,US_Others!AC180))&gt;3.5,4,IF((US_Others!AA180*US_Others!AA$8/SUM(US_Others!AA180,US_Others!AC180)+US_Others!AC180*US_Others!AC$8/SUM(US_Others!AA180,US_Others!AC180))&gt;2.5,3,2)),"")</f>
        <v/>
      </c>
      <c r="BJ175" s="219" t="str">
        <f>IFERROR(US_Others!AD180*US_Others!AD$8/US_Others!AD180,"")</f>
        <v/>
      </c>
      <c r="BK175" s="74" t="str">
        <f>IFERROR(US_Others!AE180*US_Others!AE$8/US_Others!AE180,"")</f>
        <v/>
      </c>
      <c r="BL175" s="219" t="str">
        <f>IFERROR(IF(SUMPRODUCT(US_Others!AG180:AI180/SUM(US_Others!AG180:AI180),US_Others!AG$8:AI$8)&gt;3.5,4,IF(SUMPRODUCT(US_Others!AG180:AI180/SUM(US_Others!AG180:AI180),US_Others!AG$8:AI$8)&gt;2.5,3,2)),"")</f>
        <v/>
      </c>
      <c r="BM175" s="219" t="str">
        <f>IFERROR(US_Others!AL180*US_Others!AL$8/US_Others!AL180,"")</f>
        <v/>
      </c>
    </row>
    <row r="176" spans="1:65">
      <c r="A176" s="200" t="s">
        <v>309</v>
      </c>
      <c r="B176" s="332">
        <v>336612</v>
      </c>
      <c r="C176" s="333">
        <f>SUM(US_CO2!C179:AX179)</f>
        <v>0.29135499961325706</v>
      </c>
      <c r="D176" s="333">
        <f>SUM(US_CH4!C179:AC179)</f>
        <v>1.5492817001847931E-4</v>
      </c>
      <c r="E176" s="333">
        <f>SUM(US_N2O!C179:AA179)</f>
        <v>1.7802127255274475E-4</v>
      </c>
      <c r="F176" s="332">
        <f>US_Others!V181+US_Others!U181</f>
        <v>0</v>
      </c>
      <c r="G176" s="332">
        <f>US_Others!C181+US_Others!H181+US_Others!N181</f>
        <v>0</v>
      </c>
      <c r="H176" s="332">
        <f>US_Others!D181+US_Others!I181+US_Others!O181</f>
        <v>0</v>
      </c>
      <c r="I176" s="332">
        <f>US_Others!E181+US_Others!J181+US_Others!P181+US_Others!W181</f>
        <v>0</v>
      </c>
      <c r="J176" s="332">
        <f>US_Others!F181+US_Others!K181+US_Others!Q181</f>
        <v>0</v>
      </c>
      <c r="K176" s="332">
        <f>US_Others!G181+US_Others!L181+US_Others!R181</f>
        <v>0</v>
      </c>
      <c r="L176" s="332">
        <f>US_Others!Z181+US_Others!AB181</f>
        <v>0</v>
      </c>
      <c r="M176" s="332">
        <f>US_Others!AA181+US_Others!AC181</f>
        <v>0</v>
      </c>
      <c r="N176" s="332">
        <f>US_Others!AD181</f>
        <v>0</v>
      </c>
      <c r="O176" s="332">
        <f>US_Others!AE181</f>
        <v>0</v>
      </c>
      <c r="P176" s="332">
        <f>SUM(US_Others!AG181:AI181)</f>
        <v>0</v>
      </c>
      <c r="Q176" s="332">
        <f>US_Others!AL181</f>
        <v>0</v>
      </c>
      <c r="R176" s="332"/>
      <c r="S176" s="334">
        <f t="shared" si="2"/>
        <v>291.35499961325706</v>
      </c>
      <c r="T176" s="334">
        <f>D176*1000/Spec!I$6</f>
        <v>6.1971268007391719E-3</v>
      </c>
      <c r="U176" s="334">
        <f>E176*1000/Spec!I$7</f>
        <v>5.9738682064679443E-4</v>
      </c>
      <c r="V176" s="334">
        <f>F176*1000/Spec!I$8</f>
        <v>0</v>
      </c>
      <c r="W176" s="334">
        <f>G176*1000/Spec!I$9</f>
        <v>0</v>
      </c>
      <c r="X176" s="334">
        <f>H176*1000/Spec!I$10</f>
        <v>0</v>
      </c>
      <c r="Y176" s="334">
        <f>I176*1000/Spec!I$11</f>
        <v>0</v>
      </c>
      <c r="Z176" s="334">
        <f>J176*1000/Spec!I$12</f>
        <v>0</v>
      </c>
      <c r="AA176" s="334">
        <f>K176*1000/Spec!I$15</f>
        <v>0</v>
      </c>
      <c r="AB176" s="334">
        <f>L176*1000/Spec!I$17</f>
        <v>0</v>
      </c>
      <c r="AC176" s="334">
        <f>M176*1000/Spec!I$18</f>
        <v>0</v>
      </c>
      <c r="AD176" s="335">
        <f>N176*1000/Spec!I$25</f>
        <v>0</v>
      </c>
      <c r="AE176" s="335">
        <f>O176*1000/Spec!I$26</f>
        <v>0</v>
      </c>
      <c r="AF176" s="334">
        <f>P176*1000/Spec!I$21</f>
        <v>0</v>
      </c>
      <c r="AG176" s="334">
        <f>Q176*1000/Spec!I$22</f>
        <v>0</v>
      </c>
      <c r="AI176" s="432">
        <f>S176/'2007output'!$D174</f>
        <v>2.3660569178899801E-2</v>
      </c>
      <c r="AJ176" s="432">
        <f>T176/'2007output'!$D174</f>
        <v>5.0326079035518778E-7</v>
      </c>
      <c r="AK176" s="432">
        <f>U176/'2007output'!$D174</f>
        <v>4.8513024369715839E-8</v>
      </c>
      <c r="AL176" s="433">
        <f>V176/'2007output'!$D174</f>
        <v>0</v>
      </c>
      <c r="AM176" s="433">
        <f>W176/'2007output'!$D174</f>
        <v>0</v>
      </c>
      <c r="AN176" s="433">
        <f>X176/'2007output'!$D174</f>
        <v>0</v>
      </c>
      <c r="AO176" s="433">
        <f>Y176/'2007output'!$D174</f>
        <v>0</v>
      </c>
      <c r="AP176" s="433">
        <f>Z176/'2007output'!$D174</f>
        <v>0</v>
      </c>
      <c r="AQ176" s="433">
        <f>AA176/'2007output'!$D174</f>
        <v>0</v>
      </c>
      <c r="AR176" s="433">
        <f>AB176/'2007output'!$D174</f>
        <v>0</v>
      </c>
      <c r="AS176" s="433">
        <f>AC176/'2007output'!$D174</f>
        <v>0</v>
      </c>
      <c r="AT176" s="433">
        <f>AD176/'2007output'!$D174</f>
        <v>0</v>
      </c>
      <c r="AU176" s="433">
        <f>AE176/'2007output'!$D174</f>
        <v>0</v>
      </c>
      <c r="AV176" s="433">
        <f>AF176/'2007output'!$D174</f>
        <v>0</v>
      </c>
      <c r="AW176" s="433">
        <f>AG176/'2007output'!$D174</f>
        <v>0</v>
      </c>
      <c r="AY176" s="370">
        <f>IFERROR(IF(SUMPRODUCT(US_CO2!C179:AX179/SUM(US_CO2!C179:AX179),US_CO2!C$6:AX$6)&gt;3.5,4,IF(SUMPRODUCT(US_CO2!C179:AX179/SUM(US_CO2!C179:AX179),US_CO2!C$6:AX$6)&gt;2.5,3,2)),"")</f>
        <v>4</v>
      </c>
      <c r="AZ176" s="370">
        <f>IFERROR(IF(SUMPRODUCT(US_CH4!C179:AC179/SUM(US_CH4!C179:AC179),US_CH4!C$6:AC$6)&gt;3.5,4,IF(SUMPRODUCT(US_CH4!C179:AC179/SUM(US_CH4!C179:AC179),US_CH4!C$6:AC$6)&gt;2.5,3,2)),"")</f>
        <v>4</v>
      </c>
      <c r="BA176" s="223">
        <f>IFERROR(IF(SUMPRODUCT(US_N2O!C179:AA179/SUM(US_N2O!C179:AA179),US_N2O!C$6:AA$6)&gt;3.5,4,IF(SUMPRODUCT(US_N2O!C179:AA179/SUM(US_N2O!C179:AA179),US_N2O!C$6:AA$6)&gt;2.5,3,2)),"")</f>
        <v>4</v>
      </c>
      <c r="BB176" s="223" t="str">
        <f>IFERROR(IF(SUMPRODUCT(US_Others!U181:V181/SUM(US_Others!U181:V181),US_Others!U$8:V$8)&gt;3.5,4,IF(SUMPRODUCT(US_Others!U181:V181/SUM(US_Others!U181:V181),US_Others!U$8:V$8)&gt;2.5,3,2)),"")</f>
        <v/>
      </c>
      <c r="BC176" s="223" t="str">
        <f>IFERROR(IF((US_Others!C181*US_Others!C$8/SUM(US_Others!C181,US_Others!H181,US_Others!N181)+ US_Others!H181*US_Others!H$8/SUM(US_Others!C181,US_Others!H181,US_Others!N181)+US_Others!N181*US_Others!N$8/SUM(US_Others!C181,US_Others!H181,US_Others!N181))&gt;3.5,4,IF((US_Others!C181*US_Others!C$8/SUM(US_Others!C181,US_Others!H181,US_Others!N181)+ US_Others!H181*US_Others!H$8/SUM(US_Others!C181,US_Others!H181,US_Others!N181)+US_Others!N181*US_Others!N$8/SUM(US_Others!C181,US_Others!H181,US_Others!N181))&gt;2.5,3,2)),"")</f>
        <v/>
      </c>
      <c r="BD176" s="223" t="str">
        <f>IFERROR(IF((US_Others!D181*US_Others!D$8/SUM(US_Others!D181,US_Others!I181,US_Others!O181)+US_Others!I181*US_Others!I$8/SUM(US_Others!D181,US_Others!I181,US_Others!O181)+US_Others!O181*US_Others!O$8/SUM(US_Others!D181,US_Others!I181,US_Others!O181))&gt;3.5,4,IF((US_Others!D181*US_Others!D$8/SUM(US_Others!D181,US_Others!I181,US_Others!O181)+US_Others!I181*US_Others!I$8/SUM(US_Others!D181,US_Others!I181,US_Others!O181)+US_Others!O181*US_Others!O$8/SUM(US_Others!D181,US_Others!I181,US_Others!O181))&gt;2.5,3,2)),"")</f>
        <v/>
      </c>
      <c r="BE176" s="223" t="str">
        <f>IFERROR(IF((US_Others!E181*US_Others!E$8/SUM(US_Others!E181,US_Others!J181,US_Others!P181,US_Others!W181)+US_Others!J181*US_Others!J$8/SUM(US_Others!E181,US_Others!J181,US_Others!P181,US_Others!W181)+US_Others!P181*US_Others!P$8/SUM(US_Others!E181,US_Others!J181,US_Others!P181,US_Others!W181)+US_Others!W181*US_Others!W$8/SUM(US_Others!E181,US_Others!J181,US_Others!P181,US_Others!W181))&gt;3.5,4,IF((US_Others!E181*US_Others!E$8/SUM(US_Others!E181,US_Others!J181,US_Others!P181,US_Others!W181)+US_Others!J181*US_Others!J$8/SUM(US_Others!E181,US_Others!J181,US_Others!P181,US_Others!W181)+US_Others!P181*US_Others!P$8/SUM(US_Others!E181,US_Others!J181,US_Others!P181,US_Others!W181)+US_Others!W181*US_Others!W$8/SUM(US_Others!E181,US_Others!J181,US_Others!P181,US_Others!W181))&gt;2.5,3,2)),"")</f>
        <v/>
      </c>
      <c r="BF176" s="223" t="str">
        <f>IFERROR(IF((US_Others!F181*US_Others!F$8/SUM(US_Others!F181,US_Others!K181,US_Others!Q181)+US_Others!K181*US_Others!K$8/SUM(US_Others!F181,US_Others!K181,US_Others!Q181)+US_Others!Q181*US_Others!Q$8/SUM(US_Others!F181,US_Others!K181,US_Others!Q181))&gt;3.5,4,IF((US_Others!F181*US_Others!F$8/SUM(US_Others!F181,US_Others!K181,US_Others!Q181)+US_Others!K181*US_Others!K$8/SUM(US_Others!F181,US_Others!K181,US_Others!Q181)+US_Others!Q181*US_Others!Q$8/SUM(US_Others!F181,US_Others!K181,US_Others!Q181))&gt;2.5,3,2)),"")</f>
        <v/>
      </c>
      <c r="BG176" s="223" t="str">
        <f>IFERROR(IF((US_Others!G181*US_Others!G$8/SUM(US_Others!G181,US_Others!L181,US_Others!R181)+US_Others!L181*US_Others!L$8/SUM(US_Others!G181,US_Others!L181,US_Others!R181)+US_Others!R181*US_Others!R$8/SUM(US_Others!G181,US_Others!L181,US_Others!R181))&gt;3.5,4,IF((US_Others!G181*US_Others!G$8/SUM(US_Others!G181,US_Others!L181,US_Others!R181)+US_Others!L181*US_Others!L$8/SUM(US_Others!G181,US_Others!L181,US_Others!R181)+US_Others!R181*US_Others!R$8/SUM(US_Others!G181,US_Others!L181,US_Others!R181))&gt;2.5,3,2)),"")</f>
        <v/>
      </c>
      <c r="BH176" s="219" t="str">
        <f>IFERROR(IF((US_Others!Z181*US_Others!Z$8/SUM(US_Others!Z181,US_Others!AB181)+US_Others!AB181*US_Others!AB$8/SUM(US_Others!Z181,US_Others!AB181))&gt;3.5,4,IF((US_Others!Z181*US_Others!Z$8/SUM(US_Others!Z181,US_Others!AB181)+US_Others!AB181*US_Others!AB$8/SUM(US_Others!Z181,US_Others!AB181))&gt;2.5,3,2)),"")</f>
        <v/>
      </c>
      <c r="BI176" s="219" t="str">
        <f>IFERROR(IF((US_Others!AA181*US_Others!AA$8/SUM(US_Others!AA181,US_Others!AC181)+US_Others!AC181*US_Others!AC$8/SUM(US_Others!AA181,US_Others!AC181))&gt;3.5,4,IF((US_Others!AA181*US_Others!AA$8/SUM(US_Others!AA181,US_Others!AC181)+US_Others!AC181*US_Others!AC$8/SUM(US_Others!AA181,US_Others!AC181))&gt;2.5,3,2)),"")</f>
        <v/>
      </c>
      <c r="BJ176" s="219" t="str">
        <f>IFERROR(US_Others!AD181*US_Others!AD$8/US_Others!AD181,"")</f>
        <v/>
      </c>
      <c r="BK176" s="74" t="str">
        <f>IFERROR(US_Others!AE181*US_Others!AE$8/US_Others!AE181,"")</f>
        <v/>
      </c>
      <c r="BL176" s="219" t="str">
        <f>IFERROR(IF(SUMPRODUCT(US_Others!AG181:AI181/SUM(US_Others!AG181:AI181),US_Others!AG$8:AI$8)&gt;3.5,4,IF(SUMPRODUCT(US_Others!AG181:AI181/SUM(US_Others!AG181:AI181),US_Others!AG$8:AI$8)&gt;2.5,3,2)),"")</f>
        <v/>
      </c>
      <c r="BM176" s="219" t="str">
        <f>IFERROR(US_Others!AL181*US_Others!AL$8/US_Others!AL181,"")</f>
        <v/>
      </c>
    </row>
    <row r="177" spans="1:65">
      <c r="A177" s="200" t="s">
        <v>310</v>
      </c>
      <c r="B177" s="332">
        <v>336991</v>
      </c>
      <c r="C177" s="333">
        <f>SUM(US_CO2!C180:AX180)</f>
        <v>4.8237016414099818E-2</v>
      </c>
      <c r="D177" s="333">
        <f>SUM(US_CH4!C180:AC180)</f>
        <v>2.6354135636727421E-5</v>
      </c>
      <c r="E177" s="333">
        <f>SUM(US_N2O!C180:AA180)</f>
        <v>3.212741127029378E-5</v>
      </c>
      <c r="F177" s="332">
        <f>US_Others!V182+US_Others!U182</f>
        <v>0</v>
      </c>
      <c r="G177" s="332">
        <f>US_Others!C182+US_Others!H182+US_Others!N182</f>
        <v>0</v>
      </c>
      <c r="H177" s="332">
        <f>US_Others!D182+US_Others!I182+US_Others!O182</f>
        <v>0</v>
      </c>
      <c r="I177" s="332">
        <f>US_Others!E182+US_Others!J182+US_Others!P182+US_Others!W182</f>
        <v>0</v>
      </c>
      <c r="J177" s="332">
        <f>US_Others!F182+US_Others!K182+US_Others!Q182</f>
        <v>0</v>
      </c>
      <c r="K177" s="332">
        <f>US_Others!G182+US_Others!L182+US_Others!R182</f>
        <v>0</v>
      </c>
      <c r="L177" s="332">
        <f>US_Others!Z182+US_Others!AB182</f>
        <v>0</v>
      </c>
      <c r="M177" s="332">
        <f>US_Others!AA182+US_Others!AC182</f>
        <v>0</v>
      </c>
      <c r="N177" s="332">
        <f>US_Others!AD182</f>
        <v>0</v>
      </c>
      <c r="O177" s="332">
        <f>US_Others!AE182</f>
        <v>0</v>
      </c>
      <c r="P177" s="332">
        <f>SUM(US_Others!AG182:AI182)</f>
        <v>0</v>
      </c>
      <c r="Q177" s="332">
        <f>US_Others!AL182</f>
        <v>0</v>
      </c>
      <c r="R177" s="332"/>
      <c r="S177" s="334">
        <f t="shared" si="2"/>
        <v>48.23701641409982</v>
      </c>
      <c r="T177" s="334">
        <f>D177*1000/Spec!I$6</f>
        <v>1.0541654254690969E-3</v>
      </c>
      <c r="U177" s="334">
        <f>E177*1000/Spec!I$7</f>
        <v>1.0781010493387174E-4</v>
      </c>
      <c r="V177" s="334">
        <f>F177*1000/Spec!I$8</f>
        <v>0</v>
      </c>
      <c r="W177" s="334">
        <f>G177*1000/Spec!I$9</f>
        <v>0</v>
      </c>
      <c r="X177" s="334">
        <f>H177*1000/Spec!I$10</f>
        <v>0</v>
      </c>
      <c r="Y177" s="334">
        <f>I177*1000/Spec!I$11</f>
        <v>0</v>
      </c>
      <c r="Z177" s="334">
        <f>J177*1000/Spec!I$12</f>
        <v>0</v>
      </c>
      <c r="AA177" s="334">
        <f>K177*1000/Spec!I$15</f>
        <v>0</v>
      </c>
      <c r="AB177" s="334">
        <f>L177*1000/Spec!I$17</f>
        <v>0</v>
      </c>
      <c r="AC177" s="334">
        <f>M177*1000/Spec!I$18</f>
        <v>0</v>
      </c>
      <c r="AD177" s="335">
        <f>N177*1000/Spec!I$25</f>
        <v>0</v>
      </c>
      <c r="AE177" s="335">
        <f>O177*1000/Spec!I$26</f>
        <v>0</v>
      </c>
      <c r="AF177" s="334">
        <f>P177*1000/Spec!I$21</f>
        <v>0</v>
      </c>
      <c r="AG177" s="334">
        <f>Q177*1000/Spec!I$22</f>
        <v>0</v>
      </c>
      <c r="AI177" s="432">
        <f>S177/'2007output'!$D175</f>
        <v>6.8039527280485549E-3</v>
      </c>
      <c r="AJ177" s="432">
        <f>T177/'2007output'!$D175</f>
        <v>1.4869268988076111E-7</v>
      </c>
      <c r="AK177" s="432">
        <f>U177/'2007output'!$D175</f>
        <v>1.5206886994810135E-8</v>
      </c>
      <c r="AL177" s="433">
        <f>V177/'2007output'!$D175</f>
        <v>0</v>
      </c>
      <c r="AM177" s="433">
        <f>W177/'2007output'!$D175</f>
        <v>0</v>
      </c>
      <c r="AN177" s="433">
        <f>X177/'2007output'!$D175</f>
        <v>0</v>
      </c>
      <c r="AO177" s="433">
        <f>Y177/'2007output'!$D175</f>
        <v>0</v>
      </c>
      <c r="AP177" s="433">
        <f>Z177/'2007output'!$D175</f>
        <v>0</v>
      </c>
      <c r="AQ177" s="433">
        <f>AA177/'2007output'!$D175</f>
        <v>0</v>
      </c>
      <c r="AR177" s="433">
        <f>AB177/'2007output'!$D175</f>
        <v>0</v>
      </c>
      <c r="AS177" s="433">
        <f>AC177/'2007output'!$D175</f>
        <v>0</v>
      </c>
      <c r="AT177" s="433">
        <f>AD177/'2007output'!$D175</f>
        <v>0</v>
      </c>
      <c r="AU177" s="433">
        <f>AE177/'2007output'!$D175</f>
        <v>0</v>
      </c>
      <c r="AV177" s="433">
        <f>AF177/'2007output'!$D175</f>
        <v>0</v>
      </c>
      <c r="AW177" s="433">
        <f>AG177/'2007output'!$D175</f>
        <v>0</v>
      </c>
      <c r="AY177" s="370">
        <f>IFERROR(IF(SUMPRODUCT(US_CO2!C180:AX180/SUM(US_CO2!C180:AX180),US_CO2!C$6:AX$6)&gt;3.5,4,IF(SUMPRODUCT(US_CO2!C180:AX180/SUM(US_CO2!C180:AX180),US_CO2!C$6:AX$6)&gt;2.5,3,2)),"")</f>
        <v>4</v>
      </c>
      <c r="AZ177" s="370">
        <f>IFERROR(IF(SUMPRODUCT(US_CH4!C180:AC180/SUM(US_CH4!C180:AC180),US_CH4!C$6:AC$6)&gt;3.5,4,IF(SUMPRODUCT(US_CH4!C180:AC180/SUM(US_CH4!C180:AC180),US_CH4!C$6:AC$6)&gt;2.5,3,2)),"")</f>
        <v>4</v>
      </c>
      <c r="BA177" s="223">
        <f>IFERROR(IF(SUMPRODUCT(US_N2O!C180:AA180/SUM(US_N2O!C180:AA180),US_N2O!C$6:AA$6)&gt;3.5,4,IF(SUMPRODUCT(US_N2O!C180:AA180/SUM(US_N2O!C180:AA180),US_N2O!C$6:AA$6)&gt;2.5,3,2)),"")</f>
        <v>4</v>
      </c>
      <c r="BB177" s="223" t="str">
        <f>IFERROR(IF(SUMPRODUCT(US_Others!U182:V182/SUM(US_Others!U182:V182),US_Others!U$8:V$8)&gt;3.5,4,IF(SUMPRODUCT(US_Others!U182:V182/SUM(US_Others!U182:V182),US_Others!U$8:V$8)&gt;2.5,3,2)),"")</f>
        <v/>
      </c>
      <c r="BC177" s="223" t="str">
        <f>IFERROR(IF((US_Others!C182*US_Others!C$8/SUM(US_Others!C182,US_Others!H182,US_Others!N182)+ US_Others!H182*US_Others!H$8/SUM(US_Others!C182,US_Others!H182,US_Others!N182)+US_Others!N182*US_Others!N$8/SUM(US_Others!C182,US_Others!H182,US_Others!N182))&gt;3.5,4,IF((US_Others!C182*US_Others!C$8/SUM(US_Others!C182,US_Others!H182,US_Others!N182)+ US_Others!H182*US_Others!H$8/SUM(US_Others!C182,US_Others!H182,US_Others!N182)+US_Others!N182*US_Others!N$8/SUM(US_Others!C182,US_Others!H182,US_Others!N182))&gt;2.5,3,2)),"")</f>
        <v/>
      </c>
      <c r="BD177" s="223" t="str">
        <f>IFERROR(IF((US_Others!D182*US_Others!D$8/SUM(US_Others!D182,US_Others!I182,US_Others!O182)+US_Others!I182*US_Others!I$8/SUM(US_Others!D182,US_Others!I182,US_Others!O182)+US_Others!O182*US_Others!O$8/SUM(US_Others!D182,US_Others!I182,US_Others!O182))&gt;3.5,4,IF((US_Others!D182*US_Others!D$8/SUM(US_Others!D182,US_Others!I182,US_Others!O182)+US_Others!I182*US_Others!I$8/SUM(US_Others!D182,US_Others!I182,US_Others!O182)+US_Others!O182*US_Others!O$8/SUM(US_Others!D182,US_Others!I182,US_Others!O182))&gt;2.5,3,2)),"")</f>
        <v/>
      </c>
      <c r="BE177" s="223" t="str">
        <f>IFERROR(IF((US_Others!E182*US_Others!E$8/SUM(US_Others!E182,US_Others!J182,US_Others!P182,US_Others!W182)+US_Others!J182*US_Others!J$8/SUM(US_Others!E182,US_Others!J182,US_Others!P182,US_Others!W182)+US_Others!P182*US_Others!P$8/SUM(US_Others!E182,US_Others!J182,US_Others!P182,US_Others!W182)+US_Others!W182*US_Others!W$8/SUM(US_Others!E182,US_Others!J182,US_Others!P182,US_Others!W182))&gt;3.5,4,IF((US_Others!E182*US_Others!E$8/SUM(US_Others!E182,US_Others!J182,US_Others!P182,US_Others!W182)+US_Others!J182*US_Others!J$8/SUM(US_Others!E182,US_Others!J182,US_Others!P182,US_Others!W182)+US_Others!P182*US_Others!P$8/SUM(US_Others!E182,US_Others!J182,US_Others!P182,US_Others!W182)+US_Others!W182*US_Others!W$8/SUM(US_Others!E182,US_Others!J182,US_Others!P182,US_Others!W182))&gt;2.5,3,2)),"")</f>
        <v/>
      </c>
      <c r="BF177" s="223" t="str">
        <f>IFERROR(IF((US_Others!F182*US_Others!F$8/SUM(US_Others!F182,US_Others!K182,US_Others!Q182)+US_Others!K182*US_Others!K$8/SUM(US_Others!F182,US_Others!K182,US_Others!Q182)+US_Others!Q182*US_Others!Q$8/SUM(US_Others!F182,US_Others!K182,US_Others!Q182))&gt;3.5,4,IF((US_Others!F182*US_Others!F$8/SUM(US_Others!F182,US_Others!K182,US_Others!Q182)+US_Others!K182*US_Others!K$8/SUM(US_Others!F182,US_Others!K182,US_Others!Q182)+US_Others!Q182*US_Others!Q$8/SUM(US_Others!F182,US_Others!K182,US_Others!Q182))&gt;2.5,3,2)),"")</f>
        <v/>
      </c>
      <c r="BG177" s="223" t="str">
        <f>IFERROR(IF((US_Others!G182*US_Others!G$8/SUM(US_Others!G182,US_Others!L182,US_Others!R182)+US_Others!L182*US_Others!L$8/SUM(US_Others!G182,US_Others!L182,US_Others!R182)+US_Others!R182*US_Others!R$8/SUM(US_Others!G182,US_Others!L182,US_Others!R182))&gt;3.5,4,IF((US_Others!G182*US_Others!G$8/SUM(US_Others!G182,US_Others!L182,US_Others!R182)+US_Others!L182*US_Others!L$8/SUM(US_Others!G182,US_Others!L182,US_Others!R182)+US_Others!R182*US_Others!R$8/SUM(US_Others!G182,US_Others!L182,US_Others!R182))&gt;2.5,3,2)),"")</f>
        <v/>
      </c>
      <c r="BH177" s="219" t="str">
        <f>IFERROR(IF((US_Others!Z182*US_Others!Z$8/SUM(US_Others!Z182,US_Others!AB182)+US_Others!AB182*US_Others!AB$8/SUM(US_Others!Z182,US_Others!AB182))&gt;3.5,4,IF((US_Others!Z182*US_Others!Z$8/SUM(US_Others!Z182,US_Others!AB182)+US_Others!AB182*US_Others!AB$8/SUM(US_Others!Z182,US_Others!AB182))&gt;2.5,3,2)),"")</f>
        <v/>
      </c>
      <c r="BI177" s="219" t="str">
        <f>IFERROR(IF((US_Others!AA182*US_Others!AA$8/SUM(US_Others!AA182,US_Others!AC182)+US_Others!AC182*US_Others!AC$8/SUM(US_Others!AA182,US_Others!AC182))&gt;3.5,4,IF((US_Others!AA182*US_Others!AA$8/SUM(US_Others!AA182,US_Others!AC182)+US_Others!AC182*US_Others!AC$8/SUM(US_Others!AA182,US_Others!AC182))&gt;2.5,3,2)),"")</f>
        <v/>
      </c>
      <c r="BJ177" s="219" t="str">
        <f>IFERROR(US_Others!AD182*US_Others!AD$8/US_Others!AD182,"")</f>
        <v/>
      </c>
      <c r="BK177" s="74" t="str">
        <f>IFERROR(US_Others!AE182*US_Others!AE$8/US_Others!AE182,"")</f>
        <v/>
      </c>
      <c r="BL177" s="219" t="str">
        <f>IFERROR(IF(SUMPRODUCT(US_Others!AG182:AI182/SUM(US_Others!AG182:AI182),US_Others!AG$8:AI$8)&gt;3.5,4,IF(SUMPRODUCT(US_Others!AG182:AI182/SUM(US_Others!AG182:AI182),US_Others!AG$8:AI$8)&gt;2.5,3,2)),"")</f>
        <v/>
      </c>
      <c r="BM177" s="219" t="str">
        <f>IFERROR(US_Others!AL182*US_Others!AL$8/US_Others!AL182,"")</f>
        <v/>
      </c>
    </row>
    <row r="178" spans="1:65">
      <c r="A178" s="200" t="s">
        <v>311</v>
      </c>
      <c r="B178" s="332">
        <v>336992</v>
      </c>
      <c r="C178" s="333">
        <f>SUM(US_CO2!C181:AX181)</f>
        <v>0.32491310206693164</v>
      </c>
      <c r="D178" s="333">
        <f>SUM(US_CH4!C181:AC181)</f>
        <v>1.7035576635827802E-4</v>
      </c>
      <c r="E178" s="333">
        <f>SUM(US_N2O!C181:AA181)</f>
        <v>1.9633550670932663E-4</v>
      </c>
      <c r="F178" s="332">
        <f>US_Others!V183+US_Others!U183</f>
        <v>0</v>
      </c>
      <c r="G178" s="332">
        <f>US_Others!C183+US_Others!H183+US_Others!N183</f>
        <v>0</v>
      </c>
      <c r="H178" s="332">
        <f>US_Others!D183+US_Others!I183+US_Others!O183</f>
        <v>0</v>
      </c>
      <c r="I178" s="332">
        <f>US_Others!E183+US_Others!J183+US_Others!P183+US_Others!W183</f>
        <v>0</v>
      </c>
      <c r="J178" s="332">
        <f>US_Others!F183+US_Others!K183+US_Others!Q183</f>
        <v>0</v>
      </c>
      <c r="K178" s="332">
        <f>US_Others!G183+US_Others!L183+US_Others!R183</f>
        <v>0</v>
      </c>
      <c r="L178" s="332">
        <f>US_Others!Z183+US_Others!AB183</f>
        <v>0</v>
      </c>
      <c r="M178" s="332">
        <f>US_Others!AA183+US_Others!AC183</f>
        <v>0</v>
      </c>
      <c r="N178" s="332">
        <f>US_Others!AD183</f>
        <v>0</v>
      </c>
      <c r="O178" s="332">
        <f>US_Others!AE183</f>
        <v>0</v>
      </c>
      <c r="P178" s="332">
        <f>SUM(US_Others!AG183:AI183)</f>
        <v>0</v>
      </c>
      <c r="Q178" s="332">
        <f>US_Others!AL183</f>
        <v>0</v>
      </c>
      <c r="R178" s="332"/>
      <c r="S178" s="334">
        <f t="shared" si="2"/>
        <v>324.91310206693163</v>
      </c>
      <c r="T178" s="334">
        <f>D178*1000/Spec!I$6</f>
        <v>6.8142306543311206E-3</v>
      </c>
      <c r="U178" s="334">
        <f>E178*1000/Spec!I$7</f>
        <v>6.5884398224606258E-4</v>
      </c>
      <c r="V178" s="334">
        <f>F178*1000/Spec!I$8</f>
        <v>0</v>
      </c>
      <c r="W178" s="334">
        <f>G178*1000/Spec!I$9</f>
        <v>0</v>
      </c>
      <c r="X178" s="334">
        <f>H178*1000/Spec!I$10</f>
        <v>0</v>
      </c>
      <c r="Y178" s="334">
        <f>I178*1000/Spec!I$11</f>
        <v>0</v>
      </c>
      <c r="Z178" s="334">
        <f>J178*1000/Spec!I$12</f>
        <v>0</v>
      </c>
      <c r="AA178" s="334">
        <f>K178*1000/Spec!I$15</f>
        <v>0</v>
      </c>
      <c r="AB178" s="334">
        <f>L178*1000/Spec!I$17</f>
        <v>0</v>
      </c>
      <c r="AC178" s="334">
        <f>M178*1000/Spec!I$18</f>
        <v>0</v>
      </c>
      <c r="AD178" s="335">
        <f>N178*1000/Spec!I$25</f>
        <v>0</v>
      </c>
      <c r="AE178" s="335">
        <f>O178*1000/Spec!I$26</f>
        <v>0</v>
      </c>
      <c r="AF178" s="334">
        <f>P178*1000/Spec!I$21</f>
        <v>0</v>
      </c>
      <c r="AG178" s="334">
        <f>Q178*1000/Spec!I$22</f>
        <v>0</v>
      </c>
      <c r="AI178" s="432">
        <f>S178/'2007output'!$D176</f>
        <v>2.5981609174624151E-2</v>
      </c>
      <c r="AJ178" s="432">
        <f>T178/'2007output'!$D176</f>
        <v>5.448985484435885E-7</v>
      </c>
      <c r="AK178" s="432">
        <f>U178/'2007output'!$D176</f>
        <v>5.2684323115550948E-8</v>
      </c>
      <c r="AL178" s="433">
        <f>V178/'2007output'!$D176</f>
        <v>0</v>
      </c>
      <c r="AM178" s="433">
        <f>W178/'2007output'!$D176</f>
        <v>0</v>
      </c>
      <c r="AN178" s="433">
        <f>X178/'2007output'!$D176</f>
        <v>0</v>
      </c>
      <c r="AO178" s="433">
        <f>Y178/'2007output'!$D176</f>
        <v>0</v>
      </c>
      <c r="AP178" s="433">
        <f>Z178/'2007output'!$D176</f>
        <v>0</v>
      </c>
      <c r="AQ178" s="433">
        <f>AA178/'2007output'!$D176</f>
        <v>0</v>
      </c>
      <c r="AR178" s="433">
        <f>AB178/'2007output'!$D176</f>
        <v>0</v>
      </c>
      <c r="AS178" s="433">
        <f>AC178/'2007output'!$D176</f>
        <v>0</v>
      </c>
      <c r="AT178" s="433">
        <f>AD178/'2007output'!$D176</f>
        <v>0</v>
      </c>
      <c r="AU178" s="433">
        <f>AE178/'2007output'!$D176</f>
        <v>0</v>
      </c>
      <c r="AV178" s="433">
        <f>AF178/'2007output'!$D176</f>
        <v>0</v>
      </c>
      <c r="AW178" s="433">
        <f>AG178/'2007output'!$D176</f>
        <v>0</v>
      </c>
      <c r="AY178" s="370">
        <f>IFERROR(IF(SUMPRODUCT(US_CO2!C181:AX181/SUM(US_CO2!C181:AX181),US_CO2!C$6:AX$6)&gt;3.5,4,IF(SUMPRODUCT(US_CO2!C181:AX181/SUM(US_CO2!C181:AX181),US_CO2!C$6:AX$6)&gt;2.5,3,2)),"")</f>
        <v>4</v>
      </c>
      <c r="AZ178" s="370">
        <f>IFERROR(IF(SUMPRODUCT(US_CH4!C181:AC181/SUM(US_CH4!C181:AC181),US_CH4!C$6:AC$6)&gt;3.5,4,IF(SUMPRODUCT(US_CH4!C181:AC181/SUM(US_CH4!C181:AC181),US_CH4!C$6:AC$6)&gt;2.5,3,2)),"")</f>
        <v>4</v>
      </c>
      <c r="BA178" s="223">
        <f>IFERROR(IF(SUMPRODUCT(US_N2O!C181:AA181/SUM(US_N2O!C181:AA181),US_N2O!C$6:AA$6)&gt;3.5,4,IF(SUMPRODUCT(US_N2O!C181:AA181/SUM(US_N2O!C181:AA181),US_N2O!C$6:AA$6)&gt;2.5,3,2)),"")</f>
        <v>4</v>
      </c>
      <c r="BB178" s="223" t="str">
        <f>IFERROR(IF(SUMPRODUCT(US_Others!U183:V183/SUM(US_Others!U183:V183),US_Others!U$8:V$8)&gt;3.5,4,IF(SUMPRODUCT(US_Others!U183:V183/SUM(US_Others!U183:V183),US_Others!U$8:V$8)&gt;2.5,3,2)),"")</f>
        <v/>
      </c>
      <c r="BC178" s="223" t="str">
        <f>IFERROR(IF((US_Others!C183*US_Others!C$8/SUM(US_Others!C183,US_Others!H183,US_Others!N183)+ US_Others!H183*US_Others!H$8/SUM(US_Others!C183,US_Others!H183,US_Others!N183)+US_Others!N183*US_Others!N$8/SUM(US_Others!C183,US_Others!H183,US_Others!N183))&gt;3.5,4,IF((US_Others!C183*US_Others!C$8/SUM(US_Others!C183,US_Others!H183,US_Others!N183)+ US_Others!H183*US_Others!H$8/SUM(US_Others!C183,US_Others!H183,US_Others!N183)+US_Others!N183*US_Others!N$8/SUM(US_Others!C183,US_Others!H183,US_Others!N183))&gt;2.5,3,2)),"")</f>
        <v/>
      </c>
      <c r="BD178" s="223" t="str">
        <f>IFERROR(IF((US_Others!D183*US_Others!D$8/SUM(US_Others!D183,US_Others!I183,US_Others!O183)+US_Others!I183*US_Others!I$8/SUM(US_Others!D183,US_Others!I183,US_Others!O183)+US_Others!O183*US_Others!O$8/SUM(US_Others!D183,US_Others!I183,US_Others!O183))&gt;3.5,4,IF((US_Others!D183*US_Others!D$8/SUM(US_Others!D183,US_Others!I183,US_Others!O183)+US_Others!I183*US_Others!I$8/SUM(US_Others!D183,US_Others!I183,US_Others!O183)+US_Others!O183*US_Others!O$8/SUM(US_Others!D183,US_Others!I183,US_Others!O183))&gt;2.5,3,2)),"")</f>
        <v/>
      </c>
      <c r="BE178" s="223" t="str">
        <f>IFERROR(IF((US_Others!E183*US_Others!E$8/SUM(US_Others!E183,US_Others!J183,US_Others!P183,US_Others!W183)+US_Others!J183*US_Others!J$8/SUM(US_Others!E183,US_Others!J183,US_Others!P183,US_Others!W183)+US_Others!P183*US_Others!P$8/SUM(US_Others!E183,US_Others!J183,US_Others!P183,US_Others!W183)+US_Others!W183*US_Others!W$8/SUM(US_Others!E183,US_Others!J183,US_Others!P183,US_Others!W183))&gt;3.5,4,IF((US_Others!E183*US_Others!E$8/SUM(US_Others!E183,US_Others!J183,US_Others!P183,US_Others!W183)+US_Others!J183*US_Others!J$8/SUM(US_Others!E183,US_Others!J183,US_Others!P183,US_Others!W183)+US_Others!P183*US_Others!P$8/SUM(US_Others!E183,US_Others!J183,US_Others!P183,US_Others!W183)+US_Others!W183*US_Others!W$8/SUM(US_Others!E183,US_Others!J183,US_Others!P183,US_Others!W183))&gt;2.5,3,2)),"")</f>
        <v/>
      </c>
      <c r="BF178" s="223" t="str">
        <f>IFERROR(IF((US_Others!F183*US_Others!F$8/SUM(US_Others!F183,US_Others!K183,US_Others!Q183)+US_Others!K183*US_Others!K$8/SUM(US_Others!F183,US_Others!K183,US_Others!Q183)+US_Others!Q183*US_Others!Q$8/SUM(US_Others!F183,US_Others!K183,US_Others!Q183))&gt;3.5,4,IF((US_Others!F183*US_Others!F$8/SUM(US_Others!F183,US_Others!K183,US_Others!Q183)+US_Others!K183*US_Others!K$8/SUM(US_Others!F183,US_Others!K183,US_Others!Q183)+US_Others!Q183*US_Others!Q$8/SUM(US_Others!F183,US_Others!K183,US_Others!Q183))&gt;2.5,3,2)),"")</f>
        <v/>
      </c>
      <c r="BG178" s="223" t="str">
        <f>IFERROR(IF((US_Others!G183*US_Others!G$8/SUM(US_Others!G183,US_Others!L183,US_Others!R183)+US_Others!L183*US_Others!L$8/SUM(US_Others!G183,US_Others!L183,US_Others!R183)+US_Others!R183*US_Others!R$8/SUM(US_Others!G183,US_Others!L183,US_Others!R183))&gt;3.5,4,IF((US_Others!G183*US_Others!G$8/SUM(US_Others!G183,US_Others!L183,US_Others!R183)+US_Others!L183*US_Others!L$8/SUM(US_Others!G183,US_Others!L183,US_Others!R183)+US_Others!R183*US_Others!R$8/SUM(US_Others!G183,US_Others!L183,US_Others!R183))&gt;2.5,3,2)),"")</f>
        <v/>
      </c>
      <c r="BH178" s="219" t="str">
        <f>IFERROR(IF((US_Others!Z183*US_Others!Z$8/SUM(US_Others!Z183,US_Others!AB183)+US_Others!AB183*US_Others!AB$8/SUM(US_Others!Z183,US_Others!AB183))&gt;3.5,4,IF((US_Others!Z183*US_Others!Z$8/SUM(US_Others!Z183,US_Others!AB183)+US_Others!AB183*US_Others!AB$8/SUM(US_Others!Z183,US_Others!AB183))&gt;2.5,3,2)),"")</f>
        <v/>
      </c>
      <c r="BI178" s="219" t="str">
        <f>IFERROR(IF((US_Others!AA183*US_Others!AA$8/SUM(US_Others!AA183,US_Others!AC183)+US_Others!AC183*US_Others!AC$8/SUM(US_Others!AA183,US_Others!AC183))&gt;3.5,4,IF((US_Others!AA183*US_Others!AA$8/SUM(US_Others!AA183,US_Others!AC183)+US_Others!AC183*US_Others!AC$8/SUM(US_Others!AA183,US_Others!AC183))&gt;2.5,3,2)),"")</f>
        <v/>
      </c>
      <c r="BJ178" s="219" t="str">
        <f>IFERROR(US_Others!AD183*US_Others!AD$8/US_Others!AD183,"")</f>
        <v/>
      </c>
      <c r="BK178" s="74" t="str">
        <f>IFERROR(US_Others!AE183*US_Others!AE$8/US_Others!AE183,"")</f>
        <v/>
      </c>
      <c r="BL178" s="219" t="str">
        <f>IFERROR(IF(SUMPRODUCT(US_Others!AG183:AI183/SUM(US_Others!AG183:AI183),US_Others!AG$8:AI$8)&gt;3.5,4,IF(SUMPRODUCT(US_Others!AG183:AI183/SUM(US_Others!AG183:AI183),US_Others!AG$8:AI$8)&gt;2.5,3,2)),"")</f>
        <v/>
      </c>
      <c r="BM178" s="219" t="str">
        <f>IFERROR(US_Others!AL183*US_Others!AL$8/US_Others!AL183,"")</f>
        <v/>
      </c>
    </row>
    <row r="179" spans="1:65">
      <c r="A179" s="200" t="s">
        <v>312</v>
      </c>
      <c r="B179" s="332">
        <v>336999</v>
      </c>
      <c r="C179" s="333">
        <f>SUM(US_CO2!C182:AX182)</f>
        <v>0.12155899159957866</v>
      </c>
      <c r="D179" s="333">
        <f>SUM(US_CH4!C182:AC182)</f>
        <v>6.4287017190875964E-5</v>
      </c>
      <c r="E179" s="333">
        <f>SUM(US_N2O!C182:AA182)</f>
        <v>7.2946930641225503E-5</v>
      </c>
      <c r="F179" s="332">
        <f>US_Others!V184+US_Others!U184</f>
        <v>0</v>
      </c>
      <c r="G179" s="332">
        <f>US_Others!C184+US_Others!H184+US_Others!N184</f>
        <v>9.3651649393877155E-6</v>
      </c>
      <c r="H179" s="332">
        <f>US_Others!D184+US_Others!I184+US_Others!O184</f>
        <v>1.5358870500595855E-4</v>
      </c>
      <c r="I179" s="332">
        <f>US_Others!E184+US_Others!J184+US_Others!P184+US_Others!W184</f>
        <v>7.0987950240558888E-4</v>
      </c>
      <c r="J179" s="332">
        <f>US_Others!F184+US_Others!K184+US_Others!Q184</f>
        <v>1.2268366070597908E-4</v>
      </c>
      <c r="K179" s="332">
        <f>US_Others!G184+US_Others!L184+US_Others!R184</f>
        <v>1.2174714421204033E-5</v>
      </c>
      <c r="L179" s="332">
        <f>US_Others!Z184+US_Others!AB184</f>
        <v>0</v>
      </c>
      <c r="M179" s="332">
        <f>US_Others!AA184+US_Others!AC184</f>
        <v>0</v>
      </c>
      <c r="N179" s="332">
        <f>US_Others!AD184</f>
        <v>0</v>
      </c>
      <c r="O179" s="332">
        <f>US_Others!AE184</f>
        <v>0</v>
      </c>
      <c r="P179" s="332">
        <f>SUM(US_Others!AG184:AI184)</f>
        <v>0</v>
      </c>
      <c r="Q179" s="332">
        <f>US_Others!AL184</f>
        <v>0</v>
      </c>
      <c r="R179" s="332"/>
      <c r="S179" s="334">
        <f t="shared" si="2"/>
        <v>121.55899159957866</v>
      </c>
      <c r="T179" s="334">
        <f>D179*1000/Spec!I$6</f>
        <v>2.5714806876350389E-3</v>
      </c>
      <c r="U179" s="334">
        <f>E179*1000/Spec!I$7</f>
        <v>2.4478835785646138E-4</v>
      </c>
      <c r="V179" s="334">
        <f>F179*1000/Spec!I$8</f>
        <v>0</v>
      </c>
      <c r="W179" s="334">
        <f>G179*1000/Spec!I$9</f>
        <v>1.3874318428722541E-5</v>
      </c>
      <c r="X179" s="334">
        <f>H179*1000/Spec!I$10</f>
        <v>4.3882487144559586E-5</v>
      </c>
      <c r="Y179" s="334">
        <f>I179*1000/Spec!I$11</f>
        <v>4.9641923245146075E-4</v>
      </c>
      <c r="Z179" s="334">
        <f>J179*1000/Spec!I$12</f>
        <v>2.7446009106483015E-5</v>
      </c>
      <c r="AA179" s="334">
        <f>K179*1000/Spec!I$15</f>
        <v>1.2410514190829799E-6</v>
      </c>
      <c r="AB179" s="334">
        <f>L179*1000/Spec!I$17</f>
        <v>0</v>
      </c>
      <c r="AC179" s="334">
        <f>M179*1000/Spec!I$18</f>
        <v>0</v>
      </c>
      <c r="AD179" s="335">
        <f>N179*1000/Spec!I$25</f>
        <v>0</v>
      </c>
      <c r="AE179" s="335">
        <f>O179*1000/Spec!I$26</f>
        <v>0</v>
      </c>
      <c r="AF179" s="334">
        <f>P179*1000/Spec!I$21</f>
        <v>0</v>
      </c>
      <c r="AG179" s="334">
        <f>Q179*1000/Spec!I$22</f>
        <v>0</v>
      </c>
      <c r="AI179" s="432">
        <f>S179/'2007output'!$D177</f>
        <v>1.5041902457733234E-2</v>
      </c>
      <c r="AJ179" s="432">
        <f>T179/'2007output'!$D177</f>
        <v>3.1819909960066753E-7</v>
      </c>
      <c r="AK179" s="432">
        <f>U179/'2007output'!$D177</f>
        <v>3.0290499725388897E-8</v>
      </c>
      <c r="AL179" s="433">
        <f>V179/'2007output'!$D177</f>
        <v>0</v>
      </c>
      <c r="AM179" s="433">
        <f>W179/'2007output'!$D177</f>
        <v>1.716830172134288E-9</v>
      </c>
      <c r="AN179" s="433">
        <f>X179/'2007output'!$D177</f>
        <v>5.4300885730075917E-9</v>
      </c>
      <c r="AO179" s="433">
        <f>Y179/'2007output'!$D177</f>
        <v>6.1427703326748843E-8</v>
      </c>
      <c r="AP179" s="433">
        <f>Z179/'2007output'!$D177</f>
        <v>3.3962127062857813E-9</v>
      </c>
      <c r="AQ179" s="433">
        <f>AA179/'2007output'!$D177</f>
        <v>1.5356967136063587E-10</v>
      </c>
      <c r="AR179" s="433">
        <f>AB179/'2007output'!$D177</f>
        <v>0</v>
      </c>
      <c r="AS179" s="433">
        <f>AC179/'2007output'!$D177</f>
        <v>0</v>
      </c>
      <c r="AT179" s="433">
        <f>AD179/'2007output'!$D177</f>
        <v>0</v>
      </c>
      <c r="AU179" s="433">
        <f>AE179/'2007output'!$D177</f>
        <v>0</v>
      </c>
      <c r="AV179" s="433">
        <f>AF179/'2007output'!$D177</f>
        <v>0</v>
      </c>
      <c r="AW179" s="433">
        <f>AG179/'2007output'!$D177</f>
        <v>0</v>
      </c>
      <c r="AY179" s="370">
        <f>IFERROR(IF(SUMPRODUCT(US_CO2!C182:AX182/SUM(US_CO2!C182:AX182),US_CO2!C$6:AX$6)&gt;3.5,4,IF(SUMPRODUCT(US_CO2!C182:AX182/SUM(US_CO2!C182:AX182),US_CO2!C$6:AX$6)&gt;2.5,3,2)),"")</f>
        <v>4</v>
      </c>
      <c r="AZ179" s="370">
        <f>IFERROR(IF(SUMPRODUCT(US_CH4!C182:AC182/SUM(US_CH4!C182:AC182),US_CH4!C$6:AC$6)&gt;3.5,4,IF(SUMPRODUCT(US_CH4!C182:AC182/SUM(US_CH4!C182:AC182),US_CH4!C$6:AC$6)&gt;2.5,3,2)),"")</f>
        <v>4</v>
      </c>
      <c r="BA179" s="223">
        <f>IFERROR(IF(SUMPRODUCT(US_N2O!C182:AA182/SUM(US_N2O!C182:AA182),US_N2O!C$6:AA$6)&gt;3.5,4,IF(SUMPRODUCT(US_N2O!C182:AA182/SUM(US_N2O!C182:AA182),US_N2O!C$6:AA$6)&gt;2.5,3,2)),"")</f>
        <v>4</v>
      </c>
      <c r="BB179" s="223" t="str">
        <f>IFERROR(IF(SUMPRODUCT(US_Others!U184:V184/SUM(US_Others!U184:V184),US_Others!U$8:V$8)&gt;3.5,4,IF(SUMPRODUCT(US_Others!U184:V184/SUM(US_Others!U184:V184),US_Others!U$8:V$8)&gt;2.5,3,2)),"")</f>
        <v/>
      </c>
      <c r="BC179" s="223">
        <f>IFERROR(IF((US_Others!C184*US_Others!C$8/SUM(US_Others!C184,US_Others!H184,US_Others!N184)+ US_Others!H184*US_Others!H$8/SUM(US_Others!C184,US_Others!H184,US_Others!N184)+US_Others!N184*US_Others!N$8/SUM(US_Others!C184,US_Others!H184,US_Others!N184))&gt;3.5,4,IF((US_Others!C184*US_Others!C$8/SUM(US_Others!C184,US_Others!H184,US_Others!N184)+ US_Others!H184*US_Others!H$8/SUM(US_Others!C184,US_Others!H184,US_Others!N184)+US_Others!N184*US_Others!N$8/SUM(US_Others!C184,US_Others!H184,US_Others!N184))&gt;2.5,3,2)),"")</f>
        <v>4</v>
      </c>
      <c r="BD179" s="223">
        <f>IFERROR(IF((US_Others!D184*US_Others!D$8/SUM(US_Others!D184,US_Others!I184,US_Others!O184)+US_Others!I184*US_Others!I$8/SUM(US_Others!D184,US_Others!I184,US_Others!O184)+US_Others!O184*US_Others!O$8/SUM(US_Others!D184,US_Others!I184,US_Others!O184))&gt;3.5,4,IF((US_Others!D184*US_Others!D$8/SUM(US_Others!D184,US_Others!I184,US_Others!O184)+US_Others!I184*US_Others!I$8/SUM(US_Others!D184,US_Others!I184,US_Others!O184)+US_Others!O184*US_Others!O$8/SUM(US_Others!D184,US_Others!I184,US_Others!O184))&gt;2.5,3,2)),"")</f>
        <v>4</v>
      </c>
      <c r="BE179" s="223">
        <f>IFERROR(IF((US_Others!E184*US_Others!E$8/SUM(US_Others!E184,US_Others!J184,US_Others!P184,US_Others!W184)+US_Others!J184*US_Others!J$8/SUM(US_Others!E184,US_Others!J184,US_Others!P184,US_Others!W184)+US_Others!P184*US_Others!P$8/SUM(US_Others!E184,US_Others!J184,US_Others!P184,US_Others!W184)+US_Others!W184*US_Others!W$8/SUM(US_Others!E184,US_Others!J184,US_Others!P184,US_Others!W184))&gt;3.5,4,IF((US_Others!E184*US_Others!E$8/SUM(US_Others!E184,US_Others!J184,US_Others!P184,US_Others!W184)+US_Others!J184*US_Others!J$8/SUM(US_Others!E184,US_Others!J184,US_Others!P184,US_Others!W184)+US_Others!P184*US_Others!P$8/SUM(US_Others!E184,US_Others!J184,US_Others!P184,US_Others!W184)+US_Others!W184*US_Others!W$8/SUM(US_Others!E184,US_Others!J184,US_Others!P184,US_Others!W184))&gt;2.5,3,2)),"")</f>
        <v>4</v>
      </c>
      <c r="BF179" s="223">
        <f>IFERROR(IF((US_Others!F184*US_Others!F$8/SUM(US_Others!F184,US_Others!K184,US_Others!Q184)+US_Others!K184*US_Others!K$8/SUM(US_Others!F184,US_Others!K184,US_Others!Q184)+US_Others!Q184*US_Others!Q$8/SUM(US_Others!F184,US_Others!K184,US_Others!Q184))&gt;3.5,4,IF((US_Others!F184*US_Others!F$8/SUM(US_Others!F184,US_Others!K184,US_Others!Q184)+US_Others!K184*US_Others!K$8/SUM(US_Others!F184,US_Others!K184,US_Others!Q184)+US_Others!Q184*US_Others!Q$8/SUM(US_Others!F184,US_Others!K184,US_Others!Q184))&gt;2.5,3,2)),"")</f>
        <v>4</v>
      </c>
      <c r="BG179" s="223">
        <f>IFERROR(IF((US_Others!G184*US_Others!G$8/SUM(US_Others!G184,US_Others!L184,US_Others!R184)+US_Others!L184*US_Others!L$8/SUM(US_Others!G184,US_Others!L184,US_Others!R184)+US_Others!R184*US_Others!R$8/SUM(US_Others!G184,US_Others!L184,US_Others!R184))&gt;3.5,4,IF((US_Others!G184*US_Others!G$8/SUM(US_Others!G184,US_Others!L184,US_Others!R184)+US_Others!L184*US_Others!L$8/SUM(US_Others!G184,US_Others!L184,US_Others!R184)+US_Others!R184*US_Others!R$8/SUM(US_Others!G184,US_Others!L184,US_Others!R184))&gt;2.5,3,2)),"")</f>
        <v>4</v>
      </c>
      <c r="BH179" s="219" t="str">
        <f>IFERROR(IF((US_Others!Z184*US_Others!Z$8/SUM(US_Others!Z184,US_Others!AB184)+US_Others!AB184*US_Others!AB$8/SUM(US_Others!Z184,US_Others!AB184))&gt;3.5,4,IF((US_Others!Z184*US_Others!Z$8/SUM(US_Others!Z184,US_Others!AB184)+US_Others!AB184*US_Others!AB$8/SUM(US_Others!Z184,US_Others!AB184))&gt;2.5,3,2)),"")</f>
        <v/>
      </c>
      <c r="BI179" s="219" t="str">
        <f>IFERROR(IF((US_Others!AA184*US_Others!AA$8/SUM(US_Others!AA184,US_Others!AC184)+US_Others!AC184*US_Others!AC$8/SUM(US_Others!AA184,US_Others!AC184))&gt;3.5,4,IF((US_Others!AA184*US_Others!AA$8/SUM(US_Others!AA184,US_Others!AC184)+US_Others!AC184*US_Others!AC$8/SUM(US_Others!AA184,US_Others!AC184))&gt;2.5,3,2)),"")</f>
        <v/>
      </c>
      <c r="BJ179" s="219" t="str">
        <f>IFERROR(US_Others!AD184*US_Others!AD$8/US_Others!AD184,"")</f>
        <v/>
      </c>
      <c r="BK179" s="74" t="str">
        <f>IFERROR(US_Others!AE184*US_Others!AE$8/US_Others!AE184,"")</f>
        <v/>
      </c>
      <c r="BL179" s="219" t="str">
        <f>IFERROR(IF(SUMPRODUCT(US_Others!AG184:AI184/SUM(US_Others!AG184:AI184),US_Others!AG$8:AI$8)&gt;3.5,4,IF(SUMPRODUCT(US_Others!AG184:AI184/SUM(US_Others!AG184:AI184),US_Others!AG$8:AI$8)&gt;2.5,3,2)),"")</f>
        <v/>
      </c>
      <c r="BM179" s="219" t="str">
        <f>IFERROR(US_Others!AL184*US_Others!AL$8/US_Others!AL184,"")</f>
        <v/>
      </c>
    </row>
    <row r="180" spans="1:65">
      <c r="A180" s="200" t="s">
        <v>313</v>
      </c>
      <c r="B180" s="332">
        <v>337110</v>
      </c>
      <c r="C180" s="333">
        <f>SUM(US_CO2!C183:AX183)</f>
        <v>0.27983649765612201</v>
      </c>
      <c r="D180" s="333">
        <f>SUM(US_CH4!C183:AC183)</f>
        <v>1.817498273358E-4</v>
      </c>
      <c r="E180" s="333">
        <f>SUM(US_N2O!C183:AA183)</f>
        <v>2.9216372382775664E-4</v>
      </c>
      <c r="F180" s="332">
        <f>US_Others!V185+US_Others!U185</f>
        <v>0</v>
      </c>
      <c r="G180" s="332">
        <f>US_Others!C185+US_Others!H185+US_Others!N185</f>
        <v>9.3651649393877155E-6</v>
      </c>
      <c r="H180" s="332">
        <f>US_Others!D185+US_Others!I185+US_Others!O185</f>
        <v>1.5358870500595855E-4</v>
      </c>
      <c r="I180" s="332">
        <f>US_Others!E185+US_Others!J185+US_Others!P185+US_Others!W185</f>
        <v>7.0987950240558888E-4</v>
      </c>
      <c r="J180" s="332">
        <f>US_Others!F185+US_Others!K185+US_Others!Q185</f>
        <v>1.2268366070597908E-4</v>
      </c>
      <c r="K180" s="332">
        <f>US_Others!G185+US_Others!L185+US_Others!R185</f>
        <v>1.2174714421204033E-5</v>
      </c>
      <c r="L180" s="332">
        <f>US_Others!Z185+US_Others!AB185</f>
        <v>0</v>
      </c>
      <c r="M180" s="332">
        <f>US_Others!AA185+US_Others!AC185</f>
        <v>0</v>
      </c>
      <c r="N180" s="332">
        <f>US_Others!AD185</f>
        <v>0</v>
      </c>
      <c r="O180" s="332">
        <f>US_Others!AE185</f>
        <v>0</v>
      </c>
      <c r="P180" s="332">
        <f>SUM(US_Others!AG185:AI185)</f>
        <v>0</v>
      </c>
      <c r="Q180" s="332">
        <f>US_Others!AL185</f>
        <v>0</v>
      </c>
      <c r="R180" s="332"/>
      <c r="S180" s="334">
        <f t="shared" si="2"/>
        <v>279.83649765612199</v>
      </c>
      <c r="T180" s="334">
        <f>D180*1000/Spec!I$6</f>
        <v>7.2699930934319998E-3</v>
      </c>
      <c r="U180" s="334">
        <f>E180*1000/Spec!I$7</f>
        <v>9.8041518063005572E-4</v>
      </c>
      <c r="V180" s="334">
        <f>F180*1000/Spec!I$8</f>
        <v>0</v>
      </c>
      <c r="W180" s="334">
        <f>G180*1000/Spec!I$9</f>
        <v>1.3874318428722541E-5</v>
      </c>
      <c r="X180" s="334">
        <f>H180*1000/Spec!I$10</f>
        <v>4.3882487144559586E-5</v>
      </c>
      <c r="Y180" s="334">
        <f>I180*1000/Spec!I$11</f>
        <v>4.9641923245146075E-4</v>
      </c>
      <c r="Z180" s="334">
        <f>J180*1000/Spec!I$12</f>
        <v>2.7446009106483015E-5</v>
      </c>
      <c r="AA180" s="334">
        <f>K180*1000/Spec!I$15</f>
        <v>1.2410514190829799E-6</v>
      </c>
      <c r="AB180" s="334">
        <f>L180*1000/Spec!I$17</f>
        <v>0</v>
      </c>
      <c r="AC180" s="334">
        <f>M180*1000/Spec!I$18</f>
        <v>0</v>
      </c>
      <c r="AD180" s="335">
        <f>N180*1000/Spec!I$25</f>
        <v>0</v>
      </c>
      <c r="AE180" s="335">
        <f>O180*1000/Spec!I$26</f>
        <v>0</v>
      </c>
      <c r="AF180" s="334">
        <f>P180*1000/Spec!I$21</f>
        <v>0</v>
      </c>
      <c r="AG180" s="334">
        <f>Q180*1000/Spec!I$22</f>
        <v>0</v>
      </c>
      <c r="AI180" s="432">
        <f>S180/'2007output'!$D178</f>
        <v>1.2989321179263432E-2</v>
      </c>
      <c r="AJ180" s="432">
        <f>T180/'2007output'!$D178</f>
        <v>3.3745517847946542E-7</v>
      </c>
      <c r="AK180" s="432">
        <f>U180/'2007output'!$D178</f>
        <v>4.5508458606706566E-8</v>
      </c>
      <c r="AL180" s="433">
        <f>V180/'2007output'!$D178</f>
        <v>0</v>
      </c>
      <c r="AM180" s="433">
        <f>W180/'2007output'!$D178</f>
        <v>6.4401169870097536E-10</v>
      </c>
      <c r="AN180" s="433">
        <f>X180/'2007output'!$D178</f>
        <v>2.0369170013199423E-9</v>
      </c>
      <c r="AO180" s="433">
        <f>Y180/'2007output'!$D178</f>
        <v>2.3042558436388398E-8</v>
      </c>
      <c r="AP180" s="433">
        <f>Z180/'2007output'!$D178</f>
        <v>1.2739761623631713E-9</v>
      </c>
      <c r="AQ180" s="433">
        <f>AA180/'2007output'!$D178</f>
        <v>5.7606551030591855E-11</v>
      </c>
      <c r="AR180" s="433">
        <f>AB180/'2007output'!$D178</f>
        <v>0</v>
      </c>
      <c r="AS180" s="433">
        <f>AC180/'2007output'!$D178</f>
        <v>0</v>
      </c>
      <c r="AT180" s="433">
        <f>AD180/'2007output'!$D178</f>
        <v>0</v>
      </c>
      <c r="AU180" s="433">
        <f>AE180/'2007output'!$D178</f>
        <v>0</v>
      </c>
      <c r="AV180" s="433">
        <f>AF180/'2007output'!$D178</f>
        <v>0</v>
      </c>
      <c r="AW180" s="433">
        <f>AG180/'2007output'!$D178</f>
        <v>0</v>
      </c>
      <c r="AY180" s="370">
        <f>IFERROR(IF(SUMPRODUCT(US_CO2!C183:AX183/SUM(US_CO2!C183:AX183),US_CO2!C$6:AX$6)&gt;3.5,4,IF(SUMPRODUCT(US_CO2!C183:AX183/SUM(US_CO2!C183:AX183),US_CO2!C$6:AX$6)&gt;2.5,3,2)),"")</f>
        <v>4</v>
      </c>
      <c r="AZ180" s="370">
        <f>IFERROR(IF(SUMPRODUCT(US_CH4!C183:AC183/SUM(US_CH4!C183:AC183),US_CH4!C$6:AC$6)&gt;3.5,4,IF(SUMPRODUCT(US_CH4!C183:AC183/SUM(US_CH4!C183:AC183),US_CH4!C$6:AC$6)&gt;2.5,3,2)),"")</f>
        <v>4</v>
      </c>
      <c r="BA180" s="223">
        <f>IFERROR(IF(SUMPRODUCT(US_N2O!C183:AA183/SUM(US_N2O!C183:AA183),US_N2O!C$6:AA$6)&gt;3.5,4,IF(SUMPRODUCT(US_N2O!C183:AA183/SUM(US_N2O!C183:AA183),US_N2O!C$6:AA$6)&gt;2.5,3,2)),"")</f>
        <v>4</v>
      </c>
      <c r="BB180" s="223" t="str">
        <f>IFERROR(IF(SUMPRODUCT(US_Others!U185:V185/SUM(US_Others!U185:V185),US_Others!U$8:V$8)&gt;3.5,4,IF(SUMPRODUCT(US_Others!U185:V185/SUM(US_Others!U185:V185),US_Others!U$8:V$8)&gt;2.5,3,2)),"")</f>
        <v/>
      </c>
      <c r="BC180" s="223">
        <f>IFERROR(IF((US_Others!C185*US_Others!C$8/SUM(US_Others!C185,US_Others!H185,US_Others!N185)+ US_Others!H185*US_Others!H$8/SUM(US_Others!C185,US_Others!H185,US_Others!N185)+US_Others!N185*US_Others!N$8/SUM(US_Others!C185,US_Others!H185,US_Others!N185))&gt;3.5,4,IF((US_Others!C185*US_Others!C$8/SUM(US_Others!C185,US_Others!H185,US_Others!N185)+ US_Others!H185*US_Others!H$8/SUM(US_Others!C185,US_Others!H185,US_Others!N185)+US_Others!N185*US_Others!N$8/SUM(US_Others!C185,US_Others!H185,US_Others!N185))&gt;2.5,3,2)),"")</f>
        <v>4</v>
      </c>
      <c r="BD180" s="223">
        <f>IFERROR(IF((US_Others!D185*US_Others!D$8/SUM(US_Others!D185,US_Others!I185,US_Others!O185)+US_Others!I185*US_Others!I$8/SUM(US_Others!D185,US_Others!I185,US_Others!O185)+US_Others!O185*US_Others!O$8/SUM(US_Others!D185,US_Others!I185,US_Others!O185))&gt;3.5,4,IF((US_Others!D185*US_Others!D$8/SUM(US_Others!D185,US_Others!I185,US_Others!O185)+US_Others!I185*US_Others!I$8/SUM(US_Others!D185,US_Others!I185,US_Others!O185)+US_Others!O185*US_Others!O$8/SUM(US_Others!D185,US_Others!I185,US_Others!O185))&gt;2.5,3,2)),"")</f>
        <v>4</v>
      </c>
      <c r="BE180" s="223">
        <f>IFERROR(IF((US_Others!E185*US_Others!E$8/SUM(US_Others!E185,US_Others!J185,US_Others!P185,US_Others!W185)+US_Others!J185*US_Others!J$8/SUM(US_Others!E185,US_Others!J185,US_Others!P185,US_Others!W185)+US_Others!P185*US_Others!P$8/SUM(US_Others!E185,US_Others!J185,US_Others!P185,US_Others!W185)+US_Others!W185*US_Others!W$8/SUM(US_Others!E185,US_Others!J185,US_Others!P185,US_Others!W185))&gt;3.5,4,IF((US_Others!E185*US_Others!E$8/SUM(US_Others!E185,US_Others!J185,US_Others!P185,US_Others!W185)+US_Others!J185*US_Others!J$8/SUM(US_Others!E185,US_Others!J185,US_Others!P185,US_Others!W185)+US_Others!P185*US_Others!P$8/SUM(US_Others!E185,US_Others!J185,US_Others!P185,US_Others!W185)+US_Others!W185*US_Others!W$8/SUM(US_Others!E185,US_Others!J185,US_Others!P185,US_Others!W185))&gt;2.5,3,2)),"")</f>
        <v>4</v>
      </c>
      <c r="BF180" s="223">
        <f>IFERROR(IF((US_Others!F185*US_Others!F$8/SUM(US_Others!F185,US_Others!K185,US_Others!Q185)+US_Others!K185*US_Others!K$8/SUM(US_Others!F185,US_Others!K185,US_Others!Q185)+US_Others!Q185*US_Others!Q$8/SUM(US_Others!F185,US_Others!K185,US_Others!Q185))&gt;3.5,4,IF((US_Others!F185*US_Others!F$8/SUM(US_Others!F185,US_Others!K185,US_Others!Q185)+US_Others!K185*US_Others!K$8/SUM(US_Others!F185,US_Others!K185,US_Others!Q185)+US_Others!Q185*US_Others!Q$8/SUM(US_Others!F185,US_Others!K185,US_Others!Q185))&gt;2.5,3,2)),"")</f>
        <v>4</v>
      </c>
      <c r="BG180" s="223">
        <f>IFERROR(IF((US_Others!G185*US_Others!G$8/SUM(US_Others!G185,US_Others!L185,US_Others!R185)+US_Others!L185*US_Others!L$8/SUM(US_Others!G185,US_Others!L185,US_Others!R185)+US_Others!R185*US_Others!R$8/SUM(US_Others!G185,US_Others!L185,US_Others!R185))&gt;3.5,4,IF((US_Others!G185*US_Others!G$8/SUM(US_Others!G185,US_Others!L185,US_Others!R185)+US_Others!L185*US_Others!L$8/SUM(US_Others!G185,US_Others!L185,US_Others!R185)+US_Others!R185*US_Others!R$8/SUM(US_Others!G185,US_Others!L185,US_Others!R185))&gt;2.5,3,2)),"")</f>
        <v>4</v>
      </c>
      <c r="BH180" s="219" t="str">
        <f>IFERROR(IF((US_Others!Z185*US_Others!Z$8/SUM(US_Others!Z185,US_Others!AB185)+US_Others!AB185*US_Others!AB$8/SUM(US_Others!Z185,US_Others!AB185))&gt;3.5,4,IF((US_Others!Z185*US_Others!Z$8/SUM(US_Others!Z185,US_Others!AB185)+US_Others!AB185*US_Others!AB$8/SUM(US_Others!Z185,US_Others!AB185))&gt;2.5,3,2)),"")</f>
        <v/>
      </c>
      <c r="BI180" s="219" t="str">
        <f>IFERROR(IF((US_Others!AA185*US_Others!AA$8/SUM(US_Others!AA185,US_Others!AC185)+US_Others!AC185*US_Others!AC$8/SUM(US_Others!AA185,US_Others!AC185))&gt;3.5,4,IF((US_Others!AA185*US_Others!AA$8/SUM(US_Others!AA185,US_Others!AC185)+US_Others!AC185*US_Others!AC$8/SUM(US_Others!AA185,US_Others!AC185))&gt;2.5,3,2)),"")</f>
        <v/>
      </c>
      <c r="BJ180" s="219" t="str">
        <f>IFERROR(US_Others!AD185*US_Others!AD$8/US_Others!AD185,"")</f>
        <v/>
      </c>
      <c r="BK180" s="74" t="str">
        <f>IFERROR(US_Others!AE185*US_Others!AE$8/US_Others!AE185,"")</f>
        <v/>
      </c>
      <c r="BL180" s="219" t="str">
        <f>IFERROR(IF(SUMPRODUCT(US_Others!AG185:AI185/SUM(US_Others!AG185:AI185),US_Others!AG$8:AI$8)&gt;3.5,4,IF(SUMPRODUCT(US_Others!AG185:AI185/SUM(US_Others!AG185:AI185),US_Others!AG$8:AI$8)&gt;2.5,3,2)),"")</f>
        <v/>
      </c>
      <c r="BM180" s="219" t="str">
        <f>IFERROR(US_Others!AL185*US_Others!AL$8/US_Others!AL185,"")</f>
        <v/>
      </c>
    </row>
    <row r="181" spans="1:65">
      <c r="A181" s="200" t="s">
        <v>314</v>
      </c>
      <c r="B181" s="332">
        <v>337121</v>
      </c>
      <c r="C181" s="333">
        <f>SUM(US_CO2!C184:AX184)</f>
        <v>7.052108202565667E-2</v>
      </c>
      <c r="D181" s="333">
        <f>SUM(US_CH4!C184:AC184)</f>
        <v>4.2307256001280999E-5</v>
      </c>
      <c r="E181" s="333">
        <f>SUM(US_N2O!C184:AA184)</f>
        <v>6.0709572083273763E-5</v>
      </c>
      <c r="F181" s="332">
        <f>US_Others!V186+US_Others!U186</f>
        <v>0</v>
      </c>
      <c r="G181" s="332">
        <f>US_Others!C186+US_Others!H186+US_Others!N186</f>
        <v>1.2740916001423269E-3</v>
      </c>
      <c r="H181" s="332">
        <f>US_Others!D186+US_Others!I186+US_Others!O186</f>
        <v>2.0895102242334162E-2</v>
      </c>
      <c r="I181" s="332">
        <f>US_Others!E186+US_Others!J186+US_Others!P186+US_Others!W186</f>
        <v>9.6576143290788369E-2</v>
      </c>
      <c r="J181" s="332">
        <f>US_Others!F186+US_Others!K186+US_Others!Q186</f>
        <v>1.6690599961864481E-2</v>
      </c>
      <c r="K181" s="332">
        <f>US_Others!G186+US_Others!L186+US_Others!R186</f>
        <v>1.6563190801850249E-3</v>
      </c>
      <c r="L181" s="332">
        <f>US_Others!Z186+US_Others!AB186</f>
        <v>0</v>
      </c>
      <c r="M181" s="332">
        <f>US_Others!AA186+US_Others!AC186</f>
        <v>0</v>
      </c>
      <c r="N181" s="332">
        <f>US_Others!AD186</f>
        <v>0</v>
      </c>
      <c r="O181" s="332">
        <f>US_Others!AE186</f>
        <v>0</v>
      </c>
      <c r="P181" s="332">
        <f>SUM(US_Others!AG186:AI186)</f>
        <v>0</v>
      </c>
      <c r="Q181" s="332">
        <f>US_Others!AL186</f>
        <v>0</v>
      </c>
      <c r="R181" s="332"/>
      <c r="S181" s="334">
        <f t="shared" si="2"/>
        <v>70.521082025656668</v>
      </c>
      <c r="T181" s="334">
        <f>D181*1000/Spec!I$6</f>
        <v>1.6922902400512399E-3</v>
      </c>
      <c r="U181" s="334">
        <f>E181*1000/Spec!I$7</f>
        <v>2.0372339625259652E-4</v>
      </c>
      <c r="V181" s="334">
        <f>F181*1000/Spec!I$8</f>
        <v>0</v>
      </c>
      <c r="W181" s="334">
        <f>G181*1000/Spec!I$9</f>
        <v>1.8875431113219657E-3</v>
      </c>
      <c r="X181" s="334">
        <f>H181*1000/Spec!I$10</f>
        <v>5.9700292120954748E-3</v>
      </c>
      <c r="Y181" s="334">
        <f>I181*1000/Spec!I$11</f>
        <v>6.7535764539012846E-2</v>
      </c>
      <c r="Z181" s="334">
        <f>J181*1000/Spec!I$12</f>
        <v>3.7339149802828818E-3</v>
      </c>
      <c r="AA181" s="334">
        <f>K181*1000/Spec!I$15</f>
        <v>1.6883986546228593E-4</v>
      </c>
      <c r="AB181" s="334">
        <f>L181*1000/Spec!I$17</f>
        <v>0</v>
      </c>
      <c r="AC181" s="334">
        <f>M181*1000/Spec!I$18</f>
        <v>0</v>
      </c>
      <c r="AD181" s="335">
        <f>N181*1000/Spec!I$25</f>
        <v>0</v>
      </c>
      <c r="AE181" s="335">
        <f>O181*1000/Spec!I$26</f>
        <v>0</v>
      </c>
      <c r="AF181" s="334">
        <f>P181*1000/Spec!I$21</f>
        <v>0</v>
      </c>
      <c r="AG181" s="334">
        <f>Q181*1000/Spec!I$22</f>
        <v>0</v>
      </c>
      <c r="AI181" s="432">
        <f>S181/'2007output'!$D179</f>
        <v>5.8475159623731666E-3</v>
      </c>
      <c r="AJ181" s="432">
        <f>T181/'2007output'!$D179</f>
        <v>1.4032249516630693E-7</v>
      </c>
      <c r="AK181" s="432">
        <f>U181/'2007output'!$D179</f>
        <v>1.6892477785047698E-8</v>
      </c>
      <c r="AL181" s="433">
        <f>V181/'2007output'!$D179</f>
        <v>0</v>
      </c>
      <c r="AM181" s="433">
        <f>W181/'2007output'!$D179</f>
        <v>1.5651260808940954E-7</v>
      </c>
      <c r="AN181" s="433">
        <f>X181/'2007output'!$D179</f>
        <v>4.9502702044278965E-7</v>
      </c>
      <c r="AO181" s="433">
        <f>Y181/'2007output'!$D179</f>
        <v>5.5999773376885582E-6</v>
      </c>
      <c r="AP181" s="433">
        <f>Z181/'2007output'!$D179</f>
        <v>3.0961135056613062E-7</v>
      </c>
      <c r="AQ181" s="433">
        <f>AA181/'2007output'!$D179</f>
        <v>1.3999980998823331E-8</v>
      </c>
      <c r="AR181" s="433">
        <f>AB181/'2007output'!$D179</f>
        <v>0</v>
      </c>
      <c r="AS181" s="433">
        <f>AC181/'2007output'!$D179</f>
        <v>0</v>
      </c>
      <c r="AT181" s="433">
        <f>AD181/'2007output'!$D179</f>
        <v>0</v>
      </c>
      <c r="AU181" s="433">
        <f>AE181/'2007output'!$D179</f>
        <v>0</v>
      </c>
      <c r="AV181" s="433">
        <f>AF181/'2007output'!$D179</f>
        <v>0</v>
      </c>
      <c r="AW181" s="433">
        <f>AG181/'2007output'!$D179</f>
        <v>0</v>
      </c>
      <c r="AY181" s="370">
        <f>IFERROR(IF(SUMPRODUCT(US_CO2!C184:AX184/SUM(US_CO2!C184:AX184),US_CO2!C$6:AX$6)&gt;3.5,4,IF(SUMPRODUCT(US_CO2!C184:AX184/SUM(US_CO2!C184:AX184),US_CO2!C$6:AX$6)&gt;2.5,3,2)),"")</f>
        <v>4</v>
      </c>
      <c r="AZ181" s="370">
        <f>IFERROR(IF(SUMPRODUCT(US_CH4!C184:AC184/SUM(US_CH4!C184:AC184),US_CH4!C$6:AC$6)&gt;3.5,4,IF(SUMPRODUCT(US_CH4!C184:AC184/SUM(US_CH4!C184:AC184),US_CH4!C$6:AC$6)&gt;2.5,3,2)),"")</f>
        <v>4</v>
      </c>
      <c r="BA181" s="223">
        <f>IFERROR(IF(SUMPRODUCT(US_N2O!C184:AA184/SUM(US_N2O!C184:AA184),US_N2O!C$6:AA$6)&gt;3.5,4,IF(SUMPRODUCT(US_N2O!C184:AA184/SUM(US_N2O!C184:AA184),US_N2O!C$6:AA$6)&gt;2.5,3,2)),"")</f>
        <v>4</v>
      </c>
      <c r="BB181" s="223" t="str">
        <f>IFERROR(IF(SUMPRODUCT(US_Others!U186:V186/SUM(US_Others!U186:V186),US_Others!U$8:V$8)&gt;3.5,4,IF(SUMPRODUCT(US_Others!U186:V186/SUM(US_Others!U186:V186),US_Others!U$8:V$8)&gt;2.5,3,2)),"")</f>
        <v/>
      </c>
      <c r="BC181" s="223">
        <f>IFERROR(IF((US_Others!C186*US_Others!C$8/SUM(US_Others!C186,US_Others!H186,US_Others!N186)+ US_Others!H186*US_Others!H$8/SUM(US_Others!C186,US_Others!H186,US_Others!N186)+US_Others!N186*US_Others!N$8/SUM(US_Others!C186,US_Others!H186,US_Others!N186))&gt;3.5,4,IF((US_Others!C186*US_Others!C$8/SUM(US_Others!C186,US_Others!H186,US_Others!N186)+ US_Others!H186*US_Others!H$8/SUM(US_Others!C186,US_Others!H186,US_Others!N186)+US_Others!N186*US_Others!N$8/SUM(US_Others!C186,US_Others!H186,US_Others!N186))&gt;2.5,3,2)),"")</f>
        <v>4</v>
      </c>
      <c r="BD181" s="223">
        <f>IFERROR(IF((US_Others!D186*US_Others!D$8/SUM(US_Others!D186,US_Others!I186,US_Others!O186)+US_Others!I186*US_Others!I$8/SUM(US_Others!D186,US_Others!I186,US_Others!O186)+US_Others!O186*US_Others!O$8/SUM(US_Others!D186,US_Others!I186,US_Others!O186))&gt;3.5,4,IF((US_Others!D186*US_Others!D$8/SUM(US_Others!D186,US_Others!I186,US_Others!O186)+US_Others!I186*US_Others!I$8/SUM(US_Others!D186,US_Others!I186,US_Others!O186)+US_Others!O186*US_Others!O$8/SUM(US_Others!D186,US_Others!I186,US_Others!O186))&gt;2.5,3,2)),"")</f>
        <v>4</v>
      </c>
      <c r="BE181" s="223">
        <f>IFERROR(IF((US_Others!E186*US_Others!E$8/SUM(US_Others!E186,US_Others!J186,US_Others!P186,US_Others!W186)+US_Others!J186*US_Others!J$8/SUM(US_Others!E186,US_Others!J186,US_Others!P186,US_Others!W186)+US_Others!P186*US_Others!P$8/SUM(US_Others!E186,US_Others!J186,US_Others!P186,US_Others!W186)+US_Others!W186*US_Others!W$8/SUM(US_Others!E186,US_Others!J186,US_Others!P186,US_Others!W186))&gt;3.5,4,IF((US_Others!E186*US_Others!E$8/SUM(US_Others!E186,US_Others!J186,US_Others!P186,US_Others!W186)+US_Others!J186*US_Others!J$8/SUM(US_Others!E186,US_Others!J186,US_Others!P186,US_Others!W186)+US_Others!P186*US_Others!P$8/SUM(US_Others!E186,US_Others!J186,US_Others!P186,US_Others!W186)+US_Others!W186*US_Others!W$8/SUM(US_Others!E186,US_Others!J186,US_Others!P186,US_Others!W186))&gt;2.5,3,2)),"")</f>
        <v>4</v>
      </c>
      <c r="BF181" s="223">
        <f>IFERROR(IF((US_Others!F186*US_Others!F$8/SUM(US_Others!F186,US_Others!K186,US_Others!Q186)+US_Others!K186*US_Others!K$8/SUM(US_Others!F186,US_Others!K186,US_Others!Q186)+US_Others!Q186*US_Others!Q$8/SUM(US_Others!F186,US_Others!K186,US_Others!Q186))&gt;3.5,4,IF((US_Others!F186*US_Others!F$8/SUM(US_Others!F186,US_Others!K186,US_Others!Q186)+US_Others!K186*US_Others!K$8/SUM(US_Others!F186,US_Others!K186,US_Others!Q186)+US_Others!Q186*US_Others!Q$8/SUM(US_Others!F186,US_Others!K186,US_Others!Q186))&gt;2.5,3,2)),"")</f>
        <v>4</v>
      </c>
      <c r="BG181" s="223">
        <f>IFERROR(IF((US_Others!G186*US_Others!G$8/SUM(US_Others!G186,US_Others!L186,US_Others!R186)+US_Others!L186*US_Others!L$8/SUM(US_Others!G186,US_Others!L186,US_Others!R186)+US_Others!R186*US_Others!R$8/SUM(US_Others!G186,US_Others!L186,US_Others!R186))&gt;3.5,4,IF((US_Others!G186*US_Others!G$8/SUM(US_Others!G186,US_Others!L186,US_Others!R186)+US_Others!L186*US_Others!L$8/SUM(US_Others!G186,US_Others!L186,US_Others!R186)+US_Others!R186*US_Others!R$8/SUM(US_Others!G186,US_Others!L186,US_Others!R186))&gt;2.5,3,2)),"")</f>
        <v>4</v>
      </c>
      <c r="BH181" s="219" t="str">
        <f>IFERROR(IF((US_Others!Z186*US_Others!Z$8/SUM(US_Others!Z186,US_Others!AB186)+US_Others!AB186*US_Others!AB$8/SUM(US_Others!Z186,US_Others!AB186))&gt;3.5,4,IF((US_Others!Z186*US_Others!Z$8/SUM(US_Others!Z186,US_Others!AB186)+US_Others!AB186*US_Others!AB$8/SUM(US_Others!Z186,US_Others!AB186))&gt;2.5,3,2)),"")</f>
        <v/>
      </c>
      <c r="BI181" s="219" t="str">
        <f>IFERROR(IF((US_Others!AA186*US_Others!AA$8/SUM(US_Others!AA186,US_Others!AC186)+US_Others!AC186*US_Others!AC$8/SUM(US_Others!AA186,US_Others!AC186))&gt;3.5,4,IF((US_Others!AA186*US_Others!AA$8/SUM(US_Others!AA186,US_Others!AC186)+US_Others!AC186*US_Others!AC$8/SUM(US_Others!AA186,US_Others!AC186))&gt;2.5,3,2)),"")</f>
        <v/>
      </c>
      <c r="BJ181" s="219" t="str">
        <f>IFERROR(US_Others!AD186*US_Others!AD$8/US_Others!AD186,"")</f>
        <v/>
      </c>
      <c r="BK181" s="74" t="str">
        <f>IFERROR(US_Others!AE186*US_Others!AE$8/US_Others!AE186,"")</f>
        <v/>
      </c>
      <c r="BL181" s="219" t="str">
        <f>IFERROR(IF(SUMPRODUCT(US_Others!AG186:AI186/SUM(US_Others!AG186:AI186),US_Others!AG$8:AI$8)&gt;3.5,4,IF(SUMPRODUCT(US_Others!AG186:AI186/SUM(US_Others!AG186:AI186),US_Others!AG$8:AI$8)&gt;2.5,3,2)),"")</f>
        <v/>
      </c>
      <c r="BM181" s="219" t="str">
        <f>IFERROR(US_Others!AL186*US_Others!AL$8/US_Others!AL186,"")</f>
        <v/>
      </c>
    </row>
    <row r="182" spans="1:65">
      <c r="A182" s="200" t="s">
        <v>315</v>
      </c>
      <c r="B182" s="332">
        <v>337122</v>
      </c>
      <c r="C182" s="333">
        <f>SUM(US_CO2!C185:AX185)</f>
        <v>9.3840790163666837E-2</v>
      </c>
      <c r="D182" s="333">
        <f>SUM(US_CH4!C185:AC185)</f>
        <v>5.7453074945930999E-5</v>
      </c>
      <c r="E182" s="333">
        <f>SUM(US_N2O!C185:AA185)</f>
        <v>8.5056549068920152E-5</v>
      </c>
      <c r="F182" s="332">
        <f>US_Others!V187+US_Others!U187</f>
        <v>0</v>
      </c>
      <c r="G182" s="332">
        <f>US_Others!C187+US_Others!H187+US_Others!N187</f>
        <v>1.0673158041362721E-4</v>
      </c>
      <c r="H182" s="332">
        <f>US_Others!D187+US_Others!I187+US_Others!O187</f>
        <v>1.7503979187834862E-3</v>
      </c>
      <c r="I182" s="332">
        <f>US_Others!E187+US_Others!J187+US_Others!P187+US_Others!W187</f>
        <v>8.0902537953529401E-3</v>
      </c>
      <c r="J182" s="332">
        <f>US_Others!F187+US_Others!K187+US_Others!Q187</f>
        <v>1.3981837034185165E-3</v>
      </c>
      <c r="K182" s="332">
        <f>US_Others!G187+US_Others!L187+US_Others!R187</f>
        <v>1.3875105453771538E-4</v>
      </c>
      <c r="L182" s="332">
        <f>US_Others!Z187+US_Others!AB187</f>
        <v>0</v>
      </c>
      <c r="M182" s="332">
        <f>US_Others!AA187+US_Others!AC187</f>
        <v>0</v>
      </c>
      <c r="N182" s="332">
        <f>US_Others!AD187</f>
        <v>0</v>
      </c>
      <c r="O182" s="332">
        <f>US_Others!AE187</f>
        <v>0</v>
      </c>
      <c r="P182" s="332">
        <f>SUM(US_Others!AG187:AI187)</f>
        <v>0</v>
      </c>
      <c r="Q182" s="332">
        <f>US_Others!AL187</f>
        <v>0</v>
      </c>
      <c r="R182" s="332"/>
      <c r="S182" s="334">
        <f t="shared" si="2"/>
        <v>93.840790163666838</v>
      </c>
      <c r="T182" s="334">
        <f>D182*1000/Spec!I$6</f>
        <v>2.29812299783724E-3</v>
      </c>
      <c r="U182" s="334">
        <f>E182*1000/Spec!I$7</f>
        <v>2.8542466130510117E-4</v>
      </c>
      <c r="V182" s="334">
        <f>F182*1000/Spec!I$8</f>
        <v>0</v>
      </c>
      <c r="W182" s="334">
        <f>G182*1000/Spec!I$9</f>
        <v>1.5812085987204031E-4</v>
      </c>
      <c r="X182" s="334">
        <f>H182*1000/Spec!I$10</f>
        <v>5.0011369108099609E-4</v>
      </c>
      <c r="Y182" s="334">
        <f>I182*1000/Spec!I$11</f>
        <v>5.657520136610447E-3</v>
      </c>
      <c r="Z182" s="334">
        <f>J182*1000/Spec!I$12</f>
        <v>3.1279277481398581E-4</v>
      </c>
      <c r="AA182" s="334">
        <f>K182*1000/Spec!I$15</f>
        <v>1.4143838383049479E-5</v>
      </c>
      <c r="AB182" s="334">
        <f>L182*1000/Spec!I$17</f>
        <v>0</v>
      </c>
      <c r="AC182" s="334">
        <f>M182*1000/Spec!I$18</f>
        <v>0</v>
      </c>
      <c r="AD182" s="335">
        <f>N182*1000/Spec!I$25</f>
        <v>0</v>
      </c>
      <c r="AE182" s="335">
        <f>O182*1000/Spec!I$26</f>
        <v>0</v>
      </c>
      <c r="AF182" s="334">
        <f>P182*1000/Spec!I$21</f>
        <v>0</v>
      </c>
      <c r="AG182" s="334">
        <f>Q182*1000/Spec!I$22</f>
        <v>0</v>
      </c>
      <c r="AI182" s="432">
        <f>S182/'2007output'!$D180</f>
        <v>1.1091433085580913E-2</v>
      </c>
      <c r="AJ182" s="432">
        <f>T182/'2007output'!$D180</f>
        <v>2.7162471041100996E-7</v>
      </c>
      <c r="AK182" s="432">
        <f>U182/'2007output'!$D180</f>
        <v>3.3735527229883064E-8</v>
      </c>
      <c r="AL182" s="433">
        <f>V182/'2007output'!$D180</f>
        <v>0</v>
      </c>
      <c r="AM182" s="433">
        <f>W182/'2007output'!$D180</f>
        <v>1.8688961736644457E-8</v>
      </c>
      <c r="AN182" s="433">
        <f>X182/'2007output'!$D180</f>
        <v>5.9110516121329757E-8</v>
      </c>
      <c r="AO182" s="433">
        <f>Y182/'2007output'!$D180</f>
        <v>6.6868582325553383E-7</v>
      </c>
      <c r="AP182" s="433">
        <f>Z182/'2007output'!$D180</f>
        <v>3.6970278334737953E-8</v>
      </c>
      <c r="AQ182" s="433">
        <f>AA182/'2007output'!$D180</f>
        <v>1.6717190544246191E-9</v>
      </c>
      <c r="AR182" s="433">
        <f>AB182/'2007output'!$D180</f>
        <v>0</v>
      </c>
      <c r="AS182" s="433">
        <f>AC182/'2007output'!$D180</f>
        <v>0</v>
      </c>
      <c r="AT182" s="433">
        <f>AD182/'2007output'!$D180</f>
        <v>0</v>
      </c>
      <c r="AU182" s="433">
        <f>AE182/'2007output'!$D180</f>
        <v>0</v>
      </c>
      <c r="AV182" s="433">
        <f>AF182/'2007output'!$D180</f>
        <v>0</v>
      </c>
      <c r="AW182" s="433">
        <f>AG182/'2007output'!$D180</f>
        <v>0</v>
      </c>
      <c r="AY182" s="370">
        <f>IFERROR(IF(SUMPRODUCT(US_CO2!C185:AX185/SUM(US_CO2!C185:AX185),US_CO2!C$6:AX$6)&gt;3.5,4,IF(SUMPRODUCT(US_CO2!C185:AX185/SUM(US_CO2!C185:AX185),US_CO2!C$6:AX$6)&gt;2.5,3,2)),"")</f>
        <v>4</v>
      </c>
      <c r="AZ182" s="370">
        <f>IFERROR(IF(SUMPRODUCT(US_CH4!C185:AC185/SUM(US_CH4!C185:AC185),US_CH4!C$6:AC$6)&gt;3.5,4,IF(SUMPRODUCT(US_CH4!C185:AC185/SUM(US_CH4!C185:AC185),US_CH4!C$6:AC$6)&gt;2.5,3,2)),"")</f>
        <v>4</v>
      </c>
      <c r="BA182" s="223">
        <f>IFERROR(IF(SUMPRODUCT(US_N2O!C185:AA185/SUM(US_N2O!C185:AA185),US_N2O!C$6:AA$6)&gt;3.5,4,IF(SUMPRODUCT(US_N2O!C185:AA185/SUM(US_N2O!C185:AA185),US_N2O!C$6:AA$6)&gt;2.5,3,2)),"")</f>
        <v>4</v>
      </c>
      <c r="BB182" s="223" t="str">
        <f>IFERROR(IF(SUMPRODUCT(US_Others!U187:V187/SUM(US_Others!U187:V187),US_Others!U$8:V$8)&gt;3.5,4,IF(SUMPRODUCT(US_Others!U187:V187/SUM(US_Others!U187:V187),US_Others!U$8:V$8)&gt;2.5,3,2)),"")</f>
        <v/>
      </c>
      <c r="BC182" s="223">
        <f>IFERROR(IF((US_Others!C187*US_Others!C$8/SUM(US_Others!C187,US_Others!H187,US_Others!N187)+ US_Others!H187*US_Others!H$8/SUM(US_Others!C187,US_Others!H187,US_Others!N187)+US_Others!N187*US_Others!N$8/SUM(US_Others!C187,US_Others!H187,US_Others!N187))&gt;3.5,4,IF((US_Others!C187*US_Others!C$8/SUM(US_Others!C187,US_Others!H187,US_Others!N187)+ US_Others!H187*US_Others!H$8/SUM(US_Others!C187,US_Others!H187,US_Others!N187)+US_Others!N187*US_Others!N$8/SUM(US_Others!C187,US_Others!H187,US_Others!N187))&gt;2.5,3,2)),"")</f>
        <v>4</v>
      </c>
      <c r="BD182" s="223">
        <f>IFERROR(IF((US_Others!D187*US_Others!D$8/SUM(US_Others!D187,US_Others!I187,US_Others!O187)+US_Others!I187*US_Others!I$8/SUM(US_Others!D187,US_Others!I187,US_Others!O187)+US_Others!O187*US_Others!O$8/SUM(US_Others!D187,US_Others!I187,US_Others!O187))&gt;3.5,4,IF((US_Others!D187*US_Others!D$8/SUM(US_Others!D187,US_Others!I187,US_Others!O187)+US_Others!I187*US_Others!I$8/SUM(US_Others!D187,US_Others!I187,US_Others!O187)+US_Others!O187*US_Others!O$8/SUM(US_Others!D187,US_Others!I187,US_Others!O187))&gt;2.5,3,2)),"")</f>
        <v>4</v>
      </c>
      <c r="BE182" s="223">
        <f>IFERROR(IF((US_Others!E187*US_Others!E$8/SUM(US_Others!E187,US_Others!J187,US_Others!P187,US_Others!W187)+US_Others!J187*US_Others!J$8/SUM(US_Others!E187,US_Others!J187,US_Others!P187,US_Others!W187)+US_Others!P187*US_Others!P$8/SUM(US_Others!E187,US_Others!J187,US_Others!P187,US_Others!W187)+US_Others!W187*US_Others!W$8/SUM(US_Others!E187,US_Others!J187,US_Others!P187,US_Others!W187))&gt;3.5,4,IF((US_Others!E187*US_Others!E$8/SUM(US_Others!E187,US_Others!J187,US_Others!P187,US_Others!W187)+US_Others!J187*US_Others!J$8/SUM(US_Others!E187,US_Others!J187,US_Others!P187,US_Others!W187)+US_Others!P187*US_Others!P$8/SUM(US_Others!E187,US_Others!J187,US_Others!P187,US_Others!W187)+US_Others!W187*US_Others!W$8/SUM(US_Others!E187,US_Others!J187,US_Others!P187,US_Others!W187))&gt;2.5,3,2)),"")</f>
        <v>4</v>
      </c>
      <c r="BF182" s="223">
        <f>IFERROR(IF((US_Others!F187*US_Others!F$8/SUM(US_Others!F187,US_Others!K187,US_Others!Q187)+US_Others!K187*US_Others!K$8/SUM(US_Others!F187,US_Others!K187,US_Others!Q187)+US_Others!Q187*US_Others!Q$8/SUM(US_Others!F187,US_Others!K187,US_Others!Q187))&gt;3.5,4,IF((US_Others!F187*US_Others!F$8/SUM(US_Others!F187,US_Others!K187,US_Others!Q187)+US_Others!K187*US_Others!K$8/SUM(US_Others!F187,US_Others!K187,US_Others!Q187)+US_Others!Q187*US_Others!Q$8/SUM(US_Others!F187,US_Others!K187,US_Others!Q187))&gt;2.5,3,2)),"")</f>
        <v>4</v>
      </c>
      <c r="BG182" s="223">
        <f>IFERROR(IF((US_Others!G187*US_Others!G$8/SUM(US_Others!G187,US_Others!L187,US_Others!R187)+US_Others!L187*US_Others!L$8/SUM(US_Others!G187,US_Others!L187,US_Others!R187)+US_Others!R187*US_Others!R$8/SUM(US_Others!G187,US_Others!L187,US_Others!R187))&gt;3.5,4,IF((US_Others!G187*US_Others!G$8/SUM(US_Others!G187,US_Others!L187,US_Others!R187)+US_Others!L187*US_Others!L$8/SUM(US_Others!G187,US_Others!L187,US_Others!R187)+US_Others!R187*US_Others!R$8/SUM(US_Others!G187,US_Others!L187,US_Others!R187))&gt;2.5,3,2)),"")</f>
        <v>4</v>
      </c>
      <c r="BH182" s="219" t="str">
        <f>IFERROR(IF((US_Others!Z187*US_Others!Z$8/SUM(US_Others!Z187,US_Others!AB187)+US_Others!AB187*US_Others!AB$8/SUM(US_Others!Z187,US_Others!AB187))&gt;3.5,4,IF((US_Others!Z187*US_Others!Z$8/SUM(US_Others!Z187,US_Others!AB187)+US_Others!AB187*US_Others!AB$8/SUM(US_Others!Z187,US_Others!AB187))&gt;2.5,3,2)),"")</f>
        <v/>
      </c>
      <c r="BI182" s="219" t="str">
        <f>IFERROR(IF((US_Others!AA187*US_Others!AA$8/SUM(US_Others!AA187,US_Others!AC187)+US_Others!AC187*US_Others!AC$8/SUM(US_Others!AA187,US_Others!AC187))&gt;3.5,4,IF((US_Others!AA187*US_Others!AA$8/SUM(US_Others!AA187,US_Others!AC187)+US_Others!AC187*US_Others!AC$8/SUM(US_Others!AA187,US_Others!AC187))&gt;2.5,3,2)),"")</f>
        <v/>
      </c>
      <c r="BJ182" s="219" t="str">
        <f>IFERROR(US_Others!AD187*US_Others!AD$8/US_Others!AD187,"")</f>
        <v/>
      </c>
      <c r="BK182" s="74" t="str">
        <f>IFERROR(US_Others!AE187*US_Others!AE$8/US_Others!AE187,"")</f>
        <v/>
      </c>
      <c r="BL182" s="219" t="str">
        <f>IFERROR(IF(SUMPRODUCT(US_Others!AG187:AI187/SUM(US_Others!AG187:AI187),US_Others!AG$8:AI$8)&gt;3.5,4,IF(SUMPRODUCT(US_Others!AG187:AI187/SUM(US_Others!AG187:AI187),US_Others!AG$8:AI$8)&gt;2.5,3,2)),"")</f>
        <v/>
      </c>
      <c r="BM182" s="219" t="str">
        <f>IFERROR(US_Others!AL187*US_Others!AL$8/US_Others!AL187,"")</f>
        <v/>
      </c>
    </row>
    <row r="183" spans="1:65">
      <c r="A183" s="200" t="s">
        <v>316</v>
      </c>
      <c r="B183" s="332" t="s">
        <v>317</v>
      </c>
      <c r="C183" s="333">
        <f>SUM(US_CO2!C186:AX186)</f>
        <v>4.6018985277536263E-2</v>
      </c>
      <c r="D183" s="333">
        <f>SUM(US_CH4!C186:AC186)</f>
        <v>2.7704186579521457E-5</v>
      </c>
      <c r="E183" s="333">
        <f>SUM(US_N2O!C186:AA186)</f>
        <v>3.9972397300849964E-5</v>
      </c>
      <c r="F183" s="332">
        <f>US_Others!V188+US_Others!U188</f>
        <v>0</v>
      </c>
      <c r="G183" s="332">
        <f>US_Others!C188+US_Others!H188+US_Others!N188</f>
        <v>1.1006638271000987E-4</v>
      </c>
      <c r="H183" s="332">
        <f>US_Others!D188+US_Others!I188+US_Others!O188</f>
        <v>1.805088676444162E-3</v>
      </c>
      <c r="I183" s="332">
        <f>US_Others!E188+US_Others!J188+US_Others!P188+US_Others!W188</f>
        <v>8.3430318094187463E-3</v>
      </c>
      <c r="J183" s="332">
        <f>US_Others!F188+US_Others!K188+US_Others!Q188</f>
        <v>1.4418696135011292E-3</v>
      </c>
      <c r="K183" s="332">
        <f>US_Others!G188+US_Others!L188+US_Others!R188</f>
        <v>1.4308629752301282E-4</v>
      </c>
      <c r="L183" s="332">
        <f>US_Others!Z188+US_Others!AB188</f>
        <v>0</v>
      </c>
      <c r="M183" s="332">
        <f>US_Others!AA188+US_Others!AC188</f>
        <v>0</v>
      </c>
      <c r="N183" s="332">
        <f>US_Others!AD188</f>
        <v>0</v>
      </c>
      <c r="O183" s="332">
        <f>US_Others!AE188</f>
        <v>0</v>
      </c>
      <c r="P183" s="332">
        <f>SUM(US_Others!AG188:AI188)</f>
        <v>0</v>
      </c>
      <c r="Q183" s="332">
        <f>US_Others!AL188</f>
        <v>0</v>
      </c>
      <c r="R183" s="332"/>
      <c r="S183" s="334">
        <f t="shared" si="2"/>
        <v>46.018985277536267</v>
      </c>
      <c r="T183" s="334">
        <f>D183*1000/Spec!I$6</f>
        <v>1.1081674631808582E-3</v>
      </c>
      <c r="U183" s="334">
        <f>E183*1000/Spec!I$7</f>
        <v>1.3413556141224819E-4</v>
      </c>
      <c r="V183" s="334">
        <f>F183*1000/Spec!I$8</f>
        <v>0</v>
      </c>
      <c r="W183" s="334">
        <f>G183*1000/Spec!I$9</f>
        <v>1.6306130771853315E-4</v>
      </c>
      <c r="X183" s="334">
        <f>H183*1000/Spec!I$10</f>
        <v>5.1573962184118919E-4</v>
      </c>
      <c r="Y183" s="334">
        <f>I183*1000/Spec!I$11</f>
        <v>5.8342879786145085E-3</v>
      </c>
      <c r="Z183" s="334">
        <f>J183*1000/Spec!I$12</f>
        <v>3.2256590906065528E-4</v>
      </c>
      <c r="AA183" s="334">
        <f>K183*1000/Spec!I$15</f>
        <v>1.4585759176657781E-5</v>
      </c>
      <c r="AB183" s="334">
        <f>L183*1000/Spec!I$17</f>
        <v>0</v>
      </c>
      <c r="AC183" s="334">
        <f>M183*1000/Spec!I$18</f>
        <v>0</v>
      </c>
      <c r="AD183" s="335">
        <f>N183*1000/Spec!I$25</f>
        <v>0</v>
      </c>
      <c r="AE183" s="335">
        <f>O183*1000/Spec!I$26</f>
        <v>0</v>
      </c>
      <c r="AF183" s="334">
        <f>P183*1000/Spec!I$21</f>
        <v>0</v>
      </c>
      <c r="AG183" s="334">
        <f>Q183*1000/Spec!I$22</f>
        <v>0</v>
      </c>
      <c r="AI183" s="432">
        <f>S183/'2007output'!$D181</f>
        <v>1.0790442301185813E-2</v>
      </c>
      <c r="AJ183" s="432">
        <f>T183/'2007output'!$D181</f>
        <v>2.5984095475789427E-7</v>
      </c>
      <c r="AK183" s="432">
        <f>U183/'2007output'!$D181</f>
        <v>3.1451845955033608E-8</v>
      </c>
      <c r="AL183" s="433">
        <f>V183/'2007output'!$D181</f>
        <v>0</v>
      </c>
      <c r="AM183" s="433">
        <f>W183/'2007output'!$D181</f>
        <v>3.8234298776501314E-8</v>
      </c>
      <c r="AN183" s="433">
        <f>X183/'2007output'!$D181</f>
        <v>1.2092962498739131E-7</v>
      </c>
      <c r="AO183" s="433">
        <f>Y183/'2007output'!$D181</f>
        <v>1.368012515314468E-6</v>
      </c>
      <c r="AP183" s="433">
        <f>Z183/'2007output'!$D181</f>
        <v>7.5634627948817176E-8</v>
      </c>
      <c r="AQ183" s="433">
        <f>AA183/'2007output'!$D181</f>
        <v>3.4200404868888786E-9</v>
      </c>
      <c r="AR183" s="433">
        <f>AB183/'2007output'!$D181</f>
        <v>0</v>
      </c>
      <c r="AS183" s="433">
        <f>AC183/'2007output'!$D181</f>
        <v>0</v>
      </c>
      <c r="AT183" s="433">
        <f>AD183/'2007output'!$D181</f>
        <v>0</v>
      </c>
      <c r="AU183" s="433">
        <f>AE183/'2007output'!$D181</f>
        <v>0</v>
      </c>
      <c r="AV183" s="433">
        <f>AF183/'2007output'!$D181</f>
        <v>0</v>
      </c>
      <c r="AW183" s="433">
        <f>AG183/'2007output'!$D181</f>
        <v>0</v>
      </c>
      <c r="AY183" s="370">
        <f>IFERROR(IF(SUMPRODUCT(US_CO2!C186:AX186/SUM(US_CO2!C186:AX186),US_CO2!C$6:AX$6)&gt;3.5,4,IF(SUMPRODUCT(US_CO2!C186:AX186/SUM(US_CO2!C186:AX186),US_CO2!C$6:AX$6)&gt;2.5,3,2)),"")</f>
        <v>4</v>
      </c>
      <c r="AZ183" s="370">
        <f>IFERROR(IF(SUMPRODUCT(US_CH4!C186:AC186/SUM(US_CH4!C186:AC186),US_CH4!C$6:AC$6)&gt;3.5,4,IF(SUMPRODUCT(US_CH4!C186:AC186/SUM(US_CH4!C186:AC186),US_CH4!C$6:AC$6)&gt;2.5,3,2)),"")</f>
        <v>4</v>
      </c>
      <c r="BA183" s="223">
        <f>IFERROR(IF(SUMPRODUCT(US_N2O!C186:AA186/SUM(US_N2O!C186:AA186),US_N2O!C$6:AA$6)&gt;3.5,4,IF(SUMPRODUCT(US_N2O!C186:AA186/SUM(US_N2O!C186:AA186),US_N2O!C$6:AA$6)&gt;2.5,3,2)),"")</f>
        <v>4</v>
      </c>
      <c r="BB183" s="223" t="str">
        <f>IFERROR(IF(SUMPRODUCT(US_Others!U188:V188/SUM(US_Others!U188:V188),US_Others!U$8:V$8)&gt;3.5,4,IF(SUMPRODUCT(US_Others!U188:V188/SUM(US_Others!U188:V188),US_Others!U$8:V$8)&gt;2.5,3,2)),"")</f>
        <v/>
      </c>
      <c r="BC183" s="223">
        <f>IFERROR(IF((US_Others!C188*US_Others!C$8/SUM(US_Others!C188,US_Others!H188,US_Others!N188)+ US_Others!H188*US_Others!H$8/SUM(US_Others!C188,US_Others!H188,US_Others!N188)+US_Others!N188*US_Others!N$8/SUM(US_Others!C188,US_Others!H188,US_Others!N188))&gt;3.5,4,IF((US_Others!C188*US_Others!C$8/SUM(US_Others!C188,US_Others!H188,US_Others!N188)+ US_Others!H188*US_Others!H$8/SUM(US_Others!C188,US_Others!H188,US_Others!N188)+US_Others!N188*US_Others!N$8/SUM(US_Others!C188,US_Others!H188,US_Others!N188))&gt;2.5,3,2)),"")</f>
        <v>4</v>
      </c>
      <c r="BD183" s="223">
        <f>IFERROR(IF((US_Others!D188*US_Others!D$8/SUM(US_Others!D188,US_Others!I188,US_Others!O188)+US_Others!I188*US_Others!I$8/SUM(US_Others!D188,US_Others!I188,US_Others!O188)+US_Others!O188*US_Others!O$8/SUM(US_Others!D188,US_Others!I188,US_Others!O188))&gt;3.5,4,IF((US_Others!D188*US_Others!D$8/SUM(US_Others!D188,US_Others!I188,US_Others!O188)+US_Others!I188*US_Others!I$8/SUM(US_Others!D188,US_Others!I188,US_Others!O188)+US_Others!O188*US_Others!O$8/SUM(US_Others!D188,US_Others!I188,US_Others!O188))&gt;2.5,3,2)),"")</f>
        <v>4</v>
      </c>
      <c r="BE183" s="223">
        <f>IFERROR(IF((US_Others!E188*US_Others!E$8/SUM(US_Others!E188,US_Others!J188,US_Others!P188,US_Others!W188)+US_Others!J188*US_Others!J$8/SUM(US_Others!E188,US_Others!J188,US_Others!P188,US_Others!W188)+US_Others!P188*US_Others!P$8/SUM(US_Others!E188,US_Others!J188,US_Others!P188,US_Others!W188)+US_Others!W188*US_Others!W$8/SUM(US_Others!E188,US_Others!J188,US_Others!P188,US_Others!W188))&gt;3.5,4,IF((US_Others!E188*US_Others!E$8/SUM(US_Others!E188,US_Others!J188,US_Others!P188,US_Others!W188)+US_Others!J188*US_Others!J$8/SUM(US_Others!E188,US_Others!J188,US_Others!P188,US_Others!W188)+US_Others!P188*US_Others!P$8/SUM(US_Others!E188,US_Others!J188,US_Others!P188,US_Others!W188)+US_Others!W188*US_Others!W$8/SUM(US_Others!E188,US_Others!J188,US_Others!P188,US_Others!W188))&gt;2.5,3,2)),"")</f>
        <v>4</v>
      </c>
      <c r="BF183" s="223">
        <f>IFERROR(IF((US_Others!F188*US_Others!F$8/SUM(US_Others!F188,US_Others!K188,US_Others!Q188)+US_Others!K188*US_Others!K$8/SUM(US_Others!F188,US_Others!K188,US_Others!Q188)+US_Others!Q188*US_Others!Q$8/SUM(US_Others!F188,US_Others!K188,US_Others!Q188))&gt;3.5,4,IF((US_Others!F188*US_Others!F$8/SUM(US_Others!F188,US_Others!K188,US_Others!Q188)+US_Others!K188*US_Others!K$8/SUM(US_Others!F188,US_Others!K188,US_Others!Q188)+US_Others!Q188*US_Others!Q$8/SUM(US_Others!F188,US_Others!K188,US_Others!Q188))&gt;2.5,3,2)),"")</f>
        <v>4</v>
      </c>
      <c r="BG183" s="223">
        <f>IFERROR(IF((US_Others!G188*US_Others!G$8/SUM(US_Others!G188,US_Others!L188,US_Others!R188)+US_Others!L188*US_Others!L$8/SUM(US_Others!G188,US_Others!L188,US_Others!R188)+US_Others!R188*US_Others!R$8/SUM(US_Others!G188,US_Others!L188,US_Others!R188))&gt;3.5,4,IF((US_Others!G188*US_Others!G$8/SUM(US_Others!G188,US_Others!L188,US_Others!R188)+US_Others!L188*US_Others!L$8/SUM(US_Others!G188,US_Others!L188,US_Others!R188)+US_Others!R188*US_Others!R$8/SUM(US_Others!G188,US_Others!L188,US_Others!R188))&gt;2.5,3,2)),"")</f>
        <v>4</v>
      </c>
      <c r="BH183" s="219" t="str">
        <f>IFERROR(IF((US_Others!Z188*US_Others!Z$8/SUM(US_Others!Z188,US_Others!AB188)+US_Others!AB188*US_Others!AB$8/SUM(US_Others!Z188,US_Others!AB188))&gt;3.5,4,IF((US_Others!Z188*US_Others!Z$8/SUM(US_Others!Z188,US_Others!AB188)+US_Others!AB188*US_Others!AB$8/SUM(US_Others!Z188,US_Others!AB188))&gt;2.5,3,2)),"")</f>
        <v/>
      </c>
      <c r="BI183" s="219" t="str">
        <f>IFERROR(IF((US_Others!AA188*US_Others!AA$8/SUM(US_Others!AA188,US_Others!AC188)+US_Others!AC188*US_Others!AC$8/SUM(US_Others!AA188,US_Others!AC188))&gt;3.5,4,IF((US_Others!AA188*US_Others!AA$8/SUM(US_Others!AA188,US_Others!AC188)+US_Others!AC188*US_Others!AC$8/SUM(US_Others!AA188,US_Others!AC188))&gt;2.5,3,2)),"")</f>
        <v/>
      </c>
      <c r="BJ183" s="219" t="str">
        <f>IFERROR(US_Others!AD188*US_Others!AD$8/US_Others!AD188,"")</f>
        <v/>
      </c>
      <c r="BK183" s="74" t="str">
        <f>IFERROR(US_Others!AE188*US_Others!AE$8/US_Others!AE188,"")</f>
        <v/>
      </c>
      <c r="BL183" s="219" t="str">
        <f>IFERROR(IF(SUMPRODUCT(US_Others!AG188:AI188/SUM(US_Others!AG188:AI188),US_Others!AG$8:AI$8)&gt;3.5,4,IF(SUMPRODUCT(US_Others!AG188:AI188/SUM(US_Others!AG188:AI188),US_Others!AG$8:AI$8)&gt;2.5,3,2)),"")</f>
        <v/>
      </c>
      <c r="BM183" s="219" t="str">
        <f>IFERROR(US_Others!AL188*US_Others!AL$8/US_Others!AL188,"")</f>
        <v/>
      </c>
    </row>
    <row r="184" spans="1:65">
      <c r="A184" s="200" t="s">
        <v>318</v>
      </c>
      <c r="B184" s="332">
        <v>337127</v>
      </c>
      <c r="C184" s="333">
        <f>SUM(US_CO2!C187:AX187)</f>
        <v>8.4885165507553206E-2</v>
      </c>
      <c r="D184" s="333">
        <f>SUM(US_CH4!C187:AC187)</f>
        <v>5.2947218153938117E-5</v>
      </c>
      <c r="E184" s="333">
        <f>SUM(US_N2O!C187:AA187)</f>
        <v>8.0550692276927277E-5</v>
      </c>
      <c r="F184" s="332">
        <f>US_Others!V189+US_Others!U189</f>
        <v>0</v>
      </c>
      <c r="G184" s="332">
        <f>US_Others!C189+US_Others!H189+US_Others!N189</f>
        <v>7.9407951116344978E-5</v>
      </c>
      <c r="H184" s="332">
        <f>US_Others!D189+US_Others!I189+US_Others!O189</f>
        <v>1.3022903983080573E-3</v>
      </c>
      <c r="I184" s="332">
        <f>US_Others!E189+US_Others!J189+US_Others!P189+US_Others!W189</f>
        <v>6.0191226946189483E-3</v>
      </c>
      <c r="J184" s="332">
        <f>US_Others!F189+US_Others!K189+US_Others!Q189</f>
        <v>1.0402441596241191E-3</v>
      </c>
      <c r="K184" s="332">
        <f>US_Others!G189+US_Others!L189+US_Others!R189</f>
        <v>1.0323033645124848E-4</v>
      </c>
      <c r="L184" s="332">
        <f>US_Others!Z189+US_Others!AB189</f>
        <v>0</v>
      </c>
      <c r="M184" s="332">
        <f>US_Others!AA189+US_Others!AC189</f>
        <v>0</v>
      </c>
      <c r="N184" s="332">
        <f>US_Others!AD189</f>
        <v>0</v>
      </c>
      <c r="O184" s="332">
        <f>US_Others!AE189</f>
        <v>0</v>
      </c>
      <c r="P184" s="332">
        <f>SUM(US_Others!AG189:AI189)</f>
        <v>0</v>
      </c>
      <c r="Q184" s="332">
        <f>US_Others!AL189</f>
        <v>0</v>
      </c>
      <c r="R184" s="332"/>
      <c r="S184" s="334">
        <f t="shared" si="2"/>
        <v>84.885165507553211</v>
      </c>
      <c r="T184" s="334">
        <f>D184*1000/Spec!I$6</f>
        <v>2.1178887261575248E-3</v>
      </c>
      <c r="U184" s="334">
        <f>E184*1000/Spec!I$7</f>
        <v>2.7030433649975598E-4</v>
      </c>
      <c r="V184" s="334">
        <f>F184*1000/Spec!I$8</f>
        <v>0</v>
      </c>
      <c r="W184" s="334">
        <f>G184*1000/Spec!I$9</f>
        <v>1.1764140906125183E-4</v>
      </c>
      <c r="X184" s="334">
        <f>H184*1000/Spec!I$10</f>
        <v>3.7208297094515927E-4</v>
      </c>
      <c r="Y184" s="334">
        <f>I184*1000/Spec!I$11</f>
        <v>4.2091767095237403E-3</v>
      </c>
      <c r="Z184" s="334">
        <f>J184*1000/Spec!I$12</f>
        <v>2.3271681423358371E-4</v>
      </c>
      <c r="AA184" s="334">
        <f>K184*1000/Spec!I$15</f>
        <v>1.0522970076579865E-5</v>
      </c>
      <c r="AB184" s="334">
        <f>L184*1000/Spec!I$17</f>
        <v>0</v>
      </c>
      <c r="AC184" s="334">
        <f>M184*1000/Spec!I$18</f>
        <v>0</v>
      </c>
      <c r="AD184" s="335">
        <f>N184*1000/Spec!I$25</f>
        <v>0</v>
      </c>
      <c r="AE184" s="335">
        <f>O184*1000/Spec!I$26</f>
        <v>0</v>
      </c>
      <c r="AF184" s="334">
        <f>P184*1000/Spec!I$21</f>
        <v>0</v>
      </c>
      <c r="AG184" s="334">
        <f>Q184*1000/Spec!I$22</f>
        <v>0</v>
      </c>
      <c r="AI184" s="432">
        <f>S184/'2007output'!$D182</f>
        <v>1.3486488453671206E-2</v>
      </c>
      <c r="AJ184" s="432">
        <f>T184/'2007output'!$D182</f>
        <v>3.3648849808677474E-7</v>
      </c>
      <c r="AK184" s="432">
        <f>U184/'2007output'!$D182</f>
        <v>4.2945740770886958E-8</v>
      </c>
      <c r="AL184" s="433">
        <f>V184/'2007output'!$D182</f>
        <v>0</v>
      </c>
      <c r="AM184" s="433">
        <f>W184/'2007output'!$D182</f>
        <v>1.8690774713009289E-8</v>
      </c>
      <c r="AN184" s="433">
        <f>X184/'2007output'!$D182</f>
        <v>5.9116250306575083E-8</v>
      </c>
      <c r="AO184" s="433">
        <f>Y184/'2007output'!$D182</f>
        <v>6.6875069104274141E-7</v>
      </c>
      <c r="AP184" s="433">
        <f>Z184/'2007output'!$D182</f>
        <v>3.6973864742681129E-8</v>
      </c>
      <c r="AQ184" s="433">
        <f>AA184/'2007output'!$D182</f>
        <v>1.6718812243288124E-9</v>
      </c>
      <c r="AR184" s="433">
        <f>AB184/'2007output'!$D182</f>
        <v>0</v>
      </c>
      <c r="AS184" s="433">
        <f>AC184/'2007output'!$D182</f>
        <v>0</v>
      </c>
      <c r="AT184" s="433">
        <f>AD184/'2007output'!$D182</f>
        <v>0</v>
      </c>
      <c r="AU184" s="433">
        <f>AE184/'2007output'!$D182</f>
        <v>0</v>
      </c>
      <c r="AV184" s="433">
        <f>AF184/'2007output'!$D182</f>
        <v>0</v>
      </c>
      <c r="AW184" s="433">
        <f>AG184/'2007output'!$D182</f>
        <v>0</v>
      </c>
      <c r="AY184" s="370">
        <f>IFERROR(IF(SUMPRODUCT(US_CO2!C187:AX187/SUM(US_CO2!C187:AX187),US_CO2!C$6:AX$6)&gt;3.5,4,IF(SUMPRODUCT(US_CO2!C187:AX187/SUM(US_CO2!C187:AX187),US_CO2!C$6:AX$6)&gt;2.5,3,2)),"")</f>
        <v>4</v>
      </c>
      <c r="AZ184" s="370">
        <f>IFERROR(IF(SUMPRODUCT(US_CH4!C187:AC187/SUM(US_CH4!C187:AC187),US_CH4!C$6:AC$6)&gt;3.5,4,IF(SUMPRODUCT(US_CH4!C187:AC187/SUM(US_CH4!C187:AC187),US_CH4!C$6:AC$6)&gt;2.5,3,2)),"")</f>
        <v>4</v>
      </c>
      <c r="BA184" s="223">
        <f>IFERROR(IF(SUMPRODUCT(US_N2O!C187:AA187/SUM(US_N2O!C187:AA187),US_N2O!C$6:AA$6)&gt;3.5,4,IF(SUMPRODUCT(US_N2O!C187:AA187/SUM(US_N2O!C187:AA187),US_N2O!C$6:AA$6)&gt;2.5,3,2)),"")</f>
        <v>4</v>
      </c>
      <c r="BB184" s="223" t="str">
        <f>IFERROR(IF(SUMPRODUCT(US_Others!U189:V189/SUM(US_Others!U189:V189),US_Others!U$8:V$8)&gt;3.5,4,IF(SUMPRODUCT(US_Others!U189:V189/SUM(US_Others!U189:V189),US_Others!U$8:V$8)&gt;2.5,3,2)),"")</f>
        <v/>
      </c>
      <c r="BC184" s="223">
        <f>IFERROR(IF((US_Others!C189*US_Others!C$8/SUM(US_Others!C189,US_Others!H189,US_Others!N189)+ US_Others!H189*US_Others!H$8/SUM(US_Others!C189,US_Others!H189,US_Others!N189)+US_Others!N189*US_Others!N$8/SUM(US_Others!C189,US_Others!H189,US_Others!N189))&gt;3.5,4,IF((US_Others!C189*US_Others!C$8/SUM(US_Others!C189,US_Others!H189,US_Others!N189)+ US_Others!H189*US_Others!H$8/SUM(US_Others!C189,US_Others!H189,US_Others!N189)+US_Others!N189*US_Others!N$8/SUM(US_Others!C189,US_Others!H189,US_Others!N189))&gt;2.5,3,2)),"")</f>
        <v>4</v>
      </c>
      <c r="BD184" s="223">
        <f>IFERROR(IF((US_Others!D189*US_Others!D$8/SUM(US_Others!D189,US_Others!I189,US_Others!O189)+US_Others!I189*US_Others!I$8/SUM(US_Others!D189,US_Others!I189,US_Others!O189)+US_Others!O189*US_Others!O$8/SUM(US_Others!D189,US_Others!I189,US_Others!O189))&gt;3.5,4,IF((US_Others!D189*US_Others!D$8/SUM(US_Others!D189,US_Others!I189,US_Others!O189)+US_Others!I189*US_Others!I$8/SUM(US_Others!D189,US_Others!I189,US_Others!O189)+US_Others!O189*US_Others!O$8/SUM(US_Others!D189,US_Others!I189,US_Others!O189))&gt;2.5,3,2)),"")</f>
        <v>4</v>
      </c>
      <c r="BE184" s="223">
        <f>IFERROR(IF((US_Others!E189*US_Others!E$8/SUM(US_Others!E189,US_Others!J189,US_Others!P189,US_Others!W189)+US_Others!J189*US_Others!J$8/SUM(US_Others!E189,US_Others!J189,US_Others!P189,US_Others!W189)+US_Others!P189*US_Others!P$8/SUM(US_Others!E189,US_Others!J189,US_Others!P189,US_Others!W189)+US_Others!W189*US_Others!W$8/SUM(US_Others!E189,US_Others!J189,US_Others!P189,US_Others!W189))&gt;3.5,4,IF((US_Others!E189*US_Others!E$8/SUM(US_Others!E189,US_Others!J189,US_Others!P189,US_Others!W189)+US_Others!J189*US_Others!J$8/SUM(US_Others!E189,US_Others!J189,US_Others!P189,US_Others!W189)+US_Others!P189*US_Others!P$8/SUM(US_Others!E189,US_Others!J189,US_Others!P189,US_Others!W189)+US_Others!W189*US_Others!W$8/SUM(US_Others!E189,US_Others!J189,US_Others!P189,US_Others!W189))&gt;2.5,3,2)),"")</f>
        <v>4</v>
      </c>
      <c r="BF184" s="223">
        <f>IFERROR(IF((US_Others!F189*US_Others!F$8/SUM(US_Others!F189,US_Others!K189,US_Others!Q189)+US_Others!K189*US_Others!K$8/SUM(US_Others!F189,US_Others!K189,US_Others!Q189)+US_Others!Q189*US_Others!Q$8/SUM(US_Others!F189,US_Others!K189,US_Others!Q189))&gt;3.5,4,IF((US_Others!F189*US_Others!F$8/SUM(US_Others!F189,US_Others!K189,US_Others!Q189)+US_Others!K189*US_Others!K$8/SUM(US_Others!F189,US_Others!K189,US_Others!Q189)+US_Others!Q189*US_Others!Q$8/SUM(US_Others!F189,US_Others!K189,US_Others!Q189))&gt;2.5,3,2)),"")</f>
        <v>4</v>
      </c>
      <c r="BG184" s="223">
        <f>IFERROR(IF((US_Others!G189*US_Others!G$8/SUM(US_Others!G189,US_Others!L189,US_Others!R189)+US_Others!L189*US_Others!L$8/SUM(US_Others!G189,US_Others!L189,US_Others!R189)+US_Others!R189*US_Others!R$8/SUM(US_Others!G189,US_Others!L189,US_Others!R189))&gt;3.5,4,IF((US_Others!G189*US_Others!G$8/SUM(US_Others!G189,US_Others!L189,US_Others!R189)+US_Others!L189*US_Others!L$8/SUM(US_Others!G189,US_Others!L189,US_Others!R189)+US_Others!R189*US_Others!R$8/SUM(US_Others!G189,US_Others!L189,US_Others!R189))&gt;2.5,3,2)),"")</f>
        <v>4</v>
      </c>
      <c r="BH184" s="219" t="str">
        <f>IFERROR(IF((US_Others!Z189*US_Others!Z$8/SUM(US_Others!Z189,US_Others!AB189)+US_Others!AB189*US_Others!AB$8/SUM(US_Others!Z189,US_Others!AB189))&gt;3.5,4,IF((US_Others!Z189*US_Others!Z$8/SUM(US_Others!Z189,US_Others!AB189)+US_Others!AB189*US_Others!AB$8/SUM(US_Others!Z189,US_Others!AB189))&gt;2.5,3,2)),"")</f>
        <v/>
      </c>
      <c r="BI184" s="219" t="str">
        <f>IFERROR(IF((US_Others!AA189*US_Others!AA$8/SUM(US_Others!AA189,US_Others!AC189)+US_Others!AC189*US_Others!AC$8/SUM(US_Others!AA189,US_Others!AC189))&gt;3.5,4,IF((US_Others!AA189*US_Others!AA$8/SUM(US_Others!AA189,US_Others!AC189)+US_Others!AC189*US_Others!AC$8/SUM(US_Others!AA189,US_Others!AC189))&gt;2.5,3,2)),"")</f>
        <v/>
      </c>
      <c r="BJ184" s="219" t="str">
        <f>IFERROR(US_Others!AD189*US_Others!AD$8/US_Others!AD189,"")</f>
        <v/>
      </c>
      <c r="BK184" s="74" t="str">
        <f>IFERROR(US_Others!AE189*US_Others!AE$8/US_Others!AE189,"")</f>
        <v/>
      </c>
      <c r="BL184" s="219" t="str">
        <f>IFERROR(IF(SUMPRODUCT(US_Others!AG189:AI189/SUM(US_Others!AG189:AI189),US_Others!AG$8:AI$8)&gt;3.5,4,IF(SUMPRODUCT(US_Others!AG189:AI189/SUM(US_Others!AG189:AI189),US_Others!AG$8:AI$8)&gt;2.5,3,2)),"")</f>
        <v/>
      </c>
      <c r="BM184" s="219" t="str">
        <f>IFERROR(US_Others!AL189*US_Others!AL$8/US_Others!AL189,"")</f>
        <v/>
      </c>
    </row>
    <row r="185" spans="1:65">
      <c r="A185" s="200" t="s">
        <v>319</v>
      </c>
      <c r="B185" s="332" t="s">
        <v>320</v>
      </c>
      <c r="C185" s="333">
        <f>SUM(US_CO2!C188:AX188)</f>
        <v>0.2647935097888835</v>
      </c>
      <c r="D185" s="333">
        <f>SUM(US_CH4!C188:AC188)</f>
        <v>1.628047617309168E-4</v>
      </c>
      <c r="E185" s="333">
        <f>SUM(US_N2O!C188:AA188)</f>
        <v>2.4254813141955212E-4</v>
      </c>
      <c r="F185" s="332">
        <f>US_Others!V190+US_Others!U190</f>
        <v>0</v>
      </c>
      <c r="G185" s="332">
        <f>US_Others!C190+US_Others!H190+US_Others!N190</f>
        <v>1.9678914934534116E-4</v>
      </c>
      <c r="H185" s="332">
        <f>US_Others!D190+US_Others!I190+US_Others!O190</f>
        <v>3.2273420492635952E-3</v>
      </c>
      <c r="I185" s="332">
        <f>US_Others!E190+US_Others!J190+US_Others!P190+US_Others!W190</f>
        <v>1.4916617520376858E-2</v>
      </c>
      <c r="J185" s="332">
        <f>US_Others!F190+US_Others!K190+US_Others!Q190</f>
        <v>2.5779378564239688E-3</v>
      </c>
      <c r="K185" s="332">
        <f>US_Others!G190+US_Others!L190+US_Others!R190</f>
        <v>2.5582589414894352E-4</v>
      </c>
      <c r="L185" s="332">
        <f>US_Others!Z190+US_Others!AB190</f>
        <v>0</v>
      </c>
      <c r="M185" s="332">
        <f>US_Others!AA190+US_Others!AC190</f>
        <v>0</v>
      </c>
      <c r="N185" s="332">
        <f>US_Others!AD190</f>
        <v>0</v>
      </c>
      <c r="O185" s="332">
        <f>US_Others!AE190</f>
        <v>0</v>
      </c>
      <c r="P185" s="332">
        <f>SUM(US_Others!AG190:AI190)</f>
        <v>0</v>
      </c>
      <c r="Q185" s="332">
        <f>US_Others!AL190</f>
        <v>0</v>
      </c>
      <c r="R185" s="332"/>
      <c r="S185" s="334">
        <f t="shared" si="2"/>
        <v>264.79350978888351</v>
      </c>
      <c r="T185" s="334">
        <f>D185*1000/Spec!I$6</f>
        <v>6.5121904692366714E-3</v>
      </c>
      <c r="U185" s="334">
        <f>E185*1000/Spec!I$7</f>
        <v>8.1391990409245679E-4</v>
      </c>
      <c r="V185" s="334">
        <f>F185*1000/Spec!I$8</f>
        <v>0</v>
      </c>
      <c r="W185" s="334">
        <f>G185*1000/Spec!I$9</f>
        <v>2.9153948051161655E-4</v>
      </c>
      <c r="X185" s="334">
        <f>H185*1000/Spec!I$10</f>
        <v>9.2209772836102718E-4</v>
      </c>
      <c r="Y185" s="334">
        <f>I185*1000/Spec!I$11</f>
        <v>1.04312010632006E-2</v>
      </c>
      <c r="Z185" s="334">
        <f>J185*1000/Spec!I$12</f>
        <v>5.7671987839462392E-4</v>
      </c>
      <c r="AA185" s="334">
        <f>K185*1000/Spec!I$15</f>
        <v>2.6078072798057445E-5</v>
      </c>
      <c r="AB185" s="334">
        <f>L185*1000/Spec!I$17</f>
        <v>0</v>
      </c>
      <c r="AC185" s="334">
        <f>M185*1000/Spec!I$18</f>
        <v>0</v>
      </c>
      <c r="AD185" s="335">
        <f>N185*1000/Spec!I$25</f>
        <v>0</v>
      </c>
      <c r="AE185" s="335">
        <f>O185*1000/Spec!I$26</f>
        <v>0</v>
      </c>
      <c r="AF185" s="334">
        <f>P185*1000/Spec!I$21</f>
        <v>0</v>
      </c>
      <c r="AG185" s="334">
        <f>Q185*1000/Spec!I$22</f>
        <v>0</v>
      </c>
      <c r="AI185" s="432">
        <f>S185/'2007output'!$D183</f>
        <v>1.2914314811240746E-2</v>
      </c>
      <c r="AJ185" s="432">
        <f>T185/'2007output'!$D183</f>
        <v>3.1760777632932247E-7</v>
      </c>
      <c r="AK185" s="432">
        <f>U185/'2007output'!$D183</f>
        <v>3.9695904484083931E-8</v>
      </c>
      <c r="AL185" s="433">
        <f>V185/'2007output'!$D183</f>
        <v>0</v>
      </c>
      <c r="AM185" s="433">
        <f>W185/'2007output'!$D183</f>
        <v>1.4218749674923736E-8</v>
      </c>
      <c r="AN185" s="433">
        <f>X185/'2007output'!$D183</f>
        <v>4.4971873971830219E-8</v>
      </c>
      <c r="AO185" s="433">
        <f>Y185/'2007output'!$D183</f>
        <v>5.0874288609613488E-7</v>
      </c>
      <c r="AP185" s="433">
        <f>Z185/'2007output'!$D183</f>
        <v>2.8127358836803829E-8</v>
      </c>
      <c r="AQ185" s="433">
        <f>AA185/'2007output'!$D183</f>
        <v>1.271860636059692E-9</v>
      </c>
      <c r="AR185" s="433">
        <f>AB185/'2007output'!$D183</f>
        <v>0</v>
      </c>
      <c r="AS185" s="433">
        <f>AC185/'2007output'!$D183</f>
        <v>0</v>
      </c>
      <c r="AT185" s="433">
        <f>AD185/'2007output'!$D183</f>
        <v>0</v>
      </c>
      <c r="AU185" s="433">
        <f>AE185/'2007output'!$D183</f>
        <v>0</v>
      </c>
      <c r="AV185" s="433">
        <f>AF185/'2007output'!$D183</f>
        <v>0</v>
      </c>
      <c r="AW185" s="433">
        <f>AG185/'2007output'!$D183</f>
        <v>0</v>
      </c>
      <c r="AY185" s="370">
        <f>IFERROR(IF(SUMPRODUCT(US_CO2!C188:AX188/SUM(US_CO2!C188:AX188),US_CO2!C$6:AX$6)&gt;3.5,4,IF(SUMPRODUCT(US_CO2!C188:AX188/SUM(US_CO2!C188:AX188),US_CO2!C$6:AX$6)&gt;2.5,3,2)),"")</f>
        <v>4</v>
      </c>
      <c r="AZ185" s="370">
        <f>IFERROR(IF(SUMPRODUCT(US_CH4!C188:AC188/SUM(US_CH4!C188:AC188),US_CH4!C$6:AC$6)&gt;3.5,4,IF(SUMPRODUCT(US_CH4!C188:AC188/SUM(US_CH4!C188:AC188),US_CH4!C$6:AC$6)&gt;2.5,3,2)),"")</f>
        <v>4</v>
      </c>
      <c r="BA185" s="223">
        <f>IFERROR(IF(SUMPRODUCT(US_N2O!C188:AA188/SUM(US_N2O!C188:AA188),US_N2O!C$6:AA$6)&gt;3.5,4,IF(SUMPRODUCT(US_N2O!C188:AA188/SUM(US_N2O!C188:AA188),US_N2O!C$6:AA$6)&gt;2.5,3,2)),"")</f>
        <v>4</v>
      </c>
      <c r="BB185" s="223" t="str">
        <f>IFERROR(IF(SUMPRODUCT(US_Others!U190:V190/SUM(US_Others!U190:V190),US_Others!U$8:V$8)&gt;3.5,4,IF(SUMPRODUCT(US_Others!U190:V190/SUM(US_Others!U190:V190),US_Others!U$8:V$8)&gt;2.5,3,2)),"")</f>
        <v/>
      </c>
      <c r="BC185" s="223">
        <f>IFERROR(IF((US_Others!C190*US_Others!C$8/SUM(US_Others!C190,US_Others!H190,US_Others!N190)+ US_Others!H190*US_Others!H$8/SUM(US_Others!C190,US_Others!H190,US_Others!N190)+US_Others!N190*US_Others!N$8/SUM(US_Others!C190,US_Others!H190,US_Others!N190))&gt;3.5,4,IF((US_Others!C190*US_Others!C$8/SUM(US_Others!C190,US_Others!H190,US_Others!N190)+ US_Others!H190*US_Others!H$8/SUM(US_Others!C190,US_Others!H190,US_Others!N190)+US_Others!N190*US_Others!N$8/SUM(US_Others!C190,US_Others!H190,US_Others!N190))&gt;2.5,3,2)),"")</f>
        <v>4</v>
      </c>
      <c r="BD185" s="223">
        <f>IFERROR(IF((US_Others!D190*US_Others!D$8/SUM(US_Others!D190,US_Others!I190,US_Others!O190)+US_Others!I190*US_Others!I$8/SUM(US_Others!D190,US_Others!I190,US_Others!O190)+US_Others!O190*US_Others!O$8/SUM(US_Others!D190,US_Others!I190,US_Others!O190))&gt;3.5,4,IF((US_Others!D190*US_Others!D$8/SUM(US_Others!D190,US_Others!I190,US_Others!O190)+US_Others!I190*US_Others!I$8/SUM(US_Others!D190,US_Others!I190,US_Others!O190)+US_Others!O190*US_Others!O$8/SUM(US_Others!D190,US_Others!I190,US_Others!O190))&gt;2.5,3,2)),"")</f>
        <v>4</v>
      </c>
      <c r="BE185" s="223">
        <f>IFERROR(IF((US_Others!E190*US_Others!E$8/SUM(US_Others!E190,US_Others!J190,US_Others!P190,US_Others!W190)+US_Others!J190*US_Others!J$8/SUM(US_Others!E190,US_Others!J190,US_Others!P190,US_Others!W190)+US_Others!P190*US_Others!P$8/SUM(US_Others!E190,US_Others!J190,US_Others!P190,US_Others!W190)+US_Others!W190*US_Others!W$8/SUM(US_Others!E190,US_Others!J190,US_Others!P190,US_Others!W190))&gt;3.5,4,IF((US_Others!E190*US_Others!E$8/SUM(US_Others!E190,US_Others!J190,US_Others!P190,US_Others!W190)+US_Others!J190*US_Others!J$8/SUM(US_Others!E190,US_Others!J190,US_Others!P190,US_Others!W190)+US_Others!P190*US_Others!P$8/SUM(US_Others!E190,US_Others!J190,US_Others!P190,US_Others!W190)+US_Others!W190*US_Others!W$8/SUM(US_Others!E190,US_Others!J190,US_Others!P190,US_Others!W190))&gt;2.5,3,2)),"")</f>
        <v>4</v>
      </c>
      <c r="BF185" s="223">
        <f>IFERROR(IF((US_Others!F190*US_Others!F$8/SUM(US_Others!F190,US_Others!K190,US_Others!Q190)+US_Others!K190*US_Others!K$8/SUM(US_Others!F190,US_Others!K190,US_Others!Q190)+US_Others!Q190*US_Others!Q$8/SUM(US_Others!F190,US_Others!K190,US_Others!Q190))&gt;3.5,4,IF((US_Others!F190*US_Others!F$8/SUM(US_Others!F190,US_Others!K190,US_Others!Q190)+US_Others!K190*US_Others!K$8/SUM(US_Others!F190,US_Others!K190,US_Others!Q190)+US_Others!Q190*US_Others!Q$8/SUM(US_Others!F190,US_Others!K190,US_Others!Q190))&gt;2.5,3,2)),"")</f>
        <v>4</v>
      </c>
      <c r="BG185" s="223">
        <f>IFERROR(IF((US_Others!G190*US_Others!G$8/SUM(US_Others!G190,US_Others!L190,US_Others!R190)+US_Others!L190*US_Others!L$8/SUM(US_Others!G190,US_Others!L190,US_Others!R190)+US_Others!R190*US_Others!R$8/SUM(US_Others!G190,US_Others!L190,US_Others!R190))&gt;3.5,4,IF((US_Others!G190*US_Others!G$8/SUM(US_Others!G190,US_Others!L190,US_Others!R190)+US_Others!L190*US_Others!L$8/SUM(US_Others!G190,US_Others!L190,US_Others!R190)+US_Others!R190*US_Others!R$8/SUM(US_Others!G190,US_Others!L190,US_Others!R190))&gt;2.5,3,2)),"")</f>
        <v>4</v>
      </c>
      <c r="BH185" s="219" t="str">
        <f>IFERROR(IF((US_Others!Z190*US_Others!Z$8/SUM(US_Others!Z190,US_Others!AB190)+US_Others!AB190*US_Others!AB$8/SUM(US_Others!Z190,US_Others!AB190))&gt;3.5,4,IF((US_Others!Z190*US_Others!Z$8/SUM(US_Others!Z190,US_Others!AB190)+US_Others!AB190*US_Others!AB$8/SUM(US_Others!Z190,US_Others!AB190))&gt;2.5,3,2)),"")</f>
        <v/>
      </c>
      <c r="BI185" s="219" t="str">
        <f>IFERROR(IF((US_Others!AA190*US_Others!AA$8/SUM(US_Others!AA190,US_Others!AC190)+US_Others!AC190*US_Others!AC$8/SUM(US_Others!AA190,US_Others!AC190))&gt;3.5,4,IF((US_Others!AA190*US_Others!AA$8/SUM(US_Others!AA190,US_Others!AC190)+US_Others!AC190*US_Others!AC$8/SUM(US_Others!AA190,US_Others!AC190))&gt;2.5,3,2)),"")</f>
        <v/>
      </c>
      <c r="BJ185" s="219" t="str">
        <f>IFERROR(US_Others!AD190*US_Others!AD$8/US_Others!AD190,"")</f>
        <v/>
      </c>
      <c r="BK185" s="74" t="str">
        <f>IFERROR(US_Others!AE190*US_Others!AE$8/US_Others!AE190,"")</f>
        <v/>
      </c>
      <c r="BL185" s="219" t="str">
        <f>IFERROR(IF(SUMPRODUCT(US_Others!AG190:AI190/SUM(US_Others!AG190:AI190),US_Others!AG$8:AI$8)&gt;3.5,4,IF(SUMPRODUCT(US_Others!AG190:AI190/SUM(US_Others!AG190:AI190),US_Others!AG$8:AI$8)&gt;2.5,3,2)),"")</f>
        <v/>
      </c>
      <c r="BM185" s="219" t="str">
        <f>IFERROR(US_Others!AL190*US_Others!AL$8/US_Others!AL190,"")</f>
        <v/>
      </c>
    </row>
    <row r="186" spans="1:65">
      <c r="A186" s="200" t="s">
        <v>321</v>
      </c>
      <c r="B186" s="332">
        <v>337215</v>
      </c>
      <c r="C186" s="333">
        <f>SUM(US_CO2!C189:AX189)</f>
        <v>0.17213510823532688</v>
      </c>
      <c r="D186" s="333">
        <f>SUM(US_CH4!C189:AC189)</f>
        <v>1.0480893726209532E-4</v>
      </c>
      <c r="E186" s="333">
        <f>SUM(US_N2O!C189:AA189)</f>
        <v>1.5388178014740937E-4</v>
      </c>
      <c r="F186" s="332">
        <f>US_Others!V191+US_Others!U191</f>
        <v>0</v>
      </c>
      <c r="G186" s="332">
        <f>US_Others!C191+US_Others!H191+US_Others!N191</f>
        <v>6.8505024111656203E-5</v>
      </c>
      <c r="H186" s="332">
        <f>US_Others!D191+US_Others!I191+US_Others!O191</f>
        <v>1.1234823954311619E-3</v>
      </c>
      <c r="I186" s="332">
        <f>US_Others!E191+US_Others!J191+US_Others!P191+US_Others!W191</f>
        <v>5.19268082766354E-3</v>
      </c>
      <c r="J186" s="332">
        <f>US_Others!F191+US_Others!K191+US_Others!Q191</f>
        <v>8.9741581586269634E-4</v>
      </c>
      <c r="K186" s="332">
        <f>US_Others!G191+US_Others!L191+US_Others!R191</f>
        <v>8.905653134515308E-5</v>
      </c>
      <c r="L186" s="332">
        <f>US_Others!Z191+US_Others!AB191</f>
        <v>0</v>
      </c>
      <c r="M186" s="332">
        <f>US_Others!AA191+US_Others!AC191</f>
        <v>0</v>
      </c>
      <c r="N186" s="332">
        <f>US_Others!AD191</f>
        <v>0</v>
      </c>
      <c r="O186" s="332">
        <f>US_Others!AE191</f>
        <v>0</v>
      </c>
      <c r="P186" s="332">
        <f>SUM(US_Others!AG191:AI191)</f>
        <v>0</v>
      </c>
      <c r="Q186" s="332">
        <f>US_Others!AL191</f>
        <v>0</v>
      </c>
      <c r="R186" s="332"/>
      <c r="S186" s="334">
        <f t="shared" si="2"/>
        <v>172.13510823532687</v>
      </c>
      <c r="T186" s="334">
        <f>D186*1000/Spec!I$6</f>
        <v>4.1923574904838131E-3</v>
      </c>
      <c r="U186" s="334">
        <f>E186*1000/Spec!I$7</f>
        <v>5.1638181257519929E-4</v>
      </c>
      <c r="V186" s="334">
        <f>F186*1000/Spec!I$8</f>
        <v>0</v>
      </c>
      <c r="W186" s="334">
        <f>G186*1000/Spec!I$9</f>
        <v>1.0148892460986105E-4</v>
      </c>
      <c r="X186" s="334">
        <f>H186*1000/Spec!I$10</f>
        <v>3.2099497012318909E-4</v>
      </c>
      <c r="Y186" s="334">
        <f>I186*1000/Spec!I$11</f>
        <v>3.6312453340304474E-3</v>
      </c>
      <c r="Z186" s="334">
        <f>J186*1000/Spec!I$12</f>
        <v>2.0076416462252715E-4</v>
      </c>
      <c r="AA186" s="334">
        <f>K186*1000/Spec!I$15</f>
        <v>9.0781377517994981E-6</v>
      </c>
      <c r="AB186" s="334">
        <f>L186*1000/Spec!I$17</f>
        <v>0</v>
      </c>
      <c r="AC186" s="334">
        <f>M186*1000/Spec!I$18</f>
        <v>0</v>
      </c>
      <c r="AD186" s="335">
        <f>N186*1000/Spec!I$25</f>
        <v>0</v>
      </c>
      <c r="AE186" s="335">
        <f>O186*1000/Spec!I$26</f>
        <v>0</v>
      </c>
      <c r="AF186" s="334">
        <f>P186*1000/Spec!I$21</f>
        <v>0</v>
      </c>
      <c r="AG186" s="334">
        <f>Q186*1000/Spec!I$22</f>
        <v>0</v>
      </c>
      <c r="AI186" s="432">
        <f>S186/'2007output'!$D184</f>
        <v>1.9314067773134914E-2</v>
      </c>
      <c r="AJ186" s="432">
        <f>T186/'2007output'!$D184</f>
        <v>4.7039489811525042E-7</v>
      </c>
      <c r="AK186" s="432">
        <f>U186/'2007output'!$D184</f>
        <v>5.7939565188856853E-8</v>
      </c>
      <c r="AL186" s="433">
        <f>V186/'2007output'!$D184</f>
        <v>0</v>
      </c>
      <c r="AM186" s="433">
        <f>W186/'2007output'!$D184</f>
        <v>1.1387357223243995E-8</v>
      </c>
      <c r="AN186" s="433">
        <f>X186/'2007output'!$D184</f>
        <v>3.6016584131803148E-8</v>
      </c>
      <c r="AO186" s="433">
        <f>Y186/'2007output'!$D184</f>
        <v>4.0743645617292231E-7</v>
      </c>
      <c r="AP186" s="433">
        <f>Z186/'2007output'!$D184</f>
        <v>2.2526332493631997E-8</v>
      </c>
      <c r="AQ186" s="433">
        <f>AA186/'2007output'!$D184</f>
        <v>1.0185938800608162E-9</v>
      </c>
      <c r="AR186" s="433">
        <f>AB186/'2007output'!$D184</f>
        <v>0</v>
      </c>
      <c r="AS186" s="433">
        <f>AC186/'2007output'!$D184</f>
        <v>0</v>
      </c>
      <c r="AT186" s="433">
        <f>AD186/'2007output'!$D184</f>
        <v>0</v>
      </c>
      <c r="AU186" s="433">
        <f>AE186/'2007output'!$D184</f>
        <v>0</v>
      </c>
      <c r="AV186" s="433">
        <f>AF186/'2007output'!$D184</f>
        <v>0</v>
      </c>
      <c r="AW186" s="433">
        <f>AG186/'2007output'!$D184</f>
        <v>0</v>
      </c>
      <c r="AY186" s="370">
        <f>IFERROR(IF(SUMPRODUCT(US_CO2!C189:AX189/SUM(US_CO2!C189:AX189),US_CO2!C$6:AX$6)&gt;3.5,4,IF(SUMPRODUCT(US_CO2!C189:AX189/SUM(US_CO2!C189:AX189),US_CO2!C$6:AX$6)&gt;2.5,3,2)),"")</f>
        <v>4</v>
      </c>
      <c r="AZ186" s="370">
        <f>IFERROR(IF(SUMPRODUCT(US_CH4!C189:AC189/SUM(US_CH4!C189:AC189),US_CH4!C$6:AC$6)&gt;3.5,4,IF(SUMPRODUCT(US_CH4!C189:AC189/SUM(US_CH4!C189:AC189),US_CH4!C$6:AC$6)&gt;2.5,3,2)),"")</f>
        <v>4</v>
      </c>
      <c r="BA186" s="223">
        <f>IFERROR(IF(SUMPRODUCT(US_N2O!C189:AA189/SUM(US_N2O!C189:AA189),US_N2O!C$6:AA$6)&gt;3.5,4,IF(SUMPRODUCT(US_N2O!C189:AA189/SUM(US_N2O!C189:AA189),US_N2O!C$6:AA$6)&gt;2.5,3,2)),"")</f>
        <v>4</v>
      </c>
      <c r="BB186" s="223" t="str">
        <f>IFERROR(IF(SUMPRODUCT(US_Others!U191:V191/SUM(US_Others!U191:V191),US_Others!U$8:V$8)&gt;3.5,4,IF(SUMPRODUCT(US_Others!U191:V191/SUM(US_Others!U191:V191),US_Others!U$8:V$8)&gt;2.5,3,2)),"")</f>
        <v/>
      </c>
      <c r="BC186" s="223">
        <f>IFERROR(IF((US_Others!C191*US_Others!C$8/SUM(US_Others!C191,US_Others!H191,US_Others!N191)+ US_Others!H191*US_Others!H$8/SUM(US_Others!C191,US_Others!H191,US_Others!N191)+US_Others!N191*US_Others!N$8/SUM(US_Others!C191,US_Others!H191,US_Others!N191))&gt;3.5,4,IF((US_Others!C191*US_Others!C$8/SUM(US_Others!C191,US_Others!H191,US_Others!N191)+ US_Others!H191*US_Others!H$8/SUM(US_Others!C191,US_Others!H191,US_Others!N191)+US_Others!N191*US_Others!N$8/SUM(US_Others!C191,US_Others!H191,US_Others!N191))&gt;2.5,3,2)),"")</f>
        <v>4</v>
      </c>
      <c r="BD186" s="223">
        <f>IFERROR(IF((US_Others!D191*US_Others!D$8/SUM(US_Others!D191,US_Others!I191,US_Others!O191)+US_Others!I191*US_Others!I$8/SUM(US_Others!D191,US_Others!I191,US_Others!O191)+US_Others!O191*US_Others!O$8/SUM(US_Others!D191,US_Others!I191,US_Others!O191))&gt;3.5,4,IF((US_Others!D191*US_Others!D$8/SUM(US_Others!D191,US_Others!I191,US_Others!O191)+US_Others!I191*US_Others!I$8/SUM(US_Others!D191,US_Others!I191,US_Others!O191)+US_Others!O191*US_Others!O$8/SUM(US_Others!D191,US_Others!I191,US_Others!O191))&gt;2.5,3,2)),"")</f>
        <v>4</v>
      </c>
      <c r="BE186" s="223">
        <f>IFERROR(IF((US_Others!E191*US_Others!E$8/SUM(US_Others!E191,US_Others!J191,US_Others!P191,US_Others!W191)+US_Others!J191*US_Others!J$8/SUM(US_Others!E191,US_Others!J191,US_Others!P191,US_Others!W191)+US_Others!P191*US_Others!P$8/SUM(US_Others!E191,US_Others!J191,US_Others!P191,US_Others!W191)+US_Others!W191*US_Others!W$8/SUM(US_Others!E191,US_Others!J191,US_Others!P191,US_Others!W191))&gt;3.5,4,IF((US_Others!E191*US_Others!E$8/SUM(US_Others!E191,US_Others!J191,US_Others!P191,US_Others!W191)+US_Others!J191*US_Others!J$8/SUM(US_Others!E191,US_Others!J191,US_Others!P191,US_Others!W191)+US_Others!P191*US_Others!P$8/SUM(US_Others!E191,US_Others!J191,US_Others!P191,US_Others!W191)+US_Others!W191*US_Others!W$8/SUM(US_Others!E191,US_Others!J191,US_Others!P191,US_Others!W191))&gt;2.5,3,2)),"")</f>
        <v>4</v>
      </c>
      <c r="BF186" s="223">
        <f>IFERROR(IF((US_Others!F191*US_Others!F$8/SUM(US_Others!F191,US_Others!K191,US_Others!Q191)+US_Others!K191*US_Others!K$8/SUM(US_Others!F191,US_Others!K191,US_Others!Q191)+US_Others!Q191*US_Others!Q$8/SUM(US_Others!F191,US_Others!K191,US_Others!Q191))&gt;3.5,4,IF((US_Others!F191*US_Others!F$8/SUM(US_Others!F191,US_Others!K191,US_Others!Q191)+US_Others!K191*US_Others!K$8/SUM(US_Others!F191,US_Others!K191,US_Others!Q191)+US_Others!Q191*US_Others!Q$8/SUM(US_Others!F191,US_Others!K191,US_Others!Q191))&gt;2.5,3,2)),"")</f>
        <v>4</v>
      </c>
      <c r="BG186" s="223">
        <f>IFERROR(IF((US_Others!G191*US_Others!G$8/SUM(US_Others!G191,US_Others!L191,US_Others!R191)+US_Others!L191*US_Others!L$8/SUM(US_Others!G191,US_Others!L191,US_Others!R191)+US_Others!R191*US_Others!R$8/SUM(US_Others!G191,US_Others!L191,US_Others!R191))&gt;3.5,4,IF((US_Others!G191*US_Others!G$8/SUM(US_Others!G191,US_Others!L191,US_Others!R191)+US_Others!L191*US_Others!L$8/SUM(US_Others!G191,US_Others!L191,US_Others!R191)+US_Others!R191*US_Others!R$8/SUM(US_Others!G191,US_Others!L191,US_Others!R191))&gt;2.5,3,2)),"")</f>
        <v>4</v>
      </c>
      <c r="BH186" s="219" t="str">
        <f>IFERROR(IF((US_Others!Z191*US_Others!Z$8/SUM(US_Others!Z191,US_Others!AB191)+US_Others!AB191*US_Others!AB$8/SUM(US_Others!Z191,US_Others!AB191))&gt;3.5,4,IF((US_Others!Z191*US_Others!Z$8/SUM(US_Others!Z191,US_Others!AB191)+US_Others!AB191*US_Others!AB$8/SUM(US_Others!Z191,US_Others!AB191))&gt;2.5,3,2)),"")</f>
        <v/>
      </c>
      <c r="BI186" s="219" t="str">
        <f>IFERROR(IF((US_Others!AA191*US_Others!AA$8/SUM(US_Others!AA191,US_Others!AC191)+US_Others!AC191*US_Others!AC$8/SUM(US_Others!AA191,US_Others!AC191))&gt;3.5,4,IF((US_Others!AA191*US_Others!AA$8/SUM(US_Others!AA191,US_Others!AC191)+US_Others!AC191*US_Others!AC$8/SUM(US_Others!AA191,US_Others!AC191))&gt;2.5,3,2)),"")</f>
        <v/>
      </c>
      <c r="BJ186" s="219" t="str">
        <f>IFERROR(US_Others!AD191*US_Others!AD$8/US_Others!AD191,"")</f>
        <v/>
      </c>
      <c r="BK186" s="74" t="str">
        <f>IFERROR(US_Others!AE191*US_Others!AE$8/US_Others!AE191,"")</f>
        <v/>
      </c>
      <c r="BL186" s="219" t="str">
        <f>IFERROR(IF(SUMPRODUCT(US_Others!AG191:AI191/SUM(US_Others!AG191:AI191),US_Others!AG$8:AI$8)&gt;3.5,4,IF(SUMPRODUCT(US_Others!AG191:AI191/SUM(US_Others!AG191:AI191),US_Others!AG$8:AI$8)&gt;2.5,3,2)),"")</f>
        <v/>
      </c>
      <c r="BM186" s="219" t="str">
        <f>IFERROR(US_Others!AL191*US_Others!AL$8/US_Others!AL191,"")</f>
        <v/>
      </c>
    </row>
    <row r="187" spans="1:65">
      <c r="A187" s="200" t="s">
        <v>322</v>
      </c>
      <c r="B187" s="332">
        <v>337900</v>
      </c>
      <c r="C187" s="333">
        <f>SUM(US_CO2!C190:AX190)</f>
        <v>6.5171096586731661E-2</v>
      </c>
      <c r="D187" s="333">
        <f>SUM(US_CH4!C190:AC190)</f>
        <v>4.1890802783064288E-5</v>
      </c>
      <c r="E187" s="333">
        <f>SUM(US_N2O!C190:AA190)</f>
        <v>6.6427224225721316E-5</v>
      </c>
      <c r="F187" s="332">
        <f>US_Others!V192+US_Others!U192</f>
        <v>0</v>
      </c>
      <c r="G187" s="332">
        <f>US_Others!C192+US_Others!H192+US_Others!N192</f>
        <v>1.3603076016980708E-3</v>
      </c>
      <c r="H187" s="332">
        <f>US_Others!D192+US_Others!I192+US_Others!O192</f>
        <v>2.230904466784836E-2</v>
      </c>
      <c r="I187" s="332">
        <f>US_Others!E192+US_Others!J192+US_Others!P192+US_Others!W192</f>
        <v>0.10311131620871374</v>
      </c>
      <c r="J187" s="332">
        <f>US_Others!F192+US_Others!K192+US_Others!Q192</f>
        <v>1.7820029582244726E-2</v>
      </c>
      <c r="K187" s="332">
        <f>US_Others!G192+US_Others!L192+US_Others!R192</f>
        <v>1.7683998822074917E-3</v>
      </c>
      <c r="L187" s="332">
        <f>US_Others!Z192+US_Others!AB192</f>
        <v>0</v>
      </c>
      <c r="M187" s="332">
        <f>US_Others!AA192+US_Others!AC192</f>
        <v>0</v>
      </c>
      <c r="N187" s="332">
        <f>US_Others!AD192</f>
        <v>0</v>
      </c>
      <c r="O187" s="332">
        <f>US_Others!AE192</f>
        <v>0</v>
      </c>
      <c r="P187" s="332">
        <f>SUM(US_Others!AG192:AI192)</f>
        <v>0</v>
      </c>
      <c r="Q187" s="332">
        <f>US_Others!AL192</f>
        <v>0</v>
      </c>
      <c r="R187" s="332"/>
      <c r="S187" s="334">
        <f t="shared" si="2"/>
        <v>65.171096586731665</v>
      </c>
      <c r="T187" s="334">
        <f>D187*1000/Spec!I$6</f>
        <v>1.6756321113225714E-3</v>
      </c>
      <c r="U187" s="334">
        <f>E187*1000/Spec!I$7</f>
        <v>2.2291014840846078E-4</v>
      </c>
      <c r="V187" s="334">
        <f>F187*1000/Spec!I$8</f>
        <v>0</v>
      </c>
      <c r="W187" s="334">
        <f>G187*1000/Spec!I$9</f>
        <v>2.0152705210341789E-3</v>
      </c>
      <c r="X187" s="334">
        <f>H187*1000/Spec!I$10</f>
        <v>6.3740127622423891E-3</v>
      </c>
      <c r="Y187" s="334">
        <f>I187*1000/Spec!I$11</f>
        <v>7.2105815530569037E-2</v>
      </c>
      <c r="Z187" s="334">
        <f>J187*1000/Spec!I$12</f>
        <v>3.9865837991598938E-3</v>
      </c>
      <c r="AA187" s="334">
        <f>K187*1000/Spec!I$15</f>
        <v>1.8026502367048843E-4</v>
      </c>
      <c r="AB187" s="334">
        <f>L187*1000/Spec!I$17</f>
        <v>0</v>
      </c>
      <c r="AC187" s="334">
        <f>M187*1000/Spec!I$18</f>
        <v>0</v>
      </c>
      <c r="AD187" s="335">
        <f>N187*1000/Spec!I$25</f>
        <v>0</v>
      </c>
      <c r="AE187" s="335">
        <f>O187*1000/Spec!I$26</f>
        <v>0</v>
      </c>
      <c r="AF187" s="334">
        <f>P187*1000/Spec!I$21</f>
        <v>0</v>
      </c>
      <c r="AG187" s="334">
        <f>Q187*1000/Spec!I$22</f>
        <v>0</v>
      </c>
      <c r="AI187" s="432">
        <f>S187/'2007output'!$D185</f>
        <v>5.6907500166899164E-3</v>
      </c>
      <c r="AJ187" s="432">
        <f>T187/'2007output'!$D185</f>
        <v>1.4631644954423644E-7</v>
      </c>
      <c r="AK187" s="432">
        <f>U187/'2007output'!$D185</f>
        <v>1.946454789336876E-8</v>
      </c>
      <c r="AL187" s="433">
        <f>V187/'2007output'!$D185</f>
        <v>0</v>
      </c>
      <c r="AM187" s="433">
        <f>W187/'2007output'!$D185</f>
        <v>1.7597372687979028E-7</v>
      </c>
      <c r="AN187" s="433">
        <f>X187/'2007output'!$D185</f>
        <v>5.5657975901693669E-7</v>
      </c>
      <c r="AO187" s="433">
        <f>Y187/'2007output'!$D185</f>
        <v>6.2962907243387869E-6</v>
      </c>
      <c r="AP187" s="433">
        <f>Z187/'2007output'!$D185</f>
        <v>3.4810910065649784E-7</v>
      </c>
      <c r="AQ187" s="433">
        <f>AA187/'2007output'!$D185</f>
        <v>1.5740769147504171E-8</v>
      </c>
      <c r="AR187" s="433">
        <f>AB187/'2007output'!$D185</f>
        <v>0</v>
      </c>
      <c r="AS187" s="433">
        <f>AC187/'2007output'!$D185</f>
        <v>0</v>
      </c>
      <c r="AT187" s="433">
        <f>AD187/'2007output'!$D185</f>
        <v>0</v>
      </c>
      <c r="AU187" s="433">
        <f>AE187/'2007output'!$D185</f>
        <v>0</v>
      </c>
      <c r="AV187" s="433">
        <f>AF187/'2007output'!$D185</f>
        <v>0</v>
      </c>
      <c r="AW187" s="433">
        <f>AG187/'2007output'!$D185</f>
        <v>0</v>
      </c>
      <c r="AY187" s="370">
        <f>IFERROR(IF(SUMPRODUCT(US_CO2!C190:AX190/SUM(US_CO2!C190:AX190),US_CO2!C$6:AX$6)&gt;3.5,4,IF(SUMPRODUCT(US_CO2!C190:AX190/SUM(US_CO2!C190:AX190),US_CO2!C$6:AX$6)&gt;2.5,3,2)),"")</f>
        <v>4</v>
      </c>
      <c r="AZ187" s="370">
        <f>IFERROR(IF(SUMPRODUCT(US_CH4!C190:AC190/SUM(US_CH4!C190:AC190),US_CH4!C$6:AC$6)&gt;3.5,4,IF(SUMPRODUCT(US_CH4!C190:AC190/SUM(US_CH4!C190:AC190),US_CH4!C$6:AC$6)&gt;2.5,3,2)),"")</f>
        <v>4</v>
      </c>
      <c r="BA187" s="223">
        <f>IFERROR(IF(SUMPRODUCT(US_N2O!C190:AA190/SUM(US_N2O!C190:AA190),US_N2O!C$6:AA$6)&gt;3.5,4,IF(SUMPRODUCT(US_N2O!C190:AA190/SUM(US_N2O!C190:AA190),US_N2O!C$6:AA$6)&gt;2.5,3,2)),"")</f>
        <v>4</v>
      </c>
      <c r="BB187" s="223" t="str">
        <f>IFERROR(IF(SUMPRODUCT(US_Others!U192:V192/SUM(US_Others!U192:V192),US_Others!U$8:V$8)&gt;3.5,4,IF(SUMPRODUCT(US_Others!U192:V192/SUM(US_Others!U192:V192),US_Others!U$8:V$8)&gt;2.5,3,2)),"")</f>
        <v/>
      </c>
      <c r="BC187" s="223">
        <f>IFERROR(IF((US_Others!C192*US_Others!C$8/SUM(US_Others!C192,US_Others!H192,US_Others!N192)+ US_Others!H192*US_Others!H$8/SUM(US_Others!C192,US_Others!H192,US_Others!N192)+US_Others!N192*US_Others!N$8/SUM(US_Others!C192,US_Others!H192,US_Others!N192))&gt;3.5,4,IF((US_Others!C192*US_Others!C$8/SUM(US_Others!C192,US_Others!H192,US_Others!N192)+ US_Others!H192*US_Others!H$8/SUM(US_Others!C192,US_Others!H192,US_Others!N192)+US_Others!N192*US_Others!N$8/SUM(US_Others!C192,US_Others!H192,US_Others!N192))&gt;2.5,3,2)),"")</f>
        <v>4</v>
      </c>
      <c r="BD187" s="223">
        <f>IFERROR(IF((US_Others!D192*US_Others!D$8/SUM(US_Others!D192,US_Others!I192,US_Others!O192)+US_Others!I192*US_Others!I$8/SUM(US_Others!D192,US_Others!I192,US_Others!O192)+US_Others!O192*US_Others!O$8/SUM(US_Others!D192,US_Others!I192,US_Others!O192))&gt;3.5,4,IF((US_Others!D192*US_Others!D$8/SUM(US_Others!D192,US_Others!I192,US_Others!O192)+US_Others!I192*US_Others!I$8/SUM(US_Others!D192,US_Others!I192,US_Others!O192)+US_Others!O192*US_Others!O$8/SUM(US_Others!D192,US_Others!I192,US_Others!O192))&gt;2.5,3,2)),"")</f>
        <v>4</v>
      </c>
      <c r="BE187" s="223">
        <f>IFERROR(IF((US_Others!E192*US_Others!E$8/SUM(US_Others!E192,US_Others!J192,US_Others!P192,US_Others!W192)+US_Others!J192*US_Others!J$8/SUM(US_Others!E192,US_Others!J192,US_Others!P192,US_Others!W192)+US_Others!P192*US_Others!P$8/SUM(US_Others!E192,US_Others!J192,US_Others!P192,US_Others!W192)+US_Others!W192*US_Others!W$8/SUM(US_Others!E192,US_Others!J192,US_Others!P192,US_Others!W192))&gt;3.5,4,IF((US_Others!E192*US_Others!E$8/SUM(US_Others!E192,US_Others!J192,US_Others!P192,US_Others!W192)+US_Others!J192*US_Others!J$8/SUM(US_Others!E192,US_Others!J192,US_Others!P192,US_Others!W192)+US_Others!P192*US_Others!P$8/SUM(US_Others!E192,US_Others!J192,US_Others!P192,US_Others!W192)+US_Others!W192*US_Others!W$8/SUM(US_Others!E192,US_Others!J192,US_Others!P192,US_Others!W192))&gt;2.5,3,2)),"")</f>
        <v>4</v>
      </c>
      <c r="BF187" s="223">
        <f>IFERROR(IF((US_Others!F192*US_Others!F$8/SUM(US_Others!F192,US_Others!K192,US_Others!Q192)+US_Others!K192*US_Others!K$8/SUM(US_Others!F192,US_Others!K192,US_Others!Q192)+US_Others!Q192*US_Others!Q$8/SUM(US_Others!F192,US_Others!K192,US_Others!Q192))&gt;3.5,4,IF((US_Others!F192*US_Others!F$8/SUM(US_Others!F192,US_Others!K192,US_Others!Q192)+US_Others!K192*US_Others!K$8/SUM(US_Others!F192,US_Others!K192,US_Others!Q192)+US_Others!Q192*US_Others!Q$8/SUM(US_Others!F192,US_Others!K192,US_Others!Q192))&gt;2.5,3,2)),"")</f>
        <v>4</v>
      </c>
      <c r="BG187" s="223">
        <f>IFERROR(IF((US_Others!G192*US_Others!G$8/SUM(US_Others!G192,US_Others!L192,US_Others!R192)+US_Others!L192*US_Others!L$8/SUM(US_Others!G192,US_Others!L192,US_Others!R192)+US_Others!R192*US_Others!R$8/SUM(US_Others!G192,US_Others!L192,US_Others!R192))&gt;3.5,4,IF((US_Others!G192*US_Others!G$8/SUM(US_Others!G192,US_Others!L192,US_Others!R192)+US_Others!L192*US_Others!L$8/SUM(US_Others!G192,US_Others!L192,US_Others!R192)+US_Others!R192*US_Others!R$8/SUM(US_Others!G192,US_Others!L192,US_Others!R192))&gt;2.5,3,2)),"")</f>
        <v>4</v>
      </c>
      <c r="BH187" s="219" t="str">
        <f>IFERROR(IF((US_Others!Z192*US_Others!Z$8/SUM(US_Others!Z192,US_Others!AB192)+US_Others!AB192*US_Others!AB$8/SUM(US_Others!Z192,US_Others!AB192))&gt;3.5,4,IF((US_Others!Z192*US_Others!Z$8/SUM(US_Others!Z192,US_Others!AB192)+US_Others!AB192*US_Others!AB$8/SUM(US_Others!Z192,US_Others!AB192))&gt;2.5,3,2)),"")</f>
        <v/>
      </c>
      <c r="BI187" s="219" t="str">
        <f>IFERROR(IF((US_Others!AA192*US_Others!AA$8/SUM(US_Others!AA192,US_Others!AC192)+US_Others!AC192*US_Others!AC$8/SUM(US_Others!AA192,US_Others!AC192))&gt;3.5,4,IF((US_Others!AA192*US_Others!AA$8/SUM(US_Others!AA192,US_Others!AC192)+US_Others!AC192*US_Others!AC$8/SUM(US_Others!AA192,US_Others!AC192))&gt;2.5,3,2)),"")</f>
        <v/>
      </c>
      <c r="BJ187" s="219" t="str">
        <f>IFERROR(US_Others!AD192*US_Others!AD$8/US_Others!AD192,"")</f>
        <v/>
      </c>
      <c r="BK187" s="74" t="str">
        <f>IFERROR(US_Others!AE192*US_Others!AE$8/US_Others!AE192,"")</f>
        <v/>
      </c>
      <c r="BL187" s="219" t="str">
        <f>IFERROR(IF(SUMPRODUCT(US_Others!AG192:AI192/SUM(US_Others!AG192:AI192),US_Others!AG$8:AI$8)&gt;3.5,4,IF(SUMPRODUCT(US_Others!AG192:AI192/SUM(US_Others!AG192:AI192),US_Others!AG$8:AI$8)&gt;2.5,3,2)),"")</f>
        <v/>
      </c>
      <c r="BM187" s="219" t="str">
        <f>IFERROR(US_Others!AL192*US_Others!AL$8/US_Others!AL192,"")</f>
        <v/>
      </c>
    </row>
    <row r="188" spans="1:65">
      <c r="A188" s="200" t="s">
        <v>323</v>
      </c>
      <c r="B188" s="332">
        <v>339112</v>
      </c>
      <c r="C188" s="333">
        <f>SUM(US_CO2!C191:AX191)</f>
        <v>0.20861609665120562</v>
      </c>
      <c r="D188" s="333">
        <f>SUM(US_CH4!C191:AC191)</f>
        <v>1.2430131784908912E-4</v>
      </c>
      <c r="E188" s="333">
        <f>SUM(US_N2O!C191:AA191)</f>
        <v>1.7644121341473532E-4</v>
      </c>
      <c r="F188" s="332">
        <f>US_Others!V193+US_Others!U193</f>
        <v>0</v>
      </c>
      <c r="G188" s="332">
        <f>US_Others!C193+US_Others!H193+US_Others!N193</f>
        <v>8.6970253549138203E-5</v>
      </c>
      <c r="H188" s="332">
        <f>US_Others!D193+US_Others!I193+US_Others!O193</f>
        <v>1.4263121582058669E-3</v>
      </c>
      <c r="I188" s="332">
        <f>US_Others!E193+US_Others!J193+US_Others!P193+US_Others!W193</f>
        <v>6.5923452190246763E-3</v>
      </c>
      <c r="J188" s="332">
        <f>US_Others!F193+US_Others!K193+US_Others!Q193</f>
        <v>1.1393103214937107E-3</v>
      </c>
      <c r="K188" s="332">
        <f>US_Others!G193+US_Others!L193+US_Others!R193</f>
        <v>1.1306132961387971E-4</v>
      </c>
      <c r="L188" s="332">
        <f>US_Others!Z193+US_Others!AB193</f>
        <v>0</v>
      </c>
      <c r="M188" s="332">
        <f>US_Others!AA193+US_Others!AC193</f>
        <v>0</v>
      </c>
      <c r="N188" s="332">
        <f>US_Others!AD193</f>
        <v>0</v>
      </c>
      <c r="O188" s="332">
        <f>US_Others!AE193</f>
        <v>0</v>
      </c>
      <c r="P188" s="332">
        <f>SUM(US_Others!AG193:AI193)</f>
        <v>0</v>
      </c>
      <c r="Q188" s="332">
        <f>US_Others!AL193</f>
        <v>0</v>
      </c>
      <c r="R188" s="332"/>
      <c r="S188" s="334">
        <f t="shared" si="2"/>
        <v>208.61609665120562</v>
      </c>
      <c r="T188" s="334">
        <f>D188*1000/Spec!I$6</f>
        <v>4.9720527139635647E-3</v>
      </c>
      <c r="U188" s="334">
        <f>E188*1000/Spec!I$7</f>
        <v>5.9208460877427957E-4</v>
      </c>
      <c r="V188" s="334">
        <f>F188*1000/Spec!I$8</f>
        <v>0</v>
      </c>
      <c r="W188" s="334">
        <f>G188*1000/Spec!I$9</f>
        <v>1.2884482007279735E-4</v>
      </c>
      <c r="X188" s="334">
        <f>H188*1000/Spec!I$10</f>
        <v>4.0751775948739055E-4</v>
      </c>
      <c r="Y188" s="334">
        <f>I188*1000/Spec!I$11</f>
        <v>4.6100316216955784E-3</v>
      </c>
      <c r="Z188" s="334">
        <f>J188*1000/Spec!I$12</f>
        <v>2.5487926655340284E-4</v>
      </c>
      <c r="AA188" s="334">
        <f>K188*1000/Spec!I$15</f>
        <v>1.1525110052383253E-5</v>
      </c>
      <c r="AB188" s="334">
        <f>L188*1000/Spec!I$17</f>
        <v>0</v>
      </c>
      <c r="AC188" s="334">
        <f>M188*1000/Spec!I$18</f>
        <v>0</v>
      </c>
      <c r="AD188" s="335">
        <f>N188*1000/Spec!I$25</f>
        <v>0</v>
      </c>
      <c r="AE188" s="335">
        <f>O188*1000/Spec!I$26</f>
        <v>0</v>
      </c>
      <c r="AF188" s="334">
        <f>P188*1000/Spec!I$21</f>
        <v>0</v>
      </c>
      <c r="AG188" s="334">
        <f>Q188*1000/Spec!I$22</f>
        <v>0</v>
      </c>
      <c r="AI188" s="432">
        <f>S188/'2007output'!$D186</f>
        <v>6.4628858052487061E-3</v>
      </c>
      <c r="AJ188" s="432">
        <f>T188/'2007output'!$D186</f>
        <v>1.5403321902695432E-7</v>
      </c>
      <c r="AK188" s="432">
        <f>U188/'2007output'!$D186</f>
        <v>1.8342665187295412E-8</v>
      </c>
      <c r="AL188" s="433">
        <f>V188/'2007output'!$D186</f>
        <v>0</v>
      </c>
      <c r="AM188" s="433">
        <f>W188/'2007output'!$D186</f>
        <v>3.9915872844680282E-9</v>
      </c>
      <c r="AN188" s="433">
        <f>X188/'2007output'!$D186</f>
        <v>1.2624820354017451E-8</v>
      </c>
      <c r="AO188" s="433">
        <f>Y188/'2007output'!$D186</f>
        <v>1.4281787651035432E-7</v>
      </c>
      <c r="AP188" s="433">
        <f>Z188/'2007output'!$D186</f>
        <v>7.8961097456171234E-9</v>
      </c>
      <c r="AQ188" s="433">
        <f>AA188/'2007output'!$D186</f>
        <v>3.5704565159232375E-10</v>
      </c>
      <c r="AR188" s="433">
        <f>AB188/'2007output'!$D186</f>
        <v>0</v>
      </c>
      <c r="AS188" s="433">
        <f>AC188/'2007output'!$D186</f>
        <v>0</v>
      </c>
      <c r="AT188" s="433">
        <f>AD188/'2007output'!$D186</f>
        <v>0</v>
      </c>
      <c r="AU188" s="433">
        <f>AE188/'2007output'!$D186</f>
        <v>0</v>
      </c>
      <c r="AV188" s="433">
        <f>AF188/'2007output'!$D186</f>
        <v>0</v>
      </c>
      <c r="AW188" s="433">
        <f>AG188/'2007output'!$D186</f>
        <v>0</v>
      </c>
      <c r="AY188" s="370">
        <f>IFERROR(IF(SUMPRODUCT(US_CO2!C191:AX191/SUM(US_CO2!C191:AX191),US_CO2!C$6:AX$6)&gt;3.5,4,IF(SUMPRODUCT(US_CO2!C191:AX191/SUM(US_CO2!C191:AX191),US_CO2!C$6:AX$6)&gt;2.5,3,2)),"")</f>
        <v>4</v>
      </c>
      <c r="AZ188" s="370">
        <f>IFERROR(IF(SUMPRODUCT(US_CH4!C191:AC191/SUM(US_CH4!C191:AC191),US_CH4!C$6:AC$6)&gt;3.5,4,IF(SUMPRODUCT(US_CH4!C191:AC191/SUM(US_CH4!C191:AC191),US_CH4!C$6:AC$6)&gt;2.5,3,2)),"")</f>
        <v>4</v>
      </c>
      <c r="BA188" s="223">
        <f>IFERROR(IF(SUMPRODUCT(US_N2O!C191:AA191/SUM(US_N2O!C191:AA191),US_N2O!C$6:AA$6)&gt;3.5,4,IF(SUMPRODUCT(US_N2O!C191:AA191/SUM(US_N2O!C191:AA191),US_N2O!C$6:AA$6)&gt;2.5,3,2)),"")</f>
        <v>4</v>
      </c>
      <c r="BB188" s="223" t="str">
        <f>IFERROR(IF(SUMPRODUCT(US_Others!U193:V193/SUM(US_Others!U193:V193),US_Others!U$8:V$8)&gt;3.5,4,IF(SUMPRODUCT(US_Others!U193:V193/SUM(US_Others!U193:V193),US_Others!U$8:V$8)&gt;2.5,3,2)),"")</f>
        <v/>
      </c>
      <c r="BC188" s="223">
        <f>IFERROR(IF((US_Others!C193*US_Others!C$8/SUM(US_Others!C193,US_Others!H193,US_Others!N193)+ US_Others!H193*US_Others!H$8/SUM(US_Others!C193,US_Others!H193,US_Others!N193)+US_Others!N193*US_Others!N$8/SUM(US_Others!C193,US_Others!H193,US_Others!N193))&gt;3.5,4,IF((US_Others!C193*US_Others!C$8/SUM(US_Others!C193,US_Others!H193,US_Others!N193)+ US_Others!H193*US_Others!H$8/SUM(US_Others!C193,US_Others!H193,US_Others!N193)+US_Others!N193*US_Others!N$8/SUM(US_Others!C193,US_Others!H193,US_Others!N193))&gt;2.5,3,2)),"")</f>
        <v>4</v>
      </c>
      <c r="BD188" s="223">
        <f>IFERROR(IF((US_Others!D193*US_Others!D$8/SUM(US_Others!D193,US_Others!I193,US_Others!O193)+US_Others!I193*US_Others!I$8/SUM(US_Others!D193,US_Others!I193,US_Others!O193)+US_Others!O193*US_Others!O$8/SUM(US_Others!D193,US_Others!I193,US_Others!O193))&gt;3.5,4,IF((US_Others!D193*US_Others!D$8/SUM(US_Others!D193,US_Others!I193,US_Others!O193)+US_Others!I193*US_Others!I$8/SUM(US_Others!D193,US_Others!I193,US_Others!O193)+US_Others!O193*US_Others!O$8/SUM(US_Others!D193,US_Others!I193,US_Others!O193))&gt;2.5,3,2)),"")</f>
        <v>4</v>
      </c>
      <c r="BE188" s="223">
        <f>IFERROR(IF((US_Others!E193*US_Others!E$8/SUM(US_Others!E193,US_Others!J193,US_Others!P193,US_Others!W193)+US_Others!J193*US_Others!J$8/SUM(US_Others!E193,US_Others!J193,US_Others!P193,US_Others!W193)+US_Others!P193*US_Others!P$8/SUM(US_Others!E193,US_Others!J193,US_Others!P193,US_Others!W193)+US_Others!W193*US_Others!W$8/SUM(US_Others!E193,US_Others!J193,US_Others!P193,US_Others!W193))&gt;3.5,4,IF((US_Others!E193*US_Others!E$8/SUM(US_Others!E193,US_Others!J193,US_Others!P193,US_Others!W193)+US_Others!J193*US_Others!J$8/SUM(US_Others!E193,US_Others!J193,US_Others!P193,US_Others!W193)+US_Others!P193*US_Others!P$8/SUM(US_Others!E193,US_Others!J193,US_Others!P193,US_Others!W193)+US_Others!W193*US_Others!W$8/SUM(US_Others!E193,US_Others!J193,US_Others!P193,US_Others!W193))&gt;2.5,3,2)),"")</f>
        <v>4</v>
      </c>
      <c r="BF188" s="223">
        <f>IFERROR(IF((US_Others!F193*US_Others!F$8/SUM(US_Others!F193,US_Others!K193,US_Others!Q193)+US_Others!K193*US_Others!K$8/SUM(US_Others!F193,US_Others!K193,US_Others!Q193)+US_Others!Q193*US_Others!Q$8/SUM(US_Others!F193,US_Others!K193,US_Others!Q193))&gt;3.5,4,IF((US_Others!F193*US_Others!F$8/SUM(US_Others!F193,US_Others!K193,US_Others!Q193)+US_Others!K193*US_Others!K$8/SUM(US_Others!F193,US_Others!K193,US_Others!Q193)+US_Others!Q193*US_Others!Q$8/SUM(US_Others!F193,US_Others!K193,US_Others!Q193))&gt;2.5,3,2)),"")</f>
        <v>4</v>
      </c>
      <c r="BG188" s="223">
        <f>IFERROR(IF((US_Others!G193*US_Others!G$8/SUM(US_Others!G193,US_Others!L193,US_Others!R193)+US_Others!L193*US_Others!L$8/SUM(US_Others!G193,US_Others!L193,US_Others!R193)+US_Others!R193*US_Others!R$8/SUM(US_Others!G193,US_Others!L193,US_Others!R193))&gt;3.5,4,IF((US_Others!G193*US_Others!G$8/SUM(US_Others!G193,US_Others!L193,US_Others!R193)+US_Others!L193*US_Others!L$8/SUM(US_Others!G193,US_Others!L193,US_Others!R193)+US_Others!R193*US_Others!R$8/SUM(US_Others!G193,US_Others!L193,US_Others!R193))&gt;2.5,3,2)),"")</f>
        <v>4</v>
      </c>
      <c r="BH188" s="219" t="str">
        <f>IFERROR(IF((US_Others!Z193*US_Others!Z$8/SUM(US_Others!Z193,US_Others!AB193)+US_Others!AB193*US_Others!AB$8/SUM(US_Others!Z193,US_Others!AB193))&gt;3.5,4,IF((US_Others!Z193*US_Others!Z$8/SUM(US_Others!Z193,US_Others!AB193)+US_Others!AB193*US_Others!AB$8/SUM(US_Others!Z193,US_Others!AB193))&gt;2.5,3,2)),"")</f>
        <v/>
      </c>
      <c r="BI188" s="219" t="str">
        <f>IFERROR(IF((US_Others!AA193*US_Others!AA$8/SUM(US_Others!AA193,US_Others!AC193)+US_Others!AC193*US_Others!AC$8/SUM(US_Others!AA193,US_Others!AC193))&gt;3.5,4,IF((US_Others!AA193*US_Others!AA$8/SUM(US_Others!AA193,US_Others!AC193)+US_Others!AC193*US_Others!AC$8/SUM(US_Others!AA193,US_Others!AC193))&gt;2.5,3,2)),"")</f>
        <v/>
      </c>
      <c r="BJ188" s="219" t="str">
        <f>IFERROR(US_Others!AD193*US_Others!AD$8/US_Others!AD193,"")</f>
        <v/>
      </c>
      <c r="BK188" s="74" t="str">
        <f>IFERROR(US_Others!AE193*US_Others!AE$8/US_Others!AE193,"")</f>
        <v/>
      </c>
      <c r="BL188" s="219" t="str">
        <f>IFERROR(IF(SUMPRODUCT(US_Others!AG193:AI193/SUM(US_Others!AG193:AI193),US_Others!AG$8:AI$8)&gt;3.5,4,IF(SUMPRODUCT(US_Others!AG193:AI193/SUM(US_Others!AG193:AI193),US_Others!AG$8:AI$8)&gt;2.5,3,2)),"")</f>
        <v/>
      </c>
      <c r="BM188" s="219" t="str">
        <f>IFERROR(US_Others!AL193*US_Others!AL$8/US_Others!AL193,"")</f>
        <v/>
      </c>
    </row>
    <row r="189" spans="1:65">
      <c r="A189" s="200" t="s">
        <v>324</v>
      </c>
      <c r="B189" s="332">
        <v>339113</v>
      </c>
      <c r="C189" s="333">
        <f>SUM(US_CO2!C192:AX192)</f>
        <v>1.1144688687997248</v>
      </c>
      <c r="D189" s="333">
        <f>SUM(US_CH4!C192:AC192)</f>
        <v>1.5345055892590693E-4</v>
      </c>
      <c r="E189" s="333">
        <f>SUM(US_N2O!C192:AA192)</f>
        <v>2.3012687593421013E-4</v>
      </c>
      <c r="F189" s="332">
        <f>US_Others!V194+US_Others!U194</f>
        <v>0</v>
      </c>
      <c r="G189" s="332">
        <f>US_Others!C194+US_Others!H194+US_Others!N194</f>
        <v>1.2018579964279198E-4</v>
      </c>
      <c r="H189" s="332">
        <f>US_Others!D194+US_Others!I194+US_Others!O194</f>
        <v>1.9710471141417885E-3</v>
      </c>
      <c r="I189" s="332">
        <f>US_Others!E194+US_Others!J194+US_Others!P194+US_Others!W194</f>
        <v>9.1100836129236317E-3</v>
      </c>
      <c r="J189" s="332">
        <f>US_Others!F194+US_Others!K194+US_Others!Q194</f>
        <v>1.5744339753205748E-3</v>
      </c>
      <c r="K189" s="332">
        <f>US_Others!G194+US_Others!L194+US_Others!R194</f>
        <v>1.562415395356296E-4</v>
      </c>
      <c r="L189" s="332">
        <f>US_Others!Z194+US_Others!AB194</f>
        <v>0</v>
      </c>
      <c r="M189" s="332">
        <f>US_Others!AA194+US_Others!AC194</f>
        <v>0</v>
      </c>
      <c r="N189" s="332">
        <f>US_Others!AD194</f>
        <v>0</v>
      </c>
      <c r="O189" s="332">
        <f>US_Others!AE194</f>
        <v>0</v>
      </c>
      <c r="P189" s="332">
        <f>SUM(US_Others!AG194:AI194)</f>
        <v>0</v>
      </c>
      <c r="Q189" s="332">
        <f>US_Others!AL194</f>
        <v>0</v>
      </c>
      <c r="R189" s="332"/>
      <c r="S189" s="334">
        <f t="shared" si="2"/>
        <v>1114.4688687997248</v>
      </c>
      <c r="T189" s="334">
        <f>D189*1000/Spec!I$6</f>
        <v>6.1380223570362772E-3</v>
      </c>
      <c r="U189" s="334">
        <f>E189*1000/Spec!I$7</f>
        <v>7.7223783870540314E-4</v>
      </c>
      <c r="V189" s="334">
        <f>F189*1000/Spec!I$8</f>
        <v>0</v>
      </c>
      <c r="W189" s="334">
        <f>G189*1000/Spec!I$9</f>
        <v>1.7805303650783998E-4</v>
      </c>
      <c r="X189" s="334">
        <f>H189*1000/Spec!I$10</f>
        <v>5.6315631832622528E-4</v>
      </c>
      <c r="Y189" s="334">
        <f>I189*1000/Spec!I$11</f>
        <v>6.3706878412053362E-3</v>
      </c>
      <c r="Z189" s="334">
        <f>J189*1000/Spec!I$12</f>
        <v>3.5222236584352904E-4</v>
      </c>
      <c r="AA189" s="334">
        <f>K189*1000/Spec!I$15</f>
        <v>1.592676243992147E-5</v>
      </c>
      <c r="AB189" s="334">
        <f>L189*1000/Spec!I$17</f>
        <v>0</v>
      </c>
      <c r="AC189" s="334">
        <f>M189*1000/Spec!I$18</f>
        <v>0</v>
      </c>
      <c r="AD189" s="335">
        <f>N189*1000/Spec!I$25</f>
        <v>0</v>
      </c>
      <c r="AE189" s="335">
        <f>O189*1000/Spec!I$26</f>
        <v>0</v>
      </c>
      <c r="AF189" s="334">
        <f>P189*1000/Spec!I$21</f>
        <v>0</v>
      </c>
      <c r="AG189" s="334">
        <f>Q189*1000/Spec!I$22</f>
        <v>0</v>
      </c>
      <c r="AI189" s="432">
        <f>S189/'2007output'!$D187</f>
        <v>3.0294676673699929E-2</v>
      </c>
      <c r="AJ189" s="432">
        <f>T189/'2007output'!$D187</f>
        <v>1.6685024402935702E-7</v>
      </c>
      <c r="AK189" s="432">
        <f>U189/'2007output'!$D187</f>
        <v>2.099178926727038E-8</v>
      </c>
      <c r="AL189" s="433">
        <f>V189/'2007output'!$D187</f>
        <v>0</v>
      </c>
      <c r="AM189" s="433">
        <f>W189/'2007output'!$D187</f>
        <v>4.8400267811741262E-9</v>
      </c>
      <c r="AN189" s="433">
        <f>X189/'2007output'!$D187</f>
        <v>1.5308313276456451E-8</v>
      </c>
      <c r="AO189" s="433">
        <f>Y189/'2007output'!$D187</f>
        <v>1.7317480437676512E-7</v>
      </c>
      <c r="AP189" s="433">
        <f>Z189/'2007output'!$D187</f>
        <v>9.5744825083964674E-9</v>
      </c>
      <c r="AQ189" s="433">
        <f>AA189/'2007output'!$D187</f>
        <v>4.3293817538025451E-10</v>
      </c>
      <c r="AR189" s="433">
        <f>AB189/'2007output'!$D187</f>
        <v>0</v>
      </c>
      <c r="AS189" s="433">
        <f>AC189/'2007output'!$D187</f>
        <v>0</v>
      </c>
      <c r="AT189" s="433">
        <f>AD189/'2007output'!$D187</f>
        <v>0</v>
      </c>
      <c r="AU189" s="433">
        <f>AE189/'2007output'!$D187</f>
        <v>0</v>
      </c>
      <c r="AV189" s="433">
        <f>AF189/'2007output'!$D187</f>
        <v>0</v>
      </c>
      <c r="AW189" s="433">
        <f>AG189/'2007output'!$D187</f>
        <v>0</v>
      </c>
      <c r="AY189" s="370">
        <f>IFERROR(IF(SUMPRODUCT(US_CO2!C192:AX192/SUM(US_CO2!C192:AX192),US_CO2!C$6:AX$6)&gt;3.5,4,IF(SUMPRODUCT(US_CO2!C192:AX192/SUM(US_CO2!C192:AX192),US_CO2!C$6:AX$6)&gt;2.5,3,2)),"")</f>
        <v>4</v>
      </c>
      <c r="AZ189" s="370">
        <f>IFERROR(IF(SUMPRODUCT(US_CH4!C192:AC192/SUM(US_CH4!C192:AC192),US_CH4!C$6:AC$6)&gt;3.5,4,IF(SUMPRODUCT(US_CH4!C192:AC192/SUM(US_CH4!C192:AC192),US_CH4!C$6:AC$6)&gt;2.5,3,2)),"")</f>
        <v>4</v>
      </c>
      <c r="BA189" s="223">
        <f>IFERROR(IF(SUMPRODUCT(US_N2O!C192:AA192/SUM(US_N2O!C192:AA192),US_N2O!C$6:AA$6)&gt;3.5,4,IF(SUMPRODUCT(US_N2O!C192:AA192/SUM(US_N2O!C192:AA192),US_N2O!C$6:AA$6)&gt;2.5,3,2)),"")</f>
        <v>4</v>
      </c>
      <c r="BB189" s="223" t="str">
        <f>IFERROR(IF(SUMPRODUCT(US_Others!U194:V194/SUM(US_Others!U194:V194),US_Others!U$8:V$8)&gt;3.5,4,IF(SUMPRODUCT(US_Others!U194:V194/SUM(US_Others!U194:V194),US_Others!U$8:V$8)&gt;2.5,3,2)),"")</f>
        <v/>
      </c>
      <c r="BC189" s="223">
        <f>IFERROR(IF((US_Others!C194*US_Others!C$8/SUM(US_Others!C194,US_Others!H194,US_Others!N194)+ US_Others!H194*US_Others!H$8/SUM(US_Others!C194,US_Others!H194,US_Others!N194)+US_Others!N194*US_Others!N$8/SUM(US_Others!C194,US_Others!H194,US_Others!N194))&gt;3.5,4,IF((US_Others!C194*US_Others!C$8/SUM(US_Others!C194,US_Others!H194,US_Others!N194)+ US_Others!H194*US_Others!H$8/SUM(US_Others!C194,US_Others!H194,US_Others!N194)+US_Others!N194*US_Others!N$8/SUM(US_Others!C194,US_Others!H194,US_Others!N194))&gt;2.5,3,2)),"")</f>
        <v>4</v>
      </c>
      <c r="BD189" s="223">
        <f>IFERROR(IF((US_Others!D194*US_Others!D$8/SUM(US_Others!D194,US_Others!I194,US_Others!O194)+US_Others!I194*US_Others!I$8/SUM(US_Others!D194,US_Others!I194,US_Others!O194)+US_Others!O194*US_Others!O$8/SUM(US_Others!D194,US_Others!I194,US_Others!O194))&gt;3.5,4,IF((US_Others!D194*US_Others!D$8/SUM(US_Others!D194,US_Others!I194,US_Others!O194)+US_Others!I194*US_Others!I$8/SUM(US_Others!D194,US_Others!I194,US_Others!O194)+US_Others!O194*US_Others!O$8/SUM(US_Others!D194,US_Others!I194,US_Others!O194))&gt;2.5,3,2)),"")</f>
        <v>4</v>
      </c>
      <c r="BE189" s="223">
        <f>IFERROR(IF((US_Others!E194*US_Others!E$8/SUM(US_Others!E194,US_Others!J194,US_Others!P194,US_Others!W194)+US_Others!J194*US_Others!J$8/SUM(US_Others!E194,US_Others!J194,US_Others!P194,US_Others!W194)+US_Others!P194*US_Others!P$8/SUM(US_Others!E194,US_Others!J194,US_Others!P194,US_Others!W194)+US_Others!W194*US_Others!W$8/SUM(US_Others!E194,US_Others!J194,US_Others!P194,US_Others!W194))&gt;3.5,4,IF((US_Others!E194*US_Others!E$8/SUM(US_Others!E194,US_Others!J194,US_Others!P194,US_Others!W194)+US_Others!J194*US_Others!J$8/SUM(US_Others!E194,US_Others!J194,US_Others!P194,US_Others!W194)+US_Others!P194*US_Others!P$8/SUM(US_Others!E194,US_Others!J194,US_Others!P194,US_Others!W194)+US_Others!W194*US_Others!W$8/SUM(US_Others!E194,US_Others!J194,US_Others!P194,US_Others!W194))&gt;2.5,3,2)),"")</f>
        <v>4</v>
      </c>
      <c r="BF189" s="223">
        <f>IFERROR(IF((US_Others!F194*US_Others!F$8/SUM(US_Others!F194,US_Others!K194,US_Others!Q194)+US_Others!K194*US_Others!K$8/SUM(US_Others!F194,US_Others!K194,US_Others!Q194)+US_Others!Q194*US_Others!Q$8/SUM(US_Others!F194,US_Others!K194,US_Others!Q194))&gt;3.5,4,IF((US_Others!F194*US_Others!F$8/SUM(US_Others!F194,US_Others!K194,US_Others!Q194)+US_Others!K194*US_Others!K$8/SUM(US_Others!F194,US_Others!K194,US_Others!Q194)+US_Others!Q194*US_Others!Q$8/SUM(US_Others!F194,US_Others!K194,US_Others!Q194))&gt;2.5,3,2)),"")</f>
        <v>4</v>
      </c>
      <c r="BG189" s="223">
        <f>IFERROR(IF((US_Others!G194*US_Others!G$8/SUM(US_Others!G194,US_Others!L194,US_Others!R194)+US_Others!L194*US_Others!L$8/SUM(US_Others!G194,US_Others!L194,US_Others!R194)+US_Others!R194*US_Others!R$8/SUM(US_Others!G194,US_Others!L194,US_Others!R194))&gt;3.5,4,IF((US_Others!G194*US_Others!G$8/SUM(US_Others!G194,US_Others!L194,US_Others!R194)+US_Others!L194*US_Others!L$8/SUM(US_Others!G194,US_Others!L194,US_Others!R194)+US_Others!R194*US_Others!R$8/SUM(US_Others!G194,US_Others!L194,US_Others!R194))&gt;2.5,3,2)),"")</f>
        <v>4</v>
      </c>
      <c r="BH189" s="219" t="str">
        <f>IFERROR(IF((US_Others!Z194*US_Others!Z$8/SUM(US_Others!Z194,US_Others!AB194)+US_Others!AB194*US_Others!AB$8/SUM(US_Others!Z194,US_Others!AB194))&gt;3.5,4,IF((US_Others!Z194*US_Others!Z$8/SUM(US_Others!Z194,US_Others!AB194)+US_Others!AB194*US_Others!AB$8/SUM(US_Others!Z194,US_Others!AB194))&gt;2.5,3,2)),"")</f>
        <v/>
      </c>
      <c r="BI189" s="219" t="str">
        <f>IFERROR(IF((US_Others!AA194*US_Others!AA$8/SUM(US_Others!AA194,US_Others!AC194)+US_Others!AC194*US_Others!AC$8/SUM(US_Others!AA194,US_Others!AC194))&gt;3.5,4,IF((US_Others!AA194*US_Others!AA$8/SUM(US_Others!AA194,US_Others!AC194)+US_Others!AC194*US_Others!AC$8/SUM(US_Others!AA194,US_Others!AC194))&gt;2.5,3,2)),"")</f>
        <v/>
      </c>
      <c r="BJ189" s="219" t="str">
        <f>IFERROR(US_Others!AD194*US_Others!AD$8/US_Others!AD194,"")</f>
        <v/>
      </c>
      <c r="BK189" s="74" t="str">
        <f>IFERROR(US_Others!AE194*US_Others!AE$8/US_Others!AE194,"")</f>
        <v/>
      </c>
      <c r="BL189" s="219" t="str">
        <f>IFERROR(IF(SUMPRODUCT(US_Others!AG194:AI194/SUM(US_Others!AG194:AI194),US_Others!AG$8:AI$8)&gt;3.5,4,IF(SUMPRODUCT(US_Others!AG194:AI194/SUM(US_Others!AG194:AI194),US_Others!AG$8:AI$8)&gt;2.5,3,2)),"")</f>
        <v/>
      </c>
      <c r="BM189" s="219" t="str">
        <f>IFERROR(US_Others!AL194*US_Others!AL$8/US_Others!AL194,"")</f>
        <v/>
      </c>
    </row>
    <row r="190" spans="1:65">
      <c r="A190" s="200" t="s">
        <v>325</v>
      </c>
      <c r="B190" s="332">
        <v>339114</v>
      </c>
      <c r="C190" s="333">
        <f>SUM(US_CO2!C193:AX193)</f>
        <v>0.10882447941038632</v>
      </c>
      <c r="D190" s="333">
        <f>SUM(US_CH4!C193:AC193)</f>
        <v>1.3226279846428381E-5</v>
      </c>
      <c r="E190" s="333">
        <f>SUM(US_N2O!C193:AA193)</f>
        <v>1.9360385207092638E-5</v>
      </c>
      <c r="F190" s="332">
        <f>US_Others!V195+US_Others!U195</f>
        <v>0</v>
      </c>
      <c r="G190" s="332">
        <f>US_Others!C195+US_Others!H195+US_Others!N195</f>
        <v>0</v>
      </c>
      <c r="H190" s="332">
        <f>US_Others!D195+US_Others!I195+US_Others!O195</f>
        <v>0</v>
      </c>
      <c r="I190" s="332">
        <f>US_Others!E195+US_Others!J195+US_Others!P195+US_Others!W195</f>
        <v>0</v>
      </c>
      <c r="J190" s="332">
        <f>US_Others!F195+US_Others!K195+US_Others!Q195</f>
        <v>0</v>
      </c>
      <c r="K190" s="332">
        <f>US_Others!G195+US_Others!L195+US_Others!R195</f>
        <v>0</v>
      </c>
      <c r="L190" s="332">
        <f>US_Others!Z195+US_Others!AB195</f>
        <v>0</v>
      </c>
      <c r="M190" s="332">
        <f>US_Others!AA195+US_Others!AC195</f>
        <v>0</v>
      </c>
      <c r="N190" s="332">
        <f>US_Others!AD195</f>
        <v>0</v>
      </c>
      <c r="O190" s="332">
        <f>US_Others!AE195</f>
        <v>0</v>
      </c>
      <c r="P190" s="332">
        <f>SUM(US_Others!AG195:AI195)</f>
        <v>0</v>
      </c>
      <c r="Q190" s="332">
        <f>US_Others!AL195</f>
        <v>0</v>
      </c>
      <c r="R190" s="332"/>
      <c r="S190" s="334">
        <f t="shared" si="2"/>
        <v>108.82447941038632</v>
      </c>
      <c r="T190" s="334">
        <f>D190*1000/Spec!I$6</f>
        <v>5.2905119385713521E-4</v>
      </c>
      <c r="U190" s="334">
        <f>E190*1000/Spec!I$7</f>
        <v>6.4967735594270598E-5</v>
      </c>
      <c r="V190" s="334">
        <f>F190*1000/Spec!I$8</f>
        <v>0</v>
      </c>
      <c r="W190" s="334">
        <f>G190*1000/Spec!I$9</f>
        <v>0</v>
      </c>
      <c r="X190" s="334">
        <f>H190*1000/Spec!I$10</f>
        <v>0</v>
      </c>
      <c r="Y190" s="334">
        <f>I190*1000/Spec!I$11</f>
        <v>0</v>
      </c>
      <c r="Z190" s="334">
        <f>J190*1000/Spec!I$12</f>
        <v>0</v>
      </c>
      <c r="AA190" s="334">
        <f>K190*1000/Spec!I$15</f>
        <v>0</v>
      </c>
      <c r="AB190" s="334">
        <f>L190*1000/Spec!I$17</f>
        <v>0</v>
      </c>
      <c r="AC190" s="334">
        <f>M190*1000/Spec!I$18</f>
        <v>0</v>
      </c>
      <c r="AD190" s="335">
        <f>N190*1000/Spec!I$25</f>
        <v>0</v>
      </c>
      <c r="AE190" s="335">
        <f>O190*1000/Spec!I$26</f>
        <v>0</v>
      </c>
      <c r="AF190" s="334">
        <f>P190*1000/Spec!I$21</f>
        <v>0</v>
      </c>
      <c r="AG190" s="334">
        <f>Q190*1000/Spec!I$22</f>
        <v>0</v>
      </c>
      <c r="AI190" s="432">
        <f>S190/'2007output'!$D188</f>
        <v>1.8274502944990594E-2</v>
      </c>
      <c r="AJ190" s="432">
        <f>T190/'2007output'!$D188</f>
        <v>8.8841661844607637E-8</v>
      </c>
      <c r="AK190" s="432">
        <f>U190/'2007output'!$D188</f>
        <v>1.0909797886279213E-8</v>
      </c>
      <c r="AL190" s="433">
        <f>V190/'2007output'!$D188</f>
        <v>0</v>
      </c>
      <c r="AM190" s="433">
        <f>W190/'2007output'!$D188</f>
        <v>0</v>
      </c>
      <c r="AN190" s="433">
        <f>X190/'2007output'!$D188</f>
        <v>0</v>
      </c>
      <c r="AO190" s="433">
        <f>Y190/'2007output'!$D188</f>
        <v>0</v>
      </c>
      <c r="AP190" s="433">
        <f>Z190/'2007output'!$D188</f>
        <v>0</v>
      </c>
      <c r="AQ190" s="433">
        <f>AA190/'2007output'!$D188</f>
        <v>0</v>
      </c>
      <c r="AR190" s="433">
        <f>AB190/'2007output'!$D188</f>
        <v>0</v>
      </c>
      <c r="AS190" s="433">
        <f>AC190/'2007output'!$D188</f>
        <v>0</v>
      </c>
      <c r="AT190" s="433">
        <f>AD190/'2007output'!$D188</f>
        <v>0</v>
      </c>
      <c r="AU190" s="433">
        <f>AE190/'2007output'!$D188</f>
        <v>0</v>
      </c>
      <c r="AV190" s="433">
        <f>AF190/'2007output'!$D188</f>
        <v>0</v>
      </c>
      <c r="AW190" s="433">
        <f>AG190/'2007output'!$D188</f>
        <v>0</v>
      </c>
      <c r="AY190" s="370">
        <f>IFERROR(IF(SUMPRODUCT(US_CO2!C193:AX193/SUM(US_CO2!C193:AX193),US_CO2!C$6:AX$6)&gt;3.5,4,IF(SUMPRODUCT(US_CO2!C193:AX193/SUM(US_CO2!C193:AX193),US_CO2!C$6:AX$6)&gt;2.5,3,2)),"")</f>
        <v>4</v>
      </c>
      <c r="AZ190" s="370">
        <f>IFERROR(IF(SUMPRODUCT(US_CH4!C193:AC193/SUM(US_CH4!C193:AC193),US_CH4!C$6:AC$6)&gt;3.5,4,IF(SUMPRODUCT(US_CH4!C193:AC193/SUM(US_CH4!C193:AC193),US_CH4!C$6:AC$6)&gt;2.5,3,2)),"")</f>
        <v>4</v>
      </c>
      <c r="BA190" s="223">
        <f>IFERROR(IF(SUMPRODUCT(US_N2O!C193:AA193/SUM(US_N2O!C193:AA193),US_N2O!C$6:AA$6)&gt;3.5,4,IF(SUMPRODUCT(US_N2O!C193:AA193/SUM(US_N2O!C193:AA193),US_N2O!C$6:AA$6)&gt;2.5,3,2)),"")</f>
        <v>4</v>
      </c>
      <c r="BB190" s="223" t="str">
        <f>IFERROR(IF(SUMPRODUCT(US_Others!U195:V195/SUM(US_Others!U195:V195),US_Others!U$8:V$8)&gt;3.5,4,IF(SUMPRODUCT(US_Others!U195:V195/SUM(US_Others!U195:V195),US_Others!U$8:V$8)&gt;2.5,3,2)),"")</f>
        <v/>
      </c>
      <c r="BC190" s="223" t="str">
        <f>IFERROR(IF((US_Others!C195*US_Others!C$8/SUM(US_Others!C195,US_Others!H195,US_Others!N195)+ US_Others!H195*US_Others!H$8/SUM(US_Others!C195,US_Others!H195,US_Others!N195)+US_Others!N195*US_Others!N$8/SUM(US_Others!C195,US_Others!H195,US_Others!N195))&gt;3.5,4,IF((US_Others!C195*US_Others!C$8/SUM(US_Others!C195,US_Others!H195,US_Others!N195)+ US_Others!H195*US_Others!H$8/SUM(US_Others!C195,US_Others!H195,US_Others!N195)+US_Others!N195*US_Others!N$8/SUM(US_Others!C195,US_Others!H195,US_Others!N195))&gt;2.5,3,2)),"")</f>
        <v/>
      </c>
      <c r="BD190" s="223" t="str">
        <f>IFERROR(IF((US_Others!D195*US_Others!D$8/SUM(US_Others!D195,US_Others!I195,US_Others!O195)+US_Others!I195*US_Others!I$8/SUM(US_Others!D195,US_Others!I195,US_Others!O195)+US_Others!O195*US_Others!O$8/SUM(US_Others!D195,US_Others!I195,US_Others!O195))&gt;3.5,4,IF((US_Others!D195*US_Others!D$8/SUM(US_Others!D195,US_Others!I195,US_Others!O195)+US_Others!I195*US_Others!I$8/SUM(US_Others!D195,US_Others!I195,US_Others!O195)+US_Others!O195*US_Others!O$8/SUM(US_Others!D195,US_Others!I195,US_Others!O195))&gt;2.5,3,2)),"")</f>
        <v/>
      </c>
      <c r="BE190" s="223" t="str">
        <f>IFERROR(IF((US_Others!E195*US_Others!E$8/SUM(US_Others!E195,US_Others!J195,US_Others!P195,US_Others!W195)+US_Others!J195*US_Others!J$8/SUM(US_Others!E195,US_Others!J195,US_Others!P195,US_Others!W195)+US_Others!P195*US_Others!P$8/SUM(US_Others!E195,US_Others!J195,US_Others!P195,US_Others!W195)+US_Others!W195*US_Others!W$8/SUM(US_Others!E195,US_Others!J195,US_Others!P195,US_Others!W195))&gt;3.5,4,IF((US_Others!E195*US_Others!E$8/SUM(US_Others!E195,US_Others!J195,US_Others!P195,US_Others!W195)+US_Others!J195*US_Others!J$8/SUM(US_Others!E195,US_Others!J195,US_Others!P195,US_Others!W195)+US_Others!P195*US_Others!P$8/SUM(US_Others!E195,US_Others!J195,US_Others!P195,US_Others!W195)+US_Others!W195*US_Others!W$8/SUM(US_Others!E195,US_Others!J195,US_Others!P195,US_Others!W195))&gt;2.5,3,2)),"")</f>
        <v/>
      </c>
      <c r="BF190" s="223" t="str">
        <f>IFERROR(IF((US_Others!F195*US_Others!F$8/SUM(US_Others!F195,US_Others!K195,US_Others!Q195)+US_Others!K195*US_Others!K$8/SUM(US_Others!F195,US_Others!K195,US_Others!Q195)+US_Others!Q195*US_Others!Q$8/SUM(US_Others!F195,US_Others!K195,US_Others!Q195))&gt;3.5,4,IF((US_Others!F195*US_Others!F$8/SUM(US_Others!F195,US_Others!K195,US_Others!Q195)+US_Others!K195*US_Others!K$8/SUM(US_Others!F195,US_Others!K195,US_Others!Q195)+US_Others!Q195*US_Others!Q$8/SUM(US_Others!F195,US_Others!K195,US_Others!Q195))&gt;2.5,3,2)),"")</f>
        <v/>
      </c>
      <c r="BG190" s="223" t="str">
        <f>IFERROR(IF((US_Others!G195*US_Others!G$8/SUM(US_Others!G195,US_Others!L195,US_Others!R195)+US_Others!L195*US_Others!L$8/SUM(US_Others!G195,US_Others!L195,US_Others!R195)+US_Others!R195*US_Others!R$8/SUM(US_Others!G195,US_Others!L195,US_Others!R195))&gt;3.5,4,IF((US_Others!G195*US_Others!G$8/SUM(US_Others!G195,US_Others!L195,US_Others!R195)+US_Others!L195*US_Others!L$8/SUM(US_Others!G195,US_Others!L195,US_Others!R195)+US_Others!R195*US_Others!R$8/SUM(US_Others!G195,US_Others!L195,US_Others!R195))&gt;2.5,3,2)),"")</f>
        <v/>
      </c>
      <c r="BH190" s="219" t="str">
        <f>IFERROR(IF((US_Others!Z195*US_Others!Z$8/SUM(US_Others!Z195,US_Others!AB195)+US_Others!AB195*US_Others!AB$8/SUM(US_Others!Z195,US_Others!AB195))&gt;3.5,4,IF((US_Others!Z195*US_Others!Z$8/SUM(US_Others!Z195,US_Others!AB195)+US_Others!AB195*US_Others!AB$8/SUM(US_Others!Z195,US_Others!AB195))&gt;2.5,3,2)),"")</f>
        <v/>
      </c>
      <c r="BI190" s="219" t="str">
        <f>IFERROR(IF((US_Others!AA195*US_Others!AA$8/SUM(US_Others!AA195,US_Others!AC195)+US_Others!AC195*US_Others!AC$8/SUM(US_Others!AA195,US_Others!AC195))&gt;3.5,4,IF((US_Others!AA195*US_Others!AA$8/SUM(US_Others!AA195,US_Others!AC195)+US_Others!AC195*US_Others!AC$8/SUM(US_Others!AA195,US_Others!AC195))&gt;2.5,3,2)),"")</f>
        <v/>
      </c>
      <c r="BJ190" s="219" t="str">
        <f>IFERROR(US_Others!AD195*US_Others!AD$8/US_Others!AD195,"")</f>
        <v/>
      </c>
      <c r="BK190" s="74" t="str">
        <f>IFERROR(US_Others!AE195*US_Others!AE$8/US_Others!AE195,"")</f>
        <v/>
      </c>
      <c r="BL190" s="219" t="str">
        <f>IFERROR(IF(SUMPRODUCT(US_Others!AG195:AI195/SUM(US_Others!AG195:AI195),US_Others!AG$8:AI$8)&gt;3.5,4,IF(SUMPRODUCT(US_Others!AG195:AI195/SUM(US_Others!AG195:AI195),US_Others!AG$8:AI$8)&gt;2.5,3,2)),"")</f>
        <v/>
      </c>
      <c r="BM190" s="219" t="str">
        <f>IFERROR(US_Others!AL195*US_Others!AL$8/US_Others!AL195,"")</f>
        <v/>
      </c>
    </row>
    <row r="191" spans="1:65">
      <c r="A191" s="200" t="s">
        <v>326</v>
      </c>
      <c r="B191" s="332">
        <v>339115</v>
      </c>
      <c r="C191" s="333">
        <f>SUM(US_CO2!C194:AX194)</f>
        <v>3.9899308429191947E-2</v>
      </c>
      <c r="D191" s="333">
        <f>SUM(US_CH4!C194:AC194)</f>
        <v>2.4625184438326322E-5</v>
      </c>
      <c r="E191" s="333">
        <f>SUM(US_N2O!C194:AA194)</f>
        <v>3.6893395159654836E-5</v>
      </c>
      <c r="F191" s="332">
        <f>US_Others!V196+US_Others!U196</f>
        <v>0</v>
      </c>
      <c r="G191" s="332">
        <f>US_Others!C196+US_Others!H196+US_Others!N196</f>
        <v>2.8222149412823044E-6</v>
      </c>
      <c r="H191" s="332">
        <f>US_Others!D196+US_Others!I196+US_Others!O196</f>
        <v>4.6284325037029789E-5</v>
      </c>
      <c r="I191" s="332">
        <f>US_Others!E196+US_Others!J196+US_Others!P196+US_Others!W196</f>
        <v>2.1392389254919862E-4</v>
      </c>
      <c r="J191" s="332">
        <f>US_Others!F196+US_Others!K196+US_Others!Q196</f>
        <v>3.6971015730798184E-5</v>
      </c>
      <c r="K191" s="332">
        <f>US_Others!G196+US_Others!L196+US_Others!R196</f>
        <v>3.6688794236669958E-6</v>
      </c>
      <c r="L191" s="332">
        <f>US_Others!Z196+US_Others!AB196</f>
        <v>0</v>
      </c>
      <c r="M191" s="332">
        <f>US_Others!AA196+US_Others!AC196</f>
        <v>0</v>
      </c>
      <c r="N191" s="332">
        <f>US_Others!AD196</f>
        <v>0</v>
      </c>
      <c r="O191" s="332">
        <f>US_Others!AE196</f>
        <v>0</v>
      </c>
      <c r="P191" s="332">
        <f>SUM(US_Others!AG196:AI196)</f>
        <v>0</v>
      </c>
      <c r="Q191" s="332">
        <f>US_Others!AL196</f>
        <v>0</v>
      </c>
      <c r="R191" s="332"/>
      <c r="S191" s="334">
        <f t="shared" si="2"/>
        <v>39.899308429191947</v>
      </c>
      <c r="T191" s="334">
        <f>D191*1000/Spec!I$6</f>
        <v>9.8500737753305276E-4</v>
      </c>
      <c r="U191" s="334">
        <f>E191*1000/Spec!I$7</f>
        <v>1.2380333946192896E-4</v>
      </c>
      <c r="V191" s="334">
        <f>F191*1000/Spec!I$8</f>
        <v>0</v>
      </c>
      <c r="W191" s="334">
        <f>G191*1000/Spec!I$9</f>
        <v>4.1810591722700801E-6</v>
      </c>
      <c r="X191" s="334">
        <f>H191*1000/Spec!I$10</f>
        <v>1.3224092867722797E-5</v>
      </c>
      <c r="Y191" s="334">
        <f>I191*1000/Spec!I$11</f>
        <v>1.4959712765678224E-4</v>
      </c>
      <c r="Z191" s="334">
        <f>J191*1000/Spec!I$12</f>
        <v>8.2709207451450079E-6</v>
      </c>
      <c r="AA191" s="334">
        <f>K191*1000/Spec!I$15</f>
        <v>3.7399382504250722E-7</v>
      </c>
      <c r="AB191" s="334">
        <f>L191*1000/Spec!I$17</f>
        <v>0</v>
      </c>
      <c r="AC191" s="334">
        <f>M191*1000/Spec!I$18</f>
        <v>0</v>
      </c>
      <c r="AD191" s="335">
        <f>N191*1000/Spec!I$25</f>
        <v>0</v>
      </c>
      <c r="AE191" s="335">
        <f>O191*1000/Spec!I$26</f>
        <v>0</v>
      </c>
      <c r="AF191" s="334">
        <f>P191*1000/Spec!I$21</f>
        <v>0</v>
      </c>
      <c r="AG191" s="334">
        <f>Q191*1000/Spec!I$22</f>
        <v>0</v>
      </c>
      <c r="AI191" s="432">
        <f>S191/'2007output'!$D189</f>
        <v>5.6712632281324497E-3</v>
      </c>
      <c r="AJ191" s="432">
        <f>T191/'2007output'!$D189</f>
        <v>1.4000834449439388E-7</v>
      </c>
      <c r="AK191" s="432">
        <f>U191/'2007output'!$D189</f>
        <v>1.7597330737109632E-8</v>
      </c>
      <c r="AL191" s="433">
        <f>V191/'2007output'!$D189</f>
        <v>0</v>
      </c>
      <c r="AM191" s="433">
        <f>W191/'2007output'!$D189</f>
        <v>5.9429318631980673E-10</v>
      </c>
      <c r="AN191" s="433">
        <f>X191/'2007output'!$D189</f>
        <v>1.8796644493029315E-9</v>
      </c>
      <c r="AO191" s="433">
        <f>Y191/'2007output'!$D189</f>
        <v>2.1263643970666366E-8</v>
      </c>
      <c r="AP191" s="433">
        <f>Z191/'2007output'!$D189</f>
        <v>1.1756236017970673E-9</v>
      </c>
      <c r="AQ191" s="433">
        <f>AA191/'2007output'!$D189</f>
        <v>5.315925290475336E-11</v>
      </c>
      <c r="AR191" s="433">
        <f>AB191/'2007output'!$D189</f>
        <v>0</v>
      </c>
      <c r="AS191" s="433">
        <f>AC191/'2007output'!$D189</f>
        <v>0</v>
      </c>
      <c r="AT191" s="433">
        <f>AD191/'2007output'!$D189</f>
        <v>0</v>
      </c>
      <c r="AU191" s="433">
        <f>AE191/'2007output'!$D189</f>
        <v>0</v>
      </c>
      <c r="AV191" s="433">
        <f>AF191/'2007output'!$D189</f>
        <v>0</v>
      </c>
      <c r="AW191" s="433">
        <f>AG191/'2007output'!$D189</f>
        <v>0</v>
      </c>
      <c r="AY191" s="370">
        <f>IFERROR(IF(SUMPRODUCT(US_CO2!C194:AX194/SUM(US_CO2!C194:AX194),US_CO2!C$6:AX$6)&gt;3.5,4,IF(SUMPRODUCT(US_CO2!C194:AX194/SUM(US_CO2!C194:AX194),US_CO2!C$6:AX$6)&gt;2.5,3,2)),"")</f>
        <v>4</v>
      </c>
      <c r="AZ191" s="370">
        <f>IFERROR(IF(SUMPRODUCT(US_CH4!C194:AC194/SUM(US_CH4!C194:AC194),US_CH4!C$6:AC$6)&gt;3.5,4,IF(SUMPRODUCT(US_CH4!C194:AC194/SUM(US_CH4!C194:AC194),US_CH4!C$6:AC$6)&gt;2.5,3,2)),"")</f>
        <v>4</v>
      </c>
      <c r="BA191" s="223">
        <f>IFERROR(IF(SUMPRODUCT(US_N2O!C194:AA194/SUM(US_N2O!C194:AA194),US_N2O!C$6:AA$6)&gt;3.5,4,IF(SUMPRODUCT(US_N2O!C194:AA194/SUM(US_N2O!C194:AA194),US_N2O!C$6:AA$6)&gt;2.5,3,2)),"")</f>
        <v>4</v>
      </c>
      <c r="BB191" s="223" t="str">
        <f>IFERROR(IF(SUMPRODUCT(US_Others!U196:V196/SUM(US_Others!U196:V196),US_Others!U$8:V$8)&gt;3.5,4,IF(SUMPRODUCT(US_Others!U196:V196/SUM(US_Others!U196:V196),US_Others!U$8:V$8)&gt;2.5,3,2)),"")</f>
        <v/>
      </c>
      <c r="BC191" s="223">
        <f>IFERROR(IF((US_Others!C196*US_Others!C$8/SUM(US_Others!C196,US_Others!H196,US_Others!N196)+ US_Others!H196*US_Others!H$8/SUM(US_Others!C196,US_Others!H196,US_Others!N196)+US_Others!N196*US_Others!N$8/SUM(US_Others!C196,US_Others!H196,US_Others!N196))&gt;3.5,4,IF((US_Others!C196*US_Others!C$8/SUM(US_Others!C196,US_Others!H196,US_Others!N196)+ US_Others!H196*US_Others!H$8/SUM(US_Others!C196,US_Others!H196,US_Others!N196)+US_Others!N196*US_Others!N$8/SUM(US_Others!C196,US_Others!H196,US_Others!N196))&gt;2.5,3,2)),"")</f>
        <v>4</v>
      </c>
      <c r="BD191" s="223">
        <f>IFERROR(IF((US_Others!D196*US_Others!D$8/SUM(US_Others!D196,US_Others!I196,US_Others!O196)+US_Others!I196*US_Others!I$8/SUM(US_Others!D196,US_Others!I196,US_Others!O196)+US_Others!O196*US_Others!O$8/SUM(US_Others!D196,US_Others!I196,US_Others!O196))&gt;3.5,4,IF((US_Others!D196*US_Others!D$8/SUM(US_Others!D196,US_Others!I196,US_Others!O196)+US_Others!I196*US_Others!I$8/SUM(US_Others!D196,US_Others!I196,US_Others!O196)+US_Others!O196*US_Others!O$8/SUM(US_Others!D196,US_Others!I196,US_Others!O196))&gt;2.5,3,2)),"")</f>
        <v>4</v>
      </c>
      <c r="BE191" s="223">
        <f>IFERROR(IF((US_Others!E196*US_Others!E$8/SUM(US_Others!E196,US_Others!J196,US_Others!P196,US_Others!W196)+US_Others!J196*US_Others!J$8/SUM(US_Others!E196,US_Others!J196,US_Others!P196,US_Others!W196)+US_Others!P196*US_Others!P$8/SUM(US_Others!E196,US_Others!J196,US_Others!P196,US_Others!W196)+US_Others!W196*US_Others!W$8/SUM(US_Others!E196,US_Others!J196,US_Others!P196,US_Others!W196))&gt;3.5,4,IF((US_Others!E196*US_Others!E$8/SUM(US_Others!E196,US_Others!J196,US_Others!P196,US_Others!W196)+US_Others!J196*US_Others!J$8/SUM(US_Others!E196,US_Others!J196,US_Others!P196,US_Others!W196)+US_Others!P196*US_Others!P$8/SUM(US_Others!E196,US_Others!J196,US_Others!P196,US_Others!W196)+US_Others!W196*US_Others!W$8/SUM(US_Others!E196,US_Others!J196,US_Others!P196,US_Others!W196))&gt;2.5,3,2)),"")</f>
        <v>4</v>
      </c>
      <c r="BF191" s="223">
        <f>IFERROR(IF((US_Others!F196*US_Others!F$8/SUM(US_Others!F196,US_Others!K196,US_Others!Q196)+US_Others!K196*US_Others!K$8/SUM(US_Others!F196,US_Others!K196,US_Others!Q196)+US_Others!Q196*US_Others!Q$8/SUM(US_Others!F196,US_Others!K196,US_Others!Q196))&gt;3.5,4,IF((US_Others!F196*US_Others!F$8/SUM(US_Others!F196,US_Others!K196,US_Others!Q196)+US_Others!K196*US_Others!K$8/SUM(US_Others!F196,US_Others!K196,US_Others!Q196)+US_Others!Q196*US_Others!Q$8/SUM(US_Others!F196,US_Others!K196,US_Others!Q196))&gt;2.5,3,2)),"")</f>
        <v>4</v>
      </c>
      <c r="BG191" s="223">
        <f>IFERROR(IF((US_Others!G196*US_Others!G$8/SUM(US_Others!G196,US_Others!L196,US_Others!R196)+US_Others!L196*US_Others!L$8/SUM(US_Others!G196,US_Others!L196,US_Others!R196)+US_Others!R196*US_Others!R$8/SUM(US_Others!G196,US_Others!L196,US_Others!R196))&gt;3.5,4,IF((US_Others!G196*US_Others!G$8/SUM(US_Others!G196,US_Others!L196,US_Others!R196)+US_Others!L196*US_Others!L$8/SUM(US_Others!G196,US_Others!L196,US_Others!R196)+US_Others!R196*US_Others!R$8/SUM(US_Others!G196,US_Others!L196,US_Others!R196))&gt;2.5,3,2)),"")</f>
        <v>4</v>
      </c>
      <c r="BH191" s="219" t="str">
        <f>IFERROR(IF((US_Others!Z196*US_Others!Z$8/SUM(US_Others!Z196,US_Others!AB196)+US_Others!AB196*US_Others!AB$8/SUM(US_Others!Z196,US_Others!AB196))&gt;3.5,4,IF((US_Others!Z196*US_Others!Z$8/SUM(US_Others!Z196,US_Others!AB196)+US_Others!AB196*US_Others!AB$8/SUM(US_Others!Z196,US_Others!AB196))&gt;2.5,3,2)),"")</f>
        <v/>
      </c>
      <c r="BI191" s="219" t="str">
        <f>IFERROR(IF((US_Others!AA196*US_Others!AA$8/SUM(US_Others!AA196,US_Others!AC196)+US_Others!AC196*US_Others!AC$8/SUM(US_Others!AA196,US_Others!AC196))&gt;3.5,4,IF((US_Others!AA196*US_Others!AA$8/SUM(US_Others!AA196,US_Others!AC196)+US_Others!AC196*US_Others!AC$8/SUM(US_Others!AA196,US_Others!AC196))&gt;2.5,3,2)),"")</f>
        <v/>
      </c>
      <c r="BJ191" s="219" t="str">
        <f>IFERROR(US_Others!AD196*US_Others!AD$8/US_Others!AD196,"")</f>
        <v/>
      </c>
      <c r="BK191" s="74" t="str">
        <f>IFERROR(US_Others!AE196*US_Others!AE$8/US_Others!AE196,"")</f>
        <v/>
      </c>
      <c r="BL191" s="219" t="str">
        <f>IFERROR(IF(SUMPRODUCT(US_Others!AG196:AI196/SUM(US_Others!AG196:AI196),US_Others!AG$8:AI$8)&gt;3.5,4,IF(SUMPRODUCT(US_Others!AG196:AI196/SUM(US_Others!AG196:AI196),US_Others!AG$8:AI$8)&gt;2.5,3,2)),"")</f>
        <v/>
      </c>
      <c r="BM191" s="219" t="str">
        <f>IFERROR(US_Others!AL196*US_Others!AL$8/US_Others!AL196,"")</f>
        <v/>
      </c>
    </row>
    <row r="192" spans="1:65">
      <c r="A192" s="200" t="s">
        <v>327</v>
      </c>
      <c r="B192" s="332">
        <v>339116</v>
      </c>
      <c r="C192" s="333">
        <f>SUM(US_CO2!C195:AX195)</f>
        <v>2.5397659213731764E-2</v>
      </c>
      <c r="D192" s="333">
        <f>SUM(US_CH4!C195:AC195)</f>
        <v>1.5053655100958827E-5</v>
      </c>
      <c r="E192" s="333">
        <f>SUM(US_N2O!C195:AA195)</f>
        <v>2.1187760461623081E-5</v>
      </c>
      <c r="F192" s="332">
        <f>US_Others!V197+US_Others!U197</f>
        <v>0</v>
      </c>
      <c r="G192" s="332">
        <f>US_Others!C197+US_Others!H197+US_Others!N197</f>
        <v>1.4111074706411522E-6</v>
      </c>
      <c r="H192" s="332">
        <f>US_Others!D197+US_Others!I197+US_Others!O197</f>
        <v>2.3142162518514894E-5</v>
      </c>
      <c r="I192" s="332">
        <f>US_Others!E197+US_Others!J197+US_Others!P197+US_Others!W197</f>
        <v>1.0696194627459931E-4</v>
      </c>
      <c r="J192" s="332">
        <f>US_Others!F197+US_Others!K197+US_Others!Q197</f>
        <v>1.8485507865399092E-5</v>
      </c>
      <c r="K192" s="332">
        <f>US_Others!G197+US_Others!L197+US_Others!R197</f>
        <v>1.8344397118334979E-6</v>
      </c>
      <c r="L192" s="332">
        <f>US_Others!Z197+US_Others!AB197</f>
        <v>0</v>
      </c>
      <c r="M192" s="332">
        <f>US_Others!AA197+US_Others!AC197</f>
        <v>0</v>
      </c>
      <c r="N192" s="332">
        <f>US_Others!AD197</f>
        <v>0</v>
      </c>
      <c r="O192" s="332">
        <f>US_Others!AE197</f>
        <v>0</v>
      </c>
      <c r="P192" s="332">
        <f>SUM(US_Others!AG197:AI197)</f>
        <v>0</v>
      </c>
      <c r="Q192" s="332">
        <f>US_Others!AL197</f>
        <v>0</v>
      </c>
      <c r="R192" s="332"/>
      <c r="S192" s="334">
        <f t="shared" si="2"/>
        <v>25.397659213731764</v>
      </c>
      <c r="T192" s="334">
        <f>D192*1000/Spec!I$6</f>
        <v>6.0214620403835307E-4</v>
      </c>
      <c r="U192" s="334">
        <f>E192*1000/Spec!I$7</f>
        <v>7.1099867320882816E-5</v>
      </c>
      <c r="V192" s="334">
        <f>F192*1000/Spec!I$8</f>
        <v>0</v>
      </c>
      <c r="W192" s="334">
        <f>G192*1000/Spec!I$9</f>
        <v>2.09052958613504E-6</v>
      </c>
      <c r="X192" s="334">
        <f>H192*1000/Spec!I$10</f>
        <v>6.6120464338613984E-6</v>
      </c>
      <c r="Y192" s="334">
        <f>I192*1000/Spec!I$11</f>
        <v>7.4798563828391119E-5</v>
      </c>
      <c r="Z192" s="334">
        <f>J192*1000/Spec!I$12</f>
        <v>4.1354603725725039E-6</v>
      </c>
      <c r="AA192" s="334">
        <f>K192*1000/Spec!I$15</f>
        <v>1.8699691252125361E-7</v>
      </c>
      <c r="AB192" s="334">
        <f>L192*1000/Spec!I$17</f>
        <v>0</v>
      </c>
      <c r="AC192" s="334">
        <f>M192*1000/Spec!I$18</f>
        <v>0</v>
      </c>
      <c r="AD192" s="335">
        <f>N192*1000/Spec!I$25</f>
        <v>0</v>
      </c>
      <c r="AE192" s="335">
        <f>O192*1000/Spec!I$26</f>
        <v>0</v>
      </c>
      <c r="AF192" s="334">
        <f>P192*1000/Spec!I$21</f>
        <v>0</v>
      </c>
      <c r="AG192" s="334">
        <f>Q192*1000/Spec!I$22</f>
        <v>0</v>
      </c>
      <c r="AI192" s="432">
        <f>S192/'2007output'!$D190</f>
        <v>3.1455491575019721E-3</v>
      </c>
      <c r="AJ192" s="432">
        <f>T192/'2007output'!$D190</f>
        <v>7.4576970612385356E-8</v>
      </c>
      <c r="AK192" s="432">
        <f>U192/'2007output'!$D190</f>
        <v>8.8058559203276889E-9</v>
      </c>
      <c r="AL192" s="433">
        <f>V192/'2007output'!$D190</f>
        <v>0</v>
      </c>
      <c r="AM192" s="433">
        <f>W192/'2007output'!$D190</f>
        <v>2.5891612778411668E-10</v>
      </c>
      <c r="AN192" s="433">
        <f>X192/'2007output'!$D190</f>
        <v>8.1891472416290612E-10</v>
      </c>
      <c r="AO192" s="433">
        <f>Y192/'2007output'!$D190</f>
        <v>9.2639466280240046E-9</v>
      </c>
      <c r="AP192" s="433">
        <f>Z192/'2007output'!$D190</f>
        <v>5.1218475613670061E-10</v>
      </c>
      <c r="AQ192" s="433">
        <f>AA192/'2007output'!$D190</f>
        <v>2.3159928861423283E-11</v>
      </c>
      <c r="AR192" s="433">
        <f>AB192/'2007output'!$D190</f>
        <v>0</v>
      </c>
      <c r="AS192" s="433">
        <f>AC192/'2007output'!$D190</f>
        <v>0</v>
      </c>
      <c r="AT192" s="433">
        <f>AD192/'2007output'!$D190</f>
        <v>0</v>
      </c>
      <c r="AU192" s="433">
        <f>AE192/'2007output'!$D190</f>
        <v>0</v>
      </c>
      <c r="AV192" s="433">
        <f>AF192/'2007output'!$D190</f>
        <v>0</v>
      </c>
      <c r="AW192" s="433">
        <f>AG192/'2007output'!$D190</f>
        <v>0</v>
      </c>
      <c r="AY192" s="370">
        <f>IFERROR(IF(SUMPRODUCT(US_CO2!C195:AX195/SUM(US_CO2!C195:AX195),US_CO2!C$6:AX$6)&gt;3.5,4,IF(SUMPRODUCT(US_CO2!C195:AX195/SUM(US_CO2!C195:AX195),US_CO2!C$6:AX$6)&gt;2.5,3,2)),"")</f>
        <v>4</v>
      </c>
      <c r="AZ192" s="370">
        <f>IFERROR(IF(SUMPRODUCT(US_CH4!C195:AC195/SUM(US_CH4!C195:AC195),US_CH4!C$6:AC$6)&gt;3.5,4,IF(SUMPRODUCT(US_CH4!C195:AC195/SUM(US_CH4!C195:AC195),US_CH4!C$6:AC$6)&gt;2.5,3,2)),"")</f>
        <v>4</v>
      </c>
      <c r="BA192" s="223">
        <f>IFERROR(IF(SUMPRODUCT(US_N2O!C195:AA195/SUM(US_N2O!C195:AA195),US_N2O!C$6:AA$6)&gt;3.5,4,IF(SUMPRODUCT(US_N2O!C195:AA195/SUM(US_N2O!C195:AA195),US_N2O!C$6:AA$6)&gt;2.5,3,2)),"")</f>
        <v>4</v>
      </c>
      <c r="BB192" s="223" t="str">
        <f>IFERROR(IF(SUMPRODUCT(US_Others!U197:V197/SUM(US_Others!U197:V197),US_Others!U$8:V$8)&gt;3.5,4,IF(SUMPRODUCT(US_Others!U197:V197/SUM(US_Others!U197:V197),US_Others!U$8:V$8)&gt;2.5,3,2)),"")</f>
        <v/>
      </c>
      <c r="BC192" s="223">
        <f>IFERROR(IF((US_Others!C197*US_Others!C$8/SUM(US_Others!C197,US_Others!H197,US_Others!N197)+ US_Others!H197*US_Others!H$8/SUM(US_Others!C197,US_Others!H197,US_Others!N197)+US_Others!N197*US_Others!N$8/SUM(US_Others!C197,US_Others!H197,US_Others!N197))&gt;3.5,4,IF((US_Others!C197*US_Others!C$8/SUM(US_Others!C197,US_Others!H197,US_Others!N197)+ US_Others!H197*US_Others!H$8/SUM(US_Others!C197,US_Others!H197,US_Others!N197)+US_Others!N197*US_Others!N$8/SUM(US_Others!C197,US_Others!H197,US_Others!N197))&gt;2.5,3,2)),"")</f>
        <v>4</v>
      </c>
      <c r="BD192" s="223">
        <f>IFERROR(IF((US_Others!D197*US_Others!D$8/SUM(US_Others!D197,US_Others!I197,US_Others!O197)+US_Others!I197*US_Others!I$8/SUM(US_Others!D197,US_Others!I197,US_Others!O197)+US_Others!O197*US_Others!O$8/SUM(US_Others!D197,US_Others!I197,US_Others!O197))&gt;3.5,4,IF((US_Others!D197*US_Others!D$8/SUM(US_Others!D197,US_Others!I197,US_Others!O197)+US_Others!I197*US_Others!I$8/SUM(US_Others!D197,US_Others!I197,US_Others!O197)+US_Others!O197*US_Others!O$8/SUM(US_Others!D197,US_Others!I197,US_Others!O197))&gt;2.5,3,2)),"")</f>
        <v>4</v>
      </c>
      <c r="BE192" s="223">
        <f>IFERROR(IF((US_Others!E197*US_Others!E$8/SUM(US_Others!E197,US_Others!J197,US_Others!P197,US_Others!W197)+US_Others!J197*US_Others!J$8/SUM(US_Others!E197,US_Others!J197,US_Others!P197,US_Others!W197)+US_Others!P197*US_Others!P$8/SUM(US_Others!E197,US_Others!J197,US_Others!P197,US_Others!W197)+US_Others!W197*US_Others!W$8/SUM(US_Others!E197,US_Others!J197,US_Others!P197,US_Others!W197))&gt;3.5,4,IF((US_Others!E197*US_Others!E$8/SUM(US_Others!E197,US_Others!J197,US_Others!P197,US_Others!W197)+US_Others!J197*US_Others!J$8/SUM(US_Others!E197,US_Others!J197,US_Others!P197,US_Others!W197)+US_Others!P197*US_Others!P$8/SUM(US_Others!E197,US_Others!J197,US_Others!P197,US_Others!W197)+US_Others!W197*US_Others!W$8/SUM(US_Others!E197,US_Others!J197,US_Others!P197,US_Others!W197))&gt;2.5,3,2)),"")</f>
        <v>4</v>
      </c>
      <c r="BF192" s="223">
        <f>IFERROR(IF((US_Others!F197*US_Others!F$8/SUM(US_Others!F197,US_Others!K197,US_Others!Q197)+US_Others!K197*US_Others!K$8/SUM(US_Others!F197,US_Others!K197,US_Others!Q197)+US_Others!Q197*US_Others!Q$8/SUM(US_Others!F197,US_Others!K197,US_Others!Q197))&gt;3.5,4,IF((US_Others!F197*US_Others!F$8/SUM(US_Others!F197,US_Others!K197,US_Others!Q197)+US_Others!K197*US_Others!K$8/SUM(US_Others!F197,US_Others!K197,US_Others!Q197)+US_Others!Q197*US_Others!Q$8/SUM(US_Others!F197,US_Others!K197,US_Others!Q197))&gt;2.5,3,2)),"")</f>
        <v>4</v>
      </c>
      <c r="BG192" s="223">
        <f>IFERROR(IF((US_Others!G197*US_Others!G$8/SUM(US_Others!G197,US_Others!L197,US_Others!R197)+US_Others!L197*US_Others!L$8/SUM(US_Others!G197,US_Others!L197,US_Others!R197)+US_Others!R197*US_Others!R$8/SUM(US_Others!G197,US_Others!L197,US_Others!R197))&gt;3.5,4,IF((US_Others!G197*US_Others!G$8/SUM(US_Others!G197,US_Others!L197,US_Others!R197)+US_Others!L197*US_Others!L$8/SUM(US_Others!G197,US_Others!L197,US_Others!R197)+US_Others!R197*US_Others!R$8/SUM(US_Others!G197,US_Others!L197,US_Others!R197))&gt;2.5,3,2)),"")</f>
        <v>4</v>
      </c>
      <c r="BH192" s="219" t="str">
        <f>IFERROR(IF((US_Others!Z197*US_Others!Z$8/SUM(US_Others!Z197,US_Others!AB197)+US_Others!AB197*US_Others!AB$8/SUM(US_Others!Z197,US_Others!AB197))&gt;3.5,4,IF((US_Others!Z197*US_Others!Z$8/SUM(US_Others!Z197,US_Others!AB197)+US_Others!AB197*US_Others!AB$8/SUM(US_Others!Z197,US_Others!AB197))&gt;2.5,3,2)),"")</f>
        <v/>
      </c>
      <c r="BI192" s="219" t="str">
        <f>IFERROR(IF((US_Others!AA197*US_Others!AA$8/SUM(US_Others!AA197,US_Others!AC197)+US_Others!AC197*US_Others!AC$8/SUM(US_Others!AA197,US_Others!AC197))&gt;3.5,4,IF((US_Others!AA197*US_Others!AA$8/SUM(US_Others!AA197,US_Others!AC197)+US_Others!AC197*US_Others!AC$8/SUM(US_Others!AA197,US_Others!AC197))&gt;2.5,3,2)),"")</f>
        <v/>
      </c>
      <c r="BJ192" s="219" t="str">
        <f>IFERROR(US_Others!AD197*US_Others!AD$8/US_Others!AD197,"")</f>
        <v/>
      </c>
      <c r="BK192" s="74" t="str">
        <f>IFERROR(US_Others!AE197*US_Others!AE$8/US_Others!AE197,"")</f>
        <v/>
      </c>
      <c r="BL192" s="219" t="str">
        <f>IFERROR(IF(SUMPRODUCT(US_Others!AG197:AI197/SUM(US_Others!AG197:AI197),US_Others!AG$8:AI$8)&gt;3.5,4,IF(SUMPRODUCT(US_Others!AG197:AI197/SUM(US_Others!AG197:AI197),US_Others!AG$8:AI$8)&gt;2.5,3,2)),"")</f>
        <v/>
      </c>
      <c r="BM192" s="219" t="str">
        <f>IFERROR(US_Others!AL197*US_Others!AL$8/US_Others!AL197,"")</f>
        <v/>
      </c>
    </row>
    <row r="193" spans="1:65">
      <c r="A193" s="200" t="s">
        <v>328</v>
      </c>
      <c r="B193" s="332">
        <v>339910</v>
      </c>
      <c r="C193" s="333">
        <f>SUM(US_CO2!C196:AX196)</f>
        <v>6.1664964310166527E-2</v>
      </c>
      <c r="D193" s="333">
        <f>SUM(US_CH4!C196:AC196)</f>
        <v>3.7851464284754713E-5</v>
      </c>
      <c r="E193" s="333">
        <f>SUM(US_N2O!C196:AA196)</f>
        <v>5.6253780366747477E-5</v>
      </c>
      <c r="F193" s="332">
        <f>US_Others!V198+US_Others!U198</f>
        <v>0</v>
      </c>
      <c r="G193" s="332">
        <f>US_Others!C198+US_Others!H198+US_Others!N198</f>
        <v>0</v>
      </c>
      <c r="H193" s="332">
        <f>US_Others!D198+US_Others!I198+US_Others!O198</f>
        <v>0</v>
      </c>
      <c r="I193" s="332">
        <f>US_Others!E198+US_Others!J198+US_Others!P198+US_Others!W198</f>
        <v>0</v>
      </c>
      <c r="J193" s="332">
        <f>US_Others!F198+US_Others!K198+US_Others!Q198</f>
        <v>0</v>
      </c>
      <c r="K193" s="332">
        <f>US_Others!G198+US_Others!L198+US_Others!R198</f>
        <v>0</v>
      </c>
      <c r="L193" s="332">
        <f>US_Others!Z198+US_Others!AB198</f>
        <v>0</v>
      </c>
      <c r="M193" s="332">
        <f>US_Others!AA198+US_Others!AC198</f>
        <v>0</v>
      </c>
      <c r="N193" s="332">
        <f>US_Others!AD198</f>
        <v>0</v>
      </c>
      <c r="O193" s="332">
        <f>US_Others!AE198</f>
        <v>0</v>
      </c>
      <c r="P193" s="332">
        <f>SUM(US_Others!AG198:AI198)</f>
        <v>0</v>
      </c>
      <c r="Q193" s="332">
        <f>US_Others!AL198</f>
        <v>0</v>
      </c>
      <c r="R193" s="332"/>
      <c r="S193" s="334">
        <f t="shared" si="2"/>
        <v>61.664964310166525</v>
      </c>
      <c r="T193" s="334">
        <f>D193*1000/Spec!I$6</f>
        <v>1.5140585713901886E-3</v>
      </c>
      <c r="U193" s="334">
        <f>E193*1000/Spec!I$7</f>
        <v>1.8877107505619958E-4</v>
      </c>
      <c r="V193" s="334">
        <f>F193*1000/Spec!I$8</f>
        <v>0</v>
      </c>
      <c r="W193" s="334">
        <f>G193*1000/Spec!I$9</f>
        <v>0</v>
      </c>
      <c r="X193" s="334">
        <f>H193*1000/Spec!I$10</f>
        <v>0</v>
      </c>
      <c r="Y193" s="334">
        <f>I193*1000/Spec!I$11</f>
        <v>0</v>
      </c>
      <c r="Z193" s="334">
        <f>J193*1000/Spec!I$12</f>
        <v>0</v>
      </c>
      <c r="AA193" s="334">
        <f>K193*1000/Spec!I$15</f>
        <v>0</v>
      </c>
      <c r="AB193" s="334">
        <f>L193*1000/Spec!I$17</f>
        <v>0</v>
      </c>
      <c r="AC193" s="334">
        <f>M193*1000/Spec!I$18</f>
        <v>0</v>
      </c>
      <c r="AD193" s="335">
        <f>N193*1000/Spec!I$25</f>
        <v>0</v>
      </c>
      <c r="AE193" s="335">
        <f>O193*1000/Spec!I$26</f>
        <v>0</v>
      </c>
      <c r="AF193" s="334">
        <f>P193*1000/Spec!I$21</f>
        <v>0</v>
      </c>
      <c r="AG193" s="334">
        <f>Q193*1000/Spec!I$22</f>
        <v>0</v>
      </c>
      <c r="AI193" s="432">
        <f>S193/'2007output'!$D191</f>
        <v>4.5629970114460065E-3</v>
      </c>
      <c r="AJ193" s="432">
        <f>T193/'2007output'!$D191</f>
        <v>1.120351696249767E-7</v>
      </c>
      <c r="AK193" s="432">
        <f>U193/'2007output'!$D191</f>
        <v>1.3968415630573522E-8</v>
      </c>
      <c r="AL193" s="433">
        <f>V193/'2007output'!$D191</f>
        <v>0</v>
      </c>
      <c r="AM193" s="433">
        <f>W193/'2007output'!$D191</f>
        <v>0</v>
      </c>
      <c r="AN193" s="433">
        <f>X193/'2007output'!$D191</f>
        <v>0</v>
      </c>
      <c r="AO193" s="433">
        <f>Y193/'2007output'!$D191</f>
        <v>0</v>
      </c>
      <c r="AP193" s="433">
        <f>Z193/'2007output'!$D191</f>
        <v>0</v>
      </c>
      <c r="AQ193" s="433">
        <f>AA193/'2007output'!$D191</f>
        <v>0</v>
      </c>
      <c r="AR193" s="433">
        <f>AB193/'2007output'!$D191</f>
        <v>0</v>
      </c>
      <c r="AS193" s="433">
        <f>AC193/'2007output'!$D191</f>
        <v>0</v>
      </c>
      <c r="AT193" s="433">
        <f>AD193/'2007output'!$D191</f>
        <v>0</v>
      </c>
      <c r="AU193" s="433">
        <f>AE193/'2007output'!$D191</f>
        <v>0</v>
      </c>
      <c r="AV193" s="433">
        <f>AF193/'2007output'!$D191</f>
        <v>0</v>
      </c>
      <c r="AW193" s="433">
        <f>AG193/'2007output'!$D191</f>
        <v>0</v>
      </c>
      <c r="AY193" s="370">
        <f>IFERROR(IF(SUMPRODUCT(US_CO2!C196:AX196/SUM(US_CO2!C196:AX196),US_CO2!C$6:AX$6)&gt;3.5,4,IF(SUMPRODUCT(US_CO2!C196:AX196/SUM(US_CO2!C196:AX196),US_CO2!C$6:AX$6)&gt;2.5,3,2)),"")</f>
        <v>4</v>
      </c>
      <c r="AZ193" s="370">
        <f>IFERROR(IF(SUMPRODUCT(US_CH4!C196:AC196/SUM(US_CH4!C196:AC196),US_CH4!C$6:AC$6)&gt;3.5,4,IF(SUMPRODUCT(US_CH4!C196:AC196/SUM(US_CH4!C196:AC196),US_CH4!C$6:AC$6)&gt;2.5,3,2)),"")</f>
        <v>4</v>
      </c>
      <c r="BA193" s="223">
        <f>IFERROR(IF(SUMPRODUCT(US_N2O!C196:AA196/SUM(US_N2O!C196:AA196),US_N2O!C$6:AA$6)&gt;3.5,4,IF(SUMPRODUCT(US_N2O!C196:AA196/SUM(US_N2O!C196:AA196),US_N2O!C$6:AA$6)&gt;2.5,3,2)),"")</f>
        <v>4</v>
      </c>
      <c r="BB193" s="223" t="str">
        <f>IFERROR(IF(SUMPRODUCT(US_Others!U198:V198/SUM(US_Others!U198:V198),US_Others!U$8:V$8)&gt;3.5,4,IF(SUMPRODUCT(US_Others!U198:V198/SUM(US_Others!U198:V198),US_Others!U$8:V$8)&gt;2.5,3,2)),"")</f>
        <v/>
      </c>
      <c r="BC193" s="223" t="str">
        <f>IFERROR(IF((US_Others!C198*US_Others!C$8/SUM(US_Others!C198,US_Others!H198,US_Others!N198)+ US_Others!H198*US_Others!H$8/SUM(US_Others!C198,US_Others!H198,US_Others!N198)+US_Others!N198*US_Others!N$8/SUM(US_Others!C198,US_Others!H198,US_Others!N198))&gt;3.5,4,IF((US_Others!C198*US_Others!C$8/SUM(US_Others!C198,US_Others!H198,US_Others!N198)+ US_Others!H198*US_Others!H$8/SUM(US_Others!C198,US_Others!H198,US_Others!N198)+US_Others!N198*US_Others!N$8/SUM(US_Others!C198,US_Others!H198,US_Others!N198))&gt;2.5,3,2)),"")</f>
        <v/>
      </c>
      <c r="BD193" s="223" t="str">
        <f>IFERROR(IF((US_Others!D198*US_Others!D$8/SUM(US_Others!D198,US_Others!I198,US_Others!O198)+US_Others!I198*US_Others!I$8/SUM(US_Others!D198,US_Others!I198,US_Others!O198)+US_Others!O198*US_Others!O$8/SUM(US_Others!D198,US_Others!I198,US_Others!O198))&gt;3.5,4,IF((US_Others!D198*US_Others!D$8/SUM(US_Others!D198,US_Others!I198,US_Others!O198)+US_Others!I198*US_Others!I$8/SUM(US_Others!D198,US_Others!I198,US_Others!O198)+US_Others!O198*US_Others!O$8/SUM(US_Others!D198,US_Others!I198,US_Others!O198))&gt;2.5,3,2)),"")</f>
        <v/>
      </c>
      <c r="BE193" s="223" t="str">
        <f>IFERROR(IF((US_Others!E198*US_Others!E$8/SUM(US_Others!E198,US_Others!J198,US_Others!P198,US_Others!W198)+US_Others!J198*US_Others!J$8/SUM(US_Others!E198,US_Others!J198,US_Others!P198,US_Others!W198)+US_Others!P198*US_Others!P$8/SUM(US_Others!E198,US_Others!J198,US_Others!P198,US_Others!W198)+US_Others!W198*US_Others!W$8/SUM(US_Others!E198,US_Others!J198,US_Others!P198,US_Others!W198))&gt;3.5,4,IF((US_Others!E198*US_Others!E$8/SUM(US_Others!E198,US_Others!J198,US_Others!P198,US_Others!W198)+US_Others!J198*US_Others!J$8/SUM(US_Others!E198,US_Others!J198,US_Others!P198,US_Others!W198)+US_Others!P198*US_Others!P$8/SUM(US_Others!E198,US_Others!J198,US_Others!P198,US_Others!W198)+US_Others!W198*US_Others!W$8/SUM(US_Others!E198,US_Others!J198,US_Others!P198,US_Others!W198))&gt;2.5,3,2)),"")</f>
        <v/>
      </c>
      <c r="BF193" s="223" t="str">
        <f>IFERROR(IF((US_Others!F198*US_Others!F$8/SUM(US_Others!F198,US_Others!K198,US_Others!Q198)+US_Others!K198*US_Others!K$8/SUM(US_Others!F198,US_Others!K198,US_Others!Q198)+US_Others!Q198*US_Others!Q$8/SUM(US_Others!F198,US_Others!K198,US_Others!Q198))&gt;3.5,4,IF((US_Others!F198*US_Others!F$8/SUM(US_Others!F198,US_Others!K198,US_Others!Q198)+US_Others!K198*US_Others!K$8/SUM(US_Others!F198,US_Others!K198,US_Others!Q198)+US_Others!Q198*US_Others!Q$8/SUM(US_Others!F198,US_Others!K198,US_Others!Q198))&gt;2.5,3,2)),"")</f>
        <v/>
      </c>
      <c r="BG193" s="223" t="str">
        <f>IFERROR(IF((US_Others!G198*US_Others!G$8/SUM(US_Others!G198,US_Others!L198,US_Others!R198)+US_Others!L198*US_Others!L$8/SUM(US_Others!G198,US_Others!L198,US_Others!R198)+US_Others!R198*US_Others!R$8/SUM(US_Others!G198,US_Others!L198,US_Others!R198))&gt;3.5,4,IF((US_Others!G198*US_Others!G$8/SUM(US_Others!G198,US_Others!L198,US_Others!R198)+US_Others!L198*US_Others!L$8/SUM(US_Others!G198,US_Others!L198,US_Others!R198)+US_Others!R198*US_Others!R$8/SUM(US_Others!G198,US_Others!L198,US_Others!R198))&gt;2.5,3,2)),"")</f>
        <v/>
      </c>
      <c r="BH193" s="219" t="str">
        <f>IFERROR(IF((US_Others!Z198*US_Others!Z$8/SUM(US_Others!Z198,US_Others!AB198)+US_Others!AB198*US_Others!AB$8/SUM(US_Others!Z198,US_Others!AB198))&gt;3.5,4,IF((US_Others!Z198*US_Others!Z$8/SUM(US_Others!Z198,US_Others!AB198)+US_Others!AB198*US_Others!AB$8/SUM(US_Others!Z198,US_Others!AB198))&gt;2.5,3,2)),"")</f>
        <v/>
      </c>
      <c r="BI193" s="219" t="str">
        <f>IFERROR(IF((US_Others!AA198*US_Others!AA$8/SUM(US_Others!AA198,US_Others!AC198)+US_Others!AC198*US_Others!AC$8/SUM(US_Others!AA198,US_Others!AC198))&gt;3.5,4,IF((US_Others!AA198*US_Others!AA$8/SUM(US_Others!AA198,US_Others!AC198)+US_Others!AC198*US_Others!AC$8/SUM(US_Others!AA198,US_Others!AC198))&gt;2.5,3,2)),"")</f>
        <v/>
      </c>
      <c r="BJ193" s="219" t="str">
        <f>IFERROR(US_Others!AD198*US_Others!AD$8/US_Others!AD198,"")</f>
        <v/>
      </c>
      <c r="BK193" s="74" t="str">
        <f>IFERROR(US_Others!AE198*US_Others!AE$8/US_Others!AE198,"")</f>
        <v/>
      </c>
      <c r="BL193" s="219" t="str">
        <f>IFERROR(IF(SUMPRODUCT(US_Others!AG198:AI198/SUM(US_Others!AG198:AI198),US_Others!AG$8:AI$8)&gt;3.5,4,IF(SUMPRODUCT(US_Others!AG198:AI198/SUM(US_Others!AG198:AI198),US_Others!AG$8:AI$8)&gt;2.5,3,2)),"")</f>
        <v/>
      </c>
      <c r="BM193" s="219" t="str">
        <f>IFERROR(US_Others!AL198*US_Others!AL$8/US_Others!AL198,"")</f>
        <v/>
      </c>
    </row>
    <row r="194" spans="1:65">
      <c r="A194" s="200" t="s">
        <v>329</v>
      </c>
      <c r="B194" s="332">
        <v>339920</v>
      </c>
      <c r="C194" s="333">
        <f>SUM(US_CO2!C197:AX197)</f>
        <v>0.17151291818941597</v>
      </c>
      <c r="D194" s="333">
        <f>SUM(US_CH4!C197:AC197)</f>
        <v>1.0172083519765089E-4</v>
      </c>
      <c r="E194" s="333">
        <f>SUM(US_N2O!C197:AA197)</f>
        <v>1.4465957272230068E-4</v>
      </c>
      <c r="F194" s="332">
        <f>US_Others!V199+US_Others!U199</f>
        <v>0</v>
      </c>
      <c r="G194" s="332">
        <f>US_Others!C199+US_Others!H199+US_Others!N199</f>
        <v>4.6825824696938574E-5</v>
      </c>
      <c r="H194" s="332">
        <f>US_Others!D199+US_Others!I199+US_Others!O199</f>
        <v>7.6794352502979274E-4</v>
      </c>
      <c r="I194" s="332">
        <f>US_Others!E199+US_Others!J199+US_Others!P199+US_Others!W199</f>
        <v>3.5493975120279441E-3</v>
      </c>
      <c r="J194" s="332">
        <f>US_Others!F199+US_Others!K199+US_Others!Q199</f>
        <v>6.1341830352989535E-4</v>
      </c>
      <c r="K194" s="332">
        <f>US_Others!G199+US_Others!L199+US_Others!R199</f>
        <v>6.0873572106020169E-5</v>
      </c>
      <c r="L194" s="332">
        <f>US_Others!Z199+US_Others!AB199</f>
        <v>0</v>
      </c>
      <c r="M194" s="332">
        <f>US_Others!AA199+US_Others!AC199</f>
        <v>0</v>
      </c>
      <c r="N194" s="332">
        <f>US_Others!AD199</f>
        <v>0</v>
      </c>
      <c r="O194" s="332">
        <f>US_Others!AE199</f>
        <v>0</v>
      </c>
      <c r="P194" s="332">
        <f>SUM(US_Others!AG199:AI199)</f>
        <v>0</v>
      </c>
      <c r="Q194" s="332">
        <f>US_Others!AL199</f>
        <v>0</v>
      </c>
      <c r="R194" s="332"/>
      <c r="S194" s="334">
        <f t="shared" si="2"/>
        <v>171.51291818941596</v>
      </c>
      <c r="T194" s="334">
        <f>D194*1000/Spec!I$6</f>
        <v>4.0688334079060353E-3</v>
      </c>
      <c r="U194" s="334">
        <f>E194*1000/Spec!I$7</f>
        <v>4.8543480779295528E-4</v>
      </c>
      <c r="V194" s="334">
        <f>F194*1000/Spec!I$8</f>
        <v>0</v>
      </c>
      <c r="W194" s="334">
        <f>G194*1000/Spec!I$9</f>
        <v>6.9371592143612705E-5</v>
      </c>
      <c r="X194" s="334">
        <f>H194*1000/Spec!I$10</f>
        <v>2.1941243572279795E-4</v>
      </c>
      <c r="Y194" s="334">
        <f>I194*1000/Spec!I$11</f>
        <v>2.4820961622573036E-3</v>
      </c>
      <c r="Z194" s="334">
        <f>J194*1000/Spec!I$12</f>
        <v>1.3723004553241506E-4</v>
      </c>
      <c r="AA194" s="334">
        <f>K194*1000/Spec!I$15</f>
        <v>6.2052570954149E-6</v>
      </c>
      <c r="AB194" s="334">
        <f>L194*1000/Spec!I$17</f>
        <v>0</v>
      </c>
      <c r="AC194" s="334">
        <f>M194*1000/Spec!I$18</f>
        <v>0</v>
      </c>
      <c r="AD194" s="335">
        <f>N194*1000/Spec!I$25</f>
        <v>0</v>
      </c>
      <c r="AE194" s="335">
        <f>O194*1000/Spec!I$26</f>
        <v>0</v>
      </c>
      <c r="AF194" s="334">
        <f>P194*1000/Spec!I$21</f>
        <v>0</v>
      </c>
      <c r="AG194" s="334">
        <f>Q194*1000/Spec!I$22</f>
        <v>0</v>
      </c>
      <c r="AI194" s="432">
        <f>S194/'2007output'!$D192</f>
        <v>1.4466368506474619E-2</v>
      </c>
      <c r="AJ194" s="432">
        <f>T194/'2007output'!$D192</f>
        <v>3.4318839706999976E-7</v>
      </c>
      <c r="AK194" s="432">
        <f>U194/'2007output'!$D192</f>
        <v>4.0944314221550719E-8</v>
      </c>
      <c r="AL194" s="433">
        <f>V194/'2007output'!$D192</f>
        <v>0</v>
      </c>
      <c r="AM194" s="433">
        <f>W194/'2007output'!$D192</f>
        <v>5.8511920059692055E-9</v>
      </c>
      <c r="AN194" s="433">
        <f>X194/'2007output'!$D192</f>
        <v>1.850648443030832E-8</v>
      </c>
      <c r="AO194" s="433">
        <f>Y194/'2007output'!$D192</f>
        <v>2.0935401327651357E-7</v>
      </c>
      <c r="AP194" s="433">
        <f>Z194/'2007output'!$D192</f>
        <v>1.1574757340667271E-8</v>
      </c>
      <c r="AQ194" s="433">
        <f>AA194/'2007output'!$D192</f>
        <v>5.2338644090091534E-10</v>
      </c>
      <c r="AR194" s="433">
        <f>AB194/'2007output'!$D192</f>
        <v>0</v>
      </c>
      <c r="AS194" s="433">
        <f>AC194/'2007output'!$D192</f>
        <v>0</v>
      </c>
      <c r="AT194" s="433">
        <f>AD194/'2007output'!$D192</f>
        <v>0</v>
      </c>
      <c r="AU194" s="433">
        <f>AE194/'2007output'!$D192</f>
        <v>0</v>
      </c>
      <c r="AV194" s="433">
        <f>AF194/'2007output'!$D192</f>
        <v>0</v>
      </c>
      <c r="AW194" s="433">
        <f>AG194/'2007output'!$D192</f>
        <v>0</v>
      </c>
      <c r="AY194" s="370">
        <f>IFERROR(IF(SUMPRODUCT(US_CO2!C197:AX197/SUM(US_CO2!C197:AX197),US_CO2!C$6:AX$6)&gt;3.5,4,IF(SUMPRODUCT(US_CO2!C197:AX197/SUM(US_CO2!C197:AX197),US_CO2!C$6:AX$6)&gt;2.5,3,2)),"")</f>
        <v>4</v>
      </c>
      <c r="AZ194" s="370">
        <f>IFERROR(IF(SUMPRODUCT(US_CH4!C197:AC197/SUM(US_CH4!C197:AC197),US_CH4!C$6:AC$6)&gt;3.5,4,IF(SUMPRODUCT(US_CH4!C197:AC197/SUM(US_CH4!C197:AC197),US_CH4!C$6:AC$6)&gt;2.5,3,2)),"")</f>
        <v>4</v>
      </c>
      <c r="BA194" s="223">
        <f>IFERROR(IF(SUMPRODUCT(US_N2O!C197:AA197/SUM(US_N2O!C197:AA197),US_N2O!C$6:AA$6)&gt;3.5,4,IF(SUMPRODUCT(US_N2O!C197:AA197/SUM(US_N2O!C197:AA197),US_N2O!C$6:AA$6)&gt;2.5,3,2)),"")</f>
        <v>4</v>
      </c>
      <c r="BB194" s="223" t="str">
        <f>IFERROR(IF(SUMPRODUCT(US_Others!U199:V199/SUM(US_Others!U199:V199),US_Others!U$8:V$8)&gt;3.5,4,IF(SUMPRODUCT(US_Others!U199:V199/SUM(US_Others!U199:V199),US_Others!U$8:V$8)&gt;2.5,3,2)),"")</f>
        <v/>
      </c>
      <c r="BC194" s="223">
        <f>IFERROR(IF((US_Others!C199*US_Others!C$8/SUM(US_Others!C199,US_Others!H199,US_Others!N199)+ US_Others!H199*US_Others!H$8/SUM(US_Others!C199,US_Others!H199,US_Others!N199)+US_Others!N199*US_Others!N$8/SUM(US_Others!C199,US_Others!H199,US_Others!N199))&gt;3.5,4,IF((US_Others!C199*US_Others!C$8/SUM(US_Others!C199,US_Others!H199,US_Others!N199)+ US_Others!H199*US_Others!H$8/SUM(US_Others!C199,US_Others!H199,US_Others!N199)+US_Others!N199*US_Others!N$8/SUM(US_Others!C199,US_Others!H199,US_Others!N199))&gt;2.5,3,2)),"")</f>
        <v>4</v>
      </c>
      <c r="BD194" s="223">
        <f>IFERROR(IF((US_Others!D199*US_Others!D$8/SUM(US_Others!D199,US_Others!I199,US_Others!O199)+US_Others!I199*US_Others!I$8/SUM(US_Others!D199,US_Others!I199,US_Others!O199)+US_Others!O199*US_Others!O$8/SUM(US_Others!D199,US_Others!I199,US_Others!O199))&gt;3.5,4,IF((US_Others!D199*US_Others!D$8/SUM(US_Others!D199,US_Others!I199,US_Others!O199)+US_Others!I199*US_Others!I$8/SUM(US_Others!D199,US_Others!I199,US_Others!O199)+US_Others!O199*US_Others!O$8/SUM(US_Others!D199,US_Others!I199,US_Others!O199))&gt;2.5,3,2)),"")</f>
        <v>4</v>
      </c>
      <c r="BE194" s="223">
        <f>IFERROR(IF((US_Others!E199*US_Others!E$8/SUM(US_Others!E199,US_Others!J199,US_Others!P199,US_Others!W199)+US_Others!J199*US_Others!J$8/SUM(US_Others!E199,US_Others!J199,US_Others!P199,US_Others!W199)+US_Others!P199*US_Others!P$8/SUM(US_Others!E199,US_Others!J199,US_Others!P199,US_Others!W199)+US_Others!W199*US_Others!W$8/SUM(US_Others!E199,US_Others!J199,US_Others!P199,US_Others!W199))&gt;3.5,4,IF((US_Others!E199*US_Others!E$8/SUM(US_Others!E199,US_Others!J199,US_Others!P199,US_Others!W199)+US_Others!J199*US_Others!J$8/SUM(US_Others!E199,US_Others!J199,US_Others!P199,US_Others!W199)+US_Others!P199*US_Others!P$8/SUM(US_Others!E199,US_Others!J199,US_Others!P199,US_Others!W199)+US_Others!W199*US_Others!W$8/SUM(US_Others!E199,US_Others!J199,US_Others!P199,US_Others!W199))&gt;2.5,3,2)),"")</f>
        <v>4</v>
      </c>
      <c r="BF194" s="223">
        <f>IFERROR(IF((US_Others!F199*US_Others!F$8/SUM(US_Others!F199,US_Others!K199,US_Others!Q199)+US_Others!K199*US_Others!K$8/SUM(US_Others!F199,US_Others!K199,US_Others!Q199)+US_Others!Q199*US_Others!Q$8/SUM(US_Others!F199,US_Others!K199,US_Others!Q199))&gt;3.5,4,IF((US_Others!F199*US_Others!F$8/SUM(US_Others!F199,US_Others!K199,US_Others!Q199)+US_Others!K199*US_Others!K$8/SUM(US_Others!F199,US_Others!K199,US_Others!Q199)+US_Others!Q199*US_Others!Q$8/SUM(US_Others!F199,US_Others!K199,US_Others!Q199))&gt;2.5,3,2)),"")</f>
        <v>4</v>
      </c>
      <c r="BG194" s="223">
        <f>IFERROR(IF((US_Others!G199*US_Others!G$8/SUM(US_Others!G199,US_Others!L199,US_Others!R199)+US_Others!L199*US_Others!L$8/SUM(US_Others!G199,US_Others!L199,US_Others!R199)+US_Others!R199*US_Others!R$8/SUM(US_Others!G199,US_Others!L199,US_Others!R199))&gt;3.5,4,IF((US_Others!G199*US_Others!G$8/SUM(US_Others!G199,US_Others!L199,US_Others!R199)+US_Others!L199*US_Others!L$8/SUM(US_Others!G199,US_Others!L199,US_Others!R199)+US_Others!R199*US_Others!R$8/SUM(US_Others!G199,US_Others!L199,US_Others!R199))&gt;2.5,3,2)),"")</f>
        <v>4</v>
      </c>
      <c r="BH194" s="219" t="str">
        <f>IFERROR(IF((US_Others!Z199*US_Others!Z$8/SUM(US_Others!Z199,US_Others!AB199)+US_Others!AB199*US_Others!AB$8/SUM(US_Others!Z199,US_Others!AB199))&gt;3.5,4,IF((US_Others!Z199*US_Others!Z$8/SUM(US_Others!Z199,US_Others!AB199)+US_Others!AB199*US_Others!AB$8/SUM(US_Others!Z199,US_Others!AB199))&gt;2.5,3,2)),"")</f>
        <v/>
      </c>
      <c r="BI194" s="219" t="str">
        <f>IFERROR(IF((US_Others!AA199*US_Others!AA$8/SUM(US_Others!AA199,US_Others!AC199)+US_Others!AC199*US_Others!AC$8/SUM(US_Others!AA199,US_Others!AC199))&gt;3.5,4,IF((US_Others!AA199*US_Others!AA$8/SUM(US_Others!AA199,US_Others!AC199)+US_Others!AC199*US_Others!AC$8/SUM(US_Others!AA199,US_Others!AC199))&gt;2.5,3,2)),"")</f>
        <v/>
      </c>
      <c r="BJ194" s="219" t="str">
        <f>IFERROR(US_Others!AD199*US_Others!AD$8/US_Others!AD199,"")</f>
        <v/>
      </c>
      <c r="BK194" s="74" t="str">
        <f>IFERROR(US_Others!AE199*US_Others!AE$8/US_Others!AE199,"")</f>
        <v/>
      </c>
      <c r="BL194" s="219" t="str">
        <f>IFERROR(IF(SUMPRODUCT(US_Others!AG199:AI199/SUM(US_Others!AG199:AI199),US_Others!AG$8:AI$8)&gt;3.5,4,IF(SUMPRODUCT(US_Others!AG199:AI199/SUM(US_Others!AG199:AI199),US_Others!AG$8:AI$8)&gt;2.5,3,2)),"")</f>
        <v/>
      </c>
      <c r="BM194" s="219" t="str">
        <f>IFERROR(US_Others!AL199*US_Others!AL$8/US_Others!AL199,"")</f>
        <v/>
      </c>
    </row>
    <row r="195" spans="1:65">
      <c r="A195" s="200" t="s">
        <v>330</v>
      </c>
      <c r="B195" s="332">
        <v>339930</v>
      </c>
      <c r="C195" s="333">
        <f>SUM(US_CO2!C198:AX198)</f>
        <v>3.6293669212003339E-2</v>
      </c>
      <c r="D195" s="333">
        <f>SUM(US_CH4!C198:AC198)</f>
        <v>2.0535780864550154E-5</v>
      </c>
      <c r="E195" s="333">
        <f>SUM(US_N2O!C198:AA198)</f>
        <v>2.6669886225214407E-5</v>
      </c>
      <c r="F195" s="332">
        <f>US_Others!V200+US_Others!U200</f>
        <v>0</v>
      </c>
      <c r="G195" s="332">
        <f>US_Others!C200+US_Others!H200+US_Others!N200</f>
        <v>7.4921319515101724E-5</v>
      </c>
      <c r="H195" s="332">
        <f>US_Others!D200+US_Others!I200+US_Others!O200</f>
        <v>1.2287096400476684E-3</v>
      </c>
      <c r="I195" s="332">
        <f>US_Others!E200+US_Others!J200+US_Others!P200+US_Others!W200</f>
        <v>5.679036019244711E-3</v>
      </c>
      <c r="J195" s="332">
        <f>US_Others!F200+US_Others!K200+US_Others!Q200</f>
        <v>9.8146928564783265E-4</v>
      </c>
      <c r="K195" s="332">
        <f>US_Others!G200+US_Others!L200+US_Others!R200</f>
        <v>9.7397715369632268E-5</v>
      </c>
      <c r="L195" s="332">
        <f>US_Others!Z200+US_Others!AB200</f>
        <v>0</v>
      </c>
      <c r="M195" s="332">
        <f>US_Others!AA200+US_Others!AC200</f>
        <v>0</v>
      </c>
      <c r="N195" s="332">
        <f>US_Others!AD200</f>
        <v>0</v>
      </c>
      <c r="O195" s="332">
        <f>US_Others!AE200</f>
        <v>0</v>
      </c>
      <c r="P195" s="332">
        <f>SUM(US_Others!AG200:AI200)</f>
        <v>0</v>
      </c>
      <c r="Q195" s="332">
        <f>US_Others!AL200</f>
        <v>0</v>
      </c>
      <c r="R195" s="332"/>
      <c r="S195" s="334">
        <f t="shared" si="2"/>
        <v>36.293669212003337</v>
      </c>
      <c r="T195" s="334">
        <f>D195*1000/Spec!I$6</f>
        <v>8.2143123458200613E-4</v>
      </c>
      <c r="U195" s="334">
        <f>E195*1000/Spec!I$7</f>
        <v>8.9496262500719483E-5</v>
      </c>
      <c r="V195" s="334">
        <f>F195*1000/Spec!I$8</f>
        <v>0</v>
      </c>
      <c r="W195" s="334">
        <f>G195*1000/Spec!I$9</f>
        <v>1.1099454742978033E-4</v>
      </c>
      <c r="X195" s="334">
        <f>H195*1000/Spec!I$10</f>
        <v>3.5105989715647669E-4</v>
      </c>
      <c r="Y195" s="334">
        <f>I195*1000/Spec!I$11</f>
        <v>3.971353859611686E-3</v>
      </c>
      <c r="Z195" s="334">
        <f>J195*1000/Spec!I$12</f>
        <v>2.1956807285186412E-4</v>
      </c>
      <c r="AA195" s="334">
        <f>K195*1000/Spec!I$15</f>
        <v>9.9284113526638394E-6</v>
      </c>
      <c r="AB195" s="334">
        <f>L195*1000/Spec!I$17</f>
        <v>0</v>
      </c>
      <c r="AC195" s="334">
        <f>M195*1000/Spec!I$18</f>
        <v>0</v>
      </c>
      <c r="AD195" s="335">
        <f>N195*1000/Spec!I$25</f>
        <v>0</v>
      </c>
      <c r="AE195" s="335">
        <f>O195*1000/Spec!I$26</f>
        <v>0</v>
      </c>
      <c r="AF195" s="334">
        <f>P195*1000/Spec!I$21</f>
        <v>0</v>
      </c>
      <c r="AG195" s="334">
        <f>Q195*1000/Spec!I$22</f>
        <v>0</v>
      </c>
      <c r="AI195" s="432">
        <f>S195/'2007output'!$D193</f>
        <v>1.0659442233481168E-2</v>
      </c>
      <c r="AJ195" s="432">
        <f>T195/'2007output'!$D193</f>
        <v>2.4125416316155097E-7</v>
      </c>
      <c r="AK195" s="432">
        <f>U195/'2007output'!$D193</f>
        <v>2.6285031548239769E-8</v>
      </c>
      <c r="AL195" s="433">
        <f>V195/'2007output'!$D193</f>
        <v>0</v>
      </c>
      <c r="AM195" s="433">
        <f>W195/'2007output'!$D193</f>
        <v>3.2599072847884761E-8</v>
      </c>
      <c r="AN195" s="433">
        <f>X195/'2007output'!$D193</f>
        <v>1.0310621040745267E-7</v>
      </c>
      <c r="AO195" s="433">
        <f>Y195/'2007output'!$D193</f>
        <v>1.1663857078755412E-6</v>
      </c>
      <c r="AP195" s="433">
        <f>Z195/'2007output'!$D193</f>
        <v>6.4487092093382778E-8</v>
      </c>
      <c r="AQ195" s="433">
        <f>AA195/'2007output'!$D193</f>
        <v>2.9159721125401512E-9</v>
      </c>
      <c r="AR195" s="433">
        <f>AB195/'2007output'!$D193</f>
        <v>0</v>
      </c>
      <c r="AS195" s="433">
        <f>AC195/'2007output'!$D193</f>
        <v>0</v>
      </c>
      <c r="AT195" s="433">
        <f>AD195/'2007output'!$D193</f>
        <v>0</v>
      </c>
      <c r="AU195" s="433">
        <f>AE195/'2007output'!$D193</f>
        <v>0</v>
      </c>
      <c r="AV195" s="433">
        <f>AF195/'2007output'!$D193</f>
        <v>0</v>
      </c>
      <c r="AW195" s="433">
        <f>AG195/'2007output'!$D193</f>
        <v>0</v>
      </c>
      <c r="AY195" s="370">
        <f>IFERROR(IF(SUMPRODUCT(US_CO2!C198:AX198/SUM(US_CO2!C198:AX198),US_CO2!C$6:AX$6)&gt;3.5,4,IF(SUMPRODUCT(US_CO2!C198:AX198/SUM(US_CO2!C198:AX198),US_CO2!C$6:AX$6)&gt;2.5,3,2)),"")</f>
        <v>4</v>
      </c>
      <c r="AZ195" s="370">
        <f>IFERROR(IF(SUMPRODUCT(US_CH4!C198:AC198/SUM(US_CH4!C198:AC198),US_CH4!C$6:AC$6)&gt;3.5,4,IF(SUMPRODUCT(US_CH4!C198:AC198/SUM(US_CH4!C198:AC198),US_CH4!C$6:AC$6)&gt;2.5,3,2)),"")</f>
        <v>4</v>
      </c>
      <c r="BA195" s="223">
        <f>IFERROR(IF(SUMPRODUCT(US_N2O!C198:AA198/SUM(US_N2O!C198:AA198),US_N2O!C$6:AA$6)&gt;3.5,4,IF(SUMPRODUCT(US_N2O!C198:AA198/SUM(US_N2O!C198:AA198),US_N2O!C$6:AA$6)&gt;2.5,3,2)),"")</f>
        <v>4</v>
      </c>
      <c r="BB195" s="223" t="str">
        <f>IFERROR(IF(SUMPRODUCT(US_Others!U200:V200/SUM(US_Others!U200:V200),US_Others!U$8:V$8)&gt;3.5,4,IF(SUMPRODUCT(US_Others!U200:V200/SUM(US_Others!U200:V200),US_Others!U$8:V$8)&gt;2.5,3,2)),"")</f>
        <v/>
      </c>
      <c r="BC195" s="223">
        <f>IFERROR(IF((US_Others!C200*US_Others!C$8/SUM(US_Others!C200,US_Others!H200,US_Others!N200)+ US_Others!H200*US_Others!H$8/SUM(US_Others!C200,US_Others!H200,US_Others!N200)+US_Others!N200*US_Others!N$8/SUM(US_Others!C200,US_Others!H200,US_Others!N200))&gt;3.5,4,IF((US_Others!C200*US_Others!C$8/SUM(US_Others!C200,US_Others!H200,US_Others!N200)+ US_Others!H200*US_Others!H$8/SUM(US_Others!C200,US_Others!H200,US_Others!N200)+US_Others!N200*US_Others!N$8/SUM(US_Others!C200,US_Others!H200,US_Others!N200))&gt;2.5,3,2)),"")</f>
        <v>4</v>
      </c>
      <c r="BD195" s="223">
        <f>IFERROR(IF((US_Others!D200*US_Others!D$8/SUM(US_Others!D200,US_Others!I200,US_Others!O200)+US_Others!I200*US_Others!I$8/SUM(US_Others!D200,US_Others!I200,US_Others!O200)+US_Others!O200*US_Others!O$8/SUM(US_Others!D200,US_Others!I200,US_Others!O200))&gt;3.5,4,IF((US_Others!D200*US_Others!D$8/SUM(US_Others!D200,US_Others!I200,US_Others!O200)+US_Others!I200*US_Others!I$8/SUM(US_Others!D200,US_Others!I200,US_Others!O200)+US_Others!O200*US_Others!O$8/SUM(US_Others!D200,US_Others!I200,US_Others!O200))&gt;2.5,3,2)),"")</f>
        <v>4</v>
      </c>
      <c r="BE195" s="223">
        <f>IFERROR(IF((US_Others!E200*US_Others!E$8/SUM(US_Others!E200,US_Others!J200,US_Others!P200,US_Others!W200)+US_Others!J200*US_Others!J$8/SUM(US_Others!E200,US_Others!J200,US_Others!P200,US_Others!W200)+US_Others!P200*US_Others!P$8/SUM(US_Others!E200,US_Others!J200,US_Others!P200,US_Others!W200)+US_Others!W200*US_Others!W$8/SUM(US_Others!E200,US_Others!J200,US_Others!P200,US_Others!W200))&gt;3.5,4,IF((US_Others!E200*US_Others!E$8/SUM(US_Others!E200,US_Others!J200,US_Others!P200,US_Others!W200)+US_Others!J200*US_Others!J$8/SUM(US_Others!E200,US_Others!J200,US_Others!P200,US_Others!W200)+US_Others!P200*US_Others!P$8/SUM(US_Others!E200,US_Others!J200,US_Others!P200,US_Others!W200)+US_Others!W200*US_Others!W$8/SUM(US_Others!E200,US_Others!J200,US_Others!P200,US_Others!W200))&gt;2.5,3,2)),"")</f>
        <v>4</v>
      </c>
      <c r="BF195" s="223">
        <f>IFERROR(IF((US_Others!F200*US_Others!F$8/SUM(US_Others!F200,US_Others!K200,US_Others!Q200)+US_Others!K200*US_Others!K$8/SUM(US_Others!F200,US_Others!K200,US_Others!Q200)+US_Others!Q200*US_Others!Q$8/SUM(US_Others!F200,US_Others!K200,US_Others!Q200))&gt;3.5,4,IF((US_Others!F200*US_Others!F$8/SUM(US_Others!F200,US_Others!K200,US_Others!Q200)+US_Others!K200*US_Others!K$8/SUM(US_Others!F200,US_Others!K200,US_Others!Q200)+US_Others!Q200*US_Others!Q$8/SUM(US_Others!F200,US_Others!K200,US_Others!Q200))&gt;2.5,3,2)),"")</f>
        <v>4</v>
      </c>
      <c r="BG195" s="223">
        <f>IFERROR(IF((US_Others!G200*US_Others!G$8/SUM(US_Others!G200,US_Others!L200,US_Others!R200)+US_Others!L200*US_Others!L$8/SUM(US_Others!G200,US_Others!L200,US_Others!R200)+US_Others!R200*US_Others!R$8/SUM(US_Others!G200,US_Others!L200,US_Others!R200))&gt;3.5,4,IF((US_Others!G200*US_Others!G$8/SUM(US_Others!G200,US_Others!L200,US_Others!R200)+US_Others!L200*US_Others!L$8/SUM(US_Others!G200,US_Others!L200,US_Others!R200)+US_Others!R200*US_Others!R$8/SUM(US_Others!G200,US_Others!L200,US_Others!R200))&gt;2.5,3,2)),"")</f>
        <v>4</v>
      </c>
      <c r="BH195" s="219" t="str">
        <f>IFERROR(IF((US_Others!Z200*US_Others!Z$8/SUM(US_Others!Z200,US_Others!AB200)+US_Others!AB200*US_Others!AB$8/SUM(US_Others!Z200,US_Others!AB200))&gt;3.5,4,IF((US_Others!Z200*US_Others!Z$8/SUM(US_Others!Z200,US_Others!AB200)+US_Others!AB200*US_Others!AB$8/SUM(US_Others!Z200,US_Others!AB200))&gt;2.5,3,2)),"")</f>
        <v/>
      </c>
      <c r="BI195" s="219" t="str">
        <f>IFERROR(IF((US_Others!AA200*US_Others!AA$8/SUM(US_Others!AA200,US_Others!AC200)+US_Others!AC200*US_Others!AC$8/SUM(US_Others!AA200,US_Others!AC200))&gt;3.5,4,IF((US_Others!AA200*US_Others!AA$8/SUM(US_Others!AA200,US_Others!AC200)+US_Others!AC200*US_Others!AC$8/SUM(US_Others!AA200,US_Others!AC200))&gt;2.5,3,2)),"")</f>
        <v/>
      </c>
      <c r="BJ195" s="219" t="str">
        <f>IFERROR(US_Others!AD200*US_Others!AD$8/US_Others!AD200,"")</f>
        <v/>
      </c>
      <c r="BK195" s="74" t="str">
        <f>IFERROR(US_Others!AE200*US_Others!AE$8/US_Others!AE200,"")</f>
        <v/>
      </c>
      <c r="BL195" s="219" t="str">
        <f>IFERROR(IF(SUMPRODUCT(US_Others!AG200:AI200/SUM(US_Others!AG200:AI200),US_Others!AG$8:AI$8)&gt;3.5,4,IF(SUMPRODUCT(US_Others!AG200:AI200/SUM(US_Others!AG200:AI200),US_Others!AG$8:AI$8)&gt;2.5,3,2)),"")</f>
        <v/>
      </c>
      <c r="BM195" s="219" t="str">
        <f>IFERROR(US_Others!AL200*US_Others!AL$8/US_Others!AL200,"")</f>
        <v/>
      </c>
    </row>
    <row r="196" spans="1:65">
      <c r="A196" s="200" t="s">
        <v>331</v>
      </c>
      <c r="B196" s="332">
        <v>339940</v>
      </c>
      <c r="C196" s="333">
        <f>SUM(US_CO2!C199:AX199)</f>
        <v>5.2781939145079587E-2</v>
      </c>
      <c r="D196" s="333">
        <f>SUM(US_CH4!C199:AC199)</f>
        <v>3.0107310201917655E-5</v>
      </c>
      <c r="E196" s="333">
        <f>SUM(US_N2O!C199:AA199)</f>
        <v>4.2375520923246162E-5</v>
      </c>
      <c r="F196" s="332">
        <f>US_Others!V201+US_Others!U201</f>
        <v>0</v>
      </c>
      <c r="G196" s="332">
        <f>US_Others!C201+US_Others!H201+US_Others!N201</f>
        <v>0</v>
      </c>
      <c r="H196" s="332">
        <f>US_Others!D201+US_Others!I201+US_Others!O201</f>
        <v>0</v>
      </c>
      <c r="I196" s="332">
        <f>US_Others!E201+US_Others!J201+US_Others!P201+US_Others!W201</f>
        <v>0</v>
      </c>
      <c r="J196" s="332">
        <f>US_Others!F201+US_Others!K201+US_Others!Q201</f>
        <v>0</v>
      </c>
      <c r="K196" s="332">
        <f>US_Others!G201+US_Others!L201+US_Others!R201</f>
        <v>0</v>
      </c>
      <c r="L196" s="332">
        <f>US_Others!Z201+US_Others!AB201</f>
        <v>0</v>
      </c>
      <c r="M196" s="332">
        <f>US_Others!AA201+US_Others!AC201</f>
        <v>0</v>
      </c>
      <c r="N196" s="332">
        <f>US_Others!AD201</f>
        <v>0</v>
      </c>
      <c r="O196" s="332">
        <f>US_Others!AE201</f>
        <v>0</v>
      </c>
      <c r="P196" s="332">
        <f>SUM(US_Others!AG201:AI201)</f>
        <v>0</v>
      </c>
      <c r="Q196" s="332">
        <f>US_Others!AL201</f>
        <v>0</v>
      </c>
      <c r="R196" s="332"/>
      <c r="S196" s="334">
        <f t="shared" si="2"/>
        <v>52.781939145079591</v>
      </c>
      <c r="T196" s="334">
        <f>D196*1000/Spec!I$6</f>
        <v>1.2042924080767061E-3</v>
      </c>
      <c r="U196" s="334">
        <f>E196*1000/Spec!I$7</f>
        <v>1.4219973464176563E-4</v>
      </c>
      <c r="V196" s="334">
        <f>F196*1000/Spec!I$8</f>
        <v>0</v>
      </c>
      <c r="W196" s="334">
        <f>G196*1000/Spec!I$9</f>
        <v>0</v>
      </c>
      <c r="X196" s="334">
        <f>H196*1000/Spec!I$10</f>
        <v>0</v>
      </c>
      <c r="Y196" s="334">
        <f>I196*1000/Spec!I$11</f>
        <v>0</v>
      </c>
      <c r="Z196" s="334">
        <f>J196*1000/Spec!I$12</f>
        <v>0</v>
      </c>
      <c r="AA196" s="334">
        <f>K196*1000/Spec!I$15</f>
        <v>0</v>
      </c>
      <c r="AB196" s="334">
        <f>L196*1000/Spec!I$17</f>
        <v>0</v>
      </c>
      <c r="AC196" s="334">
        <f>M196*1000/Spec!I$18</f>
        <v>0</v>
      </c>
      <c r="AD196" s="335">
        <f>N196*1000/Spec!I$25</f>
        <v>0</v>
      </c>
      <c r="AE196" s="335">
        <f>O196*1000/Spec!I$26</f>
        <v>0</v>
      </c>
      <c r="AF196" s="334">
        <f>P196*1000/Spec!I$21</f>
        <v>0</v>
      </c>
      <c r="AG196" s="334">
        <f>Q196*1000/Spec!I$22</f>
        <v>0</v>
      </c>
      <c r="AI196" s="432">
        <f>S196/'2007output'!$D194</f>
        <v>1.2079400786352319E-2</v>
      </c>
      <c r="AJ196" s="432">
        <f>T196/'2007output'!$D194</f>
        <v>2.7560811324371351E-7</v>
      </c>
      <c r="AK196" s="432">
        <f>U196/'2007output'!$D194</f>
        <v>3.2543093608772044E-8</v>
      </c>
      <c r="AL196" s="433">
        <f>V196/'2007output'!$D194</f>
        <v>0</v>
      </c>
      <c r="AM196" s="433">
        <f>W196/'2007output'!$D194</f>
        <v>0</v>
      </c>
      <c r="AN196" s="433">
        <f>X196/'2007output'!$D194</f>
        <v>0</v>
      </c>
      <c r="AO196" s="433">
        <f>Y196/'2007output'!$D194</f>
        <v>0</v>
      </c>
      <c r="AP196" s="433">
        <f>Z196/'2007output'!$D194</f>
        <v>0</v>
      </c>
      <c r="AQ196" s="433">
        <f>AA196/'2007output'!$D194</f>
        <v>0</v>
      </c>
      <c r="AR196" s="433">
        <f>AB196/'2007output'!$D194</f>
        <v>0</v>
      </c>
      <c r="AS196" s="433">
        <f>AC196/'2007output'!$D194</f>
        <v>0</v>
      </c>
      <c r="AT196" s="433">
        <f>AD196/'2007output'!$D194</f>
        <v>0</v>
      </c>
      <c r="AU196" s="433">
        <f>AE196/'2007output'!$D194</f>
        <v>0</v>
      </c>
      <c r="AV196" s="433">
        <f>AF196/'2007output'!$D194</f>
        <v>0</v>
      </c>
      <c r="AW196" s="433">
        <f>AG196/'2007output'!$D194</f>
        <v>0</v>
      </c>
      <c r="AY196" s="370">
        <f>IFERROR(IF(SUMPRODUCT(US_CO2!C199:AX199/SUM(US_CO2!C199:AX199),US_CO2!C$6:AX$6)&gt;3.5,4,IF(SUMPRODUCT(US_CO2!C199:AX199/SUM(US_CO2!C199:AX199),US_CO2!C$6:AX$6)&gt;2.5,3,2)),"")</f>
        <v>4</v>
      </c>
      <c r="AZ196" s="370">
        <f>IFERROR(IF(SUMPRODUCT(US_CH4!C199:AC199/SUM(US_CH4!C199:AC199),US_CH4!C$6:AC$6)&gt;3.5,4,IF(SUMPRODUCT(US_CH4!C199:AC199/SUM(US_CH4!C199:AC199),US_CH4!C$6:AC$6)&gt;2.5,3,2)),"")</f>
        <v>4</v>
      </c>
      <c r="BA196" s="223">
        <f>IFERROR(IF(SUMPRODUCT(US_N2O!C199:AA199/SUM(US_N2O!C199:AA199),US_N2O!C$6:AA$6)&gt;3.5,4,IF(SUMPRODUCT(US_N2O!C199:AA199/SUM(US_N2O!C199:AA199),US_N2O!C$6:AA$6)&gt;2.5,3,2)),"")</f>
        <v>4</v>
      </c>
      <c r="BB196" s="223" t="str">
        <f>IFERROR(IF(SUMPRODUCT(US_Others!U201:V201/SUM(US_Others!U201:V201),US_Others!U$8:V$8)&gt;3.5,4,IF(SUMPRODUCT(US_Others!U201:V201/SUM(US_Others!U201:V201),US_Others!U$8:V$8)&gt;2.5,3,2)),"")</f>
        <v/>
      </c>
      <c r="BC196" s="223" t="str">
        <f>IFERROR(IF((US_Others!C201*US_Others!C$8/SUM(US_Others!C201,US_Others!H201,US_Others!N201)+ US_Others!H201*US_Others!H$8/SUM(US_Others!C201,US_Others!H201,US_Others!N201)+US_Others!N201*US_Others!N$8/SUM(US_Others!C201,US_Others!H201,US_Others!N201))&gt;3.5,4,IF((US_Others!C201*US_Others!C$8/SUM(US_Others!C201,US_Others!H201,US_Others!N201)+ US_Others!H201*US_Others!H$8/SUM(US_Others!C201,US_Others!H201,US_Others!N201)+US_Others!N201*US_Others!N$8/SUM(US_Others!C201,US_Others!H201,US_Others!N201))&gt;2.5,3,2)),"")</f>
        <v/>
      </c>
      <c r="BD196" s="223" t="str">
        <f>IFERROR(IF((US_Others!D201*US_Others!D$8/SUM(US_Others!D201,US_Others!I201,US_Others!O201)+US_Others!I201*US_Others!I$8/SUM(US_Others!D201,US_Others!I201,US_Others!O201)+US_Others!O201*US_Others!O$8/SUM(US_Others!D201,US_Others!I201,US_Others!O201))&gt;3.5,4,IF((US_Others!D201*US_Others!D$8/SUM(US_Others!D201,US_Others!I201,US_Others!O201)+US_Others!I201*US_Others!I$8/SUM(US_Others!D201,US_Others!I201,US_Others!O201)+US_Others!O201*US_Others!O$8/SUM(US_Others!D201,US_Others!I201,US_Others!O201))&gt;2.5,3,2)),"")</f>
        <v/>
      </c>
      <c r="BE196" s="223" t="str">
        <f>IFERROR(IF((US_Others!E201*US_Others!E$8/SUM(US_Others!E201,US_Others!J201,US_Others!P201,US_Others!W201)+US_Others!J201*US_Others!J$8/SUM(US_Others!E201,US_Others!J201,US_Others!P201,US_Others!W201)+US_Others!P201*US_Others!P$8/SUM(US_Others!E201,US_Others!J201,US_Others!P201,US_Others!W201)+US_Others!W201*US_Others!W$8/SUM(US_Others!E201,US_Others!J201,US_Others!P201,US_Others!W201))&gt;3.5,4,IF((US_Others!E201*US_Others!E$8/SUM(US_Others!E201,US_Others!J201,US_Others!P201,US_Others!W201)+US_Others!J201*US_Others!J$8/SUM(US_Others!E201,US_Others!J201,US_Others!P201,US_Others!W201)+US_Others!P201*US_Others!P$8/SUM(US_Others!E201,US_Others!J201,US_Others!P201,US_Others!W201)+US_Others!W201*US_Others!W$8/SUM(US_Others!E201,US_Others!J201,US_Others!P201,US_Others!W201))&gt;2.5,3,2)),"")</f>
        <v/>
      </c>
      <c r="BF196" s="223" t="str">
        <f>IFERROR(IF((US_Others!F201*US_Others!F$8/SUM(US_Others!F201,US_Others!K201,US_Others!Q201)+US_Others!K201*US_Others!K$8/SUM(US_Others!F201,US_Others!K201,US_Others!Q201)+US_Others!Q201*US_Others!Q$8/SUM(US_Others!F201,US_Others!K201,US_Others!Q201))&gt;3.5,4,IF((US_Others!F201*US_Others!F$8/SUM(US_Others!F201,US_Others!K201,US_Others!Q201)+US_Others!K201*US_Others!K$8/SUM(US_Others!F201,US_Others!K201,US_Others!Q201)+US_Others!Q201*US_Others!Q$8/SUM(US_Others!F201,US_Others!K201,US_Others!Q201))&gt;2.5,3,2)),"")</f>
        <v/>
      </c>
      <c r="BG196" s="223" t="str">
        <f>IFERROR(IF((US_Others!G201*US_Others!G$8/SUM(US_Others!G201,US_Others!L201,US_Others!R201)+US_Others!L201*US_Others!L$8/SUM(US_Others!G201,US_Others!L201,US_Others!R201)+US_Others!R201*US_Others!R$8/SUM(US_Others!G201,US_Others!L201,US_Others!R201))&gt;3.5,4,IF((US_Others!G201*US_Others!G$8/SUM(US_Others!G201,US_Others!L201,US_Others!R201)+US_Others!L201*US_Others!L$8/SUM(US_Others!G201,US_Others!L201,US_Others!R201)+US_Others!R201*US_Others!R$8/SUM(US_Others!G201,US_Others!L201,US_Others!R201))&gt;2.5,3,2)),"")</f>
        <v/>
      </c>
      <c r="BH196" s="219" t="str">
        <f>IFERROR(IF((US_Others!Z201*US_Others!Z$8/SUM(US_Others!Z201,US_Others!AB201)+US_Others!AB201*US_Others!AB$8/SUM(US_Others!Z201,US_Others!AB201))&gt;3.5,4,IF((US_Others!Z201*US_Others!Z$8/SUM(US_Others!Z201,US_Others!AB201)+US_Others!AB201*US_Others!AB$8/SUM(US_Others!Z201,US_Others!AB201))&gt;2.5,3,2)),"")</f>
        <v/>
      </c>
      <c r="BI196" s="219" t="str">
        <f>IFERROR(IF((US_Others!AA201*US_Others!AA$8/SUM(US_Others!AA201,US_Others!AC201)+US_Others!AC201*US_Others!AC$8/SUM(US_Others!AA201,US_Others!AC201))&gt;3.5,4,IF((US_Others!AA201*US_Others!AA$8/SUM(US_Others!AA201,US_Others!AC201)+US_Others!AC201*US_Others!AC$8/SUM(US_Others!AA201,US_Others!AC201))&gt;2.5,3,2)),"")</f>
        <v/>
      </c>
      <c r="BJ196" s="219" t="str">
        <f>IFERROR(US_Others!AD201*US_Others!AD$8/US_Others!AD201,"")</f>
        <v/>
      </c>
      <c r="BK196" s="74" t="str">
        <f>IFERROR(US_Others!AE201*US_Others!AE$8/US_Others!AE201,"")</f>
        <v/>
      </c>
      <c r="BL196" s="219" t="str">
        <f>IFERROR(IF(SUMPRODUCT(US_Others!AG201:AI201/SUM(US_Others!AG201:AI201),US_Others!AG$8:AI$8)&gt;3.5,4,IF(SUMPRODUCT(US_Others!AG201:AI201/SUM(US_Others!AG201:AI201),US_Others!AG$8:AI$8)&gt;2.5,3,2)),"")</f>
        <v/>
      </c>
      <c r="BM196" s="219" t="str">
        <f>IFERROR(US_Others!AL201*US_Others!AL$8/US_Others!AL201,"")</f>
        <v/>
      </c>
    </row>
    <row r="197" spans="1:65">
      <c r="A197" s="200" t="s">
        <v>332</v>
      </c>
      <c r="B197" s="332">
        <v>339950</v>
      </c>
      <c r="C197" s="333">
        <f>SUM(US_CO2!C200:AX200)</f>
        <v>0.21216900763725705</v>
      </c>
      <c r="D197" s="333">
        <f>SUM(US_CH4!C200:AC200)</f>
        <v>1.3291477806135675E-4</v>
      </c>
      <c r="E197" s="333">
        <f>SUM(US_N2O!C200:AA200)</f>
        <v>2.0345698970899569E-4</v>
      </c>
      <c r="F197" s="332">
        <f>US_Others!V202+US_Others!U202</f>
        <v>0</v>
      </c>
      <c r="G197" s="332">
        <f>US_Others!C202+US_Others!H202+US_Others!N202</f>
        <v>1.6857296890897887E-4</v>
      </c>
      <c r="H197" s="332">
        <f>US_Others!D202+US_Others!I202+US_Others!O202</f>
        <v>2.7645966901072541E-3</v>
      </c>
      <c r="I197" s="332">
        <f>US_Others!E202+US_Others!J202+US_Others!P202+US_Others!W202</f>
        <v>1.2777831043300599E-2</v>
      </c>
      <c r="J197" s="332">
        <f>US_Others!F202+US_Others!K202+US_Others!Q202</f>
        <v>2.2083058927076238E-3</v>
      </c>
      <c r="K197" s="332">
        <f>US_Others!G202+US_Others!L202+US_Others!R202</f>
        <v>2.1914485958167261E-4</v>
      </c>
      <c r="L197" s="332">
        <f>US_Others!Z202+US_Others!AB202</f>
        <v>0</v>
      </c>
      <c r="M197" s="332">
        <f>US_Others!AA202+US_Others!AC202</f>
        <v>0</v>
      </c>
      <c r="N197" s="332">
        <f>US_Others!AD202</f>
        <v>0</v>
      </c>
      <c r="O197" s="332">
        <f>US_Others!AE202</f>
        <v>0</v>
      </c>
      <c r="P197" s="332">
        <f>SUM(US_Others!AG202:AI202)</f>
        <v>0</v>
      </c>
      <c r="Q197" s="332">
        <f>US_Others!AL202</f>
        <v>0</v>
      </c>
      <c r="R197" s="332"/>
      <c r="S197" s="334">
        <f t="shared" ref="S197:S260" si="3">C197*1000</f>
        <v>212.16900763725704</v>
      </c>
      <c r="T197" s="334">
        <f>D197*1000/Spec!I$6</f>
        <v>5.3165911224542705E-3</v>
      </c>
      <c r="U197" s="334">
        <f>E197*1000/Spec!I$7</f>
        <v>6.8274157620468352E-4</v>
      </c>
      <c r="V197" s="334">
        <f>F197*1000/Spec!I$8</f>
        <v>0</v>
      </c>
      <c r="W197" s="334">
        <f>G197*1000/Spec!I$9</f>
        <v>2.4973773171700576E-4</v>
      </c>
      <c r="X197" s="334">
        <f>H197*1000/Spec!I$10</f>
        <v>7.8988476860207264E-4</v>
      </c>
      <c r="Y197" s="334">
        <f>I197*1000/Spec!I$11</f>
        <v>8.9355461841262931E-3</v>
      </c>
      <c r="Z197" s="334">
        <f>J197*1000/Spec!I$12</f>
        <v>4.9402816391669433E-4</v>
      </c>
      <c r="AA197" s="334">
        <f>K197*1000/Spec!I$15</f>
        <v>2.2338925543493638E-5</v>
      </c>
      <c r="AB197" s="334">
        <f>L197*1000/Spec!I$17</f>
        <v>0</v>
      </c>
      <c r="AC197" s="334">
        <f>M197*1000/Spec!I$18</f>
        <v>0</v>
      </c>
      <c r="AD197" s="335">
        <f>N197*1000/Spec!I$25</f>
        <v>0</v>
      </c>
      <c r="AE197" s="335">
        <f>O197*1000/Spec!I$26</f>
        <v>0</v>
      </c>
      <c r="AF197" s="334">
        <f>P197*1000/Spec!I$21</f>
        <v>0</v>
      </c>
      <c r="AG197" s="334">
        <f>Q197*1000/Spec!I$22</f>
        <v>0</v>
      </c>
      <c r="AI197" s="432">
        <f>S197/'2007output'!$D195</f>
        <v>1.5164656916746004E-2</v>
      </c>
      <c r="AJ197" s="432">
        <f>T197/'2007output'!$D195</f>
        <v>3.8000027071097483E-7</v>
      </c>
      <c r="AK197" s="432">
        <f>U197/'2007output'!$D195</f>
        <v>4.8798558664344402E-8</v>
      </c>
      <c r="AL197" s="433">
        <f>V197/'2007output'!$D195</f>
        <v>0</v>
      </c>
      <c r="AM197" s="433">
        <f>W197/'2007output'!$D195</f>
        <v>1.7849859707736677E-8</v>
      </c>
      <c r="AN197" s="433">
        <f>X197/'2007output'!$D195</f>
        <v>5.6456556275612866E-8</v>
      </c>
      <c r="AO197" s="433">
        <f>Y197/'2007output'!$D195</f>
        <v>6.3866298737506779E-7</v>
      </c>
      <c r="AP197" s="433">
        <f>Z197/'2007output'!$D195</f>
        <v>3.531037683795561E-8</v>
      </c>
      <c r="AQ197" s="433">
        <f>AA197/'2007output'!$D195</f>
        <v>1.5966617628480057E-9</v>
      </c>
      <c r="AR197" s="433">
        <f>AB197/'2007output'!$D195</f>
        <v>0</v>
      </c>
      <c r="AS197" s="433">
        <f>AC197/'2007output'!$D195</f>
        <v>0</v>
      </c>
      <c r="AT197" s="433">
        <f>AD197/'2007output'!$D195</f>
        <v>0</v>
      </c>
      <c r="AU197" s="433">
        <f>AE197/'2007output'!$D195</f>
        <v>0</v>
      </c>
      <c r="AV197" s="433">
        <f>AF197/'2007output'!$D195</f>
        <v>0</v>
      </c>
      <c r="AW197" s="433">
        <f>AG197/'2007output'!$D195</f>
        <v>0</v>
      </c>
      <c r="AY197" s="370">
        <f>IFERROR(IF(SUMPRODUCT(US_CO2!C200:AX200/SUM(US_CO2!C200:AX200),US_CO2!C$6:AX$6)&gt;3.5,4,IF(SUMPRODUCT(US_CO2!C200:AX200/SUM(US_CO2!C200:AX200),US_CO2!C$6:AX$6)&gt;2.5,3,2)),"")</f>
        <v>4</v>
      </c>
      <c r="AZ197" s="370">
        <f>IFERROR(IF(SUMPRODUCT(US_CH4!C200:AC200/SUM(US_CH4!C200:AC200),US_CH4!C$6:AC$6)&gt;3.5,4,IF(SUMPRODUCT(US_CH4!C200:AC200/SUM(US_CH4!C200:AC200),US_CH4!C$6:AC$6)&gt;2.5,3,2)),"")</f>
        <v>4</v>
      </c>
      <c r="BA197" s="223">
        <f>IFERROR(IF(SUMPRODUCT(US_N2O!C200:AA200/SUM(US_N2O!C200:AA200),US_N2O!C$6:AA$6)&gt;3.5,4,IF(SUMPRODUCT(US_N2O!C200:AA200/SUM(US_N2O!C200:AA200),US_N2O!C$6:AA$6)&gt;2.5,3,2)),"")</f>
        <v>4</v>
      </c>
      <c r="BB197" s="223" t="str">
        <f>IFERROR(IF(SUMPRODUCT(US_Others!U202:V202/SUM(US_Others!U202:V202),US_Others!U$8:V$8)&gt;3.5,4,IF(SUMPRODUCT(US_Others!U202:V202/SUM(US_Others!U202:V202),US_Others!U$8:V$8)&gt;2.5,3,2)),"")</f>
        <v/>
      </c>
      <c r="BC197" s="223">
        <f>IFERROR(IF((US_Others!C202*US_Others!C$8/SUM(US_Others!C202,US_Others!H202,US_Others!N202)+ US_Others!H202*US_Others!H$8/SUM(US_Others!C202,US_Others!H202,US_Others!N202)+US_Others!N202*US_Others!N$8/SUM(US_Others!C202,US_Others!H202,US_Others!N202))&gt;3.5,4,IF((US_Others!C202*US_Others!C$8/SUM(US_Others!C202,US_Others!H202,US_Others!N202)+ US_Others!H202*US_Others!H$8/SUM(US_Others!C202,US_Others!H202,US_Others!N202)+US_Others!N202*US_Others!N$8/SUM(US_Others!C202,US_Others!H202,US_Others!N202))&gt;2.5,3,2)),"")</f>
        <v>4</v>
      </c>
      <c r="BD197" s="223">
        <f>IFERROR(IF((US_Others!D202*US_Others!D$8/SUM(US_Others!D202,US_Others!I202,US_Others!O202)+US_Others!I202*US_Others!I$8/SUM(US_Others!D202,US_Others!I202,US_Others!O202)+US_Others!O202*US_Others!O$8/SUM(US_Others!D202,US_Others!I202,US_Others!O202))&gt;3.5,4,IF((US_Others!D202*US_Others!D$8/SUM(US_Others!D202,US_Others!I202,US_Others!O202)+US_Others!I202*US_Others!I$8/SUM(US_Others!D202,US_Others!I202,US_Others!O202)+US_Others!O202*US_Others!O$8/SUM(US_Others!D202,US_Others!I202,US_Others!O202))&gt;2.5,3,2)),"")</f>
        <v>4</v>
      </c>
      <c r="BE197" s="223">
        <f>IFERROR(IF((US_Others!E202*US_Others!E$8/SUM(US_Others!E202,US_Others!J202,US_Others!P202,US_Others!W202)+US_Others!J202*US_Others!J$8/SUM(US_Others!E202,US_Others!J202,US_Others!P202,US_Others!W202)+US_Others!P202*US_Others!P$8/SUM(US_Others!E202,US_Others!J202,US_Others!P202,US_Others!W202)+US_Others!W202*US_Others!W$8/SUM(US_Others!E202,US_Others!J202,US_Others!P202,US_Others!W202))&gt;3.5,4,IF((US_Others!E202*US_Others!E$8/SUM(US_Others!E202,US_Others!J202,US_Others!P202,US_Others!W202)+US_Others!J202*US_Others!J$8/SUM(US_Others!E202,US_Others!J202,US_Others!P202,US_Others!W202)+US_Others!P202*US_Others!P$8/SUM(US_Others!E202,US_Others!J202,US_Others!P202,US_Others!W202)+US_Others!W202*US_Others!W$8/SUM(US_Others!E202,US_Others!J202,US_Others!P202,US_Others!W202))&gt;2.5,3,2)),"")</f>
        <v>4</v>
      </c>
      <c r="BF197" s="223">
        <f>IFERROR(IF((US_Others!F202*US_Others!F$8/SUM(US_Others!F202,US_Others!K202,US_Others!Q202)+US_Others!K202*US_Others!K$8/SUM(US_Others!F202,US_Others!K202,US_Others!Q202)+US_Others!Q202*US_Others!Q$8/SUM(US_Others!F202,US_Others!K202,US_Others!Q202))&gt;3.5,4,IF((US_Others!F202*US_Others!F$8/SUM(US_Others!F202,US_Others!K202,US_Others!Q202)+US_Others!K202*US_Others!K$8/SUM(US_Others!F202,US_Others!K202,US_Others!Q202)+US_Others!Q202*US_Others!Q$8/SUM(US_Others!F202,US_Others!K202,US_Others!Q202))&gt;2.5,3,2)),"")</f>
        <v>4</v>
      </c>
      <c r="BG197" s="223">
        <f>IFERROR(IF((US_Others!G202*US_Others!G$8/SUM(US_Others!G202,US_Others!L202,US_Others!R202)+US_Others!L202*US_Others!L$8/SUM(US_Others!G202,US_Others!L202,US_Others!R202)+US_Others!R202*US_Others!R$8/SUM(US_Others!G202,US_Others!L202,US_Others!R202))&gt;3.5,4,IF((US_Others!G202*US_Others!G$8/SUM(US_Others!G202,US_Others!L202,US_Others!R202)+US_Others!L202*US_Others!L$8/SUM(US_Others!G202,US_Others!L202,US_Others!R202)+US_Others!R202*US_Others!R$8/SUM(US_Others!G202,US_Others!L202,US_Others!R202))&gt;2.5,3,2)),"")</f>
        <v>4</v>
      </c>
      <c r="BH197" s="219" t="str">
        <f>IFERROR(IF((US_Others!Z202*US_Others!Z$8/SUM(US_Others!Z202,US_Others!AB202)+US_Others!AB202*US_Others!AB$8/SUM(US_Others!Z202,US_Others!AB202))&gt;3.5,4,IF((US_Others!Z202*US_Others!Z$8/SUM(US_Others!Z202,US_Others!AB202)+US_Others!AB202*US_Others!AB$8/SUM(US_Others!Z202,US_Others!AB202))&gt;2.5,3,2)),"")</f>
        <v/>
      </c>
      <c r="BI197" s="219" t="str">
        <f>IFERROR(IF((US_Others!AA202*US_Others!AA$8/SUM(US_Others!AA202,US_Others!AC202)+US_Others!AC202*US_Others!AC$8/SUM(US_Others!AA202,US_Others!AC202))&gt;3.5,4,IF((US_Others!AA202*US_Others!AA$8/SUM(US_Others!AA202,US_Others!AC202)+US_Others!AC202*US_Others!AC$8/SUM(US_Others!AA202,US_Others!AC202))&gt;2.5,3,2)),"")</f>
        <v/>
      </c>
      <c r="BJ197" s="219" t="str">
        <f>IFERROR(US_Others!AD202*US_Others!AD$8/US_Others!AD202,"")</f>
        <v/>
      </c>
      <c r="BK197" s="74" t="str">
        <f>IFERROR(US_Others!AE202*US_Others!AE$8/US_Others!AE202,"")</f>
        <v/>
      </c>
      <c r="BL197" s="219" t="str">
        <f>IFERROR(IF(SUMPRODUCT(US_Others!AG202:AI202/SUM(US_Others!AG202:AI202),US_Others!AG$8:AI$8)&gt;3.5,4,IF(SUMPRODUCT(US_Others!AG202:AI202/SUM(US_Others!AG202:AI202),US_Others!AG$8:AI$8)&gt;2.5,3,2)),"")</f>
        <v/>
      </c>
      <c r="BM197" s="219" t="str">
        <f>IFERROR(US_Others!AL202*US_Others!AL$8/US_Others!AL202,"")</f>
        <v/>
      </c>
    </row>
    <row r="198" spans="1:65">
      <c r="A198" s="200" t="s">
        <v>333</v>
      </c>
      <c r="B198" s="332">
        <v>339990</v>
      </c>
      <c r="C198" s="333">
        <f>SUM(US_CO2!C201:AX201)</f>
        <v>0.46990942368517474</v>
      </c>
      <c r="D198" s="333">
        <f>SUM(US_CH4!C201:AC201)</f>
        <v>2.739685627292468E-4</v>
      </c>
      <c r="E198" s="333">
        <f>SUM(US_N2O!C201:AA201)</f>
        <v>3.7518130118020701E-4</v>
      </c>
      <c r="F198" s="332">
        <f>US_Others!V203+US_Others!U203</f>
        <v>0</v>
      </c>
      <c r="G198" s="332">
        <f>US_Others!C203+US_Others!H203+US_Others!N203</f>
        <v>1.3389332806127655E-4</v>
      </c>
      <c r="H198" s="332">
        <f>US_Others!D203+US_Others!I203+US_Others!O203</f>
        <v>2.1958505802049358E-3</v>
      </c>
      <c r="I198" s="332">
        <f>US_Others!E203+US_Others!J203+US_Others!P203+US_Others!W203</f>
        <v>1.0149114267044762E-2</v>
      </c>
      <c r="J198" s="332">
        <f>US_Others!F203+US_Others!K203+US_Others!Q203</f>
        <v>1.7540025976027227E-3</v>
      </c>
      <c r="K198" s="332">
        <f>US_Others!G203+US_Others!L203+US_Others!R203</f>
        <v>1.7406132647965956E-4</v>
      </c>
      <c r="L198" s="332">
        <f>US_Others!Z203+US_Others!AB203</f>
        <v>0</v>
      </c>
      <c r="M198" s="332">
        <f>US_Others!AA203+US_Others!AC203</f>
        <v>0</v>
      </c>
      <c r="N198" s="332">
        <f>US_Others!AD203</f>
        <v>0</v>
      </c>
      <c r="O198" s="332">
        <f>US_Others!AE203</f>
        <v>0</v>
      </c>
      <c r="P198" s="332">
        <f>SUM(US_Others!AG203:AI203)</f>
        <v>0</v>
      </c>
      <c r="Q198" s="332">
        <f>US_Others!AL203</f>
        <v>0</v>
      </c>
      <c r="R198" s="332"/>
      <c r="S198" s="334">
        <f t="shared" si="3"/>
        <v>469.90942368517472</v>
      </c>
      <c r="T198" s="334">
        <f>D198*1000/Spec!I$6</f>
        <v>1.0958742509169872E-2</v>
      </c>
      <c r="U198" s="334">
        <f>E198*1000/Spec!I$7</f>
        <v>1.2589976549671376E-3</v>
      </c>
      <c r="V198" s="334">
        <f>F198*1000/Spec!I$8</f>
        <v>0</v>
      </c>
      <c r="W198" s="334">
        <f>G198*1000/Spec!I$9</f>
        <v>1.9836048601670598E-4</v>
      </c>
      <c r="X198" s="334">
        <f>H198*1000/Spec!I$10</f>
        <v>6.273858800585531E-4</v>
      </c>
      <c r="Y198" s="334">
        <f>I198*1000/Spec!I$11</f>
        <v>7.0972827042271062E-3</v>
      </c>
      <c r="Z198" s="334">
        <f>J198*1000/Spec!I$12</f>
        <v>3.9239431713707443E-4</v>
      </c>
      <c r="AA198" s="334">
        <f>K198*1000/Spec!I$15</f>
        <v>1.7743254483145724E-5</v>
      </c>
      <c r="AB198" s="334">
        <f>L198*1000/Spec!I$17</f>
        <v>0</v>
      </c>
      <c r="AC198" s="334">
        <f>M198*1000/Spec!I$18</f>
        <v>0</v>
      </c>
      <c r="AD198" s="335">
        <f>N198*1000/Spec!I$25</f>
        <v>0</v>
      </c>
      <c r="AE198" s="335">
        <f>O198*1000/Spec!I$26</f>
        <v>0</v>
      </c>
      <c r="AF198" s="334">
        <f>P198*1000/Spec!I$21</f>
        <v>0</v>
      </c>
      <c r="AG198" s="334">
        <f>Q198*1000/Spec!I$22</f>
        <v>0</v>
      </c>
      <c r="AI198" s="432">
        <f>S198/'2007output'!$D196</f>
        <v>1.4631166322583617E-2</v>
      </c>
      <c r="AJ198" s="432">
        <f>T198/'2007output'!$D196</f>
        <v>3.4121295776663158E-7</v>
      </c>
      <c r="AK198" s="432">
        <f>U198/'2007output'!$D196</f>
        <v>3.9200329172177204E-8</v>
      </c>
      <c r="AL198" s="433">
        <f>V198/'2007output'!$D196</f>
        <v>0</v>
      </c>
      <c r="AM198" s="433">
        <f>W198/'2007output'!$D196</f>
        <v>6.1761801667620199E-9</v>
      </c>
      <c r="AN198" s="433">
        <f>X198/'2007output'!$D196</f>
        <v>1.9534375556015881E-8</v>
      </c>
      <c r="AO198" s="433">
        <f>Y198/'2007output'!$D196</f>
        <v>2.2098199876390122E-7</v>
      </c>
      <c r="AP198" s="433">
        <f>Z198/'2007output'!$D196</f>
        <v>1.2217644994316144E-8</v>
      </c>
      <c r="AQ198" s="433">
        <f>AA198/'2007output'!$D196</f>
        <v>5.5245648280669455E-10</v>
      </c>
      <c r="AR198" s="433">
        <f>AB198/'2007output'!$D196</f>
        <v>0</v>
      </c>
      <c r="AS198" s="433">
        <f>AC198/'2007output'!$D196</f>
        <v>0</v>
      </c>
      <c r="AT198" s="433">
        <f>AD198/'2007output'!$D196</f>
        <v>0</v>
      </c>
      <c r="AU198" s="433">
        <f>AE198/'2007output'!$D196</f>
        <v>0</v>
      </c>
      <c r="AV198" s="433">
        <f>AF198/'2007output'!$D196</f>
        <v>0</v>
      </c>
      <c r="AW198" s="433">
        <f>AG198/'2007output'!$D196</f>
        <v>0</v>
      </c>
      <c r="AY198" s="370">
        <f>IFERROR(IF(SUMPRODUCT(US_CO2!C201:AX201/SUM(US_CO2!C201:AX201),US_CO2!C$6:AX$6)&gt;3.5,4,IF(SUMPRODUCT(US_CO2!C201:AX201/SUM(US_CO2!C201:AX201),US_CO2!C$6:AX$6)&gt;2.5,3,2)),"")</f>
        <v>4</v>
      </c>
      <c r="AZ198" s="370">
        <f>IFERROR(IF(SUMPRODUCT(US_CH4!C201:AC201/SUM(US_CH4!C201:AC201),US_CH4!C$6:AC$6)&gt;3.5,4,IF(SUMPRODUCT(US_CH4!C201:AC201/SUM(US_CH4!C201:AC201),US_CH4!C$6:AC$6)&gt;2.5,3,2)),"")</f>
        <v>4</v>
      </c>
      <c r="BA198" s="223">
        <f>IFERROR(IF(SUMPRODUCT(US_N2O!C201:AA201/SUM(US_N2O!C201:AA201),US_N2O!C$6:AA$6)&gt;3.5,4,IF(SUMPRODUCT(US_N2O!C201:AA201/SUM(US_N2O!C201:AA201),US_N2O!C$6:AA$6)&gt;2.5,3,2)),"")</f>
        <v>4</v>
      </c>
      <c r="BB198" s="223" t="str">
        <f>IFERROR(IF(SUMPRODUCT(US_Others!U203:V203/SUM(US_Others!U203:V203),US_Others!U$8:V$8)&gt;3.5,4,IF(SUMPRODUCT(US_Others!U203:V203/SUM(US_Others!U203:V203),US_Others!U$8:V$8)&gt;2.5,3,2)),"")</f>
        <v/>
      </c>
      <c r="BC198" s="223">
        <f>IFERROR(IF((US_Others!C203*US_Others!C$8/SUM(US_Others!C203,US_Others!H203,US_Others!N203)+ US_Others!H203*US_Others!H$8/SUM(US_Others!C203,US_Others!H203,US_Others!N203)+US_Others!N203*US_Others!N$8/SUM(US_Others!C203,US_Others!H203,US_Others!N203))&gt;3.5,4,IF((US_Others!C203*US_Others!C$8/SUM(US_Others!C203,US_Others!H203,US_Others!N203)+ US_Others!H203*US_Others!H$8/SUM(US_Others!C203,US_Others!H203,US_Others!N203)+US_Others!N203*US_Others!N$8/SUM(US_Others!C203,US_Others!H203,US_Others!N203))&gt;2.5,3,2)),"")</f>
        <v>4</v>
      </c>
      <c r="BD198" s="223">
        <f>IFERROR(IF((US_Others!D203*US_Others!D$8/SUM(US_Others!D203,US_Others!I203,US_Others!O203)+US_Others!I203*US_Others!I$8/SUM(US_Others!D203,US_Others!I203,US_Others!O203)+US_Others!O203*US_Others!O$8/SUM(US_Others!D203,US_Others!I203,US_Others!O203))&gt;3.5,4,IF((US_Others!D203*US_Others!D$8/SUM(US_Others!D203,US_Others!I203,US_Others!O203)+US_Others!I203*US_Others!I$8/SUM(US_Others!D203,US_Others!I203,US_Others!O203)+US_Others!O203*US_Others!O$8/SUM(US_Others!D203,US_Others!I203,US_Others!O203))&gt;2.5,3,2)),"")</f>
        <v>4</v>
      </c>
      <c r="BE198" s="223">
        <f>IFERROR(IF((US_Others!E203*US_Others!E$8/SUM(US_Others!E203,US_Others!J203,US_Others!P203,US_Others!W203)+US_Others!J203*US_Others!J$8/SUM(US_Others!E203,US_Others!J203,US_Others!P203,US_Others!W203)+US_Others!P203*US_Others!P$8/SUM(US_Others!E203,US_Others!J203,US_Others!P203,US_Others!W203)+US_Others!W203*US_Others!W$8/SUM(US_Others!E203,US_Others!J203,US_Others!P203,US_Others!W203))&gt;3.5,4,IF((US_Others!E203*US_Others!E$8/SUM(US_Others!E203,US_Others!J203,US_Others!P203,US_Others!W203)+US_Others!J203*US_Others!J$8/SUM(US_Others!E203,US_Others!J203,US_Others!P203,US_Others!W203)+US_Others!P203*US_Others!P$8/SUM(US_Others!E203,US_Others!J203,US_Others!P203,US_Others!W203)+US_Others!W203*US_Others!W$8/SUM(US_Others!E203,US_Others!J203,US_Others!P203,US_Others!W203))&gt;2.5,3,2)),"")</f>
        <v>4</v>
      </c>
      <c r="BF198" s="223">
        <f>IFERROR(IF((US_Others!F203*US_Others!F$8/SUM(US_Others!F203,US_Others!K203,US_Others!Q203)+US_Others!K203*US_Others!K$8/SUM(US_Others!F203,US_Others!K203,US_Others!Q203)+US_Others!Q203*US_Others!Q$8/SUM(US_Others!F203,US_Others!K203,US_Others!Q203))&gt;3.5,4,IF((US_Others!F203*US_Others!F$8/SUM(US_Others!F203,US_Others!K203,US_Others!Q203)+US_Others!K203*US_Others!K$8/SUM(US_Others!F203,US_Others!K203,US_Others!Q203)+US_Others!Q203*US_Others!Q$8/SUM(US_Others!F203,US_Others!K203,US_Others!Q203))&gt;2.5,3,2)),"")</f>
        <v>4</v>
      </c>
      <c r="BG198" s="223">
        <f>IFERROR(IF((US_Others!G203*US_Others!G$8/SUM(US_Others!G203,US_Others!L203,US_Others!R203)+US_Others!L203*US_Others!L$8/SUM(US_Others!G203,US_Others!L203,US_Others!R203)+US_Others!R203*US_Others!R$8/SUM(US_Others!G203,US_Others!L203,US_Others!R203))&gt;3.5,4,IF((US_Others!G203*US_Others!G$8/SUM(US_Others!G203,US_Others!L203,US_Others!R203)+US_Others!L203*US_Others!L$8/SUM(US_Others!G203,US_Others!L203,US_Others!R203)+US_Others!R203*US_Others!R$8/SUM(US_Others!G203,US_Others!L203,US_Others!R203))&gt;2.5,3,2)),"")</f>
        <v>4</v>
      </c>
      <c r="BH198" s="219" t="str">
        <f>IFERROR(IF((US_Others!Z203*US_Others!Z$8/SUM(US_Others!Z203,US_Others!AB203)+US_Others!AB203*US_Others!AB$8/SUM(US_Others!Z203,US_Others!AB203))&gt;3.5,4,IF((US_Others!Z203*US_Others!Z$8/SUM(US_Others!Z203,US_Others!AB203)+US_Others!AB203*US_Others!AB$8/SUM(US_Others!Z203,US_Others!AB203))&gt;2.5,3,2)),"")</f>
        <v/>
      </c>
      <c r="BI198" s="219" t="str">
        <f>IFERROR(IF((US_Others!AA203*US_Others!AA$8/SUM(US_Others!AA203,US_Others!AC203)+US_Others!AC203*US_Others!AC$8/SUM(US_Others!AA203,US_Others!AC203))&gt;3.5,4,IF((US_Others!AA203*US_Others!AA$8/SUM(US_Others!AA203,US_Others!AC203)+US_Others!AC203*US_Others!AC$8/SUM(US_Others!AA203,US_Others!AC203))&gt;2.5,3,2)),"")</f>
        <v/>
      </c>
      <c r="BJ198" s="219" t="str">
        <f>IFERROR(US_Others!AD203*US_Others!AD$8/US_Others!AD203,"")</f>
        <v/>
      </c>
      <c r="BK198" s="74" t="str">
        <f>IFERROR(US_Others!AE203*US_Others!AE$8/US_Others!AE203,"")</f>
        <v/>
      </c>
      <c r="BL198" s="219" t="str">
        <f>IFERROR(IF(SUMPRODUCT(US_Others!AG203:AI203/SUM(US_Others!AG203:AI203),US_Others!AG$8:AI$8)&gt;3.5,4,IF(SUMPRODUCT(US_Others!AG203:AI203/SUM(US_Others!AG203:AI203),US_Others!AG$8:AI$8)&gt;2.5,3,2)),"")</f>
        <v/>
      </c>
      <c r="BM198" s="219" t="str">
        <f>IFERROR(US_Others!AL203*US_Others!AL$8/US_Others!AL203,"")</f>
        <v/>
      </c>
    </row>
    <row r="199" spans="1:65">
      <c r="A199" s="200" t="s">
        <v>334</v>
      </c>
      <c r="B199" s="332">
        <v>311111</v>
      </c>
      <c r="C199" s="333">
        <f>SUM(US_CO2!C202:AX202)</f>
        <v>1.0286506379091516</v>
      </c>
      <c r="D199" s="333">
        <f>SUM(US_CH4!C202:AC202)</f>
        <v>9.9701318887665123E-4</v>
      </c>
      <c r="E199" s="333">
        <f>SUM(US_N2O!C202:AA202)</f>
        <v>1.4473045684652878E-3</v>
      </c>
      <c r="F199" s="332">
        <f>US_Others!V204+US_Others!U204</f>
        <v>0</v>
      </c>
      <c r="G199" s="332">
        <f>US_Others!C204+US_Others!H204+US_Others!N204</f>
        <v>7.4921319515101724E-5</v>
      </c>
      <c r="H199" s="332">
        <f>US_Others!D204+US_Others!I204+US_Others!O204</f>
        <v>1.2287096400476684E-3</v>
      </c>
      <c r="I199" s="332">
        <f>US_Others!E204+US_Others!J204+US_Others!P204+US_Others!W204</f>
        <v>5.679036019244711E-3</v>
      </c>
      <c r="J199" s="332">
        <f>US_Others!F204+US_Others!K204+US_Others!Q204</f>
        <v>9.8146928564783265E-4</v>
      </c>
      <c r="K199" s="332">
        <f>US_Others!G204+US_Others!L204+US_Others!R204</f>
        <v>9.7397715369632268E-5</v>
      </c>
      <c r="L199" s="332">
        <f>US_Others!Z204+US_Others!AB204</f>
        <v>0</v>
      </c>
      <c r="M199" s="332">
        <f>US_Others!AA204+US_Others!AC204</f>
        <v>0</v>
      </c>
      <c r="N199" s="332">
        <f>US_Others!AD204</f>
        <v>0</v>
      </c>
      <c r="O199" s="332">
        <f>US_Others!AE204</f>
        <v>0</v>
      </c>
      <c r="P199" s="332">
        <f>SUM(US_Others!AG204:AI204)</f>
        <v>0</v>
      </c>
      <c r="Q199" s="332">
        <f>US_Others!AL204</f>
        <v>0</v>
      </c>
      <c r="R199" s="332"/>
      <c r="S199" s="334">
        <f t="shared" si="3"/>
        <v>1028.6506379091516</v>
      </c>
      <c r="T199" s="334">
        <f>D199*1000/Spec!I$6</f>
        <v>3.9880527555066048E-2</v>
      </c>
      <c r="U199" s="334">
        <f>E199*1000/Spec!I$7</f>
        <v>4.8567267398164022E-3</v>
      </c>
      <c r="V199" s="334">
        <f>F199*1000/Spec!I$8</f>
        <v>0</v>
      </c>
      <c r="W199" s="334">
        <f>G199*1000/Spec!I$9</f>
        <v>1.1099454742978033E-4</v>
      </c>
      <c r="X199" s="334">
        <f>H199*1000/Spec!I$10</f>
        <v>3.5105989715647669E-4</v>
      </c>
      <c r="Y199" s="334">
        <f>I199*1000/Spec!I$11</f>
        <v>3.971353859611686E-3</v>
      </c>
      <c r="Z199" s="334">
        <f>J199*1000/Spec!I$12</f>
        <v>2.1956807285186412E-4</v>
      </c>
      <c r="AA199" s="334">
        <f>K199*1000/Spec!I$15</f>
        <v>9.9284113526638394E-6</v>
      </c>
      <c r="AB199" s="334">
        <f>L199*1000/Spec!I$17</f>
        <v>0</v>
      </c>
      <c r="AC199" s="334">
        <f>M199*1000/Spec!I$18</f>
        <v>0</v>
      </c>
      <c r="AD199" s="335">
        <f>N199*1000/Spec!I$25</f>
        <v>0</v>
      </c>
      <c r="AE199" s="335">
        <f>O199*1000/Spec!I$26</f>
        <v>0</v>
      </c>
      <c r="AF199" s="334">
        <f>P199*1000/Spec!I$21</f>
        <v>0</v>
      </c>
      <c r="AG199" s="334">
        <f>Q199*1000/Spec!I$22</f>
        <v>0</v>
      </c>
      <c r="AI199" s="432">
        <f>S199/'2007output'!$D197</f>
        <v>5.7354886583251663E-2</v>
      </c>
      <c r="AJ199" s="432">
        <f>T199/'2007output'!$D197</f>
        <v>2.2236345854510321E-6</v>
      </c>
      <c r="AK199" s="432">
        <f>U199/'2007output'!$D197</f>
        <v>2.707984626288804E-7</v>
      </c>
      <c r="AL199" s="433">
        <f>V199/'2007output'!$D197</f>
        <v>0</v>
      </c>
      <c r="AM199" s="433">
        <f>W199/'2007output'!$D197</f>
        <v>6.1887675412656853E-9</v>
      </c>
      <c r="AN199" s="433">
        <f>X199/'2007output'!$D197</f>
        <v>1.9574187623374613E-8</v>
      </c>
      <c r="AO199" s="433">
        <f>Y199/'2007output'!$D197</f>
        <v>2.2143237150269848E-7</v>
      </c>
      <c r="AP199" s="433">
        <f>Z199/'2007output'!$D197</f>
        <v>1.2242545186497052E-8</v>
      </c>
      <c r="AQ199" s="433">
        <f>AA199/'2007output'!$D197</f>
        <v>5.5358241768202247E-10</v>
      </c>
      <c r="AR199" s="433">
        <f>AB199/'2007output'!$D197</f>
        <v>0</v>
      </c>
      <c r="AS199" s="433">
        <f>AC199/'2007output'!$D197</f>
        <v>0</v>
      </c>
      <c r="AT199" s="433">
        <f>AD199/'2007output'!$D197</f>
        <v>0</v>
      </c>
      <c r="AU199" s="433">
        <f>AE199/'2007output'!$D197</f>
        <v>0</v>
      </c>
      <c r="AV199" s="433">
        <f>AF199/'2007output'!$D197</f>
        <v>0</v>
      </c>
      <c r="AW199" s="433">
        <f>AG199/'2007output'!$D197</f>
        <v>0</v>
      </c>
      <c r="AY199" s="370">
        <f>IFERROR(IF(SUMPRODUCT(US_CO2!C202:AX202/SUM(US_CO2!C202:AX202),US_CO2!C$6:AX$6)&gt;3.5,4,IF(SUMPRODUCT(US_CO2!C202:AX202/SUM(US_CO2!C202:AX202),US_CO2!C$6:AX$6)&gt;2.5,3,2)),"")</f>
        <v>4</v>
      </c>
      <c r="AZ199" s="370">
        <f>IFERROR(IF(SUMPRODUCT(US_CH4!C202:AC202/SUM(US_CH4!C202:AC202),US_CH4!C$6:AC$6)&gt;3.5,4,IF(SUMPRODUCT(US_CH4!C202:AC202/SUM(US_CH4!C202:AC202),US_CH4!C$6:AC$6)&gt;2.5,3,2)),"")</f>
        <v>4</v>
      </c>
      <c r="BA199" s="223">
        <f>IFERROR(IF(SUMPRODUCT(US_N2O!C202:AA202/SUM(US_N2O!C202:AA202),US_N2O!C$6:AA$6)&gt;3.5,4,IF(SUMPRODUCT(US_N2O!C202:AA202/SUM(US_N2O!C202:AA202),US_N2O!C$6:AA$6)&gt;2.5,3,2)),"")</f>
        <v>4</v>
      </c>
      <c r="BB199" s="223" t="str">
        <f>IFERROR(IF(SUMPRODUCT(US_Others!U204:V204/SUM(US_Others!U204:V204),US_Others!U$8:V$8)&gt;3.5,4,IF(SUMPRODUCT(US_Others!U204:V204/SUM(US_Others!U204:V204),US_Others!U$8:V$8)&gt;2.5,3,2)),"")</f>
        <v/>
      </c>
      <c r="BC199" s="223">
        <f>IFERROR(IF((US_Others!C204*US_Others!C$8/SUM(US_Others!C204,US_Others!H204,US_Others!N204)+ US_Others!H204*US_Others!H$8/SUM(US_Others!C204,US_Others!H204,US_Others!N204)+US_Others!N204*US_Others!N$8/SUM(US_Others!C204,US_Others!H204,US_Others!N204))&gt;3.5,4,IF((US_Others!C204*US_Others!C$8/SUM(US_Others!C204,US_Others!H204,US_Others!N204)+ US_Others!H204*US_Others!H$8/SUM(US_Others!C204,US_Others!H204,US_Others!N204)+US_Others!N204*US_Others!N$8/SUM(US_Others!C204,US_Others!H204,US_Others!N204))&gt;2.5,3,2)),"")</f>
        <v>4</v>
      </c>
      <c r="BD199" s="223">
        <f>IFERROR(IF((US_Others!D204*US_Others!D$8/SUM(US_Others!D204,US_Others!I204,US_Others!O204)+US_Others!I204*US_Others!I$8/SUM(US_Others!D204,US_Others!I204,US_Others!O204)+US_Others!O204*US_Others!O$8/SUM(US_Others!D204,US_Others!I204,US_Others!O204))&gt;3.5,4,IF((US_Others!D204*US_Others!D$8/SUM(US_Others!D204,US_Others!I204,US_Others!O204)+US_Others!I204*US_Others!I$8/SUM(US_Others!D204,US_Others!I204,US_Others!O204)+US_Others!O204*US_Others!O$8/SUM(US_Others!D204,US_Others!I204,US_Others!O204))&gt;2.5,3,2)),"")</f>
        <v>4</v>
      </c>
      <c r="BE199" s="223">
        <f>IFERROR(IF((US_Others!E204*US_Others!E$8/SUM(US_Others!E204,US_Others!J204,US_Others!P204,US_Others!W204)+US_Others!J204*US_Others!J$8/SUM(US_Others!E204,US_Others!J204,US_Others!P204,US_Others!W204)+US_Others!P204*US_Others!P$8/SUM(US_Others!E204,US_Others!J204,US_Others!P204,US_Others!W204)+US_Others!W204*US_Others!W$8/SUM(US_Others!E204,US_Others!J204,US_Others!P204,US_Others!W204))&gt;3.5,4,IF((US_Others!E204*US_Others!E$8/SUM(US_Others!E204,US_Others!J204,US_Others!P204,US_Others!W204)+US_Others!J204*US_Others!J$8/SUM(US_Others!E204,US_Others!J204,US_Others!P204,US_Others!W204)+US_Others!P204*US_Others!P$8/SUM(US_Others!E204,US_Others!J204,US_Others!P204,US_Others!W204)+US_Others!W204*US_Others!W$8/SUM(US_Others!E204,US_Others!J204,US_Others!P204,US_Others!W204))&gt;2.5,3,2)),"")</f>
        <v>4</v>
      </c>
      <c r="BF199" s="223">
        <f>IFERROR(IF((US_Others!F204*US_Others!F$8/SUM(US_Others!F204,US_Others!K204,US_Others!Q204)+US_Others!K204*US_Others!K$8/SUM(US_Others!F204,US_Others!K204,US_Others!Q204)+US_Others!Q204*US_Others!Q$8/SUM(US_Others!F204,US_Others!K204,US_Others!Q204))&gt;3.5,4,IF((US_Others!F204*US_Others!F$8/SUM(US_Others!F204,US_Others!K204,US_Others!Q204)+US_Others!K204*US_Others!K$8/SUM(US_Others!F204,US_Others!K204,US_Others!Q204)+US_Others!Q204*US_Others!Q$8/SUM(US_Others!F204,US_Others!K204,US_Others!Q204))&gt;2.5,3,2)),"")</f>
        <v>4</v>
      </c>
      <c r="BG199" s="223">
        <f>IFERROR(IF((US_Others!G204*US_Others!G$8/SUM(US_Others!G204,US_Others!L204,US_Others!R204)+US_Others!L204*US_Others!L$8/SUM(US_Others!G204,US_Others!L204,US_Others!R204)+US_Others!R204*US_Others!R$8/SUM(US_Others!G204,US_Others!L204,US_Others!R204))&gt;3.5,4,IF((US_Others!G204*US_Others!G$8/SUM(US_Others!G204,US_Others!L204,US_Others!R204)+US_Others!L204*US_Others!L$8/SUM(US_Others!G204,US_Others!L204,US_Others!R204)+US_Others!R204*US_Others!R$8/SUM(US_Others!G204,US_Others!L204,US_Others!R204))&gt;2.5,3,2)),"")</f>
        <v>4</v>
      </c>
      <c r="BH199" s="219" t="str">
        <f>IFERROR(IF((US_Others!Z204*US_Others!Z$8/SUM(US_Others!Z204,US_Others!AB204)+US_Others!AB204*US_Others!AB$8/SUM(US_Others!Z204,US_Others!AB204))&gt;3.5,4,IF((US_Others!Z204*US_Others!Z$8/SUM(US_Others!Z204,US_Others!AB204)+US_Others!AB204*US_Others!AB$8/SUM(US_Others!Z204,US_Others!AB204))&gt;2.5,3,2)),"")</f>
        <v/>
      </c>
      <c r="BI199" s="219" t="str">
        <f>IFERROR(IF((US_Others!AA204*US_Others!AA$8/SUM(US_Others!AA204,US_Others!AC204)+US_Others!AC204*US_Others!AC$8/SUM(US_Others!AA204,US_Others!AC204))&gt;3.5,4,IF((US_Others!AA204*US_Others!AA$8/SUM(US_Others!AA204,US_Others!AC204)+US_Others!AC204*US_Others!AC$8/SUM(US_Others!AA204,US_Others!AC204))&gt;2.5,3,2)),"")</f>
        <v/>
      </c>
      <c r="BJ199" s="219" t="str">
        <f>IFERROR(US_Others!AD204*US_Others!AD$8/US_Others!AD204,"")</f>
        <v/>
      </c>
      <c r="BK199" s="74" t="str">
        <f>IFERROR(US_Others!AE204*US_Others!AE$8/US_Others!AE204,"")</f>
        <v/>
      </c>
      <c r="BL199" s="219" t="str">
        <f>IFERROR(IF(SUMPRODUCT(US_Others!AG204:AI204/SUM(US_Others!AG204:AI204),US_Others!AG$8:AI$8)&gt;3.5,4,IF(SUMPRODUCT(US_Others!AG204:AI204/SUM(US_Others!AG204:AI204),US_Others!AG$8:AI$8)&gt;2.5,3,2)),"")</f>
        <v/>
      </c>
      <c r="BM199" s="219" t="str">
        <f>IFERROR(US_Others!AL204*US_Others!AL$8/US_Others!AL204,"")</f>
        <v/>
      </c>
    </row>
    <row r="200" spans="1:65">
      <c r="A200" s="200" t="s">
        <v>335</v>
      </c>
      <c r="B200" s="332">
        <v>311119</v>
      </c>
      <c r="C200" s="333">
        <f>SUM(US_CO2!C203:AX203)</f>
        <v>1.1534409324366095</v>
      </c>
      <c r="D200" s="333">
        <f>SUM(US_CH4!C203:AC203)</f>
        <v>1.1139497009888849E-3</v>
      </c>
      <c r="E200" s="333">
        <f>SUM(US_N2O!C203:AA203)</f>
        <v>1.6230911581528468E-3</v>
      </c>
      <c r="F200" s="332">
        <f>US_Others!V205+US_Others!U205</f>
        <v>0</v>
      </c>
      <c r="G200" s="332">
        <f>US_Others!C205+US_Others!H205+US_Others!N205</f>
        <v>9.3651649393877155E-6</v>
      </c>
      <c r="H200" s="332">
        <f>US_Others!D205+US_Others!I205+US_Others!O205</f>
        <v>1.5358870500595855E-4</v>
      </c>
      <c r="I200" s="332">
        <f>US_Others!E205+US_Others!J205+US_Others!P205+US_Others!W205</f>
        <v>7.0987950240558888E-4</v>
      </c>
      <c r="J200" s="332">
        <f>US_Others!F205+US_Others!K205+US_Others!Q205</f>
        <v>1.2268366070597908E-4</v>
      </c>
      <c r="K200" s="332">
        <f>US_Others!G205+US_Others!L205+US_Others!R205</f>
        <v>1.2174714421204033E-5</v>
      </c>
      <c r="L200" s="332">
        <f>US_Others!Z205+US_Others!AB205</f>
        <v>0</v>
      </c>
      <c r="M200" s="332">
        <f>US_Others!AA205+US_Others!AC205</f>
        <v>0</v>
      </c>
      <c r="N200" s="332">
        <f>US_Others!AD205</f>
        <v>0</v>
      </c>
      <c r="O200" s="332">
        <f>US_Others!AE205</f>
        <v>0</v>
      </c>
      <c r="P200" s="332">
        <f>SUM(US_Others!AG205:AI205)</f>
        <v>0</v>
      </c>
      <c r="Q200" s="332">
        <f>US_Others!AL205</f>
        <v>0</v>
      </c>
      <c r="R200" s="332"/>
      <c r="S200" s="334">
        <f t="shared" si="3"/>
        <v>1153.4409324366095</v>
      </c>
      <c r="T200" s="334">
        <f>D200*1000/Spec!I$6</f>
        <v>4.45579880395554E-2</v>
      </c>
      <c r="U200" s="334">
        <f>E200*1000/Spec!I$7</f>
        <v>5.4466146246739825E-3</v>
      </c>
      <c r="V200" s="334">
        <f>F200*1000/Spec!I$8</f>
        <v>0</v>
      </c>
      <c r="W200" s="334">
        <f>G200*1000/Spec!I$9</f>
        <v>1.3874318428722541E-5</v>
      </c>
      <c r="X200" s="334">
        <f>H200*1000/Spec!I$10</f>
        <v>4.3882487144559586E-5</v>
      </c>
      <c r="Y200" s="334">
        <f>I200*1000/Spec!I$11</f>
        <v>4.9641923245146075E-4</v>
      </c>
      <c r="Z200" s="334">
        <f>J200*1000/Spec!I$12</f>
        <v>2.7446009106483015E-5</v>
      </c>
      <c r="AA200" s="334">
        <f>K200*1000/Spec!I$15</f>
        <v>1.2410514190829799E-6</v>
      </c>
      <c r="AB200" s="334">
        <f>L200*1000/Spec!I$17</f>
        <v>0</v>
      </c>
      <c r="AC200" s="334">
        <f>M200*1000/Spec!I$18</f>
        <v>0</v>
      </c>
      <c r="AD200" s="335">
        <f>N200*1000/Spec!I$25</f>
        <v>0</v>
      </c>
      <c r="AE200" s="335">
        <f>O200*1000/Spec!I$26</f>
        <v>0</v>
      </c>
      <c r="AF200" s="334">
        <f>P200*1000/Spec!I$21</f>
        <v>0</v>
      </c>
      <c r="AG200" s="334">
        <f>Q200*1000/Spec!I$22</f>
        <v>0</v>
      </c>
      <c r="AI200" s="432">
        <f>S200/'2007output'!$D198</f>
        <v>3.114313003853263E-2</v>
      </c>
      <c r="AJ200" s="432">
        <f>T200/'2007output'!$D198</f>
        <v>1.2030743636259144E-6</v>
      </c>
      <c r="AK200" s="432">
        <f>U200/'2007output'!$D198</f>
        <v>1.4705965668104778E-7</v>
      </c>
      <c r="AL200" s="433">
        <f>V200/'2007output'!$D198</f>
        <v>0</v>
      </c>
      <c r="AM200" s="433">
        <f>W200/'2007output'!$D198</f>
        <v>3.7460930236708278E-10</v>
      </c>
      <c r="AN200" s="433">
        <f>X200/'2007output'!$D198</f>
        <v>1.1848357077724592E-9</v>
      </c>
      <c r="AO200" s="433">
        <f>Y200/'2007output'!$D198</f>
        <v>1.3403416052875379E-8</v>
      </c>
      <c r="AP200" s="433">
        <f>Z200/'2007output'!$D198</f>
        <v>7.4104759646105819E-10</v>
      </c>
      <c r="AQ200" s="433">
        <f>AA200/'2007output'!$D198</f>
        <v>3.3508630257606041E-11</v>
      </c>
      <c r="AR200" s="433">
        <f>AB200/'2007output'!$D198</f>
        <v>0</v>
      </c>
      <c r="AS200" s="433">
        <f>AC200/'2007output'!$D198</f>
        <v>0</v>
      </c>
      <c r="AT200" s="433">
        <f>AD200/'2007output'!$D198</f>
        <v>0</v>
      </c>
      <c r="AU200" s="433">
        <f>AE200/'2007output'!$D198</f>
        <v>0</v>
      </c>
      <c r="AV200" s="433">
        <f>AF200/'2007output'!$D198</f>
        <v>0</v>
      </c>
      <c r="AW200" s="433">
        <f>AG200/'2007output'!$D198</f>
        <v>0</v>
      </c>
      <c r="AY200" s="370">
        <f>IFERROR(IF(SUMPRODUCT(US_CO2!C203:AX203/SUM(US_CO2!C203:AX203),US_CO2!C$6:AX$6)&gt;3.5,4,IF(SUMPRODUCT(US_CO2!C203:AX203/SUM(US_CO2!C203:AX203),US_CO2!C$6:AX$6)&gt;2.5,3,2)),"")</f>
        <v>4</v>
      </c>
      <c r="AZ200" s="370">
        <f>IFERROR(IF(SUMPRODUCT(US_CH4!C203:AC203/SUM(US_CH4!C203:AC203),US_CH4!C$6:AC$6)&gt;3.5,4,IF(SUMPRODUCT(US_CH4!C203:AC203/SUM(US_CH4!C203:AC203),US_CH4!C$6:AC$6)&gt;2.5,3,2)),"")</f>
        <v>4</v>
      </c>
      <c r="BA200" s="223">
        <f>IFERROR(IF(SUMPRODUCT(US_N2O!C203:AA203/SUM(US_N2O!C203:AA203),US_N2O!C$6:AA$6)&gt;3.5,4,IF(SUMPRODUCT(US_N2O!C203:AA203/SUM(US_N2O!C203:AA203),US_N2O!C$6:AA$6)&gt;2.5,3,2)),"")</f>
        <v>4</v>
      </c>
      <c r="BB200" s="223" t="str">
        <f>IFERROR(IF(SUMPRODUCT(US_Others!U205:V205/SUM(US_Others!U205:V205),US_Others!U$8:V$8)&gt;3.5,4,IF(SUMPRODUCT(US_Others!U205:V205/SUM(US_Others!U205:V205),US_Others!U$8:V$8)&gt;2.5,3,2)),"")</f>
        <v/>
      </c>
      <c r="BC200" s="223">
        <f>IFERROR(IF((US_Others!C205*US_Others!C$8/SUM(US_Others!C205,US_Others!H205,US_Others!N205)+ US_Others!H205*US_Others!H$8/SUM(US_Others!C205,US_Others!H205,US_Others!N205)+US_Others!N205*US_Others!N$8/SUM(US_Others!C205,US_Others!H205,US_Others!N205))&gt;3.5,4,IF((US_Others!C205*US_Others!C$8/SUM(US_Others!C205,US_Others!H205,US_Others!N205)+ US_Others!H205*US_Others!H$8/SUM(US_Others!C205,US_Others!H205,US_Others!N205)+US_Others!N205*US_Others!N$8/SUM(US_Others!C205,US_Others!H205,US_Others!N205))&gt;2.5,3,2)),"")</f>
        <v>4</v>
      </c>
      <c r="BD200" s="223">
        <f>IFERROR(IF((US_Others!D205*US_Others!D$8/SUM(US_Others!D205,US_Others!I205,US_Others!O205)+US_Others!I205*US_Others!I$8/SUM(US_Others!D205,US_Others!I205,US_Others!O205)+US_Others!O205*US_Others!O$8/SUM(US_Others!D205,US_Others!I205,US_Others!O205))&gt;3.5,4,IF((US_Others!D205*US_Others!D$8/SUM(US_Others!D205,US_Others!I205,US_Others!O205)+US_Others!I205*US_Others!I$8/SUM(US_Others!D205,US_Others!I205,US_Others!O205)+US_Others!O205*US_Others!O$8/SUM(US_Others!D205,US_Others!I205,US_Others!O205))&gt;2.5,3,2)),"")</f>
        <v>4</v>
      </c>
      <c r="BE200" s="223">
        <f>IFERROR(IF((US_Others!E205*US_Others!E$8/SUM(US_Others!E205,US_Others!J205,US_Others!P205,US_Others!W205)+US_Others!J205*US_Others!J$8/SUM(US_Others!E205,US_Others!J205,US_Others!P205,US_Others!W205)+US_Others!P205*US_Others!P$8/SUM(US_Others!E205,US_Others!J205,US_Others!P205,US_Others!W205)+US_Others!W205*US_Others!W$8/SUM(US_Others!E205,US_Others!J205,US_Others!P205,US_Others!W205))&gt;3.5,4,IF((US_Others!E205*US_Others!E$8/SUM(US_Others!E205,US_Others!J205,US_Others!P205,US_Others!W205)+US_Others!J205*US_Others!J$8/SUM(US_Others!E205,US_Others!J205,US_Others!P205,US_Others!W205)+US_Others!P205*US_Others!P$8/SUM(US_Others!E205,US_Others!J205,US_Others!P205,US_Others!W205)+US_Others!W205*US_Others!W$8/SUM(US_Others!E205,US_Others!J205,US_Others!P205,US_Others!W205))&gt;2.5,3,2)),"")</f>
        <v>4</v>
      </c>
      <c r="BF200" s="223">
        <f>IFERROR(IF((US_Others!F205*US_Others!F$8/SUM(US_Others!F205,US_Others!K205,US_Others!Q205)+US_Others!K205*US_Others!K$8/SUM(US_Others!F205,US_Others!K205,US_Others!Q205)+US_Others!Q205*US_Others!Q$8/SUM(US_Others!F205,US_Others!K205,US_Others!Q205))&gt;3.5,4,IF((US_Others!F205*US_Others!F$8/SUM(US_Others!F205,US_Others!K205,US_Others!Q205)+US_Others!K205*US_Others!K$8/SUM(US_Others!F205,US_Others!K205,US_Others!Q205)+US_Others!Q205*US_Others!Q$8/SUM(US_Others!F205,US_Others!K205,US_Others!Q205))&gt;2.5,3,2)),"")</f>
        <v>4</v>
      </c>
      <c r="BG200" s="223">
        <f>IFERROR(IF((US_Others!G205*US_Others!G$8/SUM(US_Others!G205,US_Others!L205,US_Others!R205)+US_Others!L205*US_Others!L$8/SUM(US_Others!G205,US_Others!L205,US_Others!R205)+US_Others!R205*US_Others!R$8/SUM(US_Others!G205,US_Others!L205,US_Others!R205))&gt;3.5,4,IF((US_Others!G205*US_Others!G$8/SUM(US_Others!G205,US_Others!L205,US_Others!R205)+US_Others!L205*US_Others!L$8/SUM(US_Others!G205,US_Others!L205,US_Others!R205)+US_Others!R205*US_Others!R$8/SUM(US_Others!G205,US_Others!L205,US_Others!R205))&gt;2.5,3,2)),"")</f>
        <v>4</v>
      </c>
      <c r="BH200" s="219" t="str">
        <f>IFERROR(IF((US_Others!Z205*US_Others!Z$8/SUM(US_Others!Z205,US_Others!AB205)+US_Others!AB205*US_Others!AB$8/SUM(US_Others!Z205,US_Others!AB205))&gt;3.5,4,IF((US_Others!Z205*US_Others!Z$8/SUM(US_Others!Z205,US_Others!AB205)+US_Others!AB205*US_Others!AB$8/SUM(US_Others!Z205,US_Others!AB205))&gt;2.5,3,2)),"")</f>
        <v/>
      </c>
      <c r="BI200" s="219" t="str">
        <f>IFERROR(IF((US_Others!AA205*US_Others!AA$8/SUM(US_Others!AA205,US_Others!AC205)+US_Others!AC205*US_Others!AC$8/SUM(US_Others!AA205,US_Others!AC205))&gt;3.5,4,IF((US_Others!AA205*US_Others!AA$8/SUM(US_Others!AA205,US_Others!AC205)+US_Others!AC205*US_Others!AC$8/SUM(US_Others!AA205,US_Others!AC205))&gt;2.5,3,2)),"")</f>
        <v/>
      </c>
      <c r="BJ200" s="219" t="str">
        <f>IFERROR(US_Others!AD205*US_Others!AD$8/US_Others!AD205,"")</f>
        <v/>
      </c>
      <c r="BK200" s="74" t="str">
        <f>IFERROR(US_Others!AE205*US_Others!AE$8/US_Others!AE205,"")</f>
        <v/>
      </c>
      <c r="BL200" s="219" t="str">
        <f>IFERROR(IF(SUMPRODUCT(US_Others!AG205:AI205/SUM(US_Others!AG205:AI205),US_Others!AG$8:AI$8)&gt;3.5,4,IF(SUMPRODUCT(US_Others!AG205:AI205/SUM(US_Others!AG205:AI205),US_Others!AG$8:AI$8)&gt;2.5,3,2)),"")</f>
        <v/>
      </c>
      <c r="BM200" s="219" t="str">
        <f>IFERROR(US_Others!AL205*US_Others!AL$8/US_Others!AL205,"")</f>
        <v/>
      </c>
    </row>
    <row r="201" spans="1:65">
      <c r="A201" s="200" t="s">
        <v>336</v>
      </c>
      <c r="B201" s="332">
        <v>311210</v>
      </c>
      <c r="C201" s="333">
        <f>SUM(US_CO2!C204:AX204)</f>
        <v>1.7878944462979136</v>
      </c>
      <c r="D201" s="333">
        <f>SUM(US_CH4!C204:AC204)</f>
        <v>2.3614297804624277E-3</v>
      </c>
      <c r="E201" s="333">
        <f>SUM(US_N2O!C204:AA204)</f>
        <v>3.6311977927646864E-3</v>
      </c>
      <c r="F201" s="332">
        <f>US_Others!V206+US_Others!U206</f>
        <v>0</v>
      </c>
      <c r="G201" s="332">
        <f>US_Others!C206+US_Others!H206+US_Others!N206</f>
        <v>0</v>
      </c>
      <c r="H201" s="332">
        <f>US_Others!D206+US_Others!I206+US_Others!O206</f>
        <v>0</v>
      </c>
      <c r="I201" s="332">
        <f>US_Others!E206+US_Others!J206+US_Others!P206+US_Others!W206</f>
        <v>0</v>
      </c>
      <c r="J201" s="332">
        <f>US_Others!F206+US_Others!K206+US_Others!Q206</f>
        <v>0</v>
      </c>
      <c r="K201" s="332">
        <f>US_Others!G206+US_Others!L206+US_Others!R206</f>
        <v>0</v>
      </c>
      <c r="L201" s="332">
        <f>US_Others!Z206+US_Others!AB206</f>
        <v>0</v>
      </c>
      <c r="M201" s="332">
        <f>US_Others!AA206+US_Others!AC206</f>
        <v>0</v>
      </c>
      <c r="N201" s="332">
        <f>US_Others!AD206</f>
        <v>0</v>
      </c>
      <c r="O201" s="332">
        <f>US_Others!AE206</f>
        <v>0</v>
      </c>
      <c r="P201" s="332">
        <f>SUM(US_Others!AG206:AI206)</f>
        <v>0</v>
      </c>
      <c r="Q201" s="332">
        <f>US_Others!AL206</f>
        <v>0</v>
      </c>
      <c r="R201" s="332"/>
      <c r="S201" s="334">
        <f t="shared" si="3"/>
        <v>1787.8944462979136</v>
      </c>
      <c r="T201" s="334">
        <f>D201*1000/Spec!I$6</f>
        <v>9.4457191218497105E-2</v>
      </c>
      <c r="U201" s="334">
        <f>E201*1000/Spec!I$7</f>
        <v>1.2185227492498948E-2</v>
      </c>
      <c r="V201" s="334">
        <f>F201*1000/Spec!I$8</f>
        <v>0</v>
      </c>
      <c r="W201" s="334">
        <f>G201*1000/Spec!I$9</f>
        <v>0</v>
      </c>
      <c r="X201" s="334">
        <f>H201*1000/Spec!I$10</f>
        <v>0</v>
      </c>
      <c r="Y201" s="334">
        <f>I201*1000/Spec!I$11</f>
        <v>0</v>
      </c>
      <c r="Z201" s="334">
        <f>J201*1000/Spec!I$12</f>
        <v>0</v>
      </c>
      <c r="AA201" s="334">
        <f>K201*1000/Spec!I$15</f>
        <v>0</v>
      </c>
      <c r="AB201" s="334">
        <f>L201*1000/Spec!I$17</f>
        <v>0</v>
      </c>
      <c r="AC201" s="334">
        <f>M201*1000/Spec!I$18</f>
        <v>0</v>
      </c>
      <c r="AD201" s="335">
        <f>N201*1000/Spec!I$25</f>
        <v>0</v>
      </c>
      <c r="AE201" s="335">
        <f>O201*1000/Spec!I$26</f>
        <v>0</v>
      </c>
      <c r="AF201" s="334">
        <f>P201*1000/Spec!I$21</f>
        <v>0</v>
      </c>
      <c r="AG201" s="334">
        <f>Q201*1000/Spec!I$22</f>
        <v>0</v>
      </c>
      <c r="AI201" s="432">
        <f>S201/'2007output'!$D199</f>
        <v>9.8227770728755617E-2</v>
      </c>
      <c r="AJ201" s="432">
        <f>T201/'2007output'!$D199</f>
        <v>5.1895229843712668E-6</v>
      </c>
      <c r="AK201" s="432">
        <f>U201/'2007output'!$D199</f>
        <v>6.6946219050533061E-7</v>
      </c>
      <c r="AL201" s="433">
        <f>V201/'2007output'!$D199</f>
        <v>0</v>
      </c>
      <c r="AM201" s="433">
        <f>W201/'2007output'!$D199</f>
        <v>0</v>
      </c>
      <c r="AN201" s="433">
        <f>X201/'2007output'!$D199</f>
        <v>0</v>
      </c>
      <c r="AO201" s="433">
        <f>Y201/'2007output'!$D199</f>
        <v>0</v>
      </c>
      <c r="AP201" s="433">
        <f>Z201/'2007output'!$D199</f>
        <v>0</v>
      </c>
      <c r="AQ201" s="433">
        <f>AA201/'2007output'!$D199</f>
        <v>0</v>
      </c>
      <c r="AR201" s="433">
        <f>AB201/'2007output'!$D199</f>
        <v>0</v>
      </c>
      <c r="AS201" s="433">
        <f>AC201/'2007output'!$D199</f>
        <v>0</v>
      </c>
      <c r="AT201" s="433">
        <f>AD201/'2007output'!$D199</f>
        <v>0</v>
      </c>
      <c r="AU201" s="433">
        <f>AE201/'2007output'!$D199</f>
        <v>0</v>
      </c>
      <c r="AV201" s="433">
        <f>AF201/'2007output'!$D199</f>
        <v>0</v>
      </c>
      <c r="AW201" s="433">
        <f>AG201/'2007output'!$D199</f>
        <v>0</v>
      </c>
      <c r="AY201" s="370">
        <f>IFERROR(IF(SUMPRODUCT(US_CO2!C204:AX204/SUM(US_CO2!C204:AX204),US_CO2!C$6:AX$6)&gt;3.5,4,IF(SUMPRODUCT(US_CO2!C204:AX204/SUM(US_CO2!C204:AX204),US_CO2!C$6:AX$6)&gt;2.5,3,2)),"")</f>
        <v>4</v>
      </c>
      <c r="AZ201" s="370">
        <f>IFERROR(IF(SUMPRODUCT(US_CH4!C204:AC204/SUM(US_CH4!C204:AC204),US_CH4!C$6:AC$6)&gt;3.5,4,IF(SUMPRODUCT(US_CH4!C204:AC204/SUM(US_CH4!C204:AC204),US_CH4!C$6:AC$6)&gt;2.5,3,2)),"")</f>
        <v>4</v>
      </c>
      <c r="BA201" s="223">
        <f>IFERROR(IF(SUMPRODUCT(US_N2O!C204:AA204/SUM(US_N2O!C204:AA204),US_N2O!C$6:AA$6)&gt;3.5,4,IF(SUMPRODUCT(US_N2O!C204:AA204/SUM(US_N2O!C204:AA204),US_N2O!C$6:AA$6)&gt;2.5,3,2)),"")</f>
        <v>4</v>
      </c>
      <c r="BB201" s="223" t="str">
        <f>IFERROR(IF(SUMPRODUCT(US_Others!U206:V206/SUM(US_Others!U206:V206),US_Others!U$8:V$8)&gt;3.5,4,IF(SUMPRODUCT(US_Others!U206:V206/SUM(US_Others!U206:V206),US_Others!U$8:V$8)&gt;2.5,3,2)),"")</f>
        <v/>
      </c>
      <c r="BC201" s="223" t="str">
        <f>IFERROR(IF((US_Others!C206*US_Others!C$8/SUM(US_Others!C206,US_Others!H206,US_Others!N206)+ US_Others!H206*US_Others!H$8/SUM(US_Others!C206,US_Others!H206,US_Others!N206)+US_Others!N206*US_Others!N$8/SUM(US_Others!C206,US_Others!H206,US_Others!N206))&gt;3.5,4,IF((US_Others!C206*US_Others!C$8/SUM(US_Others!C206,US_Others!H206,US_Others!N206)+ US_Others!H206*US_Others!H$8/SUM(US_Others!C206,US_Others!H206,US_Others!N206)+US_Others!N206*US_Others!N$8/SUM(US_Others!C206,US_Others!H206,US_Others!N206))&gt;2.5,3,2)),"")</f>
        <v/>
      </c>
      <c r="BD201" s="223" t="str">
        <f>IFERROR(IF((US_Others!D206*US_Others!D$8/SUM(US_Others!D206,US_Others!I206,US_Others!O206)+US_Others!I206*US_Others!I$8/SUM(US_Others!D206,US_Others!I206,US_Others!O206)+US_Others!O206*US_Others!O$8/SUM(US_Others!D206,US_Others!I206,US_Others!O206))&gt;3.5,4,IF((US_Others!D206*US_Others!D$8/SUM(US_Others!D206,US_Others!I206,US_Others!O206)+US_Others!I206*US_Others!I$8/SUM(US_Others!D206,US_Others!I206,US_Others!O206)+US_Others!O206*US_Others!O$8/SUM(US_Others!D206,US_Others!I206,US_Others!O206))&gt;2.5,3,2)),"")</f>
        <v/>
      </c>
      <c r="BE201" s="223" t="str">
        <f>IFERROR(IF((US_Others!E206*US_Others!E$8/SUM(US_Others!E206,US_Others!J206,US_Others!P206,US_Others!W206)+US_Others!J206*US_Others!J$8/SUM(US_Others!E206,US_Others!J206,US_Others!P206,US_Others!W206)+US_Others!P206*US_Others!P$8/SUM(US_Others!E206,US_Others!J206,US_Others!P206,US_Others!W206)+US_Others!W206*US_Others!W$8/SUM(US_Others!E206,US_Others!J206,US_Others!P206,US_Others!W206))&gt;3.5,4,IF((US_Others!E206*US_Others!E$8/SUM(US_Others!E206,US_Others!J206,US_Others!P206,US_Others!W206)+US_Others!J206*US_Others!J$8/SUM(US_Others!E206,US_Others!J206,US_Others!P206,US_Others!W206)+US_Others!P206*US_Others!P$8/SUM(US_Others!E206,US_Others!J206,US_Others!P206,US_Others!W206)+US_Others!W206*US_Others!W$8/SUM(US_Others!E206,US_Others!J206,US_Others!P206,US_Others!W206))&gt;2.5,3,2)),"")</f>
        <v/>
      </c>
      <c r="BF201" s="223" t="str">
        <f>IFERROR(IF((US_Others!F206*US_Others!F$8/SUM(US_Others!F206,US_Others!K206,US_Others!Q206)+US_Others!K206*US_Others!K$8/SUM(US_Others!F206,US_Others!K206,US_Others!Q206)+US_Others!Q206*US_Others!Q$8/SUM(US_Others!F206,US_Others!K206,US_Others!Q206))&gt;3.5,4,IF((US_Others!F206*US_Others!F$8/SUM(US_Others!F206,US_Others!K206,US_Others!Q206)+US_Others!K206*US_Others!K$8/SUM(US_Others!F206,US_Others!K206,US_Others!Q206)+US_Others!Q206*US_Others!Q$8/SUM(US_Others!F206,US_Others!K206,US_Others!Q206))&gt;2.5,3,2)),"")</f>
        <v/>
      </c>
      <c r="BG201" s="223" t="str">
        <f>IFERROR(IF((US_Others!G206*US_Others!G$8/SUM(US_Others!G206,US_Others!L206,US_Others!R206)+US_Others!L206*US_Others!L$8/SUM(US_Others!G206,US_Others!L206,US_Others!R206)+US_Others!R206*US_Others!R$8/SUM(US_Others!G206,US_Others!L206,US_Others!R206))&gt;3.5,4,IF((US_Others!G206*US_Others!G$8/SUM(US_Others!G206,US_Others!L206,US_Others!R206)+US_Others!L206*US_Others!L$8/SUM(US_Others!G206,US_Others!L206,US_Others!R206)+US_Others!R206*US_Others!R$8/SUM(US_Others!G206,US_Others!L206,US_Others!R206))&gt;2.5,3,2)),"")</f>
        <v/>
      </c>
      <c r="BH201" s="219" t="str">
        <f>IFERROR(IF((US_Others!Z206*US_Others!Z$8/SUM(US_Others!Z206,US_Others!AB206)+US_Others!AB206*US_Others!AB$8/SUM(US_Others!Z206,US_Others!AB206))&gt;3.5,4,IF((US_Others!Z206*US_Others!Z$8/SUM(US_Others!Z206,US_Others!AB206)+US_Others!AB206*US_Others!AB$8/SUM(US_Others!Z206,US_Others!AB206))&gt;2.5,3,2)),"")</f>
        <v/>
      </c>
      <c r="BI201" s="219" t="str">
        <f>IFERROR(IF((US_Others!AA206*US_Others!AA$8/SUM(US_Others!AA206,US_Others!AC206)+US_Others!AC206*US_Others!AC$8/SUM(US_Others!AA206,US_Others!AC206))&gt;3.5,4,IF((US_Others!AA206*US_Others!AA$8/SUM(US_Others!AA206,US_Others!AC206)+US_Others!AC206*US_Others!AC$8/SUM(US_Others!AA206,US_Others!AC206))&gt;2.5,3,2)),"")</f>
        <v/>
      </c>
      <c r="BJ201" s="219" t="str">
        <f>IFERROR(US_Others!AD206*US_Others!AD$8/US_Others!AD206,"")</f>
        <v/>
      </c>
      <c r="BK201" s="74" t="str">
        <f>IFERROR(US_Others!AE206*US_Others!AE$8/US_Others!AE206,"")</f>
        <v/>
      </c>
      <c r="BL201" s="219" t="str">
        <f>IFERROR(IF(SUMPRODUCT(US_Others!AG206:AI206/SUM(US_Others!AG206:AI206),US_Others!AG$8:AI$8)&gt;3.5,4,IF(SUMPRODUCT(US_Others!AG206:AI206/SUM(US_Others!AG206:AI206),US_Others!AG$8:AI$8)&gt;2.5,3,2)),"")</f>
        <v/>
      </c>
      <c r="BM201" s="219" t="str">
        <f>IFERROR(US_Others!AL206*US_Others!AL$8/US_Others!AL206,"")</f>
        <v/>
      </c>
    </row>
    <row r="202" spans="1:65">
      <c r="A202" s="200" t="s">
        <v>337</v>
      </c>
      <c r="B202" s="332">
        <v>311221</v>
      </c>
      <c r="C202" s="333">
        <f>SUM(US_CO2!C205:AX205)</f>
        <v>10.649415468764717</v>
      </c>
      <c r="D202" s="333">
        <f>SUM(US_CH4!C205:AC205)</f>
        <v>2.3345456962040392E-2</v>
      </c>
      <c r="E202" s="333">
        <f>SUM(US_N2O!C205:AA205)</f>
        <v>3.8261687888932049E-2</v>
      </c>
      <c r="F202" s="332">
        <f>US_Others!V207+US_Others!U207</f>
        <v>0</v>
      </c>
      <c r="G202" s="332">
        <f>US_Others!C207+US_Others!H207+US_Others!N207</f>
        <v>9.3651649393877155E-6</v>
      </c>
      <c r="H202" s="332">
        <f>US_Others!D207+US_Others!I207+US_Others!O207</f>
        <v>1.5358870500595855E-4</v>
      </c>
      <c r="I202" s="332">
        <f>US_Others!E207+US_Others!J207+US_Others!P207+US_Others!W207</f>
        <v>7.0987950240558888E-4</v>
      </c>
      <c r="J202" s="332">
        <f>US_Others!F207+US_Others!K207+US_Others!Q207</f>
        <v>1.2268366070597908E-4</v>
      </c>
      <c r="K202" s="332">
        <f>US_Others!G207+US_Others!L207+US_Others!R207</f>
        <v>1.2174714421204033E-5</v>
      </c>
      <c r="L202" s="332">
        <f>US_Others!Z207+US_Others!AB207</f>
        <v>0</v>
      </c>
      <c r="M202" s="332">
        <f>US_Others!AA207+US_Others!AC207</f>
        <v>0</v>
      </c>
      <c r="N202" s="332">
        <f>US_Others!AD207</f>
        <v>0</v>
      </c>
      <c r="O202" s="332">
        <f>US_Others!AE207</f>
        <v>0</v>
      </c>
      <c r="P202" s="332">
        <f>SUM(US_Others!AG207:AI207)</f>
        <v>0</v>
      </c>
      <c r="Q202" s="332">
        <f>US_Others!AL207</f>
        <v>0</v>
      </c>
      <c r="R202" s="332"/>
      <c r="S202" s="334">
        <f t="shared" si="3"/>
        <v>10649.415468764717</v>
      </c>
      <c r="T202" s="334">
        <f>D202*1000/Spec!I$6</f>
        <v>0.93381827848161558</v>
      </c>
      <c r="U202" s="334">
        <f>E202*1000/Spec!I$7</f>
        <v>0.12839492580178541</v>
      </c>
      <c r="V202" s="334">
        <f>F202*1000/Spec!I$8</f>
        <v>0</v>
      </c>
      <c r="W202" s="334">
        <f>G202*1000/Spec!I$9</f>
        <v>1.3874318428722541E-5</v>
      </c>
      <c r="X202" s="334">
        <f>H202*1000/Spec!I$10</f>
        <v>4.3882487144559586E-5</v>
      </c>
      <c r="Y202" s="334">
        <f>I202*1000/Spec!I$11</f>
        <v>4.9641923245146075E-4</v>
      </c>
      <c r="Z202" s="334">
        <f>J202*1000/Spec!I$12</f>
        <v>2.7446009106483015E-5</v>
      </c>
      <c r="AA202" s="334">
        <f>K202*1000/Spec!I$15</f>
        <v>1.2410514190829799E-6</v>
      </c>
      <c r="AB202" s="334">
        <f>L202*1000/Spec!I$17</f>
        <v>0</v>
      </c>
      <c r="AC202" s="334">
        <f>M202*1000/Spec!I$18</f>
        <v>0</v>
      </c>
      <c r="AD202" s="335">
        <f>N202*1000/Spec!I$25</f>
        <v>0</v>
      </c>
      <c r="AE202" s="335">
        <f>O202*1000/Spec!I$26</f>
        <v>0</v>
      </c>
      <c r="AF202" s="334">
        <f>P202*1000/Spec!I$21</f>
        <v>0</v>
      </c>
      <c r="AG202" s="334">
        <f>Q202*1000/Spec!I$22</f>
        <v>0</v>
      </c>
      <c r="AI202" s="432">
        <f>S202/'2007output'!$D200</f>
        <v>0.64640480428071745</v>
      </c>
      <c r="AJ202" s="432">
        <f>T202/'2007output'!$D200</f>
        <v>5.6681479214152858E-5</v>
      </c>
      <c r="AK202" s="432">
        <f>U202/'2007output'!$D200</f>
        <v>7.7933945883667721E-6</v>
      </c>
      <c r="AL202" s="433">
        <f>V202/'2007output'!$D200</f>
        <v>0</v>
      </c>
      <c r="AM202" s="433">
        <f>W202/'2007output'!$D200</f>
        <v>8.4215195798789141E-10</v>
      </c>
      <c r="AN202" s="433">
        <f>X202/'2007output'!$D200</f>
        <v>2.6636063356931314E-9</v>
      </c>
      <c r="AO202" s="433">
        <f>Y202/'2007output'!$D200</f>
        <v>3.0131961489825501E-8</v>
      </c>
      <c r="AP202" s="433">
        <f>Z202/'2007output'!$D200</f>
        <v>1.6659348296438324E-9</v>
      </c>
      <c r="AQ202" s="433">
        <f>AA202/'2007output'!$D200</f>
        <v>7.5330106333779303E-11</v>
      </c>
      <c r="AR202" s="433">
        <f>AB202/'2007output'!$D200</f>
        <v>0</v>
      </c>
      <c r="AS202" s="433">
        <f>AC202/'2007output'!$D200</f>
        <v>0</v>
      </c>
      <c r="AT202" s="433">
        <f>AD202/'2007output'!$D200</f>
        <v>0</v>
      </c>
      <c r="AU202" s="433">
        <f>AE202/'2007output'!$D200</f>
        <v>0</v>
      </c>
      <c r="AV202" s="433">
        <f>AF202/'2007output'!$D200</f>
        <v>0</v>
      </c>
      <c r="AW202" s="433">
        <f>AG202/'2007output'!$D200</f>
        <v>0</v>
      </c>
      <c r="AY202" s="370">
        <f>IFERROR(IF(SUMPRODUCT(US_CO2!C205:AX205/SUM(US_CO2!C205:AX205),US_CO2!C$6:AX$6)&gt;3.5,4,IF(SUMPRODUCT(US_CO2!C205:AX205/SUM(US_CO2!C205:AX205),US_CO2!C$6:AX$6)&gt;2.5,3,2)),"")</f>
        <v>4</v>
      </c>
      <c r="AZ202" s="370">
        <f>IFERROR(IF(SUMPRODUCT(US_CH4!C205:AC205/SUM(US_CH4!C205:AC205),US_CH4!C$6:AC$6)&gt;3.5,4,IF(SUMPRODUCT(US_CH4!C205:AC205/SUM(US_CH4!C205:AC205),US_CH4!C$6:AC$6)&gt;2.5,3,2)),"")</f>
        <v>4</v>
      </c>
      <c r="BA202" s="223">
        <f>IFERROR(IF(SUMPRODUCT(US_N2O!C205:AA205/SUM(US_N2O!C205:AA205),US_N2O!C$6:AA$6)&gt;3.5,4,IF(SUMPRODUCT(US_N2O!C205:AA205/SUM(US_N2O!C205:AA205),US_N2O!C$6:AA$6)&gt;2.5,3,2)),"")</f>
        <v>4</v>
      </c>
      <c r="BB202" s="223" t="str">
        <f>IFERROR(IF(SUMPRODUCT(US_Others!U207:V207/SUM(US_Others!U207:V207),US_Others!U$8:V$8)&gt;3.5,4,IF(SUMPRODUCT(US_Others!U207:V207/SUM(US_Others!U207:V207),US_Others!U$8:V$8)&gt;2.5,3,2)),"")</f>
        <v/>
      </c>
      <c r="BC202" s="223">
        <f>IFERROR(IF((US_Others!C207*US_Others!C$8/SUM(US_Others!C207,US_Others!H207,US_Others!N207)+ US_Others!H207*US_Others!H$8/SUM(US_Others!C207,US_Others!H207,US_Others!N207)+US_Others!N207*US_Others!N$8/SUM(US_Others!C207,US_Others!H207,US_Others!N207))&gt;3.5,4,IF((US_Others!C207*US_Others!C$8/SUM(US_Others!C207,US_Others!H207,US_Others!N207)+ US_Others!H207*US_Others!H$8/SUM(US_Others!C207,US_Others!H207,US_Others!N207)+US_Others!N207*US_Others!N$8/SUM(US_Others!C207,US_Others!H207,US_Others!N207))&gt;2.5,3,2)),"")</f>
        <v>4</v>
      </c>
      <c r="BD202" s="223">
        <f>IFERROR(IF((US_Others!D207*US_Others!D$8/SUM(US_Others!D207,US_Others!I207,US_Others!O207)+US_Others!I207*US_Others!I$8/SUM(US_Others!D207,US_Others!I207,US_Others!O207)+US_Others!O207*US_Others!O$8/SUM(US_Others!D207,US_Others!I207,US_Others!O207))&gt;3.5,4,IF((US_Others!D207*US_Others!D$8/SUM(US_Others!D207,US_Others!I207,US_Others!O207)+US_Others!I207*US_Others!I$8/SUM(US_Others!D207,US_Others!I207,US_Others!O207)+US_Others!O207*US_Others!O$8/SUM(US_Others!D207,US_Others!I207,US_Others!O207))&gt;2.5,3,2)),"")</f>
        <v>4</v>
      </c>
      <c r="BE202" s="223">
        <f>IFERROR(IF((US_Others!E207*US_Others!E$8/SUM(US_Others!E207,US_Others!J207,US_Others!P207,US_Others!W207)+US_Others!J207*US_Others!J$8/SUM(US_Others!E207,US_Others!J207,US_Others!P207,US_Others!W207)+US_Others!P207*US_Others!P$8/SUM(US_Others!E207,US_Others!J207,US_Others!P207,US_Others!W207)+US_Others!W207*US_Others!W$8/SUM(US_Others!E207,US_Others!J207,US_Others!P207,US_Others!W207))&gt;3.5,4,IF((US_Others!E207*US_Others!E$8/SUM(US_Others!E207,US_Others!J207,US_Others!P207,US_Others!W207)+US_Others!J207*US_Others!J$8/SUM(US_Others!E207,US_Others!J207,US_Others!P207,US_Others!W207)+US_Others!P207*US_Others!P$8/SUM(US_Others!E207,US_Others!J207,US_Others!P207,US_Others!W207)+US_Others!W207*US_Others!W$8/SUM(US_Others!E207,US_Others!J207,US_Others!P207,US_Others!W207))&gt;2.5,3,2)),"")</f>
        <v>4</v>
      </c>
      <c r="BF202" s="223">
        <f>IFERROR(IF((US_Others!F207*US_Others!F$8/SUM(US_Others!F207,US_Others!K207,US_Others!Q207)+US_Others!K207*US_Others!K$8/SUM(US_Others!F207,US_Others!K207,US_Others!Q207)+US_Others!Q207*US_Others!Q$8/SUM(US_Others!F207,US_Others!K207,US_Others!Q207))&gt;3.5,4,IF((US_Others!F207*US_Others!F$8/SUM(US_Others!F207,US_Others!K207,US_Others!Q207)+US_Others!K207*US_Others!K$8/SUM(US_Others!F207,US_Others!K207,US_Others!Q207)+US_Others!Q207*US_Others!Q$8/SUM(US_Others!F207,US_Others!K207,US_Others!Q207))&gt;2.5,3,2)),"")</f>
        <v>4</v>
      </c>
      <c r="BG202" s="223">
        <f>IFERROR(IF((US_Others!G207*US_Others!G$8/SUM(US_Others!G207,US_Others!L207,US_Others!R207)+US_Others!L207*US_Others!L$8/SUM(US_Others!G207,US_Others!L207,US_Others!R207)+US_Others!R207*US_Others!R$8/SUM(US_Others!G207,US_Others!L207,US_Others!R207))&gt;3.5,4,IF((US_Others!G207*US_Others!G$8/SUM(US_Others!G207,US_Others!L207,US_Others!R207)+US_Others!L207*US_Others!L$8/SUM(US_Others!G207,US_Others!L207,US_Others!R207)+US_Others!R207*US_Others!R$8/SUM(US_Others!G207,US_Others!L207,US_Others!R207))&gt;2.5,3,2)),"")</f>
        <v>4</v>
      </c>
      <c r="BH202" s="219" t="str">
        <f>IFERROR(IF((US_Others!Z207*US_Others!Z$8/SUM(US_Others!Z207,US_Others!AB207)+US_Others!AB207*US_Others!AB$8/SUM(US_Others!Z207,US_Others!AB207))&gt;3.5,4,IF((US_Others!Z207*US_Others!Z$8/SUM(US_Others!Z207,US_Others!AB207)+US_Others!AB207*US_Others!AB$8/SUM(US_Others!Z207,US_Others!AB207))&gt;2.5,3,2)),"")</f>
        <v/>
      </c>
      <c r="BI202" s="219" t="str">
        <f>IFERROR(IF((US_Others!AA207*US_Others!AA$8/SUM(US_Others!AA207,US_Others!AC207)+US_Others!AC207*US_Others!AC$8/SUM(US_Others!AA207,US_Others!AC207))&gt;3.5,4,IF((US_Others!AA207*US_Others!AA$8/SUM(US_Others!AA207,US_Others!AC207)+US_Others!AC207*US_Others!AC$8/SUM(US_Others!AA207,US_Others!AC207))&gt;2.5,3,2)),"")</f>
        <v/>
      </c>
      <c r="BJ202" s="219" t="str">
        <f>IFERROR(US_Others!AD207*US_Others!AD$8/US_Others!AD207,"")</f>
        <v/>
      </c>
      <c r="BK202" s="74" t="str">
        <f>IFERROR(US_Others!AE207*US_Others!AE$8/US_Others!AE207,"")</f>
        <v/>
      </c>
      <c r="BL202" s="219" t="str">
        <f>IFERROR(IF(SUMPRODUCT(US_Others!AG207:AI207/SUM(US_Others!AG207:AI207),US_Others!AG$8:AI$8)&gt;3.5,4,IF(SUMPRODUCT(US_Others!AG207:AI207/SUM(US_Others!AG207:AI207),US_Others!AG$8:AI$8)&gt;2.5,3,2)),"")</f>
        <v/>
      </c>
      <c r="BM202" s="219" t="str">
        <f>IFERROR(US_Others!AL207*US_Others!AL$8/US_Others!AL207,"")</f>
        <v/>
      </c>
    </row>
    <row r="203" spans="1:65">
      <c r="A203" s="200" t="s">
        <v>338</v>
      </c>
      <c r="B203" s="332" t="s">
        <v>339</v>
      </c>
      <c r="C203" s="333">
        <f>SUM(US_CO2!C206:AX206)</f>
        <v>1.806024261590143</v>
      </c>
      <c r="D203" s="333">
        <f>SUM(US_CH4!C206:AC206)</f>
        <v>2.3577339205675431E-3</v>
      </c>
      <c r="E203" s="333">
        <f>SUM(US_N2O!C206:AA206)</f>
        <v>3.5937643533861486E-3</v>
      </c>
      <c r="F203" s="332">
        <f>US_Others!V208+US_Others!U208</f>
        <v>0</v>
      </c>
      <c r="G203" s="332">
        <f>US_Others!C208+US_Others!H208+US_Others!N208</f>
        <v>9.3651649393877155E-6</v>
      </c>
      <c r="H203" s="332">
        <f>US_Others!D208+US_Others!I208+US_Others!O208</f>
        <v>1.5358870500595855E-4</v>
      </c>
      <c r="I203" s="332">
        <f>US_Others!E208+US_Others!J208+US_Others!P208+US_Others!W208</f>
        <v>7.0987950240558888E-4</v>
      </c>
      <c r="J203" s="332">
        <f>US_Others!F208+US_Others!K208+US_Others!Q208</f>
        <v>1.2268366070597908E-4</v>
      </c>
      <c r="K203" s="332">
        <f>US_Others!G208+US_Others!L208+US_Others!R208</f>
        <v>1.2174714421204033E-5</v>
      </c>
      <c r="L203" s="332">
        <f>US_Others!Z208+US_Others!AB208</f>
        <v>0</v>
      </c>
      <c r="M203" s="332">
        <f>US_Others!AA208+US_Others!AC208</f>
        <v>0</v>
      </c>
      <c r="N203" s="332">
        <f>US_Others!AD208</f>
        <v>0</v>
      </c>
      <c r="O203" s="332">
        <f>US_Others!AE208</f>
        <v>0</v>
      </c>
      <c r="P203" s="332">
        <f>SUM(US_Others!AG208:AI208)</f>
        <v>0</v>
      </c>
      <c r="Q203" s="332">
        <f>US_Others!AL208</f>
        <v>0</v>
      </c>
      <c r="R203" s="332"/>
      <c r="S203" s="334">
        <f t="shared" si="3"/>
        <v>1806.0242615901429</v>
      </c>
      <c r="T203" s="334">
        <f>D203*1000/Spec!I$6</f>
        <v>9.4309356822701723E-2</v>
      </c>
      <c r="U203" s="334">
        <f>E203*1000/Spec!I$7</f>
        <v>1.2059611924114592E-2</v>
      </c>
      <c r="V203" s="334">
        <f>F203*1000/Spec!I$8</f>
        <v>0</v>
      </c>
      <c r="W203" s="334">
        <f>G203*1000/Spec!I$9</f>
        <v>1.3874318428722541E-5</v>
      </c>
      <c r="X203" s="334">
        <f>H203*1000/Spec!I$10</f>
        <v>4.3882487144559586E-5</v>
      </c>
      <c r="Y203" s="334">
        <f>I203*1000/Spec!I$11</f>
        <v>4.9641923245146075E-4</v>
      </c>
      <c r="Z203" s="334">
        <f>J203*1000/Spec!I$12</f>
        <v>2.7446009106483015E-5</v>
      </c>
      <c r="AA203" s="334">
        <f>K203*1000/Spec!I$15</f>
        <v>1.2410514190829799E-6</v>
      </c>
      <c r="AB203" s="334">
        <f>L203*1000/Spec!I$17</f>
        <v>0</v>
      </c>
      <c r="AC203" s="334">
        <f>M203*1000/Spec!I$18</f>
        <v>0</v>
      </c>
      <c r="AD203" s="335">
        <f>N203*1000/Spec!I$25</f>
        <v>0</v>
      </c>
      <c r="AE203" s="335">
        <f>O203*1000/Spec!I$26</f>
        <v>0</v>
      </c>
      <c r="AF203" s="334">
        <f>P203*1000/Spec!I$21</f>
        <v>0</v>
      </c>
      <c r="AG203" s="334">
        <f>Q203*1000/Spec!I$22</f>
        <v>0</v>
      </c>
      <c r="AI203" s="432">
        <f>S203/'2007output'!$D201</f>
        <v>5.3866588033458715E-2</v>
      </c>
      <c r="AJ203" s="432">
        <f>T203/'2007output'!$D201</f>
        <v>2.8128765375477611E-6</v>
      </c>
      <c r="AK203" s="432">
        <f>U203/'2007output'!$D201</f>
        <v>3.5969070913128682E-7</v>
      </c>
      <c r="AL203" s="433">
        <f>V203/'2007output'!$D201</f>
        <v>0</v>
      </c>
      <c r="AM203" s="433">
        <f>W203/'2007output'!$D201</f>
        <v>4.1381625426614944E-10</v>
      </c>
      <c r="AN203" s="433">
        <f>X203/'2007output'!$D201</f>
        <v>1.3088416956360785E-9</v>
      </c>
      <c r="AO203" s="433">
        <f>Y203/'2007output'!$D201</f>
        <v>1.4806229824844432E-8</v>
      </c>
      <c r="AP203" s="433">
        <f>Z203/'2007output'!$D201</f>
        <v>8.1860631506676211E-10</v>
      </c>
      <c r="AQ203" s="433">
        <f>AA203/'2007output'!$D201</f>
        <v>3.7015674120137233E-11</v>
      </c>
      <c r="AR203" s="433">
        <f>AB203/'2007output'!$D201</f>
        <v>0</v>
      </c>
      <c r="AS203" s="433">
        <f>AC203/'2007output'!$D201</f>
        <v>0</v>
      </c>
      <c r="AT203" s="433">
        <f>AD203/'2007output'!$D201</f>
        <v>0</v>
      </c>
      <c r="AU203" s="433">
        <f>AE203/'2007output'!$D201</f>
        <v>0</v>
      </c>
      <c r="AV203" s="433">
        <f>AF203/'2007output'!$D201</f>
        <v>0</v>
      </c>
      <c r="AW203" s="433">
        <f>AG203/'2007output'!$D201</f>
        <v>0</v>
      </c>
      <c r="AY203" s="370">
        <f>IFERROR(IF(SUMPRODUCT(US_CO2!C206:AX206/SUM(US_CO2!C206:AX206),US_CO2!C$6:AX$6)&gt;3.5,4,IF(SUMPRODUCT(US_CO2!C206:AX206/SUM(US_CO2!C206:AX206),US_CO2!C$6:AX$6)&gt;2.5,3,2)),"")</f>
        <v>4</v>
      </c>
      <c r="AZ203" s="370">
        <f>IFERROR(IF(SUMPRODUCT(US_CH4!C206:AC206/SUM(US_CH4!C206:AC206),US_CH4!C$6:AC$6)&gt;3.5,4,IF(SUMPRODUCT(US_CH4!C206:AC206/SUM(US_CH4!C206:AC206),US_CH4!C$6:AC$6)&gt;2.5,3,2)),"")</f>
        <v>4</v>
      </c>
      <c r="BA203" s="223">
        <f>IFERROR(IF(SUMPRODUCT(US_N2O!C206:AA206/SUM(US_N2O!C206:AA206),US_N2O!C$6:AA$6)&gt;3.5,4,IF(SUMPRODUCT(US_N2O!C206:AA206/SUM(US_N2O!C206:AA206),US_N2O!C$6:AA$6)&gt;2.5,3,2)),"")</f>
        <v>4</v>
      </c>
      <c r="BB203" s="223" t="str">
        <f>IFERROR(IF(SUMPRODUCT(US_Others!U208:V208/SUM(US_Others!U208:V208),US_Others!U$8:V$8)&gt;3.5,4,IF(SUMPRODUCT(US_Others!U208:V208/SUM(US_Others!U208:V208),US_Others!U$8:V$8)&gt;2.5,3,2)),"")</f>
        <v/>
      </c>
      <c r="BC203" s="223">
        <f>IFERROR(IF((US_Others!C208*US_Others!C$8/SUM(US_Others!C208,US_Others!H208,US_Others!N208)+ US_Others!H208*US_Others!H$8/SUM(US_Others!C208,US_Others!H208,US_Others!N208)+US_Others!N208*US_Others!N$8/SUM(US_Others!C208,US_Others!H208,US_Others!N208))&gt;3.5,4,IF((US_Others!C208*US_Others!C$8/SUM(US_Others!C208,US_Others!H208,US_Others!N208)+ US_Others!H208*US_Others!H$8/SUM(US_Others!C208,US_Others!H208,US_Others!N208)+US_Others!N208*US_Others!N$8/SUM(US_Others!C208,US_Others!H208,US_Others!N208))&gt;2.5,3,2)),"")</f>
        <v>4</v>
      </c>
      <c r="BD203" s="223">
        <f>IFERROR(IF((US_Others!D208*US_Others!D$8/SUM(US_Others!D208,US_Others!I208,US_Others!O208)+US_Others!I208*US_Others!I$8/SUM(US_Others!D208,US_Others!I208,US_Others!O208)+US_Others!O208*US_Others!O$8/SUM(US_Others!D208,US_Others!I208,US_Others!O208))&gt;3.5,4,IF((US_Others!D208*US_Others!D$8/SUM(US_Others!D208,US_Others!I208,US_Others!O208)+US_Others!I208*US_Others!I$8/SUM(US_Others!D208,US_Others!I208,US_Others!O208)+US_Others!O208*US_Others!O$8/SUM(US_Others!D208,US_Others!I208,US_Others!O208))&gt;2.5,3,2)),"")</f>
        <v>4</v>
      </c>
      <c r="BE203" s="223">
        <f>IFERROR(IF((US_Others!E208*US_Others!E$8/SUM(US_Others!E208,US_Others!J208,US_Others!P208,US_Others!W208)+US_Others!J208*US_Others!J$8/SUM(US_Others!E208,US_Others!J208,US_Others!P208,US_Others!W208)+US_Others!P208*US_Others!P$8/SUM(US_Others!E208,US_Others!J208,US_Others!P208,US_Others!W208)+US_Others!W208*US_Others!W$8/SUM(US_Others!E208,US_Others!J208,US_Others!P208,US_Others!W208))&gt;3.5,4,IF((US_Others!E208*US_Others!E$8/SUM(US_Others!E208,US_Others!J208,US_Others!P208,US_Others!W208)+US_Others!J208*US_Others!J$8/SUM(US_Others!E208,US_Others!J208,US_Others!P208,US_Others!W208)+US_Others!P208*US_Others!P$8/SUM(US_Others!E208,US_Others!J208,US_Others!P208,US_Others!W208)+US_Others!W208*US_Others!W$8/SUM(US_Others!E208,US_Others!J208,US_Others!P208,US_Others!W208))&gt;2.5,3,2)),"")</f>
        <v>4</v>
      </c>
      <c r="BF203" s="223">
        <f>IFERROR(IF((US_Others!F208*US_Others!F$8/SUM(US_Others!F208,US_Others!K208,US_Others!Q208)+US_Others!K208*US_Others!K$8/SUM(US_Others!F208,US_Others!K208,US_Others!Q208)+US_Others!Q208*US_Others!Q$8/SUM(US_Others!F208,US_Others!K208,US_Others!Q208))&gt;3.5,4,IF((US_Others!F208*US_Others!F$8/SUM(US_Others!F208,US_Others!K208,US_Others!Q208)+US_Others!K208*US_Others!K$8/SUM(US_Others!F208,US_Others!K208,US_Others!Q208)+US_Others!Q208*US_Others!Q$8/SUM(US_Others!F208,US_Others!K208,US_Others!Q208))&gt;2.5,3,2)),"")</f>
        <v>4</v>
      </c>
      <c r="BG203" s="223">
        <f>IFERROR(IF((US_Others!G208*US_Others!G$8/SUM(US_Others!G208,US_Others!L208,US_Others!R208)+US_Others!L208*US_Others!L$8/SUM(US_Others!G208,US_Others!L208,US_Others!R208)+US_Others!R208*US_Others!R$8/SUM(US_Others!G208,US_Others!L208,US_Others!R208))&gt;3.5,4,IF((US_Others!G208*US_Others!G$8/SUM(US_Others!G208,US_Others!L208,US_Others!R208)+US_Others!L208*US_Others!L$8/SUM(US_Others!G208,US_Others!L208,US_Others!R208)+US_Others!R208*US_Others!R$8/SUM(US_Others!G208,US_Others!L208,US_Others!R208))&gt;2.5,3,2)),"")</f>
        <v>4</v>
      </c>
      <c r="BH203" s="219" t="str">
        <f>IFERROR(IF((US_Others!Z208*US_Others!Z$8/SUM(US_Others!Z208,US_Others!AB208)+US_Others!AB208*US_Others!AB$8/SUM(US_Others!Z208,US_Others!AB208))&gt;3.5,4,IF((US_Others!Z208*US_Others!Z$8/SUM(US_Others!Z208,US_Others!AB208)+US_Others!AB208*US_Others!AB$8/SUM(US_Others!Z208,US_Others!AB208))&gt;2.5,3,2)),"")</f>
        <v/>
      </c>
      <c r="BI203" s="219" t="str">
        <f>IFERROR(IF((US_Others!AA208*US_Others!AA$8/SUM(US_Others!AA208,US_Others!AC208)+US_Others!AC208*US_Others!AC$8/SUM(US_Others!AA208,US_Others!AC208))&gt;3.5,4,IF((US_Others!AA208*US_Others!AA$8/SUM(US_Others!AA208,US_Others!AC208)+US_Others!AC208*US_Others!AC$8/SUM(US_Others!AA208,US_Others!AC208))&gt;2.5,3,2)),"")</f>
        <v/>
      </c>
      <c r="BJ203" s="219" t="str">
        <f>IFERROR(US_Others!AD208*US_Others!AD$8/US_Others!AD208,"")</f>
        <v/>
      </c>
      <c r="BK203" s="74" t="str">
        <f>IFERROR(US_Others!AE208*US_Others!AE$8/US_Others!AE208,"")</f>
        <v/>
      </c>
      <c r="BL203" s="219" t="str">
        <f>IFERROR(IF(SUMPRODUCT(US_Others!AG208:AI208/SUM(US_Others!AG208:AI208),US_Others!AG$8:AI$8)&gt;3.5,4,IF(SUMPRODUCT(US_Others!AG208:AI208/SUM(US_Others!AG208:AI208),US_Others!AG$8:AI$8)&gt;2.5,3,2)),"")</f>
        <v/>
      </c>
      <c r="BM203" s="219" t="str">
        <f>IFERROR(US_Others!AL208*US_Others!AL$8/US_Others!AL208,"")</f>
        <v/>
      </c>
    </row>
    <row r="204" spans="1:65">
      <c r="A204" s="200" t="s">
        <v>340</v>
      </c>
      <c r="B204" s="332">
        <v>311225</v>
      </c>
      <c r="C204" s="333">
        <f>SUM(US_CO2!C207:AX207)</f>
        <v>0.86810552934376628</v>
      </c>
      <c r="D204" s="333">
        <f>SUM(US_CH4!C207:AC207)</f>
        <v>1.1445602692528184E-3</v>
      </c>
      <c r="E204" s="333">
        <f>SUM(US_N2O!C207:AA207)</f>
        <v>1.755258257086975E-3</v>
      </c>
      <c r="F204" s="332">
        <f>US_Others!V209+US_Others!U209</f>
        <v>0</v>
      </c>
      <c r="G204" s="332">
        <f>US_Others!C209+US_Others!H209+US_Others!N209</f>
        <v>2.7638961246828773E-5</v>
      </c>
      <c r="H204" s="332">
        <f>US_Others!D209+US_Others!I209+US_Others!O209</f>
        <v>4.5327896444799195E-4</v>
      </c>
      <c r="I204" s="332">
        <f>US_Others!E209+US_Others!J209+US_Others!P209+US_Others!W209</f>
        <v>2.0950332625096209E-3</v>
      </c>
      <c r="J204" s="332">
        <f>US_Others!F209+US_Others!K209+US_Others!Q209</f>
        <v>3.6207039233345688E-4</v>
      </c>
      <c r="K204" s="332">
        <f>US_Others!G209+US_Others!L209+US_Others!R209</f>
        <v>3.5930649620877412E-5</v>
      </c>
      <c r="L204" s="332">
        <f>US_Others!Z209+US_Others!AB209</f>
        <v>0</v>
      </c>
      <c r="M204" s="332">
        <f>US_Others!AA209+US_Others!AC209</f>
        <v>0</v>
      </c>
      <c r="N204" s="332">
        <f>US_Others!AD209</f>
        <v>0</v>
      </c>
      <c r="O204" s="332">
        <f>US_Others!AE209</f>
        <v>0</v>
      </c>
      <c r="P204" s="332">
        <f>SUM(US_Others!AG209:AI209)</f>
        <v>0</v>
      </c>
      <c r="Q204" s="332">
        <f>US_Others!AL209</f>
        <v>0</v>
      </c>
      <c r="R204" s="332"/>
      <c r="S204" s="334">
        <f t="shared" si="3"/>
        <v>868.10552934376631</v>
      </c>
      <c r="T204" s="334">
        <f>D204*1000/Spec!I$6</f>
        <v>4.5782410770112733E-2</v>
      </c>
      <c r="U204" s="334">
        <f>E204*1000/Spec!I$7</f>
        <v>5.8901283794864931E-3</v>
      </c>
      <c r="V204" s="334">
        <f>F204*1000/Spec!I$8</f>
        <v>0</v>
      </c>
      <c r="W204" s="334">
        <f>G204*1000/Spec!I$9</f>
        <v>4.0946609254561146E-5</v>
      </c>
      <c r="X204" s="334">
        <f>H204*1000/Spec!I$10</f>
        <v>1.2950827555656912E-4</v>
      </c>
      <c r="Y204" s="334">
        <f>I204*1000/Spec!I$11</f>
        <v>1.4650582255312035E-3</v>
      </c>
      <c r="Z204" s="334">
        <f>J204*1000/Spec!I$12</f>
        <v>8.1000087770348298E-5</v>
      </c>
      <c r="AA204" s="334">
        <f>K204*1000/Spec!I$15</f>
        <v>3.6626554149722133E-6</v>
      </c>
      <c r="AB204" s="334">
        <f>L204*1000/Spec!I$17</f>
        <v>0</v>
      </c>
      <c r="AC204" s="334">
        <f>M204*1000/Spec!I$18</f>
        <v>0</v>
      </c>
      <c r="AD204" s="335">
        <f>N204*1000/Spec!I$25</f>
        <v>0</v>
      </c>
      <c r="AE204" s="335">
        <f>O204*1000/Spec!I$26</f>
        <v>0</v>
      </c>
      <c r="AF204" s="334">
        <f>P204*1000/Spec!I$21</f>
        <v>0</v>
      </c>
      <c r="AG204" s="334">
        <f>Q204*1000/Spec!I$22</f>
        <v>0</v>
      </c>
      <c r="AI204" s="432">
        <f>S204/'2007output'!$D202</f>
        <v>4.8532173944912847E-2</v>
      </c>
      <c r="AJ204" s="432">
        <f>T204/'2007output'!$D202</f>
        <v>2.5595044012589062E-6</v>
      </c>
      <c r="AK204" s="432">
        <f>U204/'2007output'!$D202</f>
        <v>3.2929260949092102E-7</v>
      </c>
      <c r="AL204" s="433">
        <f>V204/'2007output'!$D202</f>
        <v>0</v>
      </c>
      <c r="AM204" s="433">
        <f>W204/'2007output'!$D202</f>
        <v>2.289154826947088E-9</v>
      </c>
      <c r="AN204" s="433">
        <f>X204/'2007output'!$D202</f>
        <v>7.2402696955155046E-9</v>
      </c>
      <c r="AO204" s="433">
        <f>Y204/'2007output'!$D202</f>
        <v>8.1905319385138295E-8</v>
      </c>
      <c r="AP204" s="433">
        <f>Z204/'2007output'!$D202</f>
        <v>4.5283784244473436E-9</v>
      </c>
      <c r="AQ204" s="433">
        <f>AA204/'2007output'!$D202</f>
        <v>2.0476384919939555E-10</v>
      </c>
      <c r="AR204" s="433">
        <f>AB204/'2007output'!$D202</f>
        <v>0</v>
      </c>
      <c r="AS204" s="433">
        <f>AC204/'2007output'!$D202</f>
        <v>0</v>
      </c>
      <c r="AT204" s="433">
        <f>AD204/'2007output'!$D202</f>
        <v>0</v>
      </c>
      <c r="AU204" s="433">
        <f>AE204/'2007output'!$D202</f>
        <v>0</v>
      </c>
      <c r="AV204" s="433">
        <f>AF204/'2007output'!$D202</f>
        <v>0</v>
      </c>
      <c r="AW204" s="433">
        <f>AG204/'2007output'!$D202</f>
        <v>0</v>
      </c>
      <c r="AY204" s="370">
        <f>IFERROR(IF(SUMPRODUCT(US_CO2!C207:AX207/SUM(US_CO2!C207:AX207),US_CO2!C$6:AX$6)&gt;3.5,4,IF(SUMPRODUCT(US_CO2!C207:AX207/SUM(US_CO2!C207:AX207),US_CO2!C$6:AX$6)&gt;2.5,3,2)),"")</f>
        <v>4</v>
      </c>
      <c r="AZ204" s="370">
        <f>IFERROR(IF(SUMPRODUCT(US_CH4!C207:AC207/SUM(US_CH4!C207:AC207),US_CH4!C$6:AC$6)&gt;3.5,4,IF(SUMPRODUCT(US_CH4!C207:AC207/SUM(US_CH4!C207:AC207),US_CH4!C$6:AC$6)&gt;2.5,3,2)),"")</f>
        <v>4</v>
      </c>
      <c r="BA204" s="223">
        <f>IFERROR(IF(SUMPRODUCT(US_N2O!C207:AA207/SUM(US_N2O!C207:AA207),US_N2O!C$6:AA$6)&gt;3.5,4,IF(SUMPRODUCT(US_N2O!C207:AA207/SUM(US_N2O!C207:AA207),US_N2O!C$6:AA$6)&gt;2.5,3,2)),"")</f>
        <v>4</v>
      </c>
      <c r="BB204" s="223" t="str">
        <f>IFERROR(IF(SUMPRODUCT(US_Others!U209:V209/SUM(US_Others!U209:V209),US_Others!U$8:V$8)&gt;3.5,4,IF(SUMPRODUCT(US_Others!U209:V209/SUM(US_Others!U209:V209),US_Others!U$8:V$8)&gt;2.5,3,2)),"")</f>
        <v/>
      </c>
      <c r="BC204" s="223">
        <f>IFERROR(IF((US_Others!C209*US_Others!C$8/SUM(US_Others!C209,US_Others!H209,US_Others!N209)+ US_Others!H209*US_Others!H$8/SUM(US_Others!C209,US_Others!H209,US_Others!N209)+US_Others!N209*US_Others!N$8/SUM(US_Others!C209,US_Others!H209,US_Others!N209))&gt;3.5,4,IF((US_Others!C209*US_Others!C$8/SUM(US_Others!C209,US_Others!H209,US_Others!N209)+ US_Others!H209*US_Others!H$8/SUM(US_Others!C209,US_Others!H209,US_Others!N209)+US_Others!N209*US_Others!N$8/SUM(US_Others!C209,US_Others!H209,US_Others!N209))&gt;2.5,3,2)),"")</f>
        <v>4</v>
      </c>
      <c r="BD204" s="223">
        <f>IFERROR(IF((US_Others!D209*US_Others!D$8/SUM(US_Others!D209,US_Others!I209,US_Others!O209)+US_Others!I209*US_Others!I$8/SUM(US_Others!D209,US_Others!I209,US_Others!O209)+US_Others!O209*US_Others!O$8/SUM(US_Others!D209,US_Others!I209,US_Others!O209))&gt;3.5,4,IF((US_Others!D209*US_Others!D$8/SUM(US_Others!D209,US_Others!I209,US_Others!O209)+US_Others!I209*US_Others!I$8/SUM(US_Others!D209,US_Others!I209,US_Others!O209)+US_Others!O209*US_Others!O$8/SUM(US_Others!D209,US_Others!I209,US_Others!O209))&gt;2.5,3,2)),"")</f>
        <v>4</v>
      </c>
      <c r="BE204" s="223">
        <f>IFERROR(IF((US_Others!E209*US_Others!E$8/SUM(US_Others!E209,US_Others!J209,US_Others!P209,US_Others!W209)+US_Others!J209*US_Others!J$8/SUM(US_Others!E209,US_Others!J209,US_Others!P209,US_Others!W209)+US_Others!P209*US_Others!P$8/SUM(US_Others!E209,US_Others!J209,US_Others!P209,US_Others!W209)+US_Others!W209*US_Others!W$8/SUM(US_Others!E209,US_Others!J209,US_Others!P209,US_Others!W209))&gt;3.5,4,IF((US_Others!E209*US_Others!E$8/SUM(US_Others!E209,US_Others!J209,US_Others!P209,US_Others!W209)+US_Others!J209*US_Others!J$8/SUM(US_Others!E209,US_Others!J209,US_Others!P209,US_Others!W209)+US_Others!P209*US_Others!P$8/SUM(US_Others!E209,US_Others!J209,US_Others!P209,US_Others!W209)+US_Others!W209*US_Others!W$8/SUM(US_Others!E209,US_Others!J209,US_Others!P209,US_Others!W209))&gt;2.5,3,2)),"")</f>
        <v>4</v>
      </c>
      <c r="BF204" s="223">
        <f>IFERROR(IF((US_Others!F209*US_Others!F$8/SUM(US_Others!F209,US_Others!K209,US_Others!Q209)+US_Others!K209*US_Others!K$8/SUM(US_Others!F209,US_Others!K209,US_Others!Q209)+US_Others!Q209*US_Others!Q$8/SUM(US_Others!F209,US_Others!K209,US_Others!Q209))&gt;3.5,4,IF((US_Others!F209*US_Others!F$8/SUM(US_Others!F209,US_Others!K209,US_Others!Q209)+US_Others!K209*US_Others!K$8/SUM(US_Others!F209,US_Others!K209,US_Others!Q209)+US_Others!Q209*US_Others!Q$8/SUM(US_Others!F209,US_Others!K209,US_Others!Q209))&gt;2.5,3,2)),"")</f>
        <v>4</v>
      </c>
      <c r="BG204" s="223">
        <f>IFERROR(IF((US_Others!G209*US_Others!G$8/SUM(US_Others!G209,US_Others!L209,US_Others!R209)+US_Others!L209*US_Others!L$8/SUM(US_Others!G209,US_Others!L209,US_Others!R209)+US_Others!R209*US_Others!R$8/SUM(US_Others!G209,US_Others!L209,US_Others!R209))&gt;3.5,4,IF((US_Others!G209*US_Others!G$8/SUM(US_Others!G209,US_Others!L209,US_Others!R209)+US_Others!L209*US_Others!L$8/SUM(US_Others!G209,US_Others!L209,US_Others!R209)+US_Others!R209*US_Others!R$8/SUM(US_Others!G209,US_Others!L209,US_Others!R209))&gt;2.5,3,2)),"")</f>
        <v>4</v>
      </c>
      <c r="BH204" s="219" t="str">
        <f>IFERROR(IF((US_Others!Z209*US_Others!Z$8/SUM(US_Others!Z209,US_Others!AB209)+US_Others!AB209*US_Others!AB$8/SUM(US_Others!Z209,US_Others!AB209))&gt;3.5,4,IF((US_Others!Z209*US_Others!Z$8/SUM(US_Others!Z209,US_Others!AB209)+US_Others!AB209*US_Others!AB$8/SUM(US_Others!Z209,US_Others!AB209))&gt;2.5,3,2)),"")</f>
        <v/>
      </c>
      <c r="BI204" s="219" t="str">
        <f>IFERROR(IF((US_Others!AA209*US_Others!AA$8/SUM(US_Others!AA209,US_Others!AC209)+US_Others!AC209*US_Others!AC$8/SUM(US_Others!AA209,US_Others!AC209))&gt;3.5,4,IF((US_Others!AA209*US_Others!AA$8/SUM(US_Others!AA209,US_Others!AC209)+US_Others!AC209*US_Others!AC$8/SUM(US_Others!AA209,US_Others!AC209))&gt;2.5,3,2)),"")</f>
        <v/>
      </c>
      <c r="BJ204" s="219" t="str">
        <f>IFERROR(US_Others!AD209*US_Others!AD$8/US_Others!AD209,"")</f>
        <v/>
      </c>
      <c r="BK204" s="74" t="str">
        <f>IFERROR(US_Others!AE209*US_Others!AE$8/US_Others!AE209,"")</f>
        <v/>
      </c>
      <c r="BL204" s="219" t="str">
        <f>IFERROR(IF(SUMPRODUCT(US_Others!AG209:AI209/SUM(US_Others!AG209:AI209),US_Others!AG$8:AI$8)&gt;3.5,4,IF(SUMPRODUCT(US_Others!AG209:AI209/SUM(US_Others!AG209:AI209),US_Others!AG$8:AI$8)&gt;2.5,3,2)),"")</f>
        <v/>
      </c>
      <c r="BM204" s="219" t="str">
        <f>IFERROR(US_Others!AL209*US_Others!AL$8/US_Others!AL209,"")</f>
        <v/>
      </c>
    </row>
    <row r="205" spans="1:65">
      <c r="A205" s="200" t="s">
        <v>341</v>
      </c>
      <c r="B205" s="332">
        <v>311230</v>
      </c>
      <c r="C205" s="333">
        <f>SUM(US_CO2!C208:AX208)</f>
        <v>1.1528914510421859</v>
      </c>
      <c r="D205" s="333">
        <f>SUM(US_CH4!C208:AC208)</f>
        <v>1.5088070869551462E-3</v>
      </c>
      <c r="E205" s="333">
        <f>SUM(US_N2O!C208:AA208)</f>
        <v>2.3184265204343807E-3</v>
      </c>
      <c r="F205" s="332">
        <f>US_Others!V210+US_Others!U210</f>
        <v>0</v>
      </c>
      <c r="G205" s="332">
        <f>US_Others!C210+US_Others!H210+US_Others!N210</f>
        <v>1.217471442120403E-4</v>
      </c>
      <c r="H205" s="332">
        <f>US_Others!D210+US_Others!I210+US_Others!O210</f>
        <v>1.9966531650774614E-3</v>
      </c>
      <c r="I205" s="332">
        <f>US_Others!E210+US_Others!J210+US_Others!P210+US_Others!W210</f>
        <v>9.2284335312726555E-3</v>
      </c>
      <c r="J205" s="332">
        <f>US_Others!F210+US_Others!K210+US_Others!Q210</f>
        <v>1.594887589177728E-3</v>
      </c>
      <c r="K205" s="332">
        <f>US_Others!G210+US_Others!L210+US_Others!R210</f>
        <v>1.5827128747565244E-4</v>
      </c>
      <c r="L205" s="332">
        <f>US_Others!Z210+US_Others!AB210</f>
        <v>0</v>
      </c>
      <c r="M205" s="332">
        <f>US_Others!AA210+US_Others!AC210</f>
        <v>0</v>
      </c>
      <c r="N205" s="332">
        <f>US_Others!AD210</f>
        <v>0</v>
      </c>
      <c r="O205" s="332">
        <f>US_Others!AE210</f>
        <v>0</v>
      </c>
      <c r="P205" s="332">
        <f>SUM(US_Others!AG210:AI210)</f>
        <v>0</v>
      </c>
      <c r="Q205" s="332">
        <f>US_Others!AL210</f>
        <v>0</v>
      </c>
      <c r="R205" s="332"/>
      <c r="S205" s="334">
        <f t="shared" si="3"/>
        <v>1152.891451042186</v>
      </c>
      <c r="T205" s="334">
        <f>D205*1000/Spec!I$6</f>
        <v>6.035228347820585E-2</v>
      </c>
      <c r="U205" s="334">
        <f>E205*1000/Spec!I$7</f>
        <v>7.7799547665583241E-3</v>
      </c>
      <c r="V205" s="334">
        <f>F205*1000/Spec!I$8</f>
        <v>0</v>
      </c>
      <c r="W205" s="334">
        <f>G205*1000/Spec!I$9</f>
        <v>1.8036613957339305E-4</v>
      </c>
      <c r="X205" s="334">
        <f>H205*1000/Spec!I$10</f>
        <v>5.7047233287927475E-4</v>
      </c>
      <c r="Y205" s="334">
        <f>I205*1000/Spec!I$11</f>
        <v>6.4534500218689896E-3</v>
      </c>
      <c r="Z205" s="334">
        <f>J205*1000/Spec!I$12</f>
        <v>3.5679811838427924E-4</v>
      </c>
      <c r="AA205" s="334">
        <f>K205*1000/Spec!I$15</f>
        <v>1.6133668448078742E-5</v>
      </c>
      <c r="AB205" s="334">
        <f>L205*1000/Spec!I$17</f>
        <v>0</v>
      </c>
      <c r="AC205" s="334">
        <f>M205*1000/Spec!I$18</f>
        <v>0</v>
      </c>
      <c r="AD205" s="335">
        <f>N205*1000/Spec!I$25</f>
        <v>0</v>
      </c>
      <c r="AE205" s="335">
        <f>O205*1000/Spec!I$26</f>
        <v>0</v>
      </c>
      <c r="AF205" s="334">
        <f>P205*1000/Spec!I$21</f>
        <v>0</v>
      </c>
      <c r="AG205" s="334">
        <f>Q205*1000/Spec!I$22</f>
        <v>0</v>
      </c>
      <c r="AI205" s="432">
        <f>S205/'2007output'!$D203</f>
        <v>9.9021195859409814E-2</v>
      </c>
      <c r="AJ205" s="432">
        <f>T205/'2007output'!$D203</f>
        <v>5.1836235557612512E-6</v>
      </c>
      <c r="AK205" s="432">
        <f>U205/'2007output'!$D203</f>
        <v>6.682159226875311E-7</v>
      </c>
      <c r="AL205" s="433">
        <f>V205/'2007output'!$D203</f>
        <v>0</v>
      </c>
      <c r="AM205" s="433">
        <f>W205/'2007output'!$D203</f>
        <v>1.5491545901357433E-8</v>
      </c>
      <c r="AN205" s="433">
        <f>X205/'2007output'!$D203</f>
        <v>4.8997546608007668E-8</v>
      </c>
      <c r="AO205" s="433">
        <f>Y205/'2007output'!$D203</f>
        <v>5.5428317905101616E-7</v>
      </c>
      <c r="AP205" s="433">
        <f>Z205/'2007output'!$D203</f>
        <v>3.0645188955873181E-8</v>
      </c>
      <c r="AQ205" s="433">
        <f>AA205/'2007output'!$D203</f>
        <v>1.3857116746627068E-9</v>
      </c>
      <c r="AR205" s="433">
        <f>AB205/'2007output'!$D203</f>
        <v>0</v>
      </c>
      <c r="AS205" s="433">
        <f>AC205/'2007output'!$D203</f>
        <v>0</v>
      </c>
      <c r="AT205" s="433">
        <f>AD205/'2007output'!$D203</f>
        <v>0</v>
      </c>
      <c r="AU205" s="433">
        <f>AE205/'2007output'!$D203</f>
        <v>0</v>
      </c>
      <c r="AV205" s="433">
        <f>AF205/'2007output'!$D203</f>
        <v>0</v>
      </c>
      <c r="AW205" s="433">
        <f>AG205/'2007output'!$D203</f>
        <v>0</v>
      </c>
      <c r="AY205" s="370">
        <f>IFERROR(IF(SUMPRODUCT(US_CO2!C208:AX208/SUM(US_CO2!C208:AX208),US_CO2!C$6:AX$6)&gt;3.5,4,IF(SUMPRODUCT(US_CO2!C208:AX208/SUM(US_CO2!C208:AX208),US_CO2!C$6:AX$6)&gt;2.5,3,2)),"")</f>
        <v>4</v>
      </c>
      <c r="AZ205" s="370">
        <f>IFERROR(IF(SUMPRODUCT(US_CH4!C208:AC208/SUM(US_CH4!C208:AC208),US_CH4!C$6:AC$6)&gt;3.5,4,IF(SUMPRODUCT(US_CH4!C208:AC208/SUM(US_CH4!C208:AC208),US_CH4!C$6:AC$6)&gt;2.5,3,2)),"")</f>
        <v>4</v>
      </c>
      <c r="BA205" s="223">
        <f>IFERROR(IF(SUMPRODUCT(US_N2O!C208:AA208/SUM(US_N2O!C208:AA208),US_N2O!C$6:AA$6)&gt;3.5,4,IF(SUMPRODUCT(US_N2O!C208:AA208/SUM(US_N2O!C208:AA208),US_N2O!C$6:AA$6)&gt;2.5,3,2)),"")</f>
        <v>4</v>
      </c>
      <c r="BB205" s="223" t="str">
        <f>IFERROR(IF(SUMPRODUCT(US_Others!U210:V210/SUM(US_Others!U210:V210),US_Others!U$8:V$8)&gt;3.5,4,IF(SUMPRODUCT(US_Others!U210:V210/SUM(US_Others!U210:V210),US_Others!U$8:V$8)&gt;2.5,3,2)),"")</f>
        <v/>
      </c>
      <c r="BC205" s="223">
        <f>IFERROR(IF((US_Others!C210*US_Others!C$8/SUM(US_Others!C210,US_Others!H210,US_Others!N210)+ US_Others!H210*US_Others!H$8/SUM(US_Others!C210,US_Others!H210,US_Others!N210)+US_Others!N210*US_Others!N$8/SUM(US_Others!C210,US_Others!H210,US_Others!N210))&gt;3.5,4,IF((US_Others!C210*US_Others!C$8/SUM(US_Others!C210,US_Others!H210,US_Others!N210)+ US_Others!H210*US_Others!H$8/SUM(US_Others!C210,US_Others!H210,US_Others!N210)+US_Others!N210*US_Others!N$8/SUM(US_Others!C210,US_Others!H210,US_Others!N210))&gt;2.5,3,2)),"")</f>
        <v>4</v>
      </c>
      <c r="BD205" s="223">
        <f>IFERROR(IF((US_Others!D210*US_Others!D$8/SUM(US_Others!D210,US_Others!I210,US_Others!O210)+US_Others!I210*US_Others!I$8/SUM(US_Others!D210,US_Others!I210,US_Others!O210)+US_Others!O210*US_Others!O$8/SUM(US_Others!D210,US_Others!I210,US_Others!O210))&gt;3.5,4,IF((US_Others!D210*US_Others!D$8/SUM(US_Others!D210,US_Others!I210,US_Others!O210)+US_Others!I210*US_Others!I$8/SUM(US_Others!D210,US_Others!I210,US_Others!O210)+US_Others!O210*US_Others!O$8/SUM(US_Others!D210,US_Others!I210,US_Others!O210))&gt;2.5,3,2)),"")</f>
        <v>4</v>
      </c>
      <c r="BE205" s="223">
        <f>IFERROR(IF((US_Others!E210*US_Others!E$8/SUM(US_Others!E210,US_Others!J210,US_Others!P210,US_Others!W210)+US_Others!J210*US_Others!J$8/SUM(US_Others!E210,US_Others!J210,US_Others!P210,US_Others!W210)+US_Others!P210*US_Others!P$8/SUM(US_Others!E210,US_Others!J210,US_Others!P210,US_Others!W210)+US_Others!W210*US_Others!W$8/SUM(US_Others!E210,US_Others!J210,US_Others!P210,US_Others!W210))&gt;3.5,4,IF((US_Others!E210*US_Others!E$8/SUM(US_Others!E210,US_Others!J210,US_Others!P210,US_Others!W210)+US_Others!J210*US_Others!J$8/SUM(US_Others!E210,US_Others!J210,US_Others!P210,US_Others!W210)+US_Others!P210*US_Others!P$8/SUM(US_Others!E210,US_Others!J210,US_Others!P210,US_Others!W210)+US_Others!W210*US_Others!W$8/SUM(US_Others!E210,US_Others!J210,US_Others!P210,US_Others!W210))&gt;2.5,3,2)),"")</f>
        <v>4</v>
      </c>
      <c r="BF205" s="223">
        <f>IFERROR(IF((US_Others!F210*US_Others!F$8/SUM(US_Others!F210,US_Others!K210,US_Others!Q210)+US_Others!K210*US_Others!K$8/SUM(US_Others!F210,US_Others!K210,US_Others!Q210)+US_Others!Q210*US_Others!Q$8/SUM(US_Others!F210,US_Others!K210,US_Others!Q210))&gt;3.5,4,IF((US_Others!F210*US_Others!F$8/SUM(US_Others!F210,US_Others!K210,US_Others!Q210)+US_Others!K210*US_Others!K$8/SUM(US_Others!F210,US_Others!K210,US_Others!Q210)+US_Others!Q210*US_Others!Q$8/SUM(US_Others!F210,US_Others!K210,US_Others!Q210))&gt;2.5,3,2)),"")</f>
        <v>4</v>
      </c>
      <c r="BG205" s="223">
        <f>IFERROR(IF((US_Others!G210*US_Others!G$8/SUM(US_Others!G210,US_Others!L210,US_Others!R210)+US_Others!L210*US_Others!L$8/SUM(US_Others!G210,US_Others!L210,US_Others!R210)+US_Others!R210*US_Others!R$8/SUM(US_Others!G210,US_Others!L210,US_Others!R210))&gt;3.5,4,IF((US_Others!G210*US_Others!G$8/SUM(US_Others!G210,US_Others!L210,US_Others!R210)+US_Others!L210*US_Others!L$8/SUM(US_Others!G210,US_Others!L210,US_Others!R210)+US_Others!R210*US_Others!R$8/SUM(US_Others!G210,US_Others!L210,US_Others!R210))&gt;2.5,3,2)),"")</f>
        <v>4</v>
      </c>
      <c r="BH205" s="219" t="str">
        <f>IFERROR(IF((US_Others!Z210*US_Others!Z$8/SUM(US_Others!Z210,US_Others!AB210)+US_Others!AB210*US_Others!AB$8/SUM(US_Others!Z210,US_Others!AB210))&gt;3.5,4,IF((US_Others!Z210*US_Others!Z$8/SUM(US_Others!Z210,US_Others!AB210)+US_Others!AB210*US_Others!AB$8/SUM(US_Others!Z210,US_Others!AB210))&gt;2.5,3,2)),"")</f>
        <v/>
      </c>
      <c r="BI205" s="219" t="str">
        <f>IFERROR(IF((US_Others!AA210*US_Others!AA$8/SUM(US_Others!AA210,US_Others!AC210)+US_Others!AC210*US_Others!AC$8/SUM(US_Others!AA210,US_Others!AC210))&gt;3.5,4,IF((US_Others!AA210*US_Others!AA$8/SUM(US_Others!AA210,US_Others!AC210)+US_Others!AC210*US_Others!AC$8/SUM(US_Others!AA210,US_Others!AC210))&gt;2.5,3,2)),"")</f>
        <v/>
      </c>
      <c r="BJ205" s="219" t="str">
        <f>IFERROR(US_Others!AD210*US_Others!AD$8/US_Others!AD210,"")</f>
        <v/>
      </c>
      <c r="BK205" s="74" t="str">
        <f>IFERROR(US_Others!AE210*US_Others!AE$8/US_Others!AE210,"")</f>
        <v/>
      </c>
      <c r="BL205" s="219" t="str">
        <f>IFERROR(IF(SUMPRODUCT(US_Others!AG210:AI210/SUM(US_Others!AG210:AI210),US_Others!AG$8:AI$8)&gt;3.5,4,IF(SUMPRODUCT(US_Others!AG210:AI210/SUM(US_Others!AG210:AI210),US_Others!AG$8:AI$8)&gt;2.5,3,2)),"")</f>
        <v/>
      </c>
      <c r="BM205" s="219" t="str">
        <f>IFERROR(US_Others!AL210*US_Others!AL$8/US_Others!AL210,"")</f>
        <v/>
      </c>
    </row>
    <row r="206" spans="1:65">
      <c r="A206" s="200" t="s">
        <v>342</v>
      </c>
      <c r="B206" s="332">
        <v>311300</v>
      </c>
      <c r="C206" s="333">
        <f>SUM(US_CO2!C209:AX209)</f>
        <v>2.9808801257691253</v>
      </c>
      <c r="D206" s="333">
        <f>SUM(US_CH4!C209:AC209)</f>
        <v>6.0515162742037637E-3</v>
      </c>
      <c r="E206" s="333">
        <f>SUM(US_N2O!C209:AA209)</f>
        <v>9.9285592977527044E-3</v>
      </c>
      <c r="F206" s="332">
        <f>US_Others!V211+US_Others!U211</f>
        <v>0</v>
      </c>
      <c r="G206" s="332">
        <f>US_Others!C211+US_Others!H211+US_Others!N211</f>
        <v>2.5540477661148355E-4</v>
      </c>
      <c r="H206" s="332">
        <f>US_Others!D211+US_Others!I211+US_Others!O211</f>
        <v>4.1886383364283302E-3</v>
      </c>
      <c r="I206" s="332">
        <f>US_Others!E211+US_Others!J211+US_Others!P211+US_Others!W211</f>
        <v>1.9359682067150455E-2</v>
      </c>
      <c r="J206" s="332">
        <f>US_Others!F211+US_Others!K211+US_Others!Q211</f>
        <v>3.3458025736104349E-3</v>
      </c>
      <c r="K206" s="332">
        <f>US_Others!G211+US_Others!L211+US_Others!R211</f>
        <v>3.3202620959492868E-4</v>
      </c>
      <c r="L206" s="332">
        <f>US_Others!Z211+US_Others!AB211</f>
        <v>0</v>
      </c>
      <c r="M206" s="332">
        <f>US_Others!AA211+US_Others!AC211</f>
        <v>0</v>
      </c>
      <c r="N206" s="332">
        <f>US_Others!AD211</f>
        <v>0</v>
      </c>
      <c r="O206" s="332">
        <f>US_Others!AE211</f>
        <v>0</v>
      </c>
      <c r="P206" s="332">
        <f>SUM(US_Others!AG211:AI211)</f>
        <v>0</v>
      </c>
      <c r="Q206" s="332">
        <f>US_Others!AL211</f>
        <v>0</v>
      </c>
      <c r="R206" s="332"/>
      <c r="S206" s="334">
        <f t="shared" si="3"/>
        <v>2980.8801257691252</v>
      </c>
      <c r="T206" s="334">
        <f>D206*1000/Spec!I$6</f>
        <v>0.24206065096815055</v>
      </c>
      <c r="U206" s="334">
        <f>E206*1000/Spec!I$7</f>
        <v>3.3317313079707062E-2</v>
      </c>
      <c r="V206" s="334">
        <f>F206*1000/Spec!I$8</f>
        <v>0</v>
      </c>
      <c r="W206" s="334">
        <f>G206*1000/Spec!I$9</f>
        <v>3.7837744683182745E-4</v>
      </c>
      <c r="X206" s="334">
        <f>H206*1000/Spec!I$10</f>
        <v>1.1967538104080944E-3</v>
      </c>
      <c r="Y206" s="334">
        <f>I206*1000/Spec!I$11</f>
        <v>1.3538239207797521E-2</v>
      </c>
      <c r="Z206" s="334">
        <f>J206*1000/Spec!I$12</f>
        <v>7.485016943200079E-4</v>
      </c>
      <c r="AA206" s="334">
        <f>K206*1000/Spec!I$15</f>
        <v>3.3845689051470814E-5</v>
      </c>
      <c r="AB206" s="334">
        <f>L206*1000/Spec!I$17</f>
        <v>0</v>
      </c>
      <c r="AC206" s="334">
        <f>M206*1000/Spec!I$18</f>
        <v>0</v>
      </c>
      <c r="AD206" s="335">
        <f>N206*1000/Spec!I$25</f>
        <v>0</v>
      </c>
      <c r="AE206" s="335">
        <f>O206*1000/Spec!I$26</f>
        <v>0</v>
      </c>
      <c r="AF206" s="334">
        <f>P206*1000/Spec!I$21</f>
        <v>0</v>
      </c>
      <c r="AG206" s="334">
        <f>Q206*1000/Spec!I$22</f>
        <v>0</v>
      </c>
      <c r="AI206" s="432">
        <f>S206/'2007output'!$D204</f>
        <v>8.871006914693258E-2</v>
      </c>
      <c r="AJ206" s="432">
        <f>T206/'2007output'!$D204</f>
        <v>7.2036499889762042E-6</v>
      </c>
      <c r="AK206" s="432">
        <f>U206/'2007output'!$D204</f>
        <v>9.9151291645054551E-7</v>
      </c>
      <c r="AL206" s="433">
        <f>V206/'2007output'!$D204</f>
        <v>0</v>
      </c>
      <c r="AM206" s="433">
        <f>W206/'2007output'!$D204</f>
        <v>1.1260395606626603E-8</v>
      </c>
      <c r="AN206" s="433">
        <f>X206/'2007output'!$D204</f>
        <v>3.5615022675816148E-8</v>
      </c>
      <c r="AO206" s="433">
        <f>Y206/'2007output'!$D204</f>
        <v>4.028938050440911E-7</v>
      </c>
      <c r="AP206" s="433">
        <f>Z206/'2007output'!$D204</f>
        <v>2.2275178557403977E-8</v>
      </c>
      <c r="AQ206" s="433">
        <f>AA206/'2007output'!$D204</f>
        <v>1.0072372216936645E-9</v>
      </c>
      <c r="AR206" s="433">
        <f>AB206/'2007output'!$D204</f>
        <v>0</v>
      </c>
      <c r="AS206" s="433">
        <f>AC206/'2007output'!$D204</f>
        <v>0</v>
      </c>
      <c r="AT206" s="433">
        <f>AD206/'2007output'!$D204</f>
        <v>0</v>
      </c>
      <c r="AU206" s="433">
        <f>AE206/'2007output'!$D204</f>
        <v>0</v>
      </c>
      <c r="AV206" s="433">
        <f>AF206/'2007output'!$D204</f>
        <v>0</v>
      </c>
      <c r="AW206" s="433">
        <f>AG206/'2007output'!$D204</f>
        <v>0</v>
      </c>
      <c r="AY206" s="370">
        <f>IFERROR(IF(SUMPRODUCT(US_CO2!C209:AX209/SUM(US_CO2!C209:AX209),US_CO2!C$6:AX$6)&gt;3.5,4,IF(SUMPRODUCT(US_CO2!C209:AX209/SUM(US_CO2!C209:AX209),US_CO2!C$6:AX$6)&gt;2.5,3,2)),"")</f>
        <v>4</v>
      </c>
      <c r="AZ206" s="370">
        <f>IFERROR(IF(SUMPRODUCT(US_CH4!C209:AC209/SUM(US_CH4!C209:AC209),US_CH4!C$6:AC$6)&gt;3.5,4,IF(SUMPRODUCT(US_CH4!C209:AC209/SUM(US_CH4!C209:AC209),US_CH4!C$6:AC$6)&gt;2.5,3,2)),"")</f>
        <v>4</v>
      </c>
      <c r="BA206" s="223">
        <f>IFERROR(IF(SUMPRODUCT(US_N2O!C209:AA209/SUM(US_N2O!C209:AA209),US_N2O!C$6:AA$6)&gt;3.5,4,IF(SUMPRODUCT(US_N2O!C209:AA209/SUM(US_N2O!C209:AA209),US_N2O!C$6:AA$6)&gt;2.5,3,2)),"")</f>
        <v>4</v>
      </c>
      <c r="BB206" s="223" t="str">
        <f>IFERROR(IF(SUMPRODUCT(US_Others!U211:V211/SUM(US_Others!U211:V211),US_Others!U$8:V$8)&gt;3.5,4,IF(SUMPRODUCT(US_Others!U211:V211/SUM(US_Others!U211:V211),US_Others!U$8:V$8)&gt;2.5,3,2)),"")</f>
        <v/>
      </c>
      <c r="BC206" s="223">
        <f>IFERROR(IF((US_Others!C211*US_Others!C$8/SUM(US_Others!C211,US_Others!H211,US_Others!N211)+ US_Others!H211*US_Others!H$8/SUM(US_Others!C211,US_Others!H211,US_Others!N211)+US_Others!N211*US_Others!N$8/SUM(US_Others!C211,US_Others!H211,US_Others!N211))&gt;3.5,4,IF((US_Others!C211*US_Others!C$8/SUM(US_Others!C211,US_Others!H211,US_Others!N211)+ US_Others!H211*US_Others!H$8/SUM(US_Others!C211,US_Others!H211,US_Others!N211)+US_Others!N211*US_Others!N$8/SUM(US_Others!C211,US_Others!H211,US_Others!N211))&gt;2.5,3,2)),"")</f>
        <v>4</v>
      </c>
      <c r="BD206" s="223">
        <f>IFERROR(IF((US_Others!D211*US_Others!D$8/SUM(US_Others!D211,US_Others!I211,US_Others!O211)+US_Others!I211*US_Others!I$8/SUM(US_Others!D211,US_Others!I211,US_Others!O211)+US_Others!O211*US_Others!O$8/SUM(US_Others!D211,US_Others!I211,US_Others!O211))&gt;3.5,4,IF((US_Others!D211*US_Others!D$8/SUM(US_Others!D211,US_Others!I211,US_Others!O211)+US_Others!I211*US_Others!I$8/SUM(US_Others!D211,US_Others!I211,US_Others!O211)+US_Others!O211*US_Others!O$8/SUM(US_Others!D211,US_Others!I211,US_Others!O211))&gt;2.5,3,2)),"")</f>
        <v>4</v>
      </c>
      <c r="BE206" s="223">
        <f>IFERROR(IF((US_Others!E211*US_Others!E$8/SUM(US_Others!E211,US_Others!J211,US_Others!P211,US_Others!W211)+US_Others!J211*US_Others!J$8/SUM(US_Others!E211,US_Others!J211,US_Others!P211,US_Others!W211)+US_Others!P211*US_Others!P$8/SUM(US_Others!E211,US_Others!J211,US_Others!P211,US_Others!W211)+US_Others!W211*US_Others!W$8/SUM(US_Others!E211,US_Others!J211,US_Others!P211,US_Others!W211))&gt;3.5,4,IF((US_Others!E211*US_Others!E$8/SUM(US_Others!E211,US_Others!J211,US_Others!P211,US_Others!W211)+US_Others!J211*US_Others!J$8/SUM(US_Others!E211,US_Others!J211,US_Others!P211,US_Others!W211)+US_Others!P211*US_Others!P$8/SUM(US_Others!E211,US_Others!J211,US_Others!P211,US_Others!W211)+US_Others!W211*US_Others!W$8/SUM(US_Others!E211,US_Others!J211,US_Others!P211,US_Others!W211))&gt;2.5,3,2)),"")</f>
        <v>4</v>
      </c>
      <c r="BF206" s="223">
        <f>IFERROR(IF((US_Others!F211*US_Others!F$8/SUM(US_Others!F211,US_Others!K211,US_Others!Q211)+US_Others!K211*US_Others!K$8/SUM(US_Others!F211,US_Others!K211,US_Others!Q211)+US_Others!Q211*US_Others!Q$8/SUM(US_Others!F211,US_Others!K211,US_Others!Q211))&gt;3.5,4,IF((US_Others!F211*US_Others!F$8/SUM(US_Others!F211,US_Others!K211,US_Others!Q211)+US_Others!K211*US_Others!K$8/SUM(US_Others!F211,US_Others!K211,US_Others!Q211)+US_Others!Q211*US_Others!Q$8/SUM(US_Others!F211,US_Others!K211,US_Others!Q211))&gt;2.5,3,2)),"")</f>
        <v>4</v>
      </c>
      <c r="BG206" s="223">
        <f>IFERROR(IF((US_Others!G211*US_Others!G$8/SUM(US_Others!G211,US_Others!L211,US_Others!R211)+US_Others!L211*US_Others!L$8/SUM(US_Others!G211,US_Others!L211,US_Others!R211)+US_Others!R211*US_Others!R$8/SUM(US_Others!G211,US_Others!L211,US_Others!R211))&gt;3.5,4,IF((US_Others!G211*US_Others!G$8/SUM(US_Others!G211,US_Others!L211,US_Others!R211)+US_Others!L211*US_Others!L$8/SUM(US_Others!G211,US_Others!L211,US_Others!R211)+US_Others!R211*US_Others!R$8/SUM(US_Others!G211,US_Others!L211,US_Others!R211))&gt;2.5,3,2)),"")</f>
        <v>4</v>
      </c>
      <c r="BH206" s="219" t="str">
        <f>IFERROR(IF((US_Others!Z211*US_Others!Z$8/SUM(US_Others!Z211,US_Others!AB211)+US_Others!AB211*US_Others!AB$8/SUM(US_Others!Z211,US_Others!AB211))&gt;3.5,4,IF((US_Others!Z211*US_Others!Z$8/SUM(US_Others!Z211,US_Others!AB211)+US_Others!AB211*US_Others!AB$8/SUM(US_Others!Z211,US_Others!AB211))&gt;2.5,3,2)),"")</f>
        <v/>
      </c>
      <c r="BI206" s="219" t="str">
        <f>IFERROR(IF((US_Others!AA211*US_Others!AA$8/SUM(US_Others!AA211,US_Others!AC211)+US_Others!AC211*US_Others!AC$8/SUM(US_Others!AA211,US_Others!AC211))&gt;3.5,4,IF((US_Others!AA211*US_Others!AA$8/SUM(US_Others!AA211,US_Others!AC211)+US_Others!AC211*US_Others!AC$8/SUM(US_Others!AA211,US_Others!AC211))&gt;2.5,3,2)),"")</f>
        <v/>
      </c>
      <c r="BJ206" s="219" t="str">
        <f>IFERROR(US_Others!AD211*US_Others!AD$8/US_Others!AD211,"")</f>
        <v/>
      </c>
      <c r="BK206" s="74" t="str">
        <f>IFERROR(US_Others!AE211*US_Others!AE$8/US_Others!AE211,"")</f>
        <v/>
      </c>
      <c r="BL206" s="219" t="str">
        <f>IFERROR(IF(SUMPRODUCT(US_Others!AG211:AI211/SUM(US_Others!AG211:AI211),US_Others!AG$8:AI$8)&gt;3.5,4,IF(SUMPRODUCT(US_Others!AG211:AI211/SUM(US_Others!AG211:AI211),US_Others!AG$8:AI$8)&gt;2.5,3,2)),"")</f>
        <v/>
      </c>
      <c r="BM206" s="219" t="str">
        <f>IFERROR(US_Others!AL211*US_Others!AL$8/US_Others!AL211,"")</f>
        <v/>
      </c>
    </row>
    <row r="207" spans="1:65">
      <c r="A207" s="200" t="s">
        <v>343</v>
      </c>
      <c r="B207" s="332">
        <v>311410</v>
      </c>
      <c r="C207" s="333">
        <f>SUM(US_CO2!C210:AX210)</f>
        <v>2.3824745069993747</v>
      </c>
      <c r="D207" s="333">
        <f>SUM(US_CH4!C210:AC210)</f>
        <v>1.2612685082936494E-3</v>
      </c>
      <c r="E207" s="333">
        <f>SUM(US_N2O!C210:AA210)</f>
        <v>1.4299564057119166E-3</v>
      </c>
      <c r="F207" s="332">
        <f>US_Others!V212+US_Others!U212</f>
        <v>0</v>
      </c>
      <c r="G207" s="332">
        <f>US_Others!C212+US_Others!H212+US_Others!N212</f>
        <v>1.4984263903020345E-4</v>
      </c>
      <c r="H207" s="332">
        <f>US_Others!D212+US_Others!I212+US_Others!O212</f>
        <v>2.4574192800953369E-3</v>
      </c>
      <c r="I207" s="332">
        <f>US_Others!E212+US_Others!J212+US_Others!P212+US_Others!W212</f>
        <v>1.1358072038489422E-2</v>
      </c>
      <c r="J207" s="332">
        <f>US_Others!F212+US_Others!K212+US_Others!Q212</f>
        <v>1.9629385712956653E-3</v>
      </c>
      <c r="K207" s="332">
        <f>US_Others!G212+US_Others!L212+US_Others!R212</f>
        <v>1.9479543073926454E-4</v>
      </c>
      <c r="L207" s="332">
        <f>US_Others!Z212+US_Others!AB212</f>
        <v>0</v>
      </c>
      <c r="M207" s="332">
        <f>US_Others!AA212+US_Others!AC212</f>
        <v>0</v>
      </c>
      <c r="N207" s="332">
        <f>US_Others!AD212</f>
        <v>0</v>
      </c>
      <c r="O207" s="332">
        <f>US_Others!AE212</f>
        <v>0</v>
      </c>
      <c r="P207" s="332">
        <f>SUM(US_Others!AG212:AI212)</f>
        <v>0</v>
      </c>
      <c r="Q207" s="332">
        <f>US_Others!AL212</f>
        <v>0</v>
      </c>
      <c r="R207" s="332"/>
      <c r="S207" s="334">
        <f t="shared" si="3"/>
        <v>2382.4745069993746</v>
      </c>
      <c r="T207" s="334">
        <f>D207*1000/Spec!I$6</f>
        <v>5.0450740331745979E-2</v>
      </c>
      <c r="U207" s="334">
        <f>E207*1000/Spec!I$7</f>
        <v>4.7985114285634782E-3</v>
      </c>
      <c r="V207" s="334">
        <f>F207*1000/Spec!I$8</f>
        <v>0</v>
      </c>
      <c r="W207" s="334">
        <f>G207*1000/Spec!I$9</f>
        <v>2.2198909485956065E-4</v>
      </c>
      <c r="X207" s="334">
        <f>H207*1000/Spec!I$10</f>
        <v>7.0211979431295337E-4</v>
      </c>
      <c r="Y207" s="334">
        <f>I207*1000/Spec!I$11</f>
        <v>7.9427077192233721E-3</v>
      </c>
      <c r="Z207" s="334">
        <f>J207*1000/Spec!I$12</f>
        <v>4.3913614570372824E-4</v>
      </c>
      <c r="AA207" s="334">
        <f>K207*1000/Spec!I$15</f>
        <v>1.9856822705327679E-5</v>
      </c>
      <c r="AB207" s="334">
        <f>L207*1000/Spec!I$17</f>
        <v>0</v>
      </c>
      <c r="AC207" s="334">
        <f>M207*1000/Spec!I$18</f>
        <v>0</v>
      </c>
      <c r="AD207" s="335">
        <f>N207*1000/Spec!I$25</f>
        <v>0</v>
      </c>
      <c r="AE207" s="335">
        <f>O207*1000/Spec!I$26</f>
        <v>0</v>
      </c>
      <c r="AF207" s="334">
        <f>P207*1000/Spec!I$21</f>
        <v>0</v>
      </c>
      <c r="AG207" s="334">
        <f>Q207*1000/Spec!I$22</f>
        <v>0</v>
      </c>
      <c r="AI207" s="432">
        <f>S207/'2007output'!$D205</f>
        <v>8.077094666629199E-2</v>
      </c>
      <c r="AJ207" s="432">
        <f>T207/'2007output'!$D205</f>
        <v>1.7103872652734623E-6</v>
      </c>
      <c r="AK207" s="432">
        <f>U207/'2007output'!$D205</f>
        <v>1.6267973047998496E-7</v>
      </c>
      <c r="AL207" s="433">
        <f>V207/'2007output'!$D205</f>
        <v>0</v>
      </c>
      <c r="AM207" s="433">
        <f>W207/'2007output'!$D205</f>
        <v>7.5259018674589802E-9</v>
      </c>
      <c r="AN207" s="433">
        <f>X207/'2007output'!$D205</f>
        <v>2.380335247793455E-8</v>
      </c>
      <c r="AO207" s="433">
        <f>Y207/'2007output'!$D205</f>
        <v>2.6927466367030683E-7</v>
      </c>
      <c r="AP207" s="433">
        <f>Z207/'2007output'!$D205</f>
        <v>1.4887648157272044E-8</v>
      </c>
      <c r="AQ207" s="433">
        <f>AA207/'2007output'!$D205</f>
        <v>6.731884697956429E-10</v>
      </c>
      <c r="AR207" s="433">
        <f>AB207/'2007output'!$D205</f>
        <v>0</v>
      </c>
      <c r="AS207" s="433">
        <f>AC207/'2007output'!$D205</f>
        <v>0</v>
      </c>
      <c r="AT207" s="433">
        <f>AD207/'2007output'!$D205</f>
        <v>0</v>
      </c>
      <c r="AU207" s="433">
        <f>AE207/'2007output'!$D205</f>
        <v>0</v>
      </c>
      <c r="AV207" s="433">
        <f>AF207/'2007output'!$D205</f>
        <v>0</v>
      </c>
      <c r="AW207" s="433">
        <f>AG207/'2007output'!$D205</f>
        <v>0</v>
      </c>
      <c r="AY207" s="370">
        <f>IFERROR(IF(SUMPRODUCT(US_CO2!C210:AX210/SUM(US_CO2!C210:AX210),US_CO2!C$6:AX$6)&gt;3.5,4,IF(SUMPRODUCT(US_CO2!C210:AX210/SUM(US_CO2!C210:AX210),US_CO2!C$6:AX$6)&gt;2.5,3,2)),"")</f>
        <v>4</v>
      </c>
      <c r="AZ207" s="370">
        <f>IFERROR(IF(SUMPRODUCT(US_CH4!C210:AC210/SUM(US_CH4!C210:AC210),US_CH4!C$6:AC$6)&gt;3.5,4,IF(SUMPRODUCT(US_CH4!C210:AC210/SUM(US_CH4!C210:AC210),US_CH4!C$6:AC$6)&gt;2.5,3,2)),"")</f>
        <v>4</v>
      </c>
      <c r="BA207" s="223">
        <f>IFERROR(IF(SUMPRODUCT(US_N2O!C210:AA210/SUM(US_N2O!C210:AA210),US_N2O!C$6:AA$6)&gt;3.5,4,IF(SUMPRODUCT(US_N2O!C210:AA210/SUM(US_N2O!C210:AA210),US_N2O!C$6:AA$6)&gt;2.5,3,2)),"")</f>
        <v>4</v>
      </c>
      <c r="BB207" s="223" t="str">
        <f>IFERROR(IF(SUMPRODUCT(US_Others!U212:V212/SUM(US_Others!U212:V212),US_Others!U$8:V$8)&gt;3.5,4,IF(SUMPRODUCT(US_Others!U212:V212/SUM(US_Others!U212:V212),US_Others!U$8:V$8)&gt;2.5,3,2)),"")</f>
        <v/>
      </c>
      <c r="BC207" s="223">
        <f>IFERROR(IF((US_Others!C212*US_Others!C$8/SUM(US_Others!C212,US_Others!H212,US_Others!N212)+ US_Others!H212*US_Others!H$8/SUM(US_Others!C212,US_Others!H212,US_Others!N212)+US_Others!N212*US_Others!N$8/SUM(US_Others!C212,US_Others!H212,US_Others!N212))&gt;3.5,4,IF((US_Others!C212*US_Others!C$8/SUM(US_Others!C212,US_Others!H212,US_Others!N212)+ US_Others!H212*US_Others!H$8/SUM(US_Others!C212,US_Others!H212,US_Others!N212)+US_Others!N212*US_Others!N$8/SUM(US_Others!C212,US_Others!H212,US_Others!N212))&gt;2.5,3,2)),"")</f>
        <v>4</v>
      </c>
      <c r="BD207" s="223">
        <f>IFERROR(IF((US_Others!D212*US_Others!D$8/SUM(US_Others!D212,US_Others!I212,US_Others!O212)+US_Others!I212*US_Others!I$8/SUM(US_Others!D212,US_Others!I212,US_Others!O212)+US_Others!O212*US_Others!O$8/SUM(US_Others!D212,US_Others!I212,US_Others!O212))&gt;3.5,4,IF((US_Others!D212*US_Others!D$8/SUM(US_Others!D212,US_Others!I212,US_Others!O212)+US_Others!I212*US_Others!I$8/SUM(US_Others!D212,US_Others!I212,US_Others!O212)+US_Others!O212*US_Others!O$8/SUM(US_Others!D212,US_Others!I212,US_Others!O212))&gt;2.5,3,2)),"")</f>
        <v>4</v>
      </c>
      <c r="BE207" s="223">
        <f>IFERROR(IF((US_Others!E212*US_Others!E$8/SUM(US_Others!E212,US_Others!J212,US_Others!P212,US_Others!W212)+US_Others!J212*US_Others!J$8/SUM(US_Others!E212,US_Others!J212,US_Others!P212,US_Others!W212)+US_Others!P212*US_Others!P$8/SUM(US_Others!E212,US_Others!J212,US_Others!P212,US_Others!W212)+US_Others!W212*US_Others!W$8/SUM(US_Others!E212,US_Others!J212,US_Others!P212,US_Others!W212))&gt;3.5,4,IF((US_Others!E212*US_Others!E$8/SUM(US_Others!E212,US_Others!J212,US_Others!P212,US_Others!W212)+US_Others!J212*US_Others!J$8/SUM(US_Others!E212,US_Others!J212,US_Others!P212,US_Others!W212)+US_Others!P212*US_Others!P$8/SUM(US_Others!E212,US_Others!J212,US_Others!P212,US_Others!W212)+US_Others!W212*US_Others!W$8/SUM(US_Others!E212,US_Others!J212,US_Others!P212,US_Others!W212))&gt;2.5,3,2)),"")</f>
        <v>4</v>
      </c>
      <c r="BF207" s="223">
        <f>IFERROR(IF((US_Others!F212*US_Others!F$8/SUM(US_Others!F212,US_Others!K212,US_Others!Q212)+US_Others!K212*US_Others!K$8/SUM(US_Others!F212,US_Others!K212,US_Others!Q212)+US_Others!Q212*US_Others!Q$8/SUM(US_Others!F212,US_Others!K212,US_Others!Q212))&gt;3.5,4,IF((US_Others!F212*US_Others!F$8/SUM(US_Others!F212,US_Others!K212,US_Others!Q212)+US_Others!K212*US_Others!K$8/SUM(US_Others!F212,US_Others!K212,US_Others!Q212)+US_Others!Q212*US_Others!Q$8/SUM(US_Others!F212,US_Others!K212,US_Others!Q212))&gt;2.5,3,2)),"")</f>
        <v>4</v>
      </c>
      <c r="BG207" s="223">
        <f>IFERROR(IF((US_Others!G212*US_Others!G$8/SUM(US_Others!G212,US_Others!L212,US_Others!R212)+US_Others!L212*US_Others!L$8/SUM(US_Others!G212,US_Others!L212,US_Others!R212)+US_Others!R212*US_Others!R$8/SUM(US_Others!G212,US_Others!L212,US_Others!R212))&gt;3.5,4,IF((US_Others!G212*US_Others!G$8/SUM(US_Others!G212,US_Others!L212,US_Others!R212)+US_Others!L212*US_Others!L$8/SUM(US_Others!G212,US_Others!L212,US_Others!R212)+US_Others!R212*US_Others!R$8/SUM(US_Others!G212,US_Others!L212,US_Others!R212))&gt;2.5,3,2)),"")</f>
        <v>4</v>
      </c>
      <c r="BH207" s="219" t="str">
        <f>IFERROR(IF((US_Others!Z212*US_Others!Z$8/SUM(US_Others!Z212,US_Others!AB212)+US_Others!AB212*US_Others!AB$8/SUM(US_Others!Z212,US_Others!AB212))&gt;3.5,4,IF((US_Others!Z212*US_Others!Z$8/SUM(US_Others!Z212,US_Others!AB212)+US_Others!AB212*US_Others!AB$8/SUM(US_Others!Z212,US_Others!AB212))&gt;2.5,3,2)),"")</f>
        <v/>
      </c>
      <c r="BI207" s="219" t="str">
        <f>IFERROR(IF((US_Others!AA212*US_Others!AA$8/SUM(US_Others!AA212,US_Others!AC212)+US_Others!AC212*US_Others!AC$8/SUM(US_Others!AA212,US_Others!AC212))&gt;3.5,4,IF((US_Others!AA212*US_Others!AA$8/SUM(US_Others!AA212,US_Others!AC212)+US_Others!AC212*US_Others!AC$8/SUM(US_Others!AA212,US_Others!AC212))&gt;2.5,3,2)),"")</f>
        <v/>
      </c>
      <c r="BJ207" s="219" t="str">
        <f>IFERROR(US_Others!AD212*US_Others!AD$8/US_Others!AD212,"")</f>
        <v/>
      </c>
      <c r="BK207" s="74" t="str">
        <f>IFERROR(US_Others!AE212*US_Others!AE$8/US_Others!AE212,"")</f>
        <v/>
      </c>
      <c r="BL207" s="219" t="str">
        <f>IFERROR(IF(SUMPRODUCT(US_Others!AG212:AI212/SUM(US_Others!AG212:AI212),US_Others!AG$8:AI$8)&gt;3.5,4,IF(SUMPRODUCT(US_Others!AG212:AI212/SUM(US_Others!AG212:AI212),US_Others!AG$8:AI$8)&gt;2.5,3,2)),"")</f>
        <v/>
      </c>
      <c r="BM207" s="219" t="str">
        <f>IFERROR(US_Others!AL212*US_Others!AL$8/US_Others!AL212,"")</f>
        <v/>
      </c>
    </row>
    <row r="208" spans="1:65">
      <c r="A208" s="200" t="s">
        <v>344</v>
      </c>
      <c r="B208" s="332">
        <v>311420</v>
      </c>
      <c r="C208" s="333">
        <f>SUM(US_CO2!C211:AX211)</f>
        <v>4.608825598921328</v>
      </c>
      <c r="D208" s="333">
        <f>SUM(US_CH4!C211:AC211)</f>
        <v>2.4394358240039989E-3</v>
      </c>
      <c r="E208" s="333">
        <f>SUM(US_N2O!C211:AA211)</f>
        <v>2.7645434081192046E-3</v>
      </c>
      <c r="F208" s="332">
        <f>US_Others!V213+US_Others!U213</f>
        <v>0</v>
      </c>
      <c r="G208" s="332">
        <f>US_Others!C213+US_Others!H213+US_Others!N213</f>
        <v>4.5317443714581185E-3</v>
      </c>
      <c r="H208" s="332">
        <f>US_Others!D213+US_Others!I213+US_Others!O213</f>
        <v>7.4320607691913163E-2</v>
      </c>
      <c r="I208" s="332">
        <f>US_Others!E213+US_Others!J213+US_Others!P213+US_Others!W213</f>
        <v>0.34350622335652542</v>
      </c>
      <c r="J208" s="332">
        <f>US_Others!F213+US_Others!K213+US_Others!Q213</f>
        <v>5.9365851266101353E-2</v>
      </c>
      <c r="K208" s="332">
        <f>US_Others!G213+US_Others!L213+US_Others!R213</f>
        <v>5.8912676828955547E-3</v>
      </c>
      <c r="L208" s="332">
        <f>US_Others!Z213+US_Others!AB213</f>
        <v>0</v>
      </c>
      <c r="M208" s="332">
        <f>US_Others!AA213+US_Others!AC213</f>
        <v>0</v>
      </c>
      <c r="N208" s="332">
        <f>US_Others!AD213</f>
        <v>0</v>
      </c>
      <c r="O208" s="332">
        <f>US_Others!AE213</f>
        <v>0</v>
      </c>
      <c r="P208" s="332">
        <f>SUM(US_Others!AG213:AI213)</f>
        <v>0</v>
      </c>
      <c r="Q208" s="332">
        <f>US_Others!AL213</f>
        <v>0</v>
      </c>
      <c r="R208" s="332"/>
      <c r="S208" s="334">
        <f t="shared" si="3"/>
        <v>4608.8255989213285</v>
      </c>
      <c r="T208" s="334">
        <f>D208*1000/Spec!I$6</f>
        <v>9.7577432960159957E-2</v>
      </c>
      <c r="U208" s="334">
        <f>E208*1000/Spec!I$7</f>
        <v>9.2769913024134381E-3</v>
      </c>
      <c r="V208" s="334">
        <f>F208*1000/Spec!I$8</f>
        <v>0</v>
      </c>
      <c r="W208" s="334">
        <f>G208*1000/Spec!I$9</f>
        <v>6.7136953651231379E-3</v>
      </c>
      <c r="X208" s="334">
        <f>H208*1000/Spec!I$10</f>
        <v>2.1234459340546619E-2</v>
      </c>
      <c r="Y208" s="334">
        <f>I208*1000/Spec!I$11</f>
        <v>0.24021414220736043</v>
      </c>
      <c r="Z208" s="334">
        <f>J208*1000/Spec!I$12</f>
        <v>1.3280951066241914E-2</v>
      </c>
      <c r="AA208" s="334">
        <f>K208*1000/Spec!I$15</f>
        <v>6.0053697073349178E-4</v>
      </c>
      <c r="AB208" s="334">
        <f>L208*1000/Spec!I$17</f>
        <v>0</v>
      </c>
      <c r="AC208" s="334">
        <f>M208*1000/Spec!I$18</f>
        <v>0</v>
      </c>
      <c r="AD208" s="335">
        <f>N208*1000/Spec!I$25</f>
        <v>0</v>
      </c>
      <c r="AE208" s="335">
        <f>O208*1000/Spec!I$26</f>
        <v>0</v>
      </c>
      <c r="AF208" s="334">
        <f>P208*1000/Spec!I$21</f>
        <v>0</v>
      </c>
      <c r="AG208" s="334">
        <f>Q208*1000/Spec!I$22</f>
        <v>0</v>
      </c>
      <c r="AI208" s="432">
        <f>S208/'2007output'!$D206</f>
        <v>0.1079997180096713</v>
      </c>
      <c r="AJ208" s="432">
        <f>T208/'2007output'!$D206</f>
        <v>2.2865554396919087E-6</v>
      </c>
      <c r="AK208" s="432">
        <f>U208/'2007output'!$D206</f>
        <v>2.1738996695238741E-7</v>
      </c>
      <c r="AL208" s="433">
        <f>V208/'2007output'!$D206</f>
        <v>0</v>
      </c>
      <c r="AM208" s="433">
        <f>W208/'2007output'!$D206</f>
        <v>1.5732363715516523E-7</v>
      </c>
      <c r="AN208" s="433">
        <f>X208/'2007output'!$D206</f>
        <v>4.9759218951647998E-7</v>
      </c>
      <c r="AO208" s="433">
        <f>Y208/'2007output'!$D206</f>
        <v>5.6289957308000211E-6</v>
      </c>
      <c r="AP208" s="433">
        <f>Z208/'2007output'!$D206</f>
        <v>3.1121571846634196E-7</v>
      </c>
      <c r="AQ208" s="433">
        <f>AA208/'2007output'!$D206</f>
        <v>1.4072527176723496E-8</v>
      </c>
      <c r="AR208" s="433">
        <f>AB208/'2007output'!$D206</f>
        <v>0</v>
      </c>
      <c r="AS208" s="433">
        <f>AC208/'2007output'!$D206</f>
        <v>0</v>
      </c>
      <c r="AT208" s="433">
        <f>AD208/'2007output'!$D206</f>
        <v>0</v>
      </c>
      <c r="AU208" s="433">
        <f>AE208/'2007output'!$D206</f>
        <v>0</v>
      </c>
      <c r="AV208" s="433">
        <f>AF208/'2007output'!$D206</f>
        <v>0</v>
      </c>
      <c r="AW208" s="433">
        <f>AG208/'2007output'!$D206</f>
        <v>0</v>
      </c>
      <c r="AY208" s="370">
        <f>IFERROR(IF(SUMPRODUCT(US_CO2!C211:AX211/SUM(US_CO2!C211:AX211),US_CO2!C$6:AX$6)&gt;3.5,4,IF(SUMPRODUCT(US_CO2!C211:AX211/SUM(US_CO2!C211:AX211),US_CO2!C$6:AX$6)&gt;2.5,3,2)),"")</f>
        <v>4</v>
      </c>
      <c r="AZ208" s="370">
        <f>IFERROR(IF(SUMPRODUCT(US_CH4!C211:AC211/SUM(US_CH4!C211:AC211),US_CH4!C$6:AC$6)&gt;3.5,4,IF(SUMPRODUCT(US_CH4!C211:AC211/SUM(US_CH4!C211:AC211),US_CH4!C$6:AC$6)&gt;2.5,3,2)),"")</f>
        <v>4</v>
      </c>
      <c r="BA208" s="223">
        <f>IFERROR(IF(SUMPRODUCT(US_N2O!C211:AA211/SUM(US_N2O!C211:AA211),US_N2O!C$6:AA$6)&gt;3.5,4,IF(SUMPRODUCT(US_N2O!C211:AA211/SUM(US_N2O!C211:AA211),US_N2O!C$6:AA$6)&gt;2.5,3,2)),"")</f>
        <v>4</v>
      </c>
      <c r="BB208" s="223" t="str">
        <f>IFERROR(IF(SUMPRODUCT(US_Others!U213:V213/SUM(US_Others!U213:V213),US_Others!U$8:V$8)&gt;3.5,4,IF(SUMPRODUCT(US_Others!U213:V213/SUM(US_Others!U213:V213),US_Others!U$8:V$8)&gt;2.5,3,2)),"")</f>
        <v/>
      </c>
      <c r="BC208" s="223">
        <f>IFERROR(IF((US_Others!C213*US_Others!C$8/SUM(US_Others!C213,US_Others!H213,US_Others!N213)+ US_Others!H213*US_Others!H$8/SUM(US_Others!C213,US_Others!H213,US_Others!N213)+US_Others!N213*US_Others!N$8/SUM(US_Others!C213,US_Others!H213,US_Others!N213))&gt;3.5,4,IF((US_Others!C213*US_Others!C$8/SUM(US_Others!C213,US_Others!H213,US_Others!N213)+ US_Others!H213*US_Others!H$8/SUM(US_Others!C213,US_Others!H213,US_Others!N213)+US_Others!N213*US_Others!N$8/SUM(US_Others!C213,US_Others!H213,US_Others!N213))&gt;2.5,3,2)),"")</f>
        <v>4</v>
      </c>
      <c r="BD208" s="223">
        <f>IFERROR(IF((US_Others!D213*US_Others!D$8/SUM(US_Others!D213,US_Others!I213,US_Others!O213)+US_Others!I213*US_Others!I$8/SUM(US_Others!D213,US_Others!I213,US_Others!O213)+US_Others!O213*US_Others!O$8/SUM(US_Others!D213,US_Others!I213,US_Others!O213))&gt;3.5,4,IF((US_Others!D213*US_Others!D$8/SUM(US_Others!D213,US_Others!I213,US_Others!O213)+US_Others!I213*US_Others!I$8/SUM(US_Others!D213,US_Others!I213,US_Others!O213)+US_Others!O213*US_Others!O$8/SUM(US_Others!D213,US_Others!I213,US_Others!O213))&gt;2.5,3,2)),"")</f>
        <v>4</v>
      </c>
      <c r="BE208" s="223">
        <f>IFERROR(IF((US_Others!E213*US_Others!E$8/SUM(US_Others!E213,US_Others!J213,US_Others!P213,US_Others!W213)+US_Others!J213*US_Others!J$8/SUM(US_Others!E213,US_Others!J213,US_Others!P213,US_Others!W213)+US_Others!P213*US_Others!P$8/SUM(US_Others!E213,US_Others!J213,US_Others!P213,US_Others!W213)+US_Others!W213*US_Others!W$8/SUM(US_Others!E213,US_Others!J213,US_Others!P213,US_Others!W213))&gt;3.5,4,IF((US_Others!E213*US_Others!E$8/SUM(US_Others!E213,US_Others!J213,US_Others!P213,US_Others!W213)+US_Others!J213*US_Others!J$8/SUM(US_Others!E213,US_Others!J213,US_Others!P213,US_Others!W213)+US_Others!P213*US_Others!P$8/SUM(US_Others!E213,US_Others!J213,US_Others!P213,US_Others!W213)+US_Others!W213*US_Others!W$8/SUM(US_Others!E213,US_Others!J213,US_Others!P213,US_Others!W213))&gt;2.5,3,2)),"")</f>
        <v>4</v>
      </c>
      <c r="BF208" s="223">
        <f>IFERROR(IF((US_Others!F213*US_Others!F$8/SUM(US_Others!F213,US_Others!K213,US_Others!Q213)+US_Others!K213*US_Others!K$8/SUM(US_Others!F213,US_Others!K213,US_Others!Q213)+US_Others!Q213*US_Others!Q$8/SUM(US_Others!F213,US_Others!K213,US_Others!Q213))&gt;3.5,4,IF((US_Others!F213*US_Others!F$8/SUM(US_Others!F213,US_Others!K213,US_Others!Q213)+US_Others!K213*US_Others!K$8/SUM(US_Others!F213,US_Others!K213,US_Others!Q213)+US_Others!Q213*US_Others!Q$8/SUM(US_Others!F213,US_Others!K213,US_Others!Q213))&gt;2.5,3,2)),"")</f>
        <v>4</v>
      </c>
      <c r="BG208" s="223">
        <f>IFERROR(IF((US_Others!G213*US_Others!G$8/SUM(US_Others!G213,US_Others!L213,US_Others!R213)+US_Others!L213*US_Others!L$8/SUM(US_Others!G213,US_Others!L213,US_Others!R213)+US_Others!R213*US_Others!R$8/SUM(US_Others!G213,US_Others!L213,US_Others!R213))&gt;3.5,4,IF((US_Others!G213*US_Others!G$8/SUM(US_Others!G213,US_Others!L213,US_Others!R213)+US_Others!L213*US_Others!L$8/SUM(US_Others!G213,US_Others!L213,US_Others!R213)+US_Others!R213*US_Others!R$8/SUM(US_Others!G213,US_Others!L213,US_Others!R213))&gt;2.5,3,2)),"")</f>
        <v>4</v>
      </c>
      <c r="BH208" s="219" t="str">
        <f>IFERROR(IF((US_Others!Z213*US_Others!Z$8/SUM(US_Others!Z213,US_Others!AB213)+US_Others!AB213*US_Others!AB$8/SUM(US_Others!Z213,US_Others!AB213))&gt;3.5,4,IF((US_Others!Z213*US_Others!Z$8/SUM(US_Others!Z213,US_Others!AB213)+US_Others!AB213*US_Others!AB$8/SUM(US_Others!Z213,US_Others!AB213))&gt;2.5,3,2)),"")</f>
        <v/>
      </c>
      <c r="BI208" s="219" t="str">
        <f>IFERROR(IF((US_Others!AA213*US_Others!AA$8/SUM(US_Others!AA213,US_Others!AC213)+US_Others!AC213*US_Others!AC$8/SUM(US_Others!AA213,US_Others!AC213))&gt;3.5,4,IF((US_Others!AA213*US_Others!AA$8/SUM(US_Others!AA213,US_Others!AC213)+US_Others!AC213*US_Others!AC$8/SUM(US_Others!AA213,US_Others!AC213))&gt;2.5,3,2)),"")</f>
        <v/>
      </c>
      <c r="BJ208" s="219" t="str">
        <f>IFERROR(US_Others!AD213*US_Others!AD$8/US_Others!AD213,"")</f>
        <v/>
      </c>
      <c r="BK208" s="74" t="str">
        <f>IFERROR(US_Others!AE213*US_Others!AE$8/US_Others!AE213,"")</f>
        <v/>
      </c>
      <c r="BL208" s="219" t="str">
        <f>IFERROR(IF(SUMPRODUCT(US_Others!AG213:AI213/SUM(US_Others!AG213:AI213),US_Others!AG$8:AI$8)&gt;3.5,4,IF(SUMPRODUCT(US_Others!AG213:AI213/SUM(US_Others!AG213:AI213),US_Others!AG$8:AI$8)&gt;2.5,3,2)),"")</f>
        <v/>
      </c>
      <c r="BM208" s="219" t="str">
        <f>IFERROR(US_Others!AL213*US_Others!AL$8/US_Others!AL213,"")</f>
        <v/>
      </c>
    </row>
    <row r="209" spans="1:65">
      <c r="A209" s="200" t="s">
        <v>345</v>
      </c>
      <c r="B209" s="332" t="s">
        <v>346</v>
      </c>
      <c r="C209" s="333">
        <f>SUM(US_CO2!C212:AX212)</f>
        <v>1.4217225485573279</v>
      </c>
      <c r="D209" s="333">
        <f>SUM(US_CH4!C212:AC212)</f>
        <v>7.5399336649738951E-4</v>
      </c>
      <c r="E209" s="333">
        <f>SUM(US_N2O!C212:AA212)</f>
        <v>8.5827315762868192E-4</v>
      </c>
      <c r="F209" s="332">
        <f>US_Others!V214+US_Others!U214</f>
        <v>0</v>
      </c>
      <c r="G209" s="332">
        <f>US_Others!C214+US_Others!H214+US_Others!N214</f>
        <v>8.7191402183843547E-5</v>
      </c>
      <c r="H209" s="332">
        <f>US_Others!D214+US_Others!I214+US_Others!O214</f>
        <v>1.4299389958150343E-3</v>
      </c>
      <c r="I209" s="332">
        <f>US_Others!E214+US_Others!J214+US_Others!P214+US_Others!W214</f>
        <v>6.6091082855353417E-3</v>
      </c>
      <c r="J209" s="332">
        <f>US_Others!F214+US_Others!K214+US_Others!Q214</f>
        <v>1.1422073686083506E-3</v>
      </c>
      <c r="K209" s="332">
        <f>US_Others!G214+US_Others!L214+US_Others!R214</f>
        <v>1.1334882283899663E-4</v>
      </c>
      <c r="L209" s="332">
        <f>US_Others!Z214+US_Others!AB214</f>
        <v>0</v>
      </c>
      <c r="M209" s="332">
        <f>US_Others!AA214+US_Others!AC214</f>
        <v>0</v>
      </c>
      <c r="N209" s="332">
        <f>US_Others!AD214</f>
        <v>0</v>
      </c>
      <c r="O209" s="332">
        <f>US_Others!AE214</f>
        <v>0</v>
      </c>
      <c r="P209" s="332">
        <f>SUM(US_Others!AG214:AI214)</f>
        <v>0</v>
      </c>
      <c r="Q209" s="332">
        <f>US_Others!AL214</f>
        <v>0</v>
      </c>
      <c r="R209" s="332"/>
      <c r="S209" s="334">
        <f t="shared" si="3"/>
        <v>1421.7225485573279</v>
      </c>
      <c r="T209" s="334">
        <f>D209*1000/Spec!I$6</f>
        <v>3.015973465989558E-2</v>
      </c>
      <c r="U209" s="334">
        <f>E209*1000/Spec!I$7</f>
        <v>2.8801112672103423E-3</v>
      </c>
      <c r="V209" s="334">
        <f>F209*1000/Spec!I$8</f>
        <v>0</v>
      </c>
      <c r="W209" s="334">
        <f>G209*1000/Spec!I$9</f>
        <v>1.2917244767976822E-4</v>
      </c>
      <c r="X209" s="334">
        <f>H209*1000/Spec!I$10</f>
        <v>4.0855399880429554E-4</v>
      </c>
      <c r="Y209" s="334">
        <f>I209*1000/Spec!I$11</f>
        <v>4.6217540458289106E-3</v>
      </c>
      <c r="Z209" s="334">
        <f>J209*1000/Spec!I$12</f>
        <v>2.5552737552759521E-4</v>
      </c>
      <c r="AA209" s="334">
        <f>K209*1000/Spec!I$15</f>
        <v>1.1554416191538903E-5</v>
      </c>
      <c r="AB209" s="334">
        <f>L209*1000/Spec!I$17</f>
        <v>0</v>
      </c>
      <c r="AC209" s="334">
        <f>M209*1000/Spec!I$18</f>
        <v>0</v>
      </c>
      <c r="AD209" s="335">
        <f>N209*1000/Spec!I$25</f>
        <v>0</v>
      </c>
      <c r="AE209" s="335">
        <f>O209*1000/Spec!I$26</f>
        <v>0</v>
      </c>
      <c r="AF209" s="334">
        <f>P209*1000/Spec!I$21</f>
        <v>0</v>
      </c>
      <c r="AG209" s="334">
        <f>Q209*1000/Spec!I$22</f>
        <v>0</v>
      </c>
      <c r="AI209" s="432">
        <f>S209/'2007output'!$D207</f>
        <v>3.7706295647323126E-2</v>
      </c>
      <c r="AJ209" s="432">
        <f>T209/'2007output'!$D207</f>
        <v>7.9988312268438741E-7</v>
      </c>
      <c r="AK209" s="432">
        <f>U209/'2007output'!$D207</f>
        <v>7.6385035215779737E-8</v>
      </c>
      <c r="AL209" s="433">
        <f>V209/'2007output'!$D207</f>
        <v>0</v>
      </c>
      <c r="AM209" s="433">
        <f>W209/'2007output'!$D207</f>
        <v>3.4258544373823874E-9</v>
      </c>
      <c r="AN209" s="433">
        <f>X209/'2007output'!$D207</f>
        <v>1.0835488177663724E-8</v>
      </c>
      <c r="AO209" s="433">
        <f>Y209/'2007output'!$D207</f>
        <v>1.2257611348858034E-7</v>
      </c>
      <c r="AP209" s="433">
        <f>Z209/'2007output'!$D207</f>
        <v>6.7769838618688505E-9</v>
      </c>
      <c r="AQ209" s="433">
        <f>AA209/'2007output'!$D207</f>
        <v>3.0644110793099341E-10</v>
      </c>
      <c r="AR209" s="433">
        <f>AB209/'2007output'!$D207</f>
        <v>0</v>
      </c>
      <c r="AS209" s="433">
        <f>AC209/'2007output'!$D207</f>
        <v>0</v>
      </c>
      <c r="AT209" s="433">
        <f>AD209/'2007output'!$D207</f>
        <v>0</v>
      </c>
      <c r="AU209" s="433">
        <f>AE209/'2007output'!$D207</f>
        <v>0</v>
      </c>
      <c r="AV209" s="433">
        <f>AF209/'2007output'!$D207</f>
        <v>0</v>
      </c>
      <c r="AW209" s="433">
        <f>AG209/'2007output'!$D207</f>
        <v>0</v>
      </c>
      <c r="AY209" s="370">
        <f>IFERROR(IF(SUMPRODUCT(US_CO2!C212:AX212/SUM(US_CO2!C212:AX212),US_CO2!C$6:AX$6)&gt;3.5,4,IF(SUMPRODUCT(US_CO2!C212:AX212/SUM(US_CO2!C212:AX212),US_CO2!C$6:AX$6)&gt;2.5,3,2)),"")</f>
        <v>4</v>
      </c>
      <c r="AZ209" s="370">
        <f>IFERROR(IF(SUMPRODUCT(US_CH4!C212:AC212/SUM(US_CH4!C212:AC212),US_CH4!C$6:AC$6)&gt;3.5,4,IF(SUMPRODUCT(US_CH4!C212:AC212/SUM(US_CH4!C212:AC212),US_CH4!C$6:AC$6)&gt;2.5,3,2)),"")</f>
        <v>4</v>
      </c>
      <c r="BA209" s="223">
        <f>IFERROR(IF(SUMPRODUCT(US_N2O!C212:AA212/SUM(US_N2O!C212:AA212),US_N2O!C$6:AA$6)&gt;3.5,4,IF(SUMPRODUCT(US_N2O!C212:AA212/SUM(US_N2O!C212:AA212),US_N2O!C$6:AA$6)&gt;2.5,3,2)),"")</f>
        <v>4</v>
      </c>
      <c r="BB209" s="223" t="str">
        <f>IFERROR(IF(SUMPRODUCT(US_Others!U214:V214/SUM(US_Others!U214:V214),US_Others!U$8:V$8)&gt;3.5,4,IF(SUMPRODUCT(US_Others!U214:V214/SUM(US_Others!U214:V214),US_Others!U$8:V$8)&gt;2.5,3,2)),"")</f>
        <v/>
      </c>
      <c r="BC209" s="223">
        <f>IFERROR(IF((US_Others!C214*US_Others!C$8/SUM(US_Others!C214,US_Others!H214,US_Others!N214)+ US_Others!H214*US_Others!H$8/SUM(US_Others!C214,US_Others!H214,US_Others!N214)+US_Others!N214*US_Others!N$8/SUM(US_Others!C214,US_Others!H214,US_Others!N214))&gt;3.5,4,IF((US_Others!C214*US_Others!C$8/SUM(US_Others!C214,US_Others!H214,US_Others!N214)+ US_Others!H214*US_Others!H$8/SUM(US_Others!C214,US_Others!H214,US_Others!N214)+US_Others!N214*US_Others!N$8/SUM(US_Others!C214,US_Others!H214,US_Others!N214))&gt;2.5,3,2)),"")</f>
        <v>4</v>
      </c>
      <c r="BD209" s="223">
        <f>IFERROR(IF((US_Others!D214*US_Others!D$8/SUM(US_Others!D214,US_Others!I214,US_Others!O214)+US_Others!I214*US_Others!I$8/SUM(US_Others!D214,US_Others!I214,US_Others!O214)+US_Others!O214*US_Others!O$8/SUM(US_Others!D214,US_Others!I214,US_Others!O214))&gt;3.5,4,IF((US_Others!D214*US_Others!D$8/SUM(US_Others!D214,US_Others!I214,US_Others!O214)+US_Others!I214*US_Others!I$8/SUM(US_Others!D214,US_Others!I214,US_Others!O214)+US_Others!O214*US_Others!O$8/SUM(US_Others!D214,US_Others!I214,US_Others!O214))&gt;2.5,3,2)),"")</f>
        <v>4</v>
      </c>
      <c r="BE209" s="223">
        <f>IFERROR(IF((US_Others!E214*US_Others!E$8/SUM(US_Others!E214,US_Others!J214,US_Others!P214,US_Others!W214)+US_Others!J214*US_Others!J$8/SUM(US_Others!E214,US_Others!J214,US_Others!P214,US_Others!W214)+US_Others!P214*US_Others!P$8/SUM(US_Others!E214,US_Others!J214,US_Others!P214,US_Others!W214)+US_Others!W214*US_Others!W$8/SUM(US_Others!E214,US_Others!J214,US_Others!P214,US_Others!W214))&gt;3.5,4,IF((US_Others!E214*US_Others!E$8/SUM(US_Others!E214,US_Others!J214,US_Others!P214,US_Others!W214)+US_Others!J214*US_Others!J$8/SUM(US_Others!E214,US_Others!J214,US_Others!P214,US_Others!W214)+US_Others!P214*US_Others!P$8/SUM(US_Others!E214,US_Others!J214,US_Others!P214,US_Others!W214)+US_Others!W214*US_Others!W$8/SUM(US_Others!E214,US_Others!J214,US_Others!P214,US_Others!W214))&gt;2.5,3,2)),"")</f>
        <v>4</v>
      </c>
      <c r="BF209" s="223">
        <f>IFERROR(IF((US_Others!F214*US_Others!F$8/SUM(US_Others!F214,US_Others!K214,US_Others!Q214)+US_Others!K214*US_Others!K$8/SUM(US_Others!F214,US_Others!K214,US_Others!Q214)+US_Others!Q214*US_Others!Q$8/SUM(US_Others!F214,US_Others!K214,US_Others!Q214))&gt;3.5,4,IF((US_Others!F214*US_Others!F$8/SUM(US_Others!F214,US_Others!K214,US_Others!Q214)+US_Others!K214*US_Others!K$8/SUM(US_Others!F214,US_Others!K214,US_Others!Q214)+US_Others!Q214*US_Others!Q$8/SUM(US_Others!F214,US_Others!K214,US_Others!Q214))&gt;2.5,3,2)),"")</f>
        <v>4</v>
      </c>
      <c r="BG209" s="223">
        <f>IFERROR(IF((US_Others!G214*US_Others!G$8/SUM(US_Others!G214,US_Others!L214,US_Others!R214)+US_Others!L214*US_Others!L$8/SUM(US_Others!G214,US_Others!L214,US_Others!R214)+US_Others!R214*US_Others!R$8/SUM(US_Others!G214,US_Others!L214,US_Others!R214))&gt;3.5,4,IF((US_Others!G214*US_Others!G$8/SUM(US_Others!G214,US_Others!L214,US_Others!R214)+US_Others!L214*US_Others!L$8/SUM(US_Others!G214,US_Others!L214,US_Others!R214)+US_Others!R214*US_Others!R$8/SUM(US_Others!G214,US_Others!L214,US_Others!R214))&gt;2.5,3,2)),"")</f>
        <v>4</v>
      </c>
      <c r="BH209" s="219" t="str">
        <f>IFERROR(IF((US_Others!Z214*US_Others!Z$8/SUM(US_Others!Z214,US_Others!AB214)+US_Others!AB214*US_Others!AB$8/SUM(US_Others!Z214,US_Others!AB214))&gt;3.5,4,IF((US_Others!Z214*US_Others!Z$8/SUM(US_Others!Z214,US_Others!AB214)+US_Others!AB214*US_Others!AB$8/SUM(US_Others!Z214,US_Others!AB214))&gt;2.5,3,2)),"")</f>
        <v/>
      </c>
      <c r="BI209" s="219" t="str">
        <f>IFERROR(IF((US_Others!AA214*US_Others!AA$8/SUM(US_Others!AA214,US_Others!AC214)+US_Others!AC214*US_Others!AC$8/SUM(US_Others!AA214,US_Others!AC214))&gt;3.5,4,IF((US_Others!AA214*US_Others!AA$8/SUM(US_Others!AA214,US_Others!AC214)+US_Others!AC214*US_Others!AC$8/SUM(US_Others!AA214,US_Others!AC214))&gt;2.5,3,2)),"")</f>
        <v/>
      </c>
      <c r="BJ209" s="219" t="str">
        <f>IFERROR(US_Others!AD214*US_Others!AD$8/US_Others!AD214,"")</f>
        <v/>
      </c>
      <c r="BK209" s="74" t="str">
        <f>IFERROR(US_Others!AE214*US_Others!AE$8/US_Others!AE214,"")</f>
        <v/>
      </c>
      <c r="BL209" s="219" t="str">
        <f>IFERROR(IF(SUMPRODUCT(US_Others!AG214:AI214/SUM(US_Others!AG214:AI214),US_Others!AG$8:AI$8)&gt;3.5,4,IF(SUMPRODUCT(US_Others!AG214:AI214/SUM(US_Others!AG214:AI214),US_Others!AG$8:AI$8)&gt;2.5,3,2)),"")</f>
        <v/>
      </c>
      <c r="BM209" s="219" t="str">
        <f>IFERROR(US_Others!AL214*US_Others!AL$8/US_Others!AL214,"")</f>
        <v/>
      </c>
    </row>
    <row r="210" spans="1:65">
      <c r="A210" s="200" t="s">
        <v>347</v>
      </c>
      <c r="B210" s="332">
        <v>311513</v>
      </c>
      <c r="C210" s="333">
        <f>SUM(US_CO2!C213:AX213)</f>
        <v>1.3827233074632708</v>
      </c>
      <c r="D210" s="333">
        <f>SUM(US_CH4!C213:AC213)</f>
        <v>7.3095868074800471E-4</v>
      </c>
      <c r="E210" s="333">
        <f>SUM(US_N2O!C213:AA213)</f>
        <v>8.2603731383830057E-4</v>
      </c>
      <c r="F210" s="332">
        <f>US_Others!V215+US_Others!U215</f>
        <v>0</v>
      </c>
      <c r="G210" s="332">
        <f>US_Others!C215+US_Others!H215+US_Others!N215</f>
        <v>7.619398113910935E-5</v>
      </c>
      <c r="H210" s="332">
        <f>US_Others!D215+US_Others!I215+US_Others!O215</f>
        <v>1.2495812906813935E-3</v>
      </c>
      <c r="I210" s="332">
        <f>US_Others!E215+US_Others!J215+US_Others!P215+US_Others!W215</f>
        <v>5.7755037703444883E-3</v>
      </c>
      <c r="J210" s="332">
        <f>US_Others!F215+US_Others!K215+US_Others!Q215</f>
        <v>9.9814115292233248E-4</v>
      </c>
      <c r="K210" s="332">
        <f>US_Others!G215+US_Others!L215+US_Others!R215</f>
        <v>9.9052175480842178E-5</v>
      </c>
      <c r="L210" s="332">
        <f>US_Others!Z215+US_Others!AB215</f>
        <v>0</v>
      </c>
      <c r="M210" s="332">
        <f>US_Others!AA215+US_Others!AC215</f>
        <v>0</v>
      </c>
      <c r="N210" s="332">
        <f>US_Others!AD215</f>
        <v>0</v>
      </c>
      <c r="O210" s="332">
        <f>US_Others!AE215</f>
        <v>0</v>
      </c>
      <c r="P210" s="332">
        <f>SUM(US_Others!AG215:AI215)</f>
        <v>0</v>
      </c>
      <c r="Q210" s="332">
        <f>US_Others!AL215</f>
        <v>0</v>
      </c>
      <c r="R210" s="332"/>
      <c r="S210" s="334">
        <f t="shared" si="3"/>
        <v>1382.7233074632707</v>
      </c>
      <c r="T210" s="334">
        <f>D210*1000/Spec!I$6</f>
        <v>2.9238347229920188E-2</v>
      </c>
      <c r="U210" s="334">
        <f>E210*1000/Spec!I$7</f>
        <v>2.7719372947593978E-3</v>
      </c>
      <c r="V210" s="334">
        <f>F210*1000/Spec!I$8</f>
        <v>0</v>
      </c>
      <c r="W210" s="334">
        <f>G210*1000/Spec!I$9</f>
        <v>1.1287997205793977E-4</v>
      </c>
      <c r="X210" s="334">
        <f>H210*1000/Spec!I$10</f>
        <v>3.5702322590896958E-4</v>
      </c>
      <c r="Y210" s="334">
        <f>I210*1000/Spec!I$11</f>
        <v>4.0388138254157258E-3</v>
      </c>
      <c r="Z210" s="334">
        <f>J210*1000/Spec!I$12</f>
        <v>2.2329779707434732E-4</v>
      </c>
      <c r="AA210" s="334">
        <f>K210*1000/Spec!I$15</f>
        <v>1.0097061720779019E-5</v>
      </c>
      <c r="AB210" s="334">
        <f>L210*1000/Spec!I$17</f>
        <v>0</v>
      </c>
      <c r="AC210" s="334">
        <f>M210*1000/Spec!I$18</f>
        <v>0</v>
      </c>
      <c r="AD210" s="335">
        <f>N210*1000/Spec!I$25</f>
        <v>0</v>
      </c>
      <c r="AE210" s="335">
        <f>O210*1000/Spec!I$26</f>
        <v>0</v>
      </c>
      <c r="AF210" s="334">
        <f>P210*1000/Spec!I$21</f>
        <v>0</v>
      </c>
      <c r="AG210" s="334">
        <f>Q210*1000/Spec!I$22</f>
        <v>0</v>
      </c>
      <c r="AI210" s="432">
        <f>S210/'2007output'!$D208</f>
        <v>3.8915664735514797E-2</v>
      </c>
      <c r="AJ210" s="432">
        <f>T210/'2007output'!$D208</f>
        <v>8.2289038745401067E-7</v>
      </c>
      <c r="AK210" s="432">
        <f>U210/'2007output'!$D208</f>
        <v>7.8014004572344266E-8</v>
      </c>
      <c r="AL210" s="433">
        <f>V210/'2007output'!$D208</f>
        <v>0</v>
      </c>
      <c r="AM210" s="433">
        <f>W210/'2007output'!$D208</f>
        <v>3.1769184219654508E-9</v>
      </c>
      <c r="AN210" s="433">
        <f>X210/'2007output'!$D208</f>
        <v>1.0048139123187871E-8</v>
      </c>
      <c r="AO210" s="433">
        <f>Y210/'2007output'!$D208</f>
        <v>1.1366925248941418E-7</v>
      </c>
      <c r="AP210" s="433">
        <f>Z210/'2007output'!$D208</f>
        <v>6.2845416434517901E-9</v>
      </c>
      <c r="AQ210" s="433">
        <f>AA210/'2007output'!$D208</f>
        <v>2.8417389554278123E-10</v>
      </c>
      <c r="AR210" s="433">
        <f>AB210/'2007output'!$D208</f>
        <v>0</v>
      </c>
      <c r="AS210" s="433">
        <f>AC210/'2007output'!$D208</f>
        <v>0</v>
      </c>
      <c r="AT210" s="433">
        <f>AD210/'2007output'!$D208</f>
        <v>0</v>
      </c>
      <c r="AU210" s="433">
        <f>AE210/'2007output'!$D208</f>
        <v>0</v>
      </c>
      <c r="AV210" s="433">
        <f>AF210/'2007output'!$D208</f>
        <v>0</v>
      </c>
      <c r="AW210" s="433">
        <f>AG210/'2007output'!$D208</f>
        <v>0</v>
      </c>
      <c r="AY210" s="370">
        <f>IFERROR(IF(SUMPRODUCT(US_CO2!C213:AX213/SUM(US_CO2!C213:AX213),US_CO2!C$6:AX$6)&gt;3.5,4,IF(SUMPRODUCT(US_CO2!C213:AX213/SUM(US_CO2!C213:AX213),US_CO2!C$6:AX$6)&gt;2.5,3,2)),"")</f>
        <v>4</v>
      </c>
      <c r="AZ210" s="370">
        <f>IFERROR(IF(SUMPRODUCT(US_CH4!C213:AC213/SUM(US_CH4!C213:AC213),US_CH4!C$6:AC$6)&gt;3.5,4,IF(SUMPRODUCT(US_CH4!C213:AC213/SUM(US_CH4!C213:AC213),US_CH4!C$6:AC$6)&gt;2.5,3,2)),"")</f>
        <v>4</v>
      </c>
      <c r="BA210" s="223">
        <f>IFERROR(IF(SUMPRODUCT(US_N2O!C213:AA213/SUM(US_N2O!C213:AA213),US_N2O!C$6:AA$6)&gt;3.5,4,IF(SUMPRODUCT(US_N2O!C213:AA213/SUM(US_N2O!C213:AA213),US_N2O!C$6:AA$6)&gt;2.5,3,2)),"")</f>
        <v>4</v>
      </c>
      <c r="BB210" s="223" t="str">
        <f>IFERROR(IF(SUMPRODUCT(US_Others!U215:V215/SUM(US_Others!U215:V215),US_Others!U$8:V$8)&gt;3.5,4,IF(SUMPRODUCT(US_Others!U215:V215/SUM(US_Others!U215:V215),US_Others!U$8:V$8)&gt;2.5,3,2)),"")</f>
        <v/>
      </c>
      <c r="BC210" s="223">
        <f>IFERROR(IF((US_Others!C215*US_Others!C$8/SUM(US_Others!C215,US_Others!H215,US_Others!N215)+ US_Others!H215*US_Others!H$8/SUM(US_Others!C215,US_Others!H215,US_Others!N215)+US_Others!N215*US_Others!N$8/SUM(US_Others!C215,US_Others!H215,US_Others!N215))&gt;3.5,4,IF((US_Others!C215*US_Others!C$8/SUM(US_Others!C215,US_Others!H215,US_Others!N215)+ US_Others!H215*US_Others!H$8/SUM(US_Others!C215,US_Others!H215,US_Others!N215)+US_Others!N215*US_Others!N$8/SUM(US_Others!C215,US_Others!H215,US_Others!N215))&gt;2.5,3,2)),"")</f>
        <v>4</v>
      </c>
      <c r="BD210" s="223">
        <f>IFERROR(IF((US_Others!D215*US_Others!D$8/SUM(US_Others!D215,US_Others!I215,US_Others!O215)+US_Others!I215*US_Others!I$8/SUM(US_Others!D215,US_Others!I215,US_Others!O215)+US_Others!O215*US_Others!O$8/SUM(US_Others!D215,US_Others!I215,US_Others!O215))&gt;3.5,4,IF((US_Others!D215*US_Others!D$8/SUM(US_Others!D215,US_Others!I215,US_Others!O215)+US_Others!I215*US_Others!I$8/SUM(US_Others!D215,US_Others!I215,US_Others!O215)+US_Others!O215*US_Others!O$8/SUM(US_Others!D215,US_Others!I215,US_Others!O215))&gt;2.5,3,2)),"")</f>
        <v>4</v>
      </c>
      <c r="BE210" s="223">
        <f>IFERROR(IF((US_Others!E215*US_Others!E$8/SUM(US_Others!E215,US_Others!J215,US_Others!P215,US_Others!W215)+US_Others!J215*US_Others!J$8/SUM(US_Others!E215,US_Others!J215,US_Others!P215,US_Others!W215)+US_Others!P215*US_Others!P$8/SUM(US_Others!E215,US_Others!J215,US_Others!P215,US_Others!W215)+US_Others!W215*US_Others!W$8/SUM(US_Others!E215,US_Others!J215,US_Others!P215,US_Others!W215))&gt;3.5,4,IF((US_Others!E215*US_Others!E$8/SUM(US_Others!E215,US_Others!J215,US_Others!P215,US_Others!W215)+US_Others!J215*US_Others!J$8/SUM(US_Others!E215,US_Others!J215,US_Others!P215,US_Others!W215)+US_Others!P215*US_Others!P$8/SUM(US_Others!E215,US_Others!J215,US_Others!P215,US_Others!W215)+US_Others!W215*US_Others!W$8/SUM(US_Others!E215,US_Others!J215,US_Others!P215,US_Others!W215))&gt;2.5,3,2)),"")</f>
        <v>4</v>
      </c>
      <c r="BF210" s="223">
        <f>IFERROR(IF((US_Others!F215*US_Others!F$8/SUM(US_Others!F215,US_Others!K215,US_Others!Q215)+US_Others!K215*US_Others!K$8/SUM(US_Others!F215,US_Others!K215,US_Others!Q215)+US_Others!Q215*US_Others!Q$8/SUM(US_Others!F215,US_Others!K215,US_Others!Q215))&gt;3.5,4,IF((US_Others!F215*US_Others!F$8/SUM(US_Others!F215,US_Others!K215,US_Others!Q215)+US_Others!K215*US_Others!K$8/SUM(US_Others!F215,US_Others!K215,US_Others!Q215)+US_Others!Q215*US_Others!Q$8/SUM(US_Others!F215,US_Others!K215,US_Others!Q215))&gt;2.5,3,2)),"")</f>
        <v>4</v>
      </c>
      <c r="BG210" s="223">
        <f>IFERROR(IF((US_Others!G215*US_Others!G$8/SUM(US_Others!G215,US_Others!L215,US_Others!R215)+US_Others!L215*US_Others!L$8/SUM(US_Others!G215,US_Others!L215,US_Others!R215)+US_Others!R215*US_Others!R$8/SUM(US_Others!G215,US_Others!L215,US_Others!R215))&gt;3.5,4,IF((US_Others!G215*US_Others!G$8/SUM(US_Others!G215,US_Others!L215,US_Others!R215)+US_Others!L215*US_Others!L$8/SUM(US_Others!G215,US_Others!L215,US_Others!R215)+US_Others!R215*US_Others!R$8/SUM(US_Others!G215,US_Others!L215,US_Others!R215))&gt;2.5,3,2)),"")</f>
        <v>4</v>
      </c>
      <c r="BH210" s="219" t="str">
        <f>IFERROR(IF((US_Others!Z215*US_Others!Z$8/SUM(US_Others!Z215,US_Others!AB215)+US_Others!AB215*US_Others!AB$8/SUM(US_Others!Z215,US_Others!AB215))&gt;3.5,4,IF((US_Others!Z215*US_Others!Z$8/SUM(US_Others!Z215,US_Others!AB215)+US_Others!AB215*US_Others!AB$8/SUM(US_Others!Z215,US_Others!AB215))&gt;2.5,3,2)),"")</f>
        <v/>
      </c>
      <c r="BI210" s="219" t="str">
        <f>IFERROR(IF((US_Others!AA215*US_Others!AA$8/SUM(US_Others!AA215,US_Others!AC215)+US_Others!AC215*US_Others!AC$8/SUM(US_Others!AA215,US_Others!AC215))&gt;3.5,4,IF((US_Others!AA215*US_Others!AA$8/SUM(US_Others!AA215,US_Others!AC215)+US_Others!AC215*US_Others!AC$8/SUM(US_Others!AA215,US_Others!AC215))&gt;2.5,3,2)),"")</f>
        <v/>
      </c>
      <c r="BJ210" s="219" t="str">
        <f>IFERROR(US_Others!AD215*US_Others!AD$8/US_Others!AD215,"")</f>
        <v/>
      </c>
      <c r="BK210" s="74" t="str">
        <f>IFERROR(US_Others!AE215*US_Others!AE$8/US_Others!AE215,"")</f>
        <v/>
      </c>
      <c r="BL210" s="219" t="str">
        <f>IFERROR(IF(SUMPRODUCT(US_Others!AG215:AI215/SUM(US_Others!AG215:AI215),US_Others!AG$8:AI$8)&gt;3.5,4,IF(SUMPRODUCT(US_Others!AG215:AI215/SUM(US_Others!AG215:AI215),US_Others!AG$8:AI$8)&gt;2.5,3,2)),"")</f>
        <v/>
      </c>
      <c r="BM210" s="219" t="str">
        <f>IFERROR(US_Others!AL215*US_Others!AL$8/US_Others!AL215,"")</f>
        <v/>
      </c>
    </row>
    <row r="211" spans="1:65">
      <c r="A211" s="200" t="s">
        <v>348</v>
      </c>
      <c r="B211" s="332">
        <v>311514</v>
      </c>
      <c r="C211" s="333">
        <f>SUM(US_CO2!C214:AX214)</f>
        <v>1.47690077830962</v>
      </c>
      <c r="D211" s="333">
        <f>SUM(US_CH4!C214:AC214)</f>
        <v>7.7947997860387493E-4</v>
      </c>
      <c r="E211" s="333">
        <f>SUM(US_N2O!C214:AA214)</f>
        <v>8.7762566437450304E-4</v>
      </c>
      <c r="F211" s="332">
        <f>US_Others!V216+US_Others!U216</f>
        <v>0</v>
      </c>
      <c r="G211" s="332">
        <f>US_Others!C216+US_Others!H216+US_Others!N216</f>
        <v>7.7466642763116962E-5</v>
      </c>
      <c r="H211" s="332">
        <f>US_Others!D216+US_Others!I216+US_Others!O216</f>
        <v>1.2704529413151183E-3</v>
      </c>
      <c r="I211" s="332">
        <f>US_Others!E216+US_Others!J216+US_Others!P216+US_Others!W216</f>
        <v>5.8719715214442664E-3</v>
      </c>
      <c r="J211" s="332">
        <f>US_Others!F216+US_Others!K216+US_Others!Q216</f>
        <v>1.0148130201968323E-3</v>
      </c>
      <c r="K211" s="332">
        <f>US_Others!G216+US_Others!L216+US_Others!R216</f>
        <v>1.0070663559205207E-4</v>
      </c>
      <c r="L211" s="332">
        <f>US_Others!Z216+US_Others!AB216</f>
        <v>0</v>
      </c>
      <c r="M211" s="332">
        <f>US_Others!AA216+US_Others!AC216</f>
        <v>0</v>
      </c>
      <c r="N211" s="332">
        <f>US_Others!AD216</f>
        <v>0</v>
      </c>
      <c r="O211" s="332">
        <f>US_Others!AE216</f>
        <v>0</v>
      </c>
      <c r="P211" s="332">
        <f>SUM(US_Others!AG216:AI216)</f>
        <v>0</v>
      </c>
      <c r="Q211" s="332">
        <f>US_Others!AL216</f>
        <v>0</v>
      </c>
      <c r="R211" s="332"/>
      <c r="S211" s="334">
        <f t="shared" si="3"/>
        <v>1476.9007783096199</v>
      </c>
      <c r="T211" s="334">
        <f>D211*1000/Spec!I$6</f>
        <v>3.1179199144154998E-2</v>
      </c>
      <c r="U211" s="334">
        <f>E211*1000/Spec!I$7</f>
        <v>2.9450525650151112E-3</v>
      </c>
      <c r="V211" s="334">
        <f>F211*1000/Spec!I$8</f>
        <v>0</v>
      </c>
      <c r="W211" s="334">
        <f>G211*1000/Spec!I$9</f>
        <v>1.147653966860992E-4</v>
      </c>
      <c r="X211" s="334">
        <f>H211*1000/Spec!I$10</f>
        <v>3.6298655466146241E-4</v>
      </c>
      <c r="Y211" s="334">
        <f>I211*1000/Spec!I$11</f>
        <v>4.1062737912197673E-3</v>
      </c>
      <c r="Z211" s="334">
        <f>J211*1000/Spec!I$12</f>
        <v>2.2702752129683052E-4</v>
      </c>
      <c r="AA211" s="334">
        <f>K211*1000/Spec!I$15</f>
        <v>1.0265712088894197E-5</v>
      </c>
      <c r="AB211" s="334">
        <f>L211*1000/Spec!I$17</f>
        <v>0</v>
      </c>
      <c r="AC211" s="334">
        <f>M211*1000/Spec!I$18</f>
        <v>0</v>
      </c>
      <c r="AD211" s="335">
        <f>N211*1000/Spec!I$25</f>
        <v>0</v>
      </c>
      <c r="AE211" s="335">
        <f>O211*1000/Spec!I$26</f>
        <v>0</v>
      </c>
      <c r="AF211" s="334">
        <f>P211*1000/Spec!I$21</f>
        <v>0</v>
      </c>
      <c r="AG211" s="334">
        <f>Q211*1000/Spec!I$22</f>
        <v>0</v>
      </c>
      <c r="AI211" s="432">
        <f>S211/'2007output'!$D209</f>
        <v>9.9909872179656009E-2</v>
      </c>
      <c r="AJ211" s="432">
        <f>T211/'2007output'!$D209</f>
        <v>2.1092207729228437E-6</v>
      </c>
      <c r="AK211" s="432">
        <f>U211/'2007output'!$D209</f>
        <v>1.9922788968247325E-7</v>
      </c>
      <c r="AL211" s="433">
        <f>V211/'2007output'!$D209</f>
        <v>0</v>
      </c>
      <c r="AM211" s="433">
        <f>W211/'2007output'!$D209</f>
        <v>7.7636875015255069E-9</v>
      </c>
      <c r="AN211" s="433">
        <f>X211/'2007output'!$D209</f>
        <v>2.4555434469110679E-8</v>
      </c>
      <c r="AO211" s="433">
        <f>Y211/'2007output'!$D209</f>
        <v>2.7778256714374312E-7</v>
      </c>
      <c r="AP211" s="433">
        <f>Z211/'2007output'!$D209</f>
        <v>1.535803282600432E-8</v>
      </c>
      <c r="AQ211" s="433">
        <f>AA211/'2007output'!$D209</f>
        <v>6.9445828568691468E-10</v>
      </c>
      <c r="AR211" s="433">
        <f>AB211/'2007output'!$D209</f>
        <v>0</v>
      </c>
      <c r="AS211" s="433">
        <f>AC211/'2007output'!$D209</f>
        <v>0</v>
      </c>
      <c r="AT211" s="433">
        <f>AD211/'2007output'!$D209</f>
        <v>0</v>
      </c>
      <c r="AU211" s="433">
        <f>AE211/'2007output'!$D209</f>
        <v>0</v>
      </c>
      <c r="AV211" s="433">
        <f>AF211/'2007output'!$D209</f>
        <v>0</v>
      </c>
      <c r="AW211" s="433">
        <f>AG211/'2007output'!$D209</f>
        <v>0</v>
      </c>
      <c r="AY211" s="370">
        <f>IFERROR(IF(SUMPRODUCT(US_CO2!C214:AX214/SUM(US_CO2!C214:AX214),US_CO2!C$6:AX$6)&gt;3.5,4,IF(SUMPRODUCT(US_CO2!C214:AX214/SUM(US_CO2!C214:AX214),US_CO2!C$6:AX$6)&gt;2.5,3,2)),"")</f>
        <v>4</v>
      </c>
      <c r="AZ211" s="370">
        <f>IFERROR(IF(SUMPRODUCT(US_CH4!C214:AC214/SUM(US_CH4!C214:AC214),US_CH4!C$6:AC$6)&gt;3.5,4,IF(SUMPRODUCT(US_CH4!C214:AC214/SUM(US_CH4!C214:AC214),US_CH4!C$6:AC$6)&gt;2.5,3,2)),"")</f>
        <v>4</v>
      </c>
      <c r="BA211" s="223">
        <f>IFERROR(IF(SUMPRODUCT(US_N2O!C214:AA214/SUM(US_N2O!C214:AA214),US_N2O!C$6:AA$6)&gt;3.5,4,IF(SUMPRODUCT(US_N2O!C214:AA214/SUM(US_N2O!C214:AA214),US_N2O!C$6:AA$6)&gt;2.5,3,2)),"")</f>
        <v>4</v>
      </c>
      <c r="BB211" s="223" t="str">
        <f>IFERROR(IF(SUMPRODUCT(US_Others!U216:V216/SUM(US_Others!U216:V216),US_Others!U$8:V$8)&gt;3.5,4,IF(SUMPRODUCT(US_Others!U216:V216/SUM(US_Others!U216:V216),US_Others!U$8:V$8)&gt;2.5,3,2)),"")</f>
        <v/>
      </c>
      <c r="BC211" s="223">
        <f>IFERROR(IF((US_Others!C216*US_Others!C$8/SUM(US_Others!C216,US_Others!H216,US_Others!N216)+ US_Others!H216*US_Others!H$8/SUM(US_Others!C216,US_Others!H216,US_Others!N216)+US_Others!N216*US_Others!N$8/SUM(US_Others!C216,US_Others!H216,US_Others!N216))&gt;3.5,4,IF((US_Others!C216*US_Others!C$8/SUM(US_Others!C216,US_Others!H216,US_Others!N216)+ US_Others!H216*US_Others!H$8/SUM(US_Others!C216,US_Others!H216,US_Others!N216)+US_Others!N216*US_Others!N$8/SUM(US_Others!C216,US_Others!H216,US_Others!N216))&gt;2.5,3,2)),"")</f>
        <v>4</v>
      </c>
      <c r="BD211" s="223">
        <f>IFERROR(IF((US_Others!D216*US_Others!D$8/SUM(US_Others!D216,US_Others!I216,US_Others!O216)+US_Others!I216*US_Others!I$8/SUM(US_Others!D216,US_Others!I216,US_Others!O216)+US_Others!O216*US_Others!O$8/SUM(US_Others!D216,US_Others!I216,US_Others!O216))&gt;3.5,4,IF((US_Others!D216*US_Others!D$8/SUM(US_Others!D216,US_Others!I216,US_Others!O216)+US_Others!I216*US_Others!I$8/SUM(US_Others!D216,US_Others!I216,US_Others!O216)+US_Others!O216*US_Others!O$8/SUM(US_Others!D216,US_Others!I216,US_Others!O216))&gt;2.5,3,2)),"")</f>
        <v>4</v>
      </c>
      <c r="BE211" s="223">
        <f>IFERROR(IF((US_Others!E216*US_Others!E$8/SUM(US_Others!E216,US_Others!J216,US_Others!P216,US_Others!W216)+US_Others!J216*US_Others!J$8/SUM(US_Others!E216,US_Others!J216,US_Others!P216,US_Others!W216)+US_Others!P216*US_Others!P$8/SUM(US_Others!E216,US_Others!J216,US_Others!P216,US_Others!W216)+US_Others!W216*US_Others!W$8/SUM(US_Others!E216,US_Others!J216,US_Others!P216,US_Others!W216))&gt;3.5,4,IF((US_Others!E216*US_Others!E$8/SUM(US_Others!E216,US_Others!J216,US_Others!P216,US_Others!W216)+US_Others!J216*US_Others!J$8/SUM(US_Others!E216,US_Others!J216,US_Others!P216,US_Others!W216)+US_Others!P216*US_Others!P$8/SUM(US_Others!E216,US_Others!J216,US_Others!P216,US_Others!W216)+US_Others!W216*US_Others!W$8/SUM(US_Others!E216,US_Others!J216,US_Others!P216,US_Others!W216))&gt;2.5,3,2)),"")</f>
        <v>4</v>
      </c>
      <c r="BF211" s="223">
        <f>IFERROR(IF((US_Others!F216*US_Others!F$8/SUM(US_Others!F216,US_Others!K216,US_Others!Q216)+US_Others!K216*US_Others!K$8/SUM(US_Others!F216,US_Others!K216,US_Others!Q216)+US_Others!Q216*US_Others!Q$8/SUM(US_Others!F216,US_Others!K216,US_Others!Q216))&gt;3.5,4,IF((US_Others!F216*US_Others!F$8/SUM(US_Others!F216,US_Others!K216,US_Others!Q216)+US_Others!K216*US_Others!K$8/SUM(US_Others!F216,US_Others!K216,US_Others!Q216)+US_Others!Q216*US_Others!Q$8/SUM(US_Others!F216,US_Others!K216,US_Others!Q216))&gt;2.5,3,2)),"")</f>
        <v>4</v>
      </c>
      <c r="BG211" s="223">
        <f>IFERROR(IF((US_Others!G216*US_Others!G$8/SUM(US_Others!G216,US_Others!L216,US_Others!R216)+US_Others!L216*US_Others!L$8/SUM(US_Others!G216,US_Others!L216,US_Others!R216)+US_Others!R216*US_Others!R$8/SUM(US_Others!G216,US_Others!L216,US_Others!R216))&gt;3.5,4,IF((US_Others!G216*US_Others!G$8/SUM(US_Others!G216,US_Others!L216,US_Others!R216)+US_Others!L216*US_Others!L$8/SUM(US_Others!G216,US_Others!L216,US_Others!R216)+US_Others!R216*US_Others!R$8/SUM(US_Others!G216,US_Others!L216,US_Others!R216))&gt;2.5,3,2)),"")</f>
        <v>4</v>
      </c>
      <c r="BH211" s="219" t="str">
        <f>IFERROR(IF((US_Others!Z216*US_Others!Z$8/SUM(US_Others!Z216,US_Others!AB216)+US_Others!AB216*US_Others!AB$8/SUM(US_Others!Z216,US_Others!AB216))&gt;3.5,4,IF((US_Others!Z216*US_Others!Z$8/SUM(US_Others!Z216,US_Others!AB216)+US_Others!AB216*US_Others!AB$8/SUM(US_Others!Z216,US_Others!AB216))&gt;2.5,3,2)),"")</f>
        <v/>
      </c>
      <c r="BI211" s="219" t="str">
        <f>IFERROR(IF((US_Others!AA216*US_Others!AA$8/SUM(US_Others!AA216,US_Others!AC216)+US_Others!AC216*US_Others!AC$8/SUM(US_Others!AA216,US_Others!AC216))&gt;3.5,4,IF((US_Others!AA216*US_Others!AA$8/SUM(US_Others!AA216,US_Others!AC216)+US_Others!AC216*US_Others!AC$8/SUM(US_Others!AA216,US_Others!AC216))&gt;2.5,3,2)),"")</f>
        <v/>
      </c>
      <c r="BJ211" s="219" t="str">
        <f>IFERROR(US_Others!AD216*US_Others!AD$8/US_Others!AD216,"")</f>
        <v/>
      </c>
      <c r="BK211" s="74" t="str">
        <f>IFERROR(US_Others!AE216*US_Others!AE$8/US_Others!AE216,"")</f>
        <v/>
      </c>
      <c r="BL211" s="219" t="str">
        <f>IFERROR(IF(SUMPRODUCT(US_Others!AG216:AI216/SUM(US_Others!AG216:AI216),US_Others!AG$8:AI$8)&gt;3.5,4,IF(SUMPRODUCT(US_Others!AG216:AI216/SUM(US_Others!AG216:AI216),US_Others!AG$8:AI$8)&gt;2.5,3,2)),"")</f>
        <v/>
      </c>
      <c r="BM211" s="219" t="str">
        <f>IFERROR(US_Others!AL216*US_Others!AL$8/US_Others!AL216,"")</f>
        <v/>
      </c>
    </row>
    <row r="212" spans="1:65">
      <c r="A212" s="200" t="s">
        <v>349</v>
      </c>
      <c r="B212" s="332">
        <v>311520</v>
      </c>
      <c r="C212" s="333">
        <f>SUM(US_CO2!C215:AX215)</f>
        <v>0.26455060427221971</v>
      </c>
      <c r="D212" s="333">
        <f>SUM(US_CH4!C215:AC215)</f>
        <v>1.4106726542362303E-4</v>
      </c>
      <c r="E212" s="333">
        <f>SUM(US_N2O!C215:AA215)</f>
        <v>1.6253663418594791E-4</v>
      </c>
      <c r="F212" s="332">
        <f>US_Others!V217+US_Others!U217</f>
        <v>0</v>
      </c>
      <c r="G212" s="332">
        <f>US_Others!C217+US_Others!H217+US_Others!N217</f>
        <v>2.0985161353855261E-4</v>
      </c>
      <c r="H212" s="332">
        <f>US_Others!D217+US_Others!I217+US_Others!O217</f>
        <v>3.4415664620322632E-3</v>
      </c>
      <c r="I212" s="332">
        <f>US_Others!E217+US_Others!J217+US_Others!P217+US_Others!W217</f>
        <v>1.590675230622229E-2</v>
      </c>
      <c r="J212" s="332">
        <f>US_Others!F217+US_Others!K217+US_Others!Q217</f>
        <v>2.749056137355039E-3</v>
      </c>
      <c r="K212" s="332">
        <f>US_Others!G217+US_Others!L217+US_Others!R217</f>
        <v>2.7280709760011849E-4</v>
      </c>
      <c r="L212" s="332">
        <f>US_Others!Z217+US_Others!AB217</f>
        <v>0</v>
      </c>
      <c r="M212" s="332">
        <f>US_Others!AA217+US_Others!AC217</f>
        <v>0</v>
      </c>
      <c r="N212" s="332">
        <f>US_Others!AD217</f>
        <v>0</v>
      </c>
      <c r="O212" s="332">
        <f>US_Others!AE217</f>
        <v>0</v>
      </c>
      <c r="P212" s="332">
        <f>SUM(US_Others!AG217:AI217)</f>
        <v>0</v>
      </c>
      <c r="Q212" s="332">
        <f>US_Others!AL217</f>
        <v>0</v>
      </c>
      <c r="R212" s="332"/>
      <c r="S212" s="334">
        <f t="shared" si="3"/>
        <v>264.55060427221969</v>
      </c>
      <c r="T212" s="334">
        <f>D212*1000/Spec!I$6</f>
        <v>5.6426906169449211E-3</v>
      </c>
      <c r="U212" s="334">
        <f>E212*1000/Spec!I$7</f>
        <v>5.4542494693271115E-4</v>
      </c>
      <c r="V212" s="334">
        <f>F212*1000/Spec!I$8</f>
        <v>0</v>
      </c>
      <c r="W212" s="334">
        <f>G212*1000/Spec!I$9</f>
        <v>3.1089127931637422E-4</v>
      </c>
      <c r="X212" s="334">
        <f>H212*1000/Spec!I$10</f>
        <v>9.8330470343778952E-4</v>
      </c>
      <c r="Y212" s="334">
        <f>I212*1000/Spec!I$11</f>
        <v>1.112360301134426E-2</v>
      </c>
      <c r="Z212" s="334">
        <f>J212*1000/Spec!I$12</f>
        <v>6.1500137301007585E-4</v>
      </c>
      <c r="AA212" s="334">
        <f>K212*1000/Spec!I$15</f>
        <v>2.7809082324171102E-5</v>
      </c>
      <c r="AB212" s="334">
        <f>L212*1000/Spec!I$17</f>
        <v>0</v>
      </c>
      <c r="AC212" s="334">
        <f>M212*1000/Spec!I$18</f>
        <v>0</v>
      </c>
      <c r="AD212" s="335">
        <f>N212*1000/Spec!I$25</f>
        <v>0</v>
      </c>
      <c r="AE212" s="335">
        <f>O212*1000/Spec!I$26</f>
        <v>0</v>
      </c>
      <c r="AF212" s="334">
        <f>P212*1000/Spec!I$21</f>
        <v>0</v>
      </c>
      <c r="AG212" s="334">
        <f>Q212*1000/Spec!I$22</f>
        <v>0</v>
      </c>
      <c r="AI212" s="432">
        <f>S212/'2007output'!$D210</f>
        <v>2.5924510624641222E-2</v>
      </c>
      <c r="AJ212" s="432">
        <f>T212/'2007output'!$D210</f>
        <v>5.5295278290132836E-7</v>
      </c>
      <c r="AK212" s="432">
        <f>U212/'2007output'!$D210</f>
        <v>5.3448658227790957E-8</v>
      </c>
      <c r="AL212" s="433">
        <f>V212/'2007output'!$D210</f>
        <v>0</v>
      </c>
      <c r="AM212" s="433">
        <f>W212/'2007output'!$D210</f>
        <v>3.0465643032333794E-8</v>
      </c>
      <c r="AN212" s="433">
        <f>X212/'2007output'!$D210</f>
        <v>9.6358476676552904E-8</v>
      </c>
      <c r="AO212" s="433">
        <f>Y212/'2007output'!$D210</f>
        <v>1.0900521858387126E-6</v>
      </c>
      <c r="AP212" s="433">
        <f>Z212/'2007output'!$D210</f>
        <v>6.0266767005237491E-8</v>
      </c>
      <c r="AQ212" s="433">
        <f>AA212/'2007output'!$D210</f>
        <v>2.7251377941766482E-9</v>
      </c>
      <c r="AR212" s="433">
        <f>AB212/'2007output'!$D210</f>
        <v>0</v>
      </c>
      <c r="AS212" s="433">
        <f>AC212/'2007output'!$D210</f>
        <v>0</v>
      </c>
      <c r="AT212" s="433">
        <f>AD212/'2007output'!$D210</f>
        <v>0</v>
      </c>
      <c r="AU212" s="433">
        <f>AE212/'2007output'!$D210</f>
        <v>0</v>
      </c>
      <c r="AV212" s="433">
        <f>AF212/'2007output'!$D210</f>
        <v>0</v>
      </c>
      <c r="AW212" s="433">
        <f>AG212/'2007output'!$D210</f>
        <v>0</v>
      </c>
      <c r="AY212" s="370">
        <f>IFERROR(IF(SUMPRODUCT(US_CO2!C215:AX215/SUM(US_CO2!C215:AX215),US_CO2!C$6:AX$6)&gt;3.5,4,IF(SUMPRODUCT(US_CO2!C215:AX215/SUM(US_CO2!C215:AX215),US_CO2!C$6:AX$6)&gt;2.5,3,2)),"")</f>
        <v>4</v>
      </c>
      <c r="AZ212" s="370">
        <f>IFERROR(IF(SUMPRODUCT(US_CH4!C215:AC215/SUM(US_CH4!C215:AC215),US_CH4!C$6:AC$6)&gt;3.5,4,IF(SUMPRODUCT(US_CH4!C215:AC215/SUM(US_CH4!C215:AC215),US_CH4!C$6:AC$6)&gt;2.5,3,2)),"")</f>
        <v>4</v>
      </c>
      <c r="BA212" s="223">
        <f>IFERROR(IF(SUMPRODUCT(US_N2O!C215:AA215/SUM(US_N2O!C215:AA215),US_N2O!C$6:AA$6)&gt;3.5,4,IF(SUMPRODUCT(US_N2O!C215:AA215/SUM(US_N2O!C215:AA215),US_N2O!C$6:AA$6)&gt;2.5,3,2)),"")</f>
        <v>4</v>
      </c>
      <c r="BB212" s="223" t="str">
        <f>IFERROR(IF(SUMPRODUCT(US_Others!U217:V217/SUM(US_Others!U217:V217),US_Others!U$8:V$8)&gt;3.5,4,IF(SUMPRODUCT(US_Others!U217:V217/SUM(US_Others!U217:V217),US_Others!U$8:V$8)&gt;2.5,3,2)),"")</f>
        <v/>
      </c>
      <c r="BC212" s="223">
        <f>IFERROR(IF((US_Others!C217*US_Others!C$8/SUM(US_Others!C217,US_Others!H217,US_Others!N217)+ US_Others!H217*US_Others!H$8/SUM(US_Others!C217,US_Others!H217,US_Others!N217)+US_Others!N217*US_Others!N$8/SUM(US_Others!C217,US_Others!H217,US_Others!N217))&gt;3.5,4,IF((US_Others!C217*US_Others!C$8/SUM(US_Others!C217,US_Others!H217,US_Others!N217)+ US_Others!H217*US_Others!H$8/SUM(US_Others!C217,US_Others!H217,US_Others!N217)+US_Others!N217*US_Others!N$8/SUM(US_Others!C217,US_Others!H217,US_Others!N217))&gt;2.5,3,2)),"")</f>
        <v>4</v>
      </c>
      <c r="BD212" s="223">
        <f>IFERROR(IF((US_Others!D217*US_Others!D$8/SUM(US_Others!D217,US_Others!I217,US_Others!O217)+US_Others!I217*US_Others!I$8/SUM(US_Others!D217,US_Others!I217,US_Others!O217)+US_Others!O217*US_Others!O$8/SUM(US_Others!D217,US_Others!I217,US_Others!O217))&gt;3.5,4,IF((US_Others!D217*US_Others!D$8/SUM(US_Others!D217,US_Others!I217,US_Others!O217)+US_Others!I217*US_Others!I$8/SUM(US_Others!D217,US_Others!I217,US_Others!O217)+US_Others!O217*US_Others!O$8/SUM(US_Others!D217,US_Others!I217,US_Others!O217))&gt;2.5,3,2)),"")</f>
        <v>4</v>
      </c>
      <c r="BE212" s="223">
        <f>IFERROR(IF((US_Others!E217*US_Others!E$8/SUM(US_Others!E217,US_Others!J217,US_Others!P217,US_Others!W217)+US_Others!J217*US_Others!J$8/SUM(US_Others!E217,US_Others!J217,US_Others!P217,US_Others!W217)+US_Others!P217*US_Others!P$8/SUM(US_Others!E217,US_Others!J217,US_Others!P217,US_Others!W217)+US_Others!W217*US_Others!W$8/SUM(US_Others!E217,US_Others!J217,US_Others!P217,US_Others!W217))&gt;3.5,4,IF((US_Others!E217*US_Others!E$8/SUM(US_Others!E217,US_Others!J217,US_Others!P217,US_Others!W217)+US_Others!J217*US_Others!J$8/SUM(US_Others!E217,US_Others!J217,US_Others!P217,US_Others!W217)+US_Others!P217*US_Others!P$8/SUM(US_Others!E217,US_Others!J217,US_Others!P217,US_Others!W217)+US_Others!W217*US_Others!W$8/SUM(US_Others!E217,US_Others!J217,US_Others!P217,US_Others!W217))&gt;2.5,3,2)),"")</f>
        <v>4</v>
      </c>
      <c r="BF212" s="223">
        <f>IFERROR(IF((US_Others!F217*US_Others!F$8/SUM(US_Others!F217,US_Others!K217,US_Others!Q217)+US_Others!K217*US_Others!K$8/SUM(US_Others!F217,US_Others!K217,US_Others!Q217)+US_Others!Q217*US_Others!Q$8/SUM(US_Others!F217,US_Others!K217,US_Others!Q217))&gt;3.5,4,IF((US_Others!F217*US_Others!F$8/SUM(US_Others!F217,US_Others!K217,US_Others!Q217)+US_Others!K217*US_Others!K$8/SUM(US_Others!F217,US_Others!K217,US_Others!Q217)+US_Others!Q217*US_Others!Q$8/SUM(US_Others!F217,US_Others!K217,US_Others!Q217))&gt;2.5,3,2)),"")</f>
        <v>4</v>
      </c>
      <c r="BG212" s="223">
        <f>IFERROR(IF((US_Others!G217*US_Others!G$8/SUM(US_Others!G217,US_Others!L217,US_Others!R217)+US_Others!L217*US_Others!L$8/SUM(US_Others!G217,US_Others!L217,US_Others!R217)+US_Others!R217*US_Others!R$8/SUM(US_Others!G217,US_Others!L217,US_Others!R217))&gt;3.5,4,IF((US_Others!G217*US_Others!G$8/SUM(US_Others!G217,US_Others!L217,US_Others!R217)+US_Others!L217*US_Others!L$8/SUM(US_Others!G217,US_Others!L217,US_Others!R217)+US_Others!R217*US_Others!R$8/SUM(US_Others!G217,US_Others!L217,US_Others!R217))&gt;2.5,3,2)),"")</f>
        <v>4</v>
      </c>
      <c r="BH212" s="219" t="str">
        <f>IFERROR(IF((US_Others!Z217*US_Others!Z$8/SUM(US_Others!Z217,US_Others!AB217)+US_Others!AB217*US_Others!AB$8/SUM(US_Others!Z217,US_Others!AB217))&gt;3.5,4,IF((US_Others!Z217*US_Others!Z$8/SUM(US_Others!Z217,US_Others!AB217)+US_Others!AB217*US_Others!AB$8/SUM(US_Others!Z217,US_Others!AB217))&gt;2.5,3,2)),"")</f>
        <v/>
      </c>
      <c r="BI212" s="219" t="str">
        <f>IFERROR(IF((US_Others!AA217*US_Others!AA$8/SUM(US_Others!AA217,US_Others!AC217)+US_Others!AC217*US_Others!AC$8/SUM(US_Others!AA217,US_Others!AC217))&gt;3.5,4,IF((US_Others!AA217*US_Others!AA$8/SUM(US_Others!AA217,US_Others!AC217)+US_Others!AC217*US_Others!AC$8/SUM(US_Others!AA217,US_Others!AC217))&gt;2.5,3,2)),"")</f>
        <v/>
      </c>
      <c r="BJ212" s="219" t="str">
        <f>IFERROR(US_Others!AD217*US_Others!AD$8/US_Others!AD217,"")</f>
        <v/>
      </c>
      <c r="BK212" s="74" t="str">
        <f>IFERROR(US_Others!AE217*US_Others!AE$8/US_Others!AE217,"")</f>
        <v/>
      </c>
      <c r="BL212" s="219" t="str">
        <f>IFERROR(IF(SUMPRODUCT(US_Others!AG217:AI217/SUM(US_Others!AG217:AI217),US_Others!AG$8:AI$8)&gt;3.5,4,IF(SUMPRODUCT(US_Others!AG217:AI217/SUM(US_Others!AG217:AI217),US_Others!AG$8:AI$8)&gt;2.5,3,2)),"")</f>
        <v/>
      </c>
      <c r="BM212" s="219" t="str">
        <f>IFERROR(US_Others!AL217*US_Others!AL$8/US_Others!AL217,"")</f>
        <v/>
      </c>
    </row>
    <row r="213" spans="1:65">
      <c r="A213" s="200" t="s">
        <v>350</v>
      </c>
      <c r="B213" s="332" t="s">
        <v>351</v>
      </c>
      <c r="C213" s="333">
        <f>SUM(US_CO2!C216:AX216)</f>
        <v>5.3191851308733549</v>
      </c>
      <c r="D213" s="333">
        <f>SUM(US_CH4!C216:AC216)</f>
        <v>2.7991153678671768E-3</v>
      </c>
      <c r="E213" s="333">
        <f>SUM(US_N2O!C216:AA216)</f>
        <v>3.1303570573430468E-3</v>
      </c>
      <c r="F213" s="332">
        <f>US_Others!V218+US_Others!U218</f>
        <v>0</v>
      </c>
      <c r="G213" s="332">
        <f>US_Others!C218+US_Others!H218+US_Others!N218</f>
        <v>1.8730329878775431E-5</v>
      </c>
      <c r="H213" s="332">
        <f>US_Others!D218+US_Others!I218+US_Others!O218</f>
        <v>3.0717741001191711E-4</v>
      </c>
      <c r="I213" s="332">
        <f>US_Others!E218+US_Others!J218+US_Others!P218+US_Others!W218</f>
        <v>1.4197590048111778E-3</v>
      </c>
      <c r="J213" s="332">
        <f>US_Others!F218+US_Others!K218+US_Others!Q218</f>
        <v>2.4536732141195816E-4</v>
      </c>
      <c r="K213" s="332">
        <f>US_Others!G218+US_Others!L218+US_Others!R218</f>
        <v>2.4349428842408067E-5</v>
      </c>
      <c r="L213" s="332">
        <f>US_Others!Z218+US_Others!AB218</f>
        <v>0</v>
      </c>
      <c r="M213" s="332">
        <f>US_Others!AA218+US_Others!AC218</f>
        <v>0</v>
      </c>
      <c r="N213" s="332">
        <f>US_Others!AD218</f>
        <v>0</v>
      </c>
      <c r="O213" s="332">
        <f>US_Others!AE218</f>
        <v>0</v>
      </c>
      <c r="P213" s="332">
        <f>SUM(US_Others!AG218:AI218)</f>
        <v>0</v>
      </c>
      <c r="Q213" s="332">
        <f>US_Others!AL218</f>
        <v>0</v>
      </c>
      <c r="R213" s="332"/>
      <c r="S213" s="334">
        <f t="shared" si="3"/>
        <v>5319.1851308733549</v>
      </c>
      <c r="T213" s="334">
        <f>D213*1000/Spec!I$6</f>
        <v>0.11196461471468706</v>
      </c>
      <c r="U213" s="334">
        <f>E213*1000/Spec!I$7</f>
        <v>1.0504553883701499E-2</v>
      </c>
      <c r="V213" s="334">
        <f>F213*1000/Spec!I$8</f>
        <v>0</v>
      </c>
      <c r="W213" s="334">
        <f>G213*1000/Spec!I$9</f>
        <v>2.7748636857445082E-5</v>
      </c>
      <c r="X213" s="334">
        <f>H213*1000/Spec!I$10</f>
        <v>8.7764974289119172E-5</v>
      </c>
      <c r="Y213" s="334">
        <f>I213*1000/Spec!I$11</f>
        <v>9.9283846490292151E-4</v>
      </c>
      <c r="Z213" s="334">
        <f>J213*1000/Spec!I$12</f>
        <v>5.4892018212966029E-5</v>
      </c>
      <c r="AA213" s="334">
        <f>K213*1000/Spec!I$15</f>
        <v>2.4821028381659598E-6</v>
      </c>
      <c r="AB213" s="334">
        <f>L213*1000/Spec!I$17</f>
        <v>0</v>
      </c>
      <c r="AC213" s="334">
        <f>M213*1000/Spec!I$18</f>
        <v>0</v>
      </c>
      <c r="AD213" s="335">
        <f>N213*1000/Spec!I$25</f>
        <v>0</v>
      </c>
      <c r="AE213" s="335">
        <f>O213*1000/Spec!I$26</f>
        <v>0</v>
      </c>
      <c r="AF213" s="334">
        <f>P213*1000/Spec!I$21</f>
        <v>0</v>
      </c>
      <c r="AG213" s="334">
        <f>Q213*1000/Spec!I$22</f>
        <v>0</v>
      </c>
      <c r="AI213" s="432">
        <f>S213/'2007output'!$D211</f>
        <v>3.6650181033602285E-2</v>
      </c>
      <c r="AJ213" s="432">
        <f>T213/'2007output'!$D211</f>
        <v>7.7145714948580011E-7</v>
      </c>
      <c r="AK213" s="432">
        <f>U213/'2007output'!$D211</f>
        <v>7.2378342178828783E-8</v>
      </c>
      <c r="AL213" s="433">
        <f>V213/'2007output'!$D211</f>
        <v>0</v>
      </c>
      <c r="AM213" s="433">
        <f>W213/'2007output'!$D211</f>
        <v>1.9119330108633977E-10</v>
      </c>
      <c r="AN213" s="433">
        <f>X213/'2007output'!$D211</f>
        <v>6.0471709800736612E-10</v>
      </c>
      <c r="AO213" s="433">
        <f>Y213/'2007output'!$D211</f>
        <v>6.8408428322255771E-9</v>
      </c>
      <c r="AP213" s="433">
        <f>Z213/'2007output'!$D211</f>
        <v>3.7821627849126613E-10</v>
      </c>
      <c r="AQ213" s="433">
        <f>AA213/'2007output'!$D211</f>
        <v>1.7102153078823976E-11</v>
      </c>
      <c r="AR213" s="433">
        <f>AB213/'2007output'!$D211</f>
        <v>0</v>
      </c>
      <c r="AS213" s="433">
        <f>AC213/'2007output'!$D211</f>
        <v>0</v>
      </c>
      <c r="AT213" s="433">
        <f>AD213/'2007output'!$D211</f>
        <v>0</v>
      </c>
      <c r="AU213" s="433">
        <f>AE213/'2007output'!$D211</f>
        <v>0</v>
      </c>
      <c r="AV213" s="433">
        <f>AF213/'2007output'!$D211</f>
        <v>0</v>
      </c>
      <c r="AW213" s="433">
        <f>AG213/'2007output'!$D211</f>
        <v>0</v>
      </c>
      <c r="AY213" s="370">
        <f>IFERROR(IF(SUMPRODUCT(US_CO2!C216:AX216/SUM(US_CO2!C216:AX216),US_CO2!C$6:AX$6)&gt;3.5,4,IF(SUMPRODUCT(US_CO2!C216:AX216/SUM(US_CO2!C216:AX216),US_CO2!C$6:AX$6)&gt;2.5,3,2)),"")</f>
        <v>4</v>
      </c>
      <c r="AZ213" s="370">
        <f>IFERROR(IF(SUMPRODUCT(US_CH4!C216:AC216/SUM(US_CH4!C216:AC216),US_CH4!C$6:AC$6)&gt;3.5,4,IF(SUMPRODUCT(US_CH4!C216:AC216/SUM(US_CH4!C216:AC216),US_CH4!C$6:AC$6)&gt;2.5,3,2)),"")</f>
        <v>4</v>
      </c>
      <c r="BA213" s="223">
        <f>IFERROR(IF(SUMPRODUCT(US_N2O!C216:AA216/SUM(US_N2O!C216:AA216),US_N2O!C$6:AA$6)&gt;3.5,4,IF(SUMPRODUCT(US_N2O!C216:AA216/SUM(US_N2O!C216:AA216),US_N2O!C$6:AA$6)&gt;2.5,3,2)),"")</f>
        <v>4</v>
      </c>
      <c r="BB213" s="223" t="str">
        <f>IFERROR(IF(SUMPRODUCT(US_Others!U218:V218/SUM(US_Others!U218:V218),US_Others!U$8:V$8)&gt;3.5,4,IF(SUMPRODUCT(US_Others!U218:V218/SUM(US_Others!U218:V218),US_Others!U$8:V$8)&gt;2.5,3,2)),"")</f>
        <v/>
      </c>
      <c r="BC213" s="223">
        <f>IFERROR(IF((US_Others!C218*US_Others!C$8/SUM(US_Others!C218,US_Others!H218,US_Others!N218)+ US_Others!H218*US_Others!H$8/SUM(US_Others!C218,US_Others!H218,US_Others!N218)+US_Others!N218*US_Others!N$8/SUM(US_Others!C218,US_Others!H218,US_Others!N218))&gt;3.5,4,IF((US_Others!C218*US_Others!C$8/SUM(US_Others!C218,US_Others!H218,US_Others!N218)+ US_Others!H218*US_Others!H$8/SUM(US_Others!C218,US_Others!H218,US_Others!N218)+US_Others!N218*US_Others!N$8/SUM(US_Others!C218,US_Others!H218,US_Others!N218))&gt;2.5,3,2)),"")</f>
        <v>4</v>
      </c>
      <c r="BD213" s="223">
        <f>IFERROR(IF((US_Others!D218*US_Others!D$8/SUM(US_Others!D218,US_Others!I218,US_Others!O218)+US_Others!I218*US_Others!I$8/SUM(US_Others!D218,US_Others!I218,US_Others!O218)+US_Others!O218*US_Others!O$8/SUM(US_Others!D218,US_Others!I218,US_Others!O218))&gt;3.5,4,IF((US_Others!D218*US_Others!D$8/SUM(US_Others!D218,US_Others!I218,US_Others!O218)+US_Others!I218*US_Others!I$8/SUM(US_Others!D218,US_Others!I218,US_Others!O218)+US_Others!O218*US_Others!O$8/SUM(US_Others!D218,US_Others!I218,US_Others!O218))&gt;2.5,3,2)),"")</f>
        <v>4</v>
      </c>
      <c r="BE213" s="223">
        <f>IFERROR(IF((US_Others!E218*US_Others!E$8/SUM(US_Others!E218,US_Others!J218,US_Others!P218,US_Others!W218)+US_Others!J218*US_Others!J$8/SUM(US_Others!E218,US_Others!J218,US_Others!P218,US_Others!W218)+US_Others!P218*US_Others!P$8/SUM(US_Others!E218,US_Others!J218,US_Others!P218,US_Others!W218)+US_Others!W218*US_Others!W$8/SUM(US_Others!E218,US_Others!J218,US_Others!P218,US_Others!W218))&gt;3.5,4,IF((US_Others!E218*US_Others!E$8/SUM(US_Others!E218,US_Others!J218,US_Others!P218,US_Others!W218)+US_Others!J218*US_Others!J$8/SUM(US_Others!E218,US_Others!J218,US_Others!P218,US_Others!W218)+US_Others!P218*US_Others!P$8/SUM(US_Others!E218,US_Others!J218,US_Others!P218,US_Others!W218)+US_Others!W218*US_Others!W$8/SUM(US_Others!E218,US_Others!J218,US_Others!P218,US_Others!W218))&gt;2.5,3,2)),"")</f>
        <v>4</v>
      </c>
      <c r="BF213" s="223">
        <f>IFERROR(IF((US_Others!F218*US_Others!F$8/SUM(US_Others!F218,US_Others!K218,US_Others!Q218)+US_Others!K218*US_Others!K$8/SUM(US_Others!F218,US_Others!K218,US_Others!Q218)+US_Others!Q218*US_Others!Q$8/SUM(US_Others!F218,US_Others!K218,US_Others!Q218))&gt;3.5,4,IF((US_Others!F218*US_Others!F$8/SUM(US_Others!F218,US_Others!K218,US_Others!Q218)+US_Others!K218*US_Others!K$8/SUM(US_Others!F218,US_Others!K218,US_Others!Q218)+US_Others!Q218*US_Others!Q$8/SUM(US_Others!F218,US_Others!K218,US_Others!Q218))&gt;2.5,3,2)),"")</f>
        <v>4</v>
      </c>
      <c r="BG213" s="223">
        <f>IFERROR(IF((US_Others!G218*US_Others!G$8/SUM(US_Others!G218,US_Others!L218,US_Others!R218)+US_Others!L218*US_Others!L$8/SUM(US_Others!G218,US_Others!L218,US_Others!R218)+US_Others!R218*US_Others!R$8/SUM(US_Others!G218,US_Others!L218,US_Others!R218))&gt;3.5,4,IF((US_Others!G218*US_Others!G$8/SUM(US_Others!G218,US_Others!L218,US_Others!R218)+US_Others!L218*US_Others!L$8/SUM(US_Others!G218,US_Others!L218,US_Others!R218)+US_Others!R218*US_Others!R$8/SUM(US_Others!G218,US_Others!L218,US_Others!R218))&gt;2.5,3,2)),"")</f>
        <v>4</v>
      </c>
      <c r="BH213" s="219" t="str">
        <f>IFERROR(IF((US_Others!Z218*US_Others!Z$8/SUM(US_Others!Z218,US_Others!AB218)+US_Others!AB218*US_Others!AB$8/SUM(US_Others!Z218,US_Others!AB218))&gt;3.5,4,IF((US_Others!Z218*US_Others!Z$8/SUM(US_Others!Z218,US_Others!AB218)+US_Others!AB218*US_Others!AB$8/SUM(US_Others!Z218,US_Others!AB218))&gt;2.5,3,2)),"")</f>
        <v/>
      </c>
      <c r="BI213" s="219" t="str">
        <f>IFERROR(IF((US_Others!AA218*US_Others!AA$8/SUM(US_Others!AA218,US_Others!AC218)+US_Others!AC218*US_Others!AC$8/SUM(US_Others!AA218,US_Others!AC218))&gt;3.5,4,IF((US_Others!AA218*US_Others!AA$8/SUM(US_Others!AA218,US_Others!AC218)+US_Others!AC218*US_Others!AC$8/SUM(US_Others!AA218,US_Others!AC218))&gt;2.5,3,2)),"")</f>
        <v/>
      </c>
      <c r="BJ213" s="219" t="str">
        <f>IFERROR(US_Others!AD218*US_Others!AD$8/US_Others!AD218,"")</f>
        <v/>
      </c>
      <c r="BK213" s="74" t="str">
        <f>IFERROR(US_Others!AE218*US_Others!AE$8/US_Others!AE218,"")</f>
        <v/>
      </c>
      <c r="BL213" s="219" t="str">
        <f>IFERROR(IF(SUMPRODUCT(US_Others!AG218:AI218/SUM(US_Others!AG218:AI218),US_Others!AG$8:AI$8)&gt;3.5,4,IF(SUMPRODUCT(US_Others!AG218:AI218/SUM(US_Others!AG218:AI218),US_Others!AG$8:AI$8)&gt;2.5,3,2)),"")</f>
        <v/>
      </c>
      <c r="BM213" s="219" t="str">
        <f>IFERROR(US_Others!AL218*US_Others!AL$8/US_Others!AL218,"")</f>
        <v/>
      </c>
    </row>
    <row r="214" spans="1:65">
      <c r="A214" s="200" t="s">
        <v>352</v>
      </c>
      <c r="B214" s="332">
        <v>311615</v>
      </c>
      <c r="C214" s="333">
        <f>SUM(US_CO2!C217:AX217)</f>
        <v>2.6545586945003854</v>
      </c>
      <c r="D214" s="333">
        <f>SUM(US_CH4!C217:AC217)</f>
        <v>1.3970249849405794E-3</v>
      </c>
      <c r="E214" s="333">
        <f>SUM(US_N2O!C217:AA217)</f>
        <v>1.5626458296785144E-3</v>
      </c>
      <c r="F214" s="332">
        <f>US_Others!V219+US_Others!U219</f>
        <v>0</v>
      </c>
      <c r="G214" s="332">
        <f>US_Others!C219+US_Others!H219+US_Others!N219</f>
        <v>1.8730329878775431E-5</v>
      </c>
      <c r="H214" s="332">
        <f>US_Others!D219+US_Others!I219+US_Others!O219</f>
        <v>3.0717741001191711E-4</v>
      </c>
      <c r="I214" s="332">
        <f>US_Others!E219+US_Others!J219+US_Others!P219+US_Others!W219</f>
        <v>1.4197590048111778E-3</v>
      </c>
      <c r="J214" s="332">
        <f>US_Others!F219+US_Others!K219+US_Others!Q219</f>
        <v>2.4536732141195816E-4</v>
      </c>
      <c r="K214" s="332">
        <f>US_Others!G219+US_Others!L219+US_Others!R219</f>
        <v>2.4349428842408067E-5</v>
      </c>
      <c r="L214" s="332">
        <f>US_Others!Z219+US_Others!AB219</f>
        <v>0</v>
      </c>
      <c r="M214" s="332">
        <f>US_Others!AA219+US_Others!AC219</f>
        <v>0</v>
      </c>
      <c r="N214" s="332">
        <f>US_Others!AD219</f>
        <v>0</v>
      </c>
      <c r="O214" s="332">
        <f>US_Others!AE219</f>
        <v>0</v>
      </c>
      <c r="P214" s="332">
        <f>SUM(US_Others!AG219:AI219)</f>
        <v>0</v>
      </c>
      <c r="Q214" s="332">
        <f>US_Others!AL219</f>
        <v>0</v>
      </c>
      <c r="R214" s="332"/>
      <c r="S214" s="334">
        <f t="shared" si="3"/>
        <v>2654.5586945003852</v>
      </c>
      <c r="T214" s="334">
        <f>D214*1000/Spec!I$6</f>
        <v>5.5880999397623171E-2</v>
      </c>
      <c r="U214" s="334">
        <f>E214*1000/Spec!I$7</f>
        <v>5.2437779519413233E-3</v>
      </c>
      <c r="V214" s="334">
        <f>F214*1000/Spec!I$8</f>
        <v>0</v>
      </c>
      <c r="W214" s="334">
        <f>G214*1000/Spec!I$9</f>
        <v>2.7748636857445082E-5</v>
      </c>
      <c r="X214" s="334">
        <f>H214*1000/Spec!I$10</f>
        <v>8.7764974289119172E-5</v>
      </c>
      <c r="Y214" s="334">
        <f>I214*1000/Spec!I$11</f>
        <v>9.9283846490292151E-4</v>
      </c>
      <c r="Z214" s="334">
        <f>J214*1000/Spec!I$12</f>
        <v>5.4892018212966029E-5</v>
      </c>
      <c r="AA214" s="334">
        <f>K214*1000/Spec!I$15</f>
        <v>2.4821028381659598E-6</v>
      </c>
      <c r="AB214" s="334">
        <f>L214*1000/Spec!I$17</f>
        <v>0</v>
      </c>
      <c r="AC214" s="334">
        <f>M214*1000/Spec!I$18</f>
        <v>0</v>
      </c>
      <c r="AD214" s="335">
        <f>N214*1000/Spec!I$25</f>
        <v>0</v>
      </c>
      <c r="AE214" s="335">
        <f>O214*1000/Spec!I$26</f>
        <v>0</v>
      </c>
      <c r="AF214" s="334">
        <f>P214*1000/Spec!I$21</f>
        <v>0</v>
      </c>
      <c r="AG214" s="334">
        <f>Q214*1000/Spec!I$22</f>
        <v>0</v>
      </c>
      <c r="AI214" s="432">
        <f>S214/'2007output'!$D212</f>
        <v>4.4165905512112046E-2</v>
      </c>
      <c r="AJ214" s="432">
        <f>T214/'2007output'!$D212</f>
        <v>9.297345522745445E-7</v>
      </c>
      <c r="AK214" s="432">
        <f>U214/'2007output'!$D212</f>
        <v>8.7244709273804791E-8</v>
      </c>
      <c r="AL214" s="433">
        <f>V214/'2007output'!$D212</f>
        <v>0</v>
      </c>
      <c r="AM214" s="433">
        <f>W214/'2007output'!$D212</f>
        <v>4.6167510858767765E-10</v>
      </c>
      <c r="AN214" s="433">
        <f>X214/'2007output'!$D212</f>
        <v>1.4602124148758836E-9</v>
      </c>
      <c r="AO214" s="433">
        <f>Y214/'2007output'!$D212</f>
        <v>1.6518606245376595E-8</v>
      </c>
      <c r="AP214" s="433">
        <f>Z214/'2007output'!$D212</f>
        <v>9.1328012252495299E-10</v>
      </c>
      <c r="AQ214" s="433">
        <f>AA214/'2007output'!$D212</f>
        <v>4.1296626685595028E-11</v>
      </c>
      <c r="AR214" s="433">
        <f>AB214/'2007output'!$D212</f>
        <v>0</v>
      </c>
      <c r="AS214" s="433">
        <f>AC214/'2007output'!$D212</f>
        <v>0</v>
      </c>
      <c r="AT214" s="433">
        <f>AD214/'2007output'!$D212</f>
        <v>0</v>
      </c>
      <c r="AU214" s="433">
        <f>AE214/'2007output'!$D212</f>
        <v>0</v>
      </c>
      <c r="AV214" s="433">
        <f>AF214/'2007output'!$D212</f>
        <v>0</v>
      </c>
      <c r="AW214" s="433">
        <f>AG214/'2007output'!$D212</f>
        <v>0</v>
      </c>
      <c r="AY214" s="370">
        <f>IFERROR(IF(SUMPRODUCT(US_CO2!C217:AX217/SUM(US_CO2!C217:AX217),US_CO2!C$6:AX$6)&gt;3.5,4,IF(SUMPRODUCT(US_CO2!C217:AX217/SUM(US_CO2!C217:AX217),US_CO2!C$6:AX$6)&gt;2.5,3,2)),"")</f>
        <v>4</v>
      </c>
      <c r="AZ214" s="370">
        <f>IFERROR(IF(SUMPRODUCT(US_CH4!C217:AC217/SUM(US_CH4!C217:AC217),US_CH4!C$6:AC$6)&gt;3.5,4,IF(SUMPRODUCT(US_CH4!C217:AC217/SUM(US_CH4!C217:AC217),US_CH4!C$6:AC$6)&gt;2.5,3,2)),"")</f>
        <v>4</v>
      </c>
      <c r="BA214" s="223">
        <f>IFERROR(IF(SUMPRODUCT(US_N2O!C217:AA217/SUM(US_N2O!C217:AA217),US_N2O!C$6:AA$6)&gt;3.5,4,IF(SUMPRODUCT(US_N2O!C217:AA217/SUM(US_N2O!C217:AA217),US_N2O!C$6:AA$6)&gt;2.5,3,2)),"")</f>
        <v>4</v>
      </c>
      <c r="BB214" s="223" t="str">
        <f>IFERROR(IF(SUMPRODUCT(US_Others!U219:V219/SUM(US_Others!U219:V219),US_Others!U$8:V$8)&gt;3.5,4,IF(SUMPRODUCT(US_Others!U219:V219/SUM(US_Others!U219:V219),US_Others!U$8:V$8)&gt;2.5,3,2)),"")</f>
        <v/>
      </c>
      <c r="BC214" s="223">
        <f>IFERROR(IF((US_Others!C219*US_Others!C$8/SUM(US_Others!C219,US_Others!H219,US_Others!N219)+ US_Others!H219*US_Others!H$8/SUM(US_Others!C219,US_Others!H219,US_Others!N219)+US_Others!N219*US_Others!N$8/SUM(US_Others!C219,US_Others!H219,US_Others!N219))&gt;3.5,4,IF((US_Others!C219*US_Others!C$8/SUM(US_Others!C219,US_Others!H219,US_Others!N219)+ US_Others!H219*US_Others!H$8/SUM(US_Others!C219,US_Others!H219,US_Others!N219)+US_Others!N219*US_Others!N$8/SUM(US_Others!C219,US_Others!H219,US_Others!N219))&gt;2.5,3,2)),"")</f>
        <v>4</v>
      </c>
      <c r="BD214" s="223">
        <f>IFERROR(IF((US_Others!D219*US_Others!D$8/SUM(US_Others!D219,US_Others!I219,US_Others!O219)+US_Others!I219*US_Others!I$8/SUM(US_Others!D219,US_Others!I219,US_Others!O219)+US_Others!O219*US_Others!O$8/SUM(US_Others!D219,US_Others!I219,US_Others!O219))&gt;3.5,4,IF((US_Others!D219*US_Others!D$8/SUM(US_Others!D219,US_Others!I219,US_Others!O219)+US_Others!I219*US_Others!I$8/SUM(US_Others!D219,US_Others!I219,US_Others!O219)+US_Others!O219*US_Others!O$8/SUM(US_Others!D219,US_Others!I219,US_Others!O219))&gt;2.5,3,2)),"")</f>
        <v>4</v>
      </c>
      <c r="BE214" s="223">
        <f>IFERROR(IF((US_Others!E219*US_Others!E$8/SUM(US_Others!E219,US_Others!J219,US_Others!P219,US_Others!W219)+US_Others!J219*US_Others!J$8/SUM(US_Others!E219,US_Others!J219,US_Others!P219,US_Others!W219)+US_Others!P219*US_Others!P$8/SUM(US_Others!E219,US_Others!J219,US_Others!P219,US_Others!W219)+US_Others!W219*US_Others!W$8/SUM(US_Others!E219,US_Others!J219,US_Others!P219,US_Others!W219))&gt;3.5,4,IF((US_Others!E219*US_Others!E$8/SUM(US_Others!E219,US_Others!J219,US_Others!P219,US_Others!W219)+US_Others!J219*US_Others!J$8/SUM(US_Others!E219,US_Others!J219,US_Others!P219,US_Others!W219)+US_Others!P219*US_Others!P$8/SUM(US_Others!E219,US_Others!J219,US_Others!P219,US_Others!W219)+US_Others!W219*US_Others!W$8/SUM(US_Others!E219,US_Others!J219,US_Others!P219,US_Others!W219))&gt;2.5,3,2)),"")</f>
        <v>4</v>
      </c>
      <c r="BF214" s="223">
        <f>IFERROR(IF((US_Others!F219*US_Others!F$8/SUM(US_Others!F219,US_Others!K219,US_Others!Q219)+US_Others!K219*US_Others!K$8/SUM(US_Others!F219,US_Others!K219,US_Others!Q219)+US_Others!Q219*US_Others!Q$8/SUM(US_Others!F219,US_Others!K219,US_Others!Q219))&gt;3.5,4,IF((US_Others!F219*US_Others!F$8/SUM(US_Others!F219,US_Others!K219,US_Others!Q219)+US_Others!K219*US_Others!K$8/SUM(US_Others!F219,US_Others!K219,US_Others!Q219)+US_Others!Q219*US_Others!Q$8/SUM(US_Others!F219,US_Others!K219,US_Others!Q219))&gt;2.5,3,2)),"")</f>
        <v>4</v>
      </c>
      <c r="BG214" s="223">
        <f>IFERROR(IF((US_Others!G219*US_Others!G$8/SUM(US_Others!G219,US_Others!L219,US_Others!R219)+US_Others!L219*US_Others!L$8/SUM(US_Others!G219,US_Others!L219,US_Others!R219)+US_Others!R219*US_Others!R$8/SUM(US_Others!G219,US_Others!L219,US_Others!R219))&gt;3.5,4,IF((US_Others!G219*US_Others!G$8/SUM(US_Others!G219,US_Others!L219,US_Others!R219)+US_Others!L219*US_Others!L$8/SUM(US_Others!G219,US_Others!L219,US_Others!R219)+US_Others!R219*US_Others!R$8/SUM(US_Others!G219,US_Others!L219,US_Others!R219))&gt;2.5,3,2)),"")</f>
        <v>4</v>
      </c>
      <c r="BH214" s="219" t="str">
        <f>IFERROR(IF((US_Others!Z219*US_Others!Z$8/SUM(US_Others!Z219,US_Others!AB219)+US_Others!AB219*US_Others!AB$8/SUM(US_Others!Z219,US_Others!AB219))&gt;3.5,4,IF((US_Others!Z219*US_Others!Z$8/SUM(US_Others!Z219,US_Others!AB219)+US_Others!AB219*US_Others!AB$8/SUM(US_Others!Z219,US_Others!AB219))&gt;2.5,3,2)),"")</f>
        <v/>
      </c>
      <c r="BI214" s="219" t="str">
        <f>IFERROR(IF((US_Others!AA219*US_Others!AA$8/SUM(US_Others!AA219,US_Others!AC219)+US_Others!AC219*US_Others!AC$8/SUM(US_Others!AA219,US_Others!AC219))&gt;3.5,4,IF((US_Others!AA219*US_Others!AA$8/SUM(US_Others!AA219,US_Others!AC219)+US_Others!AC219*US_Others!AC$8/SUM(US_Others!AA219,US_Others!AC219))&gt;2.5,3,2)),"")</f>
        <v/>
      </c>
      <c r="BJ214" s="219" t="str">
        <f>IFERROR(US_Others!AD219*US_Others!AD$8/US_Others!AD219,"")</f>
        <v/>
      </c>
      <c r="BK214" s="74" t="str">
        <f>IFERROR(US_Others!AE219*US_Others!AE$8/US_Others!AE219,"")</f>
        <v/>
      </c>
      <c r="BL214" s="219" t="str">
        <f>IFERROR(IF(SUMPRODUCT(US_Others!AG219:AI219/SUM(US_Others!AG219:AI219),US_Others!AG$8:AI$8)&gt;3.5,4,IF(SUMPRODUCT(US_Others!AG219:AI219/SUM(US_Others!AG219:AI219),US_Others!AG$8:AI$8)&gt;2.5,3,2)),"")</f>
        <v/>
      </c>
      <c r="BM214" s="219" t="str">
        <f>IFERROR(US_Others!AL219*US_Others!AL$8/US_Others!AL219,"")</f>
        <v/>
      </c>
    </row>
    <row r="215" spans="1:65">
      <c r="A215" s="200" t="s">
        <v>353</v>
      </c>
      <c r="B215" s="332">
        <v>311700</v>
      </c>
      <c r="C215" s="333">
        <f>SUM(US_CO2!C218:AX218)</f>
        <v>0.84797988423713944</v>
      </c>
      <c r="D215" s="333">
        <f>SUM(US_CH4!C218:AC218)</f>
        <v>8.4111635727048733E-4</v>
      </c>
      <c r="E215" s="333">
        <f>SUM(US_N2O!C218:AA218)</f>
        <v>1.2323656337341268E-3</v>
      </c>
      <c r="F215" s="332">
        <f>US_Others!V220+US_Others!U220</f>
        <v>0</v>
      </c>
      <c r="G215" s="332">
        <f>US_Others!C220+US_Others!H220+US_Others!N220</f>
        <v>2.9368156442170766E-5</v>
      </c>
      <c r="H215" s="332">
        <f>US_Others!D220+US_Others!I220+US_Others!O220</f>
        <v>4.8163776565160059E-4</v>
      </c>
      <c r="I215" s="332">
        <f>US_Others!E220+US_Others!J220+US_Others!P220+US_Others!W220</f>
        <v>2.2261062583165442E-3</v>
      </c>
      <c r="J215" s="332">
        <f>US_Others!F220+US_Others!K220+US_Others!Q220</f>
        <v>3.8472284939243708E-4</v>
      </c>
      <c r="K215" s="332">
        <f>US_Others!G220+US_Others!L220+US_Others!R220</f>
        <v>3.8178603374822002E-5</v>
      </c>
      <c r="L215" s="332">
        <f>US_Others!Z220+US_Others!AB220</f>
        <v>0</v>
      </c>
      <c r="M215" s="332">
        <f>US_Others!AA220+US_Others!AC220</f>
        <v>0</v>
      </c>
      <c r="N215" s="332">
        <f>US_Others!AD220</f>
        <v>0</v>
      </c>
      <c r="O215" s="332">
        <f>US_Others!AE220</f>
        <v>0</v>
      </c>
      <c r="P215" s="332">
        <f>SUM(US_Others!AG220:AI220)</f>
        <v>0</v>
      </c>
      <c r="Q215" s="332">
        <f>US_Others!AL220</f>
        <v>0</v>
      </c>
      <c r="R215" s="332"/>
      <c r="S215" s="334">
        <f t="shared" si="3"/>
        <v>847.97988423713946</v>
      </c>
      <c r="T215" s="334">
        <f>D215*1000/Spec!I$6</f>
        <v>3.364465429081949E-2</v>
      </c>
      <c r="U215" s="334">
        <f>E215*1000/Spec!I$7</f>
        <v>4.1354551467588149E-3</v>
      </c>
      <c r="V215" s="334">
        <f>F215*1000/Spec!I$8</f>
        <v>0</v>
      </c>
      <c r="W215" s="334">
        <f>G215*1000/Spec!I$9</f>
        <v>4.350837991432706E-5</v>
      </c>
      <c r="X215" s="334">
        <f>H215*1000/Spec!I$10</f>
        <v>1.376107901861716E-4</v>
      </c>
      <c r="Y215" s="334">
        <f>I215*1000/Spec!I$11</f>
        <v>1.5567176631584225E-3</v>
      </c>
      <c r="Z215" s="334">
        <f>J215*1000/Spec!I$12</f>
        <v>8.6067751541932231E-5</v>
      </c>
      <c r="AA215" s="334">
        <f>K215*1000/Spec!I$15</f>
        <v>3.891804625364119E-6</v>
      </c>
      <c r="AB215" s="334">
        <f>L215*1000/Spec!I$17</f>
        <v>0</v>
      </c>
      <c r="AC215" s="334">
        <f>M215*1000/Spec!I$18</f>
        <v>0</v>
      </c>
      <c r="AD215" s="335">
        <f>N215*1000/Spec!I$25</f>
        <v>0</v>
      </c>
      <c r="AE215" s="335">
        <f>O215*1000/Spec!I$26</f>
        <v>0</v>
      </c>
      <c r="AF215" s="334">
        <f>P215*1000/Spec!I$21</f>
        <v>0</v>
      </c>
      <c r="AG215" s="334">
        <f>Q215*1000/Spec!I$22</f>
        <v>0</v>
      </c>
      <c r="AI215" s="432">
        <f>S215/'2007output'!$D213</f>
        <v>6.808893746939744E-2</v>
      </c>
      <c r="AJ215" s="432">
        <f>T215/'2007output'!$D213</f>
        <v>2.7015130957357325E-6</v>
      </c>
      <c r="AK215" s="432">
        <f>U215/'2007output'!$D213</f>
        <v>3.3205828596803674E-7</v>
      </c>
      <c r="AL215" s="433">
        <f>V215/'2007output'!$D213</f>
        <v>0</v>
      </c>
      <c r="AM215" s="433">
        <f>W215/'2007output'!$D213</f>
        <v>3.4935255121605574E-9</v>
      </c>
      <c r="AN215" s="433">
        <f>X215/'2007output'!$D213</f>
        <v>1.1049522119890677E-8</v>
      </c>
      <c r="AO215" s="433">
        <f>Y215/'2007output'!$D213</f>
        <v>1.2499736561517127E-7</v>
      </c>
      <c r="AP215" s="433">
        <f>Z215/'2007output'!$D213</f>
        <v>6.91084996449211E-9</v>
      </c>
      <c r="AQ215" s="433">
        <f>AA215/'2007output'!$D213</f>
        <v>3.1249425452812335E-10</v>
      </c>
      <c r="AR215" s="433">
        <f>AB215/'2007output'!$D213</f>
        <v>0</v>
      </c>
      <c r="AS215" s="433">
        <f>AC215/'2007output'!$D213</f>
        <v>0</v>
      </c>
      <c r="AT215" s="433">
        <f>AD215/'2007output'!$D213</f>
        <v>0</v>
      </c>
      <c r="AU215" s="433">
        <f>AE215/'2007output'!$D213</f>
        <v>0</v>
      </c>
      <c r="AV215" s="433">
        <f>AF215/'2007output'!$D213</f>
        <v>0</v>
      </c>
      <c r="AW215" s="433">
        <f>AG215/'2007output'!$D213</f>
        <v>0</v>
      </c>
      <c r="AY215" s="370">
        <f>IFERROR(IF(SUMPRODUCT(US_CO2!C218:AX218/SUM(US_CO2!C218:AX218),US_CO2!C$6:AX$6)&gt;3.5,4,IF(SUMPRODUCT(US_CO2!C218:AX218/SUM(US_CO2!C218:AX218),US_CO2!C$6:AX$6)&gt;2.5,3,2)),"")</f>
        <v>4</v>
      </c>
      <c r="AZ215" s="370">
        <f>IFERROR(IF(SUMPRODUCT(US_CH4!C218:AC218/SUM(US_CH4!C218:AC218),US_CH4!C$6:AC$6)&gt;3.5,4,IF(SUMPRODUCT(US_CH4!C218:AC218/SUM(US_CH4!C218:AC218),US_CH4!C$6:AC$6)&gt;2.5,3,2)),"")</f>
        <v>4</v>
      </c>
      <c r="BA215" s="223">
        <f>IFERROR(IF(SUMPRODUCT(US_N2O!C218:AA218/SUM(US_N2O!C218:AA218),US_N2O!C$6:AA$6)&gt;3.5,4,IF(SUMPRODUCT(US_N2O!C218:AA218/SUM(US_N2O!C218:AA218),US_N2O!C$6:AA$6)&gt;2.5,3,2)),"")</f>
        <v>4</v>
      </c>
      <c r="BB215" s="223" t="str">
        <f>IFERROR(IF(SUMPRODUCT(US_Others!U220:V220/SUM(US_Others!U220:V220),US_Others!U$8:V$8)&gt;3.5,4,IF(SUMPRODUCT(US_Others!U220:V220/SUM(US_Others!U220:V220),US_Others!U$8:V$8)&gt;2.5,3,2)),"")</f>
        <v/>
      </c>
      <c r="BC215" s="223">
        <f>IFERROR(IF((US_Others!C220*US_Others!C$8/SUM(US_Others!C220,US_Others!H220,US_Others!N220)+ US_Others!H220*US_Others!H$8/SUM(US_Others!C220,US_Others!H220,US_Others!N220)+US_Others!N220*US_Others!N$8/SUM(US_Others!C220,US_Others!H220,US_Others!N220))&gt;3.5,4,IF((US_Others!C220*US_Others!C$8/SUM(US_Others!C220,US_Others!H220,US_Others!N220)+ US_Others!H220*US_Others!H$8/SUM(US_Others!C220,US_Others!H220,US_Others!N220)+US_Others!N220*US_Others!N$8/SUM(US_Others!C220,US_Others!H220,US_Others!N220))&gt;2.5,3,2)),"")</f>
        <v>4</v>
      </c>
      <c r="BD215" s="223">
        <f>IFERROR(IF((US_Others!D220*US_Others!D$8/SUM(US_Others!D220,US_Others!I220,US_Others!O220)+US_Others!I220*US_Others!I$8/SUM(US_Others!D220,US_Others!I220,US_Others!O220)+US_Others!O220*US_Others!O$8/SUM(US_Others!D220,US_Others!I220,US_Others!O220))&gt;3.5,4,IF((US_Others!D220*US_Others!D$8/SUM(US_Others!D220,US_Others!I220,US_Others!O220)+US_Others!I220*US_Others!I$8/SUM(US_Others!D220,US_Others!I220,US_Others!O220)+US_Others!O220*US_Others!O$8/SUM(US_Others!D220,US_Others!I220,US_Others!O220))&gt;2.5,3,2)),"")</f>
        <v>4</v>
      </c>
      <c r="BE215" s="223">
        <f>IFERROR(IF((US_Others!E220*US_Others!E$8/SUM(US_Others!E220,US_Others!J220,US_Others!P220,US_Others!W220)+US_Others!J220*US_Others!J$8/SUM(US_Others!E220,US_Others!J220,US_Others!P220,US_Others!W220)+US_Others!P220*US_Others!P$8/SUM(US_Others!E220,US_Others!J220,US_Others!P220,US_Others!W220)+US_Others!W220*US_Others!W$8/SUM(US_Others!E220,US_Others!J220,US_Others!P220,US_Others!W220))&gt;3.5,4,IF((US_Others!E220*US_Others!E$8/SUM(US_Others!E220,US_Others!J220,US_Others!P220,US_Others!W220)+US_Others!J220*US_Others!J$8/SUM(US_Others!E220,US_Others!J220,US_Others!P220,US_Others!W220)+US_Others!P220*US_Others!P$8/SUM(US_Others!E220,US_Others!J220,US_Others!P220,US_Others!W220)+US_Others!W220*US_Others!W$8/SUM(US_Others!E220,US_Others!J220,US_Others!P220,US_Others!W220))&gt;2.5,3,2)),"")</f>
        <v>4</v>
      </c>
      <c r="BF215" s="223">
        <f>IFERROR(IF((US_Others!F220*US_Others!F$8/SUM(US_Others!F220,US_Others!K220,US_Others!Q220)+US_Others!K220*US_Others!K$8/SUM(US_Others!F220,US_Others!K220,US_Others!Q220)+US_Others!Q220*US_Others!Q$8/SUM(US_Others!F220,US_Others!K220,US_Others!Q220))&gt;3.5,4,IF((US_Others!F220*US_Others!F$8/SUM(US_Others!F220,US_Others!K220,US_Others!Q220)+US_Others!K220*US_Others!K$8/SUM(US_Others!F220,US_Others!K220,US_Others!Q220)+US_Others!Q220*US_Others!Q$8/SUM(US_Others!F220,US_Others!K220,US_Others!Q220))&gt;2.5,3,2)),"")</f>
        <v>4</v>
      </c>
      <c r="BG215" s="223">
        <f>IFERROR(IF((US_Others!G220*US_Others!G$8/SUM(US_Others!G220,US_Others!L220,US_Others!R220)+US_Others!L220*US_Others!L$8/SUM(US_Others!G220,US_Others!L220,US_Others!R220)+US_Others!R220*US_Others!R$8/SUM(US_Others!G220,US_Others!L220,US_Others!R220))&gt;3.5,4,IF((US_Others!G220*US_Others!G$8/SUM(US_Others!G220,US_Others!L220,US_Others!R220)+US_Others!L220*US_Others!L$8/SUM(US_Others!G220,US_Others!L220,US_Others!R220)+US_Others!R220*US_Others!R$8/SUM(US_Others!G220,US_Others!L220,US_Others!R220))&gt;2.5,3,2)),"")</f>
        <v>4</v>
      </c>
      <c r="BH215" s="219" t="str">
        <f>IFERROR(IF((US_Others!Z220*US_Others!Z$8/SUM(US_Others!Z220,US_Others!AB220)+US_Others!AB220*US_Others!AB$8/SUM(US_Others!Z220,US_Others!AB220))&gt;3.5,4,IF((US_Others!Z220*US_Others!Z$8/SUM(US_Others!Z220,US_Others!AB220)+US_Others!AB220*US_Others!AB$8/SUM(US_Others!Z220,US_Others!AB220))&gt;2.5,3,2)),"")</f>
        <v/>
      </c>
      <c r="BI215" s="219" t="str">
        <f>IFERROR(IF((US_Others!AA220*US_Others!AA$8/SUM(US_Others!AA220,US_Others!AC220)+US_Others!AC220*US_Others!AC$8/SUM(US_Others!AA220,US_Others!AC220))&gt;3.5,4,IF((US_Others!AA220*US_Others!AA$8/SUM(US_Others!AA220,US_Others!AC220)+US_Others!AC220*US_Others!AC$8/SUM(US_Others!AA220,US_Others!AC220))&gt;2.5,3,2)),"")</f>
        <v/>
      </c>
      <c r="BJ215" s="219" t="str">
        <f>IFERROR(US_Others!AD220*US_Others!AD$8/US_Others!AD220,"")</f>
        <v/>
      </c>
      <c r="BK215" s="74" t="str">
        <f>IFERROR(US_Others!AE220*US_Others!AE$8/US_Others!AE220,"")</f>
        <v/>
      </c>
      <c r="BL215" s="219" t="str">
        <f>IFERROR(IF(SUMPRODUCT(US_Others!AG220:AI220/SUM(US_Others!AG220:AI220),US_Others!AG$8:AI$8)&gt;3.5,4,IF(SUMPRODUCT(US_Others!AG220:AI220/SUM(US_Others!AG220:AI220),US_Others!AG$8:AI$8)&gt;2.5,3,2)),"")</f>
        <v/>
      </c>
      <c r="BM215" s="219" t="str">
        <f>IFERROR(US_Others!AL220*US_Others!AL$8/US_Others!AL220,"")</f>
        <v/>
      </c>
    </row>
    <row r="216" spans="1:65">
      <c r="A216" s="200" t="s">
        <v>354</v>
      </c>
      <c r="B216" s="332">
        <v>311810</v>
      </c>
      <c r="C216" s="333">
        <f>SUM(US_CO2!C219:AX219)</f>
        <v>1.995945086950381</v>
      </c>
      <c r="D216" s="333">
        <f>SUM(US_CH4!C219:AC219)</f>
        <v>1.9505671172100809E-3</v>
      </c>
      <c r="E216" s="333">
        <f>SUM(US_N2O!C219:AA219)</f>
        <v>2.8753022467306677E-3</v>
      </c>
      <c r="F216" s="332">
        <f>US_Others!V221+US_Others!U221</f>
        <v>0</v>
      </c>
      <c r="G216" s="332">
        <f>US_Others!C221+US_Others!H221+US_Others!N221</f>
        <v>2.7158978324224377E-4</v>
      </c>
      <c r="H216" s="332">
        <f>US_Others!D221+US_Others!I221+US_Others!O221</f>
        <v>4.4540724451727978E-3</v>
      </c>
      <c r="I216" s="332">
        <f>US_Others!E221+US_Others!J221+US_Others!P221+US_Others!W221</f>
        <v>2.0586505569762079E-2</v>
      </c>
      <c r="J216" s="332">
        <f>US_Others!F221+US_Others!K221+US_Others!Q221</f>
        <v>3.5578261604733937E-3</v>
      </c>
      <c r="K216" s="332">
        <f>US_Others!G221+US_Others!L221+US_Others!R221</f>
        <v>3.5306671821491698E-4</v>
      </c>
      <c r="L216" s="332">
        <f>US_Others!Z221+US_Others!AB221</f>
        <v>0</v>
      </c>
      <c r="M216" s="332">
        <f>US_Others!AA221+US_Others!AC221</f>
        <v>0</v>
      </c>
      <c r="N216" s="332">
        <f>US_Others!AD221</f>
        <v>0</v>
      </c>
      <c r="O216" s="332">
        <f>US_Others!AE221</f>
        <v>0</v>
      </c>
      <c r="P216" s="332">
        <f>SUM(US_Others!AG221:AI221)</f>
        <v>0</v>
      </c>
      <c r="Q216" s="332">
        <f>US_Others!AL221</f>
        <v>0</v>
      </c>
      <c r="R216" s="332"/>
      <c r="S216" s="334">
        <f t="shared" si="3"/>
        <v>1995.945086950381</v>
      </c>
      <c r="T216" s="334">
        <f>D216*1000/Spec!I$6</f>
        <v>7.8022684688403232E-2</v>
      </c>
      <c r="U216" s="334">
        <f>E216*1000/Spec!I$7</f>
        <v>9.6486652574854625E-3</v>
      </c>
      <c r="V216" s="334">
        <f>F216*1000/Spec!I$8</f>
        <v>0</v>
      </c>
      <c r="W216" s="334">
        <f>G216*1000/Spec!I$9</f>
        <v>4.023552344329537E-4</v>
      </c>
      <c r="X216" s="334">
        <f>H216*1000/Spec!I$10</f>
        <v>1.272592127192228E-3</v>
      </c>
      <c r="Y216" s="334">
        <f>I216*1000/Spec!I$11</f>
        <v>1.4396157741092363E-2</v>
      </c>
      <c r="Z216" s="334">
        <f>J216*1000/Spec!I$12</f>
        <v>7.9593426408800752E-4</v>
      </c>
      <c r="AA216" s="334">
        <f>K216*1000/Spec!I$15</f>
        <v>3.5990491153406417E-5</v>
      </c>
      <c r="AB216" s="334">
        <f>L216*1000/Spec!I$17</f>
        <v>0</v>
      </c>
      <c r="AC216" s="334">
        <f>M216*1000/Spec!I$18</f>
        <v>0</v>
      </c>
      <c r="AD216" s="335">
        <f>N216*1000/Spec!I$25</f>
        <v>0</v>
      </c>
      <c r="AE216" s="335">
        <f>O216*1000/Spec!I$26</f>
        <v>0</v>
      </c>
      <c r="AF216" s="334">
        <f>P216*1000/Spec!I$21</f>
        <v>0</v>
      </c>
      <c r="AG216" s="334">
        <f>Q216*1000/Spec!I$22</f>
        <v>0</v>
      </c>
      <c r="AI216" s="432">
        <f>S216/'2007output'!$D214</f>
        <v>4.7202992783512851E-2</v>
      </c>
      <c r="AJ216" s="432">
        <f>T216/'2007output'!$D214</f>
        <v>1.8451931600603965E-6</v>
      </c>
      <c r="AK216" s="432">
        <f>U216/'2007output'!$D214</f>
        <v>2.2818557459188245E-7</v>
      </c>
      <c r="AL216" s="433">
        <f>V216/'2007output'!$D214</f>
        <v>0</v>
      </c>
      <c r="AM216" s="433">
        <f>W216/'2007output'!$D214</f>
        <v>9.515477831289395E-9</v>
      </c>
      <c r="AN216" s="433">
        <f>X216/'2007output'!$D214</f>
        <v>3.0096097026392463E-8</v>
      </c>
      <c r="AO216" s="433">
        <f>Y216/'2007output'!$D214</f>
        <v>3.4046113513141394E-7</v>
      </c>
      <c r="AP216" s="433">
        <f>Z216/'2007output'!$D214</f>
        <v>1.8823403293775503E-8</v>
      </c>
      <c r="AQ216" s="433">
        <f>AA216/'2007output'!$D214</f>
        <v>8.5115512711074891E-10</v>
      </c>
      <c r="AR216" s="433">
        <f>AB216/'2007output'!$D214</f>
        <v>0</v>
      </c>
      <c r="AS216" s="433">
        <f>AC216/'2007output'!$D214</f>
        <v>0</v>
      </c>
      <c r="AT216" s="433">
        <f>AD216/'2007output'!$D214</f>
        <v>0</v>
      </c>
      <c r="AU216" s="433">
        <f>AE216/'2007output'!$D214</f>
        <v>0</v>
      </c>
      <c r="AV216" s="433">
        <f>AF216/'2007output'!$D214</f>
        <v>0</v>
      </c>
      <c r="AW216" s="433">
        <f>AG216/'2007output'!$D214</f>
        <v>0</v>
      </c>
      <c r="AY216" s="370">
        <f>IFERROR(IF(SUMPRODUCT(US_CO2!C219:AX219/SUM(US_CO2!C219:AX219),US_CO2!C$6:AX$6)&gt;3.5,4,IF(SUMPRODUCT(US_CO2!C219:AX219/SUM(US_CO2!C219:AX219),US_CO2!C$6:AX$6)&gt;2.5,3,2)),"")</f>
        <v>4</v>
      </c>
      <c r="AZ216" s="370">
        <f>IFERROR(IF(SUMPRODUCT(US_CH4!C219:AC219/SUM(US_CH4!C219:AC219),US_CH4!C$6:AC$6)&gt;3.5,4,IF(SUMPRODUCT(US_CH4!C219:AC219/SUM(US_CH4!C219:AC219),US_CH4!C$6:AC$6)&gt;2.5,3,2)),"")</f>
        <v>4</v>
      </c>
      <c r="BA216" s="223">
        <f>IFERROR(IF(SUMPRODUCT(US_N2O!C219:AA219/SUM(US_N2O!C219:AA219),US_N2O!C$6:AA$6)&gt;3.5,4,IF(SUMPRODUCT(US_N2O!C219:AA219/SUM(US_N2O!C219:AA219),US_N2O!C$6:AA$6)&gt;2.5,3,2)),"")</f>
        <v>4</v>
      </c>
      <c r="BB216" s="223" t="str">
        <f>IFERROR(IF(SUMPRODUCT(US_Others!U221:V221/SUM(US_Others!U221:V221),US_Others!U$8:V$8)&gt;3.5,4,IF(SUMPRODUCT(US_Others!U221:V221/SUM(US_Others!U221:V221),US_Others!U$8:V$8)&gt;2.5,3,2)),"")</f>
        <v/>
      </c>
      <c r="BC216" s="223">
        <f>IFERROR(IF((US_Others!C221*US_Others!C$8/SUM(US_Others!C221,US_Others!H221,US_Others!N221)+ US_Others!H221*US_Others!H$8/SUM(US_Others!C221,US_Others!H221,US_Others!N221)+US_Others!N221*US_Others!N$8/SUM(US_Others!C221,US_Others!H221,US_Others!N221))&gt;3.5,4,IF((US_Others!C221*US_Others!C$8/SUM(US_Others!C221,US_Others!H221,US_Others!N221)+ US_Others!H221*US_Others!H$8/SUM(US_Others!C221,US_Others!H221,US_Others!N221)+US_Others!N221*US_Others!N$8/SUM(US_Others!C221,US_Others!H221,US_Others!N221))&gt;2.5,3,2)),"")</f>
        <v>4</v>
      </c>
      <c r="BD216" s="223">
        <f>IFERROR(IF((US_Others!D221*US_Others!D$8/SUM(US_Others!D221,US_Others!I221,US_Others!O221)+US_Others!I221*US_Others!I$8/SUM(US_Others!D221,US_Others!I221,US_Others!O221)+US_Others!O221*US_Others!O$8/SUM(US_Others!D221,US_Others!I221,US_Others!O221))&gt;3.5,4,IF((US_Others!D221*US_Others!D$8/SUM(US_Others!D221,US_Others!I221,US_Others!O221)+US_Others!I221*US_Others!I$8/SUM(US_Others!D221,US_Others!I221,US_Others!O221)+US_Others!O221*US_Others!O$8/SUM(US_Others!D221,US_Others!I221,US_Others!O221))&gt;2.5,3,2)),"")</f>
        <v>4</v>
      </c>
      <c r="BE216" s="223">
        <f>IFERROR(IF((US_Others!E221*US_Others!E$8/SUM(US_Others!E221,US_Others!J221,US_Others!P221,US_Others!W221)+US_Others!J221*US_Others!J$8/SUM(US_Others!E221,US_Others!J221,US_Others!P221,US_Others!W221)+US_Others!P221*US_Others!P$8/SUM(US_Others!E221,US_Others!J221,US_Others!P221,US_Others!W221)+US_Others!W221*US_Others!W$8/SUM(US_Others!E221,US_Others!J221,US_Others!P221,US_Others!W221))&gt;3.5,4,IF((US_Others!E221*US_Others!E$8/SUM(US_Others!E221,US_Others!J221,US_Others!P221,US_Others!W221)+US_Others!J221*US_Others!J$8/SUM(US_Others!E221,US_Others!J221,US_Others!P221,US_Others!W221)+US_Others!P221*US_Others!P$8/SUM(US_Others!E221,US_Others!J221,US_Others!P221,US_Others!W221)+US_Others!W221*US_Others!W$8/SUM(US_Others!E221,US_Others!J221,US_Others!P221,US_Others!W221))&gt;2.5,3,2)),"")</f>
        <v>4</v>
      </c>
      <c r="BF216" s="223">
        <f>IFERROR(IF((US_Others!F221*US_Others!F$8/SUM(US_Others!F221,US_Others!K221,US_Others!Q221)+US_Others!K221*US_Others!K$8/SUM(US_Others!F221,US_Others!K221,US_Others!Q221)+US_Others!Q221*US_Others!Q$8/SUM(US_Others!F221,US_Others!K221,US_Others!Q221))&gt;3.5,4,IF((US_Others!F221*US_Others!F$8/SUM(US_Others!F221,US_Others!K221,US_Others!Q221)+US_Others!K221*US_Others!K$8/SUM(US_Others!F221,US_Others!K221,US_Others!Q221)+US_Others!Q221*US_Others!Q$8/SUM(US_Others!F221,US_Others!K221,US_Others!Q221))&gt;2.5,3,2)),"")</f>
        <v>4</v>
      </c>
      <c r="BG216" s="223">
        <f>IFERROR(IF((US_Others!G221*US_Others!G$8/SUM(US_Others!G221,US_Others!L221,US_Others!R221)+US_Others!L221*US_Others!L$8/SUM(US_Others!G221,US_Others!L221,US_Others!R221)+US_Others!R221*US_Others!R$8/SUM(US_Others!G221,US_Others!L221,US_Others!R221))&gt;3.5,4,IF((US_Others!G221*US_Others!G$8/SUM(US_Others!G221,US_Others!L221,US_Others!R221)+US_Others!L221*US_Others!L$8/SUM(US_Others!G221,US_Others!L221,US_Others!R221)+US_Others!R221*US_Others!R$8/SUM(US_Others!G221,US_Others!L221,US_Others!R221))&gt;2.5,3,2)),"")</f>
        <v>4</v>
      </c>
      <c r="BH216" s="219" t="str">
        <f>IFERROR(IF((US_Others!Z221*US_Others!Z$8/SUM(US_Others!Z221,US_Others!AB221)+US_Others!AB221*US_Others!AB$8/SUM(US_Others!Z221,US_Others!AB221))&gt;3.5,4,IF((US_Others!Z221*US_Others!Z$8/SUM(US_Others!Z221,US_Others!AB221)+US_Others!AB221*US_Others!AB$8/SUM(US_Others!Z221,US_Others!AB221))&gt;2.5,3,2)),"")</f>
        <v/>
      </c>
      <c r="BI216" s="219" t="str">
        <f>IFERROR(IF((US_Others!AA221*US_Others!AA$8/SUM(US_Others!AA221,US_Others!AC221)+US_Others!AC221*US_Others!AC$8/SUM(US_Others!AA221,US_Others!AC221))&gt;3.5,4,IF((US_Others!AA221*US_Others!AA$8/SUM(US_Others!AA221,US_Others!AC221)+US_Others!AC221*US_Others!AC$8/SUM(US_Others!AA221,US_Others!AC221))&gt;2.5,3,2)),"")</f>
        <v/>
      </c>
      <c r="BJ216" s="219" t="str">
        <f>IFERROR(US_Others!AD221*US_Others!AD$8/US_Others!AD221,"")</f>
        <v/>
      </c>
      <c r="BK216" s="74" t="str">
        <f>IFERROR(US_Others!AE221*US_Others!AE$8/US_Others!AE221,"")</f>
        <v/>
      </c>
      <c r="BL216" s="219" t="str">
        <f>IFERROR(IF(SUMPRODUCT(US_Others!AG221:AI221/SUM(US_Others!AG221:AI221),US_Others!AG$8:AI$8)&gt;3.5,4,IF(SUMPRODUCT(US_Others!AG221:AI221/SUM(US_Others!AG221:AI221),US_Others!AG$8:AI$8)&gt;2.5,3,2)),"")</f>
        <v/>
      </c>
      <c r="BM216" s="219" t="str">
        <f>IFERROR(US_Others!AL221*US_Others!AL$8/US_Others!AL221,"")</f>
        <v/>
      </c>
    </row>
    <row r="217" spans="1:65">
      <c r="A217" s="200" t="s">
        <v>355</v>
      </c>
      <c r="B217" s="332" t="s">
        <v>356</v>
      </c>
      <c r="C217" s="333">
        <f>SUM(US_CO2!C220:AX220)</f>
        <v>1.241980905950486</v>
      </c>
      <c r="D217" s="333">
        <f>SUM(US_CH4!C220:AC220)</f>
        <v>1.2092345956122822E-3</v>
      </c>
      <c r="E217" s="333">
        <f>SUM(US_N2O!C220:AA220)</f>
        <v>1.7680249723105736E-3</v>
      </c>
      <c r="F217" s="332">
        <f>US_Others!V222+US_Others!U222</f>
        <v>0</v>
      </c>
      <c r="G217" s="332">
        <f>US_Others!C222+US_Others!H222+US_Others!N222</f>
        <v>3.6524143263612092E-4</v>
      </c>
      <c r="H217" s="332">
        <f>US_Others!D222+US_Others!I222+US_Others!O222</f>
        <v>5.9899594952323833E-3</v>
      </c>
      <c r="I217" s="332">
        <f>US_Others!E222+US_Others!J222+US_Others!P222+US_Others!W222</f>
        <v>2.7685300593817967E-2</v>
      </c>
      <c r="J217" s="332">
        <f>US_Others!F222+US_Others!K222+US_Others!Q222</f>
        <v>4.784662767533184E-3</v>
      </c>
      <c r="K217" s="332">
        <f>US_Others!G222+US_Others!L222+US_Others!R222</f>
        <v>4.748138624269573E-4</v>
      </c>
      <c r="L217" s="332">
        <f>US_Others!Z222+US_Others!AB222</f>
        <v>0</v>
      </c>
      <c r="M217" s="332">
        <f>US_Others!AA222+US_Others!AC222</f>
        <v>0</v>
      </c>
      <c r="N217" s="332">
        <f>US_Others!AD222</f>
        <v>0</v>
      </c>
      <c r="O217" s="332">
        <f>US_Others!AE222</f>
        <v>0</v>
      </c>
      <c r="P217" s="332">
        <f>SUM(US_Others!AG222:AI222)</f>
        <v>0</v>
      </c>
      <c r="Q217" s="332">
        <f>US_Others!AL222</f>
        <v>0</v>
      </c>
      <c r="R217" s="332"/>
      <c r="S217" s="334">
        <f t="shared" si="3"/>
        <v>1241.980905950486</v>
      </c>
      <c r="T217" s="334">
        <f>D217*1000/Spec!I$6</f>
        <v>4.8369383824491283E-2</v>
      </c>
      <c r="U217" s="334">
        <f>E217*1000/Spec!I$7</f>
        <v>5.9329697057401804E-3</v>
      </c>
      <c r="V217" s="334">
        <f>F217*1000/Spec!I$8</f>
        <v>0</v>
      </c>
      <c r="W217" s="334">
        <f>G217*1000/Spec!I$9</f>
        <v>5.4109841872017914E-4</v>
      </c>
      <c r="X217" s="334">
        <f>H217*1000/Spec!I$10</f>
        <v>1.7114169986378236E-3</v>
      </c>
      <c r="Y217" s="334">
        <f>I217*1000/Spec!I$11</f>
        <v>1.936035006560697E-2</v>
      </c>
      <c r="Z217" s="334">
        <f>J217*1000/Spec!I$12</f>
        <v>1.0703943551528376E-3</v>
      </c>
      <c r="AA217" s="334">
        <f>K217*1000/Spec!I$15</f>
        <v>4.8401005344236216E-5</v>
      </c>
      <c r="AB217" s="334">
        <f>L217*1000/Spec!I$17</f>
        <v>0</v>
      </c>
      <c r="AC217" s="334">
        <f>M217*1000/Spec!I$18</f>
        <v>0</v>
      </c>
      <c r="AD217" s="335">
        <f>N217*1000/Spec!I$25</f>
        <v>0</v>
      </c>
      <c r="AE217" s="335">
        <f>O217*1000/Spec!I$26</f>
        <v>0</v>
      </c>
      <c r="AF217" s="334">
        <f>P217*1000/Spec!I$21</f>
        <v>0</v>
      </c>
      <c r="AG217" s="334">
        <f>Q217*1000/Spec!I$22</f>
        <v>0</v>
      </c>
      <c r="AI217" s="432">
        <f>S217/'2007output'!$D215</f>
        <v>4.8842910659802209E-2</v>
      </c>
      <c r="AJ217" s="432">
        <f>T217/'2007output'!$D215</f>
        <v>1.9022043587709517E-6</v>
      </c>
      <c r="AK217" s="432">
        <f>U217/'2007output'!$D215</f>
        <v>2.3332364281640045E-7</v>
      </c>
      <c r="AL217" s="433">
        <f>V217/'2007output'!$D215</f>
        <v>0</v>
      </c>
      <c r="AM217" s="433">
        <f>W217/'2007output'!$D215</f>
        <v>2.127957168832964E-8</v>
      </c>
      <c r="AN217" s="433">
        <f>X217/'2007output'!$D215</f>
        <v>6.730424531137403E-8</v>
      </c>
      <c r="AO217" s="433">
        <f>Y217/'2007output'!$D215</f>
        <v>7.6137712268068949E-7</v>
      </c>
      <c r="AP217" s="433">
        <f>Z217/'2007output'!$D215</f>
        <v>4.2094991645202427E-8</v>
      </c>
      <c r="AQ217" s="433">
        <f>AA217/'2007output'!$D215</f>
        <v>1.90344792624967E-9</v>
      </c>
      <c r="AR217" s="433">
        <f>AB217/'2007output'!$D215</f>
        <v>0</v>
      </c>
      <c r="AS217" s="433">
        <f>AC217/'2007output'!$D215</f>
        <v>0</v>
      </c>
      <c r="AT217" s="433">
        <f>AD217/'2007output'!$D215</f>
        <v>0</v>
      </c>
      <c r="AU217" s="433">
        <f>AE217/'2007output'!$D215</f>
        <v>0</v>
      </c>
      <c r="AV217" s="433">
        <f>AF217/'2007output'!$D215</f>
        <v>0</v>
      </c>
      <c r="AW217" s="433">
        <f>AG217/'2007output'!$D215</f>
        <v>0</v>
      </c>
      <c r="AY217" s="370">
        <f>IFERROR(IF(SUMPRODUCT(US_CO2!C220:AX220/SUM(US_CO2!C220:AX220),US_CO2!C$6:AX$6)&gt;3.5,4,IF(SUMPRODUCT(US_CO2!C220:AX220/SUM(US_CO2!C220:AX220),US_CO2!C$6:AX$6)&gt;2.5,3,2)),"")</f>
        <v>4</v>
      </c>
      <c r="AZ217" s="370">
        <f>IFERROR(IF(SUMPRODUCT(US_CH4!C220:AC220/SUM(US_CH4!C220:AC220),US_CH4!C$6:AC$6)&gt;3.5,4,IF(SUMPRODUCT(US_CH4!C220:AC220/SUM(US_CH4!C220:AC220),US_CH4!C$6:AC$6)&gt;2.5,3,2)),"")</f>
        <v>4</v>
      </c>
      <c r="BA217" s="223">
        <f>IFERROR(IF(SUMPRODUCT(US_N2O!C220:AA220/SUM(US_N2O!C220:AA220),US_N2O!C$6:AA$6)&gt;3.5,4,IF(SUMPRODUCT(US_N2O!C220:AA220/SUM(US_N2O!C220:AA220),US_N2O!C$6:AA$6)&gt;2.5,3,2)),"")</f>
        <v>4</v>
      </c>
      <c r="BB217" s="223" t="str">
        <f>IFERROR(IF(SUMPRODUCT(US_Others!U222:V222/SUM(US_Others!U222:V222),US_Others!U$8:V$8)&gt;3.5,4,IF(SUMPRODUCT(US_Others!U222:V222/SUM(US_Others!U222:V222),US_Others!U$8:V$8)&gt;2.5,3,2)),"")</f>
        <v/>
      </c>
      <c r="BC217" s="223">
        <f>IFERROR(IF((US_Others!C222*US_Others!C$8/SUM(US_Others!C222,US_Others!H222,US_Others!N222)+ US_Others!H222*US_Others!H$8/SUM(US_Others!C222,US_Others!H222,US_Others!N222)+US_Others!N222*US_Others!N$8/SUM(US_Others!C222,US_Others!H222,US_Others!N222))&gt;3.5,4,IF((US_Others!C222*US_Others!C$8/SUM(US_Others!C222,US_Others!H222,US_Others!N222)+ US_Others!H222*US_Others!H$8/SUM(US_Others!C222,US_Others!H222,US_Others!N222)+US_Others!N222*US_Others!N$8/SUM(US_Others!C222,US_Others!H222,US_Others!N222))&gt;2.5,3,2)),"")</f>
        <v>4</v>
      </c>
      <c r="BD217" s="223">
        <f>IFERROR(IF((US_Others!D222*US_Others!D$8/SUM(US_Others!D222,US_Others!I222,US_Others!O222)+US_Others!I222*US_Others!I$8/SUM(US_Others!D222,US_Others!I222,US_Others!O222)+US_Others!O222*US_Others!O$8/SUM(US_Others!D222,US_Others!I222,US_Others!O222))&gt;3.5,4,IF((US_Others!D222*US_Others!D$8/SUM(US_Others!D222,US_Others!I222,US_Others!O222)+US_Others!I222*US_Others!I$8/SUM(US_Others!D222,US_Others!I222,US_Others!O222)+US_Others!O222*US_Others!O$8/SUM(US_Others!D222,US_Others!I222,US_Others!O222))&gt;2.5,3,2)),"")</f>
        <v>4</v>
      </c>
      <c r="BE217" s="223">
        <f>IFERROR(IF((US_Others!E222*US_Others!E$8/SUM(US_Others!E222,US_Others!J222,US_Others!P222,US_Others!W222)+US_Others!J222*US_Others!J$8/SUM(US_Others!E222,US_Others!J222,US_Others!P222,US_Others!W222)+US_Others!P222*US_Others!P$8/SUM(US_Others!E222,US_Others!J222,US_Others!P222,US_Others!W222)+US_Others!W222*US_Others!W$8/SUM(US_Others!E222,US_Others!J222,US_Others!P222,US_Others!W222))&gt;3.5,4,IF((US_Others!E222*US_Others!E$8/SUM(US_Others!E222,US_Others!J222,US_Others!P222,US_Others!W222)+US_Others!J222*US_Others!J$8/SUM(US_Others!E222,US_Others!J222,US_Others!P222,US_Others!W222)+US_Others!P222*US_Others!P$8/SUM(US_Others!E222,US_Others!J222,US_Others!P222,US_Others!W222)+US_Others!W222*US_Others!W$8/SUM(US_Others!E222,US_Others!J222,US_Others!P222,US_Others!W222))&gt;2.5,3,2)),"")</f>
        <v>4</v>
      </c>
      <c r="BF217" s="223">
        <f>IFERROR(IF((US_Others!F222*US_Others!F$8/SUM(US_Others!F222,US_Others!K222,US_Others!Q222)+US_Others!K222*US_Others!K$8/SUM(US_Others!F222,US_Others!K222,US_Others!Q222)+US_Others!Q222*US_Others!Q$8/SUM(US_Others!F222,US_Others!K222,US_Others!Q222))&gt;3.5,4,IF((US_Others!F222*US_Others!F$8/SUM(US_Others!F222,US_Others!K222,US_Others!Q222)+US_Others!K222*US_Others!K$8/SUM(US_Others!F222,US_Others!K222,US_Others!Q222)+US_Others!Q222*US_Others!Q$8/SUM(US_Others!F222,US_Others!K222,US_Others!Q222))&gt;2.5,3,2)),"")</f>
        <v>4</v>
      </c>
      <c r="BG217" s="223">
        <f>IFERROR(IF((US_Others!G222*US_Others!G$8/SUM(US_Others!G222,US_Others!L222,US_Others!R222)+US_Others!L222*US_Others!L$8/SUM(US_Others!G222,US_Others!L222,US_Others!R222)+US_Others!R222*US_Others!R$8/SUM(US_Others!G222,US_Others!L222,US_Others!R222))&gt;3.5,4,IF((US_Others!G222*US_Others!G$8/SUM(US_Others!G222,US_Others!L222,US_Others!R222)+US_Others!L222*US_Others!L$8/SUM(US_Others!G222,US_Others!L222,US_Others!R222)+US_Others!R222*US_Others!R$8/SUM(US_Others!G222,US_Others!L222,US_Others!R222))&gt;2.5,3,2)),"")</f>
        <v>4</v>
      </c>
      <c r="BH217" s="219" t="str">
        <f>IFERROR(IF((US_Others!Z222*US_Others!Z$8/SUM(US_Others!Z222,US_Others!AB222)+US_Others!AB222*US_Others!AB$8/SUM(US_Others!Z222,US_Others!AB222))&gt;3.5,4,IF((US_Others!Z222*US_Others!Z$8/SUM(US_Others!Z222,US_Others!AB222)+US_Others!AB222*US_Others!AB$8/SUM(US_Others!Z222,US_Others!AB222))&gt;2.5,3,2)),"")</f>
        <v/>
      </c>
      <c r="BI217" s="219" t="str">
        <f>IFERROR(IF((US_Others!AA222*US_Others!AA$8/SUM(US_Others!AA222,US_Others!AC222)+US_Others!AC222*US_Others!AC$8/SUM(US_Others!AA222,US_Others!AC222))&gt;3.5,4,IF((US_Others!AA222*US_Others!AA$8/SUM(US_Others!AA222,US_Others!AC222)+US_Others!AC222*US_Others!AC$8/SUM(US_Others!AA222,US_Others!AC222))&gt;2.5,3,2)),"")</f>
        <v/>
      </c>
      <c r="BJ217" s="219" t="str">
        <f>IFERROR(US_Others!AD222*US_Others!AD$8/US_Others!AD222,"")</f>
        <v/>
      </c>
      <c r="BK217" s="74" t="str">
        <f>IFERROR(US_Others!AE222*US_Others!AE$8/US_Others!AE222,"")</f>
        <v/>
      </c>
      <c r="BL217" s="219" t="str">
        <f>IFERROR(IF(SUMPRODUCT(US_Others!AG222:AI222/SUM(US_Others!AG222:AI222),US_Others!AG$8:AI$8)&gt;3.5,4,IF(SUMPRODUCT(US_Others!AG222:AI222/SUM(US_Others!AG222:AI222),US_Others!AG$8:AI$8)&gt;2.5,3,2)),"")</f>
        <v/>
      </c>
      <c r="BM217" s="219" t="str">
        <f>IFERROR(US_Others!AL222*US_Others!AL$8/US_Others!AL222,"")</f>
        <v/>
      </c>
    </row>
    <row r="218" spans="1:65">
      <c r="A218" s="200" t="s">
        <v>357</v>
      </c>
      <c r="B218" s="332">
        <v>311910</v>
      </c>
      <c r="C218" s="333">
        <f>SUM(US_CO2!C221:AX221)</f>
        <v>1.8546612674844247</v>
      </c>
      <c r="D218" s="333">
        <f>SUM(US_CH4!C221:AC221)</f>
        <v>1.8116804356765521E-3</v>
      </c>
      <c r="E218" s="333">
        <f>SUM(US_N2O!C221:AA221)</f>
        <v>2.6407608554578281E-3</v>
      </c>
      <c r="F218" s="332">
        <f>US_Others!V223+US_Others!U223</f>
        <v>0</v>
      </c>
      <c r="G218" s="332">
        <f>US_Others!C223+US_Others!H223+US_Others!N223</f>
        <v>2.809549481816315E-4</v>
      </c>
      <c r="H218" s="332">
        <f>US_Others!D223+US_Others!I223+US_Others!O223</f>
        <v>4.6076611501787573E-3</v>
      </c>
      <c r="I218" s="332">
        <f>US_Others!E223+US_Others!J223+US_Others!P223+US_Others!W223</f>
        <v>2.1296385072167669E-2</v>
      </c>
      <c r="J218" s="332">
        <f>US_Others!F223+US_Others!K223+US_Others!Q223</f>
        <v>3.6805098211793725E-3</v>
      </c>
      <c r="K218" s="332">
        <f>US_Others!G223+US_Others!L223+US_Others!R223</f>
        <v>3.6524143263612097E-4</v>
      </c>
      <c r="L218" s="332">
        <f>US_Others!Z223+US_Others!AB223</f>
        <v>0</v>
      </c>
      <c r="M218" s="332">
        <f>US_Others!AA223+US_Others!AC223</f>
        <v>0</v>
      </c>
      <c r="N218" s="332">
        <f>US_Others!AD223</f>
        <v>0</v>
      </c>
      <c r="O218" s="332">
        <f>US_Others!AE223</f>
        <v>0</v>
      </c>
      <c r="P218" s="332">
        <f>SUM(US_Others!AG223:AI223)</f>
        <v>0</v>
      </c>
      <c r="Q218" s="332">
        <f>US_Others!AL223</f>
        <v>0</v>
      </c>
      <c r="R218" s="332"/>
      <c r="S218" s="334">
        <f t="shared" si="3"/>
        <v>1854.6612674844248</v>
      </c>
      <c r="T218" s="334">
        <f>D218*1000/Spec!I$6</f>
        <v>7.2467217427062081E-2</v>
      </c>
      <c r="U218" s="334">
        <f>E218*1000/Spec!I$7</f>
        <v>8.8616136089188849E-3</v>
      </c>
      <c r="V218" s="334">
        <f>F218*1000/Spec!I$8</f>
        <v>0</v>
      </c>
      <c r="W218" s="334">
        <f>G218*1000/Spec!I$9</f>
        <v>4.1622955286167631E-4</v>
      </c>
      <c r="X218" s="334">
        <f>H218*1000/Spec!I$10</f>
        <v>1.3164746143367878E-3</v>
      </c>
      <c r="Y218" s="334">
        <f>I218*1000/Spec!I$11</f>
        <v>1.4892576973543825E-2</v>
      </c>
      <c r="Z218" s="334">
        <f>J218*1000/Spec!I$12</f>
        <v>8.2338027319449054E-4</v>
      </c>
      <c r="AA218" s="334">
        <f>K218*1000/Spec!I$15</f>
        <v>3.7231542572489395E-5</v>
      </c>
      <c r="AB218" s="334">
        <f>L218*1000/Spec!I$17</f>
        <v>0</v>
      </c>
      <c r="AC218" s="334">
        <f>M218*1000/Spec!I$18</f>
        <v>0</v>
      </c>
      <c r="AD218" s="335">
        <f>N218*1000/Spec!I$25</f>
        <v>0</v>
      </c>
      <c r="AE218" s="335">
        <f>O218*1000/Spec!I$26</f>
        <v>0</v>
      </c>
      <c r="AF218" s="334">
        <f>P218*1000/Spec!I$21</f>
        <v>0</v>
      </c>
      <c r="AG218" s="334">
        <f>Q218*1000/Spec!I$22</f>
        <v>0</v>
      </c>
      <c r="AI218" s="432">
        <f>S218/'2007output'!$D216</f>
        <v>5.9272967898820118E-2</v>
      </c>
      <c r="AJ218" s="432">
        <f>T218/'2007output'!$D216</f>
        <v>2.3159738802854684E-6</v>
      </c>
      <c r="AK218" s="432">
        <f>U218/'2007output'!$D216</f>
        <v>2.8320758522424232E-7</v>
      </c>
      <c r="AL218" s="433">
        <f>V218/'2007output'!$D216</f>
        <v>0</v>
      </c>
      <c r="AM218" s="433">
        <f>W218/'2007output'!$D216</f>
        <v>1.3302246268815001E-8</v>
      </c>
      <c r="AN218" s="433">
        <f>X218/'2007output'!$D216</f>
        <v>4.207310462736631E-8</v>
      </c>
      <c r="AO218" s="433">
        <f>Y218/'2007output'!$D216</f>
        <v>4.7595065059015353E-7</v>
      </c>
      <c r="AP218" s="433">
        <f>Z218/'2007output'!$D216</f>
        <v>2.6314342870692761E-8</v>
      </c>
      <c r="AQ218" s="433">
        <f>AA218/'2007output'!$D216</f>
        <v>1.1898798267976721E-9</v>
      </c>
      <c r="AR218" s="433">
        <f>AB218/'2007output'!$D216</f>
        <v>0</v>
      </c>
      <c r="AS218" s="433">
        <f>AC218/'2007output'!$D216</f>
        <v>0</v>
      </c>
      <c r="AT218" s="433">
        <f>AD218/'2007output'!$D216</f>
        <v>0</v>
      </c>
      <c r="AU218" s="433">
        <f>AE218/'2007output'!$D216</f>
        <v>0</v>
      </c>
      <c r="AV218" s="433">
        <f>AF218/'2007output'!$D216</f>
        <v>0</v>
      </c>
      <c r="AW218" s="433">
        <f>AG218/'2007output'!$D216</f>
        <v>0</v>
      </c>
      <c r="AY218" s="370">
        <f>IFERROR(IF(SUMPRODUCT(US_CO2!C221:AX221/SUM(US_CO2!C221:AX221),US_CO2!C$6:AX$6)&gt;3.5,4,IF(SUMPRODUCT(US_CO2!C221:AX221/SUM(US_CO2!C221:AX221),US_CO2!C$6:AX$6)&gt;2.5,3,2)),"")</f>
        <v>4</v>
      </c>
      <c r="AZ218" s="370">
        <f>IFERROR(IF(SUMPRODUCT(US_CH4!C221:AC221/SUM(US_CH4!C221:AC221),US_CH4!C$6:AC$6)&gt;3.5,4,IF(SUMPRODUCT(US_CH4!C221:AC221/SUM(US_CH4!C221:AC221),US_CH4!C$6:AC$6)&gt;2.5,3,2)),"")</f>
        <v>4</v>
      </c>
      <c r="BA218" s="223">
        <f>IFERROR(IF(SUMPRODUCT(US_N2O!C221:AA221/SUM(US_N2O!C221:AA221),US_N2O!C$6:AA$6)&gt;3.5,4,IF(SUMPRODUCT(US_N2O!C221:AA221/SUM(US_N2O!C221:AA221),US_N2O!C$6:AA$6)&gt;2.5,3,2)),"")</f>
        <v>4</v>
      </c>
      <c r="BB218" s="223" t="str">
        <f>IFERROR(IF(SUMPRODUCT(US_Others!U223:V223/SUM(US_Others!U223:V223),US_Others!U$8:V$8)&gt;3.5,4,IF(SUMPRODUCT(US_Others!U223:V223/SUM(US_Others!U223:V223),US_Others!U$8:V$8)&gt;2.5,3,2)),"")</f>
        <v/>
      </c>
      <c r="BC218" s="223">
        <f>IFERROR(IF((US_Others!C223*US_Others!C$8/SUM(US_Others!C223,US_Others!H223,US_Others!N223)+ US_Others!H223*US_Others!H$8/SUM(US_Others!C223,US_Others!H223,US_Others!N223)+US_Others!N223*US_Others!N$8/SUM(US_Others!C223,US_Others!H223,US_Others!N223))&gt;3.5,4,IF((US_Others!C223*US_Others!C$8/SUM(US_Others!C223,US_Others!H223,US_Others!N223)+ US_Others!H223*US_Others!H$8/SUM(US_Others!C223,US_Others!H223,US_Others!N223)+US_Others!N223*US_Others!N$8/SUM(US_Others!C223,US_Others!H223,US_Others!N223))&gt;2.5,3,2)),"")</f>
        <v>4</v>
      </c>
      <c r="BD218" s="223">
        <f>IFERROR(IF((US_Others!D223*US_Others!D$8/SUM(US_Others!D223,US_Others!I223,US_Others!O223)+US_Others!I223*US_Others!I$8/SUM(US_Others!D223,US_Others!I223,US_Others!O223)+US_Others!O223*US_Others!O$8/SUM(US_Others!D223,US_Others!I223,US_Others!O223))&gt;3.5,4,IF((US_Others!D223*US_Others!D$8/SUM(US_Others!D223,US_Others!I223,US_Others!O223)+US_Others!I223*US_Others!I$8/SUM(US_Others!D223,US_Others!I223,US_Others!O223)+US_Others!O223*US_Others!O$8/SUM(US_Others!D223,US_Others!I223,US_Others!O223))&gt;2.5,3,2)),"")</f>
        <v>4</v>
      </c>
      <c r="BE218" s="223">
        <f>IFERROR(IF((US_Others!E223*US_Others!E$8/SUM(US_Others!E223,US_Others!J223,US_Others!P223,US_Others!W223)+US_Others!J223*US_Others!J$8/SUM(US_Others!E223,US_Others!J223,US_Others!P223,US_Others!W223)+US_Others!P223*US_Others!P$8/SUM(US_Others!E223,US_Others!J223,US_Others!P223,US_Others!W223)+US_Others!W223*US_Others!W$8/SUM(US_Others!E223,US_Others!J223,US_Others!P223,US_Others!W223))&gt;3.5,4,IF((US_Others!E223*US_Others!E$8/SUM(US_Others!E223,US_Others!J223,US_Others!P223,US_Others!W223)+US_Others!J223*US_Others!J$8/SUM(US_Others!E223,US_Others!J223,US_Others!P223,US_Others!W223)+US_Others!P223*US_Others!P$8/SUM(US_Others!E223,US_Others!J223,US_Others!P223,US_Others!W223)+US_Others!W223*US_Others!W$8/SUM(US_Others!E223,US_Others!J223,US_Others!P223,US_Others!W223))&gt;2.5,3,2)),"")</f>
        <v>4</v>
      </c>
      <c r="BF218" s="223">
        <f>IFERROR(IF((US_Others!F223*US_Others!F$8/SUM(US_Others!F223,US_Others!K223,US_Others!Q223)+US_Others!K223*US_Others!K$8/SUM(US_Others!F223,US_Others!K223,US_Others!Q223)+US_Others!Q223*US_Others!Q$8/SUM(US_Others!F223,US_Others!K223,US_Others!Q223))&gt;3.5,4,IF((US_Others!F223*US_Others!F$8/SUM(US_Others!F223,US_Others!K223,US_Others!Q223)+US_Others!K223*US_Others!K$8/SUM(US_Others!F223,US_Others!K223,US_Others!Q223)+US_Others!Q223*US_Others!Q$8/SUM(US_Others!F223,US_Others!K223,US_Others!Q223))&gt;2.5,3,2)),"")</f>
        <v>4</v>
      </c>
      <c r="BG218" s="223">
        <f>IFERROR(IF((US_Others!G223*US_Others!G$8/SUM(US_Others!G223,US_Others!L223,US_Others!R223)+US_Others!L223*US_Others!L$8/SUM(US_Others!G223,US_Others!L223,US_Others!R223)+US_Others!R223*US_Others!R$8/SUM(US_Others!G223,US_Others!L223,US_Others!R223))&gt;3.5,4,IF((US_Others!G223*US_Others!G$8/SUM(US_Others!G223,US_Others!L223,US_Others!R223)+US_Others!L223*US_Others!L$8/SUM(US_Others!G223,US_Others!L223,US_Others!R223)+US_Others!R223*US_Others!R$8/SUM(US_Others!G223,US_Others!L223,US_Others!R223))&gt;2.5,3,2)),"")</f>
        <v>4</v>
      </c>
      <c r="BH218" s="219" t="str">
        <f>IFERROR(IF((US_Others!Z223*US_Others!Z$8/SUM(US_Others!Z223,US_Others!AB223)+US_Others!AB223*US_Others!AB$8/SUM(US_Others!Z223,US_Others!AB223))&gt;3.5,4,IF((US_Others!Z223*US_Others!Z$8/SUM(US_Others!Z223,US_Others!AB223)+US_Others!AB223*US_Others!AB$8/SUM(US_Others!Z223,US_Others!AB223))&gt;2.5,3,2)),"")</f>
        <v/>
      </c>
      <c r="BI218" s="219" t="str">
        <f>IFERROR(IF((US_Others!AA223*US_Others!AA$8/SUM(US_Others!AA223,US_Others!AC223)+US_Others!AC223*US_Others!AC$8/SUM(US_Others!AA223,US_Others!AC223))&gt;3.5,4,IF((US_Others!AA223*US_Others!AA$8/SUM(US_Others!AA223,US_Others!AC223)+US_Others!AC223*US_Others!AC$8/SUM(US_Others!AA223,US_Others!AC223))&gt;2.5,3,2)),"")</f>
        <v/>
      </c>
      <c r="BJ218" s="219" t="str">
        <f>IFERROR(US_Others!AD223*US_Others!AD$8/US_Others!AD223,"")</f>
        <v/>
      </c>
      <c r="BK218" s="74" t="str">
        <f>IFERROR(US_Others!AE223*US_Others!AE$8/US_Others!AE223,"")</f>
        <v/>
      </c>
      <c r="BL218" s="219" t="str">
        <f>IFERROR(IF(SUMPRODUCT(US_Others!AG223:AI223/SUM(US_Others!AG223:AI223),US_Others!AG$8:AI$8)&gt;3.5,4,IF(SUMPRODUCT(US_Others!AG223:AI223/SUM(US_Others!AG223:AI223),US_Others!AG$8:AI$8)&gt;2.5,3,2)),"")</f>
        <v/>
      </c>
      <c r="BM218" s="219" t="str">
        <f>IFERROR(US_Others!AL223*US_Others!AL$8/US_Others!AL223,"")</f>
        <v/>
      </c>
    </row>
    <row r="219" spans="1:65">
      <c r="A219" s="200" t="s">
        <v>358</v>
      </c>
      <c r="B219" s="332">
        <v>311920</v>
      </c>
      <c r="C219" s="333">
        <f>SUM(US_CO2!C222:AX222)</f>
        <v>0.4448826610103071</v>
      </c>
      <c r="D219" s="333">
        <f>SUM(US_CH4!C222:AC222)</f>
        <v>4.2564741309121773E-4</v>
      </c>
      <c r="E219" s="333">
        <f>SUM(US_N2O!C222:AA222)</f>
        <v>6.2117603854820172E-4</v>
      </c>
      <c r="F219" s="332">
        <f>US_Others!V224+US_Others!U224</f>
        <v>0</v>
      </c>
      <c r="G219" s="332">
        <f>US_Others!C224+US_Others!H224+US_Others!N224</f>
        <v>0</v>
      </c>
      <c r="H219" s="332">
        <f>US_Others!D224+US_Others!I224+US_Others!O224</f>
        <v>0</v>
      </c>
      <c r="I219" s="332">
        <f>US_Others!E224+US_Others!J224+US_Others!P224+US_Others!W224</f>
        <v>0</v>
      </c>
      <c r="J219" s="332">
        <f>US_Others!F224+US_Others!K224+US_Others!Q224</f>
        <v>0</v>
      </c>
      <c r="K219" s="332">
        <f>US_Others!G224+US_Others!L224+US_Others!R224</f>
        <v>0</v>
      </c>
      <c r="L219" s="332">
        <f>US_Others!Z224+US_Others!AB224</f>
        <v>0</v>
      </c>
      <c r="M219" s="332">
        <f>US_Others!AA224+US_Others!AC224</f>
        <v>0</v>
      </c>
      <c r="N219" s="332">
        <f>US_Others!AD224</f>
        <v>0</v>
      </c>
      <c r="O219" s="332">
        <f>US_Others!AE224</f>
        <v>0</v>
      </c>
      <c r="P219" s="332">
        <f>SUM(US_Others!AG224:AI224)</f>
        <v>0</v>
      </c>
      <c r="Q219" s="332">
        <f>US_Others!AL224</f>
        <v>0</v>
      </c>
      <c r="R219" s="332"/>
      <c r="S219" s="334">
        <f t="shared" si="3"/>
        <v>444.88266101030712</v>
      </c>
      <c r="T219" s="334">
        <f>D219*1000/Spec!I$6</f>
        <v>1.702589652364871E-2</v>
      </c>
      <c r="U219" s="334">
        <f>E219*1000/Spec!I$7</f>
        <v>2.0844833508328916E-3</v>
      </c>
      <c r="V219" s="334">
        <f>F219*1000/Spec!I$8</f>
        <v>0</v>
      </c>
      <c r="W219" s="334">
        <f>G219*1000/Spec!I$9</f>
        <v>0</v>
      </c>
      <c r="X219" s="334">
        <f>H219*1000/Spec!I$10</f>
        <v>0</v>
      </c>
      <c r="Y219" s="334">
        <f>I219*1000/Spec!I$11</f>
        <v>0</v>
      </c>
      <c r="Z219" s="334">
        <f>J219*1000/Spec!I$12</f>
        <v>0</v>
      </c>
      <c r="AA219" s="334">
        <f>K219*1000/Spec!I$15</f>
        <v>0</v>
      </c>
      <c r="AB219" s="334">
        <f>L219*1000/Spec!I$17</f>
        <v>0</v>
      </c>
      <c r="AC219" s="334">
        <f>M219*1000/Spec!I$18</f>
        <v>0</v>
      </c>
      <c r="AD219" s="335">
        <f>N219*1000/Spec!I$25</f>
        <v>0</v>
      </c>
      <c r="AE219" s="335">
        <f>O219*1000/Spec!I$26</f>
        <v>0</v>
      </c>
      <c r="AF219" s="334">
        <f>P219*1000/Spec!I$21</f>
        <v>0</v>
      </c>
      <c r="AG219" s="334">
        <f>Q219*1000/Spec!I$22</f>
        <v>0</v>
      </c>
      <c r="AI219" s="432">
        <f>S219/'2007output'!$D217</f>
        <v>4.8477532166966895E-2</v>
      </c>
      <c r="AJ219" s="432">
        <f>T219/'2007output'!$D217</f>
        <v>1.8552609906671723E-6</v>
      </c>
      <c r="AK219" s="432">
        <f>U219/'2007output'!$D217</f>
        <v>2.2713991249294224E-7</v>
      </c>
      <c r="AL219" s="433">
        <f>V219/'2007output'!$D217</f>
        <v>0</v>
      </c>
      <c r="AM219" s="433">
        <f>W219/'2007output'!$D217</f>
        <v>0</v>
      </c>
      <c r="AN219" s="433">
        <f>X219/'2007output'!$D217</f>
        <v>0</v>
      </c>
      <c r="AO219" s="433">
        <f>Y219/'2007output'!$D217</f>
        <v>0</v>
      </c>
      <c r="AP219" s="433">
        <f>Z219/'2007output'!$D217</f>
        <v>0</v>
      </c>
      <c r="AQ219" s="433">
        <f>AA219/'2007output'!$D217</f>
        <v>0</v>
      </c>
      <c r="AR219" s="433">
        <f>AB219/'2007output'!$D217</f>
        <v>0</v>
      </c>
      <c r="AS219" s="433">
        <f>AC219/'2007output'!$D217</f>
        <v>0</v>
      </c>
      <c r="AT219" s="433">
        <f>AD219/'2007output'!$D217</f>
        <v>0</v>
      </c>
      <c r="AU219" s="433">
        <f>AE219/'2007output'!$D217</f>
        <v>0</v>
      </c>
      <c r="AV219" s="433">
        <f>AF219/'2007output'!$D217</f>
        <v>0</v>
      </c>
      <c r="AW219" s="433">
        <f>AG219/'2007output'!$D217</f>
        <v>0</v>
      </c>
      <c r="AY219" s="370">
        <f>IFERROR(IF(SUMPRODUCT(US_CO2!C222:AX222/SUM(US_CO2!C222:AX222),US_CO2!C$6:AX$6)&gt;3.5,4,IF(SUMPRODUCT(US_CO2!C222:AX222/SUM(US_CO2!C222:AX222),US_CO2!C$6:AX$6)&gt;2.5,3,2)),"")</f>
        <v>4</v>
      </c>
      <c r="AZ219" s="370">
        <f>IFERROR(IF(SUMPRODUCT(US_CH4!C222:AC222/SUM(US_CH4!C222:AC222),US_CH4!C$6:AC$6)&gt;3.5,4,IF(SUMPRODUCT(US_CH4!C222:AC222/SUM(US_CH4!C222:AC222),US_CH4!C$6:AC$6)&gt;2.5,3,2)),"")</f>
        <v>4</v>
      </c>
      <c r="BA219" s="223">
        <f>IFERROR(IF(SUMPRODUCT(US_N2O!C222:AA222/SUM(US_N2O!C222:AA222),US_N2O!C$6:AA$6)&gt;3.5,4,IF(SUMPRODUCT(US_N2O!C222:AA222/SUM(US_N2O!C222:AA222),US_N2O!C$6:AA$6)&gt;2.5,3,2)),"")</f>
        <v>4</v>
      </c>
      <c r="BB219" s="223" t="str">
        <f>IFERROR(IF(SUMPRODUCT(US_Others!U224:V224/SUM(US_Others!U224:V224),US_Others!U$8:V$8)&gt;3.5,4,IF(SUMPRODUCT(US_Others!U224:V224/SUM(US_Others!U224:V224),US_Others!U$8:V$8)&gt;2.5,3,2)),"")</f>
        <v/>
      </c>
      <c r="BC219" s="223" t="str">
        <f>IFERROR(IF((US_Others!C224*US_Others!C$8/SUM(US_Others!C224,US_Others!H224,US_Others!N224)+ US_Others!H224*US_Others!H$8/SUM(US_Others!C224,US_Others!H224,US_Others!N224)+US_Others!N224*US_Others!N$8/SUM(US_Others!C224,US_Others!H224,US_Others!N224))&gt;3.5,4,IF((US_Others!C224*US_Others!C$8/SUM(US_Others!C224,US_Others!H224,US_Others!N224)+ US_Others!H224*US_Others!H$8/SUM(US_Others!C224,US_Others!H224,US_Others!N224)+US_Others!N224*US_Others!N$8/SUM(US_Others!C224,US_Others!H224,US_Others!N224))&gt;2.5,3,2)),"")</f>
        <v/>
      </c>
      <c r="BD219" s="223" t="str">
        <f>IFERROR(IF((US_Others!D224*US_Others!D$8/SUM(US_Others!D224,US_Others!I224,US_Others!O224)+US_Others!I224*US_Others!I$8/SUM(US_Others!D224,US_Others!I224,US_Others!O224)+US_Others!O224*US_Others!O$8/SUM(US_Others!D224,US_Others!I224,US_Others!O224))&gt;3.5,4,IF((US_Others!D224*US_Others!D$8/SUM(US_Others!D224,US_Others!I224,US_Others!O224)+US_Others!I224*US_Others!I$8/SUM(US_Others!D224,US_Others!I224,US_Others!O224)+US_Others!O224*US_Others!O$8/SUM(US_Others!D224,US_Others!I224,US_Others!O224))&gt;2.5,3,2)),"")</f>
        <v/>
      </c>
      <c r="BE219" s="223" t="str">
        <f>IFERROR(IF((US_Others!E224*US_Others!E$8/SUM(US_Others!E224,US_Others!J224,US_Others!P224,US_Others!W224)+US_Others!J224*US_Others!J$8/SUM(US_Others!E224,US_Others!J224,US_Others!P224,US_Others!W224)+US_Others!P224*US_Others!P$8/SUM(US_Others!E224,US_Others!J224,US_Others!P224,US_Others!W224)+US_Others!W224*US_Others!W$8/SUM(US_Others!E224,US_Others!J224,US_Others!P224,US_Others!W224))&gt;3.5,4,IF((US_Others!E224*US_Others!E$8/SUM(US_Others!E224,US_Others!J224,US_Others!P224,US_Others!W224)+US_Others!J224*US_Others!J$8/SUM(US_Others!E224,US_Others!J224,US_Others!P224,US_Others!W224)+US_Others!P224*US_Others!P$8/SUM(US_Others!E224,US_Others!J224,US_Others!P224,US_Others!W224)+US_Others!W224*US_Others!W$8/SUM(US_Others!E224,US_Others!J224,US_Others!P224,US_Others!W224))&gt;2.5,3,2)),"")</f>
        <v/>
      </c>
      <c r="BF219" s="223" t="str">
        <f>IFERROR(IF((US_Others!F224*US_Others!F$8/SUM(US_Others!F224,US_Others!K224,US_Others!Q224)+US_Others!K224*US_Others!K$8/SUM(US_Others!F224,US_Others!K224,US_Others!Q224)+US_Others!Q224*US_Others!Q$8/SUM(US_Others!F224,US_Others!K224,US_Others!Q224))&gt;3.5,4,IF((US_Others!F224*US_Others!F$8/SUM(US_Others!F224,US_Others!K224,US_Others!Q224)+US_Others!K224*US_Others!K$8/SUM(US_Others!F224,US_Others!K224,US_Others!Q224)+US_Others!Q224*US_Others!Q$8/SUM(US_Others!F224,US_Others!K224,US_Others!Q224))&gt;2.5,3,2)),"")</f>
        <v/>
      </c>
      <c r="BG219" s="223" t="str">
        <f>IFERROR(IF((US_Others!G224*US_Others!G$8/SUM(US_Others!G224,US_Others!L224,US_Others!R224)+US_Others!L224*US_Others!L$8/SUM(US_Others!G224,US_Others!L224,US_Others!R224)+US_Others!R224*US_Others!R$8/SUM(US_Others!G224,US_Others!L224,US_Others!R224))&gt;3.5,4,IF((US_Others!G224*US_Others!G$8/SUM(US_Others!G224,US_Others!L224,US_Others!R224)+US_Others!L224*US_Others!L$8/SUM(US_Others!G224,US_Others!L224,US_Others!R224)+US_Others!R224*US_Others!R$8/SUM(US_Others!G224,US_Others!L224,US_Others!R224))&gt;2.5,3,2)),"")</f>
        <v/>
      </c>
      <c r="BH219" s="219" t="str">
        <f>IFERROR(IF((US_Others!Z224*US_Others!Z$8/SUM(US_Others!Z224,US_Others!AB224)+US_Others!AB224*US_Others!AB$8/SUM(US_Others!Z224,US_Others!AB224))&gt;3.5,4,IF((US_Others!Z224*US_Others!Z$8/SUM(US_Others!Z224,US_Others!AB224)+US_Others!AB224*US_Others!AB$8/SUM(US_Others!Z224,US_Others!AB224))&gt;2.5,3,2)),"")</f>
        <v/>
      </c>
      <c r="BI219" s="219" t="str">
        <f>IFERROR(IF((US_Others!AA224*US_Others!AA$8/SUM(US_Others!AA224,US_Others!AC224)+US_Others!AC224*US_Others!AC$8/SUM(US_Others!AA224,US_Others!AC224))&gt;3.5,4,IF((US_Others!AA224*US_Others!AA$8/SUM(US_Others!AA224,US_Others!AC224)+US_Others!AC224*US_Others!AC$8/SUM(US_Others!AA224,US_Others!AC224))&gt;2.5,3,2)),"")</f>
        <v/>
      </c>
      <c r="BJ219" s="219" t="str">
        <f>IFERROR(US_Others!AD224*US_Others!AD$8/US_Others!AD224,"")</f>
        <v/>
      </c>
      <c r="BK219" s="74" t="str">
        <f>IFERROR(US_Others!AE224*US_Others!AE$8/US_Others!AE224,"")</f>
        <v/>
      </c>
      <c r="BL219" s="219" t="str">
        <f>IFERROR(IF(SUMPRODUCT(US_Others!AG224:AI224/SUM(US_Others!AG224:AI224),US_Others!AG$8:AI$8)&gt;3.5,4,IF(SUMPRODUCT(US_Others!AG224:AI224/SUM(US_Others!AG224:AI224),US_Others!AG$8:AI$8)&gt;2.5,3,2)),"")</f>
        <v/>
      </c>
      <c r="BM219" s="219" t="str">
        <f>IFERROR(US_Others!AL224*US_Others!AL$8/US_Others!AL224,"")</f>
        <v/>
      </c>
    </row>
    <row r="220" spans="1:65">
      <c r="A220" s="200" t="s">
        <v>359</v>
      </c>
      <c r="B220" s="332">
        <v>311930</v>
      </c>
      <c r="C220" s="333">
        <f>SUM(US_CO2!C223:AX223)</f>
        <v>0.25405794455313901</v>
      </c>
      <c r="D220" s="333">
        <f>SUM(US_CH4!C223:AC223)</f>
        <v>2.4697082350477745E-4</v>
      </c>
      <c r="E220" s="333">
        <f>SUM(US_N2O!C223:AA223)</f>
        <v>3.6486300420509991E-4</v>
      </c>
      <c r="F220" s="332">
        <f>US_Others!V225+US_Others!U225</f>
        <v>0</v>
      </c>
      <c r="G220" s="332">
        <f>US_Others!C225+US_Others!H225+US_Others!N225</f>
        <v>0</v>
      </c>
      <c r="H220" s="332">
        <f>US_Others!D225+US_Others!I225+US_Others!O225</f>
        <v>0</v>
      </c>
      <c r="I220" s="332">
        <f>US_Others!E225+US_Others!J225+US_Others!P225+US_Others!W225</f>
        <v>0</v>
      </c>
      <c r="J220" s="332">
        <f>US_Others!F225+US_Others!K225+US_Others!Q225</f>
        <v>0</v>
      </c>
      <c r="K220" s="332">
        <f>US_Others!G225+US_Others!L225+US_Others!R225</f>
        <v>0</v>
      </c>
      <c r="L220" s="332">
        <f>US_Others!Z225+US_Others!AB225</f>
        <v>0</v>
      </c>
      <c r="M220" s="332">
        <f>US_Others!AA225+US_Others!AC225</f>
        <v>0</v>
      </c>
      <c r="N220" s="332">
        <f>US_Others!AD225</f>
        <v>0</v>
      </c>
      <c r="O220" s="332">
        <f>US_Others!AE225</f>
        <v>0</v>
      </c>
      <c r="P220" s="332">
        <f>SUM(US_Others!AG225:AI225)</f>
        <v>0</v>
      </c>
      <c r="Q220" s="332">
        <f>US_Others!AL225</f>
        <v>0</v>
      </c>
      <c r="R220" s="332"/>
      <c r="S220" s="334">
        <f t="shared" si="3"/>
        <v>254.05794455313901</v>
      </c>
      <c r="T220" s="334">
        <f>D220*1000/Spec!I$6</f>
        <v>9.8788329401910974E-3</v>
      </c>
      <c r="U220" s="334">
        <f>E220*1000/Spec!I$7</f>
        <v>1.2243724973325502E-3</v>
      </c>
      <c r="V220" s="334">
        <f>F220*1000/Spec!I$8</f>
        <v>0</v>
      </c>
      <c r="W220" s="334">
        <f>G220*1000/Spec!I$9</f>
        <v>0</v>
      </c>
      <c r="X220" s="334">
        <f>H220*1000/Spec!I$10</f>
        <v>0</v>
      </c>
      <c r="Y220" s="334">
        <f>I220*1000/Spec!I$11</f>
        <v>0</v>
      </c>
      <c r="Z220" s="334">
        <f>J220*1000/Spec!I$12</f>
        <v>0</v>
      </c>
      <c r="AA220" s="334">
        <f>K220*1000/Spec!I$15</f>
        <v>0</v>
      </c>
      <c r="AB220" s="334">
        <f>L220*1000/Spec!I$17</f>
        <v>0</v>
      </c>
      <c r="AC220" s="334">
        <f>M220*1000/Spec!I$18</f>
        <v>0</v>
      </c>
      <c r="AD220" s="335">
        <f>N220*1000/Spec!I$25</f>
        <v>0</v>
      </c>
      <c r="AE220" s="335">
        <f>O220*1000/Spec!I$26</f>
        <v>0</v>
      </c>
      <c r="AF220" s="334">
        <f>P220*1000/Spec!I$21</f>
        <v>0</v>
      </c>
      <c r="AG220" s="334">
        <f>Q220*1000/Spec!I$22</f>
        <v>0</v>
      </c>
      <c r="AI220" s="432">
        <f>S220/'2007output'!$D218</f>
        <v>2.6316705386396969E-2</v>
      </c>
      <c r="AJ220" s="432">
        <f>T220/'2007output'!$D218</f>
        <v>1.0233033117925802E-6</v>
      </c>
      <c r="AK220" s="432">
        <f>U220/'2007output'!$D218</f>
        <v>1.2682717067628784E-7</v>
      </c>
      <c r="AL220" s="433">
        <f>V220/'2007output'!$D218</f>
        <v>0</v>
      </c>
      <c r="AM220" s="433">
        <f>W220/'2007output'!$D218</f>
        <v>0</v>
      </c>
      <c r="AN220" s="433">
        <f>X220/'2007output'!$D218</f>
        <v>0</v>
      </c>
      <c r="AO220" s="433">
        <f>Y220/'2007output'!$D218</f>
        <v>0</v>
      </c>
      <c r="AP220" s="433">
        <f>Z220/'2007output'!$D218</f>
        <v>0</v>
      </c>
      <c r="AQ220" s="433">
        <f>AA220/'2007output'!$D218</f>
        <v>0</v>
      </c>
      <c r="AR220" s="433">
        <f>AB220/'2007output'!$D218</f>
        <v>0</v>
      </c>
      <c r="AS220" s="433">
        <f>AC220/'2007output'!$D218</f>
        <v>0</v>
      </c>
      <c r="AT220" s="433">
        <f>AD220/'2007output'!$D218</f>
        <v>0</v>
      </c>
      <c r="AU220" s="433">
        <f>AE220/'2007output'!$D218</f>
        <v>0</v>
      </c>
      <c r="AV220" s="433">
        <f>AF220/'2007output'!$D218</f>
        <v>0</v>
      </c>
      <c r="AW220" s="433">
        <f>AG220/'2007output'!$D218</f>
        <v>0</v>
      </c>
      <c r="AY220" s="370">
        <f>IFERROR(IF(SUMPRODUCT(US_CO2!C223:AX223/SUM(US_CO2!C223:AX223),US_CO2!C$6:AX$6)&gt;3.5,4,IF(SUMPRODUCT(US_CO2!C223:AX223/SUM(US_CO2!C223:AX223),US_CO2!C$6:AX$6)&gt;2.5,3,2)),"")</f>
        <v>4</v>
      </c>
      <c r="AZ220" s="370">
        <f>IFERROR(IF(SUMPRODUCT(US_CH4!C223:AC223/SUM(US_CH4!C223:AC223),US_CH4!C$6:AC$6)&gt;3.5,4,IF(SUMPRODUCT(US_CH4!C223:AC223/SUM(US_CH4!C223:AC223),US_CH4!C$6:AC$6)&gt;2.5,3,2)),"")</f>
        <v>4</v>
      </c>
      <c r="BA220" s="223">
        <f>IFERROR(IF(SUMPRODUCT(US_N2O!C223:AA223/SUM(US_N2O!C223:AA223),US_N2O!C$6:AA$6)&gt;3.5,4,IF(SUMPRODUCT(US_N2O!C223:AA223/SUM(US_N2O!C223:AA223),US_N2O!C$6:AA$6)&gt;2.5,3,2)),"")</f>
        <v>4</v>
      </c>
      <c r="BB220" s="223" t="str">
        <f>IFERROR(IF(SUMPRODUCT(US_Others!U225:V225/SUM(US_Others!U225:V225),US_Others!U$8:V$8)&gt;3.5,4,IF(SUMPRODUCT(US_Others!U225:V225/SUM(US_Others!U225:V225),US_Others!U$8:V$8)&gt;2.5,3,2)),"")</f>
        <v/>
      </c>
      <c r="BC220" s="223" t="str">
        <f>IFERROR(IF((US_Others!C225*US_Others!C$8/SUM(US_Others!C225,US_Others!H225,US_Others!N225)+ US_Others!H225*US_Others!H$8/SUM(US_Others!C225,US_Others!H225,US_Others!N225)+US_Others!N225*US_Others!N$8/SUM(US_Others!C225,US_Others!H225,US_Others!N225))&gt;3.5,4,IF((US_Others!C225*US_Others!C$8/SUM(US_Others!C225,US_Others!H225,US_Others!N225)+ US_Others!H225*US_Others!H$8/SUM(US_Others!C225,US_Others!H225,US_Others!N225)+US_Others!N225*US_Others!N$8/SUM(US_Others!C225,US_Others!H225,US_Others!N225))&gt;2.5,3,2)),"")</f>
        <v/>
      </c>
      <c r="BD220" s="223" t="str">
        <f>IFERROR(IF((US_Others!D225*US_Others!D$8/SUM(US_Others!D225,US_Others!I225,US_Others!O225)+US_Others!I225*US_Others!I$8/SUM(US_Others!D225,US_Others!I225,US_Others!O225)+US_Others!O225*US_Others!O$8/SUM(US_Others!D225,US_Others!I225,US_Others!O225))&gt;3.5,4,IF((US_Others!D225*US_Others!D$8/SUM(US_Others!D225,US_Others!I225,US_Others!O225)+US_Others!I225*US_Others!I$8/SUM(US_Others!D225,US_Others!I225,US_Others!O225)+US_Others!O225*US_Others!O$8/SUM(US_Others!D225,US_Others!I225,US_Others!O225))&gt;2.5,3,2)),"")</f>
        <v/>
      </c>
      <c r="BE220" s="223" t="str">
        <f>IFERROR(IF((US_Others!E225*US_Others!E$8/SUM(US_Others!E225,US_Others!J225,US_Others!P225,US_Others!W225)+US_Others!J225*US_Others!J$8/SUM(US_Others!E225,US_Others!J225,US_Others!P225,US_Others!W225)+US_Others!P225*US_Others!P$8/SUM(US_Others!E225,US_Others!J225,US_Others!P225,US_Others!W225)+US_Others!W225*US_Others!W$8/SUM(US_Others!E225,US_Others!J225,US_Others!P225,US_Others!W225))&gt;3.5,4,IF((US_Others!E225*US_Others!E$8/SUM(US_Others!E225,US_Others!J225,US_Others!P225,US_Others!W225)+US_Others!J225*US_Others!J$8/SUM(US_Others!E225,US_Others!J225,US_Others!P225,US_Others!W225)+US_Others!P225*US_Others!P$8/SUM(US_Others!E225,US_Others!J225,US_Others!P225,US_Others!W225)+US_Others!W225*US_Others!W$8/SUM(US_Others!E225,US_Others!J225,US_Others!P225,US_Others!W225))&gt;2.5,3,2)),"")</f>
        <v/>
      </c>
      <c r="BF220" s="223" t="str">
        <f>IFERROR(IF((US_Others!F225*US_Others!F$8/SUM(US_Others!F225,US_Others!K225,US_Others!Q225)+US_Others!K225*US_Others!K$8/SUM(US_Others!F225,US_Others!K225,US_Others!Q225)+US_Others!Q225*US_Others!Q$8/SUM(US_Others!F225,US_Others!K225,US_Others!Q225))&gt;3.5,4,IF((US_Others!F225*US_Others!F$8/SUM(US_Others!F225,US_Others!K225,US_Others!Q225)+US_Others!K225*US_Others!K$8/SUM(US_Others!F225,US_Others!K225,US_Others!Q225)+US_Others!Q225*US_Others!Q$8/SUM(US_Others!F225,US_Others!K225,US_Others!Q225))&gt;2.5,3,2)),"")</f>
        <v/>
      </c>
      <c r="BG220" s="223" t="str">
        <f>IFERROR(IF((US_Others!G225*US_Others!G$8/SUM(US_Others!G225,US_Others!L225,US_Others!R225)+US_Others!L225*US_Others!L$8/SUM(US_Others!G225,US_Others!L225,US_Others!R225)+US_Others!R225*US_Others!R$8/SUM(US_Others!G225,US_Others!L225,US_Others!R225))&gt;3.5,4,IF((US_Others!G225*US_Others!G$8/SUM(US_Others!G225,US_Others!L225,US_Others!R225)+US_Others!L225*US_Others!L$8/SUM(US_Others!G225,US_Others!L225,US_Others!R225)+US_Others!R225*US_Others!R$8/SUM(US_Others!G225,US_Others!L225,US_Others!R225))&gt;2.5,3,2)),"")</f>
        <v/>
      </c>
      <c r="BH220" s="219" t="str">
        <f>IFERROR(IF((US_Others!Z225*US_Others!Z$8/SUM(US_Others!Z225,US_Others!AB225)+US_Others!AB225*US_Others!AB$8/SUM(US_Others!Z225,US_Others!AB225))&gt;3.5,4,IF((US_Others!Z225*US_Others!Z$8/SUM(US_Others!Z225,US_Others!AB225)+US_Others!AB225*US_Others!AB$8/SUM(US_Others!Z225,US_Others!AB225))&gt;2.5,3,2)),"")</f>
        <v/>
      </c>
      <c r="BI220" s="219" t="str">
        <f>IFERROR(IF((US_Others!AA225*US_Others!AA$8/SUM(US_Others!AA225,US_Others!AC225)+US_Others!AC225*US_Others!AC$8/SUM(US_Others!AA225,US_Others!AC225))&gt;3.5,4,IF((US_Others!AA225*US_Others!AA$8/SUM(US_Others!AA225,US_Others!AC225)+US_Others!AC225*US_Others!AC$8/SUM(US_Others!AA225,US_Others!AC225))&gt;2.5,3,2)),"")</f>
        <v/>
      </c>
      <c r="BJ220" s="219" t="str">
        <f>IFERROR(US_Others!AD225*US_Others!AD$8/US_Others!AD225,"")</f>
        <v/>
      </c>
      <c r="BK220" s="74" t="str">
        <f>IFERROR(US_Others!AE225*US_Others!AE$8/US_Others!AE225,"")</f>
        <v/>
      </c>
      <c r="BL220" s="219" t="str">
        <f>IFERROR(IF(SUMPRODUCT(US_Others!AG225:AI225/SUM(US_Others!AG225:AI225),US_Others!AG$8:AI$8)&gt;3.5,4,IF(SUMPRODUCT(US_Others!AG225:AI225/SUM(US_Others!AG225:AI225),US_Others!AG$8:AI$8)&gt;2.5,3,2)),"")</f>
        <v/>
      </c>
      <c r="BM220" s="219" t="str">
        <f>IFERROR(US_Others!AL225*US_Others!AL$8/US_Others!AL225,"")</f>
        <v/>
      </c>
    </row>
    <row r="221" spans="1:65">
      <c r="A221" s="200" t="s">
        <v>360</v>
      </c>
      <c r="B221" s="332">
        <v>311940</v>
      </c>
      <c r="C221" s="333">
        <f>SUM(US_CO2!C224:AX224)</f>
        <v>0.37343978025481406</v>
      </c>
      <c r="D221" s="333">
        <f>SUM(US_CH4!C224:AC224)</f>
        <v>3.577732302563469E-4</v>
      </c>
      <c r="E221" s="333">
        <f>SUM(US_N2O!C224:AA224)</f>
        <v>5.2531433049099842E-4</v>
      </c>
      <c r="F221" s="332">
        <f>US_Others!V226+US_Others!U226</f>
        <v>0</v>
      </c>
      <c r="G221" s="332">
        <f>US_Others!C226+US_Others!H226+US_Others!N226</f>
        <v>0</v>
      </c>
      <c r="H221" s="332">
        <f>US_Others!D226+US_Others!I226+US_Others!O226</f>
        <v>0</v>
      </c>
      <c r="I221" s="332">
        <f>US_Others!E226+US_Others!J226+US_Others!P226+US_Others!W226</f>
        <v>0</v>
      </c>
      <c r="J221" s="332">
        <f>US_Others!F226+US_Others!K226+US_Others!Q226</f>
        <v>0</v>
      </c>
      <c r="K221" s="332">
        <f>US_Others!G226+US_Others!L226+US_Others!R226</f>
        <v>0</v>
      </c>
      <c r="L221" s="332">
        <f>US_Others!Z226+US_Others!AB226</f>
        <v>0</v>
      </c>
      <c r="M221" s="332">
        <f>US_Others!AA226+US_Others!AC226</f>
        <v>0</v>
      </c>
      <c r="N221" s="332">
        <f>US_Others!AD226</f>
        <v>0</v>
      </c>
      <c r="O221" s="332">
        <f>US_Others!AE226</f>
        <v>0</v>
      </c>
      <c r="P221" s="332">
        <f>SUM(US_Others!AG226:AI226)</f>
        <v>0</v>
      </c>
      <c r="Q221" s="332">
        <f>US_Others!AL226</f>
        <v>0</v>
      </c>
      <c r="R221" s="332"/>
      <c r="S221" s="334">
        <f t="shared" si="3"/>
        <v>373.43978025481408</v>
      </c>
      <c r="T221" s="334">
        <f>D221*1000/Spec!I$6</f>
        <v>1.4310929210253875E-2</v>
      </c>
      <c r="U221" s="334">
        <f>E221*1000/Spec!I$7</f>
        <v>1.7627997667483168E-3</v>
      </c>
      <c r="V221" s="334">
        <f>F221*1000/Spec!I$8</f>
        <v>0</v>
      </c>
      <c r="W221" s="334">
        <f>G221*1000/Spec!I$9</f>
        <v>0</v>
      </c>
      <c r="X221" s="334">
        <f>H221*1000/Spec!I$10</f>
        <v>0</v>
      </c>
      <c r="Y221" s="334">
        <f>I221*1000/Spec!I$11</f>
        <v>0</v>
      </c>
      <c r="Z221" s="334">
        <f>J221*1000/Spec!I$12</f>
        <v>0</v>
      </c>
      <c r="AA221" s="334">
        <f>K221*1000/Spec!I$15</f>
        <v>0</v>
      </c>
      <c r="AB221" s="334">
        <f>L221*1000/Spec!I$17</f>
        <v>0</v>
      </c>
      <c r="AC221" s="334">
        <f>M221*1000/Spec!I$18</f>
        <v>0</v>
      </c>
      <c r="AD221" s="335">
        <f>N221*1000/Spec!I$25</f>
        <v>0</v>
      </c>
      <c r="AE221" s="335">
        <f>O221*1000/Spec!I$26</f>
        <v>0</v>
      </c>
      <c r="AF221" s="334">
        <f>P221*1000/Spec!I$21</f>
        <v>0</v>
      </c>
      <c r="AG221" s="334">
        <f>Q221*1000/Spec!I$22</f>
        <v>0</v>
      </c>
      <c r="AI221" s="432">
        <f>S221/'2007output'!$D219</f>
        <v>2.2592167697919503E-2</v>
      </c>
      <c r="AJ221" s="432">
        <f>T221/'2007output'!$D219</f>
        <v>8.6577523265062589E-7</v>
      </c>
      <c r="AK221" s="432">
        <f>U221/'2007output'!$D219</f>
        <v>1.0664495336050359E-7</v>
      </c>
      <c r="AL221" s="433">
        <f>V221/'2007output'!$D219</f>
        <v>0</v>
      </c>
      <c r="AM221" s="433">
        <f>W221/'2007output'!$D219</f>
        <v>0</v>
      </c>
      <c r="AN221" s="433">
        <f>X221/'2007output'!$D219</f>
        <v>0</v>
      </c>
      <c r="AO221" s="433">
        <f>Y221/'2007output'!$D219</f>
        <v>0</v>
      </c>
      <c r="AP221" s="433">
        <f>Z221/'2007output'!$D219</f>
        <v>0</v>
      </c>
      <c r="AQ221" s="433">
        <f>AA221/'2007output'!$D219</f>
        <v>0</v>
      </c>
      <c r="AR221" s="433">
        <f>AB221/'2007output'!$D219</f>
        <v>0</v>
      </c>
      <c r="AS221" s="433">
        <f>AC221/'2007output'!$D219</f>
        <v>0</v>
      </c>
      <c r="AT221" s="433">
        <f>AD221/'2007output'!$D219</f>
        <v>0</v>
      </c>
      <c r="AU221" s="433">
        <f>AE221/'2007output'!$D219</f>
        <v>0</v>
      </c>
      <c r="AV221" s="433">
        <f>AF221/'2007output'!$D219</f>
        <v>0</v>
      </c>
      <c r="AW221" s="433">
        <f>AG221/'2007output'!$D219</f>
        <v>0</v>
      </c>
      <c r="AY221" s="370">
        <f>IFERROR(IF(SUMPRODUCT(US_CO2!C224:AX224/SUM(US_CO2!C224:AX224),US_CO2!C$6:AX$6)&gt;3.5,4,IF(SUMPRODUCT(US_CO2!C224:AX224/SUM(US_CO2!C224:AX224),US_CO2!C$6:AX$6)&gt;2.5,3,2)),"")</f>
        <v>4</v>
      </c>
      <c r="AZ221" s="370">
        <f>IFERROR(IF(SUMPRODUCT(US_CH4!C224:AC224/SUM(US_CH4!C224:AC224),US_CH4!C$6:AC$6)&gt;3.5,4,IF(SUMPRODUCT(US_CH4!C224:AC224/SUM(US_CH4!C224:AC224),US_CH4!C$6:AC$6)&gt;2.5,3,2)),"")</f>
        <v>4</v>
      </c>
      <c r="BA221" s="223">
        <f>IFERROR(IF(SUMPRODUCT(US_N2O!C224:AA224/SUM(US_N2O!C224:AA224),US_N2O!C$6:AA$6)&gt;3.5,4,IF(SUMPRODUCT(US_N2O!C224:AA224/SUM(US_N2O!C224:AA224),US_N2O!C$6:AA$6)&gt;2.5,3,2)),"")</f>
        <v>4</v>
      </c>
      <c r="BB221" s="223" t="str">
        <f>IFERROR(IF(SUMPRODUCT(US_Others!U226:V226/SUM(US_Others!U226:V226),US_Others!U$8:V$8)&gt;3.5,4,IF(SUMPRODUCT(US_Others!U226:V226/SUM(US_Others!U226:V226),US_Others!U$8:V$8)&gt;2.5,3,2)),"")</f>
        <v/>
      </c>
      <c r="BC221" s="223" t="str">
        <f>IFERROR(IF((US_Others!C226*US_Others!C$8/SUM(US_Others!C226,US_Others!H226,US_Others!N226)+ US_Others!H226*US_Others!H$8/SUM(US_Others!C226,US_Others!H226,US_Others!N226)+US_Others!N226*US_Others!N$8/SUM(US_Others!C226,US_Others!H226,US_Others!N226))&gt;3.5,4,IF((US_Others!C226*US_Others!C$8/SUM(US_Others!C226,US_Others!H226,US_Others!N226)+ US_Others!H226*US_Others!H$8/SUM(US_Others!C226,US_Others!H226,US_Others!N226)+US_Others!N226*US_Others!N$8/SUM(US_Others!C226,US_Others!H226,US_Others!N226))&gt;2.5,3,2)),"")</f>
        <v/>
      </c>
      <c r="BD221" s="223" t="str">
        <f>IFERROR(IF((US_Others!D226*US_Others!D$8/SUM(US_Others!D226,US_Others!I226,US_Others!O226)+US_Others!I226*US_Others!I$8/SUM(US_Others!D226,US_Others!I226,US_Others!O226)+US_Others!O226*US_Others!O$8/SUM(US_Others!D226,US_Others!I226,US_Others!O226))&gt;3.5,4,IF((US_Others!D226*US_Others!D$8/SUM(US_Others!D226,US_Others!I226,US_Others!O226)+US_Others!I226*US_Others!I$8/SUM(US_Others!D226,US_Others!I226,US_Others!O226)+US_Others!O226*US_Others!O$8/SUM(US_Others!D226,US_Others!I226,US_Others!O226))&gt;2.5,3,2)),"")</f>
        <v/>
      </c>
      <c r="BE221" s="223" t="str">
        <f>IFERROR(IF((US_Others!E226*US_Others!E$8/SUM(US_Others!E226,US_Others!J226,US_Others!P226,US_Others!W226)+US_Others!J226*US_Others!J$8/SUM(US_Others!E226,US_Others!J226,US_Others!P226,US_Others!W226)+US_Others!P226*US_Others!P$8/SUM(US_Others!E226,US_Others!J226,US_Others!P226,US_Others!W226)+US_Others!W226*US_Others!W$8/SUM(US_Others!E226,US_Others!J226,US_Others!P226,US_Others!W226))&gt;3.5,4,IF((US_Others!E226*US_Others!E$8/SUM(US_Others!E226,US_Others!J226,US_Others!P226,US_Others!W226)+US_Others!J226*US_Others!J$8/SUM(US_Others!E226,US_Others!J226,US_Others!P226,US_Others!W226)+US_Others!P226*US_Others!P$8/SUM(US_Others!E226,US_Others!J226,US_Others!P226,US_Others!W226)+US_Others!W226*US_Others!W$8/SUM(US_Others!E226,US_Others!J226,US_Others!P226,US_Others!W226))&gt;2.5,3,2)),"")</f>
        <v/>
      </c>
      <c r="BF221" s="223" t="str">
        <f>IFERROR(IF((US_Others!F226*US_Others!F$8/SUM(US_Others!F226,US_Others!K226,US_Others!Q226)+US_Others!K226*US_Others!K$8/SUM(US_Others!F226,US_Others!K226,US_Others!Q226)+US_Others!Q226*US_Others!Q$8/SUM(US_Others!F226,US_Others!K226,US_Others!Q226))&gt;3.5,4,IF((US_Others!F226*US_Others!F$8/SUM(US_Others!F226,US_Others!K226,US_Others!Q226)+US_Others!K226*US_Others!K$8/SUM(US_Others!F226,US_Others!K226,US_Others!Q226)+US_Others!Q226*US_Others!Q$8/SUM(US_Others!F226,US_Others!K226,US_Others!Q226))&gt;2.5,3,2)),"")</f>
        <v/>
      </c>
      <c r="BG221" s="223" t="str">
        <f>IFERROR(IF((US_Others!G226*US_Others!G$8/SUM(US_Others!G226,US_Others!L226,US_Others!R226)+US_Others!L226*US_Others!L$8/SUM(US_Others!G226,US_Others!L226,US_Others!R226)+US_Others!R226*US_Others!R$8/SUM(US_Others!G226,US_Others!L226,US_Others!R226))&gt;3.5,4,IF((US_Others!G226*US_Others!G$8/SUM(US_Others!G226,US_Others!L226,US_Others!R226)+US_Others!L226*US_Others!L$8/SUM(US_Others!G226,US_Others!L226,US_Others!R226)+US_Others!R226*US_Others!R$8/SUM(US_Others!G226,US_Others!L226,US_Others!R226))&gt;2.5,3,2)),"")</f>
        <v/>
      </c>
      <c r="BH221" s="219" t="str">
        <f>IFERROR(IF((US_Others!Z226*US_Others!Z$8/SUM(US_Others!Z226,US_Others!AB226)+US_Others!AB226*US_Others!AB$8/SUM(US_Others!Z226,US_Others!AB226))&gt;3.5,4,IF((US_Others!Z226*US_Others!Z$8/SUM(US_Others!Z226,US_Others!AB226)+US_Others!AB226*US_Others!AB$8/SUM(US_Others!Z226,US_Others!AB226))&gt;2.5,3,2)),"")</f>
        <v/>
      </c>
      <c r="BI221" s="219" t="str">
        <f>IFERROR(IF((US_Others!AA226*US_Others!AA$8/SUM(US_Others!AA226,US_Others!AC226)+US_Others!AC226*US_Others!AC$8/SUM(US_Others!AA226,US_Others!AC226))&gt;3.5,4,IF((US_Others!AA226*US_Others!AA$8/SUM(US_Others!AA226,US_Others!AC226)+US_Others!AC226*US_Others!AC$8/SUM(US_Others!AA226,US_Others!AC226))&gt;2.5,3,2)),"")</f>
        <v/>
      </c>
      <c r="BJ221" s="219" t="str">
        <f>IFERROR(US_Others!AD226*US_Others!AD$8/US_Others!AD226,"")</f>
        <v/>
      </c>
      <c r="BK221" s="74" t="str">
        <f>IFERROR(US_Others!AE226*US_Others!AE$8/US_Others!AE226,"")</f>
        <v/>
      </c>
      <c r="BL221" s="219" t="str">
        <f>IFERROR(IF(SUMPRODUCT(US_Others!AG226:AI226/SUM(US_Others!AG226:AI226),US_Others!AG$8:AI$8)&gt;3.5,4,IF(SUMPRODUCT(US_Others!AG226:AI226/SUM(US_Others!AG226:AI226),US_Others!AG$8:AI$8)&gt;2.5,3,2)),"")</f>
        <v/>
      </c>
      <c r="BM221" s="219" t="str">
        <f>IFERROR(US_Others!AL226*US_Others!AL$8/US_Others!AL226,"")</f>
        <v/>
      </c>
    </row>
    <row r="222" spans="1:65">
      <c r="A222" s="200" t="s">
        <v>361</v>
      </c>
      <c r="B222" s="332">
        <v>311990</v>
      </c>
      <c r="C222" s="333">
        <f>SUM(US_CO2!C225:AX225)</f>
        <v>1.0285239799650412</v>
      </c>
      <c r="D222" s="333">
        <f>SUM(US_CH4!C225:AC225)</f>
        <v>1.0146204428142034E-3</v>
      </c>
      <c r="E222" s="333">
        <f>SUM(US_N2O!C225:AA225)</f>
        <v>1.4835061640345044E-3</v>
      </c>
      <c r="F222" s="332">
        <f>US_Others!V227+US_Others!U227</f>
        <v>0</v>
      </c>
      <c r="G222" s="332">
        <f>US_Others!C227+US_Others!H227+US_Others!N227</f>
        <v>9.3651649393877155E-6</v>
      </c>
      <c r="H222" s="332">
        <f>US_Others!D227+US_Others!I227+US_Others!O227</f>
        <v>1.5358870500595855E-4</v>
      </c>
      <c r="I222" s="332">
        <f>US_Others!E227+US_Others!J227+US_Others!P227+US_Others!W227</f>
        <v>7.0987950240558888E-4</v>
      </c>
      <c r="J222" s="332">
        <f>US_Others!F227+US_Others!K227+US_Others!Q227</f>
        <v>1.2268366070597908E-4</v>
      </c>
      <c r="K222" s="332">
        <f>US_Others!G227+US_Others!L227+US_Others!R227</f>
        <v>1.2174714421204033E-5</v>
      </c>
      <c r="L222" s="332">
        <f>US_Others!Z227+US_Others!AB227</f>
        <v>0</v>
      </c>
      <c r="M222" s="332">
        <f>US_Others!AA227+US_Others!AC227</f>
        <v>0</v>
      </c>
      <c r="N222" s="332">
        <f>US_Others!AD227</f>
        <v>0</v>
      </c>
      <c r="O222" s="332">
        <f>US_Others!AE227</f>
        <v>0</v>
      </c>
      <c r="P222" s="332">
        <f>SUM(US_Others!AG227:AI227)</f>
        <v>0</v>
      </c>
      <c r="Q222" s="332">
        <f>US_Others!AL227</f>
        <v>0</v>
      </c>
      <c r="R222" s="332"/>
      <c r="S222" s="334">
        <f t="shared" si="3"/>
        <v>1028.5239799650412</v>
      </c>
      <c r="T222" s="334">
        <f>D222*1000/Spec!I$6</f>
        <v>4.0584817712568139E-2</v>
      </c>
      <c r="U222" s="334">
        <f>E222*1000/Spec!I$7</f>
        <v>4.9782086041426322E-3</v>
      </c>
      <c r="V222" s="334">
        <f>F222*1000/Spec!I$8</f>
        <v>0</v>
      </c>
      <c r="W222" s="334">
        <f>G222*1000/Spec!I$9</f>
        <v>1.3874318428722541E-5</v>
      </c>
      <c r="X222" s="334">
        <f>H222*1000/Spec!I$10</f>
        <v>4.3882487144559586E-5</v>
      </c>
      <c r="Y222" s="334">
        <f>I222*1000/Spec!I$11</f>
        <v>4.9641923245146075E-4</v>
      </c>
      <c r="Z222" s="334">
        <f>J222*1000/Spec!I$12</f>
        <v>2.7446009106483015E-5</v>
      </c>
      <c r="AA222" s="334">
        <f>K222*1000/Spec!I$15</f>
        <v>1.2410514190829799E-6</v>
      </c>
      <c r="AB222" s="334">
        <f>L222*1000/Spec!I$17</f>
        <v>0</v>
      </c>
      <c r="AC222" s="334">
        <f>M222*1000/Spec!I$18</f>
        <v>0</v>
      </c>
      <c r="AD222" s="335">
        <f>N222*1000/Spec!I$25</f>
        <v>0</v>
      </c>
      <c r="AE222" s="335">
        <f>O222*1000/Spec!I$26</f>
        <v>0</v>
      </c>
      <c r="AF222" s="334">
        <f>P222*1000/Spec!I$21</f>
        <v>0</v>
      </c>
      <c r="AG222" s="334">
        <f>Q222*1000/Spec!I$22</f>
        <v>0</v>
      </c>
      <c r="AI222" s="432">
        <f>S222/'2007output'!$D220</f>
        <v>4.6660366476212391E-2</v>
      </c>
      <c r="AJ222" s="432">
        <f>T222/'2007output'!$D220</f>
        <v>1.8411845564388989E-6</v>
      </c>
      <c r="AK222" s="432">
        <f>U222/'2007output'!$D220</f>
        <v>2.2584309397650036E-7</v>
      </c>
      <c r="AL222" s="433">
        <f>V222/'2007output'!$D220</f>
        <v>0</v>
      </c>
      <c r="AM222" s="433">
        <f>W222/'2007output'!$D220</f>
        <v>6.2942701881765071E-10</v>
      </c>
      <c r="AN222" s="433">
        <f>X222/'2007output'!$D220</f>
        <v>1.9907877423746843E-9</v>
      </c>
      <c r="AO222" s="433">
        <f>Y222/'2007output'!$D220</f>
        <v>2.2520722669793779E-8</v>
      </c>
      <c r="AP222" s="433">
        <f>Z222/'2007output'!$D220</f>
        <v>1.245124924808742E-9</v>
      </c>
      <c r="AQ222" s="433">
        <f>AA222/'2007output'!$D220</f>
        <v>5.6301958105248595E-11</v>
      </c>
      <c r="AR222" s="433">
        <f>AB222/'2007output'!$D220</f>
        <v>0</v>
      </c>
      <c r="AS222" s="433">
        <f>AC222/'2007output'!$D220</f>
        <v>0</v>
      </c>
      <c r="AT222" s="433">
        <f>AD222/'2007output'!$D220</f>
        <v>0</v>
      </c>
      <c r="AU222" s="433">
        <f>AE222/'2007output'!$D220</f>
        <v>0</v>
      </c>
      <c r="AV222" s="433">
        <f>AF222/'2007output'!$D220</f>
        <v>0</v>
      </c>
      <c r="AW222" s="433">
        <f>AG222/'2007output'!$D220</f>
        <v>0</v>
      </c>
      <c r="AY222" s="370">
        <f>IFERROR(IF(SUMPRODUCT(US_CO2!C225:AX225/SUM(US_CO2!C225:AX225),US_CO2!C$6:AX$6)&gt;3.5,4,IF(SUMPRODUCT(US_CO2!C225:AX225/SUM(US_CO2!C225:AX225),US_CO2!C$6:AX$6)&gt;2.5,3,2)),"")</f>
        <v>4</v>
      </c>
      <c r="AZ222" s="370">
        <f>IFERROR(IF(SUMPRODUCT(US_CH4!C225:AC225/SUM(US_CH4!C225:AC225),US_CH4!C$6:AC$6)&gt;3.5,4,IF(SUMPRODUCT(US_CH4!C225:AC225/SUM(US_CH4!C225:AC225),US_CH4!C$6:AC$6)&gt;2.5,3,2)),"")</f>
        <v>4</v>
      </c>
      <c r="BA222" s="223">
        <f>IFERROR(IF(SUMPRODUCT(US_N2O!C225:AA225/SUM(US_N2O!C225:AA225),US_N2O!C$6:AA$6)&gt;3.5,4,IF(SUMPRODUCT(US_N2O!C225:AA225/SUM(US_N2O!C225:AA225),US_N2O!C$6:AA$6)&gt;2.5,3,2)),"")</f>
        <v>4</v>
      </c>
      <c r="BB222" s="223" t="str">
        <f>IFERROR(IF(SUMPRODUCT(US_Others!U227:V227/SUM(US_Others!U227:V227),US_Others!U$8:V$8)&gt;3.5,4,IF(SUMPRODUCT(US_Others!U227:V227/SUM(US_Others!U227:V227),US_Others!U$8:V$8)&gt;2.5,3,2)),"")</f>
        <v/>
      </c>
      <c r="BC222" s="223">
        <f>IFERROR(IF((US_Others!C227*US_Others!C$8/SUM(US_Others!C227,US_Others!H227,US_Others!N227)+ US_Others!H227*US_Others!H$8/SUM(US_Others!C227,US_Others!H227,US_Others!N227)+US_Others!N227*US_Others!N$8/SUM(US_Others!C227,US_Others!H227,US_Others!N227))&gt;3.5,4,IF((US_Others!C227*US_Others!C$8/SUM(US_Others!C227,US_Others!H227,US_Others!N227)+ US_Others!H227*US_Others!H$8/SUM(US_Others!C227,US_Others!H227,US_Others!N227)+US_Others!N227*US_Others!N$8/SUM(US_Others!C227,US_Others!H227,US_Others!N227))&gt;2.5,3,2)),"")</f>
        <v>4</v>
      </c>
      <c r="BD222" s="223">
        <f>IFERROR(IF((US_Others!D227*US_Others!D$8/SUM(US_Others!D227,US_Others!I227,US_Others!O227)+US_Others!I227*US_Others!I$8/SUM(US_Others!D227,US_Others!I227,US_Others!O227)+US_Others!O227*US_Others!O$8/SUM(US_Others!D227,US_Others!I227,US_Others!O227))&gt;3.5,4,IF((US_Others!D227*US_Others!D$8/SUM(US_Others!D227,US_Others!I227,US_Others!O227)+US_Others!I227*US_Others!I$8/SUM(US_Others!D227,US_Others!I227,US_Others!O227)+US_Others!O227*US_Others!O$8/SUM(US_Others!D227,US_Others!I227,US_Others!O227))&gt;2.5,3,2)),"")</f>
        <v>4</v>
      </c>
      <c r="BE222" s="223">
        <f>IFERROR(IF((US_Others!E227*US_Others!E$8/SUM(US_Others!E227,US_Others!J227,US_Others!P227,US_Others!W227)+US_Others!J227*US_Others!J$8/SUM(US_Others!E227,US_Others!J227,US_Others!P227,US_Others!W227)+US_Others!P227*US_Others!P$8/SUM(US_Others!E227,US_Others!J227,US_Others!P227,US_Others!W227)+US_Others!W227*US_Others!W$8/SUM(US_Others!E227,US_Others!J227,US_Others!P227,US_Others!W227))&gt;3.5,4,IF((US_Others!E227*US_Others!E$8/SUM(US_Others!E227,US_Others!J227,US_Others!P227,US_Others!W227)+US_Others!J227*US_Others!J$8/SUM(US_Others!E227,US_Others!J227,US_Others!P227,US_Others!W227)+US_Others!P227*US_Others!P$8/SUM(US_Others!E227,US_Others!J227,US_Others!P227,US_Others!W227)+US_Others!W227*US_Others!W$8/SUM(US_Others!E227,US_Others!J227,US_Others!P227,US_Others!W227))&gt;2.5,3,2)),"")</f>
        <v>4</v>
      </c>
      <c r="BF222" s="223">
        <f>IFERROR(IF((US_Others!F227*US_Others!F$8/SUM(US_Others!F227,US_Others!K227,US_Others!Q227)+US_Others!K227*US_Others!K$8/SUM(US_Others!F227,US_Others!K227,US_Others!Q227)+US_Others!Q227*US_Others!Q$8/SUM(US_Others!F227,US_Others!K227,US_Others!Q227))&gt;3.5,4,IF((US_Others!F227*US_Others!F$8/SUM(US_Others!F227,US_Others!K227,US_Others!Q227)+US_Others!K227*US_Others!K$8/SUM(US_Others!F227,US_Others!K227,US_Others!Q227)+US_Others!Q227*US_Others!Q$8/SUM(US_Others!F227,US_Others!K227,US_Others!Q227))&gt;2.5,3,2)),"")</f>
        <v>4</v>
      </c>
      <c r="BG222" s="223">
        <f>IFERROR(IF((US_Others!G227*US_Others!G$8/SUM(US_Others!G227,US_Others!L227,US_Others!R227)+US_Others!L227*US_Others!L$8/SUM(US_Others!G227,US_Others!L227,US_Others!R227)+US_Others!R227*US_Others!R$8/SUM(US_Others!G227,US_Others!L227,US_Others!R227))&gt;3.5,4,IF((US_Others!G227*US_Others!G$8/SUM(US_Others!G227,US_Others!L227,US_Others!R227)+US_Others!L227*US_Others!L$8/SUM(US_Others!G227,US_Others!L227,US_Others!R227)+US_Others!R227*US_Others!R$8/SUM(US_Others!G227,US_Others!L227,US_Others!R227))&gt;2.5,3,2)),"")</f>
        <v>4</v>
      </c>
      <c r="BH222" s="219" t="str">
        <f>IFERROR(IF((US_Others!Z227*US_Others!Z$8/SUM(US_Others!Z227,US_Others!AB227)+US_Others!AB227*US_Others!AB$8/SUM(US_Others!Z227,US_Others!AB227))&gt;3.5,4,IF((US_Others!Z227*US_Others!Z$8/SUM(US_Others!Z227,US_Others!AB227)+US_Others!AB227*US_Others!AB$8/SUM(US_Others!Z227,US_Others!AB227))&gt;2.5,3,2)),"")</f>
        <v/>
      </c>
      <c r="BI222" s="219" t="str">
        <f>IFERROR(IF((US_Others!AA227*US_Others!AA$8/SUM(US_Others!AA227,US_Others!AC227)+US_Others!AC227*US_Others!AC$8/SUM(US_Others!AA227,US_Others!AC227))&gt;3.5,4,IF((US_Others!AA227*US_Others!AA$8/SUM(US_Others!AA227,US_Others!AC227)+US_Others!AC227*US_Others!AC$8/SUM(US_Others!AA227,US_Others!AC227))&gt;2.5,3,2)),"")</f>
        <v/>
      </c>
      <c r="BJ222" s="219" t="str">
        <f>IFERROR(US_Others!AD227*US_Others!AD$8/US_Others!AD227,"")</f>
        <v/>
      </c>
      <c r="BK222" s="74" t="str">
        <f>IFERROR(US_Others!AE227*US_Others!AE$8/US_Others!AE227,"")</f>
        <v/>
      </c>
      <c r="BL222" s="219" t="str">
        <f>IFERROR(IF(SUMPRODUCT(US_Others!AG227:AI227/SUM(US_Others!AG227:AI227),US_Others!AG$8:AI$8)&gt;3.5,4,IF(SUMPRODUCT(US_Others!AG227:AI227/SUM(US_Others!AG227:AI227),US_Others!AG$8:AI$8)&gt;2.5,3,2)),"")</f>
        <v/>
      </c>
      <c r="BM222" s="219" t="str">
        <f>IFERROR(US_Others!AL227*US_Others!AL$8/US_Others!AL227,"")</f>
        <v/>
      </c>
    </row>
    <row r="223" spans="1:65">
      <c r="A223" s="200" t="s">
        <v>362</v>
      </c>
      <c r="B223" s="332">
        <v>312110</v>
      </c>
      <c r="C223" s="333">
        <f>SUM(US_CO2!C226:AX226)</f>
        <v>1.5553539123064015</v>
      </c>
      <c r="D223" s="333">
        <f>SUM(US_CH4!C226:AC226)</f>
        <v>2.4689039731978848E-3</v>
      </c>
      <c r="E223" s="333">
        <f>SUM(US_N2O!C226:AA226)</f>
        <v>3.968945813868141E-3</v>
      </c>
      <c r="F223" s="332">
        <f>US_Others!V228+US_Others!U228</f>
        <v>0</v>
      </c>
      <c r="G223" s="332">
        <f>US_Others!C228+US_Others!H228+US_Others!N228</f>
        <v>7.5857836009040496E-4</v>
      </c>
      <c r="H223" s="332">
        <f>US_Others!D228+US_Others!I228+US_Others!O228</f>
        <v>1.2440685105482643E-2</v>
      </c>
      <c r="I223" s="332">
        <f>US_Others!E228+US_Others!J228+US_Others!P228+US_Others!W228</f>
        <v>5.7500239694852705E-2</v>
      </c>
      <c r="J223" s="332">
        <f>US_Others!F228+US_Others!K228+US_Others!Q228</f>
        <v>9.9373765171843053E-3</v>
      </c>
      <c r="K223" s="332">
        <f>US_Others!G228+US_Others!L228+US_Others!R228</f>
        <v>9.8615186811752665E-4</v>
      </c>
      <c r="L223" s="332">
        <f>US_Others!Z228+US_Others!AB228</f>
        <v>0</v>
      </c>
      <c r="M223" s="332">
        <f>US_Others!AA228+US_Others!AC228</f>
        <v>0</v>
      </c>
      <c r="N223" s="332">
        <f>US_Others!AD228</f>
        <v>0</v>
      </c>
      <c r="O223" s="332">
        <f>US_Others!AE228</f>
        <v>0</v>
      </c>
      <c r="P223" s="332">
        <f>SUM(US_Others!AG228:AI228)</f>
        <v>0</v>
      </c>
      <c r="Q223" s="332">
        <f>US_Others!AL228</f>
        <v>0</v>
      </c>
      <c r="R223" s="332"/>
      <c r="S223" s="334">
        <f t="shared" si="3"/>
        <v>1555.3539123064015</v>
      </c>
      <c r="T223" s="334">
        <f>D223*1000/Spec!I$6</f>
        <v>9.8756158927915394E-2</v>
      </c>
      <c r="U223" s="334">
        <f>E223*1000/Spec!I$7</f>
        <v>1.331861011365148E-2</v>
      </c>
      <c r="V223" s="334">
        <f>F223*1000/Spec!I$8</f>
        <v>0</v>
      </c>
      <c r="W223" s="334">
        <f>G223*1000/Spec!I$9</f>
        <v>1.1238197927265258E-3</v>
      </c>
      <c r="X223" s="334">
        <f>H223*1000/Spec!I$10</f>
        <v>3.5544814587093266E-3</v>
      </c>
      <c r="Y223" s="334">
        <f>I223*1000/Spec!I$11</f>
        <v>4.0209957828568323E-2</v>
      </c>
      <c r="Z223" s="334">
        <f>J223*1000/Spec!I$12</f>
        <v>2.2231267376251239E-3</v>
      </c>
      <c r="AA223" s="334">
        <f>K223*1000/Spec!I$15</f>
        <v>1.0052516494572137E-4</v>
      </c>
      <c r="AB223" s="334">
        <f>L223*1000/Spec!I$17</f>
        <v>0</v>
      </c>
      <c r="AC223" s="334">
        <f>M223*1000/Spec!I$18</f>
        <v>0</v>
      </c>
      <c r="AD223" s="335">
        <f>N223*1000/Spec!I$25</f>
        <v>0</v>
      </c>
      <c r="AE223" s="335">
        <f>O223*1000/Spec!I$26</f>
        <v>0</v>
      </c>
      <c r="AF223" s="334">
        <f>P223*1000/Spec!I$21</f>
        <v>0</v>
      </c>
      <c r="AG223" s="334">
        <f>Q223*1000/Spec!I$22</f>
        <v>0</v>
      </c>
      <c r="AI223" s="432">
        <f>S223/'2007output'!$D221</f>
        <v>3.1072796598821281E-2</v>
      </c>
      <c r="AJ223" s="432">
        <f>T223/'2007output'!$D221</f>
        <v>1.9729464882353217E-6</v>
      </c>
      <c r="AK223" s="432">
        <f>U223/'2007output'!$D221</f>
        <v>2.6607864600206149E-7</v>
      </c>
      <c r="AL223" s="433">
        <f>V223/'2007output'!$D221</f>
        <v>0</v>
      </c>
      <c r="AM223" s="433">
        <f>W223/'2007output'!$D221</f>
        <v>2.2451625676202764E-8</v>
      </c>
      <c r="AN223" s="433">
        <f>X223/'2007output'!$D221</f>
        <v>7.101128463873276E-8</v>
      </c>
      <c r="AO223" s="433">
        <f>Y223/'2007output'!$D221</f>
        <v>8.0331288651952072E-7</v>
      </c>
      <c r="AP223" s="433">
        <f>Z223/'2007output'!$D221</f>
        <v>4.441353468497157E-8</v>
      </c>
      <c r="AQ223" s="433">
        <f>AA223/'2007output'!$D221</f>
        <v>2.008287617825477E-9</v>
      </c>
      <c r="AR223" s="433">
        <f>AB223/'2007output'!$D221</f>
        <v>0</v>
      </c>
      <c r="AS223" s="433">
        <f>AC223/'2007output'!$D221</f>
        <v>0</v>
      </c>
      <c r="AT223" s="433">
        <f>AD223/'2007output'!$D221</f>
        <v>0</v>
      </c>
      <c r="AU223" s="433">
        <f>AE223/'2007output'!$D221</f>
        <v>0</v>
      </c>
      <c r="AV223" s="433">
        <f>AF223/'2007output'!$D221</f>
        <v>0</v>
      </c>
      <c r="AW223" s="433">
        <f>AG223/'2007output'!$D221</f>
        <v>0</v>
      </c>
      <c r="AY223" s="370">
        <f>IFERROR(IF(SUMPRODUCT(US_CO2!C226:AX226/SUM(US_CO2!C226:AX226),US_CO2!C$6:AX$6)&gt;3.5,4,IF(SUMPRODUCT(US_CO2!C226:AX226/SUM(US_CO2!C226:AX226),US_CO2!C$6:AX$6)&gt;2.5,3,2)),"")</f>
        <v>4</v>
      </c>
      <c r="AZ223" s="370">
        <f>IFERROR(IF(SUMPRODUCT(US_CH4!C226:AC226/SUM(US_CH4!C226:AC226),US_CH4!C$6:AC$6)&gt;3.5,4,IF(SUMPRODUCT(US_CH4!C226:AC226/SUM(US_CH4!C226:AC226),US_CH4!C$6:AC$6)&gt;2.5,3,2)),"")</f>
        <v>4</v>
      </c>
      <c r="BA223" s="223">
        <f>IFERROR(IF(SUMPRODUCT(US_N2O!C226:AA226/SUM(US_N2O!C226:AA226),US_N2O!C$6:AA$6)&gt;3.5,4,IF(SUMPRODUCT(US_N2O!C226:AA226/SUM(US_N2O!C226:AA226),US_N2O!C$6:AA$6)&gt;2.5,3,2)),"")</f>
        <v>4</v>
      </c>
      <c r="BB223" s="223" t="str">
        <f>IFERROR(IF(SUMPRODUCT(US_Others!U228:V228/SUM(US_Others!U228:V228),US_Others!U$8:V$8)&gt;3.5,4,IF(SUMPRODUCT(US_Others!U228:V228/SUM(US_Others!U228:V228),US_Others!U$8:V$8)&gt;2.5,3,2)),"")</f>
        <v/>
      </c>
      <c r="BC223" s="223">
        <f>IFERROR(IF((US_Others!C228*US_Others!C$8/SUM(US_Others!C228,US_Others!H228,US_Others!N228)+ US_Others!H228*US_Others!H$8/SUM(US_Others!C228,US_Others!H228,US_Others!N228)+US_Others!N228*US_Others!N$8/SUM(US_Others!C228,US_Others!H228,US_Others!N228))&gt;3.5,4,IF((US_Others!C228*US_Others!C$8/SUM(US_Others!C228,US_Others!H228,US_Others!N228)+ US_Others!H228*US_Others!H$8/SUM(US_Others!C228,US_Others!H228,US_Others!N228)+US_Others!N228*US_Others!N$8/SUM(US_Others!C228,US_Others!H228,US_Others!N228))&gt;2.5,3,2)),"")</f>
        <v>4</v>
      </c>
      <c r="BD223" s="223">
        <f>IFERROR(IF((US_Others!D228*US_Others!D$8/SUM(US_Others!D228,US_Others!I228,US_Others!O228)+US_Others!I228*US_Others!I$8/SUM(US_Others!D228,US_Others!I228,US_Others!O228)+US_Others!O228*US_Others!O$8/SUM(US_Others!D228,US_Others!I228,US_Others!O228))&gt;3.5,4,IF((US_Others!D228*US_Others!D$8/SUM(US_Others!D228,US_Others!I228,US_Others!O228)+US_Others!I228*US_Others!I$8/SUM(US_Others!D228,US_Others!I228,US_Others!O228)+US_Others!O228*US_Others!O$8/SUM(US_Others!D228,US_Others!I228,US_Others!O228))&gt;2.5,3,2)),"")</f>
        <v>4</v>
      </c>
      <c r="BE223" s="223">
        <f>IFERROR(IF((US_Others!E228*US_Others!E$8/SUM(US_Others!E228,US_Others!J228,US_Others!P228,US_Others!W228)+US_Others!J228*US_Others!J$8/SUM(US_Others!E228,US_Others!J228,US_Others!P228,US_Others!W228)+US_Others!P228*US_Others!P$8/SUM(US_Others!E228,US_Others!J228,US_Others!P228,US_Others!W228)+US_Others!W228*US_Others!W$8/SUM(US_Others!E228,US_Others!J228,US_Others!P228,US_Others!W228))&gt;3.5,4,IF((US_Others!E228*US_Others!E$8/SUM(US_Others!E228,US_Others!J228,US_Others!P228,US_Others!W228)+US_Others!J228*US_Others!J$8/SUM(US_Others!E228,US_Others!J228,US_Others!P228,US_Others!W228)+US_Others!P228*US_Others!P$8/SUM(US_Others!E228,US_Others!J228,US_Others!P228,US_Others!W228)+US_Others!W228*US_Others!W$8/SUM(US_Others!E228,US_Others!J228,US_Others!P228,US_Others!W228))&gt;2.5,3,2)),"")</f>
        <v>4</v>
      </c>
      <c r="BF223" s="223">
        <f>IFERROR(IF((US_Others!F228*US_Others!F$8/SUM(US_Others!F228,US_Others!K228,US_Others!Q228)+US_Others!K228*US_Others!K$8/SUM(US_Others!F228,US_Others!K228,US_Others!Q228)+US_Others!Q228*US_Others!Q$8/SUM(US_Others!F228,US_Others!K228,US_Others!Q228))&gt;3.5,4,IF((US_Others!F228*US_Others!F$8/SUM(US_Others!F228,US_Others!K228,US_Others!Q228)+US_Others!K228*US_Others!K$8/SUM(US_Others!F228,US_Others!K228,US_Others!Q228)+US_Others!Q228*US_Others!Q$8/SUM(US_Others!F228,US_Others!K228,US_Others!Q228))&gt;2.5,3,2)),"")</f>
        <v>4</v>
      </c>
      <c r="BG223" s="223">
        <f>IFERROR(IF((US_Others!G228*US_Others!G$8/SUM(US_Others!G228,US_Others!L228,US_Others!R228)+US_Others!L228*US_Others!L$8/SUM(US_Others!G228,US_Others!L228,US_Others!R228)+US_Others!R228*US_Others!R$8/SUM(US_Others!G228,US_Others!L228,US_Others!R228))&gt;3.5,4,IF((US_Others!G228*US_Others!G$8/SUM(US_Others!G228,US_Others!L228,US_Others!R228)+US_Others!L228*US_Others!L$8/SUM(US_Others!G228,US_Others!L228,US_Others!R228)+US_Others!R228*US_Others!R$8/SUM(US_Others!G228,US_Others!L228,US_Others!R228))&gt;2.5,3,2)),"")</f>
        <v>4</v>
      </c>
      <c r="BH223" s="219" t="str">
        <f>IFERROR(IF((US_Others!Z228*US_Others!Z$8/SUM(US_Others!Z228,US_Others!AB228)+US_Others!AB228*US_Others!AB$8/SUM(US_Others!Z228,US_Others!AB228))&gt;3.5,4,IF((US_Others!Z228*US_Others!Z$8/SUM(US_Others!Z228,US_Others!AB228)+US_Others!AB228*US_Others!AB$8/SUM(US_Others!Z228,US_Others!AB228))&gt;2.5,3,2)),"")</f>
        <v/>
      </c>
      <c r="BI223" s="219" t="str">
        <f>IFERROR(IF((US_Others!AA228*US_Others!AA$8/SUM(US_Others!AA228,US_Others!AC228)+US_Others!AC228*US_Others!AC$8/SUM(US_Others!AA228,US_Others!AC228))&gt;3.5,4,IF((US_Others!AA228*US_Others!AA$8/SUM(US_Others!AA228,US_Others!AC228)+US_Others!AC228*US_Others!AC$8/SUM(US_Others!AA228,US_Others!AC228))&gt;2.5,3,2)),"")</f>
        <v/>
      </c>
      <c r="BJ223" s="219" t="str">
        <f>IFERROR(US_Others!AD228*US_Others!AD$8/US_Others!AD228,"")</f>
        <v/>
      </c>
      <c r="BK223" s="74" t="str">
        <f>IFERROR(US_Others!AE228*US_Others!AE$8/US_Others!AE228,"")</f>
        <v/>
      </c>
      <c r="BL223" s="219" t="str">
        <f>IFERROR(IF(SUMPRODUCT(US_Others!AG228:AI228/SUM(US_Others!AG228:AI228),US_Others!AG$8:AI$8)&gt;3.5,4,IF(SUMPRODUCT(US_Others!AG228:AI228/SUM(US_Others!AG228:AI228),US_Others!AG$8:AI$8)&gt;2.5,3,2)),"")</f>
        <v/>
      </c>
      <c r="BM223" s="219" t="str">
        <f>IFERROR(US_Others!AL228*US_Others!AL$8/US_Others!AL228,"")</f>
        <v/>
      </c>
    </row>
    <row r="224" spans="1:65">
      <c r="A224" s="200" t="s">
        <v>363</v>
      </c>
      <c r="B224" s="332">
        <v>312120</v>
      </c>
      <c r="C224" s="333">
        <f>SUM(US_CO2!C227:AX227)</f>
        <v>1.8300595144918361</v>
      </c>
      <c r="D224" s="333">
        <f>SUM(US_CH4!C227:AC227)</f>
        <v>2.9334668943477461E-3</v>
      </c>
      <c r="E224" s="333">
        <f>SUM(US_N2O!C227:AA227)</f>
        <v>4.7040733974208658E-3</v>
      </c>
      <c r="F224" s="332">
        <f>US_Others!V229+US_Others!U229</f>
        <v>0</v>
      </c>
      <c r="G224" s="332">
        <f>US_Others!C229+US_Others!H229+US_Others!N229</f>
        <v>2.1539879360591745E-4</v>
      </c>
      <c r="H224" s="332">
        <f>US_Others!D229+US_Others!I229+US_Others!O229</f>
        <v>3.5325402151370469E-3</v>
      </c>
      <c r="I224" s="332">
        <f>US_Others!E229+US_Others!J229+US_Others!P229+US_Others!W229</f>
        <v>1.6327228555328546E-2</v>
      </c>
      <c r="J224" s="332">
        <f>US_Others!F229+US_Others!K229+US_Others!Q229</f>
        <v>2.8217241962375191E-3</v>
      </c>
      <c r="K224" s="332">
        <f>US_Others!G229+US_Others!L229+US_Others!R229</f>
        <v>2.8001843168769274E-4</v>
      </c>
      <c r="L224" s="332">
        <f>US_Others!Z229+US_Others!AB229</f>
        <v>0</v>
      </c>
      <c r="M224" s="332">
        <f>US_Others!AA229+US_Others!AC229</f>
        <v>0</v>
      </c>
      <c r="N224" s="332">
        <f>US_Others!AD229</f>
        <v>0</v>
      </c>
      <c r="O224" s="332">
        <f>US_Others!AE229</f>
        <v>0</v>
      </c>
      <c r="P224" s="332">
        <f>SUM(US_Others!AG229:AI229)</f>
        <v>0</v>
      </c>
      <c r="Q224" s="332">
        <f>US_Others!AL229</f>
        <v>0</v>
      </c>
      <c r="R224" s="332"/>
      <c r="S224" s="334">
        <f t="shared" si="3"/>
        <v>1830.0595144918361</v>
      </c>
      <c r="T224" s="334">
        <f>D224*1000/Spec!I$6</f>
        <v>0.11733867577390984</v>
      </c>
      <c r="U224" s="334">
        <f>E224*1000/Spec!I$7</f>
        <v>1.578548119939888E-2</v>
      </c>
      <c r="V224" s="334">
        <f>F224*1000/Spec!I$8</f>
        <v>0</v>
      </c>
      <c r="W224" s="334">
        <f>G224*1000/Spec!I$9</f>
        <v>3.1910932386061843E-4</v>
      </c>
      <c r="X224" s="334">
        <f>H224*1000/Spec!I$10</f>
        <v>1.0092972043248705E-3</v>
      </c>
      <c r="Y224" s="334">
        <f>I224*1000/Spec!I$11</f>
        <v>1.1417642346383598E-2</v>
      </c>
      <c r="Z224" s="334">
        <f>J224*1000/Spec!I$12</f>
        <v>6.3125820944910942E-4</v>
      </c>
      <c r="AA224" s="334">
        <f>K224*1000/Spec!I$15</f>
        <v>2.8544182638908537E-5</v>
      </c>
      <c r="AB224" s="334">
        <f>L224*1000/Spec!I$17</f>
        <v>0</v>
      </c>
      <c r="AC224" s="334">
        <f>M224*1000/Spec!I$18</f>
        <v>0</v>
      </c>
      <c r="AD224" s="335">
        <f>N224*1000/Spec!I$25</f>
        <v>0</v>
      </c>
      <c r="AE224" s="335">
        <f>O224*1000/Spec!I$26</f>
        <v>0</v>
      </c>
      <c r="AF224" s="334">
        <f>P224*1000/Spec!I$21</f>
        <v>0</v>
      </c>
      <c r="AG224" s="334">
        <f>Q224*1000/Spec!I$22</f>
        <v>0</v>
      </c>
      <c r="AI224" s="432">
        <f>S224/'2007output'!$D222</f>
        <v>6.2261478668490008E-2</v>
      </c>
      <c r="AJ224" s="432">
        <f>T224/'2007output'!$D222</f>
        <v>3.9920447399847349E-6</v>
      </c>
      <c r="AK224" s="432">
        <f>U224/'2007output'!$D222</f>
        <v>5.3704668792759516E-7</v>
      </c>
      <c r="AL224" s="433">
        <f>V224/'2007output'!$D222</f>
        <v>0</v>
      </c>
      <c r="AM224" s="433">
        <f>W224/'2007output'!$D222</f>
        <v>1.0856596850065335E-8</v>
      </c>
      <c r="AN224" s="433">
        <f>X224/'2007output'!$D222</f>
        <v>3.4337864894349507E-8</v>
      </c>
      <c r="AO224" s="433">
        <f>Y224/'2007output'!$D222</f>
        <v>3.8844599848503002E-7</v>
      </c>
      <c r="AP224" s="433">
        <f>Z224/'2007output'!$D222</f>
        <v>2.1476388735280255E-8</v>
      </c>
      <c r="AQ224" s="433">
        <f>AA224/'2007output'!$D222</f>
        <v>9.7111760814804617E-10</v>
      </c>
      <c r="AR224" s="433">
        <f>AB224/'2007output'!$D222</f>
        <v>0</v>
      </c>
      <c r="AS224" s="433">
        <f>AC224/'2007output'!$D222</f>
        <v>0</v>
      </c>
      <c r="AT224" s="433">
        <f>AD224/'2007output'!$D222</f>
        <v>0</v>
      </c>
      <c r="AU224" s="433">
        <f>AE224/'2007output'!$D222</f>
        <v>0</v>
      </c>
      <c r="AV224" s="433">
        <f>AF224/'2007output'!$D222</f>
        <v>0</v>
      </c>
      <c r="AW224" s="433">
        <f>AG224/'2007output'!$D222</f>
        <v>0</v>
      </c>
      <c r="AY224" s="370">
        <f>IFERROR(IF(SUMPRODUCT(US_CO2!C227:AX227/SUM(US_CO2!C227:AX227),US_CO2!C$6:AX$6)&gt;3.5,4,IF(SUMPRODUCT(US_CO2!C227:AX227/SUM(US_CO2!C227:AX227),US_CO2!C$6:AX$6)&gt;2.5,3,2)),"")</f>
        <v>4</v>
      </c>
      <c r="AZ224" s="370">
        <f>IFERROR(IF(SUMPRODUCT(US_CH4!C227:AC227/SUM(US_CH4!C227:AC227),US_CH4!C$6:AC$6)&gt;3.5,4,IF(SUMPRODUCT(US_CH4!C227:AC227/SUM(US_CH4!C227:AC227),US_CH4!C$6:AC$6)&gt;2.5,3,2)),"")</f>
        <v>4</v>
      </c>
      <c r="BA224" s="223">
        <f>IFERROR(IF(SUMPRODUCT(US_N2O!C227:AA227/SUM(US_N2O!C227:AA227),US_N2O!C$6:AA$6)&gt;3.5,4,IF(SUMPRODUCT(US_N2O!C227:AA227/SUM(US_N2O!C227:AA227),US_N2O!C$6:AA$6)&gt;2.5,3,2)),"")</f>
        <v>4</v>
      </c>
      <c r="BB224" s="223" t="str">
        <f>IFERROR(IF(SUMPRODUCT(US_Others!U229:V229/SUM(US_Others!U229:V229),US_Others!U$8:V$8)&gt;3.5,4,IF(SUMPRODUCT(US_Others!U229:V229/SUM(US_Others!U229:V229),US_Others!U$8:V$8)&gt;2.5,3,2)),"")</f>
        <v/>
      </c>
      <c r="BC224" s="223">
        <f>IFERROR(IF((US_Others!C229*US_Others!C$8/SUM(US_Others!C229,US_Others!H229,US_Others!N229)+ US_Others!H229*US_Others!H$8/SUM(US_Others!C229,US_Others!H229,US_Others!N229)+US_Others!N229*US_Others!N$8/SUM(US_Others!C229,US_Others!H229,US_Others!N229))&gt;3.5,4,IF((US_Others!C229*US_Others!C$8/SUM(US_Others!C229,US_Others!H229,US_Others!N229)+ US_Others!H229*US_Others!H$8/SUM(US_Others!C229,US_Others!H229,US_Others!N229)+US_Others!N229*US_Others!N$8/SUM(US_Others!C229,US_Others!H229,US_Others!N229))&gt;2.5,3,2)),"")</f>
        <v>4</v>
      </c>
      <c r="BD224" s="223">
        <f>IFERROR(IF((US_Others!D229*US_Others!D$8/SUM(US_Others!D229,US_Others!I229,US_Others!O229)+US_Others!I229*US_Others!I$8/SUM(US_Others!D229,US_Others!I229,US_Others!O229)+US_Others!O229*US_Others!O$8/SUM(US_Others!D229,US_Others!I229,US_Others!O229))&gt;3.5,4,IF((US_Others!D229*US_Others!D$8/SUM(US_Others!D229,US_Others!I229,US_Others!O229)+US_Others!I229*US_Others!I$8/SUM(US_Others!D229,US_Others!I229,US_Others!O229)+US_Others!O229*US_Others!O$8/SUM(US_Others!D229,US_Others!I229,US_Others!O229))&gt;2.5,3,2)),"")</f>
        <v>4</v>
      </c>
      <c r="BE224" s="223">
        <f>IFERROR(IF((US_Others!E229*US_Others!E$8/SUM(US_Others!E229,US_Others!J229,US_Others!P229,US_Others!W229)+US_Others!J229*US_Others!J$8/SUM(US_Others!E229,US_Others!J229,US_Others!P229,US_Others!W229)+US_Others!P229*US_Others!P$8/SUM(US_Others!E229,US_Others!J229,US_Others!P229,US_Others!W229)+US_Others!W229*US_Others!W$8/SUM(US_Others!E229,US_Others!J229,US_Others!P229,US_Others!W229))&gt;3.5,4,IF((US_Others!E229*US_Others!E$8/SUM(US_Others!E229,US_Others!J229,US_Others!P229,US_Others!W229)+US_Others!J229*US_Others!J$8/SUM(US_Others!E229,US_Others!J229,US_Others!P229,US_Others!W229)+US_Others!P229*US_Others!P$8/SUM(US_Others!E229,US_Others!J229,US_Others!P229,US_Others!W229)+US_Others!W229*US_Others!W$8/SUM(US_Others!E229,US_Others!J229,US_Others!P229,US_Others!W229))&gt;2.5,3,2)),"")</f>
        <v>4</v>
      </c>
      <c r="BF224" s="223">
        <f>IFERROR(IF((US_Others!F229*US_Others!F$8/SUM(US_Others!F229,US_Others!K229,US_Others!Q229)+US_Others!K229*US_Others!K$8/SUM(US_Others!F229,US_Others!K229,US_Others!Q229)+US_Others!Q229*US_Others!Q$8/SUM(US_Others!F229,US_Others!K229,US_Others!Q229))&gt;3.5,4,IF((US_Others!F229*US_Others!F$8/SUM(US_Others!F229,US_Others!K229,US_Others!Q229)+US_Others!K229*US_Others!K$8/SUM(US_Others!F229,US_Others!K229,US_Others!Q229)+US_Others!Q229*US_Others!Q$8/SUM(US_Others!F229,US_Others!K229,US_Others!Q229))&gt;2.5,3,2)),"")</f>
        <v>4</v>
      </c>
      <c r="BG224" s="223">
        <f>IFERROR(IF((US_Others!G229*US_Others!G$8/SUM(US_Others!G229,US_Others!L229,US_Others!R229)+US_Others!L229*US_Others!L$8/SUM(US_Others!G229,US_Others!L229,US_Others!R229)+US_Others!R229*US_Others!R$8/SUM(US_Others!G229,US_Others!L229,US_Others!R229))&gt;3.5,4,IF((US_Others!G229*US_Others!G$8/SUM(US_Others!G229,US_Others!L229,US_Others!R229)+US_Others!L229*US_Others!L$8/SUM(US_Others!G229,US_Others!L229,US_Others!R229)+US_Others!R229*US_Others!R$8/SUM(US_Others!G229,US_Others!L229,US_Others!R229))&gt;2.5,3,2)),"")</f>
        <v>4</v>
      </c>
      <c r="BH224" s="219" t="str">
        <f>IFERROR(IF((US_Others!Z229*US_Others!Z$8/SUM(US_Others!Z229,US_Others!AB229)+US_Others!AB229*US_Others!AB$8/SUM(US_Others!Z229,US_Others!AB229))&gt;3.5,4,IF((US_Others!Z229*US_Others!Z$8/SUM(US_Others!Z229,US_Others!AB229)+US_Others!AB229*US_Others!AB$8/SUM(US_Others!Z229,US_Others!AB229))&gt;2.5,3,2)),"")</f>
        <v/>
      </c>
      <c r="BI224" s="219" t="str">
        <f>IFERROR(IF((US_Others!AA229*US_Others!AA$8/SUM(US_Others!AA229,US_Others!AC229)+US_Others!AC229*US_Others!AC$8/SUM(US_Others!AA229,US_Others!AC229))&gt;3.5,4,IF((US_Others!AA229*US_Others!AA$8/SUM(US_Others!AA229,US_Others!AC229)+US_Others!AC229*US_Others!AC$8/SUM(US_Others!AA229,US_Others!AC229))&gt;2.5,3,2)),"")</f>
        <v/>
      </c>
      <c r="BJ224" s="219" t="str">
        <f>IFERROR(US_Others!AD229*US_Others!AD$8/US_Others!AD229,"")</f>
        <v/>
      </c>
      <c r="BK224" s="74" t="str">
        <f>IFERROR(US_Others!AE229*US_Others!AE$8/US_Others!AE229,"")</f>
        <v/>
      </c>
      <c r="BL224" s="219" t="str">
        <f>IFERROR(IF(SUMPRODUCT(US_Others!AG229:AI229/SUM(US_Others!AG229:AI229),US_Others!AG$8:AI$8)&gt;3.5,4,IF(SUMPRODUCT(US_Others!AG229:AI229/SUM(US_Others!AG229:AI229),US_Others!AG$8:AI$8)&gt;2.5,3,2)),"")</f>
        <v/>
      </c>
      <c r="BM224" s="219" t="str">
        <f>IFERROR(US_Others!AL229*US_Others!AL$8/US_Others!AL229,"")</f>
        <v/>
      </c>
    </row>
    <row r="225" spans="1:65">
      <c r="A225" s="200" t="s">
        <v>364</v>
      </c>
      <c r="B225" s="332">
        <v>312130</v>
      </c>
      <c r="C225" s="333">
        <f>SUM(US_CO2!C228:AX228)</f>
        <v>0.39343519503152968</v>
      </c>
      <c r="D225" s="333">
        <f>SUM(US_CH4!C228:AC228)</f>
        <v>6.455969233692719E-4</v>
      </c>
      <c r="E225" s="333">
        <f>SUM(US_N2O!C228:AA228)</f>
        <v>1.0400873860567426E-3</v>
      </c>
      <c r="F225" s="332">
        <f>US_Others!V230+US_Others!U230</f>
        <v>0</v>
      </c>
      <c r="G225" s="332">
        <f>US_Others!C230+US_Others!H230+US_Others!N230</f>
        <v>0</v>
      </c>
      <c r="H225" s="332">
        <f>US_Others!D230+US_Others!I230+US_Others!O230</f>
        <v>0</v>
      </c>
      <c r="I225" s="332">
        <f>US_Others!E230+US_Others!J230+US_Others!P230+US_Others!W230</f>
        <v>0</v>
      </c>
      <c r="J225" s="332">
        <f>US_Others!F230+US_Others!K230+US_Others!Q230</f>
        <v>0</v>
      </c>
      <c r="K225" s="332">
        <f>US_Others!G230+US_Others!L230+US_Others!R230</f>
        <v>0</v>
      </c>
      <c r="L225" s="332">
        <f>US_Others!Z230+US_Others!AB230</f>
        <v>0</v>
      </c>
      <c r="M225" s="332">
        <f>US_Others!AA230+US_Others!AC230</f>
        <v>0</v>
      </c>
      <c r="N225" s="332">
        <f>US_Others!AD230</f>
        <v>0</v>
      </c>
      <c r="O225" s="332">
        <f>US_Others!AE230</f>
        <v>0</v>
      </c>
      <c r="P225" s="332">
        <f>SUM(US_Others!AG230:AI230)</f>
        <v>0</v>
      </c>
      <c r="Q225" s="332">
        <f>US_Others!AL230</f>
        <v>0</v>
      </c>
      <c r="R225" s="332"/>
      <c r="S225" s="334">
        <f t="shared" si="3"/>
        <v>393.4351950315297</v>
      </c>
      <c r="T225" s="334">
        <f>D225*1000/Spec!I$6</f>
        <v>2.5823876934770874E-2</v>
      </c>
      <c r="U225" s="334">
        <f>E225*1000/Spec!I$7</f>
        <v>3.4902261277071898E-3</v>
      </c>
      <c r="V225" s="334">
        <f>F225*1000/Spec!I$8</f>
        <v>0</v>
      </c>
      <c r="W225" s="334">
        <f>G225*1000/Spec!I$9</f>
        <v>0</v>
      </c>
      <c r="X225" s="334">
        <f>H225*1000/Spec!I$10</f>
        <v>0</v>
      </c>
      <c r="Y225" s="334">
        <f>I225*1000/Spec!I$11</f>
        <v>0</v>
      </c>
      <c r="Z225" s="334">
        <f>J225*1000/Spec!I$12</f>
        <v>0</v>
      </c>
      <c r="AA225" s="334">
        <f>K225*1000/Spec!I$15</f>
        <v>0</v>
      </c>
      <c r="AB225" s="334">
        <f>L225*1000/Spec!I$17</f>
        <v>0</v>
      </c>
      <c r="AC225" s="334">
        <f>M225*1000/Spec!I$18</f>
        <v>0</v>
      </c>
      <c r="AD225" s="335">
        <f>N225*1000/Spec!I$25</f>
        <v>0</v>
      </c>
      <c r="AE225" s="335">
        <f>O225*1000/Spec!I$26</f>
        <v>0</v>
      </c>
      <c r="AF225" s="334">
        <f>P225*1000/Spec!I$21</f>
        <v>0</v>
      </c>
      <c r="AG225" s="334">
        <f>Q225*1000/Spec!I$22</f>
        <v>0</v>
      </c>
      <c r="AI225" s="432">
        <f>S225/'2007output'!$D223</f>
        <v>2.8252049602814841E-2</v>
      </c>
      <c r="AJ225" s="432">
        <f>T225/'2007output'!$D223</f>
        <v>1.8543777000928066E-6</v>
      </c>
      <c r="AK225" s="432">
        <f>U225/'2007output'!$D223</f>
        <v>2.5062842097062935E-7</v>
      </c>
      <c r="AL225" s="433">
        <f>V225/'2007output'!$D223</f>
        <v>0</v>
      </c>
      <c r="AM225" s="433">
        <f>W225/'2007output'!$D223</f>
        <v>0</v>
      </c>
      <c r="AN225" s="433">
        <f>X225/'2007output'!$D223</f>
        <v>0</v>
      </c>
      <c r="AO225" s="433">
        <f>Y225/'2007output'!$D223</f>
        <v>0</v>
      </c>
      <c r="AP225" s="433">
        <f>Z225/'2007output'!$D223</f>
        <v>0</v>
      </c>
      <c r="AQ225" s="433">
        <f>AA225/'2007output'!$D223</f>
        <v>0</v>
      </c>
      <c r="AR225" s="433">
        <f>AB225/'2007output'!$D223</f>
        <v>0</v>
      </c>
      <c r="AS225" s="433">
        <f>AC225/'2007output'!$D223</f>
        <v>0</v>
      </c>
      <c r="AT225" s="433">
        <f>AD225/'2007output'!$D223</f>
        <v>0</v>
      </c>
      <c r="AU225" s="433">
        <f>AE225/'2007output'!$D223</f>
        <v>0</v>
      </c>
      <c r="AV225" s="433">
        <f>AF225/'2007output'!$D223</f>
        <v>0</v>
      </c>
      <c r="AW225" s="433">
        <f>AG225/'2007output'!$D223</f>
        <v>0</v>
      </c>
      <c r="AY225" s="370">
        <f>IFERROR(IF(SUMPRODUCT(US_CO2!C228:AX228/SUM(US_CO2!C228:AX228),US_CO2!C$6:AX$6)&gt;3.5,4,IF(SUMPRODUCT(US_CO2!C228:AX228/SUM(US_CO2!C228:AX228),US_CO2!C$6:AX$6)&gt;2.5,3,2)),"")</f>
        <v>4</v>
      </c>
      <c r="AZ225" s="370">
        <f>IFERROR(IF(SUMPRODUCT(US_CH4!C228:AC228/SUM(US_CH4!C228:AC228),US_CH4!C$6:AC$6)&gt;3.5,4,IF(SUMPRODUCT(US_CH4!C228:AC228/SUM(US_CH4!C228:AC228),US_CH4!C$6:AC$6)&gt;2.5,3,2)),"")</f>
        <v>4</v>
      </c>
      <c r="BA225" s="223">
        <f>IFERROR(IF(SUMPRODUCT(US_N2O!C228:AA228/SUM(US_N2O!C228:AA228),US_N2O!C$6:AA$6)&gt;3.5,4,IF(SUMPRODUCT(US_N2O!C228:AA228/SUM(US_N2O!C228:AA228),US_N2O!C$6:AA$6)&gt;2.5,3,2)),"")</f>
        <v>4</v>
      </c>
      <c r="BB225" s="223" t="str">
        <f>IFERROR(IF(SUMPRODUCT(US_Others!U230:V230/SUM(US_Others!U230:V230),US_Others!U$8:V$8)&gt;3.5,4,IF(SUMPRODUCT(US_Others!U230:V230/SUM(US_Others!U230:V230),US_Others!U$8:V$8)&gt;2.5,3,2)),"")</f>
        <v/>
      </c>
      <c r="BC225" s="223" t="str">
        <f>IFERROR(IF((US_Others!C230*US_Others!C$8/SUM(US_Others!C230,US_Others!H230,US_Others!N230)+ US_Others!H230*US_Others!H$8/SUM(US_Others!C230,US_Others!H230,US_Others!N230)+US_Others!N230*US_Others!N$8/SUM(US_Others!C230,US_Others!H230,US_Others!N230))&gt;3.5,4,IF((US_Others!C230*US_Others!C$8/SUM(US_Others!C230,US_Others!H230,US_Others!N230)+ US_Others!H230*US_Others!H$8/SUM(US_Others!C230,US_Others!H230,US_Others!N230)+US_Others!N230*US_Others!N$8/SUM(US_Others!C230,US_Others!H230,US_Others!N230))&gt;2.5,3,2)),"")</f>
        <v/>
      </c>
      <c r="BD225" s="223" t="str">
        <f>IFERROR(IF((US_Others!D230*US_Others!D$8/SUM(US_Others!D230,US_Others!I230,US_Others!O230)+US_Others!I230*US_Others!I$8/SUM(US_Others!D230,US_Others!I230,US_Others!O230)+US_Others!O230*US_Others!O$8/SUM(US_Others!D230,US_Others!I230,US_Others!O230))&gt;3.5,4,IF((US_Others!D230*US_Others!D$8/SUM(US_Others!D230,US_Others!I230,US_Others!O230)+US_Others!I230*US_Others!I$8/SUM(US_Others!D230,US_Others!I230,US_Others!O230)+US_Others!O230*US_Others!O$8/SUM(US_Others!D230,US_Others!I230,US_Others!O230))&gt;2.5,3,2)),"")</f>
        <v/>
      </c>
      <c r="BE225" s="223" t="str">
        <f>IFERROR(IF((US_Others!E230*US_Others!E$8/SUM(US_Others!E230,US_Others!J230,US_Others!P230,US_Others!W230)+US_Others!J230*US_Others!J$8/SUM(US_Others!E230,US_Others!J230,US_Others!P230,US_Others!W230)+US_Others!P230*US_Others!P$8/SUM(US_Others!E230,US_Others!J230,US_Others!P230,US_Others!W230)+US_Others!W230*US_Others!W$8/SUM(US_Others!E230,US_Others!J230,US_Others!P230,US_Others!W230))&gt;3.5,4,IF((US_Others!E230*US_Others!E$8/SUM(US_Others!E230,US_Others!J230,US_Others!P230,US_Others!W230)+US_Others!J230*US_Others!J$8/SUM(US_Others!E230,US_Others!J230,US_Others!P230,US_Others!W230)+US_Others!P230*US_Others!P$8/SUM(US_Others!E230,US_Others!J230,US_Others!P230,US_Others!W230)+US_Others!W230*US_Others!W$8/SUM(US_Others!E230,US_Others!J230,US_Others!P230,US_Others!W230))&gt;2.5,3,2)),"")</f>
        <v/>
      </c>
      <c r="BF225" s="223" t="str">
        <f>IFERROR(IF((US_Others!F230*US_Others!F$8/SUM(US_Others!F230,US_Others!K230,US_Others!Q230)+US_Others!K230*US_Others!K$8/SUM(US_Others!F230,US_Others!K230,US_Others!Q230)+US_Others!Q230*US_Others!Q$8/SUM(US_Others!F230,US_Others!K230,US_Others!Q230))&gt;3.5,4,IF((US_Others!F230*US_Others!F$8/SUM(US_Others!F230,US_Others!K230,US_Others!Q230)+US_Others!K230*US_Others!K$8/SUM(US_Others!F230,US_Others!K230,US_Others!Q230)+US_Others!Q230*US_Others!Q$8/SUM(US_Others!F230,US_Others!K230,US_Others!Q230))&gt;2.5,3,2)),"")</f>
        <v/>
      </c>
      <c r="BG225" s="223" t="str">
        <f>IFERROR(IF((US_Others!G230*US_Others!G$8/SUM(US_Others!G230,US_Others!L230,US_Others!R230)+US_Others!L230*US_Others!L$8/SUM(US_Others!G230,US_Others!L230,US_Others!R230)+US_Others!R230*US_Others!R$8/SUM(US_Others!G230,US_Others!L230,US_Others!R230))&gt;3.5,4,IF((US_Others!G230*US_Others!G$8/SUM(US_Others!G230,US_Others!L230,US_Others!R230)+US_Others!L230*US_Others!L$8/SUM(US_Others!G230,US_Others!L230,US_Others!R230)+US_Others!R230*US_Others!R$8/SUM(US_Others!G230,US_Others!L230,US_Others!R230))&gt;2.5,3,2)),"")</f>
        <v/>
      </c>
      <c r="BH225" s="219" t="str">
        <f>IFERROR(IF((US_Others!Z230*US_Others!Z$8/SUM(US_Others!Z230,US_Others!AB230)+US_Others!AB230*US_Others!AB$8/SUM(US_Others!Z230,US_Others!AB230))&gt;3.5,4,IF((US_Others!Z230*US_Others!Z$8/SUM(US_Others!Z230,US_Others!AB230)+US_Others!AB230*US_Others!AB$8/SUM(US_Others!Z230,US_Others!AB230))&gt;2.5,3,2)),"")</f>
        <v/>
      </c>
      <c r="BI225" s="219" t="str">
        <f>IFERROR(IF((US_Others!AA230*US_Others!AA$8/SUM(US_Others!AA230,US_Others!AC230)+US_Others!AC230*US_Others!AC$8/SUM(US_Others!AA230,US_Others!AC230))&gt;3.5,4,IF((US_Others!AA230*US_Others!AA$8/SUM(US_Others!AA230,US_Others!AC230)+US_Others!AC230*US_Others!AC$8/SUM(US_Others!AA230,US_Others!AC230))&gt;2.5,3,2)),"")</f>
        <v/>
      </c>
      <c r="BJ225" s="219" t="str">
        <f>IFERROR(US_Others!AD230*US_Others!AD$8/US_Others!AD230,"")</f>
        <v/>
      </c>
      <c r="BK225" s="74" t="str">
        <f>IFERROR(US_Others!AE230*US_Others!AE$8/US_Others!AE230,"")</f>
        <v/>
      </c>
      <c r="BL225" s="219" t="str">
        <f>IFERROR(IF(SUMPRODUCT(US_Others!AG230:AI230/SUM(US_Others!AG230:AI230),US_Others!AG$8:AI$8)&gt;3.5,4,IF(SUMPRODUCT(US_Others!AG230:AI230/SUM(US_Others!AG230:AI230),US_Others!AG$8:AI$8)&gt;2.5,3,2)),"")</f>
        <v/>
      </c>
      <c r="BM225" s="219" t="str">
        <f>IFERROR(US_Others!AL230*US_Others!AL$8/US_Others!AL230,"")</f>
        <v/>
      </c>
    </row>
    <row r="226" spans="1:65">
      <c r="A226" s="200" t="s">
        <v>365</v>
      </c>
      <c r="B226" s="332">
        <v>312140</v>
      </c>
      <c r="C226" s="333">
        <f>SUM(US_CO2!C229:AX229)</f>
        <v>0.41602705675952245</v>
      </c>
      <c r="D226" s="333">
        <f>SUM(US_CH4!C229:AC229)</f>
        <v>6.9284548294327162E-4</v>
      </c>
      <c r="E226" s="333">
        <f>SUM(US_N2O!C229:AA229)</f>
        <v>1.1163763350042831E-3</v>
      </c>
      <c r="F226" s="332">
        <f>US_Others!V231+US_Others!U231</f>
        <v>0</v>
      </c>
      <c r="G226" s="332">
        <f>US_Others!C231+US_Others!H231+US_Others!N231</f>
        <v>0</v>
      </c>
      <c r="H226" s="332">
        <f>US_Others!D231+US_Others!I231+US_Others!O231</f>
        <v>0</v>
      </c>
      <c r="I226" s="332">
        <f>US_Others!E231+US_Others!J231+US_Others!P231+US_Others!W231</f>
        <v>0</v>
      </c>
      <c r="J226" s="332">
        <f>US_Others!F231+US_Others!K231+US_Others!Q231</f>
        <v>0</v>
      </c>
      <c r="K226" s="332">
        <f>US_Others!G231+US_Others!L231+US_Others!R231</f>
        <v>0</v>
      </c>
      <c r="L226" s="332">
        <f>US_Others!Z231+US_Others!AB231</f>
        <v>0</v>
      </c>
      <c r="M226" s="332">
        <f>US_Others!AA231+US_Others!AC231</f>
        <v>0</v>
      </c>
      <c r="N226" s="332">
        <f>US_Others!AD231</f>
        <v>0</v>
      </c>
      <c r="O226" s="332">
        <f>US_Others!AE231</f>
        <v>0</v>
      </c>
      <c r="P226" s="332">
        <f>SUM(US_Others!AG231:AI231)</f>
        <v>0</v>
      </c>
      <c r="Q226" s="332">
        <f>US_Others!AL231</f>
        <v>0</v>
      </c>
      <c r="R226" s="332"/>
      <c r="S226" s="334">
        <f t="shared" si="3"/>
        <v>416.02705675952245</v>
      </c>
      <c r="T226" s="334">
        <f>D226*1000/Spec!I$6</f>
        <v>2.7713819317730867E-2</v>
      </c>
      <c r="U226" s="334">
        <f>E226*1000/Spec!I$7</f>
        <v>3.7462293120949096E-3</v>
      </c>
      <c r="V226" s="334">
        <f>F226*1000/Spec!I$8</f>
        <v>0</v>
      </c>
      <c r="W226" s="334">
        <f>G226*1000/Spec!I$9</f>
        <v>0</v>
      </c>
      <c r="X226" s="334">
        <f>H226*1000/Spec!I$10</f>
        <v>0</v>
      </c>
      <c r="Y226" s="334">
        <f>I226*1000/Spec!I$11</f>
        <v>0</v>
      </c>
      <c r="Z226" s="334">
        <f>J226*1000/Spec!I$12</f>
        <v>0</v>
      </c>
      <c r="AA226" s="334">
        <f>K226*1000/Spec!I$15</f>
        <v>0</v>
      </c>
      <c r="AB226" s="334">
        <f>L226*1000/Spec!I$17</f>
        <v>0</v>
      </c>
      <c r="AC226" s="334">
        <f>M226*1000/Spec!I$18</f>
        <v>0</v>
      </c>
      <c r="AD226" s="335">
        <f>N226*1000/Spec!I$25</f>
        <v>0</v>
      </c>
      <c r="AE226" s="335">
        <f>O226*1000/Spec!I$26</f>
        <v>0</v>
      </c>
      <c r="AF226" s="334">
        <f>P226*1000/Spec!I$21</f>
        <v>0</v>
      </c>
      <c r="AG226" s="334">
        <f>Q226*1000/Spec!I$22</f>
        <v>0</v>
      </c>
      <c r="AI226" s="432">
        <f>S226/'2007output'!$D224</f>
        <v>3.7025378328732685E-2</v>
      </c>
      <c r="AJ226" s="432">
        <f>T226/'2007output'!$D224</f>
        <v>2.4664613238514778E-6</v>
      </c>
      <c r="AK226" s="432">
        <f>U226/'2007output'!$D224</f>
        <v>3.334051363555387E-7</v>
      </c>
      <c r="AL226" s="433">
        <f>V226/'2007output'!$D224</f>
        <v>0</v>
      </c>
      <c r="AM226" s="433">
        <f>W226/'2007output'!$D224</f>
        <v>0</v>
      </c>
      <c r="AN226" s="433">
        <f>X226/'2007output'!$D224</f>
        <v>0</v>
      </c>
      <c r="AO226" s="433">
        <f>Y226/'2007output'!$D224</f>
        <v>0</v>
      </c>
      <c r="AP226" s="433">
        <f>Z226/'2007output'!$D224</f>
        <v>0</v>
      </c>
      <c r="AQ226" s="433">
        <f>AA226/'2007output'!$D224</f>
        <v>0</v>
      </c>
      <c r="AR226" s="433">
        <f>AB226/'2007output'!$D224</f>
        <v>0</v>
      </c>
      <c r="AS226" s="433">
        <f>AC226/'2007output'!$D224</f>
        <v>0</v>
      </c>
      <c r="AT226" s="433">
        <f>AD226/'2007output'!$D224</f>
        <v>0</v>
      </c>
      <c r="AU226" s="433">
        <f>AE226/'2007output'!$D224</f>
        <v>0</v>
      </c>
      <c r="AV226" s="433">
        <f>AF226/'2007output'!$D224</f>
        <v>0</v>
      </c>
      <c r="AW226" s="433">
        <f>AG226/'2007output'!$D224</f>
        <v>0</v>
      </c>
      <c r="AY226" s="370">
        <f>IFERROR(IF(SUMPRODUCT(US_CO2!C229:AX229/SUM(US_CO2!C229:AX229),US_CO2!C$6:AX$6)&gt;3.5,4,IF(SUMPRODUCT(US_CO2!C229:AX229/SUM(US_CO2!C229:AX229),US_CO2!C$6:AX$6)&gt;2.5,3,2)),"")</f>
        <v>4</v>
      </c>
      <c r="AZ226" s="370">
        <f>IFERROR(IF(SUMPRODUCT(US_CH4!C229:AC229/SUM(US_CH4!C229:AC229),US_CH4!C$6:AC$6)&gt;3.5,4,IF(SUMPRODUCT(US_CH4!C229:AC229/SUM(US_CH4!C229:AC229),US_CH4!C$6:AC$6)&gt;2.5,3,2)),"")</f>
        <v>4</v>
      </c>
      <c r="BA226" s="223">
        <f>IFERROR(IF(SUMPRODUCT(US_N2O!C229:AA229/SUM(US_N2O!C229:AA229),US_N2O!C$6:AA$6)&gt;3.5,4,IF(SUMPRODUCT(US_N2O!C229:AA229/SUM(US_N2O!C229:AA229),US_N2O!C$6:AA$6)&gt;2.5,3,2)),"")</f>
        <v>4</v>
      </c>
      <c r="BB226" s="223" t="str">
        <f>IFERROR(IF(SUMPRODUCT(US_Others!U231:V231/SUM(US_Others!U231:V231),US_Others!U$8:V$8)&gt;3.5,4,IF(SUMPRODUCT(US_Others!U231:V231/SUM(US_Others!U231:V231),US_Others!U$8:V$8)&gt;2.5,3,2)),"")</f>
        <v/>
      </c>
      <c r="BC226" s="223" t="str">
        <f>IFERROR(IF((US_Others!C231*US_Others!C$8/SUM(US_Others!C231,US_Others!H231,US_Others!N231)+ US_Others!H231*US_Others!H$8/SUM(US_Others!C231,US_Others!H231,US_Others!N231)+US_Others!N231*US_Others!N$8/SUM(US_Others!C231,US_Others!H231,US_Others!N231))&gt;3.5,4,IF((US_Others!C231*US_Others!C$8/SUM(US_Others!C231,US_Others!H231,US_Others!N231)+ US_Others!H231*US_Others!H$8/SUM(US_Others!C231,US_Others!H231,US_Others!N231)+US_Others!N231*US_Others!N$8/SUM(US_Others!C231,US_Others!H231,US_Others!N231))&gt;2.5,3,2)),"")</f>
        <v/>
      </c>
      <c r="BD226" s="223" t="str">
        <f>IFERROR(IF((US_Others!D231*US_Others!D$8/SUM(US_Others!D231,US_Others!I231,US_Others!O231)+US_Others!I231*US_Others!I$8/SUM(US_Others!D231,US_Others!I231,US_Others!O231)+US_Others!O231*US_Others!O$8/SUM(US_Others!D231,US_Others!I231,US_Others!O231))&gt;3.5,4,IF((US_Others!D231*US_Others!D$8/SUM(US_Others!D231,US_Others!I231,US_Others!O231)+US_Others!I231*US_Others!I$8/SUM(US_Others!D231,US_Others!I231,US_Others!O231)+US_Others!O231*US_Others!O$8/SUM(US_Others!D231,US_Others!I231,US_Others!O231))&gt;2.5,3,2)),"")</f>
        <v/>
      </c>
      <c r="BE226" s="223" t="str">
        <f>IFERROR(IF((US_Others!E231*US_Others!E$8/SUM(US_Others!E231,US_Others!J231,US_Others!P231,US_Others!W231)+US_Others!J231*US_Others!J$8/SUM(US_Others!E231,US_Others!J231,US_Others!P231,US_Others!W231)+US_Others!P231*US_Others!P$8/SUM(US_Others!E231,US_Others!J231,US_Others!P231,US_Others!W231)+US_Others!W231*US_Others!W$8/SUM(US_Others!E231,US_Others!J231,US_Others!P231,US_Others!W231))&gt;3.5,4,IF((US_Others!E231*US_Others!E$8/SUM(US_Others!E231,US_Others!J231,US_Others!P231,US_Others!W231)+US_Others!J231*US_Others!J$8/SUM(US_Others!E231,US_Others!J231,US_Others!P231,US_Others!W231)+US_Others!P231*US_Others!P$8/SUM(US_Others!E231,US_Others!J231,US_Others!P231,US_Others!W231)+US_Others!W231*US_Others!W$8/SUM(US_Others!E231,US_Others!J231,US_Others!P231,US_Others!W231))&gt;2.5,3,2)),"")</f>
        <v/>
      </c>
      <c r="BF226" s="223" t="str">
        <f>IFERROR(IF((US_Others!F231*US_Others!F$8/SUM(US_Others!F231,US_Others!K231,US_Others!Q231)+US_Others!K231*US_Others!K$8/SUM(US_Others!F231,US_Others!K231,US_Others!Q231)+US_Others!Q231*US_Others!Q$8/SUM(US_Others!F231,US_Others!K231,US_Others!Q231))&gt;3.5,4,IF((US_Others!F231*US_Others!F$8/SUM(US_Others!F231,US_Others!K231,US_Others!Q231)+US_Others!K231*US_Others!K$8/SUM(US_Others!F231,US_Others!K231,US_Others!Q231)+US_Others!Q231*US_Others!Q$8/SUM(US_Others!F231,US_Others!K231,US_Others!Q231))&gt;2.5,3,2)),"")</f>
        <v/>
      </c>
      <c r="BG226" s="223" t="str">
        <f>IFERROR(IF((US_Others!G231*US_Others!G$8/SUM(US_Others!G231,US_Others!L231,US_Others!R231)+US_Others!L231*US_Others!L$8/SUM(US_Others!G231,US_Others!L231,US_Others!R231)+US_Others!R231*US_Others!R$8/SUM(US_Others!G231,US_Others!L231,US_Others!R231))&gt;3.5,4,IF((US_Others!G231*US_Others!G$8/SUM(US_Others!G231,US_Others!L231,US_Others!R231)+US_Others!L231*US_Others!L$8/SUM(US_Others!G231,US_Others!L231,US_Others!R231)+US_Others!R231*US_Others!R$8/SUM(US_Others!G231,US_Others!L231,US_Others!R231))&gt;2.5,3,2)),"")</f>
        <v/>
      </c>
      <c r="BH226" s="219" t="str">
        <f>IFERROR(IF((US_Others!Z231*US_Others!Z$8/SUM(US_Others!Z231,US_Others!AB231)+US_Others!AB231*US_Others!AB$8/SUM(US_Others!Z231,US_Others!AB231))&gt;3.5,4,IF((US_Others!Z231*US_Others!Z$8/SUM(US_Others!Z231,US_Others!AB231)+US_Others!AB231*US_Others!AB$8/SUM(US_Others!Z231,US_Others!AB231))&gt;2.5,3,2)),"")</f>
        <v/>
      </c>
      <c r="BI226" s="219" t="str">
        <f>IFERROR(IF((US_Others!AA231*US_Others!AA$8/SUM(US_Others!AA231,US_Others!AC231)+US_Others!AC231*US_Others!AC$8/SUM(US_Others!AA231,US_Others!AC231))&gt;3.5,4,IF((US_Others!AA231*US_Others!AA$8/SUM(US_Others!AA231,US_Others!AC231)+US_Others!AC231*US_Others!AC$8/SUM(US_Others!AA231,US_Others!AC231))&gt;2.5,3,2)),"")</f>
        <v/>
      </c>
      <c r="BJ226" s="219" t="str">
        <f>IFERROR(US_Others!AD231*US_Others!AD$8/US_Others!AD231,"")</f>
        <v/>
      </c>
      <c r="BK226" s="74" t="str">
        <f>IFERROR(US_Others!AE231*US_Others!AE$8/US_Others!AE231,"")</f>
        <v/>
      </c>
      <c r="BL226" s="219" t="str">
        <f>IFERROR(IF(SUMPRODUCT(US_Others!AG231:AI231/SUM(US_Others!AG231:AI231),US_Others!AG$8:AI$8)&gt;3.5,4,IF(SUMPRODUCT(US_Others!AG231:AI231/SUM(US_Others!AG231:AI231),US_Others!AG$8:AI$8)&gt;2.5,3,2)),"")</f>
        <v/>
      </c>
      <c r="BM226" s="219" t="str">
        <f>IFERROR(US_Others!AL231*US_Others!AL$8/US_Others!AL231,"")</f>
        <v/>
      </c>
    </row>
    <row r="227" spans="1:65">
      <c r="A227" s="200" t="s">
        <v>366</v>
      </c>
      <c r="B227" s="332">
        <v>312200</v>
      </c>
      <c r="C227" s="333">
        <f>SUM(US_CO2!C230:AX230)</f>
        <v>0.31307417748740107</v>
      </c>
      <c r="D227" s="333">
        <f>SUM(US_CH4!C230:AC230)</f>
        <v>2.5194213476558097E-4</v>
      </c>
      <c r="E227" s="333">
        <f>SUM(US_N2O!C230:AA230)</f>
        <v>5.0650750723314764E-4</v>
      </c>
      <c r="F227" s="332">
        <f>US_Others!V232+US_Others!U232</f>
        <v>0</v>
      </c>
      <c r="G227" s="332">
        <f>US_Others!C232+US_Others!H232+US_Others!N232</f>
        <v>1.1238197927265259E-4</v>
      </c>
      <c r="H227" s="332">
        <f>US_Others!D232+US_Others!I232+US_Others!O232</f>
        <v>1.8430644600715025E-3</v>
      </c>
      <c r="I227" s="332">
        <f>US_Others!E232+US_Others!J232+US_Others!P232+US_Others!W232</f>
        <v>8.5185540288670661E-3</v>
      </c>
      <c r="J227" s="332">
        <f>US_Others!F232+US_Others!K232+US_Others!Q232</f>
        <v>1.472203928471749E-3</v>
      </c>
      <c r="K227" s="332">
        <f>US_Others!G232+US_Others!L232+US_Others!R232</f>
        <v>1.460965730544484E-4</v>
      </c>
      <c r="L227" s="332">
        <f>US_Others!Z232+US_Others!AB232</f>
        <v>0</v>
      </c>
      <c r="M227" s="332">
        <f>US_Others!AA232+US_Others!AC232</f>
        <v>0</v>
      </c>
      <c r="N227" s="332">
        <f>US_Others!AD232</f>
        <v>0</v>
      </c>
      <c r="O227" s="332">
        <f>US_Others!AE232</f>
        <v>0</v>
      </c>
      <c r="P227" s="332">
        <f>SUM(US_Others!AG232:AI232)</f>
        <v>0</v>
      </c>
      <c r="Q227" s="332">
        <f>US_Others!AL232</f>
        <v>0</v>
      </c>
      <c r="R227" s="332"/>
      <c r="S227" s="334">
        <f t="shared" si="3"/>
        <v>313.07417748740107</v>
      </c>
      <c r="T227" s="334">
        <f>D227*1000/Spec!I$6</f>
        <v>1.0077685390623238E-2</v>
      </c>
      <c r="U227" s="334">
        <f>E227*1000/Spec!I$7</f>
        <v>1.6996896215877438E-3</v>
      </c>
      <c r="V227" s="334">
        <f>F227*1000/Spec!I$8</f>
        <v>0</v>
      </c>
      <c r="W227" s="334">
        <f>G227*1000/Spec!I$9</f>
        <v>1.6649182114467049E-4</v>
      </c>
      <c r="X227" s="334">
        <f>H227*1000/Spec!I$10</f>
        <v>5.2658984573471495E-4</v>
      </c>
      <c r="Y227" s="334">
        <f>I227*1000/Spec!I$11</f>
        <v>5.9570307894175291E-3</v>
      </c>
      <c r="Z227" s="334">
        <f>J227*1000/Spec!I$12</f>
        <v>3.2935210927779616E-4</v>
      </c>
      <c r="AA227" s="334">
        <f>K227*1000/Spec!I$15</f>
        <v>1.4892617028995759E-5</v>
      </c>
      <c r="AB227" s="334">
        <f>L227*1000/Spec!I$17</f>
        <v>0</v>
      </c>
      <c r="AC227" s="334">
        <f>M227*1000/Spec!I$18</f>
        <v>0</v>
      </c>
      <c r="AD227" s="335">
        <f>N227*1000/Spec!I$25</f>
        <v>0</v>
      </c>
      <c r="AE227" s="335">
        <f>O227*1000/Spec!I$26</f>
        <v>0</v>
      </c>
      <c r="AF227" s="334">
        <f>P227*1000/Spec!I$21</f>
        <v>0</v>
      </c>
      <c r="AG227" s="334">
        <f>Q227*1000/Spec!I$22</f>
        <v>0</v>
      </c>
      <c r="AI227" s="432">
        <f>S227/'2007output'!$D225</f>
        <v>4.1499379658166916E-3</v>
      </c>
      <c r="AJ227" s="432">
        <f>T227/'2007output'!$D225</f>
        <v>1.3358421811005672E-7</v>
      </c>
      <c r="AK227" s="432">
        <f>U227/'2007output'!$D225</f>
        <v>2.2530144604517694E-8</v>
      </c>
      <c r="AL227" s="433">
        <f>V227/'2007output'!$D225</f>
        <v>0</v>
      </c>
      <c r="AM227" s="433">
        <f>W227/'2007output'!$D225</f>
        <v>2.2069234042594751E-9</v>
      </c>
      <c r="AN227" s="433">
        <f>X227/'2007output'!$D225</f>
        <v>6.9801834529006834E-9</v>
      </c>
      <c r="AO227" s="433">
        <f>Y227/'2007output'!$D225</f>
        <v>7.8963102083172074E-8</v>
      </c>
      <c r="AP227" s="433">
        <f>Z227/'2007output'!$D225</f>
        <v>4.3657092174864451E-9</v>
      </c>
      <c r="AQ227" s="433">
        <f>AA227/'2007output'!$D225</f>
        <v>1.9740828616082467E-10</v>
      </c>
      <c r="AR227" s="433">
        <f>AB227/'2007output'!$D225</f>
        <v>0</v>
      </c>
      <c r="AS227" s="433">
        <f>AC227/'2007output'!$D225</f>
        <v>0</v>
      </c>
      <c r="AT227" s="433">
        <f>AD227/'2007output'!$D225</f>
        <v>0</v>
      </c>
      <c r="AU227" s="433">
        <f>AE227/'2007output'!$D225</f>
        <v>0</v>
      </c>
      <c r="AV227" s="433">
        <f>AF227/'2007output'!$D225</f>
        <v>0</v>
      </c>
      <c r="AW227" s="433">
        <f>AG227/'2007output'!$D225</f>
        <v>0</v>
      </c>
      <c r="AY227" s="370">
        <f>IFERROR(IF(SUMPRODUCT(US_CO2!C230:AX230/SUM(US_CO2!C230:AX230),US_CO2!C$6:AX$6)&gt;3.5,4,IF(SUMPRODUCT(US_CO2!C230:AX230/SUM(US_CO2!C230:AX230),US_CO2!C$6:AX$6)&gt;2.5,3,2)),"")</f>
        <v>4</v>
      </c>
      <c r="AZ227" s="370">
        <f>IFERROR(IF(SUMPRODUCT(US_CH4!C230:AC230/SUM(US_CH4!C230:AC230),US_CH4!C$6:AC$6)&gt;3.5,4,IF(SUMPRODUCT(US_CH4!C230:AC230/SUM(US_CH4!C230:AC230),US_CH4!C$6:AC$6)&gt;2.5,3,2)),"")</f>
        <v>4</v>
      </c>
      <c r="BA227" s="223">
        <f>IFERROR(IF(SUMPRODUCT(US_N2O!C230:AA230/SUM(US_N2O!C230:AA230),US_N2O!C$6:AA$6)&gt;3.5,4,IF(SUMPRODUCT(US_N2O!C230:AA230/SUM(US_N2O!C230:AA230),US_N2O!C$6:AA$6)&gt;2.5,3,2)),"")</f>
        <v>4</v>
      </c>
      <c r="BB227" s="223" t="str">
        <f>IFERROR(IF(SUMPRODUCT(US_Others!U232:V232/SUM(US_Others!U232:V232),US_Others!U$8:V$8)&gt;3.5,4,IF(SUMPRODUCT(US_Others!U232:V232/SUM(US_Others!U232:V232),US_Others!U$8:V$8)&gt;2.5,3,2)),"")</f>
        <v/>
      </c>
      <c r="BC227" s="223">
        <f>IFERROR(IF((US_Others!C232*US_Others!C$8/SUM(US_Others!C232,US_Others!H232,US_Others!N232)+ US_Others!H232*US_Others!H$8/SUM(US_Others!C232,US_Others!H232,US_Others!N232)+US_Others!N232*US_Others!N$8/SUM(US_Others!C232,US_Others!H232,US_Others!N232))&gt;3.5,4,IF((US_Others!C232*US_Others!C$8/SUM(US_Others!C232,US_Others!H232,US_Others!N232)+ US_Others!H232*US_Others!H$8/SUM(US_Others!C232,US_Others!H232,US_Others!N232)+US_Others!N232*US_Others!N$8/SUM(US_Others!C232,US_Others!H232,US_Others!N232))&gt;2.5,3,2)),"")</f>
        <v>4</v>
      </c>
      <c r="BD227" s="223">
        <f>IFERROR(IF((US_Others!D232*US_Others!D$8/SUM(US_Others!D232,US_Others!I232,US_Others!O232)+US_Others!I232*US_Others!I$8/SUM(US_Others!D232,US_Others!I232,US_Others!O232)+US_Others!O232*US_Others!O$8/SUM(US_Others!D232,US_Others!I232,US_Others!O232))&gt;3.5,4,IF((US_Others!D232*US_Others!D$8/SUM(US_Others!D232,US_Others!I232,US_Others!O232)+US_Others!I232*US_Others!I$8/SUM(US_Others!D232,US_Others!I232,US_Others!O232)+US_Others!O232*US_Others!O$8/SUM(US_Others!D232,US_Others!I232,US_Others!O232))&gt;2.5,3,2)),"")</f>
        <v>4</v>
      </c>
      <c r="BE227" s="223">
        <f>IFERROR(IF((US_Others!E232*US_Others!E$8/SUM(US_Others!E232,US_Others!J232,US_Others!P232,US_Others!W232)+US_Others!J232*US_Others!J$8/SUM(US_Others!E232,US_Others!J232,US_Others!P232,US_Others!W232)+US_Others!P232*US_Others!P$8/SUM(US_Others!E232,US_Others!J232,US_Others!P232,US_Others!W232)+US_Others!W232*US_Others!W$8/SUM(US_Others!E232,US_Others!J232,US_Others!P232,US_Others!W232))&gt;3.5,4,IF((US_Others!E232*US_Others!E$8/SUM(US_Others!E232,US_Others!J232,US_Others!P232,US_Others!W232)+US_Others!J232*US_Others!J$8/SUM(US_Others!E232,US_Others!J232,US_Others!P232,US_Others!W232)+US_Others!P232*US_Others!P$8/SUM(US_Others!E232,US_Others!J232,US_Others!P232,US_Others!W232)+US_Others!W232*US_Others!W$8/SUM(US_Others!E232,US_Others!J232,US_Others!P232,US_Others!W232))&gt;2.5,3,2)),"")</f>
        <v>4</v>
      </c>
      <c r="BF227" s="223">
        <f>IFERROR(IF((US_Others!F232*US_Others!F$8/SUM(US_Others!F232,US_Others!K232,US_Others!Q232)+US_Others!K232*US_Others!K$8/SUM(US_Others!F232,US_Others!K232,US_Others!Q232)+US_Others!Q232*US_Others!Q$8/SUM(US_Others!F232,US_Others!K232,US_Others!Q232))&gt;3.5,4,IF((US_Others!F232*US_Others!F$8/SUM(US_Others!F232,US_Others!K232,US_Others!Q232)+US_Others!K232*US_Others!K$8/SUM(US_Others!F232,US_Others!K232,US_Others!Q232)+US_Others!Q232*US_Others!Q$8/SUM(US_Others!F232,US_Others!K232,US_Others!Q232))&gt;2.5,3,2)),"")</f>
        <v>4</v>
      </c>
      <c r="BG227" s="223">
        <f>IFERROR(IF((US_Others!G232*US_Others!G$8/SUM(US_Others!G232,US_Others!L232,US_Others!R232)+US_Others!L232*US_Others!L$8/SUM(US_Others!G232,US_Others!L232,US_Others!R232)+US_Others!R232*US_Others!R$8/SUM(US_Others!G232,US_Others!L232,US_Others!R232))&gt;3.5,4,IF((US_Others!G232*US_Others!G$8/SUM(US_Others!G232,US_Others!L232,US_Others!R232)+US_Others!L232*US_Others!L$8/SUM(US_Others!G232,US_Others!L232,US_Others!R232)+US_Others!R232*US_Others!R$8/SUM(US_Others!G232,US_Others!L232,US_Others!R232))&gt;2.5,3,2)),"")</f>
        <v>4</v>
      </c>
      <c r="BH227" s="219" t="str">
        <f>IFERROR(IF((US_Others!Z232*US_Others!Z$8/SUM(US_Others!Z232,US_Others!AB232)+US_Others!AB232*US_Others!AB$8/SUM(US_Others!Z232,US_Others!AB232))&gt;3.5,4,IF((US_Others!Z232*US_Others!Z$8/SUM(US_Others!Z232,US_Others!AB232)+US_Others!AB232*US_Others!AB$8/SUM(US_Others!Z232,US_Others!AB232))&gt;2.5,3,2)),"")</f>
        <v/>
      </c>
      <c r="BI227" s="219" t="str">
        <f>IFERROR(IF((US_Others!AA232*US_Others!AA$8/SUM(US_Others!AA232,US_Others!AC232)+US_Others!AC232*US_Others!AC$8/SUM(US_Others!AA232,US_Others!AC232))&gt;3.5,4,IF((US_Others!AA232*US_Others!AA$8/SUM(US_Others!AA232,US_Others!AC232)+US_Others!AC232*US_Others!AC$8/SUM(US_Others!AA232,US_Others!AC232))&gt;2.5,3,2)),"")</f>
        <v/>
      </c>
      <c r="BJ227" s="219" t="str">
        <f>IFERROR(US_Others!AD232*US_Others!AD$8/US_Others!AD232,"")</f>
        <v/>
      </c>
      <c r="BK227" s="74" t="str">
        <f>IFERROR(US_Others!AE232*US_Others!AE$8/US_Others!AE232,"")</f>
        <v/>
      </c>
      <c r="BL227" s="219" t="str">
        <f>IFERROR(IF(SUMPRODUCT(US_Others!AG232:AI232/SUM(US_Others!AG232:AI232),US_Others!AG$8:AI$8)&gt;3.5,4,IF(SUMPRODUCT(US_Others!AG232:AI232/SUM(US_Others!AG232:AI232),US_Others!AG$8:AI$8)&gt;2.5,3,2)),"")</f>
        <v/>
      </c>
      <c r="BM227" s="219" t="str">
        <f>IFERROR(US_Others!AL232*US_Others!AL$8/US_Others!AL232,"")</f>
        <v/>
      </c>
    </row>
    <row r="228" spans="1:65">
      <c r="A228" s="200" t="s">
        <v>367</v>
      </c>
      <c r="B228" s="332">
        <v>313100</v>
      </c>
      <c r="C228" s="333">
        <f>SUM(US_CO2!C231:AX231)</f>
        <v>0.57574037115782184</v>
      </c>
      <c r="D228" s="333">
        <f>SUM(US_CH4!C231:AC231)</f>
        <v>7.6064767197835733E-4</v>
      </c>
      <c r="E228" s="333">
        <f>SUM(US_N2O!C231:AA231)</f>
        <v>1.1718713474674553E-3</v>
      </c>
      <c r="F228" s="332">
        <f>US_Others!V233+US_Others!U233</f>
        <v>0</v>
      </c>
      <c r="G228" s="332">
        <f>US_Others!C233+US_Others!H233+US_Others!N233</f>
        <v>0</v>
      </c>
      <c r="H228" s="332">
        <f>US_Others!D233+US_Others!I233+US_Others!O233</f>
        <v>0</v>
      </c>
      <c r="I228" s="332">
        <f>US_Others!E233+US_Others!J233+US_Others!P233+US_Others!W233</f>
        <v>0</v>
      </c>
      <c r="J228" s="332">
        <f>US_Others!F233+US_Others!K233+US_Others!Q233</f>
        <v>0</v>
      </c>
      <c r="K228" s="332">
        <f>US_Others!G233+US_Others!L233+US_Others!R233</f>
        <v>0</v>
      </c>
      <c r="L228" s="332">
        <f>US_Others!Z233+US_Others!AB233</f>
        <v>0</v>
      </c>
      <c r="M228" s="332">
        <f>US_Others!AA233+US_Others!AC233</f>
        <v>0</v>
      </c>
      <c r="N228" s="332">
        <f>US_Others!AD233</f>
        <v>0</v>
      </c>
      <c r="O228" s="332">
        <f>US_Others!AE233</f>
        <v>0</v>
      </c>
      <c r="P228" s="332">
        <f>SUM(US_Others!AG233:AI233)</f>
        <v>0</v>
      </c>
      <c r="Q228" s="332">
        <f>US_Others!AL233</f>
        <v>0</v>
      </c>
      <c r="R228" s="332"/>
      <c r="S228" s="334">
        <f t="shared" si="3"/>
        <v>575.74037115782187</v>
      </c>
      <c r="T228" s="334">
        <f>D228*1000/Spec!I$6</f>
        <v>3.0425906879134296E-2</v>
      </c>
      <c r="U228" s="334">
        <f>E228*1000/Spec!I$7</f>
        <v>3.9324541861324004E-3</v>
      </c>
      <c r="V228" s="334">
        <f>F228*1000/Spec!I$8</f>
        <v>0</v>
      </c>
      <c r="W228" s="334">
        <f>G228*1000/Spec!I$9</f>
        <v>0</v>
      </c>
      <c r="X228" s="334">
        <f>H228*1000/Spec!I$10</f>
        <v>0</v>
      </c>
      <c r="Y228" s="334">
        <f>I228*1000/Spec!I$11</f>
        <v>0</v>
      </c>
      <c r="Z228" s="334">
        <f>J228*1000/Spec!I$12</f>
        <v>0</v>
      </c>
      <c r="AA228" s="334">
        <f>K228*1000/Spec!I$15</f>
        <v>0</v>
      </c>
      <c r="AB228" s="334">
        <f>L228*1000/Spec!I$17</f>
        <v>0</v>
      </c>
      <c r="AC228" s="334">
        <f>M228*1000/Spec!I$18</f>
        <v>0</v>
      </c>
      <c r="AD228" s="335">
        <f>N228*1000/Spec!I$25</f>
        <v>0</v>
      </c>
      <c r="AE228" s="335">
        <f>O228*1000/Spec!I$26</f>
        <v>0</v>
      </c>
      <c r="AF228" s="334">
        <f>P228*1000/Spec!I$21</f>
        <v>0</v>
      </c>
      <c r="AG228" s="334">
        <f>Q228*1000/Spec!I$22</f>
        <v>0</v>
      </c>
      <c r="AI228" s="432">
        <f>S228/'2007output'!$D226</f>
        <v>5.2508389819397122E-2</v>
      </c>
      <c r="AJ228" s="432">
        <f>T228/'2007output'!$D226</f>
        <v>2.7748885766086431E-6</v>
      </c>
      <c r="AK228" s="432">
        <f>U228/'2007output'!$D226</f>
        <v>3.5864575023132776E-7</v>
      </c>
      <c r="AL228" s="433">
        <f>V228/'2007output'!$D226</f>
        <v>0</v>
      </c>
      <c r="AM228" s="433">
        <f>W228/'2007output'!$D226</f>
        <v>0</v>
      </c>
      <c r="AN228" s="433">
        <f>X228/'2007output'!$D226</f>
        <v>0</v>
      </c>
      <c r="AO228" s="433">
        <f>Y228/'2007output'!$D226</f>
        <v>0</v>
      </c>
      <c r="AP228" s="433">
        <f>Z228/'2007output'!$D226</f>
        <v>0</v>
      </c>
      <c r="AQ228" s="433">
        <f>AA228/'2007output'!$D226</f>
        <v>0</v>
      </c>
      <c r="AR228" s="433">
        <f>AB228/'2007output'!$D226</f>
        <v>0</v>
      </c>
      <c r="AS228" s="433">
        <f>AC228/'2007output'!$D226</f>
        <v>0</v>
      </c>
      <c r="AT228" s="433">
        <f>AD228/'2007output'!$D226</f>
        <v>0</v>
      </c>
      <c r="AU228" s="433">
        <f>AE228/'2007output'!$D226</f>
        <v>0</v>
      </c>
      <c r="AV228" s="433">
        <f>AF228/'2007output'!$D226</f>
        <v>0</v>
      </c>
      <c r="AW228" s="433">
        <f>AG228/'2007output'!$D226</f>
        <v>0</v>
      </c>
      <c r="AY228" s="370">
        <f>IFERROR(IF(SUMPRODUCT(US_CO2!C231:AX231/SUM(US_CO2!C231:AX231),US_CO2!C$6:AX$6)&gt;3.5,4,IF(SUMPRODUCT(US_CO2!C231:AX231/SUM(US_CO2!C231:AX231),US_CO2!C$6:AX$6)&gt;2.5,3,2)),"")</f>
        <v>4</v>
      </c>
      <c r="AZ228" s="370">
        <f>IFERROR(IF(SUMPRODUCT(US_CH4!C231:AC231/SUM(US_CH4!C231:AC231),US_CH4!C$6:AC$6)&gt;3.5,4,IF(SUMPRODUCT(US_CH4!C231:AC231/SUM(US_CH4!C231:AC231),US_CH4!C$6:AC$6)&gt;2.5,3,2)),"")</f>
        <v>4</v>
      </c>
      <c r="BA228" s="223">
        <f>IFERROR(IF(SUMPRODUCT(US_N2O!C231:AA231/SUM(US_N2O!C231:AA231),US_N2O!C$6:AA$6)&gt;3.5,4,IF(SUMPRODUCT(US_N2O!C231:AA231/SUM(US_N2O!C231:AA231),US_N2O!C$6:AA$6)&gt;2.5,3,2)),"")</f>
        <v>4</v>
      </c>
      <c r="BB228" s="223" t="str">
        <f>IFERROR(IF(SUMPRODUCT(US_Others!U233:V233/SUM(US_Others!U233:V233),US_Others!U$8:V$8)&gt;3.5,4,IF(SUMPRODUCT(US_Others!U233:V233/SUM(US_Others!U233:V233),US_Others!U$8:V$8)&gt;2.5,3,2)),"")</f>
        <v/>
      </c>
      <c r="BC228" s="223" t="str">
        <f>IFERROR(IF((US_Others!C233*US_Others!C$8/SUM(US_Others!C233,US_Others!H233,US_Others!N233)+ US_Others!H233*US_Others!H$8/SUM(US_Others!C233,US_Others!H233,US_Others!N233)+US_Others!N233*US_Others!N$8/SUM(US_Others!C233,US_Others!H233,US_Others!N233))&gt;3.5,4,IF((US_Others!C233*US_Others!C$8/SUM(US_Others!C233,US_Others!H233,US_Others!N233)+ US_Others!H233*US_Others!H$8/SUM(US_Others!C233,US_Others!H233,US_Others!N233)+US_Others!N233*US_Others!N$8/SUM(US_Others!C233,US_Others!H233,US_Others!N233))&gt;2.5,3,2)),"")</f>
        <v/>
      </c>
      <c r="BD228" s="223" t="str">
        <f>IFERROR(IF((US_Others!D233*US_Others!D$8/SUM(US_Others!D233,US_Others!I233,US_Others!O233)+US_Others!I233*US_Others!I$8/SUM(US_Others!D233,US_Others!I233,US_Others!O233)+US_Others!O233*US_Others!O$8/SUM(US_Others!D233,US_Others!I233,US_Others!O233))&gt;3.5,4,IF((US_Others!D233*US_Others!D$8/SUM(US_Others!D233,US_Others!I233,US_Others!O233)+US_Others!I233*US_Others!I$8/SUM(US_Others!D233,US_Others!I233,US_Others!O233)+US_Others!O233*US_Others!O$8/SUM(US_Others!D233,US_Others!I233,US_Others!O233))&gt;2.5,3,2)),"")</f>
        <v/>
      </c>
      <c r="BE228" s="223" t="str">
        <f>IFERROR(IF((US_Others!E233*US_Others!E$8/SUM(US_Others!E233,US_Others!J233,US_Others!P233,US_Others!W233)+US_Others!J233*US_Others!J$8/SUM(US_Others!E233,US_Others!J233,US_Others!P233,US_Others!W233)+US_Others!P233*US_Others!P$8/SUM(US_Others!E233,US_Others!J233,US_Others!P233,US_Others!W233)+US_Others!W233*US_Others!W$8/SUM(US_Others!E233,US_Others!J233,US_Others!P233,US_Others!W233))&gt;3.5,4,IF((US_Others!E233*US_Others!E$8/SUM(US_Others!E233,US_Others!J233,US_Others!P233,US_Others!W233)+US_Others!J233*US_Others!J$8/SUM(US_Others!E233,US_Others!J233,US_Others!P233,US_Others!W233)+US_Others!P233*US_Others!P$8/SUM(US_Others!E233,US_Others!J233,US_Others!P233,US_Others!W233)+US_Others!W233*US_Others!W$8/SUM(US_Others!E233,US_Others!J233,US_Others!P233,US_Others!W233))&gt;2.5,3,2)),"")</f>
        <v/>
      </c>
      <c r="BF228" s="223" t="str">
        <f>IFERROR(IF((US_Others!F233*US_Others!F$8/SUM(US_Others!F233,US_Others!K233,US_Others!Q233)+US_Others!K233*US_Others!K$8/SUM(US_Others!F233,US_Others!K233,US_Others!Q233)+US_Others!Q233*US_Others!Q$8/SUM(US_Others!F233,US_Others!K233,US_Others!Q233))&gt;3.5,4,IF((US_Others!F233*US_Others!F$8/SUM(US_Others!F233,US_Others!K233,US_Others!Q233)+US_Others!K233*US_Others!K$8/SUM(US_Others!F233,US_Others!K233,US_Others!Q233)+US_Others!Q233*US_Others!Q$8/SUM(US_Others!F233,US_Others!K233,US_Others!Q233))&gt;2.5,3,2)),"")</f>
        <v/>
      </c>
      <c r="BG228" s="223" t="str">
        <f>IFERROR(IF((US_Others!G233*US_Others!G$8/SUM(US_Others!G233,US_Others!L233,US_Others!R233)+US_Others!L233*US_Others!L$8/SUM(US_Others!G233,US_Others!L233,US_Others!R233)+US_Others!R233*US_Others!R$8/SUM(US_Others!G233,US_Others!L233,US_Others!R233))&gt;3.5,4,IF((US_Others!G233*US_Others!G$8/SUM(US_Others!G233,US_Others!L233,US_Others!R233)+US_Others!L233*US_Others!L$8/SUM(US_Others!G233,US_Others!L233,US_Others!R233)+US_Others!R233*US_Others!R$8/SUM(US_Others!G233,US_Others!L233,US_Others!R233))&gt;2.5,3,2)),"")</f>
        <v/>
      </c>
      <c r="BH228" s="219" t="str">
        <f>IFERROR(IF((US_Others!Z233*US_Others!Z$8/SUM(US_Others!Z233,US_Others!AB233)+US_Others!AB233*US_Others!AB$8/SUM(US_Others!Z233,US_Others!AB233))&gt;3.5,4,IF((US_Others!Z233*US_Others!Z$8/SUM(US_Others!Z233,US_Others!AB233)+US_Others!AB233*US_Others!AB$8/SUM(US_Others!Z233,US_Others!AB233))&gt;2.5,3,2)),"")</f>
        <v/>
      </c>
      <c r="BI228" s="219" t="str">
        <f>IFERROR(IF((US_Others!AA233*US_Others!AA$8/SUM(US_Others!AA233,US_Others!AC233)+US_Others!AC233*US_Others!AC$8/SUM(US_Others!AA233,US_Others!AC233))&gt;3.5,4,IF((US_Others!AA233*US_Others!AA$8/SUM(US_Others!AA233,US_Others!AC233)+US_Others!AC233*US_Others!AC$8/SUM(US_Others!AA233,US_Others!AC233))&gt;2.5,3,2)),"")</f>
        <v/>
      </c>
      <c r="BJ228" s="219" t="str">
        <f>IFERROR(US_Others!AD233*US_Others!AD$8/US_Others!AD233,"")</f>
        <v/>
      </c>
      <c r="BK228" s="74" t="str">
        <f>IFERROR(US_Others!AE233*US_Others!AE$8/US_Others!AE233,"")</f>
        <v/>
      </c>
      <c r="BL228" s="219" t="str">
        <f>IFERROR(IF(SUMPRODUCT(US_Others!AG233:AI233/SUM(US_Others!AG233:AI233),US_Others!AG$8:AI$8)&gt;3.5,4,IF(SUMPRODUCT(US_Others!AG233:AI233/SUM(US_Others!AG233:AI233),US_Others!AG$8:AI$8)&gt;2.5,3,2)),"")</f>
        <v/>
      </c>
      <c r="BM228" s="219" t="str">
        <f>IFERROR(US_Others!AL233*US_Others!AL$8/US_Others!AL233,"")</f>
        <v/>
      </c>
    </row>
    <row r="229" spans="1:65">
      <c r="A229" s="200" t="s">
        <v>368</v>
      </c>
      <c r="B229" s="332">
        <v>313200</v>
      </c>
      <c r="C229" s="333">
        <f>SUM(US_CO2!C232:AX232)</f>
        <v>2.4914872215980224</v>
      </c>
      <c r="D229" s="333">
        <f>SUM(US_CH4!C232:AC232)</f>
        <v>3.3426004344852679E-3</v>
      </c>
      <c r="E229" s="333">
        <f>SUM(US_N2O!C232:AA232)</f>
        <v>5.1603784891335221E-3</v>
      </c>
      <c r="F229" s="332">
        <f>US_Others!V234+US_Others!U234</f>
        <v>0</v>
      </c>
      <c r="G229" s="332">
        <f>US_Others!C234+US_Others!H234+US_Others!N234</f>
        <v>0</v>
      </c>
      <c r="H229" s="332">
        <f>US_Others!D234+US_Others!I234+US_Others!O234</f>
        <v>0</v>
      </c>
      <c r="I229" s="332">
        <f>US_Others!E234+US_Others!J234+US_Others!P234+US_Others!W234</f>
        <v>0</v>
      </c>
      <c r="J229" s="332">
        <f>US_Others!F234+US_Others!K234+US_Others!Q234</f>
        <v>0</v>
      </c>
      <c r="K229" s="332">
        <f>US_Others!G234+US_Others!L234+US_Others!R234</f>
        <v>0</v>
      </c>
      <c r="L229" s="332">
        <f>US_Others!Z234+US_Others!AB234</f>
        <v>0</v>
      </c>
      <c r="M229" s="332">
        <f>US_Others!AA234+US_Others!AC234</f>
        <v>0</v>
      </c>
      <c r="N229" s="332">
        <f>US_Others!AD234</f>
        <v>0</v>
      </c>
      <c r="O229" s="332">
        <f>US_Others!AE234</f>
        <v>0</v>
      </c>
      <c r="P229" s="332">
        <f>SUM(US_Others!AG234:AI234)</f>
        <v>0</v>
      </c>
      <c r="Q229" s="332">
        <f>US_Others!AL234</f>
        <v>0</v>
      </c>
      <c r="R229" s="332"/>
      <c r="S229" s="334">
        <f t="shared" si="3"/>
        <v>2491.4872215980222</v>
      </c>
      <c r="T229" s="334">
        <f>D229*1000/Spec!I$6</f>
        <v>0.13370401737941071</v>
      </c>
      <c r="U229" s="334">
        <f>E229*1000/Spec!I$7</f>
        <v>1.7316706339374235E-2</v>
      </c>
      <c r="V229" s="334">
        <f>F229*1000/Spec!I$8</f>
        <v>0</v>
      </c>
      <c r="W229" s="334">
        <f>G229*1000/Spec!I$9</f>
        <v>0</v>
      </c>
      <c r="X229" s="334">
        <f>H229*1000/Spec!I$10</f>
        <v>0</v>
      </c>
      <c r="Y229" s="334">
        <f>I229*1000/Spec!I$11</f>
        <v>0</v>
      </c>
      <c r="Z229" s="334">
        <f>J229*1000/Spec!I$12</f>
        <v>0</v>
      </c>
      <c r="AA229" s="334">
        <f>K229*1000/Spec!I$15</f>
        <v>0</v>
      </c>
      <c r="AB229" s="334">
        <f>L229*1000/Spec!I$17</f>
        <v>0</v>
      </c>
      <c r="AC229" s="334">
        <f>M229*1000/Spec!I$18</f>
        <v>0</v>
      </c>
      <c r="AD229" s="335">
        <f>N229*1000/Spec!I$25</f>
        <v>0</v>
      </c>
      <c r="AE229" s="335">
        <f>O229*1000/Spec!I$26</f>
        <v>0</v>
      </c>
      <c r="AF229" s="334">
        <f>P229*1000/Spec!I$21</f>
        <v>0</v>
      </c>
      <c r="AG229" s="334">
        <f>Q229*1000/Spec!I$22</f>
        <v>0</v>
      </c>
      <c r="AI229" s="432">
        <f>S229/'2007output'!$D227</f>
        <v>0.12224080833255338</v>
      </c>
      <c r="AJ229" s="432">
        <f>T229/'2007output'!$D227</f>
        <v>6.5599723009158965E-6</v>
      </c>
      <c r="AK229" s="432">
        <f>U229/'2007output'!$D227</f>
        <v>8.4961631038382458E-7</v>
      </c>
      <c r="AL229" s="433">
        <f>V229/'2007output'!$D227</f>
        <v>0</v>
      </c>
      <c r="AM229" s="433">
        <f>W229/'2007output'!$D227</f>
        <v>0</v>
      </c>
      <c r="AN229" s="433">
        <f>X229/'2007output'!$D227</f>
        <v>0</v>
      </c>
      <c r="AO229" s="433">
        <f>Y229/'2007output'!$D227</f>
        <v>0</v>
      </c>
      <c r="AP229" s="433">
        <f>Z229/'2007output'!$D227</f>
        <v>0</v>
      </c>
      <c r="AQ229" s="433">
        <f>AA229/'2007output'!$D227</f>
        <v>0</v>
      </c>
      <c r="AR229" s="433">
        <f>AB229/'2007output'!$D227</f>
        <v>0</v>
      </c>
      <c r="AS229" s="433">
        <f>AC229/'2007output'!$D227</f>
        <v>0</v>
      </c>
      <c r="AT229" s="433">
        <f>AD229/'2007output'!$D227</f>
        <v>0</v>
      </c>
      <c r="AU229" s="433">
        <f>AE229/'2007output'!$D227</f>
        <v>0</v>
      </c>
      <c r="AV229" s="433">
        <f>AF229/'2007output'!$D227</f>
        <v>0</v>
      </c>
      <c r="AW229" s="433">
        <f>AG229/'2007output'!$D227</f>
        <v>0</v>
      </c>
      <c r="AY229" s="370">
        <f>IFERROR(IF(SUMPRODUCT(US_CO2!C232:AX232/SUM(US_CO2!C232:AX232),US_CO2!C$6:AX$6)&gt;3.5,4,IF(SUMPRODUCT(US_CO2!C232:AX232/SUM(US_CO2!C232:AX232),US_CO2!C$6:AX$6)&gt;2.5,3,2)),"")</f>
        <v>4</v>
      </c>
      <c r="AZ229" s="370">
        <f>IFERROR(IF(SUMPRODUCT(US_CH4!C232:AC232/SUM(US_CH4!C232:AC232),US_CH4!C$6:AC$6)&gt;3.5,4,IF(SUMPRODUCT(US_CH4!C232:AC232/SUM(US_CH4!C232:AC232),US_CH4!C$6:AC$6)&gt;2.5,3,2)),"")</f>
        <v>4</v>
      </c>
      <c r="BA229" s="223">
        <f>IFERROR(IF(SUMPRODUCT(US_N2O!C232:AA232/SUM(US_N2O!C232:AA232),US_N2O!C$6:AA$6)&gt;3.5,4,IF(SUMPRODUCT(US_N2O!C232:AA232/SUM(US_N2O!C232:AA232),US_N2O!C$6:AA$6)&gt;2.5,3,2)),"")</f>
        <v>4</v>
      </c>
      <c r="BB229" s="223" t="str">
        <f>IFERROR(IF(SUMPRODUCT(US_Others!U234:V234/SUM(US_Others!U234:V234),US_Others!U$8:V$8)&gt;3.5,4,IF(SUMPRODUCT(US_Others!U234:V234/SUM(US_Others!U234:V234),US_Others!U$8:V$8)&gt;2.5,3,2)),"")</f>
        <v/>
      </c>
      <c r="BC229" s="223" t="str">
        <f>IFERROR(IF((US_Others!C234*US_Others!C$8/SUM(US_Others!C234,US_Others!H234,US_Others!N234)+ US_Others!H234*US_Others!H$8/SUM(US_Others!C234,US_Others!H234,US_Others!N234)+US_Others!N234*US_Others!N$8/SUM(US_Others!C234,US_Others!H234,US_Others!N234))&gt;3.5,4,IF((US_Others!C234*US_Others!C$8/SUM(US_Others!C234,US_Others!H234,US_Others!N234)+ US_Others!H234*US_Others!H$8/SUM(US_Others!C234,US_Others!H234,US_Others!N234)+US_Others!N234*US_Others!N$8/SUM(US_Others!C234,US_Others!H234,US_Others!N234))&gt;2.5,3,2)),"")</f>
        <v/>
      </c>
      <c r="BD229" s="223" t="str">
        <f>IFERROR(IF((US_Others!D234*US_Others!D$8/SUM(US_Others!D234,US_Others!I234,US_Others!O234)+US_Others!I234*US_Others!I$8/SUM(US_Others!D234,US_Others!I234,US_Others!O234)+US_Others!O234*US_Others!O$8/SUM(US_Others!D234,US_Others!I234,US_Others!O234))&gt;3.5,4,IF((US_Others!D234*US_Others!D$8/SUM(US_Others!D234,US_Others!I234,US_Others!O234)+US_Others!I234*US_Others!I$8/SUM(US_Others!D234,US_Others!I234,US_Others!O234)+US_Others!O234*US_Others!O$8/SUM(US_Others!D234,US_Others!I234,US_Others!O234))&gt;2.5,3,2)),"")</f>
        <v/>
      </c>
      <c r="BE229" s="223" t="str">
        <f>IFERROR(IF((US_Others!E234*US_Others!E$8/SUM(US_Others!E234,US_Others!J234,US_Others!P234,US_Others!W234)+US_Others!J234*US_Others!J$8/SUM(US_Others!E234,US_Others!J234,US_Others!P234,US_Others!W234)+US_Others!P234*US_Others!P$8/SUM(US_Others!E234,US_Others!J234,US_Others!P234,US_Others!W234)+US_Others!W234*US_Others!W$8/SUM(US_Others!E234,US_Others!J234,US_Others!P234,US_Others!W234))&gt;3.5,4,IF((US_Others!E234*US_Others!E$8/SUM(US_Others!E234,US_Others!J234,US_Others!P234,US_Others!W234)+US_Others!J234*US_Others!J$8/SUM(US_Others!E234,US_Others!J234,US_Others!P234,US_Others!W234)+US_Others!P234*US_Others!P$8/SUM(US_Others!E234,US_Others!J234,US_Others!P234,US_Others!W234)+US_Others!W234*US_Others!W$8/SUM(US_Others!E234,US_Others!J234,US_Others!P234,US_Others!W234))&gt;2.5,3,2)),"")</f>
        <v/>
      </c>
      <c r="BF229" s="223" t="str">
        <f>IFERROR(IF((US_Others!F234*US_Others!F$8/SUM(US_Others!F234,US_Others!K234,US_Others!Q234)+US_Others!K234*US_Others!K$8/SUM(US_Others!F234,US_Others!K234,US_Others!Q234)+US_Others!Q234*US_Others!Q$8/SUM(US_Others!F234,US_Others!K234,US_Others!Q234))&gt;3.5,4,IF((US_Others!F234*US_Others!F$8/SUM(US_Others!F234,US_Others!K234,US_Others!Q234)+US_Others!K234*US_Others!K$8/SUM(US_Others!F234,US_Others!K234,US_Others!Q234)+US_Others!Q234*US_Others!Q$8/SUM(US_Others!F234,US_Others!K234,US_Others!Q234))&gt;2.5,3,2)),"")</f>
        <v/>
      </c>
      <c r="BG229" s="223" t="str">
        <f>IFERROR(IF((US_Others!G234*US_Others!G$8/SUM(US_Others!G234,US_Others!L234,US_Others!R234)+US_Others!L234*US_Others!L$8/SUM(US_Others!G234,US_Others!L234,US_Others!R234)+US_Others!R234*US_Others!R$8/SUM(US_Others!G234,US_Others!L234,US_Others!R234))&gt;3.5,4,IF((US_Others!G234*US_Others!G$8/SUM(US_Others!G234,US_Others!L234,US_Others!R234)+US_Others!L234*US_Others!L$8/SUM(US_Others!G234,US_Others!L234,US_Others!R234)+US_Others!R234*US_Others!R$8/SUM(US_Others!G234,US_Others!L234,US_Others!R234))&gt;2.5,3,2)),"")</f>
        <v/>
      </c>
      <c r="BH229" s="219" t="str">
        <f>IFERROR(IF((US_Others!Z234*US_Others!Z$8/SUM(US_Others!Z234,US_Others!AB234)+US_Others!AB234*US_Others!AB$8/SUM(US_Others!Z234,US_Others!AB234))&gt;3.5,4,IF((US_Others!Z234*US_Others!Z$8/SUM(US_Others!Z234,US_Others!AB234)+US_Others!AB234*US_Others!AB$8/SUM(US_Others!Z234,US_Others!AB234))&gt;2.5,3,2)),"")</f>
        <v/>
      </c>
      <c r="BI229" s="219" t="str">
        <f>IFERROR(IF((US_Others!AA234*US_Others!AA$8/SUM(US_Others!AA234,US_Others!AC234)+US_Others!AC234*US_Others!AC$8/SUM(US_Others!AA234,US_Others!AC234))&gt;3.5,4,IF((US_Others!AA234*US_Others!AA$8/SUM(US_Others!AA234,US_Others!AC234)+US_Others!AC234*US_Others!AC$8/SUM(US_Others!AA234,US_Others!AC234))&gt;2.5,3,2)),"")</f>
        <v/>
      </c>
      <c r="BJ229" s="219" t="str">
        <f>IFERROR(US_Others!AD234*US_Others!AD$8/US_Others!AD234,"")</f>
        <v/>
      </c>
      <c r="BK229" s="74" t="str">
        <f>IFERROR(US_Others!AE234*US_Others!AE$8/US_Others!AE234,"")</f>
        <v/>
      </c>
      <c r="BL229" s="219" t="str">
        <f>IFERROR(IF(SUMPRODUCT(US_Others!AG234:AI234/SUM(US_Others!AG234:AI234),US_Others!AG$8:AI$8)&gt;3.5,4,IF(SUMPRODUCT(US_Others!AG234:AI234/SUM(US_Others!AG234:AI234),US_Others!AG$8:AI$8)&gt;2.5,3,2)),"")</f>
        <v/>
      </c>
      <c r="BM229" s="219" t="str">
        <f>IFERROR(US_Others!AL234*US_Others!AL$8/US_Others!AL234,"")</f>
        <v/>
      </c>
    </row>
    <row r="230" spans="1:65">
      <c r="A230" s="200" t="s">
        <v>369</v>
      </c>
      <c r="B230" s="332">
        <v>313300</v>
      </c>
      <c r="C230" s="333">
        <f>SUM(US_CO2!C233:AX233)</f>
        <v>2.4928409273183232</v>
      </c>
      <c r="D230" s="333">
        <f>SUM(US_CH4!C233:AC233)</f>
        <v>3.2909451648416672E-3</v>
      </c>
      <c r="E230" s="333">
        <f>SUM(US_N2O!C233:AA233)</f>
        <v>5.0616685654665408E-3</v>
      </c>
      <c r="F230" s="332">
        <f>US_Others!V235+US_Others!U235</f>
        <v>0</v>
      </c>
      <c r="G230" s="332">
        <f>US_Others!C235+US_Others!H235+US_Others!N235</f>
        <v>0</v>
      </c>
      <c r="H230" s="332">
        <f>US_Others!D235+US_Others!I235+US_Others!O235</f>
        <v>0</v>
      </c>
      <c r="I230" s="332">
        <f>US_Others!E235+US_Others!J235+US_Others!P235+US_Others!W235</f>
        <v>0</v>
      </c>
      <c r="J230" s="332">
        <f>US_Others!F235+US_Others!K235+US_Others!Q235</f>
        <v>0</v>
      </c>
      <c r="K230" s="332">
        <f>US_Others!G235+US_Others!L235+US_Others!R235</f>
        <v>0</v>
      </c>
      <c r="L230" s="332">
        <f>US_Others!Z235+US_Others!AB235</f>
        <v>0</v>
      </c>
      <c r="M230" s="332">
        <f>US_Others!AA235+US_Others!AC235</f>
        <v>0</v>
      </c>
      <c r="N230" s="332">
        <f>US_Others!AD235</f>
        <v>0</v>
      </c>
      <c r="O230" s="332">
        <f>US_Others!AE235</f>
        <v>0</v>
      </c>
      <c r="P230" s="332">
        <f>SUM(US_Others!AG235:AI235)</f>
        <v>0</v>
      </c>
      <c r="Q230" s="332">
        <f>US_Others!AL235</f>
        <v>0</v>
      </c>
      <c r="R230" s="332"/>
      <c r="S230" s="334">
        <f t="shared" si="3"/>
        <v>2492.8409273183233</v>
      </c>
      <c r="T230" s="334">
        <f>D230*1000/Spec!I$6</f>
        <v>0.1316378065936667</v>
      </c>
      <c r="U230" s="334">
        <f>E230*1000/Spec!I$7</f>
        <v>1.6985464984787053E-2</v>
      </c>
      <c r="V230" s="334">
        <f>F230*1000/Spec!I$8</f>
        <v>0</v>
      </c>
      <c r="W230" s="334">
        <f>G230*1000/Spec!I$9</f>
        <v>0</v>
      </c>
      <c r="X230" s="334">
        <f>H230*1000/Spec!I$10</f>
        <v>0</v>
      </c>
      <c r="Y230" s="334">
        <f>I230*1000/Spec!I$11</f>
        <v>0</v>
      </c>
      <c r="Z230" s="334">
        <f>J230*1000/Spec!I$12</f>
        <v>0</v>
      </c>
      <c r="AA230" s="334">
        <f>K230*1000/Spec!I$15</f>
        <v>0</v>
      </c>
      <c r="AB230" s="334">
        <f>L230*1000/Spec!I$17</f>
        <v>0</v>
      </c>
      <c r="AC230" s="334">
        <f>M230*1000/Spec!I$18</f>
        <v>0</v>
      </c>
      <c r="AD230" s="335">
        <f>N230*1000/Spec!I$25</f>
        <v>0</v>
      </c>
      <c r="AE230" s="335">
        <f>O230*1000/Spec!I$26</f>
        <v>0</v>
      </c>
      <c r="AF230" s="334">
        <f>P230*1000/Spec!I$21</f>
        <v>0</v>
      </c>
      <c r="AG230" s="334">
        <f>Q230*1000/Spec!I$22</f>
        <v>0</v>
      </c>
      <c r="AI230" s="432">
        <f>S230/'2007output'!$D228</f>
        <v>0.23534499681710858</v>
      </c>
      <c r="AJ230" s="432">
        <f>T230/'2007output'!$D228</f>
        <v>1.2427708015498902E-5</v>
      </c>
      <c r="AK230" s="432">
        <f>U230/'2007output'!$D228</f>
        <v>1.603569709954206E-6</v>
      </c>
      <c r="AL230" s="433">
        <f>V230/'2007output'!$D228</f>
        <v>0</v>
      </c>
      <c r="AM230" s="433">
        <f>W230/'2007output'!$D228</f>
        <v>0</v>
      </c>
      <c r="AN230" s="433">
        <f>X230/'2007output'!$D228</f>
        <v>0</v>
      </c>
      <c r="AO230" s="433">
        <f>Y230/'2007output'!$D228</f>
        <v>0</v>
      </c>
      <c r="AP230" s="433">
        <f>Z230/'2007output'!$D228</f>
        <v>0</v>
      </c>
      <c r="AQ230" s="433">
        <f>AA230/'2007output'!$D228</f>
        <v>0</v>
      </c>
      <c r="AR230" s="433">
        <f>AB230/'2007output'!$D228</f>
        <v>0</v>
      </c>
      <c r="AS230" s="433">
        <f>AC230/'2007output'!$D228</f>
        <v>0</v>
      </c>
      <c r="AT230" s="433">
        <f>AD230/'2007output'!$D228</f>
        <v>0</v>
      </c>
      <c r="AU230" s="433">
        <f>AE230/'2007output'!$D228</f>
        <v>0</v>
      </c>
      <c r="AV230" s="433">
        <f>AF230/'2007output'!$D228</f>
        <v>0</v>
      </c>
      <c r="AW230" s="433">
        <f>AG230/'2007output'!$D228</f>
        <v>0</v>
      </c>
      <c r="AY230" s="370">
        <f>IFERROR(IF(SUMPRODUCT(US_CO2!C233:AX233/SUM(US_CO2!C233:AX233),US_CO2!C$6:AX$6)&gt;3.5,4,IF(SUMPRODUCT(US_CO2!C233:AX233/SUM(US_CO2!C233:AX233),US_CO2!C$6:AX$6)&gt;2.5,3,2)),"")</f>
        <v>4</v>
      </c>
      <c r="AZ230" s="370">
        <f>IFERROR(IF(SUMPRODUCT(US_CH4!C233:AC233/SUM(US_CH4!C233:AC233),US_CH4!C$6:AC$6)&gt;3.5,4,IF(SUMPRODUCT(US_CH4!C233:AC233/SUM(US_CH4!C233:AC233),US_CH4!C$6:AC$6)&gt;2.5,3,2)),"")</f>
        <v>4</v>
      </c>
      <c r="BA230" s="223">
        <f>IFERROR(IF(SUMPRODUCT(US_N2O!C233:AA233/SUM(US_N2O!C233:AA233),US_N2O!C$6:AA$6)&gt;3.5,4,IF(SUMPRODUCT(US_N2O!C233:AA233/SUM(US_N2O!C233:AA233),US_N2O!C$6:AA$6)&gt;2.5,3,2)),"")</f>
        <v>4</v>
      </c>
      <c r="BB230" s="223" t="str">
        <f>IFERROR(IF(SUMPRODUCT(US_Others!U235:V235/SUM(US_Others!U235:V235),US_Others!U$8:V$8)&gt;3.5,4,IF(SUMPRODUCT(US_Others!U235:V235/SUM(US_Others!U235:V235),US_Others!U$8:V$8)&gt;2.5,3,2)),"")</f>
        <v/>
      </c>
      <c r="BC230" s="223" t="str">
        <f>IFERROR(IF((US_Others!C235*US_Others!C$8/SUM(US_Others!C235,US_Others!H235,US_Others!N235)+ US_Others!H235*US_Others!H$8/SUM(US_Others!C235,US_Others!H235,US_Others!N235)+US_Others!N235*US_Others!N$8/SUM(US_Others!C235,US_Others!H235,US_Others!N235))&gt;3.5,4,IF((US_Others!C235*US_Others!C$8/SUM(US_Others!C235,US_Others!H235,US_Others!N235)+ US_Others!H235*US_Others!H$8/SUM(US_Others!C235,US_Others!H235,US_Others!N235)+US_Others!N235*US_Others!N$8/SUM(US_Others!C235,US_Others!H235,US_Others!N235))&gt;2.5,3,2)),"")</f>
        <v/>
      </c>
      <c r="BD230" s="223" t="str">
        <f>IFERROR(IF((US_Others!D235*US_Others!D$8/SUM(US_Others!D235,US_Others!I235,US_Others!O235)+US_Others!I235*US_Others!I$8/SUM(US_Others!D235,US_Others!I235,US_Others!O235)+US_Others!O235*US_Others!O$8/SUM(US_Others!D235,US_Others!I235,US_Others!O235))&gt;3.5,4,IF((US_Others!D235*US_Others!D$8/SUM(US_Others!D235,US_Others!I235,US_Others!O235)+US_Others!I235*US_Others!I$8/SUM(US_Others!D235,US_Others!I235,US_Others!O235)+US_Others!O235*US_Others!O$8/SUM(US_Others!D235,US_Others!I235,US_Others!O235))&gt;2.5,3,2)),"")</f>
        <v/>
      </c>
      <c r="BE230" s="223" t="str">
        <f>IFERROR(IF((US_Others!E235*US_Others!E$8/SUM(US_Others!E235,US_Others!J235,US_Others!P235,US_Others!W235)+US_Others!J235*US_Others!J$8/SUM(US_Others!E235,US_Others!J235,US_Others!P235,US_Others!W235)+US_Others!P235*US_Others!P$8/SUM(US_Others!E235,US_Others!J235,US_Others!P235,US_Others!W235)+US_Others!W235*US_Others!W$8/SUM(US_Others!E235,US_Others!J235,US_Others!P235,US_Others!W235))&gt;3.5,4,IF((US_Others!E235*US_Others!E$8/SUM(US_Others!E235,US_Others!J235,US_Others!P235,US_Others!W235)+US_Others!J235*US_Others!J$8/SUM(US_Others!E235,US_Others!J235,US_Others!P235,US_Others!W235)+US_Others!P235*US_Others!P$8/SUM(US_Others!E235,US_Others!J235,US_Others!P235,US_Others!W235)+US_Others!W235*US_Others!W$8/SUM(US_Others!E235,US_Others!J235,US_Others!P235,US_Others!W235))&gt;2.5,3,2)),"")</f>
        <v/>
      </c>
      <c r="BF230" s="223" t="str">
        <f>IFERROR(IF((US_Others!F235*US_Others!F$8/SUM(US_Others!F235,US_Others!K235,US_Others!Q235)+US_Others!K235*US_Others!K$8/SUM(US_Others!F235,US_Others!K235,US_Others!Q235)+US_Others!Q235*US_Others!Q$8/SUM(US_Others!F235,US_Others!K235,US_Others!Q235))&gt;3.5,4,IF((US_Others!F235*US_Others!F$8/SUM(US_Others!F235,US_Others!K235,US_Others!Q235)+US_Others!K235*US_Others!K$8/SUM(US_Others!F235,US_Others!K235,US_Others!Q235)+US_Others!Q235*US_Others!Q$8/SUM(US_Others!F235,US_Others!K235,US_Others!Q235))&gt;2.5,3,2)),"")</f>
        <v/>
      </c>
      <c r="BG230" s="223" t="str">
        <f>IFERROR(IF((US_Others!G235*US_Others!G$8/SUM(US_Others!G235,US_Others!L235,US_Others!R235)+US_Others!L235*US_Others!L$8/SUM(US_Others!G235,US_Others!L235,US_Others!R235)+US_Others!R235*US_Others!R$8/SUM(US_Others!G235,US_Others!L235,US_Others!R235))&gt;3.5,4,IF((US_Others!G235*US_Others!G$8/SUM(US_Others!G235,US_Others!L235,US_Others!R235)+US_Others!L235*US_Others!L$8/SUM(US_Others!G235,US_Others!L235,US_Others!R235)+US_Others!R235*US_Others!R$8/SUM(US_Others!G235,US_Others!L235,US_Others!R235))&gt;2.5,3,2)),"")</f>
        <v/>
      </c>
      <c r="BH230" s="219" t="str">
        <f>IFERROR(IF((US_Others!Z235*US_Others!Z$8/SUM(US_Others!Z235,US_Others!AB235)+US_Others!AB235*US_Others!AB$8/SUM(US_Others!Z235,US_Others!AB235))&gt;3.5,4,IF((US_Others!Z235*US_Others!Z$8/SUM(US_Others!Z235,US_Others!AB235)+US_Others!AB235*US_Others!AB$8/SUM(US_Others!Z235,US_Others!AB235))&gt;2.5,3,2)),"")</f>
        <v/>
      </c>
      <c r="BI230" s="219" t="str">
        <f>IFERROR(IF((US_Others!AA235*US_Others!AA$8/SUM(US_Others!AA235,US_Others!AC235)+US_Others!AC235*US_Others!AC$8/SUM(US_Others!AA235,US_Others!AC235))&gt;3.5,4,IF((US_Others!AA235*US_Others!AA$8/SUM(US_Others!AA235,US_Others!AC235)+US_Others!AC235*US_Others!AC$8/SUM(US_Others!AA235,US_Others!AC235))&gt;2.5,3,2)),"")</f>
        <v/>
      </c>
      <c r="BJ230" s="219" t="str">
        <f>IFERROR(US_Others!AD235*US_Others!AD$8/US_Others!AD235,"")</f>
        <v/>
      </c>
      <c r="BK230" s="74" t="str">
        <f>IFERROR(US_Others!AE235*US_Others!AE$8/US_Others!AE235,"")</f>
        <v/>
      </c>
      <c r="BL230" s="219" t="str">
        <f>IFERROR(IF(SUMPRODUCT(US_Others!AG235:AI235/SUM(US_Others!AG235:AI235),US_Others!AG$8:AI$8)&gt;3.5,4,IF(SUMPRODUCT(US_Others!AG235:AI235/SUM(US_Others!AG235:AI235),US_Others!AG$8:AI$8)&gt;2.5,3,2)),"")</f>
        <v/>
      </c>
      <c r="BM230" s="219" t="str">
        <f>IFERROR(US_Others!AL235*US_Others!AL$8/US_Others!AL235,"")</f>
        <v/>
      </c>
    </row>
    <row r="231" spans="1:65">
      <c r="A231" s="200" t="s">
        <v>370</v>
      </c>
      <c r="B231" s="332">
        <v>314110</v>
      </c>
      <c r="C231" s="333">
        <f>SUM(US_CO2!C234:AX234)</f>
        <v>1.6516562563739239</v>
      </c>
      <c r="D231" s="333">
        <f>SUM(US_CH4!C234:AC234)</f>
        <v>8.9129553878682392E-4</v>
      </c>
      <c r="E231" s="333">
        <f>SUM(US_N2O!C234:AA234)</f>
        <v>1.0538493308444267E-3</v>
      </c>
      <c r="F231" s="332">
        <f>US_Others!V236+US_Others!U236</f>
        <v>0</v>
      </c>
      <c r="G231" s="332">
        <f>US_Others!C236+US_Others!H236+US_Others!N236</f>
        <v>1.3405520971090945E-4</v>
      </c>
      <c r="H231" s="332">
        <f>US_Others!D236+US_Others!I236+US_Others!O236</f>
        <v>2.1985054392589152E-3</v>
      </c>
      <c r="I231" s="332">
        <f>US_Others!E236+US_Others!J236+US_Others!P236+US_Others!W236</f>
        <v>1.0161384896086935E-2</v>
      </c>
      <c r="J231" s="332">
        <f>US_Others!F236+US_Others!K236+US_Others!Q236</f>
        <v>1.7561232472129138E-3</v>
      </c>
      <c r="K231" s="332">
        <f>US_Others!G236+US_Others!L236+US_Others!R236</f>
        <v>1.7427177262418231E-4</v>
      </c>
      <c r="L231" s="332">
        <f>US_Others!Z236+US_Others!AB236</f>
        <v>0</v>
      </c>
      <c r="M231" s="332">
        <f>US_Others!AA236+US_Others!AC236</f>
        <v>0</v>
      </c>
      <c r="N231" s="332">
        <f>US_Others!AD236</f>
        <v>0</v>
      </c>
      <c r="O231" s="332">
        <f>US_Others!AE236</f>
        <v>0</v>
      </c>
      <c r="P231" s="332">
        <f>SUM(US_Others!AG236:AI236)</f>
        <v>0</v>
      </c>
      <c r="Q231" s="332">
        <f>US_Others!AL236</f>
        <v>0</v>
      </c>
      <c r="R231" s="332"/>
      <c r="S231" s="334">
        <f t="shared" si="3"/>
        <v>1651.656256373924</v>
      </c>
      <c r="T231" s="334">
        <f>D231*1000/Spec!I$6</f>
        <v>3.5651821551472958E-2</v>
      </c>
      <c r="U231" s="334">
        <f>E231*1000/Spec!I$7</f>
        <v>3.536407150484653E-3</v>
      </c>
      <c r="V231" s="334">
        <f>F231*1000/Spec!I$8</f>
        <v>0</v>
      </c>
      <c r="W231" s="334">
        <f>G231*1000/Spec!I$9</f>
        <v>1.986003106828288E-4</v>
      </c>
      <c r="X231" s="334">
        <f>H231*1000/Spec!I$10</f>
        <v>6.281444112168328E-4</v>
      </c>
      <c r="Y231" s="334">
        <f>I231*1000/Spec!I$11</f>
        <v>7.1058635636971571E-3</v>
      </c>
      <c r="Z231" s="334">
        <f>J231*1000/Spec!I$12</f>
        <v>3.9286873539438785E-4</v>
      </c>
      <c r="AA231" s="334">
        <f>K231*1000/Spec!I$15</f>
        <v>1.7764706689519093E-5</v>
      </c>
      <c r="AB231" s="334">
        <f>L231*1000/Spec!I$17</f>
        <v>0</v>
      </c>
      <c r="AC231" s="334">
        <f>M231*1000/Spec!I$18</f>
        <v>0</v>
      </c>
      <c r="AD231" s="335">
        <f>N231*1000/Spec!I$25</f>
        <v>0</v>
      </c>
      <c r="AE231" s="335">
        <f>O231*1000/Spec!I$26</f>
        <v>0</v>
      </c>
      <c r="AF231" s="334">
        <f>P231*1000/Spec!I$21</f>
        <v>0</v>
      </c>
      <c r="AG231" s="334">
        <f>Q231*1000/Spec!I$22</f>
        <v>0</v>
      </c>
      <c r="AI231" s="432">
        <f>S231/'2007output'!$D229</f>
        <v>0.11058946449754564</v>
      </c>
      <c r="AJ231" s="432">
        <f>T231/'2007output'!$D229</f>
        <v>2.3871285798870527E-6</v>
      </c>
      <c r="AK231" s="432">
        <f>U231/'2007output'!$D229</f>
        <v>2.3678617842431316E-7</v>
      </c>
      <c r="AL231" s="433">
        <f>V231/'2007output'!$D229</f>
        <v>0</v>
      </c>
      <c r="AM231" s="433">
        <f>W231/'2007output'!$D229</f>
        <v>1.3297622869590566E-8</v>
      </c>
      <c r="AN231" s="433">
        <f>X231/'2007output'!$D229</f>
        <v>4.2058481476105013E-8</v>
      </c>
      <c r="AO231" s="433">
        <f>Y231/'2007output'!$D229</f>
        <v>4.7578522665916167E-7</v>
      </c>
      <c r="AP231" s="433">
        <f>Z231/'2007output'!$D229</f>
        <v>2.6305196918200129E-8</v>
      </c>
      <c r="AQ231" s="433">
        <f>AA231/'2007output'!$D229</f>
        <v>1.1894662658578719E-9</v>
      </c>
      <c r="AR231" s="433">
        <f>AB231/'2007output'!$D229</f>
        <v>0</v>
      </c>
      <c r="AS231" s="433">
        <f>AC231/'2007output'!$D229</f>
        <v>0</v>
      </c>
      <c r="AT231" s="433">
        <f>AD231/'2007output'!$D229</f>
        <v>0</v>
      </c>
      <c r="AU231" s="433">
        <f>AE231/'2007output'!$D229</f>
        <v>0</v>
      </c>
      <c r="AV231" s="433">
        <f>AF231/'2007output'!$D229</f>
        <v>0</v>
      </c>
      <c r="AW231" s="433">
        <f>AG231/'2007output'!$D229</f>
        <v>0</v>
      </c>
      <c r="AY231" s="370">
        <f>IFERROR(IF(SUMPRODUCT(US_CO2!C234:AX234/SUM(US_CO2!C234:AX234),US_CO2!C$6:AX$6)&gt;3.5,4,IF(SUMPRODUCT(US_CO2!C234:AX234/SUM(US_CO2!C234:AX234),US_CO2!C$6:AX$6)&gt;2.5,3,2)),"")</f>
        <v>4</v>
      </c>
      <c r="AZ231" s="370">
        <f>IFERROR(IF(SUMPRODUCT(US_CH4!C234:AC234/SUM(US_CH4!C234:AC234),US_CH4!C$6:AC$6)&gt;3.5,4,IF(SUMPRODUCT(US_CH4!C234:AC234/SUM(US_CH4!C234:AC234),US_CH4!C$6:AC$6)&gt;2.5,3,2)),"")</f>
        <v>4</v>
      </c>
      <c r="BA231" s="223">
        <f>IFERROR(IF(SUMPRODUCT(US_N2O!C234:AA234/SUM(US_N2O!C234:AA234),US_N2O!C$6:AA$6)&gt;3.5,4,IF(SUMPRODUCT(US_N2O!C234:AA234/SUM(US_N2O!C234:AA234),US_N2O!C$6:AA$6)&gt;2.5,3,2)),"")</f>
        <v>4</v>
      </c>
      <c r="BB231" s="223" t="str">
        <f>IFERROR(IF(SUMPRODUCT(US_Others!U236:V236/SUM(US_Others!U236:V236),US_Others!U$8:V$8)&gt;3.5,4,IF(SUMPRODUCT(US_Others!U236:V236/SUM(US_Others!U236:V236),US_Others!U$8:V$8)&gt;2.5,3,2)),"")</f>
        <v/>
      </c>
      <c r="BC231" s="223">
        <f>IFERROR(IF((US_Others!C236*US_Others!C$8/SUM(US_Others!C236,US_Others!H236,US_Others!N236)+ US_Others!H236*US_Others!H$8/SUM(US_Others!C236,US_Others!H236,US_Others!N236)+US_Others!N236*US_Others!N$8/SUM(US_Others!C236,US_Others!H236,US_Others!N236))&gt;3.5,4,IF((US_Others!C236*US_Others!C$8/SUM(US_Others!C236,US_Others!H236,US_Others!N236)+ US_Others!H236*US_Others!H$8/SUM(US_Others!C236,US_Others!H236,US_Others!N236)+US_Others!N236*US_Others!N$8/SUM(US_Others!C236,US_Others!H236,US_Others!N236))&gt;2.5,3,2)),"")</f>
        <v>4</v>
      </c>
      <c r="BD231" s="223">
        <f>IFERROR(IF((US_Others!D236*US_Others!D$8/SUM(US_Others!D236,US_Others!I236,US_Others!O236)+US_Others!I236*US_Others!I$8/SUM(US_Others!D236,US_Others!I236,US_Others!O236)+US_Others!O236*US_Others!O$8/SUM(US_Others!D236,US_Others!I236,US_Others!O236))&gt;3.5,4,IF((US_Others!D236*US_Others!D$8/SUM(US_Others!D236,US_Others!I236,US_Others!O236)+US_Others!I236*US_Others!I$8/SUM(US_Others!D236,US_Others!I236,US_Others!O236)+US_Others!O236*US_Others!O$8/SUM(US_Others!D236,US_Others!I236,US_Others!O236))&gt;2.5,3,2)),"")</f>
        <v>4</v>
      </c>
      <c r="BE231" s="223">
        <f>IFERROR(IF((US_Others!E236*US_Others!E$8/SUM(US_Others!E236,US_Others!J236,US_Others!P236,US_Others!W236)+US_Others!J236*US_Others!J$8/SUM(US_Others!E236,US_Others!J236,US_Others!P236,US_Others!W236)+US_Others!P236*US_Others!P$8/SUM(US_Others!E236,US_Others!J236,US_Others!P236,US_Others!W236)+US_Others!W236*US_Others!W$8/SUM(US_Others!E236,US_Others!J236,US_Others!P236,US_Others!W236))&gt;3.5,4,IF((US_Others!E236*US_Others!E$8/SUM(US_Others!E236,US_Others!J236,US_Others!P236,US_Others!W236)+US_Others!J236*US_Others!J$8/SUM(US_Others!E236,US_Others!J236,US_Others!P236,US_Others!W236)+US_Others!P236*US_Others!P$8/SUM(US_Others!E236,US_Others!J236,US_Others!P236,US_Others!W236)+US_Others!W236*US_Others!W$8/SUM(US_Others!E236,US_Others!J236,US_Others!P236,US_Others!W236))&gt;2.5,3,2)),"")</f>
        <v>4</v>
      </c>
      <c r="BF231" s="223">
        <f>IFERROR(IF((US_Others!F236*US_Others!F$8/SUM(US_Others!F236,US_Others!K236,US_Others!Q236)+US_Others!K236*US_Others!K$8/SUM(US_Others!F236,US_Others!K236,US_Others!Q236)+US_Others!Q236*US_Others!Q$8/SUM(US_Others!F236,US_Others!K236,US_Others!Q236))&gt;3.5,4,IF((US_Others!F236*US_Others!F$8/SUM(US_Others!F236,US_Others!K236,US_Others!Q236)+US_Others!K236*US_Others!K$8/SUM(US_Others!F236,US_Others!K236,US_Others!Q236)+US_Others!Q236*US_Others!Q$8/SUM(US_Others!F236,US_Others!K236,US_Others!Q236))&gt;2.5,3,2)),"")</f>
        <v>4</v>
      </c>
      <c r="BG231" s="223">
        <f>IFERROR(IF((US_Others!G236*US_Others!G$8/SUM(US_Others!G236,US_Others!L236,US_Others!R236)+US_Others!L236*US_Others!L$8/SUM(US_Others!G236,US_Others!L236,US_Others!R236)+US_Others!R236*US_Others!R$8/SUM(US_Others!G236,US_Others!L236,US_Others!R236))&gt;3.5,4,IF((US_Others!G236*US_Others!G$8/SUM(US_Others!G236,US_Others!L236,US_Others!R236)+US_Others!L236*US_Others!L$8/SUM(US_Others!G236,US_Others!L236,US_Others!R236)+US_Others!R236*US_Others!R$8/SUM(US_Others!G236,US_Others!L236,US_Others!R236))&gt;2.5,3,2)),"")</f>
        <v>4</v>
      </c>
      <c r="BH231" s="219" t="str">
        <f>IFERROR(IF((US_Others!Z236*US_Others!Z$8/SUM(US_Others!Z236,US_Others!AB236)+US_Others!AB236*US_Others!AB$8/SUM(US_Others!Z236,US_Others!AB236))&gt;3.5,4,IF((US_Others!Z236*US_Others!Z$8/SUM(US_Others!Z236,US_Others!AB236)+US_Others!AB236*US_Others!AB$8/SUM(US_Others!Z236,US_Others!AB236))&gt;2.5,3,2)),"")</f>
        <v/>
      </c>
      <c r="BI231" s="219" t="str">
        <f>IFERROR(IF((US_Others!AA236*US_Others!AA$8/SUM(US_Others!AA236,US_Others!AC236)+US_Others!AC236*US_Others!AC$8/SUM(US_Others!AA236,US_Others!AC236))&gt;3.5,4,IF((US_Others!AA236*US_Others!AA$8/SUM(US_Others!AA236,US_Others!AC236)+US_Others!AC236*US_Others!AC$8/SUM(US_Others!AA236,US_Others!AC236))&gt;2.5,3,2)),"")</f>
        <v/>
      </c>
      <c r="BJ231" s="219" t="str">
        <f>IFERROR(US_Others!AD236*US_Others!AD$8/US_Others!AD236,"")</f>
        <v/>
      </c>
      <c r="BK231" s="74" t="str">
        <f>IFERROR(US_Others!AE236*US_Others!AE$8/US_Others!AE236,"")</f>
        <v/>
      </c>
      <c r="BL231" s="219" t="str">
        <f>IFERROR(IF(SUMPRODUCT(US_Others!AG236:AI236/SUM(US_Others!AG236:AI236),US_Others!AG$8:AI$8)&gt;3.5,4,IF(SUMPRODUCT(US_Others!AG236:AI236/SUM(US_Others!AG236:AI236),US_Others!AG$8:AI$8)&gt;2.5,3,2)),"")</f>
        <v/>
      </c>
      <c r="BM231" s="219" t="str">
        <f>IFERROR(US_Others!AL236*US_Others!AL$8/US_Others!AL236,"")</f>
        <v/>
      </c>
    </row>
    <row r="232" spans="1:65">
      <c r="A232" s="200" t="s">
        <v>371</v>
      </c>
      <c r="B232" s="332">
        <v>314120</v>
      </c>
      <c r="C232" s="333">
        <f>SUM(US_CO2!C235:AX235)</f>
        <v>0.31163325591960828</v>
      </c>
      <c r="D232" s="333">
        <f>SUM(US_CH4!C235:AC235)</f>
        <v>1.6816896958241962E-4</v>
      </c>
      <c r="E232" s="333">
        <f>SUM(US_N2O!C235:AA235)</f>
        <v>1.9883949638574089E-4</v>
      </c>
      <c r="F232" s="332">
        <f>US_Others!V237+US_Others!U237</f>
        <v>0</v>
      </c>
      <c r="G232" s="332">
        <f>US_Others!C237+US_Others!H237+US_Others!N237</f>
        <v>0</v>
      </c>
      <c r="H232" s="332">
        <f>US_Others!D237+US_Others!I237+US_Others!O237</f>
        <v>0</v>
      </c>
      <c r="I232" s="332">
        <f>US_Others!E237+US_Others!J237+US_Others!P237+US_Others!W237</f>
        <v>0</v>
      </c>
      <c r="J232" s="332">
        <f>US_Others!F237+US_Others!K237+US_Others!Q237</f>
        <v>0</v>
      </c>
      <c r="K232" s="332">
        <f>US_Others!G237+US_Others!L237+US_Others!R237</f>
        <v>0</v>
      </c>
      <c r="L232" s="332">
        <f>US_Others!Z237+US_Others!AB237</f>
        <v>0</v>
      </c>
      <c r="M232" s="332">
        <f>US_Others!AA237+US_Others!AC237</f>
        <v>0</v>
      </c>
      <c r="N232" s="332">
        <f>US_Others!AD237</f>
        <v>0</v>
      </c>
      <c r="O232" s="332">
        <f>US_Others!AE237</f>
        <v>0</v>
      </c>
      <c r="P232" s="332">
        <f>SUM(US_Others!AG237:AI237)</f>
        <v>0</v>
      </c>
      <c r="Q232" s="332">
        <f>US_Others!AL237</f>
        <v>0</v>
      </c>
      <c r="R232" s="332"/>
      <c r="S232" s="334">
        <f t="shared" si="3"/>
        <v>311.6332559196083</v>
      </c>
      <c r="T232" s="334">
        <f>D232*1000/Spec!I$6</f>
        <v>6.7267587832967844E-3</v>
      </c>
      <c r="U232" s="334">
        <f>E232*1000/Spec!I$7</f>
        <v>6.6724663216691574E-4</v>
      </c>
      <c r="V232" s="334">
        <f>F232*1000/Spec!I$8</f>
        <v>0</v>
      </c>
      <c r="W232" s="334">
        <f>G232*1000/Spec!I$9</f>
        <v>0</v>
      </c>
      <c r="X232" s="334">
        <f>H232*1000/Spec!I$10</f>
        <v>0</v>
      </c>
      <c r="Y232" s="334">
        <f>I232*1000/Spec!I$11</f>
        <v>0</v>
      </c>
      <c r="Z232" s="334">
        <f>J232*1000/Spec!I$12</f>
        <v>0</v>
      </c>
      <c r="AA232" s="334">
        <f>K232*1000/Spec!I$15</f>
        <v>0</v>
      </c>
      <c r="AB232" s="334">
        <f>L232*1000/Spec!I$17</f>
        <v>0</v>
      </c>
      <c r="AC232" s="334">
        <f>M232*1000/Spec!I$18</f>
        <v>0</v>
      </c>
      <c r="AD232" s="335">
        <f>N232*1000/Spec!I$25</f>
        <v>0</v>
      </c>
      <c r="AE232" s="335">
        <f>O232*1000/Spec!I$26</f>
        <v>0</v>
      </c>
      <c r="AF232" s="334">
        <f>P232*1000/Spec!I$21</f>
        <v>0</v>
      </c>
      <c r="AG232" s="334">
        <f>Q232*1000/Spec!I$22</f>
        <v>0</v>
      </c>
      <c r="AI232" s="432">
        <f>S232/'2007output'!$D230</f>
        <v>5.2959188805552095E-2</v>
      </c>
      <c r="AJ232" s="432">
        <f>T232/'2007output'!$D230</f>
        <v>1.1431504234128341E-6</v>
      </c>
      <c r="AK232" s="432">
        <f>U232/'2007output'!$D230</f>
        <v>1.1339239218394672E-7</v>
      </c>
      <c r="AL232" s="433">
        <f>V232/'2007output'!$D230</f>
        <v>0</v>
      </c>
      <c r="AM232" s="433">
        <f>W232/'2007output'!$D230</f>
        <v>0</v>
      </c>
      <c r="AN232" s="433">
        <f>X232/'2007output'!$D230</f>
        <v>0</v>
      </c>
      <c r="AO232" s="433">
        <f>Y232/'2007output'!$D230</f>
        <v>0</v>
      </c>
      <c r="AP232" s="433">
        <f>Z232/'2007output'!$D230</f>
        <v>0</v>
      </c>
      <c r="AQ232" s="433">
        <f>AA232/'2007output'!$D230</f>
        <v>0</v>
      </c>
      <c r="AR232" s="433">
        <f>AB232/'2007output'!$D230</f>
        <v>0</v>
      </c>
      <c r="AS232" s="433">
        <f>AC232/'2007output'!$D230</f>
        <v>0</v>
      </c>
      <c r="AT232" s="433">
        <f>AD232/'2007output'!$D230</f>
        <v>0</v>
      </c>
      <c r="AU232" s="433">
        <f>AE232/'2007output'!$D230</f>
        <v>0</v>
      </c>
      <c r="AV232" s="433">
        <f>AF232/'2007output'!$D230</f>
        <v>0</v>
      </c>
      <c r="AW232" s="433">
        <f>AG232/'2007output'!$D230</f>
        <v>0</v>
      </c>
      <c r="AY232" s="370">
        <f>IFERROR(IF(SUMPRODUCT(US_CO2!C235:AX235/SUM(US_CO2!C235:AX235),US_CO2!C$6:AX$6)&gt;3.5,4,IF(SUMPRODUCT(US_CO2!C235:AX235/SUM(US_CO2!C235:AX235),US_CO2!C$6:AX$6)&gt;2.5,3,2)),"")</f>
        <v>4</v>
      </c>
      <c r="AZ232" s="370">
        <f>IFERROR(IF(SUMPRODUCT(US_CH4!C235:AC235/SUM(US_CH4!C235:AC235),US_CH4!C$6:AC$6)&gt;3.5,4,IF(SUMPRODUCT(US_CH4!C235:AC235/SUM(US_CH4!C235:AC235),US_CH4!C$6:AC$6)&gt;2.5,3,2)),"")</f>
        <v>4</v>
      </c>
      <c r="BA232" s="223">
        <f>IFERROR(IF(SUMPRODUCT(US_N2O!C235:AA235/SUM(US_N2O!C235:AA235),US_N2O!C$6:AA$6)&gt;3.5,4,IF(SUMPRODUCT(US_N2O!C235:AA235/SUM(US_N2O!C235:AA235),US_N2O!C$6:AA$6)&gt;2.5,3,2)),"")</f>
        <v>4</v>
      </c>
      <c r="BB232" s="223" t="str">
        <f>IFERROR(IF(SUMPRODUCT(US_Others!U237:V237/SUM(US_Others!U237:V237),US_Others!U$8:V$8)&gt;3.5,4,IF(SUMPRODUCT(US_Others!U237:V237/SUM(US_Others!U237:V237),US_Others!U$8:V$8)&gt;2.5,3,2)),"")</f>
        <v/>
      </c>
      <c r="BC232" s="223" t="str">
        <f>IFERROR(IF((US_Others!C237*US_Others!C$8/SUM(US_Others!C237,US_Others!H237,US_Others!N237)+ US_Others!H237*US_Others!H$8/SUM(US_Others!C237,US_Others!H237,US_Others!N237)+US_Others!N237*US_Others!N$8/SUM(US_Others!C237,US_Others!H237,US_Others!N237))&gt;3.5,4,IF((US_Others!C237*US_Others!C$8/SUM(US_Others!C237,US_Others!H237,US_Others!N237)+ US_Others!H237*US_Others!H$8/SUM(US_Others!C237,US_Others!H237,US_Others!N237)+US_Others!N237*US_Others!N$8/SUM(US_Others!C237,US_Others!H237,US_Others!N237))&gt;2.5,3,2)),"")</f>
        <v/>
      </c>
      <c r="BD232" s="223" t="str">
        <f>IFERROR(IF((US_Others!D237*US_Others!D$8/SUM(US_Others!D237,US_Others!I237,US_Others!O237)+US_Others!I237*US_Others!I$8/SUM(US_Others!D237,US_Others!I237,US_Others!O237)+US_Others!O237*US_Others!O$8/SUM(US_Others!D237,US_Others!I237,US_Others!O237))&gt;3.5,4,IF((US_Others!D237*US_Others!D$8/SUM(US_Others!D237,US_Others!I237,US_Others!O237)+US_Others!I237*US_Others!I$8/SUM(US_Others!D237,US_Others!I237,US_Others!O237)+US_Others!O237*US_Others!O$8/SUM(US_Others!D237,US_Others!I237,US_Others!O237))&gt;2.5,3,2)),"")</f>
        <v/>
      </c>
      <c r="BE232" s="223" t="str">
        <f>IFERROR(IF((US_Others!E237*US_Others!E$8/SUM(US_Others!E237,US_Others!J237,US_Others!P237,US_Others!W237)+US_Others!J237*US_Others!J$8/SUM(US_Others!E237,US_Others!J237,US_Others!P237,US_Others!W237)+US_Others!P237*US_Others!P$8/SUM(US_Others!E237,US_Others!J237,US_Others!P237,US_Others!W237)+US_Others!W237*US_Others!W$8/SUM(US_Others!E237,US_Others!J237,US_Others!P237,US_Others!W237))&gt;3.5,4,IF((US_Others!E237*US_Others!E$8/SUM(US_Others!E237,US_Others!J237,US_Others!P237,US_Others!W237)+US_Others!J237*US_Others!J$8/SUM(US_Others!E237,US_Others!J237,US_Others!P237,US_Others!W237)+US_Others!P237*US_Others!P$8/SUM(US_Others!E237,US_Others!J237,US_Others!P237,US_Others!W237)+US_Others!W237*US_Others!W$8/SUM(US_Others!E237,US_Others!J237,US_Others!P237,US_Others!W237))&gt;2.5,3,2)),"")</f>
        <v/>
      </c>
      <c r="BF232" s="223" t="str">
        <f>IFERROR(IF((US_Others!F237*US_Others!F$8/SUM(US_Others!F237,US_Others!K237,US_Others!Q237)+US_Others!K237*US_Others!K$8/SUM(US_Others!F237,US_Others!K237,US_Others!Q237)+US_Others!Q237*US_Others!Q$8/SUM(US_Others!F237,US_Others!K237,US_Others!Q237))&gt;3.5,4,IF((US_Others!F237*US_Others!F$8/SUM(US_Others!F237,US_Others!K237,US_Others!Q237)+US_Others!K237*US_Others!K$8/SUM(US_Others!F237,US_Others!K237,US_Others!Q237)+US_Others!Q237*US_Others!Q$8/SUM(US_Others!F237,US_Others!K237,US_Others!Q237))&gt;2.5,3,2)),"")</f>
        <v/>
      </c>
      <c r="BG232" s="223" t="str">
        <f>IFERROR(IF((US_Others!G237*US_Others!G$8/SUM(US_Others!G237,US_Others!L237,US_Others!R237)+US_Others!L237*US_Others!L$8/SUM(US_Others!G237,US_Others!L237,US_Others!R237)+US_Others!R237*US_Others!R$8/SUM(US_Others!G237,US_Others!L237,US_Others!R237))&gt;3.5,4,IF((US_Others!G237*US_Others!G$8/SUM(US_Others!G237,US_Others!L237,US_Others!R237)+US_Others!L237*US_Others!L$8/SUM(US_Others!G237,US_Others!L237,US_Others!R237)+US_Others!R237*US_Others!R$8/SUM(US_Others!G237,US_Others!L237,US_Others!R237))&gt;2.5,3,2)),"")</f>
        <v/>
      </c>
      <c r="BH232" s="219" t="str">
        <f>IFERROR(IF((US_Others!Z237*US_Others!Z$8/SUM(US_Others!Z237,US_Others!AB237)+US_Others!AB237*US_Others!AB$8/SUM(US_Others!Z237,US_Others!AB237))&gt;3.5,4,IF((US_Others!Z237*US_Others!Z$8/SUM(US_Others!Z237,US_Others!AB237)+US_Others!AB237*US_Others!AB$8/SUM(US_Others!Z237,US_Others!AB237))&gt;2.5,3,2)),"")</f>
        <v/>
      </c>
      <c r="BI232" s="219" t="str">
        <f>IFERROR(IF((US_Others!AA237*US_Others!AA$8/SUM(US_Others!AA237,US_Others!AC237)+US_Others!AC237*US_Others!AC$8/SUM(US_Others!AA237,US_Others!AC237))&gt;3.5,4,IF((US_Others!AA237*US_Others!AA$8/SUM(US_Others!AA237,US_Others!AC237)+US_Others!AC237*US_Others!AC$8/SUM(US_Others!AA237,US_Others!AC237))&gt;2.5,3,2)),"")</f>
        <v/>
      </c>
      <c r="BJ232" s="219" t="str">
        <f>IFERROR(US_Others!AD237*US_Others!AD$8/US_Others!AD237,"")</f>
        <v/>
      </c>
      <c r="BK232" s="74" t="str">
        <f>IFERROR(US_Others!AE237*US_Others!AE$8/US_Others!AE237,"")</f>
        <v/>
      </c>
      <c r="BL232" s="219" t="str">
        <f>IFERROR(IF(SUMPRODUCT(US_Others!AG237:AI237/SUM(US_Others!AG237:AI237),US_Others!AG$8:AI$8)&gt;3.5,4,IF(SUMPRODUCT(US_Others!AG237:AI237/SUM(US_Others!AG237:AI237),US_Others!AG$8:AI$8)&gt;2.5,3,2)),"")</f>
        <v/>
      </c>
      <c r="BM232" s="219" t="str">
        <f>IFERROR(US_Others!AL237*US_Others!AL$8/US_Others!AL237,"")</f>
        <v/>
      </c>
    </row>
    <row r="233" spans="1:65">
      <c r="A233" s="200" t="s">
        <v>372</v>
      </c>
      <c r="B233" s="332">
        <v>314900</v>
      </c>
      <c r="C233" s="333">
        <f>SUM(US_CO2!C236:AX236)</f>
        <v>0.64515804326527704</v>
      </c>
      <c r="D233" s="333">
        <f>SUM(US_CH4!C236:AC236)</f>
        <v>3.5190284389806852E-4</v>
      </c>
      <c r="E233" s="333">
        <f>SUM(US_N2O!C236:AA236)</f>
        <v>4.2551210822603958E-4</v>
      </c>
      <c r="F233" s="332">
        <f>US_Others!V238+US_Others!U238</f>
        <v>0</v>
      </c>
      <c r="G233" s="332">
        <f>US_Others!C238+US_Others!H238+US_Others!N238</f>
        <v>0</v>
      </c>
      <c r="H233" s="332">
        <f>US_Others!D238+US_Others!I238+US_Others!O238</f>
        <v>0</v>
      </c>
      <c r="I233" s="332">
        <f>US_Others!E238+US_Others!J238+US_Others!P238+US_Others!W238</f>
        <v>0</v>
      </c>
      <c r="J233" s="332">
        <f>US_Others!F238+US_Others!K238+US_Others!Q238</f>
        <v>0</v>
      </c>
      <c r="K233" s="332">
        <f>US_Others!G238+US_Others!L238+US_Others!R238</f>
        <v>0</v>
      </c>
      <c r="L233" s="332">
        <f>US_Others!Z238+US_Others!AB238</f>
        <v>0</v>
      </c>
      <c r="M233" s="332">
        <f>US_Others!AA238+US_Others!AC238</f>
        <v>0</v>
      </c>
      <c r="N233" s="332">
        <f>US_Others!AD238</f>
        <v>0</v>
      </c>
      <c r="O233" s="332">
        <f>US_Others!AE238</f>
        <v>0</v>
      </c>
      <c r="P233" s="332">
        <f>SUM(US_Others!AG238:AI238)</f>
        <v>0</v>
      </c>
      <c r="Q233" s="332">
        <f>US_Others!AL238</f>
        <v>0</v>
      </c>
      <c r="R233" s="332"/>
      <c r="S233" s="334">
        <f t="shared" si="3"/>
        <v>645.158043265277</v>
      </c>
      <c r="T233" s="334">
        <f>D233*1000/Spec!I$6</f>
        <v>1.4076113755922741E-2</v>
      </c>
      <c r="U233" s="334">
        <f>E233*1000/Spec!I$7</f>
        <v>1.4278929806242938E-3</v>
      </c>
      <c r="V233" s="334">
        <f>F233*1000/Spec!I$8</f>
        <v>0</v>
      </c>
      <c r="W233" s="334">
        <f>G233*1000/Spec!I$9</f>
        <v>0</v>
      </c>
      <c r="X233" s="334">
        <f>H233*1000/Spec!I$10</f>
        <v>0</v>
      </c>
      <c r="Y233" s="334">
        <f>I233*1000/Spec!I$11</f>
        <v>0</v>
      </c>
      <c r="Z233" s="334">
        <f>J233*1000/Spec!I$12</f>
        <v>0</v>
      </c>
      <c r="AA233" s="334">
        <f>K233*1000/Spec!I$15</f>
        <v>0</v>
      </c>
      <c r="AB233" s="334">
        <f>L233*1000/Spec!I$17</f>
        <v>0</v>
      </c>
      <c r="AC233" s="334">
        <f>M233*1000/Spec!I$18</f>
        <v>0</v>
      </c>
      <c r="AD233" s="335">
        <f>N233*1000/Spec!I$25</f>
        <v>0</v>
      </c>
      <c r="AE233" s="335">
        <f>O233*1000/Spec!I$26</f>
        <v>0</v>
      </c>
      <c r="AF233" s="334">
        <f>P233*1000/Spec!I$21</f>
        <v>0</v>
      </c>
      <c r="AG233" s="334">
        <f>Q233*1000/Spec!I$22</f>
        <v>0</v>
      </c>
      <c r="AI233" s="432">
        <f>S233/'2007output'!$D231</f>
        <v>5.9511405642624256E-2</v>
      </c>
      <c r="AJ233" s="432">
        <f>T233/'2007output'!$D231</f>
        <v>1.2984249740741422E-6</v>
      </c>
      <c r="AK233" s="432">
        <f>U233/'2007output'!$D231</f>
        <v>1.3171333640065565E-7</v>
      </c>
      <c r="AL233" s="433">
        <f>V233/'2007output'!$D231</f>
        <v>0</v>
      </c>
      <c r="AM233" s="433">
        <f>W233/'2007output'!$D231</f>
        <v>0</v>
      </c>
      <c r="AN233" s="433">
        <f>X233/'2007output'!$D231</f>
        <v>0</v>
      </c>
      <c r="AO233" s="433">
        <f>Y233/'2007output'!$D231</f>
        <v>0</v>
      </c>
      <c r="AP233" s="433">
        <f>Z233/'2007output'!$D231</f>
        <v>0</v>
      </c>
      <c r="AQ233" s="433">
        <f>AA233/'2007output'!$D231</f>
        <v>0</v>
      </c>
      <c r="AR233" s="433">
        <f>AB233/'2007output'!$D231</f>
        <v>0</v>
      </c>
      <c r="AS233" s="433">
        <f>AC233/'2007output'!$D231</f>
        <v>0</v>
      </c>
      <c r="AT233" s="433">
        <f>AD233/'2007output'!$D231</f>
        <v>0</v>
      </c>
      <c r="AU233" s="433">
        <f>AE233/'2007output'!$D231</f>
        <v>0</v>
      </c>
      <c r="AV233" s="433">
        <f>AF233/'2007output'!$D231</f>
        <v>0</v>
      </c>
      <c r="AW233" s="433">
        <f>AG233/'2007output'!$D231</f>
        <v>0</v>
      </c>
      <c r="AY233" s="370">
        <f>IFERROR(IF(SUMPRODUCT(US_CO2!C236:AX236/SUM(US_CO2!C236:AX236),US_CO2!C$6:AX$6)&gt;3.5,4,IF(SUMPRODUCT(US_CO2!C236:AX236/SUM(US_CO2!C236:AX236),US_CO2!C$6:AX$6)&gt;2.5,3,2)),"")</f>
        <v>4</v>
      </c>
      <c r="AZ233" s="370">
        <f>IFERROR(IF(SUMPRODUCT(US_CH4!C236:AC236/SUM(US_CH4!C236:AC236),US_CH4!C$6:AC$6)&gt;3.5,4,IF(SUMPRODUCT(US_CH4!C236:AC236/SUM(US_CH4!C236:AC236),US_CH4!C$6:AC$6)&gt;2.5,3,2)),"")</f>
        <v>4</v>
      </c>
      <c r="BA233" s="223">
        <f>IFERROR(IF(SUMPRODUCT(US_N2O!C236:AA236/SUM(US_N2O!C236:AA236),US_N2O!C$6:AA$6)&gt;3.5,4,IF(SUMPRODUCT(US_N2O!C236:AA236/SUM(US_N2O!C236:AA236),US_N2O!C$6:AA$6)&gt;2.5,3,2)),"")</f>
        <v>4</v>
      </c>
      <c r="BB233" s="223" t="str">
        <f>IFERROR(IF(SUMPRODUCT(US_Others!U238:V238/SUM(US_Others!U238:V238),US_Others!U$8:V$8)&gt;3.5,4,IF(SUMPRODUCT(US_Others!U238:V238/SUM(US_Others!U238:V238),US_Others!U$8:V$8)&gt;2.5,3,2)),"")</f>
        <v/>
      </c>
      <c r="BC233" s="223" t="str">
        <f>IFERROR(IF((US_Others!C238*US_Others!C$8/SUM(US_Others!C238,US_Others!H238,US_Others!N238)+ US_Others!H238*US_Others!H$8/SUM(US_Others!C238,US_Others!H238,US_Others!N238)+US_Others!N238*US_Others!N$8/SUM(US_Others!C238,US_Others!H238,US_Others!N238))&gt;3.5,4,IF((US_Others!C238*US_Others!C$8/SUM(US_Others!C238,US_Others!H238,US_Others!N238)+ US_Others!H238*US_Others!H$8/SUM(US_Others!C238,US_Others!H238,US_Others!N238)+US_Others!N238*US_Others!N$8/SUM(US_Others!C238,US_Others!H238,US_Others!N238))&gt;2.5,3,2)),"")</f>
        <v/>
      </c>
      <c r="BD233" s="223" t="str">
        <f>IFERROR(IF((US_Others!D238*US_Others!D$8/SUM(US_Others!D238,US_Others!I238,US_Others!O238)+US_Others!I238*US_Others!I$8/SUM(US_Others!D238,US_Others!I238,US_Others!O238)+US_Others!O238*US_Others!O$8/SUM(US_Others!D238,US_Others!I238,US_Others!O238))&gt;3.5,4,IF((US_Others!D238*US_Others!D$8/SUM(US_Others!D238,US_Others!I238,US_Others!O238)+US_Others!I238*US_Others!I$8/SUM(US_Others!D238,US_Others!I238,US_Others!O238)+US_Others!O238*US_Others!O$8/SUM(US_Others!D238,US_Others!I238,US_Others!O238))&gt;2.5,3,2)),"")</f>
        <v/>
      </c>
      <c r="BE233" s="223" t="str">
        <f>IFERROR(IF((US_Others!E238*US_Others!E$8/SUM(US_Others!E238,US_Others!J238,US_Others!P238,US_Others!W238)+US_Others!J238*US_Others!J$8/SUM(US_Others!E238,US_Others!J238,US_Others!P238,US_Others!W238)+US_Others!P238*US_Others!P$8/SUM(US_Others!E238,US_Others!J238,US_Others!P238,US_Others!W238)+US_Others!W238*US_Others!W$8/SUM(US_Others!E238,US_Others!J238,US_Others!P238,US_Others!W238))&gt;3.5,4,IF((US_Others!E238*US_Others!E$8/SUM(US_Others!E238,US_Others!J238,US_Others!P238,US_Others!W238)+US_Others!J238*US_Others!J$8/SUM(US_Others!E238,US_Others!J238,US_Others!P238,US_Others!W238)+US_Others!P238*US_Others!P$8/SUM(US_Others!E238,US_Others!J238,US_Others!P238,US_Others!W238)+US_Others!W238*US_Others!W$8/SUM(US_Others!E238,US_Others!J238,US_Others!P238,US_Others!W238))&gt;2.5,3,2)),"")</f>
        <v/>
      </c>
      <c r="BF233" s="223" t="str">
        <f>IFERROR(IF((US_Others!F238*US_Others!F$8/SUM(US_Others!F238,US_Others!K238,US_Others!Q238)+US_Others!K238*US_Others!K$8/SUM(US_Others!F238,US_Others!K238,US_Others!Q238)+US_Others!Q238*US_Others!Q$8/SUM(US_Others!F238,US_Others!K238,US_Others!Q238))&gt;3.5,4,IF((US_Others!F238*US_Others!F$8/SUM(US_Others!F238,US_Others!K238,US_Others!Q238)+US_Others!K238*US_Others!K$8/SUM(US_Others!F238,US_Others!K238,US_Others!Q238)+US_Others!Q238*US_Others!Q$8/SUM(US_Others!F238,US_Others!K238,US_Others!Q238))&gt;2.5,3,2)),"")</f>
        <v/>
      </c>
      <c r="BG233" s="223" t="str">
        <f>IFERROR(IF((US_Others!G238*US_Others!G$8/SUM(US_Others!G238,US_Others!L238,US_Others!R238)+US_Others!L238*US_Others!L$8/SUM(US_Others!G238,US_Others!L238,US_Others!R238)+US_Others!R238*US_Others!R$8/SUM(US_Others!G238,US_Others!L238,US_Others!R238))&gt;3.5,4,IF((US_Others!G238*US_Others!G$8/SUM(US_Others!G238,US_Others!L238,US_Others!R238)+US_Others!L238*US_Others!L$8/SUM(US_Others!G238,US_Others!L238,US_Others!R238)+US_Others!R238*US_Others!R$8/SUM(US_Others!G238,US_Others!L238,US_Others!R238))&gt;2.5,3,2)),"")</f>
        <v/>
      </c>
      <c r="BH233" s="219" t="str">
        <f>IFERROR(IF((US_Others!Z238*US_Others!Z$8/SUM(US_Others!Z238,US_Others!AB238)+US_Others!AB238*US_Others!AB$8/SUM(US_Others!Z238,US_Others!AB238))&gt;3.5,4,IF((US_Others!Z238*US_Others!Z$8/SUM(US_Others!Z238,US_Others!AB238)+US_Others!AB238*US_Others!AB$8/SUM(US_Others!Z238,US_Others!AB238))&gt;2.5,3,2)),"")</f>
        <v/>
      </c>
      <c r="BI233" s="219" t="str">
        <f>IFERROR(IF((US_Others!AA238*US_Others!AA$8/SUM(US_Others!AA238,US_Others!AC238)+US_Others!AC238*US_Others!AC$8/SUM(US_Others!AA238,US_Others!AC238))&gt;3.5,4,IF((US_Others!AA238*US_Others!AA$8/SUM(US_Others!AA238,US_Others!AC238)+US_Others!AC238*US_Others!AC$8/SUM(US_Others!AA238,US_Others!AC238))&gt;2.5,3,2)),"")</f>
        <v/>
      </c>
      <c r="BJ233" s="219" t="str">
        <f>IFERROR(US_Others!AD238*US_Others!AD$8/US_Others!AD238,"")</f>
        <v/>
      </c>
      <c r="BK233" s="74" t="str">
        <f>IFERROR(US_Others!AE238*US_Others!AE$8/US_Others!AE238,"")</f>
        <v/>
      </c>
      <c r="BL233" s="219" t="str">
        <f>IFERROR(IF(SUMPRODUCT(US_Others!AG238:AI238/SUM(US_Others!AG238:AI238),US_Others!AG$8:AI$8)&gt;3.5,4,IF(SUMPRODUCT(US_Others!AG238:AI238/SUM(US_Others!AG238:AI238),US_Others!AG$8:AI$8)&gt;2.5,3,2)),"")</f>
        <v/>
      </c>
      <c r="BM233" s="219" t="str">
        <f>IFERROR(US_Others!AL238*US_Others!AL$8/US_Others!AL238,"")</f>
        <v/>
      </c>
    </row>
    <row r="234" spans="1:65">
      <c r="A234" s="200" t="s">
        <v>373</v>
      </c>
      <c r="B234" s="332">
        <v>315000</v>
      </c>
      <c r="C234" s="333">
        <f>SUM(US_CO2!C237:AX237)</f>
        <v>0.41741674211139124</v>
      </c>
      <c r="D234" s="333">
        <f>SUM(US_CH4!C237:AC237)</f>
        <v>2.3276843746345818E-4</v>
      </c>
      <c r="E234" s="333">
        <f>SUM(US_N2O!C237:AA237)</f>
        <v>2.9410949107010073E-4</v>
      </c>
      <c r="F234" s="332">
        <f>US_Others!V239+US_Others!U239</f>
        <v>0</v>
      </c>
      <c r="G234" s="332">
        <f>US_Others!C239+US_Others!H239+US_Others!N239</f>
        <v>1.2726616240076202E-6</v>
      </c>
      <c r="H234" s="332">
        <f>US_Others!D239+US_Others!I239+US_Others!O239</f>
        <v>2.0871650633724974E-5</v>
      </c>
      <c r="I234" s="332">
        <f>US_Others!E239+US_Others!J239+US_Others!P239+US_Others!W239</f>
        <v>9.6467751099777599E-5</v>
      </c>
      <c r="J234" s="332">
        <f>US_Others!F239+US_Others!K239+US_Others!Q239</f>
        <v>1.6671867274499822E-5</v>
      </c>
      <c r="K234" s="332">
        <f>US_Others!G239+US_Others!L239+US_Others!R239</f>
        <v>1.6544601112099062E-6</v>
      </c>
      <c r="L234" s="332">
        <f>US_Others!Z239+US_Others!AB239</f>
        <v>0</v>
      </c>
      <c r="M234" s="332">
        <f>US_Others!AA239+US_Others!AC239</f>
        <v>0</v>
      </c>
      <c r="N234" s="332">
        <f>US_Others!AD239</f>
        <v>0</v>
      </c>
      <c r="O234" s="332">
        <f>US_Others!AE239</f>
        <v>0</v>
      </c>
      <c r="P234" s="332">
        <f>SUM(US_Others!AG239:AI239)</f>
        <v>0</v>
      </c>
      <c r="Q234" s="332">
        <f>US_Others!AL239</f>
        <v>0</v>
      </c>
      <c r="R234" s="332"/>
      <c r="S234" s="334">
        <f t="shared" si="3"/>
        <v>417.41674211139122</v>
      </c>
      <c r="T234" s="334">
        <f>D234*1000/Spec!I$6</f>
        <v>9.3107374985383282E-3</v>
      </c>
      <c r="U234" s="334">
        <f>E234*1000/Spec!I$7</f>
        <v>9.8694460090637849E-4</v>
      </c>
      <c r="V234" s="334">
        <f>F234*1000/Spec!I$8</f>
        <v>0</v>
      </c>
      <c r="W234" s="334">
        <f>G234*1000/Spec!I$9</f>
        <v>1.8854246281594372E-6</v>
      </c>
      <c r="X234" s="334">
        <f>H234*1000/Spec!I$10</f>
        <v>5.9633287524928498E-6</v>
      </c>
      <c r="Y234" s="334">
        <f>I234*1000/Spec!I$11</f>
        <v>6.7459965804040278E-5</v>
      </c>
      <c r="Z234" s="334">
        <f>J234*1000/Spec!I$12</f>
        <v>3.7297242224831815E-6</v>
      </c>
      <c r="AA234" s="334">
        <f>K234*1000/Spec!I$15</f>
        <v>1.6865036811517904E-7</v>
      </c>
      <c r="AB234" s="334">
        <f>L234*1000/Spec!I$17</f>
        <v>0</v>
      </c>
      <c r="AC234" s="334">
        <f>M234*1000/Spec!I$18</f>
        <v>0</v>
      </c>
      <c r="AD234" s="335">
        <f>N234*1000/Spec!I$25</f>
        <v>0</v>
      </c>
      <c r="AE234" s="335">
        <f>O234*1000/Spec!I$26</f>
        <v>0</v>
      </c>
      <c r="AF234" s="334">
        <f>P234*1000/Spec!I$21</f>
        <v>0</v>
      </c>
      <c r="AG234" s="334">
        <f>Q234*1000/Spec!I$22</f>
        <v>0</v>
      </c>
      <c r="AI234" s="432">
        <f>S234/'2007output'!$D232</f>
        <v>1.8494276714590772E-2</v>
      </c>
      <c r="AJ234" s="432">
        <f>T234/'2007output'!$D232</f>
        <v>4.1252623180344965E-7</v>
      </c>
      <c r="AK234" s="432">
        <f>U234/'2007output'!$D232</f>
        <v>4.3728065287479525E-8</v>
      </c>
      <c r="AL234" s="433">
        <f>V234/'2007output'!$D232</f>
        <v>0</v>
      </c>
      <c r="AM234" s="433">
        <f>W234/'2007output'!$D232</f>
        <v>8.3536574554500746E-11</v>
      </c>
      <c r="AN234" s="433">
        <f>X234/'2007output'!$D232</f>
        <v>2.6421425151952098E-10</v>
      </c>
      <c r="AO234" s="433">
        <f>Y234/'2007output'!$D232</f>
        <v>2.9889152706860353E-9</v>
      </c>
      <c r="AP234" s="433">
        <f>Z234/'2007output'!$D232</f>
        <v>1.6525104261704088E-10</v>
      </c>
      <c r="AQ234" s="433">
        <f>AA234/'2007output'!$D232</f>
        <v>7.4723082743704799E-12</v>
      </c>
      <c r="AR234" s="433">
        <f>AB234/'2007output'!$D232</f>
        <v>0</v>
      </c>
      <c r="AS234" s="433">
        <f>AC234/'2007output'!$D232</f>
        <v>0</v>
      </c>
      <c r="AT234" s="433">
        <f>AD234/'2007output'!$D232</f>
        <v>0</v>
      </c>
      <c r="AU234" s="433">
        <f>AE234/'2007output'!$D232</f>
        <v>0</v>
      </c>
      <c r="AV234" s="433">
        <f>AF234/'2007output'!$D232</f>
        <v>0</v>
      </c>
      <c r="AW234" s="433">
        <f>AG234/'2007output'!$D232</f>
        <v>0</v>
      </c>
      <c r="AY234" s="370">
        <f>IFERROR(IF(SUMPRODUCT(US_CO2!C237:AX237/SUM(US_CO2!C237:AX237),US_CO2!C$6:AX$6)&gt;3.5,4,IF(SUMPRODUCT(US_CO2!C237:AX237/SUM(US_CO2!C237:AX237),US_CO2!C$6:AX$6)&gt;2.5,3,2)),"")</f>
        <v>4</v>
      </c>
      <c r="AZ234" s="370">
        <f>IFERROR(IF(SUMPRODUCT(US_CH4!C237:AC237/SUM(US_CH4!C237:AC237),US_CH4!C$6:AC$6)&gt;3.5,4,IF(SUMPRODUCT(US_CH4!C237:AC237/SUM(US_CH4!C237:AC237),US_CH4!C$6:AC$6)&gt;2.5,3,2)),"")</f>
        <v>4</v>
      </c>
      <c r="BA234" s="223">
        <f>IFERROR(IF(SUMPRODUCT(US_N2O!C237:AA237/SUM(US_N2O!C237:AA237),US_N2O!C$6:AA$6)&gt;3.5,4,IF(SUMPRODUCT(US_N2O!C237:AA237/SUM(US_N2O!C237:AA237),US_N2O!C$6:AA$6)&gt;2.5,3,2)),"")</f>
        <v>4</v>
      </c>
      <c r="BB234" s="223" t="str">
        <f>IFERROR(IF(SUMPRODUCT(US_Others!U239:V239/SUM(US_Others!U239:V239),US_Others!U$8:V$8)&gt;3.5,4,IF(SUMPRODUCT(US_Others!U239:V239/SUM(US_Others!U239:V239),US_Others!U$8:V$8)&gt;2.5,3,2)),"")</f>
        <v/>
      </c>
      <c r="BC234" s="223">
        <f>IFERROR(IF((US_Others!C239*US_Others!C$8/SUM(US_Others!C239,US_Others!H239,US_Others!N239)+ US_Others!H239*US_Others!H$8/SUM(US_Others!C239,US_Others!H239,US_Others!N239)+US_Others!N239*US_Others!N$8/SUM(US_Others!C239,US_Others!H239,US_Others!N239))&gt;3.5,4,IF((US_Others!C239*US_Others!C$8/SUM(US_Others!C239,US_Others!H239,US_Others!N239)+ US_Others!H239*US_Others!H$8/SUM(US_Others!C239,US_Others!H239,US_Others!N239)+US_Others!N239*US_Others!N$8/SUM(US_Others!C239,US_Others!H239,US_Others!N239))&gt;2.5,3,2)),"")</f>
        <v>4</v>
      </c>
      <c r="BD234" s="223">
        <f>IFERROR(IF((US_Others!D239*US_Others!D$8/SUM(US_Others!D239,US_Others!I239,US_Others!O239)+US_Others!I239*US_Others!I$8/SUM(US_Others!D239,US_Others!I239,US_Others!O239)+US_Others!O239*US_Others!O$8/SUM(US_Others!D239,US_Others!I239,US_Others!O239))&gt;3.5,4,IF((US_Others!D239*US_Others!D$8/SUM(US_Others!D239,US_Others!I239,US_Others!O239)+US_Others!I239*US_Others!I$8/SUM(US_Others!D239,US_Others!I239,US_Others!O239)+US_Others!O239*US_Others!O$8/SUM(US_Others!D239,US_Others!I239,US_Others!O239))&gt;2.5,3,2)),"")</f>
        <v>4</v>
      </c>
      <c r="BE234" s="223">
        <f>IFERROR(IF((US_Others!E239*US_Others!E$8/SUM(US_Others!E239,US_Others!J239,US_Others!P239,US_Others!W239)+US_Others!J239*US_Others!J$8/SUM(US_Others!E239,US_Others!J239,US_Others!P239,US_Others!W239)+US_Others!P239*US_Others!P$8/SUM(US_Others!E239,US_Others!J239,US_Others!P239,US_Others!W239)+US_Others!W239*US_Others!W$8/SUM(US_Others!E239,US_Others!J239,US_Others!P239,US_Others!W239))&gt;3.5,4,IF((US_Others!E239*US_Others!E$8/SUM(US_Others!E239,US_Others!J239,US_Others!P239,US_Others!W239)+US_Others!J239*US_Others!J$8/SUM(US_Others!E239,US_Others!J239,US_Others!P239,US_Others!W239)+US_Others!P239*US_Others!P$8/SUM(US_Others!E239,US_Others!J239,US_Others!P239,US_Others!W239)+US_Others!W239*US_Others!W$8/SUM(US_Others!E239,US_Others!J239,US_Others!P239,US_Others!W239))&gt;2.5,3,2)),"")</f>
        <v>4</v>
      </c>
      <c r="BF234" s="223">
        <f>IFERROR(IF((US_Others!F239*US_Others!F$8/SUM(US_Others!F239,US_Others!K239,US_Others!Q239)+US_Others!K239*US_Others!K$8/SUM(US_Others!F239,US_Others!K239,US_Others!Q239)+US_Others!Q239*US_Others!Q$8/SUM(US_Others!F239,US_Others!K239,US_Others!Q239))&gt;3.5,4,IF((US_Others!F239*US_Others!F$8/SUM(US_Others!F239,US_Others!K239,US_Others!Q239)+US_Others!K239*US_Others!K$8/SUM(US_Others!F239,US_Others!K239,US_Others!Q239)+US_Others!Q239*US_Others!Q$8/SUM(US_Others!F239,US_Others!K239,US_Others!Q239))&gt;2.5,3,2)),"")</f>
        <v>4</v>
      </c>
      <c r="BG234" s="223">
        <f>IFERROR(IF((US_Others!G239*US_Others!G$8/SUM(US_Others!G239,US_Others!L239,US_Others!R239)+US_Others!L239*US_Others!L$8/SUM(US_Others!G239,US_Others!L239,US_Others!R239)+US_Others!R239*US_Others!R$8/SUM(US_Others!G239,US_Others!L239,US_Others!R239))&gt;3.5,4,IF((US_Others!G239*US_Others!G$8/SUM(US_Others!G239,US_Others!L239,US_Others!R239)+US_Others!L239*US_Others!L$8/SUM(US_Others!G239,US_Others!L239,US_Others!R239)+US_Others!R239*US_Others!R$8/SUM(US_Others!G239,US_Others!L239,US_Others!R239))&gt;2.5,3,2)),"")</f>
        <v>4</v>
      </c>
      <c r="BH234" s="219" t="str">
        <f>IFERROR(IF((US_Others!Z239*US_Others!Z$8/SUM(US_Others!Z239,US_Others!AB239)+US_Others!AB239*US_Others!AB$8/SUM(US_Others!Z239,US_Others!AB239))&gt;3.5,4,IF((US_Others!Z239*US_Others!Z$8/SUM(US_Others!Z239,US_Others!AB239)+US_Others!AB239*US_Others!AB$8/SUM(US_Others!Z239,US_Others!AB239))&gt;2.5,3,2)),"")</f>
        <v/>
      </c>
      <c r="BI234" s="219" t="str">
        <f>IFERROR(IF((US_Others!AA239*US_Others!AA$8/SUM(US_Others!AA239,US_Others!AC239)+US_Others!AC239*US_Others!AC$8/SUM(US_Others!AA239,US_Others!AC239))&gt;3.5,4,IF((US_Others!AA239*US_Others!AA$8/SUM(US_Others!AA239,US_Others!AC239)+US_Others!AC239*US_Others!AC$8/SUM(US_Others!AA239,US_Others!AC239))&gt;2.5,3,2)),"")</f>
        <v/>
      </c>
      <c r="BJ234" s="219" t="str">
        <f>IFERROR(US_Others!AD239*US_Others!AD$8/US_Others!AD239,"")</f>
        <v/>
      </c>
      <c r="BK234" s="74" t="str">
        <f>IFERROR(US_Others!AE239*US_Others!AE$8/US_Others!AE239,"")</f>
        <v/>
      </c>
      <c r="BL234" s="219" t="str">
        <f>IFERROR(IF(SUMPRODUCT(US_Others!AG239:AI239/SUM(US_Others!AG239:AI239),US_Others!AG$8:AI$8)&gt;3.5,4,IF(SUMPRODUCT(US_Others!AG239:AI239/SUM(US_Others!AG239:AI239),US_Others!AG$8:AI$8)&gt;2.5,3,2)),"")</f>
        <v/>
      </c>
      <c r="BM234" s="219" t="str">
        <f>IFERROR(US_Others!AL239*US_Others!AL$8/US_Others!AL239,"")</f>
        <v/>
      </c>
    </row>
    <row r="235" spans="1:65">
      <c r="A235" s="200" t="s">
        <v>374</v>
      </c>
      <c r="B235" s="332">
        <v>316000</v>
      </c>
      <c r="C235" s="333">
        <f>SUM(US_CO2!C238:AX238)</f>
        <v>5.9888508817140799E-2</v>
      </c>
      <c r="D235" s="333">
        <f>SUM(US_CH4!C238:AC238)</f>
        <v>3.3544734178620896E-5</v>
      </c>
      <c r="E235" s="333">
        <f>SUM(US_N2O!C238:AA238)</f>
        <v>4.2745892219617278E-5</v>
      </c>
      <c r="F235" s="332">
        <f>US_Others!V240+US_Others!U240</f>
        <v>0</v>
      </c>
      <c r="G235" s="332">
        <f>US_Others!C240+US_Others!H240+US_Others!N240</f>
        <v>2.1608598603823709E-5</v>
      </c>
      <c r="H235" s="332">
        <f>US_Others!D240+US_Others!I240+US_Others!O240</f>
        <v>3.5438101710270886E-4</v>
      </c>
      <c r="I235" s="332">
        <f>US_Others!E240+US_Others!J240+US_Others!P240+US_Others!W240</f>
        <v>1.6379317741698372E-3</v>
      </c>
      <c r="J235" s="332">
        <f>US_Others!F240+US_Others!K240+US_Others!Q240</f>
        <v>2.8307264171009055E-4</v>
      </c>
      <c r="K235" s="332">
        <f>US_Others!G240+US_Others!L240+US_Others!R240</f>
        <v>2.8091178184970826E-5</v>
      </c>
      <c r="L235" s="332">
        <f>US_Others!Z240+US_Others!AB240</f>
        <v>0</v>
      </c>
      <c r="M235" s="332">
        <f>US_Others!AA240+US_Others!AC240</f>
        <v>0</v>
      </c>
      <c r="N235" s="332">
        <f>US_Others!AD240</f>
        <v>0</v>
      </c>
      <c r="O235" s="332">
        <f>US_Others!AE240</f>
        <v>0</v>
      </c>
      <c r="P235" s="332">
        <f>SUM(US_Others!AG240:AI240)</f>
        <v>0</v>
      </c>
      <c r="Q235" s="332">
        <f>US_Others!AL240</f>
        <v>0</v>
      </c>
      <c r="R235" s="332"/>
      <c r="S235" s="334">
        <f t="shared" si="3"/>
        <v>59.888508817140803</v>
      </c>
      <c r="T235" s="334">
        <f>D235*1000/Spec!I$6</f>
        <v>1.3417893671448357E-3</v>
      </c>
      <c r="U235" s="334">
        <f>E235*1000/Spec!I$7</f>
        <v>1.4344259134099757E-4</v>
      </c>
      <c r="V235" s="334">
        <f>F235*1000/Spec!I$8</f>
        <v>0</v>
      </c>
      <c r="W235" s="334">
        <f>G235*1000/Spec!I$9</f>
        <v>3.2012738672331423E-5</v>
      </c>
      <c r="X235" s="334">
        <f>H235*1000/Spec!I$10</f>
        <v>1.0125171917220253E-4</v>
      </c>
      <c r="Y235" s="334">
        <f>I235*1000/Spec!I$11</f>
        <v>1.1454068350838023E-3</v>
      </c>
      <c r="Z235" s="334">
        <f>J235*1000/Spec!I$12</f>
        <v>6.3327212910534796E-5</v>
      </c>
      <c r="AA235" s="334">
        <f>K235*1000/Spec!I$15</f>
        <v>2.8635247894975355E-6</v>
      </c>
      <c r="AB235" s="334">
        <f>L235*1000/Spec!I$17</f>
        <v>0</v>
      </c>
      <c r="AC235" s="334">
        <f>M235*1000/Spec!I$18</f>
        <v>0</v>
      </c>
      <c r="AD235" s="335">
        <f>N235*1000/Spec!I$25</f>
        <v>0</v>
      </c>
      <c r="AE235" s="335">
        <f>O235*1000/Spec!I$26</f>
        <v>0</v>
      </c>
      <c r="AF235" s="334">
        <f>P235*1000/Spec!I$21</f>
        <v>0</v>
      </c>
      <c r="AG235" s="334">
        <f>Q235*1000/Spec!I$22</f>
        <v>0</v>
      </c>
      <c r="AI235" s="432">
        <f>S235/'2007output'!$D233</f>
        <v>9.5354433415878685E-3</v>
      </c>
      <c r="AJ235" s="432">
        <f>T235/'2007output'!$D233</f>
        <v>2.1363959028969291E-7</v>
      </c>
      <c r="AK235" s="432">
        <f>U235/'2007output'!$D233</f>
        <v>2.283891734020179E-8</v>
      </c>
      <c r="AL235" s="433">
        <f>V235/'2007output'!$D233</f>
        <v>0</v>
      </c>
      <c r="AM235" s="433">
        <f>W235/'2007output'!$D233</f>
        <v>5.0970655614605538E-9</v>
      </c>
      <c r="AN235" s="433">
        <f>X235/'2007output'!$D233</f>
        <v>1.6121290218676665E-8</v>
      </c>
      <c r="AO235" s="433">
        <f>Y235/'2007output'!$D233</f>
        <v>1.8237158003645402E-7</v>
      </c>
      <c r="AP235" s="433">
        <f>Z235/'2007output'!$D233</f>
        <v>1.0082953518392603E-8</v>
      </c>
      <c r="AQ235" s="433">
        <f>AA235/'2007output'!$D233</f>
        <v>4.5593017636917799E-10</v>
      </c>
      <c r="AR235" s="433">
        <f>AB235/'2007output'!$D233</f>
        <v>0</v>
      </c>
      <c r="AS235" s="433">
        <f>AC235/'2007output'!$D233</f>
        <v>0</v>
      </c>
      <c r="AT235" s="433">
        <f>AD235/'2007output'!$D233</f>
        <v>0</v>
      </c>
      <c r="AU235" s="433">
        <f>AE235/'2007output'!$D233</f>
        <v>0</v>
      </c>
      <c r="AV235" s="433">
        <f>AF235/'2007output'!$D233</f>
        <v>0</v>
      </c>
      <c r="AW235" s="433">
        <f>AG235/'2007output'!$D233</f>
        <v>0</v>
      </c>
      <c r="AY235" s="370">
        <f>IFERROR(IF(SUMPRODUCT(US_CO2!C238:AX238/SUM(US_CO2!C238:AX238),US_CO2!C$6:AX$6)&gt;3.5,4,IF(SUMPRODUCT(US_CO2!C238:AX238/SUM(US_CO2!C238:AX238),US_CO2!C$6:AX$6)&gt;2.5,3,2)),"")</f>
        <v>4</v>
      </c>
      <c r="AZ235" s="370">
        <f>IFERROR(IF(SUMPRODUCT(US_CH4!C238:AC238/SUM(US_CH4!C238:AC238),US_CH4!C$6:AC$6)&gt;3.5,4,IF(SUMPRODUCT(US_CH4!C238:AC238/SUM(US_CH4!C238:AC238),US_CH4!C$6:AC$6)&gt;2.5,3,2)),"")</f>
        <v>4</v>
      </c>
      <c r="BA235" s="223">
        <f>IFERROR(IF(SUMPRODUCT(US_N2O!C238:AA238/SUM(US_N2O!C238:AA238),US_N2O!C$6:AA$6)&gt;3.5,4,IF(SUMPRODUCT(US_N2O!C238:AA238/SUM(US_N2O!C238:AA238),US_N2O!C$6:AA$6)&gt;2.5,3,2)),"")</f>
        <v>4</v>
      </c>
      <c r="BB235" s="223" t="str">
        <f>IFERROR(IF(SUMPRODUCT(US_Others!U240:V240/SUM(US_Others!U240:V240),US_Others!U$8:V$8)&gt;3.5,4,IF(SUMPRODUCT(US_Others!U240:V240/SUM(US_Others!U240:V240),US_Others!U$8:V$8)&gt;2.5,3,2)),"")</f>
        <v/>
      </c>
      <c r="BC235" s="223">
        <f>IFERROR(IF((US_Others!C240*US_Others!C$8/SUM(US_Others!C240,US_Others!H240,US_Others!N240)+ US_Others!H240*US_Others!H$8/SUM(US_Others!C240,US_Others!H240,US_Others!N240)+US_Others!N240*US_Others!N$8/SUM(US_Others!C240,US_Others!H240,US_Others!N240))&gt;3.5,4,IF((US_Others!C240*US_Others!C$8/SUM(US_Others!C240,US_Others!H240,US_Others!N240)+ US_Others!H240*US_Others!H$8/SUM(US_Others!C240,US_Others!H240,US_Others!N240)+US_Others!N240*US_Others!N$8/SUM(US_Others!C240,US_Others!H240,US_Others!N240))&gt;2.5,3,2)),"")</f>
        <v>4</v>
      </c>
      <c r="BD235" s="223">
        <f>IFERROR(IF((US_Others!D240*US_Others!D$8/SUM(US_Others!D240,US_Others!I240,US_Others!O240)+US_Others!I240*US_Others!I$8/SUM(US_Others!D240,US_Others!I240,US_Others!O240)+US_Others!O240*US_Others!O$8/SUM(US_Others!D240,US_Others!I240,US_Others!O240))&gt;3.5,4,IF((US_Others!D240*US_Others!D$8/SUM(US_Others!D240,US_Others!I240,US_Others!O240)+US_Others!I240*US_Others!I$8/SUM(US_Others!D240,US_Others!I240,US_Others!O240)+US_Others!O240*US_Others!O$8/SUM(US_Others!D240,US_Others!I240,US_Others!O240))&gt;2.5,3,2)),"")</f>
        <v>4</v>
      </c>
      <c r="BE235" s="223">
        <f>IFERROR(IF((US_Others!E240*US_Others!E$8/SUM(US_Others!E240,US_Others!J240,US_Others!P240,US_Others!W240)+US_Others!J240*US_Others!J$8/SUM(US_Others!E240,US_Others!J240,US_Others!P240,US_Others!W240)+US_Others!P240*US_Others!P$8/SUM(US_Others!E240,US_Others!J240,US_Others!P240,US_Others!W240)+US_Others!W240*US_Others!W$8/SUM(US_Others!E240,US_Others!J240,US_Others!P240,US_Others!W240))&gt;3.5,4,IF((US_Others!E240*US_Others!E$8/SUM(US_Others!E240,US_Others!J240,US_Others!P240,US_Others!W240)+US_Others!J240*US_Others!J$8/SUM(US_Others!E240,US_Others!J240,US_Others!P240,US_Others!W240)+US_Others!P240*US_Others!P$8/SUM(US_Others!E240,US_Others!J240,US_Others!P240,US_Others!W240)+US_Others!W240*US_Others!W$8/SUM(US_Others!E240,US_Others!J240,US_Others!P240,US_Others!W240))&gt;2.5,3,2)),"")</f>
        <v>4</v>
      </c>
      <c r="BF235" s="223">
        <f>IFERROR(IF((US_Others!F240*US_Others!F$8/SUM(US_Others!F240,US_Others!K240,US_Others!Q240)+US_Others!K240*US_Others!K$8/SUM(US_Others!F240,US_Others!K240,US_Others!Q240)+US_Others!Q240*US_Others!Q$8/SUM(US_Others!F240,US_Others!K240,US_Others!Q240))&gt;3.5,4,IF((US_Others!F240*US_Others!F$8/SUM(US_Others!F240,US_Others!K240,US_Others!Q240)+US_Others!K240*US_Others!K$8/SUM(US_Others!F240,US_Others!K240,US_Others!Q240)+US_Others!Q240*US_Others!Q$8/SUM(US_Others!F240,US_Others!K240,US_Others!Q240))&gt;2.5,3,2)),"")</f>
        <v>4</v>
      </c>
      <c r="BG235" s="223">
        <f>IFERROR(IF((US_Others!G240*US_Others!G$8/SUM(US_Others!G240,US_Others!L240,US_Others!R240)+US_Others!L240*US_Others!L$8/SUM(US_Others!G240,US_Others!L240,US_Others!R240)+US_Others!R240*US_Others!R$8/SUM(US_Others!G240,US_Others!L240,US_Others!R240))&gt;3.5,4,IF((US_Others!G240*US_Others!G$8/SUM(US_Others!G240,US_Others!L240,US_Others!R240)+US_Others!L240*US_Others!L$8/SUM(US_Others!G240,US_Others!L240,US_Others!R240)+US_Others!R240*US_Others!R$8/SUM(US_Others!G240,US_Others!L240,US_Others!R240))&gt;2.5,3,2)),"")</f>
        <v>4</v>
      </c>
      <c r="BH235" s="219" t="str">
        <f>IFERROR(IF((US_Others!Z240*US_Others!Z$8/SUM(US_Others!Z240,US_Others!AB240)+US_Others!AB240*US_Others!AB$8/SUM(US_Others!Z240,US_Others!AB240))&gt;3.5,4,IF((US_Others!Z240*US_Others!Z$8/SUM(US_Others!Z240,US_Others!AB240)+US_Others!AB240*US_Others!AB$8/SUM(US_Others!Z240,US_Others!AB240))&gt;2.5,3,2)),"")</f>
        <v/>
      </c>
      <c r="BI235" s="219" t="str">
        <f>IFERROR(IF((US_Others!AA240*US_Others!AA$8/SUM(US_Others!AA240,US_Others!AC240)+US_Others!AC240*US_Others!AC$8/SUM(US_Others!AA240,US_Others!AC240))&gt;3.5,4,IF((US_Others!AA240*US_Others!AA$8/SUM(US_Others!AA240,US_Others!AC240)+US_Others!AC240*US_Others!AC$8/SUM(US_Others!AA240,US_Others!AC240))&gt;2.5,3,2)),"")</f>
        <v/>
      </c>
      <c r="BJ235" s="219" t="str">
        <f>IFERROR(US_Others!AD240*US_Others!AD$8/US_Others!AD240,"")</f>
        <v/>
      </c>
      <c r="BK235" s="74" t="str">
        <f>IFERROR(US_Others!AE240*US_Others!AE$8/US_Others!AE240,"")</f>
        <v/>
      </c>
      <c r="BL235" s="219" t="str">
        <f>IFERROR(IF(SUMPRODUCT(US_Others!AG240:AI240/SUM(US_Others!AG240:AI240),US_Others!AG$8:AI$8)&gt;3.5,4,IF(SUMPRODUCT(US_Others!AG240:AI240/SUM(US_Others!AG240:AI240),US_Others!AG$8:AI$8)&gt;2.5,3,2)),"")</f>
        <v/>
      </c>
      <c r="BM235" s="219" t="str">
        <f>IFERROR(US_Others!AL240*US_Others!AL$8/US_Others!AL240,"")</f>
        <v/>
      </c>
    </row>
    <row r="236" spans="1:65">
      <c r="A236" s="200" t="s">
        <v>375</v>
      </c>
      <c r="B236" s="332">
        <v>322110</v>
      </c>
      <c r="C236" s="333">
        <f>SUM(US_CO2!C239:AX239)</f>
        <v>1.0207471120567135</v>
      </c>
      <c r="D236" s="333">
        <f>SUM(US_CH4!C239:AC239)</f>
        <v>5.6489775689602098E-4</v>
      </c>
      <c r="E236" s="333">
        <f>SUM(US_N2O!C239:AA239)</f>
        <v>8.7773713028989808E-4</v>
      </c>
      <c r="F236" s="332">
        <f>US_Others!V241+US_Others!U241</f>
        <v>0</v>
      </c>
      <c r="G236" s="332">
        <f>US_Others!C241+US_Others!H241+US_Others!N241</f>
        <v>0</v>
      </c>
      <c r="H236" s="332">
        <f>US_Others!D241+US_Others!I241+US_Others!O241</f>
        <v>0</v>
      </c>
      <c r="I236" s="332">
        <f>US_Others!E241+US_Others!J241+US_Others!P241+US_Others!W241</f>
        <v>0</v>
      </c>
      <c r="J236" s="332">
        <f>US_Others!F241+US_Others!K241+US_Others!Q241</f>
        <v>0</v>
      </c>
      <c r="K236" s="332">
        <f>US_Others!G241+US_Others!L241+US_Others!R241</f>
        <v>0</v>
      </c>
      <c r="L236" s="332">
        <f>US_Others!Z241+US_Others!AB241</f>
        <v>0</v>
      </c>
      <c r="M236" s="332">
        <f>US_Others!AA241+US_Others!AC241</f>
        <v>0</v>
      </c>
      <c r="N236" s="332">
        <f>US_Others!AD241</f>
        <v>0</v>
      </c>
      <c r="O236" s="332">
        <f>US_Others!AE241</f>
        <v>0</v>
      </c>
      <c r="P236" s="332">
        <f>SUM(US_Others!AG241:AI241)</f>
        <v>0</v>
      </c>
      <c r="Q236" s="332">
        <f>US_Others!AL241</f>
        <v>0</v>
      </c>
      <c r="R236" s="332"/>
      <c r="S236" s="334">
        <f t="shared" si="3"/>
        <v>1020.7471120567135</v>
      </c>
      <c r="T236" s="334">
        <f>D236*1000/Spec!I$6</f>
        <v>2.2595910275840837E-2</v>
      </c>
      <c r="U236" s="334">
        <f>E236*1000/Spec!I$7</f>
        <v>2.9454266117110673E-3</v>
      </c>
      <c r="V236" s="334">
        <f>F236*1000/Spec!I$8</f>
        <v>0</v>
      </c>
      <c r="W236" s="334">
        <f>G236*1000/Spec!I$9</f>
        <v>0</v>
      </c>
      <c r="X236" s="334">
        <f>H236*1000/Spec!I$10</f>
        <v>0</v>
      </c>
      <c r="Y236" s="334">
        <f>I236*1000/Spec!I$11</f>
        <v>0</v>
      </c>
      <c r="Z236" s="334">
        <f>J236*1000/Spec!I$12</f>
        <v>0</v>
      </c>
      <c r="AA236" s="334">
        <f>K236*1000/Spec!I$15</f>
        <v>0</v>
      </c>
      <c r="AB236" s="334">
        <f>L236*1000/Spec!I$17</f>
        <v>0</v>
      </c>
      <c r="AC236" s="334">
        <f>M236*1000/Spec!I$18</f>
        <v>0</v>
      </c>
      <c r="AD236" s="335">
        <f>N236*1000/Spec!I$25</f>
        <v>0</v>
      </c>
      <c r="AE236" s="335">
        <f>O236*1000/Spec!I$26</f>
        <v>0</v>
      </c>
      <c r="AF236" s="334">
        <f>P236*1000/Spec!I$21</f>
        <v>0</v>
      </c>
      <c r="AG236" s="334">
        <f>Q236*1000/Spec!I$22</f>
        <v>0</v>
      </c>
      <c r="AI236" s="432">
        <f>S236/'2007output'!$D234</f>
        <v>0.16942850567846815</v>
      </c>
      <c r="AJ236" s="432">
        <f>T236/'2007output'!$D234</f>
        <v>3.7505776575420256E-6</v>
      </c>
      <c r="AK236" s="432">
        <f>U236/'2007output'!$D234</f>
        <v>4.888960483094394E-7</v>
      </c>
      <c r="AL236" s="433">
        <f>V236/'2007output'!$D234</f>
        <v>0</v>
      </c>
      <c r="AM236" s="433">
        <f>W236/'2007output'!$D234</f>
        <v>0</v>
      </c>
      <c r="AN236" s="433">
        <f>X236/'2007output'!$D234</f>
        <v>0</v>
      </c>
      <c r="AO236" s="433">
        <f>Y236/'2007output'!$D234</f>
        <v>0</v>
      </c>
      <c r="AP236" s="433">
        <f>Z236/'2007output'!$D234</f>
        <v>0</v>
      </c>
      <c r="AQ236" s="433">
        <f>AA236/'2007output'!$D234</f>
        <v>0</v>
      </c>
      <c r="AR236" s="433">
        <f>AB236/'2007output'!$D234</f>
        <v>0</v>
      </c>
      <c r="AS236" s="433">
        <f>AC236/'2007output'!$D234</f>
        <v>0</v>
      </c>
      <c r="AT236" s="433">
        <f>AD236/'2007output'!$D234</f>
        <v>0</v>
      </c>
      <c r="AU236" s="433">
        <f>AE236/'2007output'!$D234</f>
        <v>0</v>
      </c>
      <c r="AV236" s="433">
        <f>AF236/'2007output'!$D234</f>
        <v>0</v>
      </c>
      <c r="AW236" s="433">
        <f>AG236/'2007output'!$D234</f>
        <v>0</v>
      </c>
      <c r="AY236" s="370">
        <f>IFERROR(IF(SUMPRODUCT(US_CO2!C239:AX239/SUM(US_CO2!C239:AX239),US_CO2!C$6:AX$6)&gt;3.5,4,IF(SUMPRODUCT(US_CO2!C239:AX239/SUM(US_CO2!C239:AX239),US_CO2!C$6:AX$6)&gt;2.5,3,2)),"")</f>
        <v>4</v>
      </c>
      <c r="AZ236" s="370">
        <f>IFERROR(IF(SUMPRODUCT(US_CH4!C239:AC239/SUM(US_CH4!C239:AC239),US_CH4!C$6:AC$6)&gt;3.5,4,IF(SUMPRODUCT(US_CH4!C239:AC239/SUM(US_CH4!C239:AC239),US_CH4!C$6:AC$6)&gt;2.5,3,2)),"")</f>
        <v>4</v>
      </c>
      <c r="BA236" s="223">
        <f>IFERROR(IF(SUMPRODUCT(US_N2O!C239:AA239/SUM(US_N2O!C239:AA239),US_N2O!C$6:AA$6)&gt;3.5,4,IF(SUMPRODUCT(US_N2O!C239:AA239/SUM(US_N2O!C239:AA239),US_N2O!C$6:AA$6)&gt;2.5,3,2)),"")</f>
        <v>4</v>
      </c>
      <c r="BB236" s="223" t="str">
        <f>IFERROR(IF(SUMPRODUCT(US_Others!U241:V241/SUM(US_Others!U241:V241),US_Others!U$8:V$8)&gt;3.5,4,IF(SUMPRODUCT(US_Others!U241:V241/SUM(US_Others!U241:V241),US_Others!U$8:V$8)&gt;2.5,3,2)),"")</f>
        <v/>
      </c>
      <c r="BC236" s="223" t="str">
        <f>IFERROR(IF((US_Others!C241*US_Others!C$8/SUM(US_Others!C241,US_Others!H241,US_Others!N241)+ US_Others!H241*US_Others!H$8/SUM(US_Others!C241,US_Others!H241,US_Others!N241)+US_Others!N241*US_Others!N$8/SUM(US_Others!C241,US_Others!H241,US_Others!N241))&gt;3.5,4,IF((US_Others!C241*US_Others!C$8/SUM(US_Others!C241,US_Others!H241,US_Others!N241)+ US_Others!H241*US_Others!H$8/SUM(US_Others!C241,US_Others!H241,US_Others!N241)+US_Others!N241*US_Others!N$8/SUM(US_Others!C241,US_Others!H241,US_Others!N241))&gt;2.5,3,2)),"")</f>
        <v/>
      </c>
      <c r="BD236" s="223" t="str">
        <f>IFERROR(IF((US_Others!D241*US_Others!D$8/SUM(US_Others!D241,US_Others!I241,US_Others!O241)+US_Others!I241*US_Others!I$8/SUM(US_Others!D241,US_Others!I241,US_Others!O241)+US_Others!O241*US_Others!O$8/SUM(US_Others!D241,US_Others!I241,US_Others!O241))&gt;3.5,4,IF((US_Others!D241*US_Others!D$8/SUM(US_Others!D241,US_Others!I241,US_Others!O241)+US_Others!I241*US_Others!I$8/SUM(US_Others!D241,US_Others!I241,US_Others!O241)+US_Others!O241*US_Others!O$8/SUM(US_Others!D241,US_Others!I241,US_Others!O241))&gt;2.5,3,2)),"")</f>
        <v/>
      </c>
      <c r="BE236" s="223" t="str">
        <f>IFERROR(IF((US_Others!E241*US_Others!E$8/SUM(US_Others!E241,US_Others!J241,US_Others!P241,US_Others!W241)+US_Others!J241*US_Others!J$8/SUM(US_Others!E241,US_Others!J241,US_Others!P241,US_Others!W241)+US_Others!P241*US_Others!P$8/SUM(US_Others!E241,US_Others!J241,US_Others!P241,US_Others!W241)+US_Others!W241*US_Others!W$8/SUM(US_Others!E241,US_Others!J241,US_Others!P241,US_Others!W241))&gt;3.5,4,IF((US_Others!E241*US_Others!E$8/SUM(US_Others!E241,US_Others!J241,US_Others!P241,US_Others!W241)+US_Others!J241*US_Others!J$8/SUM(US_Others!E241,US_Others!J241,US_Others!P241,US_Others!W241)+US_Others!P241*US_Others!P$8/SUM(US_Others!E241,US_Others!J241,US_Others!P241,US_Others!W241)+US_Others!W241*US_Others!W$8/SUM(US_Others!E241,US_Others!J241,US_Others!P241,US_Others!W241))&gt;2.5,3,2)),"")</f>
        <v/>
      </c>
      <c r="BF236" s="223" t="str">
        <f>IFERROR(IF((US_Others!F241*US_Others!F$8/SUM(US_Others!F241,US_Others!K241,US_Others!Q241)+US_Others!K241*US_Others!K$8/SUM(US_Others!F241,US_Others!K241,US_Others!Q241)+US_Others!Q241*US_Others!Q$8/SUM(US_Others!F241,US_Others!K241,US_Others!Q241))&gt;3.5,4,IF((US_Others!F241*US_Others!F$8/SUM(US_Others!F241,US_Others!K241,US_Others!Q241)+US_Others!K241*US_Others!K$8/SUM(US_Others!F241,US_Others!K241,US_Others!Q241)+US_Others!Q241*US_Others!Q$8/SUM(US_Others!F241,US_Others!K241,US_Others!Q241))&gt;2.5,3,2)),"")</f>
        <v/>
      </c>
      <c r="BG236" s="223" t="str">
        <f>IFERROR(IF((US_Others!G241*US_Others!G$8/SUM(US_Others!G241,US_Others!L241,US_Others!R241)+US_Others!L241*US_Others!L$8/SUM(US_Others!G241,US_Others!L241,US_Others!R241)+US_Others!R241*US_Others!R$8/SUM(US_Others!G241,US_Others!L241,US_Others!R241))&gt;3.5,4,IF((US_Others!G241*US_Others!G$8/SUM(US_Others!G241,US_Others!L241,US_Others!R241)+US_Others!L241*US_Others!L$8/SUM(US_Others!G241,US_Others!L241,US_Others!R241)+US_Others!R241*US_Others!R$8/SUM(US_Others!G241,US_Others!L241,US_Others!R241))&gt;2.5,3,2)),"")</f>
        <v/>
      </c>
      <c r="BH236" s="219" t="str">
        <f>IFERROR(IF((US_Others!Z241*US_Others!Z$8/SUM(US_Others!Z241,US_Others!AB241)+US_Others!AB241*US_Others!AB$8/SUM(US_Others!Z241,US_Others!AB241))&gt;3.5,4,IF((US_Others!Z241*US_Others!Z$8/SUM(US_Others!Z241,US_Others!AB241)+US_Others!AB241*US_Others!AB$8/SUM(US_Others!Z241,US_Others!AB241))&gt;2.5,3,2)),"")</f>
        <v/>
      </c>
      <c r="BI236" s="219" t="str">
        <f>IFERROR(IF((US_Others!AA241*US_Others!AA$8/SUM(US_Others!AA241,US_Others!AC241)+US_Others!AC241*US_Others!AC$8/SUM(US_Others!AA241,US_Others!AC241))&gt;3.5,4,IF((US_Others!AA241*US_Others!AA$8/SUM(US_Others!AA241,US_Others!AC241)+US_Others!AC241*US_Others!AC$8/SUM(US_Others!AA241,US_Others!AC241))&gt;2.5,3,2)),"")</f>
        <v/>
      </c>
      <c r="BJ236" s="219" t="str">
        <f>IFERROR(US_Others!AD241*US_Others!AD$8/US_Others!AD241,"")</f>
        <v/>
      </c>
      <c r="BK236" s="74" t="str">
        <f>IFERROR(US_Others!AE241*US_Others!AE$8/US_Others!AE241,"")</f>
        <v/>
      </c>
      <c r="BL236" s="219" t="str">
        <f>IFERROR(IF(SUMPRODUCT(US_Others!AG241:AI241/SUM(US_Others!AG241:AI241),US_Others!AG$8:AI$8)&gt;3.5,4,IF(SUMPRODUCT(US_Others!AG241:AI241/SUM(US_Others!AG241:AI241),US_Others!AG$8:AI$8)&gt;2.5,3,2)),"")</f>
        <v/>
      </c>
      <c r="BM236" s="219" t="str">
        <f>IFERROR(US_Others!AL241*US_Others!AL$8/US_Others!AL241,"")</f>
        <v/>
      </c>
    </row>
    <row r="237" spans="1:65">
      <c r="A237" s="200" t="s">
        <v>376</v>
      </c>
      <c r="B237" s="332">
        <v>322120</v>
      </c>
      <c r="C237" s="333">
        <f>SUM(US_CO2!C240:AX240)</f>
        <v>24.787830387733866</v>
      </c>
      <c r="D237" s="333">
        <f>SUM(US_CH4!C240:AC240)</f>
        <v>4.4443203521507858E-2</v>
      </c>
      <c r="E237" s="333">
        <f>SUM(US_N2O!C240:AA240)</f>
        <v>7.232166438231051E-2</v>
      </c>
      <c r="F237" s="332">
        <f>US_Others!V242+US_Others!U242</f>
        <v>0</v>
      </c>
      <c r="G237" s="332">
        <f>US_Others!C242+US_Others!H242+US_Others!N242</f>
        <v>1.8730329878775431E-5</v>
      </c>
      <c r="H237" s="332">
        <f>US_Others!D242+US_Others!I242+US_Others!O242</f>
        <v>3.0717741001191711E-4</v>
      </c>
      <c r="I237" s="332">
        <f>US_Others!E242+US_Others!J242+US_Others!P242+US_Others!W242</f>
        <v>1.4197590048111778E-3</v>
      </c>
      <c r="J237" s="332">
        <f>US_Others!F242+US_Others!K242+US_Others!Q242</f>
        <v>2.4536732141195816E-4</v>
      </c>
      <c r="K237" s="332">
        <f>US_Others!G242+US_Others!L242+US_Others!R242</f>
        <v>2.4349428842408067E-5</v>
      </c>
      <c r="L237" s="332">
        <f>US_Others!Z242+US_Others!AB242</f>
        <v>0</v>
      </c>
      <c r="M237" s="332">
        <f>US_Others!AA242+US_Others!AC242</f>
        <v>0</v>
      </c>
      <c r="N237" s="332">
        <f>US_Others!AD242</f>
        <v>0</v>
      </c>
      <c r="O237" s="332">
        <f>US_Others!AE242</f>
        <v>0</v>
      </c>
      <c r="P237" s="332">
        <f>SUM(US_Others!AG242:AI242)</f>
        <v>0</v>
      </c>
      <c r="Q237" s="332">
        <f>US_Others!AL242</f>
        <v>0</v>
      </c>
      <c r="R237" s="332"/>
      <c r="S237" s="334">
        <f t="shared" si="3"/>
        <v>24787.830387733866</v>
      </c>
      <c r="T237" s="334">
        <f>D237*1000/Spec!I$6</f>
        <v>1.7777281408603145</v>
      </c>
      <c r="U237" s="334">
        <f>E237*1000/Spec!I$7</f>
        <v>0.2426901489339279</v>
      </c>
      <c r="V237" s="334">
        <f>F237*1000/Spec!I$8</f>
        <v>0</v>
      </c>
      <c r="W237" s="334">
        <f>G237*1000/Spec!I$9</f>
        <v>2.7748636857445082E-5</v>
      </c>
      <c r="X237" s="334">
        <f>H237*1000/Spec!I$10</f>
        <v>8.7764974289119172E-5</v>
      </c>
      <c r="Y237" s="334">
        <f>I237*1000/Spec!I$11</f>
        <v>9.9283846490292151E-4</v>
      </c>
      <c r="Z237" s="334">
        <f>J237*1000/Spec!I$12</f>
        <v>5.4892018212966029E-5</v>
      </c>
      <c r="AA237" s="334">
        <f>K237*1000/Spec!I$15</f>
        <v>2.4821028381659598E-6</v>
      </c>
      <c r="AB237" s="334">
        <f>L237*1000/Spec!I$17</f>
        <v>0</v>
      </c>
      <c r="AC237" s="334">
        <f>M237*1000/Spec!I$18</f>
        <v>0</v>
      </c>
      <c r="AD237" s="335">
        <f>N237*1000/Spec!I$25</f>
        <v>0</v>
      </c>
      <c r="AE237" s="335">
        <f>O237*1000/Spec!I$26</f>
        <v>0</v>
      </c>
      <c r="AF237" s="334">
        <f>P237*1000/Spec!I$21</f>
        <v>0</v>
      </c>
      <c r="AG237" s="334">
        <f>Q237*1000/Spec!I$22</f>
        <v>0</v>
      </c>
      <c r="AI237" s="432">
        <f>S237/'2007output'!$D235</f>
        <v>0.44050544419000776</v>
      </c>
      <c r="AJ237" s="432">
        <f>T237/'2007output'!$D235</f>
        <v>3.1592072080913631E-5</v>
      </c>
      <c r="AK237" s="432">
        <f>U237/'2007output'!$D235</f>
        <v>4.3128555498580912E-6</v>
      </c>
      <c r="AL237" s="433">
        <f>V237/'2007output'!$D235</f>
        <v>0</v>
      </c>
      <c r="AM237" s="433">
        <f>W237/'2007output'!$D235</f>
        <v>4.9312204470322534E-10</v>
      </c>
      <c r="AN237" s="433">
        <f>X237/'2007output'!$D235</f>
        <v>1.5596745813899159E-9</v>
      </c>
      <c r="AO237" s="433">
        <f>Y237/'2007output'!$D235</f>
        <v>1.7643768823245123E-8</v>
      </c>
      <c r="AP237" s="433">
        <f>Z237/'2007output'!$D235</f>
        <v>9.7548807165285699E-10</v>
      </c>
      <c r="AQ237" s="433">
        <f>AA237/'2007output'!$D235</f>
        <v>4.4109540695930717E-11</v>
      </c>
      <c r="AR237" s="433">
        <f>AB237/'2007output'!$D235</f>
        <v>0</v>
      </c>
      <c r="AS237" s="433">
        <f>AC237/'2007output'!$D235</f>
        <v>0</v>
      </c>
      <c r="AT237" s="433">
        <f>AD237/'2007output'!$D235</f>
        <v>0</v>
      </c>
      <c r="AU237" s="433">
        <f>AE237/'2007output'!$D235</f>
        <v>0</v>
      </c>
      <c r="AV237" s="433">
        <f>AF237/'2007output'!$D235</f>
        <v>0</v>
      </c>
      <c r="AW237" s="433">
        <f>AG237/'2007output'!$D235</f>
        <v>0</v>
      </c>
      <c r="AY237" s="370">
        <f>IFERROR(IF(SUMPRODUCT(US_CO2!C240:AX240/SUM(US_CO2!C240:AX240),US_CO2!C$6:AX$6)&gt;3.5,4,IF(SUMPRODUCT(US_CO2!C240:AX240/SUM(US_CO2!C240:AX240),US_CO2!C$6:AX$6)&gt;2.5,3,2)),"")</f>
        <v>4</v>
      </c>
      <c r="AZ237" s="370">
        <f>IFERROR(IF(SUMPRODUCT(US_CH4!C240:AC240/SUM(US_CH4!C240:AC240),US_CH4!C$6:AC$6)&gt;3.5,4,IF(SUMPRODUCT(US_CH4!C240:AC240/SUM(US_CH4!C240:AC240),US_CH4!C$6:AC$6)&gt;2.5,3,2)),"")</f>
        <v>4</v>
      </c>
      <c r="BA237" s="223">
        <f>IFERROR(IF(SUMPRODUCT(US_N2O!C240:AA240/SUM(US_N2O!C240:AA240),US_N2O!C$6:AA$6)&gt;3.5,4,IF(SUMPRODUCT(US_N2O!C240:AA240/SUM(US_N2O!C240:AA240),US_N2O!C$6:AA$6)&gt;2.5,3,2)),"")</f>
        <v>4</v>
      </c>
      <c r="BB237" s="223" t="str">
        <f>IFERROR(IF(SUMPRODUCT(US_Others!U242:V242/SUM(US_Others!U242:V242),US_Others!U$8:V$8)&gt;3.5,4,IF(SUMPRODUCT(US_Others!U242:V242/SUM(US_Others!U242:V242),US_Others!U$8:V$8)&gt;2.5,3,2)),"")</f>
        <v/>
      </c>
      <c r="BC237" s="223">
        <f>IFERROR(IF((US_Others!C242*US_Others!C$8/SUM(US_Others!C242,US_Others!H242,US_Others!N242)+ US_Others!H242*US_Others!H$8/SUM(US_Others!C242,US_Others!H242,US_Others!N242)+US_Others!N242*US_Others!N$8/SUM(US_Others!C242,US_Others!H242,US_Others!N242))&gt;3.5,4,IF((US_Others!C242*US_Others!C$8/SUM(US_Others!C242,US_Others!H242,US_Others!N242)+ US_Others!H242*US_Others!H$8/SUM(US_Others!C242,US_Others!H242,US_Others!N242)+US_Others!N242*US_Others!N$8/SUM(US_Others!C242,US_Others!H242,US_Others!N242))&gt;2.5,3,2)),"")</f>
        <v>4</v>
      </c>
      <c r="BD237" s="223">
        <f>IFERROR(IF((US_Others!D242*US_Others!D$8/SUM(US_Others!D242,US_Others!I242,US_Others!O242)+US_Others!I242*US_Others!I$8/SUM(US_Others!D242,US_Others!I242,US_Others!O242)+US_Others!O242*US_Others!O$8/SUM(US_Others!D242,US_Others!I242,US_Others!O242))&gt;3.5,4,IF((US_Others!D242*US_Others!D$8/SUM(US_Others!D242,US_Others!I242,US_Others!O242)+US_Others!I242*US_Others!I$8/SUM(US_Others!D242,US_Others!I242,US_Others!O242)+US_Others!O242*US_Others!O$8/SUM(US_Others!D242,US_Others!I242,US_Others!O242))&gt;2.5,3,2)),"")</f>
        <v>4</v>
      </c>
      <c r="BE237" s="223">
        <f>IFERROR(IF((US_Others!E242*US_Others!E$8/SUM(US_Others!E242,US_Others!J242,US_Others!P242,US_Others!W242)+US_Others!J242*US_Others!J$8/SUM(US_Others!E242,US_Others!J242,US_Others!P242,US_Others!W242)+US_Others!P242*US_Others!P$8/SUM(US_Others!E242,US_Others!J242,US_Others!P242,US_Others!W242)+US_Others!W242*US_Others!W$8/SUM(US_Others!E242,US_Others!J242,US_Others!P242,US_Others!W242))&gt;3.5,4,IF((US_Others!E242*US_Others!E$8/SUM(US_Others!E242,US_Others!J242,US_Others!P242,US_Others!W242)+US_Others!J242*US_Others!J$8/SUM(US_Others!E242,US_Others!J242,US_Others!P242,US_Others!W242)+US_Others!P242*US_Others!P$8/SUM(US_Others!E242,US_Others!J242,US_Others!P242,US_Others!W242)+US_Others!W242*US_Others!W$8/SUM(US_Others!E242,US_Others!J242,US_Others!P242,US_Others!W242))&gt;2.5,3,2)),"")</f>
        <v>4</v>
      </c>
      <c r="BF237" s="223">
        <f>IFERROR(IF((US_Others!F242*US_Others!F$8/SUM(US_Others!F242,US_Others!K242,US_Others!Q242)+US_Others!K242*US_Others!K$8/SUM(US_Others!F242,US_Others!K242,US_Others!Q242)+US_Others!Q242*US_Others!Q$8/SUM(US_Others!F242,US_Others!K242,US_Others!Q242))&gt;3.5,4,IF((US_Others!F242*US_Others!F$8/SUM(US_Others!F242,US_Others!K242,US_Others!Q242)+US_Others!K242*US_Others!K$8/SUM(US_Others!F242,US_Others!K242,US_Others!Q242)+US_Others!Q242*US_Others!Q$8/SUM(US_Others!F242,US_Others!K242,US_Others!Q242))&gt;2.5,3,2)),"")</f>
        <v>4</v>
      </c>
      <c r="BG237" s="223">
        <f>IFERROR(IF((US_Others!G242*US_Others!G$8/SUM(US_Others!G242,US_Others!L242,US_Others!R242)+US_Others!L242*US_Others!L$8/SUM(US_Others!G242,US_Others!L242,US_Others!R242)+US_Others!R242*US_Others!R$8/SUM(US_Others!G242,US_Others!L242,US_Others!R242))&gt;3.5,4,IF((US_Others!G242*US_Others!G$8/SUM(US_Others!G242,US_Others!L242,US_Others!R242)+US_Others!L242*US_Others!L$8/SUM(US_Others!G242,US_Others!L242,US_Others!R242)+US_Others!R242*US_Others!R$8/SUM(US_Others!G242,US_Others!L242,US_Others!R242))&gt;2.5,3,2)),"")</f>
        <v>4</v>
      </c>
      <c r="BH237" s="219" t="str">
        <f>IFERROR(IF((US_Others!Z242*US_Others!Z$8/SUM(US_Others!Z242,US_Others!AB242)+US_Others!AB242*US_Others!AB$8/SUM(US_Others!Z242,US_Others!AB242))&gt;3.5,4,IF((US_Others!Z242*US_Others!Z$8/SUM(US_Others!Z242,US_Others!AB242)+US_Others!AB242*US_Others!AB$8/SUM(US_Others!Z242,US_Others!AB242))&gt;2.5,3,2)),"")</f>
        <v/>
      </c>
      <c r="BI237" s="219" t="str">
        <f>IFERROR(IF((US_Others!AA242*US_Others!AA$8/SUM(US_Others!AA242,US_Others!AC242)+US_Others!AC242*US_Others!AC$8/SUM(US_Others!AA242,US_Others!AC242))&gt;3.5,4,IF((US_Others!AA242*US_Others!AA$8/SUM(US_Others!AA242,US_Others!AC242)+US_Others!AC242*US_Others!AC$8/SUM(US_Others!AA242,US_Others!AC242))&gt;2.5,3,2)),"")</f>
        <v/>
      </c>
      <c r="BJ237" s="219" t="str">
        <f>IFERROR(US_Others!AD242*US_Others!AD$8/US_Others!AD242,"")</f>
        <v/>
      </c>
      <c r="BK237" s="74" t="str">
        <f>IFERROR(US_Others!AE242*US_Others!AE$8/US_Others!AE242,"")</f>
        <v/>
      </c>
      <c r="BL237" s="219" t="str">
        <f>IFERROR(IF(SUMPRODUCT(US_Others!AG242:AI242/SUM(US_Others!AG242:AI242),US_Others!AG$8:AI$8)&gt;3.5,4,IF(SUMPRODUCT(US_Others!AG242:AI242/SUM(US_Others!AG242:AI242),US_Others!AG$8:AI$8)&gt;2.5,3,2)),"")</f>
        <v/>
      </c>
      <c r="BM237" s="219" t="str">
        <f>IFERROR(US_Others!AL242*US_Others!AL$8/US_Others!AL242,"")</f>
        <v/>
      </c>
    </row>
    <row r="238" spans="1:65">
      <c r="A238" s="200" t="s">
        <v>377</v>
      </c>
      <c r="B238" s="332">
        <v>322130</v>
      </c>
      <c r="C238" s="333">
        <f>SUM(US_CO2!C241:AX241)</f>
        <v>14.839500158601513</v>
      </c>
      <c r="D238" s="333">
        <f>SUM(US_CH4!C241:AC241)</f>
        <v>2.1248785049823686E-2</v>
      </c>
      <c r="E238" s="333">
        <f>SUM(US_N2O!C241:AA241)</f>
        <v>3.3944181400545753E-2</v>
      </c>
      <c r="F238" s="332">
        <f>US_Others!V243+US_Others!U243</f>
        <v>0</v>
      </c>
      <c r="G238" s="332">
        <f>US_Others!C243+US_Others!H243+US_Others!N243</f>
        <v>9.3651649393877155E-6</v>
      </c>
      <c r="H238" s="332">
        <f>US_Others!D243+US_Others!I243+US_Others!O243</f>
        <v>1.5358870500595855E-4</v>
      </c>
      <c r="I238" s="332">
        <f>US_Others!E243+US_Others!J243+US_Others!P243+US_Others!W243</f>
        <v>7.0987950240558888E-4</v>
      </c>
      <c r="J238" s="332">
        <f>US_Others!F243+US_Others!K243+US_Others!Q243</f>
        <v>1.2268366070597908E-4</v>
      </c>
      <c r="K238" s="332">
        <f>US_Others!G243+US_Others!L243+US_Others!R243</f>
        <v>1.2174714421204033E-5</v>
      </c>
      <c r="L238" s="332">
        <f>US_Others!Z243+US_Others!AB243</f>
        <v>0</v>
      </c>
      <c r="M238" s="332">
        <f>US_Others!AA243+US_Others!AC243</f>
        <v>0</v>
      </c>
      <c r="N238" s="332">
        <f>US_Others!AD243</f>
        <v>0</v>
      </c>
      <c r="O238" s="332">
        <f>US_Others!AE243</f>
        <v>0</v>
      </c>
      <c r="P238" s="332">
        <f>SUM(US_Others!AG243:AI243)</f>
        <v>0</v>
      </c>
      <c r="Q238" s="332">
        <f>US_Others!AL243</f>
        <v>0</v>
      </c>
      <c r="R238" s="332"/>
      <c r="S238" s="334">
        <f t="shared" si="3"/>
        <v>14839.500158601513</v>
      </c>
      <c r="T238" s="334">
        <f>D238*1000/Spec!I$6</f>
        <v>0.84995140199294739</v>
      </c>
      <c r="U238" s="334">
        <f>E238*1000/Spec!I$7</f>
        <v>0.11390664899511997</v>
      </c>
      <c r="V238" s="334">
        <f>F238*1000/Spec!I$8</f>
        <v>0</v>
      </c>
      <c r="W238" s="334">
        <f>G238*1000/Spec!I$9</f>
        <v>1.3874318428722541E-5</v>
      </c>
      <c r="X238" s="334">
        <f>H238*1000/Spec!I$10</f>
        <v>4.3882487144559586E-5</v>
      </c>
      <c r="Y238" s="334">
        <f>I238*1000/Spec!I$11</f>
        <v>4.9641923245146075E-4</v>
      </c>
      <c r="Z238" s="334">
        <f>J238*1000/Spec!I$12</f>
        <v>2.7446009106483015E-5</v>
      </c>
      <c r="AA238" s="334">
        <f>K238*1000/Spec!I$15</f>
        <v>1.2410514190829799E-6</v>
      </c>
      <c r="AB238" s="334">
        <f>L238*1000/Spec!I$17</f>
        <v>0</v>
      </c>
      <c r="AC238" s="334">
        <f>M238*1000/Spec!I$18</f>
        <v>0</v>
      </c>
      <c r="AD238" s="335">
        <f>N238*1000/Spec!I$25</f>
        <v>0</v>
      </c>
      <c r="AE238" s="335">
        <f>O238*1000/Spec!I$26</f>
        <v>0</v>
      </c>
      <c r="AF238" s="334">
        <f>P238*1000/Spec!I$21</f>
        <v>0</v>
      </c>
      <c r="AG238" s="334">
        <f>Q238*1000/Spec!I$22</f>
        <v>0</v>
      </c>
      <c r="AI238" s="432">
        <f>S238/'2007output'!$D236</f>
        <v>0.48196524979813021</v>
      </c>
      <c r="AJ238" s="432">
        <f>T238/'2007output'!$D236</f>
        <v>2.7605177762025603E-5</v>
      </c>
      <c r="AK238" s="432">
        <f>U238/'2007output'!$D236</f>
        <v>3.6995212742916718E-6</v>
      </c>
      <c r="AL238" s="433">
        <f>V238/'2007output'!$D236</f>
        <v>0</v>
      </c>
      <c r="AM238" s="433">
        <f>W238/'2007output'!$D236</f>
        <v>4.5061755960843925E-10</v>
      </c>
      <c r="AN238" s="433">
        <f>X238/'2007output'!$D236</f>
        <v>1.4252389671044066E-9</v>
      </c>
      <c r="AO238" s="433">
        <f>Y238/'2007output'!$D236</f>
        <v>1.6122970235920138E-8</v>
      </c>
      <c r="AP238" s="433">
        <f>Z238/'2007output'!$D236</f>
        <v>8.9140621271535219E-10</v>
      </c>
      <c r="AQ238" s="433">
        <f>AA238/'2007output'!$D236</f>
        <v>4.0307534001672332E-11</v>
      </c>
      <c r="AR238" s="433">
        <f>AB238/'2007output'!$D236</f>
        <v>0</v>
      </c>
      <c r="AS238" s="433">
        <f>AC238/'2007output'!$D236</f>
        <v>0</v>
      </c>
      <c r="AT238" s="433">
        <f>AD238/'2007output'!$D236</f>
        <v>0</v>
      </c>
      <c r="AU238" s="433">
        <f>AE238/'2007output'!$D236</f>
        <v>0</v>
      </c>
      <c r="AV238" s="433">
        <f>AF238/'2007output'!$D236</f>
        <v>0</v>
      </c>
      <c r="AW238" s="433">
        <f>AG238/'2007output'!$D236</f>
        <v>0</v>
      </c>
      <c r="AY238" s="370">
        <f>IFERROR(IF(SUMPRODUCT(US_CO2!C241:AX241/SUM(US_CO2!C241:AX241),US_CO2!C$6:AX$6)&gt;3.5,4,IF(SUMPRODUCT(US_CO2!C241:AX241/SUM(US_CO2!C241:AX241),US_CO2!C$6:AX$6)&gt;2.5,3,2)),"")</f>
        <v>4</v>
      </c>
      <c r="AZ238" s="370">
        <f>IFERROR(IF(SUMPRODUCT(US_CH4!C241:AC241/SUM(US_CH4!C241:AC241),US_CH4!C$6:AC$6)&gt;3.5,4,IF(SUMPRODUCT(US_CH4!C241:AC241/SUM(US_CH4!C241:AC241),US_CH4!C$6:AC$6)&gt;2.5,3,2)),"")</f>
        <v>4</v>
      </c>
      <c r="BA238" s="223">
        <f>IFERROR(IF(SUMPRODUCT(US_N2O!C241:AA241/SUM(US_N2O!C241:AA241),US_N2O!C$6:AA$6)&gt;3.5,4,IF(SUMPRODUCT(US_N2O!C241:AA241/SUM(US_N2O!C241:AA241),US_N2O!C$6:AA$6)&gt;2.5,3,2)),"")</f>
        <v>4</v>
      </c>
      <c r="BB238" s="223" t="str">
        <f>IFERROR(IF(SUMPRODUCT(US_Others!U243:V243/SUM(US_Others!U243:V243),US_Others!U$8:V$8)&gt;3.5,4,IF(SUMPRODUCT(US_Others!U243:V243/SUM(US_Others!U243:V243),US_Others!U$8:V$8)&gt;2.5,3,2)),"")</f>
        <v/>
      </c>
      <c r="BC238" s="223">
        <f>IFERROR(IF((US_Others!C243*US_Others!C$8/SUM(US_Others!C243,US_Others!H243,US_Others!N243)+ US_Others!H243*US_Others!H$8/SUM(US_Others!C243,US_Others!H243,US_Others!N243)+US_Others!N243*US_Others!N$8/SUM(US_Others!C243,US_Others!H243,US_Others!N243))&gt;3.5,4,IF((US_Others!C243*US_Others!C$8/SUM(US_Others!C243,US_Others!H243,US_Others!N243)+ US_Others!H243*US_Others!H$8/SUM(US_Others!C243,US_Others!H243,US_Others!N243)+US_Others!N243*US_Others!N$8/SUM(US_Others!C243,US_Others!H243,US_Others!N243))&gt;2.5,3,2)),"")</f>
        <v>4</v>
      </c>
      <c r="BD238" s="223">
        <f>IFERROR(IF((US_Others!D243*US_Others!D$8/SUM(US_Others!D243,US_Others!I243,US_Others!O243)+US_Others!I243*US_Others!I$8/SUM(US_Others!D243,US_Others!I243,US_Others!O243)+US_Others!O243*US_Others!O$8/SUM(US_Others!D243,US_Others!I243,US_Others!O243))&gt;3.5,4,IF((US_Others!D243*US_Others!D$8/SUM(US_Others!D243,US_Others!I243,US_Others!O243)+US_Others!I243*US_Others!I$8/SUM(US_Others!D243,US_Others!I243,US_Others!O243)+US_Others!O243*US_Others!O$8/SUM(US_Others!D243,US_Others!I243,US_Others!O243))&gt;2.5,3,2)),"")</f>
        <v>4</v>
      </c>
      <c r="BE238" s="223">
        <f>IFERROR(IF((US_Others!E243*US_Others!E$8/SUM(US_Others!E243,US_Others!J243,US_Others!P243,US_Others!W243)+US_Others!J243*US_Others!J$8/SUM(US_Others!E243,US_Others!J243,US_Others!P243,US_Others!W243)+US_Others!P243*US_Others!P$8/SUM(US_Others!E243,US_Others!J243,US_Others!P243,US_Others!W243)+US_Others!W243*US_Others!W$8/SUM(US_Others!E243,US_Others!J243,US_Others!P243,US_Others!W243))&gt;3.5,4,IF((US_Others!E243*US_Others!E$8/SUM(US_Others!E243,US_Others!J243,US_Others!P243,US_Others!W243)+US_Others!J243*US_Others!J$8/SUM(US_Others!E243,US_Others!J243,US_Others!P243,US_Others!W243)+US_Others!P243*US_Others!P$8/SUM(US_Others!E243,US_Others!J243,US_Others!P243,US_Others!W243)+US_Others!W243*US_Others!W$8/SUM(US_Others!E243,US_Others!J243,US_Others!P243,US_Others!W243))&gt;2.5,3,2)),"")</f>
        <v>4</v>
      </c>
      <c r="BF238" s="223">
        <f>IFERROR(IF((US_Others!F243*US_Others!F$8/SUM(US_Others!F243,US_Others!K243,US_Others!Q243)+US_Others!K243*US_Others!K$8/SUM(US_Others!F243,US_Others!K243,US_Others!Q243)+US_Others!Q243*US_Others!Q$8/SUM(US_Others!F243,US_Others!K243,US_Others!Q243))&gt;3.5,4,IF((US_Others!F243*US_Others!F$8/SUM(US_Others!F243,US_Others!K243,US_Others!Q243)+US_Others!K243*US_Others!K$8/SUM(US_Others!F243,US_Others!K243,US_Others!Q243)+US_Others!Q243*US_Others!Q$8/SUM(US_Others!F243,US_Others!K243,US_Others!Q243))&gt;2.5,3,2)),"")</f>
        <v>4</v>
      </c>
      <c r="BG238" s="223">
        <f>IFERROR(IF((US_Others!G243*US_Others!G$8/SUM(US_Others!G243,US_Others!L243,US_Others!R243)+US_Others!L243*US_Others!L$8/SUM(US_Others!G243,US_Others!L243,US_Others!R243)+US_Others!R243*US_Others!R$8/SUM(US_Others!G243,US_Others!L243,US_Others!R243))&gt;3.5,4,IF((US_Others!G243*US_Others!G$8/SUM(US_Others!G243,US_Others!L243,US_Others!R243)+US_Others!L243*US_Others!L$8/SUM(US_Others!G243,US_Others!L243,US_Others!R243)+US_Others!R243*US_Others!R$8/SUM(US_Others!G243,US_Others!L243,US_Others!R243))&gt;2.5,3,2)),"")</f>
        <v>4</v>
      </c>
      <c r="BH238" s="219" t="str">
        <f>IFERROR(IF((US_Others!Z243*US_Others!Z$8/SUM(US_Others!Z243,US_Others!AB243)+US_Others!AB243*US_Others!AB$8/SUM(US_Others!Z243,US_Others!AB243))&gt;3.5,4,IF((US_Others!Z243*US_Others!Z$8/SUM(US_Others!Z243,US_Others!AB243)+US_Others!AB243*US_Others!AB$8/SUM(US_Others!Z243,US_Others!AB243))&gt;2.5,3,2)),"")</f>
        <v/>
      </c>
      <c r="BI238" s="219" t="str">
        <f>IFERROR(IF((US_Others!AA243*US_Others!AA$8/SUM(US_Others!AA243,US_Others!AC243)+US_Others!AC243*US_Others!AC$8/SUM(US_Others!AA243,US_Others!AC243))&gt;3.5,4,IF((US_Others!AA243*US_Others!AA$8/SUM(US_Others!AA243,US_Others!AC243)+US_Others!AC243*US_Others!AC$8/SUM(US_Others!AA243,US_Others!AC243))&gt;2.5,3,2)),"")</f>
        <v/>
      </c>
      <c r="BJ238" s="219" t="str">
        <f>IFERROR(US_Others!AD243*US_Others!AD$8/US_Others!AD243,"")</f>
        <v/>
      </c>
      <c r="BK238" s="74" t="str">
        <f>IFERROR(US_Others!AE243*US_Others!AE$8/US_Others!AE243,"")</f>
        <v/>
      </c>
      <c r="BL238" s="219" t="str">
        <f>IFERROR(IF(SUMPRODUCT(US_Others!AG243:AI243/SUM(US_Others!AG243:AI243),US_Others!AG$8:AI$8)&gt;3.5,4,IF(SUMPRODUCT(US_Others!AG243:AI243/SUM(US_Others!AG243:AI243),US_Others!AG$8:AI$8)&gt;2.5,3,2)),"")</f>
        <v/>
      </c>
      <c r="BM238" s="219" t="str">
        <f>IFERROR(US_Others!AL243*US_Others!AL$8/US_Others!AL243,"")</f>
        <v/>
      </c>
    </row>
    <row r="239" spans="1:65">
      <c r="A239" s="200" t="s">
        <v>378</v>
      </c>
      <c r="B239" s="332">
        <v>322210</v>
      </c>
      <c r="C239" s="333">
        <f>SUM(US_CO2!C242:AX242)</f>
        <v>4.2441864602734904</v>
      </c>
      <c r="D239" s="333">
        <f>SUM(US_CH4!C242:AC242)</f>
        <v>2.6109200882798115E-3</v>
      </c>
      <c r="E239" s="333">
        <f>SUM(US_N2O!C242:AA242)</f>
        <v>3.8929481086586409E-3</v>
      </c>
      <c r="F239" s="332">
        <f>US_Others!V244+US_Others!U244</f>
        <v>0</v>
      </c>
      <c r="G239" s="332">
        <f>US_Others!C244+US_Others!H244+US_Others!N244</f>
        <v>8.6281090816329117E-5</v>
      </c>
      <c r="H239" s="332">
        <f>US_Others!D244+US_Others!I244+US_Others!O244</f>
        <v>1.4150098893877976E-3</v>
      </c>
      <c r="I239" s="332">
        <f>US_Others!E244+US_Others!J244+US_Others!P244+US_Others!W244</f>
        <v>6.5401066838777456E-3</v>
      </c>
      <c r="J239" s="332">
        <f>US_Others!F244+US_Others!K244+US_Others!Q244</f>
        <v>1.1302822896939115E-3</v>
      </c>
      <c r="K239" s="332">
        <f>US_Others!G244+US_Others!L244+US_Others!R244</f>
        <v>1.1216541806122787E-4</v>
      </c>
      <c r="L239" s="332">
        <f>US_Others!Z244+US_Others!AB244</f>
        <v>0</v>
      </c>
      <c r="M239" s="332">
        <f>US_Others!AA244+US_Others!AC244</f>
        <v>0</v>
      </c>
      <c r="N239" s="332">
        <f>US_Others!AD244</f>
        <v>0</v>
      </c>
      <c r="O239" s="332">
        <f>US_Others!AE244</f>
        <v>0</v>
      </c>
      <c r="P239" s="332">
        <f>SUM(US_Others!AG244:AI244)</f>
        <v>0</v>
      </c>
      <c r="Q239" s="332">
        <f>US_Others!AL244</f>
        <v>0</v>
      </c>
      <c r="R239" s="332"/>
      <c r="S239" s="334">
        <f t="shared" si="3"/>
        <v>4244.1864602734904</v>
      </c>
      <c r="T239" s="334">
        <f>D239*1000/Spec!I$6</f>
        <v>0.10443680353119246</v>
      </c>
      <c r="U239" s="334">
        <f>E239*1000/Spec!I$7</f>
        <v>1.3063584257243761E-2</v>
      </c>
      <c r="V239" s="334">
        <f>F239*1000/Spec!I$8</f>
        <v>0</v>
      </c>
      <c r="W239" s="334">
        <f>G239*1000/Spec!I$9</f>
        <v>1.2782383824641352E-4</v>
      </c>
      <c r="X239" s="334">
        <f>H239*1000/Spec!I$10</f>
        <v>4.0428853982508501E-4</v>
      </c>
      <c r="Y239" s="334">
        <f>I239*1000/Spec!I$11</f>
        <v>4.5735011775368851E-3</v>
      </c>
      <c r="Z239" s="334">
        <f>J239*1000/Spec!I$12</f>
        <v>2.5285957263845898E-4</v>
      </c>
      <c r="AA239" s="334">
        <f>K239*1000/Spec!I$15</f>
        <v>1.1433783696353503E-5</v>
      </c>
      <c r="AB239" s="334">
        <f>L239*1000/Spec!I$17</f>
        <v>0</v>
      </c>
      <c r="AC239" s="334">
        <f>M239*1000/Spec!I$18</f>
        <v>0</v>
      </c>
      <c r="AD239" s="335">
        <f>N239*1000/Spec!I$25</f>
        <v>0</v>
      </c>
      <c r="AE239" s="335">
        <f>O239*1000/Spec!I$26</f>
        <v>0</v>
      </c>
      <c r="AF239" s="334">
        <f>P239*1000/Spec!I$21</f>
        <v>0</v>
      </c>
      <c r="AG239" s="334">
        <f>Q239*1000/Spec!I$22</f>
        <v>0</v>
      </c>
      <c r="AI239" s="432">
        <f>S239/'2007output'!$D237</f>
        <v>6.8528131460636452E-2</v>
      </c>
      <c r="AJ239" s="432">
        <f>T239/'2007output'!$D237</f>
        <v>1.686273463407882E-6</v>
      </c>
      <c r="AK239" s="432">
        <f>U239/'2007output'!$D237</f>
        <v>2.1092923878509667E-7</v>
      </c>
      <c r="AL239" s="433">
        <f>V239/'2007output'!$D237</f>
        <v>0</v>
      </c>
      <c r="AM239" s="433">
        <f>W239/'2007output'!$D237</f>
        <v>2.0638887742431802E-9</v>
      </c>
      <c r="AN239" s="433">
        <f>X239/'2007output'!$D237</f>
        <v>6.5277853516777142E-9</v>
      </c>
      <c r="AO239" s="433">
        <f>Y239/'2007output'!$D237</f>
        <v>7.3845363030875718E-8</v>
      </c>
      <c r="AP239" s="433">
        <f>Z239/'2007output'!$D237</f>
        <v>4.0827598403233381E-9</v>
      </c>
      <c r="AQ239" s="433">
        <f>AA239/'2007output'!$D237</f>
        <v>1.8461390411808262E-10</v>
      </c>
      <c r="AR239" s="433">
        <f>AB239/'2007output'!$D237</f>
        <v>0</v>
      </c>
      <c r="AS239" s="433">
        <f>AC239/'2007output'!$D237</f>
        <v>0</v>
      </c>
      <c r="AT239" s="433">
        <f>AD239/'2007output'!$D237</f>
        <v>0</v>
      </c>
      <c r="AU239" s="433">
        <f>AE239/'2007output'!$D237</f>
        <v>0</v>
      </c>
      <c r="AV239" s="433">
        <f>AF239/'2007output'!$D237</f>
        <v>0</v>
      </c>
      <c r="AW239" s="433">
        <f>AG239/'2007output'!$D237</f>
        <v>0</v>
      </c>
      <c r="AY239" s="370">
        <f>IFERROR(IF(SUMPRODUCT(US_CO2!C242:AX242/SUM(US_CO2!C242:AX242),US_CO2!C$6:AX$6)&gt;3.5,4,IF(SUMPRODUCT(US_CO2!C242:AX242/SUM(US_CO2!C242:AX242),US_CO2!C$6:AX$6)&gt;2.5,3,2)),"")</f>
        <v>4</v>
      </c>
      <c r="AZ239" s="370">
        <f>IFERROR(IF(SUMPRODUCT(US_CH4!C242:AC242/SUM(US_CH4!C242:AC242),US_CH4!C$6:AC$6)&gt;3.5,4,IF(SUMPRODUCT(US_CH4!C242:AC242/SUM(US_CH4!C242:AC242),US_CH4!C$6:AC$6)&gt;2.5,3,2)),"")</f>
        <v>4</v>
      </c>
      <c r="BA239" s="223">
        <f>IFERROR(IF(SUMPRODUCT(US_N2O!C242:AA242/SUM(US_N2O!C242:AA242),US_N2O!C$6:AA$6)&gt;3.5,4,IF(SUMPRODUCT(US_N2O!C242:AA242/SUM(US_N2O!C242:AA242),US_N2O!C$6:AA$6)&gt;2.5,3,2)),"")</f>
        <v>4</v>
      </c>
      <c r="BB239" s="223" t="str">
        <f>IFERROR(IF(SUMPRODUCT(US_Others!U244:V244/SUM(US_Others!U244:V244),US_Others!U$8:V$8)&gt;3.5,4,IF(SUMPRODUCT(US_Others!U244:V244/SUM(US_Others!U244:V244),US_Others!U$8:V$8)&gt;2.5,3,2)),"")</f>
        <v/>
      </c>
      <c r="BC239" s="223">
        <f>IFERROR(IF((US_Others!C244*US_Others!C$8/SUM(US_Others!C244,US_Others!H244,US_Others!N244)+ US_Others!H244*US_Others!H$8/SUM(US_Others!C244,US_Others!H244,US_Others!N244)+US_Others!N244*US_Others!N$8/SUM(US_Others!C244,US_Others!H244,US_Others!N244))&gt;3.5,4,IF((US_Others!C244*US_Others!C$8/SUM(US_Others!C244,US_Others!H244,US_Others!N244)+ US_Others!H244*US_Others!H$8/SUM(US_Others!C244,US_Others!H244,US_Others!N244)+US_Others!N244*US_Others!N$8/SUM(US_Others!C244,US_Others!H244,US_Others!N244))&gt;2.5,3,2)),"")</f>
        <v>4</v>
      </c>
      <c r="BD239" s="223">
        <f>IFERROR(IF((US_Others!D244*US_Others!D$8/SUM(US_Others!D244,US_Others!I244,US_Others!O244)+US_Others!I244*US_Others!I$8/SUM(US_Others!D244,US_Others!I244,US_Others!O244)+US_Others!O244*US_Others!O$8/SUM(US_Others!D244,US_Others!I244,US_Others!O244))&gt;3.5,4,IF((US_Others!D244*US_Others!D$8/SUM(US_Others!D244,US_Others!I244,US_Others!O244)+US_Others!I244*US_Others!I$8/SUM(US_Others!D244,US_Others!I244,US_Others!O244)+US_Others!O244*US_Others!O$8/SUM(US_Others!D244,US_Others!I244,US_Others!O244))&gt;2.5,3,2)),"")</f>
        <v>4</v>
      </c>
      <c r="BE239" s="223">
        <f>IFERROR(IF((US_Others!E244*US_Others!E$8/SUM(US_Others!E244,US_Others!J244,US_Others!P244,US_Others!W244)+US_Others!J244*US_Others!J$8/SUM(US_Others!E244,US_Others!J244,US_Others!P244,US_Others!W244)+US_Others!P244*US_Others!P$8/SUM(US_Others!E244,US_Others!J244,US_Others!P244,US_Others!W244)+US_Others!W244*US_Others!W$8/SUM(US_Others!E244,US_Others!J244,US_Others!P244,US_Others!W244))&gt;3.5,4,IF((US_Others!E244*US_Others!E$8/SUM(US_Others!E244,US_Others!J244,US_Others!P244,US_Others!W244)+US_Others!J244*US_Others!J$8/SUM(US_Others!E244,US_Others!J244,US_Others!P244,US_Others!W244)+US_Others!P244*US_Others!P$8/SUM(US_Others!E244,US_Others!J244,US_Others!P244,US_Others!W244)+US_Others!W244*US_Others!W$8/SUM(US_Others!E244,US_Others!J244,US_Others!P244,US_Others!W244))&gt;2.5,3,2)),"")</f>
        <v>4</v>
      </c>
      <c r="BF239" s="223">
        <f>IFERROR(IF((US_Others!F244*US_Others!F$8/SUM(US_Others!F244,US_Others!K244,US_Others!Q244)+US_Others!K244*US_Others!K$8/SUM(US_Others!F244,US_Others!K244,US_Others!Q244)+US_Others!Q244*US_Others!Q$8/SUM(US_Others!F244,US_Others!K244,US_Others!Q244))&gt;3.5,4,IF((US_Others!F244*US_Others!F$8/SUM(US_Others!F244,US_Others!K244,US_Others!Q244)+US_Others!K244*US_Others!K$8/SUM(US_Others!F244,US_Others!K244,US_Others!Q244)+US_Others!Q244*US_Others!Q$8/SUM(US_Others!F244,US_Others!K244,US_Others!Q244))&gt;2.5,3,2)),"")</f>
        <v>4</v>
      </c>
      <c r="BG239" s="223">
        <f>IFERROR(IF((US_Others!G244*US_Others!G$8/SUM(US_Others!G244,US_Others!L244,US_Others!R244)+US_Others!L244*US_Others!L$8/SUM(US_Others!G244,US_Others!L244,US_Others!R244)+US_Others!R244*US_Others!R$8/SUM(US_Others!G244,US_Others!L244,US_Others!R244))&gt;3.5,4,IF((US_Others!G244*US_Others!G$8/SUM(US_Others!G244,US_Others!L244,US_Others!R244)+US_Others!L244*US_Others!L$8/SUM(US_Others!G244,US_Others!L244,US_Others!R244)+US_Others!R244*US_Others!R$8/SUM(US_Others!G244,US_Others!L244,US_Others!R244))&gt;2.5,3,2)),"")</f>
        <v>4</v>
      </c>
      <c r="BH239" s="219" t="str">
        <f>IFERROR(IF((US_Others!Z244*US_Others!Z$8/SUM(US_Others!Z244,US_Others!AB244)+US_Others!AB244*US_Others!AB$8/SUM(US_Others!Z244,US_Others!AB244))&gt;3.5,4,IF((US_Others!Z244*US_Others!Z$8/SUM(US_Others!Z244,US_Others!AB244)+US_Others!AB244*US_Others!AB$8/SUM(US_Others!Z244,US_Others!AB244))&gt;2.5,3,2)),"")</f>
        <v/>
      </c>
      <c r="BI239" s="219" t="str">
        <f>IFERROR(IF((US_Others!AA244*US_Others!AA$8/SUM(US_Others!AA244,US_Others!AC244)+US_Others!AC244*US_Others!AC$8/SUM(US_Others!AA244,US_Others!AC244))&gt;3.5,4,IF((US_Others!AA244*US_Others!AA$8/SUM(US_Others!AA244,US_Others!AC244)+US_Others!AC244*US_Others!AC$8/SUM(US_Others!AA244,US_Others!AC244))&gt;2.5,3,2)),"")</f>
        <v/>
      </c>
      <c r="BJ239" s="219" t="str">
        <f>IFERROR(US_Others!AD244*US_Others!AD$8/US_Others!AD244,"")</f>
        <v/>
      </c>
      <c r="BK239" s="74" t="str">
        <f>IFERROR(US_Others!AE244*US_Others!AE$8/US_Others!AE244,"")</f>
        <v/>
      </c>
      <c r="BL239" s="219" t="str">
        <f>IFERROR(IF(SUMPRODUCT(US_Others!AG244:AI244/SUM(US_Others!AG244:AI244),US_Others!AG$8:AI$8)&gt;3.5,4,IF(SUMPRODUCT(US_Others!AG244:AI244/SUM(US_Others!AG244:AI244),US_Others!AG$8:AI$8)&gt;2.5,3,2)),"")</f>
        <v/>
      </c>
      <c r="BM239" s="219" t="str">
        <f>IFERROR(US_Others!AL244*US_Others!AL$8/US_Others!AL244,"")</f>
        <v/>
      </c>
    </row>
    <row r="240" spans="1:65">
      <c r="A240" s="200" t="s">
        <v>379</v>
      </c>
      <c r="B240" s="332">
        <v>322220</v>
      </c>
      <c r="C240" s="333">
        <f>SUM(US_CO2!C243:AX243)</f>
        <v>2.5350652279808941</v>
      </c>
      <c r="D240" s="333">
        <f>SUM(US_CH4!C243:AC243)</f>
        <v>1.3541068709300831E-3</v>
      </c>
      <c r="E240" s="333">
        <f>SUM(US_N2O!C243:AA243)</f>
        <v>1.568800558553332E-3</v>
      </c>
      <c r="F240" s="332">
        <f>US_Others!V245+US_Others!U245</f>
        <v>0</v>
      </c>
      <c r="G240" s="332">
        <f>US_Others!C245+US_Others!H245+US_Others!N245</f>
        <v>0</v>
      </c>
      <c r="H240" s="332">
        <f>US_Others!D245+US_Others!I245+US_Others!O245</f>
        <v>0</v>
      </c>
      <c r="I240" s="332">
        <f>US_Others!E245+US_Others!J245+US_Others!P245+US_Others!W245</f>
        <v>0</v>
      </c>
      <c r="J240" s="332">
        <f>US_Others!F245+US_Others!K245+US_Others!Q245</f>
        <v>0</v>
      </c>
      <c r="K240" s="332">
        <f>US_Others!G245+US_Others!L245+US_Others!R245</f>
        <v>0</v>
      </c>
      <c r="L240" s="332">
        <f>US_Others!Z245+US_Others!AB245</f>
        <v>0</v>
      </c>
      <c r="M240" s="332">
        <f>US_Others!AA245+US_Others!AC245</f>
        <v>0</v>
      </c>
      <c r="N240" s="332">
        <f>US_Others!AD245</f>
        <v>0</v>
      </c>
      <c r="O240" s="332">
        <f>US_Others!AE245</f>
        <v>0</v>
      </c>
      <c r="P240" s="332">
        <f>SUM(US_Others!AG245:AI245)</f>
        <v>0</v>
      </c>
      <c r="Q240" s="332">
        <f>US_Others!AL245</f>
        <v>0</v>
      </c>
      <c r="R240" s="332"/>
      <c r="S240" s="334">
        <f t="shared" si="3"/>
        <v>2535.0652279808942</v>
      </c>
      <c r="T240" s="334">
        <f>D240*1000/Spec!I$6</f>
        <v>5.4164274837203326E-2</v>
      </c>
      <c r="U240" s="334">
        <f>E240*1000/Spec!I$7</f>
        <v>5.2644314045413821E-3</v>
      </c>
      <c r="V240" s="334">
        <f>F240*1000/Spec!I$8</f>
        <v>0</v>
      </c>
      <c r="W240" s="334">
        <f>G240*1000/Spec!I$9</f>
        <v>0</v>
      </c>
      <c r="X240" s="334">
        <f>H240*1000/Spec!I$10</f>
        <v>0</v>
      </c>
      <c r="Y240" s="334">
        <f>I240*1000/Spec!I$11</f>
        <v>0</v>
      </c>
      <c r="Z240" s="334">
        <f>J240*1000/Spec!I$12</f>
        <v>0</v>
      </c>
      <c r="AA240" s="334">
        <f>K240*1000/Spec!I$15</f>
        <v>0</v>
      </c>
      <c r="AB240" s="334">
        <f>L240*1000/Spec!I$17</f>
        <v>0</v>
      </c>
      <c r="AC240" s="334">
        <f>M240*1000/Spec!I$18</f>
        <v>0</v>
      </c>
      <c r="AD240" s="335">
        <f>N240*1000/Spec!I$25</f>
        <v>0</v>
      </c>
      <c r="AE240" s="335">
        <f>O240*1000/Spec!I$26</f>
        <v>0</v>
      </c>
      <c r="AF240" s="334">
        <f>P240*1000/Spec!I$21</f>
        <v>0</v>
      </c>
      <c r="AG240" s="334">
        <f>Q240*1000/Spec!I$22</f>
        <v>0</v>
      </c>
      <c r="AI240" s="432">
        <f>S240/'2007output'!$D238</f>
        <v>0.10431256533102998</v>
      </c>
      <c r="AJ240" s="432">
        <f>T240/'2007output'!$D238</f>
        <v>2.228745199611178E-6</v>
      </c>
      <c r="AK240" s="432">
        <f>U240/'2007output'!$D238</f>
        <v>2.1662020320255346E-7</v>
      </c>
      <c r="AL240" s="433">
        <f>V240/'2007output'!$D238</f>
        <v>0</v>
      </c>
      <c r="AM240" s="433">
        <f>W240/'2007output'!$D238</f>
        <v>0</v>
      </c>
      <c r="AN240" s="433">
        <f>X240/'2007output'!$D238</f>
        <v>0</v>
      </c>
      <c r="AO240" s="433">
        <f>Y240/'2007output'!$D238</f>
        <v>0</v>
      </c>
      <c r="AP240" s="433">
        <f>Z240/'2007output'!$D238</f>
        <v>0</v>
      </c>
      <c r="AQ240" s="433">
        <f>AA240/'2007output'!$D238</f>
        <v>0</v>
      </c>
      <c r="AR240" s="433">
        <f>AB240/'2007output'!$D238</f>
        <v>0</v>
      </c>
      <c r="AS240" s="433">
        <f>AC240/'2007output'!$D238</f>
        <v>0</v>
      </c>
      <c r="AT240" s="433">
        <f>AD240/'2007output'!$D238</f>
        <v>0</v>
      </c>
      <c r="AU240" s="433">
        <f>AE240/'2007output'!$D238</f>
        <v>0</v>
      </c>
      <c r="AV240" s="433">
        <f>AF240/'2007output'!$D238</f>
        <v>0</v>
      </c>
      <c r="AW240" s="433">
        <f>AG240/'2007output'!$D238</f>
        <v>0</v>
      </c>
      <c r="AY240" s="370">
        <f>IFERROR(IF(SUMPRODUCT(US_CO2!C243:AX243/SUM(US_CO2!C243:AX243),US_CO2!C$6:AX$6)&gt;3.5,4,IF(SUMPRODUCT(US_CO2!C243:AX243/SUM(US_CO2!C243:AX243),US_CO2!C$6:AX$6)&gt;2.5,3,2)),"")</f>
        <v>4</v>
      </c>
      <c r="AZ240" s="370">
        <f>IFERROR(IF(SUMPRODUCT(US_CH4!C243:AC243/SUM(US_CH4!C243:AC243),US_CH4!C$6:AC$6)&gt;3.5,4,IF(SUMPRODUCT(US_CH4!C243:AC243/SUM(US_CH4!C243:AC243),US_CH4!C$6:AC$6)&gt;2.5,3,2)),"")</f>
        <v>4</v>
      </c>
      <c r="BA240" s="223">
        <f>IFERROR(IF(SUMPRODUCT(US_N2O!C243:AA243/SUM(US_N2O!C243:AA243),US_N2O!C$6:AA$6)&gt;3.5,4,IF(SUMPRODUCT(US_N2O!C243:AA243/SUM(US_N2O!C243:AA243),US_N2O!C$6:AA$6)&gt;2.5,3,2)),"")</f>
        <v>4</v>
      </c>
      <c r="BB240" s="223" t="str">
        <f>IFERROR(IF(SUMPRODUCT(US_Others!U245:V245/SUM(US_Others!U245:V245),US_Others!U$8:V$8)&gt;3.5,4,IF(SUMPRODUCT(US_Others!U245:V245/SUM(US_Others!U245:V245),US_Others!U$8:V$8)&gt;2.5,3,2)),"")</f>
        <v/>
      </c>
      <c r="BC240" s="223" t="str">
        <f>IFERROR(IF((US_Others!C245*US_Others!C$8/SUM(US_Others!C245,US_Others!H245,US_Others!N245)+ US_Others!H245*US_Others!H$8/SUM(US_Others!C245,US_Others!H245,US_Others!N245)+US_Others!N245*US_Others!N$8/SUM(US_Others!C245,US_Others!H245,US_Others!N245))&gt;3.5,4,IF((US_Others!C245*US_Others!C$8/SUM(US_Others!C245,US_Others!H245,US_Others!N245)+ US_Others!H245*US_Others!H$8/SUM(US_Others!C245,US_Others!H245,US_Others!N245)+US_Others!N245*US_Others!N$8/SUM(US_Others!C245,US_Others!H245,US_Others!N245))&gt;2.5,3,2)),"")</f>
        <v/>
      </c>
      <c r="BD240" s="223" t="str">
        <f>IFERROR(IF((US_Others!D245*US_Others!D$8/SUM(US_Others!D245,US_Others!I245,US_Others!O245)+US_Others!I245*US_Others!I$8/SUM(US_Others!D245,US_Others!I245,US_Others!O245)+US_Others!O245*US_Others!O$8/SUM(US_Others!D245,US_Others!I245,US_Others!O245))&gt;3.5,4,IF((US_Others!D245*US_Others!D$8/SUM(US_Others!D245,US_Others!I245,US_Others!O245)+US_Others!I245*US_Others!I$8/SUM(US_Others!D245,US_Others!I245,US_Others!O245)+US_Others!O245*US_Others!O$8/SUM(US_Others!D245,US_Others!I245,US_Others!O245))&gt;2.5,3,2)),"")</f>
        <v/>
      </c>
      <c r="BE240" s="223" t="str">
        <f>IFERROR(IF((US_Others!E245*US_Others!E$8/SUM(US_Others!E245,US_Others!J245,US_Others!P245,US_Others!W245)+US_Others!J245*US_Others!J$8/SUM(US_Others!E245,US_Others!J245,US_Others!P245,US_Others!W245)+US_Others!P245*US_Others!P$8/SUM(US_Others!E245,US_Others!J245,US_Others!P245,US_Others!W245)+US_Others!W245*US_Others!W$8/SUM(US_Others!E245,US_Others!J245,US_Others!P245,US_Others!W245))&gt;3.5,4,IF((US_Others!E245*US_Others!E$8/SUM(US_Others!E245,US_Others!J245,US_Others!P245,US_Others!W245)+US_Others!J245*US_Others!J$8/SUM(US_Others!E245,US_Others!J245,US_Others!P245,US_Others!W245)+US_Others!P245*US_Others!P$8/SUM(US_Others!E245,US_Others!J245,US_Others!P245,US_Others!W245)+US_Others!W245*US_Others!W$8/SUM(US_Others!E245,US_Others!J245,US_Others!P245,US_Others!W245))&gt;2.5,3,2)),"")</f>
        <v/>
      </c>
      <c r="BF240" s="223" t="str">
        <f>IFERROR(IF((US_Others!F245*US_Others!F$8/SUM(US_Others!F245,US_Others!K245,US_Others!Q245)+US_Others!K245*US_Others!K$8/SUM(US_Others!F245,US_Others!K245,US_Others!Q245)+US_Others!Q245*US_Others!Q$8/SUM(US_Others!F245,US_Others!K245,US_Others!Q245))&gt;3.5,4,IF((US_Others!F245*US_Others!F$8/SUM(US_Others!F245,US_Others!K245,US_Others!Q245)+US_Others!K245*US_Others!K$8/SUM(US_Others!F245,US_Others!K245,US_Others!Q245)+US_Others!Q245*US_Others!Q$8/SUM(US_Others!F245,US_Others!K245,US_Others!Q245))&gt;2.5,3,2)),"")</f>
        <v/>
      </c>
      <c r="BG240" s="223" t="str">
        <f>IFERROR(IF((US_Others!G245*US_Others!G$8/SUM(US_Others!G245,US_Others!L245,US_Others!R245)+US_Others!L245*US_Others!L$8/SUM(US_Others!G245,US_Others!L245,US_Others!R245)+US_Others!R245*US_Others!R$8/SUM(US_Others!G245,US_Others!L245,US_Others!R245))&gt;3.5,4,IF((US_Others!G245*US_Others!G$8/SUM(US_Others!G245,US_Others!L245,US_Others!R245)+US_Others!L245*US_Others!L$8/SUM(US_Others!G245,US_Others!L245,US_Others!R245)+US_Others!R245*US_Others!R$8/SUM(US_Others!G245,US_Others!L245,US_Others!R245))&gt;2.5,3,2)),"")</f>
        <v/>
      </c>
      <c r="BH240" s="219" t="str">
        <f>IFERROR(IF((US_Others!Z245*US_Others!Z$8/SUM(US_Others!Z245,US_Others!AB245)+US_Others!AB245*US_Others!AB$8/SUM(US_Others!Z245,US_Others!AB245))&gt;3.5,4,IF((US_Others!Z245*US_Others!Z$8/SUM(US_Others!Z245,US_Others!AB245)+US_Others!AB245*US_Others!AB$8/SUM(US_Others!Z245,US_Others!AB245))&gt;2.5,3,2)),"")</f>
        <v/>
      </c>
      <c r="BI240" s="219" t="str">
        <f>IFERROR(IF((US_Others!AA245*US_Others!AA$8/SUM(US_Others!AA245,US_Others!AC245)+US_Others!AC245*US_Others!AC$8/SUM(US_Others!AA245,US_Others!AC245))&gt;3.5,4,IF((US_Others!AA245*US_Others!AA$8/SUM(US_Others!AA245,US_Others!AC245)+US_Others!AC245*US_Others!AC$8/SUM(US_Others!AA245,US_Others!AC245))&gt;2.5,3,2)),"")</f>
        <v/>
      </c>
      <c r="BJ240" s="219" t="str">
        <f>IFERROR(US_Others!AD245*US_Others!AD$8/US_Others!AD245,"")</f>
        <v/>
      </c>
      <c r="BK240" s="74" t="str">
        <f>IFERROR(US_Others!AE245*US_Others!AE$8/US_Others!AE245,"")</f>
        <v/>
      </c>
      <c r="BL240" s="219" t="str">
        <f>IFERROR(IF(SUMPRODUCT(US_Others!AG245:AI245/SUM(US_Others!AG245:AI245),US_Others!AG$8:AI$8)&gt;3.5,4,IF(SUMPRODUCT(US_Others!AG245:AI245/SUM(US_Others!AG245:AI245),US_Others!AG$8:AI$8)&gt;2.5,3,2)),"")</f>
        <v/>
      </c>
      <c r="BM240" s="219" t="str">
        <f>IFERROR(US_Others!AL245*US_Others!AL$8/US_Others!AL245,"")</f>
        <v/>
      </c>
    </row>
    <row r="241" spans="1:65">
      <c r="A241" s="200" t="s">
        <v>380</v>
      </c>
      <c r="B241" s="332">
        <v>322230</v>
      </c>
      <c r="C241" s="333">
        <f>SUM(US_CO2!C244:AX244)</f>
        <v>0.13502882237080802</v>
      </c>
      <c r="D241" s="333">
        <f>SUM(US_CH4!C244:AC244)</f>
        <v>7.3625485156844482E-5</v>
      </c>
      <c r="E241" s="333">
        <f>SUM(US_N2O!C244:AA244)</f>
        <v>8.8960748558505114E-5</v>
      </c>
      <c r="F241" s="332">
        <f>US_Others!V246+US_Others!U246</f>
        <v>0</v>
      </c>
      <c r="G241" s="332">
        <f>US_Others!C246+US_Others!H246+US_Others!N246</f>
        <v>0</v>
      </c>
      <c r="H241" s="332">
        <f>US_Others!D246+US_Others!I246+US_Others!O246</f>
        <v>0</v>
      </c>
      <c r="I241" s="332">
        <f>US_Others!E246+US_Others!J246+US_Others!P246+US_Others!W246</f>
        <v>0</v>
      </c>
      <c r="J241" s="332">
        <f>US_Others!F246+US_Others!K246+US_Others!Q246</f>
        <v>0</v>
      </c>
      <c r="K241" s="332">
        <f>US_Others!G246+US_Others!L246+US_Others!R246</f>
        <v>0</v>
      </c>
      <c r="L241" s="332">
        <f>US_Others!Z246+US_Others!AB246</f>
        <v>0</v>
      </c>
      <c r="M241" s="332">
        <f>US_Others!AA246+US_Others!AC246</f>
        <v>0</v>
      </c>
      <c r="N241" s="332">
        <f>US_Others!AD246</f>
        <v>0</v>
      </c>
      <c r="O241" s="332">
        <f>US_Others!AE246</f>
        <v>0</v>
      </c>
      <c r="P241" s="332">
        <f>SUM(US_Others!AG246:AI246)</f>
        <v>0</v>
      </c>
      <c r="Q241" s="332">
        <f>US_Others!AL246</f>
        <v>0</v>
      </c>
      <c r="R241" s="332"/>
      <c r="S241" s="334">
        <f t="shared" si="3"/>
        <v>135.02882237080803</v>
      </c>
      <c r="T241" s="334">
        <f>D241*1000/Spec!I$6</f>
        <v>2.9450194062737795E-3</v>
      </c>
      <c r="U241" s="334">
        <f>E241*1000/Spec!I$7</f>
        <v>2.9852600187417824E-4</v>
      </c>
      <c r="V241" s="334">
        <f>F241*1000/Spec!I$8</f>
        <v>0</v>
      </c>
      <c r="W241" s="334">
        <f>G241*1000/Spec!I$9</f>
        <v>0</v>
      </c>
      <c r="X241" s="334">
        <f>H241*1000/Spec!I$10</f>
        <v>0</v>
      </c>
      <c r="Y241" s="334">
        <f>I241*1000/Spec!I$11</f>
        <v>0</v>
      </c>
      <c r="Z241" s="334">
        <f>J241*1000/Spec!I$12</f>
        <v>0</v>
      </c>
      <c r="AA241" s="334">
        <f>K241*1000/Spec!I$15</f>
        <v>0</v>
      </c>
      <c r="AB241" s="334">
        <f>L241*1000/Spec!I$17</f>
        <v>0</v>
      </c>
      <c r="AC241" s="334">
        <f>M241*1000/Spec!I$18</f>
        <v>0</v>
      </c>
      <c r="AD241" s="335">
        <f>N241*1000/Spec!I$25</f>
        <v>0</v>
      </c>
      <c r="AE241" s="335">
        <f>O241*1000/Spec!I$26</f>
        <v>0</v>
      </c>
      <c r="AF241" s="334">
        <f>P241*1000/Spec!I$21</f>
        <v>0</v>
      </c>
      <c r="AG241" s="334">
        <f>Q241*1000/Spec!I$22</f>
        <v>0</v>
      </c>
      <c r="AI241" s="432">
        <f>S241/'2007output'!$D239</f>
        <v>1.4997856717069375E-2</v>
      </c>
      <c r="AJ241" s="432">
        <f>T241/'2007output'!$D239</f>
        <v>3.2710778564733882E-7</v>
      </c>
      <c r="AK241" s="432">
        <f>U241/'2007output'!$D239</f>
        <v>3.3157737169130851E-8</v>
      </c>
      <c r="AL241" s="433">
        <f>V241/'2007output'!$D239</f>
        <v>0</v>
      </c>
      <c r="AM241" s="433">
        <f>W241/'2007output'!$D239</f>
        <v>0</v>
      </c>
      <c r="AN241" s="433">
        <f>X241/'2007output'!$D239</f>
        <v>0</v>
      </c>
      <c r="AO241" s="433">
        <f>Y241/'2007output'!$D239</f>
        <v>0</v>
      </c>
      <c r="AP241" s="433">
        <f>Z241/'2007output'!$D239</f>
        <v>0</v>
      </c>
      <c r="AQ241" s="433">
        <f>AA241/'2007output'!$D239</f>
        <v>0</v>
      </c>
      <c r="AR241" s="433">
        <f>AB241/'2007output'!$D239</f>
        <v>0</v>
      </c>
      <c r="AS241" s="433">
        <f>AC241/'2007output'!$D239</f>
        <v>0</v>
      </c>
      <c r="AT241" s="433">
        <f>AD241/'2007output'!$D239</f>
        <v>0</v>
      </c>
      <c r="AU241" s="433">
        <f>AE241/'2007output'!$D239</f>
        <v>0</v>
      </c>
      <c r="AV241" s="433">
        <f>AF241/'2007output'!$D239</f>
        <v>0</v>
      </c>
      <c r="AW241" s="433">
        <f>AG241/'2007output'!$D239</f>
        <v>0</v>
      </c>
      <c r="AY241" s="370">
        <f>IFERROR(IF(SUMPRODUCT(US_CO2!C244:AX244/SUM(US_CO2!C244:AX244),US_CO2!C$6:AX$6)&gt;3.5,4,IF(SUMPRODUCT(US_CO2!C244:AX244/SUM(US_CO2!C244:AX244),US_CO2!C$6:AX$6)&gt;2.5,3,2)),"")</f>
        <v>4</v>
      </c>
      <c r="AZ241" s="370">
        <f>IFERROR(IF(SUMPRODUCT(US_CH4!C244:AC244/SUM(US_CH4!C244:AC244),US_CH4!C$6:AC$6)&gt;3.5,4,IF(SUMPRODUCT(US_CH4!C244:AC244/SUM(US_CH4!C244:AC244),US_CH4!C$6:AC$6)&gt;2.5,3,2)),"")</f>
        <v>4</v>
      </c>
      <c r="BA241" s="223">
        <f>IFERROR(IF(SUMPRODUCT(US_N2O!C244:AA244/SUM(US_N2O!C244:AA244),US_N2O!C$6:AA$6)&gt;3.5,4,IF(SUMPRODUCT(US_N2O!C244:AA244/SUM(US_N2O!C244:AA244),US_N2O!C$6:AA$6)&gt;2.5,3,2)),"")</f>
        <v>4</v>
      </c>
      <c r="BB241" s="223" t="str">
        <f>IFERROR(IF(SUMPRODUCT(US_Others!U246:V246/SUM(US_Others!U246:V246),US_Others!U$8:V$8)&gt;3.5,4,IF(SUMPRODUCT(US_Others!U246:V246/SUM(US_Others!U246:V246),US_Others!U$8:V$8)&gt;2.5,3,2)),"")</f>
        <v/>
      </c>
      <c r="BC241" s="223" t="str">
        <f>IFERROR(IF((US_Others!C246*US_Others!C$8/SUM(US_Others!C246,US_Others!H246,US_Others!N246)+ US_Others!H246*US_Others!H$8/SUM(US_Others!C246,US_Others!H246,US_Others!N246)+US_Others!N246*US_Others!N$8/SUM(US_Others!C246,US_Others!H246,US_Others!N246))&gt;3.5,4,IF((US_Others!C246*US_Others!C$8/SUM(US_Others!C246,US_Others!H246,US_Others!N246)+ US_Others!H246*US_Others!H$8/SUM(US_Others!C246,US_Others!H246,US_Others!N246)+US_Others!N246*US_Others!N$8/SUM(US_Others!C246,US_Others!H246,US_Others!N246))&gt;2.5,3,2)),"")</f>
        <v/>
      </c>
      <c r="BD241" s="223" t="str">
        <f>IFERROR(IF((US_Others!D246*US_Others!D$8/SUM(US_Others!D246,US_Others!I246,US_Others!O246)+US_Others!I246*US_Others!I$8/SUM(US_Others!D246,US_Others!I246,US_Others!O246)+US_Others!O246*US_Others!O$8/SUM(US_Others!D246,US_Others!I246,US_Others!O246))&gt;3.5,4,IF((US_Others!D246*US_Others!D$8/SUM(US_Others!D246,US_Others!I246,US_Others!O246)+US_Others!I246*US_Others!I$8/SUM(US_Others!D246,US_Others!I246,US_Others!O246)+US_Others!O246*US_Others!O$8/SUM(US_Others!D246,US_Others!I246,US_Others!O246))&gt;2.5,3,2)),"")</f>
        <v/>
      </c>
      <c r="BE241" s="223" t="str">
        <f>IFERROR(IF((US_Others!E246*US_Others!E$8/SUM(US_Others!E246,US_Others!J246,US_Others!P246,US_Others!W246)+US_Others!J246*US_Others!J$8/SUM(US_Others!E246,US_Others!J246,US_Others!P246,US_Others!W246)+US_Others!P246*US_Others!P$8/SUM(US_Others!E246,US_Others!J246,US_Others!P246,US_Others!W246)+US_Others!W246*US_Others!W$8/SUM(US_Others!E246,US_Others!J246,US_Others!P246,US_Others!W246))&gt;3.5,4,IF((US_Others!E246*US_Others!E$8/SUM(US_Others!E246,US_Others!J246,US_Others!P246,US_Others!W246)+US_Others!J246*US_Others!J$8/SUM(US_Others!E246,US_Others!J246,US_Others!P246,US_Others!W246)+US_Others!P246*US_Others!P$8/SUM(US_Others!E246,US_Others!J246,US_Others!P246,US_Others!W246)+US_Others!W246*US_Others!W$8/SUM(US_Others!E246,US_Others!J246,US_Others!P246,US_Others!W246))&gt;2.5,3,2)),"")</f>
        <v/>
      </c>
      <c r="BF241" s="223" t="str">
        <f>IFERROR(IF((US_Others!F246*US_Others!F$8/SUM(US_Others!F246,US_Others!K246,US_Others!Q246)+US_Others!K246*US_Others!K$8/SUM(US_Others!F246,US_Others!K246,US_Others!Q246)+US_Others!Q246*US_Others!Q$8/SUM(US_Others!F246,US_Others!K246,US_Others!Q246))&gt;3.5,4,IF((US_Others!F246*US_Others!F$8/SUM(US_Others!F246,US_Others!K246,US_Others!Q246)+US_Others!K246*US_Others!K$8/SUM(US_Others!F246,US_Others!K246,US_Others!Q246)+US_Others!Q246*US_Others!Q$8/SUM(US_Others!F246,US_Others!K246,US_Others!Q246))&gt;2.5,3,2)),"")</f>
        <v/>
      </c>
      <c r="BG241" s="223" t="str">
        <f>IFERROR(IF((US_Others!G246*US_Others!G$8/SUM(US_Others!G246,US_Others!L246,US_Others!R246)+US_Others!L246*US_Others!L$8/SUM(US_Others!G246,US_Others!L246,US_Others!R246)+US_Others!R246*US_Others!R$8/SUM(US_Others!G246,US_Others!L246,US_Others!R246))&gt;3.5,4,IF((US_Others!G246*US_Others!G$8/SUM(US_Others!G246,US_Others!L246,US_Others!R246)+US_Others!L246*US_Others!L$8/SUM(US_Others!G246,US_Others!L246,US_Others!R246)+US_Others!R246*US_Others!R$8/SUM(US_Others!G246,US_Others!L246,US_Others!R246))&gt;2.5,3,2)),"")</f>
        <v/>
      </c>
      <c r="BH241" s="219" t="str">
        <f>IFERROR(IF((US_Others!Z246*US_Others!Z$8/SUM(US_Others!Z246,US_Others!AB246)+US_Others!AB246*US_Others!AB$8/SUM(US_Others!Z246,US_Others!AB246))&gt;3.5,4,IF((US_Others!Z246*US_Others!Z$8/SUM(US_Others!Z246,US_Others!AB246)+US_Others!AB246*US_Others!AB$8/SUM(US_Others!Z246,US_Others!AB246))&gt;2.5,3,2)),"")</f>
        <v/>
      </c>
      <c r="BI241" s="219" t="str">
        <f>IFERROR(IF((US_Others!AA246*US_Others!AA$8/SUM(US_Others!AA246,US_Others!AC246)+US_Others!AC246*US_Others!AC$8/SUM(US_Others!AA246,US_Others!AC246))&gt;3.5,4,IF((US_Others!AA246*US_Others!AA$8/SUM(US_Others!AA246,US_Others!AC246)+US_Others!AC246*US_Others!AC$8/SUM(US_Others!AA246,US_Others!AC246))&gt;2.5,3,2)),"")</f>
        <v/>
      </c>
      <c r="BJ241" s="219" t="str">
        <f>IFERROR(US_Others!AD246*US_Others!AD$8/US_Others!AD246,"")</f>
        <v/>
      </c>
      <c r="BK241" s="74" t="str">
        <f>IFERROR(US_Others!AE246*US_Others!AE$8/US_Others!AE246,"")</f>
        <v/>
      </c>
      <c r="BL241" s="219" t="str">
        <f>IFERROR(IF(SUMPRODUCT(US_Others!AG246:AI246/SUM(US_Others!AG246:AI246),US_Others!AG$8:AI$8)&gt;3.5,4,IF(SUMPRODUCT(US_Others!AG246:AI246/SUM(US_Others!AG246:AI246),US_Others!AG$8:AI$8)&gt;2.5,3,2)),"")</f>
        <v/>
      </c>
      <c r="BM241" s="219" t="str">
        <f>IFERROR(US_Others!AL246*US_Others!AL$8/US_Others!AL246,"")</f>
        <v/>
      </c>
    </row>
    <row r="242" spans="1:65">
      <c r="A242" s="200" t="s">
        <v>381</v>
      </c>
      <c r="B242" s="332">
        <v>322291</v>
      </c>
      <c r="C242" s="333">
        <f>SUM(US_CO2!C245:AX245)</f>
        <v>0.74354166801636479</v>
      </c>
      <c r="D242" s="333">
        <f>SUM(US_CH4!C245:AC245)</f>
        <v>3.9798980437011247E-4</v>
      </c>
      <c r="E242" s="333">
        <f>SUM(US_N2O!C245:AA245)</f>
        <v>4.6239791065708714E-4</v>
      </c>
      <c r="F242" s="332">
        <f>US_Others!V247+US_Others!U247</f>
        <v>0</v>
      </c>
      <c r="G242" s="332">
        <f>US_Others!C247+US_Others!H247+US_Others!N247</f>
        <v>0</v>
      </c>
      <c r="H242" s="332">
        <f>US_Others!D247+US_Others!I247+US_Others!O247</f>
        <v>0</v>
      </c>
      <c r="I242" s="332">
        <f>US_Others!E247+US_Others!J247+US_Others!P247+US_Others!W247</f>
        <v>0</v>
      </c>
      <c r="J242" s="332">
        <f>US_Others!F247+US_Others!K247+US_Others!Q247</f>
        <v>0</v>
      </c>
      <c r="K242" s="332">
        <f>US_Others!G247+US_Others!L247+US_Others!R247</f>
        <v>0</v>
      </c>
      <c r="L242" s="332">
        <f>US_Others!Z247+US_Others!AB247</f>
        <v>0</v>
      </c>
      <c r="M242" s="332">
        <f>US_Others!AA247+US_Others!AC247</f>
        <v>0</v>
      </c>
      <c r="N242" s="332">
        <f>US_Others!AD247</f>
        <v>0</v>
      </c>
      <c r="O242" s="332">
        <f>US_Others!AE247</f>
        <v>0</v>
      </c>
      <c r="P242" s="332">
        <f>SUM(US_Others!AG247:AI247)</f>
        <v>0</v>
      </c>
      <c r="Q242" s="332">
        <f>US_Others!AL247</f>
        <v>0</v>
      </c>
      <c r="R242" s="332"/>
      <c r="S242" s="334">
        <f t="shared" si="3"/>
        <v>743.54166801636484</v>
      </c>
      <c r="T242" s="334">
        <f>D242*1000/Spec!I$6</f>
        <v>1.5919592174804497E-2</v>
      </c>
      <c r="U242" s="334">
        <f>E242*1000/Spec!I$7</f>
        <v>1.5516708411311649E-3</v>
      </c>
      <c r="V242" s="334">
        <f>F242*1000/Spec!I$8</f>
        <v>0</v>
      </c>
      <c r="W242" s="334">
        <f>G242*1000/Spec!I$9</f>
        <v>0</v>
      </c>
      <c r="X242" s="334">
        <f>H242*1000/Spec!I$10</f>
        <v>0</v>
      </c>
      <c r="Y242" s="334">
        <f>I242*1000/Spec!I$11</f>
        <v>0</v>
      </c>
      <c r="Z242" s="334">
        <f>J242*1000/Spec!I$12</f>
        <v>0</v>
      </c>
      <c r="AA242" s="334">
        <f>K242*1000/Spec!I$15</f>
        <v>0</v>
      </c>
      <c r="AB242" s="334">
        <f>L242*1000/Spec!I$17</f>
        <v>0</v>
      </c>
      <c r="AC242" s="334">
        <f>M242*1000/Spec!I$18</f>
        <v>0</v>
      </c>
      <c r="AD242" s="335">
        <f>N242*1000/Spec!I$25</f>
        <v>0</v>
      </c>
      <c r="AE242" s="335">
        <f>O242*1000/Spec!I$26</f>
        <v>0</v>
      </c>
      <c r="AF242" s="334">
        <f>P242*1000/Spec!I$21</f>
        <v>0</v>
      </c>
      <c r="AG242" s="334">
        <f>Q242*1000/Spec!I$22</f>
        <v>0</v>
      </c>
      <c r="AI242" s="432">
        <f>S242/'2007output'!$D240</f>
        <v>6.3520317831040368E-2</v>
      </c>
      <c r="AJ242" s="432">
        <f>T242/'2007output'!$D240</f>
        <v>1.3600011918388795E-6</v>
      </c>
      <c r="AK242" s="432">
        <f>U242/'2007output'!$D240</f>
        <v>1.3255830740563155E-7</v>
      </c>
      <c r="AL242" s="433">
        <f>V242/'2007output'!$D240</f>
        <v>0</v>
      </c>
      <c r="AM242" s="433">
        <f>W242/'2007output'!$D240</f>
        <v>0</v>
      </c>
      <c r="AN242" s="433">
        <f>X242/'2007output'!$D240</f>
        <v>0</v>
      </c>
      <c r="AO242" s="433">
        <f>Y242/'2007output'!$D240</f>
        <v>0</v>
      </c>
      <c r="AP242" s="433">
        <f>Z242/'2007output'!$D240</f>
        <v>0</v>
      </c>
      <c r="AQ242" s="433">
        <f>AA242/'2007output'!$D240</f>
        <v>0</v>
      </c>
      <c r="AR242" s="433">
        <f>AB242/'2007output'!$D240</f>
        <v>0</v>
      </c>
      <c r="AS242" s="433">
        <f>AC242/'2007output'!$D240</f>
        <v>0</v>
      </c>
      <c r="AT242" s="433">
        <f>AD242/'2007output'!$D240</f>
        <v>0</v>
      </c>
      <c r="AU242" s="433">
        <f>AE242/'2007output'!$D240</f>
        <v>0</v>
      </c>
      <c r="AV242" s="433">
        <f>AF242/'2007output'!$D240</f>
        <v>0</v>
      </c>
      <c r="AW242" s="433">
        <f>AG242/'2007output'!$D240</f>
        <v>0</v>
      </c>
      <c r="AY242" s="370">
        <f>IFERROR(IF(SUMPRODUCT(US_CO2!C245:AX245/SUM(US_CO2!C245:AX245),US_CO2!C$6:AX$6)&gt;3.5,4,IF(SUMPRODUCT(US_CO2!C245:AX245/SUM(US_CO2!C245:AX245),US_CO2!C$6:AX$6)&gt;2.5,3,2)),"")</f>
        <v>4</v>
      </c>
      <c r="AZ242" s="370">
        <f>IFERROR(IF(SUMPRODUCT(US_CH4!C245:AC245/SUM(US_CH4!C245:AC245),US_CH4!C$6:AC$6)&gt;3.5,4,IF(SUMPRODUCT(US_CH4!C245:AC245/SUM(US_CH4!C245:AC245),US_CH4!C$6:AC$6)&gt;2.5,3,2)),"")</f>
        <v>4</v>
      </c>
      <c r="BA242" s="223">
        <f>IFERROR(IF(SUMPRODUCT(US_N2O!C245:AA245/SUM(US_N2O!C245:AA245),US_N2O!C$6:AA$6)&gt;3.5,4,IF(SUMPRODUCT(US_N2O!C245:AA245/SUM(US_N2O!C245:AA245),US_N2O!C$6:AA$6)&gt;2.5,3,2)),"")</f>
        <v>4</v>
      </c>
      <c r="BB242" s="223" t="str">
        <f>IFERROR(IF(SUMPRODUCT(US_Others!U247:V247/SUM(US_Others!U247:V247),US_Others!U$8:V$8)&gt;3.5,4,IF(SUMPRODUCT(US_Others!U247:V247/SUM(US_Others!U247:V247),US_Others!U$8:V$8)&gt;2.5,3,2)),"")</f>
        <v/>
      </c>
      <c r="BC242" s="223" t="str">
        <f>IFERROR(IF((US_Others!C247*US_Others!C$8/SUM(US_Others!C247,US_Others!H247,US_Others!N247)+ US_Others!H247*US_Others!H$8/SUM(US_Others!C247,US_Others!H247,US_Others!N247)+US_Others!N247*US_Others!N$8/SUM(US_Others!C247,US_Others!H247,US_Others!N247))&gt;3.5,4,IF((US_Others!C247*US_Others!C$8/SUM(US_Others!C247,US_Others!H247,US_Others!N247)+ US_Others!H247*US_Others!H$8/SUM(US_Others!C247,US_Others!H247,US_Others!N247)+US_Others!N247*US_Others!N$8/SUM(US_Others!C247,US_Others!H247,US_Others!N247))&gt;2.5,3,2)),"")</f>
        <v/>
      </c>
      <c r="BD242" s="223" t="str">
        <f>IFERROR(IF((US_Others!D247*US_Others!D$8/SUM(US_Others!D247,US_Others!I247,US_Others!O247)+US_Others!I247*US_Others!I$8/SUM(US_Others!D247,US_Others!I247,US_Others!O247)+US_Others!O247*US_Others!O$8/SUM(US_Others!D247,US_Others!I247,US_Others!O247))&gt;3.5,4,IF((US_Others!D247*US_Others!D$8/SUM(US_Others!D247,US_Others!I247,US_Others!O247)+US_Others!I247*US_Others!I$8/SUM(US_Others!D247,US_Others!I247,US_Others!O247)+US_Others!O247*US_Others!O$8/SUM(US_Others!D247,US_Others!I247,US_Others!O247))&gt;2.5,3,2)),"")</f>
        <v/>
      </c>
      <c r="BE242" s="223" t="str">
        <f>IFERROR(IF((US_Others!E247*US_Others!E$8/SUM(US_Others!E247,US_Others!J247,US_Others!P247,US_Others!W247)+US_Others!J247*US_Others!J$8/SUM(US_Others!E247,US_Others!J247,US_Others!P247,US_Others!W247)+US_Others!P247*US_Others!P$8/SUM(US_Others!E247,US_Others!J247,US_Others!P247,US_Others!W247)+US_Others!W247*US_Others!W$8/SUM(US_Others!E247,US_Others!J247,US_Others!P247,US_Others!W247))&gt;3.5,4,IF((US_Others!E247*US_Others!E$8/SUM(US_Others!E247,US_Others!J247,US_Others!P247,US_Others!W247)+US_Others!J247*US_Others!J$8/SUM(US_Others!E247,US_Others!J247,US_Others!P247,US_Others!W247)+US_Others!P247*US_Others!P$8/SUM(US_Others!E247,US_Others!J247,US_Others!P247,US_Others!W247)+US_Others!W247*US_Others!W$8/SUM(US_Others!E247,US_Others!J247,US_Others!P247,US_Others!W247))&gt;2.5,3,2)),"")</f>
        <v/>
      </c>
      <c r="BF242" s="223" t="str">
        <f>IFERROR(IF((US_Others!F247*US_Others!F$8/SUM(US_Others!F247,US_Others!K247,US_Others!Q247)+US_Others!K247*US_Others!K$8/SUM(US_Others!F247,US_Others!K247,US_Others!Q247)+US_Others!Q247*US_Others!Q$8/SUM(US_Others!F247,US_Others!K247,US_Others!Q247))&gt;3.5,4,IF((US_Others!F247*US_Others!F$8/SUM(US_Others!F247,US_Others!K247,US_Others!Q247)+US_Others!K247*US_Others!K$8/SUM(US_Others!F247,US_Others!K247,US_Others!Q247)+US_Others!Q247*US_Others!Q$8/SUM(US_Others!F247,US_Others!K247,US_Others!Q247))&gt;2.5,3,2)),"")</f>
        <v/>
      </c>
      <c r="BG242" s="223" t="str">
        <f>IFERROR(IF((US_Others!G247*US_Others!G$8/SUM(US_Others!G247,US_Others!L247,US_Others!R247)+US_Others!L247*US_Others!L$8/SUM(US_Others!G247,US_Others!L247,US_Others!R247)+US_Others!R247*US_Others!R$8/SUM(US_Others!G247,US_Others!L247,US_Others!R247))&gt;3.5,4,IF((US_Others!G247*US_Others!G$8/SUM(US_Others!G247,US_Others!L247,US_Others!R247)+US_Others!L247*US_Others!L$8/SUM(US_Others!G247,US_Others!L247,US_Others!R247)+US_Others!R247*US_Others!R$8/SUM(US_Others!G247,US_Others!L247,US_Others!R247))&gt;2.5,3,2)),"")</f>
        <v/>
      </c>
      <c r="BH242" s="219" t="str">
        <f>IFERROR(IF((US_Others!Z247*US_Others!Z$8/SUM(US_Others!Z247,US_Others!AB247)+US_Others!AB247*US_Others!AB$8/SUM(US_Others!Z247,US_Others!AB247))&gt;3.5,4,IF((US_Others!Z247*US_Others!Z$8/SUM(US_Others!Z247,US_Others!AB247)+US_Others!AB247*US_Others!AB$8/SUM(US_Others!Z247,US_Others!AB247))&gt;2.5,3,2)),"")</f>
        <v/>
      </c>
      <c r="BI242" s="219" t="str">
        <f>IFERROR(IF((US_Others!AA247*US_Others!AA$8/SUM(US_Others!AA247,US_Others!AC247)+US_Others!AC247*US_Others!AC$8/SUM(US_Others!AA247,US_Others!AC247))&gt;3.5,4,IF((US_Others!AA247*US_Others!AA$8/SUM(US_Others!AA247,US_Others!AC247)+US_Others!AC247*US_Others!AC$8/SUM(US_Others!AA247,US_Others!AC247))&gt;2.5,3,2)),"")</f>
        <v/>
      </c>
      <c r="BJ242" s="219" t="str">
        <f>IFERROR(US_Others!AD247*US_Others!AD$8/US_Others!AD247,"")</f>
        <v/>
      </c>
      <c r="BK242" s="74" t="str">
        <f>IFERROR(US_Others!AE247*US_Others!AE$8/US_Others!AE247,"")</f>
        <v/>
      </c>
      <c r="BL242" s="219" t="str">
        <f>IFERROR(IF(SUMPRODUCT(US_Others!AG247:AI247/SUM(US_Others!AG247:AI247),US_Others!AG$8:AI$8)&gt;3.5,4,IF(SUMPRODUCT(US_Others!AG247:AI247/SUM(US_Others!AG247:AI247),US_Others!AG$8:AI$8)&gt;2.5,3,2)),"")</f>
        <v/>
      </c>
      <c r="BM242" s="219" t="str">
        <f>IFERROR(US_Others!AL247*US_Others!AL$8/US_Others!AL247,"")</f>
        <v/>
      </c>
    </row>
    <row r="243" spans="1:65">
      <c r="A243" s="200" t="s">
        <v>382</v>
      </c>
      <c r="B243" s="332">
        <v>322299</v>
      </c>
      <c r="C243" s="333">
        <f>SUM(US_CO2!C246:AX246)</f>
        <v>0.54550548348163841</v>
      </c>
      <c r="D243" s="333">
        <f>SUM(US_CH4!C246:AC246)</f>
        <v>2.9266333110206593E-4</v>
      </c>
      <c r="E243" s="333">
        <f>SUM(US_N2O!C246:AA246)</f>
        <v>3.4173617398737999E-4</v>
      </c>
      <c r="F243" s="332">
        <f>US_Others!V248+US_Others!U248</f>
        <v>0</v>
      </c>
      <c r="G243" s="332">
        <f>US_Others!C248+US_Others!H248+US_Others!N248</f>
        <v>0</v>
      </c>
      <c r="H243" s="332">
        <f>US_Others!D248+US_Others!I248+US_Others!O248</f>
        <v>0</v>
      </c>
      <c r="I243" s="332">
        <f>US_Others!E248+US_Others!J248+US_Others!P248+US_Others!W248</f>
        <v>0</v>
      </c>
      <c r="J243" s="332">
        <f>US_Others!F248+US_Others!K248+US_Others!Q248</f>
        <v>0</v>
      </c>
      <c r="K243" s="332">
        <f>US_Others!G248+US_Others!L248+US_Others!R248</f>
        <v>0</v>
      </c>
      <c r="L243" s="332">
        <f>US_Others!Z248+US_Others!AB248</f>
        <v>0</v>
      </c>
      <c r="M243" s="332">
        <f>US_Others!AA248+US_Others!AC248</f>
        <v>0</v>
      </c>
      <c r="N243" s="332">
        <f>US_Others!AD248</f>
        <v>0</v>
      </c>
      <c r="O243" s="332">
        <f>US_Others!AE248</f>
        <v>0</v>
      </c>
      <c r="P243" s="332">
        <f>SUM(US_Others!AG248:AI248)</f>
        <v>0</v>
      </c>
      <c r="Q243" s="332">
        <f>US_Others!AL248</f>
        <v>0</v>
      </c>
      <c r="R243" s="332"/>
      <c r="S243" s="334">
        <f t="shared" si="3"/>
        <v>545.50548348163841</v>
      </c>
      <c r="T243" s="334">
        <f>D243*1000/Spec!I$6</f>
        <v>1.1706533244082638E-2</v>
      </c>
      <c r="U243" s="334">
        <f>E243*1000/Spec!I$7</f>
        <v>1.1467656845214093E-3</v>
      </c>
      <c r="V243" s="334">
        <f>F243*1000/Spec!I$8</f>
        <v>0</v>
      </c>
      <c r="W243" s="334">
        <f>G243*1000/Spec!I$9</f>
        <v>0</v>
      </c>
      <c r="X243" s="334">
        <f>H243*1000/Spec!I$10</f>
        <v>0</v>
      </c>
      <c r="Y243" s="334">
        <f>I243*1000/Spec!I$11</f>
        <v>0</v>
      </c>
      <c r="Z243" s="334">
        <f>J243*1000/Spec!I$12</f>
        <v>0</v>
      </c>
      <c r="AA243" s="334">
        <f>K243*1000/Spec!I$15</f>
        <v>0</v>
      </c>
      <c r="AB243" s="334">
        <f>L243*1000/Spec!I$17</f>
        <v>0</v>
      </c>
      <c r="AC243" s="334">
        <f>M243*1000/Spec!I$18</f>
        <v>0</v>
      </c>
      <c r="AD243" s="335">
        <f>N243*1000/Spec!I$25</f>
        <v>0</v>
      </c>
      <c r="AE243" s="335">
        <f>O243*1000/Spec!I$26</f>
        <v>0</v>
      </c>
      <c r="AF243" s="334">
        <f>P243*1000/Spec!I$21</f>
        <v>0</v>
      </c>
      <c r="AG243" s="334">
        <f>Q243*1000/Spec!I$22</f>
        <v>0</v>
      </c>
      <c r="AI243" s="432">
        <f>S243/'2007output'!$D241</f>
        <v>0.10167554465044595</v>
      </c>
      <c r="AJ243" s="432">
        <f>T243/'2007output'!$D241</f>
        <v>2.1819544983560523E-6</v>
      </c>
      <c r="AK243" s="432">
        <f>U243/'2007output'!$D241</f>
        <v>2.1374308616657642E-7</v>
      </c>
      <c r="AL243" s="433">
        <f>V243/'2007output'!$D241</f>
        <v>0</v>
      </c>
      <c r="AM243" s="433">
        <f>W243/'2007output'!$D241</f>
        <v>0</v>
      </c>
      <c r="AN243" s="433">
        <f>X243/'2007output'!$D241</f>
        <v>0</v>
      </c>
      <c r="AO243" s="433">
        <f>Y243/'2007output'!$D241</f>
        <v>0</v>
      </c>
      <c r="AP243" s="433">
        <f>Z243/'2007output'!$D241</f>
        <v>0</v>
      </c>
      <c r="AQ243" s="433">
        <f>AA243/'2007output'!$D241</f>
        <v>0</v>
      </c>
      <c r="AR243" s="433">
        <f>AB243/'2007output'!$D241</f>
        <v>0</v>
      </c>
      <c r="AS243" s="433">
        <f>AC243/'2007output'!$D241</f>
        <v>0</v>
      </c>
      <c r="AT243" s="433">
        <f>AD243/'2007output'!$D241</f>
        <v>0</v>
      </c>
      <c r="AU243" s="433">
        <f>AE243/'2007output'!$D241</f>
        <v>0</v>
      </c>
      <c r="AV243" s="433">
        <f>AF243/'2007output'!$D241</f>
        <v>0</v>
      </c>
      <c r="AW243" s="433">
        <f>AG243/'2007output'!$D241</f>
        <v>0</v>
      </c>
      <c r="AY243" s="370">
        <f>IFERROR(IF(SUMPRODUCT(US_CO2!C246:AX246/SUM(US_CO2!C246:AX246),US_CO2!C$6:AX$6)&gt;3.5,4,IF(SUMPRODUCT(US_CO2!C246:AX246/SUM(US_CO2!C246:AX246),US_CO2!C$6:AX$6)&gt;2.5,3,2)),"")</f>
        <v>4</v>
      </c>
      <c r="AZ243" s="370">
        <f>IFERROR(IF(SUMPRODUCT(US_CH4!C246:AC246/SUM(US_CH4!C246:AC246),US_CH4!C$6:AC$6)&gt;3.5,4,IF(SUMPRODUCT(US_CH4!C246:AC246/SUM(US_CH4!C246:AC246),US_CH4!C$6:AC$6)&gt;2.5,3,2)),"")</f>
        <v>4</v>
      </c>
      <c r="BA243" s="223">
        <f>IFERROR(IF(SUMPRODUCT(US_N2O!C246:AA246/SUM(US_N2O!C246:AA246),US_N2O!C$6:AA$6)&gt;3.5,4,IF(SUMPRODUCT(US_N2O!C246:AA246/SUM(US_N2O!C246:AA246),US_N2O!C$6:AA$6)&gt;2.5,3,2)),"")</f>
        <v>4</v>
      </c>
      <c r="BB243" s="223" t="str">
        <f>IFERROR(IF(SUMPRODUCT(US_Others!U248:V248/SUM(US_Others!U248:V248),US_Others!U$8:V$8)&gt;3.5,4,IF(SUMPRODUCT(US_Others!U248:V248/SUM(US_Others!U248:V248),US_Others!U$8:V$8)&gt;2.5,3,2)),"")</f>
        <v/>
      </c>
      <c r="BC243" s="223" t="str">
        <f>IFERROR(IF((US_Others!C248*US_Others!C$8/SUM(US_Others!C248,US_Others!H248,US_Others!N248)+ US_Others!H248*US_Others!H$8/SUM(US_Others!C248,US_Others!H248,US_Others!N248)+US_Others!N248*US_Others!N$8/SUM(US_Others!C248,US_Others!H248,US_Others!N248))&gt;3.5,4,IF((US_Others!C248*US_Others!C$8/SUM(US_Others!C248,US_Others!H248,US_Others!N248)+ US_Others!H248*US_Others!H$8/SUM(US_Others!C248,US_Others!H248,US_Others!N248)+US_Others!N248*US_Others!N$8/SUM(US_Others!C248,US_Others!H248,US_Others!N248))&gt;2.5,3,2)),"")</f>
        <v/>
      </c>
      <c r="BD243" s="223" t="str">
        <f>IFERROR(IF((US_Others!D248*US_Others!D$8/SUM(US_Others!D248,US_Others!I248,US_Others!O248)+US_Others!I248*US_Others!I$8/SUM(US_Others!D248,US_Others!I248,US_Others!O248)+US_Others!O248*US_Others!O$8/SUM(US_Others!D248,US_Others!I248,US_Others!O248))&gt;3.5,4,IF((US_Others!D248*US_Others!D$8/SUM(US_Others!D248,US_Others!I248,US_Others!O248)+US_Others!I248*US_Others!I$8/SUM(US_Others!D248,US_Others!I248,US_Others!O248)+US_Others!O248*US_Others!O$8/SUM(US_Others!D248,US_Others!I248,US_Others!O248))&gt;2.5,3,2)),"")</f>
        <v/>
      </c>
      <c r="BE243" s="223" t="str">
        <f>IFERROR(IF((US_Others!E248*US_Others!E$8/SUM(US_Others!E248,US_Others!J248,US_Others!P248,US_Others!W248)+US_Others!J248*US_Others!J$8/SUM(US_Others!E248,US_Others!J248,US_Others!P248,US_Others!W248)+US_Others!P248*US_Others!P$8/SUM(US_Others!E248,US_Others!J248,US_Others!P248,US_Others!W248)+US_Others!W248*US_Others!W$8/SUM(US_Others!E248,US_Others!J248,US_Others!P248,US_Others!W248))&gt;3.5,4,IF((US_Others!E248*US_Others!E$8/SUM(US_Others!E248,US_Others!J248,US_Others!P248,US_Others!W248)+US_Others!J248*US_Others!J$8/SUM(US_Others!E248,US_Others!J248,US_Others!P248,US_Others!W248)+US_Others!P248*US_Others!P$8/SUM(US_Others!E248,US_Others!J248,US_Others!P248,US_Others!W248)+US_Others!W248*US_Others!W$8/SUM(US_Others!E248,US_Others!J248,US_Others!P248,US_Others!W248))&gt;2.5,3,2)),"")</f>
        <v/>
      </c>
      <c r="BF243" s="223" t="str">
        <f>IFERROR(IF((US_Others!F248*US_Others!F$8/SUM(US_Others!F248,US_Others!K248,US_Others!Q248)+US_Others!K248*US_Others!K$8/SUM(US_Others!F248,US_Others!K248,US_Others!Q248)+US_Others!Q248*US_Others!Q$8/SUM(US_Others!F248,US_Others!K248,US_Others!Q248))&gt;3.5,4,IF((US_Others!F248*US_Others!F$8/SUM(US_Others!F248,US_Others!K248,US_Others!Q248)+US_Others!K248*US_Others!K$8/SUM(US_Others!F248,US_Others!K248,US_Others!Q248)+US_Others!Q248*US_Others!Q$8/SUM(US_Others!F248,US_Others!K248,US_Others!Q248))&gt;2.5,3,2)),"")</f>
        <v/>
      </c>
      <c r="BG243" s="223" t="str">
        <f>IFERROR(IF((US_Others!G248*US_Others!G$8/SUM(US_Others!G248,US_Others!L248,US_Others!R248)+US_Others!L248*US_Others!L$8/SUM(US_Others!G248,US_Others!L248,US_Others!R248)+US_Others!R248*US_Others!R$8/SUM(US_Others!G248,US_Others!L248,US_Others!R248))&gt;3.5,4,IF((US_Others!G248*US_Others!G$8/SUM(US_Others!G248,US_Others!L248,US_Others!R248)+US_Others!L248*US_Others!L$8/SUM(US_Others!G248,US_Others!L248,US_Others!R248)+US_Others!R248*US_Others!R$8/SUM(US_Others!G248,US_Others!L248,US_Others!R248))&gt;2.5,3,2)),"")</f>
        <v/>
      </c>
      <c r="BH243" s="219" t="str">
        <f>IFERROR(IF((US_Others!Z248*US_Others!Z$8/SUM(US_Others!Z248,US_Others!AB248)+US_Others!AB248*US_Others!AB$8/SUM(US_Others!Z248,US_Others!AB248))&gt;3.5,4,IF((US_Others!Z248*US_Others!Z$8/SUM(US_Others!Z248,US_Others!AB248)+US_Others!AB248*US_Others!AB$8/SUM(US_Others!Z248,US_Others!AB248))&gt;2.5,3,2)),"")</f>
        <v/>
      </c>
      <c r="BI243" s="219" t="str">
        <f>IFERROR(IF((US_Others!AA248*US_Others!AA$8/SUM(US_Others!AA248,US_Others!AC248)+US_Others!AC248*US_Others!AC$8/SUM(US_Others!AA248,US_Others!AC248))&gt;3.5,4,IF((US_Others!AA248*US_Others!AA$8/SUM(US_Others!AA248,US_Others!AC248)+US_Others!AC248*US_Others!AC$8/SUM(US_Others!AA248,US_Others!AC248))&gt;2.5,3,2)),"")</f>
        <v/>
      </c>
      <c r="BJ243" s="219" t="str">
        <f>IFERROR(US_Others!AD248*US_Others!AD$8/US_Others!AD248,"")</f>
        <v/>
      </c>
      <c r="BK243" s="74" t="str">
        <f>IFERROR(US_Others!AE248*US_Others!AE$8/US_Others!AE248,"")</f>
        <v/>
      </c>
      <c r="BL243" s="219" t="str">
        <f>IFERROR(IF(SUMPRODUCT(US_Others!AG248:AI248/SUM(US_Others!AG248:AI248),US_Others!AG$8:AI$8)&gt;3.5,4,IF(SUMPRODUCT(US_Others!AG248:AI248/SUM(US_Others!AG248:AI248),US_Others!AG$8:AI$8)&gt;2.5,3,2)),"")</f>
        <v/>
      </c>
      <c r="BM243" s="219" t="str">
        <f>IFERROR(US_Others!AL248*US_Others!AL$8/US_Others!AL248,"")</f>
        <v/>
      </c>
    </row>
    <row r="244" spans="1:65">
      <c r="A244" s="200" t="s">
        <v>383</v>
      </c>
      <c r="B244" s="332">
        <v>323110</v>
      </c>
      <c r="C244" s="333">
        <f>SUM(US_CO2!C247:AX247)</f>
        <v>5.7197445481210014</v>
      </c>
      <c r="D244" s="333">
        <f>SUM(US_CH4!C247:AC247)</f>
        <v>5.222472977007328E-3</v>
      </c>
      <c r="E244" s="333">
        <f>SUM(US_N2O!C247:AA247)</f>
        <v>1.1543668551171843E-2</v>
      </c>
      <c r="F244" s="332">
        <f>US_Others!V249+US_Others!U249</f>
        <v>0</v>
      </c>
      <c r="G244" s="332">
        <f>US_Others!C249+US_Others!H249+US_Others!N249</f>
        <v>4.8098486320946193E-5</v>
      </c>
      <c r="H244" s="332">
        <f>US_Others!D249+US_Others!I249+US_Others!O249</f>
        <v>7.888151756635177E-4</v>
      </c>
      <c r="I244" s="332">
        <f>US_Others!E249+US_Others!J249+US_Others!P249+US_Others!W249</f>
        <v>3.6458652631277217E-3</v>
      </c>
      <c r="J244" s="332">
        <f>US_Others!F249+US_Others!K249+US_Others!Q249</f>
        <v>6.3009017080439518E-4</v>
      </c>
      <c r="K244" s="332">
        <f>US_Others!G249+US_Others!L249+US_Others!R249</f>
        <v>6.2528032217230072E-5</v>
      </c>
      <c r="L244" s="332">
        <f>US_Others!Z249+US_Others!AB249</f>
        <v>0</v>
      </c>
      <c r="M244" s="332">
        <f>US_Others!AA249+US_Others!AC249</f>
        <v>0</v>
      </c>
      <c r="N244" s="332">
        <f>US_Others!AD249</f>
        <v>0</v>
      </c>
      <c r="O244" s="332">
        <f>US_Others!AE249</f>
        <v>0</v>
      </c>
      <c r="P244" s="332">
        <f>SUM(US_Others!AG249:AI249)</f>
        <v>0</v>
      </c>
      <c r="Q244" s="332">
        <f>US_Others!AL249</f>
        <v>0</v>
      </c>
      <c r="R244" s="332"/>
      <c r="S244" s="334">
        <f t="shared" si="3"/>
        <v>5719.7445481210016</v>
      </c>
      <c r="T244" s="334">
        <f>D244*1000/Spec!I$6</f>
        <v>0.20889891908029312</v>
      </c>
      <c r="U244" s="334">
        <f>E244*1000/Spec!I$7</f>
        <v>3.8737142789167255E-2</v>
      </c>
      <c r="V244" s="334">
        <f>F244*1000/Spec!I$8</f>
        <v>0</v>
      </c>
      <c r="W244" s="334">
        <f>G244*1000/Spec!I$9</f>
        <v>7.1257016771772148E-5</v>
      </c>
      <c r="X244" s="334">
        <f>H244*1000/Spec!I$10</f>
        <v>2.2537576447529076E-4</v>
      </c>
      <c r="Y244" s="334">
        <f>I244*1000/Spec!I$11</f>
        <v>2.5495561280613438E-3</v>
      </c>
      <c r="Z244" s="334">
        <f>J244*1000/Spec!I$12</f>
        <v>1.4095976975489827E-4</v>
      </c>
      <c r="AA244" s="334">
        <f>K244*1000/Spec!I$15</f>
        <v>6.3739074635300797E-6</v>
      </c>
      <c r="AB244" s="334">
        <f>L244*1000/Spec!I$17</f>
        <v>0</v>
      </c>
      <c r="AC244" s="334">
        <f>M244*1000/Spec!I$18</f>
        <v>0</v>
      </c>
      <c r="AD244" s="335">
        <f>N244*1000/Spec!I$25</f>
        <v>0</v>
      </c>
      <c r="AE244" s="335">
        <f>O244*1000/Spec!I$26</f>
        <v>0</v>
      </c>
      <c r="AF244" s="334">
        <f>P244*1000/Spec!I$21</f>
        <v>0</v>
      </c>
      <c r="AG244" s="334">
        <f>Q244*1000/Spec!I$22</f>
        <v>0</v>
      </c>
      <c r="AI244" s="432">
        <f>S244/'2007output'!$D242</f>
        <v>5.6084550239036239E-2</v>
      </c>
      <c r="AJ244" s="432">
        <f>T244/'2007output'!$D242</f>
        <v>2.0483435621067903E-6</v>
      </c>
      <c r="AK244" s="432">
        <f>U244/'2007output'!$D242</f>
        <v>3.7983431123501475E-7</v>
      </c>
      <c r="AL244" s="433">
        <f>V244/'2007output'!$D242</f>
        <v>0</v>
      </c>
      <c r="AM244" s="433">
        <f>W244/'2007output'!$D242</f>
        <v>6.9870563333692407E-10</v>
      </c>
      <c r="AN244" s="433">
        <f>X244/'2007output'!$D242</f>
        <v>2.2099061031542141E-9</v>
      </c>
      <c r="AO244" s="433">
        <f>Y244/'2007output'!$D242</f>
        <v>2.4999492118659941E-8</v>
      </c>
      <c r="AP244" s="433">
        <f>Z244/'2007output'!$D242</f>
        <v>1.3821710431279085E-9</v>
      </c>
      <c r="AQ244" s="433">
        <f>AA244/'2007output'!$D242</f>
        <v>6.2498898394816629E-11</v>
      </c>
      <c r="AR244" s="433">
        <f>AB244/'2007output'!$D242</f>
        <v>0</v>
      </c>
      <c r="AS244" s="433">
        <f>AC244/'2007output'!$D242</f>
        <v>0</v>
      </c>
      <c r="AT244" s="433">
        <f>AD244/'2007output'!$D242</f>
        <v>0</v>
      </c>
      <c r="AU244" s="433">
        <f>AE244/'2007output'!$D242</f>
        <v>0</v>
      </c>
      <c r="AV244" s="433">
        <f>AF244/'2007output'!$D242</f>
        <v>0</v>
      </c>
      <c r="AW244" s="433">
        <f>AG244/'2007output'!$D242</f>
        <v>0</v>
      </c>
      <c r="AY244" s="370">
        <f>IFERROR(IF(SUMPRODUCT(US_CO2!C247:AX247/SUM(US_CO2!C247:AX247),US_CO2!C$6:AX$6)&gt;3.5,4,IF(SUMPRODUCT(US_CO2!C247:AX247/SUM(US_CO2!C247:AX247),US_CO2!C$6:AX$6)&gt;2.5,3,2)),"")</f>
        <v>4</v>
      </c>
      <c r="AZ244" s="370">
        <f>IFERROR(IF(SUMPRODUCT(US_CH4!C247:AC247/SUM(US_CH4!C247:AC247),US_CH4!C$6:AC$6)&gt;3.5,4,IF(SUMPRODUCT(US_CH4!C247:AC247/SUM(US_CH4!C247:AC247),US_CH4!C$6:AC$6)&gt;2.5,3,2)),"")</f>
        <v>4</v>
      </c>
      <c r="BA244" s="223">
        <f>IFERROR(IF(SUMPRODUCT(US_N2O!C247:AA247/SUM(US_N2O!C247:AA247),US_N2O!C$6:AA$6)&gt;3.5,4,IF(SUMPRODUCT(US_N2O!C247:AA247/SUM(US_N2O!C247:AA247),US_N2O!C$6:AA$6)&gt;2.5,3,2)),"")</f>
        <v>4</v>
      </c>
      <c r="BB244" s="223" t="str">
        <f>IFERROR(IF(SUMPRODUCT(US_Others!U249:V249/SUM(US_Others!U249:V249),US_Others!U$8:V$8)&gt;3.5,4,IF(SUMPRODUCT(US_Others!U249:V249/SUM(US_Others!U249:V249),US_Others!U$8:V$8)&gt;2.5,3,2)),"")</f>
        <v/>
      </c>
      <c r="BC244" s="223">
        <f>IFERROR(IF((US_Others!C249*US_Others!C$8/SUM(US_Others!C249,US_Others!H249,US_Others!N249)+ US_Others!H249*US_Others!H$8/SUM(US_Others!C249,US_Others!H249,US_Others!N249)+US_Others!N249*US_Others!N$8/SUM(US_Others!C249,US_Others!H249,US_Others!N249))&gt;3.5,4,IF((US_Others!C249*US_Others!C$8/SUM(US_Others!C249,US_Others!H249,US_Others!N249)+ US_Others!H249*US_Others!H$8/SUM(US_Others!C249,US_Others!H249,US_Others!N249)+US_Others!N249*US_Others!N$8/SUM(US_Others!C249,US_Others!H249,US_Others!N249))&gt;2.5,3,2)),"")</f>
        <v>4</v>
      </c>
      <c r="BD244" s="223">
        <f>IFERROR(IF((US_Others!D249*US_Others!D$8/SUM(US_Others!D249,US_Others!I249,US_Others!O249)+US_Others!I249*US_Others!I$8/SUM(US_Others!D249,US_Others!I249,US_Others!O249)+US_Others!O249*US_Others!O$8/SUM(US_Others!D249,US_Others!I249,US_Others!O249))&gt;3.5,4,IF((US_Others!D249*US_Others!D$8/SUM(US_Others!D249,US_Others!I249,US_Others!O249)+US_Others!I249*US_Others!I$8/SUM(US_Others!D249,US_Others!I249,US_Others!O249)+US_Others!O249*US_Others!O$8/SUM(US_Others!D249,US_Others!I249,US_Others!O249))&gt;2.5,3,2)),"")</f>
        <v>4</v>
      </c>
      <c r="BE244" s="223">
        <f>IFERROR(IF((US_Others!E249*US_Others!E$8/SUM(US_Others!E249,US_Others!J249,US_Others!P249,US_Others!W249)+US_Others!J249*US_Others!J$8/SUM(US_Others!E249,US_Others!J249,US_Others!P249,US_Others!W249)+US_Others!P249*US_Others!P$8/SUM(US_Others!E249,US_Others!J249,US_Others!P249,US_Others!W249)+US_Others!W249*US_Others!W$8/SUM(US_Others!E249,US_Others!J249,US_Others!P249,US_Others!W249))&gt;3.5,4,IF((US_Others!E249*US_Others!E$8/SUM(US_Others!E249,US_Others!J249,US_Others!P249,US_Others!W249)+US_Others!J249*US_Others!J$8/SUM(US_Others!E249,US_Others!J249,US_Others!P249,US_Others!W249)+US_Others!P249*US_Others!P$8/SUM(US_Others!E249,US_Others!J249,US_Others!P249,US_Others!W249)+US_Others!W249*US_Others!W$8/SUM(US_Others!E249,US_Others!J249,US_Others!P249,US_Others!W249))&gt;2.5,3,2)),"")</f>
        <v>4</v>
      </c>
      <c r="BF244" s="223">
        <f>IFERROR(IF((US_Others!F249*US_Others!F$8/SUM(US_Others!F249,US_Others!K249,US_Others!Q249)+US_Others!K249*US_Others!K$8/SUM(US_Others!F249,US_Others!K249,US_Others!Q249)+US_Others!Q249*US_Others!Q$8/SUM(US_Others!F249,US_Others!K249,US_Others!Q249))&gt;3.5,4,IF((US_Others!F249*US_Others!F$8/SUM(US_Others!F249,US_Others!K249,US_Others!Q249)+US_Others!K249*US_Others!K$8/SUM(US_Others!F249,US_Others!K249,US_Others!Q249)+US_Others!Q249*US_Others!Q$8/SUM(US_Others!F249,US_Others!K249,US_Others!Q249))&gt;2.5,3,2)),"")</f>
        <v>4</v>
      </c>
      <c r="BG244" s="223">
        <f>IFERROR(IF((US_Others!G249*US_Others!G$8/SUM(US_Others!G249,US_Others!L249,US_Others!R249)+US_Others!L249*US_Others!L$8/SUM(US_Others!G249,US_Others!L249,US_Others!R249)+US_Others!R249*US_Others!R$8/SUM(US_Others!G249,US_Others!L249,US_Others!R249))&gt;3.5,4,IF((US_Others!G249*US_Others!G$8/SUM(US_Others!G249,US_Others!L249,US_Others!R249)+US_Others!L249*US_Others!L$8/SUM(US_Others!G249,US_Others!L249,US_Others!R249)+US_Others!R249*US_Others!R$8/SUM(US_Others!G249,US_Others!L249,US_Others!R249))&gt;2.5,3,2)),"")</f>
        <v>4</v>
      </c>
      <c r="BH244" s="219" t="str">
        <f>IFERROR(IF((US_Others!Z249*US_Others!Z$8/SUM(US_Others!Z249,US_Others!AB249)+US_Others!AB249*US_Others!AB$8/SUM(US_Others!Z249,US_Others!AB249))&gt;3.5,4,IF((US_Others!Z249*US_Others!Z$8/SUM(US_Others!Z249,US_Others!AB249)+US_Others!AB249*US_Others!AB$8/SUM(US_Others!Z249,US_Others!AB249))&gt;2.5,3,2)),"")</f>
        <v/>
      </c>
      <c r="BI244" s="219" t="str">
        <f>IFERROR(IF((US_Others!AA249*US_Others!AA$8/SUM(US_Others!AA249,US_Others!AC249)+US_Others!AC249*US_Others!AC$8/SUM(US_Others!AA249,US_Others!AC249))&gt;3.5,4,IF((US_Others!AA249*US_Others!AA$8/SUM(US_Others!AA249,US_Others!AC249)+US_Others!AC249*US_Others!AC$8/SUM(US_Others!AA249,US_Others!AC249))&gt;2.5,3,2)),"")</f>
        <v/>
      </c>
      <c r="BJ244" s="219" t="str">
        <f>IFERROR(US_Others!AD249*US_Others!AD$8/US_Others!AD249,"")</f>
        <v/>
      </c>
      <c r="BK244" s="74" t="str">
        <f>IFERROR(US_Others!AE249*US_Others!AE$8/US_Others!AE249,"")</f>
        <v/>
      </c>
      <c r="BL244" s="219" t="str">
        <f>IFERROR(IF(SUMPRODUCT(US_Others!AG249:AI249/SUM(US_Others!AG249:AI249),US_Others!AG$8:AI$8)&gt;3.5,4,IF(SUMPRODUCT(US_Others!AG249:AI249/SUM(US_Others!AG249:AI249),US_Others!AG$8:AI$8)&gt;2.5,3,2)),"")</f>
        <v/>
      </c>
      <c r="BM244" s="219" t="str">
        <f>IFERROR(US_Others!AL249*US_Others!AL$8/US_Others!AL249,"")</f>
        <v/>
      </c>
    </row>
    <row r="245" spans="1:65">
      <c r="A245" s="200" t="s">
        <v>384</v>
      </c>
      <c r="B245" s="332">
        <v>323120</v>
      </c>
      <c r="C245" s="333">
        <f>SUM(US_CO2!C248:AX248)</f>
        <v>7.1517023689245771E-2</v>
      </c>
      <c r="D245" s="333">
        <f>SUM(US_CH4!C248:AC248)</f>
        <v>3.9395406212033491E-5</v>
      </c>
      <c r="E245" s="333">
        <f>SUM(US_N2O!C248:AA248)</f>
        <v>4.8596564253029873E-5</v>
      </c>
      <c r="F245" s="332">
        <f>US_Others!V250+US_Others!U250</f>
        <v>0</v>
      </c>
      <c r="G245" s="332">
        <f>US_Others!C250+US_Others!H250+US_Others!N250</f>
        <v>9.3651649393877155E-6</v>
      </c>
      <c r="H245" s="332">
        <f>US_Others!D250+US_Others!I250+US_Others!O250</f>
        <v>1.5358870500595855E-4</v>
      </c>
      <c r="I245" s="332">
        <f>US_Others!E250+US_Others!J250+US_Others!P250+US_Others!W250</f>
        <v>7.0987950240558888E-4</v>
      </c>
      <c r="J245" s="332">
        <f>US_Others!F250+US_Others!K250+US_Others!Q250</f>
        <v>1.2268366070597908E-4</v>
      </c>
      <c r="K245" s="332">
        <f>US_Others!G250+US_Others!L250+US_Others!R250</f>
        <v>1.2174714421204033E-5</v>
      </c>
      <c r="L245" s="332">
        <f>US_Others!Z250+US_Others!AB250</f>
        <v>0</v>
      </c>
      <c r="M245" s="332">
        <f>US_Others!AA250+US_Others!AC250</f>
        <v>0</v>
      </c>
      <c r="N245" s="332">
        <f>US_Others!AD250</f>
        <v>0</v>
      </c>
      <c r="O245" s="332">
        <f>US_Others!AE250</f>
        <v>0</v>
      </c>
      <c r="P245" s="332">
        <f>SUM(US_Others!AG250:AI250)</f>
        <v>0</v>
      </c>
      <c r="Q245" s="332">
        <f>US_Others!AL250</f>
        <v>0</v>
      </c>
      <c r="R245" s="332"/>
      <c r="S245" s="334">
        <f t="shared" si="3"/>
        <v>71.517023689245775</v>
      </c>
      <c r="T245" s="334">
        <f>D245*1000/Spec!I$6</f>
        <v>1.5758162484813395E-3</v>
      </c>
      <c r="U245" s="334">
        <f>E245*1000/Spec!I$7</f>
        <v>1.6307571896989888E-4</v>
      </c>
      <c r="V245" s="334">
        <f>F245*1000/Spec!I$8</f>
        <v>0</v>
      </c>
      <c r="W245" s="334">
        <f>G245*1000/Spec!I$9</f>
        <v>1.3874318428722541E-5</v>
      </c>
      <c r="X245" s="334">
        <f>H245*1000/Spec!I$10</f>
        <v>4.3882487144559586E-5</v>
      </c>
      <c r="Y245" s="334">
        <f>I245*1000/Spec!I$11</f>
        <v>4.9641923245146075E-4</v>
      </c>
      <c r="Z245" s="334">
        <f>J245*1000/Spec!I$12</f>
        <v>2.7446009106483015E-5</v>
      </c>
      <c r="AA245" s="334">
        <f>K245*1000/Spec!I$15</f>
        <v>1.2410514190829799E-6</v>
      </c>
      <c r="AB245" s="334">
        <f>L245*1000/Spec!I$17</f>
        <v>0</v>
      </c>
      <c r="AC245" s="334">
        <f>M245*1000/Spec!I$18</f>
        <v>0</v>
      </c>
      <c r="AD245" s="335">
        <f>N245*1000/Spec!I$25</f>
        <v>0</v>
      </c>
      <c r="AE245" s="335">
        <f>O245*1000/Spec!I$26</f>
        <v>0</v>
      </c>
      <c r="AF245" s="334">
        <f>P245*1000/Spec!I$21</f>
        <v>0</v>
      </c>
      <c r="AG245" s="334">
        <f>Q245*1000/Spec!I$22</f>
        <v>0</v>
      </c>
      <c r="AI245" s="432">
        <f>S245/'2007output'!$D243</f>
        <v>1.2885139822840825E-2</v>
      </c>
      <c r="AJ245" s="432">
        <f>T245/'2007output'!$D243</f>
        <v>2.8391299930228788E-7</v>
      </c>
      <c r="AK245" s="432">
        <f>U245/'2007output'!$D243</f>
        <v>2.9381164542973209E-8</v>
      </c>
      <c r="AL245" s="433">
        <f>V245/'2007output'!$D243</f>
        <v>0</v>
      </c>
      <c r="AM245" s="433">
        <f>W245/'2007output'!$D243</f>
        <v>2.4997199782460984E-9</v>
      </c>
      <c r="AN245" s="433">
        <f>X245/'2007output'!$D243</f>
        <v>7.9062571883383754E-9</v>
      </c>
      <c r="AO245" s="433">
        <f>Y245/'2007output'!$D243</f>
        <v>8.9439281599273876E-8</v>
      </c>
      <c r="AP245" s="433">
        <f>Z245/'2007output'!$D243</f>
        <v>4.9449158630069637E-9</v>
      </c>
      <c r="AQ245" s="433">
        <f>AA245/'2007output'!$D243</f>
        <v>2.2359880539357309E-10</v>
      </c>
      <c r="AR245" s="433">
        <f>AB245/'2007output'!$D243</f>
        <v>0</v>
      </c>
      <c r="AS245" s="433">
        <f>AC245/'2007output'!$D243</f>
        <v>0</v>
      </c>
      <c r="AT245" s="433">
        <f>AD245/'2007output'!$D243</f>
        <v>0</v>
      </c>
      <c r="AU245" s="433">
        <f>AE245/'2007output'!$D243</f>
        <v>0</v>
      </c>
      <c r="AV245" s="433">
        <f>AF245/'2007output'!$D243</f>
        <v>0</v>
      </c>
      <c r="AW245" s="433">
        <f>AG245/'2007output'!$D243</f>
        <v>0</v>
      </c>
      <c r="AY245" s="370">
        <f>IFERROR(IF(SUMPRODUCT(US_CO2!C248:AX248/SUM(US_CO2!C248:AX248),US_CO2!C$6:AX$6)&gt;3.5,4,IF(SUMPRODUCT(US_CO2!C248:AX248/SUM(US_CO2!C248:AX248),US_CO2!C$6:AX$6)&gt;2.5,3,2)),"")</f>
        <v>4</v>
      </c>
      <c r="AZ245" s="370">
        <f>IFERROR(IF(SUMPRODUCT(US_CH4!C248:AC248/SUM(US_CH4!C248:AC248),US_CH4!C$6:AC$6)&gt;3.5,4,IF(SUMPRODUCT(US_CH4!C248:AC248/SUM(US_CH4!C248:AC248),US_CH4!C$6:AC$6)&gt;2.5,3,2)),"")</f>
        <v>4</v>
      </c>
      <c r="BA245" s="223">
        <f>IFERROR(IF(SUMPRODUCT(US_N2O!C248:AA248/SUM(US_N2O!C248:AA248),US_N2O!C$6:AA$6)&gt;3.5,4,IF(SUMPRODUCT(US_N2O!C248:AA248/SUM(US_N2O!C248:AA248),US_N2O!C$6:AA$6)&gt;2.5,3,2)),"")</f>
        <v>4</v>
      </c>
      <c r="BB245" s="223" t="str">
        <f>IFERROR(IF(SUMPRODUCT(US_Others!U250:V250/SUM(US_Others!U250:V250),US_Others!U$8:V$8)&gt;3.5,4,IF(SUMPRODUCT(US_Others!U250:V250/SUM(US_Others!U250:V250),US_Others!U$8:V$8)&gt;2.5,3,2)),"")</f>
        <v/>
      </c>
      <c r="BC245" s="223">
        <f>IFERROR(IF((US_Others!C250*US_Others!C$8/SUM(US_Others!C250,US_Others!H250,US_Others!N250)+ US_Others!H250*US_Others!H$8/SUM(US_Others!C250,US_Others!H250,US_Others!N250)+US_Others!N250*US_Others!N$8/SUM(US_Others!C250,US_Others!H250,US_Others!N250))&gt;3.5,4,IF((US_Others!C250*US_Others!C$8/SUM(US_Others!C250,US_Others!H250,US_Others!N250)+ US_Others!H250*US_Others!H$8/SUM(US_Others!C250,US_Others!H250,US_Others!N250)+US_Others!N250*US_Others!N$8/SUM(US_Others!C250,US_Others!H250,US_Others!N250))&gt;2.5,3,2)),"")</f>
        <v>4</v>
      </c>
      <c r="BD245" s="223">
        <f>IFERROR(IF((US_Others!D250*US_Others!D$8/SUM(US_Others!D250,US_Others!I250,US_Others!O250)+US_Others!I250*US_Others!I$8/SUM(US_Others!D250,US_Others!I250,US_Others!O250)+US_Others!O250*US_Others!O$8/SUM(US_Others!D250,US_Others!I250,US_Others!O250))&gt;3.5,4,IF((US_Others!D250*US_Others!D$8/SUM(US_Others!D250,US_Others!I250,US_Others!O250)+US_Others!I250*US_Others!I$8/SUM(US_Others!D250,US_Others!I250,US_Others!O250)+US_Others!O250*US_Others!O$8/SUM(US_Others!D250,US_Others!I250,US_Others!O250))&gt;2.5,3,2)),"")</f>
        <v>4</v>
      </c>
      <c r="BE245" s="223">
        <f>IFERROR(IF((US_Others!E250*US_Others!E$8/SUM(US_Others!E250,US_Others!J250,US_Others!P250,US_Others!W250)+US_Others!J250*US_Others!J$8/SUM(US_Others!E250,US_Others!J250,US_Others!P250,US_Others!W250)+US_Others!P250*US_Others!P$8/SUM(US_Others!E250,US_Others!J250,US_Others!P250,US_Others!W250)+US_Others!W250*US_Others!W$8/SUM(US_Others!E250,US_Others!J250,US_Others!P250,US_Others!W250))&gt;3.5,4,IF((US_Others!E250*US_Others!E$8/SUM(US_Others!E250,US_Others!J250,US_Others!P250,US_Others!W250)+US_Others!J250*US_Others!J$8/SUM(US_Others!E250,US_Others!J250,US_Others!P250,US_Others!W250)+US_Others!P250*US_Others!P$8/SUM(US_Others!E250,US_Others!J250,US_Others!P250,US_Others!W250)+US_Others!W250*US_Others!W$8/SUM(US_Others!E250,US_Others!J250,US_Others!P250,US_Others!W250))&gt;2.5,3,2)),"")</f>
        <v>4</v>
      </c>
      <c r="BF245" s="223">
        <f>IFERROR(IF((US_Others!F250*US_Others!F$8/SUM(US_Others!F250,US_Others!K250,US_Others!Q250)+US_Others!K250*US_Others!K$8/SUM(US_Others!F250,US_Others!K250,US_Others!Q250)+US_Others!Q250*US_Others!Q$8/SUM(US_Others!F250,US_Others!K250,US_Others!Q250))&gt;3.5,4,IF((US_Others!F250*US_Others!F$8/SUM(US_Others!F250,US_Others!K250,US_Others!Q250)+US_Others!K250*US_Others!K$8/SUM(US_Others!F250,US_Others!K250,US_Others!Q250)+US_Others!Q250*US_Others!Q$8/SUM(US_Others!F250,US_Others!K250,US_Others!Q250))&gt;2.5,3,2)),"")</f>
        <v>4</v>
      </c>
      <c r="BG245" s="223">
        <f>IFERROR(IF((US_Others!G250*US_Others!G$8/SUM(US_Others!G250,US_Others!L250,US_Others!R250)+US_Others!L250*US_Others!L$8/SUM(US_Others!G250,US_Others!L250,US_Others!R250)+US_Others!R250*US_Others!R$8/SUM(US_Others!G250,US_Others!L250,US_Others!R250))&gt;3.5,4,IF((US_Others!G250*US_Others!G$8/SUM(US_Others!G250,US_Others!L250,US_Others!R250)+US_Others!L250*US_Others!L$8/SUM(US_Others!G250,US_Others!L250,US_Others!R250)+US_Others!R250*US_Others!R$8/SUM(US_Others!G250,US_Others!L250,US_Others!R250))&gt;2.5,3,2)),"")</f>
        <v>4</v>
      </c>
      <c r="BH245" s="219" t="str">
        <f>IFERROR(IF((US_Others!Z250*US_Others!Z$8/SUM(US_Others!Z250,US_Others!AB250)+US_Others!AB250*US_Others!AB$8/SUM(US_Others!Z250,US_Others!AB250))&gt;3.5,4,IF((US_Others!Z250*US_Others!Z$8/SUM(US_Others!Z250,US_Others!AB250)+US_Others!AB250*US_Others!AB$8/SUM(US_Others!Z250,US_Others!AB250))&gt;2.5,3,2)),"")</f>
        <v/>
      </c>
      <c r="BI245" s="219" t="str">
        <f>IFERROR(IF((US_Others!AA250*US_Others!AA$8/SUM(US_Others!AA250,US_Others!AC250)+US_Others!AC250*US_Others!AC$8/SUM(US_Others!AA250,US_Others!AC250))&gt;3.5,4,IF((US_Others!AA250*US_Others!AA$8/SUM(US_Others!AA250,US_Others!AC250)+US_Others!AC250*US_Others!AC$8/SUM(US_Others!AA250,US_Others!AC250))&gt;2.5,3,2)),"")</f>
        <v/>
      </c>
      <c r="BJ245" s="219" t="str">
        <f>IFERROR(US_Others!AD250*US_Others!AD$8/US_Others!AD250,"")</f>
        <v/>
      </c>
      <c r="BK245" s="74" t="str">
        <f>IFERROR(US_Others!AE250*US_Others!AE$8/US_Others!AE250,"")</f>
        <v/>
      </c>
      <c r="BL245" s="219" t="str">
        <f>IFERROR(IF(SUMPRODUCT(US_Others!AG250:AI250/SUM(US_Others!AG250:AI250),US_Others!AG$8:AI$8)&gt;3.5,4,IF(SUMPRODUCT(US_Others!AG250:AI250/SUM(US_Others!AG250:AI250),US_Others!AG$8:AI$8)&gt;2.5,3,2)),"")</f>
        <v/>
      </c>
      <c r="BM245" s="219" t="str">
        <f>IFERROR(US_Others!AL250*US_Others!AL$8/US_Others!AL250,"")</f>
        <v/>
      </c>
    </row>
    <row r="246" spans="1:65">
      <c r="A246" s="200" t="s">
        <v>385</v>
      </c>
      <c r="B246" s="332">
        <v>324110</v>
      </c>
      <c r="C246" s="333">
        <f>SUM(US_CO2!C249:AX249)</f>
        <v>172.91666369149252</v>
      </c>
      <c r="D246" s="333">
        <f>SUM(US_CH4!C249:AC249)</f>
        <v>0.73048794922360349</v>
      </c>
      <c r="E246" s="333">
        <f>SUM(US_N2O!C249:AA249)</f>
        <v>4.4725060547176586E-2</v>
      </c>
      <c r="F246" s="332">
        <f>US_Others!V251+US_Others!U251</f>
        <v>0</v>
      </c>
      <c r="G246" s="332">
        <f>US_Others!C251+US_Others!H251+US_Others!N251</f>
        <v>1.8730329878775431E-5</v>
      </c>
      <c r="H246" s="332">
        <f>US_Others!D251+US_Others!I251+US_Others!O251</f>
        <v>3.0717741001191711E-4</v>
      </c>
      <c r="I246" s="332">
        <f>US_Others!E251+US_Others!J251+US_Others!P251+US_Others!W251</f>
        <v>1.4197590048111778E-3</v>
      </c>
      <c r="J246" s="332">
        <f>US_Others!F251+US_Others!K251+US_Others!Q251</f>
        <v>2.4536732141195816E-4</v>
      </c>
      <c r="K246" s="332">
        <f>US_Others!G251+US_Others!L251+US_Others!R251</f>
        <v>2.4349428842408067E-5</v>
      </c>
      <c r="L246" s="332">
        <f>US_Others!Z251+US_Others!AB251</f>
        <v>0</v>
      </c>
      <c r="M246" s="332">
        <f>US_Others!AA251+US_Others!AC251</f>
        <v>0</v>
      </c>
      <c r="N246" s="332">
        <f>US_Others!AD251</f>
        <v>0</v>
      </c>
      <c r="O246" s="332">
        <f>US_Others!AE251</f>
        <v>0</v>
      </c>
      <c r="P246" s="332">
        <f>SUM(US_Others!AG251:AI251)</f>
        <v>0</v>
      </c>
      <c r="Q246" s="332">
        <f>US_Others!AL251</f>
        <v>0</v>
      </c>
      <c r="R246" s="332"/>
      <c r="S246" s="334">
        <f t="shared" si="3"/>
        <v>172916.66369149252</v>
      </c>
      <c r="T246" s="334">
        <f>D246*1000/Spec!I$6</f>
        <v>29.219517968944142</v>
      </c>
      <c r="U246" s="334">
        <f>E246*1000/Spec!I$7</f>
        <v>0.15008409579589457</v>
      </c>
      <c r="V246" s="334">
        <f>F246*1000/Spec!I$8</f>
        <v>0</v>
      </c>
      <c r="W246" s="334">
        <f>G246*1000/Spec!I$9</f>
        <v>2.7748636857445082E-5</v>
      </c>
      <c r="X246" s="334">
        <f>H246*1000/Spec!I$10</f>
        <v>8.7764974289119172E-5</v>
      </c>
      <c r="Y246" s="334">
        <f>I246*1000/Spec!I$11</f>
        <v>9.9283846490292151E-4</v>
      </c>
      <c r="Z246" s="334">
        <f>J246*1000/Spec!I$12</f>
        <v>5.4892018212966029E-5</v>
      </c>
      <c r="AA246" s="334">
        <f>K246*1000/Spec!I$15</f>
        <v>2.4821028381659598E-6</v>
      </c>
      <c r="AB246" s="334">
        <f>L246*1000/Spec!I$17</f>
        <v>0</v>
      </c>
      <c r="AC246" s="334">
        <f>M246*1000/Spec!I$18</f>
        <v>0</v>
      </c>
      <c r="AD246" s="335">
        <f>N246*1000/Spec!I$25</f>
        <v>0</v>
      </c>
      <c r="AE246" s="335">
        <f>O246*1000/Spec!I$26</f>
        <v>0</v>
      </c>
      <c r="AF246" s="334">
        <f>P246*1000/Spec!I$21</f>
        <v>0</v>
      </c>
      <c r="AG246" s="334">
        <f>Q246*1000/Spec!I$22</f>
        <v>0</v>
      </c>
      <c r="AI246" s="432">
        <f>S246/'2007output'!$D244</f>
        <v>0.22295324028634705</v>
      </c>
      <c r="AJ246" s="432">
        <f>T246/'2007output'!$D244</f>
        <v>3.7674716084067936E-5</v>
      </c>
      <c r="AK246" s="432">
        <f>U246/'2007output'!$D244</f>
        <v>1.9351365425857177E-7</v>
      </c>
      <c r="AL246" s="433">
        <f>V246/'2007output'!$D244</f>
        <v>0</v>
      </c>
      <c r="AM246" s="433">
        <f>W246/'2007output'!$D244</f>
        <v>3.577820881354954E-11</v>
      </c>
      <c r="AN246" s="433">
        <f>X246/'2007output'!$D244</f>
        <v>1.1316136330456957E-10</v>
      </c>
      <c r="AO246" s="433">
        <f>Y246/'2007output'!$D244</f>
        <v>1.2801343034582256E-9</v>
      </c>
      <c r="AP246" s="433">
        <f>Z246/'2007output'!$D244</f>
        <v>7.0776020454991462E-11</v>
      </c>
      <c r="AQ246" s="433">
        <f>AA246/'2007output'!$D244</f>
        <v>3.2003443663496159E-12</v>
      </c>
      <c r="AR246" s="433">
        <f>AB246/'2007output'!$D244</f>
        <v>0</v>
      </c>
      <c r="AS246" s="433">
        <f>AC246/'2007output'!$D244</f>
        <v>0</v>
      </c>
      <c r="AT246" s="433">
        <f>AD246/'2007output'!$D244</f>
        <v>0</v>
      </c>
      <c r="AU246" s="433">
        <f>AE246/'2007output'!$D244</f>
        <v>0</v>
      </c>
      <c r="AV246" s="433">
        <f>AF246/'2007output'!$D244</f>
        <v>0</v>
      </c>
      <c r="AW246" s="433">
        <f>AG246/'2007output'!$D244</f>
        <v>0</v>
      </c>
      <c r="AY246" s="370">
        <f>IFERROR(IF(SUMPRODUCT(US_CO2!C249:AX249/SUM(US_CO2!C249:AX249),US_CO2!C$6:AX$6)&gt;3.5,4,IF(SUMPRODUCT(US_CO2!C249:AX249/SUM(US_CO2!C249:AX249),US_CO2!C$6:AX$6)&gt;2.5,3,2)),"")</f>
        <v>4</v>
      </c>
      <c r="AZ246" s="370">
        <f>IFERROR(IF(SUMPRODUCT(US_CH4!C249:AC249/SUM(US_CH4!C249:AC249),US_CH4!C$6:AC$6)&gt;3.5,4,IF(SUMPRODUCT(US_CH4!C249:AC249/SUM(US_CH4!C249:AC249),US_CH4!C$6:AC$6)&gt;2.5,3,2)),"")</f>
        <v>4</v>
      </c>
      <c r="BA246" s="223">
        <f>IFERROR(IF(SUMPRODUCT(US_N2O!C249:AA249/SUM(US_N2O!C249:AA249),US_N2O!C$6:AA$6)&gt;3.5,4,IF(SUMPRODUCT(US_N2O!C249:AA249/SUM(US_N2O!C249:AA249),US_N2O!C$6:AA$6)&gt;2.5,3,2)),"")</f>
        <v>4</v>
      </c>
      <c r="BB246" s="223" t="str">
        <f>IFERROR(IF(SUMPRODUCT(US_Others!U251:V251/SUM(US_Others!U251:V251),US_Others!U$8:V$8)&gt;3.5,4,IF(SUMPRODUCT(US_Others!U251:V251/SUM(US_Others!U251:V251),US_Others!U$8:V$8)&gt;2.5,3,2)),"")</f>
        <v/>
      </c>
      <c r="BC246" s="223">
        <f>IFERROR(IF((US_Others!C251*US_Others!C$8/SUM(US_Others!C251,US_Others!H251,US_Others!N251)+ US_Others!H251*US_Others!H$8/SUM(US_Others!C251,US_Others!H251,US_Others!N251)+US_Others!N251*US_Others!N$8/SUM(US_Others!C251,US_Others!H251,US_Others!N251))&gt;3.5,4,IF((US_Others!C251*US_Others!C$8/SUM(US_Others!C251,US_Others!H251,US_Others!N251)+ US_Others!H251*US_Others!H$8/SUM(US_Others!C251,US_Others!H251,US_Others!N251)+US_Others!N251*US_Others!N$8/SUM(US_Others!C251,US_Others!H251,US_Others!N251))&gt;2.5,3,2)),"")</f>
        <v>4</v>
      </c>
      <c r="BD246" s="223">
        <f>IFERROR(IF((US_Others!D251*US_Others!D$8/SUM(US_Others!D251,US_Others!I251,US_Others!O251)+US_Others!I251*US_Others!I$8/SUM(US_Others!D251,US_Others!I251,US_Others!O251)+US_Others!O251*US_Others!O$8/SUM(US_Others!D251,US_Others!I251,US_Others!O251))&gt;3.5,4,IF((US_Others!D251*US_Others!D$8/SUM(US_Others!D251,US_Others!I251,US_Others!O251)+US_Others!I251*US_Others!I$8/SUM(US_Others!D251,US_Others!I251,US_Others!O251)+US_Others!O251*US_Others!O$8/SUM(US_Others!D251,US_Others!I251,US_Others!O251))&gt;2.5,3,2)),"")</f>
        <v>4</v>
      </c>
      <c r="BE246" s="223">
        <f>IFERROR(IF((US_Others!E251*US_Others!E$8/SUM(US_Others!E251,US_Others!J251,US_Others!P251,US_Others!W251)+US_Others!J251*US_Others!J$8/SUM(US_Others!E251,US_Others!J251,US_Others!P251,US_Others!W251)+US_Others!P251*US_Others!P$8/SUM(US_Others!E251,US_Others!J251,US_Others!P251,US_Others!W251)+US_Others!W251*US_Others!W$8/SUM(US_Others!E251,US_Others!J251,US_Others!P251,US_Others!W251))&gt;3.5,4,IF((US_Others!E251*US_Others!E$8/SUM(US_Others!E251,US_Others!J251,US_Others!P251,US_Others!W251)+US_Others!J251*US_Others!J$8/SUM(US_Others!E251,US_Others!J251,US_Others!P251,US_Others!W251)+US_Others!P251*US_Others!P$8/SUM(US_Others!E251,US_Others!J251,US_Others!P251,US_Others!W251)+US_Others!W251*US_Others!W$8/SUM(US_Others!E251,US_Others!J251,US_Others!P251,US_Others!W251))&gt;2.5,3,2)),"")</f>
        <v>4</v>
      </c>
      <c r="BF246" s="223">
        <f>IFERROR(IF((US_Others!F251*US_Others!F$8/SUM(US_Others!F251,US_Others!K251,US_Others!Q251)+US_Others!K251*US_Others!K$8/SUM(US_Others!F251,US_Others!K251,US_Others!Q251)+US_Others!Q251*US_Others!Q$8/SUM(US_Others!F251,US_Others!K251,US_Others!Q251))&gt;3.5,4,IF((US_Others!F251*US_Others!F$8/SUM(US_Others!F251,US_Others!K251,US_Others!Q251)+US_Others!K251*US_Others!K$8/SUM(US_Others!F251,US_Others!K251,US_Others!Q251)+US_Others!Q251*US_Others!Q$8/SUM(US_Others!F251,US_Others!K251,US_Others!Q251))&gt;2.5,3,2)),"")</f>
        <v>4</v>
      </c>
      <c r="BG246" s="223">
        <f>IFERROR(IF((US_Others!G251*US_Others!G$8/SUM(US_Others!G251,US_Others!L251,US_Others!R251)+US_Others!L251*US_Others!L$8/SUM(US_Others!G251,US_Others!L251,US_Others!R251)+US_Others!R251*US_Others!R$8/SUM(US_Others!G251,US_Others!L251,US_Others!R251))&gt;3.5,4,IF((US_Others!G251*US_Others!G$8/SUM(US_Others!G251,US_Others!L251,US_Others!R251)+US_Others!L251*US_Others!L$8/SUM(US_Others!G251,US_Others!L251,US_Others!R251)+US_Others!R251*US_Others!R$8/SUM(US_Others!G251,US_Others!L251,US_Others!R251))&gt;2.5,3,2)),"")</f>
        <v>4</v>
      </c>
      <c r="BH246" s="219" t="str">
        <f>IFERROR(IF((US_Others!Z251*US_Others!Z$8/SUM(US_Others!Z251,US_Others!AB251)+US_Others!AB251*US_Others!AB$8/SUM(US_Others!Z251,US_Others!AB251))&gt;3.5,4,IF((US_Others!Z251*US_Others!Z$8/SUM(US_Others!Z251,US_Others!AB251)+US_Others!AB251*US_Others!AB$8/SUM(US_Others!Z251,US_Others!AB251))&gt;2.5,3,2)),"")</f>
        <v/>
      </c>
      <c r="BI246" s="219" t="str">
        <f>IFERROR(IF((US_Others!AA251*US_Others!AA$8/SUM(US_Others!AA251,US_Others!AC251)+US_Others!AC251*US_Others!AC$8/SUM(US_Others!AA251,US_Others!AC251))&gt;3.5,4,IF((US_Others!AA251*US_Others!AA$8/SUM(US_Others!AA251,US_Others!AC251)+US_Others!AC251*US_Others!AC$8/SUM(US_Others!AA251,US_Others!AC251))&gt;2.5,3,2)),"")</f>
        <v/>
      </c>
      <c r="BJ246" s="219" t="str">
        <f>IFERROR(US_Others!AD251*US_Others!AD$8/US_Others!AD251,"")</f>
        <v/>
      </c>
      <c r="BK246" s="74" t="str">
        <f>IFERROR(US_Others!AE251*US_Others!AE$8/US_Others!AE251,"")</f>
        <v/>
      </c>
      <c r="BL246" s="219" t="str">
        <f>IFERROR(IF(SUMPRODUCT(US_Others!AG251:AI251/SUM(US_Others!AG251:AI251),US_Others!AG$8:AI$8)&gt;3.5,4,IF(SUMPRODUCT(US_Others!AG251:AI251/SUM(US_Others!AG251:AI251),US_Others!AG$8:AI$8)&gt;2.5,3,2)),"")</f>
        <v/>
      </c>
      <c r="BM246" s="219" t="str">
        <f>IFERROR(US_Others!AL251*US_Others!AL$8/US_Others!AL251,"")</f>
        <v/>
      </c>
    </row>
    <row r="247" spans="1:65">
      <c r="A247" s="200" t="s">
        <v>386</v>
      </c>
      <c r="B247" s="332">
        <v>324121</v>
      </c>
      <c r="C247" s="333">
        <f>SUM(US_CO2!C250:AX250)</f>
        <v>3.2181226496989823</v>
      </c>
      <c r="D247" s="333">
        <f>SUM(US_CH4!C250:AC250)</f>
        <v>2.1108209014445503E-3</v>
      </c>
      <c r="E247" s="333">
        <f>SUM(US_N2O!C250:AA250)</f>
        <v>3.4363774771711706E-3</v>
      </c>
      <c r="F247" s="332">
        <f>US_Others!V252+US_Others!U252</f>
        <v>0</v>
      </c>
      <c r="G247" s="332">
        <f>US_Others!C252+US_Others!H252+US_Others!N252</f>
        <v>9.3651649393877148E-5</v>
      </c>
      <c r="H247" s="332">
        <f>US_Others!D252+US_Others!I252+US_Others!O252</f>
        <v>1.5358870500595855E-3</v>
      </c>
      <c r="I247" s="332">
        <f>US_Others!E252+US_Others!J252+US_Others!P252+US_Others!W252</f>
        <v>7.0987950240558881E-3</v>
      </c>
      <c r="J247" s="332">
        <f>US_Others!F252+US_Others!K252+US_Others!Q252</f>
        <v>1.2268366070597907E-3</v>
      </c>
      <c r="K247" s="332">
        <f>US_Others!G252+US_Others!L252+US_Others!R252</f>
        <v>1.2174714421204034E-4</v>
      </c>
      <c r="L247" s="332">
        <f>US_Others!Z252+US_Others!AB252</f>
        <v>0</v>
      </c>
      <c r="M247" s="332">
        <f>US_Others!AA252+US_Others!AC252</f>
        <v>0</v>
      </c>
      <c r="N247" s="332">
        <f>US_Others!AD252</f>
        <v>0</v>
      </c>
      <c r="O247" s="332">
        <f>US_Others!AE252</f>
        <v>0</v>
      </c>
      <c r="P247" s="332">
        <f>SUM(US_Others!AG252:AI252)</f>
        <v>0</v>
      </c>
      <c r="Q247" s="332">
        <f>US_Others!AL252</f>
        <v>0</v>
      </c>
      <c r="R247" s="332"/>
      <c r="S247" s="334">
        <f t="shared" si="3"/>
        <v>3218.1226496989825</v>
      </c>
      <c r="T247" s="334">
        <f>D247*1000/Spec!I$6</f>
        <v>8.4432836057782013E-2</v>
      </c>
      <c r="U247" s="334">
        <f>E247*1000/Spec!I$7</f>
        <v>1.1531468044198559E-2</v>
      </c>
      <c r="V247" s="334">
        <f>F247*1000/Spec!I$8</f>
        <v>0</v>
      </c>
      <c r="W247" s="334">
        <f>G247*1000/Spec!I$9</f>
        <v>1.3874318428722541E-4</v>
      </c>
      <c r="X247" s="334">
        <f>H247*1000/Spec!I$10</f>
        <v>4.388248714455959E-4</v>
      </c>
      <c r="Y247" s="334">
        <f>I247*1000/Spec!I$11</f>
        <v>4.9641923245146071E-3</v>
      </c>
      <c r="Z247" s="334">
        <f>J247*1000/Spec!I$12</f>
        <v>2.7446009106483013E-4</v>
      </c>
      <c r="AA247" s="334">
        <f>K247*1000/Spec!I$15</f>
        <v>1.24105141908298E-5</v>
      </c>
      <c r="AB247" s="334">
        <f>L247*1000/Spec!I$17</f>
        <v>0</v>
      </c>
      <c r="AC247" s="334">
        <f>M247*1000/Spec!I$18</f>
        <v>0</v>
      </c>
      <c r="AD247" s="335">
        <f>N247*1000/Spec!I$25</f>
        <v>0</v>
      </c>
      <c r="AE247" s="335">
        <f>O247*1000/Spec!I$26</f>
        <v>0</v>
      </c>
      <c r="AF247" s="334">
        <f>P247*1000/Spec!I$21</f>
        <v>0</v>
      </c>
      <c r="AG247" s="334">
        <f>Q247*1000/Spec!I$22</f>
        <v>0</v>
      </c>
      <c r="AI247" s="432">
        <f>S247/'2007output'!$D245</f>
        <v>0.18441142450695694</v>
      </c>
      <c r="AJ247" s="432">
        <f>T247/'2007output'!$D245</f>
        <v>4.8383424957511687E-6</v>
      </c>
      <c r="AK247" s="432">
        <f>U247/'2007output'!$D245</f>
        <v>6.6079968980859726E-7</v>
      </c>
      <c r="AL247" s="433">
        <f>V247/'2007output'!$D245</f>
        <v>0</v>
      </c>
      <c r="AM247" s="433">
        <f>W247/'2007output'!$D245</f>
        <v>7.9505447865486834E-9</v>
      </c>
      <c r="AN247" s="433">
        <f>X247/'2007output'!$D245</f>
        <v>2.514643736774113E-8</v>
      </c>
      <c r="AO247" s="433">
        <f>Y247/'2007output'!$D245</f>
        <v>2.844682685341003E-7</v>
      </c>
      <c r="AP247" s="433">
        <f>Z247/'2007output'!$D245</f>
        <v>1.5727671649900837E-8</v>
      </c>
      <c r="AQ247" s="433">
        <f>AA247/'2007output'!$D245</f>
        <v>7.1117258411788712E-10</v>
      </c>
      <c r="AR247" s="433">
        <f>AB247/'2007output'!$D245</f>
        <v>0</v>
      </c>
      <c r="AS247" s="433">
        <f>AC247/'2007output'!$D245</f>
        <v>0</v>
      </c>
      <c r="AT247" s="433">
        <f>AD247/'2007output'!$D245</f>
        <v>0</v>
      </c>
      <c r="AU247" s="433">
        <f>AE247/'2007output'!$D245</f>
        <v>0</v>
      </c>
      <c r="AV247" s="433">
        <f>AF247/'2007output'!$D245</f>
        <v>0</v>
      </c>
      <c r="AW247" s="433">
        <f>AG247/'2007output'!$D245</f>
        <v>0</v>
      </c>
      <c r="AY247" s="370">
        <f>IFERROR(IF(SUMPRODUCT(US_CO2!C250:AX250/SUM(US_CO2!C250:AX250),US_CO2!C$6:AX$6)&gt;3.5,4,IF(SUMPRODUCT(US_CO2!C250:AX250/SUM(US_CO2!C250:AX250),US_CO2!C$6:AX$6)&gt;2.5,3,2)),"")</f>
        <v>4</v>
      </c>
      <c r="AZ247" s="370">
        <f>IFERROR(IF(SUMPRODUCT(US_CH4!C250:AC250/SUM(US_CH4!C250:AC250),US_CH4!C$6:AC$6)&gt;3.5,4,IF(SUMPRODUCT(US_CH4!C250:AC250/SUM(US_CH4!C250:AC250),US_CH4!C$6:AC$6)&gt;2.5,3,2)),"")</f>
        <v>4</v>
      </c>
      <c r="BA247" s="223">
        <f>IFERROR(IF(SUMPRODUCT(US_N2O!C250:AA250/SUM(US_N2O!C250:AA250),US_N2O!C$6:AA$6)&gt;3.5,4,IF(SUMPRODUCT(US_N2O!C250:AA250/SUM(US_N2O!C250:AA250),US_N2O!C$6:AA$6)&gt;2.5,3,2)),"")</f>
        <v>4</v>
      </c>
      <c r="BB247" s="223" t="str">
        <f>IFERROR(IF(SUMPRODUCT(US_Others!U252:V252/SUM(US_Others!U252:V252),US_Others!U$8:V$8)&gt;3.5,4,IF(SUMPRODUCT(US_Others!U252:V252/SUM(US_Others!U252:V252),US_Others!U$8:V$8)&gt;2.5,3,2)),"")</f>
        <v/>
      </c>
      <c r="BC247" s="223">
        <f>IFERROR(IF((US_Others!C252*US_Others!C$8/SUM(US_Others!C252,US_Others!H252,US_Others!N252)+ US_Others!H252*US_Others!H$8/SUM(US_Others!C252,US_Others!H252,US_Others!N252)+US_Others!N252*US_Others!N$8/SUM(US_Others!C252,US_Others!H252,US_Others!N252))&gt;3.5,4,IF((US_Others!C252*US_Others!C$8/SUM(US_Others!C252,US_Others!H252,US_Others!N252)+ US_Others!H252*US_Others!H$8/SUM(US_Others!C252,US_Others!H252,US_Others!N252)+US_Others!N252*US_Others!N$8/SUM(US_Others!C252,US_Others!H252,US_Others!N252))&gt;2.5,3,2)),"")</f>
        <v>4</v>
      </c>
      <c r="BD247" s="223">
        <f>IFERROR(IF((US_Others!D252*US_Others!D$8/SUM(US_Others!D252,US_Others!I252,US_Others!O252)+US_Others!I252*US_Others!I$8/SUM(US_Others!D252,US_Others!I252,US_Others!O252)+US_Others!O252*US_Others!O$8/SUM(US_Others!D252,US_Others!I252,US_Others!O252))&gt;3.5,4,IF((US_Others!D252*US_Others!D$8/SUM(US_Others!D252,US_Others!I252,US_Others!O252)+US_Others!I252*US_Others!I$8/SUM(US_Others!D252,US_Others!I252,US_Others!O252)+US_Others!O252*US_Others!O$8/SUM(US_Others!D252,US_Others!I252,US_Others!O252))&gt;2.5,3,2)),"")</f>
        <v>4</v>
      </c>
      <c r="BE247" s="223">
        <f>IFERROR(IF((US_Others!E252*US_Others!E$8/SUM(US_Others!E252,US_Others!J252,US_Others!P252,US_Others!W252)+US_Others!J252*US_Others!J$8/SUM(US_Others!E252,US_Others!J252,US_Others!P252,US_Others!W252)+US_Others!P252*US_Others!P$8/SUM(US_Others!E252,US_Others!J252,US_Others!P252,US_Others!W252)+US_Others!W252*US_Others!W$8/SUM(US_Others!E252,US_Others!J252,US_Others!P252,US_Others!W252))&gt;3.5,4,IF((US_Others!E252*US_Others!E$8/SUM(US_Others!E252,US_Others!J252,US_Others!P252,US_Others!W252)+US_Others!J252*US_Others!J$8/SUM(US_Others!E252,US_Others!J252,US_Others!P252,US_Others!W252)+US_Others!P252*US_Others!P$8/SUM(US_Others!E252,US_Others!J252,US_Others!P252,US_Others!W252)+US_Others!W252*US_Others!W$8/SUM(US_Others!E252,US_Others!J252,US_Others!P252,US_Others!W252))&gt;2.5,3,2)),"")</f>
        <v>4</v>
      </c>
      <c r="BF247" s="223">
        <f>IFERROR(IF((US_Others!F252*US_Others!F$8/SUM(US_Others!F252,US_Others!K252,US_Others!Q252)+US_Others!K252*US_Others!K$8/SUM(US_Others!F252,US_Others!K252,US_Others!Q252)+US_Others!Q252*US_Others!Q$8/SUM(US_Others!F252,US_Others!K252,US_Others!Q252))&gt;3.5,4,IF((US_Others!F252*US_Others!F$8/SUM(US_Others!F252,US_Others!K252,US_Others!Q252)+US_Others!K252*US_Others!K$8/SUM(US_Others!F252,US_Others!K252,US_Others!Q252)+US_Others!Q252*US_Others!Q$8/SUM(US_Others!F252,US_Others!K252,US_Others!Q252))&gt;2.5,3,2)),"")</f>
        <v>4</v>
      </c>
      <c r="BG247" s="223">
        <f>IFERROR(IF((US_Others!G252*US_Others!G$8/SUM(US_Others!G252,US_Others!L252,US_Others!R252)+US_Others!L252*US_Others!L$8/SUM(US_Others!G252,US_Others!L252,US_Others!R252)+US_Others!R252*US_Others!R$8/SUM(US_Others!G252,US_Others!L252,US_Others!R252))&gt;3.5,4,IF((US_Others!G252*US_Others!G$8/SUM(US_Others!G252,US_Others!L252,US_Others!R252)+US_Others!L252*US_Others!L$8/SUM(US_Others!G252,US_Others!L252,US_Others!R252)+US_Others!R252*US_Others!R$8/SUM(US_Others!G252,US_Others!L252,US_Others!R252))&gt;2.5,3,2)),"")</f>
        <v>4</v>
      </c>
      <c r="BH247" s="219" t="str">
        <f>IFERROR(IF((US_Others!Z252*US_Others!Z$8/SUM(US_Others!Z252,US_Others!AB252)+US_Others!AB252*US_Others!AB$8/SUM(US_Others!Z252,US_Others!AB252))&gt;3.5,4,IF((US_Others!Z252*US_Others!Z$8/SUM(US_Others!Z252,US_Others!AB252)+US_Others!AB252*US_Others!AB$8/SUM(US_Others!Z252,US_Others!AB252))&gt;2.5,3,2)),"")</f>
        <v/>
      </c>
      <c r="BI247" s="219" t="str">
        <f>IFERROR(IF((US_Others!AA252*US_Others!AA$8/SUM(US_Others!AA252,US_Others!AC252)+US_Others!AC252*US_Others!AC$8/SUM(US_Others!AA252,US_Others!AC252))&gt;3.5,4,IF((US_Others!AA252*US_Others!AA$8/SUM(US_Others!AA252,US_Others!AC252)+US_Others!AC252*US_Others!AC$8/SUM(US_Others!AA252,US_Others!AC252))&gt;2.5,3,2)),"")</f>
        <v/>
      </c>
      <c r="BJ247" s="219" t="str">
        <f>IFERROR(US_Others!AD252*US_Others!AD$8/US_Others!AD252,"")</f>
        <v/>
      </c>
      <c r="BK247" s="74" t="str">
        <f>IFERROR(US_Others!AE252*US_Others!AE$8/US_Others!AE252,"")</f>
        <v/>
      </c>
      <c r="BL247" s="219" t="str">
        <f>IFERROR(IF(SUMPRODUCT(US_Others!AG252:AI252/SUM(US_Others!AG252:AI252),US_Others!AG$8:AI$8)&gt;3.5,4,IF(SUMPRODUCT(US_Others!AG252:AI252/SUM(US_Others!AG252:AI252),US_Others!AG$8:AI$8)&gt;2.5,3,2)),"")</f>
        <v/>
      </c>
      <c r="BM247" s="219" t="str">
        <f>IFERROR(US_Others!AL252*US_Others!AL$8/US_Others!AL252,"")</f>
        <v/>
      </c>
    </row>
    <row r="248" spans="1:65">
      <c r="A248" s="200" t="s">
        <v>387</v>
      </c>
      <c r="B248" s="332">
        <v>324122</v>
      </c>
      <c r="C248" s="333">
        <f>SUM(US_CO2!C251:AX251)</f>
        <v>4.0967752202211685</v>
      </c>
      <c r="D248" s="333">
        <f>SUM(US_CH4!C251:AC251)</f>
        <v>4.260287250233437E-3</v>
      </c>
      <c r="E248" s="333">
        <f>SUM(US_N2O!C251:AA251)</f>
        <v>1.0188900081315441E-2</v>
      </c>
      <c r="F248" s="332">
        <f>US_Others!V253+US_Others!U253</f>
        <v>0</v>
      </c>
      <c r="G248" s="332">
        <f>US_Others!C253+US_Others!H253+US_Others!N253</f>
        <v>0</v>
      </c>
      <c r="H248" s="332">
        <f>US_Others!D253+US_Others!I253+US_Others!O253</f>
        <v>0</v>
      </c>
      <c r="I248" s="332">
        <f>US_Others!E253+US_Others!J253+US_Others!P253+US_Others!W253</f>
        <v>0</v>
      </c>
      <c r="J248" s="332">
        <f>US_Others!F253+US_Others!K253+US_Others!Q253</f>
        <v>0</v>
      </c>
      <c r="K248" s="332">
        <f>US_Others!G253+US_Others!L253+US_Others!R253</f>
        <v>0</v>
      </c>
      <c r="L248" s="332">
        <f>US_Others!Z253+US_Others!AB253</f>
        <v>0</v>
      </c>
      <c r="M248" s="332">
        <f>US_Others!AA253+US_Others!AC253</f>
        <v>0</v>
      </c>
      <c r="N248" s="332">
        <f>US_Others!AD253</f>
        <v>0</v>
      </c>
      <c r="O248" s="332">
        <f>US_Others!AE253</f>
        <v>0</v>
      </c>
      <c r="P248" s="332">
        <f>SUM(US_Others!AG253:AI253)</f>
        <v>0</v>
      </c>
      <c r="Q248" s="332">
        <f>US_Others!AL253</f>
        <v>0</v>
      </c>
      <c r="R248" s="332"/>
      <c r="S248" s="334">
        <f t="shared" si="3"/>
        <v>4096.7752202211686</v>
      </c>
      <c r="T248" s="334">
        <f>D248*1000/Spec!I$6</f>
        <v>0.1704114900093375</v>
      </c>
      <c r="U248" s="334">
        <f>E248*1000/Spec!I$7</f>
        <v>3.4190939870186045E-2</v>
      </c>
      <c r="V248" s="334">
        <f>F248*1000/Spec!I$8</f>
        <v>0</v>
      </c>
      <c r="W248" s="334">
        <f>G248*1000/Spec!I$9</f>
        <v>0</v>
      </c>
      <c r="X248" s="334">
        <f>H248*1000/Spec!I$10</f>
        <v>0</v>
      </c>
      <c r="Y248" s="334">
        <f>I248*1000/Spec!I$11</f>
        <v>0</v>
      </c>
      <c r="Z248" s="334">
        <f>J248*1000/Spec!I$12</f>
        <v>0</v>
      </c>
      <c r="AA248" s="334">
        <f>K248*1000/Spec!I$15</f>
        <v>0</v>
      </c>
      <c r="AB248" s="334">
        <f>L248*1000/Spec!I$17</f>
        <v>0</v>
      </c>
      <c r="AC248" s="334">
        <f>M248*1000/Spec!I$18</f>
        <v>0</v>
      </c>
      <c r="AD248" s="335">
        <f>N248*1000/Spec!I$25</f>
        <v>0</v>
      </c>
      <c r="AE248" s="335">
        <f>O248*1000/Spec!I$26</f>
        <v>0</v>
      </c>
      <c r="AF248" s="334">
        <f>P248*1000/Spec!I$21</f>
        <v>0</v>
      </c>
      <c r="AG248" s="334">
        <f>Q248*1000/Spec!I$22</f>
        <v>0</v>
      </c>
      <c r="AI248" s="432">
        <f>S248/'2007output'!$D246</f>
        <v>0.30946170527362343</v>
      </c>
      <c r="AJ248" s="432">
        <f>T248/'2007output'!$D246</f>
        <v>1.287252227952639E-5</v>
      </c>
      <c r="AK248" s="432">
        <f>U248/'2007output'!$D246</f>
        <v>2.5827110320601089E-6</v>
      </c>
      <c r="AL248" s="433">
        <f>V248/'2007output'!$D246</f>
        <v>0</v>
      </c>
      <c r="AM248" s="433">
        <f>W248/'2007output'!$D246</f>
        <v>0</v>
      </c>
      <c r="AN248" s="433">
        <f>X248/'2007output'!$D246</f>
        <v>0</v>
      </c>
      <c r="AO248" s="433">
        <f>Y248/'2007output'!$D246</f>
        <v>0</v>
      </c>
      <c r="AP248" s="433">
        <f>Z248/'2007output'!$D246</f>
        <v>0</v>
      </c>
      <c r="AQ248" s="433">
        <f>AA248/'2007output'!$D246</f>
        <v>0</v>
      </c>
      <c r="AR248" s="433">
        <f>AB248/'2007output'!$D246</f>
        <v>0</v>
      </c>
      <c r="AS248" s="433">
        <f>AC248/'2007output'!$D246</f>
        <v>0</v>
      </c>
      <c r="AT248" s="433">
        <f>AD248/'2007output'!$D246</f>
        <v>0</v>
      </c>
      <c r="AU248" s="433">
        <f>AE248/'2007output'!$D246</f>
        <v>0</v>
      </c>
      <c r="AV248" s="433">
        <f>AF248/'2007output'!$D246</f>
        <v>0</v>
      </c>
      <c r="AW248" s="433">
        <f>AG248/'2007output'!$D246</f>
        <v>0</v>
      </c>
      <c r="AY248" s="370">
        <f>IFERROR(IF(SUMPRODUCT(US_CO2!C251:AX251/SUM(US_CO2!C251:AX251),US_CO2!C$6:AX$6)&gt;3.5,4,IF(SUMPRODUCT(US_CO2!C251:AX251/SUM(US_CO2!C251:AX251),US_CO2!C$6:AX$6)&gt;2.5,3,2)),"")</f>
        <v>4</v>
      </c>
      <c r="AZ248" s="370">
        <f>IFERROR(IF(SUMPRODUCT(US_CH4!C251:AC251/SUM(US_CH4!C251:AC251),US_CH4!C$6:AC$6)&gt;3.5,4,IF(SUMPRODUCT(US_CH4!C251:AC251/SUM(US_CH4!C251:AC251),US_CH4!C$6:AC$6)&gt;2.5,3,2)),"")</f>
        <v>4</v>
      </c>
      <c r="BA248" s="223">
        <f>IFERROR(IF(SUMPRODUCT(US_N2O!C251:AA251/SUM(US_N2O!C251:AA251),US_N2O!C$6:AA$6)&gt;3.5,4,IF(SUMPRODUCT(US_N2O!C251:AA251/SUM(US_N2O!C251:AA251),US_N2O!C$6:AA$6)&gt;2.5,3,2)),"")</f>
        <v>4</v>
      </c>
      <c r="BB248" s="223" t="str">
        <f>IFERROR(IF(SUMPRODUCT(US_Others!U253:V253/SUM(US_Others!U253:V253),US_Others!U$8:V$8)&gt;3.5,4,IF(SUMPRODUCT(US_Others!U253:V253/SUM(US_Others!U253:V253),US_Others!U$8:V$8)&gt;2.5,3,2)),"")</f>
        <v/>
      </c>
      <c r="BC248" s="223" t="str">
        <f>IFERROR(IF((US_Others!C253*US_Others!C$8/SUM(US_Others!C253,US_Others!H253,US_Others!N253)+ US_Others!H253*US_Others!H$8/SUM(US_Others!C253,US_Others!H253,US_Others!N253)+US_Others!N253*US_Others!N$8/SUM(US_Others!C253,US_Others!H253,US_Others!N253))&gt;3.5,4,IF((US_Others!C253*US_Others!C$8/SUM(US_Others!C253,US_Others!H253,US_Others!N253)+ US_Others!H253*US_Others!H$8/SUM(US_Others!C253,US_Others!H253,US_Others!N253)+US_Others!N253*US_Others!N$8/SUM(US_Others!C253,US_Others!H253,US_Others!N253))&gt;2.5,3,2)),"")</f>
        <v/>
      </c>
      <c r="BD248" s="223" t="str">
        <f>IFERROR(IF((US_Others!D253*US_Others!D$8/SUM(US_Others!D253,US_Others!I253,US_Others!O253)+US_Others!I253*US_Others!I$8/SUM(US_Others!D253,US_Others!I253,US_Others!O253)+US_Others!O253*US_Others!O$8/SUM(US_Others!D253,US_Others!I253,US_Others!O253))&gt;3.5,4,IF((US_Others!D253*US_Others!D$8/SUM(US_Others!D253,US_Others!I253,US_Others!O253)+US_Others!I253*US_Others!I$8/SUM(US_Others!D253,US_Others!I253,US_Others!O253)+US_Others!O253*US_Others!O$8/SUM(US_Others!D253,US_Others!I253,US_Others!O253))&gt;2.5,3,2)),"")</f>
        <v/>
      </c>
      <c r="BE248" s="223" t="str">
        <f>IFERROR(IF((US_Others!E253*US_Others!E$8/SUM(US_Others!E253,US_Others!J253,US_Others!P253,US_Others!W253)+US_Others!J253*US_Others!J$8/SUM(US_Others!E253,US_Others!J253,US_Others!P253,US_Others!W253)+US_Others!P253*US_Others!P$8/SUM(US_Others!E253,US_Others!J253,US_Others!P253,US_Others!W253)+US_Others!W253*US_Others!W$8/SUM(US_Others!E253,US_Others!J253,US_Others!P253,US_Others!W253))&gt;3.5,4,IF((US_Others!E253*US_Others!E$8/SUM(US_Others!E253,US_Others!J253,US_Others!P253,US_Others!W253)+US_Others!J253*US_Others!J$8/SUM(US_Others!E253,US_Others!J253,US_Others!P253,US_Others!W253)+US_Others!P253*US_Others!P$8/SUM(US_Others!E253,US_Others!J253,US_Others!P253,US_Others!W253)+US_Others!W253*US_Others!W$8/SUM(US_Others!E253,US_Others!J253,US_Others!P253,US_Others!W253))&gt;2.5,3,2)),"")</f>
        <v/>
      </c>
      <c r="BF248" s="223" t="str">
        <f>IFERROR(IF((US_Others!F253*US_Others!F$8/SUM(US_Others!F253,US_Others!K253,US_Others!Q253)+US_Others!K253*US_Others!K$8/SUM(US_Others!F253,US_Others!K253,US_Others!Q253)+US_Others!Q253*US_Others!Q$8/SUM(US_Others!F253,US_Others!K253,US_Others!Q253))&gt;3.5,4,IF((US_Others!F253*US_Others!F$8/SUM(US_Others!F253,US_Others!K253,US_Others!Q253)+US_Others!K253*US_Others!K$8/SUM(US_Others!F253,US_Others!K253,US_Others!Q253)+US_Others!Q253*US_Others!Q$8/SUM(US_Others!F253,US_Others!K253,US_Others!Q253))&gt;2.5,3,2)),"")</f>
        <v/>
      </c>
      <c r="BG248" s="223" t="str">
        <f>IFERROR(IF((US_Others!G253*US_Others!G$8/SUM(US_Others!G253,US_Others!L253,US_Others!R253)+US_Others!L253*US_Others!L$8/SUM(US_Others!G253,US_Others!L253,US_Others!R253)+US_Others!R253*US_Others!R$8/SUM(US_Others!G253,US_Others!L253,US_Others!R253))&gt;3.5,4,IF((US_Others!G253*US_Others!G$8/SUM(US_Others!G253,US_Others!L253,US_Others!R253)+US_Others!L253*US_Others!L$8/SUM(US_Others!G253,US_Others!L253,US_Others!R253)+US_Others!R253*US_Others!R$8/SUM(US_Others!G253,US_Others!L253,US_Others!R253))&gt;2.5,3,2)),"")</f>
        <v/>
      </c>
      <c r="BH248" s="219" t="str">
        <f>IFERROR(IF((US_Others!Z253*US_Others!Z$8/SUM(US_Others!Z253,US_Others!AB253)+US_Others!AB253*US_Others!AB$8/SUM(US_Others!Z253,US_Others!AB253))&gt;3.5,4,IF((US_Others!Z253*US_Others!Z$8/SUM(US_Others!Z253,US_Others!AB253)+US_Others!AB253*US_Others!AB$8/SUM(US_Others!Z253,US_Others!AB253))&gt;2.5,3,2)),"")</f>
        <v/>
      </c>
      <c r="BI248" s="219" t="str">
        <f>IFERROR(IF((US_Others!AA253*US_Others!AA$8/SUM(US_Others!AA253,US_Others!AC253)+US_Others!AC253*US_Others!AC$8/SUM(US_Others!AA253,US_Others!AC253))&gt;3.5,4,IF((US_Others!AA253*US_Others!AA$8/SUM(US_Others!AA253,US_Others!AC253)+US_Others!AC253*US_Others!AC$8/SUM(US_Others!AA253,US_Others!AC253))&gt;2.5,3,2)),"")</f>
        <v/>
      </c>
      <c r="BJ248" s="219" t="str">
        <f>IFERROR(US_Others!AD253*US_Others!AD$8/US_Others!AD253,"")</f>
        <v/>
      </c>
      <c r="BK248" s="74" t="str">
        <f>IFERROR(US_Others!AE253*US_Others!AE$8/US_Others!AE253,"")</f>
        <v/>
      </c>
      <c r="BL248" s="219" t="str">
        <f>IFERROR(IF(SUMPRODUCT(US_Others!AG253:AI253/SUM(US_Others!AG253:AI253),US_Others!AG$8:AI$8)&gt;3.5,4,IF(SUMPRODUCT(US_Others!AG253:AI253/SUM(US_Others!AG253:AI253),US_Others!AG$8:AI$8)&gt;2.5,3,2)),"")</f>
        <v/>
      </c>
      <c r="BM248" s="219" t="str">
        <f>IFERROR(US_Others!AL253*US_Others!AL$8/US_Others!AL253,"")</f>
        <v/>
      </c>
    </row>
    <row r="249" spans="1:65">
      <c r="A249" s="200" t="s">
        <v>388</v>
      </c>
      <c r="B249" s="332">
        <v>324190</v>
      </c>
      <c r="C249" s="333">
        <f>SUM(US_CO2!C252:AX252)</f>
        <v>9.5648009440714326</v>
      </c>
      <c r="D249" s="333">
        <f>SUM(US_CH4!C252:AC252)</f>
        <v>1.3512698529562207E-2</v>
      </c>
      <c r="E249" s="333">
        <f>SUM(US_N2O!C252:AA252)</f>
        <v>2.4655877788427087E-2</v>
      </c>
      <c r="F249" s="332">
        <f>US_Others!V254+US_Others!U254</f>
        <v>0</v>
      </c>
      <c r="G249" s="332">
        <f>US_Others!C254+US_Others!H254+US_Others!N254</f>
        <v>1.0181292992060961E-5</v>
      </c>
      <c r="H249" s="332">
        <f>US_Others!D254+US_Others!I254+US_Others!O254</f>
        <v>1.6697320506979979E-4</v>
      </c>
      <c r="I249" s="332">
        <f>US_Others!E254+US_Others!J254+US_Others!P254+US_Others!W254</f>
        <v>7.7174200879822079E-4</v>
      </c>
      <c r="J249" s="332">
        <f>US_Others!F254+US_Others!K254+US_Others!Q254</f>
        <v>1.3337493819599858E-4</v>
      </c>
      <c r="K249" s="332">
        <f>US_Others!G254+US_Others!L254+US_Others!R254</f>
        <v>1.323568088967925E-5</v>
      </c>
      <c r="L249" s="332">
        <f>US_Others!Z254+US_Others!AB254</f>
        <v>0</v>
      </c>
      <c r="M249" s="332">
        <f>US_Others!AA254+US_Others!AC254</f>
        <v>0</v>
      </c>
      <c r="N249" s="332">
        <f>US_Others!AD254</f>
        <v>0</v>
      </c>
      <c r="O249" s="332">
        <f>US_Others!AE254</f>
        <v>0</v>
      </c>
      <c r="P249" s="332">
        <f>SUM(US_Others!AG254:AI254)</f>
        <v>0</v>
      </c>
      <c r="Q249" s="332">
        <f>US_Others!AL254</f>
        <v>0</v>
      </c>
      <c r="R249" s="332"/>
      <c r="S249" s="334">
        <f t="shared" si="3"/>
        <v>9564.8009440714322</v>
      </c>
      <c r="T249" s="334">
        <f>D249*1000/Spec!I$6</f>
        <v>0.54050794118248824</v>
      </c>
      <c r="U249" s="334">
        <f>E249*1000/Spec!I$7</f>
        <v>8.2737844927607676E-2</v>
      </c>
      <c r="V249" s="334">
        <f>F249*1000/Spec!I$8</f>
        <v>0</v>
      </c>
      <c r="W249" s="334">
        <f>G249*1000/Spec!I$9</f>
        <v>1.5083397025275497E-5</v>
      </c>
      <c r="X249" s="334">
        <f>H249*1000/Spec!I$10</f>
        <v>4.7706630019942798E-5</v>
      </c>
      <c r="Y249" s="334">
        <f>I249*1000/Spec!I$11</f>
        <v>5.3967972643232222E-4</v>
      </c>
      <c r="Z249" s="334">
        <f>J249*1000/Spec!I$12</f>
        <v>2.9837793779865452E-5</v>
      </c>
      <c r="AA249" s="334">
        <f>K249*1000/Spec!I$15</f>
        <v>1.3492029449214323E-6</v>
      </c>
      <c r="AB249" s="334">
        <f>L249*1000/Spec!I$17</f>
        <v>0</v>
      </c>
      <c r="AC249" s="334">
        <f>M249*1000/Spec!I$18</f>
        <v>0</v>
      </c>
      <c r="AD249" s="335">
        <f>N249*1000/Spec!I$25</f>
        <v>0</v>
      </c>
      <c r="AE249" s="335">
        <f>O249*1000/Spec!I$26</f>
        <v>0</v>
      </c>
      <c r="AF249" s="334">
        <f>P249*1000/Spec!I$21</f>
        <v>0</v>
      </c>
      <c r="AG249" s="334">
        <f>Q249*1000/Spec!I$22</f>
        <v>0</v>
      </c>
      <c r="AI249" s="432">
        <f>S249/'2007output'!$D247</f>
        <v>0.42537991470499154</v>
      </c>
      <c r="AJ249" s="432">
        <f>T249/'2007output'!$D247</f>
        <v>2.4038265224964237E-5</v>
      </c>
      <c r="AK249" s="432">
        <f>U249/'2007output'!$D247</f>
        <v>3.6796392966228493E-6</v>
      </c>
      <c r="AL249" s="433">
        <f>V249/'2007output'!$D247</f>
        <v>0</v>
      </c>
      <c r="AM249" s="433">
        <f>W249/'2007output'!$D247</f>
        <v>6.7081104746358187E-10</v>
      </c>
      <c r="AN249" s="433">
        <f>X249/'2007output'!$D247</f>
        <v>2.1216795129776721E-9</v>
      </c>
      <c r="AO249" s="433">
        <f>Y249/'2007output'!$D247</f>
        <v>2.4001431638793119E-8</v>
      </c>
      <c r="AP249" s="433">
        <f>Z249/'2007output'!$D247</f>
        <v>1.326990310334837E-9</v>
      </c>
      <c r="AQ249" s="433">
        <f>AA249/'2007output'!$D247</f>
        <v>6.0003740484127745E-11</v>
      </c>
      <c r="AR249" s="433">
        <f>AB249/'2007output'!$D247</f>
        <v>0</v>
      </c>
      <c r="AS249" s="433">
        <f>AC249/'2007output'!$D247</f>
        <v>0</v>
      </c>
      <c r="AT249" s="433">
        <f>AD249/'2007output'!$D247</f>
        <v>0</v>
      </c>
      <c r="AU249" s="433">
        <f>AE249/'2007output'!$D247</f>
        <v>0</v>
      </c>
      <c r="AV249" s="433">
        <f>AF249/'2007output'!$D247</f>
        <v>0</v>
      </c>
      <c r="AW249" s="433">
        <f>AG249/'2007output'!$D247</f>
        <v>0</v>
      </c>
      <c r="AY249" s="370">
        <f>IFERROR(IF(SUMPRODUCT(US_CO2!C252:AX252/SUM(US_CO2!C252:AX252),US_CO2!C$6:AX$6)&gt;3.5,4,IF(SUMPRODUCT(US_CO2!C252:AX252/SUM(US_CO2!C252:AX252),US_CO2!C$6:AX$6)&gt;2.5,3,2)),"")</f>
        <v>4</v>
      </c>
      <c r="AZ249" s="370">
        <f>IFERROR(IF(SUMPRODUCT(US_CH4!C252:AC252/SUM(US_CH4!C252:AC252),US_CH4!C$6:AC$6)&gt;3.5,4,IF(SUMPRODUCT(US_CH4!C252:AC252/SUM(US_CH4!C252:AC252),US_CH4!C$6:AC$6)&gt;2.5,3,2)),"")</f>
        <v>4</v>
      </c>
      <c r="BA249" s="223">
        <f>IFERROR(IF(SUMPRODUCT(US_N2O!C252:AA252/SUM(US_N2O!C252:AA252),US_N2O!C$6:AA$6)&gt;3.5,4,IF(SUMPRODUCT(US_N2O!C252:AA252/SUM(US_N2O!C252:AA252),US_N2O!C$6:AA$6)&gt;2.5,3,2)),"")</f>
        <v>4</v>
      </c>
      <c r="BB249" s="223" t="str">
        <f>IFERROR(IF(SUMPRODUCT(US_Others!U254:V254/SUM(US_Others!U254:V254),US_Others!U$8:V$8)&gt;3.5,4,IF(SUMPRODUCT(US_Others!U254:V254/SUM(US_Others!U254:V254),US_Others!U$8:V$8)&gt;2.5,3,2)),"")</f>
        <v/>
      </c>
      <c r="BC249" s="223">
        <f>IFERROR(IF((US_Others!C254*US_Others!C$8/SUM(US_Others!C254,US_Others!H254,US_Others!N254)+ US_Others!H254*US_Others!H$8/SUM(US_Others!C254,US_Others!H254,US_Others!N254)+US_Others!N254*US_Others!N$8/SUM(US_Others!C254,US_Others!H254,US_Others!N254))&gt;3.5,4,IF((US_Others!C254*US_Others!C$8/SUM(US_Others!C254,US_Others!H254,US_Others!N254)+ US_Others!H254*US_Others!H$8/SUM(US_Others!C254,US_Others!H254,US_Others!N254)+US_Others!N254*US_Others!N$8/SUM(US_Others!C254,US_Others!H254,US_Others!N254))&gt;2.5,3,2)),"")</f>
        <v>4</v>
      </c>
      <c r="BD249" s="223">
        <f>IFERROR(IF((US_Others!D254*US_Others!D$8/SUM(US_Others!D254,US_Others!I254,US_Others!O254)+US_Others!I254*US_Others!I$8/SUM(US_Others!D254,US_Others!I254,US_Others!O254)+US_Others!O254*US_Others!O$8/SUM(US_Others!D254,US_Others!I254,US_Others!O254))&gt;3.5,4,IF((US_Others!D254*US_Others!D$8/SUM(US_Others!D254,US_Others!I254,US_Others!O254)+US_Others!I254*US_Others!I$8/SUM(US_Others!D254,US_Others!I254,US_Others!O254)+US_Others!O254*US_Others!O$8/SUM(US_Others!D254,US_Others!I254,US_Others!O254))&gt;2.5,3,2)),"")</f>
        <v>4</v>
      </c>
      <c r="BE249" s="223">
        <f>IFERROR(IF((US_Others!E254*US_Others!E$8/SUM(US_Others!E254,US_Others!J254,US_Others!P254,US_Others!W254)+US_Others!J254*US_Others!J$8/SUM(US_Others!E254,US_Others!J254,US_Others!P254,US_Others!W254)+US_Others!P254*US_Others!P$8/SUM(US_Others!E254,US_Others!J254,US_Others!P254,US_Others!W254)+US_Others!W254*US_Others!W$8/SUM(US_Others!E254,US_Others!J254,US_Others!P254,US_Others!W254))&gt;3.5,4,IF((US_Others!E254*US_Others!E$8/SUM(US_Others!E254,US_Others!J254,US_Others!P254,US_Others!W254)+US_Others!J254*US_Others!J$8/SUM(US_Others!E254,US_Others!J254,US_Others!P254,US_Others!W254)+US_Others!P254*US_Others!P$8/SUM(US_Others!E254,US_Others!J254,US_Others!P254,US_Others!W254)+US_Others!W254*US_Others!W$8/SUM(US_Others!E254,US_Others!J254,US_Others!P254,US_Others!W254))&gt;2.5,3,2)),"")</f>
        <v>4</v>
      </c>
      <c r="BF249" s="223">
        <f>IFERROR(IF((US_Others!F254*US_Others!F$8/SUM(US_Others!F254,US_Others!K254,US_Others!Q254)+US_Others!K254*US_Others!K$8/SUM(US_Others!F254,US_Others!K254,US_Others!Q254)+US_Others!Q254*US_Others!Q$8/SUM(US_Others!F254,US_Others!K254,US_Others!Q254))&gt;3.5,4,IF((US_Others!F254*US_Others!F$8/SUM(US_Others!F254,US_Others!K254,US_Others!Q254)+US_Others!K254*US_Others!K$8/SUM(US_Others!F254,US_Others!K254,US_Others!Q254)+US_Others!Q254*US_Others!Q$8/SUM(US_Others!F254,US_Others!K254,US_Others!Q254))&gt;2.5,3,2)),"")</f>
        <v>4</v>
      </c>
      <c r="BG249" s="223">
        <f>IFERROR(IF((US_Others!G254*US_Others!G$8/SUM(US_Others!G254,US_Others!L254,US_Others!R254)+US_Others!L254*US_Others!L$8/SUM(US_Others!G254,US_Others!L254,US_Others!R254)+US_Others!R254*US_Others!R$8/SUM(US_Others!G254,US_Others!L254,US_Others!R254))&gt;3.5,4,IF((US_Others!G254*US_Others!G$8/SUM(US_Others!G254,US_Others!L254,US_Others!R254)+US_Others!L254*US_Others!L$8/SUM(US_Others!G254,US_Others!L254,US_Others!R254)+US_Others!R254*US_Others!R$8/SUM(US_Others!G254,US_Others!L254,US_Others!R254))&gt;2.5,3,2)),"")</f>
        <v>4</v>
      </c>
      <c r="BH249" s="219" t="str">
        <f>IFERROR(IF((US_Others!Z254*US_Others!Z$8/SUM(US_Others!Z254,US_Others!AB254)+US_Others!AB254*US_Others!AB$8/SUM(US_Others!Z254,US_Others!AB254))&gt;3.5,4,IF((US_Others!Z254*US_Others!Z$8/SUM(US_Others!Z254,US_Others!AB254)+US_Others!AB254*US_Others!AB$8/SUM(US_Others!Z254,US_Others!AB254))&gt;2.5,3,2)),"")</f>
        <v/>
      </c>
      <c r="BI249" s="219" t="str">
        <f>IFERROR(IF((US_Others!AA254*US_Others!AA$8/SUM(US_Others!AA254,US_Others!AC254)+US_Others!AC254*US_Others!AC$8/SUM(US_Others!AA254,US_Others!AC254))&gt;3.5,4,IF((US_Others!AA254*US_Others!AA$8/SUM(US_Others!AA254,US_Others!AC254)+US_Others!AC254*US_Others!AC$8/SUM(US_Others!AA254,US_Others!AC254))&gt;2.5,3,2)),"")</f>
        <v/>
      </c>
      <c r="BJ249" s="219" t="str">
        <f>IFERROR(US_Others!AD254*US_Others!AD$8/US_Others!AD254,"")</f>
        <v/>
      </c>
      <c r="BK249" s="74" t="str">
        <f>IFERROR(US_Others!AE254*US_Others!AE$8/US_Others!AE254,"")</f>
        <v/>
      </c>
      <c r="BL249" s="219" t="str">
        <f>IFERROR(IF(SUMPRODUCT(US_Others!AG254:AI254/SUM(US_Others!AG254:AI254),US_Others!AG$8:AI$8)&gt;3.5,4,IF(SUMPRODUCT(US_Others!AG254:AI254/SUM(US_Others!AG254:AI254),US_Others!AG$8:AI$8)&gt;2.5,3,2)),"")</f>
        <v/>
      </c>
      <c r="BM249" s="219" t="str">
        <f>IFERROR(US_Others!AL254*US_Others!AL$8/US_Others!AL254,"")</f>
        <v/>
      </c>
    </row>
    <row r="250" spans="1:65">
      <c r="A250" s="200" t="s">
        <v>389</v>
      </c>
      <c r="B250" s="332">
        <v>325110</v>
      </c>
      <c r="C250" s="333">
        <f>SUM(US_CO2!C253:AX253)</f>
        <v>8.9238432637184459</v>
      </c>
      <c r="D250" s="333">
        <f>SUM(US_CH4!C253:AC253)</f>
        <v>6.3441759874850101E-3</v>
      </c>
      <c r="E250" s="333">
        <f>SUM(US_N2O!C253:AA253)</f>
        <v>1.1461034043430485E-2</v>
      </c>
      <c r="F250" s="332">
        <f>US_Others!V255+US_Others!U255</f>
        <v>0</v>
      </c>
      <c r="G250" s="332">
        <f>US_Others!C255+US_Others!H255+US_Others!N255</f>
        <v>1.8730329878775431E-5</v>
      </c>
      <c r="H250" s="332">
        <f>US_Others!D255+US_Others!I255+US_Others!O255</f>
        <v>3.0717741001191711E-4</v>
      </c>
      <c r="I250" s="332">
        <f>US_Others!E255+US_Others!J255+US_Others!P255+US_Others!W255</f>
        <v>1.4197590048111778E-3</v>
      </c>
      <c r="J250" s="332">
        <f>US_Others!F255+US_Others!K255+US_Others!Q255</f>
        <v>2.4536732141195816E-4</v>
      </c>
      <c r="K250" s="332">
        <f>US_Others!G255+US_Others!L255+US_Others!R255</f>
        <v>2.4349428842408067E-5</v>
      </c>
      <c r="L250" s="332">
        <f>US_Others!Z255+US_Others!AB255</f>
        <v>0</v>
      </c>
      <c r="M250" s="332">
        <f>US_Others!AA255+US_Others!AC255</f>
        <v>0</v>
      </c>
      <c r="N250" s="332">
        <f>US_Others!AD255</f>
        <v>0</v>
      </c>
      <c r="O250" s="332">
        <f>US_Others!AE255</f>
        <v>0</v>
      </c>
      <c r="P250" s="332">
        <f>SUM(US_Others!AG255:AI255)</f>
        <v>0</v>
      </c>
      <c r="Q250" s="332">
        <f>US_Others!AL255</f>
        <v>0</v>
      </c>
      <c r="R250" s="332"/>
      <c r="S250" s="334">
        <f t="shared" si="3"/>
        <v>8923.8432637184451</v>
      </c>
      <c r="T250" s="334">
        <f>D250*1000/Spec!I$6</f>
        <v>0.25376703949940038</v>
      </c>
      <c r="U250" s="334">
        <f>E250*1000/Spec!I$7</f>
        <v>3.845984578332378E-2</v>
      </c>
      <c r="V250" s="334">
        <f>F250*1000/Spec!I$8</f>
        <v>0</v>
      </c>
      <c r="W250" s="334">
        <f>G250*1000/Spec!I$9</f>
        <v>2.7748636857445082E-5</v>
      </c>
      <c r="X250" s="334">
        <f>H250*1000/Spec!I$10</f>
        <v>8.7764974289119172E-5</v>
      </c>
      <c r="Y250" s="334">
        <f>I250*1000/Spec!I$11</f>
        <v>9.9283846490292151E-4</v>
      </c>
      <c r="Z250" s="334">
        <f>J250*1000/Spec!I$12</f>
        <v>5.4892018212966029E-5</v>
      </c>
      <c r="AA250" s="334">
        <f>K250*1000/Spec!I$15</f>
        <v>2.4821028381659598E-6</v>
      </c>
      <c r="AB250" s="334">
        <f>L250*1000/Spec!I$17</f>
        <v>0</v>
      </c>
      <c r="AC250" s="334">
        <f>M250*1000/Spec!I$18</f>
        <v>0</v>
      </c>
      <c r="AD250" s="335">
        <f>N250*1000/Spec!I$25</f>
        <v>0</v>
      </c>
      <c r="AE250" s="335">
        <f>O250*1000/Spec!I$26</f>
        <v>0</v>
      </c>
      <c r="AF250" s="334">
        <f>P250*1000/Spec!I$21</f>
        <v>0</v>
      </c>
      <c r="AG250" s="334">
        <f>Q250*1000/Spec!I$22</f>
        <v>0</v>
      </c>
      <c r="AI250" s="432">
        <f>S250/'2007output'!$D248</f>
        <v>9.6435040331691146E-2</v>
      </c>
      <c r="AJ250" s="432">
        <f>T250/'2007output'!$D248</f>
        <v>2.7423200930112896E-6</v>
      </c>
      <c r="AK250" s="432">
        <f>U250/'2007output'!$D248</f>
        <v>4.1561428967993902E-7</v>
      </c>
      <c r="AL250" s="433">
        <f>V250/'2007output'!$D248</f>
        <v>0</v>
      </c>
      <c r="AM250" s="433">
        <f>W250/'2007output'!$D248</f>
        <v>2.9986417683698081E-10</v>
      </c>
      <c r="AN250" s="433">
        <f>X250/'2007output'!$D248</f>
        <v>9.4842755359582241E-10</v>
      </c>
      <c r="AO250" s="433">
        <f>Y250/'2007output'!$D248</f>
        <v>1.0729056369135752E-8</v>
      </c>
      <c r="AP250" s="433">
        <f>Z250/'2007output'!$D248</f>
        <v>5.9318769209865838E-10</v>
      </c>
      <c r="AQ250" s="433">
        <f>AA250/'2007output'!$D248</f>
        <v>2.6822713065693246E-11</v>
      </c>
      <c r="AR250" s="433">
        <f>AB250/'2007output'!$D248</f>
        <v>0</v>
      </c>
      <c r="AS250" s="433">
        <f>AC250/'2007output'!$D248</f>
        <v>0</v>
      </c>
      <c r="AT250" s="433">
        <f>AD250/'2007output'!$D248</f>
        <v>0</v>
      </c>
      <c r="AU250" s="433">
        <f>AE250/'2007output'!$D248</f>
        <v>0</v>
      </c>
      <c r="AV250" s="433">
        <f>AF250/'2007output'!$D248</f>
        <v>0</v>
      </c>
      <c r="AW250" s="433">
        <f>AG250/'2007output'!$D248</f>
        <v>0</v>
      </c>
      <c r="AY250" s="370">
        <f>IFERROR(IF(SUMPRODUCT(US_CO2!C253:AX253/SUM(US_CO2!C253:AX253),US_CO2!C$6:AX$6)&gt;3.5,4,IF(SUMPRODUCT(US_CO2!C253:AX253/SUM(US_CO2!C253:AX253),US_CO2!C$6:AX$6)&gt;2.5,3,2)),"")</f>
        <v>4</v>
      </c>
      <c r="AZ250" s="370">
        <f>IFERROR(IF(SUMPRODUCT(US_CH4!C253:AC253/SUM(US_CH4!C253:AC253),US_CH4!C$6:AC$6)&gt;3.5,4,IF(SUMPRODUCT(US_CH4!C253:AC253/SUM(US_CH4!C253:AC253),US_CH4!C$6:AC$6)&gt;2.5,3,2)),"")</f>
        <v>4</v>
      </c>
      <c r="BA250" s="223">
        <f>IFERROR(IF(SUMPRODUCT(US_N2O!C253:AA253/SUM(US_N2O!C253:AA253),US_N2O!C$6:AA$6)&gt;3.5,4,IF(SUMPRODUCT(US_N2O!C253:AA253/SUM(US_N2O!C253:AA253),US_N2O!C$6:AA$6)&gt;2.5,3,2)),"")</f>
        <v>4</v>
      </c>
      <c r="BB250" s="223" t="str">
        <f>IFERROR(IF(SUMPRODUCT(US_Others!U255:V255/SUM(US_Others!U255:V255),US_Others!U$8:V$8)&gt;3.5,4,IF(SUMPRODUCT(US_Others!U255:V255/SUM(US_Others!U255:V255),US_Others!U$8:V$8)&gt;2.5,3,2)),"")</f>
        <v/>
      </c>
      <c r="BC250" s="223">
        <f>IFERROR(IF((US_Others!C255*US_Others!C$8/SUM(US_Others!C255,US_Others!H255,US_Others!N255)+ US_Others!H255*US_Others!H$8/SUM(US_Others!C255,US_Others!H255,US_Others!N255)+US_Others!N255*US_Others!N$8/SUM(US_Others!C255,US_Others!H255,US_Others!N255))&gt;3.5,4,IF((US_Others!C255*US_Others!C$8/SUM(US_Others!C255,US_Others!H255,US_Others!N255)+ US_Others!H255*US_Others!H$8/SUM(US_Others!C255,US_Others!H255,US_Others!N255)+US_Others!N255*US_Others!N$8/SUM(US_Others!C255,US_Others!H255,US_Others!N255))&gt;2.5,3,2)),"")</f>
        <v>4</v>
      </c>
      <c r="BD250" s="223">
        <f>IFERROR(IF((US_Others!D255*US_Others!D$8/SUM(US_Others!D255,US_Others!I255,US_Others!O255)+US_Others!I255*US_Others!I$8/SUM(US_Others!D255,US_Others!I255,US_Others!O255)+US_Others!O255*US_Others!O$8/SUM(US_Others!D255,US_Others!I255,US_Others!O255))&gt;3.5,4,IF((US_Others!D255*US_Others!D$8/SUM(US_Others!D255,US_Others!I255,US_Others!O255)+US_Others!I255*US_Others!I$8/SUM(US_Others!D255,US_Others!I255,US_Others!O255)+US_Others!O255*US_Others!O$8/SUM(US_Others!D255,US_Others!I255,US_Others!O255))&gt;2.5,3,2)),"")</f>
        <v>4</v>
      </c>
      <c r="BE250" s="223">
        <f>IFERROR(IF((US_Others!E255*US_Others!E$8/SUM(US_Others!E255,US_Others!J255,US_Others!P255,US_Others!W255)+US_Others!J255*US_Others!J$8/SUM(US_Others!E255,US_Others!J255,US_Others!P255,US_Others!W255)+US_Others!P255*US_Others!P$8/SUM(US_Others!E255,US_Others!J255,US_Others!P255,US_Others!W255)+US_Others!W255*US_Others!W$8/SUM(US_Others!E255,US_Others!J255,US_Others!P255,US_Others!W255))&gt;3.5,4,IF((US_Others!E255*US_Others!E$8/SUM(US_Others!E255,US_Others!J255,US_Others!P255,US_Others!W255)+US_Others!J255*US_Others!J$8/SUM(US_Others!E255,US_Others!J255,US_Others!P255,US_Others!W255)+US_Others!P255*US_Others!P$8/SUM(US_Others!E255,US_Others!J255,US_Others!P255,US_Others!W255)+US_Others!W255*US_Others!W$8/SUM(US_Others!E255,US_Others!J255,US_Others!P255,US_Others!W255))&gt;2.5,3,2)),"")</f>
        <v>4</v>
      </c>
      <c r="BF250" s="223">
        <f>IFERROR(IF((US_Others!F255*US_Others!F$8/SUM(US_Others!F255,US_Others!K255,US_Others!Q255)+US_Others!K255*US_Others!K$8/SUM(US_Others!F255,US_Others!K255,US_Others!Q255)+US_Others!Q255*US_Others!Q$8/SUM(US_Others!F255,US_Others!K255,US_Others!Q255))&gt;3.5,4,IF((US_Others!F255*US_Others!F$8/SUM(US_Others!F255,US_Others!K255,US_Others!Q255)+US_Others!K255*US_Others!K$8/SUM(US_Others!F255,US_Others!K255,US_Others!Q255)+US_Others!Q255*US_Others!Q$8/SUM(US_Others!F255,US_Others!K255,US_Others!Q255))&gt;2.5,3,2)),"")</f>
        <v>4</v>
      </c>
      <c r="BG250" s="223">
        <f>IFERROR(IF((US_Others!G255*US_Others!G$8/SUM(US_Others!G255,US_Others!L255,US_Others!R255)+US_Others!L255*US_Others!L$8/SUM(US_Others!G255,US_Others!L255,US_Others!R255)+US_Others!R255*US_Others!R$8/SUM(US_Others!G255,US_Others!L255,US_Others!R255))&gt;3.5,4,IF((US_Others!G255*US_Others!G$8/SUM(US_Others!G255,US_Others!L255,US_Others!R255)+US_Others!L255*US_Others!L$8/SUM(US_Others!G255,US_Others!L255,US_Others!R255)+US_Others!R255*US_Others!R$8/SUM(US_Others!G255,US_Others!L255,US_Others!R255))&gt;2.5,3,2)),"")</f>
        <v>4</v>
      </c>
      <c r="BH250" s="219" t="str">
        <f>IFERROR(IF((US_Others!Z255*US_Others!Z$8/SUM(US_Others!Z255,US_Others!AB255)+US_Others!AB255*US_Others!AB$8/SUM(US_Others!Z255,US_Others!AB255))&gt;3.5,4,IF((US_Others!Z255*US_Others!Z$8/SUM(US_Others!Z255,US_Others!AB255)+US_Others!AB255*US_Others!AB$8/SUM(US_Others!Z255,US_Others!AB255))&gt;2.5,3,2)),"")</f>
        <v/>
      </c>
      <c r="BI250" s="219" t="str">
        <f>IFERROR(IF((US_Others!AA255*US_Others!AA$8/SUM(US_Others!AA255,US_Others!AC255)+US_Others!AC255*US_Others!AC$8/SUM(US_Others!AA255,US_Others!AC255))&gt;3.5,4,IF((US_Others!AA255*US_Others!AA$8/SUM(US_Others!AA255,US_Others!AC255)+US_Others!AC255*US_Others!AC$8/SUM(US_Others!AA255,US_Others!AC255))&gt;2.5,3,2)),"")</f>
        <v/>
      </c>
      <c r="BJ250" s="219" t="str">
        <f>IFERROR(US_Others!AD255*US_Others!AD$8/US_Others!AD255,"")</f>
        <v/>
      </c>
      <c r="BK250" s="74" t="str">
        <f>IFERROR(US_Others!AE255*US_Others!AE$8/US_Others!AE255,"")</f>
        <v/>
      </c>
      <c r="BL250" s="219" t="str">
        <f>IFERROR(IF(SUMPRODUCT(US_Others!AG255:AI255/SUM(US_Others!AG255:AI255),US_Others!AG$8:AI$8)&gt;3.5,4,IF(SUMPRODUCT(US_Others!AG255:AI255/SUM(US_Others!AG255:AI255),US_Others!AG$8:AI$8)&gt;2.5,3,2)),"")</f>
        <v/>
      </c>
      <c r="BM250" s="219" t="str">
        <f>IFERROR(US_Others!AL255*US_Others!AL$8/US_Others!AL255,"")</f>
        <v/>
      </c>
    </row>
    <row r="251" spans="1:65">
      <c r="A251" s="200" t="s">
        <v>390</v>
      </c>
      <c r="B251" s="332">
        <v>325120</v>
      </c>
      <c r="C251" s="333">
        <f>SUM(US_CO2!C254:AX254)</f>
        <v>3.2652609799051358</v>
      </c>
      <c r="D251" s="333">
        <f>SUM(US_CH4!C254:AC254)</f>
        <v>2.0534406577505469E-3</v>
      </c>
      <c r="E251" s="333">
        <f>SUM(US_N2O!C254:AA254)</f>
        <v>4.5990943824262128E-3</v>
      </c>
      <c r="F251" s="332">
        <f>US_Others!V256+US_Others!U256</f>
        <v>21.5</v>
      </c>
      <c r="G251" s="332">
        <f>US_Others!C256+US_Others!H256+US_Others!N256</f>
        <v>0</v>
      </c>
      <c r="H251" s="332">
        <f>US_Others!D256+US_Others!I256+US_Others!O256</f>
        <v>0</v>
      </c>
      <c r="I251" s="332">
        <f>US_Others!E256+US_Others!J256+US_Others!P256+US_Others!W256</f>
        <v>0</v>
      </c>
      <c r="J251" s="332">
        <f>US_Others!F256+US_Others!K256+US_Others!Q256</f>
        <v>0</v>
      </c>
      <c r="K251" s="332">
        <f>US_Others!G256+US_Others!L256+US_Others!R256</f>
        <v>0</v>
      </c>
      <c r="L251" s="332">
        <f>US_Others!Z256+US_Others!AB256</f>
        <v>0</v>
      </c>
      <c r="M251" s="332">
        <f>US_Others!AA256+US_Others!AC256</f>
        <v>0</v>
      </c>
      <c r="N251" s="332">
        <f>US_Others!AD256</f>
        <v>0</v>
      </c>
      <c r="O251" s="332">
        <f>US_Others!AE256</f>
        <v>0</v>
      </c>
      <c r="P251" s="332">
        <f>SUM(US_Others!AG256:AI256)</f>
        <v>0</v>
      </c>
      <c r="Q251" s="332">
        <f>US_Others!AL256</f>
        <v>0</v>
      </c>
      <c r="R251" s="332"/>
      <c r="S251" s="334">
        <f t="shared" si="3"/>
        <v>3265.2609799051356</v>
      </c>
      <c r="T251" s="334">
        <f>D251*1000/Spec!I$6</f>
        <v>8.2137626310021888E-2</v>
      </c>
      <c r="U251" s="334">
        <f>E251*1000/Spec!I$7</f>
        <v>1.5433202625591317E-2</v>
      </c>
      <c r="V251" s="334">
        <f>F251*1000/Spec!I$8</f>
        <v>1.4527027027027026</v>
      </c>
      <c r="W251" s="334">
        <f>G251*1000/Spec!I$9</f>
        <v>0</v>
      </c>
      <c r="X251" s="334">
        <f>H251*1000/Spec!I$10</f>
        <v>0</v>
      </c>
      <c r="Y251" s="334">
        <f>I251*1000/Spec!I$11</f>
        <v>0</v>
      </c>
      <c r="Z251" s="334">
        <f>J251*1000/Spec!I$12</f>
        <v>0</v>
      </c>
      <c r="AA251" s="334">
        <f>K251*1000/Spec!I$15</f>
        <v>0</v>
      </c>
      <c r="AB251" s="334">
        <f>L251*1000/Spec!I$17</f>
        <v>0</v>
      </c>
      <c r="AC251" s="334">
        <f>M251*1000/Spec!I$18</f>
        <v>0</v>
      </c>
      <c r="AD251" s="335">
        <f>N251*1000/Spec!I$25</f>
        <v>0</v>
      </c>
      <c r="AE251" s="335">
        <f>O251*1000/Spec!I$26</f>
        <v>0</v>
      </c>
      <c r="AF251" s="334">
        <f>P251*1000/Spec!I$21</f>
        <v>0</v>
      </c>
      <c r="AG251" s="334">
        <f>Q251*1000/Spec!I$22</f>
        <v>0</v>
      </c>
      <c r="AI251" s="432">
        <f>S251/'2007output'!$D249</f>
        <v>0.2910282819883615</v>
      </c>
      <c r="AJ251" s="432">
        <f>T251/'2007output'!$D249</f>
        <v>7.3208152177478309E-6</v>
      </c>
      <c r="AK251" s="432">
        <f>U251/'2007output'!$D249</f>
        <v>1.375540415711151E-6</v>
      </c>
      <c r="AL251" s="433">
        <f>V251/'2007output'!$D249</f>
        <v>1.2947742137894895E-4</v>
      </c>
      <c r="AM251" s="433">
        <f>W251/'2007output'!$D249</f>
        <v>0</v>
      </c>
      <c r="AN251" s="433">
        <f>X251/'2007output'!$D249</f>
        <v>0</v>
      </c>
      <c r="AO251" s="433">
        <f>Y251/'2007output'!$D249</f>
        <v>0</v>
      </c>
      <c r="AP251" s="433">
        <f>Z251/'2007output'!$D249</f>
        <v>0</v>
      </c>
      <c r="AQ251" s="433">
        <f>AA251/'2007output'!$D249</f>
        <v>0</v>
      </c>
      <c r="AR251" s="433">
        <f>AB251/'2007output'!$D249</f>
        <v>0</v>
      </c>
      <c r="AS251" s="433">
        <f>AC251/'2007output'!$D249</f>
        <v>0</v>
      </c>
      <c r="AT251" s="433">
        <f>AD251/'2007output'!$D249</f>
        <v>0</v>
      </c>
      <c r="AU251" s="433">
        <f>AE251/'2007output'!$D249</f>
        <v>0</v>
      </c>
      <c r="AV251" s="433">
        <f>AF251/'2007output'!$D249</f>
        <v>0</v>
      </c>
      <c r="AW251" s="433">
        <f>AG251/'2007output'!$D249</f>
        <v>0</v>
      </c>
      <c r="AY251" s="370">
        <f>IFERROR(IF(SUMPRODUCT(US_CO2!C254:AX254/SUM(US_CO2!C254:AX254),US_CO2!C$6:AX$6)&gt;3.5,4,IF(SUMPRODUCT(US_CO2!C254:AX254/SUM(US_CO2!C254:AX254),US_CO2!C$6:AX$6)&gt;2.5,3,2)),"")</f>
        <v>4</v>
      </c>
      <c r="AZ251" s="370">
        <f>IFERROR(IF(SUMPRODUCT(US_CH4!C254:AC254/SUM(US_CH4!C254:AC254),US_CH4!C$6:AC$6)&gt;3.5,4,IF(SUMPRODUCT(US_CH4!C254:AC254/SUM(US_CH4!C254:AC254),US_CH4!C$6:AC$6)&gt;2.5,3,2)),"")</f>
        <v>4</v>
      </c>
      <c r="BA251" s="223">
        <f>IFERROR(IF(SUMPRODUCT(US_N2O!C254:AA254/SUM(US_N2O!C254:AA254),US_N2O!C$6:AA$6)&gt;3.5,4,IF(SUMPRODUCT(US_N2O!C254:AA254/SUM(US_N2O!C254:AA254),US_N2O!C$6:AA$6)&gt;2.5,3,2)),"")</f>
        <v>4</v>
      </c>
      <c r="BB251" s="223">
        <f>IFERROR(IF(SUMPRODUCT(US_Others!U256:V256/SUM(US_Others!U256:V256),US_Others!U$8:V$8)&gt;3.5,4,IF(SUMPRODUCT(US_Others!U256:V256/SUM(US_Others!U256:V256),US_Others!U$8:V$8)&gt;2.5,3,2)),"")</f>
        <v>2</v>
      </c>
      <c r="BC251" s="223" t="str">
        <f>IFERROR(IF((US_Others!C256*US_Others!C$8/SUM(US_Others!C256,US_Others!H256,US_Others!N256)+ US_Others!H256*US_Others!H$8/SUM(US_Others!C256,US_Others!H256,US_Others!N256)+US_Others!N256*US_Others!N$8/SUM(US_Others!C256,US_Others!H256,US_Others!N256))&gt;3.5,4,IF((US_Others!C256*US_Others!C$8/SUM(US_Others!C256,US_Others!H256,US_Others!N256)+ US_Others!H256*US_Others!H$8/SUM(US_Others!C256,US_Others!H256,US_Others!N256)+US_Others!N256*US_Others!N$8/SUM(US_Others!C256,US_Others!H256,US_Others!N256))&gt;2.5,3,2)),"")</f>
        <v/>
      </c>
      <c r="BD251" s="223" t="str">
        <f>IFERROR(IF((US_Others!D256*US_Others!D$8/SUM(US_Others!D256,US_Others!I256,US_Others!O256)+US_Others!I256*US_Others!I$8/SUM(US_Others!D256,US_Others!I256,US_Others!O256)+US_Others!O256*US_Others!O$8/SUM(US_Others!D256,US_Others!I256,US_Others!O256))&gt;3.5,4,IF((US_Others!D256*US_Others!D$8/SUM(US_Others!D256,US_Others!I256,US_Others!O256)+US_Others!I256*US_Others!I$8/SUM(US_Others!D256,US_Others!I256,US_Others!O256)+US_Others!O256*US_Others!O$8/SUM(US_Others!D256,US_Others!I256,US_Others!O256))&gt;2.5,3,2)),"")</f>
        <v/>
      </c>
      <c r="BE251" s="223" t="str">
        <f>IFERROR(IF((US_Others!E256*US_Others!E$8/SUM(US_Others!E256,US_Others!J256,US_Others!P256,US_Others!W256)+US_Others!J256*US_Others!J$8/SUM(US_Others!E256,US_Others!J256,US_Others!P256,US_Others!W256)+US_Others!P256*US_Others!P$8/SUM(US_Others!E256,US_Others!J256,US_Others!P256,US_Others!W256)+US_Others!W256*US_Others!W$8/SUM(US_Others!E256,US_Others!J256,US_Others!P256,US_Others!W256))&gt;3.5,4,IF((US_Others!E256*US_Others!E$8/SUM(US_Others!E256,US_Others!J256,US_Others!P256,US_Others!W256)+US_Others!J256*US_Others!J$8/SUM(US_Others!E256,US_Others!J256,US_Others!P256,US_Others!W256)+US_Others!P256*US_Others!P$8/SUM(US_Others!E256,US_Others!J256,US_Others!P256,US_Others!W256)+US_Others!W256*US_Others!W$8/SUM(US_Others!E256,US_Others!J256,US_Others!P256,US_Others!W256))&gt;2.5,3,2)),"")</f>
        <v/>
      </c>
      <c r="BF251" s="223" t="str">
        <f>IFERROR(IF((US_Others!F256*US_Others!F$8/SUM(US_Others!F256,US_Others!K256,US_Others!Q256)+US_Others!K256*US_Others!K$8/SUM(US_Others!F256,US_Others!K256,US_Others!Q256)+US_Others!Q256*US_Others!Q$8/SUM(US_Others!F256,US_Others!K256,US_Others!Q256))&gt;3.5,4,IF((US_Others!F256*US_Others!F$8/SUM(US_Others!F256,US_Others!K256,US_Others!Q256)+US_Others!K256*US_Others!K$8/SUM(US_Others!F256,US_Others!K256,US_Others!Q256)+US_Others!Q256*US_Others!Q$8/SUM(US_Others!F256,US_Others!K256,US_Others!Q256))&gt;2.5,3,2)),"")</f>
        <v/>
      </c>
      <c r="BG251" s="223" t="str">
        <f>IFERROR(IF((US_Others!G256*US_Others!G$8/SUM(US_Others!G256,US_Others!L256,US_Others!R256)+US_Others!L256*US_Others!L$8/SUM(US_Others!G256,US_Others!L256,US_Others!R256)+US_Others!R256*US_Others!R$8/SUM(US_Others!G256,US_Others!L256,US_Others!R256))&gt;3.5,4,IF((US_Others!G256*US_Others!G$8/SUM(US_Others!G256,US_Others!L256,US_Others!R256)+US_Others!L256*US_Others!L$8/SUM(US_Others!G256,US_Others!L256,US_Others!R256)+US_Others!R256*US_Others!R$8/SUM(US_Others!G256,US_Others!L256,US_Others!R256))&gt;2.5,3,2)),"")</f>
        <v/>
      </c>
      <c r="BH251" s="219" t="str">
        <f>IFERROR(IF((US_Others!Z256*US_Others!Z$8/SUM(US_Others!Z256,US_Others!AB256)+US_Others!AB256*US_Others!AB$8/SUM(US_Others!Z256,US_Others!AB256))&gt;3.5,4,IF((US_Others!Z256*US_Others!Z$8/SUM(US_Others!Z256,US_Others!AB256)+US_Others!AB256*US_Others!AB$8/SUM(US_Others!Z256,US_Others!AB256))&gt;2.5,3,2)),"")</f>
        <v/>
      </c>
      <c r="BI251" s="219" t="str">
        <f>IFERROR(IF((US_Others!AA256*US_Others!AA$8/SUM(US_Others!AA256,US_Others!AC256)+US_Others!AC256*US_Others!AC$8/SUM(US_Others!AA256,US_Others!AC256))&gt;3.5,4,IF((US_Others!AA256*US_Others!AA$8/SUM(US_Others!AA256,US_Others!AC256)+US_Others!AC256*US_Others!AC$8/SUM(US_Others!AA256,US_Others!AC256))&gt;2.5,3,2)),"")</f>
        <v/>
      </c>
      <c r="BJ251" s="219" t="str">
        <f>IFERROR(US_Others!AD256*US_Others!AD$8/US_Others!AD256,"")</f>
        <v/>
      </c>
      <c r="BK251" s="74" t="str">
        <f>IFERROR(US_Others!AE256*US_Others!AE$8/US_Others!AE256,"")</f>
        <v/>
      </c>
      <c r="BL251" s="219" t="str">
        <f>IFERROR(IF(SUMPRODUCT(US_Others!AG256:AI256/SUM(US_Others!AG256:AI256),US_Others!AG$8:AI$8)&gt;3.5,4,IF(SUMPRODUCT(US_Others!AG256:AI256/SUM(US_Others!AG256:AI256),US_Others!AG$8:AI$8)&gt;2.5,3,2)),"")</f>
        <v/>
      </c>
      <c r="BM251" s="219" t="str">
        <f>IFERROR(US_Others!AL256*US_Others!AL$8/US_Others!AL256,"")</f>
        <v/>
      </c>
    </row>
    <row r="252" spans="1:65">
      <c r="A252" s="200" t="s">
        <v>391</v>
      </c>
      <c r="B252" s="332">
        <v>325130</v>
      </c>
      <c r="C252" s="333">
        <f>SUM(US_CO2!C255:AX255)</f>
        <v>4.9703106272909752</v>
      </c>
      <c r="D252" s="333">
        <f>SUM(US_CH4!C255:AC255)</f>
        <v>6.1608828208640368E-3</v>
      </c>
      <c r="E252" s="333">
        <f>SUM(US_N2O!C255:AA255)</f>
        <v>1.183814154996337E-2</v>
      </c>
      <c r="F252" s="332">
        <f>US_Others!V257+US_Others!U257</f>
        <v>0</v>
      </c>
      <c r="G252" s="332">
        <f>US_Others!C257+US_Others!H257+US_Others!N257</f>
        <v>0</v>
      </c>
      <c r="H252" s="332">
        <f>US_Others!D257+US_Others!I257+US_Others!O257</f>
        <v>0</v>
      </c>
      <c r="I252" s="332">
        <f>US_Others!E257+US_Others!J257+US_Others!P257+US_Others!W257</f>
        <v>0</v>
      </c>
      <c r="J252" s="332">
        <f>US_Others!F257+US_Others!K257+US_Others!Q257</f>
        <v>0</v>
      </c>
      <c r="K252" s="332">
        <f>US_Others!G257+US_Others!L257+US_Others!R257</f>
        <v>0</v>
      </c>
      <c r="L252" s="332">
        <f>US_Others!Z257+US_Others!AB257</f>
        <v>0</v>
      </c>
      <c r="M252" s="332">
        <f>US_Others!AA257+US_Others!AC257</f>
        <v>0</v>
      </c>
      <c r="N252" s="332">
        <f>US_Others!AD257</f>
        <v>0</v>
      </c>
      <c r="O252" s="332">
        <f>US_Others!AE257</f>
        <v>0</v>
      </c>
      <c r="P252" s="332">
        <f>SUM(US_Others!AG257:AI257)</f>
        <v>0</v>
      </c>
      <c r="Q252" s="332">
        <f>US_Others!AL257</f>
        <v>0</v>
      </c>
      <c r="R252" s="332"/>
      <c r="S252" s="334">
        <f t="shared" si="3"/>
        <v>4970.3106272909754</v>
      </c>
      <c r="T252" s="334">
        <f>D252*1000/Spec!I$6</f>
        <v>0.24643531283456149</v>
      </c>
      <c r="U252" s="334">
        <f>E252*1000/Spec!I$7</f>
        <v>3.972530721464218E-2</v>
      </c>
      <c r="V252" s="334">
        <f>F252*1000/Spec!I$8</f>
        <v>0</v>
      </c>
      <c r="W252" s="334">
        <f>G252*1000/Spec!I$9</f>
        <v>0</v>
      </c>
      <c r="X252" s="334">
        <f>H252*1000/Spec!I$10</f>
        <v>0</v>
      </c>
      <c r="Y252" s="334">
        <f>I252*1000/Spec!I$11</f>
        <v>0</v>
      </c>
      <c r="Z252" s="334">
        <f>J252*1000/Spec!I$12</f>
        <v>0</v>
      </c>
      <c r="AA252" s="334">
        <f>K252*1000/Spec!I$15</f>
        <v>0</v>
      </c>
      <c r="AB252" s="334">
        <f>L252*1000/Spec!I$17</f>
        <v>0</v>
      </c>
      <c r="AC252" s="334">
        <f>M252*1000/Spec!I$18</f>
        <v>0</v>
      </c>
      <c r="AD252" s="335">
        <f>N252*1000/Spec!I$25</f>
        <v>0</v>
      </c>
      <c r="AE252" s="335">
        <f>O252*1000/Spec!I$26</f>
        <v>0</v>
      </c>
      <c r="AF252" s="334">
        <f>P252*1000/Spec!I$21</f>
        <v>0</v>
      </c>
      <c r="AG252" s="334">
        <f>Q252*1000/Spec!I$22</f>
        <v>0</v>
      </c>
      <c r="AI252" s="432">
        <f>S252/'2007output'!$D250</f>
        <v>0.49154711742823798</v>
      </c>
      <c r="AJ252" s="432">
        <f>T252/'2007output'!$D250</f>
        <v>2.4371629207886773E-5</v>
      </c>
      <c r="AK252" s="432">
        <f>U252/'2007output'!$D250</f>
        <v>3.9287001788360043E-6</v>
      </c>
      <c r="AL252" s="433">
        <f>V252/'2007output'!$D250</f>
        <v>0</v>
      </c>
      <c r="AM252" s="433">
        <f>W252/'2007output'!$D250</f>
        <v>0</v>
      </c>
      <c r="AN252" s="433">
        <f>X252/'2007output'!$D250</f>
        <v>0</v>
      </c>
      <c r="AO252" s="433">
        <f>Y252/'2007output'!$D250</f>
        <v>0</v>
      </c>
      <c r="AP252" s="433">
        <f>Z252/'2007output'!$D250</f>
        <v>0</v>
      </c>
      <c r="AQ252" s="433">
        <f>AA252/'2007output'!$D250</f>
        <v>0</v>
      </c>
      <c r="AR252" s="433">
        <f>AB252/'2007output'!$D250</f>
        <v>0</v>
      </c>
      <c r="AS252" s="433">
        <f>AC252/'2007output'!$D250</f>
        <v>0</v>
      </c>
      <c r="AT252" s="433">
        <f>AD252/'2007output'!$D250</f>
        <v>0</v>
      </c>
      <c r="AU252" s="433">
        <f>AE252/'2007output'!$D250</f>
        <v>0</v>
      </c>
      <c r="AV252" s="433">
        <f>AF252/'2007output'!$D250</f>
        <v>0</v>
      </c>
      <c r="AW252" s="433">
        <f>AG252/'2007output'!$D250</f>
        <v>0</v>
      </c>
      <c r="AY252" s="370">
        <f>IFERROR(IF(SUMPRODUCT(US_CO2!C255:AX255/SUM(US_CO2!C255:AX255),US_CO2!C$6:AX$6)&gt;3.5,4,IF(SUMPRODUCT(US_CO2!C255:AX255/SUM(US_CO2!C255:AX255),US_CO2!C$6:AX$6)&gt;2.5,3,2)),"")</f>
        <v>4</v>
      </c>
      <c r="AZ252" s="370">
        <f>IFERROR(IF(SUMPRODUCT(US_CH4!C255:AC255/SUM(US_CH4!C255:AC255),US_CH4!C$6:AC$6)&gt;3.5,4,IF(SUMPRODUCT(US_CH4!C255:AC255/SUM(US_CH4!C255:AC255),US_CH4!C$6:AC$6)&gt;2.5,3,2)),"")</f>
        <v>4</v>
      </c>
      <c r="BA252" s="223">
        <f>IFERROR(IF(SUMPRODUCT(US_N2O!C255:AA255/SUM(US_N2O!C255:AA255),US_N2O!C$6:AA$6)&gt;3.5,4,IF(SUMPRODUCT(US_N2O!C255:AA255/SUM(US_N2O!C255:AA255),US_N2O!C$6:AA$6)&gt;2.5,3,2)),"")</f>
        <v>4</v>
      </c>
      <c r="BB252" s="223" t="str">
        <f>IFERROR(IF(SUMPRODUCT(US_Others!U257:V257/SUM(US_Others!U257:V257),US_Others!U$8:V$8)&gt;3.5,4,IF(SUMPRODUCT(US_Others!U257:V257/SUM(US_Others!U257:V257),US_Others!U$8:V$8)&gt;2.5,3,2)),"")</f>
        <v/>
      </c>
      <c r="BC252" s="223" t="str">
        <f>IFERROR(IF((US_Others!C257*US_Others!C$8/SUM(US_Others!C257,US_Others!H257,US_Others!N257)+ US_Others!H257*US_Others!H$8/SUM(US_Others!C257,US_Others!H257,US_Others!N257)+US_Others!N257*US_Others!N$8/SUM(US_Others!C257,US_Others!H257,US_Others!N257))&gt;3.5,4,IF((US_Others!C257*US_Others!C$8/SUM(US_Others!C257,US_Others!H257,US_Others!N257)+ US_Others!H257*US_Others!H$8/SUM(US_Others!C257,US_Others!H257,US_Others!N257)+US_Others!N257*US_Others!N$8/SUM(US_Others!C257,US_Others!H257,US_Others!N257))&gt;2.5,3,2)),"")</f>
        <v/>
      </c>
      <c r="BD252" s="223" t="str">
        <f>IFERROR(IF((US_Others!D257*US_Others!D$8/SUM(US_Others!D257,US_Others!I257,US_Others!O257)+US_Others!I257*US_Others!I$8/SUM(US_Others!D257,US_Others!I257,US_Others!O257)+US_Others!O257*US_Others!O$8/SUM(US_Others!D257,US_Others!I257,US_Others!O257))&gt;3.5,4,IF((US_Others!D257*US_Others!D$8/SUM(US_Others!D257,US_Others!I257,US_Others!O257)+US_Others!I257*US_Others!I$8/SUM(US_Others!D257,US_Others!I257,US_Others!O257)+US_Others!O257*US_Others!O$8/SUM(US_Others!D257,US_Others!I257,US_Others!O257))&gt;2.5,3,2)),"")</f>
        <v/>
      </c>
      <c r="BE252" s="223" t="str">
        <f>IFERROR(IF((US_Others!E257*US_Others!E$8/SUM(US_Others!E257,US_Others!J257,US_Others!P257,US_Others!W257)+US_Others!J257*US_Others!J$8/SUM(US_Others!E257,US_Others!J257,US_Others!P257,US_Others!W257)+US_Others!P257*US_Others!P$8/SUM(US_Others!E257,US_Others!J257,US_Others!P257,US_Others!W257)+US_Others!W257*US_Others!W$8/SUM(US_Others!E257,US_Others!J257,US_Others!P257,US_Others!W257))&gt;3.5,4,IF((US_Others!E257*US_Others!E$8/SUM(US_Others!E257,US_Others!J257,US_Others!P257,US_Others!W257)+US_Others!J257*US_Others!J$8/SUM(US_Others!E257,US_Others!J257,US_Others!P257,US_Others!W257)+US_Others!P257*US_Others!P$8/SUM(US_Others!E257,US_Others!J257,US_Others!P257,US_Others!W257)+US_Others!W257*US_Others!W$8/SUM(US_Others!E257,US_Others!J257,US_Others!P257,US_Others!W257))&gt;2.5,3,2)),"")</f>
        <v/>
      </c>
      <c r="BF252" s="223" t="str">
        <f>IFERROR(IF((US_Others!F257*US_Others!F$8/SUM(US_Others!F257,US_Others!K257,US_Others!Q257)+US_Others!K257*US_Others!K$8/SUM(US_Others!F257,US_Others!K257,US_Others!Q257)+US_Others!Q257*US_Others!Q$8/SUM(US_Others!F257,US_Others!K257,US_Others!Q257))&gt;3.5,4,IF((US_Others!F257*US_Others!F$8/SUM(US_Others!F257,US_Others!K257,US_Others!Q257)+US_Others!K257*US_Others!K$8/SUM(US_Others!F257,US_Others!K257,US_Others!Q257)+US_Others!Q257*US_Others!Q$8/SUM(US_Others!F257,US_Others!K257,US_Others!Q257))&gt;2.5,3,2)),"")</f>
        <v/>
      </c>
      <c r="BG252" s="223" t="str">
        <f>IFERROR(IF((US_Others!G257*US_Others!G$8/SUM(US_Others!G257,US_Others!L257,US_Others!R257)+US_Others!L257*US_Others!L$8/SUM(US_Others!G257,US_Others!L257,US_Others!R257)+US_Others!R257*US_Others!R$8/SUM(US_Others!G257,US_Others!L257,US_Others!R257))&gt;3.5,4,IF((US_Others!G257*US_Others!G$8/SUM(US_Others!G257,US_Others!L257,US_Others!R257)+US_Others!L257*US_Others!L$8/SUM(US_Others!G257,US_Others!L257,US_Others!R257)+US_Others!R257*US_Others!R$8/SUM(US_Others!G257,US_Others!L257,US_Others!R257))&gt;2.5,3,2)),"")</f>
        <v/>
      </c>
      <c r="BH252" s="219" t="str">
        <f>IFERROR(IF((US_Others!Z257*US_Others!Z$8/SUM(US_Others!Z257,US_Others!AB257)+US_Others!AB257*US_Others!AB$8/SUM(US_Others!Z257,US_Others!AB257))&gt;3.5,4,IF((US_Others!Z257*US_Others!Z$8/SUM(US_Others!Z257,US_Others!AB257)+US_Others!AB257*US_Others!AB$8/SUM(US_Others!Z257,US_Others!AB257))&gt;2.5,3,2)),"")</f>
        <v/>
      </c>
      <c r="BI252" s="219" t="str">
        <f>IFERROR(IF((US_Others!AA257*US_Others!AA$8/SUM(US_Others!AA257,US_Others!AC257)+US_Others!AC257*US_Others!AC$8/SUM(US_Others!AA257,US_Others!AC257))&gt;3.5,4,IF((US_Others!AA257*US_Others!AA$8/SUM(US_Others!AA257,US_Others!AC257)+US_Others!AC257*US_Others!AC$8/SUM(US_Others!AA257,US_Others!AC257))&gt;2.5,3,2)),"")</f>
        <v/>
      </c>
      <c r="BJ252" s="219" t="str">
        <f>IFERROR(US_Others!AD257*US_Others!AD$8/US_Others!AD257,"")</f>
        <v/>
      </c>
      <c r="BK252" s="74" t="str">
        <f>IFERROR(US_Others!AE257*US_Others!AE$8/US_Others!AE257,"")</f>
        <v/>
      </c>
      <c r="BL252" s="219" t="str">
        <f>IFERROR(IF(SUMPRODUCT(US_Others!AG257:AI257/SUM(US_Others!AG257:AI257),US_Others!AG$8:AI$8)&gt;3.5,4,IF(SUMPRODUCT(US_Others!AG257:AI257/SUM(US_Others!AG257:AI257),US_Others!AG$8:AI$8)&gt;2.5,3,2)),"")</f>
        <v/>
      </c>
      <c r="BM252" s="219" t="str">
        <f>IFERROR(US_Others!AL257*US_Others!AL$8/US_Others!AL257,"")</f>
        <v/>
      </c>
    </row>
    <row r="253" spans="1:65">
      <c r="A253" s="200" t="s">
        <v>392</v>
      </c>
      <c r="B253" s="332">
        <v>325180</v>
      </c>
      <c r="C253" s="333">
        <f>SUM(US_CO2!C256:AX256)</f>
        <v>25.629182724254875</v>
      </c>
      <c r="D253" s="333">
        <f>SUM(US_CH4!C256:AC256)</f>
        <v>1.9513327861466791E-2</v>
      </c>
      <c r="E253" s="333">
        <f>SUM(US_N2O!C256:AA256)</f>
        <v>3.2996668315425082E-2</v>
      </c>
      <c r="F253" s="332">
        <f>US_Others!V258+US_Others!U258</f>
        <v>0</v>
      </c>
      <c r="G253" s="332">
        <f>US_Others!C258+US_Others!H258+US_Others!N258</f>
        <v>1.8730329878775431E-5</v>
      </c>
      <c r="H253" s="332">
        <f>US_Others!D258+US_Others!I258+US_Others!O258</f>
        <v>3.0717741001191711E-4</v>
      </c>
      <c r="I253" s="332">
        <f>US_Others!E258+US_Others!J258+US_Others!P258+US_Others!W258</f>
        <v>1.4197590048111778E-3</v>
      </c>
      <c r="J253" s="332">
        <f>US_Others!F258+US_Others!K258+US_Others!Q258</f>
        <v>2.4536732141195816E-4</v>
      </c>
      <c r="K253" s="332">
        <f>US_Others!G258+US_Others!L258+US_Others!R258</f>
        <v>2.4349428842408067E-5</v>
      </c>
      <c r="L253" s="332">
        <f>US_Others!Z258+US_Others!AB258</f>
        <v>0</v>
      </c>
      <c r="M253" s="332">
        <f>US_Others!AA258+US_Others!AC258</f>
        <v>0</v>
      </c>
      <c r="N253" s="332">
        <f>US_Others!AD258</f>
        <v>0</v>
      </c>
      <c r="O253" s="332">
        <f>US_Others!AE258</f>
        <v>0</v>
      </c>
      <c r="P253" s="332">
        <f>SUM(US_Others!AG258:AI258)</f>
        <v>0</v>
      </c>
      <c r="Q253" s="332">
        <f>US_Others!AL258</f>
        <v>0</v>
      </c>
      <c r="R253" s="332"/>
      <c r="S253" s="334">
        <f t="shared" si="3"/>
        <v>25629.182724254875</v>
      </c>
      <c r="T253" s="334">
        <f>D253*1000/Spec!I$6</f>
        <v>0.78053311445867168</v>
      </c>
      <c r="U253" s="334">
        <f>E253*1000/Spec!I$7</f>
        <v>0.11072707488397679</v>
      </c>
      <c r="V253" s="334">
        <f>F253*1000/Spec!I$8</f>
        <v>0</v>
      </c>
      <c r="W253" s="334">
        <f>G253*1000/Spec!I$9</f>
        <v>2.7748636857445082E-5</v>
      </c>
      <c r="X253" s="334">
        <f>H253*1000/Spec!I$10</f>
        <v>8.7764974289119172E-5</v>
      </c>
      <c r="Y253" s="334">
        <f>I253*1000/Spec!I$11</f>
        <v>9.9283846490292151E-4</v>
      </c>
      <c r="Z253" s="334">
        <f>J253*1000/Spec!I$12</f>
        <v>5.4892018212966029E-5</v>
      </c>
      <c r="AA253" s="334">
        <f>K253*1000/Spec!I$15</f>
        <v>2.4821028381659598E-6</v>
      </c>
      <c r="AB253" s="334">
        <f>L253*1000/Spec!I$17</f>
        <v>0</v>
      </c>
      <c r="AC253" s="334">
        <f>M253*1000/Spec!I$18</f>
        <v>0</v>
      </c>
      <c r="AD253" s="335">
        <f>N253*1000/Spec!I$25</f>
        <v>0</v>
      </c>
      <c r="AE253" s="335">
        <f>O253*1000/Spec!I$26</f>
        <v>0</v>
      </c>
      <c r="AF253" s="334">
        <f>P253*1000/Spec!I$21</f>
        <v>0</v>
      </c>
      <c r="AG253" s="334">
        <f>Q253*1000/Spec!I$22</f>
        <v>0</v>
      </c>
      <c r="AI253" s="432">
        <f>S253/'2007output'!$D251</f>
        <v>0.55003648990036502</v>
      </c>
      <c r="AJ253" s="432">
        <f>T253/'2007output'!$D251</f>
        <v>1.6751283064580415E-5</v>
      </c>
      <c r="AK253" s="432">
        <f>U253/'2007output'!$D251</f>
        <v>2.3763509067528465E-6</v>
      </c>
      <c r="AL253" s="433">
        <f>V253/'2007output'!$D251</f>
        <v>0</v>
      </c>
      <c r="AM253" s="433">
        <f>W253/'2007output'!$D251</f>
        <v>5.9552280620109894E-10</v>
      </c>
      <c r="AN253" s="433">
        <f>X253/'2007output'!$D251</f>
        <v>1.8835535613274759E-9</v>
      </c>
      <c r="AO253" s="433">
        <f>Y253/'2007output'!$D251</f>
        <v>2.130763942606939E-8</v>
      </c>
      <c r="AP253" s="433">
        <f>Z253/'2007output'!$D251</f>
        <v>1.1780560209917712E-9</v>
      </c>
      <c r="AQ253" s="433">
        <f>AA253/'2007output'!$D251</f>
        <v>5.326924183908914E-11</v>
      </c>
      <c r="AR253" s="433">
        <f>AB253/'2007output'!$D251</f>
        <v>0</v>
      </c>
      <c r="AS253" s="433">
        <f>AC253/'2007output'!$D251</f>
        <v>0</v>
      </c>
      <c r="AT253" s="433">
        <f>AD253/'2007output'!$D251</f>
        <v>0</v>
      </c>
      <c r="AU253" s="433">
        <f>AE253/'2007output'!$D251</f>
        <v>0</v>
      </c>
      <c r="AV253" s="433">
        <f>AF253/'2007output'!$D251</f>
        <v>0</v>
      </c>
      <c r="AW253" s="433">
        <f>AG253/'2007output'!$D251</f>
        <v>0</v>
      </c>
      <c r="AY253" s="370">
        <f>IFERROR(IF(SUMPRODUCT(US_CO2!C256:AX256/SUM(US_CO2!C256:AX256),US_CO2!C$6:AX$6)&gt;3.5,4,IF(SUMPRODUCT(US_CO2!C256:AX256/SUM(US_CO2!C256:AX256),US_CO2!C$6:AX$6)&gt;2.5,3,2)),"")</f>
        <v>4</v>
      </c>
      <c r="AZ253" s="370">
        <f>IFERROR(IF(SUMPRODUCT(US_CH4!C256:AC256/SUM(US_CH4!C256:AC256),US_CH4!C$6:AC$6)&gt;3.5,4,IF(SUMPRODUCT(US_CH4!C256:AC256/SUM(US_CH4!C256:AC256),US_CH4!C$6:AC$6)&gt;2.5,3,2)),"")</f>
        <v>4</v>
      </c>
      <c r="BA253" s="223">
        <f>IFERROR(IF(SUMPRODUCT(US_N2O!C256:AA256/SUM(US_N2O!C256:AA256),US_N2O!C$6:AA$6)&gt;3.5,4,IF(SUMPRODUCT(US_N2O!C256:AA256/SUM(US_N2O!C256:AA256),US_N2O!C$6:AA$6)&gt;2.5,3,2)),"")</f>
        <v>4</v>
      </c>
      <c r="BB253" s="223" t="str">
        <f>IFERROR(IF(SUMPRODUCT(US_Others!U258:V258/SUM(US_Others!U258:V258),US_Others!U$8:V$8)&gt;3.5,4,IF(SUMPRODUCT(US_Others!U258:V258/SUM(US_Others!U258:V258),US_Others!U$8:V$8)&gt;2.5,3,2)),"")</f>
        <v/>
      </c>
      <c r="BC253" s="223">
        <f>IFERROR(IF((US_Others!C258*US_Others!C$8/SUM(US_Others!C258,US_Others!H258,US_Others!N258)+ US_Others!H258*US_Others!H$8/SUM(US_Others!C258,US_Others!H258,US_Others!N258)+US_Others!N258*US_Others!N$8/SUM(US_Others!C258,US_Others!H258,US_Others!N258))&gt;3.5,4,IF((US_Others!C258*US_Others!C$8/SUM(US_Others!C258,US_Others!H258,US_Others!N258)+ US_Others!H258*US_Others!H$8/SUM(US_Others!C258,US_Others!H258,US_Others!N258)+US_Others!N258*US_Others!N$8/SUM(US_Others!C258,US_Others!H258,US_Others!N258))&gt;2.5,3,2)),"")</f>
        <v>4</v>
      </c>
      <c r="BD253" s="223">
        <f>IFERROR(IF((US_Others!D258*US_Others!D$8/SUM(US_Others!D258,US_Others!I258,US_Others!O258)+US_Others!I258*US_Others!I$8/SUM(US_Others!D258,US_Others!I258,US_Others!O258)+US_Others!O258*US_Others!O$8/SUM(US_Others!D258,US_Others!I258,US_Others!O258))&gt;3.5,4,IF((US_Others!D258*US_Others!D$8/SUM(US_Others!D258,US_Others!I258,US_Others!O258)+US_Others!I258*US_Others!I$8/SUM(US_Others!D258,US_Others!I258,US_Others!O258)+US_Others!O258*US_Others!O$8/SUM(US_Others!D258,US_Others!I258,US_Others!O258))&gt;2.5,3,2)),"")</f>
        <v>4</v>
      </c>
      <c r="BE253" s="223">
        <f>IFERROR(IF((US_Others!E258*US_Others!E$8/SUM(US_Others!E258,US_Others!J258,US_Others!P258,US_Others!W258)+US_Others!J258*US_Others!J$8/SUM(US_Others!E258,US_Others!J258,US_Others!P258,US_Others!W258)+US_Others!P258*US_Others!P$8/SUM(US_Others!E258,US_Others!J258,US_Others!P258,US_Others!W258)+US_Others!W258*US_Others!W$8/SUM(US_Others!E258,US_Others!J258,US_Others!P258,US_Others!W258))&gt;3.5,4,IF((US_Others!E258*US_Others!E$8/SUM(US_Others!E258,US_Others!J258,US_Others!P258,US_Others!W258)+US_Others!J258*US_Others!J$8/SUM(US_Others!E258,US_Others!J258,US_Others!P258,US_Others!W258)+US_Others!P258*US_Others!P$8/SUM(US_Others!E258,US_Others!J258,US_Others!P258,US_Others!W258)+US_Others!W258*US_Others!W$8/SUM(US_Others!E258,US_Others!J258,US_Others!P258,US_Others!W258))&gt;2.5,3,2)),"")</f>
        <v>4</v>
      </c>
      <c r="BF253" s="223">
        <f>IFERROR(IF((US_Others!F258*US_Others!F$8/SUM(US_Others!F258,US_Others!K258,US_Others!Q258)+US_Others!K258*US_Others!K$8/SUM(US_Others!F258,US_Others!K258,US_Others!Q258)+US_Others!Q258*US_Others!Q$8/SUM(US_Others!F258,US_Others!K258,US_Others!Q258))&gt;3.5,4,IF((US_Others!F258*US_Others!F$8/SUM(US_Others!F258,US_Others!K258,US_Others!Q258)+US_Others!K258*US_Others!K$8/SUM(US_Others!F258,US_Others!K258,US_Others!Q258)+US_Others!Q258*US_Others!Q$8/SUM(US_Others!F258,US_Others!K258,US_Others!Q258))&gt;2.5,3,2)),"")</f>
        <v>4</v>
      </c>
      <c r="BG253" s="223">
        <f>IFERROR(IF((US_Others!G258*US_Others!G$8/SUM(US_Others!G258,US_Others!L258,US_Others!R258)+US_Others!L258*US_Others!L$8/SUM(US_Others!G258,US_Others!L258,US_Others!R258)+US_Others!R258*US_Others!R$8/SUM(US_Others!G258,US_Others!L258,US_Others!R258))&gt;3.5,4,IF((US_Others!G258*US_Others!G$8/SUM(US_Others!G258,US_Others!L258,US_Others!R258)+US_Others!L258*US_Others!L$8/SUM(US_Others!G258,US_Others!L258,US_Others!R258)+US_Others!R258*US_Others!R$8/SUM(US_Others!G258,US_Others!L258,US_Others!R258))&gt;2.5,3,2)),"")</f>
        <v>4</v>
      </c>
      <c r="BH253" s="219" t="str">
        <f>IFERROR(IF((US_Others!Z258*US_Others!Z$8/SUM(US_Others!Z258,US_Others!AB258)+US_Others!AB258*US_Others!AB$8/SUM(US_Others!Z258,US_Others!AB258))&gt;3.5,4,IF((US_Others!Z258*US_Others!Z$8/SUM(US_Others!Z258,US_Others!AB258)+US_Others!AB258*US_Others!AB$8/SUM(US_Others!Z258,US_Others!AB258))&gt;2.5,3,2)),"")</f>
        <v/>
      </c>
      <c r="BI253" s="219" t="str">
        <f>IFERROR(IF((US_Others!AA258*US_Others!AA$8/SUM(US_Others!AA258,US_Others!AC258)+US_Others!AC258*US_Others!AC$8/SUM(US_Others!AA258,US_Others!AC258))&gt;3.5,4,IF((US_Others!AA258*US_Others!AA$8/SUM(US_Others!AA258,US_Others!AC258)+US_Others!AC258*US_Others!AC$8/SUM(US_Others!AA258,US_Others!AC258))&gt;2.5,3,2)),"")</f>
        <v/>
      </c>
      <c r="BJ253" s="219" t="str">
        <f>IFERROR(US_Others!AD258*US_Others!AD$8/US_Others!AD258,"")</f>
        <v/>
      </c>
      <c r="BK253" s="74" t="str">
        <f>IFERROR(US_Others!AE258*US_Others!AE$8/US_Others!AE258,"")</f>
        <v/>
      </c>
      <c r="BL253" s="219" t="str">
        <f>IFERROR(IF(SUMPRODUCT(US_Others!AG258:AI258/SUM(US_Others!AG258:AI258),US_Others!AG$8:AI$8)&gt;3.5,4,IF(SUMPRODUCT(US_Others!AG258:AI258/SUM(US_Others!AG258:AI258),US_Others!AG$8:AI$8)&gt;2.5,3,2)),"")</f>
        <v/>
      </c>
      <c r="BM253" s="219" t="str">
        <f>IFERROR(US_Others!AL258*US_Others!AL$8/US_Others!AL258,"")</f>
        <v/>
      </c>
    </row>
    <row r="254" spans="1:65">
      <c r="A254" s="200" t="s">
        <v>393</v>
      </c>
      <c r="B254" s="332">
        <v>325190</v>
      </c>
      <c r="C254" s="333">
        <f>SUM(US_CO2!C257:AX257)</f>
        <v>38.969311924905405</v>
      </c>
      <c r="D254" s="333">
        <f>SUM(US_CH4!C257:AC257)</f>
        <v>9.9501694433038745E-2</v>
      </c>
      <c r="E254" s="333">
        <f>SUM(US_N2O!C257:AA257)</f>
        <v>10.351279389335716</v>
      </c>
      <c r="F254" s="332">
        <f>US_Others!V259+US_Others!U259</f>
        <v>0</v>
      </c>
      <c r="G254" s="332">
        <f>US_Others!C259+US_Others!H259+US_Others!N259</f>
        <v>4.9371147944953813E-5</v>
      </c>
      <c r="H254" s="332">
        <f>US_Others!D259+US_Others!I259+US_Others!O259</f>
        <v>8.0968682629724265E-4</v>
      </c>
      <c r="I254" s="332">
        <f>US_Others!E259+US_Others!J259+US_Others!P259+US_Others!W259</f>
        <v>3.7423330142274994E-3</v>
      </c>
      <c r="J254" s="332">
        <f>US_Others!F259+US_Others!K259+US_Others!Q259</f>
        <v>6.4676203807889502E-4</v>
      </c>
      <c r="K254" s="332">
        <f>US_Others!G259+US_Others!L259+US_Others!R259</f>
        <v>6.4182492328439982E-5</v>
      </c>
      <c r="L254" s="332">
        <f>US_Others!Z259+US_Others!AB259</f>
        <v>0</v>
      </c>
      <c r="M254" s="332">
        <f>US_Others!AA259+US_Others!AC259</f>
        <v>0</v>
      </c>
      <c r="N254" s="332">
        <f>US_Others!AD259</f>
        <v>0</v>
      </c>
      <c r="O254" s="332">
        <f>US_Others!AE259</f>
        <v>0</v>
      </c>
      <c r="P254" s="332">
        <f>SUM(US_Others!AG259:AI259)</f>
        <v>0</v>
      </c>
      <c r="Q254" s="332">
        <f>US_Others!AL259</f>
        <v>0</v>
      </c>
      <c r="R254" s="332"/>
      <c r="S254" s="334">
        <f t="shared" si="3"/>
        <v>38969.311924905407</v>
      </c>
      <c r="T254" s="334">
        <f>D254*1000/Spec!I$6</f>
        <v>3.9800677773215498</v>
      </c>
      <c r="U254" s="334">
        <f>E254*1000/Spec!I$7</f>
        <v>34.735836876965486</v>
      </c>
      <c r="V254" s="334">
        <f>F254*1000/Spec!I$8</f>
        <v>0</v>
      </c>
      <c r="W254" s="334">
        <f>G254*1000/Spec!I$9</f>
        <v>7.3142441399931578E-5</v>
      </c>
      <c r="X254" s="334">
        <f>H254*1000/Spec!I$10</f>
        <v>2.3133909322778362E-4</v>
      </c>
      <c r="Y254" s="334">
        <f>I254*1000/Spec!I$11</f>
        <v>2.6170160938653844E-3</v>
      </c>
      <c r="Z254" s="334">
        <f>J254*1000/Spec!I$12</f>
        <v>1.4468949397738142E-4</v>
      </c>
      <c r="AA254" s="334">
        <f>K254*1000/Spec!I$15</f>
        <v>6.5425578316452577E-6</v>
      </c>
      <c r="AB254" s="334">
        <f>L254*1000/Spec!I$17</f>
        <v>0</v>
      </c>
      <c r="AC254" s="334">
        <f>M254*1000/Spec!I$18</f>
        <v>0</v>
      </c>
      <c r="AD254" s="335">
        <f>N254*1000/Spec!I$25</f>
        <v>0</v>
      </c>
      <c r="AE254" s="335">
        <f>O254*1000/Spec!I$26</f>
        <v>0</v>
      </c>
      <c r="AF254" s="334">
        <f>P254*1000/Spec!I$21</f>
        <v>0</v>
      </c>
      <c r="AG254" s="334">
        <f>Q254*1000/Spec!I$22</f>
        <v>0</v>
      </c>
      <c r="AI254" s="432">
        <f>S254/'2007output'!$D252</f>
        <v>0.28561029872386545</v>
      </c>
      <c r="AJ254" s="432">
        <f>T254/'2007output'!$D252</f>
        <v>2.9170346887637491E-5</v>
      </c>
      <c r="AK254" s="432">
        <f>U254/'2007output'!$D252</f>
        <v>2.5458270256275905E-4</v>
      </c>
      <c r="AL254" s="433">
        <f>V254/'2007output'!$D252</f>
        <v>0</v>
      </c>
      <c r="AM254" s="433">
        <f>W254/'2007output'!$D252</f>
        <v>5.3606885792295111E-10</v>
      </c>
      <c r="AN254" s="433">
        <f>X254/'2007output'!$D252</f>
        <v>1.695509216344877E-9</v>
      </c>
      <c r="AO254" s="433">
        <f>Y254/'2007output'!$D252</f>
        <v>1.9180393787152304E-8</v>
      </c>
      <c r="AP254" s="433">
        <f>Z254/'2007output'!$D252</f>
        <v>1.0604449387435559E-9</v>
      </c>
      <c r="AQ254" s="433">
        <f>AA254/'2007output'!$D252</f>
        <v>4.795111343806215E-11</v>
      </c>
      <c r="AR254" s="433">
        <f>AB254/'2007output'!$D252</f>
        <v>0</v>
      </c>
      <c r="AS254" s="433">
        <f>AC254/'2007output'!$D252</f>
        <v>0</v>
      </c>
      <c r="AT254" s="433">
        <f>AD254/'2007output'!$D252</f>
        <v>0</v>
      </c>
      <c r="AU254" s="433">
        <f>AE254/'2007output'!$D252</f>
        <v>0</v>
      </c>
      <c r="AV254" s="433">
        <f>AF254/'2007output'!$D252</f>
        <v>0</v>
      </c>
      <c r="AW254" s="433">
        <f>AG254/'2007output'!$D252</f>
        <v>0</v>
      </c>
      <c r="AY254" s="370">
        <f>IFERROR(IF(SUMPRODUCT(US_CO2!C257:AX257/SUM(US_CO2!C257:AX257),US_CO2!C$6:AX$6)&gt;3.5,4,IF(SUMPRODUCT(US_CO2!C257:AX257/SUM(US_CO2!C257:AX257),US_CO2!C$6:AX$6)&gt;2.5,3,2)),"")</f>
        <v>4</v>
      </c>
      <c r="AZ254" s="370">
        <f>IFERROR(IF(SUMPRODUCT(US_CH4!C257:AC257/SUM(US_CH4!C257:AC257),US_CH4!C$6:AC$6)&gt;3.5,4,IF(SUMPRODUCT(US_CH4!C257:AC257/SUM(US_CH4!C257:AC257),US_CH4!C$6:AC$6)&gt;2.5,3,2)),"")</f>
        <v>4</v>
      </c>
      <c r="BA254" s="223">
        <f>IFERROR(IF(SUMPRODUCT(US_N2O!C257:AA257/SUM(US_N2O!C257:AA257),US_N2O!C$6:AA$6)&gt;3.5,4,IF(SUMPRODUCT(US_N2O!C257:AA257/SUM(US_N2O!C257:AA257),US_N2O!C$6:AA$6)&gt;2.5,3,2)),"")</f>
        <v>2</v>
      </c>
      <c r="BB254" s="223" t="str">
        <f>IFERROR(IF(SUMPRODUCT(US_Others!U259:V259/SUM(US_Others!U259:V259),US_Others!U$8:V$8)&gt;3.5,4,IF(SUMPRODUCT(US_Others!U259:V259/SUM(US_Others!U259:V259),US_Others!U$8:V$8)&gt;2.5,3,2)),"")</f>
        <v/>
      </c>
      <c r="BC254" s="223">
        <f>IFERROR(IF((US_Others!C259*US_Others!C$8/SUM(US_Others!C259,US_Others!H259,US_Others!N259)+ US_Others!H259*US_Others!H$8/SUM(US_Others!C259,US_Others!H259,US_Others!N259)+US_Others!N259*US_Others!N$8/SUM(US_Others!C259,US_Others!H259,US_Others!N259))&gt;3.5,4,IF((US_Others!C259*US_Others!C$8/SUM(US_Others!C259,US_Others!H259,US_Others!N259)+ US_Others!H259*US_Others!H$8/SUM(US_Others!C259,US_Others!H259,US_Others!N259)+US_Others!N259*US_Others!N$8/SUM(US_Others!C259,US_Others!H259,US_Others!N259))&gt;2.5,3,2)),"")</f>
        <v>4</v>
      </c>
      <c r="BD254" s="223">
        <f>IFERROR(IF((US_Others!D259*US_Others!D$8/SUM(US_Others!D259,US_Others!I259,US_Others!O259)+US_Others!I259*US_Others!I$8/SUM(US_Others!D259,US_Others!I259,US_Others!O259)+US_Others!O259*US_Others!O$8/SUM(US_Others!D259,US_Others!I259,US_Others!O259))&gt;3.5,4,IF((US_Others!D259*US_Others!D$8/SUM(US_Others!D259,US_Others!I259,US_Others!O259)+US_Others!I259*US_Others!I$8/SUM(US_Others!D259,US_Others!I259,US_Others!O259)+US_Others!O259*US_Others!O$8/SUM(US_Others!D259,US_Others!I259,US_Others!O259))&gt;2.5,3,2)),"")</f>
        <v>4</v>
      </c>
      <c r="BE254" s="223">
        <f>IFERROR(IF((US_Others!E259*US_Others!E$8/SUM(US_Others!E259,US_Others!J259,US_Others!P259,US_Others!W259)+US_Others!J259*US_Others!J$8/SUM(US_Others!E259,US_Others!J259,US_Others!P259,US_Others!W259)+US_Others!P259*US_Others!P$8/SUM(US_Others!E259,US_Others!J259,US_Others!P259,US_Others!W259)+US_Others!W259*US_Others!W$8/SUM(US_Others!E259,US_Others!J259,US_Others!P259,US_Others!W259))&gt;3.5,4,IF((US_Others!E259*US_Others!E$8/SUM(US_Others!E259,US_Others!J259,US_Others!P259,US_Others!W259)+US_Others!J259*US_Others!J$8/SUM(US_Others!E259,US_Others!J259,US_Others!P259,US_Others!W259)+US_Others!P259*US_Others!P$8/SUM(US_Others!E259,US_Others!J259,US_Others!P259,US_Others!W259)+US_Others!W259*US_Others!W$8/SUM(US_Others!E259,US_Others!J259,US_Others!P259,US_Others!W259))&gt;2.5,3,2)),"")</f>
        <v>4</v>
      </c>
      <c r="BF254" s="223">
        <f>IFERROR(IF((US_Others!F259*US_Others!F$8/SUM(US_Others!F259,US_Others!K259,US_Others!Q259)+US_Others!K259*US_Others!K$8/SUM(US_Others!F259,US_Others!K259,US_Others!Q259)+US_Others!Q259*US_Others!Q$8/SUM(US_Others!F259,US_Others!K259,US_Others!Q259))&gt;3.5,4,IF((US_Others!F259*US_Others!F$8/SUM(US_Others!F259,US_Others!K259,US_Others!Q259)+US_Others!K259*US_Others!K$8/SUM(US_Others!F259,US_Others!K259,US_Others!Q259)+US_Others!Q259*US_Others!Q$8/SUM(US_Others!F259,US_Others!K259,US_Others!Q259))&gt;2.5,3,2)),"")</f>
        <v>4</v>
      </c>
      <c r="BG254" s="223">
        <f>IFERROR(IF((US_Others!G259*US_Others!G$8/SUM(US_Others!G259,US_Others!L259,US_Others!R259)+US_Others!L259*US_Others!L$8/SUM(US_Others!G259,US_Others!L259,US_Others!R259)+US_Others!R259*US_Others!R$8/SUM(US_Others!G259,US_Others!L259,US_Others!R259))&gt;3.5,4,IF((US_Others!G259*US_Others!G$8/SUM(US_Others!G259,US_Others!L259,US_Others!R259)+US_Others!L259*US_Others!L$8/SUM(US_Others!G259,US_Others!L259,US_Others!R259)+US_Others!R259*US_Others!R$8/SUM(US_Others!G259,US_Others!L259,US_Others!R259))&gt;2.5,3,2)),"")</f>
        <v>4</v>
      </c>
      <c r="BH254" s="219" t="str">
        <f>IFERROR(IF((US_Others!Z259*US_Others!Z$8/SUM(US_Others!Z259,US_Others!AB259)+US_Others!AB259*US_Others!AB$8/SUM(US_Others!Z259,US_Others!AB259))&gt;3.5,4,IF((US_Others!Z259*US_Others!Z$8/SUM(US_Others!Z259,US_Others!AB259)+US_Others!AB259*US_Others!AB$8/SUM(US_Others!Z259,US_Others!AB259))&gt;2.5,3,2)),"")</f>
        <v/>
      </c>
      <c r="BI254" s="219" t="str">
        <f>IFERROR(IF((US_Others!AA259*US_Others!AA$8/SUM(US_Others!AA259,US_Others!AC259)+US_Others!AC259*US_Others!AC$8/SUM(US_Others!AA259,US_Others!AC259))&gt;3.5,4,IF((US_Others!AA259*US_Others!AA$8/SUM(US_Others!AA259,US_Others!AC259)+US_Others!AC259*US_Others!AC$8/SUM(US_Others!AA259,US_Others!AC259))&gt;2.5,3,2)),"")</f>
        <v/>
      </c>
      <c r="BJ254" s="219" t="str">
        <f>IFERROR(US_Others!AD259*US_Others!AD$8/US_Others!AD259,"")</f>
        <v/>
      </c>
      <c r="BK254" s="74" t="str">
        <f>IFERROR(US_Others!AE259*US_Others!AE$8/US_Others!AE259,"")</f>
        <v/>
      </c>
      <c r="BL254" s="219" t="str">
        <f>IFERROR(IF(SUMPRODUCT(US_Others!AG259:AI259/SUM(US_Others!AG259:AI259),US_Others!AG$8:AI$8)&gt;3.5,4,IF(SUMPRODUCT(US_Others!AG259:AI259/SUM(US_Others!AG259:AI259),US_Others!AG$8:AI$8)&gt;2.5,3,2)),"")</f>
        <v/>
      </c>
      <c r="BM254" s="219" t="str">
        <f>IFERROR(US_Others!AL259*US_Others!AL$8/US_Others!AL259,"")</f>
        <v/>
      </c>
    </row>
    <row r="255" spans="1:65">
      <c r="A255" s="200" t="s">
        <v>394</v>
      </c>
      <c r="B255" s="332">
        <v>325211</v>
      </c>
      <c r="C255" s="333">
        <f>SUM(US_CO2!C258:AX258)</f>
        <v>22.930808011575831</v>
      </c>
      <c r="D255" s="333">
        <f>SUM(US_CH4!C258:AC258)</f>
        <v>1.4270809490528714E-2</v>
      </c>
      <c r="E255" s="333">
        <f>SUM(US_N2O!C258:AA258)</f>
        <v>2.2355458120794858E-2</v>
      </c>
      <c r="F255" s="332">
        <f>US_Others!V260+US_Others!U260</f>
        <v>0</v>
      </c>
      <c r="G255" s="332">
        <f>US_Others!C260+US_Others!H260+US_Others!N260</f>
        <v>7.4921319515101724E-5</v>
      </c>
      <c r="H255" s="332">
        <f>US_Others!D260+US_Others!I260+US_Others!O260</f>
        <v>1.2287096400476684E-3</v>
      </c>
      <c r="I255" s="332">
        <f>US_Others!E260+US_Others!J260+US_Others!P260+US_Others!W260</f>
        <v>5.679036019244711E-3</v>
      </c>
      <c r="J255" s="332">
        <f>US_Others!F260+US_Others!K260+US_Others!Q260</f>
        <v>9.8146928564783265E-4</v>
      </c>
      <c r="K255" s="332">
        <f>US_Others!G260+US_Others!L260+US_Others!R260</f>
        <v>9.7397715369632268E-5</v>
      </c>
      <c r="L255" s="332">
        <f>US_Others!Z260+US_Others!AB260</f>
        <v>0</v>
      </c>
      <c r="M255" s="332">
        <f>US_Others!AA260+US_Others!AC260</f>
        <v>0</v>
      </c>
      <c r="N255" s="332">
        <f>US_Others!AD260</f>
        <v>0</v>
      </c>
      <c r="O255" s="332">
        <f>US_Others!AE260</f>
        <v>0</v>
      </c>
      <c r="P255" s="332">
        <f>SUM(US_Others!AG260:AI260)</f>
        <v>0</v>
      </c>
      <c r="Q255" s="332">
        <f>US_Others!AL260</f>
        <v>0</v>
      </c>
      <c r="R255" s="332"/>
      <c r="S255" s="334">
        <f t="shared" si="3"/>
        <v>22930.808011575831</v>
      </c>
      <c r="T255" s="334">
        <f>D255*1000/Spec!I$6</f>
        <v>0.57083237962114852</v>
      </c>
      <c r="U255" s="334">
        <f>E255*1000/Spec!I$7</f>
        <v>7.5018315841593478E-2</v>
      </c>
      <c r="V255" s="334">
        <f>F255*1000/Spec!I$8</f>
        <v>0</v>
      </c>
      <c r="W255" s="334">
        <f>G255*1000/Spec!I$9</f>
        <v>1.1099454742978033E-4</v>
      </c>
      <c r="X255" s="334">
        <f>H255*1000/Spec!I$10</f>
        <v>3.5105989715647669E-4</v>
      </c>
      <c r="Y255" s="334">
        <f>I255*1000/Spec!I$11</f>
        <v>3.971353859611686E-3</v>
      </c>
      <c r="Z255" s="334">
        <f>J255*1000/Spec!I$12</f>
        <v>2.1956807285186412E-4</v>
      </c>
      <c r="AA255" s="334">
        <f>K255*1000/Spec!I$15</f>
        <v>9.9284113526638394E-6</v>
      </c>
      <c r="AB255" s="334">
        <f>L255*1000/Spec!I$17</f>
        <v>0</v>
      </c>
      <c r="AC255" s="334">
        <f>M255*1000/Spec!I$18</f>
        <v>0</v>
      </c>
      <c r="AD255" s="335">
        <f>N255*1000/Spec!I$25</f>
        <v>0</v>
      </c>
      <c r="AE255" s="335">
        <f>O255*1000/Spec!I$26</f>
        <v>0</v>
      </c>
      <c r="AF255" s="334">
        <f>P255*1000/Spec!I$21</f>
        <v>0</v>
      </c>
      <c r="AG255" s="334">
        <f>Q255*1000/Spec!I$22</f>
        <v>0</v>
      </c>
      <c r="AI255" s="432">
        <f>S255/'2007output'!$D253</f>
        <v>0.21730912019559193</v>
      </c>
      <c r="AJ255" s="432">
        <f>T255/'2007output'!$D253</f>
        <v>5.4096254319519408E-6</v>
      </c>
      <c r="AK255" s="432">
        <f>U255/'2007output'!$D253</f>
        <v>7.1092846819275312E-7</v>
      </c>
      <c r="AL255" s="433">
        <f>V255/'2007output'!$D253</f>
        <v>0</v>
      </c>
      <c r="AM255" s="433">
        <f>W255/'2007output'!$D253</f>
        <v>1.0518655703844908E-9</v>
      </c>
      <c r="AN255" s="433">
        <f>X255/'2007output'!$D253</f>
        <v>3.32690053261609E-9</v>
      </c>
      <c r="AO255" s="433">
        <f>Y255/'2007output'!$D253</f>
        <v>3.763545588022551E-8</v>
      </c>
      <c r="AP255" s="433">
        <f>Z255/'2007output'!$D253</f>
        <v>2.0807877642337496E-9</v>
      </c>
      <c r="AQ255" s="433">
        <f>AA255/'2007output'!$D253</f>
        <v>9.408889276375035E-11</v>
      </c>
      <c r="AR255" s="433">
        <f>AB255/'2007output'!$D253</f>
        <v>0</v>
      </c>
      <c r="AS255" s="433">
        <f>AC255/'2007output'!$D253</f>
        <v>0</v>
      </c>
      <c r="AT255" s="433">
        <f>AD255/'2007output'!$D253</f>
        <v>0</v>
      </c>
      <c r="AU255" s="433">
        <f>AE255/'2007output'!$D253</f>
        <v>0</v>
      </c>
      <c r="AV255" s="433">
        <f>AF255/'2007output'!$D253</f>
        <v>0</v>
      </c>
      <c r="AW255" s="433">
        <f>AG255/'2007output'!$D253</f>
        <v>0</v>
      </c>
      <c r="AY255" s="370">
        <f>IFERROR(IF(SUMPRODUCT(US_CO2!C258:AX258/SUM(US_CO2!C258:AX258),US_CO2!C$6:AX$6)&gt;3.5,4,IF(SUMPRODUCT(US_CO2!C258:AX258/SUM(US_CO2!C258:AX258),US_CO2!C$6:AX$6)&gt;2.5,3,2)),"")</f>
        <v>4</v>
      </c>
      <c r="AZ255" s="370">
        <f>IFERROR(IF(SUMPRODUCT(US_CH4!C258:AC258/SUM(US_CH4!C258:AC258),US_CH4!C$6:AC$6)&gt;3.5,4,IF(SUMPRODUCT(US_CH4!C258:AC258/SUM(US_CH4!C258:AC258),US_CH4!C$6:AC$6)&gt;2.5,3,2)),"")</f>
        <v>4</v>
      </c>
      <c r="BA255" s="223">
        <f>IFERROR(IF(SUMPRODUCT(US_N2O!C258:AA258/SUM(US_N2O!C258:AA258),US_N2O!C$6:AA$6)&gt;3.5,4,IF(SUMPRODUCT(US_N2O!C258:AA258/SUM(US_N2O!C258:AA258),US_N2O!C$6:AA$6)&gt;2.5,3,2)),"")</f>
        <v>4</v>
      </c>
      <c r="BB255" s="223" t="str">
        <f>IFERROR(IF(SUMPRODUCT(US_Others!U260:V260/SUM(US_Others!U260:V260),US_Others!U$8:V$8)&gt;3.5,4,IF(SUMPRODUCT(US_Others!U260:V260/SUM(US_Others!U260:V260),US_Others!U$8:V$8)&gt;2.5,3,2)),"")</f>
        <v/>
      </c>
      <c r="BC255" s="223">
        <f>IFERROR(IF((US_Others!C260*US_Others!C$8/SUM(US_Others!C260,US_Others!H260,US_Others!N260)+ US_Others!H260*US_Others!H$8/SUM(US_Others!C260,US_Others!H260,US_Others!N260)+US_Others!N260*US_Others!N$8/SUM(US_Others!C260,US_Others!H260,US_Others!N260))&gt;3.5,4,IF((US_Others!C260*US_Others!C$8/SUM(US_Others!C260,US_Others!H260,US_Others!N260)+ US_Others!H260*US_Others!H$8/SUM(US_Others!C260,US_Others!H260,US_Others!N260)+US_Others!N260*US_Others!N$8/SUM(US_Others!C260,US_Others!H260,US_Others!N260))&gt;2.5,3,2)),"")</f>
        <v>4</v>
      </c>
      <c r="BD255" s="223">
        <f>IFERROR(IF((US_Others!D260*US_Others!D$8/SUM(US_Others!D260,US_Others!I260,US_Others!O260)+US_Others!I260*US_Others!I$8/SUM(US_Others!D260,US_Others!I260,US_Others!O260)+US_Others!O260*US_Others!O$8/SUM(US_Others!D260,US_Others!I260,US_Others!O260))&gt;3.5,4,IF((US_Others!D260*US_Others!D$8/SUM(US_Others!D260,US_Others!I260,US_Others!O260)+US_Others!I260*US_Others!I$8/SUM(US_Others!D260,US_Others!I260,US_Others!O260)+US_Others!O260*US_Others!O$8/SUM(US_Others!D260,US_Others!I260,US_Others!O260))&gt;2.5,3,2)),"")</f>
        <v>4</v>
      </c>
      <c r="BE255" s="223">
        <f>IFERROR(IF((US_Others!E260*US_Others!E$8/SUM(US_Others!E260,US_Others!J260,US_Others!P260,US_Others!W260)+US_Others!J260*US_Others!J$8/SUM(US_Others!E260,US_Others!J260,US_Others!P260,US_Others!W260)+US_Others!P260*US_Others!P$8/SUM(US_Others!E260,US_Others!J260,US_Others!P260,US_Others!W260)+US_Others!W260*US_Others!W$8/SUM(US_Others!E260,US_Others!J260,US_Others!P260,US_Others!W260))&gt;3.5,4,IF((US_Others!E260*US_Others!E$8/SUM(US_Others!E260,US_Others!J260,US_Others!P260,US_Others!W260)+US_Others!J260*US_Others!J$8/SUM(US_Others!E260,US_Others!J260,US_Others!P260,US_Others!W260)+US_Others!P260*US_Others!P$8/SUM(US_Others!E260,US_Others!J260,US_Others!P260,US_Others!W260)+US_Others!W260*US_Others!W$8/SUM(US_Others!E260,US_Others!J260,US_Others!P260,US_Others!W260))&gt;2.5,3,2)),"")</f>
        <v>4</v>
      </c>
      <c r="BF255" s="223">
        <f>IFERROR(IF((US_Others!F260*US_Others!F$8/SUM(US_Others!F260,US_Others!K260,US_Others!Q260)+US_Others!K260*US_Others!K$8/SUM(US_Others!F260,US_Others!K260,US_Others!Q260)+US_Others!Q260*US_Others!Q$8/SUM(US_Others!F260,US_Others!K260,US_Others!Q260))&gt;3.5,4,IF((US_Others!F260*US_Others!F$8/SUM(US_Others!F260,US_Others!K260,US_Others!Q260)+US_Others!K260*US_Others!K$8/SUM(US_Others!F260,US_Others!K260,US_Others!Q260)+US_Others!Q260*US_Others!Q$8/SUM(US_Others!F260,US_Others!K260,US_Others!Q260))&gt;2.5,3,2)),"")</f>
        <v>4</v>
      </c>
      <c r="BG255" s="223">
        <f>IFERROR(IF((US_Others!G260*US_Others!G$8/SUM(US_Others!G260,US_Others!L260,US_Others!R260)+US_Others!L260*US_Others!L$8/SUM(US_Others!G260,US_Others!L260,US_Others!R260)+US_Others!R260*US_Others!R$8/SUM(US_Others!G260,US_Others!L260,US_Others!R260))&gt;3.5,4,IF((US_Others!G260*US_Others!G$8/SUM(US_Others!G260,US_Others!L260,US_Others!R260)+US_Others!L260*US_Others!L$8/SUM(US_Others!G260,US_Others!L260,US_Others!R260)+US_Others!R260*US_Others!R$8/SUM(US_Others!G260,US_Others!L260,US_Others!R260))&gt;2.5,3,2)),"")</f>
        <v>4</v>
      </c>
      <c r="BH255" s="219" t="str">
        <f>IFERROR(IF((US_Others!Z260*US_Others!Z$8/SUM(US_Others!Z260,US_Others!AB260)+US_Others!AB260*US_Others!AB$8/SUM(US_Others!Z260,US_Others!AB260))&gt;3.5,4,IF((US_Others!Z260*US_Others!Z$8/SUM(US_Others!Z260,US_Others!AB260)+US_Others!AB260*US_Others!AB$8/SUM(US_Others!Z260,US_Others!AB260))&gt;2.5,3,2)),"")</f>
        <v/>
      </c>
      <c r="BI255" s="219" t="str">
        <f>IFERROR(IF((US_Others!AA260*US_Others!AA$8/SUM(US_Others!AA260,US_Others!AC260)+US_Others!AC260*US_Others!AC$8/SUM(US_Others!AA260,US_Others!AC260))&gt;3.5,4,IF((US_Others!AA260*US_Others!AA$8/SUM(US_Others!AA260,US_Others!AC260)+US_Others!AC260*US_Others!AC$8/SUM(US_Others!AA260,US_Others!AC260))&gt;2.5,3,2)),"")</f>
        <v/>
      </c>
      <c r="BJ255" s="219" t="str">
        <f>IFERROR(US_Others!AD260*US_Others!AD$8/US_Others!AD260,"")</f>
        <v/>
      </c>
      <c r="BK255" s="74" t="str">
        <f>IFERROR(US_Others!AE260*US_Others!AE$8/US_Others!AE260,"")</f>
        <v/>
      </c>
      <c r="BL255" s="219" t="str">
        <f>IFERROR(IF(SUMPRODUCT(US_Others!AG260:AI260/SUM(US_Others!AG260:AI260),US_Others!AG$8:AI$8)&gt;3.5,4,IF(SUMPRODUCT(US_Others!AG260:AI260/SUM(US_Others!AG260:AI260),US_Others!AG$8:AI$8)&gt;2.5,3,2)),"")</f>
        <v/>
      </c>
      <c r="BM255" s="219" t="str">
        <f>IFERROR(US_Others!AL260*US_Others!AL$8/US_Others!AL260,"")</f>
        <v/>
      </c>
    </row>
    <row r="256" spans="1:65">
      <c r="A256" s="200" t="s">
        <v>395</v>
      </c>
      <c r="B256" s="332" t="s">
        <v>396</v>
      </c>
      <c r="C256" s="333">
        <f>SUM(US_CO2!C259:AX259)</f>
        <v>5.4149974627770314</v>
      </c>
      <c r="D256" s="333">
        <f>SUM(US_CH4!C259:AC259)</f>
        <v>3.7696544582448109E-3</v>
      </c>
      <c r="E256" s="333">
        <f>SUM(US_N2O!C259:AA259)</f>
        <v>7.0394114384497988E-3</v>
      </c>
      <c r="F256" s="332">
        <f>US_Others!V261+US_Others!U261</f>
        <v>0</v>
      </c>
      <c r="G256" s="332">
        <f>US_Others!C261+US_Others!H261+US_Others!N261</f>
        <v>0</v>
      </c>
      <c r="H256" s="332">
        <f>US_Others!D261+US_Others!I261+US_Others!O261</f>
        <v>0</v>
      </c>
      <c r="I256" s="332">
        <f>US_Others!E261+US_Others!J261+US_Others!P261+US_Others!W261</f>
        <v>0</v>
      </c>
      <c r="J256" s="332">
        <f>US_Others!F261+US_Others!K261+US_Others!Q261</f>
        <v>0</v>
      </c>
      <c r="K256" s="332">
        <f>US_Others!G261+US_Others!L261+US_Others!R261</f>
        <v>0</v>
      </c>
      <c r="L256" s="332">
        <f>US_Others!Z261+US_Others!AB261</f>
        <v>0</v>
      </c>
      <c r="M256" s="332">
        <f>US_Others!AA261+US_Others!AC261</f>
        <v>0</v>
      </c>
      <c r="N256" s="332">
        <f>US_Others!AD261</f>
        <v>0</v>
      </c>
      <c r="O256" s="332">
        <f>US_Others!AE261</f>
        <v>0</v>
      </c>
      <c r="P256" s="332">
        <f>SUM(US_Others!AG261:AI261)</f>
        <v>0</v>
      </c>
      <c r="Q256" s="332">
        <f>US_Others!AL261</f>
        <v>0</v>
      </c>
      <c r="R256" s="332"/>
      <c r="S256" s="334">
        <f t="shared" si="3"/>
        <v>5414.9974627770316</v>
      </c>
      <c r="T256" s="334">
        <f>D256*1000/Spec!I$6</f>
        <v>0.15078617832979244</v>
      </c>
      <c r="U256" s="334">
        <f>E256*1000/Spec!I$7</f>
        <v>2.3622186035066439E-2</v>
      </c>
      <c r="V256" s="334">
        <f>F256*1000/Spec!I$8</f>
        <v>0</v>
      </c>
      <c r="W256" s="334">
        <f>G256*1000/Spec!I$9</f>
        <v>0</v>
      </c>
      <c r="X256" s="334">
        <f>H256*1000/Spec!I$10</f>
        <v>0</v>
      </c>
      <c r="Y256" s="334">
        <f>I256*1000/Spec!I$11</f>
        <v>0</v>
      </c>
      <c r="Z256" s="334">
        <f>J256*1000/Spec!I$12</f>
        <v>0</v>
      </c>
      <c r="AA256" s="334">
        <f>K256*1000/Spec!I$15</f>
        <v>0</v>
      </c>
      <c r="AB256" s="334">
        <f>L256*1000/Spec!I$17</f>
        <v>0</v>
      </c>
      <c r="AC256" s="334">
        <f>M256*1000/Spec!I$18</f>
        <v>0</v>
      </c>
      <c r="AD256" s="335">
        <f>N256*1000/Spec!I$25</f>
        <v>0</v>
      </c>
      <c r="AE256" s="335">
        <f>O256*1000/Spec!I$26</f>
        <v>0</v>
      </c>
      <c r="AF256" s="334">
        <f>P256*1000/Spec!I$21</f>
        <v>0</v>
      </c>
      <c r="AG256" s="334">
        <f>Q256*1000/Spec!I$22</f>
        <v>0</v>
      </c>
      <c r="AI256" s="432">
        <f>S256/'2007output'!$D254</f>
        <v>0.26468548707279782</v>
      </c>
      <c r="AJ256" s="432">
        <f>T256/'2007output'!$D254</f>
        <v>7.3704398440472982E-6</v>
      </c>
      <c r="AK256" s="432">
        <f>U256/'2007output'!$D254</f>
        <v>1.1546542467278075E-6</v>
      </c>
      <c r="AL256" s="433">
        <f>V256/'2007output'!$D254</f>
        <v>0</v>
      </c>
      <c r="AM256" s="433">
        <f>W256/'2007output'!$D254</f>
        <v>0</v>
      </c>
      <c r="AN256" s="433">
        <f>X256/'2007output'!$D254</f>
        <v>0</v>
      </c>
      <c r="AO256" s="433">
        <f>Y256/'2007output'!$D254</f>
        <v>0</v>
      </c>
      <c r="AP256" s="433">
        <f>Z256/'2007output'!$D254</f>
        <v>0</v>
      </c>
      <c r="AQ256" s="433">
        <f>AA256/'2007output'!$D254</f>
        <v>0</v>
      </c>
      <c r="AR256" s="433">
        <f>AB256/'2007output'!$D254</f>
        <v>0</v>
      </c>
      <c r="AS256" s="433">
        <f>AC256/'2007output'!$D254</f>
        <v>0</v>
      </c>
      <c r="AT256" s="433">
        <f>AD256/'2007output'!$D254</f>
        <v>0</v>
      </c>
      <c r="AU256" s="433">
        <f>AE256/'2007output'!$D254</f>
        <v>0</v>
      </c>
      <c r="AV256" s="433">
        <f>AF256/'2007output'!$D254</f>
        <v>0</v>
      </c>
      <c r="AW256" s="433">
        <f>AG256/'2007output'!$D254</f>
        <v>0</v>
      </c>
      <c r="AY256" s="370">
        <f>IFERROR(IF(SUMPRODUCT(US_CO2!C259:AX259/SUM(US_CO2!C259:AX259),US_CO2!C$6:AX$6)&gt;3.5,4,IF(SUMPRODUCT(US_CO2!C259:AX259/SUM(US_CO2!C259:AX259),US_CO2!C$6:AX$6)&gt;2.5,3,2)),"")</f>
        <v>4</v>
      </c>
      <c r="AZ256" s="370">
        <f>IFERROR(IF(SUMPRODUCT(US_CH4!C259:AC259/SUM(US_CH4!C259:AC259),US_CH4!C$6:AC$6)&gt;3.5,4,IF(SUMPRODUCT(US_CH4!C259:AC259/SUM(US_CH4!C259:AC259),US_CH4!C$6:AC$6)&gt;2.5,3,2)),"")</f>
        <v>4</v>
      </c>
      <c r="BA256" s="223">
        <f>IFERROR(IF(SUMPRODUCT(US_N2O!C259:AA259/SUM(US_N2O!C259:AA259),US_N2O!C$6:AA$6)&gt;3.5,4,IF(SUMPRODUCT(US_N2O!C259:AA259/SUM(US_N2O!C259:AA259),US_N2O!C$6:AA$6)&gt;2.5,3,2)),"")</f>
        <v>4</v>
      </c>
      <c r="BB256" s="223" t="str">
        <f>IFERROR(IF(SUMPRODUCT(US_Others!U261:V261/SUM(US_Others!U261:V261),US_Others!U$8:V$8)&gt;3.5,4,IF(SUMPRODUCT(US_Others!U261:V261/SUM(US_Others!U261:V261),US_Others!U$8:V$8)&gt;2.5,3,2)),"")</f>
        <v/>
      </c>
      <c r="BC256" s="223" t="str">
        <f>IFERROR(IF((US_Others!C261*US_Others!C$8/SUM(US_Others!C261,US_Others!H261,US_Others!N261)+ US_Others!H261*US_Others!H$8/SUM(US_Others!C261,US_Others!H261,US_Others!N261)+US_Others!N261*US_Others!N$8/SUM(US_Others!C261,US_Others!H261,US_Others!N261))&gt;3.5,4,IF((US_Others!C261*US_Others!C$8/SUM(US_Others!C261,US_Others!H261,US_Others!N261)+ US_Others!H261*US_Others!H$8/SUM(US_Others!C261,US_Others!H261,US_Others!N261)+US_Others!N261*US_Others!N$8/SUM(US_Others!C261,US_Others!H261,US_Others!N261))&gt;2.5,3,2)),"")</f>
        <v/>
      </c>
      <c r="BD256" s="223" t="str">
        <f>IFERROR(IF((US_Others!D261*US_Others!D$8/SUM(US_Others!D261,US_Others!I261,US_Others!O261)+US_Others!I261*US_Others!I$8/SUM(US_Others!D261,US_Others!I261,US_Others!O261)+US_Others!O261*US_Others!O$8/SUM(US_Others!D261,US_Others!I261,US_Others!O261))&gt;3.5,4,IF((US_Others!D261*US_Others!D$8/SUM(US_Others!D261,US_Others!I261,US_Others!O261)+US_Others!I261*US_Others!I$8/SUM(US_Others!D261,US_Others!I261,US_Others!O261)+US_Others!O261*US_Others!O$8/SUM(US_Others!D261,US_Others!I261,US_Others!O261))&gt;2.5,3,2)),"")</f>
        <v/>
      </c>
      <c r="BE256" s="223" t="str">
        <f>IFERROR(IF((US_Others!E261*US_Others!E$8/SUM(US_Others!E261,US_Others!J261,US_Others!P261,US_Others!W261)+US_Others!J261*US_Others!J$8/SUM(US_Others!E261,US_Others!J261,US_Others!P261,US_Others!W261)+US_Others!P261*US_Others!P$8/SUM(US_Others!E261,US_Others!J261,US_Others!P261,US_Others!W261)+US_Others!W261*US_Others!W$8/SUM(US_Others!E261,US_Others!J261,US_Others!P261,US_Others!W261))&gt;3.5,4,IF((US_Others!E261*US_Others!E$8/SUM(US_Others!E261,US_Others!J261,US_Others!P261,US_Others!W261)+US_Others!J261*US_Others!J$8/SUM(US_Others!E261,US_Others!J261,US_Others!P261,US_Others!W261)+US_Others!P261*US_Others!P$8/SUM(US_Others!E261,US_Others!J261,US_Others!P261,US_Others!W261)+US_Others!W261*US_Others!W$8/SUM(US_Others!E261,US_Others!J261,US_Others!P261,US_Others!W261))&gt;2.5,3,2)),"")</f>
        <v/>
      </c>
      <c r="BF256" s="223" t="str">
        <f>IFERROR(IF((US_Others!F261*US_Others!F$8/SUM(US_Others!F261,US_Others!K261,US_Others!Q261)+US_Others!K261*US_Others!K$8/SUM(US_Others!F261,US_Others!K261,US_Others!Q261)+US_Others!Q261*US_Others!Q$8/SUM(US_Others!F261,US_Others!K261,US_Others!Q261))&gt;3.5,4,IF((US_Others!F261*US_Others!F$8/SUM(US_Others!F261,US_Others!K261,US_Others!Q261)+US_Others!K261*US_Others!K$8/SUM(US_Others!F261,US_Others!K261,US_Others!Q261)+US_Others!Q261*US_Others!Q$8/SUM(US_Others!F261,US_Others!K261,US_Others!Q261))&gt;2.5,3,2)),"")</f>
        <v/>
      </c>
      <c r="BG256" s="223" t="str">
        <f>IFERROR(IF((US_Others!G261*US_Others!G$8/SUM(US_Others!G261,US_Others!L261,US_Others!R261)+US_Others!L261*US_Others!L$8/SUM(US_Others!G261,US_Others!L261,US_Others!R261)+US_Others!R261*US_Others!R$8/SUM(US_Others!G261,US_Others!L261,US_Others!R261))&gt;3.5,4,IF((US_Others!G261*US_Others!G$8/SUM(US_Others!G261,US_Others!L261,US_Others!R261)+US_Others!L261*US_Others!L$8/SUM(US_Others!G261,US_Others!L261,US_Others!R261)+US_Others!R261*US_Others!R$8/SUM(US_Others!G261,US_Others!L261,US_Others!R261))&gt;2.5,3,2)),"")</f>
        <v/>
      </c>
      <c r="BH256" s="219" t="str">
        <f>IFERROR(IF((US_Others!Z261*US_Others!Z$8/SUM(US_Others!Z261,US_Others!AB261)+US_Others!AB261*US_Others!AB$8/SUM(US_Others!Z261,US_Others!AB261))&gt;3.5,4,IF((US_Others!Z261*US_Others!Z$8/SUM(US_Others!Z261,US_Others!AB261)+US_Others!AB261*US_Others!AB$8/SUM(US_Others!Z261,US_Others!AB261))&gt;2.5,3,2)),"")</f>
        <v/>
      </c>
      <c r="BI256" s="219" t="str">
        <f>IFERROR(IF((US_Others!AA261*US_Others!AA$8/SUM(US_Others!AA261,US_Others!AC261)+US_Others!AC261*US_Others!AC$8/SUM(US_Others!AA261,US_Others!AC261))&gt;3.5,4,IF((US_Others!AA261*US_Others!AA$8/SUM(US_Others!AA261,US_Others!AC261)+US_Others!AC261*US_Others!AC$8/SUM(US_Others!AA261,US_Others!AC261))&gt;2.5,3,2)),"")</f>
        <v/>
      </c>
      <c r="BJ256" s="219" t="str">
        <f>IFERROR(US_Others!AD261*US_Others!AD$8/US_Others!AD261,"")</f>
        <v/>
      </c>
      <c r="BK256" s="74" t="str">
        <f>IFERROR(US_Others!AE261*US_Others!AE$8/US_Others!AE261,"")</f>
        <v/>
      </c>
      <c r="BL256" s="219" t="str">
        <f>IFERROR(IF(SUMPRODUCT(US_Others!AG261:AI261/SUM(US_Others!AG261:AI261),US_Others!AG$8:AI$8)&gt;3.5,4,IF(SUMPRODUCT(US_Others!AG261:AI261/SUM(US_Others!AG261:AI261),US_Others!AG$8:AI$8)&gt;2.5,3,2)),"")</f>
        <v/>
      </c>
      <c r="BM256" s="219" t="str">
        <f>IFERROR(US_Others!AL261*US_Others!AL$8/US_Others!AL261,"")</f>
        <v/>
      </c>
    </row>
    <row r="257" spans="1:65">
      <c r="A257" s="200" t="s">
        <v>397</v>
      </c>
      <c r="B257" s="332">
        <v>325310</v>
      </c>
      <c r="C257" s="333">
        <f>SUM(US_CO2!C260:AX260)</f>
        <v>27.213643119800533</v>
      </c>
      <c r="D257" s="333">
        <f>SUM(US_CH4!C260:AC260)</f>
        <v>2.0065988762699063</v>
      </c>
      <c r="E257" s="333">
        <f>SUM(US_N2O!C260:AA260)</f>
        <v>15.011398813714626</v>
      </c>
      <c r="F257" s="332">
        <f>US_Others!V262+US_Others!U262</f>
        <v>0</v>
      </c>
      <c r="G257" s="332">
        <f>US_Others!C262+US_Others!H262+US_Others!N262</f>
        <v>1.8730329878775431E-5</v>
      </c>
      <c r="H257" s="332">
        <f>US_Others!D262+US_Others!I262+US_Others!O262</f>
        <v>3.0717741001191711E-4</v>
      </c>
      <c r="I257" s="332">
        <f>US_Others!E262+US_Others!J262+US_Others!P262+US_Others!W262</f>
        <v>1.4197590048111778E-3</v>
      </c>
      <c r="J257" s="332">
        <f>US_Others!F262+US_Others!K262+US_Others!Q262</f>
        <v>2.4536732141195816E-4</v>
      </c>
      <c r="K257" s="332">
        <f>US_Others!G262+US_Others!L262+US_Others!R262</f>
        <v>2.4349428842408067E-5</v>
      </c>
      <c r="L257" s="332">
        <f>US_Others!Z262+US_Others!AB262</f>
        <v>0</v>
      </c>
      <c r="M257" s="332">
        <f>US_Others!AA262+US_Others!AC262</f>
        <v>0</v>
      </c>
      <c r="N257" s="332">
        <f>US_Others!AD262</f>
        <v>0</v>
      </c>
      <c r="O257" s="332">
        <f>US_Others!AE262</f>
        <v>0</v>
      </c>
      <c r="P257" s="332">
        <f>SUM(US_Others!AG262:AI262)</f>
        <v>0</v>
      </c>
      <c r="Q257" s="332">
        <f>US_Others!AL262</f>
        <v>0</v>
      </c>
      <c r="R257" s="332"/>
      <c r="S257" s="334">
        <f t="shared" si="3"/>
        <v>27213.643119800534</v>
      </c>
      <c r="T257" s="334">
        <f>D257*1000/Spec!I$6</f>
        <v>80.263955050796255</v>
      </c>
      <c r="U257" s="334">
        <f>E257*1000/Spec!I$7</f>
        <v>50.373821522532303</v>
      </c>
      <c r="V257" s="334">
        <f>F257*1000/Spec!I$8</f>
        <v>0</v>
      </c>
      <c r="W257" s="334">
        <f>G257*1000/Spec!I$9</f>
        <v>2.7748636857445082E-5</v>
      </c>
      <c r="X257" s="334">
        <f>H257*1000/Spec!I$10</f>
        <v>8.7764974289119172E-5</v>
      </c>
      <c r="Y257" s="334">
        <f>I257*1000/Spec!I$11</f>
        <v>9.9283846490292151E-4</v>
      </c>
      <c r="Z257" s="334">
        <f>J257*1000/Spec!I$12</f>
        <v>5.4892018212966029E-5</v>
      </c>
      <c r="AA257" s="334">
        <f>K257*1000/Spec!I$15</f>
        <v>2.4821028381659598E-6</v>
      </c>
      <c r="AB257" s="334">
        <f>L257*1000/Spec!I$17</f>
        <v>0</v>
      </c>
      <c r="AC257" s="334">
        <f>M257*1000/Spec!I$18</f>
        <v>0</v>
      </c>
      <c r="AD257" s="335">
        <f>N257*1000/Spec!I$25</f>
        <v>0</v>
      </c>
      <c r="AE257" s="335">
        <f>O257*1000/Spec!I$26</f>
        <v>0</v>
      </c>
      <c r="AF257" s="334">
        <f>P257*1000/Spec!I$21</f>
        <v>0</v>
      </c>
      <c r="AG257" s="334">
        <f>Q257*1000/Spec!I$22</f>
        <v>0</v>
      </c>
      <c r="AI257" s="432">
        <f>S257/'2007output'!$D255</f>
        <v>1.143762019004307</v>
      </c>
      <c r="AJ257" s="432">
        <f>T257/'2007output'!$D255</f>
        <v>3.3734132132927945E-3</v>
      </c>
      <c r="AK257" s="432">
        <f>U257/'2007output'!$D255</f>
        <v>2.1171609973694864E-3</v>
      </c>
      <c r="AL257" s="433">
        <f>V257/'2007output'!$D255</f>
        <v>0</v>
      </c>
      <c r="AM257" s="433">
        <f>W257/'2007output'!$D255</f>
        <v>1.166247267114207E-9</v>
      </c>
      <c r="AN257" s="433">
        <f>X257/'2007output'!$D255</f>
        <v>3.6886734991297925E-9</v>
      </c>
      <c r="AO257" s="433">
        <f>Y257/'2007output'!$D255</f>
        <v>4.1728000994334552E-8</v>
      </c>
      <c r="AP257" s="433">
        <f>Z257/'2007output'!$D255</f>
        <v>2.3070562549121646E-9</v>
      </c>
      <c r="AQ257" s="433">
        <f>AA257/'2007output'!$D255</f>
        <v>1.0432028306755524E-10</v>
      </c>
      <c r="AR257" s="433">
        <f>AB257/'2007output'!$D255</f>
        <v>0</v>
      </c>
      <c r="AS257" s="433">
        <f>AC257/'2007output'!$D255</f>
        <v>0</v>
      </c>
      <c r="AT257" s="433">
        <f>AD257/'2007output'!$D255</f>
        <v>0</v>
      </c>
      <c r="AU257" s="433">
        <f>AE257/'2007output'!$D255</f>
        <v>0</v>
      </c>
      <c r="AV257" s="433">
        <f>AF257/'2007output'!$D255</f>
        <v>0</v>
      </c>
      <c r="AW257" s="433">
        <f>AG257/'2007output'!$D255</f>
        <v>0</v>
      </c>
      <c r="AY257" s="370">
        <f>IFERROR(IF(SUMPRODUCT(US_CO2!C260:AX260/SUM(US_CO2!C260:AX260),US_CO2!C$6:AX$6)&gt;3.5,4,IF(SUMPRODUCT(US_CO2!C260:AX260/SUM(US_CO2!C260:AX260),US_CO2!C$6:AX$6)&gt;2.5,3,2)),"")</f>
        <v>3</v>
      </c>
      <c r="AZ257" s="370">
        <f>IFERROR(IF(SUMPRODUCT(US_CH4!C260:AC260/SUM(US_CH4!C260:AC260),US_CH4!C$6:AC$6)&gt;3.5,4,IF(SUMPRODUCT(US_CH4!C260:AC260/SUM(US_CH4!C260:AC260),US_CH4!C$6:AC$6)&gt;2.5,3,2)),"")</f>
        <v>2</v>
      </c>
      <c r="BA257" s="223">
        <f>IFERROR(IF(SUMPRODUCT(US_N2O!C260:AA260/SUM(US_N2O!C260:AA260),US_N2O!C$6:AA$6)&gt;3.5,4,IF(SUMPRODUCT(US_N2O!C260:AA260/SUM(US_N2O!C260:AA260),US_N2O!C$6:AA$6)&gt;2.5,3,2)),"")</f>
        <v>2</v>
      </c>
      <c r="BB257" s="223" t="str">
        <f>IFERROR(IF(SUMPRODUCT(US_Others!U262:V262/SUM(US_Others!U262:V262),US_Others!U$8:V$8)&gt;3.5,4,IF(SUMPRODUCT(US_Others!U262:V262/SUM(US_Others!U262:V262),US_Others!U$8:V$8)&gt;2.5,3,2)),"")</f>
        <v/>
      </c>
      <c r="BC257" s="223">
        <f>IFERROR(IF((US_Others!C262*US_Others!C$8/SUM(US_Others!C262,US_Others!H262,US_Others!N262)+ US_Others!H262*US_Others!H$8/SUM(US_Others!C262,US_Others!H262,US_Others!N262)+US_Others!N262*US_Others!N$8/SUM(US_Others!C262,US_Others!H262,US_Others!N262))&gt;3.5,4,IF((US_Others!C262*US_Others!C$8/SUM(US_Others!C262,US_Others!H262,US_Others!N262)+ US_Others!H262*US_Others!H$8/SUM(US_Others!C262,US_Others!H262,US_Others!N262)+US_Others!N262*US_Others!N$8/SUM(US_Others!C262,US_Others!H262,US_Others!N262))&gt;2.5,3,2)),"")</f>
        <v>4</v>
      </c>
      <c r="BD257" s="223">
        <f>IFERROR(IF((US_Others!D262*US_Others!D$8/SUM(US_Others!D262,US_Others!I262,US_Others!O262)+US_Others!I262*US_Others!I$8/SUM(US_Others!D262,US_Others!I262,US_Others!O262)+US_Others!O262*US_Others!O$8/SUM(US_Others!D262,US_Others!I262,US_Others!O262))&gt;3.5,4,IF((US_Others!D262*US_Others!D$8/SUM(US_Others!D262,US_Others!I262,US_Others!O262)+US_Others!I262*US_Others!I$8/SUM(US_Others!D262,US_Others!I262,US_Others!O262)+US_Others!O262*US_Others!O$8/SUM(US_Others!D262,US_Others!I262,US_Others!O262))&gt;2.5,3,2)),"")</f>
        <v>4</v>
      </c>
      <c r="BE257" s="223">
        <f>IFERROR(IF((US_Others!E262*US_Others!E$8/SUM(US_Others!E262,US_Others!J262,US_Others!P262,US_Others!W262)+US_Others!J262*US_Others!J$8/SUM(US_Others!E262,US_Others!J262,US_Others!P262,US_Others!W262)+US_Others!P262*US_Others!P$8/SUM(US_Others!E262,US_Others!J262,US_Others!P262,US_Others!W262)+US_Others!W262*US_Others!W$8/SUM(US_Others!E262,US_Others!J262,US_Others!P262,US_Others!W262))&gt;3.5,4,IF((US_Others!E262*US_Others!E$8/SUM(US_Others!E262,US_Others!J262,US_Others!P262,US_Others!W262)+US_Others!J262*US_Others!J$8/SUM(US_Others!E262,US_Others!J262,US_Others!P262,US_Others!W262)+US_Others!P262*US_Others!P$8/SUM(US_Others!E262,US_Others!J262,US_Others!P262,US_Others!W262)+US_Others!W262*US_Others!W$8/SUM(US_Others!E262,US_Others!J262,US_Others!P262,US_Others!W262))&gt;2.5,3,2)),"")</f>
        <v>4</v>
      </c>
      <c r="BF257" s="223">
        <f>IFERROR(IF((US_Others!F262*US_Others!F$8/SUM(US_Others!F262,US_Others!K262,US_Others!Q262)+US_Others!K262*US_Others!K$8/SUM(US_Others!F262,US_Others!K262,US_Others!Q262)+US_Others!Q262*US_Others!Q$8/SUM(US_Others!F262,US_Others!K262,US_Others!Q262))&gt;3.5,4,IF((US_Others!F262*US_Others!F$8/SUM(US_Others!F262,US_Others!K262,US_Others!Q262)+US_Others!K262*US_Others!K$8/SUM(US_Others!F262,US_Others!K262,US_Others!Q262)+US_Others!Q262*US_Others!Q$8/SUM(US_Others!F262,US_Others!K262,US_Others!Q262))&gt;2.5,3,2)),"")</f>
        <v>4</v>
      </c>
      <c r="BG257" s="223">
        <f>IFERROR(IF((US_Others!G262*US_Others!G$8/SUM(US_Others!G262,US_Others!L262,US_Others!R262)+US_Others!L262*US_Others!L$8/SUM(US_Others!G262,US_Others!L262,US_Others!R262)+US_Others!R262*US_Others!R$8/SUM(US_Others!G262,US_Others!L262,US_Others!R262))&gt;3.5,4,IF((US_Others!G262*US_Others!G$8/SUM(US_Others!G262,US_Others!L262,US_Others!R262)+US_Others!L262*US_Others!L$8/SUM(US_Others!G262,US_Others!L262,US_Others!R262)+US_Others!R262*US_Others!R$8/SUM(US_Others!G262,US_Others!L262,US_Others!R262))&gt;2.5,3,2)),"")</f>
        <v>4</v>
      </c>
      <c r="BH257" s="219" t="str">
        <f>IFERROR(IF((US_Others!Z262*US_Others!Z$8/SUM(US_Others!Z262,US_Others!AB262)+US_Others!AB262*US_Others!AB$8/SUM(US_Others!Z262,US_Others!AB262))&gt;3.5,4,IF((US_Others!Z262*US_Others!Z$8/SUM(US_Others!Z262,US_Others!AB262)+US_Others!AB262*US_Others!AB$8/SUM(US_Others!Z262,US_Others!AB262))&gt;2.5,3,2)),"")</f>
        <v/>
      </c>
      <c r="BI257" s="219" t="str">
        <f>IFERROR(IF((US_Others!AA262*US_Others!AA$8/SUM(US_Others!AA262,US_Others!AC262)+US_Others!AC262*US_Others!AC$8/SUM(US_Others!AA262,US_Others!AC262))&gt;3.5,4,IF((US_Others!AA262*US_Others!AA$8/SUM(US_Others!AA262,US_Others!AC262)+US_Others!AC262*US_Others!AC$8/SUM(US_Others!AA262,US_Others!AC262))&gt;2.5,3,2)),"")</f>
        <v/>
      </c>
      <c r="BJ257" s="219" t="str">
        <f>IFERROR(US_Others!AD262*US_Others!AD$8/US_Others!AD262,"")</f>
        <v/>
      </c>
      <c r="BK257" s="74" t="str">
        <f>IFERROR(US_Others!AE262*US_Others!AE$8/US_Others!AE262,"")</f>
        <v/>
      </c>
      <c r="BL257" s="219" t="str">
        <f>IFERROR(IF(SUMPRODUCT(US_Others!AG262:AI262/SUM(US_Others!AG262:AI262),US_Others!AG$8:AI$8)&gt;3.5,4,IF(SUMPRODUCT(US_Others!AG262:AI262/SUM(US_Others!AG262:AI262),US_Others!AG$8:AI$8)&gt;2.5,3,2)),"")</f>
        <v/>
      </c>
      <c r="BM257" s="219" t="str">
        <f>IFERROR(US_Others!AL262*US_Others!AL$8/US_Others!AL262,"")</f>
        <v/>
      </c>
    </row>
    <row r="258" spans="1:65">
      <c r="A258" s="200" t="s">
        <v>398</v>
      </c>
      <c r="B258" s="332">
        <v>325320</v>
      </c>
      <c r="C258" s="333">
        <f>SUM(US_CO2!C261:AX261)</f>
        <v>1.253610452127738</v>
      </c>
      <c r="D258" s="333">
        <f>SUM(US_CH4!C261:AC261)</f>
        <v>1.5579169850778447E-3</v>
      </c>
      <c r="E258" s="333">
        <f>SUM(US_N2O!C261:AA261)</f>
        <v>2.6733498824268172E-3</v>
      </c>
      <c r="F258" s="332">
        <f>US_Others!V263+US_Others!U263</f>
        <v>0</v>
      </c>
      <c r="G258" s="332">
        <f>US_Others!C263+US_Others!H263+US_Others!N263</f>
        <v>1.7001134683433435E-5</v>
      </c>
      <c r="H258" s="332">
        <f>US_Others!D263+US_Others!I263+US_Others!O263</f>
        <v>2.7881860880830836E-4</v>
      </c>
      <c r="I258" s="332">
        <f>US_Others!E263+US_Others!J263+US_Others!P263+US_Others!W263</f>
        <v>1.2886860090042544E-3</v>
      </c>
      <c r="J258" s="332">
        <f>US_Others!F263+US_Others!K263+US_Others!Q263</f>
        <v>2.2271486435297802E-4</v>
      </c>
      <c r="K258" s="332">
        <f>US_Others!G263+US_Others!L263+US_Others!R263</f>
        <v>2.2101475088463471E-5</v>
      </c>
      <c r="L258" s="332">
        <f>US_Others!Z263+US_Others!AB263</f>
        <v>0</v>
      </c>
      <c r="M258" s="332">
        <f>US_Others!AA263+US_Others!AC263</f>
        <v>0</v>
      </c>
      <c r="N258" s="332">
        <f>US_Others!AD263</f>
        <v>0</v>
      </c>
      <c r="O258" s="332">
        <f>US_Others!AE263</f>
        <v>0</v>
      </c>
      <c r="P258" s="332">
        <f>SUM(US_Others!AG263:AI263)</f>
        <v>0</v>
      </c>
      <c r="Q258" s="332">
        <f>US_Others!AL263</f>
        <v>0</v>
      </c>
      <c r="R258" s="332"/>
      <c r="S258" s="334">
        <f t="shared" si="3"/>
        <v>1253.610452127738</v>
      </c>
      <c r="T258" s="334">
        <f>D258*1000/Spec!I$6</f>
        <v>6.2316679403113785E-2</v>
      </c>
      <c r="U258" s="334">
        <f>E258*1000/Spec!I$7</f>
        <v>8.9709727598215345E-3</v>
      </c>
      <c r="V258" s="334">
        <f>F258*1000/Spec!I$8</f>
        <v>0</v>
      </c>
      <c r="W258" s="334">
        <f>G258*1000/Spec!I$9</f>
        <v>2.5186866197679165E-5</v>
      </c>
      <c r="X258" s="334">
        <f>H258*1000/Spec!I$10</f>
        <v>7.9662459659516664E-5</v>
      </c>
      <c r="Y258" s="334">
        <f>I258*1000/Spec!I$11</f>
        <v>9.0117902727570242E-4</v>
      </c>
      <c r="Z258" s="334">
        <f>J258*1000/Spec!I$12</f>
        <v>4.9824354441382111E-5</v>
      </c>
      <c r="AA258" s="334">
        <f>K258*1000/Spec!I$15</f>
        <v>2.2529536277740542E-6</v>
      </c>
      <c r="AB258" s="334">
        <f>L258*1000/Spec!I$17</f>
        <v>0</v>
      </c>
      <c r="AC258" s="334">
        <f>M258*1000/Spec!I$18</f>
        <v>0</v>
      </c>
      <c r="AD258" s="335">
        <f>N258*1000/Spec!I$25</f>
        <v>0</v>
      </c>
      <c r="AE258" s="335">
        <f>O258*1000/Spec!I$26</f>
        <v>0</v>
      </c>
      <c r="AF258" s="334">
        <f>P258*1000/Spec!I$21</f>
        <v>0</v>
      </c>
      <c r="AG258" s="334">
        <f>Q258*1000/Spec!I$22</f>
        <v>0</v>
      </c>
      <c r="AI258" s="432">
        <f>S258/'2007output'!$D256</f>
        <v>9.5039659503559692E-2</v>
      </c>
      <c r="AJ258" s="432">
        <f>T258/'2007output'!$D256</f>
        <v>4.724399020295453E-6</v>
      </c>
      <c r="AK258" s="432">
        <f>U258/'2007output'!$D256</f>
        <v>6.8011414156769599E-7</v>
      </c>
      <c r="AL258" s="433">
        <f>V258/'2007output'!$D256</f>
        <v>0</v>
      </c>
      <c r="AM258" s="433">
        <f>W258/'2007output'!$D256</f>
        <v>1.9094856646466688E-9</v>
      </c>
      <c r="AN258" s="433">
        <f>X258/'2007output'!$D256</f>
        <v>6.0394303736110353E-9</v>
      </c>
      <c r="AO258" s="433">
        <f>Y258/'2007output'!$D256</f>
        <v>6.8320862959193578E-8</v>
      </c>
      <c r="AP258" s="433">
        <f>Z258/'2007output'!$D256</f>
        <v>3.7773214741919843E-9</v>
      </c>
      <c r="AQ258" s="433">
        <f>AA258/'2007output'!$D256</f>
        <v>1.7080261679178923E-10</v>
      </c>
      <c r="AR258" s="433">
        <f>AB258/'2007output'!$D256</f>
        <v>0</v>
      </c>
      <c r="AS258" s="433">
        <f>AC258/'2007output'!$D256</f>
        <v>0</v>
      </c>
      <c r="AT258" s="433">
        <f>AD258/'2007output'!$D256</f>
        <v>0</v>
      </c>
      <c r="AU258" s="433">
        <f>AE258/'2007output'!$D256</f>
        <v>0</v>
      </c>
      <c r="AV258" s="433">
        <f>AF258/'2007output'!$D256</f>
        <v>0</v>
      </c>
      <c r="AW258" s="433">
        <f>AG258/'2007output'!$D256</f>
        <v>0</v>
      </c>
      <c r="AY258" s="370">
        <f>IFERROR(IF(SUMPRODUCT(US_CO2!C261:AX261/SUM(US_CO2!C261:AX261),US_CO2!C$6:AX$6)&gt;3.5,4,IF(SUMPRODUCT(US_CO2!C261:AX261/SUM(US_CO2!C261:AX261),US_CO2!C$6:AX$6)&gt;2.5,3,2)),"")</f>
        <v>4</v>
      </c>
      <c r="AZ258" s="370">
        <f>IFERROR(IF(SUMPRODUCT(US_CH4!C261:AC261/SUM(US_CH4!C261:AC261),US_CH4!C$6:AC$6)&gt;3.5,4,IF(SUMPRODUCT(US_CH4!C261:AC261/SUM(US_CH4!C261:AC261),US_CH4!C$6:AC$6)&gt;2.5,3,2)),"")</f>
        <v>4</v>
      </c>
      <c r="BA258" s="223">
        <f>IFERROR(IF(SUMPRODUCT(US_N2O!C261:AA261/SUM(US_N2O!C261:AA261),US_N2O!C$6:AA$6)&gt;3.5,4,IF(SUMPRODUCT(US_N2O!C261:AA261/SUM(US_N2O!C261:AA261),US_N2O!C$6:AA$6)&gt;2.5,3,2)),"")</f>
        <v>4</v>
      </c>
      <c r="BB258" s="223" t="str">
        <f>IFERROR(IF(SUMPRODUCT(US_Others!U263:V263/SUM(US_Others!U263:V263),US_Others!U$8:V$8)&gt;3.5,4,IF(SUMPRODUCT(US_Others!U263:V263/SUM(US_Others!U263:V263),US_Others!U$8:V$8)&gt;2.5,3,2)),"")</f>
        <v/>
      </c>
      <c r="BC258" s="223">
        <f>IFERROR(IF((US_Others!C263*US_Others!C$8/SUM(US_Others!C263,US_Others!H263,US_Others!N263)+ US_Others!H263*US_Others!H$8/SUM(US_Others!C263,US_Others!H263,US_Others!N263)+US_Others!N263*US_Others!N$8/SUM(US_Others!C263,US_Others!H263,US_Others!N263))&gt;3.5,4,IF((US_Others!C263*US_Others!C$8/SUM(US_Others!C263,US_Others!H263,US_Others!N263)+ US_Others!H263*US_Others!H$8/SUM(US_Others!C263,US_Others!H263,US_Others!N263)+US_Others!N263*US_Others!N$8/SUM(US_Others!C263,US_Others!H263,US_Others!N263))&gt;2.5,3,2)),"")</f>
        <v>4</v>
      </c>
      <c r="BD258" s="223">
        <f>IFERROR(IF((US_Others!D263*US_Others!D$8/SUM(US_Others!D263,US_Others!I263,US_Others!O263)+US_Others!I263*US_Others!I$8/SUM(US_Others!D263,US_Others!I263,US_Others!O263)+US_Others!O263*US_Others!O$8/SUM(US_Others!D263,US_Others!I263,US_Others!O263))&gt;3.5,4,IF((US_Others!D263*US_Others!D$8/SUM(US_Others!D263,US_Others!I263,US_Others!O263)+US_Others!I263*US_Others!I$8/SUM(US_Others!D263,US_Others!I263,US_Others!O263)+US_Others!O263*US_Others!O$8/SUM(US_Others!D263,US_Others!I263,US_Others!O263))&gt;2.5,3,2)),"")</f>
        <v>4</v>
      </c>
      <c r="BE258" s="223">
        <f>IFERROR(IF((US_Others!E263*US_Others!E$8/SUM(US_Others!E263,US_Others!J263,US_Others!P263,US_Others!W263)+US_Others!J263*US_Others!J$8/SUM(US_Others!E263,US_Others!J263,US_Others!P263,US_Others!W263)+US_Others!P263*US_Others!P$8/SUM(US_Others!E263,US_Others!J263,US_Others!P263,US_Others!W263)+US_Others!W263*US_Others!W$8/SUM(US_Others!E263,US_Others!J263,US_Others!P263,US_Others!W263))&gt;3.5,4,IF((US_Others!E263*US_Others!E$8/SUM(US_Others!E263,US_Others!J263,US_Others!P263,US_Others!W263)+US_Others!J263*US_Others!J$8/SUM(US_Others!E263,US_Others!J263,US_Others!P263,US_Others!W263)+US_Others!P263*US_Others!P$8/SUM(US_Others!E263,US_Others!J263,US_Others!P263,US_Others!W263)+US_Others!W263*US_Others!W$8/SUM(US_Others!E263,US_Others!J263,US_Others!P263,US_Others!W263))&gt;2.5,3,2)),"")</f>
        <v>4</v>
      </c>
      <c r="BF258" s="223">
        <f>IFERROR(IF((US_Others!F263*US_Others!F$8/SUM(US_Others!F263,US_Others!K263,US_Others!Q263)+US_Others!K263*US_Others!K$8/SUM(US_Others!F263,US_Others!K263,US_Others!Q263)+US_Others!Q263*US_Others!Q$8/SUM(US_Others!F263,US_Others!K263,US_Others!Q263))&gt;3.5,4,IF((US_Others!F263*US_Others!F$8/SUM(US_Others!F263,US_Others!K263,US_Others!Q263)+US_Others!K263*US_Others!K$8/SUM(US_Others!F263,US_Others!K263,US_Others!Q263)+US_Others!Q263*US_Others!Q$8/SUM(US_Others!F263,US_Others!K263,US_Others!Q263))&gt;2.5,3,2)),"")</f>
        <v>4</v>
      </c>
      <c r="BG258" s="223">
        <f>IFERROR(IF((US_Others!G263*US_Others!G$8/SUM(US_Others!G263,US_Others!L263,US_Others!R263)+US_Others!L263*US_Others!L$8/SUM(US_Others!G263,US_Others!L263,US_Others!R263)+US_Others!R263*US_Others!R$8/SUM(US_Others!G263,US_Others!L263,US_Others!R263))&gt;3.5,4,IF((US_Others!G263*US_Others!G$8/SUM(US_Others!G263,US_Others!L263,US_Others!R263)+US_Others!L263*US_Others!L$8/SUM(US_Others!G263,US_Others!L263,US_Others!R263)+US_Others!R263*US_Others!R$8/SUM(US_Others!G263,US_Others!L263,US_Others!R263))&gt;2.5,3,2)),"")</f>
        <v>4</v>
      </c>
      <c r="BH258" s="219" t="str">
        <f>IFERROR(IF((US_Others!Z263*US_Others!Z$8/SUM(US_Others!Z263,US_Others!AB263)+US_Others!AB263*US_Others!AB$8/SUM(US_Others!Z263,US_Others!AB263))&gt;3.5,4,IF((US_Others!Z263*US_Others!Z$8/SUM(US_Others!Z263,US_Others!AB263)+US_Others!AB263*US_Others!AB$8/SUM(US_Others!Z263,US_Others!AB263))&gt;2.5,3,2)),"")</f>
        <v/>
      </c>
      <c r="BI258" s="219" t="str">
        <f>IFERROR(IF((US_Others!AA263*US_Others!AA$8/SUM(US_Others!AA263,US_Others!AC263)+US_Others!AC263*US_Others!AC$8/SUM(US_Others!AA263,US_Others!AC263))&gt;3.5,4,IF((US_Others!AA263*US_Others!AA$8/SUM(US_Others!AA263,US_Others!AC263)+US_Others!AC263*US_Others!AC$8/SUM(US_Others!AA263,US_Others!AC263))&gt;2.5,3,2)),"")</f>
        <v/>
      </c>
      <c r="BJ258" s="219" t="str">
        <f>IFERROR(US_Others!AD263*US_Others!AD$8/US_Others!AD263,"")</f>
        <v/>
      </c>
      <c r="BK258" s="74" t="str">
        <f>IFERROR(US_Others!AE263*US_Others!AE$8/US_Others!AE263,"")</f>
        <v/>
      </c>
      <c r="BL258" s="219" t="str">
        <f>IFERROR(IF(SUMPRODUCT(US_Others!AG263:AI263/SUM(US_Others!AG263:AI263),US_Others!AG$8:AI$8)&gt;3.5,4,IF(SUMPRODUCT(US_Others!AG263:AI263/SUM(US_Others!AG263:AI263),US_Others!AG$8:AI$8)&gt;2.5,3,2)),"")</f>
        <v/>
      </c>
      <c r="BM258" s="219" t="str">
        <f>IFERROR(US_Others!AL263*US_Others!AL$8/US_Others!AL263,"")</f>
        <v/>
      </c>
    </row>
    <row r="259" spans="1:65">
      <c r="A259" s="200" t="s">
        <v>399</v>
      </c>
      <c r="B259" s="332">
        <v>325411</v>
      </c>
      <c r="C259" s="333">
        <f>SUM(US_CO2!C262:AX262)</f>
        <v>0.55156729266211746</v>
      </c>
      <c r="D259" s="333">
        <f>SUM(US_CH4!C262:AC262)</f>
        <v>3.70797885086466E-4</v>
      </c>
      <c r="E259" s="333">
        <f>SUM(US_N2O!C262:AA262)</f>
        <v>6.2229620487370052E-4</v>
      </c>
      <c r="F259" s="332">
        <f>US_Others!V264+US_Others!U264</f>
        <v>0</v>
      </c>
      <c r="G259" s="332">
        <f>US_Others!C264+US_Others!H264+US_Others!N264</f>
        <v>2.4637104427479157E-5</v>
      </c>
      <c r="H259" s="332">
        <f>US_Others!D264+US_Others!I264+US_Others!O264</f>
        <v>4.0404851261065819E-4</v>
      </c>
      <c r="I259" s="332">
        <f>US_Others!E264+US_Others!J264+US_Others!P264+US_Others!W264</f>
        <v>1.8674925156029198E-3</v>
      </c>
      <c r="J259" s="332">
        <f>US_Others!F264+US_Others!K264+US_Others!Q264</f>
        <v>3.2274606799997696E-4</v>
      </c>
      <c r="K259" s="332">
        <f>US_Others!G264+US_Others!L264+US_Others!R264</f>
        <v>3.2028235755722906E-5</v>
      </c>
      <c r="L259" s="332">
        <f>US_Others!Z264+US_Others!AB264</f>
        <v>0</v>
      </c>
      <c r="M259" s="332">
        <f>US_Others!AA264+US_Others!AC264</f>
        <v>0</v>
      </c>
      <c r="N259" s="332">
        <f>US_Others!AD264</f>
        <v>0</v>
      </c>
      <c r="O259" s="332">
        <f>US_Others!AE264</f>
        <v>0</v>
      </c>
      <c r="P259" s="332">
        <f>SUM(US_Others!AG264:AI264)</f>
        <v>0</v>
      </c>
      <c r="Q259" s="332">
        <f>US_Others!AL264</f>
        <v>0</v>
      </c>
      <c r="R259" s="332"/>
      <c r="S259" s="334">
        <f t="shared" si="3"/>
        <v>551.56729266211744</v>
      </c>
      <c r="T259" s="334">
        <f>D259*1000/Spec!I$6</f>
        <v>1.4831915403458639E-2</v>
      </c>
      <c r="U259" s="334">
        <f>E259*1000/Spec!I$7</f>
        <v>2.0882422982338943E-3</v>
      </c>
      <c r="V259" s="334">
        <f>F259*1000/Spec!I$8</f>
        <v>0</v>
      </c>
      <c r="W259" s="334">
        <f>G259*1000/Spec!I$9</f>
        <v>3.6499413966635789E-5</v>
      </c>
      <c r="X259" s="334">
        <f>H259*1000/Spec!I$10</f>
        <v>1.1544243217447378E-4</v>
      </c>
      <c r="Y259" s="334">
        <f>I259*1000/Spec!I$11</f>
        <v>1.3059388220999439E-3</v>
      </c>
      <c r="Z259" s="334">
        <f>J259*1000/Spec!I$12</f>
        <v>7.2202699776281203E-5</v>
      </c>
      <c r="AA259" s="334">
        <f>K259*1000/Spec!I$15</f>
        <v>3.2648558364651276E-6</v>
      </c>
      <c r="AB259" s="334">
        <f>L259*1000/Spec!I$17</f>
        <v>0</v>
      </c>
      <c r="AC259" s="334">
        <f>M259*1000/Spec!I$18</f>
        <v>0</v>
      </c>
      <c r="AD259" s="335">
        <f>N259*1000/Spec!I$25</f>
        <v>0</v>
      </c>
      <c r="AE259" s="335">
        <f>O259*1000/Spec!I$26</f>
        <v>0</v>
      </c>
      <c r="AF259" s="334">
        <f>P259*1000/Spec!I$21</f>
        <v>0</v>
      </c>
      <c r="AG259" s="334">
        <f>Q259*1000/Spec!I$22</f>
        <v>0</v>
      </c>
      <c r="AI259" s="432">
        <f>S259/'2007output'!$D257</f>
        <v>3.1918892586524257E-2</v>
      </c>
      <c r="AJ259" s="432">
        <f>T259/'2007output'!$D257</f>
        <v>8.5831469870244904E-7</v>
      </c>
      <c r="AK259" s="432">
        <f>U259/'2007output'!$D257</f>
        <v>1.208454208556485E-7</v>
      </c>
      <c r="AL259" s="433">
        <f>V259/'2007output'!$D257</f>
        <v>0</v>
      </c>
      <c r="AM259" s="433">
        <f>W259/'2007output'!$D257</f>
        <v>2.1122007946649709E-9</v>
      </c>
      <c r="AN259" s="433">
        <f>X259/'2007output'!$D257</f>
        <v>6.6805893705546369E-9</v>
      </c>
      <c r="AO259" s="433">
        <f>Y259/'2007output'!$D257</f>
        <v>7.5573953607715528E-8</v>
      </c>
      <c r="AP259" s="433">
        <f>Z259/'2007output'!$D257</f>
        <v>4.1783300954865788E-9</v>
      </c>
      <c r="AQ259" s="433">
        <f>AA259/'2007output'!$D257</f>
        <v>1.8893539218333453E-10</v>
      </c>
      <c r="AR259" s="433">
        <f>AB259/'2007output'!$D257</f>
        <v>0</v>
      </c>
      <c r="AS259" s="433">
        <f>AC259/'2007output'!$D257</f>
        <v>0</v>
      </c>
      <c r="AT259" s="433">
        <f>AD259/'2007output'!$D257</f>
        <v>0</v>
      </c>
      <c r="AU259" s="433">
        <f>AE259/'2007output'!$D257</f>
        <v>0</v>
      </c>
      <c r="AV259" s="433">
        <f>AF259/'2007output'!$D257</f>
        <v>0</v>
      </c>
      <c r="AW259" s="433">
        <f>AG259/'2007output'!$D257</f>
        <v>0</v>
      </c>
      <c r="AY259" s="370">
        <f>IFERROR(IF(SUMPRODUCT(US_CO2!C262:AX262/SUM(US_CO2!C262:AX262),US_CO2!C$6:AX$6)&gt;3.5,4,IF(SUMPRODUCT(US_CO2!C262:AX262/SUM(US_CO2!C262:AX262),US_CO2!C$6:AX$6)&gt;2.5,3,2)),"")</f>
        <v>4</v>
      </c>
      <c r="AZ259" s="370">
        <f>IFERROR(IF(SUMPRODUCT(US_CH4!C262:AC262/SUM(US_CH4!C262:AC262),US_CH4!C$6:AC$6)&gt;3.5,4,IF(SUMPRODUCT(US_CH4!C262:AC262/SUM(US_CH4!C262:AC262),US_CH4!C$6:AC$6)&gt;2.5,3,2)),"")</f>
        <v>4</v>
      </c>
      <c r="BA259" s="223">
        <f>IFERROR(IF(SUMPRODUCT(US_N2O!C262:AA262/SUM(US_N2O!C262:AA262),US_N2O!C$6:AA$6)&gt;3.5,4,IF(SUMPRODUCT(US_N2O!C262:AA262/SUM(US_N2O!C262:AA262),US_N2O!C$6:AA$6)&gt;2.5,3,2)),"")</f>
        <v>4</v>
      </c>
      <c r="BB259" s="223" t="str">
        <f>IFERROR(IF(SUMPRODUCT(US_Others!U264:V264/SUM(US_Others!U264:V264),US_Others!U$8:V$8)&gt;3.5,4,IF(SUMPRODUCT(US_Others!U264:V264/SUM(US_Others!U264:V264),US_Others!U$8:V$8)&gt;2.5,3,2)),"")</f>
        <v/>
      </c>
      <c r="BC259" s="223">
        <f>IFERROR(IF((US_Others!C264*US_Others!C$8/SUM(US_Others!C264,US_Others!H264,US_Others!N264)+ US_Others!H264*US_Others!H$8/SUM(US_Others!C264,US_Others!H264,US_Others!N264)+US_Others!N264*US_Others!N$8/SUM(US_Others!C264,US_Others!H264,US_Others!N264))&gt;3.5,4,IF((US_Others!C264*US_Others!C$8/SUM(US_Others!C264,US_Others!H264,US_Others!N264)+ US_Others!H264*US_Others!H$8/SUM(US_Others!C264,US_Others!H264,US_Others!N264)+US_Others!N264*US_Others!N$8/SUM(US_Others!C264,US_Others!H264,US_Others!N264))&gt;2.5,3,2)),"")</f>
        <v>4</v>
      </c>
      <c r="BD259" s="223">
        <f>IFERROR(IF((US_Others!D264*US_Others!D$8/SUM(US_Others!D264,US_Others!I264,US_Others!O264)+US_Others!I264*US_Others!I$8/SUM(US_Others!D264,US_Others!I264,US_Others!O264)+US_Others!O264*US_Others!O$8/SUM(US_Others!D264,US_Others!I264,US_Others!O264))&gt;3.5,4,IF((US_Others!D264*US_Others!D$8/SUM(US_Others!D264,US_Others!I264,US_Others!O264)+US_Others!I264*US_Others!I$8/SUM(US_Others!D264,US_Others!I264,US_Others!O264)+US_Others!O264*US_Others!O$8/SUM(US_Others!D264,US_Others!I264,US_Others!O264))&gt;2.5,3,2)),"")</f>
        <v>4</v>
      </c>
      <c r="BE259" s="223">
        <f>IFERROR(IF((US_Others!E264*US_Others!E$8/SUM(US_Others!E264,US_Others!J264,US_Others!P264,US_Others!W264)+US_Others!J264*US_Others!J$8/SUM(US_Others!E264,US_Others!J264,US_Others!P264,US_Others!W264)+US_Others!P264*US_Others!P$8/SUM(US_Others!E264,US_Others!J264,US_Others!P264,US_Others!W264)+US_Others!W264*US_Others!W$8/SUM(US_Others!E264,US_Others!J264,US_Others!P264,US_Others!W264))&gt;3.5,4,IF((US_Others!E264*US_Others!E$8/SUM(US_Others!E264,US_Others!J264,US_Others!P264,US_Others!W264)+US_Others!J264*US_Others!J$8/SUM(US_Others!E264,US_Others!J264,US_Others!P264,US_Others!W264)+US_Others!P264*US_Others!P$8/SUM(US_Others!E264,US_Others!J264,US_Others!P264,US_Others!W264)+US_Others!W264*US_Others!W$8/SUM(US_Others!E264,US_Others!J264,US_Others!P264,US_Others!W264))&gt;2.5,3,2)),"")</f>
        <v>4</v>
      </c>
      <c r="BF259" s="223">
        <f>IFERROR(IF((US_Others!F264*US_Others!F$8/SUM(US_Others!F264,US_Others!K264,US_Others!Q264)+US_Others!K264*US_Others!K$8/SUM(US_Others!F264,US_Others!K264,US_Others!Q264)+US_Others!Q264*US_Others!Q$8/SUM(US_Others!F264,US_Others!K264,US_Others!Q264))&gt;3.5,4,IF((US_Others!F264*US_Others!F$8/SUM(US_Others!F264,US_Others!K264,US_Others!Q264)+US_Others!K264*US_Others!K$8/SUM(US_Others!F264,US_Others!K264,US_Others!Q264)+US_Others!Q264*US_Others!Q$8/SUM(US_Others!F264,US_Others!K264,US_Others!Q264))&gt;2.5,3,2)),"")</f>
        <v>4</v>
      </c>
      <c r="BG259" s="223">
        <f>IFERROR(IF((US_Others!G264*US_Others!G$8/SUM(US_Others!G264,US_Others!L264,US_Others!R264)+US_Others!L264*US_Others!L$8/SUM(US_Others!G264,US_Others!L264,US_Others!R264)+US_Others!R264*US_Others!R$8/SUM(US_Others!G264,US_Others!L264,US_Others!R264))&gt;3.5,4,IF((US_Others!G264*US_Others!G$8/SUM(US_Others!G264,US_Others!L264,US_Others!R264)+US_Others!L264*US_Others!L$8/SUM(US_Others!G264,US_Others!L264,US_Others!R264)+US_Others!R264*US_Others!R$8/SUM(US_Others!G264,US_Others!L264,US_Others!R264))&gt;2.5,3,2)),"")</f>
        <v>4</v>
      </c>
      <c r="BH259" s="219" t="str">
        <f>IFERROR(IF((US_Others!Z264*US_Others!Z$8/SUM(US_Others!Z264,US_Others!AB264)+US_Others!AB264*US_Others!AB$8/SUM(US_Others!Z264,US_Others!AB264))&gt;3.5,4,IF((US_Others!Z264*US_Others!Z$8/SUM(US_Others!Z264,US_Others!AB264)+US_Others!AB264*US_Others!AB$8/SUM(US_Others!Z264,US_Others!AB264))&gt;2.5,3,2)),"")</f>
        <v/>
      </c>
      <c r="BI259" s="219" t="str">
        <f>IFERROR(IF((US_Others!AA264*US_Others!AA$8/SUM(US_Others!AA264,US_Others!AC264)+US_Others!AC264*US_Others!AC$8/SUM(US_Others!AA264,US_Others!AC264))&gt;3.5,4,IF((US_Others!AA264*US_Others!AA$8/SUM(US_Others!AA264,US_Others!AC264)+US_Others!AC264*US_Others!AC$8/SUM(US_Others!AA264,US_Others!AC264))&gt;2.5,3,2)),"")</f>
        <v/>
      </c>
      <c r="BJ259" s="219" t="str">
        <f>IFERROR(US_Others!AD264*US_Others!AD$8/US_Others!AD264,"")</f>
        <v/>
      </c>
      <c r="BK259" s="74" t="str">
        <f>IFERROR(US_Others!AE264*US_Others!AE$8/US_Others!AE264,"")</f>
        <v/>
      </c>
      <c r="BL259" s="219" t="str">
        <f>IFERROR(IF(SUMPRODUCT(US_Others!AG264:AI264/SUM(US_Others!AG264:AI264),US_Others!AG$8:AI$8)&gt;3.5,4,IF(SUMPRODUCT(US_Others!AG264:AI264/SUM(US_Others!AG264:AI264),US_Others!AG$8:AI$8)&gt;2.5,3,2)),"")</f>
        <v/>
      </c>
      <c r="BM259" s="219" t="str">
        <f>IFERROR(US_Others!AL264*US_Others!AL$8/US_Others!AL264,"")</f>
        <v/>
      </c>
    </row>
    <row r="260" spans="1:65">
      <c r="A260" s="200" t="s">
        <v>400</v>
      </c>
      <c r="B260" s="332">
        <v>325412</v>
      </c>
      <c r="C260" s="333">
        <f>SUM(US_CO2!C263:AX263)</f>
        <v>2.01155840015499</v>
      </c>
      <c r="D260" s="333">
        <f>SUM(US_CH4!C263:AC263)</f>
        <v>1.2455721344245328E-3</v>
      </c>
      <c r="E260" s="333">
        <f>SUM(US_N2O!C263:AA263)</f>
        <v>1.8804520392532835E-3</v>
      </c>
      <c r="F260" s="332">
        <f>US_Others!V265+US_Others!U265</f>
        <v>0</v>
      </c>
      <c r="G260" s="332">
        <f>US_Others!C265+US_Others!H265+US_Others!N265</f>
        <v>2.8051269166390471E-4</v>
      </c>
      <c r="H260" s="332">
        <f>US_Others!D265+US_Others!I265+US_Others!O265</f>
        <v>4.600408143288038E-3</v>
      </c>
      <c r="I260" s="332">
        <f>US_Others!E265+US_Others!J265+US_Others!P265+US_Others!W265</f>
        <v>2.1262862028123976E-2</v>
      </c>
      <c r="J260" s="332">
        <f>US_Others!F265+US_Others!K265+US_Others!Q265</f>
        <v>3.6747162607971518E-3</v>
      </c>
      <c r="K260" s="332">
        <f>US_Others!G265+US_Others!L265+US_Others!R265</f>
        <v>3.6466649916307614E-4</v>
      </c>
      <c r="L260" s="332">
        <f>US_Others!Z265+US_Others!AB265</f>
        <v>0</v>
      </c>
      <c r="M260" s="332">
        <f>US_Others!AA265+US_Others!AC265</f>
        <v>0</v>
      </c>
      <c r="N260" s="332">
        <f>US_Others!AD265</f>
        <v>0</v>
      </c>
      <c r="O260" s="332">
        <f>US_Others!AE265</f>
        <v>0</v>
      </c>
      <c r="P260" s="332">
        <f>SUM(US_Others!AG265:AI265)</f>
        <v>0</v>
      </c>
      <c r="Q260" s="332">
        <f>US_Others!AL265</f>
        <v>0</v>
      </c>
      <c r="R260" s="332"/>
      <c r="S260" s="334">
        <f t="shared" si="3"/>
        <v>2011.5584001549901</v>
      </c>
      <c r="T260" s="334">
        <f>D260*1000/Spec!I$6</f>
        <v>4.9822885376981312E-2</v>
      </c>
      <c r="U260" s="334">
        <f>E260*1000/Spec!I$7</f>
        <v>6.3102417424606826E-3</v>
      </c>
      <c r="V260" s="334">
        <f>F260*1000/Spec!I$8</f>
        <v>0</v>
      </c>
      <c r="W260" s="334">
        <f>G260*1000/Spec!I$9</f>
        <v>4.1557435802059954E-4</v>
      </c>
      <c r="X260" s="334">
        <f>H260*1000/Spec!I$10</f>
        <v>1.3144023266537252E-3</v>
      </c>
      <c r="Y260" s="334">
        <f>I260*1000/Spec!I$11</f>
        <v>1.4869134285401382E-2</v>
      </c>
      <c r="Z260" s="334">
        <f>J260*1000/Spec!I$12</f>
        <v>8.2208417467497809E-4</v>
      </c>
      <c r="AA260" s="334">
        <f>K260*1000/Spec!I$15</f>
        <v>3.7172935694503178E-5</v>
      </c>
      <c r="AB260" s="334">
        <f>L260*1000/Spec!I$17</f>
        <v>0</v>
      </c>
      <c r="AC260" s="334">
        <f>M260*1000/Spec!I$18</f>
        <v>0</v>
      </c>
      <c r="AD260" s="335">
        <f>N260*1000/Spec!I$25</f>
        <v>0</v>
      </c>
      <c r="AE260" s="335">
        <f>O260*1000/Spec!I$26</f>
        <v>0</v>
      </c>
      <c r="AF260" s="334">
        <f>P260*1000/Spec!I$21</f>
        <v>0</v>
      </c>
      <c r="AG260" s="334">
        <f>Q260*1000/Spec!I$22</f>
        <v>0</v>
      </c>
      <c r="AI260" s="432">
        <f>S260/'2007output'!$D258</f>
        <v>9.0966189279442066E-3</v>
      </c>
      <c r="AJ260" s="432">
        <f>T260/'2007output'!$D258</f>
        <v>2.2530780221450312E-7</v>
      </c>
      <c r="AK260" s="432">
        <f>U260/'2007output'!$D258</f>
        <v>2.8536016886185692E-8</v>
      </c>
      <c r="AL260" s="433">
        <f>V260/'2007output'!$D258</f>
        <v>0</v>
      </c>
      <c r="AM260" s="433">
        <f>W260/'2007output'!$D258</f>
        <v>1.8792999352378609E-9</v>
      </c>
      <c r="AN260" s="433">
        <f>X260/'2007output'!$D258</f>
        <v>5.9439572237380361E-9</v>
      </c>
      <c r="AO260" s="433">
        <f>Y260/'2007output'!$D258</f>
        <v>6.7240826004507106E-8</v>
      </c>
      <c r="AP260" s="433">
        <f>Z260/'2007output'!$D258</f>
        <v>3.7176084289352992E-9</v>
      </c>
      <c r="AQ260" s="433">
        <f>AA260/'2007output'!$D258</f>
        <v>1.6810251714283622E-10</v>
      </c>
      <c r="AR260" s="433">
        <f>AB260/'2007output'!$D258</f>
        <v>0</v>
      </c>
      <c r="AS260" s="433">
        <f>AC260/'2007output'!$D258</f>
        <v>0</v>
      </c>
      <c r="AT260" s="433">
        <f>AD260/'2007output'!$D258</f>
        <v>0</v>
      </c>
      <c r="AU260" s="433">
        <f>AE260/'2007output'!$D258</f>
        <v>0</v>
      </c>
      <c r="AV260" s="433">
        <f>AF260/'2007output'!$D258</f>
        <v>0</v>
      </c>
      <c r="AW260" s="433">
        <f>AG260/'2007output'!$D258</f>
        <v>0</v>
      </c>
      <c r="AY260" s="370">
        <f>IFERROR(IF(SUMPRODUCT(US_CO2!C263:AX263/SUM(US_CO2!C263:AX263),US_CO2!C$6:AX$6)&gt;3.5,4,IF(SUMPRODUCT(US_CO2!C263:AX263/SUM(US_CO2!C263:AX263),US_CO2!C$6:AX$6)&gt;2.5,3,2)),"")</f>
        <v>4</v>
      </c>
      <c r="AZ260" s="370">
        <f>IFERROR(IF(SUMPRODUCT(US_CH4!C263:AC263/SUM(US_CH4!C263:AC263),US_CH4!C$6:AC$6)&gt;3.5,4,IF(SUMPRODUCT(US_CH4!C263:AC263/SUM(US_CH4!C263:AC263),US_CH4!C$6:AC$6)&gt;2.5,3,2)),"")</f>
        <v>4</v>
      </c>
      <c r="BA260" s="223">
        <f>IFERROR(IF(SUMPRODUCT(US_N2O!C263:AA263/SUM(US_N2O!C263:AA263),US_N2O!C$6:AA$6)&gt;3.5,4,IF(SUMPRODUCT(US_N2O!C263:AA263/SUM(US_N2O!C263:AA263),US_N2O!C$6:AA$6)&gt;2.5,3,2)),"")</f>
        <v>4</v>
      </c>
      <c r="BB260" s="223" t="str">
        <f>IFERROR(IF(SUMPRODUCT(US_Others!U265:V265/SUM(US_Others!U265:V265),US_Others!U$8:V$8)&gt;3.5,4,IF(SUMPRODUCT(US_Others!U265:V265/SUM(US_Others!U265:V265),US_Others!U$8:V$8)&gt;2.5,3,2)),"")</f>
        <v/>
      </c>
      <c r="BC260" s="223">
        <f>IFERROR(IF((US_Others!C265*US_Others!C$8/SUM(US_Others!C265,US_Others!H265,US_Others!N265)+ US_Others!H265*US_Others!H$8/SUM(US_Others!C265,US_Others!H265,US_Others!N265)+US_Others!N265*US_Others!N$8/SUM(US_Others!C265,US_Others!H265,US_Others!N265))&gt;3.5,4,IF((US_Others!C265*US_Others!C$8/SUM(US_Others!C265,US_Others!H265,US_Others!N265)+ US_Others!H265*US_Others!H$8/SUM(US_Others!C265,US_Others!H265,US_Others!N265)+US_Others!N265*US_Others!N$8/SUM(US_Others!C265,US_Others!H265,US_Others!N265))&gt;2.5,3,2)),"")</f>
        <v>4</v>
      </c>
      <c r="BD260" s="223">
        <f>IFERROR(IF((US_Others!D265*US_Others!D$8/SUM(US_Others!D265,US_Others!I265,US_Others!O265)+US_Others!I265*US_Others!I$8/SUM(US_Others!D265,US_Others!I265,US_Others!O265)+US_Others!O265*US_Others!O$8/SUM(US_Others!D265,US_Others!I265,US_Others!O265))&gt;3.5,4,IF((US_Others!D265*US_Others!D$8/SUM(US_Others!D265,US_Others!I265,US_Others!O265)+US_Others!I265*US_Others!I$8/SUM(US_Others!D265,US_Others!I265,US_Others!O265)+US_Others!O265*US_Others!O$8/SUM(US_Others!D265,US_Others!I265,US_Others!O265))&gt;2.5,3,2)),"")</f>
        <v>4</v>
      </c>
      <c r="BE260" s="223">
        <f>IFERROR(IF((US_Others!E265*US_Others!E$8/SUM(US_Others!E265,US_Others!J265,US_Others!P265,US_Others!W265)+US_Others!J265*US_Others!J$8/SUM(US_Others!E265,US_Others!J265,US_Others!P265,US_Others!W265)+US_Others!P265*US_Others!P$8/SUM(US_Others!E265,US_Others!J265,US_Others!P265,US_Others!W265)+US_Others!W265*US_Others!W$8/SUM(US_Others!E265,US_Others!J265,US_Others!P265,US_Others!W265))&gt;3.5,4,IF((US_Others!E265*US_Others!E$8/SUM(US_Others!E265,US_Others!J265,US_Others!P265,US_Others!W265)+US_Others!J265*US_Others!J$8/SUM(US_Others!E265,US_Others!J265,US_Others!P265,US_Others!W265)+US_Others!P265*US_Others!P$8/SUM(US_Others!E265,US_Others!J265,US_Others!P265,US_Others!W265)+US_Others!W265*US_Others!W$8/SUM(US_Others!E265,US_Others!J265,US_Others!P265,US_Others!W265))&gt;2.5,3,2)),"")</f>
        <v>4</v>
      </c>
      <c r="BF260" s="223">
        <f>IFERROR(IF((US_Others!F265*US_Others!F$8/SUM(US_Others!F265,US_Others!K265,US_Others!Q265)+US_Others!K265*US_Others!K$8/SUM(US_Others!F265,US_Others!K265,US_Others!Q265)+US_Others!Q265*US_Others!Q$8/SUM(US_Others!F265,US_Others!K265,US_Others!Q265))&gt;3.5,4,IF((US_Others!F265*US_Others!F$8/SUM(US_Others!F265,US_Others!K265,US_Others!Q265)+US_Others!K265*US_Others!K$8/SUM(US_Others!F265,US_Others!K265,US_Others!Q265)+US_Others!Q265*US_Others!Q$8/SUM(US_Others!F265,US_Others!K265,US_Others!Q265))&gt;2.5,3,2)),"")</f>
        <v>4</v>
      </c>
      <c r="BG260" s="223">
        <f>IFERROR(IF((US_Others!G265*US_Others!G$8/SUM(US_Others!G265,US_Others!L265,US_Others!R265)+US_Others!L265*US_Others!L$8/SUM(US_Others!G265,US_Others!L265,US_Others!R265)+US_Others!R265*US_Others!R$8/SUM(US_Others!G265,US_Others!L265,US_Others!R265))&gt;3.5,4,IF((US_Others!G265*US_Others!G$8/SUM(US_Others!G265,US_Others!L265,US_Others!R265)+US_Others!L265*US_Others!L$8/SUM(US_Others!G265,US_Others!L265,US_Others!R265)+US_Others!R265*US_Others!R$8/SUM(US_Others!G265,US_Others!L265,US_Others!R265))&gt;2.5,3,2)),"")</f>
        <v>4</v>
      </c>
      <c r="BH260" s="219" t="str">
        <f>IFERROR(IF((US_Others!Z265*US_Others!Z$8/SUM(US_Others!Z265,US_Others!AB265)+US_Others!AB265*US_Others!AB$8/SUM(US_Others!Z265,US_Others!AB265))&gt;3.5,4,IF((US_Others!Z265*US_Others!Z$8/SUM(US_Others!Z265,US_Others!AB265)+US_Others!AB265*US_Others!AB$8/SUM(US_Others!Z265,US_Others!AB265))&gt;2.5,3,2)),"")</f>
        <v/>
      </c>
      <c r="BI260" s="219" t="str">
        <f>IFERROR(IF((US_Others!AA265*US_Others!AA$8/SUM(US_Others!AA265,US_Others!AC265)+US_Others!AC265*US_Others!AC$8/SUM(US_Others!AA265,US_Others!AC265))&gt;3.5,4,IF((US_Others!AA265*US_Others!AA$8/SUM(US_Others!AA265,US_Others!AC265)+US_Others!AC265*US_Others!AC$8/SUM(US_Others!AA265,US_Others!AC265))&gt;2.5,3,2)),"")</f>
        <v/>
      </c>
      <c r="BJ260" s="219" t="str">
        <f>IFERROR(US_Others!AD265*US_Others!AD$8/US_Others!AD265,"")</f>
        <v/>
      </c>
      <c r="BK260" s="74" t="str">
        <f>IFERROR(US_Others!AE265*US_Others!AE$8/US_Others!AE265,"")</f>
        <v/>
      </c>
      <c r="BL260" s="219" t="str">
        <f>IFERROR(IF(SUMPRODUCT(US_Others!AG265:AI265/SUM(US_Others!AG265:AI265),US_Others!AG$8:AI$8)&gt;3.5,4,IF(SUMPRODUCT(US_Others!AG265:AI265/SUM(US_Others!AG265:AI265),US_Others!AG$8:AI$8)&gt;2.5,3,2)),"")</f>
        <v/>
      </c>
      <c r="BM260" s="219" t="str">
        <f>IFERROR(US_Others!AL265*US_Others!AL$8/US_Others!AL265,"")</f>
        <v/>
      </c>
    </row>
    <row r="261" spans="1:65">
      <c r="A261" s="200" t="s">
        <v>401</v>
      </c>
      <c r="B261" s="332">
        <v>325413</v>
      </c>
      <c r="C261" s="333">
        <f>SUM(US_CO2!C264:AX264)</f>
        <v>0.14545099199410755</v>
      </c>
      <c r="D261" s="333">
        <f>SUM(US_CH4!C264:AC264)</f>
        <v>1.3120094443464262E-4</v>
      </c>
      <c r="E261" s="333">
        <f>SUM(US_N2O!C264:AA264)</f>
        <v>2.8762063113158117E-4</v>
      </c>
      <c r="F261" s="332">
        <f>US_Others!V266+US_Others!U266</f>
        <v>0</v>
      </c>
      <c r="G261" s="332">
        <f>US_Others!C266+US_Others!H266+US_Others!N266</f>
        <v>3.4777201388106342E-5</v>
      </c>
      <c r="H261" s="332">
        <f>US_Others!D266+US_Others!I266+US_Others!O266</f>
        <v>5.7034610276494402E-4</v>
      </c>
      <c r="I261" s="332">
        <f>US_Others!E266+US_Others!J266+US_Others!P266+US_Others!W266</f>
        <v>2.6361118652184603E-3</v>
      </c>
      <c r="J261" s="332">
        <f>US_Others!F266+US_Others!K266+US_Others!Q266</f>
        <v>4.5558133818419304E-4</v>
      </c>
      <c r="K261" s="332">
        <f>US_Others!G266+US_Others!L266+US_Others!R266</f>
        <v>4.5210361804538243E-5</v>
      </c>
      <c r="L261" s="332">
        <f>US_Others!Z266+US_Others!AB266</f>
        <v>0</v>
      </c>
      <c r="M261" s="332">
        <f>US_Others!AA266+US_Others!AC266</f>
        <v>0</v>
      </c>
      <c r="N261" s="332">
        <f>US_Others!AD266</f>
        <v>0</v>
      </c>
      <c r="O261" s="332">
        <f>US_Others!AE266</f>
        <v>0</v>
      </c>
      <c r="P261" s="332">
        <f>SUM(US_Others!AG266:AI266)</f>
        <v>0</v>
      </c>
      <c r="Q261" s="332">
        <f>US_Others!AL266</f>
        <v>0</v>
      </c>
      <c r="R261" s="332"/>
      <c r="S261" s="334">
        <f t="shared" ref="S261:S324" si="4">C261*1000</f>
        <v>145.45099199410754</v>
      </c>
      <c r="T261" s="334">
        <f>D261*1000/Spec!I$6</f>
        <v>5.248037777385705E-3</v>
      </c>
      <c r="U261" s="334">
        <f>E261*1000/Spec!I$7</f>
        <v>9.6516990312611121E-4</v>
      </c>
      <c r="V261" s="334">
        <f>F261*1000/Spec!I$8</f>
        <v>0</v>
      </c>
      <c r="W261" s="334">
        <f>G261*1000/Spec!I$9</f>
        <v>5.1521779834231611E-5</v>
      </c>
      <c r="X261" s="334">
        <f>H261*1000/Spec!I$10</f>
        <v>1.6295602936141257E-4</v>
      </c>
      <c r="Y261" s="334">
        <f>I261*1000/Spec!I$11</f>
        <v>1.8434348707821399E-3</v>
      </c>
      <c r="Z261" s="334">
        <f>J261*1000/Spec!I$12</f>
        <v>1.0191976245731388E-4</v>
      </c>
      <c r="AA261" s="334">
        <f>K261*1000/Spec!I$15</f>
        <v>4.6085995723280575E-6</v>
      </c>
      <c r="AB261" s="334">
        <f>L261*1000/Spec!I$17</f>
        <v>0</v>
      </c>
      <c r="AC261" s="334">
        <f>M261*1000/Spec!I$18</f>
        <v>0</v>
      </c>
      <c r="AD261" s="335">
        <f>N261*1000/Spec!I$25</f>
        <v>0</v>
      </c>
      <c r="AE261" s="335">
        <f>O261*1000/Spec!I$26</f>
        <v>0</v>
      </c>
      <c r="AF261" s="334">
        <f>P261*1000/Spec!I$21</f>
        <v>0</v>
      </c>
      <c r="AG261" s="334">
        <f>Q261*1000/Spec!I$22</f>
        <v>0</v>
      </c>
      <c r="AI261" s="432">
        <f>S261/'2007output'!$D259</f>
        <v>9.3332940415784566E-3</v>
      </c>
      <c r="AJ261" s="432">
        <f>T261/'2007output'!$D259</f>
        <v>3.3675590001914163E-7</v>
      </c>
      <c r="AK261" s="432">
        <f>U261/'2007output'!$D259</f>
        <v>6.1932987753859583E-8</v>
      </c>
      <c r="AL261" s="433">
        <f>V261/'2007output'!$D259</f>
        <v>0</v>
      </c>
      <c r="AM261" s="433">
        <f>W261/'2007output'!$D259</f>
        <v>3.3060477219559405E-9</v>
      </c>
      <c r="AN261" s="433">
        <f>X261/'2007output'!$D259</f>
        <v>1.0456556652014933E-8</v>
      </c>
      <c r="AO261" s="433">
        <f>Y261/'2007output'!$D259</f>
        <v>1.1828946272298998E-7</v>
      </c>
      <c r="AP261" s="433">
        <f>Z261/'2007output'!$D259</f>
        <v>6.5399836647417009E-9</v>
      </c>
      <c r="AQ261" s="433">
        <f>AA261/'2007output'!$D259</f>
        <v>2.9572445219330663E-10</v>
      </c>
      <c r="AR261" s="433">
        <f>AB261/'2007output'!$D259</f>
        <v>0</v>
      </c>
      <c r="AS261" s="433">
        <f>AC261/'2007output'!$D259</f>
        <v>0</v>
      </c>
      <c r="AT261" s="433">
        <f>AD261/'2007output'!$D259</f>
        <v>0</v>
      </c>
      <c r="AU261" s="433">
        <f>AE261/'2007output'!$D259</f>
        <v>0</v>
      </c>
      <c r="AV261" s="433">
        <f>AF261/'2007output'!$D259</f>
        <v>0</v>
      </c>
      <c r="AW261" s="433">
        <f>AG261/'2007output'!$D259</f>
        <v>0</v>
      </c>
      <c r="AY261" s="370">
        <f>IFERROR(IF(SUMPRODUCT(US_CO2!C264:AX264/SUM(US_CO2!C264:AX264),US_CO2!C$6:AX$6)&gt;3.5,4,IF(SUMPRODUCT(US_CO2!C264:AX264/SUM(US_CO2!C264:AX264),US_CO2!C$6:AX$6)&gt;2.5,3,2)),"")</f>
        <v>4</v>
      </c>
      <c r="AZ261" s="370">
        <f>IFERROR(IF(SUMPRODUCT(US_CH4!C264:AC264/SUM(US_CH4!C264:AC264),US_CH4!C$6:AC$6)&gt;3.5,4,IF(SUMPRODUCT(US_CH4!C264:AC264/SUM(US_CH4!C264:AC264),US_CH4!C$6:AC$6)&gt;2.5,3,2)),"")</f>
        <v>4</v>
      </c>
      <c r="BA261" s="223">
        <f>IFERROR(IF(SUMPRODUCT(US_N2O!C264:AA264/SUM(US_N2O!C264:AA264),US_N2O!C$6:AA$6)&gt;3.5,4,IF(SUMPRODUCT(US_N2O!C264:AA264/SUM(US_N2O!C264:AA264),US_N2O!C$6:AA$6)&gt;2.5,3,2)),"")</f>
        <v>4</v>
      </c>
      <c r="BB261" s="223" t="str">
        <f>IFERROR(IF(SUMPRODUCT(US_Others!U266:V266/SUM(US_Others!U266:V266),US_Others!U$8:V$8)&gt;3.5,4,IF(SUMPRODUCT(US_Others!U266:V266/SUM(US_Others!U266:V266),US_Others!U$8:V$8)&gt;2.5,3,2)),"")</f>
        <v/>
      </c>
      <c r="BC261" s="223">
        <f>IFERROR(IF((US_Others!C266*US_Others!C$8/SUM(US_Others!C266,US_Others!H266,US_Others!N266)+ US_Others!H266*US_Others!H$8/SUM(US_Others!C266,US_Others!H266,US_Others!N266)+US_Others!N266*US_Others!N$8/SUM(US_Others!C266,US_Others!H266,US_Others!N266))&gt;3.5,4,IF((US_Others!C266*US_Others!C$8/SUM(US_Others!C266,US_Others!H266,US_Others!N266)+ US_Others!H266*US_Others!H$8/SUM(US_Others!C266,US_Others!H266,US_Others!N266)+US_Others!N266*US_Others!N$8/SUM(US_Others!C266,US_Others!H266,US_Others!N266))&gt;2.5,3,2)),"")</f>
        <v>4</v>
      </c>
      <c r="BD261" s="223">
        <f>IFERROR(IF((US_Others!D266*US_Others!D$8/SUM(US_Others!D266,US_Others!I266,US_Others!O266)+US_Others!I266*US_Others!I$8/SUM(US_Others!D266,US_Others!I266,US_Others!O266)+US_Others!O266*US_Others!O$8/SUM(US_Others!D266,US_Others!I266,US_Others!O266))&gt;3.5,4,IF((US_Others!D266*US_Others!D$8/SUM(US_Others!D266,US_Others!I266,US_Others!O266)+US_Others!I266*US_Others!I$8/SUM(US_Others!D266,US_Others!I266,US_Others!O266)+US_Others!O266*US_Others!O$8/SUM(US_Others!D266,US_Others!I266,US_Others!O266))&gt;2.5,3,2)),"")</f>
        <v>4</v>
      </c>
      <c r="BE261" s="223">
        <f>IFERROR(IF((US_Others!E266*US_Others!E$8/SUM(US_Others!E266,US_Others!J266,US_Others!P266,US_Others!W266)+US_Others!J266*US_Others!J$8/SUM(US_Others!E266,US_Others!J266,US_Others!P266,US_Others!W266)+US_Others!P266*US_Others!P$8/SUM(US_Others!E266,US_Others!J266,US_Others!P266,US_Others!W266)+US_Others!W266*US_Others!W$8/SUM(US_Others!E266,US_Others!J266,US_Others!P266,US_Others!W266))&gt;3.5,4,IF((US_Others!E266*US_Others!E$8/SUM(US_Others!E266,US_Others!J266,US_Others!P266,US_Others!W266)+US_Others!J266*US_Others!J$8/SUM(US_Others!E266,US_Others!J266,US_Others!P266,US_Others!W266)+US_Others!P266*US_Others!P$8/SUM(US_Others!E266,US_Others!J266,US_Others!P266,US_Others!W266)+US_Others!W266*US_Others!W$8/SUM(US_Others!E266,US_Others!J266,US_Others!P266,US_Others!W266))&gt;2.5,3,2)),"")</f>
        <v>4</v>
      </c>
      <c r="BF261" s="223">
        <f>IFERROR(IF((US_Others!F266*US_Others!F$8/SUM(US_Others!F266,US_Others!K266,US_Others!Q266)+US_Others!K266*US_Others!K$8/SUM(US_Others!F266,US_Others!K266,US_Others!Q266)+US_Others!Q266*US_Others!Q$8/SUM(US_Others!F266,US_Others!K266,US_Others!Q266))&gt;3.5,4,IF((US_Others!F266*US_Others!F$8/SUM(US_Others!F266,US_Others!K266,US_Others!Q266)+US_Others!K266*US_Others!K$8/SUM(US_Others!F266,US_Others!K266,US_Others!Q266)+US_Others!Q266*US_Others!Q$8/SUM(US_Others!F266,US_Others!K266,US_Others!Q266))&gt;2.5,3,2)),"")</f>
        <v>4</v>
      </c>
      <c r="BG261" s="223">
        <f>IFERROR(IF((US_Others!G266*US_Others!G$8/SUM(US_Others!G266,US_Others!L266,US_Others!R266)+US_Others!L266*US_Others!L$8/SUM(US_Others!G266,US_Others!L266,US_Others!R266)+US_Others!R266*US_Others!R$8/SUM(US_Others!G266,US_Others!L266,US_Others!R266))&gt;3.5,4,IF((US_Others!G266*US_Others!G$8/SUM(US_Others!G266,US_Others!L266,US_Others!R266)+US_Others!L266*US_Others!L$8/SUM(US_Others!G266,US_Others!L266,US_Others!R266)+US_Others!R266*US_Others!R$8/SUM(US_Others!G266,US_Others!L266,US_Others!R266))&gt;2.5,3,2)),"")</f>
        <v>4</v>
      </c>
      <c r="BH261" s="219" t="str">
        <f>IFERROR(IF((US_Others!Z266*US_Others!Z$8/SUM(US_Others!Z266,US_Others!AB266)+US_Others!AB266*US_Others!AB$8/SUM(US_Others!Z266,US_Others!AB266))&gt;3.5,4,IF((US_Others!Z266*US_Others!Z$8/SUM(US_Others!Z266,US_Others!AB266)+US_Others!AB266*US_Others!AB$8/SUM(US_Others!Z266,US_Others!AB266))&gt;2.5,3,2)),"")</f>
        <v/>
      </c>
      <c r="BI261" s="219" t="str">
        <f>IFERROR(IF((US_Others!AA266*US_Others!AA$8/SUM(US_Others!AA266,US_Others!AC266)+US_Others!AC266*US_Others!AC$8/SUM(US_Others!AA266,US_Others!AC266))&gt;3.5,4,IF((US_Others!AA266*US_Others!AA$8/SUM(US_Others!AA266,US_Others!AC266)+US_Others!AC266*US_Others!AC$8/SUM(US_Others!AA266,US_Others!AC266))&gt;2.5,3,2)),"")</f>
        <v/>
      </c>
      <c r="BJ261" s="219" t="str">
        <f>IFERROR(US_Others!AD266*US_Others!AD$8/US_Others!AD266,"")</f>
        <v/>
      </c>
      <c r="BK261" s="74" t="str">
        <f>IFERROR(US_Others!AE266*US_Others!AE$8/US_Others!AE266,"")</f>
        <v/>
      </c>
      <c r="BL261" s="219" t="str">
        <f>IFERROR(IF(SUMPRODUCT(US_Others!AG266:AI266/SUM(US_Others!AG266:AI266),US_Others!AG$8:AI$8)&gt;3.5,4,IF(SUMPRODUCT(US_Others!AG266:AI266/SUM(US_Others!AG266:AI266),US_Others!AG$8:AI$8)&gt;2.5,3,2)),"")</f>
        <v/>
      </c>
      <c r="BM261" s="219" t="str">
        <f>IFERROR(US_Others!AL266*US_Others!AL$8/US_Others!AL266,"")</f>
        <v/>
      </c>
    </row>
    <row r="262" spans="1:65">
      <c r="A262" s="200" t="s">
        <v>402</v>
      </c>
      <c r="B262" s="332">
        <v>325414</v>
      </c>
      <c r="C262" s="333">
        <f>SUM(US_CO2!C265:AX265)</f>
        <v>0.58891556344866292</v>
      </c>
      <c r="D262" s="333">
        <f>SUM(US_CH4!C265:AC265)</f>
        <v>4.407830673391432E-4</v>
      </c>
      <c r="E262" s="333">
        <f>SUM(US_N2O!C265:AA265)</f>
        <v>8.302987577413235E-4</v>
      </c>
      <c r="F262" s="332">
        <f>US_Others!V267+US_Others!U267</f>
        <v>0</v>
      </c>
      <c r="G262" s="332">
        <f>US_Others!C267+US_Others!H267+US_Others!N267</f>
        <v>2.8137001574801177E-5</v>
      </c>
      <c r="H262" s="332">
        <f>US_Others!D267+US_Others!I267+US_Others!O267</f>
        <v>4.6144682582673931E-4</v>
      </c>
      <c r="I262" s="332">
        <f>US_Others!E267+US_Others!J267+US_Others!P267+US_Others!W267</f>
        <v>2.1327847193699291E-3</v>
      </c>
      <c r="J262" s="332">
        <f>US_Others!F267+US_Others!K267+US_Others!Q267</f>
        <v>3.6859472062989536E-4</v>
      </c>
      <c r="K262" s="332">
        <f>US_Others!G267+US_Others!L267+US_Others!R267</f>
        <v>3.6578102047241528E-5</v>
      </c>
      <c r="L262" s="332">
        <f>US_Others!Z267+US_Others!AB267</f>
        <v>0</v>
      </c>
      <c r="M262" s="332">
        <f>US_Others!AA267+US_Others!AC267</f>
        <v>0</v>
      </c>
      <c r="N262" s="332">
        <f>US_Others!AD267</f>
        <v>0</v>
      </c>
      <c r="O262" s="332">
        <f>US_Others!AE267</f>
        <v>0</v>
      </c>
      <c r="P262" s="332">
        <f>SUM(US_Others!AG267:AI267)</f>
        <v>0</v>
      </c>
      <c r="Q262" s="332">
        <f>US_Others!AL267</f>
        <v>0</v>
      </c>
      <c r="R262" s="332"/>
      <c r="S262" s="334">
        <f t="shared" si="4"/>
        <v>588.91556344866297</v>
      </c>
      <c r="T262" s="334">
        <f>D262*1000/Spec!I$6</f>
        <v>1.7631322693565727E-2</v>
      </c>
      <c r="U262" s="334">
        <f>E262*1000/Spec!I$7</f>
        <v>2.7862374420849784E-3</v>
      </c>
      <c r="V262" s="334">
        <f>F262*1000/Spec!I$8</f>
        <v>0</v>
      </c>
      <c r="W262" s="334">
        <f>G262*1000/Spec!I$9</f>
        <v>4.1684446777483224E-5</v>
      </c>
      <c r="X262" s="334">
        <f>H262*1000/Spec!I$10</f>
        <v>1.3184195023621122E-4</v>
      </c>
      <c r="Y262" s="334">
        <f>I262*1000/Spec!I$11</f>
        <v>1.4914578457132371E-3</v>
      </c>
      <c r="Z262" s="334">
        <f>J262*1000/Spec!I$12</f>
        <v>8.2459669044719316E-5</v>
      </c>
      <c r="AA262" s="334">
        <f>K262*1000/Spec!I$15</f>
        <v>3.7286546429400134E-6</v>
      </c>
      <c r="AB262" s="334">
        <f>L262*1000/Spec!I$17</f>
        <v>0</v>
      </c>
      <c r="AC262" s="334">
        <f>M262*1000/Spec!I$18</f>
        <v>0</v>
      </c>
      <c r="AD262" s="335">
        <f>N262*1000/Spec!I$25</f>
        <v>0</v>
      </c>
      <c r="AE262" s="335">
        <f>O262*1000/Spec!I$26</f>
        <v>0</v>
      </c>
      <c r="AF262" s="334">
        <f>P262*1000/Spec!I$21</f>
        <v>0</v>
      </c>
      <c r="AG262" s="334">
        <f>Q262*1000/Spec!I$22</f>
        <v>0</v>
      </c>
      <c r="AI262" s="432">
        <f>S262/'2007output'!$D260</f>
        <v>2.1830394231542347E-2</v>
      </c>
      <c r="AJ262" s="432">
        <f>T262/'2007output'!$D260</f>
        <v>6.5357200439759034E-7</v>
      </c>
      <c r="AK262" s="432">
        <f>U262/'2007output'!$D260</f>
        <v>1.032824831920093E-7</v>
      </c>
      <c r="AL262" s="433">
        <f>V262/'2007output'!$D260</f>
        <v>0</v>
      </c>
      <c r="AM262" s="433">
        <f>W262/'2007output'!$D260</f>
        <v>1.5451924910038981E-9</v>
      </c>
      <c r="AN262" s="433">
        <f>X262/'2007output'!$D260</f>
        <v>4.8872231072609006E-9</v>
      </c>
      <c r="AO262" s="433">
        <f>Y262/'2007output'!$D260</f>
        <v>5.528655510644367E-8</v>
      </c>
      <c r="AP262" s="433">
        <f>Z262/'2007output'!$D260</f>
        <v>3.0566811189489858E-9</v>
      </c>
      <c r="AQ262" s="433">
        <f>AA262/'2007output'!$D260</f>
        <v>1.3821675951640375E-10</v>
      </c>
      <c r="AR262" s="433">
        <f>AB262/'2007output'!$D260</f>
        <v>0</v>
      </c>
      <c r="AS262" s="433">
        <f>AC262/'2007output'!$D260</f>
        <v>0</v>
      </c>
      <c r="AT262" s="433">
        <f>AD262/'2007output'!$D260</f>
        <v>0</v>
      </c>
      <c r="AU262" s="433">
        <f>AE262/'2007output'!$D260</f>
        <v>0</v>
      </c>
      <c r="AV262" s="433">
        <f>AF262/'2007output'!$D260</f>
        <v>0</v>
      </c>
      <c r="AW262" s="433">
        <f>AG262/'2007output'!$D260</f>
        <v>0</v>
      </c>
      <c r="AY262" s="370">
        <f>IFERROR(IF(SUMPRODUCT(US_CO2!C265:AX265/SUM(US_CO2!C265:AX265),US_CO2!C$6:AX$6)&gt;3.5,4,IF(SUMPRODUCT(US_CO2!C265:AX265/SUM(US_CO2!C265:AX265),US_CO2!C$6:AX$6)&gt;2.5,3,2)),"")</f>
        <v>4</v>
      </c>
      <c r="AZ262" s="370">
        <f>IFERROR(IF(SUMPRODUCT(US_CH4!C265:AC265/SUM(US_CH4!C265:AC265),US_CH4!C$6:AC$6)&gt;3.5,4,IF(SUMPRODUCT(US_CH4!C265:AC265/SUM(US_CH4!C265:AC265),US_CH4!C$6:AC$6)&gt;2.5,3,2)),"")</f>
        <v>4</v>
      </c>
      <c r="BA262" s="223">
        <f>IFERROR(IF(SUMPRODUCT(US_N2O!C265:AA265/SUM(US_N2O!C265:AA265),US_N2O!C$6:AA$6)&gt;3.5,4,IF(SUMPRODUCT(US_N2O!C265:AA265/SUM(US_N2O!C265:AA265),US_N2O!C$6:AA$6)&gt;2.5,3,2)),"")</f>
        <v>4</v>
      </c>
      <c r="BB262" s="223" t="str">
        <f>IFERROR(IF(SUMPRODUCT(US_Others!U267:V267/SUM(US_Others!U267:V267),US_Others!U$8:V$8)&gt;3.5,4,IF(SUMPRODUCT(US_Others!U267:V267/SUM(US_Others!U267:V267),US_Others!U$8:V$8)&gt;2.5,3,2)),"")</f>
        <v/>
      </c>
      <c r="BC262" s="223">
        <f>IFERROR(IF((US_Others!C267*US_Others!C$8/SUM(US_Others!C267,US_Others!H267,US_Others!N267)+ US_Others!H267*US_Others!H$8/SUM(US_Others!C267,US_Others!H267,US_Others!N267)+US_Others!N267*US_Others!N$8/SUM(US_Others!C267,US_Others!H267,US_Others!N267))&gt;3.5,4,IF((US_Others!C267*US_Others!C$8/SUM(US_Others!C267,US_Others!H267,US_Others!N267)+ US_Others!H267*US_Others!H$8/SUM(US_Others!C267,US_Others!H267,US_Others!N267)+US_Others!N267*US_Others!N$8/SUM(US_Others!C267,US_Others!H267,US_Others!N267))&gt;2.5,3,2)),"")</f>
        <v>4</v>
      </c>
      <c r="BD262" s="223">
        <f>IFERROR(IF((US_Others!D267*US_Others!D$8/SUM(US_Others!D267,US_Others!I267,US_Others!O267)+US_Others!I267*US_Others!I$8/SUM(US_Others!D267,US_Others!I267,US_Others!O267)+US_Others!O267*US_Others!O$8/SUM(US_Others!D267,US_Others!I267,US_Others!O267))&gt;3.5,4,IF((US_Others!D267*US_Others!D$8/SUM(US_Others!D267,US_Others!I267,US_Others!O267)+US_Others!I267*US_Others!I$8/SUM(US_Others!D267,US_Others!I267,US_Others!O267)+US_Others!O267*US_Others!O$8/SUM(US_Others!D267,US_Others!I267,US_Others!O267))&gt;2.5,3,2)),"")</f>
        <v>4</v>
      </c>
      <c r="BE262" s="223">
        <f>IFERROR(IF((US_Others!E267*US_Others!E$8/SUM(US_Others!E267,US_Others!J267,US_Others!P267,US_Others!W267)+US_Others!J267*US_Others!J$8/SUM(US_Others!E267,US_Others!J267,US_Others!P267,US_Others!W267)+US_Others!P267*US_Others!P$8/SUM(US_Others!E267,US_Others!J267,US_Others!P267,US_Others!W267)+US_Others!W267*US_Others!W$8/SUM(US_Others!E267,US_Others!J267,US_Others!P267,US_Others!W267))&gt;3.5,4,IF((US_Others!E267*US_Others!E$8/SUM(US_Others!E267,US_Others!J267,US_Others!P267,US_Others!W267)+US_Others!J267*US_Others!J$8/SUM(US_Others!E267,US_Others!J267,US_Others!P267,US_Others!W267)+US_Others!P267*US_Others!P$8/SUM(US_Others!E267,US_Others!J267,US_Others!P267,US_Others!W267)+US_Others!W267*US_Others!W$8/SUM(US_Others!E267,US_Others!J267,US_Others!P267,US_Others!W267))&gt;2.5,3,2)),"")</f>
        <v>4</v>
      </c>
      <c r="BF262" s="223">
        <f>IFERROR(IF((US_Others!F267*US_Others!F$8/SUM(US_Others!F267,US_Others!K267,US_Others!Q267)+US_Others!K267*US_Others!K$8/SUM(US_Others!F267,US_Others!K267,US_Others!Q267)+US_Others!Q267*US_Others!Q$8/SUM(US_Others!F267,US_Others!K267,US_Others!Q267))&gt;3.5,4,IF((US_Others!F267*US_Others!F$8/SUM(US_Others!F267,US_Others!K267,US_Others!Q267)+US_Others!K267*US_Others!K$8/SUM(US_Others!F267,US_Others!K267,US_Others!Q267)+US_Others!Q267*US_Others!Q$8/SUM(US_Others!F267,US_Others!K267,US_Others!Q267))&gt;2.5,3,2)),"")</f>
        <v>4</v>
      </c>
      <c r="BG262" s="223">
        <f>IFERROR(IF((US_Others!G267*US_Others!G$8/SUM(US_Others!G267,US_Others!L267,US_Others!R267)+US_Others!L267*US_Others!L$8/SUM(US_Others!G267,US_Others!L267,US_Others!R267)+US_Others!R267*US_Others!R$8/SUM(US_Others!G267,US_Others!L267,US_Others!R267))&gt;3.5,4,IF((US_Others!G267*US_Others!G$8/SUM(US_Others!G267,US_Others!L267,US_Others!R267)+US_Others!L267*US_Others!L$8/SUM(US_Others!G267,US_Others!L267,US_Others!R267)+US_Others!R267*US_Others!R$8/SUM(US_Others!G267,US_Others!L267,US_Others!R267))&gt;2.5,3,2)),"")</f>
        <v>4</v>
      </c>
      <c r="BH262" s="219" t="str">
        <f>IFERROR(IF((US_Others!Z267*US_Others!Z$8/SUM(US_Others!Z267,US_Others!AB267)+US_Others!AB267*US_Others!AB$8/SUM(US_Others!Z267,US_Others!AB267))&gt;3.5,4,IF((US_Others!Z267*US_Others!Z$8/SUM(US_Others!Z267,US_Others!AB267)+US_Others!AB267*US_Others!AB$8/SUM(US_Others!Z267,US_Others!AB267))&gt;2.5,3,2)),"")</f>
        <v/>
      </c>
      <c r="BI262" s="219" t="str">
        <f>IFERROR(IF((US_Others!AA267*US_Others!AA$8/SUM(US_Others!AA267,US_Others!AC267)+US_Others!AC267*US_Others!AC$8/SUM(US_Others!AA267,US_Others!AC267))&gt;3.5,4,IF((US_Others!AA267*US_Others!AA$8/SUM(US_Others!AA267,US_Others!AC267)+US_Others!AC267*US_Others!AC$8/SUM(US_Others!AA267,US_Others!AC267))&gt;2.5,3,2)),"")</f>
        <v/>
      </c>
      <c r="BJ262" s="219" t="str">
        <f>IFERROR(US_Others!AD267*US_Others!AD$8/US_Others!AD267,"")</f>
        <v/>
      </c>
      <c r="BK262" s="74" t="str">
        <f>IFERROR(US_Others!AE267*US_Others!AE$8/US_Others!AE267,"")</f>
        <v/>
      </c>
      <c r="BL262" s="219" t="str">
        <f>IFERROR(IF(SUMPRODUCT(US_Others!AG267:AI267/SUM(US_Others!AG267:AI267),US_Others!AG$8:AI$8)&gt;3.5,4,IF(SUMPRODUCT(US_Others!AG267:AI267/SUM(US_Others!AG267:AI267),US_Others!AG$8:AI$8)&gt;2.5,3,2)),"")</f>
        <v/>
      </c>
      <c r="BM262" s="219" t="str">
        <f>IFERROR(US_Others!AL267*US_Others!AL$8/US_Others!AL267,"")</f>
        <v/>
      </c>
    </row>
    <row r="263" spans="1:65">
      <c r="A263" s="200" t="s">
        <v>403</v>
      </c>
      <c r="B263" s="332">
        <v>325510</v>
      </c>
      <c r="C263" s="333">
        <f>SUM(US_CO2!C266:AX266)</f>
        <v>1.6807503031190869</v>
      </c>
      <c r="D263" s="333">
        <f>SUM(US_CH4!C266:AC266)</f>
        <v>2.1005520988982827E-3</v>
      </c>
      <c r="E263" s="333">
        <f>SUM(US_N2O!C266:AA266)</f>
        <v>4.0900950101419118E-3</v>
      </c>
      <c r="F263" s="332">
        <f>US_Others!V268+US_Others!U268</f>
        <v>0</v>
      </c>
      <c r="G263" s="332">
        <f>US_Others!C268+US_Others!H268+US_Others!N268</f>
        <v>1.0181292992060961E-5</v>
      </c>
      <c r="H263" s="332">
        <f>US_Others!D268+US_Others!I268+US_Others!O268</f>
        <v>1.6697320506979979E-4</v>
      </c>
      <c r="I263" s="332">
        <f>US_Others!E268+US_Others!J268+US_Others!P268+US_Others!W268</f>
        <v>7.7174200879822079E-4</v>
      </c>
      <c r="J263" s="332">
        <f>US_Others!F268+US_Others!K268+US_Others!Q268</f>
        <v>1.3337493819599858E-4</v>
      </c>
      <c r="K263" s="332">
        <f>US_Others!G268+US_Others!L268+US_Others!R268</f>
        <v>1.323568088967925E-5</v>
      </c>
      <c r="L263" s="332">
        <f>US_Others!Z268+US_Others!AB268</f>
        <v>0</v>
      </c>
      <c r="M263" s="332">
        <f>US_Others!AA268+US_Others!AC268</f>
        <v>0</v>
      </c>
      <c r="N263" s="332">
        <f>US_Others!AD268</f>
        <v>0</v>
      </c>
      <c r="O263" s="332">
        <f>US_Others!AE268</f>
        <v>0</v>
      </c>
      <c r="P263" s="332">
        <f>SUM(US_Others!AG268:AI268)</f>
        <v>0</v>
      </c>
      <c r="Q263" s="332">
        <f>US_Others!AL268</f>
        <v>0</v>
      </c>
      <c r="R263" s="332"/>
      <c r="S263" s="334">
        <f t="shared" si="4"/>
        <v>1680.750303119087</v>
      </c>
      <c r="T263" s="334">
        <f>D263*1000/Spec!I$6</f>
        <v>8.4022083955931318E-2</v>
      </c>
      <c r="U263" s="334">
        <f>E263*1000/Spec!I$7</f>
        <v>1.3725151040744671E-2</v>
      </c>
      <c r="V263" s="334">
        <f>F263*1000/Spec!I$8</f>
        <v>0</v>
      </c>
      <c r="W263" s="334">
        <f>G263*1000/Spec!I$9</f>
        <v>1.5083397025275497E-5</v>
      </c>
      <c r="X263" s="334">
        <f>H263*1000/Spec!I$10</f>
        <v>4.7706630019942798E-5</v>
      </c>
      <c r="Y263" s="334">
        <f>I263*1000/Spec!I$11</f>
        <v>5.3967972643232222E-4</v>
      </c>
      <c r="Z263" s="334">
        <f>J263*1000/Spec!I$12</f>
        <v>2.9837793779865452E-5</v>
      </c>
      <c r="AA263" s="334">
        <f>K263*1000/Spec!I$15</f>
        <v>1.3492029449214323E-6</v>
      </c>
      <c r="AB263" s="334">
        <f>L263*1000/Spec!I$17</f>
        <v>0</v>
      </c>
      <c r="AC263" s="334">
        <f>M263*1000/Spec!I$18</f>
        <v>0</v>
      </c>
      <c r="AD263" s="335">
        <f>N263*1000/Spec!I$25</f>
        <v>0</v>
      </c>
      <c r="AE263" s="335">
        <f>O263*1000/Spec!I$26</f>
        <v>0</v>
      </c>
      <c r="AF263" s="334">
        <f>P263*1000/Spec!I$21</f>
        <v>0</v>
      </c>
      <c r="AG263" s="334">
        <f>Q263*1000/Spec!I$22</f>
        <v>0</v>
      </c>
      <c r="AI263" s="432">
        <f>S263/'2007output'!$D261</f>
        <v>5.6087957957987364E-2</v>
      </c>
      <c r="AJ263" s="432">
        <f>T263/'2007output'!$D261</f>
        <v>2.8038829466323496E-6</v>
      </c>
      <c r="AK263" s="432">
        <f>U263/'2007output'!$D261</f>
        <v>4.5801907226297227E-7</v>
      </c>
      <c r="AL263" s="433">
        <f>V263/'2007output'!$D261</f>
        <v>0</v>
      </c>
      <c r="AM263" s="433">
        <f>W263/'2007output'!$D261</f>
        <v>5.0334480776074088E-10</v>
      </c>
      <c r="AN263" s="433">
        <f>X263/'2007output'!$D261</f>
        <v>1.5920077205461151E-9</v>
      </c>
      <c r="AO263" s="433">
        <f>Y263/'2007output'!$D261</f>
        <v>1.8009536425928884E-8</v>
      </c>
      <c r="AP263" s="433">
        <f>Z263/'2007output'!$D261</f>
        <v>9.9571061803676761E-10</v>
      </c>
      <c r="AQ263" s="433">
        <f>AA263/'2007output'!$D261</f>
        <v>4.5023962162084628E-11</v>
      </c>
      <c r="AR263" s="433">
        <f>AB263/'2007output'!$D261</f>
        <v>0</v>
      </c>
      <c r="AS263" s="433">
        <f>AC263/'2007output'!$D261</f>
        <v>0</v>
      </c>
      <c r="AT263" s="433">
        <f>AD263/'2007output'!$D261</f>
        <v>0</v>
      </c>
      <c r="AU263" s="433">
        <f>AE263/'2007output'!$D261</f>
        <v>0</v>
      </c>
      <c r="AV263" s="433">
        <f>AF263/'2007output'!$D261</f>
        <v>0</v>
      </c>
      <c r="AW263" s="433">
        <f>AG263/'2007output'!$D261</f>
        <v>0</v>
      </c>
      <c r="AY263" s="370">
        <f>IFERROR(IF(SUMPRODUCT(US_CO2!C266:AX266/SUM(US_CO2!C266:AX266),US_CO2!C$6:AX$6)&gt;3.5,4,IF(SUMPRODUCT(US_CO2!C266:AX266/SUM(US_CO2!C266:AX266),US_CO2!C$6:AX$6)&gt;2.5,3,2)),"")</f>
        <v>4</v>
      </c>
      <c r="AZ263" s="370">
        <f>IFERROR(IF(SUMPRODUCT(US_CH4!C266:AC266/SUM(US_CH4!C266:AC266),US_CH4!C$6:AC$6)&gt;3.5,4,IF(SUMPRODUCT(US_CH4!C266:AC266/SUM(US_CH4!C266:AC266),US_CH4!C$6:AC$6)&gt;2.5,3,2)),"")</f>
        <v>4</v>
      </c>
      <c r="BA263" s="223">
        <f>IFERROR(IF(SUMPRODUCT(US_N2O!C266:AA266/SUM(US_N2O!C266:AA266),US_N2O!C$6:AA$6)&gt;3.5,4,IF(SUMPRODUCT(US_N2O!C266:AA266/SUM(US_N2O!C266:AA266),US_N2O!C$6:AA$6)&gt;2.5,3,2)),"")</f>
        <v>4</v>
      </c>
      <c r="BB263" s="223" t="str">
        <f>IFERROR(IF(SUMPRODUCT(US_Others!U268:V268/SUM(US_Others!U268:V268),US_Others!U$8:V$8)&gt;3.5,4,IF(SUMPRODUCT(US_Others!U268:V268/SUM(US_Others!U268:V268),US_Others!U$8:V$8)&gt;2.5,3,2)),"")</f>
        <v/>
      </c>
      <c r="BC263" s="223">
        <f>IFERROR(IF((US_Others!C268*US_Others!C$8/SUM(US_Others!C268,US_Others!H268,US_Others!N268)+ US_Others!H268*US_Others!H$8/SUM(US_Others!C268,US_Others!H268,US_Others!N268)+US_Others!N268*US_Others!N$8/SUM(US_Others!C268,US_Others!H268,US_Others!N268))&gt;3.5,4,IF((US_Others!C268*US_Others!C$8/SUM(US_Others!C268,US_Others!H268,US_Others!N268)+ US_Others!H268*US_Others!H$8/SUM(US_Others!C268,US_Others!H268,US_Others!N268)+US_Others!N268*US_Others!N$8/SUM(US_Others!C268,US_Others!H268,US_Others!N268))&gt;2.5,3,2)),"")</f>
        <v>4</v>
      </c>
      <c r="BD263" s="223">
        <f>IFERROR(IF((US_Others!D268*US_Others!D$8/SUM(US_Others!D268,US_Others!I268,US_Others!O268)+US_Others!I268*US_Others!I$8/SUM(US_Others!D268,US_Others!I268,US_Others!O268)+US_Others!O268*US_Others!O$8/SUM(US_Others!D268,US_Others!I268,US_Others!O268))&gt;3.5,4,IF((US_Others!D268*US_Others!D$8/SUM(US_Others!D268,US_Others!I268,US_Others!O268)+US_Others!I268*US_Others!I$8/SUM(US_Others!D268,US_Others!I268,US_Others!O268)+US_Others!O268*US_Others!O$8/SUM(US_Others!D268,US_Others!I268,US_Others!O268))&gt;2.5,3,2)),"")</f>
        <v>4</v>
      </c>
      <c r="BE263" s="223">
        <f>IFERROR(IF((US_Others!E268*US_Others!E$8/SUM(US_Others!E268,US_Others!J268,US_Others!P268,US_Others!W268)+US_Others!J268*US_Others!J$8/SUM(US_Others!E268,US_Others!J268,US_Others!P268,US_Others!W268)+US_Others!P268*US_Others!P$8/SUM(US_Others!E268,US_Others!J268,US_Others!P268,US_Others!W268)+US_Others!W268*US_Others!W$8/SUM(US_Others!E268,US_Others!J268,US_Others!P268,US_Others!W268))&gt;3.5,4,IF((US_Others!E268*US_Others!E$8/SUM(US_Others!E268,US_Others!J268,US_Others!P268,US_Others!W268)+US_Others!J268*US_Others!J$8/SUM(US_Others!E268,US_Others!J268,US_Others!P268,US_Others!W268)+US_Others!P268*US_Others!P$8/SUM(US_Others!E268,US_Others!J268,US_Others!P268,US_Others!W268)+US_Others!W268*US_Others!W$8/SUM(US_Others!E268,US_Others!J268,US_Others!P268,US_Others!W268))&gt;2.5,3,2)),"")</f>
        <v>4</v>
      </c>
      <c r="BF263" s="223">
        <f>IFERROR(IF((US_Others!F268*US_Others!F$8/SUM(US_Others!F268,US_Others!K268,US_Others!Q268)+US_Others!K268*US_Others!K$8/SUM(US_Others!F268,US_Others!K268,US_Others!Q268)+US_Others!Q268*US_Others!Q$8/SUM(US_Others!F268,US_Others!K268,US_Others!Q268))&gt;3.5,4,IF((US_Others!F268*US_Others!F$8/SUM(US_Others!F268,US_Others!K268,US_Others!Q268)+US_Others!K268*US_Others!K$8/SUM(US_Others!F268,US_Others!K268,US_Others!Q268)+US_Others!Q268*US_Others!Q$8/SUM(US_Others!F268,US_Others!K268,US_Others!Q268))&gt;2.5,3,2)),"")</f>
        <v>4</v>
      </c>
      <c r="BG263" s="223">
        <f>IFERROR(IF((US_Others!G268*US_Others!G$8/SUM(US_Others!G268,US_Others!L268,US_Others!R268)+US_Others!L268*US_Others!L$8/SUM(US_Others!G268,US_Others!L268,US_Others!R268)+US_Others!R268*US_Others!R$8/SUM(US_Others!G268,US_Others!L268,US_Others!R268))&gt;3.5,4,IF((US_Others!G268*US_Others!G$8/SUM(US_Others!G268,US_Others!L268,US_Others!R268)+US_Others!L268*US_Others!L$8/SUM(US_Others!G268,US_Others!L268,US_Others!R268)+US_Others!R268*US_Others!R$8/SUM(US_Others!G268,US_Others!L268,US_Others!R268))&gt;2.5,3,2)),"")</f>
        <v>4</v>
      </c>
      <c r="BH263" s="219" t="str">
        <f>IFERROR(IF((US_Others!Z268*US_Others!Z$8/SUM(US_Others!Z268,US_Others!AB268)+US_Others!AB268*US_Others!AB$8/SUM(US_Others!Z268,US_Others!AB268))&gt;3.5,4,IF((US_Others!Z268*US_Others!Z$8/SUM(US_Others!Z268,US_Others!AB268)+US_Others!AB268*US_Others!AB$8/SUM(US_Others!Z268,US_Others!AB268))&gt;2.5,3,2)),"")</f>
        <v/>
      </c>
      <c r="BI263" s="219" t="str">
        <f>IFERROR(IF((US_Others!AA268*US_Others!AA$8/SUM(US_Others!AA268,US_Others!AC268)+US_Others!AC268*US_Others!AC$8/SUM(US_Others!AA268,US_Others!AC268))&gt;3.5,4,IF((US_Others!AA268*US_Others!AA$8/SUM(US_Others!AA268,US_Others!AC268)+US_Others!AC268*US_Others!AC$8/SUM(US_Others!AA268,US_Others!AC268))&gt;2.5,3,2)),"")</f>
        <v/>
      </c>
      <c r="BJ263" s="219" t="str">
        <f>IFERROR(US_Others!AD268*US_Others!AD$8/US_Others!AD268,"")</f>
        <v/>
      </c>
      <c r="BK263" s="74" t="str">
        <f>IFERROR(US_Others!AE268*US_Others!AE$8/US_Others!AE268,"")</f>
        <v/>
      </c>
      <c r="BL263" s="219" t="str">
        <f>IFERROR(IF(SUMPRODUCT(US_Others!AG268:AI268/SUM(US_Others!AG268:AI268),US_Others!AG$8:AI$8)&gt;3.5,4,IF(SUMPRODUCT(US_Others!AG268:AI268/SUM(US_Others!AG268:AI268),US_Others!AG$8:AI$8)&gt;2.5,3,2)),"")</f>
        <v/>
      </c>
      <c r="BM263" s="219" t="str">
        <f>IFERROR(US_Others!AL268*US_Others!AL$8/US_Others!AL268,"")</f>
        <v/>
      </c>
    </row>
    <row r="264" spans="1:65">
      <c r="A264" s="200" t="s">
        <v>404</v>
      </c>
      <c r="B264" s="332">
        <v>325520</v>
      </c>
      <c r="C264" s="333">
        <f>SUM(US_CO2!C267:AX267)</f>
        <v>2.3619089105131201</v>
      </c>
      <c r="D264" s="333">
        <f>SUM(US_CH4!C267:AC267)</f>
        <v>2.8998750238392922E-3</v>
      </c>
      <c r="E264" s="333">
        <f>SUM(US_N2O!C267:AA267)</f>
        <v>6.1285072179371016E-3</v>
      </c>
      <c r="F264" s="332">
        <f>US_Others!V269+US_Others!U269</f>
        <v>0</v>
      </c>
      <c r="G264" s="332">
        <f>US_Others!C269+US_Others!H269+US_Others!N269</f>
        <v>1.1238197927265259E-4</v>
      </c>
      <c r="H264" s="332">
        <f>US_Others!D269+US_Others!I269+US_Others!O269</f>
        <v>1.8430644600715025E-3</v>
      </c>
      <c r="I264" s="332">
        <f>US_Others!E269+US_Others!J269+US_Others!P269+US_Others!W269</f>
        <v>8.5185540288670661E-3</v>
      </c>
      <c r="J264" s="332">
        <f>US_Others!F269+US_Others!K269+US_Others!Q269</f>
        <v>1.472203928471749E-3</v>
      </c>
      <c r="K264" s="332">
        <f>US_Others!G269+US_Others!L269+US_Others!R269</f>
        <v>1.460965730544484E-4</v>
      </c>
      <c r="L264" s="332">
        <f>US_Others!Z269+US_Others!AB269</f>
        <v>0</v>
      </c>
      <c r="M264" s="332">
        <f>US_Others!AA269+US_Others!AC269</f>
        <v>0</v>
      </c>
      <c r="N264" s="332">
        <f>US_Others!AD269</f>
        <v>0</v>
      </c>
      <c r="O264" s="332">
        <f>US_Others!AE269</f>
        <v>0</v>
      </c>
      <c r="P264" s="332">
        <f>SUM(US_Others!AG269:AI269)</f>
        <v>0</v>
      </c>
      <c r="Q264" s="332">
        <f>US_Others!AL269</f>
        <v>0</v>
      </c>
      <c r="R264" s="332"/>
      <c r="S264" s="334">
        <f t="shared" si="4"/>
        <v>2361.9089105131202</v>
      </c>
      <c r="T264" s="334">
        <f>D264*1000/Spec!I$6</f>
        <v>0.11599500095357168</v>
      </c>
      <c r="U264" s="334">
        <f>E264*1000/Spec!I$7</f>
        <v>2.0565460462876179E-2</v>
      </c>
      <c r="V264" s="334">
        <f>F264*1000/Spec!I$8</f>
        <v>0</v>
      </c>
      <c r="W264" s="334">
        <f>G264*1000/Spec!I$9</f>
        <v>1.6649182114467049E-4</v>
      </c>
      <c r="X264" s="334">
        <f>H264*1000/Spec!I$10</f>
        <v>5.2658984573471495E-4</v>
      </c>
      <c r="Y264" s="334">
        <f>I264*1000/Spec!I$11</f>
        <v>5.9570307894175291E-3</v>
      </c>
      <c r="Z264" s="334">
        <f>J264*1000/Spec!I$12</f>
        <v>3.2935210927779616E-4</v>
      </c>
      <c r="AA264" s="334">
        <f>K264*1000/Spec!I$15</f>
        <v>1.4892617028995759E-5</v>
      </c>
      <c r="AB264" s="334">
        <f>L264*1000/Spec!I$17</f>
        <v>0</v>
      </c>
      <c r="AC264" s="334">
        <f>M264*1000/Spec!I$18</f>
        <v>0</v>
      </c>
      <c r="AD264" s="335">
        <f>N264*1000/Spec!I$25</f>
        <v>0</v>
      </c>
      <c r="AE264" s="335">
        <f>O264*1000/Spec!I$26</f>
        <v>0</v>
      </c>
      <c r="AF264" s="334">
        <f>P264*1000/Spec!I$21</f>
        <v>0</v>
      </c>
      <c r="AG264" s="334">
        <f>Q264*1000/Spec!I$22</f>
        <v>0</v>
      </c>
      <c r="AI264" s="432">
        <f>S264/'2007output'!$D262</f>
        <v>0.18999168610798228</v>
      </c>
      <c r="AJ264" s="432">
        <f>T264/'2007output'!$D262</f>
        <v>9.3306247811556653E-6</v>
      </c>
      <c r="AK264" s="432">
        <f>U264/'2007output'!$D262</f>
        <v>1.6542833178439744E-6</v>
      </c>
      <c r="AL264" s="433">
        <f>V264/'2007output'!$D262</f>
        <v>0</v>
      </c>
      <c r="AM264" s="433">
        <f>W264/'2007output'!$D262</f>
        <v>1.3392583296361146E-8</v>
      </c>
      <c r="AN264" s="433">
        <f>X264/'2007output'!$D262</f>
        <v>4.2358827740205109E-8</v>
      </c>
      <c r="AO264" s="433">
        <f>Y264/'2007output'!$D262</f>
        <v>4.7918288416665602E-7</v>
      </c>
      <c r="AP264" s="433">
        <f>Z264/'2007output'!$D262</f>
        <v>2.6493046487264751E-8</v>
      </c>
      <c r="AQ264" s="433">
        <f>AA264/'2007output'!$D262</f>
        <v>1.1979604324726717E-9</v>
      </c>
      <c r="AR264" s="433">
        <f>AB264/'2007output'!$D262</f>
        <v>0</v>
      </c>
      <c r="AS264" s="433">
        <f>AC264/'2007output'!$D262</f>
        <v>0</v>
      </c>
      <c r="AT264" s="433">
        <f>AD264/'2007output'!$D262</f>
        <v>0</v>
      </c>
      <c r="AU264" s="433">
        <f>AE264/'2007output'!$D262</f>
        <v>0</v>
      </c>
      <c r="AV264" s="433">
        <f>AF264/'2007output'!$D262</f>
        <v>0</v>
      </c>
      <c r="AW264" s="433">
        <f>AG264/'2007output'!$D262</f>
        <v>0</v>
      </c>
      <c r="AY264" s="370">
        <f>IFERROR(IF(SUMPRODUCT(US_CO2!C267:AX267/SUM(US_CO2!C267:AX267),US_CO2!C$6:AX$6)&gt;3.5,4,IF(SUMPRODUCT(US_CO2!C267:AX267/SUM(US_CO2!C267:AX267),US_CO2!C$6:AX$6)&gt;2.5,3,2)),"")</f>
        <v>4</v>
      </c>
      <c r="AZ264" s="370">
        <f>IFERROR(IF(SUMPRODUCT(US_CH4!C267:AC267/SUM(US_CH4!C267:AC267),US_CH4!C$6:AC$6)&gt;3.5,4,IF(SUMPRODUCT(US_CH4!C267:AC267/SUM(US_CH4!C267:AC267),US_CH4!C$6:AC$6)&gt;2.5,3,2)),"")</f>
        <v>4</v>
      </c>
      <c r="BA264" s="223">
        <f>IFERROR(IF(SUMPRODUCT(US_N2O!C267:AA267/SUM(US_N2O!C267:AA267),US_N2O!C$6:AA$6)&gt;3.5,4,IF(SUMPRODUCT(US_N2O!C267:AA267/SUM(US_N2O!C267:AA267),US_N2O!C$6:AA$6)&gt;2.5,3,2)),"")</f>
        <v>4</v>
      </c>
      <c r="BB264" s="223" t="str">
        <f>IFERROR(IF(SUMPRODUCT(US_Others!U269:V269/SUM(US_Others!U269:V269),US_Others!U$8:V$8)&gt;3.5,4,IF(SUMPRODUCT(US_Others!U269:V269/SUM(US_Others!U269:V269),US_Others!U$8:V$8)&gt;2.5,3,2)),"")</f>
        <v/>
      </c>
      <c r="BC264" s="223">
        <f>IFERROR(IF((US_Others!C269*US_Others!C$8/SUM(US_Others!C269,US_Others!H269,US_Others!N269)+ US_Others!H269*US_Others!H$8/SUM(US_Others!C269,US_Others!H269,US_Others!N269)+US_Others!N269*US_Others!N$8/SUM(US_Others!C269,US_Others!H269,US_Others!N269))&gt;3.5,4,IF((US_Others!C269*US_Others!C$8/SUM(US_Others!C269,US_Others!H269,US_Others!N269)+ US_Others!H269*US_Others!H$8/SUM(US_Others!C269,US_Others!H269,US_Others!N269)+US_Others!N269*US_Others!N$8/SUM(US_Others!C269,US_Others!H269,US_Others!N269))&gt;2.5,3,2)),"")</f>
        <v>4</v>
      </c>
      <c r="BD264" s="223">
        <f>IFERROR(IF((US_Others!D269*US_Others!D$8/SUM(US_Others!D269,US_Others!I269,US_Others!O269)+US_Others!I269*US_Others!I$8/SUM(US_Others!D269,US_Others!I269,US_Others!O269)+US_Others!O269*US_Others!O$8/SUM(US_Others!D269,US_Others!I269,US_Others!O269))&gt;3.5,4,IF((US_Others!D269*US_Others!D$8/SUM(US_Others!D269,US_Others!I269,US_Others!O269)+US_Others!I269*US_Others!I$8/SUM(US_Others!D269,US_Others!I269,US_Others!O269)+US_Others!O269*US_Others!O$8/SUM(US_Others!D269,US_Others!I269,US_Others!O269))&gt;2.5,3,2)),"")</f>
        <v>4</v>
      </c>
      <c r="BE264" s="223">
        <f>IFERROR(IF((US_Others!E269*US_Others!E$8/SUM(US_Others!E269,US_Others!J269,US_Others!P269,US_Others!W269)+US_Others!J269*US_Others!J$8/SUM(US_Others!E269,US_Others!J269,US_Others!P269,US_Others!W269)+US_Others!P269*US_Others!P$8/SUM(US_Others!E269,US_Others!J269,US_Others!P269,US_Others!W269)+US_Others!W269*US_Others!W$8/SUM(US_Others!E269,US_Others!J269,US_Others!P269,US_Others!W269))&gt;3.5,4,IF((US_Others!E269*US_Others!E$8/SUM(US_Others!E269,US_Others!J269,US_Others!P269,US_Others!W269)+US_Others!J269*US_Others!J$8/SUM(US_Others!E269,US_Others!J269,US_Others!P269,US_Others!W269)+US_Others!P269*US_Others!P$8/SUM(US_Others!E269,US_Others!J269,US_Others!P269,US_Others!W269)+US_Others!W269*US_Others!W$8/SUM(US_Others!E269,US_Others!J269,US_Others!P269,US_Others!W269))&gt;2.5,3,2)),"")</f>
        <v>4</v>
      </c>
      <c r="BF264" s="223">
        <f>IFERROR(IF((US_Others!F269*US_Others!F$8/SUM(US_Others!F269,US_Others!K269,US_Others!Q269)+US_Others!K269*US_Others!K$8/SUM(US_Others!F269,US_Others!K269,US_Others!Q269)+US_Others!Q269*US_Others!Q$8/SUM(US_Others!F269,US_Others!K269,US_Others!Q269))&gt;3.5,4,IF((US_Others!F269*US_Others!F$8/SUM(US_Others!F269,US_Others!K269,US_Others!Q269)+US_Others!K269*US_Others!K$8/SUM(US_Others!F269,US_Others!K269,US_Others!Q269)+US_Others!Q269*US_Others!Q$8/SUM(US_Others!F269,US_Others!K269,US_Others!Q269))&gt;2.5,3,2)),"")</f>
        <v>4</v>
      </c>
      <c r="BG264" s="223">
        <f>IFERROR(IF((US_Others!G269*US_Others!G$8/SUM(US_Others!G269,US_Others!L269,US_Others!R269)+US_Others!L269*US_Others!L$8/SUM(US_Others!G269,US_Others!L269,US_Others!R269)+US_Others!R269*US_Others!R$8/SUM(US_Others!G269,US_Others!L269,US_Others!R269))&gt;3.5,4,IF((US_Others!G269*US_Others!G$8/SUM(US_Others!G269,US_Others!L269,US_Others!R269)+US_Others!L269*US_Others!L$8/SUM(US_Others!G269,US_Others!L269,US_Others!R269)+US_Others!R269*US_Others!R$8/SUM(US_Others!G269,US_Others!L269,US_Others!R269))&gt;2.5,3,2)),"")</f>
        <v>4</v>
      </c>
      <c r="BH264" s="219" t="str">
        <f>IFERROR(IF((US_Others!Z269*US_Others!Z$8/SUM(US_Others!Z269,US_Others!AB269)+US_Others!AB269*US_Others!AB$8/SUM(US_Others!Z269,US_Others!AB269))&gt;3.5,4,IF((US_Others!Z269*US_Others!Z$8/SUM(US_Others!Z269,US_Others!AB269)+US_Others!AB269*US_Others!AB$8/SUM(US_Others!Z269,US_Others!AB269))&gt;2.5,3,2)),"")</f>
        <v/>
      </c>
      <c r="BI264" s="219" t="str">
        <f>IFERROR(IF((US_Others!AA269*US_Others!AA$8/SUM(US_Others!AA269,US_Others!AC269)+US_Others!AC269*US_Others!AC$8/SUM(US_Others!AA269,US_Others!AC269))&gt;3.5,4,IF((US_Others!AA269*US_Others!AA$8/SUM(US_Others!AA269,US_Others!AC269)+US_Others!AC269*US_Others!AC$8/SUM(US_Others!AA269,US_Others!AC269))&gt;2.5,3,2)),"")</f>
        <v/>
      </c>
      <c r="BJ264" s="219" t="str">
        <f>IFERROR(US_Others!AD269*US_Others!AD$8/US_Others!AD269,"")</f>
        <v/>
      </c>
      <c r="BK264" s="74" t="str">
        <f>IFERROR(US_Others!AE269*US_Others!AE$8/US_Others!AE269,"")</f>
        <v/>
      </c>
      <c r="BL264" s="219" t="str">
        <f>IFERROR(IF(SUMPRODUCT(US_Others!AG269:AI269/SUM(US_Others!AG269:AI269),US_Others!AG$8:AI$8)&gt;3.5,4,IF(SUMPRODUCT(US_Others!AG269:AI269/SUM(US_Others!AG269:AI269),US_Others!AG$8:AI$8)&gt;2.5,3,2)),"")</f>
        <v/>
      </c>
      <c r="BM264" s="219" t="str">
        <f>IFERROR(US_Others!AL269*US_Others!AL$8/US_Others!AL269,"")</f>
        <v/>
      </c>
    </row>
    <row r="265" spans="1:65">
      <c r="A265" s="200" t="s">
        <v>405</v>
      </c>
      <c r="B265" s="332">
        <v>325610</v>
      </c>
      <c r="C265" s="333">
        <f>SUM(US_CO2!C268:AX268)</f>
        <v>5.8631236959812547</v>
      </c>
      <c r="D265" s="333">
        <f>SUM(US_CH4!C268:AC268)</f>
        <v>7.4884036394216808E-3</v>
      </c>
      <c r="E265" s="333">
        <f>SUM(US_N2O!C268:AA268)</f>
        <v>1.3034897599363221E-2</v>
      </c>
      <c r="F265" s="332">
        <f>US_Others!V270+US_Others!U270</f>
        <v>0</v>
      </c>
      <c r="G265" s="332">
        <f>US_Others!C270+US_Others!H270+US_Others!N270</f>
        <v>5.6096866734195103E-4</v>
      </c>
      <c r="H265" s="332">
        <f>US_Others!D270+US_Others!I270+US_Others!O270</f>
        <v>9.1998861444079986E-3</v>
      </c>
      <c r="I265" s="332">
        <f>US_Others!E270+US_Others!J270+US_Others!P270+US_Others!W270</f>
        <v>4.2521424984519891E-2</v>
      </c>
      <c r="J265" s="332">
        <f>US_Others!F270+US_Others!K270+US_Others!Q270</f>
        <v>7.3486895421795585E-3</v>
      </c>
      <c r="K265" s="332">
        <f>US_Others!G270+US_Others!L270+US_Others!R270</f>
        <v>7.2925926754453655E-4</v>
      </c>
      <c r="L265" s="332">
        <f>US_Others!Z270+US_Others!AB270</f>
        <v>0</v>
      </c>
      <c r="M265" s="332">
        <f>US_Others!AA270+US_Others!AC270</f>
        <v>0</v>
      </c>
      <c r="N265" s="332">
        <f>US_Others!AD270</f>
        <v>0</v>
      </c>
      <c r="O265" s="332">
        <f>US_Others!AE270</f>
        <v>0</v>
      </c>
      <c r="P265" s="332">
        <f>SUM(US_Others!AG270:AI270)</f>
        <v>0</v>
      </c>
      <c r="Q265" s="332">
        <f>US_Others!AL270</f>
        <v>0</v>
      </c>
      <c r="R265" s="332"/>
      <c r="S265" s="334">
        <f t="shared" si="4"/>
        <v>5863.123695981255</v>
      </c>
      <c r="T265" s="334">
        <f>D265*1000/Spec!I$6</f>
        <v>0.29953614557686725</v>
      </c>
      <c r="U265" s="334">
        <f>E265*1000/Spec!I$7</f>
        <v>4.3741267111957118E-2</v>
      </c>
      <c r="V265" s="334">
        <f>F265*1000/Spec!I$8</f>
        <v>0</v>
      </c>
      <c r="W265" s="334">
        <f>G265*1000/Spec!I$9</f>
        <v>8.3106469235844603E-4</v>
      </c>
      <c r="X265" s="334">
        <f>H265*1000/Spec!I$10</f>
        <v>2.628538898402285E-3</v>
      </c>
      <c r="Y265" s="334">
        <f>I265*1000/Spec!I$11</f>
        <v>2.9735262226936985E-2</v>
      </c>
      <c r="Z265" s="334">
        <f>J265*1000/Spec!I$12</f>
        <v>1.6440021347157848E-3</v>
      </c>
      <c r="AA265" s="334">
        <f>K265*1000/Spec!I$15</f>
        <v>7.4338355509127066E-5</v>
      </c>
      <c r="AB265" s="334">
        <f>L265*1000/Spec!I$17</f>
        <v>0</v>
      </c>
      <c r="AC265" s="334">
        <f>M265*1000/Spec!I$18</f>
        <v>0</v>
      </c>
      <c r="AD265" s="335">
        <f>N265*1000/Spec!I$25</f>
        <v>0</v>
      </c>
      <c r="AE265" s="335">
        <f>O265*1000/Spec!I$26</f>
        <v>0</v>
      </c>
      <c r="AF265" s="334">
        <f>P265*1000/Spec!I$21</f>
        <v>0</v>
      </c>
      <c r="AG265" s="334">
        <f>Q265*1000/Spec!I$22</f>
        <v>0</v>
      </c>
      <c r="AI265" s="432">
        <f>S265/'2007output'!$D263</f>
        <v>0.10260890418347315</v>
      </c>
      <c r="AJ265" s="432">
        <f>T265/'2007output'!$D263</f>
        <v>5.24209913600327E-6</v>
      </c>
      <c r="AK265" s="432">
        <f>U265/'2007output'!$D263</f>
        <v>7.6550380286721186E-7</v>
      </c>
      <c r="AL265" s="433">
        <f>V265/'2007output'!$D263</f>
        <v>0</v>
      </c>
      <c r="AM265" s="433">
        <f>W265/'2007output'!$D263</f>
        <v>1.454423304200881E-8</v>
      </c>
      <c r="AN265" s="433">
        <f>X265/'2007output'!$D263</f>
        <v>4.6001331364296436E-8</v>
      </c>
      <c r="AO265" s="433">
        <f>Y265/'2007output'!$D263</f>
        <v>5.2038858992614035E-7</v>
      </c>
      <c r="AP265" s="433">
        <f>Z265/'2007output'!$D263</f>
        <v>2.8771226101557691E-8</v>
      </c>
      <c r="AQ265" s="433">
        <f>AA265/'2007output'!$D263</f>
        <v>1.3009749739411553E-9</v>
      </c>
      <c r="AR265" s="433">
        <f>AB265/'2007output'!$D263</f>
        <v>0</v>
      </c>
      <c r="AS265" s="433">
        <f>AC265/'2007output'!$D263</f>
        <v>0</v>
      </c>
      <c r="AT265" s="433">
        <f>AD265/'2007output'!$D263</f>
        <v>0</v>
      </c>
      <c r="AU265" s="433">
        <f>AE265/'2007output'!$D263</f>
        <v>0</v>
      </c>
      <c r="AV265" s="433">
        <f>AF265/'2007output'!$D263</f>
        <v>0</v>
      </c>
      <c r="AW265" s="433">
        <f>AG265/'2007output'!$D263</f>
        <v>0</v>
      </c>
      <c r="AY265" s="370">
        <f>IFERROR(IF(SUMPRODUCT(US_CO2!C268:AX268/SUM(US_CO2!C268:AX268),US_CO2!C$6:AX$6)&gt;3.5,4,IF(SUMPRODUCT(US_CO2!C268:AX268/SUM(US_CO2!C268:AX268),US_CO2!C$6:AX$6)&gt;2.5,3,2)),"")</f>
        <v>4</v>
      </c>
      <c r="AZ265" s="370">
        <f>IFERROR(IF(SUMPRODUCT(US_CH4!C268:AC268/SUM(US_CH4!C268:AC268),US_CH4!C$6:AC$6)&gt;3.5,4,IF(SUMPRODUCT(US_CH4!C268:AC268/SUM(US_CH4!C268:AC268),US_CH4!C$6:AC$6)&gt;2.5,3,2)),"")</f>
        <v>4</v>
      </c>
      <c r="BA265" s="223">
        <f>IFERROR(IF(SUMPRODUCT(US_N2O!C268:AA268/SUM(US_N2O!C268:AA268),US_N2O!C$6:AA$6)&gt;3.5,4,IF(SUMPRODUCT(US_N2O!C268:AA268/SUM(US_N2O!C268:AA268),US_N2O!C$6:AA$6)&gt;2.5,3,2)),"")</f>
        <v>4</v>
      </c>
      <c r="BB265" s="223" t="str">
        <f>IFERROR(IF(SUMPRODUCT(US_Others!U270:V270/SUM(US_Others!U270:V270),US_Others!U$8:V$8)&gt;3.5,4,IF(SUMPRODUCT(US_Others!U270:V270/SUM(US_Others!U270:V270),US_Others!U$8:V$8)&gt;2.5,3,2)),"")</f>
        <v/>
      </c>
      <c r="BC265" s="223">
        <f>IFERROR(IF((US_Others!C270*US_Others!C$8/SUM(US_Others!C270,US_Others!H270,US_Others!N270)+ US_Others!H270*US_Others!H$8/SUM(US_Others!C270,US_Others!H270,US_Others!N270)+US_Others!N270*US_Others!N$8/SUM(US_Others!C270,US_Others!H270,US_Others!N270))&gt;3.5,4,IF((US_Others!C270*US_Others!C$8/SUM(US_Others!C270,US_Others!H270,US_Others!N270)+ US_Others!H270*US_Others!H$8/SUM(US_Others!C270,US_Others!H270,US_Others!N270)+US_Others!N270*US_Others!N$8/SUM(US_Others!C270,US_Others!H270,US_Others!N270))&gt;2.5,3,2)),"")</f>
        <v>4</v>
      </c>
      <c r="BD265" s="223">
        <f>IFERROR(IF((US_Others!D270*US_Others!D$8/SUM(US_Others!D270,US_Others!I270,US_Others!O270)+US_Others!I270*US_Others!I$8/SUM(US_Others!D270,US_Others!I270,US_Others!O270)+US_Others!O270*US_Others!O$8/SUM(US_Others!D270,US_Others!I270,US_Others!O270))&gt;3.5,4,IF((US_Others!D270*US_Others!D$8/SUM(US_Others!D270,US_Others!I270,US_Others!O270)+US_Others!I270*US_Others!I$8/SUM(US_Others!D270,US_Others!I270,US_Others!O270)+US_Others!O270*US_Others!O$8/SUM(US_Others!D270,US_Others!I270,US_Others!O270))&gt;2.5,3,2)),"")</f>
        <v>4</v>
      </c>
      <c r="BE265" s="223">
        <f>IFERROR(IF((US_Others!E270*US_Others!E$8/SUM(US_Others!E270,US_Others!J270,US_Others!P270,US_Others!W270)+US_Others!J270*US_Others!J$8/SUM(US_Others!E270,US_Others!J270,US_Others!P270,US_Others!W270)+US_Others!P270*US_Others!P$8/SUM(US_Others!E270,US_Others!J270,US_Others!P270,US_Others!W270)+US_Others!W270*US_Others!W$8/SUM(US_Others!E270,US_Others!J270,US_Others!P270,US_Others!W270))&gt;3.5,4,IF((US_Others!E270*US_Others!E$8/SUM(US_Others!E270,US_Others!J270,US_Others!P270,US_Others!W270)+US_Others!J270*US_Others!J$8/SUM(US_Others!E270,US_Others!J270,US_Others!P270,US_Others!W270)+US_Others!P270*US_Others!P$8/SUM(US_Others!E270,US_Others!J270,US_Others!P270,US_Others!W270)+US_Others!W270*US_Others!W$8/SUM(US_Others!E270,US_Others!J270,US_Others!P270,US_Others!W270))&gt;2.5,3,2)),"")</f>
        <v>4</v>
      </c>
      <c r="BF265" s="223">
        <f>IFERROR(IF((US_Others!F270*US_Others!F$8/SUM(US_Others!F270,US_Others!K270,US_Others!Q270)+US_Others!K270*US_Others!K$8/SUM(US_Others!F270,US_Others!K270,US_Others!Q270)+US_Others!Q270*US_Others!Q$8/SUM(US_Others!F270,US_Others!K270,US_Others!Q270))&gt;3.5,4,IF((US_Others!F270*US_Others!F$8/SUM(US_Others!F270,US_Others!K270,US_Others!Q270)+US_Others!K270*US_Others!K$8/SUM(US_Others!F270,US_Others!K270,US_Others!Q270)+US_Others!Q270*US_Others!Q$8/SUM(US_Others!F270,US_Others!K270,US_Others!Q270))&gt;2.5,3,2)),"")</f>
        <v>4</v>
      </c>
      <c r="BG265" s="223">
        <f>IFERROR(IF((US_Others!G270*US_Others!G$8/SUM(US_Others!G270,US_Others!L270,US_Others!R270)+US_Others!L270*US_Others!L$8/SUM(US_Others!G270,US_Others!L270,US_Others!R270)+US_Others!R270*US_Others!R$8/SUM(US_Others!G270,US_Others!L270,US_Others!R270))&gt;3.5,4,IF((US_Others!G270*US_Others!G$8/SUM(US_Others!G270,US_Others!L270,US_Others!R270)+US_Others!L270*US_Others!L$8/SUM(US_Others!G270,US_Others!L270,US_Others!R270)+US_Others!R270*US_Others!R$8/SUM(US_Others!G270,US_Others!L270,US_Others!R270))&gt;2.5,3,2)),"")</f>
        <v>4</v>
      </c>
      <c r="BH265" s="219" t="str">
        <f>IFERROR(IF((US_Others!Z270*US_Others!Z$8/SUM(US_Others!Z270,US_Others!AB270)+US_Others!AB270*US_Others!AB$8/SUM(US_Others!Z270,US_Others!AB270))&gt;3.5,4,IF((US_Others!Z270*US_Others!Z$8/SUM(US_Others!Z270,US_Others!AB270)+US_Others!AB270*US_Others!AB$8/SUM(US_Others!Z270,US_Others!AB270))&gt;2.5,3,2)),"")</f>
        <v/>
      </c>
      <c r="BI265" s="219" t="str">
        <f>IFERROR(IF((US_Others!AA270*US_Others!AA$8/SUM(US_Others!AA270,US_Others!AC270)+US_Others!AC270*US_Others!AC$8/SUM(US_Others!AA270,US_Others!AC270))&gt;3.5,4,IF((US_Others!AA270*US_Others!AA$8/SUM(US_Others!AA270,US_Others!AC270)+US_Others!AC270*US_Others!AC$8/SUM(US_Others!AA270,US_Others!AC270))&gt;2.5,3,2)),"")</f>
        <v/>
      </c>
      <c r="BJ265" s="219" t="str">
        <f>IFERROR(US_Others!AD270*US_Others!AD$8/US_Others!AD270,"")</f>
        <v/>
      </c>
      <c r="BK265" s="74" t="str">
        <f>IFERROR(US_Others!AE270*US_Others!AE$8/US_Others!AE270,"")</f>
        <v/>
      </c>
      <c r="BL265" s="219" t="str">
        <f>IFERROR(IF(SUMPRODUCT(US_Others!AG270:AI270/SUM(US_Others!AG270:AI270),US_Others!AG$8:AI$8)&gt;3.5,4,IF(SUMPRODUCT(US_Others!AG270:AI270/SUM(US_Others!AG270:AI270),US_Others!AG$8:AI$8)&gt;2.5,3,2)),"")</f>
        <v/>
      </c>
      <c r="BM265" s="219" t="str">
        <f>IFERROR(US_Others!AL270*US_Others!AL$8/US_Others!AL270,"")</f>
        <v/>
      </c>
    </row>
    <row r="266" spans="1:65">
      <c r="A266" s="200" t="s">
        <v>406</v>
      </c>
      <c r="B266" s="332">
        <v>325620</v>
      </c>
      <c r="C266" s="333">
        <f>SUM(US_CO2!C269:AX269)</f>
        <v>1.1696049984165211</v>
      </c>
      <c r="D266" s="333">
        <f>SUM(US_CH4!C269:AC269)</f>
        <v>1.6007838715533455E-3</v>
      </c>
      <c r="E266" s="333">
        <f>SUM(US_N2O!C269:AA269)</f>
        <v>2.930910456525567E-3</v>
      </c>
      <c r="F266" s="332">
        <f>US_Others!V271+US_Others!U271</f>
        <v>0</v>
      </c>
      <c r="G266" s="332">
        <f>US_Others!C271+US_Others!H271+US_Others!N271</f>
        <v>2.434942884240806E-4</v>
      </c>
      <c r="H266" s="332">
        <f>US_Others!D271+US_Others!I271+US_Others!O271</f>
        <v>3.9933063301549228E-3</v>
      </c>
      <c r="I266" s="332">
        <f>US_Others!E271+US_Others!J271+US_Others!P271+US_Others!W271</f>
        <v>1.8456867062545311E-2</v>
      </c>
      <c r="J266" s="332">
        <f>US_Others!F271+US_Others!K271+US_Others!Q271</f>
        <v>3.189775178355456E-3</v>
      </c>
      <c r="K266" s="332">
        <f>US_Others!G271+US_Others!L271+US_Others!R271</f>
        <v>3.1654257495130489E-4</v>
      </c>
      <c r="L266" s="332">
        <f>US_Others!Z271+US_Others!AB271</f>
        <v>0</v>
      </c>
      <c r="M266" s="332">
        <f>US_Others!AA271+US_Others!AC271</f>
        <v>0</v>
      </c>
      <c r="N266" s="332">
        <f>US_Others!AD271</f>
        <v>0</v>
      </c>
      <c r="O266" s="332">
        <f>US_Others!AE271</f>
        <v>0</v>
      </c>
      <c r="P266" s="332">
        <f>SUM(US_Others!AG271:AI271)</f>
        <v>0</v>
      </c>
      <c r="Q266" s="332">
        <f>US_Others!AL271</f>
        <v>0</v>
      </c>
      <c r="R266" s="332"/>
      <c r="S266" s="334">
        <f t="shared" si="4"/>
        <v>1169.6049984165211</v>
      </c>
      <c r="T266" s="334">
        <f>D266*1000/Spec!I$6</f>
        <v>6.4031354862133821E-2</v>
      </c>
      <c r="U266" s="334">
        <f>E266*1000/Spec!I$7</f>
        <v>9.8352699883408282E-3</v>
      </c>
      <c r="V266" s="334">
        <f>F266*1000/Spec!I$8</f>
        <v>0</v>
      </c>
      <c r="W266" s="334">
        <f>G266*1000/Spec!I$9</f>
        <v>3.6073227914678609E-4</v>
      </c>
      <c r="X266" s="334">
        <f>H266*1000/Spec!I$10</f>
        <v>1.1409446657585495E-3</v>
      </c>
      <c r="Y266" s="334">
        <f>I266*1000/Spec!I$11</f>
        <v>1.2906900043737979E-2</v>
      </c>
      <c r="Z266" s="334">
        <f>J266*1000/Spec!I$12</f>
        <v>7.1359623676855847E-4</v>
      </c>
      <c r="AA266" s="334">
        <f>K266*1000/Spec!I$15</f>
        <v>3.2267336896157484E-5</v>
      </c>
      <c r="AB266" s="334">
        <f>L266*1000/Spec!I$17</f>
        <v>0</v>
      </c>
      <c r="AC266" s="334">
        <f>M266*1000/Spec!I$18</f>
        <v>0</v>
      </c>
      <c r="AD266" s="335">
        <f>N266*1000/Spec!I$25</f>
        <v>0</v>
      </c>
      <c r="AE266" s="335">
        <f>O266*1000/Spec!I$26</f>
        <v>0</v>
      </c>
      <c r="AF266" s="334">
        <f>P266*1000/Spec!I$21</f>
        <v>0</v>
      </c>
      <c r="AG266" s="334">
        <f>Q266*1000/Spec!I$22</f>
        <v>0</v>
      </c>
      <c r="AI266" s="432">
        <f>S266/'2007output'!$D264</f>
        <v>2.8515232582522115E-2</v>
      </c>
      <c r="AJ266" s="432">
        <f>T266/'2007output'!$D264</f>
        <v>1.5610988145055136E-6</v>
      </c>
      <c r="AK266" s="432">
        <f>U266/'2007output'!$D264</f>
        <v>2.397860915515362E-7</v>
      </c>
      <c r="AL266" s="433">
        <f>V266/'2007output'!$D264</f>
        <v>0</v>
      </c>
      <c r="AM266" s="433">
        <f>W266/'2007output'!$D264</f>
        <v>8.7947339946564644E-9</v>
      </c>
      <c r="AN266" s="433">
        <f>X266/'2007output'!$D264</f>
        <v>2.7816487234527739E-8</v>
      </c>
      <c r="AO266" s="433">
        <f>Y266/'2007output'!$D264</f>
        <v>3.1467312226335524E-7</v>
      </c>
      <c r="AP266" s="433">
        <f>Z266/'2007output'!$D264</f>
        <v>1.739763654312076E-8</v>
      </c>
      <c r="AQ266" s="433">
        <f>AA266/'2007output'!$D264</f>
        <v>7.8668492154037203E-10</v>
      </c>
      <c r="AR266" s="433">
        <f>AB266/'2007output'!$D264</f>
        <v>0</v>
      </c>
      <c r="AS266" s="433">
        <f>AC266/'2007output'!$D264</f>
        <v>0</v>
      </c>
      <c r="AT266" s="433">
        <f>AD266/'2007output'!$D264</f>
        <v>0</v>
      </c>
      <c r="AU266" s="433">
        <f>AE266/'2007output'!$D264</f>
        <v>0</v>
      </c>
      <c r="AV266" s="433">
        <f>AF266/'2007output'!$D264</f>
        <v>0</v>
      </c>
      <c r="AW266" s="433">
        <f>AG266/'2007output'!$D264</f>
        <v>0</v>
      </c>
      <c r="AY266" s="370">
        <f>IFERROR(IF(SUMPRODUCT(US_CO2!C269:AX269/SUM(US_CO2!C269:AX269),US_CO2!C$6:AX$6)&gt;3.5,4,IF(SUMPRODUCT(US_CO2!C269:AX269/SUM(US_CO2!C269:AX269),US_CO2!C$6:AX$6)&gt;2.5,3,2)),"")</f>
        <v>4</v>
      </c>
      <c r="AZ266" s="370">
        <f>IFERROR(IF(SUMPRODUCT(US_CH4!C269:AC269/SUM(US_CH4!C269:AC269),US_CH4!C$6:AC$6)&gt;3.5,4,IF(SUMPRODUCT(US_CH4!C269:AC269/SUM(US_CH4!C269:AC269),US_CH4!C$6:AC$6)&gt;2.5,3,2)),"")</f>
        <v>4</v>
      </c>
      <c r="BA266" s="223">
        <f>IFERROR(IF(SUMPRODUCT(US_N2O!C269:AA269/SUM(US_N2O!C269:AA269),US_N2O!C$6:AA$6)&gt;3.5,4,IF(SUMPRODUCT(US_N2O!C269:AA269/SUM(US_N2O!C269:AA269),US_N2O!C$6:AA$6)&gt;2.5,3,2)),"")</f>
        <v>4</v>
      </c>
      <c r="BB266" s="223" t="str">
        <f>IFERROR(IF(SUMPRODUCT(US_Others!U271:V271/SUM(US_Others!U271:V271),US_Others!U$8:V$8)&gt;3.5,4,IF(SUMPRODUCT(US_Others!U271:V271/SUM(US_Others!U271:V271),US_Others!U$8:V$8)&gt;2.5,3,2)),"")</f>
        <v/>
      </c>
      <c r="BC266" s="223">
        <f>IFERROR(IF((US_Others!C271*US_Others!C$8/SUM(US_Others!C271,US_Others!H271,US_Others!N271)+ US_Others!H271*US_Others!H$8/SUM(US_Others!C271,US_Others!H271,US_Others!N271)+US_Others!N271*US_Others!N$8/SUM(US_Others!C271,US_Others!H271,US_Others!N271))&gt;3.5,4,IF((US_Others!C271*US_Others!C$8/SUM(US_Others!C271,US_Others!H271,US_Others!N271)+ US_Others!H271*US_Others!H$8/SUM(US_Others!C271,US_Others!H271,US_Others!N271)+US_Others!N271*US_Others!N$8/SUM(US_Others!C271,US_Others!H271,US_Others!N271))&gt;2.5,3,2)),"")</f>
        <v>4</v>
      </c>
      <c r="BD266" s="223">
        <f>IFERROR(IF((US_Others!D271*US_Others!D$8/SUM(US_Others!D271,US_Others!I271,US_Others!O271)+US_Others!I271*US_Others!I$8/SUM(US_Others!D271,US_Others!I271,US_Others!O271)+US_Others!O271*US_Others!O$8/SUM(US_Others!D271,US_Others!I271,US_Others!O271))&gt;3.5,4,IF((US_Others!D271*US_Others!D$8/SUM(US_Others!D271,US_Others!I271,US_Others!O271)+US_Others!I271*US_Others!I$8/SUM(US_Others!D271,US_Others!I271,US_Others!O271)+US_Others!O271*US_Others!O$8/SUM(US_Others!D271,US_Others!I271,US_Others!O271))&gt;2.5,3,2)),"")</f>
        <v>4</v>
      </c>
      <c r="BE266" s="223">
        <f>IFERROR(IF((US_Others!E271*US_Others!E$8/SUM(US_Others!E271,US_Others!J271,US_Others!P271,US_Others!W271)+US_Others!J271*US_Others!J$8/SUM(US_Others!E271,US_Others!J271,US_Others!P271,US_Others!W271)+US_Others!P271*US_Others!P$8/SUM(US_Others!E271,US_Others!J271,US_Others!P271,US_Others!W271)+US_Others!W271*US_Others!W$8/SUM(US_Others!E271,US_Others!J271,US_Others!P271,US_Others!W271))&gt;3.5,4,IF((US_Others!E271*US_Others!E$8/SUM(US_Others!E271,US_Others!J271,US_Others!P271,US_Others!W271)+US_Others!J271*US_Others!J$8/SUM(US_Others!E271,US_Others!J271,US_Others!P271,US_Others!W271)+US_Others!P271*US_Others!P$8/SUM(US_Others!E271,US_Others!J271,US_Others!P271,US_Others!W271)+US_Others!W271*US_Others!W$8/SUM(US_Others!E271,US_Others!J271,US_Others!P271,US_Others!W271))&gt;2.5,3,2)),"")</f>
        <v>4</v>
      </c>
      <c r="BF266" s="223">
        <f>IFERROR(IF((US_Others!F271*US_Others!F$8/SUM(US_Others!F271,US_Others!K271,US_Others!Q271)+US_Others!K271*US_Others!K$8/SUM(US_Others!F271,US_Others!K271,US_Others!Q271)+US_Others!Q271*US_Others!Q$8/SUM(US_Others!F271,US_Others!K271,US_Others!Q271))&gt;3.5,4,IF((US_Others!F271*US_Others!F$8/SUM(US_Others!F271,US_Others!K271,US_Others!Q271)+US_Others!K271*US_Others!K$8/SUM(US_Others!F271,US_Others!K271,US_Others!Q271)+US_Others!Q271*US_Others!Q$8/SUM(US_Others!F271,US_Others!K271,US_Others!Q271))&gt;2.5,3,2)),"")</f>
        <v>4</v>
      </c>
      <c r="BG266" s="223">
        <f>IFERROR(IF((US_Others!G271*US_Others!G$8/SUM(US_Others!G271,US_Others!L271,US_Others!R271)+US_Others!L271*US_Others!L$8/SUM(US_Others!G271,US_Others!L271,US_Others!R271)+US_Others!R271*US_Others!R$8/SUM(US_Others!G271,US_Others!L271,US_Others!R271))&gt;3.5,4,IF((US_Others!G271*US_Others!G$8/SUM(US_Others!G271,US_Others!L271,US_Others!R271)+US_Others!L271*US_Others!L$8/SUM(US_Others!G271,US_Others!L271,US_Others!R271)+US_Others!R271*US_Others!R$8/SUM(US_Others!G271,US_Others!L271,US_Others!R271))&gt;2.5,3,2)),"")</f>
        <v>4</v>
      </c>
      <c r="BH266" s="219" t="str">
        <f>IFERROR(IF((US_Others!Z271*US_Others!Z$8/SUM(US_Others!Z271,US_Others!AB271)+US_Others!AB271*US_Others!AB$8/SUM(US_Others!Z271,US_Others!AB271))&gt;3.5,4,IF((US_Others!Z271*US_Others!Z$8/SUM(US_Others!Z271,US_Others!AB271)+US_Others!AB271*US_Others!AB$8/SUM(US_Others!Z271,US_Others!AB271))&gt;2.5,3,2)),"")</f>
        <v/>
      </c>
      <c r="BI266" s="219" t="str">
        <f>IFERROR(IF((US_Others!AA271*US_Others!AA$8/SUM(US_Others!AA271,US_Others!AC271)+US_Others!AC271*US_Others!AC$8/SUM(US_Others!AA271,US_Others!AC271))&gt;3.5,4,IF((US_Others!AA271*US_Others!AA$8/SUM(US_Others!AA271,US_Others!AC271)+US_Others!AC271*US_Others!AC$8/SUM(US_Others!AA271,US_Others!AC271))&gt;2.5,3,2)),"")</f>
        <v/>
      </c>
      <c r="BJ266" s="219" t="str">
        <f>IFERROR(US_Others!AD271*US_Others!AD$8/US_Others!AD271,"")</f>
        <v/>
      </c>
      <c r="BK266" s="74" t="str">
        <f>IFERROR(US_Others!AE271*US_Others!AE$8/US_Others!AE271,"")</f>
        <v/>
      </c>
      <c r="BL266" s="219" t="str">
        <f>IFERROR(IF(SUMPRODUCT(US_Others!AG271:AI271/SUM(US_Others!AG271:AI271),US_Others!AG$8:AI$8)&gt;3.5,4,IF(SUMPRODUCT(US_Others!AG271:AI271/SUM(US_Others!AG271:AI271),US_Others!AG$8:AI$8)&gt;2.5,3,2)),"")</f>
        <v/>
      </c>
      <c r="BM266" s="219" t="str">
        <f>IFERROR(US_Others!AL271*US_Others!AL$8/US_Others!AL271,"")</f>
        <v/>
      </c>
    </row>
    <row r="267" spans="1:65">
      <c r="A267" s="200" t="s">
        <v>407</v>
      </c>
      <c r="B267" s="332">
        <v>325910</v>
      </c>
      <c r="C267" s="333">
        <f>SUM(US_CO2!C270:AX270)</f>
        <v>0.60860206716207221</v>
      </c>
      <c r="D267" s="333">
        <f>SUM(US_CH4!C270:AC270)</f>
        <v>6.315737557331028E-4</v>
      </c>
      <c r="E267" s="333">
        <f>SUM(US_N2O!C270:AA270)</f>
        <v>1.5087508223080915E-3</v>
      </c>
      <c r="F267" s="332">
        <f>US_Others!V272+US_Others!U272</f>
        <v>0</v>
      </c>
      <c r="G267" s="332">
        <f>US_Others!C272+US_Others!H272+US_Others!N272</f>
        <v>0</v>
      </c>
      <c r="H267" s="332">
        <f>US_Others!D272+US_Others!I272+US_Others!O272</f>
        <v>0</v>
      </c>
      <c r="I267" s="332">
        <f>US_Others!E272+US_Others!J272+US_Others!P272+US_Others!W272</f>
        <v>0</v>
      </c>
      <c r="J267" s="332">
        <f>US_Others!F272+US_Others!K272+US_Others!Q272</f>
        <v>0</v>
      </c>
      <c r="K267" s="332">
        <f>US_Others!G272+US_Others!L272+US_Others!R272</f>
        <v>0</v>
      </c>
      <c r="L267" s="332">
        <f>US_Others!Z272+US_Others!AB272</f>
        <v>0</v>
      </c>
      <c r="M267" s="332">
        <f>US_Others!AA272+US_Others!AC272</f>
        <v>0</v>
      </c>
      <c r="N267" s="332">
        <f>US_Others!AD272</f>
        <v>0</v>
      </c>
      <c r="O267" s="332">
        <f>US_Others!AE272</f>
        <v>0</v>
      </c>
      <c r="P267" s="332">
        <f>SUM(US_Others!AG272:AI272)</f>
        <v>0</v>
      </c>
      <c r="Q267" s="332">
        <f>US_Others!AL272</f>
        <v>0</v>
      </c>
      <c r="R267" s="332"/>
      <c r="S267" s="334">
        <f t="shared" si="4"/>
        <v>608.60206716207222</v>
      </c>
      <c r="T267" s="334">
        <f>D267*1000/Spec!I$6</f>
        <v>2.5262950229324111E-2</v>
      </c>
      <c r="U267" s="334">
        <f>E267*1000/Spec!I$7</f>
        <v>5.0629222225103739E-3</v>
      </c>
      <c r="V267" s="334">
        <f>F267*1000/Spec!I$8</f>
        <v>0</v>
      </c>
      <c r="W267" s="334">
        <f>G267*1000/Spec!I$9</f>
        <v>0</v>
      </c>
      <c r="X267" s="334">
        <f>H267*1000/Spec!I$10</f>
        <v>0</v>
      </c>
      <c r="Y267" s="334">
        <f>I267*1000/Spec!I$11</f>
        <v>0</v>
      </c>
      <c r="Z267" s="334">
        <f>J267*1000/Spec!I$12</f>
        <v>0</v>
      </c>
      <c r="AA267" s="334">
        <f>K267*1000/Spec!I$15</f>
        <v>0</v>
      </c>
      <c r="AB267" s="334">
        <f>L267*1000/Spec!I$17</f>
        <v>0</v>
      </c>
      <c r="AC267" s="334">
        <f>M267*1000/Spec!I$18</f>
        <v>0</v>
      </c>
      <c r="AD267" s="335">
        <f>N267*1000/Spec!I$25</f>
        <v>0</v>
      </c>
      <c r="AE267" s="335">
        <f>O267*1000/Spec!I$26</f>
        <v>0</v>
      </c>
      <c r="AF267" s="334">
        <f>P267*1000/Spec!I$21</f>
        <v>0</v>
      </c>
      <c r="AG267" s="334">
        <f>Q267*1000/Spec!I$22</f>
        <v>0</v>
      </c>
      <c r="AI267" s="432">
        <f>S267/'2007output'!$D265</f>
        <v>0.10024343941338937</v>
      </c>
      <c r="AJ267" s="432">
        <f>T267/'2007output'!$D265</f>
        <v>4.1610851447245022E-6</v>
      </c>
      <c r="AK267" s="432">
        <f>U267/'2007output'!$D265</f>
        <v>8.3391885182632189E-7</v>
      </c>
      <c r="AL267" s="433">
        <f>V267/'2007output'!$D265</f>
        <v>0</v>
      </c>
      <c r="AM267" s="433">
        <f>W267/'2007output'!$D265</f>
        <v>0</v>
      </c>
      <c r="AN267" s="433">
        <f>X267/'2007output'!$D265</f>
        <v>0</v>
      </c>
      <c r="AO267" s="433">
        <f>Y267/'2007output'!$D265</f>
        <v>0</v>
      </c>
      <c r="AP267" s="433">
        <f>Z267/'2007output'!$D265</f>
        <v>0</v>
      </c>
      <c r="AQ267" s="433">
        <f>AA267/'2007output'!$D265</f>
        <v>0</v>
      </c>
      <c r="AR267" s="433">
        <f>AB267/'2007output'!$D265</f>
        <v>0</v>
      </c>
      <c r="AS267" s="433">
        <f>AC267/'2007output'!$D265</f>
        <v>0</v>
      </c>
      <c r="AT267" s="433">
        <f>AD267/'2007output'!$D265</f>
        <v>0</v>
      </c>
      <c r="AU267" s="433">
        <f>AE267/'2007output'!$D265</f>
        <v>0</v>
      </c>
      <c r="AV267" s="433">
        <f>AF267/'2007output'!$D265</f>
        <v>0</v>
      </c>
      <c r="AW267" s="433">
        <f>AG267/'2007output'!$D265</f>
        <v>0</v>
      </c>
      <c r="AY267" s="370">
        <f>IFERROR(IF(SUMPRODUCT(US_CO2!C270:AX270/SUM(US_CO2!C270:AX270),US_CO2!C$6:AX$6)&gt;3.5,4,IF(SUMPRODUCT(US_CO2!C270:AX270/SUM(US_CO2!C270:AX270),US_CO2!C$6:AX$6)&gt;2.5,3,2)),"")</f>
        <v>4</v>
      </c>
      <c r="AZ267" s="370">
        <f>IFERROR(IF(SUMPRODUCT(US_CH4!C270:AC270/SUM(US_CH4!C270:AC270),US_CH4!C$6:AC$6)&gt;3.5,4,IF(SUMPRODUCT(US_CH4!C270:AC270/SUM(US_CH4!C270:AC270),US_CH4!C$6:AC$6)&gt;2.5,3,2)),"")</f>
        <v>4</v>
      </c>
      <c r="BA267" s="223">
        <f>IFERROR(IF(SUMPRODUCT(US_N2O!C270:AA270/SUM(US_N2O!C270:AA270),US_N2O!C$6:AA$6)&gt;3.5,4,IF(SUMPRODUCT(US_N2O!C270:AA270/SUM(US_N2O!C270:AA270),US_N2O!C$6:AA$6)&gt;2.5,3,2)),"")</f>
        <v>4</v>
      </c>
      <c r="BB267" s="223" t="str">
        <f>IFERROR(IF(SUMPRODUCT(US_Others!U272:V272/SUM(US_Others!U272:V272),US_Others!U$8:V$8)&gt;3.5,4,IF(SUMPRODUCT(US_Others!U272:V272/SUM(US_Others!U272:V272),US_Others!U$8:V$8)&gt;2.5,3,2)),"")</f>
        <v/>
      </c>
      <c r="BC267" s="223" t="str">
        <f>IFERROR(IF((US_Others!C272*US_Others!C$8/SUM(US_Others!C272,US_Others!H272,US_Others!N272)+ US_Others!H272*US_Others!H$8/SUM(US_Others!C272,US_Others!H272,US_Others!N272)+US_Others!N272*US_Others!N$8/SUM(US_Others!C272,US_Others!H272,US_Others!N272))&gt;3.5,4,IF((US_Others!C272*US_Others!C$8/SUM(US_Others!C272,US_Others!H272,US_Others!N272)+ US_Others!H272*US_Others!H$8/SUM(US_Others!C272,US_Others!H272,US_Others!N272)+US_Others!N272*US_Others!N$8/SUM(US_Others!C272,US_Others!H272,US_Others!N272))&gt;2.5,3,2)),"")</f>
        <v/>
      </c>
      <c r="BD267" s="223" t="str">
        <f>IFERROR(IF((US_Others!D272*US_Others!D$8/SUM(US_Others!D272,US_Others!I272,US_Others!O272)+US_Others!I272*US_Others!I$8/SUM(US_Others!D272,US_Others!I272,US_Others!O272)+US_Others!O272*US_Others!O$8/SUM(US_Others!D272,US_Others!I272,US_Others!O272))&gt;3.5,4,IF((US_Others!D272*US_Others!D$8/SUM(US_Others!D272,US_Others!I272,US_Others!O272)+US_Others!I272*US_Others!I$8/SUM(US_Others!D272,US_Others!I272,US_Others!O272)+US_Others!O272*US_Others!O$8/SUM(US_Others!D272,US_Others!I272,US_Others!O272))&gt;2.5,3,2)),"")</f>
        <v/>
      </c>
      <c r="BE267" s="223" t="str">
        <f>IFERROR(IF((US_Others!E272*US_Others!E$8/SUM(US_Others!E272,US_Others!J272,US_Others!P272,US_Others!W272)+US_Others!J272*US_Others!J$8/SUM(US_Others!E272,US_Others!J272,US_Others!P272,US_Others!W272)+US_Others!P272*US_Others!P$8/SUM(US_Others!E272,US_Others!J272,US_Others!P272,US_Others!W272)+US_Others!W272*US_Others!W$8/SUM(US_Others!E272,US_Others!J272,US_Others!P272,US_Others!W272))&gt;3.5,4,IF((US_Others!E272*US_Others!E$8/SUM(US_Others!E272,US_Others!J272,US_Others!P272,US_Others!W272)+US_Others!J272*US_Others!J$8/SUM(US_Others!E272,US_Others!J272,US_Others!P272,US_Others!W272)+US_Others!P272*US_Others!P$8/SUM(US_Others!E272,US_Others!J272,US_Others!P272,US_Others!W272)+US_Others!W272*US_Others!W$8/SUM(US_Others!E272,US_Others!J272,US_Others!P272,US_Others!W272))&gt;2.5,3,2)),"")</f>
        <v/>
      </c>
      <c r="BF267" s="223" t="str">
        <f>IFERROR(IF((US_Others!F272*US_Others!F$8/SUM(US_Others!F272,US_Others!K272,US_Others!Q272)+US_Others!K272*US_Others!K$8/SUM(US_Others!F272,US_Others!K272,US_Others!Q272)+US_Others!Q272*US_Others!Q$8/SUM(US_Others!F272,US_Others!K272,US_Others!Q272))&gt;3.5,4,IF((US_Others!F272*US_Others!F$8/SUM(US_Others!F272,US_Others!K272,US_Others!Q272)+US_Others!K272*US_Others!K$8/SUM(US_Others!F272,US_Others!K272,US_Others!Q272)+US_Others!Q272*US_Others!Q$8/SUM(US_Others!F272,US_Others!K272,US_Others!Q272))&gt;2.5,3,2)),"")</f>
        <v/>
      </c>
      <c r="BG267" s="223" t="str">
        <f>IFERROR(IF((US_Others!G272*US_Others!G$8/SUM(US_Others!G272,US_Others!L272,US_Others!R272)+US_Others!L272*US_Others!L$8/SUM(US_Others!G272,US_Others!L272,US_Others!R272)+US_Others!R272*US_Others!R$8/SUM(US_Others!G272,US_Others!L272,US_Others!R272))&gt;3.5,4,IF((US_Others!G272*US_Others!G$8/SUM(US_Others!G272,US_Others!L272,US_Others!R272)+US_Others!L272*US_Others!L$8/SUM(US_Others!G272,US_Others!L272,US_Others!R272)+US_Others!R272*US_Others!R$8/SUM(US_Others!G272,US_Others!L272,US_Others!R272))&gt;2.5,3,2)),"")</f>
        <v/>
      </c>
      <c r="BH267" s="219" t="str">
        <f>IFERROR(IF((US_Others!Z272*US_Others!Z$8/SUM(US_Others!Z272,US_Others!AB272)+US_Others!AB272*US_Others!AB$8/SUM(US_Others!Z272,US_Others!AB272))&gt;3.5,4,IF((US_Others!Z272*US_Others!Z$8/SUM(US_Others!Z272,US_Others!AB272)+US_Others!AB272*US_Others!AB$8/SUM(US_Others!Z272,US_Others!AB272))&gt;2.5,3,2)),"")</f>
        <v/>
      </c>
      <c r="BI267" s="219" t="str">
        <f>IFERROR(IF((US_Others!AA272*US_Others!AA$8/SUM(US_Others!AA272,US_Others!AC272)+US_Others!AC272*US_Others!AC$8/SUM(US_Others!AA272,US_Others!AC272))&gt;3.5,4,IF((US_Others!AA272*US_Others!AA$8/SUM(US_Others!AA272,US_Others!AC272)+US_Others!AC272*US_Others!AC$8/SUM(US_Others!AA272,US_Others!AC272))&gt;2.5,3,2)),"")</f>
        <v/>
      </c>
      <c r="BJ267" s="219" t="str">
        <f>IFERROR(US_Others!AD272*US_Others!AD$8/US_Others!AD272,"")</f>
        <v/>
      </c>
      <c r="BK267" s="74" t="str">
        <f>IFERROR(US_Others!AE272*US_Others!AE$8/US_Others!AE272,"")</f>
        <v/>
      </c>
      <c r="BL267" s="219" t="str">
        <f>IFERROR(IF(SUMPRODUCT(US_Others!AG272:AI272/SUM(US_Others!AG272:AI272),US_Others!AG$8:AI$8)&gt;3.5,4,IF(SUMPRODUCT(US_Others!AG272:AI272/SUM(US_Others!AG272:AI272),US_Others!AG$8:AI$8)&gt;2.5,3,2)),"")</f>
        <v/>
      </c>
      <c r="BM267" s="219" t="str">
        <f>IFERROR(US_Others!AL272*US_Others!AL$8/US_Others!AL272,"")</f>
        <v/>
      </c>
    </row>
    <row r="268" spans="1:65">
      <c r="A268" s="200" t="s">
        <v>408</v>
      </c>
      <c r="B268" s="332" t="s">
        <v>409</v>
      </c>
      <c r="C268" s="333">
        <f>SUM(US_CO2!C271:AX271)</f>
        <v>5.3181428626048124</v>
      </c>
      <c r="D268" s="333">
        <f>SUM(US_CH4!C271:AC271)</f>
        <v>8.766763998454578E-3</v>
      </c>
      <c r="E268" s="333">
        <f>SUM(US_N2O!C271:AA271)</f>
        <v>1.7127838040649088E-2</v>
      </c>
      <c r="F268" s="332">
        <f>US_Others!V273+US_Others!U273</f>
        <v>0</v>
      </c>
      <c r="G268" s="332">
        <f>US_Others!C273+US_Others!H273+US_Others!N273</f>
        <v>1.7333716418394005E-3</v>
      </c>
      <c r="H268" s="332">
        <f>US_Others!D273+US_Others!I273+US_Others!O273</f>
        <v>2.8427294926166174E-2</v>
      </c>
      <c r="I268" s="332">
        <f>US_Others!E273+US_Others!J273+US_Others!P273+US_Others!W273</f>
        <v>0.1313895704514266</v>
      </c>
      <c r="J268" s="332">
        <f>US_Others!F273+US_Others!K273+US_Others!Q273</f>
        <v>2.2707168508096152E-2</v>
      </c>
      <c r="K268" s="332">
        <f>US_Others!G273+US_Others!L273+US_Others!R273</f>
        <v>2.2533831343912211E-3</v>
      </c>
      <c r="L268" s="332">
        <f>US_Others!Z273+US_Others!AB273</f>
        <v>0</v>
      </c>
      <c r="M268" s="332">
        <f>US_Others!AA273+US_Others!AC273</f>
        <v>0</v>
      </c>
      <c r="N268" s="332">
        <f>US_Others!AD273</f>
        <v>0</v>
      </c>
      <c r="O268" s="332">
        <f>US_Others!AE273</f>
        <v>0</v>
      </c>
      <c r="P268" s="332">
        <f>SUM(US_Others!AG273:AI273)</f>
        <v>0</v>
      </c>
      <c r="Q268" s="332">
        <f>US_Others!AL273</f>
        <v>0</v>
      </c>
      <c r="R268" s="332"/>
      <c r="S268" s="334">
        <f t="shared" si="4"/>
        <v>5318.1428626048128</v>
      </c>
      <c r="T268" s="334">
        <f>D268*1000/Spec!I$6</f>
        <v>0.35067055993818314</v>
      </c>
      <c r="U268" s="334">
        <f>E268*1000/Spec!I$7</f>
        <v>5.7475966579359355E-2</v>
      </c>
      <c r="V268" s="334">
        <f>F268*1000/Spec!I$8</f>
        <v>0</v>
      </c>
      <c r="W268" s="334">
        <f>G268*1000/Spec!I$9</f>
        <v>2.5679579879102229E-3</v>
      </c>
      <c r="X268" s="334">
        <f>H268*1000/Spec!I$10</f>
        <v>8.1220842646189065E-3</v>
      </c>
      <c r="Y268" s="334">
        <f>I268*1000/Spec!I$11</f>
        <v>9.1880818497501127E-2</v>
      </c>
      <c r="Z268" s="334">
        <f>J268*1000/Spec!I$12</f>
        <v>5.0799034693727414E-3</v>
      </c>
      <c r="AA268" s="334">
        <f>K268*1000/Spec!I$15</f>
        <v>2.2970266405618973E-4</v>
      </c>
      <c r="AB268" s="334">
        <f>L268*1000/Spec!I$17</f>
        <v>0</v>
      </c>
      <c r="AC268" s="334">
        <f>M268*1000/Spec!I$18</f>
        <v>0</v>
      </c>
      <c r="AD268" s="335">
        <f>N268*1000/Spec!I$25</f>
        <v>0</v>
      </c>
      <c r="AE268" s="335">
        <f>O268*1000/Spec!I$26</f>
        <v>0</v>
      </c>
      <c r="AF268" s="334">
        <f>P268*1000/Spec!I$21</f>
        <v>0</v>
      </c>
      <c r="AG268" s="334">
        <f>Q268*1000/Spec!I$22</f>
        <v>0</v>
      </c>
      <c r="AI268" s="432">
        <f>S268/'2007output'!$D266</f>
        <v>0.11757306061580088</v>
      </c>
      <c r="AJ268" s="432">
        <f>T268/'2007output'!$D266</f>
        <v>7.7525956080831543E-6</v>
      </c>
      <c r="AK268" s="432">
        <f>U268/'2007output'!$D266</f>
        <v>1.2706738944724203E-6</v>
      </c>
      <c r="AL268" s="433">
        <f>V268/'2007output'!$D266</f>
        <v>0</v>
      </c>
      <c r="AM268" s="433">
        <f>W268/'2007output'!$D266</f>
        <v>5.6772201870394607E-8</v>
      </c>
      <c r="AN268" s="433">
        <f>X268/'2007output'!$D266</f>
        <v>1.7956236420150527E-7</v>
      </c>
      <c r="AO268" s="433">
        <f>Y268/'2007output'!$D266</f>
        <v>2.0312935025865325E-6</v>
      </c>
      <c r="AP268" s="433">
        <f>Z268/'2007output'!$D266</f>
        <v>1.1230608390133435E-7</v>
      </c>
      <c r="AQ268" s="433">
        <f>AA268/'2007output'!$D266</f>
        <v>5.0782474150123631E-9</v>
      </c>
      <c r="AR268" s="433">
        <f>AB268/'2007output'!$D266</f>
        <v>0</v>
      </c>
      <c r="AS268" s="433">
        <f>AC268/'2007output'!$D266</f>
        <v>0</v>
      </c>
      <c r="AT268" s="433">
        <f>AD268/'2007output'!$D266</f>
        <v>0</v>
      </c>
      <c r="AU268" s="433">
        <f>AE268/'2007output'!$D266</f>
        <v>0</v>
      </c>
      <c r="AV268" s="433">
        <f>AF268/'2007output'!$D266</f>
        <v>0</v>
      </c>
      <c r="AW268" s="433">
        <f>AG268/'2007output'!$D266</f>
        <v>0</v>
      </c>
      <c r="AY268" s="370">
        <f>IFERROR(IF(SUMPRODUCT(US_CO2!C271:AX271/SUM(US_CO2!C271:AX271),US_CO2!C$6:AX$6)&gt;3.5,4,IF(SUMPRODUCT(US_CO2!C271:AX271/SUM(US_CO2!C271:AX271),US_CO2!C$6:AX$6)&gt;2.5,3,2)),"")</f>
        <v>4</v>
      </c>
      <c r="AZ268" s="370">
        <f>IFERROR(IF(SUMPRODUCT(US_CH4!C271:AC271/SUM(US_CH4!C271:AC271),US_CH4!C$6:AC$6)&gt;3.5,4,IF(SUMPRODUCT(US_CH4!C271:AC271/SUM(US_CH4!C271:AC271),US_CH4!C$6:AC$6)&gt;2.5,3,2)),"")</f>
        <v>4</v>
      </c>
      <c r="BA268" s="223">
        <f>IFERROR(IF(SUMPRODUCT(US_N2O!C271:AA271/SUM(US_N2O!C271:AA271),US_N2O!C$6:AA$6)&gt;3.5,4,IF(SUMPRODUCT(US_N2O!C271:AA271/SUM(US_N2O!C271:AA271),US_N2O!C$6:AA$6)&gt;2.5,3,2)),"")</f>
        <v>4</v>
      </c>
      <c r="BB268" s="223" t="str">
        <f>IFERROR(IF(SUMPRODUCT(US_Others!U273:V273/SUM(US_Others!U273:V273),US_Others!U$8:V$8)&gt;3.5,4,IF(SUMPRODUCT(US_Others!U273:V273/SUM(US_Others!U273:V273),US_Others!U$8:V$8)&gt;2.5,3,2)),"")</f>
        <v/>
      </c>
      <c r="BC268" s="223">
        <f>IFERROR(IF((US_Others!C273*US_Others!C$8/SUM(US_Others!C273,US_Others!H273,US_Others!N273)+ US_Others!H273*US_Others!H$8/SUM(US_Others!C273,US_Others!H273,US_Others!N273)+US_Others!N273*US_Others!N$8/SUM(US_Others!C273,US_Others!H273,US_Others!N273))&gt;3.5,4,IF((US_Others!C273*US_Others!C$8/SUM(US_Others!C273,US_Others!H273,US_Others!N273)+ US_Others!H273*US_Others!H$8/SUM(US_Others!C273,US_Others!H273,US_Others!N273)+US_Others!N273*US_Others!N$8/SUM(US_Others!C273,US_Others!H273,US_Others!N273))&gt;2.5,3,2)),"")</f>
        <v>4</v>
      </c>
      <c r="BD268" s="223">
        <f>IFERROR(IF((US_Others!D273*US_Others!D$8/SUM(US_Others!D273,US_Others!I273,US_Others!O273)+US_Others!I273*US_Others!I$8/SUM(US_Others!D273,US_Others!I273,US_Others!O273)+US_Others!O273*US_Others!O$8/SUM(US_Others!D273,US_Others!I273,US_Others!O273))&gt;3.5,4,IF((US_Others!D273*US_Others!D$8/SUM(US_Others!D273,US_Others!I273,US_Others!O273)+US_Others!I273*US_Others!I$8/SUM(US_Others!D273,US_Others!I273,US_Others!O273)+US_Others!O273*US_Others!O$8/SUM(US_Others!D273,US_Others!I273,US_Others!O273))&gt;2.5,3,2)),"")</f>
        <v>4</v>
      </c>
      <c r="BE268" s="223">
        <f>IFERROR(IF((US_Others!E273*US_Others!E$8/SUM(US_Others!E273,US_Others!J273,US_Others!P273,US_Others!W273)+US_Others!J273*US_Others!J$8/SUM(US_Others!E273,US_Others!J273,US_Others!P273,US_Others!W273)+US_Others!P273*US_Others!P$8/SUM(US_Others!E273,US_Others!J273,US_Others!P273,US_Others!W273)+US_Others!W273*US_Others!W$8/SUM(US_Others!E273,US_Others!J273,US_Others!P273,US_Others!W273))&gt;3.5,4,IF((US_Others!E273*US_Others!E$8/SUM(US_Others!E273,US_Others!J273,US_Others!P273,US_Others!W273)+US_Others!J273*US_Others!J$8/SUM(US_Others!E273,US_Others!J273,US_Others!P273,US_Others!W273)+US_Others!P273*US_Others!P$8/SUM(US_Others!E273,US_Others!J273,US_Others!P273,US_Others!W273)+US_Others!W273*US_Others!W$8/SUM(US_Others!E273,US_Others!J273,US_Others!P273,US_Others!W273))&gt;2.5,3,2)),"")</f>
        <v>4</v>
      </c>
      <c r="BF268" s="223">
        <f>IFERROR(IF((US_Others!F273*US_Others!F$8/SUM(US_Others!F273,US_Others!K273,US_Others!Q273)+US_Others!K273*US_Others!K$8/SUM(US_Others!F273,US_Others!K273,US_Others!Q273)+US_Others!Q273*US_Others!Q$8/SUM(US_Others!F273,US_Others!K273,US_Others!Q273))&gt;3.5,4,IF((US_Others!F273*US_Others!F$8/SUM(US_Others!F273,US_Others!K273,US_Others!Q273)+US_Others!K273*US_Others!K$8/SUM(US_Others!F273,US_Others!K273,US_Others!Q273)+US_Others!Q273*US_Others!Q$8/SUM(US_Others!F273,US_Others!K273,US_Others!Q273))&gt;2.5,3,2)),"")</f>
        <v>4</v>
      </c>
      <c r="BG268" s="223">
        <f>IFERROR(IF((US_Others!G273*US_Others!G$8/SUM(US_Others!G273,US_Others!L273,US_Others!R273)+US_Others!L273*US_Others!L$8/SUM(US_Others!G273,US_Others!L273,US_Others!R273)+US_Others!R273*US_Others!R$8/SUM(US_Others!G273,US_Others!L273,US_Others!R273))&gt;3.5,4,IF((US_Others!G273*US_Others!G$8/SUM(US_Others!G273,US_Others!L273,US_Others!R273)+US_Others!L273*US_Others!L$8/SUM(US_Others!G273,US_Others!L273,US_Others!R273)+US_Others!R273*US_Others!R$8/SUM(US_Others!G273,US_Others!L273,US_Others!R273))&gt;2.5,3,2)),"")</f>
        <v>4</v>
      </c>
      <c r="BH268" s="219" t="str">
        <f>IFERROR(IF((US_Others!Z273*US_Others!Z$8/SUM(US_Others!Z273,US_Others!AB273)+US_Others!AB273*US_Others!AB$8/SUM(US_Others!Z273,US_Others!AB273))&gt;3.5,4,IF((US_Others!Z273*US_Others!Z$8/SUM(US_Others!Z273,US_Others!AB273)+US_Others!AB273*US_Others!AB$8/SUM(US_Others!Z273,US_Others!AB273))&gt;2.5,3,2)),"")</f>
        <v/>
      </c>
      <c r="BI268" s="219" t="str">
        <f>IFERROR(IF((US_Others!AA273*US_Others!AA$8/SUM(US_Others!AA273,US_Others!AC273)+US_Others!AC273*US_Others!AC$8/SUM(US_Others!AA273,US_Others!AC273))&gt;3.5,4,IF((US_Others!AA273*US_Others!AA$8/SUM(US_Others!AA273,US_Others!AC273)+US_Others!AC273*US_Others!AC$8/SUM(US_Others!AA273,US_Others!AC273))&gt;2.5,3,2)),"")</f>
        <v/>
      </c>
      <c r="BJ268" s="219" t="str">
        <f>IFERROR(US_Others!AD273*US_Others!AD$8/US_Others!AD273,"")</f>
        <v/>
      </c>
      <c r="BK268" s="74" t="str">
        <f>IFERROR(US_Others!AE273*US_Others!AE$8/US_Others!AE273,"")</f>
        <v/>
      </c>
      <c r="BL268" s="219" t="str">
        <f>IFERROR(IF(SUMPRODUCT(US_Others!AG273:AI273/SUM(US_Others!AG273:AI273),US_Others!AG$8:AI$8)&gt;3.5,4,IF(SUMPRODUCT(US_Others!AG273:AI273/SUM(US_Others!AG273:AI273),US_Others!AG$8:AI$8)&gt;2.5,3,2)),"")</f>
        <v/>
      </c>
      <c r="BM268" s="219" t="str">
        <f>IFERROR(US_Others!AL273*US_Others!AL$8/US_Others!AL273,"")</f>
        <v/>
      </c>
    </row>
    <row r="269" spans="1:65">
      <c r="A269" s="200" t="s">
        <v>410</v>
      </c>
      <c r="B269" s="332">
        <v>326110</v>
      </c>
      <c r="C269" s="333">
        <f>SUM(US_CO2!C272:AX272)</f>
        <v>1.496397639841772</v>
      </c>
      <c r="D269" s="333">
        <f>SUM(US_CH4!C272:AC272)</f>
        <v>8.3371037025149622E-4</v>
      </c>
      <c r="E269" s="333">
        <f>SUM(US_N2O!C272:AA272)</f>
        <v>1.0637393212764058E-3</v>
      </c>
      <c r="F269" s="332">
        <f>US_Others!V274+US_Others!U274</f>
        <v>0</v>
      </c>
      <c r="G269" s="332">
        <f>US_Others!C274+US_Others!H274+US_Others!N274</f>
        <v>1.217471442120403E-4</v>
      </c>
      <c r="H269" s="332">
        <f>US_Others!D274+US_Others!I274+US_Others!O274</f>
        <v>1.9966531650774614E-3</v>
      </c>
      <c r="I269" s="332">
        <f>US_Others!E274+US_Others!J274+US_Others!P274+US_Others!W274</f>
        <v>9.2284335312726555E-3</v>
      </c>
      <c r="J269" s="332">
        <f>US_Others!F274+US_Others!K274+US_Others!Q274</f>
        <v>1.594887589177728E-3</v>
      </c>
      <c r="K269" s="332">
        <f>US_Others!G274+US_Others!L274+US_Others!R274</f>
        <v>1.5827128747565244E-4</v>
      </c>
      <c r="L269" s="332">
        <f>US_Others!Z274+US_Others!AB274</f>
        <v>0</v>
      </c>
      <c r="M269" s="332">
        <f>US_Others!AA274+US_Others!AC274</f>
        <v>0</v>
      </c>
      <c r="N269" s="332">
        <f>US_Others!AD274</f>
        <v>0</v>
      </c>
      <c r="O269" s="332">
        <f>US_Others!AE274</f>
        <v>0</v>
      </c>
      <c r="P269" s="332">
        <f>SUM(US_Others!AG274:AI274)</f>
        <v>0</v>
      </c>
      <c r="Q269" s="332">
        <f>US_Others!AL274</f>
        <v>0</v>
      </c>
      <c r="R269" s="332"/>
      <c r="S269" s="334">
        <f t="shared" si="4"/>
        <v>1496.3976398417719</v>
      </c>
      <c r="T269" s="334">
        <f>D269*1000/Spec!I$6</f>
        <v>3.3348414810059845E-2</v>
      </c>
      <c r="U269" s="334">
        <f>E269*1000/Spec!I$7</f>
        <v>3.5695950378402883E-3</v>
      </c>
      <c r="V269" s="334">
        <f>F269*1000/Spec!I$8</f>
        <v>0</v>
      </c>
      <c r="W269" s="334">
        <f>G269*1000/Spec!I$9</f>
        <v>1.8036613957339305E-4</v>
      </c>
      <c r="X269" s="334">
        <f>H269*1000/Spec!I$10</f>
        <v>5.7047233287927475E-4</v>
      </c>
      <c r="Y269" s="334">
        <f>I269*1000/Spec!I$11</f>
        <v>6.4534500218689896E-3</v>
      </c>
      <c r="Z269" s="334">
        <f>J269*1000/Spec!I$12</f>
        <v>3.5679811838427924E-4</v>
      </c>
      <c r="AA269" s="334">
        <f>K269*1000/Spec!I$15</f>
        <v>1.6133668448078742E-5</v>
      </c>
      <c r="AB269" s="334">
        <f>L269*1000/Spec!I$17</f>
        <v>0</v>
      </c>
      <c r="AC269" s="334">
        <f>M269*1000/Spec!I$18</f>
        <v>0</v>
      </c>
      <c r="AD269" s="335">
        <f>N269*1000/Spec!I$25</f>
        <v>0</v>
      </c>
      <c r="AE269" s="335">
        <f>O269*1000/Spec!I$26</f>
        <v>0</v>
      </c>
      <c r="AF269" s="334">
        <f>P269*1000/Spec!I$21</f>
        <v>0</v>
      </c>
      <c r="AG269" s="334">
        <f>Q269*1000/Spec!I$22</f>
        <v>0</v>
      </c>
      <c r="AI269" s="432">
        <f>S269/'2007output'!$D267</f>
        <v>3.5035695446796244E-2</v>
      </c>
      <c r="AJ269" s="432">
        <f>T269/'2007output'!$D267</f>
        <v>7.8079841467955703E-7</v>
      </c>
      <c r="AK269" s="432">
        <f>U269/'2007output'!$D267</f>
        <v>8.3576210817461307E-8</v>
      </c>
      <c r="AL269" s="433">
        <f>V269/'2007output'!$D267</f>
        <v>0</v>
      </c>
      <c r="AM269" s="433">
        <f>W269/'2007output'!$D267</f>
        <v>4.2229772132465648E-9</v>
      </c>
      <c r="AN269" s="433">
        <f>X269/'2007output'!$D267</f>
        <v>1.3356673643039854E-8</v>
      </c>
      <c r="AO269" s="433">
        <f>Y269/'2007output'!$D267</f>
        <v>1.5109694343759474E-7</v>
      </c>
      <c r="AP269" s="433">
        <f>Z269/'2007output'!$D267</f>
        <v>8.353842507412249E-9</v>
      </c>
      <c r="AQ269" s="433">
        <f>AA269/'2007output'!$D267</f>
        <v>3.7774337457939471E-10</v>
      </c>
      <c r="AR269" s="433">
        <f>AB269/'2007output'!$D267</f>
        <v>0</v>
      </c>
      <c r="AS269" s="433">
        <f>AC269/'2007output'!$D267</f>
        <v>0</v>
      </c>
      <c r="AT269" s="433">
        <f>AD269/'2007output'!$D267</f>
        <v>0</v>
      </c>
      <c r="AU269" s="433">
        <f>AE269/'2007output'!$D267</f>
        <v>0</v>
      </c>
      <c r="AV269" s="433">
        <f>AF269/'2007output'!$D267</f>
        <v>0</v>
      </c>
      <c r="AW269" s="433">
        <f>AG269/'2007output'!$D267</f>
        <v>0</v>
      </c>
      <c r="AY269" s="370">
        <f>IFERROR(IF(SUMPRODUCT(US_CO2!C272:AX272/SUM(US_CO2!C272:AX272),US_CO2!C$6:AX$6)&gt;3.5,4,IF(SUMPRODUCT(US_CO2!C272:AX272/SUM(US_CO2!C272:AX272),US_CO2!C$6:AX$6)&gt;2.5,3,2)),"")</f>
        <v>4</v>
      </c>
      <c r="AZ269" s="370">
        <f>IFERROR(IF(SUMPRODUCT(US_CH4!C272:AC272/SUM(US_CH4!C272:AC272),US_CH4!C$6:AC$6)&gt;3.5,4,IF(SUMPRODUCT(US_CH4!C272:AC272/SUM(US_CH4!C272:AC272),US_CH4!C$6:AC$6)&gt;2.5,3,2)),"")</f>
        <v>4</v>
      </c>
      <c r="BA269" s="223">
        <f>IFERROR(IF(SUMPRODUCT(US_N2O!C272:AA272/SUM(US_N2O!C272:AA272),US_N2O!C$6:AA$6)&gt;3.5,4,IF(SUMPRODUCT(US_N2O!C272:AA272/SUM(US_N2O!C272:AA272),US_N2O!C$6:AA$6)&gt;2.5,3,2)),"")</f>
        <v>4</v>
      </c>
      <c r="BB269" s="223" t="str">
        <f>IFERROR(IF(SUMPRODUCT(US_Others!U274:V274/SUM(US_Others!U274:V274),US_Others!U$8:V$8)&gt;3.5,4,IF(SUMPRODUCT(US_Others!U274:V274/SUM(US_Others!U274:V274),US_Others!U$8:V$8)&gt;2.5,3,2)),"")</f>
        <v/>
      </c>
      <c r="BC269" s="223">
        <f>IFERROR(IF((US_Others!C274*US_Others!C$8/SUM(US_Others!C274,US_Others!H274,US_Others!N274)+ US_Others!H274*US_Others!H$8/SUM(US_Others!C274,US_Others!H274,US_Others!N274)+US_Others!N274*US_Others!N$8/SUM(US_Others!C274,US_Others!H274,US_Others!N274))&gt;3.5,4,IF((US_Others!C274*US_Others!C$8/SUM(US_Others!C274,US_Others!H274,US_Others!N274)+ US_Others!H274*US_Others!H$8/SUM(US_Others!C274,US_Others!H274,US_Others!N274)+US_Others!N274*US_Others!N$8/SUM(US_Others!C274,US_Others!H274,US_Others!N274))&gt;2.5,3,2)),"")</f>
        <v>4</v>
      </c>
      <c r="BD269" s="223">
        <f>IFERROR(IF((US_Others!D274*US_Others!D$8/SUM(US_Others!D274,US_Others!I274,US_Others!O274)+US_Others!I274*US_Others!I$8/SUM(US_Others!D274,US_Others!I274,US_Others!O274)+US_Others!O274*US_Others!O$8/SUM(US_Others!D274,US_Others!I274,US_Others!O274))&gt;3.5,4,IF((US_Others!D274*US_Others!D$8/SUM(US_Others!D274,US_Others!I274,US_Others!O274)+US_Others!I274*US_Others!I$8/SUM(US_Others!D274,US_Others!I274,US_Others!O274)+US_Others!O274*US_Others!O$8/SUM(US_Others!D274,US_Others!I274,US_Others!O274))&gt;2.5,3,2)),"")</f>
        <v>4</v>
      </c>
      <c r="BE269" s="223">
        <f>IFERROR(IF((US_Others!E274*US_Others!E$8/SUM(US_Others!E274,US_Others!J274,US_Others!P274,US_Others!W274)+US_Others!J274*US_Others!J$8/SUM(US_Others!E274,US_Others!J274,US_Others!P274,US_Others!W274)+US_Others!P274*US_Others!P$8/SUM(US_Others!E274,US_Others!J274,US_Others!P274,US_Others!W274)+US_Others!W274*US_Others!W$8/SUM(US_Others!E274,US_Others!J274,US_Others!P274,US_Others!W274))&gt;3.5,4,IF((US_Others!E274*US_Others!E$8/SUM(US_Others!E274,US_Others!J274,US_Others!P274,US_Others!W274)+US_Others!J274*US_Others!J$8/SUM(US_Others!E274,US_Others!J274,US_Others!P274,US_Others!W274)+US_Others!P274*US_Others!P$8/SUM(US_Others!E274,US_Others!J274,US_Others!P274,US_Others!W274)+US_Others!W274*US_Others!W$8/SUM(US_Others!E274,US_Others!J274,US_Others!P274,US_Others!W274))&gt;2.5,3,2)),"")</f>
        <v>4</v>
      </c>
      <c r="BF269" s="223">
        <f>IFERROR(IF((US_Others!F274*US_Others!F$8/SUM(US_Others!F274,US_Others!K274,US_Others!Q274)+US_Others!K274*US_Others!K$8/SUM(US_Others!F274,US_Others!K274,US_Others!Q274)+US_Others!Q274*US_Others!Q$8/SUM(US_Others!F274,US_Others!K274,US_Others!Q274))&gt;3.5,4,IF((US_Others!F274*US_Others!F$8/SUM(US_Others!F274,US_Others!K274,US_Others!Q274)+US_Others!K274*US_Others!K$8/SUM(US_Others!F274,US_Others!K274,US_Others!Q274)+US_Others!Q274*US_Others!Q$8/SUM(US_Others!F274,US_Others!K274,US_Others!Q274))&gt;2.5,3,2)),"")</f>
        <v>4</v>
      </c>
      <c r="BG269" s="223">
        <f>IFERROR(IF((US_Others!G274*US_Others!G$8/SUM(US_Others!G274,US_Others!L274,US_Others!R274)+US_Others!L274*US_Others!L$8/SUM(US_Others!G274,US_Others!L274,US_Others!R274)+US_Others!R274*US_Others!R$8/SUM(US_Others!G274,US_Others!L274,US_Others!R274))&gt;3.5,4,IF((US_Others!G274*US_Others!G$8/SUM(US_Others!G274,US_Others!L274,US_Others!R274)+US_Others!L274*US_Others!L$8/SUM(US_Others!G274,US_Others!L274,US_Others!R274)+US_Others!R274*US_Others!R$8/SUM(US_Others!G274,US_Others!L274,US_Others!R274))&gt;2.5,3,2)),"")</f>
        <v>4</v>
      </c>
      <c r="BH269" s="219" t="str">
        <f>IFERROR(IF((US_Others!Z274*US_Others!Z$8/SUM(US_Others!Z274,US_Others!AB274)+US_Others!AB274*US_Others!AB$8/SUM(US_Others!Z274,US_Others!AB274))&gt;3.5,4,IF((US_Others!Z274*US_Others!Z$8/SUM(US_Others!Z274,US_Others!AB274)+US_Others!AB274*US_Others!AB$8/SUM(US_Others!Z274,US_Others!AB274))&gt;2.5,3,2)),"")</f>
        <v/>
      </c>
      <c r="BI269" s="219" t="str">
        <f>IFERROR(IF((US_Others!AA274*US_Others!AA$8/SUM(US_Others!AA274,US_Others!AC274)+US_Others!AC274*US_Others!AC$8/SUM(US_Others!AA274,US_Others!AC274))&gt;3.5,4,IF((US_Others!AA274*US_Others!AA$8/SUM(US_Others!AA274,US_Others!AC274)+US_Others!AC274*US_Others!AC$8/SUM(US_Others!AA274,US_Others!AC274))&gt;2.5,3,2)),"")</f>
        <v/>
      </c>
      <c r="BJ269" s="219" t="str">
        <f>IFERROR(US_Others!AD274*US_Others!AD$8/US_Others!AD274,"")</f>
        <v/>
      </c>
      <c r="BK269" s="74" t="str">
        <f>IFERROR(US_Others!AE274*US_Others!AE$8/US_Others!AE274,"")</f>
        <v/>
      </c>
      <c r="BL269" s="219" t="str">
        <f>IFERROR(IF(SUMPRODUCT(US_Others!AG274:AI274/SUM(US_Others!AG274:AI274),US_Others!AG$8:AI$8)&gt;3.5,4,IF(SUMPRODUCT(US_Others!AG274:AI274/SUM(US_Others!AG274:AI274),US_Others!AG$8:AI$8)&gt;2.5,3,2)),"")</f>
        <v/>
      </c>
      <c r="BM269" s="219" t="str">
        <f>IFERROR(US_Others!AL274*US_Others!AL$8/US_Others!AL274,"")</f>
        <v/>
      </c>
    </row>
    <row r="270" spans="1:65">
      <c r="A270" s="200" t="s">
        <v>411</v>
      </c>
      <c r="B270" s="332">
        <v>326120</v>
      </c>
      <c r="C270" s="333">
        <f>SUM(US_CO2!C273:AX273)</f>
        <v>0.33212609141648952</v>
      </c>
      <c r="D270" s="333">
        <f>SUM(US_CH4!C273:AC273)</f>
        <v>1.8608143505096563E-4</v>
      </c>
      <c r="E270" s="333">
        <f>SUM(US_N2O!C273:AA273)</f>
        <v>2.4128838329694392E-4</v>
      </c>
      <c r="F270" s="332">
        <f>US_Others!V275+US_Others!U275</f>
        <v>0</v>
      </c>
      <c r="G270" s="332">
        <f>US_Others!C275+US_Others!H275+US_Others!N275</f>
        <v>0</v>
      </c>
      <c r="H270" s="332">
        <f>US_Others!D275+US_Others!I275+US_Others!O275</f>
        <v>0</v>
      </c>
      <c r="I270" s="332">
        <f>US_Others!E275+US_Others!J275+US_Others!P275+US_Others!W275</f>
        <v>0</v>
      </c>
      <c r="J270" s="332">
        <f>US_Others!F275+US_Others!K275+US_Others!Q275</f>
        <v>0</v>
      </c>
      <c r="K270" s="332">
        <f>US_Others!G275+US_Others!L275+US_Others!R275</f>
        <v>0</v>
      </c>
      <c r="L270" s="332">
        <f>US_Others!Z275+US_Others!AB275</f>
        <v>0</v>
      </c>
      <c r="M270" s="332">
        <f>US_Others!AA275+US_Others!AC275</f>
        <v>0</v>
      </c>
      <c r="N270" s="332">
        <f>US_Others!AD275</f>
        <v>0</v>
      </c>
      <c r="O270" s="332">
        <f>US_Others!AE275</f>
        <v>0</v>
      </c>
      <c r="P270" s="332">
        <f>SUM(US_Others!AG275:AI275)</f>
        <v>0</v>
      </c>
      <c r="Q270" s="332">
        <f>US_Others!AL275</f>
        <v>0</v>
      </c>
      <c r="R270" s="332"/>
      <c r="S270" s="334">
        <f t="shared" si="4"/>
        <v>332.12609141648954</v>
      </c>
      <c r="T270" s="334">
        <f>D270*1000/Spec!I$6</f>
        <v>7.4432574020386255E-3</v>
      </c>
      <c r="U270" s="334">
        <f>E270*1000/Spec!I$7</f>
        <v>8.0969256139914059E-4</v>
      </c>
      <c r="V270" s="334">
        <f>F270*1000/Spec!I$8</f>
        <v>0</v>
      </c>
      <c r="W270" s="334">
        <f>G270*1000/Spec!I$9</f>
        <v>0</v>
      </c>
      <c r="X270" s="334">
        <f>H270*1000/Spec!I$10</f>
        <v>0</v>
      </c>
      <c r="Y270" s="334">
        <f>I270*1000/Spec!I$11</f>
        <v>0</v>
      </c>
      <c r="Z270" s="334">
        <f>J270*1000/Spec!I$12</f>
        <v>0</v>
      </c>
      <c r="AA270" s="334">
        <f>K270*1000/Spec!I$15</f>
        <v>0</v>
      </c>
      <c r="AB270" s="334">
        <f>L270*1000/Spec!I$17</f>
        <v>0</v>
      </c>
      <c r="AC270" s="334">
        <f>M270*1000/Spec!I$18</f>
        <v>0</v>
      </c>
      <c r="AD270" s="335">
        <f>N270*1000/Spec!I$25</f>
        <v>0</v>
      </c>
      <c r="AE270" s="335">
        <f>O270*1000/Spec!I$26</f>
        <v>0</v>
      </c>
      <c r="AF270" s="334">
        <f>P270*1000/Spec!I$21</f>
        <v>0</v>
      </c>
      <c r="AG270" s="334">
        <f>Q270*1000/Spec!I$22</f>
        <v>0</v>
      </c>
      <c r="AI270" s="432">
        <f>S270/'2007output'!$D268</f>
        <v>1.964734259149388E-2</v>
      </c>
      <c r="AJ270" s="432">
        <f>T270/'2007output'!$D268</f>
        <v>4.4031538609575486E-7</v>
      </c>
      <c r="AK270" s="432">
        <f>U270/'2007output'!$D268</f>
        <v>4.7898396298061164E-8</v>
      </c>
      <c r="AL270" s="433">
        <f>V270/'2007output'!$D268</f>
        <v>0</v>
      </c>
      <c r="AM270" s="433">
        <f>W270/'2007output'!$D268</f>
        <v>0</v>
      </c>
      <c r="AN270" s="433">
        <f>X270/'2007output'!$D268</f>
        <v>0</v>
      </c>
      <c r="AO270" s="433">
        <f>Y270/'2007output'!$D268</f>
        <v>0</v>
      </c>
      <c r="AP270" s="433">
        <f>Z270/'2007output'!$D268</f>
        <v>0</v>
      </c>
      <c r="AQ270" s="433">
        <f>AA270/'2007output'!$D268</f>
        <v>0</v>
      </c>
      <c r="AR270" s="433">
        <f>AB270/'2007output'!$D268</f>
        <v>0</v>
      </c>
      <c r="AS270" s="433">
        <f>AC270/'2007output'!$D268</f>
        <v>0</v>
      </c>
      <c r="AT270" s="433">
        <f>AD270/'2007output'!$D268</f>
        <v>0</v>
      </c>
      <c r="AU270" s="433">
        <f>AE270/'2007output'!$D268</f>
        <v>0</v>
      </c>
      <c r="AV270" s="433">
        <f>AF270/'2007output'!$D268</f>
        <v>0</v>
      </c>
      <c r="AW270" s="433">
        <f>AG270/'2007output'!$D268</f>
        <v>0</v>
      </c>
      <c r="AY270" s="370">
        <f>IFERROR(IF(SUMPRODUCT(US_CO2!C273:AX273/SUM(US_CO2!C273:AX273),US_CO2!C$6:AX$6)&gt;3.5,4,IF(SUMPRODUCT(US_CO2!C273:AX273/SUM(US_CO2!C273:AX273),US_CO2!C$6:AX$6)&gt;2.5,3,2)),"")</f>
        <v>4</v>
      </c>
      <c r="AZ270" s="370">
        <f>IFERROR(IF(SUMPRODUCT(US_CH4!C273:AC273/SUM(US_CH4!C273:AC273),US_CH4!C$6:AC$6)&gt;3.5,4,IF(SUMPRODUCT(US_CH4!C273:AC273/SUM(US_CH4!C273:AC273),US_CH4!C$6:AC$6)&gt;2.5,3,2)),"")</f>
        <v>4</v>
      </c>
      <c r="BA270" s="223">
        <f>IFERROR(IF(SUMPRODUCT(US_N2O!C273:AA273/SUM(US_N2O!C273:AA273),US_N2O!C$6:AA$6)&gt;3.5,4,IF(SUMPRODUCT(US_N2O!C273:AA273/SUM(US_N2O!C273:AA273),US_N2O!C$6:AA$6)&gt;2.5,3,2)),"")</f>
        <v>4</v>
      </c>
      <c r="BB270" s="223" t="str">
        <f>IFERROR(IF(SUMPRODUCT(US_Others!U275:V275/SUM(US_Others!U275:V275),US_Others!U$8:V$8)&gt;3.5,4,IF(SUMPRODUCT(US_Others!U275:V275/SUM(US_Others!U275:V275),US_Others!U$8:V$8)&gt;2.5,3,2)),"")</f>
        <v/>
      </c>
      <c r="BC270" s="223" t="str">
        <f>IFERROR(IF((US_Others!C275*US_Others!C$8/SUM(US_Others!C275,US_Others!H275,US_Others!N275)+ US_Others!H275*US_Others!H$8/SUM(US_Others!C275,US_Others!H275,US_Others!N275)+US_Others!N275*US_Others!N$8/SUM(US_Others!C275,US_Others!H275,US_Others!N275))&gt;3.5,4,IF((US_Others!C275*US_Others!C$8/SUM(US_Others!C275,US_Others!H275,US_Others!N275)+ US_Others!H275*US_Others!H$8/SUM(US_Others!C275,US_Others!H275,US_Others!N275)+US_Others!N275*US_Others!N$8/SUM(US_Others!C275,US_Others!H275,US_Others!N275))&gt;2.5,3,2)),"")</f>
        <v/>
      </c>
      <c r="BD270" s="223" t="str">
        <f>IFERROR(IF((US_Others!D275*US_Others!D$8/SUM(US_Others!D275,US_Others!I275,US_Others!O275)+US_Others!I275*US_Others!I$8/SUM(US_Others!D275,US_Others!I275,US_Others!O275)+US_Others!O275*US_Others!O$8/SUM(US_Others!D275,US_Others!I275,US_Others!O275))&gt;3.5,4,IF((US_Others!D275*US_Others!D$8/SUM(US_Others!D275,US_Others!I275,US_Others!O275)+US_Others!I275*US_Others!I$8/SUM(US_Others!D275,US_Others!I275,US_Others!O275)+US_Others!O275*US_Others!O$8/SUM(US_Others!D275,US_Others!I275,US_Others!O275))&gt;2.5,3,2)),"")</f>
        <v/>
      </c>
      <c r="BE270" s="223" t="str">
        <f>IFERROR(IF((US_Others!E275*US_Others!E$8/SUM(US_Others!E275,US_Others!J275,US_Others!P275,US_Others!W275)+US_Others!J275*US_Others!J$8/SUM(US_Others!E275,US_Others!J275,US_Others!P275,US_Others!W275)+US_Others!P275*US_Others!P$8/SUM(US_Others!E275,US_Others!J275,US_Others!P275,US_Others!W275)+US_Others!W275*US_Others!W$8/SUM(US_Others!E275,US_Others!J275,US_Others!P275,US_Others!W275))&gt;3.5,4,IF((US_Others!E275*US_Others!E$8/SUM(US_Others!E275,US_Others!J275,US_Others!P275,US_Others!W275)+US_Others!J275*US_Others!J$8/SUM(US_Others!E275,US_Others!J275,US_Others!P275,US_Others!W275)+US_Others!P275*US_Others!P$8/SUM(US_Others!E275,US_Others!J275,US_Others!P275,US_Others!W275)+US_Others!W275*US_Others!W$8/SUM(US_Others!E275,US_Others!J275,US_Others!P275,US_Others!W275))&gt;2.5,3,2)),"")</f>
        <v/>
      </c>
      <c r="BF270" s="223" t="str">
        <f>IFERROR(IF((US_Others!F275*US_Others!F$8/SUM(US_Others!F275,US_Others!K275,US_Others!Q275)+US_Others!K275*US_Others!K$8/SUM(US_Others!F275,US_Others!K275,US_Others!Q275)+US_Others!Q275*US_Others!Q$8/SUM(US_Others!F275,US_Others!K275,US_Others!Q275))&gt;3.5,4,IF((US_Others!F275*US_Others!F$8/SUM(US_Others!F275,US_Others!K275,US_Others!Q275)+US_Others!K275*US_Others!K$8/SUM(US_Others!F275,US_Others!K275,US_Others!Q275)+US_Others!Q275*US_Others!Q$8/SUM(US_Others!F275,US_Others!K275,US_Others!Q275))&gt;2.5,3,2)),"")</f>
        <v/>
      </c>
      <c r="BG270" s="223" t="str">
        <f>IFERROR(IF((US_Others!G275*US_Others!G$8/SUM(US_Others!G275,US_Others!L275,US_Others!R275)+US_Others!L275*US_Others!L$8/SUM(US_Others!G275,US_Others!L275,US_Others!R275)+US_Others!R275*US_Others!R$8/SUM(US_Others!G275,US_Others!L275,US_Others!R275))&gt;3.5,4,IF((US_Others!G275*US_Others!G$8/SUM(US_Others!G275,US_Others!L275,US_Others!R275)+US_Others!L275*US_Others!L$8/SUM(US_Others!G275,US_Others!L275,US_Others!R275)+US_Others!R275*US_Others!R$8/SUM(US_Others!G275,US_Others!L275,US_Others!R275))&gt;2.5,3,2)),"")</f>
        <v/>
      </c>
      <c r="BH270" s="219" t="str">
        <f>IFERROR(IF((US_Others!Z275*US_Others!Z$8/SUM(US_Others!Z275,US_Others!AB275)+US_Others!AB275*US_Others!AB$8/SUM(US_Others!Z275,US_Others!AB275))&gt;3.5,4,IF((US_Others!Z275*US_Others!Z$8/SUM(US_Others!Z275,US_Others!AB275)+US_Others!AB275*US_Others!AB$8/SUM(US_Others!Z275,US_Others!AB275))&gt;2.5,3,2)),"")</f>
        <v/>
      </c>
      <c r="BI270" s="219" t="str">
        <f>IFERROR(IF((US_Others!AA275*US_Others!AA$8/SUM(US_Others!AA275,US_Others!AC275)+US_Others!AC275*US_Others!AC$8/SUM(US_Others!AA275,US_Others!AC275))&gt;3.5,4,IF((US_Others!AA275*US_Others!AA$8/SUM(US_Others!AA275,US_Others!AC275)+US_Others!AC275*US_Others!AC$8/SUM(US_Others!AA275,US_Others!AC275))&gt;2.5,3,2)),"")</f>
        <v/>
      </c>
      <c r="BJ270" s="219" t="str">
        <f>IFERROR(US_Others!AD275*US_Others!AD$8/US_Others!AD275,"")</f>
        <v/>
      </c>
      <c r="BK270" s="74" t="str">
        <f>IFERROR(US_Others!AE275*US_Others!AE$8/US_Others!AE275,"")</f>
        <v/>
      </c>
      <c r="BL270" s="219" t="str">
        <f>IFERROR(IF(SUMPRODUCT(US_Others!AG275:AI275/SUM(US_Others!AG275:AI275),US_Others!AG$8:AI$8)&gt;3.5,4,IF(SUMPRODUCT(US_Others!AG275:AI275/SUM(US_Others!AG275:AI275),US_Others!AG$8:AI$8)&gt;2.5,3,2)),"")</f>
        <v/>
      </c>
      <c r="BM270" s="219" t="str">
        <f>IFERROR(US_Others!AL275*US_Others!AL$8/US_Others!AL275,"")</f>
        <v/>
      </c>
    </row>
    <row r="271" spans="1:65">
      <c r="A271" s="200" t="s">
        <v>412</v>
      </c>
      <c r="B271" s="332">
        <v>326130</v>
      </c>
      <c r="C271" s="333">
        <f>SUM(US_CO2!C274:AX274)</f>
        <v>0.25464382243843309</v>
      </c>
      <c r="D271" s="333">
        <f>SUM(US_CH4!C274:AC274)</f>
        <v>1.4140943314260672E-4</v>
      </c>
      <c r="E271" s="333">
        <f>SUM(US_N2O!C274:AA274)</f>
        <v>1.8128111798692436E-4</v>
      </c>
      <c r="F271" s="332">
        <f>US_Others!V276+US_Others!U276</f>
        <v>0</v>
      </c>
      <c r="G271" s="332">
        <f>US_Others!C276+US_Others!H276+US_Others!N276</f>
        <v>0</v>
      </c>
      <c r="H271" s="332">
        <f>US_Others!D276+US_Others!I276+US_Others!O276</f>
        <v>0</v>
      </c>
      <c r="I271" s="332">
        <f>US_Others!E276+US_Others!J276+US_Others!P276+US_Others!W276</f>
        <v>0</v>
      </c>
      <c r="J271" s="332">
        <f>US_Others!F276+US_Others!K276+US_Others!Q276</f>
        <v>0</v>
      </c>
      <c r="K271" s="332">
        <f>US_Others!G276+US_Others!L276+US_Others!R276</f>
        <v>0</v>
      </c>
      <c r="L271" s="332">
        <f>US_Others!Z276+US_Others!AB276</f>
        <v>0</v>
      </c>
      <c r="M271" s="332">
        <f>US_Others!AA276+US_Others!AC276</f>
        <v>0</v>
      </c>
      <c r="N271" s="332">
        <f>US_Others!AD276</f>
        <v>0</v>
      </c>
      <c r="O271" s="332">
        <f>US_Others!AE276</f>
        <v>0</v>
      </c>
      <c r="P271" s="332">
        <f>SUM(US_Others!AG276:AI276)</f>
        <v>0</v>
      </c>
      <c r="Q271" s="332">
        <f>US_Others!AL276</f>
        <v>0</v>
      </c>
      <c r="R271" s="332"/>
      <c r="S271" s="334">
        <f t="shared" si="4"/>
        <v>254.64382243843309</v>
      </c>
      <c r="T271" s="334">
        <f>D271*1000/Spec!I$6</f>
        <v>5.656377325704268E-3</v>
      </c>
      <c r="U271" s="334">
        <f>E271*1000/Spec!I$7</f>
        <v>6.0832589928498106E-4</v>
      </c>
      <c r="V271" s="334">
        <f>F271*1000/Spec!I$8</f>
        <v>0</v>
      </c>
      <c r="W271" s="334">
        <f>G271*1000/Spec!I$9</f>
        <v>0</v>
      </c>
      <c r="X271" s="334">
        <f>H271*1000/Spec!I$10</f>
        <v>0</v>
      </c>
      <c r="Y271" s="334">
        <f>I271*1000/Spec!I$11</f>
        <v>0</v>
      </c>
      <c r="Z271" s="334">
        <f>J271*1000/Spec!I$12</f>
        <v>0</v>
      </c>
      <c r="AA271" s="334">
        <f>K271*1000/Spec!I$15</f>
        <v>0</v>
      </c>
      <c r="AB271" s="334">
        <f>L271*1000/Spec!I$17</f>
        <v>0</v>
      </c>
      <c r="AC271" s="334">
        <f>M271*1000/Spec!I$18</f>
        <v>0</v>
      </c>
      <c r="AD271" s="335">
        <f>N271*1000/Spec!I$25</f>
        <v>0</v>
      </c>
      <c r="AE271" s="335">
        <f>O271*1000/Spec!I$26</f>
        <v>0</v>
      </c>
      <c r="AF271" s="334">
        <f>P271*1000/Spec!I$21</f>
        <v>0</v>
      </c>
      <c r="AG271" s="334">
        <f>Q271*1000/Spec!I$22</f>
        <v>0</v>
      </c>
      <c r="AI271" s="432">
        <f>S271/'2007output'!$D269</f>
        <v>5.961869211367226E-2</v>
      </c>
      <c r="AJ271" s="432">
        <f>T271/'2007output'!$D269</f>
        <v>1.3243039435659311E-6</v>
      </c>
      <c r="AK271" s="432">
        <f>U271/'2007output'!$D269</f>
        <v>1.4242479612091412E-7</v>
      </c>
      <c r="AL271" s="433">
        <f>V271/'2007output'!$D269</f>
        <v>0</v>
      </c>
      <c r="AM271" s="433">
        <f>W271/'2007output'!$D269</f>
        <v>0</v>
      </c>
      <c r="AN271" s="433">
        <f>X271/'2007output'!$D269</f>
        <v>0</v>
      </c>
      <c r="AO271" s="433">
        <f>Y271/'2007output'!$D269</f>
        <v>0</v>
      </c>
      <c r="AP271" s="433">
        <f>Z271/'2007output'!$D269</f>
        <v>0</v>
      </c>
      <c r="AQ271" s="433">
        <f>AA271/'2007output'!$D269</f>
        <v>0</v>
      </c>
      <c r="AR271" s="433">
        <f>AB271/'2007output'!$D269</f>
        <v>0</v>
      </c>
      <c r="AS271" s="433">
        <f>AC271/'2007output'!$D269</f>
        <v>0</v>
      </c>
      <c r="AT271" s="433">
        <f>AD271/'2007output'!$D269</f>
        <v>0</v>
      </c>
      <c r="AU271" s="433">
        <f>AE271/'2007output'!$D269</f>
        <v>0</v>
      </c>
      <c r="AV271" s="433">
        <f>AF271/'2007output'!$D269</f>
        <v>0</v>
      </c>
      <c r="AW271" s="433">
        <f>AG271/'2007output'!$D269</f>
        <v>0</v>
      </c>
      <c r="AY271" s="370">
        <f>IFERROR(IF(SUMPRODUCT(US_CO2!C274:AX274/SUM(US_CO2!C274:AX274),US_CO2!C$6:AX$6)&gt;3.5,4,IF(SUMPRODUCT(US_CO2!C274:AX274/SUM(US_CO2!C274:AX274),US_CO2!C$6:AX$6)&gt;2.5,3,2)),"")</f>
        <v>4</v>
      </c>
      <c r="AZ271" s="370">
        <f>IFERROR(IF(SUMPRODUCT(US_CH4!C274:AC274/SUM(US_CH4!C274:AC274),US_CH4!C$6:AC$6)&gt;3.5,4,IF(SUMPRODUCT(US_CH4!C274:AC274/SUM(US_CH4!C274:AC274),US_CH4!C$6:AC$6)&gt;2.5,3,2)),"")</f>
        <v>4</v>
      </c>
      <c r="BA271" s="223">
        <f>IFERROR(IF(SUMPRODUCT(US_N2O!C274:AA274/SUM(US_N2O!C274:AA274),US_N2O!C$6:AA$6)&gt;3.5,4,IF(SUMPRODUCT(US_N2O!C274:AA274/SUM(US_N2O!C274:AA274),US_N2O!C$6:AA$6)&gt;2.5,3,2)),"")</f>
        <v>4</v>
      </c>
      <c r="BB271" s="223" t="str">
        <f>IFERROR(IF(SUMPRODUCT(US_Others!U276:V276/SUM(US_Others!U276:V276),US_Others!U$8:V$8)&gt;3.5,4,IF(SUMPRODUCT(US_Others!U276:V276/SUM(US_Others!U276:V276),US_Others!U$8:V$8)&gt;2.5,3,2)),"")</f>
        <v/>
      </c>
      <c r="BC271" s="223" t="str">
        <f>IFERROR(IF((US_Others!C276*US_Others!C$8/SUM(US_Others!C276,US_Others!H276,US_Others!N276)+ US_Others!H276*US_Others!H$8/SUM(US_Others!C276,US_Others!H276,US_Others!N276)+US_Others!N276*US_Others!N$8/SUM(US_Others!C276,US_Others!H276,US_Others!N276))&gt;3.5,4,IF((US_Others!C276*US_Others!C$8/SUM(US_Others!C276,US_Others!H276,US_Others!N276)+ US_Others!H276*US_Others!H$8/SUM(US_Others!C276,US_Others!H276,US_Others!N276)+US_Others!N276*US_Others!N$8/SUM(US_Others!C276,US_Others!H276,US_Others!N276))&gt;2.5,3,2)),"")</f>
        <v/>
      </c>
      <c r="BD271" s="223" t="str">
        <f>IFERROR(IF((US_Others!D276*US_Others!D$8/SUM(US_Others!D276,US_Others!I276,US_Others!O276)+US_Others!I276*US_Others!I$8/SUM(US_Others!D276,US_Others!I276,US_Others!O276)+US_Others!O276*US_Others!O$8/SUM(US_Others!D276,US_Others!I276,US_Others!O276))&gt;3.5,4,IF((US_Others!D276*US_Others!D$8/SUM(US_Others!D276,US_Others!I276,US_Others!O276)+US_Others!I276*US_Others!I$8/SUM(US_Others!D276,US_Others!I276,US_Others!O276)+US_Others!O276*US_Others!O$8/SUM(US_Others!D276,US_Others!I276,US_Others!O276))&gt;2.5,3,2)),"")</f>
        <v/>
      </c>
      <c r="BE271" s="223" t="str">
        <f>IFERROR(IF((US_Others!E276*US_Others!E$8/SUM(US_Others!E276,US_Others!J276,US_Others!P276,US_Others!W276)+US_Others!J276*US_Others!J$8/SUM(US_Others!E276,US_Others!J276,US_Others!P276,US_Others!W276)+US_Others!P276*US_Others!P$8/SUM(US_Others!E276,US_Others!J276,US_Others!P276,US_Others!W276)+US_Others!W276*US_Others!W$8/SUM(US_Others!E276,US_Others!J276,US_Others!P276,US_Others!W276))&gt;3.5,4,IF((US_Others!E276*US_Others!E$8/SUM(US_Others!E276,US_Others!J276,US_Others!P276,US_Others!W276)+US_Others!J276*US_Others!J$8/SUM(US_Others!E276,US_Others!J276,US_Others!P276,US_Others!W276)+US_Others!P276*US_Others!P$8/SUM(US_Others!E276,US_Others!J276,US_Others!P276,US_Others!W276)+US_Others!W276*US_Others!W$8/SUM(US_Others!E276,US_Others!J276,US_Others!P276,US_Others!W276))&gt;2.5,3,2)),"")</f>
        <v/>
      </c>
      <c r="BF271" s="223" t="str">
        <f>IFERROR(IF((US_Others!F276*US_Others!F$8/SUM(US_Others!F276,US_Others!K276,US_Others!Q276)+US_Others!K276*US_Others!K$8/SUM(US_Others!F276,US_Others!K276,US_Others!Q276)+US_Others!Q276*US_Others!Q$8/SUM(US_Others!F276,US_Others!K276,US_Others!Q276))&gt;3.5,4,IF((US_Others!F276*US_Others!F$8/SUM(US_Others!F276,US_Others!K276,US_Others!Q276)+US_Others!K276*US_Others!K$8/SUM(US_Others!F276,US_Others!K276,US_Others!Q276)+US_Others!Q276*US_Others!Q$8/SUM(US_Others!F276,US_Others!K276,US_Others!Q276))&gt;2.5,3,2)),"")</f>
        <v/>
      </c>
      <c r="BG271" s="223" t="str">
        <f>IFERROR(IF((US_Others!G276*US_Others!G$8/SUM(US_Others!G276,US_Others!L276,US_Others!R276)+US_Others!L276*US_Others!L$8/SUM(US_Others!G276,US_Others!L276,US_Others!R276)+US_Others!R276*US_Others!R$8/SUM(US_Others!G276,US_Others!L276,US_Others!R276))&gt;3.5,4,IF((US_Others!G276*US_Others!G$8/SUM(US_Others!G276,US_Others!L276,US_Others!R276)+US_Others!L276*US_Others!L$8/SUM(US_Others!G276,US_Others!L276,US_Others!R276)+US_Others!R276*US_Others!R$8/SUM(US_Others!G276,US_Others!L276,US_Others!R276))&gt;2.5,3,2)),"")</f>
        <v/>
      </c>
      <c r="BH271" s="219" t="str">
        <f>IFERROR(IF((US_Others!Z276*US_Others!Z$8/SUM(US_Others!Z276,US_Others!AB276)+US_Others!AB276*US_Others!AB$8/SUM(US_Others!Z276,US_Others!AB276))&gt;3.5,4,IF((US_Others!Z276*US_Others!Z$8/SUM(US_Others!Z276,US_Others!AB276)+US_Others!AB276*US_Others!AB$8/SUM(US_Others!Z276,US_Others!AB276))&gt;2.5,3,2)),"")</f>
        <v/>
      </c>
      <c r="BI271" s="219" t="str">
        <f>IFERROR(IF((US_Others!AA276*US_Others!AA$8/SUM(US_Others!AA276,US_Others!AC276)+US_Others!AC276*US_Others!AC$8/SUM(US_Others!AA276,US_Others!AC276))&gt;3.5,4,IF((US_Others!AA276*US_Others!AA$8/SUM(US_Others!AA276,US_Others!AC276)+US_Others!AC276*US_Others!AC$8/SUM(US_Others!AA276,US_Others!AC276))&gt;2.5,3,2)),"")</f>
        <v/>
      </c>
      <c r="BJ271" s="219" t="str">
        <f>IFERROR(US_Others!AD276*US_Others!AD$8/US_Others!AD276,"")</f>
        <v/>
      </c>
      <c r="BK271" s="74" t="str">
        <f>IFERROR(US_Others!AE276*US_Others!AE$8/US_Others!AE276,"")</f>
        <v/>
      </c>
      <c r="BL271" s="219" t="str">
        <f>IFERROR(IF(SUMPRODUCT(US_Others!AG276:AI276/SUM(US_Others!AG276:AI276),US_Others!AG$8:AI$8)&gt;3.5,4,IF(SUMPRODUCT(US_Others!AG276:AI276/SUM(US_Others!AG276:AI276),US_Others!AG$8:AI$8)&gt;2.5,3,2)),"")</f>
        <v/>
      </c>
      <c r="BM271" s="219" t="str">
        <f>IFERROR(US_Others!AL276*US_Others!AL$8/US_Others!AL276,"")</f>
        <v/>
      </c>
    </row>
    <row r="272" spans="1:65">
      <c r="A272" s="200" t="s">
        <v>413</v>
      </c>
      <c r="B272" s="332">
        <v>326140</v>
      </c>
      <c r="C272" s="333">
        <f>SUM(US_CO2!C275:AX275)</f>
        <v>0.76171015245184148</v>
      </c>
      <c r="D272" s="333">
        <f>SUM(US_CH4!C275:AC275)</f>
        <v>4.4872409463956106E-4</v>
      </c>
      <c r="E272" s="333">
        <f>SUM(US_N2O!C275:AA275)</f>
        <v>6.2661315009882447E-4</v>
      </c>
      <c r="F272" s="332">
        <f>US_Others!V277+US_Others!U277</f>
        <v>0</v>
      </c>
      <c r="G272" s="332">
        <f>US_Others!C277+US_Others!H277+US_Others!N277</f>
        <v>5.7007117688999535E-5</v>
      </c>
      <c r="H272" s="332">
        <f>US_Others!D277+US_Others!I277+US_Others!O277</f>
        <v>9.3491673009959259E-4</v>
      </c>
      <c r="I272" s="332">
        <f>US_Others!E277+US_Others!J277+US_Others!P277+US_Others!W277</f>
        <v>4.3211395208261651E-3</v>
      </c>
      <c r="J272" s="332">
        <f>US_Others!F277+US_Others!K277+US_Others!Q277</f>
        <v>7.467932417258939E-4</v>
      </c>
      <c r="K272" s="332">
        <f>US_Others!G277+US_Others!L277+US_Others!R277</f>
        <v>7.4109252995699414E-5</v>
      </c>
      <c r="L272" s="332">
        <f>US_Others!Z277+US_Others!AB277</f>
        <v>0</v>
      </c>
      <c r="M272" s="332">
        <f>US_Others!AA277+US_Others!AC277</f>
        <v>0</v>
      </c>
      <c r="N272" s="332">
        <f>US_Others!AD277</f>
        <v>0</v>
      </c>
      <c r="O272" s="332">
        <f>US_Others!AE277</f>
        <v>0</v>
      </c>
      <c r="P272" s="332">
        <f>SUM(US_Others!AG277:AI277)</f>
        <v>0</v>
      </c>
      <c r="Q272" s="332">
        <f>US_Others!AL277</f>
        <v>0</v>
      </c>
      <c r="R272" s="332"/>
      <c r="S272" s="334">
        <f t="shared" si="4"/>
        <v>761.71015245184151</v>
      </c>
      <c r="T272" s="334">
        <f>D272*1000/Spec!I$6</f>
        <v>1.7948963785582445E-2</v>
      </c>
      <c r="U272" s="334">
        <f>E272*1000/Spec!I$7</f>
        <v>2.1027286916067934E-3</v>
      </c>
      <c r="V272" s="334">
        <f>F272*1000/Spec!I$8</f>
        <v>0</v>
      </c>
      <c r="W272" s="334">
        <f>G272*1000/Spec!I$9</f>
        <v>8.4454989168888199E-5</v>
      </c>
      <c r="X272" s="334">
        <f>H272*1000/Spec!I$10</f>
        <v>2.6711906574274075E-4</v>
      </c>
      <c r="Y272" s="334">
        <f>I272*1000/Spec!I$11</f>
        <v>3.0217758886896258E-3</v>
      </c>
      <c r="Z272" s="334">
        <f>J272*1000/Spec!I$12</f>
        <v>1.670678393122805E-4</v>
      </c>
      <c r="AA272" s="334">
        <f>K272*1000/Spec!I$15</f>
        <v>7.5544600403363315E-6</v>
      </c>
      <c r="AB272" s="334">
        <f>L272*1000/Spec!I$17</f>
        <v>0</v>
      </c>
      <c r="AC272" s="334">
        <f>M272*1000/Spec!I$18</f>
        <v>0</v>
      </c>
      <c r="AD272" s="335">
        <f>N272*1000/Spec!I$25</f>
        <v>0</v>
      </c>
      <c r="AE272" s="335">
        <f>O272*1000/Spec!I$26</f>
        <v>0</v>
      </c>
      <c r="AF272" s="334">
        <f>P272*1000/Spec!I$21</f>
        <v>0</v>
      </c>
      <c r="AG272" s="334">
        <f>Q272*1000/Spec!I$22</f>
        <v>0</v>
      </c>
      <c r="AI272" s="432">
        <f>S272/'2007output'!$D270</f>
        <v>8.3956686426533048E-2</v>
      </c>
      <c r="AJ272" s="432">
        <f>T272/'2007output'!$D270</f>
        <v>1.9783581975069152E-6</v>
      </c>
      <c r="AK272" s="432">
        <f>U272/'2007output'!$D270</f>
        <v>2.3176549877017314E-7</v>
      </c>
      <c r="AL272" s="433">
        <f>V272/'2007output'!$D270</f>
        <v>0</v>
      </c>
      <c r="AM272" s="433">
        <f>W272/'2007output'!$D270</f>
        <v>9.3087390524926554E-9</v>
      </c>
      <c r="AN272" s="433">
        <f>X272/'2007output'!$D270</f>
        <v>2.9442211803169635E-8</v>
      </c>
      <c r="AO272" s="433">
        <f>Y272/'2007output'!$D270</f>
        <v>3.3306407945509563E-7</v>
      </c>
      <c r="AP272" s="433">
        <f>Z272/'2007output'!$D270</f>
        <v>1.8414435139075235E-8</v>
      </c>
      <c r="AQ272" s="433">
        <f>AA272/'2007output'!$D270</f>
        <v>8.3266243818168269E-10</v>
      </c>
      <c r="AR272" s="433">
        <f>AB272/'2007output'!$D270</f>
        <v>0</v>
      </c>
      <c r="AS272" s="433">
        <f>AC272/'2007output'!$D270</f>
        <v>0</v>
      </c>
      <c r="AT272" s="433">
        <f>AD272/'2007output'!$D270</f>
        <v>0</v>
      </c>
      <c r="AU272" s="433">
        <f>AE272/'2007output'!$D270</f>
        <v>0</v>
      </c>
      <c r="AV272" s="433">
        <f>AF272/'2007output'!$D270</f>
        <v>0</v>
      </c>
      <c r="AW272" s="433">
        <f>AG272/'2007output'!$D270</f>
        <v>0</v>
      </c>
      <c r="AY272" s="370">
        <f>IFERROR(IF(SUMPRODUCT(US_CO2!C275:AX275/SUM(US_CO2!C275:AX275),US_CO2!C$6:AX$6)&gt;3.5,4,IF(SUMPRODUCT(US_CO2!C275:AX275/SUM(US_CO2!C275:AX275),US_CO2!C$6:AX$6)&gt;2.5,3,2)),"")</f>
        <v>4</v>
      </c>
      <c r="AZ272" s="370">
        <f>IFERROR(IF(SUMPRODUCT(US_CH4!C275:AC275/SUM(US_CH4!C275:AC275),US_CH4!C$6:AC$6)&gt;3.5,4,IF(SUMPRODUCT(US_CH4!C275:AC275/SUM(US_CH4!C275:AC275),US_CH4!C$6:AC$6)&gt;2.5,3,2)),"")</f>
        <v>4</v>
      </c>
      <c r="BA272" s="223">
        <f>IFERROR(IF(SUMPRODUCT(US_N2O!C275:AA275/SUM(US_N2O!C275:AA275),US_N2O!C$6:AA$6)&gt;3.5,4,IF(SUMPRODUCT(US_N2O!C275:AA275/SUM(US_N2O!C275:AA275),US_N2O!C$6:AA$6)&gt;2.5,3,2)),"")</f>
        <v>4</v>
      </c>
      <c r="BB272" s="223" t="str">
        <f>IFERROR(IF(SUMPRODUCT(US_Others!U277:V277/SUM(US_Others!U277:V277),US_Others!U$8:V$8)&gt;3.5,4,IF(SUMPRODUCT(US_Others!U277:V277/SUM(US_Others!U277:V277),US_Others!U$8:V$8)&gt;2.5,3,2)),"")</f>
        <v/>
      </c>
      <c r="BC272" s="223">
        <f>IFERROR(IF((US_Others!C277*US_Others!C$8/SUM(US_Others!C277,US_Others!H277,US_Others!N277)+ US_Others!H277*US_Others!H$8/SUM(US_Others!C277,US_Others!H277,US_Others!N277)+US_Others!N277*US_Others!N$8/SUM(US_Others!C277,US_Others!H277,US_Others!N277))&gt;3.5,4,IF((US_Others!C277*US_Others!C$8/SUM(US_Others!C277,US_Others!H277,US_Others!N277)+ US_Others!H277*US_Others!H$8/SUM(US_Others!C277,US_Others!H277,US_Others!N277)+US_Others!N277*US_Others!N$8/SUM(US_Others!C277,US_Others!H277,US_Others!N277))&gt;2.5,3,2)),"")</f>
        <v>4</v>
      </c>
      <c r="BD272" s="223">
        <f>IFERROR(IF((US_Others!D277*US_Others!D$8/SUM(US_Others!D277,US_Others!I277,US_Others!O277)+US_Others!I277*US_Others!I$8/SUM(US_Others!D277,US_Others!I277,US_Others!O277)+US_Others!O277*US_Others!O$8/SUM(US_Others!D277,US_Others!I277,US_Others!O277))&gt;3.5,4,IF((US_Others!D277*US_Others!D$8/SUM(US_Others!D277,US_Others!I277,US_Others!O277)+US_Others!I277*US_Others!I$8/SUM(US_Others!D277,US_Others!I277,US_Others!O277)+US_Others!O277*US_Others!O$8/SUM(US_Others!D277,US_Others!I277,US_Others!O277))&gt;2.5,3,2)),"")</f>
        <v>4</v>
      </c>
      <c r="BE272" s="223">
        <f>IFERROR(IF((US_Others!E277*US_Others!E$8/SUM(US_Others!E277,US_Others!J277,US_Others!P277,US_Others!W277)+US_Others!J277*US_Others!J$8/SUM(US_Others!E277,US_Others!J277,US_Others!P277,US_Others!W277)+US_Others!P277*US_Others!P$8/SUM(US_Others!E277,US_Others!J277,US_Others!P277,US_Others!W277)+US_Others!W277*US_Others!W$8/SUM(US_Others!E277,US_Others!J277,US_Others!P277,US_Others!W277))&gt;3.5,4,IF((US_Others!E277*US_Others!E$8/SUM(US_Others!E277,US_Others!J277,US_Others!P277,US_Others!W277)+US_Others!J277*US_Others!J$8/SUM(US_Others!E277,US_Others!J277,US_Others!P277,US_Others!W277)+US_Others!P277*US_Others!P$8/SUM(US_Others!E277,US_Others!J277,US_Others!P277,US_Others!W277)+US_Others!W277*US_Others!W$8/SUM(US_Others!E277,US_Others!J277,US_Others!P277,US_Others!W277))&gt;2.5,3,2)),"")</f>
        <v>4</v>
      </c>
      <c r="BF272" s="223">
        <f>IFERROR(IF((US_Others!F277*US_Others!F$8/SUM(US_Others!F277,US_Others!K277,US_Others!Q277)+US_Others!K277*US_Others!K$8/SUM(US_Others!F277,US_Others!K277,US_Others!Q277)+US_Others!Q277*US_Others!Q$8/SUM(US_Others!F277,US_Others!K277,US_Others!Q277))&gt;3.5,4,IF((US_Others!F277*US_Others!F$8/SUM(US_Others!F277,US_Others!K277,US_Others!Q277)+US_Others!K277*US_Others!K$8/SUM(US_Others!F277,US_Others!K277,US_Others!Q277)+US_Others!Q277*US_Others!Q$8/SUM(US_Others!F277,US_Others!K277,US_Others!Q277))&gt;2.5,3,2)),"")</f>
        <v>4</v>
      </c>
      <c r="BG272" s="223">
        <f>IFERROR(IF((US_Others!G277*US_Others!G$8/SUM(US_Others!G277,US_Others!L277,US_Others!R277)+US_Others!L277*US_Others!L$8/SUM(US_Others!G277,US_Others!L277,US_Others!R277)+US_Others!R277*US_Others!R$8/SUM(US_Others!G277,US_Others!L277,US_Others!R277))&gt;3.5,4,IF((US_Others!G277*US_Others!G$8/SUM(US_Others!G277,US_Others!L277,US_Others!R277)+US_Others!L277*US_Others!L$8/SUM(US_Others!G277,US_Others!L277,US_Others!R277)+US_Others!R277*US_Others!R$8/SUM(US_Others!G277,US_Others!L277,US_Others!R277))&gt;2.5,3,2)),"")</f>
        <v>4</v>
      </c>
      <c r="BH272" s="219" t="str">
        <f>IFERROR(IF((US_Others!Z277*US_Others!Z$8/SUM(US_Others!Z277,US_Others!AB277)+US_Others!AB277*US_Others!AB$8/SUM(US_Others!Z277,US_Others!AB277))&gt;3.5,4,IF((US_Others!Z277*US_Others!Z$8/SUM(US_Others!Z277,US_Others!AB277)+US_Others!AB277*US_Others!AB$8/SUM(US_Others!Z277,US_Others!AB277))&gt;2.5,3,2)),"")</f>
        <v/>
      </c>
      <c r="BI272" s="219" t="str">
        <f>IFERROR(IF((US_Others!AA277*US_Others!AA$8/SUM(US_Others!AA277,US_Others!AC277)+US_Others!AC277*US_Others!AC$8/SUM(US_Others!AA277,US_Others!AC277))&gt;3.5,4,IF((US_Others!AA277*US_Others!AA$8/SUM(US_Others!AA277,US_Others!AC277)+US_Others!AC277*US_Others!AC$8/SUM(US_Others!AA277,US_Others!AC277))&gt;2.5,3,2)),"")</f>
        <v/>
      </c>
      <c r="BJ272" s="219" t="str">
        <f>IFERROR(US_Others!AD277*US_Others!AD$8/US_Others!AD277,"")</f>
        <v/>
      </c>
      <c r="BK272" s="74" t="str">
        <f>IFERROR(US_Others!AE277*US_Others!AE$8/US_Others!AE277,"")</f>
        <v/>
      </c>
      <c r="BL272" s="219" t="str">
        <f>IFERROR(IF(SUMPRODUCT(US_Others!AG277:AI277/SUM(US_Others!AG277:AI277),US_Others!AG$8:AI$8)&gt;3.5,4,IF(SUMPRODUCT(US_Others!AG277:AI277/SUM(US_Others!AG277:AI277),US_Others!AG$8:AI$8)&gt;2.5,3,2)),"")</f>
        <v/>
      </c>
      <c r="BM272" s="219" t="str">
        <f>IFERROR(US_Others!AL277*US_Others!AL$8/US_Others!AL277,"")</f>
        <v/>
      </c>
    </row>
    <row r="273" spans="1:65">
      <c r="A273" s="200" t="s">
        <v>414</v>
      </c>
      <c r="B273" s="332">
        <v>326150</v>
      </c>
      <c r="C273" s="333">
        <f>SUM(US_CO2!C276:AX276)</f>
        <v>0.94348522693473036</v>
      </c>
      <c r="D273" s="333">
        <f>SUM(US_CH4!C276:AC276)</f>
        <v>8.9881572648305283E-4</v>
      </c>
      <c r="E273" s="333">
        <f>SUM(US_N2O!C276:AA276)</f>
        <v>2.0489604816076009E-3</v>
      </c>
      <c r="F273" s="332">
        <f>US_Others!V278+US_Others!U278</f>
        <v>0</v>
      </c>
      <c r="G273" s="332">
        <f>US_Others!C278+US_Others!H278+US_Others!N278</f>
        <v>2.9449687806909187E-3</v>
      </c>
      <c r="H273" s="332">
        <f>US_Others!D278+US_Others!I278+US_Others!O278</f>
        <v>4.8297488003331078E-2</v>
      </c>
      <c r="I273" s="332">
        <f>US_Others!E278+US_Others!J278+US_Others!P278+US_Others!W278</f>
        <v>0.22322863357637165</v>
      </c>
      <c r="J273" s="332">
        <f>US_Others!F278+US_Others!K278+US_Others!Q278</f>
        <v>3.8579091027051038E-2</v>
      </c>
      <c r="K273" s="332">
        <f>US_Others!G278+US_Others!L278+US_Others!R278</f>
        <v>3.8284594148981954E-3</v>
      </c>
      <c r="L273" s="332">
        <f>US_Others!Z278+US_Others!AB278</f>
        <v>0</v>
      </c>
      <c r="M273" s="332">
        <f>US_Others!AA278+US_Others!AC278</f>
        <v>0</v>
      </c>
      <c r="N273" s="332">
        <f>US_Others!AD278</f>
        <v>0</v>
      </c>
      <c r="O273" s="332">
        <f>US_Others!AE278</f>
        <v>0</v>
      </c>
      <c r="P273" s="332">
        <f>SUM(US_Others!AG278:AI278)</f>
        <v>0</v>
      </c>
      <c r="Q273" s="332">
        <f>US_Others!AL278</f>
        <v>0</v>
      </c>
      <c r="R273" s="332"/>
      <c r="S273" s="334">
        <f t="shared" si="4"/>
        <v>943.48522693473035</v>
      </c>
      <c r="T273" s="334">
        <f>D273*1000/Spec!I$6</f>
        <v>3.5952629059322117E-2</v>
      </c>
      <c r="U273" s="334">
        <f>E273*1000/Spec!I$7</f>
        <v>6.8757063141194662E-3</v>
      </c>
      <c r="V273" s="334">
        <f>F273*1000/Spec!I$8</f>
        <v>0</v>
      </c>
      <c r="W273" s="334">
        <f>G273*1000/Spec!I$9</f>
        <v>4.3629167121346946E-3</v>
      </c>
      <c r="X273" s="334">
        <f>H273*1000/Spec!I$10</f>
        <v>1.3799282286666022E-2</v>
      </c>
      <c r="Y273" s="334">
        <f>I273*1000/Spec!I$11</f>
        <v>0.15610393956389626</v>
      </c>
      <c r="Z273" s="334">
        <f>J273*1000/Spec!I$12</f>
        <v>8.6306691335684641E-3</v>
      </c>
      <c r="AA273" s="334">
        <f>K273*1000/Spec!I$15</f>
        <v>3.9026089856250719E-4</v>
      </c>
      <c r="AB273" s="334">
        <f>L273*1000/Spec!I$17</f>
        <v>0</v>
      </c>
      <c r="AC273" s="334">
        <f>M273*1000/Spec!I$18</f>
        <v>0</v>
      </c>
      <c r="AD273" s="335">
        <f>N273*1000/Spec!I$25</f>
        <v>0</v>
      </c>
      <c r="AE273" s="335">
        <f>O273*1000/Spec!I$26</f>
        <v>0</v>
      </c>
      <c r="AF273" s="334">
        <f>P273*1000/Spec!I$21</f>
        <v>0</v>
      </c>
      <c r="AG273" s="334">
        <f>Q273*1000/Spec!I$22</f>
        <v>0</v>
      </c>
      <c r="AI273" s="432">
        <f>S273/'2007output'!$D271</f>
        <v>8.758673123079215E-2</v>
      </c>
      <c r="AJ273" s="432">
        <f>T273/'2007output'!$D271</f>
        <v>3.3375967832478396E-6</v>
      </c>
      <c r="AK273" s="432">
        <f>U273/'2007output'!$D271</f>
        <v>6.3829366243834514E-7</v>
      </c>
      <c r="AL273" s="433">
        <f>V273/'2007output'!$D271</f>
        <v>0</v>
      </c>
      <c r="AM273" s="433">
        <f>W273/'2007output'!$D271</f>
        <v>4.0502342012241026E-7</v>
      </c>
      <c r="AN273" s="433">
        <f>X273/'2007output'!$D271</f>
        <v>1.2810312173585949E-6</v>
      </c>
      <c r="AO273" s="433">
        <f>Y273/'2007output'!$D271</f>
        <v>1.4491624678715469E-5</v>
      </c>
      <c r="AP273" s="433">
        <f>Z273/'2007output'!$D271</f>
        <v>8.0121243678577463E-7</v>
      </c>
      <c r="AQ273" s="433">
        <f>AA273/'2007output'!$D271</f>
        <v>3.622915913938992E-8</v>
      </c>
      <c r="AR273" s="433">
        <f>AB273/'2007output'!$D271</f>
        <v>0</v>
      </c>
      <c r="AS273" s="433">
        <f>AC273/'2007output'!$D271</f>
        <v>0</v>
      </c>
      <c r="AT273" s="433">
        <f>AD273/'2007output'!$D271</f>
        <v>0</v>
      </c>
      <c r="AU273" s="433">
        <f>AE273/'2007output'!$D271</f>
        <v>0</v>
      </c>
      <c r="AV273" s="433">
        <f>AF273/'2007output'!$D271</f>
        <v>0</v>
      </c>
      <c r="AW273" s="433">
        <f>AG273/'2007output'!$D271</f>
        <v>0</v>
      </c>
      <c r="AY273" s="370">
        <f>IFERROR(IF(SUMPRODUCT(US_CO2!C276:AX276/SUM(US_CO2!C276:AX276),US_CO2!C$6:AX$6)&gt;3.5,4,IF(SUMPRODUCT(US_CO2!C276:AX276/SUM(US_CO2!C276:AX276),US_CO2!C$6:AX$6)&gt;2.5,3,2)),"")</f>
        <v>4</v>
      </c>
      <c r="AZ273" s="370">
        <f>IFERROR(IF(SUMPRODUCT(US_CH4!C276:AC276/SUM(US_CH4!C276:AC276),US_CH4!C$6:AC$6)&gt;3.5,4,IF(SUMPRODUCT(US_CH4!C276:AC276/SUM(US_CH4!C276:AC276),US_CH4!C$6:AC$6)&gt;2.5,3,2)),"")</f>
        <v>4</v>
      </c>
      <c r="BA273" s="223">
        <f>IFERROR(IF(SUMPRODUCT(US_N2O!C276:AA276/SUM(US_N2O!C276:AA276),US_N2O!C$6:AA$6)&gt;3.5,4,IF(SUMPRODUCT(US_N2O!C276:AA276/SUM(US_N2O!C276:AA276),US_N2O!C$6:AA$6)&gt;2.5,3,2)),"")</f>
        <v>4</v>
      </c>
      <c r="BB273" s="223" t="str">
        <f>IFERROR(IF(SUMPRODUCT(US_Others!U278:V278/SUM(US_Others!U278:V278),US_Others!U$8:V$8)&gt;3.5,4,IF(SUMPRODUCT(US_Others!U278:V278/SUM(US_Others!U278:V278),US_Others!U$8:V$8)&gt;2.5,3,2)),"")</f>
        <v/>
      </c>
      <c r="BC273" s="223">
        <f>IFERROR(IF((US_Others!C278*US_Others!C$8/SUM(US_Others!C278,US_Others!H278,US_Others!N278)+ US_Others!H278*US_Others!H$8/SUM(US_Others!C278,US_Others!H278,US_Others!N278)+US_Others!N278*US_Others!N$8/SUM(US_Others!C278,US_Others!H278,US_Others!N278))&gt;3.5,4,IF((US_Others!C278*US_Others!C$8/SUM(US_Others!C278,US_Others!H278,US_Others!N278)+ US_Others!H278*US_Others!H$8/SUM(US_Others!C278,US_Others!H278,US_Others!N278)+US_Others!N278*US_Others!N$8/SUM(US_Others!C278,US_Others!H278,US_Others!N278))&gt;2.5,3,2)),"")</f>
        <v>4</v>
      </c>
      <c r="BD273" s="223">
        <f>IFERROR(IF((US_Others!D278*US_Others!D$8/SUM(US_Others!D278,US_Others!I278,US_Others!O278)+US_Others!I278*US_Others!I$8/SUM(US_Others!D278,US_Others!I278,US_Others!O278)+US_Others!O278*US_Others!O$8/SUM(US_Others!D278,US_Others!I278,US_Others!O278))&gt;3.5,4,IF((US_Others!D278*US_Others!D$8/SUM(US_Others!D278,US_Others!I278,US_Others!O278)+US_Others!I278*US_Others!I$8/SUM(US_Others!D278,US_Others!I278,US_Others!O278)+US_Others!O278*US_Others!O$8/SUM(US_Others!D278,US_Others!I278,US_Others!O278))&gt;2.5,3,2)),"")</f>
        <v>4</v>
      </c>
      <c r="BE273" s="223">
        <f>IFERROR(IF((US_Others!E278*US_Others!E$8/SUM(US_Others!E278,US_Others!J278,US_Others!P278,US_Others!W278)+US_Others!J278*US_Others!J$8/SUM(US_Others!E278,US_Others!J278,US_Others!P278,US_Others!W278)+US_Others!P278*US_Others!P$8/SUM(US_Others!E278,US_Others!J278,US_Others!P278,US_Others!W278)+US_Others!W278*US_Others!W$8/SUM(US_Others!E278,US_Others!J278,US_Others!P278,US_Others!W278))&gt;3.5,4,IF((US_Others!E278*US_Others!E$8/SUM(US_Others!E278,US_Others!J278,US_Others!P278,US_Others!W278)+US_Others!J278*US_Others!J$8/SUM(US_Others!E278,US_Others!J278,US_Others!P278,US_Others!W278)+US_Others!P278*US_Others!P$8/SUM(US_Others!E278,US_Others!J278,US_Others!P278,US_Others!W278)+US_Others!W278*US_Others!W$8/SUM(US_Others!E278,US_Others!J278,US_Others!P278,US_Others!W278))&gt;2.5,3,2)),"")</f>
        <v>4</v>
      </c>
      <c r="BF273" s="223">
        <f>IFERROR(IF((US_Others!F278*US_Others!F$8/SUM(US_Others!F278,US_Others!K278,US_Others!Q278)+US_Others!K278*US_Others!K$8/SUM(US_Others!F278,US_Others!K278,US_Others!Q278)+US_Others!Q278*US_Others!Q$8/SUM(US_Others!F278,US_Others!K278,US_Others!Q278))&gt;3.5,4,IF((US_Others!F278*US_Others!F$8/SUM(US_Others!F278,US_Others!K278,US_Others!Q278)+US_Others!K278*US_Others!K$8/SUM(US_Others!F278,US_Others!K278,US_Others!Q278)+US_Others!Q278*US_Others!Q$8/SUM(US_Others!F278,US_Others!K278,US_Others!Q278))&gt;2.5,3,2)),"")</f>
        <v>4</v>
      </c>
      <c r="BG273" s="223">
        <f>IFERROR(IF((US_Others!G278*US_Others!G$8/SUM(US_Others!G278,US_Others!L278,US_Others!R278)+US_Others!L278*US_Others!L$8/SUM(US_Others!G278,US_Others!L278,US_Others!R278)+US_Others!R278*US_Others!R$8/SUM(US_Others!G278,US_Others!L278,US_Others!R278))&gt;3.5,4,IF((US_Others!G278*US_Others!G$8/SUM(US_Others!G278,US_Others!L278,US_Others!R278)+US_Others!L278*US_Others!L$8/SUM(US_Others!G278,US_Others!L278,US_Others!R278)+US_Others!R278*US_Others!R$8/SUM(US_Others!G278,US_Others!L278,US_Others!R278))&gt;2.5,3,2)),"")</f>
        <v>4</v>
      </c>
      <c r="BH273" s="219" t="str">
        <f>IFERROR(IF((US_Others!Z278*US_Others!Z$8/SUM(US_Others!Z278,US_Others!AB278)+US_Others!AB278*US_Others!AB$8/SUM(US_Others!Z278,US_Others!AB278))&gt;3.5,4,IF((US_Others!Z278*US_Others!Z$8/SUM(US_Others!Z278,US_Others!AB278)+US_Others!AB278*US_Others!AB$8/SUM(US_Others!Z278,US_Others!AB278))&gt;2.5,3,2)),"")</f>
        <v/>
      </c>
      <c r="BI273" s="219" t="str">
        <f>IFERROR(IF((US_Others!AA278*US_Others!AA$8/SUM(US_Others!AA278,US_Others!AC278)+US_Others!AC278*US_Others!AC$8/SUM(US_Others!AA278,US_Others!AC278))&gt;3.5,4,IF((US_Others!AA278*US_Others!AA$8/SUM(US_Others!AA278,US_Others!AC278)+US_Others!AC278*US_Others!AC$8/SUM(US_Others!AA278,US_Others!AC278))&gt;2.5,3,2)),"")</f>
        <v/>
      </c>
      <c r="BJ273" s="219" t="str">
        <f>IFERROR(US_Others!AD278*US_Others!AD$8/US_Others!AD278,"")</f>
        <v/>
      </c>
      <c r="BK273" s="74" t="str">
        <f>IFERROR(US_Others!AE278*US_Others!AE$8/US_Others!AE278,"")</f>
        <v/>
      </c>
      <c r="BL273" s="219" t="str">
        <f>IFERROR(IF(SUMPRODUCT(US_Others!AG278:AI278/SUM(US_Others!AG278:AI278),US_Others!AG$8:AI$8)&gt;3.5,4,IF(SUMPRODUCT(US_Others!AG278:AI278/SUM(US_Others!AG278:AI278),US_Others!AG$8:AI$8)&gt;2.5,3,2)),"")</f>
        <v/>
      </c>
      <c r="BM273" s="219" t="str">
        <f>IFERROR(US_Others!AL278*US_Others!AL$8/US_Others!AL278,"")</f>
        <v/>
      </c>
    </row>
    <row r="274" spans="1:65">
      <c r="A274" s="200" t="s">
        <v>415</v>
      </c>
      <c r="B274" s="332">
        <v>326160</v>
      </c>
      <c r="C274" s="333">
        <f>SUM(US_CO2!C277:AX277)</f>
        <v>0.15135889873892427</v>
      </c>
      <c r="D274" s="333">
        <f>SUM(US_CH4!C277:AC277)</f>
        <v>8.5254600242941635E-5</v>
      </c>
      <c r="E274" s="333">
        <f>SUM(US_N2O!C277:AA277)</f>
        <v>1.0979102168559866E-4</v>
      </c>
      <c r="F274" s="332">
        <f>US_Others!V279+US_Others!U279</f>
        <v>0</v>
      </c>
      <c r="G274" s="332">
        <f>US_Others!C279+US_Others!H279+US_Others!N279</f>
        <v>7.4921319515101724E-5</v>
      </c>
      <c r="H274" s="332">
        <f>US_Others!D279+US_Others!I279+US_Others!O279</f>
        <v>1.2287096400476684E-3</v>
      </c>
      <c r="I274" s="332">
        <f>US_Others!E279+US_Others!J279+US_Others!P279+US_Others!W279</f>
        <v>5.679036019244711E-3</v>
      </c>
      <c r="J274" s="332">
        <f>US_Others!F279+US_Others!K279+US_Others!Q279</f>
        <v>9.8146928564783265E-4</v>
      </c>
      <c r="K274" s="332">
        <f>US_Others!G279+US_Others!L279+US_Others!R279</f>
        <v>9.7397715369632268E-5</v>
      </c>
      <c r="L274" s="332">
        <f>US_Others!Z279+US_Others!AB279</f>
        <v>0</v>
      </c>
      <c r="M274" s="332">
        <f>US_Others!AA279+US_Others!AC279</f>
        <v>0</v>
      </c>
      <c r="N274" s="332">
        <f>US_Others!AD279</f>
        <v>0</v>
      </c>
      <c r="O274" s="332">
        <f>US_Others!AE279</f>
        <v>0</v>
      </c>
      <c r="P274" s="332">
        <f>SUM(US_Others!AG279:AI279)</f>
        <v>0</v>
      </c>
      <c r="Q274" s="332">
        <f>US_Others!AL279</f>
        <v>0</v>
      </c>
      <c r="R274" s="332"/>
      <c r="S274" s="334">
        <f t="shared" si="4"/>
        <v>151.35889873892427</v>
      </c>
      <c r="T274" s="334">
        <f>D274*1000/Spec!I$6</f>
        <v>3.4101840097176656E-3</v>
      </c>
      <c r="U274" s="334">
        <f>E274*1000/Spec!I$7</f>
        <v>3.6842624726710961E-4</v>
      </c>
      <c r="V274" s="334">
        <f>F274*1000/Spec!I$8</f>
        <v>0</v>
      </c>
      <c r="W274" s="334">
        <f>G274*1000/Spec!I$9</f>
        <v>1.1099454742978033E-4</v>
      </c>
      <c r="X274" s="334">
        <f>H274*1000/Spec!I$10</f>
        <v>3.5105989715647669E-4</v>
      </c>
      <c r="Y274" s="334">
        <f>I274*1000/Spec!I$11</f>
        <v>3.971353859611686E-3</v>
      </c>
      <c r="Z274" s="334">
        <f>J274*1000/Spec!I$12</f>
        <v>2.1956807285186412E-4</v>
      </c>
      <c r="AA274" s="334">
        <f>K274*1000/Spec!I$15</f>
        <v>9.9284113526638394E-6</v>
      </c>
      <c r="AB274" s="334">
        <f>L274*1000/Spec!I$17</f>
        <v>0</v>
      </c>
      <c r="AC274" s="334">
        <f>M274*1000/Spec!I$18</f>
        <v>0</v>
      </c>
      <c r="AD274" s="335">
        <f>N274*1000/Spec!I$25</f>
        <v>0</v>
      </c>
      <c r="AE274" s="335">
        <f>O274*1000/Spec!I$26</f>
        <v>0</v>
      </c>
      <c r="AF274" s="334">
        <f>P274*1000/Spec!I$21</f>
        <v>0</v>
      </c>
      <c r="AG274" s="334">
        <f>Q274*1000/Spec!I$22</f>
        <v>0</v>
      </c>
      <c r="AI274" s="432">
        <f>S274/'2007output'!$D272</f>
        <v>1.1473760849994951E-2</v>
      </c>
      <c r="AJ274" s="432">
        <f>T274/'2007output'!$D272</f>
        <v>2.5850898829191253E-7</v>
      </c>
      <c r="AK274" s="432">
        <f>U274/'2007output'!$D272</f>
        <v>2.7928550532700348E-8</v>
      </c>
      <c r="AL274" s="433">
        <f>V274/'2007output'!$D272</f>
        <v>0</v>
      </c>
      <c r="AM274" s="433">
        <f>W274/'2007output'!$D272</f>
        <v>8.4139413240538774E-9</v>
      </c>
      <c r="AN274" s="433">
        <f>X274/'2007output'!$D272</f>
        <v>2.6612094416364694E-8</v>
      </c>
      <c r="AO274" s="433">
        <f>Y274/'2007output'!$D272</f>
        <v>3.0104846702462702E-7</v>
      </c>
      <c r="AP274" s="433">
        <f>Z274/'2007output'!$D272</f>
        <v>1.6644357082314633E-8</v>
      </c>
      <c r="AQ274" s="433">
        <f>AA274/'2007output'!$D272</f>
        <v>7.5262319183050755E-10</v>
      </c>
      <c r="AR274" s="433">
        <f>AB274/'2007output'!$D272</f>
        <v>0</v>
      </c>
      <c r="AS274" s="433">
        <f>AC274/'2007output'!$D272</f>
        <v>0</v>
      </c>
      <c r="AT274" s="433">
        <f>AD274/'2007output'!$D272</f>
        <v>0</v>
      </c>
      <c r="AU274" s="433">
        <f>AE274/'2007output'!$D272</f>
        <v>0</v>
      </c>
      <c r="AV274" s="433">
        <f>AF274/'2007output'!$D272</f>
        <v>0</v>
      </c>
      <c r="AW274" s="433">
        <f>AG274/'2007output'!$D272</f>
        <v>0</v>
      </c>
      <c r="AY274" s="370">
        <f>IFERROR(IF(SUMPRODUCT(US_CO2!C277:AX277/SUM(US_CO2!C277:AX277),US_CO2!C$6:AX$6)&gt;3.5,4,IF(SUMPRODUCT(US_CO2!C277:AX277/SUM(US_CO2!C277:AX277),US_CO2!C$6:AX$6)&gt;2.5,3,2)),"")</f>
        <v>4</v>
      </c>
      <c r="AZ274" s="370">
        <f>IFERROR(IF(SUMPRODUCT(US_CH4!C277:AC277/SUM(US_CH4!C277:AC277),US_CH4!C$6:AC$6)&gt;3.5,4,IF(SUMPRODUCT(US_CH4!C277:AC277/SUM(US_CH4!C277:AC277),US_CH4!C$6:AC$6)&gt;2.5,3,2)),"")</f>
        <v>4</v>
      </c>
      <c r="BA274" s="223">
        <f>IFERROR(IF(SUMPRODUCT(US_N2O!C277:AA277/SUM(US_N2O!C277:AA277),US_N2O!C$6:AA$6)&gt;3.5,4,IF(SUMPRODUCT(US_N2O!C277:AA277/SUM(US_N2O!C277:AA277),US_N2O!C$6:AA$6)&gt;2.5,3,2)),"")</f>
        <v>4</v>
      </c>
      <c r="BB274" s="223" t="str">
        <f>IFERROR(IF(SUMPRODUCT(US_Others!U279:V279/SUM(US_Others!U279:V279),US_Others!U$8:V$8)&gt;3.5,4,IF(SUMPRODUCT(US_Others!U279:V279/SUM(US_Others!U279:V279),US_Others!U$8:V$8)&gt;2.5,3,2)),"")</f>
        <v/>
      </c>
      <c r="BC274" s="223">
        <f>IFERROR(IF((US_Others!C279*US_Others!C$8/SUM(US_Others!C279,US_Others!H279,US_Others!N279)+ US_Others!H279*US_Others!H$8/SUM(US_Others!C279,US_Others!H279,US_Others!N279)+US_Others!N279*US_Others!N$8/SUM(US_Others!C279,US_Others!H279,US_Others!N279))&gt;3.5,4,IF((US_Others!C279*US_Others!C$8/SUM(US_Others!C279,US_Others!H279,US_Others!N279)+ US_Others!H279*US_Others!H$8/SUM(US_Others!C279,US_Others!H279,US_Others!N279)+US_Others!N279*US_Others!N$8/SUM(US_Others!C279,US_Others!H279,US_Others!N279))&gt;2.5,3,2)),"")</f>
        <v>4</v>
      </c>
      <c r="BD274" s="223">
        <f>IFERROR(IF((US_Others!D279*US_Others!D$8/SUM(US_Others!D279,US_Others!I279,US_Others!O279)+US_Others!I279*US_Others!I$8/SUM(US_Others!D279,US_Others!I279,US_Others!O279)+US_Others!O279*US_Others!O$8/SUM(US_Others!D279,US_Others!I279,US_Others!O279))&gt;3.5,4,IF((US_Others!D279*US_Others!D$8/SUM(US_Others!D279,US_Others!I279,US_Others!O279)+US_Others!I279*US_Others!I$8/SUM(US_Others!D279,US_Others!I279,US_Others!O279)+US_Others!O279*US_Others!O$8/SUM(US_Others!D279,US_Others!I279,US_Others!O279))&gt;2.5,3,2)),"")</f>
        <v>4</v>
      </c>
      <c r="BE274" s="223">
        <f>IFERROR(IF((US_Others!E279*US_Others!E$8/SUM(US_Others!E279,US_Others!J279,US_Others!P279,US_Others!W279)+US_Others!J279*US_Others!J$8/SUM(US_Others!E279,US_Others!J279,US_Others!P279,US_Others!W279)+US_Others!P279*US_Others!P$8/SUM(US_Others!E279,US_Others!J279,US_Others!P279,US_Others!W279)+US_Others!W279*US_Others!W$8/SUM(US_Others!E279,US_Others!J279,US_Others!P279,US_Others!W279))&gt;3.5,4,IF((US_Others!E279*US_Others!E$8/SUM(US_Others!E279,US_Others!J279,US_Others!P279,US_Others!W279)+US_Others!J279*US_Others!J$8/SUM(US_Others!E279,US_Others!J279,US_Others!P279,US_Others!W279)+US_Others!P279*US_Others!P$8/SUM(US_Others!E279,US_Others!J279,US_Others!P279,US_Others!W279)+US_Others!W279*US_Others!W$8/SUM(US_Others!E279,US_Others!J279,US_Others!P279,US_Others!W279))&gt;2.5,3,2)),"")</f>
        <v>4</v>
      </c>
      <c r="BF274" s="223">
        <f>IFERROR(IF((US_Others!F279*US_Others!F$8/SUM(US_Others!F279,US_Others!K279,US_Others!Q279)+US_Others!K279*US_Others!K$8/SUM(US_Others!F279,US_Others!K279,US_Others!Q279)+US_Others!Q279*US_Others!Q$8/SUM(US_Others!F279,US_Others!K279,US_Others!Q279))&gt;3.5,4,IF((US_Others!F279*US_Others!F$8/SUM(US_Others!F279,US_Others!K279,US_Others!Q279)+US_Others!K279*US_Others!K$8/SUM(US_Others!F279,US_Others!K279,US_Others!Q279)+US_Others!Q279*US_Others!Q$8/SUM(US_Others!F279,US_Others!K279,US_Others!Q279))&gt;2.5,3,2)),"")</f>
        <v>4</v>
      </c>
      <c r="BG274" s="223">
        <f>IFERROR(IF((US_Others!G279*US_Others!G$8/SUM(US_Others!G279,US_Others!L279,US_Others!R279)+US_Others!L279*US_Others!L$8/SUM(US_Others!G279,US_Others!L279,US_Others!R279)+US_Others!R279*US_Others!R$8/SUM(US_Others!G279,US_Others!L279,US_Others!R279))&gt;3.5,4,IF((US_Others!G279*US_Others!G$8/SUM(US_Others!G279,US_Others!L279,US_Others!R279)+US_Others!L279*US_Others!L$8/SUM(US_Others!G279,US_Others!L279,US_Others!R279)+US_Others!R279*US_Others!R$8/SUM(US_Others!G279,US_Others!L279,US_Others!R279))&gt;2.5,3,2)),"")</f>
        <v>4</v>
      </c>
      <c r="BH274" s="219" t="str">
        <f>IFERROR(IF((US_Others!Z279*US_Others!Z$8/SUM(US_Others!Z279,US_Others!AB279)+US_Others!AB279*US_Others!AB$8/SUM(US_Others!Z279,US_Others!AB279))&gt;3.5,4,IF((US_Others!Z279*US_Others!Z$8/SUM(US_Others!Z279,US_Others!AB279)+US_Others!AB279*US_Others!AB$8/SUM(US_Others!Z279,US_Others!AB279))&gt;2.5,3,2)),"")</f>
        <v/>
      </c>
      <c r="BI274" s="219" t="str">
        <f>IFERROR(IF((US_Others!AA279*US_Others!AA$8/SUM(US_Others!AA279,US_Others!AC279)+US_Others!AC279*US_Others!AC$8/SUM(US_Others!AA279,US_Others!AC279))&gt;3.5,4,IF((US_Others!AA279*US_Others!AA$8/SUM(US_Others!AA279,US_Others!AC279)+US_Others!AC279*US_Others!AC$8/SUM(US_Others!AA279,US_Others!AC279))&gt;2.5,3,2)),"")</f>
        <v/>
      </c>
      <c r="BJ274" s="219" t="str">
        <f>IFERROR(US_Others!AD279*US_Others!AD$8/US_Others!AD279,"")</f>
        <v/>
      </c>
      <c r="BK274" s="74" t="str">
        <f>IFERROR(US_Others!AE279*US_Others!AE$8/US_Others!AE279,"")</f>
        <v/>
      </c>
      <c r="BL274" s="219" t="str">
        <f>IFERROR(IF(SUMPRODUCT(US_Others!AG279:AI279/SUM(US_Others!AG279:AI279),US_Others!AG$8:AI$8)&gt;3.5,4,IF(SUMPRODUCT(US_Others!AG279:AI279/SUM(US_Others!AG279:AI279),US_Others!AG$8:AI$8)&gt;2.5,3,2)),"")</f>
        <v/>
      </c>
      <c r="BM274" s="219" t="str">
        <f>IFERROR(US_Others!AL279*US_Others!AL$8/US_Others!AL279,"")</f>
        <v/>
      </c>
    </row>
    <row r="275" spans="1:65">
      <c r="A275" s="200" t="s">
        <v>416</v>
      </c>
      <c r="B275" s="332">
        <v>326190</v>
      </c>
      <c r="C275" s="333">
        <f>SUM(US_CO2!C278:AX278)</f>
        <v>2.6391212267153321</v>
      </c>
      <c r="D275" s="333">
        <f>SUM(US_CH4!C278:AC278)</f>
        <v>1.1816482563139497E-3</v>
      </c>
      <c r="E275" s="333">
        <f>SUM(US_N2O!C278:AA278)</f>
        <v>1.5374263672324766E-3</v>
      </c>
      <c r="F275" s="332">
        <f>US_Others!V280+US_Others!U280</f>
        <v>0</v>
      </c>
      <c r="G275" s="332">
        <f>US_Others!C280+US_Others!H280+US_Others!N280</f>
        <v>7.273601761337451E-4</v>
      </c>
      <c r="H275" s="332">
        <f>US_Others!D280+US_Others!I280+US_Others!O280</f>
        <v>1.1928706888593424E-2</v>
      </c>
      <c r="I275" s="332">
        <f>US_Others!E280+US_Others!J280+US_Others!P280+US_Others!W280</f>
        <v>5.5133901350937882E-2</v>
      </c>
      <c r="J275" s="332">
        <f>US_Others!F280+US_Others!K280+US_Others!Q280</f>
        <v>9.5284183073520642E-3</v>
      </c>
      <c r="K275" s="332">
        <f>US_Others!G280+US_Others!L280+US_Others!R280</f>
        <v>9.4556822897386898E-4</v>
      </c>
      <c r="L275" s="332">
        <f>US_Others!Z280+US_Others!AB280</f>
        <v>0</v>
      </c>
      <c r="M275" s="332">
        <f>US_Others!AA280+US_Others!AC280</f>
        <v>0</v>
      </c>
      <c r="N275" s="332">
        <f>US_Others!AD280</f>
        <v>0</v>
      </c>
      <c r="O275" s="332">
        <f>US_Others!AE280</f>
        <v>0</v>
      </c>
      <c r="P275" s="332">
        <f>SUM(US_Others!AG280:AI280)</f>
        <v>0</v>
      </c>
      <c r="Q275" s="332">
        <f>US_Others!AL280</f>
        <v>0</v>
      </c>
      <c r="R275" s="332"/>
      <c r="S275" s="334">
        <f t="shared" si="4"/>
        <v>2639.1212267153323</v>
      </c>
      <c r="T275" s="334">
        <f>D275*1000/Spec!I$6</f>
        <v>4.7265930252557986E-2</v>
      </c>
      <c r="U275" s="334">
        <f>E275*1000/Spec!I$7</f>
        <v>5.1591488833304588E-3</v>
      </c>
      <c r="V275" s="334">
        <f>F275*1000/Spec!I$8</f>
        <v>0</v>
      </c>
      <c r="W275" s="334">
        <f>G275*1000/Spec!I$9</f>
        <v>1.077570631309252E-3</v>
      </c>
      <c r="X275" s="334">
        <f>H275*1000/Spec!I$10</f>
        <v>3.4082019681695493E-3</v>
      </c>
      <c r="Y275" s="334">
        <f>I275*1000/Spec!I$11</f>
        <v>3.8555175769886631E-2</v>
      </c>
      <c r="Z275" s="334">
        <f>J275*1000/Spec!I$12</f>
        <v>2.1316372052241754E-3</v>
      </c>
      <c r="AA275" s="334">
        <f>K275*1000/Spec!I$15</f>
        <v>9.6388198672157894E-5</v>
      </c>
      <c r="AB275" s="334">
        <f>L275*1000/Spec!I$17</f>
        <v>0</v>
      </c>
      <c r="AC275" s="334">
        <f>M275*1000/Spec!I$18</f>
        <v>0</v>
      </c>
      <c r="AD275" s="335">
        <f>N275*1000/Spec!I$25</f>
        <v>0</v>
      </c>
      <c r="AE275" s="335">
        <f>O275*1000/Spec!I$26</f>
        <v>0</v>
      </c>
      <c r="AF275" s="334">
        <f>P275*1000/Spec!I$21</f>
        <v>0</v>
      </c>
      <c r="AG275" s="334">
        <f>Q275*1000/Spec!I$22</f>
        <v>0</v>
      </c>
      <c r="AI275" s="432">
        <f>S275/'2007output'!$D273</f>
        <v>2.5834571834999102E-2</v>
      </c>
      <c r="AJ275" s="432">
        <f>T275/'2007output'!$D273</f>
        <v>4.626900265500685E-7</v>
      </c>
      <c r="AK275" s="432">
        <f>U275/'2007output'!$D273</f>
        <v>5.0503327048656564E-8</v>
      </c>
      <c r="AL275" s="433">
        <f>V275/'2007output'!$D273</f>
        <v>0</v>
      </c>
      <c r="AM275" s="433">
        <f>W275/'2007output'!$D273</f>
        <v>1.0548426347391505E-8</v>
      </c>
      <c r="AN275" s="433">
        <f>X275/'2007output'!$D273</f>
        <v>3.3363165618749715E-8</v>
      </c>
      <c r="AO275" s="433">
        <f>Y275/'2007output'!$D273</f>
        <v>3.774197441008996E-7</v>
      </c>
      <c r="AP275" s="433">
        <f>Z275/'2007output'!$D273</f>
        <v>2.0866769569756024E-8</v>
      </c>
      <c r="AQ275" s="433">
        <f>AA275/'2007output'!$D273</f>
        <v>9.4355189804648818E-10</v>
      </c>
      <c r="AR275" s="433">
        <f>AB275/'2007output'!$D273</f>
        <v>0</v>
      </c>
      <c r="AS275" s="433">
        <f>AC275/'2007output'!$D273</f>
        <v>0</v>
      </c>
      <c r="AT275" s="433">
        <f>AD275/'2007output'!$D273</f>
        <v>0</v>
      </c>
      <c r="AU275" s="433">
        <f>AE275/'2007output'!$D273</f>
        <v>0</v>
      </c>
      <c r="AV275" s="433">
        <f>AF275/'2007output'!$D273</f>
        <v>0</v>
      </c>
      <c r="AW275" s="433">
        <f>AG275/'2007output'!$D273</f>
        <v>0</v>
      </c>
      <c r="AY275" s="370">
        <f>IFERROR(IF(SUMPRODUCT(US_CO2!C278:AX278/SUM(US_CO2!C278:AX278),US_CO2!C$6:AX$6)&gt;3.5,4,IF(SUMPRODUCT(US_CO2!C278:AX278/SUM(US_CO2!C278:AX278),US_CO2!C$6:AX$6)&gt;2.5,3,2)),"")</f>
        <v>4</v>
      </c>
      <c r="AZ275" s="370">
        <f>IFERROR(IF(SUMPRODUCT(US_CH4!C278:AC278/SUM(US_CH4!C278:AC278),US_CH4!C$6:AC$6)&gt;3.5,4,IF(SUMPRODUCT(US_CH4!C278:AC278/SUM(US_CH4!C278:AC278),US_CH4!C$6:AC$6)&gt;2.5,3,2)),"")</f>
        <v>4</v>
      </c>
      <c r="BA275" s="223">
        <f>IFERROR(IF(SUMPRODUCT(US_N2O!C278:AA278/SUM(US_N2O!C278:AA278),US_N2O!C$6:AA$6)&gt;3.5,4,IF(SUMPRODUCT(US_N2O!C278:AA278/SUM(US_N2O!C278:AA278),US_N2O!C$6:AA$6)&gt;2.5,3,2)),"")</f>
        <v>4</v>
      </c>
      <c r="BB275" s="223" t="str">
        <f>IFERROR(IF(SUMPRODUCT(US_Others!U280:V280/SUM(US_Others!U280:V280),US_Others!U$8:V$8)&gt;3.5,4,IF(SUMPRODUCT(US_Others!U280:V280/SUM(US_Others!U280:V280),US_Others!U$8:V$8)&gt;2.5,3,2)),"")</f>
        <v/>
      </c>
      <c r="BC275" s="223">
        <f>IFERROR(IF((US_Others!C280*US_Others!C$8/SUM(US_Others!C280,US_Others!H280,US_Others!N280)+ US_Others!H280*US_Others!H$8/SUM(US_Others!C280,US_Others!H280,US_Others!N280)+US_Others!N280*US_Others!N$8/SUM(US_Others!C280,US_Others!H280,US_Others!N280))&gt;3.5,4,IF((US_Others!C280*US_Others!C$8/SUM(US_Others!C280,US_Others!H280,US_Others!N280)+ US_Others!H280*US_Others!H$8/SUM(US_Others!C280,US_Others!H280,US_Others!N280)+US_Others!N280*US_Others!N$8/SUM(US_Others!C280,US_Others!H280,US_Others!N280))&gt;2.5,3,2)),"")</f>
        <v>4</v>
      </c>
      <c r="BD275" s="223">
        <f>IFERROR(IF((US_Others!D280*US_Others!D$8/SUM(US_Others!D280,US_Others!I280,US_Others!O280)+US_Others!I280*US_Others!I$8/SUM(US_Others!D280,US_Others!I280,US_Others!O280)+US_Others!O280*US_Others!O$8/SUM(US_Others!D280,US_Others!I280,US_Others!O280))&gt;3.5,4,IF((US_Others!D280*US_Others!D$8/SUM(US_Others!D280,US_Others!I280,US_Others!O280)+US_Others!I280*US_Others!I$8/SUM(US_Others!D280,US_Others!I280,US_Others!O280)+US_Others!O280*US_Others!O$8/SUM(US_Others!D280,US_Others!I280,US_Others!O280))&gt;2.5,3,2)),"")</f>
        <v>4</v>
      </c>
      <c r="BE275" s="223">
        <f>IFERROR(IF((US_Others!E280*US_Others!E$8/SUM(US_Others!E280,US_Others!J280,US_Others!P280,US_Others!W280)+US_Others!J280*US_Others!J$8/SUM(US_Others!E280,US_Others!J280,US_Others!P280,US_Others!W280)+US_Others!P280*US_Others!P$8/SUM(US_Others!E280,US_Others!J280,US_Others!P280,US_Others!W280)+US_Others!W280*US_Others!W$8/SUM(US_Others!E280,US_Others!J280,US_Others!P280,US_Others!W280))&gt;3.5,4,IF((US_Others!E280*US_Others!E$8/SUM(US_Others!E280,US_Others!J280,US_Others!P280,US_Others!W280)+US_Others!J280*US_Others!J$8/SUM(US_Others!E280,US_Others!J280,US_Others!P280,US_Others!W280)+US_Others!P280*US_Others!P$8/SUM(US_Others!E280,US_Others!J280,US_Others!P280,US_Others!W280)+US_Others!W280*US_Others!W$8/SUM(US_Others!E280,US_Others!J280,US_Others!P280,US_Others!W280))&gt;2.5,3,2)),"")</f>
        <v>4</v>
      </c>
      <c r="BF275" s="223">
        <f>IFERROR(IF((US_Others!F280*US_Others!F$8/SUM(US_Others!F280,US_Others!K280,US_Others!Q280)+US_Others!K280*US_Others!K$8/SUM(US_Others!F280,US_Others!K280,US_Others!Q280)+US_Others!Q280*US_Others!Q$8/SUM(US_Others!F280,US_Others!K280,US_Others!Q280))&gt;3.5,4,IF((US_Others!F280*US_Others!F$8/SUM(US_Others!F280,US_Others!K280,US_Others!Q280)+US_Others!K280*US_Others!K$8/SUM(US_Others!F280,US_Others!K280,US_Others!Q280)+US_Others!Q280*US_Others!Q$8/SUM(US_Others!F280,US_Others!K280,US_Others!Q280))&gt;2.5,3,2)),"")</f>
        <v>4</v>
      </c>
      <c r="BG275" s="223">
        <f>IFERROR(IF((US_Others!G280*US_Others!G$8/SUM(US_Others!G280,US_Others!L280,US_Others!R280)+US_Others!L280*US_Others!L$8/SUM(US_Others!G280,US_Others!L280,US_Others!R280)+US_Others!R280*US_Others!R$8/SUM(US_Others!G280,US_Others!L280,US_Others!R280))&gt;3.5,4,IF((US_Others!G280*US_Others!G$8/SUM(US_Others!G280,US_Others!L280,US_Others!R280)+US_Others!L280*US_Others!L$8/SUM(US_Others!G280,US_Others!L280,US_Others!R280)+US_Others!R280*US_Others!R$8/SUM(US_Others!G280,US_Others!L280,US_Others!R280))&gt;2.5,3,2)),"")</f>
        <v>4</v>
      </c>
      <c r="BH275" s="219" t="str">
        <f>IFERROR(IF((US_Others!Z280*US_Others!Z$8/SUM(US_Others!Z280,US_Others!AB280)+US_Others!AB280*US_Others!AB$8/SUM(US_Others!Z280,US_Others!AB280))&gt;3.5,4,IF((US_Others!Z280*US_Others!Z$8/SUM(US_Others!Z280,US_Others!AB280)+US_Others!AB280*US_Others!AB$8/SUM(US_Others!Z280,US_Others!AB280))&gt;2.5,3,2)),"")</f>
        <v/>
      </c>
      <c r="BI275" s="219" t="str">
        <f>IFERROR(IF((US_Others!AA280*US_Others!AA$8/SUM(US_Others!AA280,US_Others!AC280)+US_Others!AC280*US_Others!AC$8/SUM(US_Others!AA280,US_Others!AC280))&gt;3.5,4,IF((US_Others!AA280*US_Others!AA$8/SUM(US_Others!AA280,US_Others!AC280)+US_Others!AC280*US_Others!AC$8/SUM(US_Others!AA280,US_Others!AC280))&gt;2.5,3,2)),"")</f>
        <v/>
      </c>
      <c r="BJ275" s="219" t="str">
        <f>IFERROR(US_Others!AD280*US_Others!AD$8/US_Others!AD280,"")</f>
        <v/>
      </c>
      <c r="BK275" s="74" t="str">
        <f>IFERROR(US_Others!AE280*US_Others!AE$8/US_Others!AE280,"")</f>
        <v/>
      </c>
      <c r="BL275" s="219" t="str">
        <f>IFERROR(IF(SUMPRODUCT(US_Others!AG280:AI280/SUM(US_Others!AG280:AI280),US_Others!AG$8:AI$8)&gt;3.5,4,IF(SUMPRODUCT(US_Others!AG280:AI280/SUM(US_Others!AG280:AI280),US_Others!AG$8:AI$8)&gt;2.5,3,2)),"")</f>
        <v/>
      </c>
      <c r="BM275" s="219" t="str">
        <f>IFERROR(US_Others!AL280*US_Others!AL$8/US_Others!AL280,"")</f>
        <v/>
      </c>
    </row>
    <row r="276" spans="1:65">
      <c r="A276" s="200" t="s">
        <v>417</v>
      </c>
      <c r="B276" s="332">
        <v>326210</v>
      </c>
      <c r="C276" s="333">
        <f>SUM(US_CO2!C279:AX279)</f>
        <v>1.2854126439757798</v>
      </c>
      <c r="D276" s="333">
        <f>SUM(US_CH4!C279:AC279)</f>
        <v>7.1526659909150209E-4</v>
      </c>
      <c r="E276" s="333">
        <f>SUM(US_N2O!C279:AA279)</f>
        <v>9.0542386527209403E-4</v>
      </c>
      <c r="F276" s="332">
        <f>US_Others!V281+US_Others!U281</f>
        <v>0</v>
      </c>
      <c r="G276" s="332">
        <f>US_Others!C281+US_Others!H281+US_Others!N281</f>
        <v>2.6837690946487725E-5</v>
      </c>
      <c r="H276" s="332">
        <f>US_Others!D281+US_Others!I281+US_Others!O281</f>
        <v>4.4013813152239868E-4</v>
      </c>
      <c r="I276" s="332">
        <f>US_Others!E281+US_Others!J281+US_Others!P281+US_Others!W281</f>
        <v>2.0342969737437693E-3</v>
      </c>
      <c r="J276" s="332">
        <f>US_Others!F281+US_Others!K281+US_Others!Q281</f>
        <v>3.5157375139898919E-4</v>
      </c>
      <c r="K276" s="332">
        <f>US_Others!G281+US_Others!L281+US_Others!R281</f>
        <v>3.4888998230434045E-5</v>
      </c>
      <c r="L276" s="332">
        <f>US_Others!Z281+US_Others!AB281</f>
        <v>0</v>
      </c>
      <c r="M276" s="332">
        <f>US_Others!AA281+US_Others!AC281</f>
        <v>0</v>
      </c>
      <c r="N276" s="332">
        <f>US_Others!AD281</f>
        <v>0</v>
      </c>
      <c r="O276" s="332">
        <f>US_Others!AE281</f>
        <v>0</v>
      </c>
      <c r="P276" s="332">
        <f>SUM(US_Others!AG281:AI281)</f>
        <v>0</v>
      </c>
      <c r="Q276" s="332">
        <f>US_Others!AL281</f>
        <v>0</v>
      </c>
      <c r="R276" s="332"/>
      <c r="S276" s="334">
        <f t="shared" si="4"/>
        <v>1285.4126439757797</v>
      </c>
      <c r="T276" s="334">
        <f>D276*1000/Spec!I$6</f>
        <v>2.8610663963660087E-2</v>
      </c>
      <c r="U276" s="334">
        <f>E276*1000/Spec!I$7</f>
        <v>3.0383351183627316E-3</v>
      </c>
      <c r="V276" s="334">
        <f>F276*1000/Spec!I$8</f>
        <v>0</v>
      </c>
      <c r="W276" s="334">
        <f>G276*1000/Spec!I$9</f>
        <v>3.9759542142944778E-5</v>
      </c>
      <c r="X276" s="334">
        <f>H276*1000/Spec!I$10</f>
        <v>1.2575375186354247E-4</v>
      </c>
      <c r="Y276" s="334">
        <f>I276*1000/Spec!I$11</f>
        <v>1.4225852963243143E-3</v>
      </c>
      <c r="Z276" s="334">
        <f>J276*1000/Spec!I$12</f>
        <v>7.8651845950556854E-5</v>
      </c>
      <c r="AA276" s="334">
        <f>K276*1000/Spec!I$15</f>
        <v>3.5564728063643266E-6</v>
      </c>
      <c r="AB276" s="334">
        <f>L276*1000/Spec!I$17</f>
        <v>0</v>
      </c>
      <c r="AC276" s="334">
        <f>M276*1000/Spec!I$18</f>
        <v>0</v>
      </c>
      <c r="AD276" s="335">
        <f>N276*1000/Spec!I$25</f>
        <v>0</v>
      </c>
      <c r="AE276" s="335">
        <f>O276*1000/Spec!I$26</f>
        <v>0</v>
      </c>
      <c r="AF276" s="334">
        <f>P276*1000/Spec!I$21</f>
        <v>0</v>
      </c>
      <c r="AG276" s="334">
        <f>Q276*1000/Spec!I$22</f>
        <v>0</v>
      </c>
      <c r="AI276" s="432">
        <f>S276/'2007output'!$D274</f>
        <v>5.4934056022145079E-2</v>
      </c>
      <c r="AJ276" s="432">
        <f>T276/'2007output'!$D274</f>
        <v>1.2227200536546808E-6</v>
      </c>
      <c r="AK276" s="432">
        <f>U276/'2007output'!$D274</f>
        <v>1.2984785266305038E-7</v>
      </c>
      <c r="AL276" s="433">
        <f>V276/'2007output'!$D274</f>
        <v>0</v>
      </c>
      <c r="AM276" s="433">
        <f>W276/'2007output'!$D274</f>
        <v>1.6991842469666272E-9</v>
      </c>
      <c r="AN276" s="433">
        <f>X276/'2007output'!$D274</f>
        <v>5.374277032548732E-9</v>
      </c>
      <c r="AO276" s="433">
        <f>Y276/'2007output'!$D274</f>
        <v>6.0796337060173064E-8</v>
      </c>
      <c r="AP276" s="433">
        <f>Z276/'2007output'!$D274</f>
        <v>3.3613057502913646E-9</v>
      </c>
      <c r="AQ276" s="433">
        <f>AA276/'2007output'!$D274</f>
        <v>1.519912514488497E-10</v>
      </c>
      <c r="AR276" s="433">
        <f>AB276/'2007output'!$D274</f>
        <v>0</v>
      </c>
      <c r="AS276" s="433">
        <f>AC276/'2007output'!$D274</f>
        <v>0</v>
      </c>
      <c r="AT276" s="433">
        <f>AD276/'2007output'!$D274</f>
        <v>0</v>
      </c>
      <c r="AU276" s="433">
        <f>AE276/'2007output'!$D274</f>
        <v>0</v>
      </c>
      <c r="AV276" s="433">
        <f>AF276/'2007output'!$D274</f>
        <v>0</v>
      </c>
      <c r="AW276" s="433">
        <f>AG276/'2007output'!$D274</f>
        <v>0</v>
      </c>
      <c r="AY276" s="370">
        <f>IFERROR(IF(SUMPRODUCT(US_CO2!C279:AX279/SUM(US_CO2!C279:AX279),US_CO2!C$6:AX$6)&gt;3.5,4,IF(SUMPRODUCT(US_CO2!C279:AX279/SUM(US_CO2!C279:AX279),US_CO2!C$6:AX$6)&gt;2.5,3,2)),"")</f>
        <v>4</v>
      </c>
      <c r="AZ276" s="370">
        <f>IFERROR(IF(SUMPRODUCT(US_CH4!C279:AC279/SUM(US_CH4!C279:AC279),US_CH4!C$6:AC$6)&gt;3.5,4,IF(SUMPRODUCT(US_CH4!C279:AC279/SUM(US_CH4!C279:AC279),US_CH4!C$6:AC$6)&gt;2.5,3,2)),"")</f>
        <v>4</v>
      </c>
      <c r="BA276" s="223">
        <f>IFERROR(IF(SUMPRODUCT(US_N2O!C279:AA279/SUM(US_N2O!C279:AA279),US_N2O!C$6:AA$6)&gt;3.5,4,IF(SUMPRODUCT(US_N2O!C279:AA279/SUM(US_N2O!C279:AA279),US_N2O!C$6:AA$6)&gt;2.5,3,2)),"")</f>
        <v>4</v>
      </c>
      <c r="BB276" s="223" t="str">
        <f>IFERROR(IF(SUMPRODUCT(US_Others!U281:V281/SUM(US_Others!U281:V281),US_Others!U$8:V$8)&gt;3.5,4,IF(SUMPRODUCT(US_Others!U281:V281/SUM(US_Others!U281:V281),US_Others!U$8:V$8)&gt;2.5,3,2)),"")</f>
        <v/>
      </c>
      <c r="BC276" s="223">
        <f>IFERROR(IF((US_Others!C281*US_Others!C$8/SUM(US_Others!C281,US_Others!H281,US_Others!N281)+ US_Others!H281*US_Others!H$8/SUM(US_Others!C281,US_Others!H281,US_Others!N281)+US_Others!N281*US_Others!N$8/SUM(US_Others!C281,US_Others!H281,US_Others!N281))&gt;3.5,4,IF((US_Others!C281*US_Others!C$8/SUM(US_Others!C281,US_Others!H281,US_Others!N281)+ US_Others!H281*US_Others!H$8/SUM(US_Others!C281,US_Others!H281,US_Others!N281)+US_Others!N281*US_Others!N$8/SUM(US_Others!C281,US_Others!H281,US_Others!N281))&gt;2.5,3,2)),"")</f>
        <v>4</v>
      </c>
      <c r="BD276" s="223">
        <f>IFERROR(IF((US_Others!D281*US_Others!D$8/SUM(US_Others!D281,US_Others!I281,US_Others!O281)+US_Others!I281*US_Others!I$8/SUM(US_Others!D281,US_Others!I281,US_Others!O281)+US_Others!O281*US_Others!O$8/SUM(US_Others!D281,US_Others!I281,US_Others!O281))&gt;3.5,4,IF((US_Others!D281*US_Others!D$8/SUM(US_Others!D281,US_Others!I281,US_Others!O281)+US_Others!I281*US_Others!I$8/SUM(US_Others!D281,US_Others!I281,US_Others!O281)+US_Others!O281*US_Others!O$8/SUM(US_Others!D281,US_Others!I281,US_Others!O281))&gt;2.5,3,2)),"")</f>
        <v>4</v>
      </c>
      <c r="BE276" s="223">
        <f>IFERROR(IF((US_Others!E281*US_Others!E$8/SUM(US_Others!E281,US_Others!J281,US_Others!P281,US_Others!W281)+US_Others!J281*US_Others!J$8/SUM(US_Others!E281,US_Others!J281,US_Others!P281,US_Others!W281)+US_Others!P281*US_Others!P$8/SUM(US_Others!E281,US_Others!J281,US_Others!P281,US_Others!W281)+US_Others!W281*US_Others!W$8/SUM(US_Others!E281,US_Others!J281,US_Others!P281,US_Others!W281))&gt;3.5,4,IF((US_Others!E281*US_Others!E$8/SUM(US_Others!E281,US_Others!J281,US_Others!P281,US_Others!W281)+US_Others!J281*US_Others!J$8/SUM(US_Others!E281,US_Others!J281,US_Others!P281,US_Others!W281)+US_Others!P281*US_Others!P$8/SUM(US_Others!E281,US_Others!J281,US_Others!P281,US_Others!W281)+US_Others!W281*US_Others!W$8/SUM(US_Others!E281,US_Others!J281,US_Others!P281,US_Others!W281))&gt;2.5,3,2)),"")</f>
        <v>4</v>
      </c>
      <c r="BF276" s="223">
        <f>IFERROR(IF((US_Others!F281*US_Others!F$8/SUM(US_Others!F281,US_Others!K281,US_Others!Q281)+US_Others!K281*US_Others!K$8/SUM(US_Others!F281,US_Others!K281,US_Others!Q281)+US_Others!Q281*US_Others!Q$8/SUM(US_Others!F281,US_Others!K281,US_Others!Q281))&gt;3.5,4,IF((US_Others!F281*US_Others!F$8/SUM(US_Others!F281,US_Others!K281,US_Others!Q281)+US_Others!K281*US_Others!K$8/SUM(US_Others!F281,US_Others!K281,US_Others!Q281)+US_Others!Q281*US_Others!Q$8/SUM(US_Others!F281,US_Others!K281,US_Others!Q281))&gt;2.5,3,2)),"")</f>
        <v>4</v>
      </c>
      <c r="BG276" s="223">
        <f>IFERROR(IF((US_Others!G281*US_Others!G$8/SUM(US_Others!G281,US_Others!L281,US_Others!R281)+US_Others!L281*US_Others!L$8/SUM(US_Others!G281,US_Others!L281,US_Others!R281)+US_Others!R281*US_Others!R$8/SUM(US_Others!G281,US_Others!L281,US_Others!R281))&gt;3.5,4,IF((US_Others!G281*US_Others!G$8/SUM(US_Others!G281,US_Others!L281,US_Others!R281)+US_Others!L281*US_Others!L$8/SUM(US_Others!G281,US_Others!L281,US_Others!R281)+US_Others!R281*US_Others!R$8/SUM(US_Others!G281,US_Others!L281,US_Others!R281))&gt;2.5,3,2)),"")</f>
        <v>4</v>
      </c>
      <c r="BH276" s="219" t="str">
        <f>IFERROR(IF((US_Others!Z281*US_Others!Z$8/SUM(US_Others!Z281,US_Others!AB281)+US_Others!AB281*US_Others!AB$8/SUM(US_Others!Z281,US_Others!AB281))&gt;3.5,4,IF((US_Others!Z281*US_Others!Z$8/SUM(US_Others!Z281,US_Others!AB281)+US_Others!AB281*US_Others!AB$8/SUM(US_Others!Z281,US_Others!AB281))&gt;2.5,3,2)),"")</f>
        <v/>
      </c>
      <c r="BI276" s="219" t="str">
        <f>IFERROR(IF((US_Others!AA281*US_Others!AA$8/SUM(US_Others!AA281,US_Others!AC281)+US_Others!AC281*US_Others!AC$8/SUM(US_Others!AA281,US_Others!AC281))&gt;3.5,4,IF((US_Others!AA281*US_Others!AA$8/SUM(US_Others!AA281,US_Others!AC281)+US_Others!AC281*US_Others!AC$8/SUM(US_Others!AA281,US_Others!AC281))&gt;2.5,3,2)),"")</f>
        <v/>
      </c>
      <c r="BJ276" s="219" t="str">
        <f>IFERROR(US_Others!AD281*US_Others!AD$8/US_Others!AD281,"")</f>
        <v/>
      </c>
      <c r="BK276" s="74" t="str">
        <f>IFERROR(US_Others!AE281*US_Others!AE$8/US_Others!AE281,"")</f>
        <v/>
      </c>
      <c r="BL276" s="219" t="str">
        <f>IFERROR(IF(SUMPRODUCT(US_Others!AG281:AI281/SUM(US_Others!AG281:AI281),US_Others!AG$8:AI$8)&gt;3.5,4,IF(SUMPRODUCT(US_Others!AG281:AI281/SUM(US_Others!AG281:AI281),US_Others!AG$8:AI$8)&gt;2.5,3,2)),"")</f>
        <v/>
      </c>
      <c r="BM276" s="219" t="str">
        <f>IFERROR(US_Others!AL281*US_Others!AL$8/US_Others!AL281,"")</f>
        <v/>
      </c>
    </row>
    <row r="277" spans="1:65">
      <c r="A277" s="200" t="s">
        <v>418</v>
      </c>
      <c r="B277" s="332">
        <v>326220</v>
      </c>
      <c r="C277" s="333">
        <f>SUM(US_CO2!C280:AX280)</f>
        <v>0.18739580381506102</v>
      </c>
      <c r="D277" s="333">
        <f>SUM(US_CH4!C280:AC280)</f>
        <v>1.0452354851678896E-4</v>
      </c>
      <c r="E277" s="333">
        <f>SUM(US_N2O!C280:AA280)</f>
        <v>1.3212702263977813E-4</v>
      </c>
      <c r="F277" s="332">
        <f>US_Others!V282+US_Others!U282</f>
        <v>0</v>
      </c>
      <c r="G277" s="332">
        <f>US_Others!C282+US_Others!H282+US_Others!N282</f>
        <v>0</v>
      </c>
      <c r="H277" s="332">
        <f>US_Others!D282+US_Others!I282+US_Others!O282</f>
        <v>0</v>
      </c>
      <c r="I277" s="332">
        <f>US_Others!E282+US_Others!J282+US_Others!P282+US_Others!W282</f>
        <v>0</v>
      </c>
      <c r="J277" s="332">
        <f>US_Others!F282+US_Others!K282+US_Others!Q282</f>
        <v>0</v>
      </c>
      <c r="K277" s="332">
        <f>US_Others!G282+US_Others!L282+US_Others!R282</f>
        <v>0</v>
      </c>
      <c r="L277" s="332">
        <f>US_Others!Z282+US_Others!AB282</f>
        <v>0</v>
      </c>
      <c r="M277" s="332">
        <f>US_Others!AA282+US_Others!AC282</f>
        <v>0</v>
      </c>
      <c r="N277" s="332">
        <f>US_Others!AD282</f>
        <v>0</v>
      </c>
      <c r="O277" s="332">
        <f>US_Others!AE282</f>
        <v>0</v>
      </c>
      <c r="P277" s="332">
        <f>SUM(US_Others!AG282:AI282)</f>
        <v>0</v>
      </c>
      <c r="Q277" s="332">
        <f>US_Others!AL282</f>
        <v>0</v>
      </c>
      <c r="R277" s="332"/>
      <c r="S277" s="334">
        <f t="shared" si="4"/>
        <v>187.39580381506102</v>
      </c>
      <c r="T277" s="334">
        <f>D277*1000/Spec!I$6</f>
        <v>4.1809419406715585E-3</v>
      </c>
      <c r="U277" s="334">
        <f>E277*1000/Spec!I$7</f>
        <v>4.4337927060328233E-4</v>
      </c>
      <c r="V277" s="334">
        <f>F277*1000/Spec!I$8</f>
        <v>0</v>
      </c>
      <c r="W277" s="334">
        <f>G277*1000/Spec!I$9</f>
        <v>0</v>
      </c>
      <c r="X277" s="334">
        <f>H277*1000/Spec!I$10</f>
        <v>0</v>
      </c>
      <c r="Y277" s="334">
        <f>I277*1000/Spec!I$11</f>
        <v>0</v>
      </c>
      <c r="Z277" s="334">
        <f>J277*1000/Spec!I$12</f>
        <v>0</v>
      </c>
      <c r="AA277" s="334">
        <f>K277*1000/Spec!I$15</f>
        <v>0</v>
      </c>
      <c r="AB277" s="334">
        <f>L277*1000/Spec!I$17</f>
        <v>0</v>
      </c>
      <c r="AC277" s="334">
        <f>M277*1000/Spec!I$18</f>
        <v>0</v>
      </c>
      <c r="AD277" s="335">
        <f>N277*1000/Spec!I$25</f>
        <v>0</v>
      </c>
      <c r="AE277" s="335">
        <f>O277*1000/Spec!I$26</f>
        <v>0</v>
      </c>
      <c r="AF277" s="334">
        <f>P277*1000/Spec!I$21</f>
        <v>0</v>
      </c>
      <c r="AG277" s="334">
        <f>Q277*1000/Spec!I$22</f>
        <v>0</v>
      </c>
      <c r="AI277" s="432">
        <f>S277/'2007output'!$D275</f>
        <v>2.9875269699335644E-2</v>
      </c>
      <c r="AJ277" s="432">
        <f>T277/'2007output'!$D275</f>
        <v>6.6653983457439514E-7</v>
      </c>
      <c r="AK277" s="432">
        <f>U277/'2007output'!$D275</f>
        <v>7.0685015452321406E-8</v>
      </c>
      <c r="AL277" s="433">
        <f>V277/'2007output'!$D275</f>
        <v>0</v>
      </c>
      <c r="AM277" s="433">
        <f>W277/'2007output'!$D275</f>
        <v>0</v>
      </c>
      <c r="AN277" s="433">
        <f>X277/'2007output'!$D275</f>
        <v>0</v>
      </c>
      <c r="AO277" s="433">
        <f>Y277/'2007output'!$D275</f>
        <v>0</v>
      </c>
      <c r="AP277" s="433">
        <f>Z277/'2007output'!$D275</f>
        <v>0</v>
      </c>
      <c r="AQ277" s="433">
        <f>AA277/'2007output'!$D275</f>
        <v>0</v>
      </c>
      <c r="AR277" s="433">
        <f>AB277/'2007output'!$D275</f>
        <v>0</v>
      </c>
      <c r="AS277" s="433">
        <f>AC277/'2007output'!$D275</f>
        <v>0</v>
      </c>
      <c r="AT277" s="433">
        <f>AD277/'2007output'!$D275</f>
        <v>0</v>
      </c>
      <c r="AU277" s="433">
        <f>AE277/'2007output'!$D275</f>
        <v>0</v>
      </c>
      <c r="AV277" s="433">
        <f>AF277/'2007output'!$D275</f>
        <v>0</v>
      </c>
      <c r="AW277" s="433">
        <f>AG277/'2007output'!$D275</f>
        <v>0</v>
      </c>
      <c r="AY277" s="370">
        <f>IFERROR(IF(SUMPRODUCT(US_CO2!C280:AX280/SUM(US_CO2!C280:AX280),US_CO2!C$6:AX$6)&gt;3.5,4,IF(SUMPRODUCT(US_CO2!C280:AX280/SUM(US_CO2!C280:AX280),US_CO2!C$6:AX$6)&gt;2.5,3,2)),"")</f>
        <v>4</v>
      </c>
      <c r="AZ277" s="370">
        <f>IFERROR(IF(SUMPRODUCT(US_CH4!C280:AC280/SUM(US_CH4!C280:AC280),US_CH4!C$6:AC$6)&gt;3.5,4,IF(SUMPRODUCT(US_CH4!C280:AC280/SUM(US_CH4!C280:AC280),US_CH4!C$6:AC$6)&gt;2.5,3,2)),"")</f>
        <v>4</v>
      </c>
      <c r="BA277" s="223">
        <f>IFERROR(IF(SUMPRODUCT(US_N2O!C280:AA280/SUM(US_N2O!C280:AA280),US_N2O!C$6:AA$6)&gt;3.5,4,IF(SUMPRODUCT(US_N2O!C280:AA280/SUM(US_N2O!C280:AA280),US_N2O!C$6:AA$6)&gt;2.5,3,2)),"")</f>
        <v>4</v>
      </c>
      <c r="BB277" s="223" t="str">
        <f>IFERROR(IF(SUMPRODUCT(US_Others!U282:V282/SUM(US_Others!U282:V282),US_Others!U$8:V$8)&gt;3.5,4,IF(SUMPRODUCT(US_Others!U282:V282/SUM(US_Others!U282:V282),US_Others!U$8:V$8)&gt;2.5,3,2)),"")</f>
        <v/>
      </c>
      <c r="BC277" s="223" t="str">
        <f>IFERROR(IF((US_Others!C282*US_Others!C$8/SUM(US_Others!C282,US_Others!H282,US_Others!N282)+ US_Others!H282*US_Others!H$8/SUM(US_Others!C282,US_Others!H282,US_Others!N282)+US_Others!N282*US_Others!N$8/SUM(US_Others!C282,US_Others!H282,US_Others!N282))&gt;3.5,4,IF((US_Others!C282*US_Others!C$8/SUM(US_Others!C282,US_Others!H282,US_Others!N282)+ US_Others!H282*US_Others!H$8/SUM(US_Others!C282,US_Others!H282,US_Others!N282)+US_Others!N282*US_Others!N$8/SUM(US_Others!C282,US_Others!H282,US_Others!N282))&gt;2.5,3,2)),"")</f>
        <v/>
      </c>
      <c r="BD277" s="223" t="str">
        <f>IFERROR(IF((US_Others!D282*US_Others!D$8/SUM(US_Others!D282,US_Others!I282,US_Others!O282)+US_Others!I282*US_Others!I$8/SUM(US_Others!D282,US_Others!I282,US_Others!O282)+US_Others!O282*US_Others!O$8/SUM(US_Others!D282,US_Others!I282,US_Others!O282))&gt;3.5,4,IF((US_Others!D282*US_Others!D$8/SUM(US_Others!D282,US_Others!I282,US_Others!O282)+US_Others!I282*US_Others!I$8/SUM(US_Others!D282,US_Others!I282,US_Others!O282)+US_Others!O282*US_Others!O$8/SUM(US_Others!D282,US_Others!I282,US_Others!O282))&gt;2.5,3,2)),"")</f>
        <v/>
      </c>
      <c r="BE277" s="223" t="str">
        <f>IFERROR(IF((US_Others!E282*US_Others!E$8/SUM(US_Others!E282,US_Others!J282,US_Others!P282,US_Others!W282)+US_Others!J282*US_Others!J$8/SUM(US_Others!E282,US_Others!J282,US_Others!P282,US_Others!W282)+US_Others!P282*US_Others!P$8/SUM(US_Others!E282,US_Others!J282,US_Others!P282,US_Others!W282)+US_Others!W282*US_Others!W$8/SUM(US_Others!E282,US_Others!J282,US_Others!P282,US_Others!W282))&gt;3.5,4,IF((US_Others!E282*US_Others!E$8/SUM(US_Others!E282,US_Others!J282,US_Others!P282,US_Others!W282)+US_Others!J282*US_Others!J$8/SUM(US_Others!E282,US_Others!J282,US_Others!P282,US_Others!W282)+US_Others!P282*US_Others!P$8/SUM(US_Others!E282,US_Others!J282,US_Others!P282,US_Others!W282)+US_Others!W282*US_Others!W$8/SUM(US_Others!E282,US_Others!J282,US_Others!P282,US_Others!W282))&gt;2.5,3,2)),"")</f>
        <v/>
      </c>
      <c r="BF277" s="223" t="str">
        <f>IFERROR(IF((US_Others!F282*US_Others!F$8/SUM(US_Others!F282,US_Others!K282,US_Others!Q282)+US_Others!K282*US_Others!K$8/SUM(US_Others!F282,US_Others!K282,US_Others!Q282)+US_Others!Q282*US_Others!Q$8/SUM(US_Others!F282,US_Others!K282,US_Others!Q282))&gt;3.5,4,IF((US_Others!F282*US_Others!F$8/SUM(US_Others!F282,US_Others!K282,US_Others!Q282)+US_Others!K282*US_Others!K$8/SUM(US_Others!F282,US_Others!K282,US_Others!Q282)+US_Others!Q282*US_Others!Q$8/SUM(US_Others!F282,US_Others!K282,US_Others!Q282))&gt;2.5,3,2)),"")</f>
        <v/>
      </c>
      <c r="BG277" s="223" t="str">
        <f>IFERROR(IF((US_Others!G282*US_Others!G$8/SUM(US_Others!G282,US_Others!L282,US_Others!R282)+US_Others!L282*US_Others!L$8/SUM(US_Others!G282,US_Others!L282,US_Others!R282)+US_Others!R282*US_Others!R$8/SUM(US_Others!G282,US_Others!L282,US_Others!R282))&gt;3.5,4,IF((US_Others!G282*US_Others!G$8/SUM(US_Others!G282,US_Others!L282,US_Others!R282)+US_Others!L282*US_Others!L$8/SUM(US_Others!G282,US_Others!L282,US_Others!R282)+US_Others!R282*US_Others!R$8/SUM(US_Others!G282,US_Others!L282,US_Others!R282))&gt;2.5,3,2)),"")</f>
        <v/>
      </c>
      <c r="BH277" s="219" t="str">
        <f>IFERROR(IF((US_Others!Z282*US_Others!Z$8/SUM(US_Others!Z282,US_Others!AB282)+US_Others!AB282*US_Others!AB$8/SUM(US_Others!Z282,US_Others!AB282))&gt;3.5,4,IF((US_Others!Z282*US_Others!Z$8/SUM(US_Others!Z282,US_Others!AB282)+US_Others!AB282*US_Others!AB$8/SUM(US_Others!Z282,US_Others!AB282))&gt;2.5,3,2)),"")</f>
        <v/>
      </c>
      <c r="BI277" s="219" t="str">
        <f>IFERROR(IF((US_Others!AA282*US_Others!AA$8/SUM(US_Others!AA282,US_Others!AC282)+US_Others!AC282*US_Others!AC$8/SUM(US_Others!AA282,US_Others!AC282))&gt;3.5,4,IF((US_Others!AA282*US_Others!AA$8/SUM(US_Others!AA282,US_Others!AC282)+US_Others!AC282*US_Others!AC$8/SUM(US_Others!AA282,US_Others!AC282))&gt;2.5,3,2)),"")</f>
        <v/>
      </c>
      <c r="BJ277" s="219" t="str">
        <f>IFERROR(US_Others!AD282*US_Others!AD$8/US_Others!AD282,"")</f>
        <v/>
      </c>
      <c r="BK277" s="74" t="str">
        <f>IFERROR(US_Others!AE282*US_Others!AE$8/US_Others!AE282,"")</f>
        <v/>
      </c>
      <c r="BL277" s="219" t="str">
        <f>IFERROR(IF(SUMPRODUCT(US_Others!AG282:AI282/SUM(US_Others!AG282:AI282),US_Others!AG$8:AI$8)&gt;3.5,4,IF(SUMPRODUCT(US_Others!AG282:AI282/SUM(US_Others!AG282:AI282),US_Others!AG$8:AI$8)&gt;2.5,3,2)),"")</f>
        <v/>
      </c>
      <c r="BM277" s="219" t="str">
        <f>IFERROR(US_Others!AL282*US_Others!AL$8/US_Others!AL282,"")</f>
        <v/>
      </c>
    </row>
    <row r="278" spans="1:65">
      <c r="A278" s="200" t="s">
        <v>419</v>
      </c>
      <c r="B278" s="332">
        <v>326290</v>
      </c>
      <c r="C278" s="333">
        <f>SUM(US_CO2!C281:AX281)</f>
        <v>0.66429522367686211</v>
      </c>
      <c r="D278" s="333">
        <f>SUM(US_CH4!C281:AC281)</f>
        <v>3.7177018023692001E-4</v>
      </c>
      <c r="E278" s="333">
        <f>SUM(US_N2O!C281:AA281)</f>
        <v>4.7298291868788021E-4</v>
      </c>
      <c r="F278" s="332">
        <f>US_Others!V283+US_Others!U283</f>
        <v>0</v>
      </c>
      <c r="G278" s="332">
        <f>US_Others!C283+US_Others!H283+US_Others!N283</f>
        <v>9.323968907953937E-6</v>
      </c>
      <c r="H278" s="332">
        <f>US_Others!D283+US_Others!I283+US_Others!O283</f>
        <v>1.5291309009044459E-4</v>
      </c>
      <c r="I278" s="332">
        <f>US_Others!E283+US_Others!J283+US_Others!P283+US_Others!W283</f>
        <v>7.0675684322290839E-4</v>
      </c>
      <c r="J278" s="332">
        <f>US_Others!F283+US_Others!K283+US_Others!Q283</f>
        <v>1.2214399269419655E-4</v>
      </c>
      <c r="K278" s="332">
        <f>US_Others!G283+US_Others!L283+US_Others!R283</f>
        <v>1.2121159580340119E-5</v>
      </c>
      <c r="L278" s="332">
        <f>US_Others!Z283+US_Others!AB283</f>
        <v>0</v>
      </c>
      <c r="M278" s="332">
        <f>US_Others!AA283+US_Others!AC283</f>
        <v>0</v>
      </c>
      <c r="N278" s="332">
        <f>US_Others!AD283</f>
        <v>0</v>
      </c>
      <c r="O278" s="332">
        <f>US_Others!AE283</f>
        <v>0</v>
      </c>
      <c r="P278" s="332">
        <f>SUM(US_Others!AG283:AI283)</f>
        <v>0</v>
      </c>
      <c r="Q278" s="332">
        <f>US_Others!AL283</f>
        <v>0</v>
      </c>
      <c r="R278" s="332"/>
      <c r="S278" s="334">
        <f t="shared" si="4"/>
        <v>664.29522367686207</v>
      </c>
      <c r="T278" s="334">
        <f>D278*1000/Spec!I$6</f>
        <v>1.48708072094768E-2</v>
      </c>
      <c r="U278" s="334">
        <f>E278*1000/Spec!I$7</f>
        <v>1.587191002308323E-3</v>
      </c>
      <c r="V278" s="334">
        <f>F278*1000/Spec!I$8</f>
        <v>0</v>
      </c>
      <c r="W278" s="334">
        <f>G278*1000/Spec!I$9</f>
        <v>1.3813287271042869E-5</v>
      </c>
      <c r="X278" s="334">
        <f>H278*1000/Spec!I$10</f>
        <v>4.3689454311555601E-5</v>
      </c>
      <c r="Y278" s="334">
        <f>I278*1000/Spec!I$11</f>
        <v>4.9423555470133455E-4</v>
      </c>
      <c r="Z278" s="334">
        <f>J278*1000/Spec!I$12</f>
        <v>2.7325278007650236E-5</v>
      </c>
      <c r="AA278" s="334">
        <f>K278*1000/Spec!I$15</f>
        <v>1.2355922100244769E-6</v>
      </c>
      <c r="AB278" s="334">
        <f>L278*1000/Spec!I$17</f>
        <v>0</v>
      </c>
      <c r="AC278" s="334">
        <f>M278*1000/Spec!I$18</f>
        <v>0</v>
      </c>
      <c r="AD278" s="335">
        <f>N278*1000/Spec!I$25</f>
        <v>0</v>
      </c>
      <c r="AE278" s="335">
        <f>O278*1000/Spec!I$26</f>
        <v>0</v>
      </c>
      <c r="AF278" s="334">
        <f>P278*1000/Spec!I$21</f>
        <v>0</v>
      </c>
      <c r="AG278" s="334">
        <f>Q278*1000/Spec!I$22</f>
        <v>0</v>
      </c>
      <c r="AI278" s="432">
        <f>S278/'2007output'!$D276</f>
        <v>3.4853388037219324E-2</v>
      </c>
      <c r="AJ278" s="432">
        <f>T278/'2007output'!$D276</f>
        <v>7.8022240056130989E-7</v>
      </c>
      <c r="AK278" s="432">
        <f>U278/'2007output'!$D276</f>
        <v>8.3274697635857557E-8</v>
      </c>
      <c r="AL278" s="433">
        <f>V278/'2007output'!$D276</f>
        <v>0</v>
      </c>
      <c r="AM278" s="433">
        <f>W278/'2007output'!$D276</f>
        <v>7.247378035664303E-10</v>
      </c>
      <c r="AN278" s="433">
        <f>X278/'2007output'!$D276</f>
        <v>2.2922421387086817E-9</v>
      </c>
      <c r="AO278" s="433">
        <f>Y278/'2007output'!$D276</f>
        <v>2.593091588774574E-8</v>
      </c>
      <c r="AP278" s="433">
        <f>Z278/'2007output'!$D276</f>
        <v>1.4336675677933243E-9</v>
      </c>
      <c r="AQ278" s="433">
        <f>AA278/'2007output'!$D276</f>
        <v>6.4827464080483453E-11</v>
      </c>
      <c r="AR278" s="433">
        <f>AB278/'2007output'!$D276</f>
        <v>0</v>
      </c>
      <c r="AS278" s="433">
        <f>AC278/'2007output'!$D276</f>
        <v>0</v>
      </c>
      <c r="AT278" s="433">
        <f>AD278/'2007output'!$D276</f>
        <v>0</v>
      </c>
      <c r="AU278" s="433">
        <f>AE278/'2007output'!$D276</f>
        <v>0</v>
      </c>
      <c r="AV278" s="433">
        <f>AF278/'2007output'!$D276</f>
        <v>0</v>
      </c>
      <c r="AW278" s="433">
        <f>AG278/'2007output'!$D276</f>
        <v>0</v>
      </c>
      <c r="AY278" s="370">
        <f>IFERROR(IF(SUMPRODUCT(US_CO2!C281:AX281/SUM(US_CO2!C281:AX281),US_CO2!C$6:AX$6)&gt;3.5,4,IF(SUMPRODUCT(US_CO2!C281:AX281/SUM(US_CO2!C281:AX281),US_CO2!C$6:AX$6)&gt;2.5,3,2)),"")</f>
        <v>4</v>
      </c>
      <c r="AZ278" s="370">
        <f>IFERROR(IF(SUMPRODUCT(US_CH4!C281:AC281/SUM(US_CH4!C281:AC281),US_CH4!C$6:AC$6)&gt;3.5,4,IF(SUMPRODUCT(US_CH4!C281:AC281/SUM(US_CH4!C281:AC281),US_CH4!C$6:AC$6)&gt;2.5,3,2)),"")</f>
        <v>4</v>
      </c>
      <c r="BA278" s="223">
        <f>IFERROR(IF(SUMPRODUCT(US_N2O!C281:AA281/SUM(US_N2O!C281:AA281),US_N2O!C$6:AA$6)&gt;3.5,4,IF(SUMPRODUCT(US_N2O!C281:AA281/SUM(US_N2O!C281:AA281),US_N2O!C$6:AA$6)&gt;2.5,3,2)),"")</f>
        <v>4</v>
      </c>
      <c r="BB278" s="223" t="str">
        <f>IFERROR(IF(SUMPRODUCT(US_Others!U283:V283/SUM(US_Others!U283:V283),US_Others!U$8:V$8)&gt;3.5,4,IF(SUMPRODUCT(US_Others!U283:V283/SUM(US_Others!U283:V283),US_Others!U$8:V$8)&gt;2.5,3,2)),"")</f>
        <v/>
      </c>
      <c r="BC278" s="223">
        <f>IFERROR(IF((US_Others!C283*US_Others!C$8/SUM(US_Others!C283,US_Others!H283,US_Others!N283)+ US_Others!H283*US_Others!H$8/SUM(US_Others!C283,US_Others!H283,US_Others!N283)+US_Others!N283*US_Others!N$8/SUM(US_Others!C283,US_Others!H283,US_Others!N283))&gt;3.5,4,IF((US_Others!C283*US_Others!C$8/SUM(US_Others!C283,US_Others!H283,US_Others!N283)+ US_Others!H283*US_Others!H$8/SUM(US_Others!C283,US_Others!H283,US_Others!N283)+US_Others!N283*US_Others!N$8/SUM(US_Others!C283,US_Others!H283,US_Others!N283))&gt;2.5,3,2)),"")</f>
        <v>4</v>
      </c>
      <c r="BD278" s="223">
        <f>IFERROR(IF((US_Others!D283*US_Others!D$8/SUM(US_Others!D283,US_Others!I283,US_Others!O283)+US_Others!I283*US_Others!I$8/SUM(US_Others!D283,US_Others!I283,US_Others!O283)+US_Others!O283*US_Others!O$8/SUM(US_Others!D283,US_Others!I283,US_Others!O283))&gt;3.5,4,IF((US_Others!D283*US_Others!D$8/SUM(US_Others!D283,US_Others!I283,US_Others!O283)+US_Others!I283*US_Others!I$8/SUM(US_Others!D283,US_Others!I283,US_Others!O283)+US_Others!O283*US_Others!O$8/SUM(US_Others!D283,US_Others!I283,US_Others!O283))&gt;2.5,3,2)),"")</f>
        <v>4</v>
      </c>
      <c r="BE278" s="223">
        <f>IFERROR(IF((US_Others!E283*US_Others!E$8/SUM(US_Others!E283,US_Others!J283,US_Others!P283,US_Others!W283)+US_Others!J283*US_Others!J$8/SUM(US_Others!E283,US_Others!J283,US_Others!P283,US_Others!W283)+US_Others!P283*US_Others!P$8/SUM(US_Others!E283,US_Others!J283,US_Others!P283,US_Others!W283)+US_Others!W283*US_Others!W$8/SUM(US_Others!E283,US_Others!J283,US_Others!P283,US_Others!W283))&gt;3.5,4,IF((US_Others!E283*US_Others!E$8/SUM(US_Others!E283,US_Others!J283,US_Others!P283,US_Others!W283)+US_Others!J283*US_Others!J$8/SUM(US_Others!E283,US_Others!J283,US_Others!P283,US_Others!W283)+US_Others!P283*US_Others!P$8/SUM(US_Others!E283,US_Others!J283,US_Others!P283,US_Others!W283)+US_Others!W283*US_Others!W$8/SUM(US_Others!E283,US_Others!J283,US_Others!P283,US_Others!W283))&gt;2.5,3,2)),"")</f>
        <v>4</v>
      </c>
      <c r="BF278" s="223">
        <f>IFERROR(IF((US_Others!F283*US_Others!F$8/SUM(US_Others!F283,US_Others!K283,US_Others!Q283)+US_Others!K283*US_Others!K$8/SUM(US_Others!F283,US_Others!K283,US_Others!Q283)+US_Others!Q283*US_Others!Q$8/SUM(US_Others!F283,US_Others!K283,US_Others!Q283))&gt;3.5,4,IF((US_Others!F283*US_Others!F$8/SUM(US_Others!F283,US_Others!K283,US_Others!Q283)+US_Others!K283*US_Others!K$8/SUM(US_Others!F283,US_Others!K283,US_Others!Q283)+US_Others!Q283*US_Others!Q$8/SUM(US_Others!F283,US_Others!K283,US_Others!Q283))&gt;2.5,3,2)),"")</f>
        <v>4</v>
      </c>
      <c r="BG278" s="223">
        <f>IFERROR(IF((US_Others!G283*US_Others!G$8/SUM(US_Others!G283,US_Others!L283,US_Others!R283)+US_Others!L283*US_Others!L$8/SUM(US_Others!G283,US_Others!L283,US_Others!R283)+US_Others!R283*US_Others!R$8/SUM(US_Others!G283,US_Others!L283,US_Others!R283))&gt;3.5,4,IF((US_Others!G283*US_Others!G$8/SUM(US_Others!G283,US_Others!L283,US_Others!R283)+US_Others!L283*US_Others!L$8/SUM(US_Others!G283,US_Others!L283,US_Others!R283)+US_Others!R283*US_Others!R$8/SUM(US_Others!G283,US_Others!L283,US_Others!R283))&gt;2.5,3,2)),"")</f>
        <v>4</v>
      </c>
      <c r="BH278" s="219" t="str">
        <f>IFERROR(IF((US_Others!Z283*US_Others!Z$8/SUM(US_Others!Z283,US_Others!AB283)+US_Others!AB283*US_Others!AB$8/SUM(US_Others!Z283,US_Others!AB283))&gt;3.5,4,IF((US_Others!Z283*US_Others!Z$8/SUM(US_Others!Z283,US_Others!AB283)+US_Others!AB283*US_Others!AB$8/SUM(US_Others!Z283,US_Others!AB283))&gt;2.5,3,2)),"")</f>
        <v/>
      </c>
      <c r="BI278" s="219" t="str">
        <f>IFERROR(IF((US_Others!AA283*US_Others!AA$8/SUM(US_Others!AA283,US_Others!AC283)+US_Others!AC283*US_Others!AC$8/SUM(US_Others!AA283,US_Others!AC283))&gt;3.5,4,IF((US_Others!AA283*US_Others!AA$8/SUM(US_Others!AA283,US_Others!AC283)+US_Others!AC283*US_Others!AC$8/SUM(US_Others!AA283,US_Others!AC283))&gt;2.5,3,2)),"")</f>
        <v/>
      </c>
      <c r="BJ278" s="219" t="str">
        <f>IFERROR(US_Others!AD283*US_Others!AD$8/US_Others!AD283,"")</f>
        <v/>
      </c>
      <c r="BK278" s="74" t="str">
        <f>IFERROR(US_Others!AE283*US_Others!AE$8/US_Others!AE283,"")</f>
        <v/>
      </c>
      <c r="BL278" s="219" t="str">
        <f>IFERROR(IF(SUMPRODUCT(US_Others!AG283:AI283/SUM(US_Others!AG283:AI283),US_Others!AG$8:AI$8)&gt;3.5,4,IF(SUMPRODUCT(US_Others!AG283:AI283/SUM(US_Others!AG283:AI283),US_Others!AG$8:AI$8)&gt;2.5,3,2)),"")</f>
        <v/>
      </c>
      <c r="BM278" s="219" t="str">
        <f>IFERROR(US_Others!AL283*US_Others!AL$8/US_Others!AL283,"")</f>
        <v/>
      </c>
    </row>
    <row r="279" spans="1:65">
      <c r="A279" s="200" t="s">
        <v>420</v>
      </c>
      <c r="B279" s="332">
        <v>420000</v>
      </c>
      <c r="C279" s="333">
        <f>SUM(US_CO2!C282:AX282)</f>
        <v>9.9016469346272054</v>
      </c>
      <c r="D279" s="333">
        <f>SUM(US_CH4!C282:AC282)</f>
        <v>1.4595440962034177E-2</v>
      </c>
      <c r="E279" s="333">
        <f>SUM(US_N2O!C282:AA282)</f>
        <v>5.3659917665867659E-3</v>
      </c>
      <c r="F279" s="332">
        <f>US_Others!V284+US_Others!U284</f>
        <v>0</v>
      </c>
      <c r="G279" s="332">
        <f>US_Others!C284+US_Others!H284+US_Others!N284</f>
        <v>4.1425882467592233E-3</v>
      </c>
      <c r="H279" s="332">
        <f>US_Others!D284+US_Others!I284+US_Others!O284</f>
        <v>6.7938447246851275E-2</v>
      </c>
      <c r="I279" s="332">
        <f>US_Others!E284+US_Others!J284+US_Others!P284+US_Others!W284</f>
        <v>0.31400818910434913</v>
      </c>
      <c r="J279" s="332">
        <f>US_Others!F284+US_Others!K284+US_Others!Q284</f>
        <v>5.4267906032545825E-2</v>
      </c>
      <c r="K279" s="332">
        <f>US_Others!G284+US_Others!L284+US_Others!R284</f>
        <v>5.385364720786991E-3</v>
      </c>
      <c r="L279" s="332">
        <f>US_Others!Z284+US_Others!AB284</f>
        <v>0</v>
      </c>
      <c r="M279" s="332">
        <f>US_Others!AA284+US_Others!AC284</f>
        <v>0</v>
      </c>
      <c r="N279" s="332">
        <f>US_Others!AD284</f>
        <v>0</v>
      </c>
      <c r="O279" s="332">
        <f>US_Others!AE284</f>
        <v>0</v>
      </c>
      <c r="P279" s="332">
        <f>SUM(US_Others!AG284:AI284)</f>
        <v>0</v>
      </c>
      <c r="Q279" s="332">
        <f>US_Others!AL284</f>
        <v>0</v>
      </c>
      <c r="R279" s="332"/>
      <c r="S279" s="334">
        <f t="shared" si="4"/>
        <v>9901.6469346272061</v>
      </c>
      <c r="T279" s="334">
        <f>D279*1000/Spec!I$6</f>
        <v>0.58381763848136703</v>
      </c>
      <c r="U279" s="334">
        <f>E279*1000/Spec!I$7</f>
        <v>1.8006683780492503E-2</v>
      </c>
      <c r="V279" s="334">
        <f>F279*1000/Spec!I$8</f>
        <v>0</v>
      </c>
      <c r="W279" s="334">
        <f>G279*1000/Spec!I$9</f>
        <v>6.1371677729766278E-3</v>
      </c>
      <c r="X279" s="334">
        <f>H279*1000/Spec!I$10</f>
        <v>1.9410984927671789E-2</v>
      </c>
      <c r="Y279" s="334">
        <f>I279*1000/Spec!I$11</f>
        <v>0.21958614622681757</v>
      </c>
      <c r="Z279" s="334">
        <f>J279*1000/Spec!I$12</f>
        <v>1.2140471148220542E-2</v>
      </c>
      <c r="AA279" s="334">
        <f>K279*1000/Spec!I$15</f>
        <v>5.4896684207818465E-4</v>
      </c>
      <c r="AB279" s="334">
        <f>L279*1000/Spec!I$17</f>
        <v>0</v>
      </c>
      <c r="AC279" s="334">
        <f>M279*1000/Spec!I$18</f>
        <v>0</v>
      </c>
      <c r="AD279" s="335">
        <f>N279*1000/Spec!I$25</f>
        <v>0</v>
      </c>
      <c r="AE279" s="335">
        <f>O279*1000/Spec!I$26</f>
        <v>0</v>
      </c>
      <c r="AF279" s="334">
        <f>P279*1000/Spec!I$21</f>
        <v>0</v>
      </c>
      <c r="AG279" s="334">
        <f>Q279*1000/Spec!I$22</f>
        <v>0</v>
      </c>
      <c r="AI279" s="432">
        <f>S279/'2007output'!$D277</f>
        <v>6.6608380997570261E-3</v>
      </c>
      <c r="AJ279" s="432">
        <f>T279/'2007output'!$D277</f>
        <v>3.9273413760165261E-7</v>
      </c>
      <c r="AK279" s="432">
        <f>U279/'2007output'!$D277</f>
        <v>1.2113096555274927E-8</v>
      </c>
      <c r="AL279" s="433">
        <f>V279/'2007output'!$D277</f>
        <v>0</v>
      </c>
      <c r="AM279" s="433">
        <f>W279/'2007output'!$D277</f>
        <v>4.1284728890793126E-9</v>
      </c>
      <c r="AN279" s="433">
        <f>X279/'2007output'!$D277</f>
        <v>1.3057769966316567E-8</v>
      </c>
      <c r="AO279" s="433">
        <f>Y279/'2007output'!$D277</f>
        <v>1.4771560515366643E-7</v>
      </c>
      <c r="AP279" s="433">
        <f>Z279/'2007output'!$D277</f>
        <v>8.1668951950075639E-9</v>
      </c>
      <c r="AQ279" s="433">
        <f>AA279/'2007output'!$D277</f>
        <v>3.6929000613324131E-10</v>
      </c>
      <c r="AR279" s="433">
        <f>AB279/'2007output'!$D277</f>
        <v>0</v>
      </c>
      <c r="AS279" s="433">
        <f>AC279/'2007output'!$D277</f>
        <v>0</v>
      </c>
      <c r="AT279" s="433">
        <f>AD279/'2007output'!$D277</f>
        <v>0</v>
      </c>
      <c r="AU279" s="433">
        <f>AE279/'2007output'!$D277</f>
        <v>0</v>
      </c>
      <c r="AV279" s="433">
        <f>AF279/'2007output'!$D277</f>
        <v>0</v>
      </c>
      <c r="AW279" s="433">
        <f>AG279/'2007output'!$D277</f>
        <v>0</v>
      </c>
      <c r="AY279" s="370">
        <f>IFERROR(IF(SUMPRODUCT(US_CO2!C282:AX282/SUM(US_CO2!C282:AX282),US_CO2!C$6:AX$6)&gt;3.5,4,IF(SUMPRODUCT(US_CO2!C282:AX282/SUM(US_CO2!C282:AX282),US_CO2!C$6:AX$6)&gt;2.5,3,2)),"")</f>
        <v>4</v>
      </c>
      <c r="AZ279" s="370">
        <f>IFERROR(IF(SUMPRODUCT(US_CH4!C282:AC282/SUM(US_CH4!C282:AC282),US_CH4!C$6:AC$6)&gt;3.5,4,IF(SUMPRODUCT(US_CH4!C282:AC282/SUM(US_CH4!C282:AC282),US_CH4!C$6:AC$6)&gt;2.5,3,2)),"")</f>
        <v>4</v>
      </c>
      <c r="BA279" s="223">
        <f>IFERROR(IF(SUMPRODUCT(US_N2O!C282:AA282/SUM(US_N2O!C282:AA282),US_N2O!C$6:AA$6)&gt;3.5,4,IF(SUMPRODUCT(US_N2O!C282:AA282/SUM(US_N2O!C282:AA282),US_N2O!C$6:AA$6)&gt;2.5,3,2)),"")</f>
        <v>4</v>
      </c>
      <c r="BB279" s="223" t="str">
        <f>IFERROR(IF(SUMPRODUCT(US_Others!U284:V284/SUM(US_Others!U284:V284),US_Others!U$8:V$8)&gt;3.5,4,IF(SUMPRODUCT(US_Others!U284:V284/SUM(US_Others!U284:V284),US_Others!U$8:V$8)&gt;2.5,3,2)),"")</f>
        <v/>
      </c>
      <c r="BC279" s="223">
        <f>IFERROR(IF((US_Others!C284*US_Others!C$8/SUM(US_Others!C284,US_Others!H284,US_Others!N284)+ US_Others!H284*US_Others!H$8/SUM(US_Others!C284,US_Others!H284,US_Others!N284)+US_Others!N284*US_Others!N$8/SUM(US_Others!C284,US_Others!H284,US_Others!N284))&gt;3.5,4,IF((US_Others!C284*US_Others!C$8/SUM(US_Others!C284,US_Others!H284,US_Others!N284)+ US_Others!H284*US_Others!H$8/SUM(US_Others!C284,US_Others!H284,US_Others!N284)+US_Others!N284*US_Others!N$8/SUM(US_Others!C284,US_Others!H284,US_Others!N284))&gt;2.5,3,2)),"")</f>
        <v>4</v>
      </c>
      <c r="BD279" s="223">
        <f>IFERROR(IF((US_Others!D284*US_Others!D$8/SUM(US_Others!D284,US_Others!I284,US_Others!O284)+US_Others!I284*US_Others!I$8/SUM(US_Others!D284,US_Others!I284,US_Others!O284)+US_Others!O284*US_Others!O$8/SUM(US_Others!D284,US_Others!I284,US_Others!O284))&gt;3.5,4,IF((US_Others!D284*US_Others!D$8/SUM(US_Others!D284,US_Others!I284,US_Others!O284)+US_Others!I284*US_Others!I$8/SUM(US_Others!D284,US_Others!I284,US_Others!O284)+US_Others!O284*US_Others!O$8/SUM(US_Others!D284,US_Others!I284,US_Others!O284))&gt;2.5,3,2)),"")</f>
        <v>4</v>
      </c>
      <c r="BE279" s="223">
        <f>IFERROR(IF((US_Others!E284*US_Others!E$8/SUM(US_Others!E284,US_Others!J284,US_Others!P284,US_Others!W284)+US_Others!J284*US_Others!J$8/SUM(US_Others!E284,US_Others!J284,US_Others!P284,US_Others!W284)+US_Others!P284*US_Others!P$8/SUM(US_Others!E284,US_Others!J284,US_Others!P284,US_Others!W284)+US_Others!W284*US_Others!W$8/SUM(US_Others!E284,US_Others!J284,US_Others!P284,US_Others!W284))&gt;3.5,4,IF((US_Others!E284*US_Others!E$8/SUM(US_Others!E284,US_Others!J284,US_Others!P284,US_Others!W284)+US_Others!J284*US_Others!J$8/SUM(US_Others!E284,US_Others!J284,US_Others!P284,US_Others!W284)+US_Others!P284*US_Others!P$8/SUM(US_Others!E284,US_Others!J284,US_Others!P284,US_Others!W284)+US_Others!W284*US_Others!W$8/SUM(US_Others!E284,US_Others!J284,US_Others!P284,US_Others!W284))&gt;2.5,3,2)),"")</f>
        <v>4</v>
      </c>
      <c r="BF279" s="223">
        <f>IFERROR(IF((US_Others!F284*US_Others!F$8/SUM(US_Others!F284,US_Others!K284,US_Others!Q284)+US_Others!K284*US_Others!K$8/SUM(US_Others!F284,US_Others!K284,US_Others!Q284)+US_Others!Q284*US_Others!Q$8/SUM(US_Others!F284,US_Others!K284,US_Others!Q284))&gt;3.5,4,IF((US_Others!F284*US_Others!F$8/SUM(US_Others!F284,US_Others!K284,US_Others!Q284)+US_Others!K284*US_Others!K$8/SUM(US_Others!F284,US_Others!K284,US_Others!Q284)+US_Others!Q284*US_Others!Q$8/SUM(US_Others!F284,US_Others!K284,US_Others!Q284))&gt;2.5,3,2)),"")</f>
        <v>4</v>
      </c>
      <c r="BG279" s="223">
        <f>IFERROR(IF((US_Others!G284*US_Others!G$8/SUM(US_Others!G284,US_Others!L284,US_Others!R284)+US_Others!L284*US_Others!L$8/SUM(US_Others!G284,US_Others!L284,US_Others!R284)+US_Others!R284*US_Others!R$8/SUM(US_Others!G284,US_Others!L284,US_Others!R284))&gt;3.5,4,IF((US_Others!G284*US_Others!G$8/SUM(US_Others!G284,US_Others!L284,US_Others!R284)+US_Others!L284*US_Others!L$8/SUM(US_Others!G284,US_Others!L284,US_Others!R284)+US_Others!R284*US_Others!R$8/SUM(US_Others!G284,US_Others!L284,US_Others!R284))&gt;2.5,3,2)),"")</f>
        <v>4</v>
      </c>
      <c r="BH279" s="219" t="str">
        <f>IFERROR(IF((US_Others!Z284*US_Others!Z$8/SUM(US_Others!Z284,US_Others!AB284)+US_Others!AB284*US_Others!AB$8/SUM(US_Others!Z284,US_Others!AB284))&gt;3.5,4,IF((US_Others!Z284*US_Others!Z$8/SUM(US_Others!Z284,US_Others!AB284)+US_Others!AB284*US_Others!AB$8/SUM(US_Others!Z284,US_Others!AB284))&gt;2.5,3,2)),"")</f>
        <v/>
      </c>
      <c r="BI279" s="219" t="str">
        <f>IFERROR(IF((US_Others!AA284*US_Others!AA$8/SUM(US_Others!AA284,US_Others!AC284)+US_Others!AC284*US_Others!AC$8/SUM(US_Others!AA284,US_Others!AC284))&gt;3.5,4,IF((US_Others!AA284*US_Others!AA$8/SUM(US_Others!AA284,US_Others!AC284)+US_Others!AC284*US_Others!AC$8/SUM(US_Others!AA284,US_Others!AC284))&gt;2.5,3,2)),"")</f>
        <v/>
      </c>
      <c r="BJ279" s="219" t="str">
        <f>IFERROR(US_Others!AD284*US_Others!AD$8/US_Others!AD284,"")</f>
        <v/>
      </c>
      <c r="BK279" s="74" t="str">
        <f>IFERROR(US_Others!AE284*US_Others!AE$8/US_Others!AE284,"")</f>
        <v/>
      </c>
      <c r="BL279" s="219" t="str">
        <f>IFERROR(IF(SUMPRODUCT(US_Others!AG284:AI284/SUM(US_Others!AG284:AI284),US_Others!AG$8:AI$8)&gt;3.5,4,IF(SUMPRODUCT(US_Others!AG284:AI284/SUM(US_Others!AG284:AI284),US_Others!AG$8:AI$8)&gt;2.5,3,2)),"")</f>
        <v/>
      </c>
      <c r="BM279" s="219" t="str">
        <f>IFERROR(US_Others!AL284*US_Others!AL$8/US_Others!AL284,"")</f>
        <v/>
      </c>
    </row>
    <row r="280" spans="1:65">
      <c r="A280" s="200" t="s">
        <v>421</v>
      </c>
      <c r="B280" s="332">
        <v>441000</v>
      </c>
      <c r="C280" s="333">
        <f>SUM(US_CO2!C283:AX283)</f>
        <v>1.5841042969488242</v>
      </c>
      <c r="D280" s="333">
        <f>SUM(US_CH4!C283:AC283)</f>
        <v>2.9886231950508988E-3</v>
      </c>
      <c r="E280" s="333">
        <f>SUM(US_N2O!C283:AA283)</f>
        <v>9.0663866984577323E-4</v>
      </c>
      <c r="F280" s="332">
        <f>US_Others!V285+US_Others!U285</f>
        <v>0</v>
      </c>
      <c r="G280" s="332">
        <f>US_Others!C285+US_Others!H285+US_Others!N285</f>
        <v>2.5293036489956652E-4</v>
      </c>
      <c r="H280" s="332">
        <f>US_Others!D285+US_Others!I285+US_Others!O285</f>
        <v>4.148057984352891E-3</v>
      </c>
      <c r="I280" s="332">
        <f>US_Others!E285+US_Others!J285+US_Others!P285+US_Others!W285</f>
        <v>1.9172121659387142E-2</v>
      </c>
      <c r="J280" s="332">
        <f>US_Others!F285+US_Others!K285+US_Others!Q285</f>
        <v>3.3133877801843209E-3</v>
      </c>
      <c r="K280" s="332">
        <f>US_Others!G285+US_Others!L285+US_Others!R285</f>
        <v>3.2880947436943653E-4</v>
      </c>
      <c r="L280" s="332">
        <f>US_Others!Z285+US_Others!AB285</f>
        <v>0</v>
      </c>
      <c r="M280" s="332">
        <f>US_Others!AA285+US_Others!AC285</f>
        <v>0</v>
      </c>
      <c r="N280" s="332">
        <f>US_Others!AD285</f>
        <v>0</v>
      </c>
      <c r="O280" s="332">
        <f>US_Others!AE285</f>
        <v>0</v>
      </c>
      <c r="P280" s="332">
        <f>SUM(US_Others!AG285:AI285)</f>
        <v>0</v>
      </c>
      <c r="Q280" s="332">
        <f>US_Others!AL285</f>
        <v>0</v>
      </c>
      <c r="R280" s="332"/>
      <c r="S280" s="334">
        <f t="shared" si="4"/>
        <v>1584.1042969488242</v>
      </c>
      <c r="T280" s="334">
        <f>D280*1000/Spec!I$6</f>
        <v>0.11954492780203595</v>
      </c>
      <c r="U280" s="334">
        <f>E280*1000/Spec!I$7</f>
        <v>3.0424116437777625E-3</v>
      </c>
      <c r="V280" s="334">
        <f>F280*1000/Spec!I$8</f>
        <v>0</v>
      </c>
      <c r="W280" s="334">
        <f>G280*1000/Spec!I$9</f>
        <v>3.7471165170306148E-4</v>
      </c>
      <c r="X280" s="334">
        <f>H280*1000/Spec!I$10</f>
        <v>1.1851594241008262E-3</v>
      </c>
      <c r="Y280" s="334">
        <f>I280*1000/Spec!I$11</f>
        <v>1.3407078083487511E-2</v>
      </c>
      <c r="Z280" s="334">
        <f>J280*1000/Spec!I$12</f>
        <v>7.4125006268105614E-4</v>
      </c>
      <c r="AA280" s="334">
        <f>K280*1000/Spec!I$15</f>
        <v>3.3517785358760092E-5</v>
      </c>
      <c r="AB280" s="334">
        <f>L280*1000/Spec!I$17</f>
        <v>0</v>
      </c>
      <c r="AC280" s="334">
        <f>M280*1000/Spec!I$18</f>
        <v>0</v>
      </c>
      <c r="AD280" s="335">
        <f>N280*1000/Spec!I$25</f>
        <v>0</v>
      </c>
      <c r="AE280" s="335">
        <f>O280*1000/Spec!I$26</f>
        <v>0</v>
      </c>
      <c r="AF280" s="334">
        <f>P280*1000/Spec!I$21</f>
        <v>0</v>
      </c>
      <c r="AG280" s="334">
        <f>Q280*1000/Spec!I$22</f>
        <v>0</v>
      </c>
      <c r="AI280" s="432">
        <f>S280/'2007output'!$D278</f>
        <v>7.1082205202284317E-3</v>
      </c>
      <c r="AJ280" s="432">
        <f>T280/'2007output'!$D278</f>
        <v>5.3642409185328426E-7</v>
      </c>
      <c r="AK280" s="432">
        <f>U280/'2007output'!$D278</f>
        <v>1.3651962764659842E-8</v>
      </c>
      <c r="AL280" s="433">
        <f>V280/'2007output'!$D278</f>
        <v>0</v>
      </c>
      <c r="AM280" s="433">
        <f>W280/'2007output'!$D278</f>
        <v>1.6814126802980564E-9</v>
      </c>
      <c r="AN280" s="433">
        <f>X280/'2007output'!$D278</f>
        <v>5.3180681059712823E-9</v>
      </c>
      <c r="AO280" s="433">
        <f>Y280/'2007output'!$D278</f>
        <v>6.0160475375839206E-8</v>
      </c>
      <c r="AP280" s="433">
        <f>Z280/'2007output'!$D278</f>
        <v>3.3261502517976651E-9</v>
      </c>
      <c r="AQ280" s="433">
        <f>AA280/'2007output'!$D278</f>
        <v>1.5040159296244086E-10</v>
      </c>
      <c r="AR280" s="433">
        <f>AB280/'2007output'!$D278</f>
        <v>0</v>
      </c>
      <c r="AS280" s="433">
        <f>AC280/'2007output'!$D278</f>
        <v>0</v>
      </c>
      <c r="AT280" s="433">
        <f>AD280/'2007output'!$D278</f>
        <v>0</v>
      </c>
      <c r="AU280" s="433">
        <f>AE280/'2007output'!$D278</f>
        <v>0</v>
      </c>
      <c r="AV280" s="433">
        <f>AF280/'2007output'!$D278</f>
        <v>0</v>
      </c>
      <c r="AW280" s="433">
        <f>AG280/'2007output'!$D278</f>
        <v>0</v>
      </c>
      <c r="AY280" s="370">
        <f>IFERROR(IF(SUMPRODUCT(US_CO2!C283:AX283/SUM(US_CO2!C283:AX283),US_CO2!C$6:AX$6)&gt;3.5,4,IF(SUMPRODUCT(US_CO2!C283:AX283/SUM(US_CO2!C283:AX283),US_CO2!C$6:AX$6)&gt;2.5,3,2)),"")</f>
        <v>4</v>
      </c>
      <c r="AZ280" s="370">
        <f>IFERROR(IF(SUMPRODUCT(US_CH4!C283:AC283/SUM(US_CH4!C283:AC283),US_CH4!C$6:AC$6)&gt;3.5,4,IF(SUMPRODUCT(US_CH4!C283:AC283/SUM(US_CH4!C283:AC283),US_CH4!C$6:AC$6)&gt;2.5,3,2)),"")</f>
        <v>4</v>
      </c>
      <c r="BA280" s="223">
        <f>IFERROR(IF(SUMPRODUCT(US_N2O!C283:AA283/SUM(US_N2O!C283:AA283),US_N2O!C$6:AA$6)&gt;3.5,4,IF(SUMPRODUCT(US_N2O!C283:AA283/SUM(US_N2O!C283:AA283),US_N2O!C$6:AA$6)&gt;2.5,3,2)),"")</f>
        <v>4</v>
      </c>
      <c r="BB280" s="223" t="str">
        <f>IFERROR(IF(SUMPRODUCT(US_Others!U285:V285/SUM(US_Others!U285:V285),US_Others!U$8:V$8)&gt;3.5,4,IF(SUMPRODUCT(US_Others!U285:V285/SUM(US_Others!U285:V285),US_Others!U$8:V$8)&gt;2.5,3,2)),"")</f>
        <v/>
      </c>
      <c r="BC280" s="223">
        <f>IFERROR(IF((US_Others!C285*US_Others!C$8/SUM(US_Others!C285,US_Others!H285,US_Others!N285)+ US_Others!H285*US_Others!H$8/SUM(US_Others!C285,US_Others!H285,US_Others!N285)+US_Others!N285*US_Others!N$8/SUM(US_Others!C285,US_Others!H285,US_Others!N285))&gt;3.5,4,IF((US_Others!C285*US_Others!C$8/SUM(US_Others!C285,US_Others!H285,US_Others!N285)+ US_Others!H285*US_Others!H$8/SUM(US_Others!C285,US_Others!H285,US_Others!N285)+US_Others!N285*US_Others!N$8/SUM(US_Others!C285,US_Others!H285,US_Others!N285))&gt;2.5,3,2)),"")</f>
        <v>4</v>
      </c>
      <c r="BD280" s="223">
        <f>IFERROR(IF((US_Others!D285*US_Others!D$8/SUM(US_Others!D285,US_Others!I285,US_Others!O285)+US_Others!I285*US_Others!I$8/SUM(US_Others!D285,US_Others!I285,US_Others!O285)+US_Others!O285*US_Others!O$8/SUM(US_Others!D285,US_Others!I285,US_Others!O285))&gt;3.5,4,IF((US_Others!D285*US_Others!D$8/SUM(US_Others!D285,US_Others!I285,US_Others!O285)+US_Others!I285*US_Others!I$8/SUM(US_Others!D285,US_Others!I285,US_Others!O285)+US_Others!O285*US_Others!O$8/SUM(US_Others!D285,US_Others!I285,US_Others!O285))&gt;2.5,3,2)),"")</f>
        <v>4</v>
      </c>
      <c r="BE280" s="223">
        <f>IFERROR(IF((US_Others!E285*US_Others!E$8/SUM(US_Others!E285,US_Others!J285,US_Others!P285,US_Others!W285)+US_Others!J285*US_Others!J$8/SUM(US_Others!E285,US_Others!J285,US_Others!P285,US_Others!W285)+US_Others!P285*US_Others!P$8/SUM(US_Others!E285,US_Others!J285,US_Others!P285,US_Others!W285)+US_Others!W285*US_Others!W$8/SUM(US_Others!E285,US_Others!J285,US_Others!P285,US_Others!W285))&gt;3.5,4,IF((US_Others!E285*US_Others!E$8/SUM(US_Others!E285,US_Others!J285,US_Others!P285,US_Others!W285)+US_Others!J285*US_Others!J$8/SUM(US_Others!E285,US_Others!J285,US_Others!P285,US_Others!W285)+US_Others!P285*US_Others!P$8/SUM(US_Others!E285,US_Others!J285,US_Others!P285,US_Others!W285)+US_Others!W285*US_Others!W$8/SUM(US_Others!E285,US_Others!J285,US_Others!P285,US_Others!W285))&gt;2.5,3,2)),"")</f>
        <v>4</v>
      </c>
      <c r="BF280" s="223">
        <f>IFERROR(IF((US_Others!F285*US_Others!F$8/SUM(US_Others!F285,US_Others!K285,US_Others!Q285)+US_Others!K285*US_Others!K$8/SUM(US_Others!F285,US_Others!K285,US_Others!Q285)+US_Others!Q285*US_Others!Q$8/SUM(US_Others!F285,US_Others!K285,US_Others!Q285))&gt;3.5,4,IF((US_Others!F285*US_Others!F$8/SUM(US_Others!F285,US_Others!K285,US_Others!Q285)+US_Others!K285*US_Others!K$8/SUM(US_Others!F285,US_Others!K285,US_Others!Q285)+US_Others!Q285*US_Others!Q$8/SUM(US_Others!F285,US_Others!K285,US_Others!Q285))&gt;2.5,3,2)),"")</f>
        <v>4</v>
      </c>
      <c r="BG280" s="223">
        <f>IFERROR(IF((US_Others!G285*US_Others!G$8/SUM(US_Others!G285,US_Others!L285,US_Others!R285)+US_Others!L285*US_Others!L$8/SUM(US_Others!G285,US_Others!L285,US_Others!R285)+US_Others!R285*US_Others!R$8/SUM(US_Others!G285,US_Others!L285,US_Others!R285))&gt;3.5,4,IF((US_Others!G285*US_Others!G$8/SUM(US_Others!G285,US_Others!L285,US_Others!R285)+US_Others!L285*US_Others!L$8/SUM(US_Others!G285,US_Others!L285,US_Others!R285)+US_Others!R285*US_Others!R$8/SUM(US_Others!G285,US_Others!L285,US_Others!R285))&gt;2.5,3,2)),"")</f>
        <v>4</v>
      </c>
      <c r="BH280" s="219" t="str">
        <f>IFERROR(IF((US_Others!Z285*US_Others!Z$8/SUM(US_Others!Z285,US_Others!AB285)+US_Others!AB285*US_Others!AB$8/SUM(US_Others!Z285,US_Others!AB285))&gt;3.5,4,IF((US_Others!Z285*US_Others!Z$8/SUM(US_Others!Z285,US_Others!AB285)+US_Others!AB285*US_Others!AB$8/SUM(US_Others!Z285,US_Others!AB285))&gt;2.5,3,2)),"")</f>
        <v/>
      </c>
      <c r="BI280" s="219" t="str">
        <f>IFERROR(IF((US_Others!AA285*US_Others!AA$8/SUM(US_Others!AA285,US_Others!AC285)+US_Others!AC285*US_Others!AC$8/SUM(US_Others!AA285,US_Others!AC285))&gt;3.5,4,IF((US_Others!AA285*US_Others!AA$8/SUM(US_Others!AA285,US_Others!AC285)+US_Others!AC285*US_Others!AC$8/SUM(US_Others!AA285,US_Others!AC285))&gt;2.5,3,2)),"")</f>
        <v/>
      </c>
      <c r="BJ280" s="219" t="str">
        <f>IFERROR(US_Others!AD285*US_Others!AD$8/US_Others!AD285,"")</f>
        <v/>
      </c>
      <c r="BK280" s="74" t="str">
        <f>IFERROR(US_Others!AE285*US_Others!AE$8/US_Others!AE285,"")</f>
        <v/>
      </c>
      <c r="BL280" s="219" t="str">
        <f>IFERROR(IF(SUMPRODUCT(US_Others!AG285:AI285/SUM(US_Others!AG285:AI285),US_Others!AG$8:AI$8)&gt;3.5,4,IF(SUMPRODUCT(US_Others!AG285:AI285/SUM(US_Others!AG285:AI285),US_Others!AG$8:AI$8)&gt;2.5,3,2)),"")</f>
        <v/>
      </c>
      <c r="BM280" s="219" t="str">
        <f>IFERROR(US_Others!AL285*US_Others!AL$8/US_Others!AL285,"")</f>
        <v/>
      </c>
    </row>
    <row r="281" spans="1:65">
      <c r="A281" s="200" t="s">
        <v>422</v>
      </c>
      <c r="B281" s="332">
        <v>445000</v>
      </c>
      <c r="C281" s="333">
        <f>SUM(US_CO2!C284:AX284)</f>
        <v>1.7299542412845681</v>
      </c>
      <c r="D281" s="333">
        <f>SUM(US_CH4!C284:AC284)</f>
        <v>2.9809045407159745E-3</v>
      </c>
      <c r="E281" s="333">
        <f>SUM(US_N2O!C284:AA284)</f>
        <v>9.7026331523482898E-4</v>
      </c>
      <c r="F281" s="332">
        <f>US_Others!V286+US_Others!U286</f>
        <v>0</v>
      </c>
      <c r="G281" s="332">
        <f>US_Others!C286+US_Others!H286+US_Others!N286</f>
        <v>7.1488000868259922E-4</v>
      </c>
      <c r="H281" s="332">
        <f>US_Others!D286+US_Others!I286+US_Others!O286</f>
        <v>1.1724032142394628E-2</v>
      </c>
      <c r="I281" s="332">
        <f>US_Others!E286+US_Others!J286+US_Others!P286+US_Others!W286</f>
        <v>5.4187904658141016E-2</v>
      </c>
      <c r="J281" s="332">
        <f>US_Others!F286+US_Others!K286+US_Others!Q286</f>
        <v>9.3649281137420486E-3</v>
      </c>
      <c r="K281" s="332">
        <f>US_Others!G286+US_Others!L286+US_Others!R286</f>
        <v>9.2934401128737915E-4</v>
      </c>
      <c r="L281" s="332">
        <f>US_Others!Z286+US_Others!AB286</f>
        <v>0</v>
      </c>
      <c r="M281" s="332">
        <f>US_Others!AA286+US_Others!AC286</f>
        <v>0</v>
      </c>
      <c r="N281" s="332">
        <f>US_Others!AD286</f>
        <v>0</v>
      </c>
      <c r="O281" s="332">
        <f>US_Others!AE286</f>
        <v>0</v>
      </c>
      <c r="P281" s="332">
        <f>SUM(US_Others!AG286:AI286)</f>
        <v>0</v>
      </c>
      <c r="Q281" s="332">
        <f>US_Others!AL286</f>
        <v>0</v>
      </c>
      <c r="R281" s="332"/>
      <c r="S281" s="334">
        <f t="shared" si="4"/>
        <v>1729.9542412845681</v>
      </c>
      <c r="T281" s="334">
        <f>D281*1000/Spec!I$6</f>
        <v>0.11923618162863897</v>
      </c>
      <c r="U281" s="334">
        <f>E281*1000/Spec!I$7</f>
        <v>3.2559171652175472E-3</v>
      </c>
      <c r="V281" s="334">
        <f>F281*1000/Spec!I$8</f>
        <v>0</v>
      </c>
      <c r="W281" s="334">
        <f>G281*1000/Spec!I$9</f>
        <v>1.0590814943445914E-3</v>
      </c>
      <c r="X281" s="334">
        <f>H281*1000/Spec!I$10</f>
        <v>3.3497234692556081E-3</v>
      </c>
      <c r="Y281" s="334">
        <f>I281*1000/Spec!I$11</f>
        <v>3.7893639621077634E-2</v>
      </c>
      <c r="Z281" s="334">
        <f>J281*1000/Spec!I$12</f>
        <v>2.0950622178393841E-3</v>
      </c>
      <c r="AA281" s="334">
        <f>K281*1000/Spec!I$15</f>
        <v>9.4734353851924492E-5</v>
      </c>
      <c r="AB281" s="334">
        <f>L281*1000/Spec!I$17</f>
        <v>0</v>
      </c>
      <c r="AC281" s="334">
        <f>M281*1000/Spec!I$18</f>
        <v>0</v>
      </c>
      <c r="AD281" s="335">
        <f>N281*1000/Spec!I$25</f>
        <v>0</v>
      </c>
      <c r="AE281" s="335">
        <f>O281*1000/Spec!I$26</f>
        <v>0</v>
      </c>
      <c r="AF281" s="334">
        <f>P281*1000/Spec!I$21</f>
        <v>0</v>
      </c>
      <c r="AG281" s="334">
        <f>Q281*1000/Spec!I$22</f>
        <v>0</v>
      </c>
      <c r="AI281" s="432">
        <f>S281/'2007output'!$D279</f>
        <v>7.8487763758930389E-3</v>
      </c>
      <c r="AJ281" s="432">
        <f>T281/'2007output'!$D279</f>
        <v>5.409727628539104E-7</v>
      </c>
      <c r="AK281" s="432">
        <f>U281/'2007output'!$D279</f>
        <v>1.4772047212791255E-8</v>
      </c>
      <c r="AL281" s="433">
        <f>V281/'2007output'!$D279</f>
        <v>0</v>
      </c>
      <c r="AM281" s="433">
        <f>W281/'2007output'!$D279</f>
        <v>4.8050368122944855E-9</v>
      </c>
      <c r="AN281" s="433">
        <f>X281/'2007output'!$D279</f>
        <v>1.5197645003457129E-8</v>
      </c>
      <c r="AO281" s="433">
        <f>Y281/'2007output'!$D279</f>
        <v>1.7192287307765546E-7</v>
      </c>
      <c r="AP281" s="433">
        <f>Z281/'2007output'!$D279</f>
        <v>9.505265774656369E-9</v>
      </c>
      <c r="AQ281" s="433">
        <f>AA281/'2007output'!$D279</f>
        <v>4.2980833871441511E-10</v>
      </c>
      <c r="AR281" s="433">
        <f>AB281/'2007output'!$D279</f>
        <v>0</v>
      </c>
      <c r="AS281" s="433">
        <f>AC281/'2007output'!$D279</f>
        <v>0</v>
      </c>
      <c r="AT281" s="433">
        <f>AD281/'2007output'!$D279</f>
        <v>0</v>
      </c>
      <c r="AU281" s="433">
        <f>AE281/'2007output'!$D279</f>
        <v>0</v>
      </c>
      <c r="AV281" s="433">
        <f>AF281/'2007output'!$D279</f>
        <v>0</v>
      </c>
      <c r="AW281" s="433">
        <f>AG281/'2007output'!$D279</f>
        <v>0</v>
      </c>
      <c r="AY281" s="370">
        <f>IFERROR(IF(SUMPRODUCT(US_CO2!C284:AX284/SUM(US_CO2!C284:AX284),US_CO2!C$6:AX$6)&gt;3.5,4,IF(SUMPRODUCT(US_CO2!C284:AX284/SUM(US_CO2!C284:AX284),US_CO2!C$6:AX$6)&gt;2.5,3,2)),"")</f>
        <v>4</v>
      </c>
      <c r="AZ281" s="370">
        <f>IFERROR(IF(SUMPRODUCT(US_CH4!C284:AC284/SUM(US_CH4!C284:AC284),US_CH4!C$6:AC$6)&gt;3.5,4,IF(SUMPRODUCT(US_CH4!C284:AC284/SUM(US_CH4!C284:AC284),US_CH4!C$6:AC$6)&gt;2.5,3,2)),"")</f>
        <v>4</v>
      </c>
      <c r="BA281" s="223">
        <f>IFERROR(IF(SUMPRODUCT(US_N2O!C284:AA284/SUM(US_N2O!C284:AA284),US_N2O!C$6:AA$6)&gt;3.5,4,IF(SUMPRODUCT(US_N2O!C284:AA284/SUM(US_N2O!C284:AA284),US_N2O!C$6:AA$6)&gt;2.5,3,2)),"")</f>
        <v>4</v>
      </c>
      <c r="BB281" s="223" t="str">
        <f>IFERROR(IF(SUMPRODUCT(US_Others!U286:V286/SUM(US_Others!U286:V286),US_Others!U$8:V$8)&gt;3.5,4,IF(SUMPRODUCT(US_Others!U286:V286/SUM(US_Others!U286:V286),US_Others!U$8:V$8)&gt;2.5,3,2)),"")</f>
        <v/>
      </c>
      <c r="BC281" s="223">
        <f>IFERROR(IF((US_Others!C286*US_Others!C$8/SUM(US_Others!C286,US_Others!H286,US_Others!N286)+ US_Others!H286*US_Others!H$8/SUM(US_Others!C286,US_Others!H286,US_Others!N286)+US_Others!N286*US_Others!N$8/SUM(US_Others!C286,US_Others!H286,US_Others!N286))&gt;3.5,4,IF((US_Others!C286*US_Others!C$8/SUM(US_Others!C286,US_Others!H286,US_Others!N286)+ US_Others!H286*US_Others!H$8/SUM(US_Others!C286,US_Others!H286,US_Others!N286)+US_Others!N286*US_Others!N$8/SUM(US_Others!C286,US_Others!H286,US_Others!N286))&gt;2.5,3,2)),"")</f>
        <v>4</v>
      </c>
      <c r="BD281" s="223">
        <f>IFERROR(IF((US_Others!D286*US_Others!D$8/SUM(US_Others!D286,US_Others!I286,US_Others!O286)+US_Others!I286*US_Others!I$8/SUM(US_Others!D286,US_Others!I286,US_Others!O286)+US_Others!O286*US_Others!O$8/SUM(US_Others!D286,US_Others!I286,US_Others!O286))&gt;3.5,4,IF((US_Others!D286*US_Others!D$8/SUM(US_Others!D286,US_Others!I286,US_Others!O286)+US_Others!I286*US_Others!I$8/SUM(US_Others!D286,US_Others!I286,US_Others!O286)+US_Others!O286*US_Others!O$8/SUM(US_Others!D286,US_Others!I286,US_Others!O286))&gt;2.5,3,2)),"")</f>
        <v>4</v>
      </c>
      <c r="BE281" s="223">
        <f>IFERROR(IF((US_Others!E286*US_Others!E$8/SUM(US_Others!E286,US_Others!J286,US_Others!P286,US_Others!W286)+US_Others!J286*US_Others!J$8/SUM(US_Others!E286,US_Others!J286,US_Others!P286,US_Others!W286)+US_Others!P286*US_Others!P$8/SUM(US_Others!E286,US_Others!J286,US_Others!P286,US_Others!W286)+US_Others!W286*US_Others!W$8/SUM(US_Others!E286,US_Others!J286,US_Others!P286,US_Others!W286))&gt;3.5,4,IF((US_Others!E286*US_Others!E$8/SUM(US_Others!E286,US_Others!J286,US_Others!P286,US_Others!W286)+US_Others!J286*US_Others!J$8/SUM(US_Others!E286,US_Others!J286,US_Others!P286,US_Others!W286)+US_Others!P286*US_Others!P$8/SUM(US_Others!E286,US_Others!J286,US_Others!P286,US_Others!W286)+US_Others!W286*US_Others!W$8/SUM(US_Others!E286,US_Others!J286,US_Others!P286,US_Others!W286))&gt;2.5,3,2)),"")</f>
        <v>4</v>
      </c>
      <c r="BF281" s="223">
        <f>IFERROR(IF((US_Others!F286*US_Others!F$8/SUM(US_Others!F286,US_Others!K286,US_Others!Q286)+US_Others!K286*US_Others!K$8/SUM(US_Others!F286,US_Others!K286,US_Others!Q286)+US_Others!Q286*US_Others!Q$8/SUM(US_Others!F286,US_Others!K286,US_Others!Q286))&gt;3.5,4,IF((US_Others!F286*US_Others!F$8/SUM(US_Others!F286,US_Others!K286,US_Others!Q286)+US_Others!K286*US_Others!K$8/SUM(US_Others!F286,US_Others!K286,US_Others!Q286)+US_Others!Q286*US_Others!Q$8/SUM(US_Others!F286,US_Others!K286,US_Others!Q286))&gt;2.5,3,2)),"")</f>
        <v>4</v>
      </c>
      <c r="BG281" s="223">
        <f>IFERROR(IF((US_Others!G286*US_Others!G$8/SUM(US_Others!G286,US_Others!L286,US_Others!R286)+US_Others!L286*US_Others!L$8/SUM(US_Others!G286,US_Others!L286,US_Others!R286)+US_Others!R286*US_Others!R$8/SUM(US_Others!G286,US_Others!L286,US_Others!R286))&gt;3.5,4,IF((US_Others!G286*US_Others!G$8/SUM(US_Others!G286,US_Others!L286,US_Others!R286)+US_Others!L286*US_Others!L$8/SUM(US_Others!G286,US_Others!L286,US_Others!R286)+US_Others!R286*US_Others!R$8/SUM(US_Others!G286,US_Others!L286,US_Others!R286))&gt;2.5,3,2)),"")</f>
        <v>4</v>
      </c>
      <c r="BH281" s="219" t="str">
        <f>IFERROR(IF((US_Others!Z286*US_Others!Z$8/SUM(US_Others!Z286,US_Others!AB286)+US_Others!AB286*US_Others!AB$8/SUM(US_Others!Z286,US_Others!AB286))&gt;3.5,4,IF((US_Others!Z286*US_Others!Z$8/SUM(US_Others!Z286,US_Others!AB286)+US_Others!AB286*US_Others!AB$8/SUM(US_Others!Z286,US_Others!AB286))&gt;2.5,3,2)),"")</f>
        <v/>
      </c>
      <c r="BI281" s="219" t="str">
        <f>IFERROR(IF((US_Others!AA286*US_Others!AA$8/SUM(US_Others!AA286,US_Others!AC286)+US_Others!AC286*US_Others!AC$8/SUM(US_Others!AA286,US_Others!AC286))&gt;3.5,4,IF((US_Others!AA286*US_Others!AA$8/SUM(US_Others!AA286,US_Others!AC286)+US_Others!AC286*US_Others!AC$8/SUM(US_Others!AA286,US_Others!AC286))&gt;2.5,3,2)),"")</f>
        <v/>
      </c>
      <c r="BJ281" s="219" t="str">
        <f>IFERROR(US_Others!AD286*US_Others!AD$8/US_Others!AD286,"")</f>
        <v/>
      </c>
      <c r="BK281" s="74" t="str">
        <f>IFERROR(US_Others!AE286*US_Others!AE$8/US_Others!AE286,"")</f>
        <v/>
      </c>
      <c r="BL281" s="219" t="str">
        <f>IFERROR(IF(SUMPRODUCT(US_Others!AG286:AI286/SUM(US_Others!AG286:AI286),US_Others!AG$8:AI$8)&gt;3.5,4,IF(SUMPRODUCT(US_Others!AG286:AI286/SUM(US_Others!AG286:AI286),US_Others!AG$8:AI$8)&gt;2.5,3,2)),"")</f>
        <v/>
      </c>
      <c r="BM281" s="219" t="str">
        <f>IFERROR(US_Others!AL286*US_Others!AL$8/US_Others!AL286,"")</f>
        <v/>
      </c>
    </row>
    <row r="282" spans="1:65">
      <c r="A282" s="200" t="s">
        <v>423</v>
      </c>
      <c r="B282" s="332">
        <v>452000</v>
      </c>
      <c r="C282" s="333">
        <f>SUM(US_CO2!C285:AX285)</f>
        <v>1.4660712532465558</v>
      </c>
      <c r="D282" s="333">
        <f>SUM(US_CH4!C285:AC285)</f>
        <v>2.8612697270162944E-3</v>
      </c>
      <c r="E282" s="333">
        <f>SUM(US_N2O!C285:AA285)</f>
        <v>8.4577376801832599E-4</v>
      </c>
      <c r="F282" s="332">
        <f>US_Others!V287+US_Others!U287</f>
        <v>0</v>
      </c>
      <c r="G282" s="332">
        <f>US_Others!C287+US_Others!H287+US_Others!N287</f>
        <v>2.0605186364442476E-4</v>
      </c>
      <c r="H282" s="332">
        <f>US_Others!D287+US_Others!I287+US_Others!O287</f>
        <v>3.379250563768566E-3</v>
      </c>
      <c r="I282" s="332">
        <f>US_Others!E287+US_Others!J287+US_Others!P287+US_Others!W287</f>
        <v>1.5618731264247393E-2</v>
      </c>
      <c r="J282" s="332">
        <f>US_Others!F287+US_Others!K287+US_Others!Q287</f>
        <v>2.6992794137419645E-3</v>
      </c>
      <c r="K282" s="332">
        <f>US_Others!G287+US_Others!L287+US_Others!R287</f>
        <v>2.6786742273775222E-4</v>
      </c>
      <c r="L282" s="332">
        <f>US_Others!Z287+US_Others!AB287</f>
        <v>0</v>
      </c>
      <c r="M282" s="332">
        <f>US_Others!AA287+US_Others!AC287</f>
        <v>0</v>
      </c>
      <c r="N282" s="332">
        <f>US_Others!AD287</f>
        <v>0</v>
      </c>
      <c r="O282" s="332">
        <f>US_Others!AE287</f>
        <v>0</v>
      </c>
      <c r="P282" s="332">
        <f>SUM(US_Others!AG287:AI287)</f>
        <v>0</v>
      </c>
      <c r="Q282" s="332">
        <f>US_Others!AL287</f>
        <v>0</v>
      </c>
      <c r="R282" s="332"/>
      <c r="S282" s="334">
        <f t="shared" si="4"/>
        <v>1466.0712532465559</v>
      </c>
      <c r="T282" s="334">
        <f>D282*1000/Spec!I$6</f>
        <v>0.11445078908065177</v>
      </c>
      <c r="U282" s="334">
        <f>E282*1000/Spec!I$7</f>
        <v>2.838167006772906E-3</v>
      </c>
      <c r="V282" s="334">
        <f>F282*1000/Spec!I$8</f>
        <v>0</v>
      </c>
      <c r="W282" s="334">
        <f>G282*1000/Spec!I$9</f>
        <v>3.052620202139626E-4</v>
      </c>
      <c r="X282" s="334">
        <f>H282*1000/Spec!I$10</f>
        <v>9.6550016107673311E-4</v>
      </c>
      <c r="Y282" s="334">
        <f>I282*1000/Spec!I$11</f>
        <v>1.0922189695277898E-2</v>
      </c>
      <c r="Z282" s="334">
        <f>J282*1000/Spec!I$12</f>
        <v>6.0386564065815758E-4</v>
      </c>
      <c r="AA282" s="334">
        <f>K282*1000/Spec!I$15</f>
        <v>2.730554767968932E-5</v>
      </c>
      <c r="AB282" s="334">
        <f>L282*1000/Spec!I$17</f>
        <v>0</v>
      </c>
      <c r="AC282" s="334">
        <f>M282*1000/Spec!I$18</f>
        <v>0</v>
      </c>
      <c r="AD282" s="335">
        <f>N282*1000/Spec!I$25</f>
        <v>0</v>
      </c>
      <c r="AE282" s="335">
        <f>O282*1000/Spec!I$26</f>
        <v>0</v>
      </c>
      <c r="AF282" s="334">
        <f>P282*1000/Spec!I$21</f>
        <v>0</v>
      </c>
      <c r="AG282" s="334">
        <f>Q282*1000/Spec!I$22</f>
        <v>0</v>
      </c>
      <c r="AI282" s="432">
        <f>S282/'2007output'!$D280</f>
        <v>6.4619294407477646E-3</v>
      </c>
      <c r="AJ282" s="432">
        <f>T282/'2007output'!$D280</f>
        <v>5.0445905807055554E-7</v>
      </c>
      <c r="AK282" s="432">
        <f>U282/'2007output'!$D280</f>
        <v>1.2509647739297481E-8</v>
      </c>
      <c r="AL282" s="433">
        <f>V282/'2007output'!$D280</f>
        <v>0</v>
      </c>
      <c r="AM282" s="433">
        <f>W282/'2007output'!$D280</f>
        <v>1.3454882436270008E-9</v>
      </c>
      <c r="AN282" s="433">
        <f>X282/'2007output'!$D280</f>
        <v>4.2555871019859706E-9</v>
      </c>
      <c r="AO282" s="433">
        <f>Y282/'2007output'!$D280</f>
        <v>4.8141192996626214E-8</v>
      </c>
      <c r="AP282" s="433">
        <f>Z282/'2007output'!$D280</f>
        <v>2.6616285893225401E-9</v>
      </c>
      <c r="AQ282" s="433">
        <f>AA282/'2007output'!$D280</f>
        <v>1.2035330619599319E-10</v>
      </c>
      <c r="AR282" s="433">
        <f>AB282/'2007output'!$D280</f>
        <v>0</v>
      </c>
      <c r="AS282" s="433">
        <f>AC282/'2007output'!$D280</f>
        <v>0</v>
      </c>
      <c r="AT282" s="433">
        <f>AD282/'2007output'!$D280</f>
        <v>0</v>
      </c>
      <c r="AU282" s="433">
        <f>AE282/'2007output'!$D280</f>
        <v>0</v>
      </c>
      <c r="AV282" s="433">
        <f>AF282/'2007output'!$D280</f>
        <v>0</v>
      </c>
      <c r="AW282" s="433">
        <f>AG282/'2007output'!$D280</f>
        <v>0</v>
      </c>
      <c r="AY282" s="370">
        <f>IFERROR(IF(SUMPRODUCT(US_CO2!C285:AX285/SUM(US_CO2!C285:AX285),US_CO2!C$6:AX$6)&gt;3.5,4,IF(SUMPRODUCT(US_CO2!C285:AX285/SUM(US_CO2!C285:AX285),US_CO2!C$6:AX$6)&gt;2.5,3,2)),"")</f>
        <v>4</v>
      </c>
      <c r="AZ282" s="370">
        <f>IFERROR(IF(SUMPRODUCT(US_CH4!C285:AC285/SUM(US_CH4!C285:AC285),US_CH4!C$6:AC$6)&gt;3.5,4,IF(SUMPRODUCT(US_CH4!C285:AC285/SUM(US_CH4!C285:AC285),US_CH4!C$6:AC$6)&gt;2.5,3,2)),"")</f>
        <v>4</v>
      </c>
      <c r="BA282" s="223">
        <f>IFERROR(IF(SUMPRODUCT(US_N2O!C285:AA285/SUM(US_N2O!C285:AA285),US_N2O!C$6:AA$6)&gt;3.5,4,IF(SUMPRODUCT(US_N2O!C285:AA285/SUM(US_N2O!C285:AA285),US_N2O!C$6:AA$6)&gt;2.5,3,2)),"")</f>
        <v>4</v>
      </c>
      <c r="BB282" s="223" t="str">
        <f>IFERROR(IF(SUMPRODUCT(US_Others!U287:V287/SUM(US_Others!U287:V287),US_Others!U$8:V$8)&gt;3.5,4,IF(SUMPRODUCT(US_Others!U287:V287/SUM(US_Others!U287:V287),US_Others!U$8:V$8)&gt;2.5,3,2)),"")</f>
        <v/>
      </c>
      <c r="BC282" s="223">
        <f>IFERROR(IF((US_Others!C287*US_Others!C$8/SUM(US_Others!C287,US_Others!H287,US_Others!N287)+ US_Others!H287*US_Others!H$8/SUM(US_Others!C287,US_Others!H287,US_Others!N287)+US_Others!N287*US_Others!N$8/SUM(US_Others!C287,US_Others!H287,US_Others!N287))&gt;3.5,4,IF((US_Others!C287*US_Others!C$8/SUM(US_Others!C287,US_Others!H287,US_Others!N287)+ US_Others!H287*US_Others!H$8/SUM(US_Others!C287,US_Others!H287,US_Others!N287)+US_Others!N287*US_Others!N$8/SUM(US_Others!C287,US_Others!H287,US_Others!N287))&gt;2.5,3,2)),"")</f>
        <v>4</v>
      </c>
      <c r="BD282" s="223">
        <f>IFERROR(IF((US_Others!D287*US_Others!D$8/SUM(US_Others!D287,US_Others!I287,US_Others!O287)+US_Others!I287*US_Others!I$8/SUM(US_Others!D287,US_Others!I287,US_Others!O287)+US_Others!O287*US_Others!O$8/SUM(US_Others!D287,US_Others!I287,US_Others!O287))&gt;3.5,4,IF((US_Others!D287*US_Others!D$8/SUM(US_Others!D287,US_Others!I287,US_Others!O287)+US_Others!I287*US_Others!I$8/SUM(US_Others!D287,US_Others!I287,US_Others!O287)+US_Others!O287*US_Others!O$8/SUM(US_Others!D287,US_Others!I287,US_Others!O287))&gt;2.5,3,2)),"")</f>
        <v>4</v>
      </c>
      <c r="BE282" s="223">
        <f>IFERROR(IF((US_Others!E287*US_Others!E$8/SUM(US_Others!E287,US_Others!J287,US_Others!P287,US_Others!W287)+US_Others!J287*US_Others!J$8/SUM(US_Others!E287,US_Others!J287,US_Others!P287,US_Others!W287)+US_Others!P287*US_Others!P$8/SUM(US_Others!E287,US_Others!J287,US_Others!P287,US_Others!W287)+US_Others!W287*US_Others!W$8/SUM(US_Others!E287,US_Others!J287,US_Others!P287,US_Others!W287))&gt;3.5,4,IF((US_Others!E287*US_Others!E$8/SUM(US_Others!E287,US_Others!J287,US_Others!P287,US_Others!W287)+US_Others!J287*US_Others!J$8/SUM(US_Others!E287,US_Others!J287,US_Others!P287,US_Others!W287)+US_Others!P287*US_Others!P$8/SUM(US_Others!E287,US_Others!J287,US_Others!P287,US_Others!W287)+US_Others!W287*US_Others!W$8/SUM(US_Others!E287,US_Others!J287,US_Others!P287,US_Others!W287))&gt;2.5,3,2)),"")</f>
        <v>4</v>
      </c>
      <c r="BF282" s="223">
        <f>IFERROR(IF((US_Others!F287*US_Others!F$8/SUM(US_Others!F287,US_Others!K287,US_Others!Q287)+US_Others!K287*US_Others!K$8/SUM(US_Others!F287,US_Others!K287,US_Others!Q287)+US_Others!Q287*US_Others!Q$8/SUM(US_Others!F287,US_Others!K287,US_Others!Q287))&gt;3.5,4,IF((US_Others!F287*US_Others!F$8/SUM(US_Others!F287,US_Others!K287,US_Others!Q287)+US_Others!K287*US_Others!K$8/SUM(US_Others!F287,US_Others!K287,US_Others!Q287)+US_Others!Q287*US_Others!Q$8/SUM(US_Others!F287,US_Others!K287,US_Others!Q287))&gt;2.5,3,2)),"")</f>
        <v>4</v>
      </c>
      <c r="BG282" s="223">
        <f>IFERROR(IF((US_Others!G287*US_Others!G$8/SUM(US_Others!G287,US_Others!L287,US_Others!R287)+US_Others!L287*US_Others!L$8/SUM(US_Others!G287,US_Others!L287,US_Others!R287)+US_Others!R287*US_Others!R$8/SUM(US_Others!G287,US_Others!L287,US_Others!R287))&gt;3.5,4,IF((US_Others!G287*US_Others!G$8/SUM(US_Others!G287,US_Others!L287,US_Others!R287)+US_Others!L287*US_Others!L$8/SUM(US_Others!G287,US_Others!L287,US_Others!R287)+US_Others!R287*US_Others!R$8/SUM(US_Others!G287,US_Others!L287,US_Others!R287))&gt;2.5,3,2)),"")</f>
        <v>4</v>
      </c>
      <c r="BH282" s="219" t="str">
        <f>IFERROR(IF((US_Others!Z287*US_Others!Z$8/SUM(US_Others!Z287,US_Others!AB287)+US_Others!AB287*US_Others!AB$8/SUM(US_Others!Z287,US_Others!AB287))&gt;3.5,4,IF((US_Others!Z287*US_Others!Z$8/SUM(US_Others!Z287,US_Others!AB287)+US_Others!AB287*US_Others!AB$8/SUM(US_Others!Z287,US_Others!AB287))&gt;2.5,3,2)),"")</f>
        <v/>
      </c>
      <c r="BI282" s="219" t="str">
        <f>IFERROR(IF((US_Others!AA287*US_Others!AA$8/SUM(US_Others!AA287,US_Others!AC287)+US_Others!AC287*US_Others!AC$8/SUM(US_Others!AA287,US_Others!AC287))&gt;3.5,4,IF((US_Others!AA287*US_Others!AA$8/SUM(US_Others!AA287,US_Others!AC287)+US_Others!AC287*US_Others!AC$8/SUM(US_Others!AA287,US_Others!AC287))&gt;2.5,3,2)),"")</f>
        <v/>
      </c>
      <c r="BJ282" s="219" t="str">
        <f>IFERROR(US_Others!AD287*US_Others!AD$8/US_Others!AD287,"")</f>
        <v/>
      </c>
      <c r="BK282" s="74" t="str">
        <f>IFERROR(US_Others!AE287*US_Others!AE$8/US_Others!AE287,"")</f>
        <v/>
      </c>
      <c r="BL282" s="219" t="str">
        <f>IFERROR(IF(SUMPRODUCT(US_Others!AG287:AI287/SUM(US_Others!AG287:AI287),US_Others!AG$8:AI$8)&gt;3.5,4,IF(SUMPRODUCT(US_Others!AG287:AI287/SUM(US_Others!AG287:AI287),US_Others!AG$8:AI$8)&gt;2.5,3,2)),"")</f>
        <v/>
      </c>
      <c r="BM282" s="219" t="str">
        <f>IFERROR(US_Others!AL287*US_Others!AL$8/US_Others!AL287,"")</f>
        <v/>
      </c>
    </row>
    <row r="283" spans="1:65">
      <c r="A283" s="200" t="s">
        <v>424</v>
      </c>
      <c r="B283" s="332" t="s">
        <v>425</v>
      </c>
      <c r="C283" s="333">
        <f>SUM(US_CO2!C286:AX286)</f>
        <v>5.3854956358577262</v>
      </c>
      <c r="D283" s="333">
        <f>SUM(US_CH4!C286:AC286)</f>
        <v>9.6008748624056874E-3</v>
      </c>
      <c r="E283" s="333">
        <f>SUM(US_N2O!C286:AA286)</f>
        <v>3.0430423125435255E-3</v>
      </c>
      <c r="F283" s="332">
        <f>US_Others!V288+US_Others!U288</f>
        <v>0</v>
      </c>
      <c r="G283" s="332">
        <f>US_Others!C288+US_Others!H288+US_Others!N288</f>
        <v>2.0047645384762875E-3</v>
      </c>
      <c r="H283" s="332">
        <f>US_Others!D288+US_Others!I288+US_Others!O288</f>
        <v>3.2878138431011117E-2</v>
      </c>
      <c r="I283" s="332">
        <f>US_Others!E288+US_Others!J288+US_Others!P288+US_Others!W288</f>
        <v>0.15196115201650257</v>
      </c>
      <c r="J283" s="332">
        <f>US_Others!F288+US_Others!K288+US_Others!Q288</f>
        <v>2.6262415454039362E-2</v>
      </c>
      <c r="K283" s="332">
        <f>US_Others!G288+US_Others!L288+US_Others!R288</f>
        <v>2.6061939000191739E-3</v>
      </c>
      <c r="L283" s="332">
        <f>US_Others!Z288+US_Others!AB288</f>
        <v>0</v>
      </c>
      <c r="M283" s="332">
        <f>US_Others!AA288+US_Others!AC288</f>
        <v>0</v>
      </c>
      <c r="N283" s="332">
        <f>US_Others!AD288</f>
        <v>0</v>
      </c>
      <c r="O283" s="332">
        <f>US_Others!AE288</f>
        <v>0</v>
      </c>
      <c r="P283" s="332">
        <f>SUM(US_Others!AG288:AI288)</f>
        <v>0</v>
      </c>
      <c r="Q283" s="332">
        <f>US_Others!AL288</f>
        <v>0</v>
      </c>
      <c r="R283" s="332"/>
      <c r="S283" s="334">
        <f t="shared" si="4"/>
        <v>5385.4956358577265</v>
      </c>
      <c r="T283" s="334">
        <f>D283*1000/Spec!I$6</f>
        <v>0.38403499449622752</v>
      </c>
      <c r="U283" s="334">
        <f>E283*1000/Spec!I$7</f>
        <v>1.0211551384374247E-2</v>
      </c>
      <c r="V283" s="334">
        <f>F283*1000/Spec!I$8</f>
        <v>0</v>
      </c>
      <c r="W283" s="334">
        <f>G283*1000/Spec!I$9</f>
        <v>2.9700215384833887E-3</v>
      </c>
      <c r="X283" s="334">
        <f>H283*1000/Spec!I$10</f>
        <v>9.3937538374317467E-3</v>
      </c>
      <c r="Y283" s="334">
        <f>I283*1000/Spec!I$11</f>
        <v>0.10626653987168011</v>
      </c>
      <c r="Z283" s="334">
        <f>J283*1000/Spec!I$12</f>
        <v>5.8752607279730119E-3</v>
      </c>
      <c r="AA283" s="334">
        <f>K283*1000/Spec!I$15</f>
        <v>2.6566706422213805E-4</v>
      </c>
      <c r="AB283" s="334">
        <f>L283*1000/Spec!I$17</f>
        <v>0</v>
      </c>
      <c r="AC283" s="334">
        <f>M283*1000/Spec!I$18</f>
        <v>0</v>
      </c>
      <c r="AD283" s="335">
        <f>N283*1000/Spec!I$25</f>
        <v>0</v>
      </c>
      <c r="AE283" s="335">
        <f>O283*1000/Spec!I$26</f>
        <v>0</v>
      </c>
      <c r="AF283" s="334">
        <f>P283*1000/Spec!I$21</f>
        <v>0</v>
      </c>
      <c r="AG283" s="334">
        <f>Q283*1000/Spec!I$22</f>
        <v>0</v>
      </c>
      <c r="AI283" s="432">
        <f>S283/'2007output'!$D281</f>
        <v>6.9522264276376056E-3</v>
      </c>
      <c r="AJ283" s="432">
        <f>T283/'2007output'!$D281</f>
        <v>4.9575720015398566E-7</v>
      </c>
      <c r="AK283" s="432">
        <f>U283/'2007output'!$D281</f>
        <v>1.3182262544034026E-8</v>
      </c>
      <c r="AL283" s="433">
        <f>V283/'2007output'!$D281</f>
        <v>0</v>
      </c>
      <c r="AM283" s="433">
        <f>W283/'2007output'!$D281</f>
        <v>3.834050499088103E-9</v>
      </c>
      <c r="AN283" s="433">
        <f>X283/'2007output'!$D281</f>
        <v>1.21265540071158E-8</v>
      </c>
      <c r="AO283" s="433">
        <f>Y283/'2007output'!$D281</f>
        <v>1.3718125439569423E-7</v>
      </c>
      <c r="AP283" s="433">
        <f>Z283/'2007output'!$D281</f>
        <v>7.5844723799075053E-9</v>
      </c>
      <c r="AQ283" s="433">
        <f>AA283/'2007output'!$D281</f>
        <v>3.4295405840466983E-10</v>
      </c>
      <c r="AR283" s="433">
        <f>AB283/'2007output'!$D281</f>
        <v>0</v>
      </c>
      <c r="AS283" s="433">
        <f>AC283/'2007output'!$D281</f>
        <v>0</v>
      </c>
      <c r="AT283" s="433">
        <f>AD283/'2007output'!$D281</f>
        <v>0</v>
      </c>
      <c r="AU283" s="433">
        <f>AE283/'2007output'!$D281</f>
        <v>0</v>
      </c>
      <c r="AV283" s="433">
        <f>AF283/'2007output'!$D281</f>
        <v>0</v>
      </c>
      <c r="AW283" s="433">
        <f>AG283/'2007output'!$D281</f>
        <v>0</v>
      </c>
      <c r="AY283" s="370">
        <f>IFERROR(IF(SUMPRODUCT(US_CO2!C286:AX286/SUM(US_CO2!C286:AX286),US_CO2!C$6:AX$6)&gt;3.5,4,IF(SUMPRODUCT(US_CO2!C286:AX286/SUM(US_CO2!C286:AX286),US_CO2!C$6:AX$6)&gt;2.5,3,2)),"")</f>
        <v>4</v>
      </c>
      <c r="AZ283" s="370">
        <f>IFERROR(IF(SUMPRODUCT(US_CH4!C286:AC286/SUM(US_CH4!C286:AC286),US_CH4!C$6:AC$6)&gt;3.5,4,IF(SUMPRODUCT(US_CH4!C286:AC286/SUM(US_CH4!C286:AC286),US_CH4!C$6:AC$6)&gt;2.5,3,2)),"")</f>
        <v>4</v>
      </c>
      <c r="BA283" s="223">
        <f>IFERROR(IF(SUMPRODUCT(US_N2O!C286:AA286/SUM(US_N2O!C286:AA286),US_N2O!C$6:AA$6)&gt;3.5,4,IF(SUMPRODUCT(US_N2O!C286:AA286/SUM(US_N2O!C286:AA286),US_N2O!C$6:AA$6)&gt;2.5,3,2)),"")</f>
        <v>4</v>
      </c>
      <c r="BB283" s="223" t="str">
        <f>IFERROR(IF(SUMPRODUCT(US_Others!U288:V288/SUM(US_Others!U288:V288),US_Others!U$8:V$8)&gt;3.5,4,IF(SUMPRODUCT(US_Others!U288:V288/SUM(US_Others!U288:V288),US_Others!U$8:V$8)&gt;2.5,3,2)),"")</f>
        <v/>
      </c>
      <c r="BC283" s="223">
        <f>IFERROR(IF((US_Others!C288*US_Others!C$8/SUM(US_Others!C288,US_Others!H288,US_Others!N288)+ US_Others!H288*US_Others!H$8/SUM(US_Others!C288,US_Others!H288,US_Others!N288)+US_Others!N288*US_Others!N$8/SUM(US_Others!C288,US_Others!H288,US_Others!N288))&gt;3.5,4,IF((US_Others!C288*US_Others!C$8/SUM(US_Others!C288,US_Others!H288,US_Others!N288)+ US_Others!H288*US_Others!H$8/SUM(US_Others!C288,US_Others!H288,US_Others!N288)+US_Others!N288*US_Others!N$8/SUM(US_Others!C288,US_Others!H288,US_Others!N288))&gt;2.5,3,2)),"")</f>
        <v>4</v>
      </c>
      <c r="BD283" s="223">
        <f>IFERROR(IF((US_Others!D288*US_Others!D$8/SUM(US_Others!D288,US_Others!I288,US_Others!O288)+US_Others!I288*US_Others!I$8/SUM(US_Others!D288,US_Others!I288,US_Others!O288)+US_Others!O288*US_Others!O$8/SUM(US_Others!D288,US_Others!I288,US_Others!O288))&gt;3.5,4,IF((US_Others!D288*US_Others!D$8/SUM(US_Others!D288,US_Others!I288,US_Others!O288)+US_Others!I288*US_Others!I$8/SUM(US_Others!D288,US_Others!I288,US_Others!O288)+US_Others!O288*US_Others!O$8/SUM(US_Others!D288,US_Others!I288,US_Others!O288))&gt;2.5,3,2)),"")</f>
        <v>4</v>
      </c>
      <c r="BE283" s="223">
        <f>IFERROR(IF((US_Others!E288*US_Others!E$8/SUM(US_Others!E288,US_Others!J288,US_Others!P288,US_Others!W288)+US_Others!J288*US_Others!J$8/SUM(US_Others!E288,US_Others!J288,US_Others!P288,US_Others!W288)+US_Others!P288*US_Others!P$8/SUM(US_Others!E288,US_Others!J288,US_Others!P288,US_Others!W288)+US_Others!W288*US_Others!W$8/SUM(US_Others!E288,US_Others!J288,US_Others!P288,US_Others!W288))&gt;3.5,4,IF((US_Others!E288*US_Others!E$8/SUM(US_Others!E288,US_Others!J288,US_Others!P288,US_Others!W288)+US_Others!J288*US_Others!J$8/SUM(US_Others!E288,US_Others!J288,US_Others!P288,US_Others!W288)+US_Others!P288*US_Others!P$8/SUM(US_Others!E288,US_Others!J288,US_Others!P288,US_Others!W288)+US_Others!W288*US_Others!W$8/SUM(US_Others!E288,US_Others!J288,US_Others!P288,US_Others!W288))&gt;2.5,3,2)),"")</f>
        <v>4</v>
      </c>
      <c r="BF283" s="223">
        <f>IFERROR(IF((US_Others!F288*US_Others!F$8/SUM(US_Others!F288,US_Others!K288,US_Others!Q288)+US_Others!K288*US_Others!K$8/SUM(US_Others!F288,US_Others!K288,US_Others!Q288)+US_Others!Q288*US_Others!Q$8/SUM(US_Others!F288,US_Others!K288,US_Others!Q288))&gt;3.5,4,IF((US_Others!F288*US_Others!F$8/SUM(US_Others!F288,US_Others!K288,US_Others!Q288)+US_Others!K288*US_Others!K$8/SUM(US_Others!F288,US_Others!K288,US_Others!Q288)+US_Others!Q288*US_Others!Q$8/SUM(US_Others!F288,US_Others!K288,US_Others!Q288))&gt;2.5,3,2)),"")</f>
        <v>4</v>
      </c>
      <c r="BG283" s="223">
        <f>IFERROR(IF((US_Others!G288*US_Others!G$8/SUM(US_Others!G288,US_Others!L288,US_Others!R288)+US_Others!L288*US_Others!L$8/SUM(US_Others!G288,US_Others!L288,US_Others!R288)+US_Others!R288*US_Others!R$8/SUM(US_Others!G288,US_Others!L288,US_Others!R288))&gt;3.5,4,IF((US_Others!G288*US_Others!G$8/SUM(US_Others!G288,US_Others!L288,US_Others!R288)+US_Others!L288*US_Others!L$8/SUM(US_Others!G288,US_Others!L288,US_Others!R288)+US_Others!R288*US_Others!R$8/SUM(US_Others!G288,US_Others!L288,US_Others!R288))&gt;2.5,3,2)),"")</f>
        <v>4</v>
      </c>
      <c r="BH283" s="219" t="str">
        <f>IFERROR(IF((US_Others!Z288*US_Others!Z$8/SUM(US_Others!Z288,US_Others!AB288)+US_Others!AB288*US_Others!AB$8/SUM(US_Others!Z288,US_Others!AB288))&gt;3.5,4,IF((US_Others!Z288*US_Others!Z$8/SUM(US_Others!Z288,US_Others!AB288)+US_Others!AB288*US_Others!AB$8/SUM(US_Others!Z288,US_Others!AB288))&gt;2.5,3,2)),"")</f>
        <v/>
      </c>
      <c r="BI283" s="219" t="str">
        <f>IFERROR(IF((US_Others!AA288*US_Others!AA$8/SUM(US_Others!AA288,US_Others!AC288)+US_Others!AC288*US_Others!AC$8/SUM(US_Others!AA288,US_Others!AC288))&gt;3.5,4,IF((US_Others!AA288*US_Others!AA$8/SUM(US_Others!AA288,US_Others!AC288)+US_Others!AC288*US_Others!AC$8/SUM(US_Others!AA288,US_Others!AC288))&gt;2.5,3,2)),"")</f>
        <v/>
      </c>
      <c r="BJ283" s="219" t="str">
        <f>IFERROR(US_Others!AD288*US_Others!AD$8/US_Others!AD288,"")</f>
        <v/>
      </c>
      <c r="BK283" s="74" t="str">
        <f>IFERROR(US_Others!AE288*US_Others!AE$8/US_Others!AE288,"")</f>
        <v/>
      </c>
      <c r="BL283" s="219" t="str">
        <f>IFERROR(IF(SUMPRODUCT(US_Others!AG288:AI288/SUM(US_Others!AG288:AI288),US_Others!AG$8:AI$8)&gt;3.5,4,IF(SUMPRODUCT(US_Others!AG288:AI288/SUM(US_Others!AG288:AI288),US_Others!AG$8:AI$8)&gt;2.5,3,2)),"")</f>
        <v/>
      </c>
      <c r="BM283" s="219" t="str">
        <f>IFERROR(US_Others!AL288*US_Others!AL$8/US_Others!AL288,"")</f>
        <v/>
      </c>
    </row>
    <row r="284" spans="1:65">
      <c r="A284" s="200" t="s">
        <v>426</v>
      </c>
      <c r="B284" s="332">
        <v>481000</v>
      </c>
      <c r="C284" s="333">
        <f>SUM(US_CO2!C287:AX287)</f>
        <v>168.79679927217887</v>
      </c>
      <c r="D284" s="333">
        <f>SUM(US_CH4!C287:AC287)</f>
        <v>0</v>
      </c>
      <c r="E284" s="333">
        <f>SUM(US_N2O!C287:AA287)</f>
        <v>1.7</v>
      </c>
      <c r="F284" s="332">
        <f>US_Others!V289+US_Others!U289</f>
        <v>0</v>
      </c>
      <c r="G284" s="332">
        <f>US_Others!C289+US_Others!H289+US_Others!N289</f>
        <v>0</v>
      </c>
      <c r="H284" s="332">
        <f>US_Others!D289+US_Others!I289+US_Others!O289</f>
        <v>0</v>
      </c>
      <c r="I284" s="332">
        <f>US_Others!E289+US_Others!J289+US_Others!P289+US_Others!W289</f>
        <v>0</v>
      </c>
      <c r="J284" s="332">
        <f>US_Others!F289+US_Others!K289+US_Others!Q289</f>
        <v>0</v>
      </c>
      <c r="K284" s="332">
        <f>US_Others!G289+US_Others!L289+US_Others!R289</f>
        <v>0</v>
      </c>
      <c r="L284" s="332">
        <f>US_Others!Z289+US_Others!AB289</f>
        <v>0</v>
      </c>
      <c r="M284" s="332">
        <f>US_Others!AA289+US_Others!AC289</f>
        <v>0</v>
      </c>
      <c r="N284" s="332">
        <f>US_Others!AD289</f>
        <v>0</v>
      </c>
      <c r="O284" s="332">
        <f>US_Others!AE289</f>
        <v>0</v>
      </c>
      <c r="P284" s="332">
        <f>SUM(US_Others!AG289:AI289)</f>
        <v>0</v>
      </c>
      <c r="Q284" s="332">
        <f>US_Others!AL289</f>
        <v>0</v>
      </c>
      <c r="R284" s="332"/>
      <c r="S284" s="334">
        <f t="shared" si="4"/>
        <v>168796.79927217888</v>
      </c>
      <c r="T284" s="334">
        <f>D284*1000/Spec!I$6</f>
        <v>0</v>
      </c>
      <c r="U284" s="334">
        <f>E284*1000/Spec!I$7</f>
        <v>5.7046979865771812</v>
      </c>
      <c r="V284" s="334">
        <f>F284*1000/Spec!I$8</f>
        <v>0</v>
      </c>
      <c r="W284" s="334">
        <f>G284*1000/Spec!I$9</f>
        <v>0</v>
      </c>
      <c r="X284" s="334">
        <f>H284*1000/Spec!I$10</f>
        <v>0</v>
      </c>
      <c r="Y284" s="334">
        <f>I284*1000/Spec!I$11</f>
        <v>0</v>
      </c>
      <c r="Z284" s="334">
        <f>J284*1000/Spec!I$12</f>
        <v>0</v>
      </c>
      <c r="AA284" s="334">
        <f>K284*1000/Spec!I$15</f>
        <v>0</v>
      </c>
      <c r="AB284" s="334">
        <f>L284*1000/Spec!I$17</f>
        <v>0</v>
      </c>
      <c r="AC284" s="334">
        <f>M284*1000/Spec!I$18</f>
        <v>0</v>
      </c>
      <c r="AD284" s="335">
        <f>N284*1000/Spec!I$25</f>
        <v>0</v>
      </c>
      <c r="AE284" s="335">
        <f>O284*1000/Spec!I$26</f>
        <v>0</v>
      </c>
      <c r="AF284" s="334">
        <f>P284*1000/Spec!I$21</f>
        <v>0</v>
      </c>
      <c r="AG284" s="334">
        <f>Q284*1000/Spec!I$22</f>
        <v>0</v>
      </c>
      <c r="AI284" s="432">
        <f>S284/'2007output'!$D282</f>
        <v>0.86678546033283188</v>
      </c>
      <c r="AJ284" s="432">
        <f>T284/'2007output'!$D282</f>
        <v>0</v>
      </c>
      <c r="AK284" s="432">
        <f>U284/'2007output'!$D282</f>
        <v>2.9294093796066879E-5</v>
      </c>
      <c r="AL284" s="433">
        <f>V284/'2007output'!$D282</f>
        <v>0</v>
      </c>
      <c r="AM284" s="433">
        <f>W284/'2007output'!$D282</f>
        <v>0</v>
      </c>
      <c r="AN284" s="433">
        <f>X284/'2007output'!$D282</f>
        <v>0</v>
      </c>
      <c r="AO284" s="433">
        <f>Y284/'2007output'!$D282</f>
        <v>0</v>
      </c>
      <c r="AP284" s="433">
        <f>Z284/'2007output'!$D282</f>
        <v>0</v>
      </c>
      <c r="AQ284" s="433">
        <f>AA284/'2007output'!$D282</f>
        <v>0</v>
      </c>
      <c r="AR284" s="433">
        <f>AB284/'2007output'!$D282</f>
        <v>0</v>
      </c>
      <c r="AS284" s="433">
        <f>AC284/'2007output'!$D282</f>
        <v>0</v>
      </c>
      <c r="AT284" s="433">
        <f>AD284/'2007output'!$D282</f>
        <v>0</v>
      </c>
      <c r="AU284" s="433">
        <f>AE284/'2007output'!$D282</f>
        <v>0</v>
      </c>
      <c r="AV284" s="433">
        <f>AF284/'2007output'!$D282</f>
        <v>0</v>
      </c>
      <c r="AW284" s="433">
        <f>AG284/'2007output'!$D282</f>
        <v>0</v>
      </c>
      <c r="AY284" s="370">
        <f>IFERROR(IF(SUMPRODUCT(US_CO2!C287:AX287/SUM(US_CO2!C287:AX287),US_CO2!C$6:AX$6)&gt;3.5,4,IF(SUMPRODUCT(US_CO2!C287:AX287/SUM(US_CO2!C287:AX287),US_CO2!C$6:AX$6)&gt;2.5,3,2)),"")</f>
        <v>2</v>
      </c>
      <c r="AZ284" s="374">
        <v>4</v>
      </c>
      <c r="BA284" s="223">
        <f>IFERROR(IF(SUMPRODUCT(US_N2O!C287:AA287/SUM(US_N2O!C287:AA287),US_N2O!C$6:AA$6)&gt;3.5,4,IF(SUMPRODUCT(US_N2O!C287:AA287/SUM(US_N2O!C287:AA287),US_N2O!C$6:AA$6)&gt;2.5,3,2)),"")</f>
        <v>4</v>
      </c>
      <c r="BB284" s="223" t="str">
        <f>IFERROR(IF(SUMPRODUCT(US_Others!U289:V289/SUM(US_Others!U289:V289),US_Others!U$8:V$8)&gt;3.5,4,IF(SUMPRODUCT(US_Others!U289:V289/SUM(US_Others!U289:V289),US_Others!U$8:V$8)&gt;2.5,3,2)),"")</f>
        <v/>
      </c>
      <c r="BC284" s="223" t="str">
        <f>IFERROR(IF((US_Others!C289*US_Others!C$8/SUM(US_Others!C289,US_Others!H289,US_Others!N289)+ US_Others!H289*US_Others!H$8/SUM(US_Others!C289,US_Others!H289,US_Others!N289)+US_Others!N289*US_Others!N$8/SUM(US_Others!C289,US_Others!H289,US_Others!N289))&gt;3.5,4,IF((US_Others!C289*US_Others!C$8/SUM(US_Others!C289,US_Others!H289,US_Others!N289)+ US_Others!H289*US_Others!H$8/SUM(US_Others!C289,US_Others!H289,US_Others!N289)+US_Others!N289*US_Others!N$8/SUM(US_Others!C289,US_Others!H289,US_Others!N289))&gt;2.5,3,2)),"")</f>
        <v/>
      </c>
      <c r="BD284" s="223" t="str">
        <f>IFERROR(IF((US_Others!D289*US_Others!D$8/SUM(US_Others!D289,US_Others!I289,US_Others!O289)+US_Others!I289*US_Others!I$8/SUM(US_Others!D289,US_Others!I289,US_Others!O289)+US_Others!O289*US_Others!O$8/SUM(US_Others!D289,US_Others!I289,US_Others!O289))&gt;3.5,4,IF((US_Others!D289*US_Others!D$8/SUM(US_Others!D289,US_Others!I289,US_Others!O289)+US_Others!I289*US_Others!I$8/SUM(US_Others!D289,US_Others!I289,US_Others!O289)+US_Others!O289*US_Others!O$8/SUM(US_Others!D289,US_Others!I289,US_Others!O289))&gt;2.5,3,2)),"")</f>
        <v/>
      </c>
      <c r="BE284" s="223" t="str">
        <f>IFERROR(IF((US_Others!E289*US_Others!E$8/SUM(US_Others!E289,US_Others!J289,US_Others!P289,US_Others!W289)+US_Others!J289*US_Others!J$8/SUM(US_Others!E289,US_Others!J289,US_Others!P289,US_Others!W289)+US_Others!P289*US_Others!P$8/SUM(US_Others!E289,US_Others!J289,US_Others!P289,US_Others!W289)+US_Others!W289*US_Others!W$8/SUM(US_Others!E289,US_Others!J289,US_Others!P289,US_Others!W289))&gt;3.5,4,IF((US_Others!E289*US_Others!E$8/SUM(US_Others!E289,US_Others!J289,US_Others!P289,US_Others!W289)+US_Others!J289*US_Others!J$8/SUM(US_Others!E289,US_Others!J289,US_Others!P289,US_Others!W289)+US_Others!P289*US_Others!P$8/SUM(US_Others!E289,US_Others!J289,US_Others!P289,US_Others!W289)+US_Others!W289*US_Others!W$8/SUM(US_Others!E289,US_Others!J289,US_Others!P289,US_Others!W289))&gt;2.5,3,2)),"")</f>
        <v/>
      </c>
      <c r="BF284" s="223" t="str">
        <f>IFERROR(IF((US_Others!F289*US_Others!F$8/SUM(US_Others!F289,US_Others!K289,US_Others!Q289)+US_Others!K289*US_Others!K$8/SUM(US_Others!F289,US_Others!K289,US_Others!Q289)+US_Others!Q289*US_Others!Q$8/SUM(US_Others!F289,US_Others!K289,US_Others!Q289))&gt;3.5,4,IF((US_Others!F289*US_Others!F$8/SUM(US_Others!F289,US_Others!K289,US_Others!Q289)+US_Others!K289*US_Others!K$8/SUM(US_Others!F289,US_Others!K289,US_Others!Q289)+US_Others!Q289*US_Others!Q$8/SUM(US_Others!F289,US_Others!K289,US_Others!Q289))&gt;2.5,3,2)),"")</f>
        <v/>
      </c>
      <c r="BG284" s="223" t="str">
        <f>IFERROR(IF((US_Others!G289*US_Others!G$8/SUM(US_Others!G289,US_Others!L289,US_Others!R289)+US_Others!L289*US_Others!L$8/SUM(US_Others!G289,US_Others!L289,US_Others!R289)+US_Others!R289*US_Others!R$8/SUM(US_Others!G289,US_Others!L289,US_Others!R289))&gt;3.5,4,IF((US_Others!G289*US_Others!G$8/SUM(US_Others!G289,US_Others!L289,US_Others!R289)+US_Others!L289*US_Others!L$8/SUM(US_Others!G289,US_Others!L289,US_Others!R289)+US_Others!R289*US_Others!R$8/SUM(US_Others!G289,US_Others!L289,US_Others!R289))&gt;2.5,3,2)),"")</f>
        <v/>
      </c>
      <c r="BH284" s="219" t="str">
        <f>IFERROR(IF((US_Others!Z289*US_Others!Z$8/SUM(US_Others!Z289,US_Others!AB289)+US_Others!AB289*US_Others!AB$8/SUM(US_Others!Z289,US_Others!AB289))&gt;3.5,4,IF((US_Others!Z289*US_Others!Z$8/SUM(US_Others!Z289,US_Others!AB289)+US_Others!AB289*US_Others!AB$8/SUM(US_Others!Z289,US_Others!AB289))&gt;2.5,3,2)),"")</f>
        <v/>
      </c>
      <c r="BI284" s="219" t="str">
        <f>IFERROR(IF((US_Others!AA289*US_Others!AA$8/SUM(US_Others!AA289,US_Others!AC289)+US_Others!AC289*US_Others!AC$8/SUM(US_Others!AA289,US_Others!AC289))&gt;3.5,4,IF((US_Others!AA289*US_Others!AA$8/SUM(US_Others!AA289,US_Others!AC289)+US_Others!AC289*US_Others!AC$8/SUM(US_Others!AA289,US_Others!AC289))&gt;2.5,3,2)),"")</f>
        <v/>
      </c>
      <c r="BJ284" s="219" t="str">
        <f>IFERROR(US_Others!AD289*US_Others!AD$8/US_Others!AD289,"")</f>
        <v/>
      </c>
      <c r="BK284" s="74" t="str">
        <f>IFERROR(US_Others!AE289*US_Others!AE$8/US_Others!AE289,"")</f>
        <v/>
      </c>
      <c r="BL284" s="219" t="str">
        <f>IFERROR(IF(SUMPRODUCT(US_Others!AG289:AI289/SUM(US_Others!AG289:AI289),US_Others!AG$8:AI$8)&gt;3.5,4,IF(SUMPRODUCT(US_Others!AG289:AI289/SUM(US_Others!AG289:AI289),US_Others!AG$8:AI$8)&gt;2.5,3,2)),"")</f>
        <v/>
      </c>
      <c r="BM284" s="219" t="str">
        <f>IFERROR(US_Others!AL289*US_Others!AL$8/US_Others!AL289,"")</f>
        <v/>
      </c>
    </row>
    <row r="285" spans="1:65">
      <c r="A285" s="200" t="s">
        <v>427</v>
      </c>
      <c r="B285" s="332">
        <v>482000</v>
      </c>
      <c r="C285" s="333">
        <f>SUM(US_CO2!C288:AX288)</f>
        <v>47.075601496061985</v>
      </c>
      <c r="D285" s="333">
        <f>SUM(US_CH4!C288:AC288)</f>
        <v>0.1</v>
      </c>
      <c r="E285" s="333">
        <f>SUM(US_N2O!C288:AA288)</f>
        <v>0.3</v>
      </c>
      <c r="F285" s="332">
        <f>US_Others!V290+US_Others!U290</f>
        <v>0</v>
      </c>
      <c r="G285" s="332">
        <f>US_Others!C290+US_Others!H290+US_Others!N290</f>
        <v>5.2447552447552441E-3</v>
      </c>
      <c r="H285" s="332">
        <f>US_Others!D290+US_Others!I290+US_Others!O290</f>
        <v>8.6013986013985994E-2</v>
      </c>
      <c r="I285" s="332">
        <f>US_Others!E290+US_Others!J290+US_Others!P290+US_Others!W290</f>
        <v>0.39755244755244751</v>
      </c>
      <c r="J285" s="332">
        <f>US_Others!F290+US_Others!K290+US_Others!Q290</f>
        <v>6.8706293706293692E-2</v>
      </c>
      <c r="K285" s="332">
        <f>US_Others!G290+US_Others!L290+US_Others!R290</f>
        <v>6.8181818181818179E-3</v>
      </c>
      <c r="L285" s="332">
        <f>US_Others!Z290+US_Others!AB290</f>
        <v>0</v>
      </c>
      <c r="M285" s="332">
        <f>US_Others!AA290+US_Others!AC290</f>
        <v>0</v>
      </c>
      <c r="N285" s="332">
        <f>US_Others!AD290</f>
        <v>0</v>
      </c>
      <c r="O285" s="332">
        <f>US_Others!AE290</f>
        <v>0</v>
      </c>
      <c r="P285" s="332">
        <f>SUM(US_Others!AG290:AI290)</f>
        <v>0</v>
      </c>
      <c r="Q285" s="332">
        <f>US_Others!AL290</f>
        <v>0</v>
      </c>
      <c r="R285" s="332"/>
      <c r="S285" s="334">
        <f t="shared" si="4"/>
        <v>47075.601496061987</v>
      </c>
      <c r="T285" s="334">
        <f>D285*1000/Spec!I$6</f>
        <v>4</v>
      </c>
      <c r="U285" s="334">
        <f>E285*1000/Spec!I$7</f>
        <v>1.0067114093959733</v>
      </c>
      <c r="V285" s="334">
        <f>F285*1000/Spec!I$8</f>
        <v>0</v>
      </c>
      <c r="W285" s="334">
        <f>G285*1000/Spec!I$9</f>
        <v>7.7700077700077691E-3</v>
      </c>
      <c r="X285" s="334">
        <f>H285*1000/Spec!I$10</f>
        <v>2.4575424575424571E-2</v>
      </c>
      <c r="Y285" s="334">
        <f>I285*1000/Spec!I$11</f>
        <v>0.27800870458213112</v>
      </c>
      <c r="Z285" s="334">
        <f>J285*1000/Spec!I$12</f>
        <v>1.537053550476369E-2</v>
      </c>
      <c r="AA285" s="334">
        <f>K285*1000/Spec!I$15</f>
        <v>6.9502363080344725E-4</v>
      </c>
      <c r="AB285" s="334">
        <f>L285*1000/Spec!I$17</f>
        <v>0</v>
      </c>
      <c r="AC285" s="334">
        <f>M285*1000/Spec!I$18</f>
        <v>0</v>
      </c>
      <c r="AD285" s="335">
        <f>N285*1000/Spec!I$25</f>
        <v>0</v>
      </c>
      <c r="AE285" s="335">
        <f>O285*1000/Spec!I$26</f>
        <v>0</v>
      </c>
      <c r="AF285" s="334">
        <f>P285*1000/Spec!I$21</f>
        <v>0</v>
      </c>
      <c r="AG285" s="334">
        <f>Q285*1000/Spec!I$22</f>
        <v>0</v>
      </c>
      <c r="AI285" s="432">
        <f>S285/'2007output'!$D283</f>
        <v>0.58841602035100671</v>
      </c>
      <c r="AJ285" s="432">
        <f>T285/'2007output'!$D283</f>
        <v>4.999753601875735E-5</v>
      </c>
      <c r="AK285" s="432">
        <f>U285/'2007output'!$D283</f>
        <v>1.2583272487942288E-5</v>
      </c>
      <c r="AL285" s="433">
        <f>V285/'2007output'!$D283</f>
        <v>0</v>
      </c>
      <c r="AM285" s="433">
        <f>W285/'2007output'!$D283</f>
        <v>9.7120310836746988E-8</v>
      </c>
      <c r="AN285" s="433">
        <f>X285/'2007output'!$D283</f>
        <v>3.0717766884651116E-7</v>
      </c>
      <c r="AO285" s="433">
        <f>Y285/'2007output'!$D283</f>
        <v>3.474937555218293E-6</v>
      </c>
      <c r="AP285" s="433">
        <f>Z285/'2007output'!$D283</f>
        <v>1.9212222563175283E-7</v>
      </c>
      <c r="AQ285" s="433">
        <f>AA285/'2007output'!$D283</f>
        <v>8.6873672537457161E-9</v>
      </c>
      <c r="AR285" s="433">
        <f>AB285/'2007output'!$D283</f>
        <v>0</v>
      </c>
      <c r="AS285" s="433">
        <f>AC285/'2007output'!$D283</f>
        <v>0</v>
      </c>
      <c r="AT285" s="433">
        <f>AD285/'2007output'!$D283</f>
        <v>0</v>
      </c>
      <c r="AU285" s="433">
        <f>AE285/'2007output'!$D283</f>
        <v>0</v>
      </c>
      <c r="AV285" s="433">
        <f>AF285/'2007output'!$D283</f>
        <v>0</v>
      </c>
      <c r="AW285" s="433">
        <f>AG285/'2007output'!$D283</f>
        <v>0</v>
      </c>
      <c r="AY285" s="370">
        <f>IFERROR(IF(SUMPRODUCT(US_CO2!C288:AX288/SUM(US_CO2!C288:AX288),US_CO2!C$6:AX$6)&gt;3.5,4,IF(SUMPRODUCT(US_CO2!C288:AX288/SUM(US_CO2!C288:AX288),US_CO2!C$6:AX$6)&gt;2.5,3,2)),"")</f>
        <v>4</v>
      </c>
      <c r="AZ285" s="370">
        <f>IFERROR(IF(SUMPRODUCT(US_CH4!C288:AC288/SUM(US_CH4!C288:AC288),US_CH4!C$6:AC$6)&gt;3.5,4,IF(SUMPRODUCT(US_CH4!C288:AC288/SUM(US_CH4!C288:AC288),US_CH4!C$6:AC$6)&gt;2.5,3,2)),"")</f>
        <v>4</v>
      </c>
      <c r="BA285" s="223">
        <f>IFERROR(IF(SUMPRODUCT(US_N2O!C288:AA288/SUM(US_N2O!C288:AA288),US_N2O!C$6:AA$6)&gt;3.5,4,IF(SUMPRODUCT(US_N2O!C288:AA288/SUM(US_N2O!C288:AA288),US_N2O!C$6:AA$6)&gt;2.5,3,2)),"")</f>
        <v>4</v>
      </c>
      <c r="BB285" s="223" t="str">
        <f>IFERROR(IF(SUMPRODUCT(US_Others!U290:V290/SUM(US_Others!U290:V290),US_Others!U$8:V$8)&gt;3.5,4,IF(SUMPRODUCT(US_Others!U290:V290/SUM(US_Others!U290:V290),US_Others!U$8:V$8)&gt;2.5,3,2)),"")</f>
        <v/>
      </c>
      <c r="BC285" s="223">
        <f>IFERROR(IF((US_Others!C290*US_Others!C$8/SUM(US_Others!C290,US_Others!H290,US_Others!N290)+ US_Others!H290*US_Others!H$8/SUM(US_Others!C290,US_Others!H290,US_Others!N290)+US_Others!N290*US_Others!N$8/SUM(US_Others!C290,US_Others!H290,US_Others!N290))&gt;3.5,4,IF((US_Others!C290*US_Others!C$8/SUM(US_Others!C290,US_Others!H290,US_Others!N290)+ US_Others!H290*US_Others!H$8/SUM(US_Others!C290,US_Others!H290,US_Others!N290)+US_Others!N290*US_Others!N$8/SUM(US_Others!C290,US_Others!H290,US_Others!N290))&gt;2.5,3,2)),"")</f>
        <v>4</v>
      </c>
      <c r="BD285" s="223">
        <f>IFERROR(IF((US_Others!D290*US_Others!D$8/SUM(US_Others!D290,US_Others!I290,US_Others!O290)+US_Others!I290*US_Others!I$8/SUM(US_Others!D290,US_Others!I290,US_Others!O290)+US_Others!O290*US_Others!O$8/SUM(US_Others!D290,US_Others!I290,US_Others!O290))&gt;3.5,4,IF((US_Others!D290*US_Others!D$8/SUM(US_Others!D290,US_Others!I290,US_Others!O290)+US_Others!I290*US_Others!I$8/SUM(US_Others!D290,US_Others!I290,US_Others!O290)+US_Others!O290*US_Others!O$8/SUM(US_Others!D290,US_Others!I290,US_Others!O290))&gt;2.5,3,2)),"")</f>
        <v>4</v>
      </c>
      <c r="BE285" s="223">
        <f>IFERROR(IF((US_Others!E290*US_Others!E$8/SUM(US_Others!E290,US_Others!J290,US_Others!P290,US_Others!W290)+US_Others!J290*US_Others!J$8/SUM(US_Others!E290,US_Others!J290,US_Others!P290,US_Others!W290)+US_Others!P290*US_Others!P$8/SUM(US_Others!E290,US_Others!J290,US_Others!P290,US_Others!W290)+US_Others!W290*US_Others!W$8/SUM(US_Others!E290,US_Others!J290,US_Others!P290,US_Others!W290))&gt;3.5,4,IF((US_Others!E290*US_Others!E$8/SUM(US_Others!E290,US_Others!J290,US_Others!P290,US_Others!W290)+US_Others!J290*US_Others!J$8/SUM(US_Others!E290,US_Others!J290,US_Others!P290,US_Others!W290)+US_Others!P290*US_Others!P$8/SUM(US_Others!E290,US_Others!J290,US_Others!P290,US_Others!W290)+US_Others!W290*US_Others!W$8/SUM(US_Others!E290,US_Others!J290,US_Others!P290,US_Others!W290))&gt;2.5,3,2)),"")</f>
        <v>4</v>
      </c>
      <c r="BF285" s="223">
        <f>IFERROR(IF((US_Others!F290*US_Others!F$8/SUM(US_Others!F290,US_Others!K290,US_Others!Q290)+US_Others!K290*US_Others!K$8/SUM(US_Others!F290,US_Others!K290,US_Others!Q290)+US_Others!Q290*US_Others!Q$8/SUM(US_Others!F290,US_Others!K290,US_Others!Q290))&gt;3.5,4,IF((US_Others!F290*US_Others!F$8/SUM(US_Others!F290,US_Others!K290,US_Others!Q290)+US_Others!K290*US_Others!K$8/SUM(US_Others!F290,US_Others!K290,US_Others!Q290)+US_Others!Q290*US_Others!Q$8/SUM(US_Others!F290,US_Others!K290,US_Others!Q290))&gt;2.5,3,2)),"")</f>
        <v>4</v>
      </c>
      <c r="BG285" s="223">
        <f>IFERROR(IF((US_Others!G290*US_Others!G$8/SUM(US_Others!G290,US_Others!L290,US_Others!R290)+US_Others!L290*US_Others!L$8/SUM(US_Others!G290,US_Others!L290,US_Others!R290)+US_Others!R290*US_Others!R$8/SUM(US_Others!G290,US_Others!L290,US_Others!R290))&gt;3.5,4,IF((US_Others!G290*US_Others!G$8/SUM(US_Others!G290,US_Others!L290,US_Others!R290)+US_Others!L290*US_Others!L$8/SUM(US_Others!G290,US_Others!L290,US_Others!R290)+US_Others!R290*US_Others!R$8/SUM(US_Others!G290,US_Others!L290,US_Others!R290))&gt;2.5,3,2)),"")</f>
        <v>4</v>
      </c>
      <c r="BH285" s="219" t="str">
        <f>IFERROR(IF((US_Others!Z290*US_Others!Z$8/SUM(US_Others!Z290,US_Others!AB290)+US_Others!AB290*US_Others!AB$8/SUM(US_Others!Z290,US_Others!AB290))&gt;3.5,4,IF((US_Others!Z290*US_Others!Z$8/SUM(US_Others!Z290,US_Others!AB290)+US_Others!AB290*US_Others!AB$8/SUM(US_Others!Z290,US_Others!AB290))&gt;2.5,3,2)),"")</f>
        <v/>
      </c>
      <c r="BI285" s="219" t="str">
        <f>IFERROR(IF((US_Others!AA290*US_Others!AA$8/SUM(US_Others!AA290,US_Others!AC290)+US_Others!AC290*US_Others!AC$8/SUM(US_Others!AA290,US_Others!AC290))&gt;3.5,4,IF((US_Others!AA290*US_Others!AA$8/SUM(US_Others!AA290,US_Others!AC290)+US_Others!AC290*US_Others!AC$8/SUM(US_Others!AA290,US_Others!AC290))&gt;2.5,3,2)),"")</f>
        <v/>
      </c>
      <c r="BJ285" s="219" t="str">
        <f>IFERROR(US_Others!AD290*US_Others!AD$8/US_Others!AD290,"")</f>
        <v/>
      </c>
      <c r="BK285" s="74" t="str">
        <f>IFERROR(US_Others!AE290*US_Others!AE$8/US_Others!AE290,"")</f>
        <v/>
      </c>
      <c r="BL285" s="219" t="str">
        <f>IFERROR(IF(SUMPRODUCT(US_Others!AG290:AI290/SUM(US_Others!AG290:AI290),US_Others!AG$8:AI$8)&gt;3.5,4,IF(SUMPRODUCT(US_Others!AG290:AI290/SUM(US_Others!AG290:AI290),US_Others!AG$8:AI$8)&gt;2.5,3,2)),"")</f>
        <v/>
      </c>
      <c r="BM285" s="219" t="str">
        <f>IFERROR(US_Others!AL290*US_Others!AL$8/US_Others!AL290,"")</f>
        <v/>
      </c>
    </row>
    <row r="286" spans="1:65">
      <c r="A286" s="200" t="s">
        <v>428</v>
      </c>
      <c r="B286" s="332">
        <v>483000</v>
      </c>
      <c r="C286" s="333">
        <f>SUM(US_CO2!C289:AX289)</f>
        <v>37.887024522271524</v>
      </c>
      <c r="D286" s="333">
        <f>SUM(US_CH4!C289:AC289)</f>
        <v>0</v>
      </c>
      <c r="E286" s="333">
        <f>SUM(US_N2O!C289:AA289)</f>
        <v>0.7</v>
      </c>
      <c r="F286" s="332">
        <f>US_Others!V291+US_Others!U291</f>
        <v>0</v>
      </c>
      <c r="G286" s="332">
        <f>US_Others!C291+US_Others!H291+US_Others!N291</f>
        <v>0</v>
      </c>
      <c r="H286" s="332">
        <f>US_Others!D291+US_Others!I291+US_Others!O291</f>
        <v>0</v>
      </c>
      <c r="I286" s="332">
        <f>US_Others!E291+US_Others!J291+US_Others!P291+US_Others!W291</f>
        <v>0</v>
      </c>
      <c r="J286" s="332">
        <f>US_Others!F291+US_Others!K291+US_Others!Q291</f>
        <v>0</v>
      </c>
      <c r="K286" s="332">
        <f>US_Others!G291+US_Others!L291+US_Others!R291</f>
        <v>0</v>
      </c>
      <c r="L286" s="332">
        <f>US_Others!Z291+US_Others!AB291</f>
        <v>0</v>
      </c>
      <c r="M286" s="332">
        <f>US_Others!AA291+US_Others!AC291</f>
        <v>0</v>
      </c>
      <c r="N286" s="332">
        <f>US_Others!AD291</f>
        <v>0</v>
      </c>
      <c r="O286" s="332">
        <f>US_Others!AE291</f>
        <v>0</v>
      </c>
      <c r="P286" s="332">
        <f>SUM(US_Others!AG291:AI291)</f>
        <v>0</v>
      </c>
      <c r="Q286" s="332">
        <f>US_Others!AL291</f>
        <v>0</v>
      </c>
      <c r="R286" s="332"/>
      <c r="S286" s="334">
        <f t="shared" si="4"/>
        <v>37887.024522271524</v>
      </c>
      <c r="T286" s="334">
        <f>D286*1000/Spec!I$6</f>
        <v>0</v>
      </c>
      <c r="U286" s="334">
        <f>E286*1000/Spec!I$7</f>
        <v>2.348993288590604</v>
      </c>
      <c r="V286" s="334">
        <f>F286*1000/Spec!I$8</f>
        <v>0</v>
      </c>
      <c r="W286" s="334">
        <f>G286*1000/Spec!I$9</f>
        <v>0</v>
      </c>
      <c r="X286" s="334">
        <f>H286*1000/Spec!I$10</f>
        <v>0</v>
      </c>
      <c r="Y286" s="334">
        <f>I286*1000/Spec!I$11</f>
        <v>0</v>
      </c>
      <c r="Z286" s="334">
        <f>J286*1000/Spec!I$12</f>
        <v>0</v>
      </c>
      <c r="AA286" s="334">
        <f>K286*1000/Spec!I$15</f>
        <v>0</v>
      </c>
      <c r="AB286" s="334">
        <f>L286*1000/Spec!I$17</f>
        <v>0</v>
      </c>
      <c r="AC286" s="334">
        <f>M286*1000/Spec!I$18</f>
        <v>0</v>
      </c>
      <c r="AD286" s="335">
        <f>N286*1000/Spec!I$25</f>
        <v>0</v>
      </c>
      <c r="AE286" s="335">
        <f>O286*1000/Spec!I$26</f>
        <v>0</v>
      </c>
      <c r="AF286" s="334">
        <f>P286*1000/Spec!I$21</f>
        <v>0</v>
      </c>
      <c r="AG286" s="334">
        <f>Q286*1000/Spec!I$22</f>
        <v>0</v>
      </c>
      <c r="AI286" s="432">
        <f>S286/'2007output'!$D284</f>
        <v>0.75724866595980145</v>
      </c>
      <c r="AJ286" s="432">
        <f>T286/'2007output'!$D284</f>
        <v>0</v>
      </c>
      <c r="AK286" s="432">
        <f>U286/'2007output'!$D284</f>
        <v>4.694937268267472E-5</v>
      </c>
      <c r="AL286" s="433">
        <f>V286/'2007output'!$D284</f>
        <v>0</v>
      </c>
      <c r="AM286" s="433">
        <f>W286/'2007output'!$D284</f>
        <v>0</v>
      </c>
      <c r="AN286" s="433">
        <f>X286/'2007output'!$D284</f>
        <v>0</v>
      </c>
      <c r="AO286" s="433">
        <f>Y286/'2007output'!$D284</f>
        <v>0</v>
      </c>
      <c r="AP286" s="433">
        <f>Z286/'2007output'!$D284</f>
        <v>0</v>
      </c>
      <c r="AQ286" s="433">
        <f>AA286/'2007output'!$D284</f>
        <v>0</v>
      </c>
      <c r="AR286" s="433">
        <f>AB286/'2007output'!$D284</f>
        <v>0</v>
      </c>
      <c r="AS286" s="433">
        <f>AC286/'2007output'!$D284</f>
        <v>0</v>
      </c>
      <c r="AT286" s="433">
        <f>AD286/'2007output'!$D284</f>
        <v>0</v>
      </c>
      <c r="AU286" s="433">
        <f>AE286/'2007output'!$D284</f>
        <v>0</v>
      </c>
      <c r="AV286" s="433">
        <f>AF286/'2007output'!$D284</f>
        <v>0</v>
      </c>
      <c r="AW286" s="433">
        <f>AG286/'2007output'!$D284</f>
        <v>0</v>
      </c>
      <c r="AY286" s="370">
        <f>IFERROR(IF(SUMPRODUCT(US_CO2!C289:AX289/SUM(US_CO2!C289:AX289),US_CO2!C$6:AX$6)&gt;3.5,4,IF(SUMPRODUCT(US_CO2!C289:AX289/SUM(US_CO2!C289:AX289),US_CO2!C$6:AX$6)&gt;2.5,3,2)),"")</f>
        <v>2</v>
      </c>
      <c r="AZ286" s="370" t="str">
        <f>IFERROR(IF(SUMPRODUCT(US_CH4!C289:AC289/SUM(US_CH4!C289:AC289),US_CH4!C$6:AC$6)&gt;3.5,4,IF(SUMPRODUCT(US_CH4!C289:AC289/SUM(US_CH4!C289:AC289),US_CH4!C$6:AC$6)&gt;2.5,3,2)),"")</f>
        <v/>
      </c>
      <c r="BA286" s="223">
        <f>IFERROR(IF(SUMPRODUCT(US_N2O!C289:AA289/SUM(US_N2O!C289:AA289),US_N2O!C$6:AA$6)&gt;3.5,4,IF(SUMPRODUCT(US_N2O!C289:AA289/SUM(US_N2O!C289:AA289),US_N2O!C$6:AA$6)&gt;2.5,3,2)),"")</f>
        <v>4</v>
      </c>
      <c r="BB286" s="223" t="str">
        <f>IFERROR(IF(SUMPRODUCT(US_Others!U291:V291/SUM(US_Others!U291:V291),US_Others!U$8:V$8)&gt;3.5,4,IF(SUMPRODUCT(US_Others!U291:V291/SUM(US_Others!U291:V291),US_Others!U$8:V$8)&gt;2.5,3,2)),"")</f>
        <v/>
      </c>
      <c r="BC286" s="223" t="str">
        <f>IFERROR(IF((US_Others!C291*US_Others!C$8/SUM(US_Others!C291,US_Others!H291,US_Others!N291)+ US_Others!H291*US_Others!H$8/SUM(US_Others!C291,US_Others!H291,US_Others!N291)+US_Others!N291*US_Others!N$8/SUM(US_Others!C291,US_Others!H291,US_Others!N291))&gt;3.5,4,IF((US_Others!C291*US_Others!C$8/SUM(US_Others!C291,US_Others!H291,US_Others!N291)+ US_Others!H291*US_Others!H$8/SUM(US_Others!C291,US_Others!H291,US_Others!N291)+US_Others!N291*US_Others!N$8/SUM(US_Others!C291,US_Others!H291,US_Others!N291))&gt;2.5,3,2)),"")</f>
        <v/>
      </c>
      <c r="BD286" s="223" t="str">
        <f>IFERROR(IF((US_Others!D291*US_Others!D$8/SUM(US_Others!D291,US_Others!I291,US_Others!O291)+US_Others!I291*US_Others!I$8/SUM(US_Others!D291,US_Others!I291,US_Others!O291)+US_Others!O291*US_Others!O$8/SUM(US_Others!D291,US_Others!I291,US_Others!O291))&gt;3.5,4,IF((US_Others!D291*US_Others!D$8/SUM(US_Others!D291,US_Others!I291,US_Others!O291)+US_Others!I291*US_Others!I$8/SUM(US_Others!D291,US_Others!I291,US_Others!O291)+US_Others!O291*US_Others!O$8/SUM(US_Others!D291,US_Others!I291,US_Others!O291))&gt;2.5,3,2)),"")</f>
        <v/>
      </c>
      <c r="BE286" s="223" t="str">
        <f>IFERROR(IF((US_Others!E291*US_Others!E$8/SUM(US_Others!E291,US_Others!J291,US_Others!P291,US_Others!W291)+US_Others!J291*US_Others!J$8/SUM(US_Others!E291,US_Others!J291,US_Others!P291,US_Others!W291)+US_Others!P291*US_Others!P$8/SUM(US_Others!E291,US_Others!J291,US_Others!P291,US_Others!W291)+US_Others!W291*US_Others!W$8/SUM(US_Others!E291,US_Others!J291,US_Others!P291,US_Others!W291))&gt;3.5,4,IF((US_Others!E291*US_Others!E$8/SUM(US_Others!E291,US_Others!J291,US_Others!P291,US_Others!W291)+US_Others!J291*US_Others!J$8/SUM(US_Others!E291,US_Others!J291,US_Others!P291,US_Others!W291)+US_Others!P291*US_Others!P$8/SUM(US_Others!E291,US_Others!J291,US_Others!P291,US_Others!W291)+US_Others!W291*US_Others!W$8/SUM(US_Others!E291,US_Others!J291,US_Others!P291,US_Others!W291))&gt;2.5,3,2)),"")</f>
        <v/>
      </c>
      <c r="BF286" s="223" t="str">
        <f>IFERROR(IF((US_Others!F291*US_Others!F$8/SUM(US_Others!F291,US_Others!K291,US_Others!Q291)+US_Others!K291*US_Others!K$8/SUM(US_Others!F291,US_Others!K291,US_Others!Q291)+US_Others!Q291*US_Others!Q$8/SUM(US_Others!F291,US_Others!K291,US_Others!Q291))&gt;3.5,4,IF((US_Others!F291*US_Others!F$8/SUM(US_Others!F291,US_Others!K291,US_Others!Q291)+US_Others!K291*US_Others!K$8/SUM(US_Others!F291,US_Others!K291,US_Others!Q291)+US_Others!Q291*US_Others!Q$8/SUM(US_Others!F291,US_Others!K291,US_Others!Q291))&gt;2.5,3,2)),"")</f>
        <v/>
      </c>
      <c r="BG286" s="223" t="str">
        <f>IFERROR(IF((US_Others!G291*US_Others!G$8/SUM(US_Others!G291,US_Others!L291,US_Others!R291)+US_Others!L291*US_Others!L$8/SUM(US_Others!G291,US_Others!L291,US_Others!R291)+US_Others!R291*US_Others!R$8/SUM(US_Others!G291,US_Others!L291,US_Others!R291))&gt;3.5,4,IF((US_Others!G291*US_Others!G$8/SUM(US_Others!G291,US_Others!L291,US_Others!R291)+US_Others!L291*US_Others!L$8/SUM(US_Others!G291,US_Others!L291,US_Others!R291)+US_Others!R291*US_Others!R$8/SUM(US_Others!G291,US_Others!L291,US_Others!R291))&gt;2.5,3,2)),"")</f>
        <v/>
      </c>
      <c r="BH286" s="219" t="str">
        <f>IFERROR(IF((US_Others!Z291*US_Others!Z$8/SUM(US_Others!Z291,US_Others!AB291)+US_Others!AB291*US_Others!AB$8/SUM(US_Others!Z291,US_Others!AB291))&gt;3.5,4,IF((US_Others!Z291*US_Others!Z$8/SUM(US_Others!Z291,US_Others!AB291)+US_Others!AB291*US_Others!AB$8/SUM(US_Others!Z291,US_Others!AB291))&gt;2.5,3,2)),"")</f>
        <v/>
      </c>
      <c r="BI286" s="219" t="str">
        <f>IFERROR(IF((US_Others!AA291*US_Others!AA$8/SUM(US_Others!AA291,US_Others!AC291)+US_Others!AC291*US_Others!AC$8/SUM(US_Others!AA291,US_Others!AC291))&gt;3.5,4,IF((US_Others!AA291*US_Others!AA$8/SUM(US_Others!AA291,US_Others!AC291)+US_Others!AC291*US_Others!AC$8/SUM(US_Others!AA291,US_Others!AC291))&gt;2.5,3,2)),"")</f>
        <v/>
      </c>
      <c r="BJ286" s="219" t="str">
        <f>IFERROR(US_Others!AD291*US_Others!AD$8/US_Others!AD291,"")</f>
        <v/>
      </c>
      <c r="BK286" s="74" t="str">
        <f>IFERROR(US_Others!AE291*US_Others!AE$8/US_Others!AE291,"")</f>
        <v/>
      </c>
      <c r="BL286" s="219" t="str">
        <f>IFERROR(IF(SUMPRODUCT(US_Others!AG291:AI291/SUM(US_Others!AG291:AI291),US_Others!AG$8:AI$8)&gt;3.5,4,IF(SUMPRODUCT(US_Others!AG291:AI291/SUM(US_Others!AG291:AI291),US_Others!AG$8:AI$8)&gt;2.5,3,2)),"")</f>
        <v/>
      </c>
      <c r="BM286" s="219" t="str">
        <f>IFERROR(US_Others!AL291*US_Others!AL$8/US_Others!AL291,"")</f>
        <v/>
      </c>
    </row>
    <row r="287" spans="1:65">
      <c r="A287" s="200" t="s">
        <v>429</v>
      </c>
      <c r="B287" s="332">
        <v>484000</v>
      </c>
      <c r="C287" s="333">
        <f>SUM(US_CO2!C290:AX290)</f>
        <v>433.0026841609311</v>
      </c>
      <c r="D287" s="333">
        <f>SUM(US_CH4!C290:AC290)</f>
        <v>0.1</v>
      </c>
      <c r="E287" s="333">
        <f>SUM(US_N2O!C290:AA290)</f>
        <v>1.5</v>
      </c>
      <c r="F287" s="332">
        <f>US_Others!V292+US_Others!U292</f>
        <v>0</v>
      </c>
      <c r="G287" s="332">
        <f>US_Others!C292+US_Others!H292+US_Others!N292</f>
        <v>1.4147905559078227E-2</v>
      </c>
      <c r="H287" s="332">
        <f>US_Others!D292+US_Others!I292+US_Others!O292</f>
        <v>0.23202565116888291</v>
      </c>
      <c r="I287" s="332">
        <f>US_Others!E292+US_Others!J292+US_Others!P292+US_Others!W292</f>
        <v>1.0724112413781295</v>
      </c>
      <c r="J287" s="332">
        <f>US_Others!F292+US_Others!K292+US_Others!Q292</f>
        <v>0.18533756282392477</v>
      </c>
      <c r="K287" s="332">
        <f>US_Others!G292+US_Others!L292+US_Others!R292</f>
        <v>1.8392277226801691E-2</v>
      </c>
      <c r="L287" s="332">
        <f>US_Others!Z292+US_Others!AB292</f>
        <v>0</v>
      </c>
      <c r="M287" s="332">
        <f>US_Others!AA292+US_Others!AC292</f>
        <v>0</v>
      </c>
      <c r="N287" s="332">
        <f>US_Others!AD292</f>
        <v>0</v>
      </c>
      <c r="O287" s="332">
        <f>US_Others!AE292</f>
        <v>0</v>
      </c>
      <c r="P287" s="332">
        <f>SUM(US_Others!AG292:AI292)</f>
        <v>0</v>
      </c>
      <c r="Q287" s="332">
        <f>US_Others!AL292</f>
        <v>0</v>
      </c>
      <c r="R287" s="332"/>
      <c r="S287" s="334">
        <f t="shared" si="4"/>
        <v>433002.68416093109</v>
      </c>
      <c r="T287" s="334">
        <f>D287*1000/Spec!I$6</f>
        <v>4</v>
      </c>
      <c r="U287" s="334">
        <f>E287*1000/Spec!I$7</f>
        <v>5.0335570469798654</v>
      </c>
      <c r="V287" s="334">
        <f>F287*1000/Spec!I$8</f>
        <v>0</v>
      </c>
      <c r="W287" s="334">
        <f>G287*1000/Spec!I$9</f>
        <v>2.0959860087523298E-2</v>
      </c>
      <c r="X287" s="334">
        <f>H287*1000/Spec!I$10</f>
        <v>6.6293043191109402E-2</v>
      </c>
      <c r="Y287" s="334">
        <f>I287*1000/Spec!I$11</f>
        <v>0.74993793103365702</v>
      </c>
      <c r="Z287" s="334">
        <f>J287*1000/Spec!I$12</f>
        <v>4.1462542018775118E-2</v>
      </c>
      <c r="AA287" s="334">
        <f>K287*1000/Spec!I$15</f>
        <v>1.8748498702142397E-3</v>
      </c>
      <c r="AB287" s="334">
        <f>L287*1000/Spec!I$17</f>
        <v>0</v>
      </c>
      <c r="AC287" s="334">
        <f>M287*1000/Spec!I$18</f>
        <v>0</v>
      </c>
      <c r="AD287" s="335">
        <f>N287*1000/Spec!I$25</f>
        <v>0</v>
      </c>
      <c r="AE287" s="335">
        <f>O287*1000/Spec!I$26</f>
        <v>0</v>
      </c>
      <c r="AF287" s="334">
        <f>P287*1000/Spec!I$21</f>
        <v>0</v>
      </c>
      <c r="AG287" s="334">
        <f>Q287*1000/Spec!I$22</f>
        <v>0</v>
      </c>
      <c r="AI287" s="432">
        <f>S287/'2007output'!$D285</f>
        <v>1.3328667084912433</v>
      </c>
      <c r="AJ287" s="432">
        <f>T287/'2007output'!$D285</f>
        <v>1.2312780102729025E-5</v>
      </c>
      <c r="AK287" s="432">
        <f>U287/'2007output'!$D285</f>
        <v>1.549427026350129E-5</v>
      </c>
      <c r="AL287" s="433">
        <f>V287/'2007output'!$D285</f>
        <v>0</v>
      </c>
      <c r="AM287" s="433">
        <f>W287/'2007output'!$D285</f>
        <v>6.4518537060410282E-8</v>
      </c>
      <c r="AN287" s="433">
        <f>X287/'2007output'!$D285</f>
        <v>2.0406291578821194E-7</v>
      </c>
      <c r="AO287" s="433">
        <f>Y287/'2007output'!$D285</f>
        <v>2.3084552088782463E-6</v>
      </c>
      <c r="AP287" s="433">
        <f>Z287/'2007output'!$D285</f>
        <v>1.2762979059433511E-7</v>
      </c>
      <c r="AQ287" s="433">
        <f>AA287/'2007output'!$D285</f>
        <v>5.7711535443944966E-9</v>
      </c>
      <c r="AR287" s="433">
        <f>AB287/'2007output'!$D285</f>
        <v>0</v>
      </c>
      <c r="AS287" s="433">
        <f>AC287/'2007output'!$D285</f>
        <v>0</v>
      </c>
      <c r="AT287" s="433">
        <f>AD287/'2007output'!$D285</f>
        <v>0</v>
      </c>
      <c r="AU287" s="433">
        <f>AE287/'2007output'!$D285</f>
        <v>0</v>
      </c>
      <c r="AV287" s="433">
        <f>AF287/'2007output'!$D285</f>
        <v>0</v>
      </c>
      <c r="AW287" s="433">
        <f>AG287/'2007output'!$D285</f>
        <v>0</v>
      </c>
      <c r="AY287" s="370">
        <f>IFERROR(IF(SUMPRODUCT(US_CO2!C290:AX290/SUM(US_CO2!C290:AX290),US_CO2!C$6:AX$6)&gt;3.5,4,IF(SUMPRODUCT(US_CO2!C290:AX290/SUM(US_CO2!C290:AX290),US_CO2!C$6:AX$6)&gt;2.5,3,2)),"")</f>
        <v>4</v>
      </c>
      <c r="AZ287" s="370">
        <f>IFERROR(IF(SUMPRODUCT(US_CH4!C290:AC290/SUM(US_CH4!C290:AC290),US_CH4!C$6:AC$6)&gt;3.5,4,IF(SUMPRODUCT(US_CH4!C290:AC290/SUM(US_CH4!C290:AC290),US_CH4!C$6:AC$6)&gt;2.5,3,2)),"")</f>
        <v>4</v>
      </c>
      <c r="BA287" s="223">
        <f>IFERROR(IF(SUMPRODUCT(US_N2O!C290:AA290/SUM(US_N2O!C290:AA290),US_N2O!C$6:AA$6)&gt;3.5,4,IF(SUMPRODUCT(US_N2O!C290:AA290/SUM(US_N2O!C290:AA290),US_N2O!C$6:AA$6)&gt;2.5,3,2)),"")</f>
        <v>4</v>
      </c>
      <c r="BB287" s="223" t="str">
        <f>IFERROR(IF(SUMPRODUCT(US_Others!U292:V292/SUM(US_Others!U292:V292),US_Others!U$8:V$8)&gt;3.5,4,IF(SUMPRODUCT(US_Others!U292:V292/SUM(US_Others!U292:V292),US_Others!U$8:V$8)&gt;2.5,3,2)),"")</f>
        <v/>
      </c>
      <c r="BC287" s="223">
        <f>IFERROR(IF((US_Others!C292*US_Others!C$8/SUM(US_Others!C292,US_Others!H292,US_Others!N292)+ US_Others!H292*US_Others!H$8/SUM(US_Others!C292,US_Others!H292,US_Others!N292)+US_Others!N292*US_Others!N$8/SUM(US_Others!C292,US_Others!H292,US_Others!N292))&gt;3.5,4,IF((US_Others!C292*US_Others!C$8/SUM(US_Others!C292,US_Others!H292,US_Others!N292)+ US_Others!H292*US_Others!H$8/SUM(US_Others!C292,US_Others!H292,US_Others!N292)+US_Others!N292*US_Others!N$8/SUM(US_Others!C292,US_Others!H292,US_Others!N292))&gt;2.5,3,2)),"")</f>
        <v>4</v>
      </c>
      <c r="BD287" s="223">
        <f>IFERROR(IF((US_Others!D292*US_Others!D$8/SUM(US_Others!D292,US_Others!I292,US_Others!O292)+US_Others!I292*US_Others!I$8/SUM(US_Others!D292,US_Others!I292,US_Others!O292)+US_Others!O292*US_Others!O$8/SUM(US_Others!D292,US_Others!I292,US_Others!O292))&gt;3.5,4,IF((US_Others!D292*US_Others!D$8/SUM(US_Others!D292,US_Others!I292,US_Others!O292)+US_Others!I292*US_Others!I$8/SUM(US_Others!D292,US_Others!I292,US_Others!O292)+US_Others!O292*US_Others!O$8/SUM(US_Others!D292,US_Others!I292,US_Others!O292))&gt;2.5,3,2)),"")</f>
        <v>4</v>
      </c>
      <c r="BE287" s="223">
        <f>IFERROR(IF((US_Others!E292*US_Others!E$8/SUM(US_Others!E292,US_Others!J292,US_Others!P292,US_Others!W292)+US_Others!J292*US_Others!J$8/SUM(US_Others!E292,US_Others!J292,US_Others!P292,US_Others!W292)+US_Others!P292*US_Others!P$8/SUM(US_Others!E292,US_Others!J292,US_Others!P292,US_Others!W292)+US_Others!W292*US_Others!W$8/SUM(US_Others!E292,US_Others!J292,US_Others!P292,US_Others!W292))&gt;3.5,4,IF((US_Others!E292*US_Others!E$8/SUM(US_Others!E292,US_Others!J292,US_Others!P292,US_Others!W292)+US_Others!J292*US_Others!J$8/SUM(US_Others!E292,US_Others!J292,US_Others!P292,US_Others!W292)+US_Others!P292*US_Others!P$8/SUM(US_Others!E292,US_Others!J292,US_Others!P292,US_Others!W292)+US_Others!W292*US_Others!W$8/SUM(US_Others!E292,US_Others!J292,US_Others!P292,US_Others!W292))&gt;2.5,3,2)),"")</f>
        <v>4</v>
      </c>
      <c r="BF287" s="223">
        <f>IFERROR(IF((US_Others!F292*US_Others!F$8/SUM(US_Others!F292,US_Others!K292,US_Others!Q292)+US_Others!K292*US_Others!K$8/SUM(US_Others!F292,US_Others!K292,US_Others!Q292)+US_Others!Q292*US_Others!Q$8/SUM(US_Others!F292,US_Others!K292,US_Others!Q292))&gt;3.5,4,IF((US_Others!F292*US_Others!F$8/SUM(US_Others!F292,US_Others!K292,US_Others!Q292)+US_Others!K292*US_Others!K$8/SUM(US_Others!F292,US_Others!K292,US_Others!Q292)+US_Others!Q292*US_Others!Q$8/SUM(US_Others!F292,US_Others!K292,US_Others!Q292))&gt;2.5,3,2)),"")</f>
        <v>4</v>
      </c>
      <c r="BG287" s="223">
        <f>IFERROR(IF((US_Others!G292*US_Others!G$8/SUM(US_Others!G292,US_Others!L292,US_Others!R292)+US_Others!L292*US_Others!L$8/SUM(US_Others!G292,US_Others!L292,US_Others!R292)+US_Others!R292*US_Others!R$8/SUM(US_Others!G292,US_Others!L292,US_Others!R292))&gt;3.5,4,IF((US_Others!G292*US_Others!G$8/SUM(US_Others!G292,US_Others!L292,US_Others!R292)+US_Others!L292*US_Others!L$8/SUM(US_Others!G292,US_Others!L292,US_Others!R292)+US_Others!R292*US_Others!R$8/SUM(US_Others!G292,US_Others!L292,US_Others!R292))&gt;2.5,3,2)),"")</f>
        <v>4</v>
      </c>
      <c r="BH287" s="219" t="str">
        <f>IFERROR(IF((US_Others!Z292*US_Others!Z$8/SUM(US_Others!Z292,US_Others!AB292)+US_Others!AB292*US_Others!AB$8/SUM(US_Others!Z292,US_Others!AB292))&gt;3.5,4,IF((US_Others!Z292*US_Others!Z$8/SUM(US_Others!Z292,US_Others!AB292)+US_Others!AB292*US_Others!AB$8/SUM(US_Others!Z292,US_Others!AB292))&gt;2.5,3,2)),"")</f>
        <v/>
      </c>
      <c r="BI287" s="219" t="str">
        <f>IFERROR(IF((US_Others!AA292*US_Others!AA$8/SUM(US_Others!AA292,US_Others!AC292)+US_Others!AC292*US_Others!AC$8/SUM(US_Others!AA292,US_Others!AC292))&gt;3.5,4,IF((US_Others!AA292*US_Others!AA$8/SUM(US_Others!AA292,US_Others!AC292)+US_Others!AC292*US_Others!AC$8/SUM(US_Others!AA292,US_Others!AC292))&gt;2.5,3,2)),"")</f>
        <v/>
      </c>
      <c r="BJ287" s="219" t="str">
        <f>IFERROR(US_Others!AD292*US_Others!AD$8/US_Others!AD292,"")</f>
        <v/>
      </c>
      <c r="BK287" s="74" t="str">
        <f>IFERROR(US_Others!AE292*US_Others!AE$8/US_Others!AE292,"")</f>
        <v/>
      </c>
      <c r="BL287" s="219" t="str">
        <f>IFERROR(IF(SUMPRODUCT(US_Others!AG292:AI292/SUM(US_Others!AG292:AI292),US_Others!AG$8:AI$8)&gt;3.5,4,IF(SUMPRODUCT(US_Others!AG292:AI292/SUM(US_Others!AG292:AI292),US_Others!AG$8:AI$8)&gt;2.5,3,2)),"")</f>
        <v/>
      </c>
      <c r="BM287" s="219" t="str">
        <f>IFERROR(US_Others!AL292*US_Others!AL$8/US_Others!AL292,"")</f>
        <v/>
      </c>
    </row>
    <row r="288" spans="1:65">
      <c r="A288" s="200" t="s">
        <v>430</v>
      </c>
      <c r="B288" s="332">
        <v>485000</v>
      </c>
      <c r="C288" s="333">
        <f>SUM(US_CO2!C291:AX291)</f>
        <v>16.716259704304257</v>
      </c>
      <c r="D288" s="333">
        <f>SUM(US_CH4!C291:AC291)</f>
        <v>0</v>
      </c>
      <c r="E288" s="333">
        <f>SUM(US_N2O!C291:AA291)</f>
        <v>0</v>
      </c>
      <c r="F288" s="332">
        <f>US_Others!V293+US_Others!U293</f>
        <v>0</v>
      </c>
      <c r="G288" s="332">
        <f>US_Others!C293+US_Others!H293+US_Others!N293</f>
        <v>2.6223776223776221E-3</v>
      </c>
      <c r="H288" s="332">
        <f>US_Others!D293+US_Others!I293+US_Others!O293</f>
        <v>4.3006993006992997E-2</v>
      </c>
      <c r="I288" s="332">
        <f>US_Others!E293+US_Others!J293+US_Others!P293+US_Others!W293</f>
        <v>0.19877622377622375</v>
      </c>
      <c r="J288" s="332">
        <f>US_Others!F293+US_Others!K293+US_Others!Q293</f>
        <v>3.4353146853146846E-2</v>
      </c>
      <c r="K288" s="332">
        <f>US_Others!G293+US_Others!L293+US_Others!R293</f>
        <v>3.4090909090909089E-3</v>
      </c>
      <c r="L288" s="332">
        <f>US_Others!Z293+US_Others!AB293</f>
        <v>0</v>
      </c>
      <c r="M288" s="332">
        <f>US_Others!AA293+US_Others!AC293</f>
        <v>0</v>
      </c>
      <c r="N288" s="332">
        <f>US_Others!AD293</f>
        <v>0</v>
      </c>
      <c r="O288" s="332">
        <f>US_Others!AE293</f>
        <v>0</v>
      </c>
      <c r="P288" s="332">
        <f>SUM(US_Others!AG293:AI293)</f>
        <v>0</v>
      </c>
      <c r="Q288" s="332">
        <f>US_Others!AL293</f>
        <v>0</v>
      </c>
      <c r="R288" s="332"/>
      <c r="S288" s="334">
        <f t="shared" si="4"/>
        <v>16716.259704304255</v>
      </c>
      <c r="T288" s="334">
        <f>D288*1000/Spec!I$6</f>
        <v>0</v>
      </c>
      <c r="U288" s="334">
        <f>E288*1000/Spec!I$7</f>
        <v>0</v>
      </c>
      <c r="V288" s="334">
        <f>F288*1000/Spec!I$8</f>
        <v>0</v>
      </c>
      <c r="W288" s="334">
        <f>G288*1000/Spec!I$9</f>
        <v>3.8850038850038846E-3</v>
      </c>
      <c r="X288" s="334">
        <f>H288*1000/Spec!I$10</f>
        <v>1.2287712287712286E-2</v>
      </c>
      <c r="Y288" s="334">
        <f>I288*1000/Spec!I$11</f>
        <v>0.13900435229106556</v>
      </c>
      <c r="Z288" s="334">
        <f>J288*1000/Spec!I$12</f>
        <v>7.6852677523818452E-3</v>
      </c>
      <c r="AA288" s="334">
        <f>K288*1000/Spec!I$15</f>
        <v>3.4751181540172363E-4</v>
      </c>
      <c r="AB288" s="334">
        <f>L288*1000/Spec!I$17</f>
        <v>0</v>
      </c>
      <c r="AC288" s="334">
        <f>M288*1000/Spec!I$18</f>
        <v>0</v>
      </c>
      <c r="AD288" s="335">
        <f>N288*1000/Spec!I$25</f>
        <v>0</v>
      </c>
      <c r="AE288" s="335">
        <f>O288*1000/Spec!I$26</f>
        <v>0</v>
      </c>
      <c r="AF288" s="334">
        <f>P288*1000/Spec!I$21</f>
        <v>0</v>
      </c>
      <c r="AG288" s="334">
        <f>Q288*1000/Spec!I$22</f>
        <v>0</v>
      </c>
      <c r="AI288" s="432">
        <f>S288/'2007output'!$D286</f>
        <v>0.28509934022614436</v>
      </c>
      <c r="AJ288" s="432">
        <f>T288/'2007output'!$D286</f>
        <v>0</v>
      </c>
      <c r="AK288" s="432">
        <f>U288/'2007output'!$D286</f>
        <v>0</v>
      </c>
      <c r="AL288" s="433">
        <f>V288/'2007output'!$D286</f>
        <v>0</v>
      </c>
      <c r="AM288" s="433">
        <f>W288/'2007output'!$D286</f>
        <v>6.625956188664723E-8</v>
      </c>
      <c r="AN288" s="433">
        <f>X288/'2007output'!$D286</f>
        <v>2.0956952859576708E-7</v>
      </c>
      <c r="AO288" s="433">
        <f>Y288/'2007output'!$D286</f>
        <v>2.3707485901610526E-6</v>
      </c>
      <c r="AP288" s="433">
        <f>Z288/'2007output'!$D286</f>
        <v>1.3107386487308234E-7</v>
      </c>
      <c r="AQ288" s="433">
        <f>AA288/'2007output'!$D286</f>
        <v>5.9268874164661513E-9</v>
      </c>
      <c r="AR288" s="433">
        <f>AB288/'2007output'!$D286</f>
        <v>0</v>
      </c>
      <c r="AS288" s="433">
        <f>AC288/'2007output'!$D286</f>
        <v>0</v>
      </c>
      <c r="AT288" s="433">
        <f>AD288/'2007output'!$D286</f>
        <v>0</v>
      </c>
      <c r="AU288" s="433">
        <f>AE288/'2007output'!$D286</f>
        <v>0</v>
      </c>
      <c r="AV288" s="433">
        <f>AF288/'2007output'!$D286</f>
        <v>0</v>
      </c>
      <c r="AW288" s="433">
        <f>AG288/'2007output'!$D286</f>
        <v>0</v>
      </c>
      <c r="AY288" s="370">
        <f>IFERROR(IF(SUMPRODUCT(US_CO2!C291:AX291/SUM(US_CO2!C291:AX291),US_CO2!C$6:AX$6)&gt;3.5,4,IF(SUMPRODUCT(US_CO2!C291:AX291/SUM(US_CO2!C291:AX291),US_CO2!C$6:AX$6)&gt;2.5,3,2)),"")</f>
        <v>4</v>
      </c>
      <c r="AZ288" s="370" t="str">
        <f>IFERROR(IF(SUMPRODUCT(US_CH4!C291:AC291/SUM(US_CH4!C291:AC291),US_CH4!C$6:AC$6)&gt;3.5,4,IF(SUMPRODUCT(US_CH4!C291:AC291/SUM(US_CH4!C291:AC291),US_CH4!C$6:AC$6)&gt;2.5,3,2)),"")</f>
        <v/>
      </c>
      <c r="BA288" s="223" t="str">
        <f>IFERROR(IF(SUMPRODUCT(US_N2O!C291:AA291/SUM(US_N2O!C291:AA291),US_N2O!C$6:AA$6)&gt;3.5,4,IF(SUMPRODUCT(US_N2O!C291:AA291/SUM(US_N2O!C291:AA291),US_N2O!C$6:AA$6)&gt;2.5,3,2)),"")</f>
        <v/>
      </c>
      <c r="BB288" s="223" t="str">
        <f>IFERROR(IF(SUMPRODUCT(US_Others!U293:V293/SUM(US_Others!U293:V293),US_Others!U$8:V$8)&gt;3.5,4,IF(SUMPRODUCT(US_Others!U293:V293/SUM(US_Others!U293:V293),US_Others!U$8:V$8)&gt;2.5,3,2)),"")</f>
        <v/>
      </c>
      <c r="BC288" s="223">
        <f>IFERROR(IF((US_Others!C293*US_Others!C$8/SUM(US_Others!C293,US_Others!H293,US_Others!N293)+ US_Others!H293*US_Others!H$8/SUM(US_Others!C293,US_Others!H293,US_Others!N293)+US_Others!N293*US_Others!N$8/SUM(US_Others!C293,US_Others!H293,US_Others!N293))&gt;3.5,4,IF((US_Others!C293*US_Others!C$8/SUM(US_Others!C293,US_Others!H293,US_Others!N293)+ US_Others!H293*US_Others!H$8/SUM(US_Others!C293,US_Others!H293,US_Others!N293)+US_Others!N293*US_Others!N$8/SUM(US_Others!C293,US_Others!H293,US_Others!N293))&gt;2.5,3,2)),"")</f>
        <v>4</v>
      </c>
      <c r="BD288" s="223">
        <f>IFERROR(IF((US_Others!D293*US_Others!D$8/SUM(US_Others!D293,US_Others!I293,US_Others!O293)+US_Others!I293*US_Others!I$8/SUM(US_Others!D293,US_Others!I293,US_Others!O293)+US_Others!O293*US_Others!O$8/SUM(US_Others!D293,US_Others!I293,US_Others!O293))&gt;3.5,4,IF((US_Others!D293*US_Others!D$8/SUM(US_Others!D293,US_Others!I293,US_Others!O293)+US_Others!I293*US_Others!I$8/SUM(US_Others!D293,US_Others!I293,US_Others!O293)+US_Others!O293*US_Others!O$8/SUM(US_Others!D293,US_Others!I293,US_Others!O293))&gt;2.5,3,2)),"")</f>
        <v>4</v>
      </c>
      <c r="BE288" s="223">
        <f>IFERROR(IF((US_Others!E293*US_Others!E$8/SUM(US_Others!E293,US_Others!J293,US_Others!P293,US_Others!W293)+US_Others!J293*US_Others!J$8/SUM(US_Others!E293,US_Others!J293,US_Others!P293,US_Others!W293)+US_Others!P293*US_Others!P$8/SUM(US_Others!E293,US_Others!J293,US_Others!P293,US_Others!W293)+US_Others!W293*US_Others!W$8/SUM(US_Others!E293,US_Others!J293,US_Others!P293,US_Others!W293))&gt;3.5,4,IF((US_Others!E293*US_Others!E$8/SUM(US_Others!E293,US_Others!J293,US_Others!P293,US_Others!W293)+US_Others!J293*US_Others!J$8/SUM(US_Others!E293,US_Others!J293,US_Others!P293,US_Others!W293)+US_Others!P293*US_Others!P$8/SUM(US_Others!E293,US_Others!J293,US_Others!P293,US_Others!W293)+US_Others!W293*US_Others!W$8/SUM(US_Others!E293,US_Others!J293,US_Others!P293,US_Others!W293))&gt;2.5,3,2)),"")</f>
        <v>4</v>
      </c>
      <c r="BF288" s="223">
        <f>IFERROR(IF((US_Others!F293*US_Others!F$8/SUM(US_Others!F293,US_Others!K293,US_Others!Q293)+US_Others!K293*US_Others!K$8/SUM(US_Others!F293,US_Others!K293,US_Others!Q293)+US_Others!Q293*US_Others!Q$8/SUM(US_Others!F293,US_Others!K293,US_Others!Q293))&gt;3.5,4,IF((US_Others!F293*US_Others!F$8/SUM(US_Others!F293,US_Others!K293,US_Others!Q293)+US_Others!K293*US_Others!K$8/SUM(US_Others!F293,US_Others!K293,US_Others!Q293)+US_Others!Q293*US_Others!Q$8/SUM(US_Others!F293,US_Others!K293,US_Others!Q293))&gt;2.5,3,2)),"")</f>
        <v>4</v>
      </c>
      <c r="BG288" s="223">
        <f>IFERROR(IF((US_Others!G293*US_Others!G$8/SUM(US_Others!G293,US_Others!L293,US_Others!R293)+US_Others!L293*US_Others!L$8/SUM(US_Others!G293,US_Others!L293,US_Others!R293)+US_Others!R293*US_Others!R$8/SUM(US_Others!G293,US_Others!L293,US_Others!R293))&gt;3.5,4,IF((US_Others!G293*US_Others!G$8/SUM(US_Others!G293,US_Others!L293,US_Others!R293)+US_Others!L293*US_Others!L$8/SUM(US_Others!G293,US_Others!L293,US_Others!R293)+US_Others!R293*US_Others!R$8/SUM(US_Others!G293,US_Others!L293,US_Others!R293))&gt;2.5,3,2)),"")</f>
        <v>4</v>
      </c>
      <c r="BH288" s="219" t="str">
        <f>IFERROR(IF((US_Others!Z293*US_Others!Z$8/SUM(US_Others!Z293,US_Others!AB293)+US_Others!AB293*US_Others!AB$8/SUM(US_Others!Z293,US_Others!AB293))&gt;3.5,4,IF((US_Others!Z293*US_Others!Z$8/SUM(US_Others!Z293,US_Others!AB293)+US_Others!AB293*US_Others!AB$8/SUM(US_Others!Z293,US_Others!AB293))&gt;2.5,3,2)),"")</f>
        <v/>
      </c>
      <c r="BI288" s="219" t="str">
        <f>IFERROR(IF((US_Others!AA293*US_Others!AA$8/SUM(US_Others!AA293,US_Others!AC293)+US_Others!AC293*US_Others!AC$8/SUM(US_Others!AA293,US_Others!AC293))&gt;3.5,4,IF((US_Others!AA293*US_Others!AA$8/SUM(US_Others!AA293,US_Others!AC293)+US_Others!AC293*US_Others!AC$8/SUM(US_Others!AA293,US_Others!AC293))&gt;2.5,3,2)),"")</f>
        <v/>
      </c>
      <c r="BJ288" s="219" t="str">
        <f>IFERROR(US_Others!AD293*US_Others!AD$8/US_Others!AD293,"")</f>
        <v/>
      </c>
      <c r="BK288" s="74" t="str">
        <f>IFERROR(US_Others!AE293*US_Others!AE$8/US_Others!AE293,"")</f>
        <v/>
      </c>
      <c r="BL288" s="219" t="str">
        <f>IFERROR(IF(SUMPRODUCT(US_Others!AG293:AI293/SUM(US_Others!AG293:AI293),US_Others!AG$8:AI$8)&gt;3.5,4,IF(SUMPRODUCT(US_Others!AG293:AI293/SUM(US_Others!AG293:AI293),US_Others!AG$8:AI$8)&gt;2.5,3,2)),"")</f>
        <v/>
      </c>
      <c r="BM288" s="219" t="str">
        <f>IFERROR(US_Others!AL293*US_Others!AL$8/US_Others!AL293,"")</f>
        <v/>
      </c>
    </row>
    <row r="289" spans="1:65">
      <c r="A289" s="200" t="s">
        <v>431</v>
      </c>
      <c r="B289" s="332">
        <v>486000</v>
      </c>
      <c r="C289" s="333">
        <f>SUM(US_CO2!C292:AX292)</f>
        <v>1.9481884653494279</v>
      </c>
      <c r="D289" s="333">
        <f>SUM(US_CH4!C292:AC292)</f>
        <v>30.400000000000002</v>
      </c>
      <c r="E289" s="333">
        <f>SUM(US_N2O!C292:AA292)</f>
        <v>0</v>
      </c>
      <c r="F289" s="332">
        <f>US_Others!V294+US_Others!U294</f>
        <v>0</v>
      </c>
      <c r="G289" s="332">
        <f>US_Others!C294+US_Others!H294+US_Others!N294</f>
        <v>2.6784371726648868E-3</v>
      </c>
      <c r="H289" s="332">
        <f>US_Others!D294+US_Others!I294+US_Others!O294</f>
        <v>4.3926369631704147E-2</v>
      </c>
      <c r="I289" s="332">
        <f>US_Others!E294+US_Others!J294+US_Others!P294+US_Others!W294</f>
        <v>0.20302553768799844</v>
      </c>
      <c r="J289" s="332">
        <f>US_Others!F294+US_Others!K294+US_Others!Q294</f>
        <v>3.5087526961910018E-2</v>
      </c>
      <c r="K289" s="332">
        <f>US_Others!G294+US_Others!L294+US_Others!R294</f>
        <v>3.481968324464354E-3</v>
      </c>
      <c r="L289" s="332">
        <f>US_Others!Z294+US_Others!AB294</f>
        <v>0</v>
      </c>
      <c r="M289" s="332">
        <f>US_Others!AA294+US_Others!AC294</f>
        <v>0</v>
      </c>
      <c r="N289" s="332">
        <f>US_Others!AD294</f>
        <v>0</v>
      </c>
      <c r="O289" s="332">
        <f>US_Others!AE294</f>
        <v>0</v>
      </c>
      <c r="P289" s="332">
        <f>SUM(US_Others!AG294:AI294)</f>
        <v>0</v>
      </c>
      <c r="Q289" s="332">
        <f>US_Others!AL294</f>
        <v>0</v>
      </c>
      <c r="R289" s="332"/>
      <c r="S289" s="334">
        <f t="shared" si="4"/>
        <v>1948.1884653494278</v>
      </c>
      <c r="T289" s="334">
        <f>D289*1000/Spec!I$6</f>
        <v>1216.0000000000002</v>
      </c>
      <c r="U289" s="334">
        <f>E289*1000/Spec!I$7</f>
        <v>0</v>
      </c>
      <c r="V289" s="334">
        <f>F289*1000/Spec!I$8</f>
        <v>0</v>
      </c>
      <c r="W289" s="334">
        <f>G289*1000/Spec!I$9</f>
        <v>3.9680550706146477E-3</v>
      </c>
      <c r="X289" s="334">
        <f>H289*1000/Spec!I$10</f>
        <v>1.2550391323344042E-2</v>
      </c>
      <c r="Y289" s="334">
        <f>I289*1000/Spec!I$11</f>
        <v>0.1419759004811178</v>
      </c>
      <c r="Z289" s="334">
        <f>J289*1000/Spec!I$12</f>
        <v>7.8495586044541425E-3</v>
      </c>
      <c r="AA289" s="334">
        <f>K289*1000/Spec!I$15</f>
        <v>3.5494070585773233E-4</v>
      </c>
      <c r="AB289" s="334">
        <f>L289*1000/Spec!I$17</f>
        <v>0</v>
      </c>
      <c r="AC289" s="334">
        <f>M289*1000/Spec!I$18</f>
        <v>0</v>
      </c>
      <c r="AD289" s="335">
        <f>N289*1000/Spec!I$25</f>
        <v>0</v>
      </c>
      <c r="AE289" s="335">
        <f>O289*1000/Spec!I$26</f>
        <v>0</v>
      </c>
      <c r="AF289" s="334">
        <f>P289*1000/Spec!I$21</f>
        <v>0</v>
      </c>
      <c r="AG289" s="334">
        <f>Q289*1000/Spec!I$22</f>
        <v>0</v>
      </c>
      <c r="AI289" s="432">
        <f>S289/'2007output'!$D287</f>
        <v>5.914760758398991E-2</v>
      </c>
      <c r="AJ289" s="432">
        <f>T289/'2007output'!$D287</f>
        <v>3.6918138106947225E-2</v>
      </c>
      <c r="AK289" s="432">
        <f>U289/'2007output'!$D287</f>
        <v>0</v>
      </c>
      <c r="AL289" s="433">
        <f>V289/'2007output'!$D287</f>
        <v>0</v>
      </c>
      <c r="AM289" s="433">
        <f>W289/'2007output'!$D287</f>
        <v>1.2047138578365441E-7</v>
      </c>
      <c r="AN289" s="433">
        <f>X289/'2007output'!$D287</f>
        <v>3.8103378303572978E-7</v>
      </c>
      <c r="AO289" s="433">
        <f>Y289/'2007output'!$D287</f>
        <v>4.3104324850494255E-6</v>
      </c>
      <c r="AP289" s="433">
        <f>Z289/'2007output'!$D287</f>
        <v>2.3831503999820224E-7</v>
      </c>
      <c r="AQ289" s="433">
        <f>AA289/'2007output'!$D287</f>
        <v>1.0776110196244319E-8</v>
      </c>
      <c r="AR289" s="433">
        <f>AB289/'2007output'!$D287</f>
        <v>0</v>
      </c>
      <c r="AS289" s="433">
        <f>AC289/'2007output'!$D287</f>
        <v>0</v>
      </c>
      <c r="AT289" s="433">
        <f>AD289/'2007output'!$D287</f>
        <v>0</v>
      </c>
      <c r="AU289" s="433">
        <f>AE289/'2007output'!$D287</f>
        <v>0</v>
      </c>
      <c r="AV289" s="433">
        <f>AF289/'2007output'!$D287</f>
        <v>0</v>
      </c>
      <c r="AW289" s="433">
        <f>AG289/'2007output'!$D287</f>
        <v>0</v>
      </c>
      <c r="AY289" s="370" t="str">
        <f>IFERROR(IF(SUMPRODUCT(US_CO2!C292:AX292/SUM(US_CO2!C292:AX292),US_CO2!C$6:AX$6)&gt;3.5,4,IF(SUMPRODUCT(US_CO2!C292:AX292/SUM(US_CO2!C292:AX292),US_CO2!C$6:AX$6)&gt;2.5,3,2)),"")</f>
        <v/>
      </c>
      <c r="AZ289" s="370">
        <f>IFERROR(IF(SUMPRODUCT(US_CH4!C292:AC292/SUM(US_CH4!C292:AC292),US_CH4!C$6:AC$6)&gt;3.5,4,IF(SUMPRODUCT(US_CH4!C292:AC292/SUM(US_CH4!C292:AC292),US_CH4!C$6:AC$6)&gt;2.5,3,2)),"")</f>
        <v>4</v>
      </c>
      <c r="BA289" s="223" t="str">
        <f>IFERROR(IF(SUMPRODUCT(US_N2O!C292:AA292/SUM(US_N2O!C292:AA292),US_N2O!C$6:AA$6)&gt;3.5,4,IF(SUMPRODUCT(US_N2O!C292:AA292/SUM(US_N2O!C292:AA292),US_N2O!C$6:AA$6)&gt;2.5,3,2)),"")</f>
        <v/>
      </c>
      <c r="BB289" s="223" t="str">
        <f>IFERROR(IF(SUMPRODUCT(US_Others!U294:V294/SUM(US_Others!U294:V294),US_Others!U$8:V$8)&gt;3.5,4,IF(SUMPRODUCT(US_Others!U294:V294/SUM(US_Others!U294:V294),US_Others!U$8:V$8)&gt;2.5,3,2)),"")</f>
        <v/>
      </c>
      <c r="BC289" s="223">
        <f>IFERROR(IF((US_Others!C294*US_Others!C$8/SUM(US_Others!C294,US_Others!H294,US_Others!N294)+ US_Others!H294*US_Others!H$8/SUM(US_Others!C294,US_Others!H294,US_Others!N294)+US_Others!N294*US_Others!N$8/SUM(US_Others!C294,US_Others!H294,US_Others!N294))&gt;3.5,4,IF((US_Others!C294*US_Others!C$8/SUM(US_Others!C294,US_Others!H294,US_Others!N294)+ US_Others!H294*US_Others!H$8/SUM(US_Others!C294,US_Others!H294,US_Others!N294)+US_Others!N294*US_Others!N$8/SUM(US_Others!C294,US_Others!H294,US_Others!N294))&gt;2.5,3,2)),"")</f>
        <v>4</v>
      </c>
      <c r="BD289" s="223">
        <f>IFERROR(IF((US_Others!D294*US_Others!D$8/SUM(US_Others!D294,US_Others!I294,US_Others!O294)+US_Others!I294*US_Others!I$8/SUM(US_Others!D294,US_Others!I294,US_Others!O294)+US_Others!O294*US_Others!O$8/SUM(US_Others!D294,US_Others!I294,US_Others!O294))&gt;3.5,4,IF((US_Others!D294*US_Others!D$8/SUM(US_Others!D294,US_Others!I294,US_Others!O294)+US_Others!I294*US_Others!I$8/SUM(US_Others!D294,US_Others!I294,US_Others!O294)+US_Others!O294*US_Others!O$8/SUM(US_Others!D294,US_Others!I294,US_Others!O294))&gt;2.5,3,2)),"")</f>
        <v>4</v>
      </c>
      <c r="BE289" s="223">
        <f>IFERROR(IF((US_Others!E294*US_Others!E$8/SUM(US_Others!E294,US_Others!J294,US_Others!P294,US_Others!W294)+US_Others!J294*US_Others!J$8/SUM(US_Others!E294,US_Others!J294,US_Others!P294,US_Others!W294)+US_Others!P294*US_Others!P$8/SUM(US_Others!E294,US_Others!J294,US_Others!P294,US_Others!W294)+US_Others!W294*US_Others!W$8/SUM(US_Others!E294,US_Others!J294,US_Others!P294,US_Others!W294))&gt;3.5,4,IF((US_Others!E294*US_Others!E$8/SUM(US_Others!E294,US_Others!J294,US_Others!P294,US_Others!W294)+US_Others!J294*US_Others!J$8/SUM(US_Others!E294,US_Others!J294,US_Others!P294,US_Others!W294)+US_Others!P294*US_Others!P$8/SUM(US_Others!E294,US_Others!J294,US_Others!P294,US_Others!W294)+US_Others!W294*US_Others!W$8/SUM(US_Others!E294,US_Others!J294,US_Others!P294,US_Others!W294))&gt;2.5,3,2)),"")</f>
        <v>4</v>
      </c>
      <c r="BF289" s="223">
        <f>IFERROR(IF((US_Others!F294*US_Others!F$8/SUM(US_Others!F294,US_Others!K294,US_Others!Q294)+US_Others!K294*US_Others!K$8/SUM(US_Others!F294,US_Others!K294,US_Others!Q294)+US_Others!Q294*US_Others!Q$8/SUM(US_Others!F294,US_Others!K294,US_Others!Q294))&gt;3.5,4,IF((US_Others!F294*US_Others!F$8/SUM(US_Others!F294,US_Others!K294,US_Others!Q294)+US_Others!K294*US_Others!K$8/SUM(US_Others!F294,US_Others!K294,US_Others!Q294)+US_Others!Q294*US_Others!Q$8/SUM(US_Others!F294,US_Others!K294,US_Others!Q294))&gt;2.5,3,2)),"")</f>
        <v>4</v>
      </c>
      <c r="BG289" s="223">
        <f>IFERROR(IF((US_Others!G294*US_Others!G$8/SUM(US_Others!G294,US_Others!L294,US_Others!R294)+US_Others!L294*US_Others!L$8/SUM(US_Others!G294,US_Others!L294,US_Others!R294)+US_Others!R294*US_Others!R$8/SUM(US_Others!G294,US_Others!L294,US_Others!R294))&gt;3.5,4,IF((US_Others!G294*US_Others!G$8/SUM(US_Others!G294,US_Others!L294,US_Others!R294)+US_Others!L294*US_Others!L$8/SUM(US_Others!G294,US_Others!L294,US_Others!R294)+US_Others!R294*US_Others!R$8/SUM(US_Others!G294,US_Others!L294,US_Others!R294))&gt;2.5,3,2)),"")</f>
        <v>4</v>
      </c>
      <c r="BH289" s="219" t="str">
        <f>IFERROR(IF((US_Others!Z294*US_Others!Z$8/SUM(US_Others!Z294,US_Others!AB294)+US_Others!AB294*US_Others!AB$8/SUM(US_Others!Z294,US_Others!AB294))&gt;3.5,4,IF((US_Others!Z294*US_Others!Z$8/SUM(US_Others!Z294,US_Others!AB294)+US_Others!AB294*US_Others!AB$8/SUM(US_Others!Z294,US_Others!AB294))&gt;2.5,3,2)),"")</f>
        <v/>
      </c>
      <c r="BI289" s="219" t="str">
        <f>IFERROR(IF((US_Others!AA294*US_Others!AA$8/SUM(US_Others!AA294,US_Others!AC294)+US_Others!AC294*US_Others!AC$8/SUM(US_Others!AA294,US_Others!AC294))&gt;3.5,4,IF((US_Others!AA294*US_Others!AA$8/SUM(US_Others!AA294,US_Others!AC294)+US_Others!AC294*US_Others!AC$8/SUM(US_Others!AA294,US_Others!AC294))&gt;2.5,3,2)),"")</f>
        <v/>
      </c>
      <c r="BJ289" s="219" t="str">
        <f>IFERROR(US_Others!AD294*US_Others!AD$8/US_Others!AD294,"")</f>
        <v/>
      </c>
      <c r="BK289" s="74" t="str">
        <f>IFERROR(US_Others!AE294*US_Others!AE$8/US_Others!AE294,"")</f>
        <v/>
      </c>
      <c r="BL289" s="219" t="str">
        <f>IFERROR(IF(SUMPRODUCT(US_Others!AG294:AI294/SUM(US_Others!AG294:AI294),US_Others!AG$8:AI$8)&gt;3.5,4,IF(SUMPRODUCT(US_Others!AG294:AI294/SUM(US_Others!AG294:AI294),US_Others!AG$8:AI$8)&gt;2.5,3,2)),"")</f>
        <v/>
      </c>
      <c r="BM289" s="219" t="str">
        <f>IFERROR(US_Others!AL294*US_Others!AL$8/US_Others!AL294,"")</f>
        <v/>
      </c>
    </row>
    <row r="290" spans="1:65">
      <c r="A290" s="200" t="s">
        <v>432</v>
      </c>
      <c r="B290" s="332" t="s">
        <v>433</v>
      </c>
      <c r="C290" s="333">
        <f>SUM(US_CO2!C293:AX293)</f>
        <v>3.6801223201342643</v>
      </c>
      <c r="D290" s="333">
        <f>SUM(US_CH4!C293:AC293)</f>
        <v>0</v>
      </c>
      <c r="E290" s="333">
        <f>SUM(US_N2O!C293:AA293)</f>
        <v>0</v>
      </c>
      <c r="F290" s="332">
        <f>US_Others!V295+US_Others!U295</f>
        <v>0</v>
      </c>
      <c r="G290" s="332">
        <f>US_Others!C295+US_Others!H295+US_Others!N295</f>
        <v>1.4732520768731102E-4</v>
      </c>
      <c r="H290" s="332">
        <f>US_Others!D295+US_Others!I295+US_Others!O295</f>
        <v>2.4161334060719014E-3</v>
      </c>
      <c r="I290" s="332">
        <f>US_Others!E295+US_Others!J295+US_Others!P295+US_Others!W295</f>
        <v>1.1167250742698176E-2</v>
      </c>
      <c r="J290" s="332">
        <f>US_Others!F295+US_Others!K295+US_Others!Q295</f>
        <v>1.9299602207037744E-3</v>
      </c>
      <c r="K290" s="332">
        <f>US_Others!G295+US_Others!L295+US_Others!R295</f>
        <v>1.9152276999350435E-4</v>
      </c>
      <c r="L290" s="332">
        <f>US_Others!Z295+US_Others!AB295</f>
        <v>0</v>
      </c>
      <c r="M290" s="332">
        <f>US_Others!AA295+US_Others!AC295</f>
        <v>0</v>
      </c>
      <c r="N290" s="332">
        <f>US_Others!AD295</f>
        <v>0</v>
      </c>
      <c r="O290" s="332">
        <f>US_Others!AE295</f>
        <v>0</v>
      </c>
      <c r="P290" s="332">
        <f>SUM(US_Others!AG295:AI295)</f>
        <v>0</v>
      </c>
      <c r="Q290" s="332">
        <f>US_Others!AL295</f>
        <v>0</v>
      </c>
      <c r="R290" s="332"/>
      <c r="S290" s="334">
        <f t="shared" si="4"/>
        <v>3680.1223201342641</v>
      </c>
      <c r="T290" s="334">
        <f>D290*1000/Spec!I$6</f>
        <v>0</v>
      </c>
      <c r="U290" s="334">
        <f>E290*1000/Spec!I$7</f>
        <v>0</v>
      </c>
      <c r="V290" s="334">
        <f>F290*1000/Spec!I$8</f>
        <v>0</v>
      </c>
      <c r="W290" s="334">
        <f>G290*1000/Spec!I$9</f>
        <v>2.1825956694416449E-4</v>
      </c>
      <c r="X290" s="334">
        <f>H290*1000/Spec!I$10</f>
        <v>6.9032383030625752E-4</v>
      </c>
      <c r="Y290" s="334">
        <f>I290*1000/Spec!I$11</f>
        <v>7.8092662536350882E-3</v>
      </c>
      <c r="Z290" s="334">
        <f>J290*1000/Spec!I$12</f>
        <v>4.3175843863619109E-4</v>
      </c>
      <c r="AA290" s="334">
        <f>K290*1000/Spec!I$15</f>
        <v>1.952321814408811E-5</v>
      </c>
      <c r="AB290" s="334">
        <f>L290*1000/Spec!I$17</f>
        <v>0</v>
      </c>
      <c r="AC290" s="334">
        <f>M290*1000/Spec!I$18</f>
        <v>0</v>
      </c>
      <c r="AD290" s="335">
        <f>N290*1000/Spec!I$25</f>
        <v>0</v>
      </c>
      <c r="AE290" s="335">
        <f>O290*1000/Spec!I$26</f>
        <v>0</v>
      </c>
      <c r="AF290" s="334">
        <f>P290*1000/Spec!I$21</f>
        <v>0</v>
      </c>
      <c r="AG290" s="334">
        <f>Q290*1000/Spec!I$22</f>
        <v>0</v>
      </c>
      <c r="AI290" s="432">
        <f>S290/'2007output'!$D288</f>
        <v>3.6672154478140796E-2</v>
      </c>
      <c r="AJ290" s="432">
        <f>T290/'2007output'!$D288</f>
        <v>0</v>
      </c>
      <c r="AK290" s="432">
        <f>U290/'2007output'!$D288</f>
        <v>0</v>
      </c>
      <c r="AL290" s="433">
        <f>V290/'2007output'!$D288</f>
        <v>0</v>
      </c>
      <c r="AM290" s="433">
        <f>W290/'2007output'!$D288</f>
        <v>2.1749409011536595E-9</v>
      </c>
      <c r="AN290" s="433">
        <f>X290/'2007output'!$D288</f>
        <v>6.8790273645060046E-9</v>
      </c>
      <c r="AO290" s="433">
        <f>Y290/'2007output'!$D288</f>
        <v>7.7818777068200686E-8</v>
      </c>
      <c r="AP290" s="433">
        <f>Z290/'2007output'!$D288</f>
        <v>4.3024418162083291E-9</v>
      </c>
      <c r="AQ290" s="433">
        <f>AA290/'2007output'!$D288</f>
        <v>1.9454746592888241E-10</v>
      </c>
      <c r="AR290" s="433">
        <f>AB290/'2007output'!$D288</f>
        <v>0</v>
      </c>
      <c r="AS290" s="433">
        <f>AC290/'2007output'!$D288</f>
        <v>0</v>
      </c>
      <c r="AT290" s="433">
        <f>AD290/'2007output'!$D288</f>
        <v>0</v>
      </c>
      <c r="AU290" s="433">
        <f>AE290/'2007output'!$D288</f>
        <v>0</v>
      </c>
      <c r="AV290" s="433">
        <f>AF290/'2007output'!$D288</f>
        <v>0</v>
      </c>
      <c r="AW290" s="433">
        <f>AG290/'2007output'!$D288</f>
        <v>0</v>
      </c>
      <c r="AY290" s="370" t="str">
        <f>IFERROR(IF(SUMPRODUCT(US_CO2!C293:AX293/SUM(US_CO2!C293:AX293),US_CO2!C$6:AX$6)&gt;3.5,4,IF(SUMPRODUCT(US_CO2!C293:AX293/SUM(US_CO2!C293:AX293),US_CO2!C$6:AX$6)&gt;2.5,3,2)),"")</f>
        <v/>
      </c>
      <c r="AZ290" s="370" t="str">
        <f>IFERROR(IF(SUMPRODUCT(US_CH4!C293:AC293/SUM(US_CH4!C293:AC293),US_CH4!C$6:AC$6)&gt;3.5,4,IF(SUMPRODUCT(US_CH4!C293:AC293/SUM(US_CH4!C293:AC293),US_CH4!C$6:AC$6)&gt;2.5,3,2)),"")</f>
        <v/>
      </c>
      <c r="BA290" s="223" t="str">
        <f>IFERROR(IF(SUMPRODUCT(US_N2O!C293:AA293/SUM(US_N2O!C293:AA293),US_N2O!C$6:AA$6)&gt;3.5,4,IF(SUMPRODUCT(US_N2O!C293:AA293/SUM(US_N2O!C293:AA293),US_N2O!C$6:AA$6)&gt;2.5,3,2)),"")</f>
        <v/>
      </c>
      <c r="BB290" s="223" t="str">
        <f>IFERROR(IF(SUMPRODUCT(US_Others!U295:V295/SUM(US_Others!U295:V295),US_Others!U$8:V$8)&gt;3.5,4,IF(SUMPRODUCT(US_Others!U295:V295/SUM(US_Others!U295:V295),US_Others!U$8:V$8)&gt;2.5,3,2)),"")</f>
        <v/>
      </c>
      <c r="BC290" s="223">
        <f>IFERROR(IF((US_Others!C295*US_Others!C$8/SUM(US_Others!C295,US_Others!H295,US_Others!N295)+ US_Others!H295*US_Others!H$8/SUM(US_Others!C295,US_Others!H295,US_Others!N295)+US_Others!N295*US_Others!N$8/SUM(US_Others!C295,US_Others!H295,US_Others!N295))&gt;3.5,4,IF((US_Others!C295*US_Others!C$8/SUM(US_Others!C295,US_Others!H295,US_Others!N295)+ US_Others!H295*US_Others!H$8/SUM(US_Others!C295,US_Others!H295,US_Others!N295)+US_Others!N295*US_Others!N$8/SUM(US_Others!C295,US_Others!H295,US_Others!N295))&gt;2.5,3,2)),"")</f>
        <v>4</v>
      </c>
      <c r="BD290" s="223">
        <f>IFERROR(IF((US_Others!D295*US_Others!D$8/SUM(US_Others!D295,US_Others!I295,US_Others!O295)+US_Others!I295*US_Others!I$8/SUM(US_Others!D295,US_Others!I295,US_Others!O295)+US_Others!O295*US_Others!O$8/SUM(US_Others!D295,US_Others!I295,US_Others!O295))&gt;3.5,4,IF((US_Others!D295*US_Others!D$8/SUM(US_Others!D295,US_Others!I295,US_Others!O295)+US_Others!I295*US_Others!I$8/SUM(US_Others!D295,US_Others!I295,US_Others!O295)+US_Others!O295*US_Others!O$8/SUM(US_Others!D295,US_Others!I295,US_Others!O295))&gt;2.5,3,2)),"")</f>
        <v>4</v>
      </c>
      <c r="BE290" s="223">
        <f>IFERROR(IF((US_Others!E295*US_Others!E$8/SUM(US_Others!E295,US_Others!J295,US_Others!P295,US_Others!W295)+US_Others!J295*US_Others!J$8/SUM(US_Others!E295,US_Others!J295,US_Others!P295,US_Others!W295)+US_Others!P295*US_Others!P$8/SUM(US_Others!E295,US_Others!J295,US_Others!P295,US_Others!W295)+US_Others!W295*US_Others!W$8/SUM(US_Others!E295,US_Others!J295,US_Others!P295,US_Others!W295))&gt;3.5,4,IF((US_Others!E295*US_Others!E$8/SUM(US_Others!E295,US_Others!J295,US_Others!P295,US_Others!W295)+US_Others!J295*US_Others!J$8/SUM(US_Others!E295,US_Others!J295,US_Others!P295,US_Others!W295)+US_Others!P295*US_Others!P$8/SUM(US_Others!E295,US_Others!J295,US_Others!P295,US_Others!W295)+US_Others!W295*US_Others!W$8/SUM(US_Others!E295,US_Others!J295,US_Others!P295,US_Others!W295))&gt;2.5,3,2)),"")</f>
        <v>4</v>
      </c>
      <c r="BF290" s="223">
        <f>IFERROR(IF((US_Others!F295*US_Others!F$8/SUM(US_Others!F295,US_Others!K295,US_Others!Q295)+US_Others!K295*US_Others!K$8/SUM(US_Others!F295,US_Others!K295,US_Others!Q295)+US_Others!Q295*US_Others!Q$8/SUM(US_Others!F295,US_Others!K295,US_Others!Q295))&gt;3.5,4,IF((US_Others!F295*US_Others!F$8/SUM(US_Others!F295,US_Others!K295,US_Others!Q295)+US_Others!K295*US_Others!K$8/SUM(US_Others!F295,US_Others!K295,US_Others!Q295)+US_Others!Q295*US_Others!Q$8/SUM(US_Others!F295,US_Others!K295,US_Others!Q295))&gt;2.5,3,2)),"")</f>
        <v>4</v>
      </c>
      <c r="BG290" s="223">
        <f>IFERROR(IF((US_Others!G295*US_Others!G$8/SUM(US_Others!G295,US_Others!L295,US_Others!R295)+US_Others!L295*US_Others!L$8/SUM(US_Others!G295,US_Others!L295,US_Others!R295)+US_Others!R295*US_Others!R$8/SUM(US_Others!G295,US_Others!L295,US_Others!R295))&gt;3.5,4,IF((US_Others!G295*US_Others!G$8/SUM(US_Others!G295,US_Others!L295,US_Others!R295)+US_Others!L295*US_Others!L$8/SUM(US_Others!G295,US_Others!L295,US_Others!R295)+US_Others!R295*US_Others!R$8/SUM(US_Others!G295,US_Others!L295,US_Others!R295))&gt;2.5,3,2)),"")</f>
        <v>4</v>
      </c>
      <c r="BH290" s="219" t="str">
        <f>IFERROR(IF((US_Others!Z295*US_Others!Z$8/SUM(US_Others!Z295,US_Others!AB295)+US_Others!AB295*US_Others!AB$8/SUM(US_Others!Z295,US_Others!AB295))&gt;3.5,4,IF((US_Others!Z295*US_Others!Z$8/SUM(US_Others!Z295,US_Others!AB295)+US_Others!AB295*US_Others!AB$8/SUM(US_Others!Z295,US_Others!AB295))&gt;2.5,3,2)),"")</f>
        <v/>
      </c>
      <c r="BI290" s="219" t="str">
        <f>IFERROR(IF((US_Others!AA295*US_Others!AA$8/SUM(US_Others!AA295,US_Others!AC295)+US_Others!AC295*US_Others!AC$8/SUM(US_Others!AA295,US_Others!AC295))&gt;3.5,4,IF((US_Others!AA295*US_Others!AA$8/SUM(US_Others!AA295,US_Others!AC295)+US_Others!AC295*US_Others!AC$8/SUM(US_Others!AA295,US_Others!AC295))&gt;2.5,3,2)),"")</f>
        <v/>
      </c>
      <c r="BJ290" s="219" t="str">
        <f>IFERROR(US_Others!AD295*US_Others!AD$8/US_Others!AD295,"")</f>
        <v/>
      </c>
      <c r="BK290" s="74" t="str">
        <f>IFERROR(US_Others!AE295*US_Others!AE$8/US_Others!AE295,"")</f>
        <v/>
      </c>
      <c r="BL290" s="219" t="str">
        <f>IFERROR(IF(SUMPRODUCT(US_Others!AG295:AI295/SUM(US_Others!AG295:AI295),US_Others!AG$8:AI$8)&gt;3.5,4,IF(SUMPRODUCT(US_Others!AG295:AI295/SUM(US_Others!AG295:AI295),US_Others!AG$8:AI$8)&gt;2.5,3,2)),"")</f>
        <v/>
      </c>
      <c r="BM290" s="219" t="str">
        <f>IFERROR(US_Others!AL295*US_Others!AL$8/US_Others!AL295,"")</f>
        <v/>
      </c>
    </row>
    <row r="291" spans="1:65">
      <c r="A291" s="200" t="s">
        <v>434</v>
      </c>
      <c r="B291" s="332">
        <v>492000</v>
      </c>
      <c r="C291" s="333">
        <f>SUM(US_CO2!C294:AX294)</f>
        <v>14.743252923754383</v>
      </c>
      <c r="D291" s="333">
        <f>SUM(US_CH4!C294:AC294)</f>
        <v>0</v>
      </c>
      <c r="E291" s="333">
        <f>SUM(US_N2O!C294:AA294)</f>
        <v>0</v>
      </c>
      <c r="F291" s="332">
        <f>US_Others!V296+US_Others!U296</f>
        <v>0</v>
      </c>
      <c r="G291" s="332">
        <f>US_Others!C296+US_Others!H296+US_Others!N296</f>
        <v>3.5165889923701103E-5</v>
      </c>
      <c r="H291" s="332">
        <f>US_Others!D296+US_Others!I296+US_Others!O296</f>
        <v>5.7672059474869817E-4</v>
      </c>
      <c r="I291" s="332">
        <f>US_Others!E296+US_Others!J296+US_Others!P296+US_Others!W296</f>
        <v>2.6655744562165433E-3</v>
      </c>
      <c r="J291" s="332">
        <f>US_Others!F296+US_Others!K296+US_Others!Q296</f>
        <v>4.6067315800048443E-4</v>
      </c>
      <c r="K291" s="332">
        <f>US_Others!G296+US_Others!L296+US_Others!R296</f>
        <v>4.5715656900811435E-5</v>
      </c>
      <c r="L291" s="332">
        <f>US_Others!Z296+US_Others!AB296</f>
        <v>0</v>
      </c>
      <c r="M291" s="332">
        <f>US_Others!AA296+US_Others!AC296</f>
        <v>0</v>
      </c>
      <c r="N291" s="332">
        <f>US_Others!AD296</f>
        <v>0</v>
      </c>
      <c r="O291" s="332">
        <f>US_Others!AE296</f>
        <v>0</v>
      </c>
      <c r="P291" s="332">
        <f>SUM(US_Others!AG296:AI296)</f>
        <v>0</v>
      </c>
      <c r="Q291" s="332">
        <f>US_Others!AL296</f>
        <v>0</v>
      </c>
      <c r="R291" s="332"/>
      <c r="S291" s="334">
        <f t="shared" si="4"/>
        <v>14743.252923754384</v>
      </c>
      <c r="T291" s="334">
        <f>D291*1000/Spec!I$6</f>
        <v>0</v>
      </c>
      <c r="U291" s="334">
        <f>E291*1000/Spec!I$7</f>
        <v>0</v>
      </c>
      <c r="V291" s="334">
        <f>F291*1000/Spec!I$8</f>
        <v>0</v>
      </c>
      <c r="W291" s="334">
        <f>G291*1000/Spec!I$9</f>
        <v>5.2097614701779406E-5</v>
      </c>
      <c r="X291" s="334">
        <f>H291*1000/Spec!I$10</f>
        <v>1.6477731278534234E-4</v>
      </c>
      <c r="Y291" s="334">
        <f>I291*1000/Spec!I$11</f>
        <v>1.8640380812703099E-3</v>
      </c>
      <c r="Z291" s="334">
        <f>J291*1000/Spec!I$12</f>
        <v>1.0305887203590256E-4</v>
      </c>
      <c r="AA291" s="334">
        <f>K291*1000/Spec!I$15</f>
        <v>4.6601077370857732E-6</v>
      </c>
      <c r="AB291" s="334">
        <f>L291*1000/Spec!I$17</f>
        <v>0</v>
      </c>
      <c r="AC291" s="334">
        <f>M291*1000/Spec!I$18</f>
        <v>0</v>
      </c>
      <c r="AD291" s="335">
        <f>N291*1000/Spec!I$25</f>
        <v>0</v>
      </c>
      <c r="AE291" s="335">
        <f>O291*1000/Spec!I$26</f>
        <v>0</v>
      </c>
      <c r="AF291" s="334">
        <f>P291*1000/Spec!I$21</f>
        <v>0</v>
      </c>
      <c r="AG291" s="334">
        <f>Q291*1000/Spec!I$22</f>
        <v>0</v>
      </c>
      <c r="AI291" s="432">
        <f>S291/'2007output'!$D289</f>
        <v>0.12337711577743579</v>
      </c>
      <c r="AJ291" s="432">
        <f>T291/'2007output'!$D289</f>
        <v>0</v>
      </c>
      <c r="AK291" s="432">
        <f>U291/'2007output'!$D289</f>
        <v>0</v>
      </c>
      <c r="AL291" s="433">
        <f>V291/'2007output'!$D289</f>
        <v>0</v>
      </c>
      <c r="AM291" s="433">
        <f>W291/'2007output'!$D289</f>
        <v>4.3597254106883154E-10</v>
      </c>
      <c r="AN291" s="433">
        <f>X291/'2007output'!$D289</f>
        <v>1.3789188656091334E-9</v>
      </c>
      <c r="AO291" s="433">
        <f>Y291/'2007output'!$D289</f>
        <v>1.5598975569081655E-8</v>
      </c>
      <c r="AP291" s="433">
        <f>Z291/'2007output'!$D289</f>
        <v>8.6243561395998735E-10</v>
      </c>
      <c r="AQ291" s="433">
        <f>AA291/'2007output'!$D289</f>
        <v>3.8997543811202829E-11</v>
      </c>
      <c r="AR291" s="433">
        <f>AB291/'2007output'!$D289</f>
        <v>0</v>
      </c>
      <c r="AS291" s="433">
        <f>AC291/'2007output'!$D289</f>
        <v>0</v>
      </c>
      <c r="AT291" s="433">
        <f>AD291/'2007output'!$D289</f>
        <v>0</v>
      </c>
      <c r="AU291" s="433">
        <f>AE291/'2007output'!$D289</f>
        <v>0</v>
      </c>
      <c r="AV291" s="433">
        <f>AF291/'2007output'!$D289</f>
        <v>0</v>
      </c>
      <c r="AW291" s="433">
        <f>AG291/'2007output'!$D289</f>
        <v>0</v>
      </c>
      <c r="AY291" s="370">
        <f>IFERROR(IF(SUMPRODUCT(US_CO2!C294:AX294/SUM(US_CO2!C294:AX294),US_CO2!C$6:AX$6)&gt;3.5,4,IF(SUMPRODUCT(US_CO2!C294:AX294/SUM(US_CO2!C294:AX294),US_CO2!C$6:AX$6)&gt;2.5,3,2)),"")</f>
        <v>4</v>
      </c>
      <c r="AZ291" s="370" t="str">
        <f>IFERROR(IF(SUMPRODUCT(US_CH4!C294:AC294/SUM(US_CH4!C294:AC294),US_CH4!C$6:AC$6)&gt;3.5,4,IF(SUMPRODUCT(US_CH4!C294:AC294/SUM(US_CH4!C294:AC294),US_CH4!C$6:AC$6)&gt;2.5,3,2)),"")</f>
        <v/>
      </c>
      <c r="BA291" s="223" t="str">
        <f>IFERROR(IF(SUMPRODUCT(US_N2O!C294:AA294/SUM(US_N2O!C294:AA294),US_N2O!C$6:AA$6)&gt;3.5,4,IF(SUMPRODUCT(US_N2O!C294:AA294/SUM(US_N2O!C294:AA294),US_N2O!C$6:AA$6)&gt;2.5,3,2)),"")</f>
        <v/>
      </c>
      <c r="BB291" s="223" t="str">
        <f>IFERROR(IF(SUMPRODUCT(US_Others!U296:V296/SUM(US_Others!U296:V296),US_Others!U$8:V$8)&gt;3.5,4,IF(SUMPRODUCT(US_Others!U296:V296/SUM(US_Others!U296:V296),US_Others!U$8:V$8)&gt;2.5,3,2)),"")</f>
        <v/>
      </c>
      <c r="BC291" s="223">
        <f>IFERROR(IF((US_Others!C296*US_Others!C$8/SUM(US_Others!C296,US_Others!H296,US_Others!N296)+ US_Others!H296*US_Others!H$8/SUM(US_Others!C296,US_Others!H296,US_Others!N296)+US_Others!N296*US_Others!N$8/SUM(US_Others!C296,US_Others!H296,US_Others!N296))&gt;3.5,4,IF((US_Others!C296*US_Others!C$8/SUM(US_Others!C296,US_Others!H296,US_Others!N296)+ US_Others!H296*US_Others!H$8/SUM(US_Others!C296,US_Others!H296,US_Others!N296)+US_Others!N296*US_Others!N$8/SUM(US_Others!C296,US_Others!H296,US_Others!N296))&gt;2.5,3,2)),"")</f>
        <v>4</v>
      </c>
      <c r="BD291" s="223">
        <f>IFERROR(IF((US_Others!D296*US_Others!D$8/SUM(US_Others!D296,US_Others!I296,US_Others!O296)+US_Others!I296*US_Others!I$8/SUM(US_Others!D296,US_Others!I296,US_Others!O296)+US_Others!O296*US_Others!O$8/SUM(US_Others!D296,US_Others!I296,US_Others!O296))&gt;3.5,4,IF((US_Others!D296*US_Others!D$8/SUM(US_Others!D296,US_Others!I296,US_Others!O296)+US_Others!I296*US_Others!I$8/SUM(US_Others!D296,US_Others!I296,US_Others!O296)+US_Others!O296*US_Others!O$8/SUM(US_Others!D296,US_Others!I296,US_Others!O296))&gt;2.5,3,2)),"")</f>
        <v>4</v>
      </c>
      <c r="BE291" s="223">
        <f>IFERROR(IF((US_Others!E296*US_Others!E$8/SUM(US_Others!E296,US_Others!J296,US_Others!P296,US_Others!W296)+US_Others!J296*US_Others!J$8/SUM(US_Others!E296,US_Others!J296,US_Others!P296,US_Others!W296)+US_Others!P296*US_Others!P$8/SUM(US_Others!E296,US_Others!J296,US_Others!P296,US_Others!W296)+US_Others!W296*US_Others!W$8/SUM(US_Others!E296,US_Others!J296,US_Others!P296,US_Others!W296))&gt;3.5,4,IF((US_Others!E296*US_Others!E$8/SUM(US_Others!E296,US_Others!J296,US_Others!P296,US_Others!W296)+US_Others!J296*US_Others!J$8/SUM(US_Others!E296,US_Others!J296,US_Others!P296,US_Others!W296)+US_Others!P296*US_Others!P$8/SUM(US_Others!E296,US_Others!J296,US_Others!P296,US_Others!W296)+US_Others!W296*US_Others!W$8/SUM(US_Others!E296,US_Others!J296,US_Others!P296,US_Others!W296))&gt;2.5,3,2)),"")</f>
        <v>4</v>
      </c>
      <c r="BF291" s="223">
        <f>IFERROR(IF((US_Others!F296*US_Others!F$8/SUM(US_Others!F296,US_Others!K296,US_Others!Q296)+US_Others!K296*US_Others!K$8/SUM(US_Others!F296,US_Others!K296,US_Others!Q296)+US_Others!Q296*US_Others!Q$8/SUM(US_Others!F296,US_Others!K296,US_Others!Q296))&gt;3.5,4,IF((US_Others!F296*US_Others!F$8/SUM(US_Others!F296,US_Others!K296,US_Others!Q296)+US_Others!K296*US_Others!K$8/SUM(US_Others!F296,US_Others!K296,US_Others!Q296)+US_Others!Q296*US_Others!Q$8/SUM(US_Others!F296,US_Others!K296,US_Others!Q296))&gt;2.5,3,2)),"")</f>
        <v>4</v>
      </c>
      <c r="BG291" s="223">
        <f>IFERROR(IF((US_Others!G296*US_Others!G$8/SUM(US_Others!G296,US_Others!L296,US_Others!R296)+US_Others!L296*US_Others!L$8/SUM(US_Others!G296,US_Others!L296,US_Others!R296)+US_Others!R296*US_Others!R$8/SUM(US_Others!G296,US_Others!L296,US_Others!R296))&gt;3.5,4,IF((US_Others!G296*US_Others!G$8/SUM(US_Others!G296,US_Others!L296,US_Others!R296)+US_Others!L296*US_Others!L$8/SUM(US_Others!G296,US_Others!L296,US_Others!R296)+US_Others!R296*US_Others!R$8/SUM(US_Others!G296,US_Others!L296,US_Others!R296))&gt;2.5,3,2)),"")</f>
        <v>4</v>
      </c>
      <c r="BH291" s="219" t="str">
        <f>IFERROR(IF((US_Others!Z296*US_Others!Z$8/SUM(US_Others!Z296,US_Others!AB296)+US_Others!AB296*US_Others!AB$8/SUM(US_Others!Z296,US_Others!AB296))&gt;3.5,4,IF((US_Others!Z296*US_Others!Z$8/SUM(US_Others!Z296,US_Others!AB296)+US_Others!AB296*US_Others!AB$8/SUM(US_Others!Z296,US_Others!AB296))&gt;2.5,3,2)),"")</f>
        <v/>
      </c>
      <c r="BI291" s="219" t="str">
        <f>IFERROR(IF((US_Others!AA296*US_Others!AA$8/SUM(US_Others!AA296,US_Others!AC296)+US_Others!AC296*US_Others!AC$8/SUM(US_Others!AA296,US_Others!AC296))&gt;3.5,4,IF((US_Others!AA296*US_Others!AA$8/SUM(US_Others!AA296,US_Others!AC296)+US_Others!AC296*US_Others!AC$8/SUM(US_Others!AA296,US_Others!AC296))&gt;2.5,3,2)),"")</f>
        <v/>
      </c>
      <c r="BJ291" s="219" t="str">
        <f>IFERROR(US_Others!AD296*US_Others!AD$8/US_Others!AD296,"")</f>
        <v/>
      </c>
      <c r="BK291" s="74" t="str">
        <f>IFERROR(US_Others!AE296*US_Others!AE$8/US_Others!AE296,"")</f>
        <v/>
      </c>
      <c r="BL291" s="219" t="str">
        <f>IFERROR(IF(SUMPRODUCT(US_Others!AG296:AI296/SUM(US_Others!AG296:AI296),US_Others!AG$8:AI$8)&gt;3.5,4,IF(SUMPRODUCT(US_Others!AG296:AI296/SUM(US_Others!AG296:AI296),US_Others!AG$8:AI$8)&gt;2.5,3,2)),"")</f>
        <v/>
      </c>
      <c r="BM291" s="219" t="str">
        <f>IFERROR(US_Others!AL296*US_Others!AL$8/US_Others!AL296,"")</f>
        <v/>
      </c>
    </row>
    <row r="292" spans="1:65">
      <c r="A292" s="200" t="s">
        <v>435</v>
      </c>
      <c r="B292" s="332">
        <v>493000</v>
      </c>
      <c r="C292" s="333">
        <f>SUM(US_CO2!C295:AX295)</f>
        <v>1.7026251614574597</v>
      </c>
      <c r="D292" s="333">
        <f>SUM(US_CH4!C295:AC295)</f>
        <v>2.5767435919256312E-3</v>
      </c>
      <c r="E292" s="333">
        <f>SUM(US_N2O!C295:AA295)</f>
        <v>9.256454434715324E-4</v>
      </c>
      <c r="F292" s="332">
        <f>US_Others!V297+US_Others!U297</f>
        <v>0</v>
      </c>
      <c r="G292" s="332">
        <f>US_Others!C297+US_Others!H297+US_Others!N297</f>
        <v>4.0948765652899241E-6</v>
      </c>
      <c r="H292" s="332">
        <f>US_Others!D297+US_Others!I297+US_Others!O297</f>
        <v>6.7155975670754763E-5</v>
      </c>
      <c r="I292" s="332">
        <f>US_Others!E297+US_Others!J297+US_Others!P297+US_Others!W297</f>
        <v>3.1039164364897622E-4</v>
      </c>
      <c r="J292" s="332">
        <f>US_Others!F297+US_Others!K297+US_Others!Q297</f>
        <v>5.3642883005298003E-5</v>
      </c>
      <c r="K292" s="332">
        <f>US_Others!G297+US_Others!L297+US_Others!R297</f>
        <v>5.3233395348769018E-6</v>
      </c>
      <c r="L292" s="332">
        <f>US_Others!Z297+US_Others!AB297</f>
        <v>0</v>
      </c>
      <c r="M292" s="332">
        <f>US_Others!AA297+US_Others!AC297</f>
        <v>0</v>
      </c>
      <c r="N292" s="332">
        <f>US_Others!AD297</f>
        <v>0</v>
      </c>
      <c r="O292" s="332">
        <f>US_Others!AE297</f>
        <v>0</v>
      </c>
      <c r="P292" s="332">
        <f>SUM(US_Others!AG297:AI297)</f>
        <v>0</v>
      </c>
      <c r="Q292" s="332">
        <f>US_Others!AL297</f>
        <v>0</v>
      </c>
      <c r="R292" s="332"/>
      <c r="S292" s="334">
        <f t="shared" si="4"/>
        <v>1702.6251614574596</v>
      </c>
      <c r="T292" s="334">
        <f>D292*1000/Spec!I$6</f>
        <v>0.10306974367702525</v>
      </c>
      <c r="U292" s="334">
        <f>E292*1000/Spec!I$7</f>
        <v>3.1061927633272901E-3</v>
      </c>
      <c r="V292" s="334">
        <f>F292*1000/Spec!I$8</f>
        <v>0</v>
      </c>
      <c r="W292" s="334">
        <f>G292*1000/Spec!I$9</f>
        <v>6.0664838004295177E-6</v>
      </c>
      <c r="X292" s="334">
        <f>H292*1000/Spec!I$10</f>
        <v>1.9187421620215646E-5</v>
      </c>
      <c r="Y292" s="334">
        <f>I292*1000/Spec!I$11</f>
        <v>2.1705709346082252E-4</v>
      </c>
      <c r="Z292" s="334">
        <f>J292*1000/Spec!I$12</f>
        <v>1.2000644967628188E-5</v>
      </c>
      <c r="AA292" s="334">
        <f>K292*1000/Spec!I$15</f>
        <v>5.426441931576862E-7</v>
      </c>
      <c r="AB292" s="334">
        <f>L292*1000/Spec!I$17</f>
        <v>0</v>
      </c>
      <c r="AC292" s="334">
        <f>M292*1000/Spec!I$18</f>
        <v>0</v>
      </c>
      <c r="AD292" s="335">
        <f>N292*1000/Spec!I$25</f>
        <v>0</v>
      </c>
      <c r="AE292" s="335">
        <f>O292*1000/Spec!I$26</f>
        <v>0</v>
      </c>
      <c r="AF292" s="334">
        <f>P292*1000/Spec!I$21</f>
        <v>0</v>
      </c>
      <c r="AG292" s="334">
        <f>Q292*1000/Spec!I$22</f>
        <v>0</v>
      </c>
      <c r="AI292" s="432">
        <f>S292/'2007output'!$D290</f>
        <v>2.5229057248155263E-2</v>
      </c>
      <c r="AJ292" s="432">
        <f>T292/'2007output'!$D290</f>
        <v>1.5272606811204635E-6</v>
      </c>
      <c r="AK292" s="432">
        <f>U292/'2007output'!$D290</f>
        <v>4.602675728268203E-8</v>
      </c>
      <c r="AL292" s="433">
        <f>V292/'2007output'!$D290</f>
        <v>0</v>
      </c>
      <c r="AM292" s="433">
        <f>W292/'2007output'!$D290</f>
        <v>8.9891580695911631E-11</v>
      </c>
      <c r="AN292" s="433">
        <f>X292/'2007output'!$D290</f>
        <v>2.843142280867834E-10</v>
      </c>
      <c r="AO292" s="433">
        <f>Y292/'2007output'!$D290</f>
        <v>3.2162956128016209E-9</v>
      </c>
      <c r="AP292" s="433">
        <f>Z292/'2007output'!$D290</f>
        <v>1.7782243899409363E-10</v>
      </c>
      <c r="AQ292" s="433">
        <f>AA292/'2007output'!$D290</f>
        <v>8.0407606585792509E-12</v>
      </c>
      <c r="AR292" s="433">
        <f>AB292/'2007output'!$D290</f>
        <v>0</v>
      </c>
      <c r="AS292" s="433">
        <f>AC292/'2007output'!$D290</f>
        <v>0</v>
      </c>
      <c r="AT292" s="433">
        <f>AD292/'2007output'!$D290</f>
        <v>0</v>
      </c>
      <c r="AU292" s="433">
        <f>AE292/'2007output'!$D290</f>
        <v>0</v>
      </c>
      <c r="AV292" s="433">
        <f>AF292/'2007output'!$D290</f>
        <v>0</v>
      </c>
      <c r="AW292" s="433">
        <f>AG292/'2007output'!$D290</f>
        <v>0</v>
      </c>
      <c r="AY292" s="370">
        <f>IFERROR(IF(SUMPRODUCT(US_CO2!C295:AX295/SUM(US_CO2!C295:AX295),US_CO2!C$6:AX$6)&gt;3.5,4,IF(SUMPRODUCT(US_CO2!C295:AX295/SUM(US_CO2!C295:AX295),US_CO2!C$6:AX$6)&gt;2.5,3,2)),"")</f>
        <v>4</v>
      </c>
      <c r="AZ292" s="370">
        <f>IFERROR(IF(SUMPRODUCT(US_CH4!C295:AC295/SUM(US_CH4!C295:AC295),US_CH4!C$6:AC$6)&gt;3.5,4,IF(SUMPRODUCT(US_CH4!C295:AC295/SUM(US_CH4!C295:AC295),US_CH4!C$6:AC$6)&gt;2.5,3,2)),"")</f>
        <v>4</v>
      </c>
      <c r="BA292" s="223">
        <f>IFERROR(IF(SUMPRODUCT(US_N2O!C295:AA295/SUM(US_N2O!C295:AA295),US_N2O!C$6:AA$6)&gt;3.5,4,IF(SUMPRODUCT(US_N2O!C295:AA295/SUM(US_N2O!C295:AA295),US_N2O!C$6:AA$6)&gt;2.5,3,2)),"")</f>
        <v>4</v>
      </c>
      <c r="BB292" s="223" t="str">
        <f>IFERROR(IF(SUMPRODUCT(US_Others!U297:V297/SUM(US_Others!U297:V297),US_Others!U$8:V$8)&gt;3.5,4,IF(SUMPRODUCT(US_Others!U297:V297/SUM(US_Others!U297:V297),US_Others!U$8:V$8)&gt;2.5,3,2)),"")</f>
        <v/>
      </c>
      <c r="BC292" s="223">
        <f>IFERROR(IF((US_Others!C297*US_Others!C$8/SUM(US_Others!C297,US_Others!H297,US_Others!N297)+ US_Others!H297*US_Others!H$8/SUM(US_Others!C297,US_Others!H297,US_Others!N297)+US_Others!N297*US_Others!N$8/SUM(US_Others!C297,US_Others!H297,US_Others!N297))&gt;3.5,4,IF((US_Others!C297*US_Others!C$8/SUM(US_Others!C297,US_Others!H297,US_Others!N297)+ US_Others!H297*US_Others!H$8/SUM(US_Others!C297,US_Others!H297,US_Others!N297)+US_Others!N297*US_Others!N$8/SUM(US_Others!C297,US_Others!H297,US_Others!N297))&gt;2.5,3,2)),"")</f>
        <v>4</v>
      </c>
      <c r="BD292" s="223">
        <f>IFERROR(IF((US_Others!D297*US_Others!D$8/SUM(US_Others!D297,US_Others!I297,US_Others!O297)+US_Others!I297*US_Others!I$8/SUM(US_Others!D297,US_Others!I297,US_Others!O297)+US_Others!O297*US_Others!O$8/SUM(US_Others!D297,US_Others!I297,US_Others!O297))&gt;3.5,4,IF((US_Others!D297*US_Others!D$8/SUM(US_Others!D297,US_Others!I297,US_Others!O297)+US_Others!I297*US_Others!I$8/SUM(US_Others!D297,US_Others!I297,US_Others!O297)+US_Others!O297*US_Others!O$8/SUM(US_Others!D297,US_Others!I297,US_Others!O297))&gt;2.5,3,2)),"")</f>
        <v>4</v>
      </c>
      <c r="BE292" s="223">
        <f>IFERROR(IF((US_Others!E297*US_Others!E$8/SUM(US_Others!E297,US_Others!J297,US_Others!P297,US_Others!W297)+US_Others!J297*US_Others!J$8/SUM(US_Others!E297,US_Others!J297,US_Others!P297,US_Others!W297)+US_Others!P297*US_Others!P$8/SUM(US_Others!E297,US_Others!J297,US_Others!P297,US_Others!W297)+US_Others!W297*US_Others!W$8/SUM(US_Others!E297,US_Others!J297,US_Others!P297,US_Others!W297))&gt;3.5,4,IF((US_Others!E297*US_Others!E$8/SUM(US_Others!E297,US_Others!J297,US_Others!P297,US_Others!W297)+US_Others!J297*US_Others!J$8/SUM(US_Others!E297,US_Others!J297,US_Others!P297,US_Others!W297)+US_Others!P297*US_Others!P$8/SUM(US_Others!E297,US_Others!J297,US_Others!P297,US_Others!W297)+US_Others!W297*US_Others!W$8/SUM(US_Others!E297,US_Others!J297,US_Others!P297,US_Others!W297))&gt;2.5,3,2)),"")</f>
        <v>4</v>
      </c>
      <c r="BF292" s="223">
        <f>IFERROR(IF((US_Others!F297*US_Others!F$8/SUM(US_Others!F297,US_Others!K297,US_Others!Q297)+US_Others!K297*US_Others!K$8/SUM(US_Others!F297,US_Others!K297,US_Others!Q297)+US_Others!Q297*US_Others!Q$8/SUM(US_Others!F297,US_Others!K297,US_Others!Q297))&gt;3.5,4,IF((US_Others!F297*US_Others!F$8/SUM(US_Others!F297,US_Others!K297,US_Others!Q297)+US_Others!K297*US_Others!K$8/SUM(US_Others!F297,US_Others!K297,US_Others!Q297)+US_Others!Q297*US_Others!Q$8/SUM(US_Others!F297,US_Others!K297,US_Others!Q297))&gt;2.5,3,2)),"")</f>
        <v>4</v>
      </c>
      <c r="BG292" s="223">
        <f>IFERROR(IF((US_Others!G297*US_Others!G$8/SUM(US_Others!G297,US_Others!L297,US_Others!R297)+US_Others!L297*US_Others!L$8/SUM(US_Others!G297,US_Others!L297,US_Others!R297)+US_Others!R297*US_Others!R$8/SUM(US_Others!G297,US_Others!L297,US_Others!R297))&gt;3.5,4,IF((US_Others!G297*US_Others!G$8/SUM(US_Others!G297,US_Others!L297,US_Others!R297)+US_Others!L297*US_Others!L$8/SUM(US_Others!G297,US_Others!L297,US_Others!R297)+US_Others!R297*US_Others!R$8/SUM(US_Others!G297,US_Others!L297,US_Others!R297))&gt;2.5,3,2)),"")</f>
        <v>4</v>
      </c>
      <c r="BH292" s="219" t="str">
        <f>IFERROR(IF((US_Others!Z297*US_Others!Z$8/SUM(US_Others!Z297,US_Others!AB297)+US_Others!AB297*US_Others!AB$8/SUM(US_Others!Z297,US_Others!AB297))&gt;3.5,4,IF((US_Others!Z297*US_Others!Z$8/SUM(US_Others!Z297,US_Others!AB297)+US_Others!AB297*US_Others!AB$8/SUM(US_Others!Z297,US_Others!AB297))&gt;2.5,3,2)),"")</f>
        <v/>
      </c>
      <c r="BI292" s="219" t="str">
        <f>IFERROR(IF((US_Others!AA297*US_Others!AA$8/SUM(US_Others!AA297,US_Others!AC297)+US_Others!AC297*US_Others!AC$8/SUM(US_Others!AA297,US_Others!AC297))&gt;3.5,4,IF((US_Others!AA297*US_Others!AA$8/SUM(US_Others!AA297,US_Others!AC297)+US_Others!AC297*US_Others!AC$8/SUM(US_Others!AA297,US_Others!AC297))&gt;2.5,3,2)),"")</f>
        <v/>
      </c>
      <c r="BJ292" s="219" t="str">
        <f>IFERROR(US_Others!AD297*US_Others!AD$8/US_Others!AD297,"")</f>
        <v/>
      </c>
      <c r="BK292" s="74" t="str">
        <f>IFERROR(US_Others!AE297*US_Others!AE$8/US_Others!AE297,"")</f>
        <v/>
      </c>
      <c r="BL292" s="219" t="str">
        <f>IFERROR(IF(SUMPRODUCT(US_Others!AG297:AI297/SUM(US_Others!AG297:AI297),US_Others!AG$8:AI$8)&gt;3.5,4,IF(SUMPRODUCT(US_Others!AG297:AI297/SUM(US_Others!AG297:AI297),US_Others!AG$8:AI$8)&gt;2.5,3,2)),"")</f>
        <v/>
      </c>
      <c r="BM292" s="219" t="str">
        <f>IFERROR(US_Others!AL297*US_Others!AL$8/US_Others!AL297,"")</f>
        <v/>
      </c>
    </row>
    <row r="293" spans="1:65">
      <c r="A293" s="200" t="s">
        <v>436</v>
      </c>
      <c r="B293" s="332">
        <v>511110</v>
      </c>
      <c r="C293" s="333">
        <f>SUM(US_CO2!C296:AX296)</f>
        <v>0.34495493144054185</v>
      </c>
      <c r="D293" s="333">
        <f>SUM(US_CH4!C296:AC296)</f>
        <v>6.6510986326582503E-4</v>
      </c>
      <c r="E293" s="333">
        <f>SUM(US_N2O!C296:AA296)</f>
        <v>1.9758698651987683E-4</v>
      </c>
      <c r="F293" s="332">
        <f>US_Others!V298+US_Others!U298</f>
        <v>0</v>
      </c>
      <c r="G293" s="332">
        <f>US_Others!C298+US_Others!H298+US_Others!N298</f>
        <v>5.3466024510243735E-5</v>
      </c>
      <c r="H293" s="332">
        <f>US_Others!D298+US_Others!I298+US_Others!O298</f>
        <v>8.7684280196799751E-4</v>
      </c>
      <c r="I293" s="332">
        <f>US_Others!E298+US_Others!J298+US_Others!P298+US_Others!W298</f>
        <v>4.0527246578764753E-3</v>
      </c>
      <c r="J293" s="332">
        <f>US_Others!F298+US_Others!K298+US_Others!Q298</f>
        <v>7.0040492108419303E-4</v>
      </c>
      <c r="K293" s="332">
        <f>US_Others!G298+US_Others!L298+US_Others!R298</f>
        <v>6.9505831863316884E-5</v>
      </c>
      <c r="L293" s="332">
        <f>US_Others!Z298+US_Others!AB298</f>
        <v>0</v>
      </c>
      <c r="M293" s="332">
        <f>US_Others!AA298+US_Others!AC298</f>
        <v>0</v>
      </c>
      <c r="N293" s="332">
        <f>US_Others!AD298</f>
        <v>0</v>
      </c>
      <c r="O293" s="332">
        <f>US_Others!AE298</f>
        <v>0</v>
      </c>
      <c r="P293" s="332">
        <f>SUM(US_Others!AG298:AI298)</f>
        <v>0</v>
      </c>
      <c r="Q293" s="332">
        <f>US_Others!AL298</f>
        <v>0</v>
      </c>
      <c r="R293" s="332"/>
      <c r="S293" s="334">
        <f t="shared" si="4"/>
        <v>344.95493144054183</v>
      </c>
      <c r="T293" s="334">
        <f>D293*1000/Spec!I$6</f>
        <v>2.6604394530632999E-2</v>
      </c>
      <c r="U293" s="334">
        <f>E293*1000/Spec!I$7</f>
        <v>6.6304357892576116E-4</v>
      </c>
      <c r="V293" s="334">
        <f>F293*1000/Spec!I$8</f>
        <v>0</v>
      </c>
      <c r="W293" s="334">
        <f>G293*1000/Spec!I$9</f>
        <v>7.9208925200361098E-5</v>
      </c>
      <c r="X293" s="334">
        <f>H293*1000/Spec!I$10</f>
        <v>2.505265148479993E-4</v>
      </c>
      <c r="Y293" s="334">
        <f>I293*1000/Spec!I$11</f>
        <v>2.8340731873262065E-3</v>
      </c>
      <c r="Z293" s="334">
        <f>J293*1000/Spec!I$12</f>
        <v>1.5669013894500962E-4</v>
      </c>
      <c r="AA293" s="334">
        <f>K293*1000/Spec!I$15</f>
        <v>7.0852020248029441E-6</v>
      </c>
      <c r="AB293" s="334">
        <f>L293*1000/Spec!I$17</f>
        <v>0</v>
      </c>
      <c r="AC293" s="334">
        <f>M293*1000/Spec!I$18</f>
        <v>0</v>
      </c>
      <c r="AD293" s="335">
        <f>N293*1000/Spec!I$25</f>
        <v>0</v>
      </c>
      <c r="AE293" s="335">
        <f>O293*1000/Spec!I$26</f>
        <v>0</v>
      </c>
      <c r="AF293" s="334">
        <f>P293*1000/Spec!I$21</f>
        <v>0</v>
      </c>
      <c r="AG293" s="334">
        <f>Q293*1000/Spec!I$22</f>
        <v>0</v>
      </c>
      <c r="AI293" s="432">
        <f>S293/'2007output'!$D291</f>
        <v>6.4630614374283435E-3</v>
      </c>
      <c r="AJ293" s="432">
        <f>T293/'2007output'!$D291</f>
        <v>4.9845884399742562E-7</v>
      </c>
      <c r="AK293" s="432">
        <f>U293/'2007output'!$D291</f>
        <v>1.2422757281347049E-8</v>
      </c>
      <c r="AL293" s="433">
        <f>V293/'2007output'!$D291</f>
        <v>0</v>
      </c>
      <c r="AM293" s="433">
        <f>W293/'2007output'!$D291</f>
        <v>1.4840551715690987E-9</v>
      </c>
      <c r="AN293" s="433">
        <f>X293/'2007output'!$D291</f>
        <v>4.693854499791407E-9</v>
      </c>
      <c r="AO293" s="433">
        <f>Y293/'2007output'!$D291</f>
        <v>5.3099078918414633E-8</v>
      </c>
      <c r="AP293" s="433">
        <f>Z293/'2007output'!$D291</f>
        <v>2.9357400122147102E-9</v>
      </c>
      <c r="AQ293" s="433">
        <f>AA293/'2007output'!$D291</f>
        <v>1.3274805433760289E-10</v>
      </c>
      <c r="AR293" s="433">
        <f>AB293/'2007output'!$D291</f>
        <v>0</v>
      </c>
      <c r="AS293" s="433">
        <f>AC293/'2007output'!$D291</f>
        <v>0</v>
      </c>
      <c r="AT293" s="433">
        <f>AD293/'2007output'!$D291</f>
        <v>0</v>
      </c>
      <c r="AU293" s="433">
        <f>AE293/'2007output'!$D291</f>
        <v>0</v>
      </c>
      <c r="AV293" s="433">
        <f>AF293/'2007output'!$D291</f>
        <v>0</v>
      </c>
      <c r="AW293" s="433">
        <f>AG293/'2007output'!$D291</f>
        <v>0</v>
      </c>
      <c r="AY293" s="370">
        <f>IFERROR(IF(SUMPRODUCT(US_CO2!C296:AX296/SUM(US_CO2!C296:AX296),US_CO2!C$6:AX$6)&gt;3.5,4,IF(SUMPRODUCT(US_CO2!C296:AX296/SUM(US_CO2!C296:AX296),US_CO2!C$6:AX$6)&gt;2.5,3,2)),"")</f>
        <v>4</v>
      </c>
      <c r="AZ293" s="370">
        <f>IFERROR(IF(SUMPRODUCT(US_CH4!C296:AC296/SUM(US_CH4!C296:AC296),US_CH4!C$6:AC$6)&gt;3.5,4,IF(SUMPRODUCT(US_CH4!C296:AC296/SUM(US_CH4!C296:AC296),US_CH4!C$6:AC$6)&gt;2.5,3,2)),"")</f>
        <v>4</v>
      </c>
      <c r="BA293" s="223">
        <f>IFERROR(IF(SUMPRODUCT(US_N2O!C296:AA296/SUM(US_N2O!C296:AA296),US_N2O!C$6:AA$6)&gt;3.5,4,IF(SUMPRODUCT(US_N2O!C296:AA296/SUM(US_N2O!C296:AA296),US_N2O!C$6:AA$6)&gt;2.5,3,2)),"")</f>
        <v>4</v>
      </c>
      <c r="BB293" s="223" t="str">
        <f>IFERROR(IF(SUMPRODUCT(US_Others!U298:V298/SUM(US_Others!U298:V298),US_Others!U$8:V$8)&gt;3.5,4,IF(SUMPRODUCT(US_Others!U298:V298/SUM(US_Others!U298:V298),US_Others!U$8:V$8)&gt;2.5,3,2)),"")</f>
        <v/>
      </c>
      <c r="BC293" s="223">
        <f>IFERROR(IF((US_Others!C298*US_Others!C$8/SUM(US_Others!C298,US_Others!H298,US_Others!N298)+ US_Others!H298*US_Others!H$8/SUM(US_Others!C298,US_Others!H298,US_Others!N298)+US_Others!N298*US_Others!N$8/SUM(US_Others!C298,US_Others!H298,US_Others!N298))&gt;3.5,4,IF((US_Others!C298*US_Others!C$8/SUM(US_Others!C298,US_Others!H298,US_Others!N298)+ US_Others!H298*US_Others!H$8/SUM(US_Others!C298,US_Others!H298,US_Others!N298)+US_Others!N298*US_Others!N$8/SUM(US_Others!C298,US_Others!H298,US_Others!N298))&gt;2.5,3,2)),"")</f>
        <v>4</v>
      </c>
      <c r="BD293" s="223">
        <f>IFERROR(IF((US_Others!D298*US_Others!D$8/SUM(US_Others!D298,US_Others!I298,US_Others!O298)+US_Others!I298*US_Others!I$8/SUM(US_Others!D298,US_Others!I298,US_Others!O298)+US_Others!O298*US_Others!O$8/SUM(US_Others!D298,US_Others!I298,US_Others!O298))&gt;3.5,4,IF((US_Others!D298*US_Others!D$8/SUM(US_Others!D298,US_Others!I298,US_Others!O298)+US_Others!I298*US_Others!I$8/SUM(US_Others!D298,US_Others!I298,US_Others!O298)+US_Others!O298*US_Others!O$8/SUM(US_Others!D298,US_Others!I298,US_Others!O298))&gt;2.5,3,2)),"")</f>
        <v>4</v>
      </c>
      <c r="BE293" s="223">
        <f>IFERROR(IF((US_Others!E298*US_Others!E$8/SUM(US_Others!E298,US_Others!J298,US_Others!P298,US_Others!W298)+US_Others!J298*US_Others!J$8/SUM(US_Others!E298,US_Others!J298,US_Others!P298,US_Others!W298)+US_Others!P298*US_Others!P$8/SUM(US_Others!E298,US_Others!J298,US_Others!P298,US_Others!W298)+US_Others!W298*US_Others!W$8/SUM(US_Others!E298,US_Others!J298,US_Others!P298,US_Others!W298))&gt;3.5,4,IF((US_Others!E298*US_Others!E$8/SUM(US_Others!E298,US_Others!J298,US_Others!P298,US_Others!W298)+US_Others!J298*US_Others!J$8/SUM(US_Others!E298,US_Others!J298,US_Others!P298,US_Others!W298)+US_Others!P298*US_Others!P$8/SUM(US_Others!E298,US_Others!J298,US_Others!P298,US_Others!W298)+US_Others!W298*US_Others!W$8/SUM(US_Others!E298,US_Others!J298,US_Others!P298,US_Others!W298))&gt;2.5,3,2)),"")</f>
        <v>4</v>
      </c>
      <c r="BF293" s="223">
        <f>IFERROR(IF((US_Others!F298*US_Others!F$8/SUM(US_Others!F298,US_Others!K298,US_Others!Q298)+US_Others!K298*US_Others!K$8/SUM(US_Others!F298,US_Others!K298,US_Others!Q298)+US_Others!Q298*US_Others!Q$8/SUM(US_Others!F298,US_Others!K298,US_Others!Q298))&gt;3.5,4,IF((US_Others!F298*US_Others!F$8/SUM(US_Others!F298,US_Others!K298,US_Others!Q298)+US_Others!K298*US_Others!K$8/SUM(US_Others!F298,US_Others!K298,US_Others!Q298)+US_Others!Q298*US_Others!Q$8/SUM(US_Others!F298,US_Others!K298,US_Others!Q298))&gt;2.5,3,2)),"")</f>
        <v>4</v>
      </c>
      <c r="BG293" s="223">
        <f>IFERROR(IF((US_Others!G298*US_Others!G$8/SUM(US_Others!G298,US_Others!L298,US_Others!R298)+US_Others!L298*US_Others!L$8/SUM(US_Others!G298,US_Others!L298,US_Others!R298)+US_Others!R298*US_Others!R$8/SUM(US_Others!G298,US_Others!L298,US_Others!R298))&gt;3.5,4,IF((US_Others!G298*US_Others!G$8/SUM(US_Others!G298,US_Others!L298,US_Others!R298)+US_Others!L298*US_Others!L$8/SUM(US_Others!G298,US_Others!L298,US_Others!R298)+US_Others!R298*US_Others!R$8/SUM(US_Others!G298,US_Others!L298,US_Others!R298))&gt;2.5,3,2)),"")</f>
        <v>4</v>
      </c>
      <c r="BH293" s="219" t="str">
        <f>IFERROR(IF((US_Others!Z298*US_Others!Z$8/SUM(US_Others!Z298,US_Others!AB298)+US_Others!AB298*US_Others!AB$8/SUM(US_Others!Z298,US_Others!AB298))&gt;3.5,4,IF((US_Others!Z298*US_Others!Z$8/SUM(US_Others!Z298,US_Others!AB298)+US_Others!AB298*US_Others!AB$8/SUM(US_Others!Z298,US_Others!AB298))&gt;2.5,3,2)),"")</f>
        <v/>
      </c>
      <c r="BI293" s="219" t="str">
        <f>IFERROR(IF((US_Others!AA298*US_Others!AA$8/SUM(US_Others!AA298,US_Others!AC298)+US_Others!AC298*US_Others!AC$8/SUM(US_Others!AA298,US_Others!AC298))&gt;3.5,4,IF((US_Others!AA298*US_Others!AA$8/SUM(US_Others!AA298,US_Others!AC298)+US_Others!AC298*US_Others!AC$8/SUM(US_Others!AA298,US_Others!AC298))&gt;2.5,3,2)),"")</f>
        <v/>
      </c>
      <c r="BJ293" s="219" t="str">
        <f>IFERROR(US_Others!AD298*US_Others!AD$8/US_Others!AD298,"")</f>
        <v/>
      </c>
      <c r="BK293" s="74" t="str">
        <f>IFERROR(US_Others!AE298*US_Others!AE$8/US_Others!AE298,"")</f>
        <v/>
      </c>
      <c r="BL293" s="219" t="str">
        <f>IFERROR(IF(SUMPRODUCT(US_Others!AG298:AI298/SUM(US_Others!AG298:AI298),US_Others!AG$8:AI$8)&gt;3.5,4,IF(SUMPRODUCT(US_Others!AG298:AI298/SUM(US_Others!AG298:AI298),US_Others!AG$8:AI$8)&gt;2.5,3,2)),"")</f>
        <v/>
      </c>
      <c r="BM293" s="219" t="str">
        <f>IFERROR(US_Others!AL298*US_Others!AL$8/US_Others!AL298,"")</f>
        <v/>
      </c>
    </row>
    <row r="294" spans="1:65">
      <c r="A294" s="200" t="s">
        <v>437</v>
      </c>
      <c r="B294" s="332">
        <v>511120</v>
      </c>
      <c r="C294" s="333">
        <f>SUM(US_CO2!C297:AX297)</f>
        <v>9.4590104416042514E-2</v>
      </c>
      <c r="D294" s="333">
        <f>SUM(US_CH4!C297:AC297)</f>
        <v>1.0990040281588837E-4</v>
      </c>
      <c r="E294" s="333">
        <f>SUM(US_N2O!C297:AA297)</f>
        <v>4.9326537028234363E-5</v>
      </c>
      <c r="F294" s="332">
        <f>US_Others!V299+US_Others!U299</f>
        <v>0</v>
      </c>
      <c r="G294" s="332">
        <f>US_Others!C299+US_Others!H299+US_Others!N299</f>
        <v>1.346004150467764E-5</v>
      </c>
      <c r="H294" s="332">
        <f>US_Others!D299+US_Others!I299+US_Others!O299</f>
        <v>2.2074468067671333E-4</v>
      </c>
      <c r="I294" s="332">
        <f>US_Others!E299+US_Others!J299+US_Others!P299+US_Others!W299</f>
        <v>1.020271146054565E-3</v>
      </c>
      <c r="J294" s="332">
        <f>US_Others!F299+US_Others!K299+US_Others!Q299</f>
        <v>1.763265437112771E-4</v>
      </c>
      <c r="K294" s="332">
        <f>US_Others!G299+US_Others!L299+US_Others!R299</f>
        <v>1.7498053956080937E-5</v>
      </c>
      <c r="L294" s="332">
        <f>US_Others!Z299+US_Others!AB299</f>
        <v>0</v>
      </c>
      <c r="M294" s="332">
        <f>US_Others!AA299+US_Others!AC299</f>
        <v>0</v>
      </c>
      <c r="N294" s="332">
        <f>US_Others!AD299</f>
        <v>0</v>
      </c>
      <c r="O294" s="332">
        <f>US_Others!AE299</f>
        <v>0</v>
      </c>
      <c r="P294" s="332">
        <f>SUM(US_Others!AG299:AI299)</f>
        <v>0</v>
      </c>
      <c r="Q294" s="332">
        <f>US_Others!AL299</f>
        <v>0</v>
      </c>
      <c r="R294" s="332"/>
      <c r="S294" s="334">
        <f t="shared" si="4"/>
        <v>94.590104416042507</v>
      </c>
      <c r="T294" s="334">
        <f>D294*1000/Spec!I$6</f>
        <v>4.3960161126355346E-3</v>
      </c>
      <c r="U294" s="334">
        <f>E294*1000/Spec!I$7</f>
        <v>1.6552529204105491E-4</v>
      </c>
      <c r="V294" s="334">
        <f>F294*1000/Spec!I$8</f>
        <v>0</v>
      </c>
      <c r="W294" s="334">
        <f>G294*1000/Spec!I$9</f>
        <v>1.9940802229152058E-5</v>
      </c>
      <c r="X294" s="334">
        <f>H294*1000/Spec!I$10</f>
        <v>6.3069908764775239E-5</v>
      </c>
      <c r="Y294" s="334">
        <f>I294*1000/Spec!I$11</f>
        <v>7.1347632591228327E-4</v>
      </c>
      <c r="Z294" s="334">
        <f>J294*1000/Spec!I$12</f>
        <v>3.9446654074111206E-5</v>
      </c>
      <c r="AA294" s="334">
        <f>K294*1000/Spec!I$15</f>
        <v>1.7836956122406663E-6</v>
      </c>
      <c r="AB294" s="334">
        <f>L294*1000/Spec!I$17</f>
        <v>0</v>
      </c>
      <c r="AC294" s="334">
        <f>M294*1000/Spec!I$18</f>
        <v>0</v>
      </c>
      <c r="AD294" s="335">
        <f>N294*1000/Spec!I$25</f>
        <v>0</v>
      </c>
      <c r="AE294" s="335">
        <f>O294*1000/Spec!I$26</f>
        <v>0</v>
      </c>
      <c r="AF294" s="334">
        <f>P294*1000/Spec!I$21</f>
        <v>0</v>
      </c>
      <c r="AG294" s="334">
        <f>Q294*1000/Spec!I$22</f>
        <v>0</v>
      </c>
      <c r="AI294" s="432">
        <f>S294/'2007output'!$D292</f>
        <v>1.8616629787845988E-3</v>
      </c>
      <c r="AJ294" s="432">
        <f>T294/'2007output'!$D292</f>
        <v>8.6519625932944521E-8</v>
      </c>
      <c r="AK294" s="432">
        <f>U294/'2007output'!$D292</f>
        <v>3.2577647540166811E-9</v>
      </c>
      <c r="AL294" s="433">
        <f>V294/'2007output'!$D292</f>
        <v>0</v>
      </c>
      <c r="AM294" s="433">
        <f>W294/'2007output'!$D292</f>
        <v>3.9246233531994821E-10</v>
      </c>
      <c r="AN294" s="433">
        <f>X294/'2007output'!$D292</f>
        <v>1.2413023005690936E-9</v>
      </c>
      <c r="AO294" s="433">
        <f>Y294/'2007output'!$D292</f>
        <v>1.4042192578073531E-8</v>
      </c>
      <c r="AP294" s="433">
        <f>Z294/'2007output'!$D292</f>
        <v>7.7636425057419291E-10</v>
      </c>
      <c r="AQ294" s="433">
        <f>AA294/'2007output'!$D292</f>
        <v>3.5105575865775193E-11</v>
      </c>
      <c r="AR294" s="433">
        <f>AB294/'2007output'!$D292</f>
        <v>0</v>
      </c>
      <c r="AS294" s="433">
        <f>AC294/'2007output'!$D292</f>
        <v>0</v>
      </c>
      <c r="AT294" s="433">
        <f>AD294/'2007output'!$D292</f>
        <v>0</v>
      </c>
      <c r="AU294" s="433">
        <f>AE294/'2007output'!$D292</f>
        <v>0</v>
      </c>
      <c r="AV294" s="433">
        <f>AF294/'2007output'!$D292</f>
        <v>0</v>
      </c>
      <c r="AW294" s="433">
        <f>AG294/'2007output'!$D292</f>
        <v>0</v>
      </c>
      <c r="AY294" s="370">
        <f>IFERROR(IF(SUMPRODUCT(US_CO2!C297:AX297/SUM(US_CO2!C297:AX297),US_CO2!C$6:AX$6)&gt;3.5,4,IF(SUMPRODUCT(US_CO2!C297:AX297/SUM(US_CO2!C297:AX297),US_CO2!C$6:AX$6)&gt;2.5,3,2)),"")</f>
        <v>4</v>
      </c>
      <c r="AZ294" s="370">
        <f>IFERROR(IF(SUMPRODUCT(US_CH4!C297:AC297/SUM(US_CH4!C297:AC297),US_CH4!C$6:AC$6)&gt;3.5,4,IF(SUMPRODUCT(US_CH4!C297:AC297/SUM(US_CH4!C297:AC297),US_CH4!C$6:AC$6)&gt;2.5,3,2)),"")</f>
        <v>4</v>
      </c>
      <c r="BA294" s="223">
        <f>IFERROR(IF(SUMPRODUCT(US_N2O!C297:AA297/SUM(US_N2O!C297:AA297),US_N2O!C$6:AA$6)&gt;3.5,4,IF(SUMPRODUCT(US_N2O!C297:AA297/SUM(US_N2O!C297:AA297),US_N2O!C$6:AA$6)&gt;2.5,3,2)),"")</f>
        <v>4</v>
      </c>
      <c r="BB294" s="223" t="str">
        <f>IFERROR(IF(SUMPRODUCT(US_Others!U299:V299/SUM(US_Others!U299:V299),US_Others!U$8:V$8)&gt;3.5,4,IF(SUMPRODUCT(US_Others!U299:V299/SUM(US_Others!U299:V299),US_Others!U$8:V$8)&gt;2.5,3,2)),"")</f>
        <v/>
      </c>
      <c r="BC294" s="223">
        <f>IFERROR(IF((US_Others!C299*US_Others!C$8/SUM(US_Others!C299,US_Others!H299,US_Others!N299)+ US_Others!H299*US_Others!H$8/SUM(US_Others!C299,US_Others!H299,US_Others!N299)+US_Others!N299*US_Others!N$8/SUM(US_Others!C299,US_Others!H299,US_Others!N299))&gt;3.5,4,IF((US_Others!C299*US_Others!C$8/SUM(US_Others!C299,US_Others!H299,US_Others!N299)+ US_Others!H299*US_Others!H$8/SUM(US_Others!C299,US_Others!H299,US_Others!N299)+US_Others!N299*US_Others!N$8/SUM(US_Others!C299,US_Others!H299,US_Others!N299))&gt;2.5,3,2)),"")</f>
        <v>4</v>
      </c>
      <c r="BD294" s="223">
        <f>IFERROR(IF((US_Others!D299*US_Others!D$8/SUM(US_Others!D299,US_Others!I299,US_Others!O299)+US_Others!I299*US_Others!I$8/SUM(US_Others!D299,US_Others!I299,US_Others!O299)+US_Others!O299*US_Others!O$8/SUM(US_Others!D299,US_Others!I299,US_Others!O299))&gt;3.5,4,IF((US_Others!D299*US_Others!D$8/SUM(US_Others!D299,US_Others!I299,US_Others!O299)+US_Others!I299*US_Others!I$8/SUM(US_Others!D299,US_Others!I299,US_Others!O299)+US_Others!O299*US_Others!O$8/SUM(US_Others!D299,US_Others!I299,US_Others!O299))&gt;2.5,3,2)),"")</f>
        <v>4</v>
      </c>
      <c r="BE294" s="223">
        <f>IFERROR(IF((US_Others!E299*US_Others!E$8/SUM(US_Others!E299,US_Others!J299,US_Others!P299,US_Others!W299)+US_Others!J299*US_Others!J$8/SUM(US_Others!E299,US_Others!J299,US_Others!P299,US_Others!W299)+US_Others!P299*US_Others!P$8/SUM(US_Others!E299,US_Others!J299,US_Others!P299,US_Others!W299)+US_Others!W299*US_Others!W$8/SUM(US_Others!E299,US_Others!J299,US_Others!P299,US_Others!W299))&gt;3.5,4,IF((US_Others!E299*US_Others!E$8/SUM(US_Others!E299,US_Others!J299,US_Others!P299,US_Others!W299)+US_Others!J299*US_Others!J$8/SUM(US_Others!E299,US_Others!J299,US_Others!P299,US_Others!W299)+US_Others!P299*US_Others!P$8/SUM(US_Others!E299,US_Others!J299,US_Others!P299,US_Others!W299)+US_Others!W299*US_Others!W$8/SUM(US_Others!E299,US_Others!J299,US_Others!P299,US_Others!W299))&gt;2.5,3,2)),"")</f>
        <v>4</v>
      </c>
      <c r="BF294" s="223">
        <f>IFERROR(IF((US_Others!F299*US_Others!F$8/SUM(US_Others!F299,US_Others!K299,US_Others!Q299)+US_Others!K299*US_Others!K$8/SUM(US_Others!F299,US_Others!K299,US_Others!Q299)+US_Others!Q299*US_Others!Q$8/SUM(US_Others!F299,US_Others!K299,US_Others!Q299))&gt;3.5,4,IF((US_Others!F299*US_Others!F$8/SUM(US_Others!F299,US_Others!K299,US_Others!Q299)+US_Others!K299*US_Others!K$8/SUM(US_Others!F299,US_Others!K299,US_Others!Q299)+US_Others!Q299*US_Others!Q$8/SUM(US_Others!F299,US_Others!K299,US_Others!Q299))&gt;2.5,3,2)),"")</f>
        <v>4</v>
      </c>
      <c r="BG294" s="223">
        <f>IFERROR(IF((US_Others!G299*US_Others!G$8/SUM(US_Others!G299,US_Others!L299,US_Others!R299)+US_Others!L299*US_Others!L$8/SUM(US_Others!G299,US_Others!L299,US_Others!R299)+US_Others!R299*US_Others!R$8/SUM(US_Others!G299,US_Others!L299,US_Others!R299))&gt;3.5,4,IF((US_Others!G299*US_Others!G$8/SUM(US_Others!G299,US_Others!L299,US_Others!R299)+US_Others!L299*US_Others!L$8/SUM(US_Others!G299,US_Others!L299,US_Others!R299)+US_Others!R299*US_Others!R$8/SUM(US_Others!G299,US_Others!L299,US_Others!R299))&gt;2.5,3,2)),"")</f>
        <v>4</v>
      </c>
      <c r="BH294" s="219" t="str">
        <f>IFERROR(IF((US_Others!Z299*US_Others!Z$8/SUM(US_Others!Z299,US_Others!AB299)+US_Others!AB299*US_Others!AB$8/SUM(US_Others!Z299,US_Others!AB299))&gt;3.5,4,IF((US_Others!Z299*US_Others!Z$8/SUM(US_Others!Z299,US_Others!AB299)+US_Others!AB299*US_Others!AB$8/SUM(US_Others!Z299,US_Others!AB299))&gt;2.5,3,2)),"")</f>
        <v/>
      </c>
      <c r="BI294" s="219" t="str">
        <f>IFERROR(IF((US_Others!AA299*US_Others!AA$8/SUM(US_Others!AA299,US_Others!AC299)+US_Others!AC299*US_Others!AC$8/SUM(US_Others!AA299,US_Others!AC299))&gt;3.5,4,IF((US_Others!AA299*US_Others!AA$8/SUM(US_Others!AA299,US_Others!AC299)+US_Others!AC299*US_Others!AC$8/SUM(US_Others!AA299,US_Others!AC299))&gt;2.5,3,2)),"")</f>
        <v/>
      </c>
      <c r="BJ294" s="219" t="str">
        <f>IFERROR(US_Others!AD299*US_Others!AD$8/US_Others!AD299,"")</f>
        <v/>
      </c>
      <c r="BK294" s="74" t="str">
        <f>IFERROR(US_Others!AE299*US_Others!AE$8/US_Others!AE299,"")</f>
        <v/>
      </c>
      <c r="BL294" s="219" t="str">
        <f>IFERROR(IF(SUMPRODUCT(US_Others!AG299:AI299/SUM(US_Others!AG299:AI299),US_Others!AG$8:AI$8)&gt;3.5,4,IF(SUMPRODUCT(US_Others!AG299:AI299/SUM(US_Others!AG299:AI299),US_Others!AG$8:AI$8)&gt;2.5,3,2)),"")</f>
        <v/>
      </c>
      <c r="BM294" s="219" t="str">
        <f>IFERROR(US_Others!AL299*US_Others!AL$8/US_Others!AL299,"")</f>
        <v/>
      </c>
    </row>
    <row r="295" spans="1:65">
      <c r="A295" s="200" t="s">
        <v>438</v>
      </c>
      <c r="B295" s="332">
        <v>511130</v>
      </c>
      <c r="C295" s="333">
        <f>SUM(US_CO2!C298:AX298)</f>
        <v>3.6233200195875545E-2</v>
      </c>
      <c r="D295" s="333">
        <f>SUM(US_CH4!C298:AC298)</f>
        <v>6.3253202114673887E-5</v>
      </c>
      <c r="E295" s="333">
        <f>SUM(US_N2O!C298:AA298)</f>
        <v>2.0379272297917303E-5</v>
      </c>
      <c r="F295" s="332">
        <f>US_Others!V300+US_Others!U300</f>
        <v>0</v>
      </c>
      <c r="G295" s="332">
        <f>US_Others!C300+US_Others!H300+US_Others!N300</f>
        <v>1.2048934034036488E-5</v>
      </c>
      <c r="H295" s="332">
        <f>US_Others!D300+US_Others!I300+US_Others!O300</f>
        <v>1.9760251815819843E-4</v>
      </c>
      <c r="I295" s="332">
        <f>US_Others!E300+US_Others!J300+US_Others!P300+US_Others!W300</f>
        <v>9.1330919977996574E-4</v>
      </c>
      <c r="J295" s="332">
        <f>US_Others!F300+US_Others!K300+US_Others!Q300</f>
        <v>1.5784103584587801E-4</v>
      </c>
      <c r="K295" s="332">
        <f>US_Others!G300+US_Others!L300+US_Others!R300</f>
        <v>1.5663614244247438E-5</v>
      </c>
      <c r="L295" s="332">
        <f>US_Others!Z300+US_Others!AB300</f>
        <v>0</v>
      </c>
      <c r="M295" s="332">
        <f>US_Others!AA300+US_Others!AC300</f>
        <v>0</v>
      </c>
      <c r="N295" s="332">
        <f>US_Others!AD300</f>
        <v>0</v>
      </c>
      <c r="O295" s="332">
        <f>US_Others!AE300</f>
        <v>0</v>
      </c>
      <c r="P295" s="332">
        <f>SUM(US_Others!AG300:AI300)</f>
        <v>0</v>
      </c>
      <c r="Q295" s="332">
        <f>US_Others!AL300</f>
        <v>0</v>
      </c>
      <c r="R295" s="332"/>
      <c r="S295" s="334">
        <f t="shared" si="4"/>
        <v>36.233200195875547</v>
      </c>
      <c r="T295" s="334">
        <f>D295*1000/Spec!I$6</f>
        <v>2.5301280845869555E-3</v>
      </c>
      <c r="U295" s="334">
        <f>E295*1000/Spec!I$7</f>
        <v>6.8386819791668799E-5</v>
      </c>
      <c r="V295" s="334">
        <f>F295*1000/Spec!I$8</f>
        <v>0</v>
      </c>
      <c r="W295" s="334">
        <f>G295*1000/Spec!I$9</f>
        <v>1.7850272643017019E-5</v>
      </c>
      <c r="X295" s="334">
        <f>H295*1000/Spec!I$10</f>
        <v>5.6457862330913841E-5</v>
      </c>
      <c r="Y295" s="334">
        <f>I295*1000/Spec!I$11</f>
        <v>6.3867776208389212E-4</v>
      </c>
      <c r="Z295" s="334">
        <f>J295*1000/Spec!I$12</f>
        <v>3.5311193701538704E-5</v>
      </c>
      <c r="AA295" s="334">
        <f>K295*1000/Spec!I$15</f>
        <v>1.5966986997194125E-6</v>
      </c>
      <c r="AB295" s="334">
        <f>L295*1000/Spec!I$17</f>
        <v>0</v>
      </c>
      <c r="AC295" s="334">
        <f>M295*1000/Spec!I$18</f>
        <v>0</v>
      </c>
      <c r="AD295" s="335">
        <f>N295*1000/Spec!I$25</f>
        <v>0</v>
      </c>
      <c r="AE295" s="335">
        <f>O295*1000/Spec!I$26</f>
        <v>0</v>
      </c>
      <c r="AF295" s="334">
        <f>P295*1000/Spec!I$21</f>
        <v>0</v>
      </c>
      <c r="AG295" s="334">
        <f>Q295*1000/Spec!I$22</f>
        <v>0</v>
      </c>
      <c r="AI295" s="432">
        <f>S295/'2007output'!$D293</f>
        <v>8.2183717972136036E-4</v>
      </c>
      <c r="AJ295" s="432">
        <f>T295/'2007output'!$D293</f>
        <v>5.7388067245780998E-8</v>
      </c>
      <c r="AK295" s="432">
        <f>U295/'2007output'!$D293</f>
        <v>1.5511417927168247E-9</v>
      </c>
      <c r="AL295" s="433">
        <f>V295/'2007output'!$D293</f>
        <v>0</v>
      </c>
      <c r="AM295" s="433">
        <f>W295/'2007output'!$D293</f>
        <v>4.0487778189309262E-10</v>
      </c>
      <c r="AN295" s="433">
        <f>X295/'2007output'!$D293</f>
        <v>1.2805705844447247E-9</v>
      </c>
      <c r="AO295" s="433">
        <f>Y295/'2007output'!$D293</f>
        <v>1.4486413783608449E-8</v>
      </c>
      <c r="AP295" s="433">
        <f>Z295/'2007output'!$D293</f>
        <v>8.0092433699992661E-10</v>
      </c>
      <c r="AQ295" s="433">
        <f>AA295/'2007output'!$D293</f>
        <v>3.6216131866583983E-11</v>
      </c>
      <c r="AR295" s="433">
        <f>AB295/'2007output'!$D293</f>
        <v>0</v>
      </c>
      <c r="AS295" s="433">
        <f>AC295/'2007output'!$D293</f>
        <v>0</v>
      </c>
      <c r="AT295" s="433">
        <f>AD295/'2007output'!$D293</f>
        <v>0</v>
      </c>
      <c r="AU295" s="433">
        <f>AE295/'2007output'!$D293</f>
        <v>0</v>
      </c>
      <c r="AV295" s="433">
        <f>AF295/'2007output'!$D293</f>
        <v>0</v>
      </c>
      <c r="AW295" s="433">
        <f>AG295/'2007output'!$D293</f>
        <v>0</v>
      </c>
      <c r="AY295" s="370">
        <f>IFERROR(IF(SUMPRODUCT(US_CO2!C298:AX298/SUM(US_CO2!C298:AX298),US_CO2!C$6:AX$6)&gt;3.5,4,IF(SUMPRODUCT(US_CO2!C298:AX298/SUM(US_CO2!C298:AX298),US_CO2!C$6:AX$6)&gt;2.5,3,2)),"")</f>
        <v>4</v>
      </c>
      <c r="AZ295" s="370">
        <f>IFERROR(IF(SUMPRODUCT(US_CH4!C298:AC298/SUM(US_CH4!C298:AC298),US_CH4!C$6:AC$6)&gt;3.5,4,IF(SUMPRODUCT(US_CH4!C298:AC298/SUM(US_CH4!C298:AC298),US_CH4!C$6:AC$6)&gt;2.5,3,2)),"")</f>
        <v>4</v>
      </c>
      <c r="BA295" s="223">
        <f>IFERROR(IF(SUMPRODUCT(US_N2O!C298:AA298/SUM(US_N2O!C298:AA298),US_N2O!C$6:AA$6)&gt;3.5,4,IF(SUMPRODUCT(US_N2O!C298:AA298/SUM(US_N2O!C298:AA298),US_N2O!C$6:AA$6)&gt;2.5,3,2)),"")</f>
        <v>4</v>
      </c>
      <c r="BB295" s="223" t="str">
        <f>IFERROR(IF(SUMPRODUCT(US_Others!U300:V300/SUM(US_Others!U300:V300),US_Others!U$8:V$8)&gt;3.5,4,IF(SUMPRODUCT(US_Others!U300:V300/SUM(US_Others!U300:V300),US_Others!U$8:V$8)&gt;2.5,3,2)),"")</f>
        <v/>
      </c>
      <c r="BC295" s="223">
        <f>IFERROR(IF((US_Others!C300*US_Others!C$8/SUM(US_Others!C300,US_Others!H300,US_Others!N300)+ US_Others!H300*US_Others!H$8/SUM(US_Others!C300,US_Others!H300,US_Others!N300)+US_Others!N300*US_Others!N$8/SUM(US_Others!C300,US_Others!H300,US_Others!N300))&gt;3.5,4,IF((US_Others!C300*US_Others!C$8/SUM(US_Others!C300,US_Others!H300,US_Others!N300)+ US_Others!H300*US_Others!H$8/SUM(US_Others!C300,US_Others!H300,US_Others!N300)+US_Others!N300*US_Others!N$8/SUM(US_Others!C300,US_Others!H300,US_Others!N300))&gt;2.5,3,2)),"")</f>
        <v>4</v>
      </c>
      <c r="BD295" s="223">
        <f>IFERROR(IF((US_Others!D300*US_Others!D$8/SUM(US_Others!D300,US_Others!I300,US_Others!O300)+US_Others!I300*US_Others!I$8/SUM(US_Others!D300,US_Others!I300,US_Others!O300)+US_Others!O300*US_Others!O$8/SUM(US_Others!D300,US_Others!I300,US_Others!O300))&gt;3.5,4,IF((US_Others!D300*US_Others!D$8/SUM(US_Others!D300,US_Others!I300,US_Others!O300)+US_Others!I300*US_Others!I$8/SUM(US_Others!D300,US_Others!I300,US_Others!O300)+US_Others!O300*US_Others!O$8/SUM(US_Others!D300,US_Others!I300,US_Others!O300))&gt;2.5,3,2)),"")</f>
        <v>4</v>
      </c>
      <c r="BE295" s="223">
        <f>IFERROR(IF((US_Others!E300*US_Others!E$8/SUM(US_Others!E300,US_Others!J300,US_Others!P300,US_Others!W300)+US_Others!J300*US_Others!J$8/SUM(US_Others!E300,US_Others!J300,US_Others!P300,US_Others!W300)+US_Others!P300*US_Others!P$8/SUM(US_Others!E300,US_Others!J300,US_Others!P300,US_Others!W300)+US_Others!W300*US_Others!W$8/SUM(US_Others!E300,US_Others!J300,US_Others!P300,US_Others!W300))&gt;3.5,4,IF((US_Others!E300*US_Others!E$8/SUM(US_Others!E300,US_Others!J300,US_Others!P300,US_Others!W300)+US_Others!J300*US_Others!J$8/SUM(US_Others!E300,US_Others!J300,US_Others!P300,US_Others!W300)+US_Others!P300*US_Others!P$8/SUM(US_Others!E300,US_Others!J300,US_Others!P300,US_Others!W300)+US_Others!W300*US_Others!W$8/SUM(US_Others!E300,US_Others!J300,US_Others!P300,US_Others!W300))&gt;2.5,3,2)),"")</f>
        <v>4</v>
      </c>
      <c r="BF295" s="223">
        <f>IFERROR(IF((US_Others!F300*US_Others!F$8/SUM(US_Others!F300,US_Others!K300,US_Others!Q300)+US_Others!K300*US_Others!K$8/SUM(US_Others!F300,US_Others!K300,US_Others!Q300)+US_Others!Q300*US_Others!Q$8/SUM(US_Others!F300,US_Others!K300,US_Others!Q300))&gt;3.5,4,IF((US_Others!F300*US_Others!F$8/SUM(US_Others!F300,US_Others!K300,US_Others!Q300)+US_Others!K300*US_Others!K$8/SUM(US_Others!F300,US_Others!K300,US_Others!Q300)+US_Others!Q300*US_Others!Q$8/SUM(US_Others!F300,US_Others!K300,US_Others!Q300))&gt;2.5,3,2)),"")</f>
        <v>4</v>
      </c>
      <c r="BG295" s="223">
        <f>IFERROR(IF((US_Others!G300*US_Others!G$8/SUM(US_Others!G300,US_Others!L300,US_Others!R300)+US_Others!L300*US_Others!L$8/SUM(US_Others!G300,US_Others!L300,US_Others!R300)+US_Others!R300*US_Others!R$8/SUM(US_Others!G300,US_Others!L300,US_Others!R300))&gt;3.5,4,IF((US_Others!G300*US_Others!G$8/SUM(US_Others!G300,US_Others!L300,US_Others!R300)+US_Others!L300*US_Others!L$8/SUM(US_Others!G300,US_Others!L300,US_Others!R300)+US_Others!R300*US_Others!R$8/SUM(US_Others!G300,US_Others!L300,US_Others!R300))&gt;2.5,3,2)),"")</f>
        <v>4</v>
      </c>
      <c r="BH295" s="219" t="str">
        <f>IFERROR(IF((US_Others!Z300*US_Others!Z$8/SUM(US_Others!Z300,US_Others!AB300)+US_Others!AB300*US_Others!AB$8/SUM(US_Others!Z300,US_Others!AB300))&gt;3.5,4,IF((US_Others!Z300*US_Others!Z$8/SUM(US_Others!Z300,US_Others!AB300)+US_Others!AB300*US_Others!AB$8/SUM(US_Others!Z300,US_Others!AB300))&gt;2.5,3,2)),"")</f>
        <v/>
      </c>
      <c r="BI295" s="219" t="str">
        <f>IFERROR(IF((US_Others!AA300*US_Others!AA$8/SUM(US_Others!AA300,US_Others!AC300)+US_Others!AC300*US_Others!AC$8/SUM(US_Others!AA300,US_Others!AC300))&gt;3.5,4,IF((US_Others!AA300*US_Others!AA$8/SUM(US_Others!AA300,US_Others!AC300)+US_Others!AC300*US_Others!AC$8/SUM(US_Others!AA300,US_Others!AC300))&gt;2.5,3,2)),"")</f>
        <v/>
      </c>
      <c r="BJ295" s="219" t="str">
        <f>IFERROR(US_Others!AD300*US_Others!AD$8/US_Others!AD300,"")</f>
        <v/>
      </c>
      <c r="BK295" s="74" t="str">
        <f>IFERROR(US_Others!AE300*US_Others!AE$8/US_Others!AE300,"")</f>
        <v/>
      </c>
      <c r="BL295" s="219" t="str">
        <f>IFERROR(IF(SUMPRODUCT(US_Others!AG300:AI300/SUM(US_Others!AG300:AI300),US_Others!AG$8:AI$8)&gt;3.5,4,IF(SUMPRODUCT(US_Others!AG300:AI300/SUM(US_Others!AG300:AI300),US_Others!AG$8:AI$8)&gt;2.5,3,2)),"")</f>
        <v/>
      </c>
      <c r="BM295" s="219" t="str">
        <f>IFERROR(US_Others!AL300*US_Others!AL$8/US_Others!AL300,"")</f>
        <v/>
      </c>
    </row>
    <row r="296" spans="1:65">
      <c r="A296" s="200" t="s">
        <v>439</v>
      </c>
      <c r="B296" s="332" t="s">
        <v>440</v>
      </c>
      <c r="C296" s="333">
        <f>SUM(US_CO2!C299:AX299)</f>
        <v>3.3411300961558713E-2</v>
      </c>
      <c r="D296" s="333">
        <f>SUM(US_CH4!C299:AC299)</f>
        <v>4.7281361409047231E-5</v>
      </c>
      <c r="E296" s="333">
        <f>SUM(US_N2O!C299:AA299)</f>
        <v>1.8017016324813795E-5</v>
      </c>
      <c r="F296" s="332">
        <f>US_Others!V301+US_Others!U301</f>
        <v>0</v>
      </c>
      <c r="G296" s="332">
        <f>US_Others!C301+US_Others!H301+US_Others!N301</f>
        <v>3.6506396583448338E-5</v>
      </c>
      <c r="H296" s="332">
        <f>US_Others!D301+US_Others!I301+US_Others!O301</f>
        <v>5.9870490396855271E-4</v>
      </c>
      <c r="I296" s="332">
        <f>US_Others!E301+US_Others!J301+US_Others!P301+US_Others!W301</f>
        <v>2.7671848610253836E-3</v>
      </c>
      <c r="J296" s="332">
        <f>US_Others!F301+US_Others!K301+US_Others!Q301</f>
        <v>4.7823379524317318E-4</v>
      </c>
      <c r="K296" s="332">
        <f>US_Others!G301+US_Others!L301+US_Others!R301</f>
        <v>4.7458315558482839E-5</v>
      </c>
      <c r="L296" s="332">
        <f>US_Others!Z301+US_Others!AB301</f>
        <v>0</v>
      </c>
      <c r="M296" s="332">
        <f>US_Others!AA301+US_Others!AC301</f>
        <v>0</v>
      </c>
      <c r="N296" s="332">
        <f>US_Others!AD301</f>
        <v>0</v>
      </c>
      <c r="O296" s="332">
        <f>US_Others!AE301</f>
        <v>0</v>
      </c>
      <c r="P296" s="332">
        <f>SUM(US_Others!AG301:AI301)</f>
        <v>0</v>
      </c>
      <c r="Q296" s="332">
        <f>US_Others!AL301</f>
        <v>0</v>
      </c>
      <c r="R296" s="332"/>
      <c r="S296" s="334">
        <f t="shared" si="4"/>
        <v>33.411300961558716</v>
      </c>
      <c r="T296" s="334">
        <f>D296*1000/Spec!I$6</f>
        <v>1.891254456361889E-3</v>
      </c>
      <c r="U296" s="334">
        <f>E296*1000/Spec!I$7</f>
        <v>6.0459786324878506E-5</v>
      </c>
      <c r="V296" s="334">
        <f>F296*1000/Spec!I$8</f>
        <v>0</v>
      </c>
      <c r="W296" s="334">
        <f>G296*1000/Spec!I$9</f>
        <v>5.4083550493997531E-5</v>
      </c>
      <c r="X296" s="334">
        <f>H296*1000/Spec!I$10</f>
        <v>1.7105854399101505E-4</v>
      </c>
      <c r="Y296" s="334">
        <f>I296*1000/Spec!I$11</f>
        <v>1.9350943084093593E-3</v>
      </c>
      <c r="Z296" s="334">
        <f>J296*1000/Spec!I$12</f>
        <v>1.069874262288978E-4</v>
      </c>
      <c r="AA296" s="334">
        <f>K296*1000/Spec!I$15</f>
        <v>4.8377487827199632E-6</v>
      </c>
      <c r="AB296" s="334">
        <f>L296*1000/Spec!I$17</f>
        <v>0</v>
      </c>
      <c r="AC296" s="334">
        <f>M296*1000/Spec!I$18</f>
        <v>0</v>
      </c>
      <c r="AD296" s="335">
        <f>N296*1000/Spec!I$25</f>
        <v>0</v>
      </c>
      <c r="AE296" s="335">
        <f>O296*1000/Spec!I$26</f>
        <v>0</v>
      </c>
      <c r="AF296" s="334">
        <f>P296*1000/Spec!I$21</f>
        <v>0</v>
      </c>
      <c r="AG296" s="334">
        <f>Q296*1000/Spec!I$22</f>
        <v>0</v>
      </c>
      <c r="AI296" s="432">
        <f>S296/'2007output'!$D294</f>
        <v>1.2199532849884165E-3</v>
      </c>
      <c r="AJ296" s="432">
        <f>T296/'2007output'!$D294</f>
        <v>6.9055739237519062E-8</v>
      </c>
      <c r="AK296" s="432">
        <f>U296/'2007output'!$D294</f>
        <v>2.2075798551392979E-9</v>
      </c>
      <c r="AL296" s="433">
        <f>V296/'2007output'!$D294</f>
        <v>0</v>
      </c>
      <c r="AM296" s="433">
        <f>W296/'2007output'!$D294</f>
        <v>1.9747631247553519E-9</v>
      </c>
      <c r="AN296" s="433">
        <f>X296/'2007output'!$D294</f>
        <v>6.2458936545833558E-9</v>
      </c>
      <c r="AO296" s="433">
        <f>Y296/'2007output'!$D294</f>
        <v>7.0656472222452861E-8</v>
      </c>
      <c r="AP296" s="433">
        <f>Z296/'2007output'!$D294</f>
        <v>3.9064525571922145E-9</v>
      </c>
      <c r="AQ296" s="433">
        <f>AA296/'2007output'!$D294</f>
        <v>1.7664165565472188E-10</v>
      </c>
      <c r="AR296" s="433">
        <f>AB296/'2007output'!$D294</f>
        <v>0</v>
      </c>
      <c r="AS296" s="433">
        <f>AC296/'2007output'!$D294</f>
        <v>0</v>
      </c>
      <c r="AT296" s="433">
        <f>AD296/'2007output'!$D294</f>
        <v>0</v>
      </c>
      <c r="AU296" s="433">
        <f>AE296/'2007output'!$D294</f>
        <v>0</v>
      </c>
      <c r="AV296" s="433">
        <f>AF296/'2007output'!$D294</f>
        <v>0</v>
      </c>
      <c r="AW296" s="433">
        <f>AG296/'2007output'!$D294</f>
        <v>0</v>
      </c>
      <c r="AY296" s="370">
        <f>IFERROR(IF(SUMPRODUCT(US_CO2!C299:AX299/SUM(US_CO2!C299:AX299),US_CO2!C$6:AX$6)&gt;3.5,4,IF(SUMPRODUCT(US_CO2!C299:AX299/SUM(US_CO2!C299:AX299),US_CO2!C$6:AX$6)&gt;2.5,3,2)),"")</f>
        <v>4</v>
      </c>
      <c r="AZ296" s="370">
        <f>IFERROR(IF(SUMPRODUCT(US_CH4!C299:AC299/SUM(US_CH4!C299:AC299),US_CH4!C$6:AC$6)&gt;3.5,4,IF(SUMPRODUCT(US_CH4!C299:AC299/SUM(US_CH4!C299:AC299),US_CH4!C$6:AC$6)&gt;2.5,3,2)),"")</f>
        <v>4</v>
      </c>
      <c r="BA296" s="223">
        <f>IFERROR(IF(SUMPRODUCT(US_N2O!C299:AA299/SUM(US_N2O!C299:AA299),US_N2O!C$6:AA$6)&gt;3.5,4,IF(SUMPRODUCT(US_N2O!C299:AA299/SUM(US_N2O!C299:AA299),US_N2O!C$6:AA$6)&gt;2.5,3,2)),"")</f>
        <v>4</v>
      </c>
      <c r="BB296" s="223" t="str">
        <f>IFERROR(IF(SUMPRODUCT(US_Others!U301:V301/SUM(US_Others!U301:V301),US_Others!U$8:V$8)&gt;3.5,4,IF(SUMPRODUCT(US_Others!U301:V301/SUM(US_Others!U301:V301),US_Others!U$8:V$8)&gt;2.5,3,2)),"")</f>
        <v/>
      </c>
      <c r="BC296" s="223">
        <f>IFERROR(IF((US_Others!C301*US_Others!C$8/SUM(US_Others!C301,US_Others!H301,US_Others!N301)+ US_Others!H301*US_Others!H$8/SUM(US_Others!C301,US_Others!H301,US_Others!N301)+US_Others!N301*US_Others!N$8/SUM(US_Others!C301,US_Others!H301,US_Others!N301))&gt;3.5,4,IF((US_Others!C301*US_Others!C$8/SUM(US_Others!C301,US_Others!H301,US_Others!N301)+ US_Others!H301*US_Others!H$8/SUM(US_Others!C301,US_Others!H301,US_Others!N301)+US_Others!N301*US_Others!N$8/SUM(US_Others!C301,US_Others!H301,US_Others!N301))&gt;2.5,3,2)),"")</f>
        <v>4</v>
      </c>
      <c r="BD296" s="223">
        <f>IFERROR(IF((US_Others!D301*US_Others!D$8/SUM(US_Others!D301,US_Others!I301,US_Others!O301)+US_Others!I301*US_Others!I$8/SUM(US_Others!D301,US_Others!I301,US_Others!O301)+US_Others!O301*US_Others!O$8/SUM(US_Others!D301,US_Others!I301,US_Others!O301))&gt;3.5,4,IF((US_Others!D301*US_Others!D$8/SUM(US_Others!D301,US_Others!I301,US_Others!O301)+US_Others!I301*US_Others!I$8/SUM(US_Others!D301,US_Others!I301,US_Others!O301)+US_Others!O301*US_Others!O$8/SUM(US_Others!D301,US_Others!I301,US_Others!O301))&gt;2.5,3,2)),"")</f>
        <v>4</v>
      </c>
      <c r="BE296" s="223">
        <f>IFERROR(IF((US_Others!E301*US_Others!E$8/SUM(US_Others!E301,US_Others!J301,US_Others!P301,US_Others!W301)+US_Others!J301*US_Others!J$8/SUM(US_Others!E301,US_Others!J301,US_Others!P301,US_Others!W301)+US_Others!P301*US_Others!P$8/SUM(US_Others!E301,US_Others!J301,US_Others!P301,US_Others!W301)+US_Others!W301*US_Others!W$8/SUM(US_Others!E301,US_Others!J301,US_Others!P301,US_Others!W301))&gt;3.5,4,IF((US_Others!E301*US_Others!E$8/SUM(US_Others!E301,US_Others!J301,US_Others!P301,US_Others!W301)+US_Others!J301*US_Others!J$8/SUM(US_Others!E301,US_Others!J301,US_Others!P301,US_Others!W301)+US_Others!P301*US_Others!P$8/SUM(US_Others!E301,US_Others!J301,US_Others!P301,US_Others!W301)+US_Others!W301*US_Others!W$8/SUM(US_Others!E301,US_Others!J301,US_Others!P301,US_Others!W301))&gt;2.5,3,2)),"")</f>
        <v>4</v>
      </c>
      <c r="BF296" s="223">
        <f>IFERROR(IF((US_Others!F301*US_Others!F$8/SUM(US_Others!F301,US_Others!K301,US_Others!Q301)+US_Others!K301*US_Others!K$8/SUM(US_Others!F301,US_Others!K301,US_Others!Q301)+US_Others!Q301*US_Others!Q$8/SUM(US_Others!F301,US_Others!K301,US_Others!Q301))&gt;3.5,4,IF((US_Others!F301*US_Others!F$8/SUM(US_Others!F301,US_Others!K301,US_Others!Q301)+US_Others!K301*US_Others!K$8/SUM(US_Others!F301,US_Others!K301,US_Others!Q301)+US_Others!Q301*US_Others!Q$8/SUM(US_Others!F301,US_Others!K301,US_Others!Q301))&gt;2.5,3,2)),"")</f>
        <v>4</v>
      </c>
      <c r="BG296" s="223">
        <f>IFERROR(IF((US_Others!G301*US_Others!G$8/SUM(US_Others!G301,US_Others!L301,US_Others!R301)+US_Others!L301*US_Others!L$8/SUM(US_Others!G301,US_Others!L301,US_Others!R301)+US_Others!R301*US_Others!R$8/SUM(US_Others!G301,US_Others!L301,US_Others!R301))&gt;3.5,4,IF((US_Others!G301*US_Others!G$8/SUM(US_Others!G301,US_Others!L301,US_Others!R301)+US_Others!L301*US_Others!L$8/SUM(US_Others!G301,US_Others!L301,US_Others!R301)+US_Others!R301*US_Others!R$8/SUM(US_Others!G301,US_Others!L301,US_Others!R301))&gt;2.5,3,2)),"")</f>
        <v>4</v>
      </c>
      <c r="BH296" s="219" t="str">
        <f>IFERROR(IF((US_Others!Z301*US_Others!Z$8/SUM(US_Others!Z301,US_Others!AB301)+US_Others!AB301*US_Others!AB$8/SUM(US_Others!Z301,US_Others!AB301))&gt;3.5,4,IF((US_Others!Z301*US_Others!Z$8/SUM(US_Others!Z301,US_Others!AB301)+US_Others!AB301*US_Others!AB$8/SUM(US_Others!Z301,US_Others!AB301))&gt;2.5,3,2)),"")</f>
        <v/>
      </c>
      <c r="BI296" s="219" t="str">
        <f>IFERROR(IF((US_Others!AA301*US_Others!AA$8/SUM(US_Others!AA301,US_Others!AC301)+US_Others!AC301*US_Others!AC$8/SUM(US_Others!AA301,US_Others!AC301))&gt;3.5,4,IF((US_Others!AA301*US_Others!AA$8/SUM(US_Others!AA301,US_Others!AC301)+US_Others!AC301*US_Others!AC$8/SUM(US_Others!AA301,US_Others!AC301))&gt;2.5,3,2)),"")</f>
        <v/>
      </c>
      <c r="BJ296" s="219" t="str">
        <f>IFERROR(US_Others!AD301*US_Others!AD$8/US_Others!AD301,"")</f>
        <v/>
      </c>
      <c r="BK296" s="74" t="str">
        <f>IFERROR(US_Others!AE301*US_Others!AE$8/US_Others!AE301,"")</f>
        <v/>
      </c>
      <c r="BL296" s="219" t="str">
        <f>IFERROR(IF(SUMPRODUCT(US_Others!AG301:AI301/SUM(US_Others!AG301:AI301),US_Others!AG$8:AI$8)&gt;3.5,4,IF(SUMPRODUCT(US_Others!AG301:AI301/SUM(US_Others!AG301:AI301),US_Others!AG$8:AI$8)&gt;2.5,3,2)),"")</f>
        <v/>
      </c>
      <c r="BM296" s="219" t="str">
        <f>IFERROR(US_Others!AL301*US_Others!AL$8/US_Others!AL301,"")</f>
        <v/>
      </c>
    </row>
    <row r="297" spans="1:65">
      <c r="A297" s="200" t="s">
        <v>441</v>
      </c>
      <c r="B297" s="332">
        <v>511200</v>
      </c>
      <c r="C297" s="333">
        <f>SUM(US_CO2!C300:AX300)</f>
        <v>0.13487508539490417</v>
      </c>
      <c r="D297" s="333">
        <f>SUM(US_CH4!C300:AC300)</f>
        <v>1.5767550572929863E-4</v>
      </c>
      <c r="E297" s="333">
        <f>SUM(US_N2O!C300:AA300)</f>
        <v>7.0402256295084596E-5</v>
      </c>
      <c r="F297" s="332">
        <f>US_Others!V302+US_Others!U302</f>
        <v>0</v>
      </c>
      <c r="G297" s="332">
        <f>US_Others!C302+US_Others!H302+US_Others!N302</f>
        <v>6.8239923670362779E-5</v>
      </c>
      <c r="H297" s="332">
        <f>US_Others!D302+US_Others!I302+US_Others!O302</f>
        <v>1.1191347481939496E-3</v>
      </c>
      <c r="I297" s="332">
        <f>US_Others!E302+US_Others!J302+US_Others!P302+US_Others!W302</f>
        <v>5.1725862142134992E-3</v>
      </c>
      <c r="J297" s="332">
        <f>US_Others!F302+US_Others!K302+US_Others!Q302</f>
        <v>8.9394300008175244E-4</v>
      </c>
      <c r="K297" s="332">
        <f>US_Others!G302+US_Others!L302+US_Others!R302</f>
        <v>8.8711900771471639E-5</v>
      </c>
      <c r="L297" s="332">
        <f>US_Others!Z302+US_Others!AB302</f>
        <v>0</v>
      </c>
      <c r="M297" s="332">
        <f>US_Others!AA302+US_Others!AC302</f>
        <v>0</v>
      </c>
      <c r="N297" s="332">
        <f>US_Others!AD302</f>
        <v>0</v>
      </c>
      <c r="O297" s="332">
        <f>US_Others!AE302</f>
        <v>0</v>
      </c>
      <c r="P297" s="332">
        <f>SUM(US_Others!AG302:AI302)</f>
        <v>0</v>
      </c>
      <c r="Q297" s="332">
        <f>US_Others!AL302</f>
        <v>0</v>
      </c>
      <c r="R297" s="332"/>
      <c r="S297" s="334">
        <f t="shared" si="4"/>
        <v>134.87508539490418</v>
      </c>
      <c r="T297" s="334">
        <f>D297*1000/Spec!I$6</f>
        <v>6.3070202291719453E-3</v>
      </c>
      <c r="U297" s="334">
        <f>E297*1000/Spec!I$7</f>
        <v>2.3624918219827045E-4</v>
      </c>
      <c r="V297" s="334">
        <f>F297*1000/Spec!I$8</f>
        <v>0</v>
      </c>
      <c r="W297" s="334">
        <f>G297*1000/Spec!I$9</f>
        <v>1.0109618321535225E-4</v>
      </c>
      <c r="X297" s="334">
        <f>H297*1000/Spec!I$10</f>
        <v>3.1975278519827134E-4</v>
      </c>
      <c r="Y297" s="334">
        <f>I297*1000/Spec!I$11</f>
        <v>3.6171931567926569E-3</v>
      </c>
      <c r="Z297" s="334">
        <f>J297*1000/Spec!I$12</f>
        <v>1.9998724834043678E-4</v>
      </c>
      <c r="AA297" s="334">
        <f>K297*1000/Spec!I$15</f>
        <v>9.0430072142172925E-6</v>
      </c>
      <c r="AB297" s="334">
        <f>L297*1000/Spec!I$17</f>
        <v>0</v>
      </c>
      <c r="AC297" s="334">
        <f>M297*1000/Spec!I$18</f>
        <v>0</v>
      </c>
      <c r="AD297" s="335">
        <f>N297*1000/Spec!I$25</f>
        <v>0</v>
      </c>
      <c r="AE297" s="335">
        <f>O297*1000/Spec!I$26</f>
        <v>0</v>
      </c>
      <c r="AF297" s="334">
        <f>P297*1000/Spec!I$21</f>
        <v>0</v>
      </c>
      <c r="AG297" s="334">
        <f>Q297*1000/Spec!I$22</f>
        <v>0</v>
      </c>
      <c r="AI297" s="432">
        <f>S297/'2007output'!$D295</f>
        <v>9.4748642125874131E-4</v>
      </c>
      <c r="AJ297" s="432">
        <f>T297/'2007output'!$D295</f>
        <v>4.4306300220295465E-8</v>
      </c>
      <c r="AK297" s="432">
        <f>U297/'2007output'!$D295</f>
        <v>1.6596311432237343E-9</v>
      </c>
      <c r="AL297" s="433">
        <f>V297/'2007output'!$D295</f>
        <v>0</v>
      </c>
      <c r="AM297" s="433">
        <f>W297/'2007output'!$D295</f>
        <v>7.1019240178550538E-10</v>
      </c>
      <c r="AN297" s="433">
        <f>X297/'2007output'!$D295</f>
        <v>2.246237110790156E-9</v>
      </c>
      <c r="AO297" s="433">
        <f>Y297/'2007output'!$D295</f>
        <v>2.5410485480668106E-8</v>
      </c>
      <c r="AP297" s="433">
        <f>Z297/'2007output'!$D295</f>
        <v>1.4048940297065619E-9</v>
      </c>
      <c r="AQ297" s="433">
        <f>AA297/'2007output'!$D295</f>
        <v>6.3526384563382394E-11</v>
      </c>
      <c r="AR297" s="433">
        <f>AB297/'2007output'!$D295</f>
        <v>0</v>
      </c>
      <c r="AS297" s="433">
        <f>AC297/'2007output'!$D295</f>
        <v>0</v>
      </c>
      <c r="AT297" s="433">
        <f>AD297/'2007output'!$D295</f>
        <v>0</v>
      </c>
      <c r="AU297" s="433">
        <f>AE297/'2007output'!$D295</f>
        <v>0</v>
      </c>
      <c r="AV297" s="433">
        <f>AF297/'2007output'!$D295</f>
        <v>0</v>
      </c>
      <c r="AW297" s="433">
        <f>AG297/'2007output'!$D295</f>
        <v>0</v>
      </c>
      <c r="AY297" s="370">
        <f>IFERROR(IF(SUMPRODUCT(US_CO2!C300:AX300/SUM(US_CO2!C300:AX300),US_CO2!C$6:AX$6)&gt;3.5,4,IF(SUMPRODUCT(US_CO2!C300:AX300/SUM(US_CO2!C300:AX300),US_CO2!C$6:AX$6)&gt;2.5,3,2)),"")</f>
        <v>4</v>
      </c>
      <c r="AZ297" s="370">
        <f>IFERROR(IF(SUMPRODUCT(US_CH4!C300:AC300/SUM(US_CH4!C300:AC300),US_CH4!C$6:AC$6)&gt;3.5,4,IF(SUMPRODUCT(US_CH4!C300:AC300/SUM(US_CH4!C300:AC300),US_CH4!C$6:AC$6)&gt;2.5,3,2)),"")</f>
        <v>4</v>
      </c>
      <c r="BA297" s="223">
        <f>IFERROR(IF(SUMPRODUCT(US_N2O!C300:AA300/SUM(US_N2O!C300:AA300),US_N2O!C$6:AA$6)&gt;3.5,4,IF(SUMPRODUCT(US_N2O!C300:AA300/SUM(US_N2O!C300:AA300),US_N2O!C$6:AA$6)&gt;2.5,3,2)),"")</f>
        <v>4</v>
      </c>
      <c r="BB297" s="223" t="str">
        <f>IFERROR(IF(SUMPRODUCT(US_Others!U302:V302/SUM(US_Others!U302:V302),US_Others!U$8:V$8)&gt;3.5,4,IF(SUMPRODUCT(US_Others!U302:V302/SUM(US_Others!U302:V302),US_Others!U$8:V$8)&gt;2.5,3,2)),"")</f>
        <v/>
      </c>
      <c r="BC297" s="223">
        <f>IFERROR(IF((US_Others!C302*US_Others!C$8/SUM(US_Others!C302,US_Others!H302,US_Others!N302)+ US_Others!H302*US_Others!H$8/SUM(US_Others!C302,US_Others!H302,US_Others!N302)+US_Others!N302*US_Others!N$8/SUM(US_Others!C302,US_Others!H302,US_Others!N302))&gt;3.5,4,IF((US_Others!C302*US_Others!C$8/SUM(US_Others!C302,US_Others!H302,US_Others!N302)+ US_Others!H302*US_Others!H$8/SUM(US_Others!C302,US_Others!H302,US_Others!N302)+US_Others!N302*US_Others!N$8/SUM(US_Others!C302,US_Others!H302,US_Others!N302))&gt;2.5,3,2)),"")</f>
        <v>4</v>
      </c>
      <c r="BD297" s="223">
        <f>IFERROR(IF((US_Others!D302*US_Others!D$8/SUM(US_Others!D302,US_Others!I302,US_Others!O302)+US_Others!I302*US_Others!I$8/SUM(US_Others!D302,US_Others!I302,US_Others!O302)+US_Others!O302*US_Others!O$8/SUM(US_Others!D302,US_Others!I302,US_Others!O302))&gt;3.5,4,IF((US_Others!D302*US_Others!D$8/SUM(US_Others!D302,US_Others!I302,US_Others!O302)+US_Others!I302*US_Others!I$8/SUM(US_Others!D302,US_Others!I302,US_Others!O302)+US_Others!O302*US_Others!O$8/SUM(US_Others!D302,US_Others!I302,US_Others!O302))&gt;2.5,3,2)),"")</f>
        <v>4</v>
      </c>
      <c r="BE297" s="223">
        <f>IFERROR(IF((US_Others!E302*US_Others!E$8/SUM(US_Others!E302,US_Others!J302,US_Others!P302,US_Others!W302)+US_Others!J302*US_Others!J$8/SUM(US_Others!E302,US_Others!J302,US_Others!P302,US_Others!W302)+US_Others!P302*US_Others!P$8/SUM(US_Others!E302,US_Others!J302,US_Others!P302,US_Others!W302)+US_Others!W302*US_Others!W$8/SUM(US_Others!E302,US_Others!J302,US_Others!P302,US_Others!W302))&gt;3.5,4,IF((US_Others!E302*US_Others!E$8/SUM(US_Others!E302,US_Others!J302,US_Others!P302,US_Others!W302)+US_Others!J302*US_Others!J$8/SUM(US_Others!E302,US_Others!J302,US_Others!P302,US_Others!W302)+US_Others!P302*US_Others!P$8/SUM(US_Others!E302,US_Others!J302,US_Others!P302,US_Others!W302)+US_Others!W302*US_Others!W$8/SUM(US_Others!E302,US_Others!J302,US_Others!P302,US_Others!W302))&gt;2.5,3,2)),"")</f>
        <v>4</v>
      </c>
      <c r="BF297" s="223">
        <f>IFERROR(IF((US_Others!F302*US_Others!F$8/SUM(US_Others!F302,US_Others!K302,US_Others!Q302)+US_Others!K302*US_Others!K$8/SUM(US_Others!F302,US_Others!K302,US_Others!Q302)+US_Others!Q302*US_Others!Q$8/SUM(US_Others!F302,US_Others!K302,US_Others!Q302))&gt;3.5,4,IF((US_Others!F302*US_Others!F$8/SUM(US_Others!F302,US_Others!K302,US_Others!Q302)+US_Others!K302*US_Others!K$8/SUM(US_Others!F302,US_Others!K302,US_Others!Q302)+US_Others!Q302*US_Others!Q$8/SUM(US_Others!F302,US_Others!K302,US_Others!Q302))&gt;2.5,3,2)),"")</f>
        <v>4</v>
      </c>
      <c r="BG297" s="223">
        <f>IFERROR(IF((US_Others!G302*US_Others!G$8/SUM(US_Others!G302,US_Others!L302,US_Others!R302)+US_Others!L302*US_Others!L$8/SUM(US_Others!G302,US_Others!L302,US_Others!R302)+US_Others!R302*US_Others!R$8/SUM(US_Others!G302,US_Others!L302,US_Others!R302))&gt;3.5,4,IF((US_Others!G302*US_Others!G$8/SUM(US_Others!G302,US_Others!L302,US_Others!R302)+US_Others!L302*US_Others!L$8/SUM(US_Others!G302,US_Others!L302,US_Others!R302)+US_Others!R302*US_Others!R$8/SUM(US_Others!G302,US_Others!L302,US_Others!R302))&gt;2.5,3,2)),"")</f>
        <v>4</v>
      </c>
      <c r="BH297" s="219" t="str">
        <f>IFERROR(IF((US_Others!Z302*US_Others!Z$8/SUM(US_Others!Z302,US_Others!AB302)+US_Others!AB302*US_Others!AB$8/SUM(US_Others!Z302,US_Others!AB302))&gt;3.5,4,IF((US_Others!Z302*US_Others!Z$8/SUM(US_Others!Z302,US_Others!AB302)+US_Others!AB302*US_Others!AB$8/SUM(US_Others!Z302,US_Others!AB302))&gt;2.5,3,2)),"")</f>
        <v/>
      </c>
      <c r="BI297" s="219" t="str">
        <f>IFERROR(IF((US_Others!AA302*US_Others!AA$8/SUM(US_Others!AA302,US_Others!AC302)+US_Others!AC302*US_Others!AC$8/SUM(US_Others!AA302,US_Others!AC302))&gt;3.5,4,IF((US_Others!AA302*US_Others!AA$8/SUM(US_Others!AA302,US_Others!AC302)+US_Others!AC302*US_Others!AC$8/SUM(US_Others!AA302,US_Others!AC302))&gt;2.5,3,2)),"")</f>
        <v/>
      </c>
      <c r="BJ297" s="219" t="str">
        <f>IFERROR(US_Others!AD302*US_Others!AD$8/US_Others!AD302,"")</f>
        <v/>
      </c>
      <c r="BK297" s="74" t="str">
        <f>IFERROR(US_Others!AE302*US_Others!AE$8/US_Others!AE302,"")</f>
        <v/>
      </c>
      <c r="BL297" s="219" t="str">
        <f>IFERROR(IF(SUMPRODUCT(US_Others!AG302:AI302/SUM(US_Others!AG302:AI302),US_Others!AG$8:AI$8)&gt;3.5,4,IF(SUMPRODUCT(US_Others!AG302:AI302/SUM(US_Others!AG302:AI302),US_Others!AG$8:AI$8)&gt;2.5,3,2)),"")</f>
        <v/>
      </c>
      <c r="BM297" s="219" t="str">
        <f>IFERROR(US_Others!AL302*US_Others!AL$8/US_Others!AL302,"")</f>
        <v/>
      </c>
    </row>
    <row r="298" spans="1:65">
      <c r="A298" s="200" t="s">
        <v>442</v>
      </c>
      <c r="B298" s="332">
        <v>512100</v>
      </c>
      <c r="C298" s="333">
        <f>SUM(US_CO2!C301:AX301)</f>
        <v>0.16614408253947011</v>
      </c>
      <c r="D298" s="333">
        <f>SUM(US_CH4!C301:AC301)</f>
        <v>3.1397396420200074E-4</v>
      </c>
      <c r="E298" s="333">
        <f>SUM(US_N2O!C301:AA301)</f>
        <v>9.5126673924192368E-5</v>
      </c>
      <c r="F298" s="332">
        <f>US_Others!V303+US_Others!U303</f>
        <v>0</v>
      </c>
      <c r="G298" s="332">
        <f>US_Others!C303+US_Others!H303+US_Others!N303</f>
        <v>1.1647685583794251E-4</v>
      </c>
      <c r="H298" s="332">
        <f>US_Others!D303+US_Others!I303+US_Others!O303</f>
        <v>1.9102204357422574E-3</v>
      </c>
      <c r="I298" s="332">
        <f>US_Others!E303+US_Others!J303+US_Others!P303+US_Others!W303</f>
        <v>8.8289456725160424E-3</v>
      </c>
      <c r="J298" s="332">
        <f>US_Others!F303+US_Others!K303+US_Others!Q303</f>
        <v>1.525846811477047E-3</v>
      </c>
      <c r="K298" s="332">
        <f>US_Others!G303+US_Others!L303+US_Others!R303</f>
        <v>1.5141991258932531E-4</v>
      </c>
      <c r="L298" s="332">
        <f>US_Others!Z303+US_Others!AB303</f>
        <v>0</v>
      </c>
      <c r="M298" s="332">
        <f>US_Others!AA303+US_Others!AC303</f>
        <v>0</v>
      </c>
      <c r="N298" s="332">
        <f>US_Others!AD303</f>
        <v>0</v>
      </c>
      <c r="O298" s="332">
        <f>US_Others!AE303</f>
        <v>0</v>
      </c>
      <c r="P298" s="332">
        <f>SUM(US_Others!AG303:AI303)</f>
        <v>0</v>
      </c>
      <c r="Q298" s="332">
        <f>US_Others!AL303</f>
        <v>0</v>
      </c>
      <c r="R298" s="332"/>
      <c r="S298" s="334">
        <f t="shared" si="4"/>
        <v>166.14408253947011</v>
      </c>
      <c r="T298" s="334">
        <f>D298*1000/Spec!I$6</f>
        <v>1.2558958568080029E-2</v>
      </c>
      <c r="U298" s="334">
        <f>E298*1000/Spec!I$7</f>
        <v>3.1921702659124955E-4</v>
      </c>
      <c r="V298" s="334">
        <f>F298*1000/Spec!I$8</f>
        <v>0</v>
      </c>
      <c r="W298" s="334">
        <f>G298*1000/Spec!I$9</f>
        <v>1.7255830494510002E-4</v>
      </c>
      <c r="X298" s="334">
        <f>H298*1000/Spec!I$10</f>
        <v>5.4577726735493073E-4</v>
      </c>
      <c r="Y298" s="334">
        <f>I298*1000/Spec!I$11</f>
        <v>6.1740878828783511E-3</v>
      </c>
      <c r="Z298" s="334">
        <f>J298*1000/Spec!I$12</f>
        <v>3.4135275424542437E-4</v>
      </c>
      <c r="AA298" s="334">
        <f>K298*1000/Spec!I$15</f>
        <v>1.5435261222153446E-5</v>
      </c>
      <c r="AB298" s="334">
        <f>L298*1000/Spec!I$17</f>
        <v>0</v>
      </c>
      <c r="AC298" s="334">
        <f>M298*1000/Spec!I$18</f>
        <v>0</v>
      </c>
      <c r="AD298" s="335">
        <f>N298*1000/Spec!I$25</f>
        <v>0</v>
      </c>
      <c r="AE298" s="335">
        <f>O298*1000/Spec!I$26</f>
        <v>0</v>
      </c>
      <c r="AF298" s="334">
        <f>P298*1000/Spec!I$21</f>
        <v>0</v>
      </c>
      <c r="AG298" s="334">
        <f>Q298*1000/Spec!I$22</f>
        <v>0</v>
      </c>
      <c r="AI298" s="432">
        <f>S298/'2007output'!$D296</f>
        <v>1.3473720317932238E-3</v>
      </c>
      <c r="AJ298" s="432">
        <f>T298/'2007output'!$D296</f>
        <v>1.0184888480190632E-7</v>
      </c>
      <c r="AK298" s="432">
        <f>U298/'2007output'!$D296</f>
        <v>2.5887415737425713E-9</v>
      </c>
      <c r="AL298" s="433">
        <f>V298/'2007output'!$D296</f>
        <v>0</v>
      </c>
      <c r="AM298" s="433">
        <f>W298/'2007output'!$D296</f>
        <v>1.3993891951068439E-9</v>
      </c>
      <c r="AN298" s="433">
        <f>X298/'2007output'!$D296</f>
        <v>4.4260681113807905E-9</v>
      </c>
      <c r="AO298" s="433">
        <f>Y298/'2007output'!$D296</f>
        <v>5.0069753963385782E-8</v>
      </c>
      <c r="AP298" s="433">
        <f>Z298/'2007output'!$D296</f>
        <v>2.7682548003875322E-9</v>
      </c>
      <c r="AQ298" s="433">
        <f>AA298/'2007output'!$D296</f>
        <v>1.2517472158065809E-10</v>
      </c>
      <c r="AR298" s="433">
        <f>AB298/'2007output'!$D296</f>
        <v>0</v>
      </c>
      <c r="AS298" s="433">
        <f>AC298/'2007output'!$D296</f>
        <v>0</v>
      </c>
      <c r="AT298" s="433">
        <f>AD298/'2007output'!$D296</f>
        <v>0</v>
      </c>
      <c r="AU298" s="433">
        <f>AE298/'2007output'!$D296</f>
        <v>0</v>
      </c>
      <c r="AV298" s="433">
        <f>AF298/'2007output'!$D296</f>
        <v>0</v>
      </c>
      <c r="AW298" s="433">
        <f>AG298/'2007output'!$D296</f>
        <v>0</v>
      </c>
      <c r="AY298" s="370">
        <f>IFERROR(IF(SUMPRODUCT(US_CO2!C301:AX301/SUM(US_CO2!C301:AX301),US_CO2!C$6:AX$6)&gt;3.5,4,IF(SUMPRODUCT(US_CO2!C301:AX301/SUM(US_CO2!C301:AX301),US_CO2!C$6:AX$6)&gt;2.5,3,2)),"")</f>
        <v>4</v>
      </c>
      <c r="AZ298" s="370">
        <f>IFERROR(IF(SUMPRODUCT(US_CH4!C301:AC301/SUM(US_CH4!C301:AC301),US_CH4!C$6:AC$6)&gt;3.5,4,IF(SUMPRODUCT(US_CH4!C301:AC301/SUM(US_CH4!C301:AC301),US_CH4!C$6:AC$6)&gt;2.5,3,2)),"")</f>
        <v>4</v>
      </c>
      <c r="BA298" s="223">
        <f>IFERROR(IF(SUMPRODUCT(US_N2O!C301:AA301/SUM(US_N2O!C301:AA301),US_N2O!C$6:AA$6)&gt;3.5,4,IF(SUMPRODUCT(US_N2O!C301:AA301/SUM(US_N2O!C301:AA301),US_N2O!C$6:AA$6)&gt;2.5,3,2)),"")</f>
        <v>4</v>
      </c>
      <c r="BB298" s="223" t="str">
        <f>IFERROR(IF(SUMPRODUCT(US_Others!U303:V303/SUM(US_Others!U303:V303),US_Others!U$8:V$8)&gt;3.5,4,IF(SUMPRODUCT(US_Others!U303:V303/SUM(US_Others!U303:V303),US_Others!U$8:V$8)&gt;2.5,3,2)),"")</f>
        <v/>
      </c>
      <c r="BC298" s="223">
        <f>IFERROR(IF((US_Others!C303*US_Others!C$8/SUM(US_Others!C303,US_Others!H303,US_Others!N303)+ US_Others!H303*US_Others!H$8/SUM(US_Others!C303,US_Others!H303,US_Others!N303)+US_Others!N303*US_Others!N$8/SUM(US_Others!C303,US_Others!H303,US_Others!N303))&gt;3.5,4,IF((US_Others!C303*US_Others!C$8/SUM(US_Others!C303,US_Others!H303,US_Others!N303)+ US_Others!H303*US_Others!H$8/SUM(US_Others!C303,US_Others!H303,US_Others!N303)+US_Others!N303*US_Others!N$8/SUM(US_Others!C303,US_Others!H303,US_Others!N303))&gt;2.5,3,2)),"")</f>
        <v>4</v>
      </c>
      <c r="BD298" s="223">
        <f>IFERROR(IF((US_Others!D303*US_Others!D$8/SUM(US_Others!D303,US_Others!I303,US_Others!O303)+US_Others!I303*US_Others!I$8/SUM(US_Others!D303,US_Others!I303,US_Others!O303)+US_Others!O303*US_Others!O$8/SUM(US_Others!D303,US_Others!I303,US_Others!O303))&gt;3.5,4,IF((US_Others!D303*US_Others!D$8/SUM(US_Others!D303,US_Others!I303,US_Others!O303)+US_Others!I303*US_Others!I$8/SUM(US_Others!D303,US_Others!I303,US_Others!O303)+US_Others!O303*US_Others!O$8/SUM(US_Others!D303,US_Others!I303,US_Others!O303))&gt;2.5,3,2)),"")</f>
        <v>4</v>
      </c>
      <c r="BE298" s="223">
        <f>IFERROR(IF((US_Others!E303*US_Others!E$8/SUM(US_Others!E303,US_Others!J303,US_Others!P303,US_Others!W303)+US_Others!J303*US_Others!J$8/SUM(US_Others!E303,US_Others!J303,US_Others!P303,US_Others!W303)+US_Others!P303*US_Others!P$8/SUM(US_Others!E303,US_Others!J303,US_Others!P303,US_Others!W303)+US_Others!W303*US_Others!W$8/SUM(US_Others!E303,US_Others!J303,US_Others!P303,US_Others!W303))&gt;3.5,4,IF((US_Others!E303*US_Others!E$8/SUM(US_Others!E303,US_Others!J303,US_Others!P303,US_Others!W303)+US_Others!J303*US_Others!J$8/SUM(US_Others!E303,US_Others!J303,US_Others!P303,US_Others!W303)+US_Others!P303*US_Others!P$8/SUM(US_Others!E303,US_Others!J303,US_Others!P303,US_Others!W303)+US_Others!W303*US_Others!W$8/SUM(US_Others!E303,US_Others!J303,US_Others!P303,US_Others!W303))&gt;2.5,3,2)),"")</f>
        <v>4</v>
      </c>
      <c r="BF298" s="223">
        <f>IFERROR(IF((US_Others!F303*US_Others!F$8/SUM(US_Others!F303,US_Others!K303,US_Others!Q303)+US_Others!K303*US_Others!K$8/SUM(US_Others!F303,US_Others!K303,US_Others!Q303)+US_Others!Q303*US_Others!Q$8/SUM(US_Others!F303,US_Others!K303,US_Others!Q303))&gt;3.5,4,IF((US_Others!F303*US_Others!F$8/SUM(US_Others!F303,US_Others!K303,US_Others!Q303)+US_Others!K303*US_Others!K$8/SUM(US_Others!F303,US_Others!K303,US_Others!Q303)+US_Others!Q303*US_Others!Q$8/SUM(US_Others!F303,US_Others!K303,US_Others!Q303))&gt;2.5,3,2)),"")</f>
        <v>4</v>
      </c>
      <c r="BG298" s="223">
        <f>IFERROR(IF((US_Others!G303*US_Others!G$8/SUM(US_Others!G303,US_Others!L303,US_Others!R303)+US_Others!L303*US_Others!L$8/SUM(US_Others!G303,US_Others!L303,US_Others!R303)+US_Others!R303*US_Others!R$8/SUM(US_Others!G303,US_Others!L303,US_Others!R303))&gt;3.5,4,IF((US_Others!G303*US_Others!G$8/SUM(US_Others!G303,US_Others!L303,US_Others!R303)+US_Others!L303*US_Others!L$8/SUM(US_Others!G303,US_Others!L303,US_Others!R303)+US_Others!R303*US_Others!R$8/SUM(US_Others!G303,US_Others!L303,US_Others!R303))&gt;2.5,3,2)),"")</f>
        <v>4</v>
      </c>
      <c r="BH298" s="219" t="str">
        <f>IFERROR(IF((US_Others!Z303*US_Others!Z$8/SUM(US_Others!Z303,US_Others!AB303)+US_Others!AB303*US_Others!AB$8/SUM(US_Others!Z303,US_Others!AB303))&gt;3.5,4,IF((US_Others!Z303*US_Others!Z$8/SUM(US_Others!Z303,US_Others!AB303)+US_Others!AB303*US_Others!AB$8/SUM(US_Others!Z303,US_Others!AB303))&gt;2.5,3,2)),"")</f>
        <v/>
      </c>
      <c r="BI298" s="219" t="str">
        <f>IFERROR(IF((US_Others!AA303*US_Others!AA$8/SUM(US_Others!AA303,US_Others!AC303)+US_Others!AC303*US_Others!AC$8/SUM(US_Others!AA303,US_Others!AC303))&gt;3.5,4,IF((US_Others!AA303*US_Others!AA$8/SUM(US_Others!AA303,US_Others!AC303)+US_Others!AC303*US_Others!AC$8/SUM(US_Others!AA303,US_Others!AC303))&gt;2.5,3,2)),"")</f>
        <v/>
      </c>
      <c r="BJ298" s="219" t="str">
        <f>IFERROR(US_Others!AD303*US_Others!AD$8/US_Others!AD303,"")</f>
        <v/>
      </c>
      <c r="BK298" s="74" t="str">
        <f>IFERROR(US_Others!AE303*US_Others!AE$8/US_Others!AE303,"")</f>
        <v/>
      </c>
      <c r="BL298" s="219" t="str">
        <f>IFERROR(IF(SUMPRODUCT(US_Others!AG303:AI303/SUM(US_Others!AG303:AI303),US_Others!AG$8:AI$8)&gt;3.5,4,IF(SUMPRODUCT(US_Others!AG303:AI303/SUM(US_Others!AG303:AI303),US_Others!AG$8:AI$8)&gt;2.5,3,2)),"")</f>
        <v/>
      </c>
      <c r="BM298" s="219" t="str">
        <f>IFERROR(US_Others!AL303*US_Others!AL$8/US_Others!AL303,"")</f>
        <v/>
      </c>
    </row>
    <row r="299" spans="1:65">
      <c r="A299" s="200" t="s">
        <v>443</v>
      </c>
      <c r="B299" s="332">
        <v>512200</v>
      </c>
      <c r="C299" s="333">
        <f>SUM(US_CO2!C302:AX302)</f>
        <v>5.8173475509718554E-2</v>
      </c>
      <c r="D299" s="333">
        <f>SUM(US_CH4!C302:AC302)</f>
        <v>9.8793493259938416E-5</v>
      </c>
      <c r="E299" s="333">
        <f>SUM(US_N2O!C302:AA302)</f>
        <v>3.2525753490839741E-5</v>
      </c>
      <c r="F299" s="332">
        <f>US_Others!V304+US_Others!U304</f>
        <v>0</v>
      </c>
      <c r="G299" s="332">
        <f>US_Others!C304+US_Others!H304+US_Others!N304</f>
        <v>0</v>
      </c>
      <c r="H299" s="332">
        <f>US_Others!D304+US_Others!I304+US_Others!O304</f>
        <v>0</v>
      </c>
      <c r="I299" s="332">
        <f>US_Others!E304+US_Others!J304+US_Others!P304+US_Others!W304</f>
        <v>0</v>
      </c>
      <c r="J299" s="332">
        <f>US_Others!F304+US_Others!K304+US_Others!Q304</f>
        <v>0</v>
      </c>
      <c r="K299" s="332">
        <f>US_Others!G304+US_Others!L304+US_Others!R304</f>
        <v>0</v>
      </c>
      <c r="L299" s="332">
        <f>US_Others!Z304+US_Others!AB304</f>
        <v>0</v>
      </c>
      <c r="M299" s="332">
        <f>US_Others!AA304+US_Others!AC304</f>
        <v>0</v>
      </c>
      <c r="N299" s="332">
        <f>US_Others!AD304</f>
        <v>0</v>
      </c>
      <c r="O299" s="332">
        <f>US_Others!AE304</f>
        <v>0</v>
      </c>
      <c r="P299" s="332">
        <f>SUM(US_Others!AG304:AI304)</f>
        <v>0</v>
      </c>
      <c r="Q299" s="332">
        <f>US_Others!AL304</f>
        <v>0</v>
      </c>
      <c r="R299" s="332"/>
      <c r="S299" s="334">
        <f t="shared" si="4"/>
        <v>58.173475509718557</v>
      </c>
      <c r="T299" s="334">
        <f>D299*1000/Spec!I$6</f>
        <v>3.9517397303975368E-3</v>
      </c>
      <c r="U299" s="334">
        <f>E299*1000/Spec!I$7</f>
        <v>1.0914682379476423E-4</v>
      </c>
      <c r="V299" s="334">
        <f>F299*1000/Spec!I$8</f>
        <v>0</v>
      </c>
      <c r="W299" s="334">
        <f>G299*1000/Spec!I$9</f>
        <v>0</v>
      </c>
      <c r="X299" s="334">
        <f>H299*1000/Spec!I$10</f>
        <v>0</v>
      </c>
      <c r="Y299" s="334">
        <f>I299*1000/Spec!I$11</f>
        <v>0</v>
      </c>
      <c r="Z299" s="334">
        <f>J299*1000/Spec!I$12</f>
        <v>0</v>
      </c>
      <c r="AA299" s="334">
        <f>K299*1000/Spec!I$15</f>
        <v>0</v>
      </c>
      <c r="AB299" s="334">
        <f>L299*1000/Spec!I$17</f>
        <v>0</v>
      </c>
      <c r="AC299" s="334">
        <f>M299*1000/Spec!I$18</f>
        <v>0</v>
      </c>
      <c r="AD299" s="335">
        <f>N299*1000/Spec!I$25</f>
        <v>0</v>
      </c>
      <c r="AE299" s="335">
        <f>O299*1000/Spec!I$26</f>
        <v>0</v>
      </c>
      <c r="AF299" s="334">
        <f>P299*1000/Spec!I$21</f>
        <v>0</v>
      </c>
      <c r="AG299" s="334">
        <f>Q299*1000/Spec!I$22</f>
        <v>0</v>
      </c>
      <c r="AI299" s="432">
        <f>S299/'2007output'!$D297</f>
        <v>3.2325622132834356E-3</v>
      </c>
      <c r="AJ299" s="432">
        <f>T299/'2007output'!$D297</f>
        <v>2.1958881461500202E-7</v>
      </c>
      <c r="AK299" s="432">
        <f>U299/'2007output'!$D297</f>
        <v>6.0650304147620826E-9</v>
      </c>
      <c r="AL299" s="433">
        <f>V299/'2007output'!$D297</f>
        <v>0</v>
      </c>
      <c r="AM299" s="433">
        <f>W299/'2007output'!$D297</f>
        <v>0</v>
      </c>
      <c r="AN299" s="433">
        <f>X299/'2007output'!$D297</f>
        <v>0</v>
      </c>
      <c r="AO299" s="433">
        <f>Y299/'2007output'!$D297</f>
        <v>0</v>
      </c>
      <c r="AP299" s="433">
        <f>Z299/'2007output'!$D297</f>
        <v>0</v>
      </c>
      <c r="AQ299" s="433">
        <f>AA299/'2007output'!$D297</f>
        <v>0</v>
      </c>
      <c r="AR299" s="433">
        <f>AB299/'2007output'!$D297</f>
        <v>0</v>
      </c>
      <c r="AS299" s="433">
        <f>AC299/'2007output'!$D297</f>
        <v>0</v>
      </c>
      <c r="AT299" s="433">
        <f>AD299/'2007output'!$D297</f>
        <v>0</v>
      </c>
      <c r="AU299" s="433">
        <f>AE299/'2007output'!$D297</f>
        <v>0</v>
      </c>
      <c r="AV299" s="433">
        <f>AF299/'2007output'!$D297</f>
        <v>0</v>
      </c>
      <c r="AW299" s="433">
        <f>AG299/'2007output'!$D297</f>
        <v>0</v>
      </c>
      <c r="AY299" s="370">
        <f>IFERROR(IF(SUMPRODUCT(US_CO2!C302:AX302/SUM(US_CO2!C302:AX302),US_CO2!C$6:AX$6)&gt;3.5,4,IF(SUMPRODUCT(US_CO2!C302:AX302/SUM(US_CO2!C302:AX302),US_CO2!C$6:AX$6)&gt;2.5,3,2)),"")</f>
        <v>4</v>
      </c>
      <c r="AZ299" s="370">
        <f>IFERROR(IF(SUMPRODUCT(US_CH4!C302:AC302/SUM(US_CH4!C302:AC302),US_CH4!C$6:AC$6)&gt;3.5,4,IF(SUMPRODUCT(US_CH4!C302:AC302/SUM(US_CH4!C302:AC302),US_CH4!C$6:AC$6)&gt;2.5,3,2)),"")</f>
        <v>4</v>
      </c>
      <c r="BA299" s="223">
        <f>IFERROR(IF(SUMPRODUCT(US_N2O!C302:AA302/SUM(US_N2O!C302:AA302),US_N2O!C$6:AA$6)&gt;3.5,4,IF(SUMPRODUCT(US_N2O!C302:AA302/SUM(US_N2O!C302:AA302),US_N2O!C$6:AA$6)&gt;2.5,3,2)),"")</f>
        <v>4</v>
      </c>
      <c r="BB299" s="223" t="str">
        <f>IFERROR(IF(SUMPRODUCT(US_Others!U304:V304/SUM(US_Others!U304:V304),US_Others!U$8:V$8)&gt;3.5,4,IF(SUMPRODUCT(US_Others!U304:V304/SUM(US_Others!U304:V304),US_Others!U$8:V$8)&gt;2.5,3,2)),"")</f>
        <v/>
      </c>
      <c r="BC299" s="223" t="str">
        <f>IFERROR(IF((US_Others!C304*US_Others!C$8/SUM(US_Others!C304,US_Others!H304,US_Others!N304)+ US_Others!H304*US_Others!H$8/SUM(US_Others!C304,US_Others!H304,US_Others!N304)+US_Others!N304*US_Others!N$8/SUM(US_Others!C304,US_Others!H304,US_Others!N304))&gt;3.5,4,IF((US_Others!C304*US_Others!C$8/SUM(US_Others!C304,US_Others!H304,US_Others!N304)+ US_Others!H304*US_Others!H$8/SUM(US_Others!C304,US_Others!H304,US_Others!N304)+US_Others!N304*US_Others!N$8/SUM(US_Others!C304,US_Others!H304,US_Others!N304))&gt;2.5,3,2)),"")</f>
        <v/>
      </c>
      <c r="BD299" s="223" t="str">
        <f>IFERROR(IF((US_Others!D304*US_Others!D$8/SUM(US_Others!D304,US_Others!I304,US_Others!O304)+US_Others!I304*US_Others!I$8/SUM(US_Others!D304,US_Others!I304,US_Others!O304)+US_Others!O304*US_Others!O$8/SUM(US_Others!D304,US_Others!I304,US_Others!O304))&gt;3.5,4,IF((US_Others!D304*US_Others!D$8/SUM(US_Others!D304,US_Others!I304,US_Others!O304)+US_Others!I304*US_Others!I$8/SUM(US_Others!D304,US_Others!I304,US_Others!O304)+US_Others!O304*US_Others!O$8/SUM(US_Others!D304,US_Others!I304,US_Others!O304))&gt;2.5,3,2)),"")</f>
        <v/>
      </c>
      <c r="BE299" s="223" t="str">
        <f>IFERROR(IF((US_Others!E304*US_Others!E$8/SUM(US_Others!E304,US_Others!J304,US_Others!P304,US_Others!W304)+US_Others!J304*US_Others!J$8/SUM(US_Others!E304,US_Others!J304,US_Others!P304,US_Others!W304)+US_Others!P304*US_Others!P$8/SUM(US_Others!E304,US_Others!J304,US_Others!P304,US_Others!W304)+US_Others!W304*US_Others!W$8/SUM(US_Others!E304,US_Others!J304,US_Others!P304,US_Others!W304))&gt;3.5,4,IF((US_Others!E304*US_Others!E$8/SUM(US_Others!E304,US_Others!J304,US_Others!P304,US_Others!W304)+US_Others!J304*US_Others!J$8/SUM(US_Others!E304,US_Others!J304,US_Others!P304,US_Others!W304)+US_Others!P304*US_Others!P$8/SUM(US_Others!E304,US_Others!J304,US_Others!P304,US_Others!W304)+US_Others!W304*US_Others!W$8/SUM(US_Others!E304,US_Others!J304,US_Others!P304,US_Others!W304))&gt;2.5,3,2)),"")</f>
        <v/>
      </c>
      <c r="BF299" s="223" t="str">
        <f>IFERROR(IF((US_Others!F304*US_Others!F$8/SUM(US_Others!F304,US_Others!K304,US_Others!Q304)+US_Others!K304*US_Others!K$8/SUM(US_Others!F304,US_Others!K304,US_Others!Q304)+US_Others!Q304*US_Others!Q$8/SUM(US_Others!F304,US_Others!K304,US_Others!Q304))&gt;3.5,4,IF((US_Others!F304*US_Others!F$8/SUM(US_Others!F304,US_Others!K304,US_Others!Q304)+US_Others!K304*US_Others!K$8/SUM(US_Others!F304,US_Others!K304,US_Others!Q304)+US_Others!Q304*US_Others!Q$8/SUM(US_Others!F304,US_Others!K304,US_Others!Q304))&gt;2.5,3,2)),"")</f>
        <v/>
      </c>
      <c r="BG299" s="223" t="str">
        <f>IFERROR(IF((US_Others!G304*US_Others!G$8/SUM(US_Others!G304,US_Others!L304,US_Others!R304)+US_Others!L304*US_Others!L$8/SUM(US_Others!G304,US_Others!L304,US_Others!R304)+US_Others!R304*US_Others!R$8/SUM(US_Others!G304,US_Others!L304,US_Others!R304))&gt;3.5,4,IF((US_Others!G304*US_Others!G$8/SUM(US_Others!G304,US_Others!L304,US_Others!R304)+US_Others!L304*US_Others!L$8/SUM(US_Others!G304,US_Others!L304,US_Others!R304)+US_Others!R304*US_Others!R$8/SUM(US_Others!G304,US_Others!L304,US_Others!R304))&gt;2.5,3,2)),"")</f>
        <v/>
      </c>
      <c r="BH299" s="219" t="str">
        <f>IFERROR(IF((US_Others!Z304*US_Others!Z$8/SUM(US_Others!Z304,US_Others!AB304)+US_Others!AB304*US_Others!AB$8/SUM(US_Others!Z304,US_Others!AB304))&gt;3.5,4,IF((US_Others!Z304*US_Others!Z$8/SUM(US_Others!Z304,US_Others!AB304)+US_Others!AB304*US_Others!AB$8/SUM(US_Others!Z304,US_Others!AB304))&gt;2.5,3,2)),"")</f>
        <v/>
      </c>
      <c r="BI299" s="219" t="str">
        <f>IFERROR(IF((US_Others!AA304*US_Others!AA$8/SUM(US_Others!AA304,US_Others!AC304)+US_Others!AC304*US_Others!AC$8/SUM(US_Others!AA304,US_Others!AC304))&gt;3.5,4,IF((US_Others!AA304*US_Others!AA$8/SUM(US_Others!AA304,US_Others!AC304)+US_Others!AC304*US_Others!AC$8/SUM(US_Others!AA304,US_Others!AC304))&gt;2.5,3,2)),"")</f>
        <v/>
      </c>
      <c r="BJ299" s="219" t="str">
        <f>IFERROR(US_Others!AD304*US_Others!AD$8/US_Others!AD304,"")</f>
        <v/>
      </c>
      <c r="BK299" s="74" t="str">
        <f>IFERROR(US_Others!AE304*US_Others!AE$8/US_Others!AE304,"")</f>
        <v/>
      </c>
      <c r="BL299" s="219" t="str">
        <f>IFERROR(IF(SUMPRODUCT(US_Others!AG304:AI304/SUM(US_Others!AG304:AI304),US_Others!AG$8:AI$8)&gt;3.5,4,IF(SUMPRODUCT(US_Others!AG304:AI304/SUM(US_Others!AG304:AI304),US_Others!AG$8:AI$8)&gt;2.5,3,2)),"")</f>
        <v/>
      </c>
      <c r="BM299" s="219" t="str">
        <f>IFERROR(US_Others!AL304*US_Others!AL$8/US_Others!AL304,"")</f>
        <v/>
      </c>
    </row>
    <row r="300" spans="1:65">
      <c r="A300" s="200" t="s">
        <v>444</v>
      </c>
      <c r="B300" s="332">
        <v>515100</v>
      </c>
      <c r="C300" s="333">
        <f>SUM(US_CO2!C303:AX303)</f>
        <v>0.17024054017908868</v>
      </c>
      <c r="D300" s="333">
        <f>SUM(US_CH4!C303:AC303)</f>
        <v>3.3125036827026997E-4</v>
      </c>
      <c r="E300" s="333">
        <f>SUM(US_N2O!C303:AA303)</f>
        <v>9.8141211578617142E-5</v>
      </c>
      <c r="F300" s="332">
        <f>US_Others!V305+US_Others!U305</f>
        <v>0</v>
      </c>
      <c r="G300" s="332">
        <f>US_Others!C305+US_Others!H305+US_Others!N305</f>
        <v>1.8730329878775431E-5</v>
      </c>
      <c r="H300" s="332">
        <f>US_Others!D305+US_Others!I305+US_Others!O305</f>
        <v>3.0717741001191711E-4</v>
      </c>
      <c r="I300" s="332">
        <f>US_Others!E305+US_Others!J305+US_Others!P305+US_Others!W305</f>
        <v>1.4197590048111778E-3</v>
      </c>
      <c r="J300" s="332">
        <f>US_Others!F305+US_Others!K305+US_Others!Q305</f>
        <v>2.4536732141195816E-4</v>
      </c>
      <c r="K300" s="332">
        <f>US_Others!G305+US_Others!L305+US_Others!R305</f>
        <v>2.4349428842408067E-5</v>
      </c>
      <c r="L300" s="332">
        <f>US_Others!Z305+US_Others!AB305</f>
        <v>0</v>
      </c>
      <c r="M300" s="332">
        <f>US_Others!AA305+US_Others!AC305</f>
        <v>0</v>
      </c>
      <c r="N300" s="332">
        <f>US_Others!AD305</f>
        <v>0</v>
      </c>
      <c r="O300" s="332">
        <f>US_Others!AE305</f>
        <v>0</v>
      </c>
      <c r="P300" s="332">
        <f>SUM(US_Others!AG305:AI305)</f>
        <v>0</v>
      </c>
      <c r="Q300" s="332">
        <f>US_Others!AL305</f>
        <v>0</v>
      </c>
      <c r="R300" s="332"/>
      <c r="S300" s="334">
        <f t="shared" si="4"/>
        <v>170.2405401790887</v>
      </c>
      <c r="T300" s="334">
        <f>D300*1000/Spec!I$6</f>
        <v>1.32500147308108E-2</v>
      </c>
      <c r="U300" s="334">
        <f>E300*1000/Spec!I$7</f>
        <v>3.2933292476046021E-4</v>
      </c>
      <c r="V300" s="334">
        <f>F300*1000/Spec!I$8</f>
        <v>0</v>
      </c>
      <c r="W300" s="334">
        <f>G300*1000/Spec!I$9</f>
        <v>2.7748636857445082E-5</v>
      </c>
      <c r="X300" s="334">
        <f>H300*1000/Spec!I$10</f>
        <v>8.7764974289119172E-5</v>
      </c>
      <c r="Y300" s="334">
        <f>I300*1000/Spec!I$11</f>
        <v>9.9283846490292151E-4</v>
      </c>
      <c r="Z300" s="334">
        <f>J300*1000/Spec!I$12</f>
        <v>5.4892018212966029E-5</v>
      </c>
      <c r="AA300" s="334">
        <f>K300*1000/Spec!I$15</f>
        <v>2.4821028381659598E-6</v>
      </c>
      <c r="AB300" s="334">
        <f>L300*1000/Spec!I$17</f>
        <v>0</v>
      </c>
      <c r="AC300" s="334">
        <f>M300*1000/Spec!I$18</f>
        <v>0</v>
      </c>
      <c r="AD300" s="335">
        <f>N300*1000/Spec!I$25</f>
        <v>0</v>
      </c>
      <c r="AE300" s="335">
        <f>O300*1000/Spec!I$26</f>
        <v>0</v>
      </c>
      <c r="AF300" s="334">
        <f>P300*1000/Spec!I$21</f>
        <v>0</v>
      </c>
      <c r="AG300" s="334">
        <f>Q300*1000/Spec!I$22</f>
        <v>0</v>
      </c>
      <c r="AI300" s="432">
        <f>S300/'2007output'!$D298</f>
        <v>2.3828073545769128E-3</v>
      </c>
      <c r="AJ300" s="432">
        <f>T300/'2007output'!$D298</f>
        <v>1.8545660461142349E-7</v>
      </c>
      <c r="AK300" s="432">
        <f>U300/'2007output'!$D298</f>
        <v>4.6095772158501516E-9</v>
      </c>
      <c r="AL300" s="433">
        <f>V300/'2007output'!$D298</f>
        <v>0</v>
      </c>
      <c r="AM300" s="433">
        <f>W300/'2007output'!$D298</f>
        <v>3.8838960399119941E-10</v>
      </c>
      <c r="AN300" s="433">
        <f>X300/'2007output'!$D298</f>
        <v>1.2284208331950223E-9</v>
      </c>
      <c r="AO300" s="433">
        <f>Y300/'2007output'!$D298</f>
        <v>1.3896471390356448E-8</v>
      </c>
      <c r="AP300" s="433">
        <f>Z300/'2007output'!$D298</f>
        <v>7.6830762266044317E-10</v>
      </c>
      <c r="AQ300" s="433">
        <f>AA300/'2007output'!$D298</f>
        <v>3.4741271916643994E-11</v>
      </c>
      <c r="AR300" s="433">
        <f>AB300/'2007output'!$D298</f>
        <v>0</v>
      </c>
      <c r="AS300" s="433">
        <f>AC300/'2007output'!$D298</f>
        <v>0</v>
      </c>
      <c r="AT300" s="433">
        <f>AD300/'2007output'!$D298</f>
        <v>0</v>
      </c>
      <c r="AU300" s="433">
        <f>AE300/'2007output'!$D298</f>
        <v>0</v>
      </c>
      <c r="AV300" s="433">
        <f>AF300/'2007output'!$D298</f>
        <v>0</v>
      </c>
      <c r="AW300" s="433">
        <f>AG300/'2007output'!$D298</f>
        <v>0</v>
      </c>
      <c r="AY300" s="370">
        <f>IFERROR(IF(SUMPRODUCT(US_CO2!C303:AX303/SUM(US_CO2!C303:AX303),US_CO2!C$6:AX$6)&gt;3.5,4,IF(SUMPRODUCT(US_CO2!C303:AX303/SUM(US_CO2!C303:AX303),US_CO2!C$6:AX$6)&gt;2.5,3,2)),"")</f>
        <v>4</v>
      </c>
      <c r="AZ300" s="370">
        <f>IFERROR(IF(SUMPRODUCT(US_CH4!C303:AC303/SUM(US_CH4!C303:AC303),US_CH4!C$6:AC$6)&gt;3.5,4,IF(SUMPRODUCT(US_CH4!C303:AC303/SUM(US_CH4!C303:AC303),US_CH4!C$6:AC$6)&gt;2.5,3,2)),"")</f>
        <v>4</v>
      </c>
      <c r="BA300" s="223">
        <f>IFERROR(IF(SUMPRODUCT(US_N2O!C303:AA303/SUM(US_N2O!C303:AA303),US_N2O!C$6:AA$6)&gt;3.5,4,IF(SUMPRODUCT(US_N2O!C303:AA303/SUM(US_N2O!C303:AA303),US_N2O!C$6:AA$6)&gt;2.5,3,2)),"")</f>
        <v>4</v>
      </c>
      <c r="BB300" s="223" t="str">
        <f>IFERROR(IF(SUMPRODUCT(US_Others!U305:V305/SUM(US_Others!U305:V305),US_Others!U$8:V$8)&gt;3.5,4,IF(SUMPRODUCT(US_Others!U305:V305/SUM(US_Others!U305:V305),US_Others!U$8:V$8)&gt;2.5,3,2)),"")</f>
        <v/>
      </c>
      <c r="BC300" s="223">
        <f>IFERROR(IF((US_Others!C305*US_Others!C$8/SUM(US_Others!C305,US_Others!H305,US_Others!N305)+ US_Others!H305*US_Others!H$8/SUM(US_Others!C305,US_Others!H305,US_Others!N305)+US_Others!N305*US_Others!N$8/SUM(US_Others!C305,US_Others!H305,US_Others!N305))&gt;3.5,4,IF((US_Others!C305*US_Others!C$8/SUM(US_Others!C305,US_Others!H305,US_Others!N305)+ US_Others!H305*US_Others!H$8/SUM(US_Others!C305,US_Others!H305,US_Others!N305)+US_Others!N305*US_Others!N$8/SUM(US_Others!C305,US_Others!H305,US_Others!N305))&gt;2.5,3,2)),"")</f>
        <v>4</v>
      </c>
      <c r="BD300" s="223">
        <f>IFERROR(IF((US_Others!D305*US_Others!D$8/SUM(US_Others!D305,US_Others!I305,US_Others!O305)+US_Others!I305*US_Others!I$8/SUM(US_Others!D305,US_Others!I305,US_Others!O305)+US_Others!O305*US_Others!O$8/SUM(US_Others!D305,US_Others!I305,US_Others!O305))&gt;3.5,4,IF((US_Others!D305*US_Others!D$8/SUM(US_Others!D305,US_Others!I305,US_Others!O305)+US_Others!I305*US_Others!I$8/SUM(US_Others!D305,US_Others!I305,US_Others!O305)+US_Others!O305*US_Others!O$8/SUM(US_Others!D305,US_Others!I305,US_Others!O305))&gt;2.5,3,2)),"")</f>
        <v>4</v>
      </c>
      <c r="BE300" s="223">
        <f>IFERROR(IF((US_Others!E305*US_Others!E$8/SUM(US_Others!E305,US_Others!J305,US_Others!P305,US_Others!W305)+US_Others!J305*US_Others!J$8/SUM(US_Others!E305,US_Others!J305,US_Others!P305,US_Others!W305)+US_Others!P305*US_Others!P$8/SUM(US_Others!E305,US_Others!J305,US_Others!P305,US_Others!W305)+US_Others!W305*US_Others!W$8/SUM(US_Others!E305,US_Others!J305,US_Others!P305,US_Others!W305))&gt;3.5,4,IF((US_Others!E305*US_Others!E$8/SUM(US_Others!E305,US_Others!J305,US_Others!P305,US_Others!W305)+US_Others!J305*US_Others!J$8/SUM(US_Others!E305,US_Others!J305,US_Others!P305,US_Others!W305)+US_Others!P305*US_Others!P$8/SUM(US_Others!E305,US_Others!J305,US_Others!P305,US_Others!W305)+US_Others!W305*US_Others!W$8/SUM(US_Others!E305,US_Others!J305,US_Others!P305,US_Others!W305))&gt;2.5,3,2)),"")</f>
        <v>4</v>
      </c>
      <c r="BF300" s="223">
        <f>IFERROR(IF((US_Others!F305*US_Others!F$8/SUM(US_Others!F305,US_Others!K305,US_Others!Q305)+US_Others!K305*US_Others!K$8/SUM(US_Others!F305,US_Others!K305,US_Others!Q305)+US_Others!Q305*US_Others!Q$8/SUM(US_Others!F305,US_Others!K305,US_Others!Q305))&gt;3.5,4,IF((US_Others!F305*US_Others!F$8/SUM(US_Others!F305,US_Others!K305,US_Others!Q305)+US_Others!K305*US_Others!K$8/SUM(US_Others!F305,US_Others!K305,US_Others!Q305)+US_Others!Q305*US_Others!Q$8/SUM(US_Others!F305,US_Others!K305,US_Others!Q305))&gt;2.5,3,2)),"")</f>
        <v>4</v>
      </c>
      <c r="BG300" s="223">
        <f>IFERROR(IF((US_Others!G305*US_Others!G$8/SUM(US_Others!G305,US_Others!L305,US_Others!R305)+US_Others!L305*US_Others!L$8/SUM(US_Others!G305,US_Others!L305,US_Others!R305)+US_Others!R305*US_Others!R$8/SUM(US_Others!G305,US_Others!L305,US_Others!R305))&gt;3.5,4,IF((US_Others!G305*US_Others!G$8/SUM(US_Others!G305,US_Others!L305,US_Others!R305)+US_Others!L305*US_Others!L$8/SUM(US_Others!G305,US_Others!L305,US_Others!R305)+US_Others!R305*US_Others!R$8/SUM(US_Others!G305,US_Others!L305,US_Others!R305))&gt;2.5,3,2)),"")</f>
        <v>4</v>
      </c>
      <c r="BH300" s="219" t="str">
        <f>IFERROR(IF((US_Others!Z305*US_Others!Z$8/SUM(US_Others!Z305,US_Others!AB305)+US_Others!AB305*US_Others!AB$8/SUM(US_Others!Z305,US_Others!AB305))&gt;3.5,4,IF((US_Others!Z305*US_Others!Z$8/SUM(US_Others!Z305,US_Others!AB305)+US_Others!AB305*US_Others!AB$8/SUM(US_Others!Z305,US_Others!AB305))&gt;2.5,3,2)),"")</f>
        <v/>
      </c>
      <c r="BI300" s="219" t="str">
        <f>IFERROR(IF((US_Others!AA305*US_Others!AA$8/SUM(US_Others!AA305,US_Others!AC305)+US_Others!AC305*US_Others!AC$8/SUM(US_Others!AA305,US_Others!AC305))&gt;3.5,4,IF((US_Others!AA305*US_Others!AA$8/SUM(US_Others!AA305,US_Others!AC305)+US_Others!AC305*US_Others!AC$8/SUM(US_Others!AA305,US_Others!AC305))&gt;2.5,3,2)),"")</f>
        <v/>
      </c>
      <c r="BJ300" s="219" t="str">
        <f>IFERROR(US_Others!AD305*US_Others!AD$8/US_Others!AD305,"")</f>
        <v/>
      </c>
      <c r="BK300" s="74" t="str">
        <f>IFERROR(US_Others!AE305*US_Others!AE$8/US_Others!AE305,"")</f>
        <v/>
      </c>
      <c r="BL300" s="219" t="str">
        <f>IFERROR(IF(SUMPRODUCT(US_Others!AG305:AI305/SUM(US_Others!AG305:AI305),US_Others!AG$8:AI$8)&gt;3.5,4,IF(SUMPRODUCT(US_Others!AG305:AI305/SUM(US_Others!AG305:AI305),US_Others!AG$8:AI$8)&gt;2.5,3,2)),"")</f>
        <v/>
      </c>
      <c r="BM300" s="219" t="str">
        <f>IFERROR(US_Others!AL305*US_Others!AL$8/US_Others!AL305,"")</f>
        <v/>
      </c>
    </row>
    <row r="301" spans="1:65">
      <c r="A301" s="200" t="s">
        <v>445</v>
      </c>
      <c r="B301" s="332">
        <v>515200</v>
      </c>
      <c r="C301" s="333">
        <f>SUM(US_CO2!C304:AX304)</f>
        <v>1.6068371278128487E-2</v>
      </c>
      <c r="D301" s="333">
        <f>SUM(US_CH4!C304:AC304)</f>
        <v>2.2988399023202349E-5</v>
      </c>
      <c r="E301" s="333">
        <f>SUM(US_N2O!C304:AA304)</f>
        <v>8.6823673217462661E-6</v>
      </c>
      <c r="F301" s="332">
        <f>US_Others!V306+US_Others!U306</f>
        <v>0</v>
      </c>
      <c r="G301" s="332">
        <f>US_Others!C306+US_Others!H306+US_Others!N306</f>
        <v>1.5230634947295137E-3</v>
      </c>
      <c r="H301" s="332">
        <f>US_Others!D306+US_Others!I306+US_Others!O306</f>
        <v>2.4978241313564027E-2</v>
      </c>
      <c r="I301" s="332">
        <f>US_Others!E306+US_Others!J306+US_Others!P306+US_Others!W306</f>
        <v>0.11544821290049714</v>
      </c>
      <c r="J301" s="332">
        <f>US_Others!F306+US_Others!K306+US_Others!Q306</f>
        <v>1.9952131780956631E-2</v>
      </c>
      <c r="K301" s="332">
        <f>US_Others!G306+US_Others!L306+US_Others!R306</f>
        <v>1.9799825431483682E-3</v>
      </c>
      <c r="L301" s="332">
        <f>US_Others!Z306+US_Others!AB306</f>
        <v>0</v>
      </c>
      <c r="M301" s="332">
        <f>US_Others!AA306+US_Others!AC306</f>
        <v>0</v>
      </c>
      <c r="N301" s="332">
        <f>US_Others!AD306</f>
        <v>0</v>
      </c>
      <c r="O301" s="332">
        <f>US_Others!AE306</f>
        <v>0</v>
      </c>
      <c r="P301" s="332">
        <f>SUM(US_Others!AG306:AI306)</f>
        <v>0</v>
      </c>
      <c r="Q301" s="332">
        <f>US_Others!AL306</f>
        <v>0</v>
      </c>
      <c r="R301" s="332"/>
      <c r="S301" s="334">
        <f t="shared" si="4"/>
        <v>16.068371278128488</v>
      </c>
      <c r="T301" s="334">
        <f>D301*1000/Spec!I$6</f>
        <v>9.1953596092809401E-4</v>
      </c>
      <c r="U301" s="334">
        <f>E301*1000/Spec!I$7</f>
        <v>2.9135460811229081E-5</v>
      </c>
      <c r="V301" s="334">
        <f>F301*1000/Spec!I$8</f>
        <v>0</v>
      </c>
      <c r="W301" s="334">
        <f>G301*1000/Spec!I$9</f>
        <v>2.2563903625622424E-3</v>
      </c>
      <c r="X301" s="334">
        <f>H301*1000/Spec!I$10</f>
        <v>7.136640375304008E-3</v>
      </c>
      <c r="Y301" s="334">
        <f>I301*1000/Spec!I$11</f>
        <v>8.0733016014333664E-2</v>
      </c>
      <c r="Z301" s="334">
        <f>J301*1000/Spec!I$12</f>
        <v>4.4635641568135636E-3</v>
      </c>
      <c r="AA301" s="334">
        <f>K301*1000/Spec!I$15</f>
        <v>2.0183308288974192E-4</v>
      </c>
      <c r="AB301" s="334">
        <f>L301*1000/Spec!I$17</f>
        <v>0</v>
      </c>
      <c r="AC301" s="334">
        <f>M301*1000/Spec!I$18</f>
        <v>0</v>
      </c>
      <c r="AD301" s="335">
        <f>N301*1000/Spec!I$25</f>
        <v>0</v>
      </c>
      <c r="AE301" s="335">
        <f>O301*1000/Spec!I$26</f>
        <v>0</v>
      </c>
      <c r="AF301" s="334">
        <f>P301*1000/Spec!I$21</f>
        <v>0</v>
      </c>
      <c r="AG301" s="334">
        <f>Q301*1000/Spec!I$22</f>
        <v>0</v>
      </c>
      <c r="AI301" s="432">
        <f>S301/'2007output'!$D299</f>
        <v>2.4535048887957975E-4</v>
      </c>
      <c r="AJ301" s="432">
        <f>T301/'2007output'!$D299</f>
        <v>1.4040539246385839E-8</v>
      </c>
      <c r="AK301" s="432">
        <f>U301/'2007output'!$D299</f>
        <v>4.4487393464059167E-10</v>
      </c>
      <c r="AL301" s="433">
        <f>V301/'2007output'!$D299</f>
        <v>0</v>
      </c>
      <c r="AM301" s="433">
        <f>W301/'2007output'!$D299</f>
        <v>3.4453179415350055E-8</v>
      </c>
      <c r="AN301" s="433">
        <f>X301/'2007output'!$D299</f>
        <v>1.0897048460797861E-7</v>
      </c>
      <c r="AO301" s="433">
        <f>Y301/'2007output'!$D299</f>
        <v>1.2327251222282416E-6</v>
      </c>
      <c r="AP301" s="433">
        <f>Z301/'2007output'!$D299</f>
        <v>6.8154863306539791E-8</v>
      </c>
      <c r="AQ301" s="433">
        <f>AA301/'2007output'!$D299</f>
        <v>3.0818210944923221E-9</v>
      </c>
      <c r="AR301" s="433">
        <f>AB301/'2007output'!$D299</f>
        <v>0</v>
      </c>
      <c r="AS301" s="433">
        <f>AC301/'2007output'!$D299</f>
        <v>0</v>
      </c>
      <c r="AT301" s="433">
        <f>AD301/'2007output'!$D299</f>
        <v>0</v>
      </c>
      <c r="AU301" s="433">
        <f>AE301/'2007output'!$D299</f>
        <v>0</v>
      </c>
      <c r="AV301" s="433">
        <f>AF301/'2007output'!$D299</f>
        <v>0</v>
      </c>
      <c r="AW301" s="433">
        <f>AG301/'2007output'!$D299</f>
        <v>0</v>
      </c>
      <c r="AY301" s="370">
        <f>IFERROR(IF(SUMPRODUCT(US_CO2!C304:AX304/SUM(US_CO2!C304:AX304),US_CO2!C$6:AX$6)&gt;3.5,4,IF(SUMPRODUCT(US_CO2!C304:AX304/SUM(US_CO2!C304:AX304),US_CO2!C$6:AX$6)&gt;2.5,3,2)),"")</f>
        <v>4</v>
      </c>
      <c r="AZ301" s="370">
        <f>IFERROR(IF(SUMPRODUCT(US_CH4!C304:AC304/SUM(US_CH4!C304:AC304),US_CH4!C$6:AC$6)&gt;3.5,4,IF(SUMPRODUCT(US_CH4!C304:AC304/SUM(US_CH4!C304:AC304),US_CH4!C$6:AC$6)&gt;2.5,3,2)),"")</f>
        <v>4</v>
      </c>
      <c r="BA301" s="223">
        <f>IFERROR(IF(SUMPRODUCT(US_N2O!C304:AA304/SUM(US_N2O!C304:AA304),US_N2O!C$6:AA$6)&gt;3.5,4,IF(SUMPRODUCT(US_N2O!C304:AA304/SUM(US_N2O!C304:AA304),US_N2O!C$6:AA$6)&gt;2.5,3,2)),"")</f>
        <v>4</v>
      </c>
      <c r="BB301" s="223" t="str">
        <f>IFERROR(IF(SUMPRODUCT(US_Others!U306:V306/SUM(US_Others!U306:V306),US_Others!U$8:V$8)&gt;3.5,4,IF(SUMPRODUCT(US_Others!U306:V306/SUM(US_Others!U306:V306),US_Others!U$8:V$8)&gt;2.5,3,2)),"")</f>
        <v/>
      </c>
      <c r="BC301" s="223">
        <f>IFERROR(IF((US_Others!C306*US_Others!C$8/SUM(US_Others!C306,US_Others!H306,US_Others!N306)+ US_Others!H306*US_Others!H$8/SUM(US_Others!C306,US_Others!H306,US_Others!N306)+US_Others!N306*US_Others!N$8/SUM(US_Others!C306,US_Others!H306,US_Others!N306))&gt;3.5,4,IF((US_Others!C306*US_Others!C$8/SUM(US_Others!C306,US_Others!H306,US_Others!N306)+ US_Others!H306*US_Others!H$8/SUM(US_Others!C306,US_Others!H306,US_Others!N306)+US_Others!N306*US_Others!N$8/SUM(US_Others!C306,US_Others!H306,US_Others!N306))&gt;2.5,3,2)),"")</f>
        <v>4</v>
      </c>
      <c r="BD301" s="223">
        <f>IFERROR(IF((US_Others!D306*US_Others!D$8/SUM(US_Others!D306,US_Others!I306,US_Others!O306)+US_Others!I306*US_Others!I$8/SUM(US_Others!D306,US_Others!I306,US_Others!O306)+US_Others!O306*US_Others!O$8/SUM(US_Others!D306,US_Others!I306,US_Others!O306))&gt;3.5,4,IF((US_Others!D306*US_Others!D$8/SUM(US_Others!D306,US_Others!I306,US_Others!O306)+US_Others!I306*US_Others!I$8/SUM(US_Others!D306,US_Others!I306,US_Others!O306)+US_Others!O306*US_Others!O$8/SUM(US_Others!D306,US_Others!I306,US_Others!O306))&gt;2.5,3,2)),"")</f>
        <v>4</v>
      </c>
      <c r="BE301" s="223">
        <f>IFERROR(IF((US_Others!E306*US_Others!E$8/SUM(US_Others!E306,US_Others!J306,US_Others!P306,US_Others!W306)+US_Others!J306*US_Others!J$8/SUM(US_Others!E306,US_Others!J306,US_Others!P306,US_Others!W306)+US_Others!P306*US_Others!P$8/SUM(US_Others!E306,US_Others!J306,US_Others!P306,US_Others!W306)+US_Others!W306*US_Others!W$8/SUM(US_Others!E306,US_Others!J306,US_Others!P306,US_Others!W306))&gt;3.5,4,IF((US_Others!E306*US_Others!E$8/SUM(US_Others!E306,US_Others!J306,US_Others!P306,US_Others!W306)+US_Others!J306*US_Others!J$8/SUM(US_Others!E306,US_Others!J306,US_Others!P306,US_Others!W306)+US_Others!P306*US_Others!P$8/SUM(US_Others!E306,US_Others!J306,US_Others!P306,US_Others!W306)+US_Others!W306*US_Others!W$8/SUM(US_Others!E306,US_Others!J306,US_Others!P306,US_Others!W306))&gt;2.5,3,2)),"")</f>
        <v>4</v>
      </c>
      <c r="BF301" s="223">
        <f>IFERROR(IF((US_Others!F306*US_Others!F$8/SUM(US_Others!F306,US_Others!K306,US_Others!Q306)+US_Others!K306*US_Others!K$8/SUM(US_Others!F306,US_Others!K306,US_Others!Q306)+US_Others!Q306*US_Others!Q$8/SUM(US_Others!F306,US_Others!K306,US_Others!Q306))&gt;3.5,4,IF((US_Others!F306*US_Others!F$8/SUM(US_Others!F306,US_Others!K306,US_Others!Q306)+US_Others!K306*US_Others!K$8/SUM(US_Others!F306,US_Others!K306,US_Others!Q306)+US_Others!Q306*US_Others!Q$8/SUM(US_Others!F306,US_Others!K306,US_Others!Q306))&gt;2.5,3,2)),"")</f>
        <v>4</v>
      </c>
      <c r="BG301" s="223">
        <f>IFERROR(IF((US_Others!G306*US_Others!G$8/SUM(US_Others!G306,US_Others!L306,US_Others!R306)+US_Others!L306*US_Others!L$8/SUM(US_Others!G306,US_Others!L306,US_Others!R306)+US_Others!R306*US_Others!R$8/SUM(US_Others!G306,US_Others!L306,US_Others!R306))&gt;3.5,4,IF((US_Others!G306*US_Others!G$8/SUM(US_Others!G306,US_Others!L306,US_Others!R306)+US_Others!L306*US_Others!L$8/SUM(US_Others!G306,US_Others!L306,US_Others!R306)+US_Others!R306*US_Others!R$8/SUM(US_Others!G306,US_Others!L306,US_Others!R306))&gt;2.5,3,2)),"")</f>
        <v>4</v>
      </c>
      <c r="BH301" s="219" t="str">
        <f>IFERROR(IF((US_Others!Z306*US_Others!Z$8/SUM(US_Others!Z306,US_Others!AB306)+US_Others!AB306*US_Others!AB$8/SUM(US_Others!Z306,US_Others!AB306))&gt;3.5,4,IF((US_Others!Z306*US_Others!Z$8/SUM(US_Others!Z306,US_Others!AB306)+US_Others!AB306*US_Others!AB$8/SUM(US_Others!Z306,US_Others!AB306))&gt;2.5,3,2)),"")</f>
        <v/>
      </c>
      <c r="BI301" s="219" t="str">
        <f>IFERROR(IF((US_Others!AA306*US_Others!AA$8/SUM(US_Others!AA306,US_Others!AC306)+US_Others!AC306*US_Others!AC$8/SUM(US_Others!AA306,US_Others!AC306))&gt;3.5,4,IF((US_Others!AA306*US_Others!AA$8/SUM(US_Others!AA306,US_Others!AC306)+US_Others!AC306*US_Others!AC$8/SUM(US_Others!AA306,US_Others!AC306))&gt;2.5,3,2)),"")</f>
        <v/>
      </c>
      <c r="BJ301" s="219" t="str">
        <f>IFERROR(US_Others!AD306*US_Others!AD$8/US_Others!AD306,"")</f>
        <v/>
      </c>
      <c r="BK301" s="74" t="str">
        <f>IFERROR(US_Others!AE306*US_Others!AE$8/US_Others!AE306,"")</f>
        <v/>
      </c>
      <c r="BL301" s="219" t="str">
        <f>IFERROR(IF(SUMPRODUCT(US_Others!AG306:AI306/SUM(US_Others!AG306:AI306),US_Others!AG$8:AI$8)&gt;3.5,4,IF(SUMPRODUCT(US_Others!AG306:AI306/SUM(US_Others!AG306:AI306),US_Others!AG$8:AI$8)&gt;2.5,3,2)),"")</f>
        <v/>
      </c>
      <c r="BM301" s="219" t="str">
        <f>IFERROR(US_Others!AL306*US_Others!AL$8/US_Others!AL306,"")</f>
        <v/>
      </c>
    </row>
    <row r="302" spans="1:65">
      <c r="A302" s="200" t="s">
        <v>446</v>
      </c>
      <c r="B302" s="332">
        <v>517110</v>
      </c>
      <c r="C302" s="333">
        <f>SUM(US_CO2!C305:AX305)</f>
        <v>0.46025542962175808</v>
      </c>
      <c r="D302" s="333">
        <f>SUM(US_CH4!C305:AC305)</f>
        <v>8.4200049713386801E-4</v>
      </c>
      <c r="E302" s="333">
        <f>SUM(US_N2O!C305:AA305)</f>
        <v>2.607258137452042E-4</v>
      </c>
      <c r="F302" s="332">
        <f>US_Others!V307+US_Others!U307</f>
        <v>0</v>
      </c>
      <c r="G302" s="332">
        <f>US_Others!C307+US_Others!H307+US_Others!N307</f>
        <v>2.466085635361664E-4</v>
      </c>
      <c r="H302" s="332">
        <f>US_Others!D307+US_Others!I307+US_Others!O307</f>
        <v>4.0443804419931298E-3</v>
      </c>
      <c r="I302" s="332">
        <f>US_Others!E307+US_Others!J307+US_Others!P307+US_Others!W307</f>
        <v>1.8692929116041417E-2</v>
      </c>
      <c r="J302" s="332">
        <f>US_Others!F307+US_Others!K307+US_Others!Q307</f>
        <v>3.2305721823237803E-3</v>
      </c>
      <c r="K302" s="332">
        <f>US_Others!G307+US_Others!L307+US_Others!R307</f>
        <v>3.2059113259701638E-4</v>
      </c>
      <c r="L302" s="332">
        <f>US_Others!Z307+US_Others!AB307</f>
        <v>0</v>
      </c>
      <c r="M302" s="332">
        <f>US_Others!AA307+US_Others!AC307</f>
        <v>0</v>
      </c>
      <c r="N302" s="332">
        <f>US_Others!AD307</f>
        <v>0</v>
      </c>
      <c r="O302" s="332">
        <f>US_Others!AE307</f>
        <v>0</v>
      </c>
      <c r="P302" s="332">
        <f>SUM(US_Others!AG307:AI307)</f>
        <v>0</v>
      </c>
      <c r="Q302" s="332">
        <f>US_Others!AL307</f>
        <v>0</v>
      </c>
      <c r="R302" s="332"/>
      <c r="S302" s="334">
        <f t="shared" si="4"/>
        <v>460.25542962175808</v>
      </c>
      <c r="T302" s="334">
        <f>D302*1000/Spec!I$6</f>
        <v>3.3680019885354719E-2</v>
      </c>
      <c r="U302" s="334">
        <f>E302*1000/Spec!I$7</f>
        <v>8.7491883807115504E-4</v>
      </c>
      <c r="V302" s="334">
        <f>F302*1000/Spec!I$8</f>
        <v>0</v>
      </c>
      <c r="W302" s="334">
        <f>G302*1000/Spec!I$9</f>
        <v>3.6534602005357984E-4</v>
      </c>
      <c r="X302" s="334">
        <f>H302*1000/Spec!I$10</f>
        <v>1.1555372691408941E-3</v>
      </c>
      <c r="Y302" s="334">
        <f>I302*1000/Spec!I$11</f>
        <v>1.3071978402826165E-2</v>
      </c>
      <c r="Z302" s="334">
        <f>J302*1000/Spec!I$12</f>
        <v>7.227230832939106E-4</v>
      </c>
      <c r="AA302" s="334">
        <f>K302*1000/Spec!I$15</f>
        <v>3.2680033903875271E-5</v>
      </c>
      <c r="AB302" s="334">
        <f>L302*1000/Spec!I$17</f>
        <v>0</v>
      </c>
      <c r="AC302" s="334">
        <f>M302*1000/Spec!I$18</f>
        <v>0</v>
      </c>
      <c r="AD302" s="335">
        <f>N302*1000/Spec!I$25</f>
        <v>0</v>
      </c>
      <c r="AE302" s="335">
        <f>O302*1000/Spec!I$26</f>
        <v>0</v>
      </c>
      <c r="AF302" s="334">
        <f>P302*1000/Spec!I$21</f>
        <v>0</v>
      </c>
      <c r="AG302" s="334">
        <f>Q302*1000/Spec!I$22</f>
        <v>0</v>
      </c>
      <c r="AI302" s="432">
        <f>S302/'2007output'!$D300</f>
        <v>1.3497403239070304E-3</v>
      </c>
      <c r="AJ302" s="432">
        <f>T302/'2007output'!$D300</f>
        <v>9.8769678799037176E-8</v>
      </c>
      <c r="AK302" s="432">
        <f>U302/'2007output'!$D300</f>
        <v>2.5657779569510096E-9</v>
      </c>
      <c r="AL302" s="433">
        <f>V302/'2007output'!$D300</f>
        <v>0</v>
      </c>
      <c r="AM302" s="433">
        <f>W302/'2007output'!$D300</f>
        <v>1.0714099687004573E-9</v>
      </c>
      <c r="AN302" s="433">
        <f>X302/'2007output'!$D300</f>
        <v>3.3887166724325894E-9</v>
      </c>
      <c r="AO302" s="433">
        <f>Y302/'2007output'!$D300</f>
        <v>3.8334748985006228E-8</v>
      </c>
      <c r="AP302" s="433">
        <f>Z302/'2007output'!$D300</f>
        <v>2.1194502568755693E-9</v>
      </c>
      <c r="AQ302" s="433">
        <f>AA302/'2007output'!$D300</f>
        <v>9.5837130227793223E-11</v>
      </c>
      <c r="AR302" s="433">
        <f>AB302/'2007output'!$D300</f>
        <v>0</v>
      </c>
      <c r="AS302" s="433">
        <f>AC302/'2007output'!$D300</f>
        <v>0</v>
      </c>
      <c r="AT302" s="433">
        <f>AD302/'2007output'!$D300</f>
        <v>0</v>
      </c>
      <c r="AU302" s="433">
        <f>AE302/'2007output'!$D300</f>
        <v>0</v>
      </c>
      <c r="AV302" s="433">
        <f>AF302/'2007output'!$D300</f>
        <v>0</v>
      </c>
      <c r="AW302" s="433">
        <f>AG302/'2007output'!$D300</f>
        <v>0</v>
      </c>
      <c r="AY302" s="370">
        <f>IFERROR(IF(SUMPRODUCT(US_CO2!C305:AX305/SUM(US_CO2!C305:AX305),US_CO2!C$6:AX$6)&gt;3.5,4,IF(SUMPRODUCT(US_CO2!C305:AX305/SUM(US_CO2!C305:AX305),US_CO2!C$6:AX$6)&gt;2.5,3,2)),"")</f>
        <v>4</v>
      </c>
      <c r="AZ302" s="370">
        <f>IFERROR(IF(SUMPRODUCT(US_CH4!C305:AC305/SUM(US_CH4!C305:AC305),US_CH4!C$6:AC$6)&gt;3.5,4,IF(SUMPRODUCT(US_CH4!C305:AC305/SUM(US_CH4!C305:AC305),US_CH4!C$6:AC$6)&gt;2.5,3,2)),"")</f>
        <v>4</v>
      </c>
      <c r="BA302" s="223">
        <f>IFERROR(IF(SUMPRODUCT(US_N2O!C305:AA305/SUM(US_N2O!C305:AA305),US_N2O!C$6:AA$6)&gt;3.5,4,IF(SUMPRODUCT(US_N2O!C305:AA305/SUM(US_N2O!C305:AA305),US_N2O!C$6:AA$6)&gt;2.5,3,2)),"")</f>
        <v>4</v>
      </c>
      <c r="BB302" s="223" t="str">
        <f>IFERROR(IF(SUMPRODUCT(US_Others!U307:V307/SUM(US_Others!U307:V307),US_Others!U$8:V$8)&gt;3.5,4,IF(SUMPRODUCT(US_Others!U307:V307/SUM(US_Others!U307:V307),US_Others!U$8:V$8)&gt;2.5,3,2)),"")</f>
        <v/>
      </c>
      <c r="BC302" s="223">
        <f>IFERROR(IF((US_Others!C307*US_Others!C$8/SUM(US_Others!C307,US_Others!H307,US_Others!N307)+ US_Others!H307*US_Others!H$8/SUM(US_Others!C307,US_Others!H307,US_Others!N307)+US_Others!N307*US_Others!N$8/SUM(US_Others!C307,US_Others!H307,US_Others!N307))&gt;3.5,4,IF((US_Others!C307*US_Others!C$8/SUM(US_Others!C307,US_Others!H307,US_Others!N307)+ US_Others!H307*US_Others!H$8/SUM(US_Others!C307,US_Others!H307,US_Others!N307)+US_Others!N307*US_Others!N$8/SUM(US_Others!C307,US_Others!H307,US_Others!N307))&gt;2.5,3,2)),"")</f>
        <v>4</v>
      </c>
      <c r="BD302" s="223">
        <f>IFERROR(IF((US_Others!D307*US_Others!D$8/SUM(US_Others!D307,US_Others!I307,US_Others!O307)+US_Others!I307*US_Others!I$8/SUM(US_Others!D307,US_Others!I307,US_Others!O307)+US_Others!O307*US_Others!O$8/SUM(US_Others!D307,US_Others!I307,US_Others!O307))&gt;3.5,4,IF((US_Others!D307*US_Others!D$8/SUM(US_Others!D307,US_Others!I307,US_Others!O307)+US_Others!I307*US_Others!I$8/SUM(US_Others!D307,US_Others!I307,US_Others!O307)+US_Others!O307*US_Others!O$8/SUM(US_Others!D307,US_Others!I307,US_Others!O307))&gt;2.5,3,2)),"")</f>
        <v>4</v>
      </c>
      <c r="BE302" s="223">
        <f>IFERROR(IF((US_Others!E307*US_Others!E$8/SUM(US_Others!E307,US_Others!J307,US_Others!P307,US_Others!W307)+US_Others!J307*US_Others!J$8/SUM(US_Others!E307,US_Others!J307,US_Others!P307,US_Others!W307)+US_Others!P307*US_Others!P$8/SUM(US_Others!E307,US_Others!J307,US_Others!P307,US_Others!W307)+US_Others!W307*US_Others!W$8/SUM(US_Others!E307,US_Others!J307,US_Others!P307,US_Others!W307))&gt;3.5,4,IF((US_Others!E307*US_Others!E$8/SUM(US_Others!E307,US_Others!J307,US_Others!P307,US_Others!W307)+US_Others!J307*US_Others!J$8/SUM(US_Others!E307,US_Others!J307,US_Others!P307,US_Others!W307)+US_Others!P307*US_Others!P$8/SUM(US_Others!E307,US_Others!J307,US_Others!P307,US_Others!W307)+US_Others!W307*US_Others!W$8/SUM(US_Others!E307,US_Others!J307,US_Others!P307,US_Others!W307))&gt;2.5,3,2)),"")</f>
        <v>4</v>
      </c>
      <c r="BF302" s="223">
        <f>IFERROR(IF((US_Others!F307*US_Others!F$8/SUM(US_Others!F307,US_Others!K307,US_Others!Q307)+US_Others!K307*US_Others!K$8/SUM(US_Others!F307,US_Others!K307,US_Others!Q307)+US_Others!Q307*US_Others!Q$8/SUM(US_Others!F307,US_Others!K307,US_Others!Q307))&gt;3.5,4,IF((US_Others!F307*US_Others!F$8/SUM(US_Others!F307,US_Others!K307,US_Others!Q307)+US_Others!K307*US_Others!K$8/SUM(US_Others!F307,US_Others!K307,US_Others!Q307)+US_Others!Q307*US_Others!Q$8/SUM(US_Others!F307,US_Others!K307,US_Others!Q307))&gt;2.5,3,2)),"")</f>
        <v>4</v>
      </c>
      <c r="BG302" s="223">
        <f>IFERROR(IF((US_Others!G307*US_Others!G$8/SUM(US_Others!G307,US_Others!L307,US_Others!R307)+US_Others!L307*US_Others!L$8/SUM(US_Others!G307,US_Others!L307,US_Others!R307)+US_Others!R307*US_Others!R$8/SUM(US_Others!G307,US_Others!L307,US_Others!R307))&gt;3.5,4,IF((US_Others!G307*US_Others!G$8/SUM(US_Others!G307,US_Others!L307,US_Others!R307)+US_Others!L307*US_Others!L$8/SUM(US_Others!G307,US_Others!L307,US_Others!R307)+US_Others!R307*US_Others!R$8/SUM(US_Others!G307,US_Others!L307,US_Others!R307))&gt;2.5,3,2)),"")</f>
        <v>4</v>
      </c>
      <c r="BH302" s="219" t="str">
        <f>IFERROR(IF((US_Others!Z307*US_Others!Z$8/SUM(US_Others!Z307,US_Others!AB307)+US_Others!AB307*US_Others!AB$8/SUM(US_Others!Z307,US_Others!AB307))&gt;3.5,4,IF((US_Others!Z307*US_Others!Z$8/SUM(US_Others!Z307,US_Others!AB307)+US_Others!AB307*US_Others!AB$8/SUM(US_Others!Z307,US_Others!AB307))&gt;2.5,3,2)),"")</f>
        <v/>
      </c>
      <c r="BI302" s="219" t="str">
        <f>IFERROR(IF((US_Others!AA307*US_Others!AA$8/SUM(US_Others!AA307,US_Others!AC307)+US_Others!AC307*US_Others!AC$8/SUM(US_Others!AA307,US_Others!AC307))&gt;3.5,4,IF((US_Others!AA307*US_Others!AA$8/SUM(US_Others!AA307,US_Others!AC307)+US_Others!AC307*US_Others!AC$8/SUM(US_Others!AA307,US_Others!AC307))&gt;2.5,3,2)),"")</f>
        <v/>
      </c>
      <c r="BJ302" s="219" t="str">
        <f>IFERROR(US_Others!AD307*US_Others!AD$8/US_Others!AD307,"")</f>
        <v/>
      </c>
      <c r="BK302" s="74" t="str">
        <f>IFERROR(US_Others!AE307*US_Others!AE$8/US_Others!AE307,"")</f>
        <v/>
      </c>
      <c r="BL302" s="219" t="str">
        <f>IFERROR(IF(SUMPRODUCT(US_Others!AG307:AI307/SUM(US_Others!AG307:AI307),US_Others!AG$8:AI$8)&gt;3.5,4,IF(SUMPRODUCT(US_Others!AG307:AI307/SUM(US_Others!AG307:AI307),US_Others!AG$8:AI$8)&gt;2.5,3,2)),"")</f>
        <v/>
      </c>
      <c r="BM302" s="219" t="str">
        <f>IFERROR(US_Others!AL307*US_Others!AL$8/US_Others!AL307,"")</f>
        <v/>
      </c>
    </row>
    <row r="303" spans="1:65">
      <c r="A303" s="200" t="s">
        <v>447</v>
      </c>
      <c r="B303" s="332">
        <v>517210</v>
      </c>
      <c r="C303" s="333">
        <f>SUM(US_CO2!C306:AX306)</f>
        <v>0.28236753901085893</v>
      </c>
      <c r="D303" s="333">
        <f>SUM(US_CH4!C306:AC306)</f>
        <v>5.0292274868774293E-4</v>
      </c>
      <c r="E303" s="333">
        <f>SUM(US_N2O!C306:AA306)</f>
        <v>1.5867091207865948E-4</v>
      </c>
      <c r="F303" s="332">
        <f>US_Others!V308+US_Others!U308</f>
        <v>0</v>
      </c>
      <c r="G303" s="332">
        <f>US_Others!C308+US_Others!H308+US_Others!N308</f>
        <v>2.6058088167074016E-4</v>
      </c>
      <c r="H303" s="332">
        <f>US_Others!D308+US_Others!I308+US_Others!O308</f>
        <v>4.2735264594001392E-3</v>
      </c>
      <c r="I303" s="332">
        <f>US_Others!E308+US_Others!J308+US_Others!P308+US_Others!W308</f>
        <v>1.9752030830642107E-2</v>
      </c>
      <c r="J303" s="332">
        <f>US_Others!F308+US_Others!K308+US_Others!Q308</f>
        <v>3.4136095498866967E-3</v>
      </c>
      <c r="K303" s="332">
        <f>US_Others!G308+US_Others!L308+US_Others!R308</f>
        <v>3.3875514617196228E-4</v>
      </c>
      <c r="L303" s="332">
        <f>US_Others!Z308+US_Others!AB308</f>
        <v>0</v>
      </c>
      <c r="M303" s="332">
        <f>US_Others!AA308+US_Others!AC308</f>
        <v>0</v>
      </c>
      <c r="N303" s="332">
        <f>US_Others!AD308</f>
        <v>0</v>
      </c>
      <c r="O303" s="332">
        <f>US_Others!AE308</f>
        <v>0</v>
      </c>
      <c r="P303" s="332">
        <f>SUM(US_Others!AG308:AI308)</f>
        <v>0</v>
      </c>
      <c r="Q303" s="332">
        <f>US_Others!AL308</f>
        <v>0</v>
      </c>
      <c r="R303" s="332"/>
      <c r="S303" s="334">
        <f t="shared" si="4"/>
        <v>282.36753901085893</v>
      </c>
      <c r="T303" s="334">
        <f>D303*1000/Spec!I$6</f>
        <v>2.0116909947509715E-2</v>
      </c>
      <c r="U303" s="334">
        <f>E303*1000/Spec!I$7</f>
        <v>5.3245272509617266E-4</v>
      </c>
      <c r="V303" s="334">
        <f>F303*1000/Spec!I$8</f>
        <v>0</v>
      </c>
      <c r="W303" s="334">
        <f>G303*1000/Spec!I$9</f>
        <v>3.8604575062331877E-4</v>
      </c>
      <c r="X303" s="334">
        <f>H303*1000/Spec!I$10</f>
        <v>1.2210075598286111E-3</v>
      </c>
      <c r="Y303" s="334">
        <f>I303*1000/Spec!I$11</f>
        <v>1.3812608972476997E-2</v>
      </c>
      <c r="Z303" s="334">
        <f>J303*1000/Spec!I$12</f>
        <v>7.6367104024310892E-4</v>
      </c>
      <c r="AA303" s="334">
        <f>K303*1000/Spec!I$15</f>
        <v>3.453161530804916E-5</v>
      </c>
      <c r="AB303" s="334">
        <f>L303*1000/Spec!I$17</f>
        <v>0</v>
      </c>
      <c r="AC303" s="334">
        <f>M303*1000/Spec!I$18</f>
        <v>0</v>
      </c>
      <c r="AD303" s="335">
        <f>N303*1000/Spec!I$25</f>
        <v>0</v>
      </c>
      <c r="AE303" s="335">
        <f>O303*1000/Spec!I$26</f>
        <v>0</v>
      </c>
      <c r="AF303" s="334">
        <f>P303*1000/Spec!I$21</f>
        <v>0</v>
      </c>
      <c r="AG303" s="334">
        <f>Q303*1000/Spec!I$22</f>
        <v>0</v>
      </c>
      <c r="AI303" s="432">
        <f>S303/'2007output'!$D301</f>
        <v>1.9631854444269073E-3</v>
      </c>
      <c r="AJ303" s="432">
        <f>T303/'2007output'!$D301</f>
        <v>1.398646067254889E-7</v>
      </c>
      <c r="AK303" s="432">
        <f>U303/'2007output'!$D301</f>
        <v>3.7019249571532676E-9</v>
      </c>
      <c r="AL303" s="433">
        <f>V303/'2007output'!$D301</f>
        <v>0</v>
      </c>
      <c r="AM303" s="433">
        <f>W303/'2007output'!$D301</f>
        <v>2.6840174375618063E-9</v>
      </c>
      <c r="AN303" s="433">
        <f>X303/'2007output'!$D301</f>
        <v>8.4891637239454841E-9</v>
      </c>
      <c r="AO303" s="433">
        <f>Y303/'2007output'!$D301</f>
        <v>9.6033393141853025E-8</v>
      </c>
      <c r="AP303" s="433">
        <f>Z303/'2007output'!$D301</f>
        <v>5.309490870613038E-9</v>
      </c>
      <c r="AQ303" s="433">
        <f>AA303/'2007output'!$D301</f>
        <v>2.4008412858924419E-10</v>
      </c>
      <c r="AR303" s="433">
        <f>AB303/'2007output'!$D301</f>
        <v>0</v>
      </c>
      <c r="AS303" s="433">
        <f>AC303/'2007output'!$D301</f>
        <v>0</v>
      </c>
      <c r="AT303" s="433">
        <f>AD303/'2007output'!$D301</f>
        <v>0</v>
      </c>
      <c r="AU303" s="433">
        <f>AE303/'2007output'!$D301</f>
        <v>0</v>
      </c>
      <c r="AV303" s="433">
        <f>AF303/'2007output'!$D301</f>
        <v>0</v>
      </c>
      <c r="AW303" s="433">
        <f>AG303/'2007output'!$D301</f>
        <v>0</v>
      </c>
      <c r="AY303" s="370">
        <f>IFERROR(IF(SUMPRODUCT(US_CO2!C306:AX306/SUM(US_CO2!C306:AX306),US_CO2!C$6:AX$6)&gt;3.5,4,IF(SUMPRODUCT(US_CO2!C306:AX306/SUM(US_CO2!C306:AX306),US_CO2!C$6:AX$6)&gt;2.5,3,2)),"")</f>
        <v>4</v>
      </c>
      <c r="AZ303" s="370">
        <f>IFERROR(IF(SUMPRODUCT(US_CH4!C306:AC306/SUM(US_CH4!C306:AC306),US_CH4!C$6:AC$6)&gt;3.5,4,IF(SUMPRODUCT(US_CH4!C306:AC306/SUM(US_CH4!C306:AC306),US_CH4!C$6:AC$6)&gt;2.5,3,2)),"")</f>
        <v>4</v>
      </c>
      <c r="BA303" s="223">
        <f>IFERROR(IF(SUMPRODUCT(US_N2O!C306:AA306/SUM(US_N2O!C306:AA306),US_N2O!C$6:AA$6)&gt;3.5,4,IF(SUMPRODUCT(US_N2O!C306:AA306/SUM(US_N2O!C306:AA306),US_N2O!C$6:AA$6)&gt;2.5,3,2)),"")</f>
        <v>4</v>
      </c>
      <c r="BB303" s="223" t="str">
        <f>IFERROR(IF(SUMPRODUCT(US_Others!U308:V308/SUM(US_Others!U308:V308),US_Others!U$8:V$8)&gt;3.5,4,IF(SUMPRODUCT(US_Others!U308:V308/SUM(US_Others!U308:V308),US_Others!U$8:V$8)&gt;2.5,3,2)),"")</f>
        <v/>
      </c>
      <c r="BC303" s="223">
        <f>IFERROR(IF((US_Others!C308*US_Others!C$8/SUM(US_Others!C308,US_Others!H308,US_Others!N308)+ US_Others!H308*US_Others!H$8/SUM(US_Others!C308,US_Others!H308,US_Others!N308)+US_Others!N308*US_Others!N$8/SUM(US_Others!C308,US_Others!H308,US_Others!N308))&gt;3.5,4,IF((US_Others!C308*US_Others!C$8/SUM(US_Others!C308,US_Others!H308,US_Others!N308)+ US_Others!H308*US_Others!H$8/SUM(US_Others!C308,US_Others!H308,US_Others!N308)+US_Others!N308*US_Others!N$8/SUM(US_Others!C308,US_Others!H308,US_Others!N308))&gt;2.5,3,2)),"")</f>
        <v>4</v>
      </c>
      <c r="BD303" s="223">
        <f>IFERROR(IF((US_Others!D308*US_Others!D$8/SUM(US_Others!D308,US_Others!I308,US_Others!O308)+US_Others!I308*US_Others!I$8/SUM(US_Others!D308,US_Others!I308,US_Others!O308)+US_Others!O308*US_Others!O$8/SUM(US_Others!D308,US_Others!I308,US_Others!O308))&gt;3.5,4,IF((US_Others!D308*US_Others!D$8/SUM(US_Others!D308,US_Others!I308,US_Others!O308)+US_Others!I308*US_Others!I$8/SUM(US_Others!D308,US_Others!I308,US_Others!O308)+US_Others!O308*US_Others!O$8/SUM(US_Others!D308,US_Others!I308,US_Others!O308))&gt;2.5,3,2)),"")</f>
        <v>4</v>
      </c>
      <c r="BE303" s="223">
        <f>IFERROR(IF((US_Others!E308*US_Others!E$8/SUM(US_Others!E308,US_Others!J308,US_Others!P308,US_Others!W308)+US_Others!J308*US_Others!J$8/SUM(US_Others!E308,US_Others!J308,US_Others!P308,US_Others!W308)+US_Others!P308*US_Others!P$8/SUM(US_Others!E308,US_Others!J308,US_Others!P308,US_Others!W308)+US_Others!W308*US_Others!W$8/SUM(US_Others!E308,US_Others!J308,US_Others!P308,US_Others!W308))&gt;3.5,4,IF((US_Others!E308*US_Others!E$8/SUM(US_Others!E308,US_Others!J308,US_Others!P308,US_Others!W308)+US_Others!J308*US_Others!J$8/SUM(US_Others!E308,US_Others!J308,US_Others!P308,US_Others!W308)+US_Others!P308*US_Others!P$8/SUM(US_Others!E308,US_Others!J308,US_Others!P308,US_Others!W308)+US_Others!W308*US_Others!W$8/SUM(US_Others!E308,US_Others!J308,US_Others!P308,US_Others!W308))&gt;2.5,3,2)),"")</f>
        <v>4</v>
      </c>
      <c r="BF303" s="223">
        <f>IFERROR(IF((US_Others!F308*US_Others!F$8/SUM(US_Others!F308,US_Others!K308,US_Others!Q308)+US_Others!K308*US_Others!K$8/SUM(US_Others!F308,US_Others!K308,US_Others!Q308)+US_Others!Q308*US_Others!Q$8/SUM(US_Others!F308,US_Others!K308,US_Others!Q308))&gt;3.5,4,IF((US_Others!F308*US_Others!F$8/SUM(US_Others!F308,US_Others!K308,US_Others!Q308)+US_Others!K308*US_Others!K$8/SUM(US_Others!F308,US_Others!K308,US_Others!Q308)+US_Others!Q308*US_Others!Q$8/SUM(US_Others!F308,US_Others!K308,US_Others!Q308))&gt;2.5,3,2)),"")</f>
        <v>4</v>
      </c>
      <c r="BG303" s="223">
        <f>IFERROR(IF((US_Others!G308*US_Others!G$8/SUM(US_Others!G308,US_Others!L308,US_Others!R308)+US_Others!L308*US_Others!L$8/SUM(US_Others!G308,US_Others!L308,US_Others!R308)+US_Others!R308*US_Others!R$8/SUM(US_Others!G308,US_Others!L308,US_Others!R308))&gt;3.5,4,IF((US_Others!G308*US_Others!G$8/SUM(US_Others!G308,US_Others!L308,US_Others!R308)+US_Others!L308*US_Others!L$8/SUM(US_Others!G308,US_Others!L308,US_Others!R308)+US_Others!R308*US_Others!R$8/SUM(US_Others!G308,US_Others!L308,US_Others!R308))&gt;2.5,3,2)),"")</f>
        <v>4</v>
      </c>
      <c r="BH303" s="219" t="str">
        <f>IFERROR(IF((US_Others!Z308*US_Others!Z$8/SUM(US_Others!Z308,US_Others!AB308)+US_Others!AB308*US_Others!AB$8/SUM(US_Others!Z308,US_Others!AB308))&gt;3.5,4,IF((US_Others!Z308*US_Others!Z$8/SUM(US_Others!Z308,US_Others!AB308)+US_Others!AB308*US_Others!AB$8/SUM(US_Others!Z308,US_Others!AB308))&gt;2.5,3,2)),"")</f>
        <v/>
      </c>
      <c r="BI303" s="219" t="str">
        <f>IFERROR(IF((US_Others!AA308*US_Others!AA$8/SUM(US_Others!AA308,US_Others!AC308)+US_Others!AC308*US_Others!AC$8/SUM(US_Others!AA308,US_Others!AC308))&gt;3.5,4,IF((US_Others!AA308*US_Others!AA$8/SUM(US_Others!AA308,US_Others!AC308)+US_Others!AC308*US_Others!AC$8/SUM(US_Others!AA308,US_Others!AC308))&gt;2.5,3,2)),"")</f>
        <v/>
      </c>
      <c r="BJ303" s="219" t="str">
        <f>IFERROR(US_Others!AD308*US_Others!AD$8/US_Others!AD308,"")</f>
        <v/>
      </c>
      <c r="BK303" s="74" t="str">
        <f>IFERROR(US_Others!AE308*US_Others!AE$8/US_Others!AE308,"")</f>
        <v/>
      </c>
      <c r="BL303" s="219" t="str">
        <f>IFERROR(IF(SUMPRODUCT(US_Others!AG308:AI308/SUM(US_Others!AG308:AI308),US_Others!AG$8:AI$8)&gt;3.5,4,IF(SUMPRODUCT(US_Others!AG308:AI308/SUM(US_Others!AG308:AI308),US_Others!AG$8:AI$8)&gt;2.5,3,2)),"")</f>
        <v/>
      </c>
      <c r="BM303" s="219" t="str">
        <f>IFERROR(US_Others!AL308*US_Others!AL$8/US_Others!AL308,"")</f>
        <v/>
      </c>
    </row>
    <row r="304" spans="1:65">
      <c r="A304" s="200" t="s">
        <v>448</v>
      </c>
      <c r="B304" s="332" t="s">
        <v>449</v>
      </c>
      <c r="C304" s="333">
        <f>SUM(US_CO2!C307:AX307)</f>
        <v>4.3106880213178475E-2</v>
      </c>
      <c r="D304" s="333">
        <f>SUM(US_CH4!C307:AC307)</f>
        <v>6.3746943619036962E-5</v>
      </c>
      <c r="E304" s="333">
        <f>SUM(US_N2O!C307:AA307)</f>
        <v>2.3437975239953754E-5</v>
      </c>
      <c r="F304" s="332">
        <f>US_Others!V309+US_Others!U309</f>
        <v>0</v>
      </c>
      <c r="G304" s="332">
        <f>US_Others!C309+US_Others!H309+US_Others!N309</f>
        <v>1.218737988067002E-5</v>
      </c>
      <c r="H304" s="332">
        <f>US_Others!D309+US_Others!I309+US_Others!O309</f>
        <v>1.9987303004298835E-4</v>
      </c>
      <c r="I304" s="332">
        <f>US_Others!E309+US_Others!J309+US_Others!P309+US_Others!W309</f>
        <v>9.2380339495478747E-4</v>
      </c>
      <c r="J304" s="332">
        <f>US_Others!F309+US_Others!K309+US_Others!Q309</f>
        <v>1.5965467643677726E-4</v>
      </c>
      <c r="K304" s="332">
        <f>US_Others!G309+US_Others!L309+US_Others!R309</f>
        <v>1.5843593844871031E-5</v>
      </c>
      <c r="L304" s="332">
        <f>US_Others!Z309+US_Others!AB309</f>
        <v>0</v>
      </c>
      <c r="M304" s="332">
        <f>US_Others!AA309+US_Others!AC309</f>
        <v>0</v>
      </c>
      <c r="N304" s="332">
        <f>US_Others!AD309</f>
        <v>0</v>
      </c>
      <c r="O304" s="332">
        <f>US_Others!AE309</f>
        <v>0</v>
      </c>
      <c r="P304" s="332">
        <f>SUM(US_Others!AG309:AI309)</f>
        <v>0</v>
      </c>
      <c r="Q304" s="332">
        <f>US_Others!AL309</f>
        <v>0</v>
      </c>
      <c r="R304" s="332"/>
      <c r="S304" s="334">
        <f t="shared" si="4"/>
        <v>43.106880213178478</v>
      </c>
      <c r="T304" s="334">
        <f>D304*1000/Spec!I$6</f>
        <v>2.5498777447614785E-3</v>
      </c>
      <c r="U304" s="334">
        <f>E304*1000/Spec!I$7</f>
        <v>7.8650923624005892E-5</v>
      </c>
      <c r="V304" s="334">
        <f>F304*1000/Spec!I$8</f>
        <v>0</v>
      </c>
      <c r="W304" s="334">
        <f>G304*1000/Spec!I$9</f>
        <v>1.8055377600992621E-5</v>
      </c>
      <c r="X304" s="334">
        <f>H304*1000/Spec!I$10</f>
        <v>5.7106580012282383E-5</v>
      </c>
      <c r="Y304" s="334">
        <f>I304*1000/Spec!I$11</f>
        <v>6.4601636010824294E-4</v>
      </c>
      <c r="Z304" s="334">
        <f>J304*1000/Spec!I$12</f>
        <v>3.5716929851628029E-5</v>
      </c>
      <c r="AA304" s="334">
        <f>K304*1000/Spec!I$15</f>
        <v>1.6150452441254873E-6</v>
      </c>
      <c r="AB304" s="334">
        <f>L304*1000/Spec!I$17</f>
        <v>0</v>
      </c>
      <c r="AC304" s="334">
        <f>M304*1000/Spec!I$18</f>
        <v>0</v>
      </c>
      <c r="AD304" s="335">
        <f>N304*1000/Spec!I$25</f>
        <v>0</v>
      </c>
      <c r="AE304" s="335">
        <f>O304*1000/Spec!I$26</f>
        <v>0</v>
      </c>
      <c r="AF304" s="334">
        <f>P304*1000/Spec!I$21</f>
        <v>0</v>
      </c>
      <c r="AG304" s="334">
        <f>Q304*1000/Spec!I$22</f>
        <v>0</v>
      </c>
      <c r="AI304" s="432">
        <f>S304/'2007output'!$D302</f>
        <v>1.2227121753870685E-3</v>
      </c>
      <c r="AJ304" s="432">
        <f>T304/'2007output'!$D302</f>
        <v>7.2326425592618676E-8</v>
      </c>
      <c r="AK304" s="432">
        <f>U304/'2007output'!$D302</f>
        <v>2.2309070256286014E-9</v>
      </c>
      <c r="AL304" s="433">
        <f>V304/'2007output'!$D302</f>
        <v>0</v>
      </c>
      <c r="AM304" s="433">
        <f>W304/'2007output'!$D302</f>
        <v>5.1213471990477011E-10</v>
      </c>
      <c r="AN304" s="433">
        <f>X304/'2007output'!$D302</f>
        <v>1.6198089569559445E-9</v>
      </c>
      <c r="AO304" s="433">
        <f>Y304/'2007output'!$D302</f>
        <v>1.8324037023725566E-8</v>
      </c>
      <c r="AP304" s="433">
        <f>Z304/'2007output'!$D302</f>
        <v>1.0130987160532283E-9</v>
      </c>
      <c r="AQ304" s="433">
        <f>AA304/'2007output'!$D302</f>
        <v>4.5810215771298258E-11</v>
      </c>
      <c r="AR304" s="433">
        <f>AB304/'2007output'!$D302</f>
        <v>0</v>
      </c>
      <c r="AS304" s="433">
        <f>AC304/'2007output'!$D302</f>
        <v>0</v>
      </c>
      <c r="AT304" s="433">
        <f>AD304/'2007output'!$D302</f>
        <v>0</v>
      </c>
      <c r="AU304" s="433">
        <f>AE304/'2007output'!$D302</f>
        <v>0</v>
      </c>
      <c r="AV304" s="433">
        <f>AF304/'2007output'!$D302</f>
        <v>0</v>
      </c>
      <c r="AW304" s="433">
        <f>AG304/'2007output'!$D302</f>
        <v>0</v>
      </c>
      <c r="AY304" s="370">
        <f>IFERROR(IF(SUMPRODUCT(US_CO2!C307:AX307/SUM(US_CO2!C307:AX307),US_CO2!C$6:AX$6)&gt;3.5,4,IF(SUMPRODUCT(US_CO2!C307:AX307/SUM(US_CO2!C307:AX307),US_CO2!C$6:AX$6)&gt;2.5,3,2)),"")</f>
        <v>4</v>
      </c>
      <c r="AZ304" s="370">
        <f>IFERROR(IF(SUMPRODUCT(US_CH4!C307:AC307/SUM(US_CH4!C307:AC307),US_CH4!C$6:AC$6)&gt;3.5,4,IF(SUMPRODUCT(US_CH4!C307:AC307/SUM(US_CH4!C307:AC307),US_CH4!C$6:AC$6)&gt;2.5,3,2)),"")</f>
        <v>4</v>
      </c>
      <c r="BA304" s="223">
        <f>IFERROR(IF(SUMPRODUCT(US_N2O!C307:AA307/SUM(US_N2O!C307:AA307),US_N2O!C$6:AA$6)&gt;3.5,4,IF(SUMPRODUCT(US_N2O!C307:AA307/SUM(US_N2O!C307:AA307),US_N2O!C$6:AA$6)&gt;2.5,3,2)),"")</f>
        <v>4</v>
      </c>
      <c r="BB304" s="223" t="str">
        <f>IFERROR(IF(SUMPRODUCT(US_Others!U309:V309/SUM(US_Others!U309:V309),US_Others!U$8:V$8)&gt;3.5,4,IF(SUMPRODUCT(US_Others!U309:V309/SUM(US_Others!U309:V309),US_Others!U$8:V$8)&gt;2.5,3,2)),"")</f>
        <v/>
      </c>
      <c r="BC304" s="223">
        <f>IFERROR(IF((US_Others!C309*US_Others!C$8/SUM(US_Others!C309,US_Others!H309,US_Others!N309)+ US_Others!H309*US_Others!H$8/SUM(US_Others!C309,US_Others!H309,US_Others!N309)+US_Others!N309*US_Others!N$8/SUM(US_Others!C309,US_Others!H309,US_Others!N309))&gt;3.5,4,IF((US_Others!C309*US_Others!C$8/SUM(US_Others!C309,US_Others!H309,US_Others!N309)+ US_Others!H309*US_Others!H$8/SUM(US_Others!C309,US_Others!H309,US_Others!N309)+US_Others!N309*US_Others!N$8/SUM(US_Others!C309,US_Others!H309,US_Others!N309))&gt;2.5,3,2)),"")</f>
        <v>4</v>
      </c>
      <c r="BD304" s="223">
        <f>IFERROR(IF((US_Others!D309*US_Others!D$8/SUM(US_Others!D309,US_Others!I309,US_Others!O309)+US_Others!I309*US_Others!I$8/SUM(US_Others!D309,US_Others!I309,US_Others!O309)+US_Others!O309*US_Others!O$8/SUM(US_Others!D309,US_Others!I309,US_Others!O309))&gt;3.5,4,IF((US_Others!D309*US_Others!D$8/SUM(US_Others!D309,US_Others!I309,US_Others!O309)+US_Others!I309*US_Others!I$8/SUM(US_Others!D309,US_Others!I309,US_Others!O309)+US_Others!O309*US_Others!O$8/SUM(US_Others!D309,US_Others!I309,US_Others!O309))&gt;2.5,3,2)),"")</f>
        <v>4</v>
      </c>
      <c r="BE304" s="223">
        <f>IFERROR(IF((US_Others!E309*US_Others!E$8/SUM(US_Others!E309,US_Others!J309,US_Others!P309,US_Others!W309)+US_Others!J309*US_Others!J$8/SUM(US_Others!E309,US_Others!J309,US_Others!P309,US_Others!W309)+US_Others!P309*US_Others!P$8/SUM(US_Others!E309,US_Others!J309,US_Others!P309,US_Others!W309)+US_Others!W309*US_Others!W$8/SUM(US_Others!E309,US_Others!J309,US_Others!P309,US_Others!W309))&gt;3.5,4,IF((US_Others!E309*US_Others!E$8/SUM(US_Others!E309,US_Others!J309,US_Others!P309,US_Others!W309)+US_Others!J309*US_Others!J$8/SUM(US_Others!E309,US_Others!J309,US_Others!P309,US_Others!W309)+US_Others!P309*US_Others!P$8/SUM(US_Others!E309,US_Others!J309,US_Others!P309,US_Others!W309)+US_Others!W309*US_Others!W$8/SUM(US_Others!E309,US_Others!J309,US_Others!P309,US_Others!W309))&gt;2.5,3,2)),"")</f>
        <v>4</v>
      </c>
      <c r="BF304" s="223">
        <f>IFERROR(IF((US_Others!F309*US_Others!F$8/SUM(US_Others!F309,US_Others!K309,US_Others!Q309)+US_Others!K309*US_Others!K$8/SUM(US_Others!F309,US_Others!K309,US_Others!Q309)+US_Others!Q309*US_Others!Q$8/SUM(US_Others!F309,US_Others!K309,US_Others!Q309))&gt;3.5,4,IF((US_Others!F309*US_Others!F$8/SUM(US_Others!F309,US_Others!K309,US_Others!Q309)+US_Others!K309*US_Others!K$8/SUM(US_Others!F309,US_Others!K309,US_Others!Q309)+US_Others!Q309*US_Others!Q$8/SUM(US_Others!F309,US_Others!K309,US_Others!Q309))&gt;2.5,3,2)),"")</f>
        <v>4</v>
      </c>
      <c r="BG304" s="223">
        <f>IFERROR(IF((US_Others!G309*US_Others!G$8/SUM(US_Others!G309,US_Others!L309,US_Others!R309)+US_Others!L309*US_Others!L$8/SUM(US_Others!G309,US_Others!L309,US_Others!R309)+US_Others!R309*US_Others!R$8/SUM(US_Others!G309,US_Others!L309,US_Others!R309))&gt;3.5,4,IF((US_Others!G309*US_Others!G$8/SUM(US_Others!G309,US_Others!L309,US_Others!R309)+US_Others!L309*US_Others!L$8/SUM(US_Others!G309,US_Others!L309,US_Others!R309)+US_Others!R309*US_Others!R$8/SUM(US_Others!G309,US_Others!L309,US_Others!R309))&gt;2.5,3,2)),"")</f>
        <v>4</v>
      </c>
      <c r="BH304" s="219" t="str">
        <f>IFERROR(IF((US_Others!Z309*US_Others!Z$8/SUM(US_Others!Z309,US_Others!AB309)+US_Others!AB309*US_Others!AB$8/SUM(US_Others!Z309,US_Others!AB309))&gt;3.5,4,IF((US_Others!Z309*US_Others!Z$8/SUM(US_Others!Z309,US_Others!AB309)+US_Others!AB309*US_Others!AB$8/SUM(US_Others!Z309,US_Others!AB309))&gt;2.5,3,2)),"")</f>
        <v/>
      </c>
      <c r="BI304" s="219" t="str">
        <f>IFERROR(IF((US_Others!AA309*US_Others!AA$8/SUM(US_Others!AA309,US_Others!AC309)+US_Others!AC309*US_Others!AC$8/SUM(US_Others!AA309,US_Others!AC309))&gt;3.5,4,IF((US_Others!AA309*US_Others!AA$8/SUM(US_Others!AA309,US_Others!AC309)+US_Others!AC309*US_Others!AC$8/SUM(US_Others!AA309,US_Others!AC309))&gt;2.5,3,2)),"")</f>
        <v/>
      </c>
      <c r="BJ304" s="219" t="str">
        <f>IFERROR(US_Others!AD309*US_Others!AD$8/US_Others!AD309,"")</f>
        <v/>
      </c>
      <c r="BK304" s="74" t="str">
        <f>IFERROR(US_Others!AE309*US_Others!AE$8/US_Others!AE309,"")</f>
        <v/>
      </c>
      <c r="BL304" s="219" t="str">
        <f>IFERROR(IF(SUMPRODUCT(US_Others!AG309:AI309/SUM(US_Others!AG309:AI309),US_Others!AG$8:AI$8)&gt;3.5,4,IF(SUMPRODUCT(US_Others!AG309:AI309/SUM(US_Others!AG309:AI309),US_Others!AG$8:AI$8)&gt;2.5,3,2)),"")</f>
        <v/>
      </c>
      <c r="BM304" s="219" t="str">
        <f>IFERROR(US_Others!AL309*US_Others!AL$8/US_Others!AL309,"")</f>
        <v/>
      </c>
    </row>
    <row r="305" spans="1:65">
      <c r="A305" s="200" t="s">
        <v>450</v>
      </c>
      <c r="B305" s="332">
        <v>518200</v>
      </c>
      <c r="C305" s="333">
        <f>SUM(US_CO2!C308:AX308)</f>
        <v>0.18408197521087805</v>
      </c>
      <c r="D305" s="333">
        <f>SUM(US_CH4!C308:AC308)</f>
        <v>2.1458255218120663E-4</v>
      </c>
      <c r="E305" s="333">
        <f>SUM(US_N2O!C308:AA308)</f>
        <v>9.6043947331183674E-5</v>
      </c>
      <c r="F305" s="332">
        <f>US_Others!V310+US_Others!U310</f>
        <v>0</v>
      </c>
      <c r="G305" s="332">
        <f>US_Others!C310+US_Others!H310+US_Others!N310</f>
        <v>1.710063252819695E-3</v>
      </c>
      <c r="H305" s="332">
        <f>US_Others!D310+US_Others!I310+US_Others!O310</f>
        <v>2.8045037346243005E-2</v>
      </c>
      <c r="I305" s="332">
        <f>US_Others!E310+US_Others!J310+US_Others!P310+US_Others!W310</f>
        <v>0.12962279456373288</v>
      </c>
      <c r="J305" s="332">
        <f>US_Others!F310+US_Others!K310+US_Others!Q310</f>
        <v>2.2401828611938006E-2</v>
      </c>
      <c r="K305" s="332">
        <f>US_Others!G310+US_Others!L310+US_Others!R310</f>
        <v>2.2230822286656042E-3</v>
      </c>
      <c r="L305" s="332">
        <f>US_Others!Z310+US_Others!AB310</f>
        <v>0</v>
      </c>
      <c r="M305" s="332">
        <f>US_Others!AA310+US_Others!AC310</f>
        <v>0</v>
      </c>
      <c r="N305" s="332">
        <f>US_Others!AD310</f>
        <v>0</v>
      </c>
      <c r="O305" s="332">
        <f>US_Others!AE310</f>
        <v>0</v>
      </c>
      <c r="P305" s="332">
        <f>SUM(US_Others!AG310:AI310)</f>
        <v>0</v>
      </c>
      <c r="Q305" s="332">
        <f>US_Others!AL310</f>
        <v>0</v>
      </c>
      <c r="R305" s="332"/>
      <c r="S305" s="334">
        <f t="shared" si="4"/>
        <v>184.08197521087806</v>
      </c>
      <c r="T305" s="334">
        <f>D305*1000/Spec!I$6</f>
        <v>8.5833020872482652E-3</v>
      </c>
      <c r="U305" s="334">
        <f>E305*1000/Spec!I$7</f>
        <v>3.2229512527242839E-4</v>
      </c>
      <c r="V305" s="334">
        <f>F305*1000/Spec!I$8</f>
        <v>0</v>
      </c>
      <c r="W305" s="334">
        <f>G305*1000/Spec!I$9</f>
        <v>2.5334270412143631E-3</v>
      </c>
      <c r="X305" s="334">
        <f>H305*1000/Spec!I$10</f>
        <v>8.0128678132122873E-3</v>
      </c>
      <c r="Y305" s="334">
        <f>I305*1000/Spec!I$11</f>
        <v>9.0645310883729277E-2</v>
      </c>
      <c r="Z305" s="334">
        <f>J305*1000/Spec!I$12</f>
        <v>5.0115947677713659E-3</v>
      </c>
      <c r="AA305" s="334">
        <f>K305*1000/Spec!I$15</f>
        <v>2.2661388671412885E-4</v>
      </c>
      <c r="AB305" s="334">
        <f>L305*1000/Spec!I$17</f>
        <v>0</v>
      </c>
      <c r="AC305" s="334">
        <f>M305*1000/Spec!I$18</f>
        <v>0</v>
      </c>
      <c r="AD305" s="335">
        <f>N305*1000/Spec!I$25</f>
        <v>0</v>
      </c>
      <c r="AE305" s="335">
        <f>O305*1000/Spec!I$26</f>
        <v>0</v>
      </c>
      <c r="AF305" s="334">
        <f>P305*1000/Spec!I$21</f>
        <v>0</v>
      </c>
      <c r="AG305" s="334">
        <f>Q305*1000/Spec!I$22</f>
        <v>0</v>
      </c>
      <c r="AI305" s="432">
        <f>S305/'2007output'!$D303</f>
        <v>2.2364313288718465E-3</v>
      </c>
      <c r="AJ305" s="432">
        <f>T305/'2007output'!$D303</f>
        <v>1.0427944219472268E-7</v>
      </c>
      <c r="AK305" s="432">
        <f>U305/'2007output'!$D303</f>
        <v>3.9155974639897343E-9</v>
      </c>
      <c r="AL305" s="433">
        <f>V305/'2007output'!$D303</f>
        <v>0</v>
      </c>
      <c r="AM305" s="433">
        <f>W305/'2007output'!$D303</f>
        <v>3.0778872281722966E-8</v>
      </c>
      <c r="AN305" s="433">
        <f>X305/'2007output'!$D303</f>
        <v>9.7349176045335225E-8</v>
      </c>
      <c r="AO305" s="433">
        <f>Y305/'2007output'!$D303</f>
        <v>1.1012594407652832E-6</v>
      </c>
      <c r="AP305" s="433">
        <f>Z305/'2007output'!$D303</f>
        <v>6.0886393322401627E-8</v>
      </c>
      <c r="AQ305" s="433">
        <f>AA305/'2007output'!$D303</f>
        <v>2.7531560068513666E-9</v>
      </c>
      <c r="AR305" s="433">
        <f>AB305/'2007output'!$D303</f>
        <v>0</v>
      </c>
      <c r="AS305" s="433">
        <f>AC305/'2007output'!$D303</f>
        <v>0</v>
      </c>
      <c r="AT305" s="433">
        <f>AD305/'2007output'!$D303</f>
        <v>0</v>
      </c>
      <c r="AU305" s="433">
        <f>AE305/'2007output'!$D303</f>
        <v>0</v>
      </c>
      <c r="AV305" s="433">
        <f>AF305/'2007output'!$D303</f>
        <v>0</v>
      </c>
      <c r="AW305" s="433">
        <f>AG305/'2007output'!$D303</f>
        <v>0</v>
      </c>
      <c r="AY305" s="370">
        <f>IFERROR(IF(SUMPRODUCT(US_CO2!C308:AX308/SUM(US_CO2!C308:AX308),US_CO2!C$6:AX$6)&gt;3.5,4,IF(SUMPRODUCT(US_CO2!C308:AX308/SUM(US_CO2!C308:AX308),US_CO2!C$6:AX$6)&gt;2.5,3,2)),"")</f>
        <v>4</v>
      </c>
      <c r="AZ305" s="370">
        <f>IFERROR(IF(SUMPRODUCT(US_CH4!C308:AC308/SUM(US_CH4!C308:AC308),US_CH4!C$6:AC$6)&gt;3.5,4,IF(SUMPRODUCT(US_CH4!C308:AC308/SUM(US_CH4!C308:AC308),US_CH4!C$6:AC$6)&gt;2.5,3,2)),"")</f>
        <v>4</v>
      </c>
      <c r="BA305" s="223">
        <f>IFERROR(IF(SUMPRODUCT(US_N2O!C308:AA308/SUM(US_N2O!C308:AA308),US_N2O!C$6:AA$6)&gt;3.5,4,IF(SUMPRODUCT(US_N2O!C308:AA308/SUM(US_N2O!C308:AA308),US_N2O!C$6:AA$6)&gt;2.5,3,2)),"")</f>
        <v>4</v>
      </c>
      <c r="BB305" s="223" t="str">
        <f>IFERROR(IF(SUMPRODUCT(US_Others!U310:V310/SUM(US_Others!U310:V310),US_Others!U$8:V$8)&gt;3.5,4,IF(SUMPRODUCT(US_Others!U310:V310/SUM(US_Others!U310:V310),US_Others!U$8:V$8)&gt;2.5,3,2)),"")</f>
        <v/>
      </c>
      <c r="BC305" s="223">
        <f>IFERROR(IF((US_Others!C310*US_Others!C$8/SUM(US_Others!C310,US_Others!H310,US_Others!N310)+ US_Others!H310*US_Others!H$8/SUM(US_Others!C310,US_Others!H310,US_Others!N310)+US_Others!N310*US_Others!N$8/SUM(US_Others!C310,US_Others!H310,US_Others!N310))&gt;3.5,4,IF((US_Others!C310*US_Others!C$8/SUM(US_Others!C310,US_Others!H310,US_Others!N310)+ US_Others!H310*US_Others!H$8/SUM(US_Others!C310,US_Others!H310,US_Others!N310)+US_Others!N310*US_Others!N$8/SUM(US_Others!C310,US_Others!H310,US_Others!N310))&gt;2.5,3,2)),"")</f>
        <v>4</v>
      </c>
      <c r="BD305" s="223">
        <f>IFERROR(IF((US_Others!D310*US_Others!D$8/SUM(US_Others!D310,US_Others!I310,US_Others!O310)+US_Others!I310*US_Others!I$8/SUM(US_Others!D310,US_Others!I310,US_Others!O310)+US_Others!O310*US_Others!O$8/SUM(US_Others!D310,US_Others!I310,US_Others!O310))&gt;3.5,4,IF((US_Others!D310*US_Others!D$8/SUM(US_Others!D310,US_Others!I310,US_Others!O310)+US_Others!I310*US_Others!I$8/SUM(US_Others!D310,US_Others!I310,US_Others!O310)+US_Others!O310*US_Others!O$8/SUM(US_Others!D310,US_Others!I310,US_Others!O310))&gt;2.5,3,2)),"")</f>
        <v>4</v>
      </c>
      <c r="BE305" s="223">
        <f>IFERROR(IF((US_Others!E310*US_Others!E$8/SUM(US_Others!E310,US_Others!J310,US_Others!P310,US_Others!W310)+US_Others!J310*US_Others!J$8/SUM(US_Others!E310,US_Others!J310,US_Others!P310,US_Others!W310)+US_Others!P310*US_Others!P$8/SUM(US_Others!E310,US_Others!J310,US_Others!P310,US_Others!W310)+US_Others!W310*US_Others!W$8/SUM(US_Others!E310,US_Others!J310,US_Others!P310,US_Others!W310))&gt;3.5,4,IF((US_Others!E310*US_Others!E$8/SUM(US_Others!E310,US_Others!J310,US_Others!P310,US_Others!W310)+US_Others!J310*US_Others!J$8/SUM(US_Others!E310,US_Others!J310,US_Others!P310,US_Others!W310)+US_Others!P310*US_Others!P$8/SUM(US_Others!E310,US_Others!J310,US_Others!P310,US_Others!W310)+US_Others!W310*US_Others!W$8/SUM(US_Others!E310,US_Others!J310,US_Others!P310,US_Others!W310))&gt;2.5,3,2)),"")</f>
        <v>4</v>
      </c>
      <c r="BF305" s="223">
        <f>IFERROR(IF((US_Others!F310*US_Others!F$8/SUM(US_Others!F310,US_Others!K310,US_Others!Q310)+US_Others!K310*US_Others!K$8/SUM(US_Others!F310,US_Others!K310,US_Others!Q310)+US_Others!Q310*US_Others!Q$8/SUM(US_Others!F310,US_Others!K310,US_Others!Q310))&gt;3.5,4,IF((US_Others!F310*US_Others!F$8/SUM(US_Others!F310,US_Others!K310,US_Others!Q310)+US_Others!K310*US_Others!K$8/SUM(US_Others!F310,US_Others!K310,US_Others!Q310)+US_Others!Q310*US_Others!Q$8/SUM(US_Others!F310,US_Others!K310,US_Others!Q310))&gt;2.5,3,2)),"")</f>
        <v>4</v>
      </c>
      <c r="BG305" s="223">
        <f>IFERROR(IF((US_Others!G310*US_Others!G$8/SUM(US_Others!G310,US_Others!L310,US_Others!R310)+US_Others!L310*US_Others!L$8/SUM(US_Others!G310,US_Others!L310,US_Others!R310)+US_Others!R310*US_Others!R$8/SUM(US_Others!G310,US_Others!L310,US_Others!R310))&gt;3.5,4,IF((US_Others!G310*US_Others!G$8/SUM(US_Others!G310,US_Others!L310,US_Others!R310)+US_Others!L310*US_Others!L$8/SUM(US_Others!G310,US_Others!L310,US_Others!R310)+US_Others!R310*US_Others!R$8/SUM(US_Others!G310,US_Others!L310,US_Others!R310))&gt;2.5,3,2)),"")</f>
        <v>4</v>
      </c>
      <c r="BH305" s="219" t="str">
        <f>IFERROR(IF((US_Others!Z310*US_Others!Z$8/SUM(US_Others!Z310,US_Others!AB310)+US_Others!AB310*US_Others!AB$8/SUM(US_Others!Z310,US_Others!AB310))&gt;3.5,4,IF((US_Others!Z310*US_Others!Z$8/SUM(US_Others!Z310,US_Others!AB310)+US_Others!AB310*US_Others!AB$8/SUM(US_Others!Z310,US_Others!AB310))&gt;2.5,3,2)),"")</f>
        <v/>
      </c>
      <c r="BI305" s="219" t="str">
        <f>IFERROR(IF((US_Others!AA310*US_Others!AA$8/SUM(US_Others!AA310,US_Others!AC310)+US_Others!AC310*US_Others!AC$8/SUM(US_Others!AA310,US_Others!AC310))&gt;3.5,4,IF((US_Others!AA310*US_Others!AA$8/SUM(US_Others!AA310,US_Others!AC310)+US_Others!AC310*US_Others!AC$8/SUM(US_Others!AA310,US_Others!AC310))&gt;2.5,3,2)),"")</f>
        <v/>
      </c>
      <c r="BJ305" s="219" t="str">
        <f>IFERROR(US_Others!AD310*US_Others!AD$8/US_Others!AD310,"")</f>
        <v/>
      </c>
      <c r="BK305" s="74" t="str">
        <f>IFERROR(US_Others!AE310*US_Others!AE$8/US_Others!AE310,"")</f>
        <v/>
      </c>
      <c r="BL305" s="219" t="str">
        <f>IFERROR(IF(SUMPRODUCT(US_Others!AG310:AI310/SUM(US_Others!AG310:AI310),US_Others!AG$8:AI$8)&gt;3.5,4,IF(SUMPRODUCT(US_Others!AG310:AI310/SUM(US_Others!AG310:AI310),US_Others!AG$8:AI$8)&gt;2.5,3,2)),"")</f>
        <v/>
      </c>
      <c r="BM305" s="219" t="str">
        <f>IFERROR(US_Others!AL310*US_Others!AL$8/US_Others!AL310,"")</f>
        <v/>
      </c>
    </row>
    <row r="306" spans="1:65">
      <c r="A306" s="200" t="s">
        <v>451</v>
      </c>
      <c r="B306" s="332" t="s">
        <v>452</v>
      </c>
      <c r="C306" s="333">
        <f>SUM(US_CO2!C309:AX309)</f>
        <v>2.8585849764065072E-2</v>
      </c>
      <c r="D306" s="333">
        <f>SUM(US_CH4!C309:AC309)</f>
        <v>5.5425821938818743E-5</v>
      </c>
      <c r="E306" s="333">
        <f>SUM(US_N2O!C309:AA309)</f>
        <v>1.6465582209989731E-5</v>
      </c>
      <c r="F306" s="332">
        <f>US_Others!V311+US_Others!U311</f>
        <v>0</v>
      </c>
      <c r="G306" s="332">
        <f>US_Others!C311+US_Others!H311+US_Others!N311</f>
        <v>0</v>
      </c>
      <c r="H306" s="332">
        <f>US_Others!D311+US_Others!I311+US_Others!O311</f>
        <v>0</v>
      </c>
      <c r="I306" s="332">
        <f>US_Others!E311+US_Others!J311+US_Others!P311+US_Others!W311</f>
        <v>0</v>
      </c>
      <c r="J306" s="332">
        <f>US_Others!F311+US_Others!K311+US_Others!Q311</f>
        <v>0</v>
      </c>
      <c r="K306" s="332">
        <f>US_Others!G311+US_Others!L311+US_Others!R311</f>
        <v>0</v>
      </c>
      <c r="L306" s="332">
        <f>US_Others!Z311+US_Others!AB311</f>
        <v>0</v>
      </c>
      <c r="M306" s="332">
        <f>US_Others!AA311+US_Others!AC311</f>
        <v>0</v>
      </c>
      <c r="N306" s="332">
        <f>US_Others!AD311</f>
        <v>0</v>
      </c>
      <c r="O306" s="332">
        <f>US_Others!AE311</f>
        <v>0</v>
      </c>
      <c r="P306" s="332">
        <f>SUM(US_Others!AG311:AI311)</f>
        <v>0</v>
      </c>
      <c r="Q306" s="332">
        <f>US_Others!AL311</f>
        <v>0</v>
      </c>
      <c r="R306" s="332"/>
      <c r="S306" s="334">
        <f t="shared" si="4"/>
        <v>28.58584976406507</v>
      </c>
      <c r="T306" s="334">
        <f>D306*1000/Spec!I$6</f>
        <v>2.2170328775527499E-3</v>
      </c>
      <c r="U306" s="334">
        <f>E306*1000/Spec!I$7</f>
        <v>5.5253631577146743E-5</v>
      </c>
      <c r="V306" s="334">
        <f>F306*1000/Spec!I$8</f>
        <v>0</v>
      </c>
      <c r="W306" s="334">
        <f>G306*1000/Spec!I$9</f>
        <v>0</v>
      </c>
      <c r="X306" s="334">
        <f>H306*1000/Spec!I$10</f>
        <v>0</v>
      </c>
      <c r="Y306" s="334">
        <f>I306*1000/Spec!I$11</f>
        <v>0</v>
      </c>
      <c r="Z306" s="334">
        <f>J306*1000/Spec!I$12</f>
        <v>0</v>
      </c>
      <c r="AA306" s="334">
        <f>K306*1000/Spec!I$15</f>
        <v>0</v>
      </c>
      <c r="AB306" s="334">
        <f>L306*1000/Spec!I$17</f>
        <v>0</v>
      </c>
      <c r="AC306" s="334">
        <f>M306*1000/Spec!I$18</f>
        <v>0</v>
      </c>
      <c r="AD306" s="335">
        <f>N306*1000/Spec!I$25</f>
        <v>0</v>
      </c>
      <c r="AE306" s="335">
        <f>O306*1000/Spec!I$26</f>
        <v>0</v>
      </c>
      <c r="AF306" s="334">
        <f>P306*1000/Spec!I$21</f>
        <v>0</v>
      </c>
      <c r="AG306" s="334">
        <f>Q306*1000/Spec!I$22</f>
        <v>0</v>
      </c>
      <c r="AI306" s="432">
        <f>S306/'2007output'!$D304</f>
        <v>3.8311767191134796E-3</v>
      </c>
      <c r="AJ306" s="432">
        <f>T306/'2007output'!$D304</f>
        <v>2.971345898790377E-7</v>
      </c>
      <c r="AK306" s="432">
        <f>U306/'2007output'!$D304</f>
        <v>7.405287185513249E-9</v>
      </c>
      <c r="AL306" s="433">
        <f>V306/'2007output'!$D304</f>
        <v>0</v>
      </c>
      <c r="AM306" s="433">
        <f>W306/'2007output'!$D304</f>
        <v>0</v>
      </c>
      <c r="AN306" s="433">
        <f>X306/'2007output'!$D304</f>
        <v>0</v>
      </c>
      <c r="AO306" s="433">
        <f>Y306/'2007output'!$D304</f>
        <v>0</v>
      </c>
      <c r="AP306" s="433">
        <f>Z306/'2007output'!$D304</f>
        <v>0</v>
      </c>
      <c r="AQ306" s="433">
        <f>AA306/'2007output'!$D304</f>
        <v>0</v>
      </c>
      <c r="AR306" s="433">
        <f>AB306/'2007output'!$D304</f>
        <v>0</v>
      </c>
      <c r="AS306" s="433">
        <f>AC306/'2007output'!$D304</f>
        <v>0</v>
      </c>
      <c r="AT306" s="433">
        <f>AD306/'2007output'!$D304</f>
        <v>0</v>
      </c>
      <c r="AU306" s="433">
        <f>AE306/'2007output'!$D304</f>
        <v>0</v>
      </c>
      <c r="AV306" s="433">
        <f>AF306/'2007output'!$D304</f>
        <v>0</v>
      </c>
      <c r="AW306" s="433">
        <f>AG306/'2007output'!$D304</f>
        <v>0</v>
      </c>
      <c r="AY306" s="370">
        <f>IFERROR(IF(SUMPRODUCT(US_CO2!C309:AX309/SUM(US_CO2!C309:AX309),US_CO2!C$6:AX$6)&gt;3.5,4,IF(SUMPRODUCT(US_CO2!C309:AX309/SUM(US_CO2!C309:AX309),US_CO2!C$6:AX$6)&gt;2.5,3,2)),"")</f>
        <v>4</v>
      </c>
      <c r="AZ306" s="370">
        <f>IFERROR(IF(SUMPRODUCT(US_CH4!C309:AC309/SUM(US_CH4!C309:AC309),US_CH4!C$6:AC$6)&gt;3.5,4,IF(SUMPRODUCT(US_CH4!C309:AC309/SUM(US_CH4!C309:AC309),US_CH4!C$6:AC$6)&gt;2.5,3,2)),"")</f>
        <v>4</v>
      </c>
      <c r="BA306" s="223">
        <f>IFERROR(IF(SUMPRODUCT(US_N2O!C309:AA309/SUM(US_N2O!C309:AA309),US_N2O!C$6:AA$6)&gt;3.5,4,IF(SUMPRODUCT(US_N2O!C309:AA309/SUM(US_N2O!C309:AA309),US_N2O!C$6:AA$6)&gt;2.5,3,2)),"")</f>
        <v>4</v>
      </c>
      <c r="BB306" s="223" t="str">
        <f>IFERROR(IF(SUMPRODUCT(US_Others!U311:V311/SUM(US_Others!U311:V311),US_Others!U$8:V$8)&gt;3.5,4,IF(SUMPRODUCT(US_Others!U311:V311/SUM(US_Others!U311:V311),US_Others!U$8:V$8)&gt;2.5,3,2)),"")</f>
        <v/>
      </c>
      <c r="BC306" s="223" t="str">
        <f>IFERROR(IF((US_Others!C311*US_Others!C$8/SUM(US_Others!C311,US_Others!H311,US_Others!N311)+ US_Others!H311*US_Others!H$8/SUM(US_Others!C311,US_Others!H311,US_Others!N311)+US_Others!N311*US_Others!N$8/SUM(US_Others!C311,US_Others!H311,US_Others!N311))&gt;3.5,4,IF((US_Others!C311*US_Others!C$8/SUM(US_Others!C311,US_Others!H311,US_Others!N311)+ US_Others!H311*US_Others!H$8/SUM(US_Others!C311,US_Others!H311,US_Others!N311)+US_Others!N311*US_Others!N$8/SUM(US_Others!C311,US_Others!H311,US_Others!N311))&gt;2.5,3,2)),"")</f>
        <v/>
      </c>
      <c r="BD306" s="223" t="str">
        <f>IFERROR(IF((US_Others!D311*US_Others!D$8/SUM(US_Others!D311,US_Others!I311,US_Others!O311)+US_Others!I311*US_Others!I$8/SUM(US_Others!D311,US_Others!I311,US_Others!O311)+US_Others!O311*US_Others!O$8/SUM(US_Others!D311,US_Others!I311,US_Others!O311))&gt;3.5,4,IF((US_Others!D311*US_Others!D$8/SUM(US_Others!D311,US_Others!I311,US_Others!O311)+US_Others!I311*US_Others!I$8/SUM(US_Others!D311,US_Others!I311,US_Others!O311)+US_Others!O311*US_Others!O$8/SUM(US_Others!D311,US_Others!I311,US_Others!O311))&gt;2.5,3,2)),"")</f>
        <v/>
      </c>
      <c r="BE306" s="223" t="str">
        <f>IFERROR(IF((US_Others!E311*US_Others!E$8/SUM(US_Others!E311,US_Others!J311,US_Others!P311,US_Others!W311)+US_Others!J311*US_Others!J$8/SUM(US_Others!E311,US_Others!J311,US_Others!P311,US_Others!W311)+US_Others!P311*US_Others!P$8/SUM(US_Others!E311,US_Others!J311,US_Others!P311,US_Others!W311)+US_Others!W311*US_Others!W$8/SUM(US_Others!E311,US_Others!J311,US_Others!P311,US_Others!W311))&gt;3.5,4,IF((US_Others!E311*US_Others!E$8/SUM(US_Others!E311,US_Others!J311,US_Others!P311,US_Others!W311)+US_Others!J311*US_Others!J$8/SUM(US_Others!E311,US_Others!J311,US_Others!P311,US_Others!W311)+US_Others!P311*US_Others!P$8/SUM(US_Others!E311,US_Others!J311,US_Others!P311,US_Others!W311)+US_Others!W311*US_Others!W$8/SUM(US_Others!E311,US_Others!J311,US_Others!P311,US_Others!W311))&gt;2.5,3,2)),"")</f>
        <v/>
      </c>
      <c r="BF306" s="223" t="str">
        <f>IFERROR(IF((US_Others!F311*US_Others!F$8/SUM(US_Others!F311,US_Others!K311,US_Others!Q311)+US_Others!K311*US_Others!K$8/SUM(US_Others!F311,US_Others!K311,US_Others!Q311)+US_Others!Q311*US_Others!Q$8/SUM(US_Others!F311,US_Others!K311,US_Others!Q311))&gt;3.5,4,IF((US_Others!F311*US_Others!F$8/SUM(US_Others!F311,US_Others!K311,US_Others!Q311)+US_Others!K311*US_Others!K$8/SUM(US_Others!F311,US_Others!K311,US_Others!Q311)+US_Others!Q311*US_Others!Q$8/SUM(US_Others!F311,US_Others!K311,US_Others!Q311))&gt;2.5,3,2)),"")</f>
        <v/>
      </c>
      <c r="BG306" s="223" t="str">
        <f>IFERROR(IF((US_Others!G311*US_Others!G$8/SUM(US_Others!G311,US_Others!L311,US_Others!R311)+US_Others!L311*US_Others!L$8/SUM(US_Others!G311,US_Others!L311,US_Others!R311)+US_Others!R311*US_Others!R$8/SUM(US_Others!G311,US_Others!L311,US_Others!R311))&gt;3.5,4,IF((US_Others!G311*US_Others!G$8/SUM(US_Others!G311,US_Others!L311,US_Others!R311)+US_Others!L311*US_Others!L$8/SUM(US_Others!G311,US_Others!L311,US_Others!R311)+US_Others!R311*US_Others!R$8/SUM(US_Others!G311,US_Others!L311,US_Others!R311))&gt;2.5,3,2)),"")</f>
        <v/>
      </c>
      <c r="BH306" s="219" t="str">
        <f>IFERROR(IF((US_Others!Z311*US_Others!Z$8/SUM(US_Others!Z311,US_Others!AB311)+US_Others!AB311*US_Others!AB$8/SUM(US_Others!Z311,US_Others!AB311))&gt;3.5,4,IF((US_Others!Z311*US_Others!Z$8/SUM(US_Others!Z311,US_Others!AB311)+US_Others!AB311*US_Others!AB$8/SUM(US_Others!Z311,US_Others!AB311))&gt;2.5,3,2)),"")</f>
        <v/>
      </c>
      <c r="BI306" s="219" t="str">
        <f>IFERROR(IF((US_Others!AA311*US_Others!AA$8/SUM(US_Others!AA311,US_Others!AC311)+US_Others!AC311*US_Others!AC$8/SUM(US_Others!AA311,US_Others!AC311))&gt;3.5,4,IF((US_Others!AA311*US_Others!AA$8/SUM(US_Others!AA311,US_Others!AC311)+US_Others!AC311*US_Others!AC$8/SUM(US_Others!AA311,US_Others!AC311))&gt;2.5,3,2)),"")</f>
        <v/>
      </c>
      <c r="BJ306" s="219" t="str">
        <f>IFERROR(US_Others!AD311*US_Others!AD$8/US_Others!AD311,"")</f>
        <v/>
      </c>
      <c r="BK306" s="74" t="str">
        <f>IFERROR(US_Others!AE311*US_Others!AE$8/US_Others!AE311,"")</f>
        <v/>
      </c>
      <c r="BL306" s="219" t="str">
        <f>IFERROR(IF(SUMPRODUCT(US_Others!AG311:AI311/SUM(US_Others!AG311:AI311),US_Others!AG$8:AI$8)&gt;3.5,4,IF(SUMPRODUCT(US_Others!AG311:AI311/SUM(US_Others!AG311:AI311),US_Others!AG$8:AI$8)&gt;2.5,3,2)),"")</f>
        <v/>
      </c>
      <c r="BM306" s="219" t="str">
        <f>IFERROR(US_Others!AL311*US_Others!AL$8/US_Others!AL311,"")</f>
        <v/>
      </c>
    </row>
    <row r="307" spans="1:65">
      <c r="A307" s="200" t="s">
        <v>453</v>
      </c>
      <c r="B307" s="332">
        <v>519130</v>
      </c>
      <c r="C307" s="333">
        <f>SUM(US_CO2!C310:AX310)</f>
        <v>3.0862184150955228E-2</v>
      </c>
      <c r="D307" s="333">
        <f>SUM(US_CH4!C310:AC310)</f>
        <v>4.4672234683762178E-5</v>
      </c>
      <c r="E307" s="333">
        <f>SUM(US_N2O!C310:AA310)</f>
        <v>1.6712452962171269E-5</v>
      </c>
      <c r="F307" s="332">
        <f>US_Others!V312+US_Others!U312</f>
        <v>0</v>
      </c>
      <c r="G307" s="332">
        <f>US_Others!C312+US_Others!H312+US_Others!N312</f>
        <v>0</v>
      </c>
      <c r="H307" s="332">
        <f>US_Others!D312+US_Others!I312+US_Others!O312</f>
        <v>0</v>
      </c>
      <c r="I307" s="332">
        <f>US_Others!E312+US_Others!J312+US_Others!P312+US_Others!W312</f>
        <v>0</v>
      </c>
      <c r="J307" s="332">
        <f>US_Others!F312+US_Others!K312+US_Others!Q312</f>
        <v>0</v>
      </c>
      <c r="K307" s="332">
        <f>US_Others!G312+US_Others!L312+US_Others!R312</f>
        <v>0</v>
      </c>
      <c r="L307" s="332">
        <f>US_Others!Z312+US_Others!AB312</f>
        <v>0</v>
      </c>
      <c r="M307" s="332">
        <f>US_Others!AA312+US_Others!AC312</f>
        <v>0</v>
      </c>
      <c r="N307" s="332">
        <f>US_Others!AD312</f>
        <v>0</v>
      </c>
      <c r="O307" s="332">
        <f>US_Others!AE312</f>
        <v>0</v>
      </c>
      <c r="P307" s="332">
        <f>SUM(US_Others!AG312:AI312)</f>
        <v>0</v>
      </c>
      <c r="Q307" s="332">
        <f>US_Others!AL312</f>
        <v>0</v>
      </c>
      <c r="R307" s="332"/>
      <c r="S307" s="334">
        <f t="shared" si="4"/>
        <v>30.86218415095523</v>
      </c>
      <c r="T307" s="334">
        <f>D307*1000/Spec!I$6</f>
        <v>1.786889387350487E-3</v>
      </c>
      <c r="U307" s="334">
        <f>E307*1000/Spec!I$7</f>
        <v>5.6082056920037818E-5</v>
      </c>
      <c r="V307" s="334">
        <f>F307*1000/Spec!I$8</f>
        <v>0</v>
      </c>
      <c r="W307" s="334">
        <f>G307*1000/Spec!I$9</f>
        <v>0</v>
      </c>
      <c r="X307" s="334">
        <f>H307*1000/Spec!I$10</f>
        <v>0</v>
      </c>
      <c r="Y307" s="334">
        <f>I307*1000/Spec!I$11</f>
        <v>0</v>
      </c>
      <c r="Z307" s="334">
        <f>J307*1000/Spec!I$12</f>
        <v>0</v>
      </c>
      <c r="AA307" s="334">
        <f>K307*1000/Spec!I$15</f>
        <v>0</v>
      </c>
      <c r="AB307" s="334">
        <f>L307*1000/Spec!I$17</f>
        <v>0</v>
      </c>
      <c r="AC307" s="334">
        <f>M307*1000/Spec!I$18</f>
        <v>0</v>
      </c>
      <c r="AD307" s="335">
        <f>N307*1000/Spec!I$25</f>
        <v>0</v>
      </c>
      <c r="AE307" s="335">
        <f>O307*1000/Spec!I$26</f>
        <v>0</v>
      </c>
      <c r="AF307" s="334">
        <f>P307*1000/Spec!I$21</f>
        <v>0</v>
      </c>
      <c r="AG307" s="334">
        <f>Q307*1000/Spec!I$22</f>
        <v>0</v>
      </c>
      <c r="AI307" s="432">
        <f>S307/'2007output'!$D305</f>
        <v>9.5395497755066771E-4</v>
      </c>
      <c r="AJ307" s="432">
        <f>T307/'2007output'!$D305</f>
        <v>5.5233032667349306E-8</v>
      </c>
      <c r="AK307" s="432">
        <f>U307/'2007output'!$D305</f>
        <v>1.7335052207733667E-9</v>
      </c>
      <c r="AL307" s="433">
        <f>V307/'2007output'!$D305</f>
        <v>0</v>
      </c>
      <c r="AM307" s="433">
        <f>W307/'2007output'!$D305</f>
        <v>0</v>
      </c>
      <c r="AN307" s="433">
        <f>X307/'2007output'!$D305</f>
        <v>0</v>
      </c>
      <c r="AO307" s="433">
        <f>Y307/'2007output'!$D305</f>
        <v>0</v>
      </c>
      <c r="AP307" s="433">
        <f>Z307/'2007output'!$D305</f>
        <v>0</v>
      </c>
      <c r="AQ307" s="433">
        <f>AA307/'2007output'!$D305</f>
        <v>0</v>
      </c>
      <c r="AR307" s="433">
        <f>AB307/'2007output'!$D305</f>
        <v>0</v>
      </c>
      <c r="AS307" s="433">
        <f>AC307/'2007output'!$D305</f>
        <v>0</v>
      </c>
      <c r="AT307" s="433">
        <f>AD307/'2007output'!$D305</f>
        <v>0</v>
      </c>
      <c r="AU307" s="433">
        <f>AE307/'2007output'!$D305</f>
        <v>0</v>
      </c>
      <c r="AV307" s="433">
        <f>AF307/'2007output'!$D305</f>
        <v>0</v>
      </c>
      <c r="AW307" s="433">
        <f>AG307/'2007output'!$D305</f>
        <v>0</v>
      </c>
      <c r="AY307" s="370">
        <f>IFERROR(IF(SUMPRODUCT(US_CO2!C310:AX310/SUM(US_CO2!C310:AX310),US_CO2!C$6:AX$6)&gt;3.5,4,IF(SUMPRODUCT(US_CO2!C310:AX310/SUM(US_CO2!C310:AX310),US_CO2!C$6:AX$6)&gt;2.5,3,2)),"")</f>
        <v>4</v>
      </c>
      <c r="AZ307" s="370">
        <f>IFERROR(IF(SUMPRODUCT(US_CH4!C310:AC310/SUM(US_CH4!C310:AC310),US_CH4!C$6:AC$6)&gt;3.5,4,IF(SUMPRODUCT(US_CH4!C310:AC310/SUM(US_CH4!C310:AC310),US_CH4!C$6:AC$6)&gt;2.5,3,2)),"")</f>
        <v>4</v>
      </c>
      <c r="BA307" s="223">
        <f>IFERROR(IF(SUMPRODUCT(US_N2O!C310:AA310/SUM(US_N2O!C310:AA310),US_N2O!C$6:AA$6)&gt;3.5,4,IF(SUMPRODUCT(US_N2O!C310:AA310/SUM(US_N2O!C310:AA310),US_N2O!C$6:AA$6)&gt;2.5,3,2)),"")</f>
        <v>4</v>
      </c>
      <c r="BB307" s="223" t="str">
        <f>IFERROR(IF(SUMPRODUCT(US_Others!U312:V312/SUM(US_Others!U312:V312),US_Others!U$8:V$8)&gt;3.5,4,IF(SUMPRODUCT(US_Others!U312:V312/SUM(US_Others!U312:V312),US_Others!U$8:V$8)&gt;2.5,3,2)),"")</f>
        <v/>
      </c>
      <c r="BC307" s="223" t="str">
        <f>IFERROR(IF((US_Others!C312*US_Others!C$8/SUM(US_Others!C312,US_Others!H312,US_Others!N312)+ US_Others!H312*US_Others!H$8/SUM(US_Others!C312,US_Others!H312,US_Others!N312)+US_Others!N312*US_Others!N$8/SUM(US_Others!C312,US_Others!H312,US_Others!N312))&gt;3.5,4,IF((US_Others!C312*US_Others!C$8/SUM(US_Others!C312,US_Others!H312,US_Others!N312)+ US_Others!H312*US_Others!H$8/SUM(US_Others!C312,US_Others!H312,US_Others!N312)+US_Others!N312*US_Others!N$8/SUM(US_Others!C312,US_Others!H312,US_Others!N312))&gt;2.5,3,2)),"")</f>
        <v/>
      </c>
      <c r="BD307" s="223" t="str">
        <f>IFERROR(IF((US_Others!D312*US_Others!D$8/SUM(US_Others!D312,US_Others!I312,US_Others!O312)+US_Others!I312*US_Others!I$8/SUM(US_Others!D312,US_Others!I312,US_Others!O312)+US_Others!O312*US_Others!O$8/SUM(US_Others!D312,US_Others!I312,US_Others!O312))&gt;3.5,4,IF((US_Others!D312*US_Others!D$8/SUM(US_Others!D312,US_Others!I312,US_Others!O312)+US_Others!I312*US_Others!I$8/SUM(US_Others!D312,US_Others!I312,US_Others!O312)+US_Others!O312*US_Others!O$8/SUM(US_Others!D312,US_Others!I312,US_Others!O312))&gt;2.5,3,2)),"")</f>
        <v/>
      </c>
      <c r="BE307" s="223" t="str">
        <f>IFERROR(IF((US_Others!E312*US_Others!E$8/SUM(US_Others!E312,US_Others!J312,US_Others!P312,US_Others!W312)+US_Others!J312*US_Others!J$8/SUM(US_Others!E312,US_Others!J312,US_Others!P312,US_Others!W312)+US_Others!P312*US_Others!P$8/SUM(US_Others!E312,US_Others!J312,US_Others!P312,US_Others!W312)+US_Others!W312*US_Others!W$8/SUM(US_Others!E312,US_Others!J312,US_Others!P312,US_Others!W312))&gt;3.5,4,IF((US_Others!E312*US_Others!E$8/SUM(US_Others!E312,US_Others!J312,US_Others!P312,US_Others!W312)+US_Others!J312*US_Others!J$8/SUM(US_Others!E312,US_Others!J312,US_Others!P312,US_Others!W312)+US_Others!P312*US_Others!P$8/SUM(US_Others!E312,US_Others!J312,US_Others!P312,US_Others!W312)+US_Others!W312*US_Others!W$8/SUM(US_Others!E312,US_Others!J312,US_Others!P312,US_Others!W312))&gt;2.5,3,2)),"")</f>
        <v/>
      </c>
      <c r="BF307" s="223" t="str">
        <f>IFERROR(IF((US_Others!F312*US_Others!F$8/SUM(US_Others!F312,US_Others!K312,US_Others!Q312)+US_Others!K312*US_Others!K$8/SUM(US_Others!F312,US_Others!K312,US_Others!Q312)+US_Others!Q312*US_Others!Q$8/SUM(US_Others!F312,US_Others!K312,US_Others!Q312))&gt;3.5,4,IF((US_Others!F312*US_Others!F$8/SUM(US_Others!F312,US_Others!K312,US_Others!Q312)+US_Others!K312*US_Others!K$8/SUM(US_Others!F312,US_Others!K312,US_Others!Q312)+US_Others!Q312*US_Others!Q$8/SUM(US_Others!F312,US_Others!K312,US_Others!Q312))&gt;2.5,3,2)),"")</f>
        <v/>
      </c>
      <c r="BG307" s="223" t="str">
        <f>IFERROR(IF((US_Others!G312*US_Others!G$8/SUM(US_Others!G312,US_Others!L312,US_Others!R312)+US_Others!L312*US_Others!L$8/SUM(US_Others!G312,US_Others!L312,US_Others!R312)+US_Others!R312*US_Others!R$8/SUM(US_Others!G312,US_Others!L312,US_Others!R312))&gt;3.5,4,IF((US_Others!G312*US_Others!G$8/SUM(US_Others!G312,US_Others!L312,US_Others!R312)+US_Others!L312*US_Others!L$8/SUM(US_Others!G312,US_Others!L312,US_Others!R312)+US_Others!R312*US_Others!R$8/SUM(US_Others!G312,US_Others!L312,US_Others!R312))&gt;2.5,3,2)),"")</f>
        <v/>
      </c>
      <c r="BH307" s="219" t="str">
        <f>IFERROR(IF((US_Others!Z312*US_Others!Z$8/SUM(US_Others!Z312,US_Others!AB312)+US_Others!AB312*US_Others!AB$8/SUM(US_Others!Z312,US_Others!AB312))&gt;3.5,4,IF((US_Others!Z312*US_Others!Z$8/SUM(US_Others!Z312,US_Others!AB312)+US_Others!AB312*US_Others!AB$8/SUM(US_Others!Z312,US_Others!AB312))&gt;2.5,3,2)),"")</f>
        <v/>
      </c>
      <c r="BI307" s="219" t="str">
        <f>IFERROR(IF((US_Others!AA312*US_Others!AA$8/SUM(US_Others!AA312,US_Others!AC312)+US_Others!AC312*US_Others!AC$8/SUM(US_Others!AA312,US_Others!AC312))&gt;3.5,4,IF((US_Others!AA312*US_Others!AA$8/SUM(US_Others!AA312,US_Others!AC312)+US_Others!AC312*US_Others!AC$8/SUM(US_Others!AA312,US_Others!AC312))&gt;2.5,3,2)),"")</f>
        <v/>
      </c>
      <c r="BJ307" s="219" t="str">
        <f>IFERROR(US_Others!AD312*US_Others!AD$8/US_Others!AD312,"")</f>
        <v/>
      </c>
      <c r="BK307" s="74" t="str">
        <f>IFERROR(US_Others!AE312*US_Others!AE$8/US_Others!AE312,"")</f>
        <v/>
      </c>
      <c r="BL307" s="219" t="str">
        <f>IFERROR(IF(SUMPRODUCT(US_Others!AG312:AI312/SUM(US_Others!AG312:AI312),US_Others!AG$8:AI$8)&gt;3.5,4,IF(SUMPRODUCT(US_Others!AG312:AI312/SUM(US_Others!AG312:AI312),US_Others!AG$8:AI$8)&gt;2.5,3,2)),"")</f>
        <v/>
      </c>
      <c r="BM307" s="219" t="str">
        <f>IFERROR(US_Others!AL312*US_Others!AL$8/US_Others!AL312,"")</f>
        <v/>
      </c>
    </row>
    <row r="308" spans="1:65">
      <c r="A308" s="200" t="s">
        <v>454</v>
      </c>
      <c r="B308" s="332" t="s">
        <v>455</v>
      </c>
      <c r="C308" s="333">
        <f>SUM(US_CO2!C311:AX311)</f>
        <v>2.5507342741488852</v>
      </c>
      <c r="D308" s="333">
        <f>SUM(US_CH4!C311:AC311)</f>
        <v>4.6596147976391868E-3</v>
      </c>
      <c r="E308" s="333">
        <f>SUM(US_N2O!C311:AA311)</f>
        <v>1.4440802590152966E-3</v>
      </c>
      <c r="F308" s="332">
        <f>US_Others!V313+US_Others!U313</f>
        <v>0</v>
      </c>
      <c r="G308" s="332">
        <f>US_Others!C313+US_Others!H313+US_Others!N313</f>
        <v>1.8730329878775431E-5</v>
      </c>
      <c r="H308" s="332">
        <f>US_Others!D313+US_Others!I313+US_Others!O313</f>
        <v>3.0717741001191711E-4</v>
      </c>
      <c r="I308" s="332">
        <f>US_Others!E313+US_Others!J313+US_Others!P313+US_Others!W313</f>
        <v>1.4197590048111778E-3</v>
      </c>
      <c r="J308" s="332">
        <f>US_Others!F313+US_Others!K313+US_Others!Q313</f>
        <v>2.4536732141195816E-4</v>
      </c>
      <c r="K308" s="332">
        <f>US_Others!G313+US_Others!L313+US_Others!R313</f>
        <v>2.4349428842408067E-5</v>
      </c>
      <c r="L308" s="332">
        <f>US_Others!Z313+US_Others!AB313</f>
        <v>0</v>
      </c>
      <c r="M308" s="332">
        <f>US_Others!AA313+US_Others!AC313</f>
        <v>0</v>
      </c>
      <c r="N308" s="332">
        <f>US_Others!AD313</f>
        <v>0</v>
      </c>
      <c r="O308" s="332">
        <f>US_Others!AE313</f>
        <v>0</v>
      </c>
      <c r="P308" s="332">
        <f>SUM(US_Others!AG313:AI313)</f>
        <v>0</v>
      </c>
      <c r="Q308" s="332">
        <f>US_Others!AL313</f>
        <v>0</v>
      </c>
      <c r="R308" s="332"/>
      <c r="S308" s="334">
        <f t="shared" si="4"/>
        <v>2550.7342741488851</v>
      </c>
      <c r="T308" s="334">
        <f>D308*1000/Spec!I$6</f>
        <v>0.18638459190556747</v>
      </c>
      <c r="U308" s="334">
        <f>E308*1000/Spec!I$7</f>
        <v>4.8459069094473036E-3</v>
      </c>
      <c r="V308" s="334">
        <f>F308*1000/Spec!I$8</f>
        <v>0</v>
      </c>
      <c r="W308" s="334">
        <f>G308*1000/Spec!I$9</f>
        <v>2.7748636857445082E-5</v>
      </c>
      <c r="X308" s="334">
        <f>H308*1000/Spec!I$10</f>
        <v>8.7764974289119172E-5</v>
      </c>
      <c r="Y308" s="334">
        <f>I308*1000/Spec!I$11</f>
        <v>9.9283846490292151E-4</v>
      </c>
      <c r="Z308" s="334">
        <f>J308*1000/Spec!I$12</f>
        <v>5.4892018212966029E-5</v>
      </c>
      <c r="AA308" s="334">
        <f>K308*1000/Spec!I$15</f>
        <v>2.4821028381659598E-6</v>
      </c>
      <c r="AB308" s="334">
        <f>L308*1000/Spec!I$17</f>
        <v>0</v>
      </c>
      <c r="AC308" s="334">
        <f>M308*1000/Spec!I$18</f>
        <v>0</v>
      </c>
      <c r="AD308" s="335">
        <f>N308*1000/Spec!I$25</f>
        <v>0</v>
      </c>
      <c r="AE308" s="335">
        <f>O308*1000/Spec!I$26</f>
        <v>0</v>
      </c>
      <c r="AF308" s="334">
        <f>P308*1000/Spec!I$21</f>
        <v>0</v>
      </c>
      <c r="AG308" s="334">
        <f>Q308*1000/Spec!I$22</f>
        <v>0</v>
      </c>
      <c r="AI308" s="432">
        <f>S308/'2007output'!$D306</f>
        <v>4.9685831768167014E-3</v>
      </c>
      <c r="AJ308" s="432">
        <f>T308/'2007output'!$D306</f>
        <v>3.6305912267903875E-7</v>
      </c>
      <c r="AK308" s="432">
        <f>U308/'2007output'!$D306</f>
        <v>9.4393570473873317E-9</v>
      </c>
      <c r="AL308" s="433">
        <f>V308/'2007output'!$D306</f>
        <v>0</v>
      </c>
      <c r="AM308" s="433">
        <f>W308/'2007output'!$D306</f>
        <v>5.4051655504374977E-11</v>
      </c>
      <c r="AN308" s="433">
        <f>X308/'2007output'!$D306</f>
        <v>1.7095766469526603E-10</v>
      </c>
      <c r="AO308" s="433">
        <f>Y308/'2007output'!$D306</f>
        <v>1.9339531146023398E-9</v>
      </c>
      <c r="AP308" s="433">
        <f>Z308/'2007output'!$D306</f>
        <v>1.0692433194573508E-10</v>
      </c>
      <c r="AQ308" s="433">
        <f>AA308/'2007output'!$D306</f>
        <v>4.8348957905289556E-12</v>
      </c>
      <c r="AR308" s="433">
        <f>AB308/'2007output'!$D306</f>
        <v>0</v>
      </c>
      <c r="AS308" s="433">
        <f>AC308/'2007output'!$D306</f>
        <v>0</v>
      </c>
      <c r="AT308" s="433">
        <f>AD308/'2007output'!$D306</f>
        <v>0</v>
      </c>
      <c r="AU308" s="433">
        <f>AE308/'2007output'!$D306</f>
        <v>0</v>
      </c>
      <c r="AV308" s="433">
        <f>AF308/'2007output'!$D306</f>
        <v>0</v>
      </c>
      <c r="AW308" s="433">
        <f>AG308/'2007output'!$D306</f>
        <v>0</v>
      </c>
      <c r="AY308" s="370">
        <f>IFERROR(IF(SUMPRODUCT(US_CO2!C311:AX311/SUM(US_CO2!C311:AX311),US_CO2!C$6:AX$6)&gt;3.5,4,IF(SUMPRODUCT(US_CO2!C311:AX311/SUM(US_CO2!C311:AX311),US_CO2!C$6:AX$6)&gt;2.5,3,2)),"")</f>
        <v>4</v>
      </c>
      <c r="AZ308" s="370">
        <f>IFERROR(IF(SUMPRODUCT(US_CH4!C311:AC311/SUM(US_CH4!C311:AC311),US_CH4!C$6:AC$6)&gt;3.5,4,IF(SUMPRODUCT(US_CH4!C311:AC311/SUM(US_CH4!C311:AC311),US_CH4!C$6:AC$6)&gt;2.5,3,2)),"")</f>
        <v>4</v>
      </c>
      <c r="BA308" s="223">
        <f>IFERROR(IF(SUMPRODUCT(US_N2O!C311:AA311/SUM(US_N2O!C311:AA311),US_N2O!C$6:AA$6)&gt;3.5,4,IF(SUMPRODUCT(US_N2O!C311:AA311/SUM(US_N2O!C311:AA311),US_N2O!C$6:AA$6)&gt;2.5,3,2)),"")</f>
        <v>4</v>
      </c>
      <c r="BB308" s="223" t="str">
        <f>IFERROR(IF(SUMPRODUCT(US_Others!U313:V313/SUM(US_Others!U313:V313),US_Others!U$8:V$8)&gt;3.5,4,IF(SUMPRODUCT(US_Others!U313:V313/SUM(US_Others!U313:V313),US_Others!U$8:V$8)&gt;2.5,3,2)),"")</f>
        <v/>
      </c>
      <c r="BC308" s="223">
        <f>IFERROR(IF((US_Others!C313*US_Others!C$8/SUM(US_Others!C313,US_Others!H313,US_Others!N313)+ US_Others!H313*US_Others!H$8/SUM(US_Others!C313,US_Others!H313,US_Others!N313)+US_Others!N313*US_Others!N$8/SUM(US_Others!C313,US_Others!H313,US_Others!N313))&gt;3.5,4,IF((US_Others!C313*US_Others!C$8/SUM(US_Others!C313,US_Others!H313,US_Others!N313)+ US_Others!H313*US_Others!H$8/SUM(US_Others!C313,US_Others!H313,US_Others!N313)+US_Others!N313*US_Others!N$8/SUM(US_Others!C313,US_Others!H313,US_Others!N313))&gt;2.5,3,2)),"")</f>
        <v>4</v>
      </c>
      <c r="BD308" s="223">
        <f>IFERROR(IF((US_Others!D313*US_Others!D$8/SUM(US_Others!D313,US_Others!I313,US_Others!O313)+US_Others!I313*US_Others!I$8/SUM(US_Others!D313,US_Others!I313,US_Others!O313)+US_Others!O313*US_Others!O$8/SUM(US_Others!D313,US_Others!I313,US_Others!O313))&gt;3.5,4,IF((US_Others!D313*US_Others!D$8/SUM(US_Others!D313,US_Others!I313,US_Others!O313)+US_Others!I313*US_Others!I$8/SUM(US_Others!D313,US_Others!I313,US_Others!O313)+US_Others!O313*US_Others!O$8/SUM(US_Others!D313,US_Others!I313,US_Others!O313))&gt;2.5,3,2)),"")</f>
        <v>4</v>
      </c>
      <c r="BE308" s="223">
        <f>IFERROR(IF((US_Others!E313*US_Others!E$8/SUM(US_Others!E313,US_Others!J313,US_Others!P313,US_Others!W313)+US_Others!J313*US_Others!J$8/SUM(US_Others!E313,US_Others!J313,US_Others!P313,US_Others!W313)+US_Others!P313*US_Others!P$8/SUM(US_Others!E313,US_Others!J313,US_Others!P313,US_Others!W313)+US_Others!W313*US_Others!W$8/SUM(US_Others!E313,US_Others!J313,US_Others!P313,US_Others!W313))&gt;3.5,4,IF((US_Others!E313*US_Others!E$8/SUM(US_Others!E313,US_Others!J313,US_Others!P313,US_Others!W313)+US_Others!J313*US_Others!J$8/SUM(US_Others!E313,US_Others!J313,US_Others!P313,US_Others!W313)+US_Others!P313*US_Others!P$8/SUM(US_Others!E313,US_Others!J313,US_Others!P313,US_Others!W313)+US_Others!W313*US_Others!W$8/SUM(US_Others!E313,US_Others!J313,US_Others!P313,US_Others!W313))&gt;2.5,3,2)),"")</f>
        <v>4</v>
      </c>
      <c r="BF308" s="223">
        <f>IFERROR(IF((US_Others!F313*US_Others!F$8/SUM(US_Others!F313,US_Others!K313,US_Others!Q313)+US_Others!K313*US_Others!K$8/SUM(US_Others!F313,US_Others!K313,US_Others!Q313)+US_Others!Q313*US_Others!Q$8/SUM(US_Others!F313,US_Others!K313,US_Others!Q313))&gt;3.5,4,IF((US_Others!F313*US_Others!F$8/SUM(US_Others!F313,US_Others!K313,US_Others!Q313)+US_Others!K313*US_Others!K$8/SUM(US_Others!F313,US_Others!K313,US_Others!Q313)+US_Others!Q313*US_Others!Q$8/SUM(US_Others!F313,US_Others!K313,US_Others!Q313))&gt;2.5,3,2)),"")</f>
        <v>4</v>
      </c>
      <c r="BG308" s="223">
        <f>IFERROR(IF((US_Others!G313*US_Others!G$8/SUM(US_Others!G313,US_Others!L313,US_Others!R313)+US_Others!L313*US_Others!L$8/SUM(US_Others!G313,US_Others!L313,US_Others!R313)+US_Others!R313*US_Others!R$8/SUM(US_Others!G313,US_Others!L313,US_Others!R313))&gt;3.5,4,IF((US_Others!G313*US_Others!G$8/SUM(US_Others!G313,US_Others!L313,US_Others!R313)+US_Others!L313*US_Others!L$8/SUM(US_Others!G313,US_Others!L313,US_Others!R313)+US_Others!R313*US_Others!R$8/SUM(US_Others!G313,US_Others!L313,US_Others!R313))&gt;2.5,3,2)),"")</f>
        <v>4</v>
      </c>
      <c r="BH308" s="219" t="str">
        <f>IFERROR(IF((US_Others!Z313*US_Others!Z$8/SUM(US_Others!Z313,US_Others!AB313)+US_Others!AB313*US_Others!AB$8/SUM(US_Others!Z313,US_Others!AB313))&gt;3.5,4,IF((US_Others!Z313*US_Others!Z$8/SUM(US_Others!Z313,US_Others!AB313)+US_Others!AB313*US_Others!AB$8/SUM(US_Others!Z313,US_Others!AB313))&gt;2.5,3,2)),"")</f>
        <v/>
      </c>
      <c r="BI308" s="219" t="str">
        <f>IFERROR(IF((US_Others!AA313*US_Others!AA$8/SUM(US_Others!AA313,US_Others!AC313)+US_Others!AC313*US_Others!AC$8/SUM(US_Others!AA313,US_Others!AC313))&gt;3.5,4,IF((US_Others!AA313*US_Others!AA$8/SUM(US_Others!AA313,US_Others!AC313)+US_Others!AC313*US_Others!AC$8/SUM(US_Others!AA313,US_Others!AC313))&gt;2.5,3,2)),"")</f>
        <v/>
      </c>
      <c r="BJ308" s="219" t="str">
        <f>IFERROR(US_Others!AD313*US_Others!AD$8/US_Others!AD313,"")</f>
        <v/>
      </c>
      <c r="BK308" s="74" t="str">
        <f>IFERROR(US_Others!AE313*US_Others!AE$8/US_Others!AE313,"")</f>
        <v/>
      </c>
      <c r="BL308" s="219" t="str">
        <f>IFERROR(IF(SUMPRODUCT(US_Others!AG313:AI313/SUM(US_Others!AG313:AI313),US_Others!AG$8:AI$8)&gt;3.5,4,IF(SUMPRODUCT(US_Others!AG313:AI313/SUM(US_Others!AG313:AI313),US_Others!AG$8:AI$8)&gt;2.5,3,2)),"")</f>
        <v/>
      </c>
      <c r="BM308" s="219" t="str">
        <f>IFERROR(US_Others!AL313*US_Others!AL$8/US_Others!AL313,"")</f>
        <v/>
      </c>
    </row>
    <row r="309" spans="1:65">
      <c r="A309" s="200" t="s">
        <v>456</v>
      </c>
      <c r="B309" s="332" t="s">
        <v>457</v>
      </c>
      <c r="C309" s="333">
        <f>SUM(US_CO2!C312:AX312)</f>
        <v>3.1263363165170572</v>
      </c>
      <c r="D309" s="333">
        <f>SUM(US_CH4!C312:AC312)</f>
        <v>5.6988852009390144E-3</v>
      </c>
      <c r="E309" s="333">
        <f>SUM(US_N2O!C312:AA312)</f>
        <v>1.7753227039449318E-3</v>
      </c>
      <c r="F309" s="332">
        <f>US_Others!V314+US_Others!U314</f>
        <v>0</v>
      </c>
      <c r="G309" s="332">
        <f>US_Others!C314+US_Others!H314+US_Others!N314</f>
        <v>0</v>
      </c>
      <c r="H309" s="332">
        <f>US_Others!D314+US_Others!I314+US_Others!O314</f>
        <v>0</v>
      </c>
      <c r="I309" s="332">
        <f>US_Others!E314+US_Others!J314+US_Others!P314+US_Others!W314</f>
        <v>0</v>
      </c>
      <c r="J309" s="332">
        <f>US_Others!F314+US_Others!K314+US_Others!Q314</f>
        <v>0</v>
      </c>
      <c r="K309" s="332">
        <f>US_Others!G314+US_Others!L314+US_Others!R314</f>
        <v>0</v>
      </c>
      <c r="L309" s="332">
        <f>US_Others!Z314+US_Others!AB314</f>
        <v>0</v>
      </c>
      <c r="M309" s="332">
        <f>US_Others!AA314+US_Others!AC314</f>
        <v>0</v>
      </c>
      <c r="N309" s="332">
        <f>US_Others!AD314</f>
        <v>0</v>
      </c>
      <c r="O309" s="332">
        <f>US_Others!AE314</f>
        <v>0</v>
      </c>
      <c r="P309" s="332">
        <f>SUM(US_Others!AG314:AI314)</f>
        <v>0</v>
      </c>
      <c r="Q309" s="332">
        <f>US_Others!AL314</f>
        <v>0</v>
      </c>
      <c r="R309" s="332"/>
      <c r="S309" s="334">
        <f t="shared" si="4"/>
        <v>3126.3363165170572</v>
      </c>
      <c r="T309" s="334">
        <f>D309*1000/Spec!I$6</f>
        <v>0.22795540803756059</v>
      </c>
      <c r="U309" s="334">
        <f>E309*1000/Spec!I$7</f>
        <v>5.9574587380702409E-3</v>
      </c>
      <c r="V309" s="334">
        <f>F309*1000/Spec!I$8</f>
        <v>0</v>
      </c>
      <c r="W309" s="334">
        <f>G309*1000/Spec!I$9</f>
        <v>0</v>
      </c>
      <c r="X309" s="334">
        <f>H309*1000/Spec!I$10</f>
        <v>0</v>
      </c>
      <c r="Y309" s="334">
        <f>I309*1000/Spec!I$11</f>
        <v>0</v>
      </c>
      <c r="Z309" s="334">
        <f>J309*1000/Spec!I$12</f>
        <v>0</v>
      </c>
      <c r="AA309" s="334">
        <f>K309*1000/Spec!I$15</f>
        <v>0</v>
      </c>
      <c r="AB309" s="334">
        <f>L309*1000/Spec!I$17</f>
        <v>0</v>
      </c>
      <c r="AC309" s="334">
        <f>M309*1000/Spec!I$18</f>
        <v>0</v>
      </c>
      <c r="AD309" s="335">
        <f>N309*1000/Spec!I$25</f>
        <v>0</v>
      </c>
      <c r="AE309" s="335">
        <f>O309*1000/Spec!I$26</f>
        <v>0</v>
      </c>
      <c r="AF309" s="334">
        <f>P309*1000/Spec!I$21</f>
        <v>0</v>
      </c>
      <c r="AG309" s="334">
        <f>Q309*1000/Spec!I$22</f>
        <v>0</v>
      </c>
      <c r="AI309" s="432">
        <f>S309/'2007output'!$D307</f>
        <v>1.1532794390854589E-2</v>
      </c>
      <c r="AJ309" s="432">
        <f>T309/'2007output'!$D307</f>
        <v>8.4090852199464714E-7</v>
      </c>
      <c r="AK309" s="432">
        <f>U309/'2007output'!$D307</f>
        <v>2.1976569300998068E-8</v>
      </c>
      <c r="AL309" s="433">
        <f>V309/'2007output'!$D307</f>
        <v>0</v>
      </c>
      <c r="AM309" s="433">
        <f>W309/'2007output'!$D307</f>
        <v>0</v>
      </c>
      <c r="AN309" s="433">
        <f>X309/'2007output'!$D307</f>
        <v>0</v>
      </c>
      <c r="AO309" s="433">
        <f>Y309/'2007output'!$D307</f>
        <v>0</v>
      </c>
      <c r="AP309" s="433">
        <f>Z309/'2007output'!$D307</f>
        <v>0</v>
      </c>
      <c r="AQ309" s="433">
        <f>AA309/'2007output'!$D307</f>
        <v>0</v>
      </c>
      <c r="AR309" s="433">
        <f>AB309/'2007output'!$D307</f>
        <v>0</v>
      </c>
      <c r="AS309" s="433">
        <f>AC309/'2007output'!$D307</f>
        <v>0</v>
      </c>
      <c r="AT309" s="433">
        <f>AD309/'2007output'!$D307</f>
        <v>0</v>
      </c>
      <c r="AU309" s="433">
        <f>AE309/'2007output'!$D307</f>
        <v>0</v>
      </c>
      <c r="AV309" s="433">
        <f>AF309/'2007output'!$D307</f>
        <v>0</v>
      </c>
      <c r="AW309" s="433">
        <f>AG309/'2007output'!$D307</f>
        <v>0</v>
      </c>
      <c r="AY309" s="370">
        <f>IFERROR(IF(SUMPRODUCT(US_CO2!C312:AX312/SUM(US_CO2!C312:AX312),US_CO2!C$6:AX$6)&gt;3.5,4,IF(SUMPRODUCT(US_CO2!C312:AX312/SUM(US_CO2!C312:AX312),US_CO2!C$6:AX$6)&gt;2.5,3,2)),"")</f>
        <v>4</v>
      </c>
      <c r="AZ309" s="370">
        <f>IFERROR(IF(SUMPRODUCT(US_CH4!C312:AC312/SUM(US_CH4!C312:AC312),US_CH4!C$6:AC$6)&gt;3.5,4,IF(SUMPRODUCT(US_CH4!C312:AC312/SUM(US_CH4!C312:AC312),US_CH4!C$6:AC$6)&gt;2.5,3,2)),"")</f>
        <v>4</v>
      </c>
      <c r="BA309" s="223">
        <f>IFERROR(IF(SUMPRODUCT(US_N2O!C312:AA312/SUM(US_N2O!C312:AA312),US_N2O!C$6:AA$6)&gt;3.5,4,IF(SUMPRODUCT(US_N2O!C312:AA312/SUM(US_N2O!C312:AA312),US_N2O!C$6:AA$6)&gt;2.5,3,2)),"")</f>
        <v>4</v>
      </c>
      <c r="BB309" s="223" t="str">
        <f>IFERROR(IF(SUMPRODUCT(US_Others!U314:V314/SUM(US_Others!U314:V314),US_Others!U$8:V$8)&gt;3.5,4,IF(SUMPRODUCT(US_Others!U314:V314/SUM(US_Others!U314:V314),US_Others!U$8:V$8)&gt;2.5,3,2)),"")</f>
        <v/>
      </c>
      <c r="BC309" s="223" t="str">
        <f>IFERROR(IF((US_Others!C314*US_Others!C$8/SUM(US_Others!C314,US_Others!H314,US_Others!N314)+ US_Others!H314*US_Others!H$8/SUM(US_Others!C314,US_Others!H314,US_Others!N314)+US_Others!N314*US_Others!N$8/SUM(US_Others!C314,US_Others!H314,US_Others!N314))&gt;3.5,4,IF((US_Others!C314*US_Others!C$8/SUM(US_Others!C314,US_Others!H314,US_Others!N314)+ US_Others!H314*US_Others!H$8/SUM(US_Others!C314,US_Others!H314,US_Others!N314)+US_Others!N314*US_Others!N$8/SUM(US_Others!C314,US_Others!H314,US_Others!N314))&gt;2.5,3,2)),"")</f>
        <v/>
      </c>
      <c r="BD309" s="223" t="str">
        <f>IFERROR(IF((US_Others!D314*US_Others!D$8/SUM(US_Others!D314,US_Others!I314,US_Others!O314)+US_Others!I314*US_Others!I$8/SUM(US_Others!D314,US_Others!I314,US_Others!O314)+US_Others!O314*US_Others!O$8/SUM(US_Others!D314,US_Others!I314,US_Others!O314))&gt;3.5,4,IF((US_Others!D314*US_Others!D$8/SUM(US_Others!D314,US_Others!I314,US_Others!O314)+US_Others!I314*US_Others!I$8/SUM(US_Others!D314,US_Others!I314,US_Others!O314)+US_Others!O314*US_Others!O$8/SUM(US_Others!D314,US_Others!I314,US_Others!O314))&gt;2.5,3,2)),"")</f>
        <v/>
      </c>
      <c r="BE309" s="223" t="str">
        <f>IFERROR(IF((US_Others!E314*US_Others!E$8/SUM(US_Others!E314,US_Others!J314,US_Others!P314,US_Others!W314)+US_Others!J314*US_Others!J$8/SUM(US_Others!E314,US_Others!J314,US_Others!P314,US_Others!W314)+US_Others!P314*US_Others!P$8/SUM(US_Others!E314,US_Others!J314,US_Others!P314,US_Others!W314)+US_Others!W314*US_Others!W$8/SUM(US_Others!E314,US_Others!J314,US_Others!P314,US_Others!W314))&gt;3.5,4,IF((US_Others!E314*US_Others!E$8/SUM(US_Others!E314,US_Others!J314,US_Others!P314,US_Others!W314)+US_Others!J314*US_Others!J$8/SUM(US_Others!E314,US_Others!J314,US_Others!P314,US_Others!W314)+US_Others!P314*US_Others!P$8/SUM(US_Others!E314,US_Others!J314,US_Others!P314,US_Others!W314)+US_Others!W314*US_Others!W$8/SUM(US_Others!E314,US_Others!J314,US_Others!P314,US_Others!W314))&gt;2.5,3,2)),"")</f>
        <v/>
      </c>
      <c r="BF309" s="223" t="str">
        <f>IFERROR(IF((US_Others!F314*US_Others!F$8/SUM(US_Others!F314,US_Others!K314,US_Others!Q314)+US_Others!K314*US_Others!K$8/SUM(US_Others!F314,US_Others!K314,US_Others!Q314)+US_Others!Q314*US_Others!Q$8/SUM(US_Others!F314,US_Others!K314,US_Others!Q314))&gt;3.5,4,IF((US_Others!F314*US_Others!F$8/SUM(US_Others!F314,US_Others!K314,US_Others!Q314)+US_Others!K314*US_Others!K$8/SUM(US_Others!F314,US_Others!K314,US_Others!Q314)+US_Others!Q314*US_Others!Q$8/SUM(US_Others!F314,US_Others!K314,US_Others!Q314))&gt;2.5,3,2)),"")</f>
        <v/>
      </c>
      <c r="BG309" s="223" t="str">
        <f>IFERROR(IF((US_Others!G314*US_Others!G$8/SUM(US_Others!G314,US_Others!L314,US_Others!R314)+US_Others!L314*US_Others!L$8/SUM(US_Others!G314,US_Others!L314,US_Others!R314)+US_Others!R314*US_Others!R$8/SUM(US_Others!G314,US_Others!L314,US_Others!R314))&gt;3.5,4,IF((US_Others!G314*US_Others!G$8/SUM(US_Others!G314,US_Others!L314,US_Others!R314)+US_Others!L314*US_Others!L$8/SUM(US_Others!G314,US_Others!L314,US_Others!R314)+US_Others!R314*US_Others!R$8/SUM(US_Others!G314,US_Others!L314,US_Others!R314))&gt;2.5,3,2)),"")</f>
        <v/>
      </c>
      <c r="BH309" s="219" t="str">
        <f>IFERROR(IF((US_Others!Z314*US_Others!Z$8/SUM(US_Others!Z314,US_Others!AB314)+US_Others!AB314*US_Others!AB$8/SUM(US_Others!Z314,US_Others!AB314))&gt;3.5,4,IF((US_Others!Z314*US_Others!Z$8/SUM(US_Others!Z314,US_Others!AB314)+US_Others!AB314*US_Others!AB$8/SUM(US_Others!Z314,US_Others!AB314))&gt;2.5,3,2)),"")</f>
        <v/>
      </c>
      <c r="BI309" s="219" t="str">
        <f>IFERROR(IF((US_Others!AA314*US_Others!AA$8/SUM(US_Others!AA314,US_Others!AC314)+US_Others!AC314*US_Others!AC$8/SUM(US_Others!AA314,US_Others!AC314))&gt;3.5,4,IF((US_Others!AA314*US_Others!AA$8/SUM(US_Others!AA314,US_Others!AC314)+US_Others!AC314*US_Others!AC$8/SUM(US_Others!AA314,US_Others!AC314))&gt;2.5,3,2)),"")</f>
        <v/>
      </c>
      <c r="BJ309" s="219" t="str">
        <f>IFERROR(US_Others!AD314*US_Others!AD$8/US_Others!AD314,"")</f>
        <v/>
      </c>
      <c r="BK309" s="74" t="str">
        <f>IFERROR(US_Others!AE314*US_Others!AE$8/US_Others!AE314,"")</f>
        <v/>
      </c>
      <c r="BL309" s="219" t="str">
        <f>IFERROR(IF(SUMPRODUCT(US_Others!AG314:AI314/SUM(US_Others!AG314:AI314),US_Others!AG$8:AI$8)&gt;3.5,4,IF(SUMPRODUCT(US_Others!AG314:AI314/SUM(US_Others!AG314:AI314),US_Others!AG$8:AI$8)&gt;2.5,3,2)),"")</f>
        <v/>
      </c>
      <c r="BM309" s="219" t="str">
        <f>IFERROR(US_Others!AL314*US_Others!AL$8/US_Others!AL314,"")</f>
        <v/>
      </c>
    </row>
    <row r="310" spans="1:65">
      <c r="A310" s="200" t="s">
        <v>458</v>
      </c>
      <c r="B310" s="332" t="s">
        <v>459</v>
      </c>
      <c r="C310" s="333">
        <f>SUM(US_CO2!C313:AX313)</f>
        <v>0.31645262065181112</v>
      </c>
      <c r="D310" s="333">
        <f>SUM(US_CH4!C313:AC313)</f>
        <v>4.0240343445475301E-4</v>
      </c>
      <c r="E310" s="333">
        <f>SUM(US_N2O!C313:AA313)</f>
        <v>1.674597309491176E-4</v>
      </c>
      <c r="F310" s="332">
        <f>US_Others!V315+US_Others!U315</f>
        <v>0</v>
      </c>
      <c r="G310" s="332">
        <f>US_Others!C315+US_Others!H315+US_Others!N315</f>
        <v>0</v>
      </c>
      <c r="H310" s="332">
        <f>US_Others!D315+US_Others!I315+US_Others!O315</f>
        <v>0</v>
      </c>
      <c r="I310" s="332">
        <f>US_Others!E315+US_Others!J315+US_Others!P315+US_Others!W315</f>
        <v>0</v>
      </c>
      <c r="J310" s="332">
        <f>US_Others!F315+US_Others!K315+US_Others!Q315</f>
        <v>0</v>
      </c>
      <c r="K310" s="332">
        <f>US_Others!G315+US_Others!L315+US_Others!R315</f>
        <v>0</v>
      </c>
      <c r="L310" s="332">
        <f>US_Others!Z315+US_Others!AB315</f>
        <v>0</v>
      </c>
      <c r="M310" s="332">
        <f>US_Others!AA315+US_Others!AC315</f>
        <v>0</v>
      </c>
      <c r="N310" s="332">
        <f>US_Others!AD315</f>
        <v>0</v>
      </c>
      <c r="O310" s="332">
        <f>US_Others!AE315</f>
        <v>0</v>
      </c>
      <c r="P310" s="332">
        <f>SUM(US_Others!AG315:AI315)</f>
        <v>0</v>
      </c>
      <c r="Q310" s="332">
        <f>US_Others!AL315</f>
        <v>0</v>
      </c>
      <c r="R310" s="332"/>
      <c r="S310" s="334">
        <f t="shared" si="4"/>
        <v>316.45262065181112</v>
      </c>
      <c r="T310" s="334">
        <f>D310*1000/Spec!I$6</f>
        <v>1.6096137378190122E-2</v>
      </c>
      <c r="U310" s="334">
        <f>E310*1000/Spec!I$7</f>
        <v>5.6194540586952213E-4</v>
      </c>
      <c r="V310" s="334">
        <f>F310*1000/Spec!I$8</f>
        <v>0</v>
      </c>
      <c r="W310" s="334">
        <f>G310*1000/Spec!I$9</f>
        <v>0</v>
      </c>
      <c r="X310" s="334">
        <f>H310*1000/Spec!I$10</f>
        <v>0</v>
      </c>
      <c r="Y310" s="334">
        <f>I310*1000/Spec!I$11</f>
        <v>0</v>
      </c>
      <c r="Z310" s="334">
        <f>J310*1000/Spec!I$12</f>
        <v>0</v>
      </c>
      <c r="AA310" s="334">
        <f>K310*1000/Spec!I$15</f>
        <v>0</v>
      </c>
      <c r="AB310" s="334">
        <f>L310*1000/Spec!I$17</f>
        <v>0</v>
      </c>
      <c r="AC310" s="334">
        <f>M310*1000/Spec!I$18</f>
        <v>0</v>
      </c>
      <c r="AD310" s="335">
        <f>N310*1000/Spec!I$25</f>
        <v>0</v>
      </c>
      <c r="AE310" s="335">
        <f>O310*1000/Spec!I$26</f>
        <v>0</v>
      </c>
      <c r="AF310" s="334">
        <f>P310*1000/Spec!I$21</f>
        <v>0</v>
      </c>
      <c r="AG310" s="334">
        <f>Q310*1000/Spec!I$22</f>
        <v>0</v>
      </c>
      <c r="AI310" s="432">
        <f>S310/'2007output'!$D308</f>
        <v>1.1181527967207006E-3</v>
      </c>
      <c r="AJ310" s="432">
        <f>T310/'2007output'!$D308</f>
        <v>5.6874046385688801E-8</v>
      </c>
      <c r="AK310" s="432">
        <f>U310/'2007output'!$D308</f>
        <v>1.9855763111809112E-9</v>
      </c>
      <c r="AL310" s="433">
        <f>V310/'2007output'!$D308</f>
        <v>0</v>
      </c>
      <c r="AM310" s="433">
        <f>W310/'2007output'!$D308</f>
        <v>0</v>
      </c>
      <c r="AN310" s="433">
        <f>X310/'2007output'!$D308</f>
        <v>0</v>
      </c>
      <c r="AO310" s="433">
        <f>Y310/'2007output'!$D308</f>
        <v>0</v>
      </c>
      <c r="AP310" s="433">
        <f>Z310/'2007output'!$D308</f>
        <v>0</v>
      </c>
      <c r="AQ310" s="433">
        <f>AA310/'2007output'!$D308</f>
        <v>0</v>
      </c>
      <c r="AR310" s="433">
        <f>AB310/'2007output'!$D308</f>
        <v>0</v>
      </c>
      <c r="AS310" s="433">
        <f>AC310/'2007output'!$D308</f>
        <v>0</v>
      </c>
      <c r="AT310" s="433">
        <f>AD310/'2007output'!$D308</f>
        <v>0</v>
      </c>
      <c r="AU310" s="433">
        <f>AE310/'2007output'!$D308</f>
        <v>0</v>
      </c>
      <c r="AV310" s="433">
        <f>AF310/'2007output'!$D308</f>
        <v>0</v>
      </c>
      <c r="AW310" s="433">
        <f>AG310/'2007output'!$D308</f>
        <v>0</v>
      </c>
      <c r="AY310" s="370">
        <f>IFERROR(IF(SUMPRODUCT(US_CO2!C313:AX313/SUM(US_CO2!C313:AX313),US_CO2!C$6:AX$6)&gt;3.5,4,IF(SUMPRODUCT(US_CO2!C313:AX313/SUM(US_CO2!C313:AX313),US_CO2!C$6:AX$6)&gt;2.5,3,2)),"")</f>
        <v>4</v>
      </c>
      <c r="AZ310" s="370">
        <f>IFERROR(IF(SUMPRODUCT(US_CH4!C313:AC313/SUM(US_CH4!C313:AC313),US_CH4!C$6:AC$6)&gt;3.5,4,IF(SUMPRODUCT(US_CH4!C313:AC313/SUM(US_CH4!C313:AC313),US_CH4!C$6:AC$6)&gt;2.5,3,2)),"")</f>
        <v>4</v>
      </c>
      <c r="BA310" s="223">
        <f>IFERROR(IF(SUMPRODUCT(US_N2O!C313:AA313/SUM(US_N2O!C313:AA313),US_N2O!C$6:AA$6)&gt;3.5,4,IF(SUMPRODUCT(US_N2O!C313:AA313/SUM(US_N2O!C313:AA313),US_N2O!C$6:AA$6)&gt;2.5,3,2)),"")</f>
        <v>4</v>
      </c>
      <c r="BB310" s="223" t="str">
        <f>IFERROR(IF(SUMPRODUCT(US_Others!U315:V315/SUM(US_Others!U315:V315),US_Others!U$8:V$8)&gt;3.5,4,IF(SUMPRODUCT(US_Others!U315:V315/SUM(US_Others!U315:V315),US_Others!U$8:V$8)&gt;2.5,3,2)),"")</f>
        <v/>
      </c>
      <c r="BC310" s="223" t="str">
        <f>IFERROR(IF((US_Others!C315*US_Others!C$8/SUM(US_Others!C315,US_Others!H315,US_Others!N315)+ US_Others!H315*US_Others!H$8/SUM(US_Others!C315,US_Others!H315,US_Others!N315)+US_Others!N315*US_Others!N$8/SUM(US_Others!C315,US_Others!H315,US_Others!N315))&gt;3.5,4,IF((US_Others!C315*US_Others!C$8/SUM(US_Others!C315,US_Others!H315,US_Others!N315)+ US_Others!H315*US_Others!H$8/SUM(US_Others!C315,US_Others!H315,US_Others!N315)+US_Others!N315*US_Others!N$8/SUM(US_Others!C315,US_Others!H315,US_Others!N315))&gt;2.5,3,2)),"")</f>
        <v/>
      </c>
      <c r="BD310" s="223" t="str">
        <f>IFERROR(IF((US_Others!D315*US_Others!D$8/SUM(US_Others!D315,US_Others!I315,US_Others!O315)+US_Others!I315*US_Others!I$8/SUM(US_Others!D315,US_Others!I315,US_Others!O315)+US_Others!O315*US_Others!O$8/SUM(US_Others!D315,US_Others!I315,US_Others!O315))&gt;3.5,4,IF((US_Others!D315*US_Others!D$8/SUM(US_Others!D315,US_Others!I315,US_Others!O315)+US_Others!I315*US_Others!I$8/SUM(US_Others!D315,US_Others!I315,US_Others!O315)+US_Others!O315*US_Others!O$8/SUM(US_Others!D315,US_Others!I315,US_Others!O315))&gt;2.5,3,2)),"")</f>
        <v/>
      </c>
      <c r="BE310" s="223" t="str">
        <f>IFERROR(IF((US_Others!E315*US_Others!E$8/SUM(US_Others!E315,US_Others!J315,US_Others!P315,US_Others!W315)+US_Others!J315*US_Others!J$8/SUM(US_Others!E315,US_Others!J315,US_Others!P315,US_Others!W315)+US_Others!P315*US_Others!P$8/SUM(US_Others!E315,US_Others!J315,US_Others!P315,US_Others!W315)+US_Others!W315*US_Others!W$8/SUM(US_Others!E315,US_Others!J315,US_Others!P315,US_Others!W315))&gt;3.5,4,IF((US_Others!E315*US_Others!E$8/SUM(US_Others!E315,US_Others!J315,US_Others!P315,US_Others!W315)+US_Others!J315*US_Others!J$8/SUM(US_Others!E315,US_Others!J315,US_Others!P315,US_Others!W315)+US_Others!P315*US_Others!P$8/SUM(US_Others!E315,US_Others!J315,US_Others!P315,US_Others!W315)+US_Others!W315*US_Others!W$8/SUM(US_Others!E315,US_Others!J315,US_Others!P315,US_Others!W315))&gt;2.5,3,2)),"")</f>
        <v/>
      </c>
      <c r="BF310" s="223" t="str">
        <f>IFERROR(IF((US_Others!F315*US_Others!F$8/SUM(US_Others!F315,US_Others!K315,US_Others!Q315)+US_Others!K315*US_Others!K$8/SUM(US_Others!F315,US_Others!K315,US_Others!Q315)+US_Others!Q315*US_Others!Q$8/SUM(US_Others!F315,US_Others!K315,US_Others!Q315))&gt;3.5,4,IF((US_Others!F315*US_Others!F$8/SUM(US_Others!F315,US_Others!K315,US_Others!Q315)+US_Others!K315*US_Others!K$8/SUM(US_Others!F315,US_Others!K315,US_Others!Q315)+US_Others!Q315*US_Others!Q$8/SUM(US_Others!F315,US_Others!K315,US_Others!Q315))&gt;2.5,3,2)),"")</f>
        <v/>
      </c>
      <c r="BG310" s="223" t="str">
        <f>IFERROR(IF((US_Others!G315*US_Others!G$8/SUM(US_Others!G315,US_Others!L315,US_Others!R315)+US_Others!L315*US_Others!L$8/SUM(US_Others!G315,US_Others!L315,US_Others!R315)+US_Others!R315*US_Others!R$8/SUM(US_Others!G315,US_Others!L315,US_Others!R315))&gt;3.5,4,IF((US_Others!G315*US_Others!G$8/SUM(US_Others!G315,US_Others!L315,US_Others!R315)+US_Others!L315*US_Others!L$8/SUM(US_Others!G315,US_Others!L315,US_Others!R315)+US_Others!R315*US_Others!R$8/SUM(US_Others!G315,US_Others!L315,US_Others!R315))&gt;2.5,3,2)),"")</f>
        <v/>
      </c>
      <c r="BH310" s="219" t="str">
        <f>IFERROR(IF((US_Others!Z315*US_Others!Z$8/SUM(US_Others!Z315,US_Others!AB315)+US_Others!AB315*US_Others!AB$8/SUM(US_Others!Z315,US_Others!AB315))&gt;3.5,4,IF((US_Others!Z315*US_Others!Z$8/SUM(US_Others!Z315,US_Others!AB315)+US_Others!AB315*US_Others!AB$8/SUM(US_Others!Z315,US_Others!AB315))&gt;2.5,3,2)),"")</f>
        <v/>
      </c>
      <c r="BI310" s="219" t="str">
        <f>IFERROR(IF((US_Others!AA315*US_Others!AA$8/SUM(US_Others!AA315,US_Others!AC315)+US_Others!AC315*US_Others!AC$8/SUM(US_Others!AA315,US_Others!AC315))&gt;3.5,4,IF((US_Others!AA315*US_Others!AA$8/SUM(US_Others!AA315,US_Others!AC315)+US_Others!AC315*US_Others!AC$8/SUM(US_Others!AA315,US_Others!AC315))&gt;2.5,3,2)),"")</f>
        <v/>
      </c>
      <c r="BJ310" s="219" t="str">
        <f>IFERROR(US_Others!AD315*US_Others!AD$8/US_Others!AD315,"")</f>
        <v/>
      </c>
      <c r="BK310" s="74" t="str">
        <f>IFERROR(US_Others!AE315*US_Others!AE$8/US_Others!AE315,"")</f>
        <v/>
      </c>
      <c r="BL310" s="219" t="str">
        <f>IFERROR(IF(SUMPRODUCT(US_Others!AG315:AI315/SUM(US_Others!AG315:AI315),US_Others!AG$8:AI$8)&gt;3.5,4,IF(SUMPRODUCT(US_Others!AG315:AI315/SUM(US_Others!AG315:AI315),US_Others!AG$8:AI$8)&gt;2.5,3,2)),"")</f>
        <v/>
      </c>
      <c r="BM310" s="219" t="str">
        <f>IFERROR(US_Others!AL315*US_Others!AL$8/US_Others!AL315,"")</f>
        <v/>
      </c>
    </row>
    <row r="311" spans="1:65">
      <c r="A311" s="200" t="s">
        <v>460</v>
      </c>
      <c r="B311" s="332">
        <v>523900</v>
      </c>
      <c r="C311" s="333">
        <f>SUM(US_CO2!C314:AX314)</f>
        <v>0.19410554976469269</v>
      </c>
      <c r="D311" s="333">
        <f>SUM(US_CH4!C314:AC314)</f>
        <v>3.6679065941553447E-4</v>
      </c>
      <c r="E311" s="333">
        <f>SUM(US_N2O!C314:AA314)</f>
        <v>1.1028769277153958E-4</v>
      </c>
      <c r="F311" s="332">
        <f>US_Others!V316+US_Others!U316</f>
        <v>0</v>
      </c>
      <c r="G311" s="332">
        <f>US_Others!C316+US_Others!H316+US_Others!N316</f>
        <v>1.1238197927265259E-4</v>
      </c>
      <c r="H311" s="332">
        <f>US_Others!D316+US_Others!I316+US_Others!O316</f>
        <v>1.8430644600715025E-3</v>
      </c>
      <c r="I311" s="332">
        <f>US_Others!E316+US_Others!J316+US_Others!P316+US_Others!W316</f>
        <v>8.5185540288670661E-3</v>
      </c>
      <c r="J311" s="332">
        <f>US_Others!F316+US_Others!K316+US_Others!Q316</f>
        <v>1.472203928471749E-3</v>
      </c>
      <c r="K311" s="332">
        <f>US_Others!G316+US_Others!L316+US_Others!R316</f>
        <v>1.460965730544484E-4</v>
      </c>
      <c r="L311" s="332">
        <f>US_Others!Z316+US_Others!AB316</f>
        <v>0</v>
      </c>
      <c r="M311" s="332">
        <f>US_Others!AA316+US_Others!AC316</f>
        <v>0</v>
      </c>
      <c r="N311" s="332">
        <f>US_Others!AD316</f>
        <v>0</v>
      </c>
      <c r="O311" s="332">
        <f>US_Others!AE316</f>
        <v>0</v>
      </c>
      <c r="P311" s="332">
        <f>SUM(US_Others!AG316:AI316)</f>
        <v>0</v>
      </c>
      <c r="Q311" s="332">
        <f>US_Others!AL316</f>
        <v>0</v>
      </c>
      <c r="R311" s="332"/>
      <c r="S311" s="334">
        <f t="shared" si="4"/>
        <v>194.10554976469268</v>
      </c>
      <c r="T311" s="334">
        <f>D311*1000/Spec!I$6</f>
        <v>1.4671626376621378E-2</v>
      </c>
      <c r="U311" s="334">
        <f>E311*1000/Spec!I$7</f>
        <v>3.7009292876355563E-4</v>
      </c>
      <c r="V311" s="334">
        <f>F311*1000/Spec!I$8</f>
        <v>0</v>
      </c>
      <c r="W311" s="334">
        <f>G311*1000/Spec!I$9</f>
        <v>1.6649182114467049E-4</v>
      </c>
      <c r="X311" s="334">
        <f>H311*1000/Spec!I$10</f>
        <v>5.2658984573471495E-4</v>
      </c>
      <c r="Y311" s="334">
        <f>I311*1000/Spec!I$11</f>
        <v>5.9570307894175291E-3</v>
      </c>
      <c r="Z311" s="334">
        <f>J311*1000/Spec!I$12</f>
        <v>3.2935210927779616E-4</v>
      </c>
      <c r="AA311" s="334">
        <f>K311*1000/Spec!I$15</f>
        <v>1.4892617028995759E-5</v>
      </c>
      <c r="AB311" s="334">
        <f>L311*1000/Spec!I$17</f>
        <v>0</v>
      </c>
      <c r="AC311" s="334">
        <f>M311*1000/Spec!I$18</f>
        <v>0</v>
      </c>
      <c r="AD311" s="335">
        <f>N311*1000/Spec!I$25</f>
        <v>0</v>
      </c>
      <c r="AE311" s="335">
        <f>O311*1000/Spec!I$26</f>
        <v>0</v>
      </c>
      <c r="AF311" s="334">
        <f>P311*1000/Spec!I$21</f>
        <v>0</v>
      </c>
      <c r="AG311" s="334">
        <f>Q311*1000/Spec!I$22</f>
        <v>0</v>
      </c>
      <c r="AI311" s="432">
        <f>S311/'2007output'!$D309</f>
        <v>6.6839363232502858E-4</v>
      </c>
      <c r="AJ311" s="432">
        <f>T311/'2007output'!$D309</f>
        <v>5.052107813441522E-8</v>
      </c>
      <c r="AK311" s="432">
        <f>U311/'2007output'!$D309</f>
        <v>1.2743981676667987E-9</v>
      </c>
      <c r="AL311" s="433">
        <f>V311/'2007output'!$D309</f>
        <v>0</v>
      </c>
      <c r="AM311" s="433">
        <f>W311/'2007output'!$D309</f>
        <v>5.7330701374689509E-10</v>
      </c>
      <c r="AN311" s="433">
        <f>X311/'2007output'!$D309</f>
        <v>1.8132881834794654E-9</v>
      </c>
      <c r="AO311" s="433">
        <f>Y311/'2007output'!$D309</f>
        <v>2.0512764586265659E-8</v>
      </c>
      <c r="AP311" s="433">
        <f>Z311/'2007output'!$D309</f>
        <v>1.1341090087375661E-9</v>
      </c>
      <c r="AQ311" s="433">
        <f>AA311/'2007output'!$D309</f>
        <v>5.1282049394791092E-11</v>
      </c>
      <c r="AR311" s="433">
        <f>AB311/'2007output'!$D309</f>
        <v>0</v>
      </c>
      <c r="AS311" s="433">
        <f>AC311/'2007output'!$D309</f>
        <v>0</v>
      </c>
      <c r="AT311" s="433">
        <f>AD311/'2007output'!$D309</f>
        <v>0</v>
      </c>
      <c r="AU311" s="433">
        <f>AE311/'2007output'!$D309</f>
        <v>0</v>
      </c>
      <c r="AV311" s="433">
        <f>AF311/'2007output'!$D309</f>
        <v>0</v>
      </c>
      <c r="AW311" s="433">
        <f>AG311/'2007output'!$D309</f>
        <v>0</v>
      </c>
      <c r="AY311" s="370">
        <f>IFERROR(IF(SUMPRODUCT(US_CO2!C314:AX314/SUM(US_CO2!C314:AX314),US_CO2!C$6:AX$6)&gt;3.5,4,IF(SUMPRODUCT(US_CO2!C314:AX314/SUM(US_CO2!C314:AX314),US_CO2!C$6:AX$6)&gt;2.5,3,2)),"")</f>
        <v>4</v>
      </c>
      <c r="AZ311" s="370">
        <f>IFERROR(IF(SUMPRODUCT(US_CH4!C314:AC314/SUM(US_CH4!C314:AC314),US_CH4!C$6:AC$6)&gt;3.5,4,IF(SUMPRODUCT(US_CH4!C314:AC314/SUM(US_CH4!C314:AC314),US_CH4!C$6:AC$6)&gt;2.5,3,2)),"")</f>
        <v>4</v>
      </c>
      <c r="BA311" s="223">
        <f>IFERROR(IF(SUMPRODUCT(US_N2O!C314:AA314/SUM(US_N2O!C314:AA314),US_N2O!C$6:AA$6)&gt;3.5,4,IF(SUMPRODUCT(US_N2O!C314:AA314/SUM(US_N2O!C314:AA314),US_N2O!C$6:AA$6)&gt;2.5,3,2)),"")</f>
        <v>4</v>
      </c>
      <c r="BB311" s="223" t="str">
        <f>IFERROR(IF(SUMPRODUCT(US_Others!U316:V316/SUM(US_Others!U316:V316),US_Others!U$8:V$8)&gt;3.5,4,IF(SUMPRODUCT(US_Others!U316:V316/SUM(US_Others!U316:V316),US_Others!U$8:V$8)&gt;2.5,3,2)),"")</f>
        <v/>
      </c>
      <c r="BC311" s="223">
        <f>IFERROR(IF((US_Others!C316*US_Others!C$8/SUM(US_Others!C316,US_Others!H316,US_Others!N316)+ US_Others!H316*US_Others!H$8/SUM(US_Others!C316,US_Others!H316,US_Others!N316)+US_Others!N316*US_Others!N$8/SUM(US_Others!C316,US_Others!H316,US_Others!N316))&gt;3.5,4,IF((US_Others!C316*US_Others!C$8/SUM(US_Others!C316,US_Others!H316,US_Others!N316)+ US_Others!H316*US_Others!H$8/SUM(US_Others!C316,US_Others!H316,US_Others!N316)+US_Others!N316*US_Others!N$8/SUM(US_Others!C316,US_Others!H316,US_Others!N316))&gt;2.5,3,2)),"")</f>
        <v>4</v>
      </c>
      <c r="BD311" s="223">
        <f>IFERROR(IF((US_Others!D316*US_Others!D$8/SUM(US_Others!D316,US_Others!I316,US_Others!O316)+US_Others!I316*US_Others!I$8/SUM(US_Others!D316,US_Others!I316,US_Others!O316)+US_Others!O316*US_Others!O$8/SUM(US_Others!D316,US_Others!I316,US_Others!O316))&gt;3.5,4,IF((US_Others!D316*US_Others!D$8/SUM(US_Others!D316,US_Others!I316,US_Others!O316)+US_Others!I316*US_Others!I$8/SUM(US_Others!D316,US_Others!I316,US_Others!O316)+US_Others!O316*US_Others!O$8/SUM(US_Others!D316,US_Others!I316,US_Others!O316))&gt;2.5,3,2)),"")</f>
        <v>4</v>
      </c>
      <c r="BE311" s="223">
        <f>IFERROR(IF((US_Others!E316*US_Others!E$8/SUM(US_Others!E316,US_Others!J316,US_Others!P316,US_Others!W316)+US_Others!J316*US_Others!J$8/SUM(US_Others!E316,US_Others!J316,US_Others!P316,US_Others!W316)+US_Others!P316*US_Others!P$8/SUM(US_Others!E316,US_Others!J316,US_Others!P316,US_Others!W316)+US_Others!W316*US_Others!W$8/SUM(US_Others!E316,US_Others!J316,US_Others!P316,US_Others!W316))&gt;3.5,4,IF((US_Others!E316*US_Others!E$8/SUM(US_Others!E316,US_Others!J316,US_Others!P316,US_Others!W316)+US_Others!J316*US_Others!J$8/SUM(US_Others!E316,US_Others!J316,US_Others!P316,US_Others!W316)+US_Others!P316*US_Others!P$8/SUM(US_Others!E316,US_Others!J316,US_Others!P316,US_Others!W316)+US_Others!W316*US_Others!W$8/SUM(US_Others!E316,US_Others!J316,US_Others!P316,US_Others!W316))&gt;2.5,3,2)),"")</f>
        <v>4</v>
      </c>
      <c r="BF311" s="223">
        <f>IFERROR(IF((US_Others!F316*US_Others!F$8/SUM(US_Others!F316,US_Others!K316,US_Others!Q316)+US_Others!K316*US_Others!K$8/SUM(US_Others!F316,US_Others!K316,US_Others!Q316)+US_Others!Q316*US_Others!Q$8/SUM(US_Others!F316,US_Others!K316,US_Others!Q316))&gt;3.5,4,IF((US_Others!F316*US_Others!F$8/SUM(US_Others!F316,US_Others!K316,US_Others!Q316)+US_Others!K316*US_Others!K$8/SUM(US_Others!F316,US_Others!K316,US_Others!Q316)+US_Others!Q316*US_Others!Q$8/SUM(US_Others!F316,US_Others!K316,US_Others!Q316))&gt;2.5,3,2)),"")</f>
        <v>4</v>
      </c>
      <c r="BG311" s="223">
        <f>IFERROR(IF((US_Others!G316*US_Others!G$8/SUM(US_Others!G316,US_Others!L316,US_Others!R316)+US_Others!L316*US_Others!L$8/SUM(US_Others!G316,US_Others!L316,US_Others!R316)+US_Others!R316*US_Others!R$8/SUM(US_Others!G316,US_Others!L316,US_Others!R316))&gt;3.5,4,IF((US_Others!G316*US_Others!G$8/SUM(US_Others!G316,US_Others!L316,US_Others!R316)+US_Others!L316*US_Others!L$8/SUM(US_Others!G316,US_Others!L316,US_Others!R316)+US_Others!R316*US_Others!R$8/SUM(US_Others!G316,US_Others!L316,US_Others!R316))&gt;2.5,3,2)),"")</f>
        <v>4</v>
      </c>
      <c r="BH311" s="219" t="str">
        <f>IFERROR(IF((US_Others!Z316*US_Others!Z$8/SUM(US_Others!Z316,US_Others!AB316)+US_Others!AB316*US_Others!AB$8/SUM(US_Others!Z316,US_Others!AB316))&gt;3.5,4,IF((US_Others!Z316*US_Others!Z$8/SUM(US_Others!Z316,US_Others!AB316)+US_Others!AB316*US_Others!AB$8/SUM(US_Others!Z316,US_Others!AB316))&gt;2.5,3,2)),"")</f>
        <v/>
      </c>
      <c r="BI311" s="219" t="str">
        <f>IFERROR(IF((US_Others!AA316*US_Others!AA$8/SUM(US_Others!AA316,US_Others!AC316)+US_Others!AC316*US_Others!AC$8/SUM(US_Others!AA316,US_Others!AC316))&gt;3.5,4,IF((US_Others!AA316*US_Others!AA$8/SUM(US_Others!AA316,US_Others!AC316)+US_Others!AC316*US_Others!AC$8/SUM(US_Others!AA316,US_Others!AC316))&gt;2.5,3,2)),"")</f>
        <v/>
      </c>
      <c r="BJ311" s="219" t="str">
        <f>IFERROR(US_Others!AD316*US_Others!AD$8/US_Others!AD316,"")</f>
        <v/>
      </c>
      <c r="BK311" s="74" t="str">
        <f>IFERROR(US_Others!AE316*US_Others!AE$8/US_Others!AE316,"")</f>
        <v/>
      </c>
      <c r="BL311" s="219" t="str">
        <f>IFERROR(IF(SUMPRODUCT(US_Others!AG316:AI316/SUM(US_Others!AG316:AI316),US_Others!AG$8:AI$8)&gt;3.5,4,IF(SUMPRODUCT(US_Others!AG316:AI316/SUM(US_Others!AG316:AI316),US_Others!AG$8:AI$8)&gt;2.5,3,2)),"")</f>
        <v/>
      </c>
      <c r="BM311" s="219" t="str">
        <f>IFERROR(US_Others!AL316*US_Others!AL$8/US_Others!AL316,"")</f>
        <v/>
      </c>
    </row>
    <row r="312" spans="1:65">
      <c r="A312" s="200" t="s">
        <v>461</v>
      </c>
      <c r="B312" s="332">
        <v>524100</v>
      </c>
      <c r="C312" s="333">
        <f>SUM(US_CO2!C315:AX315)</f>
        <v>0.13200378802003632</v>
      </c>
      <c r="D312" s="333">
        <f>SUM(US_CH4!C315:AC315)</f>
        <v>2.9211346739099428E-4</v>
      </c>
      <c r="E312" s="333">
        <f>SUM(US_N2O!C315:AA315)</f>
        <v>7.8572761138979297E-5</v>
      </c>
      <c r="F312" s="332">
        <f>US_Others!V317+US_Others!U317</f>
        <v>0</v>
      </c>
      <c r="G312" s="332">
        <f>US_Others!C317+US_Others!H317+US_Others!N317</f>
        <v>0</v>
      </c>
      <c r="H312" s="332">
        <f>US_Others!D317+US_Others!I317+US_Others!O317</f>
        <v>0</v>
      </c>
      <c r="I312" s="332">
        <f>US_Others!E317+US_Others!J317+US_Others!P317+US_Others!W317</f>
        <v>0</v>
      </c>
      <c r="J312" s="332">
        <f>US_Others!F317+US_Others!K317+US_Others!Q317</f>
        <v>0</v>
      </c>
      <c r="K312" s="332">
        <f>US_Others!G317+US_Others!L317+US_Others!R317</f>
        <v>0</v>
      </c>
      <c r="L312" s="332">
        <f>US_Others!Z317+US_Others!AB317</f>
        <v>0</v>
      </c>
      <c r="M312" s="332">
        <f>US_Others!AA317+US_Others!AC317</f>
        <v>0</v>
      </c>
      <c r="N312" s="332">
        <f>US_Others!AD317</f>
        <v>0</v>
      </c>
      <c r="O312" s="332">
        <f>US_Others!AE317</f>
        <v>0</v>
      </c>
      <c r="P312" s="332">
        <f>SUM(US_Others!AG317:AI317)</f>
        <v>0</v>
      </c>
      <c r="Q312" s="332">
        <f>US_Others!AL317</f>
        <v>0</v>
      </c>
      <c r="R312" s="332"/>
      <c r="S312" s="334">
        <f t="shared" si="4"/>
        <v>132.00378802003632</v>
      </c>
      <c r="T312" s="334">
        <f>D312*1000/Spec!I$6</f>
        <v>1.1684538695639769E-2</v>
      </c>
      <c r="U312" s="334">
        <f>E312*1000/Spec!I$7</f>
        <v>2.6366698368784995E-4</v>
      </c>
      <c r="V312" s="334">
        <f>F312*1000/Spec!I$8</f>
        <v>0</v>
      </c>
      <c r="W312" s="334">
        <f>G312*1000/Spec!I$9</f>
        <v>0</v>
      </c>
      <c r="X312" s="334">
        <f>H312*1000/Spec!I$10</f>
        <v>0</v>
      </c>
      <c r="Y312" s="334">
        <f>I312*1000/Spec!I$11</f>
        <v>0</v>
      </c>
      <c r="Z312" s="334">
        <f>J312*1000/Spec!I$12</f>
        <v>0</v>
      </c>
      <c r="AA312" s="334">
        <f>K312*1000/Spec!I$15</f>
        <v>0</v>
      </c>
      <c r="AB312" s="334">
        <f>L312*1000/Spec!I$17</f>
        <v>0</v>
      </c>
      <c r="AC312" s="334">
        <f>M312*1000/Spec!I$18</f>
        <v>0</v>
      </c>
      <c r="AD312" s="335">
        <f>N312*1000/Spec!I$25</f>
        <v>0</v>
      </c>
      <c r="AE312" s="335">
        <f>O312*1000/Spec!I$26</f>
        <v>0</v>
      </c>
      <c r="AF312" s="334">
        <f>P312*1000/Spec!I$21</f>
        <v>0</v>
      </c>
      <c r="AG312" s="334">
        <f>Q312*1000/Spec!I$22</f>
        <v>0</v>
      </c>
      <c r="AI312" s="432">
        <f>S312/'2007output'!$D310</f>
        <v>2.2742501934216352E-4</v>
      </c>
      <c r="AJ312" s="432">
        <f>T312/'2007output'!$D310</f>
        <v>2.0130910473999298E-8</v>
      </c>
      <c r="AK312" s="432">
        <f>U312/'2007output'!$D310</f>
        <v>4.5426324323357614E-10</v>
      </c>
      <c r="AL312" s="433">
        <f>V312/'2007output'!$D310</f>
        <v>0</v>
      </c>
      <c r="AM312" s="433">
        <f>W312/'2007output'!$D310</f>
        <v>0</v>
      </c>
      <c r="AN312" s="433">
        <f>X312/'2007output'!$D310</f>
        <v>0</v>
      </c>
      <c r="AO312" s="433">
        <f>Y312/'2007output'!$D310</f>
        <v>0</v>
      </c>
      <c r="AP312" s="433">
        <f>Z312/'2007output'!$D310</f>
        <v>0</v>
      </c>
      <c r="AQ312" s="433">
        <f>AA312/'2007output'!$D310</f>
        <v>0</v>
      </c>
      <c r="AR312" s="433">
        <f>AB312/'2007output'!$D310</f>
        <v>0</v>
      </c>
      <c r="AS312" s="433">
        <f>AC312/'2007output'!$D310</f>
        <v>0</v>
      </c>
      <c r="AT312" s="433">
        <f>AD312/'2007output'!$D310</f>
        <v>0</v>
      </c>
      <c r="AU312" s="433">
        <f>AE312/'2007output'!$D310</f>
        <v>0</v>
      </c>
      <c r="AV312" s="433">
        <f>AF312/'2007output'!$D310</f>
        <v>0</v>
      </c>
      <c r="AW312" s="433">
        <f>AG312/'2007output'!$D310</f>
        <v>0</v>
      </c>
      <c r="AY312" s="370">
        <f>IFERROR(IF(SUMPRODUCT(US_CO2!C315:AX315/SUM(US_CO2!C315:AX315),US_CO2!C$6:AX$6)&gt;3.5,4,IF(SUMPRODUCT(US_CO2!C315:AX315/SUM(US_CO2!C315:AX315),US_CO2!C$6:AX$6)&gt;2.5,3,2)),"")</f>
        <v>4</v>
      </c>
      <c r="AZ312" s="370">
        <f>IFERROR(IF(SUMPRODUCT(US_CH4!C315:AC315/SUM(US_CH4!C315:AC315),US_CH4!C$6:AC$6)&gt;3.5,4,IF(SUMPRODUCT(US_CH4!C315:AC315/SUM(US_CH4!C315:AC315),US_CH4!C$6:AC$6)&gt;2.5,3,2)),"")</f>
        <v>4</v>
      </c>
      <c r="BA312" s="223">
        <f>IFERROR(IF(SUMPRODUCT(US_N2O!C315:AA315/SUM(US_N2O!C315:AA315),US_N2O!C$6:AA$6)&gt;3.5,4,IF(SUMPRODUCT(US_N2O!C315:AA315/SUM(US_N2O!C315:AA315),US_N2O!C$6:AA$6)&gt;2.5,3,2)),"")</f>
        <v>4</v>
      </c>
      <c r="BB312" s="223" t="str">
        <f>IFERROR(IF(SUMPRODUCT(US_Others!U317:V317/SUM(US_Others!U317:V317),US_Others!U$8:V$8)&gt;3.5,4,IF(SUMPRODUCT(US_Others!U317:V317/SUM(US_Others!U317:V317),US_Others!U$8:V$8)&gt;2.5,3,2)),"")</f>
        <v/>
      </c>
      <c r="BC312" s="223" t="str">
        <f>IFERROR(IF((US_Others!C317*US_Others!C$8/SUM(US_Others!C317,US_Others!H317,US_Others!N317)+ US_Others!H317*US_Others!H$8/SUM(US_Others!C317,US_Others!H317,US_Others!N317)+US_Others!N317*US_Others!N$8/SUM(US_Others!C317,US_Others!H317,US_Others!N317))&gt;3.5,4,IF((US_Others!C317*US_Others!C$8/SUM(US_Others!C317,US_Others!H317,US_Others!N317)+ US_Others!H317*US_Others!H$8/SUM(US_Others!C317,US_Others!H317,US_Others!N317)+US_Others!N317*US_Others!N$8/SUM(US_Others!C317,US_Others!H317,US_Others!N317))&gt;2.5,3,2)),"")</f>
        <v/>
      </c>
      <c r="BD312" s="223" t="str">
        <f>IFERROR(IF((US_Others!D317*US_Others!D$8/SUM(US_Others!D317,US_Others!I317,US_Others!O317)+US_Others!I317*US_Others!I$8/SUM(US_Others!D317,US_Others!I317,US_Others!O317)+US_Others!O317*US_Others!O$8/SUM(US_Others!D317,US_Others!I317,US_Others!O317))&gt;3.5,4,IF((US_Others!D317*US_Others!D$8/SUM(US_Others!D317,US_Others!I317,US_Others!O317)+US_Others!I317*US_Others!I$8/SUM(US_Others!D317,US_Others!I317,US_Others!O317)+US_Others!O317*US_Others!O$8/SUM(US_Others!D317,US_Others!I317,US_Others!O317))&gt;2.5,3,2)),"")</f>
        <v/>
      </c>
      <c r="BE312" s="223" t="str">
        <f>IFERROR(IF((US_Others!E317*US_Others!E$8/SUM(US_Others!E317,US_Others!J317,US_Others!P317,US_Others!W317)+US_Others!J317*US_Others!J$8/SUM(US_Others!E317,US_Others!J317,US_Others!P317,US_Others!W317)+US_Others!P317*US_Others!P$8/SUM(US_Others!E317,US_Others!J317,US_Others!P317,US_Others!W317)+US_Others!W317*US_Others!W$8/SUM(US_Others!E317,US_Others!J317,US_Others!P317,US_Others!W317))&gt;3.5,4,IF((US_Others!E317*US_Others!E$8/SUM(US_Others!E317,US_Others!J317,US_Others!P317,US_Others!W317)+US_Others!J317*US_Others!J$8/SUM(US_Others!E317,US_Others!J317,US_Others!P317,US_Others!W317)+US_Others!P317*US_Others!P$8/SUM(US_Others!E317,US_Others!J317,US_Others!P317,US_Others!W317)+US_Others!W317*US_Others!W$8/SUM(US_Others!E317,US_Others!J317,US_Others!P317,US_Others!W317))&gt;2.5,3,2)),"")</f>
        <v/>
      </c>
      <c r="BF312" s="223" t="str">
        <f>IFERROR(IF((US_Others!F317*US_Others!F$8/SUM(US_Others!F317,US_Others!K317,US_Others!Q317)+US_Others!K317*US_Others!K$8/SUM(US_Others!F317,US_Others!K317,US_Others!Q317)+US_Others!Q317*US_Others!Q$8/SUM(US_Others!F317,US_Others!K317,US_Others!Q317))&gt;3.5,4,IF((US_Others!F317*US_Others!F$8/SUM(US_Others!F317,US_Others!K317,US_Others!Q317)+US_Others!K317*US_Others!K$8/SUM(US_Others!F317,US_Others!K317,US_Others!Q317)+US_Others!Q317*US_Others!Q$8/SUM(US_Others!F317,US_Others!K317,US_Others!Q317))&gt;2.5,3,2)),"")</f>
        <v/>
      </c>
      <c r="BG312" s="223" t="str">
        <f>IFERROR(IF((US_Others!G317*US_Others!G$8/SUM(US_Others!G317,US_Others!L317,US_Others!R317)+US_Others!L317*US_Others!L$8/SUM(US_Others!G317,US_Others!L317,US_Others!R317)+US_Others!R317*US_Others!R$8/SUM(US_Others!G317,US_Others!L317,US_Others!R317))&gt;3.5,4,IF((US_Others!G317*US_Others!G$8/SUM(US_Others!G317,US_Others!L317,US_Others!R317)+US_Others!L317*US_Others!L$8/SUM(US_Others!G317,US_Others!L317,US_Others!R317)+US_Others!R317*US_Others!R$8/SUM(US_Others!G317,US_Others!L317,US_Others!R317))&gt;2.5,3,2)),"")</f>
        <v/>
      </c>
      <c r="BH312" s="219" t="str">
        <f>IFERROR(IF((US_Others!Z317*US_Others!Z$8/SUM(US_Others!Z317,US_Others!AB317)+US_Others!AB317*US_Others!AB$8/SUM(US_Others!Z317,US_Others!AB317))&gt;3.5,4,IF((US_Others!Z317*US_Others!Z$8/SUM(US_Others!Z317,US_Others!AB317)+US_Others!AB317*US_Others!AB$8/SUM(US_Others!Z317,US_Others!AB317))&gt;2.5,3,2)),"")</f>
        <v/>
      </c>
      <c r="BI312" s="219" t="str">
        <f>IFERROR(IF((US_Others!AA317*US_Others!AA$8/SUM(US_Others!AA317,US_Others!AC317)+US_Others!AC317*US_Others!AC$8/SUM(US_Others!AA317,US_Others!AC317))&gt;3.5,4,IF((US_Others!AA317*US_Others!AA$8/SUM(US_Others!AA317,US_Others!AC317)+US_Others!AC317*US_Others!AC$8/SUM(US_Others!AA317,US_Others!AC317))&gt;2.5,3,2)),"")</f>
        <v/>
      </c>
      <c r="BJ312" s="219" t="str">
        <f>IFERROR(US_Others!AD317*US_Others!AD$8/US_Others!AD317,"")</f>
        <v/>
      </c>
      <c r="BK312" s="74" t="str">
        <f>IFERROR(US_Others!AE317*US_Others!AE$8/US_Others!AE317,"")</f>
        <v/>
      </c>
      <c r="BL312" s="219" t="str">
        <f>IFERROR(IF(SUMPRODUCT(US_Others!AG317:AI317/SUM(US_Others!AG317:AI317),US_Others!AG$8:AI$8)&gt;3.5,4,IF(SUMPRODUCT(US_Others!AG317:AI317/SUM(US_Others!AG317:AI317),US_Others!AG$8:AI$8)&gt;2.5,3,2)),"")</f>
        <v/>
      </c>
      <c r="BM312" s="219" t="str">
        <f>IFERROR(US_Others!AL317*US_Others!AL$8/US_Others!AL317,"")</f>
        <v/>
      </c>
    </row>
    <row r="313" spans="1:65">
      <c r="A313" s="200" t="s">
        <v>462</v>
      </c>
      <c r="B313" s="332">
        <v>524200</v>
      </c>
      <c r="C313" s="333">
        <f>SUM(US_CO2!C316:AX316)</f>
        <v>0.14280575427227707</v>
      </c>
      <c r="D313" s="333">
        <f>SUM(US_CH4!C316:AC316)</f>
        <v>2.684909076599591E-4</v>
      </c>
      <c r="E313" s="333">
        <f>SUM(US_N2O!C316:AA316)</f>
        <v>8.0820642222736283E-5</v>
      </c>
      <c r="F313" s="332">
        <f>US_Others!V318+US_Others!U318</f>
        <v>0</v>
      </c>
      <c r="G313" s="332">
        <f>US_Others!C318+US_Others!H318+US_Others!N318</f>
        <v>3.3893228299693483E-5</v>
      </c>
      <c r="H313" s="332">
        <f>US_Others!D318+US_Others!I318+US_Others!O318</f>
        <v>5.5584894411497311E-4</v>
      </c>
      <c r="I313" s="332">
        <f>US_Others!E318+US_Others!J318+US_Others!P318+US_Others!W318</f>
        <v>2.5691067051167656E-3</v>
      </c>
      <c r="J313" s="332">
        <f>US_Others!F318+US_Others!K318+US_Others!Q318</f>
        <v>4.4400129072598459E-4</v>
      </c>
      <c r="K313" s="332">
        <f>US_Others!G318+US_Others!L318+US_Others!R318</f>
        <v>4.4061196789601525E-5</v>
      </c>
      <c r="L313" s="332">
        <f>US_Others!Z318+US_Others!AB318</f>
        <v>0</v>
      </c>
      <c r="M313" s="332">
        <f>US_Others!AA318+US_Others!AC318</f>
        <v>0</v>
      </c>
      <c r="N313" s="332">
        <f>US_Others!AD318</f>
        <v>0</v>
      </c>
      <c r="O313" s="332">
        <f>US_Others!AE318</f>
        <v>0</v>
      </c>
      <c r="P313" s="332">
        <f>SUM(US_Others!AG318:AI318)</f>
        <v>0</v>
      </c>
      <c r="Q313" s="332">
        <f>US_Others!AL318</f>
        <v>0</v>
      </c>
      <c r="R313" s="332"/>
      <c r="S313" s="334">
        <f t="shared" si="4"/>
        <v>142.80575427227706</v>
      </c>
      <c r="T313" s="334">
        <f>D313*1000/Spec!I$6</f>
        <v>1.0739636306398364E-2</v>
      </c>
      <c r="U313" s="334">
        <f>E313*1000/Spec!I$7</f>
        <v>2.7121020880112849E-4</v>
      </c>
      <c r="V313" s="334">
        <f>F313*1000/Spec!I$8</f>
        <v>0</v>
      </c>
      <c r="W313" s="334">
        <f>G313*1000/Spec!I$9</f>
        <v>5.0212190073619976E-5</v>
      </c>
      <c r="X313" s="334">
        <f>H313*1000/Spec!I$10</f>
        <v>1.5881398403284945E-4</v>
      </c>
      <c r="Y313" s="334">
        <f>I313*1000/Spec!I$11</f>
        <v>1.7965781154662696E-3</v>
      </c>
      <c r="Z313" s="334">
        <f>J313*1000/Spec!I$12</f>
        <v>9.9329147813419379E-5</v>
      </c>
      <c r="AA313" s="334">
        <f>K313*1000/Spec!I$15</f>
        <v>4.4914573689705943E-6</v>
      </c>
      <c r="AB313" s="334">
        <f>L313*1000/Spec!I$17</f>
        <v>0</v>
      </c>
      <c r="AC313" s="334">
        <f>M313*1000/Spec!I$18</f>
        <v>0</v>
      </c>
      <c r="AD313" s="335">
        <f>N313*1000/Spec!I$25</f>
        <v>0</v>
      </c>
      <c r="AE313" s="335">
        <f>O313*1000/Spec!I$26</f>
        <v>0</v>
      </c>
      <c r="AF313" s="334">
        <f>P313*1000/Spec!I$21</f>
        <v>0</v>
      </c>
      <c r="AG313" s="334">
        <f>Q313*1000/Spec!I$22</f>
        <v>0</v>
      </c>
      <c r="AI313" s="432">
        <f>S313/'2007output'!$D311</f>
        <v>8.2861688443319759E-4</v>
      </c>
      <c r="AJ313" s="432">
        <f>T313/'2007output'!$D311</f>
        <v>6.2315724051191407E-8</v>
      </c>
      <c r="AK313" s="432">
        <f>U313/'2007output'!$D311</f>
        <v>1.5736715889948904E-9</v>
      </c>
      <c r="AL313" s="433">
        <f>V313/'2007output'!$D311</f>
        <v>0</v>
      </c>
      <c r="AM313" s="433">
        <f>W313/'2007output'!$D311</f>
        <v>2.913514844789951E-10</v>
      </c>
      <c r="AN313" s="433">
        <f>X313/'2007output'!$D311</f>
        <v>9.2150312376642156E-10</v>
      </c>
      <c r="AO313" s="433">
        <f>Y313/'2007output'!$D311</f>
        <v>1.0424474617739707E-8</v>
      </c>
      <c r="AP313" s="433">
        <f>Z313/'2007output'!$D311</f>
        <v>5.763479869139853E-10</v>
      </c>
      <c r="AQ313" s="433">
        <f>AA313/'2007output'!$D311</f>
        <v>2.6061256639176169E-11</v>
      </c>
      <c r="AR313" s="433">
        <f>AB313/'2007output'!$D311</f>
        <v>0</v>
      </c>
      <c r="AS313" s="433">
        <f>AC313/'2007output'!$D311</f>
        <v>0</v>
      </c>
      <c r="AT313" s="433">
        <f>AD313/'2007output'!$D311</f>
        <v>0</v>
      </c>
      <c r="AU313" s="433">
        <f>AE313/'2007output'!$D311</f>
        <v>0</v>
      </c>
      <c r="AV313" s="433">
        <f>AF313/'2007output'!$D311</f>
        <v>0</v>
      </c>
      <c r="AW313" s="433">
        <f>AG313/'2007output'!$D311</f>
        <v>0</v>
      </c>
      <c r="AY313" s="370">
        <f>IFERROR(IF(SUMPRODUCT(US_CO2!C316:AX316/SUM(US_CO2!C316:AX316),US_CO2!C$6:AX$6)&gt;3.5,4,IF(SUMPRODUCT(US_CO2!C316:AX316/SUM(US_CO2!C316:AX316),US_CO2!C$6:AX$6)&gt;2.5,3,2)),"")</f>
        <v>4</v>
      </c>
      <c r="AZ313" s="370">
        <f>IFERROR(IF(SUMPRODUCT(US_CH4!C316:AC316/SUM(US_CH4!C316:AC316),US_CH4!C$6:AC$6)&gt;3.5,4,IF(SUMPRODUCT(US_CH4!C316:AC316/SUM(US_CH4!C316:AC316),US_CH4!C$6:AC$6)&gt;2.5,3,2)),"")</f>
        <v>4</v>
      </c>
      <c r="BA313" s="223">
        <f>IFERROR(IF(SUMPRODUCT(US_N2O!C316:AA316/SUM(US_N2O!C316:AA316),US_N2O!C$6:AA$6)&gt;3.5,4,IF(SUMPRODUCT(US_N2O!C316:AA316/SUM(US_N2O!C316:AA316),US_N2O!C$6:AA$6)&gt;2.5,3,2)),"")</f>
        <v>4</v>
      </c>
      <c r="BB313" s="223" t="str">
        <f>IFERROR(IF(SUMPRODUCT(US_Others!U318:V318/SUM(US_Others!U318:V318),US_Others!U$8:V$8)&gt;3.5,4,IF(SUMPRODUCT(US_Others!U318:V318/SUM(US_Others!U318:V318),US_Others!U$8:V$8)&gt;2.5,3,2)),"")</f>
        <v/>
      </c>
      <c r="BC313" s="223">
        <f>IFERROR(IF((US_Others!C318*US_Others!C$8/SUM(US_Others!C318,US_Others!H318,US_Others!N318)+ US_Others!H318*US_Others!H$8/SUM(US_Others!C318,US_Others!H318,US_Others!N318)+US_Others!N318*US_Others!N$8/SUM(US_Others!C318,US_Others!H318,US_Others!N318))&gt;3.5,4,IF((US_Others!C318*US_Others!C$8/SUM(US_Others!C318,US_Others!H318,US_Others!N318)+ US_Others!H318*US_Others!H$8/SUM(US_Others!C318,US_Others!H318,US_Others!N318)+US_Others!N318*US_Others!N$8/SUM(US_Others!C318,US_Others!H318,US_Others!N318))&gt;2.5,3,2)),"")</f>
        <v>4</v>
      </c>
      <c r="BD313" s="223">
        <f>IFERROR(IF((US_Others!D318*US_Others!D$8/SUM(US_Others!D318,US_Others!I318,US_Others!O318)+US_Others!I318*US_Others!I$8/SUM(US_Others!D318,US_Others!I318,US_Others!O318)+US_Others!O318*US_Others!O$8/SUM(US_Others!D318,US_Others!I318,US_Others!O318))&gt;3.5,4,IF((US_Others!D318*US_Others!D$8/SUM(US_Others!D318,US_Others!I318,US_Others!O318)+US_Others!I318*US_Others!I$8/SUM(US_Others!D318,US_Others!I318,US_Others!O318)+US_Others!O318*US_Others!O$8/SUM(US_Others!D318,US_Others!I318,US_Others!O318))&gt;2.5,3,2)),"")</f>
        <v>4</v>
      </c>
      <c r="BE313" s="223">
        <f>IFERROR(IF((US_Others!E318*US_Others!E$8/SUM(US_Others!E318,US_Others!J318,US_Others!P318,US_Others!W318)+US_Others!J318*US_Others!J$8/SUM(US_Others!E318,US_Others!J318,US_Others!P318,US_Others!W318)+US_Others!P318*US_Others!P$8/SUM(US_Others!E318,US_Others!J318,US_Others!P318,US_Others!W318)+US_Others!W318*US_Others!W$8/SUM(US_Others!E318,US_Others!J318,US_Others!P318,US_Others!W318))&gt;3.5,4,IF((US_Others!E318*US_Others!E$8/SUM(US_Others!E318,US_Others!J318,US_Others!P318,US_Others!W318)+US_Others!J318*US_Others!J$8/SUM(US_Others!E318,US_Others!J318,US_Others!P318,US_Others!W318)+US_Others!P318*US_Others!P$8/SUM(US_Others!E318,US_Others!J318,US_Others!P318,US_Others!W318)+US_Others!W318*US_Others!W$8/SUM(US_Others!E318,US_Others!J318,US_Others!P318,US_Others!W318))&gt;2.5,3,2)),"")</f>
        <v>4</v>
      </c>
      <c r="BF313" s="223">
        <f>IFERROR(IF((US_Others!F318*US_Others!F$8/SUM(US_Others!F318,US_Others!K318,US_Others!Q318)+US_Others!K318*US_Others!K$8/SUM(US_Others!F318,US_Others!K318,US_Others!Q318)+US_Others!Q318*US_Others!Q$8/SUM(US_Others!F318,US_Others!K318,US_Others!Q318))&gt;3.5,4,IF((US_Others!F318*US_Others!F$8/SUM(US_Others!F318,US_Others!K318,US_Others!Q318)+US_Others!K318*US_Others!K$8/SUM(US_Others!F318,US_Others!K318,US_Others!Q318)+US_Others!Q318*US_Others!Q$8/SUM(US_Others!F318,US_Others!K318,US_Others!Q318))&gt;2.5,3,2)),"")</f>
        <v>4</v>
      </c>
      <c r="BG313" s="223">
        <f>IFERROR(IF((US_Others!G318*US_Others!G$8/SUM(US_Others!G318,US_Others!L318,US_Others!R318)+US_Others!L318*US_Others!L$8/SUM(US_Others!G318,US_Others!L318,US_Others!R318)+US_Others!R318*US_Others!R$8/SUM(US_Others!G318,US_Others!L318,US_Others!R318))&gt;3.5,4,IF((US_Others!G318*US_Others!G$8/SUM(US_Others!G318,US_Others!L318,US_Others!R318)+US_Others!L318*US_Others!L$8/SUM(US_Others!G318,US_Others!L318,US_Others!R318)+US_Others!R318*US_Others!R$8/SUM(US_Others!G318,US_Others!L318,US_Others!R318))&gt;2.5,3,2)),"")</f>
        <v>4</v>
      </c>
      <c r="BH313" s="219" t="str">
        <f>IFERROR(IF((US_Others!Z318*US_Others!Z$8/SUM(US_Others!Z318,US_Others!AB318)+US_Others!AB318*US_Others!AB$8/SUM(US_Others!Z318,US_Others!AB318))&gt;3.5,4,IF((US_Others!Z318*US_Others!Z$8/SUM(US_Others!Z318,US_Others!AB318)+US_Others!AB318*US_Others!AB$8/SUM(US_Others!Z318,US_Others!AB318))&gt;2.5,3,2)),"")</f>
        <v/>
      </c>
      <c r="BI313" s="219" t="str">
        <f>IFERROR(IF((US_Others!AA318*US_Others!AA$8/SUM(US_Others!AA318,US_Others!AC318)+US_Others!AC318*US_Others!AC$8/SUM(US_Others!AA318,US_Others!AC318))&gt;3.5,4,IF((US_Others!AA318*US_Others!AA$8/SUM(US_Others!AA318,US_Others!AC318)+US_Others!AC318*US_Others!AC$8/SUM(US_Others!AA318,US_Others!AC318))&gt;2.5,3,2)),"")</f>
        <v/>
      </c>
      <c r="BJ313" s="219" t="str">
        <f>IFERROR(US_Others!AD318*US_Others!AD$8/US_Others!AD318,"")</f>
        <v/>
      </c>
      <c r="BK313" s="74" t="str">
        <f>IFERROR(US_Others!AE318*US_Others!AE$8/US_Others!AE318,"")</f>
        <v/>
      </c>
      <c r="BL313" s="219" t="str">
        <f>IFERROR(IF(SUMPRODUCT(US_Others!AG318:AI318/SUM(US_Others!AG318:AI318),US_Others!AG$8:AI$8)&gt;3.5,4,IF(SUMPRODUCT(US_Others!AG318:AI318/SUM(US_Others!AG318:AI318),US_Others!AG$8:AI$8)&gt;2.5,3,2)),"")</f>
        <v/>
      </c>
      <c r="BM313" s="219" t="str">
        <f>IFERROR(US_Others!AL318*US_Others!AL$8/US_Others!AL318,"")</f>
        <v/>
      </c>
    </row>
    <row r="314" spans="1:65">
      <c r="A314" s="200" t="s">
        <v>463</v>
      </c>
      <c r="B314" s="332">
        <v>525000</v>
      </c>
      <c r="C314" s="333">
        <f>SUM(US_CO2!C317:AX317)</f>
        <v>1.4020142458319201E-2</v>
      </c>
      <c r="D314" s="333">
        <f>SUM(US_CH4!C317:AC317)</f>
        <v>1.4350196989067759E-5</v>
      </c>
      <c r="E314" s="333">
        <f>SUM(US_N2O!C317:AA317)</f>
        <v>7.1750984945338797E-6</v>
      </c>
      <c r="F314" s="332">
        <f>US_Others!V319+US_Others!U319</f>
        <v>0</v>
      </c>
      <c r="G314" s="332">
        <f>US_Others!C319+US_Others!H319+US_Others!N319</f>
        <v>0</v>
      </c>
      <c r="H314" s="332">
        <f>US_Others!D319+US_Others!I319+US_Others!O319</f>
        <v>0</v>
      </c>
      <c r="I314" s="332">
        <f>US_Others!E319+US_Others!J319+US_Others!P319+US_Others!W319</f>
        <v>0</v>
      </c>
      <c r="J314" s="332">
        <f>US_Others!F319+US_Others!K319+US_Others!Q319</f>
        <v>0</v>
      </c>
      <c r="K314" s="332">
        <f>US_Others!G319+US_Others!L319+US_Others!R319</f>
        <v>0</v>
      </c>
      <c r="L314" s="332">
        <f>US_Others!Z319+US_Others!AB319</f>
        <v>0</v>
      </c>
      <c r="M314" s="332">
        <f>US_Others!AA319+US_Others!AC319</f>
        <v>0</v>
      </c>
      <c r="N314" s="332">
        <f>US_Others!AD319</f>
        <v>0</v>
      </c>
      <c r="O314" s="332">
        <f>US_Others!AE319</f>
        <v>0</v>
      </c>
      <c r="P314" s="332">
        <f>SUM(US_Others!AG319:AI319)</f>
        <v>0</v>
      </c>
      <c r="Q314" s="332">
        <f>US_Others!AL319</f>
        <v>0</v>
      </c>
      <c r="R314" s="332"/>
      <c r="S314" s="334">
        <f t="shared" si="4"/>
        <v>14.020142458319201</v>
      </c>
      <c r="T314" s="334">
        <f>D314*1000/Spec!I$6</f>
        <v>5.7400787956271039E-4</v>
      </c>
      <c r="U314" s="334">
        <f>E314*1000/Spec!I$7</f>
        <v>2.4077511726623756E-5</v>
      </c>
      <c r="V314" s="334">
        <f>F314*1000/Spec!I$8</f>
        <v>0</v>
      </c>
      <c r="W314" s="334">
        <f>G314*1000/Spec!I$9</f>
        <v>0</v>
      </c>
      <c r="X314" s="334">
        <f>H314*1000/Spec!I$10</f>
        <v>0</v>
      </c>
      <c r="Y314" s="334">
        <f>I314*1000/Spec!I$11</f>
        <v>0</v>
      </c>
      <c r="Z314" s="334">
        <f>J314*1000/Spec!I$12</f>
        <v>0</v>
      </c>
      <c r="AA314" s="334">
        <f>K314*1000/Spec!I$15</f>
        <v>0</v>
      </c>
      <c r="AB314" s="334">
        <f>L314*1000/Spec!I$17</f>
        <v>0</v>
      </c>
      <c r="AC314" s="334">
        <f>M314*1000/Spec!I$18</f>
        <v>0</v>
      </c>
      <c r="AD314" s="335">
        <f>N314*1000/Spec!I$25</f>
        <v>0</v>
      </c>
      <c r="AE314" s="335">
        <f>O314*1000/Spec!I$26</f>
        <v>0</v>
      </c>
      <c r="AF314" s="334">
        <f>P314*1000/Spec!I$21</f>
        <v>0</v>
      </c>
      <c r="AG314" s="334">
        <f>Q314*1000/Spec!I$22</f>
        <v>0</v>
      </c>
      <c r="AI314" s="432">
        <f>S314/'2007output'!$D312</f>
        <v>1.0942424300025256E-4</v>
      </c>
      <c r="AJ314" s="432">
        <f>T314/'2007output'!$D312</f>
        <v>4.4800099488332676E-9</v>
      </c>
      <c r="AK314" s="432">
        <f>U314/'2007output'!$D312</f>
        <v>1.8791988040408E-10</v>
      </c>
      <c r="AL314" s="433">
        <f>V314/'2007output'!$D312</f>
        <v>0</v>
      </c>
      <c r="AM314" s="433">
        <f>W314/'2007output'!$D312</f>
        <v>0</v>
      </c>
      <c r="AN314" s="433">
        <f>X314/'2007output'!$D312</f>
        <v>0</v>
      </c>
      <c r="AO314" s="433">
        <f>Y314/'2007output'!$D312</f>
        <v>0</v>
      </c>
      <c r="AP314" s="433">
        <f>Z314/'2007output'!$D312</f>
        <v>0</v>
      </c>
      <c r="AQ314" s="433">
        <f>AA314/'2007output'!$D312</f>
        <v>0</v>
      </c>
      <c r="AR314" s="433">
        <f>AB314/'2007output'!$D312</f>
        <v>0</v>
      </c>
      <c r="AS314" s="433">
        <f>AC314/'2007output'!$D312</f>
        <v>0</v>
      </c>
      <c r="AT314" s="433">
        <f>AD314/'2007output'!$D312</f>
        <v>0</v>
      </c>
      <c r="AU314" s="433">
        <f>AE314/'2007output'!$D312</f>
        <v>0</v>
      </c>
      <c r="AV314" s="433">
        <f>AF314/'2007output'!$D312</f>
        <v>0</v>
      </c>
      <c r="AW314" s="433">
        <f>AG314/'2007output'!$D312</f>
        <v>0</v>
      </c>
      <c r="AY314" s="370">
        <f>IFERROR(IF(SUMPRODUCT(US_CO2!C317:AX317/SUM(US_CO2!C317:AX317),US_CO2!C$6:AX$6)&gt;3.5,4,IF(SUMPRODUCT(US_CO2!C317:AX317/SUM(US_CO2!C317:AX317),US_CO2!C$6:AX$6)&gt;2.5,3,2)),"")</f>
        <v>4</v>
      </c>
      <c r="AZ314" s="370">
        <f>IFERROR(IF(SUMPRODUCT(US_CH4!C317:AC317/SUM(US_CH4!C317:AC317),US_CH4!C$6:AC$6)&gt;3.5,4,IF(SUMPRODUCT(US_CH4!C317:AC317/SUM(US_CH4!C317:AC317),US_CH4!C$6:AC$6)&gt;2.5,3,2)),"")</f>
        <v>4</v>
      </c>
      <c r="BA314" s="223">
        <f>IFERROR(IF(SUMPRODUCT(US_N2O!C317:AA317/SUM(US_N2O!C317:AA317),US_N2O!C$6:AA$6)&gt;3.5,4,IF(SUMPRODUCT(US_N2O!C317:AA317/SUM(US_N2O!C317:AA317),US_N2O!C$6:AA$6)&gt;2.5,3,2)),"")</f>
        <v>4</v>
      </c>
      <c r="BB314" s="223" t="str">
        <f>IFERROR(IF(SUMPRODUCT(US_Others!U319:V319/SUM(US_Others!U319:V319),US_Others!U$8:V$8)&gt;3.5,4,IF(SUMPRODUCT(US_Others!U319:V319/SUM(US_Others!U319:V319),US_Others!U$8:V$8)&gt;2.5,3,2)),"")</f>
        <v/>
      </c>
      <c r="BC314" s="223" t="str">
        <f>IFERROR(IF((US_Others!C319*US_Others!C$8/SUM(US_Others!C319,US_Others!H319,US_Others!N319)+ US_Others!H319*US_Others!H$8/SUM(US_Others!C319,US_Others!H319,US_Others!N319)+US_Others!N319*US_Others!N$8/SUM(US_Others!C319,US_Others!H319,US_Others!N319))&gt;3.5,4,IF((US_Others!C319*US_Others!C$8/SUM(US_Others!C319,US_Others!H319,US_Others!N319)+ US_Others!H319*US_Others!H$8/SUM(US_Others!C319,US_Others!H319,US_Others!N319)+US_Others!N319*US_Others!N$8/SUM(US_Others!C319,US_Others!H319,US_Others!N319))&gt;2.5,3,2)),"")</f>
        <v/>
      </c>
      <c r="BD314" s="223" t="str">
        <f>IFERROR(IF((US_Others!D319*US_Others!D$8/SUM(US_Others!D319,US_Others!I319,US_Others!O319)+US_Others!I319*US_Others!I$8/SUM(US_Others!D319,US_Others!I319,US_Others!O319)+US_Others!O319*US_Others!O$8/SUM(US_Others!D319,US_Others!I319,US_Others!O319))&gt;3.5,4,IF((US_Others!D319*US_Others!D$8/SUM(US_Others!D319,US_Others!I319,US_Others!O319)+US_Others!I319*US_Others!I$8/SUM(US_Others!D319,US_Others!I319,US_Others!O319)+US_Others!O319*US_Others!O$8/SUM(US_Others!D319,US_Others!I319,US_Others!O319))&gt;2.5,3,2)),"")</f>
        <v/>
      </c>
      <c r="BE314" s="223" t="str">
        <f>IFERROR(IF((US_Others!E319*US_Others!E$8/SUM(US_Others!E319,US_Others!J319,US_Others!P319,US_Others!W319)+US_Others!J319*US_Others!J$8/SUM(US_Others!E319,US_Others!J319,US_Others!P319,US_Others!W319)+US_Others!P319*US_Others!P$8/SUM(US_Others!E319,US_Others!J319,US_Others!P319,US_Others!W319)+US_Others!W319*US_Others!W$8/SUM(US_Others!E319,US_Others!J319,US_Others!P319,US_Others!W319))&gt;3.5,4,IF((US_Others!E319*US_Others!E$8/SUM(US_Others!E319,US_Others!J319,US_Others!P319,US_Others!W319)+US_Others!J319*US_Others!J$8/SUM(US_Others!E319,US_Others!J319,US_Others!P319,US_Others!W319)+US_Others!P319*US_Others!P$8/SUM(US_Others!E319,US_Others!J319,US_Others!P319,US_Others!W319)+US_Others!W319*US_Others!W$8/SUM(US_Others!E319,US_Others!J319,US_Others!P319,US_Others!W319))&gt;2.5,3,2)),"")</f>
        <v/>
      </c>
      <c r="BF314" s="223" t="str">
        <f>IFERROR(IF((US_Others!F319*US_Others!F$8/SUM(US_Others!F319,US_Others!K319,US_Others!Q319)+US_Others!K319*US_Others!K$8/SUM(US_Others!F319,US_Others!K319,US_Others!Q319)+US_Others!Q319*US_Others!Q$8/SUM(US_Others!F319,US_Others!K319,US_Others!Q319))&gt;3.5,4,IF((US_Others!F319*US_Others!F$8/SUM(US_Others!F319,US_Others!K319,US_Others!Q319)+US_Others!K319*US_Others!K$8/SUM(US_Others!F319,US_Others!K319,US_Others!Q319)+US_Others!Q319*US_Others!Q$8/SUM(US_Others!F319,US_Others!K319,US_Others!Q319))&gt;2.5,3,2)),"")</f>
        <v/>
      </c>
      <c r="BG314" s="223" t="str">
        <f>IFERROR(IF((US_Others!G319*US_Others!G$8/SUM(US_Others!G319,US_Others!L319,US_Others!R319)+US_Others!L319*US_Others!L$8/SUM(US_Others!G319,US_Others!L319,US_Others!R319)+US_Others!R319*US_Others!R$8/SUM(US_Others!G319,US_Others!L319,US_Others!R319))&gt;3.5,4,IF((US_Others!G319*US_Others!G$8/SUM(US_Others!G319,US_Others!L319,US_Others!R319)+US_Others!L319*US_Others!L$8/SUM(US_Others!G319,US_Others!L319,US_Others!R319)+US_Others!R319*US_Others!R$8/SUM(US_Others!G319,US_Others!L319,US_Others!R319))&gt;2.5,3,2)),"")</f>
        <v/>
      </c>
      <c r="BH314" s="219" t="str">
        <f>IFERROR(IF((US_Others!Z319*US_Others!Z$8/SUM(US_Others!Z319,US_Others!AB319)+US_Others!AB319*US_Others!AB$8/SUM(US_Others!Z319,US_Others!AB319))&gt;3.5,4,IF((US_Others!Z319*US_Others!Z$8/SUM(US_Others!Z319,US_Others!AB319)+US_Others!AB319*US_Others!AB$8/SUM(US_Others!Z319,US_Others!AB319))&gt;2.5,3,2)),"")</f>
        <v/>
      </c>
      <c r="BI314" s="219" t="str">
        <f>IFERROR(IF((US_Others!AA319*US_Others!AA$8/SUM(US_Others!AA319,US_Others!AC319)+US_Others!AC319*US_Others!AC$8/SUM(US_Others!AA319,US_Others!AC319))&gt;3.5,4,IF((US_Others!AA319*US_Others!AA$8/SUM(US_Others!AA319,US_Others!AC319)+US_Others!AC319*US_Others!AC$8/SUM(US_Others!AA319,US_Others!AC319))&gt;2.5,3,2)),"")</f>
        <v/>
      </c>
      <c r="BJ314" s="219" t="str">
        <f>IFERROR(US_Others!AD319*US_Others!AD$8/US_Others!AD319,"")</f>
        <v/>
      </c>
      <c r="BK314" s="74" t="str">
        <f>IFERROR(US_Others!AE319*US_Others!AE$8/US_Others!AE319,"")</f>
        <v/>
      </c>
      <c r="BL314" s="219" t="str">
        <f>IFERROR(IF(SUMPRODUCT(US_Others!AG319:AI319/SUM(US_Others!AG319:AI319),US_Others!AG$8:AI$8)&gt;3.5,4,IF(SUMPRODUCT(US_Others!AG319:AI319/SUM(US_Others!AG319:AI319),US_Others!AG$8:AI$8)&gt;2.5,3,2)),"")</f>
        <v/>
      </c>
      <c r="BM314" s="219" t="str">
        <f>IFERROR(US_Others!AL319*US_Others!AL$8/US_Others!AL319,"")</f>
        <v/>
      </c>
    </row>
    <row r="315" spans="1:65">
      <c r="A315" s="200" t="s">
        <v>464</v>
      </c>
      <c r="B315" s="332" t="s">
        <v>465</v>
      </c>
      <c r="C315" s="333">
        <f>SUM(US_CO2!C318:AX318)</f>
        <v>0.8577778067680748</v>
      </c>
      <c r="D315" s="333">
        <f>SUM(US_CH4!C318:AC318)</f>
        <v>8.7797114305841826E-4</v>
      </c>
      <c r="E315" s="333">
        <f>SUM(US_N2O!C318:AA318)</f>
        <v>4.3898557152920913E-4</v>
      </c>
      <c r="F315" s="332">
        <f>US_Others!V320+US_Others!U320</f>
        <v>0</v>
      </c>
      <c r="G315" s="332">
        <f>US_Others!C320+US_Others!H320+US_Others!N320</f>
        <v>4.2166811793428049E-4</v>
      </c>
      <c r="H315" s="332">
        <f>US_Others!D320+US_Others!I320+US_Others!O320</f>
        <v>6.9153571341222008E-3</v>
      </c>
      <c r="I315" s="332">
        <f>US_Others!E320+US_Others!J320+US_Others!P320+US_Others!W320</f>
        <v>3.1962443339418466E-2</v>
      </c>
      <c r="J315" s="332">
        <f>US_Others!F320+US_Others!K320+US_Others!Q320</f>
        <v>5.5238523449390739E-3</v>
      </c>
      <c r="K315" s="332">
        <f>US_Others!G320+US_Others!L320+US_Others!R320</f>
        <v>5.4816855331456477E-4</v>
      </c>
      <c r="L315" s="332">
        <f>US_Others!Z320+US_Others!AB320</f>
        <v>0</v>
      </c>
      <c r="M315" s="332">
        <f>US_Others!AA320+US_Others!AC320</f>
        <v>0</v>
      </c>
      <c r="N315" s="332">
        <f>US_Others!AD320</f>
        <v>0</v>
      </c>
      <c r="O315" s="332">
        <f>US_Others!AE320</f>
        <v>0</v>
      </c>
      <c r="P315" s="332">
        <f>SUM(US_Others!AG320:AI320)</f>
        <v>0</v>
      </c>
      <c r="Q315" s="332">
        <f>US_Others!AL320</f>
        <v>0</v>
      </c>
      <c r="R315" s="332"/>
      <c r="S315" s="334">
        <f t="shared" si="4"/>
        <v>857.77780676807481</v>
      </c>
      <c r="T315" s="334">
        <f>D315*1000/Spec!I$6</f>
        <v>3.5118845722336728E-2</v>
      </c>
      <c r="U315" s="334">
        <f>E315*1000/Spec!I$7</f>
        <v>1.4731059447288897E-3</v>
      </c>
      <c r="V315" s="334">
        <f>F315*1000/Spec!I$8</f>
        <v>0</v>
      </c>
      <c r="W315" s="334">
        <f>G315*1000/Spec!I$9</f>
        <v>6.2469350805078596E-4</v>
      </c>
      <c r="X315" s="334">
        <f>H315*1000/Spec!I$10</f>
        <v>1.9758163240349144E-3</v>
      </c>
      <c r="Y315" s="334">
        <f>I315*1000/Spec!I$11</f>
        <v>2.2351358978614313E-2</v>
      </c>
      <c r="Z315" s="334">
        <f>J315*1000/Spec!I$12</f>
        <v>1.2357611509930813E-3</v>
      </c>
      <c r="AA315" s="334">
        <f>K315*1000/Spec!I$15</f>
        <v>5.5878547738487748E-5</v>
      </c>
      <c r="AB315" s="334">
        <f>L315*1000/Spec!I$17</f>
        <v>0</v>
      </c>
      <c r="AC315" s="334">
        <f>M315*1000/Spec!I$18</f>
        <v>0</v>
      </c>
      <c r="AD315" s="335">
        <f>N315*1000/Spec!I$25</f>
        <v>0</v>
      </c>
      <c r="AE315" s="335">
        <f>O315*1000/Spec!I$26</f>
        <v>0</v>
      </c>
      <c r="AF315" s="334">
        <f>P315*1000/Spec!I$21</f>
        <v>0</v>
      </c>
      <c r="AG315" s="334">
        <f>Q315*1000/Spec!I$22</f>
        <v>0</v>
      </c>
      <c r="AI315" s="432">
        <f>S315/'2007output'!$D313</f>
        <v>5.2005736380031549E-4</v>
      </c>
      <c r="AJ315" s="432">
        <f>T315/'2007output'!$D313</f>
        <v>2.1292010800422325E-8</v>
      </c>
      <c r="AK315" s="432">
        <f>U315/'2007output'!$D313</f>
        <v>8.9312125840697685E-10</v>
      </c>
      <c r="AL315" s="433">
        <f>V315/'2007output'!$D313</f>
        <v>0</v>
      </c>
      <c r="AM315" s="433">
        <f>W315/'2007output'!$D313</f>
        <v>3.7874197305725196E-10</v>
      </c>
      <c r="AN315" s="433">
        <f>X315/'2007output'!$D313</f>
        <v>1.1979067547839369E-9</v>
      </c>
      <c r="AO315" s="433">
        <f>Y315/'2007output'!$D313</f>
        <v>1.3551281854177833E-8</v>
      </c>
      <c r="AP315" s="433">
        <f>Z315/'2007output'!$D313</f>
        <v>7.4922279569546975E-10</v>
      </c>
      <c r="AQ315" s="433">
        <f>AA315/'2007output'!$D313</f>
        <v>3.3878295755121169E-11</v>
      </c>
      <c r="AR315" s="433">
        <f>AB315/'2007output'!$D313</f>
        <v>0</v>
      </c>
      <c r="AS315" s="433">
        <f>AC315/'2007output'!$D313</f>
        <v>0</v>
      </c>
      <c r="AT315" s="433">
        <f>AD315/'2007output'!$D313</f>
        <v>0</v>
      </c>
      <c r="AU315" s="433">
        <f>AE315/'2007output'!$D313</f>
        <v>0</v>
      </c>
      <c r="AV315" s="433">
        <f>AF315/'2007output'!$D313</f>
        <v>0</v>
      </c>
      <c r="AW315" s="433">
        <f>AG315/'2007output'!$D313</f>
        <v>0</v>
      </c>
      <c r="AY315" s="370">
        <f>IFERROR(IF(SUMPRODUCT(US_CO2!C318:AX318/SUM(US_CO2!C318:AX318),US_CO2!C$6:AX$6)&gt;3.5,4,IF(SUMPRODUCT(US_CO2!C318:AX318/SUM(US_CO2!C318:AX318),US_CO2!C$6:AX$6)&gt;2.5,3,2)),"")</f>
        <v>4</v>
      </c>
      <c r="AZ315" s="370">
        <f>IFERROR(IF(SUMPRODUCT(US_CH4!C318:AC318/SUM(US_CH4!C318:AC318),US_CH4!C$6:AC$6)&gt;3.5,4,IF(SUMPRODUCT(US_CH4!C318:AC318/SUM(US_CH4!C318:AC318),US_CH4!C$6:AC$6)&gt;2.5,3,2)),"")</f>
        <v>4</v>
      </c>
      <c r="BA315" s="223">
        <f>IFERROR(IF(SUMPRODUCT(US_N2O!C318:AA318/SUM(US_N2O!C318:AA318),US_N2O!C$6:AA$6)&gt;3.5,4,IF(SUMPRODUCT(US_N2O!C318:AA318/SUM(US_N2O!C318:AA318),US_N2O!C$6:AA$6)&gt;2.5,3,2)),"")</f>
        <v>4</v>
      </c>
      <c r="BB315" s="223" t="str">
        <f>IFERROR(IF(SUMPRODUCT(US_Others!U320:V320/SUM(US_Others!U320:V320),US_Others!U$8:V$8)&gt;3.5,4,IF(SUMPRODUCT(US_Others!U320:V320/SUM(US_Others!U320:V320),US_Others!U$8:V$8)&gt;2.5,3,2)),"")</f>
        <v/>
      </c>
      <c r="BC315" s="223">
        <f>IFERROR(IF((US_Others!C320*US_Others!C$8/SUM(US_Others!C320,US_Others!H320,US_Others!N320)+ US_Others!H320*US_Others!H$8/SUM(US_Others!C320,US_Others!H320,US_Others!N320)+US_Others!N320*US_Others!N$8/SUM(US_Others!C320,US_Others!H320,US_Others!N320))&gt;3.5,4,IF((US_Others!C320*US_Others!C$8/SUM(US_Others!C320,US_Others!H320,US_Others!N320)+ US_Others!H320*US_Others!H$8/SUM(US_Others!C320,US_Others!H320,US_Others!N320)+US_Others!N320*US_Others!N$8/SUM(US_Others!C320,US_Others!H320,US_Others!N320))&gt;2.5,3,2)),"")</f>
        <v>4</v>
      </c>
      <c r="BD315" s="223">
        <f>IFERROR(IF((US_Others!D320*US_Others!D$8/SUM(US_Others!D320,US_Others!I320,US_Others!O320)+US_Others!I320*US_Others!I$8/SUM(US_Others!D320,US_Others!I320,US_Others!O320)+US_Others!O320*US_Others!O$8/SUM(US_Others!D320,US_Others!I320,US_Others!O320))&gt;3.5,4,IF((US_Others!D320*US_Others!D$8/SUM(US_Others!D320,US_Others!I320,US_Others!O320)+US_Others!I320*US_Others!I$8/SUM(US_Others!D320,US_Others!I320,US_Others!O320)+US_Others!O320*US_Others!O$8/SUM(US_Others!D320,US_Others!I320,US_Others!O320))&gt;2.5,3,2)),"")</f>
        <v>4</v>
      </c>
      <c r="BE315" s="223">
        <f>IFERROR(IF((US_Others!E320*US_Others!E$8/SUM(US_Others!E320,US_Others!J320,US_Others!P320,US_Others!W320)+US_Others!J320*US_Others!J$8/SUM(US_Others!E320,US_Others!J320,US_Others!P320,US_Others!W320)+US_Others!P320*US_Others!P$8/SUM(US_Others!E320,US_Others!J320,US_Others!P320,US_Others!W320)+US_Others!W320*US_Others!W$8/SUM(US_Others!E320,US_Others!J320,US_Others!P320,US_Others!W320))&gt;3.5,4,IF((US_Others!E320*US_Others!E$8/SUM(US_Others!E320,US_Others!J320,US_Others!P320,US_Others!W320)+US_Others!J320*US_Others!J$8/SUM(US_Others!E320,US_Others!J320,US_Others!P320,US_Others!W320)+US_Others!P320*US_Others!P$8/SUM(US_Others!E320,US_Others!J320,US_Others!P320,US_Others!W320)+US_Others!W320*US_Others!W$8/SUM(US_Others!E320,US_Others!J320,US_Others!P320,US_Others!W320))&gt;2.5,3,2)),"")</f>
        <v>4</v>
      </c>
      <c r="BF315" s="223">
        <f>IFERROR(IF((US_Others!F320*US_Others!F$8/SUM(US_Others!F320,US_Others!K320,US_Others!Q320)+US_Others!K320*US_Others!K$8/SUM(US_Others!F320,US_Others!K320,US_Others!Q320)+US_Others!Q320*US_Others!Q$8/SUM(US_Others!F320,US_Others!K320,US_Others!Q320))&gt;3.5,4,IF((US_Others!F320*US_Others!F$8/SUM(US_Others!F320,US_Others!K320,US_Others!Q320)+US_Others!K320*US_Others!K$8/SUM(US_Others!F320,US_Others!K320,US_Others!Q320)+US_Others!Q320*US_Others!Q$8/SUM(US_Others!F320,US_Others!K320,US_Others!Q320))&gt;2.5,3,2)),"")</f>
        <v>4</v>
      </c>
      <c r="BG315" s="223">
        <f>IFERROR(IF((US_Others!G320*US_Others!G$8/SUM(US_Others!G320,US_Others!L320,US_Others!R320)+US_Others!L320*US_Others!L$8/SUM(US_Others!G320,US_Others!L320,US_Others!R320)+US_Others!R320*US_Others!R$8/SUM(US_Others!G320,US_Others!L320,US_Others!R320))&gt;3.5,4,IF((US_Others!G320*US_Others!G$8/SUM(US_Others!G320,US_Others!L320,US_Others!R320)+US_Others!L320*US_Others!L$8/SUM(US_Others!G320,US_Others!L320,US_Others!R320)+US_Others!R320*US_Others!R$8/SUM(US_Others!G320,US_Others!L320,US_Others!R320))&gt;2.5,3,2)),"")</f>
        <v>4</v>
      </c>
      <c r="BH315" s="219" t="str">
        <f>IFERROR(IF((US_Others!Z320*US_Others!Z$8/SUM(US_Others!Z320,US_Others!AB320)+US_Others!AB320*US_Others!AB$8/SUM(US_Others!Z320,US_Others!AB320))&gt;3.5,4,IF((US_Others!Z320*US_Others!Z$8/SUM(US_Others!Z320,US_Others!AB320)+US_Others!AB320*US_Others!AB$8/SUM(US_Others!Z320,US_Others!AB320))&gt;2.5,3,2)),"")</f>
        <v/>
      </c>
      <c r="BI315" s="219" t="str">
        <f>IFERROR(IF((US_Others!AA320*US_Others!AA$8/SUM(US_Others!AA320,US_Others!AC320)+US_Others!AC320*US_Others!AC$8/SUM(US_Others!AA320,US_Others!AC320))&gt;3.5,4,IF((US_Others!AA320*US_Others!AA$8/SUM(US_Others!AA320,US_Others!AC320)+US_Others!AC320*US_Others!AC$8/SUM(US_Others!AA320,US_Others!AC320))&gt;2.5,3,2)),"")</f>
        <v/>
      </c>
      <c r="BJ315" s="219" t="str">
        <f>IFERROR(US_Others!AD320*US_Others!AD$8/US_Others!AD320,"")</f>
        <v/>
      </c>
      <c r="BK315" s="74" t="str">
        <f>IFERROR(US_Others!AE320*US_Others!AE$8/US_Others!AE320,"")</f>
        <v/>
      </c>
      <c r="BL315" s="219" t="str">
        <f>IFERROR(IF(SUMPRODUCT(US_Others!AG320:AI320/SUM(US_Others!AG320:AI320),US_Others!AG$8:AI$8)&gt;3.5,4,IF(SUMPRODUCT(US_Others!AG320:AI320/SUM(US_Others!AG320:AI320),US_Others!AG$8:AI$8)&gt;2.5,3,2)),"")</f>
        <v/>
      </c>
      <c r="BM315" s="219" t="str">
        <f>IFERROR(US_Others!AL320*US_Others!AL$8/US_Others!AL320,"")</f>
        <v/>
      </c>
    </row>
    <row r="316" spans="1:65">
      <c r="A316" s="200" t="s">
        <v>466</v>
      </c>
      <c r="B316" s="332" t="s">
        <v>467</v>
      </c>
      <c r="C316" s="333">
        <f>SUM(US_CO2!C319:AX319)</f>
        <v>37.042552883692494</v>
      </c>
      <c r="D316" s="333">
        <f>SUM(US_CH4!C319:AC319)</f>
        <v>7.6542719834046979E-2</v>
      </c>
      <c r="E316" s="333">
        <f>SUM(US_N2O!C319:AA319)</f>
        <v>1.9794810597486882E-2</v>
      </c>
      <c r="F316" s="332">
        <f>US_Others!V321+US_Others!U321</f>
        <v>0</v>
      </c>
      <c r="G316" s="332">
        <f>US_Others!C321+US_Others!H321+US_Others!N321</f>
        <v>1.779381338483666E-4</v>
      </c>
      <c r="H316" s="332">
        <f>US_Others!D321+US_Others!I321+US_Others!O321</f>
        <v>2.9181853951132128E-3</v>
      </c>
      <c r="I316" s="332">
        <f>US_Others!E321+US_Others!J321+US_Others!P321+US_Others!W321</f>
        <v>1.3487710545706189E-2</v>
      </c>
      <c r="J316" s="332">
        <f>US_Others!F321+US_Others!K321+US_Others!Q321</f>
        <v>2.3309895534136026E-3</v>
      </c>
      <c r="K316" s="332">
        <f>US_Others!G321+US_Others!L321+US_Others!R321</f>
        <v>2.3131957400287663E-4</v>
      </c>
      <c r="L316" s="332">
        <f>US_Others!Z321+US_Others!AB321</f>
        <v>0</v>
      </c>
      <c r="M316" s="332">
        <f>US_Others!AA321+US_Others!AC321</f>
        <v>0</v>
      </c>
      <c r="N316" s="332">
        <f>US_Others!AD321</f>
        <v>0</v>
      </c>
      <c r="O316" s="332">
        <f>US_Others!AE321</f>
        <v>0</v>
      </c>
      <c r="P316" s="332">
        <f>SUM(US_Others!AG321:AI321)</f>
        <v>0</v>
      </c>
      <c r="Q316" s="332">
        <f>US_Others!AL321</f>
        <v>0</v>
      </c>
      <c r="R316" s="332"/>
      <c r="S316" s="334">
        <f t="shared" si="4"/>
        <v>37042.552883692493</v>
      </c>
      <c r="T316" s="334">
        <f>D316*1000/Spec!I$6</f>
        <v>3.0617087933618792</v>
      </c>
      <c r="U316" s="334">
        <f>E316*1000/Spec!I$7</f>
        <v>6.6425538917741223E-2</v>
      </c>
      <c r="V316" s="334">
        <f>F316*1000/Spec!I$8</f>
        <v>0</v>
      </c>
      <c r="W316" s="334">
        <f>G316*1000/Spec!I$9</f>
        <v>2.6361205014572832E-4</v>
      </c>
      <c r="X316" s="334">
        <f>H316*1000/Spec!I$10</f>
        <v>8.3376725574663222E-4</v>
      </c>
      <c r="Y316" s="334">
        <f>I316*1000/Spec!I$11</f>
        <v>9.4319654165777554E-3</v>
      </c>
      <c r="Z316" s="334">
        <f>J316*1000/Spec!I$12</f>
        <v>5.2147417302317734E-4</v>
      </c>
      <c r="AA316" s="334">
        <f>K316*1000/Spec!I$15</f>
        <v>2.3579976962576616E-5</v>
      </c>
      <c r="AB316" s="334">
        <f>L316*1000/Spec!I$17</f>
        <v>0</v>
      </c>
      <c r="AC316" s="334">
        <f>M316*1000/Spec!I$18</f>
        <v>0</v>
      </c>
      <c r="AD316" s="335">
        <f>N316*1000/Spec!I$25</f>
        <v>0</v>
      </c>
      <c r="AE316" s="335">
        <f>O316*1000/Spec!I$26</f>
        <v>0</v>
      </c>
      <c r="AF316" s="334">
        <f>P316*1000/Spec!I$21</f>
        <v>0</v>
      </c>
      <c r="AG316" s="334">
        <f>Q316*1000/Spec!I$22</f>
        <v>0</v>
      </c>
      <c r="AI316" s="432">
        <f>S316/'2007output'!$D314</f>
        <v>4.1481834034290545E-2</v>
      </c>
      <c r="AJ316" s="432">
        <f>T316/'2007output'!$D314</f>
        <v>3.4286323738631381E-6</v>
      </c>
      <c r="AK316" s="432">
        <f>U316/'2007output'!$D314</f>
        <v>7.4386157716389513E-8</v>
      </c>
      <c r="AL316" s="433">
        <f>V316/'2007output'!$D314</f>
        <v>0</v>
      </c>
      <c r="AM316" s="433">
        <f>W316/'2007output'!$D314</f>
        <v>2.9520404136071896E-10</v>
      </c>
      <c r="AN316" s="433">
        <f>X316/'2007output'!$D314</f>
        <v>9.3368821081804543E-10</v>
      </c>
      <c r="AO316" s="433">
        <f>Y316/'2007output'!$D314</f>
        <v>1.0562318025329501E-8</v>
      </c>
      <c r="AP316" s="433">
        <f>Z316/'2007output'!$D314</f>
        <v>5.8396906839645578E-10</v>
      </c>
      <c r="AQ316" s="433">
        <f>AA316/'2007output'!$D314</f>
        <v>2.6405866085018438E-11</v>
      </c>
      <c r="AR316" s="433">
        <f>AB316/'2007output'!$D314</f>
        <v>0</v>
      </c>
      <c r="AS316" s="433">
        <f>AC316/'2007output'!$D314</f>
        <v>0</v>
      </c>
      <c r="AT316" s="433">
        <f>AD316/'2007output'!$D314</f>
        <v>0</v>
      </c>
      <c r="AU316" s="433">
        <f>AE316/'2007output'!$D314</f>
        <v>0</v>
      </c>
      <c r="AV316" s="433">
        <f>AF316/'2007output'!$D314</f>
        <v>0</v>
      </c>
      <c r="AW316" s="433">
        <f>AG316/'2007output'!$D314</f>
        <v>0</v>
      </c>
      <c r="AY316" s="370">
        <f>IFERROR(IF(SUMPRODUCT(US_CO2!C319:AX319/SUM(US_CO2!C319:AX319),US_CO2!C$6:AX$6)&gt;3.5,4,IF(SUMPRODUCT(US_CO2!C319:AX319/SUM(US_CO2!C319:AX319),US_CO2!C$6:AX$6)&gt;2.5,3,2)),"")</f>
        <v>4</v>
      </c>
      <c r="AZ316" s="370">
        <f>IFERROR(IF(SUMPRODUCT(US_CH4!C319:AC319/SUM(US_CH4!C319:AC319),US_CH4!C$6:AC$6)&gt;3.5,4,IF(SUMPRODUCT(US_CH4!C319:AC319/SUM(US_CH4!C319:AC319),US_CH4!C$6:AC$6)&gt;2.5,3,2)),"")</f>
        <v>4</v>
      </c>
      <c r="BA316" s="223">
        <f>IFERROR(IF(SUMPRODUCT(US_N2O!C319:AA319/SUM(US_N2O!C319:AA319),US_N2O!C$6:AA$6)&gt;3.5,4,IF(SUMPRODUCT(US_N2O!C319:AA319/SUM(US_N2O!C319:AA319),US_N2O!C$6:AA$6)&gt;2.5,3,2)),"")</f>
        <v>4</v>
      </c>
      <c r="BB316" s="223" t="str">
        <f>IFERROR(IF(SUMPRODUCT(US_Others!U321:V321/SUM(US_Others!U321:V321),US_Others!U$8:V$8)&gt;3.5,4,IF(SUMPRODUCT(US_Others!U321:V321/SUM(US_Others!U321:V321),US_Others!U$8:V$8)&gt;2.5,3,2)),"")</f>
        <v/>
      </c>
      <c r="BC316" s="223">
        <f>IFERROR(IF((US_Others!C321*US_Others!C$8/SUM(US_Others!C321,US_Others!H321,US_Others!N321)+ US_Others!H321*US_Others!H$8/SUM(US_Others!C321,US_Others!H321,US_Others!N321)+US_Others!N321*US_Others!N$8/SUM(US_Others!C321,US_Others!H321,US_Others!N321))&gt;3.5,4,IF((US_Others!C321*US_Others!C$8/SUM(US_Others!C321,US_Others!H321,US_Others!N321)+ US_Others!H321*US_Others!H$8/SUM(US_Others!C321,US_Others!H321,US_Others!N321)+US_Others!N321*US_Others!N$8/SUM(US_Others!C321,US_Others!H321,US_Others!N321))&gt;2.5,3,2)),"")</f>
        <v>4</v>
      </c>
      <c r="BD316" s="223">
        <f>IFERROR(IF((US_Others!D321*US_Others!D$8/SUM(US_Others!D321,US_Others!I321,US_Others!O321)+US_Others!I321*US_Others!I$8/SUM(US_Others!D321,US_Others!I321,US_Others!O321)+US_Others!O321*US_Others!O$8/SUM(US_Others!D321,US_Others!I321,US_Others!O321))&gt;3.5,4,IF((US_Others!D321*US_Others!D$8/SUM(US_Others!D321,US_Others!I321,US_Others!O321)+US_Others!I321*US_Others!I$8/SUM(US_Others!D321,US_Others!I321,US_Others!O321)+US_Others!O321*US_Others!O$8/SUM(US_Others!D321,US_Others!I321,US_Others!O321))&gt;2.5,3,2)),"")</f>
        <v>4</v>
      </c>
      <c r="BE316" s="223">
        <f>IFERROR(IF((US_Others!E321*US_Others!E$8/SUM(US_Others!E321,US_Others!J321,US_Others!P321,US_Others!W321)+US_Others!J321*US_Others!J$8/SUM(US_Others!E321,US_Others!J321,US_Others!P321,US_Others!W321)+US_Others!P321*US_Others!P$8/SUM(US_Others!E321,US_Others!J321,US_Others!P321,US_Others!W321)+US_Others!W321*US_Others!W$8/SUM(US_Others!E321,US_Others!J321,US_Others!P321,US_Others!W321))&gt;3.5,4,IF((US_Others!E321*US_Others!E$8/SUM(US_Others!E321,US_Others!J321,US_Others!P321,US_Others!W321)+US_Others!J321*US_Others!J$8/SUM(US_Others!E321,US_Others!J321,US_Others!P321,US_Others!W321)+US_Others!P321*US_Others!P$8/SUM(US_Others!E321,US_Others!J321,US_Others!P321,US_Others!W321)+US_Others!W321*US_Others!W$8/SUM(US_Others!E321,US_Others!J321,US_Others!P321,US_Others!W321))&gt;2.5,3,2)),"")</f>
        <v>4</v>
      </c>
      <c r="BF316" s="223">
        <f>IFERROR(IF((US_Others!F321*US_Others!F$8/SUM(US_Others!F321,US_Others!K321,US_Others!Q321)+US_Others!K321*US_Others!K$8/SUM(US_Others!F321,US_Others!K321,US_Others!Q321)+US_Others!Q321*US_Others!Q$8/SUM(US_Others!F321,US_Others!K321,US_Others!Q321))&gt;3.5,4,IF((US_Others!F321*US_Others!F$8/SUM(US_Others!F321,US_Others!K321,US_Others!Q321)+US_Others!K321*US_Others!K$8/SUM(US_Others!F321,US_Others!K321,US_Others!Q321)+US_Others!Q321*US_Others!Q$8/SUM(US_Others!F321,US_Others!K321,US_Others!Q321))&gt;2.5,3,2)),"")</f>
        <v>4</v>
      </c>
      <c r="BG316" s="223">
        <f>IFERROR(IF((US_Others!G321*US_Others!G$8/SUM(US_Others!G321,US_Others!L321,US_Others!R321)+US_Others!L321*US_Others!L$8/SUM(US_Others!G321,US_Others!L321,US_Others!R321)+US_Others!R321*US_Others!R$8/SUM(US_Others!G321,US_Others!L321,US_Others!R321))&gt;3.5,4,IF((US_Others!G321*US_Others!G$8/SUM(US_Others!G321,US_Others!L321,US_Others!R321)+US_Others!L321*US_Others!L$8/SUM(US_Others!G321,US_Others!L321,US_Others!R321)+US_Others!R321*US_Others!R$8/SUM(US_Others!G321,US_Others!L321,US_Others!R321))&gt;2.5,3,2)),"")</f>
        <v>4</v>
      </c>
      <c r="BH316" s="219" t="str">
        <f>IFERROR(IF((US_Others!Z321*US_Others!Z$8/SUM(US_Others!Z321,US_Others!AB321)+US_Others!AB321*US_Others!AB$8/SUM(US_Others!Z321,US_Others!AB321))&gt;3.5,4,IF((US_Others!Z321*US_Others!Z$8/SUM(US_Others!Z321,US_Others!AB321)+US_Others!AB321*US_Others!AB$8/SUM(US_Others!Z321,US_Others!AB321))&gt;2.5,3,2)),"")</f>
        <v/>
      </c>
      <c r="BI316" s="219" t="str">
        <f>IFERROR(IF((US_Others!AA321*US_Others!AA$8/SUM(US_Others!AA321,US_Others!AC321)+US_Others!AC321*US_Others!AC$8/SUM(US_Others!AA321,US_Others!AC321))&gt;3.5,4,IF((US_Others!AA321*US_Others!AA$8/SUM(US_Others!AA321,US_Others!AC321)+US_Others!AC321*US_Others!AC$8/SUM(US_Others!AA321,US_Others!AC321))&gt;2.5,3,2)),"")</f>
        <v/>
      </c>
      <c r="BJ316" s="219" t="str">
        <f>IFERROR(US_Others!AD321*US_Others!AD$8/US_Others!AD321,"")</f>
        <v/>
      </c>
      <c r="BK316" s="74" t="str">
        <f>IFERROR(US_Others!AE321*US_Others!AE$8/US_Others!AE321,"")</f>
        <v/>
      </c>
      <c r="BL316" s="219" t="str">
        <f>IFERROR(IF(SUMPRODUCT(US_Others!AG321:AI321/SUM(US_Others!AG321:AI321),US_Others!AG$8:AI$8)&gt;3.5,4,IF(SUMPRODUCT(US_Others!AG321:AI321/SUM(US_Others!AG321:AI321),US_Others!AG$8:AI$8)&gt;2.5,3,2)),"")</f>
        <v/>
      </c>
      <c r="BM316" s="219" t="str">
        <f>IFERROR(US_Others!AL321*US_Others!AL$8/US_Others!AL321,"")</f>
        <v/>
      </c>
    </row>
    <row r="317" spans="1:65">
      <c r="A317" s="200" t="s">
        <v>468</v>
      </c>
      <c r="B317" s="332">
        <v>532100</v>
      </c>
      <c r="C317" s="333">
        <f>SUM(US_CO2!C320:AX320)</f>
        <v>3.5179555865070169</v>
      </c>
      <c r="D317" s="333">
        <f>SUM(US_CH4!C320:AC320)</f>
        <v>6.8460402505058637E-3</v>
      </c>
      <c r="E317" s="333">
        <f>SUM(US_N2O!C320:AA320)</f>
        <v>2.017104030325477E-3</v>
      </c>
      <c r="F317" s="332">
        <f>US_Others!V322+US_Others!U322</f>
        <v>0</v>
      </c>
      <c r="G317" s="332">
        <f>US_Others!C322+US_Others!H322+US_Others!N322</f>
        <v>4.00059830055661E-5</v>
      </c>
      <c r="H317" s="332">
        <f>US_Others!D322+US_Others!I322+US_Others!O322</f>
        <v>6.5609812129128412E-4</v>
      </c>
      <c r="I317" s="332">
        <f>US_Others!E322+US_Others!J322+US_Others!P322+US_Others!W322</f>
        <v>3.0324535118219109E-3</v>
      </c>
      <c r="J317" s="332">
        <f>US_Others!F322+US_Others!K322+US_Others!Q322</f>
        <v>5.2407837737291599E-4</v>
      </c>
      <c r="K317" s="332">
        <f>US_Others!G322+US_Others!L322+US_Others!R322</f>
        <v>5.2007777907235947E-5</v>
      </c>
      <c r="L317" s="332">
        <f>US_Others!Z322+US_Others!AB322</f>
        <v>0</v>
      </c>
      <c r="M317" s="332">
        <f>US_Others!AA322+US_Others!AC322</f>
        <v>0</v>
      </c>
      <c r="N317" s="332">
        <f>US_Others!AD322</f>
        <v>0</v>
      </c>
      <c r="O317" s="332">
        <f>US_Others!AE322</f>
        <v>0</v>
      </c>
      <c r="P317" s="332">
        <f>SUM(US_Others!AG322:AI322)</f>
        <v>0</v>
      </c>
      <c r="Q317" s="332">
        <f>US_Others!AL322</f>
        <v>0</v>
      </c>
      <c r="R317" s="332"/>
      <c r="S317" s="334">
        <f t="shared" si="4"/>
        <v>3517.955586507017</v>
      </c>
      <c r="T317" s="334">
        <f>D317*1000/Spec!I$6</f>
        <v>0.27384161002023455</v>
      </c>
      <c r="U317" s="334">
        <f>E317*1000/Spec!I$7</f>
        <v>6.7688054708908629E-3</v>
      </c>
      <c r="V317" s="334">
        <f>F317*1000/Spec!I$8</f>
        <v>0</v>
      </c>
      <c r="W317" s="334">
        <f>G317*1000/Spec!I$9</f>
        <v>5.9268122971209037E-5</v>
      </c>
      <c r="X317" s="334">
        <f>H317*1000/Spec!I$10</f>
        <v>1.8745660608322402E-4</v>
      </c>
      <c r="Y317" s="334">
        <f>I317*1000/Spec!I$11</f>
        <v>2.1205968614139239E-3</v>
      </c>
      <c r="Z317" s="334">
        <f>J317*1000/Spec!I$12</f>
        <v>1.1724348487089843E-4</v>
      </c>
      <c r="AA317" s="334">
        <f>K317*1000/Spec!I$15</f>
        <v>5.3015064125622774E-6</v>
      </c>
      <c r="AB317" s="334">
        <f>L317*1000/Spec!I$17</f>
        <v>0</v>
      </c>
      <c r="AC317" s="334">
        <f>M317*1000/Spec!I$18</f>
        <v>0</v>
      </c>
      <c r="AD317" s="335">
        <f>N317*1000/Spec!I$25</f>
        <v>0</v>
      </c>
      <c r="AE317" s="335">
        <f>O317*1000/Spec!I$26</f>
        <v>0</v>
      </c>
      <c r="AF317" s="334">
        <f>P317*1000/Spec!I$21</f>
        <v>0</v>
      </c>
      <c r="AG317" s="334">
        <f>Q317*1000/Spec!I$22</f>
        <v>0</v>
      </c>
      <c r="AI317" s="432">
        <f>S317/'2007output'!$D315</f>
        <v>6.2998117022077804E-2</v>
      </c>
      <c r="AJ317" s="432">
        <f>T317/'2007output'!$D315</f>
        <v>4.9038441132504386E-6</v>
      </c>
      <c r="AK317" s="432">
        <f>U317/'2007output'!$D315</f>
        <v>1.2121301382836898E-7</v>
      </c>
      <c r="AL317" s="433">
        <f>V317/'2007output'!$D315</f>
        <v>0</v>
      </c>
      <c r="AM317" s="433">
        <f>W317/'2007output'!$D315</f>
        <v>1.0613494271900118E-9</v>
      </c>
      <c r="AN317" s="433">
        <f>X317/'2007output'!$D315</f>
        <v>3.3568966168552658E-9</v>
      </c>
      <c r="AO317" s="433">
        <f>Y317/'2007output'!$D315</f>
        <v>3.7974785623899973E-8</v>
      </c>
      <c r="AP317" s="433">
        <f>Z317/'2007output'!$D315</f>
        <v>2.0995486151963491E-9</v>
      </c>
      <c r="AQ317" s="433">
        <f>AA317/'2007output'!$D315</f>
        <v>9.4937219404611158E-11</v>
      </c>
      <c r="AR317" s="433">
        <f>AB317/'2007output'!$D315</f>
        <v>0</v>
      </c>
      <c r="AS317" s="433">
        <f>AC317/'2007output'!$D315</f>
        <v>0</v>
      </c>
      <c r="AT317" s="433">
        <f>AD317/'2007output'!$D315</f>
        <v>0</v>
      </c>
      <c r="AU317" s="433">
        <f>AE317/'2007output'!$D315</f>
        <v>0</v>
      </c>
      <c r="AV317" s="433">
        <f>AF317/'2007output'!$D315</f>
        <v>0</v>
      </c>
      <c r="AW317" s="433">
        <f>AG317/'2007output'!$D315</f>
        <v>0</v>
      </c>
      <c r="AY317" s="370">
        <f>IFERROR(IF(SUMPRODUCT(US_CO2!C320:AX320/SUM(US_CO2!C320:AX320),US_CO2!C$6:AX$6)&gt;3.5,4,IF(SUMPRODUCT(US_CO2!C320:AX320/SUM(US_CO2!C320:AX320),US_CO2!C$6:AX$6)&gt;2.5,3,2)),"")</f>
        <v>4</v>
      </c>
      <c r="AZ317" s="370">
        <f>IFERROR(IF(SUMPRODUCT(US_CH4!C320:AC320/SUM(US_CH4!C320:AC320),US_CH4!C$6:AC$6)&gt;3.5,4,IF(SUMPRODUCT(US_CH4!C320:AC320/SUM(US_CH4!C320:AC320),US_CH4!C$6:AC$6)&gt;2.5,3,2)),"")</f>
        <v>4</v>
      </c>
      <c r="BA317" s="223">
        <f>IFERROR(IF(SUMPRODUCT(US_N2O!C320:AA320/SUM(US_N2O!C320:AA320),US_N2O!C$6:AA$6)&gt;3.5,4,IF(SUMPRODUCT(US_N2O!C320:AA320/SUM(US_N2O!C320:AA320),US_N2O!C$6:AA$6)&gt;2.5,3,2)),"")</f>
        <v>4</v>
      </c>
      <c r="BB317" s="223" t="str">
        <f>IFERROR(IF(SUMPRODUCT(US_Others!U322:V322/SUM(US_Others!U322:V322),US_Others!U$8:V$8)&gt;3.5,4,IF(SUMPRODUCT(US_Others!U322:V322/SUM(US_Others!U322:V322),US_Others!U$8:V$8)&gt;2.5,3,2)),"")</f>
        <v/>
      </c>
      <c r="BC317" s="223">
        <f>IFERROR(IF((US_Others!C322*US_Others!C$8/SUM(US_Others!C322,US_Others!H322,US_Others!N322)+ US_Others!H322*US_Others!H$8/SUM(US_Others!C322,US_Others!H322,US_Others!N322)+US_Others!N322*US_Others!N$8/SUM(US_Others!C322,US_Others!H322,US_Others!N322))&gt;3.5,4,IF((US_Others!C322*US_Others!C$8/SUM(US_Others!C322,US_Others!H322,US_Others!N322)+ US_Others!H322*US_Others!H$8/SUM(US_Others!C322,US_Others!H322,US_Others!N322)+US_Others!N322*US_Others!N$8/SUM(US_Others!C322,US_Others!H322,US_Others!N322))&gt;2.5,3,2)),"")</f>
        <v>4</v>
      </c>
      <c r="BD317" s="223">
        <f>IFERROR(IF((US_Others!D322*US_Others!D$8/SUM(US_Others!D322,US_Others!I322,US_Others!O322)+US_Others!I322*US_Others!I$8/SUM(US_Others!D322,US_Others!I322,US_Others!O322)+US_Others!O322*US_Others!O$8/SUM(US_Others!D322,US_Others!I322,US_Others!O322))&gt;3.5,4,IF((US_Others!D322*US_Others!D$8/SUM(US_Others!D322,US_Others!I322,US_Others!O322)+US_Others!I322*US_Others!I$8/SUM(US_Others!D322,US_Others!I322,US_Others!O322)+US_Others!O322*US_Others!O$8/SUM(US_Others!D322,US_Others!I322,US_Others!O322))&gt;2.5,3,2)),"")</f>
        <v>4</v>
      </c>
      <c r="BE317" s="223">
        <f>IFERROR(IF((US_Others!E322*US_Others!E$8/SUM(US_Others!E322,US_Others!J322,US_Others!P322,US_Others!W322)+US_Others!J322*US_Others!J$8/SUM(US_Others!E322,US_Others!J322,US_Others!P322,US_Others!W322)+US_Others!P322*US_Others!P$8/SUM(US_Others!E322,US_Others!J322,US_Others!P322,US_Others!W322)+US_Others!W322*US_Others!W$8/SUM(US_Others!E322,US_Others!J322,US_Others!P322,US_Others!W322))&gt;3.5,4,IF((US_Others!E322*US_Others!E$8/SUM(US_Others!E322,US_Others!J322,US_Others!P322,US_Others!W322)+US_Others!J322*US_Others!J$8/SUM(US_Others!E322,US_Others!J322,US_Others!P322,US_Others!W322)+US_Others!P322*US_Others!P$8/SUM(US_Others!E322,US_Others!J322,US_Others!P322,US_Others!W322)+US_Others!W322*US_Others!W$8/SUM(US_Others!E322,US_Others!J322,US_Others!P322,US_Others!W322))&gt;2.5,3,2)),"")</f>
        <v>4</v>
      </c>
      <c r="BF317" s="223">
        <f>IFERROR(IF((US_Others!F322*US_Others!F$8/SUM(US_Others!F322,US_Others!K322,US_Others!Q322)+US_Others!K322*US_Others!K$8/SUM(US_Others!F322,US_Others!K322,US_Others!Q322)+US_Others!Q322*US_Others!Q$8/SUM(US_Others!F322,US_Others!K322,US_Others!Q322))&gt;3.5,4,IF((US_Others!F322*US_Others!F$8/SUM(US_Others!F322,US_Others!K322,US_Others!Q322)+US_Others!K322*US_Others!K$8/SUM(US_Others!F322,US_Others!K322,US_Others!Q322)+US_Others!Q322*US_Others!Q$8/SUM(US_Others!F322,US_Others!K322,US_Others!Q322))&gt;2.5,3,2)),"")</f>
        <v>4</v>
      </c>
      <c r="BG317" s="223">
        <f>IFERROR(IF((US_Others!G322*US_Others!G$8/SUM(US_Others!G322,US_Others!L322,US_Others!R322)+US_Others!L322*US_Others!L$8/SUM(US_Others!G322,US_Others!L322,US_Others!R322)+US_Others!R322*US_Others!R$8/SUM(US_Others!G322,US_Others!L322,US_Others!R322))&gt;3.5,4,IF((US_Others!G322*US_Others!G$8/SUM(US_Others!G322,US_Others!L322,US_Others!R322)+US_Others!L322*US_Others!L$8/SUM(US_Others!G322,US_Others!L322,US_Others!R322)+US_Others!R322*US_Others!R$8/SUM(US_Others!G322,US_Others!L322,US_Others!R322))&gt;2.5,3,2)),"")</f>
        <v>4</v>
      </c>
      <c r="BH317" s="219" t="str">
        <f>IFERROR(IF((US_Others!Z322*US_Others!Z$8/SUM(US_Others!Z322,US_Others!AB322)+US_Others!AB322*US_Others!AB$8/SUM(US_Others!Z322,US_Others!AB322))&gt;3.5,4,IF((US_Others!Z322*US_Others!Z$8/SUM(US_Others!Z322,US_Others!AB322)+US_Others!AB322*US_Others!AB$8/SUM(US_Others!Z322,US_Others!AB322))&gt;2.5,3,2)),"")</f>
        <v/>
      </c>
      <c r="BI317" s="219" t="str">
        <f>IFERROR(IF((US_Others!AA322*US_Others!AA$8/SUM(US_Others!AA322,US_Others!AC322)+US_Others!AC322*US_Others!AC$8/SUM(US_Others!AA322,US_Others!AC322))&gt;3.5,4,IF((US_Others!AA322*US_Others!AA$8/SUM(US_Others!AA322,US_Others!AC322)+US_Others!AC322*US_Others!AC$8/SUM(US_Others!AA322,US_Others!AC322))&gt;2.5,3,2)),"")</f>
        <v/>
      </c>
      <c r="BJ317" s="219" t="str">
        <f>IFERROR(US_Others!AD322*US_Others!AD$8/US_Others!AD322,"")</f>
        <v/>
      </c>
      <c r="BK317" s="74" t="str">
        <f>IFERROR(US_Others!AE322*US_Others!AE$8/US_Others!AE322,"")</f>
        <v/>
      </c>
      <c r="BL317" s="219" t="str">
        <f>IFERROR(IF(SUMPRODUCT(US_Others!AG322:AI322/SUM(US_Others!AG322:AI322),US_Others!AG$8:AI$8)&gt;3.5,4,IF(SUMPRODUCT(US_Others!AG322:AI322/SUM(US_Others!AG322:AI322),US_Others!AG$8:AI$8)&gt;2.5,3,2)),"")</f>
        <v/>
      </c>
      <c r="BM317" s="219" t="str">
        <f>IFERROR(US_Others!AL322*US_Others!AL$8/US_Others!AL322,"")</f>
        <v/>
      </c>
    </row>
    <row r="318" spans="1:65">
      <c r="A318" s="200" t="s">
        <v>469</v>
      </c>
      <c r="B318" s="332" t="s">
        <v>470</v>
      </c>
      <c r="C318" s="333">
        <f>SUM(US_CO2!C321:AX321)</f>
        <v>0.43793776086516917</v>
      </c>
      <c r="D318" s="333">
        <f>SUM(US_CH4!C321:AC321)</f>
        <v>8.211274833315877E-4</v>
      </c>
      <c r="E318" s="333">
        <f>SUM(US_N2O!C321:AA321)</f>
        <v>2.5028930684406399E-4</v>
      </c>
      <c r="F318" s="332">
        <f>US_Others!V323+US_Others!U323</f>
        <v>0</v>
      </c>
      <c r="G318" s="332">
        <f>US_Others!C323+US_Others!H323+US_Others!N323</f>
        <v>9.3651649393877155E-6</v>
      </c>
      <c r="H318" s="332">
        <f>US_Others!D323+US_Others!I323+US_Others!O323</f>
        <v>1.5358870500595855E-4</v>
      </c>
      <c r="I318" s="332">
        <f>US_Others!E323+US_Others!J323+US_Others!P323+US_Others!W323</f>
        <v>7.0987950240558888E-4</v>
      </c>
      <c r="J318" s="332">
        <f>US_Others!F323+US_Others!K323+US_Others!Q323</f>
        <v>1.2268366070597908E-4</v>
      </c>
      <c r="K318" s="332">
        <f>US_Others!G323+US_Others!L323+US_Others!R323</f>
        <v>1.2174714421204033E-5</v>
      </c>
      <c r="L318" s="332">
        <f>US_Others!Z323+US_Others!AB323</f>
        <v>0</v>
      </c>
      <c r="M318" s="332">
        <f>US_Others!AA323+US_Others!AC323</f>
        <v>0</v>
      </c>
      <c r="N318" s="332">
        <f>US_Others!AD323</f>
        <v>0</v>
      </c>
      <c r="O318" s="332">
        <f>US_Others!AE323</f>
        <v>0</v>
      </c>
      <c r="P318" s="332">
        <f>SUM(US_Others!AG323:AI323)</f>
        <v>0</v>
      </c>
      <c r="Q318" s="332">
        <f>US_Others!AL323</f>
        <v>0</v>
      </c>
      <c r="R318" s="332"/>
      <c r="S318" s="334">
        <f t="shared" si="4"/>
        <v>437.9377608651692</v>
      </c>
      <c r="T318" s="334">
        <f>D318*1000/Spec!I$6</f>
        <v>3.284509933326351E-2</v>
      </c>
      <c r="U318" s="334">
        <f>E318*1000/Spec!I$7</f>
        <v>8.3989700283242943E-4</v>
      </c>
      <c r="V318" s="334">
        <f>F318*1000/Spec!I$8</f>
        <v>0</v>
      </c>
      <c r="W318" s="334">
        <f>G318*1000/Spec!I$9</f>
        <v>1.3874318428722541E-5</v>
      </c>
      <c r="X318" s="334">
        <f>H318*1000/Spec!I$10</f>
        <v>4.3882487144559586E-5</v>
      </c>
      <c r="Y318" s="334">
        <f>I318*1000/Spec!I$11</f>
        <v>4.9641923245146075E-4</v>
      </c>
      <c r="Z318" s="334">
        <f>J318*1000/Spec!I$12</f>
        <v>2.7446009106483015E-5</v>
      </c>
      <c r="AA318" s="334">
        <f>K318*1000/Spec!I$15</f>
        <v>1.2410514190829799E-6</v>
      </c>
      <c r="AB318" s="334">
        <f>L318*1000/Spec!I$17</f>
        <v>0</v>
      </c>
      <c r="AC318" s="334">
        <f>M318*1000/Spec!I$18</f>
        <v>0</v>
      </c>
      <c r="AD318" s="335">
        <f>N318*1000/Spec!I$25</f>
        <v>0</v>
      </c>
      <c r="AE318" s="335">
        <f>O318*1000/Spec!I$26</f>
        <v>0</v>
      </c>
      <c r="AF318" s="334">
        <f>P318*1000/Spec!I$21</f>
        <v>0</v>
      </c>
      <c r="AG318" s="334">
        <f>Q318*1000/Spec!I$22</f>
        <v>0</v>
      </c>
      <c r="AI318" s="432">
        <f>S318/'2007output'!$D316</f>
        <v>1.3469684314679974E-2</v>
      </c>
      <c r="AJ318" s="432">
        <f>T318/'2007output'!$D316</f>
        <v>1.0102191654571067E-6</v>
      </c>
      <c r="AK318" s="432">
        <f>U318/'2007output'!$D316</f>
        <v>2.5832774645075081E-8</v>
      </c>
      <c r="AL318" s="433">
        <f>V318/'2007output'!$D316</f>
        <v>0</v>
      </c>
      <c r="AM318" s="433">
        <f>W318/'2007output'!$D316</f>
        <v>4.2673344483253214E-10</v>
      </c>
      <c r="AN318" s="433">
        <f>X318/'2007output'!$D316</f>
        <v>1.3496969240846089E-9</v>
      </c>
      <c r="AO318" s="433">
        <f>Y318/'2007output'!$D316</f>
        <v>1.5268403290109447E-8</v>
      </c>
      <c r="AP318" s="433">
        <f>Z318/'2007output'!$D316</f>
        <v>8.4415894539858283E-10</v>
      </c>
      <c r="AQ318" s="433">
        <f>AA318/'2007output'!$D316</f>
        <v>3.8171110890983389E-11</v>
      </c>
      <c r="AR318" s="433">
        <f>AB318/'2007output'!$D316</f>
        <v>0</v>
      </c>
      <c r="AS318" s="433">
        <f>AC318/'2007output'!$D316</f>
        <v>0</v>
      </c>
      <c r="AT318" s="433">
        <f>AD318/'2007output'!$D316</f>
        <v>0</v>
      </c>
      <c r="AU318" s="433">
        <f>AE318/'2007output'!$D316</f>
        <v>0</v>
      </c>
      <c r="AV318" s="433">
        <f>AF318/'2007output'!$D316</f>
        <v>0</v>
      </c>
      <c r="AW318" s="433">
        <f>AG318/'2007output'!$D316</f>
        <v>0</v>
      </c>
      <c r="AY318" s="370">
        <f>IFERROR(IF(SUMPRODUCT(US_CO2!C321:AX321/SUM(US_CO2!C321:AX321),US_CO2!C$6:AX$6)&gt;3.5,4,IF(SUMPRODUCT(US_CO2!C321:AX321/SUM(US_CO2!C321:AX321),US_CO2!C$6:AX$6)&gt;2.5,3,2)),"")</f>
        <v>4</v>
      </c>
      <c r="AZ318" s="370">
        <f>IFERROR(IF(SUMPRODUCT(US_CH4!C321:AC321/SUM(US_CH4!C321:AC321),US_CH4!C$6:AC$6)&gt;3.5,4,IF(SUMPRODUCT(US_CH4!C321:AC321/SUM(US_CH4!C321:AC321),US_CH4!C$6:AC$6)&gt;2.5,3,2)),"")</f>
        <v>4</v>
      </c>
      <c r="BA318" s="223">
        <f>IFERROR(IF(SUMPRODUCT(US_N2O!C321:AA321/SUM(US_N2O!C321:AA321),US_N2O!C$6:AA$6)&gt;3.5,4,IF(SUMPRODUCT(US_N2O!C321:AA321/SUM(US_N2O!C321:AA321),US_N2O!C$6:AA$6)&gt;2.5,3,2)),"")</f>
        <v>4</v>
      </c>
      <c r="BB318" s="223" t="str">
        <f>IFERROR(IF(SUMPRODUCT(US_Others!U323:V323/SUM(US_Others!U323:V323),US_Others!U$8:V$8)&gt;3.5,4,IF(SUMPRODUCT(US_Others!U323:V323/SUM(US_Others!U323:V323),US_Others!U$8:V$8)&gt;2.5,3,2)),"")</f>
        <v/>
      </c>
      <c r="BC318" s="223">
        <f>IFERROR(IF((US_Others!C323*US_Others!C$8/SUM(US_Others!C323,US_Others!H323,US_Others!N323)+ US_Others!H323*US_Others!H$8/SUM(US_Others!C323,US_Others!H323,US_Others!N323)+US_Others!N323*US_Others!N$8/SUM(US_Others!C323,US_Others!H323,US_Others!N323))&gt;3.5,4,IF((US_Others!C323*US_Others!C$8/SUM(US_Others!C323,US_Others!H323,US_Others!N323)+ US_Others!H323*US_Others!H$8/SUM(US_Others!C323,US_Others!H323,US_Others!N323)+US_Others!N323*US_Others!N$8/SUM(US_Others!C323,US_Others!H323,US_Others!N323))&gt;2.5,3,2)),"")</f>
        <v>4</v>
      </c>
      <c r="BD318" s="223">
        <f>IFERROR(IF((US_Others!D323*US_Others!D$8/SUM(US_Others!D323,US_Others!I323,US_Others!O323)+US_Others!I323*US_Others!I$8/SUM(US_Others!D323,US_Others!I323,US_Others!O323)+US_Others!O323*US_Others!O$8/SUM(US_Others!D323,US_Others!I323,US_Others!O323))&gt;3.5,4,IF((US_Others!D323*US_Others!D$8/SUM(US_Others!D323,US_Others!I323,US_Others!O323)+US_Others!I323*US_Others!I$8/SUM(US_Others!D323,US_Others!I323,US_Others!O323)+US_Others!O323*US_Others!O$8/SUM(US_Others!D323,US_Others!I323,US_Others!O323))&gt;2.5,3,2)),"")</f>
        <v>4</v>
      </c>
      <c r="BE318" s="223">
        <f>IFERROR(IF((US_Others!E323*US_Others!E$8/SUM(US_Others!E323,US_Others!J323,US_Others!P323,US_Others!W323)+US_Others!J323*US_Others!J$8/SUM(US_Others!E323,US_Others!J323,US_Others!P323,US_Others!W323)+US_Others!P323*US_Others!P$8/SUM(US_Others!E323,US_Others!J323,US_Others!P323,US_Others!W323)+US_Others!W323*US_Others!W$8/SUM(US_Others!E323,US_Others!J323,US_Others!P323,US_Others!W323))&gt;3.5,4,IF((US_Others!E323*US_Others!E$8/SUM(US_Others!E323,US_Others!J323,US_Others!P323,US_Others!W323)+US_Others!J323*US_Others!J$8/SUM(US_Others!E323,US_Others!J323,US_Others!P323,US_Others!W323)+US_Others!P323*US_Others!P$8/SUM(US_Others!E323,US_Others!J323,US_Others!P323,US_Others!W323)+US_Others!W323*US_Others!W$8/SUM(US_Others!E323,US_Others!J323,US_Others!P323,US_Others!W323))&gt;2.5,3,2)),"")</f>
        <v>4</v>
      </c>
      <c r="BF318" s="223">
        <f>IFERROR(IF((US_Others!F323*US_Others!F$8/SUM(US_Others!F323,US_Others!K323,US_Others!Q323)+US_Others!K323*US_Others!K$8/SUM(US_Others!F323,US_Others!K323,US_Others!Q323)+US_Others!Q323*US_Others!Q$8/SUM(US_Others!F323,US_Others!K323,US_Others!Q323))&gt;3.5,4,IF((US_Others!F323*US_Others!F$8/SUM(US_Others!F323,US_Others!K323,US_Others!Q323)+US_Others!K323*US_Others!K$8/SUM(US_Others!F323,US_Others!K323,US_Others!Q323)+US_Others!Q323*US_Others!Q$8/SUM(US_Others!F323,US_Others!K323,US_Others!Q323))&gt;2.5,3,2)),"")</f>
        <v>4</v>
      </c>
      <c r="BG318" s="223">
        <f>IFERROR(IF((US_Others!G323*US_Others!G$8/SUM(US_Others!G323,US_Others!L323,US_Others!R323)+US_Others!L323*US_Others!L$8/SUM(US_Others!G323,US_Others!L323,US_Others!R323)+US_Others!R323*US_Others!R$8/SUM(US_Others!G323,US_Others!L323,US_Others!R323))&gt;3.5,4,IF((US_Others!G323*US_Others!G$8/SUM(US_Others!G323,US_Others!L323,US_Others!R323)+US_Others!L323*US_Others!L$8/SUM(US_Others!G323,US_Others!L323,US_Others!R323)+US_Others!R323*US_Others!R$8/SUM(US_Others!G323,US_Others!L323,US_Others!R323))&gt;2.5,3,2)),"")</f>
        <v>4</v>
      </c>
      <c r="BH318" s="219" t="str">
        <f>IFERROR(IF((US_Others!Z323*US_Others!Z$8/SUM(US_Others!Z323,US_Others!AB323)+US_Others!AB323*US_Others!AB$8/SUM(US_Others!Z323,US_Others!AB323))&gt;3.5,4,IF((US_Others!Z323*US_Others!Z$8/SUM(US_Others!Z323,US_Others!AB323)+US_Others!AB323*US_Others!AB$8/SUM(US_Others!Z323,US_Others!AB323))&gt;2.5,3,2)),"")</f>
        <v/>
      </c>
      <c r="BI318" s="219" t="str">
        <f>IFERROR(IF((US_Others!AA323*US_Others!AA$8/SUM(US_Others!AA323,US_Others!AC323)+US_Others!AC323*US_Others!AC$8/SUM(US_Others!AA323,US_Others!AC323))&gt;3.5,4,IF((US_Others!AA323*US_Others!AA$8/SUM(US_Others!AA323,US_Others!AC323)+US_Others!AC323*US_Others!AC$8/SUM(US_Others!AA323,US_Others!AC323))&gt;2.5,3,2)),"")</f>
        <v/>
      </c>
      <c r="BJ318" s="219" t="str">
        <f>IFERROR(US_Others!AD323*US_Others!AD$8/US_Others!AD323,"")</f>
        <v/>
      </c>
      <c r="BK318" s="74" t="str">
        <f>IFERROR(US_Others!AE323*US_Others!AE$8/US_Others!AE323,"")</f>
        <v/>
      </c>
      <c r="BL318" s="219" t="str">
        <f>IFERROR(IF(SUMPRODUCT(US_Others!AG323:AI323/SUM(US_Others!AG323:AI323),US_Others!AG$8:AI$8)&gt;3.5,4,IF(SUMPRODUCT(US_Others!AG323:AI323/SUM(US_Others!AG323:AI323),US_Others!AG$8:AI$8)&gt;2.5,3,2)),"")</f>
        <v/>
      </c>
      <c r="BM318" s="219" t="str">
        <f>IFERROR(US_Others!AL323*US_Others!AL$8/US_Others!AL323,"")</f>
        <v/>
      </c>
    </row>
    <row r="319" spans="1:65">
      <c r="A319" s="200" t="s">
        <v>471</v>
      </c>
      <c r="B319" s="332">
        <v>532400</v>
      </c>
      <c r="C319" s="333">
        <f>SUM(US_CO2!C322:AX322)</f>
        <v>0.27540450528029103</v>
      </c>
      <c r="D319" s="333">
        <f>SUM(US_CH4!C322:AC322)</f>
        <v>4.3692000064431439E-4</v>
      </c>
      <c r="E319" s="333">
        <f>SUM(US_N2O!C322:AA322)</f>
        <v>1.5097602776563936E-4</v>
      </c>
      <c r="F319" s="332">
        <f>US_Others!V324+US_Others!U324</f>
        <v>0</v>
      </c>
      <c r="G319" s="332">
        <f>US_Others!C324+US_Others!H324+US_Others!N324</f>
        <v>4.894130677770295E-4</v>
      </c>
      <c r="H319" s="332">
        <f>US_Others!D324+US_Others!I324+US_Others!O324</f>
        <v>8.0263743115432835E-3</v>
      </c>
      <c r="I319" s="332">
        <f>US_Others!E324+US_Others!J324+US_Others!P324+US_Others!W324</f>
        <v>3.709751053749883E-2</v>
      </c>
      <c r="J319" s="332">
        <f>US_Others!F324+US_Others!K324+US_Others!Q324</f>
        <v>6.4113111878790858E-3</v>
      </c>
      <c r="K319" s="332">
        <f>US_Others!G324+US_Others!L324+US_Others!R324</f>
        <v>6.362369881101384E-4</v>
      </c>
      <c r="L319" s="332">
        <f>US_Others!Z324+US_Others!AB324</f>
        <v>0</v>
      </c>
      <c r="M319" s="332">
        <f>US_Others!AA324+US_Others!AC324</f>
        <v>0</v>
      </c>
      <c r="N319" s="332">
        <f>US_Others!AD324</f>
        <v>0</v>
      </c>
      <c r="O319" s="332">
        <f>US_Others!AE324</f>
        <v>0</v>
      </c>
      <c r="P319" s="332">
        <f>SUM(US_Others!AG324:AI324)</f>
        <v>0</v>
      </c>
      <c r="Q319" s="332">
        <f>US_Others!AL324</f>
        <v>0</v>
      </c>
      <c r="R319" s="332"/>
      <c r="S319" s="334">
        <f t="shared" si="4"/>
        <v>275.40450528029106</v>
      </c>
      <c r="T319" s="334">
        <f>D319*1000/Spec!I$6</f>
        <v>1.7476800025772576E-2</v>
      </c>
      <c r="U319" s="334">
        <f>E319*1000/Spec!I$7</f>
        <v>5.0663096565650787E-4</v>
      </c>
      <c r="V319" s="334">
        <f>F319*1000/Spec!I$8</f>
        <v>0</v>
      </c>
      <c r="W319" s="334">
        <f>G319*1000/Spec!I$9</f>
        <v>7.2505639670671031E-4</v>
      </c>
      <c r="X319" s="334">
        <f>H319*1000/Spec!I$10</f>
        <v>2.2932498032980811E-3</v>
      </c>
      <c r="Y319" s="334">
        <f>I319*1000/Spec!I$11</f>
        <v>2.5942315061187993E-2</v>
      </c>
      <c r="Z319" s="334">
        <f>J319*1000/Spec!I$12</f>
        <v>1.43429780489465E-3</v>
      </c>
      <c r="AA319" s="334">
        <f>K319*1000/Spec!I$15</f>
        <v>6.4855962090737862E-5</v>
      </c>
      <c r="AB319" s="334">
        <f>L319*1000/Spec!I$17</f>
        <v>0</v>
      </c>
      <c r="AC319" s="334">
        <f>M319*1000/Spec!I$18</f>
        <v>0</v>
      </c>
      <c r="AD319" s="335">
        <f>N319*1000/Spec!I$25</f>
        <v>0</v>
      </c>
      <c r="AE319" s="335">
        <f>O319*1000/Spec!I$26</f>
        <v>0</v>
      </c>
      <c r="AF319" s="334">
        <f>P319*1000/Spec!I$21</f>
        <v>0</v>
      </c>
      <c r="AG319" s="334">
        <f>Q319*1000/Spec!I$22</f>
        <v>0</v>
      </c>
      <c r="AI319" s="432">
        <f>S319/'2007output'!$D317</f>
        <v>4.7340176919282327E-3</v>
      </c>
      <c r="AJ319" s="432">
        <f>T319/'2007output'!$D317</f>
        <v>3.004144047538209E-7</v>
      </c>
      <c r="AK319" s="432">
        <f>U319/'2007output'!$D317</f>
        <v>8.7086445890042282E-9</v>
      </c>
      <c r="AL319" s="433">
        <f>V319/'2007output'!$D317</f>
        <v>0</v>
      </c>
      <c r="AM319" s="433">
        <f>W319/'2007output'!$D317</f>
        <v>1.2463230425958246E-8</v>
      </c>
      <c r="AN319" s="433">
        <f>X319/'2007output'!$D317</f>
        <v>3.9419417375816509E-8</v>
      </c>
      <c r="AO319" s="433">
        <f>Y319/'2007output'!$D317</f>
        <v>4.45930898422485E-7</v>
      </c>
      <c r="AP319" s="433">
        <f>Z319/'2007output'!$D317</f>
        <v>2.4654611866115388E-8</v>
      </c>
      <c r="AQ319" s="433">
        <f>AA319/'2007output'!$D317</f>
        <v>1.1148302445237883E-9</v>
      </c>
      <c r="AR319" s="433">
        <f>AB319/'2007output'!$D317</f>
        <v>0</v>
      </c>
      <c r="AS319" s="433">
        <f>AC319/'2007output'!$D317</f>
        <v>0</v>
      </c>
      <c r="AT319" s="433">
        <f>AD319/'2007output'!$D317</f>
        <v>0</v>
      </c>
      <c r="AU319" s="433">
        <f>AE319/'2007output'!$D317</f>
        <v>0</v>
      </c>
      <c r="AV319" s="433">
        <f>AF319/'2007output'!$D317</f>
        <v>0</v>
      </c>
      <c r="AW319" s="433">
        <f>AG319/'2007output'!$D317</f>
        <v>0</v>
      </c>
      <c r="AY319" s="370">
        <f>IFERROR(IF(SUMPRODUCT(US_CO2!C322:AX322/SUM(US_CO2!C322:AX322),US_CO2!C$6:AX$6)&gt;3.5,4,IF(SUMPRODUCT(US_CO2!C322:AX322/SUM(US_CO2!C322:AX322),US_CO2!C$6:AX$6)&gt;2.5,3,2)),"")</f>
        <v>4</v>
      </c>
      <c r="AZ319" s="370">
        <f>IFERROR(IF(SUMPRODUCT(US_CH4!C322:AC322/SUM(US_CH4!C322:AC322),US_CH4!C$6:AC$6)&gt;3.5,4,IF(SUMPRODUCT(US_CH4!C322:AC322/SUM(US_CH4!C322:AC322),US_CH4!C$6:AC$6)&gt;2.5,3,2)),"")</f>
        <v>4</v>
      </c>
      <c r="BA319" s="223">
        <f>IFERROR(IF(SUMPRODUCT(US_N2O!C322:AA322/SUM(US_N2O!C322:AA322),US_N2O!C$6:AA$6)&gt;3.5,4,IF(SUMPRODUCT(US_N2O!C322:AA322/SUM(US_N2O!C322:AA322),US_N2O!C$6:AA$6)&gt;2.5,3,2)),"")</f>
        <v>4</v>
      </c>
      <c r="BB319" s="223" t="str">
        <f>IFERROR(IF(SUMPRODUCT(US_Others!U324:V324/SUM(US_Others!U324:V324),US_Others!U$8:V$8)&gt;3.5,4,IF(SUMPRODUCT(US_Others!U324:V324/SUM(US_Others!U324:V324),US_Others!U$8:V$8)&gt;2.5,3,2)),"")</f>
        <v/>
      </c>
      <c r="BC319" s="223">
        <f>IFERROR(IF((US_Others!C324*US_Others!C$8/SUM(US_Others!C324,US_Others!H324,US_Others!N324)+ US_Others!H324*US_Others!H$8/SUM(US_Others!C324,US_Others!H324,US_Others!N324)+US_Others!N324*US_Others!N$8/SUM(US_Others!C324,US_Others!H324,US_Others!N324))&gt;3.5,4,IF((US_Others!C324*US_Others!C$8/SUM(US_Others!C324,US_Others!H324,US_Others!N324)+ US_Others!H324*US_Others!H$8/SUM(US_Others!C324,US_Others!H324,US_Others!N324)+US_Others!N324*US_Others!N$8/SUM(US_Others!C324,US_Others!H324,US_Others!N324))&gt;2.5,3,2)),"")</f>
        <v>4</v>
      </c>
      <c r="BD319" s="223">
        <f>IFERROR(IF((US_Others!D324*US_Others!D$8/SUM(US_Others!D324,US_Others!I324,US_Others!O324)+US_Others!I324*US_Others!I$8/SUM(US_Others!D324,US_Others!I324,US_Others!O324)+US_Others!O324*US_Others!O$8/SUM(US_Others!D324,US_Others!I324,US_Others!O324))&gt;3.5,4,IF((US_Others!D324*US_Others!D$8/SUM(US_Others!D324,US_Others!I324,US_Others!O324)+US_Others!I324*US_Others!I$8/SUM(US_Others!D324,US_Others!I324,US_Others!O324)+US_Others!O324*US_Others!O$8/SUM(US_Others!D324,US_Others!I324,US_Others!O324))&gt;2.5,3,2)),"")</f>
        <v>4</v>
      </c>
      <c r="BE319" s="223">
        <f>IFERROR(IF((US_Others!E324*US_Others!E$8/SUM(US_Others!E324,US_Others!J324,US_Others!P324,US_Others!W324)+US_Others!J324*US_Others!J$8/SUM(US_Others!E324,US_Others!J324,US_Others!P324,US_Others!W324)+US_Others!P324*US_Others!P$8/SUM(US_Others!E324,US_Others!J324,US_Others!P324,US_Others!W324)+US_Others!W324*US_Others!W$8/SUM(US_Others!E324,US_Others!J324,US_Others!P324,US_Others!W324))&gt;3.5,4,IF((US_Others!E324*US_Others!E$8/SUM(US_Others!E324,US_Others!J324,US_Others!P324,US_Others!W324)+US_Others!J324*US_Others!J$8/SUM(US_Others!E324,US_Others!J324,US_Others!P324,US_Others!W324)+US_Others!P324*US_Others!P$8/SUM(US_Others!E324,US_Others!J324,US_Others!P324,US_Others!W324)+US_Others!W324*US_Others!W$8/SUM(US_Others!E324,US_Others!J324,US_Others!P324,US_Others!W324))&gt;2.5,3,2)),"")</f>
        <v>4</v>
      </c>
      <c r="BF319" s="223">
        <f>IFERROR(IF((US_Others!F324*US_Others!F$8/SUM(US_Others!F324,US_Others!K324,US_Others!Q324)+US_Others!K324*US_Others!K$8/SUM(US_Others!F324,US_Others!K324,US_Others!Q324)+US_Others!Q324*US_Others!Q$8/SUM(US_Others!F324,US_Others!K324,US_Others!Q324))&gt;3.5,4,IF((US_Others!F324*US_Others!F$8/SUM(US_Others!F324,US_Others!K324,US_Others!Q324)+US_Others!K324*US_Others!K$8/SUM(US_Others!F324,US_Others!K324,US_Others!Q324)+US_Others!Q324*US_Others!Q$8/SUM(US_Others!F324,US_Others!K324,US_Others!Q324))&gt;2.5,3,2)),"")</f>
        <v>4</v>
      </c>
      <c r="BG319" s="223">
        <f>IFERROR(IF((US_Others!G324*US_Others!G$8/SUM(US_Others!G324,US_Others!L324,US_Others!R324)+US_Others!L324*US_Others!L$8/SUM(US_Others!G324,US_Others!L324,US_Others!R324)+US_Others!R324*US_Others!R$8/SUM(US_Others!G324,US_Others!L324,US_Others!R324))&gt;3.5,4,IF((US_Others!G324*US_Others!G$8/SUM(US_Others!G324,US_Others!L324,US_Others!R324)+US_Others!L324*US_Others!L$8/SUM(US_Others!G324,US_Others!L324,US_Others!R324)+US_Others!R324*US_Others!R$8/SUM(US_Others!G324,US_Others!L324,US_Others!R324))&gt;2.5,3,2)),"")</f>
        <v>4</v>
      </c>
      <c r="BH319" s="219" t="str">
        <f>IFERROR(IF((US_Others!Z324*US_Others!Z$8/SUM(US_Others!Z324,US_Others!AB324)+US_Others!AB324*US_Others!AB$8/SUM(US_Others!Z324,US_Others!AB324))&gt;3.5,4,IF((US_Others!Z324*US_Others!Z$8/SUM(US_Others!Z324,US_Others!AB324)+US_Others!AB324*US_Others!AB$8/SUM(US_Others!Z324,US_Others!AB324))&gt;2.5,3,2)),"")</f>
        <v/>
      </c>
      <c r="BI319" s="219" t="str">
        <f>IFERROR(IF((US_Others!AA324*US_Others!AA$8/SUM(US_Others!AA324,US_Others!AC324)+US_Others!AC324*US_Others!AC$8/SUM(US_Others!AA324,US_Others!AC324))&gt;3.5,4,IF((US_Others!AA324*US_Others!AA$8/SUM(US_Others!AA324,US_Others!AC324)+US_Others!AC324*US_Others!AC$8/SUM(US_Others!AA324,US_Others!AC324))&gt;2.5,3,2)),"")</f>
        <v/>
      </c>
      <c r="BJ319" s="219" t="str">
        <f>IFERROR(US_Others!AD324*US_Others!AD$8/US_Others!AD324,"")</f>
        <v/>
      </c>
      <c r="BK319" s="74" t="str">
        <f>IFERROR(US_Others!AE324*US_Others!AE$8/US_Others!AE324,"")</f>
        <v/>
      </c>
      <c r="BL319" s="219" t="str">
        <f>IFERROR(IF(SUMPRODUCT(US_Others!AG324:AI324/SUM(US_Others!AG324:AI324),US_Others!AG$8:AI$8)&gt;3.5,4,IF(SUMPRODUCT(US_Others!AG324:AI324/SUM(US_Others!AG324:AI324),US_Others!AG$8:AI$8)&gt;2.5,3,2)),"")</f>
        <v/>
      </c>
      <c r="BM319" s="219" t="str">
        <f>IFERROR(US_Others!AL324*US_Others!AL$8/US_Others!AL324,"")</f>
        <v/>
      </c>
    </row>
    <row r="320" spans="1:65">
      <c r="A320" s="200" t="s">
        <v>472</v>
      </c>
      <c r="B320" s="332">
        <v>533000</v>
      </c>
      <c r="C320" s="333">
        <f>SUM(US_CO2!C323:AX323)</f>
        <v>0.19786929081819782</v>
      </c>
      <c r="D320" s="333">
        <f>SUM(US_CH4!C323:AC323)</f>
        <v>4.3148884409632051E-4</v>
      </c>
      <c r="E320" s="333">
        <f>SUM(US_N2O!C323:AA323)</f>
        <v>1.1733029540323843E-4</v>
      </c>
      <c r="F320" s="332">
        <f>US_Others!V325+US_Others!U325</f>
        <v>0</v>
      </c>
      <c r="G320" s="332">
        <f>US_Others!C325+US_Others!H325+US_Others!N325</f>
        <v>1.3557291319877393E-5</v>
      </c>
      <c r="H320" s="332">
        <f>US_Others!D325+US_Others!I325+US_Others!O325</f>
        <v>2.2233957764598928E-4</v>
      </c>
      <c r="I320" s="332">
        <f>US_Others!E325+US_Others!J325+US_Others!P325+US_Others!W325</f>
        <v>1.0276426820467063E-3</v>
      </c>
      <c r="J320" s="332">
        <f>US_Others!F325+US_Others!K325+US_Others!Q325</f>
        <v>1.7760051629039383E-4</v>
      </c>
      <c r="K320" s="332">
        <f>US_Others!G325+US_Others!L325+US_Others!R325</f>
        <v>1.7624478715840612E-5</v>
      </c>
      <c r="L320" s="332">
        <f>US_Others!Z325+US_Others!AB325</f>
        <v>0</v>
      </c>
      <c r="M320" s="332">
        <f>US_Others!AA325+US_Others!AC325</f>
        <v>0</v>
      </c>
      <c r="N320" s="332">
        <f>US_Others!AD325</f>
        <v>0</v>
      </c>
      <c r="O320" s="332">
        <f>US_Others!AE325</f>
        <v>0</v>
      </c>
      <c r="P320" s="332">
        <f>SUM(US_Others!AG325:AI325)</f>
        <v>0</v>
      </c>
      <c r="Q320" s="332">
        <f>US_Others!AL325</f>
        <v>0</v>
      </c>
      <c r="R320" s="332"/>
      <c r="S320" s="334">
        <f t="shared" si="4"/>
        <v>197.86929081819781</v>
      </c>
      <c r="T320" s="334">
        <f>D320*1000/Spec!I$6</f>
        <v>1.7259553763852818E-2</v>
      </c>
      <c r="U320" s="334">
        <f>E320*1000/Spec!I$7</f>
        <v>3.9372582350080009E-4</v>
      </c>
      <c r="V320" s="334">
        <f>F320*1000/Spec!I$8</f>
        <v>0</v>
      </c>
      <c r="W320" s="334">
        <f>G320*1000/Spec!I$9</f>
        <v>2.0084876029447991E-5</v>
      </c>
      <c r="X320" s="334">
        <f>H320*1000/Spec!I$10</f>
        <v>6.3525593613139789E-5</v>
      </c>
      <c r="Y320" s="334">
        <f>I320*1000/Spec!I$11</f>
        <v>7.1863124618650777E-4</v>
      </c>
      <c r="Z320" s="334">
        <f>J320*1000/Spec!I$12</f>
        <v>3.9731659125367746E-5</v>
      </c>
      <c r="AA320" s="334">
        <f>K320*1000/Spec!I$15</f>
        <v>1.7965829475882377E-6</v>
      </c>
      <c r="AB320" s="334">
        <f>L320*1000/Spec!I$17</f>
        <v>0</v>
      </c>
      <c r="AC320" s="334">
        <f>M320*1000/Spec!I$18</f>
        <v>0</v>
      </c>
      <c r="AD320" s="335">
        <f>N320*1000/Spec!I$25</f>
        <v>0</v>
      </c>
      <c r="AE320" s="335">
        <f>O320*1000/Spec!I$26</f>
        <v>0</v>
      </c>
      <c r="AF320" s="334">
        <f>P320*1000/Spec!I$21</f>
        <v>0</v>
      </c>
      <c r="AG320" s="334">
        <f>Q320*1000/Spec!I$22</f>
        <v>0</v>
      </c>
      <c r="AI320" s="432">
        <f>S320/'2007output'!$D318</f>
        <v>1.3485406798509159E-3</v>
      </c>
      <c r="AJ320" s="432">
        <f>T320/'2007output'!$D318</f>
        <v>1.1762922013004414E-7</v>
      </c>
      <c r="AK320" s="432">
        <f>U320/'2007output'!$D318</f>
        <v>2.6833637877970264E-9</v>
      </c>
      <c r="AL320" s="433">
        <f>V320/'2007output'!$D318</f>
        <v>0</v>
      </c>
      <c r="AM320" s="433">
        <f>W320/'2007output'!$D318</f>
        <v>1.3688466898261181E-10</v>
      </c>
      <c r="AN320" s="433">
        <f>X320/'2007output'!$D318</f>
        <v>4.3294665303928936E-10</v>
      </c>
      <c r="AO320" s="433">
        <f>Y320/'2007output'!$D318</f>
        <v>4.8976951667799517E-9</v>
      </c>
      <c r="AP320" s="433">
        <f>Z320/'2007output'!$D318</f>
        <v>2.7078359854110619E-10</v>
      </c>
      <c r="AQ320" s="433">
        <f>AA320/'2007output'!$D318</f>
        <v>1.2244270849362066E-11</v>
      </c>
      <c r="AR320" s="433">
        <f>AB320/'2007output'!$D318</f>
        <v>0</v>
      </c>
      <c r="AS320" s="433">
        <f>AC320/'2007output'!$D318</f>
        <v>0</v>
      </c>
      <c r="AT320" s="433">
        <f>AD320/'2007output'!$D318</f>
        <v>0</v>
      </c>
      <c r="AU320" s="433">
        <f>AE320/'2007output'!$D318</f>
        <v>0</v>
      </c>
      <c r="AV320" s="433">
        <f>AF320/'2007output'!$D318</f>
        <v>0</v>
      </c>
      <c r="AW320" s="433">
        <f>AG320/'2007output'!$D318</f>
        <v>0</v>
      </c>
      <c r="AY320" s="370">
        <f>IFERROR(IF(SUMPRODUCT(US_CO2!C323:AX323/SUM(US_CO2!C323:AX323),US_CO2!C$6:AX$6)&gt;3.5,4,IF(SUMPRODUCT(US_CO2!C323:AX323/SUM(US_CO2!C323:AX323),US_CO2!C$6:AX$6)&gt;2.5,3,2)),"")</f>
        <v>4</v>
      </c>
      <c r="AZ320" s="370">
        <f>IFERROR(IF(SUMPRODUCT(US_CH4!C323:AC323/SUM(US_CH4!C323:AC323),US_CH4!C$6:AC$6)&gt;3.5,4,IF(SUMPRODUCT(US_CH4!C323:AC323/SUM(US_CH4!C323:AC323),US_CH4!C$6:AC$6)&gt;2.5,3,2)),"")</f>
        <v>4</v>
      </c>
      <c r="BA320" s="223">
        <f>IFERROR(IF(SUMPRODUCT(US_N2O!C323:AA323/SUM(US_N2O!C323:AA323),US_N2O!C$6:AA$6)&gt;3.5,4,IF(SUMPRODUCT(US_N2O!C323:AA323/SUM(US_N2O!C323:AA323),US_N2O!C$6:AA$6)&gt;2.5,3,2)),"")</f>
        <v>4</v>
      </c>
      <c r="BB320" s="223" t="str">
        <f>IFERROR(IF(SUMPRODUCT(US_Others!U325:V325/SUM(US_Others!U325:V325),US_Others!U$8:V$8)&gt;3.5,4,IF(SUMPRODUCT(US_Others!U325:V325/SUM(US_Others!U325:V325),US_Others!U$8:V$8)&gt;2.5,3,2)),"")</f>
        <v/>
      </c>
      <c r="BC320" s="223">
        <f>IFERROR(IF((US_Others!C325*US_Others!C$8/SUM(US_Others!C325,US_Others!H325,US_Others!N325)+ US_Others!H325*US_Others!H$8/SUM(US_Others!C325,US_Others!H325,US_Others!N325)+US_Others!N325*US_Others!N$8/SUM(US_Others!C325,US_Others!H325,US_Others!N325))&gt;3.5,4,IF((US_Others!C325*US_Others!C$8/SUM(US_Others!C325,US_Others!H325,US_Others!N325)+ US_Others!H325*US_Others!H$8/SUM(US_Others!C325,US_Others!H325,US_Others!N325)+US_Others!N325*US_Others!N$8/SUM(US_Others!C325,US_Others!H325,US_Others!N325))&gt;2.5,3,2)),"")</f>
        <v>4</v>
      </c>
      <c r="BD320" s="223">
        <f>IFERROR(IF((US_Others!D325*US_Others!D$8/SUM(US_Others!D325,US_Others!I325,US_Others!O325)+US_Others!I325*US_Others!I$8/SUM(US_Others!D325,US_Others!I325,US_Others!O325)+US_Others!O325*US_Others!O$8/SUM(US_Others!D325,US_Others!I325,US_Others!O325))&gt;3.5,4,IF((US_Others!D325*US_Others!D$8/SUM(US_Others!D325,US_Others!I325,US_Others!O325)+US_Others!I325*US_Others!I$8/SUM(US_Others!D325,US_Others!I325,US_Others!O325)+US_Others!O325*US_Others!O$8/SUM(US_Others!D325,US_Others!I325,US_Others!O325))&gt;2.5,3,2)),"")</f>
        <v>4</v>
      </c>
      <c r="BE320" s="223">
        <f>IFERROR(IF((US_Others!E325*US_Others!E$8/SUM(US_Others!E325,US_Others!J325,US_Others!P325,US_Others!W325)+US_Others!J325*US_Others!J$8/SUM(US_Others!E325,US_Others!J325,US_Others!P325,US_Others!W325)+US_Others!P325*US_Others!P$8/SUM(US_Others!E325,US_Others!J325,US_Others!P325,US_Others!W325)+US_Others!W325*US_Others!W$8/SUM(US_Others!E325,US_Others!J325,US_Others!P325,US_Others!W325))&gt;3.5,4,IF((US_Others!E325*US_Others!E$8/SUM(US_Others!E325,US_Others!J325,US_Others!P325,US_Others!W325)+US_Others!J325*US_Others!J$8/SUM(US_Others!E325,US_Others!J325,US_Others!P325,US_Others!W325)+US_Others!P325*US_Others!P$8/SUM(US_Others!E325,US_Others!J325,US_Others!P325,US_Others!W325)+US_Others!W325*US_Others!W$8/SUM(US_Others!E325,US_Others!J325,US_Others!P325,US_Others!W325))&gt;2.5,3,2)),"")</f>
        <v>4</v>
      </c>
      <c r="BF320" s="223">
        <f>IFERROR(IF((US_Others!F325*US_Others!F$8/SUM(US_Others!F325,US_Others!K325,US_Others!Q325)+US_Others!K325*US_Others!K$8/SUM(US_Others!F325,US_Others!K325,US_Others!Q325)+US_Others!Q325*US_Others!Q$8/SUM(US_Others!F325,US_Others!K325,US_Others!Q325))&gt;3.5,4,IF((US_Others!F325*US_Others!F$8/SUM(US_Others!F325,US_Others!K325,US_Others!Q325)+US_Others!K325*US_Others!K$8/SUM(US_Others!F325,US_Others!K325,US_Others!Q325)+US_Others!Q325*US_Others!Q$8/SUM(US_Others!F325,US_Others!K325,US_Others!Q325))&gt;2.5,3,2)),"")</f>
        <v>4</v>
      </c>
      <c r="BG320" s="223">
        <f>IFERROR(IF((US_Others!G325*US_Others!G$8/SUM(US_Others!G325,US_Others!L325,US_Others!R325)+US_Others!L325*US_Others!L$8/SUM(US_Others!G325,US_Others!L325,US_Others!R325)+US_Others!R325*US_Others!R$8/SUM(US_Others!G325,US_Others!L325,US_Others!R325))&gt;3.5,4,IF((US_Others!G325*US_Others!G$8/SUM(US_Others!G325,US_Others!L325,US_Others!R325)+US_Others!L325*US_Others!L$8/SUM(US_Others!G325,US_Others!L325,US_Others!R325)+US_Others!R325*US_Others!R$8/SUM(US_Others!G325,US_Others!L325,US_Others!R325))&gt;2.5,3,2)),"")</f>
        <v>4</v>
      </c>
      <c r="BH320" s="219" t="str">
        <f>IFERROR(IF((US_Others!Z325*US_Others!Z$8/SUM(US_Others!Z325,US_Others!AB325)+US_Others!AB325*US_Others!AB$8/SUM(US_Others!Z325,US_Others!AB325))&gt;3.5,4,IF((US_Others!Z325*US_Others!Z$8/SUM(US_Others!Z325,US_Others!AB325)+US_Others!AB325*US_Others!AB$8/SUM(US_Others!Z325,US_Others!AB325))&gt;2.5,3,2)),"")</f>
        <v/>
      </c>
      <c r="BI320" s="219" t="str">
        <f>IFERROR(IF((US_Others!AA325*US_Others!AA$8/SUM(US_Others!AA325,US_Others!AC325)+US_Others!AC325*US_Others!AC$8/SUM(US_Others!AA325,US_Others!AC325))&gt;3.5,4,IF((US_Others!AA325*US_Others!AA$8/SUM(US_Others!AA325,US_Others!AC325)+US_Others!AC325*US_Others!AC$8/SUM(US_Others!AA325,US_Others!AC325))&gt;2.5,3,2)),"")</f>
        <v/>
      </c>
      <c r="BJ320" s="219" t="str">
        <f>IFERROR(US_Others!AD325*US_Others!AD$8/US_Others!AD325,"")</f>
        <v/>
      </c>
      <c r="BK320" s="74" t="str">
        <f>IFERROR(US_Others!AE325*US_Others!AE$8/US_Others!AE325,"")</f>
        <v/>
      </c>
      <c r="BL320" s="219" t="str">
        <f>IFERROR(IF(SUMPRODUCT(US_Others!AG325:AI325/SUM(US_Others!AG325:AI325),US_Others!AG$8:AI$8)&gt;3.5,4,IF(SUMPRODUCT(US_Others!AG325:AI325/SUM(US_Others!AG325:AI325),US_Others!AG$8:AI$8)&gt;2.5,3,2)),"")</f>
        <v/>
      </c>
      <c r="BM320" s="219" t="str">
        <f>IFERROR(US_Others!AL325*US_Others!AL$8/US_Others!AL325,"")</f>
        <v/>
      </c>
    </row>
    <row r="321" spans="1:65">
      <c r="A321" s="200" t="s">
        <v>473</v>
      </c>
      <c r="B321" s="332">
        <v>541100</v>
      </c>
      <c r="C321" s="333">
        <f>SUM(US_CO2!C324:AX324)</f>
        <v>0.39056625160769137</v>
      </c>
      <c r="D321" s="333">
        <f>SUM(US_CH4!C324:AC324)</f>
        <v>6.9871143034061414E-4</v>
      </c>
      <c r="E321" s="333">
        <f>SUM(US_N2O!C324:AA324)</f>
        <v>2.2001143443698123E-4</v>
      </c>
      <c r="F321" s="332">
        <f>US_Others!V326+US_Others!U326</f>
        <v>0</v>
      </c>
      <c r="G321" s="332">
        <f>US_Others!C326+US_Others!H326+US_Others!N326</f>
        <v>1.7921079547237421E-4</v>
      </c>
      <c r="H321" s="332">
        <f>US_Others!D326+US_Others!I326+US_Others!O326</f>
        <v>2.9390570457469376E-3</v>
      </c>
      <c r="I321" s="332">
        <f>US_Others!E326+US_Others!J326+US_Others!P326+US_Others!W326</f>
        <v>1.3584178296805966E-2</v>
      </c>
      <c r="J321" s="332">
        <f>US_Others!F326+US_Others!K326+US_Others!Q326</f>
        <v>2.3476614206881024E-3</v>
      </c>
      <c r="K321" s="332">
        <f>US_Others!G326+US_Others!L326+US_Others!R326</f>
        <v>2.3297403411408652E-4</v>
      </c>
      <c r="L321" s="332">
        <f>US_Others!Z326+US_Others!AB326</f>
        <v>0</v>
      </c>
      <c r="M321" s="332">
        <f>US_Others!AA326+US_Others!AC326</f>
        <v>0</v>
      </c>
      <c r="N321" s="332">
        <f>US_Others!AD326</f>
        <v>0</v>
      </c>
      <c r="O321" s="332">
        <f>US_Others!AE326</f>
        <v>0</v>
      </c>
      <c r="P321" s="332">
        <f>SUM(US_Others!AG326:AI326)</f>
        <v>0</v>
      </c>
      <c r="Q321" s="332">
        <f>US_Others!AL326</f>
        <v>0</v>
      </c>
      <c r="R321" s="332"/>
      <c r="S321" s="334">
        <f t="shared" si="4"/>
        <v>390.56625160769136</v>
      </c>
      <c r="T321" s="334">
        <f>D321*1000/Spec!I$6</f>
        <v>2.7948457213624565E-2</v>
      </c>
      <c r="U321" s="334">
        <f>E321*1000/Spec!I$7</f>
        <v>7.3829340415094372E-4</v>
      </c>
      <c r="V321" s="334">
        <f>F321*1000/Spec!I$8</f>
        <v>0</v>
      </c>
      <c r="W321" s="334">
        <f>G321*1000/Spec!I$9</f>
        <v>2.6549747477388769E-4</v>
      </c>
      <c r="X321" s="334">
        <f>H321*1000/Spec!I$10</f>
        <v>8.3973058449912511E-4</v>
      </c>
      <c r="Y321" s="334">
        <f>I321*1000/Spec!I$11</f>
        <v>9.4994253823817952E-3</v>
      </c>
      <c r="Z321" s="334">
        <f>J321*1000/Spec!I$12</f>
        <v>5.2520389724566049E-4</v>
      </c>
      <c r="AA321" s="334">
        <f>K321*1000/Spec!I$15</f>
        <v>2.3748627330691795E-5</v>
      </c>
      <c r="AB321" s="334">
        <f>L321*1000/Spec!I$17</f>
        <v>0</v>
      </c>
      <c r="AC321" s="334">
        <f>M321*1000/Spec!I$18</f>
        <v>0</v>
      </c>
      <c r="AD321" s="335">
        <f>N321*1000/Spec!I$25</f>
        <v>0</v>
      </c>
      <c r="AE321" s="335">
        <f>O321*1000/Spec!I$26</f>
        <v>0</v>
      </c>
      <c r="AF321" s="334">
        <f>P321*1000/Spec!I$21</f>
        <v>0</v>
      </c>
      <c r="AG321" s="334">
        <f>Q321*1000/Spec!I$22</f>
        <v>0</v>
      </c>
      <c r="AI321" s="432">
        <f>S321/'2007output'!$D319</f>
        <v>1.1301318796662642E-3</v>
      </c>
      <c r="AJ321" s="432">
        <f>T321/'2007output'!$D319</f>
        <v>8.0870895410420775E-8</v>
      </c>
      <c r="AK321" s="432">
        <f>U321/'2007output'!$D319</f>
        <v>2.1363057077865554E-9</v>
      </c>
      <c r="AL321" s="433">
        <f>V321/'2007output'!$D319</f>
        <v>0</v>
      </c>
      <c r="AM321" s="433">
        <f>W321/'2007output'!$D319</f>
        <v>7.6823626971806568E-10</v>
      </c>
      <c r="AN321" s="433">
        <f>X321/'2007output'!$D319</f>
        <v>2.4298215730797117E-9</v>
      </c>
      <c r="AO321" s="433">
        <f>Y321/'2007output'!$D319</f>
        <v>2.7487278839248138E-8</v>
      </c>
      <c r="AP321" s="433">
        <f>Z321/'2007output'!$D319</f>
        <v>1.5197157080496637E-9</v>
      </c>
      <c r="AQ321" s="433">
        <f>AA321/'2007output'!$D319</f>
        <v>6.8718381924322402E-11</v>
      </c>
      <c r="AR321" s="433">
        <f>AB321/'2007output'!$D319</f>
        <v>0</v>
      </c>
      <c r="AS321" s="433">
        <f>AC321/'2007output'!$D319</f>
        <v>0</v>
      </c>
      <c r="AT321" s="433">
        <f>AD321/'2007output'!$D319</f>
        <v>0</v>
      </c>
      <c r="AU321" s="433">
        <f>AE321/'2007output'!$D319</f>
        <v>0</v>
      </c>
      <c r="AV321" s="433">
        <f>AF321/'2007output'!$D319</f>
        <v>0</v>
      </c>
      <c r="AW321" s="433">
        <f>AG321/'2007output'!$D319</f>
        <v>0</v>
      </c>
      <c r="AY321" s="370">
        <f>IFERROR(IF(SUMPRODUCT(US_CO2!C324:AX324/SUM(US_CO2!C324:AX324),US_CO2!C$6:AX$6)&gt;3.5,4,IF(SUMPRODUCT(US_CO2!C324:AX324/SUM(US_CO2!C324:AX324),US_CO2!C$6:AX$6)&gt;2.5,3,2)),"")</f>
        <v>4</v>
      </c>
      <c r="AZ321" s="370">
        <f>IFERROR(IF(SUMPRODUCT(US_CH4!C324:AC324/SUM(US_CH4!C324:AC324),US_CH4!C$6:AC$6)&gt;3.5,4,IF(SUMPRODUCT(US_CH4!C324:AC324/SUM(US_CH4!C324:AC324),US_CH4!C$6:AC$6)&gt;2.5,3,2)),"")</f>
        <v>4</v>
      </c>
      <c r="BA321" s="223">
        <f>IFERROR(IF(SUMPRODUCT(US_N2O!C324:AA324/SUM(US_N2O!C324:AA324),US_N2O!C$6:AA$6)&gt;3.5,4,IF(SUMPRODUCT(US_N2O!C324:AA324/SUM(US_N2O!C324:AA324),US_N2O!C$6:AA$6)&gt;2.5,3,2)),"")</f>
        <v>4</v>
      </c>
      <c r="BB321" s="223" t="str">
        <f>IFERROR(IF(SUMPRODUCT(US_Others!U326:V326/SUM(US_Others!U326:V326),US_Others!U$8:V$8)&gt;3.5,4,IF(SUMPRODUCT(US_Others!U326:V326/SUM(US_Others!U326:V326),US_Others!U$8:V$8)&gt;2.5,3,2)),"")</f>
        <v/>
      </c>
      <c r="BC321" s="223">
        <f>IFERROR(IF((US_Others!C326*US_Others!C$8/SUM(US_Others!C326,US_Others!H326,US_Others!N326)+ US_Others!H326*US_Others!H$8/SUM(US_Others!C326,US_Others!H326,US_Others!N326)+US_Others!N326*US_Others!N$8/SUM(US_Others!C326,US_Others!H326,US_Others!N326))&gt;3.5,4,IF((US_Others!C326*US_Others!C$8/SUM(US_Others!C326,US_Others!H326,US_Others!N326)+ US_Others!H326*US_Others!H$8/SUM(US_Others!C326,US_Others!H326,US_Others!N326)+US_Others!N326*US_Others!N$8/SUM(US_Others!C326,US_Others!H326,US_Others!N326))&gt;2.5,3,2)),"")</f>
        <v>4</v>
      </c>
      <c r="BD321" s="223">
        <f>IFERROR(IF((US_Others!D326*US_Others!D$8/SUM(US_Others!D326,US_Others!I326,US_Others!O326)+US_Others!I326*US_Others!I$8/SUM(US_Others!D326,US_Others!I326,US_Others!O326)+US_Others!O326*US_Others!O$8/SUM(US_Others!D326,US_Others!I326,US_Others!O326))&gt;3.5,4,IF((US_Others!D326*US_Others!D$8/SUM(US_Others!D326,US_Others!I326,US_Others!O326)+US_Others!I326*US_Others!I$8/SUM(US_Others!D326,US_Others!I326,US_Others!O326)+US_Others!O326*US_Others!O$8/SUM(US_Others!D326,US_Others!I326,US_Others!O326))&gt;2.5,3,2)),"")</f>
        <v>4</v>
      </c>
      <c r="BE321" s="223">
        <f>IFERROR(IF((US_Others!E326*US_Others!E$8/SUM(US_Others!E326,US_Others!J326,US_Others!P326,US_Others!W326)+US_Others!J326*US_Others!J$8/SUM(US_Others!E326,US_Others!J326,US_Others!P326,US_Others!W326)+US_Others!P326*US_Others!P$8/SUM(US_Others!E326,US_Others!J326,US_Others!P326,US_Others!W326)+US_Others!W326*US_Others!W$8/SUM(US_Others!E326,US_Others!J326,US_Others!P326,US_Others!W326))&gt;3.5,4,IF((US_Others!E326*US_Others!E$8/SUM(US_Others!E326,US_Others!J326,US_Others!P326,US_Others!W326)+US_Others!J326*US_Others!J$8/SUM(US_Others!E326,US_Others!J326,US_Others!P326,US_Others!W326)+US_Others!P326*US_Others!P$8/SUM(US_Others!E326,US_Others!J326,US_Others!P326,US_Others!W326)+US_Others!W326*US_Others!W$8/SUM(US_Others!E326,US_Others!J326,US_Others!P326,US_Others!W326))&gt;2.5,3,2)),"")</f>
        <v>4</v>
      </c>
      <c r="BF321" s="223">
        <f>IFERROR(IF((US_Others!F326*US_Others!F$8/SUM(US_Others!F326,US_Others!K326,US_Others!Q326)+US_Others!K326*US_Others!K$8/SUM(US_Others!F326,US_Others!K326,US_Others!Q326)+US_Others!Q326*US_Others!Q$8/SUM(US_Others!F326,US_Others!K326,US_Others!Q326))&gt;3.5,4,IF((US_Others!F326*US_Others!F$8/SUM(US_Others!F326,US_Others!K326,US_Others!Q326)+US_Others!K326*US_Others!K$8/SUM(US_Others!F326,US_Others!K326,US_Others!Q326)+US_Others!Q326*US_Others!Q$8/SUM(US_Others!F326,US_Others!K326,US_Others!Q326))&gt;2.5,3,2)),"")</f>
        <v>4</v>
      </c>
      <c r="BG321" s="223">
        <f>IFERROR(IF((US_Others!G326*US_Others!G$8/SUM(US_Others!G326,US_Others!L326,US_Others!R326)+US_Others!L326*US_Others!L$8/SUM(US_Others!G326,US_Others!L326,US_Others!R326)+US_Others!R326*US_Others!R$8/SUM(US_Others!G326,US_Others!L326,US_Others!R326))&gt;3.5,4,IF((US_Others!G326*US_Others!G$8/SUM(US_Others!G326,US_Others!L326,US_Others!R326)+US_Others!L326*US_Others!L$8/SUM(US_Others!G326,US_Others!L326,US_Others!R326)+US_Others!R326*US_Others!R$8/SUM(US_Others!G326,US_Others!L326,US_Others!R326))&gt;2.5,3,2)),"")</f>
        <v>4</v>
      </c>
      <c r="BH321" s="219" t="str">
        <f>IFERROR(IF((US_Others!Z326*US_Others!Z$8/SUM(US_Others!Z326,US_Others!AB326)+US_Others!AB326*US_Others!AB$8/SUM(US_Others!Z326,US_Others!AB326))&gt;3.5,4,IF((US_Others!Z326*US_Others!Z$8/SUM(US_Others!Z326,US_Others!AB326)+US_Others!AB326*US_Others!AB$8/SUM(US_Others!Z326,US_Others!AB326))&gt;2.5,3,2)),"")</f>
        <v/>
      </c>
      <c r="BI321" s="219" t="str">
        <f>IFERROR(IF((US_Others!AA326*US_Others!AA$8/SUM(US_Others!AA326,US_Others!AC326)+US_Others!AC326*US_Others!AC$8/SUM(US_Others!AA326,US_Others!AC326))&gt;3.5,4,IF((US_Others!AA326*US_Others!AA$8/SUM(US_Others!AA326,US_Others!AC326)+US_Others!AC326*US_Others!AC$8/SUM(US_Others!AA326,US_Others!AC326))&gt;2.5,3,2)),"")</f>
        <v/>
      </c>
      <c r="BJ321" s="219" t="str">
        <f>IFERROR(US_Others!AD326*US_Others!AD$8/US_Others!AD326,"")</f>
        <v/>
      </c>
      <c r="BK321" s="74" t="str">
        <f>IFERROR(US_Others!AE326*US_Others!AE$8/US_Others!AE326,"")</f>
        <v/>
      </c>
      <c r="BL321" s="219" t="str">
        <f>IFERROR(IF(SUMPRODUCT(US_Others!AG326:AI326/SUM(US_Others!AG326:AI326),US_Others!AG$8:AI$8)&gt;3.5,4,IF(SUMPRODUCT(US_Others!AG326:AI326/SUM(US_Others!AG326:AI326),US_Others!AG$8:AI$8)&gt;2.5,3,2)),"")</f>
        <v/>
      </c>
      <c r="BM321" s="219" t="str">
        <f>IFERROR(US_Others!AL326*US_Others!AL$8/US_Others!AL326,"")</f>
        <v/>
      </c>
    </row>
    <row r="322" spans="1:65">
      <c r="A322" s="200" t="s">
        <v>474</v>
      </c>
      <c r="B322" s="332">
        <v>541511</v>
      </c>
      <c r="C322" s="333">
        <f>SUM(US_CO2!C325:AX325)</f>
        <v>0.11302416379432609</v>
      </c>
      <c r="D322" s="333">
        <f>SUM(US_CH4!C325:AC325)</f>
        <v>1.876442211230997E-4</v>
      </c>
      <c r="E322" s="333">
        <f>SUM(US_N2O!C325:AA325)</f>
        <v>6.2891956473145835E-5</v>
      </c>
      <c r="F322" s="332">
        <f>US_Others!V327+US_Others!U327</f>
        <v>0</v>
      </c>
      <c r="G322" s="332">
        <f>US_Others!C327+US_Others!H327+US_Others!N327</f>
        <v>9.3651649393877155E-6</v>
      </c>
      <c r="H322" s="332">
        <f>US_Others!D327+US_Others!I327+US_Others!O327</f>
        <v>1.5358870500595855E-4</v>
      </c>
      <c r="I322" s="332">
        <f>US_Others!E327+US_Others!J327+US_Others!P327+US_Others!W327</f>
        <v>7.0987950240558888E-4</v>
      </c>
      <c r="J322" s="332">
        <f>US_Others!F327+US_Others!K327+US_Others!Q327</f>
        <v>1.2268366070597908E-4</v>
      </c>
      <c r="K322" s="332">
        <f>US_Others!G327+US_Others!L327+US_Others!R327</f>
        <v>1.2174714421204033E-5</v>
      </c>
      <c r="L322" s="332">
        <f>US_Others!Z327+US_Others!AB327</f>
        <v>0</v>
      </c>
      <c r="M322" s="332">
        <f>US_Others!AA327+US_Others!AC327</f>
        <v>0</v>
      </c>
      <c r="N322" s="332">
        <f>US_Others!AD327</f>
        <v>0</v>
      </c>
      <c r="O322" s="332">
        <f>US_Others!AE327</f>
        <v>0</v>
      </c>
      <c r="P322" s="332">
        <f>SUM(US_Others!AG327:AI327)</f>
        <v>0</v>
      </c>
      <c r="Q322" s="332">
        <f>US_Others!AL327</f>
        <v>0</v>
      </c>
      <c r="R322" s="332"/>
      <c r="S322" s="334">
        <f t="shared" si="4"/>
        <v>113.02416379432609</v>
      </c>
      <c r="T322" s="334">
        <f>D322*1000/Spec!I$6</f>
        <v>7.5057688449239879E-3</v>
      </c>
      <c r="U322" s="334">
        <f>E322*1000/Spec!I$7</f>
        <v>2.1104683380250282E-4</v>
      </c>
      <c r="V322" s="334">
        <f>F322*1000/Spec!I$8</f>
        <v>0</v>
      </c>
      <c r="W322" s="334">
        <f>G322*1000/Spec!I$9</f>
        <v>1.3874318428722541E-5</v>
      </c>
      <c r="X322" s="334">
        <f>H322*1000/Spec!I$10</f>
        <v>4.3882487144559586E-5</v>
      </c>
      <c r="Y322" s="334">
        <f>I322*1000/Spec!I$11</f>
        <v>4.9641923245146075E-4</v>
      </c>
      <c r="Z322" s="334">
        <f>J322*1000/Spec!I$12</f>
        <v>2.7446009106483015E-5</v>
      </c>
      <c r="AA322" s="334">
        <f>K322*1000/Spec!I$15</f>
        <v>1.2410514190829799E-6</v>
      </c>
      <c r="AB322" s="334">
        <f>L322*1000/Spec!I$17</f>
        <v>0</v>
      </c>
      <c r="AC322" s="334">
        <f>M322*1000/Spec!I$18</f>
        <v>0</v>
      </c>
      <c r="AD322" s="335">
        <f>N322*1000/Spec!I$25</f>
        <v>0</v>
      </c>
      <c r="AE322" s="335">
        <f>O322*1000/Spec!I$26</f>
        <v>0</v>
      </c>
      <c r="AF322" s="334">
        <f>P322*1000/Spec!I$21</f>
        <v>0</v>
      </c>
      <c r="AG322" s="334">
        <f>Q322*1000/Spec!I$22</f>
        <v>0</v>
      </c>
      <c r="AI322" s="432">
        <f>S322/'2007output'!$D320</f>
        <v>1.1698890794715386E-3</v>
      </c>
      <c r="AJ322" s="432">
        <f>T322/'2007output'!$D320</f>
        <v>7.7690616855110836E-8</v>
      </c>
      <c r="AK322" s="432">
        <f>U322/'2007output'!$D320</f>
        <v>2.1845008875437261E-9</v>
      </c>
      <c r="AL322" s="433">
        <f>V322/'2007output'!$D320</f>
        <v>0</v>
      </c>
      <c r="AM322" s="433">
        <f>W322/'2007output'!$D320</f>
        <v>1.4361011902207102E-10</v>
      </c>
      <c r="AN322" s="433">
        <f>X322/'2007output'!$D320</f>
        <v>4.5421829073552181E-10</v>
      </c>
      <c r="AO322" s="433">
        <f>Y322/'2007output'!$D320</f>
        <v>5.1383298879470375E-9</v>
      </c>
      <c r="AP322" s="433">
        <f>Z322/'2007output'!$D320</f>
        <v>2.84087802562117E-10</v>
      </c>
      <c r="AQ322" s="433">
        <f>AA322/'2007output'!$D320</f>
        <v>1.2845859270322868E-11</v>
      </c>
      <c r="AR322" s="433">
        <f>AB322/'2007output'!$D320</f>
        <v>0</v>
      </c>
      <c r="AS322" s="433">
        <f>AC322/'2007output'!$D320</f>
        <v>0</v>
      </c>
      <c r="AT322" s="433">
        <f>AD322/'2007output'!$D320</f>
        <v>0</v>
      </c>
      <c r="AU322" s="433">
        <f>AE322/'2007output'!$D320</f>
        <v>0</v>
      </c>
      <c r="AV322" s="433">
        <f>AF322/'2007output'!$D320</f>
        <v>0</v>
      </c>
      <c r="AW322" s="433">
        <f>AG322/'2007output'!$D320</f>
        <v>0</v>
      </c>
      <c r="AY322" s="370">
        <f>IFERROR(IF(SUMPRODUCT(US_CO2!C325:AX325/SUM(US_CO2!C325:AX325),US_CO2!C$6:AX$6)&gt;3.5,4,IF(SUMPRODUCT(US_CO2!C325:AX325/SUM(US_CO2!C325:AX325),US_CO2!C$6:AX$6)&gt;2.5,3,2)),"")</f>
        <v>4</v>
      </c>
      <c r="AZ322" s="370">
        <f>IFERROR(IF(SUMPRODUCT(US_CH4!C325:AC325/SUM(US_CH4!C325:AC325),US_CH4!C$6:AC$6)&gt;3.5,4,IF(SUMPRODUCT(US_CH4!C325:AC325/SUM(US_CH4!C325:AC325),US_CH4!C$6:AC$6)&gt;2.5,3,2)),"")</f>
        <v>4</v>
      </c>
      <c r="BA322" s="223">
        <f>IFERROR(IF(SUMPRODUCT(US_N2O!C325:AA325/SUM(US_N2O!C325:AA325),US_N2O!C$6:AA$6)&gt;3.5,4,IF(SUMPRODUCT(US_N2O!C325:AA325/SUM(US_N2O!C325:AA325),US_N2O!C$6:AA$6)&gt;2.5,3,2)),"")</f>
        <v>4</v>
      </c>
      <c r="BB322" s="223" t="str">
        <f>IFERROR(IF(SUMPRODUCT(US_Others!U327:V327/SUM(US_Others!U327:V327),US_Others!U$8:V$8)&gt;3.5,4,IF(SUMPRODUCT(US_Others!U327:V327/SUM(US_Others!U327:V327),US_Others!U$8:V$8)&gt;2.5,3,2)),"")</f>
        <v/>
      </c>
      <c r="BC322" s="223">
        <f>IFERROR(IF((US_Others!C327*US_Others!C$8/SUM(US_Others!C327,US_Others!H327,US_Others!N327)+ US_Others!H327*US_Others!H$8/SUM(US_Others!C327,US_Others!H327,US_Others!N327)+US_Others!N327*US_Others!N$8/SUM(US_Others!C327,US_Others!H327,US_Others!N327))&gt;3.5,4,IF((US_Others!C327*US_Others!C$8/SUM(US_Others!C327,US_Others!H327,US_Others!N327)+ US_Others!H327*US_Others!H$8/SUM(US_Others!C327,US_Others!H327,US_Others!N327)+US_Others!N327*US_Others!N$8/SUM(US_Others!C327,US_Others!H327,US_Others!N327))&gt;2.5,3,2)),"")</f>
        <v>4</v>
      </c>
      <c r="BD322" s="223">
        <f>IFERROR(IF((US_Others!D327*US_Others!D$8/SUM(US_Others!D327,US_Others!I327,US_Others!O327)+US_Others!I327*US_Others!I$8/SUM(US_Others!D327,US_Others!I327,US_Others!O327)+US_Others!O327*US_Others!O$8/SUM(US_Others!D327,US_Others!I327,US_Others!O327))&gt;3.5,4,IF((US_Others!D327*US_Others!D$8/SUM(US_Others!D327,US_Others!I327,US_Others!O327)+US_Others!I327*US_Others!I$8/SUM(US_Others!D327,US_Others!I327,US_Others!O327)+US_Others!O327*US_Others!O$8/SUM(US_Others!D327,US_Others!I327,US_Others!O327))&gt;2.5,3,2)),"")</f>
        <v>4</v>
      </c>
      <c r="BE322" s="223">
        <f>IFERROR(IF((US_Others!E327*US_Others!E$8/SUM(US_Others!E327,US_Others!J327,US_Others!P327,US_Others!W327)+US_Others!J327*US_Others!J$8/SUM(US_Others!E327,US_Others!J327,US_Others!P327,US_Others!W327)+US_Others!P327*US_Others!P$8/SUM(US_Others!E327,US_Others!J327,US_Others!P327,US_Others!W327)+US_Others!W327*US_Others!W$8/SUM(US_Others!E327,US_Others!J327,US_Others!P327,US_Others!W327))&gt;3.5,4,IF((US_Others!E327*US_Others!E$8/SUM(US_Others!E327,US_Others!J327,US_Others!P327,US_Others!W327)+US_Others!J327*US_Others!J$8/SUM(US_Others!E327,US_Others!J327,US_Others!P327,US_Others!W327)+US_Others!P327*US_Others!P$8/SUM(US_Others!E327,US_Others!J327,US_Others!P327,US_Others!W327)+US_Others!W327*US_Others!W$8/SUM(US_Others!E327,US_Others!J327,US_Others!P327,US_Others!W327))&gt;2.5,3,2)),"")</f>
        <v>4</v>
      </c>
      <c r="BF322" s="223">
        <f>IFERROR(IF((US_Others!F327*US_Others!F$8/SUM(US_Others!F327,US_Others!K327,US_Others!Q327)+US_Others!K327*US_Others!K$8/SUM(US_Others!F327,US_Others!K327,US_Others!Q327)+US_Others!Q327*US_Others!Q$8/SUM(US_Others!F327,US_Others!K327,US_Others!Q327))&gt;3.5,4,IF((US_Others!F327*US_Others!F$8/SUM(US_Others!F327,US_Others!K327,US_Others!Q327)+US_Others!K327*US_Others!K$8/SUM(US_Others!F327,US_Others!K327,US_Others!Q327)+US_Others!Q327*US_Others!Q$8/SUM(US_Others!F327,US_Others!K327,US_Others!Q327))&gt;2.5,3,2)),"")</f>
        <v>4</v>
      </c>
      <c r="BG322" s="223">
        <f>IFERROR(IF((US_Others!G327*US_Others!G$8/SUM(US_Others!G327,US_Others!L327,US_Others!R327)+US_Others!L327*US_Others!L$8/SUM(US_Others!G327,US_Others!L327,US_Others!R327)+US_Others!R327*US_Others!R$8/SUM(US_Others!G327,US_Others!L327,US_Others!R327))&gt;3.5,4,IF((US_Others!G327*US_Others!G$8/SUM(US_Others!G327,US_Others!L327,US_Others!R327)+US_Others!L327*US_Others!L$8/SUM(US_Others!G327,US_Others!L327,US_Others!R327)+US_Others!R327*US_Others!R$8/SUM(US_Others!G327,US_Others!L327,US_Others!R327))&gt;2.5,3,2)),"")</f>
        <v>4</v>
      </c>
      <c r="BH322" s="219" t="str">
        <f>IFERROR(IF((US_Others!Z327*US_Others!Z$8/SUM(US_Others!Z327,US_Others!AB327)+US_Others!AB327*US_Others!AB$8/SUM(US_Others!Z327,US_Others!AB327))&gt;3.5,4,IF((US_Others!Z327*US_Others!Z$8/SUM(US_Others!Z327,US_Others!AB327)+US_Others!AB327*US_Others!AB$8/SUM(US_Others!Z327,US_Others!AB327))&gt;2.5,3,2)),"")</f>
        <v/>
      </c>
      <c r="BI322" s="219" t="str">
        <f>IFERROR(IF((US_Others!AA327*US_Others!AA$8/SUM(US_Others!AA327,US_Others!AC327)+US_Others!AC327*US_Others!AC$8/SUM(US_Others!AA327,US_Others!AC327))&gt;3.5,4,IF((US_Others!AA327*US_Others!AA$8/SUM(US_Others!AA327,US_Others!AC327)+US_Others!AC327*US_Others!AC$8/SUM(US_Others!AA327,US_Others!AC327))&gt;2.5,3,2)),"")</f>
        <v/>
      </c>
      <c r="BJ322" s="219" t="str">
        <f>IFERROR(US_Others!AD327*US_Others!AD$8/US_Others!AD327,"")</f>
        <v/>
      </c>
      <c r="BK322" s="74" t="str">
        <f>IFERROR(US_Others!AE327*US_Others!AE$8/US_Others!AE327,"")</f>
        <v/>
      </c>
      <c r="BL322" s="219" t="str">
        <f>IFERROR(IF(SUMPRODUCT(US_Others!AG327:AI327/SUM(US_Others!AG327:AI327),US_Others!AG$8:AI$8)&gt;3.5,4,IF(SUMPRODUCT(US_Others!AG327:AI327/SUM(US_Others!AG327:AI327),US_Others!AG$8:AI$8)&gt;2.5,3,2)),"")</f>
        <v/>
      </c>
      <c r="BM322" s="219" t="str">
        <f>IFERROR(US_Others!AL327*US_Others!AL$8/US_Others!AL327,"")</f>
        <v/>
      </c>
    </row>
    <row r="323" spans="1:65">
      <c r="A323" s="200" t="s">
        <v>475</v>
      </c>
      <c r="B323" s="332">
        <v>541512</v>
      </c>
      <c r="C323" s="333">
        <f>SUM(US_CO2!C326:AX326)</f>
        <v>0.26233092592507867</v>
      </c>
      <c r="D323" s="333">
        <f>SUM(US_CH4!C326:AC326)</f>
        <v>2.8813184199355101E-4</v>
      </c>
      <c r="E323" s="333">
        <f>SUM(US_N2O!C326:AA326)</f>
        <v>1.3563042442721077E-4</v>
      </c>
      <c r="F323" s="332">
        <f>US_Others!V328+US_Others!U328</f>
        <v>0</v>
      </c>
      <c r="G323" s="332">
        <f>US_Others!C328+US_Others!H328+US_Others!N328</f>
        <v>1.0477645681592543E-3</v>
      </c>
      <c r="H323" s="332">
        <f>US_Others!D328+US_Others!I328+US_Others!O328</f>
        <v>1.718333891781177E-2</v>
      </c>
      <c r="I323" s="332">
        <f>US_Others!E328+US_Others!J328+US_Others!P328+US_Others!W328</f>
        <v>7.9420554266471488E-2</v>
      </c>
      <c r="J323" s="332">
        <f>US_Others!F328+US_Others!K328+US_Others!Q328</f>
        <v>1.3725715842886232E-2</v>
      </c>
      <c r="K323" s="332">
        <f>US_Others!G328+US_Others!L328+US_Others!R328</f>
        <v>1.3620939386070308E-3</v>
      </c>
      <c r="L323" s="332">
        <f>US_Others!Z328+US_Others!AB328</f>
        <v>0</v>
      </c>
      <c r="M323" s="332">
        <f>US_Others!AA328+US_Others!AC328</f>
        <v>0</v>
      </c>
      <c r="N323" s="332">
        <f>US_Others!AD328</f>
        <v>0</v>
      </c>
      <c r="O323" s="332">
        <f>US_Others!AE328</f>
        <v>0</v>
      </c>
      <c r="P323" s="332">
        <f>SUM(US_Others!AG328:AI328)</f>
        <v>0</v>
      </c>
      <c r="Q323" s="332">
        <f>US_Others!AL328</f>
        <v>0</v>
      </c>
      <c r="R323" s="332"/>
      <c r="S323" s="334">
        <f t="shared" si="4"/>
        <v>262.33092592507865</v>
      </c>
      <c r="T323" s="334">
        <f>D323*1000/Spec!I$6</f>
        <v>1.1525273679742041E-2</v>
      </c>
      <c r="U323" s="334">
        <f>E323*1000/Spec!I$7</f>
        <v>4.5513565244030459E-4</v>
      </c>
      <c r="V323" s="334">
        <f>F323*1000/Spec!I$8</f>
        <v>0</v>
      </c>
      <c r="W323" s="334">
        <f>G323*1000/Spec!I$9</f>
        <v>1.5522438046803766E-3</v>
      </c>
      <c r="X323" s="334">
        <f>H323*1000/Spec!I$10</f>
        <v>4.9095254050890774E-3</v>
      </c>
      <c r="Y323" s="334">
        <f>I323*1000/Spec!I$11</f>
        <v>5.5538849137392647E-2</v>
      </c>
      <c r="Z323" s="334">
        <f>J323*1000/Spec!I$12</f>
        <v>3.0706299424801417E-3</v>
      </c>
      <c r="AA323" s="334">
        <f>K323*1000/Spec!I$15</f>
        <v>1.388474962902172E-4</v>
      </c>
      <c r="AB323" s="334">
        <f>L323*1000/Spec!I$17</f>
        <v>0</v>
      </c>
      <c r="AC323" s="334">
        <f>M323*1000/Spec!I$18</f>
        <v>0</v>
      </c>
      <c r="AD323" s="335">
        <f>N323*1000/Spec!I$25</f>
        <v>0</v>
      </c>
      <c r="AE323" s="335">
        <f>O323*1000/Spec!I$26</f>
        <v>0</v>
      </c>
      <c r="AF323" s="334">
        <f>P323*1000/Spec!I$21</f>
        <v>0</v>
      </c>
      <c r="AG323" s="334">
        <f>Q323*1000/Spec!I$22</f>
        <v>0</v>
      </c>
      <c r="AI323" s="432">
        <f>S323/'2007output'!$D321</f>
        <v>2.4962442417900462E-3</v>
      </c>
      <c r="AJ323" s="432">
        <f>T323/'2007output'!$D321</f>
        <v>1.0967024934882092E-7</v>
      </c>
      <c r="AK323" s="432">
        <f>U323/'2007output'!$D321</f>
        <v>4.3309028382034653E-9</v>
      </c>
      <c r="AL323" s="433">
        <f>V323/'2007output'!$D321</f>
        <v>0</v>
      </c>
      <c r="AM323" s="433">
        <f>W323/'2007output'!$D321</f>
        <v>1.4770578976244283E-8</v>
      </c>
      <c r="AN323" s="433">
        <f>X323/'2007output'!$D321</f>
        <v>4.6717231219149782E-8</v>
      </c>
      <c r="AO323" s="433">
        <f>Y323/'2007output'!$D321</f>
        <v>5.2848718413953766E-7</v>
      </c>
      <c r="AP323" s="433">
        <f>Z323/'2007output'!$D321</f>
        <v>2.9218980894281903E-8</v>
      </c>
      <c r="AQ323" s="433">
        <f>AA323/'2007output'!$D321</f>
        <v>1.3212215139301082E-9</v>
      </c>
      <c r="AR323" s="433">
        <f>AB323/'2007output'!$D321</f>
        <v>0</v>
      </c>
      <c r="AS323" s="433">
        <f>AC323/'2007output'!$D321</f>
        <v>0</v>
      </c>
      <c r="AT323" s="433">
        <f>AD323/'2007output'!$D321</f>
        <v>0</v>
      </c>
      <c r="AU323" s="433">
        <f>AE323/'2007output'!$D321</f>
        <v>0</v>
      </c>
      <c r="AV323" s="433">
        <f>AF323/'2007output'!$D321</f>
        <v>0</v>
      </c>
      <c r="AW323" s="433">
        <f>AG323/'2007output'!$D321</f>
        <v>0</v>
      </c>
      <c r="AY323" s="370">
        <f>IFERROR(IF(SUMPRODUCT(US_CO2!C326:AX326/SUM(US_CO2!C326:AX326),US_CO2!C$6:AX$6)&gt;3.5,4,IF(SUMPRODUCT(US_CO2!C326:AX326/SUM(US_CO2!C326:AX326),US_CO2!C$6:AX$6)&gt;2.5,3,2)),"")</f>
        <v>4</v>
      </c>
      <c r="AZ323" s="370">
        <f>IFERROR(IF(SUMPRODUCT(US_CH4!C326:AC326/SUM(US_CH4!C326:AC326),US_CH4!C$6:AC$6)&gt;3.5,4,IF(SUMPRODUCT(US_CH4!C326:AC326/SUM(US_CH4!C326:AC326),US_CH4!C$6:AC$6)&gt;2.5,3,2)),"")</f>
        <v>4</v>
      </c>
      <c r="BA323" s="223">
        <f>IFERROR(IF(SUMPRODUCT(US_N2O!C326:AA326/SUM(US_N2O!C326:AA326),US_N2O!C$6:AA$6)&gt;3.5,4,IF(SUMPRODUCT(US_N2O!C326:AA326/SUM(US_N2O!C326:AA326),US_N2O!C$6:AA$6)&gt;2.5,3,2)),"")</f>
        <v>4</v>
      </c>
      <c r="BB323" s="223" t="str">
        <f>IFERROR(IF(SUMPRODUCT(US_Others!U328:V328/SUM(US_Others!U328:V328),US_Others!U$8:V$8)&gt;3.5,4,IF(SUMPRODUCT(US_Others!U328:V328/SUM(US_Others!U328:V328),US_Others!U$8:V$8)&gt;2.5,3,2)),"")</f>
        <v/>
      </c>
      <c r="BC323" s="223">
        <f>IFERROR(IF((US_Others!C328*US_Others!C$8/SUM(US_Others!C328,US_Others!H328,US_Others!N328)+ US_Others!H328*US_Others!H$8/SUM(US_Others!C328,US_Others!H328,US_Others!N328)+US_Others!N328*US_Others!N$8/SUM(US_Others!C328,US_Others!H328,US_Others!N328))&gt;3.5,4,IF((US_Others!C328*US_Others!C$8/SUM(US_Others!C328,US_Others!H328,US_Others!N328)+ US_Others!H328*US_Others!H$8/SUM(US_Others!C328,US_Others!H328,US_Others!N328)+US_Others!N328*US_Others!N$8/SUM(US_Others!C328,US_Others!H328,US_Others!N328))&gt;2.5,3,2)),"")</f>
        <v>4</v>
      </c>
      <c r="BD323" s="223">
        <f>IFERROR(IF((US_Others!D328*US_Others!D$8/SUM(US_Others!D328,US_Others!I328,US_Others!O328)+US_Others!I328*US_Others!I$8/SUM(US_Others!D328,US_Others!I328,US_Others!O328)+US_Others!O328*US_Others!O$8/SUM(US_Others!D328,US_Others!I328,US_Others!O328))&gt;3.5,4,IF((US_Others!D328*US_Others!D$8/SUM(US_Others!D328,US_Others!I328,US_Others!O328)+US_Others!I328*US_Others!I$8/SUM(US_Others!D328,US_Others!I328,US_Others!O328)+US_Others!O328*US_Others!O$8/SUM(US_Others!D328,US_Others!I328,US_Others!O328))&gt;2.5,3,2)),"")</f>
        <v>4</v>
      </c>
      <c r="BE323" s="223">
        <f>IFERROR(IF((US_Others!E328*US_Others!E$8/SUM(US_Others!E328,US_Others!J328,US_Others!P328,US_Others!W328)+US_Others!J328*US_Others!J$8/SUM(US_Others!E328,US_Others!J328,US_Others!P328,US_Others!W328)+US_Others!P328*US_Others!P$8/SUM(US_Others!E328,US_Others!J328,US_Others!P328,US_Others!W328)+US_Others!W328*US_Others!W$8/SUM(US_Others!E328,US_Others!J328,US_Others!P328,US_Others!W328))&gt;3.5,4,IF((US_Others!E328*US_Others!E$8/SUM(US_Others!E328,US_Others!J328,US_Others!P328,US_Others!W328)+US_Others!J328*US_Others!J$8/SUM(US_Others!E328,US_Others!J328,US_Others!P328,US_Others!W328)+US_Others!P328*US_Others!P$8/SUM(US_Others!E328,US_Others!J328,US_Others!P328,US_Others!W328)+US_Others!W328*US_Others!W$8/SUM(US_Others!E328,US_Others!J328,US_Others!P328,US_Others!W328))&gt;2.5,3,2)),"")</f>
        <v>4</v>
      </c>
      <c r="BF323" s="223">
        <f>IFERROR(IF((US_Others!F328*US_Others!F$8/SUM(US_Others!F328,US_Others!K328,US_Others!Q328)+US_Others!K328*US_Others!K$8/SUM(US_Others!F328,US_Others!K328,US_Others!Q328)+US_Others!Q328*US_Others!Q$8/SUM(US_Others!F328,US_Others!K328,US_Others!Q328))&gt;3.5,4,IF((US_Others!F328*US_Others!F$8/SUM(US_Others!F328,US_Others!K328,US_Others!Q328)+US_Others!K328*US_Others!K$8/SUM(US_Others!F328,US_Others!K328,US_Others!Q328)+US_Others!Q328*US_Others!Q$8/SUM(US_Others!F328,US_Others!K328,US_Others!Q328))&gt;2.5,3,2)),"")</f>
        <v>4</v>
      </c>
      <c r="BG323" s="223">
        <f>IFERROR(IF((US_Others!G328*US_Others!G$8/SUM(US_Others!G328,US_Others!L328,US_Others!R328)+US_Others!L328*US_Others!L$8/SUM(US_Others!G328,US_Others!L328,US_Others!R328)+US_Others!R328*US_Others!R$8/SUM(US_Others!G328,US_Others!L328,US_Others!R328))&gt;3.5,4,IF((US_Others!G328*US_Others!G$8/SUM(US_Others!G328,US_Others!L328,US_Others!R328)+US_Others!L328*US_Others!L$8/SUM(US_Others!G328,US_Others!L328,US_Others!R328)+US_Others!R328*US_Others!R$8/SUM(US_Others!G328,US_Others!L328,US_Others!R328))&gt;2.5,3,2)),"")</f>
        <v>4</v>
      </c>
      <c r="BH323" s="219" t="str">
        <f>IFERROR(IF((US_Others!Z328*US_Others!Z$8/SUM(US_Others!Z328,US_Others!AB328)+US_Others!AB328*US_Others!AB$8/SUM(US_Others!Z328,US_Others!AB328))&gt;3.5,4,IF((US_Others!Z328*US_Others!Z$8/SUM(US_Others!Z328,US_Others!AB328)+US_Others!AB328*US_Others!AB$8/SUM(US_Others!Z328,US_Others!AB328))&gt;2.5,3,2)),"")</f>
        <v/>
      </c>
      <c r="BI323" s="219" t="str">
        <f>IFERROR(IF((US_Others!AA328*US_Others!AA$8/SUM(US_Others!AA328,US_Others!AC328)+US_Others!AC328*US_Others!AC$8/SUM(US_Others!AA328,US_Others!AC328))&gt;3.5,4,IF((US_Others!AA328*US_Others!AA$8/SUM(US_Others!AA328,US_Others!AC328)+US_Others!AC328*US_Others!AC$8/SUM(US_Others!AA328,US_Others!AC328))&gt;2.5,3,2)),"")</f>
        <v/>
      </c>
      <c r="BJ323" s="219" t="str">
        <f>IFERROR(US_Others!AD328*US_Others!AD$8/US_Others!AD328,"")</f>
        <v/>
      </c>
      <c r="BK323" s="74" t="str">
        <f>IFERROR(US_Others!AE328*US_Others!AE$8/US_Others!AE328,"")</f>
        <v/>
      </c>
      <c r="BL323" s="219" t="str">
        <f>IFERROR(IF(SUMPRODUCT(US_Others!AG328:AI328/SUM(US_Others!AG328:AI328),US_Others!AG$8:AI$8)&gt;3.5,4,IF(SUMPRODUCT(US_Others!AG328:AI328/SUM(US_Others!AG328:AI328),US_Others!AG$8:AI$8)&gt;2.5,3,2)),"")</f>
        <v/>
      </c>
      <c r="BM323" s="219" t="str">
        <f>IFERROR(US_Others!AL328*US_Others!AL$8/US_Others!AL328,"")</f>
        <v/>
      </c>
    </row>
    <row r="324" spans="1:65">
      <c r="A324" s="200" t="s">
        <v>476</v>
      </c>
      <c r="B324" s="332" t="s">
        <v>477</v>
      </c>
      <c r="C324" s="333">
        <f>SUM(US_CO2!C327:AX327)</f>
        <v>0.10505935408216981</v>
      </c>
      <c r="D324" s="333">
        <f>SUM(US_CH4!C327:AC327)</f>
        <v>1.3369962369737015E-4</v>
      </c>
      <c r="E324" s="333">
        <f>SUM(US_N2O!C327:AA327)</f>
        <v>5.5602483089265443E-5</v>
      </c>
      <c r="F324" s="332">
        <f>US_Others!V329+US_Others!U329</f>
        <v>0</v>
      </c>
      <c r="G324" s="332">
        <f>US_Others!C329+US_Others!H329+US_Others!N329</f>
        <v>2.8095494818163146E-5</v>
      </c>
      <c r="H324" s="332">
        <f>US_Others!D329+US_Others!I329+US_Others!O329</f>
        <v>4.6076611501787563E-4</v>
      </c>
      <c r="I324" s="332">
        <f>US_Others!E329+US_Others!J329+US_Others!P329+US_Others!W329</f>
        <v>2.1296385072167665E-3</v>
      </c>
      <c r="J324" s="332">
        <f>US_Others!F329+US_Others!K329+US_Others!Q329</f>
        <v>3.6805098211793724E-4</v>
      </c>
      <c r="K324" s="332">
        <f>US_Others!G329+US_Others!L329+US_Others!R329</f>
        <v>3.6524143263612099E-5</v>
      </c>
      <c r="L324" s="332">
        <f>US_Others!Z329+US_Others!AB329</f>
        <v>0</v>
      </c>
      <c r="M324" s="332">
        <f>US_Others!AA329+US_Others!AC329</f>
        <v>0</v>
      </c>
      <c r="N324" s="332">
        <f>US_Others!AD329</f>
        <v>0</v>
      </c>
      <c r="O324" s="332">
        <f>US_Others!AE329</f>
        <v>0</v>
      </c>
      <c r="P324" s="332">
        <f>SUM(US_Others!AG329:AI329)</f>
        <v>0</v>
      </c>
      <c r="Q324" s="332">
        <f>US_Others!AL329</f>
        <v>0</v>
      </c>
      <c r="R324" s="332"/>
      <c r="S324" s="334">
        <f t="shared" si="4"/>
        <v>105.0593540821698</v>
      </c>
      <c r="T324" s="334">
        <f>D324*1000/Spec!I$6</f>
        <v>5.3479849478948061E-3</v>
      </c>
      <c r="U324" s="334">
        <f>E324*1000/Spec!I$7</f>
        <v>1.8658551372236726E-4</v>
      </c>
      <c r="V324" s="334">
        <f>F324*1000/Spec!I$8</f>
        <v>0</v>
      </c>
      <c r="W324" s="334">
        <f>G324*1000/Spec!I$9</f>
        <v>4.1622955286167623E-5</v>
      </c>
      <c r="X324" s="334">
        <f>H324*1000/Spec!I$10</f>
        <v>1.3164746143367874E-4</v>
      </c>
      <c r="Y324" s="334">
        <f>I324*1000/Spec!I$11</f>
        <v>1.4892576973543823E-3</v>
      </c>
      <c r="Z324" s="334">
        <f>J324*1000/Spec!I$12</f>
        <v>8.2338027319449041E-5</v>
      </c>
      <c r="AA324" s="334">
        <f>K324*1000/Spec!I$15</f>
        <v>3.7231542572489398E-6</v>
      </c>
      <c r="AB324" s="334">
        <f>L324*1000/Spec!I$17</f>
        <v>0</v>
      </c>
      <c r="AC324" s="334">
        <f>M324*1000/Spec!I$18</f>
        <v>0</v>
      </c>
      <c r="AD324" s="335">
        <f>N324*1000/Spec!I$25</f>
        <v>0</v>
      </c>
      <c r="AE324" s="335">
        <f>O324*1000/Spec!I$26</f>
        <v>0</v>
      </c>
      <c r="AF324" s="334">
        <f>P324*1000/Spec!I$21</f>
        <v>0</v>
      </c>
      <c r="AG324" s="334">
        <f>Q324*1000/Spec!I$22</f>
        <v>0</v>
      </c>
      <c r="AI324" s="432">
        <f>S324/'2007output'!$D322</f>
        <v>2.0530270865406785E-3</v>
      </c>
      <c r="AJ324" s="432">
        <f>T324/'2007output'!$D322</f>
        <v>1.0450814258626093E-7</v>
      </c>
      <c r="AK324" s="432">
        <f>U324/'2007output'!$D322</f>
        <v>3.6461780769042398E-9</v>
      </c>
      <c r="AL324" s="433">
        <f>V324/'2007output'!$D322</f>
        <v>0</v>
      </c>
      <c r="AM324" s="433">
        <f>W324/'2007output'!$D322</f>
        <v>8.1337883114661522E-10</v>
      </c>
      <c r="AN324" s="433">
        <f>X324/'2007output'!$D322</f>
        <v>2.5726010459408658E-9</v>
      </c>
      <c r="AO324" s="433">
        <f>Y324/'2007output'!$D322</f>
        <v>2.9102467059871728E-8</v>
      </c>
      <c r="AP324" s="433">
        <f>Z324/'2007output'!$D322</f>
        <v>1.6090161777212405E-9</v>
      </c>
      <c r="AQ324" s="433">
        <f>AA324/'2007output'!$D322</f>
        <v>7.2756363336509187E-11</v>
      </c>
      <c r="AR324" s="433">
        <f>AB324/'2007output'!$D322</f>
        <v>0</v>
      </c>
      <c r="AS324" s="433">
        <f>AC324/'2007output'!$D322</f>
        <v>0</v>
      </c>
      <c r="AT324" s="433">
        <f>AD324/'2007output'!$D322</f>
        <v>0</v>
      </c>
      <c r="AU324" s="433">
        <f>AE324/'2007output'!$D322</f>
        <v>0</v>
      </c>
      <c r="AV324" s="433">
        <f>AF324/'2007output'!$D322</f>
        <v>0</v>
      </c>
      <c r="AW324" s="433">
        <f>AG324/'2007output'!$D322</f>
        <v>0</v>
      </c>
      <c r="AY324" s="370">
        <f>IFERROR(IF(SUMPRODUCT(US_CO2!C327:AX327/SUM(US_CO2!C327:AX327),US_CO2!C$6:AX$6)&gt;3.5,4,IF(SUMPRODUCT(US_CO2!C327:AX327/SUM(US_CO2!C327:AX327),US_CO2!C$6:AX$6)&gt;2.5,3,2)),"")</f>
        <v>4</v>
      </c>
      <c r="AZ324" s="370">
        <f>IFERROR(IF(SUMPRODUCT(US_CH4!C327:AC327/SUM(US_CH4!C327:AC327),US_CH4!C$6:AC$6)&gt;3.5,4,IF(SUMPRODUCT(US_CH4!C327:AC327/SUM(US_CH4!C327:AC327),US_CH4!C$6:AC$6)&gt;2.5,3,2)),"")</f>
        <v>4</v>
      </c>
      <c r="BA324" s="223">
        <f>IFERROR(IF(SUMPRODUCT(US_N2O!C327:AA327/SUM(US_N2O!C327:AA327),US_N2O!C$6:AA$6)&gt;3.5,4,IF(SUMPRODUCT(US_N2O!C327:AA327/SUM(US_N2O!C327:AA327),US_N2O!C$6:AA$6)&gt;2.5,3,2)),"")</f>
        <v>4</v>
      </c>
      <c r="BB324" s="223" t="str">
        <f>IFERROR(IF(SUMPRODUCT(US_Others!U329:V329/SUM(US_Others!U329:V329),US_Others!U$8:V$8)&gt;3.5,4,IF(SUMPRODUCT(US_Others!U329:V329/SUM(US_Others!U329:V329),US_Others!U$8:V$8)&gt;2.5,3,2)),"")</f>
        <v/>
      </c>
      <c r="BC324" s="223">
        <f>IFERROR(IF((US_Others!C329*US_Others!C$8/SUM(US_Others!C329,US_Others!H329,US_Others!N329)+ US_Others!H329*US_Others!H$8/SUM(US_Others!C329,US_Others!H329,US_Others!N329)+US_Others!N329*US_Others!N$8/SUM(US_Others!C329,US_Others!H329,US_Others!N329))&gt;3.5,4,IF((US_Others!C329*US_Others!C$8/SUM(US_Others!C329,US_Others!H329,US_Others!N329)+ US_Others!H329*US_Others!H$8/SUM(US_Others!C329,US_Others!H329,US_Others!N329)+US_Others!N329*US_Others!N$8/SUM(US_Others!C329,US_Others!H329,US_Others!N329))&gt;2.5,3,2)),"")</f>
        <v>4</v>
      </c>
      <c r="BD324" s="223">
        <f>IFERROR(IF((US_Others!D329*US_Others!D$8/SUM(US_Others!D329,US_Others!I329,US_Others!O329)+US_Others!I329*US_Others!I$8/SUM(US_Others!D329,US_Others!I329,US_Others!O329)+US_Others!O329*US_Others!O$8/SUM(US_Others!D329,US_Others!I329,US_Others!O329))&gt;3.5,4,IF((US_Others!D329*US_Others!D$8/SUM(US_Others!D329,US_Others!I329,US_Others!O329)+US_Others!I329*US_Others!I$8/SUM(US_Others!D329,US_Others!I329,US_Others!O329)+US_Others!O329*US_Others!O$8/SUM(US_Others!D329,US_Others!I329,US_Others!O329))&gt;2.5,3,2)),"")</f>
        <v>4</v>
      </c>
      <c r="BE324" s="223">
        <f>IFERROR(IF((US_Others!E329*US_Others!E$8/SUM(US_Others!E329,US_Others!J329,US_Others!P329,US_Others!W329)+US_Others!J329*US_Others!J$8/SUM(US_Others!E329,US_Others!J329,US_Others!P329,US_Others!W329)+US_Others!P329*US_Others!P$8/SUM(US_Others!E329,US_Others!J329,US_Others!P329,US_Others!W329)+US_Others!W329*US_Others!W$8/SUM(US_Others!E329,US_Others!J329,US_Others!P329,US_Others!W329))&gt;3.5,4,IF((US_Others!E329*US_Others!E$8/SUM(US_Others!E329,US_Others!J329,US_Others!P329,US_Others!W329)+US_Others!J329*US_Others!J$8/SUM(US_Others!E329,US_Others!J329,US_Others!P329,US_Others!W329)+US_Others!P329*US_Others!P$8/SUM(US_Others!E329,US_Others!J329,US_Others!P329,US_Others!W329)+US_Others!W329*US_Others!W$8/SUM(US_Others!E329,US_Others!J329,US_Others!P329,US_Others!W329))&gt;2.5,3,2)),"")</f>
        <v>4</v>
      </c>
      <c r="BF324" s="223">
        <f>IFERROR(IF((US_Others!F329*US_Others!F$8/SUM(US_Others!F329,US_Others!K329,US_Others!Q329)+US_Others!K329*US_Others!K$8/SUM(US_Others!F329,US_Others!K329,US_Others!Q329)+US_Others!Q329*US_Others!Q$8/SUM(US_Others!F329,US_Others!K329,US_Others!Q329))&gt;3.5,4,IF((US_Others!F329*US_Others!F$8/SUM(US_Others!F329,US_Others!K329,US_Others!Q329)+US_Others!K329*US_Others!K$8/SUM(US_Others!F329,US_Others!K329,US_Others!Q329)+US_Others!Q329*US_Others!Q$8/SUM(US_Others!F329,US_Others!K329,US_Others!Q329))&gt;2.5,3,2)),"")</f>
        <v>4</v>
      </c>
      <c r="BG324" s="223">
        <f>IFERROR(IF((US_Others!G329*US_Others!G$8/SUM(US_Others!G329,US_Others!L329,US_Others!R329)+US_Others!L329*US_Others!L$8/SUM(US_Others!G329,US_Others!L329,US_Others!R329)+US_Others!R329*US_Others!R$8/SUM(US_Others!G329,US_Others!L329,US_Others!R329))&gt;3.5,4,IF((US_Others!G329*US_Others!G$8/SUM(US_Others!G329,US_Others!L329,US_Others!R329)+US_Others!L329*US_Others!L$8/SUM(US_Others!G329,US_Others!L329,US_Others!R329)+US_Others!R329*US_Others!R$8/SUM(US_Others!G329,US_Others!L329,US_Others!R329))&gt;2.5,3,2)),"")</f>
        <v>4</v>
      </c>
      <c r="BH324" s="219" t="str">
        <f>IFERROR(IF((US_Others!Z329*US_Others!Z$8/SUM(US_Others!Z329,US_Others!AB329)+US_Others!AB329*US_Others!AB$8/SUM(US_Others!Z329,US_Others!AB329))&gt;3.5,4,IF((US_Others!Z329*US_Others!Z$8/SUM(US_Others!Z329,US_Others!AB329)+US_Others!AB329*US_Others!AB$8/SUM(US_Others!Z329,US_Others!AB329))&gt;2.5,3,2)),"")</f>
        <v/>
      </c>
      <c r="BI324" s="219" t="str">
        <f>IFERROR(IF((US_Others!AA329*US_Others!AA$8/SUM(US_Others!AA329,US_Others!AC329)+US_Others!AC329*US_Others!AC$8/SUM(US_Others!AA329,US_Others!AC329))&gt;3.5,4,IF((US_Others!AA329*US_Others!AA$8/SUM(US_Others!AA329,US_Others!AC329)+US_Others!AC329*US_Others!AC$8/SUM(US_Others!AA329,US_Others!AC329))&gt;2.5,3,2)),"")</f>
        <v/>
      </c>
      <c r="BJ324" s="219" t="str">
        <f>IFERROR(US_Others!AD329*US_Others!AD$8/US_Others!AD329,"")</f>
        <v/>
      </c>
      <c r="BK324" s="74" t="str">
        <f>IFERROR(US_Others!AE329*US_Others!AE$8/US_Others!AE329,"")</f>
        <v/>
      </c>
      <c r="BL324" s="219" t="str">
        <f>IFERROR(IF(SUMPRODUCT(US_Others!AG329:AI329/SUM(US_Others!AG329:AI329),US_Others!AG$8:AI$8)&gt;3.5,4,IF(SUMPRODUCT(US_Others!AG329:AI329/SUM(US_Others!AG329:AI329),US_Others!AG$8:AI$8)&gt;2.5,3,2)),"")</f>
        <v/>
      </c>
      <c r="BM324" s="219" t="str">
        <f>IFERROR(US_Others!AL329*US_Others!AL$8/US_Others!AL329,"")</f>
        <v/>
      </c>
    </row>
    <row r="325" spans="1:65">
      <c r="A325" s="200" t="s">
        <v>478</v>
      </c>
      <c r="B325" s="332">
        <v>541200</v>
      </c>
      <c r="C325" s="333">
        <f>SUM(US_CO2!C328:AX328)</f>
        <v>0.16122927762871153</v>
      </c>
      <c r="D325" s="333">
        <f>SUM(US_CH4!C328:AC328)</f>
        <v>2.5660941819270674E-4</v>
      </c>
      <c r="E325" s="333">
        <f>SUM(US_N2O!C328:AA328)</f>
        <v>8.8939058438384635E-5</v>
      </c>
      <c r="F325" s="332">
        <f>US_Others!V330+US_Others!U330</f>
        <v>0</v>
      </c>
      <c r="G325" s="332">
        <f>US_Others!C330+US_Others!H330+US_Others!N330</f>
        <v>7.6332426985742879E-5</v>
      </c>
      <c r="H325" s="332">
        <f>US_Others!D330+US_Others!I330+US_Others!O330</f>
        <v>1.2518518025661832E-3</v>
      </c>
      <c r="I325" s="332">
        <f>US_Others!E330+US_Others!J330+US_Others!P330+US_Others!W330</f>
        <v>5.7859979655193105E-3</v>
      </c>
      <c r="J325" s="332">
        <f>US_Others!F330+US_Others!K330+US_Others!Q330</f>
        <v>9.9995479351323163E-4</v>
      </c>
      <c r="K325" s="332">
        <f>US_Others!G330+US_Others!L330+US_Others!R330</f>
        <v>9.9232155081465764E-5</v>
      </c>
      <c r="L325" s="332">
        <f>US_Others!Z330+US_Others!AB330</f>
        <v>0</v>
      </c>
      <c r="M325" s="332">
        <f>US_Others!AA330+US_Others!AC330</f>
        <v>0</v>
      </c>
      <c r="N325" s="332">
        <f>US_Others!AD330</f>
        <v>0</v>
      </c>
      <c r="O325" s="332">
        <f>US_Others!AE330</f>
        <v>0</v>
      </c>
      <c r="P325" s="332">
        <f>SUM(US_Others!AG330:AI330)</f>
        <v>0</v>
      </c>
      <c r="Q325" s="332">
        <f>US_Others!AL330</f>
        <v>0</v>
      </c>
      <c r="R325" s="332"/>
      <c r="S325" s="334">
        <f t="shared" ref="S325:S393" si="5">C325*1000</f>
        <v>161.22927762871154</v>
      </c>
      <c r="T325" s="334">
        <f>D325*1000/Spec!I$6</f>
        <v>1.0264376727708269E-2</v>
      </c>
      <c r="U325" s="334">
        <f>E325*1000/Spec!I$7</f>
        <v>2.9845321623619004E-4</v>
      </c>
      <c r="V325" s="334">
        <f>F325*1000/Spec!I$8</f>
        <v>0</v>
      </c>
      <c r="W325" s="334">
        <f>G325*1000/Spec!I$9</f>
        <v>1.1308507701591538E-4</v>
      </c>
      <c r="X325" s="334">
        <f>H325*1000/Spec!I$10</f>
        <v>3.5767194359033802E-4</v>
      </c>
      <c r="Y325" s="334">
        <f>I325*1000/Spec!I$11</f>
        <v>4.0461524234400772E-3</v>
      </c>
      <c r="Z325" s="334">
        <f>J325*1000/Spec!I$12</f>
        <v>2.2370353322443659E-4</v>
      </c>
      <c r="AA325" s="334">
        <f>K325*1000/Spec!I$15</f>
        <v>1.0115408265185094E-5</v>
      </c>
      <c r="AB325" s="334">
        <f>L325*1000/Spec!I$17</f>
        <v>0</v>
      </c>
      <c r="AC325" s="334">
        <f>M325*1000/Spec!I$18</f>
        <v>0</v>
      </c>
      <c r="AD325" s="335">
        <f>N325*1000/Spec!I$25</f>
        <v>0</v>
      </c>
      <c r="AE325" s="335">
        <f>O325*1000/Spec!I$26</f>
        <v>0</v>
      </c>
      <c r="AF325" s="334">
        <f>P325*1000/Spec!I$21</f>
        <v>0</v>
      </c>
      <c r="AG325" s="334">
        <f>Q325*1000/Spec!I$22</f>
        <v>0</v>
      </c>
      <c r="AI325" s="432">
        <f>S325/'2007output'!$D323</f>
        <v>1.1702618145666111E-3</v>
      </c>
      <c r="AJ325" s="432">
        <f>T325/'2007output'!$D323</f>
        <v>7.4502648101079667E-8</v>
      </c>
      <c r="AK325" s="432">
        <f>U325/'2007output'!$D323</f>
        <v>2.1662839872056063E-9</v>
      </c>
      <c r="AL325" s="433">
        <f>V325/'2007output'!$D323</f>
        <v>0</v>
      </c>
      <c r="AM325" s="433">
        <f>W325/'2007output'!$D323</f>
        <v>8.2081337444064364E-10</v>
      </c>
      <c r="AN325" s="433">
        <f>X325/'2007output'!$D323</f>
        <v>2.5961154443022643E-9</v>
      </c>
      <c r="AO325" s="433">
        <f>Y325/'2007output'!$D323</f>
        <v>2.9368472939339534E-8</v>
      </c>
      <c r="AP325" s="433">
        <f>Z325/'2007output'!$D323</f>
        <v>1.6237231014522126E-9</v>
      </c>
      <c r="AQ325" s="433">
        <f>AA325/'2007output'!$D323</f>
        <v>7.3421379823819059E-11</v>
      </c>
      <c r="AR325" s="433">
        <f>AB325/'2007output'!$D323</f>
        <v>0</v>
      </c>
      <c r="AS325" s="433">
        <f>AC325/'2007output'!$D323</f>
        <v>0</v>
      </c>
      <c r="AT325" s="433">
        <f>AD325/'2007output'!$D323</f>
        <v>0</v>
      </c>
      <c r="AU325" s="433">
        <f>AE325/'2007output'!$D323</f>
        <v>0</v>
      </c>
      <c r="AV325" s="433">
        <f>AF325/'2007output'!$D323</f>
        <v>0</v>
      </c>
      <c r="AW325" s="433">
        <f>AG325/'2007output'!$D323</f>
        <v>0</v>
      </c>
      <c r="AY325" s="370">
        <f>IFERROR(IF(SUMPRODUCT(US_CO2!C328:AX328/SUM(US_CO2!C328:AX328),US_CO2!C$6:AX$6)&gt;3.5,4,IF(SUMPRODUCT(US_CO2!C328:AX328/SUM(US_CO2!C328:AX328),US_CO2!C$6:AX$6)&gt;2.5,3,2)),"")</f>
        <v>4</v>
      </c>
      <c r="AZ325" s="370">
        <f>IFERROR(IF(SUMPRODUCT(US_CH4!C328:AC328/SUM(US_CH4!C328:AC328),US_CH4!C$6:AC$6)&gt;3.5,4,IF(SUMPRODUCT(US_CH4!C328:AC328/SUM(US_CH4!C328:AC328),US_CH4!C$6:AC$6)&gt;2.5,3,2)),"")</f>
        <v>4</v>
      </c>
      <c r="BA325" s="223">
        <f>IFERROR(IF(SUMPRODUCT(US_N2O!C328:AA328/SUM(US_N2O!C328:AA328),US_N2O!C$6:AA$6)&gt;3.5,4,IF(SUMPRODUCT(US_N2O!C328:AA328/SUM(US_N2O!C328:AA328),US_N2O!C$6:AA$6)&gt;2.5,3,2)),"")</f>
        <v>4</v>
      </c>
      <c r="BB325" s="223" t="str">
        <f>IFERROR(IF(SUMPRODUCT(US_Others!U330:V330/SUM(US_Others!U330:V330),US_Others!U$8:V$8)&gt;3.5,4,IF(SUMPRODUCT(US_Others!U330:V330/SUM(US_Others!U330:V330),US_Others!U$8:V$8)&gt;2.5,3,2)),"")</f>
        <v/>
      </c>
      <c r="BC325" s="223">
        <f>IFERROR(IF((US_Others!C330*US_Others!C$8/SUM(US_Others!C330,US_Others!H330,US_Others!N330)+ US_Others!H330*US_Others!H$8/SUM(US_Others!C330,US_Others!H330,US_Others!N330)+US_Others!N330*US_Others!N$8/SUM(US_Others!C330,US_Others!H330,US_Others!N330))&gt;3.5,4,IF((US_Others!C330*US_Others!C$8/SUM(US_Others!C330,US_Others!H330,US_Others!N330)+ US_Others!H330*US_Others!H$8/SUM(US_Others!C330,US_Others!H330,US_Others!N330)+US_Others!N330*US_Others!N$8/SUM(US_Others!C330,US_Others!H330,US_Others!N330))&gt;2.5,3,2)),"")</f>
        <v>4</v>
      </c>
      <c r="BD325" s="223">
        <f>IFERROR(IF((US_Others!D330*US_Others!D$8/SUM(US_Others!D330,US_Others!I330,US_Others!O330)+US_Others!I330*US_Others!I$8/SUM(US_Others!D330,US_Others!I330,US_Others!O330)+US_Others!O330*US_Others!O$8/SUM(US_Others!D330,US_Others!I330,US_Others!O330))&gt;3.5,4,IF((US_Others!D330*US_Others!D$8/SUM(US_Others!D330,US_Others!I330,US_Others!O330)+US_Others!I330*US_Others!I$8/SUM(US_Others!D330,US_Others!I330,US_Others!O330)+US_Others!O330*US_Others!O$8/SUM(US_Others!D330,US_Others!I330,US_Others!O330))&gt;2.5,3,2)),"")</f>
        <v>4</v>
      </c>
      <c r="BE325" s="223">
        <f>IFERROR(IF((US_Others!E330*US_Others!E$8/SUM(US_Others!E330,US_Others!J330,US_Others!P330,US_Others!W330)+US_Others!J330*US_Others!J$8/SUM(US_Others!E330,US_Others!J330,US_Others!P330,US_Others!W330)+US_Others!P330*US_Others!P$8/SUM(US_Others!E330,US_Others!J330,US_Others!P330,US_Others!W330)+US_Others!W330*US_Others!W$8/SUM(US_Others!E330,US_Others!J330,US_Others!P330,US_Others!W330))&gt;3.5,4,IF((US_Others!E330*US_Others!E$8/SUM(US_Others!E330,US_Others!J330,US_Others!P330,US_Others!W330)+US_Others!J330*US_Others!J$8/SUM(US_Others!E330,US_Others!J330,US_Others!P330,US_Others!W330)+US_Others!P330*US_Others!P$8/SUM(US_Others!E330,US_Others!J330,US_Others!P330,US_Others!W330)+US_Others!W330*US_Others!W$8/SUM(US_Others!E330,US_Others!J330,US_Others!P330,US_Others!W330))&gt;2.5,3,2)),"")</f>
        <v>4</v>
      </c>
      <c r="BF325" s="223">
        <f>IFERROR(IF((US_Others!F330*US_Others!F$8/SUM(US_Others!F330,US_Others!K330,US_Others!Q330)+US_Others!K330*US_Others!K$8/SUM(US_Others!F330,US_Others!K330,US_Others!Q330)+US_Others!Q330*US_Others!Q$8/SUM(US_Others!F330,US_Others!K330,US_Others!Q330))&gt;3.5,4,IF((US_Others!F330*US_Others!F$8/SUM(US_Others!F330,US_Others!K330,US_Others!Q330)+US_Others!K330*US_Others!K$8/SUM(US_Others!F330,US_Others!K330,US_Others!Q330)+US_Others!Q330*US_Others!Q$8/SUM(US_Others!F330,US_Others!K330,US_Others!Q330))&gt;2.5,3,2)),"")</f>
        <v>4</v>
      </c>
      <c r="BG325" s="223">
        <f>IFERROR(IF((US_Others!G330*US_Others!G$8/SUM(US_Others!G330,US_Others!L330,US_Others!R330)+US_Others!L330*US_Others!L$8/SUM(US_Others!G330,US_Others!L330,US_Others!R330)+US_Others!R330*US_Others!R$8/SUM(US_Others!G330,US_Others!L330,US_Others!R330))&gt;3.5,4,IF((US_Others!G330*US_Others!G$8/SUM(US_Others!G330,US_Others!L330,US_Others!R330)+US_Others!L330*US_Others!L$8/SUM(US_Others!G330,US_Others!L330,US_Others!R330)+US_Others!R330*US_Others!R$8/SUM(US_Others!G330,US_Others!L330,US_Others!R330))&gt;2.5,3,2)),"")</f>
        <v>4</v>
      </c>
      <c r="BH325" s="219" t="str">
        <f>IFERROR(IF((US_Others!Z330*US_Others!Z$8/SUM(US_Others!Z330,US_Others!AB330)+US_Others!AB330*US_Others!AB$8/SUM(US_Others!Z330,US_Others!AB330))&gt;3.5,4,IF((US_Others!Z330*US_Others!Z$8/SUM(US_Others!Z330,US_Others!AB330)+US_Others!AB330*US_Others!AB$8/SUM(US_Others!Z330,US_Others!AB330))&gt;2.5,3,2)),"")</f>
        <v/>
      </c>
      <c r="BI325" s="219" t="str">
        <f>IFERROR(IF((US_Others!AA330*US_Others!AA$8/SUM(US_Others!AA330,US_Others!AC330)+US_Others!AC330*US_Others!AC$8/SUM(US_Others!AA330,US_Others!AC330))&gt;3.5,4,IF((US_Others!AA330*US_Others!AA$8/SUM(US_Others!AA330,US_Others!AC330)+US_Others!AC330*US_Others!AC$8/SUM(US_Others!AA330,US_Others!AC330))&gt;2.5,3,2)),"")</f>
        <v/>
      </c>
      <c r="BJ325" s="219" t="str">
        <f>IFERROR(US_Others!AD330*US_Others!AD$8/US_Others!AD330,"")</f>
        <v/>
      </c>
      <c r="BK325" s="74" t="str">
        <f>IFERROR(US_Others!AE330*US_Others!AE$8/US_Others!AE330,"")</f>
        <v/>
      </c>
      <c r="BL325" s="219" t="str">
        <f>IFERROR(IF(SUMPRODUCT(US_Others!AG330:AI330/SUM(US_Others!AG330:AI330),US_Others!AG$8:AI$8)&gt;3.5,4,IF(SUMPRODUCT(US_Others!AG330:AI330/SUM(US_Others!AG330:AI330),US_Others!AG$8:AI$8)&gt;2.5,3,2)),"")</f>
        <v/>
      </c>
      <c r="BM325" s="219" t="str">
        <f>IFERROR(US_Others!AL330*US_Others!AL$8/US_Others!AL330,"")</f>
        <v/>
      </c>
    </row>
    <row r="326" spans="1:65">
      <c r="A326" s="200" t="s">
        <v>479</v>
      </c>
      <c r="B326" s="332">
        <v>541300</v>
      </c>
      <c r="C326" s="333">
        <f>SUM(US_CO2!C329:AX329)</f>
        <v>0.64157872333607235</v>
      </c>
      <c r="D326" s="333">
        <f>SUM(US_CH4!C329:AC329)</f>
        <v>8.0903763935134994E-4</v>
      </c>
      <c r="E326" s="333">
        <f>SUM(US_N2O!C329:AA329)</f>
        <v>3.3141118273944731E-4</v>
      </c>
      <c r="F326" s="332">
        <f>US_Others!V331+US_Others!U331</f>
        <v>0</v>
      </c>
      <c r="G326" s="332">
        <f>US_Others!C331+US_Others!H331+US_Others!N331</f>
        <v>7.6632861247841243E-4</v>
      </c>
      <c r="H326" s="332">
        <f>US_Others!D331+US_Others!I331+US_Others!O331</f>
        <v>1.2567789244645966E-2</v>
      </c>
      <c r="I326" s="332">
        <f>US_Others!E331+US_Others!J331+US_Others!P331+US_Others!W331</f>
        <v>5.8087708825863657E-2</v>
      </c>
      <c r="J326" s="332">
        <f>US_Others!F331+US_Others!K331+US_Others!Q331</f>
        <v>1.0038904823467202E-2</v>
      </c>
      <c r="K326" s="332">
        <f>US_Others!G331+US_Others!L331+US_Others!R331</f>
        <v>9.9622719622193619E-4</v>
      </c>
      <c r="L326" s="332">
        <f>US_Others!Z331+US_Others!AB331</f>
        <v>0</v>
      </c>
      <c r="M326" s="332">
        <f>US_Others!AA331+US_Others!AC331</f>
        <v>0</v>
      </c>
      <c r="N326" s="332">
        <f>US_Others!AD331</f>
        <v>0</v>
      </c>
      <c r="O326" s="332">
        <f>US_Others!AE331</f>
        <v>0</v>
      </c>
      <c r="P326" s="332">
        <f>SUM(US_Others!AG331:AI331)</f>
        <v>0</v>
      </c>
      <c r="Q326" s="332">
        <f>US_Others!AL331</f>
        <v>0</v>
      </c>
      <c r="R326" s="332"/>
      <c r="S326" s="334">
        <f t="shared" si="5"/>
        <v>641.57872333607236</v>
      </c>
      <c r="T326" s="334">
        <f>D326*1000/Spec!I$6</f>
        <v>3.2361505574053998E-2</v>
      </c>
      <c r="U326" s="334">
        <f>E326*1000/Spec!I$7</f>
        <v>1.1121180628840513E-3</v>
      </c>
      <c r="V326" s="334">
        <f>F326*1000/Spec!I$8</f>
        <v>0</v>
      </c>
      <c r="W326" s="334">
        <f>G326*1000/Spec!I$9</f>
        <v>1.1353016481161667E-3</v>
      </c>
      <c r="X326" s="334">
        <f>H326*1000/Spec!I$10</f>
        <v>3.5907969270417045E-3</v>
      </c>
      <c r="Y326" s="334">
        <f>I326*1000/Spec!I$11</f>
        <v>4.0620775402701856E-2</v>
      </c>
      <c r="Z326" s="334">
        <f>J326*1000/Spec!I$12</f>
        <v>2.2458400052499335E-3</v>
      </c>
      <c r="AA326" s="334">
        <f>K326*1000/Spec!I$15</f>
        <v>1.0155221164341858E-4</v>
      </c>
      <c r="AB326" s="334">
        <f>L326*1000/Spec!I$17</f>
        <v>0</v>
      </c>
      <c r="AC326" s="334">
        <f>M326*1000/Spec!I$18</f>
        <v>0</v>
      </c>
      <c r="AD326" s="335">
        <f>N326*1000/Spec!I$25</f>
        <v>0</v>
      </c>
      <c r="AE326" s="335">
        <f>O326*1000/Spec!I$26</f>
        <v>0</v>
      </c>
      <c r="AF326" s="334">
        <f>P326*1000/Spec!I$21</f>
        <v>0</v>
      </c>
      <c r="AG326" s="334">
        <f>Q326*1000/Spec!I$22</f>
        <v>0</v>
      </c>
      <c r="AI326" s="432">
        <f>S326/'2007output'!$D324</f>
        <v>2.1672335187285967E-3</v>
      </c>
      <c r="AJ326" s="432">
        <f>T326/'2007output'!$D324</f>
        <v>1.0931618684598117E-7</v>
      </c>
      <c r="AK326" s="432">
        <f>U326/'2007output'!$D324</f>
        <v>3.7567011732141092E-9</v>
      </c>
      <c r="AL326" s="433">
        <f>V326/'2007output'!$D324</f>
        <v>0</v>
      </c>
      <c r="AM326" s="433">
        <f>W326/'2007output'!$D324</f>
        <v>3.8350146227906198E-9</v>
      </c>
      <c r="AN326" s="433">
        <f>X326/'2007output'!$D324</f>
        <v>1.2129603392654905E-8</v>
      </c>
      <c r="AO326" s="433">
        <f>Y326/'2007output'!$D324</f>
        <v>1.3721575047208534E-7</v>
      </c>
      <c r="AP326" s="433">
        <f>Z326/'2007output'!$D324</f>
        <v>7.586379597768693E-9</v>
      </c>
      <c r="AQ326" s="433">
        <f>AA326/'2007output'!$D324</f>
        <v>3.4304029882760133E-10</v>
      </c>
      <c r="AR326" s="433">
        <f>AB326/'2007output'!$D324</f>
        <v>0</v>
      </c>
      <c r="AS326" s="433">
        <f>AC326/'2007output'!$D324</f>
        <v>0</v>
      </c>
      <c r="AT326" s="433">
        <f>AD326/'2007output'!$D324</f>
        <v>0</v>
      </c>
      <c r="AU326" s="433">
        <f>AE326/'2007output'!$D324</f>
        <v>0</v>
      </c>
      <c r="AV326" s="433">
        <f>AF326/'2007output'!$D324</f>
        <v>0</v>
      </c>
      <c r="AW326" s="433">
        <f>AG326/'2007output'!$D324</f>
        <v>0</v>
      </c>
      <c r="AY326" s="370">
        <f>IFERROR(IF(SUMPRODUCT(US_CO2!C329:AX329/SUM(US_CO2!C329:AX329),US_CO2!C$6:AX$6)&gt;3.5,4,IF(SUMPRODUCT(US_CO2!C329:AX329/SUM(US_CO2!C329:AX329),US_CO2!C$6:AX$6)&gt;2.5,3,2)),"")</f>
        <v>4</v>
      </c>
      <c r="AZ326" s="370">
        <f>IFERROR(IF(SUMPRODUCT(US_CH4!C329:AC329/SUM(US_CH4!C329:AC329),US_CH4!C$6:AC$6)&gt;3.5,4,IF(SUMPRODUCT(US_CH4!C329:AC329/SUM(US_CH4!C329:AC329),US_CH4!C$6:AC$6)&gt;2.5,3,2)),"")</f>
        <v>4</v>
      </c>
      <c r="BA326" s="223">
        <f>IFERROR(IF(SUMPRODUCT(US_N2O!C329:AA329/SUM(US_N2O!C329:AA329),US_N2O!C$6:AA$6)&gt;3.5,4,IF(SUMPRODUCT(US_N2O!C329:AA329/SUM(US_N2O!C329:AA329),US_N2O!C$6:AA$6)&gt;2.5,3,2)),"")</f>
        <v>4</v>
      </c>
      <c r="BB326" s="223" t="str">
        <f>IFERROR(IF(SUMPRODUCT(US_Others!U331:V331/SUM(US_Others!U331:V331),US_Others!U$8:V$8)&gt;3.5,4,IF(SUMPRODUCT(US_Others!U331:V331/SUM(US_Others!U331:V331),US_Others!U$8:V$8)&gt;2.5,3,2)),"")</f>
        <v/>
      </c>
      <c r="BC326" s="223">
        <f>IFERROR(IF((US_Others!C331*US_Others!C$8/SUM(US_Others!C331,US_Others!H331,US_Others!N331)+ US_Others!H331*US_Others!H$8/SUM(US_Others!C331,US_Others!H331,US_Others!N331)+US_Others!N331*US_Others!N$8/SUM(US_Others!C331,US_Others!H331,US_Others!N331))&gt;3.5,4,IF((US_Others!C331*US_Others!C$8/SUM(US_Others!C331,US_Others!H331,US_Others!N331)+ US_Others!H331*US_Others!H$8/SUM(US_Others!C331,US_Others!H331,US_Others!N331)+US_Others!N331*US_Others!N$8/SUM(US_Others!C331,US_Others!H331,US_Others!N331))&gt;2.5,3,2)),"")</f>
        <v>4</v>
      </c>
      <c r="BD326" s="223">
        <f>IFERROR(IF((US_Others!D331*US_Others!D$8/SUM(US_Others!D331,US_Others!I331,US_Others!O331)+US_Others!I331*US_Others!I$8/SUM(US_Others!D331,US_Others!I331,US_Others!O331)+US_Others!O331*US_Others!O$8/SUM(US_Others!D331,US_Others!I331,US_Others!O331))&gt;3.5,4,IF((US_Others!D331*US_Others!D$8/SUM(US_Others!D331,US_Others!I331,US_Others!O331)+US_Others!I331*US_Others!I$8/SUM(US_Others!D331,US_Others!I331,US_Others!O331)+US_Others!O331*US_Others!O$8/SUM(US_Others!D331,US_Others!I331,US_Others!O331))&gt;2.5,3,2)),"")</f>
        <v>4</v>
      </c>
      <c r="BE326" s="223">
        <f>IFERROR(IF((US_Others!E331*US_Others!E$8/SUM(US_Others!E331,US_Others!J331,US_Others!P331,US_Others!W331)+US_Others!J331*US_Others!J$8/SUM(US_Others!E331,US_Others!J331,US_Others!P331,US_Others!W331)+US_Others!P331*US_Others!P$8/SUM(US_Others!E331,US_Others!J331,US_Others!P331,US_Others!W331)+US_Others!W331*US_Others!W$8/SUM(US_Others!E331,US_Others!J331,US_Others!P331,US_Others!W331))&gt;3.5,4,IF((US_Others!E331*US_Others!E$8/SUM(US_Others!E331,US_Others!J331,US_Others!P331,US_Others!W331)+US_Others!J331*US_Others!J$8/SUM(US_Others!E331,US_Others!J331,US_Others!P331,US_Others!W331)+US_Others!P331*US_Others!P$8/SUM(US_Others!E331,US_Others!J331,US_Others!P331,US_Others!W331)+US_Others!W331*US_Others!W$8/SUM(US_Others!E331,US_Others!J331,US_Others!P331,US_Others!W331))&gt;2.5,3,2)),"")</f>
        <v>4</v>
      </c>
      <c r="BF326" s="223">
        <f>IFERROR(IF((US_Others!F331*US_Others!F$8/SUM(US_Others!F331,US_Others!K331,US_Others!Q331)+US_Others!K331*US_Others!K$8/SUM(US_Others!F331,US_Others!K331,US_Others!Q331)+US_Others!Q331*US_Others!Q$8/SUM(US_Others!F331,US_Others!K331,US_Others!Q331))&gt;3.5,4,IF((US_Others!F331*US_Others!F$8/SUM(US_Others!F331,US_Others!K331,US_Others!Q331)+US_Others!K331*US_Others!K$8/SUM(US_Others!F331,US_Others!K331,US_Others!Q331)+US_Others!Q331*US_Others!Q$8/SUM(US_Others!F331,US_Others!K331,US_Others!Q331))&gt;2.5,3,2)),"")</f>
        <v>4</v>
      </c>
      <c r="BG326" s="223">
        <f>IFERROR(IF((US_Others!G331*US_Others!G$8/SUM(US_Others!G331,US_Others!L331,US_Others!R331)+US_Others!L331*US_Others!L$8/SUM(US_Others!G331,US_Others!L331,US_Others!R331)+US_Others!R331*US_Others!R$8/SUM(US_Others!G331,US_Others!L331,US_Others!R331))&gt;3.5,4,IF((US_Others!G331*US_Others!G$8/SUM(US_Others!G331,US_Others!L331,US_Others!R331)+US_Others!L331*US_Others!L$8/SUM(US_Others!G331,US_Others!L331,US_Others!R331)+US_Others!R331*US_Others!R$8/SUM(US_Others!G331,US_Others!L331,US_Others!R331))&gt;2.5,3,2)),"")</f>
        <v>4</v>
      </c>
      <c r="BH326" s="219" t="str">
        <f>IFERROR(IF((US_Others!Z331*US_Others!Z$8/SUM(US_Others!Z331,US_Others!AB331)+US_Others!AB331*US_Others!AB$8/SUM(US_Others!Z331,US_Others!AB331))&gt;3.5,4,IF((US_Others!Z331*US_Others!Z$8/SUM(US_Others!Z331,US_Others!AB331)+US_Others!AB331*US_Others!AB$8/SUM(US_Others!Z331,US_Others!AB331))&gt;2.5,3,2)),"")</f>
        <v/>
      </c>
      <c r="BI326" s="219" t="str">
        <f>IFERROR(IF((US_Others!AA331*US_Others!AA$8/SUM(US_Others!AA331,US_Others!AC331)+US_Others!AC331*US_Others!AC$8/SUM(US_Others!AA331,US_Others!AC331))&gt;3.5,4,IF((US_Others!AA331*US_Others!AA$8/SUM(US_Others!AA331,US_Others!AC331)+US_Others!AC331*US_Others!AC$8/SUM(US_Others!AA331,US_Others!AC331))&gt;2.5,3,2)),"")</f>
        <v/>
      </c>
      <c r="BJ326" s="219" t="str">
        <f>IFERROR(US_Others!AD331*US_Others!AD$8/US_Others!AD331,"")</f>
        <v/>
      </c>
      <c r="BK326" s="74" t="str">
        <f>IFERROR(US_Others!AE331*US_Others!AE$8/US_Others!AE331,"")</f>
        <v/>
      </c>
      <c r="BL326" s="219" t="str">
        <f>IFERROR(IF(SUMPRODUCT(US_Others!AG331:AI331/SUM(US_Others!AG331:AI331),US_Others!AG$8:AI$8)&gt;3.5,4,IF(SUMPRODUCT(US_Others!AG331:AI331/SUM(US_Others!AG331:AI331),US_Others!AG$8:AI$8)&gt;2.5,3,2)),"")</f>
        <v/>
      </c>
      <c r="BM326" s="219" t="str">
        <f>IFERROR(US_Others!AL331*US_Others!AL$8/US_Others!AL331,"")</f>
        <v/>
      </c>
    </row>
    <row r="327" spans="1:65">
      <c r="A327" s="200" t="s">
        <v>480</v>
      </c>
      <c r="B327" s="332">
        <v>541400</v>
      </c>
      <c r="C327" s="333">
        <f>SUM(US_CO2!C330:AX330)</f>
        <v>8.1661091652576651E-2</v>
      </c>
      <c r="D327" s="333">
        <f>SUM(US_CH4!C330:AC330)</f>
        <v>1.4900106174818703E-4</v>
      </c>
      <c r="E327" s="333">
        <f>SUM(US_N2O!C330:AA330)</f>
        <v>4.6382208975544427E-5</v>
      </c>
      <c r="F327" s="332">
        <f>US_Others!V332+US_Others!U332</f>
        <v>0</v>
      </c>
      <c r="G327" s="332">
        <f>US_Others!C332+US_Others!H332+US_Others!N332</f>
        <v>1.2021244864709781E-4</v>
      </c>
      <c r="H327" s="332">
        <f>US_Others!D332+US_Others!I332+US_Others!O332</f>
        <v>1.9714841578124045E-3</v>
      </c>
      <c r="I327" s="332">
        <f>US_Others!E332+US_Others!J332+US_Others!P332+US_Others!W332</f>
        <v>9.1121036074500138E-3</v>
      </c>
      <c r="J327" s="332">
        <f>US_Others!F332+US_Others!K332+US_Others!Q332</f>
        <v>1.5747830772769814E-3</v>
      </c>
      <c r="K327" s="332">
        <f>US_Others!G332+US_Others!L332+US_Others!R332</f>
        <v>1.5627618324122721E-4</v>
      </c>
      <c r="L327" s="332">
        <f>US_Others!Z332+US_Others!AB332</f>
        <v>0</v>
      </c>
      <c r="M327" s="332">
        <f>US_Others!AA332+US_Others!AC332</f>
        <v>0</v>
      </c>
      <c r="N327" s="332">
        <f>US_Others!AD332</f>
        <v>0</v>
      </c>
      <c r="O327" s="332">
        <f>US_Others!AE332</f>
        <v>0</v>
      </c>
      <c r="P327" s="332">
        <f>SUM(US_Others!AG332:AI332)</f>
        <v>0</v>
      </c>
      <c r="Q327" s="332">
        <f>US_Others!AL332</f>
        <v>0</v>
      </c>
      <c r="R327" s="332"/>
      <c r="S327" s="334">
        <f t="shared" si="5"/>
        <v>81.661091652576644</v>
      </c>
      <c r="T327" s="334">
        <f>D327*1000/Spec!I$6</f>
        <v>5.9600424699274811E-3</v>
      </c>
      <c r="U327" s="334">
        <f>E327*1000/Spec!I$7</f>
        <v>1.556449965622296E-4</v>
      </c>
      <c r="V327" s="334">
        <f>F327*1000/Spec!I$8</f>
        <v>0</v>
      </c>
      <c r="W327" s="334">
        <f>G327*1000/Spec!I$9</f>
        <v>1.7809251651421898E-4</v>
      </c>
      <c r="X327" s="334">
        <f>H327*1000/Spec!I$10</f>
        <v>5.6328118794640128E-4</v>
      </c>
      <c r="Y327" s="334">
        <f>I327*1000/Spec!I$11</f>
        <v>6.372100424790219E-3</v>
      </c>
      <c r="Z327" s="334">
        <f>J327*1000/Spec!I$12</f>
        <v>3.5230046471520837E-4</v>
      </c>
      <c r="AA327" s="334">
        <f>K327*1000/Spec!I$15</f>
        <v>1.5930293908381978E-5</v>
      </c>
      <c r="AB327" s="334">
        <f>L327*1000/Spec!I$17</f>
        <v>0</v>
      </c>
      <c r="AC327" s="334">
        <f>M327*1000/Spec!I$18</f>
        <v>0</v>
      </c>
      <c r="AD327" s="335">
        <f>N327*1000/Spec!I$25</f>
        <v>0</v>
      </c>
      <c r="AE327" s="335">
        <f>O327*1000/Spec!I$26</f>
        <v>0</v>
      </c>
      <c r="AF327" s="334">
        <f>P327*1000/Spec!I$21</f>
        <v>0</v>
      </c>
      <c r="AG327" s="334">
        <f>Q327*1000/Spec!I$22</f>
        <v>0</v>
      </c>
      <c r="AI327" s="432">
        <f>S327/'2007output'!$D325</f>
        <v>2.6394621140167968E-3</v>
      </c>
      <c r="AJ327" s="432">
        <f>T327/'2007output'!$D325</f>
        <v>1.926413911319334E-7</v>
      </c>
      <c r="AK327" s="432">
        <f>U327/'2007output'!$D325</f>
        <v>5.0307810408669336E-9</v>
      </c>
      <c r="AL327" s="433">
        <f>V327/'2007output'!$D325</f>
        <v>0</v>
      </c>
      <c r="AM327" s="433">
        <f>W327/'2007output'!$D325</f>
        <v>5.7563331645023347E-9</v>
      </c>
      <c r="AN327" s="433">
        <f>X327/'2007output'!$D325</f>
        <v>1.8206459466011672E-8</v>
      </c>
      <c r="AO327" s="433">
        <f>Y327/'2007output'!$D325</f>
        <v>2.0595999046277056E-7</v>
      </c>
      <c r="AP327" s="433">
        <f>Z327/'2007output'!$D325</f>
        <v>1.1387108726423244E-8</v>
      </c>
      <c r="AQ327" s="433">
        <f>AA327/'2007output'!$D325</f>
        <v>5.1490136104493375E-10</v>
      </c>
      <c r="AR327" s="433">
        <f>AB327/'2007output'!$D325</f>
        <v>0</v>
      </c>
      <c r="AS327" s="433">
        <f>AC327/'2007output'!$D325</f>
        <v>0</v>
      </c>
      <c r="AT327" s="433">
        <f>AD327/'2007output'!$D325</f>
        <v>0</v>
      </c>
      <c r="AU327" s="433">
        <f>AE327/'2007output'!$D325</f>
        <v>0</v>
      </c>
      <c r="AV327" s="433">
        <f>AF327/'2007output'!$D325</f>
        <v>0</v>
      </c>
      <c r="AW327" s="433">
        <f>AG327/'2007output'!$D325</f>
        <v>0</v>
      </c>
      <c r="AY327" s="370">
        <f>IFERROR(IF(SUMPRODUCT(US_CO2!C330:AX330/SUM(US_CO2!C330:AX330),US_CO2!C$6:AX$6)&gt;3.5,4,IF(SUMPRODUCT(US_CO2!C330:AX330/SUM(US_CO2!C330:AX330),US_CO2!C$6:AX$6)&gt;2.5,3,2)),"")</f>
        <v>4</v>
      </c>
      <c r="AZ327" s="370">
        <f>IFERROR(IF(SUMPRODUCT(US_CH4!C330:AC330/SUM(US_CH4!C330:AC330),US_CH4!C$6:AC$6)&gt;3.5,4,IF(SUMPRODUCT(US_CH4!C330:AC330/SUM(US_CH4!C330:AC330),US_CH4!C$6:AC$6)&gt;2.5,3,2)),"")</f>
        <v>4</v>
      </c>
      <c r="BA327" s="223">
        <f>IFERROR(IF(SUMPRODUCT(US_N2O!C330:AA330/SUM(US_N2O!C330:AA330),US_N2O!C$6:AA$6)&gt;3.5,4,IF(SUMPRODUCT(US_N2O!C330:AA330/SUM(US_N2O!C330:AA330),US_N2O!C$6:AA$6)&gt;2.5,3,2)),"")</f>
        <v>4</v>
      </c>
      <c r="BB327" s="223" t="str">
        <f>IFERROR(IF(SUMPRODUCT(US_Others!U332:V332/SUM(US_Others!U332:V332),US_Others!U$8:V$8)&gt;3.5,4,IF(SUMPRODUCT(US_Others!U332:V332/SUM(US_Others!U332:V332),US_Others!U$8:V$8)&gt;2.5,3,2)),"")</f>
        <v/>
      </c>
      <c r="BC327" s="223">
        <f>IFERROR(IF((US_Others!C332*US_Others!C$8/SUM(US_Others!C332,US_Others!H332,US_Others!N332)+ US_Others!H332*US_Others!H$8/SUM(US_Others!C332,US_Others!H332,US_Others!N332)+US_Others!N332*US_Others!N$8/SUM(US_Others!C332,US_Others!H332,US_Others!N332))&gt;3.5,4,IF((US_Others!C332*US_Others!C$8/SUM(US_Others!C332,US_Others!H332,US_Others!N332)+ US_Others!H332*US_Others!H$8/SUM(US_Others!C332,US_Others!H332,US_Others!N332)+US_Others!N332*US_Others!N$8/SUM(US_Others!C332,US_Others!H332,US_Others!N332))&gt;2.5,3,2)),"")</f>
        <v>4</v>
      </c>
      <c r="BD327" s="223">
        <f>IFERROR(IF((US_Others!D332*US_Others!D$8/SUM(US_Others!D332,US_Others!I332,US_Others!O332)+US_Others!I332*US_Others!I$8/SUM(US_Others!D332,US_Others!I332,US_Others!O332)+US_Others!O332*US_Others!O$8/SUM(US_Others!D332,US_Others!I332,US_Others!O332))&gt;3.5,4,IF((US_Others!D332*US_Others!D$8/SUM(US_Others!D332,US_Others!I332,US_Others!O332)+US_Others!I332*US_Others!I$8/SUM(US_Others!D332,US_Others!I332,US_Others!O332)+US_Others!O332*US_Others!O$8/SUM(US_Others!D332,US_Others!I332,US_Others!O332))&gt;2.5,3,2)),"")</f>
        <v>4</v>
      </c>
      <c r="BE327" s="223">
        <f>IFERROR(IF((US_Others!E332*US_Others!E$8/SUM(US_Others!E332,US_Others!J332,US_Others!P332,US_Others!W332)+US_Others!J332*US_Others!J$8/SUM(US_Others!E332,US_Others!J332,US_Others!P332,US_Others!W332)+US_Others!P332*US_Others!P$8/SUM(US_Others!E332,US_Others!J332,US_Others!P332,US_Others!W332)+US_Others!W332*US_Others!W$8/SUM(US_Others!E332,US_Others!J332,US_Others!P332,US_Others!W332))&gt;3.5,4,IF((US_Others!E332*US_Others!E$8/SUM(US_Others!E332,US_Others!J332,US_Others!P332,US_Others!W332)+US_Others!J332*US_Others!J$8/SUM(US_Others!E332,US_Others!J332,US_Others!P332,US_Others!W332)+US_Others!P332*US_Others!P$8/SUM(US_Others!E332,US_Others!J332,US_Others!P332,US_Others!W332)+US_Others!W332*US_Others!W$8/SUM(US_Others!E332,US_Others!J332,US_Others!P332,US_Others!W332))&gt;2.5,3,2)),"")</f>
        <v>4</v>
      </c>
      <c r="BF327" s="223">
        <f>IFERROR(IF((US_Others!F332*US_Others!F$8/SUM(US_Others!F332,US_Others!K332,US_Others!Q332)+US_Others!K332*US_Others!K$8/SUM(US_Others!F332,US_Others!K332,US_Others!Q332)+US_Others!Q332*US_Others!Q$8/SUM(US_Others!F332,US_Others!K332,US_Others!Q332))&gt;3.5,4,IF((US_Others!F332*US_Others!F$8/SUM(US_Others!F332,US_Others!K332,US_Others!Q332)+US_Others!K332*US_Others!K$8/SUM(US_Others!F332,US_Others!K332,US_Others!Q332)+US_Others!Q332*US_Others!Q$8/SUM(US_Others!F332,US_Others!K332,US_Others!Q332))&gt;2.5,3,2)),"")</f>
        <v>4</v>
      </c>
      <c r="BG327" s="223">
        <f>IFERROR(IF((US_Others!G332*US_Others!G$8/SUM(US_Others!G332,US_Others!L332,US_Others!R332)+US_Others!L332*US_Others!L$8/SUM(US_Others!G332,US_Others!L332,US_Others!R332)+US_Others!R332*US_Others!R$8/SUM(US_Others!G332,US_Others!L332,US_Others!R332))&gt;3.5,4,IF((US_Others!G332*US_Others!G$8/SUM(US_Others!G332,US_Others!L332,US_Others!R332)+US_Others!L332*US_Others!L$8/SUM(US_Others!G332,US_Others!L332,US_Others!R332)+US_Others!R332*US_Others!R$8/SUM(US_Others!G332,US_Others!L332,US_Others!R332))&gt;2.5,3,2)),"")</f>
        <v>4</v>
      </c>
      <c r="BH327" s="219" t="str">
        <f>IFERROR(IF((US_Others!Z332*US_Others!Z$8/SUM(US_Others!Z332,US_Others!AB332)+US_Others!AB332*US_Others!AB$8/SUM(US_Others!Z332,US_Others!AB332))&gt;3.5,4,IF((US_Others!Z332*US_Others!Z$8/SUM(US_Others!Z332,US_Others!AB332)+US_Others!AB332*US_Others!AB$8/SUM(US_Others!Z332,US_Others!AB332))&gt;2.5,3,2)),"")</f>
        <v/>
      </c>
      <c r="BI327" s="219" t="str">
        <f>IFERROR(IF((US_Others!AA332*US_Others!AA$8/SUM(US_Others!AA332,US_Others!AC332)+US_Others!AC332*US_Others!AC$8/SUM(US_Others!AA332,US_Others!AC332))&gt;3.5,4,IF((US_Others!AA332*US_Others!AA$8/SUM(US_Others!AA332,US_Others!AC332)+US_Others!AC332*US_Others!AC$8/SUM(US_Others!AA332,US_Others!AC332))&gt;2.5,3,2)),"")</f>
        <v/>
      </c>
      <c r="BJ327" s="219" t="str">
        <f>IFERROR(US_Others!AD332*US_Others!AD$8/US_Others!AD332,"")</f>
        <v/>
      </c>
      <c r="BK327" s="74" t="str">
        <f>IFERROR(US_Others!AE332*US_Others!AE$8/US_Others!AE332,"")</f>
        <v/>
      </c>
      <c r="BL327" s="219" t="str">
        <f>IFERROR(IF(SUMPRODUCT(US_Others!AG332:AI332/SUM(US_Others!AG332:AI332),US_Others!AG$8:AI$8)&gt;3.5,4,IF(SUMPRODUCT(US_Others!AG332:AI332/SUM(US_Others!AG332:AI332),US_Others!AG$8:AI$8)&gt;2.5,3,2)),"")</f>
        <v/>
      </c>
      <c r="BM327" s="219" t="str">
        <f>IFERROR(US_Others!AL332*US_Others!AL$8/US_Others!AL332,"")</f>
        <v/>
      </c>
    </row>
    <row r="328" spans="1:65">
      <c r="A328" s="200" t="s">
        <v>481</v>
      </c>
      <c r="B328" s="332">
        <v>541610</v>
      </c>
      <c r="C328" s="333">
        <f>SUM(US_CO2!C331:AX331)</f>
        <v>0.19718969540087372</v>
      </c>
      <c r="D328" s="333">
        <f>SUM(US_CH4!C331:AC331)</f>
        <v>3.0649990632703903E-4</v>
      </c>
      <c r="E328" s="333">
        <f>SUM(US_N2O!C331:AA331)</f>
        <v>1.0826063812584096E-4</v>
      </c>
      <c r="F328" s="332">
        <f>US_Others!V333+US_Others!U333</f>
        <v>0</v>
      </c>
      <c r="G328" s="332">
        <f>US_Others!C333+US_Others!H333+US_Others!N333</f>
        <v>3.2374195009704612E-4</v>
      </c>
      <c r="H328" s="332">
        <f>US_Others!D333+US_Others!I333+US_Others!O333</f>
        <v>5.3093679815915569E-3</v>
      </c>
      <c r="I328" s="332">
        <f>US_Others!E333+US_Others!J333+US_Others!P333+US_Others!W333</f>
        <v>2.4539639817356095E-2</v>
      </c>
      <c r="J328" s="332">
        <f>US_Others!F333+US_Others!K333+US_Others!Q333</f>
        <v>4.2410195462713038E-3</v>
      </c>
      <c r="K328" s="332">
        <f>US_Others!G333+US_Others!L333+US_Others!R333</f>
        <v>4.2086453512616003E-4</v>
      </c>
      <c r="L328" s="332">
        <f>US_Others!Z333+US_Others!AB333</f>
        <v>0</v>
      </c>
      <c r="M328" s="332">
        <f>US_Others!AA333+US_Others!AC333</f>
        <v>0</v>
      </c>
      <c r="N328" s="332">
        <f>US_Others!AD333</f>
        <v>0</v>
      </c>
      <c r="O328" s="332">
        <f>US_Others!AE333</f>
        <v>0</v>
      </c>
      <c r="P328" s="332">
        <f>SUM(US_Others!AG333:AI333)</f>
        <v>0</v>
      </c>
      <c r="Q328" s="332">
        <f>US_Others!AL333</f>
        <v>0</v>
      </c>
      <c r="R328" s="332"/>
      <c r="S328" s="334">
        <f t="shared" si="5"/>
        <v>197.18969540087372</v>
      </c>
      <c r="T328" s="334">
        <f>D328*1000/Spec!I$6</f>
        <v>1.2259996253081561E-2</v>
      </c>
      <c r="U328" s="334">
        <f>E328*1000/Spec!I$7</f>
        <v>3.6329073196590927E-4</v>
      </c>
      <c r="V328" s="334">
        <f>F328*1000/Spec!I$8</f>
        <v>0</v>
      </c>
      <c r="W328" s="334">
        <f>G328*1000/Spec!I$9</f>
        <v>4.796177038474758E-4</v>
      </c>
      <c r="X328" s="334">
        <f>H328*1000/Spec!I$10</f>
        <v>1.5169622804547306E-3</v>
      </c>
      <c r="Y328" s="334">
        <f>I328*1000/Spec!I$11</f>
        <v>1.7160587284864401E-2</v>
      </c>
      <c r="Z328" s="334">
        <f>J328*1000/Spec!I$12</f>
        <v>9.4877394771170098E-4</v>
      </c>
      <c r="AA328" s="334">
        <f>K328*1000/Spec!I$15</f>
        <v>4.2901583601035676E-5</v>
      </c>
      <c r="AB328" s="334">
        <f>L328*1000/Spec!I$17</f>
        <v>0</v>
      </c>
      <c r="AC328" s="334">
        <f>M328*1000/Spec!I$18</f>
        <v>0</v>
      </c>
      <c r="AD328" s="335">
        <f>N328*1000/Spec!I$25</f>
        <v>0</v>
      </c>
      <c r="AE328" s="335">
        <f>O328*1000/Spec!I$26</f>
        <v>0</v>
      </c>
      <c r="AF328" s="334">
        <f>P328*1000/Spec!I$21</f>
        <v>0</v>
      </c>
      <c r="AG328" s="334">
        <f>Q328*1000/Spec!I$22</f>
        <v>0</v>
      </c>
      <c r="AI328" s="432">
        <f>S328/'2007output'!$D326</f>
        <v>1.2759982954976968E-3</v>
      </c>
      <c r="AJ328" s="432">
        <f>T328/'2007output'!$D326</f>
        <v>7.9333427083689833E-8</v>
      </c>
      <c r="AK328" s="432">
        <f>U328/'2007output'!$D326</f>
        <v>2.3508244374343557E-9</v>
      </c>
      <c r="AL328" s="433">
        <f>V328/'2007output'!$D326</f>
        <v>0</v>
      </c>
      <c r="AM328" s="433">
        <f>W328/'2007output'!$D326</f>
        <v>3.103566701879426E-9</v>
      </c>
      <c r="AN328" s="433">
        <f>X328/'2007output'!$D326</f>
        <v>9.8161381113729271E-9</v>
      </c>
      <c r="AO328" s="433">
        <f>Y328/'2007output'!$D326</f>
        <v>1.1104474846269986E-7</v>
      </c>
      <c r="AP328" s="433">
        <f>Z328/'2007output'!$D326</f>
        <v>6.1394381569057755E-9</v>
      </c>
      <c r="AQ328" s="433">
        <f>AA328/'2007output'!$D326</f>
        <v>2.7761261782866425E-10</v>
      </c>
      <c r="AR328" s="433">
        <f>AB328/'2007output'!$D326</f>
        <v>0</v>
      </c>
      <c r="AS328" s="433">
        <f>AC328/'2007output'!$D326</f>
        <v>0</v>
      </c>
      <c r="AT328" s="433">
        <f>AD328/'2007output'!$D326</f>
        <v>0</v>
      </c>
      <c r="AU328" s="433">
        <f>AE328/'2007output'!$D326</f>
        <v>0</v>
      </c>
      <c r="AV328" s="433">
        <f>AF328/'2007output'!$D326</f>
        <v>0</v>
      </c>
      <c r="AW328" s="433">
        <f>AG328/'2007output'!$D326</f>
        <v>0</v>
      </c>
      <c r="AY328" s="370">
        <f>IFERROR(IF(SUMPRODUCT(US_CO2!C331:AX331/SUM(US_CO2!C331:AX331),US_CO2!C$6:AX$6)&gt;3.5,4,IF(SUMPRODUCT(US_CO2!C331:AX331/SUM(US_CO2!C331:AX331),US_CO2!C$6:AX$6)&gt;2.5,3,2)),"")</f>
        <v>4</v>
      </c>
      <c r="AZ328" s="370">
        <f>IFERROR(IF(SUMPRODUCT(US_CH4!C331:AC331/SUM(US_CH4!C331:AC331),US_CH4!C$6:AC$6)&gt;3.5,4,IF(SUMPRODUCT(US_CH4!C331:AC331/SUM(US_CH4!C331:AC331),US_CH4!C$6:AC$6)&gt;2.5,3,2)),"")</f>
        <v>4</v>
      </c>
      <c r="BA328" s="223">
        <f>IFERROR(IF(SUMPRODUCT(US_N2O!C331:AA331/SUM(US_N2O!C331:AA331),US_N2O!C$6:AA$6)&gt;3.5,4,IF(SUMPRODUCT(US_N2O!C331:AA331/SUM(US_N2O!C331:AA331),US_N2O!C$6:AA$6)&gt;2.5,3,2)),"")</f>
        <v>4</v>
      </c>
      <c r="BB328" s="223" t="str">
        <f>IFERROR(IF(SUMPRODUCT(US_Others!U333:V333/SUM(US_Others!U333:V333),US_Others!U$8:V$8)&gt;3.5,4,IF(SUMPRODUCT(US_Others!U333:V333/SUM(US_Others!U333:V333),US_Others!U$8:V$8)&gt;2.5,3,2)),"")</f>
        <v/>
      </c>
      <c r="BC328" s="223">
        <f>IFERROR(IF((US_Others!C333*US_Others!C$8/SUM(US_Others!C333,US_Others!H333,US_Others!N333)+ US_Others!H333*US_Others!H$8/SUM(US_Others!C333,US_Others!H333,US_Others!N333)+US_Others!N333*US_Others!N$8/SUM(US_Others!C333,US_Others!H333,US_Others!N333))&gt;3.5,4,IF((US_Others!C333*US_Others!C$8/SUM(US_Others!C333,US_Others!H333,US_Others!N333)+ US_Others!H333*US_Others!H$8/SUM(US_Others!C333,US_Others!H333,US_Others!N333)+US_Others!N333*US_Others!N$8/SUM(US_Others!C333,US_Others!H333,US_Others!N333))&gt;2.5,3,2)),"")</f>
        <v>4</v>
      </c>
      <c r="BD328" s="223">
        <f>IFERROR(IF((US_Others!D333*US_Others!D$8/SUM(US_Others!D333,US_Others!I333,US_Others!O333)+US_Others!I333*US_Others!I$8/SUM(US_Others!D333,US_Others!I333,US_Others!O333)+US_Others!O333*US_Others!O$8/SUM(US_Others!D333,US_Others!I333,US_Others!O333))&gt;3.5,4,IF((US_Others!D333*US_Others!D$8/SUM(US_Others!D333,US_Others!I333,US_Others!O333)+US_Others!I333*US_Others!I$8/SUM(US_Others!D333,US_Others!I333,US_Others!O333)+US_Others!O333*US_Others!O$8/SUM(US_Others!D333,US_Others!I333,US_Others!O333))&gt;2.5,3,2)),"")</f>
        <v>4</v>
      </c>
      <c r="BE328" s="223">
        <f>IFERROR(IF((US_Others!E333*US_Others!E$8/SUM(US_Others!E333,US_Others!J333,US_Others!P333,US_Others!W333)+US_Others!J333*US_Others!J$8/SUM(US_Others!E333,US_Others!J333,US_Others!P333,US_Others!W333)+US_Others!P333*US_Others!P$8/SUM(US_Others!E333,US_Others!J333,US_Others!P333,US_Others!W333)+US_Others!W333*US_Others!W$8/SUM(US_Others!E333,US_Others!J333,US_Others!P333,US_Others!W333))&gt;3.5,4,IF((US_Others!E333*US_Others!E$8/SUM(US_Others!E333,US_Others!J333,US_Others!P333,US_Others!W333)+US_Others!J333*US_Others!J$8/SUM(US_Others!E333,US_Others!J333,US_Others!P333,US_Others!W333)+US_Others!P333*US_Others!P$8/SUM(US_Others!E333,US_Others!J333,US_Others!P333,US_Others!W333)+US_Others!W333*US_Others!W$8/SUM(US_Others!E333,US_Others!J333,US_Others!P333,US_Others!W333))&gt;2.5,3,2)),"")</f>
        <v>4</v>
      </c>
      <c r="BF328" s="223">
        <f>IFERROR(IF((US_Others!F333*US_Others!F$8/SUM(US_Others!F333,US_Others!K333,US_Others!Q333)+US_Others!K333*US_Others!K$8/SUM(US_Others!F333,US_Others!K333,US_Others!Q333)+US_Others!Q333*US_Others!Q$8/SUM(US_Others!F333,US_Others!K333,US_Others!Q333))&gt;3.5,4,IF((US_Others!F333*US_Others!F$8/SUM(US_Others!F333,US_Others!K333,US_Others!Q333)+US_Others!K333*US_Others!K$8/SUM(US_Others!F333,US_Others!K333,US_Others!Q333)+US_Others!Q333*US_Others!Q$8/SUM(US_Others!F333,US_Others!K333,US_Others!Q333))&gt;2.5,3,2)),"")</f>
        <v>4</v>
      </c>
      <c r="BG328" s="223">
        <f>IFERROR(IF((US_Others!G333*US_Others!G$8/SUM(US_Others!G333,US_Others!L333,US_Others!R333)+US_Others!L333*US_Others!L$8/SUM(US_Others!G333,US_Others!L333,US_Others!R333)+US_Others!R333*US_Others!R$8/SUM(US_Others!G333,US_Others!L333,US_Others!R333))&gt;3.5,4,IF((US_Others!G333*US_Others!G$8/SUM(US_Others!G333,US_Others!L333,US_Others!R333)+US_Others!L333*US_Others!L$8/SUM(US_Others!G333,US_Others!L333,US_Others!R333)+US_Others!R333*US_Others!R$8/SUM(US_Others!G333,US_Others!L333,US_Others!R333))&gt;2.5,3,2)),"")</f>
        <v>4</v>
      </c>
      <c r="BH328" s="219" t="str">
        <f>IFERROR(IF((US_Others!Z333*US_Others!Z$8/SUM(US_Others!Z333,US_Others!AB333)+US_Others!AB333*US_Others!AB$8/SUM(US_Others!Z333,US_Others!AB333))&gt;3.5,4,IF((US_Others!Z333*US_Others!Z$8/SUM(US_Others!Z333,US_Others!AB333)+US_Others!AB333*US_Others!AB$8/SUM(US_Others!Z333,US_Others!AB333))&gt;2.5,3,2)),"")</f>
        <v/>
      </c>
      <c r="BI328" s="219" t="str">
        <f>IFERROR(IF((US_Others!AA333*US_Others!AA$8/SUM(US_Others!AA333,US_Others!AC333)+US_Others!AC333*US_Others!AC$8/SUM(US_Others!AA333,US_Others!AC333))&gt;3.5,4,IF((US_Others!AA333*US_Others!AA$8/SUM(US_Others!AA333,US_Others!AC333)+US_Others!AC333*US_Others!AC$8/SUM(US_Others!AA333,US_Others!AC333))&gt;2.5,3,2)),"")</f>
        <v/>
      </c>
      <c r="BJ328" s="219" t="str">
        <f>IFERROR(US_Others!AD333*US_Others!AD$8/US_Others!AD333,"")</f>
        <v/>
      </c>
      <c r="BK328" s="74" t="str">
        <f>IFERROR(US_Others!AE333*US_Others!AE$8/US_Others!AE333,"")</f>
        <v/>
      </c>
      <c r="BL328" s="219" t="str">
        <f>IFERROR(IF(SUMPRODUCT(US_Others!AG333:AI333/SUM(US_Others!AG333:AI333),US_Others!AG$8:AI$8)&gt;3.5,4,IF(SUMPRODUCT(US_Others!AG333:AI333/SUM(US_Others!AG333:AI333),US_Others!AG$8:AI$8)&gt;2.5,3,2)),"")</f>
        <v/>
      </c>
      <c r="BM328" s="219" t="str">
        <f>IFERROR(US_Others!AL333*US_Others!AL$8/US_Others!AL333,"")</f>
        <v/>
      </c>
    </row>
    <row r="329" spans="1:65">
      <c r="A329" s="200" t="s">
        <v>482</v>
      </c>
      <c r="B329" s="332" t="s">
        <v>483</v>
      </c>
      <c r="C329" s="333">
        <f>SUM(US_CO2!C332:AX332)</f>
        <v>7.1965512400956888E-2</v>
      </c>
      <c r="D329" s="333">
        <f>SUM(US_CH4!C332:AC332)</f>
        <v>1.3253547953819732E-4</v>
      </c>
      <c r="E329" s="333">
        <f>SUM(US_N2O!C332:AA332)</f>
        <v>4.0961250060404474E-5</v>
      </c>
      <c r="F329" s="332">
        <f>US_Others!V334+US_Others!U334</f>
        <v>0</v>
      </c>
      <c r="G329" s="332">
        <f>US_Others!C334+US_Others!H334+US_Others!N334</f>
        <v>3.8733321381558481E-5</v>
      </c>
      <c r="H329" s="332">
        <f>US_Others!D334+US_Others!I334+US_Others!O334</f>
        <v>6.3522647065755917E-4</v>
      </c>
      <c r="I329" s="332">
        <f>US_Others!E334+US_Others!J334+US_Others!P334+US_Others!W334</f>
        <v>2.9359857607221332E-3</v>
      </c>
      <c r="J329" s="332">
        <f>US_Others!F334+US_Others!K334+US_Others!Q334</f>
        <v>5.0740651009841616E-4</v>
      </c>
      <c r="K329" s="332">
        <f>US_Others!G334+US_Others!L334+US_Others!R334</f>
        <v>5.0353317796026037E-5</v>
      </c>
      <c r="L329" s="332">
        <f>US_Others!Z334+US_Others!AB334</f>
        <v>0</v>
      </c>
      <c r="M329" s="332">
        <f>US_Others!AA334+US_Others!AC334</f>
        <v>0</v>
      </c>
      <c r="N329" s="332">
        <f>US_Others!AD334</f>
        <v>0</v>
      </c>
      <c r="O329" s="332">
        <f>US_Others!AE334</f>
        <v>0</v>
      </c>
      <c r="P329" s="332">
        <f>SUM(US_Others!AG334:AI334)</f>
        <v>0</v>
      </c>
      <c r="Q329" s="332">
        <f>US_Others!AL334</f>
        <v>0</v>
      </c>
      <c r="R329" s="332"/>
      <c r="S329" s="334">
        <f t="shared" si="5"/>
        <v>71.965512400956882</v>
      </c>
      <c r="T329" s="334">
        <f>D329*1000/Spec!I$6</f>
        <v>5.3014191815278933E-3</v>
      </c>
      <c r="U329" s="334">
        <f>E329*1000/Spec!I$7</f>
        <v>1.3745385926310227E-4</v>
      </c>
      <c r="V329" s="334">
        <f>F329*1000/Spec!I$8</f>
        <v>0</v>
      </c>
      <c r="W329" s="334">
        <f>G329*1000/Spec!I$9</f>
        <v>5.73826983430496E-5</v>
      </c>
      <c r="X329" s="334">
        <f>H329*1000/Spec!I$10</f>
        <v>1.8149327733073121E-4</v>
      </c>
      <c r="Y329" s="334">
        <f>I329*1000/Spec!I$11</f>
        <v>2.0531368956098837E-3</v>
      </c>
      <c r="Z329" s="334">
        <f>J329*1000/Spec!I$12</f>
        <v>1.1351376064841526E-4</v>
      </c>
      <c r="AA329" s="334">
        <f>K329*1000/Spec!I$15</f>
        <v>5.1328560444470985E-6</v>
      </c>
      <c r="AB329" s="334">
        <f>L329*1000/Spec!I$17</f>
        <v>0</v>
      </c>
      <c r="AC329" s="334">
        <f>M329*1000/Spec!I$18</f>
        <v>0</v>
      </c>
      <c r="AD329" s="335">
        <f>N329*1000/Spec!I$25</f>
        <v>0</v>
      </c>
      <c r="AE329" s="335">
        <f>O329*1000/Spec!I$26</f>
        <v>0</v>
      </c>
      <c r="AF329" s="334">
        <f>P329*1000/Spec!I$21</f>
        <v>0</v>
      </c>
      <c r="AG329" s="334">
        <f>Q329*1000/Spec!I$22</f>
        <v>0</v>
      </c>
      <c r="AI329" s="432">
        <f>S329/'2007output'!$D327</f>
        <v>2.1038838226812994E-3</v>
      </c>
      <c r="AJ329" s="432">
        <f>T329/'2007output'!$D327</f>
        <v>1.5498493210368035E-7</v>
      </c>
      <c r="AK329" s="432">
        <f>U329/'2007output'!$D327</f>
        <v>4.0184102248524778E-9</v>
      </c>
      <c r="AL329" s="433">
        <f>V329/'2007output'!$D327</f>
        <v>0</v>
      </c>
      <c r="AM329" s="433">
        <f>W329/'2007output'!$D327</f>
        <v>1.6775609138042881E-9</v>
      </c>
      <c r="AN329" s="433">
        <f>X329/'2007output'!$D327</f>
        <v>5.3058855188038498E-9</v>
      </c>
      <c r="AO329" s="433">
        <f>Y329/'2007output'!$D327</f>
        <v>6.0022660248109389E-8</v>
      </c>
      <c r="AP329" s="433">
        <f>Z329/'2007output'!$D327</f>
        <v>3.3185307338511009E-9</v>
      </c>
      <c r="AQ329" s="433">
        <f>AA329/'2007output'!$D327</f>
        <v>1.5005705421643865E-10</v>
      </c>
      <c r="AR329" s="433">
        <f>AB329/'2007output'!$D327</f>
        <v>0</v>
      </c>
      <c r="AS329" s="433">
        <f>AC329/'2007output'!$D327</f>
        <v>0</v>
      </c>
      <c r="AT329" s="433">
        <f>AD329/'2007output'!$D327</f>
        <v>0</v>
      </c>
      <c r="AU329" s="433">
        <f>AE329/'2007output'!$D327</f>
        <v>0</v>
      </c>
      <c r="AV329" s="433">
        <f>AF329/'2007output'!$D327</f>
        <v>0</v>
      </c>
      <c r="AW329" s="433">
        <f>AG329/'2007output'!$D327</f>
        <v>0</v>
      </c>
      <c r="AY329" s="370">
        <f>IFERROR(IF(SUMPRODUCT(US_CO2!C332:AX332/SUM(US_CO2!C332:AX332),US_CO2!C$6:AX$6)&gt;3.5,4,IF(SUMPRODUCT(US_CO2!C332:AX332/SUM(US_CO2!C332:AX332),US_CO2!C$6:AX$6)&gt;2.5,3,2)),"")</f>
        <v>4</v>
      </c>
      <c r="AZ329" s="370">
        <f>IFERROR(IF(SUMPRODUCT(US_CH4!C332:AC332/SUM(US_CH4!C332:AC332),US_CH4!C$6:AC$6)&gt;3.5,4,IF(SUMPRODUCT(US_CH4!C332:AC332/SUM(US_CH4!C332:AC332),US_CH4!C$6:AC$6)&gt;2.5,3,2)),"")</f>
        <v>4</v>
      </c>
      <c r="BA329" s="223">
        <f>IFERROR(IF(SUMPRODUCT(US_N2O!C332:AA332/SUM(US_N2O!C332:AA332),US_N2O!C$6:AA$6)&gt;3.5,4,IF(SUMPRODUCT(US_N2O!C332:AA332/SUM(US_N2O!C332:AA332),US_N2O!C$6:AA$6)&gt;2.5,3,2)),"")</f>
        <v>4</v>
      </c>
      <c r="BB329" s="223" t="str">
        <f>IFERROR(IF(SUMPRODUCT(US_Others!U334:V334/SUM(US_Others!U334:V334),US_Others!U$8:V$8)&gt;3.5,4,IF(SUMPRODUCT(US_Others!U334:V334/SUM(US_Others!U334:V334),US_Others!U$8:V$8)&gt;2.5,3,2)),"")</f>
        <v/>
      </c>
      <c r="BC329" s="223">
        <f>IFERROR(IF((US_Others!C334*US_Others!C$8/SUM(US_Others!C334,US_Others!H334,US_Others!N334)+ US_Others!H334*US_Others!H$8/SUM(US_Others!C334,US_Others!H334,US_Others!N334)+US_Others!N334*US_Others!N$8/SUM(US_Others!C334,US_Others!H334,US_Others!N334))&gt;3.5,4,IF((US_Others!C334*US_Others!C$8/SUM(US_Others!C334,US_Others!H334,US_Others!N334)+ US_Others!H334*US_Others!H$8/SUM(US_Others!C334,US_Others!H334,US_Others!N334)+US_Others!N334*US_Others!N$8/SUM(US_Others!C334,US_Others!H334,US_Others!N334))&gt;2.5,3,2)),"")</f>
        <v>4</v>
      </c>
      <c r="BD329" s="223">
        <f>IFERROR(IF((US_Others!D334*US_Others!D$8/SUM(US_Others!D334,US_Others!I334,US_Others!O334)+US_Others!I334*US_Others!I$8/SUM(US_Others!D334,US_Others!I334,US_Others!O334)+US_Others!O334*US_Others!O$8/SUM(US_Others!D334,US_Others!I334,US_Others!O334))&gt;3.5,4,IF((US_Others!D334*US_Others!D$8/SUM(US_Others!D334,US_Others!I334,US_Others!O334)+US_Others!I334*US_Others!I$8/SUM(US_Others!D334,US_Others!I334,US_Others!O334)+US_Others!O334*US_Others!O$8/SUM(US_Others!D334,US_Others!I334,US_Others!O334))&gt;2.5,3,2)),"")</f>
        <v>4</v>
      </c>
      <c r="BE329" s="223">
        <f>IFERROR(IF((US_Others!E334*US_Others!E$8/SUM(US_Others!E334,US_Others!J334,US_Others!P334,US_Others!W334)+US_Others!J334*US_Others!J$8/SUM(US_Others!E334,US_Others!J334,US_Others!P334,US_Others!W334)+US_Others!P334*US_Others!P$8/SUM(US_Others!E334,US_Others!J334,US_Others!P334,US_Others!W334)+US_Others!W334*US_Others!W$8/SUM(US_Others!E334,US_Others!J334,US_Others!P334,US_Others!W334))&gt;3.5,4,IF((US_Others!E334*US_Others!E$8/SUM(US_Others!E334,US_Others!J334,US_Others!P334,US_Others!W334)+US_Others!J334*US_Others!J$8/SUM(US_Others!E334,US_Others!J334,US_Others!P334,US_Others!W334)+US_Others!P334*US_Others!P$8/SUM(US_Others!E334,US_Others!J334,US_Others!P334,US_Others!W334)+US_Others!W334*US_Others!W$8/SUM(US_Others!E334,US_Others!J334,US_Others!P334,US_Others!W334))&gt;2.5,3,2)),"")</f>
        <v>4</v>
      </c>
      <c r="BF329" s="223">
        <f>IFERROR(IF((US_Others!F334*US_Others!F$8/SUM(US_Others!F334,US_Others!K334,US_Others!Q334)+US_Others!K334*US_Others!K$8/SUM(US_Others!F334,US_Others!K334,US_Others!Q334)+US_Others!Q334*US_Others!Q$8/SUM(US_Others!F334,US_Others!K334,US_Others!Q334))&gt;3.5,4,IF((US_Others!F334*US_Others!F$8/SUM(US_Others!F334,US_Others!K334,US_Others!Q334)+US_Others!K334*US_Others!K$8/SUM(US_Others!F334,US_Others!K334,US_Others!Q334)+US_Others!Q334*US_Others!Q$8/SUM(US_Others!F334,US_Others!K334,US_Others!Q334))&gt;2.5,3,2)),"")</f>
        <v>4</v>
      </c>
      <c r="BG329" s="223">
        <f>IFERROR(IF((US_Others!G334*US_Others!G$8/SUM(US_Others!G334,US_Others!L334,US_Others!R334)+US_Others!L334*US_Others!L$8/SUM(US_Others!G334,US_Others!L334,US_Others!R334)+US_Others!R334*US_Others!R$8/SUM(US_Others!G334,US_Others!L334,US_Others!R334))&gt;3.5,4,IF((US_Others!G334*US_Others!G$8/SUM(US_Others!G334,US_Others!L334,US_Others!R334)+US_Others!L334*US_Others!L$8/SUM(US_Others!G334,US_Others!L334,US_Others!R334)+US_Others!R334*US_Others!R$8/SUM(US_Others!G334,US_Others!L334,US_Others!R334))&gt;2.5,3,2)),"")</f>
        <v>4</v>
      </c>
      <c r="BH329" s="219" t="str">
        <f>IFERROR(IF((US_Others!Z334*US_Others!Z$8/SUM(US_Others!Z334,US_Others!AB334)+US_Others!AB334*US_Others!AB$8/SUM(US_Others!Z334,US_Others!AB334))&gt;3.5,4,IF((US_Others!Z334*US_Others!Z$8/SUM(US_Others!Z334,US_Others!AB334)+US_Others!AB334*US_Others!AB$8/SUM(US_Others!Z334,US_Others!AB334))&gt;2.5,3,2)),"")</f>
        <v/>
      </c>
      <c r="BI329" s="219" t="str">
        <f>IFERROR(IF((US_Others!AA334*US_Others!AA$8/SUM(US_Others!AA334,US_Others!AC334)+US_Others!AC334*US_Others!AC$8/SUM(US_Others!AA334,US_Others!AC334))&gt;3.5,4,IF((US_Others!AA334*US_Others!AA$8/SUM(US_Others!AA334,US_Others!AC334)+US_Others!AC334*US_Others!AC$8/SUM(US_Others!AA334,US_Others!AC334))&gt;2.5,3,2)),"")</f>
        <v/>
      </c>
      <c r="BJ329" s="219" t="str">
        <f>IFERROR(US_Others!AD334*US_Others!AD$8/US_Others!AD334,"")</f>
        <v/>
      </c>
      <c r="BK329" s="74" t="str">
        <f>IFERROR(US_Others!AE334*US_Others!AE$8/US_Others!AE334,"")</f>
        <v/>
      </c>
      <c r="BL329" s="219" t="str">
        <f>IFERROR(IF(SUMPRODUCT(US_Others!AG334:AI334/SUM(US_Others!AG334:AI334),US_Others!AG$8:AI$8)&gt;3.5,4,IF(SUMPRODUCT(US_Others!AG334:AI334/SUM(US_Others!AG334:AI334),US_Others!AG$8:AI$8)&gt;2.5,3,2)),"")</f>
        <v/>
      </c>
      <c r="BM329" s="219" t="str">
        <f>IFERROR(US_Others!AL334*US_Others!AL$8/US_Others!AL334,"")</f>
        <v/>
      </c>
    </row>
    <row r="330" spans="1:65">
      <c r="A330" s="200" t="s">
        <v>484</v>
      </c>
      <c r="B330" s="332">
        <v>541700</v>
      </c>
      <c r="C330" s="333">
        <f>SUM(US_CO2!C333:AX333)</f>
        <v>1.1449612050783577</v>
      </c>
      <c r="D330" s="333">
        <f>SUM(US_CH4!C333:AC333)</f>
        <v>1.6356279725934703E-3</v>
      </c>
      <c r="E330" s="333">
        <f>SUM(US_N2O!C333:AA333)</f>
        <v>5.3381893512138921E-4</v>
      </c>
      <c r="F330" s="332">
        <f>US_Others!V335+US_Others!U335</f>
        <v>0</v>
      </c>
      <c r="G330" s="332">
        <f>US_Others!C335+US_Others!H335+US_Others!N335</f>
        <v>2.3902864757588667E-4</v>
      </c>
      <c r="H330" s="332">
        <f>US_Others!D335+US_Others!I335+US_Others!O335</f>
        <v>3.9200698202445424E-3</v>
      </c>
      <c r="I330" s="332">
        <f>US_Others!E335+US_Others!J335+US_Others!P335+US_Others!W335</f>
        <v>1.811837148625221E-2</v>
      </c>
      <c r="J330" s="332">
        <f>US_Others!F335+US_Others!K335+US_Others!Q335</f>
        <v>3.131275283244115E-3</v>
      </c>
      <c r="K330" s="332">
        <f>US_Others!G335+US_Others!L335+US_Others!R335</f>
        <v>3.1073724184865276E-4</v>
      </c>
      <c r="L330" s="332">
        <f>US_Others!Z335+US_Others!AB335</f>
        <v>0</v>
      </c>
      <c r="M330" s="332">
        <f>US_Others!AA335+US_Others!AC335</f>
        <v>0</v>
      </c>
      <c r="N330" s="332">
        <f>US_Others!AD335</f>
        <v>0</v>
      </c>
      <c r="O330" s="332">
        <f>US_Others!AE335</f>
        <v>0</v>
      </c>
      <c r="P330" s="332">
        <f>SUM(US_Others!AG335:AI335)</f>
        <v>0</v>
      </c>
      <c r="Q330" s="332">
        <f>US_Others!AL335</f>
        <v>0</v>
      </c>
      <c r="R330" s="332"/>
      <c r="S330" s="334">
        <f t="shared" si="5"/>
        <v>1144.9612050783578</v>
      </c>
      <c r="T330" s="334">
        <f>D330*1000/Spec!I$6</f>
        <v>6.542511890373881E-2</v>
      </c>
      <c r="U330" s="334">
        <f>E330*1000/Spec!I$7</f>
        <v>1.7913387084610376E-3</v>
      </c>
      <c r="V330" s="334">
        <f>F330*1000/Spec!I$8</f>
        <v>0</v>
      </c>
      <c r="W330" s="334">
        <f>G330*1000/Spec!I$9</f>
        <v>3.5411651492723954E-4</v>
      </c>
      <c r="X330" s="334">
        <f>H330*1000/Spec!I$10</f>
        <v>1.1200199486412978E-3</v>
      </c>
      <c r="Y330" s="334">
        <f>I330*1000/Spec!I$11</f>
        <v>1.267018985052602E-2</v>
      </c>
      <c r="Z330" s="334">
        <f>J330*1000/Spec!I$12</f>
        <v>7.0050901191143504E-4</v>
      </c>
      <c r="AA330" s="334">
        <f>K330*1000/Spec!I$15</f>
        <v>3.1675559821473267E-5</v>
      </c>
      <c r="AB330" s="334">
        <f>L330*1000/Spec!I$17</f>
        <v>0</v>
      </c>
      <c r="AC330" s="334">
        <f>M330*1000/Spec!I$18</f>
        <v>0</v>
      </c>
      <c r="AD330" s="335">
        <f>N330*1000/Spec!I$25</f>
        <v>0</v>
      </c>
      <c r="AE330" s="335">
        <f>O330*1000/Spec!I$26</f>
        <v>0</v>
      </c>
      <c r="AF330" s="334">
        <f>P330*1000/Spec!I$21</f>
        <v>0</v>
      </c>
      <c r="AG330" s="334">
        <f>Q330*1000/Spec!I$22</f>
        <v>0</v>
      </c>
      <c r="AI330" s="432">
        <f>S330/'2007output'!$D328</f>
        <v>6.3234368341132004E-3</v>
      </c>
      <c r="AJ330" s="432">
        <f>T330/'2007output'!$D328</f>
        <v>3.6133242324470255E-7</v>
      </c>
      <c r="AK330" s="432">
        <f>U330/'2007output'!$D328</f>
        <v>9.8932759653459845E-9</v>
      </c>
      <c r="AL330" s="433">
        <f>V330/'2007output'!$D328</f>
        <v>0</v>
      </c>
      <c r="AM330" s="433">
        <f>W330/'2007output'!$D328</f>
        <v>1.9557286344085841E-9</v>
      </c>
      <c r="AN330" s="433">
        <f>X330/'2007output'!$D328</f>
        <v>6.1856902808294363E-9</v>
      </c>
      <c r="AO330" s="433">
        <f>Y330/'2007output'!$D328</f>
        <v>6.9975423482178444E-8</v>
      </c>
      <c r="AP330" s="433">
        <f>Z330/'2007output'!$D328</f>
        <v>3.8687987583351005E-9</v>
      </c>
      <c r="AQ330" s="433">
        <f>AA330/'2007output'!$D328</f>
        <v>1.7493902922462107E-10</v>
      </c>
      <c r="AR330" s="433">
        <f>AB330/'2007output'!$D328</f>
        <v>0</v>
      </c>
      <c r="AS330" s="433">
        <f>AC330/'2007output'!$D328</f>
        <v>0</v>
      </c>
      <c r="AT330" s="433">
        <f>AD330/'2007output'!$D328</f>
        <v>0</v>
      </c>
      <c r="AU330" s="433">
        <f>AE330/'2007output'!$D328</f>
        <v>0</v>
      </c>
      <c r="AV330" s="433">
        <f>AF330/'2007output'!$D328</f>
        <v>0</v>
      </c>
      <c r="AW330" s="433">
        <f>AG330/'2007output'!$D328</f>
        <v>0</v>
      </c>
      <c r="AY330" s="370">
        <f>IFERROR(IF(SUMPRODUCT(US_CO2!C333:AX333/SUM(US_CO2!C333:AX333),US_CO2!C$6:AX$6)&gt;3.5,4,IF(SUMPRODUCT(US_CO2!C333:AX333/SUM(US_CO2!C333:AX333),US_CO2!C$6:AX$6)&gt;2.5,3,2)),"")</f>
        <v>4</v>
      </c>
      <c r="AZ330" s="370">
        <f>IFERROR(IF(SUMPRODUCT(US_CH4!C333:AC333/SUM(US_CH4!C333:AC333),US_CH4!C$6:AC$6)&gt;3.5,4,IF(SUMPRODUCT(US_CH4!C333:AC333/SUM(US_CH4!C333:AC333),US_CH4!C$6:AC$6)&gt;2.5,3,2)),"")</f>
        <v>4</v>
      </c>
      <c r="BA330" s="223">
        <f>IFERROR(IF(SUMPRODUCT(US_N2O!C333:AA333/SUM(US_N2O!C333:AA333),US_N2O!C$6:AA$6)&gt;3.5,4,IF(SUMPRODUCT(US_N2O!C333:AA333/SUM(US_N2O!C333:AA333),US_N2O!C$6:AA$6)&gt;2.5,3,2)),"")</f>
        <v>4</v>
      </c>
      <c r="BB330" s="223" t="str">
        <f>IFERROR(IF(SUMPRODUCT(US_Others!U335:V335/SUM(US_Others!U335:V335),US_Others!U$8:V$8)&gt;3.5,4,IF(SUMPRODUCT(US_Others!U335:V335/SUM(US_Others!U335:V335),US_Others!U$8:V$8)&gt;2.5,3,2)),"")</f>
        <v/>
      </c>
      <c r="BC330" s="223">
        <f>IFERROR(IF((US_Others!C335*US_Others!C$8/SUM(US_Others!C335,US_Others!H335,US_Others!N335)+ US_Others!H335*US_Others!H$8/SUM(US_Others!C335,US_Others!H335,US_Others!N335)+US_Others!N335*US_Others!N$8/SUM(US_Others!C335,US_Others!H335,US_Others!N335))&gt;3.5,4,IF((US_Others!C335*US_Others!C$8/SUM(US_Others!C335,US_Others!H335,US_Others!N335)+ US_Others!H335*US_Others!H$8/SUM(US_Others!C335,US_Others!H335,US_Others!N335)+US_Others!N335*US_Others!N$8/SUM(US_Others!C335,US_Others!H335,US_Others!N335))&gt;2.5,3,2)),"")</f>
        <v>4</v>
      </c>
      <c r="BD330" s="223">
        <f>IFERROR(IF((US_Others!D335*US_Others!D$8/SUM(US_Others!D335,US_Others!I335,US_Others!O335)+US_Others!I335*US_Others!I$8/SUM(US_Others!D335,US_Others!I335,US_Others!O335)+US_Others!O335*US_Others!O$8/SUM(US_Others!D335,US_Others!I335,US_Others!O335))&gt;3.5,4,IF((US_Others!D335*US_Others!D$8/SUM(US_Others!D335,US_Others!I335,US_Others!O335)+US_Others!I335*US_Others!I$8/SUM(US_Others!D335,US_Others!I335,US_Others!O335)+US_Others!O335*US_Others!O$8/SUM(US_Others!D335,US_Others!I335,US_Others!O335))&gt;2.5,3,2)),"")</f>
        <v>4</v>
      </c>
      <c r="BE330" s="223">
        <f>IFERROR(IF((US_Others!E335*US_Others!E$8/SUM(US_Others!E335,US_Others!J335,US_Others!P335,US_Others!W335)+US_Others!J335*US_Others!J$8/SUM(US_Others!E335,US_Others!J335,US_Others!P335,US_Others!W335)+US_Others!P335*US_Others!P$8/SUM(US_Others!E335,US_Others!J335,US_Others!P335,US_Others!W335)+US_Others!W335*US_Others!W$8/SUM(US_Others!E335,US_Others!J335,US_Others!P335,US_Others!W335))&gt;3.5,4,IF((US_Others!E335*US_Others!E$8/SUM(US_Others!E335,US_Others!J335,US_Others!P335,US_Others!W335)+US_Others!J335*US_Others!J$8/SUM(US_Others!E335,US_Others!J335,US_Others!P335,US_Others!W335)+US_Others!P335*US_Others!P$8/SUM(US_Others!E335,US_Others!J335,US_Others!P335,US_Others!W335)+US_Others!W335*US_Others!W$8/SUM(US_Others!E335,US_Others!J335,US_Others!P335,US_Others!W335))&gt;2.5,3,2)),"")</f>
        <v>4</v>
      </c>
      <c r="BF330" s="223">
        <f>IFERROR(IF((US_Others!F335*US_Others!F$8/SUM(US_Others!F335,US_Others!K335,US_Others!Q335)+US_Others!K335*US_Others!K$8/SUM(US_Others!F335,US_Others!K335,US_Others!Q335)+US_Others!Q335*US_Others!Q$8/SUM(US_Others!F335,US_Others!K335,US_Others!Q335))&gt;3.5,4,IF((US_Others!F335*US_Others!F$8/SUM(US_Others!F335,US_Others!K335,US_Others!Q335)+US_Others!K335*US_Others!K$8/SUM(US_Others!F335,US_Others!K335,US_Others!Q335)+US_Others!Q335*US_Others!Q$8/SUM(US_Others!F335,US_Others!K335,US_Others!Q335))&gt;2.5,3,2)),"")</f>
        <v>4</v>
      </c>
      <c r="BG330" s="223">
        <f>IFERROR(IF((US_Others!G335*US_Others!G$8/SUM(US_Others!G335,US_Others!L335,US_Others!R335)+US_Others!L335*US_Others!L$8/SUM(US_Others!G335,US_Others!L335,US_Others!R335)+US_Others!R335*US_Others!R$8/SUM(US_Others!G335,US_Others!L335,US_Others!R335))&gt;3.5,4,IF((US_Others!G335*US_Others!G$8/SUM(US_Others!G335,US_Others!L335,US_Others!R335)+US_Others!L335*US_Others!L$8/SUM(US_Others!G335,US_Others!L335,US_Others!R335)+US_Others!R335*US_Others!R$8/SUM(US_Others!G335,US_Others!L335,US_Others!R335))&gt;2.5,3,2)),"")</f>
        <v>4</v>
      </c>
      <c r="BH330" s="219" t="str">
        <f>IFERROR(IF((US_Others!Z335*US_Others!Z$8/SUM(US_Others!Z335,US_Others!AB335)+US_Others!AB335*US_Others!AB$8/SUM(US_Others!Z335,US_Others!AB335))&gt;3.5,4,IF((US_Others!Z335*US_Others!Z$8/SUM(US_Others!Z335,US_Others!AB335)+US_Others!AB335*US_Others!AB$8/SUM(US_Others!Z335,US_Others!AB335))&gt;2.5,3,2)),"")</f>
        <v/>
      </c>
      <c r="BI330" s="219" t="str">
        <f>IFERROR(IF((US_Others!AA335*US_Others!AA$8/SUM(US_Others!AA335,US_Others!AC335)+US_Others!AC335*US_Others!AC$8/SUM(US_Others!AA335,US_Others!AC335))&gt;3.5,4,IF((US_Others!AA335*US_Others!AA$8/SUM(US_Others!AA335,US_Others!AC335)+US_Others!AC335*US_Others!AC$8/SUM(US_Others!AA335,US_Others!AC335))&gt;2.5,3,2)),"")</f>
        <v/>
      </c>
      <c r="BJ330" s="219" t="str">
        <f>IFERROR(US_Others!AD335*US_Others!AD$8/US_Others!AD335,"")</f>
        <v/>
      </c>
      <c r="BK330" s="74" t="str">
        <f>IFERROR(US_Others!AE335*US_Others!AE$8/US_Others!AE335,"")</f>
        <v/>
      </c>
      <c r="BL330" s="219" t="str">
        <f>IFERROR(IF(SUMPRODUCT(US_Others!AG335:AI335/SUM(US_Others!AG335:AI335),US_Others!AG$8:AI$8)&gt;3.5,4,IF(SUMPRODUCT(US_Others!AG335:AI335/SUM(US_Others!AG335:AI335),US_Others!AG$8:AI$8)&gt;2.5,3,2)),"")</f>
        <v/>
      </c>
      <c r="BM330" s="219" t="str">
        <f>IFERROR(US_Others!AL335*US_Others!AL$8/US_Others!AL335,"")</f>
        <v/>
      </c>
    </row>
    <row r="331" spans="1:65">
      <c r="A331" s="200" t="s">
        <v>485</v>
      </c>
      <c r="B331" s="332">
        <v>541800</v>
      </c>
      <c r="C331" s="333">
        <f>SUM(US_CO2!C334:AX334)</f>
        <v>0.35355938099730827</v>
      </c>
      <c r="D331" s="333">
        <f>SUM(US_CH4!C334:AC334)</f>
        <v>6.2812458955444832E-4</v>
      </c>
      <c r="E331" s="333">
        <f>SUM(US_N2O!C334:AA334)</f>
        <v>1.9877717499317281E-4</v>
      </c>
      <c r="F331" s="332">
        <f>US_Others!V336+US_Others!U336</f>
        <v>0</v>
      </c>
      <c r="G331" s="332">
        <f>US_Others!C336+US_Others!H336+US_Others!N336</f>
        <v>4.4887398141277426E-4</v>
      </c>
      <c r="H331" s="332">
        <f>US_Others!D336+US_Others!I336+US_Others!O336</f>
        <v>7.3615332951694982E-3</v>
      </c>
      <c r="I331" s="332">
        <f>US_Others!E336+US_Others!J336+US_Others!P336+US_Others!W336</f>
        <v>3.402464779108829E-2</v>
      </c>
      <c r="J331" s="332">
        <f>US_Others!F336+US_Others!K336+US_Others!Q336</f>
        <v>5.8802491565073424E-3</v>
      </c>
      <c r="K331" s="332">
        <f>US_Others!G336+US_Others!L336+US_Others!R336</f>
        <v>5.8353617583660673E-4</v>
      </c>
      <c r="L331" s="332">
        <f>US_Others!Z336+US_Others!AB336</f>
        <v>0</v>
      </c>
      <c r="M331" s="332">
        <f>US_Others!AA336+US_Others!AC336</f>
        <v>0</v>
      </c>
      <c r="N331" s="332">
        <f>US_Others!AD336</f>
        <v>0</v>
      </c>
      <c r="O331" s="332">
        <f>US_Others!AE336</f>
        <v>0</v>
      </c>
      <c r="P331" s="332">
        <f>SUM(US_Others!AG336:AI336)</f>
        <v>0</v>
      </c>
      <c r="Q331" s="332">
        <f>US_Others!AL336</f>
        <v>0</v>
      </c>
      <c r="R331" s="332"/>
      <c r="S331" s="334">
        <f t="shared" si="5"/>
        <v>353.55938099730827</v>
      </c>
      <c r="T331" s="334">
        <f>D331*1000/Spec!I$6</f>
        <v>2.5124983582177931E-2</v>
      </c>
      <c r="U331" s="334">
        <f>E331*1000/Spec!I$7</f>
        <v>6.6703749997708999E-4</v>
      </c>
      <c r="V331" s="334">
        <f>F331*1000/Spec!I$8</f>
        <v>0</v>
      </c>
      <c r="W331" s="334">
        <f>G331*1000/Spec!I$9</f>
        <v>6.6499849098188772E-4</v>
      </c>
      <c r="X331" s="334">
        <f>H331*1000/Spec!I$10</f>
        <v>2.1032952271912851E-3</v>
      </c>
      <c r="Y331" s="334">
        <f>I331*1000/Spec!I$11</f>
        <v>2.3793459993768036E-2</v>
      </c>
      <c r="Z331" s="334">
        <f>J331*1000/Spec!I$12</f>
        <v>1.3154919813215531E-3</v>
      </c>
      <c r="AA331" s="334">
        <f>K331*1000/Spec!I$15</f>
        <v>5.9483809973150535E-5</v>
      </c>
      <c r="AB331" s="334">
        <f>L331*1000/Spec!I$17</f>
        <v>0</v>
      </c>
      <c r="AC331" s="334">
        <f>M331*1000/Spec!I$18</f>
        <v>0</v>
      </c>
      <c r="AD331" s="335">
        <f>N331*1000/Spec!I$25</f>
        <v>0</v>
      </c>
      <c r="AE331" s="335">
        <f>O331*1000/Spec!I$26</f>
        <v>0</v>
      </c>
      <c r="AF331" s="334">
        <f>P331*1000/Spec!I$21</f>
        <v>0</v>
      </c>
      <c r="AG331" s="334">
        <f>Q331*1000/Spec!I$22</f>
        <v>0</v>
      </c>
      <c r="AI331" s="432">
        <f>S331/'2007output'!$D329</f>
        <v>2.646360912814351E-3</v>
      </c>
      <c r="AJ331" s="432">
        <f>T331/'2007output'!$D329</f>
        <v>1.8805829532630665E-7</v>
      </c>
      <c r="AK331" s="432">
        <f>U331/'2007output'!$D329</f>
        <v>4.9927170998588594E-9</v>
      </c>
      <c r="AL331" s="433">
        <f>V331/'2007output'!$D329</f>
        <v>0</v>
      </c>
      <c r="AM331" s="433">
        <f>W331/'2007output'!$D329</f>
        <v>4.9774552966207174E-9</v>
      </c>
      <c r="AN331" s="433">
        <f>X331/'2007output'!$D329</f>
        <v>1.5742980038168957E-8</v>
      </c>
      <c r="AO331" s="433">
        <f>Y331/'2007output'!$D329</f>
        <v>1.7809195821790143E-7</v>
      </c>
      <c r="AP331" s="433">
        <f>Z331/'2007output'!$D329</f>
        <v>9.8463419374426604E-9</v>
      </c>
      <c r="AQ331" s="433">
        <f>AA331/'2007output'!$D329</f>
        <v>4.4523109304634879E-10</v>
      </c>
      <c r="AR331" s="433">
        <f>AB331/'2007output'!$D329</f>
        <v>0</v>
      </c>
      <c r="AS331" s="433">
        <f>AC331/'2007output'!$D329</f>
        <v>0</v>
      </c>
      <c r="AT331" s="433">
        <f>AD331/'2007output'!$D329</f>
        <v>0</v>
      </c>
      <c r="AU331" s="433">
        <f>AE331/'2007output'!$D329</f>
        <v>0</v>
      </c>
      <c r="AV331" s="433">
        <f>AF331/'2007output'!$D329</f>
        <v>0</v>
      </c>
      <c r="AW331" s="433">
        <f>AG331/'2007output'!$D329</f>
        <v>0</v>
      </c>
      <c r="AY331" s="370">
        <f>IFERROR(IF(SUMPRODUCT(US_CO2!C334:AX334/SUM(US_CO2!C334:AX334),US_CO2!C$6:AX$6)&gt;3.5,4,IF(SUMPRODUCT(US_CO2!C334:AX334/SUM(US_CO2!C334:AX334),US_CO2!C$6:AX$6)&gt;2.5,3,2)),"")</f>
        <v>4</v>
      </c>
      <c r="AZ331" s="370">
        <f>IFERROR(IF(SUMPRODUCT(US_CH4!C334:AC334/SUM(US_CH4!C334:AC334),US_CH4!C$6:AC$6)&gt;3.5,4,IF(SUMPRODUCT(US_CH4!C334:AC334/SUM(US_CH4!C334:AC334),US_CH4!C$6:AC$6)&gt;2.5,3,2)),"")</f>
        <v>4</v>
      </c>
      <c r="BA331" s="223">
        <f>IFERROR(IF(SUMPRODUCT(US_N2O!C334:AA334/SUM(US_N2O!C334:AA334),US_N2O!C$6:AA$6)&gt;3.5,4,IF(SUMPRODUCT(US_N2O!C334:AA334/SUM(US_N2O!C334:AA334),US_N2O!C$6:AA$6)&gt;2.5,3,2)),"")</f>
        <v>4</v>
      </c>
      <c r="BB331" s="223" t="str">
        <f>IFERROR(IF(SUMPRODUCT(US_Others!U336:V336/SUM(US_Others!U336:V336),US_Others!U$8:V$8)&gt;3.5,4,IF(SUMPRODUCT(US_Others!U336:V336/SUM(US_Others!U336:V336),US_Others!U$8:V$8)&gt;2.5,3,2)),"")</f>
        <v/>
      </c>
      <c r="BC331" s="223">
        <f>IFERROR(IF((US_Others!C336*US_Others!C$8/SUM(US_Others!C336,US_Others!H336,US_Others!N336)+ US_Others!H336*US_Others!H$8/SUM(US_Others!C336,US_Others!H336,US_Others!N336)+US_Others!N336*US_Others!N$8/SUM(US_Others!C336,US_Others!H336,US_Others!N336))&gt;3.5,4,IF((US_Others!C336*US_Others!C$8/SUM(US_Others!C336,US_Others!H336,US_Others!N336)+ US_Others!H336*US_Others!H$8/SUM(US_Others!C336,US_Others!H336,US_Others!N336)+US_Others!N336*US_Others!N$8/SUM(US_Others!C336,US_Others!H336,US_Others!N336))&gt;2.5,3,2)),"")</f>
        <v>4</v>
      </c>
      <c r="BD331" s="223">
        <f>IFERROR(IF((US_Others!D336*US_Others!D$8/SUM(US_Others!D336,US_Others!I336,US_Others!O336)+US_Others!I336*US_Others!I$8/SUM(US_Others!D336,US_Others!I336,US_Others!O336)+US_Others!O336*US_Others!O$8/SUM(US_Others!D336,US_Others!I336,US_Others!O336))&gt;3.5,4,IF((US_Others!D336*US_Others!D$8/SUM(US_Others!D336,US_Others!I336,US_Others!O336)+US_Others!I336*US_Others!I$8/SUM(US_Others!D336,US_Others!I336,US_Others!O336)+US_Others!O336*US_Others!O$8/SUM(US_Others!D336,US_Others!I336,US_Others!O336))&gt;2.5,3,2)),"")</f>
        <v>4</v>
      </c>
      <c r="BE331" s="223">
        <f>IFERROR(IF((US_Others!E336*US_Others!E$8/SUM(US_Others!E336,US_Others!J336,US_Others!P336,US_Others!W336)+US_Others!J336*US_Others!J$8/SUM(US_Others!E336,US_Others!J336,US_Others!P336,US_Others!W336)+US_Others!P336*US_Others!P$8/SUM(US_Others!E336,US_Others!J336,US_Others!P336,US_Others!W336)+US_Others!W336*US_Others!W$8/SUM(US_Others!E336,US_Others!J336,US_Others!P336,US_Others!W336))&gt;3.5,4,IF((US_Others!E336*US_Others!E$8/SUM(US_Others!E336,US_Others!J336,US_Others!P336,US_Others!W336)+US_Others!J336*US_Others!J$8/SUM(US_Others!E336,US_Others!J336,US_Others!P336,US_Others!W336)+US_Others!P336*US_Others!P$8/SUM(US_Others!E336,US_Others!J336,US_Others!P336,US_Others!W336)+US_Others!W336*US_Others!W$8/SUM(US_Others!E336,US_Others!J336,US_Others!P336,US_Others!W336))&gt;2.5,3,2)),"")</f>
        <v>4</v>
      </c>
      <c r="BF331" s="223">
        <f>IFERROR(IF((US_Others!F336*US_Others!F$8/SUM(US_Others!F336,US_Others!K336,US_Others!Q336)+US_Others!K336*US_Others!K$8/SUM(US_Others!F336,US_Others!K336,US_Others!Q336)+US_Others!Q336*US_Others!Q$8/SUM(US_Others!F336,US_Others!K336,US_Others!Q336))&gt;3.5,4,IF((US_Others!F336*US_Others!F$8/SUM(US_Others!F336,US_Others!K336,US_Others!Q336)+US_Others!K336*US_Others!K$8/SUM(US_Others!F336,US_Others!K336,US_Others!Q336)+US_Others!Q336*US_Others!Q$8/SUM(US_Others!F336,US_Others!K336,US_Others!Q336))&gt;2.5,3,2)),"")</f>
        <v>4</v>
      </c>
      <c r="BG331" s="223">
        <f>IFERROR(IF((US_Others!G336*US_Others!G$8/SUM(US_Others!G336,US_Others!L336,US_Others!R336)+US_Others!L336*US_Others!L$8/SUM(US_Others!G336,US_Others!L336,US_Others!R336)+US_Others!R336*US_Others!R$8/SUM(US_Others!G336,US_Others!L336,US_Others!R336))&gt;3.5,4,IF((US_Others!G336*US_Others!G$8/SUM(US_Others!G336,US_Others!L336,US_Others!R336)+US_Others!L336*US_Others!L$8/SUM(US_Others!G336,US_Others!L336,US_Others!R336)+US_Others!R336*US_Others!R$8/SUM(US_Others!G336,US_Others!L336,US_Others!R336))&gt;2.5,3,2)),"")</f>
        <v>4</v>
      </c>
      <c r="BH331" s="219" t="str">
        <f>IFERROR(IF((US_Others!Z336*US_Others!Z$8/SUM(US_Others!Z336,US_Others!AB336)+US_Others!AB336*US_Others!AB$8/SUM(US_Others!Z336,US_Others!AB336))&gt;3.5,4,IF((US_Others!Z336*US_Others!Z$8/SUM(US_Others!Z336,US_Others!AB336)+US_Others!AB336*US_Others!AB$8/SUM(US_Others!Z336,US_Others!AB336))&gt;2.5,3,2)),"")</f>
        <v/>
      </c>
      <c r="BI331" s="219" t="str">
        <f>IFERROR(IF((US_Others!AA336*US_Others!AA$8/SUM(US_Others!AA336,US_Others!AC336)+US_Others!AC336*US_Others!AC$8/SUM(US_Others!AA336,US_Others!AC336))&gt;3.5,4,IF((US_Others!AA336*US_Others!AA$8/SUM(US_Others!AA336,US_Others!AC336)+US_Others!AC336*US_Others!AC$8/SUM(US_Others!AA336,US_Others!AC336))&gt;2.5,3,2)),"")</f>
        <v/>
      </c>
      <c r="BJ331" s="219" t="str">
        <f>IFERROR(US_Others!AD336*US_Others!AD$8/US_Others!AD336,"")</f>
        <v/>
      </c>
      <c r="BK331" s="74" t="str">
        <f>IFERROR(US_Others!AE336*US_Others!AE$8/US_Others!AE336,"")</f>
        <v/>
      </c>
      <c r="BL331" s="219" t="str">
        <f>IFERROR(IF(SUMPRODUCT(US_Others!AG336:AI336/SUM(US_Others!AG336:AI336),US_Others!AG$8:AI$8)&gt;3.5,4,IF(SUMPRODUCT(US_Others!AG336:AI336/SUM(US_Others!AG336:AI336),US_Others!AG$8:AI$8)&gt;2.5,3,2)),"")</f>
        <v/>
      </c>
      <c r="BM331" s="219" t="str">
        <f>IFERROR(US_Others!AL336*US_Others!AL$8/US_Others!AL336,"")</f>
        <v/>
      </c>
    </row>
    <row r="332" spans="1:65">
      <c r="A332" s="200" t="s">
        <v>486</v>
      </c>
      <c r="B332" s="332" t="s">
        <v>487</v>
      </c>
      <c r="C332" s="333">
        <f>SUM(US_CO2!C335:AX335)</f>
        <v>0.29033234872301517</v>
      </c>
      <c r="D332" s="333">
        <f>SUM(US_CH4!C335:AC335)</f>
        <v>5.5686734611347247E-4</v>
      </c>
      <c r="E332" s="333">
        <f>SUM(US_N2O!C335:AA335)</f>
        <v>1.6596038546253986E-4</v>
      </c>
      <c r="F332" s="332">
        <f>US_Others!V337+US_Others!U337</f>
        <v>0</v>
      </c>
      <c r="G332" s="332">
        <f>US_Others!C337+US_Others!H337+US_Others!N337</f>
        <v>4.6923074512138333E-5</v>
      </c>
      <c r="H332" s="332">
        <f>US_Others!D337+US_Others!I337+US_Others!O337</f>
        <v>7.6953842199906867E-4</v>
      </c>
      <c r="I332" s="332">
        <f>US_Others!E337+US_Others!J337+US_Others!P337+US_Others!W337</f>
        <v>3.5567690480200857E-3</v>
      </c>
      <c r="J332" s="332">
        <f>US_Others!F337+US_Others!K337+US_Others!Q337</f>
        <v>6.1469227610901219E-4</v>
      </c>
      <c r="K332" s="332">
        <f>US_Others!G337+US_Others!L337+US_Others!R337</f>
        <v>6.0999996865779841E-5</v>
      </c>
      <c r="L332" s="332">
        <f>US_Others!Z337+US_Others!AB337</f>
        <v>0</v>
      </c>
      <c r="M332" s="332">
        <f>US_Others!AA337+US_Others!AC337</f>
        <v>0</v>
      </c>
      <c r="N332" s="332">
        <f>US_Others!AD337</f>
        <v>0</v>
      </c>
      <c r="O332" s="332">
        <f>US_Others!AE337</f>
        <v>0</v>
      </c>
      <c r="P332" s="332">
        <f>SUM(US_Others!AG337:AI337)</f>
        <v>0</v>
      </c>
      <c r="Q332" s="332">
        <f>US_Others!AL337</f>
        <v>0</v>
      </c>
      <c r="R332" s="332"/>
      <c r="S332" s="334">
        <f t="shared" si="5"/>
        <v>290.33234872301517</v>
      </c>
      <c r="T332" s="334">
        <f>D332*1000/Spec!I$6</f>
        <v>2.2274693844538899E-2</v>
      </c>
      <c r="U332" s="334">
        <f>E332*1000/Spec!I$7</f>
        <v>5.5691404517630827E-4</v>
      </c>
      <c r="V332" s="334">
        <f>F332*1000/Spec!I$8</f>
        <v>0</v>
      </c>
      <c r="W332" s="334">
        <f>G332*1000/Spec!I$9</f>
        <v>6.9515665943908648E-5</v>
      </c>
      <c r="X332" s="334">
        <f>H332*1000/Spec!I$10</f>
        <v>2.1986812057116247E-4</v>
      </c>
      <c r="Y332" s="334">
        <f>I332*1000/Spec!I$11</f>
        <v>2.4872510825315287E-3</v>
      </c>
      <c r="Z332" s="334">
        <f>J332*1000/Spec!I$12</f>
        <v>1.3751505058367164E-4</v>
      </c>
      <c r="AA332" s="334">
        <f>K332*1000/Spec!I$15</f>
        <v>6.2181444307624705E-6</v>
      </c>
      <c r="AB332" s="334">
        <f>L332*1000/Spec!I$17</f>
        <v>0</v>
      </c>
      <c r="AC332" s="334">
        <f>M332*1000/Spec!I$18</f>
        <v>0</v>
      </c>
      <c r="AD332" s="335">
        <f>N332*1000/Spec!I$25</f>
        <v>0</v>
      </c>
      <c r="AE332" s="335">
        <f>O332*1000/Spec!I$26</f>
        <v>0</v>
      </c>
      <c r="AF332" s="334">
        <f>P332*1000/Spec!I$21</f>
        <v>0</v>
      </c>
      <c r="AG332" s="334">
        <f>Q332*1000/Spec!I$22</f>
        <v>0</v>
      </c>
      <c r="AI332" s="432">
        <f>S332/'2007output'!$D330</f>
        <v>4.0409614851012613E-3</v>
      </c>
      <c r="AJ332" s="432">
        <f>T332/'2007output'!$D330</f>
        <v>3.1002807752599729E-7</v>
      </c>
      <c r="AK332" s="432">
        <f>U332/'2007output'!$D330</f>
        <v>7.7513519143414928E-9</v>
      </c>
      <c r="AL332" s="433">
        <f>V332/'2007output'!$D330</f>
        <v>0</v>
      </c>
      <c r="AM332" s="433">
        <f>W332/'2007output'!$D330</f>
        <v>9.6754677846282996E-10</v>
      </c>
      <c r="AN332" s="433">
        <f>X332/'2007output'!$D330</f>
        <v>3.060212239309579E-9</v>
      </c>
      <c r="AO332" s="433">
        <f>Y332/'2007output'!$D330</f>
        <v>3.4618553090944538E-8</v>
      </c>
      <c r="AP332" s="433">
        <f>Z332/'2007output'!$D330</f>
        <v>1.913989348670598E-9</v>
      </c>
      <c r="AQ332" s="433">
        <f>AA332/'2007output'!$D330</f>
        <v>8.6546615504702666E-11</v>
      </c>
      <c r="AR332" s="433">
        <f>AB332/'2007output'!$D330</f>
        <v>0</v>
      </c>
      <c r="AS332" s="433">
        <f>AC332/'2007output'!$D330</f>
        <v>0</v>
      </c>
      <c r="AT332" s="433">
        <f>AD332/'2007output'!$D330</f>
        <v>0</v>
      </c>
      <c r="AU332" s="433">
        <f>AE332/'2007output'!$D330</f>
        <v>0</v>
      </c>
      <c r="AV332" s="433">
        <f>AF332/'2007output'!$D330</f>
        <v>0</v>
      </c>
      <c r="AW332" s="433">
        <f>AG332/'2007output'!$D330</f>
        <v>0</v>
      </c>
      <c r="AY332" s="370">
        <f>IFERROR(IF(SUMPRODUCT(US_CO2!C335:AX335/SUM(US_CO2!C335:AX335),US_CO2!C$6:AX$6)&gt;3.5,4,IF(SUMPRODUCT(US_CO2!C335:AX335/SUM(US_CO2!C335:AX335),US_CO2!C$6:AX$6)&gt;2.5,3,2)),"")</f>
        <v>4</v>
      </c>
      <c r="AZ332" s="370">
        <f>IFERROR(IF(SUMPRODUCT(US_CH4!C335:AC335/SUM(US_CH4!C335:AC335),US_CH4!C$6:AC$6)&gt;3.5,4,IF(SUMPRODUCT(US_CH4!C335:AC335/SUM(US_CH4!C335:AC335),US_CH4!C$6:AC$6)&gt;2.5,3,2)),"")</f>
        <v>4</v>
      </c>
      <c r="BA332" s="223">
        <f>IFERROR(IF(SUMPRODUCT(US_N2O!C335:AA335/SUM(US_N2O!C335:AA335),US_N2O!C$6:AA$6)&gt;3.5,4,IF(SUMPRODUCT(US_N2O!C335:AA335/SUM(US_N2O!C335:AA335),US_N2O!C$6:AA$6)&gt;2.5,3,2)),"")</f>
        <v>4</v>
      </c>
      <c r="BB332" s="223" t="str">
        <f>IFERROR(IF(SUMPRODUCT(US_Others!U337:V337/SUM(US_Others!U337:V337),US_Others!U$8:V$8)&gt;3.5,4,IF(SUMPRODUCT(US_Others!U337:V337/SUM(US_Others!U337:V337),US_Others!U$8:V$8)&gt;2.5,3,2)),"")</f>
        <v/>
      </c>
      <c r="BC332" s="223">
        <f>IFERROR(IF((US_Others!C337*US_Others!C$8/SUM(US_Others!C337,US_Others!H337,US_Others!N337)+ US_Others!H337*US_Others!H$8/SUM(US_Others!C337,US_Others!H337,US_Others!N337)+US_Others!N337*US_Others!N$8/SUM(US_Others!C337,US_Others!H337,US_Others!N337))&gt;3.5,4,IF((US_Others!C337*US_Others!C$8/SUM(US_Others!C337,US_Others!H337,US_Others!N337)+ US_Others!H337*US_Others!H$8/SUM(US_Others!C337,US_Others!H337,US_Others!N337)+US_Others!N337*US_Others!N$8/SUM(US_Others!C337,US_Others!H337,US_Others!N337))&gt;2.5,3,2)),"")</f>
        <v>4</v>
      </c>
      <c r="BD332" s="223">
        <f>IFERROR(IF((US_Others!D337*US_Others!D$8/SUM(US_Others!D337,US_Others!I337,US_Others!O337)+US_Others!I337*US_Others!I$8/SUM(US_Others!D337,US_Others!I337,US_Others!O337)+US_Others!O337*US_Others!O$8/SUM(US_Others!D337,US_Others!I337,US_Others!O337))&gt;3.5,4,IF((US_Others!D337*US_Others!D$8/SUM(US_Others!D337,US_Others!I337,US_Others!O337)+US_Others!I337*US_Others!I$8/SUM(US_Others!D337,US_Others!I337,US_Others!O337)+US_Others!O337*US_Others!O$8/SUM(US_Others!D337,US_Others!I337,US_Others!O337))&gt;2.5,3,2)),"")</f>
        <v>4</v>
      </c>
      <c r="BE332" s="223">
        <f>IFERROR(IF((US_Others!E337*US_Others!E$8/SUM(US_Others!E337,US_Others!J337,US_Others!P337,US_Others!W337)+US_Others!J337*US_Others!J$8/SUM(US_Others!E337,US_Others!J337,US_Others!P337,US_Others!W337)+US_Others!P337*US_Others!P$8/SUM(US_Others!E337,US_Others!J337,US_Others!P337,US_Others!W337)+US_Others!W337*US_Others!W$8/SUM(US_Others!E337,US_Others!J337,US_Others!P337,US_Others!W337))&gt;3.5,4,IF((US_Others!E337*US_Others!E$8/SUM(US_Others!E337,US_Others!J337,US_Others!P337,US_Others!W337)+US_Others!J337*US_Others!J$8/SUM(US_Others!E337,US_Others!J337,US_Others!P337,US_Others!W337)+US_Others!P337*US_Others!P$8/SUM(US_Others!E337,US_Others!J337,US_Others!P337,US_Others!W337)+US_Others!W337*US_Others!W$8/SUM(US_Others!E337,US_Others!J337,US_Others!P337,US_Others!W337))&gt;2.5,3,2)),"")</f>
        <v>4</v>
      </c>
      <c r="BF332" s="223">
        <f>IFERROR(IF((US_Others!F337*US_Others!F$8/SUM(US_Others!F337,US_Others!K337,US_Others!Q337)+US_Others!K337*US_Others!K$8/SUM(US_Others!F337,US_Others!K337,US_Others!Q337)+US_Others!Q337*US_Others!Q$8/SUM(US_Others!F337,US_Others!K337,US_Others!Q337))&gt;3.5,4,IF((US_Others!F337*US_Others!F$8/SUM(US_Others!F337,US_Others!K337,US_Others!Q337)+US_Others!K337*US_Others!K$8/SUM(US_Others!F337,US_Others!K337,US_Others!Q337)+US_Others!Q337*US_Others!Q$8/SUM(US_Others!F337,US_Others!K337,US_Others!Q337))&gt;2.5,3,2)),"")</f>
        <v>4</v>
      </c>
      <c r="BG332" s="223">
        <f>IFERROR(IF((US_Others!G337*US_Others!G$8/SUM(US_Others!G337,US_Others!L337,US_Others!R337)+US_Others!L337*US_Others!L$8/SUM(US_Others!G337,US_Others!L337,US_Others!R337)+US_Others!R337*US_Others!R$8/SUM(US_Others!G337,US_Others!L337,US_Others!R337))&gt;3.5,4,IF((US_Others!G337*US_Others!G$8/SUM(US_Others!G337,US_Others!L337,US_Others!R337)+US_Others!L337*US_Others!L$8/SUM(US_Others!G337,US_Others!L337,US_Others!R337)+US_Others!R337*US_Others!R$8/SUM(US_Others!G337,US_Others!L337,US_Others!R337))&gt;2.5,3,2)),"")</f>
        <v>4</v>
      </c>
      <c r="BH332" s="219" t="str">
        <f>IFERROR(IF((US_Others!Z337*US_Others!Z$8/SUM(US_Others!Z337,US_Others!AB337)+US_Others!AB337*US_Others!AB$8/SUM(US_Others!Z337,US_Others!AB337))&gt;3.5,4,IF((US_Others!Z337*US_Others!Z$8/SUM(US_Others!Z337,US_Others!AB337)+US_Others!AB337*US_Others!AB$8/SUM(US_Others!Z337,US_Others!AB337))&gt;2.5,3,2)),"")</f>
        <v/>
      </c>
      <c r="BI332" s="219" t="str">
        <f>IFERROR(IF((US_Others!AA337*US_Others!AA$8/SUM(US_Others!AA337,US_Others!AC337)+US_Others!AC337*US_Others!AC$8/SUM(US_Others!AA337,US_Others!AC337))&gt;3.5,4,IF((US_Others!AA337*US_Others!AA$8/SUM(US_Others!AA337,US_Others!AC337)+US_Others!AC337*US_Others!AC$8/SUM(US_Others!AA337,US_Others!AC337))&gt;2.5,3,2)),"")</f>
        <v/>
      </c>
      <c r="BJ332" s="219" t="str">
        <f>IFERROR(US_Others!AD337*US_Others!AD$8/US_Others!AD337,"")</f>
        <v/>
      </c>
      <c r="BK332" s="74" t="str">
        <f>IFERROR(US_Others!AE337*US_Others!AE$8/US_Others!AE337,"")</f>
        <v/>
      </c>
      <c r="BL332" s="219" t="str">
        <f>IFERROR(IF(SUMPRODUCT(US_Others!AG337:AI337/SUM(US_Others!AG337:AI337),US_Others!AG$8:AI$8)&gt;3.5,4,IF(SUMPRODUCT(US_Others!AG337:AI337/SUM(US_Others!AG337:AI337),US_Others!AG$8:AI$8)&gt;2.5,3,2)),"")</f>
        <v/>
      </c>
      <c r="BM332" s="219" t="str">
        <f>IFERROR(US_Others!AL337*US_Others!AL$8/US_Others!AL337,"")</f>
        <v/>
      </c>
    </row>
    <row r="333" spans="1:65">
      <c r="A333" s="200" t="s">
        <v>488</v>
      </c>
      <c r="B333" s="332">
        <v>541920</v>
      </c>
      <c r="C333" s="333">
        <f>SUM(US_CO2!C336:AX336)</f>
        <v>5.7672587518924352E-2</v>
      </c>
      <c r="D333" s="333">
        <f>SUM(US_CH4!C336:AC336)</f>
        <v>1.0482256856878794E-4</v>
      </c>
      <c r="E333" s="333">
        <f>SUM(US_N2O!C336:AA336)</f>
        <v>3.2728458955409602E-5</v>
      </c>
      <c r="F333" s="332">
        <f>US_Others!V338+US_Others!U338</f>
        <v>0</v>
      </c>
      <c r="G333" s="332">
        <f>US_Others!C338+US_Others!H338+US_Others!N338</f>
        <v>1.1910488187402956E-5</v>
      </c>
      <c r="H333" s="332">
        <f>US_Others!D338+US_Others!I338+US_Others!O338</f>
        <v>1.9533200627340849E-4</v>
      </c>
      <c r="I333" s="332">
        <f>US_Others!E338+US_Others!J338+US_Others!P338+US_Others!W338</f>
        <v>9.0281500460514413E-4</v>
      </c>
      <c r="J333" s="332">
        <f>US_Others!F338+US_Others!K338+US_Others!Q338</f>
        <v>1.5602739525497872E-4</v>
      </c>
      <c r="K333" s="332">
        <f>US_Others!G338+US_Others!L338+US_Others!R338</f>
        <v>1.5483634643623845E-5</v>
      </c>
      <c r="L333" s="332">
        <f>US_Others!Z338+US_Others!AB338</f>
        <v>0</v>
      </c>
      <c r="M333" s="332">
        <f>US_Others!AA338+US_Others!AC338</f>
        <v>0</v>
      </c>
      <c r="N333" s="332">
        <f>US_Others!AD338</f>
        <v>0</v>
      </c>
      <c r="O333" s="332">
        <f>US_Others!AE338</f>
        <v>0</v>
      </c>
      <c r="P333" s="332">
        <f>SUM(US_Others!AG338:AI338)</f>
        <v>0</v>
      </c>
      <c r="Q333" s="332">
        <f>US_Others!AL338</f>
        <v>0</v>
      </c>
      <c r="R333" s="332"/>
      <c r="S333" s="334">
        <f t="shared" si="5"/>
        <v>57.672587518924352</v>
      </c>
      <c r="T333" s="334">
        <f>D333*1000/Spec!I$6</f>
        <v>4.1929027427515175E-3</v>
      </c>
      <c r="U333" s="334">
        <f>E333*1000/Spec!I$7</f>
        <v>1.0982704347452886E-4</v>
      </c>
      <c r="V333" s="334">
        <f>F333*1000/Spec!I$8</f>
        <v>0</v>
      </c>
      <c r="W333" s="334">
        <f>G333*1000/Spec!I$9</f>
        <v>1.7645167685041418E-5</v>
      </c>
      <c r="X333" s="334">
        <f>H333*1000/Spec!I$10</f>
        <v>5.5809144649545285E-5</v>
      </c>
      <c r="Y333" s="334">
        <f>I333*1000/Spec!I$11</f>
        <v>6.3133916405954131E-4</v>
      </c>
      <c r="Z333" s="334">
        <f>J333*1000/Spec!I$12</f>
        <v>3.4905457551449378E-5</v>
      </c>
      <c r="AA333" s="334">
        <f>K333*1000/Spec!I$15</f>
        <v>1.5783521553133378E-6</v>
      </c>
      <c r="AB333" s="334">
        <f>L333*1000/Spec!I$17</f>
        <v>0</v>
      </c>
      <c r="AC333" s="334">
        <f>M333*1000/Spec!I$18</f>
        <v>0</v>
      </c>
      <c r="AD333" s="335">
        <f>N333*1000/Spec!I$25</f>
        <v>0</v>
      </c>
      <c r="AE333" s="335">
        <f>O333*1000/Spec!I$26</f>
        <v>0</v>
      </c>
      <c r="AF333" s="334">
        <f>P333*1000/Spec!I$21</f>
        <v>0</v>
      </c>
      <c r="AG333" s="334">
        <f>Q333*1000/Spec!I$22</f>
        <v>0</v>
      </c>
      <c r="AI333" s="432">
        <f>S333/'2007output'!$D331</f>
        <v>4.3689051727684317E-3</v>
      </c>
      <c r="AJ333" s="432">
        <f>T333/'2007output'!$D331</f>
        <v>3.1762740792081088E-7</v>
      </c>
      <c r="AK333" s="432">
        <f>U333/'2007output'!$D331</f>
        <v>8.3197921055351627E-9</v>
      </c>
      <c r="AL333" s="433">
        <f>V333/'2007output'!$D331</f>
        <v>0</v>
      </c>
      <c r="AM333" s="433">
        <f>W333/'2007output'!$D331</f>
        <v>1.3366846831390726E-9</v>
      </c>
      <c r="AN333" s="433">
        <f>X333/'2007output'!$D331</f>
        <v>4.2277426978141526E-9</v>
      </c>
      <c r="AO333" s="433">
        <f>Y333/'2007output'!$D331</f>
        <v>4.7826204064902543E-8</v>
      </c>
      <c r="AP333" s="433">
        <f>Z333/'2007output'!$D331</f>
        <v>2.6442134923170577E-9</v>
      </c>
      <c r="AQ333" s="433">
        <f>AA333/'2007output'!$D331</f>
        <v>1.1956583174867849E-10</v>
      </c>
      <c r="AR333" s="433">
        <f>AB333/'2007output'!$D331</f>
        <v>0</v>
      </c>
      <c r="AS333" s="433">
        <f>AC333/'2007output'!$D331</f>
        <v>0</v>
      </c>
      <c r="AT333" s="433">
        <f>AD333/'2007output'!$D331</f>
        <v>0</v>
      </c>
      <c r="AU333" s="433">
        <f>AE333/'2007output'!$D331</f>
        <v>0</v>
      </c>
      <c r="AV333" s="433">
        <f>AF333/'2007output'!$D331</f>
        <v>0</v>
      </c>
      <c r="AW333" s="433">
        <f>AG333/'2007output'!$D331</f>
        <v>0</v>
      </c>
      <c r="AY333" s="370">
        <f>IFERROR(IF(SUMPRODUCT(US_CO2!C336:AX336/SUM(US_CO2!C336:AX336),US_CO2!C$6:AX$6)&gt;3.5,4,IF(SUMPRODUCT(US_CO2!C336:AX336/SUM(US_CO2!C336:AX336),US_CO2!C$6:AX$6)&gt;2.5,3,2)),"")</f>
        <v>4</v>
      </c>
      <c r="AZ333" s="370">
        <f>IFERROR(IF(SUMPRODUCT(US_CH4!C336:AC336/SUM(US_CH4!C336:AC336),US_CH4!C$6:AC$6)&gt;3.5,4,IF(SUMPRODUCT(US_CH4!C336:AC336/SUM(US_CH4!C336:AC336),US_CH4!C$6:AC$6)&gt;2.5,3,2)),"")</f>
        <v>4</v>
      </c>
      <c r="BA333" s="223">
        <f>IFERROR(IF(SUMPRODUCT(US_N2O!C336:AA336/SUM(US_N2O!C336:AA336),US_N2O!C$6:AA$6)&gt;3.5,4,IF(SUMPRODUCT(US_N2O!C336:AA336/SUM(US_N2O!C336:AA336),US_N2O!C$6:AA$6)&gt;2.5,3,2)),"")</f>
        <v>4</v>
      </c>
      <c r="BB333" s="223" t="str">
        <f>IFERROR(IF(SUMPRODUCT(US_Others!U338:V338/SUM(US_Others!U338:V338),US_Others!U$8:V$8)&gt;3.5,4,IF(SUMPRODUCT(US_Others!U338:V338/SUM(US_Others!U338:V338),US_Others!U$8:V$8)&gt;2.5,3,2)),"")</f>
        <v/>
      </c>
      <c r="BC333" s="223">
        <f>IFERROR(IF((US_Others!C338*US_Others!C$8/SUM(US_Others!C338,US_Others!H338,US_Others!N338)+ US_Others!H338*US_Others!H$8/SUM(US_Others!C338,US_Others!H338,US_Others!N338)+US_Others!N338*US_Others!N$8/SUM(US_Others!C338,US_Others!H338,US_Others!N338))&gt;3.5,4,IF((US_Others!C338*US_Others!C$8/SUM(US_Others!C338,US_Others!H338,US_Others!N338)+ US_Others!H338*US_Others!H$8/SUM(US_Others!C338,US_Others!H338,US_Others!N338)+US_Others!N338*US_Others!N$8/SUM(US_Others!C338,US_Others!H338,US_Others!N338))&gt;2.5,3,2)),"")</f>
        <v>4</v>
      </c>
      <c r="BD333" s="223">
        <f>IFERROR(IF((US_Others!D338*US_Others!D$8/SUM(US_Others!D338,US_Others!I338,US_Others!O338)+US_Others!I338*US_Others!I$8/SUM(US_Others!D338,US_Others!I338,US_Others!O338)+US_Others!O338*US_Others!O$8/SUM(US_Others!D338,US_Others!I338,US_Others!O338))&gt;3.5,4,IF((US_Others!D338*US_Others!D$8/SUM(US_Others!D338,US_Others!I338,US_Others!O338)+US_Others!I338*US_Others!I$8/SUM(US_Others!D338,US_Others!I338,US_Others!O338)+US_Others!O338*US_Others!O$8/SUM(US_Others!D338,US_Others!I338,US_Others!O338))&gt;2.5,3,2)),"")</f>
        <v>4</v>
      </c>
      <c r="BE333" s="223">
        <f>IFERROR(IF((US_Others!E338*US_Others!E$8/SUM(US_Others!E338,US_Others!J338,US_Others!P338,US_Others!W338)+US_Others!J338*US_Others!J$8/SUM(US_Others!E338,US_Others!J338,US_Others!P338,US_Others!W338)+US_Others!P338*US_Others!P$8/SUM(US_Others!E338,US_Others!J338,US_Others!P338,US_Others!W338)+US_Others!W338*US_Others!W$8/SUM(US_Others!E338,US_Others!J338,US_Others!P338,US_Others!W338))&gt;3.5,4,IF((US_Others!E338*US_Others!E$8/SUM(US_Others!E338,US_Others!J338,US_Others!P338,US_Others!W338)+US_Others!J338*US_Others!J$8/SUM(US_Others!E338,US_Others!J338,US_Others!P338,US_Others!W338)+US_Others!P338*US_Others!P$8/SUM(US_Others!E338,US_Others!J338,US_Others!P338,US_Others!W338)+US_Others!W338*US_Others!W$8/SUM(US_Others!E338,US_Others!J338,US_Others!P338,US_Others!W338))&gt;2.5,3,2)),"")</f>
        <v>4</v>
      </c>
      <c r="BF333" s="223">
        <f>IFERROR(IF((US_Others!F338*US_Others!F$8/SUM(US_Others!F338,US_Others!K338,US_Others!Q338)+US_Others!K338*US_Others!K$8/SUM(US_Others!F338,US_Others!K338,US_Others!Q338)+US_Others!Q338*US_Others!Q$8/SUM(US_Others!F338,US_Others!K338,US_Others!Q338))&gt;3.5,4,IF((US_Others!F338*US_Others!F$8/SUM(US_Others!F338,US_Others!K338,US_Others!Q338)+US_Others!K338*US_Others!K$8/SUM(US_Others!F338,US_Others!K338,US_Others!Q338)+US_Others!Q338*US_Others!Q$8/SUM(US_Others!F338,US_Others!K338,US_Others!Q338))&gt;2.5,3,2)),"")</f>
        <v>4</v>
      </c>
      <c r="BG333" s="223">
        <f>IFERROR(IF((US_Others!G338*US_Others!G$8/SUM(US_Others!G338,US_Others!L338,US_Others!R338)+US_Others!L338*US_Others!L$8/SUM(US_Others!G338,US_Others!L338,US_Others!R338)+US_Others!R338*US_Others!R$8/SUM(US_Others!G338,US_Others!L338,US_Others!R338))&gt;3.5,4,IF((US_Others!G338*US_Others!G$8/SUM(US_Others!G338,US_Others!L338,US_Others!R338)+US_Others!L338*US_Others!L$8/SUM(US_Others!G338,US_Others!L338,US_Others!R338)+US_Others!R338*US_Others!R$8/SUM(US_Others!G338,US_Others!L338,US_Others!R338))&gt;2.5,3,2)),"")</f>
        <v>4</v>
      </c>
      <c r="BH333" s="219" t="str">
        <f>IFERROR(IF((US_Others!Z338*US_Others!Z$8/SUM(US_Others!Z338,US_Others!AB338)+US_Others!AB338*US_Others!AB$8/SUM(US_Others!Z338,US_Others!AB338))&gt;3.5,4,IF((US_Others!Z338*US_Others!Z$8/SUM(US_Others!Z338,US_Others!AB338)+US_Others!AB338*US_Others!AB$8/SUM(US_Others!Z338,US_Others!AB338))&gt;2.5,3,2)),"")</f>
        <v/>
      </c>
      <c r="BI333" s="219" t="str">
        <f>IFERROR(IF((US_Others!AA338*US_Others!AA$8/SUM(US_Others!AA338,US_Others!AC338)+US_Others!AC338*US_Others!AC$8/SUM(US_Others!AA338,US_Others!AC338))&gt;3.5,4,IF((US_Others!AA338*US_Others!AA$8/SUM(US_Others!AA338,US_Others!AC338)+US_Others!AC338*US_Others!AC$8/SUM(US_Others!AA338,US_Others!AC338))&gt;2.5,3,2)),"")</f>
        <v/>
      </c>
      <c r="BJ333" s="219" t="str">
        <f>IFERROR(US_Others!AD338*US_Others!AD$8/US_Others!AD338,"")</f>
        <v/>
      </c>
      <c r="BK333" s="74" t="str">
        <f>IFERROR(US_Others!AE338*US_Others!AE$8/US_Others!AE338,"")</f>
        <v/>
      </c>
      <c r="BL333" s="219" t="str">
        <f>IFERROR(IF(SUMPRODUCT(US_Others!AG338:AI338/SUM(US_Others!AG338:AI338),US_Others!AG$8:AI$8)&gt;3.5,4,IF(SUMPRODUCT(US_Others!AG338:AI338/SUM(US_Others!AG338:AI338),US_Others!AG$8:AI$8)&gt;2.5,3,2)),"")</f>
        <v/>
      </c>
      <c r="BM333" s="219" t="str">
        <f>IFERROR(US_Others!AL338*US_Others!AL$8/US_Others!AL338,"")</f>
        <v/>
      </c>
    </row>
    <row r="334" spans="1:65">
      <c r="A334" s="200" t="s">
        <v>489</v>
      </c>
      <c r="B334" s="332">
        <v>541940</v>
      </c>
      <c r="C334" s="333">
        <f>SUM(US_CO2!C337:AX337)</f>
        <v>0.21102640914874454</v>
      </c>
      <c r="D334" s="333">
        <f>SUM(US_CH4!C337:AC337)</f>
        <v>3.7299639587483075E-4</v>
      </c>
      <c r="E334" s="333">
        <f>SUM(US_N2O!C337:AA337)</f>
        <v>1.1901422538089752E-4</v>
      </c>
      <c r="F334" s="332">
        <f>US_Others!V339+US_Others!U339</f>
        <v>0</v>
      </c>
      <c r="G334" s="332">
        <f>US_Others!C339+US_Others!H339+US_Others!N339</f>
        <v>6.5556154575714012E-5</v>
      </c>
      <c r="H334" s="332">
        <f>US_Others!D339+US_Others!I339+US_Others!O339</f>
        <v>1.0751209350417098E-3</v>
      </c>
      <c r="I334" s="332">
        <f>US_Others!E339+US_Others!J339+US_Others!P339+US_Others!W339</f>
        <v>4.9691565168391225E-3</v>
      </c>
      <c r="J334" s="332">
        <f>US_Others!F339+US_Others!K339+US_Others!Q339</f>
        <v>8.5878562494185351E-4</v>
      </c>
      <c r="K334" s="332">
        <f>US_Others!G339+US_Others!L339+US_Others!R339</f>
        <v>8.5223000948428233E-5</v>
      </c>
      <c r="L334" s="332">
        <f>US_Others!Z339+US_Others!AB339</f>
        <v>0</v>
      </c>
      <c r="M334" s="332">
        <f>US_Others!AA339+US_Others!AC339</f>
        <v>0</v>
      </c>
      <c r="N334" s="332">
        <f>US_Others!AD339</f>
        <v>0</v>
      </c>
      <c r="O334" s="332">
        <f>US_Others!AE339</f>
        <v>0</v>
      </c>
      <c r="P334" s="332">
        <f>SUM(US_Others!AG339:AI339)</f>
        <v>0</v>
      </c>
      <c r="Q334" s="332">
        <f>US_Others!AL339</f>
        <v>0</v>
      </c>
      <c r="R334" s="332"/>
      <c r="S334" s="334">
        <f t="shared" si="5"/>
        <v>211.02640914874453</v>
      </c>
      <c r="T334" s="334">
        <f>D334*1000/Spec!I$6</f>
        <v>1.491985583499323E-2</v>
      </c>
      <c r="U334" s="334">
        <f>E334*1000/Spec!I$7</f>
        <v>3.9937659523791116E-4</v>
      </c>
      <c r="V334" s="334">
        <f>F334*1000/Spec!I$8</f>
        <v>0</v>
      </c>
      <c r="W334" s="334">
        <f>G334*1000/Spec!I$9</f>
        <v>9.7120229001057787E-5</v>
      </c>
      <c r="X334" s="334">
        <f>H334*1000/Spec!I$10</f>
        <v>3.0717741001191705E-4</v>
      </c>
      <c r="Y334" s="334">
        <f>I334*1000/Spec!I$11</f>
        <v>3.4749346271602255E-3</v>
      </c>
      <c r="Z334" s="334">
        <f>J334*1000/Spec!I$12</f>
        <v>1.921220637453811E-4</v>
      </c>
      <c r="AA334" s="334">
        <f>K334*1000/Spec!I$15</f>
        <v>8.6873599335808599E-6</v>
      </c>
      <c r="AB334" s="334">
        <f>L334*1000/Spec!I$17</f>
        <v>0</v>
      </c>
      <c r="AC334" s="334">
        <f>M334*1000/Spec!I$18</f>
        <v>0</v>
      </c>
      <c r="AD334" s="335">
        <f>N334*1000/Spec!I$25</f>
        <v>0</v>
      </c>
      <c r="AE334" s="335">
        <f>O334*1000/Spec!I$26</f>
        <v>0</v>
      </c>
      <c r="AF334" s="334">
        <f>P334*1000/Spec!I$21</f>
        <v>0</v>
      </c>
      <c r="AG334" s="334">
        <f>Q334*1000/Spec!I$22</f>
        <v>0</v>
      </c>
      <c r="AI334" s="432">
        <f>S334/'2007output'!$D332</f>
        <v>6.8308209755779123E-3</v>
      </c>
      <c r="AJ334" s="432">
        <f>T334/'2007output'!$D332</f>
        <v>4.829483883149162E-7</v>
      </c>
      <c r="AK334" s="432">
        <f>U334/'2007output'!$D332</f>
        <v>1.2927623774250454E-8</v>
      </c>
      <c r="AL334" s="433">
        <f>V334/'2007output'!$D332</f>
        <v>0</v>
      </c>
      <c r="AM334" s="433">
        <f>W334/'2007output'!$D332</f>
        <v>3.1437340003532097E-9</v>
      </c>
      <c r="AN334" s="433">
        <f>X334/'2007output'!$D332</f>
        <v>9.9431815382600084E-9</v>
      </c>
      <c r="AO334" s="433">
        <f>Y334/'2007output'!$D332</f>
        <v>1.1248192316648392E-7</v>
      </c>
      <c r="AP334" s="433">
        <f>Z334/'2007output'!$D332</f>
        <v>6.218896621504084E-9</v>
      </c>
      <c r="AQ334" s="433">
        <f>AA334/'2007output'!$D332</f>
        <v>2.8120556425177801E-10</v>
      </c>
      <c r="AR334" s="433">
        <f>AB334/'2007output'!$D332</f>
        <v>0</v>
      </c>
      <c r="AS334" s="433">
        <f>AC334/'2007output'!$D332</f>
        <v>0</v>
      </c>
      <c r="AT334" s="433">
        <f>AD334/'2007output'!$D332</f>
        <v>0</v>
      </c>
      <c r="AU334" s="433">
        <f>AE334/'2007output'!$D332</f>
        <v>0</v>
      </c>
      <c r="AV334" s="433">
        <f>AF334/'2007output'!$D332</f>
        <v>0</v>
      </c>
      <c r="AW334" s="433">
        <f>AG334/'2007output'!$D332</f>
        <v>0</v>
      </c>
      <c r="AY334" s="370">
        <f>IFERROR(IF(SUMPRODUCT(US_CO2!C337:AX337/SUM(US_CO2!C337:AX337),US_CO2!C$6:AX$6)&gt;3.5,4,IF(SUMPRODUCT(US_CO2!C337:AX337/SUM(US_CO2!C337:AX337),US_CO2!C$6:AX$6)&gt;2.5,3,2)),"")</f>
        <v>4</v>
      </c>
      <c r="AZ334" s="370">
        <f>IFERROR(IF(SUMPRODUCT(US_CH4!C337:AC337/SUM(US_CH4!C337:AC337),US_CH4!C$6:AC$6)&gt;3.5,4,IF(SUMPRODUCT(US_CH4!C337:AC337/SUM(US_CH4!C337:AC337),US_CH4!C$6:AC$6)&gt;2.5,3,2)),"")</f>
        <v>4</v>
      </c>
      <c r="BA334" s="223">
        <f>IFERROR(IF(SUMPRODUCT(US_N2O!C337:AA337/SUM(US_N2O!C337:AA337),US_N2O!C$6:AA$6)&gt;3.5,4,IF(SUMPRODUCT(US_N2O!C337:AA337/SUM(US_N2O!C337:AA337),US_N2O!C$6:AA$6)&gt;2.5,3,2)),"")</f>
        <v>4</v>
      </c>
      <c r="BB334" s="223" t="str">
        <f>IFERROR(IF(SUMPRODUCT(US_Others!U339:V339/SUM(US_Others!U339:V339),US_Others!U$8:V$8)&gt;3.5,4,IF(SUMPRODUCT(US_Others!U339:V339/SUM(US_Others!U339:V339),US_Others!U$8:V$8)&gt;2.5,3,2)),"")</f>
        <v/>
      </c>
      <c r="BC334" s="223">
        <f>IFERROR(IF((US_Others!C339*US_Others!C$8/SUM(US_Others!C339,US_Others!H339,US_Others!N339)+ US_Others!H339*US_Others!H$8/SUM(US_Others!C339,US_Others!H339,US_Others!N339)+US_Others!N339*US_Others!N$8/SUM(US_Others!C339,US_Others!H339,US_Others!N339))&gt;3.5,4,IF((US_Others!C339*US_Others!C$8/SUM(US_Others!C339,US_Others!H339,US_Others!N339)+ US_Others!H339*US_Others!H$8/SUM(US_Others!C339,US_Others!H339,US_Others!N339)+US_Others!N339*US_Others!N$8/SUM(US_Others!C339,US_Others!H339,US_Others!N339))&gt;2.5,3,2)),"")</f>
        <v>4</v>
      </c>
      <c r="BD334" s="223">
        <f>IFERROR(IF((US_Others!D339*US_Others!D$8/SUM(US_Others!D339,US_Others!I339,US_Others!O339)+US_Others!I339*US_Others!I$8/SUM(US_Others!D339,US_Others!I339,US_Others!O339)+US_Others!O339*US_Others!O$8/SUM(US_Others!D339,US_Others!I339,US_Others!O339))&gt;3.5,4,IF((US_Others!D339*US_Others!D$8/SUM(US_Others!D339,US_Others!I339,US_Others!O339)+US_Others!I339*US_Others!I$8/SUM(US_Others!D339,US_Others!I339,US_Others!O339)+US_Others!O339*US_Others!O$8/SUM(US_Others!D339,US_Others!I339,US_Others!O339))&gt;2.5,3,2)),"")</f>
        <v>4</v>
      </c>
      <c r="BE334" s="223">
        <f>IFERROR(IF((US_Others!E339*US_Others!E$8/SUM(US_Others!E339,US_Others!J339,US_Others!P339,US_Others!W339)+US_Others!J339*US_Others!J$8/SUM(US_Others!E339,US_Others!J339,US_Others!P339,US_Others!W339)+US_Others!P339*US_Others!P$8/SUM(US_Others!E339,US_Others!J339,US_Others!P339,US_Others!W339)+US_Others!W339*US_Others!W$8/SUM(US_Others!E339,US_Others!J339,US_Others!P339,US_Others!W339))&gt;3.5,4,IF((US_Others!E339*US_Others!E$8/SUM(US_Others!E339,US_Others!J339,US_Others!P339,US_Others!W339)+US_Others!J339*US_Others!J$8/SUM(US_Others!E339,US_Others!J339,US_Others!P339,US_Others!W339)+US_Others!P339*US_Others!P$8/SUM(US_Others!E339,US_Others!J339,US_Others!P339,US_Others!W339)+US_Others!W339*US_Others!W$8/SUM(US_Others!E339,US_Others!J339,US_Others!P339,US_Others!W339))&gt;2.5,3,2)),"")</f>
        <v>4</v>
      </c>
      <c r="BF334" s="223">
        <f>IFERROR(IF((US_Others!F339*US_Others!F$8/SUM(US_Others!F339,US_Others!K339,US_Others!Q339)+US_Others!K339*US_Others!K$8/SUM(US_Others!F339,US_Others!K339,US_Others!Q339)+US_Others!Q339*US_Others!Q$8/SUM(US_Others!F339,US_Others!K339,US_Others!Q339))&gt;3.5,4,IF((US_Others!F339*US_Others!F$8/SUM(US_Others!F339,US_Others!K339,US_Others!Q339)+US_Others!K339*US_Others!K$8/SUM(US_Others!F339,US_Others!K339,US_Others!Q339)+US_Others!Q339*US_Others!Q$8/SUM(US_Others!F339,US_Others!K339,US_Others!Q339))&gt;2.5,3,2)),"")</f>
        <v>4</v>
      </c>
      <c r="BG334" s="223">
        <f>IFERROR(IF((US_Others!G339*US_Others!G$8/SUM(US_Others!G339,US_Others!L339,US_Others!R339)+US_Others!L339*US_Others!L$8/SUM(US_Others!G339,US_Others!L339,US_Others!R339)+US_Others!R339*US_Others!R$8/SUM(US_Others!G339,US_Others!L339,US_Others!R339))&gt;3.5,4,IF((US_Others!G339*US_Others!G$8/SUM(US_Others!G339,US_Others!L339,US_Others!R339)+US_Others!L339*US_Others!L$8/SUM(US_Others!G339,US_Others!L339,US_Others!R339)+US_Others!R339*US_Others!R$8/SUM(US_Others!G339,US_Others!L339,US_Others!R339))&gt;2.5,3,2)),"")</f>
        <v>4</v>
      </c>
      <c r="BH334" s="219" t="str">
        <f>IFERROR(IF((US_Others!Z339*US_Others!Z$8/SUM(US_Others!Z339,US_Others!AB339)+US_Others!AB339*US_Others!AB$8/SUM(US_Others!Z339,US_Others!AB339))&gt;3.5,4,IF((US_Others!Z339*US_Others!Z$8/SUM(US_Others!Z339,US_Others!AB339)+US_Others!AB339*US_Others!AB$8/SUM(US_Others!Z339,US_Others!AB339))&gt;2.5,3,2)),"")</f>
        <v/>
      </c>
      <c r="BI334" s="219" t="str">
        <f>IFERROR(IF((US_Others!AA339*US_Others!AA$8/SUM(US_Others!AA339,US_Others!AC339)+US_Others!AC339*US_Others!AC$8/SUM(US_Others!AA339,US_Others!AC339))&gt;3.5,4,IF((US_Others!AA339*US_Others!AA$8/SUM(US_Others!AA339,US_Others!AC339)+US_Others!AC339*US_Others!AC$8/SUM(US_Others!AA339,US_Others!AC339))&gt;2.5,3,2)),"")</f>
        <v/>
      </c>
      <c r="BJ334" s="219" t="str">
        <f>IFERROR(US_Others!AD339*US_Others!AD$8/US_Others!AD339,"")</f>
        <v/>
      </c>
      <c r="BK334" s="74" t="str">
        <f>IFERROR(US_Others!AE339*US_Others!AE$8/US_Others!AE339,"")</f>
        <v/>
      </c>
      <c r="BL334" s="219" t="str">
        <f>IFERROR(IF(SUMPRODUCT(US_Others!AG339:AI339/SUM(US_Others!AG339:AI339),US_Others!AG$8:AI$8)&gt;3.5,4,IF(SUMPRODUCT(US_Others!AG339:AI339/SUM(US_Others!AG339:AI339),US_Others!AG$8:AI$8)&gt;2.5,3,2)),"")</f>
        <v/>
      </c>
      <c r="BM334" s="219" t="str">
        <f>IFERROR(US_Others!AL339*US_Others!AL$8/US_Others!AL339,"")</f>
        <v/>
      </c>
    </row>
    <row r="335" spans="1:65">
      <c r="A335" s="200" t="s">
        <v>490</v>
      </c>
      <c r="B335" s="332">
        <v>550000</v>
      </c>
      <c r="C335" s="333">
        <f>SUM(US_CO2!C338:AX338)</f>
        <v>5.7301571848927466</v>
      </c>
      <c r="D335" s="333">
        <f>SUM(US_CH4!C338:AC338)</f>
        <v>1.0249623320718016E-2</v>
      </c>
      <c r="E335" s="333">
        <f>SUM(US_N2O!C338:AA338)</f>
        <v>3.1987066103083949E-3</v>
      </c>
      <c r="F335" s="332">
        <f>US_Others!V340+US_Others!U340</f>
        <v>0</v>
      </c>
      <c r="G335" s="332">
        <f>US_Others!C340+US_Others!H340+US_Others!N340</f>
        <v>9.7608080112533541E-5</v>
      </c>
      <c r="H335" s="332">
        <f>US_Others!D340+US_Others!I340+US_Others!O340</f>
        <v>1.6007725138455504E-3</v>
      </c>
      <c r="I335" s="332">
        <f>US_Others!E340+US_Others!J340+US_Others!P340+US_Others!W340</f>
        <v>7.398692472530043E-3</v>
      </c>
      <c r="J335" s="332">
        <f>US_Others!F340+US_Others!K340+US_Others!Q340</f>
        <v>1.2786658494741894E-3</v>
      </c>
      <c r="K335" s="332">
        <f>US_Others!G340+US_Others!L340+US_Others!R340</f>
        <v>1.2689050414629364E-4</v>
      </c>
      <c r="L335" s="332">
        <f>US_Others!Z340+US_Others!AB340</f>
        <v>0</v>
      </c>
      <c r="M335" s="332">
        <f>US_Others!AA340+US_Others!AC340</f>
        <v>0</v>
      </c>
      <c r="N335" s="332">
        <f>US_Others!AD340</f>
        <v>0</v>
      </c>
      <c r="O335" s="332">
        <f>US_Others!AE340</f>
        <v>0</v>
      </c>
      <c r="P335" s="332">
        <f>SUM(US_Others!AG340:AI340)</f>
        <v>0</v>
      </c>
      <c r="Q335" s="332">
        <f>US_Others!AL340</f>
        <v>0</v>
      </c>
      <c r="R335" s="332"/>
      <c r="S335" s="334">
        <f t="shared" si="5"/>
        <v>5730.157184892747</v>
      </c>
      <c r="T335" s="334">
        <f>D335*1000/Spec!I$6</f>
        <v>0.40998493282872062</v>
      </c>
      <c r="U335" s="334">
        <f>E335*1000/Spec!I$7</f>
        <v>1.0733914799692601E-2</v>
      </c>
      <c r="V335" s="334">
        <f>F335*1000/Spec!I$8</f>
        <v>0</v>
      </c>
      <c r="W335" s="334">
        <f>G335*1000/Spec!I$9</f>
        <v>1.4460456312967931E-4</v>
      </c>
      <c r="X335" s="334">
        <f>H335*1000/Spec!I$10</f>
        <v>4.5736357538444296E-4</v>
      </c>
      <c r="Y335" s="334">
        <f>I335*1000/Spec!I$11</f>
        <v>5.1739108199510787E-3</v>
      </c>
      <c r="Z335" s="334">
        <f>J335*1000/Spec!I$12</f>
        <v>2.8605499988236901E-4</v>
      </c>
      <c r="AA335" s="334">
        <f>K335*1000/Spec!I$15</f>
        <v>1.2934811839581411E-5</v>
      </c>
      <c r="AB335" s="334">
        <f>L335*1000/Spec!I$17</f>
        <v>0</v>
      </c>
      <c r="AC335" s="334">
        <f>M335*1000/Spec!I$18</f>
        <v>0</v>
      </c>
      <c r="AD335" s="335">
        <f>N335*1000/Spec!I$25</f>
        <v>0</v>
      </c>
      <c r="AE335" s="335">
        <f>O335*1000/Spec!I$26</f>
        <v>0</v>
      </c>
      <c r="AF335" s="334">
        <f>P335*1000/Spec!I$21</f>
        <v>0</v>
      </c>
      <c r="AG335" s="334">
        <f>Q335*1000/Spec!I$22</f>
        <v>0</v>
      </c>
      <c r="AI335" s="432">
        <f>S335/'2007output'!$D333</f>
        <v>1.2371515892359235E-2</v>
      </c>
      <c r="AJ335" s="432">
        <f>T335/'2007output'!$D333</f>
        <v>8.8516509206601935E-7</v>
      </c>
      <c r="AK335" s="432">
        <f>U335/'2007output'!$D333</f>
        <v>2.3174721608289105E-8</v>
      </c>
      <c r="AL335" s="433">
        <f>V335/'2007output'!$D333</f>
        <v>0</v>
      </c>
      <c r="AM335" s="433">
        <f>W335/'2007output'!$D333</f>
        <v>3.1220394016119413E-10</v>
      </c>
      <c r="AN335" s="433">
        <f>X335/'2007output'!$D333</f>
        <v>9.8745646216697722E-10</v>
      </c>
      <c r="AO335" s="433">
        <f>Y335/'2007output'!$D333</f>
        <v>1.1170569649194055E-8</v>
      </c>
      <c r="AP335" s="433">
        <f>Z335/'2007output'!$D333</f>
        <v>6.1759806283565089E-10</v>
      </c>
      <c r="AQ335" s="433">
        <f>AA335/'2007output'!$D333</f>
        <v>2.7926499234602237E-11</v>
      </c>
      <c r="AR335" s="433">
        <f>AB335/'2007output'!$D333</f>
        <v>0</v>
      </c>
      <c r="AS335" s="433">
        <f>AC335/'2007output'!$D333</f>
        <v>0</v>
      </c>
      <c r="AT335" s="433">
        <f>AD335/'2007output'!$D333</f>
        <v>0</v>
      </c>
      <c r="AU335" s="433">
        <f>AE335/'2007output'!$D333</f>
        <v>0</v>
      </c>
      <c r="AV335" s="433">
        <f>AF335/'2007output'!$D333</f>
        <v>0</v>
      </c>
      <c r="AW335" s="433">
        <f>AG335/'2007output'!$D333</f>
        <v>0</v>
      </c>
      <c r="AY335" s="370">
        <f>IFERROR(IF(SUMPRODUCT(US_CO2!C338:AX338/SUM(US_CO2!C338:AX338),US_CO2!C$6:AX$6)&gt;3.5,4,IF(SUMPRODUCT(US_CO2!C338:AX338/SUM(US_CO2!C338:AX338),US_CO2!C$6:AX$6)&gt;2.5,3,2)),"")</f>
        <v>4</v>
      </c>
      <c r="AZ335" s="370">
        <f>IFERROR(IF(SUMPRODUCT(US_CH4!C338:AC338/SUM(US_CH4!C338:AC338),US_CH4!C$6:AC$6)&gt;3.5,4,IF(SUMPRODUCT(US_CH4!C338:AC338/SUM(US_CH4!C338:AC338),US_CH4!C$6:AC$6)&gt;2.5,3,2)),"")</f>
        <v>4</v>
      </c>
      <c r="BA335" s="223">
        <f>IFERROR(IF(SUMPRODUCT(US_N2O!C338:AA338/SUM(US_N2O!C338:AA338),US_N2O!C$6:AA$6)&gt;3.5,4,IF(SUMPRODUCT(US_N2O!C338:AA338/SUM(US_N2O!C338:AA338),US_N2O!C$6:AA$6)&gt;2.5,3,2)),"")</f>
        <v>4</v>
      </c>
      <c r="BB335" s="223" t="str">
        <f>IFERROR(IF(SUMPRODUCT(US_Others!U340:V340/SUM(US_Others!U340:V340),US_Others!U$8:V$8)&gt;3.5,4,IF(SUMPRODUCT(US_Others!U340:V340/SUM(US_Others!U340:V340),US_Others!U$8:V$8)&gt;2.5,3,2)),"")</f>
        <v/>
      </c>
      <c r="BC335" s="223">
        <f>IFERROR(IF((US_Others!C340*US_Others!C$8/SUM(US_Others!C340,US_Others!H340,US_Others!N340)+ US_Others!H340*US_Others!H$8/SUM(US_Others!C340,US_Others!H340,US_Others!N340)+US_Others!N340*US_Others!N$8/SUM(US_Others!C340,US_Others!H340,US_Others!N340))&gt;3.5,4,IF((US_Others!C340*US_Others!C$8/SUM(US_Others!C340,US_Others!H340,US_Others!N340)+ US_Others!H340*US_Others!H$8/SUM(US_Others!C340,US_Others!H340,US_Others!N340)+US_Others!N340*US_Others!N$8/SUM(US_Others!C340,US_Others!H340,US_Others!N340))&gt;2.5,3,2)),"")</f>
        <v>4</v>
      </c>
      <c r="BD335" s="223">
        <f>IFERROR(IF((US_Others!D340*US_Others!D$8/SUM(US_Others!D340,US_Others!I340,US_Others!O340)+US_Others!I340*US_Others!I$8/SUM(US_Others!D340,US_Others!I340,US_Others!O340)+US_Others!O340*US_Others!O$8/SUM(US_Others!D340,US_Others!I340,US_Others!O340))&gt;3.5,4,IF((US_Others!D340*US_Others!D$8/SUM(US_Others!D340,US_Others!I340,US_Others!O340)+US_Others!I340*US_Others!I$8/SUM(US_Others!D340,US_Others!I340,US_Others!O340)+US_Others!O340*US_Others!O$8/SUM(US_Others!D340,US_Others!I340,US_Others!O340))&gt;2.5,3,2)),"")</f>
        <v>4</v>
      </c>
      <c r="BE335" s="223">
        <f>IFERROR(IF((US_Others!E340*US_Others!E$8/SUM(US_Others!E340,US_Others!J340,US_Others!P340,US_Others!W340)+US_Others!J340*US_Others!J$8/SUM(US_Others!E340,US_Others!J340,US_Others!P340,US_Others!W340)+US_Others!P340*US_Others!P$8/SUM(US_Others!E340,US_Others!J340,US_Others!P340,US_Others!W340)+US_Others!W340*US_Others!W$8/SUM(US_Others!E340,US_Others!J340,US_Others!P340,US_Others!W340))&gt;3.5,4,IF((US_Others!E340*US_Others!E$8/SUM(US_Others!E340,US_Others!J340,US_Others!P340,US_Others!W340)+US_Others!J340*US_Others!J$8/SUM(US_Others!E340,US_Others!J340,US_Others!P340,US_Others!W340)+US_Others!P340*US_Others!P$8/SUM(US_Others!E340,US_Others!J340,US_Others!P340,US_Others!W340)+US_Others!W340*US_Others!W$8/SUM(US_Others!E340,US_Others!J340,US_Others!P340,US_Others!W340))&gt;2.5,3,2)),"")</f>
        <v>4</v>
      </c>
      <c r="BF335" s="223">
        <f>IFERROR(IF((US_Others!F340*US_Others!F$8/SUM(US_Others!F340,US_Others!K340,US_Others!Q340)+US_Others!K340*US_Others!K$8/SUM(US_Others!F340,US_Others!K340,US_Others!Q340)+US_Others!Q340*US_Others!Q$8/SUM(US_Others!F340,US_Others!K340,US_Others!Q340))&gt;3.5,4,IF((US_Others!F340*US_Others!F$8/SUM(US_Others!F340,US_Others!K340,US_Others!Q340)+US_Others!K340*US_Others!K$8/SUM(US_Others!F340,US_Others!K340,US_Others!Q340)+US_Others!Q340*US_Others!Q$8/SUM(US_Others!F340,US_Others!K340,US_Others!Q340))&gt;2.5,3,2)),"")</f>
        <v>4</v>
      </c>
      <c r="BG335" s="223">
        <f>IFERROR(IF((US_Others!G340*US_Others!G$8/SUM(US_Others!G340,US_Others!L340,US_Others!R340)+US_Others!L340*US_Others!L$8/SUM(US_Others!G340,US_Others!L340,US_Others!R340)+US_Others!R340*US_Others!R$8/SUM(US_Others!G340,US_Others!L340,US_Others!R340))&gt;3.5,4,IF((US_Others!G340*US_Others!G$8/SUM(US_Others!G340,US_Others!L340,US_Others!R340)+US_Others!L340*US_Others!L$8/SUM(US_Others!G340,US_Others!L340,US_Others!R340)+US_Others!R340*US_Others!R$8/SUM(US_Others!G340,US_Others!L340,US_Others!R340))&gt;2.5,3,2)),"")</f>
        <v>4</v>
      </c>
      <c r="BH335" s="219" t="str">
        <f>IFERROR(IF((US_Others!Z340*US_Others!Z$8/SUM(US_Others!Z340,US_Others!AB340)+US_Others!AB340*US_Others!AB$8/SUM(US_Others!Z340,US_Others!AB340))&gt;3.5,4,IF((US_Others!Z340*US_Others!Z$8/SUM(US_Others!Z340,US_Others!AB340)+US_Others!AB340*US_Others!AB$8/SUM(US_Others!Z340,US_Others!AB340))&gt;2.5,3,2)),"")</f>
        <v/>
      </c>
      <c r="BI335" s="219" t="str">
        <f>IFERROR(IF((US_Others!AA340*US_Others!AA$8/SUM(US_Others!AA340,US_Others!AC340)+US_Others!AC340*US_Others!AC$8/SUM(US_Others!AA340,US_Others!AC340))&gt;3.5,4,IF((US_Others!AA340*US_Others!AA$8/SUM(US_Others!AA340,US_Others!AC340)+US_Others!AC340*US_Others!AC$8/SUM(US_Others!AA340,US_Others!AC340))&gt;2.5,3,2)),"")</f>
        <v/>
      </c>
      <c r="BJ335" s="219" t="str">
        <f>IFERROR(US_Others!AD340*US_Others!AD$8/US_Others!AD340,"")</f>
        <v/>
      </c>
      <c r="BK335" s="74" t="str">
        <f>IFERROR(US_Others!AE340*US_Others!AE$8/US_Others!AE340,"")</f>
        <v/>
      </c>
      <c r="BL335" s="219" t="str">
        <f>IFERROR(IF(SUMPRODUCT(US_Others!AG340:AI340/SUM(US_Others!AG340:AI340),US_Others!AG$8:AI$8)&gt;3.5,4,IF(SUMPRODUCT(US_Others!AG340:AI340/SUM(US_Others!AG340:AI340),US_Others!AG$8:AI$8)&gt;2.5,3,2)),"")</f>
        <v/>
      </c>
      <c r="BM335" s="219" t="str">
        <f>IFERROR(US_Others!AL340*US_Others!AL$8/US_Others!AL340,"")</f>
        <v/>
      </c>
    </row>
    <row r="336" spans="1:65">
      <c r="A336" s="200" t="s">
        <v>491</v>
      </c>
      <c r="B336" s="332">
        <v>561100</v>
      </c>
      <c r="C336" s="333">
        <f>SUM(US_CO2!C339:AX339)</f>
        <v>0.14995221671329334</v>
      </c>
      <c r="D336" s="333">
        <f>SUM(US_CH4!C339:AC339)</f>
        <v>2.8234736314466377E-4</v>
      </c>
      <c r="E336" s="333">
        <f>SUM(US_N2O!C339:AA339)</f>
        <v>8.493703777523371E-5</v>
      </c>
      <c r="F336" s="332">
        <f>US_Others!V341+US_Others!U341</f>
        <v>0</v>
      </c>
      <c r="G336" s="332">
        <f>US_Others!C341+US_Others!H341+US_Others!N341</f>
        <v>1.8730329878775431E-5</v>
      </c>
      <c r="H336" s="332">
        <f>US_Others!D341+US_Others!I341+US_Others!O341</f>
        <v>3.0717741001191711E-4</v>
      </c>
      <c r="I336" s="332">
        <f>US_Others!E341+US_Others!J341+US_Others!P341+US_Others!W341</f>
        <v>1.4197590048111778E-3</v>
      </c>
      <c r="J336" s="332">
        <f>US_Others!F341+US_Others!K341+US_Others!Q341</f>
        <v>2.4536732141195816E-4</v>
      </c>
      <c r="K336" s="332">
        <f>US_Others!G341+US_Others!L341+US_Others!R341</f>
        <v>2.4349428842408067E-5</v>
      </c>
      <c r="L336" s="332">
        <f>US_Others!Z341+US_Others!AB341</f>
        <v>0</v>
      </c>
      <c r="M336" s="332">
        <f>US_Others!AA341+US_Others!AC341</f>
        <v>0</v>
      </c>
      <c r="N336" s="332">
        <f>US_Others!AD341</f>
        <v>0</v>
      </c>
      <c r="O336" s="332">
        <f>US_Others!AE341</f>
        <v>0</v>
      </c>
      <c r="P336" s="332">
        <f>SUM(US_Others!AG341:AI341)</f>
        <v>0</v>
      </c>
      <c r="Q336" s="332">
        <f>US_Others!AL341</f>
        <v>0</v>
      </c>
      <c r="R336" s="332"/>
      <c r="S336" s="334">
        <f t="shared" si="5"/>
        <v>149.95221671329335</v>
      </c>
      <c r="T336" s="334">
        <f>D336*1000/Spec!I$6</f>
        <v>1.129389452578655E-2</v>
      </c>
      <c r="U336" s="334">
        <f>E336*1000/Spec!I$7</f>
        <v>2.8502361669541514E-4</v>
      </c>
      <c r="V336" s="334">
        <f>F336*1000/Spec!I$8</f>
        <v>0</v>
      </c>
      <c r="W336" s="334">
        <f>G336*1000/Spec!I$9</f>
        <v>2.7748636857445082E-5</v>
      </c>
      <c r="X336" s="334">
        <f>H336*1000/Spec!I$10</f>
        <v>8.7764974289119172E-5</v>
      </c>
      <c r="Y336" s="334">
        <f>I336*1000/Spec!I$11</f>
        <v>9.9283846490292151E-4</v>
      </c>
      <c r="Z336" s="334">
        <f>J336*1000/Spec!I$12</f>
        <v>5.4892018212966029E-5</v>
      </c>
      <c r="AA336" s="334">
        <f>K336*1000/Spec!I$15</f>
        <v>2.4821028381659598E-6</v>
      </c>
      <c r="AB336" s="334">
        <f>L336*1000/Spec!I$17</f>
        <v>0</v>
      </c>
      <c r="AC336" s="334">
        <f>M336*1000/Spec!I$18</f>
        <v>0</v>
      </c>
      <c r="AD336" s="335">
        <f>N336*1000/Spec!I$25</f>
        <v>0</v>
      </c>
      <c r="AE336" s="335">
        <f>O336*1000/Spec!I$26</f>
        <v>0</v>
      </c>
      <c r="AF336" s="334">
        <f>P336*1000/Spec!I$21</f>
        <v>0</v>
      </c>
      <c r="AG336" s="334">
        <f>Q336*1000/Spec!I$22</f>
        <v>0</v>
      </c>
      <c r="AI336" s="432">
        <f>S336/'2007output'!$D334</f>
        <v>3.1837261349880936E-3</v>
      </c>
      <c r="AJ336" s="432">
        <f>T336/'2007output'!$D334</f>
        <v>2.3978750001605026E-7</v>
      </c>
      <c r="AK336" s="432">
        <f>U336/'2007output'!$D334</f>
        <v>6.0515086569012157E-9</v>
      </c>
      <c r="AL336" s="433">
        <f>V336/'2007output'!$D334</f>
        <v>0</v>
      </c>
      <c r="AM336" s="433">
        <f>W336/'2007output'!$D334</f>
        <v>5.8914807869932632E-10</v>
      </c>
      <c r="AN336" s="433">
        <f>X336/'2007output'!$D334</f>
        <v>1.8633912089147266E-9</v>
      </c>
      <c r="AO336" s="433">
        <f>Y336/'2007output'!$D334</f>
        <v>2.1079553459196529E-8</v>
      </c>
      <c r="AP336" s="433">
        <f>Z336/'2007output'!$D334</f>
        <v>1.1654456120578955E-9</v>
      </c>
      <c r="AQ336" s="433">
        <f>AA336/'2007output'!$D334</f>
        <v>5.2699025388242509E-11</v>
      </c>
      <c r="AR336" s="433">
        <f>AB336/'2007output'!$D334</f>
        <v>0</v>
      </c>
      <c r="AS336" s="433">
        <f>AC336/'2007output'!$D334</f>
        <v>0</v>
      </c>
      <c r="AT336" s="433">
        <f>AD336/'2007output'!$D334</f>
        <v>0</v>
      </c>
      <c r="AU336" s="433">
        <f>AE336/'2007output'!$D334</f>
        <v>0</v>
      </c>
      <c r="AV336" s="433">
        <f>AF336/'2007output'!$D334</f>
        <v>0</v>
      </c>
      <c r="AW336" s="433">
        <f>AG336/'2007output'!$D334</f>
        <v>0</v>
      </c>
      <c r="AY336" s="370">
        <f>IFERROR(IF(SUMPRODUCT(US_CO2!C339:AX339/SUM(US_CO2!C339:AX339),US_CO2!C$6:AX$6)&gt;3.5,4,IF(SUMPRODUCT(US_CO2!C339:AX339/SUM(US_CO2!C339:AX339),US_CO2!C$6:AX$6)&gt;2.5,3,2)),"")</f>
        <v>4</v>
      </c>
      <c r="AZ336" s="370">
        <f>IFERROR(IF(SUMPRODUCT(US_CH4!C339:AC339/SUM(US_CH4!C339:AC339),US_CH4!C$6:AC$6)&gt;3.5,4,IF(SUMPRODUCT(US_CH4!C339:AC339/SUM(US_CH4!C339:AC339),US_CH4!C$6:AC$6)&gt;2.5,3,2)),"")</f>
        <v>4</v>
      </c>
      <c r="BA336" s="223">
        <f>IFERROR(IF(SUMPRODUCT(US_N2O!C339:AA339/SUM(US_N2O!C339:AA339),US_N2O!C$6:AA$6)&gt;3.5,4,IF(SUMPRODUCT(US_N2O!C339:AA339/SUM(US_N2O!C339:AA339),US_N2O!C$6:AA$6)&gt;2.5,3,2)),"")</f>
        <v>4</v>
      </c>
      <c r="BB336" s="223" t="str">
        <f>IFERROR(IF(SUMPRODUCT(US_Others!U341:V341/SUM(US_Others!U341:V341),US_Others!U$8:V$8)&gt;3.5,4,IF(SUMPRODUCT(US_Others!U341:V341/SUM(US_Others!U341:V341),US_Others!U$8:V$8)&gt;2.5,3,2)),"")</f>
        <v/>
      </c>
      <c r="BC336" s="223">
        <f>IFERROR(IF((US_Others!C341*US_Others!C$8/SUM(US_Others!C341,US_Others!H341,US_Others!N341)+ US_Others!H341*US_Others!H$8/SUM(US_Others!C341,US_Others!H341,US_Others!N341)+US_Others!N341*US_Others!N$8/SUM(US_Others!C341,US_Others!H341,US_Others!N341))&gt;3.5,4,IF((US_Others!C341*US_Others!C$8/SUM(US_Others!C341,US_Others!H341,US_Others!N341)+ US_Others!H341*US_Others!H$8/SUM(US_Others!C341,US_Others!H341,US_Others!N341)+US_Others!N341*US_Others!N$8/SUM(US_Others!C341,US_Others!H341,US_Others!N341))&gt;2.5,3,2)),"")</f>
        <v>4</v>
      </c>
      <c r="BD336" s="223">
        <f>IFERROR(IF((US_Others!D341*US_Others!D$8/SUM(US_Others!D341,US_Others!I341,US_Others!O341)+US_Others!I341*US_Others!I$8/SUM(US_Others!D341,US_Others!I341,US_Others!O341)+US_Others!O341*US_Others!O$8/SUM(US_Others!D341,US_Others!I341,US_Others!O341))&gt;3.5,4,IF((US_Others!D341*US_Others!D$8/SUM(US_Others!D341,US_Others!I341,US_Others!O341)+US_Others!I341*US_Others!I$8/SUM(US_Others!D341,US_Others!I341,US_Others!O341)+US_Others!O341*US_Others!O$8/SUM(US_Others!D341,US_Others!I341,US_Others!O341))&gt;2.5,3,2)),"")</f>
        <v>4</v>
      </c>
      <c r="BE336" s="223">
        <f>IFERROR(IF((US_Others!E341*US_Others!E$8/SUM(US_Others!E341,US_Others!J341,US_Others!P341,US_Others!W341)+US_Others!J341*US_Others!J$8/SUM(US_Others!E341,US_Others!J341,US_Others!P341,US_Others!W341)+US_Others!P341*US_Others!P$8/SUM(US_Others!E341,US_Others!J341,US_Others!P341,US_Others!W341)+US_Others!W341*US_Others!W$8/SUM(US_Others!E341,US_Others!J341,US_Others!P341,US_Others!W341))&gt;3.5,4,IF((US_Others!E341*US_Others!E$8/SUM(US_Others!E341,US_Others!J341,US_Others!P341,US_Others!W341)+US_Others!J341*US_Others!J$8/SUM(US_Others!E341,US_Others!J341,US_Others!P341,US_Others!W341)+US_Others!P341*US_Others!P$8/SUM(US_Others!E341,US_Others!J341,US_Others!P341,US_Others!W341)+US_Others!W341*US_Others!W$8/SUM(US_Others!E341,US_Others!J341,US_Others!P341,US_Others!W341))&gt;2.5,3,2)),"")</f>
        <v>4</v>
      </c>
      <c r="BF336" s="223">
        <f>IFERROR(IF((US_Others!F341*US_Others!F$8/SUM(US_Others!F341,US_Others!K341,US_Others!Q341)+US_Others!K341*US_Others!K$8/SUM(US_Others!F341,US_Others!K341,US_Others!Q341)+US_Others!Q341*US_Others!Q$8/SUM(US_Others!F341,US_Others!K341,US_Others!Q341))&gt;3.5,4,IF((US_Others!F341*US_Others!F$8/SUM(US_Others!F341,US_Others!K341,US_Others!Q341)+US_Others!K341*US_Others!K$8/SUM(US_Others!F341,US_Others!K341,US_Others!Q341)+US_Others!Q341*US_Others!Q$8/SUM(US_Others!F341,US_Others!K341,US_Others!Q341))&gt;2.5,3,2)),"")</f>
        <v>4</v>
      </c>
      <c r="BG336" s="223">
        <f>IFERROR(IF((US_Others!G341*US_Others!G$8/SUM(US_Others!G341,US_Others!L341,US_Others!R341)+US_Others!L341*US_Others!L$8/SUM(US_Others!G341,US_Others!L341,US_Others!R341)+US_Others!R341*US_Others!R$8/SUM(US_Others!G341,US_Others!L341,US_Others!R341))&gt;3.5,4,IF((US_Others!G341*US_Others!G$8/SUM(US_Others!G341,US_Others!L341,US_Others!R341)+US_Others!L341*US_Others!L$8/SUM(US_Others!G341,US_Others!L341,US_Others!R341)+US_Others!R341*US_Others!R$8/SUM(US_Others!G341,US_Others!L341,US_Others!R341))&gt;2.5,3,2)),"")</f>
        <v>4</v>
      </c>
      <c r="BH336" s="219" t="str">
        <f>IFERROR(IF((US_Others!Z341*US_Others!Z$8/SUM(US_Others!Z341,US_Others!AB341)+US_Others!AB341*US_Others!AB$8/SUM(US_Others!Z341,US_Others!AB341))&gt;3.5,4,IF((US_Others!Z341*US_Others!Z$8/SUM(US_Others!Z341,US_Others!AB341)+US_Others!AB341*US_Others!AB$8/SUM(US_Others!Z341,US_Others!AB341))&gt;2.5,3,2)),"")</f>
        <v/>
      </c>
      <c r="BI336" s="219" t="str">
        <f>IFERROR(IF((US_Others!AA341*US_Others!AA$8/SUM(US_Others!AA341,US_Others!AC341)+US_Others!AC341*US_Others!AC$8/SUM(US_Others!AA341,US_Others!AC341))&gt;3.5,4,IF((US_Others!AA341*US_Others!AA$8/SUM(US_Others!AA341,US_Others!AC341)+US_Others!AC341*US_Others!AC$8/SUM(US_Others!AA341,US_Others!AC341))&gt;2.5,3,2)),"")</f>
        <v/>
      </c>
      <c r="BJ336" s="219" t="str">
        <f>IFERROR(US_Others!AD341*US_Others!AD$8/US_Others!AD341,"")</f>
        <v/>
      </c>
      <c r="BK336" s="74" t="str">
        <f>IFERROR(US_Others!AE341*US_Others!AE$8/US_Others!AE341,"")</f>
        <v/>
      </c>
      <c r="BL336" s="219" t="str">
        <f>IFERROR(IF(SUMPRODUCT(US_Others!AG341:AI341/SUM(US_Others!AG341:AI341),US_Others!AG$8:AI$8)&gt;3.5,4,IF(SUMPRODUCT(US_Others!AG341:AI341/SUM(US_Others!AG341:AI341),US_Others!AG$8:AI$8)&gt;2.5,3,2)),"")</f>
        <v/>
      </c>
      <c r="BM336" s="219" t="str">
        <f>IFERROR(US_Others!AL341*US_Others!AL$8/US_Others!AL341,"")</f>
        <v/>
      </c>
    </row>
    <row r="337" spans="1:65">
      <c r="A337" s="200" t="s">
        <v>492</v>
      </c>
      <c r="B337" s="332">
        <v>561200</v>
      </c>
      <c r="C337" s="333">
        <f>SUM(US_CO2!C340:AX340)</f>
        <v>0.31636908167647682</v>
      </c>
      <c r="D337" s="333">
        <f>SUM(US_CH4!C340:AC340)</f>
        <v>6.0968404132700615E-4</v>
      </c>
      <c r="E337" s="333">
        <f>SUM(US_N2O!C340:AA340)</f>
        <v>1.8112140430988707E-4</v>
      </c>
      <c r="F337" s="332">
        <f>US_Others!V342+US_Others!U342</f>
        <v>0</v>
      </c>
      <c r="G337" s="332">
        <f>US_Others!C342+US_Others!H342+US_Others!N342</f>
        <v>3.7460659757550862E-5</v>
      </c>
      <c r="H337" s="332">
        <f>US_Others!D342+US_Others!I342+US_Others!O342</f>
        <v>6.1435482002383422E-4</v>
      </c>
      <c r="I337" s="332">
        <f>US_Others!E342+US_Others!J342+US_Others!P342+US_Others!W342</f>
        <v>2.8395180096223555E-3</v>
      </c>
      <c r="J337" s="332">
        <f>US_Others!F342+US_Others!K342+US_Others!Q342</f>
        <v>4.9073464282391632E-4</v>
      </c>
      <c r="K337" s="332">
        <f>US_Others!G342+US_Others!L342+US_Others!R342</f>
        <v>4.8698857684816134E-5</v>
      </c>
      <c r="L337" s="332">
        <f>US_Others!Z342+US_Others!AB342</f>
        <v>0</v>
      </c>
      <c r="M337" s="332">
        <f>US_Others!AA342+US_Others!AC342</f>
        <v>0</v>
      </c>
      <c r="N337" s="332">
        <f>US_Others!AD342</f>
        <v>0</v>
      </c>
      <c r="O337" s="332">
        <f>US_Others!AE342</f>
        <v>0</v>
      </c>
      <c r="P337" s="332">
        <f>SUM(US_Others!AG342:AI342)</f>
        <v>0</v>
      </c>
      <c r="Q337" s="332">
        <f>US_Others!AL342</f>
        <v>0</v>
      </c>
      <c r="R337" s="332"/>
      <c r="S337" s="334">
        <f t="shared" si="5"/>
        <v>316.36908167647681</v>
      </c>
      <c r="T337" s="334">
        <f>D337*1000/Spec!I$6</f>
        <v>2.4387361653080246E-2</v>
      </c>
      <c r="U337" s="334">
        <f>E337*1000/Spec!I$7</f>
        <v>6.0778994734861434E-4</v>
      </c>
      <c r="V337" s="334">
        <f>F337*1000/Spec!I$8</f>
        <v>0</v>
      </c>
      <c r="W337" s="334">
        <f>G337*1000/Spec!I$9</f>
        <v>5.5497273714890164E-5</v>
      </c>
      <c r="X337" s="334">
        <f>H337*1000/Spec!I$10</f>
        <v>1.7552994857823834E-4</v>
      </c>
      <c r="Y337" s="334">
        <f>I337*1000/Spec!I$11</f>
        <v>1.985676929805843E-3</v>
      </c>
      <c r="Z337" s="334">
        <f>J337*1000/Spec!I$12</f>
        <v>1.0978403642593206E-4</v>
      </c>
      <c r="AA337" s="334">
        <f>K337*1000/Spec!I$15</f>
        <v>4.9642056763319197E-6</v>
      </c>
      <c r="AB337" s="334">
        <f>L337*1000/Spec!I$17</f>
        <v>0</v>
      </c>
      <c r="AC337" s="334">
        <f>M337*1000/Spec!I$18</f>
        <v>0</v>
      </c>
      <c r="AD337" s="335">
        <f>N337*1000/Spec!I$25</f>
        <v>0</v>
      </c>
      <c r="AE337" s="335">
        <f>O337*1000/Spec!I$26</f>
        <v>0</v>
      </c>
      <c r="AF337" s="334">
        <f>P337*1000/Spec!I$21</f>
        <v>0</v>
      </c>
      <c r="AG337" s="334">
        <f>Q337*1000/Spec!I$22</f>
        <v>0</v>
      </c>
      <c r="AI337" s="432">
        <f>S337/'2007output'!$D335</f>
        <v>1.0761123055460127E-2</v>
      </c>
      <c r="AJ337" s="432">
        <f>T337/'2007output'!$D335</f>
        <v>8.2952290519708861E-7</v>
      </c>
      <c r="AK337" s="432">
        <f>U337/'2007output'!$D335</f>
        <v>2.0673646048568284E-8</v>
      </c>
      <c r="AL337" s="433">
        <f>V337/'2007output'!$D335</f>
        <v>0</v>
      </c>
      <c r="AM337" s="433">
        <f>W337/'2007output'!$D335</f>
        <v>1.8877097234779842E-9</v>
      </c>
      <c r="AN337" s="433">
        <f>X337/'2007output'!$D335</f>
        <v>5.9705561825432252E-9</v>
      </c>
      <c r="AO337" s="433">
        <f>Y337/'2007output'!$D335</f>
        <v>6.7541725875350402E-8</v>
      </c>
      <c r="AP337" s="433">
        <f>Z337/'2007output'!$D335</f>
        <v>3.7342445704371538E-9</v>
      </c>
      <c r="AQ337" s="433">
        <f>AA337/'2007output'!$D335</f>
        <v>1.6885476884321425E-10</v>
      </c>
      <c r="AR337" s="433">
        <f>AB337/'2007output'!$D335</f>
        <v>0</v>
      </c>
      <c r="AS337" s="433">
        <f>AC337/'2007output'!$D335</f>
        <v>0</v>
      </c>
      <c r="AT337" s="433">
        <f>AD337/'2007output'!$D335</f>
        <v>0</v>
      </c>
      <c r="AU337" s="433">
        <f>AE337/'2007output'!$D335</f>
        <v>0</v>
      </c>
      <c r="AV337" s="433">
        <f>AF337/'2007output'!$D335</f>
        <v>0</v>
      </c>
      <c r="AW337" s="433">
        <f>AG337/'2007output'!$D335</f>
        <v>0</v>
      </c>
      <c r="AY337" s="370">
        <f>IFERROR(IF(SUMPRODUCT(US_CO2!C340:AX340/SUM(US_CO2!C340:AX340),US_CO2!C$6:AX$6)&gt;3.5,4,IF(SUMPRODUCT(US_CO2!C340:AX340/SUM(US_CO2!C340:AX340),US_CO2!C$6:AX$6)&gt;2.5,3,2)),"")</f>
        <v>4</v>
      </c>
      <c r="AZ337" s="370">
        <f>IFERROR(IF(SUMPRODUCT(US_CH4!C340:AC340/SUM(US_CH4!C340:AC340),US_CH4!C$6:AC$6)&gt;3.5,4,IF(SUMPRODUCT(US_CH4!C340:AC340/SUM(US_CH4!C340:AC340),US_CH4!C$6:AC$6)&gt;2.5,3,2)),"")</f>
        <v>4</v>
      </c>
      <c r="BA337" s="223">
        <f>IFERROR(IF(SUMPRODUCT(US_N2O!C340:AA340/SUM(US_N2O!C340:AA340),US_N2O!C$6:AA$6)&gt;3.5,4,IF(SUMPRODUCT(US_N2O!C340:AA340/SUM(US_N2O!C340:AA340),US_N2O!C$6:AA$6)&gt;2.5,3,2)),"")</f>
        <v>4</v>
      </c>
      <c r="BB337" s="223" t="str">
        <f>IFERROR(IF(SUMPRODUCT(US_Others!U342:V342/SUM(US_Others!U342:V342),US_Others!U$8:V$8)&gt;3.5,4,IF(SUMPRODUCT(US_Others!U342:V342/SUM(US_Others!U342:V342),US_Others!U$8:V$8)&gt;2.5,3,2)),"")</f>
        <v/>
      </c>
      <c r="BC337" s="223">
        <f>IFERROR(IF((US_Others!C342*US_Others!C$8/SUM(US_Others!C342,US_Others!H342,US_Others!N342)+ US_Others!H342*US_Others!H$8/SUM(US_Others!C342,US_Others!H342,US_Others!N342)+US_Others!N342*US_Others!N$8/SUM(US_Others!C342,US_Others!H342,US_Others!N342))&gt;3.5,4,IF((US_Others!C342*US_Others!C$8/SUM(US_Others!C342,US_Others!H342,US_Others!N342)+ US_Others!H342*US_Others!H$8/SUM(US_Others!C342,US_Others!H342,US_Others!N342)+US_Others!N342*US_Others!N$8/SUM(US_Others!C342,US_Others!H342,US_Others!N342))&gt;2.5,3,2)),"")</f>
        <v>4</v>
      </c>
      <c r="BD337" s="223">
        <f>IFERROR(IF((US_Others!D342*US_Others!D$8/SUM(US_Others!D342,US_Others!I342,US_Others!O342)+US_Others!I342*US_Others!I$8/SUM(US_Others!D342,US_Others!I342,US_Others!O342)+US_Others!O342*US_Others!O$8/SUM(US_Others!D342,US_Others!I342,US_Others!O342))&gt;3.5,4,IF((US_Others!D342*US_Others!D$8/SUM(US_Others!D342,US_Others!I342,US_Others!O342)+US_Others!I342*US_Others!I$8/SUM(US_Others!D342,US_Others!I342,US_Others!O342)+US_Others!O342*US_Others!O$8/SUM(US_Others!D342,US_Others!I342,US_Others!O342))&gt;2.5,3,2)),"")</f>
        <v>4</v>
      </c>
      <c r="BE337" s="223">
        <f>IFERROR(IF((US_Others!E342*US_Others!E$8/SUM(US_Others!E342,US_Others!J342,US_Others!P342,US_Others!W342)+US_Others!J342*US_Others!J$8/SUM(US_Others!E342,US_Others!J342,US_Others!P342,US_Others!W342)+US_Others!P342*US_Others!P$8/SUM(US_Others!E342,US_Others!J342,US_Others!P342,US_Others!W342)+US_Others!W342*US_Others!W$8/SUM(US_Others!E342,US_Others!J342,US_Others!P342,US_Others!W342))&gt;3.5,4,IF((US_Others!E342*US_Others!E$8/SUM(US_Others!E342,US_Others!J342,US_Others!P342,US_Others!W342)+US_Others!J342*US_Others!J$8/SUM(US_Others!E342,US_Others!J342,US_Others!P342,US_Others!W342)+US_Others!P342*US_Others!P$8/SUM(US_Others!E342,US_Others!J342,US_Others!P342,US_Others!W342)+US_Others!W342*US_Others!W$8/SUM(US_Others!E342,US_Others!J342,US_Others!P342,US_Others!W342))&gt;2.5,3,2)),"")</f>
        <v>4</v>
      </c>
      <c r="BF337" s="223">
        <f>IFERROR(IF((US_Others!F342*US_Others!F$8/SUM(US_Others!F342,US_Others!K342,US_Others!Q342)+US_Others!K342*US_Others!K$8/SUM(US_Others!F342,US_Others!K342,US_Others!Q342)+US_Others!Q342*US_Others!Q$8/SUM(US_Others!F342,US_Others!K342,US_Others!Q342))&gt;3.5,4,IF((US_Others!F342*US_Others!F$8/SUM(US_Others!F342,US_Others!K342,US_Others!Q342)+US_Others!K342*US_Others!K$8/SUM(US_Others!F342,US_Others!K342,US_Others!Q342)+US_Others!Q342*US_Others!Q$8/SUM(US_Others!F342,US_Others!K342,US_Others!Q342))&gt;2.5,3,2)),"")</f>
        <v>4</v>
      </c>
      <c r="BG337" s="223">
        <f>IFERROR(IF((US_Others!G342*US_Others!G$8/SUM(US_Others!G342,US_Others!L342,US_Others!R342)+US_Others!L342*US_Others!L$8/SUM(US_Others!G342,US_Others!L342,US_Others!R342)+US_Others!R342*US_Others!R$8/SUM(US_Others!G342,US_Others!L342,US_Others!R342))&gt;3.5,4,IF((US_Others!G342*US_Others!G$8/SUM(US_Others!G342,US_Others!L342,US_Others!R342)+US_Others!L342*US_Others!L$8/SUM(US_Others!G342,US_Others!L342,US_Others!R342)+US_Others!R342*US_Others!R$8/SUM(US_Others!G342,US_Others!L342,US_Others!R342))&gt;2.5,3,2)),"")</f>
        <v>4</v>
      </c>
      <c r="BH337" s="219" t="str">
        <f>IFERROR(IF((US_Others!Z342*US_Others!Z$8/SUM(US_Others!Z342,US_Others!AB342)+US_Others!AB342*US_Others!AB$8/SUM(US_Others!Z342,US_Others!AB342))&gt;3.5,4,IF((US_Others!Z342*US_Others!Z$8/SUM(US_Others!Z342,US_Others!AB342)+US_Others!AB342*US_Others!AB$8/SUM(US_Others!Z342,US_Others!AB342))&gt;2.5,3,2)),"")</f>
        <v/>
      </c>
      <c r="BI337" s="219" t="str">
        <f>IFERROR(IF((US_Others!AA342*US_Others!AA$8/SUM(US_Others!AA342,US_Others!AC342)+US_Others!AC342*US_Others!AC$8/SUM(US_Others!AA342,US_Others!AC342))&gt;3.5,4,IF((US_Others!AA342*US_Others!AA$8/SUM(US_Others!AA342,US_Others!AC342)+US_Others!AC342*US_Others!AC$8/SUM(US_Others!AA342,US_Others!AC342))&gt;2.5,3,2)),"")</f>
        <v/>
      </c>
      <c r="BJ337" s="219" t="str">
        <f>IFERROR(US_Others!AD342*US_Others!AD$8/US_Others!AD342,"")</f>
        <v/>
      </c>
      <c r="BK337" s="74" t="str">
        <f>IFERROR(US_Others!AE342*US_Others!AE$8/US_Others!AE342,"")</f>
        <v/>
      </c>
      <c r="BL337" s="219" t="str">
        <f>IFERROR(IF(SUMPRODUCT(US_Others!AG342:AI342/SUM(US_Others!AG342:AI342),US_Others!AG$8:AI$8)&gt;3.5,4,IF(SUMPRODUCT(US_Others!AG342:AI342/SUM(US_Others!AG342:AI342),US_Others!AG$8:AI$8)&gt;2.5,3,2)),"")</f>
        <v/>
      </c>
      <c r="BM337" s="219" t="str">
        <f>IFERROR(US_Others!AL342*US_Others!AL$8/US_Others!AL342,"")</f>
        <v/>
      </c>
    </row>
    <row r="338" spans="1:65">
      <c r="A338" s="200" t="s">
        <v>493</v>
      </c>
      <c r="B338" s="332">
        <v>561300</v>
      </c>
      <c r="C338" s="333">
        <f>SUM(US_CO2!C341:AX341)</f>
        <v>4.3106880213178475E-2</v>
      </c>
      <c r="D338" s="333">
        <f>SUM(US_CH4!C341:AC341)</f>
        <v>6.3746943619036962E-5</v>
      </c>
      <c r="E338" s="333">
        <f>SUM(US_N2O!C341:AA341)</f>
        <v>2.3437975239953754E-5</v>
      </c>
      <c r="F338" s="332">
        <f>US_Others!V343+US_Others!U343</f>
        <v>0</v>
      </c>
      <c r="G338" s="332">
        <f>US_Others!C343+US_Others!H343+US_Others!N343</f>
        <v>8.4286484454489436E-5</v>
      </c>
      <c r="H338" s="332">
        <f>US_Others!D343+US_Others!I343+US_Others!O343</f>
        <v>1.3822983450536271E-3</v>
      </c>
      <c r="I338" s="332">
        <f>US_Others!E343+US_Others!J343+US_Others!P343+US_Others!W343</f>
        <v>6.3889155216502996E-3</v>
      </c>
      <c r="J338" s="332">
        <f>US_Others!F343+US_Others!K343+US_Others!Q343</f>
        <v>1.1041529463538119E-3</v>
      </c>
      <c r="K338" s="332">
        <f>US_Others!G343+US_Others!L343+US_Others!R343</f>
        <v>1.095724297908363E-4</v>
      </c>
      <c r="L338" s="332">
        <f>US_Others!Z343+US_Others!AB343</f>
        <v>0</v>
      </c>
      <c r="M338" s="332">
        <f>US_Others!AA343+US_Others!AC343</f>
        <v>0</v>
      </c>
      <c r="N338" s="332">
        <f>US_Others!AD343</f>
        <v>0</v>
      </c>
      <c r="O338" s="332">
        <f>US_Others!AE343</f>
        <v>0</v>
      </c>
      <c r="P338" s="332">
        <f>SUM(US_Others!AG343:AI343)</f>
        <v>0</v>
      </c>
      <c r="Q338" s="332">
        <f>US_Others!AL343</f>
        <v>0</v>
      </c>
      <c r="R338" s="332"/>
      <c r="S338" s="334">
        <f t="shared" si="5"/>
        <v>43.106880213178478</v>
      </c>
      <c r="T338" s="334">
        <f>D338*1000/Spec!I$6</f>
        <v>2.5498777447614785E-3</v>
      </c>
      <c r="U338" s="334">
        <f>E338*1000/Spec!I$7</f>
        <v>7.8650923624005892E-5</v>
      </c>
      <c r="V338" s="334">
        <f>F338*1000/Spec!I$8</f>
        <v>0</v>
      </c>
      <c r="W338" s="334">
        <f>G338*1000/Spec!I$9</f>
        <v>1.2486886585850288E-4</v>
      </c>
      <c r="X338" s="334">
        <f>H338*1000/Spec!I$10</f>
        <v>3.9494238430103632E-4</v>
      </c>
      <c r="Y338" s="334">
        <f>I338*1000/Spec!I$11</f>
        <v>4.4677730920631466E-3</v>
      </c>
      <c r="Z338" s="334">
        <f>J338*1000/Spec!I$12</f>
        <v>2.4701408195834716E-4</v>
      </c>
      <c r="AA338" s="334">
        <f>K338*1000/Spec!I$15</f>
        <v>1.1169462771746819E-5</v>
      </c>
      <c r="AB338" s="334">
        <f>L338*1000/Spec!I$17</f>
        <v>0</v>
      </c>
      <c r="AC338" s="334">
        <f>M338*1000/Spec!I$18</f>
        <v>0</v>
      </c>
      <c r="AD338" s="335">
        <f>N338*1000/Spec!I$25</f>
        <v>0</v>
      </c>
      <c r="AE338" s="335">
        <f>O338*1000/Spec!I$26</f>
        <v>0</v>
      </c>
      <c r="AF338" s="334">
        <f>P338*1000/Spec!I$21</f>
        <v>0</v>
      </c>
      <c r="AG338" s="334">
        <f>Q338*1000/Spec!I$22</f>
        <v>0</v>
      </c>
      <c r="AI338" s="432">
        <f>S338/'2007output'!$D336</f>
        <v>2.3075962728162462E-4</v>
      </c>
      <c r="AJ338" s="432">
        <f>T338/'2007output'!$D336</f>
        <v>1.3649998215713652E-8</v>
      </c>
      <c r="AK338" s="432">
        <f>U338/'2007output'!$D336</f>
        <v>4.2103389832610847E-10</v>
      </c>
      <c r="AL338" s="433">
        <f>V338/'2007output'!$D336</f>
        <v>0</v>
      </c>
      <c r="AM338" s="433">
        <f>W338/'2007output'!$D336</f>
        <v>6.6844765388004543E-10</v>
      </c>
      <c r="AN338" s="433">
        <f>X338/'2007output'!$D336</f>
        <v>2.1142044367006015E-9</v>
      </c>
      <c r="AO338" s="433">
        <f>Y338/'2007output'!$D336</f>
        <v>2.3916870077463304E-8</v>
      </c>
      <c r="AP338" s="433">
        <f>Z338/'2007output'!$D336</f>
        <v>1.322315073698949E-9</v>
      </c>
      <c r="AQ338" s="433">
        <f>AA338/'2007output'!$D336</f>
        <v>5.9792336012205915E-11</v>
      </c>
      <c r="AR338" s="433">
        <f>AB338/'2007output'!$D336</f>
        <v>0</v>
      </c>
      <c r="AS338" s="433">
        <f>AC338/'2007output'!$D336</f>
        <v>0</v>
      </c>
      <c r="AT338" s="433">
        <f>AD338/'2007output'!$D336</f>
        <v>0</v>
      </c>
      <c r="AU338" s="433">
        <f>AE338/'2007output'!$D336</f>
        <v>0</v>
      </c>
      <c r="AV338" s="433">
        <f>AF338/'2007output'!$D336</f>
        <v>0</v>
      </c>
      <c r="AW338" s="433">
        <f>AG338/'2007output'!$D336</f>
        <v>0</v>
      </c>
      <c r="AY338" s="370">
        <f>IFERROR(IF(SUMPRODUCT(US_CO2!C341:AX341/SUM(US_CO2!C341:AX341),US_CO2!C$6:AX$6)&gt;3.5,4,IF(SUMPRODUCT(US_CO2!C341:AX341/SUM(US_CO2!C341:AX341),US_CO2!C$6:AX$6)&gt;2.5,3,2)),"")</f>
        <v>4</v>
      </c>
      <c r="AZ338" s="370">
        <f>IFERROR(IF(SUMPRODUCT(US_CH4!C341:AC341/SUM(US_CH4!C341:AC341),US_CH4!C$6:AC$6)&gt;3.5,4,IF(SUMPRODUCT(US_CH4!C341:AC341/SUM(US_CH4!C341:AC341),US_CH4!C$6:AC$6)&gt;2.5,3,2)),"")</f>
        <v>4</v>
      </c>
      <c r="BA338" s="223">
        <f>IFERROR(IF(SUMPRODUCT(US_N2O!C341:AA341/SUM(US_N2O!C341:AA341),US_N2O!C$6:AA$6)&gt;3.5,4,IF(SUMPRODUCT(US_N2O!C341:AA341/SUM(US_N2O!C341:AA341),US_N2O!C$6:AA$6)&gt;2.5,3,2)),"")</f>
        <v>4</v>
      </c>
      <c r="BB338" s="223" t="str">
        <f>IFERROR(IF(SUMPRODUCT(US_Others!U343:V343/SUM(US_Others!U343:V343),US_Others!U$8:V$8)&gt;3.5,4,IF(SUMPRODUCT(US_Others!U343:V343/SUM(US_Others!U343:V343),US_Others!U$8:V$8)&gt;2.5,3,2)),"")</f>
        <v/>
      </c>
      <c r="BC338" s="223">
        <f>IFERROR(IF((US_Others!C343*US_Others!C$8/SUM(US_Others!C343,US_Others!H343,US_Others!N343)+ US_Others!H343*US_Others!H$8/SUM(US_Others!C343,US_Others!H343,US_Others!N343)+US_Others!N343*US_Others!N$8/SUM(US_Others!C343,US_Others!H343,US_Others!N343))&gt;3.5,4,IF((US_Others!C343*US_Others!C$8/SUM(US_Others!C343,US_Others!H343,US_Others!N343)+ US_Others!H343*US_Others!H$8/SUM(US_Others!C343,US_Others!H343,US_Others!N343)+US_Others!N343*US_Others!N$8/SUM(US_Others!C343,US_Others!H343,US_Others!N343))&gt;2.5,3,2)),"")</f>
        <v>4</v>
      </c>
      <c r="BD338" s="223">
        <f>IFERROR(IF((US_Others!D343*US_Others!D$8/SUM(US_Others!D343,US_Others!I343,US_Others!O343)+US_Others!I343*US_Others!I$8/SUM(US_Others!D343,US_Others!I343,US_Others!O343)+US_Others!O343*US_Others!O$8/SUM(US_Others!D343,US_Others!I343,US_Others!O343))&gt;3.5,4,IF((US_Others!D343*US_Others!D$8/SUM(US_Others!D343,US_Others!I343,US_Others!O343)+US_Others!I343*US_Others!I$8/SUM(US_Others!D343,US_Others!I343,US_Others!O343)+US_Others!O343*US_Others!O$8/SUM(US_Others!D343,US_Others!I343,US_Others!O343))&gt;2.5,3,2)),"")</f>
        <v>4</v>
      </c>
      <c r="BE338" s="223">
        <f>IFERROR(IF((US_Others!E343*US_Others!E$8/SUM(US_Others!E343,US_Others!J343,US_Others!P343,US_Others!W343)+US_Others!J343*US_Others!J$8/SUM(US_Others!E343,US_Others!J343,US_Others!P343,US_Others!W343)+US_Others!P343*US_Others!P$8/SUM(US_Others!E343,US_Others!J343,US_Others!P343,US_Others!W343)+US_Others!W343*US_Others!W$8/SUM(US_Others!E343,US_Others!J343,US_Others!P343,US_Others!W343))&gt;3.5,4,IF((US_Others!E343*US_Others!E$8/SUM(US_Others!E343,US_Others!J343,US_Others!P343,US_Others!W343)+US_Others!J343*US_Others!J$8/SUM(US_Others!E343,US_Others!J343,US_Others!P343,US_Others!W343)+US_Others!P343*US_Others!P$8/SUM(US_Others!E343,US_Others!J343,US_Others!P343,US_Others!W343)+US_Others!W343*US_Others!W$8/SUM(US_Others!E343,US_Others!J343,US_Others!P343,US_Others!W343))&gt;2.5,3,2)),"")</f>
        <v>4</v>
      </c>
      <c r="BF338" s="223">
        <f>IFERROR(IF((US_Others!F343*US_Others!F$8/SUM(US_Others!F343,US_Others!K343,US_Others!Q343)+US_Others!K343*US_Others!K$8/SUM(US_Others!F343,US_Others!K343,US_Others!Q343)+US_Others!Q343*US_Others!Q$8/SUM(US_Others!F343,US_Others!K343,US_Others!Q343))&gt;3.5,4,IF((US_Others!F343*US_Others!F$8/SUM(US_Others!F343,US_Others!K343,US_Others!Q343)+US_Others!K343*US_Others!K$8/SUM(US_Others!F343,US_Others!K343,US_Others!Q343)+US_Others!Q343*US_Others!Q$8/SUM(US_Others!F343,US_Others!K343,US_Others!Q343))&gt;2.5,3,2)),"")</f>
        <v>4</v>
      </c>
      <c r="BG338" s="223">
        <f>IFERROR(IF((US_Others!G343*US_Others!G$8/SUM(US_Others!G343,US_Others!L343,US_Others!R343)+US_Others!L343*US_Others!L$8/SUM(US_Others!G343,US_Others!L343,US_Others!R343)+US_Others!R343*US_Others!R$8/SUM(US_Others!G343,US_Others!L343,US_Others!R343))&gt;3.5,4,IF((US_Others!G343*US_Others!G$8/SUM(US_Others!G343,US_Others!L343,US_Others!R343)+US_Others!L343*US_Others!L$8/SUM(US_Others!G343,US_Others!L343,US_Others!R343)+US_Others!R343*US_Others!R$8/SUM(US_Others!G343,US_Others!L343,US_Others!R343))&gt;2.5,3,2)),"")</f>
        <v>4</v>
      </c>
      <c r="BH338" s="219" t="str">
        <f>IFERROR(IF((US_Others!Z343*US_Others!Z$8/SUM(US_Others!Z343,US_Others!AB343)+US_Others!AB343*US_Others!AB$8/SUM(US_Others!Z343,US_Others!AB343))&gt;3.5,4,IF((US_Others!Z343*US_Others!Z$8/SUM(US_Others!Z343,US_Others!AB343)+US_Others!AB343*US_Others!AB$8/SUM(US_Others!Z343,US_Others!AB343))&gt;2.5,3,2)),"")</f>
        <v/>
      </c>
      <c r="BI338" s="219" t="str">
        <f>IFERROR(IF((US_Others!AA343*US_Others!AA$8/SUM(US_Others!AA343,US_Others!AC343)+US_Others!AC343*US_Others!AC$8/SUM(US_Others!AA343,US_Others!AC343))&gt;3.5,4,IF((US_Others!AA343*US_Others!AA$8/SUM(US_Others!AA343,US_Others!AC343)+US_Others!AC343*US_Others!AC$8/SUM(US_Others!AA343,US_Others!AC343))&gt;2.5,3,2)),"")</f>
        <v/>
      </c>
      <c r="BJ338" s="219" t="str">
        <f>IFERROR(US_Others!AD343*US_Others!AD$8/US_Others!AD343,"")</f>
        <v/>
      </c>
      <c r="BK338" s="74" t="str">
        <f>IFERROR(US_Others!AE343*US_Others!AE$8/US_Others!AE343,"")</f>
        <v/>
      </c>
      <c r="BL338" s="219" t="str">
        <f>IFERROR(IF(SUMPRODUCT(US_Others!AG343:AI343/SUM(US_Others!AG343:AI343),US_Others!AG$8:AI$8)&gt;3.5,4,IF(SUMPRODUCT(US_Others!AG343:AI343/SUM(US_Others!AG343:AI343),US_Others!AG$8:AI$8)&gt;2.5,3,2)),"")</f>
        <v/>
      </c>
      <c r="BM338" s="219" t="str">
        <f>IFERROR(US_Others!AL343*US_Others!AL$8/US_Others!AL343,"")</f>
        <v/>
      </c>
    </row>
    <row r="339" spans="1:65">
      <c r="A339" s="200" t="s">
        <v>494</v>
      </c>
      <c r="B339" s="332">
        <v>561400</v>
      </c>
      <c r="C339" s="333">
        <f>SUM(US_CO2!C342:AX342)</f>
        <v>0.2076142682103686</v>
      </c>
      <c r="D339" s="333">
        <f>SUM(US_CH4!C342:AC342)</f>
        <v>2.9754462393898805E-4</v>
      </c>
      <c r="E339" s="333">
        <f>SUM(US_N2O!C342:AA342)</f>
        <v>1.122184935013802E-4</v>
      </c>
      <c r="F339" s="332">
        <f>US_Others!V344+US_Others!U344</f>
        <v>0</v>
      </c>
      <c r="G339" s="332">
        <f>US_Others!C344+US_Others!H344+US_Others!N344</f>
        <v>4.5373521194863649E-5</v>
      </c>
      <c r="H339" s="332">
        <f>US_Others!D344+US_Others!I344+US_Others!O344</f>
        <v>7.4412574759576394E-4</v>
      </c>
      <c r="I339" s="332">
        <f>US_Others!E344+US_Others!J344+US_Others!P344+US_Others!W344</f>
        <v>3.4393129065706644E-3</v>
      </c>
      <c r="J339" s="332">
        <f>US_Others!F344+US_Others!K344+US_Others!Q344</f>
        <v>5.9439312765271384E-4</v>
      </c>
      <c r="K339" s="332">
        <f>US_Others!G344+US_Others!L344+US_Others!R344</f>
        <v>5.8985577553322759E-5</v>
      </c>
      <c r="L339" s="332">
        <f>US_Others!Z344+US_Others!AB344</f>
        <v>0</v>
      </c>
      <c r="M339" s="332">
        <f>US_Others!AA344+US_Others!AC344</f>
        <v>0</v>
      </c>
      <c r="N339" s="332">
        <f>US_Others!AD344</f>
        <v>0</v>
      </c>
      <c r="O339" s="332">
        <f>US_Others!AE344</f>
        <v>0</v>
      </c>
      <c r="P339" s="332">
        <f>SUM(US_Others!AG344:AI344)</f>
        <v>0</v>
      </c>
      <c r="Q339" s="332">
        <f>US_Others!AL344</f>
        <v>0</v>
      </c>
      <c r="R339" s="332"/>
      <c r="S339" s="334">
        <f t="shared" si="5"/>
        <v>207.61426821036861</v>
      </c>
      <c r="T339" s="334">
        <f>D339*1000/Spec!I$6</f>
        <v>1.1901784957559523E-2</v>
      </c>
      <c r="U339" s="334">
        <f>E339*1000/Spec!I$7</f>
        <v>3.7657212584355773E-4</v>
      </c>
      <c r="V339" s="334">
        <f>F339*1000/Spec!I$8</f>
        <v>0</v>
      </c>
      <c r="W339" s="334">
        <f>G339*1000/Spec!I$9</f>
        <v>6.7220031399797987E-5</v>
      </c>
      <c r="X339" s="334">
        <f>H339*1000/Spec!I$10</f>
        <v>2.1260735645593253E-4</v>
      </c>
      <c r="Y339" s="334">
        <f>I339*1000/Spec!I$11</f>
        <v>2.4051139206787862E-3</v>
      </c>
      <c r="Z339" s="334">
        <f>J339*1000/Spec!I$12</f>
        <v>1.3297385406100981E-4</v>
      </c>
      <c r="AA339" s="334">
        <f>K339*1000/Spec!I$15</f>
        <v>6.0128009738351434E-6</v>
      </c>
      <c r="AB339" s="334">
        <f>L339*1000/Spec!I$17</f>
        <v>0</v>
      </c>
      <c r="AC339" s="334">
        <f>M339*1000/Spec!I$18</f>
        <v>0</v>
      </c>
      <c r="AD339" s="335">
        <f>N339*1000/Spec!I$25</f>
        <v>0</v>
      </c>
      <c r="AE339" s="335">
        <f>O339*1000/Spec!I$26</f>
        <v>0</v>
      </c>
      <c r="AF339" s="334">
        <f>P339*1000/Spec!I$21</f>
        <v>0</v>
      </c>
      <c r="AG339" s="334">
        <f>Q339*1000/Spec!I$22</f>
        <v>0</v>
      </c>
      <c r="AI339" s="432">
        <f>S339/'2007output'!$D337</f>
        <v>2.7439722408008375E-3</v>
      </c>
      <c r="AJ339" s="432">
        <f>T339/'2007output'!$D337</f>
        <v>1.5730213448737E-7</v>
      </c>
      <c r="AK339" s="432">
        <f>U339/'2007output'!$D337</f>
        <v>4.977034906517457E-9</v>
      </c>
      <c r="AL339" s="433">
        <f>V339/'2007output'!$D337</f>
        <v>0</v>
      </c>
      <c r="AM339" s="433">
        <f>W339/'2007output'!$D337</f>
        <v>8.884259341940287E-10</v>
      </c>
      <c r="AN339" s="433">
        <f>X339/'2007output'!$D337</f>
        <v>2.8099643118651141E-9</v>
      </c>
      <c r="AO339" s="433">
        <f>Y339/'2007output'!$D337</f>
        <v>3.1787631414711524E-8</v>
      </c>
      <c r="AP339" s="433">
        <f>Z339/'2007output'!$D337</f>
        <v>1.7574734503603356E-9</v>
      </c>
      <c r="AQ339" s="433">
        <f>AA339/'2007output'!$D337</f>
        <v>7.9469292278823691E-11</v>
      </c>
      <c r="AR339" s="433">
        <f>AB339/'2007output'!$D337</f>
        <v>0</v>
      </c>
      <c r="AS339" s="433">
        <f>AC339/'2007output'!$D337</f>
        <v>0</v>
      </c>
      <c r="AT339" s="433">
        <f>AD339/'2007output'!$D337</f>
        <v>0</v>
      </c>
      <c r="AU339" s="433">
        <f>AE339/'2007output'!$D337</f>
        <v>0</v>
      </c>
      <c r="AV339" s="433">
        <f>AF339/'2007output'!$D337</f>
        <v>0</v>
      </c>
      <c r="AW339" s="433">
        <f>AG339/'2007output'!$D337</f>
        <v>0</v>
      </c>
      <c r="AY339" s="370">
        <f>IFERROR(IF(SUMPRODUCT(US_CO2!C342:AX342/SUM(US_CO2!C342:AX342),US_CO2!C$6:AX$6)&gt;3.5,4,IF(SUMPRODUCT(US_CO2!C342:AX342/SUM(US_CO2!C342:AX342),US_CO2!C$6:AX$6)&gt;2.5,3,2)),"")</f>
        <v>4</v>
      </c>
      <c r="AZ339" s="370">
        <f>IFERROR(IF(SUMPRODUCT(US_CH4!C342:AC342/SUM(US_CH4!C342:AC342),US_CH4!C$6:AC$6)&gt;3.5,4,IF(SUMPRODUCT(US_CH4!C342:AC342/SUM(US_CH4!C342:AC342),US_CH4!C$6:AC$6)&gt;2.5,3,2)),"")</f>
        <v>4</v>
      </c>
      <c r="BA339" s="223">
        <f>IFERROR(IF(SUMPRODUCT(US_N2O!C342:AA342/SUM(US_N2O!C342:AA342),US_N2O!C$6:AA$6)&gt;3.5,4,IF(SUMPRODUCT(US_N2O!C342:AA342/SUM(US_N2O!C342:AA342),US_N2O!C$6:AA$6)&gt;2.5,3,2)),"")</f>
        <v>4</v>
      </c>
      <c r="BB339" s="223" t="str">
        <f>IFERROR(IF(SUMPRODUCT(US_Others!U344:V344/SUM(US_Others!U344:V344),US_Others!U$8:V$8)&gt;3.5,4,IF(SUMPRODUCT(US_Others!U344:V344/SUM(US_Others!U344:V344),US_Others!U$8:V$8)&gt;2.5,3,2)),"")</f>
        <v/>
      </c>
      <c r="BC339" s="223">
        <f>IFERROR(IF((US_Others!C344*US_Others!C$8/SUM(US_Others!C344,US_Others!H344,US_Others!N344)+ US_Others!H344*US_Others!H$8/SUM(US_Others!C344,US_Others!H344,US_Others!N344)+US_Others!N344*US_Others!N$8/SUM(US_Others!C344,US_Others!H344,US_Others!N344))&gt;3.5,4,IF((US_Others!C344*US_Others!C$8/SUM(US_Others!C344,US_Others!H344,US_Others!N344)+ US_Others!H344*US_Others!H$8/SUM(US_Others!C344,US_Others!H344,US_Others!N344)+US_Others!N344*US_Others!N$8/SUM(US_Others!C344,US_Others!H344,US_Others!N344))&gt;2.5,3,2)),"")</f>
        <v>4</v>
      </c>
      <c r="BD339" s="223">
        <f>IFERROR(IF((US_Others!D344*US_Others!D$8/SUM(US_Others!D344,US_Others!I344,US_Others!O344)+US_Others!I344*US_Others!I$8/SUM(US_Others!D344,US_Others!I344,US_Others!O344)+US_Others!O344*US_Others!O$8/SUM(US_Others!D344,US_Others!I344,US_Others!O344))&gt;3.5,4,IF((US_Others!D344*US_Others!D$8/SUM(US_Others!D344,US_Others!I344,US_Others!O344)+US_Others!I344*US_Others!I$8/SUM(US_Others!D344,US_Others!I344,US_Others!O344)+US_Others!O344*US_Others!O$8/SUM(US_Others!D344,US_Others!I344,US_Others!O344))&gt;2.5,3,2)),"")</f>
        <v>4</v>
      </c>
      <c r="BE339" s="223">
        <f>IFERROR(IF((US_Others!E344*US_Others!E$8/SUM(US_Others!E344,US_Others!J344,US_Others!P344,US_Others!W344)+US_Others!J344*US_Others!J$8/SUM(US_Others!E344,US_Others!J344,US_Others!P344,US_Others!W344)+US_Others!P344*US_Others!P$8/SUM(US_Others!E344,US_Others!J344,US_Others!P344,US_Others!W344)+US_Others!W344*US_Others!W$8/SUM(US_Others!E344,US_Others!J344,US_Others!P344,US_Others!W344))&gt;3.5,4,IF((US_Others!E344*US_Others!E$8/SUM(US_Others!E344,US_Others!J344,US_Others!P344,US_Others!W344)+US_Others!J344*US_Others!J$8/SUM(US_Others!E344,US_Others!J344,US_Others!P344,US_Others!W344)+US_Others!P344*US_Others!P$8/SUM(US_Others!E344,US_Others!J344,US_Others!P344,US_Others!W344)+US_Others!W344*US_Others!W$8/SUM(US_Others!E344,US_Others!J344,US_Others!P344,US_Others!W344))&gt;2.5,3,2)),"")</f>
        <v>4</v>
      </c>
      <c r="BF339" s="223">
        <f>IFERROR(IF((US_Others!F344*US_Others!F$8/SUM(US_Others!F344,US_Others!K344,US_Others!Q344)+US_Others!K344*US_Others!K$8/SUM(US_Others!F344,US_Others!K344,US_Others!Q344)+US_Others!Q344*US_Others!Q$8/SUM(US_Others!F344,US_Others!K344,US_Others!Q344))&gt;3.5,4,IF((US_Others!F344*US_Others!F$8/SUM(US_Others!F344,US_Others!K344,US_Others!Q344)+US_Others!K344*US_Others!K$8/SUM(US_Others!F344,US_Others!K344,US_Others!Q344)+US_Others!Q344*US_Others!Q$8/SUM(US_Others!F344,US_Others!K344,US_Others!Q344))&gt;2.5,3,2)),"")</f>
        <v>4</v>
      </c>
      <c r="BG339" s="223">
        <f>IFERROR(IF((US_Others!G344*US_Others!G$8/SUM(US_Others!G344,US_Others!L344,US_Others!R344)+US_Others!L344*US_Others!L$8/SUM(US_Others!G344,US_Others!L344,US_Others!R344)+US_Others!R344*US_Others!R$8/SUM(US_Others!G344,US_Others!L344,US_Others!R344))&gt;3.5,4,IF((US_Others!G344*US_Others!G$8/SUM(US_Others!G344,US_Others!L344,US_Others!R344)+US_Others!L344*US_Others!L$8/SUM(US_Others!G344,US_Others!L344,US_Others!R344)+US_Others!R344*US_Others!R$8/SUM(US_Others!G344,US_Others!L344,US_Others!R344))&gt;2.5,3,2)),"")</f>
        <v>4</v>
      </c>
      <c r="BH339" s="219" t="str">
        <f>IFERROR(IF((US_Others!Z344*US_Others!Z$8/SUM(US_Others!Z344,US_Others!AB344)+US_Others!AB344*US_Others!AB$8/SUM(US_Others!Z344,US_Others!AB344))&gt;3.5,4,IF((US_Others!Z344*US_Others!Z$8/SUM(US_Others!Z344,US_Others!AB344)+US_Others!AB344*US_Others!AB$8/SUM(US_Others!Z344,US_Others!AB344))&gt;2.5,3,2)),"")</f>
        <v/>
      </c>
      <c r="BI339" s="219" t="str">
        <f>IFERROR(IF((US_Others!AA344*US_Others!AA$8/SUM(US_Others!AA344,US_Others!AC344)+US_Others!AC344*US_Others!AC$8/SUM(US_Others!AA344,US_Others!AC344))&gt;3.5,4,IF((US_Others!AA344*US_Others!AA$8/SUM(US_Others!AA344,US_Others!AC344)+US_Others!AC344*US_Others!AC$8/SUM(US_Others!AA344,US_Others!AC344))&gt;2.5,3,2)),"")</f>
        <v/>
      </c>
      <c r="BJ339" s="219" t="str">
        <f>IFERROR(US_Others!AD344*US_Others!AD$8/US_Others!AD344,"")</f>
        <v/>
      </c>
      <c r="BK339" s="74" t="str">
        <f>IFERROR(US_Others!AE344*US_Others!AE$8/US_Others!AE344,"")</f>
        <v/>
      </c>
      <c r="BL339" s="219" t="str">
        <f>IFERROR(IF(SUMPRODUCT(US_Others!AG344:AI344/SUM(US_Others!AG344:AI344),US_Others!AG$8:AI$8)&gt;3.5,4,IF(SUMPRODUCT(US_Others!AG344:AI344/SUM(US_Others!AG344:AI344),US_Others!AG$8:AI$8)&gt;2.5,3,2)),"")</f>
        <v/>
      </c>
      <c r="BM339" s="219" t="str">
        <f>IFERROR(US_Others!AL344*US_Others!AL$8/US_Others!AL344,"")</f>
        <v/>
      </c>
    </row>
    <row r="340" spans="1:65">
      <c r="A340" s="200" t="s">
        <v>495</v>
      </c>
      <c r="B340" s="332">
        <v>561500</v>
      </c>
      <c r="C340" s="333">
        <f>SUM(US_CO2!C343:AX343)</f>
        <v>0.14690221191189562</v>
      </c>
      <c r="D340" s="333">
        <f>SUM(US_CH4!C343:AC343)</f>
        <v>2.8576731172822833E-4</v>
      </c>
      <c r="E340" s="333">
        <f>SUM(US_N2O!C343:AA343)</f>
        <v>8.3835179877161058E-5</v>
      </c>
      <c r="F340" s="332">
        <f>US_Others!V345+US_Others!U345</f>
        <v>0</v>
      </c>
      <c r="G340" s="332">
        <f>US_Others!C345+US_Others!H345+US_Others!N345</f>
        <v>5.6190989636326293E-5</v>
      </c>
      <c r="H340" s="332">
        <f>US_Others!D345+US_Others!I345+US_Others!O345</f>
        <v>9.2153223003575127E-4</v>
      </c>
      <c r="I340" s="332">
        <f>US_Others!E345+US_Others!J345+US_Others!P345+US_Others!W345</f>
        <v>4.259277014433533E-3</v>
      </c>
      <c r="J340" s="332">
        <f>US_Others!F345+US_Others!K345+US_Others!Q345</f>
        <v>7.3610196423587449E-4</v>
      </c>
      <c r="K340" s="332">
        <f>US_Others!G345+US_Others!L345+US_Others!R345</f>
        <v>7.3048286527224198E-5</v>
      </c>
      <c r="L340" s="332">
        <f>US_Others!Z345+US_Others!AB345</f>
        <v>0</v>
      </c>
      <c r="M340" s="332">
        <f>US_Others!AA345+US_Others!AC345</f>
        <v>0</v>
      </c>
      <c r="N340" s="332">
        <f>US_Others!AD345</f>
        <v>0</v>
      </c>
      <c r="O340" s="332">
        <f>US_Others!AE345</f>
        <v>0</v>
      </c>
      <c r="P340" s="332">
        <f>SUM(US_Others!AG345:AI345)</f>
        <v>0</v>
      </c>
      <c r="Q340" s="332">
        <f>US_Others!AL345</f>
        <v>0</v>
      </c>
      <c r="R340" s="332"/>
      <c r="S340" s="334">
        <f t="shared" si="5"/>
        <v>146.90221191189562</v>
      </c>
      <c r="T340" s="334">
        <f>D340*1000/Spec!I$6</f>
        <v>1.1430692469129134E-2</v>
      </c>
      <c r="U340" s="334">
        <f>E340*1000/Spec!I$7</f>
        <v>2.8132610697033914E-4</v>
      </c>
      <c r="V340" s="334">
        <f>F340*1000/Spec!I$8</f>
        <v>0</v>
      </c>
      <c r="W340" s="334">
        <f>G340*1000/Spec!I$9</f>
        <v>8.3245910572335246E-5</v>
      </c>
      <c r="X340" s="334">
        <f>H340*1000/Spec!I$10</f>
        <v>2.6329492286735747E-4</v>
      </c>
      <c r="Y340" s="334">
        <f>I340*1000/Spec!I$11</f>
        <v>2.9785153947087645E-3</v>
      </c>
      <c r="Z340" s="334">
        <f>J340*1000/Spec!I$12</f>
        <v>1.6467605463889808E-4</v>
      </c>
      <c r="AA340" s="334">
        <f>K340*1000/Spec!I$15</f>
        <v>7.4463085144978795E-6</v>
      </c>
      <c r="AB340" s="334">
        <f>L340*1000/Spec!I$17</f>
        <v>0</v>
      </c>
      <c r="AC340" s="334">
        <f>M340*1000/Spec!I$18</f>
        <v>0</v>
      </c>
      <c r="AD340" s="335">
        <f>N340*1000/Spec!I$25</f>
        <v>0</v>
      </c>
      <c r="AE340" s="335">
        <f>O340*1000/Spec!I$26</f>
        <v>0</v>
      </c>
      <c r="AF340" s="334">
        <f>P340*1000/Spec!I$21</f>
        <v>0</v>
      </c>
      <c r="AG340" s="334">
        <f>Q340*1000/Spec!I$22</f>
        <v>0</v>
      </c>
      <c r="AI340" s="432">
        <f>S340/'2007output'!$D338</f>
        <v>3.516297857855029E-3</v>
      </c>
      <c r="AJ340" s="432">
        <f>T340/'2007output'!$D338</f>
        <v>2.7360867423224715E-7</v>
      </c>
      <c r="AK340" s="432">
        <f>U340/'2007output'!$D338</f>
        <v>6.7339107725061714E-9</v>
      </c>
      <c r="AL340" s="433">
        <f>V340/'2007output'!$D338</f>
        <v>0</v>
      </c>
      <c r="AM340" s="433">
        <f>W340/'2007output'!$D338</f>
        <v>1.9926004735466512E-9</v>
      </c>
      <c r="AN340" s="433">
        <f>X340/'2007output'!$D338</f>
        <v>6.3023106406175514E-9</v>
      </c>
      <c r="AO340" s="433">
        <f>Y340/'2007output'!$D338</f>
        <v>7.1294687572737362E-8</v>
      </c>
      <c r="AP340" s="433">
        <f>Z340/'2007output'!$D338</f>
        <v>3.9417381850864124E-9</v>
      </c>
      <c r="AQ340" s="433">
        <f>AA340/'2007output'!$D338</f>
        <v>1.7823719832183353E-10</v>
      </c>
      <c r="AR340" s="433">
        <f>AB340/'2007output'!$D338</f>
        <v>0</v>
      </c>
      <c r="AS340" s="433">
        <f>AC340/'2007output'!$D338</f>
        <v>0</v>
      </c>
      <c r="AT340" s="433">
        <f>AD340/'2007output'!$D338</f>
        <v>0</v>
      </c>
      <c r="AU340" s="433">
        <f>AE340/'2007output'!$D338</f>
        <v>0</v>
      </c>
      <c r="AV340" s="433">
        <f>AF340/'2007output'!$D338</f>
        <v>0</v>
      </c>
      <c r="AW340" s="433">
        <f>AG340/'2007output'!$D338</f>
        <v>0</v>
      </c>
      <c r="AY340" s="370">
        <f>IFERROR(IF(SUMPRODUCT(US_CO2!C343:AX343/SUM(US_CO2!C343:AX343),US_CO2!C$6:AX$6)&gt;3.5,4,IF(SUMPRODUCT(US_CO2!C343:AX343/SUM(US_CO2!C343:AX343),US_CO2!C$6:AX$6)&gt;2.5,3,2)),"")</f>
        <v>4</v>
      </c>
      <c r="AZ340" s="370">
        <f>IFERROR(IF(SUMPRODUCT(US_CH4!C343:AC343/SUM(US_CH4!C343:AC343),US_CH4!C$6:AC$6)&gt;3.5,4,IF(SUMPRODUCT(US_CH4!C343:AC343/SUM(US_CH4!C343:AC343),US_CH4!C$6:AC$6)&gt;2.5,3,2)),"")</f>
        <v>4</v>
      </c>
      <c r="BA340" s="223">
        <f>IFERROR(IF(SUMPRODUCT(US_N2O!C343:AA343/SUM(US_N2O!C343:AA343),US_N2O!C$6:AA$6)&gt;3.5,4,IF(SUMPRODUCT(US_N2O!C343:AA343/SUM(US_N2O!C343:AA343),US_N2O!C$6:AA$6)&gt;2.5,3,2)),"")</f>
        <v>4</v>
      </c>
      <c r="BB340" s="223" t="str">
        <f>IFERROR(IF(SUMPRODUCT(US_Others!U345:V345/SUM(US_Others!U345:V345),US_Others!U$8:V$8)&gt;3.5,4,IF(SUMPRODUCT(US_Others!U345:V345/SUM(US_Others!U345:V345),US_Others!U$8:V$8)&gt;2.5,3,2)),"")</f>
        <v/>
      </c>
      <c r="BC340" s="223">
        <f>IFERROR(IF((US_Others!C345*US_Others!C$8/SUM(US_Others!C345,US_Others!H345,US_Others!N345)+ US_Others!H345*US_Others!H$8/SUM(US_Others!C345,US_Others!H345,US_Others!N345)+US_Others!N345*US_Others!N$8/SUM(US_Others!C345,US_Others!H345,US_Others!N345))&gt;3.5,4,IF((US_Others!C345*US_Others!C$8/SUM(US_Others!C345,US_Others!H345,US_Others!N345)+ US_Others!H345*US_Others!H$8/SUM(US_Others!C345,US_Others!H345,US_Others!N345)+US_Others!N345*US_Others!N$8/SUM(US_Others!C345,US_Others!H345,US_Others!N345))&gt;2.5,3,2)),"")</f>
        <v>4</v>
      </c>
      <c r="BD340" s="223">
        <f>IFERROR(IF((US_Others!D345*US_Others!D$8/SUM(US_Others!D345,US_Others!I345,US_Others!O345)+US_Others!I345*US_Others!I$8/SUM(US_Others!D345,US_Others!I345,US_Others!O345)+US_Others!O345*US_Others!O$8/SUM(US_Others!D345,US_Others!I345,US_Others!O345))&gt;3.5,4,IF((US_Others!D345*US_Others!D$8/SUM(US_Others!D345,US_Others!I345,US_Others!O345)+US_Others!I345*US_Others!I$8/SUM(US_Others!D345,US_Others!I345,US_Others!O345)+US_Others!O345*US_Others!O$8/SUM(US_Others!D345,US_Others!I345,US_Others!O345))&gt;2.5,3,2)),"")</f>
        <v>4</v>
      </c>
      <c r="BE340" s="223">
        <f>IFERROR(IF((US_Others!E345*US_Others!E$8/SUM(US_Others!E345,US_Others!J345,US_Others!P345,US_Others!W345)+US_Others!J345*US_Others!J$8/SUM(US_Others!E345,US_Others!J345,US_Others!P345,US_Others!W345)+US_Others!P345*US_Others!P$8/SUM(US_Others!E345,US_Others!J345,US_Others!P345,US_Others!W345)+US_Others!W345*US_Others!W$8/SUM(US_Others!E345,US_Others!J345,US_Others!P345,US_Others!W345))&gt;3.5,4,IF((US_Others!E345*US_Others!E$8/SUM(US_Others!E345,US_Others!J345,US_Others!P345,US_Others!W345)+US_Others!J345*US_Others!J$8/SUM(US_Others!E345,US_Others!J345,US_Others!P345,US_Others!W345)+US_Others!P345*US_Others!P$8/SUM(US_Others!E345,US_Others!J345,US_Others!P345,US_Others!W345)+US_Others!W345*US_Others!W$8/SUM(US_Others!E345,US_Others!J345,US_Others!P345,US_Others!W345))&gt;2.5,3,2)),"")</f>
        <v>4</v>
      </c>
      <c r="BF340" s="223">
        <f>IFERROR(IF((US_Others!F345*US_Others!F$8/SUM(US_Others!F345,US_Others!K345,US_Others!Q345)+US_Others!K345*US_Others!K$8/SUM(US_Others!F345,US_Others!K345,US_Others!Q345)+US_Others!Q345*US_Others!Q$8/SUM(US_Others!F345,US_Others!K345,US_Others!Q345))&gt;3.5,4,IF((US_Others!F345*US_Others!F$8/SUM(US_Others!F345,US_Others!K345,US_Others!Q345)+US_Others!K345*US_Others!K$8/SUM(US_Others!F345,US_Others!K345,US_Others!Q345)+US_Others!Q345*US_Others!Q$8/SUM(US_Others!F345,US_Others!K345,US_Others!Q345))&gt;2.5,3,2)),"")</f>
        <v>4</v>
      </c>
      <c r="BG340" s="223">
        <f>IFERROR(IF((US_Others!G345*US_Others!G$8/SUM(US_Others!G345,US_Others!L345,US_Others!R345)+US_Others!L345*US_Others!L$8/SUM(US_Others!G345,US_Others!L345,US_Others!R345)+US_Others!R345*US_Others!R$8/SUM(US_Others!G345,US_Others!L345,US_Others!R345))&gt;3.5,4,IF((US_Others!G345*US_Others!G$8/SUM(US_Others!G345,US_Others!L345,US_Others!R345)+US_Others!L345*US_Others!L$8/SUM(US_Others!G345,US_Others!L345,US_Others!R345)+US_Others!R345*US_Others!R$8/SUM(US_Others!G345,US_Others!L345,US_Others!R345))&gt;2.5,3,2)),"")</f>
        <v>4</v>
      </c>
      <c r="BH340" s="219" t="str">
        <f>IFERROR(IF((US_Others!Z345*US_Others!Z$8/SUM(US_Others!Z345,US_Others!AB345)+US_Others!AB345*US_Others!AB$8/SUM(US_Others!Z345,US_Others!AB345))&gt;3.5,4,IF((US_Others!Z345*US_Others!Z$8/SUM(US_Others!Z345,US_Others!AB345)+US_Others!AB345*US_Others!AB$8/SUM(US_Others!Z345,US_Others!AB345))&gt;2.5,3,2)),"")</f>
        <v/>
      </c>
      <c r="BI340" s="219" t="str">
        <f>IFERROR(IF((US_Others!AA345*US_Others!AA$8/SUM(US_Others!AA345,US_Others!AC345)+US_Others!AC345*US_Others!AC$8/SUM(US_Others!AA345,US_Others!AC345))&gt;3.5,4,IF((US_Others!AA345*US_Others!AA$8/SUM(US_Others!AA345,US_Others!AC345)+US_Others!AC345*US_Others!AC$8/SUM(US_Others!AA345,US_Others!AC345))&gt;2.5,3,2)),"")</f>
        <v/>
      </c>
      <c r="BJ340" s="219" t="str">
        <f>IFERROR(US_Others!AD345*US_Others!AD$8/US_Others!AD345,"")</f>
        <v/>
      </c>
      <c r="BK340" s="74" t="str">
        <f>IFERROR(US_Others!AE345*US_Others!AE$8/US_Others!AE345,"")</f>
        <v/>
      </c>
      <c r="BL340" s="219" t="str">
        <f>IFERROR(IF(SUMPRODUCT(US_Others!AG345:AI345/SUM(US_Others!AG345:AI345),US_Others!AG$8:AI$8)&gt;3.5,4,IF(SUMPRODUCT(US_Others!AG345:AI345/SUM(US_Others!AG345:AI345),US_Others!AG$8:AI$8)&gt;2.5,3,2)),"")</f>
        <v/>
      </c>
      <c r="BM340" s="219" t="str">
        <f>IFERROR(US_Others!AL345*US_Others!AL$8/US_Others!AL345,"")</f>
        <v/>
      </c>
    </row>
    <row r="341" spans="1:65">
      <c r="A341" s="200" t="s">
        <v>496</v>
      </c>
      <c r="B341" s="332">
        <v>561600</v>
      </c>
      <c r="C341" s="333">
        <f>SUM(US_CO2!C344:AX344)</f>
        <v>0.15230736879159934</v>
      </c>
      <c r="D341" s="333">
        <f>SUM(US_CH4!C344:AC344)</f>
        <v>2.4747747465420907E-4</v>
      </c>
      <c r="E341" s="333">
        <f>SUM(US_N2O!C344:AA344)</f>
        <v>8.437308666913579E-5</v>
      </c>
      <c r="F341" s="332">
        <f>US_Others!V346+US_Others!U346</f>
        <v>0</v>
      </c>
      <c r="G341" s="332">
        <f>US_Others!C346+US_Others!H346+US_Others!N346</f>
        <v>1.8730329878775431E-5</v>
      </c>
      <c r="H341" s="332">
        <f>US_Others!D346+US_Others!I346+US_Others!O346</f>
        <v>3.0717741001191711E-4</v>
      </c>
      <c r="I341" s="332">
        <f>US_Others!E346+US_Others!J346+US_Others!P346+US_Others!W346</f>
        <v>1.4197590048111778E-3</v>
      </c>
      <c r="J341" s="332">
        <f>US_Others!F346+US_Others!K346+US_Others!Q346</f>
        <v>2.4536732141195816E-4</v>
      </c>
      <c r="K341" s="332">
        <f>US_Others!G346+US_Others!L346+US_Others!R346</f>
        <v>2.4349428842408067E-5</v>
      </c>
      <c r="L341" s="332">
        <f>US_Others!Z346+US_Others!AB346</f>
        <v>0</v>
      </c>
      <c r="M341" s="332">
        <f>US_Others!AA346+US_Others!AC346</f>
        <v>0</v>
      </c>
      <c r="N341" s="332">
        <f>US_Others!AD346</f>
        <v>0</v>
      </c>
      <c r="O341" s="332">
        <f>US_Others!AE346</f>
        <v>0</v>
      </c>
      <c r="P341" s="332">
        <f>SUM(US_Others!AG346:AI346)</f>
        <v>0</v>
      </c>
      <c r="Q341" s="332">
        <f>US_Others!AL346</f>
        <v>0</v>
      </c>
      <c r="R341" s="332"/>
      <c r="S341" s="334">
        <f t="shared" si="5"/>
        <v>152.30736879159934</v>
      </c>
      <c r="T341" s="334">
        <f>D341*1000/Spec!I$6</f>
        <v>9.8990989861683625E-3</v>
      </c>
      <c r="U341" s="334">
        <f>E341*1000/Spec!I$7</f>
        <v>2.8313116331924761E-4</v>
      </c>
      <c r="V341" s="334">
        <f>F341*1000/Spec!I$8</f>
        <v>0</v>
      </c>
      <c r="W341" s="334">
        <f>G341*1000/Spec!I$9</f>
        <v>2.7748636857445082E-5</v>
      </c>
      <c r="X341" s="334">
        <f>H341*1000/Spec!I$10</f>
        <v>8.7764974289119172E-5</v>
      </c>
      <c r="Y341" s="334">
        <f>I341*1000/Spec!I$11</f>
        <v>9.9283846490292151E-4</v>
      </c>
      <c r="Z341" s="334">
        <f>J341*1000/Spec!I$12</f>
        <v>5.4892018212966029E-5</v>
      </c>
      <c r="AA341" s="334">
        <f>K341*1000/Spec!I$15</f>
        <v>2.4821028381659598E-6</v>
      </c>
      <c r="AB341" s="334">
        <f>L341*1000/Spec!I$17</f>
        <v>0</v>
      </c>
      <c r="AC341" s="334">
        <f>M341*1000/Spec!I$18</f>
        <v>0</v>
      </c>
      <c r="AD341" s="335">
        <f>N341*1000/Spec!I$25</f>
        <v>0</v>
      </c>
      <c r="AE341" s="335">
        <f>O341*1000/Spec!I$26</f>
        <v>0</v>
      </c>
      <c r="AF341" s="334">
        <f>P341*1000/Spec!I$21</f>
        <v>0</v>
      </c>
      <c r="AG341" s="334">
        <f>Q341*1000/Spec!I$22</f>
        <v>0</v>
      </c>
      <c r="AI341" s="432">
        <f>S341/'2007output'!$D339</f>
        <v>3.2112124848426259E-3</v>
      </c>
      <c r="AJ341" s="432">
        <f>T341/'2007output'!$D339</f>
        <v>2.0871025811346121E-7</v>
      </c>
      <c r="AK341" s="432">
        <f>U341/'2007output'!$D339</f>
        <v>5.9694703789599702E-9</v>
      </c>
      <c r="AL341" s="433">
        <f>V341/'2007output'!$D339</f>
        <v>0</v>
      </c>
      <c r="AM341" s="433">
        <f>W341/'2007output'!$D339</f>
        <v>5.8504568637066926E-10</v>
      </c>
      <c r="AN341" s="433">
        <f>X341/'2007output'!$D339</f>
        <v>1.8504159280352314E-9</v>
      </c>
      <c r="AO341" s="433">
        <f>Y341/'2007output'!$D339</f>
        <v>2.0932771009199508E-8</v>
      </c>
      <c r="AP341" s="433">
        <f>Z341/'2007output'!$D339</f>
        <v>1.1573303091124481E-9</v>
      </c>
      <c r="AQ341" s="433">
        <f>AA341/'2007output'!$D339</f>
        <v>5.2332068276275481E-11</v>
      </c>
      <c r="AR341" s="433">
        <f>AB341/'2007output'!$D339</f>
        <v>0</v>
      </c>
      <c r="AS341" s="433">
        <f>AC341/'2007output'!$D339</f>
        <v>0</v>
      </c>
      <c r="AT341" s="433">
        <f>AD341/'2007output'!$D339</f>
        <v>0</v>
      </c>
      <c r="AU341" s="433">
        <f>AE341/'2007output'!$D339</f>
        <v>0</v>
      </c>
      <c r="AV341" s="433">
        <f>AF341/'2007output'!$D339</f>
        <v>0</v>
      </c>
      <c r="AW341" s="433">
        <f>AG341/'2007output'!$D339</f>
        <v>0</v>
      </c>
      <c r="AY341" s="370">
        <f>IFERROR(IF(SUMPRODUCT(US_CO2!C344:AX344/SUM(US_CO2!C344:AX344),US_CO2!C$6:AX$6)&gt;3.5,4,IF(SUMPRODUCT(US_CO2!C344:AX344/SUM(US_CO2!C344:AX344),US_CO2!C$6:AX$6)&gt;2.5,3,2)),"")</f>
        <v>4</v>
      </c>
      <c r="AZ341" s="370">
        <f>IFERROR(IF(SUMPRODUCT(US_CH4!C344:AC344/SUM(US_CH4!C344:AC344),US_CH4!C$6:AC$6)&gt;3.5,4,IF(SUMPRODUCT(US_CH4!C344:AC344/SUM(US_CH4!C344:AC344),US_CH4!C$6:AC$6)&gt;2.5,3,2)),"")</f>
        <v>4</v>
      </c>
      <c r="BA341" s="223">
        <f>IFERROR(IF(SUMPRODUCT(US_N2O!C344:AA344/SUM(US_N2O!C344:AA344),US_N2O!C$6:AA$6)&gt;3.5,4,IF(SUMPRODUCT(US_N2O!C344:AA344/SUM(US_N2O!C344:AA344),US_N2O!C$6:AA$6)&gt;2.5,3,2)),"")</f>
        <v>4</v>
      </c>
      <c r="BB341" s="223" t="str">
        <f>IFERROR(IF(SUMPRODUCT(US_Others!U346:V346/SUM(US_Others!U346:V346),US_Others!U$8:V$8)&gt;3.5,4,IF(SUMPRODUCT(US_Others!U346:V346/SUM(US_Others!U346:V346),US_Others!U$8:V$8)&gt;2.5,3,2)),"")</f>
        <v/>
      </c>
      <c r="BC341" s="223">
        <f>IFERROR(IF((US_Others!C346*US_Others!C$8/SUM(US_Others!C346,US_Others!H346,US_Others!N346)+ US_Others!H346*US_Others!H$8/SUM(US_Others!C346,US_Others!H346,US_Others!N346)+US_Others!N346*US_Others!N$8/SUM(US_Others!C346,US_Others!H346,US_Others!N346))&gt;3.5,4,IF((US_Others!C346*US_Others!C$8/SUM(US_Others!C346,US_Others!H346,US_Others!N346)+ US_Others!H346*US_Others!H$8/SUM(US_Others!C346,US_Others!H346,US_Others!N346)+US_Others!N346*US_Others!N$8/SUM(US_Others!C346,US_Others!H346,US_Others!N346))&gt;2.5,3,2)),"")</f>
        <v>4</v>
      </c>
      <c r="BD341" s="223">
        <f>IFERROR(IF((US_Others!D346*US_Others!D$8/SUM(US_Others!D346,US_Others!I346,US_Others!O346)+US_Others!I346*US_Others!I$8/SUM(US_Others!D346,US_Others!I346,US_Others!O346)+US_Others!O346*US_Others!O$8/SUM(US_Others!D346,US_Others!I346,US_Others!O346))&gt;3.5,4,IF((US_Others!D346*US_Others!D$8/SUM(US_Others!D346,US_Others!I346,US_Others!O346)+US_Others!I346*US_Others!I$8/SUM(US_Others!D346,US_Others!I346,US_Others!O346)+US_Others!O346*US_Others!O$8/SUM(US_Others!D346,US_Others!I346,US_Others!O346))&gt;2.5,3,2)),"")</f>
        <v>4</v>
      </c>
      <c r="BE341" s="223">
        <f>IFERROR(IF((US_Others!E346*US_Others!E$8/SUM(US_Others!E346,US_Others!J346,US_Others!P346,US_Others!W346)+US_Others!J346*US_Others!J$8/SUM(US_Others!E346,US_Others!J346,US_Others!P346,US_Others!W346)+US_Others!P346*US_Others!P$8/SUM(US_Others!E346,US_Others!J346,US_Others!P346,US_Others!W346)+US_Others!W346*US_Others!W$8/SUM(US_Others!E346,US_Others!J346,US_Others!P346,US_Others!W346))&gt;3.5,4,IF((US_Others!E346*US_Others!E$8/SUM(US_Others!E346,US_Others!J346,US_Others!P346,US_Others!W346)+US_Others!J346*US_Others!J$8/SUM(US_Others!E346,US_Others!J346,US_Others!P346,US_Others!W346)+US_Others!P346*US_Others!P$8/SUM(US_Others!E346,US_Others!J346,US_Others!P346,US_Others!W346)+US_Others!W346*US_Others!W$8/SUM(US_Others!E346,US_Others!J346,US_Others!P346,US_Others!W346))&gt;2.5,3,2)),"")</f>
        <v>4</v>
      </c>
      <c r="BF341" s="223">
        <f>IFERROR(IF((US_Others!F346*US_Others!F$8/SUM(US_Others!F346,US_Others!K346,US_Others!Q346)+US_Others!K346*US_Others!K$8/SUM(US_Others!F346,US_Others!K346,US_Others!Q346)+US_Others!Q346*US_Others!Q$8/SUM(US_Others!F346,US_Others!K346,US_Others!Q346))&gt;3.5,4,IF((US_Others!F346*US_Others!F$8/SUM(US_Others!F346,US_Others!K346,US_Others!Q346)+US_Others!K346*US_Others!K$8/SUM(US_Others!F346,US_Others!K346,US_Others!Q346)+US_Others!Q346*US_Others!Q$8/SUM(US_Others!F346,US_Others!K346,US_Others!Q346))&gt;2.5,3,2)),"")</f>
        <v>4</v>
      </c>
      <c r="BG341" s="223">
        <f>IFERROR(IF((US_Others!G346*US_Others!G$8/SUM(US_Others!G346,US_Others!L346,US_Others!R346)+US_Others!L346*US_Others!L$8/SUM(US_Others!G346,US_Others!L346,US_Others!R346)+US_Others!R346*US_Others!R$8/SUM(US_Others!G346,US_Others!L346,US_Others!R346))&gt;3.5,4,IF((US_Others!G346*US_Others!G$8/SUM(US_Others!G346,US_Others!L346,US_Others!R346)+US_Others!L346*US_Others!L$8/SUM(US_Others!G346,US_Others!L346,US_Others!R346)+US_Others!R346*US_Others!R$8/SUM(US_Others!G346,US_Others!L346,US_Others!R346))&gt;2.5,3,2)),"")</f>
        <v>4</v>
      </c>
      <c r="BH341" s="219" t="str">
        <f>IFERROR(IF((US_Others!Z346*US_Others!Z$8/SUM(US_Others!Z346,US_Others!AB346)+US_Others!AB346*US_Others!AB$8/SUM(US_Others!Z346,US_Others!AB346))&gt;3.5,4,IF((US_Others!Z346*US_Others!Z$8/SUM(US_Others!Z346,US_Others!AB346)+US_Others!AB346*US_Others!AB$8/SUM(US_Others!Z346,US_Others!AB346))&gt;2.5,3,2)),"")</f>
        <v/>
      </c>
      <c r="BI341" s="219" t="str">
        <f>IFERROR(IF((US_Others!AA346*US_Others!AA$8/SUM(US_Others!AA346,US_Others!AC346)+US_Others!AC346*US_Others!AC$8/SUM(US_Others!AA346,US_Others!AC346))&gt;3.5,4,IF((US_Others!AA346*US_Others!AA$8/SUM(US_Others!AA346,US_Others!AC346)+US_Others!AC346*US_Others!AC$8/SUM(US_Others!AA346,US_Others!AC346))&gt;2.5,3,2)),"")</f>
        <v/>
      </c>
      <c r="BJ341" s="219" t="str">
        <f>IFERROR(US_Others!AD346*US_Others!AD$8/US_Others!AD346,"")</f>
        <v/>
      </c>
      <c r="BK341" s="74" t="str">
        <f>IFERROR(US_Others!AE346*US_Others!AE$8/US_Others!AE346,"")</f>
        <v/>
      </c>
      <c r="BL341" s="219" t="str">
        <f>IFERROR(IF(SUMPRODUCT(US_Others!AG346:AI346/SUM(US_Others!AG346:AI346),US_Others!AG$8:AI$8)&gt;3.5,4,IF(SUMPRODUCT(US_Others!AG346:AI346/SUM(US_Others!AG346:AI346),US_Others!AG$8:AI$8)&gt;2.5,3,2)),"")</f>
        <v/>
      </c>
      <c r="BM341" s="219" t="str">
        <f>IFERROR(US_Others!AL346*US_Others!AL$8/US_Others!AL346,"")</f>
        <v/>
      </c>
    </row>
    <row r="342" spans="1:65">
      <c r="A342" s="200" t="s">
        <v>497</v>
      </c>
      <c r="B342" s="332">
        <v>561700</v>
      </c>
      <c r="C342" s="333">
        <f>SUM(US_CO2!C345:AX345)</f>
        <v>4.2718635634372895</v>
      </c>
      <c r="D342" s="333">
        <f>SUM(US_CH4!C345:AC345)</f>
        <v>4.4116799701561212E-3</v>
      </c>
      <c r="E342" s="333">
        <f>SUM(US_N2O!C345:AA345)</f>
        <v>2.1889689919389311E-3</v>
      </c>
      <c r="F342" s="332">
        <f>US_Others!V347+US_Others!U347</f>
        <v>0</v>
      </c>
      <c r="G342" s="332">
        <f>US_Others!C347+US_Others!H347+US_Others!N347</f>
        <v>3.4083581512493878E-3</v>
      </c>
      <c r="H342" s="332">
        <f>US_Others!D347+US_Others!I347+US_Others!O347</f>
        <v>5.5897073680489962E-2</v>
      </c>
      <c r="I342" s="332">
        <f>US_Others!E347+US_Others!J347+US_Others!P347+US_Others!W347</f>
        <v>0.2583535478647036</v>
      </c>
      <c r="J342" s="332">
        <f>US_Others!F347+US_Others!K347+US_Others!Q347</f>
        <v>4.4649491781366978E-2</v>
      </c>
      <c r="K342" s="332">
        <f>US_Others!G347+US_Others!L347+US_Others!R347</f>
        <v>4.4308655966242057E-3</v>
      </c>
      <c r="L342" s="332">
        <f>US_Others!Z347+US_Others!AB347</f>
        <v>0</v>
      </c>
      <c r="M342" s="332">
        <f>US_Others!AA347+US_Others!AC347</f>
        <v>0</v>
      </c>
      <c r="N342" s="332">
        <f>US_Others!AD347</f>
        <v>0</v>
      </c>
      <c r="O342" s="332">
        <f>US_Others!AE347</f>
        <v>0</v>
      </c>
      <c r="P342" s="332">
        <f>SUM(US_Others!AG347:AI347)</f>
        <v>0</v>
      </c>
      <c r="Q342" s="332">
        <f>US_Others!AL347</f>
        <v>0</v>
      </c>
      <c r="R342" s="332"/>
      <c r="S342" s="334">
        <f t="shared" si="5"/>
        <v>4271.8635634372895</v>
      </c>
      <c r="T342" s="334">
        <f>D342*1000/Spec!I$6</f>
        <v>0.17646719880624484</v>
      </c>
      <c r="U342" s="334">
        <f>E342*1000/Spec!I$7</f>
        <v>7.3455335299964127E-3</v>
      </c>
      <c r="V342" s="334">
        <f>F342*1000/Spec!I$8</f>
        <v>0</v>
      </c>
      <c r="W342" s="334">
        <f>G342*1000/Spec!I$9</f>
        <v>5.0494194833324265E-3</v>
      </c>
      <c r="X342" s="334">
        <f>H342*1000/Spec!I$10</f>
        <v>1.5970592480139989E-2</v>
      </c>
      <c r="Y342" s="334">
        <f>I342*1000/Spec!I$11</f>
        <v>0.18066681668860393</v>
      </c>
      <c r="Z342" s="334">
        <f>J342*1000/Spec!I$12</f>
        <v>9.9887006222297483E-3</v>
      </c>
      <c r="AA342" s="334">
        <f>K342*1000/Spec!I$15</f>
        <v>4.5166825653661629E-4</v>
      </c>
      <c r="AB342" s="334">
        <f>L342*1000/Spec!I$17</f>
        <v>0</v>
      </c>
      <c r="AC342" s="334">
        <f>M342*1000/Spec!I$18</f>
        <v>0</v>
      </c>
      <c r="AD342" s="335">
        <f>N342*1000/Spec!I$25</f>
        <v>0</v>
      </c>
      <c r="AE342" s="335">
        <f>O342*1000/Spec!I$26</f>
        <v>0</v>
      </c>
      <c r="AF342" s="334">
        <f>P342*1000/Spec!I$21</f>
        <v>0</v>
      </c>
      <c r="AG342" s="334">
        <f>Q342*1000/Spec!I$22</f>
        <v>0</v>
      </c>
      <c r="AI342" s="432">
        <f>S342/'2007output'!$D340</f>
        <v>2.8611050491706261E-2</v>
      </c>
      <c r="AJ342" s="432">
        <f>T342/'2007output'!$D340</f>
        <v>1.181899154829961E-6</v>
      </c>
      <c r="AK342" s="432">
        <f>U342/'2007output'!$D340</f>
        <v>4.9197130852686669E-8</v>
      </c>
      <c r="AL342" s="433">
        <f>V342/'2007output'!$D340</f>
        <v>0</v>
      </c>
      <c r="AM342" s="433">
        <f>W342/'2007output'!$D340</f>
        <v>3.3818775727749239E-8</v>
      </c>
      <c r="AN342" s="433">
        <f>X342/'2007output'!$D340</f>
        <v>1.0696395637319547E-7</v>
      </c>
      <c r="AO342" s="433">
        <f>Y342/'2007output'!$D340</f>
        <v>1.2100263357414617E-6</v>
      </c>
      <c r="AP342" s="433">
        <f>Z342/'2007output'!$D340</f>
        <v>6.689989359566502E-8</v>
      </c>
      <c r="AQ342" s="433">
        <f>AA342/'2007output'!$D340</f>
        <v>3.0250739756472955E-9</v>
      </c>
      <c r="AR342" s="433">
        <f>AB342/'2007output'!$D340</f>
        <v>0</v>
      </c>
      <c r="AS342" s="433">
        <f>AC342/'2007output'!$D340</f>
        <v>0</v>
      </c>
      <c r="AT342" s="433">
        <f>AD342/'2007output'!$D340</f>
        <v>0</v>
      </c>
      <c r="AU342" s="433">
        <f>AE342/'2007output'!$D340</f>
        <v>0</v>
      </c>
      <c r="AV342" s="433">
        <f>AF342/'2007output'!$D340</f>
        <v>0</v>
      </c>
      <c r="AW342" s="433">
        <f>AG342/'2007output'!$D340</f>
        <v>0</v>
      </c>
      <c r="AY342" s="370">
        <f>IFERROR(IF(SUMPRODUCT(US_CO2!C345:AX345/SUM(US_CO2!C345:AX345),US_CO2!C$6:AX$6)&gt;3.5,4,IF(SUMPRODUCT(US_CO2!C345:AX345/SUM(US_CO2!C345:AX345),US_CO2!C$6:AX$6)&gt;2.5,3,2)),"")</f>
        <v>4</v>
      </c>
      <c r="AZ342" s="370">
        <f>IFERROR(IF(SUMPRODUCT(US_CH4!C345:AC345/SUM(US_CH4!C345:AC345),US_CH4!C$6:AC$6)&gt;3.5,4,IF(SUMPRODUCT(US_CH4!C345:AC345/SUM(US_CH4!C345:AC345),US_CH4!C$6:AC$6)&gt;2.5,3,2)),"")</f>
        <v>4</v>
      </c>
      <c r="BA342" s="223">
        <f>IFERROR(IF(SUMPRODUCT(US_N2O!C345:AA345/SUM(US_N2O!C345:AA345),US_N2O!C$6:AA$6)&gt;3.5,4,IF(SUMPRODUCT(US_N2O!C345:AA345/SUM(US_N2O!C345:AA345),US_N2O!C$6:AA$6)&gt;2.5,3,2)),"")</f>
        <v>4</v>
      </c>
      <c r="BB342" s="223" t="str">
        <f>IFERROR(IF(SUMPRODUCT(US_Others!U347:V347/SUM(US_Others!U347:V347),US_Others!U$8:V$8)&gt;3.5,4,IF(SUMPRODUCT(US_Others!U347:V347/SUM(US_Others!U347:V347),US_Others!U$8:V$8)&gt;2.5,3,2)),"")</f>
        <v/>
      </c>
      <c r="BC342" s="223">
        <f>IFERROR(IF((US_Others!C347*US_Others!C$8/SUM(US_Others!C347,US_Others!H347,US_Others!N347)+ US_Others!H347*US_Others!H$8/SUM(US_Others!C347,US_Others!H347,US_Others!N347)+US_Others!N347*US_Others!N$8/SUM(US_Others!C347,US_Others!H347,US_Others!N347))&gt;3.5,4,IF((US_Others!C347*US_Others!C$8/SUM(US_Others!C347,US_Others!H347,US_Others!N347)+ US_Others!H347*US_Others!H$8/SUM(US_Others!C347,US_Others!H347,US_Others!N347)+US_Others!N347*US_Others!N$8/SUM(US_Others!C347,US_Others!H347,US_Others!N347))&gt;2.5,3,2)),"")</f>
        <v>4</v>
      </c>
      <c r="BD342" s="223">
        <f>IFERROR(IF((US_Others!D347*US_Others!D$8/SUM(US_Others!D347,US_Others!I347,US_Others!O347)+US_Others!I347*US_Others!I$8/SUM(US_Others!D347,US_Others!I347,US_Others!O347)+US_Others!O347*US_Others!O$8/SUM(US_Others!D347,US_Others!I347,US_Others!O347))&gt;3.5,4,IF((US_Others!D347*US_Others!D$8/SUM(US_Others!D347,US_Others!I347,US_Others!O347)+US_Others!I347*US_Others!I$8/SUM(US_Others!D347,US_Others!I347,US_Others!O347)+US_Others!O347*US_Others!O$8/SUM(US_Others!D347,US_Others!I347,US_Others!O347))&gt;2.5,3,2)),"")</f>
        <v>4</v>
      </c>
      <c r="BE342" s="223">
        <f>IFERROR(IF((US_Others!E347*US_Others!E$8/SUM(US_Others!E347,US_Others!J347,US_Others!P347,US_Others!W347)+US_Others!J347*US_Others!J$8/SUM(US_Others!E347,US_Others!J347,US_Others!P347,US_Others!W347)+US_Others!P347*US_Others!P$8/SUM(US_Others!E347,US_Others!J347,US_Others!P347,US_Others!W347)+US_Others!W347*US_Others!W$8/SUM(US_Others!E347,US_Others!J347,US_Others!P347,US_Others!W347))&gt;3.5,4,IF((US_Others!E347*US_Others!E$8/SUM(US_Others!E347,US_Others!J347,US_Others!P347,US_Others!W347)+US_Others!J347*US_Others!J$8/SUM(US_Others!E347,US_Others!J347,US_Others!P347,US_Others!W347)+US_Others!P347*US_Others!P$8/SUM(US_Others!E347,US_Others!J347,US_Others!P347,US_Others!W347)+US_Others!W347*US_Others!W$8/SUM(US_Others!E347,US_Others!J347,US_Others!P347,US_Others!W347))&gt;2.5,3,2)),"")</f>
        <v>4</v>
      </c>
      <c r="BF342" s="223">
        <f>IFERROR(IF((US_Others!F347*US_Others!F$8/SUM(US_Others!F347,US_Others!K347,US_Others!Q347)+US_Others!K347*US_Others!K$8/SUM(US_Others!F347,US_Others!K347,US_Others!Q347)+US_Others!Q347*US_Others!Q$8/SUM(US_Others!F347,US_Others!K347,US_Others!Q347))&gt;3.5,4,IF((US_Others!F347*US_Others!F$8/SUM(US_Others!F347,US_Others!K347,US_Others!Q347)+US_Others!K347*US_Others!K$8/SUM(US_Others!F347,US_Others!K347,US_Others!Q347)+US_Others!Q347*US_Others!Q$8/SUM(US_Others!F347,US_Others!K347,US_Others!Q347))&gt;2.5,3,2)),"")</f>
        <v>4</v>
      </c>
      <c r="BG342" s="223">
        <f>IFERROR(IF((US_Others!G347*US_Others!G$8/SUM(US_Others!G347,US_Others!L347,US_Others!R347)+US_Others!L347*US_Others!L$8/SUM(US_Others!G347,US_Others!L347,US_Others!R347)+US_Others!R347*US_Others!R$8/SUM(US_Others!G347,US_Others!L347,US_Others!R347))&gt;3.5,4,IF((US_Others!G347*US_Others!G$8/SUM(US_Others!G347,US_Others!L347,US_Others!R347)+US_Others!L347*US_Others!L$8/SUM(US_Others!G347,US_Others!L347,US_Others!R347)+US_Others!R347*US_Others!R$8/SUM(US_Others!G347,US_Others!L347,US_Others!R347))&gt;2.5,3,2)),"")</f>
        <v>4</v>
      </c>
      <c r="BH342" s="219" t="str">
        <f>IFERROR(IF((US_Others!Z347*US_Others!Z$8/SUM(US_Others!Z347,US_Others!AB347)+US_Others!AB347*US_Others!AB$8/SUM(US_Others!Z347,US_Others!AB347))&gt;3.5,4,IF((US_Others!Z347*US_Others!Z$8/SUM(US_Others!Z347,US_Others!AB347)+US_Others!AB347*US_Others!AB$8/SUM(US_Others!Z347,US_Others!AB347))&gt;2.5,3,2)),"")</f>
        <v/>
      </c>
      <c r="BI342" s="219" t="str">
        <f>IFERROR(IF((US_Others!AA347*US_Others!AA$8/SUM(US_Others!AA347,US_Others!AC347)+US_Others!AC347*US_Others!AC$8/SUM(US_Others!AA347,US_Others!AC347))&gt;3.5,4,IF((US_Others!AA347*US_Others!AA$8/SUM(US_Others!AA347,US_Others!AC347)+US_Others!AC347*US_Others!AC$8/SUM(US_Others!AA347,US_Others!AC347))&gt;2.5,3,2)),"")</f>
        <v/>
      </c>
      <c r="BJ342" s="219" t="str">
        <f>IFERROR(US_Others!AD347*US_Others!AD$8/US_Others!AD347,"")</f>
        <v/>
      </c>
      <c r="BK342" s="74" t="str">
        <f>IFERROR(US_Others!AE347*US_Others!AE$8/US_Others!AE347,"")</f>
        <v/>
      </c>
      <c r="BL342" s="219" t="str">
        <f>IFERROR(IF(SUMPRODUCT(US_Others!AG347:AI347/SUM(US_Others!AG347:AI347),US_Others!AG$8:AI$8)&gt;3.5,4,IF(SUMPRODUCT(US_Others!AG347:AI347/SUM(US_Others!AG347:AI347),US_Others!AG$8:AI$8)&gt;2.5,3,2)),"")</f>
        <v/>
      </c>
      <c r="BM342" s="219" t="str">
        <f>IFERROR(US_Others!AL347*US_Others!AL$8/US_Others!AL347,"")</f>
        <v/>
      </c>
    </row>
    <row r="343" spans="1:65">
      <c r="A343" s="200" t="s">
        <v>498</v>
      </c>
      <c r="B343" s="332">
        <v>561900</v>
      </c>
      <c r="C343" s="333">
        <f>SUM(US_CO2!C346:AX346)</f>
        <v>0.26784650856174552</v>
      </c>
      <c r="D343" s="333">
        <f>SUM(US_CH4!C346:AC346)</f>
        <v>4.9460162700752479E-4</v>
      </c>
      <c r="E343" s="333">
        <f>SUM(US_N2O!C346:AA346)</f>
        <v>1.5169851904869543E-4</v>
      </c>
      <c r="F343" s="332">
        <f>US_Others!V348+US_Others!U348</f>
        <v>0</v>
      </c>
      <c r="G343" s="332">
        <f>US_Others!C348+US_Others!H348+US_Others!N348</f>
        <v>4.2306991995458201E-4</v>
      </c>
      <c r="H343" s="332">
        <f>US_Others!D348+US_Others!I348+US_Others!O348</f>
        <v>6.9383466872551458E-3</v>
      </c>
      <c r="I343" s="332">
        <f>US_Others!E348+US_Others!J348+US_Others!P348+US_Others!W348</f>
        <v>3.2068699932557315E-2</v>
      </c>
      <c r="J343" s="332">
        <f>US_Others!F348+US_Others!K348+US_Others!Q348</f>
        <v>5.5422159514050238E-3</v>
      </c>
      <c r="K343" s="332">
        <f>US_Others!G348+US_Others!L348+US_Others!R348</f>
        <v>5.4999089594095661E-4</v>
      </c>
      <c r="L343" s="332">
        <f>US_Others!Z348+US_Others!AB348</f>
        <v>0</v>
      </c>
      <c r="M343" s="332">
        <f>US_Others!AA348+US_Others!AC348</f>
        <v>0</v>
      </c>
      <c r="N343" s="332">
        <f>US_Others!AD348</f>
        <v>0</v>
      </c>
      <c r="O343" s="332">
        <f>US_Others!AE348</f>
        <v>0</v>
      </c>
      <c r="P343" s="332">
        <f>SUM(US_Others!AG348:AI348)</f>
        <v>0</v>
      </c>
      <c r="Q343" s="332">
        <f>US_Others!AL348</f>
        <v>0</v>
      </c>
      <c r="R343" s="332"/>
      <c r="S343" s="334">
        <f t="shared" si="5"/>
        <v>267.84650856174551</v>
      </c>
      <c r="T343" s="334">
        <f>D343*1000/Spec!I$6</f>
        <v>1.9784065080300992E-2</v>
      </c>
      <c r="U343" s="334">
        <f>E343*1000/Spec!I$7</f>
        <v>5.0905543304931354E-4</v>
      </c>
      <c r="V343" s="334">
        <f>F343*1000/Spec!I$8</f>
        <v>0</v>
      </c>
      <c r="W343" s="334">
        <f>G343*1000/Spec!I$9</f>
        <v>6.2677025178456587E-4</v>
      </c>
      <c r="X343" s="334">
        <f>H343*1000/Spec!I$10</f>
        <v>1.9823847677871843E-3</v>
      </c>
      <c r="Y343" s="334">
        <f>I343*1000/Spec!I$11</f>
        <v>2.242566428850162E-2</v>
      </c>
      <c r="Z343" s="334">
        <f>J343*1000/Spec!I$12</f>
        <v>1.2398693403590658E-3</v>
      </c>
      <c r="AA343" s="334">
        <f>K343*1000/Spec!I$15</f>
        <v>5.6064311512839616E-5</v>
      </c>
      <c r="AB343" s="334">
        <f>L343*1000/Spec!I$17</f>
        <v>0</v>
      </c>
      <c r="AC343" s="334">
        <f>M343*1000/Spec!I$18</f>
        <v>0</v>
      </c>
      <c r="AD343" s="335">
        <f>N343*1000/Spec!I$25</f>
        <v>0</v>
      </c>
      <c r="AE343" s="335">
        <f>O343*1000/Spec!I$26</f>
        <v>0</v>
      </c>
      <c r="AF343" s="334">
        <f>P343*1000/Spec!I$21</f>
        <v>0</v>
      </c>
      <c r="AG343" s="334">
        <f>Q343*1000/Spec!I$22</f>
        <v>0</v>
      </c>
      <c r="AI343" s="432">
        <f>S343/'2007output'!$D341</f>
        <v>6.0331658935286053E-3</v>
      </c>
      <c r="AJ343" s="432">
        <f>T343/'2007output'!$D341</f>
        <v>4.4563039973435583E-7</v>
      </c>
      <c r="AK343" s="432">
        <f>U343/'2007output'!$D341</f>
        <v>1.1466327834848587E-8</v>
      </c>
      <c r="AL343" s="433">
        <f>V343/'2007output'!$D341</f>
        <v>0</v>
      </c>
      <c r="AM343" s="433">
        <f>W343/'2007output'!$D341</f>
        <v>1.411782041307911E-8</v>
      </c>
      <c r="AN343" s="433">
        <f>X343/'2007output'!$D341</f>
        <v>4.4652649135081645E-8</v>
      </c>
      <c r="AO343" s="433">
        <f>Y343/'2007output'!$D341</f>
        <v>5.0513166533929559E-7</v>
      </c>
      <c r="AP343" s="433">
        <f>Z343/'2007output'!$D341</f>
        <v>2.792770179030247E-8</v>
      </c>
      <c r="AQ343" s="433">
        <f>AA343/'2007output'!$D341</f>
        <v>1.2628325598855169E-9</v>
      </c>
      <c r="AR343" s="433">
        <f>AB343/'2007output'!$D341</f>
        <v>0</v>
      </c>
      <c r="AS343" s="433">
        <f>AC343/'2007output'!$D341</f>
        <v>0</v>
      </c>
      <c r="AT343" s="433">
        <f>AD343/'2007output'!$D341</f>
        <v>0</v>
      </c>
      <c r="AU343" s="433">
        <f>AE343/'2007output'!$D341</f>
        <v>0</v>
      </c>
      <c r="AV343" s="433">
        <f>AF343/'2007output'!$D341</f>
        <v>0</v>
      </c>
      <c r="AW343" s="433">
        <f>AG343/'2007output'!$D341</f>
        <v>0</v>
      </c>
      <c r="AY343" s="370">
        <f>IFERROR(IF(SUMPRODUCT(US_CO2!C346:AX346/SUM(US_CO2!C346:AX346),US_CO2!C$6:AX$6)&gt;3.5,4,IF(SUMPRODUCT(US_CO2!C346:AX346/SUM(US_CO2!C346:AX346),US_CO2!C$6:AX$6)&gt;2.5,3,2)),"")</f>
        <v>4</v>
      </c>
      <c r="AZ343" s="370">
        <f>IFERROR(IF(SUMPRODUCT(US_CH4!C346:AC346/SUM(US_CH4!C346:AC346),US_CH4!C$6:AC$6)&gt;3.5,4,IF(SUMPRODUCT(US_CH4!C346:AC346/SUM(US_CH4!C346:AC346),US_CH4!C$6:AC$6)&gt;2.5,3,2)),"")</f>
        <v>4</v>
      </c>
      <c r="BA343" s="223">
        <f>IFERROR(IF(SUMPRODUCT(US_N2O!C346:AA346/SUM(US_N2O!C346:AA346),US_N2O!C$6:AA$6)&gt;3.5,4,IF(SUMPRODUCT(US_N2O!C346:AA346/SUM(US_N2O!C346:AA346),US_N2O!C$6:AA$6)&gt;2.5,3,2)),"")</f>
        <v>4</v>
      </c>
      <c r="BB343" s="223" t="str">
        <f>IFERROR(IF(SUMPRODUCT(US_Others!U348:V348/SUM(US_Others!U348:V348),US_Others!U$8:V$8)&gt;3.5,4,IF(SUMPRODUCT(US_Others!U348:V348/SUM(US_Others!U348:V348),US_Others!U$8:V$8)&gt;2.5,3,2)),"")</f>
        <v/>
      </c>
      <c r="BC343" s="223">
        <f>IFERROR(IF((US_Others!C348*US_Others!C$8/SUM(US_Others!C348,US_Others!H348,US_Others!N348)+ US_Others!H348*US_Others!H$8/SUM(US_Others!C348,US_Others!H348,US_Others!N348)+US_Others!N348*US_Others!N$8/SUM(US_Others!C348,US_Others!H348,US_Others!N348))&gt;3.5,4,IF((US_Others!C348*US_Others!C$8/SUM(US_Others!C348,US_Others!H348,US_Others!N348)+ US_Others!H348*US_Others!H$8/SUM(US_Others!C348,US_Others!H348,US_Others!N348)+US_Others!N348*US_Others!N$8/SUM(US_Others!C348,US_Others!H348,US_Others!N348))&gt;2.5,3,2)),"")</f>
        <v>4</v>
      </c>
      <c r="BD343" s="223">
        <f>IFERROR(IF((US_Others!D348*US_Others!D$8/SUM(US_Others!D348,US_Others!I348,US_Others!O348)+US_Others!I348*US_Others!I$8/SUM(US_Others!D348,US_Others!I348,US_Others!O348)+US_Others!O348*US_Others!O$8/SUM(US_Others!D348,US_Others!I348,US_Others!O348))&gt;3.5,4,IF((US_Others!D348*US_Others!D$8/SUM(US_Others!D348,US_Others!I348,US_Others!O348)+US_Others!I348*US_Others!I$8/SUM(US_Others!D348,US_Others!I348,US_Others!O348)+US_Others!O348*US_Others!O$8/SUM(US_Others!D348,US_Others!I348,US_Others!O348))&gt;2.5,3,2)),"")</f>
        <v>4</v>
      </c>
      <c r="BE343" s="223">
        <f>IFERROR(IF((US_Others!E348*US_Others!E$8/SUM(US_Others!E348,US_Others!J348,US_Others!P348,US_Others!W348)+US_Others!J348*US_Others!J$8/SUM(US_Others!E348,US_Others!J348,US_Others!P348,US_Others!W348)+US_Others!P348*US_Others!P$8/SUM(US_Others!E348,US_Others!J348,US_Others!P348,US_Others!W348)+US_Others!W348*US_Others!W$8/SUM(US_Others!E348,US_Others!J348,US_Others!P348,US_Others!W348))&gt;3.5,4,IF((US_Others!E348*US_Others!E$8/SUM(US_Others!E348,US_Others!J348,US_Others!P348,US_Others!W348)+US_Others!J348*US_Others!J$8/SUM(US_Others!E348,US_Others!J348,US_Others!P348,US_Others!W348)+US_Others!P348*US_Others!P$8/SUM(US_Others!E348,US_Others!J348,US_Others!P348,US_Others!W348)+US_Others!W348*US_Others!W$8/SUM(US_Others!E348,US_Others!J348,US_Others!P348,US_Others!W348))&gt;2.5,3,2)),"")</f>
        <v>4</v>
      </c>
      <c r="BF343" s="223">
        <f>IFERROR(IF((US_Others!F348*US_Others!F$8/SUM(US_Others!F348,US_Others!K348,US_Others!Q348)+US_Others!K348*US_Others!K$8/SUM(US_Others!F348,US_Others!K348,US_Others!Q348)+US_Others!Q348*US_Others!Q$8/SUM(US_Others!F348,US_Others!K348,US_Others!Q348))&gt;3.5,4,IF((US_Others!F348*US_Others!F$8/SUM(US_Others!F348,US_Others!K348,US_Others!Q348)+US_Others!K348*US_Others!K$8/SUM(US_Others!F348,US_Others!K348,US_Others!Q348)+US_Others!Q348*US_Others!Q$8/SUM(US_Others!F348,US_Others!K348,US_Others!Q348))&gt;2.5,3,2)),"")</f>
        <v>4</v>
      </c>
      <c r="BG343" s="223">
        <f>IFERROR(IF((US_Others!G348*US_Others!G$8/SUM(US_Others!G348,US_Others!L348,US_Others!R348)+US_Others!L348*US_Others!L$8/SUM(US_Others!G348,US_Others!L348,US_Others!R348)+US_Others!R348*US_Others!R$8/SUM(US_Others!G348,US_Others!L348,US_Others!R348))&gt;3.5,4,IF((US_Others!G348*US_Others!G$8/SUM(US_Others!G348,US_Others!L348,US_Others!R348)+US_Others!L348*US_Others!L$8/SUM(US_Others!G348,US_Others!L348,US_Others!R348)+US_Others!R348*US_Others!R$8/SUM(US_Others!G348,US_Others!L348,US_Others!R348))&gt;2.5,3,2)),"")</f>
        <v>4</v>
      </c>
      <c r="BH343" s="219" t="str">
        <f>IFERROR(IF((US_Others!Z348*US_Others!Z$8/SUM(US_Others!Z348,US_Others!AB348)+US_Others!AB348*US_Others!AB$8/SUM(US_Others!Z348,US_Others!AB348))&gt;3.5,4,IF((US_Others!Z348*US_Others!Z$8/SUM(US_Others!Z348,US_Others!AB348)+US_Others!AB348*US_Others!AB$8/SUM(US_Others!Z348,US_Others!AB348))&gt;2.5,3,2)),"")</f>
        <v/>
      </c>
      <c r="BI343" s="219" t="str">
        <f>IFERROR(IF((US_Others!AA348*US_Others!AA$8/SUM(US_Others!AA348,US_Others!AC348)+US_Others!AC348*US_Others!AC$8/SUM(US_Others!AA348,US_Others!AC348))&gt;3.5,4,IF((US_Others!AA348*US_Others!AA$8/SUM(US_Others!AA348,US_Others!AC348)+US_Others!AC348*US_Others!AC$8/SUM(US_Others!AA348,US_Others!AC348))&gt;2.5,3,2)),"")</f>
        <v/>
      </c>
      <c r="BJ343" s="219" t="str">
        <f>IFERROR(US_Others!AD348*US_Others!AD$8/US_Others!AD348,"")</f>
        <v/>
      </c>
      <c r="BK343" s="74" t="str">
        <f>IFERROR(US_Others!AE348*US_Others!AE$8/US_Others!AE348,"")</f>
        <v/>
      </c>
      <c r="BL343" s="219" t="str">
        <f>IFERROR(IF(SUMPRODUCT(US_Others!AG348:AI348/SUM(US_Others!AG348:AI348),US_Others!AG$8:AI$8)&gt;3.5,4,IF(SUMPRODUCT(US_Others!AG348:AI348/SUM(US_Others!AG348:AI348),US_Others!AG$8:AI$8)&gt;2.5,3,2)),"")</f>
        <v/>
      </c>
      <c r="BM343" s="219" t="str">
        <f>IFERROR(US_Others!AL348*US_Others!AL$8/US_Others!AL348,"")</f>
        <v/>
      </c>
    </row>
    <row r="344" spans="1:65">
      <c r="A344" s="200" t="s">
        <v>499</v>
      </c>
      <c r="B344" s="332">
        <v>562000</v>
      </c>
      <c r="C344" s="333">
        <f>SUM(US_CO2!C347:AX347)</f>
        <v>14.887159667711586</v>
      </c>
      <c r="D344" s="333">
        <f>SUM(US_CH4!C347:AC347)</f>
        <v>130.30305699957054</v>
      </c>
      <c r="E344" s="333">
        <f>SUM(US_N2O!C347:AA347)</f>
        <v>0.40117420892934258</v>
      </c>
      <c r="F344" s="332">
        <f>US_Others!V349+US_Others!U349</f>
        <v>0</v>
      </c>
      <c r="G344" s="332">
        <f>US_Others!C349+US_Others!H349+US_Others!N349</f>
        <v>2.7680499992772398E-3</v>
      </c>
      <c r="H344" s="332">
        <f>US_Others!D349+US_Others!I349+US_Others!O349</f>
        <v>4.5396019988146741E-2</v>
      </c>
      <c r="I344" s="332">
        <f>US_Others!E349+US_Others!J349+US_Others!P349+US_Others!W349</f>
        <v>0.20981818994521478</v>
      </c>
      <c r="J344" s="332">
        <f>US_Others!F349+US_Others!K349+US_Others!Q349</f>
        <v>3.6261454990531843E-2</v>
      </c>
      <c r="K344" s="332">
        <f>US_Others!G349+US_Others!L349+US_Others!R349</f>
        <v>3.5984649990604125E-3</v>
      </c>
      <c r="L344" s="332">
        <f>US_Others!Z349+US_Others!AB349</f>
        <v>0</v>
      </c>
      <c r="M344" s="332">
        <f>US_Others!AA349+US_Others!AC349</f>
        <v>0</v>
      </c>
      <c r="N344" s="332">
        <f>US_Others!AD349</f>
        <v>0</v>
      </c>
      <c r="O344" s="332">
        <f>US_Others!AE349</f>
        <v>0</v>
      </c>
      <c r="P344" s="332">
        <f>SUM(US_Others!AG349:AI349)</f>
        <v>0</v>
      </c>
      <c r="Q344" s="332">
        <f>US_Others!AL349</f>
        <v>0</v>
      </c>
      <c r="R344" s="332"/>
      <c r="S344" s="334">
        <f t="shared" si="5"/>
        <v>14887.159667711587</v>
      </c>
      <c r="T344" s="334">
        <f>D344*1000/Spec!I$6</f>
        <v>5212.122279982822</v>
      </c>
      <c r="U344" s="334">
        <f>E344*1000/Spec!I$7</f>
        <v>1.3462221776152434</v>
      </c>
      <c r="V344" s="334">
        <f>F344*1000/Spec!I$8</f>
        <v>0</v>
      </c>
      <c r="W344" s="334">
        <f>G344*1000/Spec!I$9</f>
        <v>4.1008148137440586E-3</v>
      </c>
      <c r="X344" s="334">
        <f>H344*1000/Spec!I$10</f>
        <v>1.2970291425184783E-2</v>
      </c>
      <c r="Y344" s="334">
        <f>I344*1000/Spec!I$11</f>
        <v>0.14672600695469565</v>
      </c>
      <c r="Z344" s="334">
        <f>J344*1000/Spec!I$12</f>
        <v>8.1121823245037684E-3</v>
      </c>
      <c r="AA344" s="334">
        <f>K344*1000/Spec!I$15</f>
        <v>3.668160039816934E-4</v>
      </c>
      <c r="AB344" s="334">
        <f>L344*1000/Spec!I$17</f>
        <v>0</v>
      </c>
      <c r="AC344" s="334">
        <f>M344*1000/Spec!I$18</f>
        <v>0</v>
      </c>
      <c r="AD344" s="335">
        <f>N344*1000/Spec!I$25</f>
        <v>0</v>
      </c>
      <c r="AE344" s="335">
        <f>O344*1000/Spec!I$26</f>
        <v>0</v>
      </c>
      <c r="AF344" s="334">
        <f>P344*1000/Spec!I$21</f>
        <v>0</v>
      </c>
      <c r="AG344" s="334">
        <f>Q344*1000/Spec!I$22</f>
        <v>0</v>
      </c>
      <c r="AI344" s="432">
        <f>S344/'2007output'!$D342</f>
        <v>0.17215438514567313</v>
      </c>
      <c r="AJ344" s="432">
        <f>T344/'2007output'!$D342</f>
        <v>6.0272726728431439E-2</v>
      </c>
      <c r="AK344" s="432">
        <f>U344/'2007output'!$D342</f>
        <v>1.5567647316867035E-5</v>
      </c>
      <c r="AL344" s="433">
        <f>V344/'2007output'!$D342</f>
        <v>0</v>
      </c>
      <c r="AM344" s="433">
        <f>W344/'2007output'!$D342</f>
        <v>4.742162162655818E-8</v>
      </c>
      <c r="AN344" s="433">
        <f>X344/'2007output'!$D342</f>
        <v>1.4998781468742835E-7</v>
      </c>
      <c r="AO344" s="433">
        <f>Y344/'2007output'!$D342</f>
        <v>1.6967323570089857E-6</v>
      </c>
      <c r="AP344" s="433">
        <f>Z344/'2007output'!$D342</f>
        <v>9.3808879023006885E-8</v>
      </c>
      <c r="AQ344" s="433">
        <f>AA344/'2007output'!$D342</f>
        <v>4.2418423014581873E-9</v>
      </c>
      <c r="AR344" s="433">
        <f>AB344/'2007output'!$D342</f>
        <v>0</v>
      </c>
      <c r="AS344" s="433">
        <f>AC344/'2007output'!$D342</f>
        <v>0</v>
      </c>
      <c r="AT344" s="433">
        <f>AD344/'2007output'!$D342</f>
        <v>0</v>
      </c>
      <c r="AU344" s="433">
        <f>AE344/'2007output'!$D342</f>
        <v>0</v>
      </c>
      <c r="AV344" s="433">
        <f>AF344/'2007output'!$D342</f>
        <v>0</v>
      </c>
      <c r="AW344" s="433">
        <f>AG344/'2007output'!$D342</f>
        <v>0</v>
      </c>
      <c r="AY344" s="370">
        <f>IFERROR(IF(SUMPRODUCT(US_CO2!C347:AX347/SUM(US_CO2!C347:AX347),US_CO2!C$6:AX$6)&gt;3.5,4,IF(SUMPRODUCT(US_CO2!C347:AX347/SUM(US_CO2!C347:AX347),US_CO2!C$6:AX$6)&gt;2.5,3,2)),"")</f>
        <v>2</v>
      </c>
      <c r="AZ344" s="370">
        <f>IFERROR(IF(SUMPRODUCT(US_CH4!C347:AC347/SUM(US_CH4!C347:AC347),US_CH4!C$6:AC$6)&gt;3.5,4,IF(SUMPRODUCT(US_CH4!C347:AC347/SUM(US_CH4!C347:AC347),US_CH4!C$6:AC$6)&gt;2.5,3,2)),"")</f>
        <v>2</v>
      </c>
      <c r="BA344" s="223">
        <f>IFERROR(IF(SUMPRODUCT(US_N2O!C347:AA347/SUM(US_N2O!C347:AA347),US_N2O!C$6:AA$6)&gt;3.5,4,IF(SUMPRODUCT(US_N2O!C347:AA347/SUM(US_N2O!C347:AA347),US_N2O!C$6:AA$6)&gt;2.5,3,2)),"")</f>
        <v>2</v>
      </c>
      <c r="BB344" s="223" t="str">
        <f>IFERROR(IF(SUMPRODUCT(US_Others!U349:V349/SUM(US_Others!U349:V349),US_Others!U$8:V$8)&gt;3.5,4,IF(SUMPRODUCT(US_Others!U349:V349/SUM(US_Others!U349:V349),US_Others!U$8:V$8)&gt;2.5,3,2)),"")</f>
        <v/>
      </c>
      <c r="BC344" s="223">
        <f>IFERROR(IF((US_Others!C349*US_Others!C$8/SUM(US_Others!C349,US_Others!H349,US_Others!N349)+ US_Others!H349*US_Others!H$8/SUM(US_Others!C349,US_Others!H349,US_Others!N349)+US_Others!N349*US_Others!N$8/SUM(US_Others!C349,US_Others!H349,US_Others!N349))&gt;3.5,4,IF((US_Others!C349*US_Others!C$8/SUM(US_Others!C349,US_Others!H349,US_Others!N349)+ US_Others!H349*US_Others!H$8/SUM(US_Others!C349,US_Others!H349,US_Others!N349)+US_Others!N349*US_Others!N$8/SUM(US_Others!C349,US_Others!H349,US_Others!N349))&gt;2.5,3,2)),"")</f>
        <v>4</v>
      </c>
      <c r="BD344" s="223">
        <f>IFERROR(IF((US_Others!D349*US_Others!D$8/SUM(US_Others!D349,US_Others!I349,US_Others!O349)+US_Others!I349*US_Others!I$8/SUM(US_Others!D349,US_Others!I349,US_Others!O349)+US_Others!O349*US_Others!O$8/SUM(US_Others!D349,US_Others!I349,US_Others!O349))&gt;3.5,4,IF((US_Others!D349*US_Others!D$8/SUM(US_Others!D349,US_Others!I349,US_Others!O349)+US_Others!I349*US_Others!I$8/SUM(US_Others!D349,US_Others!I349,US_Others!O349)+US_Others!O349*US_Others!O$8/SUM(US_Others!D349,US_Others!I349,US_Others!O349))&gt;2.5,3,2)),"")</f>
        <v>4</v>
      </c>
      <c r="BE344" s="223">
        <f>IFERROR(IF((US_Others!E349*US_Others!E$8/SUM(US_Others!E349,US_Others!J349,US_Others!P349,US_Others!W349)+US_Others!J349*US_Others!J$8/SUM(US_Others!E349,US_Others!J349,US_Others!P349,US_Others!W349)+US_Others!P349*US_Others!P$8/SUM(US_Others!E349,US_Others!J349,US_Others!P349,US_Others!W349)+US_Others!W349*US_Others!W$8/SUM(US_Others!E349,US_Others!J349,US_Others!P349,US_Others!W349))&gt;3.5,4,IF((US_Others!E349*US_Others!E$8/SUM(US_Others!E349,US_Others!J349,US_Others!P349,US_Others!W349)+US_Others!J349*US_Others!J$8/SUM(US_Others!E349,US_Others!J349,US_Others!P349,US_Others!W349)+US_Others!P349*US_Others!P$8/SUM(US_Others!E349,US_Others!J349,US_Others!P349,US_Others!W349)+US_Others!W349*US_Others!W$8/SUM(US_Others!E349,US_Others!J349,US_Others!P349,US_Others!W349))&gt;2.5,3,2)),"")</f>
        <v>4</v>
      </c>
      <c r="BF344" s="223">
        <f>IFERROR(IF((US_Others!F349*US_Others!F$8/SUM(US_Others!F349,US_Others!K349,US_Others!Q349)+US_Others!K349*US_Others!K$8/SUM(US_Others!F349,US_Others!K349,US_Others!Q349)+US_Others!Q349*US_Others!Q$8/SUM(US_Others!F349,US_Others!K349,US_Others!Q349))&gt;3.5,4,IF((US_Others!F349*US_Others!F$8/SUM(US_Others!F349,US_Others!K349,US_Others!Q349)+US_Others!K349*US_Others!K$8/SUM(US_Others!F349,US_Others!K349,US_Others!Q349)+US_Others!Q349*US_Others!Q$8/SUM(US_Others!F349,US_Others!K349,US_Others!Q349))&gt;2.5,3,2)),"")</f>
        <v>4</v>
      </c>
      <c r="BG344" s="223">
        <f>IFERROR(IF((US_Others!G349*US_Others!G$8/SUM(US_Others!G349,US_Others!L349,US_Others!R349)+US_Others!L349*US_Others!L$8/SUM(US_Others!G349,US_Others!L349,US_Others!R349)+US_Others!R349*US_Others!R$8/SUM(US_Others!G349,US_Others!L349,US_Others!R349))&gt;3.5,4,IF((US_Others!G349*US_Others!G$8/SUM(US_Others!G349,US_Others!L349,US_Others!R349)+US_Others!L349*US_Others!L$8/SUM(US_Others!G349,US_Others!L349,US_Others!R349)+US_Others!R349*US_Others!R$8/SUM(US_Others!G349,US_Others!L349,US_Others!R349))&gt;2.5,3,2)),"")</f>
        <v>4</v>
      </c>
      <c r="BH344" s="219" t="str">
        <f>IFERROR(IF((US_Others!Z349*US_Others!Z$8/SUM(US_Others!Z349,US_Others!AB349)+US_Others!AB349*US_Others!AB$8/SUM(US_Others!Z349,US_Others!AB349))&gt;3.5,4,IF((US_Others!Z349*US_Others!Z$8/SUM(US_Others!Z349,US_Others!AB349)+US_Others!AB349*US_Others!AB$8/SUM(US_Others!Z349,US_Others!AB349))&gt;2.5,3,2)),"")</f>
        <v/>
      </c>
      <c r="BI344" s="219" t="str">
        <f>IFERROR(IF((US_Others!AA349*US_Others!AA$8/SUM(US_Others!AA349,US_Others!AC349)+US_Others!AC349*US_Others!AC$8/SUM(US_Others!AA349,US_Others!AC349))&gt;3.5,4,IF((US_Others!AA349*US_Others!AA$8/SUM(US_Others!AA349,US_Others!AC349)+US_Others!AC349*US_Others!AC$8/SUM(US_Others!AA349,US_Others!AC349))&gt;2.5,3,2)),"")</f>
        <v/>
      </c>
      <c r="BJ344" s="219" t="str">
        <f>IFERROR(US_Others!AD349*US_Others!AD$8/US_Others!AD349,"")</f>
        <v/>
      </c>
      <c r="BK344" s="74" t="str">
        <f>IFERROR(US_Others!AE349*US_Others!AE$8/US_Others!AE349,"")</f>
        <v/>
      </c>
      <c r="BL344" s="219" t="str">
        <f>IFERROR(IF(SUMPRODUCT(US_Others!AG349:AI349/SUM(US_Others!AG349:AI349),US_Others!AG$8:AI$8)&gt;3.5,4,IF(SUMPRODUCT(US_Others!AG349:AI349/SUM(US_Others!AG349:AI349),US_Others!AG$8:AI$8)&gt;2.5,3,2)),"")</f>
        <v/>
      </c>
      <c r="BM344" s="219" t="str">
        <f>IFERROR(US_Others!AL349*US_Others!AL$8/US_Others!AL349,"")</f>
        <v/>
      </c>
    </row>
    <row r="345" spans="1:65">
      <c r="A345" s="200" t="s">
        <v>500</v>
      </c>
      <c r="B345" s="332">
        <v>611100</v>
      </c>
      <c r="C345" s="333">
        <f>SUM(US_CO2!C348:AX348)</f>
        <v>4.6489182083289062</v>
      </c>
      <c r="D345" s="333">
        <f>SUM(US_CH4!C348:AC348)</f>
        <v>1.1358991225155554E-2</v>
      </c>
      <c r="E345" s="333">
        <f>SUM(US_N2O!C348:AA348)</f>
        <v>2.8423569330141736E-3</v>
      </c>
      <c r="F345" s="332">
        <f>US_Others!V350+US_Others!U350</f>
        <v>0</v>
      </c>
      <c r="G345" s="332">
        <f>US_Others!C350+US_Others!H350+US_Others!N350</f>
        <v>8.5697591925130591E-5</v>
      </c>
      <c r="H345" s="332">
        <f>US_Others!D350+US_Others!I350+US_Others!O350</f>
        <v>1.4054405075721419E-3</v>
      </c>
      <c r="I345" s="332">
        <f>US_Others!E350+US_Others!J350+US_Others!P350+US_Others!W350</f>
        <v>6.4958774679248991E-3</v>
      </c>
      <c r="J345" s="332">
        <f>US_Others!F350+US_Others!K350+US_Others!Q350</f>
        <v>1.1226384542192109E-3</v>
      </c>
      <c r="K345" s="332">
        <f>US_Others!G350+US_Others!L350+US_Others!R350</f>
        <v>1.114068695026698E-4</v>
      </c>
      <c r="L345" s="332">
        <f>US_Others!Z350+US_Others!AB350</f>
        <v>0</v>
      </c>
      <c r="M345" s="332">
        <f>US_Others!AA350+US_Others!AC350</f>
        <v>0</v>
      </c>
      <c r="N345" s="332">
        <f>US_Others!AD350</f>
        <v>0</v>
      </c>
      <c r="O345" s="332">
        <f>US_Others!AE350</f>
        <v>0</v>
      </c>
      <c r="P345" s="332">
        <f>SUM(US_Others!AG350:AI350)</f>
        <v>0</v>
      </c>
      <c r="Q345" s="332">
        <f>US_Others!AL350</f>
        <v>0</v>
      </c>
      <c r="R345" s="332"/>
      <c r="S345" s="334">
        <f t="shared" si="5"/>
        <v>4648.9182083289061</v>
      </c>
      <c r="T345" s="334">
        <f>D345*1000/Spec!I$6</f>
        <v>0.45435964900622217</v>
      </c>
      <c r="U345" s="334">
        <f>E345*1000/Spec!I$7</f>
        <v>9.5381105134703815E-3</v>
      </c>
      <c r="V345" s="334">
        <f>F345*1000/Spec!I$8</f>
        <v>0</v>
      </c>
      <c r="W345" s="334">
        <f>G345*1000/Spec!I$9</f>
        <v>1.2695939544463789E-4</v>
      </c>
      <c r="X345" s="334">
        <f>H345*1000/Spec!I$10</f>
        <v>4.0155443073489766E-4</v>
      </c>
      <c r="Y345" s="334">
        <f>I345*1000/Spec!I$11</f>
        <v>4.5425716558915377E-3</v>
      </c>
      <c r="Z345" s="334">
        <f>J345*1000/Spec!I$12</f>
        <v>2.5114954233091969E-4</v>
      </c>
      <c r="AA345" s="334">
        <f>K345*1000/Spec!I$15</f>
        <v>1.1356459684268074E-5</v>
      </c>
      <c r="AB345" s="334">
        <f>L345*1000/Spec!I$17</f>
        <v>0</v>
      </c>
      <c r="AC345" s="334">
        <f>M345*1000/Spec!I$18</f>
        <v>0</v>
      </c>
      <c r="AD345" s="335">
        <f>N345*1000/Spec!I$25</f>
        <v>0</v>
      </c>
      <c r="AE345" s="335">
        <f>O345*1000/Spec!I$26</f>
        <v>0</v>
      </c>
      <c r="AF345" s="334">
        <f>P345*1000/Spec!I$21</f>
        <v>0</v>
      </c>
      <c r="AG345" s="334">
        <f>Q345*1000/Spec!I$22</f>
        <v>0</v>
      </c>
      <c r="AI345" s="432">
        <f>S345/'2007output'!$D343</f>
        <v>0.12132626045990459</v>
      </c>
      <c r="AJ345" s="432">
        <f>T345/'2007output'!$D343</f>
        <v>1.1857760159995409E-5</v>
      </c>
      <c r="AK345" s="432">
        <f>U345/'2007output'!$D343</f>
        <v>2.4892313191903536E-7</v>
      </c>
      <c r="AL345" s="433">
        <f>V345/'2007output'!$D343</f>
        <v>0</v>
      </c>
      <c r="AM345" s="433">
        <f>W345/'2007output'!$D343</f>
        <v>3.3133533414185588E-9</v>
      </c>
      <c r="AN345" s="433">
        <f>X345/'2007output'!$D343</f>
        <v>1.0479663282715274E-8</v>
      </c>
      <c r="AO345" s="433">
        <f>Y345/'2007output'!$D343</f>
        <v>1.1855085574383259E-7</v>
      </c>
      <c r="AP345" s="433">
        <f>Z345/'2007output'!$D343</f>
        <v>6.5544355529068502E-9</v>
      </c>
      <c r="AQ345" s="433">
        <f>AA345/'2007output'!$D343</f>
        <v>2.9637793650303636E-10</v>
      </c>
      <c r="AR345" s="433">
        <f>AB345/'2007output'!$D343</f>
        <v>0</v>
      </c>
      <c r="AS345" s="433">
        <f>AC345/'2007output'!$D343</f>
        <v>0</v>
      </c>
      <c r="AT345" s="433">
        <f>AD345/'2007output'!$D343</f>
        <v>0</v>
      </c>
      <c r="AU345" s="433">
        <f>AE345/'2007output'!$D343</f>
        <v>0</v>
      </c>
      <c r="AV345" s="433">
        <f>AF345/'2007output'!$D343</f>
        <v>0</v>
      </c>
      <c r="AW345" s="433">
        <f>AG345/'2007output'!$D343</f>
        <v>0</v>
      </c>
      <c r="AY345" s="370">
        <f>IFERROR(IF(SUMPRODUCT(US_CO2!C348:AX348/SUM(US_CO2!C348:AX348),US_CO2!C$6:AX$6)&gt;3.5,4,IF(SUMPRODUCT(US_CO2!C348:AX348/SUM(US_CO2!C348:AX348),US_CO2!C$6:AX$6)&gt;2.5,3,2)),"")</f>
        <v>4</v>
      </c>
      <c r="AZ345" s="370">
        <f>IFERROR(IF(SUMPRODUCT(US_CH4!C348:AC348/SUM(US_CH4!C348:AC348),US_CH4!C$6:AC$6)&gt;3.5,4,IF(SUMPRODUCT(US_CH4!C348:AC348/SUM(US_CH4!C348:AC348),US_CH4!C$6:AC$6)&gt;2.5,3,2)),"")</f>
        <v>4</v>
      </c>
      <c r="BA345" s="223">
        <f>IFERROR(IF(SUMPRODUCT(US_N2O!C348:AA348/SUM(US_N2O!C348:AA348),US_N2O!C$6:AA$6)&gt;3.5,4,IF(SUMPRODUCT(US_N2O!C348:AA348/SUM(US_N2O!C348:AA348),US_N2O!C$6:AA$6)&gt;2.5,3,2)),"")</f>
        <v>4</v>
      </c>
      <c r="BB345" s="223" t="str">
        <f>IFERROR(IF(SUMPRODUCT(US_Others!U350:V350/SUM(US_Others!U350:V350),US_Others!U$8:V$8)&gt;3.5,4,IF(SUMPRODUCT(US_Others!U350:V350/SUM(US_Others!U350:V350),US_Others!U$8:V$8)&gt;2.5,3,2)),"")</f>
        <v/>
      </c>
      <c r="BC345" s="223">
        <f>IFERROR(IF((US_Others!C350*US_Others!C$8/SUM(US_Others!C350,US_Others!H350,US_Others!N350)+ US_Others!H350*US_Others!H$8/SUM(US_Others!C350,US_Others!H350,US_Others!N350)+US_Others!N350*US_Others!N$8/SUM(US_Others!C350,US_Others!H350,US_Others!N350))&gt;3.5,4,IF((US_Others!C350*US_Others!C$8/SUM(US_Others!C350,US_Others!H350,US_Others!N350)+ US_Others!H350*US_Others!H$8/SUM(US_Others!C350,US_Others!H350,US_Others!N350)+US_Others!N350*US_Others!N$8/SUM(US_Others!C350,US_Others!H350,US_Others!N350))&gt;2.5,3,2)),"")</f>
        <v>4</v>
      </c>
      <c r="BD345" s="223">
        <f>IFERROR(IF((US_Others!D350*US_Others!D$8/SUM(US_Others!D350,US_Others!I350,US_Others!O350)+US_Others!I350*US_Others!I$8/SUM(US_Others!D350,US_Others!I350,US_Others!O350)+US_Others!O350*US_Others!O$8/SUM(US_Others!D350,US_Others!I350,US_Others!O350))&gt;3.5,4,IF((US_Others!D350*US_Others!D$8/SUM(US_Others!D350,US_Others!I350,US_Others!O350)+US_Others!I350*US_Others!I$8/SUM(US_Others!D350,US_Others!I350,US_Others!O350)+US_Others!O350*US_Others!O$8/SUM(US_Others!D350,US_Others!I350,US_Others!O350))&gt;2.5,3,2)),"")</f>
        <v>4</v>
      </c>
      <c r="BE345" s="223">
        <f>IFERROR(IF((US_Others!E350*US_Others!E$8/SUM(US_Others!E350,US_Others!J350,US_Others!P350,US_Others!W350)+US_Others!J350*US_Others!J$8/SUM(US_Others!E350,US_Others!J350,US_Others!P350,US_Others!W350)+US_Others!P350*US_Others!P$8/SUM(US_Others!E350,US_Others!J350,US_Others!P350,US_Others!W350)+US_Others!W350*US_Others!W$8/SUM(US_Others!E350,US_Others!J350,US_Others!P350,US_Others!W350))&gt;3.5,4,IF((US_Others!E350*US_Others!E$8/SUM(US_Others!E350,US_Others!J350,US_Others!P350,US_Others!W350)+US_Others!J350*US_Others!J$8/SUM(US_Others!E350,US_Others!J350,US_Others!P350,US_Others!W350)+US_Others!P350*US_Others!P$8/SUM(US_Others!E350,US_Others!J350,US_Others!P350,US_Others!W350)+US_Others!W350*US_Others!W$8/SUM(US_Others!E350,US_Others!J350,US_Others!P350,US_Others!W350))&gt;2.5,3,2)),"")</f>
        <v>4</v>
      </c>
      <c r="BF345" s="223">
        <f>IFERROR(IF((US_Others!F350*US_Others!F$8/SUM(US_Others!F350,US_Others!K350,US_Others!Q350)+US_Others!K350*US_Others!K$8/SUM(US_Others!F350,US_Others!K350,US_Others!Q350)+US_Others!Q350*US_Others!Q$8/SUM(US_Others!F350,US_Others!K350,US_Others!Q350))&gt;3.5,4,IF((US_Others!F350*US_Others!F$8/SUM(US_Others!F350,US_Others!K350,US_Others!Q350)+US_Others!K350*US_Others!K$8/SUM(US_Others!F350,US_Others!K350,US_Others!Q350)+US_Others!Q350*US_Others!Q$8/SUM(US_Others!F350,US_Others!K350,US_Others!Q350))&gt;2.5,3,2)),"")</f>
        <v>4</v>
      </c>
      <c r="BG345" s="223">
        <f>IFERROR(IF((US_Others!G350*US_Others!G$8/SUM(US_Others!G350,US_Others!L350,US_Others!R350)+US_Others!L350*US_Others!L$8/SUM(US_Others!G350,US_Others!L350,US_Others!R350)+US_Others!R350*US_Others!R$8/SUM(US_Others!G350,US_Others!L350,US_Others!R350))&gt;3.5,4,IF((US_Others!G350*US_Others!G$8/SUM(US_Others!G350,US_Others!L350,US_Others!R350)+US_Others!L350*US_Others!L$8/SUM(US_Others!G350,US_Others!L350,US_Others!R350)+US_Others!R350*US_Others!R$8/SUM(US_Others!G350,US_Others!L350,US_Others!R350))&gt;2.5,3,2)),"")</f>
        <v>4</v>
      </c>
      <c r="BH345" s="219" t="str">
        <f>IFERROR(IF((US_Others!Z350*US_Others!Z$8/SUM(US_Others!Z350,US_Others!AB350)+US_Others!AB350*US_Others!AB$8/SUM(US_Others!Z350,US_Others!AB350))&gt;3.5,4,IF((US_Others!Z350*US_Others!Z$8/SUM(US_Others!Z350,US_Others!AB350)+US_Others!AB350*US_Others!AB$8/SUM(US_Others!Z350,US_Others!AB350))&gt;2.5,3,2)),"")</f>
        <v/>
      </c>
      <c r="BI345" s="219" t="str">
        <f>IFERROR(IF((US_Others!AA350*US_Others!AA$8/SUM(US_Others!AA350,US_Others!AC350)+US_Others!AC350*US_Others!AC$8/SUM(US_Others!AA350,US_Others!AC350))&gt;3.5,4,IF((US_Others!AA350*US_Others!AA$8/SUM(US_Others!AA350,US_Others!AC350)+US_Others!AC350*US_Others!AC$8/SUM(US_Others!AA350,US_Others!AC350))&gt;2.5,3,2)),"")</f>
        <v/>
      </c>
      <c r="BJ345" s="219" t="str">
        <f>IFERROR(US_Others!AD350*US_Others!AD$8/US_Others!AD350,"")</f>
        <v/>
      </c>
      <c r="BK345" s="74" t="str">
        <f>IFERROR(US_Others!AE350*US_Others!AE$8/US_Others!AE350,"")</f>
        <v/>
      </c>
      <c r="BL345" s="219" t="str">
        <f>IFERROR(IF(SUMPRODUCT(US_Others!AG350:AI350/SUM(US_Others!AG350:AI350),US_Others!AG$8:AI$8)&gt;3.5,4,IF(SUMPRODUCT(US_Others!AG350:AI350/SUM(US_Others!AG350:AI350),US_Others!AG$8:AI$8)&gt;2.5,3,2)),"")</f>
        <v/>
      </c>
      <c r="BM345" s="219" t="str">
        <f>IFERROR(US_Others!AL350*US_Others!AL$8/US_Others!AL350,"")</f>
        <v/>
      </c>
    </row>
    <row r="346" spans="1:65">
      <c r="A346" s="200" t="s">
        <v>501</v>
      </c>
      <c r="B346" s="332" t="s">
        <v>502</v>
      </c>
      <c r="C346" s="333">
        <f>SUM(US_CO2!C349:AX349)</f>
        <v>13.922245255879243</v>
      </c>
      <c r="D346" s="333">
        <f>SUM(US_CH4!C349:AC349)</f>
        <v>3.3546202145190482E-2</v>
      </c>
      <c r="E346" s="333">
        <f>SUM(US_N2O!C349:AA349)</f>
        <v>8.4781961125232567E-3</v>
      </c>
      <c r="F346" s="332">
        <f>US_Others!V351+US_Others!U351</f>
        <v>0</v>
      </c>
      <c r="G346" s="332">
        <f>US_Others!C351+US_Others!H351+US_Others!N351</f>
        <v>3.3198758524636421E-3</v>
      </c>
      <c r="H346" s="332">
        <f>US_Others!D351+US_Others!I351+US_Others!O351</f>
        <v>5.4445963980403723E-2</v>
      </c>
      <c r="I346" s="332">
        <f>US_Others!E351+US_Others!J351+US_Others!P351+US_Others!W351</f>
        <v>0.25164658961674408</v>
      </c>
      <c r="J346" s="332">
        <f>US_Others!F351+US_Others!K351+US_Others!Q351</f>
        <v>4.3490373667273714E-2</v>
      </c>
      <c r="K346" s="332">
        <f>US_Others!G351+US_Others!L351+US_Others!R351</f>
        <v>4.3158386082027354E-3</v>
      </c>
      <c r="L346" s="332">
        <f>US_Others!Z351+US_Others!AB351</f>
        <v>0</v>
      </c>
      <c r="M346" s="332">
        <f>US_Others!AA351+US_Others!AC351</f>
        <v>0</v>
      </c>
      <c r="N346" s="332">
        <f>US_Others!AD351</f>
        <v>0</v>
      </c>
      <c r="O346" s="332">
        <f>US_Others!AE351</f>
        <v>0</v>
      </c>
      <c r="P346" s="332">
        <f>SUM(US_Others!AG351:AI351)</f>
        <v>0</v>
      </c>
      <c r="Q346" s="332">
        <f>US_Others!AL351</f>
        <v>0</v>
      </c>
      <c r="R346" s="332"/>
      <c r="S346" s="334">
        <f t="shared" si="5"/>
        <v>13922.245255879243</v>
      </c>
      <c r="T346" s="334">
        <f>D346*1000/Spec!I$6</f>
        <v>1.3418480858076194</v>
      </c>
      <c r="U346" s="334">
        <f>E346*1000/Spec!I$7</f>
        <v>2.845032252524583E-2</v>
      </c>
      <c r="V346" s="334">
        <f>F346*1000/Spec!I$8</f>
        <v>0</v>
      </c>
      <c r="W346" s="334">
        <f>G346*1000/Spec!I$9</f>
        <v>4.9183345962424329E-3</v>
      </c>
      <c r="X346" s="334">
        <f>H346*1000/Spec!I$10</f>
        <v>1.5555989708686779E-2</v>
      </c>
      <c r="Y346" s="334">
        <f>I346*1000/Spec!I$11</f>
        <v>0.17597663609562522</v>
      </c>
      <c r="Z346" s="334">
        <f>J346*1000/Spec!I$12</f>
        <v>9.7293900821641428E-3</v>
      </c>
      <c r="AA346" s="334">
        <f>K346*1000/Spec!I$15</f>
        <v>4.3994277351709843E-4</v>
      </c>
      <c r="AB346" s="334">
        <f>L346*1000/Spec!I$17</f>
        <v>0</v>
      </c>
      <c r="AC346" s="334">
        <f>M346*1000/Spec!I$18</f>
        <v>0</v>
      </c>
      <c r="AD346" s="335">
        <f>N346*1000/Spec!I$25</f>
        <v>0</v>
      </c>
      <c r="AE346" s="335">
        <f>O346*1000/Spec!I$26</f>
        <v>0</v>
      </c>
      <c r="AF346" s="334">
        <f>P346*1000/Spec!I$21</f>
        <v>0</v>
      </c>
      <c r="AG346" s="334">
        <f>Q346*1000/Spec!I$22</f>
        <v>0</v>
      </c>
      <c r="AI346" s="432">
        <f>S346/'2007output'!$D344</f>
        <v>8.6667066652090341E-2</v>
      </c>
      <c r="AJ346" s="432">
        <f>T346/'2007output'!$D344</f>
        <v>8.3531093837438918E-6</v>
      </c>
      <c r="AK346" s="432">
        <f>U346/'2007output'!$D344</f>
        <v>1.7710548501705938E-7</v>
      </c>
      <c r="AL346" s="433">
        <f>V346/'2007output'!$D344</f>
        <v>0</v>
      </c>
      <c r="AM346" s="433">
        <f>W346/'2007output'!$D344</f>
        <v>3.0617017904480592E-8</v>
      </c>
      <c r="AN346" s="433">
        <f>X346/'2007output'!$D344</f>
        <v>9.6837253772171461E-8</v>
      </c>
      <c r="AO346" s="433">
        <f>Y346/'2007output'!$D344</f>
        <v>1.0954683364215031E-6</v>
      </c>
      <c r="AP346" s="433">
        <f>Z346/'2007output'!$D344</f>
        <v>6.0566214948628564E-8</v>
      </c>
      <c r="AQ346" s="433">
        <f>AA346/'2007output'!$D344</f>
        <v>2.7386782070521636E-9</v>
      </c>
      <c r="AR346" s="433">
        <f>AB346/'2007output'!$D344</f>
        <v>0</v>
      </c>
      <c r="AS346" s="433">
        <f>AC346/'2007output'!$D344</f>
        <v>0</v>
      </c>
      <c r="AT346" s="433">
        <f>AD346/'2007output'!$D344</f>
        <v>0</v>
      </c>
      <c r="AU346" s="433">
        <f>AE346/'2007output'!$D344</f>
        <v>0</v>
      </c>
      <c r="AV346" s="433">
        <f>AF346/'2007output'!$D344</f>
        <v>0</v>
      </c>
      <c r="AW346" s="433">
        <f>AG346/'2007output'!$D344</f>
        <v>0</v>
      </c>
      <c r="AY346" s="370">
        <f>IFERROR(IF(SUMPRODUCT(US_CO2!C349:AX349/SUM(US_CO2!C349:AX349),US_CO2!C$6:AX$6)&gt;3.5,4,IF(SUMPRODUCT(US_CO2!C349:AX349/SUM(US_CO2!C349:AX349),US_CO2!C$6:AX$6)&gt;2.5,3,2)),"")</f>
        <v>4</v>
      </c>
      <c r="AZ346" s="370">
        <f>IFERROR(IF(SUMPRODUCT(US_CH4!C349:AC349/SUM(US_CH4!C349:AC349),US_CH4!C$6:AC$6)&gt;3.5,4,IF(SUMPRODUCT(US_CH4!C349:AC349/SUM(US_CH4!C349:AC349),US_CH4!C$6:AC$6)&gt;2.5,3,2)),"")</f>
        <v>4</v>
      </c>
      <c r="BA346" s="223">
        <f>IFERROR(IF(SUMPRODUCT(US_N2O!C349:AA349/SUM(US_N2O!C349:AA349),US_N2O!C$6:AA$6)&gt;3.5,4,IF(SUMPRODUCT(US_N2O!C349:AA349/SUM(US_N2O!C349:AA349),US_N2O!C$6:AA$6)&gt;2.5,3,2)),"")</f>
        <v>4</v>
      </c>
      <c r="BB346" s="223" t="str">
        <f>IFERROR(IF(SUMPRODUCT(US_Others!U351:V351/SUM(US_Others!U351:V351),US_Others!U$8:V$8)&gt;3.5,4,IF(SUMPRODUCT(US_Others!U351:V351/SUM(US_Others!U351:V351),US_Others!U$8:V$8)&gt;2.5,3,2)),"")</f>
        <v/>
      </c>
      <c r="BC346" s="223">
        <f>IFERROR(IF((US_Others!C351*US_Others!C$8/SUM(US_Others!C351,US_Others!H351,US_Others!N351)+ US_Others!H351*US_Others!H$8/SUM(US_Others!C351,US_Others!H351,US_Others!N351)+US_Others!N351*US_Others!N$8/SUM(US_Others!C351,US_Others!H351,US_Others!N351))&gt;3.5,4,IF((US_Others!C351*US_Others!C$8/SUM(US_Others!C351,US_Others!H351,US_Others!N351)+ US_Others!H351*US_Others!H$8/SUM(US_Others!C351,US_Others!H351,US_Others!N351)+US_Others!N351*US_Others!N$8/SUM(US_Others!C351,US_Others!H351,US_Others!N351))&gt;2.5,3,2)),"")</f>
        <v>4</v>
      </c>
      <c r="BD346" s="223">
        <f>IFERROR(IF((US_Others!D351*US_Others!D$8/SUM(US_Others!D351,US_Others!I351,US_Others!O351)+US_Others!I351*US_Others!I$8/SUM(US_Others!D351,US_Others!I351,US_Others!O351)+US_Others!O351*US_Others!O$8/SUM(US_Others!D351,US_Others!I351,US_Others!O351))&gt;3.5,4,IF((US_Others!D351*US_Others!D$8/SUM(US_Others!D351,US_Others!I351,US_Others!O351)+US_Others!I351*US_Others!I$8/SUM(US_Others!D351,US_Others!I351,US_Others!O351)+US_Others!O351*US_Others!O$8/SUM(US_Others!D351,US_Others!I351,US_Others!O351))&gt;2.5,3,2)),"")</f>
        <v>4</v>
      </c>
      <c r="BE346" s="223">
        <f>IFERROR(IF((US_Others!E351*US_Others!E$8/SUM(US_Others!E351,US_Others!J351,US_Others!P351,US_Others!W351)+US_Others!J351*US_Others!J$8/SUM(US_Others!E351,US_Others!J351,US_Others!P351,US_Others!W351)+US_Others!P351*US_Others!P$8/SUM(US_Others!E351,US_Others!J351,US_Others!P351,US_Others!W351)+US_Others!W351*US_Others!W$8/SUM(US_Others!E351,US_Others!J351,US_Others!P351,US_Others!W351))&gt;3.5,4,IF((US_Others!E351*US_Others!E$8/SUM(US_Others!E351,US_Others!J351,US_Others!P351,US_Others!W351)+US_Others!J351*US_Others!J$8/SUM(US_Others!E351,US_Others!J351,US_Others!P351,US_Others!W351)+US_Others!P351*US_Others!P$8/SUM(US_Others!E351,US_Others!J351,US_Others!P351,US_Others!W351)+US_Others!W351*US_Others!W$8/SUM(US_Others!E351,US_Others!J351,US_Others!P351,US_Others!W351))&gt;2.5,3,2)),"")</f>
        <v>4</v>
      </c>
      <c r="BF346" s="223">
        <f>IFERROR(IF((US_Others!F351*US_Others!F$8/SUM(US_Others!F351,US_Others!K351,US_Others!Q351)+US_Others!K351*US_Others!K$8/SUM(US_Others!F351,US_Others!K351,US_Others!Q351)+US_Others!Q351*US_Others!Q$8/SUM(US_Others!F351,US_Others!K351,US_Others!Q351))&gt;3.5,4,IF((US_Others!F351*US_Others!F$8/SUM(US_Others!F351,US_Others!K351,US_Others!Q351)+US_Others!K351*US_Others!K$8/SUM(US_Others!F351,US_Others!K351,US_Others!Q351)+US_Others!Q351*US_Others!Q$8/SUM(US_Others!F351,US_Others!K351,US_Others!Q351))&gt;2.5,3,2)),"")</f>
        <v>4</v>
      </c>
      <c r="BG346" s="223">
        <f>IFERROR(IF((US_Others!G351*US_Others!G$8/SUM(US_Others!G351,US_Others!L351,US_Others!R351)+US_Others!L351*US_Others!L$8/SUM(US_Others!G351,US_Others!L351,US_Others!R351)+US_Others!R351*US_Others!R$8/SUM(US_Others!G351,US_Others!L351,US_Others!R351))&gt;3.5,4,IF((US_Others!G351*US_Others!G$8/SUM(US_Others!G351,US_Others!L351,US_Others!R351)+US_Others!L351*US_Others!L$8/SUM(US_Others!G351,US_Others!L351,US_Others!R351)+US_Others!R351*US_Others!R$8/SUM(US_Others!G351,US_Others!L351,US_Others!R351))&gt;2.5,3,2)),"")</f>
        <v>4</v>
      </c>
      <c r="BH346" s="219" t="str">
        <f>IFERROR(IF((US_Others!Z351*US_Others!Z$8/SUM(US_Others!Z351,US_Others!AB351)+US_Others!AB351*US_Others!AB$8/SUM(US_Others!Z351,US_Others!AB351))&gt;3.5,4,IF((US_Others!Z351*US_Others!Z$8/SUM(US_Others!Z351,US_Others!AB351)+US_Others!AB351*US_Others!AB$8/SUM(US_Others!Z351,US_Others!AB351))&gt;2.5,3,2)),"")</f>
        <v/>
      </c>
      <c r="BI346" s="219" t="str">
        <f>IFERROR(IF((US_Others!AA351*US_Others!AA$8/SUM(US_Others!AA351,US_Others!AC351)+US_Others!AC351*US_Others!AC$8/SUM(US_Others!AA351,US_Others!AC351))&gt;3.5,4,IF((US_Others!AA351*US_Others!AA$8/SUM(US_Others!AA351,US_Others!AC351)+US_Others!AC351*US_Others!AC$8/SUM(US_Others!AA351,US_Others!AC351))&gt;2.5,3,2)),"")</f>
        <v/>
      </c>
      <c r="BJ346" s="219" t="str">
        <f>IFERROR(US_Others!AD351*US_Others!AD$8/US_Others!AD351,"")</f>
        <v/>
      </c>
      <c r="BK346" s="74" t="str">
        <f>IFERROR(US_Others!AE351*US_Others!AE$8/US_Others!AE351,"")</f>
        <v/>
      </c>
      <c r="BL346" s="219" t="str">
        <f>IFERROR(IF(SUMPRODUCT(US_Others!AG351:AI351/SUM(US_Others!AG351:AI351),US_Others!AG$8:AI$8)&gt;3.5,4,IF(SUMPRODUCT(US_Others!AG351:AI351/SUM(US_Others!AG351:AI351),US_Others!AG$8:AI$8)&gt;2.5,3,2)),"")</f>
        <v/>
      </c>
      <c r="BM346" s="219" t="str">
        <f>IFERROR(US_Others!AL351*US_Others!AL$8/US_Others!AL351,"")</f>
        <v/>
      </c>
    </row>
    <row r="347" spans="1:65">
      <c r="A347" s="200" t="s">
        <v>503</v>
      </c>
      <c r="B347" s="332" t="s">
        <v>504</v>
      </c>
      <c r="C347" s="333">
        <f>SUM(US_CO2!C350:AX350)</f>
        <v>0.99701378311248567</v>
      </c>
      <c r="D347" s="333">
        <f>SUM(US_CH4!C350:AC350)</f>
        <v>1.8885682971582114E-3</v>
      </c>
      <c r="E347" s="333">
        <f>SUM(US_N2O!C350:AA350)</f>
        <v>5.7031046732840284E-4</v>
      </c>
      <c r="F347" s="332">
        <f>US_Others!V352+US_Others!U352</f>
        <v>0</v>
      </c>
      <c r="G347" s="332">
        <f>US_Others!C352+US_Others!H352+US_Others!N352</f>
        <v>3.7460659757550862E-5</v>
      </c>
      <c r="H347" s="332">
        <f>US_Others!D352+US_Others!I352+US_Others!O352</f>
        <v>6.1435482002383422E-4</v>
      </c>
      <c r="I347" s="332">
        <f>US_Others!E352+US_Others!J352+US_Others!P352+US_Others!W352</f>
        <v>2.8395180096223555E-3</v>
      </c>
      <c r="J347" s="332">
        <f>US_Others!F352+US_Others!K352+US_Others!Q352</f>
        <v>4.9073464282391632E-4</v>
      </c>
      <c r="K347" s="332">
        <f>US_Others!G352+US_Others!L352+US_Others!R352</f>
        <v>4.8698857684816134E-5</v>
      </c>
      <c r="L347" s="332">
        <f>US_Others!Z352+US_Others!AB352</f>
        <v>0</v>
      </c>
      <c r="M347" s="332">
        <f>US_Others!AA352+US_Others!AC352</f>
        <v>0</v>
      </c>
      <c r="N347" s="332">
        <f>US_Others!AD352</f>
        <v>0</v>
      </c>
      <c r="O347" s="332">
        <f>US_Others!AE352</f>
        <v>0</v>
      </c>
      <c r="P347" s="332">
        <f>SUM(US_Others!AG352:AI352)</f>
        <v>0</v>
      </c>
      <c r="Q347" s="332">
        <f>US_Others!AL352</f>
        <v>0</v>
      </c>
      <c r="R347" s="332"/>
      <c r="S347" s="334">
        <f t="shared" si="5"/>
        <v>997.01378311248573</v>
      </c>
      <c r="T347" s="334">
        <f>D347*1000/Spec!I$6</f>
        <v>7.5542731886328457E-2</v>
      </c>
      <c r="U347" s="334">
        <f>E347*1000/Spec!I$7</f>
        <v>1.9137935145248418E-3</v>
      </c>
      <c r="V347" s="334">
        <f>F347*1000/Spec!I$8</f>
        <v>0</v>
      </c>
      <c r="W347" s="334">
        <f>G347*1000/Spec!I$9</f>
        <v>5.5497273714890164E-5</v>
      </c>
      <c r="X347" s="334">
        <f>H347*1000/Spec!I$10</f>
        <v>1.7552994857823834E-4</v>
      </c>
      <c r="Y347" s="334">
        <f>I347*1000/Spec!I$11</f>
        <v>1.985676929805843E-3</v>
      </c>
      <c r="Z347" s="334">
        <f>J347*1000/Spec!I$12</f>
        <v>1.0978403642593206E-4</v>
      </c>
      <c r="AA347" s="334">
        <f>K347*1000/Spec!I$15</f>
        <v>4.9642056763319197E-6</v>
      </c>
      <c r="AB347" s="334">
        <f>L347*1000/Spec!I$17</f>
        <v>0</v>
      </c>
      <c r="AC347" s="334">
        <f>M347*1000/Spec!I$18</f>
        <v>0</v>
      </c>
      <c r="AD347" s="335">
        <f>N347*1000/Spec!I$25</f>
        <v>0</v>
      </c>
      <c r="AE347" s="335">
        <f>O347*1000/Spec!I$26</f>
        <v>0</v>
      </c>
      <c r="AF347" s="334">
        <f>P347*1000/Spec!I$21</f>
        <v>0</v>
      </c>
      <c r="AG347" s="334">
        <f>Q347*1000/Spec!I$22</f>
        <v>0</v>
      </c>
      <c r="AI347" s="432">
        <f>S347/'2007output'!$D345</f>
        <v>1.4814259947767736E-2</v>
      </c>
      <c r="AJ347" s="432">
        <f>T347/'2007output'!$D345</f>
        <v>1.1224615810575323E-6</v>
      </c>
      <c r="AK347" s="432">
        <f>U347/'2007output'!$D345</f>
        <v>2.8436351724261299E-8</v>
      </c>
      <c r="AL347" s="433">
        <f>V347/'2007output'!$D345</f>
        <v>0</v>
      </c>
      <c r="AM347" s="433">
        <f>W347/'2007output'!$D345</f>
        <v>8.2461351400599769E-10</v>
      </c>
      <c r="AN347" s="433">
        <f>X347/'2007output'!$D345</f>
        <v>2.6081347428703988E-9</v>
      </c>
      <c r="AO347" s="433">
        <f>Y347/'2007output'!$D345</f>
        <v>2.9504440870011802E-8</v>
      </c>
      <c r="AP347" s="433">
        <f>Z347/'2007output'!$D345</f>
        <v>1.63124049163267E-9</v>
      </c>
      <c r="AQ347" s="433">
        <f>AA347/'2007output'!$D345</f>
        <v>7.3761300564756697E-11</v>
      </c>
      <c r="AR347" s="433">
        <f>AB347/'2007output'!$D345</f>
        <v>0</v>
      </c>
      <c r="AS347" s="433">
        <f>AC347/'2007output'!$D345</f>
        <v>0</v>
      </c>
      <c r="AT347" s="433">
        <f>AD347/'2007output'!$D345</f>
        <v>0</v>
      </c>
      <c r="AU347" s="433">
        <f>AE347/'2007output'!$D345</f>
        <v>0</v>
      </c>
      <c r="AV347" s="433">
        <f>AF347/'2007output'!$D345</f>
        <v>0</v>
      </c>
      <c r="AW347" s="433">
        <f>AG347/'2007output'!$D345</f>
        <v>0</v>
      </c>
      <c r="AY347" s="370">
        <f>IFERROR(IF(SUMPRODUCT(US_CO2!C350:AX350/SUM(US_CO2!C350:AX350),US_CO2!C$6:AX$6)&gt;3.5,4,IF(SUMPRODUCT(US_CO2!C350:AX350/SUM(US_CO2!C350:AX350),US_CO2!C$6:AX$6)&gt;2.5,3,2)),"")</f>
        <v>4</v>
      </c>
      <c r="AZ347" s="370">
        <f>IFERROR(IF(SUMPRODUCT(US_CH4!C350:AC350/SUM(US_CH4!C350:AC350),US_CH4!C$6:AC$6)&gt;3.5,4,IF(SUMPRODUCT(US_CH4!C350:AC350/SUM(US_CH4!C350:AC350),US_CH4!C$6:AC$6)&gt;2.5,3,2)),"")</f>
        <v>4</v>
      </c>
      <c r="BA347" s="223">
        <f>IFERROR(IF(SUMPRODUCT(US_N2O!C350:AA350/SUM(US_N2O!C350:AA350),US_N2O!C$6:AA$6)&gt;3.5,4,IF(SUMPRODUCT(US_N2O!C350:AA350/SUM(US_N2O!C350:AA350),US_N2O!C$6:AA$6)&gt;2.5,3,2)),"")</f>
        <v>4</v>
      </c>
      <c r="BB347" s="223" t="str">
        <f>IFERROR(IF(SUMPRODUCT(US_Others!U352:V352/SUM(US_Others!U352:V352),US_Others!U$8:V$8)&gt;3.5,4,IF(SUMPRODUCT(US_Others!U352:V352/SUM(US_Others!U352:V352),US_Others!U$8:V$8)&gt;2.5,3,2)),"")</f>
        <v/>
      </c>
      <c r="BC347" s="223">
        <f>IFERROR(IF((US_Others!C352*US_Others!C$8/SUM(US_Others!C352,US_Others!H352,US_Others!N352)+ US_Others!H352*US_Others!H$8/SUM(US_Others!C352,US_Others!H352,US_Others!N352)+US_Others!N352*US_Others!N$8/SUM(US_Others!C352,US_Others!H352,US_Others!N352))&gt;3.5,4,IF((US_Others!C352*US_Others!C$8/SUM(US_Others!C352,US_Others!H352,US_Others!N352)+ US_Others!H352*US_Others!H$8/SUM(US_Others!C352,US_Others!H352,US_Others!N352)+US_Others!N352*US_Others!N$8/SUM(US_Others!C352,US_Others!H352,US_Others!N352))&gt;2.5,3,2)),"")</f>
        <v>4</v>
      </c>
      <c r="BD347" s="223">
        <f>IFERROR(IF((US_Others!D352*US_Others!D$8/SUM(US_Others!D352,US_Others!I352,US_Others!O352)+US_Others!I352*US_Others!I$8/SUM(US_Others!D352,US_Others!I352,US_Others!O352)+US_Others!O352*US_Others!O$8/SUM(US_Others!D352,US_Others!I352,US_Others!O352))&gt;3.5,4,IF((US_Others!D352*US_Others!D$8/SUM(US_Others!D352,US_Others!I352,US_Others!O352)+US_Others!I352*US_Others!I$8/SUM(US_Others!D352,US_Others!I352,US_Others!O352)+US_Others!O352*US_Others!O$8/SUM(US_Others!D352,US_Others!I352,US_Others!O352))&gt;2.5,3,2)),"")</f>
        <v>4</v>
      </c>
      <c r="BE347" s="223">
        <f>IFERROR(IF((US_Others!E352*US_Others!E$8/SUM(US_Others!E352,US_Others!J352,US_Others!P352,US_Others!W352)+US_Others!J352*US_Others!J$8/SUM(US_Others!E352,US_Others!J352,US_Others!P352,US_Others!W352)+US_Others!P352*US_Others!P$8/SUM(US_Others!E352,US_Others!J352,US_Others!P352,US_Others!W352)+US_Others!W352*US_Others!W$8/SUM(US_Others!E352,US_Others!J352,US_Others!P352,US_Others!W352))&gt;3.5,4,IF((US_Others!E352*US_Others!E$8/SUM(US_Others!E352,US_Others!J352,US_Others!P352,US_Others!W352)+US_Others!J352*US_Others!J$8/SUM(US_Others!E352,US_Others!J352,US_Others!P352,US_Others!W352)+US_Others!P352*US_Others!P$8/SUM(US_Others!E352,US_Others!J352,US_Others!P352,US_Others!W352)+US_Others!W352*US_Others!W$8/SUM(US_Others!E352,US_Others!J352,US_Others!P352,US_Others!W352))&gt;2.5,3,2)),"")</f>
        <v>4</v>
      </c>
      <c r="BF347" s="223">
        <f>IFERROR(IF((US_Others!F352*US_Others!F$8/SUM(US_Others!F352,US_Others!K352,US_Others!Q352)+US_Others!K352*US_Others!K$8/SUM(US_Others!F352,US_Others!K352,US_Others!Q352)+US_Others!Q352*US_Others!Q$8/SUM(US_Others!F352,US_Others!K352,US_Others!Q352))&gt;3.5,4,IF((US_Others!F352*US_Others!F$8/SUM(US_Others!F352,US_Others!K352,US_Others!Q352)+US_Others!K352*US_Others!K$8/SUM(US_Others!F352,US_Others!K352,US_Others!Q352)+US_Others!Q352*US_Others!Q$8/SUM(US_Others!F352,US_Others!K352,US_Others!Q352))&gt;2.5,3,2)),"")</f>
        <v>4</v>
      </c>
      <c r="BG347" s="223">
        <f>IFERROR(IF((US_Others!G352*US_Others!G$8/SUM(US_Others!G352,US_Others!L352,US_Others!R352)+US_Others!L352*US_Others!L$8/SUM(US_Others!G352,US_Others!L352,US_Others!R352)+US_Others!R352*US_Others!R$8/SUM(US_Others!G352,US_Others!L352,US_Others!R352))&gt;3.5,4,IF((US_Others!G352*US_Others!G$8/SUM(US_Others!G352,US_Others!L352,US_Others!R352)+US_Others!L352*US_Others!L$8/SUM(US_Others!G352,US_Others!L352,US_Others!R352)+US_Others!R352*US_Others!R$8/SUM(US_Others!G352,US_Others!L352,US_Others!R352))&gt;2.5,3,2)),"")</f>
        <v>4</v>
      </c>
      <c r="BH347" s="219" t="str">
        <f>IFERROR(IF((US_Others!Z352*US_Others!Z$8/SUM(US_Others!Z352,US_Others!AB352)+US_Others!AB352*US_Others!AB$8/SUM(US_Others!Z352,US_Others!AB352))&gt;3.5,4,IF((US_Others!Z352*US_Others!Z$8/SUM(US_Others!Z352,US_Others!AB352)+US_Others!AB352*US_Others!AB$8/SUM(US_Others!Z352,US_Others!AB352))&gt;2.5,3,2)),"")</f>
        <v/>
      </c>
      <c r="BI347" s="219" t="str">
        <f>IFERROR(IF((US_Others!AA352*US_Others!AA$8/SUM(US_Others!AA352,US_Others!AC352)+US_Others!AC352*US_Others!AC$8/SUM(US_Others!AA352,US_Others!AC352))&gt;3.5,4,IF((US_Others!AA352*US_Others!AA$8/SUM(US_Others!AA352,US_Others!AC352)+US_Others!AC352*US_Others!AC$8/SUM(US_Others!AA352,US_Others!AC352))&gt;2.5,3,2)),"")</f>
        <v/>
      </c>
      <c r="BJ347" s="219" t="str">
        <f>IFERROR(US_Others!AD352*US_Others!AD$8/US_Others!AD352,"")</f>
        <v/>
      </c>
      <c r="BK347" s="74" t="str">
        <f>IFERROR(US_Others!AE352*US_Others!AE$8/US_Others!AE352,"")</f>
        <v/>
      </c>
      <c r="BL347" s="219" t="str">
        <f>IFERROR(IF(SUMPRODUCT(US_Others!AG352:AI352/SUM(US_Others!AG352:AI352),US_Others!AG$8:AI$8)&gt;3.5,4,IF(SUMPRODUCT(US_Others!AG352:AI352/SUM(US_Others!AG352:AI352),US_Others!AG$8:AI$8)&gt;2.5,3,2)),"")</f>
        <v/>
      </c>
      <c r="BM347" s="219" t="str">
        <f>IFERROR(US_Others!AL352*US_Others!AL$8/US_Others!AL352,"")</f>
        <v/>
      </c>
    </row>
    <row r="348" spans="1:65">
      <c r="A348" s="200" t="s">
        <v>505</v>
      </c>
      <c r="B348" s="332">
        <v>621100</v>
      </c>
      <c r="C348" s="333">
        <f>SUM(US_CO2!C351:AX351)</f>
        <v>0.6388123796281322</v>
      </c>
      <c r="D348" s="333">
        <f>SUM(US_CH4!C351:AC351)</f>
        <v>1.216441875574811E-3</v>
      </c>
      <c r="E348" s="333">
        <f>SUM(US_N2O!C351:AA351)</f>
        <v>3.6640336945988321E-4</v>
      </c>
      <c r="F348" s="332">
        <f>US_Others!V353+US_Others!U353</f>
        <v>0</v>
      </c>
      <c r="G348" s="332">
        <f>US_Others!C353+US_Others!H353+US_Others!N353</f>
        <v>1.6920244359926563E-3</v>
      </c>
      <c r="H348" s="332">
        <f>US_Others!D353+US_Others!I353+US_Others!O353</f>
        <v>2.7749200750279562E-2</v>
      </c>
      <c r="I348" s="332">
        <f>US_Others!E353+US_Others!J353+US_Others!P353+US_Others!W353</f>
        <v>0.12825545224824333</v>
      </c>
      <c r="J348" s="332">
        <f>US_Others!F353+US_Others!K353+US_Others!Q353</f>
        <v>2.2165520111503793E-2</v>
      </c>
      <c r="K348" s="332">
        <f>US_Others!G353+US_Others!L353+US_Others!R353</f>
        <v>2.1996317667904533E-3</v>
      </c>
      <c r="L348" s="332">
        <f>US_Others!Z353+US_Others!AB353</f>
        <v>0</v>
      </c>
      <c r="M348" s="332">
        <f>US_Others!AA353+US_Others!AC353</f>
        <v>0</v>
      </c>
      <c r="N348" s="332">
        <f>US_Others!AD353</f>
        <v>0</v>
      </c>
      <c r="O348" s="332">
        <f>US_Others!AE353</f>
        <v>0</v>
      </c>
      <c r="P348" s="332">
        <f>SUM(US_Others!AG353:AI353)</f>
        <v>0</v>
      </c>
      <c r="Q348" s="332">
        <f>US_Others!AL353</f>
        <v>0</v>
      </c>
      <c r="R348" s="332"/>
      <c r="S348" s="334">
        <f t="shared" si="5"/>
        <v>638.81237962813225</v>
      </c>
      <c r="T348" s="334">
        <f>D348*1000/Spec!I$6</f>
        <v>4.8657675022992439E-2</v>
      </c>
      <c r="U348" s="334">
        <f>E348*1000/Spec!I$7</f>
        <v>1.2295415082546417E-3</v>
      </c>
      <c r="V348" s="334">
        <f>F348*1000/Spec!I$8</f>
        <v>0</v>
      </c>
      <c r="W348" s="334">
        <f>G348*1000/Spec!I$9</f>
        <v>2.5067028681372686E-3</v>
      </c>
      <c r="X348" s="334">
        <f>H348*1000/Spec!I$10</f>
        <v>7.9283430715084459E-3</v>
      </c>
      <c r="Y348" s="334">
        <f>I348*1000/Spec!I$11</f>
        <v>8.9689127446324013E-2</v>
      </c>
      <c r="Z348" s="334">
        <f>J348*1000/Spec!I$12</f>
        <v>4.958729331432616E-3</v>
      </c>
      <c r="AA348" s="334">
        <f>K348*1000/Spec!I$15</f>
        <v>2.2422342169117773E-4</v>
      </c>
      <c r="AB348" s="334">
        <f>L348*1000/Spec!I$17</f>
        <v>0</v>
      </c>
      <c r="AC348" s="334">
        <f>M348*1000/Spec!I$18</f>
        <v>0</v>
      </c>
      <c r="AD348" s="335">
        <f>N348*1000/Spec!I$25</f>
        <v>0</v>
      </c>
      <c r="AE348" s="335">
        <f>O348*1000/Spec!I$26</f>
        <v>0</v>
      </c>
      <c r="AF348" s="334">
        <f>P348*1000/Spec!I$21</f>
        <v>0</v>
      </c>
      <c r="AG348" s="334">
        <f>Q348*1000/Spec!I$22</f>
        <v>0</v>
      </c>
      <c r="AI348" s="432">
        <f>S348/'2007output'!$D346</f>
        <v>1.6646911343660563E-3</v>
      </c>
      <c r="AJ348" s="432">
        <f>T348/'2007output'!$D346</f>
        <v>1.2679779355057617E-7</v>
      </c>
      <c r="AK348" s="432">
        <f>U348/'2007output'!$D346</f>
        <v>3.2040813756897851E-9</v>
      </c>
      <c r="AL348" s="433">
        <f>V348/'2007output'!$D346</f>
        <v>0</v>
      </c>
      <c r="AM348" s="433">
        <f>W348/'2007output'!$D346</f>
        <v>6.5322560647732157E-9</v>
      </c>
      <c r="AN348" s="433">
        <f>X348/'2007output'!$D346</f>
        <v>2.0660592753439854E-8</v>
      </c>
      <c r="AO348" s="433">
        <f>Y348/'2007output'!$D346</f>
        <v>2.33722294793092E-7</v>
      </c>
      <c r="AP348" s="433">
        <f>Z348/'2007output'!$D346</f>
        <v>1.2922030034173858E-8</v>
      </c>
      <c r="AQ348" s="433">
        <f>AA348/'2007output'!$D346</f>
        <v>5.8430730854622804E-10</v>
      </c>
      <c r="AR348" s="433">
        <f>AB348/'2007output'!$D346</f>
        <v>0</v>
      </c>
      <c r="AS348" s="433">
        <f>AC348/'2007output'!$D346</f>
        <v>0</v>
      </c>
      <c r="AT348" s="433">
        <f>AD348/'2007output'!$D346</f>
        <v>0</v>
      </c>
      <c r="AU348" s="433">
        <f>AE348/'2007output'!$D346</f>
        <v>0</v>
      </c>
      <c r="AV348" s="433">
        <f>AF348/'2007output'!$D346</f>
        <v>0</v>
      </c>
      <c r="AW348" s="433">
        <f>AG348/'2007output'!$D346</f>
        <v>0</v>
      </c>
      <c r="AY348" s="370">
        <f>IFERROR(IF(SUMPRODUCT(US_CO2!C351:AX351/SUM(US_CO2!C351:AX351),US_CO2!C$6:AX$6)&gt;3.5,4,IF(SUMPRODUCT(US_CO2!C351:AX351/SUM(US_CO2!C351:AX351),US_CO2!C$6:AX$6)&gt;2.5,3,2)),"")</f>
        <v>4</v>
      </c>
      <c r="AZ348" s="370">
        <f>IFERROR(IF(SUMPRODUCT(US_CH4!C351:AC351/SUM(US_CH4!C351:AC351),US_CH4!C$6:AC$6)&gt;3.5,4,IF(SUMPRODUCT(US_CH4!C351:AC351/SUM(US_CH4!C351:AC351),US_CH4!C$6:AC$6)&gt;2.5,3,2)),"")</f>
        <v>4</v>
      </c>
      <c r="BA348" s="223">
        <f>IFERROR(IF(SUMPRODUCT(US_N2O!C351:AA351/SUM(US_N2O!C351:AA351),US_N2O!C$6:AA$6)&gt;3.5,4,IF(SUMPRODUCT(US_N2O!C351:AA351/SUM(US_N2O!C351:AA351),US_N2O!C$6:AA$6)&gt;2.5,3,2)),"")</f>
        <v>4</v>
      </c>
      <c r="BB348" s="223" t="str">
        <f>IFERROR(IF(SUMPRODUCT(US_Others!U353:V353/SUM(US_Others!U353:V353),US_Others!U$8:V$8)&gt;3.5,4,IF(SUMPRODUCT(US_Others!U353:V353/SUM(US_Others!U353:V353),US_Others!U$8:V$8)&gt;2.5,3,2)),"")</f>
        <v/>
      </c>
      <c r="BC348" s="223">
        <f>IFERROR(IF((US_Others!C353*US_Others!C$8/SUM(US_Others!C353,US_Others!H353,US_Others!N353)+ US_Others!H353*US_Others!H$8/SUM(US_Others!C353,US_Others!H353,US_Others!N353)+US_Others!N353*US_Others!N$8/SUM(US_Others!C353,US_Others!H353,US_Others!N353))&gt;3.5,4,IF((US_Others!C353*US_Others!C$8/SUM(US_Others!C353,US_Others!H353,US_Others!N353)+ US_Others!H353*US_Others!H$8/SUM(US_Others!C353,US_Others!H353,US_Others!N353)+US_Others!N353*US_Others!N$8/SUM(US_Others!C353,US_Others!H353,US_Others!N353))&gt;2.5,3,2)),"")</f>
        <v>4</v>
      </c>
      <c r="BD348" s="223">
        <f>IFERROR(IF((US_Others!D353*US_Others!D$8/SUM(US_Others!D353,US_Others!I353,US_Others!O353)+US_Others!I353*US_Others!I$8/SUM(US_Others!D353,US_Others!I353,US_Others!O353)+US_Others!O353*US_Others!O$8/SUM(US_Others!D353,US_Others!I353,US_Others!O353))&gt;3.5,4,IF((US_Others!D353*US_Others!D$8/SUM(US_Others!D353,US_Others!I353,US_Others!O353)+US_Others!I353*US_Others!I$8/SUM(US_Others!D353,US_Others!I353,US_Others!O353)+US_Others!O353*US_Others!O$8/SUM(US_Others!D353,US_Others!I353,US_Others!O353))&gt;2.5,3,2)),"")</f>
        <v>4</v>
      </c>
      <c r="BE348" s="223">
        <f>IFERROR(IF((US_Others!E353*US_Others!E$8/SUM(US_Others!E353,US_Others!J353,US_Others!P353,US_Others!W353)+US_Others!J353*US_Others!J$8/SUM(US_Others!E353,US_Others!J353,US_Others!P353,US_Others!W353)+US_Others!P353*US_Others!P$8/SUM(US_Others!E353,US_Others!J353,US_Others!P353,US_Others!W353)+US_Others!W353*US_Others!W$8/SUM(US_Others!E353,US_Others!J353,US_Others!P353,US_Others!W353))&gt;3.5,4,IF((US_Others!E353*US_Others!E$8/SUM(US_Others!E353,US_Others!J353,US_Others!P353,US_Others!W353)+US_Others!J353*US_Others!J$8/SUM(US_Others!E353,US_Others!J353,US_Others!P353,US_Others!W353)+US_Others!P353*US_Others!P$8/SUM(US_Others!E353,US_Others!J353,US_Others!P353,US_Others!W353)+US_Others!W353*US_Others!W$8/SUM(US_Others!E353,US_Others!J353,US_Others!P353,US_Others!W353))&gt;2.5,3,2)),"")</f>
        <v>4</v>
      </c>
      <c r="BF348" s="223">
        <f>IFERROR(IF((US_Others!F353*US_Others!F$8/SUM(US_Others!F353,US_Others!K353,US_Others!Q353)+US_Others!K353*US_Others!K$8/SUM(US_Others!F353,US_Others!K353,US_Others!Q353)+US_Others!Q353*US_Others!Q$8/SUM(US_Others!F353,US_Others!K353,US_Others!Q353))&gt;3.5,4,IF((US_Others!F353*US_Others!F$8/SUM(US_Others!F353,US_Others!K353,US_Others!Q353)+US_Others!K353*US_Others!K$8/SUM(US_Others!F353,US_Others!K353,US_Others!Q353)+US_Others!Q353*US_Others!Q$8/SUM(US_Others!F353,US_Others!K353,US_Others!Q353))&gt;2.5,3,2)),"")</f>
        <v>4</v>
      </c>
      <c r="BG348" s="223">
        <f>IFERROR(IF((US_Others!G353*US_Others!G$8/SUM(US_Others!G353,US_Others!L353,US_Others!R353)+US_Others!L353*US_Others!L$8/SUM(US_Others!G353,US_Others!L353,US_Others!R353)+US_Others!R353*US_Others!R$8/SUM(US_Others!G353,US_Others!L353,US_Others!R353))&gt;3.5,4,IF((US_Others!G353*US_Others!G$8/SUM(US_Others!G353,US_Others!L353,US_Others!R353)+US_Others!L353*US_Others!L$8/SUM(US_Others!G353,US_Others!L353,US_Others!R353)+US_Others!R353*US_Others!R$8/SUM(US_Others!G353,US_Others!L353,US_Others!R353))&gt;2.5,3,2)),"")</f>
        <v>4</v>
      </c>
      <c r="BH348" s="219" t="str">
        <f>IFERROR(IF((US_Others!Z353*US_Others!Z$8/SUM(US_Others!Z353,US_Others!AB353)+US_Others!AB353*US_Others!AB$8/SUM(US_Others!Z353,US_Others!AB353))&gt;3.5,4,IF((US_Others!Z353*US_Others!Z$8/SUM(US_Others!Z353,US_Others!AB353)+US_Others!AB353*US_Others!AB$8/SUM(US_Others!Z353,US_Others!AB353))&gt;2.5,3,2)),"")</f>
        <v/>
      </c>
      <c r="BI348" s="219" t="str">
        <f>IFERROR(IF((US_Others!AA353*US_Others!AA$8/SUM(US_Others!AA353,US_Others!AC353)+US_Others!AC353*US_Others!AC$8/SUM(US_Others!AA353,US_Others!AC353))&gt;3.5,4,IF((US_Others!AA353*US_Others!AA$8/SUM(US_Others!AA353,US_Others!AC353)+US_Others!AC353*US_Others!AC$8/SUM(US_Others!AA353,US_Others!AC353))&gt;2.5,3,2)),"")</f>
        <v/>
      </c>
      <c r="BJ348" s="219" t="str">
        <f>IFERROR(US_Others!AD353*US_Others!AD$8/US_Others!AD353,"")</f>
        <v/>
      </c>
      <c r="BK348" s="74" t="str">
        <f>IFERROR(US_Others!AE353*US_Others!AE$8/US_Others!AE353,"")</f>
        <v/>
      </c>
      <c r="BL348" s="219" t="str">
        <f>IFERROR(IF(SUMPRODUCT(US_Others!AG353:AI353/SUM(US_Others!AG353:AI353),US_Others!AG$8:AI$8)&gt;3.5,4,IF(SUMPRODUCT(US_Others!AG353:AI353/SUM(US_Others!AG353:AI353),US_Others!AG$8:AI$8)&gt;2.5,3,2)),"")</f>
        <v/>
      </c>
      <c r="BM348" s="219" t="str">
        <f>IFERROR(US_Others!AL353*US_Others!AL$8/US_Others!AL353,"")</f>
        <v/>
      </c>
    </row>
    <row r="349" spans="1:65">
      <c r="A349" s="200" t="s">
        <v>506</v>
      </c>
      <c r="B349" s="332">
        <v>621200</v>
      </c>
      <c r="C349" s="333">
        <f>SUM(US_CO2!C352:AX352)</f>
        <v>0.35504678766392328</v>
      </c>
      <c r="D349" s="333">
        <f>SUM(US_CH4!C352:AC352)</f>
        <v>7.0357636149029085E-4</v>
      </c>
      <c r="E349" s="333">
        <f>SUM(US_N2O!C352:AA352)</f>
        <v>2.0557290687269012E-4</v>
      </c>
      <c r="F349" s="332">
        <f>US_Others!V354+US_Others!U354</f>
        <v>0</v>
      </c>
      <c r="G349" s="332">
        <f>US_Others!C354+US_Others!H354+US_Others!N354</f>
        <v>3.5265373699213884E-4</v>
      </c>
      <c r="H349" s="332">
        <f>US_Others!D354+US_Others!I354+US_Others!O354</f>
        <v>5.7835212866710773E-3</v>
      </c>
      <c r="I349" s="332">
        <f>US_Others!E354+US_Others!J354+US_Others!P354+US_Others!W354</f>
        <v>2.6731153264004121E-2</v>
      </c>
      <c r="J349" s="332">
        <f>US_Others!F354+US_Others!K354+US_Others!Q354</f>
        <v>4.6197639545970184E-3</v>
      </c>
      <c r="K349" s="332">
        <f>US_Others!G354+US_Others!L354+US_Others!R354</f>
        <v>4.5844985808978053E-4</v>
      </c>
      <c r="L349" s="332">
        <f>US_Others!Z354+US_Others!AB354</f>
        <v>0</v>
      </c>
      <c r="M349" s="332">
        <f>US_Others!AA354+US_Others!AC354</f>
        <v>0</v>
      </c>
      <c r="N349" s="332">
        <f>US_Others!AD354</f>
        <v>0</v>
      </c>
      <c r="O349" s="332">
        <f>US_Others!AE354</f>
        <v>0</v>
      </c>
      <c r="P349" s="332">
        <f>SUM(US_Others!AG354:AI354)</f>
        <v>0</v>
      </c>
      <c r="Q349" s="332">
        <f>US_Others!AL354</f>
        <v>0</v>
      </c>
      <c r="R349" s="332"/>
      <c r="S349" s="334">
        <f t="shared" si="5"/>
        <v>355.04678766392328</v>
      </c>
      <c r="T349" s="334">
        <f>D349*1000/Spec!I$6</f>
        <v>2.8143054459611638E-2</v>
      </c>
      <c r="U349" s="334">
        <f>E349*1000/Spec!I$7</f>
        <v>6.8984196937144332E-4</v>
      </c>
      <c r="V349" s="334">
        <f>F349*1000/Spec!I$8</f>
        <v>0</v>
      </c>
      <c r="W349" s="334">
        <f>G349*1000/Spec!I$9</f>
        <v>5.2244998072909464E-4</v>
      </c>
      <c r="X349" s="334">
        <f>H349*1000/Spec!I$10</f>
        <v>1.6524346533345936E-3</v>
      </c>
      <c r="Y349" s="334">
        <f>I349*1000/Spec!I$11</f>
        <v>1.8693114170632252E-2</v>
      </c>
      <c r="Z349" s="334">
        <f>J349*1000/Spec!I$12</f>
        <v>1.0335042404020175E-3</v>
      </c>
      <c r="AA349" s="334">
        <f>K349*1000/Spec!I$15</f>
        <v>4.6732911120263057E-5</v>
      </c>
      <c r="AB349" s="334">
        <f>L349*1000/Spec!I$17</f>
        <v>0</v>
      </c>
      <c r="AC349" s="334">
        <f>M349*1000/Spec!I$18</f>
        <v>0</v>
      </c>
      <c r="AD349" s="335">
        <f>N349*1000/Spec!I$25</f>
        <v>0</v>
      </c>
      <c r="AE349" s="335">
        <f>O349*1000/Spec!I$26</f>
        <v>0</v>
      </c>
      <c r="AF349" s="334">
        <f>P349*1000/Spec!I$21</f>
        <v>0</v>
      </c>
      <c r="AG349" s="334">
        <f>Q349*1000/Spec!I$22</f>
        <v>0</v>
      </c>
      <c r="AI349" s="432">
        <f>S349/'2007output'!$D347</f>
        <v>3.0258294175970618E-3</v>
      </c>
      <c r="AJ349" s="432">
        <f>T349/'2007output'!$D347</f>
        <v>2.3984467693743871E-7</v>
      </c>
      <c r="AK349" s="432">
        <f>U349/'2007output'!$D347</f>
        <v>5.8790677649871381E-9</v>
      </c>
      <c r="AL349" s="433">
        <f>V349/'2007output'!$D347</f>
        <v>0</v>
      </c>
      <c r="AM349" s="433">
        <f>W349/'2007output'!$D347</f>
        <v>4.4524963352421402E-9</v>
      </c>
      <c r="AN349" s="433">
        <f>X349/'2007output'!$D347</f>
        <v>1.4082609837465855E-8</v>
      </c>
      <c r="AO349" s="433">
        <f>Y349/'2007output'!$D347</f>
        <v>1.5930907342144337E-7</v>
      </c>
      <c r="AP349" s="433">
        <f>Z349/'2007output'!$D347</f>
        <v>8.8078744618296678E-9</v>
      </c>
      <c r="AQ349" s="433">
        <f>AA349/'2007output'!$D347</f>
        <v>3.9827375475789787E-10</v>
      </c>
      <c r="AR349" s="433">
        <f>AB349/'2007output'!$D347</f>
        <v>0</v>
      </c>
      <c r="AS349" s="433">
        <f>AC349/'2007output'!$D347</f>
        <v>0</v>
      </c>
      <c r="AT349" s="433">
        <f>AD349/'2007output'!$D347</f>
        <v>0</v>
      </c>
      <c r="AU349" s="433">
        <f>AE349/'2007output'!$D347</f>
        <v>0</v>
      </c>
      <c r="AV349" s="433">
        <f>AF349/'2007output'!$D347</f>
        <v>0</v>
      </c>
      <c r="AW349" s="433">
        <f>AG349/'2007output'!$D347</f>
        <v>0</v>
      </c>
      <c r="AY349" s="370">
        <f>IFERROR(IF(SUMPRODUCT(US_CO2!C352:AX352/SUM(US_CO2!C352:AX352),US_CO2!C$6:AX$6)&gt;3.5,4,IF(SUMPRODUCT(US_CO2!C352:AX352/SUM(US_CO2!C352:AX352),US_CO2!C$6:AX$6)&gt;2.5,3,2)),"")</f>
        <v>4</v>
      </c>
      <c r="AZ349" s="370">
        <f>IFERROR(IF(SUMPRODUCT(US_CH4!C352:AC352/SUM(US_CH4!C352:AC352),US_CH4!C$6:AC$6)&gt;3.5,4,IF(SUMPRODUCT(US_CH4!C352:AC352/SUM(US_CH4!C352:AC352),US_CH4!C$6:AC$6)&gt;2.5,3,2)),"")</f>
        <v>4</v>
      </c>
      <c r="BA349" s="223">
        <f>IFERROR(IF(SUMPRODUCT(US_N2O!C352:AA352/SUM(US_N2O!C352:AA352),US_N2O!C$6:AA$6)&gt;3.5,4,IF(SUMPRODUCT(US_N2O!C352:AA352/SUM(US_N2O!C352:AA352),US_N2O!C$6:AA$6)&gt;2.5,3,2)),"")</f>
        <v>4</v>
      </c>
      <c r="BB349" s="223" t="str">
        <f>IFERROR(IF(SUMPRODUCT(US_Others!U354:V354/SUM(US_Others!U354:V354),US_Others!U$8:V$8)&gt;3.5,4,IF(SUMPRODUCT(US_Others!U354:V354/SUM(US_Others!U354:V354),US_Others!U$8:V$8)&gt;2.5,3,2)),"")</f>
        <v/>
      </c>
      <c r="BC349" s="223">
        <f>IFERROR(IF((US_Others!C354*US_Others!C$8/SUM(US_Others!C354,US_Others!H354,US_Others!N354)+ US_Others!H354*US_Others!H$8/SUM(US_Others!C354,US_Others!H354,US_Others!N354)+US_Others!N354*US_Others!N$8/SUM(US_Others!C354,US_Others!H354,US_Others!N354))&gt;3.5,4,IF((US_Others!C354*US_Others!C$8/SUM(US_Others!C354,US_Others!H354,US_Others!N354)+ US_Others!H354*US_Others!H$8/SUM(US_Others!C354,US_Others!H354,US_Others!N354)+US_Others!N354*US_Others!N$8/SUM(US_Others!C354,US_Others!H354,US_Others!N354))&gt;2.5,3,2)),"")</f>
        <v>4</v>
      </c>
      <c r="BD349" s="223">
        <f>IFERROR(IF((US_Others!D354*US_Others!D$8/SUM(US_Others!D354,US_Others!I354,US_Others!O354)+US_Others!I354*US_Others!I$8/SUM(US_Others!D354,US_Others!I354,US_Others!O354)+US_Others!O354*US_Others!O$8/SUM(US_Others!D354,US_Others!I354,US_Others!O354))&gt;3.5,4,IF((US_Others!D354*US_Others!D$8/SUM(US_Others!D354,US_Others!I354,US_Others!O354)+US_Others!I354*US_Others!I$8/SUM(US_Others!D354,US_Others!I354,US_Others!O354)+US_Others!O354*US_Others!O$8/SUM(US_Others!D354,US_Others!I354,US_Others!O354))&gt;2.5,3,2)),"")</f>
        <v>4</v>
      </c>
      <c r="BE349" s="223">
        <f>IFERROR(IF((US_Others!E354*US_Others!E$8/SUM(US_Others!E354,US_Others!J354,US_Others!P354,US_Others!W354)+US_Others!J354*US_Others!J$8/SUM(US_Others!E354,US_Others!J354,US_Others!P354,US_Others!W354)+US_Others!P354*US_Others!P$8/SUM(US_Others!E354,US_Others!J354,US_Others!P354,US_Others!W354)+US_Others!W354*US_Others!W$8/SUM(US_Others!E354,US_Others!J354,US_Others!P354,US_Others!W354))&gt;3.5,4,IF((US_Others!E354*US_Others!E$8/SUM(US_Others!E354,US_Others!J354,US_Others!P354,US_Others!W354)+US_Others!J354*US_Others!J$8/SUM(US_Others!E354,US_Others!J354,US_Others!P354,US_Others!W354)+US_Others!P354*US_Others!P$8/SUM(US_Others!E354,US_Others!J354,US_Others!P354,US_Others!W354)+US_Others!W354*US_Others!W$8/SUM(US_Others!E354,US_Others!J354,US_Others!P354,US_Others!W354))&gt;2.5,3,2)),"")</f>
        <v>4</v>
      </c>
      <c r="BF349" s="223">
        <f>IFERROR(IF((US_Others!F354*US_Others!F$8/SUM(US_Others!F354,US_Others!K354,US_Others!Q354)+US_Others!K354*US_Others!K$8/SUM(US_Others!F354,US_Others!K354,US_Others!Q354)+US_Others!Q354*US_Others!Q$8/SUM(US_Others!F354,US_Others!K354,US_Others!Q354))&gt;3.5,4,IF((US_Others!F354*US_Others!F$8/SUM(US_Others!F354,US_Others!K354,US_Others!Q354)+US_Others!K354*US_Others!K$8/SUM(US_Others!F354,US_Others!K354,US_Others!Q354)+US_Others!Q354*US_Others!Q$8/SUM(US_Others!F354,US_Others!K354,US_Others!Q354))&gt;2.5,3,2)),"")</f>
        <v>4</v>
      </c>
      <c r="BG349" s="223">
        <f>IFERROR(IF((US_Others!G354*US_Others!G$8/SUM(US_Others!G354,US_Others!L354,US_Others!R354)+US_Others!L354*US_Others!L$8/SUM(US_Others!G354,US_Others!L354,US_Others!R354)+US_Others!R354*US_Others!R$8/SUM(US_Others!G354,US_Others!L354,US_Others!R354))&gt;3.5,4,IF((US_Others!G354*US_Others!G$8/SUM(US_Others!G354,US_Others!L354,US_Others!R354)+US_Others!L354*US_Others!L$8/SUM(US_Others!G354,US_Others!L354,US_Others!R354)+US_Others!R354*US_Others!R$8/SUM(US_Others!G354,US_Others!L354,US_Others!R354))&gt;2.5,3,2)),"")</f>
        <v>4</v>
      </c>
      <c r="BH349" s="219" t="str">
        <f>IFERROR(IF((US_Others!Z354*US_Others!Z$8/SUM(US_Others!Z354,US_Others!AB354)+US_Others!AB354*US_Others!AB$8/SUM(US_Others!Z354,US_Others!AB354))&gt;3.5,4,IF((US_Others!Z354*US_Others!Z$8/SUM(US_Others!Z354,US_Others!AB354)+US_Others!AB354*US_Others!AB$8/SUM(US_Others!Z354,US_Others!AB354))&gt;2.5,3,2)),"")</f>
        <v/>
      </c>
      <c r="BI349" s="219" t="str">
        <f>IFERROR(IF((US_Others!AA354*US_Others!AA$8/SUM(US_Others!AA354,US_Others!AC354)+US_Others!AC354*US_Others!AC$8/SUM(US_Others!AA354,US_Others!AC354))&gt;3.5,4,IF((US_Others!AA354*US_Others!AA$8/SUM(US_Others!AA354,US_Others!AC354)+US_Others!AC354*US_Others!AC$8/SUM(US_Others!AA354,US_Others!AC354))&gt;2.5,3,2)),"")</f>
        <v/>
      </c>
      <c r="BJ349" s="219" t="str">
        <f>IFERROR(US_Others!AD354*US_Others!AD$8/US_Others!AD354,"")</f>
        <v/>
      </c>
      <c r="BK349" s="74" t="str">
        <f>IFERROR(US_Others!AE354*US_Others!AE$8/US_Others!AE354,"")</f>
        <v/>
      </c>
      <c r="BL349" s="219" t="str">
        <f>IFERROR(IF(SUMPRODUCT(US_Others!AG354:AI354/SUM(US_Others!AG354:AI354),US_Others!AG$8:AI$8)&gt;3.5,4,IF(SUMPRODUCT(US_Others!AG354:AI354/SUM(US_Others!AG354:AI354),US_Others!AG$8:AI$8)&gt;2.5,3,2)),"")</f>
        <v/>
      </c>
      <c r="BM349" s="219" t="str">
        <f>IFERROR(US_Others!AL354*US_Others!AL$8/US_Others!AL354,"")</f>
        <v/>
      </c>
    </row>
    <row r="350" spans="1:65">
      <c r="A350" s="200" t="s">
        <v>507</v>
      </c>
      <c r="B350" s="332">
        <v>621300</v>
      </c>
      <c r="C350" s="333">
        <f>SUM(US_CO2!C353:AX353)</f>
        <v>0.31649257622452509</v>
      </c>
      <c r="D350" s="333">
        <f>SUM(US_CH4!C353:AC353)</f>
        <v>6.1832224336114074E-4</v>
      </c>
      <c r="E350" s="333">
        <f>SUM(US_N2O!C353:AA353)</f>
        <v>1.8262867313709945E-4</v>
      </c>
      <c r="F350" s="332">
        <f>US_Others!V355+US_Others!U355</f>
        <v>0</v>
      </c>
      <c r="G350" s="332">
        <f>US_Others!C355+US_Others!H355+US_Others!N355</f>
        <v>1.185272052583439E-4</v>
      </c>
      <c r="H350" s="332">
        <f>US_Others!D355+US_Others!I355+US_Others!O355</f>
        <v>1.9438461662368402E-3</v>
      </c>
      <c r="I350" s="332">
        <f>US_Others!E355+US_Others!J355+US_Others!P355+US_Others!W355</f>
        <v>8.9843621585824675E-3</v>
      </c>
      <c r="J350" s="332">
        <f>US_Others!F355+US_Others!K355+US_Others!Q355</f>
        <v>1.5527063888843052E-3</v>
      </c>
      <c r="K350" s="332">
        <f>US_Others!G355+US_Others!L355+US_Others!R355</f>
        <v>1.5408536683584711E-4</v>
      </c>
      <c r="L350" s="332">
        <f>US_Others!Z355+US_Others!AB355</f>
        <v>0</v>
      </c>
      <c r="M350" s="332">
        <f>US_Others!AA355+US_Others!AC355</f>
        <v>0</v>
      </c>
      <c r="N350" s="332">
        <f>US_Others!AD355</f>
        <v>0</v>
      </c>
      <c r="O350" s="332">
        <f>US_Others!AE355</f>
        <v>0</v>
      </c>
      <c r="P350" s="332">
        <f>SUM(US_Others!AG355:AI355)</f>
        <v>0</v>
      </c>
      <c r="Q350" s="332">
        <f>US_Others!AL355</f>
        <v>0</v>
      </c>
      <c r="R350" s="332"/>
      <c r="S350" s="334">
        <f t="shared" si="5"/>
        <v>316.49257622452507</v>
      </c>
      <c r="T350" s="334">
        <f>D350*1000/Spec!I$6</f>
        <v>2.473288973444563E-2</v>
      </c>
      <c r="U350" s="334">
        <f>E350*1000/Spec!I$7</f>
        <v>6.1284789643321956E-4</v>
      </c>
      <c r="V350" s="334">
        <f>F350*1000/Spec!I$8</f>
        <v>0</v>
      </c>
      <c r="W350" s="334">
        <f>G350*1000/Spec!I$9</f>
        <v>1.7559585964199096E-4</v>
      </c>
      <c r="X350" s="334">
        <f>H350*1000/Spec!I$10</f>
        <v>5.5538461892481149E-4</v>
      </c>
      <c r="Y350" s="334">
        <f>I350*1000/Spec!I$11</f>
        <v>6.2827707402674593E-3</v>
      </c>
      <c r="Z350" s="334">
        <f>J350*1000/Spec!I$12</f>
        <v>3.4736160825152247E-4</v>
      </c>
      <c r="AA350" s="334">
        <f>K350*1000/Spec!I$15</f>
        <v>1.5706969096416628E-5</v>
      </c>
      <c r="AB350" s="334">
        <f>L350*1000/Spec!I$17</f>
        <v>0</v>
      </c>
      <c r="AC350" s="334">
        <f>M350*1000/Spec!I$18</f>
        <v>0</v>
      </c>
      <c r="AD350" s="335">
        <f>N350*1000/Spec!I$25</f>
        <v>0</v>
      </c>
      <c r="AE350" s="335">
        <f>O350*1000/Spec!I$26</f>
        <v>0</v>
      </c>
      <c r="AF350" s="334">
        <f>P350*1000/Spec!I$21</f>
        <v>0</v>
      </c>
      <c r="AG350" s="334">
        <f>Q350*1000/Spec!I$22</f>
        <v>0</v>
      </c>
      <c r="AI350" s="432">
        <f>S350/'2007output'!$D348</f>
        <v>4.2907499762563986E-3</v>
      </c>
      <c r="AJ350" s="432">
        <f>T350/'2007output'!$D348</f>
        <v>3.3530848434668985E-7</v>
      </c>
      <c r="AK350" s="432">
        <f>U350/'2007output'!$D348</f>
        <v>8.3084953474679759E-9</v>
      </c>
      <c r="AL350" s="433">
        <f>V350/'2007output'!$D348</f>
        <v>0</v>
      </c>
      <c r="AM350" s="433">
        <f>W350/'2007output'!$D348</f>
        <v>2.3805864250512253E-9</v>
      </c>
      <c r="AN350" s="433">
        <f>X350/'2007output'!$D348</f>
        <v>7.5294547786620193E-9</v>
      </c>
      <c r="AO350" s="433">
        <f>Y350/'2007output'!$D348</f>
        <v>8.5176716390032121E-8</v>
      </c>
      <c r="AP350" s="433">
        <f>Z350/'2007output'!$D348</f>
        <v>4.7092473072741531E-9</v>
      </c>
      <c r="AQ350" s="433">
        <f>AA350/'2007output'!$D348</f>
        <v>2.1294236370871058E-10</v>
      </c>
      <c r="AR350" s="433">
        <f>AB350/'2007output'!$D348</f>
        <v>0</v>
      </c>
      <c r="AS350" s="433">
        <f>AC350/'2007output'!$D348</f>
        <v>0</v>
      </c>
      <c r="AT350" s="433">
        <f>AD350/'2007output'!$D348</f>
        <v>0</v>
      </c>
      <c r="AU350" s="433">
        <f>AE350/'2007output'!$D348</f>
        <v>0</v>
      </c>
      <c r="AV350" s="433">
        <f>AF350/'2007output'!$D348</f>
        <v>0</v>
      </c>
      <c r="AW350" s="433">
        <f>AG350/'2007output'!$D348</f>
        <v>0</v>
      </c>
      <c r="AY350" s="370">
        <f>IFERROR(IF(SUMPRODUCT(US_CO2!C353:AX353/SUM(US_CO2!C353:AX353),US_CO2!C$6:AX$6)&gt;3.5,4,IF(SUMPRODUCT(US_CO2!C353:AX353/SUM(US_CO2!C353:AX353),US_CO2!C$6:AX$6)&gt;2.5,3,2)),"")</f>
        <v>4</v>
      </c>
      <c r="AZ350" s="370">
        <f>IFERROR(IF(SUMPRODUCT(US_CH4!C353:AC353/SUM(US_CH4!C353:AC353),US_CH4!C$6:AC$6)&gt;3.5,4,IF(SUMPRODUCT(US_CH4!C353:AC353/SUM(US_CH4!C353:AC353),US_CH4!C$6:AC$6)&gt;2.5,3,2)),"")</f>
        <v>4</v>
      </c>
      <c r="BA350" s="223">
        <f>IFERROR(IF(SUMPRODUCT(US_N2O!C353:AA353/SUM(US_N2O!C353:AA353),US_N2O!C$6:AA$6)&gt;3.5,4,IF(SUMPRODUCT(US_N2O!C353:AA353/SUM(US_N2O!C353:AA353),US_N2O!C$6:AA$6)&gt;2.5,3,2)),"")</f>
        <v>4</v>
      </c>
      <c r="BB350" s="223" t="str">
        <f>IFERROR(IF(SUMPRODUCT(US_Others!U355:V355/SUM(US_Others!U355:V355),US_Others!U$8:V$8)&gt;3.5,4,IF(SUMPRODUCT(US_Others!U355:V355/SUM(US_Others!U355:V355),US_Others!U$8:V$8)&gt;2.5,3,2)),"")</f>
        <v/>
      </c>
      <c r="BC350" s="223">
        <f>IFERROR(IF((US_Others!C355*US_Others!C$8/SUM(US_Others!C355,US_Others!H355,US_Others!N355)+ US_Others!H355*US_Others!H$8/SUM(US_Others!C355,US_Others!H355,US_Others!N355)+US_Others!N355*US_Others!N$8/SUM(US_Others!C355,US_Others!H355,US_Others!N355))&gt;3.5,4,IF((US_Others!C355*US_Others!C$8/SUM(US_Others!C355,US_Others!H355,US_Others!N355)+ US_Others!H355*US_Others!H$8/SUM(US_Others!C355,US_Others!H355,US_Others!N355)+US_Others!N355*US_Others!N$8/SUM(US_Others!C355,US_Others!H355,US_Others!N355))&gt;2.5,3,2)),"")</f>
        <v>4</v>
      </c>
      <c r="BD350" s="223">
        <f>IFERROR(IF((US_Others!D355*US_Others!D$8/SUM(US_Others!D355,US_Others!I355,US_Others!O355)+US_Others!I355*US_Others!I$8/SUM(US_Others!D355,US_Others!I355,US_Others!O355)+US_Others!O355*US_Others!O$8/SUM(US_Others!D355,US_Others!I355,US_Others!O355))&gt;3.5,4,IF((US_Others!D355*US_Others!D$8/SUM(US_Others!D355,US_Others!I355,US_Others!O355)+US_Others!I355*US_Others!I$8/SUM(US_Others!D355,US_Others!I355,US_Others!O355)+US_Others!O355*US_Others!O$8/SUM(US_Others!D355,US_Others!I355,US_Others!O355))&gt;2.5,3,2)),"")</f>
        <v>4</v>
      </c>
      <c r="BE350" s="223">
        <f>IFERROR(IF((US_Others!E355*US_Others!E$8/SUM(US_Others!E355,US_Others!J355,US_Others!P355,US_Others!W355)+US_Others!J355*US_Others!J$8/SUM(US_Others!E355,US_Others!J355,US_Others!P355,US_Others!W355)+US_Others!P355*US_Others!P$8/SUM(US_Others!E355,US_Others!J355,US_Others!P355,US_Others!W355)+US_Others!W355*US_Others!W$8/SUM(US_Others!E355,US_Others!J355,US_Others!P355,US_Others!W355))&gt;3.5,4,IF((US_Others!E355*US_Others!E$8/SUM(US_Others!E355,US_Others!J355,US_Others!P355,US_Others!W355)+US_Others!J355*US_Others!J$8/SUM(US_Others!E355,US_Others!J355,US_Others!P355,US_Others!W355)+US_Others!P355*US_Others!P$8/SUM(US_Others!E355,US_Others!J355,US_Others!P355,US_Others!W355)+US_Others!W355*US_Others!W$8/SUM(US_Others!E355,US_Others!J355,US_Others!P355,US_Others!W355))&gt;2.5,3,2)),"")</f>
        <v>4</v>
      </c>
      <c r="BF350" s="223">
        <f>IFERROR(IF((US_Others!F355*US_Others!F$8/SUM(US_Others!F355,US_Others!K355,US_Others!Q355)+US_Others!K355*US_Others!K$8/SUM(US_Others!F355,US_Others!K355,US_Others!Q355)+US_Others!Q355*US_Others!Q$8/SUM(US_Others!F355,US_Others!K355,US_Others!Q355))&gt;3.5,4,IF((US_Others!F355*US_Others!F$8/SUM(US_Others!F355,US_Others!K355,US_Others!Q355)+US_Others!K355*US_Others!K$8/SUM(US_Others!F355,US_Others!K355,US_Others!Q355)+US_Others!Q355*US_Others!Q$8/SUM(US_Others!F355,US_Others!K355,US_Others!Q355))&gt;2.5,3,2)),"")</f>
        <v>4</v>
      </c>
      <c r="BG350" s="223">
        <f>IFERROR(IF((US_Others!G355*US_Others!G$8/SUM(US_Others!G355,US_Others!L355,US_Others!R355)+US_Others!L355*US_Others!L$8/SUM(US_Others!G355,US_Others!L355,US_Others!R355)+US_Others!R355*US_Others!R$8/SUM(US_Others!G355,US_Others!L355,US_Others!R355))&gt;3.5,4,IF((US_Others!G355*US_Others!G$8/SUM(US_Others!G355,US_Others!L355,US_Others!R355)+US_Others!L355*US_Others!L$8/SUM(US_Others!G355,US_Others!L355,US_Others!R355)+US_Others!R355*US_Others!R$8/SUM(US_Others!G355,US_Others!L355,US_Others!R355))&gt;2.5,3,2)),"")</f>
        <v>4</v>
      </c>
      <c r="BH350" s="219" t="str">
        <f>IFERROR(IF((US_Others!Z355*US_Others!Z$8/SUM(US_Others!Z355,US_Others!AB355)+US_Others!AB355*US_Others!AB$8/SUM(US_Others!Z355,US_Others!AB355))&gt;3.5,4,IF((US_Others!Z355*US_Others!Z$8/SUM(US_Others!Z355,US_Others!AB355)+US_Others!AB355*US_Others!AB$8/SUM(US_Others!Z355,US_Others!AB355))&gt;2.5,3,2)),"")</f>
        <v/>
      </c>
      <c r="BI350" s="219" t="str">
        <f>IFERROR(IF((US_Others!AA355*US_Others!AA$8/SUM(US_Others!AA355,US_Others!AC355)+US_Others!AC355*US_Others!AC$8/SUM(US_Others!AA355,US_Others!AC355))&gt;3.5,4,IF((US_Others!AA355*US_Others!AA$8/SUM(US_Others!AA355,US_Others!AC355)+US_Others!AC355*US_Others!AC$8/SUM(US_Others!AA355,US_Others!AC355))&gt;2.5,3,2)),"")</f>
        <v/>
      </c>
      <c r="BJ350" s="219" t="str">
        <f>IFERROR(US_Others!AD355*US_Others!AD$8/US_Others!AD355,"")</f>
        <v/>
      </c>
      <c r="BK350" s="74" t="str">
        <f>IFERROR(US_Others!AE355*US_Others!AE$8/US_Others!AE355,"")</f>
        <v/>
      </c>
      <c r="BL350" s="219" t="str">
        <f>IFERROR(IF(SUMPRODUCT(US_Others!AG355:AI355/SUM(US_Others!AG355:AI355),US_Others!AG$8:AI$8)&gt;3.5,4,IF(SUMPRODUCT(US_Others!AG355:AI355/SUM(US_Others!AG355:AI355),US_Others!AG$8:AI$8)&gt;2.5,3,2)),"")</f>
        <v/>
      </c>
      <c r="BM350" s="219" t="str">
        <f>IFERROR(US_Others!AL355*US_Others!AL$8/US_Others!AL355,"")</f>
        <v/>
      </c>
    </row>
    <row r="351" spans="1:65">
      <c r="A351" s="200" t="s">
        <v>508</v>
      </c>
      <c r="B351" s="332">
        <v>621400</v>
      </c>
      <c r="C351" s="333">
        <f>SUM(US_CO2!C354:AX354)</f>
        <v>0.30934611378350885</v>
      </c>
      <c r="D351" s="333">
        <f>SUM(US_CH4!C354:AC354)</f>
        <v>6.0446578787643607E-4</v>
      </c>
      <c r="E351" s="333">
        <f>SUM(US_N2O!C354:AA354)</f>
        <v>1.7851227758460203E-4</v>
      </c>
      <c r="F351" s="332">
        <f>US_Others!V356+US_Others!U356</f>
        <v>0</v>
      </c>
      <c r="G351" s="332">
        <f>US_Others!C356+US_Others!H356+US_Others!N356</f>
        <v>3.7826010904700065E-4</v>
      </c>
      <c r="H351" s="332">
        <f>US_Others!D356+US_Others!I356+US_Others!O356</f>
        <v>6.2034657883708114E-3</v>
      </c>
      <c r="I351" s="332">
        <f>US_Others!E356+US_Others!J356+US_Others!P356+US_Others!W356</f>
        <v>2.8672116265762645E-2</v>
      </c>
      <c r="J351" s="332">
        <f>US_Others!F356+US_Others!K356+US_Others!Q356</f>
        <v>4.9552074285157087E-3</v>
      </c>
      <c r="K351" s="332">
        <f>US_Others!G356+US_Others!L356+US_Others!R356</f>
        <v>4.9173814176110093E-4</v>
      </c>
      <c r="L351" s="332">
        <f>US_Others!Z356+US_Others!AB356</f>
        <v>0</v>
      </c>
      <c r="M351" s="332">
        <f>US_Others!AA356+US_Others!AC356</f>
        <v>0</v>
      </c>
      <c r="N351" s="332">
        <f>US_Others!AD356</f>
        <v>0</v>
      </c>
      <c r="O351" s="332">
        <f>US_Others!AE356</f>
        <v>0</v>
      </c>
      <c r="P351" s="332">
        <f>SUM(US_Others!AG356:AI356)</f>
        <v>0</v>
      </c>
      <c r="Q351" s="332">
        <f>US_Others!AL356</f>
        <v>0</v>
      </c>
      <c r="R351" s="332"/>
      <c r="S351" s="334">
        <f t="shared" si="5"/>
        <v>309.34611378350883</v>
      </c>
      <c r="T351" s="334">
        <f>D351*1000/Spec!I$6</f>
        <v>2.4178631515057444E-2</v>
      </c>
      <c r="U351" s="334">
        <f>E351*1000/Spec!I$7</f>
        <v>5.9903448853893297E-4</v>
      </c>
      <c r="V351" s="334">
        <f>F351*1000/Spec!I$8</f>
        <v>0</v>
      </c>
      <c r="W351" s="334">
        <f>G351*1000/Spec!I$9</f>
        <v>5.6038534673629728E-4</v>
      </c>
      <c r="X351" s="334">
        <f>H351*1000/Spec!I$10</f>
        <v>1.7724187966773749E-3</v>
      </c>
      <c r="Y351" s="334">
        <f>I351*1000/Spec!I$11</f>
        <v>2.0050430955078774E-2</v>
      </c>
      <c r="Z351" s="334">
        <f>J351*1000/Spec!I$12</f>
        <v>1.1085475231578767E-3</v>
      </c>
      <c r="AA351" s="334">
        <f>K351*1000/Spec!I$15</f>
        <v>5.0126212208063297E-5</v>
      </c>
      <c r="AB351" s="334">
        <f>L351*1000/Spec!I$17</f>
        <v>0</v>
      </c>
      <c r="AC351" s="334">
        <f>M351*1000/Spec!I$18</f>
        <v>0</v>
      </c>
      <c r="AD351" s="335">
        <f>N351*1000/Spec!I$25</f>
        <v>0</v>
      </c>
      <c r="AE351" s="335">
        <f>O351*1000/Spec!I$26</f>
        <v>0</v>
      </c>
      <c r="AF351" s="334">
        <f>P351*1000/Spec!I$21</f>
        <v>0</v>
      </c>
      <c r="AG351" s="334">
        <f>Q351*1000/Spec!I$22</f>
        <v>0</v>
      </c>
      <c r="AI351" s="432">
        <f>S351/'2007output'!$D349</f>
        <v>3.7472081986547443E-3</v>
      </c>
      <c r="AJ351" s="432">
        <f>T351/'2007output'!$D349</f>
        <v>2.9288347972873493E-7</v>
      </c>
      <c r="AK351" s="432">
        <f>U351/'2007output'!$D349</f>
        <v>7.2562959310391243E-9</v>
      </c>
      <c r="AL351" s="433">
        <f>V351/'2007output'!$D349</f>
        <v>0</v>
      </c>
      <c r="AM351" s="433">
        <f>W351/'2007output'!$D349</f>
        <v>6.7881265421869962E-9</v>
      </c>
      <c r="AN351" s="433">
        <f>X351/'2007output'!$D349</f>
        <v>2.1469874520574302E-8</v>
      </c>
      <c r="AO351" s="433">
        <f>Y351/'2007output'!$D349</f>
        <v>2.4287726890279551E-7</v>
      </c>
      <c r="AP351" s="433">
        <f>Z351/'2007output'!$D349</f>
        <v>1.3428189921541054E-8</v>
      </c>
      <c r="AQ351" s="433">
        <f>AA351/'2007output'!$D349</f>
        <v>6.0719480537911213E-10</v>
      </c>
      <c r="AR351" s="433">
        <f>AB351/'2007output'!$D349</f>
        <v>0</v>
      </c>
      <c r="AS351" s="433">
        <f>AC351/'2007output'!$D349</f>
        <v>0</v>
      </c>
      <c r="AT351" s="433">
        <f>AD351/'2007output'!$D349</f>
        <v>0</v>
      </c>
      <c r="AU351" s="433">
        <f>AE351/'2007output'!$D349</f>
        <v>0</v>
      </c>
      <c r="AV351" s="433">
        <f>AF351/'2007output'!$D349</f>
        <v>0</v>
      </c>
      <c r="AW351" s="433">
        <f>AG351/'2007output'!$D349</f>
        <v>0</v>
      </c>
      <c r="AY351" s="370">
        <f>IFERROR(IF(SUMPRODUCT(US_CO2!C354:AX354/SUM(US_CO2!C354:AX354),US_CO2!C$6:AX$6)&gt;3.5,4,IF(SUMPRODUCT(US_CO2!C354:AX354/SUM(US_CO2!C354:AX354),US_CO2!C$6:AX$6)&gt;2.5,3,2)),"")</f>
        <v>4</v>
      </c>
      <c r="AZ351" s="370">
        <f>IFERROR(IF(SUMPRODUCT(US_CH4!C354:AC354/SUM(US_CH4!C354:AC354),US_CH4!C$6:AC$6)&gt;3.5,4,IF(SUMPRODUCT(US_CH4!C354:AC354/SUM(US_CH4!C354:AC354),US_CH4!C$6:AC$6)&gt;2.5,3,2)),"")</f>
        <v>4</v>
      </c>
      <c r="BA351" s="223">
        <f>IFERROR(IF(SUMPRODUCT(US_N2O!C354:AA354/SUM(US_N2O!C354:AA354),US_N2O!C$6:AA$6)&gt;3.5,4,IF(SUMPRODUCT(US_N2O!C354:AA354/SUM(US_N2O!C354:AA354),US_N2O!C$6:AA$6)&gt;2.5,3,2)),"")</f>
        <v>4</v>
      </c>
      <c r="BB351" s="223" t="str">
        <f>IFERROR(IF(SUMPRODUCT(US_Others!U356:V356/SUM(US_Others!U356:V356),US_Others!U$8:V$8)&gt;3.5,4,IF(SUMPRODUCT(US_Others!U356:V356/SUM(US_Others!U356:V356),US_Others!U$8:V$8)&gt;2.5,3,2)),"")</f>
        <v/>
      </c>
      <c r="BC351" s="223">
        <f>IFERROR(IF((US_Others!C356*US_Others!C$8/SUM(US_Others!C356,US_Others!H356,US_Others!N356)+ US_Others!H356*US_Others!H$8/SUM(US_Others!C356,US_Others!H356,US_Others!N356)+US_Others!N356*US_Others!N$8/SUM(US_Others!C356,US_Others!H356,US_Others!N356))&gt;3.5,4,IF((US_Others!C356*US_Others!C$8/SUM(US_Others!C356,US_Others!H356,US_Others!N356)+ US_Others!H356*US_Others!H$8/SUM(US_Others!C356,US_Others!H356,US_Others!N356)+US_Others!N356*US_Others!N$8/SUM(US_Others!C356,US_Others!H356,US_Others!N356))&gt;2.5,3,2)),"")</f>
        <v>4</v>
      </c>
      <c r="BD351" s="223">
        <f>IFERROR(IF((US_Others!D356*US_Others!D$8/SUM(US_Others!D356,US_Others!I356,US_Others!O356)+US_Others!I356*US_Others!I$8/SUM(US_Others!D356,US_Others!I356,US_Others!O356)+US_Others!O356*US_Others!O$8/SUM(US_Others!D356,US_Others!I356,US_Others!O356))&gt;3.5,4,IF((US_Others!D356*US_Others!D$8/SUM(US_Others!D356,US_Others!I356,US_Others!O356)+US_Others!I356*US_Others!I$8/SUM(US_Others!D356,US_Others!I356,US_Others!O356)+US_Others!O356*US_Others!O$8/SUM(US_Others!D356,US_Others!I356,US_Others!O356))&gt;2.5,3,2)),"")</f>
        <v>4</v>
      </c>
      <c r="BE351" s="223">
        <f>IFERROR(IF((US_Others!E356*US_Others!E$8/SUM(US_Others!E356,US_Others!J356,US_Others!P356,US_Others!W356)+US_Others!J356*US_Others!J$8/SUM(US_Others!E356,US_Others!J356,US_Others!P356,US_Others!W356)+US_Others!P356*US_Others!P$8/SUM(US_Others!E356,US_Others!J356,US_Others!P356,US_Others!W356)+US_Others!W356*US_Others!W$8/SUM(US_Others!E356,US_Others!J356,US_Others!P356,US_Others!W356))&gt;3.5,4,IF((US_Others!E356*US_Others!E$8/SUM(US_Others!E356,US_Others!J356,US_Others!P356,US_Others!W356)+US_Others!J356*US_Others!J$8/SUM(US_Others!E356,US_Others!J356,US_Others!P356,US_Others!W356)+US_Others!P356*US_Others!P$8/SUM(US_Others!E356,US_Others!J356,US_Others!P356,US_Others!W356)+US_Others!W356*US_Others!W$8/SUM(US_Others!E356,US_Others!J356,US_Others!P356,US_Others!W356))&gt;2.5,3,2)),"")</f>
        <v>4</v>
      </c>
      <c r="BF351" s="223">
        <f>IFERROR(IF((US_Others!F356*US_Others!F$8/SUM(US_Others!F356,US_Others!K356,US_Others!Q356)+US_Others!K356*US_Others!K$8/SUM(US_Others!F356,US_Others!K356,US_Others!Q356)+US_Others!Q356*US_Others!Q$8/SUM(US_Others!F356,US_Others!K356,US_Others!Q356))&gt;3.5,4,IF((US_Others!F356*US_Others!F$8/SUM(US_Others!F356,US_Others!K356,US_Others!Q356)+US_Others!K356*US_Others!K$8/SUM(US_Others!F356,US_Others!K356,US_Others!Q356)+US_Others!Q356*US_Others!Q$8/SUM(US_Others!F356,US_Others!K356,US_Others!Q356))&gt;2.5,3,2)),"")</f>
        <v>4</v>
      </c>
      <c r="BG351" s="223">
        <f>IFERROR(IF((US_Others!G356*US_Others!G$8/SUM(US_Others!G356,US_Others!L356,US_Others!R356)+US_Others!L356*US_Others!L$8/SUM(US_Others!G356,US_Others!L356,US_Others!R356)+US_Others!R356*US_Others!R$8/SUM(US_Others!G356,US_Others!L356,US_Others!R356))&gt;3.5,4,IF((US_Others!G356*US_Others!G$8/SUM(US_Others!G356,US_Others!L356,US_Others!R356)+US_Others!L356*US_Others!L$8/SUM(US_Others!G356,US_Others!L356,US_Others!R356)+US_Others!R356*US_Others!R$8/SUM(US_Others!G356,US_Others!L356,US_Others!R356))&gt;2.5,3,2)),"")</f>
        <v>4</v>
      </c>
      <c r="BH351" s="219" t="str">
        <f>IFERROR(IF((US_Others!Z356*US_Others!Z$8/SUM(US_Others!Z356,US_Others!AB356)+US_Others!AB356*US_Others!AB$8/SUM(US_Others!Z356,US_Others!AB356))&gt;3.5,4,IF((US_Others!Z356*US_Others!Z$8/SUM(US_Others!Z356,US_Others!AB356)+US_Others!AB356*US_Others!AB$8/SUM(US_Others!Z356,US_Others!AB356))&gt;2.5,3,2)),"")</f>
        <v/>
      </c>
      <c r="BI351" s="219" t="str">
        <f>IFERROR(IF((US_Others!AA356*US_Others!AA$8/SUM(US_Others!AA356,US_Others!AC356)+US_Others!AC356*US_Others!AC$8/SUM(US_Others!AA356,US_Others!AC356))&gt;3.5,4,IF((US_Others!AA356*US_Others!AA$8/SUM(US_Others!AA356,US_Others!AC356)+US_Others!AC356*US_Others!AC$8/SUM(US_Others!AA356,US_Others!AC356))&gt;2.5,3,2)),"")</f>
        <v/>
      </c>
      <c r="BJ351" s="219" t="str">
        <f>IFERROR(US_Others!AD356*US_Others!AD$8/US_Others!AD356,"")</f>
        <v/>
      </c>
      <c r="BK351" s="74" t="str">
        <f>IFERROR(US_Others!AE356*US_Others!AE$8/US_Others!AE356,"")</f>
        <v/>
      </c>
      <c r="BL351" s="219" t="str">
        <f>IFERROR(IF(SUMPRODUCT(US_Others!AG356:AI356/SUM(US_Others!AG356:AI356),US_Others!AG$8:AI$8)&gt;3.5,4,IF(SUMPRODUCT(US_Others!AG356:AI356/SUM(US_Others!AG356:AI356),US_Others!AG$8:AI$8)&gt;2.5,3,2)),"")</f>
        <v/>
      </c>
      <c r="BM351" s="219" t="str">
        <f>IFERROR(US_Others!AL356*US_Others!AL$8/US_Others!AL356,"")</f>
        <v/>
      </c>
    </row>
    <row r="352" spans="1:65">
      <c r="A352" s="200" t="s">
        <v>509</v>
      </c>
      <c r="B352" s="332">
        <v>621500</v>
      </c>
      <c r="C352" s="333">
        <f>SUM(US_CO2!C355:AX355)</f>
        <v>7.1965512400956888E-2</v>
      </c>
      <c r="D352" s="333">
        <f>SUM(US_CH4!C355:AC355)</f>
        <v>1.3253547953819732E-4</v>
      </c>
      <c r="E352" s="333">
        <f>SUM(US_N2O!C355:AA355)</f>
        <v>4.0961250060404474E-5</v>
      </c>
      <c r="F352" s="332">
        <f>US_Others!V357+US_Others!U357</f>
        <v>0</v>
      </c>
      <c r="G352" s="332">
        <f>US_Others!C357+US_Others!H357+US_Others!N357</f>
        <v>4.4336555232689311E-5</v>
      </c>
      <c r="H352" s="332">
        <f>US_Others!D357+US_Others!I357+US_Others!O357</f>
        <v>7.2711950581610474E-4</v>
      </c>
      <c r="I352" s="332">
        <f>US_Others!E357+US_Others!J357+US_Others!P357+US_Others!W357</f>
        <v>3.3607108866378498E-3</v>
      </c>
      <c r="J352" s="332">
        <f>US_Others!F357+US_Others!K357+US_Others!Q357</f>
        <v>5.8080887354822999E-4</v>
      </c>
      <c r="K352" s="332">
        <f>US_Others!G357+US_Others!L357+US_Others!R357</f>
        <v>5.7637521802496113E-5</v>
      </c>
      <c r="L352" s="332">
        <f>US_Others!Z357+US_Others!AB357</f>
        <v>0</v>
      </c>
      <c r="M352" s="332">
        <f>US_Others!AA357+US_Others!AC357</f>
        <v>0</v>
      </c>
      <c r="N352" s="332">
        <f>US_Others!AD357</f>
        <v>0</v>
      </c>
      <c r="O352" s="332">
        <f>US_Others!AE357</f>
        <v>0</v>
      </c>
      <c r="P352" s="332">
        <f>SUM(US_Others!AG357:AI357)</f>
        <v>0</v>
      </c>
      <c r="Q352" s="332">
        <f>US_Others!AL357</f>
        <v>0</v>
      </c>
      <c r="R352" s="332"/>
      <c r="S352" s="334">
        <f t="shared" si="5"/>
        <v>71.965512400956882</v>
      </c>
      <c r="T352" s="334">
        <f>D352*1000/Spec!I$6</f>
        <v>5.3014191815278933E-3</v>
      </c>
      <c r="U352" s="334">
        <f>E352*1000/Spec!I$7</f>
        <v>1.3745385926310227E-4</v>
      </c>
      <c r="V352" s="334">
        <f>F352*1000/Spec!I$8</f>
        <v>0</v>
      </c>
      <c r="W352" s="334">
        <f>G352*1000/Spec!I$9</f>
        <v>6.5683785529910095E-5</v>
      </c>
      <c r="X352" s="334">
        <f>H352*1000/Spec!I$10</f>
        <v>2.077484302331728E-4</v>
      </c>
      <c r="Y352" s="334">
        <f>I352*1000/Spec!I$11</f>
        <v>2.3501474731733216E-3</v>
      </c>
      <c r="Z352" s="334">
        <f>J352*1000/Spec!I$12</f>
        <v>1.2993487103987248E-4</v>
      </c>
      <c r="AA352" s="334">
        <f>K352*1000/Spec!I$15</f>
        <v>5.8753844854736101E-6</v>
      </c>
      <c r="AB352" s="334">
        <f>L352*1000/Spec!I$17</f>
        <v>0</v>
      </c>
      <c r="AC352" s="334">
        <f>M352*1000/Spec!I$18</f>
        <v>0</v>
      </c>
      <c r="AD352" s="335">
        <f>N352*1000/Spec!I$25</f>
        <v>0</v>
      </c>
      <c r="AE352" s="335">
        <f>O352*1000/Spec!I$26</f>
        <v>0</v>
      </c>
      <c r="AF352" s="334">
        <f>P352*1000/Spec!I$21</f>
        <v>0</v>
      </c>
      <c r="AG352" s="334">
        <f>Q352*1000/Spec!I$22</f>
        <v>0</v>
      </c>
      <c r="AI352" s="432">
        <f>S352/'2007output'!$D350</f>
        <v>1.9280878831125046E-3</v>
      </c>
      <c r="AJ352" s="432">
        <f>T352/'2007output'!$D350</f>
        <v>1.4203472950007415E-7</v>
      </c>
      <c r="AK352" s="432">
        <f>U352/'2007output'!$D350</f>
        <v>3.6826406384166191E-9</v>
      </c>
      <c r="AL352" s="433">
        <f>V352/'2007output'!$D350</f>
        <v>0</v>
      </c>
      <c r="AM352" s="433">
        <f>W352/'2007output'!$D350</f>
        <v>1.759788915162316E-9</v>
      </c>
      <c r="AN352" s="433">
        <f>X352/'2007output'!$D350</f>
        <v>5.5659609402419538E-9</v>
      </c>
      <c r="AO352" s="433">
        <f>Y352/'2007output'!$D350</f>
        <v>6.2964755135860068E-8</v>
      </c>
      <c r="AP352" s="433">
        <f>Z352/'2007output'!$D350</f>
        <v>3.4811931727791452E-9</v>
      </c>
      <c r="AQ352" s="433">
        <f>AA352/'2007output'!$D350</f>
        <v>1.5741231121864754E-10</v>
      </c>
      <c r="AR352" s="433">
        <f>AB352/'2007output'!$D350</f>
        <v>0</v>
      </c>
      <c r="AS352" s="433">
        <f>AC352/'2007output'!$D350</f>
        <v>0</v>
      </c>
      <c r="AT352" s="433">
        <f>AD352/'2007output'!$D350</f>
        <v>0</v>
      </c>
      <c r="AU352" s="433">
        <f>AE352/'2007output'!$D350</f>
        <v>0</v>
      </c>
      <c r="AV352" s="433">
        <f>AF352/'2007output'!$D350</f>
        <v>0</v>
      </c>
      <c r="AW352" s="433">
        <f>AG352/'2007output'!$D350</f>
        <v>0</v>
      </c>
      <c r="AY352" s="370">
        <f>IFERROR(IF(SUMPRODUCT(US_CO2!C355:AX355/SUM(US_CO2!C355:AX355),US_CO2!C$6:AX$6)&gt;3.5,4,IF(SUMPRODUCT(US_CO2!C355:AX355/SUM(US_CO2!C355:AX355),US_CO2!C$6:AX$6)&gt;2.5,3,2)),"")</f>
        <v>4</v>
      </c>
      <c r="AZ352" s="370">
        <f>IFERROR(IF(SUMPRODUCT(US_CH4!C355:AC355/SUM(US_CH4!C355:AC355),US_CH4!C$6:AC$6)&gt;3.5,4,IF(SUMPRODUCT(US_CH4!C355:AC355/SUM(US_CH4!C355:AC355),US_CH4!C$6:AC$6)&gt;2.5,3,2)),"")</f>
        <v>4</v>
      </c>
      <c r="BA352" s="223">
        <f>IFERROR(IF(SUMPRODUCT(US_N2O!C355:AA355/SUM(US_N2O!C355:AA355),US_N2O!C$6:AA$6)&gt;3.5,4,IF(SUMPRODUCT(US_N2O!C355:AA355/SUM(US_N2O!C355:AA355),US_N2O!C$6:AA$6)&gt;2.5,3,2)),"")</f>
        <v>4</v>
      </c>
      <c r="BB352" s="223" t="str">
        <f>IFERROR(IF(SUMPRODUCT(US_Others!U357:V357/SUM(US_Others!U357:V357),US_Others!U$8:V$8)&gt;3.5,4,IF(SUMPRODUCT(US_Others!U357:V357/SUM(US_Others!U357:V357),US_Others!U$8:V$8)&gt;2.5,3,2)),"")</f>
        <v/>
      </c>
      <c r="BC352" s="223">
        <f>IFERROR(IF((US_Others!C357*US_Others!C$8/SUM(US_Others!C357,US_Others!H357,US_Others!N357)+ US_Others!H357*US_Others!H$8/SUM(US_Others!C357,US_Others!H357,US_Others!N357)+US_Others!N357*US_Others!N$8/SUM(US_Others!C357,US_Others!H357,US_Others!N357))&gt;3.5,4,IF((US_Others!C357*US_Others!C$8/SUM(US_Others!C357,US_Others!H357,US_Others!N357)+ US_Others!H357*US_Others!H$8/SUM(US_Others!C357,US_Others!H357,US_Others!N357)+US_Others!N357*US_Others!N$8/SUM(US_Others!C357,US_Others!H357,US_Others!N357))&gt;2.5,3,2)),"")</f>
        <v>4</v>
      </c>
      <c r="BD352" s="223">
        <f>IFERROR(IF((US_Others!D357*US_Others!D$8/SUM(US_Others!D357,US_Others!I357,US_Others!O357)+US_Others!I357*US_Others!I$8/SUM(US_Others!D357,US_Others!I357,US_Others!O357)+US_Others!O357*US_Others!O$8/SUM(US_Others!D357,US_Others!I357,US_Others!O357))&gt;3.5,4,IF((US_Others!D357*US_Others!D$8/SUM(US_Others!D357,US_Others!I357,US_Others!O357)+US_Others!I357*US_Others!I$8/SUM(US_Others!D357,US_Others!I357,US_Others!O357)+US_Others!O357*US_Others!O$8/SUM(US_Others!D357,US_Others!I357,US_Others!O357))&gt;2.5,3,2)),"")</f>
        <v>4</v>
      </c>
      <c r="BE352" s="223">
        <f>IFERROR(IF((US_Others!E357*US_Others!E$8/SUM(US_Others!E357,US_Others!J357,US_Others!P357,US_Others!W357)+US_Others!J357*US_Others!J$8/SUM(US_Others!E357,US_Others!J357,US_Others!P357,US_Others!W357)+US_Others!P357*US_Others!P$8/SUM(US_Others!E357,US_Others!J357,US_Others!P357,US_Others!W357)+US_Others!W357*US_Others!W$8/SUM(US_Others!E357,US_Others!J357,US_Others!P357,US_Others!W357))&gt;3.5,4,IF((US_Others!E357*US_Others!E$8/SUM(US_Others!E357,US_Others!J357,US_Others!P357,US_Others!W357)+US_Others!J357*US_Others!J$8/SUM(US_Others!E357,US_Others!J357,US_Others!P357,US_Others!W357)+US_Others!P357*US_Others!P$8/SUM(US_Others!E357,US_Others!J357,US_Others!P357,US_Others!W357)+US_Others!W357*US_Others!W$8/SUM(US_Others!E357,US_Others!J357,US_Others!P357,US_Others!W357))&gt;2.5,3,2)),"")</f>
        <v>4</v>
      </c>
      <c r="BF352" s="223">
        <f>IFERROR(IF((US_Others!F357*US_Others!F$8/SUM(US_Others!F357,US_Others!K357,US_Others!Q357)+US_Others!K357*US_Others!K$8/SUM(US_Others!F357,US_Others!K357,US_Others!Q357)+US_Others!Q357*US_Others!Q$8/SUM(US_Others!F357,US_Others!K357,US_Others!Q357))&gt;3.5,4,IF((US_Others!F357*US_Others!F$8/SUM(US_Others!F357,US_Others!K357,US_Others!Q357)+US_Others!K357*US_Others!K$8/SUM(US_Others!F357,US_Others!K357,US_Others!Q357)+US_Others!Q357*US_Others!Q$8/SUM(US_Others!F357,US_Others!K357,US_Others!Q357))&gt;2.5,3,2)),"")</f>
        <v>4</v>
      </c>
      <c r="BG352" s="223">
        <f>IFERROR(IF((US_Others!G357*US_Others!G$8/SUM(US_Others!G357,US_Others!L357,US_Others!R357)+US_Others!L357*US_Others!L$8/SUM(US_Others!G357,US_Others!L357,US_Others!R357)+US_Others!R357*US_Others!R$8/SUM(US_Others!G357,US_Others!L357,US_Others!R357))&gt;3.5,4,IF((US_Others!G357*US_Others!G$8/SUM(US_Others!G357,US_Others!L357,US_Others!R357)+US_Others!L357*US_Others!L$8/SUM(US_Others!G357,US_Others!L357,US_Others!R357)+US_Others!R357*US_Others!R$8/SUM(US_Others!G357,US_Others!L357,US_Others!R357))&gt;2.5,3,2)),"")</f>
        <v>4</v>
      </c>
      <c r="BH352" s="219" t="str">
        <f>IFERROR(IF((US_Others!Z357*US_Others!Z$8/SUM(US_Others!Z357,US_Others!AB357)+US_Others!AB357*US_Others!AB$8/SUM(US_Others!Z357,US_Others!AB357))&gt;3.5,4,IF((US_Others!Z357*US_Others!Z$8/SUM(US_Others!Z357,US_Others!AB357)+US_Others!AB357*US_Others!AB$8/SUM(US_Others!Z357,US_Others!AB357))&gt;2.5,3,2)),"")</f>
        <v/>
      </c>
      <c r="BI352" s="219" t="str">
        <f>IFERROR(IF((US_Others!AA357*US_Others!AA$8/SUM(US_Others!AA357,US_Others!AC357)+US_Others!AC357*US_Others!AC$8/SUM(US_Others!AA357,US_Others!AC357))&gt;3.5,4,IF((US_Others!AA357*US_Others!AA$8/SUM(US_Others!AA357,US_Others!AC357)+US_Others!AC357*US_Others!AC$8/SUM(US_Others!AA357,US_Others!AC357))&gt;2.5,3,2)),"")</f>
        <v/>
      </c>
      <c r="BJ352" s="219" t="str">
        <f>IFERROR(US_Others!AD357*US_Others!AD$8/US_Others!AD357,"")</f>
        <v/>
      </c>
      <c r="BK352" s="74" t="str">
        <f>IFERROR(US_Others!AE357*US_Others!AE$8/US_Others!AE357,"")</f>
        <v/>
      </c>
      <c r="BL352" s="219" t="str">
        <f>IFERROR(IF(SUMPRODUCT(US_Others!AG357:AI357/SUM(US_Others!AG357:AI357),US_Others!AG$8:AI$8)&gt;3.5,4,IF(SUMPRODUCT(US_Others!AG357:AI357/SUM(US_Others!AG357:AI357),US_Others!AG$8:AI$8)&gt;2.5,3,2)),"")</f>
        <v/>
      </c>
      <c r="BM352" s="219" t="str">
        <f>IFERROR(US_Others!AL357*US_Others!AL$8/US_Others!AL357,"")</f>
        <v/>
      </c>
    </row>
    <row r="353" spans="1:65">
      <c r="A353" s="200" t="s">
        <v>510</v>
      </c>
      <c r="B353" s="332">
        <v>621600</v>
      </c>
      <c r="C353" s="333">
        <f>SUM(US_CO2!C356:AX356)</f>
        <v>0.19928260107731549</v>
      </c>
      <c r="D353" s="333">
        <f>SUM(US_CH4!C356:AC356)</f>
        <v>3.478926116307064E-4</v>
      </c>
      <c r="E353" s="333">
        <f>SUM(US_N2O!C356:AA356)</f>
        <v>1.1208599763854517E-4</v>
      </c>
      <c r="F353" s="332">
        <f>US_Others!V358+US_Others!U358</f>
        <v>0</v>
      </c>
      <c r="G353" s="332">
        <f>US_Others!C358+US_Others!H358+US_Others!N358</f>
        <v>3.5350648170154997E-4</v>
      </c>
      <c r="H353" s="332">
        <f>US_Others!D358+US_Others!I358+US_Others!O358</f>
        <v>5.7975062999054208E-3</v>
      </c>
      <c r="I353" s="332">
        <f>US_Others!E358+US_Others!J358+US_Others!P358+US_Others!W358</f>
        <v>2.6795791312977487E-2</v>
      </c>
      <c r="J353" s="332">
        <f>US_Others!F358+US_Others!K358+US_Others!Q358</f>
        <v>4.6309349102903047E-3</v>
      </c>
      <c r="K353" s="332">
        <f>US_Others!G358+US_Others!L358+US_Others!R358</f>
        <v>4.5955842621201506E-4</v>
      </c>
      <c r="L353" s="332">
        <f>US_Others!Z358+US_Others!AB358</f>
        <v>0</v>
      </c>
      <c r="M353" s="332">
        <f>US_Others!AA358+US_Others!AC358</f>
        <v>0</v>
      </c>
      <c r="N353" s="332">
        <f>US_Others!AD358</f>
        <v>0</v>
      </c>
      <c r="O353" s="332">
        <f>US_Others!AE358</f>
        <v>0</v>
      </c>
      <c r="P353" s="332">
        <f>SUM(US_Others!AG358:AI358)</f>
        <v>0</v>
      </c>
      <c r="Q353" s="332">
        <f>US_Others!AL358</f>
        <v>0</v>
      </c>
      <c r="R353" s="332"/>
      <c r="S353" s="334">
        <f t="shared" si="5"/>
        <v>199.28260107731549</v>
      </c>
      <c r="T353" s="334">
        <f>D353*1000/Spec!I$6</f>
        <v>1.3915704465228256E-2</v>
      </c>
      <c r="U353" s="334">
        <f>E353*1000/Spec!I$7</f>
        <v>3.7612750885417844E-4</v>
      </c>
      <c r="V353" s="334">
        <f>F353*1000/Spec!I$8</f>
        <v>0</v>
      </c>
      <c r="W353" s="334">
        <f>G353*1000/Spec!I$9</f>
        <v>5.2371330622451849E-4</v>
      </c>
      <c r="X353" s="334">
        <f>H353*1000/Spec!I$10</f>
        <v>1.6564303714015488E-3</v>
      </c>
      <c r="Y353" s="334">
        <f>I353*1000/Spec!I$11</f>
        <v>1.873831560348076E-2</v>
      </c>
      <c r="Z353" s="334">
        <f>J353*1000/Spec!I$12</f>
        <v>1.0360033356354148E-3</v>
      </c>
      <c r="AA353" s="334">
        <f>K353*1000/Spec!I$15</f>
        <v>4.6845915006321616E-5</v>
      </c>
      <c r="AB353" s="334">
        <f>L353*1000/Spec!I$17</f>
        <v>0</v>
      </c>
      <c r="AC353" s="334">
        <f>M353*1000/Spec!I$18</f>
        <v>0</v>
      </c>
      <c r="AD353" s="335">
        <f>N353*1000/Spec!I$25</f>
        <v>0</v>
      </c>
      <c r="AE353" s="335">
        <f>O353*1000/Spec!I$26</f>
        <v>0</v>
      </c>
      <c r="AF353" s="334">
        <f>P353*1000/Spec!I$21</f>
        <v>0</v>
      </c>
      <c r="AG353" s="334">
        <f>Q353*1000/Spec!I$22</f>
        <v>0</v>
      </c>
      <c r="AI353" s="432">
        <f>S353/'2007output'!$D351</f>
        <v>3.6544205602896647E-3</v>
      </c>
      <c r="AJ353" s="432">
        <f>T353/'2007output'!$D351</f>
        <v>2.5518452807084303E-7</v>
      </c>
      <c r="AK353" s="432">
        <f>U353/'2007output'!$D351</f>
        <v>6.897381378086129E-9</v>
      </c>
      <c r="AL353" s="433">
        <f>V353/'2007output'!$D351</f>
        <v>0</v>
      </c>
      <c r="AM353" s="433">
        <f>W353/'2007output'!$D351</f>
        <v>9.6037921204251832E-9</v>
      </c>
      <c r="AN353" s="433">
        <f>X353/'2007output'!$D351</f>
        <v>3.0375422506601943E-8</v>
      </c>
      <c r="AO353" s="433">
        <f>Y353/'2007output'!$D351</f>
        <v>3.4362099569339474E-7</v>
      </c>
      <c r="AP353" s="433">
        <f>Z353/'2007output'!$D351</f>
        <v>1.8998105553659883E-8</v>
      </c>
      <c r="AQ353" s="433">
        <f>AA353/'2007output'!$D351</f>
        <v>8.5905479976280319E-10</v>
      </c>
      <c r="AR353" s="433">
        <f>AB353/'2007output'!$D351</f>
        <v>0</v>
      </c>
      <c r="AS353" s="433">
        <f>AC353/'2007output'!$D351</f>
        <v>0</v>
      </c>
      <c r="AT353" s="433">
        <f>AD353/'2007output'!$D351</f>
        <v>0</v>
      </c>
      <c r="AU353" s="433">
        <f>AE353/'2007output'!$D351</f>
        <v>0</v>
      </c>
      <c r="AV353" s="433">
        <f>AF353/'2007output'!$D351</f>
        <v>0</v>
      </c>
      <c r="AW353" s="433">
        <f>AG353/'2007output'!$D351</f>
        <v>0</v>
      </c>
      <c r="AY353" s="370">
        <f>IFERROR(IF(SUMPRODUCT(US_CO2!C356:AX356/SUM(US_CO2!C356:AX356),US_CO2!C$6:AX$6)&gt;3.5,4,IF(SUMPRODUCT(US_CO2!C356:AX356/SUM(US_CO2!C356:AX356),US_CO2!C$6:AX$6)&gt;2.5,3,2)),"")</f>
        <v>4</v>
      </c>
      <c r="AZ353" s="370">
        <f>IFERROR(IF(SUMPRODUCT(US_CH4!C356:AC356/SUM(US_CH4!C356:AC356),US_CH4!C$6:AC$6)&gt;3.5,4,IF(SUMPRODUCT(US_CH4!C356:AC356/SUM(US_CH4!C356:AC356),US_CH4!C$6:AC$6)&gt;2.5,3,2)),"")</f>
        <v>4</v>
      </c>
      <c r="BA353" s="223">
        <f>IFERROR(IF(SUMPRODUCT(US_N2O!C356:AA356/SUM(US_N2O!C356:AA356),US_N2O!C$6:AA$6)&gt;3.5,4,IF(SUMPRODUCT(US_N2O!C356:AA356/SUM(US_N2O!C356:AA356),US_N2O!C$6:AA$6)&gt;2.5,3,2)),"")</f>
        <v>4</v>
      </c>
      <c r="BB353" s="223" t="str">
        <f>IFERROR(IF(SUMPRODUCT(US_Others!U358:V358/SUM(US_Others!U358:V358),US_Others!U$8:V$8)&gt;3.5,4,IF(SUMPRODUCT(US_Others!U358:V358/SUM(US_Others!U358:V358),US_Others!U$8:V$8)&gt;2.5,3,2)),"")</f>
        <v/>
      </c>
      <c r="BC353" s="223">
        <f>IFERROR(IF((US_Others!C358*US_Others!C$8/SUM(US_Others!C358,US_Others!H358,US_Others!N358)+ US_Others!H358*US_Others!H$8/SUM(US_Others!C358,US_Others!H358,US_Others!N358)+US_Others!N358*US_Others!N$8/SUM(US_Others!C358,US_Others!H358,US_Others!N358))&gt;3.5,4,IF((US_Others!C358*US_Others!C$8/SUM(US_Others!C358,US_Others!H358,US_Others!N358)+ US_Others!H358*US_Others!H$8/SUM(US_Others!C358,US_Others!H358,US_Others!N358)+US_Others!N358*US_Others!N$8/SUM(US_Others!C358,US_Others!H358,US_Others!N358))&gt;2.5,3,2)),"")</f>
        <v>4</v>
      </c>
      <c r="BD353" s="223">
        <f>IFERROR(IF((US_Others!D358*US_Others!D$8/SUM(US_Others!D358,US_Others!I358,US_Others!O358)+US_Others!I358*US_Others!I$8/SUM(US_Others!D358,US_Others!I358,US_Others!O358)+US_Others!O358*US_Others!O$8/SUM(US_Others!D358,US_Others!I358,US_Others!O358))&gt;3.5,4,IF((US_Others!D358*US_Others!D$8/SUM(US_Others!D358,US_Others!I358,US_Others!O358)+US_Others!I358*US_Others!I$8/SUM(US_Others!D358,US_Others!I358,US_Others!O358)+US_Others!O358*US_Others!O$8/SUM(US_Others!D358,US_Others!I358,US_Others!O358))&gt;2.5,3,2)),"")</f>
        <v>4</v>
      </c>
      <c r="BE353" s="223">
        <f>IFERROR(IF((US_Others!E358*US_Others!E$8/SUM(US_Others!E358,US_Others!J358,US_Others!P358,US_Others!W358)+US_Others!J358*US_Others!J$8/SUM(US_Others!E358,US_Others!J358,US_Others!P358,US_Others!W358)+US_Others!P358*US_Others!P$8/SUM(US_Others!E358,US_Others!J358,US_Others!P358,US_Others!W358)+US_Others!W358*US_Others!W$8/SUM(US_Others!E358,US_Others!J358,US_Others!P358,US_Others!W358))&gt;3.5,4,IF((US_Others!E358*US_Others!E$8/SUM(US_Others!E358,US_Others!J358,US_Others!P358,US_Others!W358)+US_Others!J358*US_Others!J$8/SUM(US_Others!E358,US_Others!J358,US_Others!P358,US_Others!W358)+US_Others!P358*US_Others!P$8/SUM(US_Others!E358,US_Others!J358,US_Others!P358,US_Others!W358)+US_Others!W358*US_Others!W$8/SUM(US_Others!E358,US_Others!J358,US_Others!P358,US_Others!W358))&gt;2.5,3,2)),"")</f>
        <v>4</v>
      </c>
      <c r="BF353" s="223">
        <f>IFERROR(IF((US_Others!F358*US_Others!F$8/SUM(US_Others!F358,US_Others!K358,US_Others!Q358)+US_Others!K358*US_Others!K$8/SUM(US_Others!F358,US_Others!K358,US_Others!Q358)+US_Others!Q358*US_Others!Q$8/SUM(US_Others!F358,US_Others!K358,US_Others!Q358))&gt;3.5,4,IF((US_Others!F358*US_Others!F$8/SUM(US_Others!F358,US_Others!K358,US_Others!Q358)+US_Others!K358*US_Others!K$8/SUM(US_Others!F358,US_Others!K358,US_Others!Q358)+US_Others!Q358*US_Others!Q$8/SUM(US_Others!F358,US_Others!K358,US_Others!Q358))&gt;2.5,3,2)),"")</f>
        <v>4</v>
      </c>
      <c r="BG353" s="223">
        <f>IFERROR(IF((US_Others!G358*US_Others!G$8/SUM(US_Others!G358,US_Others!L358,US_Others!R358)+US_Others!L358*US_Others!L$8/SUM(US_Others!G358,US_Others!L358,US_Others!R358)+US_Others!R358*US_Others!R$8/SUM(US_Others!G358,US_Others!L358,US_Others!R358))&gt;3.5,4,IF((US_Others!G358*US_Others!G$8/SUM(US_Others!G358,US_Others!L358,US_Others!R358)+US_Others!L358*US_Others!L$8/SUM(US_Others!G358,US_Others!L358,US_Others!R358)+US_Others!R358*US_Others!R$8/SUM(US_Others!G358,US_Others!L358,US_Others!R358))&gt;2.5,3,2)),"")</f>
        <v>4</v>
      </c>
      <c r="BH353" s="219" t="str">
        <f>IFERROR(IF((US_Others!Z358*US_Others!Z$8/SUM(US_Others!Z358,US_Others!AB358)+US_Others!AB358*US_Others!AB$8/SUM(US_Others!Z358,US_Others!AB358))&gt;3.5,4,IF((US_Others!Z358*US_Others!Z$8/SUM(US_Others!Z358,US_Others!AB358)+US_Others!AB358*US_Others!AB$8/SUM(US_Others!Z358,US_Others!AB358))&gt;2.5,3,2)),"")</f>
        <v/>
      </c>
      <c r="BI353" s="219" t="str">
        <f>IFERROR(IF((US_Others!AA358*US_Others!AA$8/SUM(US_Others!AA358,US_Others!AC358)+US_Others!AC358*US_Others!AC$8/SUM(US_Others!AA358,US_Others!AC358))&gt;3.5,4,IF((US_Others!AA358*US_Others!AA$8/SUM(US_Others!AA358,US_Others!AC358)+US_Others!AC358*US_Others!AC$8/SUM(US_Others!AA358,US_Others!AC358))&gt;2.5,3,2)),"")</f>
        <v/>
      </c>
      <c r="BJ353" s="219" t="str">
        <f>IFERROR(US_Others!AD358*US_Others!AD$8/US_Others!AD358,"")</f>
        <v/>
      </c>
      <c r="BK353" s="74" t="str">
        <f>IFERROR(US_Others!AE358*US_Others!AE$8/US_Others!AE358,"")</f>
        <v/>
      </c>
      <c r="BL353" s="219" t="str">
        <f>IFERROR(IF(SUMPRODUCT(US_Others!AG358:AI358/SUM(US_Others!AG358:AI358),US_Others!AG$8:AI$8)&gt;3.5,4,IF(SUMPRODUCT(US_Others!AG358:AI358/SUM(US_Others!AG358:AI358),US_Others!AG$8:AI$8)&gt;2.5,3,2)),"")</f>
        <v/>
      </c>
      <c r="BM353" s="219" t="str">
        <f>IFERROR(US_Others!AL358*US_Others!AL$8/US_Others!AL358,"")</f>
        <v/>
      </c>
    </row>
    <row r="354" spans="1:65">
      <c r="A354" s="200" t="s">
        <v>511</v>
      </c>
      <c r="B354" s="332">
        <v>621900</v>
      </c>
      <c r="C354" s="333">
        <f>SUM(US_CO2!C357:AX357)</f>
        <v>0.13396266312658067</v>
      </c>
      <c r="D354" s="333">
        <f>SUM(US_CH4!C357:AC357)</f>
        <v>2.3524266288606327E-4</v>
      </c>
      <c r="E354" s="333">
        <f>SUM(US_N2O!C357:AA357)</f>
        <v>7.5443848595207994E-5</v>
      </c>
      <c r="F354" s="332">
        <f>US_Others!V359+US_Others!U359</f>
        <v>0</v>
      </c>
      <c r="G354" s="332">
        <f>US_Others!C359+US_Others!H359+US_Others!N359</f>
        <v>6.3950673497085888E-4</v>
      </c>
      <c r="H354" s="332">
        <f>US_Others!D359+US_Others!I359+US_Others!O359</f>
        <v>1.0487910453522088E-2</v>
      </c>
      <c r="I354" s="332">
        <f>US_Others!E359+US_Others!J359+US_Others!P359+US_Others!W359</f>
        <v>4.8474610510791105E-2</v>
      </c>
      <c r="J354" s="332">
        <f>US_Others!F359+US_Others!K359+US_Others!Q359</f>
        <v>8.3775382281182521E-3</v>
      </c>
      <c r="K354" s="332">
        <f>US_Others!G359+US_Others!L359+US_Others!R359</f>
        <v>8.3135875546211683E-4</v>
      </c>
      <c r="L354" s="332">
        <f>US_Others!Z359+US_Others!AB359</f>
        <v>0</v>
      </c>
      <c r="M354" s="332">
        <f>US_Others!AA359+US_Others!AC359</f>
        <v>0</v>
      </c>
      <c r="N354" s="332">
        <f>US_Others!AD359</f>
        <v>0</v>
      </c>
      <c r="O354" s="332">
        <f>US_Others!AE359</f>
        <v>0</v>
      </c>
      <c r="P354" s="332">
        <f>SUM(US_Others!AG359:AI359)</f>
        <v>0</v>
      </c>
      <c r="Q354" s="332">
        <f>US_Others!AL359</f>
        <v>0</v>
      </c>
      <c r="R354" s="332"/>
      <c r="S354" s="334">
        <f t="shared" si="5"/>
        <v>133.96266312658068</v>
      </c>
      <c r="T354" s="334">
        <f>D354*1000/Spec!I$6</f>
        <v>9.409706515442531E-3</v>
      </c>
      <c r="U354" s="334">
        <f>E354*1000/Spec!I$7</f>
        <v>2.5316727716512749E-4</v>
      </c>
      <c r="V354" s="334">
        <f>F354*1000/Spec!I$8</f>
        <v>0</v>
      </c>
      <c r="W354" s="334">
        <f>G354*1000/Spec!I$9</f>
        <v>9.474173851420131E-4</v>
      </c>
      <c r="X354" s="334">
        <f>H354*1000/Spec!I$10</f>
        <v>2.9965458438634533E-3</v>
      </c>
      <c r="Y354" s="334">
        <f>I354*1000/Spec!I$11</f>
        <v>3.3898329028525249E-2</v>
      </c>
      <c r="Z354" s="334">
        <f>J354*1000/Spec!I$12</f>
        <v>1.8741696259772377E-3</v>
      </c>
      <c r="AA354" s="334">
        <f>K354*1000/Spec!I$15</f>
        <v>8.4746050505822308E-5</v>
      </c>
      <c r="AB354" s="334">
        <f>L354*1000/Spec!I$17</f>
        <v>0</v>
      </c>
      <c r="AC354" s="334">
        <f>M354*1000/Spec!I$18</f>
        <v>0</v>
      </c>
      <c r="AD354" s="335">
        <f>N354*1000/Spec!I$25</f>
        <v>0</v>
      </c>
      <c r="AE354" s="335">
        <f>O354*1000/Spec!I$26</f>
        <v>0</v>
      </c>
      <c r="AF354" s="334">
        <f>P354*1000/Spec!I$21</f>
        <v>0</v>
      </c>
      <c r="AG354" s="334">
        <f>Q354*1000/Spec!I$22</f>
        <v>0</v>
      </c>
      <c r="AI354" s="432">
        <f>S354/'2007output'!$D352</f>
        <v>3.5353629578236396E-3</v>
      </c>
      <c r="AJ354" s="432">
        <f>T354/'2007output'!$D352</f>
        <v>2.4832835569455427E-7</v>
      </c>
      <c r="AK354" s="432">
        <f>U354/'2007output'!$D352</f>
        <v>6.6812512750432928E-9</v>
      </c>
      <c r="AL354" s="433">
        <f>V354/'2007output'!$D352</f>
        <v>0</v>
      </c>
      <c r="AM354" s="433">
        <f>W354/'2007output'!$D352</f>
        <v>2.5002969117330199E-8</v>
      </c>
      <c r="AN354" s="433">
        <f>X354/'2007output'!$D352</f>
        <v>7.9080819465384383E-8</v>
      </c>
      <c r="AO354" s="433">
        <f>Y354/'2007output'!$D352</f>
        <v>8.9459924118055924E-7</v>
      </c>
      <c r="AP354" s="433">
        <f>Z354/'2007output'!$D352</f>
        <v>4.946057145861126E-8</v>
      </c>
      <c r="AQ354" s="433">
        <f>AA354/'2007output'!$D352</f>
        <v>2.2365041182932985E-9</v>
      </c>
      <c r="AR354" s="433">
        <f>AB354/'2007output'!$D352</f>
        <v>0</v>
      </c>
      <c r="AS354" s="433">
        <f>AC354/'2007output'!$D352</f>
        <v>0</v>
      </c>
      <c r="AT354" s="433">
        <f>AD354/'2007output'!$D352</f>
        <v>0</v>
      </c>
      <c r="AU354" s="433">
        <f>AE354/'2007output'!$D352</f>
        <v>0</v>
      </c>
      <c r="AV354" s="433">
        <f>AF354/'2007output'!$D352</f>
        <v>0</v>
      </c>
      <c r="AW354" s="433">
        <f>AG354/'2007output'!$D352</f>
        <v>0</v>
      </c>
      <c r="AY354" s="370">
        <f>IFERROR(IF(SUMPRODUCT(US_CO2!C357:AX357/SUM(US_CO2!C357:AX357),US_CO2!C$6:AX$6)&gt;3.5,4,IF(SUMPRODUCT(US_CO2!C357:AX357/SUM(US_CO2!C357:AX357),US_CO2!C$6:AX$6)&gt;2.5,3,2)),"")</f>
        <v>4</v>
      </c>
      <c r="AZ354" s="370">
        <f>IFERROR(IF(SUMPRODUCT(US_CH4!C357:AC357/SUM(US_CH4!C357:AC357),US_CH4!C$6:AC$6)&gt;3.5,4,IF(SUMPRODUCT(US_CH4!C357:AC357/SUM(US_CH4!C357:AC357),US_CH4!C$6:AC$6)&gt;2.5,3,2)),"")</f>
        <v>4</v>
      </c>
      <c r="BA354" s="223">
        <f>IFERROR(IF(SUMPRODUCT(US_N2O!C357:AA357/SUM(US_N2O!C357:AA357),US_N2O!C$6:AA$6)&gt;3.5,4,IF(SUMPRODUCT(US_N2O!C357:AA357/SUM(US_N2O!C357:AA357),US_N2O!C$6:AA$6)&gt;2.5,3,2)),"")</f>
        <v>4</v>
      </c>
      <c r="BB354" s="223" t="str">
        <f>IFERROR(IF(SUMPRODUCT(US_Others!U359:V359/SUM(US_Others!U359:V359),US_Others!U$8:V$8)&gt;3.5,4,IF(SUMPRODUCT(US_Others!U359:V359/SUM(US_Others!U359:V359),US_Others!U$8:V$8)&gt;2.5,3,2)),"")</f>
        <v/>
      </c>
      <c r="BC354" s="223">
        <f>IFERROR(IF((US_Others!C359*US_Others!C$8/SUM(US_Others!C359,US_Others!H359,US_Others!N359)+ US_Others!H359*US_Others!H$8/SUM(US_Others!C359,US_Others!H359,US_Others!N359)+US_Others!N359*US_Others!N$8/SUM(US_Others!C359,US_Others!H359,US_Others!N359))&gt;3.5,4,IF((US_Others!C359*US_Others!C$8/SUM(US_Others!C359,US_Others!H359,US_Others!N359)+ US_Others!H359*US_Others!H$8/SUM(US_Others!C359,US_Others!H359,US_Others!N359)+US_Others!N359*US_Others!N$8/SUM(US_Others!C359,US_Others!H359,US_Others!N359))&gt;2.5,3,2)),"")</f>
        <v>4</v>
      </c>
      <c r="BD354" s="223">
        <f>IFERROR(IF((US_Others!D359*US_Others!D$8/SUM(US_Others!D359,US_Others!I359,US_Others!O359)+US_Others!I359*US_Others!I$8/SUM(US_Others!D359,US_Others!I359,US_Others!O359)+US_Others!O359*US_Others!O$8/SUM(US_Others!D359,US_Others!I359,US_Others!O359))&gt;3.5,4,IF((US_Others!D359*US_Others!D$8/SUM(US_Others!D359,US_Others!I359,US_Others!O359)+US_Others!I359*US_Others!I$8/SUM(US_Others!D359,US_Others!I359,US_Others!O359)+US_Others!O359*US_Others!O$8/SUM(US_Others!D359,US_Others!I359,US_Others!O359))&gt;2.5,3,2)),"")</f>
        <v>4</v>
      </c>
      <c r="BE354" s="223">
        <f>IFERROR(IF((US_Others!E359*US_Others!E$8/SUM(US_Others!E359,US_Others!J359,US_Others!P359,US_Others!W359)+US_Others!J359*US_Others!J$8/SUM(US_Others!E359,US_Others!J359,US_Others!P359,US_Others!W359)+US_Others!P359*US_Others!P$8/SUM(US_Others!E359,US_Others!J359,US_Others!P359,US_Others!W359)+US_Others!W359*US_Others!W$8/SUM(US_Others!E359,US_Others!J359,US_Others!P359,US_Others!W359))&gt;3.5,4,IF((US_Others!E359*US_Others!E$8/SUM(US_Others!E359,US_Others!J359,US_Others!P359,US_Others!W359)+US_Others!J359*US_Others!J$8/SUM(US_Others!E359,US_Others!J359,US_Others!P359,US_Others!W359)+US_Others!P359*US_Others!P$8/SUM(US_Others!E359,US_Others!J359,US_Others!P359,US_Others!W359)+US_Others!W359*US_Others!W$8/SUM(US_Others!E359,US_Others!J359,US_Others!P359,US_Others!W359))&gt;2.5,3,2)),"")</f>
        <v>4</v>
      </c>
      <c r="BF354" s="223">
        <f>IFERROR(IF((US_Others!F359*US_Others!F$8/SUM(US_Others!F359,US_Others!K359,US_Others!Q359)+US_Others!K359*US_Others!K$8/SUM(US_Others!F359,US_Others!K359,US_Others!Q359)+US_Others!Q359*US_Others!Q$8/SUM(US_Others!F359,US_Others!K359,US_Others!Q359))&gt;3.5,4,IF((US_Others!F359*US_Others!F$8/SUM(US_Others!F359,US_Others!K359,US_Others!Q359)+US_Others!K359*US_Others!K$8/SUM(US_Others!F359,US_Others!K359,US_Others!Q359)+US_Others!Q359*US_Others!Q$8/SUM(US_Others!F359,US_Others!K359,US_Others!Q359))&gt;2.5,3,2)),"")</f>
        <v>4</v>
      </c>
      <c r="BG354" s="223">
        <f>IFERROR(IF((US_Others!G359*US_Others!G$8/SUM(US_Others!G359,US_Others!L359,US_Others!R359)+US_Others!L359*US_Others!L$8/SUM(US_Others!G359,US_Others!L359,US_Others!R359)+US_Others!R359*US_Others!R$8/SUM(US_Others!G359,US_Others!L359,US_Others!R359))&gt;3.5,4,IF((US_Others!G359*US_Others!G$8/SUM(US_Others!G359,US_Others!L359,US_Others!R359)+US_Others!L359*US_Others!L$8/SUM(US_Others!G359,US_Others!L359,US_Others!R359)+US_Others!R359*US_Others!R$8/SUM(US_Others!G359,US_Others!L359,US_Others!R359))&gt;2.5,3,2)),"")</f>
        <v>4</v>
      </c>
      <c r="BH354" s="219" t="str">
        <f>IFERROR(IF((US_Others!Z359*US_Others!Z$8/SUM(US_Others!Z359,US_Others!AB359)+US_Others!AB359*US_Others!AB$8/SUM(US_Others!Z359,US_Others!AB359))&gt;3.5,4,IF((US_Others!Z359*US_Others!Z$8/SUM(US_Others!Z359,US_Others!AB359)+US_Others!AB359*US_Others!AB$8/SUM(US_Others!Z359,US_Others!AB359))&gt;2.5,3,2)),"")</f>
        <v/>
      </c>
      <c r="BI354" s="219" t="str">
        <f>IFERROR(IF((US_Others!AA359*US_Others!AA$8/SUM(US_Others!AA359,US_Others!AC359)+US_Others!AC359*US_Others!AC$8/SUM(US_Others!AA359,US_Others!AC359))&gt;3.5,4,IF((US_Others!AA359*US_Others!AA$8/SUM(US_Others!AA359,US_Others!AC359)+US_Others!AC359*US_Others!AC$8/SUM(US_Others!AA359,US_Others!AC359))&gt;2.5,3,2)),"")</f>
        <v/>
      </c>
      <c r="BJ354" s="219" t="str">
        <f>IFERROR(US_Others!AD359*US_Others!AD$8/US_Others!AD359,"")</f>
        <v/>
      </c>
      <c r="BK354" s="74" t="str">
        <f>IFERROR(US_Others!AE359*US_Others!AE$8/US_Others!AE359,"")</f>
        <v/>
      </c>
      <c r="BL354" s="219" t="str">
        <f>IFERROR(IF(SUMPRODUCT(US_Others!AG359:AI359/SUM(US_Others!AG359:AI359),US_Others!AG$8:AI$8)&gt;3.5,4,IF(SUMPRODUCT(US_Others!AG359:AI359/SUM(US_Others!AG359:AI359),US_Others!AG$8:AI$8)&gt;2.5,3,2)),"")</f>
        <v/>
      </c>
      <c r="BM354" s="219" t="str">
        <f>IFERROR(US_Others!AL359*US_Others!AL$8/US_Others!AL359,"")</f>
        <v/>
      </c>
    </row>
    <row r="355" spans="1:65">
      <c r="A355" s="200" t="s">
        <v>512</v>
      </c>
      <c r="B355" s="332">
        <v>622000</v>
      </c>
      <c r="C355" s="333">
        <f>SUM(US_CO2!C358:AX358)</f>
        <v>10.595113562515447</v>
      </c>
      <c r="D355" s="333">
        <f>SUM(US_CH4!C358:AC358)</f>
        <v>1.9588593479002034E-2</v>
      </c>
      <c r="E355" s="333">
        <f>SUM(US_N2O!C358:AA358)</f>
        <v>6.0011351153867448E-3</v>
      </c>
      <c r="F355" s="332">
        <f>US_Others!V360+US_Others!U360</f>
        <v>0</v>
      </c>
      <c r="G355" s="332">
        <f>US_Others!C360+US_Others!H360+US_Others!N360</f>
        <v>1.9806401273531724E-3</v>
      </c>
      <c r="H355" s="332">
        <f>US_Others!D360+US_Others!I360+US_Others!O360</f>
        <v>3.2482498088592035E-2</v>
      </c>
      <c r="I355" s="332">
        <f>US_Others!E360+US_Others!J360+US_Others!P360+US_Others!W360</f>
        <v>0.15013252165337049</v>
      </c>
      <c r="J355" s="332">
        <f>US_Others!F360+US_Others!K360+US_Others!Q360</f>
        <v>2.594638566832656E-2</v>
      </c>
      <c r="K355" s="332">
        <f>US_Others!G360+US_Others!L360+US_Others!R360</f>
        <v>2.5748321655591246E-3</v>
      </c>
      <c r="L355" s="332">
        <f>US_Others!Z360+US_Others!AB360</f>
        <v>0</v>
      </c>
      <c r="M355" s="332">
        <f>US_Others!AA360+US_Others!AC360</f>
        <v>0</v>
      </c>
      <c r="N355" s="332">
        <f>US_Others!AD360</f>
        <v>0</v>
      </c>
      <c r="O355" s="332">
        <f>US_Others!AE360</f>
        <v>0</v>
      </c>
      <c r="P355" s="332">
        <f>SUM(US_Others!AG360:AI360)</f>
        <v>0</v>
      </c>
      <c r="Q355" s="332">
        <f>US_Others!AL360</f>
        <v>0</v>
      </c>
      <c r="R355" s="332"/>
      <c r="S355" s="334">
        <f t="shared" si="5"/>
        <v>10595.113562515447</v>
      </c>
      <c r="T355" s="334">
        <f>D355*1000/Spec!I$6</f>
        <v>0.78354373916008124</v>
      </c>
      <c r="U355" s="334">
        <f>E355*1000/Spec!I$7</f>
        <v>2.013803729995552E-2</v>
      </c>
      <c r="V355" s="334">
        <f>F355*1000/Spec!I$8</f>
        <v>0</v>
      </c>
      <c r="W355" s="334">
        <f>G355*1000/Spec!I$9</f>
        <v>2.9342816701528481E-3</v>
      </c>
      <c r="X355" s="334">
        <f>H355*1000/Spec!I$10</f>
        <v>9.2807137395977245E-3</v>
      </c>
      <c r="Y355" s="334">
        <f>I355*1000/Spec!I$11</f>
        <v>0.10498777737997936</v>
      </c>
      <c r="Z355" s="334">
        <f>J355*1000/Spec!I$12</f>
        <v>5.8045605521983351E-3</v>
      </c>
      <c r="AA355" s="334">
        <f>K355*1000/Spec!I$15</f>
        <v>2.6247014939440613E-4</v>
      </c>
      <c r="AB355" s="334">
        <f>L355*1000/Spec!I$17</f>
        <v>0</v>
      </c>
      <c r="AC355" s="334">
        <f>M355*1000/Spec!I$18</f>
        <v>0</v>
      </c>
      <c r="AD355" s="335">
        <f>N355*1000/Spec!I$25</f>
        <v>0</v>
      </c>
      <c r="AE355" s="335">
        <f>O355*1000/Spec!I$26</f>
        <v>0</v>
      </c>
      <c r="AF355" s="334">
        <f>P355*1000/Spec!I$21</f>
        <v>0</v>
      </c>
      <c r="AG355" s="334">
        <f>Q355*1000/Spec!I$22</f>
        <v>0</v>
      </c>
      <c r="AI355" s="432">
        <f>S355/'2007output'!$D353</f>
        <v>1.7640810685287226E-2</v>
      </c>
      <c r="AJ355" s="432">
        <f>T355/'2007output'!$D353</f>
        <v>1.3045963768682271E-6</v>
      </c>
      <c r="AK355" s="432">
        <f>U355/'2007output'!$D353</f>
        <v>3.3529730614555652E-8</v>
      </c>
      <c r="AL355" s="433">
        <f>V355/'2007output'!$D353</f>
        <v>0</v>
      </c>
      <c r="AM355" s="433">
        <f>W355/'2007output'!$D353</f>
        <v>4.8855641928754776E-9</v>
      </c>
      <c r="AN355" s="433">
        <f>X355/'2007output'!$D353</f>
        <v>1.5452341604323301E-8</v>
      </c>
      <c r="AO355" s="433">
        <f>Y355/'2007output'!$D353</f>
        <v>1.7480412022970196E-7</v>
      </c>
      <c r="AP355" s="433">
        <f>Z355/'2007output'!$D353</f>
        <v>9.664564066107698E-9</v>
      </c>
      <c r="AQ355" s="433">
        <f>AA355/'2007output'!$D353</f>
        <v>4.3701147596821933E-10</v>
      </c>
      <c r="AR355" s="433">
        <f>AB355/'2007output'!$D353</f>
        <v>0</v>
      </c>
      <c r="AS355" s="433">
        <f>AC355/'2007output'!$D353</f>
        <v>0</v>
      </c>
      <c r="AT355" s="433">
        <f>AD355/'2007output'!$D353</f>
        <v>0</v>
      </c>
      <c r="AU355" s="433">
        <f>AE355/'2007output'!$D353</f>
        <v>0</v>
      </c>
      <c r="AV355" s="433">
        <f>AF355/'2007output'!$D353</f>
        <v>0</v>
      </c>
      <c r="AW355" s="433">
        <f>AG355/'2007output'!$D353</f>
        <v>0</v>
      </c>
      <c r="AY355" s="370">
        <f>IFERROR(IF(SUMPRODUCT(US_CO2!C358:AX358/SUM(US_CO2!C358:AX358),US_CO2!C$6:AX$6)&gt;3.5,4,IF(SUMPRODUCT(US_CO2!C358:AX358/SUM(US_CO2!C358:AX358),US_CO2!C$6:AX$6)&gt;2.5,3,2)),"")</f>
        <v>4</v>
      </c>
      <c r="AZ355" s="370">
        <f>IFERROR(IF(SUMPRODUCT(US_CH4!C358:AC358/SUM(US_CH4!C358:AC358),US_CH4!C$6:AC$6)&gt;3.5,4,IF(SUMPRODUCT(US_CH4!C358:AC358/SUM(US_CH4!C358:AC358),US_CH4!C$6:AC$6)&gt;2.5,3,2)),"")</f>
        <v>4</v>
      </c>
      <c r="BA355" s="223">
        <f>IFERROR(IF(SUMPRODUCT(US_N2O!C358:AA358/SUM(US_N2O!C358:AA358),US_N2O!C$6:AA$6)&gt;3.5,4,IF(SUMPRODUCT(US_N2O!C358:AA358/SUM(US_N2O!C358:AA358),US_N2O!C$6:AA$6)&gt;2.5,3,2)),"")</f>
        <v>4</v>
      </c>
      <c r="BB355" s="223" t="str">
        <f>IFERROR(IF(SUMPRODUCT(US_Others!U360:V360/SUM(US_Others!U360:V360),US_Others!U$8:V$8)&gt;3.5,4,IF(SUMPRODUCT(US_Others!U360:V360/SUM(US_Others!U360:V360),US_Others!U$8:V$8)&gt;2.5,3,2)),"")</f>
        <v/>
      </c>
      <c r="BC355" s="223">
        <f>IFERROR(IF((US_Others!C360*US_Others!C$8/SUM(US_Others!C360,US_Others!H360,US_Others!N360)+ US_Others!H360*US_Others!H$8/SUM(US_Others!C360,US_Others!H360,US_Others!N360)+US_Others!N360*US_Others!N$8/SUM(US_Others!C360,US_Others!H360,US_Others!N360))&gt;3.5,4,IF((US_Others!C360*US_Others!C$8/SUM(US_Others!C360,US_Others!H360,US_Others!N360)+ US_Others!H360*US_Others!H$8/SUM(US_Others!C360,US_Others!H360,US_Others!N360)+US_Others!N360*US_Others!N$8/SUM(US_Others!C360,US_Others!H360,US_Others!N360))&gt;2.5,3,2)),"")</f>
        <v>4</v>
      </c>
      <c r="BD355" s="223">
        <f>IFERROR(IF((US_Others!D360*US_Others!D$8/SUM(US_Others!D360,US_Others!I360,US_Others!O360)+US_Others!I360*US_Others!I$8/SUM(US_Others!D360,US_Others!I360,US_Others!O360)+US_Others!O360*US_Others!O$8/SUM(US_Others!D360,US_Others!I360,US_Others!O360))&gt;3.5,4,IF((US_Others!D360*US_Others!D$8/SUM(US_Others!D360,US_Others!I360,US_Others!O360)+US_Others!I360*US_Others!I$8/SUM(US_Others!D360,US_Others!I360,US_Others!O360)+US_Others!O360*US_Others!O$8/SUM(US_Others!D360,US_Others!I360,US_Others!O360))&gt;2.5,3,2)),"")</f>
        <v>4</v>
      </c>
      <c r="BE355" s="223">
        <f>IFERROR(IF((US_Others!E360*US_Others!E$8/SUM(US_Others!E360,US_Others!J360,US_Others!P360,US_Others!W360)+US_Others!J360*US_Others!J$8/SUM(US_Others!E360,US_Others!J360,US_Others!P360,US_Others!W360)+US_Others!P360*US_Others!P$8/SUM(US_Others!E360,US_Others!J360,US_Others!P360,US_Others!W360)+US_Others!W360*US_Others!W$8/SUM(US_Others!E360,US_Others!J360,US_Others!P360,US_Others!W360))&gt;3.5,4,IF((US_Others!E360*US_Others!E$8/SUM(US_Others!E360,US_Others!J360,US_Others!P360,US_Others!W360)+US_Others!J360*US_Others!J$8/SUM(US_Others!E360,US_Others!J360,US_Others!P360,US_Others!W360)+US_Others!P360*US_Others!P$8/SUM(US_Others!E360,US_Others!J360,US_Others!P360,US_Others!W360)+US_Others!W360*US_Others!W$8/SUM(US_Others!E360,US_Others!J360,US_Others!P360,US_Others!W360))&gt;2.5,3,2)),"")</f>
        <v>4</v>
      </c>
      <c r="BF355" s="223">
        <f>IFERROR(IF((US_Others!F360*US_Others!F$8/SUM(US_Others!F360,US_Others!K360,US_Others!Q360)+US_Others!K360*US_Others!K$8/SUM(US_Others!F360,US_Others!K360,US_Others!Q360)+US_Others!Q360*US_Others!Q$8/SUM(US_Others!F360,US_Others!K360,US_Others!Q360))&gt;3.5,4,IF((US_Others!F360*US_Others!F$8/SUM(US_Others!F360,US_Others!K360,US_Others!Q360)+US_Others!K360*US_Others!K$8/SUM(US_Others!F360,US_Others!K360,US_Others!Q360)+US_Others!Q360*US_Others!Q$8/SUM(US_Others!F360,US_Others!K360,US_Others!Q360))&gt;2.5,3,2)),"")</f>
        <v>4</v>
      </c>
      <c r="BG355" s="223">
        <f>IFERROR(IF((US_Others!G360*US_Others!G$8/SUM(US_Others!G360,US_Others!L360,US_Others!R360)+US_Others!L360*US_Others!L$8/SUM(US_Others!G360,US_Others!L360,US_Others!R360)+US_Others!R360*US_Others!R$8/SUM(US_Others!G360,US_Others!L360,US_Others!R360))&gt;3.5,4,IF((US_Others!G360*US_Others!G$8/SUM(US_Others!G360,US_Others!L360,US_Others!R360)+US_Others!L360*US_Others!L$8/SUM(US_Others!G360,US_Others!L360,US_Others!R360)+US_Others!R360*US_Others!R$8/SUM(US_Others!G360,US_Others!L360,US_Others!R360))&gt;2.5,3,2)),"")</f>
        <v>4</v>
      </c>
      <c r="BH355" s="219" t="str">
        <f>IFERROR(IF((US_Others!Z360*US_Others!Z$8/SUM(US_Others!Z360,US_Others!AB360)+US_Others!AB360*US_Others!AB$8/SUM(US_Others!Z360,US_Others!AB360))&gt;3.5,4,IF((US_Others!Z360*US_Others!Z$8/SUM(US_Others!Z360,US_Others!AB360)+US_Others!AB360*US_Others!AB$8/SUM(US_Others!Z360,US_Others!AB360))&gt;2.5,3,2)),"")</f>
        <v/>
      </c>
      <c r="BI355" s="219" t="str">
        <f>IFERROR(IF((US_Others!AA360*US_Others!AA$8/SUM(US_Others!AA360,US_Others!AC360)+US_Others!AC360*US_Others!AC$8/SUM(US_Others!AA360,US_Others!AC360))&gt;3.5,4,IF((US_Others!AA360*US_Others!AA$8/SUM(US_Others!AA360,US_Others!AC360)+US_Others!AC360*US_Others!AC$8/SUM(US_Others!AA360,US_Others!AC360))&gt;2.5,3,2)),"")</f>
        <v/>
      </c>
      <c r="BJ355" s="219" t="str">
        <f>IFERROR(US_Others!AD360*US_Others!AD$8/US_Others!AD360,"")</f>
        <v/>
      </c>
      <c r="BK355" s="74" t="str">
        <f>IFERROR(US_Others!AE360*US_Others!AE$8/US_Others!AE360,"")</f>
        <v/>
      </c>
      <c r="BL355" s="219" t="str">
        <f>IFERROR(IF(SUMPRODUCT(US_Others!AG360:AI360/SUM(US_Others!AG360:AI360),US_Others!AG$8:AI$8)&gt;3.5,4,IF(SUMPRODUCT(US_Others!AG360:AI360/SUM(US_Others!AG360:AI360),US_Others!AG$8:AI$8)&gt;2.5,3,2)),"")</f>
        <v/>
      </c>
      <c r="BM355" s="219" t="str">
        <f>IFERROR(US_Others!AL360*US_Others!AL$8/US_Others!AL360,"")</f>
        <v/>
      </c>
    </row>
    <row r="356" spans="1:65">
      <c r="A356" s="200" t="s">
        <v>513</v>
      </c>
      <c r="B356" s="332" t="s">
        <v>514</v>
      </c>
      <c r="C356" s="333">
        <f>SUM(US_CO2!C359:AX359)</f>
        <v>3.533284428205421</v>
      </c>
      <c r="D356" s="333">
        <f>SUM(US_CH4!C359:AC359)</f>
        <v>6.8048242063526434E-3</v>
      </c>
      <c r="E356" s="333">
        <f>SUM(US_N2O!C359:AA359)</f>
        <v>2.0218024979575611E-3</v>
      </c>
      <c r="F356" s="332">
        <f>US_Others!V361+US_Others!U361</f>
        <v>0</v>
      </c>
      <c r="G356" s="332">
        <f>US_Others!C361+US_Others!H361+US_Others!N361</f>
        <v>9.7873824926419115E-4</v>
      </c>
      <c r="H356" s="332">
        <f>US_Others!D361+US_Others!I361+US_Others!O361</f>
        <v>1.6051307287932734E-2</v>
      </c>
      <c r="I356" s="332">
        <f>US_Others!E361+US_Others!J361+US_Others!P361+US_Others!W361</f>
        <v>7.4188359294225681E-2</v>
      </c>
      <c r="J356" s="332">
        <f>US_Others!F361+US_Others!K361+US_Others!Q361</f>
        <v>1.2821471065360903E-2</v>
      </c>
      <c r="K356" s="332">
        <f>US_Others!G361+US_Others!L361+US_Others!R361</f>
        <v>1.2723597240434487E-3</v>
      </c>
      <c r="L356" s="332">
        <f>US_Others!Z361+US_Others!AB361</f>
        <v>0</v>
      </c>
      <c r="M356" s="332">
        <f>US_Others!AA361+US_Others!AC361</f>
        <v>0</v>
      </c>
      <c r="N356" s="332">
        <f>US_Others!AD361</f>
        <v>0</v>
      </c>
      <c r="O356" s="332">
        <f>US_Others!AE361</f>
        <v>0</v>
      </c>
      <c r="P356" s="332">
        <f>SUM(US_Others!AG361:AI361)</f>
        <v>0</v>
      </c>
      <c r="Q356" s="332">
        <f>US_Others!AL361</f>
        <v>0</v>
      </c>
      <c r="R356" s="332"/>
      <c r="S356" s="334">
        <f t="shared" si="5"/>
        <v>3533.2844282054211</v>
      </c>
      <c r="T356" s="334">
        <f>D356*1000/Spec!I$6</f>
        <v>0.27219296825410572</v>
      </c>
      <c r="U356" s="334">
        <f>E356*1000/Spec!I$7</f>
        <v>6.7845721407971847E-3</v>
      </c>
      <c r="V356" s="334">
        <f>F356*1000/Spec!I$8</f>
        <v>0</v>
      </c>
      <c r="W356" s="334">
        <f>G356*1000/Spec!I$9</f>
        <v>1.4499825915025054E-3</v>
      </c>
      <c r="X356" s="334">
        <f>H356*1000/Spec!I$10</f>
        <v>4.5860877965522096E-3</v>
      </c>
      <c r="Y356" s="334">
        <f>I356*1000/Spec!I$11</f>
        <v>5.1879971534423551E-2</v>
      </c>
      <c r="Z356" s="334">
        <f>J356*1000/Spec!I$12</f>
        <v>2.8683380459420364E-3</v>
      </c>
      <c r="AA356" s="334">
        <f>K356*1000/Spec!I$15</f>
        <v>1.2970027768027001E-4</v>
      </c>
      <c r="AB356" s="334">
        <f>L356*1000/Spec!I$17</f>
        <v>0</v>
      </c>
      <c r="AC356" s="334">
        <f>M356*1000/Spec!I$18</f>
        <v>0</v>
      </c>
      <c r="AD356" s="335">
        <f>N356*1000/Spec!I$25</f>
        <v>0</v>
      </c>
      <c r="AE356" s="335">
        <f>O356*1000/Spec!I$26</f>
        <v>0</v>
      </c>
      <c r="AF356" s="334">
        <f>P356*1000/Spec!I$21</f>
        <v>0</v>
      </c>
      <c r="AG356" s="334">
        <f>Q356*1000/Spec!I$22</f>
        <v>0</v>
      </c>
      <c r="AI356" s="432">
        <f>S356/'2007output'!$D354</f>
        <v>2.2841845193311481E-2</v>
      </c>
      <c r="AJ356" s="432">
        <f>T356/'2007output'!$D354</f>
        <v>1.759662933993141E-6</v>
      </c>
      <c r="AK356" s="432">
        <f>U356/'2007output'!$D354</f>
        <v>4.3860648552897433E-8</v>
      </c>
      <c r="AL356" s="433">
        <f>V356/'2007output'!$D354</f>
        <v>0</v>
      </c>
      <c r="AM356" s="433">
        <f>W356/'2007output'!$D354</f>
        <v>9.3737932966010441E-9</v>
      </c>
      <c r="AN356" s="433">
        <f>X356/'2007output'!$D354</f>
        <v>2.9647969083821013E-8</v>
      </c>
      <c r="AO356" s="433">
        <f>Y356/'2007output'!$D354</f>
        <v>3.353917021123023E-7</v>
      </c>
      <c r="AP356" s="433">
        <f>Z356/'2007output'!$D354</f>
        <v>1.8543124658880251E-8</v>
      </c>
      <c r="AQ356" s="433">
        <f>AA356/'2007output'!$D354</f>
        <v>8.3848151047578156E-10</v>
      </c>
      <c r="AR356" s="433">
        <f>AB356/'2007output'!$D354</f>
        <v>0</v>
      </c>
      <c r="AS356" s="433">
        <f>AC356/'2007output'!$D354</f>
        <v>0</v>
      </c>
      <c r="AT356" s="433">
        <f>AD356/'2007output'!$D354</f>
        <v>0</v>
      </c>
      <c r="AU356" s="433">
        <f>AE356/'2007output'!$D354</f>
        <v>0</v>
      </c>
      <c r="AV356" s="433">
        <f>AF356/'2007output'!$D354</f>
        <v>0</v>
      </c>
      <c r="AW356" s="433">
        <f>AG356/'2007output'!$D354</f>
        <v>0</v>
      </c>
      <c r="AY356" s="370">
        <f>IFERROR(IF(SUMPRODUCT(US_CO2!C359:AX359/SUM(US_CO2!C359:AX359),US_CO2!C$6:AX$6)&gt;3.5,4,IF(SUMPRODUCT(US_CO2!C359:AX359/SUM(US_CO2!C359:AX359),US_CO2!C$6:AX$6)&gt;2.5,3,2)),"")</f>
        <v>4</v>
      </c>
      <c r="AZ356" s="370">
        <f>IFERROR(IF(SUMPRODUCT(US_CH4!C359:AC359/SUM(US_CH4!C359:AC359),US_CH4!C$6:AC$6)&gt;3.5,4,IF(SUMPRODUCT(US_CH4!C359:AC359/SUM(US_CH4!C359:AC359),US_CH4!C$6:AC$6)&gt;2.5,3,2)),"")</f>
        <v>4</v>
      </c>
      <c r="BA356" s="223">
        <f>IFERROR(IF(SUMPRODUCT(US_N2O!C359:AA359/SUM(US_N2O!C359:AA359),US_N2O!C$6:AA$6)&gt;3.5,4,IF(SUMPRODUCT(US_N2O!C359:AA359/SUM(US_N2O!C359:AA359),US_N2O!C$6:AA$6)&gt;2.5,3,2)),"")</f>
        <v>4</v>
      </c>
      <c r="BB356" s="223" t="str">
        <f>IFERROR(IF(SUMPRODUCT(US_Others!U361:V361/SUM(US_Others!U361:V361),US_Others!U$8:V$8)&gt;3.5,4,IF(SUMPRODUCT(US_Others!U361:V361/SUM(US_Others!U361:V361),US_Others!U$8:V$8)&gt;2.5,3,2)),"")</f>
        <v/>
      </c>
      <c r="BC356" s="223">
        <f>IFERROR(IF((US_Others!C361*US_Others!C$8/SUM(US_Others!C361,US_Others!H361,US_Others!N361)+ US_Others!H361*US_Others!H$8/SUM(US_Others!C361,US_Others!H361,US_Others!N361)+US_Others!N361*US_Others!N$8/SUM(US_Others!C361,US_Others!H361,US_Others!N361))&gt;3.5,4,IF((US_Others!C361*US_Others!C$8/SUM(US_Others!C361,US_Others!H361,US_Others!N361)+ US_Others!H361*US_Others!H$8/SUM(US_Others!C361,US_Others!H361,US_Others!N361)+US_Others!N361*US_Others!N$8/SUM(US_Others!C361,US_Others!H361,US_Others!N361))&gt;2.5,3,2)),"")</f>
        <v>4</v>
      </c>
      <c r="BD356" s="223">
        <f>IFERROR(IF((US_Others!D361*US_Others!D$8/SUM(US_Others!D361,US_Others!I361,US_Others!O361)+US_Others!I361*US_Others!I$8/SUM(US_Others!D361,US_Others!I361,US_Others!O361)+US_Others!O361*US_Others!O$8/SUM(US_Others!D361,US_Others!I361,US_Others!O361))&gt;3.5,4,IF((US_Others!D361*US_Others!D$8/SUM(US_Others!D361,US_Others!I361,US_Others!O361)+US_Others!I361*US_Others!I$8/SUM(US_Others!D361,US_Others!I361,US_Others!O361)+US_Others!O361*US_Others!O$8/SUM(US_Others!D361,US_Others!I361,US_Others!O361))&gt;2.5,3,2)),"")</f>
        <v>4</v>
      </c>
      <c r="BE356" s="223">
        <f>IFERROR(IF((US_Others!E361*US_Others!E$8/SUM(US_Others!E361,US_Others!J361,US_Others!P361,US_Others!W361)+US_Others!J361*US_Others!J$8/SUM(US_Others!E361,US_Others!J361,US_Others!P361,US_Others!W361)+US_Others!P361*US_Others!P$8/SUM(US_Others!E361,US_Others!J361,US_Others!P361,US_Others!W361)+US_Others!W361*US_Others!W$8/SUM(US_Others!E361,US_Others!J361,US_Others!P361,US_Others!W361))&gt;3.5,4,IF((US_Others!E361*US_Others!E$8/SUM(US_Others!E361,US_Others!J361,US_Others!P361,US_Others!W361)+US_Others!J361*US_Others!J$8/SUM(US_Others!E361,US_Others!J361,US_Others!P361,US_Others!W361)+US_Others!P361*US_Others!P$8/SUM(US_Others!E361,US_Others!J361,US_Others!P361,US_Others!W361)+US_Others!W361*US_Others!W$8/SUM(US_Others!E361,US_Others!J361,US_Others!P361,US_Others!W361))&gt;2.5,3,2)),"")</f>
        <v>4</v>
      </c>
      <c r="BF356" s="223">
        <f>IFERROR(IF((US_Others!F361*US_Others!F$8/SUM(US_Others!F361,US_Others!K361,US_Others!Q361)+US_Others!K361*US_Others!K$8/SUM(US_Others!F361,US_Others!K361,US_Others!Q361)+US_Others!Q361*US_Others!Q$8/SUM(US_Others!F361,US_Others!K361,US_Others!Q361))&gt;3.5,4,IF((US_Others!F361*US_Others!F$8/SUM(US_Others!F361,US_Others!K361,US_Others!Q361)+US_Others!K361*US_Others!K$8/SUM(US_Others!F361,US_Others!K361,US_Others!Q361)+US_Others!Q361*US_Others!Q$8/SUM(US_Others!F361,US_Others!K361,US_Others!Q361))&gt;2.5,3,2)),"")</f>
        <v>4</v>
      </c>
      <c r="BG356" s="223">
        <f>IFERROR(IF((US_Others!G361*US_Others!G$8/SUM(US_Others!G361,US_Others!L361,US_Others!R361)+US_Others!L361*US_Others!L$8/SUM(US_Others!G361,US_Others!L361,US_Others!R361)+US_Others!R361*US_Others!R$8/SUM(US_Others!G361,US_Others!L361,US_Others!R361))&gt;3.5,4,IF((US_Others!G361*US_Others!G$8/SUM(US_Others!G361,US_Others!L361,US_Others!R361)+US_Others!L361*US_Others!L$8/SUM(US_Others!G361,US_Others!L361,US_Others!R361)+US_Others!R361*US_Others!R$8/SUM(US_Others!G361,US_Others!L361,US_Others!R361))&gt;2.5,3,2)),"")</f>
        <v>4</v>
      </c>
      <c r="BH356" s="219" t="str">
        <f>IFERROR(IF((US_Others!Z361*US_Others!Z$8/SUM(US_Others!Z361,US_Others!AB361)+US_Others!AB361*US_Others!AB$8/SUM(US_Others!Z361,US_Others!AB361))&gt;3.5,4,IF((US_Others!Z361*US_Others!Z$8/SUM(US_Others!Z361,US_Others!AB361)+US_Others!AB361*US_Others!AB$8/SUM(US_Others!Z361,US_Others!AB361))&gt;2.5,3,2)),"")</f>
        <v/>
      </c>
      <c r="BI356" s="219" t="str">
        <f>IFERROR(IF((US_Others!AA361*US_Others!AA$8/SUM(US_Others!AA361,US_Others!AC361)+US_Others!AC361*US_Others!AC$8/SUM(US_Others!AA361,US_Others!AC361))&gt;3.5,4,IF((US_Others!AA361*US_Others!AA$8/SUM(US_Others!AA361,US_Others!AC361)+US_Others!AC361*US_Others!AC$8/SUM(US_Others!AA361,US_Others!AC361))&gt;2.5,3,2)),"")</f>
        <v/>
      </c>
      <c r="BJ356" s="219" t="str">
        <f>IFERROR(US_Others!AD361*US_Others!AD$8/US_Others!AD361,"")</f>
        <v/>
      </c>
      <c r="BK356" s="74" t="str">
        <f>IFERROR(US_Others!AE361*US_Others!AE$8/US_Others!AE361,"")</f>
        <v/>
      </c>
      <c r="BL356" s="219" t="str">
        <f>IFERROR(IF(SUMPRODUCT(US_Others!AG361:AI361/SUM(US_Others!AG361:AI361),US_Others!AG$8:AI$8)&gt;3.5,4,IF(SUMPRODUCT(US_Others!AG361:AI361/SUM(US_Others!AG361:AI361),US_Others!AG$8:AI$8)&gt;2.5,3,2)),"")</f>
        <v/>
      </c>
      <c r="BM356" s="219" t="str">
        <f>IFERROR(US_Others!AL361*US_Others!AL$8/US_Others!AL361,"")</f>
        <v/>
      </c>
    </row>
    <row r="357" spans="1:65">
      <c r="A357" s="200" t="s">
        <v>515</v>
      </c>
      <c r="B357" s="332" t="s">
        <v>516</v>
      </c>
      <c r="C357" s="333">
        <f>SUM(US_CO2!C360:AX360)</f>
        <v>0.60415231358888855</v>
      </c>
      <c r="D357" s="333">
        <f>SUM(US_CH4!C360:AC360)</f>
        <v>1.1639422607151936E-3</v>
      </c>
      <c r="E357" s="333">
        <f>SUM(US_N2O!C360:AA360)</f>
        <v>3.4577722640978439E-4</v>
      </c>
      <c r="F357" s="332">
        <f>US_Others!V362+US_Others!U362</f>
        <v>0</v>
      </c>
      <c r="G357" s="332">
        <f>US_Others!C362+US_Others!H362+US_Others!N362</f>
        <v>3.5568483456669228E-4</v>
      </c>
      <c r="H357" s="332">
        <f>US_Others!D362+US_Others!I362+US_Others!O362</f>
        <v>5.8332312868937539E-3</v>
      </c>
      <c r="I357" s="332">
        <f>US_Others!E362+US_Others!J362+US_Others!P362+US_Others!W362</f>
        <v>2.6960910460155273E-2</v>
      </c>
      <c r="J357" s="332">
        <f>US_Others!F362+US_Others!K362+US_Others!Q362</f>
        <v>4.659471332823668E-3</v>
      </c>
      <c r="K357" s="332">
        <f>US_Others!G362+US_Others!L362+US_Others!R362</f>
        <v>4.6239028493670007E-4</v>
      </c>
      <c r="L357" s="332">
        <f>US_Others!Z362+US_Others!AB362</f>
        <v>0</v>
      </c>
      <c r="M357" s="332">
        <f>US_Others!AA362+US_Others!AC362</f>
        <v>0</v>
      </c>
      <c r="N357" s="332">
        <f>US_Others!AD362</f>
        <v>0</v>
      </c>
      <c r="O357" s="332">
        <f>US_Others!AE362</f>
        <v>0</v>
      </c>
      <c r="P357" s="332">
        <f>SUM(US_Others!AG362:AI362)</f>
        <v>0</v>
      </c>
      <c r="Q357" s="332">
        <f>US_Others!AL362</f>
        <v>0</v>
      </c>
      <c r="R357" s="332"/>
      <c r="S357" s="334">
        <f t="shared" si="5"/>
        <v>604.15231358888855</v>
      </c>
      <c r="T357" s="334">
        <f>D357*1000/Spec!I$6</f>
        <v>4.6557690428607745E-2</v>
      </c>
      <c r="U357" s="334">
        <f>E357*1000/Spec!I$7</f>
        <v>1.1603262631200819E-3</v>
      </c>
      <c r="V357" s="334">
        <f>F357*1000/Spec!I$8</f>
        <v>0</v>
      </c>
      <c r="W357" s="334">
        <f>G357*1000/Spec!I$9</f>
        <v>5.2694049565435886E-4</v>
      </c>
      <c r="X357" s="334">
        <f>H357*1000/Spec!I$10</f>
        <v>1.6666375105410724E-3</v>
      </c>
      <c r="Y357" s="334">
        <f>I357*1000/Spec!I$11</f>
        <v>1.8853783538570121E-2</v>
      </c>
      <c r="Z357" s="334">
        <f>J357*1000/Spec!I$12</f>
        <v>1.0423873227793441E-3</v>
      </c>
      <c r="AA357" s="334">
        <f>K357*1000/Spec!I$15</f>
        <v>4.7134585620458722E-5</v>
      </c>
      <c r="AB357" s="334">
        <f>L357*1000/Spec!I$17</f>
        <v>0</v>
      </c>
      <c r="AC357" s="334">
        <f>M357*1000/Spec!I$18</f>
        <v>0</v>
      </c>
      <c r="AD357" s="335">
        <f>N357*1000/Spec!I$25</f>
        <v>0</v>
      </c>
      <c r="AE357" s="335">
        <f>O357*1000/Spec!I$26</f>
        <v>0</v>
      </c>
      <c r="AF357" s="334">
        <f>P357*1000/Spec!I$21</f>
        <v>0</v>
      </c>
      <c r="AG357" s="334">
        <f>Q357*1000/Spec!I$22</f>
        <v>0</v>
      </c>
      <c r="AI357" s="432">
        <f>S357/'2007output'!$D355</f>
        <v>1.5626484816787009E-2</v>
      </c>
      <c r="AJ357" s="432">
        <f>T357/'2007output'!$D355</f>
        <v>1.2042212306785568E-6</v>
      </c>
      <c r="AK357" s="432">
        <f>U357/'2007output'!$D355</f>
        <v>3.0012002479069287E-8</v>
      </c>
      <c r="AL357" s="433">
        <f>V357/'2007output'!$D355</f>
        <v>0</v>
      </c>
      <c r="AM357" s="433">
        <f>W357/'2007output'!$D355</f>
        <v>1.3629390253889283E-8</v>
      </c>
      <c r="AN357" s="433">
        <f>X357/'2007output'!$D355</f>
        <v>4.3107814317301253E-8</v>
      </c>
      <c r="AO357" s="433">
        <f>Y357/'2007output'!$D355</f>
        <v>4.8765577086730432E-7</v>
      </c>
      <c r="AP357" s="433">
        <f>Z357/'2007output'!$D355</f>
        <v>2.6961495149891719E-8</v>
      </c>
      <c r="AQ357" s="433">
        <f>AA357/'2007output'!$D355</f>
        <v>1.2191427061965188E-9</v>
      </c>
      <c r="AR357" s="433">
        <f>AB357/'2007output'!$D355</f>
        <v>0</v>
      </c>
      <c r="AS357" s="433">
        <f>AC357/'2007output'!$D355</f>
        <v>0</v>
      </c>
      <c r="AT357" s="433">
        <f>AD357/'2007output'!$D355</f>
        <v>0</v>
      </c>
      <c r="AU357" s="433">
        <f>AE357/'2007output'!$D355</f>
        <v>0</v>
      </c>
      <c r="AV357" s="433">
        <f>AF357/'2007output'!$D355</f>
        <v>0</v>
      </c>
      <c r="AW357" s="433">
        <f>AG357/'2007output'!$D355</f>
        <v>0</v>
      </c>
      <c r="AY357" s="370">
        <f>IFERROR(IF(SUMPRODUCT(US_CO2!C360:AX360/SUM(US_CO2!C360:AX360),US_CO2!C$6:AX$6)&gt;3.5,4,IF(SUMPRODUCT(US_CO2!C360:AX360/SUM(US_CO2!C360:AX360),US_CO2!C$6:AX$6)&gt;2.5,3,2)),"")</f>
        <v>4</v>
      </c>
      <c r="AZ357" s="370">
        <f>IFERROR(IF(SUMPRODUCT(US_CH4!C360:AC360/SUM(US_CH4!C360:AC360),US_CH4!C$6:AC$6)&gt;3.5,4,IF(SUMPRODUCT(US_CH4!C360:AC360/SUM(US_CH4!C360:AC360),US_CH4!C$6:AC$6)&gt;2.5,3,2)),"")</f>
        <v>4</v>
      </c>
      <c r="BA357" s="223">
        <f>IFERROR(IF(SUMPRODUCT(US_N2O!C360:AA360/SUM(US_N2O!C360:AA360),US_N2O!C$6:AA$6)&gt;3.5,4,IF(SUMPRODUCT(US_N2O!C360:AA360/SUM(US_N2O!C360:AA360),US_N2O!C$6:AA$6)&gt;2.5,3,2)),"")</f>
        <v>4</v>
      </c>
      <c r="BB357" s="223" t="str">
        <f>IFERROR(IF(SUMPRODUCT(US_Others!U362:V362/SUM(US_Others!U362:V362),US_Others!U$8:V$8)&gt;3.5,4,IF(SUMPRODUCT(US_Others!U362:V362/SUM(US_Others!U362:V362),US_Others!U$8:V$8)&gt;2.5,3,2)),"")</f>
        <v/>
      </c>
      <c r="BC357" s="223">
        <f>IFERROR(IF((US_Others!C362*US_Others!C$8/SUM(US_Others!C362,US_Others!H362,US_Others!N362)+ US_Others!H362*US_Others!H$8/SUM(US_Others!C362,US_Others!H362,US_Others!N362)+US_Others!N362*US_Others!N$8/SUM(US_Others!C362,US_Others!H362,US_Others!N362))&gt;3.5,4,IF((US_Others!C362*US_Others!C$8/SUM(US_Others!C362,US_Others!H362,US_Others!N362)+ US_Others!H362*US_Others!H$8/SUM(US_Others!C362,US_Others!H362,US_Others!N362)+US_Others!N362*US_Others!N$8/SUM(US_Others!C362,US_Others!H362,US_Others!N362))&gt;2.5,3,2)),"")</f>
        <v>4</v>
      </c>
      <c r="BD357" s="223">
        <f>IFERROR(IF((US_Others!D362*US_Others!D$8/SUM(US_Others!D362,US_Others!I362,US_Others!O362)+US_Others!I362*US_Others!I$8/SUM(US_Others!D362,US_Others!I362,US_Others!O362)+US_Others!O362*US_Others!O$8/SUM(US_Others!D362,US_Others!I362,US_Others!O362))&gt;3.5,4,IF((US_Others!D362*US_Others!D$8/SUM(US_Others!D362,US_Others!I362,US_Others!O362)+US_Others!I362*US_Others!I$8/SUM(US_Others!D362,US_Others!I362,US_Others!O362)+US_Others!O362*US_Others!O$8/SUM(US_Others!D362,US_Others!I362,US_Others!O362))&gt;2.5,3,2)),"")</f>
        <v>4</v>
      </c>
      <c r="BE357" s="223">
        <f>IFERROR(IF((US_Others!E362*US_Others!E$8/SUM(US_Others!E362,US_Others!J362,US_Others!P362,US_Others!W362)+US_Others!J362*US_Others!J$8/SUM(US_Others!E362,US_Others!J362,US_Others!P362,US_Others!W362)+US_Others!P362*US_Others!P$8/SUM(US_Others!E362,US_Others!J362,US_Others!P362,US_Others!W362)+US_Others!W362*US_Others!W$8/SUM(US_Others!E362,US_Others!J362,US_Others!P362,US_Others!W362))&gt;3.5,4,IF((US_Others!E362*US_Others!E$8/SUM(US_Others!E362,US_Others!J362,US_Others!P362,US_Others!W362)+US_Others!J362*US_Others!J$8/SUM(US_Others!E362,US_Others!J362,US_Others!P362,US_Others!W362)+US_Others!P362*US_Others!P$8/SUM(US_Others!E362,US_Others!J362,US_Others!P362,US_Others!W362)+US_Others!W362*US_Others!W$8/SUM(US_Others!E362,US_Others!J362,US_Others!P362,US_Others!W362))&gt;2.5,3,2)),"")</f>
        <v>4</v>
      </c>
      <c r="BF357" s="223">
        <f>IFERROR(IF((US_Others!F362*US_Others!F$8/SUM(US_Others!F362,US_Others!K362,US_Others!Q362)+US_Others!K362*US_Others!K$8/SUM(US_Others!F362,US_Others!K362,US_Others!Q362)+US_Others!Q362*US_Others!Q$8/SUM(US_Others!F362,US_Others!K362,US_Others!Q362))&gt;3.5,4,IF((US_Others!F362*US_Others!F$8/SUM(US_Others!F362,US_Others!K362,US_Others!Q362)+US_Others!K362*US_Others!K$8/SUM(US_Others!F362,US_Others!K362,US_Others!Q362)+US_Others!Q362*US_Others!Q$8/SUM(US_Others!F362,US_Others!K362,US_Others!Q362))&gt;2.5,3,2)),"")</f>
        <v>4</v>
      </c>
      <c r="BG357" s="223">
        <f>IFERROR(IF((US_Others!G362*US_Others!G$8/SUM(US_Others!G362,US_Others!L362,US_Others!R362)+US_Others!L362*US_Others!L$8/SUM(US_Others!G362,US_Others!L362,US_Others!R362)+US_Others!R362*US_Others!R$8/SUM(US_Others!G362,US_Others!L362,US_Others!R362))&gt;3.5,4,IF((US_Others!G362*US_Others!G$8/SUM(US_Others!G362,US_Others!L362,US_Others!R362)+US_Others!L362*US_Others!L$8/SUM(US_Others!G362,US_Others!L362,US_Others!R362)+US_Others!R362*US_Others!R$8/SUM(US_Others!G362,US_Others!L362,US_Others!R362))&gt;2.5,3,2)),"")</f>
        <v>4</v>
      </c>
      <c r="BH357" s="219" t="str">
        <f>IFERROR(IF((US_Others!Z362*US_Others!Z$8/SUM(US_Others!Z362,US_Others!AB362)+US_Others!AB362*US_Others!AB$8/SUM(US_Others!Z362,US_Others!AB362))&gt;3.5,4,IF((US_Others!Z362*US_Others!Z$8/SUM(US_Others!Z362,US_Others!AB362)+US_Others!AB362*US_Others!AB$8/SUM(US_Others!Z362,US_Others!AB362))&gt;2.5,3,2)),"")</f>
        <v/>
      </c>
      <c r="BI357" s="219" t="str">
        <f>IFERROR(IF((US_Others!AA362*US_Others!AA$8/SUM(US_Others!AA362,US_Others!AC362)+US_Others!AC362*US_Others!AC$8/SUM(US_Others!AA362,US_Others!AC362))&gt;3.5,4,IF((US_Others!AA362*US_Others!AA$8/SUM(US_Others!AA362,US_Others!AC362)+US_Others!AC362*US_Others!AC$8/SUM(US_Others!AA362,US_Others!AC362))&gt;2.5,3,2)),"")</f>
        <v/>
      </c>
      <c r="BJ357" s="219" t="str">
        <f>IFERROR(US_Others!AD362*US_Others!AD$8/US_Others!AD362,"")</f>
        <v/>
      </c>
      <c r="BK357" s="74" t="str">
        <f>IFERROR(US_Others!AE362*US_Others!AE$8/US_Others!AE362,"")</f>
        <v/>
      </c>
      <c r="BL357" s="219" t="str">
        <f>IFERROR(IF(SUMPRODUCT(US_Others!AG362:AI362/SUM(US_Others!AG362:AI362),US_Others!AG$8:AI$8)&gt;3.5,4,IF(SUMPRODUCT(US_Others!AG362:AI362/SUM(US_Others!AG362:AI362),US_Others!AG$8:AI$8)&gt;2.5,3,2)),"")</f>
        <v/>
      </c>
      <c r="BM357" s="219" t="str">
        <f>IFERROR(US_Others!AL362*US_Others!AL$8/US_Others!AL362,"")</f>
        <v/>
      </c>
    </row>
    <row r="358" spans="1:65">
      <c r="A358" s="200" t="s">
        <v>517</v>
      </c>
      <c r="B358" s="332">
        <v>624100</v>
      </c>
      <c r="C358" s="333">
        <f>SUM(US_CO2!C361:AX361)</f>
        <v>0.49308702490110679</v>
      </c>
      <c r="D358" s="333">
        <f>SUM(US_CH4!C361:AC361)</f>
        <v>9.1942723508716296E-4</v>
      </c>
      <c r="E358" s="333">
        <f>SUM(US_N2O!C361:AA361)</f>
        <v>2.7975635739286729E-4</v>
      </c>
      <c r="F358" s="332">
        <f>US_Others!V363+US_Others!U363</f>
        <v>0</v>
      </c>
      <c r="G358" s="332">
        <f>US_Others!C363+US_Others!H363+US_Others!N363</f>
        <v>1.3120955896662776E-4</v>
      </c>
      <c r="H358" s="332">
        <f>US_Others!D363+US_Others!I363+US_Others!O363</f>
        <v>2.151836767052696E-3</v>
      </c>
      <c r="I358" s="332">
        <f>US_Others!E363+US_Others!J363+US_Others!P363+US_Others!W363</f>
        <v>9.9456845696703853E-3</v>
      </c>
      <c r="J358" s="332">
        <f>US_Others!F363+US_Others!K363+US_Others!Q363</f>
        <v>1.7188452224628239E-3</v>
      </c>
      <c r="K358" s="332">
        <f>US_Others!G363+US_Others!L363+US_Others!R363</f>
        <v>1.7057242665661614E-4</v>
      </c>
      <c r="L358" s="332">
        <f>US_Others!Z363+US_Others!AB363</f>
        <v>0</v>
      </c>
      <c r="M358" s="332">
        <f>US_Others!AA363+US_Others!AC363</f>
        <v>0</v>
      </c>
      <c r="N358" s="332">
        <f>US_Others!AD363</f>
        <v>0</v>
      </c>
      <c r="O358" s="332">
        <f>US_Others!AE363</f>
        <v>0</v>
      </c>
      <c r="P358" s="332">
        <f>SUM(US_Others!AG363:AI363)</f>
        <v>0</v>
      </c>
      <c r="Q358" s="332">
        <f>US_Others!AL363</f>
        <v>0</v>
      </c>
      <c r="R358" s="332"/>
      <c r="S358" s="334">
        <f t="shared" si="5"/>
        <v>493.08702490110676</v>
      </c>
      <c r="T358" s="334">
        <f>D358*1000/Spec!I$6</f>
        <v>3.6777089403486521E-2</v>
      </c>
      <c r="U358" s="334">
        <f>E358*1000/Spec!I$7</f>
        <v>9.3877972279485678E-4</v>
      </c>
      <c r="V358" s="334">
        <f>F358*1000/Spec!I$8</f>
        <v>0</v>
      </c>
      <c r="W358" s="334">
        <f>G358*1000/Spec!I$9</f>
        <v>1.9438453180241149E-4</v>
      </c>
      <c r="X358" s="334">
        <f>H358*1000/Spec!I$10</f>
        <v>6.1481050487219887E-4</v>
      </c>
      <c r="Y358" s="334">
        <f>I358*1000/Spec!I$11</f>
        <v>6.9550241745946753E-3</v>
      </c>
      <c r="Z358" s="334">
        <f>J358*1000/Spec!I$12</f>
        <v>3.8452913254201875E-4</v>
      </c>
      <c r="AA358" s="334">
        <f>K358*1000/Spec!I$15</f>
        <v>1.7387607202509293E-5</v>
      </c>
      <c r="AB358" s="334">
        <f>L358*1000/Spec!I$17</f>
        <v>0</v>
      </c>
      <c r="AC358" s="334">
        <f>M358*1000/Spec!I$18</f>
        <v>0</v>
      </c>
      <c r="AD358" s="335">
        <f>N358*1000/Spec!I$25</f>
        <v>0</v>
      </c>
      <c r="AE358" s="335">
        <f>O358*1000/Spec!I$26</f>
        <v>0</v>
      </c>
      <c r="AF358" s="334">
        <f>P358*1000/Spec!I$21</f>
        <v>0</v>
      </c>
      <c r="AG358" s="334">
        <f>Q358*1000/Spec!I$22</f>
        <v>0</v>
      </c>
      <c r="AI358" s="432">
        <f>S358/'2007output'!$D356</f>
        <v>7.3362351351927762E-3</v>
      </c>
      <c r="AJ358" s="432">
        <f>T358/'2007output'!$D356</f>
        <v>5.471759787353881E-7</v>
      </c>
      <c r="AK358" s="432">
        <f>U358/'2007output'!$D356</f>
        <v>1.3967329170657934E-8</v>
      </c>
      <c r="AL358" s="433">
        <f>V358/'2007output'!$D356</f>
        <v>0</v>
      </c>
      <c r="AM358" s="433">
        <f>W358/'2007output'!$D356</f>
        <v>2.8920871163317605E-9</v>
      </c>
      <c r="AN358" s="433">
        <f>X358/'2007output'!$D356</f>
        <v>9.1472583936550288E-9</v>
      </c>
      <c r="AO358" s="433">
        <f>Y358/'2007output'!$D356</f>
        <v>1.0347806804693325E-7</v>
      </c>
      <c r="AP358" s="433">
        <f>Z358/'2007output'!$D356</f>
        <v>5.7210917955623256E-9</v>
      </c>
      <c r="AQ358" s="433">
        <f>AA358/'2007output'!$D356</f>
        <v>2.586958659104099E-10</v>
      </c>
      <c r="AR358" s="433">
        <f>AB358/'2007output'!$D356</f>
        <v>0</v>
      </c>
      <c r="AS358" s="433">
        <f>AC358/'2007output'!$D356</f>
        <v>0</v>
      </c>
      <c r="AT358" s="433">
        <f>AD358/'2007output'!$D356</f>
        <v>0</v>
      </c>
      <c r="AU358" s="433">
        <f>AE358/'2007output'!$D356</f>
        <v>0</v>
      </c>
      <c r="AV358" s="433">
        <f>AF358/'2007output'!$D356</f>
        <v>0</v>
      </c>
      <c r="AW358" s="433">
        <f>AG358/'2007output'!$D356</f>
        <v>0</v>
      </c>
      <c r="AY358" s="370">
        <f>IFERROR(IF(SUMPRODUCT(US_CO2!C361:AX361/SUM(US_CO2!C361:AX361),US_CO2!C$6:AX$6)&gt;3.5,4,IF(SUMPRODUCT(US_CO2!C361:AX361/SUM(US_CO2!C361:AX361),US_CO2!C$6:AX$6)&gt;2.5,3,2)),"")</f>
        <v>4</v>
      </c>
      <c r="AZ358" s="370">
        <f>IFERROR(IF(SUMPRODUCT(US_CH4!C361:AC361/SUM(US_CH4!C361:AC361),US_CH4!C$6:AC$6)&gt;3.5,4,IF(SUMPRODUCT(US_CH4!C361:AC361/SUM(US_CH4!C361:AC361),US_CH4!C$6:AC$6)&gt;2.5,3,2)),"")</f>
        <v>4</v>
      </c>
      <c r="BA358" s="223">
        <f>IFERROR(IF(SUMPRODUCT(US_N2O!C361:AA361/SUM(US_N2O!C361:AA361),US_N2O!C$6:AA$6)&gt;3.5,4,IF(SUMPRODUCT(US_N2O!C361:AA361/SUM(US_N2O!C361:AA361),US_N2O!C$6:AA$6)&gt;2.5,3,2)),"")</f>
        <v>4</v>
      </c>
      <c r="BB358" s="223" t="str">
        <f>IFERROR(IF(SUMPRODUCT(US_Others!U363:V363/SUM(US_Others!U363:V363),US_Others!U$8:V$8)&gt;3.5,4,IF(SUMPRODUCT(US_Others!U363:V363/SUM(US_Others!U363:V363),US_Others!U$8:V$8)&gt;2.5,3,2)),"")</f>
        <v/>
      </c>
      <c r="BC358" s="223">
        <f>IFERROR(IF((US_Others!C363*US_Others!C$8/SUM(US_Others!C363,US_Others!H363,US_Others!N363)+ US_Others!H363*US_Others!H$8/SUM(US_Others!C363,US_Others!H363,US_Others!N363)+US_Others!N363*US_Others!N$8/SUM(US_Others!C363,US_Others!H363,US_Others!N363))&gt;3.5,4,IF((US_Others!C363*US_Others!C$8/SUM(US_Others!C363,US_Others!H363,US_Others!N363)+ US_Others!H363*US_Others!H$8/SUM(US_Others!C363,US_Others!H363,US_Others!N363)+US_Others!N363*US_Others!N$8/SUM(US_Others!C363,US_Others!H363,US_Others!N363))&gt;2.5,3,2)),"")</f>
        <v>4</v>
      </c>
      <c r="BD358" s="223">
        <f>IFERROR(IF((US_Others!D363*US_Others!D$8/SUM(US_Others!D363,US_Others!I363,US_Others!O363)+US_Others!I363*US_Others!I$8/SUM(US_Others!D363,US_Others!I363,US_Others!O363)+US_Others!O363*US_Others!O$8/SUM(US_Others!D363,US_Others!I363,US_Others!O363))&gt;3.5,4,IF((US_Others!D363*US_Others!D$8/SUM(US_Others!D363,US_Others!I363,US_Others!O363)+US_Others!I363*US_Others!I$8/SUM(US_Others!D363,US_Others!I363,US_Others!O363)+US_Others!O363*US_Others!O$8/SUM(US_Others!D363,US_Others!I363,US_Others!O363))&gt;2.5,3,2)),"")</f>
        <v>4</v>
      </c>
      <c r="BE358" s="223">
        <f>IFERROR(IF((US_Others!E363*US_Others!E$8/SUM(US_Others!E363,US_Others!J363,US_Others!P363,US_Others!W363)+US_Others!J363*US_Others!J$8/SUM(US_Others!E363,US_Others!J363,US_Others!P363,US_Others!W363)+US_Others!P363*US_Others!P$8/SUM(US_Others!E363,US_Others!J363,US_Others!P363,US_Others!W363)+US_Others!W363*US_Others!W$8/SUM(US_Others!E363,US_Others!J363,US_Others!P363,US_Others!W363))&gt;3.5,4,IF((US_Others!E363*US_Others!E$8/SUM(US_Others!E363,US_Others!J363,US_Others!P363,US_Others!W363)+US_Others!J363*US_Others!J$8/SUM(US_Others!E363,US_Others!J363,US_Others!P363,US_Others!W363)+US_Others!P363*US_Others!P$8/SUM(US_Others!E363,US_Others!J363,US_Others!P363,US_Others!W363)+US_Others!W363*US_Others!W$8/SUM(US_Others!E363,US_Others!J363,US_Others!P363,US_Others!W363))&gt;2.5,3,2)),"")</f>
        <v>4</v>
      </c>
      <c r="BF358" s="223">
        <f>IFERROR(IF((US_Others!F363*US_Others!F$8/SUM(US_Others!F363,US_Others!K363,US_Others!Q363)+US_Others!K363*US_Others!K$8/SUM(US_Others!F363,US_Others!K363,US_Others!Q363)+US_Others!Q363*US_Others!Q$8/SUM(US_Others!F363,US_Others!K363,US_Others!Q363))&gt;3.5,4,IF((US_Others!F363*US_Others!F$8/SUM(US_Others!F363,US_Others!K363,US_Others!Q363)+US_Others!K363*US_Others!K$8/SUM(US_Others!F363,US_Others!K363,US_Others!Q363)+US_Others!Q363*US_Others!Q$8/SUM(US_Others!F363,US_Others!K363,US_Others!Q363))&gt;2.5,3,2)),"")</f>
        <v>4</v>
      </c>
      <c r="BG358" s="223">
        <f>IFERROR(IF((US_Others!G363*US_Others!G$8/SUM(US_Others!G363,US_Others!L363,US_Others!R363)+US_Others!L363*US_Others!L$8/SUM(US_Others!G363,US_Others!L363,US_Others!R363)+US_Others!R363*US_Others!R$8/SUM(US_Others!G363,US_Others!L363,US_Others!R363))&gt;3.5,4,IF((US_Others!G363*US_Others!G$8/SUM(US_Others!G363,US_Others!L363,US_Others!R363)+US_Others!L363*US_Others!L$8/SUM(US_Others!G363,US_Others!L363,US_Others!R363)+US_Others!R363*US_Others!R$8/SUM(US_Others!G363,US_Others!L363,US_Others!R363))&gt;2.5,3,2)),"")</f>
        <v>4</v>
      </c>
      <c r="BH358" s="219" t="str">
        <f>IFERROR(IF((US_Others!Z363*US_Others!Z$8/SUM(US_Others!Z363,US_Others!AB363)+US_Others!AB363*US_Others!AB$8/SUM(US_Others!Z363,US_Others!AB363))&gt;3.5,4,IF((US_Others!Z363*US_Others!Z$8/SUM(US_Others!Z363,US_Others!AB363)+US_Others!AB363*US_Others!AB$8/SUM(US_Others!Z363,US_Others!AB363))&gt;2.5,3,2)),"")</f>
        <v/>
      </c>
      <c r="BI358" s="219" t="str">
        <f>IFERROR(IF((US_Others!AA363*US_Others!AA$8/SUM(US_Others!AA363,US_Others!AC363)+US_Others!AC363*US_Others!AC$8/SUM(US_Others!AA363,US_Others!AC363))&gt;3.5,4,IF((US_Others!AA363*US_Others!AA$8/SUM(US_Others!AA363,US_Others!AC363)+US_Others!AC363*US_Others!AC$8/SUM(US_Others!AA363,US_Others!AC363))&gt;2.5,3,2)),"")</f>
        <v/>
      </c>
      <c r="BJ358" s="219" t="str">
        <f>IFERROR(US_Others!AD363*US_Others!AD$8/US_Others!AD363,"")</f>
        <v/>
      </c>
      <c r="BK358" s="74" t="str">
        <f>IFERROR(US_Others!AE363*US_Others!AE$8/US_Others!AE363,"")</f>
        <v/>
      </c>
      <c r="BL358" s="219" t="str">
        <f>IFERROR(IF(SUMPRODUCT(US_Others!AG363:AI363/SUM(US_Others!AG363:AI363),US_Others!AG$8:AI$8)&gt;3.5,4,IF(SUMPRODUCT(US_Others!AG363:AI363/SUM(US_Others!AG363:AI363),US_Others!AG$8:AI$8)&gt;2.5,3,2)),"")</f>
        <v/>
      </c>
      <c r="BM358" s="219" t="str">
        <f>IFERROR(US_Others!AL363*US_Others!AL$8/US_Others!AL363,"")</f>
        <v/>
      </c>
    </row>
    <row r="359" spans="1:65">
      <c r="A359" s="200" t="s">
        <v>518</v>
      </c>
      <c r="B359" s="332" t="s">
        <v>519</v>
      </c>
      <c r="C359" s="333">
        <f>SUM(US_CO2!C362:AX362)</f>
        <v>0.33371201135990702</v>
      </c>
      <c r="D359" s="333">
        <f>SUM(US_CH4!C362:AC362)</f>
        <v>6.3397700371285097E-4</v>
      </c>
      <c r="E359" s="333">
        <f>SUM(US_N2O!C362:AA362)</f>
        <v>1.9045605331295456E-4</v>
      </c>
      <c r="F359" s="332">
        <f>US_Others!V364+US_Others!U364</f>
        <v>0</v>
      </c>
      <c r="G359" s="332">
        <f>US_Others!C364+US_Others!H364+US_Others!N364</f>
        <v>2.4168545694102536E-4</v>
      </c>
      <c r="H359" s="332">
        <f>US_Others!D364+US_Others!I364+US_Others!O364</f>
        <v>3.9636414938328162E-3</v>
      </c>
      <c r="I359" s="332">
        <f>US_Others!E364+US_Others!J364+US_Others!P364+US_Others!W364</f>
        <v>1.8319757636129724E-2</v>
      </c>
      <c r="J359" s="332">
        <f>US_Others!F364+US_Others!K364+US_Others!Q364</f>
        <v>3.1660794859274324E-3</v>
      </c>
      <c r="K359" s="332">
        <f>US_Others!G364+US_Others!L364+US_Others!R364</f>
        <v>3.1419109402333302E-4</v>
      </c>
      <c r="L359" s="332">
        <f>US_Others!Z364+US_Others!AB364</f>
        <v>0</v>
      </c>
      <c r="M359" s="332">
        <f>US_Others!AA364+US_Others!AC364</f>
        <v>0</v>
      </c>
      <c r="N359" s="332">
        <f>US_Others!AD364</f>
        <v>0</v>
      </c>
      <c r="O359" s="332">
        <f>US_Others!AE364</f>
        <v>0</v>
      </c>
      <c r="P359" s="332">
        <f>SUM(US_Others!AG364:AI364)</f>
        <v>0</v>
      </c>
      <c r="Q359" s="332">
        <f>US_Others!AL364</f>
        <v>0</v>
      </c>
      <c r="R359" s="332"/>
      <c r="S359" s="334">
        <f t="shared" si="5"/>
        <v>333.71201135990702</v>
      </c>
      <c r="T359" s="334">
        <f>D359*1000/Spec!I$6</f>
        <v>2.5359080148514037E-2</v>
      </c>
      <c r="U359" s="334">
        <f>E359*1000/Spec!I$7</f>
        <v>6.3911427286226369E-4</v>
      </c>
      <c r="V359" s="334">
        <f>F359*1000/Spec!I$8</f>
        <v>0</v>
      </c>
      <c r="W359" s="334">
        <f>G359*1000/Spec!I$9</f>
        <v>3.5805252880151905E-4</v>
      </c>
      <c r="X359" s="334">
        <f>H359*1000/Spec!I$10</f>
        <v>1.1324689982379476E-3</v>
      </c>
      <c r="Y359" s="334">
        <f>I359*1000/Spec!I$11</f>
        <v>1.2811019325964844E-2</v>
      </c>
      <c r="Z359" s="334">
        <f>J359*1000/Spec!I$12</f>
        <v>7.0829518700837413E-4</v>
      </c>
      <c r="AA359" s="334">
        <f>K359*1000/Spec!I$15</f>
        <v>3.2027634457016618E-5</v>
      </c>
      <c r="AB359" s="334">
        <f>L359*1000/Spec!I$17</f>
        <v>0</v>
      </c>
      <c r="AC359" s="334">
        <f>M359*1000/Spec!I$18</f>
        <v>0</v>
      </c>
      <c r="AD359" s="335">
        <f>N359*1000/Spec!I$25</f>
        <v>0</v>
      </c>
      <c r="AE359" s="335">
        <f>O359*1000/Spec!I$26</f>
        <v>0</v>
      </c>
      <c r="AF359" s="334">
        <f>P359*1000/Spec!I$21</f>
        <v>0</v>
      </c>
      <c r="AG359" s="334">
        <f>Q359*1000/Spec!I$22</f>
        <v>0</v>
      </c>
      <c r="AI359" s="432">
        <f>S359/'2007output'!$D357</f>
        <v>8.8770001207585138E-3</v>
      </c>
      <c r="AJ359" s="432">
        <f>T359/'2007output'!$D357</f>
        <v>6.7457133659447744E-7</v>
      </c>
      <c r="AK359" s="432">
        <f>U359/'2007output'!$D357</f>
        <v>1.7000938786281946E-8</v>
      </c>
      <c r="AL359" s="433">
        <f>V359/'2007output'!$D357</f>
        <v>0</v>
      </c>
      <c r="AM359" s="433">
        <f>W359/'2007output'!$D357</f>
        <v>9.5244768938839585E-9</v>
      </c>
      <c r="AN359" s="433">
        <f>X359/'2007output'!$D357</f>
        <v>3.0124559775798696E-8</v>
      </c>
      <c r="AO359" s="433">
        <f>Y359/'2007output'!$D357</f>
        <v>3.4078311907382718E-7</v>
      </c>
      <c r="AP359" s="433">
        <f>Z359/'2007output'!$D357</f>
        <v>1.8841205130686558E-8</v>
      </c>
      <c r="AQ359" s="433">
        <f>AA359/'2007output'!$D357</f>
        <v>8.5196008913182216E-10</v>
      </c>
      <c r="AR359" s="433">
        <f>AB359/'2007output'!$D357</f>
        <v>0</v>
      </c>
      <c r="AS359" s="433">
        <f>AC359/'2007output'!$D357</f>
        <v>0</v>
      </c>
      <c r="AT359" s="433">
        <f>AD359/'2007output'!$D357</f>
        <v>0</v>
      </c>
      <c r="AU359" s="433">
        <f>AE359/'2007output'!$D357</f>
        <v>0</v>
      </c>
      <c r="AV359" s="433">
        <f>AF359/'2007output'!$D357</f>
        <v>0</v>
      </c>
      <c r="AW359" s="433">
        <f>AG359/'2007output'!$D357</f>
        <v>0</v>
      </c>
      <c r="AY359" s="370">
        <f>IFERROR(IF(SUMPRODUCT(US_CO2!C362:AX362/SUM(US_CO2!C362:AX362),US_CO2!C$6:AX$6)&gt;3.5,4,IF(SUMPRODUCT(US_CO2!C362:AX362/SUM(US_CO2!C362:AX362),US_CO2!C$6:AX$6)&gt;2.5,3,2)),"")</f>
        <v>4</v>
      </c>
      <c r="AZ359" s="370">
        <f>IFERROR(IF(SUMPRODUCT(US_CH4!C362:AC362/SUM(US_CH4!C362:AC362),US_CH4!C$6:AC$6)&gt;3.5,4,IF(SUMPRODUCT(US_CH4!C362:AC362/SUM(US_CH4!C362:AC362),US_CH4!C$6:AC$6)&gt;2.5,3,2)),"")</f>
        <v>4</v>
      </c>
      <c r="BA359" s="223">
        <f>IFERROR(IF(SUMPRODUCT(US_N2O!C362:AA362/SUM(US_N2O!C362:AA362),US_N2O!C$6:AA$6)&gt;3.5,4,IF(SUMPRODUCT(US_N2O!C362:AA362/SUM(US_N2O!C362:AA362),US_N2O!C$6:AA$6)&gt;2.5,3,2)),"")</f>
        <v>4</v>
      </c>
      <c r="BB359" s="223" t="str">
        <f>IFERROR(IF(SUMPRODUCT(US_Others!U364:V364/SUM(US_Others!U364:V364),US_Others!U$8:V$8)&gt;3.5,4,IF(SUMPRODUCT(US_Others!U364:V364/SUM(US_Others!U364:V364),US_Others!U$8:V$8)&gt;2.5,3,2)),"")</f>
        <v/>
      </c>
      <c r="BC359" s="223">
        <f>IFERROR(IF((US_Others!C364*US_Others!C$8/SUM(US_Others!C364,US_Others!H364,US_Others!N364)+ US_Others!H364*US_Others!H$8/SUM(US_Others!C364,US_Others!H364,US_Others!N364)+US_Others!N364*US_Others!N$8/SUM(US_Others!C364,US_Others!H364,US_Others!N364))&gt;3.5,4,IF((US_Others!C364*US_Others!C$8/SUM(US_Others!C364,US_Others!H364,US_Others!N364)+ US_Others!H364*US_Others!H$8/SUM(US_Others!C364,US_Others!H364,US_Others!N364)+US_Others!N364*US_Others!N$8/SUM(US_Others!C364,US_Others!H364,US_Others!N364))&gt;2.5,3,2)),"")</f>
        <v>4</v>
      </c>
      <c r="BD359" s="223">
        <f>IFERROR(IF((US_Others!D364*US_Others!D$8/SUM(US_Others!D364,US_Others!I364,US_Others!O364)+US_Others!I364*US_Others!I$8/SUM(US_Others!D364,US_Others!I364,US_Others!O364)+US_Others!O364*US_Others!O$8/SUM(US_Others!D364,US_Others!I364,US_Others!O364))&gt;3.5,4,IF((US_Others!D364*US_Others!D$8/SUM(US_Others!D364,US_Others!I364,US_Others!O364)+US_Others!I364*US_Others!I$8/SUM(US_Others!D364,US_Others!I364,US_Others!O364)+US_Others!O364*US_Others!O$8/SUM(US_Others!D364,US_Others!I364,US_Others!O364))&gt;2.5,3,2)),"")</f>
        <v>4</v>
      </c>
      <c r="BE359" s="223">
        <f>IFERROR(IF((US_Others!E364*US_Others!E$8/SUM(US_Others!E364,US_Others!J364,US_Others!P364,US_Others!W364)+US_Others!J364*US_Others!J$8/SUM(US_Others!E364,US_Others!J364,US_Others!P364,US_Others!W364)+US_Others!P364*US_Others!P$8/SUM(US_Others!E364,US_Others!J364,US_Others!P364,US_Others!W364)+US_Others!W364*US_Others!W$8/SUM(US_Others!E364,US_Others!J364,US_Others!P364,US_Others!W364))&gt;3.5,4,IF((US_Others!E364*US_Others!E$8/SUM(US_Others!E364,US_Others!J364,US_Others!P364,US_Others!W364)+US_Others!J364*US_Others!J$8/SUM(US_Others!E364,US_Others!J364,US_Others!P364,US_Others!W364)+US_Others!P364*US_Others!P$8/SUM(US_Others!E364,US_Others!J364,US_Others!P364,US_Others!W364)+US_Others!W364*US_Others!W$8/SUM(US_Others!E364,US_Others!J364,US_Others!P364,US_Others!W364))&gt;2.5,3,2)),"")</f>
        <v>4</v>
      </c>
      <c r="BF359" s="223">
        <f>IFERROR(IF((US_Others!F364*US_Others!F$8/SUM(US_Others!F364,US_Others!K364,US_Others!Q364)+US_Others!K364*US_Others!K$8/SUM(US_Others!F364,US_Others!K364,US_Others!Q364)+US_Others!Q364*US_Others!Q$8/SUM(US_Others!F364,US_Others!K364,US_Others!Q364))&gt;3.5,4,IF((US_Others!F364*US_Others!F$8/SUM(US_Others!F364,US_Others!K364,US_Others!Q364)+US_Others!K364*US_Others!K$8/SUM(US_Others!F364,US_Others!K364,US_Others!Q364)+US_Others!Q364*US_Others!Q$8/SUM(US_Others!F364,US_Others!K364,US_Others!Q364))&gt;2.5,3,2)),"")</f>
        <v>4</v>
      </c>
      <c r="BG359" s="223">
        <f>IFERROR(IF((US_Others!G364*US_Others!G$8/SUM(US_Others!G364,US_Others!L364,US_Others!R364)+US_Others!L364*US_Others!L$8/SUM(US_Others!G364,US_Others!L364,US_Others!R364)+US_Others!R364*US_Others!R$8/SUM(US_Others!G364,US_Others!L364,US_Others!R364))&gt;3.5,4,IF((US_Others!G364*US_Others!G$8/SUM(US_Others!G364,US_Others!L364,US_Others!R364)+US_Others!L364*US_Others!L$8/SUM(US_Others!G364,US_Others!L364,US_Others!R364)+US_Others!R364*US_Others!R$8/SUM(US_Others!G364,US_Others!L364,US_Others!R364))&gt;2.5,3,2)),"")</f>
        <v>4</v>
      </c>
      <c r="BH359" s="219" t="str">
        <f>IFERROR(IF((US_Others!Z364*US_Others!Z$8/SUM(US_Others!Z364,US_Others!AB364)+US_Others!AB364*US_Others!AB$8/SUM(US_Others!Z364,US_Others!AB364))&gt;3.5,4,IF((US_Others!Z364*US_Others!Z$8/SUM(US_Others!Z364,US_Others!AB364)+US_Others!AB364*US_Others!AB$8/SUM(US_Others!Z364,US_Others!AB364))&gt;2.5,3,2)),"")</f>
        <v/>
      </c>
      <c r="BI359" s="219" t="str">
        <f>IFERROR(IF((US_Others!AA364*US_Others!AA$8/SUM(US_Others!AA364,US_Others!AC364)+US_Others!AC364*US_Others!AC$8/SUM(US_Others!AA364,US_Others!AC364))&gt;3.5,4,IF((US_Others!AA364*US_Others!AA$8/SUM(US_Others!AA364,US_Others!AC364)+US_Others!AC364*US_Others!AC$8/SUM(US_Others!AA364,US_Others!AC364))&gt;2.5,3,2)),"")</f>
        <v/>
      </c>
      <c r="BJ359" s="219" t="str">
        <f>IFERROR(US_Others!AD364*US_Others!AD$8/US_Others!AD364,"")</f>
        <v/>
      </c>
      <c r="BK359" s="74" t="str">
        <f>IFERROR(US_Others!AE364*US_Others!AE$8/US_Others!AE364,"")</f>
        <v/>
      </c>
      <c r="BL359" s="219" t="str">
        <f>IFERROR(IF(SUMPRODUCT(US_Others!AG364:AI364/SUM(US_Others!AG364:AI364),US_Others!AG$8:AI$8)&gt;3.5,4,IF(SUMPRODUCT(US_Others!AG364:AI364/SUM(US_Others!AG364:AI364),US_Others!AG$8:AI$8)&gt;2.5,3,2)),"")</f>
        <v/>
      </c>
      <c r="BM359" s="219" t="str">
        <f>IFERROR(US_Others!AL364*US_Others!AL$8/US_Others!AL364,"")</f>
        <v/>
      </c>
    </row>
    <row r="360" spans="1:65">
      <c r="A360" s="200" t="s">
        <v>520</v>
      </c>
      <c r="B360" s="332">
        <v>624400</v>
      </c>
      <c r="C360" s="333">
        <f>SUM(US_CO2!C363:AX363)</f>
        <v>0.63683462099257215</v>
      </c>
      <c r="D360" s="333">
        <f>SUM(US_CH4!C363:AC363)</f>
        <v>1.2366444867222815E-3</v>
      </c>
      <c r="E360" s="333">
        <f>SUM(US_N2O!C363:AA363)</f>
        <v>3.6525734627419889E-4</v>
      </c>
      <c r="F360" s="332">
        <f>US_Others!V365+US_Others!U365</f>
        <v>0</v>
      </c>
      <c r="G360" s="332">
        <f>US_Others!C365+US_Others!H365+US_Others!N365</f>
        <v>1.7934924131900775E-4</v>
      </c>
      <c r="H360" s="332">
        <f>US_Others!D365+US_Others!I365+US_Others!O365</f>
        <v>2.9413275576317278E-3</v>
      </c>
      <c r="I360" s="332">
        <f>US_Others!E365+US_Others!J365+US_Others!P365+US_Others!W365</f>
        <v>1.3594672491980788E-2</v>
      </c>
      <c r="J360" s="332">
        <f>US_Others!F365+US_Others!K365+US_Others!Q365</f>
        <v>2.3494750612790016E-3</v>
      </c>
      <c r="K360" s="332">
        <f>US_Others!G365+US_Others!L365+US_Others!R365</f>
        <v>2.3315401371471012E-4</v>
      </c>
      <c r="L360" s="332">
        <f>US_Others!Z365+US_Others!AB365</f>
        <v>0</v>
      </c>
      <c r="M360" s="332">
        <f>US_Others!AA365+US_Others!AC365</f>
        <v>0</v>
      </c>
      <c r="N360" s="332">
        <f>US_Others!AD365</f>
        <v>0</v>
      </c>
      <c r="O360" s="332">
        <f>US_Others!AE365</f>
        <v>0</v>
      </c>
      <c r="P360" s="332">
        <f>SUM(US_Others!AG365:AI365)</f>
        <v>0</v>
      </c>
      <c r="Q360" s="332">
        <f>US_Others!AL365</f>
        <v>0</v>
      </c>
      <c r="R360" s="332"/>
      <c r="S360" s="334">
        <f t="shared" si="5"/>
        <v>636.83462099257213</v>
      </c>
      <c r="T360" s="334">
        <f>D360*1000/Spec!I$6</f>
        <v>4.9465779468891261E-2</v>
      </c>
      <c r="U360" s="334">
        <f>E360*1000/Spec!I$7</f>
        <v>1.2256957928664391E-3</v>
      </c>
      <c r="V360" s="334">
        <f>F360*1000/Spec!I$8</f>
        <v>0</v>
      </c>
      <c r="W360" s="334">
        <f>G360*1000/Spec!I$9</f>
        <v>2.6570257973186336E-4</v>
      </c>
      <c r="X360" s="334">
        <f>H360*1000/Spec!I$10</f>
        <v>8.4037930218049367E-4</v>
      </c>
      <c r="Y360" s="334">
        <f>I360*1000/Spec!I$11</f>
        <v>9.5067639804061448E-3</v>
      </c>
      <c r="Z360" s="334">
        <f>J360*1000/Spec!I$12</f>
        <v>5.2560963339574971E-4</v>
      </c>
      <c r="AA360" s="334">
        <f>K360*1000/Spec!I$15</f>
        <v>2.376697387509787E-5</v>
      </c>
      <c r="AB360" s="334">
        <f>L360*1000/Spec!I$17</f>
        <v>0</v>
      </c>
      <c r="AC360" s="334">
        <f>M360*1000/Spec!I$18</f>
        <v>0</v>
      </c>
      <c r="AD360" s="335">
        <f>N360*1000/Spec!I$25</f>
        <v>0</v>
      </c>
      <c r="AE360" s="335">
        <f>O360*1000/Spec!I$26</f>
        <v>0</v>
      </c>
      <c r="AF360" s="334">
        <f>P360*1000/Spec!I$21</f>
        <v>0</v>
      </c>
      <c r="AG360" s="334">
        <f>Q360*1000/Spec!I$22</f>
        <v>0</v>
      </c>
      <c r="AI360" s="432">
        <f>S360/'2007output'!$D358</f>
        <v>1.3496637785264776E-2</v>
      </c>
      <c r="AJ360" s="432">
        <f>T360/'2007output'!$D358</f>
        <v>1.0483439283135319E-6</v>
      </c>
      <c r="AK360" s="432">
        <f>U360/'2007output'!$D358</f>
        <v>2.5976559071894744E-8</v>
      </c>
      <c r="AL360" s="433">
        <f>V360/'2007output'!$D358</f>
        <v>0</v>
      </c>
      <c r="AM360" s="433">
        <f>W360/'2007output'!$D358</f>
        <v>5.6311189106868939E-9</v>
      </c>
      <c r="AN360" s="433">
        <f>X360/'2007output'!$D358</f>
        <v>1.7810424668943977E-8</v>
      </c>
      <c r="AO360" s="433">
        <f>Y360/'2007output'!$D358</f>
        <v>2.014798594862202E-7</v>
      </c>
      <c r="AP360" s="433">
        <f>Z360/'2007output'!$D358</f>
        <v>1.113941140218095E-8</v>
      </c>
      <c r="AQ360" s="433">
        <f>AA360/'2007output'!$D358</f>
        <v>5.0370100347887354E-10</v>
      </c>
      <c r="AR360" s="433">
        <f>AB360/'2007output'!$D358</f>
        <v>0</v>
      </c>
      <c r="AS360" s="433">
        <f>AC360/'2007output'!$D358</f>
        <v>0</v>
      </c>
      <c r="AT360" s="433">
        <f>AD360/'2007output'!$D358</f>
        <v>0</v>
      </c>
      <c r="AU360" s="433">
        <f>AE360/'2007output'!$D358</f>
        <v>0</v>
      </c>
      <c r="AV360" s="433">
        <f>AF360/'2007output'!$D358</f>
        <v>0</v>
      </c>
      <c r="AW360" s="433">
        <f>AG360/'2007output'!$D358</f>
        <v>0</v>
      </c>
      <c r="AY360" s="370">
        <f>IFERROR(IF(SUMPRODUCT(US_CO2!C363:AX363/SUM(US_CO2!C363:AX363),US_CO2!C$6:AX$6)&gt;3.5,4,IF(SUMPRODUCT(US_CO2!C363:AX363/SUM(US_CO2!C363:AX363),US_CO2!C$6:AX$6)&gt;2.5,3,2)),"")</f>
        <v>4</v>
      </c>
      <c r="AZ360" s="370">
        <f>IFERROR(IF(SUMPRODUCT(US_CH4!C363:AC363/SUM(US_CH4!C363:AC363),US_CH4!C$6:AC$6)&gt;3.5,4,IF(SUMPRODUCT(US_CH4!C363:AC363/SUM(US_CH4!C363:AC363),US_CH4!C$6:AC$6)&gt;2.5,3,2)),"")</f>
        <v>4</v>
      </c>
      <c r="BA360" s="223">
        <f>IFERROR(IF(SUMPRODUCT(US_N2O!C363:AA363/SUM(US_N2O!C363:AA363),US_N2O!C$6:AA$6)&gt;3.5,4,IF(SUMPRODUCT(US_N2O!C363:AA363/SUM(US_N2O!C363:AA363),US_N2O!C$6:AA$6)&gt;2.5,3,2)),"")</f>
        <v>4</v>
      </c>
      <c r="BB360" s="223" t="str">
        <f>IFERROR(IF(SUMPRODUCT(US_Others!U365:V365/SUM(US_Others!U365:V365),US_Others!U$8:V$8)&gt;3.5,4,IF(SUMPRODUCT(US_Others!U365:V365/SUM(US_Others!U365:V365),US_Others!U$8:V$8)&gt;2.5,3,2)),"")</f>
        <v/>
      </c>
      <c r="BC360" s="223">
        <f>IFERROR(IF((US_Others!C365*US_Others!C$8/SUM(US_Others!C365,US_Others!H365,US_Others!N365)+ US_Others!H365*US_Others!H$8/SUM(US_Others!C365,US_Others!H365,US_Others!N365)+US_Others!N365*US_Others!N$8/SUM(US_Others!C365,US_Others!H365,US_Others!N365))&gt;3.5,4,IF((US_Others!C365*US_Others!C$8/SUM(US_Others!C365,US_Others!H365,US_Others!N365)+ US_Others!H365*US_Others!H$8/SUM(US_Others!C365,US_Others!H365,US_Others!N365)+US_Others!N365*US_Others!N$8/SUM(US_Others!C365,US_Others!H365,US_Others!N365))&gt;2.5,3,2)),"")</f>
        <v>4</v>
      </c>
      <c r="BD360" s="223">
        <f>IFERROR(IF((US_Others!D365*US_Others!D$8/SUM(US_Others!D365,US_Others!I365,US_Others!O365)+US_Others!I365*US_Others!I$8/SUM(US_Others!D365,US_Others!I365,US_Others!O365)+US_Others!O365*US_Others!O$8/SUM(US_Others!D365,US_Others!I365,US_Others!O365))&gt;3.5,4,IF((US_Others!D365*US_Others!D$8/SUM(US_Others!D365,US_Others!I365,US_Others!O365)+US_Others!I365*US_Others!I$8/SUM(US_Others!D365,US_Others!I365,US_Others!O365)+US_Others!O365*US_Others!O$8/SUM(US_Others!D365,US_Others!I365,US_Others!O365))&gt;2.5,3,2)),"")</f>
        <v>4</v>
      </c>
      <c r="BE360" s="223">
        <f>IFERROR(IF((US_Others!E365*US_Others!E$8/SUM(US_Others!E365,US_Others!J365,US_Others!P365,US_Others!W365)+US_Others!J365*US_Others!J$8/SUM(US_Others!E365,US_Others!J365,US_Others!P365,US_Others!W365)+US_Others!P365*US_Others!P$8/SUM(US_Others!E365,US_Others!J365,US_Others!P365,US_Others!W365)+US_Others!W365*US_Others!W$8/SUM(US_Others!E365,US_Others!J365,US_Others!P365,US_Others!W365))&gt;3.5,4,IF((US_Others!E365*US_Others!E$8/SUM(US_Others!E365,US_Others!J365,US_Others!P365,US_Others!W365)+US_Others!J365*US_Others!J$8/SUM(US_Others!E365,US_Others!J365,US_Others!P365,US_Others!W365)+US_Others!P365*US_Others!P$8/SUM(US_Others!E365,US_Others!J365,US_Others!P365,US_Others!W365)+US_Others!W365*US_Others!W$8/SUM(US_Others!E365,US_Others!J365,US_Others!P365,US_Others!W365))&gt;2.5,3,2)),"")</f>
        <v>4</v>
      </c>
      <c r="BF360" s="223">
        <f>IFERROR(IF((US_Others!F365*US_Others!F$8/SUM(US_Others!F365,US_Others!K365,US_Others!Q365)+US_Others!K365*US_Others!K$8/SUM(US_Others!F365,US_Others!K365,US_Others!Q365)+US_Others!Q365*US_Others!Q$8/SUM(US_Others!F365,US_Others!K365,US_Others!Q365))&gt;3.5,4,IF((US_Others!F365*US_Others!F$8/SUM(US_Others!F365,US_Others!K365,US_Others!Q365)+US_Others!K365*US_Others!K$8/SUM(US_Others!F365,US_Others!K365,US_Others!Q365)+US_Others!Q365*US_Others!Q$8/SUM(US_Others!F365,US_Others!K365,US_Others!Q365))&gt;2.5,3,2)),"")</f>
        <v>4</v>
      </c>
      <c r="BG360" s="223">
        <f>IFERROR(IF((US_Others!G365*US_Others!G$8/SUM(US_Others!G365,US_Others!L365,US_Others!R365)+US_Others!L365*US_Others!L$8/SUM(US_Others!G365,US_Others!L365,US_Others!R365)+US_Others!R365*US_Others!R$8/SUM(US_Others!G365,US_Others!L365,US_Others!R365))&gt;3.5,4,IF((US_Others!G365*US_Others!G$8/SUM(US_Others!G365,US_Others!L365,US_Others!R365)+US_Others!L365*US_Others!L$8/SUM(US_Others!G365,US_Others!L365,US_Others!R365)+US_Others!R365*US_Others!R$8/SUM(US_Others!G365,US_Others!L365,US_Others!R365))&gt;2.5,3,2)),"")</f>
        <v>4</v>
      </c>
      <c r="BH360" s="219" t="str">
        <f>IFERROR(IF((US_Others!Z365*US_Others!Z$8/SUM(US_Others!Z365,US_Others!AB365)+US_Others!AB365*US_Others!AB$8/SUM(US_Others!Z365,US_Others!AB365))&gt;3.5,4,IF((US_Others!Z365*US_Others!Z$8/SUM(US_Others!Z365,US_Others!AB365)+US_Others!AB365*US_Others!AB$8/SUM(US_Others!Z365,US_Others!AB365))&gt;2.5,3,2)),"")</f>
        <v/>
      </c>
      <c r="BI360" s="219" t="str">
        <f>IFERROR(IF((US_Others!AA365*US_Others!AA$8/SUM(US_Others!AA365,US_Others!AC365)+US_Others!AC365*US_Others!AC$8/SUM(US_Others!AA365,US_Others!AC365))&gt;3.5,4,IF((US_Others!AA365*US_Others!AA$8/SUM(US_Others!AA365,US_Others!AC365)+US_Others!AC365*US_Others!AC$8/SUM(US_Others!AA365,US_Others!AC365))&gt;2.5,3,2)),"")</f>
        <v/>
      </c>
      <c r="BJ360" s="219" t="str">
        <f>IFERROR(US_Others!AD365*US_Others!AD$8/US_Others!AD365,"")</f>
        <v/>
      </c>
      <c r="BK360" s="74" t="str">
        <f>IFERROR(US_Others!AE365*US_Others!AE$8/US_Others!AE365,"")</f>
        <v/>
      </c>
      <c r="BL360" s="219" t="str">
        <f>IFERROR(IF(SUMPRODUCT(US_Others!AG365:AI365/SUM(US_Others!AG365:AI365),US_Others!AG$8:AI$8)&gt;3.5,4,IF(SUMPRODUCT(US_Others!AG365:AI365/SUM(US_Others!AG365:AI365),US_Others!AG$8:AI$8)&gt;2.5,3,2)),"")</f>
        <v/>
      </c>
      <c r="BM360" s="219" t="str">
        <f>IFERROR(US_Others!AL365*US_Others!AL$8/US_Others!AL365,"")</f>
        <v/>
      </c>
    </row>
    <row r="361" spans="1:65">
      <c r="A361" s="200" t="s">
        <v>521</v>
      </c>
      <c r="B361" s="332">
        <v>711100</v>
      </c>
      <c r="C361" s="333">
        <f>SUM(US_CO2!C364:AX364)</f>
        <v>8.4210208463180142E-2</v>
      </c>
      <c r="D361" s="333">
        <f>SUM(US_CH4!C364:AC364)</f>
        <v>1.5161018847347207E-4</v>
      </c>
      <c r="E361" s="333">
        <f>SUM(US_N2O!C364:AA364)</f>
        <v>4.7686772338186946E-5</v>
      </c>
      <c r="F361" s="332">
        <f>US_Others!V366+US_Others!U366</f>
        <v>0</v>
      </c>
      <c r="G361" s="332">
        <f>US_Others!C366+US_Others!H366+US_Others!N366</f>
        <v>2.000299150278305E-5</v>
      </c>
      <c r="H361" s="332">
        <f>US_Others!D366+US_Others!I366+US_Others!O366</f>
        <v>3.2804906064564206E-4</v>
      </c>
      <c r="I361" s="332">
        <f>US_Others!E366+US_Others!J366+US_Others!P366+US_Others!W366</f>
        <v>1.5162267559109554E-3</v>
      </c>
      <c r="J361" s="332">
        <f>US_Others!F366+US_Others!K366+US_Others!Q366</f>
        <v>2.6203918868645799E-4</v>
      </c>
      <c r="K361" s="332">
        <f>US_Others!G366+US_Others!L366+US_Others!R366</f>
        <v>2.6003888953617973E-5</v>
      </c>
      <c r="L361" s="332">
        <f>US_Others!Z366+US_Others!AB366</f>
        <v>0</v>
      </c>
      <c r="M361" s="332">
        <f>US_Others!AA366+US_Others!AC366</f>
        <v>0</v>
      </c>
      <c r="N361" s="332">
        <f>US_Others!AD366</f>
        <v>0</v>
      </c>
      <c r="O361" s="332">
        <f>US_Others!AE366</f>
        <v>0</v>
      </c>
      <c r="P361" s="332">
        <f>SUM(US_Others!AG366:AI366)</f>
        <v>0</v>
      </c>
      <c r="Q361" s="332">
        <f>US_Others!AL366</f>
        <v>0</v>
      </c>
      <c r="R361" s="332"/>
      <c r="S361" s="334">
        <f t="shared" si="5"/>
        <v>84.210208463180138</v>
      </c>
      <c r="T361" s="334">
        <f>D361*1000/Spec!I$6</f>
        <v>6.0644075389388831E-3</v>
      </c>
      <c r="U361" s="334">
        <f>E361*1000/Spec!I$7</f>
        <v>1.6002272596707029E-4</v>
      </c>
      <c r="V361" s="334">
        <f>F361*1000/Spec!I$8</f>
        <v>0</v>
      </c>
      <c r="W361" s="334">
        <f>G361*1000/Spec!I$9</f>
        <v>2.9634061485604519E-5</v>
      </c>
      <c r="X361" s="334">
        <f>H361*1000/Spec!I$10</f>
        <v>9.3728303041612008E-5</v>
      </c>
      <c r="Y361" s="334">
        <f>I361*1000/Spec!I$11</f>
        <v>1.0602984307069619E-3</v>
      </c>
      <c r="Z361" s="334">
        <f>J361*1000/Spec!I$12</f>
        <v>5.8621742435449213E-5</v>
      </c>
      <c r="AA361" s="334">
        <f>K361*1000/Spec!I$15</f>
        <v>2.6507532062811387E-6</v>
      </c>
      <c r="AB361" s="334">
        <f>L361*1000/Spec!I$17</f>
        <v>0</v>
      </c>
      <c r="AC361" s="334">
        <f>M361*1000/Spec!I$18</f>
        <v>0</v>
      </c>
      <c r="AD361" s="335">
        <f>N361*1000/Spec!I$25</f>
        <v>0</v>
      </c>
      <c r="AE361" s="335">
        <f>O361*1000/Spec!I$26</f>
        <v>0</v>
      </c>
      <c r="AF361" s="334">
        <f>P361*1000/Spec!I$21</f>
        <v>0</v>
      </c>
      <c r="AG361" s="334">
        <f>Q361*1000/Spec!I$22</f>
        <v>0</v>
      </c>
      <c r="AI361" s="432">
        <f>S361/'2007output'!$D359</f>
        <v>3.8914580797852231E-3</v>
      </c>
      <c r="AJ361" s="432">
        <f>T361/'2007output'!$D359</f>
        <v>2.8024378691370502E-7</v>
      </c>
      <c r="AK361" s="432">
        <f>U361/'2007output'!$D359</f>
        <v>7.3948484545800601E-9</v>
      </c>
      <c r="AL361" s="433">
        <f>V361/'2007output'!$D359</f>
        <v>0</v>
      </c>
      <c r="AM361" s="433">
        <f>W361/'2007output'!$D359</f>
        <v>1.3694267014601906E-9</v>
      </c>
      <c r="AN361" s="433">
        <f>X361/'2007output'!$D359</f>
        <v>4.3313010243326601E-9</v>
      </c>
      <c r="AO361" s="433">
        <f>Y361/'2007output'!$D359</f>
        <v>4.899770432182564E-8</v>
      </c>
      <c r="AP361" s="433">
        <f>Z361/'2007output'!$D359</f>
        <v>2.7089833574187328E-9</v>
      </c>
      <c r="AQ361" s="433">
        <f>AA361/'2007output'!$D359</f>
        <v>1.2249459026822808E-10</v>
      </c>
      <c r="AR361" s="433">
        <f>AB361/'2007output'!$D359</f>
        <v>0</v>
      </c>
      <c r="AS361" s="433">
        <f>AC361/'2007output'!$D359</f>
        <v>0</v>
      </c>
      <c r="AT361" s="433">
        <f>AD361/'2007output'!$D359</f>
        <v>0</v>
      </c>
      <c r="AU361" s="433">
        <f>AE361/'2007output'!$D359</f>
        <v>0</v>
      </c>
      <c r="AV361" s="433">
        <f>AF361/'2007output'!$D359</f>
        <v>0</v>
      </c>
      <c r="AW361" s="433">
        <f>AG361/'2007output'!$D359</f>
        <v>0</v>
      </c>
      <c r="AY361" s="370">
        <f>IFERROR(IF(SUMPRODUCT(US_CO2!C364:AX364/SUM(US_CO2!C364:AX364),US_CO2!C$6:AX$6)&gt;3.5,4,IF(SUMPRODUCT(US_CO2!C364:AX364/SUM(US_CO2!C364:AX364),US_CO2!C$6:AX$6)&gt;2.5,3,2)),"")</f>
        <v>4</v>
      </c>
      <c r="AZ361" s="370">
        <f>IFERROR(IF(SUMPRODUCT(US_CH4!C364:AC364/SUM(US_CH4!C364:AC364),US_CH4!C$6:AC$6)&gt;3.5,4,IF(SUMPRODUCT(US_CH4!C364:AC364/SUM(US_CH4!C364:AC364),US_CH4!C$6:AC$6)&gt;2.5,3,2)),"")</f>
        <v>4</v>
      </c>
      <c r="BA361" s="223">
        <f>IFERROR(IF(SUMPRODUCT(US_N2O!C364:AA364/SUM(US_N2O!C364:AA364),US_N2O!C$6:AA$6)&gt;3.5,4,IF(SUMPRODUCT(US_N2O!C364:AA364/SUM(US_N2O!C364:AA364),US_N2O!C$6:AA$6)&gt;2.5,3,2)),"")</f>
        <v>4</v>
      </c>
      <c r="BB361" s="223" t="str">
        <f>IFERROR(IF(SUMPRODUCT(US_Others!U366:V366/SUM(US_Others!U366:V366),US_Others!U$8:V$8)&gt;3.5,4,IF(SUMPRODUCT(US_Others!U366:V366/SUM(US_Others!U366:V366),US_Others!U$8:V$8)&gt;2.5,3,2)),"")</f>
        <v/>
      </c>
      <c r="BC361" s="223">
        <f>IFERROR(IF((US_Others!C366*US_Others!C$8/SUM(US_Others!C366,US_Others!H366,US_Others!N366)+ US_Others!H366*US_Others!H$8/SUM(US_Others!C366,US_Others!H366,US_Others!N366)+US_Others!N366*US_Others!N$8/SUM(US_Others!C366,US_Others!H366,US_Others!N366))&gt;3.5,4,IF((US_Others!C366*US_Others!C$8/SUM(US_Others!C366,US_Others!H366,US_Others!N366)+ US_Others!H366*US_Others!H$8/SUM(US_Others!C366,US_Others!H366,US_Others!N366)+US_Others!N366*US_Others!N$8/SUM(US_Others!C366,US_Others!H366,US_Others!N366))&gt;2.5,3,2)),"")</f>
        <v>4</v>
      </c>
      <c r="BD361" s="223">
        <f>IFERROR(IF((US_Others!D366*US_Others!D$8/SUM(US_Others!D366,US_Others!I366,US_Others!O366)+US_Others!I366*US_Others!I$8/SUM(US_Others!D366,US_Others!I366,US_Others!O366)+US_Others!O366*US_Others!O$8/SUM(US_Others!D366,US_Others!I366,US_Others!O366))&gt;3.5,4,IF((US_Others!D366*US_Others!D$8/SUM(US_Others!D366,US_Others!I366,US_Others!O366)+US_Others!I366*US_Others!I$8/SUM(US_Others!D366,US_Others!I366,US_Others!O366)+US_Others!O366*US_Others!O$8/SUM(US_Others!D366,US_Others!I366,US_Others!O366))&gt;2.5,3,2)),"")</f>
        <v>4</v>
      </c>
      <c r="BE361" s="223">
        <f>IFERROR(IF((US_Others!E366*US_Others!E$8/SUM(US_Others!E366,US_Others!J366,US_Others!P366,US_Others!W366)+US_Others!J366*US_Others!J$8/SUM(US_Others!E366,US_Others!J366,US_Others!P366,US_Others!W366)+US_Others!P366*US_Others!P$8/SUM(US_Others!E366,US_Others!J366,US_Others!P366,US_Others!W366)+US_Others!W366*US_Others!W$8/SUM(US_Others!E366,US_Others!J366,US_Others!P366,US_Others!W366))&gt;3.5,4,IF((US_Others!E366*US_Others!E$8/SUM(US_Others!E366,US_Others!J366,US_Others!P366,US_Others!W366)+US_Others!J366*US_Others!J$8/SUM(US_Others!E366,US_Others!J366,US_Others!P366,US_Others!W366)+US_Others!P366*US_Others!P$8/SUM(US_Others!E366,US_Others!J366,US_Others!P366,US_Others!W366)+US_Others!W366*US_Others!W$8/SUM(US_Others!E366,US_Others!J366,US_Others!P366,US_Others!W366))&gt;2.5,3,2)),"")</f>
        <v>4</v>
      </c>
      <c r="BF361" s="223">
        <f>IFERROR(IF((US_Others!F366*US_Others!F$8/SUM(US_Others!F366,US_Others!K366,US_Others!Q366)+US_Others!K366*US_Others!K$8/SUM(US_Others!F366,US_Others!K366,US_Others!Q366)+US_Others!Q366*US_Others!Q$8/SUM(US_Others!F366,US_Others!K366,US_Others!Q366))&gt;3.5,4,IF((US_Others!F366*US_Others!F$8/SUM(US_Others!F366,US_Others!K366,US_Others!Q366)+US_Others!K366*US_Others!K$8/SUM(US_Others!F366,US_Others!K366,US_Others!Q366)+US_Others!Q366*US_Others!Q$8/SUM(US_Others!F366,US_Others!K366,US_Others!Q366))&gt;2.5,3,2)),"")</f>
        <v>4</v>
      </c>
      <c r="BG361" s="223">
        <f>IFERROR(IF((US_Others!G366*US_Others!G$8/SUM(US_Others!G366,US_Others!L366,US_Others!R366)+US_Others!L366*US_Others!L$8/SUM(US_Others!G366,US_Others!L366,US_Others!R366)+US_Others!R366*US_Others!R$8/SUM(US_Others!G366,US_Others!L366,US_Others!R366))&gt;3.5,4,IF((US_Others!G366*US_Others!G$8/SUM(US_Others!G366,US_Others!L366,US_Others!R366)+US_Others!L366*US_Others!L$8/SUM(US_Others!G366,US_Others!L366,US_Others!R366)+US_Others!R366*US_Others!R$8/SUM(US_Others!G366,US_Others!L366,US_Others!R366))&gt;2.5,3,2)),"")</f>
        <v>4</v>
      </c>
      <c r="BH361" s="219" t="str">
        <f>IFERROR(IF((US_Others!Z366*US_Others!Z$8/SUM(US_Others!Z366,US_Others!AB366)+US_Others!AB366*US_Others!AB$8/SUM(US_Others!Z366,US_Others!AB366))&gt;3.5,4,IF((US_Others!Z366*US_Others!Z$8/SUM(US_Others!Z366,US_Others!AB366)+US_Others!AB366*US_Others!AB$8/SUM(US_Others!Z366,US_Others!AB366))&gt;2.5,3,2)),"")</f>
        <v/>
      </c>
      <c r="BI361" s="219" t="str">
        <f>IFERROR(IF((US_Others!AA366*US_Others!AA$8/SUM(US_Others!AA366,US_Others!AC366)+US_Others!AC366*US_Others!AC$8/SUM(US_Others!AA366,US_Others!AC366))&gt;3.5,4,IF((US_Others!AA366*US_Others!AA$8/SUM(US_Others!AA366,US_Others!AC366)+US_Others!AC366*US_Others!AC$8/SUM(US_Others!AA366,US_Others!AC366))&gt;2.5,3,2)),"")</f>
        <v/>
      </c>
      <c r="BJ361" s="219" t="str">
        <f>IFERROR(US_Others!AD366*US_Others!AD$8/US_Others!AD366,"")</f>
        <v/>
      </c>
      <c r="BK361" s="74" t="str">
        <f>IFERROR(US_Others!AE366*US_Others!AE$8/US_Others!AE366,"")</f>
        <v/>
      </c>
      <c r="BL361" s="219" t="str">
        <f>IFERROR(IF(SUMPRODUCT(US_Others!AG366:AI366/SUM(US_Others!AG366:AI366),US_Others!AG$8:AI$8)&gt;3.5,4,IF(SUMPRODUCT(US_Others!AG366:AI366/SUM(US_Others!AG366:AI366),US_Others!AG$8:AI$8)&gt;2.5,3,2)),"")</f>
        <v/>
      </c>
      <c r="BM361" s="219" t="str">
        <f>IFERROR(US_Others!AL366*US_Others!AL$8/US_Others!AL366,"")</f>
        <v/>
      </c>
    </row>
    <row r="362" spans="1:65">
      <c r="A362" s="200" t="s">
        <v>522</v>
      </c>
      <c r="B362" s="332">
        <v>711200</v>
      </c>
      <c r="C362" s="333">
        <f>SUM(US_CO2!C365:AX365)</f>
        <v>0.11202238781273767</v>
      </c>
      <c r="D362" s="333">
        <f>SUM(US_CH4!C365:AC365)</f>
        <v>1.9970237174079879E-4</v>
      </c>
      <c r="E362" s="333">
        <f>SUM(US_N2O!C365:AA365)</f>
        <v>6.329736740228557E-5</v>
      </c>
      <c r="F362" s="332">
        <f>US_Others!V367+US_Others!U367</f>
        <v>0</v>
      </c>
      <c r="G362" s="332">
        <f>US_Others!C367+US_Others!H367+US_Others!N367</f>
        <v>2.3820976374805912E-5</v>
      </c>
      <c r="H362" s="332">
        <f>US_Others!D367+US_Others!I367+US_Others!O367</f>
        <v>3.9066401254681698E-4</v>
      </c>
      <c r="I362" s="332">
        <f>US_Others!E367+US_Others!J367+US_Others!P367+US_Others!W367</f>
        <v>1.8056300092102883E-3</v>
      </c>
      <c r="J362" s="332">
        <f>US_Others!F367+US_Others!K367+US_Others!Q367</f>
        <v>3.1205479050995744E-4</v>
      </c>
      <c r="K362" s="332">
        <f>US_Others!G367+US_Others!L367+US_Others!R367</f>
        <v>3.0967269287247689E-5</v>
      </c>
      <c r="L362" s="332">
        <f>US_Others!Z367+US_Others!AB367</f>
        <v>0</v>
      </c>
      <c r="M362" s="332">
        <f>US_Others!AA367+US_Others!AC367</f>
        <v>0</v>
      </c>
      <c r="N362" s="332">
        <f>US_Others!AD367</f>
        <v>0</v>
      </c>
      <c r="O362" s="332">
        <f>US_Others!AE367</f>
        <v>0</v>
      </c>
      <c r="P362" s="332">
        <f>SUM(US_Others!AG367:AI367)</f>
        <v>0</v>
      </c>
      <c r="Q362" s="332">
        <f>US_Others!AL367</f>
        <v>0</v>
      </c>
      <c r="R362" s="332"/>
      <c r="S362" s="334">
        <f t="shared" si="5"/>
        <v>112.02238781273768</v>
      </c>
      <c r="T362" s="334">
        <f>D362*1000/Spec!I$6</f>
        <v>7.9880948696319527E-3</v>
      </c>
      <c r="U362" s="334">
        <f>E362*1000/Spec!I$7</f>
        <v>2.1240727316203213E-4</v>
      </c>
      <c r="V362" s="334">
        <f>F362*1000/Spec!I$8</f>
        <v>0</v>
      </c>
      <c r="W362" s="334">
        <f>G362*1000/Spec!I$9</f>
        <v>3.5290335370082836E-5</v>
      </c>
      <c r="X362" s="334">
        <f>H362*1000/Spec!I$10</f>
        <v>1.1161828929909057E-4</v>
      </c>
      <c r="Y362" s="334">
        <f>I362*1000/Spec!I$11</f>
        <v>1.2626783281190826E-3</v>
      </c>
      <c r="Z362" s="334">
        <f>J362*1000/Spec!I$12</f>
        <v>6.9810915102898755E-5</v>
      </c>
      <c r="AA362" s="334">
        <f>K362*1000/Spec!I$15</f>
        <v>3.1567043106266756E-6</v>
      </c>
      <c r="AB362" s="334">
        <f>L362*1000/Spec!I$17</f>
        <v>0</v>
      </c>
      <c r="AC362" s="334">
        <f>M362*1000/Spec!I$18</f>
        <v>0</v>
      </c>
      <c r="AD362" s="335">
        <f>N362*1000/Spec!I$25</f>
        <v>0</v>
      </c>
      <c r="AE362" s="335">
        <f>O362*1000/Spec!I$26</f>
        <v>0</v>
      </c>
      <c r="AF362" s="334">
        <f>P362*1000/Spec!I$21</f>
        <v>0</v>
      </c>
      <c r="AG362" s="334">
        <f>Q362*1000/Spec!I$22</f>
        <v>0</v>
      </c>
      <c r="AI362" s="432">
        <f>S362/'2007output'!$D360</f>
        <v>2.7904265873597506E-3</v>
      </c>
      <c r="AJ362" s="432">
        <f>T362/'2007output'!$D360</f>
        <v>1.9897979985781452E-7</v>
      </c>
      <c r="AK362" s="432">
        <f>U362/'2007output'!$D360</f>
        <v>5.2909682961830692E-9</v>
      </c>
      <c r="AL362" s="433">
        <f>V362/'2007output'!$D360</f>
        <v>0</v>
      </c>
      <c r="AM362" s="433">
        <f>W362/'2007output'!$D360</f>
        <v>8.7906615825880559E-10</v>
      </c>
      <c r="AN362" s="433">
        <f>X362/'2007output'!$D360</f>
        <v>2.7803606776928508E-9</v>
      </c>
      <c r="AO362" s="433">
        <f>Y362/'2007output'!$D360</f>
        <v>3.1452741249868384E-8</v>
      </c>
      <c r="AP362" s="433">
        <f>Z362/'2007output'!$D360</f>
        <v>1.7389580546763954E-9</v>
      </c>
      <c r="AQ362" s="433">
        <f>AA362/'2007output'!$D360</f>
        <v>7.8632064614893155E-11</v>
      </c>
      <c r="AR362" s="433">
        <f>AB362/'2007output'!$D360</f>
        <v>0</v>
      </c>
      <c r="AS362" s="433">
        <f>AC362/'2007output'!$D360</f>
        <v>0</v>
      </c>
      <c r="AT362" s="433">
        <f>AD362/'2007output'!$D360</f>
        <v>0</v>
      </c>
      <c r="AU362" s="433">
        <f>AE362/'2007output'!$D360</f>
        <v>0</v>
      </c>
      <c r="AV362" s="433">
        <f>AF362/'2007output'!$D360</f>
        <v>0</v>
      </c>
      <c r="AW362" s="433">
        <f>AG362/'2007output'!$D360</f>
        <v>0</v>
      </c>
      <c r="AY362" s="370">
        <f>IFERROR(IF(SUMPRODUCT(US_CO2!C365:AX365/SUM(US_CO2!C365:AX365),US_CO2!C$6:AX$6)&gt;3.5,4,IF(SUMPRODUCT(US_CO2!C365:AX365/SUM(US_CO2!C365:AX365),US_CO2!C$6:AX$6)&gt;2.5,3,2)),"")</f>
        <v>4</v>
      </c>
      <c r="AZ362" s="370">
        <f>IFERROR(IF(SUMPRODUCT(US_CH4!C365:AC365/SUM(US_CH4!C365:AC365),US_CH4!C$6:AC$6)&gt;3.5,4,IF(SUMPRODUCT(US_CH4!C365:AC365/SUM(US_CH4!C365:AC365),US_CH4!C$6:AC$6)&gt;2.5,3,2)),"")</f>
        <v>4</v>
      </c>
      <c r="BA362" s="223">
        <f>IFERROR(IF(SUMPRODUCT(US_N2O!C365:AA365/SUM(US_N2O!C365:AA365),US_N2O!C$6:AA$6)&gt;3.5,4,IF(SUMPRODUCT(US_N2O!C365:AA365/SUM(US_N2O!C365:AA365),US_N2O!C$6:AA$6)&gt;2.5,3,2)),"")</f>
        <v>4</v>
      </c>
      <c r="BB362" s="223" t="str">
        <f>IFERROR(IF(SUMPRODUCT(US_Others!U367:V367/SUM(US_Others!U367:V367),US_Others!U$8:V$8)&gt;3.5,4,IF(SUMPRODUCT(US_Others!U367:V367/SUM(US_Others!U367:V367),US_Others!U$8:V$8)&gt;2.5,3,2)),"")</f>
        <v/>
      </c>
      <c r="BC362" s="223">
        <f>IFERROR(IF((US_Others!C367*US_Others!C$8/SUM(US_Others!C367,US_Others!H367,US_Others!N367)+ US_Others!H367*US_Others!H$8/SUM(US_Others!C367,US_Others!H367,US_Others!N367)+US_Others!N367*US_Others!N$8/SUM(US_Others!C367,US_Others!H367,US_Others!N367))&gt;3.5,4,IF((US_Others!C367*US_Others!C$8/SUM(US_Others!C367,US_Others!H367,US_Others!N367)+ US_Others!H367*US_Others!H$8/SUM(US_Others!C367,US_Others!H367,US_Others!N367)+US_Others!N367*US_Others!N$8/SUM(US_Others!C367,US_Others!H367,US_Others!N367))&gt;2.5,3,2)),"")</f>
        <v>4</v>
      </c>
      <c r="BD362" s="223">
        <f>IFERROR(IF((US_Others!D367*US_Others!D$8/SUM(US_Others!D367,US_Others!I367,US_Others!O367)+US_Others!I367*US_Others!I$8/SUM(US_Others!D367,US_Others!I367,US_Others!O367)+US_Others!O367*US_Others!O$8/SUM(US_Others!D367,US_Others!I367,US_Others!O367))&gt;3.5,4,IF((US_Others!D367*US_Others!D$8/SUM(US_Others!D367,US_Others!I367,US_Others!O367)+US_Others!I367*US_Others!I$8/SUM(US_Others!D367,US_Others!I367,US_Others!O367)+US_Others!O367*US_Others!O$8/SUM(US_Others!D367,US_Others!I367,US_Others!O367))&gt;2.5,3,2)),"")</f>
        <v>4</v>
      </c>
      <c r="BE362" s="223">
        <f>IFERROR(IF((US_Others!E367*US_Others!E$8/SUM(US_Others!E367,US_Others!J367,US_Others!P367,US_Others!W367)+US_Others!J367*US_Others!J$8/SUM(US_Others!E367,US_Others!J367,US_Others!P367,US_Others!W367)+US_Others!P367*US_Others!P$8/SUM(US_Others!E367,US_Others!J367,US_Others!P367,US_Others!W367)+US_Others!W367*US_Others!W$8/SUM(US_Others!E367,US_Others!J367,US_Others!P367,US_Others!W367))&gt;3.5,4,IF((US_Others!E367*US_Others!E$8/SUM(US_Others!E367,US_Others!J367,US_Others!P367,US_Others!W367)+US_Others!J367*US_Others!J$8/SUM(US_Others!E367,US_Others!J367,US_Others!P367,US_Others!W367)+US_Others!P367*US_Others!P$8/SUM(US_Others!E367,US_Others!J367,US_Others!P367,US_Others!W367)+US_Others!W367*US_Others!W$8/SUM(US_Others!E367,US_Others!J367,US_Others!P367,US_Others!W367))&gt;2.5,3,2)),"")</f>
        <v>4</v>
      </c>
      <c r="BF362" s="223">
        <f>IFERROR(IF((US_Others!F367*US_Others!F$8/SUM(US_Others!F367,US_Others!K367,US_Others!Q367)+US_Others!K367*US_Others!K$8/SUM(US_Others!F367,US_Others!K367,US_Others!Q367)+US_Others!Q367*US_Others!Q$8/SUM(US_Others!F367,US_Others!K367,US_Others!Q367))&gt;3.5,4,IF((US_Others!F367*US_Others!F$8/SUM(US_Others!F367,US_Others!K367,US_Others!Q367)+US_Others!K367*US_Others!K$8/SUM(US_Others!F367,US_Others!K367,US_Others!Q367)+US_Others!Q367*US_Others!Q$8/SUM(US_Others!F367,US_Others!K367,US_Others!Q367))&gt;2.5,3,2)),"")</f>
        <v>4</v>
      </c>
      <c r="BG362" s="223">
        <f>IFERROR(IF((US_Others!G367*US_Others!G$8/SUM(US_Others!G367,US_Others!L367,US_Others!R367)+US_Others!L367*US_Others!L$8/SUM(US_Others!G367,US_Others!L367,US_Others!R367)+US_Others!R367*US_Others!R$8/SUM(US_Others!G367,US_Others!L367,US_Others!R367))&gt;3.5,4,IF((US_Others!G367*US_Others!G$8/SUM(US_Others!G367,US_Others!L367,US_Others!R367)+US_Others!L367*US_Others!L$8/SUM(US_Others!G367,US_Others!L367,US_Others!R367)+US_Others!R367*US_Others!R$8/SUM(US_Others!G367,US_Others!L367,US_Others!R367))&gt;2.5,3,2)),"")</f>
        <v>4</v>
      </c>
      <c r="BH362" s="219" t="str">
        <f>IFERROR(IF((US_Others!Z367*US_Others!Z$8/SUM(US_Others!Z367,US_Others!AB367)+US_Others!AB367*US_Others!AB$8/SUM(US_Others!Z367,US_Others!AB367))&gt;3.5,4,IF((US_Others!Z367*US_Others!Z$8/SUM(US_Others!Z367,US_Others!AB367)+US_Others!AB367*US_Others!AB$8/SUM(US_Others!Z367,US_Others!AB367))&gt;2.5,3,2)),"")</f>
        <v/>
      </c>
      <c r="BI362" s="219" t="str">
        <f>IFERROR(IF((US_Others!AA367*US_Others!AA$8/SUM(US_Others!AA367,US_Others!AC367)+US_Others!AC367*US_Others!AC$8/SUM(US_Others!AA367,US_Others!AC367))&gt;3.5,4,IF((US_Others!AA367*US_Others!AA$8/SUM(US_Others!AA367,US_Others!AC367)+US_Others!AC367*US_Others!AC$8/SUM(US_Others!AA367,US_Others!AC367))&gt;2.5,3,2)),"")</f>
        <v/>
      </c>
      <c r="BJ362" s="219" t="str">
        <f>IFERROR(US_Others!AD367*US_Others!AD$8/US_Others!AD367,"")</f>
        <v/>
      </c>
      <c r="BK362" s="74" t="str">
        <f>IFERROR(US_Others!AE367*US_Others!AE$8/US_Others!AE367,"")</f>
        <v/>
      </c>
      <c r="BL362" s="219" t="str">
        <f>IFERROR(IF(SUMPRODUCT(US_Others!AG367:AI367/SUM(US_Others!AG367:AI367),US_Others!AG$8:AI$8)&gt;3.5,4,IF(SUMPRODUCT(US_Others!AG367:AI367/SUM(US_Others!AG367:AI367),US_Others!AG$8:AI$8)&gt;2.5,3,2)),"")</f>
        <v/>
      </c>
      <c r="BM362" s="219" t="str">
        <f>IFERROR(US_Others!AL367*US_Others!AL$8/US_Others!AL367,"")</f>
        <v/>
      </c>
    </row>
    <row r="363" spans="1:65">
      <c r="A363" s="200" t="s">
        <v>523</v>
      </c>
      <c r="B363" s="332" t="s">
        <v>524</v>
      </c>
      <c r="C363" s="333">
        <f>SUM(US_CO2!C366:AX366)</f>
        <v>0.31571890581001755</v>
      </c>
      <c r="D363" s="333">
        <f>SUM(US_CH4!C366:AC366)</f>
        <v>6.1098860468964875E-4</v>
      </c>
      <c r="E363" s="333">
        <f>SUM(US_N2O!C366:AA366)</f>
        <v>1.8177368599120832E-4</v>
      </c>
      <c r="F363" s="332">
        <f>US_Others!V368+US_Others!U368</f>
        <v>0</v>
      </c>
      <c r="G363" s="332">
        <f>US_Others!C368+US_Others!H368+US_Others!N368</f>
        <v>1.1910488187402956E-5</v>
      </c>
      <c r="H363" s="332">
        <f>US_Others!D368+US_Others!I368+US_Others!O368</f>
        <v>1.9533200627340849E-4</v>
      </c>
      <c r="I363" s="332">
        <f>US_Others!E368+US_Others!J368+US_Others!P368+US_Others!W368</f>
        <v>9.0281500460514413E-4</v>
      </c>
      <c r="J363" s="332">
        <f>US_Others!F368+US_Others!K368+US_Others!Q368</f>
        <v>1.5602739525497872E-4</v>
      </c>
      <c r="K363" s="332">
        <f>US_Others!G368+US_Others!L368+US_Others!R368</f>
        <v>1.5483634643623845E-5</v>
      </c>
      <c r="L363" s="332">
        <f>US_Others!Z368+US_Others!AB368</f>
        <v>0</v>
      </c>
      <c r="M363" s="332">
        <f>US_Others!AA368+US_Others!AC368</f>
        <v>0</v>
      </c>
      <c r="N363" s="332">
        <f>US_Others!AD368</f>
        <v>0</v>
      </c>
      <c r="O363" s="332">
        <f>US_Others!AE368</f>
        <v>0</v>
      </c>
      <c r="P363" s="332">
        <f>SUM(US_Others!AG368:AI368)</f>
        <v>0</v>
      </c>
      <c r="Q363" s="332">
        <f>US_Others!AL368</f>
        <v>0</v>
      </c>
      <c r="R363" s="332"/>
      <c r="S363" s="334">
        <f t="shared" si="5"/>
        <v>315.71890581001753</v>
      </c>
      <c r="T363" s="334">
        <f>D363*1000/Spec!I$6</f>
        <v>2.4439544187585951E-2</v>
      </c>
      <c r="U363" s="334">
        <f>E363*1000/Spec!I$7</f>
        <v>6.0997881205103466E-4</v>
      </c>
      <c r="V363" s="334">
        <f>F363*1000/Spec!I$8</f>
        <v>0</v>
      </c>
      <c r="W363" s="334">
        <f>G363*1000/Spec!I$9</f>
        <v>1.7645167685041418E-5</v>
      </c>
      <c r="X363" s="334">
        <f>H363*1000/Spec!I$10</f>
        <v>5.5809144649545285E-5</v>
      </c>
      <c r="Y363" s="334">
        <f>I363*1000/Spec!I$11</f>
        <v>6.3133916405954131E-4</v>
      </c>
      <c r="Z363" s="334">
        <f>J363*1000/Spec!I$12</f>
        <v>3.4905457551449378E-5</v>
      </c>
      <c r="AA363" s="334">
        <f>K363*1000/Spec!I$15</f>
        <v>1.5783521553133378E-6</v>
      </c>
      <c r="AB363" s="334">
        <f>L363*1000/Spec!I$17</f>
        <v>0</v>
      </c>
      <c r="AC363" s="334">
        <f>M363*1000/Spec!I$18</f>
        <v>0</v>
      </c>
      <c r="AD363" s="335">
        <f>N363*1000/Spec!I$25</f>
        <v>0</v>
      </c>
      <c r="AE363" s="335">
        <f>O363*1000/Spec!I$26</f>
        <v>0</v>
      </c>
      <c r="AF363" s="334">
        <f>P363*1000/Spec!I$21</f>
        <v>0</v>
      </c>
      <c r="AG363" s="334">
        <f>Q363*1000/Spec!I$22</f>
        <v>0</v>
      </c>
      <c r="AI363" s="432">
        <f>S363/'2007output'!$D361</f>
        <v>9.5180144766215599E-3</v>
      </c>
      <c r="AJ363" s="432">
        <f>T363/'2007output'!$D361</f>
        <v>7.3678177359277614E-7</v>
      </c>
      <c r="AK363" s="432">
        <f>U363/'2007output'!$D361</f>
        <v>1.8389102004007881E-8</v>
      </c>
      <c r="AL363" s="433">
        <f>V363/'2007output'!$D361</f>
        <v>0</v>
      </c>
      <c r="AM363" s="433">
        <f>W363/'2007output'!$D361</f>
        <v>5.3195091702775784E-10</v>
      </c>
      <c r="AN363" s="433">
        <f>X363/'2007output'!$D361</f>
        <v>1.6824847575706515E-9</v>
      </c>
      <c r="AO363" s="433">
        <f>Y363/'2007output'!$D361</f>
        <v>1.9033055013793869E-8</v>
      </c>
      <c r="AP363" s="433">
        <f>Z363/'2007output'!$D361</f>
        <v>1.0522988778116217E-9</v>
      </c>
      <c r="AQ363" s="433">
        <f>AA363/'2007output'!$D361</f>
        <v>4.7582765513950817E-11</v>
      </c>
      <c r="AR363" s="433">
        <f>AB363/'2007output'!$D361</f>
        <v>0</v>
      </c>
      <c r="AS363" s="433">
        <f>AC363/'2007output'!$D361</f>
        <v>0</v>
      </c>
      <c r="AT363" s="433">
        <f>AD363/'2007output'!$D361</f>
        <v>0</v>
      </c>
      <c r="AU363" s="433">
        <f>AE363/'2007output'!$D361</f>
        <v>0</v>
      </c>
      <c r="AV363" s="433">
        <f>AF363/'2007output'!$D361</f>
        <v>0</v>
      </c>
      <c r="AW363" s="433">
        <f>AG363/'2007output'!$D361</f>
        <v>0</v>
      </c>
      <c r="AY363" s="370">
        <f>IFERROR(IF(SUMPRODUCT(US_CO2!C366:AX366/SUM(US_CO2!C366:AX366),US_CO2!C$6:AX$6)&gt;3.5,4,IF(SUMPRODUCT(US_CO2!C366:AX366/SUM(US_CO2!C366:AX366),US_CO2!C$6:AX$6)&gt;2.5,3,2)),"")</f>
        <v>4</v>
      </c>
      <c r="AZ363" s="370">
        <f>IFERROR(IF(SUMPRODUCT(US_CH4!C366:AC366/SUM(US_CH4!C366:AC366),US_CH4!C$6:AC$6)&gt;3.5,4,IF(SUMPRODUCT(US_CH4!C366:AC366/SUM(US_CH4!C366:AC366),US_CH4!C$6:AC$6)&gt;2.5,3,2)),"")</f>
        <v>4</v>
      </c>
      <c r="BA363" s="223">
        <f>IFERROR(IF(SUMPRODUCT(US_N2O!C366:AA366/SUM(US_N2O!C366:AA366),US_N2O!C$6:AA$6)&gt;3.5,4,IF(SUMPRODUCT(US_N2O!C366:AA366/SUM(US_N2O!C366:AA366),US_N2O!C$6:AA$6)&gt;2.5,3,2)),"")</f>
        <v>4</v>
      </c>
      <c r="BB363" s="223" t="str">
        <f>IFERROR(IF(SUMPRODUCT(US_Others!U368:V368/SUM(US_Others!U368:V368),US_Others!U$8:V$8)&gt;3.5,4,IF(SUMPRODUCT(US_Others!U368:V368/SUM(US_Others!U368:V368),US_Others!U$8:V$8)&gt;2.5,3,2)),"")</f>
        <v/>
      </c>
      <c r="BC363" s="223">
        <f>IFERROR(IF((US_Others!C368*US_Others!C$8/SUM(US_Others!C368,US_Others!H368,US_Others!N368)+ US_Others!H368*US_Others!H$8/SUM(US_Others!C368,US_Others!H368,US_Others!N368)+US_Others!N368*US_Others!N$8/SUM(US_Others!C368,US_Others!H368,US_Others!N368))&gt;3.5,4,IF((US_Others!C368*US_Others!C$8/SUM(US_Others!C368,US_Others!H368,US_Others!N368)+ US_Others!H368*US_Others!H$8/SUM(US_Others!C368,US_Others!H368,US_Others!N368)+US_Others!N368*US_Others!N$8/SUM(US_Others!C368,US_Others!H368,US_Others!N368))&gt;2.5,3,2)),"")</f>
        <v>4</v>
      </c>
      <c r="BD363" s="223">
        <f>IFERROR(IF((US_Others!D368*US_Others!D$8/SUM(US_Others!D368,US_Others!I368,US_Others!O368)+US_Others!I368*US_Others!I$8/SUM(US_Others!D368,US_Others!I368,US_Others!O368)+US_Others!O368*US_Others!O$8/SUM(US_Others!D368,US_Others!I368,US_Others!O368))&gt;3.5,4,IF((US_Others!D368*US_Others!D$8/SUM(US_Others!D368,US_Others!I368,US_Others!O368)+US_Others!I368*US_Others!I$8/SUM(US_Others!D368,US_Others!I368,US_Others!O368)+US_Others!O368*US_Others!O$8/SUM(US_Others!D368,US_Others!I368,US_Others!O368))&gt;2.5,3,2)),"")</f>
        <v>4</v>
      </c>
      <c r="BE363" s="223">
        <f>IFERROR(IF((US_Others!E368*US_Others!E$8/SUM(US_Others!E368,US_Others!J368,US_Others!P368,US_Others!W368)+US_Others!J368*US_Others!J$8/SUM(US_Others!E368,US_Others!J368,US_Others!P368,US_Others!W368)+US_Others!P368*US_Others!P$8/SUM(US_Others!E368,US_Others!J368,US_Others!P368,US_Others!W368)+US_Others!W368*US_Others!W$8/SUM(US_Others!E368,US_Others!J368,US_Others!P368,US_Others!W368))&gt;3.5,4,IF((US_Others!E368*US_Others!E$8/SUM(US_Others!E368,US_Others!J368,US_Others!P368,US_Others!W368)+US_Others!J368*US_Others!J$8/SUM(US_Others!E368,US_Others!J368,US_Others!P368,US_Others!W368)+US_Others!P368*US_Others!P$8/SUM(US_Others!E368,US_Others!J368,US_Others!P368,US_Others!W368)+US_Others!W368*US_Others!W$8/SUM(US_Others!E368,US_Others!J368,US_Others!P368,US_Others!W368))&gt;2.5,3,2)),"")</f>
        <v>4</v>
      </c>
      <c r="BF363" s="223">
        <f>IFERROR(IF((US_Others!F368*US_Others!F$8/SUM(US_Others!F368,US_Others!K368,US_Others!Q368)+US_Others!K368*US_Others!K$8/SUM(US_Others!F368,US_Others!K368,US_Others!Q368)+US_Others!Q368*US_Others!Q$8/SUM(US_Others!F368,US_Others!K368,US_Others!Q368))&gt;3.5,4,IF((US_Others!F368*US_Others!F$8/SUM(US_Others!F368,US_Others!K368,US_Others!Q368)+US_Others!K368*US_Others!K$8/SUM(US_Others!F368,US_Others!K368,US_Others!Q368)+US_Others!Q368*US_Others!Q$8/SUM(US_Others!F368,US_Others!K368,US_Others!Q368))&gt;2.5,3,2)),"")</f>
        <v>4</v>
      </c>
      <c r="BG363" s="223">
        <f>IFERROR(IF((US_Others!G368*US_Others!G$8/SUM(US_Others!G368,US_Others!L368,US_Others!R368)+US_Others!L368*US_Others!L$8/SUM(US_Others!G368,US_Others!L368,US_Others!R368)+US_Others!R368*US_Others!R$8/SUM(US_Others!G368,US_Others!L368,US_Others!R368))&gt;3.5,4,IF((US_Others!G368*US_Others!G$8/SUM(US_Others!G368,US_Others!L368,US_Others!R368)+US_Others!L368*US_Others!L$8/SUM(US_Others!G368,US_Others!L368,US_Others!R368)+US_Others!R368*US_Others!R$8/SUM(US_Others!G368,US_Others!L368,US_Others!R368))&gt;2.5,3,2)),"")</f>
        <v>4</v>
      </c>
      <c r="BH363" s="219" t="str">
        <f>IFERROR(IF((US_Others!Z368*US_Others!Z$8/SUM(US_Others!Z368,US_Others!AB368)+US_Others!AB368*US_Others!AB$8/SUM(US_Others!Z368,US_Others!AB368))&gt;3.5,4,IF((US_Others!Z368*US_Others!Z$8/SUM(US_Others!Z368,US_Others!AB368)+US_Others!AB368*US_Others!AB$8/SUM(US_Others!Z368,US_Others!AB368))&gt;2.5,3,2)),"")</f>
        <v/>
      </c>
      <c r="BI363" s="219" t="str">
        <f>IFERROR(IF((US_Others!AA368*US_Others!AA$8/SUM(US_Others!AA368,US_Others!AC368)+US_Others!AC368*US_Others!AC$8/SUM(US_Others!AA368,US_Others!AC368))&gt;3.5,4,IF((US_Others!AA368*US_Others!AA$8/SUM(US_Others!AA368,US_Others!AC368)+US_Others!AC368*US_Others!AC$8/SUM(US_Others!AA368,US_Others!AC368))&gt;2.5,3,2)),"")</f>
        <v/>
      </c>
      <c r="BJ363" s="219" t="str">
        <f>IFERROR(US_Others!AD368*US_Others!AD$8/US_Others!AD368,"")</f>
        <v/>
      </c>
      <c r="BK363" s="74" t="str">
        <f>IFERROR(US_Others!AE368*US_Others!AE$8/US_Others!AE368,"")</f>
        <v/>
      </c>
      <c r="BL363" s="219" t="str">
        <f>IFERROR(IF(SUMPRODUCT(US_Others!AG368:AI368/SUM(US_Others!AG368:AI368),US_Others!AG$8:AI$8)&gt;3.5,4,IF(SUMPRODUCT(US_Others!AG368:AI368/SUM(US_Others!AG368:AI368),US_Others!AG$8:AI$8)&gt;2.5,3,2)),"")</f>
        <v/>
      </c>
      <c r="BM363" s="219" t="str">
        <f>IFERROR(US_Others!AL368*US_Others!AL$8/US_Others!AL368,"")</f>
        <v/>
      </c>
    </row>
    <row r="364" spans="1:65">
      <c r="A364" s="200" t="s">
        <v>525</v>
      </c>
      <c r="B364" s="332">
        <v>711500</v>
      </c>
      <c r="C364" s="333">
        <f>SUM(US_CO2!C367:AX367)</f>
        <v>6.0221704329527843E-2</v>
      </c>
      <c r="D364" s="333">
        <f>SUM(US_CH4!C367:AC367)</f>
        <v>1.0743169529407299E-4</v>
      </c>
      <c r="E364" s="333">
        <f>SUM(US_N2O!C367:AA367)</f>
        <v>3.4033022318052128E-5</v>
      </c>
      <c r="F364" s="332">
        <f>US_Others!V369+US_Others!U369</f>
        <v>0</v>
      </c>
      <c r="G364" s="332">
        <f>US_Others!C369+US_Others!H369+US_Others!N369</f>
        <v>1.3598487351311172E-5</v>
      </c>
      <c r="H364" s="332">
        <f>US_Others!D369+US_Others!I369+US_Others!O369</f>
        <v>2.2301519256150325E-4</v>
      </c>
      <c r="I364" s="332">
        <f>US_Others!E369+US_Others!J369+US_Others!P369+US_Others!W369</f>
        <v>1.0307653412293869E-3</v>
      </c>
      <c r="J364" s="332">
        <f>US_Others!F369+US_Others!K369+US_Others!Q369</f>
        <v>1.7814018430217636E-4</v>
      </c>
      <c r="K364" s="332">
        <f>US_Others!G369+US_Others!L369+US_Others!R369</f>
        <v>1.7678033556704527E-5</v>
      </c>
      <c r="L364" s="332">
        <f>US_Others!Z369+US_Others!AB369</f>
        <v>0</v>
      </c>
      <c r="M364" s="332">
        <f>US_Others!AA369+US_Others!AC369</f>
        <v>0</v>
      </c>
      <c r="N364" s="332">
        <f>US_Others!AD369</f>
        <v>0</v>
      </c>
      <c r="O364" s="332">
        <f>US_Others!AE369</f>
        <v>0</v>
      </c>
      <c r="P364" s="332">
        <f>SUM(US_Others!AG369:AI369)</f>
        <v>0</v>
      </c>
      <c r="Q364" s="332">
        <f>US_Others!AL369</f>
        <v>0</v>
      </c>
      <c r="R364" s="332"/>
      <c r="S364" s="334">
        <f t="shared" si="5"/>
        <v>60.221704329527846</v>
      </c>
      <c r="T364" s="334">
        <f>D364*1000/Spec!I$6</f>
        <v>4.2972678117629195E-3</v>
      </c>
      <c r="U364" s="334">
        <f>E364*1000/Spec!I$7</f>
        <v>1.1420477287936956E-4</v>
      </c>
      <c r="V364" s="334">
        <f>F364*1000/Spec!I$8</f>
        <v>0</v>
      </c>
      <c r="W364" s="334">
        <f>G364*1000/Spec!I$9</f>
        <v>2.0145907187127663E-5</v>
      </c>
      <c r="X364" s="334">
        <f>H364*1000/Spec!I$10</f>
        <v>6.3718626446143781E-5</v>
      </c>
      <c r="Y364" s="334">
        <f>I364*1000/Spec!I$11</f>
        <v>7.2081492393663419E-4</v>
      </c>
      <c r="Z364" s="334">
        <f>J364*1000/Spec!I$12</f>
        <v>3.9852390224200525E-5</v>
      </c>
      <c r="AA364" s="334">
        <f>K364*1000/Spec!I$15</f>
        <v>1.8020421566467407E-6</v>
      </c>
      <c r="AB364" s="334">
        <f>L364*1000/Spec!I$17</f>
        <v>0</v>
      </c>
      <c r="AC364" s="334">
        <f>M364*1000/Spec!I$18</f>
        <v>0</v>
      </c>
      <c r="AD364" s="335">
        <f>N364*1000/Spec!I$25</f>
        <v>0</v>
      </c>
      <c r="AE364" s="335">
        <f>O364*1000/Spec!I$26</f>
        <v>0</v>
      </c>
      <c r="AF364" s="334">
        <f>P364*1000/Spec!I$21</f>
        <v>0</v>
      </c>
      <c r="AG364" s="334">
        <f>Q364*1000/Spec!I$22</f>
        <v>0</v>
      </c>
      <c r="AI364" s="432">
        <f>S364/'2007output'!$D362</f>
        <v>1.8048915114745759E-3</v>
      </c>
      <c r="AJ364" s="432">
        <f>T364/'2007output'!$D362</f>
        <v>1.2879247245383681E-7</v>
      </c>
      <c r="AK364" s="432">
        <f>U364/'2007output'!$D362</f>
        <v>3.4228062363022147E-9</v>
      </c>
      <c r="AL364" s="433">
        <f>V364/'2007output'!$D362</f>
        <v>0</v>
      </c>
      <c r="AM364" s="433">
        <f>W364/'2007output'!$D362</f>
        <v>6.0378857220706044E-10</v>
      </c>
      <c r="AN364" s="433">
        <f>X364/'2007output'!$D362</f>
        <v>1.9096969983806169E-9</v>
      </c>
      <c r="AO364" s="433">
        <f>Y364/'2007output'!$D362</f>
        <v>2.1603386221660316E-8</v>
      </c>
      <c r="AP364" s="433">
        <f>Z364/'2007output'!$D362</f>
        <v>1.194407259449873E-9</v>
      </c>
      <c r="AQ364" s="433">
        <f>AA364/'2007output'!$D362</f>
        <v>5.4008610816686607E-11</v>
      </c>
      <c r="AR364" s="433">
        <f>AB364/'2007output'!$D362</f>
        <v>0</v>
      </c>
      <c r="AS364" s="433">
        <f>AC364/'2007output'!$D362</f>
        <v>0</v>
      </c>
      <c r="AT364" s="433">
        <f>AD364/'2007output'!$D362</f>
        <v>0</v>
      </c>
      <c r="AU364" s="433">
        <f>AE364/'2007output'!$D362</f>
        <v>0</v>
      </c>
      <c r="AV364" s="433">
        <f>AF364/'2007output'!$D362</f>
        <v>0</v>
      </c>
      <c r="AW364" s="433">
        <f>AG364/'2007output'!$D362</f>
        <v>0</v>
      </c>
      <c r="AY364" s="370">
        <f>IFERROR(IF(SUMPRODUCT(US_CO2!C367:AX367/SUM(US_CO2!C367:AX367),US_CO2!C$6:AX$6)&gt;3.5,4,IF(SUMPRODUCT(US_CO2!C367:AX367/SUM(US_CO2!C367:AX367),US_CO2!C$6:AX$6)&gt;2.5,3,2)),"")</f>
        <v>4</v>
      </c>
      <c r="AZ364" s="370">
        <f>IFERROR(IF(SUMPRODUCT(US_CH4!C367:AC367/SUM(US_CH4!C367:AC367),US_CH4!C$6:AC$6)&gt;3.5,4,IF(SUMPRODUCT(US_CH4!C367:AC367/SUM(US_CH4!C367:AC367),US_CH4!C$6:AC$6)&gt;2.5,3,2)),"")</f>
        <v>4</v>
      </c>
      <c r="BA364" s="223">
        <f>IFERROR(IF(SUMPRODUCT(US_N2O!C367:AA367/SUM(US_N2O!C367:AA367),US_N2O!C$6:AA$6)&gt;3.5,4,IF(SUMPRODUCT(US_N2O!C367:AA367/SUM(US_N2O!C367:AA367),US_N2O!C$6:AA$6)&gt;2.5,3,2)),"")</f>
        <v>4</v>
      </c>
      <c r="BB364" s="223" t="str">
        <f>IFERROR(IF(SUMPRODUCT(US_Others!U369:V369/SUM(US_Others!U369:V369),US_Others!U$8:V$8)&gt;3.5,4,IF(SUMPRODUCT(US_Others!U369:V369/SUM(US_Others!U369:V369),US_Others!U$8:V$8)&gt;2.5,3,2)),"")</f>
        <v/>
      </c>
      <c r="BC364" s="223">
        <f>IFERROR(IF((US_Others!C369*US_Others!C$8/SUM(US_Others!C369,US_Others!H369,US_Others!N369)+ US_Others!H369*US_Others!H$8/SUM(US_Others!C369,US_Others!H369,US_Others!N369)+US_Others!N369*US_Others!N$8/SUM(US_Others!C369,US_Others!H369,US_Others!N369))&gt;3.5,4,IF((US_Others!C369*US_Others!C$8/SUM(US_Others!C369,US_Others!H369,US_Others!N369)+ US_Others!H369*US_Others!H$8/SUM(US_Others!C369,US_Others!H369,US_Others!N369)+US_Others!N369*US_Others!N$8/SUM(US_Others!C369,US_Others!H369,US_Others!N369))&gt;2.5,3,2)),"")</f>
        <v>4</v>
      </c>
      <c r="BD364" s="223">
        <f>IFERROR(IF((US_Others!D369*US_Others!D$8/SUM(US_Others!D369,US_Others!I369,US_Others!O369)+US_Others!I369*US_Others!I$8/SUM(US_Others!D369,US_Others!I369,US_Others!O369)+US_Others!O369*US_Others!O$8/SUM(US_Others!D369,US_Others!I369,US_Others!O369))&gt;3.5,4,IF((US_Others!D369*US_Others!D$8/SUM(US_Others!D369,US_Others!I369,US_Others!O369)+US_Others!I369*US_Others!I$8/SUM(US_Others!D369,US_Others!I369,US_Others!O369)+US_Others!O369*US_Others!O$8/SUM(US_Others!D369,US_Others!I369,US_Others!O369))&gt;2.5,3,2)),"")</f>
        <v>4</v>
      </c>
      <c r="BE364" s="223">
        <f>IFERROR(IF((US_Others!E369*US_Others!E$8/SUM(US_Others!E369,US_Others!J369,US_Others!P369,US_Others!W369)+US_Others!J369*US_Others!J$8/SUM(US_Others!E369,US_Others!J369,US_Others!P369,US_Others!W369)+US_Others!P369*US_Others!P$8/SUM(US_Others!E369,US_Others!J369,US_Others!P369,US_Others!W369)+US_Others!W369*US_Others!W$8/SUM(US_Others!E369,US_Others!J369,US_Others!P369,US_Others!W369))&gt;3.5,4,IF((US_Others!E369*US_Others!E$8/SUM(US_Others!E369,US_Others!J369,US_Others!P369,US_Others!W369)+US_Others!J369*US_Others!J$8/SUM(US_Others!E369,US_Others!J369,US_Others!P369,US_Others!W369)+US_Others!P369*US_Others!P$8/SUM(US_Others!E369,US_Others!J369,US_Others!P369,US_Others!W369)+US_Others!W369*US_Others!W$8/SUM(US_Others!E369,US_Others!J369,US_Others!P369,US_Others!W369))&gt;2.5,3,2)),"")</f>
        <v>4</v>
      </c>
      <c r="BF364" s="223">
        <f>IFERROR(IF((US_Others!F369*US_Others!F$8/SUM(US_Others!F369,US_Others!K369,US_Others!Q369)+US_Others!K369*US_Others!K$8/SUM(US_Others!F369,US_Others!K369,US_Others!Q369)+US_Others!Q369*US_Others!Q$8/SUM(US_Others!F369,US_Others!K369,US_Others!Q369))&gt;3.5,4,IF((US_Others!F369*US_Others!F$8/SUM(US_Others!F369,US_Others!K369,US_Others!Q369)+US_Others!K369*US_Others!K$8/SUM(US_Others!F369,US_Others!K369,US_Others!Q369)+US_Others!Q369*US_Others!Q$8/SUM(US_Others!F369,US_Others!K369,US_Others!Q369))&gt;2.5,3,2)),"")</f>
        <v>4</v>
      </c>
      <c r="BG364" s="223">
        <f>IFERROR(IF((US_Others!G369*US_Others!G$8/SUM(US_Others!G369,US_Others!L369,US_Others!R369)+US_Others!L369*US_Others!L$8/SUM(US_Others!G369,US_Others!L369,US_Others!R369)+US_Others!R369*US_Others!R$8/SUM(US_Others!G369,US_Others!L369,US_Others!R369))&gt;3.5,4,IF((US_Others!G369*US_Others!G$8/SUM(US_Others!G369,US_Others!L369,US_Others!R369)+US_Others!L369*US_Others!L$8/SUM(US_Others!G369,US_Others!L369,US_Others!R369)+US_Others!R369*US_Others!R$8/SUM(US_Others!G369,US_Others!L369,US_Others!R369))&gt;2.5,3,2)),"")</f>
        <v>4</v>
      </c>
      <c r="BH364" s="219" t="str">
        <f>IFERROR(IF((US_Others!Z369*US_Others!Z$8/SUM(US_Others!Z369,US_Others!AB369)+US_Others!AB369*US_Others!AB$8/SUM(US_Others!Z369,US_Others!AB369))&gt;3.5,4,IF((US_Others!Z369*US_Others!Z$8/SUM(US_Others!Z369,US_Others!AB369)+US_Others!AB369*US_Others!AB$8/SUM(US_Others!Z369,US_Others!AB369))&gt;2.5,3,2)),"")</f>
        <v/>
      </c>
      <c r="BI364" s="219" t="str">
        <f>IFERROR(IF((US_Others!AA369*US_Others!AA$8/SUM(US_Others!AA369,US_Others!AC369)+US_Others!AC369*US_Others!AC$8/SUM(US_Others!AA369,US_Others!AC369))&gt;3.5,4,IF((US_Others!AA369*US_Others!AA$8/SUM(US_Others!AA369,US_Others!AC369)+US_Others!AC369*US_Others!AC$8/SUM(US_Others!AA369,US_Others!AC369))&gt;2.5,3,2)),"")</f>
        <v/>
      </c>
      <c r="BJ364" s="219" t="str">
        <f>IFERROR(US_Others!AD369*US_Others!AD$8/US_Others!AD369,"")</f>
        <v/>
      </c>
      <c r="BK364" s="74" t="str">
        <f>IFERROR(US_Others!AE369*US_Others!AE$8/US_Others!AE369,"")</f>
        <v/>
      </c>
      <c r="BL364" s="219" t="str">
        <f>IFERROR(IF(SUMPRODUCT(US_Others!AG369:AI369/SUM(US_Others!AG369:AI369),US_Others!AG$8:AI$8)&gt;3.5,4,IF(SUMPRODUCT(US_Others!AG369:AI369/SUM(US_Others!AG369:AI369),US_Others!AG$8:AI$8)&gt;2.5,3,2)),"")</f>
        <v/>
      </c>
      <c r="BM364" s="219" t="str">
        <f>IFERROR(US_Others!AL369*US_Others!AL$8/US_Others!AL369,"")</f>
        <v/>
      </c>
    </row>
    <row r="365" spans="1:65">
      <c r="A365" s="200" t="s">
        <v>526</v>
      </c>
      <c r="B365" s="332">
        <v>712000</v>
      </c>
      <c r="C365" s="333">
        <f>SUM(US_CO2!C368:AX368)</f>
        <v>0.31381996486587327</v>
      </c>
      <c r="D365" s="333">
        <f>SUM(US_CH4!C368:AC368)</f>
        <v>6.0707491460172116E-4</v>
      </c>
      <c r="E365" s="333">
        <f>SUM(US_N2O!C368:AA368)</f>
        <v>1.7981684094724453E-4</v>
      </c>
      <c r="F365" s="332">
        <f>US_Others!V370+US_Others!U370</f>
        <v>0</v>
      </c>
      <c r="G365" s="332">
        <f>US_Others!C370+US_Others!H370+US_Others!N370</f>
        <v>2.000299150278305E-5</v>
      </c>
      <c r="H365" s="332">
        <f>US_Others!D370+US_Others!I370+US_Others!O370</f>
        <v>3.2804906064564206E-4</v>
      </c>
      <c r="I365" s="332">
        <f>US_Others!E370+US_Others!J370+US_Others!P370+US_Others!W370</f>
        <v>1.5162267559109554E-3</v>
      </c>
      <c r="J365" s="332">
        <f>US_Others!F370+US_Others!K370+US_Others!Q370</f>
        <v>2.6203918868645799E-4</v>
      </c>
      <c r="K365" s="332">
        <f>US_Others!G370+US_Others!L370+US_Others!R370</f>
        <v>2.6003888953617973E-5</v>
      </c>
      <c r="L365" s="332">
        <f>US_Others!Z370+US_Others!AB370</f>
        <v>0</v>
      </c>
      <c r="M365" s="332">
        <f>US_Others!AA370+US_Others!AC370</f>
        <v>0</v>
      </c>
      <c r="N365" s="332">
        <f>US_Others!AD370</f>
        <v>0</v>
      </c>
      <c r="O365" s="332">
        <f>US_Others!AE370</f>
        <v>0</v>
      </c>
      <c r="P365" s="332">
        <f>SUM(US_Others!AG370:AI370)</f>
        <v>0</v>
      </c>
      <c r="Q365" s="332">
        <f>US_Others!AL370</f>
        <v>0</v>
      </c>
      <c r="R365" s="332"/>
      <c r="S365" s="334">
        <f t="shared" si="5"/>
        <v>313.81996486587326</v>
      </c>
      <c r="T365" s="334">
        <f>D365*1000/Spec!I$6</f>
        <v>2.4282996584068847E-2</v>
      </c>
      <c r="U365" s="334">
        <f>E365*1000/Spec!I$7</f>
        <v>6.034122179437736E-4</v>
      </c>
      <c r="V365" s="334">
        <f>F365*1000/Spec!I$8</f>
        <v>0</v>
      </c>
      <c r="W365" s="334">
        <f>G365*1000/Spec!I$9</f>
        <v>2.9634061485604519E-5</v>
      </c>
      <c r="X365" s="334">
        <f>H365*1000/Spec!I$10</f>
        <v>9.3728303041612008E-5</v>
      </c>
      <c r="Y365" s="334">
        <f>I365*1000/Spec!I$11</f>
        <v>1.0602984307069619E-3</v>
      </c>
      <c r="Z365" s="334">
        <f>J365*1000/Spec!I$12</f>
        <v>5.8621742435449213E-5</v>
      </c>
      <c r="AA365" s="334">
        <f>K365*1000/Spec!I$15</f>
        <v>2.6507532062811387E-6</v>
      </c>
      <c r="AB365" s="334">
        <f>L365*1000/Spec!I$17</f>
        <v>0</v>
      </c>
      <c r="AC365" s="334">
        <f>M365*1000/Spec!I$18</f>
        <v>0</v>
      </c>
      <c r="AD365" s="335">
        <f>N365*1000/Spec!I$25</f>
        <v>0</v>
      </c>
      <c r="AE365" s="335">
        <f>O365*1000/Spec!I$26</f>
        <v>0</v>
      </c>
      <c r="AF365" s="334">
        <f>P365*1000/Spec!I$21</f>
        <v>0</v>
      </c>
      <c r="AG365" s="334">
        <f>Q365*1000/Spec!I$22</f>
        <v>0</v>
      </c>
      <c r="AI365" s="432">
        <f>S365/'2007output'!$D363</f>
        <v>2.5884742951102092E-2</v>
      </c>
      <c r="AJ365" s="432">
        <f>T365/'2007output'!$D363</f>
        <v>2.0029290517885266E-6</v>
      </c>
      <c r="AK365" s="432">
        <f>U365/'2007output'!$D363</f>
        <v>4.9771116894059343E-8</v>
      </c>
      <c r="AL365" s="433">
        <f>V365/'2007output'!$D363</f>
        <v>0</v>
      </c>
      <c r="AM365" s="433">
        <f>W365/'2007output'!$D363</f>
        <v>2.4442997579197153E-9</v>
      </c>
      <c r="AN365" s="433">
        <f>X365/'2007output'!$D363</f>
        <v>7.7309709486203568E-9</v>
      </c>
      <c r="AO365" s="433">
        <f>Y365/'2007output'!$D363</f>
        <v>8.7456361618155432E-8</v>
      </c>
      <c r="AP365" s="433">
        <f>Z365/'2007output'!$D363</f>
        <v>4.8352842526633301E-9</v>
      </c>
      <c r="AQ365" s="433">
        <f>AA365/'2007output'!$D363</f>
        <v>2.1864149210749751E-10</v>
      </c>
      <c r="AR365" s="433">
        <f>AB365/'2007output'!$D363</f>
        <v>0</v>
      </c>
      <c r="AS365" s="433">
        <f>AC365/'2007output'!$D363</f>
        <v>0</v>
      </c>
      <c r="AT365" s="433">
        <f>AD365/'2007output'!$D363</f>
        <v>0</v>
      </c>
      <c r="AU365" s="433">
        <f>AE365/'2007output'!$D363</f>
        <v>0</v>
      </c>
      <c r="AV365" s="433">
        <f>AF365/'2007output'!$D363</f>
        <v>0</v>
      </c>
      <c r="AW365" s="433">
        <f>AG365/'2007output'!$D363</f>
        <v>0</v>
      </c>
      <c r="AY365" s="370">
        <f>IFERROR(IF(SUMPRODUCT(US_CO2!C368:AX368/SUM(US_CO2!C368:AX368),US_CO2!C$6:AX$6)&gt;3.5,4,IF(SUMPRODUCT(US_CO2!C368:AX368/SUM(US_CO2!C368:AX368),US_CO2!C$6:AX$6)&gt;2.5,3,2)),"")</f>
        <v>4</v>
      </c>
      <c r="AZ365" s="370">
        <f>IFERROR(IF(SUMPRODUCT(US_CH4!C368:AC368/SUM(US_CH4!C368:AC368),US_CH4!C$6:AC$6)&gt;3.5,4,IF(SUMPRODUCT(US_CH4!C368:AC368/SUM(US_CH4!C368:AC368),US_CH4!C$6:AC$6)&gt;2.5,3,2)),"")</f>
        <v>4</v>
      </c>
      <c r="BA365" s="223">
        <f>IFERROR(IF(SUMPRODUCT(US_N2O!C368:AA368/SUM(US_N2O!C368:AA368),US_N2O!C$6:AA$6)&gt;3.5,4,IF(SUMPRODUCT(US_N2O!C368:AA368/SUM(US_N2O!C368:AA368),US_N2O!C$6:AA$6)&gt;2.5,3,2)),"")</f>
        <v>4</v>
      </c>
      <c r="BB365" s="223" t="str">
        <f>IFERROR(IF(SUMPRODUCT(US_Others!U370:V370/SUM(US_Others!U370:V370),US_Others!U$8:V$8)&gt;3.5,4,IF(SUMPRODUCT(US_Others!U370:V370/SUM(US_Others!U370:V370),US_Others!U$8:V$8)&gt;2.5,3,2)),"")</f>
        <v/>
      </c>
      <c r="BC365" s="223">
        <f>IFERROR(IF((US_Others!C370*US_Others!C$8/SUM(US_Others!C370,US_Others!H370,US_Others!N370)+ US_Others!H370*US_Others!H$8/SUM(US_Others!C370,US_Others!H370,US_Others!N370)+US_Others!N370*US_Others!N$8/SUM(US_Others!C370,US_Others!H370,US_Others!N370))&gt;3.5,4,IF((US_Others!C370*US_Others!C$8/SUM(US_Others!C370,US_Others!H370,US_Others!N370)+ US_Others!H370*US_Others!H$8/SUM(US_Others!C370,US_Others!H370,US_Others!N370)+US_Others!N370*US_Others!N$8/SUM(US_Others!C370,US_Others!H370,US_Others!N370))&gt;2.5,3,2)),"")</f>
        <v>4</v>
      </c>
      <c r="BD365" s="223">
        <f>IFERROR(IF((US_Others!D370*US_Others!D$8/SUM(US_Others!D370,US_Others!I370,US_Others!O370)+US_Others!I370*US_Others!I$8/SUM(US_Others!D370,US_Others!I370,US_Others!O370)+US_Others!O370*US_Others!O$8/SUM(US_Others!D370,US_Others!I370,US_Others!O370))&gt;3.5,4,IF((US_Others!D370*US_Others!D$8/SUM(US_Others!D370,US_Others!I370,US_Others!O370)+US_Others!I370*US_Others!I$8/SUM(US_Others!D370,US_Others!I370,US_Others!O370)+US_Others!O370*US_Others!O$8/SUM(US_Others!D370,US_Others!I370,US_Others!O370))&gt;2.5,3,2)),"")</f>
        <v>4</v>
      </c>
      <c r="BE365" s="223">
        <f>IFERROR(IF((US_Others!E370*US_Others!E$8/SUM(US_Others!E370,US_Others!J370,US_Others!P370,US_Others!W370)+US_Others!J370*US_Others!J$8/SUM(US_Others!E370,US_Others!J370,US_Others!P370,US_Others!W370)+US_Others!P370*US_Others!P$8/SUM(US_Others!E370,US_Others!J370,US_Others!P370,US_Others!W370)+US_Others!W370*US_Others!W$8/SUM(US_Others!E370,US_Others!J370,US_Others!P370,US_Others!W370))&gt;3.5,4,IF((US_Others!E370*US_Others!E$8/SUM(US_Others!E370,US_Others!J370,US_Others!P370,US_Others!W370)+US_Others!J370*US_Others!J$8/SUM(US_Others!E370,US_Others!J370,US_Others!P370,US_Others!W370)+US_Others!P370*US_Others!P$8/SUM(US_Others!E370,US_Others!J370,US_Others!P370,US_Others!W370)+US_Others!W370*US_Others!W$8/SUM(US_Others!E370,US_Others!J370,US_Others!P370,US_Others!W370))&gt;2.5,3,2)),"")</f>
        <v>4</v>
      </c>
      <c r="BF365" s="223">
        <f>IFERROR(IF((US_Others!F370*US_Others!F$8/SUM(US_Others!F370,US_Others!K370,US_Others!Q370)+US_Others!K370*US_Others!K$8/SUM(US_Others!F370,US_Others!K370,US_Others!Q370)+US_Others!Q370*US_Others!Q$8/SUM(US_Others!F370,US_Others!K370,US_Others!Q370))&gt;3.5,4,IF((US_Others!F370*US_Others!F$8/SUM(US_Others!F370,US_Others!K370,US_Others!Q370)+US_Others!K370*US_Others!K$8/SUM(US_Others!F370,US_Others!K370,US_Others!Q370)+US_Others!Q370*US_Others!Q$8/SUM(US_Others!F370,US_Others!K370,US_Others!Q370))&gt;2.5,3,2)),"")</f>
        <v>4</v>
      </c>
      <c r="BG365" s="223">
        <f>IFERROR(IF((US_Others!G370*US_Others!G$8/SUM(US_Others!G370,US_Others!L370,US_Others!R370)+US_Others!L370*US_Others!L$8/SUM(US_Others!G370,US_Others!L370,US_Others!R370)+US_Others!R370*US_Others!R$8/SUM(US_Others!G370,US_Others!L370,US_Others!R370))&gt;3.5,4,IF((US_Others!G370*US_Others!G$8/SUM(US_Others!G370,US_Others!L370,US_Others!R370)+US_Others!L370*US_Others!L$8/SUM(US_Others!G370,US_Others!L370,US_Others!R370)+US_Others!R370*US_Others!R$8/SUM(US_Others!G370,US_Others!L370,US_Others!R370))&gt;2.5,3,2)),"")</f>
        <v>4</v>
      </c>
      <c r="BH365" s="219" t="str">
        <f>IFERROR(IF((US_Others!Z370*US_Others!Z$8/SUM(US_Others!Z370,US_Others!AB370)+US_Others!AB370*US_Others!AB$8/SUM(US_Others!Z370,US_Others!AB370))&gt;3.5,4,IF((US_Others!Z370*US_Others!Z$8/SUM(US_Others!Z370,US_Others!AB370)+US_Others!AB370*US_Others!AB$8/SUM(US_Others!Z370,US_Others!AB370))&gt;2.5,3,2)),"")</f>
        <v/>
      </c>
      <c r="BI365" s="219" t="str">
        <f>IFERROR(IF((US_Others!AA370*US_Others!AA$8/SUM(US_Others!AA370,US_Others!AC370)+US_Others!AC370*US_Others!AC$8/SUM(US_Others!AA370,US_Others!AC370))&gt;3.5,4,IF((US_Others!AA370*US_Others!AA$8/SUM(US_Others!AA370,US_Others!AC370)+US_Others!AC370*US_Others!AC$8/SUM(US_Others!AA370,US_Others!AC370))&gt;2.5,3,2)),"")</f>
        <v/>
      </c>
      <c r="BJ365" s="219" t="str">
        <f>IFERROR(US_Others!AD370*US_Others!AD$8/US_Others!AD370,"")</f>
        <v/>
      </c>
      <c r="BK365" s="74" t="str">
        <f>IFERROR(US_Others!AE370*US_Others!AE$8/US_Others!AE370,"")</f>
        <v/>
      </c>
      <c r="BL365" s="219" t="str">
        <f>IFERROR(IF(SUMPRODUCT(US_Others!AG370:AI370/SUM(US_Others!AG370:AI370),US_Others!AG$8:AI$8)&gt;3.5,4,IF(SUMPRODUCT(US_Others!AG370:AI370/SUM(US_Others!AG370:AI370),US_Others!AG$8:AI$8)&gt;2.5,3,2)),"")</f>
        <v/>
      </c>
      <c r="BM365" s="219" t="str">
        <f>IFERROR(US_Others!AL370*US_Others!AL$8/US_Others!AL370,"")</f>
        <v/>
      </c>
    </row>
    <row r="366" spans="1:65">
      <c r="A366" s="200" t="s">
        <v>527</v>
      </c>
      <c r="B366" s="332">
        <v>713100</v>
      </c>
      <c r="C366" s="333">
        <f>SUM(US_CO2!C369:AX369)</f>
        <v>0.26579827974193626</v>
      </c>
      <c r="D366" s="333">
        <f>SUM(US_CH4!C369:AC369)</f>
        <v>4.8596342497339015E-4</v>
      </c>
      <c r="E366" s="333">
        <f>SUM(US_N2O!C369:AA369)</f>
        <v>1.5019125022148306E-4</v>
      </c>
      <c r="F366" s="332">
        <f>US_Others!V371+US_Others!U371</f>
        <v>0</v>
      </c>
      <c r="G366" s="332">
        <f>US_Others!C371+US_Others!H371+US_Others!N371</f>
        <v>5.0187275997627068E-5</v>
      </c>
      <c r="H366" s="332">
        <f>US_Others!D371+US_Others!I371+US_Others!O371</f>
        <v>8.2307132636108397E-4</v>
      </c>
      <c r="I366" s="332">
        <f>US_Others!E371+US_Others!J371+US_Others!P371+US_Others!W371</f>
        <v>3.8041955206201314E-3</v>
      </c>
      <c r="J366" s="332">
        <f>US_Others!F371+US_Others!K371+US_Others!Q371</f>
        <v>6.5745331556891454E-4</v>
      </c>
      <c r="K366" s="332">
        <f>US_Others!G371+US_Others!L371+US_Others!R371</f>
        <v>6.5243458796915198E-5</v>
      </c>
      <c r="L366" s="332">
        <f>US_Others!Z371+US_Others!AB371</f>
        <v>0</v>
      </c>
      <c r="M366" s="332">
        <f>US_Others!AA371+US_Others!AC371</f>
        <v>0</v>
      </c>
      <c r="N366" s="332">
        <f>US_Others!AD371</f>
        <v>0</v>
      </c>
      <c r="O366" s="332">
        <f>US_Others!AE371</f>
        <v>0</v>
      </c>
      <c r="P366" s="332">
        <f>SUM(US_Others!AG371:AI371)</f>
        <v>0</v>
      </c>
      <c r="Q366" s="332">
        <f>US_Others!AL371</f>
        <v>0</v>
      </c>
      <c r="R366" s="332"/>
      <c r="S366" s="334">
        <f t="shared" si="5"/>
        <v>265.79827974193626</v>
      </c>
      <c r="T366" s="334">
        <f>D366*1000/Spec!I$6</f>
        <v>1.9438536998935604E-2</v>
      </c>
      <c r="U366" s="334">
        <f>E366*1000/Spec!I$7</f>
        <v>5.0399748396470821E-4</v>
      </c>
      <c r="V366" s="334">
        <f>F366*1000/Spec!I$8</f>
        <v>0</v>
      </c>
      <c r="W366" s="334">
        <f>G366*1000/Spec!I$9</f>
        <v>7.4351519996484545E-5</v>
      </c>
      <c r="X366" s="334">
        <f>H366*1000/Spec!I$10</f>
        <v>2.3516323610316684E-4</v>
      </c>
      <c r="Y366" s="334">
        <f>I366*1000/Spec!I$11</f>
        <v>2.6602765878462457E-3</v>
      </c>
      <c r="Z366" s="334">
        <f>J366*1000/Spec!I$12</f>
        <v>1.4708127865076386E-4</v>
      </c>
      <c r="AA366" s="334">
        <f>K366*1000/Spec!I$15</f>
        <v>6.6507093574837114E-6</v>
      </c>
      <c r="AB366" s="334">
        <f>L366*1000/Spec!I$17</f>
        <v>0</v>
      </c>
      <c r="AC366" s="334">
        <f>M366*1000/Spec!I$18</f>
        <v>0</v>
      </c>
      <c r="AD366" s="335">
        <f>N366*1000/Spec!I$25</f>
        <v>0</v>
      </c>
      <c r="AE366" s="335">
        <f>O366*1000/Spec!I$26</f>
        <v>0</v>
      </c>
      <c r="AF366" s="334">
        <f>P366*1000/Spec!I$21</f>
        <v>0</v>
      </c>
      <c r="AG366" s="334">
        <f>Q366*1000/Spec!I$22</f>
        <v>0</v>
      </c>
      <c r="AI366" s="432">
        <f>S366/'2007output'!$D364</f>
        <v>1.3478471372988665E-2</v>
      </c>
      <c r="AJ366" s="432">
        <f>T366/'2007output'!$D364</f>
        <v>9.8571655440099986E-7</v>
      </c>
      <c r="AK366" s="432">
        <f>U366/'2007output'!$D364</f>
        <v>2.5557410176890814E-8</v>
      </c>
      <c r="AL366" s="433">
        <f>V366/'2007output'!$D364</f>
        <v>0</v>
      </c>
      <c r="AM366" s="433">
        <f>W366/'2007output'!$D364</f>
        <v>3.7703209922343901E-9</v>
      </c>
      <c r="AN366" s="433">
        <f>X366/'2007output'!$D364</f>
        <v>1.1924986681152772E-8</v>
      </c>
      <c r="AO366" s="433">
        <f>Y366/'2007output'!$D364</f>
        <v>1.3490103046690388E-7</v>
      </c>
      <c r="AP366" s="433">
        <f>Z366/'2007output'!$D364</f>
        <v>7.4584034393361497E-9</v>
      </c>
      <c r="AQ366" s="433">
        <f>AA366/'2007output'!$D364</f>
        <v>3.3725348325032401E-10</v>
      </c>
      <c r="AR366" s="433">
        <f>AB366/'2007output'!$D364</f>
        <v>0</v>
      </c>
      <c r="AS366" s="433">
        <f>AC366/'2007output'!$D364</f>
        <v>0</v>
      </c>
      <c r="AT366" s="433">
        <f>AD366/'2007output'!$D364</f>
        <v>0</v>
      </c>
      <c r="AU366" s="433">
        <f>AE366/'2007output'!$D364</f>
        <v>0</v>
      </c>
      <c r="AV366" s="433">
        <f>AF366/'2007output'!$D364</f>
        <v>0</v>
      </c>
      <c r="AW366" s="433">
        <f>AG366/'2007output'!$D364</f>
        <v>0</v>
      </c>
      <c r="AY366" s="370">
        <f>IFERROR(IF(SUMPRODUCT(US_CO2!C369:AX369/SUM(US_CO2!C369:AX369),US_CO2!C$6:AX$6)&gt;3.5,4,IF(SUMPRODUCT(US_CO2!C369:AX369/SUM(US_CO2!C369:AX369),US_CO2!C$6:AX$6)&gt;2.5,3,2)),"")</f>
        <v>4</v>
      </c>
      <c r="AZ366" s="370">
        <f>IFERROR(IF(SUMPRODUCT(US_CH4!C369:AC369/SUM(US_CH4!C369:AC369),US_CH4!C$6:AC$6)&gt;3.5,4,IF(SUMPRODUCT(US_CH4!C369:AC369/SUM(US_CH4!C369:AC369),US_CH4!C$6:AC$6)&gt;2.5,3,2)),"")</f>
        <v>4</v>
      </c>
      <c r="BA366" s="223">
        <f>IFERROR(IF(SUMPRODUCT(US_N2O!C369:AA369/SUM(US_N2O!C369:AA369),US_N2O!C$6:AA$6)&gt;3.5,4,IF(SUMPRODUCT(US_N2O!C369:AA369/SUM(US_N2O!C369:AA369),US_N2O!C$6:AA$6)&gt;2.5,3,2)),"")</f>
        <v>4</v>
      </c>
      <c r="BB366" s="223" t="str">
        <f>IFERROR(IF(SUMPRODUCT(US_Others!U371:V371/SUM(US_Others!U371:V371),US_Others!U$8:V$8)&gt;3.5,4,IF(SUMPRODUCT(US_Others!U371:V371/SUM(US_Others!U371:V371),US_Others!U$8:V$8)&gt;2.5,3,2)),"")</f>
        <v/>
      </c>
      <c r="BC366" s="223">
        <f>IFERROR(IF((US_Others!C371*US_Others!C$8/SUM(US_Others!C371,US_Others!H371,US_Others!N371)+ US_Others!H371*US_Others!H$8/SUM(US_Others!C371,US_Others!H371,US_Others!N371)+US_Others!N371*US_Others!N$8/SUM(US_Others!C371,US_Others!H371,US_Others!N371))&gt;3.5,4,IF((US_Others!C371*US_Others!C$8/SUM(US_Others!C371,US_Others!H371,US_Others!N371)+ US_Others!H371*US_Others!H$8/SUM(US_Others!C371,US_Others!H371,US_Others!N371)+US_Others!N371*US_Others!N$8/SUM(US_Others!C371,US_Others!H371,US_Others!N371))&gt;2.5,3,2)),"")</f>
        <v>4</v>
      </c>
      <c r="BD366" s="223">
        <f>IFERROR(IF((US_Others!D371*US_Others!D$8/SUM(US_Others!D371,US_Others!I371,US_Others!O371)+US_Others!I371*US_Others!I$8/SUM(US_Others!D371,US_Others!I371,US_Others!O371)+US_Others!O371*US_Others!O$8/SUM(US_Others!D371,US_Others!I371,US_Others!O371))&gt;3.5,4,IF((US_Others!D371*US_Others!D$8/SUM(US_Others!D371,US_Others!I371,US_Others!O371)+US_Others!I371*US_Others!I$8/SUM(US_Others!D371,US_Others!I371,US_Others!O371)+US_Others!O371*US_Others!O$8/SUM(US_Others!D371,US_Others!I371,US_Others!O371))&gt;2.5,3,2)),"")</f>
        <v>4</v>
      </c>
      <c r="BE366" s="223">
        <f>IFERROR(IF((US_Others!E371*US_Others!E$8/SUM(US_Others!E371,US_Others!J371,US_Others!P371,US_Others!W371)+US_Others!J371*US_Others!J$8/SUM(US_Others!E371,US_Others!J371,US_Others!P371,US_Others!W371)+US_Others!P371*US_Others!P$8/SUM(US_Others!E371,US_Others!J371,US_Others!P371,US_Others!W371)+US_Others!W371*US_Others!W$8/SUM(US_Others!E371,US_Others!J371,US_Others!P371,US_Others!W371))&gt;3.5,4,IF((US_Others!E371*US_Others!E$8/SUM(US_Others!E371,US_Others!J371,US_Others!P371,US_Others!W371)+US_Others!J371*US_Others!J$8/SUM(US_Others!E371,US_Others!J371,US_Others!P371,US_Others!W371)+US_Others!P371*US_Others!P$8/SUM(US_Others!E371,US_Others!J371,US_Others!P371,US_Others!W371)+US_Others!W371*US_Others!W$8/SUM(US_Others!E371,US_Others!J371,US_Others!P371,US_Others!W371))&gt;2.5,3,2)),"")</f>
        <v>4</v>
      </c>
      <c r="BF366" s="223">
        <f>IFERROR(IF((US_Others!F371*US_Others!F$8/SUM(US_Others!F371,US_Others!K371,US_Others!Q371)+US_Others!K371*US_Others!K$8/SUM(US_Others!F371,US_Others!K371,US_Others!Q371)+US_Others!Q371*US_Others!Q$8/SUM(US_Others!F371,US_Others!K371,US_Others!Q371))&gt;3.5,4,IF((US_Others!F371*US_Others!F$8/SUM(US_Others!F371,US_Others!K371,US_Others!Q371)+US_Others!K371*US_Others!K$8/SUM(US_Others!F371,US_Others!K371,US_Others!Q371)+US_Others!Q371*US_Others!Q$8/SUM(US_Others!F371,US_Others!K371,US_Others!Q371))&gt;2.5,3,2)),"")</f>
        <v>4</v>
      </c>
      <c r="BG366" s="223">
        <f>IFERROR(IF((US_Others!G371*US_Others!G$8/SUM(US_Others!G371,US_Others!L371,US_Others!R371)+US_Others!L371*US_Others!L$8/SUM(US_Others!G371,US_Others!L371,US_Others!R371)+US_Others!R371*US_Others!R$8/SUM(US_Others!G371,US_Others!L371,US_Others!R371))&gt;3.5,4,IF((US_Others!G371*US_Others!G$8/SUM(US_Others!G371,US_Others!L371,US_Others!R371)+US_Others!L371*US_Others!L$8/SUM(US_Others!G371,US_Others!L371,US_Others!R371)+US_Others!R371*US_Others!R$8/SUM(US_Others!G371,US_Others!L371,US_Others!R371))&gt;2.5,3,2)),"")</f>
        <v>4</v>
      </c>
      <c r="BH366" s="219" t="str">
        <f>IFERROR(IF((US_Others!Z371*US_Others!Z$8/SUM(US_Others!Z371,US_Others!AB371)+US_Others!AB371*US_Others!AB$8/SUM(US_Others!Z371,US_Others!AB371))&gt;3.5,4,IF((US_Others!Z371*US_Others!Z$8/SUM(US_Others!Z371,US_Others!AB371)+US_Others!AB371*US_Others!AB$8/SUM(US_Others!Z371,US_Others!AB371))&gt;2.5,3,2)),"")</f>
        <v/>
      </c>
      <c r="BI366" s="219" t="str">
        <f>IFERROR(IF((US_Others!AA371*US_Others!AA$8/SUM(US_Others!AA371,US_Others!AC371)+US_Others!AC371*US_Others!AC$8/SUM(US_Others!AA371,US_Others!AC371))&gt;3.5,4,IF((US_Others!AA371*US_Others!AA$8/SUM(US_Others!AA371,US_Others!AC371)+US_Others!AC371*US_Others!AC$8/SUM(US_Others!AA371,US_Others!AC371))&gt;2.5,3,2)),"")</f>
        <v/>
      </c>
      <c r="BJ366" s="219" t="str">
        <f>IFERROR(US_Others!AD371*US_Others!AD$8/US_Others!AD371,"")</f>
        <v/>
      </c>
      <c r="BK366" s="74" t="str">
        <f>IFERROR(US_Others!AE371*US_Others!AE$8/US_Others!AE371,"")</f>
        <v/>
      </c>
      <c r="BL366" s="219" t="str">
        <f>IFERROR(IF(SUMPRODUCT(US_Others!AG371:AI371/SUM(US_Others!AG371:AI371),US_Others!AG$8:AI$8)&gt;3.5,4,IF(SUMPRODUCT(US_Others!AG371:AI371/SUM(US_Others!AG371:AI371),US_Others!AG$8:AI$8)&gt;2.5,3,2)),"")</f>
        <v/>
      </c>
      <c r="BM366" s="219" t="str">
        <f>IFERROR(US_Others!AL371*US_Others!AL$8/US_Others!AL371,"")</f>
        <v/>
      </c>
    </row>
    <row r="367" spans="1:65">
      <c r="A367" s="200" t="s">
        <v>528</v>
      </c>
      <c r="B367" s="332">
        <v>713200</v>
      </c>
      <c r="C367" s="333">
        <f>SUM(US_CO2!C370:AX370)</f>
        <v>0.66503254129204215</v>
      </c>
      <c r="D367" s="333">
        <f>SUM(US_CH4!C370:AC370)</f>
        <v>1.2171122782296208E-3</v>
      </c>
      <c r="E367" s="333">
        <f>SUM(US_N2O!C370:AA370)</f>
        <v>3.779858995467078E-4</v>
      </c>
      <c r="F367" s="332">
        <f>US_Others!V372+US_Others!U372</f>
        <v>0</v>
      </c>
      <c r="G367" s="332">
        <f>US_Others!C372+US_Others!H372+US_Others!N372</f>
        <v>1.9112128365977716E-4</v>
      </c>
      <c r="H367" s="332">
        <f>US_Others!D372+US_Others!I372+US_Others!O372</f>
        <v>3.1343890520203459E-3</v>
      </c>
      <c r="I367" s="332">
        <f>US_Others!E372+US_Others!J372+US_Others!P372+US_Others!W372</f>
        <v>1.448699330141111E-2</v>
      </c>
      <c r="J367" s="332">
        <f>US_Others!F372+US_Others!K372+US_Others!Q372</f>
        <v>2.5036888159430809E-3</v>
      </c>
      <c r="K367" s="332">
        <f>US_Others!G372+US_Others!L372+US_Others!R372</f>
        <v>2.4845766875771039E-4</v>
      </c>
      <c r="L367" s="332">
        <f>US_Others!Z372+US_Others!AB372</f>
        <v>0</v>
      </c>
      <c r="M367" s="332">
        <f>US_Others!AA372+US_Others!AC372</f>
        <v>0</v>
      </c>
      <c r="N367" s="332">
        <f>US_Others!AD372</f>
        <v>0</v>
      </c>
      <c r="O367" s="332">
        <f>US_Others!AE372</f>
        <v>0</v>
      </c>
      <c r="P367" s="332">
        <f>SUM(US_Others!AG372:AI372)</f>
        <v>0</v>
      </c>
      <c r="Q367" s="332">
        <f>US_Others!AL372</f>
        <v>0</v>
      </c>
      <c r="R367" s="332"/>
      <c r="S367" s="334">
        <f t="shared" si="5"/>
        <v>665.0325412920422</v>
      </c>
      <c r="T367" s="334">
        <f>D367*1000/Spec!I$6</f>
        <v>4.8684491129184833E-2</v>
      </c>
      <c r="U367" s="334">
        <f>E367*1000/Spec!I$7</f>
        <v>1.2684090588815698E-3</v>
      </c>
      <c r="V367" s="334">
        <f>F367*1000/Spec!I$8</f>
        <v>0</v>
      </c>
      <c r="W367" s="334">
        <f>G367*1000/Spec!I$9</f>
        <v>2.8314264245892911E-4</v>
      </c>
      <c r="X367" s="334">
        <f>H367*1000/Spec!I$10</f>
        <v>8.9553972914867025E-4</v>
      </c>
      <c r="Y367" s="334">
        <f>I367*1000/Spec!I$11</f>
        <v>1.0130764546441335E-2</v>
      </c>
      <c r="Z367" s="334">
        <f>J367*1000/Spec!I$12</f>
        <v>5.6010935479710981E-4</v>
      </c>
      <c r="AA367" s="334">
        <f>K367*1000/Spec!I$15</f>
        <v>2.5326979486005136E-5</v>
      </c>
      <c r="AB367" s="334">
        <f>L367*1000/Spec!I$17</f>
        <v>0</v>
      </c>
      <c r="AC367" s="334">
        <f>M367*1000/Spec!I$18</f>
        <v>0</v>
      </c>
      <c r="AD367" s="335">
        <f>N367*1000/Spec!I$25</f>
        <v>0</v>
      </c>
      <c r="AE367" s="335">
        <f>O367*1000/Spec!I$26</f>
        <v>0</v>
      </c>
      <c r="AF367" s="334">
        <f>P367*1000/Spec!I$21</f>
        <v>0</v>
      </c>
      <c r="AG367" s="334">
        <f>Q367*1000/Spec!I$22</f>
        <v>0</v>
      </c>
      <c r="AI367" s="432">
        <f>S367/'2007output'!$D365</f>
        <v>2.0285317583305793E-2</v>
      </c>
      <c r="AJ367" s="432">
        <f>T367/'2007output'!$D365</f>
        <v>1.4850105861262844E-6</v>
      </c>
      <c r="AK367" s="432">
        <f>U367/'2007output'!$D365</f>
        <v>3.8689957238732412E-8</v>
      </c>
      <c r="AL367" s="433">
        <f>V367/'2007output'!$D365</f>
        <v>0</v>
      </c>
      <c r="AM367" s="433">
        <f>W367/'2007output'!$D365</f>
        <v>8.6366276340356105E-9</v>
      </c>
      <c r="AN367" s="433">
        <f>X367/'2007output'!$D365</f>
        <v>2.7316419402506922E-8</v>
      </c>
      <c r="AO367" s="433">
        <f>Y367/'2007output'!$D365</f>
        <v>3.0901612090589655E-7</v>
      </c>
      <c r="AP367" s="433">
        <f>Z367/'2007output'!$D365</f>
        <v>1.708487245055031E-8</v>
      </c>
      <c r="AQ367" s="433">
        <f>AA367/'2007output'!$D365</f>
        <v>7.7254238010869025E-10</v>
      </c>
      <c r="AR367" s="433">
        <f>AB367/'2007output'!$D365</f>
        <v>0</v>
      </c>
      <c r="AS367" s="433">
        <f>AC367/'2007output'!$D365</f>
        <v>0</v>
      </c>
      <c r="AT367" s="433">
        <f>AD367/'2007output'!$D365</f>
        <v>0</v>
      </c>
      <c r="AU367" s="433">
        <f>AE367/'2007output'!$D365</f>
        <v>0</v>
      </c>
      <c r="AV367" s="433">
        <f>AF367/'2007output'!$D365</f>
        <v>0</v>
      </c>
      <c r="AW367" s="433">
        <f>AG367/'2007output'!$D365</f>
        <v>0</v>
      </c>
      <c r="AY367" s="370">
        <f>IFERROR(IF(SUMPRODUCT(US_CO2!C370:AX370/SUM(US_CO2!C370:AX370),US_CO2!C$6:AX$6)&gt;3.5,4,IF(SUMPRODUCT(US_CO2!C370:AX370/SUM(US_CO2!C370:AX370),US_CO2!C$6:AX$6)&gt;2.5,3,2)),"")</f>
        <v>4</v>
      </c>
      <c r="AZ367" s="370">
        <f>IFERROR(IF(SUMPRODUCT(US_CH4!C370:AC370/SUM(US_CH4!C370:AC370),US_CH4!C$6:AC$6)&gt;3.5,4,IF(SUMPRODUCT(US_CH4!C370:AC370/SUM(US_CH4!C370:AC370),US_CH4!C$6:AC$6)&gt;2.5,3,2)),"")</f>
        <v>4</v>
      </c>
      <c r="BA367" s="223">
        <f>IFERROR(IF(SUMPRODUCT(US_N2O!C370:AA370/SUM(US_N2O!C370:AA370),US_N2O!C$6:AA$6)&gt;3.5,4,IF(SUMPRODUCT(US_N2O!C370:AA370/SUM(US_N2O!C370:AA370),US_N2O!C$6:AA$6)&gt;2.5,3,2)),"")</f>
        <v>4</v>
      </c>
      <c r="BB367" s="223" t="str">
        <f>IFERROR(IF(SUMPRODUCT(US_Others!U372:V372/SUM(US_Others!U372:V372),US_Others!U$8:V$8)&gt;3.5,4,IF(SUMPRODUCT(US_Others!U372:V372/SUM(US_Others!U372:V372),US_Others!U$8:V$8)&gt;2.5,3,2)),"")</f>
        <v/>
      </c>
      <c r="BC367" s="223">
        <f>IFERROR(IF((US_Others!C372*US_Others!C$8/SUM(US_Others!C372,US_Others!H372,US_Others!N372)+ US_Others!H372*US_Others!H$8/SUM(US_Others!C372,US_Others!H372,US_Others!N372)+US_Others!N372*US_Others!N$8/SUM(US_Others!C372,US_Others!H372,US_Others!N372))&gt;3.5,4,IF((US_Others!C372*US_Others!C$8/SUM(US_Others!C372,US_Others!H372,US_Others!N372)+ US_Others!H372*US_Others!H$8/SUM(US_Others!C372,US_Others!H372,US_Others!N372)+US_Others!N372*US_Others!N$8/SUM(US_Others!C372,US_Others!H372,US_Others!N372))&gt;2.5,3,2)),"")</f>
        <v>4</v>
      </c>
      <c r="BD367" s="223">
        <f>IFERROR(IF((US_Others!D372*US_Others!D$8/SUM(US_Others!D372,US_Others!I372,US_Others!O372)+US_Others!I372*US_Others!I$8/SUM(US_Others!D372,US_Others!I372,US_Others!O372)+US_Others!O372*US_Others!O$8/SUM(US_Others!D372,US_Others!I372,US_Others!O372))&gt;3.5,4,IF((US_Others!D372*US_Others!D$8/SUM(US_Others!D372,US_Others!I372,US_Others!O372)+US_Others!I372*US_Others!I$8/SUM(US_Others!D372,US_Others!I372,US_Others!O372)+US_Others!O372*US_Others!O$8/SUM(US_Others!D372,US_Others!I372,US_Others!O372))&gt;2.5,3,2)),"")</f>
        <v>4</v>
      </c>
      <c r="BE367" s="223">
        <f>IFERROR(IF((US_Others!E372*US_Others!E$8/SUM(US_Others!E372,US_Others!J372,US_Others!P372,US_Others!W372)+US_Others!J372*US_Others!J$8/SUM(US_Others!E372,US_Others!J372,US_Others!P372,US_Others!W372)+US_Others!P372*US_Others!P$8/SUM(US_Others!E372,US_Others!J372,US_Others!P372,US_Others!W372)+US_Others!W372*US_Others!W$8/SUM(US_Others!E372,US_Others!J372,US_Others!P372,US_Others!W372))&gt;3.5,4,IF((US_Others!E372*US_Others!E$8/SUM(US_Others!E372,US_Others!J372,US_Others!P372,US_Others!W372)+US_Others!J372*US_Others!J$8/SUM(US_Others!E372,US_Others!J372,US_Others!P372,US_Others!W372)+US_Others!P372*US_Others!P$8/SUM(US_Others!E372,US_Others!J372,US_Others!P372,US_Others!W372)+US_Others!W372*US_Others!W$8/SUM(US_Others!E372,US_Others!J372,US_Others!P372,US_Others!W372))&gt;2.5,3,2)),"")</f>
        <v>4</v>
      </c>
      <c r="BF367" s="223">
        <f>IFERROR(IF((US_Others!F372*US_Others!F$8/SUM(US_Others!F372,US_Others!K372,US_Others!Q372)+US_Others!K372*US_Others!K$8/SUM(US_Others!F372,US_Others!K372,US_Others!Q372)+US_Others!Q372*US_Others!Q$8/SUM(US_Others!F372,US_Others!K372,US_Others!Q372))&gt;3.5,4,IF((US_Others!F372*US_Others!F$8/SUM(US_Others!F372,US_Others!K372,US_Others!Q372)+US_Others!K372*US_Others!K$8/SUM(US_Others!F372,US_Others!K372,US_Others!Q372)+US_Others!Q372*US_Others!Q$8/SUM(US_Others!F372,US_Others!K372,US_Others!Q372))&gt;2.5,3,2)),"")</f>
        <v>4</v>
      </c>
      <c r="BG367" s="223">
        <f>IFERROR(IF((US_Others!G372*US_Others!G$8/SUM(US_Others!G372,US_Others!L372,US_Others!R372)+US_Others!L372*US_Others!L$8/SUM(US_Others!G372,US_Others!L372,US_Others!R372)+US_Others!R372*US_Others!R$8/SUM(US_Others!G372,US_Others!L372,US_Others!R372))&gt;3.5,4,IF((US_Others!G372*US_Others!G$8/SUM(US_Others!G372,US_Others!L372,US_Others!R372)+US_Others!L372*US_Others!L$8/SUM(US_Others!G372,US_Others!L372,US_Others!R372)+US_Others!R372*US_Others!R$8/SUM(US_Others!G372,US_Others!L372,US_Others!R372))&gt;2.5,3,2)),"")</f>
        <v>4</v>
      </c>
      <c r="BH367" s="219" t="str">
        <f>IFERROR(IF((US_Others!Z372*US_Others!Z$8/SUM(US_Others!Z372,US_Others!AB372)+US_Others!AB372*US_Others!AB$8/SUM(US_Others!Z372,US_Others!AB372))&gt;3.5,4,IF((US_Others!Z372*US_Others!Z$8/SUM(US_Others!Z372,US_Others!AB372)+US_Others!AB372*US_Others!AB$8/SUM(US_Others!Z372,US_Others!AB372))&gt;2.5,3,2)),"")</f>
        <v/>
      </c>
      <c r="BI367" s="219" t="str">
        <f>IFERROR(IF((US_Others!AA372*US_Others!AA$8/SUM(US_Others!AA372,US_Others!AC372)+US_Others!AC372*US_Others!AC$8/SUM(US_Others!AA372,US_Others!AC372))&gt;3.5,4,IF((US_Others!AA372*US_Others!AA$8/SUM(US_Others!AA372,US_Others!AC372)+US_Others!AC372*US_Others!AC$8/SUM(US_Others!AA372,US_Others!AC372))&gt;2.5,3,2)),"")</f>
        <v/>
      </c>
      <c r="BJ367" s="219" t="str">
        <f>IFERROR(US_Others!AD372*US_Others!AD$8/US_Others!AD372,"")</f>
        <v/>
      </c>
      <c r="BK367" s="74" t="str">
        <f>IFERROR(US_Others!AE372*US_Others!AE$8/US_Others!AE372,"")</f>
        <v/>
      </c>
      <c r="BL367" s="219" t="str">
        <f>IFERROR(IF(SUMPRODUCT(US_Others!AG372:AI372/SUM(US_Others!AG372:AI372),US_Others!AG$8:AI$8)&gt;3.5,4,IF(SUMPRODUCT(US_Others!AG372:AI372/SUM(US_Others!AG372:AI372),US_Others!AG$8:AI$8)&gt;2.5,3,2)),"")</f>
        <v/>
      </c>
      <c r="BM367" s="219" t="str">
        <f>IFERROR(US_Others!AL372*US_Others!AL$8/US_Others!AL372,"")</f>
        <v/>
      </c>
    </row>
    <row r="368" spans="1:65">
      <c r="A368" s="200" t="s">
        <v>529</v>
      </c>
      <c r="B368" s="332">
        <v>713900</v>
      </c>
      <c r="C368" s="333">
        <f>SUM(US_CO2!C371:AX371)</f>
        <v>2.1205590107564078</v>
      </c>
      <c r="D368" s="333">
        <f>SUM(US_CH4!C371:AC371)</f>
        <v>3.9079100109345915E-3</v>
      </c>
      <c r="E368" s="333">
        <f>SUM(US_N2O!C371:AA371)</f>
        <v>1.2003839785861802E-3</v>
      </c>
      <c r="F368" s="332">
        <f>US_Others!V373+US_Others!U373</f>
        <v>0</v>
      </c>
      <c r="G368" s="332">
        <f>US_Others!C373+US_Others!H373+US_Others!N373</f>
        <v>4.0339463235204367E-4</v>
      </c>
      <c r="H368" s="332">
        <f>US_Others!D373+US_Others!I373+US_Others!O373</f>
        <v>6.6156719705735166E-3</v>
      </c>
      <c r="I368" s="332">
        <f>US_Others!E373+US_Others!J373+US_Others!P373+US_Others!W373</f>
        <v>3.0577313132284914E-2</v>
      </c>
      <c r="J368" s="332">
        <f>US_Others!F373+US_Others!K373+US_Others!Q373</f>
        <v>5.2844696838117728E-3</v>
      </c>
      <c r="K368" s="332">
        <f>US_Others!G373+US_Others!L373+US_Others!R373</f>
        <v>5.2441302205765697E-4</v>
      </c>
      <c r="L368" s="332">
        <f>US_Others!Z373+US_Others!AB373</f>
        <v>0</v>
      </c>
      <c r="M368" s="332">
        <f>US_Others!AA373+US_Others!AC373</f>
        <v>0</v>
      </c>
      <c r="N368" s="332">
        <f>US_Others!AD373</f>
        <v>0</v>
      </c>
      <c r="O368" s="332">
        <f>US_Others!AE373</f>
        <v>0</v>
      </c>
      <c r="P368" s="332">
        <f>SUM(US_Others!AG373:AI373)</f>
        <v>0</v>
      </c>
      <c r="Q368" s="332">
        <f>US_Others!AL373</f>
        <v>0</v>
      </c>
      <c r="R368" s="332"/>
      <c r="S368" s="334">
        <f t="shared" si="5"/>
        <v>2120.559010756408</v>
      </c>
      <c r="T368" s="334">
        <f>D368*1000/Spec!I$6</f>
        <v>0.15631640043738368</v>
      </c>
      <c r="U368" s="334">
        <f>E368*1000/Spec!I$7</f>
        <v>4.0281341563294633E-3</v>
      </c>
      <c r="V368" s="334">
        <f>F368*1000/Spec!I$8</f>
        <v>0</v>
      </c>
      <c r="W368" s="334">
        <f>G368*1000/Spec!I$9</f>
        <v>5.9762167755858314E-4</v>
      </c>
      <c r="X368" s="334">
        <f>H368*1000/Spec!I$10</f>
        <v>1.8901919915924332E-3</v>
      </c>
      <c r="Y368" s="334">
        <f>I368*1000/Spec!I$11</f>
        <v>2.1382736456143296E-2</v>
      </c>
      <c r="Z368" s="334">
        <f>J368*1000/Spec!I$12</f>
        <v>1.1822079829556539E-3</v>
      </c>
      <c r="AA368" s="334">
        <f>K368*1000/Spec!I$15</f>
        <v>5.3456984919231084E-5</v>
      </c>
      <c r="AB368" s="334">
        <f>L368*1000/Spec!I$17</f>
        <v>0</v>
      </c>
      <c r="AC368" s="334">
        <f>M368*1000/Spec!I$18</f>
        <v>0</v>
      </c>
      <c r="AD368" s="335">
        <f>N368*1000/Spec!I$25</f>
        <v>0</v>
      </c>
      <c r="AE368" s="335">
        <f>O368*1000/Spec!I$26</f>
        <v>0</v>
      </c>
      <c r="AF368" s="334">
        <f>P368*1000/Spec!I$21</f>
        <v>0</v>
      </c>
      <c r="AG368" s="334">
        <f>Q368*1000/Spec!I$22</f>
        <v>0</v>
      </c>
      <c r="AI368" s="432">
        <f>S368/'2007output'!$D366</f>
        <v>3.0456976720896721E-2</v>
      </c>
      <c r="AJ368" s="432">
        <f>T368/'2007output'!$D366</f>
        <v>2.2451273202331364E-6</v>
      </c>
      <c r="AK368" s="432">
        <f>U368/'2007output'!$D366</f>
        <v>5.7854927689191485E-8</v>
      </c>
      <c r="AL368" s="433">
        <f>V368/'2007output'!$D366</f>
        <v>0</v>
      </c>
      <c r="AM368" s="433">
        <f>W368/'2007output'!$D366</f>
        <v>8.5834675804718159E-9</v>
      </c>
      <c r="AN368" s="433">
        <f>X368/'2007output'!$D366</f>
        <v>2.7148281747378005E-8</v>
      </c>
      <c r="AO368" s="433">
        <f>Y368/'2007output'!$D366</f>
        <v>3.0711406905932909E-7</v>
      </c>
      <c r="AP368" s="433">
        <f>Z368/'2007output'!$D366</f>
        <v>1.6979711874792405E-8</v>
      </c>
      <c r="AQ368" s="433">
        <f>AA368/'2007output'!$D366</f>
        <v>7.6778723770275452E-10</v>
      </c>
      <c r="AR368" s="433">
        <f>AB368/'2007output'!$D366</f>
        <v>0</v>
      </c>
      <c r="AS368" s="433">
        <f>AC368/'2007output'!$D366</f>
        <v>0</v>
      </c>
      <c r="AT368" s="433">
        <f>AD368/'2007output'!$D366</f>
        <v>0</v>
      </c>
      <c r="AU368" s="433">
        <f>AE368/'2007output'!$D366</f>
        <v>0</v>
      </c>
      <c r="AV368" s="433">
        <f>AF368/'2007output'!$D366</f>
        <v>0</v>
      </c>
      <c r="AW368" s="433">
        <f>AG368/'2007output'!$D366</f>
        <v>0</v>
      </c>
      <c r="AY368" s="370">
        <f>IFERROR(IF(SUMPRODUCT(US_CO2!C371:AX371/SUM(US_CO2!C371:AX371),US_CO2!C$6:AX$6)&gt;3.5,4,IF(SUMPRODUCT(US_CO2!C371:AX371/SUM(US_CO2!C371:AX371),US_CO2!C$6:AX$6)&gt;2.5,3,2)),"")</f>
        <v>4</v>
      </c>
      <c r="AZ368" s="370">
        <f>IFERROR(IF(SUMPRODUCT(US_CH4!C371:AC371/SUM(US_CH4!C371:AC371),US_CH4!C$6:AC$6)&gt;3.5,4,IF(SUMPRODUCT(US_CH4!C371:AC371/SUM(US_CH4!C371:AC371),US_CH4!C$6:AC$6)&gt;2.5,3,2)),"")</f>
        <v>4</v>
      </c>
      <c r="BA368" s="223">
        <f>IFERROR(IF(SUMPRODUCT(US_N2O!C371:AA371/SUM(US_N2O!C371:AA371),US_N2O!C$6:AA$6)&gt;3.5,4,IF(SUMPRODUCT(US_N2O!C371:AA371/SUM(US_N2O!C371:AA371),US_N2O!C$6:AA$6)&gt;2.5,3,2)),"")</f>
        <v>4</v>
      </c>
      <c r="BB368" s="223" t="str">
        <f>IFERROR(IF(SUMPRODUCT(US_Others!U373:V373/SUM(US_Others!U373:V373),US_Others!U$8:V$8)&gt;3.5,4,IF(SUMPRODUCT(US_Others!U373:V373/SUM(US_Others!U373:V373),US_Others!U$8:V$8)&gt;2.5,3,2)),"")</f>
        <v/>
      </c>
      <c r="BC368" s="223">
        <f>IFERROR(IF((US_Others!C373*US_Others!C$8/SUM(US_Others!C373,US_Others!H373,US_Others!N373)+ US_Others!H373*US_Others!H$8/SUM(US_Others!C373,US_Others!H373,US_Others!N373)+US_Others!N373*US_Others!N$8/SUM(US_Others!C373,US_Others!H373,US_Others!N373))&gt;3.5,4,IF((US_Others!C373*US_Others!C$8/SUM(US_Others!C373,US_Others!H373,US_Others!N373)+ US_Others!H373*US_Others!H$8/SUM(US_Others!C373,US_Others!H373,US_Others!N373)+US_Others!N373*US_Others!N$8/SUM(US_Others!C373,US_Others!H373,US_Others!N373))&gt;2.5,3,2)),"")</f>
        <v>4</v>
      </c>
      <c r="BD368" s="223">
        <f>IFERROR(IF((US_Others!D373*US_Others!D$8/SUM(US_Others!D373,US_Others!I373,US_Others!O373)+US_Others!I373*US_Others!I$8/SUM(US_Others!D373,US_Others!I373,US_Others!O373)+US_Others!O373*US_Others!O$8/SUM(US_Others!D373,US_Others!I373,US_Others!O373))&gt;3.5,4,IF((US_Others!D373*US_Others!D$8/SUM(US_Others!D373,US_Others!I373,US_Others!O373)+US_Others!I373*US_Others!I$8/SUM(US_Others!D373,US_Others!I373,US_Others!O373)+US_Others!O373*US_Others!O$8/SUM(US_Others!D373,US_Others!I373,US_Others!O373))&gt;2.5,3,2)),"")</f>
        <v>4</v>
      </c>
      <c r="BE368" s="223">
        <f>IFERROR(IF((US_Others!E373*US_Others!E$8/SUM(US_Others!E373,US_Others!J373,US_Others!P373,US_Others!W373)+US_Others!J373*US_Others!J$8/SUM(US_Others!E373,US_Others!J373,US_Others!P373,US_Others!W373)+US_Others!P373*US_Others!P$8/SUM(US_Others!E373,US_Others!J373,US_Others!P373,US_Others!W373)+US_Others!W373*US_Others!W$8/SUM(US_Others!E373,US_Others!J373,US_Others!P373,US_Others!W373))&gt;3.5,4,IF((US_Others!E373*US_Others!E$8/SUM(US_Others!E373,US_Others!J373,US_Others!P373,US_Others!W373)+US_Others!J373*US_Others!J$8/SUM(US_Others!E373,US_Others!J373,US_Others!P373,US_Others!W373)+US_Others!P373*US_Others!P$8/SUM(US_Others!E373,US_Others!J373,US_Others!P373,US_Others!W373)+US_Others!W373*US_Others!W$8/SUM(US_Others!E373,US_Others!J373,US_Others!P373,US_Others!W373))&gt;2.5,3,2)),"")</f>
        <v>4</v>
      </c>
      <c r="BF368" s="223">
        <f>IFERROR(IF((US_Others!F373*US_Others!F$8/SUM(US_Others!F373,US_Others!K373,US_Others!Q373)+US_Others!K373*US_Others!K$8/SUM(US_Others!F373,US_Others!K373,US_Others!Q373)+US_Others!Q373*US_Others!Q$8/SUM(US_Others!F373,US_Others!K373,US_Others!Q373))&gt;3.5,4,IF((US_Others!F373*US_Others!F$8/SUM(US_Others!F373,US_Others!K373,US_Others!Q373)+US_Others!K373*US_Others!K$8/SUM(US_Others!F373,US_Others!K373,US_Others!Q373)+US_Others!Q373*US_Others!Q$8/SUM(US_Others!F373,US_Others!K373,US_Others!Q373))&gt;2.5,3,2)),"")</f>
        <v>4</v>
      </c>
      <c r="BG368" s="223">
        <f>IFERROR(IF((US_Others!G373*US_Others!G$8/SUM(US_Others!G373,US_Others!L373,US_Others!R373)+US_Others!L373*US_Others!L$8/SUM(US_Others!G373,US_Others!L373,US_Others!R373)+US_Others!R373*US_Others!R$8/SUM(US_Others!G373,US_Others!L373,US_Others!R373))&gt;3.5,4,IF((US_Others!G373*US_Others!G$8/SUM(US_Others!G373,US_Others!L373,US_Others!R373)+US_Others!L373*US_Others!L$8/SUM(US_Others!G373,US_Others!L373,US_Others!R373)+US_Others!R373*US_Others!R$8/SUM(US_Others!G373,US_Others!L373,US_Others!R373))&gt;2.5,3,2)),"")</f>
        <v>4</v>
      </c>
      <c r="BH368" s="219" t="str">
        <f>IFERROR(IF((US_Others!Z373*US_Others!Z$8/SUM(US_Others!Z373,US_Others!AB373)+US_Others!AB373*US_Others!AB$8/SUM(US_Others!Z373,US_Others!AB373))&gt;3.5,4,IF((US_Others!Z373*US_Others!Z$8/SUM(US_Others!Z373,US_Others!AB373)+US_Others!AB373*US_Others!AB$8/SUM(US_Others!Z373,US_Others!AB373))&gt;2.5,3,2)),"")</f>
        <v/>
      </c>
      <c r="BI368" s="219" t="str">
        <f>IFERROR(IF((US_Others!AA373*US_Others!AA$8/SUM(US_Others!AA373,US_Others!AC373)+US_Others!AC373*US_Others!AC$8/SUM(US_Others!AA373,US_Others!AC373))&gt;3.5,4,IF((US_Others!AA373*US_Others!AA$8/SUM(US_Others!AA373,US_Others!AC373)+US_Others!AC373*US_Others!AC$8/SUM(US_Others!AA373,US_Others!AC373))&gt;2.5,3,2)),"")</f>
        <v/>
      </c>
      <c r="BJ368" s="219" t="str">
        <f>IFERROR(US_Others!AD373*US_Others!AD$8/US_Others!AD373,"")</f>
        <v/>
      </c>
      <c r="BK368" s="74" t="str">
        <f>IFERROR(US_Others!AE373*US_Others!AE$8/US_Others!AE373,"")</f>
        <v/>
      </c>
      <c r="BL368" s="219" t="str">
        <f>IFERROR(IF(SUMPRODUCT(US_Others!AG373:AI373/SUM(US_Others!AG373:AI373),US_Others!AG$8:AI$8)&gt;3.5,4,IF(SUMPRODUCT(US_Others!AG373:AI373/SUM(US_Others!AG373:AI373),US_Others!AG$8:AI$8)&gt;2.5,3,2)),"")</f>
        <v/>
      </c>
      <c r="BM368" s="219" t="str">
        <f>IFERROR(US_Others!AL373*US_Others!AL$8/US_Others!AL373,"")</f>
        <v/>
      </c>
    </row>
    <row r="369" spans="1:65">
      <c r="A369" s="200" t="s">
        <v>530</v>
      </c>
      <c r="B369" s="332">
        <v>721000</v>
      </c>
      <c r="C369" s="333">
        <f>SUM(US_CO2!C372:AX372)</f>
        <v>6.3161892050434645</v>
      </c>
      <c r="D369" s="333">
        <f>SUM(US_CH4!C372:AC372)</f>
        <v>1.2468092083668E-2</v>
      </c>
      <c r="E369" s="333">
        <f>SUM(US_N2O!C372:AA372)</f>
        <v>3.635913098408064E-3</v>
      </c>
      <c r="F369" s="332">
        <f>US_Others!V374+US_Others!U374</f>
        <v>0</v>
      </c>
      <c r="G369" s="332">
        <f>US_Others!C374+US_Others!H374+US_Others!N374</f>
        <v>8.0204579998701363E-4</v>
      </c>
      <c r="H369" s="332">
        <f>US_Others!D374+US_Others!I374+US_Others!O374</f>
        <v>1.3153551119787025E-2</v>
      </c>
      <c r="I369" s="332">
        <f>US_Others!E374+US_Others!J374+US_Others!P374+US_Others!W374</f>
        <v>6.0795071639015638E-2</v>
      </c>
      <c r="J369" s="332">
        <f>US_Others!F374+US_Others!K374+US_Others!Q374</f>
        <v>1.0506799979829879E-2</v>
      </c>
      <c r="K369" s="332">
        <f>US_Others!G374+US_Others!L374+US_Others!R374</f>
        <v>1.0426595399831179E-3</v>
      </c>
      <c r="L369" s="332">
        <f>US_Others!Z374+US_Others!AB374</f>
        <v>0</v>
      </c>
      <c r="M369" s="332">
        <f>US_Others!AA374+US_Others!AC374</f>
        <v>0</v>
      </c>
      <c r="N369" s="332">
        <f>US_Others!AD374</f>
        <v>0</v>
      </c>
      <c r="O369" s="332">
        <f>US_Others!AE374</f>
        <v>0</v>
      </c>
      <c r="P369" s="332">
        <f>SUM(US_Others!AG374:AI374)</f>
        <v>0</v>
      </c>
      <c r="Q369" s="332">
        <f>US_Others!AL374</f>
        <v>0</v>
      </c>
      <c r="R369" s="332"/>
      <c r="S369" s="334">
        <f t="shared" si="5"/>
        <v>6316.1892050434644</v>
      </c>
      <c r="T369" s="334">
        <f>D369*1000/Spec!I$6</f>
        <v>0.49872368334671996</v>
      </c>
      <c r="U369" s="334">
        <f>E369*1000/Spec!I$7</f>
        <v>1.2201050665798872E-2</v>
      </c>
      <c r="V369" s="334">
        <f>F369*1000/Spec!I$8</f>
        <v>0</v>
      </c>
      <c r="W369" s="334">
        <f>G369*1000/Spec!I$9</f>
        <v>1.188215999980761E-3</v>
      </c>
      <c r="X369" s="334">
        <f>H369*1000/Spec!I$10</f>
        <v>3.7581574627962929E-3</v>
      </c>
      <c r="Y369" s="334">
        <f>I369*1000/Spec!I$11</f>
        <v>4.2514036111199749E-2</v>
      </c>
      <c r="Z369" s="334">
        <f>J369*1000/Spec!I$12</f>
        <v>2.3505145368746933E-3</v>
      </c>
      <c r="AA369" s="334">
        <f>K369*1000/Spec!I$15</f>
        <v>1.062853761450681E-4</v>
      </c>
      <c r="AB369" s="334">
        <f>L369*1000/Spec!I$17</f>
        <v>0</v>
      </c>
      <c r="AC369" s="334">
        <f>M369*1000/Spec!I$18</f>
        <v>0</v>
      </c>
      <c r="AD369" s="335">
        <f>N369*1000/Spec!I$25</f>
        <v>0</v>
      </c>
      <c r="AE369" s="335">
        <f>O369*1000/Spec!I$26</f>
        <v>0</v>
      </c>
      <c r="AF369" s="334">
        <f>P369*1000/Spec!I$21</f>
        <v>0</v>
      </c>
      <c r="AG369" s="334">
        <f>Q369*1000/Spec!I$22</f>
        <v>0</v>
      </c>
      <c r="AI369" s="432">
        <f>S369/'2007output'!$D367</f>
        <v>2.9573522492379486E-2</v>
      </c>
      <c r="AJ369" s="432">
        <f>T369/'2007output'!$D367</f>
        <v>2.3351130860930365E-6</v>
      </c>
      <c r="AK369" s="432">
        <f>U369/'2007output'!$D367</f>
        <v>5.7127491685579045E-8</v>
      </c>
      <c r="AL369" s="433">
        <f>V369/'2007output'!$D367</f>
        <v>0</v>
      </c>
      <c r="AM369" s="433">
        <f>W369/'2007output'!$D367</f>
        <v>5.5634388807062985E-9</v>
      </c>
      <c r="AN369" s="433">
        <f>X369/'2007output'!$D367</f>
        <v>1.7596362402691064E-8</v>
      </c>
      <c r="AO369" s="433">
        <f>Y369/'2007output'!$D367</f>
        <v>1.9905828694499145E-7</v>
      </c>
      <c r="AP369" s="433">
        <f>Z369/'2007output'!$D367</f>
        <v>1.1005527584484439E-8</v>
      </c>
      <c r="AQ369" s="433">
        <f>AA369/'2007output'!$D367</f>
        <v>4.976470558429947E-10</v>
      </c>
      <c r="AR369" s="433">
        <f>AB369/'2007output'!$D367</f>
        <v>0</v>
      </c>
      <c r="AS369" s="433">
        <f>AC369/'2007output'!$D367</f>
        <v>0</v>
      </c>
      <c r="AT369" s="433">
        <f>AD369/'2007output'!$D367</f>
        <v>0</v>
      </c>
      <c r="AU369" s="433">
        <f>AE369/'2007output'!$D367</f>
        <v>0</v>
      </c>
      <c r="AV369" s="433">
        <f>AF369/'2007output'!$D367</f>
        <v>0</v>
      </c>
      <c r="AW369" s="433">
        <f>AG369/'2007output'!$D367</f>
        <v>0</v>
      </c>
      <c r="AY369" s="370">
        <f>IFERROR(IF(SUMPRODUCT(US_CO2!C372:AX372/SUM(US_CO2!C372:AX372),US_CO2!C$6:AX$6)&gt;3.5,4,IF(SUMPRODUCT(US_CO2!C372:AX372/SUM(US_CO2!C372:AX372),US_CO2!C$6:AX$6)&gt;2.5,3,2)),"")</f>
        <v>4</v>
      </c>
      <c r="AZ369" s="370">
        <f>IFERROR(IF(SUMPRODUCT(US_CH4!C372:AC372/SUM(US_CH4!C372:AC372),US_CH4!C$6:AC$6)&gt;3.5,4,IF(SUMPRODUCT(US_CH4!C372:AC372/SUM(US_CH4!C372:AC372),US_CH4!C$6:AC$6)&gt;2.5,3,2)),"")</f>
        <v>4</v>
      </c>
      <c r="BA369" s="223">
        <f>IFERROR(IF(SUMPRODUCT(US_N2O!C372:AA372/SUM(US_N2O!C372:AA372),US_N2O!C$6:AA$6)&gt;3.5,4,IF(SUMPRODUCT(US_N2O!C372:AA372/SUM(US_N2O!C372:AA372),US_N2O!C$6:AA$6)&gt;2.5,3,2)),"")</f>
        <v>4</v>
      </c>
      <c r="BB369" s="223" t="str">
        <f>IFERROR(IF(SUMPRODUCT(US_Others!U374:V374/SUM(US_Others!U374:V374),US_Others!U$8:V$8)&gt;3.5,4,IF(SUMPRODUCT(US_Others!U374:V374/SUM(US_Others!U374:V374),US_Others!U$8:V$8)&gt;2.5,3,2)),"")</f>
        <v/>
      </c>
      <c r="BC369" s="223">
        <f>IFERROR(IF((US_Others!C374*US_Others!C$8/SUM(US_Others!C374,US_Others!H374,US_Others!N374)+ US_Others!H374*US_Others!H$8/SUM(US_Others!C374,US_Others!H374,US_Others!N374)+US_Others!N374*US_Others!N$8/SUM(US_Others!C374,US_Others!H374,US_Others!N374))&gt;3.5,4,IF((US_Others!C374*US_Others!C$8/SUM(US_Others!C374,US_Others!H374,US_Others!N374)+ US_Others!H374*US_Others!H$8/SUM(US_Others!C374,US_Others!H374,US_Others!N374)+US_Others!N374*US_Others!N$8/SUM(US_Others!C374,US_Others!H374,US_Others!N374))&gt;2.5,3,2)),"")</f>
        <v>4</v>
      </c>
      <c r="BD369" s="223">
        <f>IFERROR(IF((US_Others!D374*US_Others!D$8/SUM(US_Others!D374,US_Others!I374,US_Others!O374)+US_Others!I374*US_Others!I$8/SUM(US_Others!D374,US_Others!I374,US_Others!O374)+US_Others!O374*US_Others!O$8/SUM(US_Others!D374,US_Others!I374,US_Others!O374))&gt;3.5,4,IF((US_Others!D374*US_Others!D$8/SUM(US_Others!D374,US_Others!I374,US_Others!O374)+US_Others!I374*US_Others!I$8/SUM(US_Others!D374,US_Others!I374,US_Others!O374)+US_Others!O374*US_Others!O$8/SUM(US_Others!D374,US_Others!I374,US_Others!O374))&gt;2.5,3,2)),"")</f>
        <v>4</v>
      </c>
      <c r="BE369" s="223">
        <f>IFERROR(IF((US_Others!E374*US_Others!E$8/SUM(US_Others!E374,US_Others!J374,US_Others!P374,US_Others!W374)+US_Others!J374*US_Others!J$8/SUM(US_Others!E374,US_Others!J374,US_Others!P374,US_Others!W374)+US_Others!P374*US_Others!P$8/SUM(US_Others!E374,US_Others!J374,US_Others!P374,US_Others!W374)+US_Others!W374*US_Others!W$8/SUM(US_Others!E374,US_Others!J374,US_Others!P374,US_Others!W374))&gt;3.5,4,IF((US_Others!E374*US_Others!E$8/SUM(US_Others!E374,US_Others!J374,US_Others!P374,US_Others!W374)+US_Others!J374*US_Others!J$8/SUM(US_Others!E374,US_Others!J374,US_Others!P374,US_Others!W374)+US_Others!P374*US_Others!P$8/SUM(US_Others!E374,US_Others!J374,US_Others!P374,US_Others!W374)+US_Others!W374*US_Others!W$8/SUM(US_Others!E374,US_Others!J374,US_Others!P374,US_Others!W374))&gt;2.5,3,2)),"")</f>
        <v>4</v>
      </c>
      <c r="BF369" s="223">
        <f>IFERROR(IF((US_Others!F374*US_Others!F$8/SUM(US_Others!F374,US_Others!K374,US_Others!Q374)+US_Others!K374*US_Others!K$8/SUM(US_Others!F374,US_Others!K374,US_Others!Q374)+US_Others!Q374*US_Others!Q$8/SUM(US_Others!F374,US_Others!K374,US_Others!Q374))&gt;3.5,4,IF((US_Others!F374*US_Others!F$8/SUM(US_Others!F374,US_Others!K374,US_Others!Q374)+US_Others!K374*US_Others!K$8/SUM(US_Others!F374,US_Others!K374,US_Others!Q374)+US_Others!Q374*US_Others!Q$8/SUM(US_Others!F374,US_Others!K374,US_Others!Q374))&gt;2.5,3,2)),"")</f>
        <v>4</v>
      </c>
      <c r="BG369" s="223">
        <f>IFERROR(IF((US_Others!G374*US_Others!G$8/SUM(US_Others!G374,US_Others!L374,US_Others!R374)+US_Others!L374*US_Others!L$8/SUM(US_Others!G374,US_Others!L374,US_Others!R374)+US_Others!R374*US_Others!R$8/SUM(US_Others!G374,US_Others!L374,US_Others!R374))&gt;3.5,4,IF((US_Others!G374*US_Others!G$8/SUM(US_Others!G374,US_Others!L374,US_Others!R374)+US_Others!L374*US_Others!L$8/SUM(US_Others!G374,US_Others!L374,US_Others!R374)+US_Others!R374*US_Others!R$8/SUM(US_Others!G374,US_Others!L374,US_Others!R374))&gt;2.5,3,2)),"")</f>
        <v>4</v>
      </c>
      <c r="BH369" s="219" t="str">
        <f>IFERROR(IF((US_Others!Z374*US_Others!Z$8/SUM(US_Others!Z374,US_Others!AB374)+US_Others!AB374*US_Others!AB$8/SUM(US_Others!Z374,US_Others!AB374))&gt;3.5,4,IF((US_Others!Z374*US_Others!Z$8/SUM(US_Others!Z374,US_Others!AB374)+US_Others!AB374*US_Others!AB$8/SUM(US_Others!Z374,US_Others!AB374))&gt;2.5,3,2)),"")</f>
        <v/>
      </c>
      <c r="BI369" s="219" t="str">
        <f>IFERROR(IF((US_Others!AA374*US_Others!AA$8/SUM(US_Others!AA374,US_Others!AC374)+US_Others!AC374*US_Others!AC$8/SUM(US_Others!AA374,US_Others!AC374))&gt;3.5,4,IF((US_Others!AA374*US_Others!AA$8/SUM(US_Others!AA374,US_Others!AC374)+US_Others!AC374*US_Others!AC$8/SUM(US_Others!AA374,US_Others!AC374))&gt;2.5,3,2)),"")</f>
        <v/>
      </c>
      <c r="BJ369" s="219" t="str">
        <f>IFERROR(US_Others!AD374*US_Others!AD$8/US_Others!AD374,"")</f>
        <v/>
      </c>
      <c r="BK369" s="74" t="str">
        <f>IFERROR(US_Others!AE374*US_Others!AE$8/US_Others!AE374,"")</f>
        <v/>
      </c>
      <c r="BL369" s="219" t="str">
        <f>IFERROR(IF(SUMPRODUCT(US_Others!AG374:AI374/SUM(US_Others!AG374:AI374),US_Others!AG$8:AI$8)&gt;3.5,4,IF(SUMPRODUCT(US_Others!AG374:AI374/SUM(US_Others!AG374:AI374),US_Others!AG$8:AI$8)&gt;2.5,3,2)),"")</f>
        <v/>
      </c>
      <c r="BM369" s="219" t="str">
        <f>IFERROR(US_Others!AL374*US_Others!AL$8/US_Others!AL374,"")</f>
        <v/>
      </c>
    </row>
    <row r="370" spans="1:65">
      <c r="A370" s="200" t="s">
        <v>531</v>
      </c>
      <c r="B370" s="332">
        <v>722110</v>
      </c>
      <c r="C370" s="333">
        <f>SUM(US_CO2!C373:AX373)</f>
        <v>6.589203796018543</v>
      </c>
      <c r="D370" s="333">
        <f>SUM(US_CH4!C373:AC373)</f>
        <v>1.2717050782835299E-2</v>
      </c>
      <c r="E370" s="333">
        <f>SUM(US_N2O!C373:AA373)</f>
        <v>3.729462293903309E-3</v>
      </c>
      <c r="F370" s="332">
        <f>US_Others!V375+US_Others!U375</f>
        <v>0</v>
      </c>
      <c r="G370" s="332">
        <f>US_Others!C375+US_Others!H375+US_Others!N375</f>
        <v>3.7573801529977493E-3</v>
      </c>
      <c r="H370" s="332">
        <f>US_Others!D375+US_Others!I375+US_Others!O375</f>
        <v>6.1621034509163085E-2</v>
      </c>
      <c r="I370" s="332">
        <f>US_Others!E375+US_Others!J375+US_Others!P375+US_Others!W375</f>
        <v>0.28480941559722939</v>
      </c>
      <c r="J370" s="332">
        <f>US_Others!F375+US_Others!K375+US_Others!Q375</f>
        <v>4.9221680004270511E-2</v>
      </c>
      <c r="K370" s="332">
        <f>US_Others!G375+US_Others!L375+US_Others!R375</f>
        <v>4.8845941988970749E-3</v>
      </c>
      <c r="L370" s="332">
        <f>US_Others!Z375+US_Others!AB375</f>
        <v>0</v>
      </c>
      <c r="M370" s="332">
        <f>US_Others!AA375+US_Others!AC375</f>
        <v>0</v>
      </c>
      <c r="N370" s="332">
        <f>US_Others!AD375</f>
        <v>0</v>
      </c>
      <c r="O370" s="332">
        <f>US_Others!AE375</f>
        <v>0</v>
      </c>
      <c r="P370" s="332">
        <f>SUM(US_Others!AG375:AI375)</f>
        <v>0</v>
      </c>
      <c r="Q370" s="332">
        <f>US_Others!AL375</f>
        <v>0</v>
      </c>
      <c r="R370" s="332"/>
      <c r="S370" s="334">
        <f t="shared" si="5"/>
        <v>6589.2037960185426</v>
      </c>
      <c r="T370" s="334">
        <f>D370*1000/Spec!I$6</f>
        <v>0.50868203131341194</v>
      </c>
      <c r="U370" s="334">
        <f>E370*1000/Spec!I$7</f>
        <v>1.2514974140615131E-2</v>
      </c>
      <c r="V370" s="334">
        <f>F370*1000/Spec!I$8</f>
        <v>0</v>
      </c>
      <c r="W370" s="334">
        <f>G370*1000/Spec!I$9</f>
        <v>5.5664891155522206E-3</v>
      </c>
      <c r="X370" s="334">
        <f>H370*1000/Spec!I$10</f>
        <v>1.7606009859760879E-2</v>
      </c>
      <c r="Y370" s="334">
        <f>I370*1000/Spec!I$11</f>
        <v>0.19916742349456598</v>
      </c>
      <c r="Z370" s="334">
        <f>J370*1000/Spec!I$12</f>
        <v>1.1011561522208169E-2</v>
      </c>
      <c r="AA370" s="334">
        <f>K370*1000/Spec!I$15</f>
        <v>4.979198979507721E-4</v>
      </c>
      <c r="AB370" s="334">
        <f>L370*1000/Spec!I$17</f>
        <v>0</v>
      </c>
      <c r="AC370" s="334">
        <f>M370*1000/Spec!I$18</f>
        <v>0</v>
      </c>
      <c r="AD370" s="335">
        <f>N370*1000/Spec!I$25</f>
        <v>0</v>
      </c>
      <c r="AE370" s="335">
        <f>O370*1000/Spec!I$26</f>
        <v>0</v>
      </c>
      <c r="AF370" s="334">
        <f>P370*1000/Spec!I$21</f>
        <v>0</v>
      </c>
      <c r="AG370" s="334">
        <f>Q370*1000/Spec!I$22</f>
        <v>0</v>
      </c>
      <c r="AI370" s="432">
        <f>S370/'2007output'!$D368</f>
        <v>2.3599627240561867E-2</v>
      </c>
      <c r="AJ370" s="432">
        <f>T370/'2007output'!$D368</f>
        <v>1.8218750997232868E-6</v>
      </c>
      <c r="AK370" s="432">
        <f>U370/'2007output'!$D368</f>
        <v>4.4823127920591798E-8</v>
      </c>
      <c r="AL370" s="433">
        <f>V370/'2007output'!$D368</f>
        <v>0</v>
      </c>
      <c r="AM370" s="433">
        <f>W370/'2007output'!$D368</f>
        <v>1.9936713483509875E-8</v>
      </c>
      <c r="AN370" s="433">
        <f>X370/'2007output'!$D368</f>
        <v>6.3056976646415509E-8</v>
      </c>
      <c r="AO370" s="433">
        <f>Y370/'2007output'!$D368</f>
        <v>7.1333003173691094E-7</v>
      </c>
      <c r="AP370" s="433">
        <f>Z370/'2007output'!$D368</f>
        <v>3.9438565766876079E-8</v>
      </c>
      <c r="AQ370" s="433">
        <f>AA370/'2007output'!$D368</f>
        <v>1.7833298758185441E-9</v>
      </c>
      <c r="AR370" s="433">
        <f>AB370/'2007output'!$D368</f>
        <v>0</v>
      </c>
      <c r="AS370" s="433">
        <f>AC370/'2007output'!$D368</f>
        <v>0</v>
      </c>
      <c r="AT370" s="433">
        <f>AD370/'2007output'!$D368</f>
        <v>0</v>
      </c>
      <c r="AU370" s="433">
        <f>AE370/'2007output'!$D368</f>
        <v>0</v>
      </c>
      <c r="AV370" s="433">
        <f>AF370/'2007output'!$D368</f>
        <v>0</v>
      </c>
      <c r="AW370" s="433">
        <f>AG370/'2007output'!$D368</f>
        <v>0</v>
      </c>
      <c r="AY370" s="370">
        <f>IFERROR(IF(SUMPRODUCT(US_CO2!C373:AX373/SUM(US_CO2!C373:AX373),US_CO2!C$6:AX$6)&gt;3.5,4,IF(SUMPRODUCT(US_CO2!C373:AX373/SUM(US_CO2!C373:AX373),US_CO2!C$6:AX$6)&gt;2.5,3,2)),"")</f>
        <v>4</v>
      </c>
      <c r="AZ370" s="370">
        <f>IFERROR(IF(SUMPRODUCT(US_CH4!C373:AC373/SUM(US_CH4!C373:AC373),US_CH4!C$6:AC$6)&gt;3.5,4,IF(SUMPRODUCT(US_CH4!C373:AC373/SUM(US_CH4!C373:AC373),US_CH4!C$6:AC$6)&gt;2.5,3,2)),"")</f>
        <v>4</v>
      </c>
      <c r="BA370" s="223">
        <f>IFERROR(IF(SUMPRODUCT(US_N2O!C373:AA373/SUM(US_N2O!C373:AA373),US_N2O!C$6:AA$6)&gt;3.5,4,IF(SUMPRODUCT(US_N2O!C373:AA373/SUM(US_N2O!C373:AA373),US_N2O!C$6:AA$6)&gt;2.5,3,2)),"")</f>
        <v>4</v>
      </c>
      <c r="BB370" s="223" t="str">
        <f>IFERROR(IF(SUMPRODUCT(US_Others!U375:V375/SUM(US_Others!U375:V375),US_Others!U$8:V$8)&gt;3.5,4,IF(SUMPRODUCT(US_Others!U375:V375/SUM(US_Others!U375:V375),US_Others!U$8:V$8)&gt;2.5,3,2)),"")</f>
        <v/>
      </c>
      <c r="BC370" s="223">
        <f>IFERROR(IF((US_Others!C375*US_Others!C$8/SUM(US_Others!C375,US_Others!H375,US_Others!N375)+ US_Others!H375*US_Others!H$8/SUM(US_Others!C375,US_Others!H375,US_Others!N375)+US_Others!N375*US_Others!N$8/SUM(US_Others!C375,US_Others!H375,US_Others!N375))&gt;3.5,4,IF((US_Others!C375*US_Others!C$8/SUM(US_Others!C375,US_Others!H375,US_Others!N375)+ US_Others!H375*US_Others!H$8/SUM(US_Others!C375,US_Others!H375,US_Others!N375)+US_Others!N375*US_Others!N$8/SUM(US_Others!C375,US_Others!H375,US_Others!N375))&gt;2.5,3,2)),"")</f>
        <v>4</v>
      </c>
      <c r="BD370" s="223">
        <f>IFERROR(IF((US_Others!D375*US_Others!D$8/SUM(US_Others!D375,US_Others!I375,US_Others!O375)+US_Others!I375*US_Others!I$8/SUM(US_Others!D375,US_Others!I375,US_Others!O375)+US_Others!O375*US_Others!O$8/SUM(US_Others!D375,US_Others!I375,US_Others!O375))&gt;3.5,4,IF((US_Others!D375*US_Others!D$8/SUM(US_Others!D375,US_Others!I375,US_Others!O375)+US_Others!I375*US_Others!I$8/SUM(US_Others!D375,US_Others!I375,US_Others!O375)+US_Others!O375*US_Others!O$8/SUM(US_Others!D375,US_Others!I375,US_Others!O375))&gt;2.5,3,2)),"")</f>
        <v>4</v>
      </c>
      <c r="BE370" s="223">
        <f>IFERROR(IF((US_Others!E375*US_Others!E$8/SUM(US_Others!E375,US_Others!J375,US_Others!P375,US_Others!W375)+US_Others!J375*US_Others!J$8/SUM(US_Others!E375,US_Others!J375,US_Others!P375,US_Others!W375)+US_Others!P375*US_Others!P$8/SUM(US_Others!E375,US_Others!J375,US_Others!P375,US_Others!W375)+US_Others!W375*US_Others!W$8/SUM(US_Others!E375,US_Others!J375,US_Others!P375,US_Others!W375))&gt;3.5,4,IF((US_Others!E375*US_Others!E$8/SUM(US_Others!E375,US_Others!J375,US_Others!P375,US_Others!W375)+US_Others!J375*US_Others!J$8/SUM(US_Others!E375,US_Others!J375,US_Others!P375,US_Others!W375)+US_Others!P375*US_Others!P$8/SUM(US_Others!E375,US_Others!J375,US_Others!P375,US_Others!W375)+US_Others!W375*US_Others!W$8/SUM(US_Others!E375,US_Others!J375,US_Others!P375,US_Others!W375))&gt;2.5,3,2)),"")</f>
        <v>4</v>
      </c>
      <c r="BF370" s="223">
        <f>IFERROR(IF((US_Others!F375*US_Others!F$8/SUM(US_Others!F375,US_Others!K375,US_Others!Q375)+US_Others!K375*US_Others!K$8/SUM(US_Others!F375,US_Others!K375,US_Others!Q375)+US_Others!Q375*US_Others!Q$8/SUM(US_Others!F375,US_Others!K375,US_Others!Q375))&gt;3.5,4,IF((US_Others!F375*US_Others!F$8/SUM(US_Others!F375,US_Others!K375,US_Others!Q375)+US_Others!K375*US_Others!K$8/SUM(US_Others!F375,US_Others!K375,US_Others!Q375)+US_Others!Q375*US_Others!Q$8/SUM(US_Others!F375,US_Others!K375,US_Others!Q375))&gt;2.5,3,2)),"")</f>
        <v>4</v>
      </c>
      <c r="BG370" s="223">
        <f>IFERROR(IF((US_Others!G375*US_Others!G$8/SUM(US_Others!G375,US_Others!L375,US_Others!R375)+US_Others!L375*US_Others!L$8/SUM(US_Others!G375,US_Others!L375,US_Others!R375)+US_Others!R375*US_Others!R$8/SUM(US_Others!G375,US_Others!L375,US_Others!R375))&gt;3.5,4,IF((US_Others!G375*US_Others!G$8/SUM(US_Others!G375,US_Others!L375,US_Others!R375)+US_Others!L375*US_Others!L$8/SUM(US_Others!G375,US_Others!L375,US_Others!R375)+US_Others!R375*US_Others!R$8/SUM(US_Others!G375,US_Others!L375,US_Others!R375))&gt;2.5,3,2)),"")</f>
        <v>4</v>
      </c>
      <c r="BH370" s="219" t="str">
        <f>IFERROR(IF((US_Others!Z375*US_Others!Z$8/SUM(US_Others!Z375,US_Others!AB375)+US_Others!AB375*US_Others!AB$8/SUM(US_Others!Z375,US_Others!AB375))&gt;3.5,4,IF((US_Others!Z375*US_Others!Z$8/SUM(US_Others!Z375,US_Others!AB375)+US_Others!AB375*US_Others!AB$8/SUM(US_Others!Z375,US_Others!AB375))&gt;2.5,3,2)),"")</f>
        <v/>
      </c>
      <c r="BI370" s="219" t="str">
        <f>IFERROR(IF((US_Others!AA375*US_Others!AA$8/SUM(US_Others!AA375,US_Others!AC375)+US_Others!AC375*US_Others!AC$8/SUM(US_Others!AA375,US_Others!AC375))&gt;3.5,4,IF((US_Others!AA375*US_Others!AA$8/SUM(US_Others!AA375,US_Others!AC375)+US_Others!AC375*US_Others!AC$8/SUM(US_Others!AA375,US_Others!AC375))&gt;2.5,3,2)),"")</f>
        <v/>
      </c>
      <c r="BJ370" s="219" t="str">
        <f>IFERROR(US_Others!AD375*US_Others!AD$8/US_Others!AD375,"")</f>
        <v/>
      </c>
      <c r="BK370" s="74" t="str">
        <f>IFERROR(US_Others!AE375*US_Others!AE$8/US_Others!AE375,"")</f>
        <v/>
      </c>
      <c r="BL370" s="219" t="str">
        <f>IFERROR(IF(SUMPRODUCT(US_Others!AG375:AI375/SUM(US_Others!AG375:AI375),US_Others!AG$8:AI$8)&gt;3.5,4,IF(SUMPRODUCT(US_Others!AG375:AI375/SUM(US_Others!AG375:AI375),US_Others!AG$8:AI$8)&gt;2.5,3,2)),"")</f>
        <v/>
      </c>
      <c r="BM370" s="219" t="str">
        <f>IFERROR(US_Others!AL375*US_Others!AL$8/US_Others!AL375,"")</f>
        <v/>
      </c>
    </row>
    <row r="371" spans="1:65">
      <c r="A371" s="200" t="s">
        <v>532</v>
      </c>
      <c r="B371" s="332">
        <v>722211</v>
      </c>
      <c r="C371" s="333">
        <f>SUM(US_CO2!C374:AX374)</f>
        <v>4.9370124682115861</v>
      </c>
      <c r="D371" s="333">
        <f>SUM(US_CH4!C374:AC374)</f>
        <v>9.0988988061952557E-3</v>
      </c>
      <c r="E371" s="333">
        <f>SUM(US_N2O!C374:AA374)</f>
        <v>2.7639359625397601E-3</v>
      </c>
      <c r="F371" s="332">
        <f>US_Others!V376+US_Others!U376</f>
        <v>0</v>
      </c>
      <c r="G371" s="332">
        <f>US_Others!C376+US_Others!H376+US_Others!N376</f>
        <v>4.4406502216702143E-3</v>
      </c>
      <c r="H371" s="332">
        <f>US_Others!D376+US_Others!I376+US_Others!O376</f>
        <v>7.2826663635391531E-2</v>
      </c>
      <c r="I371" s="332">
        <f>US_Others!E376+US_Others!J376+US_Others!P376+US_Others!W376</f>
        <v>0.33660128680260226</v>
      </c>
      <c r="J371" s="332">
        <f>US_Others!F376+US_Others!K376+US_Others!Q376</f>
        <v>5.8172517903879811E-2</v>
      </c>
      <c r="K371" s="332">
        <f>US_Others!G376+US_Others!L376+US_Others!R376</f>
        <v>5.7728452881712789E-3</v>
      </c>
      <c r="L371" s="332">
        <f>US_Others!Z376+US_Others!AB376</f>
        <v>0</v>
      </c>
      <c r="M371" s="332">
        <f>US_Others!AA376+US_Others!AC376</f>
        <v>0</v>
      </c>
      <c r="N371" s="332">
        <f>US_Others!AD376</f>
        <v>0</v>
      </c>
      <c r="O371" s="332">
        <f>US_Others!AE376</f>
        <v>0</v>
      </c>
      <c r="P371" s="332">
        <f>SUM(US_Others!AG376:AI376)</f>
        <v>0</v>
      </c>
      <c r="Q371" s="332">
        <f>US_Others!AL376</f>
        <v>0</v>
      </c>
      <c r="R371" s="332"/>
      <c r="S371" s="334">
        <f t="shared" si="5"/>
        <v>4937.0124682115866</v>
      </c>
      <c r="T371" s="334">
        <f>D371*1000/Spec!I$6</f>
        <v>0.36395595224781024</v>
      </c>
      <c r="U371" s="334">
        <f>E371*1000/Spec!I$7</f>
        <v>9.274952894428725E-3</v>
      </c>
      <c r="V371" s="334">
        <f>F371*1000/Spec!I$8</f>
        <v>0</v>
      </c>
      <c r="W371" s="334">
        <f>G371*1000/Spec!I$9</f>
        <v>6.5787410691410583E-3</v>
      </c>
      <c r="X371" s="334">
        <f>H371*1000/Spec!I$10</f>
        <v>2.0807618181540435E-2</v>
      </c>
      <c r="Y371" s="334">
        <f>I371*1000/Spec!I$11</f>
        <v>0.235385515246575</v>
      </c>
      <c r="Z371" s="334">
        <f>J371*1000/Spec!I$12</f>
        <v>1.3013986108250518E-2</v>
      </c>
      <c r="AA371" s="334">
        <f>K371*1000/Spec!I$15</f>
        <v>5.8846537086353512E-4</v>
      </c>
      <c r="AB371" s="334">
        <f>L371*1000/Spec!I$17</f>
        <v>0</v>
      </c>
      <c r="AC371" s="334">
        <f>M371*1000/Spec!I$18</f>
        <v>0</v>
      </c>
      <c r="AD371" s="335">
        <f>N371*1000/Spec!I$25</f>
        <v>0</v>
      </c>
      <c r="AE371" s="335">
        <f>O371*1000/Spec!I$26</f>
        <v>0</v>
      </c>
      <c r="AF371" s="334">
        <f>P371*1000/Spec!I$21</f>
        <v>0</v>
      </c>
      <c r="AG371" s="334">
        <f>Q371*1000/Spec!I$22</f>
        <v>0</v>
      </c>
      <c r="AI371" s="432">
        <f>S371/'2007output'!$D369</f>
        <v>1.7097501792219746E-2</v>
      </c>
      <c r="AJ371" s="432">
        <f>T371/'2007output'!$D369</f>
        <v>1.2604257303202926E-6</v>
      </c>
      <c r="AK371" s="432">
        <f>U371/'2007output'!$D369</f>
        <v>3.2120340946332123E-8</v>
      </c>
      <c r="AL371" s="433">
        <f>V371/'2007output'!$D369</f>
        <v>0</v>
      </c>
      <c r="AM371" s="433">
        <f>W371/'2007output'!$D369</f>
        <v>2.2783016641020219E-8</v>
      </c>
      <c r="AN371" s="433">
        <f>X371/'2007output'!$D369</f>
        <v>7.2059426918883967E-8</v>
      </c>
      <c r="AO371" s="433">
        <f>Y371/'2007output'!$D369</f>
        <v>8.1516996254391578E-7</v>
      </c>
      <c r="AP371" s="433">
        <f>Z371/'2007output'!$D369</f>
        <v>4.506908828819269E-8</v>
      </c>
      <c r="AQ371" s="433">
        <f>AA371/'2007output'!$D369</f>
        <v>2.0379303876141945E-9</v>
      </c>
      <c r="AR371" s="433">
        <f>AB371/'2007output'!$D369</f>
        <v>0</v>
      </c>
      <c r="AS371" s="433">
        <f>AC371/'2007output'!$D369</f>
        <v>0</v>
      </c>
      <c r="AT371" s="433">
        <f>AD371/'2007output'!$D369</f>
        <v>0</v>
      </c>
      <c r="AU371" s="433">
        <f>AE371/'2007output'!$D369</f>
        <v>0</v>
      </c>
      <c r="AV371" s="433">
        <f>AF371/'2007output'!$D369</f>
        <v>0</v>
      </c>
      <c r="AW371" s="433">
        <f>AG371/'2007output'!$D369</f>
        <v>0</v>
      </c>
      <c r="AY371" s="370">
        <f>IFERROR(IF(SUMPRODUCT(US_CO2!C374:AX374/SUM(US_CO2!C374:AX374),US_CO2!C$6:AX$6)&gt;3.5,4,IF(SUMPRODUCT(US_CO2!C374:AX374/SUM(US_CO2!C374:AX374),US_CO2!C$6:AX$6)&gt;2.5,3,2)),"")</f>
        <v>4</v>
      </c>
      <c r="AZ371" s="370">
        <f>IFERROR(IF(SUMPRODUCT(US_CH4!C374:AC374/SUM(US_CH4!C374:AC374),US_CH4!C$6:AC$6)&gt;3.5,4,IF(SUMPRODUCT(US_CH4!C374:AC374/SUM(US_CH4!C374:AC374),US_CH4!C$6:AC$6)&gt;2.5,3,2)),"")</f>
        <v>4</v>
      </c>
      <c r="BA371" s="223">
        <f>IFERROR(IF(SUMPRODUCT(US_N2O!C374:AA374/SUM(US_N2O!C374:AA374),US_N2O!C$6:AA$6)&gt;3.5,4,IF(SUMPRODUCT(US_N2O!C374:AA374/SUM(US_N2O!C374:AA374),US_N2O!C$6:AA$6)&gt;2.5,3,2)),"")</f>
        <v>4</v>
      </c>
      <c r="BB371" s="223" t="str">
        <f>IFERROR(IF(SUMPRODUCT(US_Others!U376:V376/SUM(US_Others!U376:V376),US_Others!U$8:V$8)&gt;3.5,4,IF(SUMPRODUCT(US_Others!U376:V376/SUM(US_Others!U376:V376),US_Others!U$8:V$8)&gt;2.5,3,2)),"")</f>
        <v/>
      </c>
      <c r="BC371" s="223">
        <f>IFERROR(IF((US_Others!C376*US_Others!C$8/SUM(US_Others!C376,US_Others!H376,US_Others!N376)+ US_Others!H376*US_Others!H$8/SUM(US_Others!C376,US_Others!H376,US_Others!N376)+US_Others!N376*US_Others!N$8/SUM(US_Others!C376,US_Others!H376,US_Others!N376))&gt;3.5,4,IF((US_Others!C376*US_Others!C$8/SUM(US_Others!C376,US_Others!H376,US_Others!N376)+ US_Others!H376*US_Others!H$8/SUM(US_Others!C376,US_Others!H376,US_Others!N376)+US_Others!N376*US_Others!N$8/SUM(US_Others!C376,US_Others!H376,US_Others!N376))&gt;2.5,3,2)),"")</f>
        <v>4</v>
      </c>
      <c r="BD371" s="223">
        <f>IFERROR(IF((US_Others!D376*US_Others!D$8/SUM(US_Others!D376,US_Others!I376,US_Others!O376)+US_Others!I376*US_Others!I$8/SUM(US_Others!D376,US_Others!I376,US_Others!O376)+US_Others!O376*US_Others!O$8/SUM(US_Others!D376,US_Others!I376,US_Others!O376))&gt;3.5,4,IF((US_Others!D376*US_Others!D$8/SUM(US_Others!D376,US_Others!I376,US_Others!O376)+US_Others!I376*US_Others!I$8/SUM(US_Others!D376,US_Others!I376,US_Others!O376)+US_Others!O376*US_Others!O$8/SUM(US_Others!D376,US_Others!I376,US_Others!O376))&gt;2.5,3,2)),"")</f>
        <v>4</v>
      </c>
      <c r="BE371" s="223">
        <f>IFERROR(IF((US_Others!E376*US_Others!E$8/SUM(US_Others!E376,US_Others!J376,US_Others!P376,US_Others!W376)+US_Others!J376*US_Others!J$8/SUM(US_Others!E376,US_Others!J376,US_Others!P376,US_Others!W376)+US_Others!P376*US_Others!P$8/SUM(US_Others!E376,US_Others!J376,US_Others!P376,US_Others!W376)+US_Others!W376*US_Others!W$8/SUM(US_Others!E376,US_Others!J376,US_Others!P376,US_Others!W376))&gt;3.5,4,IF((US_Others!E376*US_Others!E$8/SUM(US_Others!E376,US_Others!J376,US_Others!P376,US_Others!W376)+US_Others!J376*US_Others!J$8/SUM(US_Others!E376,US_Others!J376,US_Others!P376,US_Others!W376)+US_Others!P376*US_Others!P$8/SUM(US_Others!E376,US_Others!J376,US_Others!P376,US_Others!W376)+US_Others!W376*US_Others!W$8/SUM(US_Others!E376,US_Others!J376,US_Others!P376,US_Others!W376))&gt;2.5,3,2)),"")</f>
        <v>4</v>
      </c>
      <c r="BF371" s="223">
        <f>IFERROR(IF((US_Others!F376*US_Others!F$8/SUM(US_Others!F376,US_Others!K376,US_Others!Q376)+US_Others!K376*US_Others!K$8/SUM(US_Others!F376,US_Others!K376,US_Others!Q376)+US_Others!Q376*US_Others!Q$8/SUM(US_Others!F376,US_Others!K376,US_Others!Q376))&gt;3.5,4,IF((US_Others!F376*US_Others!F$8/SUM(US_Others!F376,US_Others!K376,US_Others!Q376)+US_Others!K376*US_Others!K$8/SUM(US_Others!F376,US_Others!K376,US_Others!Q376)+US_Others!Q376*US_Others!Q$8/SUM(US_Others!F376,US_Others!K376,US_Others!Q376))&gt;2.5,3,2)),"")</f>
        <v>4</v>
      </c>
      <c r="BG371" s="223">
        <f>IFERROR(IF((US_Others!G376*US_Others!G$8/SUM(US_Others!G376,US_Others!L376,US_Others!R376)+US_Others!L376*US_Others!L$8/SUM(US_Others!G376,US_Others!L376,US_Others!R376)+US_Others!R376*US_Others!R$8/SUM(US_Others!G376,US_Others!L376,US_Others!R376))&gt;3.5,4,IF((US_Others!G376*US_Others!G$8/SUM(US_Others!G376,US_Others!L376,US_Others!R376)+US_Others!L376*US_Others!L$8/SUM(US_Others!G376,US_Others!L376,US_Others!R376)+US_Others!R376*US_Others!R$8/SUM(US_Others!G376,US_Others!L376,US_Others!R376))&gt;2.5,3,2)),"")</f>
        <v>4</v>
      </c>
      <c r="BH371" s="219" t="str">
        <f>IFERROR(IF((US_Others!Z376*US_Others!Z$8/SUM(US_Others!Z376,US_Others!AB376)+US_Others!AB376*US_Others!AB$8/SUM(US_Others!Z376,US_Others!AB376))&gt;3.5,4,IF((US_Others!Z376*US_Others!Z$8/SUM(US_Others!Z376,US_Others!AB376)+US_Others!AB376*US_Others!AB$8/SUM(US_Others!Z376,US_Others!AB376))&gt;2.5,3,2)),"")</f>
        <v/>
      </c>
      <c r="BI371" s="219" t="str">
        <f>IFERROR(IF((US_Others!AA376*US_Others!AA$8/SUM(US_Others!AA376,US_Others!AC376)+US_Others!AC376*US_Others!AC$8/SUM(US_Others!AA376,US_Others!AC376))&gt;3.5,4,IF((US_Others!AA376*US_Others!AA$8/SUM(US_Others!AA376,US_Others!AC376)+US_Others!AC376*US_Others!AC$8/SUM(US_Others!AA376,US_Others!AC376))&gt;2.5,3,2)),"")</f>
        <v/>
      </c>
      <c r="BJ371" s="219" t="str">
        <f>IFERROR(US_Others!AD376*US_Others!AD$8/US_Others!AD376,"")</f>
        <v/>
      </c>
      <c r="BK371" s="74" t="str">
        <f>IFERROR(US_Others!AE376*US_Others!AE$8/US_Others!AE376,"")</f>
        <v/>
      </c>
      <c r="BL371" s="219" t="str">
        <f>IFERROR(IF(SUMPRODUCT(US_Others!AG376:AI376/SUM(US_Others!AG376:AI376),US_Others!AG$8:AI$8)&gt;3.5,4,IF(SUMPRODUCT(US_Others!AG376:AI376/SUM(US_Others!AG376:AI376),US_Others!AG$8:AI$8)&gt;2.5,3,2)),"")</f>
        <v/>
      </c>
      <c r="BM371" s="219" t="str">
        <f>IFERROR(US_Others!AL376*US_Others!AL$8/US_Others!AL376,"")</f>
        <v/>
      </c>
    </row>
    <row r="372" spans="1:65">
      <c r="A372" s="200" t="s">
        <v>533</v>
      </c>
      <c r="B372" s="332" t="s">
        <v>534</v>
      </c>
      <c r="C372" s="333">
        <f>SUM(US_CO2!C375:AX375)</f>
        <v>0.25265498100859152</v>
      </c>
      <c r="D372" s="333">
        <f>SUM(US_CH4!C375:AC375)</f>
        <v>4.6329210630410421E-4</v>
      </c>
      <c r="E372" s="333">
        <f>SUM(US_N2O!C375:AA375)</f>
        <v>1.3604375869698517E-4</v>
      </c>
      <c r="F372" s="332">
        <f>US_Others!V377+US_Others!U377</f>
        <v>0</v>
      </c>
      <c r="G372" s="332">
        <f>US_Others!C377+US_Others!H377+US_Others!N377</f>
        <v>1.3447062701928995E-3</v>
      </c>
      <c r="H372" s="332">
        <f>US_Others!D377+US_Others!I377+US_Others!O377</f>
        <v>2.2053182831163552E-2</v>
      </c>
      <c r="I372" s="332">
        <f>US_Others!E377+US_Others!J377+US_Others!P377+US_Others!W377</f>
        <v>0.10192873528062177</v>
      </c>
      <c r="J372" s="332">
        <f>US_Others!F377+US_Others!K377+US_Others!Q377</f>
        <v>1.7615652139526983E-2</v>
      </c>
      <c r="K372" s="332">
        <f>US_Others!G377+US_Others!L377+US_Others!R377</f>
        <v>1.7481181512507694E-3</v>
      </c>
      <c r="L372" s="332">
        <f>US_Others!Z377+US_Others!AB377</f>
        <v>0</v>
      </c>
      <c r="M372" s="332">
        <f>US_Others!AA377+US_Others!AC377</f>
        <v>0</v>
      </c>
      <c r="N372" s="332">
        <f>US_Others!AD377</f>
        <v>0</v>
      </c>
      <c r="O372" s="332">
        <f>US_Others!AE377</f>
        <v>0</v>
      </c>
      <c r="P372" s="332">
        <f>SUM(US_Others!AG377:AI377)</f>
        <v>0</v>
      </c>
      <c r="Q372" s="332">
        <f>US_Others!AL377</f>
        <v>0</v>
      </c>
      <c r="R372" s="332"/>
      <c r="S372" s="334">
        <f t="shared" si="5"/>
        <v>252.65498100859151</v>
      </c>
      <c r="T372" s="334">
        <f>D372*1000/Spec!I$6</f>
        <v>1.8531684252164168E-2</v>
      </c>
      <c r="U372" s="334">
        <f>E372*1000/Spec!I$7</f>
        <v>4.5652268019122545E-4</v>
      </c>
      <c r="V372" s="334">
        <f>F372*1000/Spec!I$8</f>
        <v>0</v>
      </c>
      <c r="W372" s="334">
        <f>G372*1000/Spec!I$9</f>
        <v>1.9921574373228143E-3</v>
      </c>
      <c r="X372" s="334">
        <f>H372*1000/Spec!I$10</f>
        <v>6.3009093803324439E-3</v>
      </c>
      <c r="Y372" s="334">
        <f>I372*1000/Spec!I$11</f>
        <v>7.1278835860574666E-2</v>
      </c>
      <c r="Z372" s="334">
        <f>J372*1000/Spec!I$12</f>
        <v>3.9408617761805334E-3</v>
      </c>
      <c r="AA372" s="334">
        <f>K372*1000/Spec!I$15</f>
        <v>1.7819756893483886E-4</v>
      </c>
      <c r="AB372" s="334">
        <f>L372*1000/Spec!I$17</f>
        <v>0</v>
      </c>
      <c r="AC372" s="334">
        <f>M372*1000/Spec!I$18</f>
        <v>0</v>
      </c>
      <c r="AD372" s="335">
        <f>N372*1000/Spec!I$25</f>
        <v>0</v>
      </c>
      <c r="AE372" s="335">
        <f>O372*1000/Spec!I$26</f>
        <v>0</v>
      </c>
      <c r="AF372" s="334">
        <f>P372*1000/Spec!I$21</f>
        <v>0</v>
      </c>
      <c r="AG372" s="334">
        <f>Q372*1000/Spec!I$22</f>
        <v>0</v>
      </c>
      <c r="AI372" s="432">
        <f>S372/'2007output'!$D370</f>
        <v>7.3233975903059549E-3</v>
      </c>
      <c r="AJ372" s="432">
        <f>T372/'2007output'!$D370</f>
        <v>5.3715502166171391E-7</v>
      </c>
      <c r="AK372" s="432">
        <f>U372/'2007output'!$D370</f>
        <v>1.3232658555497659E-8</v>
      </c>
      <c r="AL372" s="433">
        <f>V372/'2007output'!$D370</f>
        <v>0</v>
      </c>
      <c r="AM372" s="433">
        <f>W372/'2007output'!$D370</f>
        <v>5.774420483522498E-8</v>
      </c>
      <c r="AN372" s="433">
        <f>X372/'2007output'!$D370</f>
        <v>1.8263667072169729E-7</v>
      </c>
      <c r="AO372" s="433">
        <f>Y372/'2007output'!$D370</f>
        <v>2.0660714967792207E-6</v>
      </c>
      <c r="AP372" s="433">
        <f>Z372/'2007output'!$D370</f>
        <v>1.1422888842404404E-7</v>
      </c>
      <c r="AQ372" s="433">
        <f>AA372/'2007output'!$D370</f>
        <v>5.1651926343435179E-9</v>
      </c>
      <c r="AR372" s="433">
        <f>AB372/'2007output'!$D370</f>
        <v>0</v>
      </c>
      <c r="AS372" s="433">
        <f>AC372/'2007output'!$D370</f>
        <v>0</v>
      </c>
      <c r="AT372" s="433">
        <f>AD372/'2007output'!$D370</f>
        <v>0</v>
      </c>
      <c r="AU372" s="433">
        <f>AE372/'2007output'!$D370</f>
        <v>0</v>
      </c>
      <c r="AV372" s="433">
        <f>AF372/'2007output'!$D370</f>
        <v>0</v>
      </c>
      <c r="AW372" s="433">
        <f>AG372/'2007output'!$D370</f>
        <v>0</v>
      </c>
      <c r="AY372" s="370">
        <f>IFERROR(IF(SUMPRODUCT(US_CO2!C375:AX375/SUM(US_CO2!C375:AX375),US_CO2!C$6:AX$6)&gt;3.5,4,IF(SUMPRODUCT(US_CO2!C375:AX375/SUM(US_CO2!C375:AX375),US_CO2!C$6:AX$6)&gt;2.5,3,2)),"")</f>
        <v>4</v>
      </c>
      <c r="AZ372" s="370">
        <f>IFERROR(IF(SUMPRODUCT(US_CH4!C375:AC375/SUM(US_CH4!C375:AC375),US_CH4!C$6:AC$6)&gt;3.5,4,IF(SUMPRODUCT(US_CH4!C375:AC375/SUM(US_CH4!C375:AC375),US_CH4!C$6:AC$6)&gt;2.5,3,2)),"")</f>
        <v>4</v>
      </c>
      <c r="BA372" s="223">
        <f>IFERROR(IF(SUMPRODUCT(US_N2O!C375:AA375/SUM(US_N2O!C375:AA375),US_N2O!C$6:AA$6)&gt;3.5,4,IF(SUMPRODUCT(US_N2O!C375:AA375/SUM(US_N2O!C375:AA375),US_N2O!C$6:AA$6)&gt;2.5,3,2)),"")</f>
        <v>4</v>
      </c>
      <c r="BB372" s="223" t="str">
        <f>IFERROR(IF(SUMPRODUCT(US_Others!U377:V377/SUM(US_Others!U377:V377),US_Others!U$8:V$8)&gt;3.5,4,IF(SUMPRODUCT(US_Others!U377:V377/SUM(US_Others!U377:V377),US_Others!U$8:V$8)&gt;2.5,3,2)),"")</f>
        <v/>
      </c>
      <c r="BC372" s="223">
        <f>IFERROR(IF((US_Others!C377*US_Others!C$8/SUM(US_Others!C377,US_Others!H377,US_Others!N377)+ US_Others!H377*US_Others!H$8/SUM(US_Others!C377,US_Others!H377,US_Others!N377)+US_Others!N377*US_Others!N$8/SUM(US_Others!C377,US_Others!H377,US_Others!N377))&gt;3.5,4,IF((US_Others!C377*US_Others!C$8/SUM(US_Others!C377,US_Others!H377,US_Others!N377)+ US_Others!H377*US_Others!H$8/SUM(US_Others!C377,US_Others!H377,US_Others!N377)+US_Others!N377*US_Others!N$8/SUM(US_Others!C377,US_Others!H377,US_Others!N377))&gt;2.5,3,2)),"")</f>
        <v>4</v>
      </c>
      <c r="BD372" s="223">
        <f>IFERROR(IF((US_Others!D377*US_Others!D$8/SUM(US_Others!D377,US_Others!I377,US_Others!O377)+US_Others!I377*US_Others!I$8/SUM(US_Others!D377,US_Others!I377,US_Others!O377)+US_Others!O377*US_Others!O$8/SUM(US_Others!D377,US_Others!I377,US_Others!O377))&gt;3.5,4,IF((US_Others!D377*US_Others!D$8/SUM(US_Others!D377,US_Others!I377,US_Others!O377)+US_Others!I377*US_Others!I$8/SUM(US_Others!D377,US_Others!I377,US_Others!O377)+US_Others!O377*US_Others!O$8/SUM(US_Others!D377,US_Others!I377,US_Others!O377))&gt;2.5,3,2)),"")</f>
        <v>4</v>
      </c>
      <c r="BE372" s="223">
        <f>IFERROR(IF((US_Others!E377*US_Others!E$8/SUM(US_Others!E377,US_Others!J377,US_Others!P377,US_Others!W377)+US_Others!J377*US_Others!J$8/SUM(US_Others!E377,US_Others!J377,US_Others!P377,US_Others!W377)+US_Others!P377*US_Others!P$8/SUM(US_Others!E377,US_Others!J377,US_Others!P377,US_Others!W377)+US_Others!W377*US_Others!W$8/SUM(US_Others!E377,US_Others!J377,US_Others!P377,US_Others!W377))&gt;3.5,4,IF((US_Others!E377*US_Others!E$8/SUM(US_Others!E377,US_Others!J377,US_Others!P377,US_Others!W377)+US_Others!J377*US_Others!J$8/SUM(US_Others!E377,US_Others!J377,US_Others!P377,US_Others!W377)+US_Others!P377*US_Others!P$8/SUM(US_Others!E377,US_Others!J377,US_Others!P377,US_Others!W377)+US_Others!W377*US_Others!W$8/SUM(US_Others!E377,US_Others!J377,US_Others!P377,US_Others!W377))&gt;2.5,3,2)),"")</f>
        <v>4</v>
      </c>
      <c r="BF372" s="223">
        <f>IFERROR(IF((US_Others!F377*US_Others!F$8/SUM(US_Others!F377,US_Others!K377,US_Others!Q377)+US_Others!K377*US_Others!K$8/SUM(US_Others!F377,US_Others!K377,US_Others!Q377)+US_Others!Q377*US_Others!Q$8/SUM(US_Others!F377,US_Others!K377,US_Others!Q377))&gt;3.5,4,IF((US_Others!F377*US_Others!F$8/SUM(US_Others!F377,US_Others!K377,US_Others!Q377)+US_Others!K377*US_Others!K$8/SUM(US_Others!F377,US_Others!K377,US_Others!Q377)+US_Others!Q377*US_Others!Q$8/SUM(US_Others!F377,US_Others!K377,US_Others!Q377))&gt;2.5,3,2)),"")</f>
        <v>4</v>
      </c>
      <c r="BG372" s="223">
        <f>IFERROR(IF((US_Others!G377*US_Others!G$8/SUM(US_Others!G377,US_Others!L377,US_Others!R377)+US_Others!L377*US_Others!L$8/SUM(US_Others!G377,US_Others!L377,US_Others!R377)+US_Others!R377*US_Others!R$8/SUM(US_Others!G377,US_Others!L377,US_Others!R377))&gt;3.5,4,IF((US_Others!G377*US_Others!G$8/SUM(US_Others!G377,US_Others!L377,US_Others!R377)+US_Others!L377*US_Others!L$8/SUM(US_Others!G377,US_Others!L377,US_Others!R377)+US_Others!R377*US_Others!R$8/SUM(US_Others!G377,US_Others!L377,US_Others!R377))&gt;2.5,3,2)),"")</f>
        <v>4</v>
      </c>
      <c r="BH372" s="219" t="str">
        <f>IFERROR(IF((US_Others!Z377*US_Others!Z$8/SUM(US_Others!Z377,US_Others!AB377)+US_Others!AB377*US_Others!AB$8/SUM(US_Others!Z377,US_Others!AB377))&gt;3.5,4,IF((US_Others!Z377*US_Others!Z$8/SUM(US_Others!Z377,US_Others!AB377)+US_Others!AB377*US_Others!AB$8/SUM(US_Others!Z377,US_Others!AB377))&gt;2.5,3,2)),"")</f>
        <v/>
      </c>
      <c r="BI372" s="219" t="str">
        <f>IFERROR(IF((US_Others!AA377*US_Others!AA$8/SUM(US_Others!AA377,US_Others!AC377)+US_Others!AC377*US_Others!AC$8/SUM(US_Others!AA377,US_Others!AC377))&gt;3.5,4,IF((US_Others!AA377*US_Others!AA$8/SUM(US_Others!AA377,US_Others!AC377)+US_Others!AC377*US_Others!AC$8/SUM(US_Others!AA377,US_Others!AC377))&gt;2.5,3,2)),"")</f>
        <v/>
      </c>
      <c r="BJ372" s="219" t="str">
        <f>IFERROR(US_Others!AD377*US_Others!AD$8/US_Others!AD377,"")</f>
        <v/>
      </c>
      <c r="BK372" s="74" t="str">
        <f>IFERROR(US_Others!AE377*US_Others!AE$8/US_Others!AE377,"")</f>
        <v/>
      </c>
      <c r="BL372" s="219" t="str">
        <f>IFERROR(IF(SUMPRODUCT(US_Others!AG377:AI377/SUM(US_Others!AG377:AI377),US_Others!AG$8:AI$8)&gt;3.5,4,IF(SUMPRODUCT(US_Others!AG377:AI377/SUM(US_Others!AG377:AI377),US_Others!AG$8:AI$8)&gt;2.5,3,2)),"")</f>
        <v/>
      </c>
      <c r="BM372" s="219" t="str">
        <f>IFERROR(US_Others!AL377*US_Others!AL$8/US_Others!AL377,"")</f>
        <v/>
      </c>
    </row>
    <row r="373" spans="1:65">
      <c r="A373" s="200" t="s">
        <v>535</v>
      </c>
      <c r="B373" s="332">
        <v>811100</v>
      </c>
      <c r="C373" s="333">
        <f>SUM(US_CO2!C376:AX376)</f>
        <v>1.3440427367004535</v>
      </c>
      <c r="D373" s="333">
        <f>SUM(US_CH4!C376:AC376)</f>
        <v>2.5584026723702432E-3</v>
      </c>
      <c r="E373" s="333">
        <f>SUM(US_N2O!C376:AA376)</f>
        <v>7.6744787763152809E-4</v>
      </c>
      <c r="F373" s="332">
        <f>US_Others!V378+US_Others!U378</f>
        <v>0</v>
      </c>
      <c r="G373" s="332">
        <f>US_Others!C378+US_Others!H378+US_Others!N378</f>
        <v>1.9935223282179079E-4</v>
      </c>
      <c r="H373" s="332">
        <f>US_Others!D378+US_Others!I378+US_Others!O378</f>
        <v>3.2693766182773695E-3</v>
      </c>
      <c r="I373" s="332">
        <f>US_Others!E378+US_Others!J378+US_Others!P378+US_Others!W378</f>
        <v>1.5110899247891744E-2</v>
      </c>
      <c r="J373" s="332">
        <f>US_Others!F378+US_Others!K378+US_Others!Q378</f>
        <v>2.6115142499654595E-3</v>
      </c>
      <c r="K373" s="332">
        <f>US_Others!G378+US_Others!L378+US_Others!R378</f>
        <v>2.5915790266832809E-4</v>
      </c>
      <c r="L373" s="332">
        <f>US_Others!Z378+US_Others!AB378</f>
        <v>0</v>
      </c>
      <c r="M373" s="332">
        <f>US_Others!AA378+US_Others!AC378</f>
        <v>0</v>
      </c>
      <c r="N373" s="332">
        <f>US_Others!AD378</f>
        <v>0</v>
      </c>
      <c r="O373" s="332">
        <f>US_Others!AE378</f>
        <v>0</v>
      </c>
      <c r="P373" s="332">
        <f>SUM(US_Others!AG378:AI378)</f>
        <v>0</v>
      </c>
      <c r="Q373" s="332">
        <f>US_Others!AL378</f>
        <v>0</v>
      </c>
      <c r="R373" s="332"/>
      <c r="S373" s="334">
        <f t="shared" si="5"/>
        <v>1344.0427367004536</v>
      </c>
      <c r="T373" s="334">
        <f>D373*1000/Spec!I$6</f>
        <v>0.10233610689480972</v>
      </c>
      <c r="U373" s="334">
        <f>E373*1000/Spec!I$7</f>
        <v>2.5753284484279467E-3</v>
      </c>
      <c r="V373" s="334">
        <f>F373*1000/Spec!I$8</f>
        <v>0</v>
      </c>
      <c r="W373" s="334">
        <f>G373*1000/Spec!I$9</f>
        <v>2.9533664121746784E-4</v>
      </c>
      <c r="X373" s="334">
        <f>H373*1000/Spec!I$10</f>
        <v>9.3410760522210561E-4</v>
      </c>
      <c r="Y373" s="334">
        <f>I373*1000/Spec!I$11</f>
        <v>1.0567062411113107E-2</v>
      </c>
      <c r="Z373" s="334">
        <f>J373*1000/Spec!I$12</f>
        <v>5.84231375831199E-4</v>
      </c>
      <c r="AA373" s="334">
        <f>K373*1000/Spec!I$15</f>
        <v>2.6417727081379012E-5</v>
      </c>
      <c r="AB373" s="334">
        <f>L373*1000/Spec!I$17</f>
        <v>0</v>
      </c>
      <c r="AC373" s="334">
        <f>M373*1000/Spec!I$18</f>
        <v>0</v>
      </c>
      <c r="AD373" s="335">
        <f>N373*1000/Spec!I$25</f>
        <v>0</v>
      </c>
      <c r="AE373" s="335">
        <f>O373*1000/Spec!I$26</f>
        <v>0</v>
      </c>
      <c r="AF373" s="334">
        <f>P373*1000/Spec!I$21</f>
        <v>0</v>
      </c>
      <c r="AG373" s="334">
        <f>Q373*1000/Spec!I$22</f>
        <v>0</v>
      </c>
      <c r="AI373" s="432">
        <f>S373/'2007output'!$D371</f>
        <v>1.0409234287394925E-2</v>
      </c>
      <c r="AJ373" s="432">
        <f>T373/'2007output'!$D371</f>
        <v>7.9256446513231332E-7</v>
      </c>
      <c r="AK373" s="432">
        <f>U373/'2007output'!$D371</f>
        <v>1.994519701991758E-8</v>
      </c>
      <c r="AL373" s="433">
        <f>V373/'2007output'!$D371</f>
        <v>0</v>
      </c>
      <c r="AM373" s="433">
        <f>W373/'2007output'!$D371</f>
        <v>2.2872995092640957E-9</v>
      </c>
      <c r="AN373" s="433">
        <f>X373/'2007output'!$D371</f>
        <v>7.2344015907295845E-9</v>
      </c>
      <c r="AO373" s="433">
        <f>Y373/'2007output'!$D371</f>
        <v>8.1838936637410824E-8</v>
      </c>
      <c r="AP373" s="433">
        <f>Z373/'2007output'!$D371</f>
        <v>4.5247082574200827E-9</v>
      </c>
      <c r="AQ373" s="433">
        <f>AA373/'2007output'!$D371</f>
        <v>2.0459789188371505E-10</v>
      </c>
      <c r="AR373" s="433">
        <f>AB373/'2007output'!$D371</f>
        <v>0</v>
      </c>
      <c r="AS373" s="433">
        <f>AC373/'2007output'!$D371</f>
        <v>0</v>
      </c>
      <c r="AT373" s="433">
        <f>AD373/'2007output'!$D371</f>
        <v>0</v>
      </c>
      <c r="AU373" s="433">
        <f>AE373/'2007output'!$D371</f>
        <v>0</v>
      </c>
      <c r="AV373" s="433">
        <f>AF373/'2007output'!$D371</f>
        <v>0</v>
      </c>
      <c r="AW373" s="433">
        <f>AG373/'2007output'!$D371</f>
        <v>0</v>
      </c>
      <c r="AY373" s="370">
        <f>IFERROR(IF(SUMPRODUCT(US_CO2!C376:AX376/SUM(US_CO2!C376:AX376),US_CO2!C$6:AX$6)&gt;3.5,4,IF(SUMPRODUCT(US_CO2!C376:AX376/SUM(US_CO2!C376:AX376),US_CO2!C$6:AX$6)&gt;2.5,3,2)),"")</f>
        <v>4</v>
      </c>
      <c r="AZ373" s="370">
        <f>IFERROR(IF(SUMPRODUCT(US_CH4!C376:AC376/SUM(US_CH4!C376:AC376),US_CH4!C$6:AC$6)&gt;3.5,4,IF(SUMPRODUCT(US_CH4!C376:AC376/SUM(US_CH4!C376:AC376),US_CH4!C$6:AC$6)&gt;2.5,3,2)),"")</f>
        <v>4</v>
      </c>
      <c r="BA373" s="223">
        <f>IFERROR(IF(SUMPRODUCT(US_N2O!C376:AA376/SUM(US_N2O!C376:AA376),US_N2O!C$6:AA$6)&gt;3.5,4,IF(SUMPRODUCT(US_N2O!C376:AA376/SUM(US_N2O!C376:AA376),US_N2O!C$6:AA$6)&gt;2.5,3,2)),"")</f>
        <v>4</v>
      </c>
      <c r="BB373" s="223" t="str">
        <f>IFERROR(IF(SUMPRODUCT(US_Others!U378:V378/SUM(US_Others!U378:V378),US_Others!U$8:V$8)&gt;3.5,4,IF(SUMPRODUCT(US_Others!U378:V378/SUM(US_Others!U378:V378),US_Others!U$8:V$8)&gt;2.5,3,2)),"")</f>
        <v/>
      </c>
      <c r="BC373" s="223">
        <f>IFERROR(IF((US_Others!C378*US_Others!C$8/SUM(US_Others!C378,US_Others!H378,US_Others!N378)+ US_Others!H378*US_Others!H$8/SUM(US_Others!C378,US_Others!H378,US_Others!N378)+US_Others!N378*US_Others!N$8/SUM(US_Others!C378,US_Others!H378,US_Others!N378))&gt;3.5,4,IF((US_Others!C378*US_Others!C$8/SUM(US_Others!C378,US_Others!H378,US_Others!N378)+ US_Others!H378*US_Others!H$8/SUM(US_Others!C378,US_Others!H378,US_Others!N378)+US_Others!N378*US_Others!N$8/SUM(US_Others!C378,US_Others!H378,US_Others!N378))&gt;2.5,3,2)),"")</f>
        <v>4</v>
      </c>
      <c r="BD373" s="223">
        <f>IFERROR(IF((US_Others!D378*US_Others!D$8/SUM(US_Others!D378,US_Others!I378,US_Others!O378)+US_Others!I378*US_Others!I$8/SUM(US_Others!D378,US_Others!I378,US_Others!O378)+US_Others!O378*US_Others!O$8/SUM(US_Others!D378,US_Others!I378,US_Others!O378))&gt;3.5,4,IF((US_Others!D378*US_Others!D$8/SUM(US_Others!D378,US_Others!I378,US_Others!O378)+US_Others!I378*US_Others!I$8/SUM(US_Others!D378,US_Others!I378,US_Others!O378)+US_Others!O378*US_Others!O$8/SUM(US_Others!D378,US_Others!I378,US_Others!O378))&gt;2.5,3,2)),"")</f>
        <v>4</v>
      </c>
      <c r="BE373" s="223">
        <f>IFERROR(IF((US_Others!E378*US_Others!E$8/SUM(US_Others!E378,US_Others!J378,US_Others!P378,US_Others!W378)+US_Others!J378*US_Others!J$8/SUM(US_Others!E378,US_Others!J378,US_Others!P378,US_Others!W378)+US_Others!P378*US_Others!P$8/SUM(US_Others!E378,US_Others!J378,US_Others!P378,US_Others!W378)+US_Others!W378*US_Others!W$8/SUM(US_Others!E378,US_Others!J378,US_Others!P378,US_Others!W378))&gt;3.5,4,IF((US_Others!E378*US_Others!E$8/SUM(US_Others!E378,US_Others!J378,US_Others!P378,US_Others!W378)+US_Others!J378*US_Others!J$8/SUM(US_Others!E378,US_Others!J378,US_Others!P378,US_Others!W378)+US_Others!P378*US_Others!P$8/SUM(US_Others!E378,US_Others!J378,US_Others!P378,US_Others!W378)+US_Others!W378*US_Others!W$8/SUM(US_Others!E378,US_Others!J378,US_Others!P378,US_Others!W378))&gt;2.5,3,2)),"")</f>
        <v>4</v>
      </c>
      <c r="BF373" s="223">
        <f>IFERROR(IF((US_Others!F378*US_Others!F$8/SUM(US_Others!F378,US_Others!K378,US_Others!Q378)+US_Others!K378*US_Others!K$8/SUM(US_Others!F378,US_Others!K378,US_Others!Q378)+US_Others!Q378*US_Others!Q$8/SUM(US_Others!F378,US_Others!K378,US_Others!Q378))&gt;3.5,4,IF((US_Others!F378*US_Others!F$8/SUM(US_Others!F378,US_Others!K378,US_Others!Q378)+US_Others!K378*US_Others!K$8/SUM(US_Others!F378,US_Others!K378,US_Others!Q378)+US_Others!Q378*US_Others!Q$8/SUM(US_Others!F378,US_Others!K378,US_Others!Q378))&gt;2.5,3,2)),"")</f>
        <v>4</v>
      </c>
      <c r="BG373" s="223">
        <f>IFERROR(IF((US_Others!G378*US_Others!G$8/SUM(US_Others!G378,US_Others!L378,US_Others!R378)+US_Others!L378*US_Others!L$8/SUM(US_Others!G378,US_Others!L378,US_Others!R378)+US_Others!R378*US_Others!R$8/SUM(US_Others!G378,US_Others!L378,US_Others!R378))&gt;3.5,4,IF((US_Others!G378*US_Others!G$8/SUM(US_Others!G378,US_Others!L378,US_Others!R378)+US_Others!L378*US_Others!L$8/SUM(US_Others!G378,US_Others!L378,US_Others!R378)+US_Others!R378*US_Others!R$8/SUM(US_Others!G378,US_Others!L378,US_Others!R378))&gt;2.5,3,2)),"")</f>
        <v>4</v>
      </c>
      <c r="BH373" s="219" t="str">
        <f>IFERROR(IF((US_Others!Z378*US_Others!Z$8/SUM(US_Others!Z378,US_Others!AB378)+US_Others!AB378*US_Others!AB$8/SUM(US_Others!Z378,US_Others!AB378))&gt;3.5,4,IF((US_Others!Z378*US_Others!Z$8/SUM(US_Others!Z378,US_Others!AB378)+US_Others!AB378*US_Others!AB$8/SUM(US_Others!Z378,US_Others!AB378))&gt;2.5,3,2)),"")</f>
        <v/>
      </c>
      <c r="BI373" s="219" t="str">
        <f>IFERROR(IF((US_Others!AA378*US_Others!AA$8/SUM(US_Others!AA378,US_Others!AC378)+US_Others!AC378*US_Others!AC$8/SUM(US_Others!AA378,US_Others!AC378))&gt;3.5,4,IF((US_Others!AA378*US_Others!AA$8/SUM(US_Others!AA378,US_Others!AC378)+US_Others!AC378*US_Others!AC$8/SUM(US_Others!AA378,US_Others!AC378))&gt;2.5,3,2)),"")</f>
        <v/>
      </c>
      <c r="BJ373" s="219" t="str">
        <f>IFERROR(US_Others!AD378*US_Others!AD$8/US_Others!AD378,"")</f>
        <v/>
      </c>
      <c r="BK373" s="74" t="str">
        <f>IFERROR(US_Others!AE378*US_Others!AE$8/US_Others!AE378,"")</f>
        <v/>
      </c>
      <c r="BL373" s="219" t="str">
        <f>IFERROR(IF(SUMPRODUCT(US_Others!AG378:AI378/SUM(US_Others!AG378:AI378),US_Others!AG$8:AI$8)&gt;3.5,4,IF(SUMPRODUCT(US_Others!AG378:AI378/SUM(US_Others!AG378:AI378),US_Others!AG$8:AI$8)&gt;2.5,3,2)),"")</f>
        <v/>
      </c>
      <c r="BM373" s="219" t="str">
        <f>IFERROR(US_Others!AL378*US_Others!AL$8/US_Others!AL378,"")</f>
        <v/>
      </c>
    </row>
    <row r="374" spans="1:65">
      <c r="A374" s="200" t="s">
        <v>536</v>
      </c>
      <c r="B374" s="332">
        <v>811200</v>
      </c>
      <c r="C374" s="333">
        <f>SUM(US_CO2!C377:AX377)</f>
        <v>0.24235534045571061</v>
      </c>
      <c r="D374" s="333">
        <f>SUM(US_CH4!C377:AC377)</f>
        <v>4.6851035975467429E-4</v>
      </c>
      <c r="E374" s="333">
        <f>SUM(US_N2O!C377:AA377)</f>
        <v>1.3865288542227021E-4</v>
      </c>
      <c r="F374" s="332">
        <f>US_Others!V379+US_Others!U379</f>
        <v>0</v>
      </c>
      <c r="G374" s="332">
        <f>US_Others!C379+US_Others!H379+US_Others!N379</f>
        <v>3.0779263912811917E-5</v>
      </c>
      <c r="H374" s="332">
        <f>US_Others!D379+US_Others!I379+US_Others!O379</f>
        <v>5.0477992817011554E-4</v>
      </c>
      <c r="I374" s="332">
        <f>US_Others!E379+US_Others!J379+US_Others!P379+US_Others!W379</f>
        <v>2.3330682045911433E-3</v>
      </c>
      <c r="J374" s="332">
        <f>US_Others!F379+US_Others!K379+US_Others!Q379</f>
        <v>4.0320835725783617E-4</v>
      </c>
      <c r="K374" s="332">
        <f>US_Others!G379+US_Others!L379+US_Others!R379</f>
        <v>4.0013043086655505E-5</v>
      </c>
      <c r="L374" s="332">
        <f>US_Others!Z379+US_Others!AB379</f>
        <v>0</v>
      </c>
      <c r="M374" s="332">
        <f>US_Others!AA379+US_Others!AC379</f>
        <v>0</v>
      </c>
      <c r="N374" s="332">
        <f>US_Others!AD379</f>
        <v>0</v>
      </c>
      <c r="O374" s="332">
        <f>US_Others!AE379</f>
        <v>0</v>
      </c>
      <c r="P374" s="332">
        <f>SUM(US_Others!AG379:AI379)</f>
        <v>0</v>
      </c>
      <c r="Q374" s="332">
        <f>US_Others!AL379</f>
        <v>0</v>
      </c>
      <c r="R374" s="332"/>
      <c r="S374" s="334">
        <f t="shared" si="5"/>
        <v>242.3553404557106</v>
      </c>
      <c r="T374" s="334">
        <f>D374*1000/Spec!I$6</f>
        <v>1.8740414390186973E-2</v>
      </c>
      <c r="U374" s="334">
        <f>E374*1000/Spec!I$7</f>
        <v>4.6527813900090677E-4</v>
      </c>
      <c r="V374" s="334">
        <f>F374*1000/Spec!I$8</f>
        <v>0</v>
      </c>
      <c r="W374" s="334">
        <f>G374*1000/Spec!I$9</f>
        <v>4.5598909500462098E-5</v>
      </c>
      <c r="X374" s="334">
        <f>H374*1000/Spec!I$10</f>
        <v>1.4422283662003302E-4</v>
      </c>
      <c r="Y374" s="334">
        <f>I374*1000/Spec!I$11</f>
        <v>1.6315162269868134E-3</v>
      </c>
      <c r="Z374" s="334">
        <f>J374*1000/Spec!I$12</f>
        <v>9.0203211914504733E-5</v>
      </c>
      <c r="AA374" s="334">
        <f>K374*1000/Spec!I$15</f>
        <v>4.0788015378853728E-6</v>
      </c>
      <c r="AB374" s="334">
        <f>L374*1000/Spec!I$17</f>
        <v>0</v>
      </c>
      <c r="AC374" s="334">
        <f>M374*1000/Spec!I$18</f>
        <v>0</v>
      </c>
      <c r="AD374" s="335">
        <f>N374*1000/Spec!I$25</f>
        <v>0</v>
      </c>
      <c r="AE374" s="335">
        <f>O374*1000/Spec!I$26</f>
        <v>0</v>
      </c>
      <c r="AF374" s="334">
        <f>P374*1000/Spec!I$21</f>
        <v>0</v>
      </c>
      <c r="AG374" s="334">
        <f>Q374*1000/Spec!I$22</f>
        <v>0</v>
      </c>
      <c r="AI374" s="432">
        <f>S374/'2007output'!$D372</f>
        <v>1.0814958503738901E-2</v>
      </c>
      <c r="AJ374" s="432">
        <f>T374/'2007output'!$D372</f>
        <v>8.3627950426692488E-7</v>
      </c>
      <c r="AK374" s="432">
        <f>U374/'2007output'!$D372</f>
        <v>2.0762751736891214E-8</v>
      </c>
      <c r="AL374" s="433">
        <f>V374/'2007output'!$D372</f>
        <v>0</v>
      </c>
      <c r="AM374" s="433">
        <f>W374/'2007output'!$D372</f>
        <v>2.0348233842751411E-9</v>
      </c>
      <c r="AN374" s="433">
        <f>X374/'2007output'!$D372</f>
        <v>6.4358556754073769E-9</v>
      </c>
      <c r="AO374" s="433">
        <f>Y374/'2007output'!$D372</f>
        <v>7.2805411507998313E-8</v>
      </c>
      <c r="AP374" s="433">
        <f>Z374/'2007output'!$D372</f>
        <v>4.0252630370140799E-9</v>
      </c>
      <c r="AQ374" s="433">
        <f>AA374/'2007output'!$D372</f>
        <v>1.820140183181893E-10</v>
      </c>
      <c r="AR374" s="433">
        <f>AB374/'2007output'!$D372</f>
        <v>0</v>
      </c>
      <c r="AS374" s="433">
        <f>AC374/'2007output'!$D372</f>
        <v>0</v>
      </c>
      <c r="AT374" s="433">
        <f>AD374/'2007output'!$D372</f>
        <v>0</v>
      </c>
      <c r="AU374" s="433">
        <f>AE374/'2007output'!$D372</f>
        <v>0</v>
      </c>
      <c r="AV374" s="433">
        <f>AF374/'2007output'!$D372</f>
        <v>0</v>
      </c>
      <c r="AW374" s="433">
        <f>AG374/'2007output'!$D372</f>
        <v>0</v>
      </c>
      <c r="AY374" s="370">
        <f>IFERROR(IF(SUMPRODUCT(US_CO2!C377:AX377/SUM(US_CO2!C377:AX377),US_CO2!C$6:AX$6)&gt;3.5,4,IF(SUMPRODUCT(US_CO2!C377:AX377/SUM(US_CO2!C377:AX377),US_CO2!C$6:AX$6)&gt;2.5,3,2)),"")</f>
        <v>4</v>
      </c>
      <c r="AZ374" s="370">
        <f>IFERROR(IF(SUMPRODUCT(US_CH4!C377:AC377/SUM(US_CH4!C377:AC377),US_CH4!C$6:AC$6)&gt;3.5,4,IF(SUMPRODUCT(US_CH4!C377:AC377/SUM(US_CH4!C377:AC377),US_CH4!C$6:AC$6)&gt;2.5,3,2)),"")</f>
        <v>4</v>
      </c>
      <c r="BA374" s="223">
        <f>IFERROR(IF(SUMPRODUCT(US_N2O!C377:AA377/SUM(US_N2O!C377:AA377),US_N2O!C$6:AA$6)&gt;3.5,4,IF(SUMPRODUCT(US_N2O!C377:AA377/SUM(US_N2O!C377:AA377),US_N2O!C$6:AA$6)&gt;2.5,3,2)),"")</f>
        <v>4</v>
      </c>
      <c r="BB374" s="223" t="str">
        <f>IFERROR(IF(SUMPRODUCT(US_Others!U379:V379/SUM(US_Others!U379:V379),US_Others!U$8:V$8)&gt;3.5,4,IF(SUMPRODUCT(US_Others!U379:V379/SUM(US_Others!U379:V379),US_Others!U$8:V$8)&gt;2.5,3,2)),"")</f>
        <v/>
      </c>
      <c r="BC374" s="223">
        <f>IFERROR(IF((US_Others!C379*US_Others!C$8/SUM(US_Others!C379,US_Others!H379,US_Others!N379)+ US_Others!H379*US_Others!H$8/SUM(US_Others!C379,US_Others!H379,US_Others!N379)+US_Others!N379*US_Others!N$8/SUM(US_Others!C379,US_Others!H379,US_Others!N379))&gt;3.5,4,IF((US_Others!C379*US_Others!C$8/SUM(US_Others!C379,US_Others!H379,US_Others!N379)+ US_Others!H379*US_Others!H$8/SUM(US_Others!C379,US_Others!H379,US_Others!N379)+US_Others!N379*US_Others!N$8/SUM(US_Others!C379,US_Others!H379,US_Others!N379))&gt;2.5,3,2)),"")</f>
        <v>4</v>
      </c>
      <c r="BD374" s="223">
        <f>IFERROR(IF((US_Others!D379*US_Others!D$8/SUM(US_Others!D379,US_Others!I379,US_Others!O379)+US_Others!I379*US_Others!I$8/SUM(US_Others!D379,US_Others!I379,US_Others!O379)+US_Others!O379*US_Others!O$8/SUM(US_Others!D379,US_Others!I379,US_Others!O379))&gt;3.5,4,IF((US_Others!D379*US_Others!D$8/SUM(US_Others!D379,US_Others!I379,US_Others!O379)+US_Others!I379*US_Others!I$8/SUM(US_Others!D379,US_Others!I379,US_Others!O379)+US_Others!O379*US_Others!O$8/SUM(US_Others!D379,US_Others!I379,US_Others!O379))&gt;2.5,3,2)),"")</f>
        <v>4</v>
      </c>
      <c r="BE374" s="223">
        <f>IFERROR(IF((US_Others!E379*US_Others!E$8/SUM(US_Others!E379,US_Others!J379,US_Others!P379,US_Others!W379)+US_Others!J379*US_Others!J$8/SUM(US_Others!E379,US_Others!J379,US_Others!P379,US_Others!W379)+US_Others!P379*US_Others!P$8/SUM(US_Others!E379,US_Others!J379,US_Others!P379,US_Others!W379)+US_Others!W379*US_Others!W$8/SUM(US_Others!E379,US_Others!J379,US_Others!P379,US_Others!W379))&gt;3.5,4,IF((US_Others!E379*US_Others!E$8/SUM(US_Others!E379,US_Others!J379,US_Others!P379,US_Others!W379)+US_Others!J379*US_Others!J$8/SUM(US_Others!E379,US_Others!J379,US_Others!P379,US_Others!W379)+US_Others!P379*US_Others!P$8/SUM(US_Others!E379,US_Others!J379,US_Others!P379,US_Others!W379)+US_Others!W379*US_Others!W$8/SUM(US_Others!E379,US_Others!J379,US_Others!P379,US_Others!W379))&gt;2.5,3,2)),"")</f>
        <v>4</v>
      </c>
      <c r="BF374" s="223">
        <f>IFERROR(IF((US_Others!F379*US_Others!F$8/SUM(US_Others!F379,US_Others!K379,US_Others!Q379)+US_Others!K379*US_Others!K$8/SUM(US_Others!F379,US_Others!K379,US_Others!Q379)+US_Others!Q379*US_Others!Q$8/SUM(US_Others!F379,US_Others!K379,US_Others!Q379))&gt;3.5,4,IF((US_Others!F379*US_Others!F$8/SUM(US_Others!F379,US_Others!K379,US_Others!Q379)+US_Others!K379*US_Others!K$8/SUM(US_Others!F379,US_Others!K379,US_Others!Q379)+US_Others!Q379*US_Others!Q$8/SUM(US_Others!F379,US_Others!K379,US_Others!Q379))&gt;2.5,3,2)),"")</f>
        <v>4</v>
      </c>
      <c r="BG374" s="223">
        <f>IFERROR(IF((US_Others!G379*US_Others!G$8/SUM(US_Others!G379,US_Others!L379,US_Others!R379)+US_Others!L379*US_Others!L$8/SUM(US_Others!G379,US_Others!L379,US_Others!R379)+US_Others!R379*US_Others!R$8/SUM(US_Others!G379,US_Others!L379,US_Others!R379))&gt;3.5,4,IF((US_Others!G379*US_Others!G$8/SUM(US_Others!G379,US_Others!L379,US_Others!R379)+US_Others!L379*US_Others!L$8/SUM(US_Others!G379,US_Others!L379,US_Others!R379)+US_Others!R379*US_Others!R$8/SUM(US_Others!G379,US_Others!L379,US_Others!R379))&gt;2.5,3,2)),"")</f>
        <v>4</v>
      </c>
      <c r="BH374" s="219" t="str">
        <f>IFERROR(IF((US_Others!Z379*US_Others!Z$8/SUM(US_Others!Z379,US_Others!AB379)+US_Others!AB379*US_Others!AB$8/SUM(US_Others!Z379,US_Others!AB379))&gt;3.5,4,IF((US_Others!Z379*US_Others!Z$8/SUM(US_Others!Z379,US_Others!AB379)+US_Others!AB379*US_Others!AB$8/SUM(US_Others!Z379,US_Others!AB379))&gt;2.5,3,2)),"")</f>
        <v/>
      </c>
      <c r="BI374" s="219" t="str">
        <f>IFERROR(IF((US_Others!AA379*US_Others!AA$8/SUM(US_Others!AA379,US_Others!AC379)+US_Others!AC379*US_Others!AC$8/SUM(US_Others!AA379,US_Others!AC379))&gt;3.5,4,IF((US_Others!AA379*US_Others!AA$8/SUM(US_Others!AA379,US_Others!AC379)+US_Others!AC379*US_Others!AC$8/SUM(US_Others!AA379,US_Others!AC379))&gt;2.5,3,2)),"")</f>
        <v/>
      </c>
      <c r="BJ374" s="219" t="str">
        <f>IFERROR(US_Others!AD379*US_Others!AD$8/US_Others!AD379,"")</f>
        <v/>
      </c>
      <c r="BK374" s="74" t="str">
        <f>IFERROR(US_Others!AE379*US_Others!AE$8/US_Others!AE379,"")</f>
        <v/>
      </c>
      <c r="BL374" s="219" t="str">
        <f>IFERROR(IF(SUMPRODUCT(US_Others!AG379:AI379/SUM(US_Others!AG379:AI379),US_Others!AG$8:AI$8)&gt;3.5,4,IF(SUMPRODUCT(US_Others!AG379:AI379/SUM(US_Others!AG379:AI379),US_Others!AG$8:AI$8)&gt;2.5,3,2)),"")</f>
        <v/>
      </c>
      <c r="BM374" s="219" t="str">
        <f>IFERROR(US_Others!AL379*US_Others!AL$8/US_Others!AL379,"")</f>
        <v/>
      </c>
    </row>
    <row r="375" spans="1:65">
      <c r="A375" s="200" t="s">
        <v>537</v>
      </c>
      <c r="B375" s="332">
        <v>811300</v>
      </c>
      <c r="C375" s="333">
        <f>SUM(US_CO2!C378:AX378)</f>
        <v>0.20302745860180491</v>
      </c>
      <c r="D375" s="333">
        <f>SUM(US_CH4!C378:AC378)</f>
        <v>3.7592260295403213E-4</v>
      </c>
      <c r="E375" s="333">
        <f>SUM(US_N2O!C378:AA378)</f>
        <v>1.1485366454078841E-4</v>
      </c>
      <c r="F375" s="332">
        <f>US_Others!V380+US_Others!U380</f>
        <v>0</v>
      </c>
      <c r="G375" s="332">
        <f>US_Others!C380+US_Others!H380+US_Others!N380</f>
        <v>1.8422125279332975E-3</v>
      </c>
      <c r="H375" s="332">
        <f>US_Others!D380+US_Others!I380+US_Others!O380</f>
        <v>3.0212285458106083E-2</v>
      </c>
      <c r="I375" s="332">
        <f>US_Others!E380+US_Others!J380+US_Others!P380+US_Others!W380</f>
        <v>0.13963970961734395</v>
      </c>
      <c r="J375" s="332">
        <f>US_Others!F380+US_Others!K380+US_Others!Q380</f>
        <v>2.4132984115926199E-2</v>
      </c>
      <c r="K375" s="332">
        <f>US_Others!G380+US_Others!L380+US_Others!R380</f>
        <v>2.3948762863132871E-3</v>
      </c>
      <c r="L375" s="332">
        <f>US_Others!Z380+US_Others!AB380</f>
        <v>0</v>
      </c>
      <c r="M375" s="332">
        <f>US_Others!AA380+US_Others!AC380</f>
        <v>0</v>
      </c>
      <c r="N375" s="332">
        <f>US_Others!AD380</f>
        <v>0</v>
      </c>
      <c r="O375" s="332">
        <f>US_Others!AE380</f>
        <v>0</v>
      </c>
      <c r="P375" s="332">
        <f>SUM(US_Others!AG380:AI380)</f>
        <v>0</v>
      </c>
      <c r="Q375" s="332">
        <f>US_Others!AL380</f>
        <v>0</v>
      </c>
      <c r="R375" s="332"/>
      <c r="S375" s="334">
        <f t="shared" si="5"/>
        <v>203.02745860180491</v>
      </c>
      <c r="T375" s="334">
        <f>D375*1000/Spec!I$6</f>
        <v>1.5036904118161285E-2</v>
      </c>
      <c r="U375" s="334">
        <f>E375*1000/Spec!I$7</f>
        <v>3.8541498168049801E-4</v>
      </c>
      <c r="V375" s="334">
        <f>F375*1000/Spec!I$8</f>
        <v>0</v>
      </c>
      <c r="W375" s="334">
        <f>G375*1000/Spec!I$9</f>
        <v>2.7292037450863667E-3</v>
      </c>
      <c r="X375" s="334">
        <f>H375*1000/Spec!I$10</f>
        <v>8.6320815594588818E-3</v>
      </c>
      <c r="Y375" s="334">
        <f>I375*1000/Spec!I$11</f>
        <v>9.7650146585555209E-2</v>
      </c>
      <c r="Z375" s="334">
        <f>J375*1000/Spec!I$12</f>
        <v>5.3988778782832663E-3</v>
      </c>
      <c r="AA375" s="334">
        <f>K375*1000/Spec!I$15</f>
        <v>2.4412602306965212E-4</v>
      </c>
      <c r="AB375" s="334">
        <f>L375*1000/Spec!I$17</f>
        <v>0</v>
      </c>
      <c r="AC375" s="334">
        <f>M375*1000/Spec!I$18</f>
        <v>0</v>
      </c>
      <c r="AD375" s="335">
        <f>N375*1000/Spec!I$25</f>
        <v>0</v>
      </c>
      <c r="AE375" s="335">
        <f>O375*1000/Spec!I$26</f>
        <v>0</v>
      </c>
      <c r="AF375" s="334">
        <f>P375*1000/Spec!I$21</f>
        <v>0</v>
      </c>
      <c r="AG375" s="334">
        <f>Q375*1000/Spec!I$22</f>
        <v>0</v>
      </c>
      <c r="AI375" s="432">
        <f>S375/'2007output'!$D373</f>
        <v>5.5576032944142841E-3</v>
      </c>
      <c r="AJ375" s="432">
        <f>T375/'2007output'!$D373</f>
        <v>4.1161500242579473E-7</v>
      </c>
      <c r="AK375" s="432">
        <f>U375/'2007output'!$D373</f>
        <v>1.0550216146404122E-8</v>
      </c>
      <c r="AL375" s="433">
        <f>V375/'2007output'!$D373</f>
        <v>0</v>
      </c>
      <c r="AM375" s="433">
        <f>W375/'2007output'!$D373</f>
        <v>7.470827753682453E-8</v>
      </c>
      <c r="AN375" s="433">
        <f>X375/'2007output'!$D373</f>
        <v>2.3629160923789933E-7</v>
      </c>
      <c r="AO375" s="433">
        <f>Y375/'2007output'!$D373</f>
        <v>2.6730412728472916E-6</v>
      </c>
      <c r="AP375" s="433">
        <f>Z375/'2007output'!$D373</f>
        <v>1.4778701210724182E-7</v>
      </c>
      <c r="AQ375" s="433">
        <f>AA375/'2007output'!$D373</f>
        <v>6.682621155816874E-9</v>
      </c>
      <c r="AR375" s="433">
        <f>AB375/'2007output'!$D373</f>
        <v>0</v>
      </c>
      <c r="AS375" s="433">
        <f>AC375/'2007output'!$D373</f>
        <v>0</v>
      </c>
      <c r="AT375" s="433">
        <f>AD375/'2007output'!$D373</f>
        <v>0</v>
      </c>
      <c r="AU375" s="433">
        <f>AE375/'2007output'!$D373</f>
        <v>0</v>
      </c>
      <c r="AV375" s="433">
        <f>AF375/'2007output'!$D373</f>
        <v>0</v>
      </c>
      <c r="AW375" s="433">
        <f>AG375/'2007output'!$D373</f>
        <v>0</v>
      </c>
      <c r="AY375" s="370">
        <f>IFERROR(IF(SUMPRODUCT(US_CO2!C378:AX378/SUM(US_CO2!C378:AX378),US_CO2!C$6:AX$6)&gt;3.5,4,IF(SUMPRODUCT(US_CO2!C378:AX378/SUM(US_CO2!C378:AX378),US_CO2!C$6:AX$6)&gt;2.5,3,2)),"")</f>
        <v>4</v>
      </c>
      <c r="AZ375" s="370">
        <f>IFERROR(IF(SUMPRODUCT(US_CH4!C378:AC378/SUM(US_CH4!C378:AC378),US_CH4!C$6:AC$6)&gt;3.5,4,IF(SUMPRODUCT(US_CH4!C378:AC378/SUM(US_CH4!C378:AC378),US_CH4!C$6:AC$6)&gt;2.5,3,2)),"")</f>
        <v>4</v>
      </c>
      <c r="BA375" s="223">
        <f>IFERROR(IF(SUMPRODUCT(US_N2O!C378:AA378/SUM(US_N2O!C378:AA378),US_N2O!C$6:AA$6)&gt;3.5,4,IF(SUMPRODUCT(US_N2O!C378:AA378/SUM(US_N2O!C378:AA378),US_N2O!C$6:AA$6)&gt;2.5,3,2)),"")</f>
        <v>4</v>
      </c>
      <c r="BB375" s="223" t="str">
        <f>IFERROR(IF(SUMPRODUCT(US_Others!U380:V380/SUM(US_Others!U380:V380),US_Others!U$8:V$8)&gt;3.5,4,IF(SUMPRODUCT(US_Others!U380:V380/SUM(US_Others!U380:V380),US_Others!U$8:V$8)&gt;2.5,3,2)),"")</f>
        <v/>
      </c>
      <c r="BC375" s="223">
        <f>IFERROR(IF((US_Others!C380*US_Others!C$8/SUM(US_Others!C380,US_Others!H380,US_Others!N380)+ US_Others!H380*US_Others!H$8/SUM(US_Others!C380,US_Others!H380,US_Others!N380)+US_Others!N380*US_Others!N$8/SUM(US_Others!C380,US_Others!H380,US_Others!N380))&gt;3.5,4,IF((US_Others!C380*US_Others!C$8/SUM(US_Others!C380,US_Others!H380,US_Others!N380)+ US_Others!H380*US_Others!H$8/SUM(US_Others!C380,US_Others!H380,US_Others!N380)+US_Others!N380*US_Others!N$8/SUM(US_Others!C380,US_Others!H380,US_Others!N380))&gt;2.5,3,2)),"")</f>
        <v>4</v>
      </c>
      <c r="BD375" s="223">
        <f>IFERROR(IF((US_Others!D380*US_Others!D$8/SUM(US_Others!D380,US_Others!I380,US_Others!O380)+US_Others!I380*US_Others!I$8/SUM(US_Others!D380,US_Others!I380,US_Others!O380)+US_Others!O380*US_Others!O$8/SUM(US_Others!D380,US_Others!I380,US_Others!O380))&gt;3.5,4,IF((US_Others!D380*US_Others!D$8/SUM(US_Others!D380,US_Others!I380,US_Others!O380)+US_Others!I380*US_Others!I$8/SUM(US_Others!D380,US_Others!I380,US_Others!O380)+US_Others!O380*US_Others!O$8/SUM(US_Others!D380,US_Others!I380,US_Others!O380))&gt;2.5,3,2)),"")</f>
        <v>4</v>
      </c>
      <c r="BE375" s="223">
        <f>IFERROR(IF((US_Others!E380*US_Others!E$8/SUM(US_Others!E380,US_Others!J380,US_Others!P380,US_Others!W380)+US_Others!J380*US_Others!J$8/SUM(US_Others!E380,US_Others!J380,US_Others!P380,US_Others!W380)+US_Others!P380*US_Others!P$8/SUM(US_Others!E380,US_Others!J380,US_Others!P380,US_Others!W380)+US_Others!W380*US_Others!W$8/SUM(US_Others!E380,US_Others!J380,US_Others!P380,US_Others!W380))&gt;3.5,4,IF((US_Others!E380*US_Others!E$8/SUM(US_Others!E380,US_Others!J380,US_Others!P380,US_Others!W380)+US_Others!J380*US_Others!J$8/SUM(US_Others!E380,US_Others!J380,US_Others!P380,US_Others!W380)+US_Others!P380*US_Others!P$8/SUM(US_Others!E380,US_Others!J380,US_Others!P380,US_Others!W380)+US_Others!W380*US_Others!W$8/SUM(US_Others!E380,US_Others!J380,US_Others!P380,US_Others!W380))&gt;2.5,3,2)),"")</f>
        <v>4</v>
      </c>
      <c r="BF375" s="223">
        <f>IFERROR(IF((US_Others!F380*US_Others!F$8/SUM(US_Others!F380,US_Others!K380,US_Others!Q380)+US_Others!K380*US_Others!K$8/SUM(US_Others!F380,US_Others!K380,US_Others!Q380)+US_Others!Q380*US_Others!Q$8/SUM(US_Others!F380,US_Others!K380,US_Others!Q380))&gt;3.5,4,IF((US_Others!F380*US_Others!F$8/SUM(US_Others!F380,US_Others!K380,US_Others!Q380)+US_Others!K380*US_Others!K$8/SUM(US_Others!F380,US_Others!K380,US_Others!Q380)+US_Others!Q380*US_Others!Q$8/SUM(US_Others!F380,US_Others!K380,US_Others!Q380))&gt;2.5,3,2)),"")</f>
        <v>4</v>
      </c>
      <c r="BG375" s="223">
        <f>IFERROR(IF((US_Others!G380*US_Others!G$8/SUM(US_Others!G380,US_Others!L380,US_Others!R380)+US_Others!L380*US_Others!L$8/SUM(US_Others!G380,US_Others!L380,US_Others!R380)+US_Others!R380*US_Others!R$8/SUM(US_Others!G380,US_Others!L380,US_Others!R380))&gt;3.5,4,IF((US_Others!G380*US_Others!G$8/SUM(US_Others!G380,US_Others!L380,US_Others!R380)+US_Others!L380*US_Others!L$8/SUM(US_Others!G380,US_Others!L380,US_Others!R380)+US_Others!R380*US_Others!R$8/SUM(US_Others!G380,US_Others!L380,US_Others!R380))&gt;2.5,3,2)),"")</f>
        <v>4</v>
      </c>
      <c r="BH375" s="219" t="str">
        <f>IFERROR(IF((US_Others!Z380*US_Others!Z$8/SUM(US_Others!Z380,US_Others!AB380)+US_Others!AB380*US_Others!AB$8/SUM(US_Others!Z380,US_Others!AB380))&gt;3.5,4,IF((US_Others!Z380*US_Others!Z$8/SUM(US_Others!Z380,US_Others!AB380)+US_Others!AB380*US_Others!AB$8/SUM(US_Others!Z380,US_Others!AB380))&gt;2.5,3,2)),"")</f>
        <v/>
      </c>
      <c r="BI375" s="219" t="str">
        <f>IFERROR(IF((US_Others!AA380*US_Others!AA$8/SUM(US_Others!AA380,US_Others!AC380)+US_Others!AC380*US_Others!AC$8/SUM(US_Others!AA380,US_Others!AC380))&gt;3.5,4,IF((US_Others!AA380*US_Others!AA$8/SUM(US_Others!AA380,US_Others!AC380)+US_Others!AC380*US_Others!AC$8/SUM(US_Others!AA380,US_Others!AC380))&gt;2.5,3,2)),"")</f>
        <v/>
      </c>
      <c r="BJ375" s="219" t="str">
        <f>IFERROR(US_Others!AD380*US_Others!AD$8/US_Others!AD380,"")</f>
        <v/>
      </c>
      <c r="BK375" s="74" t="str">
        <f>IFERROR(US_Others!AE380*US_Others!AE$8/US_Others!AE380,"")</f>
        <v/>
      </c>
      <c r="BL375" s="219" t="str">
        <f>IFERROR(IF(SUMPRODUCT(US_Others!AG380:AI380/SUM(US_Others!AG380:AI380),US_Others!AG$8:AI$8)&gt;3.5,4,IF(SUMPRODUCT(US_Others!AG380:AI380/SUM(US_Others!AG380:AI380),US_Others!AG$8:AI$8)&gt;2.5,3,2)),"")</f>
        <v/>
      </c>
      <c r="BM375" s="219" t="str">
        <f>IFERROR(US_Others!AL380*US_Others!AL$8/US_Others!AL380,"")</f>
        <v/>
      </c>
    </row>
    <row r="376" spans="1:65">
      <c r="A376" s="200" t="s">
        <v>538</v>
      </c>
      <c r="B376" s="332">
        <v>811400</v>
      </c>
      <c r="C376" s="333">
        <f>SUM(US_CO2!C379:AX379)</f>
        <v>0.13820840864186429</v>
      </c>
      <c r="D376" s="333">
        <f>SUM(US_CH4!C379:AC379)</f>
        <v>2.5724357890053947E-4</v>
      </c>
      <c r="E376" s="333">
        <f>SUM(US_N2O!C379:AA379)</f>
        <v>7.8008810032881363E-5</v>
      </c>
      <c r="F376" s="332">
        <f>US_Others!V381+US_Others!U381</f>
        <v>0</v>
      </c>
      <c r="G376" s="332">
        <f>US_Others!C381+US_Others!H381+US_Others!N381</f>
        <v>1.55981896039434E-4</v>
      </c>
      <c r="H376" s="332">
        <f>US_Others!D381+US_Others!I381+US_Others!O381</f>
        <v>2.5581030950467178E-3</v>
      </c>
      <c r="I376" s="332">
        <f>US_Others!E381+US_Others!J381+US_Others!P381+US_Others!W381</f>
        <v>1.1823427719789096E-2</v>
      </c>
      <c r="J376" s="332">
        <f>US_Others!F381+US_Others!K381+US_Others!Q381</f>
        <v>2.0433628381165856E-3</v>
      </c>
      <c r="K376" s="332">
        <f>US_Others!G381+US_Others!L381+US_Others!R381</f>
        <v>2.027764648512642E-4</v>
      </c>
      <c r="L376" s="332">
        <f>US_Others!Z381+US_Others!AB381</f>
        <v>0</v>
      </c>
      <c r="M376" s="332">
        <f>US_Others!AA381+US_Others!AC381</f>
        <v>0</v>
      </c>
      <c r="N376" s="332">
        <f>US_Others!AD381</f>
        <v>0</v>
      </c>
      <c r="O376" s="332">
        <f>US_Others!AE381</f>
        <v>0</v>
      </c>
      <c r="P376" s="332">
        <f>SUM(US_Others!AG381:AI381)</f>
        <v>0</v>
      </c>
      <c r="Q376" s="332">
        <f>US_Others!AL381</f>
        <v>0</v>
      </c>
      <c r="R376" s="332"/>
      <c r="S376" s="334">
        <f t="shared" si="5"/>
        <v>138.20840864186428</v>
      </c>
      <c r="T376" s="334">
        <f>D376*1000/Spec!I$6</f>
        <v>1.0289743156021578E-2</v>
      </c>
      <c r="U376" s="334">
        <f>E376*1000/Spec!I$7</f>
        <v>2.6177453031168242E-4</v>
      </c>
      <c r="V376" s="334">
        <f>F376*1000/Spec!I$8</f>
        <v>0</v>
      </c>
      <c r="W376" s="334">
        <f>G376*1000/Spec!I$9</f>
        <v>2.310842904287911E-4</v>
      </c>
      <c r="X376" s="334">
        <f>H376*1000/Spec!I$10</f>
        <v>7.3088659858477651E-4</v>
      </c>
      <c r="Y376" s="334">
        <f>I376*1000/Spec!I$11</f>
        <v>8.2681312725797883E-3</v>
      </c>
      <c r="Z376" s="334">
        <f>J376*1000/Spec!I$12</f>
        <v>4.5712815170393414E-4</v>
      </c>
      <c r="AA376" s="334">
        <f>K376*1000/Spec!I$15</f>
        <v>2.0670383776887277E-5</v>
      </c>
      <c r="AB376" s="334">
        <f>L376*1000/Spec!I$17</f>
        <v>0</v>
      </c>
      <c r="AC376" s="334">
        <f>M376*1000/Spec!I$18</f>
        <v>0</v>
      </c>
      <c r="AD376" s="335">
        <f>N376*1000/Spec!I$25</f>
        <v>0</v>
      </c>
      <c r="AE376" s="335">
        <f>O376*1000/Spec!I$26</f>
        <v>0</v>
      </c>
      <c r="AF376" s="334">
        <f>P376*1000/Spec!I$21</f>
        <v>0</v>
      </c>
      <c r="AG376" s="334">
        <f>Q376*1000/Spec!I$22</f>
        <v>0</v>
      </c>
      <c r="AI376" s="432">
        <f>S376/'2007output'!$D374</f>
        <v>5.2431901792456062E-3</v>
      </c>
      <c r="AJ376" s="432">
        <f>T376/'2007output'!$D374</f>
        <v>3.9036033185516234E-7</v>
      </c>
      <c r="AK376" s="432">
        <f>U376/'2007output'!$D374</f>
        <v>9.9308982716344982E-9</v>
      </c>
      <c r="AL376" s="433">
        <f>V376/'2007output'!$D374</f>
        <v>0</v>
      </c>
      <c r="AM376" s="433">
        <f>W376/'2007output'!$D374</f>
        <v>8.766607575186053E-9</v>
      </c>
      <c r="AN376" s="433">
        <f>X376/'2007output'!$D374</f>
        <v>2.7727527387802746E-8</v>
      </c>
      <c r="AO376" s="433">
        <f>Y376/'2007output'!$D374</f>
        <v>3.1366676684223387E-7</v>
      </c>
      <c r="AP376" s="433">
        <f>Z376/'2007output'!$D374</f>
        <v>1.7341997199906641E-8</v>
      </c>
      <c r="AQ376" s="433">
        <f>AA376/'2007output'!$D374</f>
        <v>7.8416902622077072E-10</v>
      </c>
      <c r="AR376" s="433">
        <f>AB376/'2007output'!$D374</f>
        <v>0</v>
      </c>
      <c r="AS376" s="433">
        <f>AC376/'2007output'!$D374</f>
        <v>0</v>
      </c>
      <c r="AT376" s="433">
        <f>AD376/'2007output'!$D374</f>
        <v>0</v>
      </c>
      <c r="AU376" s="433">
        <f>AE376/'2007output'!$D374</f>
        <v>0</v>
      </c>
      <c r="AV376" s="433">
        <f>AF376/'2007output'!$D374</f>
        <v>0</v>
      </c>
      <c r="AW376" s="433">
        <f>AG376/'2007output'!$D374</f>
        <v>0</v>
      </c>
      <c r="AY376" s="370">
        <f>IFERROR(IF(SUMPRODUCT(US_CO2!C379:AX379/SUM(US_CO2!C379:AX379),US_CO2!C$6:AX$6)&gt;3.5,4,IF(SUMPRODUCT(US_CO2!C379:AX379/SUM(US_CO2!C379:AX379),US_CO2!C$6:AX$6)&gt;2.5,3,2)),"")</f>
        <v>4</v>
      </c>
      <c r="AZ376" s="370">
        <f>IFERROR(IF(SUMPRODUCT(US_CH4!C379:AC379/SUM(US_CH4!C379:AC379),US_CH4!C$6:AC$6)&gt;3.5,4,IF(SUMPRODUCT(US_CH4!C379:AC379/SUM(US_CH4!C379:AC379),US_CH4!C$6:AC$6)&gt;2.5,3,2)),"")</f>
        <v>4</v>
      </c>
      <c r="BA376" s="223">
        <f>IFERROR(IF(SUMPRODUCT(US_N2O!C379:AA379/SUM(US_N2O!C379:AA379),US_N2O!C$6:AA$6)&gt;3.5,4,IF(SUMPRODUCT(US_N2O!C379:AA379/SUM(US_N2O!C379:AA379),US_N2O!C$6:AA$6)&gt;2.5,3,2)),"")</f>
        <v>4</v>
      </c>
      <c r="BB376" s="223" t="str">
        <f>IFERROR(IF(SUMPRODUCT(US_Others!U381:V381/SUM(US_Others!U381:V381),US_Others!U$8:V$8)&gt;3.5,4,IF(SUMPRODUCT(US_Others!U381:V381/SUM(US_Others!U381:V381),US_Others!U$8:V$8)&gt;2.5,3,2)),"")</f>
        <v/>
      </c>
      <c r="BC376" s="223">
        <f>IFERROR(IF((US_Others!C381*US_Others!C$8/SUM(US_Others!C381,US_Others!H381,US_Others!N381)+ US_Others!H381*US_Others!H$8/SUM(US_Others!C381,US_Others!H381,US_Others!N381)+US_Others!N381*US_Others!N$8/SUM(US_Others!C381,US_Others!H381,US_Others!N381))&gt;3.5,4,IF((US_Others!C381*US_Others!C$8/SUM(US_Others!C381,US_Others!H381,US_Others!N381)+ US_Others!H381*US_Others!H$8/SUM(US_Others!C381,US_Others!H381,US_Others!N381)+US_Others!N381*US_Others!N$8/SUM(US_Others!C381,US_Others!H381,US_Others!N381))&gt;2.5,3,2)),"")</f>
        <v>4</v>
      </c>
      <c r="BD376" s="223">
        <f>IFERROR(IF((US_Others!D381*US_Others!D$8/SUM(US_Others!D381,US_Others!I381,US_Others!O381)+US_Others!I381*US_Others!I$8/SUM(US_Others!D381,US_Others!I381,US_Others!O381)+US_Others!O381*US_Others!O$8/SUM(US_Others!D381,US_Others!I381,US_Others!O381))&gt;3.5,4,IF((US_Others!D381*US_Others!D$8/SUM(US_Others!D381,US_Others!I381,US_Others!O381)+US_Others!I381*US_Others!I$8/SUM(US_Others!D381,US_Others!I381,US_Others!O381)+US_Others!O381*US_Others!O$8/SUM(US_Others!D381,US_Others!I381,US_Others!O381))&gt;2.5,3,2)),"")</f>
        <v>4</v>
      </c>
      <c r="BE376" s="223">
        <f>IFERROR(IF((US_Others!E381*US_Others!E$8/SUM(US_Others!E381,US_Others!J381,US_Others!P381,US_Others!W381)+US_Others!J381*US_Others!J$8/SUM(US_Others!E381,US_Others!J381,US_Others!P381,US_Others!W381)+US_Others!P381*US_Others!P$8/SUM(US_Others!E381,US_Others!J381,US_Others!P381,US_Others!W381)+US_Others!W381*US_Others!W$8/SUM(US_Others!E381,US_Others!J381,US_Others!P381,US_Others!W381))&gt;3.5,4,IF((US_Others!E381*US_Others!E$8/SUM(US_Others!E381,US_Others!J381,US_Others!P381,US_Others!W381)+US_Others!J381*US_Others!J$8/SUM(US_Others!E381,US_Others!J381,US_Others!P381,US_Others!W381)+US_Others!P381*US_Others!P$8/SUM(US_Others!E381,US_Others!J381,US_Others!P381,US_Others!W381)+US_Others!W381*US_Others!W$8/SUM(US_Others!E381,US_Others!J381,US_Others!P381,US_Others!W381))&gt;2.5,3,2)),"")</f>
        <v>4</v>
      </c>
      <c r="BF376" s="223">
        <f>IFERROR(IF((US_Others!F381*US_Others!F$8/SUM(US_Others!F381,US_Others!K381,US_Others!Q381)+US_Others!K381*US_Others!K$8/SUM(US_Others!F381,US_Others!K381,US_Others!Q381)+US_Others!Q381*US_Others!Q$8/SUM(US_Others!F381,US_Others!K381,US_Others!Q381))&gt;3.5,4,IF((US_Others!F381*US_Others!F$8/SUM(US_Others!F381,US_Others!K381,US_Others!Q381)+US_Others!K381*US_Others!K$8/SUM(US_Others!F381,US_Others!K381,US_Others!Q381)+US_Others!Q381*US_Others!Q$8/SUM(US_Others!F381,US_Others!K381,US_Others!Q381))&gt;2.5,3,2)),"")</f>
        <v>4</v>
      </c>
      <c r="BG376" s="223">
        <f>IFERROR(IF((US_Others!G381*US_Others!G$8/SUM(US_Others!G381,US_Others!L381,US_Others!R381)+US_Others!L381*US_Others!L$8/SUM(US_Others!G381,US_Others!L381,US_Others!R381)+US_Others!R381*US_Others!R$8/SUM(US_Others!G381,US_Others!L381,US_Others!R381))&gt;3.5,4,IF((US_Others!G381*US_Others!G$8/SUM(US_Others!G381,US_Others!L381,US_Others!R381)+US_Others!L381*US_Others!L$8/SUM(US_Others!G381,US_Others!L381,US_Others!R381)+US_Others!R381*US_Others!R$8/SUM(US_Others!G381,US_Others!L381,US_Others!R381))&gt;2.5,3,2)),"")</f>
        <v>4</v>
      </c>
      <c r="BH376" s="219" t="str">
        <f>IFERROR(IF((US_Others!Z381*US_Others!Z$8/SUM(US_Others!Z381,US_Others!AB381)+US_Others!AB381*US_Others!AB$8/SUM(US_Others!Z381,US_Others!AB381))&gt;3.5,4,IF((US_Others!Z381*US_Others!Z$8/SUM(US_Others!Z381,US_Others!AB381)+US_Others!AB381*US_Others!AB$8/SUM(US_Others!Z381,US_Others!AB381))&gt;2.5,3,2)),"")</f>
        <v/>
      </c>
      <c r="BI376" s="219" t="str">
        <f>IFERROR(IF((US_Others!AA381*US_Others!AA$8/SUM(US_Others!AA381,US_Others!AC381)+US_Others!AC381*US_Others!AC$8/SUM(US_Others!AA381,US_Others!AC381))&gt;3.5,4,IF((US_Others!AA381*US_Others!AA$8/SUM(US_Others!AA381,US_Others!AC381)+US_Others!AC381*US_Others!AC$8/SUM(US_Others!AA381,US_Others!AC381))&gt;2.5,3,2)),"")</f>
        <v/>
      </c>
      <c r="BJ376" s="219" t="str">
        <f>IFERROR(US_Others!AD381*US_Others!AD$8/US_Others!AD381,"")</f>
        <v/>
      </c>
      <c r="BK376" s="74" t="str">
        <f>IFERROR(US_Others!AE381*US_Others!AE$8/US_Others!AE381,"")</f>
        <v/>
      </c>
      <c r="BL376" s="219" t="str">
        <f>IFERROR(IF(SUMPRODUCT(US_Others!AG381:AI381/SUM(US_Others!AG381:AI381),US_Others!AG$8:AI$8)&gt;3.5,4,IF(SUMPRODUCT(US_Others!AG381:AI381/SUM(US_Others!AG381:AI381),US_Others!AG$8:AI$8)&gt;2.5,3,2)),"")</f>
        <v/>
      </c>
      <c r="BM376" s="219" t="str">
        <f>IFERROR(US_Others!AL381*US_Others!AL$8/US_Others!AL381,"")</f>
        <v/>
      </c>
    </row>
    <row r="377" spans="1:65">
      <c r="A377" s="200" t="s">
        <v>539</v>
      </c>
      <c r="B377" s="332">
        <v>812100</v>
      </c>
      <c r="C377" s="333">
        <f>SUM(US_CO2!C380:AX380)</f>
        <v>0.53883237563815367</v>
      </c>
      <c r="D377" s="333">
        <f>SUM(US_CH4!C380:AC380)</f>
        <v>1.0512923119705506E-3</v>
      </c>
      <c r="E377" s="333">
        <f>SUM(US_N2O!C380:AA380)</f>
        <v>3.0913507736644722E-4</v>
      </c>
      <c r="F377" s="332">
        <f>US_Others!V382+US_Others!U382</f>
        <v>0</v>
      </c>
      <c r="G377" s="332">
        <f>US_Others!C382+US_Others!H382+US_Others!N382</f>
        <v>7.6152785107675566E-5</v>
      </c>
      <c r="H377" s="332">
        <f>US_Others!D382+US_Others!I382+US_Others!O382</f>
        <v>1.2489056757658793E-3</v>
      </c>
      <c r="I377" s="332">
        <f>US_Others!E382+US_Others!J382+US_Others!P382+US_Others!W382</f>
        <v>5.7723811111618081E-3</v>
      </c>
      <c r="J377" s="332">
        <f>US_Others!F382+US_Others!K382+US_Others!Q382</f>
        <v>9.9760148491054995E-4</v>
      </c>
      <c r="K377" s="332">
        <f>US_Others!G382+US_Others!L382+US_Others!R382</f>
        <v>9.8998620639978256E-5</v>
      </c>
      <c r="L377" s="332">
        <f>US_Others!Z382+US_Others!AB382</f>
        <v>0</v>
      </c>
      <c r="M377" s="332">
        <f>US_Others!AA382+US_Others!AC382</f>
        <v>0</v>
      </c>
      <c r="N377" s="332">
        <f>US_Others!AD382</f>
        <v>0</v>
      </c>
      <c r="O377" s="332">
        <f>US_Others!AE382</f>
        <v>0</v>
      </c>
      <c r="P377" s="332">
        <f>SUM(US_Others!AG382:AI382)</f>
        <v>0</v>
      </c>
      <c r="Q377" s="332">
        <f>US_Others!AL382</f>
        <v>0</v>
      </c>
      <c r="R377" s="332"/>
      <c r="S377" s="334">
        <f t="shared" si="5"/>
        <v>538.83237563815362</v>
      </c>
      <c r="T377" s="334">
        <f>D377*1000/Spec!I$6</f>
        <v>4.2051692478822025E-2</v>
      </c>
      <c r="U377" s="334">
        <f>E377*1000/Spec!I$7</f>
        <v>1.037366031431031E-3</v>
      </c>
      <c r="V377" s="334">
        <f>F377*1000/Spec!I$8</f>
        <v>0</v>
      </c>
      <c r="W377" s="334">
        <f>G377*1000/Spec!I$9</f>
        <v>1.1281894090026009E-4</v>
      </c>
      <c r="X377" s="334">
        <f>H377*1000/Spec!I$10</f>
        <v>3.5683019307596546E-4</v>
      </c>
      <c r="Y377" s="334">
        <f>I377*1000/Spec!I$11</f>
        <v>4.0366301476655996E-3</v>
      </c>
      <c r="Z377" s="334">
        <f>J377*1000/Spec!I$12</f>
        <v>2.2317706597551452E-4</v>
      </c>
      <c r="AA377" s="334">
        <f>K377*1000/Spec!I$15</f>
        <v>1.0091602511720515E-5</v>
      </c>
      <c r="AB377" s="334">
        <f>L377*1000/Spec!I$17</f>
        <v>0</v>
      </c>
      <c r="AC377" s="334">
        <f>M377*1000/Spec!I$18</f>
        <v>0</v>
      </c>
      <c r="AD377" s="335">
        <f>N377*1000/Spec!I$25</f>
        <v>0</v>
      </c>
      <c r="AE377" s="335">
        <f>O377*1000/Spec!I$26</f>
        <v>0</v>
      </c>
      <c r="AF377" s="334">
        <f>P377*1000/Spec!I$21</f>
        <v>0</v>
      </c>
      <c r="AG377" s="334">
        <f>Q377*1000/Spec!I$22</f>
        <v>0</v>
      </c>
      <c r="AI377" s="432">
        <f>S377/'2007output'!$D375</f>
        <v>7.9472406790959266E-3</v>
      </c>
      <c r="AJ377" s="432">
        <f>T377/'2007output'!$D375</f>
        <v>6.2022056617650459E-7</v>
      </c>
      <c r="AK377" s="432">
        <f>U377/'2007output'!$D375</f>
        <v>1.5300115391799108E-8</v>
      </c>
      <c r="AL377" s="433">
        <f>V377/'2007output'!$D375</f>
        <v>0</v>
      </c>
      <c r="AM377" s="433">
        <f>W377/'2007output'!$D375</f>
        <v>1.663966971979365E-9</v>
      </c>
      <c r="AN377" s="433">
        <f>X377/'2007output'!$D375</f>
        <v>5.2628898228033058E-9</v>
      </c>
      <c r="AO377" s="433">
        <f>Y377/'2007output'!$D375</f>
        <v>5.9536272812114833E-8</v>
      </c>
      <c r="AP377" s="433">
        <f>Z377/'2007output'!$D375</f>
        <v>3.2916393623551533E-9</v>
      </c>
      <c r="AQ377" s="433">
        <f>AA377/'2007output'!$D375</f>
        <v>1.488410823559524E-10</v>
      </c>
      <c r="AR377" s="433">
        <f>AB377/'2007output'!$D375</f>
        <v>0</v>
      </c>
      <c r="AS377" s="433">
        <f>AC377/'2007output'!$D375</f>
        <v>0</v>
      </c>
      <c r="AT377" s="433">
        <f>AD377/'2007output'!$D375</f>
        <v>0</v>
      </c>
      <c r="AU377" s="433">
        <f>AE377/'2007output'!$D375</f>
        <v>0</v>
      </c>
      <c r="AV377" s="433">
        <f>AF377/'2007output'!$D375</f>
        <v>0</v>
      </c>
      <c r="AW377" s="433">
        <f>AG377/'2007output'!$D375</f>
        <v>0</v>
      </c>
      <c r="AY377" s="370">
        <f>IFERROR(IF(SUMPRODUCT(US_CO2!C380:AX380/SUM(US_CO2!C380:AX380),US_CO2!C$6:AX$6)&gt;3.5,4,IF(SUMPRODUCT(US_CO2!C380:AX380/SUM(US_CO2!C380:AX380),US_CO2!C$6:AX$6)&gt;2.5,3,2)),"")</f>
        <v>4</v>
      </c>
      <c r="AZ377" s="370">
        <f>IFERROR(IF(SUMPRODUCT(US_CH4!C380:AC380/SUM(US_CH4!C380:AC380),US_CH4!C$6:AC$6)&gt;3.5,4,IF(SUMPRODUCT(US_CH4!C380:AC380/SUM(US_CH4!C380:AC380),US_CH4!C$6:AC$6)&gt;2.5,3,2)),"")</f>
        <v>4</v>
      </c>
      <c r="BA377" s="223">
        <f>IFERROR(IF(SUMPRODUCT(US_N2O!C380:AA380/SUM(US_N2O!C380:AA380),US_N2O!C$6:AA$6)&gt;3.5,4,IF(SUMPRODUCT(US_N2O!C380:AA380/SUM(US_N2O!C380:AA380),US_N2O!C$6:AA$6)&gt;2.5,3,2)),"")</f>
        <v>4</v>
      </c>
      <c r="BB377" s="223" t="str">
        <f>IFERROR(IF(SUMPRODUCT(US_Others!U382:V382/SUM(US_Others!U382:V382),US_Others!U$8:V$8)&gt;3.5,4,IF(SUMPRODUCT(US_Others!U382:V382/SUM(US_Others!U382:V382),US_Others!U$8:V$8)&gt;2.5,3,2)),"")</f>
        <v/>
      </c>
      <c r="BC377" s="223">
        <f>IFERROR(IF((US_Others!C382*US_Others!C$8/SUM(US_Others!C382,US_Others!H382,US_Others!N382)+ US_Others!H382*US_Others!H$8/SUM(US_Others!C382,US_Others!H382,US_Others!N382)+US_Others!N382*US_Others!N$8/SUM(US_Others!C382,US_Others!H382,US_Others!N382))&gt;3.5,4,IF((US_Others!C382*US_Others!C$8/SUM(US_Others!C382,US_Others!H382,US_Others!N382)+ US_Others!H382*US_Others!H$8/SUM(US_Others!C382,US_Others!H382,US_Others!N382)+US_Others!N382*US_Others!N$8/SUM(US_Others!C382,US_Others!H382,US_Others!N382))&gt;2.5,3,2)),"")</f>
        <v>4</v>
      </c>
      <c r="BD377" s="223">
        <f>IFERROR(IF((US_Others!D382*US_Others!D$8/SUM(US_Others!D382,US_Others!I382,US_Others!O382)+US_Others!I382*US_Others!I$8/SUM(US_Others!D382,US_Others!I382,US_Others!O382)+US_Others!O382*US_Others!O$8/SUM(US_Others!D382,US_Others!I382,US_Others!O382))&gt;3.5,4,IF((US_Others!D382*US_Others!D$8/SUM(US_Others!D382,US_Others!I382,US_Others!O382)+US_Others!I382*US_Others!I$8/SUM(US_Others!D382,US_Others!I382,US_Others!O382)+US_Others!O382*US_Others!O$8/SUM(US_Others!D382,US_Others!I382,US_Others!O382))&gt;2.5,3,2)),"")</f>
        <v>4</v>
      </c>
      <c r="BE377" s="223">
        <f>IFERROR(IF((US_Others!E382*US_Others!E$8/SUM(US_Others!E382,US_Others!J382,US_Others!P382,US_Others!W382)+US_Others!J382*US_Others!J$8/SUM(US_Others!E382,US_Others!J382,US_Others!P382,US_Others!W382)+US_Others!P382*US_Others!P$8/SUM(US_Others!E382,US_Others!J382,US_Others!P382,US_Others!W382)+US_Others!W382*US_Others!W$8/SUM(US_Others!E382,US_Others!J382,US_Others!P382,US_Others!W382))&gt;3.5,4,IF((US_Others!E382*US_Others!E$8/SUM(US_Others!E382,US_Others!J382,US_Others!P382,US_Others!W382)+US_Others!J382*US_Others!J$8/SUM(US_Others!E382,US_Others!J382,US_Others!P382,US_Others!W382)+US_Others!P382*US_Others!P$8/SUM(US_Others!E382,US_Others!J382,US_Others!P382,US_Others!W382)+US_Others!W382*US_Others!W$8/SUM(US_Others!E382,US_Others!J382,US_Others!P382,US_Others!W382))&gt;2.5,3,2)),"")</f>
        <v>4</v>
      </c>
      <c r="BF377" s="223">
        <f>IFERROR(IF((US_Others!F382*US_Others!F$8/SUM(US_Others!F382,US_Others!K382,US_Others!Q382)+US_Others!K382*US_Others!K$8/SUM(US_Others!F382,US_Others!K382,US_Others!Q382)+US_Others!Q382*US_Others!Q$8/SUM(US_Others!F382,US_Others!K382,US_Others!Q382))&gt;3.5,4,IF((US_Others!F382*US_Others!F$8/SUM(US_Others!F382,US_Others!K382,US_Others!Q382)+US_Others!K382*US_Others!K$8/SUM(US_Others!F382,US_Others!K382,US_Others!Q382)+US_Others!Q382*US_Others!Q$8/SUM(US_Others!F382,US_Others!K382,US_Others!Q382))&gt;2.5,3,2)),"")</f>
        <v>4</v>
      </c>
      <c r="BG377" s="223">
        <f>IFERROR(IF((US_Others!G382*US_Others!G$8/SUM(US_Others!G382,US_Others!L382,US_Others!R382)+US_Others!L382*US_Others!L$8/SUM(US_Others!G382,US_Others!L382,US_Others!R382)+US_Others!R382*US_Others!R$8/SUM(US_Others!G382,US_Others!L382,US_Others!R382))&gt;3.5,4,IF((US_Others!G382*US_Others!G$8/SUM(US_Others!G382,US_Others!L382,US_Others!R382)+US_Others!L382*US_Others!L$8/SUM(US_Others!G382,US_Others!L382,US_Others!R382)+US_Others!R382*US_Others!R$8/SUM(US_Others!G382,US_Others!L382,US_Others!R382))&gt;2.5,3,2)),"")</f>
        <v>4</v>
      </c>
      <c r="BH377" s="219" t="str">
        <f>IFERROR(IF((US_Others!Z382*US_Others!Z$8/SUM(US_Others!Z382,US_Others!AB382)+US_Others!AB382*US_Others!AB$8/SUM(US_Others!Z382,US_Others!AB382))&gt;3.5,4,IF((US_Others!Z382*US_Others!Z$8/SUM(US_Others!Z382,US_Others!AB382)+US_Others!AB382*US_Others!AB$8/SUM(US_Others!Z382,US_Others!AB382))&gt;2.5,3,2)),"")</f>
        <v/>
      </c>
      <c r="BI377" s="219" t="str">
        <f>IFERROR(IF((US_Others!AA382*US_Others!AA$8/SUM(US_Others!AA382,US_Others!AC382)+US_Others!AC382*US_Others!AC$8/SUM(US_Others!AA382,US_Others!AC382))&gt;3.5,4,IF((US_Others!AA382*US_Others!AA$8/SUM(US_Others!AA382,US_Others!AC382)+US_Others!AC382*US_Others!AC$8/SUM(US_Others!AA382,US_Others!AC382))&gt;2.5,3,2)),"")</f>
        <v/>
      </c>
      <c r="BJ377" s="219" t="str">
        <f>IFERROR(US_Others!AD382*US_Others!AD$8/US_Others!AD382,"")</f>
        <v/>
      </c>
      <c r="BK377" s="74" t="str">
        <f>IFERROR(US_Others!AE382*US_Others!AE$8/US_Others!AE382,"")</f>
        <v/>
      </c>
      <c r="BL377" s="219" t="str">
        <f>IFERROR(IF(SUMPRODUCT(US_Others!AG382:AI382/SUM(US_Others!AG382:AI382),US_Others!AG$8:AI$8)&gt;3.5,4,IF(SUMPRODUCT(US_Others!AG382:AI382/SUM(US_Others!AG382:AI382),US_Others!AG$8:AI$8)&gt;2.5,3,2)),"")</f>
        <v/>
      </c>
      <c r="BM377" s="219" t="str">
        <f>IFERROR(US_Others!AL382*US_Others!AL$8/US_Others!AL382,"")</f>
        <v/>
      </c>
    </row>
    <row r="378" spans="1:65">
      <c r="A378" s="200" t="s">
        <v>540</v>
      </c>
      <c r="B378" s="332">
        <v>812200</v>
      </c>
      <c r="C378" s="333">
        <f>SUM(US_CO2!C381:AX381)</f>
        <v>0.25077636130202863</v>
      </c>
      <c r="D378" s="333">
        <f>SUM(US_CH4!C381:AC381)</f>
        <v>4.8367137860202145E-4</v>
      </c>
      <c r="E378" s="333">
        <f>SUM(US_N2O!C381:AA381)</f>
        <v>1.434215626560889E-4</v>
      </c>
      <c r="F378" s="332">
        <f>US_Others!V383+US_Others!U383</f>
        <v>0</v>
      </c>
      <c r="G378" s="332">
        <f>US_Others!C383+US_Others!H383+US_Others!N383</f>
        <v>1.073061905289543E-4</v>
      </c>
      <c r="H378" s="332">
        <f>US_Others!D383+US_Others!I383+US_Others!O383</f>
        <v>1.7598215246748508E-3</v>
      </c>
      <c r="I378" s="332">
        <f>US_Others!E383+US_Others!J383+US_Others!P383+US_Others!W383</f>
        <v>8.1338092420947354E-3</v>
      </c>
      <c r="J378" s="332">
        <f>US_Others!F383+US_Others!K383+US_Others!Q383</f>
        <v>1.4057110959293016E-3</v>
      </c>
      <c r="K378" s="332">
        <f>US_Others!G383+US_Others!L383+US_Others!R383</f>
        <v>1.3949804768764062E-4</v>
      </c>
      <c r="L378" s="332">
        <f>US_Others!Z383+US_Others!AB383</f>
        <v>0</v>
      </c>
      <c r="M378" s="332">
        <f>US_Others!AA383+US_Others!AC383</f>
        <v>0</v>
      </c>
      <c r="N378" s="332">
        <f>US_Others!AD383</f>
        <v>0</v>
      </c>
      <c r="O378" s="332">
        <f>US_Others!AE383</f>
        <v>0</v>
      </c>
      <c r="P378" s="332">
        <f>SUM(US_Others!AG383:AI383)</f>
        <v>0</v>
      </c>
      <c r="Q378" s="332">
        <f>US_Others!AL383</f>
        <v>0</v>
      </c>
      <c r="R378" s="332"/>
      <c r="S378" s="334">
        <f t="shared" si="5"/>
        <v>250.77636130202862</v>
      </c>
      <c r="T378" s="334">
        <f>D378*1000/Spec!I$6</f>
        <v>1.9346855144080858E-2</v>
      </c>
      <c r="U378" s="334">
        <f>E378*1000/Spec!I$7</f>
        <v>4.8128041159761379E-4</v>
      </c>
      <c r="V378" s="334">
        <f>F378*1000/Spec!I$8</f>
        <v>0</v>
      </c>
      <c r="W378" s="334">
        <f>G378*1000/Spec!I$9</f>
        <v>1.5897213411696936E-4</v>
      </c>
      <c r="X378" s="334">
        <f>H378*1000/Spec!I$10</f>
        <v>5.0280614990710025E-4</v>
      </c>
      <c r="Y378" s="334">
        <f>I378*1000/Spec!I$11</f>
        <v>5.6879784909753392E-3</v>
      </c>
      <c r="Z378" s="334">
        <f>J378*1000/Spec!I$12</f>
        <v>3.144767552414545E-4</v>
      </c>
      <c r="AA378" s="334">
        <f>K378*1000/Spec!I$15</f>
        <v>1.4219984473765609E-5</v>
      </c>
      <c r="AB378" s="334">
        <f>L378*1000/Spec!I$17</f>
        <v>0</v>
      </c>
      <c r="AC378" s="334">
        <f>M378*1000/Spec!I$18</f>
        <v>0</v>
      </c>
      <c r="AD378" s="335">
        <f>N378*1000/Spec!I$25</f>
        <v>0</v>
      </c>
      <c r="AE378" s="335">
        <f>O378*1000/Spec!I$26</f>
        <v>0</v>
      </c>
      <c r="AF378" s="334">
        <f>P378*1000/Spec!I$21</f>
        <v>0</v>
      </c>
      <c r="AG378" s="334">
        <f>Q378*1000/Spec!I$22</f>
        <v>0</v>
      </c>
      <c r="AI378" s="432">
        <f>S378/'2007output'!$D376</f>
        <v>1.144376683684372E-2</v>
      </c>
      <c r="AJ378" s="432">
        <f>T378/'2007output'!$D376</f>
        <v>8.8286191786793769E-7</v>
      </c>
      <c r="AK378" s="432">
        <f>U378/'2007output'!$D376</f>
        <v>2.1962440099487619E-8</v>
      </c>
      <c r="AL378" s="433">
        <f>V378/'2007output'!$D376</f>
        <v>0</v>
      </c>
      <c r="AM378" s="433">
        <f>W378/'2007output'!$D376</f>
        <v>7.2544319047639428E-9</v>
      </c>
      <c r="AN378" s="433">
        <f>X378/'2007output'!$D376</f>
        <v>2.2944731767353387E-8</v>
      </c>
      <c r="AO378" s="433">
        <f>Y378/'2007output'!$D376</f>
        <v>2.595615443407322E-7</v>
      </c>
      <c r="AP378" s="433">
        <f>Z378/'2007output'!$D376</f>
        <v>1.4350629556571625E-8</v>
      </c>
      <c r="AQ378" s="433">
        <f>AA378/'2007output'!$D376</f>
        <v>6.4890560616007754E-10</v>
      </c>
      <c r="AR378" s="433">
        <f>AB378/'2007output'!$D376</f>
        <v>0</v>
      </c>
      <c r="AS378" s="433">
        <f>AC378/'2007output'!$D376</f>
        <v>0</v>
      </c>
      <c r="AT378" s="433">
        <f>AD378/'2007output'!$D376</f>
        <v>0</v>
      </c>
      <c r="AU378" s="433">
        <f>AE378/'2007output'!$D376</f>
        <v>0</v>
      </c>
      <c r="AV378" s="433">
        <f>AF378/'2007output'!$D376</f>
        <v>0</v>
      </c>
      <c r="AW378" s="433">
        <f>AG378/'2007output'!$D376</f>
        <v>0</v>
      </c>
      <c r="AY378" s="370">
        <f>IFERROR(IF(SUMPRODUCT(US_CO2!C381:AX381/SUM(US_CO2!C381:AX381),US_CO2!C$6:AX$6)&gt;3.5,4,IF(SUMPRODUCT(US_CO2!C381:AX381/SUM(US_CO2!C381:AX381),US_CO2!C$6:AX$6)&gt;2.5,3,2)),"")</f>
        <v>4</v>
      </c>
      <c r="AZ378" s="370">
        <f>IFERROR(IF(SUMPRODUCT(US_CH4!C381:AC381/SUM(US_CH4!C381:AC381),US_CH4!C$6:AC$6)&gt;3.5,4,IF(SUMPRODUCT(US_CH4!C381:AC381/SUM(US_CH4!C381:AC381),US_CH4!C$6:AC$6)&gt;2.5,3,2)),"")</f>
        <v>4</v>
      </c>
      <c r="BA378" s="223">
        <f>IFERROR(IF(SUMPRODUCT(US_N2O!C381:AA381/SUM(US_N2O!C381:AA381),US_N2O!C$6:AA$6)&gt;3.5,4,IF(SUMPRODUCT(US_N2O!C381:AA381/SUM(US_N2O!C381:AA381),US_N2O!C$6:AA$6)&gt;2.5,3,2)),"")</f>
        <v>4</v>
      </c>
      <c r="BB378" s="223" t="str">
        <f>IFERROR(IF(SUMPRODUCT(US_Others!U383:V383/SUM(US_Others!U383:V383),US_Others!U$8:V$8)&gt;3.5,4,IF(SUMPRODUCT(US_Others!U383:V383/SUM(US_Others!U383:V383),US_Others!U$8:V$8)&gt;2.5,3,2)),"")</f>
        <v/>
      </c>
      <c r="BC378" s="223">
        <f>IFERROR(IF((US_Others!C383*US_Others!C$8/SUM(US_Others!C383,US_Others!H383,US_Others!N383)+ US_Others!H383*US_Others!H$8/SUM(US_Others!C383,US_Others!H383,US_Others!N383)+US_Others!N383*US_Others!N$8/SUM(US_Others!C383,US_Others!H383,US_Others!N383))&gt;3.5,4,IF((US_Others!C383*US_Others!C$8/SUM(US_Others!C383,US_Others!H383,US_Others!N383)+ US_Others!H383*US_Others!H$8/SUM(US_Others!C383,US_Others!H383,US_Others!N383)+US_Others!N383*US_Others!N$8/SUM(US_Others!C383,US_Others!H383,US_Others!N383))&gt;2.5,3,2)),"")</f>
        <v>4</v>
      </c>
      <c r="BD378" s="223">
        <f>IFERROR(IF((US_Others!D383*US_Others!D$8/SUM(US_Others!D383,US_Others!I383,US_Others!O383)+US_Others!I383*US_Others!I$8/SUM(US_Others!D383,US_Others!I383,US_Others!O383)+US_Others!O383*US_Others!O$8/SUM(US_Others!D383,US_Others!I383,US_Others!O383))&gt;3.5,4,IF((US_Others!D383*US_Others!D$8/SUM(US_Others!D383,US_Others!I383,US_Others!O383)+US_Others!I383*US_Others!I$8/SUM(US_Others!D383,US_Others!I383,US_Others!O383)+US_Others!O383*US_Others!O$8/SUM(US_Others!D383,US_Others!I383,US_Others!O383))&gt;2.5,3,2)),"")</f>
        <v>4</v>
      </c>
      <c r="BE378" s="223">
        <f>IFERROR(IF((US_Others!E383*US_Others!E$8/SUM(US_Others!E383,US_Others!J383,US_Others!P383,US_Others!W383)+US_Others!J383*US_Others!J$8/SUM(US_Others!E383,US_Others!J383,US_Others!P383,US_Others!W383)+US_Others!P383*US_Others!P$8/SUM(US_Others!E383,US_Others!J383,US_Others!P383,US_Others!W383)+US_Others!W383*US_Others!W$8/SUM(US_Others!E383,US_Others!J383,US_Others!P383,US_Others!W383))&gt;3.5,4,IF((US_Others!E383*US_Others!E$8/SUM(US_Others!E383,US_Others!J383,US_Others!P383,US_Others!W383)+US_Others!J383*US_Others!J$8/SUM(US_Others!E383,US_Others!J383,US_Others!P383,US_Others!W383)+US_Others!P383*US_Others!P$8/SUM(US_Others!E383,US_Others!J383,US_Others!P383,US_Others!W383)+US_Others!W383*US_Others!W$8/SUM(US_Others!E383,US_Others!J383,US_Others!P383,US_Others!W383))&gt;2.5,3,2)),"")</f>
        <v>4</v>
      </c>
      <c r="BF378" s="223">
        <f>IFERROR(IF((US_Others!F383*US_Others!F$8/SUM(US_Others!F383,US_Others!K383,US_Others!Q383)+US_Others!K383*US_Others!K$8/SUM(US_Others!F383,US_Others!K383,US_Others!Q383)+US_Others!Q383*US_Others!Q$8/SUM(US_Others!F383,US_Others!K383,US_Others!Q383))&gt;3.5,4,IF((US_Others!F383*US_Others!F$8/SUM(US_Others!F383,US_Others!K383,US_Others!Q383)+US_Others!K383*US_Others!K$8/SUM(US_Others!F383,US_Others!K383,US_Others!Q383)+US_Others!Q383*US_Others!Q$8/SUM(US_Others!F383,US_Others!K383,US_Others!Q383))&gt;2.5,3,2)),"")</f>
        <v>4</v>
      </c>
      <c r="BG378" s="223">
        <f>IFERROR(IF((US_Others!G383*US_Others!G$8/SUM(US_Others!G383,US_Others!L383,US_Others!R383)+US_Others!L383*US_Others!L$8/SUM(US_Others!G383,US_Others!L383,US_Others!R383)+US_Others!R383*US_Others!R$8/SUM(US_Others!G383,US_Others!L383,US_Others!R383))&gt;3.5,4,IF((US_Others!G383*US_Others!G$8/SUM(US_Others!G383,US_Others!L383,US_Others!R383)+US_Others!L383*US_Others!L$8/SUM(US_Others!G383,US_Others!L383,US_Others!R383)+US_Others!R383*US_Others!R$8/SUM(US_Others!G383,US_Others!L383,US_Others!R383))&gt;2.5,3,2)),"")</f>
        <v>4</v>
      </c>
      <c r="BH378" s="219" t="str">
        <f>IFERROR(IF((US_Others!Z383*US_Others!Z$8/SUM(US_Others!Z383,US_Others!AB383)+US_Others!AB383*US_Others!AB$8/SUM(US_Others!Z383,US_Others!AB383))&gt;3.5,4,IF((US_Others!Z383*US_Others!Z$8/SUM(US_Others!Z383,US_Others!AB383)+US_Others!AB383*US_Others!AB$8/SUM(US_Others!Z383,US_Others!AB383))&gt;2.5,3,2)),"")</f>
        <v/>
      </c>
      <c r="BI378" s="219" t="str">
        <f>IFERROR(IF((US_Others!AA383*US_Others!AA$8/SUM(US_Others!AA383,US_Others!AC383)+US_Others!AC383*US_Others!AC$8/SUM(US_Others!AA383,US_Others!AC383))&gt;3.5,4,IF((US_Others!AA383*US_Others!AA$8/SUM(US_Others!AA383,US_Others!AC383)+US_Others!AC383*US_Others!AC$8/SUM(US_Others!AA383,US_Others!AC383))&gt;2.5,3,2)),"")</f>
        <v/>
      </c>
      <c r="BJ378" s="219" t="str">
        <f>IFERROR(US_Others!AD383*US_Others!AD$8/US_Others!AD383,"")</f>
        <v/>
      </c>
      <c r="BK378" s="74" t="str">
        <f>IFERROR(US_Others!AE383*US_Others!AE$8/US_Others!AE383,"")</f>
        <v/>
      </c>
      <c r="BL378" s="219" t="str">
        <f>IFERROR(IF(SUMPRODUCT(US_Others!AG383:AI383/SUM(US_Others!AG383:AI383),US_Others!AG$8:AI$8)&gt;3.5,4,IF(SUMPRODUCT(US_Others!AG383:AI383/SUM(US_Others!AG383:AI383),US_Others!AG$8:AI$8)&gt;2.5,3,2)),"")</f>
        <v/>
      </c>
      <c r="BM378" s="219" t="str">
        <f>IFERROR(US_Others!AL383*US_Others!AL$8/US_Others!AL383,"")</f>
        <v/>
      </c>
    </row>
    <row r="379" spans="1:65">
      <c r="A379" s="200" t="s">
        <v>541</v>
      </c>
      <c r="B379" s="332">
        <v>812300</v>
      </c>
      <c r="C379" s="333">
        <f>SUM(US_CO2!C382:AX382)</f>
        <v>2.5695174008730612</v>
      </c>
      <c r="D379" s="333">
        <f>SUM(US_CH4!C382:AC382)</f>
        <v>5.052351756519663E-3</v>
      </c>
      <c r="E379" s="333">
        <f>SUM(US_N2O!C382:AA382)</f>
        <v>1.4773624714439504E-3</v>
      </c>
      <c r="F379" s="332">
        <f>US_Others!V384+US_Others!U384</f>
        <v>0</v>
      </c>
      <c r="G379" s="332">
        <f>US_Others!C384+US_Others!H384+US_Others!N384</f>
        <v>4.9509593791587348E-5</v>
      </c>
      <c r="H379" s="332">
        <f>US_Others!D384+US_Others!I384+US_Others!O384</f>
        <v>8.1195733818203259E-4</v>
      </c>
      <c r="I379" s="332">
        <f>US_Others!E384+US_Others!J384+US_Others!P384+US_Others!W384</f>
        <v>3.7528272094023208E-3</v>
      </c>
      <c r="J379" s="332">
        <f>US_Others!F384+US_Others!K384+US_Others!Q384</f>
        <v>6.4857567866979428E-4</v>
      </c>
      <c r="K379" s="332">
        <f>US_Others!G384+US_Others!L384+US_Others!R384</f>
        <v>6.4362471929063568E-5</v>
      </c>
      <c r="L379" s="332">
        <f>US_Others!Z384+US_Others!AB384</f>
        <v>0</v>
      </c>
      <c r="M379" s="332">
        <f>US_Others!AA384+US_Others!AC384</f>
        <v>0</v>
      </c>
      <c r="N379" s="332">
        <f>US_Others!AD384</f>
        <v>0</v>
      </c>
      <c r="O379" s="332">
        <f>US_Others!AE384</f>
        <v>0</v>
      </c>
      <c r="P379" s="332">
        <f>SUM(US_Others!AG384:AI384)</f>
        <v>0</v>
      </c>
      <c r="Q379" s="332">
        <f>US_Others!AL384</f>
        <v>0</v>
      </c>
      <c r="R379" s="332"/>
      <c r="S379" s="334">
        <f t="shared" si="5"/>
        <v>2569.5174008730614</v>
      </c>
      <c r="T379" s="334">
        <f>D379*1000/Spec!I$6</f>
        <v>0.20209407026078652</v>
      </c>
      <c r="U379" s="334">
        <f>E379*1000/Spec!I$7</f>
        <v>4.9575921860535244E-3</v>
      </c>
      <c r="V379" s="334">
        <f>F379*1000/Spec!I$8</f>
        <v>0</v>
      </c>
      <c r="W379" s="334">
        <f>G379*1000/Spec!I$9</f>
        <v>7.3347546357907187E-5</v>
      </c>
      <c r="X379" s="334">
        <f>H379*1000/Spec!I$10</f>
        <v>2.3198781090915218E-4</v>
      </c>
      <c r="Y379" s="334">
        <f>I379*1000/Spec!I$11</f>
        <v>2.6243546918897349E-3</v>
      </c>
      <c r="Z379" s="334">
        <f>J379*1000/Spec!I$12</f>
        <v>1.4509523012747074E-4</v>
      </c>
      <c r="AA379" s="334">
        <f>K379*1000/Spec!I$15</f>
        <v>6.5609043760513318E-6</v>
      </c>
      <c r="AB379" s="334">
        <f>L379*1000/Spec!I$17</f>
        <v>0</v>
      </c>
      <c r="AC379" s="334">
        <f>M379*1000/Spec!I$18</f>
        <v>0</v>
      </c>
      <c r="AD379" s="335">
        <f>N379*1000/Spec!I$25</f>
        <v>0</v>
      </c>
      <c r="AE379" s="335">
        <f>O379*1000/Spec!I$26</f>
        <v>0</v>
      </c>
      <c r="AF379" s="334">
        <f>P379*1000/Spec!I$21</f>
        <v>0</v>
      </c>
      <c r="AG379" s="334">
        <f>Q379*1000/Spec!I$22</f>
        <v>0</v>
      </c>
      <c r="AI379" s="432">
        <f>S379/'2007output'!$D377</f>
        <v>8.4964788224106927E-2</v>
      </c>
      <c r="AJ379" s="432">
        <f>T379/'2007output'!$D377</f>
        <v>6.6825310757659204E-6</v>
      </c>
      <c r="AK379" s="432">
        <f>U379/'2007output'!$D377</f>
        <v>1.6392991541773724E-7</v>
      </c>
      <c r="AL379" s="433">
        <f>V379/'2007output'!$D377</f>
        <v>0</v>
      </c>
      <c r="AM379" s="433">
        <f>W379/'2007output'!$D377</f>
        <v>2.4253421054630636E-9</v>
      </c>
      <c r="AN379" s="433">
        <f>X379/'2007output'!$D377</f>
        <v>7.6710106021360332E-9</v>
      </c>
      <c r="AO379" s="433">
        <f>Y379/'2007output'!$D377</f>
        <v>8.6778062116096253E-8</v>
      </c>
      <c r="AP379" s="433">
        <f>Z379/'2007output'!$D377</f>
        <v>4.7977824535922E-9</v>
      </c>
      <c r="AQ379" s="433">
        <f>AA379/'2007output'!$D377</f>
        <v>2.1694573879142084E-10</v>
      </c>
      <c r="AR379" s="433">
        <f>AB379/'2007output'!$D377</f>
        <v>0</v>
      </c>
      <c r="AS379" s="433">
        <f>AC379/'2007output'!$D377</f>
        <v>0</v>
      </c>
      <c r="AT379" s="433">
        <f>AD379/'2007output'!$D377</f>
        <v>0</v>
      </c>
      <c r="AU379" s="433">
        <f>AE379/'2007output'!$D377</f>
        <v>0</v>
      </c>
      <c r="AV379" s="433">
        <f>AF379/'2007output'!$D377</f>
        <v>0</v>
      </c>
      <c r="AW379" s="433">
        <f>AG379/'2007output'!$D377</f>
        <v>0</v>
      </c>
      <c r="AY379" s="370">
        <f>IFERROR(IF(SUMPRODUCT(US_CO2!C382:AX382/SUM(US_CO2!C382:AX382),US_CO2!C$6:AX$6)&gt;3.5,4,IF(SUMPRODUCT(US_CO2!C382:AX382/SUM(US_CO2!C382:AX382),US_CO2!C$6:AX$6)&gt;2.5,3,2)),"")</f>
        <v>4</v>
      </c>
      <c r="AZ379" s="370">
        <f>IFERROR(IF(SUMPRODUCT(US_CH4!C382:AC382/SUM(US_CH4!C382:AC382),US_CH4!C$6:AC$6)&gt;3.5,4,IF(SUMPRODUCT(US_CH4!C382:AC382/SUM(US_CH4!C382:AC382),US_CH4!C$6:AC$6)&gt;2.5,3,2)),"")</f>
        <v>4</v>
      </c>
      <c r="BA379" s="223">
        <f>IFERROR(IF(SUMPRODUCT(US_N2O!C382:AA382/SUM(US_N2O!C382:AA382),US_N2O!C$6:AA$6)&gt;3.5,4,IF(SUMPRODUCT(US_N2O!C382:AA382/SUM(US_N2O!C382:AA382),US_N2O!C$6:AA$6)&gt;2.5,3,2)),"")</f>
        <v>4</v>
      </c>
      <c r="BB379" s="223" t="str">
        <f>IFERROR(IF(SUMPRODUCT(US_Others!U384:V384/SUM(US_Others!U384:V384),US_Others!U$8:V$8)&gt;3.5,4,IF(SUMPRODUCT(US_Others!U384:V384/SUM(US_Others!U384:V384),US_Others!U$8:V$8)&gt;2.5,3,2)),"")</f>
        <v/>
      </c>
      <c r="BC379" s="223">
        <f>IFERROR(IF((US_Others!C384*US_Others!C$8/SUM(US_Others!C384,US_Others!H384,US_Others!N384)+ US_Others!H384*US_Others!H$8/SUM(US_Others!C384,US_Others!H384,US_Others!N384)+US_Others!N384*US_Others!N$8/SUM(US_Others!C384,US_Others!H384,US_Others!N384))&gt;3.5,4,IF((US_Others!C384*US_Others!C$8/SUM(US_Others!C384,US_Others!H384,US_Others!N384)+ US_Others!H384*US_Others!H$8/SUM(US_Others!C384,US_Others!H384,US_Others!N384)+US_Others!N384*US_Others!N$8/SUM(US_Others!C384,US_Others!H384,US_Others!N384))&gt;2.5,3,2)),"")</f>
        <v>4</v>
      </c>
      <c r="BD379" s="223">
        <f>IFERROR(IF((US_Others!D384*US_Others!D$8/SUM(US_Others!D384,US_Others!I384,US_Others!O384)+US_Others!I384*US_Others!I$8/SUM(US_Others!D384,US_Others!I384,US_Others!O384)+US_Others!O384*US_Others!O$8/SUM(US_Others!D384,US_Others!I384,US_Others!O384))&gt;3.5,4,IF((US_Others!D384*US_Others!D$8/SUM(US_Others!D384,US_Others!I384,US_Others!O384)+US_Others!I384*US_Others!I$8/SUM(US_Others!D384,US_Others!I384,US_Others!O384)+US_Others!O384*US_Others!O$8/SUM(US_Others!D384,US_Others!I384,US_Others!O384))&gt;2.5,3,2)),"")</f>
        <v>4</v>
      </c>
      <c r="BE379" s="223">
        <f>IFERROR(IF((US_Others!E384*US_Others!E$8/SUM(US_Others!E384,US_Others!J384,US_Others!P384,US_Others!W384)+US_Others!J384*US_Others!J$8/SUM(US_Others!E384,US_Others!J384,US_Others!P384,US_Others!W384)+US_Others!P384*US_Others!P$8/SUM(US_Others!E384,US_Others!J384,US_Others!P384,US_Others!W384)+US_Others!W384*US_Others!W$8/SUM(US_Others!E384,US_Others!J384,US_Others!P384,US_Others!W384))&gt;3.5,4,IF((US_Others!E384*US_Others!E$8/SUM(US_Others!E384,US_Others!J384,US_Others!P384,US_Others!W384)+US_Others!J384*US_Others!J$8/SUM(US_Others!E384,US_Others!J384,US_Others!P384,US_Others!W384)+US_Others!P384*US_Others!P$8/SUM(US_Others!E384,US_Others!J384,US_Others!P384,US_Others!W384)+US_Others!W384*US_Others!W$8/SUM(US_Others!E384,US_Others!J384,US_Others!P384,US_Others!W384))&gt;2.5,3,2)),"")</f>
        <v>4</v>
      </c>
      <c r="BF379" s="223">
        <f>IFERROR(IF((US_Others!F384*US_Others!F$8/SUM(US_Others!F384,US_Others!K384,US_Others!Q384)+US_Others!K384*US_Others!K$8/SUM(US_Others!F384,US_Others!K384,US_Others!Q384)+US_Others!Q384*US_Others!Q$8/SUM(US_Others!F384,US_Others!K384,US_Others!Q384))&gt;3.5,4,IF((US_Others!F384*US_Others!F$8/SUM(US_Others!F384,US_Others!K384,US_Others!Q384)+US_Others!K384*US_Others!K$8/SUM(US_Others!F384,US_Others!K384,US_Others!Q384)+US_Others!Q384*US_Others!Q$8/SUM(US_Others!F384,US_Others!K384,US_Others!Q384))&gt;2.5,3,2)),"")</f>
        <v>4</v>
      </c>
      <c r="BG379" s="223">
        <f>IFERROR(IF((US_Others!G384*US_Others!G$8/SUM(US_Others!G384,US_Others!L384,US_Others!R384)+US_Others!L384*US_Others!L$8/SUM(US_Others!G384,US_Others!L384,US_Others!R384)+US_Others!R384*US_Others!R$8/SUM(US_Others!G384,US_Others!L384,US_Others!R384))&gt;3.5,4,IF((US_Others!G384*US_Others!G$8/SUM(US_Others!G384,US_Others!L384,US_Others!R384)+US_Others!L384*US_Others!L$8/SUM(US_Others!G384,US_Others!L384,US_Others!R384)+US_Others!R384*US_Others!R$8/SUM(US_Others!G384,US_Others!L384,US_Others!R384))&gt;2.5,3,2)),"")</f>
        <v>4</v>
      </c>
      <c r="BH379" s="219" t="str">
        <f>IFERROR(IF((US_Others!Z384*US_Others!Z$8/SUM(US_Others!Z384,US_Others!AB384)+US_Others!AB384*US_Others!AB$8/SUM(US_Others!Z384,US_Others!AB384))&gt;3.5,4,IF((US_Others!Z384*US_Others!Z$8/SUM(US_Others!Z384,US_Others!AB384)+US_Others!AB384*US_Others!AB$8/SUM(US_Others!Z384,US_Others!AB384))&gt;2.5,3,2)),"")</f>
        <v/>
      </c>
      <c r="BI379" s="219" t="str">
        <f>IFERROR(IF((US_Others!AA384*US_Others!AA$8/SUM(US_Others!AA384,US_Others!AC384)+US_Others!AC384*US_Others!AC$8/SUM(US_Others!AA384,US_Others!AC384))&gt;3.5,4,IF((US_Others!AA384*US_Others!AA$8/SUM(US_Others!AA384,US_Others!AC384)+US_Others!AC384*US_Others!AC$8/SUM(US_Others!AA384,US_Others!AC384))&gt;2.5,3,2)),"")</f>
        <v/>
      </c>
      <c r="BJ379" s="219" t="str">
        <f>IFERROR(US_Others!AD384*US_Others!AD$8/US_Others!AD384,"")</f>
        <v/>
      </c>
      <c r="BK379" s="74" t="str">
        <f>IFERROR(US_Others!AE384*US_Others!AE$8/US_Others!AE384,"")</f>
        <v/>
      </c>
      <c r="BL379" s="219" t="str">
        <f>IFERROR(IF(SUMPRODUCT(US_Others!AG384:AI384/SUM(US_Others!AG384:AI384),US_Others!AG$8:AI$8)&gt;3.5,4,IF(SUMPRODUCT(US_Others!AG384:AI384/SUM(US_Others!AG384:AI384),US_Others!AG$8:AI$8)&gt;2.5,3,2)),"")</f>
        <v/>
      </c>
      <c r="BM379" s="219" t="str">
        <f>IFERROR(US_Others!AL384*US_Others!AL$8/US_Others!AL384,"")</f>
        <v/>
      </c>
    </row>
    <row r="380" spans="1:65">
      <c r="A380" s="200" t="s">
        <v>542</v>
      </c>
      <c r="B380" s="332">
        <v>812900</v>
      </c>
      <c r="C380" s="333">
        <f>SUM(US_CO2!C383:AX383)</f>
        <v>0.27936221106609371</v>
      </c>
      <c r="D380" s="333">
        <f>SUM(US_CH4!C383:AC383)</f>
        <v>5.3909720054084022E-4</v>
      </c>
      <c r="E380" s="333">
        <f>SUM(US_N2O!C383:AA383)</f>
        <v>1.5988714486607866E-4</v>
      </c>
      <c r="F380" s="332">
        <f>US_Others!V385+US_Others!U385</f>
        <v>0</v>
      </c>
      <c r="G380" s="332">
        <f>US_Others!C385+US_Others!H385+US_Others!N385</f>
        <v>4.1417090476207255E-5</v>
      </c>
      <c r="H380" s="332">
        <f>US_Others!D385+US_Others!I385+US_Others!O385</f>
        <v>6.7924028380979902E-4</v>
      </c>
      <c r="I380" s="332">
        <f>US_Others!E385+US_Others!J385+US_Others!P385+US_Others!W385</f>
        <v>3.1394154580965099E-3</v>
      </c>
      <c r="J380" s="332">
        <f>US_Others!F385+US_Others!K385+US_Others!Q385</f>
        <v>5.4256388523831508E-4</v>
      </c>
      <c r="K380" s="332">
        <f>US_Others!G385+US_Others!L385+US_Others!R385</f>
        <v>5.3842217619069443E-5</v>
      </c>
      <c r="L380" s="332">
        <f>US_Others!Z385+US_Others!AB385</f>
        <v>0</v>
      </c>
      <c r="M380" s="332">
        <f>US_Others!AA385+US_Others!AC385</f>
        <v>0</v>
      </c>
      <c r="N380" s="332">
        <f>US_Others!AD385</f>
        <v>0</v>
      </c>
      <c r="O380" s="332">
        <f>US_Others!AE385</f>
        <v>0</v>
      </c>
      <c r="P380" s="332">
        <f>SUM(US_Others!AG385:AI385)</f>
        <v>0</v>
      </c>
      <c r="Q380" s="332">
        <f>US_Others!AL385</f>
        <v>0</v>
      </c>
      <c r="R380" s="332"/>
      <c r="S380" s="334">
        <f t="shared" si="5"/>
        <v>279.36221106609372</v>
      </c>
      <c r="T380" s="334">
        <f>D380*1000/Spec!I$6</f>
        <v>2.1563888021633608E-2</v>
      </c>
      <c r="U380" s="334">
        <f>E380*1000/Spec!I$7</f>
        <v>5.3653404317476061E-4</v>
      </c>
      <c r="V380" s="334">
        <f>F380*1000/Spec!I$8</f>
        <v>0</v>
      </c>
      <c r="W380" s="334">
        <f>G380*1000/Spec!I$9</f>
        <v>6.1358652557344089E-5</v>
      </c>
      <c r="X380" s="334">
        <f>H380*1000/Spec!I$10</f>
        <v>1.9406865251708543E-4</v>
      </c>
      <c r="Y380" s="334">
        <f>I380*1000/Spec!I$11</f>
        <v>2.1953954252423146E-3</v>
      </c>
      <c r="Z380" s="334">
        <f>J380*1000/Spec!I$12</f>
        <v>1.2137894524347094E-4</v>
      </c>
      <c r="AA380" s="334">
        <f>K380*1000/Spec!I$15</f>
        <v>5.488503325083532E-6</v>
      </c>
      <c r="AB380" s="334">
        <f>L380*1000/Spec!I$17</f>
        <v>0</v>
      </c>
      <c r="AC380" s="334">
        <f>M380*1000/Spec!I$18</f>
        <v>0</v>
      </c>
      <c r="AD380" s="335">
        <f>N380*1000/Spec!I$25</f>
        <v>0</v>
      </c>
      <c r="AE380" s="335">
        <f>O380*1000/Spec!I$26</f>
        <v>0</v>
      </c>
      <c r="AF380" s="334">
        <f>P380*1000/Spec!I$21</f>
        <v>0</v>
      </c>
      <c r="AG380" s="334">
        <f>Q380*1000/Spec!I$22</f>
        <v>0</v>
      </c>
      <c r="AI380" s="432">
        <f>S380/'2007output'!$D378</f>
        <v>4.5336866219797892E-3</v>
      </c>
      <c r="AJ380" s="432">
        <f>T380/'2007output'!$D378</f>
        <v>3.4995395500510537E-7</v>
      </c>
      <c r="AK380" s="432">
        <f>U380/'2007output'!$D378</f>
        <v>8.7072521530216692E-9</v>
      </c>
      <c r="AL380" s="433">
        <f>V380/'2007output'!$D378</f>
        <v>0</v>
      </c>
      <c r="AM380" s="433">
        <f>W380/'2007output'!$D378</f>
        <v>9.9577140795224681E-10</v>
      </c>
      <c r="AN380" s="433">
        <f>X380/'2007output'!$D378</f>
        <v>3.1494827102946773E-9</v>
      </c>
      <c r="AO380" s="433">
        <f>Y380/'2007output'!$D378</f>
        <v>3.5628422439074611E-8</v>
      </c>
      <c r="AP380" s="433">
        <f>Z380/'2007output'!$D378</f>
        <v>1.9698229697578842E-9</v>
      </c>
      <c r="AQ380" s="433">
        <f>AA380/'2007output'!$D378</f>
        <v>8.9071295665453284E-11</v>
      </c>
      <c r="AR380" s="433">
        <f>AB380/'2007output'!$D378</f>
        <v>0</v>
      </c>
      <c r="AS380" s="433">
        <f>AC380/'2007output'!$D378</f>
        <v>0</v>
      </c>
      <c r="AT380" s="433">
        <f>AD380/'2007output'!$D378</f>
        <v>0</v>
      </c>
      <c r="AU380" s="433">
        <f>AE380/'2007output'!$D378</f>
        <v>0</v>
      </c>
      <c r="AV380" s="433">
        <f>AF380/'2007output'!$D378</f>
        <v>0</v>
      </c>
      <c r="AW380" s="433">
        <f>AG380/'2007output'!$D378</f>
        <v>0</v>
      </c>
      <c r="AY380" s="370">
        <f>IFERROR(IF(SUMPRODUCT(US_CO2!C383:AX383/SUM(US_CO2!C383:AX383),US_CO2!C$6:AX$6)&gt;3.5,4,IF(SUMPRODUCT(US_CO2!C383:AX383/SUM(US_CO2!C383:AX383),US_CO2!C$6:AX$6)&gt;2.5,3,2)),"")</f>
        <v>4</v>
      </c>
      <c r="AZ380" s="370">
        <f>IFERROR(IF(SUMPRODUCT(US_CH4!C383:AC383/SUM(US_CH4!C383:AC383),US_CH4!C$6:AC$6)&gt;3.5,4,IF(SUMPRODUCT(US_CH4!C383:AC383/SUM(US_CH4!C383:AC383),US_CH4!C$6:AC$6)&gt;2.5,3,2)),"")</f>
        <v>4</v>
      </c>
      <c r="BA380" s="223">
        <f>IFERROR(IF(SUMPRODUCT(US_N2O!C383:AA383/SUM(US_N2O!C383:AA383),US_N2O!C$6:AA$6)&gt;3.5,4,IF(SUMPRODUCT(US_N2O!C383:AA383/SUM(US_N2O!C383:AA383),US_N2O!C$6:AA$6)&gt;2.5,3,2)),"")</f>
        <v>4</v>
      </c>
      <c r="BB380" s="223" t="str">
        <f>IFERROR(IF(SUMPRODUCT(US_Others!U385:V385/SUM(US_Others!U385:V385),US_Others!U$8:V$8)&gt;3.5,4,IF(SUMPRODUCT(US_Others!U385:V385/SUM(US_Others!U385:V385),US_Others!U$8:V$8)&gt;2.5,3,2)),"")</f>
        <v/>
      </c>
      <c r="BC380" s="223">
        <f>IFERROR(IF((US_Others!C385*US_Others!C$8/SUM(US_Others!C385,US_Others!H385,US_Others!N385)+ US_Others!H385*US_Others!H$8/SUM(US_Others!C385,US_Others!H385,US_Others!N385)+US_Others!N385*US_Others!N$8/SUM(US_Others!C385,US_Others!H385,US_Others!N385))&gt;3.5,4,IF((US_Others!C385*US_Others!C$8/SUM(US_Others!C385,US_Others!H385,US_Others!N385)+ US_Others!H385*US_Others!H$8/SUM(US_Others!C385,US_Others!H385,US_Others!N385)+US_Others!N385*US_Others!N$8/SUM(US_Others!C385,US_Others!H385,US_Others!N385))&gt;2.5,3,2)),"")</f>
        <v>4</v>
      </c>
      <c r="BD380" s="223">
        <f>IFERROR(IF((US_Others!D385*US_Others!D$8/SUM(US_Others!D385,US_Others!I385,US_Others!O385)+US_Others!I385*US_Others!I$8/SUM(US_Others!D385,US_Others!I385,US_Others!O385)+US_Others!O385*US_Others!O$8/SUM(US_Others!D385,US_Others!I385,US_Others!O385))&gt;3.5,4,IF((US_Others!D385*US_Others!D$8/SUM(US_Others!D385,US_Others!I385,US_Others!O385)+US_Others!I385*US_Others!I$8/SUM(US_Others!D385,US_Others!I385,US_Others!O385)+US_Others!O385*US_Others!O$8/SUM(US_Others!D385,US_Others!I385,US_Others!O385))&gt;2.5,3,2)),"")</f>
        <v>4</v>
      </c>
      <c r="BE380" s="223">
        <f>IFERROR(IF((US_Others!E385*US_Others!E$8/SUM(US_Others!E385,US_Others!J385,US_Others!P385,US_Others!W385)+US_Others!J385*US_Others!J$8/SUM(US_Others!E385,US_Others!J385,US_Others!P385,US_Others!W385)+US_Others!P385*US_Others!P$8/SUM(US_Others!E385,US_Others!J385,US_Others!P385,US_Others!W385)+US_Others!W385*US_Others!W$8/SUM(US_Others!E385,US_Others!J385,US_Others!P385,US_Others!W385))&gt;3.5,4,IF((US_Others!E385*US_Others!E$8/SUM(US_Others!E385,US_Others!J385,US_Others!P385,US_Others!W385)+US_Others!J385*US_Others!J$8/SUM(US_Others!E385,US_Others!J385,US_Others!P385,US_Others!W385)+US_Others!P385*US_Others!P$8/SUM(US_Others!E385,US_Others!J385,US_Others!P385,US_Others!W385)+US_Others!W385*US_Others!W$8/SUM(US_Others!E385,US_Others!J385,US_Others!P385,US_Others!W385))&gt;2.5,3,2)),"")</f>
        <v>4</v>
      </c>
      <c r="BF380" s="223">
        <f>IFERROR(IF((US_Others!F385*US_Others!F$8/SUM(US_Others!F385,US_Others!K385,US_Others!Q385)+US_Others!K385*US_Others!K$8/SUM(US_Others!F385,US_Others!K385,US_Others!Q385)+US_Others!Q385*US_Others!Q$8/SUM(US_Others!F385,US_Others!K385,US_Others!Q385))&gt;3.5,4,IF((US_Others!F385*US_Others!F$8/SUM(US_Others!F385,US_Others!K385,US_Others!Q385)+US_Others!K385*US_Others!K$8/SUM(US_Others!F385,US_Others!K385,US_Others!Q385)+US_Others!Q385*US_Others!Q$8/SUM(US_Others!F385,US_Others!K385,US_Others!Q385))&gt;2.5,3,2)),"")</f>
        <v>4</v>
      </c>
      <c r="BG380" s="223">
        <f>IFERROR(IF((US_Others!G385*US_Others!G$8/SUM(US_Others!G385,US_Others!L385,US_Others!R385)+US_Others!L385*US_Others!L$8/SUM(US_Others!G385,US_Others!L385,US_Others!R385)+US_Others!R385*US_Others!R$8/SUM(US_Others!G385,US_Others!L385,US_Others!R385))&gt;3.5,4,IF((US_Others!G385*US_Others!G$8/SUM(US_Others!G385,US_Others!L385,US_Others!R385)+US_Others!L385*US_Others!L$8/SUM(US_Others!G385,US_Others!L385,US_Others!R385)+US_Others!R385*US_Others!R$8/SUM(US_Others!G385,US_Others!L385,US_Others!R385))&gt;2.5,3,2)),"")</f>
        <v>4</v>
      </c>
      <c r="BH380" s="219" t="str">
        <f>IFERROR(IF((US_Others!Z385*US_Others!Z$8/SUM(US_Others!Z385,US_Others!AB385)+US_Others!AB385*US_Others!AB$8/SUM(US_Others!Z385,US_Others!AB385))&gt;3.5,4,IF((US_Others!Z385*US_Others!Z$8/SUM(US_Others!Z385,US_Others!AB385)+US_Others!AB385*US_Others!AB$8/SUM(US_Others!Z385,US_Others!AB385))&gt;2.5,3,2)),"")</f>
        <v/>
      </c>
      <c r="BI380" s="219" t="str">
        <f>IFERROR(IF((US_Others!AA385*US_Others!AA$8/SUM(US_Others!AA385,US_Others!AC385)+US_Others!AC385*US_Others!AC$8/SUM(US_Others!AA385,US_Others!AC385))&gt;3.5,4,IF((US_Others!AA385*US_Others!AA$8/SUM(US_Others!AA385,US_Others!AC385)+US_Others!AC385*US_Others!AC$8/SUM(US_Others!AA385,US_Others!AC385))&gt;2.5,3,2)),"")</f>
        <v/>
      </c>
      <c r="BJ380" s="219" t="str">
        <f>IFERROR(US_Others!AD385*US_Others!AD$8/US_Others!AD385,"")</f>
        <v/>
      </c>
      <c r="BK380" s="74" t="str">
        <f>IFERROR(US_Others!AE385*US_Others!AE$8/US_Others!AE385,"")</f>
        <v/>
      </c>
      <c r="BL380" s="219" t="str">
        <f>IFERROR(IF(SUMPRODUCT(US_Others!AG385:AI385/SUM(US_Others!AG385:AI385),US_Others!AG$8:AI$8)&gt;3.5,4,IF(SUMPRODUCT(US_Others!AG385:AI385/SUM(US_Others!AG385:AI385),US_Others!AG$8:AI$8)&gt;2.5,3,2)),"")</f>
        <v/>
      </c>
      <c r="BM380" s="219" t="str">
        <f>IFERROR(US_Others!AL385*US_Others!AL$8/US_Others!AL385,"")</f>
        <v/>
      </c>
    </row>
    <row r="381" spans="1:65">
      <c r="A381" s="200" t="s">
        <v>543</v>
      </c>
      <c r="B381" s="332">
        <v>813100</v>
      </c>
      <c r="C381" s="333">
        <f>SUM(US_CO2!C384:AX384)</f>
        <v>1.3451763547372568</v>
      </c>
      <c r="D381" s="333">
        <f>SUM(US_CH4!C384:AC384)</f>
        <v>2.5020256093696755E-3</v>
      </c>
      <c r="E381" s="333">
        <f>SUM(US_N2O!C384:AA384)</f>
        <v>7.6737766802979323E-4</v>
      </c>
      <c r="F381" s="332">
        <f>US_Others!V386+US_Others!U386</f>
        <v>0</v>
      </c>
      <c r="G381" s="332">
        <f>US_Others!C386+US_Others!H386+US_Others!N386</f>
        <v>2.8095494818163146E-5</v>
      </c>
      <c r="H381" s="332">
        <f>US_Others!D386+US_Others!I386+US_Others!O386</f>
        <v>4.6076611501787563E-4</v>
      </c>
      <c r="I381" s="332">
        <f>US_Others!E386+US_Others!J386+US_Others!P386+US_Others!W386</f>
        <v>2.1296385072167665E-3</v>
      </c>
      <c r="J381" s="332">
        <f>US_Others!F386+US_Others!K386+US_Others!Q386</f>
        <v>3.6805098211793724E-4</v>
      </c>
      <c r="K381" s="332">
        <f>US_Others!G386+US_Others!L386+US_Others!R386</f>
        <v>3.6524143263612099E-5</v>
      </c>
      <c r="L381" s="332">
        <f>US_Others!Z386+US_Others!AB386</f>
        <v>0</v>
      </c>
      <c r="M381" s="332">
        <f>US_Others!AA386+US_Others!AC386</f>
        <v>0</v>
      </c>
      <c r="N381" s="332">
        <f>US_Others!AD386</f>
        <v>0</v>
      </c>
      <c r="O381" s="332">
        <f>US_Others!AE386</f>
        <v>0</v>
      </c>
      <c r="P381" s="332">
        <f>SUM(US_Others!AG386:AI386)</f>
        <v>0</v>
      </c>
      <c r="Q381" s="332">
        <f>US_Others!AL386</f>
        <v>0</v>
      </c>
      <c r="R381" s="332"/>
      <c r="S381" s="334">
        <f t="shared" si="5"/>
        <v>1345.1763547372568</v>
      </c>
      <c r="T381" s="334">
        <f>D381*1000/Spec!I$6</f>
        <v>0.10008102437478701</v>
      </c>
      <c r="U381" s="334">
        <f>E381*1000/Spec!I$7</f>
        <v>2.5750928457375613E-3</v>
      </c>
      <c r="V381" s="334">
        <f>F381*1000/Spec!I$8</f>
        <v>0</v>
      </c>
      <c r="W381" s="334">
        <f>G381*1000/Spec!I$9</f>
        <v>4.1622955286167623E-5</v>
      </c>
      <c r="X381" s="334">
        <f>H381*1000/Spec!I$10</f>
        <v>1.3164746143367874E-4</v>
      </c>
      <c r="Y381" s="334">
        <f>I381*1000/Spec!I$11</f>
        <v>1.4892576973543823E-3</v>
      </c>
      <c r="Z381" s="334">
        <f>J381*1000/Spec!I$12</f>
        <v>8.2338027319449041E-5</v>
      </c>
      <c r="AA381" s="334">
        <f>K381*1000/Spec!I$15</f>
        <v>3.7231542572489398E-6</v>
      </c>
      <c r="AB381" s="334">
        <f>L381*1000/Spec!I$17</f>
        <v>0</v>
      </c>
      <c r="AC381" s="334">
        <f>M381*1000/Spec!I$18</f>
        <v>0</v>
      </c>
      <c r="AD381" s="335">
        <f>N381*1000/Spec!I$25</f>
        <v>0</v>
      </c>
      <c r="AE381" s="335">
        <f>O381*1000/Spec!I$26</f>
        <v>0</v>
      </c>
      <c r="AF381" s="334">
        <f>P381*1000/Spec!I$21</f>
        <v>0</v>
      </c>
      <c r="AG381" s="334">
        <f>Q381*1000/Spec!I$22</f>
        <v>0</v>
      </c>
      <c r="AI381" s="432">
        <f>S381/'2007output'!$D379</f>
        <v>1.5084515932152449E-2</v>
      </c>
      <c r="AJ381" s="432">
        <f>T381/'2007output'!$D379</f>
        <v>1.1222869041453567E-6</v>
      </c>
      <c r="AK381" s="432">
        <f>U381/'2007output'!$D379</f>
        <v>2.8876532747178077E-8</v>
      </c>
      <c r="AL381" s="433">
        <f>V381/'2007output'!$D379</f>
        <v>0</v>
      </c>
      <c r="AM381" s="433">
        <f>W381/'2007output'!$D379</f>
        <v>4.6675079438197531E-10</v>
      </c>
      <c r="AN381" s="433">
        <f>X381/'2007output'!$D379</f>
        <v>1.4762660839452762E-9</v>
      </c>
      <c r="AO381" s="433">
        <f>Y381/'2007output'!$D379</f>
        <v>1.6700212863324314E-8</v>
      </c>
      <c r="AP381" s="433">
        <f>Z381/'2007output'!$D379</f>
        <v>9.2332078284622306E-10</v>
      </c>
      <c r="AQ381" s="433">
        <f>AA381/'2007output'!$D379</f>
        <v>4.175064445159872E-11</v>
      </c>
      <c r="AR381" s="433">
        <f>AB381/'2007output'!$D379</f>
        <v>0</v>
      </c>
      <c r="AS381" s="433">
        <f>AC381/'2007output'!$D379</f>
        <v>0</v>
      </c>
      <c r="AT381" s="433">
        <f>AD381/'2007output'!$D379</f>
        <v>0</v>
      </c>
      <c r="AU381" s="433">
        <f>AE381/'2007output'!$D379</f>
        <v>0</v>
      </c>
      <c r="AV381" s="433">
        <f>AF381/'2007output'!$D379</f>
        <v>0</v>
      </c>
      <c r="AW381" s="433">
        <f>AG381/'2007output'!$D379</f>
        <v>0</v>
      </c>
      <c r="AY381" s="370">
        <f>IFERROR(IF(SUMPRODUCT(US_CO2!C384:AX384/SUM(US_CO2!C384:AX384),US_CO2!C$6:AX$6)&gt;3.5,4,IF(SUMPRODUCT(US_CO2!C384:AX384/SUM(US_CO2!C384:AX384),US_CO2!C$6:AX$6)&gt;2.5,3,2)),"")</f>
        <v>4</v>
      </c>
      <c r="AZ381" s="370">
        <f>IFERROR(IF(SUMPRODUCT(US_CH4!C384:AC384/SUM(US_CH4!C384:AC384),US_CH4!C$6:AC$6)&gt;3.5,4,IF(SUMPRODUCT(US_CH4!C384:AC384/SUM(US_CH4!C384:AC384),US_CH4!C$6:AC$6)&gt;2.5,3,2)),"")</f>
        <v>4</v>
      </c>
      <c r="BA381" s="223">
        <f>IFERROR(IF(SUMPRODUCT(US_N2O!C384:AA384/SUM(US_N2O!C384:AA384),US_N2O!C$6:AA$6)&gt;3.5,4,IF(SUMPRODUCT(US_N2O!C384:AA384/SUM(US_N2O!C384:AA384),US_N2O!C$6:AA$6)&gt;2.5,3,2)),"")</f>
        <v>4</v>
      </c>
      <c r="BB381" s="223" t="str">
        <f>IFERROR(IF(SUMPRODUCT(US_Others!U386:V386/SUM(US_Others!U386:V386),US_Others!U$8:V$8)&gt;3.5,4,IF(SUMPRODUCT(US_Others!U386:V386/SUM(US_Others!U386:V386),US_Others!U$8:V$8)&gt;2.5,3,2)),"")</f>
        <v/>
      </c>
      <c r="BC381" s="223">
        <f>IFERROR(IF((US_Others!C386*US_Others!C$8/SUM(US_Others!C386,US_Others!H386,US_Others!N386)+ US_Others!H386*US_Others!H$8/SUM(US_Others!C386,US_Others!H386,US_Others!N386)+US_Others!N386*US_Others!N$8/SUM(US_Others!C386,US_Others!H386,US_Others!N386))&gt;3.5,4,IF((US_Others!C386*US_Others!C$8/SUM(US_Others!C386,US_Others!H386,US_Others!N386)+ US_Others!H386*US_Others!H$8/SUM(US_Others!C386,US_Others!H386,US_Others!N386)+US_Others!N386*US_Others!N$8/SUM(US_Others!C386,US_Others!H386,US_Others!N386))&gt;2.5,3,2)),"")</f>
        <v>4</v>
      </c>
      <c r="BD381" s="223">
        <f>IFERROR(IF((US_Others!D386*US_Others!D$8/SUM(US_Others!D386,US_Others!I386,US_Others!O386)+US_Others!I386*US_Others!I$8/SUM(US_Others!D386,US_Others!I386,US_Others!O386)+US_Others!O386*US_Others!O$8/SUM(US_Others!D386,US_Others!I386,US_Others!O386))&gt;3.5,4,IF((US_Others!D386*US_Others!D$8/SUM(US_Others!D386,US_Others!I386,US_Others!O386)+US_Others!I386*US_Others!I$8/SUM(US_Others!D386,US_Others!I386,US_Others!O386)+US_Others!O386*US_Others!O$8/SUM(US_Others!D386,US_Others!I386,US_Others!O386))&gt;2.5,3,2)),"")</f>
        <v>4</v>
      </c>
      <c r="BE381" s="223">
        <f>IFERROR(IF((US_Others!E386*US_Others!E$8/SUM(US_Others!E386,US_Others!J386,US_Others!P386,US_Others!W386)+US_Others!J386*US_Others!J$8/SUM(US_Others!E386,US_Others!J386,US_Others!P386,US_Others!W386)+US_Others!P386*US_Others!P$8/SUM(US_Others!E386,US_Others!J386,US_Others!P386,US_Others!W386)+US_Others!W386*US_Others!W$8/SUM(US_Others!E386,US_Others!J386,US_Others!P386,US_Others!W386))&gt;3.5,4,IF((US_Others!E386*US_Others!E$8/SUM(US_Others!E386,US_Others!J386,US_Others!P386,US_Others!W386)+US_Others!J386*US_Others!J$8/SUM(US_Others!E386,US_Others!J386,US_Others!P386,US_Others!W386)+US_Others!P386*US_Others!P$8/SUM(US_Others!E386,US_Others!J386,US_Others!P386,US_Others!W386)+US_Others!W386*US_Others!W$8/SUM(US_Others!E386,US_Others!J386,US_Others!P386,US_Others!W386))&gt;2.5,3,2)),"")</f>
        <v>4</v>
      </c>
      <c r="BF381" s="223">
        <f>IFERROR(IF((US_Others!F386*US_Others!F$8/SUM(US_Others!F386,US_Others!K386,US_Others!Q386)+US_Others!K386*US_Others!K$8/SUM(US_Others!F386,US_Others!K386,US_Others!Q386)+US_Others!Q386*US_Others!Q$8/SUM(US_Others!F386,US_Others!K386,US_Others!Q386))&gt;3.5,4,IF((US_Others!F386*US_Others!F$8/SUM(US_Others!F386,US_Others!K386,US_Others!Q386)+US_Others!K386*US_Others!K$8/SUM(US_Others!F386,US_Others!K386,US_Others!Q386)+US_Others!Q386*US_Others!Q$8/SUM(US_Others!F386,US_Others!K386,US_Others!Q386))&gt;2.5,3,2)),"")</f>
        <v>4</v>
      </c>
      <c r="BG381" s="223">
        <f>IFERROR(IF((US_Others!G386*US_Others!G$8/SUM(US_Others!G386,US_Others!L386,US_Others!R386)+US_Others!L386*US_Others!L$8/SUM(US_Others!G386,US_Others!L386,US_Others!R386)+US_Others!R386*US_Others!R$8/SUM(US_Others!G386,US_Others!L386,US_Others!R386))&gt;3.5,4,IF((US_Others!G386*US_Others!G$8/SUM(US_Others!G386,US_Others!L386,US_Others!R386)+US_Others!L386*US_Others!L$8/SUM(US_Others!G386,US_Others!L386,US_Others!R386)+US_Others!R386*US_Others!R$8/SUM(US_Others!G386,US_Others!L386,US_Others!R386))&gt;2.5,3,2)),"")</f>
        <v>4</v>
      </c>
      <c r="BH381" s="219" t="str">
        <f>IFERROR(IF((US_Others!Z386*US_Others!Z$8/SUM(US_Others!Z386,US_Others!AB386)+US_Others!AB386*US_Others!AB$8/SUM(US_Others!Z386,US_Others!AB386))&gt;3.5,4,IF((US_Others!Z386*US_Others!Z$8/SUM(US_Others!Z386,US_Others!AB386)+US_Others!AB386*US_Others!AB$8/SUM(US_Others!Z386,US_Others!AB386))&gt;2.5,3,2)),"")</f>
        <v/>
      </c>
      <c r="BI381" s="219" t="str">
        <f>IFERROR(IF((US_Others!AA386*US_Others!AA$8/SUM(US_Others!AA386,US_Others!AC386)+US_Others!AC386*US_Others!AC$8/SUM(US_Others!AA386,US_Others!AC386))&gt;3.5,4,IF((US_Others!AA386*US_Others!AA$8/SUM(US_Others!AA386,US_Others!AC386)+US_Others!AC386*US_Others!AC$8/SUM(US_Others!AA386,US_Others!AC386))&gt;2.5,3,2)),"")</f>
        <v/>
      </c>
      <c r="BJ381" s="219" t="str">
        <f>IFERROR(US_Others!AD386*US_Others!AD$8/US_Others!AD386,"")</f>
        <v/>
      </c>
      <c r="BK381" s="74" t="str">
        <f>IFERROR(US_Others!AE386*US_Others!AE$8/US_Others!AE386,"")</f>
        <v/>
      </c>
      <c r="BL381" s="219" t="str">
        <f>IFERROR(IF(SUMPRODUCT(US_Others!AG386:AI386/SUM(US_Others!AG386:AI386),US_Others!AG$8:AI$8)&gt;3.5,4,IF(SUMPRODUCT(US_Others!AG386:AI386/SUM(US_Others!AG386:AI386),US_Others!AG$8:AI$8)&gt;2.5,3,2)),"")</f>
        <v/>
      </c>
      <c r="BM381" s="219" t="str">
        <f>IFERROR(US_Others!AL386*US_Others!AL$8/US_Others!AL386,"")</f>
        <v/>
      </c>
    </row>
    <row r="382" spans="1:65">
      <c r="A382" s="200" t="s">
        <v>544</v>
      </c>
      <c r="B382" s="332" t="s">
        <v>545</v>
      </c>
      <c r="C382" s="333">
        <f>SUM(US_CO2!C385:AX385)</f>
        <v>0.13673988550426502</v>
      </c>
      <c r="D382" s="333">
        <f>SUM(US_CH4!C385:AC385)</f>
        <v>2.184600003221572E-4</v>
      </c>
      <c r="E382" s="333">
        <f>SUM(US_N2O!C385:AA385)</f>
        <v>7.5488013882819678E-5</v>
      </c>
      <c r="F382" s="332">
        <f>US_Others!V387+US_Others!U387</f>
        <v>0</v>
      </c>
      <c r="G382" s="332">
        <f>US_Others!C387+US_Others!H387+US_Others!N387</f>
        <v>9.3651649393877155E-6</v>
      </c>
      <c r="H382" s="332">
        <f>US_Others!D387+US_Others!I387+US_Others!O387</f>
        <v>1.5358870500595855E-4</v>
      </c>
      <c r="I382" s="332">
        <f>US_Others!E387+US_Others!J387+US_Others!P387+US_Others!W387</f>
        <v>7.0987950240558888E-4</v>
      </c>
      <c r="J382" s="332">
        <f>US_Others!F387+US_Others!K387+US_Others!Q387</f>
        <v>1.2268366070597908E-4</v>
      </c>
      <c r="K382" s="332">
        <f>US_Others!G387+US_Others!L387+US_Others!R387</f>
        <v>1.2174714421204033E-5</v>
      </c>
      <c r="L382" s="332">
        <f>US_Others!Z387+US_Others!AB387</f>
        <v>0</v>
      </c>
      <c r="M382" s="332">
        <f>US_Others!AA387+US_Others!AC387</f>
        <v>0</v>
      </c>
      <c r="N382" s="332">
        <f>US_Others!AD387</f>
        <v>0</v>
      </c>
      <c r="O382" s="332">
        <f>US_Others!AE387</f>
        <v>0</v>
      </c>
      <c r="P382" s="332">
        <f>SUM(US_Others!AG387:AI387)</f>
        <v>0</v>
      </c>
      <c r="Q382" s="332">
        <f>US_Others!AL387</f>
        <v>0</v>
      </c>
      <c r="R382" s="332"/>
      <c r="S382" s="334">
        <f t="shared" si="5"/>
        <v>136.73988550426503</v>
      </c>
      <c r="T382" s="334">
        <f>D382*1000/Spec!I$6</f>
        <v>8.7384000128862879E-3</v>
      </c>
      <c r="U382" s="334">
        <f>E382*1000/Spec!I$7</f>
        <v>2.5331548282825394E-4</v>
      </c>
      <c r="V382" s="334">
        <f>F382*1000/Spec!I$8</f>
        <v>0</v>
      </c>
      <c r="W382" s="334">
        <f>G382*1000/Spec!I$9</f>
        <v>1.3874318428722541E-5</v>
      </c>
      <c r="X382" s="334">
        <f>H382*1000/Spec!I$10</f>
        <v>4.3882487144559586E-5</v>
      </c>
      <c r="Y382" s="334">
        <f>I382*1000/Spec!I$11</f>
        <v>4.9641923245146075E-4</v>
      </c>
      <c r="Z382" s="334">
        <f>J382*1000/Spec!I$12</f>
        <v>2.7446009106483015E-5</v>
      </c>
      <c r="AA382" s="334">
        <f>K382*1000/Spec!I$15</f>
        <v>1.2410514190829799E-6</v>
      </c>
      <c r="AB382" s="334">
        <f>L382*1000/Spec!I$17</f>
        <v>0</v>
      </c>
      <c r="AC382" s="334">
        <f>M382*1000/Spec!I$18</f>
        <v>0</v>
      </c>
      <c r="AD382" s="335">
        <f>N382*1000/Spec!I$25</f>
        <v>0</v>
      </c>
      <c r="AE382" s="335">
        <f>O382*1000/Spec!I$26</f>
        <v>0</v>
      </c>
      <c r="AF382" s="334">
        <f>P382*1000/Spec!I$21</f>
        <v>0</v>
      </c>
      <c r="AG382" s="334">
        <f>Q382*1000/Spec!I$22</f>
        <v>0</v>
      </c>
      <c r="AI382" s="432">
        <f>S382/'2007output'!$D380</f>
        <v>2.9771134850631645E-3</v>
      </c>
      <c r="AJ382" s="432">
        <f>T382/'2007output'!$D380</f>
        <v>1.9025325654107308E-7</v>
      </c>
      <c r="AK382" s="432">
        <f>U382/'2007output'!$D380</f>
        <v>5.515208215380279E-9</v>
      </c>
      <c r="AL382" s="433">
        <f>V382/'2007output'!$D380</f>
        <v>0</v>
      </c>
      <c r="AM382" s="433">
        <f>W382/'2007output'!$D380</f>
        <v>3.0207294921950115E-10</v>
      </c>
      <c r="AN382" s="433">
        <f>X382/'2007output'!$D380</f>
        <v>9.5541358510282233E-10</v>
      </c>
      <c r="AO382" s="433">
        <f>Y382/'2007output'!$D380</f>
        <v>1.0808085627143901E-8</v>
      </c>
      <c r="AP382" s="433">
        <f>Z382/'2007output'!$D380</f>
        <v>5.9755705894260384E-10</v>
      </c>
      <c r="AQ382" s="433">
        <f>AA382/'2007output'!$D380</f>
        <v>2.702028674211135E-11</v>
      </c>
      <c r="AR382" s="433">
        <f>AB382/'2007output'!$D380</f>
        <v>0</v>
      </c>
      <c r="AS382" s="433">
        <f>AC382/'2007output'!$D380</f>
        <v>0</v>
      </c>
      <c r="AT382" s="433">
        <f>AD382/'2007output'!$D380</f>
        <v>0</v>
      </c>
      <c r="AU382" s="433">
        <f>AE382/'2007output'!$D380</f>
        <v>0</v>
      </c>
      <c r="AV382" s="433">
        <f>AF382/'2007output'!$D380</f>
        <v>0</v>
      </c>
      <c r="AW382" s="433">
        <f>AG382/'2007output'!$D380</f>
        <v>0</v>
      </c>
      <c r="AY382" s="370">
        <f>IFERROR(IF(SUMPRODUCT(US_CO2!C385:AX385/SUM(US_CO2!C385:AX385),US_CO2!C$6:AX$6)&gt;3.5,4,IF(SUMPRODUCT(US_CO2!C385:AX385/SUM(US_CO2!C385:AX385),US_CO2!C$6:AX$6)&gt;2.5,3,2)),"")</f>
        <v>4</v>
      </c>
      <c r="AZ382" s="370">
        <f>IFERROR(IF(SUMPRODUCT(US_CH4!C385:AC385/SUM(US_CH4!C385:AC385),US_CH4!C$6:AC$6)&gt;3.5,4,IF(SUMPRODUCT(US_CH4!C385:AC385/SUM(US_CH4!C385:AC385),US_CH4!C$6:AC$6)&gt;2.5,3,2)),"")</f>
        <v>4</v>
      </c>
      <c r="BA382" s="223">
        <f>IFERROR(IF(SUMPRODUCT(US_N2O!C385:AA385/SUM(US_N2O!C385:AA385),US_N2O!C$6:AA$6)&gt;3.5,4,IF(SUMPRODUCT(US_N2O!C385:AA385/SUM(US_N2O!C385:AA385),US_N2O!C$6:AA$6)&gt;2.5,3,2)),"")</f>
        <v>4</v>
      </c>
      <c r="BB382" s="223" t="str">
        <f>IFERROR(IF(SUMPRODUCT(US_Others!U387:V387/SUM(US_Others!U387:V387),US_Others!U$8:V$8)&gt;3.5,4,IF(SUMPRODUCT(US_Others!U387:V387/SUM(US_Others!U387:V387),US_Others!U$8:V$8)&gt;2.5,3,2)),"")</f>
        <v/>
      </c>
      <c r="BC382" s="223">
        <f>IFERROR(IF((US_Others!C387*US_Others!C$8/SUM(US_Others!C387,US_Others!H387,US_Others!N387)+ US_Others!H387*US_Others!H$8/SUM(US_Others!C387,US_Others!H387,US_Others!N387)+US_Others!N387*US_Others!N$8/SUM(US_Others!C387,US_Others!H387,US_Others!N387))&gt;3.5,4,IF((US_Others!C387*US_Others!C$8/SUM(US_Others!C387,US_Others!H387,US_Others!N387)+ US_Others!H387*US_Others!H$8/SUM(US_Others!C387,US_Others!H387,US_Others!N387)+US_Others!N387*US_Others!N$8/SUM(US_Others!C387,US_Others!H387,US_Others!N387))&gt;2.5,3,2)),"")</f>
        <v>4</v>
      </c>
      <c r="BD382" s="223">
        <f>IFERROR(IF((US_Others!D387*US_Others!D$8/SUM(US_Others!D387,US_Others!I387,US_Others!O387)+US_Others!I387*US_Others!I$8/SUM(US_Others!D387,US_Others!I387,US_Others!O387)+US_Others!O387*US_Others!O$8/SUM(US_Others!D387,US_Others!I387,US_Others!O387))&gt;3.5,4,IF((US_Others!D387*US_Others!D$8/SUM(US_Others!D387,US_Others!I387,US_Others!O387)+US_Others!I387*US_Others!I$8/SUM(US_Others!D387,US_Others!I387,US_Others!O387)+US_Others!O387*US_Others!O$8/SUM(US_Others!D387,US_Others!I387,US_Others!O387))&gt;2.5,3,2)),"")</f>
        <v>4</v>
      </c>
      <c r="BE382" s="223">
        <f>IFERROR(IF((US_Others!E387*US_Others!E$8/SUM(US_Others!E387,US_Others!J387,US_Others!P387,US_Others!W387)+US_Others!J387*US_Others!J$8/SUM(US_Others!E387,US_Others!J387,US_Others!P387,US_Others!W387)+US_Others!P387*US_Others!P$8/SUM(US_Others!E387,US_Others!J387,US_Others!P387,US_Others!W387)+US_Others!W387*US_Others!W$8/SUM(US_Others!E387,US_Others!J387,US_Others!P387,US_Others!W387))&gt;3.5,4,IF((US_Others!E387*US_Others!E$8/SUM(US_Others!E387,US_Others!J387,US_Others!P387,US_Others!W387)+US_Others!J387*US_Others!J$8/SUM(US_Others!E387,US_Others!J387,US_Others!P387,US_Others!W387)+US_Others!P387*US_Others!P$8/SUM(US_Others!E387,US_Others!J387,US_Others!P387,US_Others!W387)+US_Others!W387*US_Others!W$8/SUM(US_Others!E387,US_Others!J387,US_Others!P387,US_Others!W387))&gt;2.5,3,2)),"")</f>
        <v>4</v>
      </c>
      <c r="BF382" s="223">
        <f>IFERROR(IF((US_Others!F387*US_Others!F$8/SUM(US_Others!F387,US_Others!K387,US_Others!Q387)+US_Others!K387*US_Others!K$8/SUM(US_Others!F387,US_Others!K387,US_Others!Q387)+US_Others!Q387*US_Others!Q$8/SUM(US_Others!F387,US_Others!K387,US_Others!Q387))&gt;3.5,4,IF((US_Others!F387*US_Others!F$8/SUM(US_Others!F387,US_Others!K387,US_Others!Q387)+US_Others!K387*US_Others!K$8/SUM(US_Others!F387,US_Others!K387,US_Others!Q387)+US_Others!Q387*US_Others!Q$8/SUM(US_Others!F387,US_Others!K387,US_Others!Q387))&gt;2.5,3,2)),"")</f>
        <v>4</v>
      </c>
      <c r="BG382" s="223">
        <f>IFERROR(IF((US_Others!G387*US_Others!G$8/SUM(US_Others!G387,US_Others!L387,US_Others!R387)+US_Others!L387*US_Others!L$8/SUM(US_Others!G387,US_Others!L387,US_Others!R387)+US_Others!R387*US_Others!R$8/SUM(US_Others!G387,US_Others!L387,US_Others!R387))&gt;3.5,4,IF((US_Others!G387*US_Others!G$8/SUM(US_Others!G387,US_Others!L387,US_Others!R387)+US_Others!L387*US_Others!L$8/SUM(US_Others!G387,US_Others!L387,US_Others!R387)+US_Others!R387*US_Others!R$8/SUM(US_Others!G387,US_Others!L387,US_Others!R387))&gt;2.5,3,2)),"")</f>
        <v>4</v>
      </c>
      <c r="BH382" s="219" t="str">
        <f>IFERROR(IF((US_Others!Z387*US_Others!Z$8/SUM(US_Others!Z387,US_Others!AB387)+US_Others!AB387*US_Others!AB$8/SUM(US_Others!Z387,US_Others!AB387))&gt;3.5,4,IF((US_Others!Z387*US_Others!Z$8/SUM(US_Others!Z387,US_Others!AB387)+US_Others!AB387*US_Others!AB$8/SUM(US_Others!Z387,US_Others!AB387))&gt;2.5,3,2)),"")</f>
        <v/>
      </c>
      <c r="BI382" s="219" t="str">
        <f>IFERROR(IF((US_Others!AA387*US_Others!AA$8/SUM(US_Others!AA387,US_Others!AC387)+US_Others!AC387*US_Others!AC$8/SUM(US_Others!AA387,US_Others!AC387))&gt;3.5,4,IF((US_Others!AA387*US_Others!AA$8/SUM(US_Others!AA387,US_Others!AC387)+US_Others!AC387*US_Others!AC$8/SUM(US_Others!AA387,US_Others!AC387))&gt;2.5,3,2)),"")</f>
        <v/>
      </c>
      <c r="BJ382" s="219" t="str">
        <f>IFERROR(US_Others!AD387*US_Others!AD$8/US_Others!AD387,"")</f>
        <v/>
      </c>
      <c r="BK382" s="74" t="str">
        <f>IFERROR(US_Others!AE387*US_Others!AE$8/US_Others!AE387,"")</f>
        <v/>
      </c>
      <c r="BL382" s="219" t="str">
        <f>IFERROR(IF(SUMPRODUCT(US_Others!AG387:AI387/SUM(US_Others!AG387:AI387),US_Others!AG$8:AI$8)&gt;3.5,4,IF(SUMPRODUCT(US_Others!AG387:AI387/SUM(US_Others!AG387:AI387),US_Others!AG$8:AI$8)&gt;2.5,3,2)),"")</f>
        <v/>
      </c>
      <c r="BM382" s="219" t="str">
        <f>IFERROR(US_Others!AL387*US_Others!AL$8/US_Others!AL387,"")</f>
        <v/>
      </c>
    </row>
    <row r="383" spans="1:65">
      <c r="A383" s="200" t="s">
        <v>546</v>
      </c>
      <c r="B383" s="332" t="s">
        <v>547</v>
      </c>
      <c r="C383" s="333">
        <f>SUM(US_CO2!C386:AX386)</f>
        <v>1.59792903696628</v>
      </c>
      <c r="D383" s="333">
        <f>SUM(US_CH4!C386:AC386)</f>
        <v>2.977869607795842E-3</v>
      </c>
      <c r="E383" s="333">
        <f>SUM(US_N2O!C386:AA386)</f>
        <v>9.0688554059795471E-4</v>
      </c>
      <c r="F383" s="332">
        <f>US_Others!V388+US_Others!U388</f>
        <v>0</v>
      </c>
      <c r="G383" s="332">
        <f>US_Others!C388+US_Others!H388+US_Others!N388</f>
        <v>9.0788238421161068E-5</v>
      </c>
      <c r="H383" s="332">
        <f>US_Others!D388+US_Others!I388+US_Others!O388</f>
        <v>1.4889271101070419E-3</v>
      </c>
      <c r="I383" s="332">
        <f>US_Others!E388+US_Others!J388+US_Others!P388+US_Others!W388</f>
        <v>6.8817484723240089E-3</v>
      </c>
      <c r="J383" s="332">
        <f>US_Others!F388+US_Others!K388+US_Others!Q388</f>
        <v>1.1893259233172102E-3</v>
      </c>
      <c r="K383" s="332">
        <f>US_Others!G388+US_Others!L388+US_Others!R388</f>
        <v>1.1802470994750942E-4</v>
      </c>
      <c r="L383" s="332">
        <f>US_Others!Z388+US_Others!AB388</f>
        <v>0</v>
      </c>
      <c r="M383" s="332">
        <f>US_Others!AA388+US_Others!AC388</f>
        <v>0</v>
      </c>
      <c r="N383" s="332">
        <f>US_Others!AD388</f>
        <v>0</v>
      </c>
      <c r="O383" s="332">
        <f>US_Others!AE388</f>
        <v>0</v>
      </c>
      <c r="P383" s="332">
        <f>SUM(US_Others!AG388:AI388)</f>
        <v>0</v>
      </c>
      <c r="Q383" s="332">
        <f>US_Others!AL388</f>
        <v>0</v>
      </c>
      <c r="R383" s="332"/>
      <c r="S383" s="334">
        <f t="shared" si="5"/>
        <v>1597.9290369662799</v>
      </c>
      <c r="T383" s="334">
        <f>D383*1000/Spec!I$6</f>
        <v>0.11911478431183369</v>
      </c>
      <c r="U383" s="334">
        <f>E383*1000/Spec!I$7</f>
        <v>3.0432400691206532E-3</v>
      </c>
      <c r="V383" s="334">
        <f>F383*1000/Spec!I$8</f>
        <v>0</v>
      </c>
      <c r="W383" s="334">
        <f>G383*1000/Spec!I$9</f>
        <v>1.3450109395727567E-4</v>
      </c>
      <c r="X383" s="334">
        <f>H383*1000/Spec!I$10</f>
        <v>4.2540774574486911E-4</v>
      </c>
      <c r="Y383" s="334">
        <f>I383*1000/Spec!I$11</f>
        <v>4.8124115191076986E-3</v>
      </c>
      <c r="Z383" s="334">
        <f>J383*1000/Spec!I$12</f>
        <v>2.660684392208524E-4</v>
      </c>
      <c r="AA383" s="334">
        <f>K383*1000/Spec!I$15</f>
        <v>1.2031061156728789E-5</v>
      </c>
      <c r="AB383" s="334">
        <f>L383*1000/Spec!I$17</f>
        <v>0</v>
      </c>
      <c r="AC383" s="334">
        <f>M383*1000/Spec!I$18</f>
        <v>0</v>
      </c>
      <c r="AD383" s="335">
        <f>N383*1000/Spec!I$25</f>
        <v>0</v>
      </c>
      <c r="AE383" s="335">
        <f>O383*1000/Spec!I$26</f>
        <v>0</v>
      </c>
      <c r="AF383" s="334">
        <f>P383*1000/Spec!I$21</f>
        <v>0</v>
      </c>
      <c r="AG383" s="334">
        <f>Q383*1000/Spec!I$22</f>
        <v>0</v>
      </c>
      <c r="AI383" s="432">
        <f>S383/'2007output'!$D381</f>
        <v>2.2434230456923655E-2</v>
      </c>
      <c r="AJ383" s="432">
        <f>T383/'2007output'!$D381</f>
        <v>1.6723198967281938E-6</v>
      </c>
      <c r="AK383" s="432">
        <f>U383/'2007output'!$D381</f>
        <v>4.2725770335843595E-8</v>
      </c>
      <c r="AL383" s="433">
        <f>V383/'2007output'!$D381</f>
        <v>0</v>
      </c>
      <c r="AM383" s="433">
        <f>W383/'2007output'!$D381</f>
        <v>1.8883370091794251E-9</v>
      </c>
      <c r="AN383" s="433">
        <f>X383/'2007output'!$D381</f>
        <v>5.9725401976046394E-9</v>
      </c>
      <c r="AO383" s="433">
        <f>Y383/'2007output'!$D381</f>
        <v>6.7564169982283409E-8</v>
      </c>
      <c r="AP383" s="433">
        <f>Z383/'2007output'!$D381</f>
        <v>3.7354854594337956E-9</v>
      </c>
      <c r="AQ383" s="433">
        <f>AA383/'2007output'!$D381</f>
        <v>1.6891087926146237E-10</v>
      </c>
      <c r="AR383" s="433">
        <f>AB383/'2007output'!$D381</f>
        <v>0</v>
      </c>
      <c r="AS383" s="433">
        <f>AC383/'2007output'!$D381</f>
        <v>0</v>
      </c>
      <c r="AT383" s="433">
        <f>AD383/'2007output'!$D381</f>
        <v>0</v>
      </c>
      <c r="AU383" s="433">
        <f>AE383/'2007output'!$D381</f>
        <v>0</v>
      </c>
      <c r="AV383" s="433">
        <f>AF383/'2007output'!$D381</f>
        <v>0</v>
      </c>
      <c r="AW383" s="433">
        <f>AG383/'2007output'!$D381</f>
        <v>0</v>
      </c>
      <c r="AY383" s="370">
        <f>IFERROR(IF(SUMPRODUCT(US_CO2!C386:AX386/SUM(US_CO2!C386:AX386),US_CO2!C$6:AX$6)&gt;3.5,4,IF(SUMPRODUCT(US_CO2!C386:AX386/SUM(US_CO2!C386:AX386),US_CO2!C$6:AX$6)&gt;2.5,3,2)),"")</f>
        <v>4</v>
      </c>
      <c r="AZ383" s="370">
        <f>IFERROR(IF(SUMPRODUCT(US_CH4!C386:AC386/SUM(US_CH4!C386:AC386),US_CH4!C$6:AC$6)&gt;3.5,4,IF(SUMPRODUCT(US_CH4!C386:AC386/SUM(US_CH4!C386:AC386),US_CH4!C$6:AC$6)&gt;2.5,3,2)),"")</f>
        <v>4</v>
      </c>
      <c r="BA383" s="223">
        <f>IFERROR(IF(SUMPRODUCT(US_N2O!C386:AA386/SUM(US_N2O!C386:AA386),US_N2O!C$6:AA$6)&gt;3.5,4,IF(SUMPRODUCT(US_N2O!C386:AA386/SUM(US_N2O!C386:AA386),US_N2O!C$6:AA$6)&gt;2.5,3,2)),"")</f>
        <v>4</v>
      </c>
      <c r="BB383" s="223" t="str">
        <f>IFERROR(IF(SUMPRODUCT(US_Others!U388:V388/SUM(US_Others!U388:V388),US_Others!U$8:V$8)&gt;3.5,4,IF(SUMPRODUCT(US_Others!U388:V388/SUM(US_Others!U388:V388),US_Others!U$8:V$8)&gt;2.5,3,2)),"")</f>
        <v/>
      </c>
      <c r="BC383" s="223">
        <f>IFERROR(IF((US_Others!C388*US_Others!C$8/SUM(US_Others!C388,US_Others!H388,US_Others!N388)+ US_Others!H388*US_Others!H$8/SUM(US_Others!C388,US_Others!H388,US_Others!N388)+US_Others!N388*US_Others!N$8/SUM(US_Others!C388,US_Others!H388,US_Others!N388))&gt;3.5,4,IF((US_Others!C388*US_Others!C$8/SUM(US_Others!C388,US_Others!H388,US_Others!N388)+ US_Others!H388*US_Others!H$8/SUM(US_Others!C388,US_Others!H388,US_Others!N388)+US_Others!N388*US_Others!N$8/SUM(US_Others!C388,US_Others!H388,US_Others!N388))&gt;2.5,3,2)),"")</f>
        <v>4</v>
      </c>
      <c r="BD383" s="223">
        <f>IFERROR(IF((US_Others!D388*US_Others!D$8/SUM(US_Others!D388,US_Others!I388,US_Others!O388)+US_Others!I388*US_Others!I$8/SUM(US_Others!D388,US_Others!I388,US_Others!O388)+US_Others!O388*US_Others!O$8/SUM(US_Others!D388,US_Others!I388,US_Others!O388))&gt;3.5,4,IF((US_Others!D388*US_Others!D$8/SUM(US_Others!D388,US_Others!I388,US_Others!O388)+US_Others!I388*US_Others!I$8/SUM(US_Others!D388,US_Others!I388,US_Others!O388)+US_Others!O388*US_Others!O$8/SUM(US_Others!D388,US_Others!I388,US_Others!O388))&gt;2.5,3,2)),"")</f>
        <v>4</v>
      </c>
      <c r="BE383" s="223">
        <f>IFERROR(IF((US_Others!E388*US_Others!E$8/SUM(US_Others!E388,US_Others!J388,US_Others!P388,US_Others!W388)+US_Others!J388*US_Others!J$8/SUM(US_Others!E388,US_Others!J388,US_Others!P388,US_Others!W388)+US_Others!P388*US_Others!P$8/SUM(US_Others!E388,US_Others!J388,US_Others!P388,US_Others!W388)+US_Others!W388*US_Others!W$8/SUM(US_Others!E388,US_Others!J388,US_Others!P388,US_Others!W388))&gt;3.5,4,IF((US_Others!E388*US_Others!E$8/SUM(US_Others!E388,US_Others!J388,US_Others!P388,US_Others!W388)+US_Others!J388*US_Others!J$8/SUM(US_Others!E388,US_Others!J388,US_Others!P388,US_Others!W388)+US_Others!P388*US_Others!P$8/SUM(US_Others!E388,US_Others!J388,US_Others!P388,US_Others!W388)+US_Others!W388*US_Others!W$8/SUM(US_Others!E388,US_Others!J388,US_Others!P388,US_Others!W388))&gt;2.5,3,2)),"")</f>
        <v>4</v>
      </c>
      <c r="BF383" s="223">
        <f>IFERROR(IF((US_Others!F388*US_Others!F$8/SUM(US_Others!F388,US_Others!K388,US_Others!Q388)+US_Others!K388*US_Others!K$8/SUM(US_Others!F388,US_Others!K388,US_Others!Q388)+US_Others!Q388*US_Others!Q$8/SUM(US_Others!F388,US_Others!K388,US_Others!Q388))&gt;3.5,4,IF((US_Others!F388*US_Others!F$8/SUM(US_Others!F388,US_Others!K388,US_Others!Q388)+US_Others!K388*US_Others!K$8/SUM(US_Others!F388,US_Others!K388,US_Others!Q388)+US_Others!Q388*US_Others!Q$8/SUM(US_Others!F388,US_Others!K388,US_Others!Q388))&gt;2.5,3,2)),"")</f>
        <v>4</v>
      </c>
      <c r="BG383" s="223">
        <f>IFERROR(IF((US_Others!G388*US_Others!G$8/SUM(US_Others!G388,US_Others!L388,US_Others!R388)+US_Others!L388*US_Others!L$8/SUM(US_Others!G388,US_Others!L388,US_Others!R388)+US_Others!R388*US_Others!R$8/SUM(US_Others!G388,US_Others!L388,US_Others!R388))&gt;3.5,4,IF((US_Others!G388*US_Others!G$8/SUM(US_Others!G388,US_Others!L388,US_Others!R388)+US_Others!L388*US_Others!L$8/SUM(US_Others!G388,US_Others!L388,US_Others!R388)+US_Others!R388*US_Others!R$8/SUM(US_Others!G388,US_Others!L388,US_Others!R388))&gt;2.5,3,2)),"")</f>
        <v>4</v>
      </c>
      <c r="BH383" s="219" t="str">
        <f>IFERROR(IF((US_Others!Z388*US_Others!Z$8/SUM(US_Others!Z388,US_Others!AB388)+US_Others!AB388*US_Others!AB$8/SUM(US_Others!Z388,US_Others!AB388))&gt;3.5,4,IF((US_Others!Z388*US_Others!Z$8/SUM(US_Others!Z388,US_Others!AB388)+US_Others!AB388*US_Others!AB$8/SUM(US_Others!Z388,US_Others!AB388))&gt;2.5,3,2)),"")</f>
        <v/>
      </c>
      <c r="BI383" s="219" t="str">
        <f>IFERROR(IF((US_Others!AA388*US_Others!AA$8/SUM(US_Others!AA388,US_Others!AC388)+US_Others!AC388*US_Others!AC$8/SUM(US_Others!AA388,US_Others!AC388))&gt;3.5,4,IF((US_Others!AA388*US_Others!AA$8/SUM(US_Others!AA388,US_Others!AC388)+US_Others!AC388*US_Others!AC$8/SUM(US_Others!AA388,US_Others!AC388))&gt;2.5,3,2)),"")</f>
        <v/>
      </c>
      <c r="BJ383" s="219" t="str">
        <f>IFERROR(US_Others!AD388*US_Others!AD$8/US_Others!AD388,"")</f>
        <v/>
      </c>
      <c r="BK383" s="74" t="str">
        <f>IFERROR(US_Others!AE388*US_Others!AE$8/US_Others!AE388,"")</f>
        <v/>
      </c>
      <c r="BL383" s="219" t="str">
        <f>IFERROR(IF(SUMPRODUCT(US_Others!AG388:AI388/SUM(US_Others!AG388:AI388),US_Others!AG$8:AI$8)&gt;3.5,4,IF(SUMPRODUCT(US_Others!AG388:AI388/SUM(US_Others!AG388:AI388),US_Others!AG$8:AI$8)&gt;2.5,3,2)),"")</f>
        <v/>
      </c>
      <c r="BM383" s="219" t="str">
        <f>IFERROR(US_Others!AL388*US_Others!AL$8/US_Others!AL388,"")</f>
        <v/>
      </c>
    </row>
    <row r="384" spans="1:65">
      <c r="A384" s="200" t="s">
        <v>548</v>
      </c>
      <c r="B384" s="332">
        <v>814000</v>
      </c>
      <c r="C384" s="333">
        <f>SUM(US_CO2!C387:AX387)</f>
        <v>0</v>
      </c>
      <c r="D384" s="333">
        <f>SUM(US_CH4!C387:AC387)</f>
        <v>0</v>
      </c>
      <c r="E384" s="333">
        <f>SUM(US_N2O!C387:AA387)</f>
        <v>0</v>
      </c>
      <c r="F384" s="332">
        <f>US_Others!V389+US_Others!U389</f>
        <v>0</v>
      </c>
      <c r="G384" s="332">
        <f>US_Others!C389+US_Others!H389+US_Others!N389</f>
        <v>0</v>
      </c>
      <c r="H384" s="332">
        <f>US_Others!D389+US_Others!I389+US_Others!O389</f>
        <v>0</v>
      </c>
      <c r="I384" s="332">
        <f>US_Others!E389+US_Others!J389+US_Others!P389+US_Others!W389</f>
        <v>0</v>
      </c>
      <c r="J384" s="332">
        <f>US_Others!F389+US_Others!K389+US_Others!Q389</f>
        <v>0</v>
      </c>
      <c r="K384" s="332">
        <f>US_Others!G389+US_Others!L389+US_Others!R389</f>
        <v>0</v>
      </c>
      <c r="L384" s="332">
        <f>US_Others!Z389+US_Others!AB389</f>
        <v>0</v>
      </c>
      <c r="M384" s="332">
        <f>US_Others!AA389+US_Others!AC389</f>
        <v>0</v>
      </c>
      <c r="N384" s="332">
        <f>US_Others!AD389</f>
        <v>0</v>
      </c>
      <c r="O384" s="332">
        <f>US_Others!AE389</f>
        <v>0</v>
      </c>
      <c r="P384" s="332">
        <f>SUM(US_Others!AG389:AI389)</f>
        <v>0</v>
      </c>
      <c r="Q384" s="332">
        <f>US_Others!AL389</f>
        <v>0</v>
      </c>
      <c r="R384" s="332"/>
      <c r="S384" s="334">
        <f t="shared" si="5"/>
        <v>0</v>
      </c>
      <c r="T384" s="334">
        <f>D384*1000/Spec!I$6</f>
        <v>0</v>
      </c>
      <c r="U384" s="334">
        <f>E384*1000/Spec!I$7</f>
        <v>0</v>
      </c>
      <c r="V384" s="334">
        <f>F384*1000/Spec!I$8</f>
        <v>0</v>
      </c>
      <c r="W384" s="334">
        <f>G384*1000/Spec!I$9</f>
        <v>0</v>
      </c>
      <c r="X384" s="334">
        <f>H384*1000/Spec!I$10</f>
        <v>0</v>
      </c>
      <c r="Y384" s="334">
        <f>I384*1000/Spec!I$11</f>
        <v>0</v>
      </c>
      <c r="Z384" s="334">
        <f>J384*1000/Spec!I$12</f>
        <v>0</v>
      </c>
      <c r="AA384" s="334">
        <f>K384*1000/Spec!I$15</f>
        <v>0</v>
      </c>
      <c r="AB384" s="334">
        <f>L384*1000/Spec!I$17</f>
        <v>0</v>
      </c>
      <c r="AC384" s="334">
        <f>M384*1000/Spec!I$18</f>
        <v>0</v>
      </c>
      <c r="AD384" s="335">
        <f>N384*1000/Spec!I$25</f>
        <v>0</v>
      </c>
      <c r="AE384" s="335">
        <f>O384*1000/Spec!I$26</f>
        <v>0</v>
      </c>
      <c r="AF384" s="334">
        <f>P384*1000/Spec!I$21</f>
        <v>0</v>
      </c>
      <c r="AG384" s="334">
        <f>Q384*1000/Spec!I$22</f>
        <v>0</v>
      </c>
      <c r="AI384" s="432">
        <f>S384/'2007output'!$D382</f>
        <v>0</v>
      </c>
      <c r="AJ384" s="432">
        <f>T384/'2007output'!$D382</f>
        <v>0</v>
      </c>
      <c r="AK384" s="432">
        <f>U384/'2007output'!$D382</f>
        <v>0</v>
      </c>
      <c r="AL384" s="433">
        <f>V384/'2007output'!$D382</f>
        <v>0</v>
      </c>
      <c r="AM384" s="433">
        <f>W384/'2007output'!$D382</f>
        <v>0</v>
      </c>
      <c r="AN384" s="433">
        <f>X384/'2007output'!$D382</f>
        <v>0</v>
      </c>
      <c r="AO384" s="433">
        <f>Y384/'2007output'!$D382</f>
        <v>0</v>
      </c>
      <c r="AP384" s="433">
        <f>Z384/'2007output'!$D382</f>
        <v>0</v>
      </c>
      <c r="AQ384" s="433">
        <f>AA384/'2007output'!$D382</f>
        <v>0</v>
      </c>
      <c r="AR384" s="433">
        <f>AB384/'2007output'!$D382</f>
        <v>0</v>
      </c>
      <c r="AS384" s="433">
        <f>AC384/'2007output'!$D382</f>
        <v>0</v>
      </c>
      <c r="AT384" s="433">
        <f>AD384/'2007output'!$D382</f>
        <v>0</v>
      </c>
      <c r="AU384" s="433">
        <f>AE384/'2007output'!$D382</f>
        <v>0</v>
      </c>
      <c r="AV384" s="433">
        <f>AF384/'2007output'!$D382</f>
        <v>0</v>
      </c>
      <c r="AW384" s="433">
        <f>AG384/'2007output'!$D382</f>
        <v>0</v>
      </c>
      <c r="AY384" s="370" t="str">
        <f>IFERROR(IF(SUMPRODUCT(US_CO2!C387:AX387/SUM(US_CO2!C387:AX387),US_CO2!C$6:AX$6)&gt;3.5,4,IF(SUMPRODUCT(US_CO2!C387:AX387/SUM(US_CO2!C387:AX387),US_CO2!C$6:AX$6)&gt;2.5,3,2)),"")</f>
        <v/>
      </c>
      <c r="AZ384" s="370" t="str">
        <f>IFERROR(IF(SUMPRODUCT(US_CH4!C387:AC387/SUM(US_CH4!C387:AC387),US_CH4!C$6:AC$6)&gt;3.5,4,IF(SUMPRODUCT(US_CH4!C387:AC387/SUM(US_CH4!C387:AC387),US_CH4!C$6:AC$6)&gt;2.5,3,2)),"")</f>
        <v/>
      </c>
      <c r="BA384" s="223" t="str">
        <f>IFERROR(IF(SUMPRODUCT(US_N2O!C387:AA387/SUM(US_N2O!C387:AA387),US_N2O!C$6:AA$6)&gt;3.5,4,IF(SUMPRODUCT(US_N2O!C387:AA387/SUM(US_N2O!C387:AA387),US_N2O!C$6:AA$6)&gt;2.5,3,2)),"")</f>
        <v/>
      </c>
      <c r="BB384" s="223" t="str">
        <f>IFERROR(IF(SUMPRODUCT(US_Others!U389:V389/SUM(US_Others!U389:V389),US_Others!U$8:V$8)&gt;3.5,4,IF(SUMPRODUCT(US_Others!U389:V389/SUM(US_Others!U389:V389),US_Others!U$8:V$8)&gt;2.5,3,2)),"")</f>
        <v/>
      </c>
      <c r="BC384" s="223" t="str">
        <f>IFERROR(IF((US_Others!C389*US_Others!C$8/SUM(US_Others!C389,US_Others!H389,US_Others!N389)+ US_Others!H389*US_Others!H$8/SUM(US_Others!C389,US_Others!H389,US_Others!N389)+US_Others!N389*US_Others!N$8/SUM(US_Others!C389,US_Others!H389,US_Others!N389))&gt;3.5,4,IF((US_Others!C389*US_Others!C$8/SUM(US_Others!C389,US_Others!H389,US_Others!N389)+ US_Others!H389*US_Others!H$8/SUM(US_Others!C389,US_Others!H389,US_Others!N389)+US_Others!N389*US_Others!N$8/SUM(US_Others!C389,US_Others!H389,US_Others!N389))&gt;2.5,3,2)),"")</f>
        <v/>
      </c>
      <c r="BD384" s="223" t="str">
        <f>IFERROR(IF((US_Others!D389*US_Others!D$8/SUM(US_Others!D389,US_Others!I389,US_Others!O389)+US_Others!I389*US_Others!I$8/SUM(US_Others!D389,US_Others!I389,US_Others!O389)+US_Others!O389*US_Others!O$8/SUM(US_Others!D389,US_Others!I389,US_Others!O389))&gt;3.5,4,IF((US_Others!D389*US_Others!D$8/SUM(US_Others!D389,US_Others!I389,US_Others!O389)+US_Others!I389*US_Others!I$8/SUM(US_Others!D389,US_Others!I389,US_Others!O389)+US_Others!O389*US_Others!O$8/SUM(US_Others!D389,US_Others!I389,US_Others!O389))&gt;2.5,3,2)),"")</f>
        <v/>
      </c>
      <c r="BE384" s="223" t="str">
        <f>IFERROR(IF((US_Others!E389*US_Others!E$8/SUM(US_Others!E389,US_Others!J389,US_Others!P389,US_Others!W389)+US_Others!J389*US_Others!J$8/SUM(US_Others!E389,US_Others!J389,US_Others!P389,US_Others!W389)+US_Others!P389*US_Others!P$8/SUM(US_Others!E389,US_Others!J389,US_Others!P389,US_Others!W389)+US_Others!W389*US_Others!W$8/SUM(US_Others!E389,US_Others!J389,US_Others!P389,US_Others!W389))&gt;3.5,4,IF((US_Others!E389*US_Others!E$8/SUM(US_Others!E389,US_Others!J389,US_Others!P389,US_Others!W389)+US_Others!J389*US_Others!J$8/SUM(US_Others!E389,US_Others!J389,US_Others!P389,US_Others!W389)+US_Others!P389*US_Others!P$8/SUM(US_Others!E389,US_Others!J389,US_Others!P389,US_Others!W389)+US_Others!W389*US_Others!W$8/SUM(US_Others!E389,US_Others!J389,US_Others!P389,US_Others!W389))&gt;2.5,3,2)),"")</f>
        <v/>
      </c>
      <c r="BF384" s="223" t="str">
        <f>IFERROR(IF((US_Others!F389*US_Others!F$8/SUM(US_Others!F389,US_Others!K389,US_Others!Q389)+US_Others!K389*US_Others!K$8/SUM(US_Others!F389,US_Others!K389,US_Others!Q389)+US_Others!Q389*US_Others!Q$8/SUM(US_Others!F389,US_Others!K389,US_Others!Q389))&gt;3.5,4,IF((US_Others!F389*US_Others!F$8/SUM(US_Others!F389,US_Others!K389,US_Others!Q389)+US_Others!K389*US_Others!K$8/SUM(US_Others!F389,US_Others!K389,US_Others!Q389)+US_Others!Q389*US_Others!Q$8/SUM(US_Others!F389,US_Others!K389,US_Others!Q389))&gt;2.5,3,2)),"")</f>
        <v/>
      </c>
      <c r="BG384" s="223" t="str">
        <f>IFERROR(IF((US_Others!G389*US_Others!G$8/SUM(US_Others!G389,US_Others!L389,US_Others!R389)+US_Others!L389*US_Others!L$8/SUM(US_Others!G389,US_Others!L389,US_Others!R389)+US_Others!R389*US_Others!R$8/SUM(US_Others!G389,US_Others!L389,US_Others!R389))&gt;3.5,4,IF((US_Others!G389*US_Others!G$8/SUM(US_Others!G389,US_Others!L389,US_Others!R389)+US_Others!L389*US_Others!L$8/SUM(US_Others!G389,US_Others!L389,US_Others!R389)+US_Others!R389*US_Others!R$8/SUM(US_Others!G389,US_Others!L389,US_Others!R389))&gt;2.5,3,2)),"")</f>
        <v/>
      </c>
      <c r="BH384" s="219" t="str">
        <f>IFERROR(IF((US_Others!Z389*US_Others!Z$8/SUM(US_Others!Z389,US_Others!AB389)+US_Others!AB389*US_Others!AB$8/SUM(US_Others!Z389,US_Others!AB389))&gt;3.5,4,IF((US_Others!Z389*US_Others!Z$8/SUM(US_Others!Z389,US_Others!AB389)+US_Others!AB389*US_Others!AB$8/SUM(US_Others!Z389,US_Others!AB389))&gt;2.5,3,2)),"")</f>
        <v/>
      </c>
      <c r="BI384" s="219" t="str">
        <f>IFERROR(IF((US_Others!AA389*US_Others!AA$8/SUM(US_Others!AA389,US_Others!AC389)+US_Others!AC389*US_Others!AC$8/SUM(US_Others!AA389,US_Others!AC389))&gt;3.5,4,IF((US_Others!AA389*US_Others!AA$8/SUM(US_Others!AA389,US_Others!AC389)+US_Others!AC389*US_Others!AC$8/SUM(US_Others!AA389,US_Others!AC389))&gt;2.5,3,2)),"")</f>
        <v/>
      </c>
      <c r="BJ384" s="219" t="str">
        <f>IFERROR(US_Others!AD389*US_Others!AD$8/US_Others!AD389,"")</f>
        <v/>
      </c>
      <c r="BK384" s="74" t="str">
        <f>IFERROR(US_Others!AE389*US_Others!AE$8/US_Others!AE389,"")</f>
        <v/>
      </c>
      <c r="BL384" s="219" t="str">
        <f>IFERROR(IF(SUMPRODUCT(US_Others!AG389:AI389/SUM(US_Others!AG389:AI389),US_Others!AG$8:AI$8)&gt;3.5,4,IF(SUMPRODUCT(US_Others!AG389:AI389/SUM(US_Others!AG389:AI389),US_Others!AG$8:AI$8)&gt;2.5,3,2)),"")</f>
        <v/>
      </c>
      <c r="BM384" s="219" t="str">
        <f>IFERROR(US_Others!AL389*US_Others!AL$8/US_Others!AL389,"")</f>
        <v/>
      </c>
    </row>
    <row r="385" spans="1:65">
      <c r="A385" s="200" t="s">
        <v>549</v>
      </c>
      <c r="B385" s="332" t="s">
        <v>550</v>
      </c>
      <c r="C385" s="333">
        <f>SUM(US_CO2!C388:AX388)</f>
        <v>50.269764927430927</v>
      </c>
      <c r="D385" s="333">
        <f>SUM(US_CH4!C388:AC388)</f>
        <v>4.1053788663147468E-2</v>
      </c>
      <c r="E385" s="333">
        <f>SUM(US_N2O!C388:AA388)</f>
        <v>1.7892207569679686E-2</v>
      </c>
      <c r="F385" s="332">
        <f>US_Others!V390+US_Others!U390</f>
        <v>0</v>
      </c>
      <c r="G385" s="332">
        <f>US_Others!C390+US_Others!H390+US_Others!N390</f>
        <v>2.7158978324224377E-4</v>
      </c>
      <c r="H385" s="332">
        <f>US_Others!D390+US_Others!I390+US_Others!O390</f>
        <v>4.4540724451727978E-3</v>
      </c>
      <c r="I385" s="332">
        <f>US_Others!E390+US_Others!J390+US_Others!P390+US_Others!W390</f>
        <v>2.0586505569762079E-2</v>
      </c>
      <c r="J385" s="332">
        <f>US_Others!F390+US_Others!K390+US_Others!Q390</f>
        <v>3.5578261604733937E-3</v>
      </c>
      <c r="K385" s="332">
        <f>US_Others!G390+US_Others!L390+US_Others!R390</f>
        <v>3.5306671821491698E-4</v>
      </c>
      <c r="L385" s="332">
        <f>US_Others!Z390+US_Others!AB390</f>
        <v>0</v>
      </c>
      <c r="M385" s="332">
        <f>US_Others!AA390+US_Others!AC390</f>
        <v>0</v>
      </c>
      <c r="N385" s="332">
        <f>US_Others!AD390</f>
        <v>0</v>
      </c>
      <c r="O385" s="332">
        <f>US_Others!AE390</f>
        <v>0</v>
      </c>
      <c r="P385" s="332">
        <f>SUM(US_Others!AG390:AI390)</f>
        <v>0</v>
      </c>
      <c r="Q385" s="332">
        <f>US_Others!AL390</f>
        <v>0</v>
      </c>
      <c r="R385" s="332"/>
      <c r="S385" s="334">
        <f t="shared" si="5"/>
        <v>50269.76492743093</v>
      </c>
      <c r="T385" s="334">
        <f>D385*1000/Spec!I$6</f>
        <v>1.6421515465258987</v>
      </c>
      <c r="U385" s="334">
        <f>E385*1000/Spec!I$7</f>
        <v>6.0040964998925112E-2</v>
      </c>
      <c r="V385" s="334">
        <f>F385*1000/Spec!I$8</f>
        <v>0</v>
      </c>
      <c r="W385" s="334">
        <f>G385*1000/Spec!I$9</f>
        <v>4.023552344329537E-4</v>
      </c>
      <c r="X385" s="334">
        <f>H385*1000/Spec!I$10</f>
        <v>1.272592127192228E-3</v>
      </c>
      <c r="Y385" s="334">
        <f>I385*1000/Spec!I$11</f>
        <v>1.4396157741092363E-2</v>
      </c>
      <c r="Z385" s="334">
        <f>J385*1000/Spec!I$12</f>
        <v>7.9593426408800752E-4</v>
      </c>
      <c r="AA385" s="334">
        <f>K385*1000/Spec!I$15</f>
        <v>3.5990491153406417E-5</v>
      </c>
      <c r="AB385" s="334">
        <f>L385*1000/Spec!I$17</f>
        <v>0</v>
      </c>
      <c r="AC385" s="334">
        <f>M385*1000/Spec!I$18</f>
        <v>0</v>
      </c>
      <c r="AD385" s="335">
        <f>N385*1000/Spec!I$25</f>
        <v>0</v>
      </c>
      <c r="AE385" s="335">
        <f>O385*1000/Spec!I$26</f>
        <v>0</v>
      </c>
      <c r="AF385" s="334">
        <f>P385*1000/Spec!I$21</f>
        <v>0</v>
      </c>
      <c r="AG385" s="334">
        <f>Q385*1000/Spec!I$22</f>
        <v>0</v>
      </c>
      <c r="AI385" s="432">
        <f>S385/'2007output'!$D383</f>
        <v>8.303648210754129E-2</v>
      </c>
      <c r="AJ385" s="432">
        <f>T385/'2007output'!$D383</f>
        <v>2.712534815068564E-6</v>
      </c>
      <c r="AK385" s="432">
        <f>U385/'2007output'!$D383</f>
        <v>9.9176722291220581E-8</v>
      </c>
      <c r="AL385" s="433">
        <f>V385/'2007output'!$D383</f>
        <v>0</v>
      </c>
      <c r="AM385" s="433">
        <f>W385/'2007output'!$D383</f>
        <v>6.6461745490750173E-10</v>
      </c>
      <c r="AN385" s="433">
        <f>X385/'2007output'!$D383</f>
        <v>2.1020900645217274E-9</v>
      </c>
      <c r="AO385" s="433">
        <f>Y385/'2007output'!$D383</f>
        <v>2.3779826629610021E-8</v>
      </c>
      <c r="AP385" s="433">
        <f>Z385/'2007output'!$D383</f>
        <v>1.3147382203623232E-9</v>
      </c>
      <c r="AQ385" s="433">
        <f>AA385/'2007output'!$D383</f>
        <v>5.9449726471083891E-11</v>
      </c>
      <c r="AR385" s="433">
        <f>AB385/'2007output'!$D383</f>
        <v>0</v>
      </c>
      <c r="AS385" s="433">
        <f>AC385/'2007output'!$D383</f>
        <v>0</v>
      </c>
      <c r="AT385" s="433">
        <f>AD385/'2007output'!$D383</f>
        <v>0</v>
      </c>
      <c r="AU385" s="433">
        <f>AE385/'2007output'!$D383</f>
        <v>0</v>
      </c>
      <c r="AV385" s="433">
        <f>AF385/'2007output'!$D383</f>
        <v>0</v>
      </c>
      <c r="AW385" s="433">
        <f>AG385/'2007output'!$D383</f>
        <v>0</v>
      </c>
      <c r="AY385" s="370">
        <f>IFERROR(IF(SUMPRODUCT(US_CO2!C388:AX388/SUM(US_CO2!C388:AX388),US_CO2!C$6:AX$6)&gt;3.5,4,IF(SUMPRODUCT(US_CO2!C388:AX388/SUM(US_CO2!C388:AX388),US_CO2!C$6:AX$6)&gt;2.5,3,2)),"")</f>
        <v>3</v>
      </c>
      <c r="AZ385" s="370">
        <f>IFERROR(IF(SUMPRODUCT(US_CH4!C388:AC388/SUM(US_CH4!C388:AC388),US_CH4!C$6:AC$6)&gt;3.5,4,IF(SUMPRODUCT(US_CH4!C388:AC388/SUM(US_CH4!C388:AC388),US_CH4!C$6:AC$6)&gt;2.5,3,2)),"")</f>
        <v>4</v>
      </c>
      <c r="BA385" s="223">
        <f>IFERROR(IF(SUMPRODUCT(US_N2O!C388:AA388/SUM(US_N2O!C388:AA388),US_N2O!C$6:AA$6)&gt;3.5,4,IF(SUMPRODUCT(US_N2O!C388:AA388/SUM(US_N2O!C388:AA388),US_N2O!C$6:AA$6)&gt;2.5,3,2)),"")</f>
        <v>4</v>
      </c>
      <c r="BB385" s="223" t="str">
        <f>IFERROR(IF(SUMPRODUCT(US_Others!U390:V390/SUM(US_Others!U390:V390),US_Others!U$8:V$8)&gt;3.5,4,IF(SUMPRODUCT(US_Others!U390:V390/SUM(US_Others!U390:V390),US_Others!U$8:V$8)&gt;2.5,3,2)),"")</f>
        <v/>
      </c>
      <c r="BC385" s="223">
        <f>IFERROR(IF((US_Others!C390*US_Others!C$8/SUM(US_Others!C390,US_Others!H390,US_Others!N390)+ US_Others!H390*US_Others!H$8/SUM(US_Others!C390,US_Others!H390,US_Others!N390)+US_Others!N390*US_Others!N$8/SUM(US_Others!C390,US_Others!H390,US_Others!N390))&gt;3.5,4,IF((US_Others!C390*US_Others!C$8/SUM(US_Others!C390,US_Others!H390,US_Others!N390)+ US_Others!H390*US_Others!H$8/SUM(US_Others!C390,US_Others!H390,US_Others!N390)+US_Others!N390*US_Others!N$8/SUM(US_Others!C390,US_Others!H390,US_Others!N390))&gt;2.5,3,2)),"")</f>
        <v>4</v>
      </c>
      <c r="BD385" s="223">
        <f>IFERROR(IF((US_Others!D390*US_Others!D$8/SUM(US_Others!D390,US_Others!I390,US_Others!O390)+US_Others!I390*US_Others!I$8/SUM(US_Others!D390,US_Others!I390,US_Others!O390)+US_Others!O390*US_Others!O$8/SUM(US_Others!D390,US_Others!I390,US_Others!O390))&gt;3.5,4,IF((US_Others!D390*US_Others!D$8/SUM(US_Others!D390,US_Others!I390,US_Others!O390)+US_Others!I390*US_Others!I$8/SUM(US_Others!D390,US_Others!I390,US_Others!O390)+US_Others!O390*US_Others!O$8/SUM(US_Others!D390,US_Others!I390,US_Others!O390))&gt;2.5,3,2)),"")</f>
        <v>4</v>
      </c>
      <c r="BE385" s="223">
        <f>IFERROR(IF((US_Others!E390*US_Others!E$8/SUM(US_Others!E390,US_Others!J390,US_Others!P390,US_Others!W390)+US_Others!J390*US_Others!J$8/SUM(US_Others!E390,US_Others!J390,US_Others!P390,US_Others!W390)+US_Others!P390*US_Others!P$8/SUM(US_Others!E390,US_Others!J390,US_Others!P390,US_Others!W390)+US_Others!W390*US_Others!W$8/SUM(US_Others!E390,US_Others!J390,US_Others!P390,US_Others!W390))&gt;3.5,4,IF((US_Others!E390*US_Others!E$8/SUM(US_Others!E390,US_Others!J390,US_Others!P390,US_Others!W390)+US_Others!J390*US_Others!J$8/SUM(US_Others!E390,US_Others!J390,US_Others!P390,US_Others!W390)+US_Others!P390*US_Others!P$8/SUM(US_Others!E390,US_Others!J390,US_Others!P390,US_Others!W390)+US_Others!W390*US_Others!W$8/SUM(US_Others!E390,US_Others!J390,US_Others!P390,US_Others!W390))&gt;2.5,3,2)),"")</f>
        <v>4</v>
      </c>
      <c r="BF385" s="223">
        <f>IFERROR(IF((US_Others!F390*US_Others!F$8/SUM(US_Others!F390,US_Others!K390,US_Others!Q390)+US_Others!K390*US_Others!K$8/SUM(US_Others!F390,US_Others!K390,US_Others!Q390)+US_Others!Q390*US_Others!Q$8/SUM(US_Others!F390,US_Others!K390,US_Others!Q390))&gt;3.5,4,IF((US_Others!F390*US_Others!F$8/SUM(US_Others!F390,US_Others!K390,US_Others!Q390)+US_Others!K390*US_Others!K$8/SUM(US_Others!F390,US_Others!K390,US_Others!Q390)+US_Others!Q390*US_Others!Q$8/SUM(US_Others!F390,US_Others!K390,US_Others!Q390))&gt;2.5,3,2)),"")</f>
        <v>4</v>
      </c>
      <c r="BG385" s="223">
        <f>IFERROR(IF((US_Others!G390*US_Others!G$8/SUM(US_Others!G390,US_Others!L390,US_Others!R390)+US_Others!L390*US_Others!L$8/SUM(US_Others!G390,US_Others!L390,US_Others!R390)+US_Others!R390*US_Others!R$8/SUM(US_Others!G390,US_Others!L390,US_Others!R390))&gt;3.5,4,IF((US_Others!G390*US_Others!G$8/SUM(US_Others!G390,US_Others!L390,US_Others!R390)+US_Others!L390*US_Others!L$8/SUM(US_Others!G390,US_Others!L390,US_Others!R390)+US_Others!R390*US_Others!R$8/SUM(US_Others!G390,US_Others!L390,US_Others!R390))&gt;2.5,3,2)),"")</f>
        <v>4</v>
      </c>
      <c r="BH385" s="219" t="str">
        <f>IFERROR(IF((US_Others!Z390*US_Others!Z$8/SUM(US_Others!Z390,US_Others!AB390)+US_Others!AB390*US_Others!AB$8/SUM(US_Others!Z390,US_Others!AB390))&gt;3.5,4,IF((US_Others!Z390*US_Others!Z$8/SUM(US_Others!Z390,US_Others!AB390)+US_Others!AB390*US_Others!AB$8/SUM(US_Others!Z390,US_Others!AB390))&gt;2.5,3,2)),"")</f>
        <v/>
      </c>
      <c r="BI385" s="219" t="str">
        <f>IFERROR(IF((US_Others!AA390*US_Others!AA$8/SUM(US_Others!AA390,US_Others!AC390)+US_Others!AC390*US_Others!AC$8/SUM(US_Others!AA390,US_Others!AC390))&gt;3.5,4,IF((US_Others!AA390*US_Others!AA$8/SUM(US_Others!AA390,US_Others!AC390)+US_Others!AC390*US_Others!AC$8/SUM(US_Others!AA390,US_Others!AC390))&gt;2.5,3,2)),"")</f>
        <v/>
      </c>
      <c r="BJ385" s="219" t="str">
        <f>IFERROR(US_Others!AD390*US_Others!AD$8/US_Others!AD390,"")</f>
        <v/>
      </c>
      <c r="BK385" s="74" t="str">
        <f>IFERROR(US_Others!AE390*US_Others!AE$8/US_Others!AE390,"")</f>
        <v/>
      </c>
      <c r="BL385" s="219" t="str">
        <f>IFERROR(IF(SUMPRODUCT(US_Others!AG390:AI390/SUM(US_Others!AG390:AI390),US_Others!AG$8:AI$8)&gt;3.5,4,IF(SUMPRODUCT(US_Others!AG390:AI390/SUM(US_Others!AG390:AI390),US_Others!AG$8:AI$8)&gt;2.5,3,2)),"")</f>
        <v/>
      </c>
      <c r="BM385" s="219" t="str">
        <f>IFERROR(US_Others!AL390*US_Others!AL$8/US_Others!AL390,"")</f>
        <v/>
      </c>
    </row>
    <row r="386" spans="1:65">
      <c r="A386" s="200" t="s">
        <v>551</v>
      </c>
      <c r="B386" s="332" t="s">
        <v>552</v>
      </c>
      <c r="C386" s="333">
        <f>SUM(US_CO2!C389:AX389)</f>
        <v>5.3442637581027927</v>
      </c>
      <c r="D386" s="333">
        <f>SUM(US_CH4!C389:AC389)</f>
        <v>6.7162725112341753E-3</v>
      </c>
      <c r="E386" s="333">
        <f>SUM(US_N2O!C389:AA389)</f>
        <v>2.3796186535475789E-3</v>
      </c>
      <c r="F386" s="332">
        <f>US_Others!V391+US_Others!U391</f>
        <v>0</v>
      </c>
      <c r="G386" s="332">
        <f>US_Others!C391+US_Others!H391+US_Others!N391</f>
        <v>3.4110236853661412E-4</v>
      </c>
      <c r="H386" s="332">
        <f>US_Others!D391+US_Others!I391+US_Others!O391</f>
        <v>5.5940788440004734E-3</v>
      </c>
      <c r="I386" s="332">
        <f>US_Others!E391+US_Others!J391+US_Others!P391+US_Others!W391</f>
        <v>2.5855559535075352E-2</v>
      </c>
      <c r="J386" s="332">
        <f>US_Others!F391+US_Others!K391+US_Others!Q391</f>
        <v>4.4684410278296467E-3</v>
      </c>
      <c r="K386" s="332">
        <f>US_Others!G391+US_Others!L391+US_Others!R391</f>
        <v>4.434330790975985E-4</v>
      </c>
      <c r="L386" s="332">
        <f>US_Others!Z391+US_Others!AB391</f>
        <v>0</v>
      </c>
      <c r="M386" s="332">
        <f>US_Others!AA391+US_Others!AC391</f>
        <v>0</v>
      </c>
      <c r="N386" s="332">
        <f>US_Others!AD391</f>
        <v>0</v>
      </c>
      <c r="O386" s="332">
        <f>US_Others!AE391</f>
        <v>0</v>
      </c>
      <c r="P386" s="332">
        <f>SUM(US_Others!AG391:AI391)</f>
        <v>0</v>
      </c>
      <c r="Q386" s="332">
        <f>US_Others!AL391</f>
        <v>0</v>
      </c>
      <c r="R386" s="332"/>
      <c r="S386" s="334">
        <f t="shared" si="5"/>
        <v>5344.263758102793</v>
      </c>
      <c r="T386" s="334">
        <f>D386*1000/Spec!I$6</f>
        <v>0.26865090044936701</v>
      </c>
      <c r="U386" s="334">
        <f>E386*1000/Spec!I$7</f>
        <v>7.9852974951261039E-3</v>
      </c>
      <c r="V386" s="334">
        <f>F386*1000/Spec!I$8</f>
        <v>0</v>
      </c>
      <c r="W386" s="334">
        <f>G386*1000/Spec!I$9</f>
        <v>5.0533684227646537E-4</v>
      </c>
      <c r="X386" s="334">
        <f>H386*1000/Spec!I$10</f>
        <v>1.5983082411429924E-3</v>
      </c>
      <c r="Y386" s="334">
        <f>I386*1000/Spec!I$11</f>
        <v>1.8080810863689057E-2</v>
      </c>
      <c r="Z386" s="334">
        <f>J386*1000/Spec!I$12</f>
        <v>9.9965123665092764E-4</v>
      </c>
      <c r="AA386" s="334">
        <f>K386*1000/Spec!I$15</f>
        <v>4.5202148735738886E-5</v>
      </c>
      <c r="AB386" s="334">
        <f>L386*1000/Spec!I$17</f>
        <v>0</v>
      </c>
      <c r="AC386" s="334">
        <f>M386*1000/Spec!I$18</f>
        <v>0</v>
      </c>
      <c r="AD386" s="335">
        <f>N386*1000/Spec!I$25</f>
        <v>0</v>
      </c>
      <c r="AE386" s="335">
        <f>O386*1000/Spec!I$26</f>
        <v>0</v>
      </c>
      <c r="AF386" s="334">
        <f>P386*1000/Spec!I$21</f>
        <v>0</v>
      </c>
      <c r="AG386" s="334">
        <f>Q386*1000/Spec!I$22</f>
        <v>0</v>
      </c>
      <c r="AI386" s="432">
        <f>S386/'2007output'!$D384</f>
        <v>1.6280084726982714E-2</v>
      </c>
      <c r="AJ386" s="432">
        <f>T386/'2007output'!$D384</f>
        <v>8.183839008066729E-7</v>
      </c>
      <c r="AK386" s="432">
        <f>U386/'2007output'!$D384</f>
        <v>2.4325393669747711E-8</v>
      </c>
      <c r="AL386" s="433">
        <f>V386/'2007output'!$D384</f>
        <v>0</v>
      </c>
      <c r="AM386" s="433">
        <f>W386/'2007output'!$D384</f>
        <v>1.5393938211701035E-9</v>
      </c>
      <c r="AN386" s="433">
        <f>X386/'2007output'!$D384</f>
        <v>4.8688827429580149E-9</v>
      </c>
      <c r="AO386" s="433">
        <f>Y386/'2007output'!$D384</f>
        <v>5.5079080321796048E-8</v>
      </c>
      <c r="AP386" s="433">
        <f>Z386/'2007output'!$D384</f>
        <v>3.04521026033482E-9</v>
      </c>
      <c r="AQ386" s="433">
        <f>AA386/'2007output'!$D384</f>
        <v>1.3769807115971113E-10</v>
      </c>
      <c r="AR386" s="433">
        <f>AB386/'2007output'!$D384</f>
        <v>0</v>
      </c>
      <c r="AS386" s="433">
        <f>AC386/'2007output'!$D384</f>
        <v>0</v>
      </c>
      <c r="AT386" s="433">
        <f>AD386/'2007output'!$D384</f>
        <v>0</v>
      </c>
      <c r="AU386" s="433">
        <f>AE386/'2007output'!$D384</f>
        <v>0</v>
      </c>
      <c r="AV386" s="433">
        <f>AF386/'2007output'!$D384</f>
        <v>0</v>
      </c>
      <c r="AW386" s="433">
        <f>AG386/'2007output'!$D384</f>
        <v>0</v>
      </c>
      <c r="AY386" s="370">
        <f>IFERROR(IF(SUMPRODUCT(US_CO2!C389:AX389/SUM(US_CO2!C389:AX389),US_CO2!C$6:AX$6)&gt;3.5,4,IF(SUMPRODUCT(US_CO2!C389:AX389/SUM(US_CO2!C389:AX389),US_CO2!C$6:AX$6)&gt;2.5,3,2)),"")</f>
        <v>4</v>
      </c>
      <c r="AZ386" s="370">
        <f>IFERROR(IF(SUMPRODUCT(US_CH4!C389:AC389/SUM(US_CH4!C389:AC389),US_CH4!C$6:AC$6)&gt;3.5,4,IF(SUMPRODUCT(US_CH4!C389:AC389/SUM(US_CH4!C389:AC389),US_CH4!C$6:AC$6)&gt;2.5,3,2)),"")</f>
        <v>4</v>
      </c>
      <c r="BA386" s="223">
        <f>IFERROR(IF(SUMPRODUCT(US_N2O!C389:AA389/SUM(US_N2O!C389:AA389),US_N2O!C$6:AA$6)&gt;3.5,4,IF(SUMPRODUCT(US_N2O!C389:AA389/SUM(US_N2O!C389:AA389),US_N2O!C$6:AA$6)&gt;2.5,3,2)),"")</f>
        <v>4</v>
      </c>
      <c r="BB386" s="223" t="str">
        <f>IFERROR(IF(SUMPRODUCT(US_Others!U391:V391/SUM(US_Others!U391:V391),US_Others!U$8:V$8)&gt;3.5,4,IF(SUMPRODUCT(US_Others!U391:V391/SUM(US_Others!U391:V391),US_Others!U$8:V$8)&gt;2.5,3,2)),"")</f>
        <v/>
      </c>
      <c r="BC386" s="223">
        <f>IFERROR(IF((US_Others!C391*US_Others!C$8/SUM(US_Others!C391,US_Others!H391,US_Others!N391)+ US_Others!H391*US_Others!H$8/SUM(US_Others!C391,US_Others!H391,US_Others!N391)+US_Others!N391*US_Others!N$8/SUM(US_Others!C391,US_Others!H391,US_Others!N391))&gt;3.5,4,IF((US_Others!C391*US_Others!C$8/SUM(US_Others!C391,US_Others!H391,US_Others!N391)+ US_Others!H391*US_Others!H$8/SUM(US_Others!C391,US_Others!H391,US_Others!N391)+US_Others!N391*US_Others!N$8/SUM(US_Others!C391,US_Others!H391,US_Others!N391))&gt;2.5,3,2)),"")</f>
        <v>4</v>
      </c>
      <c r="BD386" s="223">
        <f>IFERROR(IF((US_Others!D391*US_Others!D$8/SUM(US_Others!D391,US_Others!I391,US_Others!O391)+US_Others!I391*US_Others!I$8/SUM(US_Others!D391,US_Others!I391,US_Others!O391)+US_Others!O391*US_Others!O$8/SUM(US_Others!D391,US_Others!I391,US_Others!O391))&gt;3.5,4,IF((US_Others!D391*US_Others!D$8/SUM(US_Others!D391,US_Others!I391,US_Others!O391)+US_Others!I391*US_Others!I$8/SUM(US_Others!D391,US_Others!I391,US_Others!O391)+US_Others!O391*US_Others!O$8/SUM(US_Others!D391,US_Others!I391,US_Others!O391))&gt;2.5,3,2)),"")</f>
        <v>4</v>
      </c>
      <c r="BE386" s="223">
        <f>IFERROR(IF((US_Others!E391*US_Others!E$8/SUM(US_Others!E391,US_Others!J391,US_Others!P391,US_Others!W391)+US_Others!J391*US_Others!J$8/SUM(US_Others!E391,US_Others!J391,US_Others!P391,US_Others!W391)+US_Others!P391*US_Others!P$8/SUM(US_Others!E391,US_Others!J391,US_Others!P391,US_Others!W391)+US_Others!W391*US_Others!W$8/SUM(US_Others!E391,US_Others!J391,US_Others!P391,US_Others!W391))&gt;3.5,4,IF((US_Others!E391*US_Others!E$8/SUM(US_Others!E391,US_Others!J391,US_Others!P391,US_Others!W391)+US_Others!J391*US_Others!J$8/SUM(US_Others!E391,US_Others!J391,US_Others!P391,US_Others!W391)+US_Others!P391*US_Others!P$8/SUM(US_Others!E391,US_Others!J391,US_Others!P391,US_Others!W391)+US_Others!W391*US_Others!W$8/SUM(US_Others!E391,US_Others!J391,US_Others!P391,US_Others!W391))&gt;2.5,3,2)),"")</f>
        <v>4</v>
      </c>
      <c r="BF386" s="223">
        <f>IFERROR(IF((US_Others!F391*US_Others!F$8/SUM(US_Others!F391,US_Others!K391,US_Others!Q391)+US_Others!K391*US_Others!K$8/SUM(US_Others!F391,US_Others!K391,US_Others!Q391)+US_Others!Q391*US_Others!Q$8/SUM(US_Others!F391,US_Others!K391,US_Others!Q391))&gt;3.5,4,IF((US_Others!F391*US_Others!F$8/SUM(US_Others!F391,US_Others!K391,US_Others!Q391)+US_Others!K391*US_Others!K$8/SUM(US_Others!F391,US_Others!K391,US_Others!Q391)+US_Others!Q391*US_Others!Q$8/SUM(US_Others!F391,US_Others!K391,US_Others!Q391))&gt;2.5,3,2)),"")</f>
        <v>4</v>
      </c>
      <c r="BG386" s="223">
        <f>IFERROR(IF((US_Others!G391*US_Others!G$8/SUM(US_Others!G391,US_Others!L391,US_Others!R391)+US_Others!L391*US_Others!L$8/SUM(US_Others!G391,US_Others!L391,US_Others!R391)+US_Others!R391*US_Others!R$8/SUM(US_Others!G391,US_Others!L391,US_Others!R391))&gt;3.5,4,IF((US_Others!G391*US_Others!G$8/SUM(US_Others!G391,US_Others!L391,US_Others!R391)+US_Others!L391*US_Others!L$8/SUM(US_Others!G391,US_Others!L391,US_Others!R391)+US_Others!R391*US_Others!R$8/SUM(US_Others!G391,US_Others!L391,US_Others!R391))&gt;2.5,3,2)),"")</f>
        <v>4</v>
      </c>
      <c r="BH386" s="219" t="str">
        <f>IFERROR(IF((US_Others!Z391*US_Others!Z$8/SUM(US_Others!Z391,US_Others!AB391)+US_Others!AB391*US_Others!AB$8/SUM(US_Others!Z391,US_Others!AB391))&gt;3.5,4,IF((US_Others!Z391*US_Others!Z$8/SUM(US_Others!Z391,US_Others!AB391)+US_Others!AB391*US_Others!AB$8/SUM(US_Others!Z391,US_Others!AB391))&gt;2.5,3,2)),"")</f>
        <v/>
      </c>
      <c r="BI386" s="219" t="str">
        <f>IFERROR(IF((US_Others!AA391*US_Others!AA$8/SUM(US_Others!AA391,US_Others!AC391)+US_Others!AC391*US_Others!AC$8/SUM(US_Others!AA391,US_Others!AC391))&gt;3.5,4,IF((US_Others!AA391*US_Others!AA$8/SUM(US_Others!AA391,US_Others!AC391)+US_Others!AC391*US_Others!AC$8/SUM(US_Others!AA391,US_Others!AC391))&gt;2.5,3,2)),"")</f>
        <v/>
      </c>
      <c r="BJ386" s="219" t="str">
        <f>IFERROR(US_Others!AD391*US_Others!AD$8/US_Others!AD391,"")</f>
        <v/>
      </c>
      <c r="BK386" s="74" t="str">
        <f>IFERROR(US_Others!AE391*US_Others!AE$8/US_Others!AE391,"")</f>
        <v/>
      </c>
      <c r="BL386" s="219" t="str">
        <f>IFERROR(IF(SUMPRODUCT(US_Others!AG391:AI391/SUM(US_Others!AG391:AI391),US_Others!AG$8:AI$8)&gt;3.5,4,IF(SUMPRODUCT(US_Others!AG391:AI391/SUM(US_Others!AG391:AI391),US_Others!AG$8:AI$8)&gt;2.5,3,2)),"")</f>
        <v/>
      </c>
      <c r="BM386" s="219" t="str">
        <f>IFERROR(US_Others!AL391*US_Others!AL$8/US_Others!AL391,"")</f>
        <v/>
      </c>
    </row>
    <row r="387" spans="1:65">
      <c r="A387" s="200" t="s">
        <v>553</v>
      </c>
      <c r="B387" s="332">
        <v>491000</v>
      </c>
      <c r="C387" s="333">
        <f>SUM(US_CO2!C390:AX390)</f>
        <v>3.4517155672898991</v>
      </c>
      <c r="D387" s="333">
        <f>SUM(US_CH4!C390:AC390)</f>
        <v>5.9272562732954103E-3</v>
      </c>
      <c r="E387" s="333">
        <f>SUM(US_N2O!C390:AA390)</f>
        <v>1.9344975551608082E-3</v>
      </c>
      <c r="F387" s="332">
        <f>US_Others!V392+US_Others!U392</f>
        <v>0</v>
      </c>
      <c r="G387" s="332">
        <f>US_Others!C392+US_Others!H392+US_Others!N392</f>
        <v>0</v>
      </c>
      <c r="H387" s="332">
        <f>US_Others!D392+US_Others!I392+US_Others!O392</f>
        <v>0</v>
      </c>
      <c r="I387" s="332">
        <f>US_Others!E392+US_Others!J392+US_Others!P392+US_Others!W392</f>
        <v>0</v>
      </c>
      <c r="J387" s="332">
        <f>US_Others!F392+US_Others!K392+US_Others!Q392</f>
        <v>0</v>
      </c>
      <c r="K387" s="332">
        <f>US_Others!G392+US_Others!L392+US_Others!R392</f>
        <v>0</v>
      </c>
      <c r="L387" s="332">
        <f>US_Others!Z392+US_Others!AB392</f>
        <v>0</v>
      </c>
      <c r="M387" s="332">
        <f>US_Others!AA392+US_Others!AC392</f>
        <v>0</v>
      </c>
      <c r="N387" s="332">
        <f>US_Others!AD392</f>
        <v>0</v>
      </c>
      <c r="O387" s="332">
        <f>US_Others!AE392</f>
        <v>0</v>
      </c>
      <c r="P387" s="332">
        <f>SUM(US_Others!AG392:AI392)</f>
        <v>0</v>
      </c>
      <c r="Q387" s="332">
        <f>US_Others!AL392</f>
        <v>0</v>
      </c>
      <c r="R387" s="332"/>
      <c r="S387" s="334">
        <f t="shared" si="5"/>
        <v>3451.7155672898994</v>
      </c>
      <c r="T387" s="334">
        <f>D387*1000/Spec!I$6</f>
        <v>0.2370902509318164</v>
      </c>
      <c r="U387" s="334">
        <f>E387*1000/Spec!I$7</f>
        <v>6.4916025340966722E-3</v>
      </c>
      <c r="V387" s="334">
        <f>F387*1000/Spec!I$8</f>
        <v>0</v>
      </c>
      <c r="W387" s="334">
        <f>G387*1000/Spec!I$9</f>
        <v>0</v>
      </c>
      <c r="X387" s="334">
        <f>H387*1000/Spec!I$10</f>
        <v>0</v>
      </c>
      <c r="Y387" s="334">
        <f>I387*1000/Spec!I$11</f>
        <v>0</v>
      </c>
      <c r="Z387" s="334">
        <f>J387*1000/Spec!I$12</f>
        <v>0</v>
      </c>
      <c r="AA387" s="334">
        <f>K387*1000/Spec!I$15</f>
        <v>0</v>
      </c>
      <c r="AB387" s="334">
        <f>L387*1000/Spec!I$17</f>
        <v>0</v>
      </c>
      <c r="AC387" s="334">
        <f>M387*1000/Spec!I$18</f>
        <v>0</v>
      </c>
      <c r="AD387" s="335">
        <f>N387*1000/Spec!I$25</f>
        <v>0</v>
      </c>
      <c r="AE387" s="335">
        <f>O387*1000/Spec!I$26</f>
        <v>0</v>
      </c>
      <c r="AF387" s="334">
        <f>P387*1000/Spec!I$21</f>
        <v>0</v>
      </c>
      <c r="AG387" s="334">
        <f>Q387*1000/Spec!I$22</f>
        <v>0</v>
      </c>
      <c r="AI387" s="432">
        <f>S387/'2007output'!$D385</f>
        <v>3.9466883542933387E-2</v>
      </c>
      <c r="AJ387" s="432">
        <f>T387/'2007output'!$D385</f>
        <v>2.7108877137398752E-6</v>
      </c>
      <c r="AK387" s="432">
        <f>U387/'2007output'!$D385</f>
        <v>7.4224922716144201E-8</v>
      </c>
      <c r="AL387" s="433">
        <f>V387/'2007output'!$D385</f>
        <v>0</v>
      </c>
      <c r="AM387" s="433">
        <f>W387/'2007output'!$D385</f>
        <v>0</v>
      </c>
      <c r="AN387" s="433">
        <f>X387/'2007output'!$D385</f>
        <v>0</v>
      </c>
      <c r="AO387" s="433">
        <f>Y387/'2007output'!$D385</f>
        <v>0</v>
      </c>
      <c r="AP387" s="433">
        <f>Z387/'2007output'!$D385</f>
        <v>0</v>
      </c>
      <c r="AQ387" s="433">
        <f>AA387/'2007output'!$D385</f>
        <v>0</v>
      </c>
      <c r="AR387" s="433">
        <f>AB387/'2007output'!$D385</f>
        <v>0</v>
      </c>
      <c r="AS387" s="433">
        <f>AC387/'2007output'!$D385</f>
        <v>0</v>
      </c>
      <c r="AT387" s="433">
        <f>AD387/'2007output'!$D385</f>
        <v>0</v>
      </c>
      <c r="AU387" s="433">
        <f>AE387/'2007output'!$D385</f>
        <v>0</v>
      </c>
      <c r="AV387" s="433">
        <f>AF387/'2007output'!$D385</f>
        <v>0</v>
      </c>
      <c r="AW387" s="433">
        <f>AG387/'2007output'!$D385</f>
        <v>0</v>
      </c>
      <c r="AY387" s="370">
        <f>IFERROR(IF(SUMPRODUCT(US_CO2!C390:AX390/SUM(US_CO2!C390:AX390),US_CO2!C$6:AX$6)&gt;3.5,4,IF(SUMPRODUCT(US_CO2!C390:AX390/SUM(US_CO2!C390:AX390),US_CO2!C$6:AX$6)&gt;2.5,3,2)),"")</f>
        <v>4</v>
      </c>
      <c r="AZ387" s="370">
        <f>IFERROR(IF(SUMPRODUCT(US_CH4!C390:AC390/SUM(US_CH4!C390:AC390),US_CH4!C$6:AC$6)&gt;3.5,4,IF(SUMPRODUCT(US_CH4!C390:AC390/SUM(US_CH4!C390:AC390),US_CH4!C$6:AC$6)&gt;2.5,3,2)),"")</f>
        <v>4</v>
      </c>
      <c r="BA387" s="223">
        <f>IFERROR(IF(SUMPRODUCT(US_N2O!C390:AA390/SUM(US_N2O!C390:AA390),US_N2O!C$6:AA$6)&gt;3.5,4,IF(SUMPRODUCT(US_N2O!C390:AA390/SUM(US_N2O!C390:AA390),US_N2O!C$6:AA$6)&gt;2.5,3,2)),"")</f>
        <v>4</v>
      </c>
      <c r="BB387" s="223" t="str">
        <f>IFERROR(IF(SUMPRODUCT(US_Others!U392:V392/SUM(US_Others!U392:V392),US_Others!U$8:V$8)&gt;3.5,4,IF(SUMPRODUCT(US_Others!U392:V392/SUM(US_Others!U392:V392),US_Others!U$8:V$8)&gt;2.5,3,2)),"")</f>
        <v/>
      </c>
      <c r="BC387" s="223" t="str">
        <f>IFERROR(IF((US_Others!C392*US_Others!C$8/SUM(US_Others!C392,US_Others!H392,US_Others!N392)+ US_Others!H392*US_Others!H$8/SUM(US_Others!C392,US_Others!H392,US_Others!N392)+US_Others!N392*US_Others!N$8/SUM(US_Others!C392,US_Others!H392,US_Others!N392))&gt;3.5,4,IF((US_Others!C392*US_Others!C$8/SUM(US_Others!C392,US_Others!H392,US_Others!N392)+ US_Others!H392*US_Others!H$8/SUM(US_Others!C392,US_Others!H392,US_Others!N392)+US_Others!N392*US_Others!N$8/SUM(US_Others!C392,US_Others!H392,US_Others!N392))&gt;2.5,3,2)),"")</f>
        <v/>
      </c>
      <c r="BD387" s="223" t="str">
        <f>IFERROR(IF((US_Others!D392*US_Others!D$8/SUM(US_Others!D392,US_Others!I392,US_Others!O392)+US_Others!I392*US_Others!I$8/SUM(US_Others!D392,US_Others!I392,US_Others!O392)+US_Others!O392*US_Others!O$8/SUM(US_Others!D392,US_Others!I392,US_Others!O392))&gt;3.5,4,IF((US_Others!D392*US_Others!D$8/SUM(US_Others!D392,US_Others!I392,US_Others!O392)+US_Others!I392*US_Others!I$8/SUM(US_Others!D392,US_Others!I392,US_Others!O392)+US_Others!O392*US_Others!O$8/SUM(US_Others!D392,US_Others!I392,US_Others!O392))&gt;2.5,3,2)),"")</f>
        <v/>
      </c>
      <c r="BE387" s="223" t="str">
        <f>IFERROR(IF((US_Others!E392*US_Others!E$8/SUM(US_Others!E392,US_Others!J392,US_Others!P392,US_Others!W392)+US_Others!J392*US_Others!J$8/SUM(US_Others!E392,US_Others!J392,US_Others!P392,US_Others!W392)+US_Others!P392*US_Others!P$8/SUM(US_Others!E392,US_Others!J392,US_Others!P392,US_Others!W392)+US_Others!W392*US_Others!W$8/SUM(US_Others!E392,US_Others!J392,US_Others!P392,US_Others!W392))&gt;3.5,4,IF((US_Others!E392*US_Others!E$8/SUM(US_Others!E392,US_Others!J392,US_Others!P392,US_Others!W392)+US_Others!J392*US_Others!J$8/SUM(US_Others!E392,US_Others!J392,US_Others!P392,US_Others!W392)+US_Others!P392*US_Others!P$8/SUM(US_Others!E392,US_Others!J392,US_Others!P392,US_Others!W392)+US_Others!W392*US_Others!W$8/SUM(US_Others!E392,US_Others!J392,US_Others!P392,US_Others!W392))&gt;2.5,3,2)),"")</f>
        <v/>
      </c>
      <c r="BF387" s="223" t="str">
        <f>IFERROR(IF((US_Others!F392*US_Others!F$8/SUM(US_Others!F392,US_Others!K392,US_Others!Q392)+US_Others!K392*US_Others!K$8/SUM(US_Others!F392,US_Others!K392,US_Others!Q392)+US_Others!Q392*US_Others!Q$8/SUM(US_Others!F392,US_Others!K392,US_Others!Q392))&gt;3.5,4,IF((US_Others!F392*US_Others!F$8/SUM(US_Others!F392,US_Others!K392,US_Others!Q392)+US_Others!K392*US_Others!K$8/SUM(US_Others!F392,US_Others!K392,US_Others!Q392)+US_Others!Q392*US_Others!Q$8/SUM(US_Others!F392,US_Others!K392,US_Others!Q392))&gt;2.5,3,2)),"")</f>
        <v/>
      </c>
      <c r="BG387" s="223" t="str">
        <f>IFERROR(IF((US_Others!G392*US_Others!G$8/SUM(US_Others!G392,US_Others!L392,US_Others!R392)+US_Others!L392*US_Others!L$8/SUM(US_Others!G392,US_Others!L392,US_Others!R392)+US_Others!R392*US_Others!R$8/SUM(US_Others!G392,US_Others!L392,US_Others!R392))&gt;3.5,4,IF((US_Others!G392*US_Others!G$8/SUM(US_Others!G392,US_Others!L392,US_Others!R392)+US_Others!L392*US_Others!L$8/SUM(US_Others!G392,US_Others!L392,US_Others!R392)+US_Others!R392*US_Others!R$8/SUM(US_Others!G392,US_Others!L392,US_Others!R392))&gt;2.5,3,2)),"")</f>
        <v/>
      </c>
      <c r="BH387" s="219" t="str">
        <f>IFERROR(IF((US_Others!Z392*US_Others!Z$8/SUM(US_Others!Z392,US_Others!AB392)+US_Others!AB392*US_Others!AB$8/SUM(US_Others!Z392,US_Others!AB392))&gt;3.5,4,IF((US_Others!Z392*US_Others!Z$8/SUM(US_Others!Z392,US_Others!AB392)+US_Others!AB392*US_Others!AB$8/SUM(US_Others!Z392,US_Others!AB392))&gt;2.5,3,2)),"")</f>
        <v/>
      </c>
      <c r="BI387" s="219" t="str">
        <f>IFERROR(IF((US_Others!AA392*US_Others!AA$8/SUM(US_Others!AA392,US_Others!AC392)+US_Others!AC392*US_Others!AC$8/SUM(US_Others!AA392,US_Others!AC392))&gt;3.5,4,IF((US_Others!AA392*US_Others!AA$8/SUM(US_Others!AA392,US_Others!AC392)+US_Others!AC392*US_Others!AC$8/SUM(US_Others!AA392,US_Others!AC392))&gt;2.5,3,2)),"")</f>
        <v/>
      </c>
      <c r="BJ387" s="219" t="str">
        <f>IFERROR(US_Others!AD392*US_Others!AD$8/US_Others!AD392,"")</f>
        <v/>
      </c>
      <c r="BK387" s="74" t="str">
        <f>IFERROR(US_Others!AE392*US_Others!AE$8/US_Others!AE392,"")</f>
        <v/>
      </c>
      <c r="BL387" s="219" t="str">
        <f>IFERROR(IF(SUMPRODUCT(US_Others!AG392:AI392/SUM(US_Others!AG392:AI392),US_Others!AG$8:AI$8)&gt;3.5,4,IF(SUMPRODUCT(US_Others!AG392:AI392/SUM(US_Others!AG392:AI392),US_Others!AG$8:AI$8)&gt;2.5,3,2)),"")</f>
        <v/>
      </c>
      <c r="BM387" s="219" t="str">
        <f>IFERROR(US_Others!AL392*US_Others!AL$8/US_Others!AL392,"")</f>
        <v/>
      </c>
    </row>
    <row r="388" spans="1:65">
      <c r="A388" s="200" t="s">
        <v>554</v>
      </c>
      <c r="B388" s="332" t="s">
        <v>555</v>
      </c>
      <c r="C388" s="333">
        <f>SUM(US_CO2!C391:AX391)</f>
        <v>91.168459321165585</v>
      </c>
      <c r="D388" s="333">
        <f>SUM(US_CH4!C391:AC391)</f>
        <v>1.8899717923870307E-2</v>
      </c>
      <c r="E388" s="333">
        <f>SUM(US_N2O!C391:AA391)</f>
        <v>0.6312505786572683</v>
      </c>
      <c r="F388" s="332">
        <f>US_Others!V393+US_Others!U393</f>
        <v>0</v>
      </c>
      <c r="G388" s="332">
        <f>US_Others!C393+US_Others!H393+US_Others!N393</f>
        <v>0</v>
      </c>
      <c r="H388" s="332">
        <f>US_Others!D393+US_Others!I393+US_Others!O393</f>
        <v>0</v>
      </c>
      <c r="I388" s="332">
        <f>US_Others!E393+US_Others!J393+US_Others!P393+US_Others!W393</f>
        <v>0</v>
      </c>
      <c r="J388" s="332">
        <f>US_Others!F393+US_Others!K393+US_Others!Q393</f>
        <v>0</v>
      </c>
      <c r="K388" s="332">
        <f>US_Others!G393+US_Others!L393+US_Others!R393</f>
        <v>0</v>
      </c>
      <c r="L388" s="332">
        <f>US_Others!Z393+US_Others!AB393</f>
        <v>0</v>
      </c>
      <c r="M388" s="332">
        <f>US_Others!AA393+US_Others!AC393</f>
        <v>0</v>
      </c>
      <c r="N388" s="332">
        <f>US_Others!AD393</f>
        <v>0</v>
      </c>
      <c r="O388" s="332">
        <f>US_Others!AE393</f>
        <v>0</v>
      </c>
      <c r="P388" s="332">
        <f>SUM(US_Others!AG393:AI393)</f>
        <v>0</v>
      </c>
      <c r="Q388" s="332">
        <f>US_Others!AL393</f>
        <v>0</v>
      </c>
      <c r="R388" s="332"/>
      <c r="S388" s="334">
        <f t="shared" si="5"/>
        <v>91168.459321165588</v>
      </c>
      <c r="T388" s="334">
        <f>D388*1000/Spec!I$6</f>
        <v>0.75598871695481218</v>
      </c>
      <c r="U388" s="334">
        <f>E388*1000/Spec!I$7</f>
        <v>2.1182905324069408</v>
      </c>
      <c r="V388" s="334">
        <f>F388*1000/Spec!I$8</f>
        <v>0</v>
      </c>
      <c r="W388" s="334">
        <f>G388*1000/Spec!I$9</f>
        <v>0</v>
      </c>
      <c r="X388" s="334">
        <f>H388*1000/Spec!I$10</f>
        <v>0</v>
      </c>
      <c r="Y388" s="334">
        <f>I388*1000/Spec!I$11</f>
        <v>0</v>
      </c>
      <c r="Z388" s="334">
        <f>J388*1000/Spec!I$12</f>
        <v>0</v>
      </c>
      <c r="AA388" s="334">
        <f>K388*1000/Spec!I$15</f>
        <v>0</v>
      </c>
      <c r="AB388" s="334">
        <f>L388*1000/Spec!I$17</f>
        <v>0</v>
      </c>
      <c r="AC388" s="334">
        <f>M388*1000/Spec!I$18</f>
        <v>0</v>
      </c>
      <c r="AD388" s="335">
        <f>N388*1000/Spec!I$25</f>
        <v>0</v>
      </c>
      <c r="AE388" s="335">
        <f>O388*1000/Spec!I$26</f>
        <v>0</v>
      </c>
      <c r="AF388" s="334">
        <f>P388*1000/Spec!I$21</f>
        <v>0</v>
      </c>
      <c r="AG388" s="334">
        <f>Q388*1000/Spec!I$22</f>
        <v>0</v>
      </c>
      <c r="AI388" s="432">
        <f>S388/'2007output'!$D386</f>
        <v>6.4451986517664146</v>
      </c>
      <c r="AJ388" s="432">
        <f>T388/'2007output'!$D386</f>
        <v>5.3444990685902513E-5</v>
      </c>
      <c r="AK388" s="432">
        <f>U388/'2007output'!$D386</f>
        <v>1.497535812843242E-4</v>
      </c>
      <c r="AL388" s="433">
        <f>V388/'2007output'!$D386</f>
        <v>0</v>
      </c>
      <c r="AM388" s="433">
        <f>W388/'2007output'!$D386</f>
        <v>0</v>
      </c>
      <c r="AN388" s="433">
        <f>X388/'2007output'!$D386</f>
        <v>0</v>
      </c>
      <c r="AO388" s="433">
        <f>Y388/'2007output'!$D386</f>
        <v>0</v>
      </c>
      <c r="AP388" s="433">
        <f>Z388/'2007output'!$D386</f>
        <v>0</v>
      </c>
      <c r="AQ388" s="433">
        <f>AA388/'2007output'!$D386</f>
        <v>0</v>
      </c>
      <c r="AR388" s="433">
        <f>AB388/'2007output'!$D386</f>
        <v>0</v>
      </c>
      <c r="AS388" s="433">
        <f>AC388/'2007output'!$D386</f>
        <v>0</v>
      </c>
      <c r="AT388" s="433">
        <f>AD388/'2007output'!$D386</f>
        <v>0</v>
      </c>
      <c r="AU388" s="433">
        <f>AE388/'2007output'!$D386</f>
        <v>0</v>
      </c>
      <c r="AV388" s="433">
        <f>AF388/'2007output'!$D386</f>
        <v>0</v>
      </c>
      <c r="AW388" s="433">
        <f>AG388/'2007output'!$D386</f>
        <v>0</v>
      </c>
      <c r="AY388" s="370">
        <f>IFERROR(IF(SUMPRODUCT(US_CO2!C391:AX391/SUM(US_CO2!C391:AX391),US_CO2!C$6:AX$6)&gt;3.5,4,IF(SUMPRODUCT(US_CO2!C391:AX391/SUM(US_CO2!C391:AX391),US_CO2!C$6:AX$6)&gt;2.5,3,2)),"")</f>
        <v>2</v>
      </c>
      <c r="AZ388" s="370">
        <f>IFERROR(IF(SUMPRODUCT(US_CH4!C391:AC391/SUM(US_CH4!C391:AC391),US_CH4!C$6:AC$6)&gt;3.5,4,IF(SUMPRODUCT(US_CH4!C391:AC391/SUM(US_CH4!C391:AC391),US_CH4!C$6:AC$6)&gt;2.5,3,2)),"")</f>
        <v>2</v>
      </c>
      <c r="BA388" s="223">
        <f>IFERROR(IF(SUMPRODUCT(US_N2O!C391:AA391/SUM(US_N2O!C391:AA391),US_N2O!C$6:AA$6)&gt;3.5,4,IF(SUMPRODUCT(US_N2O!C391:AA391/SUM(US_N2O!C391:AA391),US_N2O!C$6:AA$6)&gt;2.5,3,2)),"")</f>
        <v>2</v>
      </c>
      <c r="BB388" s="223" t="str">
        <f>IFERROR(IF(SUMPRODUCT(US_Others!U393:V393/SUM(US_Others!U393:V393),US_Others!U$8:V$8)&gt;3.5,4,IF(SUMPRODUCT(US_Others!U393:V393/SUM(US_Others!U393:V393),US_Others!U$8:V$8)&gt;2.5,3,2)),"")</f>
        <v/>
      </c>
      <c r="BC388" s="223" t="str">
        <f>IFERROR(IF((US_Others!C393*US_Others!C$8/SUM(US_Others!C393,US_Others!H393,US_Others!N393)+ US_Others!H393*US_Others!H$8/SUM(US_Others!C393,US_Others!H393,US_Others!N393)+US_Others!N393*US_Others!N$8/SUM(US_Others!C393,US_Others!H393,US_Others!N393))&gt;3.5,4,IF((US_Others!C393*US_Others!C$8/SUM(US_Others!C393,US_Others!H393,US_Others!N393)+ US_Others!H393*US_Others!H$8/SUM(US_Others!C393,US_Others!H393,US_Others!N393)+US_Others!N393*US_Others!N$8/SUM(US_Others!C393,US_Others!H393,US_Others!N393))&gt;2.5,3,2)),"")</f>
        <v/>
      </c>
      <c r="BD388" s="223" t="str">
        <f>IFERROR(IF((US_Others!D393*US_Others!D$8/SUM(US_Others!D393,US_Others!I393,US_Others!O393)+US_Others!I393*US_Others!I$8/SUM(US_Others!D393,US_Others!I393,US_Others!O393)+US_Others!O393*US_Others!O$8/SUM(US_Others!D393,US_Others!I393,US_Others!O393))&gt;3.5,4,IF((US_Others!D393*US_Others!D$8/SUM(US_Others!D393,US_Others!I393,US_Others!O393)+US_Others!I393*US_Others!I$8/SUM(US_Others!D393,US_Others!I393,US_Others!O393)+US_Others!O393*US_Others!O$8/SUM(US_Others!D393,US_Others!I393,US_Others!O393))&gt;2.5,3,2)),"")</f>
        <v/>
      </c>
      <c r="BE388" s="223" t="str">
        <f>IFERROR(IF((US_Others!E393*US_Others!E$8/SUM(US_Others!E393,US_Others!J393,US_Others!P393,US_Others!W393)+US_Others!J393*US_Others!J$8/SUM(US_Others!E393,US_Others!J393,US_Others!P393,US_Others!W393)+US_Others!P393*US_Others!P$8/SUM(US_Others!E393,US_Others!J393,US_Others!P393,US_Others!W393)+US_Others!W393*US_Others!W$8/SUM(US_Others!E393,US_Others!J393,US_Others!P393,US_Others!W393))&gt;3.5,4,IF((US_Others!E393*US_Others!E$8/SUM(US_Others!E393,US_Others!J393,US_Others!P393,US_Others!W393)+US_Others!J393*US_Others!J$8/SUM(US_Others!E393,US_Others!J393,US_Others!P393,US_Others!W393)+US_Others!P393*US_Others!P$8/SUM(US_Others!E393,US_Others!J393,US_Others!P393,US_Others!W393)+US_Others!W393*US_Others!W$8/SUM(US_Others!E393,US_Others!J393,US_Others!P393,US_Others!W393))&gt;2.5,3,2)),"")</f>
        <v/>
      </c>
      <c r="BF388" s="223" t="str">
        <f>IFERROR(IF((US_Others!F393*US_Others!F$8/SUM(US_Others!F393,US_Others!K393,US_Others!Q393)+US_Others!K393*US_Others!K$8/SUM(US_Others!F393,US_Others!K393,US_Others!Q393)+US_Others!Q393*US_Others!Q$8/SUM(US_Others!F393,US_Others!K393,US_Others!Q393))&gt;3.5,4,IF((US_Others!F393*US_Others!F$8/SUM(US_Others!F393,US_Others!K393,US_Others!Q393)+US_Others!K393*US_Others!K$8/SUM(US_Others!F393,US_Others!K393,US_Others!Q393)+US_Others!Q393*US_Others!Q$8/SUM(US_Others!F393,US_Others!K393,US_Others!Q393))&gt;2.5,3,2)),"")</f>
        <v/>
      </c>
      <c r="BG388" s="223" t="str">
        <f>IFERROR(IF((US_Others!G393*US_Others!G$8/SUM(US_Others!G393,US_Others!L393,US_Others!R393)+US_Others!L393*US_Others!L$8/SUM(US_Others!G393,US_Others!L393,US_Others!R393)+US_Others!R393*US_Others!R$8/SUM(US_Others!G393,US_Others!L393,US_Others!R393))&gt;3.5,4,IF((US_Others!G393*US_Others!G$8/SUM(US_Others!G393,US_Others!L393,US_Others!R393)+US_Others!L393*US_Others!L$8/SUM(US_Others!G393,US_Others!L393,US_Others!R393)+US_Others!R393*US_Others!R$8/SUM(US_Others!G393,US_Others!L393,US_Others!R393))&gt;2.5,3,2)),"")</f>
        <v/>
      </c>
      <c r="BH388" s="219" t="str">
        <f>IFERROR(IF((US_Others!Z393*US_Others!Z$8/SUM(US_Others!Z393,US_Others!AB393)+US_Others!AB393*US_Others!AB$8/SUM(US_Others!Z393,US_Others!AB393))&gt;3.5,4,IF((US_Others!Z393*US_Others!Z$8/SUM(US_Others!Z393,US_Others!AB393)+US_Others!AB393*US_Others!AB$8/SUM(US_Others!Z393,US_Others!AB393))&gt;2.5,3,2)),"")</f>
        <v/>
      </c>
      <c r="BI388" s="219" t="str">
        <f>IFERROR(IF((US_Others!AA393*US_Others!AA$8/SUM(US_Others!AA393,US_Others!AC393)+US_Others!AC393*US_Others!AC$8/SUM(US_Others!AA393,US_Others!AC393))&gt;3.5,4,IF((US_Others!AA393*US_Others!AA$8/SUM(US_Others!AA393,US_Others!AC393)+US_Others!AC393*US_Others!AC$8/SUM(US_Others!AA393,US_Others!AC393))&gt;2.5,3,2)),"")</f>
        <v/>
      </c>
      <c r="BJ388" s="219" t="str">
        <f>IFERROR(US_Others!AD393*US_Others!AD$8/US_Others!AD393,"")</f>
        <v/>
      </c>
      <c r="BK388" s="74" t="str">
        <f>IFERROR(US_Others!AE393*US_Others!AE$8/US_Others!AE393,"")</f>
        <v/>
      </c>
      <c r="BL388" s="219" t="str">
        <f>IFERROR(IF(SUMPRODUCT(US_Others!AG393:AI393/SUM(US_Others!AG393:AI393),US_Others!AG$8:AI$8)&gt;3.5,4,IF(SUMPRODUCT(US_Others!AG393:AI393/SUM(US_Others!AG393:AI393),US_Others!AG$8:AI$8)&gt;2.5,3,2)),"")</f>
        <v/>
      </c>
      <c r="BM388" s="219" t="str">
        <f>IFERROR(US_Others!AL393*US_Others!AL$8/US_Others!AL393,"")</f>
        <v/>
      </c>
    </row>
    <row r="389" spans="1:65">
      <c r="A389" s="200" t="s">
        <v>556</v>
      </c>
      <c r="B389" s="332" t="s">
        <v>557</v>
      </c>
      <c r="C389" s="333">
        <f>SUM(US_CO2!C392:AX392)</f>
        <v>0.54298767237950185</v>
      </c>
      <c r="D389" s="333">
        <f>SUM(US_CH4!C392:AC392)</f>
        <v>1.3211557183026679E-3</v>
      </c>
      <c r="E389" s="333">
        <f>SUM(US_N2O!C392:AA392)</f>
        <v>3.3159349293830946E-4</v>
      </c>
      <c r="F389" s="332">
        <f>US_Others!V394+US_Others!U394</f>
        <v>0</v>
      </c>
      <c r="G389" s="332">
        <f>US_Others!C394+US_Others!H394+US_Others!N394</f>
        <v>0</v>
      </c>
      <c r="H389" s="332">
        <f>US_Others!D394+US_Others!I394+US_Others!O394</f>
        <v>0</v>
      </c>
      <c r="I389" s="332">
        <f>US_Others!E394+US_Others!J394+US_Others!P394+US_Others!W394</f>
        <v>0</v>
      </c>
      <c r="J389" s="332">
        <f>US_Others!F394+US_Others!K394+US_Others!Q394</f>
        <v>0</v>
      </c>
      <c r="K389" s="332">
        <f>US_Others!G394+US_Others!L394+US_Others!R394</f>
        <v>0</v>
      </c>
      <c r="L389" s="332">
        <f>US_Others!Z394+US_Others!AB394</f>
        <v>0</v>
      </c>
      <c r="M389" s="332">
        <f>US_Others!AA394+US_Others!AC394</f>
        <v>0</v>
      </c>
      <c r="N389" s="332">
        <f>US_Others!AD394</f>
        <v>0</v>
      </c>
      <c r="O389" s="332">
        <f>US_Others!AE394</f>
        <v>0</v>
      </c>
      <c r="P389" s="332">
        <f>SUM(US_Others!AG394:AI394)</f>
        <v>0</v>
      </c>
      <c r="Q389" s="332">
        <f>US_Others!AL394</f>
        <v>0</v>
      </c>
      <c r="R389" s="332"/>
      <c r="S389" s="334">
        <f t="shared" si="5"/>
        <v>542.98767237950187</v>
      </c>
      <c r="T389" s="334">
        <f>D389*1000/Spec!I$6</f>
        <v>5.2846228732106718E-2</v>
      </c>
      <c r="U389" s="334">
        <f>E389*1000/Spec!I$7</f>
        <v>1.1127298420748641E-3</v>
      </c>
      <c r="V389" s="334">
        <f>F389*1000/Spec!I$8</f>
        <v>0</v>
      </c>
      <c r="W389" s="334">
        <f>G389*1000/Spec!I$9</f>
        <v>0</v>
      </c>
      <c r="X389" s="334">
        <f>H389*1000/Spec!I$10</f>
        <v>0</v>
      </c>
      <c r="Y389" s="334">
        <f>I389*1000/Spec!I$11</f>
        <v>0</v>
      </c>
      <c r="Z389" s="334">
        <f>J389*1000/Spec!I$12</f>
        <v>0</v>
      </c>
      <c r="AA389" s="334">
        <f>K389*1000/Spec!I$15</f>
        <v>0</v>
      </c>
      <c r="AB389" s="334">
        <f>L389*1000/Spec!I$17</f>
        <v>0</v>
      </c>
      <c r="AC389" s="334">
        <f>M389*1000/Spec!I$18</f>
        <v>0</v>
      </c>
      <c r="AD389" s="335">
        <f>N389*1000/Spec!I$25</f>
        <v>0</v>
      </c>
      <c r="AE389" s="335">
        <f>O389*1000/Spec!I$26</f>
        <v>0</v>
      </c>
      <c r="AF389" s="334">
        <f>P389*1000/Spec!I$21</f>
        <v>0</v>
      </c>
      <c r="AG389" s="334">
        <f>Q389*1000/Spec!I$22</f>
        <v>0</v>
      </c>
      <c r="AI389" s="432">
        <f>S389/'2007output'!$D387</f>
        <v>4.794989381431837E-2</v>
      </c>
      <c r="AJ389" s="432">
        <f>T389/'2007output'!$D387</f>
        <v>4.6667193107483092E-6</v>
      </c>
      <c r="AK389" s="432">
        <f>U389/'2007output'!$D387</f>
        <v>9.8262410889914667E-8</v>
      </c>
      <c r="AL389" s="433">
        <f>V389/'2007output'!$D387</f>
        <v>0</v>
      </c>
      <c r="AM389" s="433">
        <f>W389/'2007output'!$D387</f>
        <v>0</v>
      </c>
      <c r="AN389" s="433">
        <f>X389/'2007output'!$D387</f>
        <v>0</v>
      </c>
      <c r="AO389" s="433">
        <f>Y389/'2007output'!$D387</f>
        <v>0</v>
      </c>
      <c r="AP389" s="433">
        <f>Z389/'2007output'!$D387</f>
        <v>0</v>
      </c>
      <c r="AQ389" s="433">
        <f>AA389/'2007output'!$D387</f>
        <v>0</v>
      </c>
      <c r="AR389" s="433">
        <f>AB389/'2007output'!$D387</f>
        <v>0</v>
      </c>
      <c r="AS389" s="433">
        <f>AC389/'2007output'!$D387</f>
        <v>0</v>
      </c>
      <c r="AT389" s="433">
        <f>AD389/'2007output'!$D387</f>
        <v>0</v>
      </c>
      <c r="AU389" s="433">
        <f>AE389/'2007output'!$D387</f>
        <v>0</v>
      </c>
      <c r="AV389" s="433">
        <f>AF389/'2007output'!$D387</f>
        <v>0</v>
      </c>
      <c r="AW389" s="433">
        <f>AG389/'2007output'!$D387</f>
        <v>0</v>
      </c>
      <c r="AY389" s="370">
        <f>IFERROR(IF(SUMPRODUCT(US_CO2!C392:AX392/SUM(US_CO2!C392:AX392),US_CO2!C$6:AX$6)&gt;3.5,4,IF(SUMPRODUCT(US_CO2!C392:AX392/SUM(US_CO2!C392:AX392),US_CO2!C$6:AX$6)&gt;2.5,3,2)),"")</f>
        <v>4</v>
      </c>
      <c r="AZ389" s="370">
        <f>IFERROR(IF(SUMPRODUCT(US_CH4!C392:AC392/SUM(US_CH4!C392:AC392),US_CH4!C$6:AC$6)&gt;3.5,4,IF(SUMPRODUCT(US_CH4!C392:AC392/SUM(US_CH4!C392:AC392),US_CH4!C$6:AC$6)&gt;2.5,3,2)),"")</f>
        <v>4</v>
      </c>
      <c r="BA389" s="223">
        <f>IFERROR(IF(SUMPRODUCT(US_N2O!C392:AA392/SUM(US_N2O!C392:AA392),US_N2O!C$6:AA$6)&gt;3.5,4,IF(SUMPRODUCT(US_N2O!C392:AA392/SUM(US_N2O!C392:AA392),US_N2O!C$6:AA$6)&gt;2.5,3,2)),"")</f>
        <v>4</v>
      </c>
      <c r="BB389" s="223" t="str">
        <f>IFERROR(IF(SUMPRODUCT(US_Others!U394:V394/SUM(US_Others!U394:V394),US_Others!U$8:V$8)&gt;3.5,4,IF(SUMPRODUCT(US_Others!U394:V394/SUM(US_Others!U394:V394),US_Others!U$8:V$8)&gt;2.5,3,2)),"")</f>
        <v/>
      </c>
      <c r="BC389" s="223" t="str">
        <f>IFERROR(IF((US_Others!C394*US_Others!C$8/SUM(US_Others!C394,US_Others!H394,US_Others!N394)+ US_Others!H394*US_Others!H$8/SUM(US_Others!C394,US_Others!H394,US_Others!N394)+US_Others!N394*US_Others!N$8/SUM(US_Others!C394,US_Others!H394,US_Others!N394))&gt;3.5,4,IF((US_Others!C394*US_Others!C$8/SUM(US_Others!C394,US_Others!H394,US_Others!N394)+ US_Others!H394*US_Others!H$8/SUM(US_Others!C394,US_Others!H394,US_Others!N394)+US_Others!N394*US_Others!N$8/SUM(US_Others!C394,US_Others!H394,US_Others!N394))&gt;2.5,3,2)),"")</f>
        <v/>
      </c>
      <c r="BD389" s="223" t="str">
        <f>IFERROR(IF((US_Others!D394*US_Others!D$8/SUM(US_Others!D394,US_Others!I394,US_Others!O394)+US_Others!I394*US_Others!I$8/SUM(US_Others!D394,US_Others!I394,US_Others!O394)+US_Others!O394*US_Others!O$8/SUM(US_Others!D394,US_Others!I394,US_Others!O394))&gt;3.5,4,IF((US_Others!D394*US_Others!D$8/SUM(US_Others!D394,US_Others!I394,US_Others!O394)+US_Others!I394*US_Others!I$8/SUM(US_Others!D394,US_Others!I394,US_Others!O394)+US_Others!O394*US_Others!O$8/SUM(US_Others!D394,US_Others!I394,US_Others!O394))&gt;2.5,3,2)),"")</f>
        <v/>
      </c>
      <c r="BE389" s="223" t="str">
        <f>IFERROR(IF((US_Others!E394*US_Others!E$8/SUM(US_Others!E394,US_Others!J394,US_Others!P394,US_Others!W394)+US_Others!J394*US_Others!J$8/SUM(US_Others!E394,US_Others!J394,US_Others!P394,US_Others!W394)+US_Others!P394*US_Others!P$8/SUM(US_Others!E394,US_Others!J394,US_Others!P394,US_Others!W394)+US_Others!W394*US_Others!W$8/SUM(US_Others!E394,US_Others!J394,US_Others!P394,US_Others!W394))&gt;3.5,4,IF((US_Others!E394*US_Others!E$8/SUM(US_Others!E394,US_Others!J394,US_Others!P394,US_Others!W394)+US_Others!J394*US_Others!J$8/SUM(US_Others!E394,US_Others!J394,US_Others!P394,US_Others!W394)+US_Others!P394*US_Others!P$8/SUM(US_Others!E394,US_Others!J394,US_Others!P394,US_Others!W394)+US_Others!W394*US_Others!W$8/SUM(US_Others!E394,US_Others!J394,US_Others!P394,US_Others!W394))&gt;2.5,3,2)),"")</f>
        <v/>
      </c>
      <c r="BF389" s="223" t="str">
        <f>IFERROR(IF((US_Others!F394*US_Others!F$8/SUM(US_Others!F394,US_Others!K394,US_Others!Q394)+US_Others!K394*US_Others!K$8/SUM(US_Others!F394,US_Others!K394,US_Others!Q394)+US_Others!Q394*US_Others!Q$8/SUM(US_Others!F394,US_Others!K394,US_Others!Q394))&gt;3.5,4,IF((US_Others!F394*US_Others!F$8/SUM(US_Others!F394,US_Others!K394,US_Others!Q394)+US_Others!K394*US_Others!K$8/SUM(US_Others!F394,US_Others!K394,US_Others!Q394)+US_Others!Q394*US_Others!Q$8/SUM(US_Others!F394,US_Others!K394,US_Others!Q394))&gt;2.5,3,2)),"")</f>
        <v/>
      </c>
      <c r="BG389" s="223" t="str">
        <f>IFERROR(IF((US_Others!G394*US_Others!G$8/SUM(US_Others!G394,US_Others!L394,US_Others!R394)+US_Others!L394*US_Others!L$8/SUM(US_Others!G394,US_Others!L394,US_Others!R394)+US_Others!R394*US_Others!R$8/SUM(US_Others!G394,US_Others!L394,US_Others!R394))&gt;3.5,4,IF((US_Others!G394*US_Others!G$8/SUM(US_Others!G394,US_Others!L394,US_Others!R394)+US_Others!L394*US_Others!L$8/SUM(US_Others!G394,US_Others!L394,US_Others!R394)+US_Others!R394*US_Others!R$8/SUM(US_Others!G394,US_Others!L394,US_Others!R394))&gt;2.5,3,2)),"")</f>
        <v/>
      </c>
      <c r="BH389" s="219" t="str">
        <f>IFERROR(IF((US_Others!Z394*US_Others!Z$8/SUM(US_Others!Z394,US_Others!AB394)+US_Others!AB394*US_Others!AB$8/SUM(US_Others!Z394,US_Others!AB394))&gt;3.5,4,IF((US_Others!Z394*US_Others!Z$8/SUM(US_Others!Z394,US_Others!AB394)+US_Others!AB394*US_Others!AB$8/SUM(US_Others!Z394,US_Others!AB394))&gt;2.5,3,2)),"")</f>
        <v/>
      </c>
      <c r="BI389" s="219" t="str">
        <f>IFERROR(IF((US_Others!AA394*US_Others!AA$8/SUM(US_Others!AA394,US_Others!AC394)+US_Others!AC394*US_Others!AC$8/SUM(US_Others!AA394,US_Others!AC394))&gt;3.5,4,IF((US_Others!AA394*US_Others!AA$8/SUM(US_Others!AA394,US_Others!AC394)+US_Others!AC394*US_Others!AC$8/SUM(US_Others!AA394,US_Others!AC394))&gt;2.5,3,2)),"")</f>
        <v/>
      </c>
      <c r="BJ389" s="219" t="str">
        <f>IFERROR(US_Others!AD394*US_Others!AD$8/US_Others!AD394,"")</f>
        <v/>
      </c>
      <c r="BK389" s="74" t="str">
        <f>IFERROR(US_Others!AE394*US_Others!AE$8/US_Others!AE394,"")</f>
        <v/>
      </c>
      <c r="BL389" s="219" t="str">
        <f>IFERROR(IF(SUMPRODUCT(US_Others!AG394:AI394/SUM(US_Others!AG394:AI394),US_Others!AG$8:AI$8)&gt;3.5,4,IF(SUMPRODUCT(US_Others!AG394:AI394/SUM(US_Others!AG394:AI394),US_Others!AG$8:AI$8)&gt;2.5,3,2)),"")</f>
        <v/>
      </c>
      <c r="BM389" s="219" t="str">
        <f>IFERROR(US_Others!AL394*US_Others!AL$8/US_Others!AL394,"")</f>
        <v/>
      </c>
    </row>
    <row r="390" spans="1:65">
      <c r="A390" s="200" t="s">
        <v>558</v>
      </c>
      <c r="B390" s="332" t="s">
        <v>559</v>
      </c>
      <c r="C390" s="333">
        <f>SUM(US_CO2!C393:AX393)</f>
        <v>148.87848902586029</v>
      </c>
      <c r="D390" s="333">
        <f>SUM(US_CH4!C393:AC393)</f>
        <v>0.2255736624072382</v>
      </c>
      <c r="E390" s="333">
        <f>SUM(US_N2O!C393:AA393)</f>
        <v>8.1094670591764423E-2</v>
      </c>
      <c r="F390" s="332">
        <f>US_Others!V395+US_Others!U395</f>
        <v>0</v>
      </c>
      <c r="G390" s="332">
        <f>US_Others!C395+US_Others!H395+US_Others!N395</f>
        <v>9.7901527318925256E-3</v>
      </c>
      <c r="H390" s="332">
        <f>US_Others!D395+US_Others!I395+US_Others!O395</f>
        <v>0.16055850480303743</v>
      </c>
      <c r="I390" s="332">
        <f>US_Others!E395+US_Others!J395+US_Others!P395+US_Others!W395</f>
        <v>0.74209357707745338</v>
      </c>
      <c r="J390" s="332">
        <f>US_Others!F395+US_Others!K395+US_Others!Q395</f>
        <v>0.12825100078779209</v>
      </c>
      <c r="K390" s="332">
        <f>US_Others!G395+US_Others!L395+US_Others!R395</f>
        <v>1.2727198551460289E-2</v>
      </c>
      <c r="L390" s="332">
        <f>US_Others!Z395+US_Others!AB395</f>
        <v>0</v>
      </c>
      <c r="M390" s="332">
        <f>US_Others!AA395+US_Others!AC395</f>
        <v>0</v>
      </c>
      <c r="N390" s="332">
        <f>US_Others!AD395</f>
        <v>0</v>
      </c>
      <c r="O390" s="332">
        <f>US_Others!AE395</f>
        <v>0</v>
      </c>
      <c r="P390" s="332">
        <f>SUM(US_Others!AG395:AI395)</f>
        <v>0</v>
      </c>
      <c r="Q390" s="332">
        <f>US_Others!AL395</f>
        <v>0</v>
      </c>
      <c r="R390" s="332"/>
      <c r="S390" s="334">
        <f t="shared" si="5"/>
        <v>148878.4890258603</v>
      </c>
      <c r="T390" s="334">
        <f>D390*1000/Spec!I$6</f>
        <v>9.0229464962895278</v>
      </c>
      <c r="U390" s="334">
        <f>E390*1000/Spec!I$7</f>
        <v>0.27212976708645781</v>
      </c>
      <c r="V390" s="334">
        <f>F390*1000/Spec!I$8</f>
        <v>0</v>
      </c>
      <c r="W390" s="334">
        <f>G390*1000/Spec!I$9</f>
        <v>1.4503929973174113E-2</v>
      </c>
      <c r="X390" s="334">
        <f>H390*1000/Spec!I$10</f>
        <v>4.5873858515153555E-2</v>
      </c>
      <c r="Y390" s="334">
        <f>I390*1000/Spec!I$11</f>
        <v>0.5189465573968205</v>
      </c>
      <c r="Z390" s="334">
        <f>J390*1000/Spec!I$12</f>
        <v>2.8691499057671609E-2</v>
      </c>
      <c r="AA390" s="334">
        <f>K390*1000/Spec!I$15</f>
        <v>1.297369882921538E-3</v>
      </c>
      <c r="AB390" s="334">
        <f>L390*1000/Spec!I$17</f>
        <v>0</v>
      </c>
      <c r="AC390" s="334">
        <f>M390*1000/Spec!I$18</f>
        <v>0</v>
      </c>
      <c r="AD390" s="335">
        <f>N390*1000/Spec!I$25</f>
        <v>0</v>
      </c>
      <c r="AE390" s="335">
        <f>O390*1000/Spec!I$26</f>
        <v>0</v>
      </c>
      <c r="AF390" s="334">
        <f>P390*1000/Spec!I$21</f>
        <v>0</v>
      </c>
      <c r="AG390" s="334">
        <f>Q390*1000/Spec!I$22</f>
        <v>0</v>
      </c>
      <c r="AI390" s="432">
        <f>S390/'2007output'!$D388</f>
        <v>7.1648127702450368E-2</v>
      </c>
      <c r="AJ390" s="432">
        <f>T390/'2007output'!$D388</f>
        <v>4.3423145079490675E-6</v>
      </c>
      <c r="AK390" s="432">
        <f>U390/'2007output'!$D388</f>
        <v>1.30963099044227E-7</v>
      </c>
      <c r="AL390" s="433">
        <f>V390/'2007output'!$D388</f>
        <v>0</v>
      </c>
      <c r="AM390" s="433">
        <f>W390/'2007output'!$D388</f>
        <v>6.9800508703770501E-9</v>
      </c>
      <c r="AN390" s="433">
        <f>X390/'2007output'!$D388</f>
        <v>2.2076903752878272E-8</v>
      </c>
      <c r="AO390" s="433">
        <f>Y390/'2007output'!$D388</f>
        <v>2.4974426768030889E-7</v>
      </c>
      <c r="AP390" s="433">
        <f>Z390/'2007output'!$D388</f>
        <v>1.3807852309017689E-8</v>
      </c>
      <c r="AQ390" s="433">
        <f>AA390/'2007output'!$D388</f>
        <v>6.2436234849702992E-10</v>
      </c>
      <c r="AR390" s="433">
        <f>AB390/'2007output'!$D388</f>
        <v>0</v>
      </c>
      <c r="AS390" s="433">
        <f>AC390/'2007output'!$D388</f>
        <v>0</v>
      </c>
      <c r="AT390" s="433">
        <f>AD390/'2007output'!$D388</f>
        <v>0</v>
      </c>
      <c r="AU390" s="433">
        <f>AE390/'2007output'!$D388</f>
        <v>0</v>
      </c>
      <c r="AV390" s="433">
        <f>AF390/'2007output'!$D388</f>
        <v>0</v>
      </c>
      <c r="AW390" s="433">
        <f>AG390/'2007output'!$D388</f>
        <v>0</v>
      </c>
      <c r="AY390" s="370">
        <f>IFERROR(IF(SUMPRODUCT(US_CO2!C393:AX393/SUM(US_CO2!C393:AX393),US_CO2!C$6:AX$6)&gt;3.5,4,IF(SUMPRODUCT(US_CO2!C393:AX393/SUM(US_CO2!C393:AX393),US_CO2!C$6:AX$6)&gt;2.5,3,2)),"")</f>
        <v>4</v>
      </c>
      <c r="AZ390" s="370">
        <f>IFERROR(IF(SUMPRODUCT(US_CH4!C393:AC393/SUM(US_CH4!C393:AC393),US_CH4!C$6:AC$6)&gt;3.5,4,IF(SUMPRODUCT(US_CH4!C393:AC393/SUM(US_CH4!C393:AC393),US_CH4!C$6:AC$6)&gt;2.5,3,2)),"")</f>
        <v>4</v>
      </c>
      <c r="BA390" s="223">
        <f>IFERROR(IF(SUMPRODUCT(US_N2O!C393:AA393/SUM(US_N2O!C393:AA393),US_N2O!C$6:AA$6)&gt;3.5,4,IF(SUMPRODUCT(US_N2O!C393:AA393/SUM(US_N2O!C393:AA393),US_N2O!C$6:AA$6)&gt;2.5,3,2)),"")</f>
        <v>4</v>
      </c>
      <c r="BB390" s="223" t="str">
        <f>IFERROR(IF(SUMPRODUCT(US_Others!U395:V395/SUM(US_Others!U395:V395),US_Others!U$8:V$8)&gt;3.5,4,IF(SUMPRODUCT(US_Others!U395:V395/SUM(US_Others!U395:V395),US_Others!U$8:V$8)&gt;2.5,3,2)),"")</f>
        <v/>
      </c>
      <c r="BC390" s="223">
        <f>IFERROR(IF((US_Others!C395*US_Others!C$8/SUM(US_Others!C395,US_Others!H395,US_Others!N395)+ US_Others!H395*US_Others!H$8/SUM(US_Others!C395,US_Others!H395,US_Others!N395)+US_Others!N395*US_Others!N$8/SUM(US_Others!C395,US_Others!H395,US_Others!N395))&gt;3.5,4,IF((US_Others!C395*US_Others!C$8/SUM(US_Others!C395,US_Others!H395,US_Others!N395)+ US_Others!H395*US_Others!H$8/SUM(US_Others!C395,US_Others!H395,US_Others!N395)+US_Others!N395*US_Others!N$8/SUM(US_Others!C395,US_Others!H395,US_Others!N395))&gt;2.5,3,2)),"")</f>
        <v>4</v>
      </c>
      <c r="BD390" s="223">
        <f>IFERROR(IF((US_Others!D395*US_Others!D$8/SUM(US_Others!D395,US_Others!I395,US_Others!O395)+US_Others!I395*US_Others!I$8/SUM(US_Others!D395,US_Others!I395,US_Others!O395)+US_Others!O395*US_Others!O$8/SUM(US_Others!D395,US_Others!I395,US_Others!O395))&gt;3.5,4,IF((US_Others!D395*US_Others!D$8/SUM(US_Others!D395,US_Others!I395,US_Others!O395)+US_Others!I395*US_Others!I$8/SUM(US_Others!D395,US_Others!I395,US_Others!O395)+US_Others!O395*US_Others!O$8/SUM(US_Others!D395,US_Others!I395,US_Others!O395))&gt;2.5,3,2)),"")</f>
        <v>4</v>
      </c>
      <c r="BE390" s="223">
        <f>IFERROR(IF((US_Others!E395*US_Others!E$8/SUM(US_Others!E395,US_Others!J395,US_Others!P395,US_Others!W395)+US_Others!J395*US_Others!J$8/SUM(US_Others!E395,US_Others!J395,US_Others!P395,US_Others!W395)+US_Others!P395*US_Others!P$8/SUM(US_Others!E395,US_Others!J395,US_Others!P395,US_Others!W395)+US_Others!W395*US_Others!W$8/SUM(US_Others!E395,US_Others!J395,US_Others!P395,US_Others!W395))&gt;3.5,4,IF((US_Others!E395*US_Others!E$8/SUM(US_Others!E395,US_Others!J395,US_Others!P395,US_Others!W395)+US_Others!J395*US_Others!J$8/SUM(US_Others!E395,US_Others!J395,US_Others!P395,US_Others!W395)+US_Others!P395*US_Others!P$8/SUM(US_Others!E395,US_Others!J395,US_Others!P395,US_Others!W395)+US_Others!W395*US_Others!W$8/SUM(US_Others!E395,US_Others!J395,US_Others!P395,US_Others!W395))&gt;2.5,3,2)),"")</f>
        <v>4</v>
      </c>
      <c r="BF390" s="223">
        <f>IFERROR(IF((US_Others!F395*US_Others!F$8/SUM(US_Others!F395,US_Others!K395,US_Others!Q395)+US_Others!K395*US_Others!K$8/SUM(US_Others!F395,US_Others!K395,US_Others!Q395)+US_Others!Q395*US_Others!Q$8/SUM(US_Others!F395,US_Others!K395,US_Others!Q395))&gt;3.5,4,IF((US_Others!F395*US_Others!F$8/SUM(US_Others!F395,US_Others!K395,US_Others!Q395)+US_Others!K395*US_Others!K$8/SUM(US_Others!F395,US_Others!K395,US_Others!Q395)+US_Others!Q395*US_Others!Q$8/SUM(US_Others!F395,US_Others!K395,US_Others!Q395))&gt;2.5,3,2)),"")</f>
        <v>4</v>
      </c>
      <c r="BG390" s="223">
        <f>IFERROR(IF((US_Others!G395*US_Others!G$8/SUM(US_Others!G395,US_Others!L395,US_Others!R395)+US_Others!L395*US_Others!L$8/SUM(US_Others!G395,US_Others!L395,US_Others!R395)+US_Others!R395*US_Others!R$8/SUM(US_Others!G395,US_Others!L395,US_Others!R395))&gt;3.5,4,IF((US_Others!G395*US_Others!G$8/SUM(US_Others!G395,US_Others!L395,US_Others!R395)+US_Others!L395*US_Others!L$8/SUM(US_Others!G395,US_Others!L395,US_Others!R395)+US_Others!R395*US_Others!R$8/SUM(US_Others!G395,US_Others!L395,US_Others!R395))&gt;2.5,3,2)),"")</f>
        <v>4</v>
      </c>
      <c r="BH390" s="219" t="str">
        <f>IFERROR(IF((US_Others!Z395*US_Others!Z$8/SUM(US_Others!Z395,US_Others!AB395)+US_Others!AB395*US_Others!AB$8/SUM(US_Others!Z395,US_Others!AB395))&gt;3.5,4,IF((US_Others!Z395*US_Others!Z$8/SUM(US_Others!Z395,US_Others!AB395)+US_Others!AB395*US_Others!AB$8/SUM(US_Others!Z395,US_Others!AB395))&gt;2.5,3,2)),"")</f>
        <v/>
      </c>
      <c r="BI390" s="219" t="str">
        <f>IFERROR(IF((US_Others!AA395*US_Others!AA$8/SUM(US_Others!AA395,US_Others!AC395)+US_Others!AC395*US_Others!AC$8/SUM(US_Others!AA395,US_Others!AC395))&gt;3.5,4,IF((US_Others!AA395*US_Others!AA$8/SUM(US_Others!AA395,US_Others!AC395)+US_Others!AC395*US_Others!AC$8/SUM(US_Others!AA395,US_Others!AC395))&gt;2.5,3,2)),"")</f>
        <v/>
      </c>
      <c r="BJ390" s="219" t="str">
        <f>IFERROR(US_Others!AD395*US_Others!AD$8/US_Others!AD395,"")</f>
        <v/>
      </c>
      <c r="BK390" s="74" t="str">
        <f>IFERROR(US_Others!AE395*US_Others!AE$8/US_Others!AE395,"")</f>
        <v/>
      </c>
      <c r="BL390" s="219" t="str">
        <f>IFERROR(IF(SUMPRODUCT(US_Others!AG395:AI395/SUM(US_Others!AG395:AI395),US_Others!AG$8:AI$8)&gt;3.5,4,IF(SUMPRODUCT(US_Others!AG395:AI395/SUM(US_Others!AG395:AI395),US_Others!AG$8:AI$8)&gt;2.5,3,2)),"")</f>
        <v/>
      </c>
      <c r="BM390" s="219" t="str">
        <f>IFERROR(US_Others!AL395*US_Others!AL$8/US_Others!AL395,"")</f>
        <v/>
      </c>
    </row>
    <row r="391" spans="1:65">
      <c r="A391" s="200" t="s">
        <v>560</v>
      </c>
      <c r="B391" s="332" t="s">
        <v>561</v>
      </c>
      <c r="C391" s="333">
        <f>SUM(US_CO2!C394:AX394)</f>
        <v>8.4671101494187404</v>
      </c>
      <c r="D391" s="333">
        <f>SUM(US_CH4!C394:AC394)</f>
        <v>9.0131512400188039E-3</v>
      </c>
      <c r="E391" s="333">
        <f>SUM(US_N2O!C394:AA394)</f>
        <v>4.3575485139470916E-3</v>
      </c>
      <c r="F391" s="332">
        <f>US_Others!V396+US_Others!U396</f>
        <v>0</v>
      </c>
      <c r="G391" s="332">
        <f>US_Others!C396+US_Others!H396+US_Others!N396</f>
        <v>4.5915513329424144E-5</v>
      </c>
      <c r="H391" s="332">
        <f>US_Others!D396+US_Others!I396+US_Others!O396</f>
        <v>7.5301441860255592E-4</v>
      </c>
      <c r="I391" s="332">
        <f>US_Others!E396+US_Others!J396+US_Others!P396+US_Others!W396</f>
        <v>3.4803959103703493E-3</v>
      </c>
      <c r="J391" s="332">
        <f>US_Others!F396+US_Others!K396+US_Others!Q396</f>
        <v>6.0149322461545626E-4</v>
      </c>
      <c r="K391" s="332">
        <f>US_Others!G396+US_Others!L396+US_Others!R396</f>
        <v>5.9690167328251386E-5</v>
      </c>
      <c r="L391" s="332">
        <f>US_Others!Z396+US_Others!AB396</f>
        <v>0</v>
      </c>
      <c r="M391" s="332">
        <f>US_Others!AA396+US_Others!AC396</f>
        <v>0</v>
      </c>
      <c r="N391" s="332">
        <f>US_Others!AD396</f>
        <v>0</v>
      </c>
      <c r="O391" s="332">
        <f>US_Others!AE396</f>
        <v>0</v>
      </c>
      <c r="P391" s="332">
        <f>SUM(US_Others!AG396:AI396)</f>
        <v>0</v>
      </c>
      <c r="Q391" s="332">
        <f>US_Others!AL396</f>
        <v>0</v>
      </c>
      <c r="R391" s="332"/>
      <c r="S391" s="334">
        <f t="shared" si="5"/>
        <v>8467.1101494187405</v>
      </c>
      <c r="T391" s="334">
        <f>D391*1000/Spec!I$6</f>
        <v>0.36052604960075213</v>
      </c>
      <c r="U391" s="334">
        <f>E391*1000/Spec!I$7</f>
        <v>1.4622646019956683E-2</v>
      </c>
      <c r="V391" s="334">
        <f>F391*1000/Spec!I$8</f>
        <v>0</v>
      </c>
      <c r="W391" s="334">
        <f>G391*1000/Spec!I$9</f>
        <v>6.8022982710257997E-5</v>
      </c>
      <c r="X391" s="334">
        <f>H391*1000/Spec!I$10</f>
        <v>2.1514697674358739E-4</v>
      </c>
      <c r="Y391" s="334">
        <f>I391*1000/Spec!I$11</f>
        <v>2.4338432939652794E-3</v>
      </c>
      <c r="Z391" s="334">
        <f>J391*1000/Spec!I$12</f>
        <v>1.345622426432788E-4</v>
      </c>
      <c r="AA391" s="334">
        <f>K391*1000/Spec!I$15</f>
        <v>6.0846246002294989E-6</v>
      </c>
      <c r="AB391" s="334">
        <f>L391*1000/Spec!I$17</f>
        <v>0</v>
      </c>
      <c r="AC391" s="334">
        <f>M391*1000/Spec!I$18</f>
        <v>0</v>
      </c>
      <c r="AD391" s="335">
        <f>N391*1000/Spec!I$25</f>
        <v>0</v>
      </c>
      <c r="AE391" s="335">
        <f>O391*1000/Spec!I$26</f>
        <v>0</v>
      </c>
      <c r="AF391" s="334">
        <f>P391*1000/Spec!I$21</f>
        <v>0</v>
      </c>
      <c r="AG391" s="334">
        <f>Q391*1000/Spec!I$22</f>
        <v>0</v>
      </c>
      <c r="AI391" s="432">
        <f>S391/'2007output'!$D389</f>
        <v>0.56376208616579715</v>
      </c>
      <c r="AJ391" s="432">
        <f>T391/'2007output'!$D389</f>
        <v>2.4004756552504122E-5</v>
      </c>
      <c r="AK391" s="432">
        <f>U391/'2007output'!$D389</f>
        <v>9.7361358007615992E-7</v>
      </c>
      <c r="AL391" s="433">
        <f>V391/'2007output'!$D389</f>
        <v>0</v>
      </c>
      <c r="AM391" s="433">
        <f>W391/'2007output'!$D389</f>
        <v>4.5291460679282181E-9</v>
      </c>
      <c r="AN391" s="433">
        <f>X391/'2007output'!$D389</f>
        <v>1.4325041991990103E-8</v>
      </c>
      <c r="AO391" s="433">
        <f>Y391/'2007output'!$D389</f>
        <v>1.620515794164666E-7</v>
      </c>
      <c r="AP391" s="433">
        <f>Z391/'2007output'!$D389</f>
        <v>8.9595020370593431E-9</v>
      </c>
      <c r="AQ391" s="433">
        <f>AA391/'2007output'!$D389</f>
        <v>4.0513003818623962E-10</v>
      </c>
      <c r="AR391" s="433">
        <f>AB391/'2007output'!$D389</f>
        <v>0</v>
      </c>
      <c r="AS391" s="433">
        <f>AC391/'2007output'!$D389</f>
        <v>0</v>
      </c>
      <c r="AT391" s="433">
        <f>AD391/'2007output'!$D389</f>
        <v>0</v>
      </c>
      <c r="AU391" s="433">
        <f>AE391/'2007output'!$D389</f>
        <v>0</v>
      </c>
      <c r="AV391" s="433">
        <f>AF391/'2007output'!$D389</f>
        <v>0</v>
      </c>
      <c r="AW391" s="433">
        <f>AG391/'2007output'!$D389</f>
        <v>0</v>
      </c>
      <c r="AY391" s="370">
        <f>IFERROR(IF(SUMPRODUCT(US_CO2!C394:AX394/SUM(US_CO2!C394:AX394),US_CO2!C$6:AX$6)&gt;3.5,4,IF(SUMPRODUCT(US_CO2!C394:AX394/SUM(US_CO2!C394:AX394),US_CO2!C$6:AX$6)&gt;2.5,3,2)),"")</f>
        <v>4</v>
      </c>
      <c r="AZ391" s="370">
        <f>IFERROR(IF(SUMPRODUCT(US_CH4!C394:AC394/SUM(US_CH4!C394:AC394),US_CH4!C$6:AC$6)&gt;3.5,4,IF(SUMPRODUCT(US_CH4!C394:AC394/SUM(US_CH4!C394:AC394),US_CH4!C$6:AC$6)&gt;2.5,3,2)),"")</f>
        <v>4</v>
      </c>
      <c r="BA391" s="223">
        <f>IFERROR(IF(SUMPRODUCT(US_N2O!C394:AA394/SUM(US_N2O!C394:AA394),US_N2O!C$6:AA$6)&gt;3.5,4,IF(SUMPRODUCT(US_N2O!C394:AA394/SUM(US_N2O!C394:AA394),US_N2O!C$6:AA$6)&gt;2.5,3,2)),"")</f>
        <v>4</v>
      </c>
      <c r="BB391" s="223" t="str">
        <f>IFERROR(IF(SUMPRODUCT(US_Others!U396:V396/SUM(US_Others!U396:V396),US_Others!U$8:V$8)&gt;3.5,4,IF(SUMPRODUCT(US_Others!U396:V396/SUM(US_Others!U396:V396),US_Others!U$8:V$8)&gt;2.5,3,2)),"")</f>
        <v/>
      </c>
      <c r="BC391" s="223">
        <f>IFERROR(IF((US_Others!C396*US_Others!C$8/SUM(US_Others!C396,US_Others!H396,US_Others!N396)+ US_Others!H396*US_Others!H$8/SUM(US_Others!C396,US_Others!H396,US_Others!N396)+US_Others!N396*US_Others!N$8/SUM(US_Others!C396,US_Others!H396,US_Others!N396))&gt;3.5,4,IF((US_Others!C396*US_Others!C$8/SUM(US_Others!C396,US_Others!H396,US_Others!N396)+ US_Others!H396*US_Others!H$8/SUM(US_Others!C396,US_Others!H396,US_Others!N396)+US_Others!N396*US_Others!N$8/SUM(US_Others!C396,US_Others!H396,US_Others!N396))&gt;2.5,3,2)),"")</f>
        <v>4</v>
      </c>
      <c r="BD391" s="223">
        <f>IFERROR(IF((US_Others!D396*US_Others!D$8/SUM(US_Others!D396,US_Others!I396,US_Others!O396)+US_Others!I396*US_Others!I$8/SUM(US_Others!D396,US_Others!I396,US_Others!O396)+US_Others!O396*US_Others!O$8/SUM(US_Others!D396,US_Others!I396,US_Others!O396))&gt;3.5,4,IF((US_Others!D396*US_Others!D$8/SUM(US_Others!D396,US_Others!I396,US_Others!O396)+US_Others!I396*US_Others!I$8/SUM(US_Others!D396,US_Others!I396,US_Others!O396)+US_Others!O396*US_Others!O$8/SUM(US_Others!D396,US_Others!I396,US_Others!O396))&gt;2.5,3,2)),"")</f>
        <v>4</v>
      </c>
      <c r="BE391" s="223">
        <f>IFERROR(IF((US_Others!E396*US_Others!E$8/SUM(US_Others!E396,US_Others!J396,US_Others!P396,US_Others!W396)+US_Others!J396*US_Others!J$8/SUM(US_Others!E396,US_Others!J396,US_Others!P396,US_Others!W396)+US_Others!P396*US_Others!P$8/SUM(US_Others!E396,US_Others!J396,US_Others!P396,US_Others!W396)+US_Others!W396*US_Others!W$8/SUM(US_Others!E396,US_Others!J396,US_Others!P396,US_Others!W396))&gt;3.5,4,IF((US_Others!E396*US_Others!E$8/SUM(US_Others!E396,US_Others!J396,US_Others!P396,US_Others!W396)+US_Others!J396*US_Others!J$8/SUM(US_Others!E396,US_Others!J396,US_Others!P396,US_Others!W396)+US_Others!P396*US_Others!P$8/SUM(US_Others!E396,US_Others!J396,US_Others!P396,US_Others!W396)+US_Others!W396*US_Others!W$8/SUM(US_Others!E396,US_Others!J396,US_Others!P396,US_Others!W396))&gt;2.5,3,2)),"")</f>
        <v>4</v>
      </c>
      <c r="BF391" s="223">
        <f>IFERROR(IF((US_Others!F396*US_Others!F$8/SUM(US_Others!F396,US_Others!K396,US_Others!Q396)+US_Others!K396*US_Others!K$8/SUM(US_Others!F396,US_Others!K396,US_Others!Q396)+US_Others!Q396*US_Others!Q$8/SUM(US_Others!F396,US_Others!K396,US_Others!Q396))&gt;3.5,4,IF((US_Others!F396*US_Others!F$8/SUM(US_Others!F396,US_Others!K396,US_Others!Q396)+US_Others!K396*US_Others!K$8/SUM(US_Others!F396,US_Others!K396,US_Others!Q396)+US_Others!Q396*US_Others!Q$8/SUM(US_Others!F396,US_Others!K396,US_Others!Q396))&gt;2.5,3,2)),"")</f>
        <v>4</v>
      </c>
      <c r="BG391" s="223">
        <f>IFERROR(IF((US_Others!G396*US_Others!G$8/SUM(US_Others!G396,US_Others!L396,US_Others!R396)+US_Others!L396*US_Others!L$8/SUM(US_Others!G396,US_Others!L396,US_Others!R396)+US_Others!R396*US_Others!R$8/SUM(US_Others!G396,US_Others!L396,US_Others!R396))&gt;3.5,4,IF((US_Others!G396*US_Others!G$8/SUM(US_Others!G396,US_Others!L396,US_Others!R396)+US_Others!L396*US_Others!L$8/SUM(US_Others!G396,US_Others!L396,US_Others!R396)+US_Others!R396*US_Others!R$8/SUM(US_Others!G396,US_Others!L396,US_Others!R396))&gt;2.5,3,2)),"")</f>
        <v>4</v>
      </c>
      <c r="BH391" s="219" t="str">
        <f>IFERROR(IF((US_Others!Z396*US_Others!Z$8/SUM(US_Others!Z396,US_Others!AB396)+US_Others!AB396*US_Others!AB$8/SUM(US_Others!Z396,US_Others!AB396))&gt;3.5,4,IF((US_Others!Z396*US_Others!Z$8/SUM(US_Others!Z396,US_Others!AB396)+US_Others!AB396*US_Others!AB$8/SUM(US_Others!Z396,US_Others!AB396))&gt;2.5,3,2)),"")</f>
        <v/>
      </c>
      <c r="BI391" s="219" t="str">
        <f>IFERROR(IF((US_Others!AA396*US_Others!AA$8/SUM(US_Others!AA396,US_Others!AC396)+US_Others!AC396*US_Others!AC$8/SUM(US_Others!AA396,US_Others!AC396))&gt;3.5,4,IF((US_Others!AA396*US_Others!AA$8/SUM(US_Others!AA396,US_Others!AC396)+US_Others!AC396*US_Others!AC$8/SUM(US_Others!AA396,US_Others!AC396))&gt;2.5,3,2)),"")</f>
        <v/>
      </c>
      <c r="BJ391" s="219" t="str">
        <f>IFERROR(US_Others!AD396*US_Others!AD$8/US_Others!AD396,"")</f>
        <v/>
      </c>
      <c r="BK391" s="74" t="str">
        <f>IFERROR(US_Others!AE396*US_Others!AE$8/US_Others!AE396,"")</f>
        <v/>
      </c>
      <c r="BL391" s="219" t="str">
        <f>IFERROR(IF(SUMPRODUCT(US_Others!AG396:AI396/SUM(US_Others!AG396:AI396),US_Others!AG$8:AI$8)&gt;3.5,4,IF(SUMPRODUCT(US_Others!AG396:AI396/SUM(US_Others!AG396:AI396),US_Others!AG$8:AI$8)&gt;2.5,3,2)),"")</f>
        <v/>
      </c>
      <c r="BM391" s="219" t="str">
        <f>IFERROR(US_Others!AL396*US_Others!AL$8/US_Others!AL396,"")</f>
        <v/>
      </c>
    </row>
    <row r="392" spans="1:65">
      <c r="A392" s="200" t="s">
        <v>562</v>
      </c>
      <c r="B392" s="332" t="s">
        <v>563</v>
      </c>
      <c r="C392" s="333">
        <f>SUM(US_CO2!C395:AX395)</f>
        <v>225.1000472184331</v>
      </c>
      <c r="D392" s="333">
        <f>SUM(US_CH4!C395:AC395)</f>
        <v>4.6664465197237256E-2</v>
      </c>
      <c r="E392" s="333">
        <f>SUM(US_N2O!C395:AA395)</f>
        <v>1.5585931375877242</v>
      </c>
      <c r="F392" s="332">
        <f>US_Others!V397+US_Others!U397</f>
        <v>0</v>
      </c>
      <c r="G392" s="332">
        <f>US_Others!C397+US_Others!H397+US_Others!N397</f>
        <v>0</v>
      </c>
      <c r="H392" s="332">
        <f>US_Others!D397+US_Others!I397+US_Others!O397</f>
        <v>0</v>
      </c>
      <c r="I392" s="332">
        <f>US_Others!E397+US_Others!J397+US_Others!P397+US_Others!W397</f>
        <v>0</v>
      </c>
      <c r="J392" s="332">
        <f>US_Others!F397+US_Others!K397+US_Others!Q397</f>
        <v>0</v>
      </c>
      <c r="K392" s="332">
        <f>US_Others!G397+US_Others!L397+US_Others!R397</f>
        <v>0</v>
      </c>
      <c r="L392" s="332">
        <f>US_Others!Z397+US_Others!AB397</f>
        <v>0</v>
      </c>
      <c r="M392" s="332">
        <f>US_Others!AA397+US_Others!AC397</f>
        <v>0</v>
      </c>
      <c r="N392" s="332">
        <f>US_Others!AD397</f>
        <v>0</v>
      </c>
      <c r="O392" s="332">
        <f>US_Others!AE397</f>
        <v>0</v>
      </c>
      <c r="P392" s="332">
        <f>SUM(US_Others!AG397:AI397)</f>
        <v>0</v>
      </c>
      <c r="Q392" s="332">
        <f>US_Others!AL397</f>
        <v>0</v>
      </c>
      <c r="R392" s="332"/>
      <c r="S392" s="334">
        <f t="shared" si="5"/>
        <v>225100.04721843312</v>
      </c>
      <c r="T392" s="334">
        <f>D392*1000/Spec!I$6</f>
        <v>1.8665786078894901</v>
      </c>
      <c r="U392" s="334">
        <f>E392*1000/Spec!I$7</f>
        <v>5.2301783140527656</v>
      </c>
      <c r="V392" s="334">
        <f>F392*1000/Spec!I$8</f>
        <v>0</v>
      </c>
      <c r="W392" s="334">
        <f>G392*1000/Spec!I$9</f>
        <v>0</v>
      </c>
      <c r="X392" s="334">
        <f>H392*1000/Spec!I$10</f>
        <v>0</v>
      </c>
      <c r="Y392" s="334">
        <f>I392*1000/Spec!I$11</f>
        <v>0</v>
      </c>
      <c r="Z392" s="334">
        <f>J392*1000/Spec!I$12</f>
        <v>0</v>
      </c>
      <c r="AA392" s="334">
        <f>K392*1000/Spec!I$15</f>
        <v>0</v>
      </c>
      <c r="AB392" s="334">
        <f>L392*1000/Spec!I$17</f>
        <v>0</v>
      </c>
      <c r="AC392" s="334">
        <f>M392*1000/Spec!I$18</f>
        <v>0</v>
      </c>
      <c r="AD392" s="335">
        <f>N392*1000/Spec!I$25</f>
        <v>0</v>
      </c>
      <c r="AE392" s="335">
        <f>O392*1000/Spec!I$26</f>
        <v>0</v>
      </c>
      <c r="AF392" s="334">
        <f>P392*1000/Spec!I$21</f>
        <v>0</v>
      </c>
      <c r="AG392" s="334">
        <f>Q392*1000/Spec!I$22</f>
        <v>0</v>
      </c>
      <c r="AI392" s="432">
        <f>S392/'2007output'!$D390</f>
        <v>7.3160233756865427</v>
      </c>
      <c r="AJ392" s="432">
        <f>T392/'2007output'!$D390</f>
        <v>6.0666058921900086E-5</v>
      </c>
      <c r="AK392" s="432">
        <f>U392/'2007output'!$D390</f>
        <v>1.6998711140867975E-4</v>
      </c>
      <c r="AL392" s="433">
        <f>V392/'2007output'!$D390</f>
        <v>0</v>
      </c>
      <c r="AM392" s="433">
        <f>W392/'2007output'!$D390</f>
        <v>0</v>
      </c>
      <c r="AN392" s="433">
        <f>X392/'2007output'!$D390</f>
        <v>0</v>
      </c>
      <c r="AO392" s="433">
        <f>Y392/'2007output'!$D390</f>
        <v>0</v>
      </c>
      <c r="AP392" s="433">
        <f>Z392/'2007output'!$D390</f>
        <v>0</v>
      </c>
      <c r="AQ392" s="433">
        <f>AA392/'2007output'!$D390</f>
        <v>0</v>
      </c>
      <c r="AR392" s="433">
        <f>AB392/'2007output'!$D390</f>
        <v>0</v>
      </c>
      <c r="AS392" s="433">
        <f>AC392/'2007output'!$D390</f>
        <v>0</v>
      </c>
      <c r="AT392" s="433">
        <f>AD392/'2007output'!$D390</f>
        <v>0</v>
      </c>
      <c r="AU392" s="433">
        <f>AE392/'2007output'!$D390</f>
        <v>0</v>
      </c>
      <c r="AV392" s="433">
        <f>AF392/'2007output'!$D390</f>
        <v>0</v>
      </c>
      <c r="AW392" s="433">
        <f>AG392/'2007output'!$D390</f>
        <v>0</v>
      </c>
      <c r="AY392" s="370">
        <f>IFERROR(IF(SUMPRODUCT(US_CO2!C395:AX395/SUM(US_CO2!C395:AX395),US_CO2!C$6:AX$6)&gt;3.5,4,IF(SUMPRODUCT(US_CO2!C395:AX395/SUM(US_CO2!C395:AX395),US_CO2!C$6:AX$6)&gt;2.5,3,2)),"")</f>
        <v>2</v>
      </c>
      <c r="AZ392" s="370">
        <f>IFERROR(IF(SUMPRODUCT(US_CH4!C395:AC395/SUM(US_CH4!C395:AC395),US_CH4!C$6:AC$6)&gt;3.5,4,IF(SUMPRODUCT(US_CH4!C395:AC395/SUM(US_CH4!C395:AC395),US_CH4!C$6:AC$6)&gt;2.5,3,2)),"")</f>
        <v>2</v>
      </c>
      <c r="BA392" s="223">
        <f>IFERROR(IF(SUMPRODUCT(US_N2O!C395:AA395/SUM(US_N2O!C395:AA395),US_N2O!C$6:AA$6)&gt;3.5,4,IF(SUMPRODUCT(US_N2O!C395:AA395/SUM(US_N2O!C395:AA395),US_N2O!C$6:AA$6)&gt;2.5,3,2)),"")</f>
        <v>2</v>
      </c>
      <c r="BB392" s="223" t="str">
        <f>IFERROR(IF(SUMPRODUCT(US_Others!U397:V397/SUM(US_Others!U397:V397),US_Others!U$8:V$8)&gt;3.5,4,IF(SUMPRODUCT(US_Others!U397:V397/SUM(US_Others!U397:V397),US_Others!U$8:V$8)&gt;2.5,3,2)),"")</f>
        <v/>
      </c>
      <c r="BC392" s="223" t="str">
        <f>IFERROR(IF((US_Others!C397*US_Others!C$8/SUM(US_Others!C397,US_Others!H397,US_Others!N397)+ US_Others!H397*US_Others!H$8/SUM(US_Others!C397,US_Others!H397,US_Others!N397)+US_Others!N397*US_Others!N$8/SUM(US_Others!C397,US_Others!H397,US_Others!N397))&gt;3.5,4,IF((US_Others!C397*US_Others!C$8/SUM(US_Others!C397,US_Others!H397,US_Others!N397)+ US_Others!H397*US_Others!H$8/SUM(US_Others!C397,US_Others!H397,US_Others!N397)+US_Others!N397*US_Others!N$8/SUM(US_Others!C397,US_Others!H397,US_Others!N397))&gt;2.5,3,2)),"")</f>
        <v/>
      </c>
      <c r="BD392" s="223" t="str">
        <f>IFERROR(IF((US_Others!D397*US_Others!D$8/SUM(US_Others!D397,US_Others!I397,US_Others!O397)+US_Others!I397*US_Others!I$8/SUM(US_Others!D397,US_Others!I397,US_Others!O397)+US_Others!O397*US_Others!O$8/SUM(US_Others!D397,US_Others!I397,US_Others!O397))&gt;3.5,4,IF((US_Others!D397*US_Others!D$8/SUM(US_Others!D397,US_Others!I397,US_Others!O397)+US_Others!I397*US_Others!I$8/SUM(US_Others!D397,US_Others!I397,US_Others!O397)+US_Others!O397*US_Others!O$8/SUM(US_Others!D397,US_Others!I397,US_Others!O397))&gt;2.5,3,2)),"")</f>
        <v/>
      </c>
      <c r="BE392" s="223" t="str">
        <f>IFERROR(IF((US_Others!E397*US_Others!E$8/SUM(US_Others!E397,US_Others!J397,US_Others!P397,US_Others!W397)+US_Others!J397*US_Others!J$8/SUM(US_Others!E397,US_Others!J397,US_Others!P397,US_Others!W397)+US_Others!P397*US_Others!P$8/SUM(US_Others!E397,US_Others!J397,US_Others!P397,US_Others!W397)+US_Others!W397*US_Others!W$8/SUM(US_Others!E397,US_Others!J397,US_Others!P397,US_Others!W397))&gt;3.5,4,IF((US_Others!E397*US_Others!E$8/SUM(US_Others!E397,US_Others!J397,US_Others!P397,US_Others!W397)+US_Others!J397*US_Others!J$8/SUM(US_Others!E397,US_Others!J397,US_Others!P397,US_Others!W397)+US_Others!P397*US_Others!P$8/SUM(US_Others!E397,US_Others!J397,US_Others!P397,US_Others!W397)+US_Others!W397*US_Others!W$8/SUM(US_Others!E397,US_Others!J397,US_Others!P397,US_Others!W397))&gt;2.5,3,2)),"")</f>
        <v/>
      </c>
      <c r="BF392" s="223" t="str">
        <f>IFERROR(IF((US_Others!F397*US_Others!F$8/SUM(US_Others!F397,US_Others!K397,US_Others!Q397)+US_Others!K397*US_Others!K$8/SUM(US_Others!F397,US_Others!K397,US_Others!Q397)+US_Others!Q397*US_Others!Q$8/SUM(US_Others!F397,US_Others!K397,US_Others!Q397))&gt;3.5,4,IF((US_Others!F397*US_Others!F$8/SUM(US_Others!F397,US_Others!K397,US_Others!Q397)+US_Others!K397*US_Others!K$8/SUM(US_Others!F397,US_Others!K397,US_Others!Q397)+US_Others!Q397*US_Others!Q$8/SUM(US_Others!F397,US_Others!K397,US_Others!Q397))&gt;2.5,3,2)),"")</f>
        <v/>
      </c>
      <c r="BG392" s="223" t="str">
        <f>IFERROR(IF((US_Others!G397*US_Others!G$8/SUM(US_Others!G397,US_Others!L397,US_Others!R397)+US_Others!L397*US_Others!L$8/SUM(US_Others!G397,US_Others!L397,US_Others!R397)+US_Others!R397*US_Others!R$8/SUM(US_Others!G397,US_Others!L397,US_Others!R397))&gt;3.5,4,IF((US_Others!G397*US_Others!G$8/SUM(US_Others!G397,US_Others!L397,US_Others!R397)+US_Others!L397*US_Others!L$8/SUM(US_Others!G397,US_Others!L397,US_Others!R397)+US_Others!R397*US_Others!R$8/SUM(US_Others!G397,US_Others!L397,US_Others!R397))&gt;2.5,3,2)),"")</f>
        <v/>
      </c>
      <c r="BH392" s="219" t="str">
        <f>IFERROR(IF((US_Others!Z397*US_Others!Z$8/SUM(US_Others!Z397,US_Others!AB397)+US_Others!AB397*US_Others!AB$8/SUM(US_Others!Z397,US_Others!AB397))&gt;3.5,4,IF((US_Others!Z397*US_Others!Z$8/SUM(US_Others!Z397,US_Others!AB397)+US_Others!AB397*US_Others!AB$8/SUM(US_Others!Z397,US_Others!AB397))&gt;2.5,3,2)),"")</f>
        <v/>
      </c>
      <c r="BI392" s="219" t="str">
        <f>IFERROR(IF((US_Others!AA397*US_Others!AA$8/SUM(US_Others!AA397,US_Others!AC397)+US_Others!AC397*US_Others!AC$8/SUM(US_Others!AA397,US_Others!AC397))&gt;3.5,4,IF((US_Others!AA397*US_Others!AA$8/SUM(US_Others!AA397,US_Others!AC397)+US_Others!AC397*US_Others!AC$8/SUM(US_Others!AA397,US_Others!AC397))&gt;2.5,3,2)),"")</f>
        <v/>
      </c>
      <c r="BJ392" s="219" t="str">
        <f>IFERROR(US_Others!AD397*US_Others!AD$8/US_Others!AD397,"")</f>
        <v/>
      </c>
      <c r="BK392" s="74" t="str">
        <f>IFERROR(US_Others!AE397*US_Others!AE$8/US_Others!AE397,"")</f>
        <v/>
      </c>
      <c r="BL392" s="219" t="str">
        <f>IFERROR(IF(SUMPRODUCT(US_Others!AG397:AI397/SUM(US_Others!AG397:AI397),US_Others!AG$8:AI$8)&gt;3.5,4,IF(SUMPRODUCT(US_Others!AG397:AI397/SUM(US_Others!AG397:AI397),US_Others!AG$8:AI$8)&gt;2.5,3,2)),"")</f>
        <v/>
      </c>
      <c r="BM392" s="219" t="str">
        <f>IFERROR(US_Others!AL397*US_Others!AL$8/US_Others!AL397,"")</f>
        <v/>
      </c>
    </row>
    <row r="393" spans="1:65">
      <c r="A393" s="200" t="s">
        <v>564</v>
      </c>
      <c r="B393" s="332" t="s">
        <v>565</v>
      </c>
      <c r="C393" s="333">
        <f>SUM(US_CO2!C396:AX396)</f>
        <v>6.1116038137204196</v>
      </c>
      <c r="D393" s="333">
        <f>SUM(US_CH4!C396:AC396)</f>
        <v>7.818959278774339E-3</v>
      </c>
      <c r="E393" s="333">
        <f>SUM(US_N2O!C396:AA396)</f>
        <v>3.2374517460118457E-3</v>
      </c>
      <c r="F393" s="332">
        <f>US_Others!V398+US_Others!U398</f>
        <v>0</v>
      </c>
      <c r="G393" s="332">
        <f>US_Others!C398+US_Others!H398+US_Others!N398</f>
        <v>3.3649552606663239E-4</v>
      </c>
      <c r="H393" s="332">
        <f>US_Others!D398+US_Others!I398+US_Others!O398</f>
        <v>5.5185266274927714E-3</v>
      </c>
      <c r="I393" s="332">
        <f>US_Others!E398+US_Others!J398+US_Others!P398+US_Others!W398</f>
        <v>2.5506360875850738E-2</v>
      </c>
      <c r="J393" s="332">
        <f>US_Others!F398+US_Others!K398+US_Others!Q398</f>
        <v>4.4080913914728848E-3</v>
      </c>
      <c r="K393" s="332">
        <f>US_Others!G398+US_Others!L398+US_Others!R398</f>
        <v>4.3744418388662223E-4</v>
      </c>
      <c r="L393" s="332">
        <f>US_Others!Z398+US_Others!AB398</f>
        <v>0</v>
      </c>
      <c r="M393" s="332">
        <f>US_Others!AA398+US_Others!AC398</f>
        <v>0</v>
      </c>
      <c r="N393" s="332">
        <f>US_Others!AD398</f>
        <v>0</v>
      </c>
      <c r="O393" s="332">
        <f>US_Others!AE398</f>
        <v>0</v>
      </c>
      <c r="P393" s="332">
        <f>SUM(US_Others!AG398:AI398)</f>
        <v>0</v>
      </c>
      <c r="Q393" s="332">
        <f>US_Others!AL398</f>
        <v>0</v>
      </c>
      <c r="R393" s="332"/>
      <c r="S393" s="334">
        <f t="shared" si="5"/>
        <v>6111.6038137204196</v>
      </c>
      <c r="T393" s="334">
        <f>D393*1000/Spec!I$6</f>
        <v>0.31275837115097355</v>
      </c>
      <c r="U393" s="334">
        <f>E393*1000/Spec!I$7</f>
        <v>1.0863932033596797E-2</v>
      </c>
      <c r="V393" s="334">
        <f>F393*1000/Spec!I$8</f>
        <v>0</v>
      </c>
      <c r="W393" s="334">
        <f>G393*1000/Spec!I$9</f>
        <v>4.9851189046908506E-4</v>
      </c>
      <c r="X393" s="334">
        <f>H393*1000/Spec!I$10</f>
        <v>1.5767218935693631E-3</v>
      </c>
      <c r="Y393" s="334">
        <f>I393*1000/Spec!I$11</f>
        <v>1.7836615997098418E-2</v>
      </c>
      <c r="Z393" s="334">
        <f>J393*1000/Spec!I$12</f>
        <v>9.8615019943464987E-4</v>
      </c>
      <c r="AA393" s="334">
        <f>K393*1000/Spec!I$15</f>
        <v>4.4591659927280554E-5</v>
      </c>
      <c r="AB393" s="334">
        <f>L393*1000/Spec!I$17</f>
        <v>0</v>
      </c>
      <c r="AC393" s="334">
        <f>M393*1000/Spec!I$18</f>
        <v>0</v>
      </c>
      <c r="AD393" s="335">
        <f>N393*1000/Spec!I$25</f>
        <v>0</v>
      </c>
      <c r="AE393" s="335">
        <f>O393*1000/Spec!I$26</f>
        <v>0</v>
      </c>
      <c r="AF393" s="334">
        <f>P393*1000/Spec!I$21</f>
        <v>0</v>
      </c>
      <c r="AG393" s="334">
        <f>Q393*1000/Spec!I$22</f>
        <v>0</v>
      </c>
      <c r="AI393" s="432">
        <f>S393/'2007output'!$D391</f>
        <v>2.8219815803085416E-2</v>
      </c>
      <c r="AJ393" s="432">
        <f>T393/'2007output'!$D391</f>
        <v>1.4441354338020656E-6</v>
      </c>
      <c r="AK393" s="432">
        <f>U393/'2007output'!$D391</f>
        <v>5.0163291049246251E-8</v>
      </c>
      <c r="AL393" s="433">
        <f>V393/'2007output'!$D391</f>
        <v>0</v>
      </c>
      <c r="AM393" s="433">
        <f>W393/'2007output'!$D391</f>
        <v>2.3018366624327493E-9</v>
      </c>
      <c r="AN393" s="433">
        <f>X393/'2007output'!$D391</f>
        <v>7.280380529465866E-9</v>
      </c>
      <c r="AO393" s="433">
        <f>Y393/'2007output'!$D391</f>
        <v>8.2359071911448687E-8</v>
      </c>
      <c r="AP393" s="433">
        <f>Z393/'2007output'!$D391</f>
        <v>4.5534654782016971E-9</v>
      </c>
      <c r="AQ393" s="433">
        <f>AA393/'2007output'!$D391</f>
        <v>2.0589823356623221E-10</v>
      </c>
      <c r="AR393" s="433">
        <f>AB393/'2007output'!$D391</f>
        <v>0</v>
      </c>
      <c r="AS393" s="433">
        <f>AC393/'2007output'!$D391</f>
        <v>0</v>
      </c>
      <c r="AT393" s="433">
        <f>AD393/'2007output'!$D391</f>
        <v>0</v>
      </c>
      <c r="AU393" s="433">
        <f>AE393/'2007output'!$D391</f>
        <v>0</v>
      </c>
      <c r="AV393" s="433">
        <f>AF393/'2007output'!$D391</f>
        <v>0</v>
      </c>
      <c r="AW393" s="433">
        <f>AG393/'2007output'!$D391</f>
        <v>0</v>
      </c>
      <c r="AY393" s="370">
        <f>IFERROR(IF(SUMPRODUCT(US_CO2!C396:AX396/SUM(US_CO2!C396:AX396),US_CO2!C$6:AX$6)&gt;3.5,4,IF(SUMPRODUCT(US_CO2!C396:AX396/SUM(US_CO2!C396:AX396),US_CO2!C$6:AX$6)&gt;2.5,3,2)),"")</f>
        <v>4</v>
      </c>
      <c r="AZ393" s="370">
        <f>IFERROR(IF(SUMPRODUCT(US_CH4!C396:AC396/SUM(US_CH4!C396:AC396),US_CH4!C$6:AC$6)&gt;3.5,4,IF(SUMPRODUCT(US_CH4!C396:AC396/SUM(US_CH4!C396:AC396),US_CH4!C$6:AC$6)&gt;2.5,3,2)),"")</f>
        <v>4</v>
      </c>
      <c r="BA393" s="223">
        <f>IFERROR(IF(SUMPRODUCT(US_N2O!C396:AA396/SUM(US_N2O!C396:AA396),US_N2O!C$6:AA$6)&gt;3.5,4,IF(SUMPRODUCT(US_N2O!C396:AA396/SUM(US_N2O!C396:AA396),US_N2O!C$6:AA$6)&gt;2.5,3,2)),"")</f>
        <v>4</v>
      </c>
      <c r="BB393" s="223" t="str">
        <f>IFERROR(IF(SUMPRODUCT(US_Others!U398:V398/SUM(US_Others!U398:V398),US_Others!U$8:V$8)&gt;3.5,4,IF(SUMPRODUCT(US_Others!U398:V398/SUM(US_Others!U398:V398),US_Others!U$8:V$8)&gt;2.5,3,2)),"")</f>
        <v/>
      </c>
      <c r="BC393" s="223">
        <f>IFERROR(IF((US_Others!C398*US_Others!C$8/SUM(US_Others!C398,US_Others!H398,US_Others!N398)+ US_Others!H398*US_Others!H$8/SUM(US_Others!C398,US_Others!H398,US_Others!N398)+US_Others!N398*US_Others!N$8/SUM(US_Others!C398,US_Others!H398,US_Others!N398))&gt;3.5,4,IF((US_Others!C398*US_Others!C$8/SUM(US_Others!C398,US_Others!H398,US_Others!N398)+ US_Others!H398*US_Others!H$8/SUM(US_Others!C398,US_Others!H398,US_Others!N398)+US_Others!N398*US_Others!N$8/SUM(US_Others!C398,US_Others!H398,US_Others!N398))&gt;2.5,3,2)),"")</f>
        <v>4</v>
      </c>
      <c r="BD393" s="223">
        <f>IFERROR(IF((US_Others!D398*US_Others!D$8/SUM(US_Others!D398,US_Others!I398,US_Others!O398)+US_Others!I398*US_Others!I$8/SUM(US_Others!D398,US_Others!I398,US_Others!O398)+US_Others!O398*US_Others!O$8/SUM(US_Others!D398,US_Others!I398,US_Others!O398))&gt;3.5,4,IF((US_Others!D398*US_Others!D$8/SUM(US_Others!D398,US_Others!I398,US_Others!O398)+US_Others!I398*US_Others!I$8/SUM(US_Others!D398,US_Others!I398,US_Others!O398)+US_Others!O398*US_Others!O$8/SUM(US_Others!D398,US_Others!I398,US_Others!O398))&gt;2.5,3,2)),"")</f>
        <v>4</v>
      </c>
      <c r="BE393" s="223">
        <f>IFERROR(IF((US_Others!E398*US_Others!E$8/SUM(US_Others!E398,US_Others!J398,US_Others!P398,US_Others!W398)+US_Others!J398*US_Others!J$8/SUM(US_Others!E398,US_Others!J398,US_Others!P398,US_Others!W398)+US_Others!P398*US_Others!P$8/SUM(US_Others!E398,US_Others!J398,US_Others!P398,US_Others!W398)+US_Others!W398*US_Others!W$8/SUM(US_Others!E398,US_Others!J398,US_Others!P398,US_Others!W398))&gt;3.5,4,IF((US_Others!E398*US_Others!E$8/SUM(US_Others!E398,US_Others!J398,US_Others!P398,US_Others!W398)+US_Others!J398*US_Others!J$8/SUM(US_Others!E398,US_Others!J398,US_Others!P398,US_Others!W398)+US_Others!P398*US_Others!P$8/SUM(US_Others!E398,US_Others!J398,US_Others!P398,US_Others!W398)+US_Others!W398*US_Others!W$8/SUM(US_Others!E398,US_Others!J398,US_Others!P398,US_Others!W398))&gt;2.5,3,2)),"")</f>
        <v>4</v>
      </c>
      <c r="BF393" s="223">
        <f>IFERROR(IF((US_Others!F398*US_Others!F$8/SUM(US_Others!F398,US_Others!K398,US_Others!Q398)+US_Others!K398*US_Others!K$8/SUM(US_Others!F398,US_Others!K398,US_Others!Q398)+US_Others!Q398*US_Others!Q$8/SUM(US_Others!F398,US_Others!K398,US_Others!Q398))&gt;3.5,4,IF((US_Others!F398*US_Others!F$8/SUM(US_Others!F398,US_Others!K398,US_Others!Q398)+US_Others!K398*US_Others!K$8/SUM(US_Others!F398,US_Others!K398,US_Others!Q398)+US_Others!Q398*US_Others!Q$8/SUM(US_Others!F398,US_Others!K398,US_Others!Q398))&gt;2.5,3,2)),"")</f>
        <v>4</v>
      </c>
      <c r="BG393" s="223">
        <f>IFERROR(IF((US_Others!G398*US_Others!G$8/SUM(US_Others!G398,US_Others!L398,US_Others!R398)+US_Others!L398*US_Others!L$8/SUM(US_Others!G398,US_Others!L398,US_Others!R398)+US_Others!R398*US_Others!R$8/SUM(US_Others!G398,US_Others!L398,US_Others!R398))&gt;3.5,4,IF((US_Others!G398*US_Others!G$8/SUM(US_Others!G398,US_Others!L398,US_Others!R398)+US_Others!L398*US_Others!L$8/SUM(US_Others!G398,US_Others!L398,US_Others!R398)+US_Others!R398*US_Others!R$8/SUM(US_Others!G398,US_Others!L398,US_Others!R398))&gt;2.5,3,2)),"")</f>
        <v>4</v>
      </c>
      <c r="BH393" s="219" t="str">
        <f>IFERROR(IF((US_Others!Z398*US_Others!Z$8/SUM(US_Others!Z398,US_Others!AB398)+US_Others!AB398*US_Others!AB$8/SUM(US_Others!Z398,US_Others!AB398))&gt;3.5,4,IF((US_Others!Z398*US_Others!Z$8/SUM(US_Others!Z398,US_Others!AB398)+US_Others!AB398*US_Others!AB$8/SUM(US_Others!Z398,US_Others!AB398))&gt;2.5,3,2)),"")</f>
        <v/>
      </c>
      <c r="BI393" s="219" t="str">
        <f>IFERROR(IF((US_Others!AA398*US_Others!AA$8/SUM(US_Others!AA398,US_Others!AC398)+US_Others!AC398*US_Others!AC$8/SUM(US_Others!AA398,US_Others!AC398))&gt;3.5,4,IF((US_Others!AA398*US_Others!AA$8/SUM(US_Others!AA398,US_Others!AC398)+US_Others!AC398*US_Others!AC$8/SUM(US_Others!AA398,US_Others!AC398))&gt;2.5,3,2)),"")</f>
        <v/>
      </c>
      <c r="BJ393" s="219" t="str">
        <f>IFERROR(US_Others!AD398*US_Others!AD$8/US_Others!AD398,"")</f>
        <v/>
      </c>
      <c r="BK393" s="74" t="str">
        <f>IFERROR(US_Others!AE398*US_Others!AE$8/US_Others!AE398,"")</f>
        <v/>
      </c>
      <c r="BL393" s="219" t="str">
        <f>IFERROR(IF(SUMPRODUCT(US_Others!AG398:AI398/SUM(US_Others!AG398:AI398),US_Others!AG$8:AI$8)&gt;3.5,4,IF(SUMPRODUCT(US_Others!AG398:AI398/SUM(US_Others!AG398:AI398),US_Others!AG$8:AI$8)&gt;2.5,3,2)),"")</f>
        <v/>
      </c>
      <c r="BM393" s="219" t="str">
        <f>IFERROR(US_Others!AL398*US_Others!AL$8/US_Others!AL398,"")</f>
        <v/>
      </c>
    </row>
    <row r="394" spans="1:65">
      <c r="A394" s="200" t="s">
        <v>1630</v>
      </c>
      <c r="B394" s="332">
        <v>910010</v>
      </c>
      <c r="C394" s="333">
        <f>Source_EPA_2007!M13</f>
        <v>256.3</v>
      </c>
      <c r="D394" s="333">
        <f>Source_EPA_2007!BM23</f>
        <v>0.6</v>
      </c>
      <c r="E394" s="333">
        <f>Source_EPA_2007!BV23</f>
        <v>0.1</v>
      </c>
      <c r="F394" s="332"/>
      <c r="G394" s="332"/>
      <c r="H394" s="332"/>
      <c r="I394" s="332"/>
      <c r="J394" s="332"/>
      <c r="K394" s="332"/>
      <c r="L394" s="332"/>
      <c r="M394" s="332"/>
      <c r="N394" s="332"/>
      <c r="O394" s="332"/>
      <c r="P394" s="332"/>
      <c r="Q394" s="332"/>
      <c r="R394" s="332"/>
      <c r="S394" s="334">
        <f t="shared" ref="S394:S396" si="6">C394*1000</f>
        <v>256300</v>
      </c>
      <c r="T394" s="334">
        <f>D394*1000/Spec!I$6</f>
        <v>24</v>
      </c>
      <c r="U394" s="334">
        <f>E394*1000/Spec!I$7</f>
        <v>0.33557046979865773</v>
      </c>
      <c r="W394" s="334">
        <f>G394*1000/Spec!I$9</f>
        <v>0</v>
      </c>
      <c r="X394" s="334">
        <f>H394*1000/Spec!I$10</f>
        <v>0</v>
      </c>
      <c r="Y394" s="334">
        <f>I394*1000/Spec!I$11</f>
        <v>0</v>
      </c>
      <c r="Z394" s="334">
        <f>J394*1000/Spec!I$12</f>
        <v>0</v>
      </c>
      <c r="AA394" s="334">
        <f>K394*1000/Spec!I$15</f>
        <v>0</v>
      </c>
      <c r="AI394" s="432">
        <f>S394/(Source_BEAu!$Y$397*('2007output'!$D$25/'2007output'!$C$25))</f>
        <v>4.5771138421198563</v>
      </c>
      <c r="AJ394" s="432">
        <f>T394/(Source_BEAu!$Y$397*('2007output'!$D$25/'2007output'!$C$25))</f>
        <v>4.2860215454887461E-4</v>
      </c>
      <c r="AK394" s="432">
        <f>U394/(Source_BEAu!$Y$397*('2007output'!$D$25/'2007output'!$C$25))</f>
        <v>5.9927594316117818E-6</v>
      </c>
    </row>
    <row r="395" spans="1:65">
      <c r="A395" s="200" t="s">
        <v>1631</v>
      </c>
      <c r="B395" s="332">
        <v>910020</v>
      </c>
      <c r="C395" s="333">
        <f>Source_EPA_2007!M14</f>
        <v>84.3</v>
      </c>
      <c r="D395" s="333">
        <f>Source_EPA_2007!BM22</f>
        <v>0.3</v>
      </c>
      <c r="E395" s="333">
        <f>Source_EPA_2007!BV22</f>
        <v>0.2</v>
      </c>
      <c r="F395" s="333"/>
      <c r="H395" s="332"/>
      <c r="I395" s="332"/>
      <c r="J395" s="332"/>
      <c r="K395" s="332"/>
      <c r="L395" s="332"/>
      <c r="M395" s="332"/>
      <c r="N395" s="332"/>
      <c r="O395" s="332"/>
      <c r="P395" s="332"/>
      <c r="Q395" s="332"/>
      <c r="R395" s="332"/>
      <c r="S395" s="334">
        <f t="shared" si="6"/>
        <v>84300</v>
      </c>
      <c r="T395" s="334">
        <f>D395*1000/Spec!I$6</f>
        <v>12</v>
      </c>
      <c r="U395" s="334">
        <f>E395*1000/Spec!I$7</f>
        <v>0.67114093959731547</v>
      </c>
      <c r="V395" s="334"/>
      <c r="W395" s="334">
        <f>G395*1000/Spec!I$9</f>
        <v>0</v>
      </c>
      <c r="X395" s="334">
        <f>H395*1000/Spec!I$10</f>
        <v>0</v>
      </c>
      <c r="Y395" s="334">
        <f>I395*1000/Spec!I$11</f>
        <v>0</v>
      </c>
      <c r="Z395" s="334">
        <f>J395*1000/Spec!I$12</f>
        <v>0</v>
      </c>
      <c r="AA395" s="334">
        <f>K395*1000/Spec!I$15</f>
        <v>0</v>
      </c>
      <c r="AB395" s="334"/>
      <c r="AC395" s="334"/>
      <c r="AD395" s="335"/>
      <c r="AE395" s="335"/>
      <c r="AF395" s="334"/>
      <c r="AG395" s="334"/>
      <c r="AI395" s="432">
        <f>S395/(Source_BEAu!$II$397*US_all_2013USD!$G$405*('2007output'!$D$244/'2007output'!$C$244))</f>
        <v>4.2211735874615055</v>
      </c>
      <c r="AJ395" s="432">
        <f>T395/(Source_BEAu!$II$397*US_all_2013USD!$G$405*('2007output'!$D$244/'2007output'!$C$244))</f>
        <v>6.0087880248562364E-4</v>
      </c>
      <c r="AK395" s="432">
        <f>U395/(Source_BEAu!$II$397*US_all_2013USD!$G$405*('2007output'!$D$244/'2007output'!$C$244))</f>
        <v>3.360619700702593E-5</v>
      </c>
    </row>
    <row r="396" spans="1:65">
      <c r="A396" s="200" t="s">
        <v>1642</v>
      </c>
      <c r="B396" s="332">
        <v>920010</v>
      </c>
      <c r="C396" s="333">
        <f>SUM(US_CO2!E398:K398)</f>
        <v>1140.5440787572302</v>
      </c>
      <c r="D396" s="333">
        <f>US_CH4!T398</f>
        <v>1.7999999999999998</v>
      </c>
      <c r="E396" s="333">
        <f>US_N2O!M398</f>
        <v>23.1</v>
      </c>
      <c r="F396" s="333"/>
      <c r="G396" s="200">
        <f>US_Others!C400</f>
        <v>0.57692307692307687</v>
      </c>
      <c r="H396" s="200">
        <f>US_Others!D400</f>
        <v>9.4615384615384599</v>
      </c>
      <c r="I396" s="200">
        <f>US_Others!E400</f>
        <v>43.730769230769234</v>
      </c>
      <c r="J396" s="200">
        <f>US_Others!F400</f>
        <v>7.5576923076923075</v>
      </c>
      <c r="K396" s="200">
        <f>US_Others!G400</f>
        <v>0.74999999999999989</v>
      </c>
      <c r="S396" s="334">
        <f t="shared" si="6"/>
        <v>1140544.0787572302</v>
      </c>
      <c r="T396" s="334">
        <f>D396*1000/Spec!I$6</f>
        <v>71.999999999999986</v>
      </c>
      <c r="U396" s="334">
        <f>E396*1000/Spec!I$7</f>
        <v>77.516778523489933</v>
      </c>
      <c r="W396" s="334">
        <f>G396*1000/Spec!I$9</f>
        <v>0.85470085470085466</v>
      </c>
      <c r="X396" s="334">
        <f>H396*1000/Spec!I$10</f>
        <v>2.7032967032967026</v>
      </c>
      <c r="Y396" s="334">
        <f>I396*1000/Spec!I$11</f>
        <v>30.58095750403443</v>
      </c>
      <c r="Z396" s="334">
        <f>J396*1000/Spec!I$12</f>
        <v>1.6907589055240062</v>
      </c>
      <c r="AA396" s="334">
        <f>K396*1000/Spec!I$15</f>
        <v>7.64525993883792E-2</v>
      </c>
      <c r="AI396" s="432">
        <f>S396/(Source_BEAu!$II$397*US_all_2013USD!$G$404*'2007output'!$D$244/'2007output'!$C$244)</f>
        <v>4.2400732022008052</v>
      </c>
      <c r="AJ396" s="432">
        <f>T396/(Source_BEAu!$II$397*US_all_2013USD!$G$404*'2007output'!$D$244/'2007output'!$C$244)</f>
        <v>2.6766634998544341E-4</v>
      </c>
      <c r="AK396" s="431">
        <f>U396/(Source_BEAu!$II$397*US_all_2013USD!$G$404*'2007output'!$D$244/'2007output'!$C$244)</f>
        <v>2.8817546069461895E-4</v>
      </c>
      <c r="AL396" s="431">
        <f>V396/(Source_BEAu!$II$397*US_all_2013USD!$G$404*'2007output'!$D$244/'2007output'!$C$244)</f>
        <v>0</v>
      </c>
      <c r="AM396" s="431">
        <f>W396/(Source_BEAu!$II$397*US_all_2013USD!$G$404*'2007output'!$D$244/'2007output'!$C$244)</f>
        <v>3.177425807044675E-6</v>
      </c>
      <c r="AN396" s="431">
        <f>X396/(Source_BEAu!$II$397*US_all_2013USD!$G$404*'2007output'!$D$244/'2007output'!$C$244)</f>
        <v>1.0049743909709871E-5</v>
      </c>
      <c r="AO396" s="431">
        <f>Y396/(Source_BEAu!$II$397*US_all_2013USD!$G$404*'2007output'!$D$244/'2007output'!$C$244)</f>
        <v>1.1368740658562296E-4</v>
      </c>
      <c r="AP396" s="431">
        <f>Z396/(Source_BEAu!$II$397*US_all_2013USD!$G$404*'2007output'!$D$244/'2007output'!$C$244)</f>
        <v>6.2855453464860277E-6</v>
      </c>
      <c r="AQ396" s="431">
        <f>AA396/(Source_BEAu!$II$397*US_all_2013USD!$G$404*'2007output'!$D$244/'2007output'!$C$244)</f>
        <v>2.8421928090537231E-7</v>
      </c>
    </row>
    <row r="399" spans="1:65">
      <c r="C399" s="336"/>
      <c r="D399" s="336"/>
      <c r="E399" s="336"/>
    </row>
    <row r="400" spans="1:65">
      <c r="C400" s="336"/>
      <c r="D400" s="336"/>
      <c r="E400" s="336"/>
    </row>
    <row r="401" spans="3:10">
      <c r="C401" s="336"/>
      <c r="D401" s="336"/>
      <c r="E401" s="336"/>
    </row>
    <row r="402" spans="3:10">
      <c r="C402" s="336"/>
      <c r="D402" s="336"/>
      <c r="E402" s="336"/>
    </row>
    <row r="403" spans="3:10">
      <c r="C403" s="336"/>
      <c r="D403" s="200"/>
      <c r="E403" s="332"/>
      <c r="F403" s="333" t="s">
        <v>1627</v>
      </c>
      <c r="G403" s="333"/>
      <c r="H403" s="333"/>
      <c r="I403" s="332"/>
      <c r="J403" s="332"/>
    </row>
    <row r="404" spans="3:10">
      <c r="C404" s="336"/>
      <c r="D404" s="200"/>
      <c r="E404" s="332"/>
      <c r="F404" s="336" t="s">
        <v>1628</v>
      </c>
      <c r="G404" s="336">
        <f>Source_EPA_2007!F42</f>
        <v>0.9308880572121222</v>
      </c>
      <c r="H404" s="336"/>
    </row>
    <row r="405" spans="3:10">
      <c r="C405" s="336"/>
      <c r="D405" s="200"/>
      <c r="E405" s="332"/>
      <c r="F405" s="336" t="s">
        <v>1629</v>
      </c>
      <c r="G405" s="336">
        <f>Source_EPA_2007!F43</f>
        <v>6.9111942787877731E-2</v>
      </c>
      <c r="H405" s="336"/>
    </row>
    <row r="406" spans="3:10">
      <c r="C406" s="336"/>
      <c r="D406" s="200"/>
      <c r="E406" s="332"/>
      <c r="F406" s="336"/>
      <c r="G406" s="336"/>
      <c r="H406" s="336"/>
    </row>
    <row r="407" spans="3:10">
      <c r="C407" s="336"/>
      <c r="D407" s="336"/>
      <c r="E407" s="336"/>
    </row>
    <row r="408" spans="3:10">
      <c r="C408" s="336"/>
      <c r="D408" s="336"/>
      <c r="E408" s="336"/>
    </row>
    <row r="409" spans="3:10">
      <c r="C409" s="336"/>
      <c r="D409" s="336"/>
      <c r="E409" s="336"/>
    </row>
    <row r="410" spans="3:10">
      <c r="C410" s="336"/>
      <c r="D410" s="336"/>
      <c r="E410" s="336"/>
    </row>
    <row r="411" spans="3:10">
      <c r="C411" s="336"/>
      <c r="D411" s="336"/>
      <c r="E411" s="336"/>
    </row>
    <row r="412" spans="3:10">
      <c r="C412" s="336"/>
      <c r="D412" s="336"/>
      <c r="E412" s="336"/>
    </row>
    <row r="413" spans="3:10">
      <c r="C413" s="336"/>
      <c r="D413" s="336"/>
      <c r="E413" s="336"/>
    </row>
    <row r="414" spans="3:10">
      <c r="C414" s="336"/>
      <c r="D414" s="336"/>
      <c r="E414" s="336"/>
    </row>
    <row r="415" spans="3:10">
      <c r="C415" s="336"/>
      <c r="D415" s="336"/>
      <c r="E415" s="336"/>
    </row>
    <row r="416" spans="3:10">
      <c r="C416" s="336"/>
      <c r="D416" s="336"/>
      <c r="E416" s="336"/>
    </row>
  </sheetData>
  <mergeCells count="4">
    <mergeCell ref="C3:Q3"/>
    <mergeCell ref="S3:AG3"/>
    <mergeCell ref="AI3:AW3"/>
    <mergeCell ref="AY3:BM3"/>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AY424"/>
  <sheetViews>
    <sheetView zoomScale="80" zoomScaleNormal="80" workbookViewId="0">
      <pane xSplit="2" ySplit="5" topLeftCell="C381" activePane="bottomRight" state="frozen"/>
      <selection activeCell="I21" sqref="I21"/>
      <selection pane="topRight" activeCell="I21" sqref="I21"/>
      <selection pane="bottomLeft" activeCell="I21" sqref="I21"/>
      <selection pane="bottomRight" activeCell="G398" sqref="G398"/>
    </sheetView>
  </sheetViews>
  <sheetFormatPr defaultColWidth="8.796875" defaultRowHeight="12.75"/>
  <cols>
    <col min="1" max="1" width="46.33203125" style="23" customWidth="1"/>
    <col min="2" max="2" width="9" style="281" customWidth="1"/>
    <col min="3" max="3" width="9.1328125" style="24" customWidth="1"/>
    <col min="4" max="4" width="14.1328125" style="24" customWidth="1"/>
    <col min="5" max="5" width="11.46484375" style="24" customWidth="1"/>
    <col min="6" max="12" width="9.1328125" style="24" customWidth="1"/>
    <col min="13" max="13" width="10.86328125" style="24" customWidth="1"/>
    <col min="14" max="44" width="9.1328125" style="24" customWidth="1"/>
    <col min="45" max="47" width="8.796875" style="24" customWidth="1"/>
    <col min="48" max="48" width="9.1328125" style="24" bestFit="1" customWidth="1"/>
    <col min="49" max="50" width="9" style="24" bestFit="1" customWidth="1"/>
    <col min="51" max="16384" width="8.796875" style="23"/>
  </cols>
  <sheetData>
    <row r="1" spans="1:50">
      <c r="F1" s="24">
        <f t="array" ref="F1">SUMPRODUCT(US_CO2!C8:AX8/SUM(US_CO2!C8:AX8),US_CO2!C$6:AX$6)</f>
        <v>4</v>
      </c>
      <c r="G1" s="24">
        <f>(US_CO2!C8:AX8)</f>
        <v>0</v>
      </c>
      <c r="L1" s="24">
        <f>Source_EIA!M$86/Source_EPA_2007!H$6</f>
        <v>4.0679165192783868E-2</v>
      </c>
      <c r="M1" s="24">
        <f>(1-Source_EIA!I$86*Spec!F$8/Source_EPA_2007!H$13)*Source_BEAu!Y8/SUM(Source_BEAu!Y$7:Y$27,Source_BEAu!Y$31:Y$42)</f>
        <v>5.1698132577740807E-2</v>
      </c>
    </row>
    <row r="2" spans="1:50" ht="84" customHeight="1">
      <c r="A2" s="24"/>
      <c r="B2" s="281" t="s">
        <v>584</v>
      </c>
      <c r="C2" s="282" t="s">
        <v>840</v>
      </c>
      <c r="D2" s="282" t="s">
        <v>830</v>
      </c>
      <c r="E2" s="443" t="s">
        <v>696</v>
      </c>
      <c r="F2" s="443"/>
      <c r="G2" s="443"/>
      <c r="H2" s="443"/>
      <c r="I2" s="443"/>
      <c r="J2" s="443"/>
      <c r="K2" s="443"/>
      <c r="L2" s="443" t="s">
        <v>792</v>
      </c>
      <c r="M2" s="443"/>
      <c r="N2" s="443"/>
      <c r="O2" s="283" t="s">
        <v>707</v>
      </c>
      <c r="P2" s="443" t="s">
        <v>788</v>
      </c>
      <c r="Q2" s="443"/>
      <c r="R2" s="443"/>
      <c r="S2" s="282" t="s">
        <v>678</v>
      </c>
      <c r="T2" s="443" t="s">
        <v>770</v>
      </c>
      <c r="U2" s="443"/>
      <c r="V2" s="443"/>
      <c r="W2" s="443"/>
      <c r="X2" s="282" t="s">
        <v>634</v>
      </c>
      <c r="Y2" s="282" t="s">
        <v>640</v>
      </c>
      <c r="Z2" s="282" t="s">
        <v>742</v>
      </c>
      <c r="AA2" s="282" t="s">
        <v>633</v>
      </c>
      <c r="AB2" s="282" t="s">
        <v>728</v>
      </c>
      <c r="AC2" s="282" t="s">
        <v>719</v>
      </c>
      <c r="AD2" s="282" t="s">
        <v>618</v>
      </c>
      <c r="AE2" s="282" t="s">
        <v>637</v>
      </c>
      <c r="AF2" s="282" t="s">
        <v>699</v>
      </c>
      <c r="AG2" s="282" t="s">
        <v>693</v>
      </c>
      <c r="AH2" s="282" t="s">
        <v>686</v>
      </c>
      <c r="AI2" s="282" t="s">
        <v>681</v>
      </c>
      <c r="AJ2" s="282" t="s">
        <v>609</v>
      </c>
      <c r="AK2" s="282" t="s">
        <v>672</v>
      </c>
      <c r="AL2" s="282" t="s">
        <v>632</v>
      </c>
      <c r="AM2" s="282" t="s">
        <v>665</v>
      </c>
      <c r="AN2" s="282" t="s">
        <v>662</v>
      </c>
      <c r="AO2" s="282" t="s">
        <v>659</v>
      </c>
      <c r="AP2" s="282" t="s">
        <v>655</v>
      </c>
      <c r="AQ2" s="282" t="s">
        <v>652</v>
      </c>
      <c r="AR2" s="282" t="s">
        <v>616</v>
      </c>
      <c r="AS2" s="282" t="s">
        <v>649</v>
      </c>
      <c r="AT2" s="282" t="s">
        <v>631</v>
      </c>
      <c r="AU2" s="282" t="s">
        <v>607</v>
      </c>
      <c r="AV2" s="282" t="s">
        <v>645</v>
      </c>
      <c r="AW2" s="282" t="s">
        <v>643</v>
      </c>
      <c r="AX2" s="282" t="s">
        <v>614</v>
      </c>
    </row>
    <row r="3" spans="1:50">
      <c r="T3" s="284"/>
      <c r="U3" s="284"/>
      <c r="V3" s="284"/>
      <c r="W3" s="284"/>
    </row>
    <row r="4" spans="1:50" ht="15" customHeight="1">
      <c r="C4" s="285"/>
      <c r="D4" s="285"/>
      <c r="E4" s="286" t="s">
        <v>769</v>
      </c>
      <c r="F4" s="287" t="s">
        <v>741</v>
      </c>
      <c r="G4" s="287" t="s">
        <v>716</v>
      </c>
      <c r="H4" s="287" t="s">
        <v>727</v>
      </c>
      <c r="I4" s="288" t="s">
        <v>711</v>
      </c>
      <c r="J4" s="288" t="s">
        <v>698</v>
      </c>
      <c r="K4" s="288" t="s">
        <v>692</v>
      </c>
      <c r="L4" s="289" t="s">
        <v>595</v>
      </c>
      <c r="M4" s="290" t="s">
        <v>769</v>
      </c>
      <c r="N4" s="289" t="s">
        <v>1433</v>
      </c>
      <c r="O4" s="285"/>
      <c r="P4" s="290" t="s">
        <v>595</v>
      </c>
      <c r="Q4" s="291" t="s">
        <v>769</v>
      </c>
      <c r="R4" s="289" t="s">
        <v>1433</v>
      </c>
      <c r="S4" s="285"/>
      <c r="T4" s="292" t="s">
        <v>1434</v>
      </c>
      <c r="U4" s="288" t="s">
        <v>594</v>
      </c>
      <c r="V4" s="288" t="s">
        <v>1433</v>
      </c>
      <c r="W4" s="293" t="s">
        <v>1432</v>
      </c>
      <c r="X4" s="285"/>
      <c r="Y4" s="285"/>
      <c r="Z4" s="285"/>
      <c r="AA4" s="285"/>
      <c r="AB4" s="285"/>
      <c r="AC4" s="285"/>
      <c r="AD4" s="285"/>
      <c r="AE4" s="285"/>
      <c r="AF4" s="285"/>
      <c r="AG4" s="285"/>
      <c r="AH4" s="285"/>
      <c r="AI4" s="285"/>
      <c r="AJ4" s="285"/>
      <c r="AK4" s="285"/>
      <c r="AL4" s="285"/>
      <c r="AM4" s="285"/>
      <c r="AN4" s="285"/>
      <c r="AO4" s="285"/>
      <c r="AP4" s="285"/>
      <c r="AQ4" s="285"/>
      <c r="AR4" s="285"/>
      <c r="AS4" s="285"/>
      <c r="AT4" s="285"/>
      <c r="AU4" s="285"/>
      <c r="AV4" s="285"/>
      <c r="AW4" s="285"/>
      <c r="AX4" s="285"/>
    </row>
    <row r="5" spans="1:50" s="28" customFormat="1">
      <c r="A5" s="294"/>
      <c r="B5" s="295"/>
      <c r="C5" s="296">
        <f>Source_EPA_2007!C6</f>
        <v>5753</v>
      </c>
      <c r="D5" s="297">
        <f>Source_EPA_2007!C7</f>
        <v>2411.9</v>
      </c>
      <c r="E5" s="298">
        <f>Source_EPA_2007!P13</f>
        <v>35.200000000000003</v>
      </c>
      <c r="F5" s="298">
        <f>Source_EPA_2007!P16</f>
        <v>2.2000000000000002</v>
      </c>
      <c r="G5" s="298">
        <f>Source_EPA_2007!P17</f>
        <v>472.9</v>
      </c>
      <c r="H5" s="298">
        <f>Source_EPA_2007!P18</f>
        <v>179.5</v>
      </c>
      <c r="I5" s="298">
        <f>Source_EPA_2007!P20</f>
        <v>1.4</v>
      </c>
      <c r="J5" s="298">
        <f>Source_EPA_2007!P22</f>
        <v>1166</v>
      </c>
      <c r="K5" s="298">
        <f>Source_EPA_2007!P23</f>
        <v>29</v>
      </c>
      <c r="L5" s="284">
        <f>Source_EPA_2007!O9</f>
        <v>107</v>
      </c>
      <c r="M5" s="400">
        <f>Source_EPA_2007!O13</f>
        <v>398.6</v>
      </c>
      <c r="N5" s="298">
        <f>(Source_EPA_2007!O14+Source_EPA_2007!N14)/2</f>
        <v>195.4</v>
      </c>
      <c r="O5" s="297">
        <f>Source_EPA_2007!M38</f>
        <v>341.3</v>
      </c>
      <c r="P5" s="297">
        <f>Source_EPA_2007!N6</f>
        <v>6.7</v>
      </c>
      <c r="Q5" s="297">
        <f>Source_EPA_2007!N13</f>
        <v>163.5</v>
      </c>
      <c r="R5" s="297">
        <f>(Source_EPA_2007!O14+Source_EPA_2007!N14)/2</f>
        <v>195.4</v>
      </c>
      <c r="S5" s="296">
        <f>Source_EPA_2007!C12</f>
        <v>47.1</v>
      </c>
      <c r="T5" s="297">
        <f>SUM(Source_EPA_2007!BH7:BH8)</f>
        <v>3.8</v>
      </c>
      <c r="U5" s="297">
        <f>Source_EPA_2007!BH9</f>
        <v>8.1</v>
      </c>
      <c r="V5" s="297">
        <f>SUM(Source_EPA_2007!BH10:BH21)</f>
        <v>105.00000000000001</v>
      </c>
      <c r="W5" s="297">
        <f>Source_EPA_2007!BH23</f>
        <v>10.199999999999999</v>
      </c>
      <c r="X5" s="297">
        <f t="array" ref="X5:AX5">TRANSPOSE(Source_EPA_2007!C14:C40)</f>
        <v>72.5</v>
      </c>
      <c r="Y5" s="297">
        <v>31</v>
      </c>
      <c r="Z5" s="297">
        <v>45.5</v>
      </c>
      <c r="AA5" s="297">
        <v>27.6</v>
      </c>
      <c r="AB5" s="297">
        <v>14.7</v>
      </c>
      <c r="AC5" s="297">
        <v>9.1</v>
      </c>
      <c r="AD5" s="297">
        <v>12.7</v>
      </c>
      <c r="AE5" s="297">
        <v>3.9</v>
      </c>
      <c r="AF5" s="297">
        <v>4.5</v>
      </c>
      <c r="AG5" s="297">
        <v>4.9000000000000004</v>
      </c>
      <c r="AH5" s="297">
        <v>7.4</v>
      </c>
      <c r="AI5" s="297">
        <v>3.8</v>
      </c>
      <c r="AJ5" s="297">
        <v>4.3</v>
      </c>
      <c r="AK5" s="297">
        <v>2.9</v>
      </c>
      <c r="AL5" s="297">
        <v>1.6</v>
      </c>
      <c r="AM5" s="297">
        <v>1.9</v>
      </c>
      <c r="AN5" s="297">
        <v>1</v>
      </c>
      <c r="AO5" s="297">
        <v>1.2</v>
      </c>
      <c r="AP5" s="297">
        <v>1.5</v>
      </c>
      <c r="AQ5" s="296">
        <v>1.9</v>
      </c>
      <c r="AR5" s="297">
        <v>0</v>
      </c>
      <c r="AS5" s="297">
        <v>0.6</v>
      </c>
      <c r="AT5" s="297">
        <v>0.2</v>
      </c>
      <c r="AU5" s="296">
        <v>0</v>
      </c>
      <c r="AV5" s="297">
        <v>-698.5</v>
      </c>
      <c r="AW5" s="296">
        <v>244.6</v>
      </c>
      <c r="AX5" s="296">
        <v>115.3</v>
      </c>
    </row>
    <row r="6" spans="1:50" s="364" customFormat="1">
      <c r="A6" s="362" t="s">
        <v>1530</v>
      </c>
      <c r="B6" s="295"/>
      <c r="C6" s="363"/>
      <c r="D6" s="365">
        <v>2</v>
      </c>
      <c r="E6" s="365">
        <v>2</v>
      </c>
      <c r="F6" s="365">
        <v>2</v>
      </c>
      <c r="G6" s="365">
        <v>4</v>
      </c>
      <c r="H6" s="365">
        <v>2</v>
      </c>
      <c r="I6" s="365">
        <v>2</v>
      </c>
      <c r="J6" s="365">
        <v>2</v>
      </c>
      <c r="K6" s="365">
        <v>2</v>
      </c>
      <c r="L6" s="365">
        <v>4</v>
      </c>
      <c r="M6" s="365">
        <v>4</v>
      </c>
      <c r="N6" s="365">
        <v>4</v>
      </c>
      <c r="O6" s="363"/>
      <c r="P6" s="365">
        <v>4</v>
      </c>
      <c r="Q6" s="365">
        <v>4</v>
      </c>
      <c r="R6" s="365">
        <v>4</v>
      </c>
      <c r="S6" s="363"/>
      <c r="T6" s="365">
        <v>2</v>
      </c>
      <c r="U6" s="365">
        <v>4</v>
      </c>
      <c r="V6" s="365">
        <v>4</v>
      </c>
      <c r="W6" s="365">
        <v>4</v>
      </c>
      <c r="X6" s="365">
        <v>2</v>
      </c>
      <c r="Y6" s="365">
        <v>4</v>
      </c>
      <c r="Z6" s="365">
        <v>2</v>
      </c>
      <c r="AA6" s="365">
        <v>4</v>
      </c>
      <c r="AB6" s="365">
        <v>2</v>
      </c>
      <c r="AC6" s="365">
        <v>2</v>
      </c>
      <c r="AD6" s="365">
        <v>2</v>
      </c>
      <c r="AE6" s="365">
        <v>4</v>
      </c>
      <c r="AF6" s="365">
        <v>4</v>
      </c>
      <c r="AG6" s="365">
        <v>4</v>
      </c>
      <c r="AH6" s="365">
        <v>4</v>
      </c>
      <c r="AI6" s="365">
        <v>4</v>
      </c>
      <c r="AJ6" s="365">
        <v>4</v>
      </c>
      <c r="AK6" s="365">
        <v>4</v>
      </c>
      <c r="AL6" s="365">
        <v>2</v>
      </c>
      <c r="AM6" s="365">
        <v>2</v>
      </c>
      <c r="AN6" s="365">
        <v>2</v>
      </c>
      <c r="AO6" s="365">
        <v>2</v>
      </c>
      <c r="AP6" s="365">
        <v>2</v>
      </c>
      <c r="AQ6" s="363"/>
      <c r="AR6" s="365">
        <v>2</v>
      </c>
      <c r="AS6" s="365">
        <v>2</v>
      </c>
      <c r="AT6" s="365">
        <v>2</v>
      </c>
      <c r="AU6" s="363"/>
      <c r="AV6" s="365">
        <v>4</v>
      </c>
      <c r="AW6" s="363"/>
      <c r="AX6" s="363"/>
    </row>
    <row r="7" spans="1:50" ht="13.15">
      <c r="A7" s="63" t="s">
        <v>1196</v>
      </c>
      <c r="B7" s="299" t="s">
        <v>105</v>
      </c>
      <c r="C7" s="300"/>
      <c r="D7" s="300">
        <f t="shared" ref="D7:R7" si="0">SUM(D8:D398)</f>
        <v>2411.9000000000005</v>
      </c>
      <c r="E7" s="300">
        <f t="shared" si="0"/>
        <v>35.200000000000003</v>
      </c>
      <c r="F7" s="300">
        <f t="shared" si="0"/>
        <v>2.2000000000000002</v>
      </c>
      <c r="G7" s="300">
        <f t="shared" si="0"/>
        <v>472.88981411678549</v>
      </c>
      <c r="H7" s="300">
        <f t="shared" si="0"/>
        <v>179.50000000000003</v>
      </c>
      <c r="I7" s="300">
        <f t="shared" si="0"/>
        <v>1.3836575875486381</v>
      </c>
      <c r="J7" s="300">
        <f t="shared" si="0"/>
        <v>1166.0089165545087</v>
      </c>
      <c r="K7" s="300">
        <f t="shared" si="0"/>
        <v>29</v>
      </c>
      <c r="L7" s="300">
        <f t="shared" si="0"/>
        <v>105.10753448885745</v>
      </c>
      <c r="M7" s="300">
        <f t="shared" si="0"/>
        <v>397.51039900017275</v>
      </c>
      <c r="N7" s="300">
        <f t="shared" si="0"/>
        <v>195.70107087463529</v>
      </c>
      <c r="O7" s="300">
        <f t="shared" si="0"/>
        <v>341.3</v>
      </c>
      <c r="P7" s="300">
        <f t="shared" si="0"/>
        <v>6.7000000000000117</v>
      </c>
      <c r="Q7" s="300">
        <f t="shared" si="0"/>
        <v>163.50000000000003</v>
      </c>
      <c r="R7" s="300">
        <f t="shared" si="0"/>
        <v>195.4</v>
      </c>
      <c r="S7" s="300"/>
      <c r="T7" s="300">
        <f t="shared" ref="T7:AP7" si="1">SUM(T8:T398)</f>
        <v>3.8</v>
      </c>
      <c r="U7" s="300">
        <f t="shared" si="1"/>
        <v>8.4570247933884293</v>
      </c>
      <c r="V7" s="300">
        <f t="shared" si="1"/>
        <v>105.00000000000001</v>
      </c>
      <c r="W7" s="300">
        <f t="shared" si="1"/>
        <v>10.199999999999998</v>
      </c>
      <c r="X7" s="300">
        <f t="shared" si="1"/>
        <v>72.5</v>
      </c>
      <c r="Y7" s="300">
        <f t="shared" si="1"/>
        <v>30.9</v>
      </c>
      <c r="Z7" s="300">
        <f t="shared" si="1"/>
        <v>45.5</v>
      </c>
      <c r="AA7" s="300">
        <f t="shared" si="1"/>
        <v>27.653990000000004</v>
      </c>
      <c r="AB7" s="300">
        <f t="shared" si="1"/>
        <v>14.7</v>
      </c>
      <c r="AC7" s="300">
        <f t="shared" si="1"/>
        <v>9.1</v>
      </c>
      <c r="AD7" s="300">
        <f t="shared" si="1"/>
        <v>12.7</v>
      </c>
      <c r="AE7" s="300">
        <f t="shared" si="1"/>
        <v>4</v>
      </c>
      <c r="AF7" s="300">
        <f t="shared" si="1"/>
        <v>4.5</v>
      </c>
      <c r="AG7" s="300">
        <f t="shared" si="1"/>
        <v>4.8999999999999986</v>
      </c>
      <c r="AH7" s="300">
        <f t="shared" si="1"/>
        <v>7.4000000000000012</v>
      </c>
      <c r="AI7" s="300">
        <f t="shared" si="1"/>
        <v>3.8</v>
      </c>
      <c r="AJ7" s="300">
        <f t="shared" si="1"/>
        <v>4.3</v>
      </c>
      <c r="AK7" s="300">
        <f t="shared" si="1"/>
        <v>2.649</v>
      </c>
      <c r="AL7" s="300">
        <f t="shared" si="1"/>
        <v>1.6</v>
      </c>
      <c r="AM7" s="300">
        <f t="shared" si="1"/>
        <v>1.9</v>
      </c>
      <c r="AN7" s="300">
        <f t="shared" si="1"/>
        <v>1</v>
      </c>
      <c r="AO7" s="300">
        <f t="shared" si="1"/>
        <v>1.2</v>
      </c>
      <c r="AP7" s="300">
        <f t="shared" si="1"/>
        <v>1.5</v>
      </c>
      <c r="AQ7" s="300"/>
      <c r="AR7" s="300">
        <f>SUM(AR8:AR398)</f>
        <v>0</v>
      </c>
      <c r="AS7" s="300">
        <f>SUM(AS8:AS398)</f>
        <v>0.6</v>
      </c>
      <c r="AT7" s="300">
        <f>SUM(AT8:AT398)</f>
        <v>9.1700000000000004E-2</v>
      </c>
      <c r="AU7" s="300"/>
      <c r="AV7" s="300"/>
      <c r="AW7" s="300"/>
      <c r="AX7" s="300"/>
    </row>
    <row r="8" spans="1:50">
      <c r="A8" s="23" t="s">
        <v>106</v>
      </c>
      <c r="B8" s="281" t="s">
        <v>107</v>
      </c>
      <c r="L8" s="301">
        <f>L$5*(1-Source_EIA!M$86*Spec!E$7/Source_EPA_2007!H$6)*Source_BEAu!Q7/SUM(Source_BEAu!Q$7:Q$27,Source_BEAu!Q$31:Q$42)</f>
        <v>0</v>
      </c>
      <c r="M8" s="301">
        <f>M$5*(1-Source_EIA!I$86*Spec!F$8/Source_EPA_2007!H$13)*Source_BEAu!Y7/SUM(Source_BEAu!Y$7:Y$27,Source_BEAu!Y$31:Y$42)</f>
        <v>0.96841054946006777</v>
      </c>
      <c r="N8" s="302">
        <f>N$5*Source_BEAu!II7/Source_BEAu!II$427</f>
        <v>1.6135235496919038</v>
      </c>
      <c r="P8" s="296"/>
      <c r="T8" s="303"/>
      <c r="U8" s="303"/>
      <c r="V8" s="303"/>
      <c r="W8" s="303"/>
      <c r="AF8" s="304">
        <f>AF5</f>
        <v>4.5</v>
      </c>
      <c r="AG8" s="301"/>
      <c r="AI8" s="301">
        <f>AI$5*Source_BEAu!IT7/SUM(Source_BEAu!IT$7:IT$14)</f>
        <v>0.19883291188484728</v>
      </c>
    </row>
    <row r="9" spans="1:50">
      <c r="A9" s="23" t="s">
        <v>109</v>
      </c>
      <c r="B9" s="281" t="s">
        <v>110</v>
      </c>
      <c r="L9" s="301">
        <f>L$5*(1-Source_EIA!M$86*Spec!E$7/Source_EPA_2007!H$6)*Source_BEAu!Q8/SUM(Source_BEAu!Q$7:Q$27,Source_BEAu!Q$31:Q$42)</f>
        <v>0</v>
      </c>
      <c r="M9" s="301">
        <f>M$5*(1-Source_EIA!I$86*Spec!F$8/Source_EPA_2007!H$13)*Source_BEAu!Y8/SUM(Source_BEAu!Y$7:Y$27,Source_BEAu!Y$31:Y$42)</f>
        <v>20.606875645487488</v>
      </c>
      <c r="N9" s="302">
        <f>N$5*Source_BEAu!II8/Source_BEAu!II$427</f>
        <v>9.7820991962327053</v>
      </c>
      <c r="P9" s="296"/>
      <c r="T9" s="303"/>
      <c r="U9" s="303"/>
      <c r="V9" s="303"/>
      <c r="W9" s="303"/>
      <c r="AG9" s="301"/>
      <c r="AI9" s="301">
        <f>AI$5*Source_BEAu!IT8/SUM(Source_BEAu!IT$7:IT$14)</f>
        <v>2.7947481034818127</v>
      </c>
    </row>
    <row r="10" spans="1:50">
      <c r="A10" s="23" t="s">
        <v>111</v>
      </c>
      <c r="B10" s="281">
        <v>111200</v>
      </c>
      <c r="L10" s="301">
        <f>L$5*(1-Source_EIA!M$86*Spec!E$7/Source_EPA_2007!H$6)*Source_BEAu!Q9/SUM(Source_BEAu!Q$7:Q$27,Source_BEAu!Q$31:Q$42)</f>
        <v>0</v>
      </c>
      <c r="M10" s="301">
        <f>M$5*(1-Source_EIA!I$86*Spec!F$8/Source_EPA_2007!H$13)*Source_BEAu!Y9/SUM(Source_BEAu!Y$7:Y$27,Source_BEAu!Y$31:Y$42)</f>
        <v>0.54050821365213075</v>
      </c>
      <c r="N10" s="302">
        <f>N$5*Source_BEAu!II9/Source_BEAu!II$427</f>
        <v>0.83290265917056938</v>
      </c>
      <c r="P10" s="296"/>
      <c r="T10" s="303"/>
      <c r="U10" s="303"/>
      <c r="V10" s="303"/>
      <c r="W10" s="303"/>
      <c r="AG10" s="301"/>
      <c r="AI10" s="301">
        <f>AI$5*Source_BEAu!IT9/SUM(Source_BEAu!IT$7:IT$14)</f>
        <v>0.24761719509822991</v>
      </c>
    </row>
    <row r="11" spans="1:50">
      <c r="A11" s="23" t="s">
        <v>112</v>
      </c>
      <c r="B11" s="281">
        <v>111300</v>
      </c>
      <c r="L11" s="301">
        <f>L$5*(1-Source_EIA!M$86*Spec!E$7/Source_EPA_2007!H$6)*Source_BEAu!Q10/SUM(Source_BEAu!Q$7:Q$27,Source_BEAu!Q$31:Q$42)</f>
        <v>0</v>
      </c>
      <c r="M11" s="301">
        <f>M$5*(1-Source_EIA!I$86*Spec!F$8/Source_EPA_2007!H$13)*Source_BEAu!Y10/SUM(Source_BEAu!Y$7:Y$27,Source_BEAu!Y$31:Y$42)</f>
        <v>1.2386646562861332</v>
      </c>
      <c r="N11" s="302">
        <f>N$5*Source_BEAu!II10/Source_BEAu!II$427</f>
        <v>0.85273367486510676</v>
      </c>
      <c r="P11" s="296"/>
      <c r="T11" s="303"/>
      <c r="U11" s="303"/>
      <c r="V11" s="303"/>
      <c r="W11" s="303"/>
      <c r="AG11" s="301"/>
      <c r="AI11" s="301">
        <f>AI$5*Source_BEAu!IT10/SUM(Source_BEAu!IT$7:IT$14)</f>
        <v>0.15559229721843998</v>
      </c>
    </row>
    <row r="12" spans="1:50">
      <c r="A12" s="23" t="s">
        <v>113</v>
      </c>
      <c r="B12" s="281">
        <v>111400</v>
      </c>
      <c r="L12" s="301">
        <f>L$5*(1-Source_EIA!M$86*Spec!E$7/Source_EPA_2007!H$6)*Source_BEAu!Q11/SUM(Source_BEAu!Q$7:Q$27,Source_BEAu!Q$31:Q$42)</f>
        <v>0</v>
      </c>
      <c r="M12" s="301">
        <f>M$5*(1-Source_EIA!I$86*Spec!F$8/Source_EPA_2007!H$13)*Source_BEAu!Y11/SUM(Source_BEAu!Y$7:Y$27,Source_BEAu!Y$31:Y$42)</f>
        <v>4.3691080603547245</v>
      </c>
      <c r="N12" s="302">
        <f>N$5*Source_BEAu!II11/Source_BEAu!II$427</f>
        <v>1.5341994869137543</v>
      </c>
      <c r="P12" s="296"/>
      <c r="T12" s="303"/>
      <c r="U12" s="303"/>
      <c r="V12" s="303"/>
      <c r="W12" s="303"/>
      <c r="AG12" s="301"/>
      <c r="AI12" s="301">
        <f>AI$5*Source_BEAu!IT11/SUM(Source_BEAu!IT$7:IT$14)</f>
        <v>0.12011281851779809</v>
      </c>
    </row>
    <row r="13" spans="1:50">
      <c r="A13" s="23" t="s">
        <v>114</v>
      </c>
      <c r="B13" s="281">
        <v>111900</v>
      </c>
      <c r="L13" s="301">
        <f>L$5*(1-Source_EIA!M$86*Spec!E$7/Source_EPA_2007!H$6)*Source_BEAu!Q12/SUM(Source_BEAu!Q$7:Q$27,Source_BEAu!Q$31:Q$42)</f>
        <v>0</v>
      </c>
      <c r="M13" s="301">
        <f>M$5*(1-Source_EIA!I$86*Spec!F$8/Source_EPA_2007!H$13)*Source_BEAu!Y12/SUM(Source_BEAu!Y$7:Y$27,Source_BEAu!Y$31:Y$42)</f>
        <v>3.2430492819127852</v>
      </c>
      <c r="N13" s="302">
        <f>N$5*Source_BEAu!II12/Source_BEAu!II$427</f>
        <v>2.3202288362608718</v>
      </c>
      <c r="T13" s="303"/>
      <c r="U13" s="303"/>
      <c r="V13" s="303"/>
      <c r="W13" s="303"/>
      <c r="AG13" s="301"/>
      <c r="AI13" s="301">
        <f>AI$5*Source_BEAu!IT12/SUM(Source_BEAu!IT$7:IT$14)</f>
        <v>0.22692083252285547</v>
      </c>
    </row>
    <row r="14" spans="1:50">
      <c r="A14" s="23" t="s">
        <v>115</v>
      </c>
      <c r="B14" s="281" t="s">
        <v>116</v>
      </c>
      <c r="L14" s="301">
        <f>L$5*(1-Source_EIA!M$86*Spec!E$7/Source_EPA_2007!H$6)*Source_BEAu!Q13/SUM(Source_BEAu!Q$7:Q$27,Source_BEAu!Q$31:Q$42)</f>
        <v>0</v>
      </c>
      <c r="M14" s="301">
        <f>M$5*(1-Source_EIA!I$86*Spec!F$8/Source_EPA_2007!H$13)*Source_BEAu!Y13/SUM(Source_BEAu!Y$7:Y$27,Source_BEAu!Y$31:Y$42)</f>
        <v>6.1032385791553114</v>
      </c>
      <c r="N14" s="302">
        <f>N$5*Source_BEAu!II13/Source_BEAu!II$427</f>
        <v>5.7131353396353557</v>
      </c>
      <c r="AG14" s="301"/>
      <c r="AI14" s="301"/>
    </row>
    <row r="15" spans="1:50">
      <c r="A15" s="23" t="s">
        <v>117</v>
      </c>
      <c r="B15" s="281">
        <v>112120</v>
      </c>
      <c r="L15" s="301">
        <f>L$5*(1-Source_EIA!M$86*Spec!E$7/Source_EPA_2007!H$6)*Source_BEAu!Q14/SUM(Source_BEAu!Q$7:Q$27,Source_BEAu!Q$31:Q$42)</f>
        <v>0</v>
      </c>
      <c r="M15" s="301">
        <f>M$5*(1-Source_EIA!I$86*Spec!F$8/Source_EPA_2007!H$13)*Source_BEAu!Y14/SUM(Source_BEAu!Y$7:Y$27,Source_BEAu!Y$31:Y$42)</f>
        <v>1.4188340608368435</v>
      </c>
      <c r="N15" s="302">
        <f>N$5*Source_BEAu!II14/Source_BEAu!II$427</f>
        <v>2.3887359813874554</v>
      </c>
      <c r="P15" s="296"/>
      <c r="AG15" s="301"/>
      <c r="AI15" s="301">
        <f>AI$5*Source_BEAu!IT14/SUM(Source_BEAu!IT$7:IT$14)</f>
        <v>5.6175841276016339E-2</v>
      </c>
    </row>
    <row r="16" spans="1:50">
      <c r="A16" s="23" t="s">
        <v>118</v>
      </c>
      <c r="B16" s="281" t="s">
        <v>119</v>
      </c>
      <c r="L16" s="301">
        <f>L$5*(1-Source_EIA!M$86*Spec!E$7/Source_EPA_2007!H$6)*Source_BEAu!Q15/SUM(Source_BEAu!Q$7:Q$27,Source_BEAu!Q$31:Q$42)</f>
        <v>0</v>
      </c>
      <c r="M16" s="301">
        <f>M$5*(1-Source_EIA!I$86*Spec!F$8/Source_EPA_2007!H$13)*Source_BEAu!Y15/SUM(Source_BEAu!Y$7:Y$27,Source_BEAu!Y$31:Y$42)</f>
        <v>1.0134529005977453</v>
      </c>
      <c r="N16" s="302">
        <f>N$5*Source_BEAu!II15/Source_BEAu!II$427</f>
        <v>0.78783216895571173</v>
      </c>
    </row>
    <row r="17" spans="1:44">
      <c r="A17" s="23" t="s">
        <v>120</v>
      </c>
      <c r="B17" s="281">
        <v>112300</v>
      </c>
      <c r="L17" s="301">
        <f>L$5*(1-Source_EIA!M$86*Spec!E$7/Source_EPA_2007!H$6)*Source_BEAu!Q16/SUM(Source_BEAu!Q$7:Q$27,Source_BEAu!Q$31:Q$42)</f>
        <v>1.7362350689612491</v>
      </c>
      <c r="M17" s="301">
        <f>M$5*(1-Source_EIA!I$86*Spec!F$8/Source_EPA_2007!H$13)*Source_BEAu!Y16/SUM(Source_BEAu!Y$7:Y$27,Source_BEAu!Y$31:Y$42)</f>
        <v>4.6168409916119515</v>
      </c>
      <c r="N17" s="302">
        <f>N$5*Source_BEAu!II16/Source_BEAu!II$427</f>
        <v>0.78963498856430603</v>
      </c>
    </row>
    <row r="18" spans="1:44">
      <c r="A18" s="23" t="s">
        <v>121</v>
      </c>
      <c r="B18" s="281">
        <v>113000</v>
      </c>
      <c r="L18" s="301">
        <f>L$5*(1-Source_EIA!M$86*Spec!E$7/Source_EPA_2007!H$6)*Source_BEAu!Q17/SUM(Source_BEAu!Q$7:Q$27,Source_BEAu!Q$31:Q$42)</f>
        <v>6.1897863421078395E-3</v>
      </c>
      <c r="M18" s="301">
        <f>M$5*(1-Source_EIA!I$86*Spec!F$8/Source_EPA_2007!H$13)*Source_BEAu!Y17/SUM(Source_BEAu!Y$7:Y$27,Source_BEAu!Y$31:Y$42)</f>
        <v>2.2521175568838786E-2</v>
      </c>
      <c r="N18" s="302">
        <f>N$5*Source_BEAu!II17/Source_BEAu!II$427</f>
        <v>0.91943800038309609</v>
      </c>
    </row>
    <row r="19" spans="1:44">
      <c r="A19" s="23" t="s">
        <v>122</v>
      </c>
      <c r="B19" s="281">
        <v>114000</v>
      </c>
      <c r="L19" s="301">
        <f>L$5*(1-Source_EIA!M$86*Spec!E$7/Source_EPA_2007!H$6)*Source_BEAu!Q18/SUM(Source_BEAu!Q$7:Q$27,Source_BEAu!Q$31:Q$42)</f>
        <v>0</v>
      </c>
      <c r="M19" s="301">
        <f>M$5*(1-Source_EIA!I$86*Spec!F$8/Source_EPA_2007!H$13)*Source_BEAu!Y18/SUM(Source_BEAu!Y$7:Y$27,Source_BEAu!Y$31:Y$42)</f>
        <v>0.20269058011954907</v>
      </c>
      <c r="N19" s="302">
        <f>N$5*Source_BEAu!II18/Source_BEAu!II$427</f>
        <v>0.9104239023401246</v>
      </c>
    </row>
    <row r="20" spans="1:44">
      <c r="A20" s="23" t="s">
        <v>123</v>
      </c>
      <c r="B20" s="281">
        <v>115000</v>
      </c>
      <c r="L20" s="301">
        <f>L$5*(1-Source_EIA!M$86*Spec!E$7/Source_EPA_2007!H$6)*Source_BEAu!Q19/SUM(Source_BEAu!Q$7:Q$27,Source_BEAu!Q$31:Q$42)</f>
        <v>0</v>
      </c>
      <c r="M20" s="301">
        <f>M$5*(1-Source_EIA!I$86*Spec!F$8/Source_EPA_2007!H$13)*Source_BEAu!Y19/SUM(Source_BEAu!Y$7:Y$27,Source_BEAu!Y$31:Y$42)</f>
        <v>0</v>
      </c>
      <c r="N20" s="302">
        <f>N$5*Source_BEAu!II19/Source_BEAu!II$427</f>
        <v>0.20191579616256228</v>
      </c>
    </row>
    <row r="21" spans="1:44">
      <c r="A21" s="23" t="s">
        <v>124</v>
      </c>
      <c r="B21" s="281">
        <v>211000</v>
      </c>
      <c r="L21" s="301">
        <f>L$5*(1-Source_EIA!M$86*Spec!E$7/Source_EPA_2007!H$6)*Source_BEAu!Q20/SUM(Source_BEAu!Q$7:Q$27,Source_BEAu!Q$31:Q$42)</f>
        <v>0.19188337660534305</v>
      </c>
      <c r="M21" s="301">
        <f>M$5*(1-Source_EIA!I$86*Spec!F$8/Source_EPA_2007!H$13)*Source_BEAu!Y20/SUM(Source_BEAu!Y$7:Y$27,Source_BEAu!Y$31:Y$42)</f>
        <v>24.277827263208209</v>
      </c>
      <c r="N21" s="302">
        <f>N$5*Source_BEAu!II20/Source_BEAu!II$427</f>
        <v>2.166989169530356</v>
      </c>
      <c r="Y21" s="24">
        <f>SUM(Source_EPA_2007!V6:V7)</f>
        <v>30.9</v>
      </c>
      <c r="AE21" s="24">
        <f>Source_EPA_2007!AC6</f>
        <v>0.4</v>
      </c>
    </row>
    <row r="22" spans="1:44">
      <c r="A22" s="23" t="s">
        <v>125</v>
      </c>
      <c r="B22" s="281">
        <v>212100</v>
      </c>
      <c r="L22" s="301">
        <f>L$5*(1-Source_EIA!M$86*Spec!E$7/Source_EPA_2007!H$6)*Source_BEAu!Q21/SUM(Source_BEAu!Q$7:Q$27,Source_BEAu!Q$31:Q$42)</f>
        <v>17.563518745730995</v>
      </c>
      <c r="M22" s="301">
        <f>M$5*(1-Source_EIA!I$86*Spec!F$8/Source_EPA_2007!H$13)*Source_BEAu!Y21/SUM(Source_BEAu!Y$7:Y$27,Source_BEAu!Y$31:Y$42)</f>
        <v>0.8107623204781963</v>
      </c>
      <c r="N22" s="302">
        <f>N$5*Source_BEAu!II21/Source_BEAu!II$427</f>
        <v>4.0365131036426511</v>
      </c>
    </row>
    <row r="23" spans="1:44">
      <c r="A23" s="23" t="s">
        <v>126</v>
      </c>
      <c r="B23" s="281" t="s">
        <v>127</v>
      </c>
      <c r="L23" s="301">
        <f>L$5*(1-Source_EIA!M$86*Spec!E$7/Source_EPA_2007!H$6)*Source_BEAu!Q22/SUM(Source_BEAu!Q$7:Q$27,Source_BEAu!Q$31:Q$42)</f>
        <v>0.10832126098688719</v>
      </c>
      <c r="M23" s="301">
        <f>M$5*(1-Source_EIA!I$86*Spec!F$8/Source_EPA_2007!H$13)*Source_BEAu!Y22/SUM(Source_BEAu!Y$7:Y$27,Source_BEAu!Y$31:Y$42)</f>
        <v>2.6800198926918153</v>
      </c>
      <c r="N23" s="302">
        <f>N$5*Source_BEAu!II22/Source_BEAu!II$427</f>
        <v>2.1868201852248932</v>
      </c>
      <c r="T23" s="304">
        <f>T5</f>
        <v>3.8</v>
      </c>
    </row>
    <row r="24" spans="1:44">
      <c r="A24" s="23" t="s">
        <v>128</v>
      </c>
      <c r="B24" s="281">
        <v>212230</v>
      </c>
      <c r="L24" s="301">
        <f>L$5*(1-Source_EIA!M$86*Spec!E$7/Source_EPA_2007!H$6)*Source_BEAu!Q23/SUM(Source_BEAu!Q$7:Q$27,Source_BEAu!Q$31:Q$42)</f>
        <v>5.2613183907916639E-2</v>
      </c>
      <c r="M24" s="301">
        <f>M$5*(1-Source_EIA!I$86*Spec!F$8/Source_EPA_2007!H$13)*Source_BEAu!Y23/SUM(Source_BEAu!Y$7:Y$27,Source_BEAu!Y$31:Y$42)</f>
        <v>5.0222221518510484</v>
      </c>
      <c r="N24" s="302">
        <f>N$5*Source_BEAu!II23/Source_BEAu!II$427</f>
        <v>0.86174777290807825</v>
      </c>
    </row>
    <row r="25" spans="1:44">
      <c r="A25" s="23" t="s">
        <v>129</v>
      </c>
      <c r="B25" s="281">
        <v>212310</v>
      </c>
      <c r="L25" s="301">
        <f>L$5*(1-Source_EIA!M$86*Spec!E$7/Source_EPA_2007!H$6)*Source_BEAu!Q24/SUM(Source_BEAu!Q$7:Q$27,Source_BEAu!Q$31:Q$42)</f>
        <v>4.9518290736862716E-2</v>
      </c>
      <c r="M25" s="301">
        <f>M$5*(1-Source_EIA!I$86*Spec!F$8/Source_EPA_2007!H$13)*Source_BEAu!Y24/SUM(Source_BEAu!Y$7:Y$27,Source_BEAu!Y$31:Y$42)</f>
        <v>1.7566516943694255</v>
      </c>
      <c r="N25" s="302">
        <f>N$5*Source_BEAu!II24/Source_BEAu!II$427</f>
        <v>2.3689049656929182</v>
      </c>
    </row>
    <row r="26" spans="1:44">
      <c r="A26" s="23" t="s">
        <v>130</v>
      </c>
      <c r="B26" s="281" t="s">
        <v>131</v>
      </c>
      <c r="L26" s="301">
        <f>L$5*(1-Source_EIA!M$86*Spec!E$7/Source_EPA_2007!H$6)*Source_BEAu!Q25/SUM(Source_BEAu!Q$7:Q$27,Source_BEAu!Q$31:Q$42)</f>
        <v>0.18259869709218127</v>
      </c>
      <c r="M26" s="301">
        <f>M$5*(1-Source_EIA!I$86*Spec!F$8/Source_EPA_2007!H$13)*Source_BEAu!Y25/SUM(Source_BEAu!Y$7:Y$27,Source_BEAu!Y$31:Y$42)</f>
        <v>6.7338314950827964</v>
      </c>
      <c r="N26" s="302">
        <f>N$5*Source_BEAu!II25/Source_BEAu!II$427</f>
        <v>1.7144814477731849</v>
      </c>
      <c r="AR26" s="304">
        <f>AR5</f>
        <v>0</v>
      </c>
    </row>
    <row r="27" spans="1:44">
      <c r="A27" s="23" t="s">
        <v>132</v>
      </c>
      <c r="B27" s="281">
        <v>213111</v>
      </c>
      <c r="L27" s="301">
        <f>L$5*(1-Source_EIA!M$86*Spec!E$7/Source_EPA_2007!H$6)*Source_BEAu!Q26/SUM(Source_BEAu!Q$7:Q$27,Source_BEAu!Q$31:Q$42)</f>
        <v>1.54744658552696E-2</v>
      </c>
      <c r="M27" s="301">
        <f>M$5*(1-Source_EIA!I$86*Spec!F$8/Source_EPA_2007!H$13)*Source_BEAu!Y26/SUM(Source_BEAu!Y$7:Y$27,Source_BEAu!Y$31:Y$42)</f>
        <v>0.13512705341303269</v>
      </c>
      <c r="N27" s="302">
        <f>N$5*Source_BEAu!II26/Source_BEAu!II$427</f>
        <v>0.98614232590108541</v>
      </c>
    </row>
    <row r="28" spans="1:44">
      <c r="A28" s="23" t="s">
        <v>133</v>
      </c>
      <c r="B28" s="281" t="s">
        <v>134</v>
      </c>
      <c r="L28" s="301">
        <f>L$5*(1-Source_EIA!M$86*Spec!E$7/Source_EPA_2007!H$6)*Source_BEAu!Q27/SUM(Source_BEAu!Q$7:Q$27,Source_BEAu!Q$31:Q$42)</f>
        <v>4.0233611223700956E-2</v>
      </c>
      <c r="M28" s="301">
        <f>M$5*(1-Source_EIA!I$86*Spec!F$8/Source_EPA_2007!H$13)*Source_BEAu!Y27/SUM(Source_BEAu!Y$7:Y$27,Source_BEAu!Y$31:Y$42)</f>
        <v>2.1169905034708458</v>
      </c>
      <c r="N28" s="302">
        <f>N$5*Source_BEAu!II27/Source_BEAu!II$427</f>
        <v>2.3202288362608718</v>
      </c>
    </row>
    <row r="29" spans="1:44">
      <c r="A29" s="23" t="s">
        <v>135</v>
      </c>
      <c r="B29" s="281">
        <v>221100</v>
      </c>
      <c r="D29" s="304">
        <f>D$5*Source_BEAm!X28/SUM(Source_BEAm!X$28,Source_BEAm!X$390,Source_BEAm!X$394)</f>
        <v>2095.6314934604015</v>
      </c>
      <c r="M29" s="306"/>
      <c r="N29" s="302"/>
    </row>
    <row r="30" spans="1:44">
      <c r="A30" s="23" t="s">
        <v>136</v>
      </c>
      <c r="B30" s="281">
        <v>221200</v>
      </c>
      <c r="E30" s="24">
        <f>_xlfn.IFNA(VLOOKUP($B30,TransportationFuelUse!$G$26:$N$33,2,FALSE)*US_CO2!E$5,"")</f>
        <v>35.200000000000003</v>
      </c>
      <c r="F30" s="24">
        <f>_xlfn.IFNA(VLOOKUP($B30,TransportationFuelUse!$G$26:$N$33,3,FALSE)*US_CO2!F$5,"")</f>
        <v>0</v>
      </c>
      <c r="G30" s="24">
        <f>_xlfn.IFNA(VLOOKUP($B30,TransportationFuelUse!$G$26:$N$33,4,FALSE)*US_CO2!G$5,"")</f>
        <v>0</v>
      </c>
      <c r="H30" s="24">
        <f>_xlfn.IFNA(VLOOKUP($B30,TransportationFuelUse!$G$26:$N$33,5,FALSE)*US_CO2!H$5,"")</f>
        <v>0</v>
      </c>
      <c r="I30" s="24">
        <f>_xlfn.IFNA(VLOOKUP($B30,TransportationFuelUse!$G$26:$N$33,6,FALSE)*US_CO2!I$5,"")</f>
        <v>0</v>
      </c>
      <c r="J30" s="24">
        <f>_xlfn.IFNA(VLOOKUP($B30,TransportationFuelUse!$G$26:$N$33,7,FALSE)*US_CO2!J$5,"")</f>
        <v>0</v>
      </c>
      <c r="K30" s="24">
        <f>_xlfn.IFNA(VLOOKUP($B30,TransportationFuelUse!$G$26:$N$33,8,FALSE)*US_CO2!K$5,"")</f>
        <v>0</v>
      </c>
      <c r="M30" s="306"/>
      <c r="N30" s="302"/>
    </row>
    <row r="31" spans="1:44">
      <c r="A31" s="23" t="s">
        <v>137</v>
      </c>
      <c r="B31" s="281">
        <v>221300</v>
      </c>
      <c r="M31" s="306"/>
      <c r="N31" s="302"/>
      <c r="AK31" s="24">
        <f>Source_EPA_2007!AG6*Source_USGS!C11</f>
        <v>2.6000000000000002E-2</v>
      </c>
    </row>
    <row r="32" spans="1:44">
      <c r="A32" s="23" t="s">
        <v>138</v>
      </c>
      <c r="B32" s="281">
        <v>230301</v>
      </c>
      <c r="L32" s="301">
        <f>L$5*(1-Source_EIA!M$86*Spec!E$7/Source_EPA_2007!H$6)*Source_BEAu!Q31/SUM(Source_BEAu!Q$7:Q$27,Source_BEAu!Q$31:Q$42)</f>
        <v>0</v>
      </c>
      <c r="M32" s="301">
        <f>M$5*(1-Source_EIA!I$86*Spec!F$8/Source_EPA_2007!H$13)*Source_BEAu!Y31/SUM(Source_BEAu!Y$7:Y$27,Source_BEAu!Y$31:Y$42)</f>
        <v>2.4322869614345888</v>
      </c>
      <c r="N32" s="302">
        <f>N$5*Source_BEAu!II31/Source_BEAu!II$427</f>
        <v>7.097700799035783</v>
      </c>
    </row>
    <row r="33" spans="1:34">
      <c r="A33" s="23" t="s">
        <v>139</v>
      </c>
      <c r="B33" s="281">
        <v>230302</v>
      </c>
      <c r="L33" s="301">
        <f>L$5*(1-Source_EIA!M$86*Spec!E$7/Source_EPA_2007!H$6)*Source_BEAu!Q32/SUM(Source_BEAu!Q$7:Q$27,Source_BEAu!Q$31:Q$42)</f>
        <v>0</v>
      </c>
      <c r="M33" s="301">
        <f>M$5*(1-Source_EIA!I$86*Spec!F$8/Source_EPA_2007!H$13)*Source_BEAu!Y32/SUM(Source_BEAu!Y$7:Y$27,Source_BEAu!Y$31:Y$42)</f>
        <v>0.8107623204781963</v>
      </c>
      <c r="N33" s="302">
        <f>N$5*Source_BEAu!II32/Source_BEAu!II$427</f>
        <v>3.0323425816556226</v>
      </c>
    </row>
    <row r="34" spans="1:34">
      <c r="A34" s="23" t="s">
        <v>140</v>
      </c>
      <c r="B34" s="281">
        <v>233210</v>
      </c>
      <c r="L34" s="301">
        <f>L$5*(1-Source_EIA!M$86*Spec!E$7/Source_EPA_2007!H$6)*Source_BEAu!Q33/SUM(Source_BEAu!Q$7:Q$27,Source_BEAu!Q$31:Q$42)</f>
        <v>0</v>
      </c>
      <c r="M34" s="301">
        <f>M$5*(1-Source_EIA!I$86*Spec!F$8/Source_EPA_2007!H$13)*Source_BEAu!Y33/SUM(Source_BEAu!Y$7:Y$27,Source_BEAu!Y$31:Y$42)</f>
        <v>0.49546586251445324</v>
      </c>
      <c r="N34" s="302">
        <f>N$5*Source_BEAu!II33/Source_BEAu!II$427</f>
        <v>1.6766222359927045</v>
      </c>
    </row>
    <row r="35" spans="1:34">
      <c r="A35" s="23" t="s">
        <v>141</v>
      </c>
      <c r="B35" s="281">
        <v>233230</v>
      </c>
      <c r="L35" s="301">
        <f>L$5*(1-Source_EIA!M$86*Spec!E$7/Source_EPA_2007!H$6)*Source_BEAu!Q34/SUM(Source_BEAu!Q$7:Q$27,Source_BEAu!Q$31:Q$42)</f>
        <v>0</v>
      </c>
      <c r="M35" s="301">
        <f>M$5*(1-Source_EIA!I$86*Spec!F$8/Source_EPA_2007!H$13)*Source_BEAu!Y34/SUM(Source_BEAu!Y$7:Y$27,Source_BEAu!Y$31:Y$42)</f>
        <v>0.38285998467025933</v>
      </c>
      <c r="N35" s="302">
        <f>N$5*Source_BEAu!II34/Source_BEAu!II$427</f>
        <v>1.2673821848417972</v>
      </c>
    </row>
    <row r="36" spans="1:34">
      <c r="A36" s="23" t="s">
        <v>142</v>
      </c>
      <c r="B36" s="281">
        <v>233240</v>
      </c>
      <c r="L36" s="301">
        <f>L$5*(1-Source_EIA!M$86*Spec!E$7/Source_EPA_2007!H$6)*Source_BEAu!Q35/SUM(Source_BEAu!Q$7:Q$27,Source_BEAu!Q$31:Q$42)</f>
        <v>0</v>
      </c>
      <c r="M36" s="301">
        <f>M$5*(1-Source_EIA!I$86*Spec!F$8/Source_EPA_2007!H$13)*Source_BEAu!Y35/SUM(Source_BEAu!Y$7:Y$27,Source_BEAu!Y$31:Y$42)</f>
        <v>0.29277528239490419</v>
      </c>
      <c r="N36" s="302">
        <f>N$5*Source_BEAu!II35/Source_BEAu!II$427</f>
        <v>3.4523995504580962</v>
      </c>
    </row>
    <row r="37" spans="1:34">
      <c r="A37" s="23" t="s">
        <v>143</v>
      </c>
      <c r="B37" s="281">
        <v>233262</v>
      </c>
      <c r="L37" s="301">
        <f>L$5*(1-Source_EIA!M$86*Spec!E$7/Source_EPA_2007!H$6)*Source_BEAu!Q36/SUM(Source_BEAu!Q$7:Q$27,Source_BEAu!Q$31:Q$42)</f>
        <v>0</v>
      </c>
      <c r="M37" s="301">
        <f>M$5*(1-Source_EIA!I$86*Spec!F$8/Source_EPA_2007!H$13)*Source_BEAu!Y36/SUM(Source_BEAu!Y$7:Y$27,Source_BEAu!Y$31:Y$42)</f>
        <v>0.92336819832239025</v>
      </c>
      <c r="N37" s="302">
        <f>N$5*Source_BEAu!II36/Source_BEAu!II$427</f>
        <v>3.3027655229447688</v>
      </c>
    </row>
    <row r="38" spans="1:34">
      <c r="A38" s="23" t="s">
        <v>144</v>
      </c>
      <c r="B38" s="281">
        <v>233293</v>
      </c>
      <c r="L38" s="301">
        <f>L$5*(1-Source_EIA!M$86*Spec!E$7/Source_EPA_2007!H$6)*Source_BEAu!Q37/SUM(Source_BEAu!Q$7:Q$27,Source_BEAu!Q$31:Q$42)</f>
        <v>0</v>
      </c>
      <c r="M38" s="301">
        <f>M$5*(1-Source_EIA!I$86*Spec!F$8/Source_EPA_2007!H$13)*Source_BEAu!Y37/SUM(Source_BEAu!Y$7:Y$27,Source_BEAu!Y$31:Y$42)</f>
        <v>2.9277528239490422</v>
      </c>
      <c r="N38" s="302">
        <f>N$5*Source_BEAu!II37/Source_BEAu!II$427</f>
        <v>6.3729673163808718</v>
      </c>
    </row>
    <row r="39" spans="1:34">
      <c r="A39" s="23" t="s">
        <v>145</v>
      </c>
      <c r="B39" s="281" t="s">
        <v>146</v>
      </c>
      <c r="L39" s="301">
        <f>L$5*(1-Source_EIA!M$86*Spec!E$7/Source_EPA_2007!H$6)*Source_BEAu!Q38/SUM(Source_BEAu!Q$7:Q$27,Source_BEAu!Q$31:Q$42)</f>
        <v>0</v>
      </c>
      <c r="M39" s="301">
        <f>M$5*(1-Source_EIA!I$86*Spec!F$8/Source_EPA_2007!H$13)*Source_BEAu!Y38/SUM(Source_BEAu!Y$7:Y$27,Source_BEAu!Y$31:Y$42)</f>
        <v>1.4188340608368435</v>
      </c>
      <c r="N39" s="302">
        <f>N$5*Source_BEAu!II38/Source_BEAu!II$427</f>
        <v>5.0839512962359432</v>
      </c>
    </row>
    <row r="40" spans="1:34">
      <c r="A40" s="23" t="s">
        <v>147</v>
      </c>
      <c r="B40" s="281" t="s">
        <v>148</v>
      </c>
      <c r="L40" s="301">
        <f>L$5*(1-Source_EIA!M$86*Spec!E$7/Source_EPA_2007!H$6)*Source_BEAu!Q39/SUM(Source_BEAu!Q$7:Q$27,Source_BEAu!Q$31:Q$42)</f>
        <v>0</v>
      </c>
      <c r="M40" s="301">
        <f>M$5*(1-Source_EIA!I$86*Spec!F$8/Source_EPA_2007!H$13)*Source_BEAu!Y39/SUM(Source_BEAu!Y$7:Y$27,Source_BEAu!Y$31:Y$42)</f>
        <v>1.8016940455071029</v>
      </c>
      <c r="N40" s="302">
        <f>N$5*Source_BEAu!II39/Source_BEAu!II$427</f>
        <v>7.0580387676467078</v>
      </c>
    </row>
    <row r="41" spans="1:34">
      <c r="A41" s="23" t="s">
        <v>149</v>
      </c>
      <c r="B41" s="281">
        <v>233411</v>
      </c>
      <c r="L41" s="301">
        <f>L$5*(1-Source_EIA!M$86*Spec!E$7/Source_EPA_2007!H$6)*Source_BEAu!Q40/SUM(Source_BEAu!Q$7:Q$27,Source_BEAu!Q$31:Q$42)</f>
        <v>0</v>
      </c>
      <c r="M41" s="301">
        <f>M$5*(1-Source_EIA!I$86*Spec!F$8/Source_EPA_2007!H$13)*Source_BEAu!Y40/SUM(Source_BEAu!Y$7:Y$27,Source_BEAu!Y$31:Y$42)</f>
        <v>3.6259092665830446</v>
      </c>
      <c r="N41" s="302">
        <f>N$5*Source_BEAu!II40/Source_BEAu!II$427</f>
        <v>11.26581973410582</v>
      </c>
    </row>
    <row r="42" spans="1:34">
      <c r="A42" s="23" t="s">
        <v>150</v>
      </c>
      <c r="B42" s="281">
        <v>233412</v>
      </c>
      <c r="L42" s="301">
        <f>L$5*(1-Source_EIA!M$86*Spec!E$7/Source_EPA_2007!H$6)*Source_BEAu!Q41/SUM(Source_BEAu!Q$7:Q$27,Source_BEAu!Q$31:Q$42)</f>
        <v>0</v>
      </c>
      <c r="M42" s="301">
        <f>M$5*(1-Source_EIA!I$86*Spec!F$8/Source_EPA_2007!H$13)*Source_BEAu!Y41/SUM(Source_BEAu!Y$7:Y$27,Source_BEAu!Y$31:Y$42)</f>
        <v>0.58555056478980838</v>
      </c>
      <c r="N42" s="302">
        <f>N$5*Source_BEAu!II41/Source_BEAu!II$427</f>
        <v>1.8064252478114948</v>
      </c>
    </row>
    <row r="43" spans="1:34">
      <c r="A43" s="23" t="s">
        <v>151</v>
      </c>
      <c r="B43" s="281" t="s">
        <v>152</v>
      </c>
      <c r="L43" s="301">
        <f>L$5*(1-Source_EIA!M$86*Spec!E$7/Source_EPA_2007!H$6)*Source_BEAu!Q42/SUM(Source_BEAu!Q$7:Q$27,Source_BEAu!Q$31:Q$42)</f>
        <v>0</v>
      </c>
      <c r="M43" s="301">
        <f>M$5*(1-Source_EIA!I$86*Spec!F$8/Source_EPA_2007!H$13)*Source_BEAu!Y42/SUM(Source_BEAu!Y$7:Y$27,Source_BEAu!Y$31:Y$42)</f>
        <v>3.1754857552062687</v>
      </c>
      <c r="N43" s="302">
        <f>N$5*Source_BEAu!II42/Source_BEAu!II$427</f>
        <v>8.3921252780064943</v>
      </c>
    </row>
    <row r="44" spans="1:34">
      <c r="A44" s="23" t="s">
        <v>153</v>
      </c>
      <c r="B44" s="281">
        <v>321100</v>
      </c>
      <c r="L44" s="302">
        <f>L$5*Spec!E$7*Source_EIA!M$86/Source_EPA_2007!H$6*Source_EIA!M22/Source_EIA!M$86</f>
        <v>0</v>
      </c>
      <c r="M44" s="302">
        <f>M$5*Spec!F$8*Source_EIA!I$86/Source_EPA_2007!H$13*Source_EIA!I22/Source_EIA!I$86</f>
        <v>0.65376059989629454</v>
      </c>
      <c r="N44" s="302">
        <f>N$5*Source_BEAu!II43/Source_BEAu!II$427</f>
        <v>0.32991598837275804</v>
      </c>
      <c r="U44" s="305">
        <f>Source_EIA!Z$21/Source_EIA!Z$87*U$5*Source_BEAu!Y43/SUM(Source_BEAu!Y$43:Y$46)</f>
        <v>0</v>
      </c>
      <c r="AG44" s="24">
        <f>AG$5*Source_BEAu!IT43/SUM(Source_BEAu!IT$43:IT$280)</f>
        <v>0</v>
      </c>
      <c r="AH44" s="24">
        <f>AH$5*Source_BEAu!AW43/SUM(Source_BEAu!AW$43:AW$280)</f>
        <v>0</v>
      </c>
    </row>
    <row r="45" spans="1:34">
      <c r="A45" s="23" t="s">
        <v>154</v>
      </c>
      <c r="B45" s="281">
        <v>321200</v>
      </c>
      <c r="L45" s="302">
        <f>L$5*Spec!E$7*Source_EIA!M$86/Source_EPA_2007!H$6*Source_EIA!M23/Source_EIA!M$86</f>
        <v>0</v>
      </c>
      <c r="M45" s="302">
        <f>M$5*Spec!F$8*Source_EIA!I$86/Source_EPA_2007!H$13*Source_EIA!I23/Source_EIA!I$86</f>
        <v>2.3971221996197465</v>
      </c>
      <c r="N45" s="302">
        <f>N$5*Source_BEAu!II44/Source_BEAu!II$427</f>
        <v>0.69769118852599643</v>
      </c>
      <c r="U45" s="305">
        <f>Source_EIA!Z$21/Source_EIA!Z$87*U$5*Source_BEAu!Y44/SUM(Source_BEAu!Y$43:Y$46)</f>
        <v>0</v>
      </c>
      <c r="AG45" s="24">
        <f>AG$5*Source_BEAu!IT44/SUM(Source_BEAu!IT$43:IT$280)</f>
        <v>0</v>
      </c>
      <c r="AH45" s="24">
        <f>AH$5*Source_BEAu!AW44/SUM(Source_BEAu!AW$43:AW$280)</f>
        <v>3.6656346749226007E-2</v>
      </c>
    </row>
    <row r="46" spans="1:34">
      <c r="A46" s="23" t="s">
        <v>155</v>
      </c>
      <c r="B46" s="281">
        <v>321910</v>
      </c>
      <c r="L46" s="302">
        <f>L$5*Spec!E$7*Source_EIA!M$86/Source_EPA_2007!H$6*Source_EIA!M$24/Source_EIA!M$86*Source_BEAu!Q45/SUM(Source_BEAu!Q$45:Q$46)</f>
        <v>0</v>
      </c>
      <c r="M46" s="302">
        <f>M$5*Spec!F$8*Source_EIA!I$86/Source_EPA_2007!H$13*Source_EIA!I$24/Source_EIA!I$86*Source_BEAu!Y45/SUM(Source_BEAu!Y$45:Y$46)</f>
        <v>0.78451271987555349</v>
      </c>
      <c r="N46" s="302">
        <f>N$5*Source_BEAu!II45/Source_BEAu!II$427</f>
        <v>0.16045094516489325</v>
      </c>
      <c r="U46" s="305">
        <f>Source_EIA!Z$21/Source_EIA!Z$87*U$5*Source_BEAu!Y45/SUM(Source_BEAu!Y$43:Y$46)</f>
        <v>0</v>
      </c>
      <c r="AG46" s="24">
        <f>AG$5*Source_BEAu!IT45/SUM(Source_BEAu!IT$43:IT$280)</f>
        <v>0</v>
      </c>
      <c r="AH46" s="24">
        <f>AH$5*Source_BEAu!AW45/SUM(Source_BEAu!AW$43:AW$280)</f>
        <v>0</v>
      </c>
    </row>
    <row r="47" spans="1:34">
      <c r="A47" s="23" t="s">
        <v>156</v>
      </c>
      <c r="B47" s="281" t="s">
        <v>157</v>
      </c>
      <c r="L47" s="302">
        <f>L$5*Spec!E$7*Source_EIA!M$86/Source_EPA_2007!H$6*Source_EIA!M$24/Source_EIA!M$86*Source_BEAu!Q46/SUM(Source_BEAu!Q$45:Q$46)</f>
        <v>0</v>
      </c>
      <c r="M47" s="302">
        <f>M$5*Spec!F$8*Source_EIA!I$86/Source_EPA_2007!H$13*Source_EIA!I$24/Source_EIA!I$86*Source_BEAu!Y46/SUM(Source_BEAu!Y$45:Y$46)</f>
        <v>0.68644862989110922</v>
      </c>
      <c r="N47" s="302">
        <f>N$5*Source_BEAu!II46/Source_BEAu!II$427</f>
        <v>0.34253572563291818</v>
      </c>
      <c r="U47" s="305">
        <f>Source_EIA!Z$21/Source_EIA!Z$87*U$5*Source_BEAu!Y46/SUM(Source_BEAu!Y$43:Y$46)</f>
        <v>0</v>
      </c>
      <c r="AG47" s="24">
        <f>AG$5*Source_BEAu!IT46/SUM(Source_BEAu!IT$43:IT$280)</f>
        <v>0</v>
      </c>
      <c r="AH47" s="24">
        <f>AH$5*Source_BEAu!AW46/SUM(Source_BEAu!AW$43:AW$280)</f>
        <v>0.63232198142414864</v>
      </c>
    </row>
    <row r="48" spans="1:34">
      <c r="A48" s="23" t="s">
        <v>158</v>
      </c>
      <c r="B48" s="281">
        <v>327100</v>
      </c>
      <c r="L48" s="302">
        <f>MAX(L$5*Spec!E$7*Source_EIA!M$86/Source_EPA_2007!H$6*(Source_EIA!M$52-SUM(Source_EIA!M$53:M$60))/Source_EIA!M$86*Source_BEAu!Q47/SUM(Source_BEAu!Q$47,Source_BEAu!Q$50:Q$52,Source_BEAu!Q$54:Q$56, Source_BEAu!Q$58),0)</f>
        <v>0</v>
      </c>
      <c r="M48" s="302">
        <f>M$5*Spec!F$8*Source_EIA!I$86/Source_EPA_2007!H$13*(Source_EIA!I$52-SUM(Source_EIA!I$53:I$60))/Source_EIA!I$86*Source_BEAu!Y47/SUM(Source_BEAu!Y$47,Source_BEAu!Y$50:Y$52,Source_BEAu!Y$54:Y$56, Source_BEAu!Y$58)</f>
        <v>3.1628641545072225</v>
      </c>
      <c r="N48" s="302">
        <f>N$5*Source_BEAu!II47/Source_BEAu!II$427</f>
        <v>0.24518346676882563</v>
      </c>
      <c r="AG48" s="24">
        <f>AG$5*Source_BEAu!IT47/SUM(Source_BEAu!IT$43:IT$280)</f>
        <v>0</v>
      </c>
      <c r="AH48" s="24">
        <f>AH$5*Source_BEAu!AW47/SUM(Source_BEAu!AW$43:AW$280)</f>
        <v>1.8328173374613003E-2</v>
      </c>
    </row>
    <row r="49" spans="1:42">
      <c r="A49" s="23" t="s">
        <v>159</v>
      </c>
      <c r="B49" s="281">
        <v>327200</v>
      </c>
      <c r="L49" s="302">
        <f>L$5*Spec!E$7*Source_EIA!M$86/Source_EPA_2007!H$6*SUM(Source_EIA!M53:M56)/Source_EIA!M$86</f>
        <v>0</v>
      </c>
      <c r="M49" s="302">
        <f>M$5*Spec!F$8*Source_EIA!I$86/Source_EPA_2007!H$13*SUM(Source_EIA!I53:I56)/Source_EIA!I$86</f>
        <v>8.1175274487123232</v>
      </c>
      <c r="N49" s="302">
        <f>N$5*Source_BEAu!II48*Source_EIA!R53/Source_BEAu!II$427</f>
        <v>0</v>
      </c>
      <c r="V49" s="307">
        <f>Source_EIA!AF53/Source_EIA!AF87*V5</f>
        <v>0.23333333333333336</v>
      </c>
      <c r="AG49" s="24">
        <f>AG$5*Source_BEAu!IT48/SUM(Source_BEAu!IT$43:IT$280)</f>
        <v>4.9665517940401379E-3</v>
      </c>
      <c r="AH49" s="24">
        <f>AH$5*Source_BEAu!AW48/SUM(Source_BEAu!AW$43:AW$280)</f>
        <v>0.23826625386996905</v>
      </c>
      <c r="AP49" s="304">
        <f>AP5</f>
        <v>1.5</v>
      </c>
    </row>
    <row r="50" spans="1:42">
      <c r="A50" s="23" t="s">
        <v>160</v>
      </c>
      <c r="B50" s="281">
        <v>327310</v>
      </c>
      <c r="L50" s="302">
        <f>L$5*Spec!E$7*Source_EIA!M$86/Source_EPA_2007!H$6*Source_EIA!M57/Source_EIA!M$86</f>
        <v>20.817120622568094</v>
      </c>
      <c r="M50" s="302">
        <f>M$5*Spec!F$8*Source_EIA!I$86/Source_EPA_2007!H$13*Source_EIA!I57/Source_EIA!I$86</f>
        <v>1.0351209498357998</v>
      </c>
      <c r="N50" s="302">
        <f>N$5*Source_BEAu!II49*Source_EIA!R57/Source_BEAu!II$427</f>
        <v>0.44349362371419931</v>
      </c>
      <c r="V50" s="307">
        <f>Source_EIA!AF57/Source_EIA!AF87*V5</f>
        <v>0</v>
      </c>
      <c r="Z50" s="304">
        <f>Z5</f>
        <v>45.5</v>
      </c>
      <c r="AG50" s="24">
        <f>AG$5*Source_BEAu!IT49/SUM(Source_BEAu!IT$43:IT$280)</f>
        <v>0</v>
      </c>
      <c r="AH50" s="24">
        <f>AH$5*Source_BEAu!AW49/SUM(Source_BEAu!AW$43:AW$280)</f>
        <v>0.20160990712074306</v>
      </c>
    </row>
    <row r="51" spans="1:42">
      <c r="A51" s="23" t="s">
        <v>161</v>
      </c>
      <c r="B51" s="281">
        <v>327320</v>
      </c>
      <c r="L51" s="302">
        <f>MAX(L$5*Spec!E$7*Source_EIA!M$86/Source_EPA_2007!H$6*(Source_EIA!M$52-SUM(Source_EIA!M$53:M$60))/Source_EIA!M$86*Source_BEAu!Q50/SUM(Source_BEAu!Q$47,Source_BEAu!Q$50:Q$52,Source_BEAu!Q$54:Q$56, Source_BEAu!Q$58),0)</f>
        <v>0</v>
      </c>
      <c r="M51" s="302">
        <f>M$5*Spec!F$8*Source_EIA!I$86/Source_EPA_2007!H$13*(Source_EIA!I$52-SUM(Source_EIA!I$53:I$60))/Source_EIA!I$86*Source_BEAu!Y50/SUM(Source_BEAu!Y$47,Source_BEAu!Y$50:Y$52,Source_BEAu!Y$54:Y$56, Source_BEAu!Y$58)</f>
        <v>2.7988516559066472</v>
      </c>
      <c r="N51" s="302">
        <f>N$5*Source_BEAu!II50/Source_BEAu!II$427</f>
        <v>0.22535245107428825</v>
      </c>
      <c r="AG51" s="24">
        <f>AG$5*Source_BEAu!IT50/SUM(Source_BEAu!IT$43:IT$280)</f>
        <v>0</v>
      </c>
      <c r="AH51" s="24">
        <f>AH$5*Source_BEAu!AW50/SUM(Source_BEAu!AW$43:AW$280)</f>
        <v>0</v>
      </c>
    </row>
    <row r="52" spans="1:42">
      <c r="A52" s="23" t="s">
        <v>162</v>
      </c>
      <c r="B52" s="281">
        <v>327330</v>
      </c>
      <c r="L52" s="302">
        <f>MAX(L$5*Spec!E$7*Source_EIA!M$86/Source_EPA_2007!H$6*(Source_EIA!M$52-SUM(Source_EIA!M$53:M$60))/Source_EIA!M$86*Source_BEAu!Q51/SUM(Source_BEAu!Q$47,Source_BEAu!Q$50:Q$52,Source_BEAu!Q$54:Q$56, Source_BEAu!Q$58),0)</f>
        <v>0</v>
      </c>
      <c r="M52" s="302">
        <f>M$5*Spec!F$8*Source_EIA!I$86/Source_EPA_2007!H$13*(Source_EIA!I$52-SUM(Source_EIA!I$53:I$60))/Source_EIA!I$86*Source_BEAu!Y51/SUM(Source_BEAu!Y$47,Source_BEAu!Y$50:Y$52,Source_BEAu!Y$54:Y$56, Source_BEAu!Y$58)</f>
        <v>0.57433083112535233</v>
      </c>
      <c r="N52" s="302">
        <f>N$5*Source_BEAu!II51/Source_BEAu!II$427</f>
        <v>5.0478949040640569E-2</v>
      </c>
      <c r="AG52" s="24">
        <f>AG$5*Source_BEAu!IT51/SUM(Source_BEAu!IT$43:IT$280)</f>
        <v>0</v>
      </c>
      <c r="AH52" s="24">
        <f>AH$5*Source_BEAu!AW51/SUM(Source_BEAu!AW$43:AW$280)</f>
        <v>0</v>
      </c>
    </row>
    <row r="53" spans="1:42">
      <c r="A53" s="23" t="s">
        <v>163</v>
      </c>
      <c r="B53" s="281">
        <v>327390</v>
      </c>
      <c r="L53" s="302">
        <f>MAX(L$5*Spec!E$7*Source_EIA!M$86/Source_EPA_2007!H$6*(Source_EIA!M$52-SUM(Source_EIA!M$53:M$60))/Source_EIA!M$86*Source_BEAu!Q52/SUM(Source_BEAu!Q$47,Source_BEAu!Q$50:Q$52,Source_BEAu!Q$54:Q$56, Source_BEAu!Q$58),0)</f>
        <v>0</v>
      </c>
      <c r="M53" s="302">
        <f>M$5*Spec!F$8*Source_EIA!I$86/Source_EPA_2007!H$13*(Source_EIA!I$52-SUM(Source_EIA!I$53:I$60))/Source_EIA!I$86*Source_BEAu!Y52/SUM(Source_BEAu!Y$47,Source_BEAu!Y$50:Y$52,Source_BEAu!Y$54:Y$56, Source_BEAu!Y$58)</f>
        <v>0.59050916439648915</v>
      </c>
      <c r="N53" s="302">
        <f>N$5*Source_BEAu!II52/Source_BEAu!II$427</f>
        <v>5.0478949040640569E-2</v>
      </c>
      <c r="AG53" s="24">
        <f>AG$5*Source_BEAu!IT52/SUM(Source_BEAu!IT$43:IT$280)</f>
        <v>0</v>
      </c>
      <c r="AH53" s="24">
        <f>AH$5*Source_BEAu!AW52/SUM(Source_BEAu!AW$43:AW$280)</f>
        <v>0</v>
      </c>
    </row>
    <row r="54" spans="1:42">
      <c r="A54" s="23" t="s">
        <v>164</v>
      </c>
      <c r="B54" s="281">
        <v>327400</v>
      </c>
      <c r="L54" s="302">
        <f>L$5*Spec!E$7*Source_EIA!M$86/Source_EPA_2007!H$6*(Source_EIA!M58+Source_EIA!M59)/Source_EIA!M$86</f>
        <v>7.5698620445702156</v>
      </c>
      <c r="M54" s="302">
        <f>M$5*Spec!F$8*Source_EIA!I$86/Source_EPA_2007!H$13*(Source_EIA!I58+Source_EIA!I59)/Source_EIA!I$86</f>
        <v>4.3039239493172721</v>
      </c>
      <c r="N54" s="302">
        <f>N$5*Source_BEAu!II53/Source_BEAu!II$427</f>
        <v>0.43628234527982207</v>
      </c>
      <c r="AB54" s="304">
        <f>AB5</f>
        <v>14.7</v>
      </c>
      <c r="AG54" s="24">
        <f>AG$5*Source_BEAu!IT53/SUM(Source_BEAu!IT$43:IT$280)</f>
        <v>0</v>
      </c>
      <c r="AH54" s="24">
        <f>AH$5*Source_BEAu!AW53/SUM(Source_BEAu!AW$43:AW$280)</f>
        <v>7.3312693498452014E-2</v>
      </c>
    </row>
    <row r="55" spans="1:42">
      <c r="A55" s="23" t="s">
        <v>165</v>
      </c>
      <c r="B55" s="281">
        <v>327910</v>
      </c>
      <c r="L55" s="302">
        <f>MAX(L$5*Spec!E$7*Source_EIA!M$86/Source_EPA_2007!H$6*(Source_EIA!M$52-SUM(Source_EIA!M$53:M$60))/Source_EIA!M$86*Source_BEAu!Q54/SUM(Source_BEAu!Q$47,Source_BEAu!Q$50:Q$52,Source_BEAu!Q$54:Q$56, Source_BEAu!Q$58),0)</f>
        <v>0</v>
      </c>
      <c r="M55" s="302">
        <f>M$5*Spec!F$8*Source_EIA!I$86/Source_EPA_2007!H$13*(Source_EIA!I$52-SUM(Source_EIA!I$53:I$60))/Source_EIA!I$86*Source_BEAu!Y54/SUM(Source_BEAu!Y$47,Source_BEAu!Y$50:Y$52,Source_BEAu!Y$54:Y$56, Source_BEAu!Y$58)</f>
        <v>0.23458583243148196</v>
      </c>
      <c r="N55" s="302">
        <f>N$5*Source_BEAu!II54/Source_BEAu!II$427</f>
        <v>1.8028196085943061E-2</v>
      </c>
      <c r="AG55" s="24">
        <f>AG$5*Source_BEAu!IT54/SUM(Source_BEAu!IT$43:IT$280)</f>
        <v>9.9331035880802763E-4</v>
      </c>
      <c r="AH55" s="24">
        <f>AH$5*Source_BEAu!AW54/SUM(Source_BEAu!AW$43:AW$280)</f>
        <v>1.3746130030959754E-2</v>
      </c>
    </row>
    <row r="56" spans="1:42">
      <c r="A56" s="23" t="s">
        <v>166</v>
      </c>
      <c r="B56" s="281">
        <v>327991</v>
      </c>
      <c r="L56" s="302">
        <f>MAX(L$5*Spec!E$7*Source_EIA!M$86/Source_EPA_2007!H$6*(Source_EIA!M$52-SUM(Source_EIA!M$53:M$60))/Source_EIA!M$86*Source_BEAu!Q55/SUM(Source_BEAu!Q$47,Source_BEAu!Q$50:Q$52,Source_BEAu!Q$54:Q$56, Source_BEAu!Q$58),0)</f>
        <v>0</v>
      </c>
      <c r="M56" s="302">
        <f>M$5*Spec!F$8*Source_EIA!I$86/Source_EPA_2007!H$13*(Source_EIA!I$52-SUM(Source_EIA!I$53:I$60))/Source_EIA!I$86*Source_BEAu!Y55/SUM(Source_BEAu!Y$47,Source_BEAu!Y$50:Y$52,Source_BEAu!Y$54:Y$56, Source_BEAu!Y$58)</f>
        <v>0.21840749916034527</v>
      </c>
      <c r="N56" s="302">
        <f>N$5*Source_BEAu!II55/Source_BEAu!II$427</f>
        <v>1.9831015694537369E-2</v>
      </c>
      <c r="AG56" s="24">
        <f>AG$5*Source_BEAu!IT55/SUM(Source_BEAu!IT$43:IT$280)</f>
        <v>0</v>
      </c>
      <c r="AH56" s="24">
        <f>AH$5*Source_BEAu!AW55/SUM(Source_BEAu!AW$43:AW$280)</f>
        <v>0</v>
      </c>
    </row>
    <row r="57" spans="1:42">
      <c r="A57" s="23" t="s">
        <v>167</v>
      </c>
      <c r="B57" s="281">
        <v>327992</v>
      </c>
      <c r="L57" s="302">
        <f>MAX(L$5*Spec!E$7*Source_EIA!M$86/Source_EPA_2007!H$6*(Source_EIA!M$52-SUM(Source_EIA!M$53:M$60))/Source_EIA!M$86*Source_BEAu!Q56/SUM(Source_BEAu!Q$47,Source_BEAu!Q$50:Q$52,Source_BEAu!Q$54:Q$56, Source_BEAu!Q$58),0)</f>
        <v>0</v>
      </c>
      <c r="M57" s="302">
        <f>M$5*Spec!F$8*Source_EIA!I$86/Source_EPA_2007!H$13*(Source_EIA!I$52-SUM(Source_EIA!I$53:I$60))/Source_EIA!I$86*Source_BEAu!Y56/SUM(Source_BEAu!Y$47,Source_BEAu!Y$50:Y$52,Source_BEAu!Y$54:Y$56, Source_BEAu!Y$58)</f>
        <v>0.97069999626820136</v>
      </c>
      <c r="N57" s="302">
        <f>N$5*Source_BEAu!II56/Source_BEAu!II$427</f>
        <v>7.5718423560960868E-2</v>
      </c>
      <c r="AG57" s="24">
        <f>AG$5*Source_BEAu!IT56/SUM(Source_BEAu!IT$43:IT$280)</f>
        <v>0</v>
      </c>
      <c r="AH57" s="24">
        <f>AH$5*Source_BEAu!AW56/SUM(Source_BEAu!AW$43:AW$280)</f>
        <v>5.4984520123839017E-2</v>
      </c>
    </row>
    <row r="58" spans="1:42">
      <c r="A58" s="23" t="s">
        <v>168</v>
      </c>
      <c r="B58" s="281">
        <v>327993</v>
      </c>
      <c r="L58" s="302">
        <f>L$5*Spec!E$7*Source_EIA!M$86/Source_EPA_2007!H$6*Source_EIA!M60/Source_EIA!M$86</f>
        <v>0</v>
      </c>
      <c r="M58" s="302">
        <f>M$5*Spec!F$8*Source_EIA!I$86/Source_EPA_2007!H$13*Source_EIA!I60/Source_EIA!I$86</f>
        <v>1.79784164971481</v>
      </c>
      <c r="N58" s="302">
        <f>N$5*Source_BEAu!II57/Source_BEAu!II$427</f>
        <v>0.14963402751332741</v>
      </c>
      <c r="AG58" s="24">
        <f>AG$5*Source_BEAu!IT57/SUM(Source_BEAu!IT$43:IT$280)</f>
        <v>4.9665517940401379E-3</v>
      </c>
      <c r="AH58" s="24">
        <f>AH$5*Source_BEAu!AW57/SUM(Source_BEAu!AW$43:AW$280)</f>
        <v>0</v>
      </c>
    </row>
    <row r="59" spans="1:42">
      <c r="A59" s="23" t="s">
        <v>169</v>
      </c>
      <c r="B59" s="281">
        <v>327999</v>
      </c>
      <c r="L59" s="302">
        <f>MAX(L$5*Spec!E$7*Source_EIA!M$86/Source_EPA_2007!H$6*(Source_EIA!M$52-SUM(Source_EIA!M$53:M$60))/Source_EIA!M$86*Source_BEAu!Q58/SUM(Source_BEAu!Q$47,Source_BEAu!Q$50:Q$52,Source_BEAu!Q$54:Q$56, Source_BEAu!Q$58),0)</f>
        <v>0</v>
      </c>
      <c r="M59" s="302">
        <f>M$5*Spec!F$8*Source_EIA!I$86/Source_EPA_2007!H$13*(Source_EIA!I$52-SUM(Source_EIA!I$53:I$60))/Source_EIA!I$86*Source_BEAu!Y58/SUM(Source_BEAu!Y$47,Source_BEAu!Y$50:Y$52,Source_BEAu!Y$54:Y$56, Source_BEAu!Y$58)</f>
        <v>0.49343916476966898</v>
      </c>
      <c r="N59" s="302">
        <f>N$5*Source_BEAu!II58/Source_BEAu!II$427</f>
        <v>3.9662031389074738E-2</v>
      </c>
      <c r="AG59" s="24">
        <f>AG$5*Source_BEAu!IT58/SUM(Source_BEAu!IT$43:IT$280)</f>
        <v>0</v>
      </c>
      <c r="AH59" s="24">
        <f>AH$5*Source_BEAu!AW58/SUM(Source_BEAu!AW$43:AW$280)</f>
        <v>0.35281733746130034</v>
      </c>
    </row>
    <row r="60" spans="1:42">
      <c r="A60" s="23" t="s">
        <v>170</v>
      </c>
      <c r="B60" s="281">
        <v>331110</v>
      </c>
      <c r="L60" s="302">
        <f>L$5*Spec!E$7*Source_EIA!M$86/Source_EPA_2007!H$6*(Source_EIA!M62+Source_EIA!M63)/Source_EIA!M$86</f>
        <v>1.8924655111425539</v>
      </c>
      <c r="M60" s="302">
        <f>M$5*Spec!F$8*Source_EIA!I$86/Source_EPA_2007!H$13*(Source_EIA!I62+Source_EIA!I63)/Source_EIA!I$86</f>
        <v>17.324655897251805</v>
      </c>
      <c r="N60" s="302">
        <f>N$5*Source_BEAu!II59*Source_EIA!R62/Source_BEAu!II$427</f>
        <v>1.0003370896785013</v>
      </c>
      <c r="U60" s="308">
        <f>SUM(Source_EIA!Z62:Z63)/Source_EIA!Z87*U5</f>
        <v>0.69173553719008263</v>
      </c>
      <c r="V60" s="307">
        <f>Source_EIA!AF62/Source_EIA!AF87*V5</f>
        <v>0.26250000000000007</v>
      </c>
      <c r="X60" s="304">
        <f>X5</f>
        <v>72.5</v>
      </c>
      <c r="AG60" s="24">
        <f>AG$5*Source_BEAu!IT59/SUM(Source_BEAu!IT$43:IT$280)</f>
        <v>2.9799310764240831E-3</v>
      </c>
      <c r="AH60" s="24">
        <f>AH$5*Source_BEAu!AW59/SUM(Source_BEAu!AW$43:AW$280)</f>
        <v>1.9977708978328175</v>
      </c>
      <c r="AL60" s="297">
        <f>AL5</f>
        <v>1.6</v>
      </c>
    </row>
    <row r="61" spans="1:42">
      <c r="A61" s="23" t="s">
        <v>171</v>
      </c>
      <c r="B61" s="281">
        <v>331200</v>
      </c>
      <c r="L61" s="302">
        <f>L$5*Spec!E$7*Source_EIA!M$86/Source_EPA_2007!H$6*Source_EIA!M64/Source_EIA!M$86</f>
        <v>0</v>
      </c>
      <c r="M61" s="302">
        <f>M$5*Spec!F$8*Source_EIA!I$86/Source_EPA_2007!H$13*Source_EIA!I64/Source_EIA!I$86</f>
        <v>1.3620012497839469</v>
      </c>
      <c r="N61" s="302">
        <f>N$5*Source_BEAu!II60*Source_EIA!R64/Source_BEAu!II$427</f>
        <v>2.4981928861949665E-2</v>
      </c>
      <c r="U61" s="308">
        <f>Source_EIA!Z64/Source_EIA!Z87*U5</f>
        <v>2.2314049586776859E-2</v>
      </c>
      <c r="V61" s="307">
        <f>Source_EIA!AF64/Source_EIA!AF87*V5</f>
        <v>0.35000000000000009</v>
      </c>
      <c r="AG61" s="24">
        <f>AG$5*Source_BEAu!IT60/SUM(Source_BEAu!IT$43:IT$280)</f>
        <v>3.9732414352321105E-3</v>
      </c>
      <c r="AH61" s="24">
        <f>AH$5*Source_BEAu!AW60/SUM(Source_BEAu!AW$43:AW$280)</f>
        <v>0.16953560371517029</v>
      </c>
    </row>
    <row r="62" spans="1:42">
      <c r="A62" s="23" t="s">
        <v>172</v>
      </c>
      <c r="B62" s="281" t="s">
        <v>173</v>
      </c>
      <c r="L62" s="302">
        <f>L$5*Spec!E$7*Source_EIA!M$86/Source_EPA_2007!H$6*(Source_EIA!M65-SUM(Source_EIA!M66:M68))/Source_EIA!M$86</f>
        <v>0</v>
      </c>
      <c r="M62" s="302">
        <f>M$5*Spec!F$8*Source_EIA!I$86/Source_EPA_2007!H$13*(Source_EIA!I65-SUM(Source_EIA!I66:I68))/Source_EIA!I$86</f>
        <v>2.3426421496283889</v>
      </c>
      <c r="N62" s="302">
        <f>N$5*Source_BEAu!II61/Source_BEAu!II$427</f>
        <v>8.4732521603932395E-2</v>
      </c>
      <c r="U62" s="308">
        <f>Source_EIA!Z$65/Source_EIA!Z$87*U$5*Source_BEAu!Y61/SUM(Source_BEAu!Y$61:Y$63)</f>
        <v>5.4485926602045778E-2</v>
      </c>
      <c r="V62" s="307"/>
      <c r="AG62" s="24">
        <f>AG$5*Source_BEAu!IT61/SUM(Source_BEAu!IT$43:IT$280)</f>
        <v>9.9331035880802763E-4</v>
      </c>
      <c r="AH62" s="24">
        <f>AH$5*Source_BEAu!AW61/SUM(Source_BEAu!AW$43:AW$280)</f>
        <v>0</v>
      </c>
      <c r="AJ62" s="304">
        <f>AJ5</f>
        <v>4.3</v>
      </c>
    </row>
    <row r="63" spans="1:42">
      <c r="A63" s="23" t="s">
        <v>174</v>
      </c>
      <c r="B63" s="281">
        <v>331314</v>
      </c>
      <c r="L63" s="302">
        <f>L$5*Spec!E$7*Source_EIA!M$86/Source_EPA_2007!H$6*Source_EIA!M66/Source_EIA!M$86</f>
        <v>0</v>
      </c>
      <c r="M63" s="302">
        <f>M$5*Spec!F$8*Source_EIA!I$86/Source_EPA_2007!H$13*Source_EIA!I66/Source_EIA!I$86</f>
        <v>0.92616084985308389</v>
      </c>
      <c r="N63" s="302">
        <f>N$5*Source_BEAu!II62/Source_BEAu!II$427</f>
        <v>8.8338160821121003E-2</v>
      </c>
      <c r="U63" s="308">
        <f>Source_EIA!Z$65/Source_EIA!Z$87*U$5*Source_BEAu!Y62/SUM(Source_BEAu!Y$61:Y$63)</f>
        <v>5.2557221235601678E-2</v>
      </c>
      <c r="AG63" s="24">
        <f>AG$5*Source_BEAu!IT62/SUM(Source_BEAu!IT$43:IT$280)</f>
        <v>0</v>
      </c>
      <c r="AH63" s="24">
        <f>AH$5*Source_BEAu!AW62/SUM(Source_BEAu!AW$43:AW$280)</f>
        <v>0</v>
      </c>
    </row>
    <row r="64" spans="1:42">
      <c r="A64" s="23" t="s">
        <v>175</v>
      </c>
      <c r="B64" s="281" t="s">
        <v>176</v>
      </c>
      <c r="L64" s="302">
        <f>L$5*Spec!E$7*Source_EIA!M$86/Source_EPA_2007!H$6*(Source_EIA!M67+Source_EIA!M68)/Source_EIA!M$86</f>
        <v>0</v>
      </c>
      <c r="M64" s="302">
        <f>M$5*Spec!F$8*Source_EIA!I$86/Source_EPA_2007!H$13*(Source_EIA!I67+Source_EIA!I68)/Source_EIA!I$86</f>
        <v>2.8874426495419674</v>
      </c>
      <c r="N64" s="302">
        <f>N$5*Source_BEAu!II63/Source_BEAu!II$427</f>
        <v>0.14963402751332741</v>
      </c>
      <c r="U64" s="308">
        <f>Source_EIA!Z$65/Source_EIA!Z$87*U$5*Source_BEAu!Y63/SUM(Source_BEAu!Y$61:Y$63)</f>
        <v>9.3783298443344279E-2</v>
      </c>
      <c r="AG64" s="24">
        <f>AG$5*Source_BEAu!IT63/SUM(Source_BEAu!IT$43:IT$280)</f>
        <v>0</v>
      </c>
      <c r="AH64" s="24">
        <f>AH$5*Source_BEAu!AW63/SUM(Source_BEAu!AW$43:AW$280)</f>
        <v>0</v>
      </c>
    </row>
    <row r="65" spans="1:45">
      <c r="A65" s="23" t="s">
        <v>177</v>
      </c>
      <c r="B65" s="281">
        <v>331411</v>
      </c>
      <c r="L65" s="302">
        <f>L$5*Spec!E$7*Source_EIA!M$86/Source_EPA_2007!H$6*Source_EIA!M$69/Source_EIA!M$86*Source_BEAu!Q64/SUM(Source_BEAu!Q$64:Q$67)</f>
        <v>0</v>
      </c>
      <c r="M65" s="302">
        <f>M$5*Spec!F$8*Source_EIA!I$86/Source_EPA_2007!H$13*Source_EIA!I$69/Source_EIA!I$86*Source_BEAu!Y64/SUM(Source_BEAu!Y$64:Y$67)</f>
        <v>7.3026449988415884E-2</v>
      </c>
      <c r="N65" s="302">
        <f>N$5*Source_BEAu!II64/Source_BEAu!II$427</f>
        <v>3.605639217188612E-3</v>
      </c>
      <c r="U65" s="309">
        <f>Source_EIA!Z$69/Source_EIA!Z$87*U$5*Source_BEAu!Y64/SUM(Source_BEAu!Y$64:Y$67)</f>
        <v>0</v>
      </c>
      <c r="AG65" s="24">
        <f>AG$5*Source_BEAu!IT64/SUM(Source_BEAu!IT$43:IT$280)</f>
        <v>0</v>
      </c>
      <c r="AH65" s="24">
        <f>AH$5*Source_BEAu!AW64/SUM(Source_BEAu!AW$43:AW$280)</f>
        <v>0</v>
      </c>
    </row>
    <row r="66" spans="1:45">
      <c r="A66" s="23" t="s">
        <v>178</v>
      </c>
      <c r="B66" s="281">
        <v>331419</v>
      </c>
      <c r="L66" s="302">
        <f>L$5*Spec!E$7*Source_EIA!M$86/Source_EPA_2007!H$6*Source_EIA!M$69/Source_EIA!M$86*Source_BEAu!Q65/SUM(Source_BEAu!Q$64:Q$67)</f>
        <v>0</v>
      </c>
      <c r="M66" s="302">
        <f>M$5*Spec!F$8*Source_EIA!I$86/Source_EPA_2007!H$13*Source_EIA!I$69/Source_EIA!I$86*Source_BEAu!Y65/SUM(Source_BEAu!Y$64:Y$67)</f>
        <v>0.52741324991633687</v>
      </c>
      <c r="N66" s="302">
        <f>N$5*Source_BEAu!II65/Source_BEAu!II$427</f>
        <v>2.3436654911725981E-2</v>
      </c>
      <c r="U66" s="309">
        <f>Source_EIA!Z$69/Source_EIA!Z$87*U$5*Source_BEAu!Y65/SUM(Source_BEAu!Y$64:Y$67)</f>
        <v>0</v>
      </c>
      <c r="AG66" s="24">
        <f>AG$5*Source_BEAu!IT65/SUM(Source_BEAu!IT$43:IT$280)</f>
        <v>0</v>
      </c>
      <c r="AH66" s="24">
        <f>AH$5*Source_BEAu!AW65/SUM(Source_BEAu!AW$43:AW$280)</f>
        <v>0</v>
      </c>
      <c r="AN66" s="304">
        <f>AN5</f>
        <v>1</v>
      </c>
      <c r="AS66" s="24">
        <f>AS5*Source_USGS!F5/SUM(Source_USGS!F$5:F$6)</f>
        <v>5.4113924050632901E-2</v>
      </c>
    </row>
    <row r="67" spans="1:45">
      <c r="A67" s="23" t="s">
        <v>179</v>
      </c>
      <c r="B67" s="281">
        <v>331420</v>
      </c>
      <c r="L67" s="302">
        <f>L$5*Spec!E$7*Source_EIA!M$86/Source_EPA_2007!H$6*Source_EIA!M$69/Source_EIA!M$86*Source_BEAu!Q66/SUM(Source_BEAu!Q$64:Q$67)</f>
        <v>0</v>
      </c>
      <c r="M67" s="302">
        <f>M$5*Spec!F$8*Source_EIA!I$86/Source_EPA_2007!H$13*Source_EIA!I$69/Source_EIA!I$86*Source_BEAu!Y66/SUM(Source_BEAu!Y$64:Y$67)</f>
        <v>0.64100994989831717</v>
      </c>
      <c r="N67" s="302">
        <f>N$5*Source_BEAu!II66/Source_BEAu!II$427</f>
        <v>3.2450752954697515E-2</v>
      </c>
      <c r="U67" s="309">
        <f>Source_EIA!Z$69/Source_EIA!Z$87*U$5*Source_BEAu!Y66/SUM(Source_BEAu!Y$64:Y$67)</f>
        <v>0</v>
      </c>
      <c r="AG67" s="24">
        <f>AG$5*Source_BEAu!IT66/SUM(Source_BEAu!IT$43:IT$280)</f>
        <v>9.9331035880802763E-4</v>
      </c>
      <c r="AH67" s="24">
        <f>AH$5*Source_BEAu!AW66/SUM(Source_BEAu!AW$43:AW$280)</f>
        <v>0</v>
      </c>
    </row>
    <row r="68" spans="1:45">
      <c r="A68" s="23" t="s">
        <v>180</v>
      </c>
      <c r="B68" s="281">
        <v>331490</v>
      </c>
      <c r="L68" s="302">
        <f>L$5*Spec!E$7*Source_EIA!M$86/Source_EPA_2007!H$6*Source_EIA!M$69/Source_EIA!M$86*Source_BEAu!Q67/SUM(Source_BEAu!Q$64:Q$67)</f>
        <v>0</v>
      </c>
      <c r="M68" s="302">
        <f>M$5*Spec!F$8*Source_EIA!I$86/Source_EPA_2007!H$13*Source_EIA!I$69/Source_EIA!I$86*Source_BEAu!Y67/SUM(Source_BEAu!Y$64:Y$67)</f>
        <v>1.0467124498339608</v>
      </c>
      <c r="N68" s="302">
        <f>N$5*Source_BEAu!II67/Source_BEAu!II$427</f>
        <v>4.8676129432046265E-2</v>
      </c>
      <c r="U68" s="309">
        <f>Source_EIA!Z$69/Source_EIA!Z$87*U$5*Source_BEAu!Y67/SUM(Source_BEAu!Y$64:Y$67)</f>
        <v>0</v>
      </c>
      <c r="AG68" s="24">
        <f>AG$5*Source_BEAu!IT67/SUM(Source_BEAu!IT$43:IT$280)</f>
        <v>0</v>
      </c>
      <c r="AH68" s="24">
        <f>AH$5*Source_BEAu!AW67/SUM(Source_BEAu!AW$43:AW$280)</f>
        <v>0</v>
      </c>
      <c r="AS68" s="24">
        <f>AS5*Source_USGS!F6/SUM(Source_USGS!F$5:F$6)</f>
        <v>0.54588607594936711</v>
      </c>
    </row>
    <row r="69" spans="1:45">
      <c r="A69" s="23" t="s">
        <v>181</v>
      </c>
      <c r="B69" s="281">
        <v>331510</v>
      </c>
      <c r="L69" s="302">
        <f>L$5*Spec!E$7*Source_EIA!M$86/Source_EPA_2007!H$6*Source_EIA!M71/Source_EIA!M$86</f>
        <v>0</v>
      </c>
      <c r="M69" s="302">
        <f>M$5*Spec!F$8*Source_EIA!I$86/Source_EPA_2007!H$13*Source_EIA!I71/Source_EIA!I$86</f>
        <v>1.2530411498012313</v>
      </c>
      <c r="N69" s="302">
        <f>N$5*Source_BEAu!II68/Source_BEAu!II$427</f>
        <v>9.5549439255498234E-2</v>
      </c>
      <c r="U69" s="309">
        <f>Source_EIA!Z$70/Source_EIA!Z$87*U$5*Source_BEAu!Y68/SUM(Source_BEAu!Y$68:Y$69)</f>
        <v>0</v>
      </c>
      <c r="V69" s="307"/>
      <c r="AG69" s="24">
        <f>AG$5*Source_BEAu!IT68/SUM(Source_BEAu!IT$43:IT$280)</f>
        <v>0</v>
      </c>
      <c r="AH69" s="24">
        <f>AH$5*Source_BEAu!AW68/SUM(Source_BEAu!AW$43:AW$280)</f>
        <v>0</v>
      </c>
    </row>
    <row r="70" spans="1:45">
      <c r="A70" s="23" t="s">
        <v>182</v>
      </c>
      <c r="B70" s="281">
        <v>331520</v>
      </c>
      <c r="L70" s="302">
        <f>L$5*Spec!E$7*Source_EIA!M$86/Source_EPA_2007!H$6*(Source_EIA!M72+Source_EIA!M73)/Source_EIA!M$86</f>
        <v>0</v>
      </c>
      <c r="M70" s="302">
        <f>M$5*Spec!F$8*Source_EIA!I$86/Source_EPA_2007!H$13*(Source_EIA!I72+Source_EIA!I73)/Source_EIA!I$86</f>
        <v>1.5254413997580205</v>
      </c>
      <c r="N70" s="302">
        <f>N$5*Source_BEAu!II69/Source_BEAu!II$427</f>
        <v>7.7521243169555165E-2</v>
      </c>
      <c r="U70" s="309">
        <f>Source_EIA!Z$70/Source_EIA!Z$87*U$5*Source_BEAu!Y69/SUM(Source_BEAu!Y$68:Y$69)</f>
        <v>0</v>
      </c>
      <c r="AG70" s="24">
        <f>AG$5*Source_BEAu!IT69/SUM(Source_BEAu!IT$43:IT$280)</f>
        <v>0</v>
      </c>
      <c r="AH70" s="24">
        <f>AH$5*Source_BEAu!AW69/SUM(Source_BEAu!AW$43:AW$280)</f>
        <v>0</v>
      </c>
    </row>
    <row r="71" spans="1:45">
      <c r="A71" s="23" t="s">
        <v>183</v>
      </c>
      <c r="B71" s="281" t="s">
        <v>184</v>
      </c>
      <c r="L71" s="302">
        <f>L$5*Spec!E$7*Source_EIA!M$86/Source_EPA_2007!H$6*Source_EIA!M$74/Source_EIA!M$86*Source_BEAu!Q70/SUM(Source_BEAu!Q$70:Q$89)</f>
        <v>0</v>
      </c>
      <c r="M71" s="302">
        <f>M$5*Spec!F$8*Source_EIA!I$86/Source_EPA_2007!H$13*Source_EIA!I$74/Source_EIA!I$86*Source_BEAu!Y70/SUM(Source_BEAu!Y$70:Y$89)</f>
        <v>1.4684861203269453</v>
      </c>
      <c r="N71" s="302">
        <f>N$5*Source_BEAu!II70/Source_BEAu!II$427</f>
        <v>9.9155078472686828E-2</v>
      </c>
      <c r="AG71" s="24">
        <f>AG$5*Source_BEAu!IT70/SUM(Source_BEAu!IT$43:IT$280)</f>
        <v>0</v>
      </c>
      <c r="AH71" s="24">
        <f>AH$5*Source_BEAu!AW70/SUM(Source_BEAu!AW$43:AW$280)</f>
        <v>0</v>
      </c>
    </row>
    <row r="72" spans="1:45">
      <c r="A72" s="23" t="s">
        <v>185</v>
      </c>
      <c r="B72" s="281">
        <v>332114</v>
      </c>
      <c r="L72" s="302">
        <f>L$5*Spec!E$7*Source_EIA!M$86/Source_EPA_2007!H$6*Source_EIA!M$74/Source_EIA!M$86*Source_BEAu!Q71/SUM(Source_BEAu!Q$70:Q$89)</f>
        <v>0</v>
      </c>
      <c r="M72" s="302">
        <f>M$5*Spec!F$8*Source_EIA!I$86/Source_EPA_2007!H$13*Source_EIA!I$74/Source_EIA!I$86*Source_BEAu!Y71/SUM(Source_BEAu!Y$70:Y$89)</f>
        <v>0.4036874195321084</v>
      </c>
      <c r="N72" s="302">
        <f>N$5*Source_BEAu!II71/Source_BEAu!II$427</f>
        <v>3.0647933346103204E-2</v>
      </c>
      <c r="AG72" s="24">
        <f>AG$5*Source_BEAu!IT71/SUM(Source_BEAu!IT$43:IT$280)</f>
        <v>0</v>
      </c>
      <c r="AH72" s="24">
        <f>AH$5*Source_BEAu!AW71/SUM(Source_BEAu!AW$43:AW$280)</f>
        <v>0</v>
      </c>
    </row>
    <row r="73" spans="1:45">
      <c r="A73" s="23" t="s">
        <v>186</v>
      </c>
      <c r="B73" s="281" t="s">
        <v>187</v>
      </c>
      <c r="L73" s="302">
        <f>L$5*Spec!E$7*Source_EIA!M$86/Source_EPA_2007!H$6*Source_EIA!M$74/Source_EIA!M$86*Source_BEAu!Q72/SUM(Source_BEAu!Q$70:Q$89)</f>
        <v>0</v>
      </c>
      <c r="M73" s="302">
        <f>M$5*Spec!F$8*Source_EIA!I$86/Source_EPA_2007!H$13*Source_EIA!I$74/Source_EIA!I$86*Source_BEAu!Y72/SUM(Source_BEAu!Y$70:Y$89)</f>
        <v>0.38028525028387028</v>
      </c>
      <c r="N73" s="302">
        <f>N$5*Source_BEAu!II72/Source_BEAu!II$427</f>
        <v>2.7042294128914592E-2</v>
      </c>
      <c r="AG73" s="24">
        <f>AG$5*Source_BEAu!IT72/SUM(Source_BEAu!IT$43:IT$280)</f>
        <v>0</v>
      </c>
      <c r="AH73" s="24">
        <f>AH$5*Source_BEAu!AW72/SUM(Source_BEAu!AW$43:AW$280)</f>
        <v>0</v>
      </c>
    </row>
    <row r="74" spans="1:45">
      <c r="A74" s="23" t="s">
        <v>188</v>
      </c>
      <c r="B74" s="281">
        <v>332200</v>
      </c>
      <c r="L74" s="302">
        <f>L$5*Spec!E$7*Source_EIA!M$86/Source_EPA_2007!H$6*Source_EIA!M$74/Source_EIA!M$86*Source_BEAu!Q73/SUM(Source_BEAu!Q$70:Q$89)</f>
        <v>0</v>
      </c>
      <c r="M74" s="302">
        <f>M$5*Spec!F$8*Source_EIA!I$86/Source_EPA_2007!H$13*Source_EIA!I$74/Source_EIA!I$86*Source_BEAu!Y73/SUM(Source_BEAu!Y$70:Y$89)</f>
        <v>0.3978368772200489</v>
      </c>
      <c r="N74" s="302">
        <f>N$5*Source_BEAu!II73/Source_BEAu!II$427</f>
        <v>2.8845113737508896E-2</v>
      </c>
      <c r="AG74" s="24">
        <f>AG$5*Source_BEAu!IT73/SUM(Source_BEAu!IT$43:IT$280)</f>
        <v>0</v>
      </c>
      <c r="AH74" s="24">
        <f>AH$5*Source_BEAu!AW73/SUM(Source_BEAu!AW$43:AW$280)</f>
        <v>0</v>
      </c>
    </row>
    <row r="75" spans="1:45">
      <c r="A75" s="23" t="s">
        <v>189</v>
      </c>
      <c r="B75" s="281">
        <v>332310</v>
      </c>
      <c r="L75" s="302">
        <f>L$5*Spec!E$7*Source_EIA!M$86/Source_EPA_2007!H$6*Source_EIA!M$74/Source_EIA!M$86*Source_BEAu!Q74/SUM(Source_BEAu!Q$70:Q$89)</f>
        <v>0</v>
      </c>
      <c r="M75" s="302">
        <f>M$5*Spec!F$8*Source_EIA!I$86/Source_EPA_2007!H$13*Source_EIA!I$74/Source_EIA!I$86*Source_BEAu!Y74/SUM(Source_BEAu!Y$70:Y$89)</f>
        <v>0.88343188912099102</v>
      </c>
      <c r="N75" s="302">
        <f>N$5*Source_BEAu!II74/Source_BEAu!II$427</f>
        <v>7.2112784343772246E-2</v>
      </c>
      <c r="AG75" s="24">
        <f>AG$5*Source_BEAu!IT74/SUM(Source_BEAu!IT$43:IT$280)</f>
        <v>0</v>
      </c>
      <c r="AH75" s="24">
        <f>AH$5*Source_BEAu!AW74/SUM(Source_BEAu!AW$43:AW$280)</f>
        <v>0</v>
      </c>
    </row>
    <row r="76" spans="1:45">
      <c r="A76" s="23" t="s">
        <v>190</v>
      </c>
      <c r="B76" s="281">
        <v>332320</v>
      </c>
      <c r="L76" s="302">
        <f>L$5*Spec!E$7*Source_EIA!M$86/Source_EPA_2007!H$6*Source_EIA!M$74/Source_EIA!M$86*Source_BEAu!Q75/SUM(Source_BEAu!Q$70:Q$89)</f>
        <v>0</v>
      </c>
      <c r="M76" s="302">
        <f>M$5*Spec!F$8*Source_EIA!I$86/Source_EPA_2007!H$13*Source_EIA!I$74/Source_EIA!I$86*Source_BEAu!Y75/SUM(Source_BEAu!Y$70:Y$89)</f>
        <v>0.88928243143305052</v>
      </c>
      <c r="N76" s="302">
        <f>N$5*Source_BEAu!II75/Source_BEAu!II$427</f>
        <v>7.2112784343772246E-2</v>
      </c>
      <c r="AG76" s="24">
        <f>AG$5*Source_BEAu!IT75/SUM(Source_BEAu!IT$43:IT$280)</f>
        <v>0</v>
      </c>
      <c r="AH76" s="24">
        <f>AH$5*Source_BEAu!AW75/SUM(Source_BEAu!AW$43:AW$280)</f>
        <v>0</v>
      </c>
    </row>
    <row r="77" spans="1:45">
      <c r="A77" s="23" t="s">
        <v>191</v>
      </c>
      <c r="B77" s="281">
        <v>332410</v>
      </c>
      <c r="L77" s="302">
        <f>L$5*Spec!E$7*Source_EIA!M$86/Source_EPA_2007!H$6*Source_EIA!M$74/Source_EIA!M$86*Source_BEAu!Q76/SUM(Source_BEAu!Q$70:Q$89)</f>
        <v>0</v>
      </c>
      <c r="M77" s="302">
        <f>M$5*Spec!F$8*Source_EIA!I$86/Source_EPA_2007!H$13*Source_EIA!I$74/Source_EIA!I$86*Source_BEAu!Y76/SUM(Source_BEAu!Y$70:Y$89)</f>
        <v>9.360867699295268E-2</v>
      </c>
      <c r="N77" s="302">
        <f>N$5*Source_BEAu!II76/Source_BEAu!II$427</f>
        <v>5.4084588257829183E-3</v>
      </c>
      <c r="AG77" s="24">
        <f>AG$5*Source_BEAu!IT76/SUM(Source_BEAu!IT$43:IT$280)</f>
        <v>0</v>
      </c>
      <c r="AH77" s="24">
        <f>AH$5*Source_BEAu!AW76/SUM(Source_BEAu!AW$43:AW$280)</f>
        <v>0</v>
      </c>
    </row>
    <row r="78" spans="1:45">
      <c r="A78" s="23" t="s">
        <v>192</v>
      </c>
      <c r="B78" s="281">
        <v>332420</v>
      </c>
      <c r="L78" s="302">
        <f>L$5*Spec!E$7*Source_EIA!M$86/Source_EPA_2007!H$6*Source_EIA!M$74/Source_EIA!M$86*Source_BEAu!Q77/SUM(Source_BEAu!Q$70:Q$89)</f>
        <v>0</v>
      </c>
      <c r="M78" s="302">
        <f>M$5*Spec!F$8*Source_EIA!I$86/Source_EPA_2007!H$13*Source_EIA!I$74/Source_EIA!I$86*Source_BEAu!Y77/SUM(Source_BEAu!Y$70:Y$89)</f>
        <v>0.25157331941856031</v>
      </c>
      <c r="N78" s="302">
        <f>N$5*Source_BEAu!II77/Source_BEAu!II$427</f>
        <v>1.9831015694537369E-2</v>
      </c>
      <c r="AG78" s="24">
        <f>AG$5*Source_BEAu!IT77/SUM(Source_BEAu!IT$43:IT$280)</f>
        <v>0</v>
      </c>
      <c r="AH78" s="24">
        <f>AH$5*Source_BEAu!AW77/SUM(Source_BEAu!AW$43:AW$280)</f>
        <v>0</v>
      </c>
    </row>
    <row r="79" spans="1:45">
      <c r="A79" s="23" t="s">
        <v>193</v>
      </c>
      <c r="B79" s="281">
        <v>332430</v>
      </c>
      <c r="L79" s="302">
        <f>L$5*Spec!E$7*Source_EIA!M$86/Source_EPA_2007!H$6*Source_EIA!M$74/Source_EIA!M$86*Source_BEAu!Q78/SUM(Source_BEAu!Q$70:Q$89)</f>
        <v>0</v>
      </c>
      <c r="M79" s="302">
        <f>M$5*Spec!F$8*Source_EIA!I$86/Source_EPA_2007!H$13*Source_EIA!I$74/Source_EIA!I$86*Source_BEAu!Y78/SUM(Source_BEAu!Y$70:Y$89)</f>
        <v>0.78397266981597868</v>
      </c>
      <c r="N79" s="302">
        <f>N$5*Source_BEAu!II78/Source_BEAu!II$427</f>
        <v>5.4084588257829184E-2</v>
      </c>
      <c r="AG79" s="24">
        <f>AG$5*Source_BEAu!IT78/SUM(Source_BEAu!IT$43:IT$280)</f>
        <v>9.9331035880802763E-4</v>
      </c>
      <c r="AH79" s="24">
        <f>AH$5*Source_BEAu!AW78/SUM(Source_BEAu!AW$43:AW$280)</f>
        <v>0</v>
      </c>
    </row>
    <row r="80" spans="1:45">
      <c r="A80" s="23" t="s">
        <v>194</v>
      </c>
      <c r="B80" s="281">
        <v>332500</v>
      </c>
      <c r="L80" s="302">
        <f>L$5*Spec!E$7*Source_EIA!M$86/Source_EPA_2007!H$6*Source_EIA!M$74/Source_EIA!M$86*Source_BEAu!Q79/SUM(Source_BEAu!Q$70:Q$89)</f>
        <v>0</v>
      </c>
      <c r="M80" s="302">
        <f>M$5*Spec!F$8*Source_EIA!I$86/Source_EPA_2007!H$13*Source_EIA!I$74/Source_EIA!I$86*Source_BEAu!Y79/SUM(Source_BEAu!Y$70:Y$89)</f>
        <v>0.22817115017032216</v>
      </c>
      <c r="N80" s="302">
        <f>N$5*Source_BEAu!II79/Source_BEAu!II$427</f>
        <v>1.9831015694537369E-2</v>
      </c>
      <c r="AG80" s="24">
        <f>AG$5*Source_BEAu!IT79/SUM(Source_BEAu!IT$43:IT$280)</f>
        <v>0</v>
      </c>
      <c r="AH80" s="24">
        <f>AH$5*Source_BEAu!AW79/SUM(Source_BEAu!AW$43:AW$280)</f>
        <v>0</v>
      </c>
    </row>
    <row r="81" spans="1:34">
      <c r="A81" s="23" t="s">
        <v>195</v>
      </c>
      <c r="B81" s="281">
        <v>332600</v>
      </c>
      <c r="L81" s="302">
        <f>L$5*Spec!E$7*Source_EIA!M$86/Source_EPA_2007!H$6*Source_EIA!M$74/Source_EIA!M$86*Source_BEAu!Q80/SUM(Source_BEAu!Q$70:Q$89)</f>
        <v>0</v>
      </c>
      <c r="M81" s="302">
        <f>M$5*Spec!F$8*Source_EIA!I$86/Source_EPA_2007!H$13*Source_EIA!I$74/Source_EIA!I$86*Source_BEAu!Y80/SUM(Source_BEAu!Y$70:Y$89)</f>
        <v>0.37443470797181072</v>
      </c>
      <c r="N81" s="302">
        <f>N$5*Source_BEAu!II80/Source_BEAu!II$427</f>
        <v>2.8845113737508896E-2</v>
      </c>
      <c r="AG81" s="24">
        <f>AG$5*Source_BEAu!IT80/SUM(Source_BEAu!IT$43:IT$280)</f>
        <v>0</v>
      </c>
      <c r="AH81" s="24">
        <f>AH$5*Source_BEAu!AW80/SUM(Source_BEAu!AW$43:AW$280)</f>
        <v>0</v>
      </c>
    </row>
    <row r="82" spans="1:34">
      <c r="A82" s="23" t="s">
        <v>196</v>
      </c>
      <c r="B82" s="281">
        <v>332710</v>
      </c>
      <c r="L82" s="302">
        <f>L$5*Spec!E$7*Source_EIA!M$86/Source_EPA_2007!H$6*Source_EIA!M$74/Source_EIA!M$86*Source_BEAu!Q81/SUM(Source_BEAu!Q$70:Q$89)</f>
        <v>0</v>
      </c>
      <c r="M82" s="302">
        <f>M$5*Spec!F$8*Source_EIA!I$86/Source_EPA_2007!H$13*Source_EIA!I$74/Source_EIA!I$86*Source_BEAu!Y81/SUM(Source_BEAu!Y$70:Y$89)</f>
        <v>0.75471995825568106</v>
      </c>
      <c r="N82" s="302">
        <f>N$5*Source_BEAu!II81/Source_BEAu!II$427</f>
        <v>0.16045094516489325</v>
      </c>
      <c r="AG82" s="24">
        <f>AG$5*Source_BEAu!IT81/SUM(Source_BEAu!IT$43:IT$280)</f>
        <v>0</v>
      </c>
      <c r="AH82" s="24">
        <f>AH$5*Source_BEAu!AW81/SUM(Source_BEAu!AW$43:AW$280)</f>
        <v>0</v>
      </c>
    </row>
    <row r="83" spans="1:34">
      <c r="A83" s="23" t="s">
        <v>197</v>
      </c>
      <c r="B83" s="281">
        <v>332720</v>
      </c>
      <c r="L83" s="302">
        <f>L$5*Spec!E$7*Source_EIA!M$86/Source_EPA_2007!H$6*Source_EIA!M$74/Source_EIA!M$86*Source_BEAu!Q82/SUM(Source_BEAu!Q$70:Q$89)</f>
        <v>0</v>
      </c>
      <c r="M83" s="302">
        <f>M$5*Spec!F$8*Source_EIA!I$86/Source_EPA_2007!H$13*Source_EIA!I$74/Source_EIA!I$86*Source_BEAu!Y82/SUM(Source_BEAu!Y$70:Y$89)</f>
        <v>0.60845640045419247</v>
      </c>
      <c r="N83" s="302">
        <f>N$5*Source_BEAu!II82/Source_BEAu!II$427</f>
        <v>5.0478949040640569E-2</v>
      </c>
      <c r="AG83" s="24">
        <f>AG$5*Source_BEAu!IT82/SUM(Source_BEAu!IT$43:IT$280)</f>
        <v>0</v>
      </c>
      <c r="AH83" s="24">
        <f>AH$5*Source_BEAu!AW82/SUM(Source_BEAu!AW$43:AW$280)</f>
        <v>0</v>
      </c>
    </row>
    <row r="84" spans="1:34">
      <c r="A84" s="23" t="s">
        <v>198</v>
      </c>
      <c r="B84" s="281">
        <v>332800</v>
      </c>
      <c r="L84" s="302">
        <f>L$5*Spec!E$7*Source_EIA!M$86/Source_EPA_2007!H$6*Source_EIA!M$74/Source_EIA!M$86*Source_BEAu!Q83/SUM(Source_BEAu!Q$70:Q$89)</f>
        <v>0</v>
      </c>
      <c r="M84" s="302">
        <f>M$5*Spec!F$8*Source_EIA!I$86/Source_EPA_2007!H$13*Source_EIA!I$74/Source_EIA!I$86*Source_BEAu!Y83/SUM(Source_BEAu!Y$70:Y$89)</f>
        <v>3.352360744810118</v>
      </c>
      <c r="N84" s="302">
        <f>N$5*Source_BEAu!II83/Source_BEAu!II$427</f>
        <v>0.49216975314624561</v>
      </c>
      <c r="AG84" s="24">
        <f>AG$5*Source_BEAu!IT83/SUM(Source_BEAu!IT$43:IT$280)</f>
        <v>3.9732414352321105E-3</v>
      </c>
      <c r="AH84" s="24">
        <f>AH$5*Source_BEAu!AW83/SUM(Source_BEAu!AW$43:AW$280)</f>
        <v>0</v>
      </c>
    </row>
    <row r="85" spans="1:34">
      <c r="A85" s="23" t="s">
        <v>199</v>
      </c>
      <c r="B85" s="281" t="s">
        <v>200</v>
      </c>
      <c r="L85" s="302">
        <f>L$5*Spec!E$7*Source_EIA!M$86/Source_EPA_2007!H$6*Source_EIA!M$74/Source_EIA!M$86*Source_BEAu!Q84/SUM(Source_BEAu!Q$70:Q$89)</f>
        <v>0</v>
      </c>
      <c r="M85" s="302">
        <f>M$5*Spec!F$8*Source_EIA!I$86/Source_EPA_2007!H$13*Source_EIA!I$74/Source_EIA!I$86*Source_BEAu!Y84/SUM(Source_BEAu!Y$70:Y$89)</f>
        <v>0.40953796184416802</v>
      </c>
      <c r="N85" s="302">
        <f>N$5*Source_BEAu!II84/Source_BEAu!II$427</f>
        <v>2.8845113737508896E-2</v>
      </c>
      <c r="AG85" s="24">
        <f>AG$5*Source_BEAu!IT84/SUM(Source_BEAu!IT$43:IT$280)</f>
        <v>0</v>
      </c>
      <c r="AH85" s="24">
        <f>AH$5*Source_BEAu!AW84/SUM(Source_BEAu!AW$43:AW$280)</f>
        <v>0</v>
      </c>
    </row>
    <row r="86" spans="1:34">
      <c r="A86" s="23" t="s">
        <v>201</v>
      </c>
      <c r="B86" s="281">
        <v>332913</v>
      </c>
      <c r="L86" s="302">
        <f>L$5*Spec!E$7*Source_EIA!M$86/Source_EPA_2007!H$6*Source_EIA!M$74/Source_EIA!M$86*Source_BEAu!Q85/SUM(Source_BEAu!Q$70:Q$89)</f>
        <v>0</v>
      </c>
      <c r="M86" s="302">
        <f>M$5*Spec!F$8*Source_EIA!I$86/Source_EPA_2007!H$13*Source_EIA!I$74/Source_EIA!I$86*Source_BEAu!Y85/SUM(Source_BEAu!Y$70:Y$89)</f>
        <v>5.2654880808535885E-2</v>
      </c>
      <c r="N86" s="302">
        <f>N$5*Source_BEAu!II85/Source_BEAu!II$427</f>
        <v>3.605639217188612E-3</v>
      </c>
      <c r="AG86" s="24">
        <f>AG$5*Source_BEAu!IT85/SUM(Source_BEAu!IT$43:IT$280)</f>
        <v>0</v>
      </c>
      <c r="AH86" s="24">
        <f>AH$5*Source_BEAu!AW85/SUM(Source_BEAu!AW$43:AW$280)</f>
        <v>0</v>
      </c>
    </row>
    <row r="87" spans="1:34">
      <c r="A87" s="23" t="s">
        <v>202</v>
      </c>
      <c r="B87" s="281">
        <v>332991</v>
      </c>
      <c r="L87" s="302">
        <f>L$5*Spec!E$7*Source_EIA!M$86/Source_EPA_2007!H$6*Source_EIA!M$74/Source_EIA!M$86*Source_BEAu!Q86/SUM(Source_BEAu!Q$70:Q$89)</f>
        <v>0</v>
      </c>
      <c r="M87" s="302">
        <f>M$5*Spec!F$8*Source_EIA!I$86/Source_EPA_2007!H$13*Source_EIA!I$74/Source_EIA!I$86*Source_BEAu!Y86/SUM(Source_BEAu!Y$70:Y$89)</f>
        <v>0.3159292848512153</v>
      </c>
      <c r="N87" s="302">
        <f>N$5*Source_BEAu!II86/Source_BEAu!II$427</f>
        <v>1.9831015694537369E-2</v>
      </c>
      <c r="AG87" s="24">
        <f>AG$5*Source_BEAu!IT86/SUM(Source_BEAu!IT$43:IT$280)</f>
        <v>0</v>
      </c>
      <c r="AH87" s="24">
        <f>AH$5*Source_BEAu!AW86/SUM(Source_BEAu!AW$43:AW$280)</f>
        <v>0</v>
      </c>
    </row>
    <row r="88" spans="1:34">
      <c r="A88" s="23" t="s">
        <v>203</v>
      </c>
      <c r="B88" s="281" t="s">
        <v>204</v>
      </c>
      <c r="L88" s="302">
        <f>L$5*Spec!E$7*Source_EIA!M$86/Source_EPA_2007!H$6*Source_EIA!M$74/Source_EIA!M$86*Source_BEAu!Q87/SUM(Source_BEAu!Q$70:Q$89)</f>
        <v>0</v>
      </c>
      <c r="M88" s="302">
        <f>M$5*Spec!F$8*Source_EIA!I$86/Source_EPA_2007!H$13*Source_EIA!I$74/Source_EIA!I$86*Source_BEAu!Y87/SUM(Source_BEAu!Y$70:Y$89)</f>
        <v>0.21061952323414354</v>
      </c>
      <c r="N88" s="302">
        <f>N$5*Source_BEAu!II87/Source_BEAu!II$427</f>
        <v>1.6225376477348757E-2</v>
      </c>
      <c r="AG88" s="24">
        <f>AG$5*Source_BEAu!IT87/SUM(Source_BEAu!IT$43:IT$280)</f>
        <v>0</v>
      </c>
      <c r="AH88" s="24">
        <f>AH$5*Source_BEAu!AW87/SUM(Source_BEAu!AW$43:AW$280)</f>
        <v>0</v>
      </c>
    </row>
    <row r="89" spans="1:34">
      <c r="A89" s="23" t="s">
        <v>205</v>
      </c>
      <c r="B89" s="281">
        <v>332996</v>
      </c>
      <c r="L89" s="302">
        <f>L$5*Spec!E$7*Source_EIA!M$86/Source_EPA_2007!H$6*Source_EIA!M$74/Source_EIA!M$86*Source_BEAu!Q88/SUM(Source_BEAu!Q$70:Q$89)</f>
        <v>0</v>
      </c>
      <c r="M89" s="302">
        <f>M$5*Spec!F$8*Source_EIA!I$86/Source_EPA_2007!H$13*Source_EIA!I$74/Source_EIA!I$86*Source_BEAu!Y88/SUM(Source_BEAu!Y$70:Y$89)</f>
        <v>0.19306789629796489</v>
      </c>
      <c r="N89" s="302">
        <f>N$5*Source_BEAu!II88/Source_BEAu!II$427</f>
        <v>1.4422556868754448E-2</v>
      </c>
      <c r="AG89" s="24">
        <f>AG$5*Source_BEAu!IT88/SUM(Source_BEAu!IT$43:IT$280)</f>
        <v>0</v>
      </c>
      <c r="AH89" s="24">
        <f>AH$5*Source_BEAu!AW88/SUM(Source_BEAu!AW$43:AW$280)</f>
        <v>0</v>
      </c>
    </row>
    <row r="90" spans="1:34">
      <c r="A90" s="23" t="s">
        <v>206</v>
      </c>
      <c r="B90" s="281" t="s">
        <v>207</v>
      </c>
      <c r="L90" s="302">
        <f>L$5*Spec!E$7*Source_EIA!M$86/Source_EPA_2007!H$6*Source_EIA!M$74/Source_EIA!M$86*Source_BEAu!Q89/SUM(Source_BEAu!Q$70:Q$89)</f>
        <v>0</v>
      </c>
      <c r="M90" s="302">
        <f>M$5*Spec!F$8*Source_EIA!I$86/Source_EPA_2007!H$13*Source_EIA!I$74/Source_EIA!I$86*Source_BEAu!Y89/SUM(Source_BEAu!Y$70:Y$89)</f>
        <v>0.69621453513508558</v>
      </c>
      <c r="N90" s="302">
        <f>N$5*Source_BEAu!II89/Source_BEAu!II$427</f>
        <v>0.12439455299300713</v>
      </c>
      <c r="AG90" s="24">
        <f>AG$5*Source_BEAu!IT89/SUM(Source_BEAu!IT$43:IT$280)</f>
        <v>0</v>
      </c>
      <c r="AH90" s="24">
        <f>AH$5*Source_BEAu!AW89/SUM(Source_BEAu!AW$43:AW$280)</f>
        <v>0</v>
      </c>
    </row>
    <row r="91" spans="1:34">
      <c r="A91" s="23" t="s">
        <v>208</v>
      </c>
      <c r="B91" s="281">
        <v>333111</v>
      </c>
      <c r="L91" s="302">
        <f>L$5*Spec!E$7*Source_EIA!M$86/Source_EPA_2007!H$6*Source_EIA!M$75/Source_EIA!M$86*Source_BEAu!Q90/SUM(Source_BEAu!Q$90:Q$119)</f>
        <v>0</v>
      </c>
      <c r="M91" s="302">
        <f>M$5*Spec!F$8*Source_EIA!I$86/Source_EPA_2007!H$13*Source_EIA!I$75/Source_EIA!I$86*Source_BEAu!Y90/SUM(Source_BEAu!Y$90:Y$119)</f>
        <v>0.3053403432743822</v>
      </c>
      <c r="N91" s="302">
        <f>N$5*Source_BEAu!II90/Source_BEAu!II$427</f>
        <v>3.9662031389074738E-2</v>
      </c>
      <c r="AG91" s="24">
        <f>AG$5*Source_BEAu!IT90/SUM(Source_BEAu!IT$43:IT$280)</f>
        <v>0</v>
      </c>
      <c r="AH91" s="24">
        <f>AH$5*Source_BEAu!AW90/SUM(Source_BEAu!AW$43:AW$280)</f>
        <v>0</v>
      </c>
    </row>
    <row r="92" spans="1:34">
      <c r="A92" s="23" t="s">
        <v>209</v>
      </c>
      <c r="B92" s="281">
        <v>333112</v>
      </c>
      <c r="L92" s="302">
        <f>L$5*Spec!E$7*Source_EIA!M$86/Source_EPA_2007!H$6*Source_EIA!M$75/Source_EIA!M$86*Source_BEAu!Q91/SUM(Source_BEAu!Q$90:Q$119)</f>
        <v>0</v>
      </c>
      <c r="M92" s="302">
        <f>M$5*Spec!F$8*Source_EIA!I$86/Source_EPA_2007!H$13*Source_EIA!I$75/Source_EIA!I$86*Source_BEAu!Y91/SUM(Source_BEAu!Y$90:Y$119)</f>
        <v>8.925333111097325E-2</v>
      </c>
      <c r="N92" s="302">
        <f>N$5*Source_BEAu!II91/Source_BEAu!II$427</f>
        <v>1.0816917651565837E-2</v>
      </c>
      <c r="AG92" s="24">
        <f>AG$5*Source_BEAu!IT91/SUM(Source_BEAu!IT$43:IT$280)</f>
        <v>0</v>
      </c>
      <c r="AH92" s="24">
        <f>AH$5*Source_BEAu!AW91/SUM(Source_BEAu!AW$43:AW$280)</f>
        <v>0</v>
      </c>
    </row>
    <row r="93" spans="1:34">
      <c r="A93" s="23" t="s">
        <v>210</v>
      </c>
      <c r="B93" s="281">
        <v>333120</v>
      </c>
      <c r="L93" s="302">
        <f>L$5*Spec!E$7*Source_EIA!M$86/Source_EPA_2007!H$6*Source_EIA!M$75/Source_EIA!M$86*Source_BEAu!Q92/SUM(Source_BEAu!Q$90:Q$119)</f>
        <v>0</v>
      </c>
      <c r="M93" s="302">
        <f>M$5*Spec!F$8*Source_EIA!I$86/Source_EPA_2007!H$13*Source_EIA!I$75/Source_EIA!I$86*Source_BEAu!Y92/SUM(Source_BEAu!Y$90:Y$119)</f>
        <v>0.49793963672437713</v>
      </c>
      <c r="N93" s="302">
        <f>N$5*Source_BEAu!II92/Source_BEAu!II$427</f>
        <v>0.26681730207195731</v>
      </c>
      <c r="AG93" s="24">
        <f>AG$5*Source_BEAu!IT92/SUM(Source_BEAu!IT$43:IT$280)</f>
        <v>0</v>
      </c>
      <c r="AH93" s="24">
        <f>AH$5*Source_BEAu!AW92/SUM(Source_BEAu!AW$43:AW$280)</f>
        <v>0</v>
      </c>
    </row>
    <row r="94" spans="1:34">
      <c r="A94" s="23" t="s">
        <v>211</v>
      </c>
      <c r="B94" s="281">
        <v>333130</v>
      </c>
      <c r="L94" s="302">
        <f>L$5*Spec!E$7*Source_EIA!M$86/Source_EPA_2007!H$6*Source_EIA!M$75/Source_EIA!M$86*Source_BEAu!Q93/SUM(Source_BEAu!Q$90:Q$119)</f>
        <v>0</v>
      </c>
      <c r="M94" s="302">
        <f>M$5*Spec!F$8*Source_EIA!I$86/Source_EPA_2007!H$13*Source_EIA!I$75/Source_EIA!I$86*Source_BEAu!Y93/SUM(Source_BEAu!Y$90:Y$119)</f>
        <v>0.34292069321584462</v>
      </c>
      <c r="N94" s="302">
        <f>N$5*Source_BEAu!II93/Source_BEAu!II$427</f>
        <v>4.6873309823451961E-2</v>
      </c>
      <c r="AG94" s="24">
        <f>AG$5*Source_BEAu!IT93/SUM(Source_BEAu!IT$43:IT$280)</f>
        <v>0</v>
      </c>
      <c r="AH94" s="24">
        <f>AH$5*Source_BEAu!AW93/SUM(Source_BEAu!AW$43:AW$280)</f>
        <v>0</v>
      </c>
    </row>
    <row r="95" spans="1:34">
      <c r="A95" s="23" t="s">
        <v>212</v>
      </c>
      <c r="B95" s="281" t="s">
        <v>213</v>
      </c>
      <c r="L95" s="302">
        <f>L$5*Spec!E$7*Source_EIA!M$86/Source_EPA_2007!H$6*Source_EIA!M$75/Source_EIA!M$86*Source_BEAu!Q94/SUM(Source_BEAu!Q$90:Q$119)</f>
        <v>0</v>
      </c>
      <c r="M95" s="302">
        <f>M$5*Spec!F$8*Source_EIA!I$86/Source_EPA_2007!H$13*Source_EIA!I$75/Source_EIA!I$86*Source_BEAu!Y94/SUM(Source_BEAu!Y$90:Y$119)</f>
        <v>0.2536673621048714</v>
      </c>
      <c r="N95" s="302">
        <f>N$5*Source_BEAu!II94/Source_BEAu!II$427</f>
        <v>4.3267670606263346E-2</v>
      </c>
      <c r="AG95" s="24">
        <f>AG$5*Source_BEAu!IT94/SUM(Source_BEAu!IT$43:IT$280)</f>
        <v>0</v>
      </c>
      <c r="AH95" s="24">
        <f>AH$5*Source_BEAu!AW94/SUM(Source_BEAu!AW$43:AW$280)</f>
        <v>0</v>
      </c>
    </row>
    <row r="96" spans="1:34">
      <c r="A96" s="23" t="s">
        <v>214</v>
      </c>
      <c r="B96" s="281">
        <v>333220</v>
      </c>
      <c r="L96" s="302">
        <f>L$5*Spec!E$7*Source_EIA!M$86/Source_EPA_2007!H$6*Source_EIA!M$75/Source_EIA!M$86*Source_BEAu!Q95/SUM(Source_BEAu!Q$90:Q$119)</f>
        <v>0</v>
      </c>
      <c r="M96" s="302">
        <f>M$5*Spec!F$8*Source_EIA!I$86/Source_EPA_2007!H$13*Source_EIA!I$75/Source_EIA!I$86*Source_BEAu!Y95/SUM(Source_BEAu!Y$90:Y$119)</f>
        <v>5.1672981169510829E-2</v>
      </c>
      <c r="N96" s="302">
        <f>N$5*Source_BEAu!II95/Source_BEAu!II$427</f>
        <v>5.4084588257829183E-3</v>
      </c>
      <c r="AG96" s="24">
        <f>AG$5*Source_BEAu!IT95/SUM(Source_BEAu!IT$43:IT$280)</f>
        <v>0</v>
      </c>
      <c r="AH96" s="24">
        <f>AH$5*Source_BEAu!AW95/SUM(Source_BEAu!AW$43:AW$280)</f>
        <v>0</v>
      </c>
    </row>
    <row r="97" spans="1:34">
      <c r="A97" s="23" t="s">
        <v>215</v>
      </c>
      <c r="B97" s="281">
        <v>333295</v>
      </c>
      <c r="L97" s="302">
        <f>L$5*Spec!E$7*Source_EIA!M$86/Source_EPA_2007!H$6*Source_EIA!M$75/Source_EIA!M$86*Source_BEAu!Q96/SUM(Source_BEAu!Q$90:Q$119)</f>
        <v>0</v>
      </c>
      <c r="M97" s="302">
        <f>M$5*Spec!F$8*Source_EIA!I$86/Source_EPA_2007!H$13*Source_EIA!I$75/Source_EIA!I$86*Source_BEAu!Y96/SUM(Source_BEAu!Y$90:Y$119)</f>
        <v>4.6975437426828026E-2</v>
      </c>
      <c r="N97" s="302">
        <f>N$5*Source_BEAu!II96/Source_BEAu!II$427</f>
        <v>1.2619737260160142E-2</v>
      </c>
      <c r="AG97" s="24">
        <f>AG$5*Source_BEAu!IT96/SUM(Source_BEAu!IT$43:IT$280)</f>
        <v>0</v>
      </c>
      <c r="AH97" s="24">
        <f>AH$5*Source_BEAu!AW96/SUM(Source_BEAu!AW$43:AW$280)</f>
        <v>0</v>
      </c>
    </row>
    <row r="98" spans="1:34">
      <c r="A98" s="23" t="s">
        <v>216</v>
      </c>
      <c r="B98" s="281" t="s">
        <v>217</v>
      </c>
      <c r="L98" s="302">
        <f>L$5*Spec!E$7*Source_EIA!M$86/Source_EPA_2007!H$6*Source_EIA!M$75/Source_EIA!M$86*Source_BEAu!Q97/SUM(Source_BEAu!Q$90:Q$119)</f>
        <v>0</v>
      </c>
      <c r="M98" s="302">
        <f>M$5*Spec!F$8*Source_EIA!I$86/Source_EPA_2007!H$13*Source_EIA!I$75/Source_EIA!I$86*Source_BEAu!Y97/SUM(Source_BEAu!Y$90:Y$119)</f>
        <v>0.14562385602316688</v>
      </c>
      <c r="N98" s="302">
        <f>N$5*Source_BEAu!II97/Source_BEAu!II$427</f>
        <v>1.631551745777847</v>
      </c>
      <c r="AG98" s="24">
        <f>AG$5*Source_BEAu!IT97/SUM(Source_BEAu!IT$43:IT$280)</f>
        <v>0</v>
      </c>
      <c r="AH98" s="24">
        <f>AH$5*Source_BEAu!AW97/SUM(Source_BEAu!AW$43:AW$280)</f>
        <v>0</v>
      </c>
    </row>
    <row r="99" spans="1:34">
      <c r="A99" s="23" t="s">
        <v>218</v>
      </c>
      <c r="B99" s="281">
        <v>333313</v>
      </c>
      <c r="L99" s="302">
        <f>L$5*Spec!E$7*Source_EIA!M$86/Source_EPA_2007!H$6*Source_EIA!M$75/Source_EIA!M$86*Source_BEAu!Q98/SUM(Source_BEAu!Q$90:Q$119)</f>
        <v>0</v>
      </c>
      <c r="M99" s="302">
        <f>M$5*Spec!F$8*Source_EIA!I$86/Source_EPA_2007!H$13*Source_EIA!I$75/Source_EIA!I$86*Source_BEAu!Y98/SUM(Source_BEAu!Y$90:Y$119)</f>
        <v>1.409263122804841E-2</v>
      </c>
      <c r="N99" s="302">
        <f>N$5*Source_BEAu!II98/Source_BEAu!II$427</f>
        <v>0.17487350203364768</v>
      </c>
      <c r="AG99" s="24">
        <f>AG$5*Source_BEAu!IT98/SUM(Source_BEAu!IT$43:IT$280)</f>
        <v>0</v>
      </c>
      <c r="AH99" s="24">
        <f>AH$5*Source_BEAu!AW98/SUM(Source_BEAu!AW$43:AW$280)</f>
        <v>0</v>
      </c>
    </row>
    <row r="100" spans="1:34">
      <c r="A100" s="23" t="s">
        <v>219</v>
      </c>
      <c r="B100" s="281">
        <v>333314</v>
      </c>
      <c r="L100" s="302">
        <f>L$5*Spec!E$7*Source_EIA!M$86/Source_EPA_2007!H$6*Source_EIA!M$75/Source_EIA!M$86*Source_BEAu!Q99/SUM(Source_BEAu!Q$90:Q$119)</f>
        <v>0</v>
      </c>
      <c r="M100" s="302">
        <f>M$5*Spec!F$8*Source_EIA!I$86/Source_EPA_2007!H$13*Source_EIA!I$75/Source_EIA!I$86*Source_BEAu!Y99/SUM(Source_BEAu!Y$90:Y$119)</f>
        <v>3.2882806198779625E-2</v>
      </c>
      <c r="N100" s="302">
        <f>N$5*Source_BEAu!II99/Source_BEAu!II$427</f>
        <v>5.4084588257829183E-3</v>
      </c>
      <c r="AG100" s="24">
        <f>AG$5*Source_BEAu!IT99/SUM(Source_BEAu!IT$43:IT$280)</f>
        <v>0</v>
      </c>
      <c r="AH100" s="24">
        <f>AH$5*Source_BEAu!AW99/SUM(Source_BEAu!AW$43:AW$280)</f>
        <v>0</v>
      </c>
    </row>
    <row r="101" spans="1:34">
      <c r="A101" s="23" t="s">
        <v>220</v>
      </c>
      <c r="B101" s="281">
        <v>333315</v>
      </c>
      <c r="L101" s="302">
        <f>L$5*Spec!E$7*Source_EIA!M$86/Source_EPA_2007!H$6*Source_EIA!M$75/Source_EIA!M$86*Source_BEAu!Q100/SUM(Source_BEAu!Q$90:Q$119)</f>
        <v>0</v>
      </c>
      <c r="M101" s="302">
        <f>M$5*Spec!F$8*Source_EIA!I$86/Source_EPA_2007!H$13*Source_EIA!I$75/Source_EIA!I$86*Source_BEAu!Y100/SUM(Source_BEAu!Y$90:Y$119)</f>
        <v>1.409263122804841E-2</v>
      </c>
      <c r="N101" s="302">
        <f>N$5*Source_BEAu!II100/Source_BEAu!II$427</f>
        <v>1.802819608594306E-3</v>
      </c>
      <c r="AG101" s="24">
        <f>AG$5*Source_BEAu!IT100/SUM(Source_BEAu!IT$43:IT$280)</f>
        <v>9.9331035880802763E-4</v>
      </c>
      <c r="AH101" s="24">
        <f>AH$5*Source_BEAu!AW100/SUM(Source_BEAu!AW$43:AW$280)</f>
        <v>0</v>
      </c>
    </row>
    <row r="102" spans="1:34">
      <c r="A102" s="23" t="s">
        <v>221</v>
      </c>
      <c r="B102" s="281" t="s">
        <v>222</v>
      </c>
      <c r="L102" s="302">
        <f>L$5*Spec!E$7*Source_EIA!M$86/Source_EPA_2007!H$6*Source_EIA!M$75/Source_EIA!M$86*Source_BEAu!Q101/SUM(Source_BEAu!Q$90:Q$119)</f>
        <v>0</v>
      </c>
      <c r="M102" s="302">
        <f>M$5*Spec!F$8*Source_EIA!I$86/Source_EPA_2007!H$13*Source_EIA!I$75/Source_EIA!I$86*Source_BEAu!Y101/SUM(Source_BEAu!Y$90:Y$119)</f>
        <v>7.5160699882924856E-2</v>
      </c>
      <c r="N102" s="302">
        <f>N$5*Source_BEAu!II101/Source_BEAu!II$427</f>
        <v>9.0140980429715307E-3</v>
      </c>
      <c r="AG102" s="24">
        <f>AG$5*Source_BEAu!IT101/SUM(Source_BEAu!IT$43:IT$280)</f>
        <v>0</v>
      </c>
      <c r="AH102" s="24">
        <f>AH$5*Source_BEAu!AW101/SUM(Source_BEAu!AW$43:AW$280)</f>
        <v>0</v>
      </c>
    </row>
    <row r="103" spans="1:34">
      <c r="A103" s="23" t="s">
        <v>223</v>
      </c>
      <c r="B103" s="281">
        <v>333414</v>
      </c>
      <c r="L103" s="302">
        <f>L$5*Spec!E$7*Source_EIA!M$86/Source_EPA_2007!H$6*Source_EIA!M$75/Source_EIA!M$86*Source_BEAu!Q102/SUM(Source_BEAu!Q$90:Q$119)</f>
        <v>0</v>
      </c>
      <c r="M103" s="302">
        <f>M$5*Spec!F$8*Source_EIA!I$86/Source_EPA_2007!H$13*Source_EIA!I$75/Source_EIA!I$86*Source_BEAu!Y102/SUM(Source_BEAu!Y$90:Y$119)</f>
        <v>7.9858243625607644E-2</v>
      </c>
      <c r="N103" s="302">
        <f>N$5*Source_BEAu!II102/Source_BEAu!II$427</f>
        <v>1.2619737260160142E-2</v>
      </c>
      <c r="AG103" s="24">
        <f>AG$5*Source_BEAu!IT102/SUM(Source_BEAu!IT$43:IT$280)</f>
        <v>0</v>
      </c>
      <c r="AH103" s="24">
        <f>AH$5*Source_BEAu!AW102/SUM(Source_BEAu!AW$43:AW$280)</f>
        <v>0</v>
      </c>
    </row>
    <row r="104" spans="1:34">
      <c r="A104" s="23" t="s">
        <v>224</v>
      </c>
      <c r="B104" s="281">
        <v>333415</v>
      </c>
      <c r="L104" s="302">
        <f>L$5*Spec!E$7*Source_EIA!M$86/Source_EPA_2007!H$6*Source_EIA!M$75/Source_EIA!M$86*Source_BEAu!Q103/SUM(Source_BEAu!Q$90:Q$119)</f>
        <v>0</v>
      </c>
      <c r="M104" s="302">
        <f>M$5*Spec!F$8*Source_EIA!I$86/Source_EPA_2007!H$13*Source_EIA!I$75/Source_EIA!I$86*Source_BEAu!Y103/SUM(Source_BEAu!Y$90:Y$119)</f>
        <v>0.28655016830365099</v>
      </c>
      <c r="N104" s="302">
        <f>N$5*Source_BEAu!II103/Source_BEAu!II$427</f>
        <v>3.2450752954697515E-2</v>
      </c>
      <c r="AG104" s="24">
        <f>AG$5*Source_BEAu!IT103/SUM(Source_BEAu!IT$43:IT$280)</f>
        <v>0</v>
      </c>
      <c r="AH104" s="24">
        <f>AH$5*Source_BEAu!AW103/SUM(Source_BEAu!AW$43:AW$280)</f>
        <v>0</v>
      </c>
    </row>
    <row r="105" spans="1:34">
      <c r="A105" s="23" t="s">
        <v>225</v>
      </c>
      <c r="B105" s="281">
        <v>333511</v>
      </c>
      <c r="L105" s="302">
        <f>L$5*Spec!E$7*Source_EIA!M$86/Source_EPA_2007!H$6*Source_EIA!M$75/Source_EIA!M$86*Source_BEAu!Q104/SUM(Source_BEAu!Q$90:Q$119)</f>
        <v>0</v>
      </c>
      <c r="M105" s="302">
        <f>M$5*Spec!F$8*Source_EIA!I$86/Source_EPA_2007!H$13*Source_EIA!I$75/Source_EIA!I$86*Source_BEAu!Y104/SUM(Source_BEAu!Y$90:Y$119)</f>
        <v>0.10334596233902166</v>
      </c>
      <c r="N105" s="302">
        <f>N$5*Source_BEAu!II104/Source_BEAu!II$427</f>
        <v>1.2619737260160142E-2</v>
      </c>
      <c r="AG105" s="24">
        <f>AG$5*Source_BEAu!IT104/SUM(Source_BEAu!IT$43:IT$280)</f>
        <v>0</v>
      </c>
      <c r="AH105" s="24">
        <f>AH$5*Source_BEAu!AW104/SUM(Source_BEAu!AW$43:AW$280)</f>
        <v>0</v>
      </c>
    </row>
    <row r="106" spans="1:34">
      <c r="A106" s="23" t="s">
        <v>226</v>
      </c>
      <c r="B106" s="281" t="s">
        <v>227</v>
      </c>
      <c r="L106" s="302">
        <f>L$5*Spec!E$7*Source_EIA!M$86/Source_EPA_2007!H$6*Source_EIA!M$75/Source_EIA!M$86*Source_BEAu!Q105/SUM(Source_BEAu!Q$90:Q$119)</f>
        <v>0</v>
      </c>
      <c r="M106" s="302">
        <f>M$5*Spec!F$8*Source_EIA!I$86/Source_EPA_2007!H$13*Source_EIA!I$75/Source_EIA!I$86*Source_BEAu!Y105/SUM(Source_BEAu!Y$90:Y$119)</f>
        <v>7.5160699882924856E-2</v>
      </c>
      <c r="N106" s="302">
        <f>N$5*Source_BEAu!II105/Source_BEAu!II$427</f>
        <v>1.0816917651565837E-2</v>
      </c>
      <c r="AG106" s="24">
        <f>AG$5*Source_BEAu!IT105/SUM(Source_BEAu!IT$43:IT$280)</f>
        <v>0</v>
      </c>
      <c r="AH106" s="24">
        <f>AH$5*Source_BEAu!AW105/SUM(Source_BEAu!AW$43:AW$280)</f>
        <v>0</v>
      </c>
    </row>
    <row r="107" spans="1:34">
      <c r="A107" s="23" t="s">
        <v>228</v>
      </c>
      <c r="B107" s="281">
        <v>333514</v>
      </c>
      <c r="L107" s="302">
        <f>L$5*Spec!E$7*Source_EIA!M$86/Source_EPA_2007!H$6*Source_EIA!M$75/Source_EIA!M$86*Source_BEAu!Q106/SUM(Source_BEAu!Q$90:Q$119)</f>
        <v>0</v>
      </c>
      <c r="M107" s="302">
        <f>M$5*Spec!F$8*Source_EIA!I$86/Source_EPA_2007!H$13*Source_EIA!I$75/Source_EIA!I$86*Source_BEAu!Y106/SUM(Source_BEAu!Y$90:Y$119)</f>
        <v>0.1315312247951185</v>
      </c>
      <c r="N107" s="302">
        <f>N$5*Source_BEAu!II106/Source_BEAu!II$427</f>
        <v>1.6225376477348757E-2</v>
      </c>
      <c r="AG107" s="24">
        <f>AG$5*Source_BEAu!IT106/SUM(Source_BEAu!IT$43:IT$280)</f>
        <v>0</v>
      </c>
      <c r="AH107" s="24">
        <f>AH$5*Source_BEAu!AW106/SUM(Source_BEAu!AW$43:AW$280)</f>
        <v>0</v>
      </c>
    </row>
    <row r="108" spans="1:34">
      <c r="A108" s="23" t="s">
        <v>229</v>
      </c>
      <c r="B108" s="281" t="s">
        <v>230</v>
      </c>
      <c r="L108" s="302">
        <f>L$5*Spec!E$7*Source_EIA!M$86/Source_EPA_2007!H$6*Source_EIA!M$75/Source_EIA!M$86*Source_BEAu!Q107/SUM(Source_BEAu!Q$90:Q$119)</f>
        <v>0</v>
      </c>
      <c r="M108" s="302">
        <f>M$5*Spec!F$8*Source_EIA!I$86/Source_EPA_2007!H$13*Source_EIA!I$75/Source_EIA!I$86*Source_BEAu!Y107/SUM(Source_BEAu!Y$90:Y$119)</f>
        <v>0.12213613730975288</v>
      </c>
      <c r="N108" s="302">
        <f>N$5*Source_BEAu!II107/Source_BEAu!II$427</f>
        <v>1.6225376477348757E-2</v>
      </c>
      <c r="AG108" s="24">
        <f>AG$5*Source_BEAu!IT107/SUM(Source_BEAu!IT$43:IT$280)</f>
        <v>0</v>
      </c>
      <c r="AH108" s="24">
        <f>AH$5*Source_BEAu!AW107/SUM(Source_BEAu!AW$43:AW$280)</f>
        <v>0</v>
      </c>
    </row>
    <row r="109" spans="1:34">
      <c r="A109" s="23" t="s">
        <v>231</v>
      </c>
      <c r="B109" s="281">
        <v>333611</v>
      </c>
      <c r="L109" s="302">
        <f>L$5*Spec!E$7*Source_EIA!M$86/Source_EPA_2007!H$6*Source_EIA!M$75/Source_EIA!M$86*Source_BEAu!Q108/SUM(Source_BEAu!Q$90:Q$119)</f>
        <v>0</v>
      </c>
      <c r="M109" s="302">
        <f>M$5*Spec!F$8*Source_EIA!I$86/Source_EPA_2007!H$13*Source_EIA!I$75/Source_EIA!I$86*Source_BEAu!Y108/SUM(Source_BEAu!Y$90:Y$119)</f>
        <v>9.3950874853656052E-2</v>
      </c>
      <c r="N109" s="302">
        <f>N$5*Source_BEAu!II108/Source_BEAu!II$427</f>
        <v>1.0816917651565837E-2</v>
      </c>
      <c r="AG109" s="24">
        <f>AG$5*Source_BEAu!IT108/SUM(Source_BEAu!IT$43:IT$280)</f>
        <v>0</v>
      </c>
      <c r="AH109" s="24">
        <f>AH$5*Source_BEAu!AW108/SUM(Source_BEAu!AW$43:AW$280)</f>
        <v>0</v>
      </c>
    </row>
    <row r="110" spans="1:34">
      <c r="A110" s="23" t="s">
        <v>232</v>
      </c>
      <c r="B110" s="281">
        <v>333612</v>
      </c>
      <c r="L110" s="302">
        <f>L$5*Spec!E$7*Source_EIA!M$86/Source_EPA_2007!H$6*Source_EIA!M$75/Source_EIA!M$86*Source_BEAu!Q109/SUM(Source_BEAu!Q$90:Q$119)</f>
        <v>0</v>
      </c>
      <c r="M110" s="302">
        <f>M$5*Spec!F$8*Source_EIA!I$86/Source_EPA_2007!H$13*Source_EIA!I$75/Source_EIA!I$86*Source_BEAu!Y109/SUM(Source_BEAu!Y$90:Y$119)</f>
        <v>8.4555787368290447E-2</v>
      </c>
      <c r="N110" s="302">
        <f>N$5*Source_BEAu!II109/Source_BEAu!II$427</f>
        <v>1.0816917651565837E-2</v>
      </c>
      <c r="AG110" s="24">
        <f>AG$5*Source_BEAu!IT109/SUM(Source_BEAu!IT$43:IT$280)</f>
        <v>0</v>
      </c>
      <c r="AH110" s="24">
        <f>AH$5*Source_BEAu!AW109/SUM(Source_BEAu!AW$43:AW$280)</f>
        <v>0</v>
      </c>
    </row>
    <row r="111" spans="1:34">
      <c r="A111" s="23" t="s">
        <v>233</v>
      </c>
      <c r="B111" s="281">
        <v>333613</v>
      </c>
      <c r="L111" s="302">
        <f>L$5*Spec!E$7*Source_EIA!M$86/Source_EPA_2007!H$6*Source_EIA!M$75/Source_EIA!M$86*Source_BEAu!Q110/SUM(Source_BEAu!Q$90:Q$119)</f>
        <v>0</v>
      </c>
      <c r="M111" s="302">
        <f>M$5*Spec!F$8*Source_EIA!I$86/Source_EPA_2007!H$13*Source_EIA!I$75/Source_EIA!I$86*Source_BEAu!Y110/SUM(Source_BEAu!Y$90:Y$119)</f>
        <v>0.1315312247951185</v>
      </c>
      <c r="N111" s="302">
        <f>N$5*Source_BEAu!II110/Source_BEAu!II$427</f>
        <v>1.2619737260160142E-2</v>
      </c>
      <c r="AG111" s="24">
        <f>AG$5*Source_BEAu!IT110/SUM(Source_BEAu!IT$43:IT$280)</f>
        <v>0</v>
      </c>
      <c r="AH111" s="24">
        <f>AH$5*Source_BEAu!AW110/SUM(Source_BEAu!AW$43:AW$280)</f>
        <v>0</v>
      </c>
    </row>
    <row r="112" spans="1:34">
      <c r="A112" s="23" t="s">
        <v>234</v>
      </c>
      <c r="B112" s="281">
        <v>333618</v>
      </c>
      <c r="L112" s="302">
        <f>L$5*Spec!E$7*Source_EIA!M$86/Source_EPA_2007!H$6*Source_EIA!M$75/Source_EIA!M$86*Source_BEAu!Q111/SUM(Source_BEAu!Q$90:Q$119)</f>
        <v>0</v>
      </c>
      <c r="M112" s="302">
        <f>M$5*Spec!F$8*Source_EIA!I$86/Source_EPA_2007!H$13*Source_EIA!I$75/Source_EIA!I$86*Source_BEAu!Y111/SUM(Source_BEAu!Y$90:Y$119)</f>
        <v>0.3805010431573071</v>
      </c>
      <c r="N112" s="302">
        <f>N$5*Source_BEAu!II111/Source_BEAu!II$427</f>
        <v>4.507049021485765E-2</v>
      </c>
      <c r="AG112" s="24">
        <f>AG$5*Source_BEAu!IT111/SUM(Source_BEAu!IT$43:IT$280)</f>
        <v>0</v>
      </c>
      <c r="AH112" s="24">
        <f>AH$5*Source_BEAu!AW111/SUM(Source_BEAu!AW$43:AW$280)</f>
        <v>0.64148606811145514</v>
      </c>
    </row>
    <row r="113" spans="1:34">
      <c r="A113" s="23" t="s">
        <v>235</v>
      </c>
      <c r="B113" s="281" t="s">
        <v>236</v>
      </c>
      <c r="L113" s="302">
        <f>L$5*Spec!E$7*Source_EIA!M$86/Source_EPA_2007!H$6*Source_EIA!M$75/Source_EIA!M$86*Source_BEAu!Q112/SUM(Source_BEAu!Q$90:Q$119)</f>
        <v>0</v>
      </c>
      <c r="M113" s="302">
        <f>M$5*Spec!F$8*Source_EIA!I$86/Source_EPA_2007!H$13*Source_EIA!I$75/Source_EIA!I$86*Source_BEAu!Y112/SUM(Source_BEAu!Y$90:Y$119)</f>
        <v>0.1315312247951185</v>
      </c>
      <c r="N113" s="302">
        <f>N$5*Source_BEAu!II112/Source_BEAu!II$427</f>
        <v>1.2619737260160142E-2</v>
      </c>
      <c r="AG113" s="24">
        <f>AG$5*Source_BEAu!IT112/SUM(Source_BEAu!IT$43:IT$280)</f>
        <v>0</v>
      </c>
      <c r="AH113" s="24">
        <f>AH$5*Source_BEAu!AW112/SUM(Source_BEAu!AW$43:AW$280)</f>
        <v>0</v>
      </c>
    </row>
    <row r="114" spans="1:34">
      <c r="A114" s="23" t="s">
        <v>237</v>
      </c>
      <c r="B114" s="281">
        <v>333912</v>
      </c>
      <c r="L114" s="302">
        <f>L$5*Spec!E$7*Source_EIA!M$86/Source_EPA_2007!H$6*Source_EIA!M$75/Source_EIA!M$86*Source_BEAu!Q113/SUM(Source_BEAu!Q$90:Q$119)</f>
        <v>0</v>
      </c>
      <c r="M114" s="302">
        <f>M$5*Spec!F$8*Source_EIA!I$86/Source_EPA_2007!H$13*Source_EIA!I$75/Source_EIA!I$86*Source_BEAu!Y113/SUM(Source_BEAu!Y$90:Y$119)</f>
        <v>0.1315312247951185</v>
      </c>
      <c r="N114" s="302">
        <f>N$5*Source_BEAu!II113/Source_BEAu!II$427</f>
        <v>1.4422556868754448E-2</v>
      </c>
      <c r="AG114" s="24">
        <f>AG$5*Source_BEAu!IT113/SUM(Source_BEAu!IT$43:IT$280)</f>
        <v>0</v>
      </c>
      <c r="AH114" s="24">
        <f>AH$5*Source_BEAu!AW113/SUM(Source_BEAu!AW$43:AW$280)</f>
        <v>0</v>
      </c>
    </row>
    <row r="115" spans="1:34">
      <c r="A115" s="23" t="s">
        <v>238</v>
      </c>
      <c r="B115" s="281">
        <v>333920</v>
      </c>
      <c r="L115" s="302">
        <f>L$5*Spec!E$7*Source_EIA!M$86/Source_EPA_2007!H$6*Source_EIA!M$75/Source_EIA!M$86*Source_BEAu!Q114/SUM(Source_BEAu!Q$90:Q$119)</f>
        <v>0</v>
      </c>
      <c r="M115" s="302">
        <f>M$5*Spec!F$8*Source_EIA!I$86/Source_EPA_2007!H$13*Source_EIA!I$75/Source_EIA!I$86*Source_BEAu!Y114/SUM(Source_BEAu!Y$90:Y$119)</f>
        <v>0.35231578070121022</v>
      </c>
      <c r="N115" s="302">
        <f>N$5*Source_BEAu!II114/Source_BEAu!II$427</f>
        <v>4.1464850997669035E-2</v>
      </c>
      <c r="AG115" s="24">
        <f>AG$5*Source_BEAu!IT114/SUM(Source_BEAu!IT$43:IT$280)</f>
        <v>0</v>
      </c>
      <c r="AH115" s="24">
        <f>AH$5*Source_BEAu!AW114/SUM(Source_BEAu!AW$43:AW$280)</f>
        <v>0</v>
      </c>
    </row>
    <row r="116" spans="1:34">
      <c r="A116" s="23" t="s">
        <v>239</v>
      </c>
      <c r="B116" s="281">
        <v>333991</v>
      </c>
      <c r="L116" s="302">
        <f>L$5*Spec!E$7*Source_EIA!M$86/Source_EPA_2007!H$6*Source_EIA!M$75/Source_EIA!M$86*Source_BEAu!Q115/SUM(Source_BEAu!Q$90:Q$119)</f>
        <v>0</v>
      </c>
      <c r="M116" s="302">
        <f>M$5*Spec!F$8*Source_EIA!I$86/Source_EPA_2007!H$13*Source_EIA!I$75/Source_EIA!I$86*Source_BEAu!Y115/SUM(Source_BEAu!Y$90:Y$119)</f>
        <v>2.3487718713414013E-2</v>
      </c>
      <c r="N116" s="302">
        <f>N$5*Source_BEAu!II115/Source_BEAu!II$427</f>
        <v>5.4084588257829183E-3</v>
      </c>
      <c r="AG116" s="24">
        <f>AG$5*Source_BEAu!IT115/SUM(Source_BEAu!IT$43:IT$280)</f>
        <v>0</v>
      </c>
      <c r="AH116" s="24">
        <f>AH$5*Source_BEAu!AW115/SUM(Source_BEAu!AW$43:AW$280)</f>
        <v>0</v>
      </c>
    </row>
    <row r="117" spans="1:34">
      <c r="A117" s="23" t="s">
        <v>240</v>
      </c>
      <c r="B117" s="281" t="s">
        <v>241</v>
      </c>
      <c r="L117" s="302">
        <f>L$5*Spec!E$7*Source_EIA!M$86/Source_EPA_2007!H$6*Source_EIA!M$75/Source_EIA!M$86*Source_BEAu!Q116/SUM(Source_BEAu!Q$90:Q$119)</f>
        <v>0</v>
      </c>
      <c r="M117" s="302">
        <f>M$5*Spec!F$8*Source_EIA!I$86/Source_EPA_2007!H$13*Source_EIA!I$75/Source_EIA!I$86*Source_BEAu!Y116/SUM(Source_BEAu!Y$90:Y$119)</f>
        <v>0.27245753707560255</v>
      </c>
      <c r="N117" s="302">
        <f>N$5*Source_BEAu!II116/Source_BEAu!II$427</f>
        <v>3.2450752954697515E-2</v>
      </c>
      <c r="AG117" s="24">
        <f>AG$5*Source_BEAu!IT116/SUM(Source_BEAu!IT$43:IT$280)</f>
        <v>0</v>
      </c>
      <c r="AH117" s="24">
        <f>AH$5*Source_BEAu!AW116/SUM(Source_BEAu!AW$43:AW$280)</f>
        <v>0</v>
      </c>
    </row>
    <row r="118" spans="1:34">
      <c r="A118" s="23" t="s">
        <v>242</v>
      </c>
      <c r="B118" s="281">
        <v>333993</v>
      </c>
      <c r="L118" s="302">
        <f>L$5*Spec!E$7*Source_EIA!M$86/Source_EPA_2007!H$6*Source_EIA!M$75/Source_EIA!M$86*Source_BEAu!Q117/SUM(Source_BEAu!Q$90:Q$119)</f>
        <v>0</v>
      </c>
      <c r="M118" s="302">
        <f>M$5*Spec!F$8*Source_EIA!I$86/Source_EPA_2007!H$13*Source_EIA!I$75/Source_EIA!I$86*Source_BEAu!Y117/SUM(Source_BEAu!Y$90:Y$119)</f>
        <v>3.7580349941462428E-2</v>
      </c>
      <c r="N118" s="302">
        <f>N$5*Source_BEAu!II117/Source_BEAu!II$427</f>
        <v>5.4084588257829183E-3</v>
      </c>
      <c r="AG118" s="24">
        <f>AG$5*Source_BEAu!IT117/SUM(Source_BEAu!IT$43:IT$280)</f>
        <v>0</v>
      </c>
      <c r="AH118" s="24">
        <f>AH$5*Source_BEAu!AW117/SUM(Source_BEAu!AW$43:AW$280)</f>
        <v>0</v>
      </c>
    </row>
    <row r="119" spans="1:34">
      <c r="A119" s="23" t="s">
        <v>243</v>
      </c>
      <c r="B119" s="281">
        <v>333994</v>
      </c>
      <c r="L119" s="302">
        <f>L$5*Spec!E$7*Source_EIA!M$86/Source_EPA_2007!H$6*Source_EIA!M$75/Source_EIA!M$86*Source_BEAu!Q118/SUM(Source_BEAu!Q$90:Q$119)</f>
        <v>0</v>
      </c>
      <c r="M119" s="302">
        <f>M$5*Spec!F$8*Source_EIA!I$86/Source_EPA_2007!H$13*Source_EIA!I$75/Source_EIA!I$86*Source_BEAu!Y118/SUM(Source_BEAu!Y$90:Y$119)</f>
        <v>3.2882806198779625E-2</v>
      </c>
      <c r="N119" s="302">
        <f>N$5*Source_BEAu!II118/Source_BEAu!II$427</f>
        <v>3.605639217188612E-3</v>
      </c>
      <c r="AG119" s="24">
        <f>AG$5*Source_BEAu!IT118/SUM(Source_BEAu!IT$43:IT$280)</f>
        <v>0</v>
      </c>
      <c r="AH119" s="24">
        <f>AH$5*Source_BEAu!AW118/SUM(Source_BEAu!AW$43:AW$280)</f>
        <v>0</v>
      </c>
    </row>
    <row r="120" spans="1:34">
      <c r="A120" s="23" t="s">
        <v>244</v>
      </c>
      <c r="B120" s="281" t="s">
        <v>245</v>
      </c>
      <c r="L120" s="302">
        <f>L$5*Spec!E$7*Source_EIA!M$86/Source_EPA_2007!H$6*Source_EIA!M$75/Source_EIA!M$86*Source_BEAu!Q119/SUM(Source_BEAu!Q$90:Q$119)</f>
        <v>0</v>
      </c>
      <c r="M120" s="302">
        <f>M$5*Spec!F$8*Source_EIA!I$86/Source_EPA_2007!H$13*Source_EIA!I$75/Source_EIA!I$86*Source_BEAu!Y119/SUM(Source_BEAu!Y$90:Y$119)</f>
        <v>0.1268336810524357</v>
      </c>
      <c r="N120" s="302">
        <f>N$5*Source_BEAu!II119/Source_BEAu!II$427</f>
        <v>1.4422556868754448E-2</v>
      </c>
      <c r="AG120" s="24">
        <f>AG$5*Source_BEAu!IT119/SUM(Source_BEAu!IT$43:IT$280)</f>
        <v>0</v>
      </c>
      <c r="AH120" s="24">
        <f>AH$5*Source_BEAu!AW119/SUM(Source_BEAu!AW$43:AW$280)</f>
        <v>0</v>
      </c>
    </row>
    <row r="121" spans="1:34">
      <c r="A121" s="23" t="s">
        <v>246</v>
      </c>
      <c r="B121" s="281">
        <v>334111</v>
      </c>
      <c r="L121" s="302">
        <f>L$5*Spec!E$7*Source_EIA!M$86/Source_EPA_2007!H$6*(Source_EIA!M$76-Source_EIA!M$77)/Source_EIA!M$86</f>
        <v>0</v>
      </c>
      <c r="M121" s="302">
        <f>M$5*Spec!F$8*Source_EIA!I$86/Source_EPA_2007!H$13*(Source_EIA!I$76-Source_EIA!I$77)/Source_EIA!I$86*Source_BEAu!Y120/SUM(Source_BEAu!Y$120:Y$127,Source_BEAu!Y$129:Y$139)</f>
        <v>2.442209137543629E-2</v>
      </c>
      <c r="N121" s="302">
        <f>N$5*Source_BEAu!II120/Source_BEAu!II$427</f>
        <v>3.605639217188612E-3</v>
      </c>
      <c r="AG121" s="24">
        <f>AG$5*Source_BEAu!IT120/SUM(Source_BEAu!IT$43:IT$280)</f>
        <v>0</v>
      </c>
      <c r="AH121" s="24">
        <f>AH$5*Source_BEAu!AW120/SUM(Source_BEAu!AW$43:AW$280)</f>
        <v>0</v>
      </c>
    </row>
    <row r="122" spans="1:34">
      <c r="A122" s="23" t="s">
        <v>247</v>
      </c>
      <c r="B122" s="281">
        <v>334112</v>
      </c>
      <c r="L122" s="302">
        <f>L$5*Spec!E$7*Source_EIA!M$86/Source_EPA_2007!H$6*(Source_EIA!M$76-Source_EIA!M$77)/Source_EIA!M$86</f>
        <v>0</v>
      </c>
      <c r="M122" s="302">
        <f>M$5*Spec!F$8*Source_EIA!I$86/Source_EPA_2007!H$13*(Source_EIA!I$76-Source_EIA!I$77)/Source_EIA!I$86*Source_BEAu!Y121/SUM(Source_BEAu!Y$120:Y$127,Source_BEAu!Y$129:Y$139)</f>
        <v>2.7135657083818102E-2</v>
      </c>
      <c r="N122" s="302">
        <f>N$5*Source_BEAu!II121/Source_BEAu!II$427</f>
        <v>3.605639217188612E-3</v>
      </c>
      <c r="AG122" s="24">
        <f>AG$5*Source_BEAu!IT121/SUM(Source_BEAu!IT$43:IT$280)</f>
        <v>0</v>
      </c>
      <c r="AH122" s="24">
        <f>AH$5*Source_BEAu!AW121/SUM(Source_BEAu!AW$43:AW$280)</f>
        <v>0</v>
      </c>
    </row>
    <row r="123" spans="1:34">
      <c r="A123" s="23" t="s">
        <v>248</v>
      </c>
      <c r="B123" s="281" t="s">
        <v>249</v>
      </c>
      <c r="L123" s="302">
        <f>L$5*Spec!E$7*Source_EIA!M$86/Source_EPA_2007!H$6*(Source_EIA!M$76-Source_EIA!M$77)/Source_EIA!M$86</f>
        <v>0</v>
      </c>
      <c r="M123" s="302">
        <f>M$5*Spec!F$8*Source_EIA!I$86/Source_EPA_2007!H$13*(Source_EIA!I$76-Source_EIA!I$77)/Source_EIA!I$86*Source_BEAu!Y122/SUM(Source_BEAu!Y$120:Y$127,Source_BEAu!Y$129:Y$139)</f>
        <v>9.497479979336336E-2</v>
      </c>
      <c r="N123" s="302">
        <f>N$5*Source_BEAu!II122/Source_BEAu!II$427</f>
        <v>0.12619737260160144</v>
      </c>
      <c r="AG123" s="24">
        <f>AG$5*Source_BEAu!IT122/SUM(Source_BEAu!IT$43:IT$280)</f>
        <v>0</v>
      </c>
      <c r="AH123" s="24">
        <f>AH$5*Source_BEAu!AW122/SUM(Source_BEAu!AW$43:AW$280)</f>
        <v>7.3312693498452014E-2</v>
      </c>
    </row>
    <row r="124" spans="1:34">
      <c r="A124" s="23" t="s">
        <v>250</v>
      </c>
      <c r="B124" s="281">
        <v>334210</v>
      </c>
      <c r="L124" s="302">
        <f>L$5*Spec!E$7*Source_EIA!M$86/Source_EPA_2007!H$6*(Source_EIA!M$76-Source_EIA!M$77)/Source_EIA!M$86</f>
        <v>0</v>
      </c>
      <c r="M124" s="302">
        <f>M$5*Spec!F$8*Source_EIA!I$86/Source_EPA_2007!H$13*(Source_EIA!I$76-Source_EIA!I$77)/Source_EIA!I$86*Source_BEAu!Y123/SUM(Source_BEAu!Y$120:Y$127,Source_BEAu!Y$129:Y$139)</f>
        <v>0.30120579363038091</v>
      </c>
      <c r="N124" s="302">
        <f>N$5*Source_BEAu!II123/Source_BEAu!II$427</f>
        <v>3.2450752954697515E-2</v>
      </c>
      <c r="AG124" s="24">
        <f>AG$5*Source_BEAu!IT123/SUM(Source_BEAu!IT$43:IT$280)</f>
        <v>0</v>
      </c>
      <c r="AH124" s="24">
        <f>AH$5*Source_BEAu!AW123/SUM(Source_BEAu!AW$43:AW$280)</f>
        <v>0</v>
      </c>
    </row>
    <row r="125" spans="1:34">
      <c r="A125" s="23" t="s">
        <v>251</v>
      </c>
      <c r="B125" s="281">
        <v>334220</v>
      </c>
      <c r="L125" s="302">
        <f>L$5*Spec!E$7*Source_EIA!M$86/Source_EPA_2007!H$6*(Source_EIA!M$76-Source_EIA!M$77)/Source_EIA!M$86</f>
        <v>0</v>
      </c>
      <c r="M125" s="302">
        <f>M$5*Spec!F$8*Source_EIA!I$86/Source_EPA_2007!H$13*(Source_EIA!I$76-Source_EIA!I$77)/Source_EIA!I$86*Source_BEAu!Y124/SUM(Source_BEAu!Y$120:Y$127,Source_BEAu!Y$129:Y$139)</f>
        <v>9.2261234084981547E-2</v>
      </c>
      <c r="N125" s="302">
        <f>N$5*Source_BEAu!II124/Source_BEAu!II$427</f>
        <v>1.4422556868754448E-2</v>
      </c>
      <c r="AG125" s="24">
        <f>AG$5*Source_BEAu!IT124/SUM(Source_BEAu!IT$43:IT$280)</f>
        <v>0</v>
      </c>
      <c r="AH125" s="24">
        <f>AH$5*Source_BEAu!AW124/SUM(Source_BEAu!AW$43:AW$280)</f>
        <v>0</v>
      </c>
    </row>
    <row r="126" spans="1:34">
      <c r="A126" s="23" t="s">
        <v>252</v>
      </c>
      <c r="B126" s="281">
        <v>334290</v>
      </c>
      <c r="L126" s="302">
        <f>L$5*Spec!E$7*Source_EIA!M$86/Source_EPA_2007!H$6*(Source_EIA!M$76-Source_EIA!M$77)/Source_EIA!M$86</f>
        <v>0</v>
      </c>
      <c r="M126" s="302">
        <f>M$5*Spec!F$8*Source_EIA!I$86/Source_EPA_2007!H$13*(Source_EIA!I$76-Source_EIA!I$77)/Source_EIA!I$86*Source_BEAu!Y125/SUM(Source_BEAu!Y$120:Y$127,Source_BEAu!Y$129:Y$139)</f>
        <v>5.1557748459254392E-2</v>
      </c>
      <c r="N126" s="302">
        <f>N$5*Source_BEAu!II125/Source_BEAu!II$427</f>
        <v>5.4084588257829183E-3</v>
      </c>
      <c r="AG126" s="24">
        <f>AG$5*Source_BEAu!IT125/SUM(Source_BEAu!IT$43:IT$280)</f>
        <v>0</v>
      </c>
      <c r="AH126" s="24">
        <f>AH$5*Source_BEAu!AW125/SUM(Source_BEAu!AW$43:AW$280)</f>
        <v>0</v>
      </c>
    </row>
    <row r="127" spans="1:34">
      <c r="A127" s="23" t="s">
        <v>253</v>
      </c>
      <c r="B127" s="281">
        <v>334300</v>
      </c>
      <c r="L127" s="302">
        <f>L$5*Spec!E$7*Source_EIA!M$86/Source_EPA_2007!H$6*(Source_EIA!M$76-Source_EIA!M$77)/Source_EIA!M$86</f>
        <v>0</v>
      </c>
      <c r="M127" s="302">
        <f>M$5*Spec!F$8*Source_EIA!I$86/Source_EPA_2007!H$13*(Source_EIA!I$76-Source_EIA!I$77)/Source_EIA!I$86*Source_BEAu!Y126/SUM(Source_BEAu!Y$120:Y$127,Source_BEAu!Y$129:Y$139)</f>
        <v>3.527635420896353E-2</v>
      </c>
      <c r="N127" s="302">
        <f>N$5*Source_BEAu!II126/Source_BEAu!II$427</f>
        <v>5.4084588257829183E-3</v>
      </c>
      <c r="AG127" s="24">
        <f>AG$5*Source_BEAu!IT126/SUM(Source_BEAu!IT$43:IT$280)</f>
        <v>0</v>
      </c>
      <c r="AH127" s="24">
        <f>AH$5*Source_BEAu!AW126/SUM(Source_BEAu!AW$43:AW$280)</f>
        <v>0</v>
      </c>
    </row>
    <row r="128" spans="1:34">
      <c r="A128" s="23" t="s">
        <v>254</v>
      </c>
      <c r="B128" s="281" t="s">
        <v>255</v>
      </c>
      <c r="L128" s="302">
        <f>L$5*Spec!E$7*Source_EIA!M$86/Source_EPA_2007!H$6*(Source_EIA!M$76-Source_EIA!M$77)/Source_EIA!M$86</f>
        <v>0</v>
      </c>
      <c r="M128" s="302">
        <f>M$5*Spec!F$8*Source_EIA!I$86/Source_EPA_2007!H$13*(Source_EIA!I$76-Source_EIA!I$77)/Source_EIA!I$86*Source_BEAu!Y127/SUM(Source_BEAu!Y$120:Y$127,Source_BEAu!Y$129:Y$139)</f>
        <v>0.17909533675319947</v>
      </c>
      <c r="N128" s="302">
        <f>N$5*Source_BEAu!II127/Source_BEAu!II$427</f>
        <v>2.1633835303131673E-2</v>
      </c>
      <c r="AG128" s="24">
        <f>AG$5*Source_BEAu!IT127/SUM(Source_BEAu!IT$43:IT$280)</f>
        <v>0</v>
      </c>
      <c r="AH128" s="24">
        <f>AH$5*Source_BEAu!AW127/SUM(Source_BEAu!AW$43:AW$280)</f>
        <v>0</v>
      </c>
    </row>
    <row r="129" spans="1:34">
      <c r="A129" s="23" t="s">
        <v>256</v>
      </c>
      <c r="B129" s="281">
        <v>334413</v>
      </c>
      <c r="L129" s="302">
        <f>L$5*Spec!E$7*Source_EIA!M$86/Source_EPA_2007!H$6*Source_EIA!M$77/Source_EIA!M$86</f>
        <v>0</v>
      </c>
      <c r="M129" s="302">
        <f>M$5*Spec!F$8*Source_EIA!I$86/Source_EPA_2007!H$13*Source_EIA!I$77/Source_EIA!I$86</f>
        <v>0.9806408998444418</v>
      </c>
      <c r="N129" s="302">
        <f>N$5*Source_BEAu!II128/Source_BEAu!II$427</f>
        <v>0.22535245107428825</v>
      </c>
      <c r="V129" s="307">
        <f>Source_EIA!AF77/Source_EIA!AF87*V5</f>
        <v>2.9166666666666671E-2</v>
      </c>
      <c r="AG129" s="24">
        <f>AG$5*Source_BEAu!IT128/SUM(Source_BEAu!IT$43:IT$280)</f>
        <v>0</v>
      </c>
      <c r="AH129" s="24">
        <f>AH$5*Source_BEAu!AW128/SUM(Source_BEAu!AW$43:AW$280)</f>
        <v>4.123839009287926E-2</v>
      </c>
    </row>
    <row r="130" spans="1:34">
      <c r="A130" s="23" t="s">
        <v>257</v>
      </c>
      <c r="B130" s="281">
        <v>334418</v>
      </c>
      <c r="L130" s="302">
        <f>L$5*Spec!E$7*Source_EIA!M$86/Source_EPA_2007!H$6*(Source_EIA!M$76-Source_EIA!M$77)/Source_EIA!M$86</f>
        <v>0</v>
      </c>
      <c r="M130" s="302">
        <f>M$5*Spec!F$8*Source_EIA!I$86/Source_EPA_2007!H$13*(Source_EIA!I$76-Source_EIA!I$77)/Source_EIA!I$86*Source_BEAu!Y129/SUM(Source_BEAu!Y$120:Y$127,Source_BEAu!Y$129:Y$139)</f>
        <v>9.7688365501745159E-2</v>
      </c>
      <c r="N130" s="302">
        <f>N$5*Source_BEAu!II129/Source_BEAu!II$427</f>
        <v>1.0816917651565837E-2</v>
      </c>
      <c r="AG130" s="24">
        <f>AG$5*Source_BEAu!IT129/SUM(Source_BEAu!IT$43:IT$280)</f>
        <v>0</v>
      </c>
      <c r="AH130" s="24">
        <f>AH$5*Source_BEAu!AW129/SUM(Source_BEAu!AW$43:AW$280)</f>
        <v>0</v>
      </c>
    </row>
    <row r="131" spans="1:34">
      <c r="A131" s="23" t="s">
        <v>258</v>
      </c>
      <c r="B131" s="281">
        <v>334510</v>
      </c>
      <c r="L131" s="302">
        <f>L$5*Spec!E$7*Source_EIA!M$86/Source_EPA_2007!H$6*(Source_EIA!M$76-Source_EIA!M$77)/Source_EIA!M$86</f>
        <v>0</v>
      </c>
      <c r="M131" s="302">
        <f>M$5*Spec!F$8*Source_EIA!I$86/Source_EPA_2007!H$13*(Source_EIA!I$76-Source_EIA!I$77)/Source_EIA!I$86*Source_BEAu!Y130/SUM(Source_BEAu!Y$120:Y$127,Source_BEAu!Y$129:Y$139)</f>
        <v>6.5125577001163434E-2</v>
      </c>
      <c r="N131" s="302">
        <f>N$5*Source_BEAu!II130/Source_BEAu!II$427</f>
        <v>1.0816917651565837E-2</v>
      </c>
      <c r="AG131" s="24">
        <f>AG$5*Source_BEAu!IT130/SUM(Source_BEAu!IT$43:IT$280)</f>
        <v>0</v>
      </c>
      <c r="AH131" s="24">
        <f>AH$5*Source_BEAu!AW130/SUM(Source_BEAu!AW$43:AW$280)</f>
        <v>0</v>
      </c>
    </row>
    <row r="132" spans="1:34">
      <c r="A132" s="23" t="s">
        <v>259</v>
      </c>
      <c r="B132" s="281">
        <v>334511</v>
      </c>
      <c r="L132" s="302">
        <f>L$5*Spec!E$7*Source_EIA!M$86/Source_EPA_2007!H$6*(Source_EIA!M$76-Source_EIA!M$77)/Source_EIA!M$86</f>
        <v>0</v>
      </c>
      <c r="M132" s="302">
        <f>M$5*Spec!F$8*Source_EIA!I$86/Source_EPA_2007!H$13*(Source_EIA!I$76-Source_EIA!I$77)/Source_EIA!I$86*Source_BEAu!Y131/SUM(Source_BEAu!Y$120:Y$127,Source_BEAu!Y$129:Y$139)</f>
        <v>0.17638177104481764</v>
      </c>
      <c r="N132" s="302">
        <f>N$5*Source_BEAu!II131/Source_BEAu!II$427</f>
        <v>2.8845113737508896E-2</v>
      </c>
      <c r="AG132" s="24">
        <f>AG$5*Source_BEAu!IT131/SUM(Source_BEAu!IT$43:IT$280)</f>
        <v>0</v>
      </c>
      <c r="AH132" s="24">
        <f>AH$5*Source_BEAu!AW131/SUM(Source_BEAu!AW$43:AW$280)</f>
        <v>0</v>
      </c>
    </row>
    <row r="133" spans="1:34">
      <c r="A133" s="23" t="s">
        <v>260</v>
      </c>
      <c r="B133" s="281">
        <v>334512</v>
      </c>
      <c r="L133" s="302">
        <f>L$5*Spec!E$7*Source_EIA!M$86/Source_EPA_2007!H$6*(Source_EIA!M$76-Source_EIA!M$77)/Source_EIA!M$86</f>
        <v>0</v>
      </c>
      <c r="M133" s="302">
        <f>M$5*Spec!F$8*Source_EIA!I$86/Source_EPA_2007!H$13*(Source_EIA!I$76-Source_EIA!I$77)/Source_EIA!I$86*Source_BEAu!Y132/SUM(Source_BEAu!Y$120:Y$127,Source_BEAu!Y$129:Y$139)</f>
        <v>1.8994959958672671E-2</v>
      </c>
      <c r="N133" s="302">
        <f>N$5*Source_BEAu!II132/Source_BEAu!II$427</f>
        <v>3.605639217188612E-3</v>
      </c>
      <c r="AG133" s="24">
        <f>AG$5*Source_BEAu!IT132/SUM(Source_BEAu!IT$43:IT$280)</f>
        <v>0</v>
      </c>
      <c r="AH133" s="24">
        <f>AH$5*Source_BEAu!AW132/SUM(Source_BEAu!AW$43:AW$280)</f>
        <v>0</v>
      </c>
    </row>
    <row r="134" spans="1:34">
      <c r="A134" s="23" t="s">
        <v>261</v>
      </c>
      <c r="B134" s="281">
        <v>334513</v>
      </c>
      <c r="L134" s="302">
        <f>L$5*Spec!E$7*Source_EIA!M$86/Source_EPA_2007!H$6*(Source_EIA!M$76-Source_EIA!M$77)/Source_EIA!M$86</f>
        <v>0</v>
      </c>
      <c r="M134" s="302">
        <f>M$5*Spec!F$8*Source_EIA!I$86/Source_EPA_2007!H$13*(Source_EIA!I$76-Source_EIA!I$77)/Source_EIA!I$86*Source_BEAu!Y133/SUM(Source_BEAu!Y$120:Y$127,Source_BEAu!Y$129:Y$139)</f>
        <v>4.6130617042490774E-2</v>
      </c>
      <c r="N134" s="302">
        <f>N$5*Source_BEAu!II133/Source_BEAu!II$427</f>
        <v>9.0140980429715307E-3</v>
      </c>
      <c r="AG134" s="24">
        <f>AG$5*Source_BEAu!IT133/SUM(Source_BEAu!IT$43:IT$280)</f>
        <v>0</v>
      </c>
      <c r="AH134" s="24">
        <f>AH$5*Source_BEAu!AW133/SUM(Source_BEAu!AW$43:AW$280)</f>
        <v>0</v>
      </c>
    </row>
    <row r="135" spans="1:34">
      <c r="A135" s="23" t="s">
        <v>262</v>
      </c>
      <c r="B135" s="281">
        <v>334514</v>
      </c>
      <c r="L135" s="302">
        <f>L$5*Spec!E$7*Source_EIA!M$86/Source_EPA_2007!H$6*(Source_EIA!M$76-Source_EIA!M$77)/Source_EIA!M$86</f>
        <v>0</v>
      </c>
      <c r="M135" s="302">
        <f>M$5*Spec!F$8*Source_EIA!I$86/Source_EPA_2007!H$13*(Source_EIA!I$76-Source_EIA!I$77)/Source_EIA!I$86*Source_BEAu!Y134/SUM(Source_BEAu!Y$120:Y$127,Source_BEAu!Y$129:Y$139)</f>
        <v>2.442209137543629E-2</v>
      </c>
      <c r="N135" s="302">
        <f>N$5*Source_BEAu!II134/Source_BEAu!II$427</f>
        <v>1.802819608594306E-3</v>
      </c>
      <c r="AG135" s="24">
        <f>AG$5*Source_BEAu!IT134/SUM(Source_BEAu!IT$43:IT$280)</f>
        <v>0</v>
      </c>
      <c r="AH135" s="24">
        <f>AH$5*Source_BEAu!AW134/SUM(Source_BEAu!AW$43:AW$280)</f>
        <v>0</v>
      </c>
    </row>
    <row r="136" spans="1:34">
      <c r="A136" s="23" t="s">
        <v>263</v>
      </c>
      <c r="B136" s="281">
        <v>334515</v>
      </c>
      <c r="L136" s="302">
        <f>L$5*Spec!E$7*Source_EIA!M$86/Source_EPA_2007!H$6*(Source_EIA!M$76-Source_EIA!M$77)/Source_EIA!M$86</f>
        <v>0</v>
      </c>
      <c r="M136" s="302">
        <f>M$5*Spec!F$8*Source_EIA!I$86/Source_EPA_2007!H$13*(Source_EIA!I$76-Source_EIA!I$77)/Source_EIA!I$86*Source_BEAu!Y135/SUM(Source_BEAu!Y$120:Y$127,Source_BEAu!Y$129:Y$139)</f>
        <v>2.9849222792199911E-2</v>
      </c>
      <c r="N136" s="302">
        <f>N$5*Source_BEAu!II135/Source_BEAu!II$427</f>
        <v>5.4084588257829183E-3</v>
      </c>
      <c r="AG136" s="24">
        <f>AG$5*Source_BEAu!IT135/SUM(Source_BEAu!IT$43:IT$280)</f>
        <v>0</v>
      </c>
      <c r="AH136" s="24">
        <f>AH$5*Source_BEAu!AW135/SUM(Source_BEAu!AW$43:AW$280)</f>
        <v>0</v>
      </c>
    </row>
    <row r="137" spans="1:34">
      <c r="A137" s="23" t="s">
        <v>264</v>
      </c>
      <c r="B137" s="281">
        <v>334516</v>
      </c>
      <c r="L137" s="302">
        <f>L$5*Spec!E$7*Source_EIA!M$86/Source_EPA_2007!H$6*(Source_EIA!M$76-Source_EIA!M$77)/Source_EIA!M$86</f>
        <v>0</v>
      </c>
      <c r="M137" s="302">
        <f>M$5*Spec!F$8*Source_EIA!I$86/Source_EPA_2007!H$13*(Source_EIA!I$76-Source_EIA!I$77)/Source_EIA!I$86*Source_BEAu!Y136/SUM(Source_BEAu!Y$120:Y$127,Source_BEAu!Y$129:Y$139)</f>
        <v>4.0703485625727148E-2</v>
      </c>
      <c r="N137" s="302">
        <f>N$5*Source_BEAu!II136/Source_BEAu!II$427</f>
        <v>9.0140980429715307E-3</v>
      </c>
      <c r="AG137" s="24">
        <f>AG$5*Source_BEAu!IT136/SUM(Source_BEAu!IT$43:IT$280)</f>
        <v>0</v>
      </c>
      <c r="AH137" s="24">
        <f>AH$5*Source_BEAu!AW136/SUM(Source_BEAu!AW$43:AW$280)</f>
        <v>0</v>
      </c>
    </row>
    <row r="138" spans="1:34">
      <c r="A138" s="23" t="s">
        <v>265</v>
      </c>
      <c r="B138" s="281">
        <v>334517</v>
      </c>
      <c r="L138" s="302">
        <f>L$5*Spec!E$7*Source_EIA!M$86/Source_EPA_2007!H$6*(Source_EIA!M$76-Source_EIA!M$77)/Source_EIA!M$86</f>
        <v>0</v>
      </c>
      <c r="M138" s="302">
        <f>M$5*Spec!F$8*Source_EIA!I$86/Source_EPA_2007!H$13*(Source_EIA!I$76-Source_EIA!I$77)/Source_EIA!I$86*Source_BEAu!Y137/SUM(Source_BEAu!Y$120:Y$127,Source_BEAu!Y$129:Y$139)</f>
        <v>1.6281394250290859E-2</v>
      </c>
      <c r="N138" s="302">
        <f>N$5*Source_BEAu!II137/Source_BEAu!II$427</f>
        <v>3.605639217188612E-3</v>
      </c>
      <c r="AG138" s="24">
        <f>AG$5*Source_BEAu!IT137/SUM(Source_BEAu!IT$43:IT$280)</f>
        <v>0</v>
      </c>
      <c r="AH138" s="24">
        <f>AH$5*Source_BEAu!AW137/SUM(Source_BEAu!AW$43:AW$280)</f>
        <v>0</v>
      </c>
    </row>
    <row r="139" spans="1:34">
      <c r="A139" s="23" t="s">
        <v>266</v>
      </c>
      <c r="B139" s="281" t="s">
        <v>267</v>
      </c>
      <c r="L139" s="302">
        <f>L$5*Spec!E$7*Source_EIA!M$86/Source_EPA_2007!H$6*(Source_EIA!M$76-Source_EIA!M$77)/Source_EIA!M$86</f>
        <v>0</v>
      </c>
      <c r="M139" s="302">
        <f>M$5*Spec!F$8*Source_EIA!I$86/Source_EPA_2007!H$13*(Source_EIA!I$76-Source_EIA!I$77)/Source_EIA!I$86*Source_BEAu!Y138/SUM(Source_BEAu!Y$120:Y$127,Source_BEAu!Y$129:Y$139)</f>
        <v>3.527635420896353E-2</v>
      </c>
      <c r="N139" s="302">
        <f>N$5*Source_BEAu!II138/Source_BEAu!II$427</f>
        <v>7.2112784343772241E-3</v>
      </c>
      <c r="AG139" s="24">
        <f>AG$5*Source_BEAu!IT138/SUM(Source_BEAu!IT$43:IT$280)</f>
        <v>0</v>
      </c>
      <c r="AH139" s="24">
        <f>AH$5*Source_BEAu!AW138/SUM(Source_BEAu!AW$43:AW$280)</f>
        <v>0</v>
      </c>
    </row>
    <row r="140" spans="1:34">
      <c r="A140" s="23" t="s">
        <v>268</v>
      </c>
      <c r="B140" s="281">
        <v>334610</v>
      </c>
      <c r="L140" s="302">
        <f>L$5*Spec!E$7*Source_EIA!M$86/Source_EPA_2007!H$6*(Source_EIA!M$76-Source_EIA!M$77)/Source_EIA!M$86</f>
        <v>0</v>
      </c>
      <c r="M140" s="302">
        <f>M$5*Spec!F$8*Source_EIA!I$86/Source_EPA_2007!H$13*(Source_EIA!I$76-Source_EIA!I$77)/Source_EIA!I$86*Source_BEAu!Y139/SUM(Source_BEAu!Y$120:Y$127,Source_BEAu!Y$129:Y$139)</f>
        <v>5.9698445584399823E-2</v>
      </c>
      <c r="N140" s="302">
        <f>N$5*Source_BEAu!II139/Source_BEAu!II$427</f>
        <v>7.2112784343772241E-3</v>
      </c>
      <c r="AG140" s="24">
        <f>AG$5*Source_BEAu!IT139/SUM(Source_BEAu!IT$43:IT$280)</f>
        <v>0</v>
      </c>
      <c r="AH140" s="24">
        <f>AH$5*Source_BEAu!AW139/SUM(Source_BEAu!AW$43:AW$280)</f>
        <v>0</v>
      </c>
    </row>
    <row r="141" spans="1:34">
      <c r="A141" s="23" t="s">
        <v>269</v>
      </c>
      <c r="B141" s="281">
        <v>335110</v>
      </c>
      <c r="L141" s="302">
        <f>L$5*Spec!E$7*Source_EIA!M$86/Source_EPA_2007!H$6*Source_EIA!M$78/Source_EIA!M$86*Source_BEAu!Q140/SUM(Source_BEAu!Q$140:Q$156)</f>
        <v>0</v>
      </c>
      <c r="M141" s="302">
        <f>M$5*Spec!F$8*Source_EIA!I$86/Source_EPA_2007!H$13*Source_EIA!I$78/Source_EIA!I$86*Source_BEAu!Y140/SUM(Source_BEAu!Y$140:Y$156)</f>
        <v>0.11570984068960966</v>
      </c>
      <c r="N141" s="302">
        <f>N$5*Source_BEAu!II140/Source_BEAu!II$427</f>
        <v>9.0140980429715307E-3</v>
      </c>
      <c r="V141" s="308"/>
      <c r="AG141" s="24">
        <f>AG$5*Source_BEAu!IT140/SUM(Source_BEAu!IT$43:IT$280)</f>
        <v>9.9331035880802763E-4</v>
      </c>
      <c r="AH141" s="24">
        <f>AH$5*Source_BEAu!AW140/SUM(Source_BEAu!AW$43:AW$280)</f>
        <v>0</v>
      </c>
    </row>
    <row r="142" spans="1:34">
      <c r="A142" s="23" t="s">
        <v>270</v>
      </c>
      <c r="B142" s="281">
        <v>335120</v>
      </c>
      <c r="L142" s="302">
        <f>L$5*Spec!E$7*Source_EIA!M$86/Source_EPA_2007!H$6*Source_EIA!M$78/Source_EIA!M$86*Source_BEAu!Q141/SUM(Source_BEAu!Q$140:Q$156)</f>
        <v>0</v>
      </c>
      <c r="M142" s="302">
        <f>M$5*Spec!F$8*Source_EIA!I$86/Source_EPA_2007!H$13*Source_EIA!I$78/Source_EIA!I$86*Source_BEAu!Y141/SUM(Source_BEAu!Y$140:Y$156)</f>
        <v>0.18802849112061568</v>
      </c>
      <c r="N142" s="302">
        <f>N$5*Source_BEAu!II141/Source_BEAu!II$427</f>
        <v>1.2619737260160142E-2</v>
      </c>
      <c r="V142" s="308"/>
      <c r="AG142" s="24">
        <f>AG$5*Source_BEAu!IT141/SUM(Source_BEAu!IT$43:IT$280)</f>
        <v>0</v>
      </c>
      <c r="AH142" s="24">
        <f>AH$5*Source_BEAu!AW141/SUM(Source_BEAu!AW$43:AW$280)</f>
        <v>0</v>
      </c>
    </row>
    <row r="143" spans="1:34">
      <c r="A143" s="23" t="s">
        <v>271</v>
      </c>
      <c r="B143" s="281">
        <v>335210</v>
      </c>
      <c r="L143" s="302">
        <f>L$5*Spec!E$7*Source_EIA!M$86/Source_EPA_2007!H$6*Source_EIA!M$78/Source_EIA!M$86*Source_BEAu!Q142/SUM(Source_BEAu!Q$140:Q$156)</f>
        <v>0</v>
      </c>
      <c r="M143" s="302">
        <f>M$5*Spec!F$8*Source_EIA!I$86/Source_EPA_2007!H$13*Source_EIA!I$78/Source_EIA!I$86*Source_BEAu!Y142/SUM(Source_BEAu!Y$140:Y$156)</f>
        <v>3.8569946896536554E-2</v>
      </c>
      <c r="N143" s="302">
        <f>N$5*Source_BEAu!II142/Source_BEAu!II$427</f>
        <v>3.605639217188612E-3</v>
      </c>
      <c r="V143" s="308"/>
      <c r="AG143" s="24">
        <f>AG$5*Source_BEAu!IT142/SUM(Source_BEAu!IT$43:IT$280)</f>
        <v>0</v>
      </c>
      <c r="AH143" s="24">
        <f>AH$5*Source_BEAu!AW142/SUM(Source_BEAu!AW$43:AW$280)</f>
        <v>0</v>
      </c>
    </row>
    <row r="144" spans="1:34">
      <c r="A144" s="23" t="s">
        <v>272</v>
      </c>
      <c r="B144" s="281">
        <v>335221</v>
      </c>
      <c r="L144" s="302">
        <f>L$5*Spec!E$7*Source_EIA!M$86/Source_EPA_2007!H$6*Source_EIA!M$78/Source_EIA!M$86*Source_BEAu!Q143/SUM(Source_BEAu!Q$140:Q$156)</f>
        <v>0</v>
      </c>
      <c r="M144" s="302">
        <f>M$5*Spec!F$8*Source_EIA!I$86/Source_EPA_2007!H$13*Source_EIA!I$78/Source_EIA!I$86*Source_BEAu!Y143/SUM(Source_BEAu!Y$140:Y$156)</f>
        <v>0.11570984068960966</v>
      </c>
      <c r="N144" s="302">
        <f>N$5*Source_BEAu!II143/Source_BEAu!II$427</f>
        <v>9.0140980429715307E-3</v>
      </c>
      <c r="V144" s="308"/>
      <c r="AG144" s="24">
        <f>AG$5*Source_BEAu!IT143/SUM(Source_BEAu!IT$43:IT$280)</f>
        <v>0</v>
      </c>
      <c r="AH144" s="24">
        <f>AH$5*Source_BEAu!AW143/SUM(Source_BEAu!AW$43:AW$280)</f>
        <v>0</v>
      </c>
    </row>
    <row r="145" spans="1:34">
      <c r="A145" s="23" t="s">
        <v>273</v>
      </c>
      <c r="B145" s="281">
        <v>335222</v>
      </c>
      <c r="L145" s="302">
        <f>L$5*Spec!E$7*Source_EIA!M$86/Source_EPA_2007!H$6*Source_EIA!M$78/Source_EIA!M$86*Source_BEAu!Q144/SUM(Source_BEAu!Q$140:Q$156)</f>
        <v>0</v>
      </c>
      <c r="M145" s="302">
        <f>M$5*Spec!F$8*Source_EIA!I$86/Source_EPA_2007!H$13*Source_EIA!I$78/Source_EIA!I$86*Source_BEAu!Y144/SUM(Source_BEAu!Y$140:Y$156)</f>
        <v>6.7497407068938961E-2</v>
      </c>
      <c r="N145" s="302">
        <f>N$5*Source_BEAu!II144/Source_BEAu!II$427</f>
        <v>3.605639217188612E-3</v>
      </c>
      <c r="V145" s="308"/>
      <c r="AG145" s="24">
        <f>AG$5*Source_BEAu!IT144/SUM(Source_BEAu!IT$43:IT$280)</f>
        <v>0</v>
      </c>
      <c r="AH145" s="24">
        <f>AH$5*Source_BEAu!AW144/SUM(Source_BEAu!AW$43:AW$280)</f>
        <v>0</v>
      </c>
    </row>
    <row r="146" spans="1:34">
      <c r="A146" s="23" t="s">
        <v>274</v>
      </c>
      <c r="B146" s="281">
        <v>335224</v>
      </c>
      <c r="L146" s="302">
        <f>L$5*Spec!E$7*Source_EIA!M$86/Source_EPA_2007!H$6*Source_EIA!M$78/Source_EIA!M$86*Source_BEAu!Q145/SUM(Source_BEAu!Q$140:Q$156)</f>
        <v>0</v>
      </c>
      <c r="M146" s="302">
        <f>M$5*Spec!F$8*Source_EIA!I$86/Source_EPA_2007!H$13*Source_EIA!I$78/Source_EIA!I$86*Source_BEAu!Y145/SUM(Source_BEAu!Y$140:Y$156)</f>
        <v>0.11570984068960966</v>
      </c>
      <c r="N146" s="302">
        <f>N$5*Source_BEAu!II145/Source_BEAu!II$427</f>
        <v>5.4084588257829183E-3</v>
      </c>
      <c r="V146" s="308"/>
      <c r="AG146" s="24">
        <f>AG$5*Source_BEAu!IT145/SUM(Source_BEAu!IT$43:IT$280)</f>
        <v>0</v>
      </c>
      <c r="AH146" s="24">
        <f>AH$5*Source_BEAu!AW145/SUM(Source_BEAu!AW$43:AW$280)</f>
        <v>0</v>
      </c>
    </row>
    <row r="147" spans="1:34">
      <c r="A147" s="23" t="s">
        <v>275</v>
      </c>
      <c r="B147" s="281">
        <v>335228</v>
      </c>
      <c r="L147" s="302">
        <f>L$5*Spec!E$7*Source_EIA!M$86/Source_EPA_2007!H$6*Source_EIA!M$78/Source_EIA!M$86*Source_BEAu!Q146/SUM(Source_BEAu!Q$140:Q$156)</f>
        <v>0</v>
      </c>
      <c r="M147" s="302">
        <f>M$5*Spec!F$8*Source_EIA!I$86/Source_EPA_2007!H$13*Source_EIA!I$78/Source_EIA!I$86*Source_BEAu!Y146/SUM(Source_BEAu!Y$140:Y$156)</f>
        <v>2.8927460172402414E-2</v>
      </c>
      <c r="N147" s="302">
        <f>N$5*Source_BEAu!II146/Source_BEAu!II$427</f>
        <v>1.802819608594306E-3</v>
      </c>
      <c r="V147" s="308"/>
      <c r="AG147" s="24">
        <f>AG$5*Source_BEAu!IT146/SUM(Source_BEAu!IT$43:IT$280)</f>
        <v>0</v>
      </c>
      <c r="AH147" s="24">
        <f>AH$5*Source_BEAu!AW146/SUM(Source_BEAu!AW$43:AW$280)</f>
        <v>0</v>
      </c>
    </row>
    <row r="148" spans="1:34">
      <c r="A148" s="23" t="s">
        <v>276</v>
      </c>
      <c r="B148" s="281">
        <v>335311</v>
      </c>
      <c r="L148" s="302">
        <f>L$5*Spec!E$7*Source_EIA!M$86/Source_EPA_2007!H$6*Source_EIA!M$78/Source_EIA!M$86*Source_BEAu!Q147/SUM(Source_BEAu!Q$140:Q$156)</f>
        <v>0</v>
      </c>
      <c r="M148" s="302">
        <f>M$5*Spec!F$8*Source_EIA!I$86/Source_EPA_2007!H$13*Source_EIA!I$78/Source_EIA!I$86*Source_BEAu!Y147/SUM(Source_BEAu!Y$140:Y$156)</f>
        <v>0.14463730086201207</v>
      </c>
      <c r="N148" s="302">
        <f>N$5*Source_BEAu!II147/Source_BEAu!II$427</f>
        <v>0.16585940399067614</v>
      </c>
      <c r="V148" s="308"/>
      <c r="AG148" s="24">
        <f>AG$5*Source_BEAu!IT147/SUM(Source_BEAu!IT$43:IT$280)</f>
        <v>0</v>
      </c>
      <c r="AH148" s="24">
        <f>AH$5*Source_BEAu!AW147/SUM(Source_BEAu!AW$43:AW$280)</f>
        <v>0</v>
      </c>
    </row>
    <row r="149" spans="1:34">
      <c r="A149" s="23" t="s">
        <v>277</v>
      </c>
      <c r="B149" s="281">
        <v>335312</v>
      </c>
      <c r="L149" s="302">
        <f>L$5*Spec!E$7*Source_EIA!M$86/Source_EPA_2007!H$6*Source_EIA!M$78/Source_EIA!M$86*Source_BEAu!Q148/SUM(Source_BEAu!Q$140:Q$156)</f>
        <v>0</v>
      </c>
      <c r="M149" s="302">
        <f>M$5*Spec!F$8*Source_EIA!I$86/Source_EPA_2007!H$13*Source_EIA!I$78/Source_EIA!I$86*Source_BEAu!Y148/SUM(Source_BEAu!Y$140:Y$156)</f>
        <v>0.19767097784474982</v>
      </c>
      <c r="N149" s="302">
        <f>N$5*Source_BEAu!II148/Source_BEAu!II$427</f>
        <v>1.4422556868754448E-2</v>
      </c>
      <c r="V149" s="308"/>
      <c r="AG149" s="24">
        <f>AG$5*Source_BEAu!IT148/SUM(Source_BEAu!IT$43:IT$280)</f>
        <v>0</v>
      </c>
      <c r="AH149" s="24">
        <f>AH$5*Source_BEAu!AW148/SUM(Source_BEAu!AW$43:AW$280)</f>
        <v>0</v>
      </c>
    </row>
    <row r="150" spans="1:34">
      <c r="A150" s="23" t="s">
        <v>278</v>
      </c>
      <c r="B150" s="281">
        <v>335313</v>
      </c>
      <c r="L150" s="302">
        <f>L$5*Spec!E$7*Source_EIA!M$86/Source_EPA_2007!H$6*Source_EIA!M$78/Source_EIA!M$86*Source_BEAu!Q149/SUM(Source_BEAu!Q$140:Q$156)</f>
        <v>0</v>
      </c>
      <c r="M150" s="302">
        <f>M$5*Spec!F$8*Source_EIA!I$86/Source_EPA_2007!H$13*Source_EIA!I$78/Source_EIA!I$86*Source_BEAu!Y149/SUM(Source_BEAu!Y$140:Y$156)</f>
        <v>0.1108885973275426</v>
      </c>
      <c r="N150" s="302">
        <f>N$5*Source_BEAu!II149/Source_BEAu!II$427</f>
        <v>1.0816917651565837E-2</v>
      </c>
      <c r="V150" s="308"/>
      <c r="AG150" s="24">
        <f>AG$5*Source_BEAu!IT149/SUM(Source_BEAu!IT$43:IT$280)</f>
        <v>0</v>
      </c>
      <c r="AH150" s="24">
        <f>AH$5*Source_BEAu!AW149/SUM(Source_BEAu!AW$43:AW$280)</f>
        <v>0</v>
      </c>
    </row>
    <row r="151" spans="1:34">
      <c r="A151" s="23" t="s">
        <v>279</v>
      </c>
      <c r="B151" s="281">
        <v>335314</v>
      </c>
      <c r="L151" s="302">
        <f>L$5*Spec!E$7*Source_EIA!M$86/Source_EPA_2007!H$6*Source_EIA!M$78/Source_EIA!M$86*Source_BEAu!Q150/SUM(Source_BEAu!Q$140:Q$156)</f>
        <v>0</v>
      </c>
      <c r="M151" s="302">
        <f>M$5*Spec!F$8*Source_EIA!I$86/Source_EPA_2007!H$13*Source_EIA!I$78/Source_EIA!I$86*Source_BEAu!Y150/SUM(Source_BEAu!Y$140:Y$156)</f>
        <v>9.1603623879274315E-2</v>
      </c>
      <c r="N151" s="302">
        <f>N$5*Source_BEAu!II150/Source_BEAu!II$427</f>
        <v>1.802819608594306E-3</v>
      </c>
      <c r="V151" s="308"/>
      <c r="AG151" s="24">
        <f>AG$5*Source_BEAu!IT150/SUM(Source_BEAu!IT$43:IT$280)</f>
        <v>0</v>
      </c>
      <c r="AH151" s="24">
        <f>AH$5*Source_BEAu!AW150/SUM(Source_BEAu!AW$43:AW$280)</f>
        <v>0</v>
      </c>
    </row>
    <row r="152" spans="1:34">
      <c r="A152" s="23" t="s">
        <v>280</v>
      </c>
      <c r="B152" s="281">
        <v>335911</v>
      </c>
      <c r="L152" s="302">
        <f>L$5*Spec!E$7*Source_EIA!M$86/Source_EPA_2007!H$6*Source_EIA!M$78/Source_EIA!M$86*Source_BEAu!Q151/SUM(Source_BEAu!Q$140:Q$156)</f>
        <v>0</v>
      </c>
      <c r="M152" s="302">
        <f>M$5*Spec!F$8*Source_EIA!I$86/Source_EPA_2007!H$13*Source_EIA!I$78/Source_EIA!I$86*Source_BEAu!Y151/SUM(Source_BEAu!Y$140:Y$156)</f>
        <v>0.26516838491368883</v>
      </c>
      <c r="N152" s="302">
        <f>N$5*Source_BEAu!II151/Source_BEAu!II$427</f>
        <v>1.9831015694537369E-2</v>
      </c>
      <c r="V152" s="308"/>
      <c r="AG152" s="24">
        <f>AG$5*Source_BEAu!IT151/SUM(Source_BEAu!IT$43:IT$280)</f>
        <v>0</v>
      </c>
      <c r="AH152" s="24">
        <f>AH$5*Source_BEAu!AW151/SUM(Source_BEAu!AW$43:AW$280)</f>
        <v>0</v>
      </c>
    </row>
    <row r="153" spans="1:34">
      <c r="A153" s="23" t="s">
        <v>281</v>
      </c>
      <c r="B153" s="281">
        <v>335912</v>
      </c>
      <c r="L153" s="302">
        <f>L$5*Spec!E$7*Source_EIA!M$86/Source_EPA_2007!H$6*Source_EIA!M$78/Source_EIA!M$86*Source_BEAu!Q152/SUM(Source_BEAu!Q$140:Q$156)</f>
        <v>0</v>
      </c>
      <c r="M153" s="302">
        <f>M$5*Spec!F$8*Source_EIA!I$86/Source_EPA_2007!H$13*Source_EIA!I$78/Source_EIA!I$86*Source_BEAu!Y152/SUM(Source_BEAu!Y$140:Y$156)</f>
        <v>1.9284973448268277E-2</v>
      </c>
      <c r="N153" s="302">
        <f>N$5*Source_BEAu!II152/Source_BEAu!II$427</f>
        <v>1.802819608594306E-3</v>
      </c>
      <c r="V153" s="308"/>
      <c r="AG153" s="24">
        <f>AG$5*Source_BEAu!IT152/SUM(Source_BEAu!IT$43:IT$280)</f>
        <v>0</v>
      </c>
      <c r="AH153" s="24">
        <f>AH$5*Source_BEAu!AW152/SUM(Source_BEAu!AW$43:AW$280)</f>
        <v>0</v>
      </c>
    </row>
    <row r="154" spans="1:34">
      <c r="A154" s="23" t="s">
        <v>282</v>
      </c>
      <c r="B154" s="281">
        <v>335920</v>
      </c>
      <c r="L154" s="302">
        <f>L$5*Spec!E$7*Source_EIA!M$86/Source_EPA_2007!H$6*Source_EIA!M$78/Source_EIA!M$86*Source_BEAu!Q153/SUM(Source_BEAu!Q$140:Q$156)</f>
        <v>0</v>
      </c>
      <c r="M154" s="302">
        <f>M$5*Spec!F$8*Source_EIA!I$86/Source_EPA_2007!H$13*Source_EIA!I$78/Source_EIA!I$86*Source_BEAu!Y153/SUM(Source_BEAu!Y$140:Y$156)</f>
        <v>0.15910103094821326</v>
      </c>
      <c r="N154" s="302">
        <f>N$5*Source_BEAu!II153/Source_BEAu!II$427</f>
        <v>1.2619737260160142E-2</v>
      </c>
      <c r="V154" s="308"/>
      <c r="AG154" s="24">
        <f>AG$5*Source_BEAu!IT153/SUM(Source_BEAu!IT$43:IT$280)</f>
        <v>0</v>
      </c>
      <c r="AH154" s="24">
        <f>AH$5*Source_BEAu!AW153/SUM(Source_BEAu!AW$43:AW$280)</f>
        <v>0</v>
      </c>
    </row>
    <row r="155" spans="1:34">
      <c r="A155" s="23" t="s">
        <v>283</v>
      </c>
      <c r="B155" s="281">
        <v>335930</v>
      </c>
      <c r="L155" s="302">
        <f>L$5*Spec!E$7*Source_EIA!M$86/Source_EPA_2007!H$6*Source_EIA!M$78/Source_EIA!M$86*Source_BEAu!Q154/SUM(Source_BEAu!Q$140:Q$156)</f>
        <v>0</v>
      </c>
      <c r="M155" s="302">
        <f>M$5*Spec!F$8*Source_EIA!I$86/Source_EPA_2007!H$13*Source_EIA!I$78/Source_EIA!I$86*Source_BEAu!Y154/SUM(Source_BEAu!Y$140:Y$156)</f>
        <v>0.17838600439648156</v>
      </c>
      <c r="N155" s="302">
        <f>N$5*Source_BEAu!II154/Source_BEAu!II$427</f>
        <v>1.0816917651565837E-2</v>
      </c>
      <c r="V155" s="308"/>
      <c r="AG155" s="24">
        <f>AG$5*Source_BEAu!IT154/SUM(Source_BEAu!IT$43:IT$280)</f>
        <v>0</v>
      </c>
      <c r="AH155" s="24">
        <f>AH$5*Source_BEAu!AW154/SUM(Source_BEAu!AW$43:AW$280)</f>
        <v>0</v>
      </c>
    </row>
    <row r="156" spans="1:34">
      <c r="A156" s="23" t="s">
        <v>284</v>
      </c>
      <c r="B156" s="281">
        <v>335991</v>
      </c>
      <c r="L156" s="302">
        <f>L$5*Spec!E$7*Source_EIA!M$86/Source_EPA_2007!H$6*Source_EIA!M$78/Source_EIA!M$86*Source_BEAu!Q155/SUM(Source_BEAu!Q$140:Q$156)</f>
        <v>0</v>
      </c>
      <c r="M156" s="302">
        <f>M$5*Spec!F$8*Source_EIA!I$86/Source_EPA_2007!H$13*Source_EIA!I$78/Source_EIA!I$86*Source_BEAu!Y155/SUM(Source_BEAu!Y$140:Y$156)</f>
        <v>0.27481087163782297</v>
      </c>
      <c r="N156" s="302">
        <f>N$5*Source_BEAu!II155/Source_BEAu!II$427</f>
        <v>1.9831015694537369E-2</v>
      </c>
      <c r="V156" s="308"/>
      <c r="AG156" s="24">
        <f>AG$5*Source_BEAu!IT155/SUM(Source_BEAu!IT$43:IT$280)</f>
        <v>0</v>
      </c>
      <c r="AH156" s="24">
        <f>AH$5*Source_BEAu!AW155/SUM(Source_BEAu!AW$43:AW$280)</f>
        <v>0</v>
      </c>
    </row>
    <row r="157" spans="1:34">
      <c r="A157" s="23" t="s">
        <v>285</v>
      </c>
      <c r="B157" s="281">
        <v>335999</v>
      </c>
      <c r="L157" s="302">
        <f>L$5*Spec!E$7*Source_EIA!M$86/Source_EPA_2007!H$6*Source_EIA!M$78/Source_EIA!M$86*Source_BEAu!Q156/SUM(Source_BEAu!Q$140:Q$156)</f>
        <v>0</v>
      </c>
      <c r="M157" s="302">
        <f>M$5*Spec!F$8*Source_EIA!I$86/Source_EPA_2007!H$13*Source_EIA!I$78/Source_EIA!I$86*Source_BEAu!Y156/SUM(Source_BEAu!Y$140:Y$156)</f>
        <v>6.7497407068938961E-2</v>
      </c>
      <c r="N157" s="302">
        <f>N$5*Source_BEAu!II156/Source_BEAu!II$427</f>
        <v>5.4084588257829183E-3</v>
      </c>
      <c r="V157" s="308"/>
      <c r="AG157" s="24">
        <f>AG$5*Source_BEAu!IT156/SUM(Source_BEAu!IT$43:IT$280)</f>
        <v>0</v>
      </c>
      <c r="AH157" s="24">
        <f>AH$5*Source_BEAu!AW156/SUM(Source_BEAu!AW$43:AW$280)</f>
        <v>0</v>
      </c>
    </row>
    <row r="158" spans="1:34">
      <c r="A158" s="23" t="s">
        <v>286</v>
      </c>
      <c r="B158" s="281">
        <v>336111</v>
      </c>
      <c r="L158" s="302">
        <f>L$5*Spec!E$7*Source_EIA!M$86/Source_EPA_2007!H$6*Source_EIA!M80/Source_EIA!M$86</f>
        <v>0</v>
      </c>
      <c r="M158" s="302">
        <f>M$5*Spec!F$8*Source_EIA!I$86/Source_EPA_2007!H$13*Source_EIA!I80/Source_EIA!I$86</f>
        <v>1.1440810498185154</v>
      </c>
      <c r="N158" s="302">
        <f>N$5*Source_BEAu!II157*Source_EIA!R$79/Source_BEAu!II$427</f>
        <v>5.4296684682369686E-2</v>
      </c>
      <c r="U158" s="309">
        <f>Source_EIA!Z$79/Source_EIA!Z$87*U$5*Source_BEAu!Y157/SUM(Source_BEAu!Y$157:Y$181)</f>
        <v>0</v>
      </c>
      <c r="V158" s="309">
        <f>Source_EIA!AF$79/Source_EIA!AF$87*V$5*Source_BEAu!II157/SUM(Source_BEAu!II$157:II$181)</f>
        <v>1.8087855297157626E-3</v>
      </c>
      <c r="AG158" s="24">
        <f>AG$5*Source_BEAu!IT157/SUM(Source_BEAu!IT$43:IT$280)</f>
        <v>0</v>
      </c>
      <c r="AH158" s="24">
        <f>AH$5*Source_BEAu!AW157/SUM(Source_BEAu!AW$43:AW$280)</f>
        <v>0</v>
      </c>
    </row>
    <row r="159" spans="1:34">
      <c r="A159" s="23" t="s">
        <v>287</v>
      </c>
      <c r="B159" s="281">
        <v>336112</v>
      </c>
      <c r="L159" s="302">
        <f>L$5*Spec!E$7*Source_EIA!M$86/Source_EPA_2007!H$6*Source_EIA!M81/Source_EIA!M$86</f>
        <v>0</v>
      </c>
      <c r="M159" s="302">
        <f>M$5*Spec!F$8*Source_EIA!I$86/Source_EPA_2007!H$13*Source_EIA!I81/Source_EIA!I$86</f>
        <v>1.3075211997925891</v>
      </c>
      <c r="N159" s="302">
        <f>N$5*Source_BEAu!II158*Source_EIA!R$79/Source_BEAu!II$427</f>
        <v>8.1445027023554536E-2</v>
      </c>
      <c r="U159" s="309">
        <f>Source_EIA!Z$79/Source_EIA!Z$87*U$5*Source_BEAu!Y158/SUM(Source_BEAu!Y$157:Y$181)</f>
        <v>0</v>
      </c>
      <c r="V159" s="309">
        <f>Source_EIA!AF$79/Source_EIA!AF$87*V$5*Source_BEAu!II158/SUM(Source_BEAu!II$157:II$181)</f>
        <v>2.7131782945736438E-3</v>
      </c>
      <c r="AG159" s="24">
        <f>AG$5*Source_BEAu!IT158/SUM(Source_BEAu!IT$43:IT$280)</f>
        <v>0</v>
      </c>
      <c r="AH159" s="24">
        <f>AH$5*Source_BEAu!AW158/SUM(Source_BEAu!AW$43:AW$280)</f>
        <v>0</v>
      </c>
    </row>
    <row r="160" spans="1:34">
      <c r="A160" s="23" t="s">
        <v>288</v>
      </c>
      <c r="B160" s="281">
        <v>336120</v>
      </c>
      <c r="L160" s="302">
        <f>L$5*Spec!E$7*Source_EIA!M$86/Source_EPA_2007!H$6*(Source_EIA!M$79-SUM(Source_EIA!M$80:M$82))/Source_EIA!M$86*Source_BEAu!Q159/SUM(Source_BEAu!Q$159:Q$170,Source_BEAu!Q$176:Q$181)</f>
        <v>0</v>
      </c>
      <c r="M160" s="302">
        <f>M$5*Spec!F$8*Source_EIA!I$86/Source_EPA_2007!H$13*(Source_EIA!I$79-SUM(Source_EIA!I$80:I$82))/Source_EIA!I$86*Source_BEAu!Y159/SUM(Source_BEAu!Y$159:Y$170,Source_BEAu!Y$176:Y$181)</f>
        <v>0.32205905658608025</v>
      </c>
      <c r="N160" s="302">
        <f>N$5*Source_BEAu!II159*Source_EIA!R$79/Source_BEAu!II$427</f>
        <v>1.5270942566916476E-2</v>
      </c>
      <c r="U160" s="309">
        <f>Source_EIA!Z$79/Source_EIA!Z$87*U$5*Source_BEAu!Y159/SUM(Source_BEAu!Y$157:Y$181)</f>
        <v>0</v>
      </c>
      <c r="V160" s="309">
        <f>Source_EIA!AF$79/Source_EIA!AF$87*V$5*Source_BEAu!II159/SUM(Source_BEAu!II$157:II$181)</f>
        <v>5.0872093023255813E-4</v>
      </c>
      <c r="AG160" s="24">
        <f>AG$5*Source_BEAu!IT159/SUM(Source_BEAu!IT$43:IT$280)</f>
        <v>0</v>
      </c>
      <c r="AH160" s="24">
        <f>AH$5*Source_BEAu!AW159/SUM(Source_BEAu!AW$43:AW$280)</f>
        <v>0</v>
      </c>
    </row>
    <row r="161" spans="1:34">
      <c r="A161" s="23" t="s">
        <v>289</v>
      </c>
      <c r="B161" s="281">
        <v>336211</v>
      </c>
      <c r="L161" s="302">
        <f>L$5*Spec!E$7*Source_EIA!M$86/Source_EPA_2007!H$6*(Source_EIA!M$79-SUM(Source_EIA!M$80:M$82))/Source_EIA!M$86*Source_BEAu!Q160/SUM(Source_BEAu!Q$159:Q$170,Source_BEAu!Q$176:Q$181)</f>
        <v>0</v>
      </c>
      <c r="M161" s="302">
        <f>M$5*Spec!F$8*Source_EIA!I$86/Source_EPA_2007!H$13*(Source_EIA!I$79-SUM(Source_EIA!I$80:I$82))/Source_EIA!I$86*Source_BEAu!Y160/SUM(Source_BEAu!Y$159:Y$170,Source_BEAu!Y$176:Y$181)</f>
        <v>0.28627471696540469</v>
      </c>
      <c r="N161" s="302">
        <f>N$5*Source_BEAu!II160*Source_EIA!R$79/Source_BEAu!II$427</f>
        <v>1.3574171170592422E-2</v>
      </c>
      <c r="U161" s="309">
        <f>Source_EIA!Z$79/Source_EIA!Z$87*U$5*Source_BEAu!Y160/SUM(Source_BEAu!Y$157:Y$181)</f>
        <v>0</v>
      </c>
      <c r="V161" s="309">
        <f>Source_EIA!AF$79/Source_EIA!AF$87*V$5*Source_BEAu!II160/SUM(Source_BEAu!II$157:II$181)</f>
        <v>4.5219638242894065E-4</v>
      </c>
      <c r="AG161" s="24">
        <f>AG$5*Source_BEAu!IT160/SUM(Source_BEAu!IT$43:IT$280)</f>
        <v>0</v>
      </c>
      <c r="AH161" s="24">
        <f>AH$5*Source_BEAu!AW160/SUM(Source_BEAu!AW$43:AW$280)</f>
        <v>0</v>
      </c>
    </row>
    <row r="162" spans="1:34">
      <c r="A162" s="23" t="s">
        <v>290</v>
      </c>
      <c r="B162" s="281">
        <v>336212</v>
      </c>
      <c r="L162" s="302">
        <f>L$5*Spec!E$7*Source_EIA!M$86/Source_EPA_2007!H$6*(Source_EIA!M$79-SUM(Source_EIA!M$80:M$82))/Source_EIA!M$86*Source_BEAu!Q161/SUM(Source_BEAu!Q$159:Q$170,Source_BEAu!Q$176:Q$181)</f>
        <v>0</v>
      </c>
      <c r="M162" s="302">
        <f>M$5*Spec!F$8*Source_EIA!I$86/Source_EPA_2007!H$13*(Source_EIA!I$79-SUM(Source_EIA!I$80:I$82))/Source_EIA!I$86*Source_BEAu!Y161/SUM(Source_BEAu!Y$159:Y$170,Source_BEAu!Y$176:Y$181)</f>
        <v>0.15208344338787122</v>
      </c>
      <c r="N162" s="302">
        <f>N$5*Source_BEAu!II161*Source_EIA!R$79/Source_BEAu!II$427</f>
        <v>6.7870855852962108E-3</v>
      </c>
      <c r="U162" s="309">
        <f>Source_EIA!Z$79/Source_EIA!Z$87*U$5*Source_BEAu!Y161/SUM(Source_BEAu!Y$157:Y$181)</f>
        <v>0</v>
      </c>
      <c r="V162" s="309">
        <f>Source_EIA!AF$79/Source_EIA!AF$87*V$5*Source_BEAu!II161/SUM(Source_BEAu!II$157:II$181)</f>
        <v>2.2609819121447033E-4</v>
      </c>
      <c r="AG162" s="24">
        <f>AG$5*Source_BEAu!IT161/SUM(Source_BEAu!IT$43:IT$280)</f>
        <v>0</v>
      </c>
      <c r="AH162" s="24">
        <f>AH$5*Source_BEAu!AW161/SUM(Source_BEAu!AW$43:AW$280)</f>
        <v>0</v>
      </c>
    </row>
    <row r="163" spans="1:34">
      <c r="A163" s="23" t="s">
        <v>291</v>
      </c>
      <c r="B163" s="281">
        <v>336213</v>
      </c>
      <c r="L163" s="302">
        <f>L$5*Spec!E$7*Source_EIA!M$86/Source_EPA_2007!H$6*(Source_EIA!M$79-SUM(Source_EIA!M$80:M$82))/Source_EIA!M$86*Source_BEAu!Q162/SUM(Source_BEAu!Q$159:Q$170,Source_BEAu!Q$176:Q$181)</f>
        <v>0</v>
      </c>
      <c r="M163" s="302">
        <f>M$5*Spec!F$8*Source_EIA!I$86/Source_EPA_2007!H$13*(Source_EIA!I$79-SUM(Source_EIA!I$80:I$82))/Source_EIA!I$86*Source_BEAu!Y162/SUM(Source_BEAu!Y$159:Y$170,Source_BEAu!Y$176:Y$181)</f>
        <v>0.10735301886202674</v>
      </c>
      <c r="N163" s="302">
        <f>N$5*Source_BEAu!II162*Source_EIA!R$79/Source_BEAu!II$427</f>
        <v>5.0903141889721585E-3</v>
      </c>
      <c r="U163" s="309">
        <f>Source_EIA!Z$79/Source_EIA!Z$87*U$5*Source_BEAu!Y162/SUM(Source_BEAu!Y$157:Y$181)</f>
        <v>0</v>
      </c>
      <c r="V163" s="309">
        <f>Source_EIA!AF$79/Source_EIA!AF$87*V$5*Source_BEAu!II162/SUM(Source_BEAu!II$157:II$181)</f>
        <v>1.6957364341085274E-4</v>
      </c>
      <c r="AG163" s="24">
        <f>AG$5*Source_BEAu!IT162/SUM(Source_BEAu!IT$43:IT$280)</f>
        <v>0</v>
      </c>
      <c r="AH163" s="24">
        <f>AH$5*Source_BEAu!AW162/SUM(Source_BEAu!AW$43:AW$280)</f>
        <v>0</v>
      </c>
    </row>
    <row r="164" spans="1:34">
      <c r="A164" s="23" t="s">
        <v>292</v>
      </c>
      <c r="B164" s="281">
        <v>336214</v>
      </c>
      <c r="L164" s="302">
        <f>L$5*Spec!E$7*Source_EIA!M$86/Source_EPA_2007!H$6*(Source_EIA!M$79-SUM(Source_EIA!M$80:M$82))/Source_EIA!M$86*Source_BEAu!Q163/SUM(Source_BEAu!Q$159:Q$170,Source_BEAu!Q$176:Q$181)</f>
        <v>0</v>
      </c>
      <c r="M164" s="302">
        <f>M$5*Spec!F$8*Source_EIA!I$86/Source_EPA_2007!H$13*(Source_EIA!I$79-SUM(Source_EIA!I$80:I$82))/Source_EIA!I$86*Source_BEAu!Y163/SUM(Source_BEAu!Y$159:Y$170,Source_BEAu!Y$176:Y$181)</f>
        <v>0.25049037734472906</v>
      </c>
      <c r="N164" s="302">
        <f>N$5*Source_BEAu!II163*Source_EIA!R$79/Source_BEAu!II$427</f>
        <v>1.1877399774268368E-2</v>
      </c>
      <c r="U164" s="309">
        <f>Source_EIA!Z$79/Source_EIA!Z$87*U$5*Source_BEAu!Y163/SUM(Source_BEAu!Y$157:Y$181)</f>
        <v>0</v>
      </c>
      <c r="V164" s="309">
        <f>Source_EIA!AF$79/Source_EIA!AF$87*V$5*Source_BEAu!II163/SUM(Source_BEAu!II$157:II$181)</f>
        <v>3.9567183462532306E-4</v>
      </c>
      <c r="AG164" s="24">
        <f>AG$5*Source_BEAu!IT163/SUM(Source_BEAu!IT$43:IT$280)</f>
        <v>0</v>
      </c>
      <c r="AH164" s="24">
        <f>AH$5*Source_BEAu!AW163/SUM(Source_BEAu!AW$43:AW$280)</f>
        <v>0</v>
      </c>
    </row>
    <row r="165" spans="1:34">
      <c r="A165" s="23" t="s">
        <v>293</v>
      </c>
      <c r="B165" s="281">
        <v>336310</v>
      </c>
      <c r="L165" s="302">
        <f>L$5*Spec!E$7*Source_EIA!M$86/Source_EPA_2007!H$6*(Source_EIA!M$79-SUM(Source_EIA!M$80:M$82))/Source_EIA!M$86*Source_BEAu!Q164/SUM(Source_BEAu!Q$159:Q$170,Source_BEAu!Q$176:Q$181)</f>
        <v>0</v>
      </c>
      <c r="M165" s="302">
        <f>M$5*Spec!F$8*Source_EIA!I$86/Source_EPA_2007!H$13*(Source_EIA!I$79-SUM(Source_EIA!I$80:I$82))/Source_EIA!I$86*Source_BEAu!Y164/SUM(Source_BEAu!Y$159:Y$170,Source_BEAu!Y$176:Y$181)</f>
        <v>0.85882415089621389</v>
      </c>
      <c r="N165" s="302">
        <f>N$5*Source_BEAu!II164*Source_EIA!R$79/Source_BEAu!II$427</f>
        <v>3.5632199322805112E-2</v>
      </c>
      <c r="U165" s="309">
        <f>Source_EIA!Z$79/Source_EIA!Z$87*U$5*Source_BEAu!Y164/SUM(Source_BEAu!Y$157:Y$181)</f>
        <v>0</v>
      </c>
      <c r="V165" s="309">
        <f>Source_EIA!AF$79/Source_EIA!AF$87*V$5*Source_BEAu!II164/SUM(Source_BEAu!II$157:II$181)</f>
        <v>1.187015503875969E-3</v>
      </c>
      <c r="AG165" s="24">
        <f>AG$5*Source_BEAu!IT164/SUM(Source_BEAu!IT$43:IT$280)</f>
        <v>9.9331035880802763E-4</v>
      </c>
      <c r="AH165" s="24">
        <f>AH$5*Source_BEAu!AW164/SUM(Source_BEAu!AW$43:AW$280)</f>
        <v>0</v>
      </c>
    </row>
    <row r="166" spans="1:34">
      <c r="A166" s="23" t="s">
        <v>294</v>
      </c>
      <c r="B166" s="281">
        <v>336320</v>
      </c>
      <c r="L166" s="302">
        <f>L$5*Spec!E$7*Source_EIA!M$86/Source_EPA_2007!H$6*(Source_EIA!M$79-SUM(Source_EIA!M$80:M$82))/Source_EIA!M$86*Source_BEAu!Q165/SUM(Source_BEAu!Q$159:Q$170,Source_BEAu!Q$176:Q$181)</f>
        <v>0</v>
      </c>
      <c r="M166" s="302">
        <f>M$5*Spec!F$8*Source_EIA!I$86/Source_EPA_2007!H$13*(Source_EIA!I$79-SUM(Source_EIA!I$80:I$82))/Source_EIA!I$86*Source_BEAu!Y165/SUM(Source_BEAu!Y$159:Y$170,Source_BEAu!Y$176:Y$181)</f>
        <v>0.42941207544810694</v>
      </c>
      <c r="N166" s="302">
        <f>N$5*Source_BEAu!II165*Source_EIA!R$79/Source_BEAu!II$427</f>
        <v>1.8664485359564581E-2</v>
      </c>
      <c r="U166" s="309">
        <f>Source_EIA!Z$79/Source_EIA!Z$87*U$5*Source_BEAu!Y165/SUM(Source_BEAu!Y$157:Y$181)</f>
        <v>0</v>
      </c>
      <c r="V166" s="309">
        <f>Source_EIA!AF$79/Source_EIA!AF$87*V$5*Source_BEAu!II165/SUM(Source_BEAu!II$157:II$181)</f>
        <v>6.2177002583979331E-4</v>
      </c>
      <c r="AG166" s="24">
        <f>AG$5*Source_BEAu!IT165/SUM(Source_BEAu!IT$43:IT$280)</f>
        <v>0</v>
      </c>
      <c r="AH166" s="24">
        <f>AH$5*Source_BEAu!AW165/SUM(Source_BEAu!AW$43:AW$280)</f>
        <v>0</v>
      </c>
    </row>
    <row r="167" spans="1:34">
      <c r="A167" s="23" t="s">
        <v>295</v>
      </c>
      <c r="B167" s="281" t="s">
        <v>296</v>
      </c>
      <c r="L167" s="302">
        <f>L$5*Spec!E$7*Source_EIA!M$86/Source_EPA_2007!H$6*(Source_EIA!M$79-SUM(Source_EIA!M$80:M$82))/Source_EIA!M$86*Source_BEAu!Q166/SUM(Source_BEAu!Q$159:Q$170,Source_BEAu!Q$176:Q$181)</f>
        <v>0</v>
      </c>
      <c r="M167" s="302">
        <f>M$5*Spec!F$8*Source_EIA!I$86/Source_EPA_2007!H$13*(Source_EIA!I$79-SUM(Source_EIA!I$80:I$82))/Source_EIA!I$86*Source_BEAu!Y166/SUM(Source_BEAu!Y$159:Y$170,Source_BEAu!Y$176:Y$181)</f>
        <v>0.68884853769800491</v>
      </c>
      <c r="N167" s="302">
        <f>N$5*Source_BEAu!II166*Source_EIA!R$79/Source_BEAu!II$427</f>
        <v>3.2238656530156999E-2</v>
      </c>
      <c r="U167" s="309">
        <f>Source_EIA!Z$79/Source_EIA!Z$87*U$5*Source_BEAu!Y166/SUM(Source_BEAu!Y$157:Y$181)</f>
        <v>0</v>
      </c>
      <c r="V167" s="309">
        <f>Source_EIA!AF$79/Source_EIA!AF$87*V$5*Source_BEAu!II166/SUM(Source_BEAu!II$157:II$181)</f>
        <v>1.0739664082687339E-3</v>
      </c>
      <c r="AG167" s="24">
        <f>AG$5*Source_BEAu!IT166/SUM(Source_BEAu!IT$43:IT$280)</f>
        <v>2.9799310764240831E-3</v>
      </c>
      <c r="AH167" s="24">
        <f>AH$5*Source_BEAu!AW166/SUM(Source_BEAu!AW$43:AW$280)</f>
        <v>0</v>
      </c>
    </row>
    <row r="168" spans="1:34">
      <c r="A168" s="23" t="s">
        <v>297</v>
      </c>
      <c r="B168" s="281">
        <v>336350</v>
      </c>
      <c r="L168" s="302">
        <f>L$5*Spec!E$7*Source_EIA!M$86/Source_EPA_2007!H$6*(Source_EIA!M$79-SUM(Source_EIA!M$80:M$82))/Source_EIA!M$86*Source_BEAu!Q167/SUM(Source_BEAu!Q$159:Q$170,Source_BEAu!Q$176:Q$181)</f>
        <v>0</v>
      </c>
      <c r="M168" s="302">
        <f>M$5*Spec!F$8*Source_EIA!I$86/Source_EPA_2007!H$13*(Source_EIA!I$79-SUM(Source_EIA!I$80:I$82))/Source_EIA!I$86*Source_BEAu!Y167/SUM(Source_BEAu!Y$159:Y$170,Source_BEAu!Y$176:Y$181)</f>
        <v>1.4045353301115167</v>
      </c>
      <c r="N168" s="302">
        <f>N$5*Source_BEAu!II167*Source_EIA!R$79/Source_BEAu!II$427</f>
        <v>5.5993456078693743E-2</v>
      </c>
      <c r="U168" s="309">
        <f>Source_EIA!Z$79/Source_EIA!Z$87*U$5*Source_BEAu!Y167/SUM(Source_BEAu!Y$157:Y$181)</f>
        <v>0</v>
      </c>
      <c r="V168" s="309">
        <f>Source_EIA!AF$79/Source_EIA!AF$87*V$5*Source_BEAu!II167/SUM(Source_BEAu!II$157:II$181)</f>
        <v>1.86531007751938E-3</v>
      </c>
      <c r="AG168" s="24">
        <f>AG$5*Source_BEAu!IT167/SUM(Source_BEAu!IT$43:IT$280)</f>
        <v>9.9331035880802763E-4</v>
      </c>
      <c r="AH168" s="24">
        <f>AH$5*Source_BEAu!AW167/SUM(Source_BEAu!AW$43:AW$280)</f>
        <v>0</v>
      </c>
    </row>
    <row r="169" spans="1:34">
      <c r="A169" s="23" t="s">
        <v>298</v>
      </c>
      <c r="B169" s="281">
        <v>336360</v>
      </c>
      <c r="L169" s="302">
        <f>L$5*Spec!E$7*Source_EIA!M$86/Source_EPA_2007!H$6*(Source_EIA!M$79-SUM(Source_EIA!M$80:M$82))/Source_EIA!M$86*Source_BEAu!Q168/SUM(Source_BEAu!Q$159:Q$170,Source_BEAu!Q$176:Q$181)</f>
        <v>0</v>
      </c>
      <c r="M169" s="302">
        <f>M$5*Spec!F$8*Source_EIA!I$86/Source_EPA_2007!H$13*(Source_EIA!I$79-SUM(Source_EIA!I$80:I$82))/Source_EIA!I$86*Source_BEAu!Y168/SUM(Source_BEAu!Y$159:Y$170,Source_BEAu!Y$176:Y$181)</f>
        <v>0.34889731130158691</v>
      </c>
      <c r="N169" s="302">
        <f>N$5*Source_BEAu!II168*Source_EIA!R$79/Source_BEAu!II$427</f>
        <v>1.5270942566916476E-2</v>
      </c>
      <c r="U169" s="309">
        <f>Source_EIA!Z$79/Source_EIA!Z$87*U$5*Source_BEAu!Y168/SUM(Source_BEAu!Y$157:Y$181)</f>
        <v>0</v>
      </c>
      <c r="V169" s="309">
        <f>Source_EIA!AF$79/Source_EIA!AF$87*V$5*Source_BEAu!II168/SUM(Source_BEAu!II$157:II$181)</f>
        <v>5.0872093023255813E-4</v>
      </c>
      <c r="AG169" s="24">
        <f>AG$5*Source_BEAu!IT168/SUM(Source_BEAu!IT$43:IT$280)</f>
        <v>0</v>
      </c>
      <c r="AH169" s="24">
        <f>AH$5*Source_BEAu!AW168/SUM(Source_BEAu!AW$43:AW$280)</f>
        <v>0.12829721362229105</v>
      </c>
    </row>
    <row r="170" spans="1:34">
      <c r="A170" s="23" t="s">
        <v>299</v>
      </c>
      <c r="B170" s="281">
        <v>336370</v>
      </c>
      <c r="L170" s="302">
        <f>L$5*Spec!E$7*Source_EIA!M$86/Source_EPA_2007!H$6*(Source_EIA!M$79-SUM(Source_EIA!M$80:M$82))/Source_EIA!M$86*Source_BEAu!Q169/SUM(Source_BEAu!Q$159:Q$170,Source_BEAu!Q$176:Q$181)</f>
        <v>0</v>
      </c>
      <c r="M170" s="302">
        <f>M$5*Spec!F$8*Source_EIA!I$86/Source_EPA_2007!H$13*(Source_EIA!I$79-SUM(Source_EIA!I$80:I$82))/Source_EIA!I$86*Source_BEAu!Y169/SUM(Source_BEAu!Y$159:Y$170,Source_BEAu!Y$176:Y$181)</f>
        <v>0.92144674523239634</v>
      </c>
      <c r="N170" s="302">
        <f>N$5*Source_BEAu!II169*Source_EIA!R$79/Source_BEAu!II$427</f>
        <v>4.0722513511777268E-2</v>
      </c>
      <c r="U170" s="309">
        <f>Source_EIA!Z$79/Source_EIA!Z$87*U$5*Source_BEAu!Y169/SUM(Source_BEAu!Y$157:Y$181)</f>
        <v>0</v>
      </c>
      <c r="V170" s="309">
        <f>Source_EIA!AF$79/Source_EIA!AF$87*V$5*Source_BEAu!II169/SUM(Source_BEAu!II$157:II$181)</f>
        <v>1.3565891472868219E-3</v>
      </c>
      <c r="AG170" s="24">
        <f>AG$5*Source_BEAu!IT169/SUM(Source_BEAu!IT$43:IT$280)</f>
        <v>9.9331035880802763E-4</v>
      </c>
      <c r="AH170" s="24">
        <f>AH$5*Source_BEAu!AW169/SUM(Source_BEAu!AW$43:AW$280)</f>
        <v>0</v>
      </c>
    </row>
    <row r="171" spans="1:34">
      <c r="A171" s="23" t="s">
        <v>300</v>
      </c>
      <c r="B171" s="281">
        <v>336390</v>
      </c>
      <c r="L171" s="302">
        <f>L$5*Spec!E$7*Source_EIA!M$86/Source_EPA_2007!H$6*(Source_EIA!M$79-SUM(Source_EIA!M$80:M$82))/Source_EIA!M$86*Source_BEAu!Q170/SUM(Source_BEAu!Q$159:Q$170,Source_BEAu!Q$176:Q$181)</f>
        <v>0</v>
      </c>
      <c r="M171" s="302">
        <f>M$5*Spec!F$8*Source_EIA!I$86/Source_EPA_2007!H$13*(Source_EIA!I$79-SUM(Source_EIA!I$80:I$82))/Source_EIA!I$86*Source_BEAu!Y170/SUM(Source_BEAu!Y$159:Y$170,Source_BEAu!Y$176:Y$181)</f>
        <v>1.5297805187838811</v>
      </c>
      <c r="N171" s="302">
        <f>N$5*Source_BEAu!II170*Source_EIA!R$79/Source_BEAu!II$427</f>
        <v>6.6174084456638069E-2</v>
      </c>
      <c r="U171" s="309">
        <f>Source_EIA!Z$79/Source_EIA!Z$87*U$5*Source_BEAu!Y170/SUM(Source_BEAu!Y$157:Y$181)</f>
        <v>0</v>
      </c>
      <c r="V171" s="309">
        <f>Source_EIA!AF$79/Source_EIA!AF$87*V$5*Source_BEAu!II170/SUM(Source_BEAu!II$157:II$181)</f>
        <v>2.2044573643410855E-3</v>
      </c>
      <c r="AG171" s="24">
        <f>AG$5*Source_BEAu!IT170/SUM(Source_BEAu!IT$43:IT$280)</f>
        <v>1.9866207176160553E-3</v>
      </c>
      <c r="AH171" s="24">
        <f>AH$5*Source_BEAu!AW170/SUM(Source_BEAu!AW$43:AW$280)</f>
        <v>0.27492260061919505</v>
      </c>
    </row>
    <row r="172" spans="1:34">
      <c r="A172" s="23" t="s">
        <v>301</v>
      </c>
      <c r="B172" s="281">
        <v>336411</v>
      </c>
      <c r="L172" s="302">
        <f>L$5*Spec!E$7*Source_EIA!M$86/Source_EPA_2007!H$6*Source_EIA!M83/Source_EIA!M$86</f>
        <v>0</v>
      </c>
      <c r="M172" s="302">
        <f>M$5*Spec!F$8*Source_EIA!I$86/Source_EPA_2007!H$13*Source_EIA!I83/Source_EIA!I$86</f>
        <v>0.43584039993086304</v>
      </c>
      <c r="N172" s="302">
        <f>N$5*Source_BEAu!II171*Source_EIA!R$79/Source_BEAu!II$427</f>
        <v>6.4477313060313998E-2</v>
      </c>
      <c r="U172" s="309">
        <f>Source_EIA!Z$79/Source_EIA!Z$87*U$5*Source_BEAu!Y171/SUM(Source_BEAu!Y$157:Y$181)</f>
        <v>0</v>
      </c>
      <c r="V172" s="309">
        <f>Source_EIA!AF$79/Source_EIA!AF$87*V$5*Source_BEAu!II171/SUM(Source_BEAu!II$157:II$181)</f>
        <v>2.1479328165374678E-3</v>
      </c>
      <c r="AG172" s="24">
        <f>AG$5*Source_BEAu!IT171/SUM(Source_BEAu!IT$43:IT$280)</f>
        <v>0</v>
      </c>
      <c r="AH172" s="24">
        <f>AH$5*Source_BEAu!AW171/SUM(Source_BEAu!AW$43:AW$280)</f>
        <v>0</v>
      </c>
    </row>
    <row r="173" spans="1:34">
      <c r="A173" s="23" t="s">
        <v>302</v>
      </c>
      <c r="B173" s="281">
        <v>336412</v>
      </c>
      <c r="L173" s="302">
        <f>L$5*Spec!E$7*Source_EIA!M$86/Source_EPA_2007!H$6*(Source_EIA!M$82-Source_EIA!M$83)/Source_EIA!M$86*Source_BEAu!Q172/SUM(Source_BEAu!Q$172:Q$175)</f>
        <v>0</v>
      </c>
      <c r="M173" s="302">
        <f>M$5*Spec!F$8*Source_EIA!I$86/Source_EPA_2007!H$13*(Source_EIA!I$82-Source_EIA!I$83)/Source_EIA!I$86*Source_BEAu!Y172/SUM(Source_BEAu!Y$172:Y$175)</f>
        <v>0.55897019901446998</v>
      </c>
      <c r="N173" s="302">
        <f>N$5*Source_BEAu!II172*Source_EIA!R$79/Source_BEAu!II$427</f>
        <v>4.2419284908101325E-2</v>
      </c>
      <c r="U173" s="309">
        <f>Source_EIA!Z$79/Source_EIA!Z$87*U$5*Source_BEAu!Y172/SUM(Source_BEAu!Y$157:Y$181)</f>
        <v>0</v>
      </c>
      <c r="V173" s="309">
        <f>Source_EIA!AF$79/Source_EIA!AF$87*V$5*Source_BEAu!II172/SUM(Source_BEAu!II$157:II$181)</f>
        <v>1.4131136950904393E-3</v>
      </c>
      <c r="AG173" s="24">
        <f>AG$5*Source_BEAu!IT172/SUM(Source_BEAu!IT$43:IT$280)</f>
        <v>0</v>
      </c>
      <c r="AH173" s="24">
        <f>AH$5*Source_BEAu!AW172/SUM(Source_BEAu!AW$43:AW$280)</f>
        <v>0</v>
      </c>
    </row>
    <row r="174" spans="1:34">
      <c r="A174" s="23" t="s">
        <v>303</v>
      </c>
      <c r="B174" s="281">
        <v>336413</v>
      </c>
      <c r="L174" s="302">
        <f>L$5*Spec!E$7*Source_EIA!M$86/Source_EPA_2007!H$6*(Source_EIA!M$82-Source_EIA!M$83)/Source_EIA!M$86*Source_BEAu!Q173/SUM(Source_BEAu!Q$172:Q$175)</f>
        <v>0</v>
      </c>
      <c r="M174" s="302">
        <f>M$5*Spec!F$8*Source_EIA!I$86/Source_EPA_2007!H$13*(Source_EIA!I$82-Source_EIA!I$83)/Source_EIA!I$86*Source_BEAu!Y173/SUM(Source_BEAu!Y$172:Y$175)</f>
        <v>0.47297478378147467</v>
      </c>
      <c r="N174" s="302">
        <f>N$5*Source_BEAu!II173*Source_EIA!R$79/Source_BEAu!II$427</f>
        <v>0.20530933895521039</v>
      </c>
      <c r="U174" s="309">
        <f>Source_EIA!Z$79/Source_EIA!Z$87*U$5*Source_BEAu!Y173/SUM(Source_BEAu!Y$157:Y$181)</f>
        <v>0</v>
      </c>
      <c r="V174" s="309">
        <f>Source_EIA!AF$79/Source_EIA!AF$87*V$5*Source_BEAu!II173/SUM(Source_BEAu!II$157:II$181)</f>
        <v>6.8394702842377274E-3</v>
      </c>
      <c r="AG174" s="24">
        <f>AG$5*Source_BEAu!IT173/SUM(Source_BEAu!IT$43:IT$280)</f>
        <v>0</v>
      </c>
      <c r="AH174" s="24">
        <f>AH$5*Source_BEAu!AW173/SUM(Source_BEAu!AW$43:AW$280)</f>
        <v>0</v>
      </c>
    </row>
    <row r="175" spans="1:34">
      <c r="A175" s="23" t="s">
        <v>304</v>
      </c>
      <c r="B175" s="281">
        <v>336414</v>
      </c>
      <c r="L175" s="302">
        <f>L$5*Spec!E$7*Source_EIA!M$86/Source_EPA_2007!H$6*(Source_EIA!M$82-Source_EIA!M$83)/Source_EIA!M$86*Source_BEAu!Q174/SUM(Source_BEAu!Q$172:Q$175)</f>
        <v>0</v>
      </c>
      <c r="M175" s="302">
        <f>M$5*Spec!F$8*Source_EIA!I$86/Source_EPA_2007!H$13*(Source_EIA!I$82-Source_EIA!I$83)/Source_EIA!I$86*Source_BEAu!Y174/SUM(Source_BEAu!Y$172:Y$175)</f>
        <v>2.6873567260311058E-2</v>
      </c>
      <c r="N175" s="302">
        <f>N$5*Source_BEAu!II174*Source_EIA!R$79/Source_BEAu!II$427</f>
        <v>1.6967713963240527E-3</v>
      </c>
      <c r="U175" s="309">
        <f>Source_EIA!Z$79/Source_EIA!Z$87*U$5*Source_BEAu!Y174/SUM(Source_BEAu!Y$157:Y$181)</f>
        <v>0</v>
      </c>
      <c r="V175" s="309">
        <f>Source_EIA!AF$79/Source_EIA!AF$87*V$5*Source_BEAu!II174/SUM(Source_BEAu!II$157:II$181)</f>
        <v>5.6524547803617582E-5</v>
      </c>
      <c r="AG175" s="24">
        <f>AG$5*Source_BEAu!IT174/SUM(Source_BEAu!IT$43:IT$280)</f>
        <v>0</v>
      </c>
      <c r="AH175" s="24">
        <f>AH$5*Source_BEAu!AW174/SUM(Source_BEAu!AW$43:AW$280)</f>
        <v>0</v>
      </c>
    </row>
    <row r="176" spans="1:34">
      <c r="A176" s="23" t="s">
        <v>305</v>
      </c>
      <c r="B176" s="281" t="s">
        <v>306</v>
      </c>
      <c r="L176" s="302">
        <f>L$5*Spec!E$7*Source_EIA!M$86/Source_EPA_2007!H$6*(Source_EIA!M$82-Source_EIA!M$83)/Source_EIA!M$86*Source_BEAu!Q175/SUM(Source_BEAu!Q$172:Q$175)</f>
        <v>0</v>
      </c>
      <c r="M176" s="302">
        <f>M$5*Spec!F$8*Source_EIA!I$86/Source_EPA_2007!H$13*(Source_EIA!I$82-Source_EIA!I$83)/Source_EIA!I$86*Source_BEAu!Y175/SUM(Source_BEAu!Y$172:Y$175)</f>
        <v>0.1397425497536175</v>
      </c>
      <c r="N176" s="302">
        <f>N$5*Source_BEAu!II175*Source_EIA!R$79/Source_BEAu!II$427</f>
        <v>8.4838569816202639E-3</v>
      </c>
      <c r="U176" s="309">
        <f>Source_EIA!Z$79/Source_EIA!Z$87*U$5*Source_BEAu!Y175/SUM(Source_BEAu!Y$157:Y$181)</f>
        <v>0</v>
      </c>
      <c r="V176" s="309">
        <f>Source_EIA!AF$79/Source_EIA!AF$87*V$5*Source_BEAu!II175/SUM(Source_BEAu!II$157:II$181)</f>
        <v>2.8262273901808789E-4</v>
      </c>
      <c r="AG176" s="24">
        <f>AG$5*Source_BEAu!IT175/SUM(Source_BEAu!IT$43:IT$280)</f>
        <v>0</v>
      </c>
      <c r="AH176" s="24">
        <f>AH$5*Source_BEAu!AW175/SUM(Source_BEAu!AW$43:AW$280)</f>
        <v>0</v>
      </c>
    </row>
    <row r="177" spans="1:34">
      <c r="A177" s="23" t="s">
        <v>307</v>
      </c>
      <c r="B177" s="281">
        <v>336500</v>
      </c>
      <c r="L177" s="302">
        <f>L$5*Spec!E$7*Source_EIA!M$86/Source_EPA_2007!H$6*(Source_EIA!M$79-SUM(Source_EIA!M$80:M$82))/Source_EIA!M$86*Source_BEAu!Q176/SUM(Source_BEAu!Q$159:Q$170,Source_BEAu!Q$176:Q$181)</f>
        <v>0</v>
      </c>
      <c r="M177" s="302">
        <f>M$5*Spec!F$8*Source_EIA!I$86/Source_EPA_2007!H$13*(Source_EIA!I$79-SUM(Source_EIA!I$80:I$82))/Source_EIA!I$86*Source_BEAu!Y176/SUM(Source_BEAu!Y$159:Y$170,Source_BEAu!Y$176:Y$181)</f>
        <v>0.6709563678876671</v>
      </c>
      <c r="N177" s="302">
        <f>N$5*Source_BEAu!II176*Source_EIA!R$79/Source_BEAu!II$427</f>
        <v>3.3935427926481056E-2</v>
      </c>
      <c r="U177" s="309">
        <f>Source_EIA!Z$79/Source_EIA!Z$87*U$5*Source_BEAu!Y176/SUM(Source_BEAu!Y$157:Y$181)</f>
        <v>0</v>
      </c>
      <c r="V177" s="309">
        <f>Source_EIA!AF$79/Source_EIA!AF$87*V$5*Source_BEAu!II176/SUM(Source_BEAu!II$157:II$181)</f>
        <v>1.1304909560723516E-3</v>
      </c>
      <c r="AG177" s="24">
        <f>AG$5*Source_BEAu!IT176/SUM(Source_BEAu!IT$43:IT$280)</f>
        <v>0</v>
      </c>
      <c r="AH177" s="24">
        <f>AH$5*Source_BEAu!AW176/SUM(Source_BEAu!AW$43:AW$280)</f>
        <v>0</v>
      </c>
    </row>
    <row r="178" spans="1:34">
      <c r="A178" s="23" t="s">
        <v>308</v>
      </c>
      <c r="B178" s="281">
        <v>336611</v>
      </c>
      <c r="L178" s="302">
        <f>L$5*Spec!E$7*Source_EIA!M$86/Source_EPA_2007!H$6*(Source_EIA!M$79-SUM(Source_EIA!M$80:M$82))/Source_EIA!M$86*Source_BEAu!Q177/SUM(Source_BEAu!Q$159:Q$170,Source_BEAu!Q$176:Q$181)</f>
        <v>0</v>
      </c>
      <c r="M178" s="302">
        <f>M$5*Spec!F$8*Source_EIA!I$86/Source_EPA_2007!H$13*(Source_EIA!I$79-SUM(Source_EIA!I$80:I$82))/Source_EIA!I$86*Source_BEAu!Y177/SUM(Source_BEAu!Y$159:Y$170,Source_BEAu!Y$176:Y$181)</f>
        <v>0.38468165092226253</v>
      </c>
      <c r="N178" s="302">
        <f>N$5*Source_BEAu!II177*Source_EIA!R$79/Source_BEAu!II$427</f>
        <v>2.8845113737508896E-2</v>
      </c>
      <c r="U178" s="309">
        <f>Source_EIA!Z$79/Source_EIA!Z$87*U$5*Source_BEAu!Y177/SUM(Source_BEAu!Y$157:Y$181)</f>
        <v>0</v>
      </c>
      <c r="V178" s="309">
        <f>Source_EIA!AF$79/Source_EIA!AF$87*V$5*Source_BEAu!II177/SUM(Source_BEAu!II$157:II$181)</f>
        <v>9.6091731266149884E-4</v>
      </c>
      <c r="AG178" s="24">
        <f>AG$5*Source_BEAu!IT177/SUM(Source_BEAu!IT$43:IT$280)</f>
        <v>0</v>
      </c>
      <c r="AH178" s="24">
        <f>AH$5*Source_BEAu!AW177/SUM(Source_BEAu!AW$43:AW$280)</f>
        <v>0</v>
      </c>
    </row>
    <row r="179" spans="1:34">
      <c r="A179" s="23" t="s">
        <v>309</v>
      </c>
      <c r="B179" s="281">
        <v>336612</v>
      </c>
      <c r="L179" s="302">
        <f>L$5*Spec!E$7*Source_EIA!M$86/Source_EPA_2007!H$6*(Source_EIA!M$79-SUM(Source_EIA!M$80:M$82))/Source_EIA!M$86*Source_BEAu!Q178/SUM(Source_BEAu!Q$159:Q$170,Source_BEAu!Q$176:Q$181)</f>
        <v>0</v>
      </c>
      <c r="M179" s="302">
        <f>M$5*Spec!F$8*Source_EIA!I$86/Source_EPA_2007!H$13*(Source_EIA!I$79-SUM(Source_EIA!I$80:I$82))/Source_EIA!I$86*Source_BEAu!Y178/SUM(Source_BEAu!Y$159:Y$170,Source_BEAu!Y$176:Y$181)</f>
        <v>0.27732863206023572</v>
      </c>
      <c r="N179" s="302">
        <f>N$5*Source_BEAu!II178*Source_EIA!R$79/Source_BEAu!II$427</f>
        <v>1.3574171170592422E-2</v>
      </c>
      <c r="U179" s="309">
        <f>Source_EIA!Z$79/Source_EIA!Z$87*U$5*Source_BEAu!Y178/SUM(Source_BEAu!Y$157:Y$181)</f>
        <v>0</v>
      </c>
      <c r="V179" s="309">
        <f>Source_EIA!AF$79/Source_EIA!AF$87*V$5*Source_BEAu!II178/SUM(Source_BEAu!II$157:II$181)</f>
        <v>4.5219638242894065E-4</v>
      </c>
      <c r="AG179" s="24">
        <f>AG$5*Source_BEAu!IT178/SUM(Source_BEAu!IT$43:IT$280)</f>
        <v>0</v>
      </c>
      <c r="AH179" s="24">
        <f>AH$5*Source_BEAu!AW178/SUM(Source_BEAu!AW$43:AW$280)</f>
        <v>0</v>
      </c>
    </row>
    <row r="180" spans="1:34">
      <c r="A180" s="23" t="s">
        <v>310</v>
      </c>
      <c r="B180" s="281">
        <v>336991</v>
      </c>
      <c r="L180" s="302">
        <f>L$5*Spec!E$7*Source_EIA!M$86/Source_EPA_2007!H$6*(Source_EIA!M$79-SUM(Source_EIA!M$80:M$82))/Source_EIA!M$86*Source_BEAu!Q179/SUM(Source_BEAu!Q$159:Q$170,Source_BEAu!Q$176:Q$181)</f>
        <v>0</v>
      </c>
      <c r="M180" s="302">
        <f>M$5*Spec!F$8*Source_EIA!I$86/Source_EPA_2007!H$13*(Source_EIA!I$79-SUM(Source_EIA!I$80:I$82))/Source_EIA!I$86*Source_BEAu!Y179/SUM(Source_BEAu!Y$159:Y$170,Source_BEAu!Y$176:Y$181)</f>
        <v>4.4730424525844477E-2</v>
      </c>
      <c r="N180" s="302">
        <f>N$5*Source_BEAu!II179*Source_EIA!R$79/Source_BEAu!II$427</f>
        <v>3.3935427926481054E-3</v>
      </c>
      <c r="U180" s="309">
        <f>Source_EIA!Z$79/Source_EIA!Z$87*U$5*Source_BEAu!Y179/SUM(Source_BEAu!Y$157:Y$181)</f>
        <v>0</v>
      </c>
      <c r="V180" s="309">
        <f>Source_EIA!AF$79/Source_EIA!AF$87*V$5*Source_BEAu!II179/SUM(Source_BEAu!II$157:II$181)</f>
        <v>1.1304909560723516E-4</v>
      </c>
      <c r="AG180" s="24">
        <f>AG$5*Source_BEAu!IT179/SUM(Source_BEAu!IT$43:IT$280)</f>
        <v>0</v>
      </c>
      <c r="AH180" s="24">
        <f>AH$5*Source_BEAu!AW179/SUM(Source_BEAu!AW$43:AW$280)</f>
        <v>0</v>
      </c>
    </row>
    <row r="181" spans="1:34">
      <c r="A181" s="23" t="s">
        <v>311</v>
      </c>
      <c r="B181" s="281">
        <v>336992</v>
      </c>
      <c r="L181" s="302">
        <f>L$5*Spec!E$7*Source_EIA!M$86/Source_EPA_2007!H$6*(Source_EIA!M$79-SUM(Source_EIA!M$80:M$82))/Source_EIA!M$86*Source_BEAu!Q180/SUM(Source_BEAu!Q$159:Q$170,Source_BEAu!Q$176:Q$181)</f>
        <v>0</v>
      </c>
      <c r="M181" s="302">
        <f>M$5*Spec!F$8*Source_EIA!I$86/Source_EPA_2007!H$13*(Source_EIA!I$79-SUM(Source_EIA!I$80:I$82))/Source_EIA!I$86*Source_BEAu!Y180/SUM(Source_BEAu!Y$159:Y$170,Source_BEAu!Y$176:Y$181)</f>
        <v>0.30416688677574244</v>
      </c>
      <c r="N181" s="302">
        <f>N$5*Source_BEAu!II180*Source_EIA!R$79/Source_BEAu!II$427</f>
        <v>1.5270942566916476E-2</v>
      </c>
      <c r="U181" s="309">
        <f>Source_EIA!Z$79/Source_EIA!Z$87*U$5*Source_BEAu!Y180/SUM(Source_BEAu!Y$157:Y$181)</f>
        <v>0</v>
      </c>
      <c r="V181" s="309">
        <f>Source_EIA!AF$79/Source_EIA!AF$87*V$5*Source_BEAu!II180/SUM(Source_BEAu!II$157:II$181)</f>
        <v>5.0872093023255813E-4</v>
      </c>
      <c r="AG181" s="24">
        <f>AG$5*Source_BEAu!IT180/SUM(Source_BEAu!IT$43:IT$280)</f>
        <v>4.9665517940401379E-3</v>
      </c>
      <c r="AH181" s="24">
        <f>AH$5*Source_BEAu!AW180/SUM(Source_BEAu!AW$43:AW$280)</f>
        <v>0</v>
      </c>
    </row>
    <row r="182" spans="1:34">
      <c r="A182" s="23" t="s">
        <v>312</v>
      </c>
      <c r="B182" s="281">
        <v>336999</v>
      </c>
      <c r="L182" s="302">
        <f>L$5*Spec!E$7*Source_EIA!M$86/Source_EPA_2007!H$6*(Source_EIA!M$79-SUM(Source_EIA!M$80:M$82))/Source_EIA!M$86*Source_BEAu!Q181/SUM(Source_BEAu!Q$159:Q$170,Source_BEAu!Q$176:Q$181)</f>
        <v>0</v>
      </c>
      <c r="M182" s="302">
        <f>M$5*Spec!F$8*Source_EIA!I$86/Source_EPA_2007!H$13*(Source_EIA!I$79-SUM(Source_EIA!I$80:I$82))/Source_EIA!I$86*Source_BEAu!Y181/SUM(Source_BEAu!Y$159:Y$170,Source_BEAu!Y$176:Y$181)</f>
        <v>0.11629910376719564</v>
      </c>
      <c r="N182" s="302">
        <f>N$5*Source_BEAu!II181*Source_EIA!R$79/Source_BEAu!II$427</f>
        <v>5.0903141889721585E-3</v>
      </c>
      <c r="U182" s="309">
        <f>Source_EIA!Z$79/Source_EIA!Z$87*U$5*Source_BEAu!Y181/SUM(Source_BEAu!Y$157:Y$181)</f>
        <v>0</v>
      </c>
      <c r="V182" s="309">
        <f>Source_EIA!AF$79/Source_EIA!AF$87*V$5*Source_BEAu!II181/SUM(Source_BEAu!II$157:II$181)</f>
        <v>1.6957364341085274E-4</v>
      </c>
      <c r="AG182" s="24">
        <f>AG$5*Source_BEAu!IT181/SUM(Source_BEAu!IT$43:IT$280)</f>
        <v>0</v>
      </c>
      <c r="AH182" s="24">
        <f>AH$5*Source_BEAu!AW181/SUM(Source_BEAu!AW$43:AW$280)</f>
        <v>0</v>
      </c>
    </row>
    <row r="183" spans="1:34">
      <c r="A183" s="23" t="s">
        <v>313</v>
      </c>
      <c r="B183" s="281">
        <v>337110</v>
      </c>
      <c r="L183" s="302">
        <f>L$5*Spec!E$7*Source_EIA!M$86/Source_EPA_2007!H$6*Source_EIA!M$84/Source_EIA!M$86*Source_BEAu!Q182/SUM(Source_BEAu!Q$182:Q$189)</f>
        <v>0</v>
      </c>
      <c r="M183" s="302">
        <f>M$5*Spec!F$8*Source_EIA!I$86/Source_EPA_2007!H$13*Source_EIA!I$84/Source_EIA!I$86*Source_BEAu!Y182/SUM(Source_BEAu!Y$182:Y$189)</f>
        <v>0.21493499174672698</v>
      </c>
      <c r="N183" s="302">
        <f>N$5*Source_BEAu!II182/Source_BEAu!II$427</f>
        <v>6.490150590939503E-2</v>
      </c>
      <c r="AG183" s="24">
        <f>AG$5*Source_BEAu!IT182/SUM(Source_BEAu!IT$43:IT$280)</f>
        <v>0</v>
      </c>
      <c r="AH183" s="24">
        <f>AH$5*Source_BEAu!AW182/SUM(Source_BEAu!AW$43:AW$280)</f>
        <v>0</v>
      </c>
    </row>
    <row r="184" spans="1:34">
      <c r="A184" s="23" t="s">
        <v>314</v>
      </c>
      <c r="B184" s="281">
        <v>337121</v>
      </c>
      <c r="L184" s="302">
        <f>L$5*Spec!E$7*Source_EIA!M$86/Source_EPA_2007!H$6*Source_EIA!M$84/Source_EIA!M$86*Source_BEAu!Q183/SUM(Source_BEAu!Q$182:Q$189)</f>
        <v>0</v>
      </c>
      <c r="M184" s="302">
        <f>M$5*Spec!F$8*Source_EIA!I$86/Source_EPA_2007!H$13*Source_EIA!I$84/Source_EIA!I$86*Source_BEAu!Y183/SUM(Source_BEAu!Y$182:Y$189)</f>
        <v>5.9704164374090832E-2</v>
      </c>
      <c r="N184" s="302">
        <f>N$5*Source_BEAu!II183/Source_BEAu!II$427</f>
        <v>1.0816917651565837E-2</v>
      </c>
      <c r="AG184" s="24">
        <f>AG$5*Source_BEAu!IT183/SUM(Source_BEAu!IT$43:IT$280)</f>
        <v>0</v>
      </c>
      <c r="AH184" s="24">
        <f>AH$5*Source_BEAu!AW183/SUM(Source_BEAu!AW$43:AW$280)</f>
        <v>0</v>
      </c>
    </row>
    <row r="185" spans="1:34">
      <c r="A185" s="23" t="s">
        <v>315</v>
      </c>
      <c r="B185" s="281">
        <v>337122</v>
      </c>
      <c r="L185" s="302">
        <f>L$5*Spec!E$7*Source_EIA!M$86/Source_EPA_2007!H$6*Source_EIA!M$84/Source_EIA!M$86*Source_BEAu!Q184/SUM(Source_BEAu!Q$182:Q$189)</f>
        <v>0</v>
      </c>
      <c r="M185" s="302">
        <f>M$5*Spec!F$8*Source_EIA!I$86/Source_EPA_2007!H$13*Source_EIA!I$84/Source_EIA!I$86*Source_BEAu!Y184/SUM(Source_BEAu!Y$182:Y$189)</f>
        <v>7.761541368631808E-2</v>
      </c>
      <c r="N185" s="302">
        <f>N$5*Source_BEAu!II184/Source_BEAu!II$427</f>
        <v>1.6225376477348757E-2</v>
      </c>
      <c r="AG185" s="24">
        <f>AG$5*Source_BEAu!IT184/SUM(Source_BEAu!IT$43:IT$280)</f>
        <v>0</v>
      </c>
      <c r="AH185" s="24">
        <f>AH$5*Source_BEAu!AW184/SUM(Source_BEAu!AW$43:AW$280)</f>
        <v>0</v>
      </c>
    </row>
    <row r="186" spans="1:34">
      <c r="A186" s="23" t="s">
        <v>316</v>
      </c>
      <c r="B186" s="281" t="s">
        <v>317</v>
      </c>
      <c r="L186" s="302">
        <f>L$5*Spec!E$7*Source_EIA!M$86/Source_EPA_2007!H$6*Source_EIA!M$84/Source_EIA!M$86*Source_BEAu!Q185/SUM(Source_BEAu!Q$182:Q$189)</f>
        <v>0</v>
      </c>
      <c r="M186" s="302">
        <f>M$5*Spec!F$8*Source_EIA!I$86/Source_EPA_2007!H$13*Source_EIA!I$84/Source_EIA!I$86*Source_BEAu!Y185/SUM(Source_BEAu!Y$182:Y$189)</f>
        <v>3.880770684315904E-2</v>
      </c>
      <c r="N186" s="302">
        <f>N$5*Source_BEAu!II185/Source_BEAu!II$427</f>
        <v>7.2112784343772241E-3</v>
      </c>
      <c r="AG186" s="24">
        <f>AG$5*Source_BEAu!IT185/SUM(Source_BEAu!IT$43:IT$280)</f>
        <v>0</v>
      </c>
      <c r="AH186" s="24">
        <f>AH$5*Source_BEAu!AW185/SUM(Source_BEAu!AW$43:AW$280)</f>
        <v>0</v>
      </c>
    </row>
    <row r="187" spans="1:34">
      <c r="A187" s="23" t="s">
        <v>318</v>
      </c>
      <c r="B187" s="281">
        <v>337127</v>
      </c>
      <c r="L187" s="302">
        <f>L$5*Spec!E$7*Source_EIA!M$86/Source_EPA_2007!H$6*Source_EIA!M$84/Source_EIA!M$86*Source_BEAu!Q186/SUM(Source_BEAu!Q$182:Q$189)</f>
        <v>0</v>
      </c>
      <c r="M187" s="302">
        <f>M$5*Spec!F$8*Source_EIA!I$86/Source_EPA_2007!H$13*Source_EIA!I$84/Source_EIA!I$86*Source_BEAu!Y186/SUM(Source_BEAu!Y$182:Y$189)</f>
        <v>6.8659789030204449E-2</v>
      </c>
      <c r="N187" s="302">
        <f>N$5*Source_BEAu!II186/Source_BEAu!II$427</f>
        <v>1.6225376477348757E-2</v>
      </c>
      <c r="AG187" s="24">
        <f>AG$5*Source_BEAu!IT186/SUM(Source_BEAu!IT$43:IT$280)</f>
        <v>0</v>
      </c>
      <c r="AH187" s="24">
        <f>AH$5*Source_BEAu!AW186/SUM(Source_BEAu!AW$43:AW$280)</f>
        <v>0</v>
      </c>
    </row>
    <row r="188" spans="1:34">
      <c r="A188" s="23" t="s">
        <v>319</v>
      </c>
      <c r="B188" s="281" t="s">
        <v>320</v>
      </c>
      <c r="L188" s="302">
        <f>L$5*Spec!E$7*Source_EIA!M$86/Source_EPA_2007!H$6*Source_EIA!M$84/Source_EIA!M$86*Source_BEAu!Q187/SUM(Source_BEAu!Q$182:Q$189)</f>
        <v>0</v>
      </c>
      <c r="M188" s="302">
        <f>M$5*Spec!F$8*Source_EIA!I$86/Source_EPA_2007!H$13*Source_EIA!I$84/Source_EIA!I$86*Source_BEAu!Y187/SUM(Source_BEAu!Y$182:Y$189)</f>
        <v>0.21792019996543152</v>
      </c>
      <c r="N188" s="302">
        <f>N$5*Source_BEAu!II187/Source_BEAu!II$427</f>
        <v>4.6873309823451961E-2</v>
      </c>
      <c r="AG188" s="24">
        <f>AG$5*Source_BEAu!IT187/SUM(Source_BEAu!IT$43:IT$280)</f>
        <v>0</v>
      </c>
      <c r="AH188" s="24">
        <f>AH$5*Source_BEAu!AW187/SUM(Source_BEAu!AW$43:AW$280)</f>
        <v>0</v>
      </c>
    </row>
    <row r="189" spans="1:34">
      <c r="A189" s="23" t="s">
        <v>321</v>
      </c>
      <c r="B189" s="281">
        <v>337215</v>
      </c>
      <c r="L189" s="302">
        <f>L$5*Spec!E$7*Source_EIA!M$86/Source_EPA_2007!H$6*Source_EIA!M$84/Source_EIA!M$86*Source_BEAu!Q188/SUM(Source_BEAu!Q$182:Q$189)</f>
        <v>0</v>
      </c>
      <c r="M189" s="302">
        <f>M$5*Spec!F$8*Source_EIA!I$86/Source_EPA_2007!H$13*Source_EIA!I$84/Source_EIA!I$86*Source_BEAu!Y188/SUM(Source_BEAu!Y$182:Y$189)</f>
        <v>0.14328999449781799</v>
      </c>
      <c r="N189" s="302">
        <f>N$5*Source_BEAu!II188/Source_BEAu!II$427</f>
        <v>2.8845113737508896E-2</v>
      </c>
      <c r="AG189" s="24">
        <f>AG$5*Source_BEAu!IT188/SUM(Source_BEAu!IT$43:IT$280)</f>
        <v>0</v>
      </c>
      <c r="AH189" s="24">
        <f>AH$5*Source_BEAu!AW188/SUM(Source_BEAu!AW$43:AW$280)</f>
        <v>0</v>
      </c>
    </row>
    <row r="190" spans="1:34">
      <c r="A190" s="23" t="s">
        <v>322</v>
      </c>
      <c r="B190" s="281">
        <v>337900</v>
      </c>
      <c r="L190" s="302">
        <f>L$5*Spec!E$7*Source_EIA!M$86/Source_EPA_2007!H$6*Source_EIA!M$84/Source_EIA!M$86*Source_BEAu!Q189/SUM(Source_BEAu!Q$182:Q$189)</f>
        <v>0</v>
      </c>
      <c r="M190" s="302">
        <f>M$5*Spec!F$8*Source_EIA!I$86/Source_EPA_2007!H$13*Source_EIA!I$84/Source_EIA!I$86*Source_BEAu!Y189/SUM(Source_BEAu!Y$182:Y$189)</f>
        <v>5.0748539717977208E-2</v>
      </c>
      <c r="N190" s="302">
        <f>N$5*Source_BEAu!II189/Source_BEAu!II$427</f>
        <v>1.4422556868754448E-2</v>
      </c>
      <c r="AG190" s="24">
        <f>AG$5*Source_BEAu!IT189/SUM(Source_BEAu!IT$43:IT$280)</f>
        <v>0</v>
      </c>
      <c r="AH190" s="24">
        <f>AH$5*Source_BEAu!AW189/SUM(Source_BEAu!AW$43:AW$280)</f>
        <v>0</v>
      </c>
    </row>
    <row r="191" spans="1:34">
      <c r="A191" s="23" t="s">
        <v>323</v>
      </c>
      <c r="B191" s="281">
        <v>339112</v>
      </c>
      <c r="L191" s="302">
        <f>L$5*Spec!E$7*Source_EIA!M$86/Source_EPA_2007!H$6*Source_EIA!M$85/Source_EIA!M$86</f>
        <v>0</v>
      </c>
      <c r="M191" s="302">
        <f>M$5*Spec!F$8*Source_EIA!I$86/Source_EPA_2007!H$13*Source_EIA!I$85/Source_EIA!I$86*Source_BEAu!Y190/SUM(Source_BEAu!Y$190:Y$200)</f>
        <v>0.1779681633051024</v>
      </c>
      <c r="N191" s="302">
        <f>N$5*Source_BEAu!II190/Source_BEAu!II$427</f>
        <v>3.0647933346103204E-2</v>
      </c>
      <c r="AG191" s="24">
        <f>AG$5*Source_BEAu!IT190/SUM(Source_BEAu!IT$43:IT$280)</f>
        <v>0</v>
      </c>
      <c r="AH191" s="24">
        <f>AH$5*Source_BEAu!AW190/SUM(Source_BEAu!AW$43:AW$280)</f>
        <v>0</v>
      </c>
    </row>
    <row r="192" spans="1:34">
      <c r="A192" s="23" t="s">
        <v>324</v>
      </c>
      <c r="B192" s="281">
        <v>339113</v>
      </c>
      <c r="L192" s="302">
        <f>L$5*Spec!E$7*Source_EIA!M$86/Source_EPA_2007!H$6*Source_EIA!M$85/Source_EIA!M$86</f>
        <v>0</v>
      </c>
      <c r="M192" s="302">
        <f>M$5*Spec!F$8*Source_EIA!I$86/Source_EPA_2007!H$13*Source_EIA!I$85/Source_EIA!I$86*Source_BEAu!Y191/SUM(Source_BEAu!Y$190:Y$200)</f>
        <v>0.20339218663440276</v>
      </c>
      <c r="N192" s="302">
        <f>N$5*Source_BEAu!II191/Source_BEAu!II$427</f>
        <v>4.507049021485765E-2</v>
      </c>
      <c r="AG192" s="24">
        <f>AG$5*Source_BEAu!IT191/SUM(Source_BEAu!IT$43:IT$280)</f>
        <v>0</v>
      </c>
      <c r="AH192" s="24">
        <f>AH$5*Source_BEAu!AW191/SUM(Source_BEAu!AW$43:AW$280)</f>
        <v>0.86600619195046447</v>
      </c>
    </row>
    <row r="193" spans="1:34">
      <c r="A193" s="23" t="s">
        <v>325</v>
      </c>
      <c r="B193" s="281">
        <v>339114</v>
      </c>
      <c r="L193" s="302">
        <f>L$5*Spec!E$7*Source_EIA!M$86/Source_EPA_2007!H$6*Source_EIA!M$85/Source_EIA!M$86</f>
        <v>0</v>
      </c>
      <c r="M193" s="302">
        <f>M$5*Spec!F$8*Source_EIA!I$86/Source_EPA_2007!H$13*Source_EIA!I$85/Source_EIA!I$86*Source_BEAu!Y192/SUM(Source_BEAu!Y$190:Y$200)</f>
        <v>1.8160016663785958E-2</v>
      </c>
      <c r="N193" s="302">
        <f>N$5*Source_BEAu!II192/Source_BEAu!II$427</f>
        <v>3.605639217188612E-3</v>
      </c>
      <c r="AG193" s="24">
        <f>AG$5*Source_BEAu!IT192/SUM(Source_BEAu!IT$43:IT$280)</f>
        <v>0</v>
      </c>
      <c r="AH193" s="24">
        <f>AH$5*Source_BEAu!AW192/SUM(Source_BEAu!AW$43:AW$280)</f>
        <v>8.7058823529411758E-2</v>
      </c>
    </row>
    <row r="194" spans="1:34">
      <c r="A194" s="23" t="s">
        <v>326</v>
      </c>
      <c r="B194" s="281">
        <v>339115</v>
      </c>
      <c r="L194" s="302">
        <f>L$5*Spec!E$7*Source_EIA!M$86/Source_EPA_2007!H$6*Source_EIA!M$85/Source_EIA!M$86</f>
        <v>0</v>
      </c>
      <c r="M194" s="302">
        <f>M$5*Spec!F$8*Source_EIA!I$86/Source_EPA_2007!H$13*Source_EIA!I$85/Source_EIA!I$86*Source_BEAu!Y193/SUM(Source_BEAu!Y$190:Y$200)</f>
        <v>3.2688029994814724E-2</v>
      </c>
      <c r="N194" s="302">
        <f>N$5*Source_BEAu!II193/Source_BEAu!II$427</f>
        <v>7.2112784343772241E-3</v>
      </c>
      <c r="AG194" s="24">
        <f>AG$5*Source_BEAu!IT193/SUM(Source_BEAu!IT$43:IT$280)</f>
        <v>0</v>
      </c>
      <c r="AH194" s="24">
        <f>AH$5*Source_BEAu!AW193/SUM(Source_BEAu!AW$43:AW$280)</f>
        <v>0</v>
      </c>
    </row>
    <row r="195" spans="1:34">
      <c r="A195" s="23" t="s">
        <v>327</v>
      </c>
      <c r="B195" s="281">
        <v>339116</v>
      </c>
      <c r="L195" s="302">
        <f>L$5*Spec!E$7*Source_EIA!M$86/Source_EPA_2007!H$6*Source_EIA!M$85/Source_EIA!M$86</f>
        <v>0</v>
      </c>
      <c r="M195" s="302">
        <f>M$5*Spec!F$8*Source_EIA!I$86/Source_EPA_2007!H$13*Source_EIA!I$85/Source_EIA!I$86*Source_BEAu!Y194/SUM(Source_BEAu!Y$190:Y$200)</f>
        <v>2.1792019996543153E-2</v>
      </c>
      <c r="N195" s="302">
        <f>N$5*Source_BEAu!II194/Source_BEAu!II$427</f>
        <v>3.605639217188612E-3</v>
      </c>
      <c r="AG195" s="24">
        <f>AG$5*Source_BEAu!IT194/SUM(Source_BEAu!IT$43:IT$280)</f>
        <v>0</v>
      </c>
      <c r="AH195" s="24">
        <f>AH$5*Source_BEAu!AW194/SUM(Source_BEAu!AW$43:AW$280)</f>
        <v>0</v>
      </c>
    </row>
    <row r="196" spans="1:34">
      <c r="A196" s="23" t="s">
        <v>328</v>
      </c>
      <c r="B196" s="281">
        <v>339910</v>
      </c>
      <c r="L196" s="302">
        <f>L$5*Spec!E$7*Source_EIA!M$86/Source_EPA_2007!H$6*Source_EIA!M$85/Source_EIA!M$86</f>
        <v>0</v>
      </c>
      <c r="M196" s="302">
        <f>M$5*Spec!F$8*Source_EIA!I$86/Source_EPA_2007!H$13*Source_EIA!I$85/Source_EIA!I$86*Source_BEAu!Y195/SUM(Source_BEAu!Y$190:Y$200)</f>
        <v>5.0848046658600689E-2</v>
      </c>
      <c r="N196" s="302">
        <f>N$5*Source_BEAu!II195/Source_BEAu!II$427</f>
        <v>1.0816917651565837E-2</v>
      </c>
      <c r="AG196" s="24">
        <f>AG$5*Source_BEAu!IT195/SUM(Source_BEAu!IT$43:IT$280)</f>
        <v>0</v>
      </c>
      <c r="AH196" s="24">
        <f>AH$5*Source_BEAu!AW195/SUM(Source_BEAu!AW$43:AW$280)</f>
        <v>0</v>
      </c>
    </row>
    <row r="197" spans="1:34">
      <c r="A197" s="23" t="s">
        <v>329</v>
      </c>
      <c r="B197" s="281">
        <v>339920</v>
      </c>
      <c r="L197" s="302">
        <f>L$5*Spec!E$7*Source_EIA!M$86/Source_EPA_2007!H$6*Source_EIA!M$85/Source_EIA!M$86</f>
        <v>0</v>
      </c>
      <c r="M197" s="302">
        <f>M$5*Spec!F$8*Source_EIA!I$86/Source_EPA_2007!H$13*Source_EIA!I$85/Source_EIA!I$86*Source_BEAu!Y196/SUM(Source_BEAu!Y$190:Y$200)</f>
        <v>0.14528013331028766</v>
      </c>
      <c r="N197" s="302">
        <f>N$5*Source_BEAu!II196/Source_BEAu!II$427</f>
        <v>2.5239474520320285E-2</v>
      </c>
      <c r="AG197" s="24">
        <f>AG$5*Source_BEAu!IT196/SUM(Source_BEAu!IT$43:IT$280)</f>
        <v>9.9331035880802763E-4</v>
      </c>
      <c r="AH197" s="24">
        <f>AH$5*Source_BEAu!AW196/SUM(Source_BEAu!AW$43:AW$280)</f>
        <v>0</v>
      </c>
    </row>
    <row r="198" spans="1:34">
      <c r="A198" s="23" t="s">
        <v>330</v>
      </c>
      <c r="B198" s="281">
        <v>339930</v>
      </c>
      <c r="L198" s="302">
        <f>L$5*Spec!E$7*Source_EIA!M$86/Source_EPA_2007!H$6*Source_EIA!M$85/Source_EIA!M$86</f>
        <v>0</v>
      </c>
      <c r="M198" s="302">
        <f>M$5*Spec!F$8*Source_EIA!I$86/Source_EPA_2007!H$13*Source_EIA!I$85/Source_EIA!I$86*Source_BEAu!Y197/SUM(Source_BEAu!Y$190:Y$200)</f>
        <v>3.2688029994814724E-2</v>
      </c>
      <c r="N198" s="302">
        <f>N$5*Source_BEAu!II197/Source_BEAu!II$427</f>
        <v>3.605639217188612E-3</v>
      </c>
      <c r="AG198" s="24">
        <f>AG$5*Source_BEAu!IT197/SUM(Source_BEAu!IT$43:IT$280)</f>
        <v>0</v>
      </c>
      <c r="AH198" s="24">
        <f>AH$5*Source_BEAu!AW197/SUM(Source_BEAu!AW$43:AW$280)</f>
        <v>0</v>
      </c>
    </row>
    <row r="199" spans="1:34">
      <c r="A199" s="23" t="s">
        <v>331</v>
      </c>
      <c r="B199" s="281">
        <v>339940</v>
      </c>
      <c r="L199" s="302">
        <f>L$5*Spec!E$7*Source_EIA!M$86/Source_EPA_2007!H$6*Source_EIA!M$85/Source_EIA!M$86</f>
        <v>0</v>
      </c>
      <c r="M199" s="302">
        <f>M$5*Spec!F$8*Source_EIA!I$86/Source_EPA_2007!H$13*Source_EIA!I$85/Source_EIA!I$86*Source_BEAu!Y198/SUM(Source_BEAu!Y$190:Y$200)</f>
        <v>4.3584039993086306E-2</v>
      </c>
      <c r="N199" s="302">
        <f>N$5*Source_BEAu!II198/Source_BEAu!II$427</f>
        <v>7.2112784343772241E-3</v>
      </c>
      <c r="AG199" s="24">
        <f>AG$5*Source_BEAu!IT198/SUM(Source_BEAu!IT$43:IT$280)</f>
        <v>1.9866207176160553E-3</v>
      </c>
      <c r="AH199" s="24">
        <f>AH$5*Source_BEAu!AW198/SUM(Source_BEAu!AW$43:AW$280)</f>
        <v>0</v>
      </c>
    </row>
    <row r="200" spans="1:34">
      <c r="A200" s="23" t="s">
        <v>332</v>
      </c>
      <c r="B200" s="281">
        <v>339950</v>
      </c>
      <c r="L200" s="302">
        <f>L$5*Spec!E$7*Source_EIA!M$86/Source_EPA_2007!H$6*Source_EIA!M$85/Source_EIA!M$86</f>
        <v>0</v>
      </c>
      <c r="M200" s="302">
        <f>M$5*Spec!F$8*Source_EIA!I$86/Source_EPA_2007!H$13*Source_EIA!I$85/Source_EIA!I$86*Source_BEAu!Y199/SUM(Source_BEAu!Y$190:Y$200)</f>
        <v>0.17070415663958802</v>
      </c>
      <c r="N200" s="302">
        <f>N$5*Source_BEAu!II199/Source_BEAu!II$427</f>
        <v>4.1464850997669035E-2</v>
      </c>
      <c r="AG200" s="24">
        <f>AG$5*Source_BEAu!IT199/SUM(Source_BEAu!IT$43:IT$280)</f>
        <v>0</v>
      </c>
      <c r="AH200" s="24">
        <f>AH$5*Source_BEAu!AW199/SUM(Source_BEAu!AW$43:AW$280)</f>
        <v>0</v>
      </c>
    </row>
    <row r="201" spans="1:34">
      <c r="A201" s="23" t="s">
        <v>333</v>
      </c>
      <c r="B201" s="281">
        <v>339990</v>
      </c>
      <c r="L201" s="302">
        <f>L$5*Spec!E$7*Source_EIA!M$86/Source_EPA_2007!H$6*Source_EIA!M$85/Source_EIA!M$86</f>
        <v>0</v>
      </c>
      <c r="M201" s="302">
        <f>M$5*Spec!F$8*Source_EIA!I$86/Source_EPA_2007!H$13*Source_EIA!I$85/Source_EIA!I$86*Source_BEAu!Y200/SUM(Source_BEAu!Y$190:Y$200)</f>
        <v>0.41041637660156266</v>
      </c>
      <c r="N201" s="302">
        <f>N$5*Source_BEAu!II200/Source_BEAu!II$427</f>
        <v>5.9493047083612097E-2</v>
      </c>
      <c r="AG201" s="24">
        <f>AG$5*Source_BEAu!IT200/SUM(Source_BEAu!IT$43:IT$280)</f>
        <v>0</v>
      </c>
      <c r="AH201" s="24">
        <f>AH$5*Source_BEAu!AW200/SUM(Source_BEAu!AW$43:AW$280)</f>
        <v>0</v>
      </c>
    </row>
    <row r="202" spans="1:34">
      <c r="A202" s="23" t="s">
        <v>334</v>
      </c>
      <c r="B202" s="281">
        <v>311111</v>
      </c>
      <c r="L202" s="302">
        <f>L$5*Spec!E$7*Source_EIA!M$86/Source_EPA_2007!H$6*(Source_EIA!M$7-SUM(Source_EIA!M$8,Source_EIA!M$10:M$13))/Source_EIA!M$86*Source_BEAu!Q201/SUM(Source_BEAu!Q$201:Q$202,Source_BEAu!Q$217:Q$224)</f>
        <v>0.18990138347105212</v>
      </c>
      <c r="M202" s="302">
        <f>M$5*Spec!F$8*Source_EIA!I$86/Source_EPA_2007!H$13*(Source_EIA!I$7-SUM(Source_EIA!I$8,Source_EIA!I$10:I$13))/Source_EIA!I$86*Source_BEAu!Y201/SUM(Source_BEAu!Y$201:Y$202,Source_BEAu!Y$217:Y$224)</f>
        <v>0.78646748578886461</v>
      </c>
      <c r="N202" s="302">
        <f>N$5*Source_BEAu!II201/Source_BEAu!II$427</f>
        <v>5.228176864923488E-2</v>
      </c>
      <c r="AG202" s="24">
        <f>AG$5*Source_BEAu!IT201/SUM(Source_BEAu!IT$43:IT$280)</f>
        <v>0</v>
      </c>
      <c r="AH202" s="24">
        <f>AH$5*Source_BEAu!AW201/SUM(Source_BEAu!AW$43:AW$280)</f>
        <v>0</v>
      </c>
    </row>
    <row r="203" spans="1:34">
      <c r="A203" s="23" t="s">
        <v>335</v>
      </c>
      <c r="B203" s="281">
        <v>311119</v>
      </c>
      <c r="L203" s="302">
        <f>L$5*Spec!E$7*Source_EIA!M$86/Source_EPA_2007!H$6*(Source_EIA!M$7-SUM(Source_EIA!M$8,Source_EIA!M$10:M$13))/Source_EIA!M$86*Source_BEAu!Q202/SUM(Source_BEAu!Q$201:Q$202,Source_BEAu!Q$217:Q$224)</f>
        <v>0.20954635417495407</v>
      </c>
      <c r="M203" s="302">
        <f>M$5*Spec!F$8*Source_EIA!I$86/Source_EPA_2007!H$13*(Source_EIA!I$7-SUM(Source_EIA!I$8,Source_EIA!I$10:I$13))/Source_EIA!I$86*Source_BEAu!Y202/SUM(Source_BEAu!Y$201:Y$202,Source_BEAu!Y$217:Y$224)</f>
        <v>0.87899307235226032</v>
      </c>
      <c r="N203" s="302">
        <f>N$5*Source_BEAu!II202/Source_BEAu!II$427</f>
        <v>6.490150590939503E-2</v>
      </c>
      <c r="AG203" s="24">
        <f>AG$5*Source_BEAu!IT202/SUM(Source_BEAu!IT$43:IT$280)</f>
        <v>0</v>
      </c>
      <c r="AH203" s="24">
        <f>AH$5*Source_BEAu!AW202/SUM(Source_BEAu!AW$43:AW$280)</f>
        <v>0</v>
      </c>
    </row>
    <row r="204" spans="1:34">
      <c r="A204" s="23" t="s">
        <v>336</v>
      </c>
      <c r="B204" s="281">
        <v>311210</v>
      </c>
      <c r="L204" s="302">
        <f>L$5*Spec!E$7*Source_EIA!M$86/Source_EPA_2007!H$6*(Source_EIA!M$8-Source_EIA!M$9)/Source_EIA!M$86*Source_BEAu!Q203/SUM(Source_BEAu!Q$205:Q$207,Source_BEAu!Q$203)</f>
        <v>0.60767241183476506</v>
      </c>
      <c r="M204" s="302">
        <f>M$5*Spec!F$8*Source_EIA!I$86/Source_EPA_2007!H$13*(Source_EIA!I$8-Source_EIA!I$9)/Source_EIA!I$86*Source_BEAu!Y203/SUM(Source_BEAu!Y$205:Y$207,Source_BEAu!Y$203)</f>
        <v>1.0958272912547415</v>
      </c>
      <c r="N204" s="302">
        <f>N$5*Source_BEAu!II203/Source_BEAu!II$427</f>
        <v>6.6704325517989327E-2</v>
      </c>
      <c r="U204" s="309">
        <f>Source_EIA!Z$8/Source_EIA!Z$87*U$5*Source_BEAu!Y203/SUM(Source_BEAu!Y$203,Source_BEAu!Y$205:Y$206)</f>
        <v>1.7690417690417692E-2</v>
      </c>
      <c r="AG204" s="24">
        <f>AG$5*Source_BEAu!IT203/SUM(Source_BEAu!IT$43:IT$280)</f>
        <v>0</v>
      </c>
      <c r="AH204" s="24">
        <f>AH$5*Source_BEAu!AW203/SUM(Source_BEAu!AW$43:AW$280)</f>
        <v>0</v>
      </c>
    </row>
    <row r="205" spans="1:34">
      <c r="A205" s="23" t="s">
        <v>337</v>
      </c>
      <c r="B205" s="281">
        <v>311221</v>
      </c>
      <c r="L205" s="302">
        <f>L$5*Spec!E$7*Source_EIA!M$86/Source_EPA_2007!H$6*Source_EIA!M9/Source_EIA!M$86</f>
        <v>7.5698620445702156</v>
      </c>
      <c r="M205" s="302">
        <f>M$5*Spec!F$8*Source_EIA!I$86/Source_EPA_2007!H$13*Source_EIA!I9/Source_EIA!I$86</f>
        <v>2.7784825495592518</v>
      </c>
      <c r="N205" s="302">
        <f>N$5*Source_BEAu!II204*Source_EIA!R9/Source_BEAu!II$427</f>
        <v>0.30107087463524912</v>
      </c>
      <c r="U205" s="309"/>
      <c r="V205" s="24">
        <f>Source_EIA!AF9/Source_EIA!AF87*V5</f>
        <v>0</v>
      </c>
      <c r="AG205" s="24">
        <f>AG$5*Source_BEAu!IT204/SUM(Source_BEAu!IT$43:IT$280)</f>
        <v>0</v>
      </c>
      <c r="AH205" s="24">
        <f>AH$5*Source_BEAu!AW204/SUM(Source_BEAu!AW$43:AW$280)</f>
        <v>0</v>
      </c>
    </row>
    <row r="206" spans="1:34">
      <c r="A206" s="23" t="s">
        <v>338</v>
      </c>
      <c r="B206" s="281" t="s">
        <v>339</v>
      </c>
      <c r="L206" s="302">
        <f>L$5*Spec!E$7*Source_EIA!M$86/Source_EPA_2007!H$6*(Source_EIA!M$8-Source_EIA!M$9)/Source_EIA!M$86*Source_BEAu!Q205/SUM(Source_BEAu!Q$205:Q$207,Source_BEAu!Q$203)</f>
        <v>0.60767241183476506</v>
      </c>
      <c r="M206" s="302">
        <f>M$5*Spec!F$8*Source_EIA!I$86/Source_EPA_2007!H$13*(Source_EIA!I$8-Source_EIA!I$9)/Source_EIA!I$86*Source_BEAu!Y205/SUM(Source_BEAu!Y$205:Y$207,Source_BEAu!Y$203)</f>
        <v>1.1331850398202441</v>
      </c>
      <c r="N206" s="302">
        <f>N$5*Source_BEAu!II205/Source_BEAu!II$427</f>
        <v>4.6873309823451961E-2</v>
      </c>
      <c r="U206" s="309">
        <f>Source_EIA!Z$8/Source_EIA!Z$87*U$5*Source_BEAu!Y205/SUM(Source_BEAu!Y$203,Source_BEAu!Y$205:Y$206)</f>
        <v>1.8293500111681928E-2</v>
      </c>
      <c r="AG206" s="24">
        <f>AG$5*Source_BEAu!IT205/SUM(Source_BEAu!IT$43:IT$280)</f>
        <v>0</v>
      </c>
      <c r="AH206" s="24">
        <f>AH$5*Source_BEAu!AW205/SUM(Source_BEAu!AW$43:AW$280)</f>
        <v>0</v>
      </c>
    </row>
    <row r="207" spans="1:34">
      <c r="A207" s="23" t="s">
        <v>340</v>
      </c>
      <c r="B207" s="281">
        <v>311225</v>
      </c>
      <c r="L207" s="302">
        <f>L$5*Spec!E$7*Source_EIA!M$86/Source_EPA_2007!H$6*(Source_EIA!M$8-Source_EIA!M$9)/Source_EIA!M$86*Source_BEAu!Q206/SUM(Source_BEAu!Q$205:Q$207,Source_BEAu!Q$203)</f>
        <v>0.29515517146260017</v>
      </c>
      <c r="M207" s="302">
        <f>M$5*Spec!F$8*Source_EIA!I$86/Source_EPA_2007!H$13*(Source_EIA!I$8-Source_EIA!I$9)/Source_EIA!I$86*Source_BEAu!Y206/SUM(Source_BEAu!Y$205:Y$207,Source_BEAu!Y$203)</f>
        <v>0.53546106277220318</v>
      </c>
      <c r="N207" s="302">
        <f>N$5*Source_BEAu!II206/Source_BEAu!II$427</f>
        <v>2.8845113737508896E-2</v>
      </c>
      <c r="U207" s="309">
        <f>Source_EIA!Z$8/Source_EIA!Z$87*U$5*Source_BEAu!Y206/SUM(Source_BEAu!Y$203,Source_BEAu!Y$205:Y$206)</f>
        <v>8.6441813714540992E-3</v>
      </c>
      <c r="AG207" s="24">
        <f>AG$5*Source_BEAu!IT206/SUM(Source_BEAu!IT$43:IT$280)</f>
        <v>0</v>
      </c>
      <c r="AH207" s="24">
        <f>AH$5*Source_BEAu!AW206/SUM(Source_BEAu!AW$43:AW$280)</f>
        <v>0</v>
      </c>
    </row>
    <row r="208" spans="1:34">
      <c r="A208" s="23" t="s">
        <v>341</v>
      </c>
      <c r="B208" s="281">
        <v>311230</v>
      </c>
      <c r="L208" s="302">
        <f>L$5*Spec!E$7*Source_EIA!M$86/Source_EPA_2007!H$6*(Source_EIA!M$8-Source_EIA!M$9)/Source_EIA!M$86*Source_BEAu!Q207/SUM(Source_BEAu!Q$205:Q$207,Source_BEAu!Q$203)</f>
        <v>0.38196551601042372</v>
      </c>
      <c r="M208" s="302">
        <f>M$5*Spec!F$8*Source_EIA!I$86/Source_EPA_2007!H$13*(Source_EIA!I$8-Source_EIA!I$9)/Source_EIA!I$86*Source_BEAu!Y207/SUM(Source_BEAu!Y$205:Y$207,Source_BEAu!Y$203)</f>
        <v>0.72224980559971586</v>
      </c>
      <c r="N208" s="302">
        <f>N$5*Source_BEAu!II207/Source_BEAu!II$427</f>
        <v>4.8676129432046265E-2</v>
      </c>
      <c r="AG208" s="24">
        <f>AG$5*Source_BEAu!IT207/SUM(Source_BEAu!IT$43:IT$280)</f>
        <v>0</v>
      </c>
      <c r="AH208" s="24">
        <f>AH$5*Source_BEAu!AW207/SUM(Source_BEAu!AW$43:AW$280)</f>
        <v>0</v>
      </c>
    </row>
    <row r="209" spans="1:34">
      <c r="A209" s="23" t="s">
        <v>342</v>
      </c>
      <c r="B209" s="281">
        <v>311300</v>
      </c>
      <c r="L209" s="302">
        <f>L$5*Spec!E$7*Source_EIA!M$86/Source_EPA_2007!H$6*Source_EIA!M10/Source_EIA!M$86</f>
        <v>1.8924655111425539</v>
      </c>
      <c r="M209" s="302">
        <f>M$5*Spec!F$8*Source_EIA!I$86/Source_EPA_2007!H$13*Source_EIA!I10/Source_EIA!I$86</f>
        <v>0.92616084985308389</v>
      </c>
      <c r="N209" s="302">
        <f>N$5*Source_BEAu!II208/Source_BEAu!II$427</f>
        <v>0.16225376477348755</v>
      </c>
      <c r="AG209" s="24">
        <f>AG$5*Source_BEAu!IT208/SUM(Source_BEAu!IT$43:IT$280)</f>
        <v>0</v>
      </c>
      <c r="AH209" s="24">
        <f>AH$5*Source_BEAu!AW208/SUM(Source_BEAu!AW$43:AW$280)</f>
        <v>0</v>
      </c>
    </row>
    <row r="210" spans="1:34">
      <c r="A210" s="23" t="s">
        <v>343</v>
      </c>
      <c r="B210" s="281">
        <v>311410</v>
      </c>
      <c r="L210" s="302">
        <f>L$5*Spec!E$7*Source_EIA!M$86/Source_EPA_2007!H$6*Source_EIA!M$11/Source_EIA!M$86*Source_BEAu!Q209/SUM(Source_BEAu!Q$209:Q$210)</f>
        <v>0</v>
      </c>
      <c r="M210" s="302">
        <f>M$5*Spec!F$8*Source_EIA!I$86/Source_EPA_2007!H$13*Source_EIA!I$11/Source_EIA!I$86*Source_BEAu!Y209/SUM(Source_BEAu!Y$209:Y$210)</f>
        <v>2.283319428526688</v>
      </c>
      <c r="N210" s="302">
        <f>N$5*Source_BEAu!II209/Source_BEAu!II$427</f>
        <v>9.9155078472686828E-2</v>
      </c>
      <c r="U210" s="309">
        <f>Source_EIA!Z$11/Source_EIA!Z$87*U$5*Source_BEAu!Y209/SUM(Source_BEAu!Y$209:Y$210)</f>
        <v>0</v>
      </c>
      <c r="AG210" s="24">
        <f>AG$5*Source_BEAu!IT209/SUM(Source_BEAu!IT$43:IT$280)</f>
        <v>0</v>
      </c>
      <c r="AH210" s="24">
        <f>AH$5*Source_BEAu!AW209/SUM(Source_BEAu!AW$43:AW$280)</f>
        <v>0</v>
      </c>
    </row>
    <row r="211" spans="1:34">
      <c r="A211" s="23" t="s">
        <v>344</v>
      </c>
      <c r="B211" s="281">
        <v>311420</v>
      </c>
      <c r="L211" s="302">
        <f>L$5*Spec!E$7*Source_EIA!M$86/Source_EPA_2007!H$6*Source_EIA!M$11/Source_EIA!M$86*Source_BEAu!Q210/SUM(Source_BEAu!Q$209:Q$210)</f>
        <v>0</v>
      </c>
      <c r="M211" s="302">
        <f>M$5*Spec!F$8*Source_EIA!I$86/Source_EPA_2007!H$13*Source_EIA!I$11/Source_EIA!I$86*Source_BEAu!Y210/SUM(Source_BEAu!Y$209:Y$210)</f>
        <v>4.4177267204103314</v>
      </c>
      <c r="N211" s="302">
        <f>N$5*Source_BEAu!II210/Source_BEAu!II$427</f>
        <v>0.19109887851099647</v>
      </c>
      <c r="U211" s="309">
        <f>Source_EIA!Z$11/Source_EIA!Z$87*U$5*Source_BEAu!Y210/SUM(Source_BEAu!Y$209:Y$210)</f>
        <v>0</v>
      </c>
      <c r="AG211" s="24">
        <f>AG$5*Source_BEAu!IT210/SUM(Source_BEAu!IT$43:IT$280)</f>
        <v>0</v>
      </c>
      <c r="AH211" s="24">
        <f>AH$5*Source_BEAu!AW210/SUM(Source_BEAu!AW$43:AW$280)</f>
        <v>0</v>
      </c>
    </row>
    <row r="212" spans="1:34">
      <c r="A212" s="23" t="s">
        <v>345</v>
      </c>
      <c r="B212" s="281" t="s">
        <v>346</v>
      </c>
      <c r="L212" s="302">
        <f>L$5*Spec!E$7*Source_EIA!M$86/Source_EPA_2007!H$6*Source_EIA!M$12/Source_EIA!M$86*Source_BEAu!Q211/SUM(Source_BEAu!Q$211:Q$214)</f>
        <v>0</v>
      </c>
      <c r="M212" s="302">
        <f>M$5*Spec!F$8*Source_EIA!I$86/Source_EPA_2007!H$13*Source_EIA!I$12/Source_EIA!I$86*Source_BEAu!Y211/SUM(Source_BEAu!Y$211:Y$214)</f>
        <v>1.3604266818651216</v>
      </c>
      <c r="N212" s="302">
        <f>N$5*Source_BEAu!II211/Source_BEAu!II$427</f>
        <v>6.1295866692206408E-2</v>
      </c>
      <c r="AG212" s="24">
        <f>AG$5*Source_BEAu!IT211/SUM(Source_BEAu!IT$43:IT$280)</f>
        <v>0</v>
      </c>
      <c r="AH212" s="24">
        <f>AH$5*Source_BEAu!AW211/SUM(Source_BEAu!AW$43:AW$280)</f>
        <v>0</v>
      </c>
    </row>
    <row r="213" spans="1:34">
      <c r="A213" s="23" t="s">
        <v>347</v>
      </c>
      <c r="B213" s="281">
        <v>311513</v>
      </c>
      <c r="L213" s="302">
        <f>L$5*Spec!E$7*Source_EIA!M$86/Source_EPA_2007!H$6*Source_EIA!M$12/Source_EIA!M$86*Source_BEAu!Q212/SUM(Source_BEAu!Q$211:Q$214)</f>
        <v>0</v>
      </c>
      <c r="M213" s="302">
        <f>M$5*Spec!F$8*Source_EIA!I$86/Source_EPA_2007!H$13*Source_EIA!I$12/Source_EIA!I$86*Source_BEAu!Y212/SUM(Source_BEAu!Y$211:Y$214)</f>
        <v>1.3268358995968472</v>
      </c>
      <c r="N213" s="302">
        <f>N$5*Source_BEAu!II212/Source_BEAu!II$427</f>
        <v>5.5887407866423496E-2</v>
      </c>
      <c r="AG213" s="24">
        <f>AG$5*Source_BEAu!IT212/SUM(Source_BEAu!IT$43:IT$280)</f>
        <v>0</v>
      </c>
      <c r="AH213" s="24">
        <f>AH$5*Source_BEAu!AW212/SUM(Source_BEAu!AW$43:AW$280)</f>
        <v>0</v>
      </c>
    </row>
    <row r="214" spans="1:34">
      <c r="A214" s="23" t="s">
        <v>348</v>
      </c>
      <c r="B214" s="281">
        <v>311514</v>
      </c>
      <c r="L214" s="302">
        <f>L$5*Spec!E$7*Source_EIA!M$86/Source_EPA_2007!H$6*Source_EIA!M$12/Source_EIA!M$86*Source_BEAu!Q213/SUM(Source_BEAu!Q$211:Q$214)</f>
        <v>0</v>
      </c>
      <c r="M214" s="302">
        <f>M$5*Spec!F$8*Source_EIA!I$86/Source_EPA_2007!H$13*Source_EIA!I$12/Source_EIA!I$86*Source_BEAu!Y213/SUM(Source_BEAu!Y$211:Y$214)</f>
        <v>1.4192105508346022</v>
      </c>
      <c r="N214" s="302">
        <f>N$5*Source_BEAu!II213/Source_BEAu!II$427</f>
        <v>5.7690227475017793E-2</v>
      </c>
      <c r="AG214" s="24">
        <f>AG$5*Source_BEAu!IT213/SUM(Source_BEAu!IT$43:IT$280)</f>
        <v>0</v>
      </c>
      <c r="AH214" s="24">
        <f>AH$5*Source_BEAu!AW213/SUM(Source_BEAu!AW$43:AW$280)</f>
        <v>0</v>
      </c>
    </row>
    <row r="215" spans="1:34">
      <c r="A215" s="23" t="s">
        <v>349</v>
      </c>
      <c r="B215" s="281">
        <v>311520</v>
      </c>
      <c r="L215" s="302">
        <f>L$5*Spec!E$7*Source_EIA!M$86/Source_EPA_2007!H$6*Source_EIA!M$12/Source_EIA!M$86*Source_BEAu!Q214/SUM(Source_BEAu!Q$211:Q$214)</f>
        <v>0</v>
      </c>
      <c r="M215" s="302">
        <f>M$5*Spec!F$8*Source_EIA!I$86/Source_EPA_2007!H$13*Source_EIA!I$12/Source_EIA!I$86*Source_BEAu!Y214/SUM(Source_BEAu!Y$211:Y$214)</f>
        <v>0.25193086701205958</v>
      </c>
      <c r="N215" s="302">
        <f>N$5*Source_BEAu!II214/Source_BEAu!II$427</f>
        <v>1.2619737260160142E-2</v>
      </c>
      <c r="AG215" s="24">
        <f>AG$5*Source_BEAu!IT214/SUM(Source_BEAu!IT$43:IT$280)</f>
        <v>0</v>
      </c>
      <c r="AH215" s="24">
        <f>AH$5*Source_BEAu!AW214/SUM(Source_BEAu!AW$43:AW$280)</f>
        <v>0</v>
      </c>
    </row>
    <row r="216" spans="1:34">
      <c r="A216" s="23" t="s">
        <v>350</v>
      </c>
      <c r="B216" s="281" t="s">
        <v>351</v>
      </c>
      <c r="L216" s="302">
        <f>L$5*Spec!E$7*Source_EIA!M$86/Source_EPA_2007!H$6*Source_EIA!M$13/Source_EIA!M$86*Source_BEAu!Q215/SUM(Source_BEAu!Q$215:Q$216)</f>
        <v>0</v>
      </c>
      <c r="M216" s="302">
        <f>M$5*Spec!F$8*Source_EIA!I$86/Source_EPA_2007!H$13*Source_EIA!I$13/Source_EIA!I$86*Source_BEAu!Y215/SUM(Source_BEAu!Y$215:Y$216)</f>
        <v>5.1244806131451694</v>
      </c>
      <c r="N216" s="302">
        <f>N$5*Source_BEAu!II215/Source_BEAu!II$427</f>
        <v>0.19470451772818506</v>
      </c>
      <c r="AG216" s="24">
        <f>AG$5*Source_BEAu!IT215/SUM(Source_BEAu!IT$43:IT$280)</f>
        <v>0</v>
      </c>
      <c r="AH216" s="24">
        <f>AH$5*Source_BEAu!AW215/SUM(Source_BEAu!AW$43:AW$280)</f>
        <v>0</v>
      </c>
    </row>
    <row r="217" spans="1:34">
      <c r="A217" s="23" t="s">
        <v>352</v>
      </c>
      <c r="B217" s="281">
        <v>311615</v>
      </c>
      <c r="L217" s="302">
        <f>L$5*Spec!E$7*Source_EIA!M$86/Source_EPA_2007!H$6*Source_EIA!M$13/Source_EIA!M$86*Source_BEAu!Q216/SUM(Source_BEAu!Q$215:Q$216)</f>
        <v>0</v>
      </c>
      <c r="M217" s="302">
        <f>M$5*Spec!F$8*Source_EIA!I$86/Source_EPA_2007!H$13*Source_EIA!I$13/Source_EIA!I$86*Source_BEAu!Y216/SUM(Source_BEAu!Y$215:Y$216)</f>
        <v>2.5572064356362927</v>
      </c>
      <c r="N217" s="302">
        <f>N$5*Source_BEAu!II216/Source_BEAu!II$427</f>
        <v>9.7352258864092531E-2</v>
      </c>
      <c r="AG217" s="24">
        <f>AG$5*Source_BEAu!IT216/SUM(Source_BEAu!IT$43:IT$280)</f>
        <v>0</v>
      </c>
      <c r="AH217" s="24">
        <f>AH$5*Source_BEAu!AW216/SUM(Source_BEAu!AW$43:AW$280)</f>
        <v>0</v>
      </c>
    </row>
    <row r="218" spans="1:34">
      <c r="A218" s="23" t="s">
        <v>353</v>
      </c>
      <c r="B218" s="281">
        <v>311700</v>
      </c>
      <c r="L218" s="302">
        <f>L$5*Spec!E$7*Source_EIA!M$86/Source_EPA_2007!H$6*(Source_EIA!M$7-SUM(Source_EIA!M$8,Source_EIA!M$10:M$13))/Source_EIA!M$86*Source_BEAu!Q217/SUM(Source_BEAu!Q$201:Q$202,Source_BEAu!Q$217:Q$224)</f>
        <v>0.16370808919918287</v>
      </c>
      <c r="M218" s="302">
        <f>M$5*Spec!F$8*Source_EIA!I$86/Source_EPA_2007!H$13*(Source_EIA!I$7-SUM(Source_EIA!I$8,Source_EIA!I$10:I$13))/Source_EIA!I$86*Source_BEAu!Y217/SUM(Source_BEAu!Y$201:Y$202,Source_BEAu!Y$217:Y$224)</f>
        <v>0.6373984852145046</v>
      </c>
      <c r="N218" s="302">
        <f>N$5*Source_BEAu!II217/Source_BEAu!II$427</f>
        <v>4.6873309823451961E-2</v>
      </c>
      <c r="AG218" s="24">
        <f>AG$5*Source_BEAu!IT217/SUM(Source_BEAu!IT$43:IT$280)</f>
        <v>0</v>
      </c>
      <c r="AH218" s="24">
        <f>AH$5*Source_BEAu!AW217/SUM(Source_BEAu!AW$43:AW$280)</f>
        <v>0</v>
      </c>
    </row>
    <row r="219" spans="1:34">
      <c r="A219" s="23" t="s">
        <v>354</v>
      </c>
      <c r="B219" s="281">
        <v>311810</v>
      </c>
      <c r="L219" s="302">
        <f>L$5*Spec!E$7*Source_EIA!M$86/Source_EPA_2007!H$6*(Source_EIA!M$7-SUM(Source_EIA!M$8,Source_EIA!M$10:M$13))/Source_EIA!M$86*Source_BEAu!Q218/SUM(Source_BEAu!Q$201:Q$202,Source_BEAu!Q$217:Q$224)</f>
        <v>0.36670611980616963</v>
      </c>
      <c r="M219" s="302">
        <f>M$5*Spec!F$8*Source_EIA!I$86/Source_EPA_2007!H$13*(Source_EIA!I$7-SUM(Source_EIA!I$8,Source_EIA!I$10:I$13))/Source_EIA!I$86*Source_BEAu!Y218/SUM(Source_BEAu!Y$201:Y$202,Source_BEAu!Y$217:Y$224)</f>
        <v>1.4958303161082327</v>
      </c>
      <c r="N219" s="302">
        <f>N$5*Source_BEAu!II218/Source_BEAu!II$427</f>
        <v>0.13340865103597865</v>
      </c>
      <c r="AG219" s="24">
        <f>AG$5*Source_BEAu!IT218/SUM(Source_BEAu!IT$43:IT$280)</f>
        <v>0</v>
      </c>
      <c r="AH219" s="24">
        <f>AH$5*Source_BEAu!AW218/SUM(Source_BEAu!AW$43:AW$280)</f>
        <v>0</v>
      </c>
    </row>
    <row r="220" spans="1:34">
      <c r="A220" s="23" t="s">
        <v>355</v>
      </c>
      <c r="B220" s="281" t="s">
        <v>356</v>
      </c>
      <c r="L220" s="302">
        <f>L$5*Spec!E$7*Source_EIA!M$86/Source_EPA_2007!H$6*(Source_EIA!M$7-SUM(Source_EIA!M$8,Source_EIA!M$10:M$13))/Source_EIA!M$86*Source_BEAu!Q219/SUM(Source_BEAu!Q$201:Q$202,Source_BEAu!Q$217:Q$224)</f>
        <v>0.22919132487885602</v>
      </c>
      <c r="M220" s="302">
        <f>M$5*Spec!F$8*Source_EIA!I$86/Source_EPA_2007!H$13*(Source_EIA!I$7-SUM(Source_EIA!I$8,Source_EIA!I$10:I$13))/Source_EIA!I$86*Source_BEAu!Y219/SUM(Source_BEAu!Y$201:Y$202,Source_BEAu!Y$217:Y$224)</f>
        <v>0.94067679672785776</v>
      </c>
      <c r="N220" s="302">
        <f>N$5*Source_BEAu!II219/Source_BEAu!II$427</f>
        <v>7.2112784343772246E-2</v>
      </c>
      <c r="AG220" s="24">
        <f>AG$5*Source_BEAu!IT219/SUM(Source_BEAu!IT$43:IT$280)</f>
        <v>0</v>
      </c>
      <c r="AH220" s="24">
        <f>AH$5*Source_BEAu!AW219/SUM(Source_BEAu!AW$43:AW$280)</f>
        <v>0</v>
      </c>
    </row>
    <row r="221" spans="1:34">
      <c r="A221" s="23" t="s">
        <v>357</v>
      </c>
      <c r="B221" s="281">
        <v>311910</v>
      </c>
      <c r="L221" s="302">
        <f>L$5*Spec!E$7*Source_EIA!M$86/Source_EPA_2007!H$6*(Source_EIA!M$7-SUM(Source_EIA!M$8,Source_EIA!M$10:M$13))/Source_EIA!M$86*Source_BEAu!Q220/SUM(Source_BEAu!Q$201:Q$202,Source_BEAu!Q$217:Q$224)</f>
        <v>0.34706114910226765</v>
      </c>
      <c r="M221" s="302">
        <f>M$5*Spec!F$8*Source_EIA!I$86/Source_EPA_2007!H$13*(Source_EIA!I$7-SUM(Source_EIA!I$8,Source_EIA!I$10:I$13))/Source_EIA!I$86*Source_BEAu!Y220/SUM(Source_BEAu!Y$201:Y$202,Source_BEAu!Y$217:Y$224)</f>
        <v>1.4084450399094701</v>
      </c>
      <c r="N221" s="302">
        <f>N$5*Source_BEAu!II220/Source_BEAu!II$427</f>
        <v>9.9155078472686828E-2</v>
      </c>
      <c r="AG221" s="24">
        <f>AG$5*Source_BEAu!IT220/SUM(Source_BEAu!IT$43:IT$280)</f>
        <v>0</v>
      </c>
      <c r="AH221" s="24">
        <f>AH$5*Source_BEAu!AW220/SUM(Source_BEAu!AW$43:AW$280)</f>
        <v>0</v>
      </c>
    </row>
    <row r="222" spans="1:34">
      <c r="A222" s="23" t="s">
        <v>358</v>
      </c>
      <c r="B222" s="281">
        <v>311920</v>
      </c>
      <c r="L222" s="302">
        <f>L$5*Spec!E$7*Source_EIA!M$86/Source_EPA_2007!H$6*(Source_EIA!M$7-SUM(Source_EIA!M$8,Source_EIA!M$10:M$13))/Source_EIA!M$86*Source_BEAu!Q221/SUM(Source_BEAu!Q$201:Q$202,Source_BEAu!Q$217:Q$224)</f>
        <v>7.8579882815607779E-2</v>
      </c>
      <c r="M222" s="302">
        <f>M$5*Spec!F$8*Source_EIA!I$86/Source_EPA_2007!H$13*(Source_EIA!I$7-SUM(Source_EIA!I$8,Source_EIA!I$10:I$13))/Source_EIA!I$86*Source_BEAu!Y221/SUM(Source_BEAu!Y$201:Y$202,Source_BEAu!Y$217:Y$224)</f>
        <v>0.33926048406578474</v>
      </c>
      <c r="N222" s="302">
        <f>N$5*Source_BEAu!II221/Source_BEAu!II$427</f>
        <v>2.7042294128914592E-2</v>
      </c>
      <c r="AG222" s="24">
        <f>AG$5*Source_BEAu!IT221/SUM(Source_BEAu!IT$43:IT$280)</f>
        <v>0</v>
      </c>
      <c r="AH222" s="24">
        <f>AH$5*Source_BEAu!AW221/SUM(Source_BEAu!AW$43:AW$280)</f>
        <v>0</v>
      </c>
    </row>
    <row r="223" spans="1:34">
      <c r="A223" s="23" t="s">
        <v>359</v>
      </c>
      <c r="B223" s="281">
        <v>311930</v>
      </c>
      <c r="L223" s="302">
        <f>L$5*Spec!E$7*Source_EIA!M$86/Source_EPA_2007!H$6*(Source_EIA!M$7-SUM(Source_EIA!M$8,Source_EIA!M$10:M$13))/Source_EIA!M$86*Source_BEAu!Q222/SUM(Source_BEAu!Q$201:Q$202,Source_BEAu!Q$217:Q$224)</f>
        <v>4.5838264975771204E-2</v>
      </c>
      <c r="M223" s="302">
        <f>M$5*Spec!F$8*Source_EIA!I$86/Source_EPA_2007!H$13*(Source_EIA!I$7-SUM(Source_EIA!I$8,Source_EIA!I$10:I$13))/Source_EIA!I$86*Source_BEAu!Y222/SUM(Source_BEAu!Y$201:Y$202,Source_BEAu!Y$217:Y$224)</f>
        <v>0.19019148349142476</v>
      </c>
      <c r="N223" s="302">
        <f>N$5*Source_BEAu!II222/Source_BEAu!II$427</f>
        <v>1.8028196085943061E-2</v>
      </c>
      <c r="AG223" s="24">
        <f>AG$5*Source_BEAu!IT222/SUM(Source_BEAu!IT$43:IT$280)</f>
        <v>0</v>
      </c>
      <c r="AH223" s="24">
        <f>AH$5*Source_BEAu!AW222/SUM(Source_BEAu!AW$43:AW$280)</f>
        <v>0</v>
      </c>
    </row>
    <row r="224" spans="1:34">
      <c r="A224" s="23" t="s">
        <v>360</v>
      </c>
      <c r="B224" s="281">
        <v>311940</v>
      </c>
      <c r="L224" s="302">
        <f>L$5*Spec!E$7*Source_EIA!M$86/Source_EPA_2007!H$6*(Source_EIA!M$7-SUM(Source_EIA!M$8,Source_EIA!M$10:M$13))/Source_EIA!M$86*Source_BEAu!Q223/SUM(Source_BEAu!Q$201:Q$202,Source_BEAu!Q$217:Q$224)</f>
        <v>6.5483235679673152E-2</v>
      </c>
      <c r="M224" s="302">
        <f>M$5*Spec!F$8*Source_EIA!I$86/Source_EPA_2007!H$13*(Source_EIA!I$7-SUM(Source_EIA!I$8,Source_EIA!I$10:I$13))/Source_EIA!I$86*Source_BEAu!Y223/SUM(Source_BEAu!Y$201:Y$202,Source_BEAu!Y$217:Y$224)</f>
        <v>0.28271707005482061</v>
      </c>
      <c r="N224" s="302">
        <f>N$5*Source_BEAu!II223/Source_BEAu!II$427</f>
        <v>2.5239474520320285E-2</v>
      </c>
      <c r="AG224" s="24">
        <f>AG$5*Source_BEAu!IT223/SUM(Source_BEAu!IT$43:IT$280)</f>
        <v>0</v>
      </c>
      <c r="AH224" s="24">
        <f>AH$5*Source_BEAu!AW223/SUM(Source_BEAu!AW$43:AW$280)</f>
        <v>0</v>
      </c>
    </row>
    <row r="225" spans="1:37">
      <c r="A225" s="23" t="s">
        <v>361</v>
      </c>
      <c r="B225" s="281">
        <v>311990</v>
      </c>
      <c r="L225" s="302">
        <f>L$5*Spec!E$7*Source_EIA!M$86/Source_EPA_2007!H$6*(Source_EIA!M$7-SUM(Source_EIA!M$8,Source_EIA!M$10:M$13))/Source_EIA!M$86*Source_BEAu!Q224/SUM(Source_BEAu!Q$201:Q$202,Source_BEAu!Q$217:Q$224)</f>
        <v>0.19644970703901943</v>
      </c>
      <c r="M225" s="302">
        <f>M$5*Spec!F$8*Source_EIA!I$86/Source_EPA_2007!H$13*(Source_EIA!I$7-SUM(Source_EIA!I$8,Source_EIA!I$10:I$13))/Source_EIA!I$86*Source_BEAu!Y224/SUM(Source_BEAu!Y$201:Y$202,Source_BEAu!Y$217:Y$224)</f>
        <v>0.77618686505959833</v>
      </c>
      <c r="N225" s="302">
        <f>N$5*Source_BEAu!II224/Source_BEAu!II$427</f>
        <v>5.5887407866423496E-2</v>
      </c>
      <c r="AG225" s="24">
        <f>AG$5*Source_BEAu!IT224/SUM(Source_BEAu!IT$43:IT$280)</f>
        <v>0</v>
      </c>
      <c r="AH225" s="24">
        <f>AH$5*Source_BEAu!AW224/SUM(Source_BEAu!AW$43:AW$280)</f>
        <v>0</v>
      </c>
    </row>
    <row r="226" spans="1:37">
      <c r="A226" s="23" t="s">
        <v>362</v>
      </c>
      <c r="B226" s="281">
        <v>312110</v>
      </c>
      <c r="L226" s="302">
        <f>L$5*Spec!E$7*Source_EIA!M$86/Source_EPA_2007!H$6*Source_EIA!M$15/Source_EIA!M$86*Source_BEAu!Q225/SUM(Source_BEAu!Q$225:Q$228)</f>
        <v>0.68678183872108811</v>
      </c>
      <c r="M226" s="302">
        <f>M$5*Spec!F$8*Source_EIA!I$86/Source_EPA_2007!H$13*Source_EIA!I$15/Source_EIA!I$86*Source_BEAu!Y225/SUM(Source_BEAu!Y$225:Y$228)</f>
        <v>0.75499443824387213</v>
      </c>
      <c r="N226" s="302">
        <f>N$5*Source_BEAu!II225/Source_BEAu!II$427</f>
        <v>0.11357763534144129</v>
      </c>
      <c r="AG226" s="24">
        <f>AG$5*Source_BEAu!IT225/SUM(Source_BEAu!IT$43:IT$280)</f>
        <v>0</v>
      </c>
      <c r="AH226" s="24">
        <f>AH$5*Source_BEAu!AW225/SUM(Source_BEAu!AW$43:AW$280)</f>
        <v>0</v>
      </c>
    </row>
    <row r="227" spans="1:37">
      <c r="A227" s="23" t="s">
        <v>363</v>
      </c>
      <c r="B227" s="281">
        <v>312120</v>
      </c>
      <c r="L227" s="302">
        <f>L$5*Spec!E$7*Source_EIA!M$86/Source_EPA_2007!H$6*Source_EIA!M$15/Source_EIA!M$86*Source_BEAu!Q226/SUM(Source_BEAu!Q$225:Q$228)</f>
        <v>0.82413820646530578</v>
      </c>
      <c r="M227" s="302">
        <f>M$5*Spec!F$8*Source_EIA!I$86/Source_EPA_2007!H$13*Source_EIA!I$15/Source_EIA!I$86*Source_BEAu!Y226/SUM(Source_BEAu!Y$225:Y$228)</f>
        <v>0.88693521385930607</v>
      </c>
      <c r="N227" s="302">
        <f>N$5*Source_BEAu!II226/Source_BEAu!II$427</f>
        <v>0.11898609416722419</v>
      </c>
      <c r="AG227" s="24">
        <f>AG$5*Source_BEAu!IT226/SUM(Source_BEAu!IT$43:IT$280)</f>
        <v>0</v>
      </c>
      <c r="AH227" s="24">
        <f>AH$5*Source_BEAu!AW226/SUM(Source_BEAu!AW$43:AW$280)</f>
        <v>0</v>
      </c>
    </row>
    <row r="228" spans="1:37">
      <c r="A228" s="23" t="s">
        <v>364</v>
      </c>
      <c r="B228" s="281">
        <v>312130</v>
      </c>
      <c r="L228" s="302">
        <f>L$5*Spec!E$7*Source_EIA!M$86/Source_EPA_2007!H$6*Source_EIA!M$15/Source_EIA!M$86*Source_BEAu!Q227/SUM(Source_BEAu!Q$225:Q$228)</f>
        <v>0.18314182365895684</v>
      </c>
      <c r="M228" s="302">
        <f>M$5*Spec!F$8*Source_EIA!I$86/Source_EPA_2007!H$13*Source_EIA!I$15/Source_EIA!I$86*Source_BEAu!Y227/SUM(Source_BEAu!Y$225:Y$228)</f>
        <v>0.18325107724365827</v>
      </c>
      <c r="N228" s="302">
        <f>N$5*Source_BEAu!II227/Source_BEAu!II$427</f>
        <v>2.7042294128914592E-2</v>
      </c>
      <c r="AG228" s="24">
        <f>AG$5*Source_BEAu!IT227/SUM(Source_BEAu!IT$43:IT$280)</f>
        <v>0</v>
      </c>
      <c r="AH228" s="24">
        <f>AH$5*Source_BEAu!AW227/SUM(Source_BEAu!AW$43:AW$280)</f>
        <v>0</v>
      </c>
    </row>
    <row r="229" spans="1:37">
      <c r="A229" s="23" t="s">
        <v>365</v>
      </c>
      <c r="B229" s="281">
        <v>312140</v>
      </c>
      <c r="L229" s="302">
        <f>L$5*Spec!E$7*Source_EIA!M$86/Source_EPA_2007!H$6*Source_EIA!M$15/Source_EIA!M$86*Source_BEAu!Q228/SUM(Source_BEAu!Q$225:Q$228)</f>
        <v>0.19840364229720323</v>
      </c>
      <c r="M229" s="302">
        <f>M$5*Spec!F$8*Source_EIA!I$86/Source_EPA_2007!H$13*Source_EIA!I$15/Source_EIA!I$86*Source_BEAu!Y228/SUM(Source_BEAu!Y$225:Y$228)</f>
        <v>0.19058112033340463</v>
      </c>
      <c r="N229" s="302">
        <f>N$5*Source_BEAu!II228/Source_BEAu!II$427</f>
        <v>2.7042294128914592E-2</v>
      </c>
      <c r="AG229" s="24">
        <f>AG$5*Source_BEAu!IT228/SUM(Source_BEAu!IT$43:IT$280)</f>
        <v>0</v>
      </c>
      <c r="AH229" s="24">
        <f>AH$5*Source_BEAu!AW228/SUM(Source_BEAu!AW$43:AW$280)</f>
        <v>0</v>
      </c>
    </row>
    <row r="230" spans="1:37">
      <c r="A230" s="23" t="s">
        <v>366</v>
      </c>
      <c r="B230" s="281">
        <v>312200</v>
      </c>
      <c r="L230" s="302">
        <f>L$5*Spec!E$7*Source_EIA!M$86/Source_EPA_2007!H$6*Source_EIA!M16/Source_EIA!M$86</f>
        <v>0</v>
      </c>
      <c r="M230" s="302">
        <f>M$5*Spec!F$8*Source_EIA!I$86/Source_EPA_2007!H$13*Source_EIA!I16/Source_EIA!I$86</f>
        <v>0.16344014997407363</v>
      </c>
      <c r="N230" s="302">
        <f>N$5*Source_BEAu!II229/Source_BEAu!II$427</f>
        <v>0.14963402751332741</v>
      </c>
      <c r="AG230" s="24">
        <f>AG$5*Source_BEAu!IT229/SUM(Source_BEAu!IT$43:IT$280)</f>
        <v>0</v>
      </c>
      <c r="AH230" s="24">
        <f>AH$5*Source_BEAu!AW229/SUM(Source_BEAu!AW$43:AW$280)</f>
        <v>0</v>
      </c>
    </row>
    <row r="231" spans="1:37">
      <c r="A231" s="23" t="s">
        <v>367</v>
      </c>
      <c r="B231" s="281">
        <v>313100</v>
      </c>
      <c r="L231" s="302">
        <f>L$5*Spec!E$7*Source_EIA!M$86/Source_EPA_2007!H$6*Source_EIA!M$17/Source_EIA!M$86*Source_BEAu!Q230/SUM(Source_BEAu!Q$230:Q$232)</f>
        <v>0.19354760909412486</v>
      </c>
      <c r="M231" s="302">
        <f>M$5*Spec!F$8*Source_EIA!I$86/Source_EPA_2007!H$13*Source_EIA!I$17/Source_EIA!I$86*Source_BEAu!Y230/SUM(Source_BEAu!Y$230:Y$232)</f>
        <v>0.35695328754337674</v>
      </c>
      <c r="N231" s="302">
        <f>N$5*Source_BEAu!II230/Source_BEAu!II$427</f>
        <v>2.5239474520320285E-2</v>
      </c>
      <c r="AG231" s="24">
        <f>AG$5*Source_BEAu!IT230/SUM(Source_BEAu!IT$43:IT$280)</f>
        <v>0</v>
      </c>
      <c r="AH231" s="24">
        <f>AH$5*Source_BEAu!AW230/SUM(Source_BEAu!AW$43:AW$280)</f>
        <v>0</v>
      </c>
    </row>
    <row r="232" spans="1:37">
      <c r="A232" s="23" t="s">
        <v>368</v>
      </c>
      <c r="B232" s="281">
        <v>313200</v>
      </c>
      <c r="L232" s="302">
        <f>L$5*Spec!E$7*Source_EIA!M$86/Source_EPA_2007!H$6*Source_EIA!M$17/Source_EIA!M$86*Source_BEAu!Q231/SUM(Source_BEAu!Q$230:Q$232)</f>
        <v>0.86021159597388819</v>
      </c>
      <c r="M232" s="302">
        <f>M$5*Spec!F$8*Source_EIA!I$86/Source_EPA_2007!H$13*Source_EIA!I$17/Source_EIA!I$86*Source_BEAu!Y231/SUM(Source_BEAu!Y$230:Y$232)</f>
        <v>1.5239159583582622</v>
      </c>
      <c r="N232" s="302">
        <f>N$5*Source_BEAu!II231/Source_BEAu!II$427</f>
        <v>0.10636635690706406</v>
      </c>
      <c r="AG232" s="24">
        <f>AG$5*Source_BEAu!IT231/SUM(Source_BEAu!IT$43:IT$280)</f>
        <v>9.9331035880802763E-4</v>
      </c>
      <c r="AH232" s="24">
        <f>AH$5*Source_BEAu!AW231/SUM(Source_BEAu!AW$43:AW$280)</f>
        <v>0</v>
      </c>
    </row>
    <row r="233" spans="1:37">
      <c r="A233" s="23" t="s">
        <v>369</v>
      </c>
      <c r="B233" s="281">
        <v>313300</v>
      </c>
      <c r="L233" s="302">
        <f>L$5*Spec!E$7*Source_EIA!M$86/Source_EPA_2007!H$6*Source_EIA!M$17/Source_EIA!M$86*Source_BEAu!Q232/SUM(Source_BEAu!Q$230:Q$232)</f>
        <v>0.83870630607454089</v>
      </c>
      <c r="M233" s="302">
        <f>M$5*Spec!F$8*Source_EIA!I$86/Source_EPA_2007!H$13*Source_EIA!I$17/Source_EIA!I$86*Source_BEAu!Y232/SUM(Source_BEAu!Y$230:Y$232)</f>
        <v>1.5513739035539067</v>
      </c>
      <c r="N233" s="302">
        <f>N$5*Source_BEAu!II232/Source_BEAu!II$427</f>
        <v>0.10276071768987545</v>
      </c>
      <c r="AG233" s="24">
        <f>AG$5*Source_BEAu!IT232/SUM(Source_BEAu!IT$43:IT$280)</f>
        <v>0</v>
      </c>
      <c r="AH233" s="24">
        <f>AH$5*Source_BEAu!AW232/SUM(Source_BEAu!AW$43:AW$280)</f>
        <v>0</v>
      </c>
    </row>
    <row r="234" spans="1:37">
      <c r="A234" s="23" t="s">
        <v>370</v>
      </c>
      <c r="B234" s="281">
        <v>314110</v>
      </c>
      <c r="L234" s="302">
        <f>L$5*Spec!E$7*Source_EIA!M$86/Source_EPA_2007!H$6*Source_EIA!M$18/Source_EIA!M$86*Source_BEAu!Q233/SUM(Source_BEAu!Q$233:Q$235)</f>
        <v>0</v>
      </c>
      <c r="M234" s="302">
        <f>M$5*Spec!F$8*Source_EIA!I$86/Source_EPA_2007!H$13*Source_EIA!I$18/Source_EIA!I$86*Source_BEAu!Y233/SUM(Source_BEAu!Y$233:Y$235)</f>
        <v>1.5561068171184256</v>
      </c>
      <c r="N234" s="302">
        <f>N$5*Source_BEAu!II233/Source_BEAu!II$427</f>
        <v>9.5549439255498234E-2</v>
      </c>
      <c r="AG234" s="24">
        <f>AG$5*Source_BEAu!IT233/SUM(Source_BEAu!IT$43:IT$280)</f>
        <v>0</v>
      </c>
      <c r="AH234" s="24">
        <f>AH$5*Source_BEAu!AW233/SUM(Source_BEAu!AW$43:AW$280)</f>
        <v>0</v>
      </c>
    </row>
    <row r="235" spans="1:37">
      <c r="A235" s="23" t="s">
        <v>371</v>
      </c>
      <c r="B235" s="281">
        <v>314120</v>
      </c>
      <c r="L235" s="302">
        <f>L$5*Spec!E$7*Source_EIA!M$86/Source_EPA_2007!H$6*Source_EIA!M$18/Source_EIA!M$86*Source_BEAu!Q234/SUM(Source_BEAu!Q$233:Q$235)</f>
        <v>0</v>
      </c>
      <c r="M235" s="302">
        <f>M$5*Spec!F$8*Source_EIA!I$86/Source_EPA_2007!H$13*Source_EIA!I$18/Source_EIA!I$86*Source_BEAu!Y234/SUM(Source_BEAu!Y$233:Y$235)</f>
        <v>0.29360505983366519</v>
      </c>
      <c r="N235" s="302">
        <f>N$5*Source_BEAu!II234/Source_BEAu!II$427</f>
        <v>1.8028196085943061E-2</v>
      </c>
      <c r="AG235" s="24">
        <f>AG$5*Source_BEAu!IT234/SUM(Source_BEAu!IT$43:IT$280)</f>
        <v>0</v>
      </c>
      <c r="AH235" s="24">
        <f>AH$5*Source_BEAu!AW234/SUM(Source_BEAu!AW$43:AW$280)</f>
        <v>0</v>
      </c>
    </row>
    <row r="236" spans="1:37">
      <c r="A236" s="23" t="s">
        <v>372</v>
      </c>
      <c r="B236" s="281">
        <v>314900</v>
      </c>
      <c r="L236" s="302">
        <f>L$5*Spec!E$7*Source_EIA!M$86/Source_EPA_2007!H$6*Source_EIA!M$18/Source_EIA!M$86*Source_BEAu!Q235/SUM(Source_BEAu!Q$233:Q$235)</f>
        <v>0</v>
      </c>
      <c r="M236" s="302">
        <f>M$5*Spec!F$8*Source_EIA!I$86/Source_EPA_2007!H$13*Source_EIA!I$18/Source_EIA!I$86*Source_BEAu!Y235/SUM(Source_BEAu!Y$233:Y$235)</f>
        <v>0.60189037265901368</v>
      </c>
      <c r="N236" s="302">
        <f>N$5*Source_BEAu!II235/Source_BEAu!II$427</f>
        <v>4.3267670606263346E-2</v>
      </c>
      <c r="AG236" s="24">
        <f>AG$5*Source_BEAu!IT235/SUM(Source_BEAu!IT$43:IT$280)</f>
        <v>0</v>
      </c>
      <c r="AH236" s="24">
        <f>AH$5*Source_BEAu!AW235/SUM(Source_BEAu!AW$43:AW$280)</f>
        <v>0</v>
      </c>
    </row>
    <row r="237" spans="1:37">
      <c r="A237" s="23" t="s">
        <v>373</v>
      </c>
      <c r="B237" s="281">
        <v>315000</v>
      </c>
      <c r="L237" s="302">
        <f>L$5*Spec!E$7*Source_EIA!M$86/Source_EPA_2007!H$6*Source_EIA!M19/Source_EIA!M$86</f>
        <v>0</v>
      </c>
      <c r="M237" s="302">
        <f>M$5*Spec!F$8*Source_EIA!I$86/Source_EPA_2007!H$13*Source_EIA!I19/Source_EIA!I$86</f>
        <v>0.38136034993950513</v>
      </c>
      <c r="N237" s="302">
        <f>N$5*Source_BEAu!II236/Source_BEAu!II$427</f>
        <v>3.6056392171886123E-2</v>
      </c>
      <c r="AG237" s="24">
        <f>AG$5*Source_BEAu!IT236/SUM(Source_BEAu!IT$43:IT$280)</f>
        <v>0</v>
      </c>
      <c r="AH237" s="24">
        <f>AH$5*Source_BEAu!AW236/SUM(Source_BEAu!AW$43:AW$280)</f>
        <v>0</v>
      </c>
    </row>
    <row r="238" spans="1:37">
      <c r="A238" s="23" t="s">
        <v>374</v>
      </c>
      <c r="B238" s="281">
        <v>316000</v>
      </c>
      <c r="L238" s="302">
        <f>L$5*Spec!E$7*Source_EIA!M$86/Source_EPA_2007!H$6*Source_EIA!M20/Source_EIA!M$86</f>
        <v>0</v>
      </c>
      <c r="M238" s="302">
        <f>M$5*Spec!F$8*Source_EIA!I$86/Source_EPA_2007!H$13*Source_EIA!I20/Source_EIA!I$86</f>
        <v>5.448004999135788E-2</v>
      </c>
      <c r="N238" s="302">
        <f>N$5*Source_BEAu!II237/Source_BEAu!II$427</f>
        <v>5.4084588257829183E-3</v>
      </c>
      <c r="AG238" s="24">
        <f>AG$5*Source_BEAu!IT237/SUM(Source_BEAu!IT$43:IT$280)</f>
        <v>0</v>
      </c>
      <c r="AH238" s="24">
        <f>AH$5*Source_BEAu!AW237/SUM(Source_BEAu!AW$43:AW$280)</f>
        <v>0</v>
      </c>
    </row>
    <row r="239" spans="1:37">
      <c r="A239" s="23" t="s">
        <v>375</v>
      </c>
      <c r="B239" s="281">
        <v>322110</v>
      </c>
      <c r="L239" s="302">
        <f>L$5*Spec!E$7*Source_EIA!M$86/Source_EPA_2007!H$6*Source_EIA!M26/Source_EIA!M$86</f>
        <v>0</v>
      </c>
      <c r="M239" s="302">
        <f>M$5*Spec!F$8*Source_EIA!I$86/Source_EPA_2007!H$13*Source_EIA!I26/Source_EIA!I$86</f>
        <v>0.70824064988765245</v>
      </c>
      <c r="N239" s="302">
        <f>N$5*Source_BEAu!II238/Source_BEAu!II$427</f>
        <v>0.18388760007661922</v>
      </c>
      <c r="AG239" s="24">
        <f>AG$5*Source_BEAu!IT238/SUM(Source_BEAu!IT$43:IT$280)</f>
        <v>0</v>
      </c>
      <c r="AH239" s="24">
        <f>AH$5*Source_BEAu!AW238/SUM(Source_BEAu!AW$43:AW$280)</f>
        <v>0.12371517027863778</v>
      </c>
      <c r="AK239" s="24">
        <f>Source_EPA_2007!AG6*Source_USGS!C10*Source_BEAu!IP238/SUM(Source_BEAu!IP238:IP239)</f>
        <v>4.9036918138041733E-3</v>
      </c>
    </row>
    <row r="240" spans="1:37">
      <c r="A240" s="23" t="s">
        <v>376</v>
      </c>
      <c r="B240" s="281">
        <v>322120</v>
      </c>
      <c r="L240" s="302">
        <f>L$5*Spec!E$7*Source_EIA!M$86/Source_EPA_2007!H$6*(Source_EIA!M27+Source_EIA!M28)/Source_EIA!M$86</f>
        <v>13.247258577997879</v>
      </c>
      <c r="M240" s="302">
        <f>M$5*Spec!F$8*Source_EIA!I$86/Source_EPA_2007!H$13*(Source_EIA!I27+Source_EIA!I28)/Source_EIA!I$86</f>
        <v>9.6429688484703444</v>
      </c>
      <c r="N240" s="302">
        <f>N$5*Source_BEAu!II239/Source_BEAu!II$427</f>
        <v>1.5702558790856405</v>
      </c>
      <c r="AG240" s="24">
        <f>AG$5*Source_BEAu!IT239/SUM(Source_BEAu!IT$43:IT$280)</f>
        <v>0</v>
      </c>
      <c r="AH240" s="24">
        <f>AH$5*Source_BEAu!AW239/SUM(Source_BEAu!AW$43:AW$280)</f>
        <v>0.29325077399380806</v>
      </c>
      <c r="AK240" s="24">
        <f>Source_EPA_2007!AG6*Source_USGS!C10*Source_BEAu!IP239/SUM(Source_BEAu!IP238:IP239)</f>
        <v>3.4096308186195828E-2</v>
      </c>
    </row>
    <row r="241" spans="1:46">
      <c r="A241" s="23" t="s">
        <v>377</v>
      </c>
      <c r="B241" s="281">
        <v>322130</v>
      </c>
      <c r="L241" s="302">
        <f>L$5*Spec!E$7*Source_EIA!M$86/Source_EPA_2007!H$6*Source_EIA!M29/Source_EIA!M$86</f>
        <v>5.6773965334276619</v>
      </c>
      <c r="M241" s="302">
        <f>M$5*Spec!F$8*Source_EIA!I$86/Source_EPA_2007!H$13*Source_EIA!I29/Source_EIA!I$86</f>
        <v>7.5182468988073872</v>
      </c>
      <c r="N241" s="302">
        <f>N$5*Source_BEAu!II240/Source_BEAu!II$427</f>
        <v>1.1123396985026868</v>
      </c>
      <c r="U241" s="24">
        <f>Source_EIA!Z29/Source_EIA!Z87*US_CO2!U5</f>
        <v>0</v>
      </c>
      <c r="AG241" s="24">
        <f>AG$5*Source_BEAu!IT240/SUM(Source_BEAu!IT$43:IT$280)</f>
        <v>0</v>
      </c>
      <c r="AH241" s="24">
        <f>AH$5*Source_BEAu!AW240/SUM(Source_BEAu!AW$43:AW$280)</f>
        <v>0.53151702786377719</v>
      </c>
    </row>
    <row r="242" spans="1:46">
      <c r="A242" s="23" t="s">
        <v>378</v>
      </c>
      <c r="B242" s="281">
        <v>322210</v>
      </c>
      <c r="L242" s="302">
        <f>L$5*Spec!E$7*Source_EIA!M$86/Source_EPA_2007!H$6*(Source_EIA!M$25-SUM(Source_EIA!M$26:M$29))/Source_EIA!M$86*Source_BEAu!Q241/SUM(Source_BEAu!Q$241:Q$245)</f>
        <v>0</v>
      </c>
      <c r="M242" s="302">
        <f>M$5*Spec!F$8*Source_EIA!I$86/Source_EPA_2007!H$13*(Source_EIA!I$25-SUM(Source_EIA!I$26:I$29))/Source_EIA!I$86*Source_BEAu!Y241/SUM(Source_BEAu!Y$241:Y$245)</f>
        <v>3.4906078638810705</v>
      </c>
      <c r="N242" s="302">
        <f>N$5*Source_BEAu!II241/Source_BEAu!II$427</f>
        <v>0.75357859639241986</v>
      </c>
      <c r="AG242" s="24">
        <f>AG$5*Source_BEAu!IT241/SUM(Source_BEAu!IT$43:IT$280)</f>
        <v>0</v>
      </c>
      <c r="AH242" s="24">
        <f>AH$5*Source_BEAu!AW241/SUM(Source_BEAu!AW$43:AW$280)</f>
        <v>0</v>
      </c>
    </row>
    <row r="243" spans="1:46">
      <c r="A243" s="23" t="s">
        <v>379</v>
      </c>
      <c r="B243" s="281">
        <v>322220</v>
      </c>
      <c r="L243" s="302">
        <f>L$5*Spec!E$7*Source_EIA!M$86/Source_EPA_2007!H$6*(Source_EIA!M$25-SUM(Source_EIA!M$26:M$29))/Source_EIA!M$86*Source_BEAu!Q242/SUM(Source_BEAu!Q$241:Q$245)</f>
        <v>0</v>
      </c>
      <c r="M243" s="302">
        <f>M$5*Spec!F$8*Source_EIA!I$86/Source_EPA_2007!H$13*(Source_EIA!I$25-SUM(Source_EIA!I$26:I$29))/Source_EIA!I$86*Source_BEAu!Y242/SUM(Source_BEAu!Y$241:Y$245)</f>
        <v>2.4068812346616766</v>
      </c>
      <c r="N243" s="302">
        <f>N$5*Source_BEAu!II242/Source_BEAu!II$427</f>
        <v>0.12619737260160144</v>
      </c>
      <c r="AG243" s="24">
        <f>AG$5*Source_BEAu!IT242/SUM(Source_BEAu!IT$43:IT$280)</f>
        <v>1.9866207176160553E-3</v>
      </c>
      <c r="AH243" s="24">
        <f>AH$5*Source_BEAu!AW242/SUM(Source_BEAu!AW$43:AW$280)</f>
        <v>0</v>
      </c>
    </row>
    <row r="244" spans="1:46">
      <c r="A244" s="23" t="s">
        <v>380</v>
      </c>
      <c r="B244" s="281">
        <v>322230</v>
      </c>
      <c r="L244" s="302">
        <f>L$5*Spec!E$7*Source_EIA!M$86/Source_EPA_2007!H$6*(Source_EIA!M$25-SUM(Source_EIA!M$26:M$29))/Source_EIA!M$86*Source_BEAu!Q243/SUM(Source_BEAu!Q$241:Q$245)</f>
        <v>0</v>
      </c>
      <c r="M244" s="302">
        <f>M$5*Spec!F$8*Source_EIA!I$86/Source_EPA_2007!H$13*(Source_EIA!I$25-SUM(Source_EIA!I$26:I$29))/Source_EIA!I$86*Source_BEAu!Y243/SUM(Source_BEAu!Y$241:Y$245)</f>
        <v>0.12601472432783647</v>
      </c>
      <c r="N244" s="302">
        <f>N$5*Source_BEAu!II243/Source_BEAu!II$427</f>
        <v>9.0140980429715307E-3</v>
      </c>
      <c r="AG244" s="24">
        <f>AG$5*Source_BEAu!IT243/SUM(Source_BEAu!IT$43:IT$280)</f>
        <v>0</v>
      </c>
      <c r="AH244" s="24">
        <f>AH$5*Source_BEAu!AW243/SUM(Source_BEAu!AW$43:AW$280)</f>
        <v>0</v>
      </c>
    </row>
    <row r="245" spans="1:46">
      <c r="A245" s="23" t="s">
        <v>381</v>
      </c>
      <c r="B245" s="281">
        <v>322291</v>
      </c>
      <c r="L245" s="302">
        <f>L$5*Spec!E$7*Source_EIA!M$86/Source_EPA_2007!H$6*(Source_EIA!M$25-SUM(Source_EIA!M$26:M$29))/Source_EIA!M$86*Source_BEAu!Q244/SUM(Source_BEAu!Q$241:Q$245)</f>
        <v>0</v>
      </c>
      <c r="M245" s="302">
        <f>M$5*Spec!F$8*Source_EIA!I$86/Source_EPA_2007!H$13*(Source_EIA!I$25-SUM(Source_EIA!I$26:I$29))/Source_EIA!I$86*Source_BEAu!Y244/SUM(Source_BEAu!Y$241:Y$245)</f>
        <v>0.70568245623588433</v>
      </c>
      <c r="N245" s="302">
        <f>N$5*Source_BEAu!II244/Source_BEAu!II$427</f>
        <v>3.7859211780480434E-2</v>
      </c>
      <c r="AG245" s="24">
        <f>AG$5*Source_BEAu!IT244/SUM(Source_BEAu!IT$43:IT$280)</f>
        <v>0</v>
      </c>
      <c r="AH245" s="24">
        <f>AH$5*Source_BEAu!AW244/SUM(Source_BEAu!AW$43:AW$280)</f>
        <v>0</v>
      </c>
    </row>
    <row r="246" spans="1:46">
      <c r="A246" s="23" t="s">
        <v>382</v>
      </c>
      <c r="B246" s="281">
        <v>322299</v>
      </c>
      <c r="L246" s="302">
        <f>L$5*Spec!E$7*Source_EIA!M$86/Source_EPA_2007!H$6*(Source_EIA!M$25-SUM(Source_EIA!M$26:M$29))/Source_EIA!M$86*Source_BEAu!Q245/SUM(Source_BEAu!Q$241:Q$245)</f>
        <v>0</v>
      </c>
      <c r="M246" s="302">
        <f>M$5*Spec!F$8*Source_EIA!I$86/Source_EPA_2007!H$13*(Source_EIA!I$25-SUM(Source_EIA!I$26:I$29))/Source_EIA!I$86*Source_BEAu!Y245/SUM(Source_BEAu!Y$241:Y$245)</f>
        <v>0.51666036974412954</v>
      </c>
      <c r="N246" s="302">
        <f>N$5*Source_BEAu!II245/Source_BEAu!II$427</f>
        <v>2.8845113737508896E-2</v>
      </c>
      <c r="AG246" s="24">
        <f>AG$5*Source_BEAu!IT245/SUM(Source_BEAu!IT$43:IT$280)</f>
        <v>0</v>
      </c>
      <c r="AH246" s="24">
        <f>AH$5*Source_BEAu!AW245/SUM(Source_BEAu!AW$43:AW$280)</f>
        <v>0</v>
      </c>
    </row>
    <row r="247" spans="1:46">
      <c r="A247" s="23" t="s">
        <v>383</v>
      </c>
      <c r="B247" s="281">
        <v>323110</v>
      </c>
      <c r="L247" s="302">
        <f>L$5*Spec!E$7*Source_EIA!M$86/Source_EPA_2007!H$6*Source_EIA!M$30/Source_EIA!M$86</f>
        <v>0</v>
      </c>
      <c r="M247" s="302">
        <f>M$5*Spec!F$8*Source_EIA!I$86/Source_EPA_2007!H$13*Source_EIA!I$30/Source_EIA!I$86*Source_BEAu!Y246/SUM(Source_BEAu!Y$246:Y$247)</f>
        <v>2.0041333348081367</v>
      </c>
      <c r="N247" s="302">
        <f>N$5*Source_BEAu!II246/Source_BEAu!II$427</f>
        <v>3.7156112133128651</v>
      </c>
      <c r="AG247" s="24">
        <f>AG$5*Source_BEAu!IT246/SUM(Source_BEAu!IT$43:IT$280)</f>
        <v>0</v>
      </c>
      <c r="AH247" s="24">
        <f>AH$5*Source_BEAu!AW246/SUM(Source_BEAu!AW$43:AW$280)</f>
        <v>0</v>
      </c>
    </row>
    <row r="248" spans="1:46">
      <c r="A248" s="23" t="s">
        <v>384</v>
      </c>
      <c r="B248" s="281">
        <v>323120</v>
      </c>
      <c r="L248" s="302">
        <f>L$5*Spec!E$7*Source_EIA!M$86/Source_EPA_2007!H$6*Source_EIA!M$30/Source_EIA!M$86</f>
        <v>0</v>
      </c>
      <c r="M248" s="302">
        <f>M$5*Spec!F$8*Source_EIA!I$86/Source_EPA_2007!H$13*Source_EIA!I$30/Source_EIA!I$86*Source_BEAu!Y247/SUM(Source_BEAu!Y$246:Y$247)</f>
        <v>6.6108564863462851E-2</v>
      </c>
      <c r="N248" s="302">
        <f>N$5*Source_BEAu!II247/Source_BEAu!II$427</f>
        <v>5.4084588257829183E-3</v>
      </c>
      <c r="AG248" s="24">
        <f>AG$5*Source_BEAu!IT247/SUM(Source_BEAu!IT$43:IT$280)</f>
        <v>0</v>
      </c>
      <c r="AH248" s="24">
        <f>AH$5*Source_BEAu!AW247/SUM(Source_BEAu!AW$43:AW$280)</f>
        <v>0</v>
      </c>
    </row>
    <row r="249" spans="1:46">
      <c r="A249" s="23" t="s">
        <v>385</v>
      </c>
      <c r="B249" s="281">
        <v>324110</v>
      </c>
      <c r="L249" s="302">
        <f>L$5*Spec!E$7*Source_EIA!M$86/Source_EPA_2007!H$6*Source_EIA!M32/Source_EIA!M$86</f>
        <v>0</v>
      </c>
      <c r="M249" s="302">
        <f>M$5*Spec!F$8*Source_EIA!I$86/Source_EPA_2007!H$13*Source_EIA!I32/Source_EIA!I$86</f>
        <v>41.731718293380133</v>
      </c>
      <c r="N249" s="302">
        <f>N$5*Source_BEAu!II248*Source_EIA!R32/Source_BEAu!II$427</f>
        <v>8.3686020877535565</v>
      </c>
      <c r="V249" s="307">
        <f>Source_EIA!AF32/Source_EIA!AF87*V5</f>
        <v>99.137500000000017</v>
      </c>
      <c r="AA249" s="301">
        <f>Source_EPA_2007!AZ7*Source_EPA_2007!BC8/1000</f>
        <v>20.077850000000002</v>
      </c>
      <c r="AE249" s="24">
        <f>Source_EPA_2007!AC12</f>
        <v>3.6</v>
      </c>
      <c r="AG249" s="24">
        <f>AG$5*Source_BEAu!IT248/SUM(Source_BEAu!IT$43:IT$280)</f>
        <v>9.9331035880802763E-4</v>
      </c>
      <c r="AH249" s="24">
        <f>AH$5*Source_BEAu!AW248/SUM(Source_BEAu!AW$43:AW$280)</f>
        <v>0</v>
      </c>
    </row>
    <row r="250" spans="1:46">
      <c r="A250" s="23" t="s">
        <v>386</v>
      </c>
      <c r="B250" s="281">
        <v>324121</v>
      </c>
      <c r="L250" s="302">
        <f>L$5*Spec!E$7*Source_EIA!M$86/Source_EPA_2007!H$6*(Source_EIA!M$31-Source_EIA!M$32-Source_EIA!M$33)/Source_EIA!M$86*Source_BEAu!Q249/SUM(Source_BEAu!Q$249:Q$250)</f>
        <v>0</v>
      </c>
      <c r="M250" s="302">
        <f>M$5*Spec!F$8*Source_EIA!I$86/Source_EPA_2007!H$13*(Source_EIA!I$31-Source_EIA!I$32-Source_EIA!I$33)/Source_EIA!I$86*Source_BEAu!Y249/SUM(Source_BEAu!Y$249:Y$250)</f>
        <v>2.4389578827076663</v>
      </c>
      <c r="N250" s="302">
        <f>N$5*Source_BEAu!II249*Source_EIA!R33/Source_BEAu!II$427</f>
        <v>0.77916476699131609</v>
      </c>
      <c r="AA250" s="301"/>
      <c r="AG250" s="24">
        <f>AG$5*Source_BEAu!IT249/SUM(Source_BEAu!IT$43:IT$280)</f>
        <v>0</v>
      </c>
      <c r="AH250" s="24">
        <f>AH$5*Source_BEAu!AW249/SUM(Source_BEAu!AW$43:AW$280)</f>
        <v>0</v>
      </c>
    </row>
    <row r="251" spans="1:46">
      <c r="A251" s="23" t="s">
        <v>387</v>
      </c>
      <c r="B251" s="281">
        <v>324122</v>
      </c>
      <c r="L251" s="302">
        <f>L$5*Spec!E$7*Source_EIA!M$86/Source_EPA_2007!H$6*(Source_EIA!M$31-Source_EIA!M$32-Source_EIA!M$33)/Source_EIA!M$86*Source_BEAu!Q250/SUM(Source_BEAu!Q$249:Q$250)</f>
        <v>0</v>
      </c>
      <c r="M251" s="302">
        <f>M$5*Spec!F$8*Source_EIA!I$86/Source_EPA_2007!H$13*(Source_EIA!I$31-Source_EIA!I$32-Source_EIA!I$33)/Source_EIA!I$86*Source_BEAu!Y250/SUM(Source_BEAu!Y$249:Y$250)</f>
        <v>0.61192491680837502</v>
      </c>
      <c r="N251" s="302">
        <f>N$5*Source_BEAu!II250/Source_BEAu!II$427</f>
        <v>3.4848503034127938</v>
      </c>
      <c r="AA251" s="301"/>
      <c r="AG251" s="24">
        <f>AG$5*Source_BEAu!IT250/SUM(Source_BEAu!IT$43:IT$280)</f>
        <v>0</v>
      </c>
      <c r="AH251" s="24">
        <f>AH$5*Source_BEAu!AW250/SUM(Source_BEAu!AW$43:AW$280)</f>
        <v>0</v>
      </c>
    </row>
    <row r="252" spans="1:46">
      <c r="A252" s="23" t="s">
        <v>388</v>
      </c>
      <c r="B252" s="281">
        <v>324190</v>
      </c>
      <c r="L252" s="302">
        <f>L$5*Spec!E$7*Source_EIA!M$86/Source_EPA_2007!H$6*Source_EIA!M33/Source_EIA!M$86</f>
        <v>3.7849310222851078</v>
      </c>
      <c r="M252" s="302">
        <f>M$5*Spec!F$8*Source_EIA!I$86/Source_EPA_2007!H$13*Source_EIA!I33/Source_EIA!I$86</f>
        <v>0.16344014997407363</v>
      </c>
      <c r="N252" s="302">
        <f>N$5*Source_BEAu!II251/Source_BEAu!II$427</f>
        <v>2.3166231970436835</v>
      </c>
      <c r="V252" s="307">
        <f>Source_EIA!AF33/Source_EIA!AF87*V5</f>
        <v>3.2958333333333338</v>
      </c>
      <c r="AA252" s="301"/>
      <c r="AG252" s="24">
        <f>AG$5*Source_BEAu!IT251/SUM(Source_BEAu!IT$43:IT$280)</f>
        <v>3.9732414352321105E-3</v>
      </c>
      <c r="AH252" s="24">
        <f>AH$5*Source_BEAu!AW251/SUM(Source_BEAu!AW$43:AW$280)</f>
        <v>0</v>
      </c>
    </row>
    <row r="253" spans="1:46">
      <c r="A253" s="23" t="s">
        <v>389</v>
      </c>
      <c r="B253" s="281">
        <v>325110</v>
      </c>
      <c r="L253" s="302">
        <f>L$5*Spec!E$7*Source_EIA!M$86/Source_EPA_2007!H$6*Source_EIA!M35/Source_EIA!M$86</f>
        <v>0</v>
      </c>
      <c r="M253" s="302">
        <f>M$5*Spec!F$8*Source_EIA!I$86/Source_EPA_2007!H$13*Source_EIA!I35/Source_EIA!I$86</f>
        <v>5.8293653490752932</v>
      </c>
      <c r="N253" s="302">
        <f>N$5*Source_BEAu!II252*Source_EIA!R35/Source_BEAu!II$427</f>
        <v>3.007699247165621</v>
      </c>
      <c r="V253" s="307">
        <f>Source_EIA!AF35/Source_EIA!AF87*V5</f>
        <v>2.9166666666666671E-2</v>
      </c>
      <c r="AA253" s="301"/>
      <c r="AG253" s="24">
        <f>AG$5*Source_BEAu!IT252/SUM(Source_BEAu!IT$43:IT$280)</f>
        <v>5.7612000810865607E-2</v>
      </c>
      <c r="AH253" s="24">
        <f>AH$5*Source_BEAu!AW252/SUM(Source_BEAu!AW$43:AW$280)</f>
        <v>0</v>
      </c>
    </row>
    <row r="254" spans="1:46">
      <c r="A254" s="23" t="s">
        <v>390</v>
      </c>
      <c r="B254" s="281">
        <v>325120</v>
      </c>
      <c r="L254" s="302">
        <f>L$5*Spec!E$7*Source_EIA!M$86/Source_EPA_2007!H$6*Source_EIA!M36/Source_EIA!M$86</f>
        <v>0</v>
      </c>
      <c r="M254" s="302">
        <f>M$5*Spec!F$8*Source_EIA!I$86/Source_EPA_2007!H$13*Source_EIA!I36/Source_EIA!I$86</f>
        <v>0.70824064988765245</v>
      </c>
      <c r="N254" s="302">
        <f>N$5*Source_BEAu!II253/Source_BEAu!II$427</f>
        <v>1.4963402751332739</v>
      </c>
      <c r="U254" s="308">
        <f>Source_EIA!Z36/Source_EIA!Z87*U5</f>
        <v>1.0487603305785125</v>
      </c>
      <c r="AA254" s="301"/>
      <c r="AG254" s="24">
        <f>AG$5*Source_BEAu!IT253/SUM(Source_BEAu!IT$43:IT$280)</f>
        <v>1.1919724305696332E-2</v>
      </c>
      <c r="AH254" s="24">
        <f>AH$5*Source_BEAu!AW253/SUM(Source_BEAu!AW$43:AW$280)</f>
        <v>0</v>
      </c>
    </row>
    <row r="255" spans="1:46">
      <c r="A255" s="23" t="s">
        <v>391</v>
      </c>
      <c r="B255" s="281">
        <v>325130</v>
      </c>
      <c r="L255" s="302">
        <f>L$5*Spec!E$7*Source_EIA!M$86/Source_EPA_2007!H$6*(Source_EIA!M$34-SUM(Source_EIA!M$35:M$48)-Source_EIA!M$50)/Source_EIA!M$86*Source_BEAu!Q254/SUM(Source_BEAu!Q$260,Source_BEAu!Q$265:Q$269,Source_BEAu!Q$254)</f>
        <v>0.94623275557127695</v>
      </c>
      <c r="M255" s="302">
        <f>M$5*Spec!F$8*Source_EIA!I$86/Source_EPA_2007!H$13*(Source_EIA!I$34-SUM(Source_EIA!I$35:I$48)-Source_EIA!I$50)/Source_EIA!I$86*Source_BEAu!Y254/SUM(Source_BEAu!Y$260,Source_BEAu!Y$265:Y$269,Source_BEAu!Y$254)</f>
        <v>1.7403473346624549</v>
      </c>
      <c r="N255" s="302">
        <f>N$5*Source_BEAu!II254/Source_BEAu!II$427</f>
        <v>2.2787639852632031</v>
      </c>
      <c r="U255" s="308"/>
      <c r="AA255" s="301"/>
      <c r="AG255" s="24">
        <f>AG$5*Source_BEAu!IT254/SUM(Source_BEAu!IT$43:IT$280)</f>
        <v>4.9665517940401379E-3</v>
      </c>
      <c r="AH255" s="24">
        <f>AH$5*Source_BEAu!AW254/SUM(Source_BEAu!AW$43:AW$280)</f>
        <v>0</v>
      </c>
    </row>
    <row r="256" spans="1:46">
      <c r="A256" s="23" t="s">
        <v>392</v>
      </c>
      <c r="B256" s="281">
        <v>325180</v>
      </c>
      <c r="L256" s="302">
        <f>L$5*Spec!E$7*Source_EIA!M$86/Source_EPA_2007!H$6*SUM(Source_EIA!M37:'Source_EIA'!M39)/Source_EIA!M$86</f>
        <v>3.7849310222851078</v>
      </c>
      <c r="M256" s="302">
        <f>M$5*Spec!F$8*Source_EIA!I$86/Source_EPA_2007!H$13*SUM(Source_EIA!I37:'Source_EIA'!I39)/Source_EIA!I$86</f>
        <v>8.9892082485740499</v>
      </c>
      <c r="N256" s="302">
        <f>N$5*Source_BEAu!II255*Source_EIA!R37/Source_BEAu!II$427</f>
        <v>3.6921745584011383</v>
      </c>
      <c r="U256" s="308">
        <f>SUM(Source_EIA!Z37:Z39)/Source_EIA!Z87*U5</f>
        <v>0.40165289256198344</v>
      </c>
      <c r="V256" s="307">
        <f>SUM(Source_EIA!AF37:AF39)/Source_EIA!AF87*V5</f>
        <v>0.17500000000000004</v>
      </c>
      <c r="AA256" s="301">
        <f>Source_EPA_2007!AZ6*Source_EPA_2007!BC7/1000</f>
        <v>4.0196800000000001</v>
      </c>
      <c r="AG256" s="24">
        <f>AG$5*Source_BEAu!IT255/SUM(Source_BEAu!IT$43:IT$280)</f>
        <v>0.17283600243259681</v>
      </c>
      <c r="AH256" s="24">
        <f>AH$5*Source_BEAu!AW255/SUM(Source_BEAu!AW$43:AW$280)</f>
        <v>0</v>
      </c>
      <c r="AK256" s="301">
        <f>Source_EPA_2007!AG6*Source_USGS!C6+Source_EPA_2007!AF6</f>
        <v>2.4020000000000001</v>
      </c>
      <c r="AM256" s="304">
        <f>AM5</f>
        <v>1.9</v>
      </c>
      <c r="AT256" s="310">
        <f>Source_USGS!I6*2.62/1000</f>
        <v>9.1700000000000004E-2</v>
      </c>
    </row>
    <row r="257" spans="1:41">
      <c r="A257" s="23" t="s">
        <v>393</v>
      </c>
      <c r="B257" s="281">
        <v>325190</v>
      </c>
      <c r="L257" s="302">
        <f>L$5*Spec!E$7*Source_EIA!M$86/Source_EPA_2007!H$6*SUM(Source_EIA!M40:'Source_EIA'!M42)/Source_EIA!M$86</f>
        <v>5.6773965334276619</v>
      </c>
      <c r="M257" s="302">
        <f>M$5*Spec!F$8*Source_EIA!I$86/Source_EPA_2007!H$13*SUM(Source_EIA!I40:'Source_EIA'!I42)/Source_EIA!I$86</f>
        <v>21.410659646603644</v>
      </c>
      <c r="N257" s="302">
        <f>N$5*Source_BEAu!II256*Source_EIA!R40/Source_BEAu!II$427</f>
        <v>4.7610020177460095</v>
      </c>
      <c r="U257" s="308">
        <f>SUM(Source_EIA!Z40:Z42)/Source_EIA!Z87*U5</f>
        <v>1.6512396694214875</v>
      </c>
      <c r="V257" s="307">
        <f>SUM(Source_EIA!AF40:AF42)/Source_EIA!AF87*V5</f>
        <v>1.0791666666666668</v>
      </c>
      <c r="AA257" s="301">
        <f>Source_EPA_2007!AZ9*Source_EPA_2007!BC10/1000+Source_EPA_2007!AZ10*Source_EPA_2007!BC11/1000++Source_EPA_2007!AZ11*Source_EPA_2007!BC12/1000</f>
        <v>3.5564600000000004</v>
      </c>
      <c r="AG257" s="24">
        <f>AG$5*Source_BEAu!IT256/SUM(Source_BEAu!IT$43:IT$280)</f>
        <v>0.8333873910399352</v>
      </c>
      <c r="AH257" s="24">
        <f>AH$5*Source_BEAu!AW256/SUM(Source_BEAu!AW$43:AW$280)</f>
        <v>0</v>
      </c>
    </row>
    <row r="258" spans="1:41">
      <c r="A258" s="23" t="s">
        <v>394</v>
      </c>
      <c r="B258" s="281">
        <v>325211</v>
      </c>
      <c r="L258" s="302">
        <f>L$5*Spec!E$7*Source_EIA!M$86/Source_EPA_2007!H$6*Source_EIA!M43/Source_EIA!M$86</f>
        <v>0</v>
      </c>
      <c r="M258" s="302">
        <f>M$5*Spec!F$8*Source_EIA!I$86/Source_EPA_2007!H$13*Source_EIA!I43/Source_EIA!I$86</f>
        <v>17.651536197199952</v>
      </c>
      <c r="N258" s="302">
        <f>N$5*Source_BEAu!II257*Source_EIA!R43/Source_BEAu!II$427</f>
        <v>4.7521723942676379</v>
      </c>
      <c r="U258" s="308">
        <f>Source_EIA!Z43/Source_EIA!Z87*U5</f>
        <v>0.24545454545454545</v>
      </c>
      <c r="V258" s="307">
        <f>Source_EIA!AF43/Source_EIA!AF87*V5</f>
        <v>0.20416666666666669</v>
      </c>
      <c r="AG258" s="24">
        <f>AG$5*Source_BEAu!IT257/SUM(Source_BEAu!IT$43:IT$280)</f>
        <v>7.7478207987026163E-2</v>
      </c>
      <c r="AH258" s="24">
        <f>AH$5*Source_BEAu!AW257/SUM(Source_BEAu!AW$43:AW$280)</f>
        <v>0</v>
      </c>
    </row>
    <row r="259" spans="1:41">
      <c r="A259" s="23" t="s">
        <v>395</v>
      </c>
      <c r="B259" s="281" t="s">
        <v>396</v>
      </c>
      <c r="L259" s="302">
        <f>L$5*Spec!E$7*Source_EIA!M$86/Source_EPA_2007!H$6*(Source_EIA!M44+Source_EIA!M45)/Source_EIA!M$86</f>
        <v>0</v>
      </c>
      <c r="M259" s="302">
        <f>M$5*Spec!F$8*Source_EIA!I$86/Source_EPA_2007!H$13*(Source_EIA!I44+Source_EIA!I45)/Source_EIA!I$86</f>
        <v>3.1598428994987566</v>
      </c>
      <c r="N259" s="302">
        <f>N$5*Source_BEAu!II258*Source_EIA!R44/Source_BEAu!II$427</f>
        <v>1.921969595453221</v>
      </c>
      <c r="U259" s="308">
        <f>SUM(Source_EIA!Z44:Z45)/Source_EIA!Z87*U5</f>
        <v>0.15619834710743802</v>
      </c>
      <c r="V259" s="307">
        <f>SUM(Source_EIA!AF44:AF45)/Source_EIA!AF87*V5</f>
        <v>0.17500000000000004</v>
      </c>
      <c r="AG259" s="24">
        <f>AG$5*Source_BEAu!IT258/SUM(Source_BEAu!IT$43:IT$280)</f>
        <v>1.9866207176160553E-3</v>
      </c>
      <c r="AH259" s="24">
        <f>AH$5*Source_BEAu!AW258/SUM(Source_BEAu!AW$43:AW$280)</f>
        <v>0</v>
      </c>
    </row>
    <row r="260" spans="1:41">
      <c r="A260" s="23" t="s">
        <v>397</v>
      </c>
      <c r="B260" s="281">
        <v>325310</v>
      </c>
      <c r="L260" s="302">
        <f>L$5*Spec!E$7*Source_EIA!M$86/Source_EPA_2007!H$6*(Source_EIA!M46+Source_EIA!M47)/Source_EIA!M$86</f>
        <v>0</v>
      </c>
      <c r="M260" s="302">
        <f>M$5*Spec!F$8*Source_EIA!I$86/Source_EPA_2007!H$13*(Source_EIA!I46+Source_EIA!I47)/Source_EIA!I$86</f>
        <v>6.7555261989283775</v>
      </c>
      <c r="N260" s="302">
        <f>N$5*Source_BEAu!II259*Source_EIA!R46/Source_BEAu!II$427</f>
        <v>2.8214126874500889</v>
      </c>
      <c r="U260" s="308">
        <f>SUM(Source_EIA!Z46:Z47)/Source_EIA!Z87*U5</f>
        <v>3.9942148760330576</v>
      </c>
      <c r="V260" s="308">
        <f>Source_EIA!AF46/Source_EIA!AF87*V5</f>
        <v>0</v>
      </c>
      <c r="AC260" s="304">
        <f>AC5</f>
        <v>9.1</v>
      </c>
      <c r="AG260" s="24">
        <f>AG$5*Source_BEAu!IT259/SUM(Source_BEAu!IT$43:IT$280)</f>
        <v>3.3424893573890126</v>
      </c>
      <c r="AH260" s="24">
        <f>AH$5*Source_BEAu!AW259/SUM(Source_BEAu!AW$43:AW$280)</f>
        <v>0</v>
      </c>
      <c r="AO260" s="296">
        <f>AO5</f>
        <v>1.2</v>
      </c>
    </row>
    <row r="261" spans="1:41">
      <c r="A261" s="23" t="s">
        <v>398</v>
      </c>
      <c r="B261" s="281">
        <v>325320</v>
      </c>
      <c r="L261" s="302">
        <f>L$5*Spec!E$7*Source_EIA!M$86/Source_EPA_2007!H$6*(Source_EIA!M$34-SUM(Source_EIA!M$35:M$48)-Source_EIA!M$50)/Source_EIA!M$86*Source_BEAu!Q260/SUM(Source_BEAu!Q$260,Source_BEAu!Q$265:Q$269,Source_BEAu!Q$254)</f>
        <v>0.31541091852375897</v>
      </c>
      <c r="M261" s="302">
        <f>M$5*Spec!F$8*Source_EIA!I$86/Source_EPA_2007!H$13*(Source_EIA!I$34-SUM(Source_EIA!I$35:I$48)-Source_EIA!I$50)/Source_EIA!I$86*Source_BEAu!Y260/SUM(Source_BEAu!Y$260,Source_BEAu!Y$265:Y$269,Source_BEAu!Y$254)</f>
        <v>0.62439942541324722</v>
      </c>
      <c r="N261" s="302">
        <f>N$5*Source_BEAu!II260/Source_BEAu!II$427</f>
        <v>0.30287369424384347</v>
      </c>
      <c r="AG261" s="24">
        <f>AG$5*Source_BEAu!IT260/SUM(Source_BEAu!IT$43:IT$280)</f>
        <v>1.0926413946888305E-2</v>
      </c>
      <c r="AH261" s="24">
        <f>AH$5*Source_BEAu!AW260/SUM(Source_BEAu!AW$43:AW$280)</f>
        <v>0</v>
      </c>
    </row>
    <row r="262" spans="1:41">
      <c r="A262" s="23" t="s">
        <v>399</v>
      </c>
      <c r="B262" s="281">
        <v>325411</v>
      </c>
      <c r="L262" s="302">
        <f>L$5*Spec!E$7*Source_EIA!M$86/Source_EPA_2007!H$6*(Source_EIA!M$48-Source_EIA!M$49)/Source_EIA!M$86*Source_BEAu!Q261/SUM(Source_BEAu!Q$261,Source_BEAu!Q$263,Source_BEAu!Q$264)</f>
        <v>0</v>
      </c>
      <c r="M262" s="302">
        <f>M$5*Spec!F$8*Source_EIA!I$86/Source_EPA_2007!H$13*(Source_EIA!I$48-Source_EIA!I$49)/Source_EIA!I$86*Source_BEAu!Y261/SUM(Source_BEAu!Y$261,Source_BEAu!Y$263,Source_BEAu!Y$264)</f>
        <v>0.40373608475738432</v>
      </c>
      <c r="N262" s="302">
        <f>N$5*Source_BEAu!II261/Source_BEAu!II$427</f>
        <v>0.14783120790473311</v>
      </c>
      <c r="AG262" s="24">
        <f>AG$5*Source_BEAu!IT261/SUM(Source_BEAu!IT$43:IT$280)</f>
        <v>0</v>
      </c>
      <c r="AH262" s="24">
        <f>AH$5*Source_BEAu!AW261/SUM(Source_BEAu!AW$43:AW$280)</f>
        <v>0</v>
      </c>
    </row>
    <row r="263" spans="1:41">
      <c r="A263" s="23" t="s">
        <v>400</v>
      </c>
      <c r="B263" s="281">
        <v>325412</v>
      </c>
      <c r="L263" s="302">
        <f>L$5*Spec!E$7*Source_EIA!M$86/Source_EPA_2007!H$6*Source_EIA!M49/Source_EIA!M$86</f>
        <v>0</v>
      </c>
      <c r="M263" s="302">
        <f>M$5*Spec!F$8*Source_EIA!I$86/Source_EPA_2007!H$13*Source_EIA!I49/Source_EIA!I$86</f>
        <v>1.6344014997407366</v>
      </c>
      <c r="N263" s="302">
        <f>N$5*Source_BEAu!II262/Source_BEAu!II$427</f>
        <v>0.37318365897902139</v>
      </c>
      <c r="AG263" s="24">
        <f>AG$5*Source_BEAu!IT262/SUM(Source_BEAu!IT$43:IT$280)</f>
        <v>3.9732414352321105E-3</v>
      </c>
      <c r="AH263" s="24">
        <f>AH$5*Source_BEAu!AW262/SUM(Source_BEAu!AW$43:AW$280)</f>
        <v>0</v>
      </c>
    </row>
    <row r="264" spans="1:41">
      <c r="A264" s="23" t="s">
        <v>401</v>
      </c>
      <c r="B264" s="281">
        <v>325413</v>
      </c>
      <c r="L264" s="302">
        <f>L$5*Spec!E$7*Source_EIA!M$86/Source_EPA_2007!H$6*(Source_EIA!M$48-Source_EIA!M$49)/Source_EIA!M$86*Source_BEAu!Q263/SUM(Source_BEAu!Q$261,Source_BEAu!Q$263,Source_BEAu!Q$264)</f>
        <v>0</v>
      </c>
      <c r="M264" s="302">
        <f>M$5*Spec!F$8*Source_EIA!I$86/Source_EPA_2007!H$13*(Source_EIA!I$48-Source_EIA!I$49)/Source_EIA!I$86*Source_BEAu!Y263/SUM(Source_BEAu!Y$261,Source_BEAu!Y$263,Source_BEAu!Y$264)</f>
        <v>5.3507191955797929E-2</v>
      </c>
      <c r="N264" s="302">
        <f>N$5*Source_BEAu!II263/Source_BEAu!II$427</f>
        <v>9.1943800038309612E-2</v>
      </c>
      <c r="AG264" s="24">
        <f>AG$5*Source_BEAu!IT263/SUM(Source_BEAu!IT$43:IT$280)</f>
        <v>0</v>
      </c>
      <c r="AH264" s="24">
        <f>AH$5*Source_BEAu!AW263/SUM(Source_BEAu!AW$43:AW$280)</f>
        <v>0</v>
      </c>
    </row>
    <row r="265" spans="1:41">
      <c r="A265" s="23" t="s">
        <v>402</v>
      </c>
      <c r="B265" s="281">
        <v>325414</v>
      </c>
      <c r="L265" s="302">
        <f>L$5*Spec!E$7*Source_EIA!M$86/Source_EPA_2007!H$6*(Source_EIA!M$48-Source_EIA!M$49)/Source_EIA!M$86*Source_BEAu!Q264/SUM(Source_BEAu!Q$261,Source_BEAu!Q$263,Source_BEAu!Q$264)</f>
        <v>0</v>
      </c>
      <c r="M265" s="302">
        <f>M$5*Spec!F$8*Source_EIA!I$86/Source_EPA_2007!H$13*(Source_EIA!I$48-Source_EIA!I$49)/Source_EIA!I$86*Source_BEAu!Y264/SUM(Source_BEAu!Y$261,Source_BEAu!Y$263,Source_BEAu!Y$264)</f>
        <v>0.35995747315718607</v>
      </c>
      <c r="N265" s="302">
        <f>N$5*Source_BEAu!II264/Source_BEAu!II$427</f>
        <v>0.22895809029147687</v>
      </c>
      <c r="AG265" s="24">
        <f>AG$5*Source_BEAu!IT264/SUM(Source_BEAu!IT$43:IT$280)</f>
        <v>0</v>
      </c>
      <c r="AH265" s="24">
        <f>AH$5*Source_BEAu!AW264/SUM(Source_BEAu!AW$43:AW$280)</f>
        <v>0</v>
      </c>
    </row>
    <row r="266" spans="1:41">
      <c r="A266" s="23" t="s">
        <v>403</v>
      </c>
      <c r="B266" s="281">
        <v>325510</v>
      </c>
      <c r="L266" s="302">
        <f>L$5*Spec!E$7*Source_EIA!M$86/Source_EPA_2007!H$6*(Source_EIA!M$34-SUM(Source_EIA!M$35:M$48)-Source_EIA!M$50)/Source_EIA!M$86*Source_BEAu!Q265/SUM(Source_BEAu!Q$260,Source_BEAu!Q$265:Q$269,Source_BEAu!Q$254)</f>
        <v>0.31541091852375897</v>
      </c>
      <c r="M266" s="302">
        <f>M$5*Spec!F$8*Source_EIA!I$86/Source_EPA_2007!H$13*(Source_EIA!I$34-SUM(Source_EIA!I$35:I$48)-Source_EIA!I$50)/Source_EIA!I$86*Source_BEAu!Y265/SUM(Source_BEAu!Y$260,Source_BEAu!Y$265:Y$269,Source_BEAu!Y$254)</f>
        <v>0.54468886046687515</v>
      </c>
      <c r="N266" s="302">
        <f>N$5*Source_BEAu!II265/Source_BEAu!II$427</f>
        <v>0.8166772826932206</v>
      </c>
      <c r="AG266" s="24">
        <f>AG$5*Source_BEAu!IT265/SUM(Source_BEAu!IT$43:IT$280)</f>
        <v>3.9732414352321105E-3</v>
      </c>
      <c r="AH266" s="24">
        <f>AH$5*Source_BEAu!AW265/SUM(Source_BEAu!AW$43:AW$280)</f>
        <v>0</v>
      </c>
    </row>
    <row r="267" spans="1:41">
      <c r="A267" s="23" t="s">
        <v>404</v>
      </c>
      <c r="B267" s="281">
        <v>325520</v>
      </c>
      <c r="L267" s="302">
        <f>L$5*Spec!E$7*Source_EIA!M$86/Source_EPA_2007!H$6*(Source_EIA!M$34-SUM(Source_EIA!M$35:M$48)-Source_EIA!M$50)/Source_EIA!M$86*Source_BEAu!Q266/SUM(Source_BEAu!Q$260,Source_BEAu!Q$265:Q$269,Source_BEAu!Q$254)</f>
        <v>0.31541091852375897</v>
      </c>
      <c r="M267" s="302">
        <f>M$5*Spec!F$8*Source_EIA!I$86/Source_EPA_2007!H$13*(Source_EIA!I$34-SUM(Source_EIA!I$35:I$48)-Source_EIA!I$50)/Source_EIA!I$86*Source_BEAu!Y266/SUM(Source_BEAu!Y$260,Source_BEAu!Y$265:Y$269,Source_BEAu!Y$254)</f>
        <v>0.49154848383596056</v>
      </c>
      <c r="N267" s="302">
        <f>N$5*Source_BEAu!II266/Source_BEAu!II$427</f>
        <v>1.5450164045653205</v>
      </c>
      <c r="AG267" s="24">
        <f>AG$5*Source_BEAu!IT266/SUM(Source_BEAu!IT$43:IT$280)</f>
        <v>9.9331035880802759E-3</v>
      </c>
      <c r="AH267" s="24">
        <f>AH$5*Source_BEAu!AW266/SUM(Source_BEAu!AW$43:AW$280)</f>
        <v>0</v>
      </c>
    </row>
    <row r="268" spans="1:41">
      <c r="A268" s="23" t="s">
        <v>405</v>
      </c>
      <c r="B268" s="281">
        <v>325610</v>
      </c>
      <c r="L268" s="302">
        <f>L$5*Spec!E$7*Source_EIA!M$86/Source_EPA_2007!H$6*(Source_EIA!M$34-SUM(Source_EIA!M$35:M$48)-Source_EIA!M$50)/Source_EIA!M$86*Source_BEAu!Q267/SUM(Source_BEAu!Q$260,Source_BEAu!Q$265:Q$269,Source_BEAu!Q$254)</f>
        <v>1.5770545926187951</v>
      </c>
      <c r="M268" s="302">
        <f>M$5*Spec!F$8*Source_EIA!I$86/Source_EPA_2007!H$13*(Source_EIA!I$34-SUM(Source_EIA!I$35:I$48)-Source_EIA!I$50)/Source_EIA!I$86*Source_BEAu!Y267/SUM(Source_BEAu!Y$260,Source_BEAu!Y$265:Y$269,Source_BEAu!Y$254)</f>
        <v>2.5640231724416322</v>
      </c>
      <c r="N268" s="302">
        <f>N$5*Source_BEAu!II267/Source_BEAu!II$427</f>
        <v>1.4963402751332739</v>
      </c>
      <c r="AG268" s="24">
        <f>AG$5*Source_BEAu!IT267/SUM(Source_BEAu!IT$43:IT$280)</f>
        <v>4.370565578755322E-2</v>
      </c>
      <c r="AH268" s="24">
        <f>AH$5*Source_BEAu!AW267/SUM(Source_BEAu!AW$43:AW$280)</f>
        <v>0</v>
      </c>
      <c r="AK268" s="24">
        <f>Source_EPA_2007!AG6*Source_USGS!C7</f>
        <v>0.18200000000000002</v>
      </c>
    </row>
    <row r="269" spans="1:41">
      <c r="A269" s="23" t="s">
        <v>406</v>
      </c>
      <c r="B269" s="281">
        <v>325620</v>
      </c>
      <c r="L269" s="302">
        <f>L$5*Spec!E$7*Source_EIA!M$86/Source_EPA_2007!H$6*(Source_EIA!M$34-SUM(Source_EIA!M$35:M$48)-Source_EIA!M$50)/Source_EIA!M$86*Source_BEAu!Q268/SUM(Source_BEAu!Q$260,Source_BEAu!Q$265:Q$269,Source_BEAu!Q$254)</f>
        <v>0.31541091852375897</v>
      </c>
      <c r="M269" s="302">
        <f>M$5*Spec!F$8*Source_EIA!I$86/Source_EPA_2007!H$13*(Source_EIA!I$34-SUM(Source_EIA!I$35:I$48)-Source_EIA!I$50)/Source_EIA!I$86*Source_BEAu!Y268/SUM(Source_BEAu!Y$260,Source_BEAu!Y$265:Y$269,Source_BEAu!Y$254)</f>
        <v>0.42512301304731726</v>
      </c>
      <c r="N269" s="302">
        <f>N$5*Source_BEAu!II268/Source_BEAu!II$427</f>
        <v>0.42907106684544488</v>
      </c>
      <c r="AG269" s="24">
        <f>AG$5*Source_BEAu!IT268/SUM(Source_BEAu!IT$43:IT$280)</f>
        <v>0</v>
      </c>
      <c r="AH269" s="24">
        <f>AH$5*Source_BEAu!AW268/SUM(Source_BEAu!AW$43:AW$280)</f>
        <v>0</v>
      </c>
    </row>
    <row r="270" spans="1:41">
      <c r="A270" s="23" t="s">
        <v>407</v>
      </c>
      <c r="B270" s="281">
        <v>325910</v>
      </c>
      <c r="L270" s="302">
        <f>L$5*Spec!E$7*Source_EIA!M$86/Source_EPA_2007!H$6*(Source_EIA!M$34-SUM(Source_EIA!M$35:M$48)-Source_EIA!M$50)/Source_EIA!M$86*Source_BEAu!Q269/SUM(Source_BEAu!Q$260,Source_BEAu!Q$265:Q$269,Source_BEAu!Q$254)</f>
        <v>0</v>
      </c>
      <c r="M270" s="302">
        <f>M$5*Spec!F$8*Source_EIA!I$86/Source_EPA_2007!H$13*(Source_EIA!I$34-SUM(Source_EIA!I$35:I$48)-Source_EIA!I$50)/Source_EIA!I$86*Source_BEAu!Y269/SUM(Source_BEAu!Y$260,Source_BEAu!Y$265:Y$269,Source_BEAu!Y$254)</f>
        <v>9.2995659104100639E-2</v>
      </c>
      <c r="N270" s="302">
        <f>N$5*Source_BEAu!II269/Source_BEAu!II$427</f>
        <v>0.51560640805797153</v>
      </c>
      <c r="AG270" s="24">
        <f>AG$5*Source_BEAu!IT269/SUM(Source_BEAu!IT$43:IT$280)</f>
        <v>0</v>
      </c>
      <c r="AH270" s="24">
        <f>AH$5*Source_BEAu!AW269/SUM(Source_BEAu!AW$43:AW$280)</f>
        <v>0</v>
      </c>
    </row>
    <row r="271" spans="1:41">
      <c r="A271" s="23" t="s">
        <v>408</v>
      </c>
      <c r="B271" s="281" t="s">
        <v>409</v>
      </c>
      <c r="L271" s="302">
        <f>L$5*Spec!E$7*Source_EIA!M$86/Source_EPA_2007!H$6*Source_EIA!M50/Source_EIA!M$86</f>
        <v>1.8924655111425539</v>
      </c>
      <c r="M271" s="302">
        <f>M$5*Spec!F$8*Source_EIA!I$86/Source_EPA_2007!H$13*Source_EIA!I50/Source_EIA!I$86</f>
        <v>0.38136034993950513</v>
      </c>
      <c r="N271" s="302">
        <f>N$5*Source_BEAu!II270/Source_BEAu!II$427</f>
        <v>2.7979760325383629</v>
      </c>
      <c r="AG271" s="24">
        <f>AG$5*Source_BEAu!IT270/SUM(Source_BEAu!IT$43:IT$280)</f>
        <v>0.24634096898439084</v>
      </c>
      <c r="AH271" s="24">
        <f>AH$5*Source_BEAu!AW270/SUM(Source_BEAu!AW$43:AW$280)</f>
        <v>0</v>
      </c>
    </row>
    <row r="272" spans="1:41">
      <c r="A272" s="23" t="s">
        <v>410</v>
      </c>
      <c r="B272" s="281">
        <v>326110</v>
      </c>
      <c r="L272" s="302">
        <f>L$5*Spec!E$7*Source_EIA!M$86/Source_EPA_2007!H$6*Source_EIA!M$51/Source_EIA!M$86*Source_BEAu!Q271/SUM(Source_BEAu!Q$271:Q$280)</f>
        <v>0</v>
      </c>
      <c r="M272" s="302">
        <f>M$5*Spec!F$8*Source_EIA!I$86/Source_EPA_2007!H$13*Source_EIA!I$51/Source_EIA!I$86*Source_BEAu!Y271/SUM(Source_BEAu!Y$271:Y$280)</f>
        <v>1.3522463759679269</v>
      </c>
      <c r="N272" s="302">
        <f>N$5*Source_BEAu!II271/Source_BEAu!II$427</f>
        <v>0.13521147064457295</v>
      </c>
      <c r="AG272" s="24">
        <f>AG$5*Source_BEAu!IT271/SUM(Source_BEAu!IT$43:IT$280)</f>
        <v>8.9397932292722485E-3</v>
      </c>
      <c r="AH272" s="24">
        <f>AH$5*Source_BEAu!AW271/SUM(Source_BEAu!AW$43:AW$280)</f>
        <v>0</v>
      </c>
    </row>
    <row r="273" spans="1:34">
      <c r="A273" s="23" t="s">
        <v>411</v>
      </c>
      <c r="B273" s="281">
        <v>326120</v>
      </c>
      <c r="L273" s="302">
        <f>L$5*Spec!E$7*Source_EIA!M$86/Source_EPA_2007!H$6*Source_EIA!M$51/Source_EIA!M$86*Source_BEAu!Q272/SUM(Source_BEAu!Q$271:Q$280)</f>
        <v>0</v>
      </c>
      <c r="M273" s="302">
        <f>M$5*Spec!F$8*Source_EIA!I$86/Source_EPA_2007!H$13*Source_EIA!I$51/Source_EIA!I$86*Source_BEAu!Y272/SUM(Source_BEAu!Y$271:Y$280)</f>
        <v>0.29669540738536793</v>
      </c>
      <c r="N273" s="302">
        <f>N$5*Source_BEAu!II272/Source_BEAu!II$427</f>
        <v>3.2450752954697515E-2</v>
      </c>
      <c r="AG273" s="24">
        <f>AG$5*Source_BEAu!IT272/SUM(Source_BEAu!IT$43:IT$280)</f>
        <v>2.9799310764240831E-3</v>
      </c>
      <c r="AH273" s="24">
        <f>AH$5*Source_BEAu!AW272/SUM(Source_BEAu!AW$43:AW$280)</f>
        <v>0</v>
      </c>
    </row>
    <row r="274" spans="1:34">
      <c r="A274" s="23" t="s">
        <v>412</v>
      </c>
      <c r="B274" s="281">
        <v>326130</v>
      </c>
      <c r="L274" s="302">
        <f>L$5*Spec!E$7*Source_EIA!M$86/Source_EPA_2007!H$6*Source_EIA!M$51/Source_EIA!M$86*Source_BEAu!Q273/SUM(Source_BEAu!Q$271:Q$280)</f>
        <v>0</v>
      </c>
      <c r="M274" s="302">
        <f>M$5*Spec!F$8*Source_EIA!I$86/Source_EPA_2007!H$13*Source_EIA!I$51/Source_EIA!I$86*Source_BEAu!Y273/SUM(Source_BEAu!Y$271:Y$280)</f>
        <v>0.22822723645028303</v>
      </c>
      <c r="N274" s="302">
        <f>N$5*Source_BEAu!II273/Source_BEAu!II$427</f>
        <v>2.3436654911725981E-2</v>
      </c>
      <c r="AG274" s="24">
        <f>AG$5*Source_BEAu!IT273/SUM(Source_BEAu!IT$43:IT$280)</f>
        <v>2.9799310764240831E-3</v>
      </c>
      <c r="AH274" s="24">
        <f>AH$5*Source_BEAu!AW273/SUM(Source_BEAu!AW$43:AW$280)</f>
        <v>0</v>
      </c>
    </row>
    <row r="275" spans="1:34">
      <c r="A275" s="23" t="s">
        <v>413</v>
      </c>
      <c r="B275" s="281">
        <v>326140</v>
      </c>
      <c r="L275" s="302">
        <f>L$5*Spec!E$7*Source_EIA!M$86/Source_EPA_2007!H$6*Source_EIA!M$51/Source_EIA!M$86*Source_BEAu!Q274/SUM(Source_BEAu!Q$271:Q$280)</f>
        <v>0</v>
      </c>
      <c r="M275" s="302">
        <f>M$5*Spec!F$8*Source_EIA!I$86/Source_EPA_2007!H$13*Source_EIA!I$51/Source_EIA!I$86*Source_BEAu!Y274/SUM(Source_BEAu!Y$271:Y$280)</f>
        <v>0.65615330479456369</v>
      </c>
      <c r="N275" s="302">
        <f>N$5*Source_BEAu!II274/Source_BEAu!II$427</f>
        <v>0.10456353729846976</v>
      </c>
      <c r="AG275" s="24">
        <f>AG$5*Source_BEAu!IT274/SUM(Source_BEAu!IT$43:IT$280)</f>
        <v>9.9331035880802763E-4</v>
      </c>
      <c r="AH275" s="24">
        <f>AH$5*Source_BEAu!AW274/SUM(Source_BEAu!AW$43:AW$280)</f>
        <v>0</v>
      </c>
    </row>
    <row r="276" spans="1:34">
      <c r="A276" s="23" t="s">
        <v>414</v>
      </c>
      <c r="B276" s="281">
        <v>326150</v>
      </c>
      <c r="L276" s="302">
        <f>L$5*Spec!E$7*Source_EIA!M$86/Source_EPA_2007!H$6*Source_EIA!M$51/Source_EIA!M$86*Source_BEAu!Q275/SUM(Source_BEAu!Q$271:Q$280)</f>
        <v>0</v>
      </c>
      <c r="M276" s="302">
        <f>M$5*Spec!F$8*Source_EIA!I$86/Source_EPA_2007!H$13*Source_EIA!I$51/Source_EIA!I$86*Source_BEAu!Y275/SUM(Source_BEAu!Y$271:Y$280)</f>
        <v>0.26246132191782551</v>
      </c>
      <c r="N276" s="302">
        <f>N$5*Source_BEAu!II275/Source_BEAu!II$427</f>
        <v>0.67605735322286475</v>
      </c>
      <c r="AG276" s="24">
        <f>AG$5*Source_BEAu!IT275/SUM(Source_BEAu!IT$43:IT$280)</f>
        <v>4.9665517940401379E-3</v>
      </c>
      <c r="AH276" s="24">
        <f>AH$5*Source_BEAu!AW275/SUM(Source_BEAu!AW$43:AW$280)</f>
        <v>0</v>
      </c>
    </row>
    <row r="277" spans="1:34">
      <c r="A277" s="23" t="s">
        <v>415</v>
      </c>
      <c r="B277" s="281">
        <v>326160</v>
      </c>
      <c r="L277" s="302">
        <f>L$5*Spec!E$7*Source_EIA!M$86/Source_EPA_2007!H$6*Source_EIA!M$51/Source_EIA!M$86*Source_BEAu!Q276/SUM(Source_BEAu!Q$271:Q$280)</f>
        <v>0</v>
      </c>
      <c r="M277" s="302">
        <f>M$5*Spec!F$8*Source_EIA!I$86/Source_EPA_2007!H$13*Source_EIA!I$51/Source_EIA!I$86*Source_BEAu!Y276/SUM(Source_BEAu!Y$271:Y$280)</f>
        <v>0.13693634187016981</v>
      </c>
      <c r="N277" s="302">
        <f>N$5*Source_BEAu!II276/Source_BEAu!II$427</f>
        <v>1.4422556868754448E-2</v>
      </c>
      <c r="AG277" s="24">
        <f>AG$5*Source_BEAu!IT276/SUM(Source_BEAu!IT$43:IT$280)</f>
        <v>0</v>
      </c>
      <c r="AH277" s="24">
        <f>AH$5*Source_BEAu!AW276/SUM(Source_BEAu!AW$43:AW$280)</f>
        <v>0</v>
      </c>
    </row>
    <row r="278" spans="1:34">
      <c r="A278" s="23" t="s">
        <v>416</v>
      </c>
      <c r="B278" s="281">
        <v>326190</v>
      </c>
      <c r="L278" s="302">
        <f>L$5*Spec!E$7*Source_EIA!M$86/Source_EPA_2007!H$6*Source_EIA!M$51/Source_EIA!M$86*Source_BEAu!Q277/SUM(Source_BEAu!Q$271:Q$280)</f>
        <v>0</v>
      </c>
      <c r="M278" s="302">
        <f>M$5*Spec!F$8*Source_EIA!I$86/Source_EPA_2007!H$13*Source_EIA!I$51/Source_EIA!I$86*Source_BEAu!Y277/SUM(Source_BEAu!Y$271:Y$280)</f>
        <v>1.877169019803578</v>
      </c>
      <c r="N278" s="302">
        <f>N$5*Source_BEAu!II277/Source_BEAu!II$427</f>
        <v>0.20912707459693952</v>
      </c>
      <c r="AG278" s="24">
        <f>AG$5*Source_BEAu!IT277/SUM(Source_BEAu!IT$43:IT$280)</f>
        <v>2.9799310764240831E-3</v>
      </c>
      <c r="AH278" s="24">
        <f>AH$5*Source_BEAu!AW277/SUM(Source_BEAu!AW$43:AW$280)</f>
        <v>0.54984520123839009</v>
      </c>
    </row>
    <row r="279" spans="1:34">
      <c r="A279" s="23" t="s">
        <v>417</v>
      </c>
      <c r="B279" s="281">
        <v>326210</v>
      </c>
      <c r="L279" s="302">
        <f>L$5*Spec!E$7*Source_EIA!M$86/Source_EPA_2007!H$6*Source_EIA!M$51/Source_EIA!M$86*Source_BEAu!Q278/SUM(Source_BEAu!Q$271:Q$280)</f>
        <v>0</v>
      </c>
      <c r="M279" s="302">
        <f>M$5*Spec!F$8*Source_EIA!I$86/Source_EPA_2007!H$13*Source_EIA!I$51/Source_EIA!I$86*Source_BEAu!Y278/SUM(Source_BEAu!Y$271:Y$280)</f>
        <v>1.1696645868077007</v>
      </c>
      <c r="N279" s="302">
        <f>N$5*Source_BEAu!II278/Source_BEAu!II$427</f>
        <v>0.11177481573284699</v>
      </c>
      <c r="AG279" s="24">
        <f>AG$5*Source_BEAu!IT278/SUM(Source_BEAu!IT$43:IT$280)</f>
        <v>3.9732414352321105E-3</v>
      </c>
      <c r="AH279" s="24">
        <f>AH$5*Source_BEAu!AW278/SUM(Source_BEAu!AW$43:AW$280)</f>
        <v>0</v>
      </c>
    </row>
    <row r="280" spans="1:34">
      <c r="A280" s="23" t="s">
        <v>418</v>
      </c>
      <c r="B280" s="281">
        <v>326220</v>
      </c>
      <c r="L280" s="302">
        <f>L$5*Spec!E$7*Source_EIA!M$86/Source_EPA_2007!H$6*Source_EIA!M$51/Source_EIA!M$86*Source_BEAu!Q279/SUM(Source_BEAu!Q$271:Q$280)</f>
        <v>0</v>
      </c>
      <c r="M280" s="302">
        <f>M$5*Spec!F$8*Source_EIA!I$86/Source_EPA_2007!H$13*Source_EIA!I$51/Source_EIA!I$86*Source_BEAu!Y279/SUM(Source_BEAu!Y$271:Y$280)</f>
        <v>0.17117042733771226</v>
      </c>
      <c r="N280" s="302">
        <f>N$5*Source_BEAu!II279/Source_BEAu!II$427</f>
        <v>1.6225376477348757E-2</v>
      </c>
      <c r="AG280" s="24">
        <f>AG$5*Source_BEAu!IT279/SUM(Source_BEAu!IT$43:IT$280)</f>
        <v>0</v>
      </c>
      <c r="AH280" s="24">
        <f>AH$5*Source_BEAu!AW279/SUM(Source_BEAu!AW$43:AW$280)</f>
        <v>0</v>
      </c>
    </row>
    <row r="281" spans="1:34">
      <c r="A281" s="23" t="s">
        <v>419</v>
      </c>
      <c r="B281" s="281">
        <v>326290</v>
      </c>
      <c r="L281" s="302">
        <f>L$5*Spec!E$7*Source_EIA!M$86/Source_EPA_2007!H$6*Source_EIA!M$51/Source_EIA!M$86*Source_BEAu!Q280/SUM(Source_BEAu!Q$271:Q$280)</f>
        <v>0</v>
      </c>
      <c r="M281" s="302">
        <f>M$5*Spec!F$8*Source_EIA!I$86/Source_EPA_2007!H$13*Source_EIA!I$51/Source_EIA!I$86*Source_BEAu!Y280/SUM(Source_BEAu!Y$271:Y$280)</f>
        <v>0.60480217659324997</v>
      </c>
      <c r="N281" s="302">
        <f>N$5*Source_BEAu!II280/Source_BEAu!II$427</f>
        <v>5.9493047083612097E-2</v>
      </c>
      <c r="AG281" s="24">
        <f>AG$5*Source_BEAu!IT280/SUM(Source_BEAu!IT$43:IT$280)</f>
        <v>0</v>
      </c>
      <c r="AH281" s="24">
        <f>AH$5*Source_BEAu!AW280/SUM(Source_BEAu!AW$43:AW$280)</f>
        <v>0</v>
      </c>
    </row>
    <row r="282" spans="1:34">
      <c r="A282" s="23" t="s">
        <v>420</v>
      </c>
      <c r="B282" s="281">
        <v>420000</v>
      </c>
      <c r="P282" s="24">
        <f>P$5*Source_BEAu!Q281/SUM(Source_BEAu!Q$281:Q$285,Source_BEAu!Q$294:Q$389,Source_BEAu!Q$391:Q$393,Source_BEAu!Q$395)</f>
        <v>3.2720482619936798E-2</v>
      </c>
      <c r="Q282" s="24">
        <f>Q$5*Source_BEAu!Y281/SUM(Source_BEAu!Y$281:Y$285,Source_BEAu!Y$294:Y$389,Source_BEAu!Y$391:Y$393,Source_BEAu!Y$395)</f>
        <v>3.1583764480935779</v>
      </c>
      <c r="R282" s="24">
        <f>R$5*Source_BEAu!II281/SUM(Source_BEAu!II$281:II$285,Source_BEAu!II$294:II$389,Source_BEAu!II$391:II$393,Source_BEAu!II$395)</f>
        <v>6.7105500039136903</v>
      </c>
    </row>
    <row r="283" spans="1:34">
      <c r="A283" s="23" t="s">
        <v>421</v>
      </c>
      <c r="B283" s="281">
        <v>441000</v>
      </c>
      <c r="L283" s="301"/>
      <c r="M283" s="301"/>
      <c r="N283" s="200"/>
      <c r="P283" s="24">
        <f>P$5*Source_BEAu!Q282/SUM(Source_BEAu!Q$281:Q$285,Source_BEAu!Q$294:Q$389,Source_BEAu!Q$391:Q$393,Source_BEAu!Q$395)</f>
        <v>0</v>
      </c>
      <c r="Q283" s="24">
        <f>Q$5*Source_BEAu!Y282/SUM(Source_BEAu!Y$281:Y$285,Source_BEAu!Y$294:Y$389,Source_BEAu!Y$391:Y$393,Source_BEAu!Y$395)</f>
        <v>0.96084523675627043</v>
      </c>
      <c r="R283" s="24">
        <f>R$5*Source_BEAu!II282/SUM(Source_BEAu!II$281:II$285,Source_BEAu!II$294:II$389,Source_BEAu!II$391:II$393,Source_BEAu!II$395)</f>
        <v>0.62325906019255362</v>
      </c>
    </row>
    <row r="284" spans="1:34">
      <c r="A284" s="23" t="s">
        <v>422</v>
      </c>
      <c r="B284" s="281">
        <v>445000</v>
      </c>
      <c r="L284" s="301"/>
      <c r="M284" s="301"/>
      <c r="P284" s="24">
        <f>P$5*Source_BEAu!Q283/SUM(Source_BEAu!Q$281:Q$285,Source_BEAu!Q$294:Q$389,Source_BEAu!Q$391:Q$393,Source_BEAu!Q$395)</f>
        <v>0</v>
      </c>
      <c r="Q284" s="24">
        <f>Q$5*Source_BEAu!Y283/SUM(Source_BEAu!Y$281:Y$285,Source_BEAu!Y$294:Y$389,Source_BEAu!Y$391:Y$393,Source_BEAu!Y$395)</f>
        <v>0.8505089416263637</v>
      </c>
      <c r="R284" s="24">
        <f>R$5*Source_BEAu!II283/SUM(Source_BEAu!II$281:II$285,Source_BEAu!II$294:II$389,Source_BEAu!II$391:II$393,Source_BEAu!II$395)</f>
        <v>0.87944529965820439</v>
      </c>
    </row>
    <row r="285" spans="1:34">
      <c r="A285" s="23" t="s">
        <v>423</v>
      </c>
      <c r="B285" s="281">
        <v>452000</v>
      </c>
      <c r="P285" s="24">
        <f>P$5*Source_BEAu!Q284/SUM(Source_BEAu!Q$281:Q$285,Source_BEAu!Q$294:Q$389,Source_BEAu!Q$391:Q$393,Source_BEAu!Q$395)</f>
        <v>0</v>
      </c>
      <c r="Q285" s="24">
        <f>Q$5*Source_BEAu!Y284/SUM(Source_BEAu!Y$281:Y$285,Source_BEAu!Y$294:Y$389,Source_BEAu!Y$391:Y$393,Source_BEAu!Y$395)</f>
        <v>0.95624789112585762</v>
      </c>
      <c r="R285" s="24">
        <f>R$5*Source_BEAu!II284/SUM(Source_BEAu!II$281:II$285,Source_BEAu!II$294:II$389,Source_BEAu!II$391:II$393,Source_BEAu!II$395)</f>
        <v>0.50982336212069823</v>
      </c>
    </row>
    <row r="286" spans="1:34">
      <c r="A286" s="23" t="s">
        <v>424</v>
      </c>
      <c r="B286" s="281" t="s">
        <v>425</v>
      </c>
      <c r="P286" s="24">
        <f>P$5*Source_BEAu!Q285/SUM(Source_BEAu!Q$281:Q$285,Source_BEAu!Q$294:Q$389,Source_BEAu!Q$391:Q$393,Source_BEAu!Q$395)</f>
        <v>0</v>
      </c>
      <c r="Q286" s="24">
        <f>Q$5*Source_BEAu!Y285/SUM(Source_BEAu!Y$281:Y$285,Source_BEAu!Y$294:Y$389,Source_BEAu!Y$391:Y$393,Source_BEAu!Y$395)</f>
        <v>2.8733410190079858</v>
      </c>
      <c r="R286" s="24">
        <f>R$5*Source_BEAu!II285/SUM(Source_BEAu!II$281:II$285,Source_BEAu!II$294:II$389,Source_BEAu!II$391:II$393,Source_BEAu!II$395)</f>
        <v>2.5121546168497404</v>
      </c>
    </row>
    <row r="287" spans="1:34">
      <c r="A287" s="23" t="s">
        <v>426</v>
      </c>
      <c r="B287" s="281">
        <v>481000</v>
      </c>
      <c r="E287" s="24">
        <f>_xlfn.IFNA(VLOOKUP($B287,TransportationFuelUse!$G$26:$N$33,2,FALSE)*US_CO2!E$5,"")</f>
        <v>0</v>
      </c>
      <c r="F287" s="24">
        <f>_xlfn.IFNA(VLOOKUP($B287,TransportationFuelUse!$G$26:$N$33,3,FALSE)*US_CO2!F$5,"")</f>
        <v>2.2000000000000002</v>
      </c>
      <c r="G287" s="24">
        <f>_xlfn.IFNA(VLOOKUP($B287,TransportationFuelUse!$G$26:$N$33,4,FALSE)*US_CO2!G$5,"")</f>
        <v>0</v>
      </c>
      <c r="H287" s="310">
        <f>_xlfn.IFNA(VLOOKUP($B287,TransportationFuelUse!$G$26:$N$33,5,FALSE)*US_CO2!H$5,"")</f>
        <v>163.351143586679</v>
      </c>
      <c r="I287" s="24">
        <f>_xlfn.IFNA(VLOOKUP($B287,TransportationFuelUse!$G$26:$N$33,6,FALSE)*US_CO2!I$5,"")</f>
        <v>0</v>
      </c>
      <c r="J287" s="24">
        <f>_xlfn.IFNA(VLOOKUP($B287,TransportationFuelUse!$G$26:$N$33,7,FALSE)*US_CO2!J$5,"")</f>
        <v>0</v>
      </c>
      <c r="K287" s="24">
        <f>_xlfn.IFNA(VLOOKUP($B287,TransportationFuelUse!$G$26:$N$33,8,FALSE)*US_CO2!K$5,"")</f>
        <v>0</v>
      </c>
      <c r="W287" s="298">
        <f>W$5*Source_BEAu!II286/SUM(Source_BEAu!II$286:II$293)</f>
        <v>3.2456556854998753</v>
      </c>
    </row>
    <row r="288" spans="1:34">
      <c r="A288" s="23" t="s">
        <v>427</v>
      </c>
      <c r="B288" s="281">
        <v>482000</v>
      </c>
      <c r="E288" s="24">
        <f>_xlfn.IFNA(VLOOKUP($B288,TransportationFuelUse!$G$26:$N$33,2,FALSE)*US_CO2!E$5,"")</f>
        <v>0</v>
      </c>
      <c r="F288" s="24">
        <f>_xlfn.IFNA(VLOOKUP($B288,TransportationFuelUse!$G$26:$N$33,3,FALSE)*US_CO2!F$5,"")</f>
        <v>0</v>
      </c>
      <c r="G288" s="301">
        <f>_xlfn.IFNA(VLOOKUP($B288,TransportationFuelUse!$G$26:$N$33,4,FALSE)*US_CO2!G$5,"")</f>
        <v>46.223538027440924</v>
      </c>
      <c r="H288" s="24">
        <f>_xlfn.IFNA(VLOOKUP($B288,TransportationFuelUse!$G$26:$N$33,5,FALSE)*US_CO2!H$5,"")</f>
        <v>0</v>
      </c>
      <c r="I288" s="24">
        <f>_xlfn.IFNA(VLOOKUP($B288,TransportationFuelUse!$G$26:$N$33,6,FALSE)*US_CO2!I$5,"")</f>
        <v>0</v>
      </c>
      <c r="J288" s="24">
        <f>_xlfn.IFNA(VLOOKUP($B288,TransportationFuelUse!$G$26:$N$33,7,FALSE)*US_CO2!J$5,"")</f>
        <v>0</v>
      </c>
      <c r="K288" s="24">
        <f>_xlfn.IFNA(VLOOKUP($B288,TransportationFuelUse!$G$26:$N$33,8,FALSE)*US_CO2!K$5,"")</f>
        <v>0</v>
      </c>
      <c r="W288" s="298">
        <f>W$5*Source_BEAu!II287/SUM(Source_BEAu!II$286:II$293)</f>
        <v>0.85206346862106208</v>
      </c>
    </row>
    <row r="289" spans="1:25">
      <c r="A289" s="23" t="s">
        <v>428</v>
      </c>
      <c r="B289" s="281">
        <v>483000</v>
      </c>
      <c r="E289" s="24">
        <f>_xlfn.IFNA(VLOOKUP($B289,TransportationFuelUse!$G$26:$N$33,2,FALSE)*US_CO2!E$5,"")</f>
        <v>0</v>
      </c>
      <c r="F289" s="24">
        <f>_xlfn.IFNA(VLOOKUP($B289,TransportationFuelUse!$G$26:$N$33,3,FALSE)*US_CO2!F$5,"")</f>
        <v>0</v>
      </c>
      <c r="G289" s="301">
        <f>_xlfn.IFNA(VLOOKUP($B289,TransportationFuelUse!$G$26:$N$33,4,FALSE)*US_CO2!G$5,"")</f>
        <v>8.087591272319985</v>
      </c>
      <c r="H289" s="24">
        <f>_xlfn.IFNA(VLOOKUP($B289,TransportationFuelUse!$G$26:$N$33,5,FALSE)*US_CO2!H$5,"")</f>
        <v>0</v>
      </c>
      <c r="I289" s="24">
        <f>_xlfn.IFNA(VLOOKUP($B289,TransportationFuelUse!$G$26:$N$33,6,FALSE)*US_CO2!I$5,"")</f>
        <v>0</v>
      </c>
      <c r="J289" s="24">
        <f>_xlfn.IFNA(VLOOKUP($B289,TransportationFuelUse!$G$26:$N$33,7,FALSE)*US_CO2!J$5,"")</f>
        <v>0</v>
      </c>
      <c r="K289" s="24">
        <f>_xlfn.IFNA(VLOOKUP($B289,TransportationFuelUse!$G$26:$N$33,8,FALSE)*US_CO2!K$5,"")</f>
        <v>29</v>
      </c>
      <c r="W289" s="298">
        <f>W$5*Source_BEAu!II288/SUM(Source_BEAu!II$286:II$293)</f>
        <v>0.79943324995154008</v>
      </c>
    </row>
    <row r="290" spans="1:25">
      <c r="A290" s="23" t="s">
        <v>429</v>
      </c>
      <c r="B290" s="281">
        <v>484000</v>
      </c>
      <c r="E290" s="24">
        <f>_xlfn.IFNA(VLOOKUP($B290,TransportationFuelUse!$G$26:$N$33,2,FALSE)*US_CO2!E$5,"")</f>
        <v>0</v>
      </c>
      <c r="F290" s="24">
        <f>_xlfn.IFNA(VLOOKUP($B290,TransportationFuelUse!$G$26:$N$33,3,FALSE)*US_CO2!F$5,"")</f>
        <v>0</v>
      </c>
      <c r="G290" s="301">
        <f>_xlfn.IFNA(VLOOKUP($B290,TransportationFuelUse!$G$26:$N$33,4,FALSE)*US_CO2!G$5,"")</f>
        <v>382.14378055872658</v>
      </c>
      <c r="H290" s="24">
        <f>_xlfn.IFNA(VLOOKUP($B290,TransportationFuelUse!$G$26:$N$33,5,FALSE)*US_CO2!H$5,"")</f>
        <v>0</v>
      </c>
      <c r="I290" s="310">
        <f>_xlfn.IFNA(VLOOKUP($B290,TransportationFuelUse!$G$26:$N$33,6,FALSE)*US_CO2!I$5,"")</f>
        <v>0.81712062256809337</v>
      </c>
      <c r="J290" s="310">
        <f>_xlfn.IFNA(VLOOKUP($B290,TransportationFuelUse!$G$26:$N$33,7,FALSE)*US_CO2!J$5,"")</f>
        <v>46.04508748317631</v>
      </c>
      <c r="K290" s="24">
        <f>_xlfn.IFNA(VLOOKUP($B290,TransportationFuelUse!$G$26:$N$33,8,FALSE)*US_CO2!K$5,"")</f>
        <v>0</v>
      </c>
      <c r="W290" s="298">
        <f>W$5*Source_BEAu!II289/SUM(Source_BEAu!II$286:II$293)</f>
        <v>3.9966954964601191</v>
      </c>
    </row>
    <row r="291" spans="1:25">
      <c r="A291" s="23" t="s">
        <v>430</v>
      </c>
      <c r="B291" s="281">
        <v>485000</v>
      </c>
      <c r="E291" s="24">
        <f>_xlfn.IFNA(VLOOKUP($B291,TransportationFuelUse!$G$26:$N$33,2,FALSE)*US_CO2!E$5,"")</f>
        <v>0</v>
      </c>
      <c r="F291" s="24">
        <f>_xlfn.IFNA(VLOOKUP($B291,TransportationFuelUse!$G$26:$N$33,3,FALSE)*US_CO2!F$5,"")</f>
        <v>0</v>
      </c>
      <c r="G291" s="301">
        <f>_xlfn.IFNA(VLOOKUP($B291,TransportationFuelUse!$G$26:$N$33,4,FALSE)*US_CO2!G$5,"")</f>
        <v>15.482542486053372</v>
      </c>
      <c r="H291" s="24">
        <f>_xlfn.IFNA(VLOOKUP($B291,TransportationFuelUse!$G$26:$N$33,5,FALSE)*US_CO2!H$5,"")</f>
        <v>0</v>
      </c>
      <c r="I291" s="310">
        <f>_xlfn.IFNA(VLOOKUP($B291,TransportationFuelUse!$G$26:$N$33,6,FALSE)*US_CO2!I$5,"")</f>
        <v>0.23424124513618674</v>
      </c>
      <c r="J291" s="310">
        <f>_xlfn.IFNA(VLOOKUP($B291,TransportationFuelUse!$G$26:$N$33,7,FALSE)*US_CO2!J$5,"")</f>
        <v>0.70440780619111709</v>
      </c>
      <c r="K291" s="24">
        <f>_xlfn.IFNA(VLOOKUP($B291,TransportationFuelUse!$G$26:$N$33,8,FALSE)*US_CO2!K$5,"")</f>
        <v>0</v>
      </c>
      <c r="W291" s="298">
        <f>W$5*Source_BEAu!II290/SUM(Source_BEAu!II$286:II$293)</f>
        <v>0.29506816692358107</v>
      </c>
    </row>
    <row r="292" spans="1:25">
      <c r="A292" s="23" t="s">
        <v>431</v>
      </c>
      <c r="B292" s="281">
        <v>486000</v>
      </c>
      <c r="J292" s="310" t="str">
        <f>_xlfn.IFNA(VLOOKUP($B292,TransportationFuelUse!$G$26:$N$33,7,FALSE)*US_CO2!J$5,"")</f>
        <v/>
      </c>
      <c r="N292" s="302">
        <f>N$5*Source_BEAu!II291/Source_BEAu!II$427</f>
        <v>1.8514957380263526</v>
      </c>
      <c r="W292" s="298">
        <f>W$5*Source_BEAu!II291/SUM(Source_BEAu!II$286:II$293)</f>
        <v>9.6692727323075212E-2</v>
      </c>
      <c r="Y292" s="24">
        <f>Source_EPA_2007!V8</f>
        <v>0</v>
      </c>
    </row>
    <row r="293" spans="1:25">
      <c r="A293" s="23" t="s">
        <v>432</v>
      </c>
      <c r="B293" s="281" t="s">
        <v>433</v>
      </c>
      <c r="J293" s="310" t="str">
        <f>_xlfn.IFNA(VLOOKUP($B293,TransportationFuelUse!$G$26:$N$33,7,FALSE)*US_CO2!J$5,"")</f>
        <v/>
      </c>
      <c r="N293" s="302">
        <f>N$5*Source_BEAu!II292/Source_BEAu!II$427</f>
        <v>3.4974700406729538</v>
      </c>
      <c r="W293" s="298">
        <f>W$5*Source_BEAu!II292/SUM(Source_BEAu!II$286:II$293)</f>
        <v>0.18265227946131055</v>
      </c>
    </row>
    <row r="294" spans="1:25">
      <c r="A294" s="23" t="s">
        <v>434</v>
      </c>
      <c r="B294" s="281">
        <v>492000</v>
      </c>
      <c r="N294" s="302">
        <f>N$5*Source_BEAu!II293/Source_BEAu!II$427</f>
        <v>14.011513997994948</v>
      </c>
      <c r="W294" s="298">
        <f>W$5*Source_BEAu!II293/SUM(Source_BEAu!II$286:II$293)</f>
        <v>0.73173892575943578</v>
      </c>
    </row>
    <row r="295" spans="1:25">
      <c r="A295" s="23" t="s">
        <v>435</v>
      </c>
      <c r="B295" s="281">
        <v>493000</v>
      </c>
      <c r="P295" s="24">
        <f>P$5*Source_BEAu!Q294/SUM(Source_BEAu!Q$281:Q$285,Source_BEAu!Q$294:Q$389,Source_BEAu!Q$391:Q$393,Source_BEAu!Q$395)</f>
        <v>9.6236713588049409E-3</v>
      </c>
      <c r="Q295" s="24">
        <f>Q$5*Source_BEAu!Y294/SUM(Source_BEAu!Y$281:Y$285,Source_BEAu!Y$294:Y$389,Source_BEAu!Y$391:Y$393,Source_BEAu!Y$395)</f>
        <v>0.59305758632324823</v>
      </c>
      <c r="R295" s="24">
        <f>R$5*Source_BEAu!II294/SUM(Source_BEAu!II$281:II$285,Source_BEAu!II$294:II$389,Source_BEAu!II$391:II$393,Source_BEAu!II$395)</f>
        <v>1.0999439037754064</v>
      </c>
    </row>
    <row r="296" spans="1:25">
      <c r="A296" s="23" t="s">
        <v>436</v>
      </c>
      <c r="B296" s="281">
        <v>511110</v>
      </c>
      <c r="P296" s="24">
        <f>P$5*Source_BEAu!Q295/SUM(Source_BEAu!Q$281:Q$285,Source_BEAu!Q$294:Q$389,Source_BEAu!Q$391:Q$393,Source_BEAu!Q$395)</f>
        <v>1.9247342717609883E-3</v>
      </c>
      <c r="Q296" s="24">
        <f>Q$5*Source_BEAu!Y295/SUM(Source_BEAu!Y$281:Y$285,Source_BEAu!Y$294:Y$389,Source_BEAu!Y$391:Y$393,Source_BEAu!Y$395)</f>
        <v>0.22067259025981328</v>
      </c>
      <c r="R296" s="24">
        <f>R$5*Source_BEAu!II295/SUM(Source_BEAu!II$281:II$285,Source_BEAu!II$294:II$389,Source_BEAu!II$391:II$393,Source_BEAu!II$395)</f>
        <v>0.12235760690896758</v>
      </c>
    </row>
    <row r="297" spans="1:25">
      <c r="A297" s="23" t="s">
        <v>437</v>
      </c>
      <c r="B297" s="281">
        <v>511120</v>
      </c>
      <c r="P297" s="24">
        <f>P$5*Source_BEAu!Q296/SUM(Source_BEAu!Q$281:Q$285,Source_BEAu!Q$294:Q$389,Source_BEAu!Q$391:Q$393,Source_BEAu!Q$395)</f>
        <v>0</v>
      </c>
      <c r="Q297" s="24">
        <f>Q$5*Source_BEAu!Y296/SUM(Source_BEAu!Y$281:Y$285,Source_BEAu!Y$294:Y$389,Source_BEAu!Y$391:Y$393,Source_BEAu!Y$395)</f>
        <v>9.1946912608255535E-3</v>
      </c>
      <c r="R297" s="24">
        <f>R$5*Source_BEAu!II296/SUM(Source_BEAu!II$281:II$285,Source_BEAu!II$294:II$389,Source_BEAu!II$391:II$393,Source_BEAu!II$395)</f>
        <v>8.5395413155216954E-2</v>
      </c>
    </row>
    <row r="298" spans="1:25">
      <c r="A298" s="23" t="s">
        <v>438</v>
      </c>
      <c r="B298" s="281">
        <v>511130</v>
      </c>
      <c r="P298" s="24">
        <f>P$5*Source_BEAu!Q297/SUM(Source_BEAu!Q$281:Q$285,Source_BEAu!Q$294:Q$389,Source_BEAu!Q$391:Q$393,Source_BEAu!Q$395)</f>
        <v>0</v>
      </c>
      <c r="Q298" s="24">
        <f>Q$5*Source_BEAu!Y297/SUM(Source_BEAu!Y$281:Y$285,Source_BEAu!Y$294:Y$389,Source_BEAu!Y$391:Y$393,Source_BEAu!Y$395)</f>
        <v>1.8389382521651107E-2</v>
      </c>
      <c r="R298" s="24">
        <f>R$5*Source_BEAu!II297/SUM(Source_BEAu!II$281:II$285,Source_BEAu!II$294:II$389,Source_BEAu!II$391:II$393,Source_BEAu!II$395)</f>
        <v>1.7843817674224438E-2</v>
      </c>
    </row>
    <row r="299" spans="1:25">
      <c r="A299" s="23" t="s">
        <v>439</v>
      </c>
      <c r="B299" s="281" t="s">
        <v>440</v>
      </c>
      <c r="P299" s="24">
        <f>P$5*Source_BEAu!Q298/SUM(Source_BEAu!Q$281:Q$285,Source_BEAu!Q$294:Q$389,Source_BEAu!Q$391:Q$393,Source_BEAu!Q$395)</f>
        <v>0</v>
      </c>
      <c r="Q299" s="24">
        <f>Q$5*Source_BEAu!Y298/SUM(Source_BEAu!Y$281:Y$285,Source_BEAu!Y$294:Y$389,Source_BEAu!Y$391:Y$393,Source_BEAu!Y$395)</f>
        <v>9.1946912608255535E-3</v>
      </c>
      <c r="R299" s="24">
        <f>R$5*Source_BEAu!II298/SUM(Source_BEAu!II$281:II$285,Source_BEAu!II$294:II$389,Source_BEAu!II$391:II$393,Source_BEAu!II$395)</f>
        <v>2.4216609700733163E-2</v>
      </c>
    </row>
    <row r="300" spans="1:25">
      <c r="A300" s="23" t="s">
        <v>441</v>
      </c>
      <c r="B300" s="281">
        <v>511200</v>
      </c>
      <c r="P300" s="24">
        <f>P$5*Source_BEAu!Q299/SUM(Source_BEAu!Q$281:Q$285,Source_BEAu!Q$294:Q$389,Source_BEAu!Q$391:Q$393,Source_BEAu!Q$395)</f>
        <v>0</v>
      </c>
      <c r="Q300" s="24">
        <f>Q$5*Source_BEAu!Y299/SUM(Source_BEAu!Y$281:Y$285,Source_BEAu!Y$294:Y$389,Source_BEAu!Y$391:Y$393,Source_BEAu!Y$395)</f>
        <v>1.379203689123833E-2</v>
      </c>
      <c r="R300" s="24">
        <f>R$5*Source_BEAu!II299/SUM(Source_BEAu!II$281:II$285,Source_BEAu!II$294:II$389,Source_BEAu!II$391:II$393,Source_BEAu!II$395)</f>
        <v>0.12108304850366583</v>
      </c>
    </row>
    <row r="301" spans="1:25">
      <c r="A301" s="23" t="s">
        <v>442</v>
      </c>
      <c r="B301" s="281">
        <v>512100</v>
      </c>
      <c r="P301" s="24">
        <f>P$5*Source_BEAu!Q300/SUM(Source_BEAu!Q$281:Q$285,Source_BEAu!Q$294:Q$389,Source_BEAu!Q$391:Q$393,Source_BEAu!Q$395)</f>
        <v>0</v>
      </c>
      <c r="Q301" s="24">
        <f>Q$5*Source_BEAu!Y300/SUM(Source_BEAu!Y$281:Y$285,Source_BEAu!Y$294:Y$389,Source_BEAu!Y$391:Y$393,Source_BEAu!Y$395)</f>
        <v>0.1011416038690811</v>
      </c>
      <c r="R301" s="24">
        <f>R$5*Source_BEAu!II300/SUM(Source_BEAu!II$281:II$285,Source_BEAu!II$294:II$389,Source_BEAu!II$391:II$393,Source_BEAu!II$395)</f>
        <v>6.5002478670389024E-2</v>
      </c>
    </row>
    <row r="302" spans="1:25">
      <c r="A302" s="23" t="s">
        <v>443</v>
      </c>
      <c r="B302" s="281">
        <v>512200</v>
      </c>
      <c r="P302" s="24">
        <f>P$5*Source_BEAu!Q301/SUM(Source_BEAu!Q$281:Q$285,Source_BEAu!Q$294:Q$389,Source_BEAu!Q$391:Q$393,Source_BEAu!Q$395)</f>
        <v>0</v>
      </c>
      <c r="Q302" s="24">
        <f>Q$5*Source_BEAu!Y301/SUM(Source_BEAu!Y$281:Y$285,Source_BEAu!Y$294:Y$389,Source_BEAu!Y$391:Y$393,Source_BEAu!Y$395)</f>
        <v>2.758407378247666E-2</v>
      </c>
      <c r="R302" s="24">
        <f>R$5*Source_BEAu!II301/SUM(Source_BEAu!II$281:II$285,Source_BEAu!II$294:II$389,Source_BEAu!II$391:II$393,Source_BEAu!II$395)</f>
        <v>3.0589401727241894E-2</v>
      </c>
    </row>
    <row r="303" spans="1:25">
      <c r="A303" s="23" t="s">
        <v>444</v>
      </c>
      <c r="B303" s="281">
        <v>515100</v>
      </c>
      <c r="P303" s="24">
        <f>P$5*Source_BEAu!Q302/SUM(Source_BEAu!Q$281:Q$285,Source_BEAu!Q$294:Q$389,Source_BEAu!Q$391:Q$393,Source_BEAu!Q$395)</f>
        <v>0</v>
      </c>
      <c r="Q303" s="24">
        <f>Q$5*Source_BEAu!Y302/SUM(Source_BEAu!Y$281:Y$285,Source_BEAu!Y$294:Y$389,Source_BEAu!Y$391:Y$393,Source_BEAu!Y$395)</f>
        <v>0.11033629512990664</v>
      </c>
      <c r="R303" s="24">
        <f>R$5*Source_BEAu!II302/SUM(Source_BEAu!II$281:II$285,Source_BEAu!II$294:II$389,Source_BEAu!II$391:II$393,Source_BEAu!II$395)</f>
        <v>5.9904245049182049E-2</v>
      </c>
    </row>
    <row r="304" spans="1:25">
      <c r="A304" s="23" t="s">
        <v>445</v>
      </c>
      <c r="B304" s="281">
        <v>515200</v>
      </c>
      <c r="P304" s="24">
        <f>P$5*Source_BEAu!Q303/SUM(Source_BEAu!Q$281:Q$285,Source_BEAu!Q$294:Q$389,Source_BEAu!Q$391:Q$393,Source_BEAu!Q$395)</f>
        <v>0</v>
      </c>
      <c r="Q304" s="24">
        <f>Q$5*Source_BEAu!Y303/SUM(Source_BEAu!Y$281:Y$285,Source_BEAu!Y$294:Y$389,Source_BEAu!Y$391:Y$393,Source_BEAu!Y$395)</f>
        <v>4.5973456304127767E-3</v>
      </c>
      <c r="R304" s="24">
        <f>R$5*Source_BEAu!II303/SUM(Source_BEAu!II$281:II$285,Source_BEAu!II$294:II$389,Source_BEAu!II$391:II$393,Source_BEAu!II$395)</f>
        <v>1.147102564771571E-2</v>
      </c>
    </row>
    <row r="305" spans="1:18">
      <c r="A305" s="23" t="s">
        <v>446</v>
      </c>
      <c r="B305" s="281">
        <v>517110</v>
      </c>
      <c r="P305" s="24">
        <f>P$5*Source_BEAu!Q304/SUM(Source_BEAu!Q$281:Q$285,Source_BEAu!Q$294:Q$389,Source_BEAu!Q$391:Q$393,Source_BEAu!Q$395)</f>
        <v>1.9247342717609883E-3</v>
      </c>
      <c r="Q305" s="24">
        <f>Q$5*Source_BEAu!Y304/SUM(Source_BEAu!Y$281:Y$285,Source_BEAu!Y$294:Y$389,Source_BEAu!Y$391:Y$393,Source_BEAu!Y$395)</f>
        <v>0.26204870093352828</v>
      </c>
      <c r="R305" s="24">
        <f>R$5*Source_BEAu!II304/SUM(Source_BEAu!II$281:II$285,Source_BEAu!II$294:II$389,Source_BEAu!II$391:II$393,Source_BEAu!II$395)</f>
        <v>0.19628199441646882</v>
      </c>
    </row>
    <row r="306" spans="1:18">
      <c r="A306" s="23" t="s">
        <v>447</v>
      </c>
      <c r="B306" s="281">
        <v>517210</v>
      </c>
      <c r="P306" s="24">
        <f>P$5*Source_BEAu!Q305/SUM(Source_BEAu!Q$281:Q$285,Source_BEAu!Q$294:Q$389,Source_BEAu!Q$391:Q$393,Source_BEAu!Q$395)</f>
        <v>1.9247342717609883E-3</v>
      </c>
      <c r="Q306" s="24">
        <f>Q$5*Source_BEAu!Y305/SUM(Source_BEAu!Y$281:Y$285,Source_BEAu!Y$294:Y$389,Source_BEAu!Y$391:Y$393,Source_BEAu!Y$395)</f>
        <v>0.15171240580362164</v>
      </c>
      <c r="R306" s="24">
        <f>R$5*Source_BEAu!II305/SUM(Source_BEAu!II$281:II$285,Source_BEAu!II$294:II$389,Source_BEAu!II$391:II$393,Source_BEAu!II$395)</f>
        <v>0.1287303989354763</v>
      </c>
    </row>
    <row r="307" spans="1:18">
      <c r="A307" s="23" t="s">
        <v>448</v>
      </c>
      <c r="B307" s="281" t="s">
        <v>449</v>
      </c>
      <c r="P307" s="24">
        <f>P$5*Source_BEAu!Q306/SUM(Source_BEAu!Q$281:Q$285,Source_BEAu!Q$294:Q$389,Source_BEAu!Q$391:Q$393,Source_BEAu!Q$395)</f>
        <v>0</v>
      </c>
      <c r="Q307" s="24">
        <f>Q$5*Source_BEAu!Y306/SUM(Source_BEAu!Y$281:Y$285,Source_BEAu!Y$294:Y$389,Source_BEAu!Y$391:Y$393,Source_BEAu!Y$395)</f>
        <v>1.379203689123833E-2</v>
      </c>
      <c r="R307" s="24">
        <f>R$5*Source_BEAu!II306/SUM(Source_BEAu!II$281:II$285,Source_BEAu!II$294:II$389,Source_BEAu!II$391:II$393,Source_BEAu!II$395)</f>
        <v>2.9314843321940145E-2</v>
      </c>
    </row>
    <row r="308" spans="1:18">
      <c r="A308" s="23" t="s">
        <v>450</v>
      </c>
      <c r="B308" s="281">
        <v>518200</v>
      </c>
      <c r="P308" s="24">
        <f>P$5*Source_BEAu!Q307/SUM(Source_BEAu!Q$281:Q$285,Source_BEAu!Q$294:Q$389,Source_BEAu!Q$391:Q$393,Source_BEAu!Q$395)</f>
        <v>0</v>
      </c>
      <c r="Q308" s="24">
        <f>Q$5*Source_BEAu!Y307/SUM(Source_BEAu!Y$281:Y$285,Source_BEAu!Y$294:Y$389,Source_BEAu!Y$391:Y$393,Source_BEAu!Y$395)</f>
        <v>1.8389382521651107E-2</v>
      </c>
      <c r="R308" s="24">
        <f>R$5*Source_BEAu!II307/SUM(Source_BEAu!II$281:II$285,Source_BEAu!II$294:II$389,Source_BEAu!II$391:II$393,Source_BEAu!II$395)</f>
        <v>0.16569259268922693</v>
      </c>
    </row>
    <row r="309" spans="1:18">
      <c r="A309" s="23" t="s">
        <v>451</v>
      </c>
      <c r="B309" s="281" t="s">
        <v>452</v>
      </c>
      <c r="P309" s="24">
        <f>P$5*Source_BEAu!Q308/SUM(Source_BEAu!Q$281:Q$285,Source_BEAu!Q$294:Q$389,Source_BEAu!Q$391:Q$393,Source_BEAu!Q$395)</f>
        <v>0</v>
      </c>
      <c r="Q309" s="24">
        <f>Q$5*Source_BEAu!Y308/SUM(Source_BEAu!Y$281:Y$285,Source_BEAu!Y$294:Y$389,Source_BEAu!Y$391:Y$393,Source_BEAu!Y$395)</f>
        <v>1.8389382521651107E-2</v>
      </c>
      <c r="R309" s="24">
        <f>R$5*Source_BEAu!II308/SUM(Source_BEAu!II$281:II$285,Source_BEAu!II$294:II$389,Source_BEAu!II$391:II$393,Source_BEAu!II$395)</f>
        <v>1.0196467242413965E-2</v>
      </c>
    </row>
    <row r="310" spans="1:18">
      <c r="A310" s="23" t="s">
        <v>453</v>
      </c>
      <c r="B310" s="281">
        <v>519130</v>
      </c>
      <c r="P310" s="24">
        <f>P$5*Source_BEAu!Q309/SUM(Source_BEAu!Q$281:Q$285,Source_BEAu!Q$294:Q$389,Source_BEAu!Q$391:Q$393,Source_BEAu!Q$395)</f>
        <v>0</v>
      </c>
      <c r="Q310" s="24">
        <f>Q$5*Source_BEAu!Y309/SUM(Source_BEAu!Y$281:Y$285,Source_BEAu!Y$294:Y$389,Source_BEAu!Y$391:Y$393,Source_BEAu!Y$395)</f>
        <v>9.1946912608255535E-3</v>
      </c>
      <c r="R310" s="24">
        <f>R$5*Source_BEAu!II309/SUM(Source_BEAu!II$281:II$285,Source_BEAu!II$294:II$389,Source_BEAu!II$391:II$393,Source_BEAu!II$395)</f>
        <v>2.1667492890129675E-2</v>
      </c>
    </row>
    <row r="311" spans="1:18">
      <c r="A311" s="23" t="s">
        <v>454</v>
      </c>
      <c r="B311" s="281" t="s">
        <v>455</v>
      </c>
      <c r="P311" s="24">
        <f>P$5*Source_BEAu!Q310/SUM(Source_BEAu!Q$281:Q$285,Source_BEAu!Q$294:Q$389,Source_BEAu!Q$391:Q$393,Source_BEAu!Q$395)</f>
        <v>1.1548405630565931E-2</v>
      </c>
      <c r="Q311" s="24">
        <f>Q$5*Source_BEAu!Y310/SUM(Source_BEAu!Y$281:Y$285,Source_BEAu!Y$294:Y$389,Source_BEAu!Y$391:Y$393,Source_BEAu!Y$395)</f>
        <v>1.4481638735800249</v>
      </c>
      <c r="R311" s="24">
        <f>R$5*Source_BEAu!II310/SUM(Source_BEAu!II$281:II$285,Source_BEAu!II$294:II$389,Source_BEAu!II$391:II$393,Source_BEAu!II$395)</f>
        <v>1.0910219949382942</v>
      </c>
    </row>
    <row r="312" spans="1:18">
      <c r="A312" s="23" t="s">
        <v>456</v>
      </c>
      <c r="B312" s="281" t="s">
        <v>457</v>
      </c>
      <c r="P312" s="24">
        <f>P$5*Source_BEAu!Q311/SUM(Source_BEAu!Q$281:Q$285,Source_BEAu!Q$294:Q$389,Source_BEAu!Q$391:Q$393,Source_BEAu!Q$395)</f>
        <v>0</v>
      </c>
      <c r="Q312" s="24">
        <f>Q$5*Source_BEAu!Y311/SUM(Source_BEAu!Y$281:Y$285,Source_BEAu!Y$294:Y$389,Source_BEAu!Y$391:Y$393,Source_BEAu!Y$395)</f>
        <v>1.7561860308176809</v>
      </c>
      <c r="R312" s="24">
        <f>R$5*Source_BEAu!II311/SUM(Source_BEAu!II$281:II$285,Source_BEAu!II$294:II$389,Source_BEAu!II$391:II$393,Source_BEAu!II$395)</f>
        <v>1.3701502856993764</v>
      </c>
    </row>
    <row r="313" spans="1:18">
      <c r="A313" s="23" t="s">
        <v>458</v>
      </c>
      <c r="B313" s="281" t="s">
        <v>459</v>
      </c>
      <c r="P313" s="24">
        <f>P$5*Source_BEAu!Q312/SUM(Source_BEAu!Q$281:Q$285,Source_BEAu!Q$294:Q$389,Source_BEAu!Q$391:Q$393,Source_BEAu!Q$395)</f>
        <v>0</v>
      </c>
      <c r="Q313" s="24">
        <f>Q$5*Source_BEAu!Y312/SUM(Source_BEAu!Y$281:Y$285,Source_BEAu!Y$294:Y$389,Source_BEAu!Y$391:Y$393,Source_BEAu!Y$395)</f>
        <v>5.5168147564953321E-2</v>
      </c>
      <c r="R313" s="24">
        <f>R$5*Source_BEAu!II312/SUM(Source_BEAu!II$281:II$285,Source_BEAu!II$294:II$389,Source_BEAu!II$391:II$393,Source_BEAu!II$395)</f>
        <v>0.26128447308685782</v>
      </c>
    </row>
    <row r="314" spans="1:18">
      <c r="A314" s="23" t="s">
        <v>460</v>
      </c>
      <c r="B314" s="281">
        <v>523900</v>
      </c>
      <c r="P314" s="24">
        <f>P$5*Source_BEAu!Q313/SUM(Source_BEAu!Q$281:Q$285,Source_BEAu!Q$294:Q$389,Source_BEAu!Q$391:Q$393,Source_BEAu!Q$395)</f>
        <v>1.9247342717609883E-3</v>
      </c>
      <c r="Q314" s="24">
        <f>Q$5*Source_BEAu!Y313/SUM(Source_BEAu!Y$281:Y$285,Source_BEAu!Y$294:Y$389,Source_BEAu!Y$391:Y$393,Source_BEAu!Y$395)</f>
        <v>0.1195309863907322</v>
      </c>
      <c r="R314" s="24">
        <f>R$5*Source_BEAu!II313/SUM(Source_BEAu!II$281:II$285,Source_BEAu!II$294:II$389,Source_BEAu!II$391:II$393,Source_BEAu!II$395)</f>
        <v>7.2649829102199498E-2</v>
      </c>
    </row>
    <row r="315" spans="1:18">
      <c r="A315" s="23" t="s">
        <v>461</v>
      </c>
      <c r="B315" s="281">
        <v>524100</v>
      </c>
      <c r="P315" s="24">
        <f>P$5*Source_BEAu!Q314/SUM(Source_BEAu!Q$281:Q$285,Source_BEAu!Q$294:Q$389,Source_BEAu!Q$391:Q$393,Source_BEAu!Q$395)</f>
        <v>0</v>
      </c>
      <c r="Q315" s="24">
        <f>Q$5*Source_BEAu!Y314/SUM(Source_BEAu!Y$281:Y$285,Source_BEAu!Y$294:Y$389,Source_BEAu!Y$391:Y$393,Source_BEAu!Y$395)</f>
        <v>0.11033629512990664</v>
      </c>
      <c r="R315" s="24">
        <f>R$5*Source_BEAu!II314/SUM(Source_BEAu!II$281:II$285,Source_BEAu!II$294:II$389,Source_BEAu!II$391:II$393,Source_BEAu!II$395)</f>
        <v>2.1667492890129675E-2</v>
      </c>
    </row>
    <row r="316" spans="1:18">
      <c r="A316" s="23" t="s">
        <v>462</v>
      </c>
      <c r="B316" s="281">
        <v>524200</v>
      </c>
      <c r="P316" s="24">
        <f>P$5*Source_BEAu!Q315/SUM(Source_BEAu!Q$281:Q$285,Source_BEAu!Q$294:Q$389,Source_BEAu!Q$391:Q$393,Source_BEAu!Q$395)</f>
        <v>1.9247342717609883E-3</v>
      </c>
      <c r="Q316" s="24">
        <f>Q$5*Source_BEAu!Y315/SUM(Source_BEAu!Y$281:Y$285,Source_BEAu!Y$294:Y$389,Source_BEAu!Y$391:Y$393,Source_BEAu!Y$395)</f>
        <v>8.7349566977842769E-2</v>
      </c>
      <c r="R316" s="24">
        <f>R$5*Source_BEAu!II315/SUM(Source_BEAu!II$281:II$285,Source_BEAu!II$294:II$389,Source_BEAu!II$391:II$393,Source_BEAu!II$395)</f>
        <v>5.3531453022673321E-2</v>
      </c>
    </row>
    <row r="317" spans="1:18">
      <c r="A317" s="23" t="s">
        <v>463</v>
      </c>
      <c r="B317" s="281">
        <v>525000</v>
      </c>
      <c r="P317" s="24">
        <f>P$5*Source_BEAu!Q316/SUM(Source_BEAu!Q$281:Q$285,Source_BEAu!Q$294:Q$389,Source_BEAu!Q$391:Q$393,Source_BEAu!Q$395)</f>
        <v>0</v>
      </c>
      <c r="Q317" s="24">
        <f>Q$5*Source_BEAu!Y316/SUM(Source_BEAu!Y$281:Y$285,Source_BEAu!Y$294:Y$389,Source_BEAu!Y$391:Y$393,Source_BEAu!Y$395)</f>
        <v>0</v>
      </c>
      <c r="R317" s="24">
        <f>R$5*Source_BEAu!II316/SUM(Source_BEAu!II$281:II$285,Source_BEAu!II$294:II$389,Source_BEAu!II$391:II$393,Source_BEAu!II$395)</f>
        <v>1.4020142458319201E-2</v>
      </c>
    </row>
    <row r="318" spans="1:18">
      <c r="A318" s="23" t="s">
        <v>464</v>
      </c>
      <c r="B318" s="281" t="s">
        <v>465</v>
      </c>
      <c r="P318" s="24">
        <f>P$5*Source_BEAu!Q317/SUM(Source_BEAu!Q$281:Q$285,Source_BEAu!Q$294:Q$389,Source_BEAu!Q$391:Q$393,Source_BEAu!Q$395)</f>
        <v>0</v>
      </c>
      <c r="Q318" s="24">
        <f>Q$5*Source_BEAu!Y317/SUM(Source_BEAu!Y$281:Y$285,Source_BEAu!Y$294:Y$389,Source_BEAu!Y$391:Y$393,Source_BEAu!Y$395)</f>
        <v>0</v>
      </c>
      <c r="R318" s="24">
        <f>R$5*Source_BEAu!II317/SUM(Source_BEAu!II$281:II$285,Source_BEAu!II$294:II$389,Source_BEAu!II$391:II$393,Source_BEAu!II$395)</f>
        <v>0.8577778067680748</v>
      </c>
    </row>
    <row r="319" spans="1:18">
      <c r="A319" s="23" t="s">
        <v>466</v>
      </c>
      <c r="B319" s="281" t="s">
        <v>467</v>
      </c>
      <c r="P319" s="24">
        <f>P$5*Source_BEAu!Q318/SUM(Source_BEAu!Q$281:Q$285,Source_BEAu!Q$294:Q$389,Source_BEAu!Q$391:Q$393,Source_BEAu!Q$395)</f>
        <v>4.2575122091353057</v>
      </c>
      <c r="Q319" s="24">
        <f>Q$5*Source_BEAu!Y318/SUM(Source_BEAu!Y$281:Y$285,Source_BEAu!Y$294:Y$389,Source_BEAu!Y$391:Y$393,Source_BEAu!Y$395)</f>
        <v>30.209158137442358</v>
      </c>
      <c r="R319" s="24">
        <f>R$5*Source_BEAu!II318/SUM(Source_BEAu!II$281:II$285,Source_BEAu!II$294:II$389,Source_BEAu!II$391:II$393,Source_BEAu!II$395)</f>
        <v>2.5758825371148277</v>
      </c>
    </row>
    <row r="320" spans="1:18">
      <c r="A320" s="23" t="s">
        <v>468</v>
      </c>
      <c r="B320" s="281">
        <v>532100</v>
      </c>
      <c r="P320" s="24">
        <f>P$5*Source_BEAu!Q319/SUM(Source_BEAu!Q$281:Q$285,Source_BEAu!Q$294:Q$389,Source_BEAu!Q$391:Q$393,Source_BEAu!Q$395)</f>
        <v>2.5021545532892851E-2</v>
      </c>
      <c r="Q320" s="24">
        <f>Q$5*Source_BEAu!Y319/SUM(Source_BEAu!Y$281:Y$285,Source_BEAu!Y$294:Y$389,Source_BEAu!Y$391:Y$393,Source_BEAu!Y$395)</f>
        <v>2.2986728152063884</v>
      </c>
      <c r="R320" s="24">
        <f>R$5*Source_BEAu!II319/SUM(Source_BEAu!II$281:II$285,Source_BEAu!II$294:II$389,Source_BEAu!II$391:II$393,Source_BEAu!II$395)</f>
        <v>1.1942612257677356</v>
      </c>
    </row>
    <row r="321" spans="1:18">
      <c r="A321" s="23" t="s">
        <v>469</v>
      </c>
      <c r="B321" s="281" t="s">
        <v>470</v>
      </c>
      <c r="P321" s="24">
        <f>P$5*Source_BEAu!Q320/SUM(Source_BEAu!Q$281:Q$285,Source_BEAu!Q$294:Q$389,Source_BEAu!Q$391:Q$393,Source_BEAu!Q$395)</f>
        <v>0</v>
      </c>
      <c r="Q321" s="24">
        <f>Q$5*Source_BEAu!Y320/SUM(Source_BEAu!Y$281:Y$285,Source_BEAu!Y$294:Y$389,Source_BEAu!Y$391:Y$393,Source_BEAu!Y$395)</f>
        <v>0.26204870093352828</v>
      </c>
      <c r="R321" s="24">
        <f>R$5*Source_BEAu!II320/SUM(Source_BEAu!II$281:II$285,Source_BEAu!II$294:II$389,Source_BEAu!II$391:II$393,Source_BEAu!II$395)</f>
        <v>0.17588905993164089</v>
      </c>
    </row>
    <row r="322" spans="1:18">
      <c r="A322" s="23" t="s">
        <v>471</v>
      </c>
      <c r="B322" s="281">
        <v>532400</v>
      </c>
      <c r="P322" s="24">
        <f>P$5*Source_BEAu!Q321/SUM(Source_BEAu!Q$281:Q$285,Source_BEAu!Q$294:Q$389,Source_BEAu!Q$391:Q$393,Source_BEAu!Q$395)</f>
        <v>1.9247342717609883E-3</v>
      </c>
      <c r="Q322" s="24">
        <f>Q$5*Source_BEAu!Y321/SUM(Source_BEAu!Y$281:Y$285,Source_BEAu!Y$294:Y$389,Source_BEAu!Y$391:Y$393,Source_BEAu!Y$395)</f>
        <v>0.11033629512990664</v>
      </c>
      <c r="R322" s="24">
        <f>R$5*Source_BEAu!II321/SUM(Source_BEAu!II$281:II$285,Source_BEAu!II$294:II$389,Source_BEAu!II$391:II$393,Source_BEAu!II$395)</f>
        <v>0.16314347587862343</v>
      </c>
    </row>
    <row r="323" spans="1:18">
      <c r="A323" s="23" t="s">
        <v>472</v>
      </c>
      <c r="B323" s="281">
        <v>533000</v>
      </c>
      <c r="P323" s="24">
        <f>P$5*Source_BEAu!Q322/SUM(Source_BEAu!Q$281:Q$285,Source_BEAu!Q$294:Q$389,Source_BEAu!Q$391:Q$393,Source_BEAu!Q$395)</f>
        <v>0</v>
      </c>
      <c r="Q323" s="24">
        <f>Q$5*Source_BEAu!Y322/SUM(Source_BEAu!Y$281:Y$285,Source_BEAu!Y$294:Y$389,Source_BEAu!Y$391:Y$393,Source_BEAu!Y$395)</f>
        <v>0.1609070970644472</v>
      </c>
      <c r="R323" s="24">
        <f>R$5*Source_BEAu!II322/SUM(Source_BEAu!II$281:II$285,Source_BEAu!II$294:II$389,Source_BEAu!II$391:II$393,Source_BEAu!II$395)</f>
        <v>3.6962193753750622E-2</v>
      </c>
    </row>
    <row r="324" spans="1:18">
      <c r="A324" s="23" t="s">
        <v>473</v>
      </c>
      <c r="B324" s="281">
        <v>541100</v>
      </c>
      <c r="P324" s="24">
        <f>P$5*Source_BEAu!Q323/SUM(Source_BEAu!Q$281:Q$285,Source_BEAu!Q$294:Q$389,Source_BEAu!Q$391:Q$393,Source_BEAu!Q$395)</f>
        <v>1.9247342717609883E-3</v>
      </c>
      <c r="Q324" s="24">
        <f>Q$5*Source_BEAu!Y323/SUM(Source_BEAu!Y$281:Y$285,Source_BEAu!Y$294:Y$389,Source_BEAu!Y$391:Y$393,Source_BEAu!Y$395)</f>
        <v>0.21147789899898775</v>
      </c>
      <c r="R324" s="24">
        <f>R$5*Source_BEAu!II323/SUM(Source_BEAu!II$281:II$285,Source_BEAu!II$294:II$389,Source_BEAu!II$391:II$393,Source_BEAu!II$395)</f>
        <v>0.17716361833694264</v>
      </c>
    </row>
    <row r="325" spans="1:18">
      <c r="A325" s="23" t="s">
        <v>474</v>
      </c>
      <c r="B325" s="281">
        <v>541511</v>
      </c>
      <c r="P325" s="24">
        <f>P$5*Source_BEAu!Q324/SUM(Source_BEAu!Q$281:Q$285,Source_BEAu!Q$294:Q$389,Source_BEAu!Q$391:Q$393,Source_BEAu!Q$395)</f>
        <v>0</v>
      </c>
      <c r="Q325" s="24">
        <f>Q$5*Source_BEAu!Y324/SUM(Source_BEAu!Y$281:Y$285,Source_BEAu!Y$294:Y$389,Source_BEAu!Y$391:Y$393,Source_BEAu!Y$395)</f>
        <v>5.0570801934540548E-2</v>
      </c>
      <c r="R325" s="24">
        <f>R$5*Source_BEAu!II324/SUM(Source_BEAu!II$281:II$285,Source_BEAu!II$294:II$389,Source_BEAu!II$391:II$393,Source_BEAu!II$395)</f>
        <v>6.2453361859785533E-2</v>
      </c>
    </row>
    <row r="326" spans="1:18">
      <c r="A326" s="23" t="s">
        <v>475</v>
      </c>
      <c r="B326" s="281">
        <v>541512</v>
      </c>
      <c r="P326" s="24">
        <f>P$5*Source_BEAu!Q325/SUM(Source_BEAu!Q$281:Q$285,Source_BEAu!Q$294:Q$389,Source_BEAu!Q$391:Q$393,Source_BEAu!Q$395)</f>
        <v>0</v>
      </c>
      <c r="Q326" s="24">
        <f>Q$5*Source_BEAu!Y325/SUM(Source_BEAu!Y$281:Y$285,Source_BEAu!Y$294:Y$389,Source_BEAu!Y$391:Y$393,Source_BEAu!Y$395)</f>
        <v>1.379203689123833E-2</v>
      </c>
      <c r="R326" s="24">
        <f>R$5*Source_BEAu!II325/SUM(Source_BEAu!II$281:II$285,Source_BEAu!II$294:II$389,Source_BEAu!II$391:II$393,Source_BEAu!II$395)</f>
        <v>0.24853888903384036</v>
      </c>
    </row>
    <row r="327" spans="1:18">
      <c r="A327" s="23" t="s">
        <v>476</v>
      </c>
      <c r="B327" s="281" t="s">
        <v>477</v>
      </c>
      <c r="P327" s="24">
        <f>P$5*Source_BEAu!Q326/SUM(Source_BEAu!Q$281:Q$285,Source_BEAu!Q$294:Q$389,Source_BEAu!Q$391:Q$393,Source_BEAu!Q$395)</f>
        <v>0</v>
      </c>
      <c r="Q327" s="24">
        <f>Q$5*Source_BEAu!Y326/SUM(Source_BEAu!Y$281:Y$285,Source_BEAu!Y$294:Y$389,Source_BEAu!Y$391:Y$393,Source_BEAu!Y$395)</f>
        <v>1.8389382521651107E-2</v>
      </c>
      <c r="R327" s="24">
        <f>R$5*Source_BEAu!II326/SUM(Source_BEAu!II$281:II$285,Source_BEAu!II$294:II$389,Source_BEAu!II$391:II$393,Source_BEAu!II$395)</f>
        <v>8.6669971560518699E-2</v>
      </c>
    </row>
    <row r="328" spans="1:18">
      <c r="A328" s="23" t="s">
        <v>478</v>
      </c>
      <c r="B328" s="281">
        <v>541200</v>
      </c>
      <c r="P328" s="24">
        <f>P$5*Source_BEAu!Q327/SUM(Source_BEAu!Q$281:Q$285,Source_BEAu!Q$294:Q$389,Source_BEAu!Q$391:Q$393,Source_BEAu!Q$395)</f>
        <v>0</v>
      </c>
      <c r="Q328" s="24">
        <f>Q$5*Source_BEAu!Y327/SUM(Source_BEAu!Y$281:Y$285,Source_BEAu!Y$294:Y$389,Source_BEAu!Y$391:Y$393,Source_BEAu!Y$395)</f>
        <v>6.4362838825778881E-2</v>
      </c>
      <c r="R328" s="24">
        <f>R$5*Source_BEAu!II327/SUM(Source_BEAu!II$281:II$285,Source_BEAu!II$294:II$389,Source_BEAu!II$391:II$393,Source_BEAu!II$395)</f>
        <v>9.686643880293265E-2</v>
      </c>
    </row>
    <row r="329" spans="1:18">
      <c r="A329" s="23" t="s">
        <v>479</v>
      </c>
      <c r="B329" s="281">
        <v>541300</v>
      </c>
      <c r="P329" s="24">
        <f>P$5*Source_BEAu!Q328/SUM(Source_BEAu!Q$281:Q$285,Source_BEAu!Q$294:Q$389,Source_BEAu!Q$391:Q$393,Source_BEAu!Q$395)</f>
        <v>1.7322608445848896E-2</v>
      </c>
      <c r="Q329" s="24">
        <f>Q$5*Source_BEAu!Y328/SUM(Source_BEAu!Y$281:Y$285,Source_BEAu!Y$294:Y$389,Source_BEAu!Y$391:Y$393,Source_BEAu!Y$395)</f>
        <v>0.1195309863907322</v>
      </c>
      <c r="R329" s="24">
        <f>R$5*Source_BEAu!II328/SUM(Source_BEAu!II$281:II$285,Source_BEAu!II$294:II$389,Source_BEAu!II$391:II$393,Source_BEAu!II$395)</f>
        <v>0.50472512849949125</v>
      </c>
    </row>
    <row r="330" spans="1:18">
      <c r="A330" s="23" t="s">
        <v>480</v>
      </c>
      <c r="B330" s="281">
        <v>541400</v>
      </c>
      <c r="P330" s="24">
        <f>P$5*Source_BEAu!Q329/SUM(Source_BEAu!Q$281:Q$285,Source_BEAu!Q$294:Q$389,Source_BEAu!Q$391:Q$393,Source_BEAu!Q$395)</f>
        <v>0</v>
      </c>
      <c r="Q330" s="24">
        <f>Q$5*Source_BEAu!Y329/SUM(Source_BEAu!Y$281:Y$285,Source_BEAu!Y$294:Y$389,Source_BEAu!Y$391:Y$393,Source_BEAu!Y$395)</f>
        <v>4.5973456304127767E-2</v>
      </c>
      <c r="R330" s="24">
        <f>R$5*Source_BEAu!II329/SUM(Source_BEAu!II$281:II$285,Source_BEAu!II$294:II$389,Source_BEAu!II$391:II$393,Source_BEAu!II$395)</f>
        <v>3.5687635348448876E-2</v>
      </c>
    </row>
    <row r="331" spans="1:18">
      <c r="A331" s="23" t="s">
        <v>481</v>
      </c>
      <c r="B331" s="281">
        <v>541610</v>
      </c>
      <c r="P331" s="24">
        <f>P$5*Source_BEAu!Q330/SUM(Source_BEAu!Q$281:Q$285,Source_BEAu!Q$294:Q$389,Source_BEAu!Q$391:Q$393,Source_BEAu!Q$395)</f>
        <v>0</v>
      </c>
      <c r="Q331" s="24">
        <f>Q$5*Source_BEAu!Y330/SUM(Source_BEAu!Y$281:Y$285,Source_BEAu!Y$294:Y$389,Source_BEAu!Y$391:Y$393,Source_BEAu!Y$395)</f>
        <v>7.3557530086604428E-2</v>
      </c>
      <c r="R331" s="24">
        <f>R$5*Source_BEAu!II330/SUM(Source_BEAu!II$281:II$285,Source_BEAu!II$294:II$389,Source_BEAu!II$391:II$393,Source_BEAu!II$395)</f>
        <v>0.12363216531426931</v>
      </c>
    </row>
    <row r="332" spans="1:18">
      <c r="A332" s="23" t="s">
        <v>482</v>
      </c>
      <c r="B332" s="281" t="s">
        <v>483</v>
      </c>
      <c r="P332" s="24">
        <f>P$5*Source_BEAu!Q331/SUM(Source_BEAu!Q$281:Q$285,Source_BEAu!Q$294:Q$389,Source_BEAu!Q$391:Q$393,Source_BEAu!Q$395)</f>
        <v>0</v>
      </c>
      <c r="Q332" s="24">
        <f>Q$5*Source_BEAu!Y331/SUM(Source_BEAu!Y$281:Y$285,Source_BEAu!Y$294:Y$389,Source_BEAu!Y$391:Y$393,Source_BEAu!Y$395)</f>
        <v>4.1376110673714994E-2</v>
      </c>
      <c r="R332" s="24">
        <f>R$5*Source_BEAu!II331/SUM(Source_BEAu!II$281:II$285,Source_BEAu!II$294:II$389,Source_BEAu!II$391:II$393,Source_BEAu!II$395)</f>
        <v>3.0589401727241894E-2</v>
      </c>
    </row>
    <row r="333" spans="1:18">
      <c r="A333" s="23" t="s">
        <v>484</v>
      </c>
      <c r="B333" s="281">
        <v>541700</v>
      </c>
      <c r="P333" s="24">
        <f>P$5*Source_BEAu!Q332/SUM(Source_BEAu!Q$281:Q$285,Source_BEAu!Q$294:Q$389,Source_BEAu!Q$391:Q$393,Source_BEAu!Q$395)</f>
        <v>0.19247342717609883</v>
      </c>
      <c r="Q333" s="24">
        <f>Q$5*Source_BEAu!Y332/SUM(Source_BEAu!Y$281:Y$285,Source_BEAu!Y$294:Y$389,Source_BEAu!Y$391:Y$393,Source_BEAu!Y$395)</f>
        <v>0.4643319086716905</v>
      </c>
      <c r="R333" s="24">
        <f>R$5*Source_BEAu!II332/SUM(Source_BEAu!II$281:II$285,Source_BEAu!II$294:II$389,Source_BEAu!II$391:II$393,Source_BEAu!II$395)</f>
        <v>0.48815586923056853</v>
      </c>
    </row>
    <row r="334" spans="1:18">
      <c r="A334" s="23" t="s">
        <v>485</v>
      </c>
      <c r="B334" s="281">
        <v>541800</v>
      </c>
      <c r="P334" s="24">
        <f>P$5*Source_BEAu!Q333/SUM(Source_BEAu!Q$281:Q$285,Source_BEAu!Q$294:Q$389,Source_BEAu!Q$391:Q$393,Source_BEAu!Q$395)</f>
        <v>1.9247342717609883E-3</v>
      </c>
      <c r="Q334" s="24">
        <f>Q$5*Source_BEAu!Y333/SUM(Source_BEAu!Y$281:Y$285,Source_BEAu!Y$294:Y$389,Source_BEAu!Y$391:Y$393,Source_BEAu!Y$395)</f>
        <v>0.18849117084692385</v>
      </c>
      <c r="R334" s="24">
        <f>R$5*Source_BEAu!II333/SUM(Source_BEAu!II$281:II$285,Source_BEAu!II$294:II$389,Source_BEAu!II$391:II$393,Source_BEAu!II$395)</f>
        <v>0.16314347587862343</v>
      </c>
    </row>
    <row r="335" spans="1:18">
      <c r="A335" s="23" t="s">
        <v>486</v>
      </c>
      <c r="B335" s="281" t="s">
        <v>487</v>
      </c>
      <c r="P335" s="24">
        <f>P$5*Source_BEAu!Q334/SUM(Source_BEAu!Q$281:Q$285,Source_BEAu!Q$294:Q$389,Source_BEAu!Q$391:Q$393,Source_BEAu!Q$395)</f>
        <v>1.9247342717609883E-3</v>
      </c>
      <c r="Q335" s="24">
        <f>Q$5*Source_BEAu!Y334/SUM(Source_BEAu!Y$281:Y$285,Source_BEAu!Y$294:Y$389,Source_BEAu!Y$391:Y$393,Source_BEAu!Y$395)</f>
        <v>0.18389382521651107</v>
      </c>
      <c r="R335" s="24">
        <f>R$5*Source_BEAu!II334/SUM(Source_BEAu!II$281:II$285,Source_BEAu!II$294:II$389,Source_BEAu!II$391:II$393,Source_BEAu!II$395)</f>
        <v>0.10451378923474314</v>
      </c>
    </row>
    <row r="336" spans="1:18">
      <c r="A336" s="23" t="s">
        <v>488</v>
      </c>
      <c r="B336" s="281">
        <v>541920</v>
      </c>
      <c r="P336" s="24">
        <f>P$5*Source_BEAu!Q335/SUM(Source_BEAu!Q$281:Q$285,Source_BEAu!Q$294:Q$389,Source_BEAu!Q$391:Q$393,Source_BEAu!Q$395)</f>
        <v>0</v>
      </c>
      <c r="Q336" s="24">
        <f>Q$5*Source_BEAu!Y335/SUM(Source_BEAu!Y$281:Y$285,Source_BEAu!Y$294:Y$389,Source_BEAu!Y$391:Y$393,Source_BEAu!Y$395)</f>
        <v>3.2181419412889441E-2</v>
      </c>
      <c r="R336" s="24">
        <f>R$5*Source_BEAu!II335/SUM(Source_BEAu!II$281:II$285,Source_BEAu!II$294:II$389,Source_BEAu!II$391:II$393,Source_BEAu!II$395)</f>
        <v>2.5491168106034912E-2</v>
      </c>
    </row>
    <row r="337" spans="1:30">
      <c r="A337" s="23" t="s">
        <v>489</v>
      </c>
      <c r="B337" s="281">
        <v>541940</v>
      </c>
      <c r="P337" s="24">
        <f>P$5*Source_BEAu!Q336/SUM(Source_BEAu!Q$281:Q$285,Source_BEAu!Q$294:Q$389,Source_BEAu!Q$391:Q$393,Source_BEAu!Q$395)</f>
        <v>0</v>
      </c>
      <c r="Q337" s="24">
        <f>Q$5*Source_BEAu!Y336/SUM(Source_BEAu!Y$281:Y$285,Source_BEAu!Y$294:Y$389,Source_BEAu!Y$391:Y$393,Source_BEAu!Y$395)</f>
        <v>0.11033629512990664</v>
      </c>
      <c r="R337" s="24">
        <f>R$5*Source_BEAu!II336/SUM(Source_BEAu!II$281:II$285,Source_BEAu!II$294:II$389,Source_BEAu!II$391:II$393,Source_BEAu!II$395)</f>
        <v>0.1006901140188379</v>
      </c>
    </row>
    <row r="338" spans="1:30">
      <c r="A338" s="23" t="s">
        <v>490</v>
      </c>
      <c r="B338" s="281">
        <v>550000</v>
      </c>
      <c r="P338" s="24">
        <f>P$5*Source_BEAu!Q337/SUM(Source_BEAu!Q$281:Q$285,Source_BEAu!Q$294:Q$389,Source_BEAu!Q$391:Q$393,Source_BEAu!Q$395)</f>
        <v>9.431197931628843E-2</v>
      </c>
      <c r="Q338" s="24">
        <f>Q$5*Source_BEAu!Y337/SUM(Source_BEAu!Y$281:Y$285,Source_BEAu!Y$294:Y$389,Source_BEAu!Y$391:Y$393,Source_BEAu!Y$395)</f>
        <v>3.149181756832752</v>
      </c>
      <c r="R338" s="24">
        <f>R$5*Source_BEAu!II337/SUM(Source_BEAu!II$281:II$285,Source_BEAu!II$294:II$389,Source_BEAu!II$391:II$393,Source_BEAu!II$395)</f>
        <v>2.4866634487437058</v>
      </c>
    </row>
    <row r="339" spans="1:30">
      <c r="A339" s="23" t="s">
        <v>491</v>
      </c>
      <c r="B339" s="281">
        <v>561100</v>
      </c>
      <c r="P339" s="24">
        <f>P$5*Source_BEAu!Q338/SUM(Source_BEAu!Q$281:Q$285,Source_BEAu!Q$294:Q$389,Source_BEAu!Q$391:Q$393,Source_BEAu!Q$395)</f>
        <v>1.9247342717609883E-3</v>
      </c>
      <c r="Q339" s="24">
        <f>Q$5*Source_BEAu!Y338/SUM(Source_BEAu!Y$281:Y$285,Source_BEAu!Y$294:Y$389,Source_BEAu!Y$391:Y$393,Source_BEAu!Y$395)</f>
        <v>9.1946912608255535E-2</v>
      </c>
      <c r="R339" s="24">
        <f>R$5*Source_BEAu!II338/SUM(Source_BEAu!II$281:II$285,Source_BEAu!II$294:II$389,Source_BEAu!II$391:II$393,Source_BEAu!II$395)</f>
        <v>5.6080569833276805E-2</v>
      </c>
    </row>
    <row r="340" spans="1:30">
      <c r="A340" s="23" t="s">
        <v>492</v>
      </c>
      <c r="B340" s="281">
        <v>561200</v>
      </c>
      <c r="P340" s="24">
        <f>P$5*Source_BEAu!Q339/SUM(Source_BEAu!Q$281:Q$285,Source_BEAu!Q$294:Q$389,Source_BEAu!Q$391:Q$393,Source_BEAu!Q$395)</f>
        <v>1.9247342717609883E-3</v>
      </c>
      <c r="Q340" s="24">
        <f>Q$5*Source_BEAu!Y339/SUM(Source_BEAu!Y$281:Y$285,Source_BEAu!Y$294:Y$389,Source_BEAu!Y$391:Y$393,Source_BEAu!Y$395)</f>
        <v>0.20228320773816219</v>
      </c>
      <c r="R340" s="24">
        <f>R$5*Source_BEAu!II339/SUM(Source_BEAu!II$281:II$285,Source_BEAu!II$294:II$389,Source_BEAu!II$391:II$393,Source_BEAu!II$395)</f>
        <v>0.11216113966655361</v>
      </c>
    </row>
    <row r="341" spans="1:30">
      <c r="A341" s="23" t="s">
        <v>493</v>
      </c>
      <c r="B341" s="281">
        <v>561300</v>
      </c>
      <c r="P341" s="24">
        <f>P$5*Source_BEAu!Q340/SUM(Source_BEAu!Q$281:Q$285,Source_BEAu!Q$294:Q$389,Source_BEAu!Q$391:Q$393,Source_BEAu!Q$395)</f>
        <v>0</v>
      </c>
      <c r="Q341" s="24">
        <f>Q$5*Source_BEAu!Y340/SUM(Source_BEAu!Y$281:Y$285,Source_BEAu!Y$294:Y$389,Source_BEAu!Y$391:Y$393,Source_BEAu!Y$395)</f>
        <v>1.379203689123833E-2</v>
      </c>
      <c r="R341" s="24">
        <f>R$5*Source_BEAu!II340/SUM(Source_BEAu!II$281:II$285,Source_BEAu!II$294:II$389,Source_BEAu!II$391:II$393,Source_BEAu!II$395)</f>
        <v>2.9314843321940145E-2</v>
      </c>
    </row>
    <row r="342" spans="1:30">
      <c r="A342" s="23" t="s">
        <v>494</v>
      </c>
      <c r="B342" s="281">
        <v>561400</v>
      </c>
      <c r="P342" s="24">
        <f>P$5*Source_BEAu!Q341/SUM(Source_BEAu!Q$281:Q$285,Source_BEAu!Q$294:Q$389,Source_BEAu!Q$391:Q$393,Source_BEAu!Q$395)</f>
        <v>0</v>
      </c>
      <c r="Q342" s="24">
        <f>Q$5*Source_BEAu!Y341/SUM(Source_BEAu!Y$281:Y$285,Source_BEAu!Y$294:Y$389,Source_BEAu!Y$391:Y$393,Source_BEAu!Y$395)</f>
        <v>5.9765493195366101E-2</v>
      </c>
      <c r="R342" s="24">
        <f>R$5*Source_BEAu!II341/SUM(Source_BEAu!II$281:II$285,Source_BEAu!II$294:II$389,Source_BEAu!II$391:II$393,Source_BEAu!II$395)</f>
        <v>0.14784877501500249</v>
      </c>
    </row>
    <row r="343" spans="1:30">
      <c r="A343" s="23" t="s">
        <v>495</v>
      </c>
      <c r="B343" s="281">
        <v>561500</v>
      </c>
      <c r="P343" s="24">
        <f>P$5*Source_BEAu!Q342/SUM(Source_BEAu!Q$281:Q$285,Source_BEAu!Q$294:Q$389,Source_BEAu!Q$391:Q$393,Source_BEAu!Q$395)</f>
        <v>1.9247342717609883E-3</v>
      </c>
      <c r="Q343" s="24">
        <f>Q$5*Source_BEAu!Y342/SUM(Source_BEAu!Y$281:Y$285,Source_BEAu!Y$294:Y$389,Source_BEAu!Y$391:Y$393,Source_BEAu!Y$395)</f>
        <v>9.6544258238668315E-2</v>
      </c>
      <c r="R343" s="24">
        <f>R$5*Source_BEAu!II342/SUM(Source_BEAu!II$281:II$285,Source_BEAu!II$294:II$389,Source_BEAu!II$391:II$393,Source_BEAu!II$395)</f>
        <v>4.8433219401466325E-2</v>
      </c>
    </row>
    <row r="344" spans="1:30">
      <c r="A344" s="23" t="s">
        <v>496</v>
      </c>
      <c r="B344" s="281">
        <v>561600</v>
      </c>
      <c r="P344" s="24">
        <f>P$5*Source_BEAu!Q343/SUM(Source_BEAu!Q$281:Q$285,Source_BEAu!Q$294:Q$389,Source_BEAu!Q$391:Q$393,Source_BEAu!Q$395)</f>
        <v>0</v>
      </c>
      <c r="Q344" s="24">
        <f>Q$5*Source_BEAu!Y343/SUM(Source_BEAu!Y$281:Y$285,Source_BEAu!Y$294:Y$389,Source_BEAu!Y$391:Y$393,Source_BEAu!Y$395)</f>
        <v>6.4362838825778881E-2</v>
      </c>
      <c r="R344" s="24">
        <f>R$5*Source_BEAu!II343/SUM(Source_BEAu!II$281:II$285,Source_BEAu!II$294:II$389,Source_BEAu!II$391:II$393,Source_BEAu!II$395)</f>
        <v>8.7944529965820445E-2</v>
      </c>
    </row>
    <row r="345" spans="1:30">
      <c r="A345" s="23" t="s">
        <v>497</v>
      </c>
      <c r="B345" s="281">
        <v>561700</v>
      </c>
      <c r="P345" s="24">
        <f>P$5*Source_BEAu!Q344/SUM(Source_BEAu!Q$281:Q$285,Source_BEAu!Q$294:Q$389,Source_BEAu!Q$391:Q$393,Source_BEAu!Q$395)</f>
        <v>0</v>
      </c>
      <c r="Q345" s="24">
        <f>Q$5*Source_BEAu!Y344/SUM(Source_BEAu!Y$281:Y$285,Source_BEAu!Y$294:Y$389,Source_BEAu!Y$391:Y$393,Source_BEAu!Y$395)</f>
        <v>2.758407378247666E-2</v>
      </c>
      <c r="R345" s="24">
        <f>R$5*Source_BEAu!II344/SUM(Source_BEAu!II$281:II$285,Source_BEAu!II$294:II$389,Source_BEAu!II$391:II$393,Source_BEAu!II$395)</f>
        <v>4.2442794896548124</v>
      </c>
    </row>
    <row r="346" spans="1:30">
      <c r="A346" s="23" t="s">
        <v>498</v>
      </c>
      <c r="B346" s="281">
        <v>561900</v>
      </c>
      <c r="P346" s="24">
        <f>P$5*Source_BEAu!Q345/SUM(Source_BEAu!Q$281:Q$285,Source_BEAu!Q$294:Q$389,Source_BEAu!Q$391:Q$393,Source_BEAu!Q$395)</f>
        <v>1.9247342717609883E-3</v>
      </c>
      <c r="Q346" s="24">
        <f>Q$5*Source_BEAu!Y345/SUM(Source_BEAu!Y$281:Y$285,Source_BEAu!Y$294:Y$389,Source_BEAu!Y$391:Y$393,Source_BEAu!Y$395)</f>
        <v>0.15630975143403442</v>
      </c>
      <c r="R346" s="24">
        <f>R$5*Source_BEAu!II345/SUM(Source_BEAu!II$281:II$285,Source_BEAu!II$294:II$389,Source_BEAu!II$391:II$393,Source_BEAu!II$395)</f>
        <v>0.10961202285595012</v>
      </c>
    </row>
    <row r="347" spans="1:30">
      <c r="A347" s="23" t="s">
        <v>499</v>
      </c>
      <c r="B347" s="281">
        <v>562000</v>
      </c>
      <c r="P347" s="24">
        <f>P$5*Source_BEAu!Q346/SUM(Source_BEAu!Q$281:Q$285,Source_BEAu!Q$294:Q$389,Source_BEAu!Q$391:Q$393,Source_BEAu!Q$395)</f>
        <v>5.7742028152829653E-3</v>
      </c>
      <c r="Q347" s="24">
        <f>Q$5*Source_BEAu!Y346/SUM(Source_BEAu!Y$281:Y$285,Source_BEAu!Y$294:Y$389,Source_BEAu!Y$391:Y$393,Source_BEAu!Y$395)</f>
        <v>0.57926554943200992</v>
      </c>
      <c r="R347" s="24">
        <f>R$5*Source_BEAu!II346/SUM(Source_BEAu!II$281:II$285,Source_BEAu!II$294:II$389,Source_BEAu!II$391:II$393,Source_BEAu!II$395)</f>
        <v>1.6021199154642942</v>
      </c>
      <c r="AD347" s="304">
        <f>AD5</f>
        <v>12.7</v>
      </c>
    </row>
    <row r="348" spans="1:30">
      <c r="A348" s="23" t="s">
        <v>500</v>
      </c>
      <c r="B348" s="281">
        <v>611100</v>
      </c>
      <c r="P348" s="24">
        <f>P$5*Source_BEAu!Q347/SUM(Source_BEAu!Q$281:Q$285,Source_BEAu!Q$294:Q$389,Source_BEAu!Q$391:Q$393,Source_BEAu!Q$395)</f>
        <v>0</v>
      </c>
      <c r="Q348" s="24">
        <f>Q$5*Source_BEAu!Y347/SUM(Source_BEAu!Y$281:Y$285,Source_BEAu!Y$294:Y$389,Source_BEAu!Y$391:Y$393,Source_BEAu!Y$395)</f>
        <v>4.638721741086492</v>
      </c>
      <c r="R348" s="24">
        <f>R$5*Source_BEAu!II347/SUM(Source_BEAu!II$281:II$285,Source_BEAu!II$294:II$389,Source_BEAu!II$391:II$393,Source_BEAu!II$395)</f>
        <v>1.0196467242413965E-2</v>
      </c>
    </row>
    <row r="349" spans="1:30">
      <c r="A349" s="23" t="s">
        <v>501</v>
      </c>
      <c r="B349" s="281" t="s">
        <v>502</v>
      </c>
      <c r="P349" s="24">
        <f>P$5*Source_BEAu!Q348/SUM(Source_BEAu!Q$281:Q$285,Source_BEAu!Q$294:Q$389,Source_BEAu!Q$391:Q$393,Source_BEAu!Q$395)</f>
        <v>1.9247342717609883E-3</v>
      </c>
      <c r="Q349" s="24">
        <f>Q$5*Source_BEAu!Y348/SUM(Source_BEAu!Y$281:Y$285,Source_BEAu!Y$294:Y$389,Source_BEAu!Y$391:Y$393,Source_BEAu!Y$395)</f>
        <v>13.562169609717692</v>
      </c>
      <c r="R349" s="24">
        <f>R$5*Source_BEAu!II348/SUM(Source_BEAu!II$281:II$285,Source_BEAu!II$294:II$389,Source_BEAu!II$391:II$393,Source_BEAu!II$395)</f>
        <v>0.35815091188979048</v>
      </c>
    </row>
    <row r="350" spans="1:30">
      <c r="A350" s="23" t="s">
        <v>503</v>
      </c>
      <c r="B350" s="281" t="s">
        <v>504</v>
      </c>
      <c r="P350" s="24">
        <f>P$5*Source_BEAu!Q349/SUM(Source_BEAu!Q$281:Q$285,Source_BEAu!Q$294:Q$389,Source_BEAu!Q$391:Q$393,Source_BEAu!Q$395)</f>
        <v>1.9247342717609883E-3</v>
      </c>
      <c r="Q350" s="24">
        <f>Q$5*Source_BEAu!Y349/SUM(Source_BEAu!Y$281:Y$285,Source_BEAu!Y$294:Y$389,Source_BEAu!Y$391:Y$393,Source_BEAu!Y$395)</f>
        <v>0.61144696884489935</v>
      </c>
      <c r="R350" s="24">
        <f>R$5*Source_BEAu!II349/SUM(Source_BEAu!II$281:II$285,Source_BEAu!II$294:II$389,Source_BEAu!II$391:II$393,Source_BEAu!II$395)</f>
        <v>0.38364207999582539</v>
      </c>
    </row>
    <row r="351" spans="1:30">
      <c r="A351" s="23" t="s">
        <v>505</v>
      </c>
      <c r="B351" s="281">
        <v>621100</v>
      </c>
      <c r="P351" s="24">
        <f>P$5*Source_BEAu!Q350/SUM(Source_BEAu!Q$281:Q$285,Source_BEAu!Q$294:Q$389,Source_BEAu!Q$391:Q$393,Source_BEAu!Q$395)</f>
        <v>0</v>
      </c>
      <c r="Q351" s="24">
        <f>Q$5*Source_BEAu!Y350/SUM(Source_BEAu!Y$281:Y$285,Source_BEAu!Y$294:Y$389,Source_BEAu!Y$391:Y$393,Source_BEAu!Y$395)</f>
        <v>0.39537172421549882</v>
      </c>
      <c r="R351" s="24">
        <f>R$5*Source_BEAu!II350/SUM(Source_BEAu!II$281:II$285,Source_BEAu!II$294:II$389,Source_BEAu!II$391:II$393,Source_BEAu!II$395)</f>
        <v>0.24344065541263341</v>
      </c>
    </row>
    <row r="352" spans="1:30">
      <c r="A352" s="23" t="s">
        <v>506</v>
      </c>
      <c r="B352" s="281">
        <v>621200</v>
      </c>
      <c r="P352" s="24">
        <f>P$5*Source_BEAu!Q351/SUM(Source_BEAu!Q$281:Q$285,Source_BEAu!Q$294:Q$389,Source_BEAu!Q$391:Q$393,Source_BEAu!Q$395)</f>
        <v>0</v>
      </c>
      <c r="Q352" s="24">
        <f>Q$5*Source_BEAu!Y351/SUM(Source_BEAu!Y$281:Y$285,Source_BEAu!Y$294:Y$389,Source_BEAu!Y$391:Y$393,Source_BEAu!Y$395)</f>
        <v>0.2390619727814644</v>
      </c>
      <c r="R352" s="24">
        <f>R$5*Source_BEAu!II351/SUM(Source_BEAu!II$281:II$285,Source_BEAu!II$294:II$389,Source_BEAu!II$391:II$393,Source_BEAu!II$395)</f>
        <v>0.11598481488245885</v>
      </c>
    </row>
    <row r="353" spans="1:18">
      <c r="A353" s="23" t="s">
        <v>507</v>
      </c>
      <c r="B353" s="281">
        <v>621300</v>
      </c>
      <c r="P353" s="24">
        <f>P$5*Source_BEAu!Q352/SUM(Source_BEAu!Q$281:Q$285,Source_BEAu!Q$294:Q$389,Source_BEAu!Q$391:Q$393,Source_BEAu!Q$395)</f>
        <v>0</v>
      </c>
      <c r="Q353" s="24">
        <f>Q$5*Source_BEAu!Y352/SUM(Source_BEAu!Y$281:Y$285,Source_BEAu!Y$294:Y$389,Source_BEAu!Y$391:Y$393,Source_BEAu!Y$395)</f>
        <v>0.20688055336857497</v>
      </c>
      <c r="R353" s="24">
        <f>R$5*Source_BEAu!II352/SUM(Source_BEAu!II$281:II$285,Source_BEAu!II$294:II$389,Source_BEAu!II$391:II$393,Source_BEAu!II$395)</f>
        <v>0.10961202285595012</v>
      </c>
    </row>
    <row r="354" spans="1:18">
      <c r="A354" s="23" t="s">
        <v>508</v>
      </c>
      <c r="B354" s="281">
        <v>621400</v>
      </c>
      <c r="P354" s="24">
        <f>P$5*Source_BEAu!Q353/SUM(Source_BEAu!Q$281:Q$285,Source_BEAu!Q$294:Q$389,Source_BEAu!Q$391:Q$393,Source_BEAu!Q$395)</f>
        <v>0</v>
      </c>
      <c r="Q354" s="24">
        <f>Q$5*Source_BEAu!Y353/SUM(Source_BEAu!Y$281:Y$285,Source_BEAu!Y$294:Y$389,Source_BEAu!Y$391:Y$393,Source_BEAu!Y$395)</f>
        <v>0.20228320773816219</v>
      </c>
      <c r="R354" s="24">
        <f>R$5*Source_BEAu!II353/SUM(Source_BEAu!II$281:II$285,Source_BEAu!II$294:II$389,Source_BEAu!II$391:II$393,Source_BEAu!II$395)</f>
        <v>0.10706290604534664</v>
      </c>
    </row>
    <row r="355" spans="1:18">
      <c r="A355" s="23" t="s">
        <v>509</v>
      </c>
      <c r="B355" s="281">
        <v>621500</v>
      </c>
      <c r="P355" s="24">
        <f>P$5*Source_BEAu!Q354/SUM(Source_BEAu!Q$281:Q$285,Source_BEAu!Q$294:Q$389,Source_BEAu!Q$391:Q$393,Source_BEAu!Q$395)</f>
        <v>0</v>
      </c>
      <c r="Q355" s="24">
        <f>Q$5*Source_BEAu!Y354/SUM(Source_BEAu!Y$281:Y$285,Source_BEAu!Y$294:Y$389,Source_BEAu!Y$391:Y$393,Source_BEAu!Y$395)</f>
        <v>4.1376110673714994E-2</v>
      </c>
      <c r="R355" s="24">
        <f>R$5*Source_BEAu!II354/SUM(Source_BEAu!II$281:II$285,Source_BEAu!II$294:II$389,Source_BEAu!II$391:II$393,Source_BEAu!II$395)</f>
        <v>3.0589401727241894E-2</v>
      </c>
    </row>
    <row r="356" spans="1:18">
      <c r="A356" s="23" t="s">
        <v>510</v>
      </c>
      <c r="B356" s="281">
        <v>621600</v>
      </c>
      <c r="P356" s="24">
        <f>P$5*Source_BEAu!Q355/SUM(Source_BEAu!Q$281:Q$285,Source_BEAu!Q$294:Q$389,Source_BEAu!Q$391:Q$393,Source_BEAu!Q$395)</f>
        <v>0</v>
      </c>
      <c r="Q356" s="24">
        <f>Q$5*Source_BEAu!Y355/SUM(Source_BEAu!Y$281:Y$285,Source_BEAu!Y$294:Y$389,Source_BEAu!Y$391:Y$393,Source_BEAu!Y$395)</f>
        <v>0.1011416038690811</v>
      </c>
      <c r="R356" s="24">
        <f>R$5*Source_BEAu!II355/SUM(Source_BEAu!II$281:II$285,Source_BEAu!II$294:II$389,Source_BEAu!II$391:II$393,Source_BEAu!II$395)</f>
        <v>9.814099720823441E-2</v>
      </c>
    </row>
    <row r="357" spans="1:18">
      <c r="A357" s="23" t="s">
        <v>511</v>
      </c>
      <c r="B357" s="281">
        <v>621900</v>
      </c>
      <c r="P357" s="24">
        <f>P$5*Source_BEAu!Q356/SUM(Source_BEAu!Q$281:Q$285,Source_BEAu!Q$294:Q$389,Source_BEAu!Q$391:Q$393,Source_BEAu!Q$395)</f>
        <v>0</v>
      </c>
      <c r="Q357" s="24">
        <f>Q$5*Source_BEAu!Y356/SUM(Source_BEAu!Y$281:Y$285,Source_BEAu!Y$294:Y$389,Source_BEAu!Y$391:Y$393,Source_BEAu!Y$395)</f>
        <v>6.8960184456191648E-2</v>
      </c>
      <c r="R357" s="24">
        <f>R$5*Source_BEAu!II356/SUM(Source_BEAu!II$281:II$285,Source_BEAu!II$294:II$389,Source_BEAu!II$391:II$393,Source_BEAu!II$395)</f>
        <v>6.5002478670389024E-2</v>
      </c>
    </row>
    <row r="358" spans="1:18">
      <c r="A358" s="23" t="s">
        <v>512</v>
      </c>
      <c r="B358" s="281">
        <v>622000</v>
      </c>
      <c r="P358" s="24">
        <f>P$5*Source_BEAu!Q357/SUM(Source_BEAu!Q$281:Q$285,Source_BEAu!Q$294:Q$389,Source_BEAu!Q$391:Q$393,Source_BEAu!Q$395)</f>
        <v>7.8914105142200514E-2</v>
      </c>
      <c r="Q358" s="24">
        <f>Q$5*Source_BEAu!Y357/SUM(Source_BEAu!Y$281:Y$285,Source_BEAu!Y$294:Y$389,Source_BEAu!Y$391:Y$393,Source_BEAu!Y$395)</f>
        <v>6.2018192554268365</v>
      </c>
      <c r="R358" s="24">
        <f>R$5*Source_BEAu!II357/SUM(Source_BEAu!II$281:II$285,Source_BEAu!II$294:II$389,Source_BEAu!II$391:II$393,Source_BEAu!II$395)</f>
        <v>4.3143802019464088</v>
      </c>
    </row>
    <row r="359" spans="1:18">
      <c r="A359" s="23" t="s">
        <v>513</v>
      </c>
      <c r="B359" s="281" t="s">
        <v>514</v>
      </c>
      <c r="P359" s="24">
        <f>P$5*Source_BEAu!Q358/SUM(Source_BEAu!Q$281:Q$285,Source_BEAu!Q$294:Q$389,Source_BEAu!Q$391:Q$393,Source_BEAu!Q$395)</f>
        <v>2.3096811261131861E-2</v>
      </c>
      <c r="Q359" s="24">
        <f>Q$5*Source_BEAu!Y358/SUM(Source_BEAu!Y$281:Y$285,Source_BEAu!Y$294:Y$389,Source_BEAu!Y$391:Y$393,Source_BEAu!Y$395)</f>
        <v>2.2572967045326733</v>
      </c>
      <c r="R359" s="24">
        <f>R$5*Source_BEAu!II358/SUM(Source_BEAu!II$281:II$285,Source_BEAu!II$294:II$389,Source_BEAu!II$391:II$393,Source_BEAu!II$395)</f>
        <v>1.2528909124116159</v>
      </c>
    </row>
    <row r="360" spans="1:18">
      <c r="A360" s="23" t="s">
        <v>515</v>
      </c>
      <c r="B360" s="281" t="s">
        <v>516</v>
      </c>
      <c r="P360" s="24">
        <f>P$5*Source_BEAu!Q359/SUM(Source_BEAu!Q$281:Q$285,Source_BEAu!Q$294:Q$389,Source_BEAu!Q$391:Q$393,Source_BEAu!Q$395)</f>
        <v>3.8494685435219765E-3</v>
      </c>
      <c r="Q360" s="24">
        <f>Q$5*Source_BEAu!Y359/SUM(Source_BEAu!Y$281:Y$285,Source_BEAu!Y$294:Y$389,Source_BEAu!Y$391:Y$393,Source_BEAu!Y$395)</f>
        <v>0.38617703295467326</v>
      </c>
      <c r="R360" s="24">
        <f>R$5*Source_BEAu!II359/SUM(Source_BEAu!II$281:II$285,Source_BEAu!II$294:II$389,Source_BEAu!II$391:II$393,Source_BEAu!II$395)</f>
        <v>0.21412581209069328</v>
      </c>
    </row>
    <row r="361" spans="1:18">
      <c r="A361" s="23" t="s">
        <v>517</v>
      </c>
      <c r="B361" s="281">
        <v>624100</v>
      </c>
      <c r="P361" s="24">
        <f>P$5*Source_BEAu!Q360/SUM(Source_BEAu!Q$281:Q$285,Source_BEAu!Q$294:Q$389,Source_BEAu!Q$391:Q$393,Source_BEAu!Q$395)</f>
        <v>3.8494685435219765E-3</v>
      </c>
      <c r="Q361" s="24">
        <f>Q$5*Source_BEAu!Y360/SUM(Source_BEAu!Y$281:Y$285,Source_BEAu!Y$294:Y$389,Source_BEAu!Y$391:Y$393,Source_BEAu!Y$395)</f>
        <v>0.29423012034641771</v>
      </c>
      <c r="R361" s="24">
        <f>R$5*Source_BEAu!II360/SUM(Source_BEAu!II$281:II$285,Source_BEAu!II$294:II$389,Source_BEAu!II$391:II$393,Source_BEAu!II$395)</f>
        <v>0.19500743601116707</v>
      </c>
    </row>
    <row r="362" spans="1:18">
      <c r="A362" s="23" t="s">
        <v>518</v>
      </c>
      <c r="B362" s="281" t="s">
        <v>519</v>
      </c>
      <c r="P362" s="24">
        <f>P$5*Source_BEAu!Q361/SUM(Source_BEAu!Q$281:Q$285,Source_BEAu!Q$294:Q$389,Source_BEAu!Q$391:Q$393,Source_BEAu!Q$395)</f>
        <v>1.9247342717609883E-3</v>
      </c>
      <c r="Q362" s="24">
        <f>Q$5*Source_BEAu!Y361/SUM(Source_BEAu!Y$281:Y$285,Source_BEAu!Y$294:Y$389,Source_BEAu!Y$391:Y$393,Source_BEAu!Y$395)</f>
        <v>0.20688055336857497</v>
      </c>
      <c r="R362" s="24">
        <f>R$5*Source_BEAu!II361/SUM(Source_BEAu!II$281:II$285,Source_BEAu!II$294:II$389,Source_BEAu!II$391:II$393,Source_BEAu!II$395)</f>
        <v>0.12490672371957107</v>
      </c>
    </row>
    <row r="363" spans="1:18">
      <c r="A363" s="23" t="s">
        <v>520</v>
      </c>
      <c r="B363" s="281">
        <v>624400</v>
      </c>
      <c r="P363" s="24">
        <f>P$5*Source_BEAu!Q362/SUM(Source_BEAu!Q$281:Q$285,Source_BEAu!Q$294:Q$389,Source_BEAu!Q$391:Q$393,Source_BEAu!Q$395)</f>
        <v>3.8494685435219765E-3</v>
      </c>
      <c r="Q363" s="24">
        <f>Q$5*Source_BEAu!Y362/SUM(Source_BEAu!Y$281:Y$285,Source_BEAu!Y$294:Y$389,Source_BEAu!Y$391:Y$393,Source_BEAu!Y$395)</f>
        <v>0.41376110673714994</v>
      </c>
      <c r="R363" s="24">
        <f>R$5*Source_BEAu!II362/SUM(Source_BEAu!II$281:II$285,Source_BEAu!II$294:II$389,Source_BEAu!II$391:II$393,Source_BEAu!II$395)</f>
        <v>0.21922404571190024</v>
      </c>
    </row>
    <row r="364" spans="1:18">
      <c r="A364" s="23" t="s">
        <v>521</v>
      </c>
      <c r="B364" s="281">
        <v>711100</v>
      </c>
      <c r="P364" s="24">
        <f>P$5*Source_BEAu!Q363/SUM(Source_BEAu!Q$281:Q$285,Source_BEAu!Q$294:Q$389,Source_BEAu!Q$391:Q$393,Source_BEAu!Q$395)</f>
        <v>0</v>
      </c>
      <c r="Q364" s="24">
        <f>Q$5*Source_BEAu!Y363/SUM(Source_BEAu!Y$281:Y$285,Source_BEAu!Y$294:Y$389,Source_BEAu!Y$391:Y$393,Source_BEAu!Y$395)</f>
        <v>4.5973456304127767E-2</v>
      </c>
      <c r="R364" s="24">
        <f>R$5*Source_BEAu!II363/SUM(Source_BEAu!II$281:II$285,Source_BEAu!II$294:II$389,Source_BEAu!II$391:II$393,Source_BEAu!II$395)</f>
        <v>3.8236752159052367E-2</v>
      </c>
    </row>
    <row r="365" spans="1:18">
      <c r="A365" s="23" t="s">
        <v>522</v>
      </c>
      <c r="B365" s="281">
        <v>711200</v>
      </c>
      <c r="P365" s="24">
        <f>P$5*Source_BEAu!Q364/SUM(Source_BEAu!Q$281:Q$285,Source_BEAu!Q$294:Q$389,Source_BEAu!Q$391:Q$393,Source_BEAu!Q$395)</f>
        <v>0</v>
      </c>
      <c r="Q365" s="24">
        <f>Q$5*Source_BEAu!Y364/SUM(Source_BEAu!Y$281:Y$285,Source_BEAu!Y$294:Y$389,Source_BEAu!Y$391:Y$393,Source_BEAu!Y$395)</f>
        <v>5.9765493195366101E-2</v>
      </c>
      <c r="R365" s="24">
        <f>R$5*Source_BEAu!II364/SUM(Source_BEAu!II$281:II$285,Source_BEAu!II$294:II$389,Source_BEAu!II$391:II$393,Source_BEAu!II$395)</f>
        <v>5.2256894617371569E-2</v>
      </c>
    </row>
    <row r="366" spans="1:18">
      <c r="A366" s="23" t="s">
        <v>523</v>
      </c>
      <c r="B366" s="281" t="s">
        <v>524</v>
      </c>
      <c r="P366" s="24">
        <f>P$5*Source_BEAu!Q365/SUM(Source_BEAu!Q$281:Q$285,Source_BEAu!Q$294:Q$389,Source_BEAu!Q$391:Q$393,Source_BEAu!Q$395)</f>
        <v>0</v>
      </c>
      <c r="Q366" s="24">
        <f>Q$5*Source_BEAu!Y365/SUM(Source_BEAu!Y$281:Y$285,Source_BEAu!Y$294:Y$389,Source_BEAu!Y$391:Y$393,Source_BEAu!Y$395)</f>
        <v>0.20228320773816219</v>
      </c>
      <c r="R366" s="24">
        <f>R$5*Source_BEAu!II365/SUM(Source_BEAu!II$281:II$285,Source_BEAu!II$294:II$389,Source_BEAu!II$391:II$393,Source_BEAu!II$395)</f>
        <v>0.11343569807185537</v>
      </c>
    </row>
    <row r="367" spans="1:18">
      <c r="A367" s="23" t="s">
        <v>525</v>
      </c>
      <c r="B367" s="281">
        <v>711500</v>
      </c>
      <c r="P367" s="24">
        <f>P$5*Source_BEAu!Q366/SUM(Source_BEAu!Q$281:Q$285,Source_BEAu!Q$294:Q$389,Source_BEAu!Q$391:Q$393,Source_BEAu!Q$395)</f>
        <v>0</v>
      </c>
      <c r="Q367" s="24">
        <f>Q$5*Source_BEAu!Y366/SUM(Source_BEAu!Y$281:Y$285,Source_BEAu!Y$294:Y$389,Source_BEAu!Y$391:Y$393,Source_BEAu!Y$395)</f>
        <v>3.2181419412889441E-2</v>
      </c>
      <c r="R367" s="24">
        <f>R$5*Source_BEAu!II366/SUM(Source_BEAu!II$281:II$285,Source_BEAu!II$294:II$389,Source_BEAu!II$391:II$393,Source_BEAu!II$395)</f>
        <v>2.8040284916638403E-2</v>
      </c>
    </row>
    <row r="368" spans="1:18">
      <c r="A368" s="23" t="s">
        <v>526</v>
      </c>
      <c r="B368" s="281">
        <v>712000</v>
      </c>
      <c r="P368" s="24">
        <f>P$5*Source_BEAu!Q367/SUM(Source_BEAu!Q$281:Q$285,Source_BEAu!Q$294:Q$389,Source_BEAu!Q$391:Q$393,Source_BEAu!Q$395)</f>
        <v>1.9247342717609883E-3</v>
      </c>
      <c r="Q368" s="24">
        <f>Q$5*Source_BEAu!Y367/SUM(Source_BEAu!Y$281:Y$285,Source_BEAu!Y$294:Y$389,Source_BEAu!Y$391:Y$393,Source_BEAu!Y$395)</f>
        <v>0.20228320773816219</v>
      </c>
      <c r="R368" s="24">
        <f>R$5*Source_BEAu!II367/SUM(Source_BEAu!II$281:II$285,Source_BEAu!II$294:II$389,Source_BEAu!II$391:II$393,Source_BEAu!II$395)</f>
        <v>0.10961202285595012</v>
      </c>
    </row>
    <row r="369" spans="1:18">
      <c r="A369" s="23" t="s">
        <v>527</v>
      </c>
      <c r="B369" s="281">
        <v>713100</v>
      </c>
      <c r="P369" s="24">
        <f>P$5*Source_BEAu!Q368/SUM(Source_BEAu!Q$281:Q$285,Source_BEAu!Q$294:Q$389,Source_BEAu!Q$391:Q$393,Source_BEAu!Q$395)</f>
        <v>1.9247342717609883E-3</v>
      </c>
      <c r="Q369" s="24">
        <f>Q$5*Source_BEAu!Y368/SUM(Source_BEAu!Y$281:Y$285,Source_BEAu!Y$294:Y$389,Source_BEAu!Y$391:Y$393,Source_BEAu!Y$395)</f>
        <v>0.15171240580362164</v>
      </c>
      <c r="R369" s="24">
        <f>R$5*Source_BEAu!II368/SUM(Source_BEAu!II$281:II$285,Source_BEAu!II$294:II$389,Source_BEAu!II$391:II$393,Source_BEAu!II$395)</f>
        <v>0.11216113966655361</v>
      </c>
    </row>
    <row r="370" spans="1:18">
      <c r="A370" s="23" t="s">
        <v>528</v>
      </c>
      <c r="B370" s="281">
        <v>713200</v>
      </c>
      <c r="P370" s="24">
        <f>P$5*Source_BEAu!Q369/SUM(Source_BEAu!Q$281:Q$285,Source_BEAu!Q$294:Q$389,Source_BEAu!Q$391:Q$393,Source_BEAu!Q$395)</f>
        <v>0</v>
      </c>
      <c r="Q370" s="24">
        <f>Q$5*Source_BEAu!Y369/SUM(Source_BEAu!Y$281:Y$285,Source_BEAu!Y$294:Y$389,Source_BEAu!Y$391:Y$393,Source_BEAu!Y$395)</f>
        <v>0.3769823416938477</v>
      </c>
      <c r="R370" s="24">
        <f>R$5*Source_BEAu!II369/SUM(Source_BEAu!II$281:II$285,Source_BEAu!II$294:II$389,Source_BEAu!II$391:II$393,Source_BEAu!II$395)</f>
        <v>0.2880501995981945</v>
      </c>
    </row>
    <row r="371" spans="1:18">
      <c r="A371" s="23" t="s">
        <v>529</v>
      </c>
      <c r="B371" s="281">
        <v>713900</v>
      </c>
      <c r="P371" s="24">
        <f>P$5*Source_BEAu!Q370/SUM(Source_BEAu!Q$281:Q$285,Source_BEAu!Q$294:Q$389,Source_BEAu!Q$391:Q$393,Source_BEAu!Q$395)</f>
        <v>1.5397874174087906E-2</v>
      </c>
      <c r="Q371" s="24">
        <f>Q$5*Source_BEAu!Y370/SUM(Source_BEAu!Y$281:Y$285,Source_BEAu!Y$294:Y$389,Source_BEAu!Y$391:Y$393,Source_BEAu!Y$395)</f>
        <v>1.2320886289506243</v>
      </c>
      <c r="R371" s="24">
        <f>R$5*Source_BEAu!II370/SUM(Source_BEAu!II$281:II$285,Source_BEAu!II$294:II$389,Source_BEAu!II$391:II$393,Source_BEAu!II$395)</f>
        <v>0.87307250763169564</v>
      </c>
    </row>
    <row r="372" spans="1:18">
      <c r="A372" s="23" t="s">
        <v>530</v>
      </c>
      <c r="B372" s="281">
        <v>721000</v>
      </c>
      <c r="P372" s="24">
        <f>P$5*Source_BEAu!Q371/SUM(Source_BEAu!Q$281:Q$285,Source_BEAu!Q$294:Q$389,Source_BEAu!Q$391:Q$393,Source_BEAu!Q$395)</f>
        <v>4.0419419706980757E-2</v>
      </c>
      <c r="Q372" s="24">
        <f>Q$5*Source_BEAu!Y371/SUM(Source_BEAu!Y$281:Y$285,Source_BEAu!Y$294:Y$389,Source_BEAu!Y$391:Y$393,Source_BEAu!Y$395)</f>
        <v>4.2479473625014057</v>
      </c>
      <c r="R372" s="24">
        <f>R$5*Source_BEAu!II371/SUM(Source_BEAu!II$281:II$285,Source_BEAu!II$294:II$389,Source_BEAu!II$391:II$393,Source_BEAu!II$395)</f>
        <v>2.0278224228350772</v>
      </c>
    </row>
    <row r="373" spans="1:18">
      <c r="A373" s="23" t="s">
        <v>531</v>
      </c>
      <c r="B373" s="281">
        <v>722110</v>
      </c>
      <c r="P373" s="24">
        <f>P$5*Source_BEAu!Q372/SUM(Source_BEAu!Q$281:Q$285,Source_BEAu!Q$294:Q$389,Source_BEAu!Q$391:Q$393,Source_BEAu!Q$395)</f>
        <v>0.14050560183855215</v>
      </c>
      <c r="Q373" s="24">
        <f>Q$5*Source_BEAu!Y372/SUM(Source_BEAu!Y$281:Y$285,Source_BEAu!Y$294:Y$389,Source_BEAu!Y$391:Y$393,Source_BEAu!Y$395)</f>
        <v>4.2985181644359463</v>
      </c>
      <c r="R373" s="24">
        <f>R$5*Source_BEAu!II372/SUM(Source_BEAu!II$281:II$285,Source_BEAu!II$294:II$389,Source_BEAu!II$391:II$393,Source_BEAu!II$395)</f>
        <v>2.1501800297440448</v>
      </c>
    </row>
    <row r="374" spans="1:18">
      <c r="A374" s="23" t="s">
        <v>532</v>
      </c>
      <c r="B374" s="281">
        <v>722211</v>
      </c>
      <c r="P374" s="24">
        <f>P$5*Source_BEAu!Q373/SUM(Source_BEAu!Q$281:Q$285,Source_BEAu!Q$294:Q$389,Source_BEAu!Q$391:Q$393,Source_BEAu!Q$395)</f>
        <v>0.10586038494685435</v>
      </c>
      <c r="Q374" s="24">
        <f>Q$5*Source_BEAu!Y373/SUM(Source_BEAu!Y$281:Y$285,Source_BEAu!Y$294:Y$389,Source_BEAu!Y$391:Y$393,Source_BEAu!Y$395)</f>
        <v>2.9193144753121132</v>
      </c>
      <c r="R374" s="24">
        <f>R$5*Source_BEAu!II373/SUM(Source_BEAu!II$281:II$285,Source_BEAu!II$294:II$389,Source_BEAu!II$391:II$393,Source_BEAu!II$395)</f>
        <v>1.9118376079526183</v>
      </c>
    </row>
    <row r="375" spans="1:18">
      <c r="A375" s="23" t="s">
        <v>533</v>
      </c>
      <c r="B375" s="281" t="s">
        <v>534</v>
      </c>
      <c r="P375" s="24">
        <f>P$5*Source_BEAu!Q374/SUM(Source_BEAu!Q$281:Q$285,Source_BEAu!Q$294:Q$389,Source_BEAu!Q$391:Q$393,Source_BEAu!Q$395)</f>
        <v>1.7322608445848896E-2</v>
      </c>
      <c r="Q375" s="24">
        <f>Q$5*Source_BEAu!Y374/SUM(Source_BEAu!Y$281:Y$285,Source_BEAu!Y$294:Y$389,Source_BEAu!Y$391:Y$393,Source_BEAu!Y$395)</f>
        <v>0.15630975143403442</v>
      </c>
      <c r="R375" s="24">
        <f>R$5*Source_BEAu!II374/SUM(Source_BEAu!II$281:II$285,Source_BEAu!II$294:II$389,Source_BEAu!II$391:II$393,Source_BEAu!II$395)</f>
        <v>7.9022621128708226E-2</v>
      </c>
    </row>
    <row r="376" spans="1:18">
      <c r="A376" s="23" t="s">
        <v>535</v>
      </c>
      <c r="B376" s="281">
        <v>811100</v>
      </c>
      <c r="P376" s="24">
        <f>P$5*Source_BEAu!Q375/SUM(Source_BEAu!Q$281:Q$285,Source_BEAu!Q$294:Q$389,Source_BEAu!Q$391:Q$393,Source_BEAu!Q$395)</f>
        <v>7.6989370870439531E-3</v>
      </c>
      <c r="Q376" s="24">
        <f>Q$5*Source_BEAu!Y375/SUM(Source_BEAu!Y$281:Y$285,Source_BEAu!Y$294:Y$389,Source_BEAu!Y$391:Y$393,Source_BEAu!Y$395)</f>
        <v>0.83671690473512539</v>
      </c>
      <c r="R376" s="24">
        <f>R$5*Source_BEAu!II375/SUM(Source_BEAu!II$281:II$285,Source_BEAu!II$294:II$389,Source_BEAu!II$391:II$393,Source_BEAu!II$395)</f>
        <v>0.49962689487828427</v>
      </c>
    </row>
    <row r="377" spans="1:18">
      <c r="A377" s="23" t="s">
        <v>536</v>
      </c>
      <c r="B377" s="281">
        <v>811200</v>
      </c>
      <c r="P377" s="24">
        <f>P$5*Source_BEAu!Q376/SUM(Source_BEAu!Q$281:Q$285,Source_BEAu!Q$294:Q$389,Source_BEAu!Q$391:Q$393,Source_BEAu!Q$395)</f>
        <v>1.9247342717609883E-3</v>
      </c>
      <c r="Q377" s="24">
        <f>Q$5*Source_BEAu!Y376/SUM(Source_BEAu!Y$281:Y$285,Source_BEAu!Y$294:Y$389,Source_BEAu!Y$391:Y$393,Source_BEAu!Y$395)</f>
        <v>0.15630975143403442</v>
      </c>
      <c r="R377" s="24">
        <f>R$5*Source_BEAu!II376/SUM(Source_BEAu!II$281:II$285,Source_BEAu!II$294:II$389,Source_BEAu!II$391:II$393,Source_BEAu!II$395)</f>
        <v>8.4120854749915194E-2</v>
      </c>
    </row>
    <row r="378" spans="1:18">
      <c r="A378" s="23" t="s">
        <v>537</v>
      </c>
      <c r="B378" s="281">
        <v>811300</v>
      </c>
      <c r="P378" s="24">
        <f>P$5*Source_BEAu!Q377/SUM(Source_BEAu!Q$281:Q$285,Source_BEAu!Q$294:Q$389,Source_BEAu!Q$391:Q$393,Source_BEAu!Q$395)</f>
        <v>1.9247342717609883E-3</v>
      </c>
      <c r="Q378" s="24">
        <f>Q$5*Source_BEAu!Y377/SUM(Source_BEAu!Y$281:Y$285,Source_BEAu!Y$294:Y$389,Source_BEAu!Y$391:Y$393,Source_BEAu!Y$395)</f>
        <v>0.1195309863907322</v>
      </c>
      <c r="R378" s="24">
        <f>R$5*Source_BEAu!II377/SUM(Source_BEAu!II$281:II$285,Source_BEAu!II$294:II$389,Source_BEAu!II$391:II$393,Source_BEAu!II$395)</f>
        <v>8.1571737939311717E-2</v>
      </c>
    </row>
    <row r="379" spans="1:18">
      <c r="A379" s="23" t="s">
        <v>538</v>
      </c>
      <c r="B379" s="281">
        <v>811400</v>
      </c>
      <c r="P379" s="24">
        <f>P$5*Source_BEAu!Q378/SUM(Source_BEAu!Q$281:Q$285,Source_BEAu!Q$294:Q$389,Source_BEAu!Q$391:Q$393,Source_BEAu!Q$395)</f>
        <v>1.9247342717609883E-3</v>
      </c>
      <c r="Q379" s="24">
        <f>Q$5*Source_BEAu!Y378/SUM(Source_BEAu!Y$281:Y$285,Source_BEAu!Y$294:Y$389,Source_BEAu!Y$391:Y$393,Source_BEAu!Y$395)</f>
        <v>8.2752221347429988E-2</v>
      </c>
      <c r="R379" s="24">
        <f>R$5*Source_BEAu!II378/SUM(Source_BEAu!II$281:II$285,Source_BEAu!II$294:II$389,Source_BEAu!II$391:II$393,Source_BEAu!II$395)</f>
        <v>5.3531453022673321E-2</v>
      </c>
    </row>
    <row r="380" spans="1:18">
      <c r="A380" s="23" t="s">
        <v>539</v>
      </c>
      <c r="B380" s="281">
        <v>812100</v>
      </c>
      <c r="P380" s="24">
        <f>P$5*Source_BEAu!Q379/SUM(Source_BEAu!Q$281:Q$285,Source_BEAu!Q$294:Q$389,Source_BEAu!Q$391:Q$393,Source_BEAu!Q$395)</f>
        <v>3.8494685435219765E-3</v>
      </c>
      <c r="Q380" s="24">
        <f>Q$5*Source_BEAu!Y379/SUM(Source_BEAu!Y$281:Y$285,Source_BEAu!Y$294:Y$389,Source_BEAu!Y$391:Y$393,Source_BEAu!Y$395)</f>
        <v>0.35399561354178383</v>
      </c>
      <c r="R380" s="24">
        <f>R$5*Source_BEAu!II379/SUM(Source_BEAu!II$281:II$285,Source_BEAu!II$294:II$389,Source_BEAu!II$391:II$393,Source_BEAu!II$395)</f>
        <v>0.18098729355284784</v>
      </c>
    </row>
    <row r="381" spans="1:18">
      <c r="A381" s="23" t="s">
        <v>540</v>
      </c>
      <c r="B381" s="281">
        <v>812200</v>
      </c>
      <c r="P381" s="24">
        <f>P$5*Source_BEAu!Q380/SUM(Source_BEAu!Q$281:Q$285,Source_BEAu!Q$294:Q$389,Source_BEAu!Q$391:Q$393,Source_BEAu!Q$395)</f>
        <v>1.9247342717609883E-3</v>
      </c>
      <c r="Q381" s="24">
        <f>Q$5*Source_BEAu!Y380/SUM(Source_BEAu!Y$281:Y$285,Source_BEAu!Y$294:Y$389,Source_BEAu!Y$391:Y$393,Source_BEAu!Y$395)</f>
        <v>0.1609070970644472</v>
      </c>
      <c r="R381" s="24">
        <f>R$5*Source_BEAu!II380/SUM(Source_BEAu!II$281:II$285,Source_BEAu!II$294:II$389,Source_BEAu!II$391:II$393,Source_BEAu!II$395)</f>
        <v>8.7944529965820445E-2</v>
      </c>
    </row>
    <row r="382" spans="1:18">
      <c r="A382" s="23" t="s">
        <v>541</v>
      </c>
      <c r="B382" s="281">
        <v>812300</v>
      </c>
      <c r="P382" s="24">
        <f>P$5*Source_BEAu!Q381/SUM(Source_BEAu!Q$281:Q$285,Source_BEAu!Q$294:Q$389,Source_BEAu!Q$391:Q$393,Source_BEAu!Q$395)</f>
        <v>1.7322608445848896E-2</v>
      </c>
      <c r="Q382" s="24">
        <f>Q$5*Source_BEAu!Y381/SUM(Source_BEAu!Y$281:Y$285,Source_BEAu!Y$294:Y$389,Source_BEAu!Y$391:Y$393,Source_BEAu!Y$395)</f>
        <v>1.7148099201439657</v>
      </c>
      <c r="R382" s="24">
        <f>R$5*Source_BEAu!II381/SUM(Source_BEAu!II$281:II$285,Source_BEAu!II$294:II$389,Source_BEAu!II$391:II$393,Source_BEAu!II$395)</f>
        <v>0.83738487228324676</v>
      </c>
    </row>
    <row r="383" spans="1:18">
      <c r="A383" s="23" t="s">
        <v>542</v>
      </c>
      <c r="B383" s="281">
        <v>812900</v>
      </c>
      <c r="P383" s="24">
        <f>P$5*Source_BEAu!Q382/SUM(Source_BEAu!Q$281:Q$285,Source_BEAu!Q$294:Q$389,Source_BEAu!Q$391:Q$393,Source_BEAu!Q$395)</f>
        <v>1.9247342717609883E-3</v>
      </c>
      <c r="Q383" s="24">
        <f>Q$5*Source_BEAu!Y382/SUM(Source_BEAu!Y$281:Y$285,Source_BEAu!Y$294:Y$389,Source_BEAu!Y$391:Y$393,Source_BEAu!Y$395)</f>
        <v>0.17929647958609829</v>
      </c>
      <c r="R383" s="24">
        <f>R$5*Source_BEAu!II382/SUM(Source_BEAu!II$281:II$285,Source_BEAu!II$294:II$389,Source_BEAu!II$391:II$393,Source_BEAu!II$395)</f>
        <v>9.814099720823441E-2</v>
      </c>
    </row>
    <row r="384" spans="1:18">
      <c r="A384" s="23" t="s">
        <v>543</v>
      </c>
      <c r="B384" s="281">
        <v>813100</v>
      </c>
      <c r="P384" s="24">
        <f>P$5*Source_BEAu!Q383/SUM(Source_BEAu!Q$281:Q$285,Source_BEAu!Q$294:Q$389,Source_BEAu!Q$391:Q$393,Source_BEAu!Q$395)</f>
        <v>0</v>
      </c>
      <c r="Q384" s="24">
        <f>Q$5*Source_BEAu!Y383/SUM(Source_BEAu!Y$281:Y$285,Source_BEAu!Y$294:Y$389,Source_BEAu!Y$391:Y$393,Source_BEAu!Y$395)</f>
        <v>0.79074344843099764</v>
      </c>
      <c r="R384" s="24">
        <f>R$5*Source_BEAu!II383/SUM(Source_BEAu!II$281:II$285,Source_BEAu!II$294:II$389,Source_BEAu!II$391:II$393,Source_BEAu!II$395)</f>
        <v>0.5544329063062593</v>
      </c>
    </row>
    <row r="385" spans="1:51">
      <c r="A385" s="23" t="s">
        <v>544</v>
      </c>
      <c r="B385" s="281" t="s">
        <v>545</v>
      </c>
      <c r="P385" s="24">
        <f>P$5*Source_BEAu!Q384/SUM(Source_BEAu!Q$281:Q$285,Source_BEAu!Q$294:Q$389,Source_BEAu!Q$391:Q$393,Source_BEAu!Q$395)</f>
        <v>0</v>
      </c>
      <c r="Q385" s="24">
        <f>Q$5*Source_BEAu!Y384/SUM(Source_BEAu!Y$281:Y$285,Source_BEAu!Y$294:Y$389,Source_BEAu!Y$391:Y$393,Source_BEAu!Y$395)</f>
        <v>5.5168147564953321E-2</v>
      </c>
      <c r="R385" s="24">
        <f>R$5*Source_BEAu!II384/SUM(Source_BEAu!II$281:II$285,Source_BEAu!II$294:II$389,Source_BEAu!II$391:II$393,Source_BEAu!II$395)</f>
        <v>8.1571737939311717E-2</v>
      </c>
    </row>
    <row r="386" spans="1:51">
      <c r="A386" s="23" t="s">
        <v>546</v>
      </c>
      <c r="B386" s="281" t="s">
        <v>547</v>
      </c>
      <c r="P386" s="24">
        <f>P$5*Source_BEAu!Q385/SUM(Source_BEAu!Q$281:Q$285,Source_BEAu!Q$294:Q$389,Source_BEAu!Q$391:Q$393,Source_BEAu!Q$395)</f>
        <v>1.1548405630565931E-2</v>
      </c>
      <c r="Q386" s="24">
        <f>Q$5*Source_BEAu!Y385/SUM(Source_BEAu!Y$281:Y$285,Source_BEAu!Y$294:Y$389,Source_BEAu!Y$391:Y$393,Source_BEAu!Y$395)</f>
        <v>0.95165054549544481</v>
      </c>
      <c r="R386" s="24">
        <f>R$5*Source_BEAu!II385/SUM(Source_BEAu!II$281:II$285,Source_BEAu!II$294:II$389,Source_BEAu!II$391:II$393,Source_BEAu!II$395)</f>
        <v>0.63473008584026924</v>
      </c>
    </row>
    <row r="387" spans="1:51">
      <c r="A387" s="23" t="s">
        <v>548</v>
      </c>
      <c r="B387" s="281">
        <v>814000</v>
      </c>
      <c r="P387" s="24">
        <f>P$5*Source_BEAu!Q386/SUM(Source_BEAu!Q$281:Q$285,Source_BEAu!Q$294:Q$389,Source_BEAu!Q$391:Q$393,Source_BEAu!Q$395)</f>
        <v>0</v>
      </c>
      <c r="Q387" s="24">
        <f>Q$5*Source_BEAu!Y386/SUM(Source_BEAu!Y$281:Y$285,Source_BEAu!Y$294:Y$389,Source_BEAu!Y$391:Y$393,Source_BEAu!Y$395)</f>
        <v>0</v>
      </c>
      <c r="R387" s="24">
        <f>R$5*Source_BEAu!II386/SUM(Source_BEAu!II$281:II$285,Source_BEAu!II$294:II$389,Source_BEAu!II$391:II$393,Source_BEAu!II$395)</f>
        <v>0</v>
      </c>
    </row>
    <row r="388" spans="1:51">
      <c r="A388" s="23" t="s">
        <v>549</v>
      </c>
      <c r="B388" s="281" t="s">
        <v>550</v>
      </c>
      <c r="E388" s="24">
        <f>_xlfn.IFNA(VLOOKUP($B388,TransportationFuelUse!$G$26:$N$33,2,FALSE)*US_CO2!E$5,"")</f>
        <v>0</v>
      </c>
      <c r="F388" s="24">
        <f>_xlfn.IFNA(VLOOKUP($B388,TransportationFuelUse!$G$26:$N$33,3,FALSE)*US_CO2!F$5,"")</f>
        <v>0</v>
      </c>
      <c r="G388" s="24">
        <f>_xlfn.IFNA(VLOOKUP($B388,TransportationFuelUse!$G$26:$N$33,4,FALSE)*US_CO2!G$5,"")</f>
        <v>0</v>
      </c>
      <c r="H388" s="24">
        <f>_xlfn.IFNA(VLOOKUP($B388,TransportationFuelUse!$G$26:$N$33,5,FALSE)*US_CO2!H$5,"")</f>
        <v>16.14885641332102</v>
      </c>
      <c r="I388" s="24">
        <f>_xlfn.IFNA(VLOOKUP($B388,TransportationFuelUse!$G$26:$N$33,6,FALSE)*US_CO2!I$5,"")</f>
        <v>0</v>
      </c>
      <c r="J388" s="24">
        <f>_xlfn.IFNA(VLOOKUP($B388,TransportationFuelUse!$G$26:$N$33,7,FALSE)*US_CO2!J$5,"")</f>
        <v>0</v>
      </c>
      <c r="K388" s="24">
        <f>_xlfn.IFNA(VLOOKUP($B388,TransportationFuelUse!$G$26:$N$33,8,FALSE)*US_CO2!K$5,"")</f>
        <v>0</v>
      </c>
      <c r="P388" s="24">
        <f>P$5*Source_BEAu!Q387/SUM(Source_BEAu!Q$281:Q$285,Source_BEAu!Q$294:Q$389,Source_BEAu!Q$391:Q$393,Source_BEAu!Q$395)</f>
        <v>0</v>
      </c>
      <c r="Q388" s="24">
        <f>Q$5*Source_BEAu!Y387/SUM(Source_BEAu!Y$281:Y$285,Source_BEAu!Y$294:Y$389,Source_BEAu!Y$391:Y$393,Source_BEAu!Y$395)</f>
        <v>4.3077128556967716</v>
      </c>
      <c r="R388" s="24">
        <f>R$5*Source_BEAu!II387/SUM(Source_BEAu!II$281:II$285,Source_BEAu!II$294:II$389,Source_BEAu!II$391:II$393,Source_BEAu!II$395)</f>
        <v>29.813195658413132</v>
      </c>
    </row>
    <row r="389" spans="1:51">
      <c r="A389" s="23" t="s">
        <v>551</v>
      </c>
      <c r="B389" s="281" t="s">
        <v>552</v>
      </c>
      <c r="P389" s="24">
        <f>P$5*Source_BEAu!Q388/SUM(Source_BEAu!Q$281:Q$285,Source_BEAu!Q$294:Q$389,Source_BEAu!Q$391:Q$393,Source_BEAu!Q$395)</f>
        <v>1.0066360241309968</v>
      </c>
      <c r="Q389" s="24">
        <f>Q$5*Source_BEAu!Y388/SUM(Source_BEAu!Y$281:Y$285,Source_BEAu!Y$294:Y$389,Source_BEAu!Y$391:Y$393,Source_BEAu!Y$395)</f>
        <v>1.5998762793836463</v>
      </c>
      <c r="R389" s="24">
        <f>R$5*Source_BEAu!II388/SUM(Source_BEAu!II$281:II$285,Source_BEAu!II$294:II$389,Source_BEAu!II$391:II$393,Source_BEAu!II$395)</f>
        <v>2.7377514545881496</v>
      </c>
    </row>
    <row r="390" spans="1:51">
      <c r="A390" s="23" t="s">
        <v>553</v>
      </c>
      <c r="B390" s="281">
        <v>491000</v>
      </c>
      <c r="P390" s="24">
        <f>P$5*Source_BEAu!Q389/SUM(Source_BEAu!Q$281:Q$285,Source_BEAu!Q$294:Q$389,Source_BEAu!Q$391:Q$393,Source_BEAu!Q$395)</f>
        <v>0</v>
      </c>
      <c r="Q390" s="24">
        <f>Q$5*Source_BEAu!Y389/SUM(Source_BEAu!Y$281:Y$285,Source_BEAu!Y$294:Y$389,Source_BEAu!Y$391:Y$393,Source_BEAu!Y$395)</f>
        <v>1.6826285007310764</v>
      </c>
      <c r="R390" s="24">
        <f>R$5*Source_BEAu!II389/SUM(Source_BEAu!II$281:II$285,Source_BEAu!II$294:II$389,Source_BEAu!II$391:II$393,Source_BEAu!II$395)</f>
        <v>1.7690870665588228</v>
      </c>
    </row>
    <row r="391" spans="1:51">
      <c r="A391" s="23" t="s">
        <v>554</v>
      </c>
      <c r="B391" s="281" t="s">
        <v>555</v>
      </c>
      <c r="D391" s="304">
        <f>D$5*Source_BEAm!X390/SUM(Source_BEAm!X$28,Source_BEAm!X$390,Source_BEAm!X$394)</f>
        <v>91.168459321165585</v>
      </c>
    </row>
    <row r="392" spans="1:51">
      <c r="A392" s="23" t="s">
        <v>556</v>
      </c>
      <c r="B392" s="281" t="s">
        <v>557</v>
      </c>
      <c r="P392" s="24">
        <f>P$5*Source_BEAu!Q391/SUM(Source_BEAu!Q$281:Q$285,Source_BEAu!Q$294:Q$389,Source_BEAu!Q$391:Q$393,Source_BEAu!Q$395)</f>
        <v>0</v>
      </c>
      <c r="Q392" s="24">
        <f>Q$5*Source_BEAu!Y391/SUM(Source_BEAu!Y$281:Y$285,Source_BEAu!Y$294:Y$389,Source_BEAu!Y$391:Y$393,Source_BEAu!Y$395)</f>
        <v>0.53788943875829487</v>
      </c>
      <c r="R392" s="24">
        <f>R$5*Source_BEAu!II391/SUM(Source_BEAu!II$281:II$285,Source_BEAu!II$294:II$389,Source_BEAu!II$391:II$393,Source_BEAu!II$395)</f>
        <v>5.0982336212069823E-3</v>
      </c>
    </row>
    <row r="393" spans="1:51">
      <c r="A393" s="23" t="s">
        <v>558</v>
      </c>
      <c r="B393" s="281" t="s">
        <v>559</v>
      </c>
      <c r="P393" s="24">
        <f>P$5*Source_BEAu!Q392/SUM(Source_BEAu!Q$281:Q$285,Source_BEAu!Q$294:Q$389,Source_BEAu!Q$391:Q$393,Source_BEAu!Q$395)</f>
        <v>0.52930192473427173</v>
      </c>
      <c r="Q393" s="24">
        <f>Q$5*Source_BEAu!Y392/SUM(Source_BEAu!Y$281:Y$285,Source_BEAu!Y$294:Y$389,Source_BEAu!Y$391:Y$393,Source_BEAu!Y$395)</f>
        <v>51.816682600382407</v>
      </c>
      <c r="R393" s="24">
        <f>R$5*Source_BEAu!II392/SUM(Source_BEAu!II$281:II$285,Source_BEAu!II$294:II$389,Source_BEAu!II$391:II$393,Source_BEAu!II$395)</f>
        <v>96.532504500743613</v>
      </c>
    </row>
    <row r="394" spans="1:51">
      <c r="A394" s="23" t="s">
        <v>560</v>
      </c>
      <c r="B394" s="281" t="s">
        <v>561</v>
      </c>
      <c r="P394" s="24">
        <f>P$5*Source_BEAu!Q393/SUM(Source_BEAu!Q$281:Q$285,Source_BEAu!Q$294:Q$389,Source_BEAu!Q$391:Q$393,Source_BEAu!Q$395)</f>
        <v>0</v>
      </c>
      <c r="Q394" s="24">
        <f>Q$5*Source_BEAu!Y393/SUM(Source_BEAu!Y$281:Y$285,Source_BEAu!Y$294:Y$389,Source_BEAu!Y$391:Y$393,Source_BEAu!Y$395)</f>
        <v>0.24365931841187718</v>
      </c>
      <c r="R394" s="24">
        <f>R$5*Source_BEAu!II393/SUM(Source_BEAu!II$281:II$285,Source_BEAu!II$294:II$389,Source_BEAu!II$391:II$393,Source_BEAu!II$395)</f>
        <v>8.223450831006863</v>
      </c>
    </row>
    <row r="395" spans="1:51">
      <c r="A395" s="23" t="s">
        <v>562</v>
      </c>
      <c r="B395" s="281" t="s">
        <v>563</v>
      </c>
      <c r="D395" s="304">
        <f>D$5*Source_BEAm!X394/SUM(Source_BEAm!X$28,Source_BEAm!X$390,Source_BEAm!X$394)</f>
        <v>225.1000472184331</v>
      </c>
    </row>
    <row r="396" spans="1:51">
      <c r="A396" s="23" t="s">
        <v>564</v>
      </c>
      <c r="B396" s="281" t="s">
        <v>565</v>
      </c>
      <c r="P396" s="24">
        <f>P$5*Source_BEAu!Q395/SUM(Source_BEAu!Q$281:Q$285,Source_BEAu!Q$294:Q$389,Source_BEAu!Q$391:Q$393,Source_BEAu!Q$395)</f>
        <v>0</v>
      </c>
      <c r="Q396" s="24">
        <f>Q$5*Source_BEAu!Y395/SUM(Source_BEAu!Y$281:Y$285,Source_BEAu!Y$294:Y$389,Source_BEAu!Y$391:Y$393,Source_BEAu!Y$395)</f>
        <v>1.0987656056686537</v>
      </c>
      <c r="R396" s="24">
        <f>R$5*Source_BEAu!II395/SUM(Source_BEAu!II$281:II$285,Source_BEAu!II$294:II$389,Source_BEAu!II$391:II$393,Source_BEAu!II$395)</f>
        <v>5.0128382080517655</v>
      </c>
    </row>
    <row r="397" spans="1:51" ht="13.15">
      <c r="A397" s="63" t="s">
        <v>1187</v>
      </c>
      <c r="B397" s="299" t="s">
        <v>1188</v>
      </c>
      <c r="AY397" s="366"/>
    </row>
    <row r="398" spans="1:51">
      <c r="A398" s="23" t="s">
        <v>1185</v>
      </c>
      <c r="B398" s="281" t="s">
        <v>1186</v>
      </c>
      <c r="E398" s="24">
        <f>_xlfn.IFNA(VLOOKUP($B398,TransportationFuelUse!$G$26:$N$33,2,FALSE)*US_CO2!E$5,"")</f>
        <v>0</v>
      </c>
      <c r="F398" s="24">
        <f>_xlfn.IFNA(VLOOKUP($B398,TransportationFuelUse!$G$26:$N$33,3,FALSE)*US_CO2!F$5,"")</f>
        <v>0</v>
      </c>
      <c r="G398" s="24">
        <f>_xlfn.IFNA(VLOOKUP($B398,TransportationFuelUse!$G$26:$N$33,4,FALSE)*US_CO2!G$5,"")</f>
        <v>20.952361772244597</v>
      </c>
      <c r="H398" s="24">
        <f>_xlfn.IFNA(VLOOKUP($B398,TransportationFuelUse!$G$26:$N$33,5,FALSE)*US_CO2!H$5,"")</f>
        <v>0</v>
      </c>
      <c r="I398" s="24">
        <f>_xlfn.IFNA(VLOOKUP($B398,TransportationFuelUse!$G$26:$N$33,6,FALSE)*US_CO2!I$5,"")</f>
        <v>0.33229571984435796</v>
      </c>
      <c r="J398" s="24">
        <f>_xlfn.IFNA(VLOOKUP($B398,TransportationFuelUse!$G$26:$N$33,7,FALSE)*US_CO2!J$5,"")</f>
        <v>1119.2594212651413</v>
      </c>
      <c r="K398" s="24">
        <f>_xlfn.IFNA(VLOOKUP($B398,TransportationFuelUse!$G$26:$N$33,8,FALSE)*US_CO2!K$5,"")</f>
        <v>0</v>
      </c>
      <c r="O398" s="304">
        <f>O5</f>
        <v>341.3</v>
      </c>
      <c r="AY398" s="366"/>
    </row>
    <row r="399" spans="1:51">
      <c r="A399" s="23" t="s">
        <v>1183</v>
      </c>
      <c r="B399" s="281" t="s">
        <v>1184</v>
      </c>
      <c r="AY399" s="366"/>
    </row>
    <row r="400" spans="1:51">
      <c r="A400" s="23" t="s">
        <v>1181</v>
      </c>
      <c r="B400" s="281" t="s">
        <v>1182</v>
      </c>
      <c r="AY400" s="366"/>
    </row>
    <row r="401" spans="1:51">
      <c r="A401" s="23" t="s">
        <v>1179</v>
      </c>
      <c r="B401" s="281" t="s">
        <v>1180</v>
      </c>
      <c r="AY401" s="366"/>
    </row>
    <row r="402" spans="1:51">
      <c r="A402" s="23" t="s">
        <v>1177</v>
      </c>
      <c r="B402" s="281" t="s">
        <v>1178</v>
      </c>
      <c r="AY402" s="366"/>
    </row>
    <row r="403" spans="1:51">
      <c r="A403" s="23" t="s">
        <v>1175</v>
      </c>
      <c r="B403" s="281" t="s">
        <v>1176</v>
      </c>
      <c r="AY403" s="366"/>
    </row>
    <row r="404" spans="1:51">
      <c r="A404" s="23" t="s">
        <v>1173</v>
      </c>
      <c r="B404" s="281" t="s">
        <v>1174</v>
      </c>
      <c r="AY404" s="366"/>
    </row>
    <row r="405" spans="1:51">
      <c r="A405" s="23" t="s">
        <v>1171</v>
      </c>
      <c r="B405" s="281" t="s">
        <v>1172</v>
      </c>
      <c r="AY405" s="366"/>
    </row>
    <row r="406" spans="1:51">
      <c r="A406" s="23" t="s">
        <v>1169</v>
      </c>
      <c r="B406" s="281" t="s">
        <v>1170</v>
      </c>
      <c r="AY406" s="366"/>
    </row>
    <row r="407" spans="1:51">
      <c r="A407" s="23" t="s">
        <v>1167</v>
      </c>
      <c r="B407" s="281" t="s">
        <v>1168</v>
      </c>
      <c r="AY407" s="366"/>
    </row>
    <row r="408" spans="1:51">
      <c r="A408" s="23" t="s">
        <v>1165</v>
      </c>
      <c r="B408" s="281" t="s">
        <v>1166</v>
      </c>
      <c r="AY408" s="366"/>
    </row>
    <row r="409" spans="1:51">
      <c r="A409" s="23" t="s">
        <v>1163</v>
      </c>
      <c r="B409" s="281" t="s">
        <v>1164</v>
      </c>
      <c r="AY409" s="366"/>
    </row>
    <row r="410" spans="1:51">
      <c r="A410" s="23" t="s">
        <v>1161</v>
      </c>
      <c r="B410" s="281" t="s">
        <v>1162</v>
      </c>
      <c r="AY410" s="366"/>
    </row>
    <row r="411" spans="1:51">
      <c r="A411" s="23" t="s">
        <v>1159</v>
      </c>
      <c r="B411" s="281" t="s">
        <v>1160</v>
      </c>
      <c r="AY411" s="366"/>
    </row>
    <row r="412" spans="1:51">
      <c r="A412" s="23" t="s">
        <v>1157</v>
      </c>
      <c r="B412" s="281" t="s">
        <v>1158</v>
      </c>
      <c r="AY412" s="366"/>
    </row>
    <row r="413" spans="1:51">
      <c r="A413" s="23" t="s">
        <v>1155</v>
      </c>
      <c r="B413" s="281" t="s">
        <v>1156</v>
      </c>
      <c r="AY413" s="366"/>
    </row>
    <row r="414" spans="1:51">
      <c r="A414" s="23" t="s">
        <v>1153</v>
      </c>
      <c r="B414" s="281" t="s">
        <v>1154</v>
      </c>
      <c r="AY414" s="366"/>
    </row>
    <row r="415" spans="1:51">
      <c r="A415" s="23" t="s">
        <v>1151</v>
      </c>
      <c r="B415" s="281" t="s">
        <v>1152</v>
      </c>
      <c r="AY415" s="366"/>
    </row>
    <row r="416" spans="1:51">
      <c r="A416" s="23" t="s">
        <v>1149</v>
      </c>
      <c r="B416" s="281" t="s">
        <v>1150</v>
      </c>
      <c r="AY416" s="366"/>
    </row>
    <row r="417" spans="1:51">
      <c r="A417" s="23" t="s">
        <v>1147</v>
      </c>
      <c r="B417" s="281" t="s">
        <v>1148</v>
      </c>
      <c r="AY417" s="366"/>
    </row>
    <row r="418" spans="1:51" ht="13.15">
      <c r="A418" s="63" t="s">
        <v>1145</v>
      </c>
      <c r="B418" s="299" t="s">
        <v>1146</v>
      </c>
      <c r="AY418" s="366"/>
    </row>
    <row r="419" spans="1:51" ht="13.15">
      <c r="A419" s="63" t="s">
        <v>1143</v>
      </c>
      <c r="B419" s="299" t="s">
        <v>1144</v>
      </c>
      <c r="AY419" s="366"/>
    </row>
    <row r="424" spans="1:51">
      <c r="A424" s="23" t="s">
        <v>1431</v>
      </c>
      <c r="AA424" s="24" t="s">
        <v>1430</v>
      </c>
      <c r="AK424" s="24" t="s">
        <v>1429</v>
      </c>
      <c r="AT424" s="311" t="s">
        <v>852</v>
      </c>
      <c r="AV424" s="27" t="s">
        <v>1428</v>
      </c>
    </row>
  </sheetData>
  <mergeCells count="4">
    <mergeCell ref="E2:K2"/>
    <mergeCell ref="L2:N2"/>
    <mergeCell ref="P2:R2"/>
    <mergeCell ref="T2:W2"/>
  </mergeCells>
  <phoneticPr fontId="73" type="noConversion"/>
  <pageMargins left="0.7" right="0.7" top="0.75" bottom="0.75" header="0.3" footer="0.3"/>
  <pageSetup orientation="portrait" horizontalDpi="4294967292" verticalDpi="4294967292"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2:AC424"/>
  <sheetViews>
    <sheetView zoomScale="80" zoomScaleNormal="80" workbookViewId="0">
      <pane xSplit="2" ySplit="5" topLeftCell="C6" activePane="bottomRight" state="frozen"/>
      <selection activeCell="I21" sqref="I21"/>
      <selection pane="topRight" activeCell="I21" sqref="I21"/>
      <selection pane="bottomLeft" activeCell="I21" sqref="I21"/>
      <selection pane="bottomRight" activeCell="A5" sqref="A5"/>
    </sheetView>
  </sheetViews>
  <sheetFormatPr defaultColWidth="8.796875" defaultRowHeight="12.75"/>
  <cols>
    <col min="1" max="1" width="46.33203125" style="23" customWidth="1"/>
    <col min="2" max="2" width="9" style="209" customWidth="1"/>
    <col min="3" max="5" width="9.1328125" style="200" customWidth="1"/>
    <col min="6" max="15" width="9.1328125" style="223" customWidth="1"/>
    <col min="16" max="16" width="8.796875" style="200" customWidth="1"/>
    <col min="17" max="22" width="9.1328125" style="223" customWidth="1"/>
    <col min="23" max="29" width="8.796875" style="223"/>
    <col min="30" max="16384" width="8.796875" style="200"/>
  </cols>
  <sheetData>
    <row r="2" spans="1:29" ht="95.25" customHeight="1">
      <c r="B2" s="209" t="s">
        <v>584</v>
      </c>
      <c r="C2" s="282" t="s">
        <v>641</v>
      </c>
      <c r="D2" s="282" t="s">
        <v>640</v>
      </c>
      <c r="E2" s="282" t="s">
        <v>639</v>
      </c>
      <c r="F2" s="282" t="s">
        <v>638</v>
      </c>
      <c r="G2" s="282" t="s">
        <v>627</v>
      </c>
      <c r="H2" s="282" t="s">
        <v>637</v>
      </c>
      <c r="I2" s="282" t="s">
        <v>625</v>
      </c>
      <c r="J2" s="282" t="s">
        <v>636</v>
      </c>
      <c r="K2" s="443" t="s">
        <v>629</v>
      </c>
      <c r="L2" s="443"/>
      <c r="M2" s="443"/>
      <c r="N2" s="443"/>
      <c r="O2" s="443"/>
      <c r="P2" s="443"/>
      <c r="Q2" s="443"/>
      <c r="R2" s="282" t="s">
        <v>635</v>
      </c>
      <c r="S2" s="282" t="s">
        <v>622</v>
      </c>
      <c r="T2" s="282" t="s">
        <v>628</v>
      </c>
      <c r="U2" s="282" t="s">
        <v>620</v>
      </c>
      <c r="V2" s="282" t="s">
        <v>634</v>
      </c>
      <c r="W2" s="282" t="s">
        <v>617</v>
      </c>
      <c r="X2" s="282" t="s">
        <v>633</v>
      </c>
      <c r="Y2" s="282" t="s">
        <v>632</v>
      </c>
      <c r="Z2" s="282" t="s">
        <v>631</v>
      </c>
      <c r="AA2" s="282" t="s">
        <v>616</v>
      </c>
      <c r="AB2" s="282" t="s">
        <v>618</v>
      </c>
      <c r="AC2" s="282" t="s">
        <v>614</v>
      </c>
    </row>
    <row r="3" spans="1:29">
      <c r="K3" s="220" t="s">
        <v>1436</v>
      </c>
      <c r="L3" s="444" t="s">
        <v>792</v>
      </c>
      <c r="M3" s="444"/>
      <c r="N3" s="444"/>
      <c r="O3" s="444" t="s">
        <v>788</v>
      </c>
      <c r="P3" s="444"/>
      <c r="Q3" s="220" t="s">
        <v>707</v>
      </c>
    </row>
    <row r="4" spans="1:29">
      <c r="C4" s="312"/>
      <c r="D4" s="312"/>
      <c r="E4" s="312"/>
      <c r="F4" s="313"/>
      <c r="G4" s="313"/>
      <c r="H4" s="313"/>
      <c r="I4" s="313"/>
      <c r="J4" s="313"/>
      <c r="K4" s="314"/>
      <c r="L4" s="315" t="s">
        <v>595</v>
      </c>
      <c r="M4" s="315" t="s">
        <v>1435</v>
      </c>
      <c r="N4" s="315" t="s">
        <v>594</v>
      </c>
      <c r="O4" s="315" t="s">
        <v>1435</v>
      </c>
      <c r="P4" s="315" t="s">
        <v>594</v>
      </c>
      <c r="Q4" s="316"/>
      <c r="R4" s="313"/>
      <c r="S4" s="313"/>
      <c r="T4" s="313"/>
      <c r="U4" s="313"/>
      <c r="V4" s="313"/>
      <c r="W4" s="313"/>
      <c r="X4" s="313"/>
      <c r="Y4" s="313"/>
      <c r="Z4" s="313"/>
      <c r="AA4" s="313"/>
      <c r="AB4" s="313"/>
      <c r="AC4" s="313"/>
    </row>
    <row r="5" spans="1:29">
      <c r="A5" s="294"/>
      <c r="B5" s="295"/>
      <c r="C5" s="317">
        <f t="array" ref="C5:J5">TRANSPOSE(Source_EPA_2007!C42:C49)</f>
        <v>174.5</v>
      </c>
      <c r="D5" s="317">
        <v>159.80000000000001</v>
      </c>
      <c r="E5" s="317">
        <v>130.30000000000001</v>
      </c>
      <c r="F5" s="317">
        <v>64.8</v>
      </c>
      <c r="G5" s="317">
        <v>62</v>
      </c>
      <c r="H5" s="317">
        <v>46.2</v>
      </c>
      <c r="I5" s="317">
        <v>16</v>
      </c>
      <c r="J5" s="317">
        <v>13.9</v>
      </c>
      <c r="K5" s="317">
        <f>Source_EPA_2007!BM5</f>
        <v>0.5</v>
      </c>
      <c r="L5" s="317">
        <f>Source_EPA_2007!BM11</f>
        <v>0.3</v>
      </c>
      <c r="M5" s="317">
        <f>Source_EPA_2007!BM12</f>
        <v>0.2</v>
      </c>
      <c r="N5" s="317">
        <f>Source_EPA_2007!BM13</f>
        <v>0.2</v>
      </c>
      <c r="O5" s="317">
        <f>Source_EPA_2007!BM17</f>
        <v>0.2</v>
      </c>
      <c r="P5" s="317">
        <f>Source_EPA_2007!BM18</f>
        <v>0.4</v>
      </c>
      <c r="Q5" s="317">
        <f>Source_EPA_2007!BM20</f>
        <v>3.9</v>
      </c>
      <c r="R5" s="317">
        <f t="array" ref="R5:AC5">TRANSPOSE(Source_EPA_2007!C51:C62)</f>
        <v>6.3</v>
      </c>
      <c r="S5" s="223">
        <v>0</v>
      </c>
      <c r="T5" s="317">
        <v>2.5</v>
      </c>
      <c r="U5" s="317">
        <v>2</v>
      </c>
      <c r="V5" s="317">
        <v>0</v>
      </c>
      <c r="W5" s="317">
        <v>0.3</v>
      </c>
      <c r="X5" s="317">
        <v>0.1</v>
      </c>
      <c r="Y5" s="223">
        <v>0</v>
      </c>
      <c r="Z5" s="223">
        <v>0</v>
      </c>
      <c r="AA5" s="223">
        <v>0</v>
      </c>
      <c r="AB5" s="223">
        <v>0</v>
      </c>
      <c r="AC5" s="223">
        <v>0.1</v>
      </c>
    </row>
    <row r="6" spans="1:29" s="74" customFormat="1">
      <c r="A6" s="362" t="s">
        <v>1530</v>
      </c>
      <c r="B6" s="295"/>
      <c r="C6" s="368">
        <v>4</v>
      </c>
      <c r="D6" s="368">
        <v>4</v>
      </c>
      <c r="E6" s="368">
        <v>2</v>
      </c>
      <c r="F6" s="368">
        <v>2</v>
      </c>
      <c r="G6" s="368">
        <v>4</v>
      </c>
      <c r="H6" s="368">
        <v>4</v>
      </c>
      <c r="I6" s="368">
        <v>4</v>
      </c>
      <c r="J6" s="368">
        <v>2</v>
      </c>
      <c r="K6" s="368">
        <v>2</v>
      </c>
      <c r="L6" s="368">
        <v>4</v>
      </c>
      <c r="M6" s="368">
        <v>4</v>
      </c>
      <c r="N6" s="368">
        <v>4</v>
      </c>
      <c r="O6" s="368">
        <v>4</v>
      </c>
      <c r="P6" s="368">
        <v>4</v>
      </c>
      <c r="Q6" s="219"/>
      <c r="R6" s="368">
        <v>2</v>
      </c>
      <c r="S6" s="219"/>
      <c r="T6" s="368">
        <v>4</v>
      </c>
      <c r="U6" s="368">
        <v>2</v>
      </c>
      <c r="V6" s="368">
        <v>2</v>
      </c>
      <c r="W6" s="368">
        <v>4</v>
      </c>
      <c r="X6" s="368">
        <v>4</v>
      </c>
      <c r="Y6" s="219"/>
      <c r="Z6" s="219"/>
      <c r="AA6" s="219"/>
      <c r="AB6" s="219"/>
      <c r="AC6" s="219"/>
    </row>
    <row r="7" spans="1:29" ht="13.15">
      <c r="A7" s="63" t="s">
        <v>1196</v>
      </c>
      <c r="B7" s="210" t="s">
        <v>105</v>
      </c>
      <c r="C7" s="300">
        <f t="shared" ref="C7:R7" si="0">SUM(C8:C398)</f>
        <v>174.5</v>
      </c>
      <c r="D7" s="300">
        <f t="shared" si="0"/>
        <v>159.80000000000001</v>
      </c>
      <c r="E7" s="300">
        <f t="shared" si="0"/>
        <v>130.30000000000001</v>
      </c>
      <c r="F7" s="300">
        <f t="shared" si="0"/>
        <v>64.8</v>
      </c>
      <c r="G7" s="300">
        <f t="shared" si="0"/>
        <v>61.900000000000006</v>
      </c>
      <c r="H7" s="300">
        <f t="shared" si="0"/>
        <v>46.2</v>
      </c>
      <c r="I7" s="300">
        <f t="shared" si="0"/>
        <v>16</v>
      </c>
      <c r="J7" s="300">
        <f t="shared" si="0"/>
        <v>13.9</v>
      </c>
      <c r="K7" s="300">
        <f t="shared" si="0"/>
        <v>0.5</v>
      </c>
      <c r="L7" s="300">
        <f t="shared" si="0"/>
        <v>0.29999999999999993</v>
      </c>
      <c r="M7" s="300">
        <f t="shared" si="0"/>
        <v>0.19999999999999996</v>
      </c>
      <c r="N7" s="300">
        <f t="shared" si="0"/>
        <v>0.20000000000000004</v>
      </c>
      <c r="O7" s="300">
        <f t="shared" si="0"/>
        <v>0.2</v>
      </c>
      <c r="P7" s="300">
        <f t="shared" si="0"/>
        <v>0.39999999999999997</v>
      </c>
      <c r="Q7" s="300">
        <f t="shared" si="0"/>
        <v>3.9</v>
      </c>
      <c r="R7" s="300">
        <f t="shared" si="0"/>
        <v>6.3</v>
      </c>
      <c r="S7" s="300"/>
      <c r="T7" s="300">
        <f>SUM(T8:T398)</f>
        <v>2.2999999999999998</v>
      </c>
      <c r="U7" s="300">
        <f>SUM(U8:U398)</f>
        <v>2</v>
      </c>
      <c r="V7" s="300">
        <f>SUM(V8:V398)</f>
        <v>0</v>
      </c>
      <c r="W7" s="300">
        <f>SUM(W8:W398)</f>
        <v>0.2</v>
      </c>
      <c r="X7" s="300">
        <f>SUM(X8:X398)</f>
        <v>6.712499999999999E-2</v>
      </c>
      <c r="Y7" s="300"/>
      <c r="Z7" s="300"/>
      <c r="AA7" s="300"/>
      <c r="AB7" s="300"/>
      <c r="AC7" s="300"/>
    </row>
    <row r="8" spans="1:29">
      <c r="A8" s="23" t="s">
        <v>106</v>
      </c>
      <c r="B8" s="209" t="s">
        <v>107</v>
      </c>
      <c r="L8" s="223">
        <f>L$5*US_CO2!L8/SUM(US_CO2!L$8:L$281)</f>
        <v>0</v>
      </c>
      <c r="M8" s="223">
        <f>M$5*US_CO2!N8/SUM(US_CO2!N$8:N$281)</f>
        <v>1.8300080992648365E-3</v>
      </c>
      <c r="N8" s="223">
        <f>N$5*US_CO2!M8/SUM(US_CO2!M$8:M$281)</f>
        <v>4.8723784429078394E-4</v>
      </c>
      <c r="T8" s="223">
        <f>Source_EPA_2007!BP$19*Source_BEAu!CG7/SUM(Source_BEAu!CG$7:CG$18)</f>
        <v>1.8066914498141264E-2</v>
      </c>
    </row>
    <row r="9" spans="1:29">
      <c r="A9" s="23" t="s">
        <v>109</v>
      </c>
      <c r="B9" s="209" t="s">
        <v>110</v>
      </c>
      <c r="J9" s="223">
        <f>J5</f>
        <v>13.9</v>
      </c>
      <c r="L9" s="223">
        <f>L$5*US_CO2!L9/SUM(US_CO2!L$8:L$281)</f>
        <v>0</v>
      </c>
      <c r="M9" s="223">
        <f>M$5*US_CO2!N9/SUM(US_CO2!N$8:N$281)</f>
        <v>1.1094551895654751E-2</v>
      </c>
      <c r="N9" s="223">
        <f>N$5*US_CO2!M9/SUM(US_CO2!M$8:M$281)</f>
        <v>1.0367968082001564E-2</v>
      </c>
      <c r="T9" s="223">
        <f>Source_EPA_2007!BP$19*Source_BEAu!CG8/SUM(Source_BEAu!CG$7:CG$18)</f>
        <v>8.7732342007434946E-2</v>
      </c>
      <c r="W9" s="223">
        <f>SUM(Source_EPA_2007!AW7:AW10,Source_EPA_2007!AW12:AW13)</f>
        <v>0.2</v>
      </c>
    </row>
    <row r="10" spans="1:29">
      <c r="A10" s="23" t="s">
        <v>111</v>
      </c>
      <c r="B10" s="209">
        <v>111200</v>
      </c>
      <c r="L10" s="223">
        <f>L$5*US_CO2!L10/SUM(US_CO2!L$8:L$281)</f>
        <v>0</v>
      </c>
      <c r="M10" s="223">
        <f>M$5*US_CO2!N10/SUM(US_CO2!N$8:N$281)</f>
        <v>9.4465222554229549E-4</v>
      </c>
      <c r="N10" s="223">
        <f>N$5*US_CO2!M10/SUM(US_CO2!M$8:M$281)</f>
        <v>2.7194670379020495E-4</v>
      </c>
      <c r="T10" s="223">
        <f>Source_EPA_2007!BP$19*Source_BEAu!CG9/SUM(Source_BEAu!CG$7:CG$18)</f>
        <v>5.2044609665427505E-3</v>
      </c>
    </row>
    <row r="11" spans="1:29">
      <c r="A11" s="23" t="s">
        <v>112</v>
      </c>
      <c r="B11" s="209">
        <v>111300</v>
      </c>
      <c r="L11" s="223">
        <f>L$5*US_CO2!L11/SUM(US_CO2!L$8:L$281)</f>
        <v>0</v>
      </c>
      <c r="M11" s="223">
        <f>M$5*US_CO2!N11/SUM(US_CO2!N$8:N$281)</f>
        <v>9.6714394519806441E-4</v>
      </c>
      <c r="N11" s="223">
        <f>N$5*US_CO2!M11/SUM(US_CO2!M$8:M$281)</f>
        <v>6.2321119618588636E-4</v>
      </c>
      <c r="T11" s="223">
        <f>Source_EPA_2007!BP$19*Source_BEAu!CG10/SUM(Source_BEAu!CG$7:CG$18)</f>
        <v>5.2788104089219337E-3</v>
      </c>
    </row>
    <row r="12" spans="1:29">
      <c r="A12" s="23" t="s">
        <v>113</v>
      </c>
      <c r="B12" s="209">
        <v>111400</v>
      </c>
      <c r="L12" s="223">
        <f>L$5*US_CO2!L12/SUM(US_CO2!L$8:L$281)</f>
        <v>0</v>
      </c>
      <c r="M12" s="223">
        <f>M$5*US_CO2!N12/SUM(US_CO2!N$8:N$281)</f>
        <v>1.7400412206417604E-3</v>
      </c>
      <c r="N12" s="223">
        <f>N$5*US_CO2!M12/SUM(US_CO2!M$8:M$281)</f>
        <v>2.1982358556374903E-3</v>
      </c>
      <c r="T12" s="223">
        <f>Source_EPA_2007!BP$19*Source_BEAu!CG11/SUM(Source_BEAu!CG$7:CG$18)</f>
        <v>5.9479553903345724E-3</v>
      </c>
    </row>
    <row r="13" spans="1:29">
      <c r="A13" s="23" t="s">
        <v>114</v>
      </c>
      <c r="B13" s="209">
        <v>111900</v>
      </c>
      <c r="L13" s="223">
        <f>L$5*US_CO2!L13/SUM(US_CO2!L$8:L$281)</f>
        <v>0</v>
      </c>
      <c r="M13" s="223">
        <f>M$5*US_CO2!N13/SUM(US_CO2!N$8:N$281)</f>
        <v>2.6315311997249661E-3</v>
      </c>
      <c r="N13" s="223">
        <f>N$5*US_CO2!M13/SUM(US_CO2!M$8:M$281)</f>
        <v>1.6316802227412299E-3</v>
      </c>
      <c r="T13" s="223">
        <f>Source_EPA_2007!BP$19*Source_BEAu!CG12/SUM(Source_BEAu!CG$7:CG$18)</f>
        <v>1.442379182156134E-2</v>
      </c>
    </row>
    <row r="14" spans="1:29">
      <c r="A14" s="23" t="s">
        <v>115</v>
      </c>
      <c r="B14" s="209" t="s">
        <v>116</v>
      </c>
      <c r="C14" s="200">
        <f>Source_EPA_2007!AK6</f>
        <v>128.1</v>
      </c>
      <c r="G14" s="223">
        <f>Source_EPA_2007!AN7</f>
        <v>3.3</v>
      </c>
      <c r="L14" s="223">
        <f>L$5*US_CO2!L14/SUM(US_CO2!L$8:L$281)</f>
        <v>0</v>
      </c>
      <c r="M14" s="223">
        <f>M$5*US_CO2!N14/SUM(US_CO2!N$8:N$281)</f>
        <v>6.4796599626483417E-3</v>
      </c>
      <c r="N14" s="223">
        <f>N$5*US_CO2!M14/SUM(US_CO2!M$8:M$281)</f>
        <v>3.0707315302977317E-3</v>
      </c>
      <c r="T14" s="223">
        <f>Source_EPA_2007!BP$19*Source_BEAu!CG13/SUM(Source_BEAu!CG$7:CG$18)</f>
        <v>5.130111524163569E-3</v>
      </c>
    </row>
    <row r="15" spans="1:29">
      <c r="A15" s="23" t="s">
        <v>117</v>
      </c>
      <c r="B15" s="209">
        <v>112120</v>
      </c>
      <c r="C15" s="200">
        <f>Source_EPA_2007!AK7</f>
        <v>40</v>
      </c>
      <c r="G15" s="223">
        <f>Source_EPA_2007!AN6</f>
        <v>30.3</v>
      </c>
      <c r="L15" s="223">
        <f>L$5*US_CO2!L15/SUM(US_CO2!L$8:L$281)</f>
        <v>0</v>
      </c>
      <c r="M15" s="223">
        <f>M$5*US_CO2!N15/SUM(US_CO2!N$8:N$281)</f>
        <v>2.7092298676267127E-3</v>
      </c>
      <c r="N15" s="223">
        <f>N$5*US_CO2!M15/SUM(US_CO2!M$8:M$281)</f>
        <v>7.1386009744928809E-4</v>
      </c>
      <c r="T15" s="223">
        <f>Source_EPA_2007!BP$19*Source_BEAu!CG14/SUM(Source_BEAu!CG$7:CG$18)</f>
        <v>3.1449814126394054E-2</v>
      </c>
    </row>
    <row r="16" spans="1:29">
      <c r="A16" s="23" t="s">
        <v>118</v>
      </c>
      <c r="B16" s="209" t="s">
        <v>119</v>
      </c>
      <c r="C16" s="200">
        <f>SUM(Source_EPA_2007!AK8:AK13)</f>
        <v>6.4</v>
      </c>
      <c r="G16" s="223">
        <f>SUM(Source_EPA_2007!AN8:AN10,Source_EPA_2007!AN12:AN14)</f>
        <v>25.000000000000004</v>
      </c>
      <c r="L16" s="223">
        <f>L$5*US_CO2!L16/SUM(US_CO2!L$8:L$281)</f>
        <v>0</v>
      </c>
      <c r="M16" s="223">
        <f>M$5*US_CO2!N16/SUM(US_CO2!N$8:N$281)</f>
        <v>8.9353468087009324E-4</v>
      </c>
      <c r="N16" s="223">
        <f>N$5*US_CO2!M16/SUM(US_CO2!M$8:M$281)</f>
        <v>5.0990006960663435E-4</v>
      </c>
      <c r="T16" s="223">
        <f>Source_EPA_2007!BP$19*Source_BEAu!CG15/SUM(Source_BEAu!CG$7:CG$18)</f>
        <v>1.0483271375464684E-2</v>
      </c>
    </row>
    <row r="17" spans="1:20">
      <c r="A17" s="23" t="s">
        <v>120</v>
      </c>
      <c r="B17" s="209">
        <v>112300</v>
      </c>
      <c r="G17" s="223">
        <f>Source_EPA_2007!AN11</f>
        <v>3.3</v>
      </c>
      <c r="L17" s="223">
        <f>L$5*US_CO2!L17/SUM(US_CO2!L$8:L$281)</f>
        <v>4.9555964110602618E-3</v>
      </c>
      <c r="M17" s="223">
        <f>M$5*US_CO2!N17/SUM(US_CO2!N$8:N$281)</f>
        <v>8.9557938265698149E-4</v>
      </c>
      <c r="N17" s="223">
        <f>N$5*US_CO2!M17/SUM(US_CO2!M$8:M$281)</f>
        <v>2.322878094874668E-3</v>
      </c>
      <c r="T17" s="223">
        <f>Source_EPA_2007!BP$19*Source_BEAu!CG16/SUM(Source_BEAu!CG$7:CG$18)</f>
        <v>3.1970260223048324E-3</v>
      </c>
    </row>
    <row r="18" spans="1:20">
      <c r="A18" s="23" t="s">
        <v>121</v>
      </c>
      <c r="B18" s="209">
        <v>113000</v>
      </c>
      <c r="L18" s="223">
        <f>L$5*US_CO2!L18/SUM(US_CO2!L$8:L$281)</f>
        <v>1.7667010378111451E-5</v>
      </c>
      <c r="M18" s="223">
        <f>M$5*US_CO2!N18/SUM(US_CO2!N$8:N$281)</f>
        <v>1.0427979113129236E-3</v>
      </c>
      <c r="N18" s="223">
        <f>N$5*US_CO2!M18/SUM(US_CO2!M$8:M$281)</f>
        <v>1.1331112657925207E-5</v>
      </c>
      <c r="T18" s="223">
        <f>Source_EPA_2007!BP$19*Source_BEAu!CG17/SUM(Source_BEAu!CG$7:CG$18)</f>
        <v>1.1672862453531599E-2</v>
      </c>
    </row>
    <row r="19" spans="1:20">
      <c r="A19" s="23" t="s">
        <v>122</v>
      </c>
      <c r="B19" s="209">
        <v>114000</v>
      </c>
      <c r="L19" s="223">
        <f>L$5*US_CO2!L19/SUM(US_CO2!L$8:L$281)</f>
        <v>0</v>
      </c>
      <c r="M19" s="223">
        <f>M$5*US_CO2!N19/SUM(US_CO2!N$8:N$281)</f>
        <v>1.0325744023784833E-3</v>
      </c>
      <c r="N19" s="223">
        <f>N$5*US_CO2!M19/SUM(US_CO2!M$8:M$281)</f>
        <v>1.0198001392132687E-4</v>
      </c>
      <c r="T19" s="223">
        <f>Source_EPA_2007!BP$19*Source_BEAu!CG18/SUM(Source_BEAu!CG$7:CG$18)</f>
        <v>1.4126394052044612E-3</v>
      </c>
    </row>
    <row r="20" spans="1:20">
      <c r="A20" s="23" t="s">
        <v>123</v>
      </c>
      <c r="B20" s="209">
        <v>115000</v>
      </c>
      <c r="L20" s="223">
        <f>L$5*US_CO2!L20/SUM(US_CO2!L$8:L$281)</f>
        <v>0</v>
      </c>
      <c r="M20" s="223">
        <f>M$5*US_CO2!N20/SUM(US_CO2!N$8:N$281)</f>
        <v>2.2900660013146554E-4</v>
      </c>
      <c r="N20" s="223">
        <f>N$5*US_CO2!M20/SUM(US_CO2!M$8:M$281)</f>
        <v>0</v>
      </c>
    </row>
    <row r="21" spans="1:20">
      <c r="A21" s="23" t="s">
        <v>124</v>
      </c>
      <c r="B21" s="209">
        <v>211000</v>
      </c>
      <c r="D21" s="200">
        <f>SUM(Source_EPA_2007!W6:W7)</f>
        <v>112.69999999999999</v>
      </c>
      <c r="H21" s="223">
        <f>Source_EPA_2007!Z13</f>
        <v>45.4</v>
      </c>
      <c r="L21" s="223">
        <f>L$5*US_CO2!L21/SUM(US_CO2!L$8:L$281)</f>
        <v>5.4767732172145503E-4</v>
      </c>
      <c r="M21" s="223">
        <f>M$5*US_CO2!N21/SUM(US_CO2!N$8:N$281)</f>
        <v>2.457731547839479E-3</v>
      </c>
      <c r="N21" s="223">
        <f>N$5*US_CO2!M21/SUM(US_CO2!M$8:M$281)</f>
        <v>1.2214939445243373E-2</v>
      </c>
      <c r="T21" s="223">
        <f>Source_EPA_2007!BP$20*Source_BEAu!CI20/SUM(Source_BEAu!CI$20:CI$26)</f>
        <v>8.6451612903225804E-3</v>
      </c>
    </row>
    <row r="22" spans="1:20">
      <c r="A22" s="23" t="s">
        <v>125</v>
      </c>
      <c r="B22" s="209">
        <v>212100</v>
      </c>
      <c r="F22" s="223">
        <f>F5</f>
        <v>64.8</v>
      </c>
      <c r="L22" s="223">
        <f>L$5*US_CO2!L22/SUM(US_CO2!L$8:L$281)</f>
        <v>5.0130141947891241E-2</v>
      </c>
      <c r="M22" s="223">
        <f>M$5*US_CO2!N22/SUM(US_CO2!N$8:N$281)</f>
        <v>4.5780873008424237E-3</v>
      </c>
      <c r="N22" s="223">
        <f>N$5*US_CO2!M22/SUM(US_CO2!M$8:M$281)</f>
        <v>4.0792005568530748E-4</v>
      </c>
      <c r="R22" s="223">
        <f>R5</f>
        <v>6.3</v>
      </c>
      <c r="T22" s="223">
        <f>Source_EPA_2007!BP$20*Source_BEAu!CI21/SUM(Source_BEAu!CI$20:CI$26)</f>
        <v>2.4903225806451615E-2</v>
      </c>
    </row>
    <row r="23" spans="1:20">
      <c r="A23" s="23" t="s">
        <v>126</v>
      </c>
      <c r="B23" s="209" t="s">
        <v>127</v>
      </c>
      <c r="L23" s="223">
        <f>L$5*US_CO2!L23/SUM(US_CO2!L$8:L$281)</f>
        <v>3.0917268161695036E-4</v>
      </c>
      <c r="M23" s="223">
        <f>M$5*US_CO2!N23/SUM(US_CO2!N$8:N$281)</f>
        <v>2.4802232674952475E-3</v>
      </c>
      <c r="N23" s="223">
        <f>N$5*US_CO2!M23/SUM(US_CO2!M$8:M$281)</f>
        <v>1.3484024062930997E-3</v>
      </c>
      <c r="T23" s="223">
        <f>Source_EPA_2007!BP$20*Source_BEAu!CI22/SUM(Source_BEAu!CI$20:CI$26)</f>
        <v>1.9677419354838709E-2</v>
      </c>
    </row>
    <row r="24" spans="1:20">
      <c r="A24" s="23" t="s">
        <v>128</v>
      </c>
      <c r="B24" s="209">
        <v>212230</v>
      </c>
      <c r="L24" s="223">
        <f>L$5*US_CO2!L24/SUM(US_CO2!L$8:L$281)</f>
        <v>1.5016958821394735E-4</v>
      </c>
      <c r="M24" s="223">
        <f>M$5*US_CO2!N24/SUM(US_CO2!N$8:N$281)</f>
        <v>9.7736745413250486E-4</v>
      </c>
      <c r="N24" s="223">
        <f>N$5*US_CO2!M24/SUM(US_CO2!M$8:M$281)</f>
        <v>2.5268381227173211E-3</v>
      </c>
      <c r="T24" s="223">
        <f>Source_EPA_2007!BP$20*Source_BEAu!CI23/SUM(Source_BEAu!CI$20:CI$26)</f>
        <v>1.2129032258064517E-2</v>
      </c>
    </row>
    <row r="25" spans="1:20">
      <c r="A25" s="23" t="s">
        <v>129</v>
      </c>
      <c r="B25" s="209">
        <v>212310</v>
      </c>
      <c r="L25" s="223">
        <f>L$5*US_CO2!L25/SUM(US_CO2!L$8:L$281)</f>
        <v>1.4133608302489161E-4</v>
      </c>
      <c r="M25" s="223">
        <f>M$5*US_CO2!N25/SUM(US_CO2!N$8:N$281)</f>
        <v>2.6867381479709442E-3</v>
      </c>
      <c r="N25" s="223">
        <f>N$5*US_CO2!M25/SUM(US_CO2!M$8:M$281)</f>
        <v>8.8382678731816627E-4</v>
      </c>
      <c r="T25" s="223">
        <f>Source_EPA_2007!BP$20*Source_BEAu!CI24/SUM(Source_BEAu!CI$20:CI$26)</f>
        <v>1.103225806451613E-2</v>
      </c>
    </row>
    <row r="26" spans="1:20">
      <c r="A26" s="23" t="s">
        <v>130</v>
      </c>
      <c r="B26" s="209" t="s">
        <v>131</v>
      </c>
      <c r="L26" s="223">
        <f>L$5*US_CO2!L26/SUM(US_CO2!L$8:L$281)</f>
        <v>5.2117680615428779E-4</v>
      </c>
      <c r="M26" s="223">
        <f>M$5*US_CO2!N26/SUM(US_CO2!N$8:N$281)</f>
        <v>1.9445113993305692E-3</v>
      </c>
      <c r="N26" s="223">
        <f>N$5*US_CO2!M26/SUM(US_CO2!M$8:M$281)</f>
        <v>3.3880026847196371E-3</v>
      </c>
      <c r="T26" s="223">
        <f>Source_EPA_2007!BP$20*Source_BEAu!CI25/SUM(Source_BEAu!CI$20:CI$26)</f>
        <v>1.2E-2</v>
      </c>
    </row>
    <row r="27" spans="1:20">
      <c r="A27" s="23" t="s">
        <v>132</v>
      </c>
      <c r="B27" s="209">
        <v>213111</v>
      </c>
      <c r="L27" s="223">
        <f>L$5*US_CO2!L27/SUM(US_CO2!L$8:L$281)</f>
        <v>4.4167525945278634E-5</v>
      </c>
      <c r="M27" s="223">
        <f>M$5*US_CO2!N27/SUM(US_CO2!N$8:N$281)</f>
        <v>1.1184518774277827E-3</v>
      </c>
      <c r="N27" s="223">
        <f>N$5*US_CO2!M27/SUM(US_CO2!M$8:M$281)</f>
        <v>6.7986675947551237E-5</v>
      </c>
      <c r="T27" s="223">
        <f>Source_EPA_2007!BP$20*Source_BEAu!CI26/SUM(Source_BEAu!CI$20:CI$26)</f>
        <v>1.1612903225806452E-2</v>
      </c>
    </row>
    <row r="28" spans="1:20">
      <c r="A28" s="23" t="s">
        <v>133</v>
      </c>
      <c r="B28" s="209" t="s">
        <v>134</v>
      </c>
      <c r="L28" s="223">
        <f>L$5*US_CO2!L28/SUM(US_CO2!L$8:L$281)</f>
        <v>1.1483556745772443E-4</v>
      </c>
      <c r="M28" s="223">
        <f>M$5*US_CO2!N28/SUM(US_CO2!N$8:N$281)</f>
        <v>2.6315311997249661E-3</v>
      </c>
      <c r="N28" s="223">
        <f>N$5*US_CO2!M28/SUM(US_CO2!M$8:M$281)</f>
        <v>1.0651245898449695E-3</v>
      </c>
    </row>
    <row r="29" spans="1:20">
      <c r="A29" s="23" t="s">
        <v>135</v>
      </c>
      <c r="B29" s="209">
        <v>221100</v>
      </c>
      <c r="K29" s="223">
        <f>K$5*Source_BEAm!X28/SUM(Source_BEAm!X$28,Source_BEAm!X$390,Source_BEAm!X$394)</f>
        <v>0.43443581687889243</v>
      </c>
    </row>
    <row r="30" spans="1:20">
      <c r="A30" s="23" t="s">
        <v>136</v>
      </c>
      <c r="B30" s="209">
        <v>221200</v>
      </c>
      <c r="D30" s="200">
        <f>Source_EPA_2007!W9</f>
        <v>16.8</v>
      </c>
    </row>
    <row r="31" spans="1:20">
      <c r="A31" s="23" t="s">
        <v>137</v>
      </c>
      <c r="B31" s="209">
        <v>221300</v>
      </c>
      <c r="I31" s="223">
        <f>I5</f>
        <v>16</v>
      </c>
    </row>
    <row r="32" spans="1:20">
      <c r="A32" s="23" t="s">
        <v>138</v>
      </c>
      <c r="B32" s="209">
        <v>230301</v>
      </c>
      <c r="L32" s="223">
        <f>L$5*US_CO2!L32/SUM(US_CO2!L$8:L$281)</f>
        <v>0</v>
      </c>
      <c r="M32" s="223">
        <f>M$5*US_CO2!N32/SUM(US_CO2!N$8:N$281)</f>
        <v>8.0499909349783915E-3</v>
      </c>
      <c r="N32" s="223">
        <f>N$5*US_CO2!M32/SUM(US_CO2!M$8:M$281)</f>
        <v>1.2237601670559224E-3</v>
      </c>
    </row>
    <row r="33" spans="1:14">
      <c r="A33" s="23" t="s">
        <v>139</v>
      </c>
      <c r="B33" s="209">
        <v>230302</v>
      </c>
      <c r="L33" s="223">
        <f>L$5*US_CO2!L33/SUM(US_CO2!L$8:L$281)</f>
        <v>0</v>
      </c>
      <c r="M33" s="223">
        <f>M$5*US_CO2!N33/SUM(US_CO2!N$8:N$281)</f>
        <v>3.4391884055457594E-3</v>
      </c>
      <c r="N33" s="223">
        <f>N$5*US_CO2!M33/SUM(US_CO2!M$8:M$281)</f>
        <v>4.0792005568530748E-4</v>
      </c>
    </row>
    <row r="34" spans="1:14">
      <c r="A34" s="23" t="s">
        <v>140</v>
      </c>
      <c r="B34" s="209">
        <v>233210</v>
      </c>
      <c r="L34" s="223">
        <f>L$5*US_CO2!L34/SUM(US_CO2!L$8:L$281)</f>
        <v>0</v>
      </c>
      <c r="M34" s="223">
        <f>M$5*US_CO2!N34/SUM(US_CO2!N$8:N$281)</f>
        <v>1.9015726618059193E-3</v>
      </c>
      <c r="N34" s="223">
        <f>N$5*US_CO2!M34/SUM(US_CO2!M$8:M$281)</f>
        <v>2.4928447847435455E-4</v>
      </c>
    </row>
    <row r="35" spans="1:14">
      <c r="A35" s="23" t="s">
        <v>141</v>
      </c>
      <c r="B35" s="209">
        <v>233230</v>
      </c>
      <c r="L35" s="223">
        <f>L$5*US_CO2!L35/SUM(US_CO2!L$8:L$281)</f>
        <v>0</v>
      </c>
      <c r="M35" s="223">
        <f>M$5*US_CO2!N35/SUM(US_CO2!N$8:N$281)</f>
        <v>1.4374253561823243E-3</v>
      </c>
      <c r="N35" s="223">
        <f>N$5*US_CO2!M35/SUM(US_CO2!M$8:M$281)</f>
        <v>1.9262891518472851E-4</v>
      </c>
    </row>
    <row r="36" spans="1:14">
      <c r="A36" s="23" t="s">
        <v>142</v>
      </c>
      <c r="B36" s="209">
        <v>233240</v>
      </c>
      <c r="L36" s="223">
        <f>L$5*US_CO2!L36/SUM(US_CO2!L$8:L$281)</f>
        <v>0</v>
      </c>
      <c r="M36" s="223">
        <f>M$5*US_CO2!N36/SUM(US_CO2!N$8:N$281)</f>
        <v>3.9156039218906837E-3</v>
      </c>
      <c r="N36" s="223">
        <f>N$5*US_CO2!M36/SUM(US_CO2!M$8:M$281)</f>
        <v>1.473044645530277E-4</v>
      </c>
    </row>
    <row r="37" spans="1:14">
      <c r="A37" s="23" t="s">
        <v>143</v>
      </c>
      <c r="B37" s="209">
        <v>233262</v>
      </c>
      <c r="L37" s="223">
        <f>L$5*US_CO2!L37/SUM(US_CO2!L$8:L$281)</f>
        <v>0</v>
      </c>
      <c r="M37" s="223">
        <f>M$5*US_CO2!N37/SUM(US_CO2!N$8:N$281)</f>
        <v>3.7458936735789727E-3</v>
      </c>
      <c r="N37" s="223">
        <f>N$5*US_CO2!M37/SUM(US_CO2!M$8:M$281)</f>
        <v>4.6457561897493354E-4</v>
      </c>
    </row>
    <row r="38" spans="1:14">
      <c r="A38" s="23" t="s">
        <v>144</v>
      </c>
      <c r="B38" s="209">
        <v>233293</v>
      </c>
      <c r="L38" s="223">
        <f>L$5*US_CO2!L38/SUM(US_CO2!L$8:L$281)</f>
        <v>0</v>
      </c>
      <c r="M38" s="223">
        <f>M$5*US_CO2!N38/SUM(US_CO2!N$8:N$281)</f>
        <v>7.2280208166493817E-3</v>
      </c>
      <c r="N38" s="223">
        <f>N$5*US_CO2!M38/SUM(US_CO2!M$8:M$281)</f>
        <v>1.4730446455302772E-3</v>
      </c>
    </row>
    <row r="39" spans="1:14">
      <c r="A39" s="23" t="s">
        <v>145</v>
      </c>
      <c r="B39" s="209" t="s">
        <v>146</v>
      </c>
      <c r="L39" s="223">
        <f>L$5*US_CO2!L39/SUM(US_CO2!L$8:L$281)</f>
        <v>0</v>
      </c>
      <c r="M39" s="223">
        <f>M$5*US_CO2!N39/SUM(US_CO2!N$8:N$281)</f>
        <v>5.7660590390244014E-3</v>
      </c>
      <c r="N39" s="223">
        <f>N$5*US_CO2!M39/SUM(US_CO2!M$8:M$281)</f>
        <v>7.1386009744928809E-4</v>
      </c>
    </row>
    <row r="40" spans="1:14">
      <c r="A40" s="23" t="s">
        <v>147</v>
      </c>
      <c r="B40" s="209" t="s">
        <v>148</v>
      </c>
      <c r="L40" s="223">
        <f>L$5*US_CO2!L40/SUM(US_CO2!L$8:L$281)</f>
        <v>0</v>
      </c>
      <c r="M40" s="223">
        <f>M$5*US_CO2!N40/SUM(US_CO2!N$8:N$281)</f>
        <v>8.0050074956668545E-3</v>
      </c>
      <c r="N40" s="223">
        <f>N$5*US_CO2!M40/SUM(US_CO2!M$8:M$281)</f>
        <v>9.0648901263401657E-4</v>
      </c>
    </row>
    <row r="41" spans="1:14">
      <c r="A41" s="23" t="s">
        <v>149</v>
      </c>
      <c r="B41" s="209">
        <v>233411</v>
      </c>
      <c r="L41" s="223">
        <f>L$5*US_CO2!L41/SUM(US_CO2!L$8:L$281)</f>
        <v>0</v>
      </c>
      <c r="M41" s="223">
        <f>M$5*US_CO2!N41/SUM(US_CO2!N$8:N$281)</f>
        <v>1.2777341466263647E-2</v>
      </c>
      <c r="N41" s="223">
        <f>N$5*US_CO2!M41/SUM(US_CO2!M$8:M$281)</f>
        <v>1.8243091379259587E-3</v>
      </c>
    </row>
    <row r="42" spans="1:14">
      <c r="A42" s="23" t="s">
        <v>150</v>
      </c>
      <c r="B42" s="209">
        <v>233412</v>
      </c>
      <c r="L42" s="223">
        <f>L$5*US_CO2!L42/SUM(US_CO2!L$8:L$281)</f>
        <v>0</v>
      </c>
      <c r="M42" s="223">
        <f>M$5*US_CO2!N42/SUM(US_CO2!N$8:N$281)</f>
        <v>2.0487911904618619E-3</v>
      </c>
      <c r="N42" s="223">
        <f>N$5*US_CO2!M42/SUM(US_CO2!M$8:M$281)</f>
        <v>2.9460892910605541E-4</v>
      </c>
    </row>
    <row r="43" spans="1:14">
      <c r="A43" s="23" t="s">
        <v>151</v>
      </c>
      <c r="B43" s="209" t="s">
        <v>152</v>
      </c>
      <c r="L43" s="223">
        <f>L$5*US_CO2!L43/SUM(US_CO2!L$8:L$281)</f>
        <v>0</v>
      </c>
      <c r="M43" s="223">
        <f>M$5*US_CO2!N43/SUM(US_CO2!N$8:N$281)</f>
        <v>9.518086817964037E-3</v>
      </c>
      <c r="N43" s="223">
        <f>N$5*US_CO2!M43/SUM(US_CO2!M$8:M$281)</f>
        <v>1.5976868847674543E-3</v>
      </c>
    </row>
    <row r="44" spans="1:14">
      <c r="A44" s="23" t="s">
        <v>153</v>
      </c>
      <c r="B44" s="209">
        <v>321100</v>
      </c>
      <c r="L44" s="223">
        <f>L$5*US_CO2!L44/SUM(US_CO2!L$8:L$281)</f>
        <v>0</v>
      </c>
      <c r="M44" s="223">
        <f>M$5*US_CO2!N44/SUM(US_CO2!N$8:N$281)</f>
        <v>3.7418042700051969E-4</v>
      </c>
      <c r="N44" s="223">
        <f>N$5*US_CO2!M44/SUM(US_CO2!M$8:M$281)</f>
        <v>3.2892754581547964E-4</v>
      </c>
    </row>
    <row r="45" spans="1:14">
      <c r="A45" s="23" t="s">
        <v>154</v>
      </c>
      <c r="B45" s="209">
        <v>321200</v>
      </c>
      <c r="L45" s="223">
        <f>L$5*US_CO2!L45/SUM(US_CO2!L$8:L$281)</f>
        <v>0</v>
      </c>
      <c r="M45" s="223">
        <f>M$5*US_CO2!N45/SUM(US_CO2!N$8:N$281)</f>
        <v>7.9129959152568908E-4</v>
      </c>
      <c r="N45" s="223">
        <f>N$5*US_CO2!M45/SUM(US_CO2!M$8:M$281)</f>
        <v>1.206067667990092E-3</v>
      </c>
    </row>
    <row r="46" spans="1:14">
      <c r="A46" s="23" t="s">
        <v>155</v>
      </c>
      <c r="B46" s="209">
        <v>321910</v>
      </c>
      <c r="L46" s="223">
        <f>L$5*US_CO2!L46/SUM(US_CO2!L$8:L$281)</f>
        <v>0</v>
      </c>
      <c r="M46" s="223">
        <f>M$5*US_CO2!N46/SUM(US_CO2!N$8:N$281)</f>
        <v>1.8197845903303962E-4</v>
      </c>
      <c r="N46" s="223">
        <f>N$5*US_CO2!M46/SUM(US_CO2!M$8:M$281)</f>
        <v>3.9471305497857561E-4</v>
      </c>
    </row>
    <row r="47" spans="1:14">
      <c r="A47" s="23" t="s">
        <v>156</v>
      </c>
      <c r="B47" s="209" t="s">
        <v>157</v>
      </c>
      <c r="L47" s="223">
        <f>L$5*US_CO2!L47/SUM(US_CO2!L$8:L$281)</f>
        <v>0</v>
      </c>
      <c r="M47" s="223">
        <f>M$5*US_CO2!N47/SUM(US_CO2!N$8:N$281)</f>
        <v>3.8849333950873624E-4</v>
      </c>
      <c r="N47" s="223">
        <f>N$5*US_CO2!M47/SUM(US_CO2!M$8:M$281)</f>
        <v>3.4537392310625355E-4</v>
      </c>
    </row>
    <row r="48" spans="1:14">
      <c r="A48" s="23" t="s">
        <v>158</v>
      </c>
      <c r="B48" s="209">
        <v>327100</v>
      </c>
      <c r="L48" s="223">
        <f>L$5*US_CO2!L48/SUM(US_CO2!L$8:L$281)</f>
        <v>0</v>
      </c>
      <c r="M48" s="223">
        <f>M$5*US_CO2!N48/SUM(US_CO2!N$8:N$281)</f>
        <v>2.780794430167796E-4</v>
      </c>
      <c r="N48" s="223">
        <f>N$5*US_CO2!M48/SUM(US_CO2!M$8:M$281)</f>
        <v>1.5913365599805847E-3</v>
      </c>
    </row>
    <row r="49" spans="1:22">
      <c r="A49" s="23" t="s">
        <v>159</v>
      </c>
      <c r="B49" s="209">
        <v>327200</v>
      </c>
      <c r="L49" s="223">
        <f>L$5*US_CO2!L49/SUM(US_CO2!L$8:L$281)</f>
        <v>0</v>
      </c>
      <c r="M49" s="223">
        <f>M$5*US_CO2!N49/SUM(US_CO2!N$8:N$281)</f>
        <v>0</v>
      </c>
      <c r="N49" s="223">
        <f>N$5*US_CO2!M49/SUM(US_CO2!M$8:M$281)</f>
        <v>4.0841836938755385E-3</v>
      </c>
    </row>
    <row r="50" spans="1:22">
      <c r="A50" s="23" t="s">
        <v>160</v>
      </c>
      <c r="B50" s="209">
        <v>327310</v>
      </c>
      <c r="L50" s="223">
        <f>L$5*US_CO2!L50/SUM(US_CO2!L$8:L$281)</f>
        <v>5.9416636658264313E-2</v>
      </c>
      <c r="M50" s="223">
        <f>M$5*US_CO2!N50/SUM(US_CO2!N$8:N$281)</f>
        <v>5.0299663957446904E-4</v>
      </c>
      <c r="N50" s="223">
        <f>N$5*US_CO2!M50/SUM(US_CO2!M$8:M$281)</f>
        <v>5.2080194754117615E-4</v>
      </c>
    </row>
    <row r="51" spans="1:22">
      <c r="A51" s="23" t="s">
        <v>161</v>
      </c>
      <c r="B51" s="209">
        <v>327320</v>
      </c>
      <c r="L51" s="223">
        <f>L$5*US_CO2!L51/SUM(US_CO2!L$8:L$281)</f>
        <v>0</v>
      </c>
      <c r="M51" s="223">
        <f>M$5*US_CO2!N51/SUM(US_CO2!N$8:N$281)</f>
        <v>2.5558772336101068E-4</v>
      </c>
      <c r="N51" s="223">
        <f>N$5*US_CO2!M51/SUM(US_CO2!M$8:M$281)</f>
        <v>1.4081904085761696E-3</v>
      </c>
    </row>
    <row r="52" spans="1:22">
      <c r="A52" s="23" t="s">
        <v>162</v>
      </c>
      <c r="B52" s="209">
        <v>327330</v>
      </c>
      <c r="L52" s="223">
        <f>L$5*US_CO2!L52/SUM(US_CO2!L$8:L$281)</f>
        <v>0</v>
      </c>
      <c r="M52" s="223">
        <f>M$5*US_CO2!N52/SUM(US_CO2!N$8:N$281)</f>
        <v>5.7251650032866385E-5</v>
      </c>
      <c r="N52" s="223">
        <f>N$5*US_CO2!M52/SUM(US_CO2!M$8:M$281)</f>
        <v>2.8896392777141047E-4</v>
      </c>
    </row>
    <row r="53" spans="1:22">
      <c r="A53" s="23" t="s">
        <v>163</v>
      </c>
      <c r="B53" s="209">
        <v>327390</v>
      </c>
      <c r="L53" s="223">
        <f>L$5*US_CO2!L53/SUM(US_CO2!L$8:L$281)</f>
        <v>0</v>
      </c>
      <c r="M53" s="223">
        <f>M$5*US_CO2!N53/SUM(US_CO2!N$8:N$281)</f>
        <v>5.7251650032866385E-5</v>
      </c>
      <c r="N53" s="223">
        <f>N$5*US_CO2!M53/SUM(US_CO2!M$8:M$281)</f>
        <v>2.9710375672271786E-4</v>
      </c>
    </row>
    <row r="54" spans="1:22">
      <c r="A54" s="23" t="s">
        <v>164</v>
      </c>
      <c r="B54" s="209">
        <v>327400</v>
      </c>
      <c r="L54" s="223">
        <f>L$5*US_CO2!L54/SUM(US_CO2!L$8:L$281)</f>
        <v>2.1606049693914293E-2</v>
      </c>
      <c r="M54" s="223">
        <f>M$5*US_CO2!N54/SUM(US_CO2!N$8:N$281)</f>
        <v>4.9481783242691661E-4</v>
      </c>
      <c r="N54" s="223">
        <f>N$5*US_CO2!M54/SUM(US_CO2!M$8:M$281)</f>
        <v>2.165439676618574E-3</v>
      </c>
    </row>
    <row r="55" spans="1:22">
      <c r="A55" s="23" t="s">
        <v>165</v>
      </c>
      <c r="B55" s="209">
        <v>327910</v>
      </c>
      <c r="L55" s="223">
        <f>L$5*US_CO2!L55/SUM(US_CO2!L$8:L$281)</f>
        <v>0</v>
      </c>
      <c r="M55" s="223">
        <f>M$5*US_CO2!N55/SUM(US_CO2!N$8:N$281)</f>
        <v>2.0447017868880857E-5</v>
      </c>
      <c r="N55" s="223">
        <f>N$5*US_CO2!M55/SUM(US_CO2!M$8:M$281)</f>
        <v>1.180275197939564E-4</v>
      </c>
    </row>
    <row r="56" spans="1:22">
      <c r="A56" s="23" t="s">
        <v>166</v>
      </c>
      <c r="B56" s="209">
        <v>327991</v>
      </c>
      <c r="L56" s="223">
        <f>L$5*US_CO2!L56/SUM(US_CO2!L$8:L$281)</f>
        <v>0</v>
      </c>
      <c r="M56" s="223">
        <f>M$5*US_CO2!N56/SUM(US_CO2!N$8:N$281)</f>
        <v>2.2491719655768942E-5</v>
      </c>
      <c r="N56" s="223">
        <f>N$5*US_CO2!M56/SUM(US_CO2!M$8:M$281)</f>
        <v>1.0988769084264906E-4</v>
      </c>
    </row>
    <row r="57" spans="1:22">
      <c r="A57" s="23" t="s">
        <v>167</v>
      </c>
      <c r="B57" s="209">
        <v>327992</v>
      </c>
      <c r="L57" s="223">
        <f>L$5*US_CO2!L57/SUM(US_CO2!L$8:L$281)</f>
        <v>0</v>
      </c>
      <c r="M57" s="223">
        <f>M$5*US_CO2!N57/SUM(US_CO2!N$8:N$281)</f>
        <v>8.5877475049299598E-5</v>
      </c>
      <c r="N57" s="223">
        <f>N$5*US_CO2!M57/SUM(US_CO2!M$8:M$281)</f>
        <v>4.8838973707844037E-4</v>
      </c>
    </row>
    <row r="58" spans="1:22">
      <c r="A58" s="23" t="s">
        <v>168</v>
      </c>
      <c r="B58" s="209">
        <v>327993</v>
      </c>
      <c r="L58" s="223">
        <f>L$5*US_CO2!L58/SUM(US_CO2!L$8:L$281)</f>
        <v>0</v>
      </c>
      <c r="M58" s="223">
        <f>M$5*US_CO2!N58/SUM(US_CO2!N$8:N$281)</f>
        <v>1.6971024831171109E-4</v>
      </c>
      <c r="N58" s="223">
        <f>N$5*US_CO2!M58/SUM(US_CO2!M$8:M$281)</f>
        <v>9.0455075099256897E-4</v>
      </c>
    </row>
    <row r="59" spans="1:22">
      <c r="A59" s="23" t="s">
        <v>169</v>
      </c>
      <c r="B59" s="209">
        <v>327999</v>
      </c>
      <c r="L59" s="223">
        <f>L$5*US_CO2!L59/SUM(US_CO2!L$8:L$281)</f>
        <v>0</v>
      </c>
      <c r="M59" s="223">
        <f>M$5*US_CO2!N59/SUM(US_CO2!N$8:N$281)</f>
        <v>4.4983439311537885E-5</v>
      </c>
      <c r="N59" s="223">
        <f>N$5*US_CO2!M59/SUM(US_CO2!M$8:M$281)</f>
        <v>2.482647830148738E-4</v>
      </c>
    </row>
    <row r="60" spans="1:22">
      <c r="A60" s="23" t="s">
        <v>170</v>
      </c>
      <c r="B60" s="209">
        <v>331110</v>
      </c>
      <c r="L60" s="223">
        <f>L$5*US_CO2!L60/SUM(US_CO2!L$8:L$281)</f>
        <v>5.4015124234785732E-3</v>
      </c>
      <c r="M60" s="223">
        <f>M$5*US_CO2!N60/SUM(US_CO2!N$8:N$281)</f>
        <v>1.1345511359014395E-3</v>
      </c>
      <c r="N60" s="223">
        <f>N$5*US_CO2!M60/SUM(US_CO2!M$8:M$281)</f>
        <v>8.7165799641102104E-3</v>
      </c>
      <c r="V60" s="223">
        <f>V5</f>
        <v>0</v>
      </c>
    </row>
    <row r="61" spans="1:22">
      <c r="A61" s="23" t="s">
        <v>171</v>
      </c>
      <c r="B61" s="209">
        <v>331200</v>
      </c>
      <c r="L61" s="223">
        <f>L$5*US_CO2!L61/SUM(US_CO2!L$8:L$281)</f>
        <v>0</v>
      </c>
      <c r="M61" s="223">
        <f>M$5*US_CO2!N61/SUM(US_CO2!N$8:N$281)</f>
        <v>2.8333724761163463E-5</v>
      </c>
      <c r="N61" s="223">
        <f>N$5*US_CO2!M61/SUM(US_CO2!M$8:M$281)</f>
        <v>6.8526572044891592E-4</v>
      </c>
    </row>
    <row r="62" spans="1:22">
      <c r="A62" s="23" t="s">
        <v>172</v>
      </c>
      <c r="B62" s="209" t="s">
        <v>173</v>
      </c>
      <c r="L62" s="223">
        <f>L$5*US_CO2!L62/SUM(US_CO2!L$8:L$281)</f>
        <v>0</v>
      </c>
      <c r="M62" s="223">
        <f>M$5*US_CO2!N62/SUM(US_CO2!N$8:N$281)</f>
        <v>9.610098398374002E-5</v>
      </c>
      <c r="N62" s="223">
        <f>N$5*US_CO2!M62/SUM(US_CO2!M$8:M$281)</f>
        <v>1.1786570391721354E-3</v>
      </c>
    </row>
    <row r="63" spans="1:22">
      <c r="A63" s="23" t="s">
        <v>174</v>
      </c>
      <c r="B63" s="209">
        <v>331314</v>
      </c>
      <c r="L63" s="223">
        <f>L$5*US_CO2!L63/SUM(US_CO2!L$8:L$281)</f>
        <v>0</v>
      </c>
      <c r="M63" s="223">
        <f>M$5*US_CO2!N63/SUM(US_CO2!N$8:N$281)</f>
        <v>1.001903875575162E-4</v>
      </c>
      <c r="N63" s="223">
        <f>N$5*US_CO2!M63/SUM(US_CO2!M$8:M$281)</f>
        <v>4.6598068990526281E-4</v>
      </c>
    </row>
    <row r="64" spans="1:22">
      <c r="A64" s="23" t="s">
        <v>175</v>
      </c>
      <c r="B64" s="209" t="s">
        <v>176</v>
      </c>
      <c r="L64" s="223">
        <f>L$5*US_CO2!L64/SUM(US_CO2!L$8:L$281)</f>
        <v>0</v>
      </c>
      <c r="M64" s="223">
        <f>M$5*US_CO2!N64/SUM(US_CO2!N$8:N$281)</f>
        <v>1.6971024831171109E-4</v>
      </c>
      <c r="N64" s="223">
        <f>N$5*US_CO2!M64/SUM(US_CO2!M$8:M$281)</f>
        <v>1.4527633273517017E-3</v>
      </c>
    </row>
    <row r="65" spans="1:14">
      <c r="A65" s="23" t="s">
        <v>177</v>
      </c>
      <c r="B65" s="209">
        <v>331411</v>
      </c>
      <c r="L65" s="223">
        <f>L$5*US_CO2!L65/SUM(US_CO2!L$8:L$281)</f>
        <v>0</v>
      </c>
      <c r="M65" s="223">
        <f>M$5*US_CO2!N65/SUM(US_CO2!N$8:N$281)</f>
        <v>4.0894035737761705E-6</v>
      </c>
      <c r="N65" s="223">
        <f>N$5*US_CO2!M65/SUM(US_CO2!M$8:M$281)</f>
        <v>3.6741906713431238E-5</v>
      </c>
    </row>
    <row r="66" spans="1:14">
      <c r="A66" s="23" t="s">
        <v>178</v>
      </c>
      <c r="B66" s="209">
        <v>331419</v>
      </c>
      <c r="L66" s="223">
        <f>L$5*US_CO2!L66/SUM(US_CO2!L$8:L$281)</f>
        <v>0</v>
      </c>
      <c r="M66" s="223">
        <f>M$5*US_CO2!N66/SUM(US_CO2!N$8:N$281)</f>
        <v>2.6581123229545114E-5</v>
      </c>
      <c r="N66" s="223">
        <f>N$5*US_CO2!M66/SUM(US_CO2!M$8:M$281)</f>
        <v>2.653582151525589E-4</v>
      </c>
    </row>
    <row r="67" spans="1:14">
      <c r="A67" s="23" t="s">
        <v>179</v>
      </c>
      <c r="B67" s="209">
        <v>331420</v>
      </c>
      <c r="L67" s="223">
        <f>L$5*US_CO2!L67/SUM(US_CO2!L$8:L$281)</f>
        <v>0</v>
      </c>
      <c r="M67" s="223">
        <f>M$5*US_CO2!N67/SUM(US_CO2!N$8:N$281)</f>
        <v>3.6804632163985542E-5</v>
      </c>
      <c r="N67" s="223">
        <f>N$5*US_CO2!M67/SUM(US_CO2!M$8:M$281)</f>
        <v>3.2251229226234085E-4</v>
      </c>
    </row>
    <row r="68" spans="1:14">
      <c r="A68" s="23" t="s">
        <v>180</v>
      </c>
      <c r="B68" s="209">
        <v>331490</v>
      </c>
      <c r="L68" s="223">
        <f>L$5*US_CO2!L68/SUM(US_CO2!L$8:L$281)</f>
        <v>0</v>
      </c>
      <c r="M68" s="223">
        <f>M$5*US_CO2!N68/SUM(US_CO2!N$8:N$281)</f>
        <v>5.5206948245978306E-5</v>
      </c>
      <c r="N68" s="223">
        <f>N$5*US_CO2!M68/SUM(US_CO2!M$8:M$281)</f>
        <v>5.2663399622584768E-4</v>
      </c>
    </row>
    <row r="69" spans="1:14">
      <c r="A69" s="23" t="s">
        <v>181</v>
      </c>
      <c r="B69" s="209">
        <v>331510</v>
      </c>
      <c r="L69" s="223">
        <f>L$5*US_CO2!L69/SUM(US_CO2!L$8:L$281)</f>
        <v>0</v>
      </c>
      <c r="M69" s="223">
        <f>M$5*US_CO2!N69/SUM(US_CO2!N$8:N$281)</f>
        <v>1.0836919470506855E-4</v>
      </c>
      <c r="N69" s="223">
        <f>N$5*US_CO2!M69/SUM(US_CO2!M$8:M$281)</f>
        <v>6.3044446281300274E-4</v>
      </c>
    </row>
    <row r="70" spans="1:14">
      <c r="A70" s="23" t="s">
        <v>182</v>
      </c>
      <c r="B70" s="209">
        <v>331520</v>
      </c>
      <c r="L70" s="223">
        <f>L$5*US_CO2!L70/SUM(US_CO2!L$8:L$281)</f>
        <v>0</v>
      </c>
      <c r="M70" s="223">
        <f>M$5*US_CO2!N70/SUM(US_CO2!N$8:N$281)</f>
        <v>8.7922176836187677E-5</v>
      </c>
      <c r="N70" s="223">
        <f>N$5*US_CO2!M70/SUM(US_CO2!M$8:M$281)</f>
        <v>7.6749760690278585E-4</v>
      </c>
    </row>
    <row r="71" spans="1:14">
      <c r="A71" s="23" t="s">
        <v>183</v>
      </c>
      <c r="B71" s="209" t="s">
        <v>184</v>
      </c>
      <c r="L71" s="223">
        <f>L$5*US_CO2!L71/SUM(US_CO2!L$8:L$281)</f>
        <v>0</v>
      </c>
      <c r="M71" s="223">
        <f>M$5*US_CO2!N71/SUM(US_CO2!N$8:N$281)</f>
        <v>1.1245859827884469E-4</v>
      </c>
      <c r="N71" s="223">
        <f>N$5*US_CO2!M71/SUM(US_CO2!M$8:M$281)</f>
        <v>7.3884161220461909E-4</v>
      </c>
    </row>
    <row r="72" spans="1:14">
      <c r="A72" s="23" t="s">
        <v>185</v>
      </c>
      <c r="B72" s="209">
        <v>332114</v>
      </c>
      <c r="L72" s="223">
        <f>L$5*US_CO2!L72/SUM(US_CO2!L$8:L$281)</f>
        <v>0</v>
      </c>
      <c r="M72" s="223">
        <f>M$5*US_CO2!N72/SUM(US_CO2!N$8:N$281)</f>
        <v>3.475993037709745E-5</v>
      </c>
      <c r="N72" s="223">
        <f>N$5*US_CO2!M72/SUM(US_CO2!M$8:M$281)</f>
        <v>2.0310785355425782E-4</v>
      </c>
    </row>
    <row r="73" spans="1:14">
      <c r="A73" s="23" t="s">
        <v>186</v>
      </c>
      <c r="B73" s="209" t="s">
        <v>187</v>
      </c>
      <c r="L73" s="223">
        <f>L$5*US_CO2!L73/SUM(US_CO2!L$8:L$281)</f>
        <v>0</v>
      </c>
      <c r="M73" s="223">
        <f>M$5*US_CO2!N73/SUM(US_CO2!N$8:N$281)</f>
        <v>3.0670526803321285E-5</v>
      </c>
      <c r="N73" s="223">
        <f>N$5*US_CO2!M73/SUM(US_CO2!M$8:M$281)</f>
        <v>1.9133348523227189E-4</v>
      </c>
    </row>
    <row r="74" spans="1:14">
      <c r="A74" s="23" t="s">
        <v>188</v>
      </c>
      <c r="B74" s="209">
        <v>332200</v>
      </c>
      <c r="L74" s="223">
        <f>L$5*US_CO2!L74/SUM(US_CO2!L$8:L$281)</f>
        <v>0</v>
      </c>
      <c r="M74" s="223">
        <f>M$5*US_CO2!N74/SUM(US_CO2!N$8:N$281)</f>
        <v>3.2715228590209364E-5</v>
      </c>
      <c r="N74" s="223">
        <f>N$5*US_CO2!M74/SUM(US_CO2!M$8:M$281)</f>
        <v>2.0016426147376136E-4</v>
      </c>
    </row>
    <row r="75" spans="1:14">
      <c r="A75" s="23" t="s">
        <v>189</v>
      </c>
      <c r="B75" s="209">
        <v>332310</v>
      </c>
      <c r="L75" s="223">
        <f>L$5*US_CO2!L75/SUM(US_CO2!L$8:L$281)</f>
        <v>0</v>
      </c>
      <c r="M75" s="223">
        <f>M$5*US_CO2!N75/SUM(US_CO2!N$8:N$281)</f>
        <v>8.1788071475523427E-5</v>
      </c>
      <c r="N75" s="223">
        <f>N$5*US_CO2!M75/SUM(US_CO2!M$8:M$281)</f>
        <v>4.4448240415497013E-4</v>
      </c>
    </row>
    <row r="76" spans="1:14">
      <c r="A76" s="23" t="s">
        <v>190</v>
      </c>
      <c r="B76" s="209">
        <v>332320</v>
      </c>
      <c r="L76" s="223">
        <f>L$5*US_CO2!L76/SUM(US_CO2!L$8:L$281)</f>
        <v>0</v>
      </c>
      <c r="M76" s="223">
        <f>M$5*US_CO2!N76/SUM(US_CO2!N$8:N$281)</f>
        <v>8.1788071475523427E-5</v>
      </c>
      <c r="N76" s="223">
        <f>N$5*US_CO2!M76/SUM(US_CO2!M$8:M$281)</f>
        <v>4.4742599623546656E-4</v>
      </c>
    </row>
    <row r="77" spans="1:14">
      <c r="A77" s="23" t="s">
        <v>191</v>
      </c>
      <c r="B77" s="209">
        <v>332410</v>
      </c>
      <c r="L77" s="223">
        <f>L$5*US_CO2!L77/SUM(US_CO2!L$8:L$281)</f>
        <v>0</v>
      </c>
      <c r="M77" s="223">
        <f>M$5*US_CO2!N77/SUM(US_CO2!N$8:N$281)</f>
        <v>6.134105360664257E-6</v>
      </c>
      <c r="N77" s="223">
        <f>N$5*US_CO2!M77/SUM(US_CO2!M$8:M$281)</f>
        <v>4.7097473287943843E-5</v>
      </c>
    </row>
    <row r="78" spans="1:14">
      <c r="A78" s="23" t="s">
        <v>192</v>
      </c>
      <c r="B78" s="209">
        <v>332420</v>
      </c>
      <c r="L78" s="223">
        <f>L$5*US_CO2!L78/SUM(US_CO2!L$8:L$281)</f>
        <v>0</v>
      </c>
      <c r="M78" s="223">
        <f>M$5*US_CO2!N78/SUM(US_CO2!N$8:N$281)</f>
        <v>2.2491719655768942E-5</v>
      </c>
      <c r="N78" s="223">
        <f>N$5*US_CO2!M78/SUM(US_CO2!M$8:M$281)</f>
        <v>1.2657445946134908E-4</v>
      </c>
    </row>
    <row r="79" spans="1:14">
      <c r="A79" s="23" t="s">
        <v>193</v>
      </c>
      <c r="B79" s="209">
        <v>332430</v>
      </c>
      <c r="L79" s="223">
        <f>L$5*US_CO2!L79/SUM(US_CO2!L$8:L$281)</f>
        <v>0</v>
      </c>
      <c r="M79" s="223">
        <f>M$5*US_CO2!N79/SUM(US_CO2!N$8:N$281)</f>
        <v>6.134105360664257E-5</v>
      </c>
      <c r="N79" s="223">
        <f>N$5*US_CO2!M79/SUM(US_CO2!M$8:M$281)</f>
        <v>3.9444133878652974E-4</v>
      </c>
    </row>
    <row r="80" spans="1:14">
      <c r="A80" s="23" t="s">
        <v>194</v>
      </c>
      <c r="B80" s="209">
        <v>332500</v>
      </c>
      <c r="L80" s="223">
        <f>L$5*US_CO2!L80/SUM(US_CO2!L$8:L$281)</f>
        <v>0</v>
      </c>
      <c r="M80" s="223">
        <f>M$5*US_CO2!N80/SUM(US_CO2!N$8:N$281)</f>
        <v>2.2491719655768942E-5</v>
      </c>
      <c r="N80" s="223">
        <f>N$5*US_CO2!M80/SUM(US_CO2!M$8:M$281)</f>
        <v>1.1480009113936313E-4</v>
      </c>
    </row>
    <row r="81" spans="1:14">
      <c r="A81" s="23" t="s">
        <v>195</v>
      </c>
      <c r="B81" s="209">
        <v>332600</v>
      </c>
      <c r="L81" s="223">
        <f>L$5*US_CO2!L81/SUM(US_CO2!L$8:L$281)</f>
        <v>0</v>
      </c>
      <c r="M81" s="223">
        <f>M$5*US_CO2!N81/SUM(US_CO2!N$8:N$281)</f>
        <v>3.2715228590209364E-5</v>
      </c>
      <c r="N81" s="223">
        <f>N$5*US_CO2!M81/SUM(US_CO2!M$8:M$281)</f>
        <v>1.8838989315177537E-4</v>
      </c>
    </row>
    <row r="82" spans="1:14">
      <c r="A82" s="23" t="s">
        <v>196</v>
      </c>
      <c r="B82" s="209">
        <v>332710</v>
      </c>
      <c r="L82" s="223">
        <f>L$5*US_CO2!L82/SUM(US_CO2!L$8:L$281)</f>
        <v>0</v>
      </c>
      <c r="M82" s="223">
        <f>M$5*US_CO2!N82/SUM(US_CO2!N$8:N$281)</f>
        <v>1.8197845903303962E-4</v>
      </c>
      <c r="N82" s="223">
        <f>N$5*US_CO2!M82/SUM(US_CO2!M$8:M$281)</f>
        <v>3.7972337838404734E-4</v>
      </c>
    </row>
    <row r="83" spans="1:14">
      <c r="A83" s="23" t="s">
        <v>197</v>
      </c>
      <c r="B83" s="209">
        <v>332720</v>
      </c>
      <c r="L83" s="223">
        <f>L$5*US_CO2!L83/SUM(US_CO2!L$8:L$281)</f>
        <v>0</v>
      </c>
      <c r="M83" s="223">
        <f>M$5*US_CO2!N83/SUM(US_CO2!N$8:N$281)</f>
        <v>5.7251650032866385E-5</v>
      </c>
      <c r="N83" s="223">
        <f>N$5*US_CO2!M83/SUM(US_CO2!M$8:M$281)</f>
        <v>3.0613357637163503E-4</v>
      </c>
    </row>
    <row r="84" spans="1:14">
      <c r="A84" s="23" t="s">
        <v>198</v>
      </c>
      <c r="B84" s="209">
        <v>332800</v>
      </c>
      <c r="L84" s="223">
        <f>L$5*US_CO2!L84/SUM(US_CO2!L$8:L$281)</f>
        <v>0</v>
      </c>
      <c r="M84" s="223">
        <f>M$5*US_CO2!N84/SUM(US_CO2!N$8:N$281)</f>
        <v>5.5820358782044744E-4</v>
      </c>
      <c r="N84" s="223">
        <f>N$5*US_CO2!M84/SUM(US_CO2!M$8:M$281)</f>
        <v>1.6866782621244893E-3</v>
      </c>
    </row>
    <row r="85" spans="1:14">
      <c r="A85" s="23" t="s">
        <v>199</v>
      </c>
      <c r="B85" s="209" t="s">
        <v>200</v>
      </c>
      <c r="L85" s="223">
        <f>L$5*US_CO2!L85/SUM(US_CO2!L$8:L$281)</f>
        <v>0</v>
      </c>
      <c r="M85" s="223">
        <f>M$5*US_CO2!N85/SUM(US_CO2!N$8:N$281)</f>
        <v>3.2715228590209364E-5</v>
      </c>
      <c r="N85" s="223">
        <f>N$5*US_CO2!M85/SUM(US_CO2!M$8:M$281)</f>
        <v>2.0605144563475434E-4</v>
      </c>
    </row>
    <row r="86" spans="1:14">
      <c r="A86" s="23" t="s">
        <v>201</v>
      </c>
      <c r="B86" s="209">
        <v>332913</v>
      </c>
      <c r="L86" s="223">
        <f>L$5*US_CO2!L86/SUM(US_CO2!L$8:L$281)</f>
        <v>0</v>
      </c>
      <c r="M86" s="223">
        <f>M$5*US_CO2!N86/SUM(US_CO2!N$8:N$281)</f>
        <v>4.0894035737761705E-6</v>
      </c>
      <c r="N86" s="223">
        <f>N$5*US_CO2!M86/SUM(US_CO2!M$8:M$281)</f>
        <v>2.6492328724468415E-5</v>
      </c>
    </row>
    <row r="87" spans="1:14">
      <c r="A87" s="23" t="s">
        <v>202</v>
      </c>
      <c r="B87" s="209">
        <v>332991</v>
      </c>
      <c r="L87" s="223">
        <f>L$5*US_CO2!L87/SUM(US_CO2!L$8:L$281)</f>
        <v>0</v>
      </c>
      <c r="M87" s="223">
        <f>M$5*US_CO2!N87/SUM(US_CO2!N$8:N$281)</f>
        <v>2.2491719655768942E-5</v>
      </c>
      <c r="N87" s="223">
        <f>N$5*US_CO2!M87/SUM(US_CO2!M$8:M$281)</f>
        <v>1.589539723468105E-4</v>
      </c>
    </row>
    <row r="88" spans="1:14">
      <c r="A88" s="23" t="s">
        <v>203</v>
      </c>
      <c r="B88" s="209" t="s">
        <v>204</v>
      </c>
      <c r="L88" s="223">
        <f>L$5*US_CO2!L88/SUM(US_CO2!L$8:L$281)</f>
        <v>0</v>
      </c>
      <c r="M88" s="223">
        <f>M$5*US_CO2!N88/SUM(US_CO2!N$8:N$281)</f>
        <v>1.8402316081992771E-5</v>
      </c>
      <c r="N88" s="223">
        <f>N$5*US_CO2!M88/SUM(US_CO2!M$8:M$281)</f>
        <v>1.0596931489787366E-4</v>
      </c>
    </row>
    <row r="89" spans="1:14">
      <c r="A89" s="23" t="s">
        <v>205</v>
      </c>
      <c r="B89" s="209">
        <v>332996</v>
      </c>
      <c r="L89" s="223">
        <f>L$5*US_CO2!L89/SUM(US_CO2!L$8:L$281)</f>
        <v>0</v>
      </c>
      <c r="M89" s="223">
        <f>M$5*US_CO2!N89/SUM(US_CO2!N$8:N$281)</f>
        <v>1.6357614295104682E-5</v>
      </c>
      <c r="N89" s="223">
        <f>N$5*US_CO2!M89/SUM(US_CO2!M$8:M$281)</f>
        <v>9.7138538656384177E-5</v>
      </c>
    </row>
    <row r="90" spans="1:14">
      <c r="A90" s="23" t="s">
        <v>206</v>
      </c>
      <c r="B90" s="209" t="s">
        <v>207</v>
      </c>
      <c r="L90" s="223">
        <f>L$5*US_CO2!L90/SUM(US_CO2!L$8:L$281)</f>
        <v>0</v>
      </c>
      <c r="M90" s="223">
        <f>M$5*US_CO2!N90/SUM(US_CO2!N$8:N$281)</f>
        <v>1.410844232952779E-4</v>
      </c>
      <c r="N90" s="223">
        <f>N$5*US_CO2!M90/SUM(US_CO2!M$8:M$281)</f>
        <v>3.5028745757908233E-4</v>
      </c>
    </row>
    <row r="91" spans="1:14">
      <c r="A91" s="23" t="s">
        <v>208</v>
      </c>
      <c r="B91" s="209">
        <v>333111</v>
      </c>
      <c r="L91" s="223">
        <f>L$5*US_CO2!L91/SUM(US_CO2!L$8:L$281)</f>
        <v>0</v>
      </c>
      <c r="M91" s="223">
        <f>M$5*US_CO2!N91/SUM(US_CO2!N$8:N$281)</f>
        <v>4.4983439311537885E-5</v>
      </c>
      <c r="N91" s="223">
        <f>N$5*US_CO2!M91/SUM(US_CO2!M$8:M$281)</f>
        <v>1.536263423761397E-4</v>
      </c>
    </row>
    <row r="92" spans="1:14">
      <c r="A92" s="23" t="s">
        <v>209</v>
      </c>
      <c r="B92" s="209">
        <v>333112</v>
      </c>
      <c r="L92" s="223">
        <f>L$5*US_CO2!L92/SUM(US_CO2!L$8:L$281)</f>
        <v>0</v>
      </c>
      <c r="M92" s="223">
        <f>M$5*US_CO2!N92/SUM(US_CO2!N$8:N$281)</f>
        <v>1.2268210721328514E-5</v>
      </c>
      <c r="N92" s="223">
        <f>N$5*US_CO2!M92/SUM(US_CO2!M$8:M$281)</f>
        <v>4.4906161617640827E-5</v>
      </c>
    </row>
    <row r="93" spans="1:14">
      <c r="A93" s="23" t="s">
        <v>210</v>
      </c>
      <c r="B93" s="209">
        <v>333120</v>
      </c>
      <c r="L93" s="223">
        <f>L$5*US_CO2!L93/SUM(US_CO2!L$8:L$281)</f>
        <v>0</v>
      </c>
      <c r="M93" s="223">
        <f>M$5*US_CO2!N93/SUM(US_CO2!N$8:N$281)</f>
        <v>3.0261586445943665E-4</v>
      </c>
      <c r="N93" s="223">
        <f>N$5*US_CO2!M93/SUM(US_CO2!M$8:M$281)</f>
        <v>2.5052911218262781E-4</v>
      </c>
    </row>
    <row r="94" spans="1:14">
      <c r="A94" s="23" t="s">
        <v>211</v>
      </c>
      <c r="B94" s="209">
        <v>333130</v>
      </c>
      <c r="L94" s="223">
        <f>L$5*US_CO2!L94/SUM(US_CO2!L$8:L$281)</f>
        <v>0</v>
      </c>
      <c r="M94" s="223">
        <f>M$5*US_CO2!N94/SUM(US_CO2!N$8:N$281)</f>
        <v>5.3162246459090228E-5</v>
      </c>
      <c r="N94" s="223">
        <f>N$5*US_CO2!M94/SUM(US_CO2!M$8:M$281)</f>
        <v>1.725341998993569E-4</v>
      </c>
    </row>
    <row r="95" spans="1:14">
      <c r="A95" s="23" t="s">
        <v>212</v>
      </c>
      <c r="B95" s="209" t="s">
        <v>213</v>
      </c>
      <c r="L95" s="223">
        <f>L$5*US_CO2!L95/SUM(US_CO2!L$8:L$281)</f>
        <v>0</v>
      </c>
      <c r="M95" s="223">
        <f>M$5*US_CO2!N95/SUM(US_CO2!N$8:N$281)</f>
        <v>4.9072842885314056E-5</v>
      </c>
      <c r="N95" s="223">
        <f>N$5*US_CO2!M95/SUM(US_CO2!M$8:M$281)</f>
        <v>1.2762803828171609E-4</v>
      </c>
    </row>
    <row r="96" spans="1:14">
      <c r="A96" s="23" t="s">
        <v>214</v>
      </c>
      <c r="B96" s="209">
        <v>333220</v>
      </c>
      <c r="L96" s="223">
        <f>L$5*US_CO2!L96/SUM(US_CO2!L$8:L$281)</f>
        <v>0</v>
      </c>
      <c r="M96" s="223">
        <f>M$5*US_CO2!N96/SUM(US_CO2!N$8:N$281)</f>
        <v>6.134105360664257E-6</v>
      </c>
      <c r="N96" s="223">
        <f>N$5*US_CO2!M96/SUM(US_CO2!M$8:M$281)</f>
        <v>2.5998304094423641E-5</v>
      </c>
    </row>
    <row r="97" spans="1:14">
      <c r="A97" s="23" t="s">
        <v>215</v>
      </c>
      <c r="B97" s="209">
        <v>333295</v>
      </c>
      <c r="L97" s="223">
        <f>L$5*US_CO2!L97/SUM(US_CO2!L$8:L$281)</f>
        <v>0</v>
      </c>
      <c r="M97" s="223">
        <f>M$5*US_CO2!N97/SUM(US_CO2!N$8:N$281)</f>
        <v>1.4312912508216596E-5</v>
      </c>
      <c r="N97" s="223">
        <f>N$5*US_CO2!M97/SUM(US_CO2!M$8:M$281)</f>
        <v>2.363482190402149E-5</v>
      </c>
    </row>
    <row r="98" spans="1:14">
      <c r="A98" s="23" t="s">
        <v>216</v>
      </c>
      <c r="B98" s="209" t="s">
        <v>217</v>
      </c>
      <c r="L98" s="223">
        <f>L$5*US_CO2!L98/SUM(US_CO2!L$8:L$281)</f>
        <v>0</v>
      </c>
      <c r="M98" s="223">
        <f>M$5*US_CO2!N98/SUM(US_CO2!N$8:N$281)</f>
        <v>1.8504551171337174E-3</v>
      </c>
      <c r="N98" s="223">
        <f>N$5*US_CO2!M98/SUM(US_CO2!M$8:M$281)</f>
        <v>7.3267947902466618E-5</v>
      </c>
    </row>
    <row r="99" spans="1:14">
      <c r="A99" s="23" t="s">
        <v>218</v>
      </c>
      <c r="B99" s="209">
        <v>333313</v>
      </c>
      <c r="L99" s="223">
        <f>L$5*US_CO2!L99/SUM(US_CO2!L$8:L$281)</f>
        <v>0</v>
      </c>
      <c r="M99" s="223">
        <f>M$5*US_CO2!N99/SUM(US_CO2!N$8:N$281)</f>
        <v>1.9833607332814428E-4</v>
      </c>
      <c r="N99" s="223">
        <f>N$5*US_CO2!M99/SUM(US_CO2!M$8:M$281)</f>
        <v>7.0904465712064477E-6</v>
      </c>
    </row>
    <row r="100" spans="1:14">
      <c r="A100" s="23" t="s">
        <v>219</v>
      </c>
      <c r="B100" s="209">
        <v>333314</v>
      </c>
      <c r="L100" s="223">
        <f>L$5*US_CO2!L100/SUM(US_CO2!L$8:L$281)</f>
        <v>0</v>
      </c>
      <c r="M100" s="223">
        <f>M$5*US_CO2!N100/SUM(US_CO2!N$8:N$281)</f>
        <v>6.134105360664257E-6</v>
      </c>
      <c r="N100" s="223">
        <f>N$5*US_CO2!M100/SUM(US_CO2!M$8:M$281)</f>
        <v>1.6544375332815046E-5</v>
      </c>
    </row>
    <row r="101" spans="1:14">
      <c r="A101" s="23" t="s">
        <v>220</v>
      </c>
      <c r="B101" s="209">
        <v>333315</v>
      </c>
      <c r="L101" s="223">
        <f>L$5*US_CO2!L101/SUM(US_CO2!L$8:L$281)</f>
        <v>0</v>
      </c>
      <c r="M101" s="223">
        <f>M$5*US_CO2!N101/SUM(US_CO2!N$8:N$281)</f>
        <v>2.0447017868880853E-6</v>
      </c>
      <c r="N101" s="223">
        <f>N$5*US_CO2!M101/SUM(US_CO2!M$8:M$281)</f>
        <v>7.0904465712064477E-6</v>
      </c>
    </row>
    <row r="102" spans="1:14">
      <c r="A102" s="23" t="s">
        <v>221</v>
      </c>
      <c r="B102" s="209" t="s">
        <v>222</v>
      </c>
      <c r="L102" s="223">
        <f>L$5*US_CO2!L102/SUM(US_CO2!L$8:L$281)</f>
        <v>0</v>
      </c>
      <c r="M102" s="223">
        <f>M$5*US_CO2!N102/SUM(US_CO2!N$8:N$281)</f>
        <v>1.0223508934440428E-5</v>
      </c>
      <c r="N102" s="223">
        <f>N$5*US_CO2!M102/SUM(US_CO2!M$8:M$281)</f>
        <v>3.7815715046434392E-5</v>
      </c>
    </row>
    <row r="103" spans="1:14">
      <c r="A103" s="23" t="s">
        <v>223</v>
      </c>
      <c r="B103" s="209">
        <v>333414</v>
      </c>
      <c r="L103" s="223">
        <f>L$5*US_CO2!L103/SUM(US_CO2!L$8:L$281)</f>
        <v>0</v>
      </c>
      <c r="M103" s="223">
        <f>M$5*US_CO2!N103/SUM(US_CO2!N$8:N$281)</f>
        <v>1.4312912508216596E-5</v>
      </c>
      <c r="N103" s="223">
        <f>N$5*US_CO2!M103/SUM(US_CO2!M$8:M$281)</f>
        <v>4.0179197236836539E-5</v>
      </c>
    </row>
    <row r="104" spans="1:14">
      <c r="A104" s="23" t="s">
        <v>224</v>
      </c>
      <c r="B104" s="209">
        <v>333415</v>
      </c>
      <c r="L104" s="223">
        <f>L$5*US_CO2!L104/SUM(US_CO2!L$8:L$281)</f>
        <v>0</v>
      </c>
      <c r="M104" s="223">
        <f>M$5*US_CO2!N104/SUM(US_CO2!N$8:N$281)</f>
        <v>3.6804632163985542E-5</v>
      </c>
      <c r="N104" s="223">
        <f>N$5*US_CO2!M104/SUM(US_CO2!M$8:M$281)</f>
        <v>1.4417241361453111E-4</v>
      </c>
    </row>
    <row r="105" spans="1:14">
      <c r="A105" s="23" t="s">
        <v>225</v>
      </c>
      <c r="B105" s="209">
        <v>333511</v>
      </c>
      <c r="L105" s="223">
        <f>L$5*US_CO2!L105/SUM(US_CO2!L$8:L$281)</f>
        <v>0</v>
      </c>
      <c r="M105" s="223">
        <f>M$5*US_CO2!N105/SUM(US_CO2!N$8:N$281)</f>
        <v>1.4312912508216596E-5</v>
      </c>
      <c r="N105" s="223">
        <f>N$5*US_CO2!M105/SUM(US_CO2!M$8:M$281)</f>
        <v>5.1996608188847281E-5</v>
      </c>
    </row>
    <row r="106" spans="1:14">
      <c r="A106" s="23" t="s">
        <v>226</v>
      </c>
      <c r="B106" s="209" t="s">
        <v>227</v>
      </c>
      <c r="L106" s="223">
        <f>L$5*US_CO2!L106/SUM(US_CO2!L$8:L$281)</f>
        <v>0</v>
      </c>
      <c r="M106" s="223">
        <f>M$5*US_CO2!N106/SUM(US_CO2!N$8:N$281)</f>
        <v>1.2268210721328514E-5</v>
      </c>
      <c r="N106" s="223">
        <f>N$5*US_CO2!M106/SUM(US_CO2!M$8:M$281)</f>
        <v>3.7815715046434392E-5</v>
      </c>
    </row>
    <row r="107" spans="1:14">
      <c r="A107" s="23" t="s">
        <v>228</v>
      </c>
      <c r="B107" s="209">
        <v>333514</v>
      </c>
      <c r="L107" s="223">
        <f>L$5*US_CO2!L107/SUM(US_CO2!L$8:L$281)</f>
        <v>0</v>
      </c>
      <c r="M107" s="223">
        <f>M$5*US_CO2!N107/SUM(US_CO2!N$8:N$281)</f>
        <v>1.8402316081992771E-5</v>
      </c>
      <c r="N107" s="223">
        <f>N$5*US_CO2!M107/SUM(US_CO2!M$8:M$281)</f>
        <v>6.6177501331260183E-5</v>
      </c>
    </row>
    <row r="108" spans="1:14">
      <c r="A108" s="23" t="s">
        <v>229</v>
      </c>
      <c r="B108" s="209" t="s">
        <v>230</v>
      </c>
      <c r="L108" s="223">
        <f>L$5*US_CO2!L108/SUM(US_CO2!L$8:L$281)</f>
        <v>0</v>
      </c>
      <c r="M108" s="223">
        <f>M$5*US_CO2!N108/SUM(US_CO2!N$8:N$281)</f>
        <v>1.8402316081992771E-5</v>
      </c>
      <c r="N108" s="223">
        <f>N$5*US_CO2!M108/SUM(US_CO2!M$8:M$281)</f>
        <v>6.1450536950455889E-5</v>
      </c>
    </row>
    <row r="109" spans="1:14">
      <c r="A109" s="23" t="s">
        <v>231</v>
      </c>
      <c r="B109" s="209">
        <v>333611</v>
      </c>
      <c r="L109" s="223">
        <f>L$5*US_CO2!L109/SUM(US_CO2!L$8:L$281)</f>
        <v>0</v>
      </c>
      <c r="M109" s="223">
        <f>M$5*US_CO2!N109/SUM(US_CO2!N$8:N$281)</f>
        <v>1.2268210721328514E-5</v>
      </c>
      <c r="N109" s="223">
        <f>N$5*US_CO2!M109/SUM(US_CO2!M$8:M$281)</f>
        <v>4.726964380804298E-5</v>
      </c>
    </row>
    <row r="110" spans="1:14">
      <c r="A110" s="23" t="s">
        <v>232</v>
      </c>
      <c r="B110" s="209">
        <v>333612</v>
      </c>
      <c r="L110" s="223">
        <f>L$5*US_CO2!L110/SUM(US_CO2!L$8:L$281)</f>
        <v>0</v>
      </c>
      <c r="M110" s="223">
        <f>M$5*US_CO2!N110/SUM(US_CO2!N$8:N$281)</f>
        <v>1.2268210721328514E-5</v>
      </c>
      <c r="N110" s="223">
        <f>N$5*US_CO2!M110/SUM(US_CO2!M$8:M$281)</f>
        <v>4.2542679427238686E-5</v>
      </c>
    </row>
    <row r="111" spans="1:14">
      <c r="A111" s="23" t="s">
        <v>233</v>
      </c>
      <c r="B111" s="209">
        <v>333613</v>
      </c>
      <c r="L111" s="223">
        <f>L$5*US_CO2!L111/SUM(US_CO2!L$8:L$281)</f>
        <v>0</v>
      </c>
      <c r="M111" s="223">
        <f>M$5*US_CO2!N111/SUM(US_CO2!N$8:N$281)</f>
        <v>1.4312912508216596E-5</v>
      </c>
      <c r="N111" s="223">
        <f>N$5*US_CO2!M111/SUM(US_CO2!M$8:M$281)</f>
        <v>6.6177501331260183E-5</v>
      </c>
    </row>
    <row r="112" spans="1:14">
      <c r="A112" s="23" t="s">
        <v>234</v>
      </c>
      <c r="B112" s="209">
        <v>333618</v>
      </c>
      <c r="L112" s="223">
        <f>L$5*US_CO2!L112/SUM(US_CO2!L$8:L$281)</f>
        <v>0</v>
      </c>
      <c r="M112" s="223">
        <f>M$5*US_CO2!N112/SUM(US_CO2!N$8:N$281)</f>
        <v>5.1117544672202135E-5</v>
      </c>
      <c r="N112" s="223">
        <f>N$5*US_CO2!M112/SUM(US_CO2!M$8:M$281)</f>
        <v>1.9144205742257413E-4</v>
      </c>
    </row>
    <row r="113" spans="1:14">
      <c r="A113" s="23" t="s">
        <v>235</v>
      </c>
      <c r="B113" s="209" t="s">
        <v>236</v>
      </c>
      <c r="L113" s="223">
        <f>L$5*US_CO2!L113/SUM(US_CO2!L$8:L$281)</f>
        <v>0</v>
      </c>
      <c r="M113" s="223">
        <f>M$5*US_CO2!N113/SUM(US_CO2!N$8:N$281)</f>
        <v>1.4312912508216596E-5</v>
      </c>
      <c r="N113" s="223">
        <f>N$5*US_CO2!M113/SUM(US_CO2!M$8:M$281)</f>
        <v>6.6177501331260183E-5</v>
      </c>
    </row>
    <row r="114" spans="1:14">
      <c r="A114" s="23" t="s">
        <v>237</v>
      </c>
      <c r="B114" s="209">
        <v>333912</v>
      </c>
      <c r="L114" s="223">
        <f>L$5*US_CO2!L114/SUM(US_CO2!L$8:L$281)</f>
        <v>0</v>
      </c>
      <c r="M114" s="223">
        <f>M$5*US_CO2!N114/SUM(US_CO2!N$8:N$281)</f>
        <v>1.6357614295104682E-5</v>
      </c>
      <c r="N114" s="223">
        <f>N$5*US_CO2!M114/SUM(US_CO2!M$8:M$281)</f>
        <v>6.6177501331260183E-5</v>
      </c>
    </row>
    <row r="115" spans="1:14">
      <c r="A115" s="23" t="s">
        <v>238</v>
      </c>
      <c r="B115" s="209">
        <v>333920</v>
      </c>
      <c r="L115" s="223">
        <f>L$5*US_CO2!L115/SUM(US_CO2!L$8:L$281)</f>
        <v>0</v>
      </c>
      <c r="M115" s="223">
        <f>M$5*US_CO2!N115/SUM(US_CO2!N$8:N$281)</f>
        <v>4.7028141098425964E-5</v>
      </c>
      <c r="N115" s="223">
        <f>N$5*US_CO2!M115/SUM(US_CO2!M$8:M$281)</f>
        <v>1.7726116428016121E-4</v>
      </c>
    </row>
    <row r="116" spans="1:14">
      <c r="A116" s="23" t="s">
        <v>239</v>
      </c>
      <c r="B116" s="209">
        <v>333991</v>
      </c>
      <c r="L116" s="223">
        <f>L$5*US_CO2!L116/SUM(US_CO2!L$8:L$281)</f>
        <v>0</v>
      </c>
      <c r="M116" s="223">
        <f>M$5*US_CO2!N116/SUM(US_CO2!N$8:N$281)</f>
        <v>6.134105360664257E-6</v>
      </c>
      <c r="N116" s="223">
        <f>N$5*US_CO2!M116/SUM(US_CO2!M$8:M$281)</f>
        <v>1.1817410952010745E-5</v>
      </c>
    </row>
    <row r="117" spans="1:14">
      <c r="A117" s="23" t="s">
        <v>240</v>
      </c>
      <c r="B117" s="209" t="s">
        <v>241</v>
      </c>
      <c r="L117" s="223">
        <f>L$5*US_CO2!L117/SUM(US_CO2!L$8:L$281)</f>
        <v>0</v>
      </c>
      <c r="M117" s="223">
        <f>M$5*US_CO2!N117/SUM(US_CO2!N$8:N$281)</f>
        <v>3.6804632163985542E-5</v>
      </c>
      <c r="N117" s="223">
        <f>N$5*US_CO2!M117/SUM(US_CO2!M$8:M$281)</f>
        <v>1.3708196704332465E-4</v>
      </c>
    </row>
    <row r="118" spans="1:14">
      <c r="A118" s="23" t="s">
        <v>242</v>
      </c>
      <c r="B118" s="209">
        <v>333993</v>
      </c>
      <c r="L118" s="223">
        <f>L$5*US_CO2!L118/SUM(US_CO2!L$8:L$281)</f>
        <v>0</v>
      </c>
      <c r="M118" s="223">
        <f>M$5*US_CO2!N118/SUM(US_CO2!N$8:N$281)</f>
        <v>6.134105360664257E-6</v>
      </c>
      <c r="N118" s="223">
        <f>N$5*US_CO2!M118/SUM(US_CO2!M$8:M$281)</f>
        <v>1.8907857523217196E-5</v>
      </c>
    </row>
    <row r="119" spans="1:14">
      <c r="A119" s="23" t="s">
        <v>243</v>
      </c>
      <c r="B119" s="209">
        <v>333994</v>
      </c>
      <c r="L119" s="223">
        <f>L$5*US_CO2!L119/SUM(US_CO2!L$8:L$281)</f>
        <v>0</v>
      </c>
      <c r="M119" s="223">
        <f>M$5*US_CO2!N119/SUM(US_CO2!N$8:N$281)</f>
        <v>4.0894035737761705E-6</v>
      </c>
      <c r="N119" s="223">
        <f>N$5*US_CO2!M119/SUM(US_CO2!M$8:M$281)</f>
        <v>1.6544375332815046E-5</v>
      </c>
    </row>
    <row r="120" spans="1:14">
      <c r="A120" s="23" t="s">
        <v>244</v>
      </c>
      <c r="B120" s="209" t="s">
        <v>245</v>
      </c>
      <c r="L120" s="223">
        <f>L$5*US_CO2!L120/SUM(US_CO2!L$8:L$281)</f>
        <v>0</v>
      </c>
      <c r="M120" s="223">
        <f>M$5*US_CO2!N120/SUM(US_CO2!N$8:N$281)</f>
        <v>1.6357614295104682E-5</v>
      </c>
      <c r="N120" s="223">
        <f>N$5*US_CO2!M120/SUM(US_CO2!M$8:M$281)</f>
        <v>6.3814019140858043E-5</v>
      </c>
    </row>
    <row r="121" spans="1:14">
      <c r="A121" s="23" t="s">
        <v>246</v>
      </c>
      <c r="B121" s="209">
        <v>334111</v>
      </c>
      <c r="L121" s="223">
        <f>L$5*US_CO2!L121/SUM(US_CO2!L$8:L$281)</f>
        <v>0</v>
      </c>
      <c r="M121" s="223">
        <f>M$5*US_CO2!N121/SUM(US_CO2!N$8:N$281)</f>
        <v>4.0894035737761705E-6</v>
      </c>
      <c r="N121" s="223">
        <f>N$5*US_CO2!M121/SUM(US_CO2!M$8:M$281)</f>
        <v>1.2287523263221941E-5</v>
      </c>
    </row>
    <row r="122" spans="1:14">
      <c r="A122" s="23" t="s">
        <v>247</v>
      </c>
      <c r="B122" s="209">
        <v>334112</v>
      </c>
      <c r="L122" s="223">
        <f>L$5*US_CO2!L122/SUM(US_CO2!L$8:L$281)</f>
        <v>0</v>
      </c>
      <c r="M122" s="223">
        <f>M$5*US_CO2!N122/SUM(US_CO2!N$8:N$281)</f>
        <v>4.0894035737761705E-6</v>
      </c>
      <c r="N122" s="223">
        <f>N$5*US_CO2!M122/SUM(US_CO2!M$8:M$281)</f>
        <v>1.3652803625802157E-5</v>
      </c>
    </row>
    <row r="123" spans="1:14">
      <c r="A123" s="23" t="s">
        <v>248</v>
      </c>
      <c r="B123" s="209" t="s">
        <v>249</v>
      </c>
      <c r="L123" s="223">
        <f>L$5*US_CO2!L123/SUM(US_CO2!L$8:L$281)</f>
        <v>0</v>
      </c>
      <c r="M123" s="223">
        <f>M$5*US_CO2!N123/SUM(US_CO2!N$8:N$281)</f>
        <v>1.4312912508216598E-4</v>
      </c>
      <c r="N123" s="223">
        <f>N$5*US_CO2!M123/SUM(US_CO2!M$8:M$281)</f>
        <v>4.7784812690307555E-5</v>
      </c>
    </row>
    <row r="124" spans="1:14">
      <c r="A124" s="23" t="s">
        <v>250</v>
      </c>
      <c r="B124" s="209">
        <v>334210</v>
      </c>
      <c r="L124" s="223">
        <f>L$5*US_CO2!L124/SUM(US_CO2!L$8:L$281)</f>
        <v>0</v>
      </c>
      <c r="M124" s="223">
        <f>M$5*US_CO2!N124/SUM(US_CO2!N$8:N$281)</f>
        <v>3.6804632163985542E-5</v>
      </c>
      <c r="N124" s="223">
        <f>N$5*US_CO2!M124/SUM(US_CO2!M$8:M$281)</f>
        <v>1.5154612024640394E-4</v>
      </c>
    </row>
    <row r="125" spans="1:14">
      <c r="A125" s="23" t="s">
        <v>251</v>
      </c>
      <c r="B125" s="209">
        <v>334220</v>
      </c>
      <c r="L125" s="223">
        <f>L$5*US_CO2!L125/SUM(US_CO2!L$8:L$281)</f>
        <v>0</v>
      </c>
      <c r="M125" s="223">
        <f>M$5*US_CO2!N125/SUM(US_CO2!N$8:N$281)</f>
        <v>1.6357614295104682E-5</v>
      </c>
      <c r="N125" s="223">
        <f>N$5*US_CO2!M125/SUM(US_CO2!M$8:M$281)</f>
        <v>4.6419532327727333E-5</v>
      </c>
    </row>
    <row r="126" spans="1:14">
      <c r="A126" s="23" t="s">
        <v>252</v>
      </c>
      <c r="B126" s="209">
        <v>334290</v>
      </c>
      <c r="L126" s="223">
        <f>L$5*US_CO2!L126/SUM(US_CO2!L$8:L$281)</f>
        <v>0</v>
      </c>
      <c r="M126" s="223">
        <f>M$5*US_CO2!N126/SUM(US_CO2!N$8:N$281)</f>
        <v>6.134105360664257E-6</v>
      </c>
      <c r="N126" s="223">
        <f>N$5*US_CO2!M126/SUM(US_CO2!M$8:M$281)</f>
        <v>2.5940326889024095E-5</v>
      </c>
    </row>
    <row r="127" spans="1:14">
      <c r="A127" s="23" t="s">
        <v>253</v>
      </c>
      <c r="B127" s="209">
        <v>334300</v>
      </c>
      <c r="L127" s="223">
        <f>L$5*US_CO2!L127/SUM(US_CO2!L$8:L$281)</f>
        <v>0</v>
      </c>
      <c r="M127" s="223">
        <f>M$5*US_CO2!N127/SUM(US_CO2!N$8:N$281)</f>
        <v>6.134105360664257E-6</v>
      </c>
      <c r="N127" s="223">
        <f>N$5*US_CO2!M127/SUM(US_CO2!M$8:M$281)</f>
        <v>1.7748644713542803E-5</v>
      </c>
    </row>
    <row r="128" spans="1:14">
      <c r="A128" s="23" t="s">
        <v>254</v>
      </c>
      <c r="B128" s="209" t="s">
        <v>255</v>
      </c>
      <c r="L128" s="223">
        <f>L$5*US_CO2!L128/SUM(US_CO2!L$8:L$281)</f>
        <v>0</v>
      </c>
      <c r="M128" s="223">
        <f>M$5*US_CO2!N128/SUM(US_CO2!N$8:N$281)</f>
        <v>2.4536421442657028E-5</v>
      </c>
      <c r="N128" s="223">
        <f>N$5*US_CO2!M128/SUM(US_CO2!M$8:M$281)</f>
        <v>9.0108503930294234E-5</v>
      </c>
    </row>
    <row r="129" spans="1:14">
      <c r="A129" s="23" t="s">
        <v>256</v>
      </c>
      <c r="B129" s="209">
        <v>334413</v>
      </c>
      <c r="L129" s="223">
        <f>L$5*US_CO2!L129/SUM(US_CO2!L$8:L$281)</f>
        <v>0</v>
      </c>
      <c r="M129" s="223">
        <f>M$5*US_CO2!N129/SUM(US_CO2!N$8:N$281)</f>
        <v>2.5558772336101068E-4</v>
      </c>
      <c r="N129" s="223">
        <f>N$5*US_CO2!M129/SUM(US_CO2!M$8:M$281)</f>
        <v>4.9339131872321951E-4</v>
      </c>
    </row>
    <row r="130" spans="1:14">
      <c r="A130" s="23" t="s">
        <v>257</v>
      </c>
      <c r="B130" s="209">
        <v>334418</v>
      </c>
      <c r="L130" s="223">
        <f>L$5*US_CO2!L130/SUM(US_CO2!L$8:L$281)</f>
        <v>0</v>
      </c>
      <c r="M130" s="223">
        <f>M$5*US_CO2!N130/SUM(US_CO2!N$8:N$281)</f>
        <v>1.2268210721328514E-5</v>
      </c>
      <c r="N130" s="223">
        <f>N$5*US_CO2!M130/SUM(US_CO2!M$8:M$281)</f>
        <v>4.9150093052887765E-5</v>
      </c>
    </row>
    <row r="131" spans="1:14">
      <c r="A131" s="23" t="s">
        <v>258</v>
      </c>
      <c r="B131" s="209">
        <v>334510</v>
      </c>
      <c r="L131" s="223">
        <f>L$5*US_CO2!L131/SUM(US_CO2!L$8:L$281)</f>
        <v>0</v>
      </c>
      <c r="M131" s="223">
        <f>M$5*US_CO2!N131/SUM(US_CO2!N$8:N$281)</f>
        <v>1.2268210721328514E-5</v>
      </c>
      <c r="N131" s="223">
        <f>N$5*US_CO2!M131/SUM(US_CO2!M$8:M$281)</f>
        <v>3.2766728701925174E-5</v>
      </c>
    </row>
    <row r="132" spans="1:14">
      <c r="A132" s="23" t="s">
        <v>259</v>
      </c>
      <c r="B132" s="209">
        <v>334511</v>
      </c>
      <c r="L132" s="223">
        <f>L$5*US_CO2!L132/SUM(US_CO2!L$8:L$281)</f>
        <v>0</v>
      </c>
      <c r="M132" s="223">
        <f>M$5*US_CO2!N132/SUM(US_CO2!N$8:N$281)</f>
        <v>3.2715228590209364E-5</v>
      </c>
      <c r="N132" s="223">
        <f>N$5*US_CO2!M132/SUM(US_CO2!M$8:M$281)</f>
        <v>8.8743223567714011E-5</v>
      </c>
    </row>
    <row r="133" spans="1:14">
      <c r="A133" s="23" t="s">
        <v>260</v>
      </c>
      <c r="B133" s="209">
        <v>334512</v>
      </c>
      <c r="L133" s="223">
        <f>L$5*US_CO2!L133/SUM(US_CO2!L$8:L$281)</f>
        <v>0</v>
      </c>
      <c r="M133" s="223">
        <f>M$5*US_CO2!N133/SUM(US_CO2!N$8:N$281)</f>
        <v>4.0894035737761705E-6</v>
      </c>
      <c r="N133" s="223">
        <f>N$5*US_CO2!M133/SUM(US_CO2!M$8:M$281)</f>
        <v>9.5569625380615094E-6</v>
      </c>
    </row>
    <row r="134" spans="1:14">
      <c r="A134" s="23" t="s">
        <v>261</v>
      </c>
      <c r="B134" s="209">
        <v>334513</v>
      </c>
      <c r="L134" s="223">
        <f>L$5*US_CO2!L134/SUM(US_CO2!L$8:L$281)</f>
        <v>0</v>
      </c>
      <c r="M134" s="223">
        <f>M$5*US_CO2!N134/SUM(US_CO2!N$8:N$281)</f>
        <v>1.0223508934440428E-5</v>
      </c>
      <c r="N134" s="223">
        <f>N$5*US_CO2!M134/SUM(US_CO2!M$8:M$281)</f>
        <v>2.3209766163863666E-5</v>
      </c>
    </row>
    <row r="135" spans="1:14">
      <c r="A135" s="23" t="s">
        <v>262</v>
      </c>
      <c r="B135" s="209">
        <v>334514</v>
      </c>
      <c r="L135" s="223">
        <f>L$5*US_CO2!L135/SUM(US_CO2!L$8:L$281)</f>
        <v>0</v>
      </c>
      <c r="M135" s="223">
        <f>M$5*US_CO2!N135/SUM(US_CO2!N$8:N$281)</f>
        <v>2.0447017868880853E-6</v>
      </c>
      <c r="N135" s="223">
        <f>N$5*US_CO2!M135/SUM(US_CO2!M$8:M$281)</f>
        <v>1.2287523263221941E-5</v>
      </c>
    </row>
    <row r="136" spans="1:14">
      <c r="A136" s="23" t="s">
        <v>263</v>
      </c>
      <c r="B136" s="209">
        <v>334515</v>
      </c>
      <c r="L136" s="223">
        <f>L$5*US_CO2!L136/SUM(US_CO2!L$8:L$281)</f>
        <v>0</v>
      </c>
      <c r="M136" s="223">
        <f>M$5*US_CO2!N136/SUM(US_CO2!N$8:N$281)</f>
        <v>6.134105360664257E-6</v>
      </c>
      <c r="N136" s="223">
        <f>N$5*US_CO2!M136/SUM(US_CO2!M$8:M$281)</f>
        <v>1.5018083988382373E-5</v>
      </c>
    </row>
    <row r="137" spans="1:14">
      <c r="A137" s="23" t="s">
        <v>264</v>
      </c>
      <c r="B137" s="209">
        <v>334516</v>
      </c>
      <c r="L137" s="223">
        <f>L$5*US_CO2!L137/SUM(US_CO2!L$8:L$281)</f>
        <v>0</v>
      </c>
      <c r="M137" s="223">
        <f>M$5*US_CO2!N137/SUM(US_CO2!N$8:N$281)</f>
        <v>1.0223508934440428E-5</v>
      </c>
      <c r="N137" s="223">
        <f>N$5*US_CO2!M137/SUM(US_CO2!M$8:M$281)</f>
        <v>2.0479205438703231E-5</v>
      </c>
    </row>
    <row r="138" spans="1:14">
      <c r="A138" s="23" t="s">
        <v>265</v>
      </c>
      <c r="B138" s="209">
        <v>334517</v>
      </c>
      <c r="L138" s="223">
        <f>L$5*US_CO2!L138/SUM(US_CO2!L$8:L$281)</f>
        <v>0</v>
      </c>
      <c r="M138" s="223">
        <f>M$5*US_CO2!N138/SUM(US_CO2!N$8:N$281)</f>
        <v>4.0894035737761705E-6</v>
      </c>
      <c r="N138" s="223">
        <f>N$5*US_CO2!M138/SUM(US_CO2!M$8:M$281)</f>
        <v>8.1916821754812935E-6</v>
      </c>
    </row>
    <row r="139" spans="1:14">
      <c r="A139" s="23" t="s">
        <v>266</v>
      </c>
      <c r="B139" s="209" t="s">
        <v>267</v>
      </c>
      <c r="L139" s="223">
        <f>L$5*US_CO2!L139/SUM(US_CO2!L$8:L$281)</f>
        <v>0</v>
      </c>
      <c r="M139" s="223">
        <f>M$5*US_CO2!N139/SUM(US_CO2!N$8:N$281)</f>
        <v>8.178807147552341E-6</v>
      </c>
      <c r="N139" s="223">
        <f>N$5*US_CO2!M139/SUM(US_CO2!M$8:M$281)</f>
        <v>1.7748644713542803E-5</v>
      </c>
    </row>
    <row r="140" spans="1:14">
      <c r="A140" s="23" t="s">
        <v>268</v>
      </c>
      <c r="B140" s="209">
        <v>334610</v>
      </c>
      <c r="L140" s="223">
        <f>L$5*US_CO2!L140/SUM(US_CO2!L$8:L$281)</f>
        <v>0</v>
      </c>
      <c r="M140" s="223">
        <f>M$5*US_CO2!N140/SUM(US_CO2!N$8:N$281)</f>
        <v>8.178807147552341E-6</v>
      </c>
      <c r="N140" s="223">
        <f>N$5*US_CO2!M140/SUM(US_CO2!M$8:M$281)</f>
        <v>3.0036167976764746E-5</v>
      </c>
    </row>
    <row r="141" spans="1:14">
      <c r="A141" s="23" t="s">
        <v>269</v>
      </c>
      <c r="B141" s="209">
        <v>335110</v>
      </c>
      <c r="L141" s="223">
        <f>L$5*US_CO2!L141/SUM(US_CO2!L$8:L$281)</f>
        <v>0</v>
      </c>
      <c r="M141" s="223">
        <f>M$5*US_CO2!N141/SUM(US_CO2!N$8:N$281)</f>
        <v>1.0223508934440428E-5</v>
      </c>
      <c r="N141" s="223">
        <f>N$5*US_CO2!M141/SUM(US_CO2!M$8:M$281)</f>
        <v>5.8217264746102592E-5</v>
      </c>
    </row>
    <row r="142" spans="1:14">
      <c r="A142" s="23" t="s">
        <v>270</v>
      </c>
      <c r="B142" s="209">
        <v>335120</v>
      </c>
      <c r="L142" s="223">
        <f>L$5*US_CO2!L142/SUM(US_CO2!L$8:L$281)</f>
        <v>0</v>
      </c>
      <c r="M142" s="223">
        <f>M$5*US_CO2!N142/SUM(US_CO2!N$8:N$281)</f>
        <v>1.4312912508216596E-5</v>
      </c>
      <c r="N142" s="223">
        <f>N$5*US_CO2!M142/SUM(US_CO2!M$8:M$281)</f>
        <v>9.4603055212416699E-5</v>
      </c>
    </row>
    <row r="143" spans="1:14">
      <c r="A143" s="23" t="s">
        <v>271</v>
      </c>
      <c r="B143" s="209">
        <v>335210</v>
      </c>
      <c r="L143" s="223">
        <f>L$5*US_CO2!L143/SUM(US_CO2!L$8:L$281)</f>
        <v>0</v>
      </c>
      <c r="M143" s="223">
        <f>M$5*US_CO2!N143/SUM(US_CO2!N$8:N$281)</f>
        <v>4.0894035737761705E-6</v>
      </c>
      <c r="N143" s="223">
        <f>N$5*US_CO2!M143/SUM(US_CO2!M$8:M$281)</f>
        <v>1.9405754915367531E-5</v>
      </c>
    </row>
    <row r="144" spans="1:14">
      <c r="A144" s="23" t="s">
        <v>272</v>
      </c>
      <c r="B144" s="209">
        <v>335221</v>
      </c>
      <c r="L144" s="223">
        <f>L$5*US_CO2!L144/SUM(US_CO2!L$8:L$281)</f>
        <v>0</v>
      </c>
      <c r="M144" s="223">
        <f>M$5*US_CO2!N144/SUM(US_CO2!N$8:N$281)</f>
        <v>1.0223508934440428E-5</v>
      </c>
      <c r="N144" s="223">
        <f>N$5*US_CO2!M144/SUM(US_CO2!M$8:M$281)</f>
        <v>5.8217264746102592E-5</v>
      </c>
    </row>
    <row r="145" spans="1:14">
      <c r="A145" s="23" t="s">
        <v>273</v>
      </c>
      <c r="B145" s="209">
        <v>335222</v>
      </c>
      <c r="L145" s="223">
        <f>L$5*US_CO2!L145/SUM(US_CO2!L$8:L$281)</f>
        <v>0</v>
      </c>
      <c r="M145" s="223">
        <f>M$5*US_CO2!N145/SUM(US_CO2!N$8:N$281)</f>
        <v>4.0894035737761705E-6</v>
      </c>
      <c r="N145" s="223">
        <f>N$5*US_CO2!M145/SUM(US_CO2!M$8:M$281)</f>
        <v>3.3960071101893179E-5</v>
      </c>
    </row>
    <row r="146" spans="1:14">
      <c r="A146" s="23" t="s">
        <v>274</v>
      </c>
      <c r="B146" s="209">
        <v>335224</v>
      </c>
      <c r="L146" s="223">
        <f>L$5*US_CO2!L146/SUM(US_CO2!L$8:L$281)</f>
        <v>0</v>
      </c>
      <c r="M146" s="223">
        <f>M$5*US_CO2!N146/SUM(US_CO2!N$8:N$281)</f>
        <v>6.134105360664257E-6</v>
      </c>
      <c r="N146" s="223">
        <f>N$5*US_CO2!M146/SUM(US_CO2!M$8:M$281)</f>
        <v>5.8217264746102592E-5</v>
      </c>
    </row>
    <row r="147" spans="1:14">
      <c r="A147" s="23" t="s">
        <v>275</v>
      </c>
      <c r="B147" s="209">
        <v>335228</v>
      </c>
      <c r="L147" s="223">
        <f>L$5*US_CO2!L147/SUM(US_CO2!L$8:L$281)</f>
        <v>0</v>
      </c>
      <c r="M147" s="223">
        <f>M$5*US_CO2!N147/SUM(US_CO2!N$8:N$281)</f>
        <v>2.0447017868880853E-6</v>
      </c>
      <c r="N147" s="223">
        <f>N$5*US_CO2!M147/SUM(US_CO2!M$8:M$281)</f>
        <v>1.4554316186525648E-5</v>
      </c>
    </row>
    <row r="148" spans="1:14">
      <c r="A148" s="23" t="s">
        <v>276</v>
      </c>
      <c r="B148" s="209">
        <v>335311</v>
      </c>
      <c r="L148" s="223">
        <f>L$5*US_CO2!L148/SUM(US_CO2!L$8:L$281)</f>
        <v>0</v>
      </c>
      <c r="M148" s="223">
        <f>M$5*US_CO2!N148/SUM(US_CO2!N$8:N$281)</f>
        <v>1.8811256439370386E-4</v>
      </c>
      <c r="N148" s="223">
        <f>N$5*US_CO2!M148/SUM(US_CO2!M$8:M$281)</f>
        <v>7.277158093262824E-5</v>
      </c>
    </row>
    <row r="149" spans="1:14">
      <c r="A149" s="23" t="s">
        <v>277</v>
      </c>
      <c r="B149" s="209">
        <v>335312</v>
      </c>
      <c r="L149" s="223">
        <f>L$5*US_CO2!L149/SUM(US_CO2!L$8:L$281)</f>
        <v>0</v>
      </c>
      <c r="M149" s="223">
        <f>M$5*US_CO2!N149/SUM(US_CO2!N$8:N$281)</f>
        <v>1.6357614295104682E-5</v>
      </c>
      <c r="N149" s="223">
        <f>N$5*US_CO2!M149/SUM(US_CO2!M$8:M$281)</f>
        <v>9.9454493941258582E-5</v>
      </c>
    </row>
    <row r="150" spans="1:14">
      <c r="A150" s="23" t="s">
        <v>278</v>
      </c>
      <c r="B150" s="209">
        <v>335313</v>
      </c>
      <c r="L150" s="223">
        <f>L$5*US_CO2!L150/SUM(US_CO2!L$8:L$281)</f>
        <v>0</v>
      </c>
      <c r="M150" s="223">
        <f>M$5*US_CO2!N150/SUM(US_CO2!N$8:N$281)</f>
        <v>1.2268210721328514E-5</v>
      </c>
      <c r="N150" s="223">
        <f>N$5*US_CO2!M150/SUM(US_CO2!M$8:M$281)</f>
        <v>5.5791545381681651E-5</v>
      </c>
    </row>
    <row r="151" spans="1:14">
      <c r="A151" s="23" t="s">
        <v>279</v>
      </c>
      <c r="B151" s="209">
        <v>335314</v>
      </c>
      <c r="L151" s="223">
        <f>L$5*US_CO2!L151/SUM(US_CO2!L$8:L$281)</f>
        <v>0</v>
      </c>
      <c r="M151" s="223">
        <f>M$5*US_CO2!N151/SUM(US_CO2!N$8:N$281)</f>
        <v>2.0447017868880853E-6</v>
      </c>
      <c r="N151" s="223">
        <f>N$5*US_CO2!M151/SUM(US_CO2!M$8:M$281)</f>
        <v>4.6088667923997886E-5</v>
      </c>
    </row>
    <row r="152" spans="1:14">
      <c r="A152" s="23" t="s">
        <v>280</v>
      </c>
      <c r="B152" s="209">
        <v>335911</v>
      </c>
      <c r="L152" s="223">
        <f>L$5*US_CO2!L152/SUM(US_CO2!L$8:L$281)</f>
        <v>0</v>
      </c>
      <c r="M152" s="223">
        <f>M$5*US_CO2!N152/SUM(US_CO2!N$8:N$281)</f>
        <v>2.2491719655768942E-5</v>
      </c>
      <c r="N152" s="223">
        <f>N$5*US_CO2!M152/SUM(US_CO2!M$8:M$281)</f>
        <v>1.334145650431518E-4</v>
      </c>
    </row>
    <row r="153" spans="1:14">
      <c r="A153" s="23" t="s">
        <v>281</v>
      </c>
      <c r="B153" s="209">
        <v>335912</v>
      </c>
      <c r="L153" s="223">
        <f>L$5*US_CO2!L153/SUM(US_CO2!L$8:L$281)</f>
        <v>0</v>
      </c>
      <c r="M153" s="223">
        <f>M$5*US_CO2!N153/SUM(US_CO2!N$8:N$281)</f>
        <v>2.0447017868880853E-6</v>
      </c>
      <c r="N153" s="223">
        <f>N$5*US_CO2!M153/SUM(US_CO2!M$8:M$281)</f>
        <v>9.7028774576837654E-6</v>
      </c>
    </row>
    <row r="154" spans="1:14">
      <c r="A154" s="23" t="s">
        <v>282</v>
      </c>
      <c r="B154" s="209">
        <v>335920</v>
      </c>
      <c r="L154" s="223">
        <f>L$5*US_CO2!L154/SUM(US_CO2!L$8:L$281)</f>
        <v>0</v>
      </c>
      <c r="M154" s="223">
        <f>M$5*US_CO2!N154/SUM(US_CO2!N$8:N$281)</f>
        <v>1.4312912508216596E-5</v>
      </c>
      <c r="N154" s="223">
        <f>N$5*US_CO2!M154/SUM(US_CO2!M$8:M$281)</f>
        <v>8.0048739025891051E-5</v>
      </c>
    </row>
    <row r="155" spans="1:14">
      <c r="A155" s="23" t="s">
        <v>283</v>
      </c>
      <c r="B155" s="209">
        <v>335930</v>
      </c>
      <c r="L155" s="223">
        <f>L$5*US_CO2!L155/SUM(US_CO2!L$8:L$281)</f>
        <v>0</v>
      </c>
      <c r="M155" s="223">
        <f>M$5*US_CO2!N155/SUM(US_CO2!N$8:N$281)</f>
        <v>1.2268210721328514E-5</v>
      </c>
      <c r="N155" s="223">
        <f>N$5*US_CO2!M155/SUM(US_CO2!M$8:M$281)</f>
        <v>8.9751616483574843E-5</v>
      </c>
    </row>
    <row r="156" spans="1:14">
      <c r="A156" s="23" t="s">
        <v>284</v>
      </c>
      <c r="B156" s="209">
        <v>335991</v>
      </c>
      <c r="L156" s="223">
        <f>L$5*US_CO2!L156/SUM(US_CO2!L$8:L$281)</f>
        <v>0</v>
      </c>
      <c r="M156" s="223">
        <f>M$5*US_CO2!N156/SUM(US_CO2!N$8:N$281)</f>
        <v>2.2491719655768942E-5</v>
      </c>
      <c r="N156" s="223">
        <f>N$5*US_CO2!M156/SUM(US_CO2!M$8:M$281)</f>
        <v>1.3826600377199368E-4</v>
      </c>
    </row>
    <row r="157" spans="1:14">
      <c r="A157" s="23" t="s">
        <v>285</v>
      </c>
      <c r="B157" s="209">
        <v>335999</v>
      </c>
      <c r="L157" s="223">
        <f>L$5*US_CO2!L157/SUM(US_CO2!L$8:L$281)</f>
        <v>0</v>
      </c>
      <c r="M157" s="223">
        <f>M$5*US_CO2!N157/SUM(US_CO2!N$8:N$281)</f>
        <v>6.134105360664257E-6</v>
      </c>
      <c r="N157" s="223">
        <f>N$5*US_CO2!M157/SUM(US_CO2!M$8:M$281)</f>
        <v>3.3960071101893179E-5</v>
      </c>
    </row>
    <row r="158" spans="1:14">
      <c r="A158" s="23" t="s">
        <v>286</v>
      </c>
      <c r="B158" s="209">
        <v>336111</v>
      </c>
      <c r="L158" s="223">
        <f>L$5*US_CO2!L158/SUM(US_CO2!L$8:L$281)</f>
        <v>0</v>
      </c>
      <c r="M158" s="223">
        <f>M$5*US_CO2!N158/SUM(US_CO2!N$8:N$281)</f>
        <v>6.1581606758041155E-5</v>
      </c>
      <c r="N158" s="223">
        <f>N$5*US_CO2!M158/SUM(US_CO2!M$8:M$281)</f>
        <v>5.7562320517708934E-4</v>
      </c>
    </row>
    <row r="159" spans="1:14">
      <c r="A159" s="23" t="s">
        <v>287</v>
      </c>
      <c r="B159" s="209">
        <v>336112</v>
      </c>
      <c r="L159" s="223">
        <f>L$5*US_CO2!L159/SUM(US_CO2!L$8:L$281)</f>
        <v>0</v>
      </c>
      <c r="M159" s="223">
        <f>M$5*US_CO2!N159/SUM(US_CO2!N$8:N$281)</f>
        <v>9.2372410137061753E-5</v>
      </c>
      <c r="N159" s="223">
        <f>N$5*US_CO2!M159/SUM(US_CO2!M$8:M$281)</f>
        <v>6.5785509163095927E-4</v>
      </c>
    </row>
    <row r="160" spans="1:14">
      <c r="A160" s="23" t="s">
        <v>288</v>
      </c>
      <c r="B160" s="209">
        <v>336120</v>
      </c>
      <c r="L160" s="223">
        <f>L$5*US_CO2!L160/SUM(US_CO2!L$8:L$281)</f>
        <v>0</v>
      </c>
      <c r="M160" s="223">
        <f>M$5*US_CO2!N160/SUM(US_CO2!N$8:N$281)</f>
        <v>1.7319826900699079E-5</v>
      </c>
      <c r="N160" s="223">
        <f>N$5*US_CO2!M160/SUM(US_CO2!M$8:M$281)</f>
        <v>1.620380535433189E-4</v>
      </c>
    </row>
    <row r="161" spans="1:14">
      <c r="A161" s="23" t="s">
        <v>289</v>
      </c>
      <c r="B161" s="209">
        <v>336211</v>
      </c>
      <c r="L161" s="223">
        <f>L$5*US_CO2!L161/SUM(US_CO2!L$8:L$281)</f>
        <v>0</v>
      </c>
      <c r="M161" s="223">
        <f>M$5*US_CO2!N161/SUM(US_CO2!N$8:N$281)</f>
        <v>1.5395401689510289E-5</v>
      </c>
      <c r="N161" s="223">
        <f>N$5*US_CO2!M161/SUM(US_CO2!M$8:M$281)</f>
        <v>1.4403382537183903E-4</v>
      </c>
    </row>
    <row r="162" spans="1:14">
      <c r="A162" s="23" t="s">
        <v>290</v>
      </c>
      <c r="B162" s="209">
        <v>336212</v>
      </c>
      <c r="L162" s="223">
        <f>L$5*US_CO2!L162/SUM(US_CO2!L$8:L$281)</f>
        <v>0</v>
      </c>
      <c r="M162" s="223">
        <f>M$5*US_CO2!N162/SUM(US_CO2!N$8:N$281)</f>
        <v>7.6977008447551444E-6</v>
      </c>
      <c r="N162" s="223">
        <f>N$5*US_CO2!M162/SUM(US_CO2!M$8:M$281)</f>
        <v>7.6517969728789469E-5</v>
      </c>
    </row>
    <row r="163" spans="1:14">
      <c r="A163" s="23" t="s">
        <v>291</v>
      </c>
      <c r="B163" s="209">
        <v>336213</v>
      </c>
      <c r="L163" s="223">
        <f>L$5*US_CO2!L163/SUM(US_CO2!L$8:L$281)</f>
        <v>0</v>
      </c>
      <c r="M163" s="223">
        <f>M$5*US_CO2!N163/SUM(US_CO2!N$8:N$281)</f>
        <v>5.7732756335663596E-6</v>
      </c>
      <c r="N163" s="223">
        <f>N$5*US_CO2!M163/SUM(US_CO2!M$8:M$281)</f>
        <v>5.4012684514439628E-5</v>
      </c>
    </row>
    <row r="164" spans="1:14">
      <c r="A164" s="23" t="s">
        <v>292</v>
      </c>
      <c r="B164" s="209">
        <v>336214</v>
      </c>
      <c r="L164" s="223">
        <f>L$5*US_CO2!L164/SUM(US_CO2!L$8:L$281)</f>
        <v>0</v>
      </c>
      <c r="M164" s="223">
        <f>M$5*US_CO2!N164/SUM(US_CO2!N$8:N$281)</f>
        <v>1.3470976478321502E-5</v>
      </c>
      <c r="N164" s="223">
        <f>N$5*US_CO2!M164/SUM(US_CO2!M$8:M$281)</f>
        <v>1.2602959720035915E-4</v>
      </c>
    </row>
    <row r="165" spans="1:14">
      <c r="A165" s="23" t="s">
        <v>293</v>
      </c>
      <c r="B165" s="209">
        <v>336310</v>
      </c>
      <c r="L165" s="223">
        <f>L$5*US_CO2!L165/SUM(US_CO2!L$8:L$281)</f>
        <v>0</v>
      </c>
      <c r="M165" s="223">
        <f>M$5*US_CO2!N165/SUM(US_CO2!N$8:N$281)</f>
        <v>4.0412929434964517E-5</v>
      </c>
      <c r="N165" s="223">
        <f>N$5*US_CO2!M165/SUM(US_CO2!M$8:M$281)</f>
        <v>4.3210147611551702E-4</v>
      </c>
    </row>
    <row r="166" spans="1:14">
      <c r="A166" s="23" t="s">
        <v>294</v>
      </c>
      <c r="B166" s="209">
        <v>336320</v>
      </c>
      <c r="L166" s="223">
        <f>L$5*US_CO2!L166/SUM(US_CO2!L$8:L$281)</f>
        <v>0</v>
      </c>
      <c r="M166" s="223">
        <f>M$5*US_CO2!N166/SUM(US_CO2!N$8:N$281)</f>
        <v>2.1168677323076648E-5</v>
      </c>
      <c r="N166" s="223">
        <f>N$5*US_CO2!M166/SUM(US_CO2!M$8:M$281)</f>
        <v>2.1605073805775851E-4</v>
      </c>
    </row>
    <row r="167" spans="1:14">
      <c r="A167" s="23" t="s">
        <v>295</v>
      </c>
      <c r="B167" s="209" t="s">
        <v>296</v>
      </c>
      <c r="L167" s="223">
        <f>L$5*US_CO2!L167/SUM(US_CO2!L$8:L$281)</f>
        <v>0</v>
      </c>
      <c r="M167" s="223">
        <f>M$5*US_CO2!N167/SUM(US_CO2!N$8:N$281)</f>
        <v>3.656407901258693E-5</v>
      </c>
      <c r="N167" s="223">
        <f>N$5*US_CO2!M167/SUM(US_CO2!M$8:M$281)</f>
        <v>3.4658139230098764E-4</v>
      </c>
    </row>
    <row r="168" spans="1:14">
      <c r="A168" s="23" t="s">
        <v>297</v>
      </c>
      <c r="B168" s="209">
        <v>336350</v>
      </c>
      <c r="L168" s="223">
        <f>L$5*US_CO2!L168/SUM(US_CO2!L$8:L$281)</f>
        <v>0</v>
      </c>
      <c r="M168" s="223">
        <f>M$5*US_CO2!N168/SUM(US_CO2!N$8:N$281)</f>
        <v>6.3506031969229955E-5</v>
      </c>
      <c r="N168" s="223">
        <f>N$5*US_CO2!M168/SUM(US_CO2!M$8:M$281)</f>
        <v>7.0666595573058526E-4</v>
      </c>
    </row>
    <row r="169" spans="1:14">
      <c r="A169" s="23" t="s">
        <v>298</v>
      </c>
      <c r="B169" s="209">
        <v>336360</v>
      </c>
      <c r="L169" s="223">
        <f>L$5*US_CO2!L169/SUM(US_CO2!L$8:L$281)</f>
        <v>0</v>
      </c>
      <c r="M169" s="223">
        <f>M$5*US_CO2!N169/SUM(US_CO2!N$8:N$281)</f>
        <v>1.7319826900699079E-5</v>
      </c>
      <c r="N169" s="223">
        <f>N$5*US_CO2!M169/SUM(US_CO2!M$8:M$281)</f>
        <v>1.7554122467192877E-4</v>
      </c>
    </row>
    <row r="170" spans="1:14">
      <c r="A170" s="23" t="s">
        <v>299</v>
      </c>
      <c r="B170" s="209">
        <v>336370</v>
      </c>
      <c r="L170" s="223">
        <f>L$5*US_CO2!L170/SUM(US_CO2!L$8:L$281)</f>
        <v>0</v>
      </c>
      <c r="M170" s="223">
        <f>M$5*US_CO2!N170/SUM(US_CO2!N$8:N$281)</f>
        <v>4.6186205068530876E-5</v>
      </c>
      <c r="N170" s="223">
        <f>N$5*US_CO2!M170/SUM(US_CO2!M$8:M$281)</f>
        <v>4.6360887541560693E-4</v>
      </c>
    </row>
    <row r="171" spans="1:14">
      <c r="A171" s="23" t="s">
        <v>300</v>
      </c>
      <c r="B171" s="209">
        <v>336390</v>
      </c>
      <c r="L171" s="223">
        <f>L$5*US_CO2!L171/SUM(US_CO2!L$8:L$281)</f>
        <v>0</v>
      </c>
      <c r="M171" s="223">
        <f>M$5*US_CO2!N171/SUM(US_CO2!N$8:N$281)</f>
        <v>7.5052583236362674E-5</v>
      </c>
      <c r="N171" s="223">
        <f>N$5*US_CO2!M171/SUM(US_CO2!M$8:M$281)</f>
        <v>7.6968075433076475E-4</v>
      </c>
    </row>
    <row r="172" spans="1:14">
      <c r="A172" s="23" t="s">
        <v>301</v>
      </c>
      <c r="B172" s="209">
        <v>336411</v>
      </c>
      <c r="L172" s="223">
        <f>L$5*US_CO2!L172/SUM(US_CO2!L$8:L$281)</f>
        <v>0</v>
      </c>
      <c r="M172" s="223">
        <f>M$5*US_CO2!N172/SUM(US_CO2!N$8:N$281)</f>
        <v>7.3128158025173861E-5</v>
      </c>
      <c r="N172" s="223">
        <f>N$5*US_CO2!M172/SUM(US_CO2!M$8:M$281)</f>
        <v>2.1928503054365311E-4</v>
      </c>
    </row>
    <row r="173" spans="1:14">
      <c r="A173" s="23" t="s">
        <v>302</v>
      </c>
      <c r="B173" s="209">
        <v>336412</v>
      </c>
      <c r="L173" s="223">
        <f>L$5*US_CO2!L173/SUM(US_CO2!L$8:L$281)</f>
        <v>0</v>
      </c>
      <c r="M173" s="223">
        <f>M$5*US_CO2!N173/SUM(US_CO2!N$8:N$281)</f>
        <v>4.8110630279719663E-5</v>
      </c>
      <c r="N173" s="223">
        <f>N$5*US_CO2!M173/SUM(US_CO2!M$8:M$281)</f>
        <v>2.8123551002459538E-4</v>
      </c>
    </row>
    <row r="174" spans="1:14">
      <c r="A174" s="23" t="s">
        <v>303</v>
      </c>
      <c r="B174" s="209">
        <v>336413</v>
      </c>
      <c r="L174" s="223">
        <f>L$5*US_CO2!L174/SUM(US_CO2!L$8:L$281)</f>
        <v>0</v>
      </c>
      <c r="M174" s="223">
        <f>M$5*US_CO2!N174/SUM(US_CO2!N$8:N$281)</f>
        <v>2.3285545055384314E-4</v>
      </c>
      <c r="N174" s="223">
        <f>N$5*US_CO2!M174/SUM(US_CO2!M$8:M$281)</f>
        <v>2.3796850848235E-4</v>
      </c>
    </row>
    <row r="175" spans="1:14">
      <c r="A175" s="23" t="s">
        <v>304</v>
      </c>
      <c r="B175" s="209">
        <v>336414</v>
      </c>
      <c r="L175" s="223">
        <f>L$5*US_CO2!L175/SUM(US_CO2!L$8:L$281)</f>
        <v>0</v>
      </c>
      <c r="M175" s="223">
        <f>M$5*US_CO2!N175/SUM(US_CO2!N$8:N$281)</f>
        <v>1.9244252111887861E-6</v>
      </c>
      <c r="N175" s="223">
        <f>N$5*US_CO2!M175/SUM(US_CO2!M$8:M$281)</f>
        <v>1.3520937981951703E-5</v>
      </c>
    </row>
    <row r="176" spans="1:14">
      <c r="A176" s="23" t="s">
        <v>305</v>
      </c>
      <c r="B176" s="209" t="s">
        <v>306</v>
      </c>
      <c r="L176" s="223">
        <f>L$5*US_CO2!L176/SUM(US_CO2!L$8:L$281)</f>
        <v>0</v>
      </c>
      <c r="M176" s="223">
        <f>M$5*US_CO2!N176/SUM(US_CO2!N$8:N$281)</f>
        <v>9.6221260559439309E-6</v>
      </c>
      <c r="N176" s="223">
        <f>N$5*US_CO2!M176/SUM(US_CO2!M$8:M$281)</f>
        <v>7.0308877506148845E-5</v>
      </c>
    </row>
    <row r="177" spans="1:14">
      <c r="A177" s="23" t="s">
        <v>307</v>
      </c>
      <c r="B177" s="209">
        <v>336500</v>
      </c>
      <c r="L177" s="223">
        <f>L$5*US_CO2!L177/SUM(US_CO2!L$8:L$281)</f>
        <v>0</v>
      </c>
      <c r="M177" s="223">
        <f>M$5*US_CO2!N177/SUM(US_CO2!N$8:N$281)</f>
        <v>3.8488504223775724E-5</v>
      </c>
      <c r="N177" s="223">
        <f>N$5*US_CO2!M177/SUM(US_CO2!M$8:M$281)</f>
        <v>3.3757927821524768E-4</v>
      </c>
    </row>
    <row r="178" spans="1:14">
      <c r="A178" s="23" t="s">
        <v>308</v>
      </c>
      <c r="B178" s="209">
        <v>336611</v>
      </c>
      <c r="L178" s="223">
        <f>L$5*US_CO2!L178/SUM(US_CO2!L$8:L$281)</f>
        <v>0</v>
      </c>
      <c r="M178" s="223">
        <f>M$5*US_CO2!N178/SUM(US_CO2!N$8:N$281)</f>
        <v>3.2715228590209364E-5</v>
      </c>
      <c r="N178" s="223">
        <f>N$5*US_CO2!M178/SUM(US_CO2!M$8:M$281)</f>
        <v>1.9354545284340868E-4</v>
      </c>
    </row>
    <row r="179" spans="1:14">
      <c r="A179" s="23" t="s">
        <v>309</v>
      </c>
      <c r="B179" s="209">
        <v>336612</v>
      </c>
      <c r="L179" s="223">
        <f>L$5*US_CO2!L179/SUM(US_CO2!L$8:L$281)</f>
        <v>0</v>
      </c>
      <c r="M179" s="223">
        <f>M$5*US_CO2!N179/SUM(US_CO2!N$8:N$281)</f>
        <v>1.5395401689510289E-5</v>
      </c>
      <c r="N179" s="223">
        <f>N$5*US_CO2!M179/SUM(US_CO2!M$8:M$281)</f>
        <v>1.3953276832896902E-4</v>
      </c>
    </row>
    <row r="180" spans="1:14">
      <c r="A180" s="23" t="s">
        <v>310</v>
      </c>
      <c r="B180" s="209">
        <v>336991</v>
      </c>
      <c r="L180" s="223">
        <f>L$5*US_CO2!L180/SUM(US_CO2!L$8:L$281)</f>
        <v>0</v>
      </c>
      <c r="M180" s="223">
        <f>M$5*US_CO2!N180/SUM(US_CO2!N$8:N$281)</f>
        <v>3.8488504223775722E-6</v>
      </c>
      <c r="N180" s="223">
        <f>N$5*US_CO2!M180/SUM(US_CO2!M$8:M$281)</f>
        <v>2.2505285214349848E-5</v>
      </c>
    </row>
    <row r="181" spans="1:14">
      <c r="A181" s="23" t="s">
        <v>311</v>
      </c>
      <c r="B181" s="209">
        <v>336992</v>
      </c>
      <c r="L181" s="223">
        <f>L$5*US_CO2!L181/SUM(US_CO2!L$8:L$281)</f>
        <v>0</v>
      </c>
      <c r="M181" s="223">
        <f>M$5*US_CO2!N181/SUM(US_CO2!N$8:N$281)</f>
        <v>1.7319826900699079E-5</v>
      </c>
      <c r="N181" s="223">
        <f>N$5*US_CO2!M181/SUM(US_CO2!M$8:M$281)</f>
        <v>1.5303593945757894E-4</v>
      </c>
    </row>
    <row r="182" spans="1:14">
      <c r="A182" s="23" t="s">
        <v>312</v>
      </c>
      <c r="B182" s="209">
        <v>336999</v>
      </c>
      <c r="L182" s="223">
        <f>L$5*US_CO2!L182/SUM(US_CO2!L$8:L$281)</f>
        <v>0</v>
      </c>
      <c r="M182" s="223">
        <f>M$5*US_CO2!N182/SUM(US_CO2!N$8:N$281)</f>
        <v>5.7732756335663596E-6</v>
      </c>
      <c r="N182" s="223">
        <f>N$5*US_CO2!M182/SUM(US_CO2!M$8:M$281)</f>
        <v>5.8513741557309604E-5</v>
      </c>
    </row>
    <row r="183" spans="1:14">
      <c r="A183" s="23" t="s">
        <v>313</v>
      </c>
      <c r="B183" s="209">
        <v>337110</v>
      </c>
      <c r="L183" s="223">
        <f>L$5*US_CO2!L183/SUM(US_CO2!L$8:L$281)</f>
        <v>0</v>
      </c>
      <c r="M183" s="223">
        <f>M$5*US_CO2!N183/SUM(US_CO2!N$8:N$281)</f>
        <v>7.3609264327971084E-5</v>
      </c>
      <c r="N183" s="223">
        <f>N$5*US_CO2!M183/SUM(US_CO2!M$8:M$281)</f>
        <v>1.0814056300782892E-4</v>
      </c>
    </row>
    <row r="184" spans="1:14">
      <c r="A184" s="23" t="s">
        <v>314</v>
      </c>
      <c r="B184" s="209">
        <v>337121</v>
      </c>
      <c r="L184" s="223">
        <f>L$5*US_CO2!L184/SUM(US_CO2!L$8:L$281)</f>
        <v>0</v>
      </c>
      <c r="M184" s="223">
        <f>M$5*US_CO2!N184/SUM(US_CO2!N$8:N$281)</f>
        <v>1.2268210721328514E-5</v>
      </c>
      <c r="N184" s="223">
        <f>N$5*US_CO2!M184/SUM(US_CO2!M$8:M$281)</f>
        <v>3.0039045279952485E-5</v>
      </c>
    </row>
    <row r="185" spans="1:14">
      <c r="A185" s="23" t="s">
        <v>315</v>
      </c>
      <c r="B185" s="209">
        <v>337122</v>
      </c>
      <c r="L185" s="223">
        <f>L$5*US_CO2!L185/SUM(US_CO2!L$8:L$281)</f>
        <v>0</v>
      </c>
      <c r="M185" s="223">
        <f>M$5*US_CO2!N185/SUM(US_CO2!N$8:N$281)</f>
        <v>1.8402316081992771E-5</v>
      </c>
      <c r="N185" s="223">
        <f>N$5*US_CO2!M185/SUM(US_CO2!M$8:M$281)</f>
        <v>3.9050758863938228E-5</v>
      </c>
    </row>
    <row r="186" spans="1:14">
      <c r="A186" s="23" t="s">
        <v>316</v>
      </c>
      <c r="B186" s="209" t="s">
        <v>317</v>
      </c>
      <c r="L186" s="223">
        <f>L$5*US_CO2!L186/SUM(US_CO2!L$8:L$281)</f>
        <v>0</v>
      </c>
      <c r="M186" s="223">
        <f>M$5*US_CO2!N186/SUM(US_CO2!N$8:N$281)</f>
        <v>8.178807147552341E-6</v>
      </c>
      <c r="N186" s="223">
        <f>N$5*US_CO2!M186/SUM(US_CO2!M$8:M$281)</f>
        <v>1.9525379431969114E-5</v>
      </c>
    </row>
    <row r="187" spans="1:14">
      <c r="A187" s="23" t="s">
        <v>318</v>
      </c>
      <c r="B187" s="209">
        <v>337127</v>
      </c>
      <c r="L187" s="223">
        <f>L$5*US_CO2!L187/SUM(US_CO2!L$8:L$281)</f>
        <v>0</v>
      </c>
      <c r="M187" s="223">
        <f>M$5*US_CO2!N187/SUM(US_CO2!N$8:N$281)</f>
        <v>1.8402316081992771E-5</v>
      </c>
      <c r="N187" s="223">
        <f>N$5*US_CO2!M187/SUM(US_CO2!M$8:M$281)</f>
        <v>3.4544902071945346E-5</v>
      </c>
    </row>
    <row r="188" spans="1:14">
      <c r="A188" s="23" t="s">
        <v>319</v>
      </c>
      <c r="B188" s="209" t="s">
        <v>320</v>
      </c>
      <c r="L188" s="223">
        <f>L$5*US_CO2!L188/SUM(US_CO2!L$8:L$281)</f>
        <v>0</v>
      </c>
      <c r="M188" s="223">
        <f>M$5*US_CO2!N188/SUM(US_CO2!N$8:N$281)</f>
        <v>5.3162246459090228E-5</v>
      </c>
      <c r="N188" s="223">
        <f>N$5*US_CO2!M188/SUM(US_CO2!M$8:M$281)</f>
        <v>1.0964251527182655E-4</v>
      </c>
    </row>
    <row r="189" spans="1:14">
      <c r="A189" s="23" t="s">
        <v>321</v>
      </c>
      <c r="B189" s="209">
        <v>337215</v>
      </c>
      <c r="L189" s="223">
        <f>L$5*US_CO2!L189/SUM(US_CO2!L$8:L$281)</f>
        <v>0</v>
      </c>
      <c r="M189" s="223">
        <f>M$5*US_CO2!N189/SUM(US_CO2!N$8:N$281)</f>
        <v>3.2715228590209364E-5</v>
      </c>
      <c r="N189" s="223">
        <f>N$5*US_CO2!M189/SUM(US_CO2!M$8:M$281)</f>
        <v>7.2093708671885947E-5</v>
      </c>
    </row>
    <row r="190" spans="1:14">
      <c r="A190" s="23" t="s">
        <v>322</v>
      </c>
      <c r="B190" s="209">
        <v>337900</v>
      </c>
      <c r="L190" s="223">
        <f>L$5*US_CO2!L190/SUM(US_CO2!L$8:L$281)</f>
        <v>0</v>
      </c>
      <c r="M190" s="223">
        <f>M$5*US_CO2!N190/SUM(US_CO2!N$8:N$281)</f>
        <v>1.6357614295104682E-5</v>
      </c>
      <c r="N190" s="223">
        <f>N$5*US_CO2!M190/SUM(US_CO2!M$8:M$281)</f>
        <v>2.553318848795961E-5</v>
      </c>
    </row>
    <row r="191" spans="1:14">
      <c r="A191" s="23" t="s">
        <v>323</v>
      </c>
      <c r="B191" s="209">
        <v>339112</v>
      </c>
      <c r="L191" s="223">
        <f>L$5*US_CO2!L191/SUM(US_CO2!L$8:L$281)</f>
        <v>0</v>
      </c>
      <c r="M191" s="223">
        <f>M$5*US_CO2!N191/SUM(US_CO2!N$8:N$281)</f>
        <v>3.475993037709745E-5</v>
      </c>
      <c r="N191" s="223">
        <f>N$5*US_CO2!M191/SUM(US_CO2!M$8:M$281)</f>
        <v>8.9541387471991682E-5</v>
      </c>
    </row>
    <row r="192" spans="1:14">
      <c r="A192" s="23" t="s">
        <v>324</v>
      </c>
      <c r="B192" s="209">
        <v>339113</v>
      </c>
      <c r="L192" s="223">
        <f>L$5*US_CO2!L192/SUM(US_CO2!L$8:L$281)</f>
        <v>0</v>
      </c>
      <c r="M192" s="223">
        <f>M$5*US_CO2!N192/SUM(US_CO2!N$8:N$281)</f>
        <v>5.1117544672202135E-5</v>
      </c>
      <c r="N192" s="223">
        <f>N$5*US_CO2!M192/SUM(US_CO2!M$8:M$281)</f>
        <v>1.0233301425370478E-4</v>
      </c>
    </row>
    <row r="193" spans="1:14">
      <c r="A193" s="23" t="s">
        <v>325</v>
      </c>
      <c r="B193" s="209">
        <v>339114</v>
      </c>
      <c r="L193" s="223">
        <f>L$5*US_CO2!L193/SUM(US_CO2!L$8:L$281)</f>
        <v>0</v>
      </c>
      <c r="M193" s="223">
        <f>M$5*US_CO2!N193/SUM(US_CO2!N$8:N$281)</f>
        <v>4.0894035737761705E-6</v>
      </c>
      <c r="N193" s="223">
        <f>N$5*US_CO2!M193/SUM(US_CO2!M$8:M$281)</f>
        <v>9.1368762726522112E-6</v>
      </c>
    </row>
    <row r="194" spans="1:14">
      <c r="A194" s="23" t="s">
        <v>326</v>
      </c>
      <c r="B194" s="209">
        <v>339115</v>
      </c>
      <c r="L194" s="223">
        <f>L$5*US_CO2!L194/SUM(US_CO2!L$8:L$281)</f>
        <v>0</v>
      </c>
      <c r="M194" s="223">
        <f>M$5*US_CO2!N194/SUM(US_CO2!N$8:N$281)</f>
        <v>8.178807147552341E-6</v>
      </c>
      <c r="N194" s="223">
        <f>N$5*US_CO2!M194/SUM(US_CO2!M$8:M$281)</f>
        <v>1.6446377290773982E-5</v>
      </c>
    </row>
    <row r="195" spans="1:14">
      <c r="A195" s="23" t="s">
        <v>327</v>
      </c>
      <c r="B195" s="209">
        <v>339116</v>
      </c>
      <c r="L195" s="223">
        <f>L$5*US_CO2!L195/SUM(US_CO2!L$8:L$281)</f>
        <v>0</v>
      </c>
      <c r="M195" s="223">
        <f>M$5*US_CO2!N195/SUM(US_CO2!N$8:N$281)</f>
        <v>4.0894035737761705E-6</v>
      </c>
      <c r="N195" s="223">
        <f>N$5*US_CO2!M195/SUM(US_CO2!M$8:M$281)</f>
        <v>1.0964251527182656E-5</v>
      </c>
    </row>
    <row r="196" spans="1:14">
      <c r="A196" s="23" t="s">
        <v>328</v>
      </c>
      <c r="B196" s="209">
        <v>339910</v>
      </c>
      <c r="L196" s="223">
        <f>L$5*US_CO2!L196/SUM(US_CO2!L$8:L$281)</f>
        <v>0</v>
      </c>
      <c r="M196" s="223">
        <f>M$5*US_CO2!N196/SUM(US_CO2!N$8:N$281)</f>
        <v>1.2268210721328514E-5</v>
      </c>
      <c r="N196" s="223">
        <f>N$5*US_CO2!M196/SUM(US_CO2!M$8:M$281)</f>
        <v>2.5583253563426195E-5</v>
      </c>
    </row>
    <row r="197" spans="1:14">
      <c r="A197" s="23" t="s">
        <v>329</v>
      </c>
      <c r="B197" s="209">
        <v>339920</v>
      </c>
      <c r="L197" s="223">
        <f>L$5*US_CO2!L197/SUM(US_CO2!L$8:L$281)</f>
        <v>0</v>
      </c>
      <c r="M197" s="223">
        <f>M$5*US_CO2!N197/SUM(US_CO2!N$8:N$281)</f>
        <v>2.8625825016433193E-5</v>
      </c>
      <c r="N197" s="223">
        <f>N$5*US_CO2!M197/SUM(US_CO2!M$8:M$281)</f>
        <v>7.3095010181217689E-5</v>
      </c>
    </row>
    <row r="198" spans="1:14">
      <c r="A198" s="23" t="s">
        <v>330</v>
      </c>
      <c r="B198" s="209">
        <v>339930</v>
      </c>
      <c r="L198" s="223">
        <f>L$5*US_CO2!L198/SUM(US_CO2!L$8:L$281)</f>
        <v>0</v>
      </c>
      <c r="M198" s="223">
        <f>M$5*US_CO2!N198/SUM(US_CO2!N$8:N$281)</f>
        <v>4.0894035737761705E-6</v>
      </c>
      <c r="N198" s="223">
        <f>N$5*US_CO2!M198/SUM(US_CO2!M$8:M$281)</f>
        <v>1.6446377290773982E-5</v>
      </c>
    </row>
    <row r="199" spans="1:14">
      <c r="A199" s="23" t="s">
        <v>331</v>
      </c>
      <c r="B199" s="209">
        <v>339940</v>
      </c>
      <c r="L199" s="223">
        <f>L$5*US_CO2!L199/SUM(US_CO2!L$8:L$281)</f>
        <v>0</v>
      </c>
      <c r="M199" s="223">
        <f>M$5*US_CO2!N199/SUM(US_CO2!N$8:N$281)</f>
        <v>8.178807147552341E-6</v>
      </c>
      <c r="N199" s="223">
        <f>N$5*US_CO2!M199/SUM(US_CO2!M$8:M$281)</f>
        <v>2.1928503054365312E-5</v>
      </c>
    </row>
    <row r="200" spans="1:14">
      <c r="A200" s="23" t="s">
        <v>332</v>
      </c>
      <c r="B200" s="209">
        <v>339950</v>
      </c>
      <c r="L200" s="223">
        <f>L$5*US_CO2!L200/SUM(US_CO2!L$8:L$281)</f>
        <v>0</v>
      </c>
      <c r="M200" s="223">
        <f>M$5*US_CO2!N200/SUM(US_CO2!N$8:N$281)</f>
        <v>4.7028141098425964E-5</v>
      </c>
      <c r="N200" s="223">
        <f>N$5*US_CO2!M200/SUM(US_CO2!M$8:M$281)</f>
        <v>8.5886636962930802E-5</v>
      </c>
    </row>
    <row r="201" spans="1:14">
      <c r="A201" s="23" t="s">
        <v>333</v>
      </c>
      <c r="B201" s="209">
        <v>339990</v>
      </c>
      <c r="L201" s="223">
        <f>L$5*US_CO2!L201/SUM(US_CO2!L$8:L$281)</f>
        <v>0</v>
      </c>
      <c r="M201" s="223">
        <f>M$5*US_CO2!N201/SUM(US_CO2!N$8:N$281)</f>
        <v>6.7475158967306807E-5</v>
      </c>
      <c r="N201" s="223">
        <f>N$5*US_CO2!M201/SUM(US_CO2!M$8:M$281)</f>
        <v>2.0649340376193998E-4</v>
      </c>
    </row>
    <row r="202" spans="1:14">
      <c r="A202" s="23" t="s">
        <v>334</v>
      </c>
      <c r="B202" s="209">
        <v>311111</v>
      </c>
      <c r="L202" s="223">
        <f>L$5*US_CO2!L202/SUM(US_CO2!L$8:L$281)</f>
        <v>5.4202027778850741E-4</v>
      </c>
      <c r="M202" s="223">
        <f>M$5*US_CO2!N202/SUM(US_CO2!N$8:N$281)</f>
        <v>5.9296351819754478E-5</v>
      </c>
      <c r="N202" s="223">
        <f>N$5*US_CO2!M202/SUM(US_CO2!M$8:M$281)</f>
        <v>3.9569655926838932E-4</v>
      </c>
    </row>
    <row r="203" spans="1:14">
      <c r="A203" s="23" t="s">
        <v>335</v>
      </c>
      <c r="B203" s="209">
        <v>311119</v>
      </c>
      <c r="L203" s="223">
        <f>L$5*US_CO2!L203/SUM(US_CO2!L$8:L$281)</f>
        <v>5.9809134100800821E-4</v>
      </c>
      <c r="M203" s="223">
        <f>M$5*US_CO2!N203/SUM(US_CO2!N$8:N$281)</f>
        <v>7.3609264327971084E-5</v>
      </c>
      <c r="N203" s="223">
        <f>N$5*US_CO2!M203/SUM(US_CO2!M$8:M$281)</f>
        <v>4.4224909565290565E-4</v>
      </c>
    </row>
    <row r="204" spans="1:14">
      <c r="A204" s="23" t="s">
        <v>336</v>
      </c>
      <c r="B204" s="209">
        <v>311210</v>
      </c>
      <c r="L204" s="223">
        <f>L$5*US_CO2!L204/SUM(US_CO2!L$8:L$281)</f>
        <v>1.7344305946949549E-3</v>
      </c>
      <c r="M204" s="223">
        <f>M$5*US_CO2!N204/SUM(US_CO2!N$8:N$281)</f>
        <v>7.5653966114859163E-5</v>
      </c>
      <c r="N204" s="223">
        <f>N$5*US_CO2!M204/SUM(US_CO2!M$8:M$281)</f>
        <v>5.5134521965261366E-4</v>
      </c>
    </row>
    <row r="205" spans="1:14">
      <c r="A205" s="23" t="s">
        <v>337</v>
      </c>
      <c r="B205" s="209">
        <v>311221</v>
      </c>
      <c r="L205" s="223">
        <f>L$5*US_CO2!L205/SUM(US_CO2!L$8:L$281)</f>
        <v>2.1606049693914293E-2</v>
      </c>
      <c r="M205" s="223">
        <f>M$5*US_CO2!N205/SUM(US_CO2!N$8:N$281)</f>
        <v>3.4146519841031026E-4</v>
      </c>
      <c r="N205" s="223">
        <f>N$5*US_CO2!M205/SUM(US_CO2!M$8:M$281)</f>
        <v>1.3979420697157884E-3</v>
      </c>
    </row>
    <row r="206" spans="1:14">
      <c r="A206" s="23" t="s">
        <v>338</v>
      </c>
      <c r="B206" s="209" t="s">
        <v>339</v>
      </c>
      <c r="L206" s="223">
        <f>L$5*US_CO2!L206/SUM(US_CO2!L$8:L$281)</f>
        <v>1.7344305946949549E-3</v>
      </c>
      <c r="M206" s="223">
        <f>M$5*US_CO2!N206/SUM(US_CO2!N$8:N$281)</f>
        <v>5.3162246459090228E-5</v>
      </c>
      <c r="N206" s="223">
        <f>N$5*US_CO2!M206/SUM(US_CO2!M$8:M$281)</f>
        <v>5.7014107941349816E-4</v>
      </c>
    </row>
    <row r="207" spans="1:14">
      <c r="A207" s="23" t="s">
        <v>340</v>
      </c>
      <c r="B207" s="209">
        <v>311225</v>
      </c>
      <c r="L207" s="223">
        <f>L$5*US_CO2!L207/SUM(US_CO2!L$8:L$281)</f>
        <v>8.4243771742326383E-4</v>
      </c>
      <c r="M207" s="223">
        <f>M$5*US_CO2!N207/SUM(US_CO2!N$8:N$281)</f>
        <v>3.2715228590209364E-5</v>
      </c>
      <c r="N207" s="223">
        <f>N$5*US_CO2!M207/SUM(US_CO2!M$8:M$281)</f>
        <v>2.6940732323934522E-4</v>
      </c>
    </row>
    <row r="208" spans="1:14">
      <c r="A208" s="23" t="s">
        <v>341</v>
      </c>
      <c r="B208" s="209">
        <v>311230</v>
      </c>
      <c r="L208" s="223">
        <f>L$5*US_CO2!L208/SUM(US_CO2!L$8:L$281)</f>
        <v>1.0902135166653999E-3</v>
      </c>
      <c r="M208" s="223">
        <f>M$5*US_CO2!N208/SUM(US_CO2!N$8:N$281)</f>
        <v>5.5206948245978306E-5</v>
      </c>
      <c r="N208" s="223">
        <f>N$5*US_CO2!M208/SUM(US_CO2!M$8:M$281)</f>
        <v>3.63386622043768E-4</v>
      </c>
    </row>
    <row r="209" spans="1:14">
      <c r="A209" s="23" t="s">
        <v>342</v>
      </c>
      <c r="B209" s="209">
        <v>311300</v>
      </c>
      <c r="L209" s="223">
        <f>L$5*US_CO2!L209/SUM(US_CO2!L$8:L$281)</f>
        <v>5.4015124234785732E-3</v>
      </c>
      <c r="M209" s="223">
        <f>M$5*US_CO2!N209/SUM(US_CO2!N$8:N$281)</f>
        <v>1.8402316081992767E-4</v>
      </c>
      <c r="N209" s="223">
        <f>N$5*US_CO2!M209/SUM(US_CO2!M$8:M$281)</f>
        <v>4.6598068990526281E-4</v>
      </c>
    </row>
    <row r="210" spans="1:14">
      <c r="A210" s="23" t="s">
        <v>343</v>
      </c>
      <c r="B210" s="209">
        <v>311410</v>
      </c>
      <c r="L210" s="223">
        <f>L$5*US_CO2!L210/SUM(US_CO2!L$8:L$281)</f>
        <v>0</v>
      </c>
      <c r="M210" s="223">
        <f>M$5*US_CO2!N210/SUM(US_CO2!N$8:N$281)</f>
        <v>1.1245859827884469E-4</v>
      </c>
      <c r="N210" s="223">
        <f>N$5*US_CO2!M210/SUM(US_CO2!M$8:M$281)</f>
        <v>1.1488099100148048E-3</v>
      </c>
    </row>
    <row r="211" spans="1:14">
      <c r="A211" s="23" t="s">
        <v>344</v>
      </c>
      <c r="B211" s="209">
        <v>311420</v>
      </c>
      <c r="L211" s="223">
        <f>L$5*US_CO2!L211/SUM(US_CO2!L$8:L$281)</f>
        <v>0</v>
      </c>
      <c r="M211" s="223">
        <f>M$5*US_CO2!N211/SUM(US_CO2!N$8:N$281)</f>
        <v>2.167383894101371E-4</v>
      </c>
      <c r="N211" s="223">
        <f>N$5*US_CO2!M211/SUM(US_CO2!M$8:M$281)</f>
        <v>2.2226974345938618E-3</v>
      </c>
    </row>
    <row r="212" spans="1:14">
      <c r="A212" s="23" t="s">
        <v>345</v>
      </c>
      <c r="B212" s="209" t="s">
        <v>346</v>
      </c>
      <c r="L212" s="223">
        <f>L$5*US_CO2!L212/SUM(US_CO2!L$8:L$281)</f>
        <v>0</v>
      </c>
      <c r="M212" s="223">
        <f>M$5*US_CO2!N212/SUM(US_CO2!N$8:N$281)</f>
        <v>6.9519860754194899E-5</v>
      </c>
      <c r="N212" s="223">
        <f>N$5*US_CO2!M212/SUM(US_CO2!M$8:M$281)</f>
        <v>6.8447350574319461E-4</v>
      </c>
    </row>
    <row r="213" spans="1:14">
      <c r="A213" s="23" t="s">
        <v>347</v>
      </c>
      <c r="B213" s="209">
        <v>311513</v>
      </c>
      <c r="L213" s="223">
        <f>L$5*US_CO2!L213/SUM(US_CO2!L$8:L$281)</f>
        <v>0</v>
      </c>
      <c r="M213" s="223">
        <f>M$5*US_CO2!N213/SUM(US_CO2!N$8:N$281)</f>
        <v>6.3385755393530663E-5</v>
      </c>
      <c r="N213" s="223">
        <f>N$5*US_CO2!M213/SUM(US_CO2!M$8:M$281)</f>
        <v>6.6757292535447399E-4</v>
      </c>
    </row>
    <row r="214" spans="1:14">
      <c r="A214" s="23" t="s">
        <v>348</v>
      </c>
      <c r="B214" s="209">
        <v>311514</v>
      </c>
      <c r="L214" s="223">
        <f>L$5*US_CO2!L214/SUM(US_CO2!L$8:L$281)</f>
        <v>0</v>
      </c>
      <c r="M214" s="223">
        <f>M$5*US_CO2!N214/SUM(US_CO2!N$8:N$281)</f>
        <v>6.5430457180418728E-5</v>
      </c>
      <c r="N214" s="223">
        <f>N$5*US_CO2!M214/SUM(US_CO2!M$8:M$281)</f>
        <v>7.1404952142345619E-4</v>
      </c>
    </row>
    <row r="215" spans="1:14">
      <c r="A215" s="23" t="s">
        <v>349</v>
      </c>
      <c r="B215" s="209">
        <v>311520</v>
      </c>
      <c r="L215" s="223">
        <f>L$5*US_CO2!L215/SUM(US_CO2!L$8:L$281)</f>
        <v>0</v>
      </c>
      <c r="M215" s="223">
        <f>M$5*US_CO2!N215/SUM(US_CO2!N$8:N$281)</f>
        <v>1.4312912508216596E-5</v>
      </c>
      <c r="N215" s="223">
        <f>N$5*US_CO2!M215/SUM(US_CO2!M$8:M$281)</f>
        <v>1.2675435291540643E-4</v>
      </c>
    </row>
    <row r="216" spans="1:14">
      <c r="A216" s="23" t="s">
        <v>350</v>
      </c>
      <c r="B216" s="209" t="s">
        <v>351</v>
      </c>
      <c r="L216" s="223">
        <f>L$5*US_CO2!L216/SUM(US_CO2!L$8:L$281)</f>
        <v>0</v>
      </c>
      <c r="M216" s="223">
        <f>M$5*US_CO2!N216/SUM(US_CO2!N$8:N$281)</f>
        <v>2.2082779298391323E-4</v>
      </c>
      <c r="N216" s="223">
        <f>N$5*US_CO2!M216/SUM(US_CO2!M$8:M$281)</f>
        <v>2.5782875748832637E-3</v>
      </c>
    </row>
    <row r="217" spans="1:14">
      <c r="A217" s="23" t="s">
        <v>352</v>
      </c>
      <c r="B217" s="209">
        <v>311615</v>
      </c>
      <c r="L217" s="223">
        <f>L$5*US_CO2!L217/SUM(US_CO2!L$8:L$281)</f>
        <v>0</v>
      </c>
      <c r="M217" s="223">
        <f>M$5*US_CO2!N217/SUM(US_CO2!N$8:N$281)</f>
        <v>1.1041389649195661E-4</v>
      </c>
      <c r="N217" s="223">
        <f>N$5*US_CO2!M217/SUM(US_CO2!M$8:M$281)</f>
        <v>1.2866110884486228E-3</v>
      </c>
    </row>
    <row r="218" spans="1:14">
      <c r="A218" s="23" t="s">
        <v>353</v>
      </c>
      <c r="B218" s="209">
        <v>311700</v>
      </c>
      <c r="L218" s="223">
        <f>L$5*US_CO2!L218/SUM(US_CO2!L$8:L$281)</f>
        <v>4.6725886016250634E-4</v>
      </c>
      <c r="M218" s="223">
        <f>M$5*US_CO2!N218/SUM(US_CO2!N$8:N$281)</f>
        <v>5.3162246459090228E-5</v>
      </c>
      <c r="N218" s="223">
        <f>N$5*US_CO2!M218/SUM(US_CO2!M$8:M$281)</f>
        <v>3.2069525064889066E-4</v>
      </c>
    </row>
    <row r="219" spans="1:14">
      <c r="A219" s="23" t="s">
        <v>354</v>
      </c>
      <c r="B219" s="209">
        <v>311810</v>
      </c>
      <c r="L219" s="223">
        <f>L$5*US_CO2!L219/SUM(US_CO2!L$8:L$281)</f>
        <v>1.0466598467640143E-3</v>
      </c>
      <c r="M219" s="223">
        <f>M$5*US_CO2!N219/SUM(US_CO2!N$8:N$281)</f>
        <v>1.5130793222971833E-4</v>
      </c>
      <c r="N219" s="223">
        <f>N$5*US_CO2!M219/SUM(US_CO2!M$8:M$281)</f>
        <v>7.5259933821634833E-4</v>
      </c>
    </row>
    <row r="220" spans="1:14">
      <c r="A220" s="23" t="s">
        <v>355</v>
      </c>
      <c r="B220" s="209" t="s">
        <v>356</v>
      </c>
      <c r="L220" s="223">
        <f>L$5*US_CO2!L220/SUM(US_CO2!L$8:L$281)</f>
        <v>6.541624042275089E-4</v>
      </c>
      <c r="M220" s="223">
        <f>M$5*US_CO2!N220/SUM(US_CO2!N$8:N$281)</f>
        <v>8.1788071475523427E-5</v>
      </c>
      <c r="N220" s="223">
        <f>N$5*US_CO2!M220/SUM(US_CO2!M$8:M$281)</f>
        <v>4.7328411990924999E-4</v>
      </c>
    </row>
    <row r="221" spans="1:14">
      <c r="A221" s="23" t="s">
        <v>357</v>
      </c>
      <c r="B221" s="209">
        <v>311910</v>
      </c>
      <c r="L221" s="223">
        <f>L$5*US_CO2!L221/SUM(US_CO2!L$8:L$281)</f>
        <v>9.9058878354451349E-4</v>
      </c>
      <c r="M221" s="223">
        <f>M$5*US_CO2!N221/SUM(US_CO2!N$8:N$281)</f>
        <v>1.1245859827884469E-4</v>
      </c>
      <c r="N221" s="223">
        <f>N$5*US_CO2!M221/SUM(US_CO2!M$8:M$281)</f>
        <v>7.08633053853194E-4</v>
      </c>
    </row>
    <row r="222" spans="1:14">
      <c r="A222" s="23" t="s">
        <v>358</v>
      </c>
      <c r="B222" s="209">
        <v>311920</v>
      </c>
      <c r="L222" s="223">
        <f>L$5*US_CO2!L222/SUM(US_CO2!L$8:L$281)</f>
        <v>2.2428425287800307E-4</v>
      </c>
      <c r="M222" s="223">
        <f>M$5*US_CO2!N222/SUM(US_CO2!N$8:N$281)</f>
        <v>3.0670526803321285E-5</v>
      </c>
      <c r="N222" s="223">
        <f>N$5*US_CO2!M222/SUM(US_CO2!M$8:M$281)</f>
        <v>1.706926334098934E-4</v>
      </c>
    </row>
    <row r="223" spans="1:14">
      <c r="A223" s="23" t="s">
        <v>359</v>
      </c>
      <c r="B223" s="209">
        <v>311930</v>
      </c>
      <c r="L223" s="223">
        <f>L$5*US_CO2!L223/SUM(US_CO2!L$8:L$281)</f>
        <v>1.3083248084550179E-4</v>
      </c>
      <c r="M223" s="223">
        <f>M$5*US_CO2!N223/SUM(US_CO2!N$8:N$281)</f>
        <v>2.0447017868880857E-5</v>
      </c>
      <c r="N223" s="223">
        <f>N$5*US_CO2!M223/SUM(US_CO2!M$8:M$281)</f>
        <v>9.569132479039479E-5</v>
      </c>
    </row>
    <row r="224" spans="1:14">
      <c r="A224" s="23" t="s">
        <v>360</v>
      </c>
      <c r="B224" s="209">
        <v>311940</v>
      </c>
      <c r="L224" s="223">
        <f>L$5*US_CO2!L224/SUM(US_CO2!L$8:L$281)</f>
        <v>1.8690354406500256E-4</v>
      </c>
      <c r="M224" s="223">
        <f>M$5*US_CO2!N224/SUM(US_CO2!N$8:N$281)</f>
        <v>2.8625825016433193E-5</v>
      </c>
      <c r="N224" s="223">
        <f>N$5*US_CO2!M224/SUM(US_CO2!M$8:M$281)</f>
        <v>1.4224386117491118E-4</v>
      </c>
    </row>
    <row r="225" spans="1:14">
      <c r="A225" s="23" t="s">
        <v>361</v>
      </c>
      <c r="B225" s="209">
        <v>311990</v>
      </c>
      <c r="L225" s="223">
        <f>L$5*US_CO2!L225/SUM(US_CO2!L$8:L$281)</f>
        <v>5.6071063219500757E-4</v>
      </c>
      <c r="M225" s="223">
        <f>M$5*US_CO2!N225/SUM(US_CO2!N$8:N$281)</f>
        <v>6.3385755393530663E-5</v>
      </c>
      <c r="N225" s="223">
        <f>N$5*US_CO2!M225/SUM(US_CO2!M$8:M$281)</f>
        <v>3.9052405522566519E-4</v>
      </c>
    </row>
    <row r="226" spans="1:14">
      <c r="A226" s="23" t="s">
        <v>362</v>
      </c>
      <c r="B226" s="209">
        <v>312110</v>
      </c>
      <c r="L226" s="223">
        <f>L$5*US_CO2!L226/SUM(US_CO2!L$8:L$281)</f>
        <v>1.9602262827139983E-3</v>
      </c>
      <c r="M226" s="223">
        <f>M$5*US_CO2!N226/SUM(US_CO2!N$8:N$281)</f>
        <v>1.288162125739494E-4</v>
      </c>
      <c r="N226" s="223">
        <f>N$5*US_CO2!M226/SUM(US_CO2!M$8:M$281)</f>
        <v>3.7986147790993721E-4</v>
      </c>
    </row>
    <row r="227" spans="1:14">
      <c r="A227" s="23" t="s">
        <v>363</v>
      </c>
      <c r="B227" s="209">
        <v>312120</v>
      </c>
      <c r="L227" s="223">
        <f>L$5*US_CO2!L227/SUM(US_CO2!L$8:L$281)</f>
        <v>2.3522715392567985E-3</v>
      </c>
      <c r="M227" s="223">
        <f>M$5*US_CO2!N227/SUM(US_CO2!N$8:N$281)</f>
        <v>1.3495031793461361E-4</v>
      </c>
      <c r="N227" s="223">
        <f>N$5*US_CO2!M227/SUM(US_CO2!M$8:M$281)</f>
        <v>4.4624503715633401E-4</v>
      </c>
    </row>
    <row r="228" spans="1:14">
      <c r="A228" s="23" t="s">
        <v>364</v>
      </c>
      <c r="B228" s="209">
        <v>312130</v>
      </c>
      <c r="L228" s="223">
        <f>L$5*US_CO2!L228/SUM(US_CO2!L$8:L$281)</f>
        <v>5.2272700872373296E-4</v>
      </c>
      <c r="M228" s="223">
        <f>M$5*US_CO2!N228/SUM(US_CO2!N$8:N$281)</f>
        <v>3.0670526803321285E-5</v>
      </c>
      <c r="N228" s="223">
        <f>N$5*US_CO2!M228/SUM(US_CO2!M$8:M$281)</f>
        <v>9.2199387842217749E-5</v>
      </c>
    </row>
    <row r="229" spans="1:14">
      <c r="A229" s="23" t="s">
        <v>365</v>
      </c>
      <c r="B229" s="209">
        <v>312140</v>
      </c>
      <c r="L229" s="223">
        <f>L$5*US_CO2!L229/SUM(US_CO2!L$8:L$281)</f>
        <v>5.6628759278404392E-4</v>
      </c>
      <c r="M229" s="223">
        <f>M$5*US_CO2!N229/SUM(US_CO2!N$8:N$281)</f>
        <v>3.0670526803321285E-5</v>
      </c>
      <c r="N229" s="223">
        <f>N$5*US_CO2!M229/SUM(US_CO2!M$8:M$281)</f>
        <v>9.5887363355906478E-5</v>
      </c>
    </row>
    <row r="230" spans="1:14">
      <c r="A230" s="23" t="s">
        <v>366</v>
      </c>
      <c r="B230" s="209">
        <v>312200</v>
      </c>
      <c r="L230" s="223">
        <f>L$5*US_CO2!L230/SUM(US_CO2!L$8:L$281)</f>
        <v>0</v>
      </c>
      <c r="M230" s="223">
        <f>M$5*US_CO2!N230/SUM(US_CO2!N$8:N$281)</f>
        <v>1.6971024831171109E-4</v>
      </c>
      <c r="N230" s="223">
        <f>N$5*US_CO2!M230/SUM(US_CO2!M$8:M$281)</f>
        <v>8.2231886453869909E-5</v>
      </c>
    </row>
    <row r="231" spans="1:14">
      <c r="A231" s="23" t="s">
        <v>367</v>
      </c>
      <c r="B231" s="209">
        <v>313100</v>
      </c>
      <c r="L231" s="223">
        <f>L$5*US_CO2!L231/SUM(US_CO2!L$8:L$281)</f>
        <v>5.524274069466723E-4</v>
      </c>
      <c r="M231" s="223">
        <f>M$5*US_CO2!N231/SUM(US_CO2!N$8:N$281)</f>
        <v>2.8625825016433193E-5</v>
      </c>
      <c r="N231" s="223">
        <f>N$5*US_CO2!M231/SUM(US_CO2!M$8:M$281)</f>
        <v>1.7959444001525184E-4</v>
      </c>
    </row>
    <row r="232" spans="1:14">
      <c r="A232" s="23" t="s">
        <v>368</v>
      </c>
      <c r="B232" s="209">
        <v>313200</v>
      </c>
      <c r="L232" s="223">
        <f>L$5*US_CO2!L232/SUM(US_CO2!L$8:L$281)</f>
        <v>2.4552329197629879E-3</v>
      </c>
      <c r="M232" s="223">
        <f>M$5*US_CO2!N232/SUM(US_CO2!N$8:N$281)</f>
        <v>1.2063740542639705E-4</v>
      </c>
      <c r="N232" s="223">
        <f>N$5*US_CO2!M232/SUM(US_CO2!M$8:M$281)</f>
        <v>7.6673010929588286E-4</v>
      </c>
    </row>
    <row r="233" spans="1:14">
      <c r="A233" s="23" t="s">
        <v>369</v>
      </c>
      <c r="B233" s="209">
        <v>313300</v>
      </c>
      <c r="L233" s="223">
        <f>L$5*US_CO2!L233/SUM(US_CO2!L$8:L$281)</f>
        <v>2.3938520967689133E-3</v>
      </c>
      <c r="M233" s="223">
        <f>M$5*US_CO2!N233/SUM(US_CO2!N$8:N$281)</f>
        <v>1.1654800185262086E-4</v>
      </c>
      <c r="N233" s="223">
        <f>N$5*US_CO2!M233/SUM(US_CO2!M$8:M$281)</f>
        <v>7.80545066220133E-4</v>
      </c>
    </row>
    <row r="234" spans="1:14">
      <c r="A234" s="23" t="s">
        <v>370</v>
      </c>
      <c r="B234" s="209">
        <v>314110</v>
      </c>
      <c r="L234" s="223">
        <f>L$5*US_CO2!L234/SUM(US_CO2!L$8:L$281)</f>
        <v>0</v>
      </c>
      <c r="M234" s="223">
        <f>M$5*US_CO2!N234/SUM(US_CO2!N$8:N$281)</f>
        <v>1.0836919470506855E-4</v>
      </c>
      <c r="N234" s="223">
        <f>N$5*US_CO2!M234/SUM(US_CO2!M$8:M$281)</f>
        <v>7.8292634408175536E-4</v>
      </c>
    </row>
    <row r="235" spans="1:14">
      <c r="A235" s="23" t="s">
        <v>371</v>
      </c>
      <c r="B235" s="209">
        <v>314120</v>
      </c>
      <c r="L235" s="223">
        <f>L$5*US_CO2!L235/SUM(US_CO2!L$8:L$281)</f>
        <v>0</v>
      </c>
      <c r="M235" s="223">
        <f>M$5*US_CO2!N235/SUM(US_CO2!N$8:N$281)</f>
        <v>2.0447017868880857E-5</v>
      </c>
      <c r="N235" s="223">
        <f>N$5*US_CO2!M235/SUM(US_CO2!M$8:M$281)</f>
        <v>1.4772195171353875E-4</v>
      </c>
    </row>
    <row r="236" spans="1:14">
      <c r="A236" s="23" t="s">
        <v>372</v>
      </c>
      <c r="B236" s="209">
        <v>314900</v>
      </c>
      <c r="L236" s="223">
        <f>L$5*US_CO2!L236/SUM(US_CO2!L$8:L$281)</f>
        <v>0</v>
      </c>
      <c r="M236" s="223">
        <f>M$5*US_CO2!N236/SUM(US_CO2!N$8:N$281)</f>
        <v>4.9072842885314056E-5</v>
      </c>
      <c r="N236" s="223">
        <f>N$5*US_CO2!M236/SUM(US_CO2!M$8:M$281)</f>
        <v>3.0283000101275447E-4</v>
      </c>
    </row>
    <row r="237" spans="1:14">
      <c r="A237" s="23" t="s">
        <v>373</v>
      </c>
      <c r="B237" s="209">
        <v>315000</v>
      </c>
      <c r="L237" s="223">
        <f>L$5*US_CO2!L237/SUM(US_CO2!L$8:L$281)</f>
        <v>0</v>
      </c>
      <c r="M237" s="223">
        <f>M$5*US_CO2!N237/SUM(US_CO2!N$8:N$281)</f>
        <v>4.0894035737761714E-5</v>
      </c>
      <c r="N237" s="223">
        <f>N$5*US_CO2!M237/SUM(US_CO2!M$8:M$281)</f>
        <v>1.9187440172569646E-4</v>
      </c>
    </row>
    <row r="238" spans="1:14">
      <c r="A238" s="23" t="s">
        <v>374</v>
      </c>
      <c r="B238" s="209">
        <v>316000</v>
      </c>
      <c r="L238" s="223">
        <f>L$5*US_CO2!L238/SUM(US_CO2!L$8:L$281)</f>
        <v>0</v>
      </c>
      <c r="M238" s="223">
        <f>M$5*US_CO2!N238/SUM(US_CO2!N$8:N$281)</f>
        <v>6.134105360664257E-6</v>
      </c>
      <c r="N238" s="223">
        <f>N$5*US_CO2!M238/SUM(US_CO2!M$8:M$281)</f>
        <v>2.7410628817956639E-5</v>
      </c>
    </row>
    <row r="239" spans="1:14">
      <c r="A239" s="23" t="s">
        <v>375</v>
      </c>
      <c r="B239" s="209">
        <v>322110</v>
      </c>
      <c r="L239" s="223">
        <f>L$5*US_CO2!L239/SUM(US_CO2!L$8:L$281)</f>
        <v>0</v>
      </c>
      <c r="M239" s="223">
        <f>M$5*US_CO2!N239/SUM(US_CO2!N$8:N$281)</f>
        <v>2.0855958226258473E-4</v>
      </c>
      <c r="N239" s="223">
        <f>N$5*US_CO2!M239/SUM(US_CO2!M$8:M$281)</f>
        <v>3.5633817463343628E-4</v>
      </c>
    </row>
    <row r="240" spans="1:14">
      <c r="A240" s="23" t="s">
        <v>376</v>
      </c>
      <c r="B240" s="209">
        <v>322120</v>
      </c>
      <c r="L240" s="223">
        <f>L$5*US_CO2!L240/SUM(US_CO2!L$8:L$281)</f>
        <v>3.7810586964350017E-2</v>
      </c>
      <c r="M240" s="223">
        <f>M$5*US_CO2!N240/SUM(US_CO2!N$8:N$281)</f>
        <v>1.7809352563795222E-3</v>
      </c>
      <c r="N240" s="223">
        <f>N$5*US_CO2!M240/SUM(US_CO2!M$8:M$281)</f>
        <v>4.8516813007783242E-3</v>
      </c>
    </row>
    <row r="241" spans="1:14">
      <c r="A241" s="23" t="s">
        <v>377</v>
      </c>
      <c r="B241" s="209">
        <v>322130</v>
      </c>
      <c r="L241" s="223">
        <f>L$5*US_CO2!L241/SUM(US_CO2!L$8:L$281)</f>
        <v>1.620453727043572E-2</v>
      </c>
      <c r="M241" s="223">
        <f>M$5*US_CO2!N241/SUM(US_CO2!N$8:N$281)</f>
        <v>1.2615810025099485E-3</v>
      </c>
      <c r="N241" s="223">
        <f>N$5*US_CO2!M241/SUM(US_CO2!M$8:M$281)</f>
        <v>3.782666776878016E-3</v>
      </c>
    </row>
    <row r="242" spans="1:14">
      <c r="A242" s="23" t="s">
        <v>378</v>
      </c>
      <c r="B242" s="209">
        <v>322210</v>
      </c>
      <c r="L242" s="223">
        <f>L$5*US_CO2!L242/SUM(US_CO2!L$8:L$281)</f>
        <v>0</v>
      </c>
      <c r="M242" s="223">
        <f>M$5*US_CO2!N242/SUM(US_CO2!N$8:N$281)</f>
        <v>8.5468534691921969E-4</v>
      </c>
      <c r="N242" s="223">
        <f>N$5*US_CO2!M242/SUM(US_CO2!M$8:M$281)</f>
        <v>1.756234741360592E-3</v>
      </c>
    </row>
    <row r="243" spans="1:14">
      <c r="A243" s="23" t="s">
        <v>379</v>
      </c>
      <c r="B243" s="209">
        <v>322220</v>
      </c>
      <c r="L243" s="223">
        <f>L$5*US_CO2!L243/SUM(US_CO2!L$8:L$281)</f>
        <v>0</v>
      </c>
      <c r="M243" s="223">
        <f>M$5*US_CO2!N243/SUM(US_CO2!N$8:N$281)</f>
        <v>1.4312912508216598E-4</v>
      </c>
      <c r="N243" s="223">
        <f>N$5*US_CO2!M243/SUM(US_CO2!M$8:M$281)</f>
        <v>1.2109777458479171E-3</v>
      </c>
    </row>
    <row r="244" spans="1:14">
      <c r="A244" s="23" t="s">
        <v>380</v>
      </c>
      <c r="B244" s="209">
        <v>322230</v>
      </c>
      <c r="L244" s="223">
        <f>L$5*US_CO2!L244/SUM(US_CO2!L$8:L$281)</f>
        <v>0</v>
      </c>
      <c r="M244" s="223">
        <f>M$5*US_CO2!N244/SUM(US_CO2!N$8:N$281)</f>
        <v>1.0223508934440428E-5</v>
      </c>
      <c r="N244" s="223">
        <f>N$5*US_CO2!M244/SUM(US_CO2!M$8:M$281)</f>
        <v>6.3401976222404047E-5</v>
      </c>
    </row>
    <row r="245" spans="1:14">
      <c r="A245" s="23" t="s">
        <v>381</v>
      </c>
      <c r="B245" s="209">
        <v>322291</v>
      </c>
      <c r="L245" s="223">
        <f>L$5*US_CO2!L245/SUM(US_CO2!L$8:L$281)</f>
        <v>0</v>
      </c>
      <c r="M245" s="223">
        <f>M$5*US_CO2!N245/SUM(US_CO2!N$8:N$281)</f>
        <v>4.2938737524649799E-5</v>
      </c>
      <c r="N245" s="223">
        <f>N$5*US_CO2!M245/SUM(US_CO2!M$8:M$281)</f>
        <v>3.5505106684546265E-4</v>
      </c>
    </row>
    <row r="246" spans="1:14">
      <c r="A246" s="23" t="s">
        <v>382</v>
      </c>
      <c r="B246" s="209">
        <v>322299</v>
      </c>
      <c r="L246" s="223">
        <f>L$5*US_CO2!L246/SUM(US_CO2!L$8:L$281)</f>
        <v>0</v>
      </c>
      <c r="M246" s="223">
        <f>M$5*US_CO2!N246/SUM(US_CO2!N$8:N$281)</f>
        <v>3.2715228590209364E-5</v>
      </c>
      <c r="N246" s="223">
        <f>N$5*US_CO2!M246/SUM(US_CO2!M$8:M$281)</f>
        <v>2.5994810251185656E-4</v>
      </c>
    </row>
    <row r="247" spans="1:14">
      <c r="A247" s="23" t="s">
        <v>383</v>
      </c>
      <c r="B247" s="209">
        <v>323110</v>
      </c>
      <c r="L247" s="223">
        <f>L$5*US_CO2!L247/SUM(US_CO2!L$8:L$281)</f>
        <v>0</v>
      </c>
      <c r="M247" s="223">
        <f>M$5*US_CO2!N247/SUM(US_CO2!N$8:N$281)</f>
        <v>4.2141303827763444E-3</v>
      </c>
      <c r="N247" s="223">
        <f>N$5*US_CO2!M247/SUM(US_CO2!M$8:M$281)</f>
        <v>1.0083425942309832E-3</v>
      </c>
    </row>
    <row r="248" spans="1:14">
      <c r="A248" s="23" t="s">
        <v>384</v>
      </c>
      <c r="B248" s="209">
        <v>323120</v>
      </c>
      <c r="L248" s="223">
        <f>L$5*US_CO2!L248/SUM(US_CO2!L$8:L$281)</f>
        <v>0</v>
      </c>
      <c r="M248" s="223">
        <f>M$5*US_CO2!N248/SUM(US_CO2!N$8:N$281)</f>
        <v>6.134105360664257E-6</v>
      </c>
      <c r="N248" s="223">
        <f>N$5*US_CO2!M248/SUM(US_CO2!M$8:M$281)</f>
        <v>3.3261300851369234E-5</v>
      </c>
    </row>
    <row r="249" spans="1:14">
      <c r="A249" s="23" t="s">
        <v>385</v>
      </c>
      <c r="B249" s="209">
        <v>324110</v>
      </c>
      <c r="H249" s="223">
        <f>Source_EPA_2007!Z15</f>
        <v>0.7</v>
      </c>
      <c r="L249" s="223">
        <f>L$5*US_CO2!L249/SUM(US_CO2!L$8:L$281)</f>
        <v>0</v>
      </c>
      <c r="M249" s="223">
        <f>M$5*US_CO2!N249/SUM(US_CO2!N$8:N$281)</f>
        <v>9.4914075490487217E-3</v>
      </c>
      <c r="N249" s="223">
        <f>N$5*US_CO2!M249/SUM(US_CO2!M$8:M$281)</f>
        <v>2.0996541674554781E-2</v>
      </c>
    </row>
    <row r="250" spans="1:14">
      <c r="A250" s="23" t="s">
        <v>386</v>
      </c>
      <c r="B250" s="209">
        <v>324121</v>
      </c>
      <c r="L250" s="223">
        <f>L$5*US_CO2!L250/SUM(US_CO2!L$8:L$281)</f>
        <v>0</v>
      </c>
      <c r="M250" s="223">
        <f>M$5*US_CO2!N250/SUM(US_CO2!N$8:N$281)</f>
        <v>8.8370438381774681E-4</v>
      </c>
      <c r="N250" s="223">
        <f>N$5*US_CO2!M250/SUM(US_CO2!M$8:M$281)</f>
        <v>1.2271165176268037E-3</v>
      </c>
    </row>
    <row r="251" spans="1:14">
      <c r="A251" s="23" t="s">
        <v>387</v>
      </c>
      <c r="B251" s="209">
        <v>324122</v>
      </c>
      <c r="L251" s="223">
        <f>L$5*US_CO2!L251/SUM(US_CO2!L$8:L$281)</f>
        <v>0</v>
      </c>
      <c r="M251" s="223">
        <f>M$5*US_CO2!N251/SUM(US_CO2!N$8:N$281)</f>
        <v>3.9524085540546695E-3</v>
      </c>
      <c r="N251" s="223">
        <f>N$5*US_CO2!M251/SUM(US_CO2!M$8:M$281)</f>
        <v>3.0787869617876794E-4</v>
      </c>
    </row>
    <row r="252" spans="1:14">
      <c r="A252" s="23" t="s">
        <v>388</v>
      </c>
      <c r="B252" s="209">
        <v>324190</v>
      </c>
      <c r="L252" s="223">
        <f>L$5*US_CO2!L252/SUM(US_CO2!L$8:L$281)</f>
        <v>1.0803024846957146E-2</v>
      </c>
      <c r="M252" s="223">
        <f>M$5*US_CO2!N252/SUM(US_CO2!N$8:N$281)</f>
        <v>2.62744179615119E-3</v>
      </c>
      <c r="N252" s="223">
        <f>N$5*US_CO2!M252/SUM(US_CO2!M$8:M$281)</f>
        <v>8.2231886453869909E-5</v>
      </c>
    </row>
    <row r="253" spans="1:14">
      <c r="A253" s="23" t="s">
        <v>389</v>
      </c>
      <c r="B253" s="209">
        <v>325110</v>
      </c>
      <c r="L253" s="223">
        <f>L$5*US_CO2!L253/SUM(US_CO2!L$8:L$281)</f>
        <v>0</v>
      </c>
      <c r="M253" s="223">
        <f>M$5*US_CO2!N253/SUM(US_CO2!N$8:N$281)</f>
        <v>3.4112387039636496E-3</v>
      </c>
      <c r="N253" s="223">
        <f>N$5*US_CO2!M253/SUM(US_CO2!M$8:M$281)</f>
        <v>2.9329372835213605E-3</v>
      </c>
    </row>
    <row r="254" spans="1:14">
      <c r="A254" s="23" t="s">
        <v>390</v>
      </c>
      <c r="B254" s="209">
        <v>325120</v>
      </c>
      <c r="L254" s="223">
        <f>L$5*US_CO2!L254/SUM(US_CO2!L$8:L$281)</f>
        <v>0</v>
      </c>
      <c r="M254" s="223">
        <f>M$5*US_CO2!N254/SUM(US_CO2!N$8:N$281)</f>
        <v>1.6971024831171108E-3</v>
      </c>
      <c r="N254" s="223">
        <f>N$5*US_CO2!M254/SUM(US_CO2!M$8:M$281)</f>
        <v>3.5633817463343628E-4</v>
      </c>
    </row>
    <row r="255" spans="1:14">
      <c r="A255" s="23" t="s">
        <v>391</v>
      </c>
      <c r="B255" s="209">
        <v>325130</v>
      </c>
      <c r="L255" s="223">
        <f>L$5*US_CO2!L255/SUM(US_CO2!L$8:L$281)</f>
        <v>2.7007562117392866E-3</v>
      </c>
      <c r="M255" s="223">
        <f>M$5*US_CO2!N255/SUM(US_CO2!N$8:N$281)</f>
        <v>2.5845030586265404E-3</v>
      </c>
      <c r="N255" s="223">
        <f>N$5*US_CO2!M255/SUM(US_CO2!M$8:M$281)</f>
        <v>8.7562355049820915E-4</v>
      </c>
    </row>
    <row r="256" spans="1:14">
      <c r="A256" s="23" t="s">
        <v>392</v>
      </c>
      <c r="B256" s="209">
        <v>325180</v>
      </c>
      <c r="L256" s="223">
        <f>L$5*US_CO2!L256/SUM(US_CO2!L$8:L$281)</f>
        <v>1.0803024846957146E-2</v>
      </c>
      <c r="M256" s="223">
        <f>M$5*US_CO2!N256/SUM(US_CO2!N$8:N$281)</f>
        <v>4.1875492595467986E-3</v>
      </c>
      <c r="N256" s="223">
        <f>N$5*US_CO2!M256/SUM(US_CO2!M$8:M$281)</f>
        <v>4.5227537549628449E-3</v>
      </c>
    </row>
    <row r="257" spans="1:24">
      <c r="A257" s="23" t="s">
        <v>393</v>
      </c>
      <c r="B257" s="209">
        <v>325190</v>
      </c>
      <c r="L257" s="223">
        <f>L$5*US_CO2!L257/SUM(US_CO2!L$8:L$281)</f>
        <v>1.620453727043572E-2</v>
      </c>
      <c r="M257" s="223">
        <f>M$5*US_CO2!N257/SUM(US_CO2!N$8:N$281)</f>
        <v>5.3997800371460812E-3</v>
      </c>
      <c r="N257" s="223">
        <f>N$5*US_CO2!M257/SUM(US_CO2!M$8:M$281)</f>
        <v>1.0772377125456959E-2</v>
      </c>
      <c r="X257" s="318">
        <f>Source_EPA_2007!AZ11*Source_EPA_2007!$BD12*25/1000000+Source_EPA_2007!AZ10*Source_EPA_2007!$BD11*25/1000000</f>
        <v>6.712499999999999E-2</v>
      </c>
    </row>
    <row r="258" spans="1:24">
      <c r="A258" s="23" t="s">
        <v>394</v>
      </c>
      <c r="B258" s="209">
        <v>325211</v>
      </c>
      <c r="L258" s="223">
        <f>L$5*US_CO2!L258/SUM(US_CO2!L$8:L$281)</f>
        <v>0</v>
      </c>
      <c r="M258" s="223">
        <f>M$5*US_CO2!N258/SUM(US_CO2!N$8:N$281)</f>
        <v>5.3897657535107637E-3</v>
      </c>
      <c r="N258" s="223">
        <f>N$5*US_CO2!M258/SUM(US_CO2!M$8:M$281)</f>
        <v>8.8810437370179501E-3</v>
      </c>
    </row>
    <row r="259" spans="1:24">
      <c r="A259" s="23" t="s">
        <v>395</v>
      </c>
      <c r="B259" s="209" t="s">
        <v>396</v>
      </c>
      <c r="L259" s="223">
        <f>L$5*US_CO2!L259/SUM(US_CO2!L$8:L$281)</f>
        <v>0</v>
      </c>
      <c r="M259" s="223">
        <f>M$5*US_CO2!N259/SUM(US_CO2!N$8:N$281)</f>
        <v>2.1798379868033257E-3</v>
      </c>
      <c r="N259" s="223">
        <f>N$5*US_CO2!M259/SUM(US_CO2!M$8:M$281)</f>
        <v>1.589816471441485E-3</v>
      </c>
    </row>
    <row r="260" spans="1:24">
      <c r="A260" s="23" t="s">
        <v>397</v>
      </c>
      <c r="B260" s="209">
        <v>325310</v>
      </c>
      <c r="L260" s="223">
        <f>L$5*US_CO2!L260/SUM(US_CO2!L$8:L$281)</f>
        <v>0</v>
      </c>
      <c r="M260" s="223">
        <f>M$5*US_CO2!N260/SUM(US_CO2!N$8:N$281)</f>
        <v>3.1999582964798534E-3</v>
      </c>
      <c r="N260" s="223">
        <f>N$5*US_CO2!M260/SUM(US_CO2!M$8:M$281)</f>
        <v>3.3989179734266232E-3</v>
      </c>
      <c r="U260" s="223">
        <f>U5</f>
        <v>2</v>
      </c>
    </row>
    <row r="261" spans="1:24">
      <c r="A261" s="23" t="s">
        <v>398</v>
      </c>
      <c r="B261" s="209">
        <v>325320</v>
      </c>
      <c r="L261" s="223">
        <f>L$5*US_CO2!L261/SUM(US_CO2!L$8:L$281)</f>
        <v>9.0025207057976213E-4</v>
      </c>
      <c r="M261" s="223">
        <f>M$5*US_CO2!N261/SUM(US_CO2!N$8:N$281)</f>
        <v>3.4350990019719839E-4</v>
      </c>
      <c r="N261" s="223">
        <f>N$5*US_CO2!M261/SUM(US_CO2!M$8:M$281)</f>
        <v>3.141550143008842E-4</v>
      </c>
    </row>
    <row r="262" spans="1:24">
      <c r="A262" s="23" t="s">
        <v>399</v>
      </c>
      <c r="B262" s="209">
        <v>325411</v>
      </c>
      <c r="L262" s="223">
        <f>L$5*US_CO2!L262/SUM(US_CO2!L$8:L$281)</f>
        <v>0</v>
      </c>
      <c r="M262" s="223">
        <f>M$5*US_CO2!N262/SUM(US_CO2!N$8:N$281)</f>
        <v>1.6766554652482301E-4</v>
      </c>
      <c r="N262" s="223">
        <f>N$5*US_CO2!M262/SUM(US_CO2!M$8:M$281)</f>
        <v>2.0313233856164296E-4</v>
      </c>
    </row>
    <row r="263" spans="1:24">
      <c r="A263" s="23" t="s">
        <v>400</v>
      </c>
      <c r="B263" s="209">
        <v>325412</v>
      </c>
      <c r="L263" s="223">
        <f>L$5*US_CO2!L263/SUM(US_CO2!L$8:L$281)</f>
        <v>0</v>
      </c>
      <c r="M263" s="223">
        <f>M$5*US_CO2!N263/SUM(US_CO2!N$8:N$281)</f>
        <v>4.2325326988583374E-4</v>
      </c>
      <c r="N263" s="223">
        <f>N$5*US_CO2!M263/SUM(US_CO2!M$8:M$281)</f>
        <v>8.2231886453869914E-4</v>
      </c>
    </row>
    <row r="264" spans="1:24">
      <c r="A264" s="23" t="s">
        <v>401</v>
      </c>
      <c r="B264" s="209">
        <v>325413</v>
      </c>
      <c r="L264" s="223">
        <f>L$5*US_CO2!L264/SUM(US_CO2!L$8:L$281)</f>
        <v>0</v>
      </c>
      <c r="M264" s="223">
        <f>M$5*US_CO2!N264/SUM(US_CO2!N$8:N$281)</f>
        <v>1.0427979113129236E-4</v>
      </c>
      <c r="N264" s="223">
        <f>N$5*US_CO2!M264/SUM(US_CO2!M$8:M$281)</f>
        <v>2.6921153303350275E-5</v>
      </c>
    </row>
    <row r="265" spans="1:24">
      <c r="A265" s="23" t="s">
        <v>402</v>
      </c>
      <c r="B265" s="209">
        <v>325414</v>
      </c>
      <c r="L265" s="223">
        <f>L$5*US_CO2!L265/SUM(US_CO2!L$8:L$281)</f>
        <v>0</v>
      </c>
      <c r="M265" s="223">
        <f>M$5*US_CO2!N265/SUM(US_CO2!N$8:N$281)</f>
        <v>2.5967712693478683E-4</v>
      </c>
      <c r="N265" s="223">
        <f>N$5*US_CO2!M265/SUM(US_CO2!M$8:M$281)</f>
        <v>1.8110594040435636E-4</v>
      </c>
    </row>
    <row r="266" spans="1:24">
      <c r="A266" s="23" t="s">
        <v>403</v>
      </c>
      <c r="B266" s="209">
        <v>325510</v>
      </c>
      <c r="L266" s="223">
        <f>L$5*US_CO2!L266/SUM(US_CO2!L$8:L$281)</f>
        <v>9.0025207057976213E-4</v>
      </c>
      <c r="M266" s="223">
        <f>M$5*US_CO2!N266/SUM(US_CO2!N$8:N$281)</f>
        <v>9.2624990946030261E-4</v>
      </c>
      <c r="N266" s="223">
        <f>N$5*US_CO2!M266/SUM(US_CO2!M$8:M$281)</f>
        <v>2.7405011885821805E-4</v>
      </c>
    </row>
    <row r="267" spans="1:24">
      <c r="A267" s="23" t="s">
        <v>404</v>
      </c>
      <c r="B267" s="209">
        <v>325520</v>
      </c>
      <c r="L267" s="223">
        <f>L$5*US_CO2!L267/SUM(US_CO2!L$8:L$281)</f>
        <v>9.0025207057976213E-4</v>
      </c>
      <c r="M267" s="223">
        <f>M$5*US_CO2!N267/SUM(US_CO2!N$8:N$281)</f>
        <v>1.7523094313630894E-3</v>
      </c>
      <c r="N267" s="223">
        <f>N$5*US_CO2!M267/SUM(US_CO2!M$8:M$281)</f>
        <v>2.4731352189644076E-4</v>
      </c>
    </row>
    <row r="268" spans="1:24">
      <c r="A268" s="23" t="s">
        <v>405</v>
      </c>
      <c r="B268" s="209">
        <v>325610</v>
      </c>
      <c r="L268" s="223">
        <f>L$5*US_CO2!L268/SUM(US_CO2!L$8:L$281)</f>
        <v>4.5012603528988117E-3</v>
      </c>
      <c r="M268" s="223">
        <f>M$5*US_CO2!N268/SUM(US_CO2!N$8:N$281)</f>
        <v>1.6971024831171108E-3</v>
      </c>
      <c r="N268" s="223">
        <f>N$5*US_CO2!M268/SUM(US_CO2!M$8:M$281)</f>
        <v>1.2900408034057585E-3</v>
      </c>
    </row>
    <row r="269" spans="1:24">
      <c r="A269" s="23" t="s">
        <v>406</v>
      </c>
      <c r="B269" s="209">
        <v>325620</v>
      </c>
      <c r="L269" s="223">
        <f>L$5*US_CO2!L269/SUM(US_CO2!L$8:L$281)</f>
        <v>9.0025207057976213E-4</v>
      </c>
      <c r="M269" s="223">
        <f>M$5*US_CO2!N269/SUM(US_CO2!N$8:N$281)</f>
        <v>4.866390252793644E-4</v>
      </c>
      <c r="N269" s="223">
        <f>N$5*US_CO2!M269/SUM(US_CO2!M$8:M$281)</f>
        <v>2.1389277569421901E-4</v>
      </c>
    </row>
    <row r="270" spans="1:24">
      <c r="A270" s="23" t="s">
        <v>407</v>
      </c>
      <c r="B270" s="209">
        <v>325910</v>
      </c>
      <c r="L270" s="223">
        <f>L$5*US_CO2!L270/SUM(US_CO2!L$8:L$281)</f>
        <v>0</v>
      </c>
      <c r="M270" s="223">
        <f>M$5*US_CO2!N270/SUM(US_CO2!N$8:N$281)</f>
        <v>5.8478471104999241E-4</v>
      </c>
      <c r="N270" s="223">
        <f>N$5*US_CO2!M270/SUM(US_CO2!M$8:M$281)</f>
        <v>4.6789044683110404E-5</v>
      </c>
    </row>
    <row r="271" spans="1:24">
      <c r="A271" s="23" t="s">
        <v>408</v>
      </c>
      <c r="B271" s="209" t="s">
        <v>409</v>
      </c>
      <c r="L271" s="223">
        <f>L$5*US_CO2!L271/SUM(US_CO2!L$8:L$281)</f>
        <v>5.4015124234785732E-3</v>
      </c>
      <c r="M271" s="223">
        <f>M$5*US_CO2!N271/SUM(US_CO2!N$8:N$281)</f>
        <v>3.1733771732503084E-3</v>
      </c>
      <c r="N271" s="223">
        <f>N$5*US_CO2!M271/SUM(US_CO2!M$8:M$281)</f>
        <v>1.9187440172569646E-4</v>
      </c>
    </row>
    <row r="272" spans="1:24">
      <c r="A272" s="23" t="s">
        <v>410</v>
      </c>
      <c r="B272" s="209">
        <v>326110</v>
      </c>
      <c r="L272" s="223">
        <f>L$5*US_CO2!L272/SUM(US_CO2!L$8:L$281)</f>
        <v>0</v>
      </c>
      <c r="M272" s="223">
        <f>M$5*US_CO2!N272/SUM(US_CO2!N$8:N$281)</f>
        <v>1.5335263401660641E-4</v>
      </c>
      <c r="N272" s="223">
        <f>N$5*US_CO2!M272/SUM(US_CO2!M$8:M$281)</f>
        <v>6.8035773623488982E-4</v>
      </c>
    </row>
    <row r="273" spans="1:20">
      <c r="A273" s="23" t="s">
        <v>411</v>
      </c>
      <c r="B273" s="209">
        <v>326120</v>
      </c>
      <c r="L273" s="223">
        <f>L$5*US_CO2!L273/SUM(US_CO2!L$8:L$281)</f>
        <v>0</v>
      </c>
      <c r="M273" s="223">
        <f>M$5*US_CO2!N273/SUM(US_CO2!N$8:N$281)</f>
        <v>3.6804632163985542E-5</v>
      </c>
      <c r="N273" s="223">
        <f>N$5*US_CO2!M273/SUM(US_CO2!M$8:M$281)</f>
        <v>1.4927680288698007E-4</v>
      </c>
    </row>
    <row r="274" spans="1:20">
      <c r="A274" s="23" t="s">
        <v>412</v>
      </c>
      <c r="B274" s="209">
        <v>326130</v>
      </c>
      <c r="L274" s="223">
        <f>L$5*US_CO2!L274/SUM(US_CO2!L$8:L$281)</f>
        <v>0</v>
      </c>
      <c r="M274" s="223">
        <f>M$5*US_CO2!N274/SUM(US_CO2!N$8:N$281)</f>
        <v>2.6581123229545114E-5</v>
      </c>
      <c r="N274" s="223">
        <f>N$5*US_CO2!M274/SUM(US_CO2!M$8:M$281)</f>
        <v>1.148283099130616E-4</v>
      </c>
    </row>
    <row r="275" spans="1:20">
      <c r="A275" s="23" t="s">
        <v>413</v>
      </c>
      <c r="B275" s="209">
        <v>326140</v>
      </c>
      <c r="L275" s="223">
        <f>L$5*US_CO2!L275/SUM(US_CO2!L$8:L$281)</f>
        <v>0</v>
      </c>
      <c r="M275" s="223">
        <f>M$5*US_CO2!N275/SUM(US_CO2!N$8:N$281)</f>
        <v>1.1859270363950896E-4</v>
      </c>
      <c r="N275" s="223">
        <f>N$5*US_CO2!M275/SUM(US_CO2!M$8:M$281)</f>
        <v>3.3013139100005211E-4</v>
      </c>
    </row>
    <row r="276" spans="1:20">
      <c r="A276" s="23" t="s">
        <v>414</v>
      </c>
      <c r="B276" s="209">
        <v>326150</v>
      </c>
      <c r="L276" s="223">
        <f>L$5*US_CO2!L276/SUM(US_CO2!L$8:L$281)</f>
        <v>0</v>
      </c>
      <c r="M276" s="223">
        <f>M$5*US_CO2!N276/SUM(US_CO2!N$8:N$281)</f>
        <v>7.6676317008303192E-4</v>
      </c>
      <c r="N276" s="223">
        <f>N$5*US_CO2!M276/SUM(US_CO2!M$8:M$281)</f>
        <v>1.3205255640002085E-4</v>
      </c>
    </row>
    <row r="277" spans="1:20">
      <c r="A277" s="23" t="s">
        <v>415</v>
      </c>
      <c r="B277" s="209">
        <v>326160</v>
      </c>
      <c r="L277" s="223">
        <f>L$5*US_CO2!L277/SUM(US_CO2!L$8:L$281)</f>
        <v>0</v>
      </c>
      <c r="M277" s="223">
        <f>M$5*US_CO2!N277/SUM(US_CO2!N$8:N$281)</f>
        <v>1.6357614295104682E-5</v>
      </c>
      <c r="N277" s="223">
        <f>N$5*US_CO2!M277/SUM(US_CO2!M$8:M$281)</f>
        <v>6.8896985947836949E-5</v>
      </c>
    </row>
    <row r="278" spans="1:20">
      <c r="A278" s="23" t="s">
        <v>416</v>
      </c>
      <c r="B278" s="209">
        <v>326190</v>
      </c>
      <c r="L278" s="223">
        <f>L$5*US_CO2!L278/SUM(US_CO2!L$8:L$281)</f>
        <v>0</v>
      </c>
      <c r="M278" s="223">
        <f>M$5*US_CO2!N278/SUM(US_CO2!N$8:N$281)</f>
        <v>2.3718540727901791E-4</v>
      </c>
      <c r="N278" s="223">
        <f>N$5*US_CO2!M278/SUM(US_CO2!M$8:M$281)</f>
        <v>9.4446284903493174E-4</v>
      </c>
    </row>
    <row r="279" spans="1:20">
      <c r="A279" s="23" t="s">
        <v>417</v>
      </c>
      <c r="B279" s="209">
        <v>326210</v>
      </c>
      <c r="L279" s="223">
        <f>L$5*US_CO2!L279/SUM(US_CO2!L$8:L$281)</f>
        <v>0</v>
      </c>
      <c r="M279" s="223">
        <f>M$5*US_CO2!N279/SUM(US_CO2!N$8:N$281)</f>
        <v>1.2677151078706133E-4</v>
      </c>
      <c r="N279" s="223">
        <f>N$5*US_CO2!M279/SUM(US_CO2!M$8:M$281)</f>
        <v>5.8849508830444077E-4</v>
      </c>
    </row>
    <row r="280" spans="1:20">
      <c r="A280" s="23" t="s">
        <v>418</v>
      </c>
      <c r="B280" s="209">
        <v>326220</v>
      </c>
      <c r="L280" s="223">
        <f>L$5*US_CO2!L280/SUM(US_CO2!L$8:L$281)</f>
        <v>0</v>
      </c>
      <c r="M280" s="223">
        <f>M$5*US_CO2!N280/SUM(US_CO2!N$8:N$281)</f>
        <v>1.8402316081992771E-5</v>
      </c>
      <c r="N280" s="223">
        <f>N$5*US_CO2!M280/SUM(US_CO2!M$8:M$281)</f>
        <v>8.6121232434796193E-5</v>
      </c>
    </row>
    <row r="281" spans="1:20">
      <c r="A281" s="23" t="s">
        <v>419</v>
      </c>
      <c r="B281" s="209">
        <v>326290</v>
      </c>
      <c r="L281" s="223">
        <f>L$5*US_CO2!L281/SUM(US_CO2!L$8:L$281)</f>
        <v>0</v>
      </c>
      <c r="M281" s="223">
        <f>M$5*US_CO2!N281/SUM(US_CO2!N$8:N$281)</f>
        <v>6.7475158967306807E-5</v>
      </c>
      <c r="N281" s="223">
        <f>N$5*US_CO2!M281/SUM(US_CO2!M$8:M$281)</f>
        <v>3.0429502126961319E-4</v>
      </c>
    </row>
    <row r="282" spans="1:20">
      <c r="A282" s="23" t="s">
        <v>420</v>
      </c>
      <c r="B282" s="209">
        <v>420000</v>
      </c>
      <c r="O282" s="223">
        <f>O$5*Source_BEAu!II281/SUM(Source_BEAu!II$281:II$285,Source_BEAu!II$294:II$389,Source_BEAu!II$391:II$393,Source_BEAu!II$395)</f>
        <v>6.8685261043128863E-3</v>
      </c>
      <c r="P282" s="200">
        <f>P$5*Source_BEAu!Y281/SUM(Source_BEAu!Y$281:Y$285,Source_BEAu!Y$294:Y$389,Source_BEAu!Y$391:Y$393,Source_BEAu!Y$395)</f>
        <v>7.7269148577212912E-3</v>
      </c>
    </row>
    <row r="283" spans="1:20">
      <c r="A283" s="23" t="s">
        <v>421</v>
      </c>
      <c r="B283" s="209">
        <v>441000</v>
      </c>
      <c r="O283" s="223">
        <f>O$5*Source_BEAu!II282/SUM(Source_BEAu!II$281:II$285,Source_BEAu!II$294:II$389,Source_BEAu!II$391:II$393,Source_BEAu!II$395)</f>
        <v>6.3793148433219404E-4</v>
      </c>
      <c r="P283" s="200">
        <f>P$5*Source_BEAu!Y282/SUM(Source_BEAu!Y$281:Y$285,Source_BEAu!Y$294:Y$389,Source_BEAu!Y$391:Y$393,Source_BEAu!Y$395)</f>
        <v>2.3506917107187046E-3</v>
      </c>
    </row>
    <row r="284" spans="1:20">
      <c r="A284" s="23" t="s">
        <v>422</v>
      </c>
      <c r="B284" s="209">
        <v>445000</v>
      </c>
      <c r="O284" s="223">
        <f>O$5*Source_BEAu!II283/SUM(Source_BEAu!II$281:II$285,Source_BEAu!II$294:II$389,Source_BEAu!II$391:II$393,Source_BEAu!II$395)</f>
        <v>9.0014872022334128E-4</v>
      </c>
      <c r="P284" s="200">
        <f>P$5*Source_BEAu!Y283/SUM(Source_BEAu!Y$281:Y$285,Source_BEAu!Y$294:Y$389,Source_BEAu!Y$391:Y$393,Source_BEAu!Y$395)</f>
        <v>2.0807558204926331E-3</v>
      </c>
    </row>
    <row r="285" spans="1:20">
      <c r="A285" s="23" t="s">
        <v>423</v>
      </c>
      <c r="B285" s="209">
        <v>452000</v>
      </c>
      <c r="O285" s="223">
        <f>O$5*Source_BEAu!II284/SUM(Source_BEAu!II$281:II$285,Source_BEAu!II$294:II$389,Source_BEAu!II$391:II$393,Source_BEAu!II$395)</f>
        <v>5.218253450570094E-4</v>
      </c>
      <c r="P285" s="200">
        <f>P$5*Source_BEAu!Y284/SUM(Source_BEAu!Y$281:Y$285,Source_BEAu!Y$294:Y$389,Source_BEAu!Y$391:Y$393,Source_BEAu!Y$395)</f>
        <v>2.3394443819592849E-3</v>
      </c>
    </row>
    <row r="286" spans="1:20">
      <c r="A286" s="23" t="s">
        <v>424</v>
      </c>
      <c r="B286" s="209" t="s">
        <v>425</v>
      </c>
      <c r="O286" s="223">
        <f>O$5*Source_BEAu!II285/SUM(Source_BEAu!II$281:II$285,Source_BEAu!II$294:II$389,Source_BEAu!II$391:II$393,Source_BEAu!II$395)</f>
        <v>2.5712943877684142E-3</v>
      </c>
      <c r="P286" s="200">
        <f>P$5*Source_BEAu!Y285/SUM(Source_BEAu!Y$281:Y$285,Source_BEAu!Y$294:Y$389,Source_BEAu!Y$391:Y$393,Source_BEAu!Y$395)</f>
        <v>7.0295804746372736E-3</v>
      </c>
    </row>
    <row r="287" spans="1:20">
      <c r="A287" s="23" t="s">
        <v>426</v>
      </c>
      <c r="B287" s="209">
        <v>481000</v>
      </c>
    </row>
    <row r="288" spans="1:20">
      <c r="A288" s="23" t="s">
        <v>427</v>
      </c>
      <c r="B288" s="209">
        <v>482000</v>
      </c>
      <c r="T288" s="223">
        <f>Source_EPA_2007!BP17</f>
        <v>0.1</v>
      </c>
    </row>
    <row r="289" spans="1:20">
      <c r="A289" s="23" t="s">
        <v>428</v>
      </c>
      <c r="B289" s="209">
        <v>483000</v>
      </c>
    </row>
    <row r="290" spans="1:20">
      <c r="A290" s="23" t="s">
        <v>429</v>
      </c>
      <c r="B290" s="209">
        <v>484000</v>
      </c>
      <c r="T290" s="223">
        <f>SUM(Source_EPA_2007!BP$8)</f>
        <v>0.1</v>
      </c>
    </row>
    <row r="291" spans="1:20">
      <c r="A291" s="23" t="s">
        <v>430</v>
      </c>
      <c r="B291" s="209">
        <v>485000</v>
      </c>
    </row>
    <row r="292" spans="1:20">
      <c r="A292" s="23" t="s">
        <v>431</v>
      </c>
      <c r="B292" s="209">
        <v>486000</v>
      </c>
      <c r="D292" s="200">
        <f>Source_EPA_2007!W8</f>
        <v>30.3</v>
      </c>
      <c r="H292" s="223">
        <f>Source_EPA_2007!Z14</f>
        <v>0.1</v>
      </c>
    </row>
    <row r="293" spans="1:20">
      <c r="A293" s="23" t="s">
        <v>432</v>
      </c>
      <c r="B293" s="209" t="s">
        <v>433</v>
      </c>
    </row>
    <row r="294" spans="1:20">
      <c r="A294" s="23" t="s">
        <v>434</v>
      </c>
      <c r="B294" s="209">
        <v>492000</v>
      </c>
    </row>
    <row r="295" spans="1:20">
      <c r="A295" s="23" t="s">
        <v>435</v>
      </c>
      <c r="B295" s="209">
        <v>493000</v>
      </c>
      <c r="O295" s="223">
        <f>O$5*Source_BEAu!II294/SUM(Source_BEAu!II$281:II$285,Source_BEAu!II$294:II$389,Source_BEAu!II$391:II$393,Source_BEAu!II$395)</f>
        <v>1.125838181960498E-3</v>
      </c>
      <c r="P295" s="200">
        <f>P$5*Source_BEAu!Y294/SUM(Source_BEAu!Y$281:Y$285,Source_BEAu!Y$294:Y$389,Source_BEAu!Y$391:Y$393,Source_BEAu!Y$395)</f>
        <v>1.4509054099651334E-3</v>
      </c>
    </row>
    <row r="296" spans="1:20">
      <c r="A296" s="23" t="s">
        <v>436</v>
      </c>
      <c r="B296" s="209">
        <v>511110</v>
      </c>
      <c r="O296" s="223">
        <f>O$5*Source_BEAu!II295/SUM(Source_BEAu!II$281:II$285,Source_BEAu!II$294:II$389,Source_BEAu!II$391:II$393,Source_BEAu!II$395)</f>
        <v>1.2523808281368227E-4</v>
      </c>
      <c r="P296" s="200">
        <f>P$5*Source_BEAu!Y295/SUM(Source_BEAu!Y$281:Y$285,Source_BEAu!Y$294:Y$389,Source_BEAu!Y$391:Y$393,Source_BEAu!Y$395)</f>
        <v>5.3987178045214273E-4</v>
      </c>
    </row>
    <row r="297" spans="1:20">
      <c r="A297" s="23" t="s">
        <v>437</v>
      </c>
      <c r="B297" s="209">
        <v>511120</v>
      </c>
      <c r="O297" s="223">
        <f>O$5*Source_BEAu!II296/SUM(Source_BEAu!II$281:II$285,Source_BEAu!II$294:II$389,Source_BEAu!II$391:II$393,Source_BEAu!II$395)</f>
        <v>8.7405745297049087E-5</v>
      </c>
      <c r="P297" s="200">
        <f>P$5*Source_BEAu!Y296/SUM(Source_BEAu!Y$281:Y$285,Source_BEAu!Y$294:Y$389,Source_BEAu!Y$391:Y$393,Source_BEAu!Y$395)</f>
        <v>2.2494657518839277E-5</v>
      </c>
    </row>
    <row r="298" spans="1:20">
      <c r="A298" s="23" t="s">
        <v>438</v>
      </c>
      <c r="B298" s="209">
        <v>511130</v>
      </c>
      <c r="O298" s="223">
        <f>O$5*Source_BEAu!II297/SUM(Source_BEAu!II$281:II$285,Source_BEAu!II$294:II$389,Source_BEAu!II$391:II$393,Source_BEAu!II$395)</f>
        <v>1.8263887076995333E-5</v>
      </c>
      <c r="P298" s="200">
        <f>P$5*Source_BEAu!Y297/SUM(Source_BEAu!Y$281:Y$285,Source_BEAu!Y$294:Y$389,Source_BEAu!Y$391:Y$393,Source_BEAu!Y$395)</f>
        <v>4.4989315037678554E-5</v>
      </c>
    </row>
    <row r="299" spans="1:20">
      <c r="A299" s="23" t="s">
        <v>439</v>
      </c>
      <c r="B299" s="209" t="s">
        <v>440</v>
      </c>
      <c r="O299" s="223">
        <f>O$5*Source_BEAu!II298/SUM(Source_BEAu!II$281:II$285,Source_BEAu!II$294:II$389,Source_BEAu!II$391:II$393,Source_BEAu!II$395)</f>
        <v>2.4786703890207951E-5</v>
      </c>
      <c r="P299" s="200">
        <f>P$5*Source_BEAu!Y298/SUM(Source_BEAu!Y$281:Y$285,Source_BEAu!Y$294:Y$389,Source_BEAu!Y$391:Y$393,Source_BEAu!Y$395)</f>
        <v>2.2494657518839277E-5</v>
      </c>
    </row>
    <row r="300" spans="1:20">
      <c r="A300" s="23" t="s">
        <v>441</v>
      </c>
      <c r="B300" s="209">
        <v>511200</v>
      </c>
      <c r="O300" s="223">
        <f>O$5*Source_BEAu!II299/SUM(Source_BEAu!II$281:II$285,Source_BEAu!II$294:II$389,Source_BEAu!II$391:II$393,Source_BEAu!II$395)</f>
        <v>1.2393351945103973E-4</v>
      </c>
      <c r="P300" s="200">
        <f>P$5*Source_BEAu!Y299/SUM(Source_BEAu!Y$281:Y$285,Source_BEAu!Y$294:Y$389,Source_BEAu!Y$391:Y$393,Source_BEAu!Y$395)</f>
        <v>3.374198627825892E-5</v>
      </c>
    </row>
    <row r="301" spans="1:20">
      <c r="A301" s="23" t="s">
        <v>442</v>
      </c>
      <c r="B301" s="209">
        <v>512100</v>
      </c>
      <c r="O301" s="223">
        <f>O$5*Source_BEAu!II300/SUM(Source_BEAu!II$281:II$285,Source_BEAu!II$294:II$389,Source_BEAu!II$391:II$393,Source_BEAu!II$395)</f>
        <v>6.6532731494768708E-5</v>
      </c>
      <c r="P301" s="200">
        <f>P$5*Source_BEAu!Y300/SUM(Source_BEAu!Y$281:Y$285,Source_BEAu!Y$294:Y$389,Source_BEAu!Y$391:Y$393,Source_BEAu!Y$395)</f>
        <v>2.4744123270723206E-4</v>
      </c>
    </row>
    <row r="302" spans="1:20">
      <c r="A302" s="23" t="s">
        <v>443</v>
      </c>
      <c r="B302" s="209">
        <v>512200</v>
      </c>
      <c r="O302" s="223">
        <f>O$5*Source_BEAu!II301/SUM(Source_BEAu!II$281:II$285,Source_BEAu!II$294:II$389,Source_BEAu!II$391:II$393,Source_BEAu!II$395)</f>
        <v>3.1309520703420568E-5</v>
      </c>
      <c r="P302" s="200">
        <f>P$5*Source_BEAu!Y301/SUM(Source_BEAu!Y$281:Y$285,Source_BEAu!Y$294:Y$389,Source_BEAu!Y$391:Y$393,Source_BEAu!Y$395)</f>
        <v>6.7483972556517841E-5</v>
      </c>
    </row>
    <row r="303" spans="1:20">
      <c r="A303" s="23" t="s">
        <v>444</v>
      </c>
      <c r="B303" s="209">
        <v>515100</v>
      </c>
      <c r="O303" s="223">
        <f>O$5*Source_BEAu!II302/SUM(Source_BEAu!II$281:II$285,Source_BEAu!II$294:II$389,Source_BEAu!II$391:II$393,Source_BEAu!II$395)</f>
        <v>6.1314478044198603E-5</v>
      </c>
      <c r="P303" s="200">
        <f>P$5*Source_BEAu!Y302/SUM(Source_BEAu!Y$281:Y$285,Source_BEAu!Y$294:Y$389,Source_BEAu!Y$391:Y$393,Source_BEAu!Y$395)</f>
        <v>2.6993589022607136E-4</v>
      </c>
    </row>
    <row r="304" spans="1:20">
      <c r="A304" s="23" t="s">
        <v>445</v>
      </c>
      <c r="B304" s="209">
        <v>515200</v>
      </c>
      <c r="O304" s="223">
        <f>O$5*Source_BEAu!II303/SUM(Source_BEAu!II$281:II$285,Source_BEAu!II$294:II$389,Source_BEAu!II$391:II$393,Source_BEAu!II$395)</f>
        <v>1.1741070263782712E-5</v>
      </c>
      <c r="P304" s="200">
        <f>P$5*Source_BEAu!Y303/SUM(Source_BEAu!Y$281:Y$285,Source_BEAu!Y$294:Y$389,Source_BEAu!Y$391:Y$393,Source_BEAu!Y$395)</f>
        <v>1.1247328759419638E-5</v>
      </c>
    </row>
    <row r="305" spans="1:16">
      <c r="A305" s="23" t="s">
        <v>446</v>
      </c>
      <c r="B305" s="209">
        <v>517110</v>
      </c>
      <c r="O305" s="223">
        <f>O$5*Source_BEAu!II304/SUM(Source_BEAu!II$281:II$285,Source_BEAu!II$294:II$389,Source_BEAu!II$391:II$393,Source_BEAu!II$395)</f>
        <v>2.0090275784694864E-4</v>
      </c>
      <c r="P305" s="200">
        <f>P$5*Source_BEAu!Y304/SUM(Source_BEAu!Y$281:Y$285,Source_BEAu!Y$294:Y$389,Source_BEAu!Y$391:Y$393,Source_BEAu!Y$395)</f>
        <v>6.4109773928691942E-4</v>
      </c>
    </row>
    <row r="306" spans="1:16">
      <c r="A306" s="23" t="s">
        <v>447</v>
      </c>
      <c r="B306" s="209">
        <v>517210</v>
      </c>
      <c r="O306" s="223">
        <f>O$5*Source_BEAu!II305/SUM(Source_BEAu!II$281:II$285,Source_BEAu!II$294:II$389,Source_BEAu!II$391:II$393,Source_BEAu!II$395)</f>
        <v>1.317608996268949E-4</v>
      </c>
      <c r="P306" s="200">
        <f>P$5*Source_BEAu!Y305/SUM(Source_BEAu!Y$281:Y$285,Source_BEAu!Y$294:Y$389,Source_BEAu!Y$391:Y$393,Source_BEAu!Y$395)</f>
        <v>3.7116184906084806E-4</v>
      </c>
    </row>
    <row r="307" spans="1:16">
      <c r="A307" s="23" t="s">
        <v>448</v>
      </c>
      <c r="B307" s="209" t="s">
        <v>449</v>
      </c>
      <c r="O307" s="223">
        <f>O$5*Source_BEAu!II306/SUM(Source_BEAu!II$281:II$285,Source_BEAu!II$294:II$389,Source_BEAu!II$391:II$393,Source_BEAu!II$395)</f>
        <v>3.0004957340778045E-5</v>
      </c>
      <c r="P307" s="200">
        <f>P$5*Source_BEAu!Y306/SUM(Source_BEAu!Y$281:Y$285,Source_BEAu!Y$294:Y$389,Source_BEAu!Y$391:Y$393,Source_BEAu!Y$395)</f>
        <v>3.374198627825892E-5</v>
      </c>
    </row>
    <row r="308" spans="1:16">
      <c r="A308" s="23" t="s">
        <v>450</v>
      </c>
      <c r="B308" s="209">
        <v>518200</v>
      </c>
      <c r="O308" s="223">
        <f>O$5*Source_BEAu!II307/SUM(Source_BEAu!II$281:II$285,Source_BEAu!II$294:II$389,Source_BEAu!II$391:II$393,Source_BEAu!II$395)</f>
        <v>1.6959323714352807E-4</v>
      </c>
      <c r="P308" s="200">
        <f>P$5*Source_BEAu!Y307/SUM(Source_BEAu!Y$281:Y$285,Source_BEAu!Y$294:Y$389,Source_BEAu!Y$391:Y$393,Source_BEAu!Y$395)</f>
        <v>4.4989315037678554E-5</v>
      </c>
    </row>
    <row r="309" spans="1:16">
      <c r="A309" s="23" t="s">
        <v>451</v>
      </c>
      <c r="B309" s="209" t="s">
        <v>452</v>
      </c>
      <c r="O309" s="223">
        <f>O$5*Source_BEAu!II308/SUM(Source_BEAu!II$281:II$285,Source_BEAu!II$294:II$389,Source_BEAu!II$391:II$393,Source_BEAu!II$395)</f>
        <v>1.0436506901140189E-5</v>
      </c>
      <c r="P309" s="200">
        <f>P$5*Source_BEAu!Y308/SUM(Source_BEAu!Y$281:Y$285,Source_BEAu!Y$294:Y$389,Source_BEAu!Y$391:Y$393,Source_BEAu!Y$395)</f>
        <v>4.4989315037678554E-5</v>
      </c>
    </row>
    <row r="310" spans="1:16">
      <c r="A310" s="23" t="s">
        <v>453</v>
      </c>
      <c r="B310" s="209">
        <v>519130</v>
      </c>
      <c r="O310" s="223">
        <f>O$5*Source_BEAu!II309/SUM(Source_BEAu!II$281:II$285,Source_BEAu!II$294:II$389,Source_BEAu!II$391:II$393,Source_BEAu!II$395)</f>
        <v>2.2177577164922902E-5</v>
      </c>
      <c r="P310" s="200">
        <f>P$5*Source_BEAu!Y309/SUM(Source_BEAu!Y$281:Y$285,Source_BEAu!Y$294:Y$389,Source_BEAu!Y$391:Y$393,Source_BEAu!Y$395)</f>
        <v>2.2494657518839277E-5</v>
      </c>
    </row>
    <row r="311" spans="1:16">
      <c r="A311" s="23" t="s">
        <v>454</v>
      </c>
      <c r="B311" s="209" t="s">
        <v>455</v>
      </c>
      <c r="O311" s="223">
        <f>O$5*Source_BEAu!II310/SUM(Source_BEAu!II$281:II$285,Source_BEAu!II$294:II$389,Source_BEAu!II$391:II$393,Source_BEAu!II$395)</f>
        <v>1.1167062384220003E-3</v>
      </c>
      <c r="P311" s="200">
        <f>P$5*Source_BEAu!Y310/SUM(Source_BEAu!Y$281:Y$285,Source_BEAu!Y$294:Y$389,Source_BEAu!Y$391:Y$393,Source_BEAu!Y$395)</f>
        <v>3.542908559217186E-3</v>
      </c>
    </row>
    <row r="312" spans="1:16">
      <c r="A312" s="23" t="s">
        <v>456</v>
      </c>
      <c r="B312" s="209" t="s">
        <v>457</v>
      </c>
      <c r="O312" s="223">
        <f>O$5*Source_BEAu!II311/SUM(Source_BEAu!II$281:II$285,Source_BEAu!II$294:II$389,Source_BEAu!II$391:II$393,Source_BEAu!II$395)</f>
        <v>1.4024056148407129E-3</v>
      </c>
      <c r="P312" s="200">
        <f>P$5*Source_BEAu!Y311/SUM(Source_BEAu!Y$281:Y$285,Source_BEAu!Y$294:Y$389,Source_BEAu!Y$391:Y$393,Source_BEAu!Y$395)</f>
        <v>4.2964795860983016E-3</v>
      </c>
    </row>
    <row r="313" spans="1:16">
      <c r="A313" s="23" t="s">
        <v>458</v>
      </c>
      <c r="B313" s="209" t="s">
        <v>459</v>
      </c>
      <c r="O313" s="223">
        <f>O$5*Source_BEAu!II312/SUM(Source_BEAu!II$281:II$285,Source_BEAu!II$294:II$389,Source_BEAu!II$391:II$393,Source_BEAu!II$395)</f>
        <v>2.6743548934171732E-4</v>
      </c>
      <c r="P313" s="200">
        <f>P$5*Source_BEAu!Y312/SUM(Source_BEAu!Y$281:Y$285,Source_BEAu!Y$294:Y$389,Source_BEAu!Y$391:Y$393,Source_BEAu!Y$395)</f>
        <v>1.3496794511303568E-4</v>
      </c>
    </row>
    <row r="314" spans="1:16">
      <c r="A314" s="23" t="s">
        <v>460</v>
      </c>
      <c r="B314" s="209">
        <v>523900</v>
      </c>
      <c r="O314" s="223">
        <f>O$5*Source_BEAu!II313/SUM(Source_BEAu!II$281:II$285,Source_BEAu!II$294:II$389,Source_BEAu!II$391:II$393,Source_BEAu!II$395)</f>
        <v>7.4360111670623838E-5</v>
      </c>
      <c r="P314" s="200">
        <f>P$5*Source_BEAu!Y313/SUM(Source_BEAu!Y$281:Y$285,Source_BEAu!Y$294:Y$389,Source_BEAu!Y$391:Y$393,Source_BEAu!Y$395)</f>
        <v>2.9243054774491062E-4</v>
      </c>
    </row>
    <row r="315" spans="1:16">
      <c r="A315" s="23" t="s">
        <v>461</v>
      </c>
      <c r="B315" s="209">
        <v>524100</v>
      </c>
      <c r="O315" s="223">
        <f>O$5*Source_BEAu!II314/SUM(Source_BEAu!II$281:II$285,Source_BEAu!II$294:II$389,Source_BEAu!II$391:II$393,Source_BEAu!II$395)</f>
        <v>2.2177577164922902E-5</v>
      </c>
      <c r="P315" s="200">
        <f>P$5*Source_BEAu!Y314/SUM(Source_BEAu!Y$281:Y$285,Source_BEAu!Y$294:Y$389,Source_BEAu!Y$391:Y$393,Source_BEAu!Y$395)</f>
        <v>2.6993589022607136E-4</v>
      </c>
    </row>
    <row r="316" spans="1:16">
      <c r="A316" s="23" t="s">
        <v>462</v>
      </c>
      <c r="B316" s="209">
        <v>524200</v>
      </c>
      <c r="O316" s="223">
        <f>O$5*Source_BEAu!II315/SUM(Source_BEAu!II$281:II$285,Source_BEAu!II$294:II$389,Source_BEAu!II$391:II$393,Source_BEAu!II$395)</f>
        <v>5.4791661230985992E-5</v>
      </c>
      <c r="P316" s="200">
        <f>P$5*Source_BEAu!Y315/SUM(Source_BEAu!Y$281:Y$285,Source_BEAu!Y$294:Y$389,Source_BEAu!Y$391:Y$393,Source_BEAu!Y$395)</f>
        <v>2.1369924642897312E-4</v>
      </c>
    </row>
    <row r="317" spans="1:16">
      <c r="A317" s="23" t="s">
        <v>463</v>
      </c>
      <c r="B317" s="209">
        <v>525000</v>
      </c>
      <c r="O317" s="223">
        <f>O$5*Source_BEAu!II316/SUM(Source_BEAu!II$281:II$285,Source_BEAu!II$294:II$389,Source_BEAu!II$391:II$393,Source_BEAu!II$395)</f>
        <v>1.4350196989067759E-5</v>
      </c>
      <c r="P317" s="200">
        <f>P$5*Source_BEAu!Y316/SUM(Source_BEAu!Y$281:Y$285,Source_BEAu!Y$294:Y$389,Source_BEAu!Y$391:Y$393,Source_BEAu!Y$395)</f>
        <v>0</v>
      </c>
    </row>
    <row r="318" spans="1:16">
      <c r="A318" s="23" t="s">
        <v>464</v>
      </c>
      <c r="B318" s="209" t="s">
        <v>465</v>
      </c>
      <c r="O318" s="223">
        <f>O$5*Source_BEAu!II317/SUM(Source_BEAu!II$281:II$285,Source_BEAu!II$294:II$389,Source_BEAu!II$391:II$393,Source_BEAu!II$395)</f>
        <v>8.7797114305841826E-4</v>
      </c>
      <c r="P318" s="200">
        <f>P$5*Source_BEAu!Y317/SUM(Source_BEAu!Y$281:Y$285,Source_BEAu!Y$294:Y$389,Source_BEAu!Y$391:Y$393,Source_BEAu!Y$395)</f>
        <v>0</v>
      </c>
    </row>
    <row r="319" spans="1:16">
      <c r="A319" s="23" t="s">
        <v>466</v>
      </c>
      <c r="B319" s="209" t="s">
        <v>467</v>
      </c>
      <c r="O319" s="223">
        <f>O$5*Source_BEAu!II318/SUM(Source_BEAu!II$281:II$285,Source_BEAu!II$294:II$389,Source_BEAu!II$391:II$393,Source_BEAu!II$395)</f>
        <v>2.6365225559005405E-3</v>
      </c>
      <c r="P319" s="200">
        <f>P$5*Source_BEAu!Y318/SUM(Source_BEAu!Y$281:Y$285,Source_BEAu!Y$294:Y$389,Source_BEAu!Y$391:Y$393,Source_BEAu!Y$395)</f>
        <v>7.3906197278146443E-2</v>
      </c>
    </row>
    <row r="320" spans="1:16">
      <c r="A320" s="23" t="s">
        <v>468</v>
      </c>
      <c r="B320" s="209">
        <v>532100</v>
      </c>
      <c r="O320" s="223">
        <f>O$5*Source_BEAu!II319/SUM(Source_BEAu!II$281:II$285,Source_BEAu!II$294:II$389,Source_BEAu!II$391:II$393,Source_BEAu!II$395)</f>
        <v>1.2223758707960446E-3</v>
      </c>
      <c r="P320" s="200">
        <f>P$5*Source_BEAu!Y319/SUM(Source_BEAu!Y$281:Y$285,Source_BEAu!Y$294:Y$389,Source_BEAu!Y$391:Y$393,Source_BEAu!Y$395)</f>
        <v>5.6236643797098187E-3</v>
      </c>
    </row>
    <row r="321" spans="1:16">
      <c r="A321" s="23" t="s">
        <v>469</v>
      </c>
      <c r="B321" s="209" t="s">
        <v>470</v>
      </c>
      <c r="O321" s="223">
        <f>O$5*Source_BEAu!II320/SUM(Source_BEAu!II$281:II$285,Source_BEAu!II$294:II$389,Source_BEAu!II$391:II$393,Source_BEAu!II$395)</f>
        <v>1.8002974404466825E-4</v>
      </c>
      <c r="P321" s="200">
        <f>P$5*Source_BEAu!Y320/SUM(Source_BEAu!Y$281:Y$285,Source_BEAu!Y$294:Y$389,Source_BEAu!Y$391:Y$393,Source_BEAu!Y$395)</f>
        <v>6.4109773928691942E-4</v>
      </c>
    </row>
    <row r="322" spans="1:16">
      <c r="A322" s="23" t="s">
        <v>471</v>
      </c>
      <c r="B322" s="209">
        <v>532400</v>
      </c>
      <c r="O322" s="223">
        <f>O$5*Source_BEAu!II321/SUM(Source_BEAu!II$281:II$285,Source_BEAu!II$294:II$389,Source_BEAu!II$391:II$393,Source_BEAu!II$395)</f>
        <v>1.6698411041824303E-4</v>
      </c>
      <c r="P322" s="200">
        <f>P$5*Source_BEAu!Y321/SUM(Source_BEAu!Y$281:Y$285,Source_BEAu!Y$294:Y$389,Source_BEAu!Y$391:Y$393,Source_BEAu!Y$395)</f>
        <v>2.6993589022607136E-4</v>
      </c>
    </row>
    <row r="323" spans="1:16">
      <c r="A323" s="23" t="s">
        <v>472</v>
      </c>
      <c r="B323" s="209">
        <v>533000</v>
      </c>
      <c r="O323" s="223">
        <f>O$5*Source_BEAu!II322/SUM(Source_BEAu!II$281:II$285,Source_BEAu!II$294:II$389,Source_BEAu!II$391:II$393,Source_BEAu!II$395)</f>
        <v>3.7832337516633186E-5</v>
      </c>
      <c r="P323" s="200">
        <f>P$5*Source_BEAu!Y322/SUM(Source_BEAu!Y$281:Y$285,Source_BEAu!Y$294:Y$389,Source_BEAu!Y$391:Y$393,Source_BEAu!Y$395)</f>
        <v>3.9365650657968731E-4</v>
      </c>
    </row>
    <row r="324" spans="1:16">
      <c r="A324" s="23" t="s">
        <v>473</v>
      </c>
      <c r="B324" s="209">
        <v>541100</v>
      </c>
      <c r="O324" s="223">
        <f>O$5*Source_BEAu!II323/SUM(Source_BEAu!II$281:II$285,Source_BEAu!II$294:II$389,Source_BEAu!II$391:II$393,Source_BEAu!II$395)</f>
        <v>1.8133430740731077E-4</v>
      </c>
      <c r="P324" s="200">
        <f>P$5*Source_BEAu!Y323/SUM(Source_BEAu!Y$281:Y$285,Source_BEAu!Y$294:Y$389,Source_BEAu!Y$391:Y$393,Source_BEAu!Y$395)</f>
        <v>5.1737712293330337E-4</v>
      </c>
    </row>
    <row r="325" spans="1:16">
      <c r="A325" s="23" t="s">
        <v>474</v>
      </c>
      <c r="B325" s="209">
        <v>541511</v>
      </c>
      <c r="O325" s="223">
        <f>O$5*Source_BEAu!II324/SUM(Source_BEAu!II$281:II$285,Source_BEAu!II$294:II$389,Source_BEAu!II$391:II$393,Source_BEAu!II$395)</f>
        <v>6.3923604769483655E-5</v>
      </c>
      <c r="P325" s="200">
        <f>P$5*Source_BEAu!Y324/SUM(Source_BEAu!Y$281:Y$285,Source_BEAu!Y$294:Y$389,Source_BEAu!Y$391:Y$393,Source_BEAu!Y$395)</f>
        <v>1.2372061635361603E-4</v>
      </c>
    </row>
    <row r="326" spans="1:16">
      <c r="A326" s="23" t="s">
        <v>475</v>
      </c>
      <c r="B326" s="209">
        <v>541512</v>
      </c>
      <c r="O326" s="223">
        <f>O$5*Source_BEAu!II325/SUM(Source_BEAu!II$281:II$285,Source_BEAu!II$294:II$389,Source_BEAu!II$391:II$393,Source_BEAu!II$395)</f>
        <v>2.5438985571529208E-4</v>
      </c>
      <c r="P326" s="200">
        <f>P$5*Source_BEAu!Y325/SUM(Source_BEAu!Y$281:Y$285,Source_BEAu!Y$294:Y$389,Source_BEAu!Y$391:Y$393,Source_BEAu!Y$395)</f>
        <v>3.374198627825892E-5</v>
      </c>
    </row>
    <row r="327" spans="1:16">
      <c r="A327" s="23" t="s">
        <v>476</v>
      </c>
      <c r="B327" s="209" t="s">
        <v>477</v>
      </c>
      <c r="O327" s="223">
        <f>O$5*Source_BEAu!II326/SUM(Source_BEAu!II$281:II$285,Source_BEAu!II$294:II$389,Source_BEAu!II$391:II$393,Source_BEAu!II$395)</f>
        <v>8.8710308659691606E-5</v>
      </c>
      <c r="P327" s="200">
        <f>P$5*Source_BEAu!Y326/SUM(Source_BEAu!Y$281:Y$285,Source_BEAu!Y$294:Y$389,Source_BEAu!Y$391:Y$393,Source_BEAu!Y$395)</f>
        <v>4.4989315037678554E-5</v>
      </c>
    </row>
    <row r="328" spans="1:16">
      <c r="A328" s="23" t="s">
        <v>478</v>
      </c>
      <c r="B328" s="209">
        <v>541200</v>
      </c>
      <c r="O328" s="223">
        <f>O$5*Source_BEAu!II327/SUM(Source_BEAu!II$281:II$285,Source_BEAu!II$294:II$389,Source_BEAu!II$391:II$393,Source_BEAu!II$395)</f>
        <v>9.9146815560831802E-5</v>
      </c>
      <c r="P328" s="200">
        <f>P$5*Source_BEAu!Y327/SUM(Source_BEAu!Y$281:Y$285,Source_BEAu!Y$294:Y$389,Source_BEAu!Y$391:Y$393,Source_BEAu!Y$395)</f>
        <v>1.5746260263187493E-4</v>
      </c>
    </row>
    <row r="329" spans="1:16">
      <c r="A329" s="23" t="s">
        <v>479</v>
      </c>
      <c r="B329" s="209">
        <v>541300</v>
      </c>
      <c r="O329" s="223">
        <f>O$5*Source_BEAu!II328/SUM(Source_BEAu!II$281:II$285,Source_BEAu!II$294:II$389,Source_BEAu!II$391:II$393,Source_BEAu!II$395)</f>
        <v>5.1660709160643932E-4</v>
      </c>
      <c r="P329" s="200">
        <f>P$5*Source_BEAu!Y328/SUM(Source_BEAu!Y$281:Y$285,Source_BEAu!Y$294:Y$389,Source_BEAu!Y$391:Y$393,Source_BEAu!Y$395)</f>
        <v>2.9243054774491062E-4</v>
      </c>
    </row>
    <row r="330" spans="1:16">
      <c r="A330" s="23" t="s">
        <v>480</v>
      </c>
      <c r="B330" s="209">
        <v>541400</v>
      </c>
      <c r="O330" s="223">
        <f>O$5*Source_BEAu!II329/SUM(Source_BEAu!II$281:II$285,Source_BEAu!II$294:II$389,Source_BEAu!II$391:II$393,Source_BEAu!II$395)</f>
        <v>3.6527774153990666E-5</v>
      </c>
      <c r="P330" s="200">
        <f>P$5*Source_BEAu!Y329/SUM(Source_BEAu!Y$281:Y$285,Source_BEAu!Y$294:Y$389,Source_BEAu!Y$391:Y$393,Source_BEAu!Y$395)</f>
        <v>1.1247328759419637E-4</v>
      </c>
    </row>
    <row r="331" spans="1:16">
      <c r="A331" s="23" t="s">
        <v>481</v>
      </c>
      <c r="B331" s="209">
        <v>541610</v>
      </c>
      <c r="O331" s="223">
        <f>O$5*Source_BEAu!II330/SUM(Source_BEAu!II$281:II$285,Source_BEAu!II$294:II$389,Source_BEAu!II$391:II$393,Source_BEAu!II$395)</f>
        <v>1.2654264617632479E-4</v>
      </c>
      <c r="P331" s="200">
        <f>P$5*Source_BEAu!Y330/SUM(Source_BEAu!Y$281:Y$285,Source_BEAu!Y$294:Y$389,Source_BEAu!Y$391:Y$393,Source_BEAu!Y$395)</f>
        <v>1.7995726015071422E-4</v>
      </c>
    </row>
    <row r="332" spans="1:16">
      <c r="A332" s="23" t="s">
        <v>482</v>
      </c>
      <c r="B332" s="209" t="s">
        <v>483</v>
      </c>
      <c r="O332" s="223">
        <f>O$5*Source_BEAu!II331/SUM(Source_BEAu!II$281:II$285,Source_BEAu!II$294:II$389,Source_BEAu!II$391:II$393,Source_BEAu!II$395)</f>
        <v>3.1309520703420568E-5</v>
      </c>
      <c r="P332" s="200">
        <f>P$5*Source_BEAu!Y331/SUM(Source_BEAu!Y$281:Y$285,Source_BEAu!Y$294:Y$389,Source_BEAu!Y$391:Y$393,Source_BEAu!Y$395)</f>
        <v>1.0122595883477675E-4</v>
      </c>
    </row>
    <row r="333" spans="1:16">
      <c r="A333" s="23" t="s">
        <v>484</v>
      </c>
      <c r="B333" s="209">
        <v>541700</v>
      </c>
      <c r="O333" s="223">
        <f>O$5*Source_BEAu!II332/SUM(Source_BEAu!II$281:II$285,Source_BEAu!II$294:II$389,Source_BEAu!II$391:II$393,Source_BEAu!II$395)</f>
        <v>4.996477678920866E-4</v>
      </c>
      <c r="P333" s="200">
        <f>P$5*Source_BEAu!Y332/SUM(Source_BEAu!Y$281:Y$285,Source_BEAu!Y$294:Y$389,Source_BEAu!Y$391:Y$393,Source_BEAu!Y$395)</f>
        <v>1.1359802047013836E-3</v>
      </c>
    </row>
    <row r="334" spans="1:16">
      <c r="A334" s="23" t="s">
        <v>485</v>
      </c>
      <c r="B334" s="209">
        <v>541800</v>
      </c>
      <c r="O334" s="223">
        <f>O$5*Source_BEAu!II333/SUM(Source_BEAu!II$281:II$285,Source_BEAu!II$294:II$389,Source_BEAu!II$391:II$393,Source_BEAu!II$395)</f>
        <v>1.6698411041824303E-4</v>
      </c>
      <c r="P334" s="200">
        <f>P$5*Source_BEAu!Y333/SUM(Source_BEAu!Y$281:Y$285,Source_BEAu!Y$294:Y$389,Source_BEAu!Y$391:Y$393,Source_BEAu!Y$395)</f>
        <v>4.6114047913620523E-4</v>
      </c>
    </row>
    <row r="335" spans="1:16">
      <c r="A335" s="23" t="s">
        <v>486</v>
      </c>
      <c r="B335" s="209" t="s">
        <v>487</v>
      </c>
      <c r="O335" s="223">
        <f>O$5*Source_BEAu!II334/SUM(Source_BEAu!II$281:II$285,Source_BEAu!II$294:II$389,Source_BEAu!II$391:II$393,Source_BEAu!II$395)</f>
        <v>1.0697419573668695E-4</v>
      </c>
      <c r="P335" s="200">
        <f>P$5*Source_BEAu!Y334/SUM(Source_BEAu!Y$281:Y$285,Source_BEAu!Y$294:Y$389,Source_BEAu!Y$391:Y$393,Source_BEAu!Y$395)</f>
        <v>4.498931503767855E-4</v>
      </c>
    </row>
    <row r="336" spans="1:16">
      <c r="A336" s="23" t="s">
        <v>488</v>
      </c>
      <c r="B336" s="209">
        <v>541920</v>
      </c>
      <c r="O336" s="223">
        <f>O$5*Source_BEAu!II335/SUM(Source_BEAu!II$281:II$285,Source_BEAu!II$294:II$389,Source_BEAu!II$391:II$393,Source_BEAu!II$395)</f>
        <v>2.609126725285047E-5</v>
      </c>
      <c r="P336" s="200">
        <f>P$5*Source_BEAu!Y335/SUM(Source_BEAu!Y$281:Y$285,Source_BEAu!Y$294:Y$389,Source_BEAu!Y$391:Y$393,Source_BEAu!Y$395)</f>
        <v>7.8731301315937467E-5</v>
      </c>
    </row>
    <row r="337" spans="1:16">
      <c r="A337" s="23" t="s">
        <v>489</v>
      </c>
      <c r="B337" s="209">
        <v>541940</v>
      </c>
      <c r="O337" s="223">
        <f>O$5*Source_BEAu!II336/SUM(Source_BEAu!II$281:II$285,Source_BEAu!II$294:II$389,Source_BEAu!II$391:II$393,Source_BEAu!II$395)</f>
        <v>1.0306050564875936E-4</v>
      </c>
      <c r="P337" s="200">
        <f>P$5*Source_BEAu!Y336/SUM(Source_BEAu!Y$281:Y$285,Source_BEAu!Y$294:Y$389,Source_BEAu!Y$391:Y$393,Source_BEAu!Y$395)</f>
        <v>2.6993589022607136E-4</v>
      </c>
    </row>
    <row r="338" spans="1:16">
      <c r="A338" s="23" t="s">
        <v>490</v>
      </c>
      <c r="B338" s="209">
        <v>550000</v>
      </c>
      <c r="O338" s="223">
        <f>O$5*Source_BEAu!II337/SUM(Source_BEAu!II$281:II$285,Source_BEAu!II$294:II$389,Source_BEAu!II$391:II$393,Source_BEAu!II$395)</f>
        <v>2.5452031205155639E-3</v>
      </c>
      <c r="P338" s="200">
        <f>P$5*Source_BEAu!Y337/SUM(Source_BEAu!Y$281:Y$285,Source_BEAu!Y$294:Y$389,Source_BEAu!Y$391:Y$393,Source_BEAu!Y$395)</f>
        <v>7.7044202002024519E-3</v>
      </c>
    </row>
    <row r="339" spans="1:16">
      <c r="A339" s="23" t="s">
        <v>491</v>
      </c>
      <c r="B339" s="209">
        <v>561100</v>
      </c>
      <c r="O339" s="223">
        <f>O$5*Source_BEAu!II338/SUM(Source_BEAu!II$281:II$285,Source_BEAu!II$294:II$389,Source_BEAu!II$391:II$393,Source_BEAu!II$395)</f>
        <v>5.7400787956271038E-5</v>
      </c>
      <c r="P339" s="200">
        <f>P$5*Source_BEAu!Y338/SUM(Source_BEAu!Y$281:Y$285,Source_BEAu!Y$294:Y$389,Source_BEAu!Y$391:Y$393,Source_BEAu!Y$395)</f>
        <v>2.2494657518839275E-4</v>
      </c>
    </row>
    <row r="340" spans="1:16">
      <c r="A340" s="23" t="s">
        <v>492</v>
      </c>
      <c r="B340" s="209">
        <v>561200</v>
      </c>
      <c r="O340" s="223">
        <f>O$5*Source_BEAu!II339/SUM(Source_BEAu!II$281:II$285,Source_BEAu!II$294:II$389,Source_BEAu!II$391:II$393,Source_BEAu!II$395)</f>
        <v>1.1480157591254208E-4</v>
      </c>
      <c r="P340" s="200">
        <f>P$5*Source_BEAu!Y339/SUM(Source_BEAu!Y$281:Y$285,Source_BEAu!Y$294:Y$389,Source_BEAu!Y$391:Y$393,Source_BEAu!Y$395)</f>
        <v>4.9488246541446411E-4</v>
      </c>
    </row>
    <row r="341" spans="1:16">
      <c r="A341" s="23" t="s">
        <v>493</v>
      </c>
      <c r="B341" s="209">
        <v>561300</v>
      </c>
      <c r="O341" s="223">
        <f>O$5*Source_BEAu!II340/SUM(Source_BEAu!II$281:II$285,Source_BEAu!II$294:II$389,Source_BEAu!II$391:II$393,Source_BEAu!II$395)</f>
        <v>3.0004957340778045E-5</v>
      </c>
      <c r="P341" s="200">
        <f>P$5*Source_BEAu!Y340/SUM(Source_BEAu!Y$281:Y$285,Source_BEAu!Y$294:Y$389,Source_BEAu!Y$391:Y$393,Source_BEAu!Y$395)</f>
        <v>3.374198627825892E-5</v>
      </c>
    </row>
    <row r="342" spans="1:16">
      <c r="A342" s="23" t="s">
        <v>494</v>
      </c>
      <c r="B342" s="209">
        <v>561400</v>
      </c>
      <c r="O342" s="223">
        <f>O$5*Source_BEAu!II341/SUM(Source_BEAu!II$281:II$285,Source_BEAu!II$294:II$389,Source_BEAu!II$391:II$393,Source_BEAu!II$395)</f>
        <v>1.5132935006653274E-4</v>
      </c>
      <c r="P342" s="200">
        <f>P$5*Source_BEAu!Y341/SUM(Source_BEAu!Y$281:Y$285,Source_BEAu!Y$294:Y$389,Source_BEAu!Y$391:Y$393,Source_BEAu!Y$395)</f>
        <v>1.4621527387245531E-4</v>
      </c>
    </row>
    <row r="343" spans="1:16">
      <c r="A343" s="23" t="s">
        <v>495</v>
      </c>
      <c r="B343" s="209">
        <v>561500</v>
      </c>
      <c r="O343" s="223">
        <f>O$5*Source_BEAu!II342/SUM(Source_BEAu!II$281:II$285,Source_BEAu!II$294:II$389,Source_BEAu!II$391:II$393,Source_BEAu!II$395)</f>
        <v>4.9573407780415901E-5</v>
      </c>
      <c r="P343" s="200">
        <f>P$5*Source_BEAu!Y342/SUM(Source_BEAu!Y$281:Y$285,Source_BEAu!Y$294:Y$389,Source_BEAu!Y$391:Y$393,Source_BEAu!Y$395)</f>
        <v>2.361939039478124E-4</v>
      </c>
    </row>
    <row r="344" spans="1:16">
      <c r="A344" s="23" t="s">
        <v>496</v>
      </c>
      <c r="B344" s="209">
        <v>561600</v>
      </c>
      <c r="O344" s="223">
        <f>O$5*Source_BEAu!II343/SUM(Source_BEAu!II$281:II$285,Source_BEAu!II$294:II$389,Source_BEAu!II$391:II$393,Source_BEAu!II$395)</f>
        <v>9.0014872022334125E-5</v>
      </c>
      <c r="P344" s="200">
        <f>P$5*Source_BEAu!Y343/SUM(Source_BEAu!Y$281:Y$285,Source_BEAu!Y$294:Y$389,Source_BEAu!Y$391:Y$393,Source_BEAu!Y$395)</f>
        <v>1.5746260263187493E-4</v>
      </c>
    </row>
    <row r="345" spans="1:16">
      <c r="A345" s="23" t="s">
        <v>497</v>
      </c>
      <c r="B345" s="209">
        <v>561700</v>
      </c>
      <c r="O345" s="223">
        <f>O$5*Source_BEAu!II344/SUM(Source_BEAu!II$281:II$285,Source_BEAu!II$294:II$389,Source_BEAu!II$391:II$393,Source_BEAu!II$395)</f>
        <v>4.3441959975996031E-3</v>
      </c>
      <c r="P345" s="200">
        <f>P$5*Source_BEAu!Y344/SUM(Source_BEAu!Y$281:Y$285,Source_BEAu!Y$294:Y$389,Source_BEAu!Y$391:Y$393,Source_BEAu!Y$395)</f>
        <v>6.7483972556517841E-5</v>
      </c>
    </row>
    <row r="346" spans="1:16">
      <c r="A346" s="23" t="s">
        <v>498</v>
      </c>
      <c r="B346" s="209">
        <v>561900</v>
      </c>
      <c r="O346" s="223">
        <f>O$5*Source_BEAu!II345/SUM(Source_BEAu!II$281:II$285,Source_BEAu!II$294:II$389,Source_BEAu!II$391:II$393,Source_BEAu!II$395)</f>
        <v>1.1219244918725702E-4</v>
      </c>
      <c r="P346" s="200">
        <f>P$5*Source_BEAu!Y345/SUM(Source_BEAu!Y$281:Y$285,Source_BEAu!Y$294:Y$389,Source_BEAu!Y$391:Y$393,Source_BEAu!Y$395)</f>
        <v>3.8240917782026774E-4</v>
      </c>
    </row>
    <row r="347" spans="1:16">
      <c r="A347" s="23" t="s">
        <v>499</v>
      </c>
      <c r="B347" s="209">
        <v>562000</v>
      </c>
      <c r="E347" s="200">
        <f>E5</f>
        <v>130.30000000000001</v>
      </c>
      <c r="O347" s="223">
        <f>O$5*Source_BEAu!II346/SUM(Source_BEAu!II$281:II$285,Source_BEAu!II$294:II$389,Source_BEAu!II$391:II$393,Source_BEAu!II$395)</f>
        <v>1.6398361468416521E-3</v>
      </c>
      <c r="P347" s="200">
        <f>P$5*Source_BEAu!Y346/SUM(Source_BEAu!Y$281:Y$285,Source_BEAu!Y$294:Y$389,Source_BEAu!Y$391:Y$393,Source_BEAu!Y$395)</f>
        <v>1.4171634236868746E-3</v>
      </c>
    </row>
    <row r="348" spans="1:16">
      <c r="A348" s="23" t="s">
        <v>500</v>
      </c>
      <c r="B348" s="209">
        <v>611100</v>
      </c>
      <c r="O348" s="223">
        <f>O$5*Source_BEAu!II347/SUM(Source_BEAu!II$281:II$285,Source_BEAu!II$294:II$389,Source_BEAu!II$391:II$393,Source_BEAu!II$395)</f>
        <v>1.0436506901140189E-5</v>
      </c>
      <c r="P348" s="200">
        <f>P$5*Source_BEAu!Y347/SUM(Source_BEAu!Y$281:Y$285,Source_BEAu!Y$294:Y$389,Source_BEAu!Y$391:Y$393,Source_BEAu!Y$395)</f>
        <v>1.1348554718254415E-2</v>
      </c>
    </row>
    <row r="349" spans="1:16">
      <c r="A349" s="23" t="s">
        <v>501</v>
      </c>
      <c r="B349" s="209" t="s">
        <v>502</v>
      </c>
      <c r="O349" s="223">
        <f>O$5*Source_BEAu!II348/SUM(Source_BEAu!II$281:II$285,Source_BEAu!II$294:II$389,Source_BEAu!II$391:II$393,Source_BEAu!II$395)</f>
        <v>3.6658230490254913E-4</v>
      </c>
      <c r="P349" s="200">
        <f>P$5*Source_BEAu!Y348/SUM(Source_BEAu!Y$281:Y$285,Source_BEAu!Y$294:Y$389,Source_BEAu!Y$391:Y$393,Source_BEAu!Y$395)</f>
        <v>3.317961984028793E-2</v>
      </c>
    </row>
    <row r="350" spans="1:16">
      <c r="A350" s="23" t="s">
        <v>503</v>
      </c>
      <c r="B350" s="209" t="s">
        <v>504</v>
      </c>
      <c r="O350" s="223">
        <f>O$5*Source_BEAu!II349/SUM(Source_BEAu!II$281:II$285,Source_BEAu!II$294:II$389,Source_BEAu!II$391:II$393,Source_BEAu!II$395)</f>
        <v>3.9267357215539962E-4</v>
      </c>
      <c r="P350" s="200">
        <f>P$5*Source_BEAu!Y349/SUM(Source_BEAu!Y$281:Y$285,Source_BEAu!Y$294:Y$389,Source_BEAu!Y$391:Y$393,Source_BEAu!Y$395)</f>
        <v>1.4958947250028119E-3</v>
      </c>
    </row>
    <row r="351" spans="1:16">
      <c r="A351" s="23" t="s">
        <v>505</v>
      </c>
      <c r="B351" s="209">
        <v>621100</v>
      </c>
      <c r="O351" s="223">
        <f>O$5*Source_BEAu!II350/SUM(Source_BEAu!II$281:II$285,Source_BEAu!II$294:II$389,Source_BEAu!II$391:II$393,Source_BEAu!II$395)</f>
        <v>2.49171602264722E-4</v>
      </c>
      <c r="P351" s="200">
        <f>P$5*Source_BEAu!Y350/SUM(Source_BEAu!Y$281:Y$285,Source_BEAu!Y$294:Y$389,Source_BEAu!Y$391:Y$393,Source_BEAu!Y$395)</f>
        <v>9.6727027331008886E-4</v>
      </c>
    </row>
    <row r="352" spans="1:16">
      <c r="A352" s="23" t="s">
        <v>506</v>
      </c>
      <c r="B352" s="209">
        <v>621200</v>
      </c>
      <c r="O352" s="223">
        <f>O$5*Source_BEAu!II351/SUM(Source_BEAu!II$281:II$285,Source_BEAu!II$294:II$389,Source_BEAu!II$391:II$393,Source_BEAu!II$395)</f>
        <v>1.1871526600046963E-4</v>
      </c>
      <c r="P352" s="200">
        <f>P$5*Source_BEAu!Y351/SUM(Source_BEAu!Y$281:Y$285,Source_BEAu!Y$294:Y$389,Source_BEAu!Y$391:Y$393,Source_BEAu!Y$395)</f>
        <v>5.8486109548982123E-4</v>
      </c>
    </row>
    <row r="353" spans="1:16">
      <c r="A353" s="23" t="s">
        <v>507</v>
      </c>
      <c r="B353" s="209">
        <v>621300</v>
      </c>
      <c r="O353" s="223">
        <f>O$5*Source_BEAu!II352/SUM(Source_BEAu!II$281:II$285,Source_BEAu!II$294:II$389,Source_BEAu!II$391:II$393,Source_BEAu!II$395)</f>
        <v>1.1219244918725702E-4</v>
      </c>
      <c r="P353" s="200">
        <f>P$5*Source_BEAu!Y352/SUM(Source_BEAu!Y$281:Y$285,Source_BEAu!Y$294:Y$389,Source_BEAu!Y$391:Y$393,Source_BEAu!Y$395)</f>
        <v>5.0612979417388368E-4</v>
      </c>
    </row>
    <row r="354" spans="1:16">
      <c r="A354" s="23" t="s">
        <v>508</v>
      </c>
      <c r="B354" s="209">
        <v>621400</v>
      </c>
      <c r="O354" s="223">
        <f>O$5*Source_BEAu!II353/SUM(Source_BEAu!II$281:II$285,Source_BEAu!II$294:II$389,Source_BEAu!II$391:II$393,Source_BEAu!II$395)</f>
        <v>1.0958332246197198E-4</v>
      </c>
      <c r="P354" s="200">
        <f>P$5*Source_BEAu!Y353/SUM(Source_BEAu!Y$281:Y$285,Source_BEAu!Y$294:Y$389,Source_BEAu!Y$391:Y$393,Source_BEAu!Y$395)</f>
        <v>4.9488246541446411E-4</v>
      </c>
    </row>
    <row r="355" spans="1:16">
      <c r="A355" s="23" t="s">
        <v>509</v>
      </c>
      <c r="B355" s="209">
        <v>621500</v>
      </c>
      <c r="O355" s="223">
        <f>O$5*Source_BEAu!II354/SUM(Source_BEAu!II$281:II$285,Source_BEAu!II$294:II$389,Source_BEAu!II$391:II$393,Source_BEAu!II$395)</f>
        <v>3.1309520703420568E-5</v>
      </c>
      <c r="P355" s="200">
        <f>P$5*Source_BEAu!Y354/SUM(Source_BEAu!Y$281:Y$285,Source_BEAu!Y$294:Y$389,Source_BEAu!Y$391:Y$393,Source_BEAu!Y$395)</f>
        <v>1.0122595883477675E-4</v>
      </c>
    </row>
    <row r="356" spans="1:16">
      <c r="A356" s="23" t="s">
        <v>510</v>
      </c>
      <c r="B356" s="209">
        <v>621600</v>
      </c>
      <c r="O356" s="223">
        <f>O$5*Source_BEAu!II355/SUM(Source_BEAu!II$281:II$285,Source_BEAu!II$294:II$389,Source_BEAu!II$391:II$393,Source_BEAu!II$395)</f>
        <v>1.0045137892347432E-4</v>
      </c>
      <c r="P356" s="200">
        <f>P$5*Source_BEAu!Y355/SUM(Source_BEAu!Y$281:Y$285,Source_BEAu!Y$294:Y$389,Source_BEAu!Y$391:Y$393,Source_BEAu!Y$395)</f>
        <v>2.4744123270723206E-4</v>
      </c>
    </row>
    <row r="357" spans="1:16">
      <c r="A357" s="23" t="s">
        <v>511</v>
      </c>
      <c r="B357" s="209">
        <v>621900</v>
      </c>
      <c r="O357" s="223">
        <f>O$5*Source_BEAu!II356/SUM(Source_BEAu!II$281:II$285,Source_BEAu!II$294:II$389,Source_BEAu!II$391:II$393,Source_BEAu!II$395)</f>
        <v>6.6532731494768708E-5</v>
      </c>
      <c r="P357" s="200">
        <f>P$5*Source_BEAu!Y356/SUM(Source_BEAu!Y$281:Y$285,Source_BEAu!Y$294:Y$389,Source_BEAu!Y$391:Y$393,Source_BEAu!Y$395)</f>
        <v>1.6870993139129456E-4</v>
      </c>
    </row>
    <row r="358" spans="1:16">
      <c r="A358" s="23" t="s">
        <v>512</v>
      </c>
      <c r="B358" s="209">
        <v>622000</v>
      </c>
      <c r="O358" s="223">
        <f>O$5*Source_BEAu!II357/SUM(Source_BEAu!II$281:II$285,Source_BEAu!II$294:II$389,Source_BEAu!II$391:II$393,Source_BEAu!II$395)</f>
        <v>4.4159469825449426E-3</v>
      </c>
      <c r="P358" s="200">
        <f>P$5*Source_BEAu!Y357/SUM(Source_BEAu!Y$281:Y$285,Source_BEAu!Y$294:Y$389,Source_BEAu!Y$391:Y$393,Source_BEAu!Y$395)</f>
        <v>1.5172646496457092E-2</v>
      </c>
    </row>
    <row r="359" spans="1:16">
      <c r="A359" s="23" t="s">
        <v>513</v>
      </c>
      <c r="B359" s="209" t="s">
        <v>514</v>
      </c>
      <c r="O359" s="223">
        <f>O$5*Source_BEAu!II358/SUM(Source_BEAu!II$281:II$285,Source_BEAu!II$294:II$389,Source_BEAu!II$391:II$393,Source_BEAu!II$395)</f>
        <v>1.2823857854776007E-3</v>
      </c>
      <c r="P359" s="200">
        <f>P$5*Source_BEAu!Y358/SUM(Source_BEAu!Y$281:Y$285,Source_BEAu!Y$294:Y$389,Source_BEAu!Y$391:Y$393,Source_BEAu!Y$395)</f>
        <v>5.5224384208750425E-3</v>
      </c>
    </row>
    <row r="360" spans="1:16">
      <c r="A360" s="23" t="s">
        <v>515</v>
      </c>
      <c r="B360" s="209" t="s">
        <v>516</v>
      </c>
      <c r="O360" s="223">
        <f>O$5*Source_BEAu!II359/SUM(Source_BEAu!II$281:II$285,Source_BEAu!II$294:II$389,Source_BEAu!II$391:II$393,Source_BEAu!II$395)</f>
        <v>2.1916664492394397E-4</v>
      </c>
      <c r="P360" s="200">
        <f>P$5*Source_BEAu!Y359/SUM(Source_BEAu!Y$281:Y$285,Source_BEAu!Y$294:Y$389,Source_BEAu!Y$391:Y$393,Source_BEAu!Y$395)</f>
        <v>9.4477561579124961E-4</v>
      </c>
    </row>
    <row r="361" spans="1:16">
      <c r="A361" s="23" t="s">
        <v>517</v>
      </c>
      <c r="B361" s="209">
        <v>624100</v>
      </c>
      <c r="O361" s="223">
        <f>O$5*Source_BEAu!II360/SUM(Source_BEAu!II$281:II$285,Source_BEAu!II$294:II$389,Source_BEAu!II$391:II$393,Source_BEAu!II$395)</f>
        <v>1.9959819448430612E-4</v>
      </c>
      <c r="P361" s="200">
        <f>P$5*Source_BEAu!Y360/SUM(Source_BEAu!Y$281:Y$285,Source_BEAu!Y$294:Y$389,Source_BEAu!Y$391:Y$393,Source_BEAu!Y$395)</f>
        <v>7.1982904060285686E-4</v>
      </c>
    </row>
    <row r="362" spans="1:16">
      <c r="A362" s="23" t="s">
        <v>518</v>
      </c>
      <c r="B362" s="209" t="s">
        <v>519</v>
      </c>
      <c r="O362" s="223">
        <f>O$5*Source_BEAu!II361/SUM(Source_BEAu!II$281:II$285,Source_BEAu!II$294:II$389,Source_BEAu!II$391:II$393,Source_BEAu!II$395)</f>
        <v>1.2784720953896731E-4</v>
      </c>
      <c r="P362" s="200">
        <f>P$5*Source_BEAu!Y361/SUM(Source_BEAu!Y$281:Y$285,Source_BEAu!Y$294:Y$389,Source_BEAu!Y$391:Y$393,Source_BEAu!Y$395)</f>
        <v>5.0612979417388368E-4</v>
      </c>
    </row>
    <row r="363" spans="1:16">
      <c r="A363" s="23" t="s">
        <v>520</v>
      </c>
      <c r="B363" s="209">
        <v>624400</v>
      </c>
      <c r="O363" s="223">
        <f>O$5*Source_BEAu!II362/SUM(Source_BEAu!II$281:II$285,Source_BEAu!II$294:II$389,Source_BEAu!II$391:II$393,Source_BEAu!II$395)</f>
        <v>2.2438489837451405E-4</v>
      </c>
      <c r="P363" s="200">
        <f>P$5*Source_BEAu!Y362/SUM(Source_BEAu!Y$281:Y$285,Source_BEAu!Y$294:Y$389,Source_BEAu!Y$391:Y$393,Source_BEAu!Y$395)</f>
        <v>1.0122595883477674E-3</v>
      </c>
    </row>
    <row r="364" spans="1:16">
      <c r="A364" s="23" t="s">
        <v>521</v>
      </c>
      <c r="B364" s="209">
        <v>711100</v>
      </c>
      <c r="O364" s="223">
        <f>O$5*Source_BEAu!II363/SUM(Source_BEAu!II$281:II$285,Source_BEAu!II$294:II$389,Source_BEAu!II$391:II$393,Source_BEAu!II$395)</f>
        <v>3.9136900879275705E-5</v>
      </c>
      <c r="P364" s="200">
        <f>P$5*Source_BEAu!Y363/SUM(Source_BEAu!Y$281:Y$285,Source_BEAu!Y$294:Y$389,Source_BEAu!Y$391:Y$393,Source_BEAu!Y$395)</f>
        <v>1.1247328759419637E-4</v>
      </c>
    </row>
    <row r="365" spans="1:16">
      <c r="A365" s="23" t="s">
        <v>522</v>
      </c>
      <c r="B365" s="209">
        <v>711200</v>
      </c>
      <c r="O365" s="223">
        <f>O$5*Source_BEAu!II364/SUM(Source_BEAu!II$281:II$285,Source_BEAu!II$294:II$389,Source_BEAu!II$391:II$393,Source_BEAu!II$395)</f>
        <v>5.3487097868343473E-5</v>
      </c>
      <c r="P365" s="200">
        <f>P$5*Source_BEAu!Y364/SUM(Source_BEAu!Y$281:Y$285,Source_BEAu!Y$294:Y$389,Source_BEAu!Y$391:Y$393,Source_BEAu!Y$395)</f>
        <v>1.4621527387245531E-4</v>
      </c>
    </row>
    <row r="366" spans="1:16">
      <c r="A366" s="23" t="s">
        <v>523</v>
      </c>
      <c r="B366" s="209" t="s">
        <v>524</v>
      </c>
      <c r="O366" s="223">
        <f>O$5*Source_BEAu!II365/SUM(Source_BEAu!II$281:II$285,Source_BEAu!II$294:II$389,Source_BEAu!II$391:II$393,Source_BEAu!II$395)</f>
        <v>1.161061392751846E-4</v>
      </c>
      <c r="P366" s="200">
        <f>P$5*Source_BEAu!Y365/SUM(Source_BEAu!Y$281:Y$285,Source_BEAu!Y$294:Y$389,Source_BEAu!Y$391:Y$393,Source_BEAu!Y$395)</f>
        <v>4.9488246541446411E-4</v>
      </c>
    </row>
    <row r="367" spans="1:16">
      <c r="A367" s="23" t="s">
        <v>525</v>
      </c>
      <c r="B367" s="209">
        <v>711500</v>
      </c>
      <c r="O367" s="223">
        <f>O$5*Source_BEAu!II366/SUM(Source_BEAu!II$281:II$285,Source_BEAu!II$294:II$389,Source_BEAu!II$391:II$393,Source_BEAu!II$395)</f>
        <v>2.8700393978135519E-5</v>
      </c>
      <c r="P367" s="200">
        <f>P$5*Source_BEAu!Y366/SUM(Source_BEAu!Y$281:Y$285,Source_BEAu!Y$294:Y$389,Source_BEAu!Y$391:Y$393,Source_BEAu!Y$395)</f>
        <v>7.8731301315937467E-5</v>
      </c>
    </row>
    <row r="368" spans="1:16">
      <c r="A368" s="23" t="s">
        <v>526</v>
      </c>
      <c r="B368" s="209">
        <v>712000</v>
      </c>
      <c r="O368" s="223">
        <f>O$5*Source_BEAu!II367/SUM(Source_BEAu!II$281:II$285,Source_BEAu!II$294:II$389,Source_BEAu!II$391:II$393,Source_BEAu!II$395)</f>
        <v>1.1219244918725702E-4</v>
      </c>
      <c r="P368" s="200">
        <f>P$5*Source_BEAu!Y367/SUM(Source_BEAu!Y$281:Y$285,Source_BEAu!Y$294:Y$389,Source_BEAu!Y$391:Y$393,Source_BEAu!Y$395)</f>
        <v>4.9488246541446411E-4</v>
      </c>
    </row>
    <row r="369" spans="1:16">
      <c r="A369" s="23" t="s">
        <v>527</v>
      </c>
      <c r="B369" s="209">
        <v>713100</v>
      </c>
      <c r="O369" s="223">
        <f>O$5*Source_BEAu!II368/SUM(Source_BEAu!II$281:II$285,Source_BEAu!II$294:II$389,Source_BEAu!II$391:II$393,Source_BEAu!II$395)</f>
        <v>1.1480157591254208E-4</v>
      </c>
      <c r="P369" s="200">
        <f>P$5*Source_BEAu!Y368/SUM(Source_BEAu!Y$281:Y$285,Source_BEAu!Y$294:Y$389,Source_BEAu!Y$391:Y$393,Source_BEAu!Y$395)</f>
        <v>3.7116184906084806E-4</v>
      </c>
    </row>
    <row r="370" spans="1:16">
      <c r="A370" s="23" t="s">
        <v>528</v>
      </c>
      <c r="B370" s="209">
        <v>713200</v>
      </c>
      <c r="O370" s="223">
        <f>O$5*Source_BEAu!II369/SUM(Source_BEAu!II$281:II$285,Source_BEAu!II$294:II$389,Source_BEAu!II$391:II$393,Source_BEAu!II$395)</f>
        <v>2.9483131995721031E-4</v>
      </c>
      <c r="P370" s="200">
        <f>P$5*Source_BEAu!Y369/SUM(Source_BEAu!Y$281:Y$285,Source_BEAu!Y$294:Y$389,Source_BEAu!Y$391:Y$393,Source_BEAu!Y$395)</f>
        <v>9.2228095827241046E-4</v>
      </c>
    </row>
    <row r="371" spans="1:16">
      <c r="A371" s="23" t="s">
        <v>529</v>
      </c>
      <c r="B371" s="209">
        <v>713900</v>
      </c>
      <c r="O371" s="223">
        <f>O$5*Source_BEAu!II370/SUM(Source_BEAu!II$281:II$285,Source_BEAu!II$294:II$389,Source_BEAu!II$391:II$393,Source_BEAu!II$395)</f>
        <v>8.936259034101286E-4</v>
      </c>
      <c r="P371" s="200">
        <f>P$5*Source_BEAu!Y370/SUM(Source_BEAu!Y$281:Y$285,Source_BEAu!Y$294:Y$389,Source_BEAu!Y$391:Y$393,Source_BEAu!Y$395)</f>
        <v>3.0142841075244632E-3</v>
      </c>
    </row>
    <row r="372" spans="1:16">
      <c r="A372" s="23" t="s">
        <v>530</v>
      </c>
      <c r="B372" s="209">
        <v>721000</v>
      </c>
      <c r="O372" s="223">
        <f>O$5*Source_BEAu!II371/SUM(Source_BEAu!II$281:II$285,Source_BEAu!II$294:II$389,Source_BEAu!II$391:II$393,Source_BEAu!II$395)</f>
        <v>2.0755603099642554E-3</v>
      </c>
      <c r="P372" s="200">
        <f>P$5*Source_BEAu!Y371/SUM(Source_BEAu!Y$281:Y$285,Source_BEAu!Y$294:Y$389,Source_BEAu!Y$391:Y$393,Source_BEAu!Y$395)</f>
        <v>1.0392531773703745E-2</v>
      </c>
    </row>
    <row r="373" spans="1:16">
      <c r="A373" s="23" t="s">
        <v>531</v>
      </c>
      <c r="B373" s="209">
        <v>722110</v>
      </c>
      <c r="O373" s="223">
        <f>O$5*Source_BEAu!II372/SUM(Source_BEAu!II$281:II$285,Source_BEAu!II$294:II$389,Source_BEAu!II$391:II$393,Source_BEAu!II$395)</f>
        <v>2.2007983927779372E-3</v>
      </c>
      <c r="P373" s="200">
        <f>P$5*Source_BEAu!Y372/SUM(Source_BEAu!Y$281:Y$285,Source_BEAu!Y$294:Y$389,Source_BEAu!Y$391:Y$393,Source_BEAu!Y$395)</f>
        <v>1.0516252390057362E-2</v>
      </c>
    </row>
    <row r="374" spans="1:16">
      <c r="A374" s="23" t="s">
        <v>532</v>
      </c>
      <c r="B374" s="209">
        <v>722211</v>
      </c>
      <c r="O374" s="223">
        <f>O$5*Source_BEAu!II373/SUM(Source_BEAu!II$281:II$285,Source_BEAu!II$294:II$389,Source_BEAu!II$391:II$393,Source_BEAu!II$395)</f>
        <v>1.9568450439637853E-3</v>
      </c>
      <c r="P374" s="200">
        <f>P$5*Source_BEAu!Y373/SUM(Source_BEAu!Y$281:Y$285,Source_BEAu!Y$294:Y$389,Source_BEAu!Y$391:Y$393,Source_BEAu!Y$395)</f>
        <v>7.1420537622314704E-3</v>
      </c>
    </row>
    <row r="375" spans="1:16">
      <c r="A375" s="23" t="s">
        <v>533</v>
      </c>
      <c r="B375" s="209" t="s">
        <v>534</v>
      </c>
      <c r="O375" s="223">
        <f>O$5*Source_BEAu!II374/SUM(Source_BEAu!II$281:II$285,Source_BEAu!II$294:II$389,Source_BEAu!II$391:II$393,Source_BEAu!II$395)</f>
        <v>8.0882928483836462E-5</v>
      </c>
      <c r="P375" s="200">
        <f>P$5*Source_BEAu!Y374/SUM(Source_BEAu!Y$281:Y$285,Source_BEAu!Y$294:Y$389,Source_BEAu!Y$391:Y$393,Source_BEAu!Y$395)</f>
        <v>3.8240917782026774E-4</v>
      </c>
    </row>
    <row r="376" spans="1:16">
      <c r="A376" s="23" t="s">
        <v>535</v>
      </c>
      <c r="B376" s="209">
        <v>811100</v>
      </c>
      <c r="O376" s="223">
        <f>O$5*Source_BEAu!II375/SUM(Source_BEAu!II$281:II$285,Source_BEAu!II$294:II$389,Source_BEAu!II$391:II$393,Source_BEAu!II$395)</f>
        <v>5.1138883815586924E-4</v>
      </c>
      <c r="P376" s="200">
        <f>P$5*Source_BEAu!Y375/SUM(Source_BEAu!Y$281:Y$285,Source_BEAu!Y$294:Y$389,Source_BEAu!Y$391:Y$393,Source_BEAu!Y$395)</f>
        <v>2.0470138342143741E-3</v>
      </c>
    </row>
    <row r="377" spans="1:16">
      <c r="A377" s="23" t="s">
        <v>536</v>
      </c>
      <c r="B377" s="209">
        <v>811200</v>
      </c>
      <c r="O377" s="223">
        <f>O$5*Source_BEAu!II376/SUM(Source_BEAu!II$281:II$285,Source_BEAu!II$294:II$389,Source_BEAu!II$391:II$393,Source_BEAu!II$395)</f>
        <v>8.6101181934406567E-5</v>
      </c>
      <c r="P377" s="200">
        <f>P$5*Source_BEAu!Y376/SUM(Source_BEAu!Y$281:Y$285,Source_BEAu!Y$294:Y$389,Source_BEAu!Y$391:Y$393,Source_BEAu!Y$395)</f>
        <v>3.8240917782026774E-4</v>
      </c>
    </row>
    <row r="378" spans="1:16">
      <c r="A378" s="23" t="s">
        <v>537</v>
      </c>
      <c r="B378" s="209">
        <v>811300</v>
      </c>
      <c r="O378" s="223">
        <f>O$5*Source_BEAu!II377/SUM(Source_BEAu!II$281:II$285,Source_BEAu!II$294:II$389,Source_BEAu!II$391:II$393,Source_BEAu!II$395)</f>
        <v>8.3492055209121515E-5</v>
      </c>
      <c r="P378" s="200">
        <f>P$5*Source_BEAu!Y377/SUM(Source_BEAu!Y$281:Y$285,Source_BEAu!Y$294:Y$389,Source_BEAu!Y$391:Y$393,Source_BEAu!Y$395)</f>
        <v>2.9243054774491062E-4</v>
      </c>
    </row>
    <row r="379" spans="1:16">
      <c r="A379" s="23" t="s">
        <v>538</v>
      </c>
      <c r="B379" s="209">
        <v>811400</v>
      </c>
      <c r="O379" s="223">
        <f>O$5*Source_BEAu!II378/SUM(Source_BEAu!II$281:II$285,Source_BEAu!II$294:II$389,Source_BEAu!II$391:II$393,Source_BEAu!II$395)</f>
        <v>5.4791661230985992E-5</v>
      </c>
      <c r="P379" s="200">
        <f>P$5*Source_BEAu!Y378/SUM(Source_BEAu!Y$281:Y$285,Source_BEAu!Y$294:Y$389,Source_BEAu!Y$391:Y$393,Source_BEAu!Y$395)</f>
        <v>2.024519176695535E-4</v>
      </c>
    </row>
    <row r="380" spans="1:16">
      <c r="A380" s="23" t="s">
        <v>539</v>
      </c>
      <c r="B380" s="209">
        <v>812100</v>
      </c>
      <c r="O380" s="223">
        <f>O$5*Source_BEAu!II379/SUM(Source_BEAu!II$281:II$285,Source_BEAu!II$294:II$389,Source_BEAu!II$391:II$393,Source_BEAu!II$395)</f>
        <v>1.8524799749523836E-4</v>
      </c>
      <c r="P380" s="200">
        <f>P$5*Source_BEAu!Y379/SUM(Source_BEAu!Y$281:Y$285,Source_BEAu!Y$294:Y$389,Source_BEAu!Y$391:Y$393,Source_BEAu!Y$395)</f>
        <v>8.6604431447531217E-4</v>
      </c>
    </row>
    <row r="381" spans="1:16">
      <c r="A381" s="23" t="s">
        <v>540</v>
      </c>
      <c r="B381" s="209">
        <v>812200</v>
      </c>
      <c r="O381" s="223">
        <f>O$5*Source_BEAu!II380/SUM(Source_BEAu!II$281:II$285,Source_BEAu!II$294:II$389,Source_BEAu!II$391:II$393,Source_BEAu!II$395)</f>
        <v>9.0014872022334125E-5</v>
      </c>
      <c r="P381" s="200">
        <f>P$5*Source_BEAu!Y380/SUM(Source_BEAu!Y$281:Y$285,Source_BEAu!Y$294:Y$389,Source_BEAu!Y$391:Y$393,Source_BEAu!Y$395)</f>
        <v>3.9365650657968731E-4</v>
      </c>
    </row>
    <row r="382" spans="1:16">
      <c r="A382" s="23" t="s">
        <v>541</v>
      </c>
      <c r="B382" s="209">
        <v>812300</v>
      </c>
      <c r="O382" s="223">
        <f>O$5*Source_BEAu!II381/SUM(Source_BEAu!II$281:II$285,Source_BEAu!II$294:II$389,Source_BEAu!II$391:II$393,Source_BEAu!II$395)</f>
        <v>8.5709812925613806E-4</v>
      </c>
      <c r="P382" s="200">
        <f>P$5*Source_BEAu!Y381/SUM(Source_BEAu!Y$281:Y$285,Source_BEAu!Y$294:Y$389,Source_BEAu!Y$391:Y$393,Source_BEAu!Y$395)</f>
        <v>4.1952536272635253E-3</v>
      </c>
    </row>
    <row r="383" spans="1:16">
      <c r="A383" s="23" t="s">
        <v>542</v>
      </c>
      <c r="B383" s="209">
        <v>812900</v>
      </c>
      <c r="O383" s="223">
        <f>O$5*Source_BEAu!II382/SUM(Source_BEAu!II$281:II$285,Source_BEAu!II$294:II$389,Source_BEAu!II$391:II$393,Source_BEAu!II$395)</f>
        <v>1.0045137892347432E-4</v>
      </c>
      <c r="P383" s="200">
        <f>P$5*Source_BEAu!Y382/SUM(Source_BEAu!Y$281:Y$285,Source_BEAu!Y$294:Y$389,Source_BEAu!Y$391:Y$393,Source_BEAu!Y$395)</f>
        <v>4.3864582161736592E-4</v>
      </c>
    </row>
    <row r="384" spans="1:16">
      <c r="A384" s="23" t="s">
        <v>543</v>
      </c>
      <c r="B384" s="209">
        <v>813100</v>
      </c>
      <c r="O384" s="223">
        <f>O$5*Source_BEAu!II383/SUM(Source_BEAu!II$281:II$285,Source_BEAu!II$294:II$389,Source_BEAu!II$391:II$393,Source_BEAu!II$395)</f>
        <v>5.6748506274949771E-4</v>
      </c>
      <c r="P384" s="200">
        <f>P$5*Source_BEAu!Y383/SUM(Source_BEAu!Y$281:Y$285,Source_BEAu!Y$294:Y$389,Source_BEAu!Y$391:Y$393,Source_BEAu!Y$395)</f>
        <v>1.9345405466201777E-3</v>
      </c>
    </row>
    <row r="385" spans="1:20">
      <c r="A385" s="23" t="s">
        <v>544</v>
      </c>
      <c r="B385" s="209" t="s">
        <v>545</v>
      </c>
      <c r="O385" s="223">
        <f>O$5*Source_BEAu!II384/SUM(Source_BEAu!II$281:II$285,Source_BEAu!II$294:II$389,Source_BEAu!II$391:II$393,Source_BEAu!II$395)</f>
        <v>8.3492055209121515E-5</v>
      </c>
      <c r="P385" s="200">
        <f>P$5*Source_BEAu!Y384/SUM(Source_BEAu!Y$281:Y$285,Source_BEAu!Y$294:Y$389,Source_BEAu!Y$391:Y$393,Source_BEAu!Y$395)</f>
        <v>1.3496794511303568E-4</v>
      </c>
    </row>
    <row r="386" spans="1:20">
      <c r="A386" s="23" t="s">
        <v>546</v>
      </c>
      <c r="B386" s="209" t="s">
        <v>547</v>
      </c>
      <c r="O386" s="223">
        <f>O$5*Source_BEAu!II385/SUM(Source_BEAu!II$281:II$285,Source_BEAu!II$294:II$389,Source_BEAu!II$391:II$393,Source_BEAu!II$395)</f>
        <v>6.4967255459597679E-4</v>
      </c>
      <c r="P386" s="200">
        <f>P$5*Source_BEAu!Y385/SUM(Source_BEAu!Y$281:Y$285,Source_BEAu!Y$294:Y$389,Source_BEAu!Y$391:Y$393,Source_BEAu!Y$395)</f>
        <v>2.3281970531998653E-3</v>
      </c>
    </row>
    <row r="387" spans="1:20">
      <c r="A387" s="23" t="s">
        <v>548</v>
      </c>
      <c r="B387" s="209">
        <v>814000</v>
      </c>
      <c r="O387" s="223">
        <f>O$5*Source_BEAu!II386/SUM(Source_BEAu!II$281:II$285,Source_BEAu!II$294:II$389,Source_BEAu!II$391:II$393,Source_BEAu!II$395)</f>
        <v>0</v>
      </c>
      <c r="P387" s="200">
        <f>P$5*Source_BEAu!Y386/SUM(Source_BEAu!Y$281:Y$285,Source_BEAu!Y$294:Y$389,Source_BEAu!Y$391:Y$393,Source_BEAu!Y$395)</f>
        <v>0</v>
      </c>
    </row>
    <row r="388" spans="1:20">
      <c r="A388" s="23" t="s">
        <v>549</v>
      </c>
      <c r="B388" s="209" t="s">
        <v>550</v>
      </c>
      <c r="O388" s="223">
        <f>O$5*Source_BEAu!II387/SUM(Source_BEAu!II$281:II$285,Source_BEAu!II$294:II$389,Source_BEAu!II$391:II$393,Source_BEAu!II$395)</f>
        <v>3.0515041615571267E-2</v>
      </c>
      <c r="P388" s="200">
        <f>P$5*Source_BEAu!Y387/SUM(Source_BEAu!Y$281:Y$285,Source_BEAu!Y$294:Y$389,Source_BEAu!Y$391:Y$393,Source_BEAu!Y$395)</f>
        <v>1.0538747047576201E-2</v>
      </c>
    </row>
    <row r="389" spans="1:20">
      <c r="A389" s="23" t="s">
        <v>551</v>
      </c>
      <c r="B389" s="209" t="s">
        <v>552</v>
      </c>
      <c r="O389" s="223">
        <f>O$5*Source_BEAu!II388/SUM(Source_BEAu!II$281:II$285,Source_BEAu!II$294:II$389,Source_BEAu!II$391:II$393,Source_BEAu!II$395)</f>
        <v>2.8022021029561407E-3</v>
      </c>
      <c r="P389" s="200">
        <f>P$5*Source_BEAu!Y388/SUM(Source_BEAu!Y$281:Y$285,Source_BEAu!Y$294:Y$389,Source_BEAu!Y$391:Y$393,Source_BEAu!Y$395)</f>
        <v>3.9140704082780342E-3</v>
      </c>
    </row>
    <row r="390" spans="1:20">
      <c r="A390" s="23" t="s">
        <v>553</v>
      </c>
      <c r="B390" s="209">
        <v>491000</v>
      </c>
      <c r="O390" s="223">
        <f>O$5*Source_BEAu!II389/SUM(Source_BEAu!II$281:II$285,Source_BEAu!II$294:II$389,Source_BEAu!II$391:II$393,Source_BEAu!II$395)</f>
        <v>1.8107339473478229E-3</v>
      </c>
      <c r="P390" s="200">
        <f>P$5*Source_BEAu!Y389/SUM(Source_BEAu!Y$281:Y$285,Source_BEAu!Y$294:Y$389,Source_BEAu!Y$391:Y$393,Source_BEAu!Y$395)</f>
        <v>4.1165223259475876E-3</v>
      </c>
    </row>
    <row r="391" spans="1:20">
      <c r="A391" s="23" t="s">
        <v>554</v>
      </c>
      <c r="B391" s="209" t="s">
        <v>555</v>
      </c>
      <c r="K391" s="223">
        <f>K$5*Source_BEAm!X390/SUM(Source_BEAm!X$28,Source_BEAm!X$390,Source_BEAm!X$394)</f>
        <v>1.8899717923870307E-2</v>
      </c>
    </row>
    <row r="392" spans="1:20">
      <c r="A392" s="23" t="s">
        <v>556</v>
      </c>
      <c r="B392" s="209" t="s">
        <v>557</v>
      </c>
      <c r="O392" s="223">
        <f>O$5*Source_BEAu!II391/SUM(Source_BEAu!II$281:II$285,Source_BEAu!II$294:II$389,Source_BEAu!II$391:II$393,Source_BEAu!II$395)</f>
        <v>5.2182534505700947E-6</v>
      </c>
      <c r="P392" s="200">
        <f>P$5*Source_BEAu!Y391/SUM(Source_BEAu!Y$281:Y$285,Source_BEAu!Y$294:Y$389,Source_BEAu!Y$391:Y$393,Source_BEAu!Y$395)</f>
        <v>1.3159374648520977E-3</v>
      </c>
    </row>
    <row r="393" spans="1:20">
      <c r="A393" s="23" t="s">
        <v>558</v>
      </c>
      <c r="B393" s="209" t="s">
        <v>559</v>
      </c>
      <c r="O393" s="223">
        <f>O$5*Source_BEAu!II392/SUM(Source_BEAu!II$281:II$285,Source_BEAu!II$294:II$389,Source_BEAu!II$391:II$393,Source_BEAu!II$395)</f>
        <v>9.8805019959819454E-2</v>
      </c>
      <c r="P393" s="200">
        <f>P$5*Source_BEAu!Y392/SUM(Source_BEAu!Y$281:Y$285,Source_BEAu!Y$294:Y$389,Source_BEAu!Y$391:Y$393,Source_BEAu!Y$395)</f>
        <v>0.12676864244741876</v>
      </c>
    </row>
    <row r="394" spans="1:20">
      <c r="A394" s="23" t="s">
        <v>560</v>
      </c>
      <c r="B394" s="209" t="s">
        <v>561</v>
      </c>
      <c r="O394" s="223">
        <f>O$5*Source_BEAu!II393/SUM(Source_BEAu!II$281:II$285,Source_BEAu!II$294:II$389,Source_BEAu!II$391:II$393,Source_BEAu!II$395)</f>
        <v>8.4170428157695626E-3</v>
      </c>
      <c r="P394" s="200">
        <f>P$5*Source_BEAu!Y393/SUM(Source_BEAu!Y$281:Y$285,Source_BEAu!Y$294:Y$389,Source_BEAu!Y$391:Y$393,Source_BEAu!Y$395)</f>
        <v>5.9610842424924091E-4</v>
      </c>
    </row>
    <row r="395" spans="1:20">
      <c r="A395" s="23" t="s">
        <v>562</v>
      </c>
      <c r="B395" s="209" t="s">
        <v>563</v>
      </c>
      <c r="K395" s="223">
        <f>K$5*Source_BEAm!X394/SUM(Source_BEAm!X$28,Source_BEAm!X$390,Source_BEAm!X$394)</f>
        <v>4.6664465197237256E-2</v>
      </c>
    </row>
    <row r="396" spans="1:20">
      <c r="A396" s="23" t="s">
        <v>564</v>
      </c>
      <c r="B396" s="209" t="s">
        <v>565</v>
      </c>
      <c r="O396" s="223">
        <f>O$5*Source_BEAu!II395/SUM(Source_BEAu!II$281:II$285,Source_BEAu!II$294:II$389,Source_BEAu!II$391:II$393,Source_BEAu!II$395)</f>
        <v>5.1308477052730448E-3</v>
      </c>
      <c r="P396" s="200">
        <f>P$5*Source_BEAu!Y395/SUM(Source_BEAu!Y$281:Y$285,Source_BEAu!Y$294:Y$389,Source_BEAu!Y$391:Y$393,Source_BEAu!Y$395)</f>
        <v>2.6881115735012937E-3</v>
      </c>
    </row>
    <row r="397" spans="1:20" ht="13.15">
      <c r="A397" s="63" t="s">
        <v>1187</v>
      </c>
      <c r="B397" s="210" t="s">
        <v>1188</v>
      </c>
    </row>
    <row r="398" spans="1:20">
      <c r="A398" s="23" t="s">
        <v>1185</v>
      </c>
      <c r="B398" s="209" t="s">
        <v>1186</v>
      </c>
      <c r="Q398" s="223">
        <f>Q5</f>
        <v>3.9</v>
      </c>
      <c r="T398" s="223">
        <f>SUM(Source_EPA_2007!BP6,Source_EPA_2007!BP7)</f>
        <v>1.7999999999999998</v>
      </c>
    </row>
    <row r="399" spans="1:20">
      <c r="A399" s="23" t="s">
        <v>1183</v>
      </c>
      <c r="B399" s="209" t="s">
        <v>1184</v>
      </c>
    </row>
    <row r="400" spans="1:20">
      <c r="A400" s="23" t="s">
        <v>1181</v>
      </c>
      <c r="B400" s="209" t="s">
        <v>1182</v>
      </c>
    </row>
    <row r="401" spans="1:2">
      <c r="A401" s="23" t="s">
        <v>1179</v>
      </c>
      <c r="B401" s="209" t="s">
        <v>1180</v>
      </c>
    </row>
    <row r="402" spans="1:2">
      <c r="A402" s="23" t="s">
        <v>1177</v>
      </c>
      <c r="B402" s="209" t="s">
        <v>1178</v>
      </c>
    </row>
    <row r="403" spans="1:2">
      <c r="A403" s="23" t="s">
        <v>1175</v>
      </c>
      <c r="B403" s="209" t="s">
        <v>1176</v>
      </c>
    </row>
    <row r="404" spans="1:2">
      <c r="A404" s="23" t="s">
        <v>1173</v>
      </c>
      <c r="B404" s="209" t="s">
        <v>1174</v>
      </c>
    </row>
    <row r="405" spans="1:2">
      <c r="A405" s="23" t="s">
        <v>1171</v>
      </c>
      <c r="B405" s="209" t="s">
        <v>1172</v>
      </c>
    </row>
    <row r="406" spans="1:2">
      <c r="A406" s="23" t="s">
        <v>1169</v>
      </c>
      <c r="B406" s="209" t="s">
        <v>1170</v>
      </c>
    </row>
    <row r="407" spans="1:2">
      <c r="A407" s="23" t="s">
        <v>1167</v>
      </c>
      <c r="B407" s="209" t="s">
        <v>1168</v>
      </c>
    </row>
    <row r="408" spans="1:2">
      <c r="A408" s="23" t="s">
        <v>1165</v>
      </c>
      <c r="B408" s="209" t="s">
        <v>1166</v>
      </c>
    </row>
    <row r="409" spans="1:2">
      <c r="A409" s="23" t="s">
        <v>1163</v>
      </c>
      <c r="B409" s="209" t="s">
        <v>1164</v>
      </c>
    </row>
    <row r="410" spans="1:2">
      <c r="A410" s="23" t="s">
        <v>1161</v>
      </c>
      <c r="B410" s="209" t="s">
        <v>1162</v>
      </c>
    </row>
    <row r="411" spans="1:2">
      <c r="A411" s="23" t="s">
        <v>1159</v>
      </c>
      <c r="B411" s="209" t="s">
        <v>1160</v>
      </c>
    </row>
    <row r="412" spans="1:2">
      <c r="A412" s="23" t="s">
        <v>1157</v>
      </c>
      <c r="B412" s="209" t="s">
        <v>1158</v>
      </c>
    </row>
    <row r="413" spans="1:2">
      <c r="A413" s="23" t="s">
        <v>1155</v>
      </c>
      <c r="B413" s="209" t="s">
        <v>1156</v>
      </c>
    </row>
    <row r="414" spans="1:2">
      <c r="A414" s="23" t="s">
        <v>1153</v>
      </c>
      <c r="B414" s="209" t="s">
        <v>1154</v>
      </c>
    </row>
    <row r="415" spans="1:2">
      <c r="A415" s="23" t="s">
        <v>1151</v>
      </c>
      <c r="B415" s="209" t="s">
        <v>1152</v>
      </c>
    </row>
    <row r="416" spans="1:2">
      <c r="A416" s="23" t="s">
        <v>1149</v>
      </c>
      <c r="B416" s="209" t="s">
        <v>1150</v>
      </c>
    </row>
    <row r="417" spans="1:2">
      <c r="A417" s="23" t="s">
        <v>1147</v>
      </c>
      <c r="B417" s="209" t="s">
        <v>1148</v>
      </c>
    </row>
    <row r="418" spans="1:2" ht="13.15">
      <c r="A418" s="63" t="s">
        <v>1145</v>
      </c>
      <c r="B418" s="210" t="s">
        <v>1146</v>
      </c>
    </row>
    <row r="419" spans="1:2" ht="13.15">
      <c r="A419" s="63" t="s">
        <v>1143</v>
      </c>
      <c r="B419" s="210" t="s">
        <v>1144</v>
      </c>
    </row>
    <row r="424" spans="1:2">
      <c r="A424" s="23" t="s">
        <v>1431</v>
      </c>
    </row>
  </sheetData>
  <mergeCells count="3">
    <mergeCell ref="L3:N3"/>
    <mergeCell ref="O3:P3"/>
    <mergeCell ref="K2:Q2"/>
  </mergeCells>
  <phoneticPr fontId="7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2:AA424"/>
  <sheetViews>
    <sheetView zoomScale="80" zoomScaleNormal="80" workbookViewId="0">
      <pane xSplit="2" ySplit="5" topLeftCell="C6" activePane="bottomRight" state="frozen"/>
      <selection activeCell="I21" sqref="I21"/>
      <selection pane="topRight" activeCell="I21" sqref="I21"/>
      <selection pane="bottomLeft" activeCell="I21" sqref="I21"/>
      <selection pane="bottomRight" activeCell="A21" sqref="A21:XFD21"/>
    </sheetView>
  </sheetViews>
  <sheetFormatPr defaultColWidth="8.796875" defaultRowHeight="12.75"/>
  <cols>
    <col min="1" max="1" width="46.33203125" style="23" customWidth="1"/>
    <col min="2" max="4" width="9" style="209" customWidth="1"/>
    <col min="5" max="5" width="11" style="209" bestFit="1" customWidth="1"/>
    <col min="6" max="24" width="9.1328125" style="200" customWidth="1"/>
    <col min="25" max="16384" width="8.796875" style="200"/>
  </cols>
  <sheetData>
    <row r="2" spans="1:27" ht="95.25" customHeight="1">
      <c r="B2" s="209" t="s">
        <v>584</v>
      </c>
      <c r="C2" s="443" t="s">
        <v>630</v>
      </c>
      <c r="D2" s="443"/>
      <c r="E2" s="443"/>
      <c r="F2" s="443" t="s">
        <v>629</v>
      </c>
      <c r="G2" s="443"/>
      <c r="H2" s="443"/>
      <c r="I2" s="443"/>
      <c r="J2" s="443"/>
      <c r="K2" s="443"/>
      <c r="L2" s="443"/>
      <c r="M2" s="282" t="s">
        <v>628</v>
      </c>
      <c r="N2" s="282" t="s">
        <v>627</v>
      </c>
      <c r="O2" s="282" t="s">
        <v>626</v>
      </c>
      <c r="P2" s="282" t="s">
        <v>625</v>
      </c>
      <c r="Q2" s="282" t="s">
        <v>624</v>
      </c>
      <c r="R2" s="282" t="s">
        <v>623</v>
      </c>
      <c r="S2" s="282" t="s">
        <v>622</v>
      </c>
      <c r="T2" s="282" t="s">
        <v>621</v>
      </c>
      <c r="U2" s="282" t="s">
        <v>620</v>
      </c>
      <c r="V2" s="282" t="s">
        <v>619</v>
      </c>
      <c r="W2" s="282" t="s">
        <v>618</v>
      </c>
      <c r="X2" s="282" t="s">
        <v>606</v>
      </c>
      <c r="Y2" s="282" t="s">
        <v>617</v>
      </c>
      <c r="Z2" s="282" t="s">
        <v>616</v>
      </c>
      <c r="AA2" s="282" t="s">
        <v>614</v>
      </c>
    </row>
    <row r="3" spans="1:27">
      <c r="C3" s="209" t="s">
        <v>843</v>
      </c>
      <c r="E3" s="319" t="s">
        <v>774</v>
      </c>
      <c r="F3" s="220" t="s">
        <v>1436</v>
      </c>
      <c r="G3" s="444" t="s">
        <v>792</v>
      </c>
      <c r="H3" s="444"/>
      <c r="I3" s="444"/>
      <c r="J3" s="444" t="s">
        <v>788</v>
      </c>
      <c r="K3" s="444"/>
      <c r="L3" s="220" t="s">
        <v>707</v>
      </c>
    </row>
    <row r="4" spans="1:27">
      <c r="A4" s="294"/>
      <c r="B4" s="295"/>
      <c r="C4" s="314" t="s">
        <v>1438</v>
      </c>
      <c r="D4" s="315" t="s">
        <v>1437</v>
      </c>
      <c r="E4" s="321"/>
      <c r="F4" s="314"/>
      <c r="G4" s="320" t="s">
        <v>595</v>
      </c>
      <c r="H4" s="315" t="s">
        <v>1435</v>
      </c>
      <c r="I4" s="315" t="s">
        <v>594</v>
      </c>
      <c r="J4" s="315" t="s">
        <v>1435</v>
      </c>
      <c r="K4" s="315" t="s">
        <v>594</v>
      </c>
      <c r="L4" s="316"/>
      <c r="M4" s="313"/>
      <c r="N4" s="322"/>
      <c r="O4" s="322"/>
      <c r="P4" s="322"/>
      <c r="Q4" s="313"/>
      <c r="R4" s="322"/>
      <c r="S4" s="313"/>
      <c r="T4" s="313"/>
      <c r="U4" s="322"/>
      <c r="V4" s="313"/>
      <c r="W4" s="322"/>
      <c r="X4" s="322"/>
      <c r="Y4" s="313"/>
      <c r="Z4" s="313"/>
      <c r="AA4" s="313"/>
    </row>
    <row r="5" spans="1:27" s="323" customFormat="1">
      <c r="A5" s="30"/>
      <c r="B5" s="281"/>
      <c r="C5" s="284">
        <f>SUM(Source_EPA_2007!BY7:BY9,Source_EPA_2007!CE6:CE7)</f>
        <v>132.60000000000002</v>
      </c>
      <c r="D5" s="284">
        <f>Source_EPA_2007!BY10</f>
        <v>64.900000000000006</v>
      </c>
      <c r="E5" s="284">
        <f>Source_EPA_2007!BY12+Source_EPA_2007!CE8</f>
        <v>76.2</v>
      </c>
      <c r="F5" s="317">
        <f>Source_EPA_2007!BV5</f>
        <v>16.7</v>
      </c>
      <c r="G5" s="317">
        <f>Source_EPA_2007!BV11</f>
        <v>0.5</v>
      </c>
      <c r="H5" s="317">
        <f>Source_EPA_2007!BV12</f>
        <v>0.5</v>
      </c>
      <c r="I5" s="317">
        <f>Source_EPA_2007!BV13</f>
        <v>0.2</v>
      </c>
      <c r="J5" s="317">
        <f>Source_EPA_2007!BV17</f>
        <v>0.1</v>
      </c>
      <c r="K5" s="317">
        <f>Source_EPA_2007!BV18</f>
        <v>0.1</v>
      </c>
      <c r="L5" s="317">
        <f>Source_EPA_2007!BV20</f>
        <v>0.8</v>
      </c>
      <c r="M5" s="317">
        <f t="array" ref="M5:AA5">TRANSPOSE(Source_EPA_2007!C66:C80)</f>
        <v>28.9</v>
      </c>
      <c r="N5" s="317">
        <v>17.399999999999999</v>
      </c>
      <c r="O5" s="317">
        <v>13.2</v>
      </c>
      <c r="P5" s="317">
        <v>4.5</v>
      </c>
      <c r="Q5" s="223">
        <v>4.2</v>
      </c>
      <c r="R5" s="317">
        <v>10.3</v>
      </c>
      <c r="S5" s="223">
        <v>0</v>
      </c>
      <c r="T5" s="223">
        <v>0</v>
      </c>
      <c r="U5" s="317">
        <v>1.8</v>
      </c>
      <c r="V5" s="223">
        <v>0</v>
      </c>
      <c r="W5" s="317">
        <v>0.4</v>
      </c>
      <c r="X5" s="317">
        <v>0.2</v>
      </c>
      <c r="Y5" s="223">
        <v>0.1</v>
      </c>
      <c r="Z5" s="223">
        <v>0</v>
      </c>
      <c r="AA5" s="223">
        <v>1</v>
      </c>
    </row>
    <row r="6" spans="1:27" s="369" customFormat="1">
      <c r="A6" s="362" t="s">
        <v>1530</v>
      </c>
      <c r="B6" s="281"/>
      <c r="C6" s="367">
        <v>4</v>
      </c>
      <c r="D6" s="367">
        <v>4</v>
      </c>
      <c r="E6" s="367">
        <v>2</v>
      </c>
      <c r="F6" s="368">
        <v>2</v>
      </c>
      <c r="G6" s="368">
        <v>4</v>
      </c>
      <c r="H6" s="368">
        <v>4</v>
      </c>
      <c r="I6" s="368">
        <v>4</v>
      </c>
      <c r="J6" s="368">
        <v>4</v>
      </c>
      <c r="K6" s="368">
        <v>4</v>
      </c>
      <c r="L6" s="219"/>
      <c r="M6" s="368">
        <v>4</v>
      </c>
      <c r="N6" s="368">
        <v>4</v>
      </c>
      <c r="O6" s="368">
        <v>2</v>
      </c>
      <c r="P6" s="368">
        <v>2</v>
      </c>
      <c r="Q6" s="219"/>
      <c r="R6" s="368">
        <v>2</v>
      </c>
      <c r="S6" s="219"/>
      <c r="T6" s="219"/>
      <c r="U6" s="368">
        <v>2</v>
      </c>
      <c r="V6" s="219"/>
      <c r="W6" s="368">
        <v>2</v>
      </c>
      <c r="X6" s="368">
        <v>2</v>
      </c>
      <c r="Y6" s="219"/>
      <c r="Z6" s="219"/>
      <c r="AA6" s="219"/>
    </row>
    <row r="7" spans="1:27" ht="13.15">
      <c r="A7" s="63" t="s">
        <v>1196</v>
      </c>
      <c r="B7" s="210" t="s">
        <v>105</v>
      </c>
      <c r="C7" s="300">
        <f t="shared" ref="C7:P7" si="0">SUM(C8:C398)</f>
        <v>132.60000000000002</v>
      </c>
      <c r="D7" s="300">
        <f t="shared" si="0"/>
        <v>64.941763191763187</v>
      </c>
      <c r="E7" s="300">
        <f t="shared" si="0"/>
        <v>76.2</v>
      </c>
      <c r="F7" s="300">
        <f t="shared" si="0"/>
        <v>16.699999999999996</v>
      </c>
      <c r="G7" s="300">
        <f t="shared" si="0"/>
        <v>0.5</v>
      </c>
      <c r="H7" s="300">
        <f t="shared" si="0"/>
        <v>0.49999999999999972</v>
      </c>
      <c r="I7" s="300">
        <f t="shared" si="0"/>
        <v>0.20000000000000004</v>
      </c>
      <c r="J7" s="300">
        <f t="shared" si="0"/>
        <v>0.1</v>
      </c>
      <c r="K7" s="300">
        <f t="shared" si="0"/>
        <v>9.9999999999999992E-2</v>
      </c>
      <c r="L7" s="324">
        <f t="shared" si="0"/>
        <v>0.8</v>
      </c>
      <c r="M7" s="300">
        <f t="shared" si="0"/>
        <v>28.200000000000003</v>
      </c>
      <c r="N7" s="300">
        <f t="shared" si="0"/>
        <v>17.399999999999999</v>
      </c>
      <c r="O7" s="300">
        <f t="shared" si="0"/>
        <v>13.2</v>
      </c>
      <c r="P7" s="300">
        <f t="shared" si="0"/>
        <v>4.5</v>
      </c>
      <c r="Q7" s="300"/>
      <c r="R7" s="324">
        <f>SUM(R8:R398)</f>
        <v>10.3</v>
      </c>
      <c r="S7" s="300"/>
      <c r="T7" s="300"/>
      <c r="U7" s="300">
        <f>SUM(U8:U398)</f>
        <v>1.8</v>
      </c>
      <c r="V7" s="300"/>
      <c r="W7" s="300">
        <f>SUM(W8:W398)</f>
        <v>0.4</v>
      </c>
      <c r="X7" s="300">
        <f>SUM(X8:X398)</f>
        <v>0.2</v>
      </c>
      <c r="Y7" s="300"/>
      <c r="Z7" s="300"/>
      <c r="AA7" s="300"/>
    </row>
    <row r="8" spans="1:27">
      <c r="A8" s="23" t="s">
        <v>106</v>
      </c>
      <c r="B8" s="209" t="s">
        <v>107</v>
      </c>
      <c r="C8" s="301">
        <f>C$5*Source_BEAu!IT7/SUM(Source_BEAu!IT$7:IT$12)</f>
        <v>7.042329713721621</v>
      </c>
      <c r="D8" s="301">
        <f>Source_USDA!C13/Source_USDA!C$21*D$5</f>
        <v>13.343339768339767</v>
      </c>
      <c r="G8" s="200">
        <f>G$5*US_CO2!L8/SUM(US_CO2!L$8:L$281)</f>
        <v>0</v>
      </c>
      <c r="H8" s="200">
        <f>H$5*US_CO2!N8/SUM(US_CO2!N$8:N$281)</f>
        <v>4.5750202481620907E-3</v>
      </c>
      <c r="I8" s="200">
        <f>I$5*US_CO2!M8/SUM(US_CO2!M$8:M$281)</f>
        <v>4.8723784429078394E-4</v>
      </c>
      <c r="M8" s="200">
        <f>Source_EPA_2007!BS$19*Source_BEAu!CG7/SUM(Source_BEAu!CG$7:CG$18)</f>
        <v>3.6133828996282528E-2</v>
      </c>
    </row>
    <row r="9" spans="1:27">
      <c r="A9" s="23" t="s">
        <v>109</v>
      </c>
      <c r="B9" s="209" t="s">
        <v>110</v>
      </c>
      <c r="C9" s="301">
        <f>C$5*Source_BEAu!IT8/SUM(Source_BEAu!IT$7:IT$12)</f>
        <v>98.985310957551846</v>
      </c>
      <c r="D9" s="301">
        <f>SUM(Source_USDA!C6:C7,Source_USDA!C10:C12,Source_USDA!C15)/Source_USDA!C$21*D$5</f>
        <v>31.635617760617762</v>
      </c>
      <c r="G9" s="200">
        <f>G$5*US_CO2!L9/SUM(US_CO2!L$8:L$281)</f>
        <v>0</v>
      </c>
      <c r="H9" s="200">
        <f>H$5*US_CO2!N9/SUM(US_CO2!N$8:N$281)</f>
        <v>2.7736379739136879E-2</v>
      </c>
      <c r="I9" s="200">
        <f>I$5*US_CO2!M9/SUM(US_CO2!M$8:M$281)</f>
        <v>1.0367968082001564E-2</v>
      </c>
      <c r="M9" s="200">
        <f>Source_EPA_2007!BS$19*Source_BEAu!CG8/SUM(Source_BEAu!CG$7:CG$18)</f>
        <v>0.17546468401486989</v>
      </c>
    </row>
    <row r="10" spans="1:27">
      <c r="A10" s="23" t="s">
        <v>111</v>
      </c>
      <c r="B10" s="209">
        <v>111200</v>
      </c>
      <c r="C10" s="301">
        <f>C$5*Source_BEAu!IT9/SUM(Source_BEAu!IT$7:IT$12)</f>
        <v>8.770187561697929</v>
      </c>
      <c r="D10" s="301">
        <f>Source_USDA!C18/Source_USDA!C21*D5</f>
        <v>1.2111325611325612</v>
      </c>
      <c r="G10" s="200">
        <f>G$5*US_CO2!L10/SUM(US_CO2!L$8:L$281)</f>
        <v>0</v>
      </c>
      <c r="H10" s="200">
        <f>H$5*US_CO2!N10/SUM(US_CO2!N$8:N$281)</f>
        <v>2.3616305638557386E-3</v>
      </c>
      <c r="I10" s="200">
        <f>I$5*US_CO2!M10/SUM(US_CO2!M$8:M$281)</f>
        <v>2.7194670379020495E-4</v>
      </c>
      <c r="M10" s="200">
        <f>Source_EPA_2007!BS$19*Source_BEAu!CG9/SUM(Source_BEAu!CG$7:CG$18)</f>
        <v>1.0408921933085501E-2</v>
      </c>
    </row>
    <row r="11" spans="1:27">
      <c r="A11" s="23" t="s">
        <v>112</v>
      </c>
      <c r="B11" s="209">
        <v>111300</v>
      </c>
      <c r="C11" s="301">
        <f>C$5*Source_BEAu!IT10/SUM(Source_BEAu!IT$7:IT$12)</f>
        <v>5.5108193484698926</v>
      </c>
      <c r="D11" s="301">
        <f>Source_USDA!C19/Source_USDA!C21*D5</f>
        <v>1.1067245817245817</v>
      </c>
      <c r="G11" s="200">
        <f>G$5*US_CO2!L11/SUM(US_CO2!L$8:L$281)</f>
        <v>0</v>
      </c>
      <c r="H11" s="200">
        <f>H$5*US_CO2!N11/SUM(US_CO2!N$8:N$281)</f>
        <v>2.4178598629951611E-3</v>
      </c>
      <c r="I11" s="200">
        <f>I$5*US_CO2!M11/SUM(US_CO2!M$8:M$281)</f>
        <v>6.2321119618588636E-4</v>
      </c>
      <c r="M11" s="200">
        <f>Source_EPA_2007!BS$19*Source_BEAu!CG10/SUM(Source_BEAu!CG$7:CG$18)</f>
        <v>1.0557620817843867E-2</v>
      </c>
    </row>
    <row r="12" spans="1:27">
      <c r="A12" s="23" t="s">
        <v>113</v>
      </c>
      <c r="B12" s="209">
        <v>111400</v>
      </c>
      <c r="C12" s="301">
        <f>C$5*Source_BEAu!IT11/SUM(Source_BEAu!IT$7:IT$12)</f>
        <v>4.2541954590325775</v>
      </c>
      <c r="D12" s="301"/>
      <c r="G12" s="200">
        <f>G$5*US_CO2!L12/SUM(US_CO2!L$8:L$281)</f>
        <v>0</v>
      </c>
      <c r="H12" s="200">
        <f>H$5*US_CO2!N12/SUM(US_CO2!N$8:N$281)</f>
        <v>4.3501030516044014E-3</v>
      </c>
      <c r="I12" s="200">
        <f>I$5*US_CO2!M12/SUM(US_CO2!M$8:M$281)</f>
        <v>2.1982358556374903E-3</v>
      </c>
      <c r="M12" s="200">
        <f>Source_EPA_2007!BS$19*Source_BEAu!CG11/SUM(Source_BEAu!CG$7:CG$18)</f>
        <v>1.1895910780669145E-2</v>
      </c>
    </row>
    <row r="13" spans="1:27">
      <c r="A13" s="23" t="s">
        <v>114</v>
      </c>
      <c r="B13" s="209">
        <v>111900</v>
      </c>
      <c r="C13" s="301">
        <f>C$5*Source_BEAu!IT12/SUM(Source_BEAu!IT$7:IT$12)</f>
        <v>8.0371569595261612</v>
      </c>
      <c r="D13" s="301">
        <f>SUM(Source_USDA!C8:C9,Source_USDA!C14,Source_USDA!C16)/Source_USDA!C21*US_N2O!D5</f>
        <v>17.644948519948521</v>
      </c>
      <c r="G13" s="200">
        <f>G$5*US_CO2!L13/SUM(US_CO2!L$8:L$281)</f>
        <v>0</v>
      </c>
      <c r="H13" s="200">
        <f>H$5*US_CO2!N13/SUM(US_CO2!N$8:N$281)</f>
        <v>6.5788279993124147E-3</v>
      </c>
      <c r="I13" s="200">
        <f>I$5*US_CO2!M13/SUM(US_CO2!M$8:M$281)</f>
        <v>1.6316802227412299E-3</v>
      </c>
      <c r="M13" s="200">
        <f>Source_EPA_2007!BS$19*Source_BEAu!CG12/SUM(Source_BEAu!CG$7:CG$18)</f>
        <v>2.884758364312268E-2</v>
      </c>
    </row>
    <row r="14" spans="1:27">
      <c r="A14" s="23" t="s">
        <v>115</v>
      </c>
      <c r="B14" s="209" t="s">
        <v>116</v>
      </c>
      <c r="E14" s="325">
        <f>E$5*Source_USDA!G5/SUM(Source_USDA!G$5:G$6)</f>
        <v>61.566257964484812</v>
      </c>
      <c r="G14" s="200">
        <f>G$5*US_CO2!L14/SUM(US_CO2!L$8:L$281)</f>
        <v>0</v>
      </c>
      <c r="H14" s="200">
        <f>H$5*US_CO2!N14/SUM(US_CO2!N$8:N$281)</f>
        <v>1.6199149906620854E-2</v>
      </c>
      <c r="I14" s="200">
        <f>I$5*US_CO2!M14/SUM(US_CO2!M$8:M$281)</f>
        <v>3.0707315302977317E-3</v>
      </c>
      <c r="M14" s="200">
        <f>Source_EPA_2007!BS$19*Source_BEAu!CG13/SUM(Source_BEAu!CG$7:CG$18)</f>
        <v>1.0260223048327138E-2</v>
      </c>
      <c r="N14" s="200">
        <f>Source_EPA_2007!AN17</f>
        <v>7.6</v>
      </c>
    </row>
    <row r="15" spans="1:27">
      <c r="A15" s="23" t="s">
        <v>117</v>
      </c>
      <c r="B15" s="209">
        <v>112120</v>
      </c>
      <c r="E15" s="325">
        <f>E$5*Source_USDA!G6/SUM(Source_USDA!G$5:G$6)</f>
        <v>14.633742035515189</v>
      </c>
      <c r="G15" s="200">
        <f>G$5*US_CO2!L15/SUM(US_CO2!L$8:L$281)</f>
        <v>0</v>
      </c>
      <c r="H15" s="200">
        <f>H$5*US_CO2!N15/SUM(US_CO2!N$8:N$281)</f>
        <v>6.7730746690667825E-3</v>
      </c>
      <c r="I15" s="200">
        <f>I$5*US_CO2!M15/SUM(US_CO2!M$8:M$281)</f>
        <v>7.1386009744928809E-4</v>
      </c>
      <c r="M15" s="200">
        <f>Source_EPA_2007!BS$19*Source_BEAu!CG14/SUM(Source_BEAu!CG$7:CG$18)</f>
        <v>6.2899628252788109E-2</v>
      </c>
      <c r="N15" s="200">
        <f>Source_EPA_2007!AN16</f>
        <v>5.8</v>
      </c>
    </row>
    <row r="16" spans="1:27">
      <c r="A16" s="23" t="s">
        <v>118</v>
      </c>
      <c r="B16" s="209" t="s">
        <v>119</v>
      </c>
      <c r="G16" s="200">
        <f>G$5*US_CO2!L16/SUM(US_CO2!L$8:L$281)</f>
        <v>0</v>
      </c>
      <c r="H16" s="200">
        <f>H$5*US_CO2!N16/SUM(US_CO2!N$8:N$281)</f>
        <v>2.2338367021752332E-3</v>
      </c>
      <c r="I16" s="200">
        <f>I$5*US_CO2!M16/SUM(US_CO2!M$8:M$281)</f>
        <v>5.0990006960663435E-4</v>
      </c>
      <c r="M16" s="200">
        <f>Source_EPA_2007!BS$19*Source_BEAu!CG15/SUM(Source_BEAu!CG$7:CG$18)</f>
        <v>2.0966542750929369E-2</v>
      </c>
      <c r="N16" s="200">
        <f>SUM(Source_EPA_2007!AN18:AN20,Source_EPA_2007!AN22)</f>
        <v>2.4</v>
      </c>
    </row>
    <row r="17" spans="1:16">
      <c r="A17" s="23" t="s">
        <v>120</v>
      </c>
      <c r="B17" s="209">
        <v>112300</v>
      </c>
      <c r="G17" s="200">
        <f>G$5*US_CO2!L17/SUM(US_CO2!L$8:L$281)</f>
        <v>8.2593273517671036E-3</v>
      </c>
      <c r="H17" s="200">
        <f>H$5*US_CO2!N17/SUM(US_CO2!N$8:N$281)</f>
        <v>2.2389484566424532E-3</v>
      </c>
      <c r="I17" s="200">
        <f>I$5*US_CO2!M17/SUM(US_CO2!M$8:M$281)</f>
        <v>2.322878094874668E-3</v>
      </c>
      <c r="M17" s="200">
        <f>Source_EPA_2007!BS$19*Source_BEAu!CG16/SUM(Source_BEAu!CG$7:CG$18)</f>
        <v>6.3940520446096648E-3</v>
      </c>
      <c r="N17" s="200">
        <f>Source_EPA_2007!AN21</f>
        <v>1.6</v>
      </c>
    </row>
    <row r="18" spans="1:16">
      <c r="A18" s="23" t="s">
        <v>121</v>
      </c>
      <c r="B18" s="209">
        <v>113000</v>
      </c>
      <c r="G18" s="200">
        <f>G$5*US_CO2!L18/SUM(US_CO2!L$8:L$281)</f>
        <v>2.9445017296852417E-5</v>
      </c>
      <c r="H18" s="200">
        <f>H$5*US_CO2!N18/SUM(US_CO2!N$8:N$281)</f>
        <v>2.6069947782823089E-3</v>
      </c>
      <c r="I18" s="200">
        <f>I$5*US_CO2!M18/SUM(US_CO2!M$8:M$281)</f>
        <v>1.1331112657925207E-5</v>
      </c>
      <c r="M18" s="200">
        <f>Source_EPA_2007!BS$19*Source_BEAu!CG17/SUM(Source_BEAu!CG$7:CG$18)</f>
        <v>2.3345724907063197E-2</v>
      </c>
    </row>
    <row r="19" spans="1:16">
      <c r="A19" s="23" t="s">
        <v>122</v>
      </c>
      <c r="B19" s="209">
        <v>114000</v>
      </c>
      <c r="G19" s="200">
        <f>G$5*US_CO2!L19/SUM(US_CO2!L$8:L$281)</f>
        <v>0</v>
      </c>
      <c r="H19" s="200">
        <f>H$5*US_CO2!N19/SUM(US_CO2!N$8:N$281)</f>
        <v>2.5814360059462078E-3</v>
      </c>
      <c r="I19" s="200">
        <f>I$5*US_CO2!M19/SUM(US_CO2!M$8:M$281)</f>
        <v>1.0198001392132687E-4</v>
      </c>
      <c r="M19" s="200">
        <f>Source_EPA_2007!BS$19*Source_BEAu!CG18/SUM(Source_BEAu!CG$7:CG$18)</f>
        <v>2.8252788104089223E-3</v>
      </c>
    </row>
    <row r="20" spans="1:16">
      <c r="A20" s="23" t="s">
        <v>123</v>
      </c>
      <c r="B20" s="209">
        <v>115000</v>
      </c>
      <c r="G20" s="200">
        <f>G$5*US_CO2!L20/SUM(US_CO2!L$8:L$281)</f>
        <v>0</v>
      </c>
      <c r="H20" s="200">
        <f>H$5*US_CO2!N20/SUM(US_CO2!N$8:N$281)</f>
        <v>5.7251650032866393E-4</v>
      </c>
      <c r="I20" s="200">
        <f>I$5*US_CO2!M20/SUM(US_CO2!M$8:M$281)</f>
        <v>0</v>
      </c>
    </row>
    <row r="21" spans="1:16">
      <c r="A21" s="23" t="s">
        <v>124</v>
      </c>
      <c r="B21" s="209">
        <v>211000</v>
      </c>
      <c r="G21" s="200">
        <f>G$5*US_CO2!L21/SUM(US_CO2!L$8:L$281)</f>
        <v>9.1279553620242501E-4</v>
      </c>
      <c r="H21" s="200">
        <f>H$5*US_CO2!N21/SUM(US_CO2!N$8:N$281)</f>
        <v>6.144328869598697E-3</v>
      </c>
      <c r="I21" s="200">
        <f>I$5*US_CO2!M21/SUM(US_CO2!M$8:M$281)</f>
        <v>1.2214939445243373E-2</v>
      </c>
      <c r="M21" s="200">
        <f>Source_EPA_2007!BS$20*Source_BEAu!CI20/SUM(Source_BEAu!CI$20:CI$26)</f>
        <v>4.3225806451612905E-2</v>
      </c>
    </row>
    <row r="22" spans="1:16">
      <c r="A22" s="23" t="s">
        <v>125</v>
      </c>
      <c r="B22" s="209">
        <v>212100</v>
      </c>
      <c r="G22" s="200">
        <f>G$5*US_CO2!L22/SUM(US_CO2!L$8:L$281)</f>
        <v>8.3550236579818735E-2</v>
      </c>
      <c r="H22" s="200">
        <f>H$5*US_CO2!N22/SUM(US_CO2!N$8:N$281)</f>
        <v>1.1445218252106057E-2</v>
      </c>
      <c r="I22" s="200">
        <f>I$5*US_CO2!M22/SUM(US_CO2!M$8:M$281)</f>
        <v>4.0792005568530748E-4</v>
      </c>
      <c r="M22" s="200">
        <f>Source_EPA_2007!BS$20*Source_BEAu!CI21/SUM(Source_BEAu!CI$20:CI$26)</f>
        <v>0.12451612903225806</v>
      </c>
    </row>
    <row r="23" spans="1:16">
      <c r="A23" s="23" t="s">
        <v>126</v>
      </c>
      <c r="B23" s="209" t="s">
        <v>127</v>
      </c>
      <c r="G23" s="200">
        <f>G$5*US_CO2!L23/SUM(US_CO2!L$8:L$281)</f>
        <v>5.1528780269491728E-4</v>
      </c>
      <c r="H23" s="200">
        <f>H$5*US_CO2!N23/SUM(US_CO2!N$8:N$281)</f>
        <v>6.2005581687381182E-3</v>
      </c>
      <c r="I23" s="200">
        <f>I$5*US_CO2!M23/SUM(US_CO2!M$8:M$281)</f>
        <v>1.3484024062930997E-3</v>
      </c>
      <c r="M23" s="200">
        <f>Source_EPA_2007!BS$20*Source_BEAu!CI22/SUM(Source_BEAu!CI$20:CI$26)</f>
        <v>9.838709677419355E-2</v>
      </c>
    </row>
    <row r="24" spans="1:16">
      <c r="A24" s="23" t="s">
        <v>128</v>
      </c>
      <c r="B24" s="209">
        <v>212230</v>
      </c>
      <c r="G24" s="200">
        <f>G$5*US_CO2!L24/SUM(US_CO2!L$8:L$281)</f>
        <v>2.5028264702324558E-4</v>
      </c>
      <c r="H24" s="200">
        <f>H$5*US_CO2!N24/SUM(US_CO2!N$8:N$281)</f>
        <v>2.4434186353312617E-3</v>
      </c>
      <c r="I24" s="200">
        <f>I$5*US_CO2!M24/SUM(US_CO2!M$8:M$281)</f>
        <v>2.5268381227173211E-3</v>
      </c>
      <c r="M24" s="200">
        <f>Source_EPA_2007!BS$20*Source_BEAu!CI23/SUM(Source_BEAu!CI$20:CI$26)</f>
        <v>6.0645161290322581E-2</v>
      </c>
    </row>
    <row r="25" spans="1:16">
      <c r="A25" s="23" t="s">
        <v>129</v>
      </c>
      <c r="B25" s="209">
        <v>212310</v>
      </c>
      <c r="G25" s="200">
        <f>G$5*US_CO2!L25/SUM(US_CO2!L$8:L$281)</f>
        <v>2.3556013837481934E-4</v>
      </c>
      <c r="H25" s="200">
        <f>H$5*US_CO2!N25/SUM(US_CO2!N$8:N$281)</f>
        <v>6.7168453699273604E-3</v>
      </c>
      <c r="I25" s="200">
        <f>I$5*US_CO2!M25/SUM(US_CO2!M$8:M$281)</f>
        <v>8.8382678731816627E-4</v>
      </c>
      <c r="M25" s="200">
        <f>Source_EPA_2007!BS$20*Source_BEAu!CI24/SUM(Source_BEAu!CI$20:CI$26)</f>
        <v>5.5161290322580644E-2</v>
      </c>
    </row>
    <row r="26" spans="1:16">
      <c r="A26" s="23" t="s">
        <v>130</v>
      </c>
      <c r="B26" s="209" t="s">
        <v>131</v>
      </c>
      <c r="G26" s="200">
        <f>G$5*US_CO2!L26/SUM(US_CO2!L$8:L$281)</f>
        <v>8.6862801025714635E-4</v>
      </c>
      <c r="H26" s="200">
        <f>H$5*US_CO2!N26/SUM(US_CO2!N$8:N$281)</f>
        <v>4.8612784983264219E-3</v>
      </c>
      <c r="I26" s="200">
        <f>I$5*US_CO2!M26/SUM(US_CO2!M$8:M$281)</f>
        <v>3.3880026847196371E-3</v>
      </c>
      <c r="M26" s="200">
        <f>Source_EPA_2007!BS$20*Source_BEAu!CI25/SUM(Source_BEAu!CI$20:CI$26)</f>
        <v>0.06</v>
      </c>
    </row>
    <row r="27" spans="1:16">
      <c r="A27" s="23" t="s">
        <v>132</v>
      </c>
      <c r="B27" s="209">
        <v>213111</v>
      </c>
      <c r="G27" s="200">
        <f>G$5*US_CO2!L27/SUM(US_CO2!L$8:L$281)</f>
        <v>7.3612543242131047E-5</v>
      </c>
      <c r="H27" s="200">
        <f>H$5*US_CO2!N27/SUM(US_CO2!N$8:N$281)</f>
        <v>2.7961296935694567E-3</v>
      </c>
      <c r="I27" s="200">
        <f>I$5*US_CO2!M27/SUM(US_CO2!M$8:M$281)</f>
        <v>6.7986675947551237E-5</v>
      </c>
      <c r="M27" s="200">
        <f>Source_EPA_2007!BS$20*Source_BEAu!CI26/SUM(Source_BEAu!CI$20:CI$26)</f>
        <v>5.8064516129032261E-2</v>
      </c>
    </row>
    <row r="28" spans="1:16">
      <c r="A28" s="23" t="s">
        <v>133</v>
      </c>
      <c r="B28" s="209" t="s">
        <v>134</v>
      </c>
      <c r="G28" s="200">
        <f>G$5*US_CO2!L28/SUM(US_CO2!L$8:L$281)</f>
        <v>1.913926124295407E-4</v>
      </c>
      <c r="H28" s="200">
        <f>H$5*US_CO2!N28/SUM(US_CO2!N$8:N$281)</f>
        <v>6.5788279993124147E-3</v>
      </c>
      <c r="I28" s="200">
        <f>I$5*US_CO2!M28/SUM(US_CO2!M$8:M$281)</f>
        <v>1.0651245898449695E-3</v>
      </c>
    </row>
    <row r="29" spans="1:16">
      <c r="A29" s="23" t="s">
        <v>135</v>
      </c>
      <c r="B29" s="209">
        <v>221100</v>
      </c>
      <c r="F29" s="200">
        <f>F$5*Source_BEAm!X28/SUM(Source_BEAm!X$28,Source_BEAm!X$390,Source_BEAm!X$394)</f>
        <v>14.510156283755006</v>
      </c>
    </row>
    <row r="30" spans="1:16">
      <c r="A30" s="23" t="s">
        <v>136</v>
      </c>
      <c r="B30" s="209">
        <v>221200</v>
      </c>
    </row>
    <row r="31" spans="1:16">
      <c r="A31" s="23" t="s">
        <v>137</v>
      </c>
      <c r="B31" s="209">
        <v>221300</v>
      </c>
      <c r="P31" s="200">
        <f>P5</f>
        <v>4.5</v>
      </c>
    </row>
    <row r="32" spans="1:16">
      <c r="A32" s="23" t="s">
        <v>138</v>
      </c>
      <c r="B32" s="209">
        <v>230301</v>
      </c>
      <c r="G32" s="200">
        <f>G$5*US_CO2!L32/SUM(US_CO2!L$8:L$281)</f>
        <v>0</v>
      </c>
      <c r="H32" s="200">
        <f>H$5*US_CO2!N32/SUM(US_CO2!N$8:N$281)</f>
        <v>2.012497733744598E-2</v>
      </c>
      <c r="I32" s="200">
        <f>I$5*US_CO2!M32/SUM(US_CO2!M$8:M$281)</f>
        <v>1.2237601670559224E-3</v>
      </c>
    </row>
    <row r="33" spans="1:9">
      <c r="A33" s="23" t="s">
        <v>139</v>
      </c>
      <c r="B33" s="209">
        <v>230302</v>
      </c>
      <c r="G33" s="200">
        <f>G$5*US_CO2!L33/SUM(US_CO2!L$8:L$281)</f>
        <v>0</v>
      </c>
      <c r="H33" s="200">
        <f>H$5*US_CO2!N33/SUM(US_CO2!N$8:N$281)</f>
        <v>8.5979710138643986E-3</v>
      </c>
      <c r="I33" s="200">
        <f>I$5*US_CO2!M33/SUM(US_CO2!M$8:M$281)</f>
        <v>4.0792005568530748E-4</v>
      </c>
    </row>
    <row r="34" spans="1:9">
      <c r="A34" s="23" t="s">
        <v>140</v>
      </c>
      <c r="B34" s="209">
        <v>233210</v>
      </c>
      <c r="G34" s="200">
        <f>G$5*US_CO2!L34/SUM(US_CO2!L$8:L$281)</f>
        <v>0</v>
      </c>
      <c r="H34" s="200">
        <f>H$5*US_CO2!N34/SUM(US_CO2!N$8:N$281)</f>
        <v>4.7539316545147977E-3</v>
      </c>
      <c r="I34" s="200">
        <f>I$5*US_CO2!M34/SUM(US_CO2!M$8:M$281)</f>
        <v>2.4928447847435455E-4</v>
      </c>
    </row>
    <row r="35" spans="1:9">
      <c r="A35" s="23" t="s">
        <v>141</v>
      </c>
      <c r="B35" s="209">
        <v>233230</v>
      </c>
      <c r="G35" s="200">
        <f>G$5*US_CO2!L35/SUM(US_CO2!L$8:L$281)</f>
        <v>0</v>
      </c>
      <c r="H35" s="200">
        <f>H$5*US_CO2!N35/SUM(US_CO2!N$8:N$281)</f>
        <v>3.5935633904558102E-3</v>
      </c>
      <c r="I35" s="200">
        <f>I$5*US_CO2!M35/SUM(US_CO2!M$8:M$281)</f>
        <v>1.9262891518472851E-4</v>
      </c>
    </row>
    <row r="36" spans="1:9">
      <c r="A36" s="23" t="s">
        <v>142</v>
      </c>
      <c r="B36" s="209">
        <v>233240</v>
      </c>
      <c r="G36" s="200">
        <f>G$5*US_CO2!L36/SUM(US_CO2!L$8:L$281)</f>
        <v>0</v>
      </c>
      <c r="H36" s="200">
        <f>H$5*US_CO2!N36/SUM(US_CO2!N$8:N$281)</f>
        <v>9.7890098047267084E-3</v>
      </c>
      <c r="I36" s="200">
        <f>I$5*US_CO2!M36/SUM(US_CO2!M$8:M$281)</f>
        <v>1.473044645530277E-4</v>
      </c>
    </row>
    <row r="37" spans="1:9">
      <c r="A37" s="23" t="s">
        <v>143</v>
      </c>
      <c r="B37" s="209">
        <v>233262</v>
      </c>
      <c r="G37" s="200">
        <f>G$5*US_CO2!L37/SUM(US_CO2!L$8:L$281)</f>
        <v>0</v>
      </c>
      <c r="H37" s="200">
        <f>H$5*US_CO2!N37/SUM(US_CO2!N$8:N$281)</f>
        <v>9.3647341839474315E-3</v>
      </c>
      <c r="I37" s="200">
        <f>I$5*US_CO2!M37/SUM(US_CO2!M$8:M$281)</f>
        <v>4.6457561897493354E-4</v>
      </c>
    </row>
    <row r="38" spans="1:9">
      <c r="A38" s="23" t="s">
        <v>144</v>
      </c>
      <c r="B38" s="209">
        <v>233293</v>
      </c>
      <c r="G38" s="200">
        <f>G$5*US_CO2!L38/SUM(US_CO2!L$8:L$281)</f>
        <v>0</v>
      </c>
      <c r="H38" s="200">
        <f>H$5*US_CO2!N38/SUM(US_CO2!N$8:N$281)</f>
        <v>1.8070052041623454E-2</v>
      </c>
      <c r="I38" s="200">
        <f>I$5*US_CO2!M38/SUM(US_CO2!M$8:M$281)</f>
        <v>1.4730446455302772E-3</v>
      </c>
    </row>
    <row r="39" spans="1:9">
      <c r="A39" s="23" t="s">
        <v>145</v>
      </c>
      <c r="B39" s="209" t="s">
        <v>146</v>
      </c>
      <c r="G39" s="200">
        <f>G$5*US_CO2!L39/SUM(US_CO2!L$8:L$281)</f>
        <v>0</v>
      </c>
      <c r="H39" s="200">
        <f>H$5*US_CO2!N39/SUM(US_CO2!N$8:N$281)</f>
        <v>1.4415147597561002E-2</v>
      </c>
      <c r="I39" s="200">
        <f>I$5*US_CO2!M39/SUM(US_CO2!M$8:M$281)</f>
        <v>7.1386009744928809E-4</v>
      </c>
    </row>
    <row r="40" spans="1:9">
      <c r="A40" s="23" t="s">
        <v>147</v>
      </c>
      <c r="B40" s="209" t="s">
        <v>148</v>
      </c>
      <c r="G40" s="200">
        <f>G$5*US_CO2!L40/SUM(US_CO2!L$8:L$281)</f>
        <v>0</v>
      </c>
      <c r="H40" s="200">
        <f>H$5*US_CO2!N40/SUM(US_CO2!N$8:N$281)</f>
        <v>2.0012518739167134E-2</v>
      </c>
      <c r="I40" s="200">
        <f>I$5*US_CO2!M40/SUM(US_CO2!M$8:M$281)</f>
        <v>9.0648901263401657E-4</v>
      </c>
    </row>
    <row r="41" spans="1:9">
      <c r="A41" s="23" t="s">
        <v>149</v>
      </c>
      <c r="B41" s="209">
        <v>233411</v>
      </c>
      <c r="G41" s="200">
        <f>G$5*US_CO2!L41/SUM(US_CO2!L$8:L$281)</f>
        <v>0</v>
      </c>
      <c r="H41" s="200">
        <f>H$5*US_CO2!N41/SUM(US_CO2!N$8:N$281)</f>
        <v>3.1943353665659119E-2</v>
      </c>
      <c r="I41" s="200">
        <f>I$5*US_CO2!M41/SUM(US_CO2!M$8:M$281)</f>
        <v>1.8243091379259587E-3</v>
      </c>
    </row>
    <row r="42" spans="1:9">
      <c r="A42" s="23" t="s">
        <v>150</v>
      </c>
      <c r="B42" s="209">
        <v>233412</v>
      </c>
      <c r="G42" s="200">
        <f>G$5*US_CO2!L42/SUM(US_CO2!L$8:L$281)</f>
        <v>0</v>
      </c>
      <c r="H42" s="200">
        <f>H$5*US_CO2!N42/SUM(US_CO2!N$8:N$281)</f>
        <v>5.1219779761546543E-3</v>
      </c>
      <c r="I42" s="200">
        <f>I$5*US_CO2!M42/SUM(US_CO2!M$8:M$281)</f>
        <v>2.9460892910605541E-4</v>
      </c>
    </row>
    <row r="43" spans="1:9">
      <c r="A43" s="23" t="s">
        <v>151</v>
      </c>
      <c r="B43" s="209" t="s">
        <v>152</v>
      </c>
      <c r="G43" s="200">
        <f>G$5*US_CO2!L43/SUM(US_CO2!L$8:L$281)</f>
        <v>0</v>
      </c>
      <c r="H43" s="200">
        <f>H$5*US_CO2!N43/SUM(US_CO2!N$8:N$281)</f>
        <v>2.379521704491009E-2</v>
      </c>
      <c r="I43" s="200">
        <f>I$5*US_CO2!M43/SUM(US_CO2!M$8:M$281)</f>
        <v>1.5976868847674543E-3</v>
      </c>
    </row>
    <row r="44" spans="1:9">
      <c r="A44" s="23" t="s">
        <v>153</v>
      </c>
      <c r="B44" s="209">
        <v>321100</v>
      </c>
      <c r="G44" s="200">
        <f>G$5*US_CO2!L44/SUM(US_CO2!L$8:L$281)</f>
        <v>0</v>
      </c>
      <c r="H44" s="200">
        <f>H$5*US_CO2!N44/SUM(US_CO2!N$8:N$281)</f>
        <v>9.3545106750129916E-4</v>
      </c>
      <c r="I44" s="200">
        <f>I$5*US_CO2!M44/SUM(US_CO2!M$8:M$281)</f>
        <v>3.2892754581547964E-4</v>
      </c>
    </row>
    <row r="45" spans="1:9">
      <c r="A45" s="23" t="s">
        <v>154</v>
      </c>
      <c r="B45" s="209">
        <v>321200</v>
      </c>
      <c r="G45" s="200">
        <f>G$5*US_CO2!L45/SUM(US_CO2!L$8:L$281)</f>
        <v>0</v>
      </c>
      <c r="H45" s="200">
        <f>H$5*US_CO2!N45/SUM(US_CO2!N$8:N$281)</f>
        <v>1.9782489788142225E-3</v>
      </c>
      <c r="I45" s="200">
        <f>I$5*US_CO2!M45/SUM(US_CO2!M$8:M$281)</f>
        <v>1.206067667990092E-3</v>
      </c>
    </row>
    <row r="46" spans="1:9">
      <c r="A46" s="23" t="s">
        <v>155</v>
      </c>
      <c r="B46" s="209">
        <v>321910</v>
      </c>
      <c r="G46" s="200">
        <f>G$5*US_CO2!L46/SUM(US_CO2!L$8:L$281)</f>
        <v>0</v>
      </c>
      <c r="H46" s="200">
        <f>H$5*US_CO2!N46/SUM(US_CO2!N$8:N$281)</f>
        <v>4.5494614758259899E-4</v>
      </c>
      <c r="I46" s="200">
        <f>I$5*US_CO2!M46/SUM(US_CO2!M$8:M$281)</f>
        <v>3.9471305497857561E-4</v>
      </c>
    </row>
    <row r="47" spans="1:9">
      <c r="A47" s="23" t="s">
        <v>156</v>
      </c>
      <c r="B47" s="209" t="s">
        <v>157</v>
      </c>
      <c r="G47" s="200">
        <f>G$5*US_CO2!L47/SUM(US_CO2!L$8:L$281)</f>
        <v>0</v>
      </c>
      <c r="H47" s="200">
        <f>H$5*US_CO2!N47/SUM(US_CO2!N$8:N$281)</f>
        <v>9.7123334877184057E-4</v>
      </c>
      <c r="I47" s="200">
        <f>I$5*US_CO2!M47/SUM(US_CO2!M$8:M$281)</f>
        <v>3.4537392310625355E-4</v>
      </c>
    </row>
    <row r="48" spans="1:9">
      <c r="A48" s="23" t="s">
        <v>158</v>
      </c>
      <c r="B48" s="209">
        <v>327100</v>
      </c>
      <c r="G48" s="200">
        <f>G$5*US_CO2!L48/SUM(US_CO2!L$8:L$281)</f>
        <v>0</v>
      </c>
      <c r="H48" s="200">
        <f>H$5*US_CO2!N48/SUM(US_CO2!N$8:N$281)</f>
        <v>6.9519860754194899E-4</v>
      </c>
      <c r="I48" s="200">
        <f>I$5*US_CO2!M48/SUM(US_CO2!M$8:M$281)</f>
        <v>1.5913365599805847E-3</v>
      </c>
    </row>
    <row r="49" spans="1:9">
      <c r="A49" s="23" t="s">
        <v>159</v>
      </c>
      <c r="B49" s="209">
        <v>327200</v>
      </c>
      <c r="G49" s="200">
        <f>G$5*US_CO2!L49/SUM(US_CO2!L$8:L$281)</f>
        <v>0</v>
      </c>
      <c r="H49" s="200">
        <f>H$5*US_CO2!N49/SUM(US_CO2!N$8:N$281)</f>
        <v>0</v>
      </c>
      <c r="I49" s="200">
        <f>I$5*US_CO2!M49/SUM(US_CO2!M$8:M$281)</f>
        <v>4.0841836938755385E-3</v>
      </c>
    </row>
    <row r="50" spans="1:9">
      <c r="A50" s="23" t="s">
        <v>160</v>
      </c>
      <c r="B50" s="209">
        <v>327310</v>
      </c>
      <c r="G50" s="200">
        <f>G$5*US_CO2!L50/SUM(US_CO2!L$8:L$281)</f>
        <v>9.902772776377386E-2</v>
      </c>
      <c r="H50" s="200">
        <f>H$5*US_CO2!N50/SUM(US_CO2!N$8:N$281)</f>
        <v>1.2574915989361725E-3</v>
      </c>
      <c r="I50" s="200">
        <f>I$5*US_CO2!M50/SUM(US_CO2!M$8:M$281)</f>
        <v>5.2080194754117615E-4</v>
      </c>
    </row>
    <row r="51" spans="1:9">
      <c r="A51" s="23" t="s">
        <v>161</v>
      </c>
      <c r="B51" s="209">
        <v>327320</v>
      </c>
      <c r="G51" s="200">
        <f>G$5*US_CO2!L51/SUM(US_CO2!L$8:L$281)</f>
        <v>0</v>
      </c>
      <c r="H51" s="200">
        <f>H$5*US_CO2!N51/SUM(US_CO2!N$8:N$281)</f>
        <v>6.3896930840252669E-4</v>
      </c>
      <c r="I51" s="200">
        <f>I$5*US_CO2!M51/SUM(US_CO2!M$8:M$281)</f>
        <v>1.4081904085761696E-3</v>
      </c>
    </row>
    <row r="52" spans="1:9">
      <c r="A52" s="23" t="s">
        <v>162</v>
      </c>
      <c r="B52" s="209">
        <v>327330</v>
      </c>
      <c r="G52" s="200">
        <f>G$5*US_CO2!L52/SUM(US_CO2!L$8:L$281)</f>
        <v>0</v>
      </c>
      <c r="H52" s="200">
        <f>H$5*US_CO2!N52/SUM(US_CO2!N$8:N$281)</f>
        <v>1.4312912508216598E-4</v>
      </c>
      <c r="I52" s="200">
        <f>I$5*US_CO2!M52/SUM(US_CO2!M$8:M$281)</f>
        <v>2.8896392777141047E-4</v>
      </c>
    </row>
    <row r="53" spans="1:9">
      <c r="A53" s="23" t="s">
        <v>163</v>
      </c>
      <c r="B53" s="209">
        <v>327390</v>
      </c>
      <c r="G53" s="200">
        <f>G$5*US_CO2!L53/SUM(US_CO2!L$8:L$281)</f>
        <v>0</v>
      </c>
      <c r="H53" s="200">
        <f>H$5*US_CO2!N53/SUM(US_CO2!N$8:N$281)</f>
        <v>1.4312912508216598E-4</v>
      </c>
      <c r="I53" s="200">
        <f>I$5*US_CO2!M53/SUM(US_CO2!M$8:M$281)</f>
        <v>2.9710375672271786E-4</v>
      </c>
    </row>
    <row r="54" spans="1:9">
      <c r="A54" s="23" t="s">
        <v>164</v>
      </c>
      <c r="B54" s="209">
        <v>327400</v>
      </c>
      <c r="G54" s="200">
        <f>G$5*US_CO2!L54/SUM(US_CO2!L$8:L$281)</f>
        <v>3.6010082823190487E-2</v>
      </c>
      <c r="H54" s="200">
        <f>H$5*US_CO2!N54/SUM(US_CO2!N$8:N$281)</f>
        <v>1.2370445810672916E-3</v>
      </c>
      <c r="I54" s="200">
        <f>I$5*US_CO2!M54/SUM(US_CO2!M$8:M$281)</f>
        <v>2.165439676618574E-3</v>
      </c>
    </row>
    <row r="55" spans="1:9">
      <c r="A55" s="23" t="s">
        <v>165</v>
      </c>
      <c r="B55" s="209">
        <v>327910</v>
      </c>
      <c r="G55" s="200">
        <f>G$5*US_CO2!L55/SUM(US_CO2!L$8:L$281)</f>
        <v>0</v>
      </c>
      <c r="H55" s="200">
        <f>H$5*US_CO2!N55/SUM(US_CO2!N$8:N$281)</f>
        <v>5.1117544672202135E-5</v>
      </c>
      <c r="I55" s="200">
        <f>I$5*US_CO2!M55/SUM(US_CO2!M$8:M$281)</f>
        <v>1.180275197939564E-4</v>
      </c>
    </row>
    <row r="56" spans="1:9">
      <c r="A56" s="23" t="s">
        <v>166</v>
      </c>
      <c r="B56" s="209">
        <v>327991</v>
      </c>
      <c r="G56" s="200">
        <f>G$5*US_CO2!L56/SUM(US_CO2!L$8:L$281)</f>
        <v>0</v>
      </c>
      <c r="H56" s="200">
        <f>H$5*US_CO2!N56/SUM(US_CO2!N$8:N$281)</f>
        <v>5.6229299139422353E-5</v>
      </c>
      <c r="I56" s="200">
        <f>I$5*US_CO2!M56/SUM(US_CO2!M$8:M$281)</f>
        <v>1.0988769084264906E-4</v>
      </c>
    </row>
    <row r="57" spans="1:9">
      <c r="A57" s="23" t="s">
        <v>167</v>
      </c>
      <c r="B57" s="209">
        <v>327992</v>
      </c>
      <c r="G57" s="200">
        <f>G$5*US_CO2!L57/SUM(US_CO2!L$8:L$281)</f>
        <v>0</v>
      </c>
      <c r="H57" s="200">
        <f>H$5*US_CO2!N57/SUM(US_CO2!N$8:N$281)</f>
        <v>2.1469368762324899E-4</v>
      </c>
      <c r="I57" s="200">
        <f>I$5*US_CO2!M57/SUM(US_CO2!M$8:M$281)</f>
        <v>4.8838973707844037E-4</v>
      </c>
    </row>
    <row r="58" spans="1:9">
      <c r="A58" s="23" t="s">
        <v>168</v>
      </c>
      <c r="B58" s="209">
        <v>327993</v>
      </c>
      <c r="G58" s="200">
        <f>G$5*US_CO2!L58/SUM(US_CO2!L$8:L$281)</f>
        <v>0</v>
      </c>
      <c r="H58" s="200">
        <f>H$5*US_CO2!N58/SUM(US_CO2!N$8:N$281)</f>
        <v>4.242756207792777E-4</v>
      </c>
      <c r="I58" s="200">
        <f>I$5*US_CO2!M58/SUM(US_CO2!M$8:M$281)</f>
        <v>9.0455075099256897E-4</v>
      </c>
    </row>
    <row r="59" spans="1:9">
      <c r="A59" s="23" t="s">
        <v>169</v>
      </c>
      <c r="B59" s="209">
        <v>327999</v>
      </c>
      <c r="G59" s="200">
        <f>G$5*US_CO2!L59/SUM(US_CO2!L$8:L$281)</f>
        <v>0</v>
      </c>
      <c r="H59" s="200">
        <f>H$5*US_CO2!N59/SUM(US_CO2!N$8:N$281)</f>
        <v>1.1245859827884471E-4</v>
      </c>
      <c r="I59" s="200">
        <f>I$5*US_CO2!M59/SUM(US_CO2!M$8:M$281)</f>
        <v>2.482647830148738E-4</v>
      </c>
    </row>
    <row r="60" spans="1:9">
      <c r="A60" s="23" t="s">
        <v>170</v>
      </c>
      <c r="B60" s="209">
        <v>331110</v>
      </c>
      <c r="G60" s="200">
        <f>G$5*US_CO2!L60/SUM(US_CO2!L$8:L$281)</f>
        <v>9.0025207057976217E-3</v>
      </c>
      <c r="H60" s="200">
        <f>H$5*US_CO2!N60/SUM(US_CO2!N$8:N$281)</f>
        <v>2.8363778397535989E-3</v>
      </c>
      <c r="I60" s="200">
        <f>I$5*US_CO2!M60/SUM(US_CO2!M$8:M$281)</f>
        <v>8.7165799641102104E-3</v>
      </c>
    </row>
    <row r="61" spans="1:9">
      <c r="A61" s="23" t="s">
        <v>171</v>
      </c>
      <c r="B61" s="209">
        <v>331200</v>
      </c>
      <c r="G61" s="200">
        <f>G$5*US_CO2!L61/SUM(US_CO2!L$8:L$281)</f>
        <v>0</v>
      </c>
      <c r="H61" s="200">
        <f>H$5*US_CO2!N61/SUM(US_CO2!N$8:N$281)</f>
        <v>7.0834311902908659E-5</v>
      </c>
      <c r="I61" s="200">
        <f>I$5*US_CO2!M61/SUM(US_CO2!M$8:M$281)</f>
        <v>6.8526572044891592E-4</v>
      </c>
    </row>
    <row r="62" spans="1:9">
      <c r="A62" s="23" t="s">
        <v>172</v>
      </c>
      <c r="B62" s="209" t="s">
        <v>173</v>
      </c>
      <c r="G62" s="200">
        <f>G$5*US_CO2!L62/SUM(US_CO2!L$8:L$281)</f>
        <v>0</v>
      </c>
      <c r="H62" s="200">
        <f>H$5*US_CO2!N62/SUM(US_CO2!N$8:N$281)</f>
        <v>2.4025245995935006E-4</v>
      </c>
      <c r="I62" s="200">
        <f>I$5*US_CO2!M62/SUM(US_CO2!M$8:M$281)</f>
        <v>1.1786570391721354E-3</v>
      </c>
    </row>
    <row r="63" spans="1:9">
      <c r="A63" s="23" t="s">
        <v>174</v>
      </c>
      <c r="B63" s="209">
        <v>331314</v>
      </c>
      <c r="G63" s="200">
        <f>G$5*US_CO2!L63/SUM(US_CO2!L$8:L$281)</f>
        <v>0</v>
      </c>
      <c r="H63" s="200">
        <f>H$5*US_CO2!N63/SUM(US_CO2!N$8:N$281)</f>
        <v>2.5047596889379045E-4</v>
      </c>
      <c r="I63" s="200">
        <f>I$5*US_CO2!M63/SUM(US_CO2!M$8:M$281)</f>
        <v>4.6598068990526281E-4</v>
      </c>
    </row>
    <row r="64" spans="1:9">
      <c r="A64" s="23" t="s">
        <v>175</v>
      </c>
      <c r="B64" s="209" t="s">
        <v>176</v>
      </c>
      <c r="G64" s="200">
        <f>G$5*US_CO2!L64/SUM(US_CO2!L$8:L$281)</f>
        <v>0</v>
      </c>
      <c r="H64" s="200">
        <f>H$5*US_CO2!N64/SUM(US_CO2!N$8:N$281)</f>
        <v>4.242756207792777E-4</v>
      </c>
      <c r="I64" s="200">
        <f>I$5*US_CO2!M64/SUM(US_CO2!M$8:M$281)</f>
        <v>1.4527633273517017E-3</v>
      </c>
    </row>
    <row r="65" spans="1:9">
      <c r="A65" s="23" t="s">
        <v>177</v>
      </c>
      <c r="B65" s="209">
        <v>331411</v>
      </c>
      <c r="G65" s="200">
        <f>G$5*US_CO2!L65/SUM(US_CO2!L$8:L$281)</f>
        <v>0</v>
      </c>
      <c r="H65" s="200">
        <f>H$5*US_CO2!N65/SUM(US_CO2!N$8:N$281)</f>
        <v>1.0223508934440427E-5</v>
      </c>
      <c r="I65" s="200">
        <f>I$5*US_CO2!M65/SUM(US_CO2!M$8:M$281)</f>
        <v>3.6741906713431238E-5</v>
      </c>
    </row>
    <row r="66" spans="1:9">
      <c r="A66" s="23" t="s">
        <v>178</v>
      </c>
      <c r="B66" s="209">
        <v>331419</v>
      </c>
      <c r="G66" s="200">
        <f>G$5*US_CO2!L66/SUM(US_CO2!L$8:L$281)</f>
        <v>0</v>
      </c>
      <c r="H66" s="200">
        <f>H$5*US_CO2!N66/SUM(US_CO2!N$8:N$281)</f>
        <v>6.6452808073862781E-5</v>
      </c>
      <c r="I66" s="200">
        <f>I$5*US_CO2!M66/SUM(US_CO2!M$8:M$281)</f>
        <v>2.653582151525589E-4</v>
      </c>
    </row>
    <row r="67" spans="1:9">
      <c r="A67" s="23" t="s">
        <v>179</v>
      </c>
      <c r="B67" s="209">
        <v>331420</v>
      </c>
      <c r="G67" s="200">
        <f>G$5*US_CO2!L67/SUM(US_CO2!L$8:L$281)</f>
        <v>0</v>
      </c>
      <c r="H67" s="200">
        <f>H$5*US_CO2!N67/SUM(US_CO2!N$8:N$281)</f>
        <v>9.2011580409963849E-5</v>
      </c>
      <c r="I67" s="200">
        <f>I$5*US_CO2!M67/SUM(US_CO2!M$8:M$281)</f>
        <v>3.2251229226234085E-4</v>
      </c>
    </row>
    <row r="68" spans="1:9">
      <c r="A68" s="23" t="s">
        <v>180</v>
      </c>
      <c r="B68" s="209">
        <v>331490</v>
      </c>
      <c r="G68" s="200">
        <f>G$5*US_CO2!L68/SUM(US_CO2!L$8:L$281)</f>
        <v>0</v>
      </c>
      <c r="H68" s="200">
        <f>H$5*US_CO2!N68/SUM(US_CO2!N$8:N$281)</f>
        <v>1.3801737061494576E-4</v>
      </c>
      <c r="I68" s="200">
        <f>I$5*US_CO2!M68/SUM(US_CO2!M$8:M$281)</f>
        <v>5.2663399622584768E-4</v>
      </c>
    </row>
    <row r="69" spans="1:9">
      <c r="A69" s="23" t="s">
        <v>181</v>
      </c>
      <c r="B69" s="209">
        <v>331510</v>
      </c>
      <c r="G69" s="200">
        <f>G$5*US_CO2!L69/SUM(US_CO2!L$8:L$281)</f>
        <v>0</v>
      </c>
      <c r="H69" s="200">
        <f>H$5*US_CO2!N69/SUM(US_CO2!N$8:N$281)</f>
        <v>2.7092298676267135E-4</v>
      </c>
      <c r="I69" s="200">
        <f>I$5*US_CO2!M69/SUM(US_CO2!M$8:M$281)</f>
        <v>6.3044446281300274E-4</v>
      </c>
    </row>
    <row r="70" spans="1:9">
      <c r="A70" s="23" t="s">
        <v>182</v>
      </c>
      <c r="B70" s="209">
        <v>331520</v>
      </c>
      <c r="G70" s="200">
        <f>G$5*US_CO2!L70/SUM(US_CO2!L$8:L$281)</f>
        <v>0</v>
      </c>
      <c r="H70" s="200">
        <f>H$5*US_CO2!N70/SUM(US_CO2!N$8:N$281)</f>
        <v>2.1980544209046919E-4</v>
      </c>
      <c r="I70" s="200">
        <f>I$5*US_CO2!M70/SUM(US_CO2!M$8:M$281)</f>
        <v>7.6749760690278585E-4</v>
      </c>
    </row>
    <row r="71" spans="1:9">
      <c r="A71" s="23" t="s">
        <v>183</v>
      </c>
      <c r="B71" s="209" t="s">
        <v>184</v>
      </c>
      <c r="G71" s="200">
        <f>G$5*US_CO2!L71/SUM(US_CO2!L$8:L$281)</f>
        <v>0</v>
      </c>
      <c r="H71" s="200">
        <f>H$5*US_CO2!N71/SUM(US_CO2!N$8:N$281)</f>
        <v>2.8114649569711169E-4</v>
      </c>
      <c r="I71" s="200">
        <f>I$5*US_CO2!M71/SUM(US_CO2!M$8:M$281)</f>
        <v>7.3884161220461909E-4</v>
      </c>
    </row>
    <row r="72" spans="1:9">
      <c r="A72" s="23" t="s">
        <v>185</v>
      </c>
      <c r="B72" s="209">
        <v>332114</v>
      </c>
      <c r="G72" s="200">
        <f>G$5*US_CO2!L72/SUM(US_CO2!L$8:L$281)</f>
        <v>0</v>
      </c>
      <c r="H72" s="200">
        <f>H$5*US_CO2!N72/SUM(US_CO2!N$8:N$281)</f>
        <v>8.6899825942743624E-5</v>
      </c>
      <c r="I72" s="200">
        <f>I$5*US_CO2!M72/SUM(US_CO2!M$8:M$281)</f>
        <v>2.0310785355425782E-4</v>
      </c>
    </row>
    <row r="73" spans="1:9">
      <c r="A73" s="23" t="s">
        <v>186</v>
      </c>
      <c r="B73" s="209" t="s">
        <v>187</v>
      </c>
      <c r="G73" s="200">
        <f>G$5*US_CO2!L73/SUM(US_CO2!L$8:L$281)</f>
        <v>0</v>
      </c>
      <c r="H73" s="200">
        <f>H$5*US_CO2!N73/SUM(US_CO2!N$8:N$281)</f>
        <v>7.6676317008303203E-5</v>
      </c>
      <c r="I73" s="200">
        <f>I$5*US_CO2!M73/SUM(US_CO2!M$8:M$281)</f>
        <v>1.9133348523227189E-4</v>
      </c>
    </row>
    <row r="74" spans="1:9">
      <c r="A74" s="23" t="s">
        <v>188</v>
      </c>
      <c r="B74" s="209">
        <v>332200</v>
      </c>
      <c r="G74" s="200">
        <f>G$5*US_CO2!L74/SUM(US_CO2!L$8:L$281)</f>
        <v>0</v>
      </c>
      <c r="H74" s="200">
        <f>H$5*US_CO2!N74/SUM(US_CO2!N$8:N$281)</f>
        <v>8.1788071475523413E-5</v>
      </c>
      <c r="I74" s="200">
        <f>I$5*US_CO2!M74/SUM(US_CO2!M$8:M$281)</f>
        <v>2.0016426147376136E-4</v>
      </c>
    </row>
    <row r="75" spans="1:9">
      <c r="A75" s="23" t="s">
        <v>189</v>
      </c>
      <c r="B75" s="209">
        <v>332310</v>
      </c>
      <c r="G75" s="200">
        <f>G$5*US_CO2!L75/SUM(US_CO2!L$8:L$281)</f>
        <v>0</v>
      </c>
      <c r="H75" s="200">
        <f>H$5*US_CO2!N75/SUM(US_CO2!N$8:N$281)</f>
        <v>2.0447017868880854E-4</v>
      </c>
      <c r="I75" s="200">
        <f>I$5*US_CO2!M75/SUM(US_CO2!M$8:M$281)</f>
        <v>4.4448240415497013E-4</v>
      </c>
    </row>
    <row r="76" spans="1:9">
      <c r="A76" s="23" t="s">
        <v>190</v>
      </c>
      <c r="B76" s="209">
        <v>332320</v>
      </c>
      <c r="G76" s="200">
        <f>G$5*US_CO2!L76/SUM(US_CO2!L$8:L$281)</f>
        <v>0</v>
      </c>
      <c r="H76" s="200">
        <f>H$5*US_CO2!N76/SUM(US_CO2!N$8:N$281)</f>
        <v>2.0447017868880854E-4</v>
      </c>
      <c r="I76" s="200">
        <f>I$5*US_CO2!M76/SUM(US_CO2!M$8:M$281)</f>
        <v>4.4742599623546656E-4</v>
      </c>
    </row>
    <row r="77" spans="1:9">
      <c r="A77" s="23" t="s">
        <v>191</v>
      </c>
      <c r="B77" s="209">
        <v>332410</v>
      </c>
      <c r="G77" s="200">
        <f>G$5*US_CO2!L77/SUM(US_CO2!L$8:L$281)</f>
        <v>0</v>
      </c>
      <c r="H77" s="200">
        <f>H$5*US_CO2!N77/SUM(US_CO2!N$8:N$281)</f>
        <v>1.5335263401660639E-5</v>
      </c>
      <c r="I77" s="200">
        <f>I$5*US_CO2!M77/SUM(US_CO2!M$8:M$281)</f>
        <v>4.7097473287943843E-5</v>
      </c>
    </row>
    <row r="78" spans="1:9">
      <c r="A78" s="23" t="s">
        <v>192</v>
      </c>
      <c r="B78" s="209">
        <v>332420</v>
      </c>
      <c r="G78" s="200">
        <f>G$5*US_CO2!L78/SUM(US_CO2!L$8:L$281)</f>
        <v>0</v>
      </c>
      <c r="H78" s="200">
        <f>H$5*US_CO2!N78/SUM(US_CO2!N$8:N$281)</f>
        <v>5.6229299139422353E-5</v>
      </c>
      <c r="I78" s="200">
        <f>I$5*US_CO2!M78/SUM(US_CO2!M$8:M$281)</f>
        <v>1.2657445946134908E-4</v>
      </c>
    </row>
    <row r="79" spans="1:9">
      <c r="A79" s="23" t="s">
        <v>193</v>
      </c>
      <c r="B79" s="209">
        <v>332430</v>
      </c>
      <c r="G79" s="200">
        <f>G$5*US_CO2!L79/SUM(US_CO2!L$8:L$281)</f>
        <v>0</v>
      </c>
      <c r="H79" s="200">
        <f>H$5*US_CO2!N79/SUM(US_CO2!N$8:N$281)</f>
        <v>1.5335263401660641E-4</v>
      </c>
      <c r="I79" s="200">
        <f>I$5*US_CO2!M79/SUM(US_CO2!M$8:M$281)</f>
        <v>3.9444133878652974E-4</v>
      </c>
    </row>
    <row r="80" spans="1:9">
      <c r="A80" s="23" t="s">
        <v>194</v>
      </c>
      <c r="B80" s="209">
        <v>332500</v>
      </c>
      <c r="G80" s="200">
        <f>G$5*US_CO2!L80/SUM(US_CO2!L$8:L$281)</f>
        <v>0</v>
      </c>
      <c r="H80" s="200">
        <f>H$5*US_CO2!N80/SUM(US_CO2!N$8:N$281)</f>
        <v>5.6229299139422353E-5</v>
      </c>
      <c r="I80" s="200">
        <f>I$5*US_CO2!M80/SUM(US_CO2!M$8:M$281)</f>
        <v>1.1480009113936313E-4</v>
      </c>
    </row>
    <row r="81" spans="1:9">
      <c r="A81" s="23" t="s">
        <v>195</v>
      </c>
      <c r="B81" s="209">
        <v>332600</v>
      </c>
      <c r="G81" s="200">
        <f>G$5*US_CO2!L81/SUM(US_CO2!L$8:L$281)</f>
        <v>0</v>
      </c>
      <c r="H81" s="200">
        <f>H$5*US_CO2!N81/SUM(US_CO2!N$8:N$281)</f>
        <v>8.1788071475523413E-5</v>
      </c>
      <c r="I81" s="200">
        <f>I$5*US_CO2!M81/SUM(US_CO2!M$8:M$281)</f>
        <v>1.8838989315177537E-4</v>
      </c>
    </row>
    <row r="82" spans="1:9">
      <c r="A82" s="23" t="s">
        <v>196</v>
      </c>
      <c r="B82" s="209">
        <v>332710</v>
      </c>
      <c r="G82" s="200">
        <f>G$5*US_CO2!L82/SUM(US_CO2!L$8:L$281)</f>
        <v>0</v>
      </c>
      <c r="H82" s="200">
        <f>H$5*US_CO2!N82/SUM(US_CO2!N$8:N$281)</f>
        <v>4.5494614758259899E-4</v>
      </c>
      <c r="I82" s="200">
        <f>I$5*US_CO2!M82/SUM(US_CO2!M$8:M$281)</f>
        <v>3.7972337838404734E-4</v>
      </c>
    </row>
    <row r="83" spans="1:9">
      <c r="A83" s="23" t="s">
        <v>197</v>
      </c>
      <c r="B83" s="209">
        <v>332720</v>
      </c>
      <c r="G83" s="200">
        <f>G$5*US_CO2!L83/SUM(US_CO2!L$8:L$281)</f>
        <v>0</v>
      </c>
      <c r="H83" s="200">
        <f>H$5*US_CO2!N83/SUM(US_CO2!N$8:N$281)</f>
        <v>1.4312912508216598E-4</v>
      </c>
      <c r="I83" s="200">
        <f>I$5*US_CO2!M83/SUM(US_CO2!M$8:M$281)</f>
        <v>3.0613357637163503E-4</v>
      </c>
    </row>
    <row r="84" spans="1:9">
      <c r="A84" s="23" t="s">
        <v>198</v>
      </c>
      <c r="B84" s="209">
        <v>332800</v>
      </c>
      <c r="G84" s="200">
        <f>G$5*US_CO2!L84/SUM(US_CO2!L$8:L$281)</f>
        <v>0</v>
      </c>
      <c r="H84" s="200">
        <f>H$5*US_CO2!N84/SUM(US_CO2!N$8:N$281)</f>
        <v>1.3955089695511184E-3</v>
      </c>
      <c r="I84" s="200">
        <f>I$5*US_CO2!M84/SUM(US_CO2!M$8:M$281)</f>
        <v>1.6866782621244893E-3</v>
      </c>
    </row>
    <row r="85" spans="1:9">
      <c r="A85" s="23" t="s">
        <v>199</v>
      </c>
      <c r="B85" s="209" t="s">
        <v>200</v>
      </c>
      <c r="G85" s="200">
        <f>G$5*US_CO2!L85/SUM(US_CO2!L$8:L$281)</f>
        <v>0</v>
      </c>
      <c r="H85" s="200">
        <f>H$5*US_CO2!N85/SUM(US_CO2!N$8:N$281)</f>
        <v>8.1788071475523413E-5</v>
      </c>
      <c r="I85" s="200">
        <f>I$5*US_CO2!M85/SUM(US_CO2!M$8:M$281)</f>
        <v>2.0605144563475434E-4</v>
      </c>
    </row>
    <row r="86" spans="1:9">
      <c r="A86" s="23" t="s">
        <v>201</v>
      </c>
      <c r="B86" s="209">
        <v>332913</v>
      </c>
      <c r="G86" s="200">
        <f>G$5*US_CO2!L86/SUM(US_CO2!L$8:L$281)</f>
        <v>0</v>
      </c>
      <c r="H86" s="200">
        <f>H$5*US_CO2!N86/SUM(US_CO2!N$8:N$281)</f>
        <v>1.0223508934440427E-5</v>
      </c>
      <c r="I86" s="200">
        <f>I$5*US_CO2!M86/SUM(US_CO2!M$8:M$281)</f>
        <v>2.6492328724468415E-5</v>
      </c>
    </row>
    <row r="87" spans="1:9">
      <c r="A87" s="23" t="s">
        <v>202</v>
      </c>
      <c r="B87" s="209">
        <v>332991</v>
      </c>
      <c r="G87" s="200">
        <f>G$5*US_CO2!L87/SUM(US_CO2!L$8:L$281)</f>
        <v>0</v>
      </c>
      <c r="H87" s="200">
        <f>H$5*US_CO2!N87/SUM(US_CO2!N$8:N$281)</f>
        <v>5.6229299139422353E-5</v>
      </c>
      <c r="I87" s="200">
        <f>I$5*US_CO2!M87/SUM(US_CO2!M$8:M$281)</f>
        <v>1.589539723468105E-4</v>
      </c>
    </row>
    <row r="88" spans="1:9">
      <c r="A88" s="23" t="s">
        <v>203</v>
      </c>
      <c r="B88" s="209" t="s">
        <v>204</v>
      </c>
      <c r="G88" s="200">
        <f>G$5*US_CO2!L88/SUM(US_CO2!L$8:L$281)</f>
        <v>0</v>
      </c>
      <c r="H88" s="200">
        <f>H$5*US_CO2!N88/SUM(US_CO2!N$8:N$281)</f>
        <v>4.6005790204981924E-5</v>
      </c>
      <c r="I88" s="200">
        <f>I$5*US_CO2!M88/SUM(US_CO2!M$8:M$281)</f>
        <v>1.0596931489787366E-4</v>
      </c>
    </row>
    <row r="89" spans="1:9">
      <c r="A89" s="23" t="s">
        <v>205</v>
      </c>
      <c r="B89" s="209">
        <v>332996</v>
      </c>
      <c r="G89" s="200">
        <f>G$5*US_CO2!L89/SUM(US_CO2!L$8:L$281)</f>
        <v>0</v>
      </c>
      <c r="H89" s="200">
        <f>H$5*US_CO2!N89/SUM(US_CO2!N$8:N$281)</f>
        <v>4.0894035737761707E-5</v>
      </c>
      <c r="I89" s="200">
        <f>I$5*US_CO2!M89/SUM(US_CO2!M$8:M$281)</f>
        <v>9.7138538656384177E-5</v>
      </c>
    </row>
    <row r="90" spans="1:9">
      <c r="A90" s="23" t="s">
        <v>206</v>
      </c>
      <c r="B90" s="209" t="s">
        <v>207</v>
      </c>
      <c r="G90" s="200">
        <f>G$5*US_CO2!L90/SUM(US_CO2!L$8:L$281)</f>
        <v>0</v>
      </c>
      <c r="H90" s="200">
        <f>H$5*US_CO2!N90/SUM(US_CO2!N$8:N$281)</f>
        <v>3.5271105823819472E-4</v>
      </c>
      <c r="I90" s="200">
        <f>I$5*US_CO2!M90/SUM(US_CO2!M$8:M$281)</f>
        <v>3.5028745757908233E-4</v>
      </c>
    </row>
    <row r="91" spans="1:9">
      <c r="A91" s="23" t="s">
        <v>208</v>
      </c>
      <c r="B91" s="209">
        <v>333111</v>
      </c>
      <c r="G91" s="200">
        <f>G$5*US_CO2!L91/SUM(US_CO2!L$8:L$281)</f>
        <v>0</v>
      </c>
      <c r="H91" s="200">
        <f>H$5*US_CO2!N91/SUM(US_CO2!N$8:N$281)</f>
        <v>1.1245859827884471E-4</v>
      </c>
      <c r="I91" s="200">
        <f>I$5*US_CO2!M91/SUM(US_CO2!M$8:M$281)</f>
        <v>1.536263423761397E-4</v>
      </c>
    </row>
    <row r="92" spans="1:9">
      <c r="A92" s="23" t="s">
        <v>209</v>
      </c>
      <c r="B92" s="209">
        <v>333112</v>
      </c>
      <c r="G92" s="200">
        <f>G$5*US_CO2!L92/SUM(US_CO2!L$8:L$281)</f>
        <v>0</v>
      </c>
      <c r="H92" s="200">
        <f>H$5*US_CO2!N92/SUM(US_CO2!N$8:N$281)</f>
        <v>3.0670526803321278E-5</v>
      </c>
      <c r="I92" s="200">
        <f>I$5*US_CO2!M92/SUM(US_CO2!M$8:M$281)</f>
        <v>4.4906161617640827E-5</v>
      </c>
    </row>
    <row r="93" spans="1:9">
      <c r="A93" s="23" t="s">
        <v>210</v>
      </c>
      <c r="B93" s="209">
        <v>333120</v>
      </c>
      <c r="G93" s="200">
        <f>G$5*US_CO2!L93/SUM(US_CO2!L$8:L$281)</f>
        <v>0</v>
      </c>
      <c r="H93" s="200">
        <f>H$5*US_CO2!N93/SUM(US_CO2!N$8:N$281)</f>
        <v>7.5653966114859158E-4</v>
      </c>
      <c r="I93" s="200">
        <f>I$5*US_CO2!M93/SUM(US_CO2!M$8:M$281)</f>
        <v>2.5052911218262781E-4</v>
      </c>
    </row>
    <row r="94" spans="1:9">
      <c r="A94" s="23" t="s">
        <v>211</v>
      </c>
      <c r="B94" s="209">
        <v>333130</v>
      </c>
      <c r="G94" s="200">
        <f>G$5*US_CO2!L94/SUM(US_CO2!L$8:L$281)</f>
        <v>0</v>
      </c>
      <c r="H94" s="200">
        <f>H$5*US_CO2!N94/SUM(US_CO2!N$8:N$281)</f>
        <v>1.3290561614772556E-4</v>
      </c>
      <c r="I94" s="200">
        <f>I$5*US_CO2!M94/SUM(US_CO2!M$8:M$281)</f>
        <v>1.725341998993569E-4</v>
      </c>
    </row>
    <row r="95" spans="1:9">
      <c r="A95" s="23" t="s">
        <v>212</v>
      </c>
      <c r="B95" s="209" t="s">
        <v>213</v>
      </c>
      <c r="G95" s="200">
        <f>G$5*US_CO2!L95/SUM(US_CO2!L$8:L$281)</f>
        <v>0</v>
      </c>
      <c r="H95" s="200">
        <f>H$5*US_CO2!N95/SUM(US_CO2!N$8:N$281)</f>
        <v>1.2268210721328511E-4</v>
      </c>
      <c r="I95" s="200">
        <f>I$5*US_CO2!M95/SUM(US_CO2!M$8:M$281)</f>
        <v>1.2762803828171609E-4</v>
      </c>
    </row>
    <row r="96" spans="1:9">
      <c r="A96" s="23" t="s">
        <v>214</v>
      </c>
      <c r="B96" s="209">
        <v>333220</v>
      </c>
      <c r="G96" s="200">
        <f>G$5*US_CO2!L96/SUM(US_CO2!L$8:L$281)</f>
        <v>0</v>
      </c>
      <c r="H96" s="200">
        <f>H$5*US_CO2!N96/SUM(US_CO2!N$8:N$281)</f>
        <v>1.5335263401660639E-5</v>
      </c>
      <c r="I96" s="200">
        <f>I$5*US_CO2!M96/SUM(US_CO2!M$8:M$281)</f>
        <v>2.5998304094423641E-5</v>
      </c>
    </row>
    <row r="97" spans="1:9">
      <c r="A97" s="23" t="s">
        <v>215</v>
      </c>
      <c r="B97" s="209">
        <v>333295</v>
      </c>
      <c r="G97" s="200">
        <f>G$5*US_CO2!L97/SUM(US_CO2!L$8:L$281)</f>
        <v>0</v>
      </c>
      <c r="H97" s="200">
        <f>H$5*US_CO2!N97/SUM(US_CO2!N$8:N$281)</f>
        <v>3.5782281270541496E-5</v>
      </c>
      <c r="I97" s="200">
        <f>I$5*US_CO2!M97/SUM(US_CO2!M$8:M$281)</f>
        <v>2.363482190402149E-5</v>
      </c>
    </row>
    <row r="98" spans="1:9">
      <c r="A98" s="23" t="s">
        <v>216</v>
      </c>
      <c r="B98" s="209" t="s">
        <v>217</v>
      </c>
      <c r="G98" s="200">
        <f>G$5*US_CO2!L98/SUM(US_CO2!L$8:L$281)</f>
        <v>0</v>
      </c>
      <c r="H98" s="200">
        <f>H$5*US_CO2!N98/SUM(US_CO2!N$8:N$281)</f>
        <v>4.6261377928342928E-3</v>
      </c>
      <c r="I98" s="200">
        <f>I$5*US_CO2!M98/SUM(US_CO2!M$8:M$281)</f>
        <v>7.3267947902466618E-5</v>
      </c>
    </row>
    <row r="99" spans="1:9">
      <c r="A99" s="23" t="s">
        <v>218</v>
      </c>
      <c r="B99" s="209">
        <v>333313</v>
      </c>
      <c r="G99" s="200">
        <f>G$5*US_CO2!L99/SUM(US_CO2!L$8:L$281)</f>
        <v>0</v>
      </c>
      <c r="H99" s="200">
        <f>H$5*US_CO2!N99/SUM(US_CO2!N$8:N$281)</f>
        <v>4.9584018332036062E-4</v>
      </c>
      <c r="I99" s="200">
        <f>I$5*US_CO2!M99/SUM(US_CO2!M$8:M$281)</f>
        <v>7.0904465712064477E-6</v>
      </c>
    </row>
    <row r="100" spans="1:9">
      <c r="A100" s="23" t="s">
        <v>219</v>
      </c>
      <c r="B100" s="209">
        <v>333314</v>
      </c>
      <c r="G100" s="200">
        <f>G$5*US_CO2!L100/SUM(US_CO2!L$8:L$281)</f>
        <v>0</v>
      </c>
      <c r="H100" s="200">
        <f>H$5*US_CO2!N100/SUM(US_CO2!N$8:N$281)</f>
        <v>1.5335263401660639E-5</v>
      </c>
      <c r="I100" s="200">
        <f>I$5*US_CO2!M100/SUM(US_CO2!M$8:M$281)</f>
        <v>1.6544375332815046E-5</v>
      </c>
    </row>
    <row r="101" spans="1:9">
      <c r="A101" s="23" t="s">
        <v>220</v>
      </c>
      <c r="B101" s="209">
        <v>333315</v>
      </c>
      <c r="G101" s="200">
        <f>G$5*US_CO2!L101/SUM(US_CO2!L$8:L$281)</f>
        <v>0</v>
      </c>
      <c r="H101" s="200">
        <f>H$5*US_CO2!N101/SUM(US_CO2!N$8:N$281)</f>
        <v>5.1117544672202133E-6</v>
      </c>
      <c r="I101" s="200">
        <f>I$5*US_CO2!M101/SUM(US_CO2!M$8:M$281)</f>
        <v>7.0904465712064477E-6</v>
      </c>
    </row>
    <row r="102" spans="1:9">
      <c r="A102" s="23" t="s">
        <v>221</v>
      </c>
      <c r="B102" s="209" t="s">
        <v>222</v>
      </c>
      <c r="G102" s="200">
        <f>G$5*US_CO2!L102/SUM(US_CO2!L$8:L$281)</f>
        <v>0</v>
      </c>
      <c r="H102" s="200">
        <f>H$5*US_CO2!N102/SUM(US_CO2!N$8:N$281)</f>
        <v>2.5558772336101068E-5</v>
      </c>
      <c r="I102" s="200">
        <f>I$5*US_CO2!M102/SUM(US_CO2!M$8:M$281)</f>
        <v>3.7815715046434392E-5</v>
      </c>
    </row>
    <row r="103" spans="1:9">
      <c r="A103" s="23" t="s">
        <v>223</v>
      </c>
      <c r="B103" s="209">
        <v>333414</v>
      </c>
      <c r="G103" s="200">
        <f>G$5*US_CO2!L103/SUM(US_CO2!L$8:L$281)</f>
        <v>0</v>
      </c>
      <c r="H103" s="200">
        <f>H$5*US_CO2!N103/SUM(US_CO2!N$8:N$281)</f>
        <v>3.5782281270541496E-5</v>
      </c>
      <c r="I103" s="200">
        <f>I$5*US_CO2!M103/SUM(US_CO2!M$8:M$281)</f>
        <v>4.0179197236836539E-5</v>
      </c>
    </row>
    <row r="104" spans="1:9">
      <c r="A104" s="23" t="s">
        <v>224</v>
      </c>
      <c r="B104" s="209">
        <v>333415</v>
      </c>
      <c r="G104" s="200">
        <f>G$5*US_CO2!L104/SUM(US_CO2!L$8:L$281)</f>
        <v>0</v>
      </c>
      <c r="H104" s="200">
        <f>H$5*US_CO2!N104/SUM(US_CO2!N$8:N$281)</f>
        <v>9.2011580409963849E-5</v>
      </c>
      <c r="I104" s="200">
        <f>I$5*US_CO2!M104/SUM(US_CO2!M$8:M$281)</f>
        <v>1.4417241361453111E-4</v>
      </c>
    </row>
    <row r="105" spans="1:9">
      <c r="A105" s="23" t="s">
        <v>225</v>
      </c>
      <c r="B105" s="209">
        <v>333511</v>
      </c>
      <c r="G105" s="200">
        <f>G$5*US_CO2!L105/SUM(US_CO2!L$8:L$281)</f>
        <v>0</v>
      </c>
      <c r="H105" s="200">
        <f>H$5*US_CO2!N105/SUM(US_CO2!N$8:N$281)</f>
        <v>3.5782281270541496E-5</v>
      </c>
      <c r="I105" s="200">
        <f>I$5*US_CO2!M105/SUM(US_CO2!M$8:M$281)</f>
        <v>5.1996608188847281E-5</v>
      </c>
    </row>
    <row r="106" spans="1:9">
      <c r="A106" s="23" t="s">
        <v>226</v>
      </c>
      <c r="B106" s="209" t="s">
        <v>227</v>
      </c>
      <c r="G106" s="200">
        <f>G$5*US_CO2!L106/SUM(US_CO2!L$8:L$281)</f>
        <v>0</v>
      </c>
      <c r="H106" s="200">
        <f>H$5*US_CO2!N106/SUM(US_CO2!N$8:N$281)</f>
        <v>3.0670526803321278E-5</v>
      </c>
      <c r="I106" s="200">
        <f>I$5*US_CO2!M106/SUM(US_CO2!M$8:M$281)</f>
        <v>3.7815715046434392E-5</v>
      </c>
    </row>
    <row r="107" spans="1:9">
      <c r="A107" s="23" t="s">
        <v>228</v>
      </c>
      <c r="B107" s="209">
        <v>333514</v>
      </c>
      <c r="G107" s="200">
        <f>G$5*US_CO2!L107/SUM(US_CO2!L$8:L$281)</f>
        <v>0</v>
      </c>
      <c r="H107" s="200">
        <f>H$5*US_CO2!N107/SUM(US_CO2!N$8:N$281)</f>
        <v>4.6005790204981924E-5</v>
      </c>
      <c r="I107" s="200">
        <f>I$5*US_CO2!M107/SUM(US_CO2!M$8:M$281)</f>
        <v>6.6177501331260183E-5</v>
      </c>
    </row>
    <row r="108" spans="1:9">
      <c r="A108" s="23" t="s">
        <v>229</v>
      </c>
      <c r="B108" s="209" t="s">
        <v>230</v>
      </c>
      <c r="G108" s="200">
        <f>G$5*US_CO2!L108/SUM(US_CO2!L$8:L$281)</f>
        <v>0</v>
      </c>
      <c r="H108" s="200">
        <f>H$5*US_CO2!N108/SUM(US_CO2!N$8:N$281)</f>
        <v>4.6005790204981924E-5</v>
      </c>
      <c r="I108" s="200">
        <f>I$5*US_CO2!M108/SUM(US_CO2!M$8:M$281)</f>
        <v>6.1450536950455889E-5</v>
      </c>
    </row>
    <row r="109" spans="1:9">
      <c r="A109" s="23" t="s">
        <v>231</v>
      </c>
      <c r="B109" s="209">
        <v>333611</v>
      </c>
      <c r="G109" s="200">
        <f>G$5*US_CO2!L109/SUM(US_CO2!L$8:L$281)</f>
        <v>0</v>
      </c>
      <c r="H109" s="200">
        <f>H$5*US_CO2!N109/SUM(US_CO2!N$8:N$281)</f>
        <v>3.0670526803321278E-5</v>
      </c>
      <c r="I109" s="200">
        <f>I$5*US_CO2!M109/SUM(US_CO2!M$8:M$281)</f>
        <v>4.726964380804298E-5</v>
      </c>
    </row>
    <row r="110" spans="1:9">
      <c r="A110" s="23" t="s">
        <v>232</v>
      </c>
      <c r="B110" s="209">
        <v>333612</v>
      </c>
      <c r="G110" s="200">
        <f>G$5*US_CO2!L110/SUM(US_CO2!L$8:L$281)</f>
        <v>0</v>
      </c>
      <c r="H110" s="200">
        <f>H$5*US_CO2!N110/SUM(US_CO2!N$8:N$281)</f>
        <v>3.0670526803321278E-5</v>
      </c>
      <c r="I110" s="200">
        <f>I$5*US_CO2!M110/SUM(US_CO2!M$8:M$281)</f>
        <v>4.2542679427238686E-5</v>
      </c>
    </row>
    <row r="111" spans="1:9">
      <c r="A111" s="23" t="s">
        <v>233</v>
      </c>
      <c r="B111" s="209">
        <v>333613</v>
      </c>
      <c r="G111" s="200">
        <f>G$5*US_CO2!L111/SUM(US_CO2!L$8:L$281)</f>
        <v>0</v>
      </c>
      <c r="H111" s="200">
        <f>H$5*US_CO2!N111/SUM(US_CO2!N$8:N$281)</f>
        <v>3.5782281270541496E-5</v>
      </c>
      <c r="I111" s="200">
        <f>I$5*US_CO2!M111/SUM(US_CO2!M$8:M$281)</f>
        <v>6.6177501331260183E-5</v>
      </c>
    </row>
    <row r="112" spans="1:9">
      <c r="A112" s="23" t="s">
        <v>234</v>
      </c>
      <c r="B112" s="209">
        <v>333618</v>
      </c>
      <c r="G112" s="200">
        <f>G$5*US_CO2!L112/SUM(US_CO2!L$8:L$281)</f>
        <v>0</v>
      </c>
      <c r="H112" s="200">
        <f>H$5*US_CO2!N112/SUM(US_CO2!N$8:N$281)</f>
        <v>1.2779386168050534E-4</v>
      </c>
      <c r="I112" s="200">
        <f>I$5*US_CO2!M112/SUM(US_CO2!M$8:M$281)</f>
        <v>1.9144205742257413E-4</v>
      </c>
    </row>
    <row r="113" spans="1:9">
      <c r="A113" s="23" t="s">
        <v>235</v>
      </c>
      <c r="B113" s="209" t="s">
        <v>236</v>
      </c>
      <c r="G113" s="200">
        <f>G$5*US_CO2!L113/SUM(US_CO2!L$8:L$281)</f>
        <v>0</v>
      </c>
      <c r="H113" s="200">
        <f>H$5*US_CO2!N113/SUM(US_CO2!N$8:N$281)</f>
        <v>3.5782281270541496E-5</v>
      </c>
      <c r="I113" s="200">
        <f>I$5*US_CO2!M113/SUM(US_CO2!M$8:M$281)</f>
        <v>6.6177501331260183E-5</v>
      </c>
    </row>
    <row r="114" spans="1:9">
      <c r="A114" s="23" t="s">
        <v>237</v>
      </c>
      <c r="B114" s="209">
        <v>333912</v>
      </c>
      <c r="G114" s="200">
        <f>G$5*US_CO2!L114/SUM(US_CO2!L$8:L$281)</f>
        <v>0</v>
      </c>
      <c r="H114" s="200">
        <f>H$5*US_CO2!N114/SUM(US_CO2!N$8:N$281)</f>
        <v>4.0894035737761707E-5</v>
      </c>
      <c r="I114" s="200">
        <f>I$5*US_CO2!M114/SUM(US_CO2!M$8:M$281)</f>
        <v>6.6177501331260183E-5</v>
      </c>
    </row>
    <row r="115" spans="1:9">
      <c r="A115" s="23" t="s">
        <v>238</v>
      </c>
      <c r="B115" s="209">
        <v>333920</v>
      </c>
      <c r="G115" s="200">
        <f>G$5*US_CO2!L115/SUM(US_CO2!L$8:L$281)</f>
        <v>0</v>
      </c>
      <c r="H115" s="200">
        <f>H$5*US_CO2!N115/SUM(US_CO2!N$8:N$281)</f>
        <v>1.1757035274606489E-4</v>
      </c>
      <c r="I115" s="200">
        <f>I$5*US_CO2!M115/SUM(US_CO2!M$8:M$281)</f>
        <v>1.7726116428016121E-4</v>
      </c>
    </row>
    <row r="116" spans="1:9">
      <c r="A116" s="23" t="s">
        <v>239</v>
      </c>
      <c r="B116" s="209">
        <v>333991</v>
      </c>
      <c r="G116" s="200">
        <f>G$5*US_CO2!L116/SUM(US_CO2!L$8:L$281)</f>
        <v>0</v>
      </c>
      <c r="H116" s="200">
        <f>H$5*US_CO2!N116/SUM(US_CO2!N$8:N$281)</f>
        <v>1.5335263401660639E-5</v>
      </c>
      <c r="I116" s="200">
        <f>I$5*US_CO2!M116/SUM(US_CO2!M$8:M$281)</f>
        <v>1.1817410952010745E-5</v>
      </c>
    </row>
    <row r="117" spans="1:9">
      <c r="A117" s="23" t="s">
        <v>240</v>
      </c>
      <c r="B117" s="209" t="s">
        <v>241</v>
      </c>
      <c r="G117" s="200">
        <f>G$5*US_CO2!L117/SUM(US_CO2!L$8:L$281)</f>
        <v>0</v>
      </c>
      <c r="H117" s="200">
        <f>H$5*US_CO2!N117/SUM(US_CO2!N$8:N$281)</f>
        <v>9.2011580409963849E-5</v>
      </c>
      <c r="I117" s="200">
        <f>I$5*US_CO2!M117/SUM(US_CO2!M$8:M$281)</f>
        <v>1.3708196704332465E-4</v>
      </c>
    </row>
    <row r="118" spans="1:9">
      <c r="A118" s="23" t="s">
        <v>242</v>
      </c>
      <c r="B118" s="209">
        <v>333993</v>
      </c>
      <c r="G118" s="200">
        <f>G$5*US_CO2!L118/SUM(US_CO2!L$8:L$281)</f>
        <v>0</v>
      </c>
      <c r="H118" s="200">
        <f>H$5*US_CO2!N118/SUM(US_CO2!N$8:N$281)</f>
        <v>1.5335263401660639E-5</v>
      </c>
      <c r="I118" s="200">
        <f>I$5*US_CO2!M118/SUM(US_CO2!M$8:M$281)</f>
        <v>1.8907857523217196E-5</v>
      </c>
    </row>
    <row r="119" spans="1:9">
      <c r="A119" s="23" t="s">
        <v>243</v>
      </c>
      <c r="B119" s="209">
        <v>333994</v>
      </c>
      <c r="G119" s="200">
        <f>G$5*US_CO2!L119/SUM(US_CO2!L$8:L$281)</f>
        <v>0</v>
      </c>
      <c r="H119" s="200">
        <f>H$5*US_CO2!N119/SUM(US_CO2!N$8:N$281)</f>
        <v>1.0223508934440427E-5</v>
      </c>
      <c r="I119" s="200">
        <f>I$5*US_CO2!M119/SUM(US_CO2!M$8:M$281)</f>
        <v>1.6544375332815046E-5</v>
      </c>
    </row>
    <row r="120" spans="1:9">
      <c r="A120" s="23" t="s">
        <v>244</v>
      </c>
      <c r="B120" s="209" t="s">
        <v>245</v>
      </c>
      <c r="G120" s="200">
        <f>G$5*US_CO2!L120/SUM(US_CO2!L$8:L$281)</f>
        <v>0</v>
      </c>
      <c r="H120" s="200">
        <f>H$5*US_CO2!N120/SUM(US_CO2!N$8:N$281)</f>
        <v>4.0894035737761707E-5</v>
      </c>
      <c r="I120" s="200">
        <f>I$5*US_CO2!M120/SUM(US_CO2!M$8:M$281)</f>
        <v>6.3814019140858043E-5</v>
      </c>
    </row>
    <row r="121" spans="1:9">
      <c r="A121" s="23" t="s">
        <v>246</v>
      </c>
      <c r="B121" s="209">
        <v>334111</v>
      </c>
      <c r="G121" s="200">
        <f>G$5*US_CO2!L121/SUM(US_CO2!L$8:L$281)</f>
        <v>0</v>
      </c>
      <c r="H121" s="200">
        <f>H$5*US_CO2!N121/SUM(US_CO2!N$8:N$281)</f>
        <v>1.0223508934440427E-5</v>
      </c>
      <c r="I121" s="200">
        <f>I$5*US_CO2!M121/SUM(US_CO2!M$8:M$281)</f>
        <v>1.2287523263221941E-5</v>
      </c>
    </row>
    <row r="122" spans="1:9">
      <c r="A122" s="23" t="s">
        <v>247</v>
      </c>
      <c r="B122" s="209">
        <v>334112</v>
      </c>
      <c r="G122" s="200">
        <f>G$5*US_CO2!L122/SUM(US_CO2!L$8:L$281)</f>
        <v>0</v>
      </c>
      <c r="H122" s="200">
        <f>H$5*US_CO2!N122/SUM(US_CO2!N$8:N$281)</f>
        <v>1.0223508934440427E-5</v>
      </c>
      <c r="I122" s="200">
        <f>I$5*US_CO2!M122/SUM(US_CO2!M$8:M$281)</f>
        <v>1.3652803625802157E-5</v>
      </c>
    </row>
    <row r="123" spans="1:9">
      <c r="A123" s="23" t="s">
        <v>248</v>
      </c>
      <c r="B123" s="209" t="s">
        <v>249</v>
      </c>
      <c r="G123" s="200">
        <f>G$5*US_CO2!L123/SUM(US_CO2!L$8:L$281)</f>
        <v>0</v>
      </c>
      <c r="H123" s="200">
        <f>H$5*US_CO2!N123/SUM(US_CO2!N$8:N$281)</f>
        <v>3.5782281270541495E-4</v>
      </c>
      <c r="I123" s="200">
        <f>I$5*US_CO2!M123/SUM(US_CO2!M$8:M$281)</f>
        <v>4.7784812690307555E-5</v>
      </c>
    </row>
    <row r="124" spans="1:9">
      <c r="A124" s="23" t="s">
        <v>250</v>
      </c>
      <c r="B124" s="209">
        <v>334210</v>
      </c>
      <c r="G124" s="200">
        <f>G$5*US_CO2!L124/SUM(US_CO2!L$8:L$281)</f>
        <v>0</v>
      </c>
      <c r="H124" s="200">
        <f>H$5*US_CO2!N124/SUM(US_CO2!N$8:N$281)</f>
        <v>9.2011580409963849E-5</v>
      </c>
      <c r="I124" s="200">
        <f>I$5*US_CO2!M124/SUM(US_CO2!M$8:M$281)</f>
        <v>1.5154612024640394E-4</v>
      </c>
    </row>
    <row r="125" spans="1:9">
      <c r="A125" s="23" t="s">
        <v>251</v>
      </c>
      <c r="B125" s="209">
        <v>334220</v>
      </c>
      <c r="G125" s="200">
        <f>G$5*US_CO2!L125/SUM(US_CO2!L$8:L$281)</f>
        <v>0</v>
      </c>
      <c r="H125" s="200">
        <f>H$5*US_CO2!N125/SUM(US_CO2!N$8:N$281)</f>
        <v>4.0894035737761707E-5</v>
      </c>
      <c r="I125" s="200">
        <f>I$5*US_CO2!M125/SUM(US_CO2!M$8:M$281)</f>
        <v>4.6419532327727333E-5</v>
      </c>
    </row>
    <row r="126" spans="1:9">
      <c r="A126" s="23" t="s">
        <v>252</v>
      </c>
      <c r="B126" s="209">
        <v>334290</v>
      </c>
      <c r="G126" s="200">
        <f>G$5*US_CO2!L126/SUM(US_CO2!L$8:L$281)</f>
        <v>0</v>
      </c>
      <c r="H126" s="200">
        <f>H$5*US_CO2!N126/SUM(US_CO2!N$8:N$281)</f>
        <v>1.5335263401660639E-5</v>
      </c>
      <c r="I126" s="200">
        <f>I$5*US_CO2!M126/SUM(US_CO2!M$8:M$281)</f>
        <v>2.5940326889024095E-5</v>
      </c>
    </row>
    <row r="127" spans="1:9">
      <c r="A127" s="23" t="s">
        <v>253</v>
      </c>
      <c r="B127" s="209">
        <v>334300</v>
      </c>
      <c r="G127" s="200">
        <f>G$5*US_CO2!L127/SUM(US_CO2!L$8:L$281)</f>
        <v>0</v>
      </c>
      <c r="H127" s="200">
        <f>H$5*US_CO2!N127/SUM(US_CO2!N$8:N$281)</f>
        <v>1.5335263401660639E-5</v>
      </c>
      <c r="I127" s="200">
        <f>I$5*US_CO2!M127/SUM(US_CO2!M$8:M$281)</f>
        <v>1.7748644713542803E-5</v>
      </c>
    </row>
    <row r="128" spans="1:9">
      <c r="A128" s="23" t="s">
        <v>254</v>
      </c>
      <c r="B128" s="209" t="s">
        <v>255</v>
      </c>
      <c r="G128" s="200">
        <f>G$5*US_CO2!L128/SUM(US_CO2!L$8:L$281)</f>
        <v>0</v>
      </c>
      <c r="H128" s="200">
        <f>H$5*US_CO2!N128/SUM(US_CO2!N$8:N$281)</f>
        <v>6.1341053606642557E-5</v>
      </c>
      <c r="I128" s="200">
        <f>I$5*US_CO2!M128/SUM(US_CO2!M$8:M$281)</f>
        <v>9.0108503930294234E-5</v>
      </c>
    </row>
    <row r="129" spans="1:24">
      <c r="A129" s="23" t="s">
        <v>256</v>
      </c>
      <c r="B129" s="209">
        <v>334413</v>
      </c>
      <c r="G129" s="200">
        <f>G$5*US_CO2!L129/SUM(US_CO2!L$8:L$281)</f>
        <v>0</v>
      </c>
      <c r="H129" s="200">
        <f>H$5*US_CO2!N129/SUM(US_CO2!N$8:N$281)</f>
        <v>6.3896930840252669E-4</v>
      </c>
      <c r="I129" s="200">
        <f>I$5*US_CO2!M129/SUM(US_CO2!M$8:M$281)</f>
        <v>4.9339131872321951E-4</v>
      </c>
      <c r="X129" s="200">
        <f>X5</f>
        <v>0.2</v>
      </c>
    </row>
    <row r="130" spans="1:24">
      <c r="A130" s="23" t="s">
        <v>257</v>
      </c>
      <c r="B130" s="209">
        <v>334418</v>
      </c>
      <c r="G130" s="200">
        <f>G$5*US_CO2!L130/SUM(US_CO2!L$8:L$281)</f>
        <v>0</v>
      </c>
      <c r="H130" s="200">
        <f>H$5*US_CO2!N130/SUM(US_CO2!N$8:N$281)</f>
        <v>3.0670526803321278E-5</v>
      </c>
      <c r="I130" s="200">
        <f>I$5*US_CO2!M130/SUM(US_CO2!M$8:M$281)</f>
        <v>4.9150093052887765E-5</v>
      </c>
    </row>
    <row r="131" spans="1:24">
      <c r="A131" s="23" t="s">
        <v>258</v>
      </c>
      <c r="B131" s="209">
        <v>334510</v>
      </c>
      <c r="G131" s="200">
        <f>G$5*US_CO2!L131/SUM(US_CO2!L$8:L$281)</f>
        <v>0</v>
      </c>
      <c r="H131" s="200">
        <f>H$5*US_CO2!N131/SUM(US_CO2!N$8:N$281)</f>
        <v>3.0670526803321278E-5</v>
      </c>
      <c r="I131" s="200">
        <f>I$5*US_CO2!M131/SUM(US_CO2!M$8:M$281)</f>
        <v>3.2766728701925174E-5</v>
      </c>
    </row>
    <row r="132" spans="1:24">
      <c r="A132" s="23" t="s">
        <v>259</v>
      </c>
      <c r="B132" s="209">
        <v>334511</v>
      </c>
      <c r="G132" s="200">
        <f>G$5*US_CO2!L132/SUM(US_CO2!L$8:L$281)</f>
        <v>0</v>
      </c>
      <c r="H132" s="200">
        <f>H$5*US_CO2!N132/SUM(US_CO2!N$8:N$281)</f>
        <v>8.1788071475523413E-5</v>
      </c>
      <c r="I132" s="200">
        <f>I$5*US_CO2!M132/SUM(US_CO2!M$8:M$281)</f>
        <v>8.8743223567714011E-5</v>
      </c>
    </row>
    <row r="133" spans="1:24">
      <c r="A133" s="23" t="s">
        <v>260</v>
      </c>
      <c r="B133" s="209">
        <v>334512</v>
      </c>
      <c r="G133" s="200">
        <f>G$5*US_CO2!L133/SUM(US_CO2!L$8:L$281)</f>
        <v>0</v>
      </c>
      <c r="H133" s="200">
        <f>H$5*US_CO2!N133/SUM(US_CO2!N$8:N$281)</f>
        <v>1.0223508934440427E-5</v>
      </c>
      <c r="I133" s="200">
        <f>I$5*US_CO2!M133/SUM(US_CO2!M$8:M$281)</f>
        <v>9.5569625380615094E-6</v>
      </c>
    </row>
    <row r="134" spans="1:24">
      <c r="A134" s="23" t="s">
        <v>261</v>
      </c>
      <c r="B134" s="209">
        <v>334513</v>
      </c>
      <c r="G134" s="200">
        <f>G$5*US_CO2!L134/SUM(US_CO2!L$8:L$281)</f>
        <v>0</v>
      </c>
      <c r="H134" s="200">
        <f>H$5*US_CO2!N134/SUM(US_CO2!N$8:N$281)</f>
        <v>2.5558772336101068E-5</v>
      </c>
      <c r="I134" s="200">
        <f>I$5*US_CO2!M134/SUM(US_CO2!M$8:M$281)</f>
        <v>2.3209766163863666E-5</v>
      </c>
    </row>
    <row r="135" spans="1:24">
      <c r="A135" s="23" t="s">
        <v>262</v>
      </c>
      <c r="B135" s="209">
        <v>334514</v>
      </c>
      <c r="G135" s="200">
        <f>G$5*US_CO2!L135/SUM(US_CO2!L$8:L$281)</f>
        <v>0</v>
      </c>
      <c r="H135" s="200">
        <f>H$5*US_CO2!N135/SUM(US_CO2!N$8:N$281)</f>
        <v>5.1117544672202133E-6</v>
      </c>
      <c r="I135" s="200">
        <f>I$5*US_CO2!M135/SUM(US_CO2!M$8:M$281)</f>
        <v>1.2287523263221941E-5</v>
      </c>
    </row>
    <row r="136" spans="1:24">
      <c r="A136" s="23" t="s">
        <v>263</v>
      </c>
      <c r="B136" s="209">
        <v>334515</v>
      </c>
      <c r="G136" s="200">
        <f>G$5*US_CO2!L136/SUM(US_CO2!L$8:L$281)</f>
        <v>0</v>
      </c>
      <c r="H136" s="200">
        <f>H$5*US_CO2!N136/SUM(US_CO2!N$8:N$281)</f>
        <v>1.5335263401660639E-5</v>
      </c>
      <c r="I136" s="200">
        <f>I$5*US_CO2!M136/SUM(US_CO2!M$8:M$281)</f>
        <v>1.5018083988382373E-5</v>
      </c>
    </row>
    <row r="137" spans="1:24">
      <c r="A137" s="23" t="s">
        <v>264</v>
      </c>
      <c r="B137" s="209">
        <v>334516</v>
      </c>
      <c r="G137" s="200">
        <f>G$5*US_CO2!L137/SUM(US_CO2!L$8:L$281)</f>
        <v>0</v>
      </c>
      <c r="H137" s="200">
        <f>H$5*US_CO2!N137/SUM(US_CO2!N$8:N$281)</f>
        <v>2.5558772336101068E-5</v>
      </c>
      <c r="I137" s="200">
        <f>I$5*US_CO2!M137/SUM(US_CO2!M$8:M$281)</f>
        <v>2.0479205438703231E-5</v>
      </c>
    </row>
    <row r="138" spans="1:24">
      <c r="A138" s="23" t="s">
        <v>265</v>
      </c>
      <c r="B138" s="209">
        <v>334517</v>
      </c>
      <c r="G138" s="200">
        <f>G$5*US_CO2!L138/SUM(US_CO2!L$8:L$281)</f>
        <v>0</v>
      </c>
      <c r="H138" s="200">
        <f>H$5*US_CO2!N138/SUM(US_CO2!N$8:N$281)</f>
        <v>1.0223508934440427E-5</v>
      </c>
      <c r="I138" s="200">
        <f>I$5*US_CO2!M138/SUM(US_CO2!M$8:M$281)</f>
        <v>8.1916821754812935E-6</v>
      </c>
    </row>
    <row r="139" spans="1:24">
      <c r="A139" s="23" t="s">
        <v>266</v>
      </c>
      <c r="B139" s="209" t="s">
        <v>267</v>
      </c>
      <c r="G139" s="200">
        <f>G$5*US_CO2!L139/SUM(US_CO2!L$8:L$281)</f>
        <v>0</v>
      </c>
      <c r="H139" s="200">
        <f>H$5*US_CO2!N139/SUM(US_CO2!N$8:N$281)</f>
        <v>2.0447017868880853E-5</v>
      </c>
      <c r="I139" s="200">
        <f>I$5*US_CO2!M139/SUM(US_CO2!M$8:M$281)</f>
        <v>1.7748644713542803E-5</v>
      </c>
    </row>
    <row r="140" spans="1:24">
      <c r="A140" s="23" t="s">
        <v>268</v>
      </c>
      <c r="B140" s="209">
        <v>334610</v>
      </c>
      <c r="G140" s="200">
        <f>G$5*US_CO2!L140/SUM(US_CO2!L$8:L$281)</f>
        <v>0</v>
      </c>
      <c r="H140" s="200">
        <f>H$5*US_CO2!N140/SUM(US_CO2!N$8:N$281)</f>
        <v>2.0447017868880853E-5</v>
      </c>
      <c r="I140" s="200">
        <f>I$5*US_CO2!M140/SUM(US_CO2!M$8:M$281)</f>
        <v>3.0036167976764746E-5</v>
      </c>
    </row>
    <row r="141" spans="1:24">
      <c r="A141" s="23" t="s">
        <v>269</v>
      </c>
      <c r="B141" s="209">
        <v>335110</v>
      </c>
      <c r="G141" s="200">
        <f>G$5*US_CO2!L141/SUM(US_CO2!L$8:L$281)</f>
        <v>0</v>
      </c>
      <c r="H141" s="200">
        <f>H$5*US_CO2!N141/SUM(US_CO2!N$8:N$281)</f>
        <v>2.5558772336101068E-5</v>
      </c>
      <c r="I141" s="200">
        <f>I$5*US_CO2!M141/SUM(US_CO2!M$8:M$281)</f>
        <v>5.8217264746102592E-5</v>
      </c>
    </row>
    <row r="142" spans="1:24">
      <c r="A142" s="23" t="s">
        <v>270</v>
      </c>
      <c r="B142" s="209">
        <v>335120</v>
      </c>
      <c r="G142" s="200">
        <f>G$5*US_CO2!L142/SUM(US_CO2!L$8:L$281)</f>
        <v>0</v>
      </c>
      <c r="H142" s="200">
        <f>H$5*US_CO2!N142/SUM(US_CO2!N$8:N$281)</f>
        <v>3.5782281270541496E-5</v>
      </c>
      <c r="I142" s="200">
        <f>I$5*US_CO2!M142/SUM(US_CO2!M$8:M$281)</f>
        <v>9.4603055212416699E-5</v>
      </c>
    </row>
    <row r="143" spans="1:24">
      <c r="A143" s="23" t="s">
        <v>271</v>
      </c>
      <c r="B143" s="209">
        <v>335210</v>
      </c>
      <c r="G143" s="200">
        <f>G$5*US_CO2!L143/SUM(US_CO2!L$8:L$281)</f>
        <v>0</v>
      </c>
      <c r="H143" s="200">
        <f>H$5*US_CO2!N143/SUM(US_CO2!N$8:N$281)</f>
        <v>1.0223508934440427E-5</v>
      </c>
      <c r="I143" s="200">
        <f>I$5*US_CO2!M143/SUM(US_CO2!M$8:M$281)</f>
        <v>1.9405754915367531E-5</v>
      </c>
    </row>
    <row r="144" spans="1:24">
      <c r="A144" s="23" t="s">
        <v>272</v>
      </c>
      <c r="B144" s="209">
        <v>335221</v>
      </c>
      <c r="G144" s="200">
        <f>G$5*US_CO2!L144/SUM(US_CO2!L$8:L$281)</f>
        <v>0</v>
      </c>
      <c r="H144" s="200">
        <f>H$5*US_CO2!N144/SUM(US_CO2!N$8:N$281)</f>
        <v>2.5558772336101068E-5</v>
      </c>
      <c r="I144" s="200">
        <f>I$5*US_CO2!M144/SUM(US_CO2!M$8:M$281)</f>
        <v>5.8217264746102592E-5</v>
      </c>
    </row>
    <row r="145" spans="1:9">
      <c r="A145" s="23" t="s">
        <v>273</v>
      </c>
      <c r="B145" s="209">
        <v>335222</v>
      </c>
      <c r="G145" s="200">
        <f>G$5*US_CO2!L145/SUM(US_CO2!L$8:L$281)</f>
        <v>0</v>
      </c>
      <c r="H145" s="200">
        <f>H$5*US_CO2!N145/SUM(US_CO2!N$8:N$281)</f>
        <v>1.0223508934440427E-5</v>
      </c>
      <c r="I145" s="200">
        <f>I$5*US_CO2!M145/SUM(US_CO2!M$8:M$281)</f>
        <v>3.3960071101893179E-5</v>
      </c>
    </row>
    <row r="146" spans="1:9">
      <c r="A146" s="23" t="s">
        <v>274</v>
      </c>
      <c r="B146" s="209">
        <v>335224</v>
      </c>
      <c r="G146" s="200">
        <f>G$5*US_CO2!L146/SUM(US_CO2!L$8:L$281)</f>
        <v>0</v>
      </c>
      <c r="H146" s="200">
        <f>H$5*US_CO2!N146/SUM(US_CO2!N$8:N$281)</f>
        <v>1.5335263401660639E-5</v>
      </c>
      <c r="I146" s="200">
        <f>I$5*US_CO2!M146/SUM(US_CO2!M$8:M$281)</f>
        <v>5.8217264746102592E-5</v>
      </c>
    </row>
    <row r="147" spans="1:9">
      <c r="A147" s="23" t="s">
        <v>275</v>
      </c>
      <c r="B147" s="209">
        <v>335228</v>
      </c>
      <c r="G147" s="200">
        <f>G$5*US_CO2!L147/SUM(US_CO2!L$8:L$281)</f>
        <v>0</v>
      </c>
      <c r="H147" s="200">
        <f>H$5*US_CO2!N147/SUM(US_CO2!N$8:N$281)</f>
        <v>5.1117544672202133E-6</v>
      </c>
      <c r="I147" s="200">
        <f>I$5*US_CO2!M147/SUM(US_CO2!M$8:M$281)</f>
        <v>1.4554316186525648E-5</v>
      </c>
    </row>
    <row r="148" spans="1:9">
      <c r="A148" s="23" t="s">
        <v>276</v>
      </c>
      <c r="B148" s="209">
        <v>335311</v>
      </c>
      <c r="G148" s="200">
        <f>G$5*US_CO2!L148/SUM(US_CO2!L$8:L$281)</f>
        <v>0</v>
      </c>
      <c r="H148" s="200">
        <f>H$5*US_CO2!N148/SUM(US_CO2!N$8:N$281)</f>
        <v>4.7028141098425956E-4</v>
      </c>
      <c r="I148" s="200">
        <f>I$5*US_CO2!M148/SUM(US_CO2!M$8:M$281)</f>
        <v>7.277158093262824E-5</v>
      </c>
    </row>
    <row r="149" spans="1:9">
      <c r="A149" s="23" t="s">
        <v>277</v>
      </c>
      <c r="B149" s="209">
        <v>335312</v>
      </c>
      <c r="G149" s="200">
        <f>G$5*US_CO2!L149/SUM(US_CO2!L$8:L$281)</f>
        <v>0</v>
      </c>
      <c r="H149" s="200">
        <f>H$5*US_CO2!N149/SUM(US_CO2!N$8:N$281)</f>
        <v>4.0894035737761707E-5</v>
      </c>
      <c r="I149" s="200">
        <f>I$5*US_CO2!M149/SUM(US_CO2!M$8:M$281)</f>
        <v>9.9454493941258582E-5</v>
      </c>
    </row>
    <row r="150" spans="1:9">
      <c r="A150" s="23" t="s">
        <v>278</v>
      </c>
      <c r="B150" s="209">
        <v>335313</v>
      </c>
      <c r="G150" s="200">
        <f>G$5*US_CO2!L150/SUM(US_CO2!L$8:L$281)</f>
        <v>0</v>
      </c>
      <c r="H150" s="200">
        <f>H$5*US_CO2!N150/SUM(US_CO2!N$8:N$281)</f>
        <v>3.0670526803321278E-5</v>
      </c>
      <c r="I150" s="200">
        <f>I$5*US_CO2!M150/SUM(US_CO2!M$8:M$281)</f>
        <v>5.5791545381681651E-5</v>
      </c>
    </row>
    <row r="151" spans="1:9">
      <c r="A151" s="23" t="s">
        <v>279</v>
      </c>
      <c r="B151" s="209">
        <v>335314</v>
      </c>
      <c r="G151" s="200">
        <f>G$5*US_CO2!L151/SUM(US_CO2!L$8:L$281)</f>
        <v>0</v>
      </c>
      <c r="H151" s="200">
        <f>H$5*US_CO2!N151/SUM(US_CO2!N$8:N$281)</f>
        <v>5.1117544672202133E-6</v>
      </c>
      <c r="I151" s="200">
        <f>I$5*US_CO2!M151/SUM(US_CO2!M$8:M$281)</f>
        <v>4.6088667923997886E-5</v>
      </c>
    </row>
    <row r="152" spans="1:9">
      <c r="A152" s="23" t="s">
        <v>280</v>
      </c>
      <c r="B152" s="209">
        <v>335911</v>
      </c>
      <c r="G152" s="200">
        <f>G$5*US_CO2!L152/SUM(US_CO2!L$8:L$281)</f>
        <v>0</v>
      </c>
      <c r="H152" s="200">
        <f>H$5*US_CO2!N152/SUM(US_CO2!N$8:N$281)</f>
        <v>5.6229299139422353E-5</v>
      </c>
      <c r="I152" s="200">
        <f>I$5*US_CO2!M152/SUM(US_CO2!M$8:M$281)</f>
        <v>1.334145650431518E-4</v>
      </c>
    </row>
    <row r="153" spans="1:9">
      <c r="A153" s="23" t="s">
        <v>281</v>
      </c>
      <c r="B153" s="209">
        <v>335912</v>
      </c>
      <c r="G153" s="200">
        <f>G$5*US_CO2!L153/SUM(US_CO2!L$8:L$281)</f>
        <v>0</v>
      </c>
      <c r="H153" s="200">
        <f>H$5*US_CO2!N153/SUM(US_CO2!N$8:N$281)</f>
        <v>5.1117544672202133E-6</v>
      </c>
      <c r="I153" s="200">
        <f>I$5*US_CO2!M153/SUM(US_CO2!M$8:M$281)</f>
        <v>9.7028774576837654E-6</v>
      </c>
    </row>
    <row r="154" spans="1:9">
      <c r="A154" s="23" t="s">
        <v>282</v>
      </c>
      <c r="B154" s="209">
        <v>335920</v>
      </c>
      <c r="G154" s="200">
        <f>G$5*US_CO2!L154/SUM(US_CO2!L$8:L$281)</f>
        <v>0</v>
      </c>
      <c r="H154" s="200">
        <f>H$5*US_CO2!N154/SUM(US_CO2!N$8:N$281)</f>
        <v>3.5782281270541496E-5</v>
      </c>
      <c r="I154" s="200">
        <f>I$5*US_CO2!M154/SUM(US_CO2!M$8:M$281)</f>
        <v>8.0048739025891051E-5</v>
      </c>
    </row>
    <row r="155" spans="1:9">
      <c r="A155" s="23" t="s">
        <v>283</v>
      </c>
      <c r="B155" s="209">
        <v>335930</v>
      </c>
      <c r="G155" s="200">
        <f>G$5*US_CO2!L155/SUM(US_CO2!L$8:L$281)</f>
        <v>0</v>
      </c>
      <c r="H155" s="200">
        <f>H$5*US_CO2!N155/SUM(US_CO2!N$8:N$281)</f>
        <v>3.0670526803321278E-5</v>
      </c>
      <c r="I155" s="200">
        <f>I$5*US_CO2!M155/SUM(US_CO2!M$8:M$281)</f>
        <v>8.9751616483574843E-5</v>
      </c>
    </row>
    <row r="156" spans="1:9">
      <c r="A156" s="23" t="s">
        <v>284</v>
      </c>
      <c r="B156" s="209">
        <v>335991</v>
      </c>
      <c r="G156" s="200">
        <f>G$5*US_CO2!L156/SUM(US_CO2!L$8:L$281)</f>
        <v>0</v>
      </c>
      <c r="H156" s="200">
        <f>H$5*US_CO2!N156/SUM(US_CO2!N$8:N$281)</f>
        <v>5.6229299139422353E-5</v>
      </c>
      <c r="I156" s="200">
        <f>I$5*US_CO2!M156/SUM(US_CO2!M$8:M$281)</f>
        <v>1.3826600377199368E-4</v>
      </c>
    </row>
    <row r="157" spans="1:9">
      <c r="A157" s="23" t="s">
        <v>285</v>
      </c>
      <c r="B157" s="209">
        <v>335999</v>
      </c>
      <c r="G157" s="200">
        <f>G$5*US_CO2!L157/SUM(US_CO2!L$8:L$281)</f>
        <v>0</v>
      </c>
      <c r="H157" s="200">
        <f>H$5*US_CO2!N157/SUM(US_CO2!N$8:N$281)</f>
        <v>1.5335263401660639E-5</v>
      </c>
      <c r="I157" s="200">
        <f>I$5*US_CO2!M157/SUM(US_CO2!M$8:M$281)</f>
        <v>3.3960071101893179E-5</v>
      </c>
    </row>
    <row r="158" spans="1:9">
      <c r="A158" s="23" t="s">
        <v>286</v>
      </c>
      <c r="B158" s="209">
        <v>336111</v>
      </c>
      <c r="G158" s="200">
        <f>G$5*US_CO2!L158/SUM(US_CO2!L$8:L$281)</f>
        <v>0</v>
      </c>
      <c r="H158" s="200">
        <f>H$5*US_CO2!N158/SUM(US_CO2!N$8:N$281)</f>
        <v>1.5395401689510289E-4</v>
      </c>
      <c r="I158" s="200">
        <f>I$5*US_CO2!M158/SUM(US_CO2!M$8:M$281)</f>
        <v>5.7562320517708934E-4</v>
      </c>
    </row>
    <row r="159" spans="1:9">
      <c r="A159" s="23" t="s">
        <v>287</v>
      </c>
      <c r="B159" s="209">
        <v>336112</v>
      </c>
      <c r="G159" s="200">
        <f>G$5*US_CO2!L159/SUM(US_CO2!L$8:L$281)</f>
        <v>0</v>
      </c>
      <c r="H159" s="200">
        <f>H$5*US_CO2!N159/SUM(US_CO2!N$8:N$281)</f>
        <v>2.3093102534265436E-4</v>
      </c>
      <c r="I159" s="200">
        <f>I$5*US_CO2!M159/SUM(US_CO2!M$8:M$281)</f>
        <v>6.5785509163095927E-4</v>
      </c>
    </row>
    <row r="160" spans="1:9">
      <c r="A160" s="23" t="s">
        <v>288</v>
      </c>
      <c r="B160" s="209">
        <v>336120</v>
      </c>
      <c r="G160" s="200">
        <f>G$5*US_CO2!L160/SUM(US_CO2!L$8:L$281)</f>
        <v>0</v>
      </c>
      <c r="H160" s="200">
        <f>H$5*US_CO2!N160/SUM(US_CO2!N$8:N$281)</f>
        <v>4.3299567251747697E-5</v>
      </c>
      <c r="I160" s="200">
        <f>I$5*US_CO2!M160/SUM(US_CO2!M$8:M$281)</f>
        <v>1.620380535433189E-4</v>
      </c>
    </row>
    <row r="161" spans="1:9">
      <c r="A161" s="23" t="s">
        <v>289</v>
      </c>
      <c r="B161" s="209">
        <v>336211</v>
      </c>
      <c r="G161" s="200">
        <f>G$5*US_CO2!L161/SUM(US_CO2!L$8:L$281)</f>
        <v>0</v>
      </c>
      <c r="H161" s="200">
        <f>H$5*US_CO2!N161/SUM(US_CO2!N$8:N$281)</f>
        <v>3.8488504223775724E-5</v>
      </c>
      <c r="I161" s="200">
        <f>I$5*US_CO2!M161/SUM(US_CO2!M$8:M$281)</f>
        <v>1.4403382537183903E-4</v>
      </c>
    </row>
    <row r="162" spans="1:9">
      <c r="A162" s="23" t="s">
        <v>290</v>
      </c>
      <c r="B162" s="209">
        <v>336212</v>
      </c>
      <c r="G162" s="200">
        <f>G$5*US_CO2!L162/SUM(US_CO2!L$8:L$281)</f>
        <v>0</v>
      </c>
      <c r="H162" s="200">
        <f>H$5*US_CO2!N162/SUM(US_CO2!N$8:N$281)</f>
        <v>1.9244252111887862E-5</v>
      </c>
      <c r="I162" s="200">
        <f>I$5*US_CO2!M162/SUM(US_CO2!M$8:M$281)</f>
        <v>7.6517969728789469E-5</v>
      </c>
    </row>
    <row r="163" spans="1:9">
      <c r="A163" s="23" t="s">
        <v>291</v>
      </c>
      <c r="B163" s="209">
        <v>336213</v>
      </c>
      <c r="G163" s="200">
        <f>G$5*US_CO2!L163/SUM(US_CO2!L$8:L$281)</f>
        <v>0</v>
      </c>
      <c r="H163" s="200">
        <f>H$5*US_CO2!N163/SUM(US_CO2!N$8:N$281)</f>
        <v>1.4433189083915897E-5</v>
      </c>
      <c r="I163" s="200">
        <f>I$5*US_CO2!M163/SUM(US_CO2!M$8:M$281)</f>
        <v>5.4012684514439628E-5</v>
      </c>
    </row>
    <row r="164" spans="1:9">
      <c r="A164" s="23" t="s">
        <v>292</v>
      </c>
      <c r="B164" s="209">
        <v>336214</v>
      </c>
      <c r="G164" s="200">
        <f>G$5*US_CO2!L164/SUM(US_CO2!L$8:L$281)</f>
        <v>0</v>
      </c>
      <c r="H164" s="200">
        <f>H$5*US_CO2!N164/SUM(US_CO2!N$8:N$281)</f>
        <v>3.3677441195803757E-5</v>
      </c>
      <c r="I164" s="200">
        <f>I$5*US_CO2!M164/SUM(US_CO2!M$8:M$281)</f>
        <v>1.2602959720035915E-4</v>
      </c>
    </row>
    <row r="165" spans="1:9">
      <c r="A165" s="23" t="s">
        <v>293</v>
      </c>
      <c r="B165" s="209">
        <v>336310</v>
      </c>
      <c r="G165" s="200">
        <f>G$5*US_CO2!L165/SUM(US_CO2!L$8:L$281)</f>
        <v>0</v>
      </c>
      <c r="H165" s="200">
        <f>H$5*US_CO2!N165/SUM(US_CO2!N$8:N$281)</f>
        <v>1.0103232358741129E-4</v>
      </c>
      <c r="I165" s="200">
        <f>I$5*US_CO2!M165/SUM(US_CO2!M$8:M$281)</f>
        <v>4.3210147611551702E-4</v>
      </c>
    </row>
    <row r="166" spans="1:9">
      <c r="A166" s="23" t="s">
        <v>294</v>
      </c>
      <c r="B166" s="209">
        <v>336320</v>
      </c>
      <c r="G166" s="200">
        <f>G$5*US_CO2!L166/SUM(US_CO2!L$8:L$281)</f>
        <v>0</v>
      </c>
      <c r="H166" s="200">
        <f>H$5*US_CO2!N166/SUM(US_CO2!N$8:N$281)</f>
        <v>5.2921693307691622E-5</v>
      </c>
      <c r="I166" s="200">
        <f>I$5*US_CO2!M166/SUM(US_CO2!M$8:M$281)</f>
        <v>2.1605073805775851E-4</v>
      </c>
    </row>
    <row r="167" spans="1:9">
      <c r="A167" s="23" t="s">
        <v>295</v>
      </c>
      <c r="B167" s="209" t="s">
        <v>296</v>
      </c>
      <c r="G167" s="200">
        <f>G$5*US_CO2!L167/SUM(US_CO2!L$8:L$281)</f>
        <v>0</v>
      </c>
      <c r="H167" s="200">
        <f>H$5*US_CO2!N167/SUM(US_CO2!N$8:N$281)</f>
        <v>9.1410197531467332E-5</v>
      </c>
      <c r="I167" s="200">
        <f>I$5*US_CO2!M167/SUM(US_CO2!M$8:M$281)</f>
        <v>3.4658139230098764E-4</v>
      </c>
    </row>
    <row r="168" spans="1:9">
      <c r="A168" s="23" t="s">
        <v>297</v>
      </c>
      <c r="B168" s="209">
        <v>336350</v>
      </c>
      <c r="G168" s="200">
        <f>G$5*US_CO2!L168/SUM(US_CO2!L$8:L$281)</f>
        <v>0</v>
      </c>
      <c r="H168" s="200">
        <f>H$5*US_CO2!N168/SUM(US_CO2!N$8:N$281)</f>
        <v>1.5876507992307486E-4</v>
      </c>
      <c r="I168" s="200">
        <f>I$5*US_CO2!M168/SUM(US_CO2!M$8:M$281)</f>
        <v>7.0666595573058526E-4</v>
      </c>
    </row>
    <row r="169" spans="1:9">
      <c r="A169" s="23" t="s">
        <v>298</v>
      </c>
      <c r="B169" s="209">
        <v>336360</v>
      </c>
      <c r="G169" s="200">
        <f>G$5*US_CO2!L169/SUM(US_CO2!L$8:L$281)</f>
        <v>0</v>
      </c>
      <c r="H169" s="200">
        <f>H$5*US_CO2!N169/SUM(US_CO2!N$8:N$281)</f>
        <v>4.3299567251747697E-5</v>
      </c>
      <c r="I169" s="200">
        <f>I$5*US_CO2!M169/SUM(US_CO2!M$8:M$281)</f>
        <v>1.7554122467192877E-4</v>
      </c>
    </row>
    <row r="170" spans="1:9">
      <c r="A170" s="23" t="s">
        <v>299</v>
      </c>
      <c r="B170" s="209">
        <v>336370</v>
      </c>
      <c r="G170" s="200">
        <f>G$5*US_CO2!L170/SUM(US_CO2!L$8:L$281)</f>
        <v>0</v>
      </c>
      <c r="H170" s="200">
        <f>H$5*US_CO2!N170/SUM(US_CO2!N$8:N$281)</f>
        <v>1.1546551267132718E-4</v>
      </c>
      <c r="I170" s="200">
        <f>I$5*US_CO2!M170/SUM(US_CO2!M$8:M$281)</f>
        <v>4.6360887541560693E-4</v>
      </c>
    </row>
    <row r="171" spans="1:9">
      <c r="A171" s="23" t="s">
        <v>300</v>
      </c>
      <c r="B171" s="209">
        <v>336390</v>
      </c>
      <c r="G171" s="200">
        <f>G$5*US_CO2!L171/SUM(US_CO2!L$8:L$281)</f>
        <v>0</v>
      </c>
      <c r="H171" s="200">
        <f>H$5*US_CO2!N171/SUM(US_CO2!N$8:N$281)</f>
        <v>1.8763145809090669E-4</v>
      </c>
      <c r="I171" s="200">
        <f>I$5*US_CO2!M171/SUM(US_CO2!M$8:M$281)</f>
        <v>7.6968075433076475E-4</v>
      </c>
    </row>
    <row r="172" spans="1:9">
      <c r="A172" s="23" t="s">
        <v>301</v>
      </c>
      <c r="B172" s="209">
        <v>336411</v>
      </c>
      <c r="G172" s="200">
        <f>G$5*US_CO2!L172/SUM(US_CO2!L$8:L$281)</f>
        <v>0</v>
      </c>
      <c r="H172" s="200">
        <f>H$5*US_CO2!N172/SUM(US_CO2!N$8:N$281)</f>
        <v>1.8282039506293466E-4</v>
      </c>
      <c r="I172" s="200">
        <f>I$5*US_CO2!M172/SUM(US_CO2!M$8:M$281)</f>
        <v>2.1928503054365311E-4</v>
      </c>
    </row>
    <row r="173" spans="1:9">
      <c r="A173" s="23" t="s">
        <v>302</v>
      </c>
      <c r="B173" s="209">
        <v>336412</v>
      </c>
      <c r="G173" s="200">
        <f>G$5*US_CO2!L173/SUM(US_CO2!L$8:L$281)</f>
        <v>0</v>
      </c>
      <c r="H173" s="200">
        <f>H$5*US_CO2!N173/SUM(US_CO2!N$8:N$281)</f>
        <v>1.2027657569929916E-4</v>
      </c>
      <c r="I173" s="200">
        <f>I$5*US_CO2!M173/SUM(US_CO2!M$8:M$281)</f>
        <v>2.8123551002459538E-4</v>
      </c>
    </row>
    <row r="174" spans="1:9">
      <c r="A174" s="23" t="s">
        <v>303</v>
      </c>
      <c r="B174" s="209">
        <v>336413</v>
      </c>
      <c r="G174" s="200">
        <f>G$5*US_CO2!L174/SUM(US_CO2!L$8:L$281)</f>
        <v>0</v>
      </c>
      <c r="H174" s="200">
        <f>H$5*US_CO2!N174/SUM(US_CO2!N$8:N$281)</f>
        <v>5.8213862638460787E-4</v>
      </c>
      <c r="I174" s="200">
        <f>I$5*US_CO2!M174/SUM(US_CO2!M$8:M$281)</f>
        <v>2.3796850848235E-4</v>
      </c>
    </row>
    <row r="175" spans="1:9">
      <c r="A175" s="23" t="s">
        <v>304</v>
      </c>
      <c r="B175" s="209">
        <v>336414</v>
      </c>
      <c r="G175" s="200">
        <f>G$5*US_CO2!L175/SUM(US_CO2!L$8:L$281)</f>
        <v>0</v>
      </c>
      <c r="H175" s="200">
        <f>H$5*US_CO2!N175/SUM(US_CO2!N$8:N$281)</f>
        <v>4.8110630279719654E-6</v>
      </c>
      <c r="I175" s="200">
        <f>I$5*US_CO2!M175/SUM(US_CO2!M$8:M$281)</f>
        <v>1.3520937981951703E-5</v>
      </c>
    </row>
    <row r="176" spans="1:9">
      <c r="A176" s="23" t="s">
        <v>305</v>
      </c>
      <c r="B176" s="209" t="s">
        <v>306</v>
      </c>
      <c r="G176" s="200">
        <f>G$5*US_CO2!L176/SUM(US_CO2!L$8:L$281)</f>
        <v>0</v>
      </c>
      <c r="H176" s="200">
        <f>H$5*US_CO2!N176/SUM(US_CO2!N$8:N$281)</f>
        <v>2.4055315139859828E-5</v>
      </c>
      <c r="I176" s="200">
        <f>I$5*US_CO2!M176/SUM(US_CO2!M$8:M$281)</f>
        <v>7.0308877506148845E-5</v>
      </c>
    </row>
    <row r="177" spans="1:9">
      <c r="A177" s="23" t="s">
        <v>307</v>
      </c>
      <c r="B177" s="209">
        <v>336500</v>
      </c>
      <c r="G177" s="200">
        <f>G$5*US_CO2!L177/SUM(US_CO2!L$8:L$281)</f>
        <v>0</v>
      </c>
      <c r="H177" s="200">
        <f>H$5*US_CO2!N177/SUM(US_CO2!N$8:N$281)</f>
        <v>9.6221260559439312E-5</v>
      </c>
      <c r="I177" s="200">
        <f>I$5*US_CO2!M177/SUM(US_CO2!M$8:M$281)</f>
        <v>3.3757927821524768E-4</v>
      </c>
    </row>
    <row r="178" spans="1:9">
      <c r="A178" s="23" t="s">
        <v>308</v>
      </c>
      <c r="B178" s="209">
        <v>336611</v>
      </c>
      <c r="G178" s="200">
        <f>G$5*US_CO2!L178/SUM(US_CO2!L$8:L$281)</f>
        <v>0</v>
      </c>
      <c r="H178" s="200">
        <f>H$5*US_CO2!N178/SUM(US_CO2!N$8:N$281)</f>
        <v>8.1788071475523413E-5</v>
      </c>
      <c r="I178" s="200">
        <f>I$5*US_CO2!M178/SUM(US_CO2!M$8:M$281)</f>
        <v>1.9354545284340868E-4</v>
      </c>
    </row>
    <row r="179" spans="1:9">
      <c r="A179" s="23" t="s">
        <v>309</v>
      </c>
      <c r="B179" s="209">
        <v>336612</v>
      </c>
      <c r="G179" s="200">
        <f>G$5*US_CO2!L179/SUM(US_CO2!L$8:L$281)</f>
        <v>0</v>
      </c>
      <c r="H179" s="200">
        <f>H$5*US_CO2!N179/SUM(US_CO2!N$8:N$281)</f>
        <v>3.8488504223775724E-5</v>
      </c>
      <c r="I179" s="200">
        <f>I$5*US_CO2!M179/SUM(US_CO2!M$8:M$281)</f>
        <v>1.3953276832896902E-4</v>
      </c>
    </row>
    <row r="180" spans="1:9">
      <c r="A180" s="23" t="s">
        <v>310</v>
      </c>
      <c r="B180" s="209">
        <v>336991</v>
      </c>
      <c r="G180" s="200">
        <f>G$5*US_CO2!L180/SUM(US_CO2!L$8:L$281)</f>
        <v>0</v>
      </c>
      <c r="H180" s="200">
        <f>H$5*US_CO2!N180/SUM(US_CO2!N$8:N$281)</f>
        <v>9.6221260559439309E-6</v>
      </c>
      <c r="I180" s="200">
        <f>I$5*US_CO2!M180/SUM(US_CO2!M$8:M$281)</f>
        <v>2.2505285214349848E-5</v>
      </c>
    </row>
    <row r="181" spans="1:9">
      <c r="A181" s="23" t="s">
        <v>311</v>
      </c>
      <c r="B181" s="209">
        <v>336992</v>
      </c>
      <c r="G181" s="200">
        <f>G$5*US_CO2!L181/SUM(US_CO2!L$8:L$281)</f>
        <v>0</v>
      </c>
      <c r="H181" s="200">
        <f>H$5*US_CO2!N181/SUM(US_CO2!N$8:N$281)</f>
        <v>4.3299567251747697E-5</v>
      </c>
      <c r="I181" s="200">
        <f>I$5*US_CO2!M181/SUM(US_CO2!M$8:M$281)</f>
        <v>1.5303593945757894E-4</v>
      </c>
    </row>
    <row r="182" spans="1:9">
      <c r="A182" s="23" t="s">
        <v>312</v>
      </c>
      <c r="B182" s="209">
        <v>336999</v>
      </c>
      <c r="G182" s="200">
        <f>G$5*US_CO2!L182/SUM(US_CO2!L$8:L$281)</f>
        <v>0</v>
      </c>
      <c r="H182" s="200">
        <f>H$5*US_CO2!N182/SUM(US_CO2!N$8:N$281)</f>
        <v>1.4433189083915897E-5</v>
      </c>
      <c r="I182" s="200">
        <f>I$5*US_CO2!M182/SUM(US_CO2!M$8:M$281)</f>
        <v>5.8513741557309604E-5</v>
      </c>
    </row>
    <row r="183" spans="1:9">
      <c r="A183" s="23" t="s">
        <v>313</v>
      </c>
      <c r="B183" s="209">
        <v>337110</v>
      </c>
      <c r="G183" s="200">
        <f>G$5*US_CO2!L183/SUM(US_CO2!L$8:L$281)</f>
        <v>0</v>
      </c>
      <c r="H183" s="200">
        <f>H$5*US_CO2!N183/SUM(US_CO2!N$8:N$281)</f>
        <v>1.840231608199277E-4</v>
      </c>
      <c r="I183" s="200">
        <f>I$5*US_CO2!M183/SUM(US_CO2!M$8:M$281)</f>
        <v>1.0814056300782892E-4</v>
      </c>
    </row>
    <row r="184" spans="1:9">
      <c r="A184" s="23" t="s">
        <v>314</v>
      </c>
      <c r="B184" s="209">
        <v>337121</v>
      </c>
      <c r="G184" s="200">
        <f>G$5*US_CO2!L184/SUM(US_CO2!L$8:L$281)</f>
        <v>0</v>
      </c>
      <c r="H184" s="200">
        <f>H$5*US_CO2!N184/SUM(US_CO2!N$8:N$281)</f>
        <v>3.0670526803321278E-5</v>
      </c>
      <c r="I184" s="200">
        <f>I$5*US_CO2!M184/SUM(US_CO2!M$8:M$281)</f>
        <v>3.0039045279952485E-5</v>
      </c>
    </row>
    <row r="185" spans="1:9">
      <c r="A185" s="23" t="s">
        <v>315</v>
      </c>
      <c r="B185" s="209">
        <v>337122</v>
      </c>
      <c r="G185" s="200">
        <f>G$5*US_CO2!L185/SUM(US_CO2!L$8:L$281)</f>
        <v>0</v>
      </c>
      <c r="H185" s="200">
        <f>H$5*US_CO2!N185/SUM(US_CO2!N$8:N$281)</f>
        <v>4.6005790204981924E-5</v>
      </c>
      <c r="I185" s="200">
        <f>I$5*US_CO2!M185/SUM(US_CO2!M$8:M$281)</f>
        <v>3.9050758863938228E-5</v>
      </c>
    </row>
    <row r="186" spans="1:9">
      <c r="A186" s="23" t="s">
        <v>316</v>
      </c>
      <c r="B186" s="209" t="s">
        <v>317</v>
      </c>
      <c r="G186" s="200">
        <f>G$5*US_CO2!L186/SUM(US_CO2!L$8:L$281)</f>
        <v>0</v>
      </c>
      <c r="H186" s="200">
        <f>H$5*US_CO2!N186/SUM(US_CO2!N$8:N$281)</f>
        <v>2.0447017868880853E-5</v>
      </c>
      <c r="I186" s="200">
        <f>I$5*US_CO2!M186/SUM(US_CO2!M$8:M$281)</f>
        <v>1.9525379431969114E-5</v>
      </c>
    </row>
    <row r="187" spans="1:9">
      <c r="A187" s="23" t="s">
        <v>318</v>
      </c>
      <c r="B187" s="209">
        <v>337127</v>
      </c>
      <c r="G187" s="200">
        <f>G$5*US_CO2!L187/SUM(US_CO2!L$8:L$281)</f>
        <v>0</v>
      </c>
      <c r="H187" s="200">
        <f>H$5*US_CO2!N187/SUM(US_CO2!N$8:N$281)</f>
        <v>4.6005790204981924E-5</v>
      </c>
      <c r="I187" s="200">
        <f>I$5*US_CO2!M187/SUM(US_CO2!M$8:M$281)</f>
        <v>3.4544902071945346E-5</v>
      </c>
    </row>
    <row r="188" spans="1:9">
      <c r="A188" s="23" t="s">
        <v>319</v>
      </c>
      <c r="B188" s="209" t="s">
        <v>320</v>
      </c>
      <c r="G188" s="200">
        <f>G$5*US_CO2!L188/SUM(US_CO2!L$8:L$281)</f>
        <v>0</v>
      </c>
      <c r="H188" s="200">
        <f>H$5*US_CO2!N188/SUM(US_CO2!N$8:N$281)</f>
        <v>1.3290561614772556E-4</v>
      </c>
      <c r="I188" s="200">
        <f>I$5*US_CO2!M188/SUM(US_CO2!M$8:M$281)</f>
        <v>1.0964251527182655E-4</v>
      </c>
    </row>
    <row r="189" spans="1:9">
      <c r="A189" s="23" t="s">
        <v>321</v>
      </c>
      <c r="B189" s="209">
        <v>337215</v>
      </c>
      <c r="G189" s="200">
        <f>G$5*US_CO2!L189/SUM(US_CO2!L$8:L$281)</f>
        <v>0</v>
      </c>
      <c r="H189" s="200">
        <f>H$5*US_CO2!N189/SUM(US_CO2!N$8:N$281)</f>
        <v>8.1788071475523413E-5</v>
      </c>
      <c r="I189" s="200">
        <f>I$5*US_CO2!M189/SUM(US_CO2!M$8:M$281)</f>
        <v>7.2093708671885947E-5</v>
      </c>
    </row>
    <row r="190" spans="1:9">
      <c r="A190" s="23" t="s">
        <v>322</v>
      </c>
      <c r="B190" s="209">
        <v>337900</v>
      </c>
      <c r="G190" s="200">
        <f>G$5*US_CO2!L190/SUM(US_CO2!L$8:L$281)</f>
        <v>0</v>
      </c>
      <c r="H190" s="200">
        <f>H$5*US_CO2!N190/SUM(US_CO2!N$8:N$281)</f>
        <v>4.0894035737761707E-5</v>
      </c>
      <c r="I190" s="200">
        <f>I$5*US_CO2!M190/SUM(US_CO2!M$8:M$281)</f>
        <v>2.553318848795961E-5</v>
      </c>
    </row>
    <row r="191" spans="1:9">
      <c r="A191" s="23" t="s">
        <v>323</v>
      </c>
      <c r="B191" s="209">
        <v>339112</v>
      </c>
      <c r="G191" s="200">
        <f>G$5*US_CO2!L191/SUM(US_CO2!L$8:L$281)</f>
        <v>0</v>
      </c>
      <c r="H191" s="200">
        <f>H$5*US_CO2!N191/SUM(US_CO2!N$8:N$281)</f>
        <v>8.6899825942743624E-5</v>
      </c>
      <c r="I191" s="200">
        <f>I$5*US_CO2!M191/SUM(US_CO2!M$8:M$281)</f>
        <v>8.9541387471991682E-5</v>
      </c>
    </row>
    <row r="192" spans="1:9">
      <c r="A192" s="23" t="s">
        <v>324</v>
      </c>
      <c r="B192" s="209">
        <v>339113</v>
      </c>
      <c r="G192" s="200">
        <f>G$5*US_CO2!L192/SUM(US_CO2!L$8:L$281)</f>
        <v>0</v>
      </c>
      <c r="H192" s="200">
        <f>H$5*US_CO2!N192/SUM(US_CO2!N$8:N$281)</f>
        <v>1.2779386168050534E-4</v>
      </c>
      <c r="I192" s="200">
        <f>I$5*US_CO2!M192/SUM(US_CO2!M$8:M$281)</f>
        <v>1.0233301425370478E-4</v>
      </c>
    </row>
    <row r="193" spans="1:9">
      <c r="A193" s="23" t="s">
        <v>325</v>
      </c>
      <c r="B193" s="209">
        <v>339114</v>
      </c>
      <c r="G193" s="200">
        <f>G$5*US_CO2!L193/SUM(US_CO2!L$8:L$281)</f>
        <v>0</v>
      </c>
      <c r="H193" s="200">
        <f>H$5*US_CO2!N193/SUM(US_CO2!N$8:N$281)</f>
        <v>1.0223508934440427E-5</v>
      </c>
      <c r="I193" s="200">
        <f>I$5*US_CO2!M193/SUM(US_CO2!M$8:M$281)</f>
        <v>9.1368762726522112E-6</v>
      </c>
    </row>
    <row r="194" spans="1:9">
      <c r="A194" s="23" t="s">
        <v>326</v>
      </c>
      <c r="B194" s="209">
        <v>339115</v>
      </c>
      <c r="G194" s="200">
        <f>G$5*US_CO2!L194/SUM(US_CO2!L$8:L$281)</f>
        <v>0</v>
      </c>
      <c r="H194" s="200">
        <f>H$5*US_CO2!N194/SUM(US_CO2!N$8:N$281)</f>
        <v>2.0447017868880853E-5</v>
      </c>
      <c r="I194" s="200">
        <f>I$5*US_CO2!M194/SUM(US_CO2!M$8:M$281)</f>
        <v>1.6446377290773982E-5</v>
      </c>
    </row>
    <row r="195" spans="1:9">
      <c r="A195" s="23" t="s">
        <v>327</v>
      </c>
      <c r="B195" s="209">
        <v>339116</v>
      </c>
      <c r="G195" s="200">
        <f>G$5*US_CO2!L195/SUM(US_CO2!L$8:L$281)</f>
        <v>0</v>
      </c>
      <c r="H195" s="200">
        <f>H$5*US_CO2!N195/SUM(US_CO2!N$8:N$281)</f>
        <v>1.0223508934440427E-5</v>
      </c>
      <c r="I195" s="200">
        <f>I$5*US_CO2!M195/SUM(US_CO2!M$8:M$281)</f>
        <v>1.0964251527182656E-5</v>
      </c>
    </row>
    <row r="196" spans="1:9">
      <c r="A196" s="23" t="s">
        <v>328</v>
      </c>
      <c r="B196" s="209">
        <v>339910</v>
      </c>
      <c r="G196" s="200">
        <f>G$5*US_CO2!L196/SUM(US_CO2!L$8:L$281)</f>
        <v>0</v>
      </c>
      <c r="H196" s="200">
        <f>H$5*US_CO2!N196/SUM(US_CO2!N$8:N$281)</f>
        <v>3.0670526803321278E-5</v>
      </c>
      <c r="I196" s="200">
        <f>I$5*US_CO2!M196/SUM(US_CO2!M$8:M$281)</f>
        <v>2.5583253563426195E-5</v>
      </c>
    </row>
    <row r="197" spans="1:9">
      <c r="A197" s="23" t="s">
        <v>329</v>
      </c>
      <c r="B197" s="209">
        <v>339920</v>
      </c>
      <c r="G197" s="200">
        <f>G$5*US_CO2!L197/SUM(US_CO2!L$8:L$281)</f>
        <v>0</v>
      </c>
      <c r="H197" s="200">
        <f>H$5*US_CO2!N197/SUM(US_CO2!N$8:N$281)</f>
        <v>7.1564562541082992E-5</v>
      </c>
      <c r="I197" s="200">
        <f>I$5*US_CO2!M197/SUM(US_CO2!M$8:M$281)</f>
        <v>7.3095010181217689E-5</v>
      </c>
    </row>
    <row r="198" spans="1:9">
      <c r="A198" s="23" t="s">
        <v>330</v>
      </c>
      <c r="B198" s="209">
        <v>339930</v>
      </c>
      <c r="G198" s="200">
        <f>G$5*US_CO2!L198/SUM(US_CO2!L$8:L$281)</f>
        <v>0</v>
      </c>
      <c r="H198" s="200">
        <f>H$5*US_CO2!N198/SUM(US_CO2!N$8:N$281)</f>
        <v>1.0223508934440427E-5</v>
      </c>
      <c r="I198" s="200">
        <f>I$5*US_CO2!M198/SUM(US_CO2!M$8:M$281)</f>
        <v>1.6446377290773982E-5</v>
      </c>
    </row>
    <row r="199" spans="1:9">
      <c r="A199" s="23" t="s">
        <v>331</v>
      </c>
      <c r="B199" s="209">
        <v>339940</v>
      </c>
      <c r="G199" s="200">
        <f>G$5*US_CO2!L199/SUM(US_CO2!L$8:L$281)</f>
        <v>0</v>
      </c>
      <c r="H199" s="200">
        <f>H$5*US_CO2!N199/SUM(US_CO2!N$8:N$281)</f>
        <v>2.0447017868880853E-5</v>
      </c>
      <c r="I199" s="200">
        <f>I$5*US_CO2!M199/SUM(US_CO2!M$8:M$281)</f>
        <v>2.1928503054365312E-5</v>
      </c>
    </row>
    <row r="200" spans="1:9">
      <c r="A200" s="23" t="s">
        <v>332</v>
      </c>
      <c r="B200" s="209">
        <v>339950</v>
      </c>
      <c r="G200" s="200">
        <f>G$5*US_CO2!L200/SUM(US_CO2!L$8:L$281)</f>
        <v>0</v>
      </c>
      <c r="H200" s="200">
        <f>H$5*US_CO2!N200/SUM(US_CO2!N$8:N$281)</f>
        <v>1.1757035274606489E-4</v>
      </c>
      <c r="I200" s="200">
        <f>I$5*US_CO2!M200/SUM(US_CO2!M$8:M$281)</f>
        <v>8.5886636962930802E-5</v>
      </c>
    </row>
    <row r="201" spans="1:9">
      <c r="A201" s="23" t="s">
        <v>333</v>
      </c>
      <c r="B201" s="209">
        <v>339990</v>
      </c>
      <c r="G201" s="200">
        <f>G$5*US_CO2!L201/SUM(US_CO2!L$8:L$281)</f>
        <v>0</v>
      </c>
      <c r="H201" s="200">
        <f>H$5*US_CO2!N201/SUM(US_CO2!N$8:N$281)</f>
        <v>1.6868789741826702E-4</v>
      </c>
      <c r="I201" s="200">
        <f>I$5*US_CO2!M201/SUM(US_CO2!M$8:M$281)</f>
        <v>2.0649340376193998E-4</v>
      </c>
    </row>
    <row r="202" spans="1:9">
      <c r="A202" s="23" t="s">
        <v>334</v>
      </c>
      <c r="B202" s="209">
        <v>311111</v>
      </c>
      <c r="G202" s="200">
        <f>G$5*US_CO2!L202/SUM(US_CO2!L$8:L$281)</f>
        <v>9.0336712964751232E-4</v>
      </c>
      <c r="H202" s="200">
        <f>H$5*US_CO2!N202/SUM(US_CO2!N$8:N$281)</f>
        <v>1.4824087954938621E-4</v>
      </c>
      <c r="I202" s="200">
        <f>I$5*US_CO2!M202/SUM(US_CO2!M$8:M$281)</f>
        <v>3.9569655926838932E-4</v>
      </c>
    </row>
    <row r="203" spans="1:9">
      <c r="A203" s="23" t="s">
        <v>335</v>
      </c>
      <c r="B203" s="209">
        <v>311119</v>
      </c>
      <c r="G203" s="200">
        <f>G$5*US_CO2!L203/SUM(US_CO2!L$8:L$281)</f>
        <v>9.9681890168001365E-4</v>
      </c>
      <c r="H203" s="200">
        <f>H$5*US_CO2!N203/SUM(US_CO2!N$8:N$281)</f>
        <v>1.840231608199277E-4</v>
      </c>
      <c r="I203" s="200">
        <f>I$5*US_CO2!M203/SUM(US_CO2!M$8:M$281)</f>
        <v>4.4224909565290565E-4</v>
      </c>
    </row>
    <row r="204" spans="1:9">
      <c r="A204" s="23" t="s">
        <v>336</v>
      </c>
      <c r="B204" s="209">
        <v>311210</v>
      </c>
      <c r="G204" s="200">
        <f>G$5*US_CO2!L204/SUM(US_CO2!L$8:L$281)</f>
        <v>2.8907176578249249E-3</v>
      </c>
      <c r="H204" s="200">
        <f>H$5*US_CO2!N204/SUM(US_CO2!N$8:N$281)</f>
        <v>1.8913491528714789E-4</v>
      </c>
      <c r="I204" s="200">
        <f>I$5*US_CO2!M204/SUM(US_CO2!M$8:M$281)</f>
        <v>5.5134521965261366E-4</v>
      </c>
    </row>
    <row r="205" spans="1:9">
      <c r="A205" s="23" t="s">
        <v>337</v>
      </c>
      <c r="B205" s="209">
        <v>311221</v>
      </c>
      <c r="G205" s="200">
        <f>G$5*US_CO2!L205/SUM(US_CO2!L$8:L$281)</f>
        <v>3.6010082823190487E-2</v>
      </c>
      <c r="H205" s="200">
        <f>H$5*US_CO2!N205/SUM(US_CO2!N$8:N$281)</f>
        <v>8.5366299602577568E-4</v>
      </c>
      <c r="I205" s="200">
        <f>I$5*US_CO2!M205/SUM(US_CO2!M$8:M$281)</f>
        <v>1.3979420697157884E-3</v>
      </c>
    </row>
    <row r="206" spans="1:9">
      <c r="A206" s="23" t="s">
        <v>338</v>
      </c>
      <c r="B206" s="209" t="s">
        <v>339</v>
      </c>
      <c r="G206" s="200">
        <f>G$5*US_CO2!L206/SUM(US_CO2!L$8:L$281)</f>
        <v>2.8907176578249249E-3</v>
      </c>
      <c r="H206" s="200">
        <f>H$5*US_CO2!N206/SUM(US_CO2!N$8:N$281)</f>
        <v>1.3290561614772556E-4</v>
      </c>
      <c r="I206" s="200">
        <f>I$5*US_CO2!M206/SUM(US_CO2!M$8:M$281)</f>
        <v>5.7014107941349816E-4</v>
      </c>
    </row>
    <row r="207" spans="1:9">
      <c r="A207" s="23" t="s">
        <v>340</v>
      </c>
      <c r="B207" s="209">
        <v>311225</v>
      </c>
      <c r="G207" s="200">
        <f>G$5*US_CO2!L207/SUM(US_CO2!L$8:L$281)</f>
        <v>1.4040628623721064E-3</v>
      </c>
      <c r="H207" s="200">
        <f>H$5*US_CO2!N207/SUM(US_CO2!N$8:N$281)</f>
        <v>8.1788071475523413E-5</v>
      </c>
      <c r="I207" s="200">
        <f>I$5*US_CO2!M207/SUM(US_CO2!M$8:M$281)</f>
        <v>2.6940732323934522E-4</v>
      </c>
    </row>
    <row r="208" spans="1:9">
      <c r="A208" s="23" t="s">
        <v>341</v>
      </c>
      <c r="B208" s="209">
        <v>311230</v>
      </c>
      <c r="G208" s="200">
        <f>G$5*US_CO2!L208/SUM(US_CO2!L$8:L$281)</f>
        <v>1.8170225277756669E-3</v>
      </c>
      <c r="H208" s="200">
        <f>H$5*US_CO2!N208/SUM(US_CO2!N$8:N$281)</f>
        <v>1.3801737061494576E-4</v>
      </c>
      <c r="I208" s="200">
        <f>I$5*US_CO2!M208/SUM(US_CO2!M$8:M$281)</f>
        <v>3.63386622043768E-4</v>
      </c>
    </row>
    <row r="209" spans="1:9">
      <c r="A209" s="23" t="s">
        <v>342</v>
      </c>
      <c r="B209" s="209">
        <v>311300</v>
      </c>
      <c r="G209" s="200">
        <f>G$5*US_CO2!L209/SUM(US_CO2!L$8:L$281)</f>
        <v>9.0025207057976217E-3</v>
      </c>
      <c r="H209" s="200">
        <f>H$5*US_CO2!N209/SUM(US_CO2!N$8:N$281)</f>
        <v>4.6005790204981922E-4</v>
      </c>
      <c r="I209" s="200">
        <f>I$5*US_CO2!M209/SUM(US_CO2!M$8:M$281)</f>
        <v>4.6598068990526281E-4</v>
      </c>
    </row>
    <row r="210" spans="1:9">
      <c r="A210" s="23" t="s">
        <v>343</v>
      </c>
      <c r="B210" s="209">
        <v>311410</v>
      </c>
      <c r="G210" s="200">
        <f>G$5*US_CO2!L210/SUM(US_CO2!L$8:L$281)</f>
        <v>0</v>
      </c>
      <c r="H210" s="200">
        <f>H$5*US_CO2!N210/SUM(US_CO2!N$8:N$281)</f>
        <v>2.8114649569711169E-4</v>
      </c>
      <c r="I210" s="200">
        <f>I$5*US_CO2!M210/SUM(US_CO2!M$8:M$281)</f>
        <v>1.1488099100148048E-3</v>
      </c>
    </row>
    <row r="211" spans="1:9">
      <c r="A211" s="23" t="s">
        <v>344</v>
      </c>
      <c r="B211" s="209">
        <v>311420</v>
      </c>
      <c r="G211" s="200">
        <f>G$5*US_CO2!L211/SUM(US_CO2!L$8:L$281)</f>
        <v>0</v>
      </c>
      <c r="H211" s="200">
        <f>H$5*US_CO2!N211/SUM(US_CO2!N$8:N$281)</f>
        <v>5.418459735253427E-4</v>
      </c>
      <c r="I211" s="200">
        <f>I$5*US_CO2!M211/SUM(US_CO2!M$8:M$281)</f>
        <v>2.2226974345938618E-3</v>
      </c>
    </row>
    <row r="212" spans="1:9">
      <c r="A212" s="23" t="s">
        <v>345</v>
      </c>
      <c r="B212" s="209" t="s">
        <v>346</v>
      </c>
      <c r="G212" s="200">
        <f>G$5*US_CO2!L212/SUM(US_CO2!L$8:L$281)</f>
        <v>0</v>
      </c>
      <c r="H212" s="200">
        <f>H$5*US_CO2!N212/SUM(US_CO2!N$8:N$281)</f>
        <v>1.7379965188548725E-4</v>
      </c>
      <c r="I212" s="200">
        <f>I$5*US_CO2!M212/SUM(US_CO2!M$8:M$281)</f>
        <v>6.8447350574319461E-4</v>
      </c>
    </row>
    <row r="213" spans="1:9">
      <c r="A213" s="23" t="s">
        <v>347</v>
      </c>
      <c r="B213" s="209">
        <v>311513</v>
      </c>
      <c r="G213" s="200">
        <f>G$5*US_CO2!L213/SUM(US_CO2!L$8:L$281)</f>
        <v>0</v>
      </c>
      <c r="H213" s="200">
        <f>H$5*US_CO2!N213/SUM(US_CO2!N$8:N$281)</f>
        <v>1.5846438848382663E-4</v>
      </c>
      <c r="I213" s="200">
        <f>I$5*US_CO2!M213/SUM(US_CO2!M$8:M$281)</f>
        <v>6.6757292535447399E-4</v>
      </c>
    </row>
    <row r="214" spans="1:9">
      <c r="A214" s="23" t="s">
        <v>348</v>
      </c>
      <c r="B214" s="209">
        <v>311514</v>
      </c>
      <c r="G214" s="200">
        <f>G$5*US_CO2!L214/SUM(US_CO2!L$8:L$281)</f>
        <v>0</v>
      </c>
      <c r="H214" s="200">
        <f>H$5*US_CO2!N214/SUM(US_CO2!N$8:N$281)</f>
        <v>1.6357614295104683E-4</v>
      </c>
      <c r="I214" s="200">
        <f>I$5*US_CO2!M214/SUM(US_CO2!M$8:M$281)</f>
        <v>7.1404952142345619E-4</v>
      </c>
    </row>
    <row r="215" spans="1:9">
      <c r="A215" s="23" t="s">
        <v>349</v>
      </c>
      <c r="B215" s="209">
        <v>311520</v>
      </c>
      <c r="G215" s="200">
        <f>G$5*US_CO2!L215/SUM(US_CO2!L$8:L$281)</f>
        <v>0</v>
      </c>
      <c r="H215" s="200">
        <f>H$5*US_CO2!N215/SUM(US_CO2!N$8:N$281)</f>
        <v>3.5782281270541496E-5</v>
      </c>
      <c r="I215" s="200">
        <f>I$5*US_CO2!M215/SUM(US_CO2!M$8:M$281)</f>
        <v>1.2675435291540643E-4</v>
      </c>
    </row>
    <row r="216" spans="1:9">
      <c r="A216" s="23" t="s">
        <v>350</v>
      </c>
      <c r="B216" s="209" t="s">
        <v>351</v>
      </c>
      <c r="G216" s="200">
        <f>G$5*US_CO2!L216/SUM(US_CO2!L$8:L$281)</f>
        <v>0</v>
      </c>
      <c r="H216" s="200">
        <f>H$5*US_CO2!N216/SUM(US_CO2!N$8:N$281)</f>
        <v>5.5206948245978304E-4</v>
      </c>
      <c r="I216" s="200">
        <f>I$5*US_CO2!M216/SUM(US_CO2!M$8:M$281)</f>
        <v>2.5782875748832637E-3</v>
      </c>
    </row>
    <row r="217" spans="1:9">
      <c r="A217" s="23" t="s">
        <v>352</v>
      </c>
      <c r="B217" s="209">
        <v>311615</v>
      </c>
      <c r="G217" s="200">
        <f>G$5*US_CO2!L217/SUM(US_CO2!L$8:L$281)</f>
        <v>0</v>
      </c>
      <c r="H217" s="200">
        <f>H$5*US_CO2!N217/SUM(US_CO2!N$8:N$281)</f>
        <v>2.7603474122989152E-4</v>
      </c>
      <c r="I217" s="200">
        <f>I$5*US_CO2!M217/SUM(US_CO2!M$8:M$281)</f>
        <v>1.2866110884486228E-3</v>
      </c>
    </row>
    <row r="218" spans="1:9">
      <c r="A218" s="23" t="s">
        <v>353</v>
      </c>
      <c r="B218" s="209">
        <v>311700</v>
      </c>
      <c r="G218" s="200">
        <f>G$5*US_CO2!L218/SUM(US_CO2!L$8:L$281)</f>
        <v>7.7876476693751061E-4</v>
      </c>
      <c r="H218" s="200">
        <f>H$5*US_CO2!N218/SUM(US_CO2!N$8:N$281)</f>
        <v>1.3290561614772556E-4</v>
      </c>
      <c r="I218" s="200">
        <f>I$5*US_CO2!M218/SUM(US_CO2!M$8:M$281)</f>
        <v>3.2069525064889066E-4</v>
      </c>
    </row>
    <row r="219" spans="1:9">
      <c r="A219" s="23" t="s">
        <v>354</v>
      </c>
      <c r="B219" s="209">
        <v>311810</v>
      </c>
      <c r="G219" s="200">
        <f>G$5*US_CO2!L219/SUM(US_CO2!L$8:L$281)</f>
        <v>1.7444330779400239E-3</v>
      </c>
      <c r="H219" s="200">
        <f>H$5*US_CO2!N219/SUM(US_CO2!N$8:N$281)</f>
        <v>3.7826983057429579E-4</v>
      </c>
      <c r="I219" s="200">
        <f>I$5*US_CO2!M219/SUM(US_CO2!M$8:M$281)</f>
        <v>7.5259933821634833E-4</v>
      </c>
    </row>
    <row r="220" spans="1:9">
      <c r="A220" s="23" t="s">
        <v>355</v>
      </c>
      <c r="B220" s="209" t="s">
        <v>356</v>
      </c>
      <c r="G220" s="200">
        <f>G$5*US_CO2!L220/SUM(US_CO2!L$8:L$281)</f>
        <v>1.090270673712515E-3</v>
      </c>
      <c r="H220" s="200">
        <f>H$5*US_CO2!N220/SUM(US_CO2!N$8:N$281)</f>
        <v>2.0447017868880854E-4</v>
      </c>
      <c r="I220" s="200">
        <f>I$5*US_CO2!M220/SUM(US_CO2!M$8:M$281)</f>
        <v>4.7328411990924999E-4</v>
      </c>
    </row>
    <row r="221" spans="1:9">
      <c r="A221" s="23" t="s">
        <v>357</v>
      </c>
      <c r="B221" s="209">
        <v>311910</v>
      </c>
      <c r="G221" s="200">
        <f>G$5*US_CO2!L221/SUM(US_CO2!L$8:L$281)</f>
        <v>1.6509813059075223E-3</v>
      </c>
      <c r="H221" s="200">
        <f>H$5*US_CO2!N221/SUM(US_CO2!N$8:N$281)</f>
        <v>2.8114649569711169E-4</v>
      </c>
      <c r="I221" s="200">
        <f>I$5*US_CO2!M221/SUM(US_CO2!M$8:M$281)</f>
        <v>7.08633053853194E-4</v>
      </c>
    </row>
    <row r="222" spans="1:9">
      <c r="A222" s="23" t="s">
        <v>358</v>
      </c>
      <c r="B222" s="209">
        <v>311920</v>
      </c>
      <c r="G222" s="200">
        <f>G$5*US_CO2!L222/SUM(US_CO2!L$8:L$281)</f>
        <v>3.7380708813000512E-4</v>
      </c>
      <c r="H222" s="200">
        <f>H$5*US_CO2!N222/SUM(US_CO2!N$8:N$281)</f>
        <v>7.6676317008303203E-5</v>
      </c>
      <c r="I222" s="200">
        <f>I$5*US_CO2!M222/SUM(US_CO2!M$8:M$281)</f>
        <v>1.706926334098934E-4</v>
      </c>
    </row>
    <row r="223" spans="1:9">
      <c r="A223" s="23" t="s">
        <v>359</v>
      </c>
      <c r="B223" s="209">
        <v>311930</v>
      </c>
      <c r="G223" s="200">
        <f>G$5*US_CO2!L223/SUM(US_CO2!L$8:L$281)</f>
        <v>2.1805413474250299E-4</v>
      </c>
      <c r="H223" s="200">
        <f>H$5*US_CO2!N223/SUM(US_CO2!N$8:N$281)</f>
        <v>5.1117544672202135E-5</v>
      </c>
      <c r="I223" s="200">
        <f>I$5*US_CO2!M223/SUM(US_CO2!M$8:M$281)</f>
        <v>9.569132479039479E-5</v>
      </c>
    </row>
    <row r="224" spans="1:9">
      <c r="A224" s="23" t="s">
        <v>360</v>
      </c>
      <c r="B224" s="209">
        <v>311940</v>
      </c>
      <c r="G224" s="200">
        <f>G$5*US_CO2!L224/SUM(US_CO2!L$8:L$281)</f>
        <v>3.1150590677500427E-4</v>
      </c>
      <c r="H224" s="200">
        <f>H$5*US_CO2!N224/SUM(US_CO2!N$8:N$281)</f>
        <v>7.1564562541082992E-5</v>
      </c>
      <c r="I224" s="200">
        <f>I$5*US_CO2!M224/SUM(US_CO2!M$8:M$281)</f>
        <v>1.4224386117491118E-4</v>
      </c>
    </row>
    <row r="225" spans="1:9">
      <c r="A225" s="23" t="s">
        <v>361</v>
      </c>
      <c r="B225" s="209">
        <v>311990</v>
      </c>
      <c r="G225" s="200">
        <f>G$5*US_CO2!L225/SUM(US_CO2!L$8:L$281)</f>
        <v>9.3451772032501269E-4</v>
      </c>
      <c r="H225" s="200">
        <f>H$5*US_CO2!N225/SUM(US_CO2!N$8:N$281)</f>
        <v>1.5846438848382663E-4</v>
      </c>
      <c r="I225" s="200">
        <f>I$5*US_CO2!M225/SUM(US_CO2!M$8:M$281)</f>
        <v>3.9052405522566519E-4</v>
      </c>
    </row>
    <row r="226" spans="1:9">
      <c r="A226" s="23" t="s">
        <v>362</v>
      </c>
      <c r="B226" s="209">
        <v>312110</v>
      </c>
      <c r="G226" s="200">
        <f>G$5*US_CO2!L226/SUM(US_CO2!L$8:L$281)</f>
        <v>3.2670438045233306E-3</v>
      </c>
      <c r="H226" s="200">
        <f>H$5*US_CO2!N226/SUM(US_CO2!N$8:N$281)</f>
        <v>3.2204053143487343E-4</v>
      </c>
      <c r="I226" s="200">
        <f>I$5*US_CO2!M226/SUM(US_CO2!M$8:M$281)</f>
        <v>3.7986147790993721E-4</v>
      </c>
    </row>
    <row r="227" spans="1:9">
      <c r="A227" s="23" t="s">
        <v>363</v>
      </c>
      <c r="B227" s="209">
        <v>312120</v>
      </c>
      <c r="G227" s="200">
        <f>G$5*US_CO2!L227/SUM(US_CO2!L$8:L$281)</f>
        <v>3.9204525654279974E-3</v>
      </c>
      <c r="H227" s="200">
        <f>H$5*US_CO2!N227/SUM(US_CO2!N$8:N$281)</f>
        <v>3.3737579483653405E-4</v>
      </c>
      <c r="I227" s="200">
        <f>I$5*US_CO2!M227/SUM(US_CO2!M$8:M$281)</f>
        <v>4.4624503715633401E-4</v>
      </c>
    </row>
    <row r="228" spans="1:9">
      <c r="A228" s="23" t="s">
        <v>364</v>
      </c>
      <c r="B228" s="209">
        <v>312130</v>
      </c>
      <c r="G228" s="200">
        <f>G$5*US_CO2!L228/SUM(US_CO2!L$8:L$281)</f>
        <v>8.7121168120622163E-4</v>
      </c>
      <c r="H228" s="200">
        <f>H$5*US_CO2!N228/SUM(US_CO2!N$8:N$281)</f>
        <v>7.6676317008303203E-5</v>
      </c>
      <c r="I228" s="200">
        <f>I$5*US_CO2!M228/SUM(US_CO2!M$8:M$281)</f>
        <v>9.2199387842217749E-5</v>
      </c>
    </row>
    <row r="229" spans="1:9">
      <c r="A229" s="23" t="s">
        <v>365</v>
      </c>
      <c r="B229" s="209">
        <v>312140</v>
      </c>
      <c r="G229" s="200">
        <f>G$5*US_CO2!L229/SUM(US_CO2!L$8:L$281)</f>
        <v>9.4381265464007331E-4</v>
      </c>
      <c r="H229" s="200">
        <f>H$5*US_CO2!N229/SUM(US_CO2!N$8:N$281)</f>
        <v>7.6676317008303203E-5</v>
      </c>
      <c r="I229" s="200">
        <f>I$5*US_CO2!M229/SUM(US_CO2!M$8:M$281)</f>
        <v>9.5887363355906478E-5</v>
      </c>
    </row>
    <row r="230" spans="1:9">
      <c r="A230" s="23" t="s">
        <v>366</v>
      </c>
      <c r="B230" s="209">
        <v>312200</v>
      </c>
      <c r="G230" s="200">
        <f>G$5*US_CO2!L230/SUM(US_CO2!L$8:L$281)</f>
        <v>0</v>
      </c>
      <c r="H230" s="200">
        <f>H$5*US_CO2!N230/SUM(US_CO2!N$8:N$281)</f>
        <v>4.242756207792777E-4</v>
      </c>
      <c r="I230" s="200">
        <f>I$5*US_CO2!M230/SUM(US_CO2!M$8:M$281)</f>
        <v>8.2231886453869909E-5</v>
      </c>
    </row>
    <row r="231" spans="1:9">
      <c r="A231" s="23" t="s">
        <v>367</v>
      </c>
      <c r="B231" s="209">
        <v>313100</v>
      </c>
      <c r="G231" s="200">
        <f>G$5*US_CO2!L231/SUM(US_CO2!L$8:L$281)</f>
        <v>9.2071234491112057E-4</v>
      </c>
      <c r="H231" s="200">
        <f>H$5*US_CO2!N231/SUM(US_CO2!N$8:N$281)</f>
        <v>7.1564562541082992E-5</v>
      </c>
      <c r="I231" s="200">
        <f>I$5*US_CO2!M231/SUM(US_CO2!M$8:M$281)</f>
        <v>1.7959444001525184E-4</v>
      </c>
    </row>
    <row r="232" spans="1:9">
      <c r="A232" s="23" t="s">
        <v>368</v>
      </c>
      <c r="B232" s="209">
        <v>313200</v>
      </c>
      <c r="G232" s="200">
        <f>G$5*US_CO2!L232/SUM(US_CO2!L$8:L$281)</f>
        <v>4.0920548662716468E-3</v>
      </c>
      <c r="H232" s="200">
        <f>H$5*US_CO2!N232/SUM(US_CO2!N$8:N$281)</f>
        <v>3.0159351356599259E-4</v>
      </c>
      <c r="I232" s="200">
        <f>I$5*US_CO2!M232/SUM(US_CO2!M$8:M$281)</f>
        <v>7.6673010929588286E-4</v>
      </c>
    </row>
    <row r="233" spans="1:9">
      <c r="A233" s="23" t="s">
        <v>369</v>
      </c>
      <c r="B233" s="209">
        <v>313300</v>
      </c>
      <c r="G233" s="200">
        <f>G$5*US_CO2!L233/SUM(US_CO2!L$8:L$281)</f>
        <v>3.9897534946148555E-3</v>
      </c>
      <c r="H233" s="200">
        <f>H$5*US_CO2!N233/SUM(US_CO2!N$8:N$281)</f>
        <v>2.9137000463155219E-4</v>
      </c>
      <c r="I233" s="200">
        <f>I$5*US_CO2!M233/SUM(US_CO2!M$8:M$281)</f>
        <v>7.80545066220133E-4</v>
      </c>
    </row>
    <row r="234" spans="1:9">
      <c r="A234" s="23" t="s">
        <v>370</v>
      </c>
      <c r="B234" s="209">
        <v>314110</v>
      </c>
      <c r="G234" s="200">
        <f>G$5*US_CO2!L234/SUM(US_CO2!L$8:L$281)</f>
        <v>0</v>
      </c>
      <c r="H234" s="200">
        <f>H$5*US_CO2!N234/SUM(US_CO2!N$8:N$281)</f>
        <v>2.7092298676267135E-4</v>
      </c>
      <c r="I234" s="200">
        <f>I$5*US_CO2!M234/SUM(US_CO2!M$8:M$281)</f>
        <v>7.8292634408175536E-4</v>
      </c>
    </row>
    <row r="235" spans="1:9">
      <c r="A235" s="23" t="s">
        <v>371</v>
      </c>
      <c r="B235" s="209">
        <v>314120</v>
      </c>
      <c r="G235" s="200">
        <f>G$5*US_CO2!L235/SUM(US_CO2!L$8:L$281)</f>
        <v>0</v>
      </c>
      <c r="H235" s="200">
        <f>H$5*US_CO2!N235/SUM(US_CO2!N$8:N$281)</f>
        <v>5.1117544672202135E-5</v>
      </c>
      <c r="I235" s="200">
        <f>I$5*US_CO2!M235/SUM(US_CO2!M$8:M$281)</f>
        <v>1.4772195171353875E-4</v>
      </c>
    </row>
    <row r="236" spans="1:9">
      <c r="A236" s="23" t="s">
        <v>372</v>
      </c>
      <c r="B236" s="209">
        <v>314900</v>
      </c>
      <c r="G236" s="200">
        <f>G$5*US_CO2!L236/SUM(US_CO2!L$8:L$281)</f>
        <v>0</v>
      </c>
      <c r="H236" s="200">
        <f>H$5*US_CO2!N236/SUM(US_CO2!N$8:N$281)</f>
        <v>1.2268210721328511E-4</v>
      </c>
      <c r="I236" s="200">
        <f>I$5*US_CO2!M236/SUM(US_CO2!M$8:M$281)</f>
        <v>3.0283000101275447E-4</v>
      </c>
    </row>
    <row r="237" spans="1:9">
      <c r="A237" s="23" t="s">
        <v>373</v>
      </c>
      <c r="B237" s="209">
        <v>315000</v>
      </c>
      <c r="G237" s="200">
        <f>G$5*US_CO2!L237/SUM(US_CO2!L$8:L$281)</f>
        <v>0</v>
      </c>
      <c r="H237" s="200">
        <f>H$5*US_CO2!N237/SUM(US_CO2!N$8:N$281)</f>
        <v>1.0223508934440427E-4</v>
      </c>
      <c r="I237" s="200">
        <f>I$5*US_CO2!M237/SUM(US_CO2!M$8:M$281)</f>
        <v>1.9187440172569646E-4</v>
      </c>
    </row>
    <row r="238" spans="1:9">
      <c r="A238" s="23" t="s">
        <v>374</v>
      </c>
      <c r="B238" s="209">
        <v>316000</v>
      </c>
      <c r="G238" s="200">
        <f>G$5*US_CO2!L238/SUM(US_CO2!L$8:L$281)</f>
        <v>0</v>
      </c>
      <c r="H238" s="200">
        <f>H$5*US_CO2!N238/SUM(US_CO2!N$8:N$281)</f>
        <v>1.5335263401660639E-5</v>
      </c>
      <c r="I238" s="200">
        <f>I$5*US_CO2!M238/SUM(US_CO2!M$8:M$281)</f>
        <v>2.7410628817956639E-5</v>
      </c>
    </row>
    <row r="239" spans="1:9">
      <c r="A239" s="23" t="s">
        <v>375</v>
      </c>
      <c r="B239" s="209">
        <v>322110</v>
      </c>
      <c r="G239" s="200">
        <f>G$5*US_CO2!L239/SUM(US_CO2!L$8:L$281)</f>
        <v>0</v>
      </c>
      <c r="H239" s="200">
        <f>H$5*US_CO2!N239/SUM(US_CO2!N$8:N$281)</f>
        <v>5.213989556564618E-4</v>
      </c>
      <c r="I239" s="200">
        <f>I$5*US_CO2!M239/SUM(US_CO2!M$8:M$281)</f>
        <v>3.5633817463343628E-4</v>
      </c>
    </row>
    <row r="240" spans="1:9">
      <c r="A240" s="23" t="s">
        <v>376</v>
      </c>
      <c r="B240" s="209">
        <v>322120</v>
      </c>
      <c r="G240" s="200">
        <f>G$5*US_CO2!L240/SUM(US_CO2!L$8:L$281)</f>
        <v>6.3017644940583373E-2</v>
      </c>
      <c r="H240" s="200">
        <f>H$5*US_CO2!N240/SUM(US_CO2!N$8:N$281)</f>
        <v>4.4523381409488057E-3</v>
      </c>
      <c r="I240" s="200">
        <f>I$5*US_CO2!M240/SUM(US_CO2!M$8:M$281)</f>
        <v>4.8516813007783242E-3</v>
      </c>
    </row>
    <row r="241" spans="1:9">
      <c r="A241" s="23" t="s">
        <v>377</v>
      </c>
      <c r="B241" s="209">
        <v>322130</v>
      </c>
      <c r="G241" s="200">
        <f>G$5*US_CO2!L241/SUM(US_CO2!L$8:L$281)</f>
        <v>2.7007562117392869E-2</v>
      </c>
      <c r="H241" s="200">
        <f>H$5*US_CO2!N241/SUM(US_CO2!N$8:N$281)</f>
        <v>3.1539525062748712E-3</v>
      </c>
      <c r="I241" s="200">
        <f>I$5*US_CO2!M241/SUM(US_CO2!M$8:M$281)</f>
        <v>3.782666776878016E-3</v>
      </c>
    </row>
    <row r="242" spans="1:9">
      <c r="A242" s="23" t="s">
        <v>378</v>
      </c>
      <c r="B242" s="209">
        <v>322210</v>
      </c>
      <c r="G242" s="200">
        <f>G$5*US_CO2!L242/SUM(US_CO2!L$8:L$281)</f>
        <v>0</v>
      </c>
      <c r="H242" s="200">
        <f>H$5*US_CO2!N242/SUM(US_CO2!N$8:N$281)</f>
        <v>2.1367133672980489E-3</v>
      </c>
      <c r="I242" s="200">
        <f>I$5*US_CO2!M242/SUM(US_CO2!M$8:M$281)</f>
        <v>1.756234741360592E-3</v>
      </c>
    </row>
    <row r="243" spans="1:9">
      <c r="A243" s="23" t="s">
        <v>379</v>
      </c>
      <c r="B243" s="209">
        <v>322220</v>
      </c>
      <c r="G243" s="200">
        <f>G$5*US_CO2!L243/SUM(US_CO2!L$8:L$281)</f>
        <v>0</v>
      </c>
      <c r="H243" s="200">
        <f>H$5*US_CO2!N243/SUM(US_CO2!N$8:N$281)</f>
        <v>3.5782281270541495E-4</v>
      </c>
      <c r="I243" s="200">
        <f>I$5*US_CO2!M243/SUM(US_CO2!M$8:M$281)</f>
        <v>1.2109777458479171E-3</v>
      </c>
    </row>
    <row r="244" spans="1:9">
      <c r="A244" s="23" t="s">
        <v>380</v>
      </c>
      <c r="B244" s="209">
        <v>322230</v>
      </c>
      <c r="G244" s="200">
        <f>G$5*US_CO2!L244/SUM(US_CO2!L$8:L$281)</f>
        <v>0</v>
      </c>
      <c r="H244" s="200">
        <f>H$5*US_CO2!N244/SUM(US_CO2!N$8:N$281)</f>
        <v>2.5558772336101068E-5</v>
      </c>
      <c r="I244" s="200">
        <f>I$5*US_CO2!M244/SUM(US_CO2!M$8:M$281)</f>
        <v>6.3401976222404047E-5</v>
      </c>
    </row>
    <row r="245" spans="1:9">
      <c r="A245" s="23" t="s">
        <v>381</v>
      </c>
      <c r="B245" s="209">
        <v>322291</v>
      </c>
      <c r="G245" s="200">
        <f>G$5*US_CO2!L245/SUM(US_CO2!L$8:L$281)</f>
        <v>0</v>
      </c>
      <c r="H245" s="200">
        <f>H$5*US_CO2!N245/SUM(US_CO2!N$8:N$281)</f>
        <v>1.0734684381162449E-4</v>
      </c>
      <c r="I245" s="200">
        <f>I$5*US_CO2!M245/SUM(US_CO2!M$8:M$281)</f>
        <v>3.5505106684546265E-4</v>
      </c>
    </row>
    <row r="246" spans="1:9">
      <c r="A246" s="23" t="s">
        <v>382</v>
      </c>
      <c r="B246" s="209">
        <v>322299</v>
      </c>
      <c r="G246" s="200">
        <f>G$5*US_CO2!L246/SUM(US_CO2!L$8:L$281)</f>
        <v>0</v>
      </c>
      <c r="H246" s="200">
        <f>H$5*US_CO2!N246/SUM(US_CO2!N$8:N$281)</f>
        <v>8.1788071475523413E-5</v>
      </c>
      <c r="I246" s="200">
        <f>I$5*US_CO2!M246/SUM(US_CO2!M$8:M$281)</f>
        <v>2.5994810251185656E-4</v>
      </c>
    </row>
    <row r="247" spans="1:9">
      <c r="A247" s="23" t="s">
        <v>383</v>
      </c>
      <c r="B247" s="209">
        <v>323110</v>
      </c>
      <c r="G247" s="200">
        <f>G$5*US_CO2!L247/SUM(US_CO2!L$8:L$281)</f>
        <v>0</v>
      </c>
      <c r="H247" s="200">
        <f>H$5*US_CO2!N247/SUM(US_CO2!N$8:N$281)</f>
        <v>1.053532595694086E-2</v>
      </c>
      <c r="I247" s="200">
        <f>I$5*US_CO2!M247/SUM(US_CO2!M$8:M$281)</f>
        <v>1.0083425942309832E-3</v>
      </c>
    </row>
    <row r="248" spans="1:9">
      <c r="A248" s="23" t="s">
        <v>384</v>
      </c>
      <c r="B248" s="209">
        <v>323120</v>
      </c>
      <c r="G248" s="200">
        <f>G$5*US_CO2!L248/SUM(US_CO2!L$8:L$281)</f>
        <v>0</v>
      </c>
      <c r="H248" s="200">
        <f>H$5*US_CO2!N248/SUM(US_CO2!N$8:N$281)</f>
        <v>1.5335263401660639E-5</v>
      </c>
      <c r="I248" s="200">
        <f>I$5*US_CO2!M248/SUM(US_CO2!M$8:M$281)</f>
        <v>3.3261300851369234E-5</v>
      </c>
    </row>
    <row r="249" spans="1:9">
      <c r="A249" s="23" t="s">
        <v>385</v>
      </c>
      <c r="B249" s="209">
        <v>324110</v>
      </c>
      <c r="G249" s="200">
        <f>G$5*US_CO2!L249/SUM(US_CO2!L$8:L$281)</f>
        <v>0</v>
      </c>
      <c r="H249" s="200">
        <f>H$5*US_CO2!N249/SUM(US_CO2!N$8:N$281)</f>
        <v>2.3728518872621805E-2</v>
      </c>
      <c r="I249" s="200">
        <f>I$5*US_CO2!M249/SUM(US_CO2!M$8:M$281)</f>
        <v>2.0996541674554781E-2</v>
      </c>
    </row>
    <row r="250" spans="1:9">
      <c r="A250" s="23" t="s">
        <v>386</v>
      </c>
      <c r="B250" s="209">
        <v>324121</v>
      </c>
      <c r="G250" s="200">
        <f>G$5*US_CO2!L250/SUM(US_CO2!L$8:L$281)</f>
        <v>0</v>
      </c>
      <c r="H250" s="200">
        <f>H$5*US_CO2!N250/SUM(US_CO2!N$8:N$281)</f>
        <v>2.2092609595443669E-3</v>
      </c>
      <c r="I250" s="200">
        <f>I$5*US_CO2!M250/SUM(US_CO2!M$8:M$281)</f>
        <v>1.2271165176268037E-3</v>
      </c>
    </row>
    <row r="251" spans="1:9">
      <c r="A251" s="23" t="s">
        <v>387</v>
      </c>
      <c r="B251" s="209">
        <v>324122</v>
      </c>
      <c r="G251" s="200">
        <f>G$5*US_CO2!L251/SUM(US_CO2!L$8:L$281)</f>
        <v>0</v>
      </c>
      <c r="H251" s="200">
        <f>H$5*US_CO2!N251/SUM(US_CO2!N$8:N$281)</f>
        <v>9.8810213851366728E-3</v>
      </c>
      <c r="I251" s="200">
        <f>I$5*US_CO2!M251/SUM(US_CO2!M$8:M$281)</f>
        <v>3.0787869617876794E-4</v>
      </c>
    </row>
    <row r="252" spans="1:9">
      <c r="A252" s="23" t="s">
        <v>388</v>
      </c>
      <c r="B252" s="209">
        <v>324190</v>
      </c>
      <c r="G252" s="200">
        <f>G$5*US_CO2!L252/SUM(US_CO2!L$8:L$281)</f>
        <v>1.8005041411595243E-2</v>
      </c>
      <c r="H252" s="200">
        <f>H$5*US_CO2!N252/SUM(US_CO2!N$8:N$281)</f>
        <v>6.5686044903779748E-3</v>
      </c>
      <c r="I252" s="200">
        <f>I$5*US_CO2!M252/SUM(US_CO2!M$8:M$281)</f>
        <v>8.2231886453869909E-5</v>
      </c>
    </row>
    <row r="253" spans="1:9">
      <c r="A253" s="23" t="s">
        <v>389</v>
      </c>
      <c r="B253" s="209">
        <v>325110</v>
      </c>
      <c r="G253" s="200">
        <f>G$5*US_CO2!L253/SUM(US_CO2!L$8:L$281)</f>
        <v>0</v>
      </c>
      <c r="H253" s="200">
        <f>H$5*US_CO2!N253/SUM(US_CO2!N$8:N$281)</f>
        <v>8.5280967599091241E-3</v>
      </c>
      <c r="I253" s="200">
        <f>I$5*US_CO2!M253/SUM(US_CO2!M$8:M$281)</f>
        <v>2.9329372835213605E-3</v>
      </c>
    </row>
    <row r="254" spans="1:9">
      <c r="A254" s="23" t="s">
        <v>390</v>
      </c>
      <c r="B254" s="209">
        <v>325120</v>
      </c>
      <c r="G254" s="200">
        <f>G$5*US_CO2!L254/SUM(US_CO2!L$8:L$281)</f>
        <v>0</v>
      </c>
      <c r="H254" s="200">
        <f>H$5*US_CO2!N254/SUM(US_CO2!N$8:N$281)</f>
        <v>4.2427562077927763E-3</v>
      </c>
      <c r="I254" s="200">
        <f>I$5*US_CO2!M254/SUM(US_CO2!M$8:M$281)</f>
        <v>3.5633817463343628E-4</v>
      </c>
    </row>
    <row r="255" spans="1:9">
      <c r="A255" s="23" t="s">
        <v>391</v>
      </c>
      <c r="B255" s="209">
        <v>325130</v>
      </c>
      <c r="G255" s="200">
        <f>G$5*US_CO2!L255/SUM(US_CO2!L$8:L$281)</f>
        <v>4.5012603528988109E-3</v>
      </c>
      <c r="H255" s="200">
        <f>H$5*US_CO2!N255/SUM(US_CO2!N$8:N$281)</f>
        <v>6.4612576465663506E-3</v>
      </c>
      <c r="I255" s="200">
        <f>I$5*US_CO2!M255/SUM(US_CO2!M$8:M$281)</f>
        <v>8.7562355049820915E-4</v>
      </c>
    </row>
    <row r="256" spans="1:9">
      <c r="A256" s="23" t="s">
        <v>392</v>
      </c>
      <c r="B256" s="209">
        <v>325180</v>
      </c>
      <c r="G256" s="200">
        <f>G$5*US_CO2!L256/SUM(US_CO2!L$8:L$281)</f>
        <v>1.8005041411595243E-2</v>
      </c>
      <c r="H256" s="200">
        <f>H$5*US_CO2!N256/SUM(US_CO2!N$8:N$281)</f>
        <v>1.0468873148866995E-2</v>
      </c>
      <c r="I256" s="200">
        <f>I$5*US_CO2!M256/SUM(US_CO2!M$8:M$281)</f>
        <v>4.5227537549628449E-3</v>
      </c>
    </row>
    <row r="257" spans="1:21">
      <c r="A257" s="23" t="s">
        <v>393</v>
      </c>
      <c r="B257" s="209">
        <v>325190</v>
      </c>
      <c r="G257" s="200">
        <f>G$5*US_CO2!L257/SUM(US_CO2!L$8:L$281)</f>
        <v>2.7007562117392869E-2</v>
      </c>
      <c r="H257" s="200">
        <f>H$5*US_CO2!N257/SUM(US_CO2!N$8:N$281)</f>
        <v>1.3499450092865203E-2</v>
      </c>
      <c r="I257" s="200">
        <f>I$5*US_CO2!M257/SUM(US_CO2!M$8:M$281)</f>
        <v>1.0772377125456959E-2</v>
      </c>
      <c r="R257" s="200">
        <f>R5</f>
        <v>10.3</v>
      </c>
    </row>
    <row r="258" spans="1:21">
      <c r="A258" s="23" t="s">
        <v>394</v>
      </c>
      <c r="B258" s="209">
        <v>325211</v>
      </c>
      <c r="G258" s="200">
        <f>G$5*US_CO2!L258/SUM(US_CO2!L$8:L$281)</f>
        <v>0</v>
      </c>
      <c r="H258" s="200">
        <f>H$5*US_CO2!N258/SUM(US_CO2!N$8:N$281)</f>
        <v>1.3474414383776908E-2</v>
      </c>
      <c r="I258" s="200">
        <f>I$5*US_CO2!M258/SUM(US_CO2!M$8:M$281)</f>
        <v>8.8810437370179501E-3</v>
      </c>
    </row>
    <row r="259" spans="1:21">
      <c r="A259" s="23" t="s">
        <v>395</v>
      </c>
      <c r="B259" s="209" t="s">
        <v>396</v>
      </c>
      <c r="G259" s="200">
        <f>G$5*US_CO2!L259/SUM(US_CO2!L$8:L$281)</f>
        <v>0</v>
      </c>
      <c r="H259" s="200">
        <f>H$5*US_CO2!N259/SUM(US_CO2!N$8:N$281)</f>
        <v>5.449594967008314E-3</v>
      </c>
      <c r="I259" s="200">
        <f>I$5*US_CO2!M259/SUM(US_CO2!M$8:M$281)</f>
        <v>1.589816471441485E-3</v>
      </c>
    </row>
    <row r="260" spans="1:21">
      <c r="A260" s="23" t="s">
        <v>397</v>
      </c>
      <c r="B260" s="209">
        <v>325310</v>
      </c>
      <c r="G260" s="200">
        <f>G$5*US_CO2!L260/SUM(US_CO2!L$8:L$281)</f>
        <v>0</v>
      </c>
      <c r="H260" s="200">
        <f>H$5*US_CO2!N260/SUM(US_CO2!N$8:N$281)</f>
        <v>7.9998957411996328E-3</v>
      </c>
      <c r="I260" s="200">
        <f>I$5*US_CO2!M260/SUM(US_CO2!M$8:M$281)</f>
        <v>3.3989179734266232E-3</v>
      </c>
      <c r="O260" s="200">
        <f>O5</f>
        <v>13.2</v>
      </c>
      <c r="U260" s="200">
        <f>U5</f>
        <v>1.8</v>
      </c>
    </row>
    <row r="261" spans="1:21">
      <c r="A261" s="23" t="s">
        <v>398</v>
      </c>
      <c r="B261" s="209">
        <v>325320</v>
      </c>
      <c r="G261" s="200">
        <f>G$5*US_CO2!L261/SUM(US_CO2!L$8:L$281)</f>
        <v>1.500420117632937E-3</v>
      </c>
      <c r="H261" s="200">
        <f>H$5*US_CO2!N261/SUM(US_CO2!N$8:N$281)</f>
        <v>8.5877475049299596E-4</v>
      </c>
      <c r="I261" s="200">
        <f>I$5*US_CO2!M261/SUM(US_CO2!M$8:M$281)</f>
        <v>3.141550143008842E-4</v>
      </c>
    </row>
    <row r="262" spans="1:21">
      <c r="A262" s="23" t="s">
        <v>399</v>
      </c>
      <c r="B262" s="209">
        <v>325411</v>
      </c>
      <c r="G262" s="200">
        <f>G$5*US_CO2!L262/SUM(US_CO2!L$8:L$281)</f>
        <v>0</v>
      </c>
      <c r="H262" s="200">
        <f>H$5*US_CO2!N262/SUM(US_CO2!N$8:N$281)</f>
        <v>4.1916386631205753E-4</v>
      </c>
      <c r="I262" s="200">
        <f>I$5*US_CO2!M262/SUM(US_CO2!M$8:M$281)</f>
        <v>2.0313233856164296E-4</v>
      </c>
    </row>
    <row r="263" spans="1:21">
      <c r="A263" s="23" t="s">
        <v>400</v>
      </c>
      <c r="B263" s="209">
        <v>325412</v>
      </c>
      <c r="G263" s="200">
        <f>G$5*US_CO2!L263/SUM(US_CO2!L$8:L$281)</f>
        <v>0</v>
      </c>
      <c r="H263" s="200">
        <f>H$5*US_CO2!N263/SUM(US_CO2!N$8:N$281)</f>
        <v>1.0581331747145843E-3</v>
      </c>
      <c r="I263" s="200">
        <f>I$5*US_CO2!M263/SUM(US_CO2!M$8:M$281)</f>
        <v>8.2231886453869914E-4</v>
      </c>
    </row>
    <row r="264" spans="1:21">
      <c r="A264" s="23" t="s">
        <v>401</v>
      </c>
      <c r="B264" s="209">
        <v>325413</v>
      </c>
      <c r="G264" s="200">
        <f>G$5*US_CO2!L264/SUM(US_CO2!L$8:L$281)</f>
        <v>0</v>
      </c>
      <c r="H264" s="200">
        <f>H$5*US_CO2!N264/SUM(US_CO2!N$8:N$281)</f>
        <v>2.606994778282309E-4</v>
      </c>
      <c r="I264" s="200">
        <f>I$5*US_CO2!M264/SUM(US_CO2!M$8:M$281)</f>
        <v>2.6921153303350275E-5</v>
      </c>
    </row>
    <row r="265" spans="1:21">
      <c r="A265" s="23" t="s">
        <v>402</v>
      </c>
      <c r="B265" s="209">
        <v>325414</v>
      </c>
      <c r="G265" s="200">
        <f>G$5*US_CO2!L265/SUM(US_CO2!L$8:L$281)</f>
        <v>0</v>
      </c>
      <c r="H265" s="200">
        <f>H$5*US_CO2!N265/SUM(US_CO2!N$8:N$281)</f>
        <v>6.4919281733696714E-4</v>
      </c>
      <c r="I265" s="200">
        <f>I$5*US_CO2!M265/SUM(US_CO2!M$8:M$281)</f>
        <v>1.8110594040435636E-4</v>
      </c>
    </row>
    <row r="266" spans="1:21">
      <c r="A266" s="23" t="s">
        <v>403</v>
      </c>
      <c r="B266" s="209">
        <v>325510</v>
      </c>
      <c r="G266" s="200">
        <f>G$5*US_CO2!L266/SUM(US_CO2!L$8:L$281)</f>
        <v>1.500420117632937E-3</v>
      </c>
      <c r="H266" s="200">
        <f>H$5*US_CO2!N266/SUM(US_CO2!N$8:N$281)</f>
        <v>2.3156247736507564E-3</v>
      </c>
      <c r="I266" s="200">
        <f>I$5*US_CO2!M266/SUM(US_CO2!M$8:M$281)</f>
        <v>2.7405011885821805E-4</v>
      </c>
    </row>
    <row r="267" spans="1:21">
      <c r="A267" s="23" t="s">
        <v>404</v>
      </c>
      <c r="B267" s="209">
        <v>325520</v>
      </c>
      <c r="G267" s="200">
        <f>G$5*US_CO2!L267/SUM(US_CO2!L$8:L$281)</f>
        <v>1.500420117632937E-3</v>
      </c>
      <c r="H267" s="200">
        <f>H$5*US_CO2!N267/SUM(US_CO2!N$8:N$281)</f>
        <v>4.3807735784077238E-3</v>
      </c>
      <c r="I267" s="200">
        <f>I$5*US_CO2!M267/SUM(US_CO2!M$8:M$281)</f>
        <v>2.4731352189644076E-4</v>
      </c>
    </row>
    <row r="268" spans="1:21">
      <c r="A268" s="23" t="s">
        <v>405</v>
      </c>
      <c r="B268" s="209">
        <v>325610</v>
      </c>
      <c r="G268" s="200">
        <f>G$5*US_CO2!L268/SUM(US_CO2!L$8:L$281)</f>
        <v>7.5021005881646865E-3</v>
      </c>
      <c r="H268" s="200">
        <f>H$5*US_CO2!N268/SUM(US_CO2!N$8:N$281)</f>
        <v>4.2427562077927763E-3</v>
      </c>
      <c r="I268" s="200">
        <f>I$5*US_CO2!M268/SUM(US_CO2!M$8:M$281)</f>
        <v>1.2900408034057585E-3</v>
      </c>
    </row>
    <row r="269" spans="1:21">
      <c r="A269" s="23" t="s">
        <v>406</v>
      </c>
      <c r="B269" s="209">
        <v>325620</v>
      </c>
      <c r="G269" s="200">
        <f>G$5*US_CO2!L269/SUM(US_CO2!L$8:L$281)</f>
        <v>1.500420117632937E-3</v>
      </c>
      <c r="H269" s="200">
        <f>H$5*US_CO2!N269/SUM(US_CO2!N$8:N$281)</f>
        <v>1.2165975631984109E-3</v>
      </c>
      <c r="I269" s="200">
        <f>I$5*US_CO2!M269/SUM(US_CO2!M$8:M$281)</f>
        <v>2.1389277569421901E-4</v>
      </c>
    </row>
    <row r="270" spans="1:21">
      <c r="A270" s="23" t="s">
        <v>407</v>
      </c>
      <c r="B270" s="209">
        <v>325910</v>
      </c>
      <c r="G270" s="200">
        <f>G$5*US_CO2!L270/SUM(US_CO2!L$8:L$281)</f>
        <v>0</v>
      </c>
      <c r="H270" s="200">
        <f>H$5*US_CO2!N270/SUM(US_CO2!N$8:N$281)</f>
        <v>1.461961777624981E-3</v>
      </c>
      <c r="I270" s="200">
        <f>I$5*US_CO2!M270/SUM(US_CO2!M$8:M$281)</f>
        <v>4.6789044683110404E-5</v>
      </c>
    </row>
    <row r="271" spans="1:21">
      <c r="A271" s="23" t="s">
        <v>408</v>
      </c>
      <c r="B271" s="209" t="s">
        <v>409</v>
      </c>
      <c r="G271" s="200">
        <f>G$5*US_CO2!L271/SUM(US_CO2!L$8:L$281)</f>
        <v>9.0025207057976217E-3</v>
      </c>
      <c r="H271" s="200">
        <f>H$5*US_CO2!N271/SUM(US_CO2!N$8:N$281)</f>
        <v>7.93344293312577E-3</v>
      </c>
      <c r="I271" s="200">
        <f>I$5*US_CO2!M271/SUM(US_CO2!M$8:M$281)</f>
        <v>1.9187440172569646E-4</v>
      </c>
    </row>
    <row r="272" spans="1:21">
      <c r="A272" s="23" t="s">
        <v>410</v>
      </c>
      <c r="B272" s="209">
        <v>326110</v>
      </c>
      <c r="G272" s="200">
        <f>G$5*US_CO2!L272/SUM(US_CO2!L$8:L$281)</f>
        <v>0</v>
      </c>
      <c r="H272" s="200">
        <f>H$5*US_CO2!N272/SUM(US_CO2!N$8:N$281)</f>
        <v>3.8338158504151596E-4</v>
      </c>
      <c r="I272" s="200">
        <f>I$5*US_CO2!M272/SUM(US_CO2!M$8:M$281)</f>
        <v>6.8035773623488982E-4</v>
      </c>
    </row>
    <row r="273" spans="1:13">
      <c r="A273" s="23" t="s">
        <v>411</v>
      </c>
      <c r="B273" s="209">
        <v>326120</v>
      </c>
      <c r="G273" s="200">
        <f>G$5*US_CO2!L273/SUM(US_CO2!L$8:L$281)</f>
        <v>0</v>
      </c>
      <c r="H273" s="200">
        <f>H$5*US_CO2!N273/SUM(US_CO2!N$8:N$281)</f>
        <v>9.2011580409963849E-5</v>
      </c>
      <c r="I273" s="200">
        <f>I$5*US_CO2!M273/SUM(US_CO2!M$8:M$281)</f>
        <v>1.4927680288698007E-4</v>
      </c>
    </row>
    <row r="274" spans="1:13">
      <c r="A274" s="23" t="s">
        <v>412</v>
      </c>
      <c r="B274" s="209">
        <v>326130</v>
      </c>
      <c r="G274" s="200">
        <f>G$5*US_CO2!L274/SUM(US_CO2!L$8:L$281)</f>
        <v>0</v>
      </c>
      <c r="H274" s="200">
        <f>H$5*US_CO2!N274/SUM(US_CO2!N$8:N$281)</f>
        <v>6.6452808073862781E-5</v>
      </c>
      <c r="I274" s="200">
        <f>I$5*US_CO2!M274/SUM(US_CO2!M$8:M$281)</f>
        <v>1.148283099130616E-4</v>
      </c>
    </row>
    <row r="275" spans="1:13">
      <c r="A275" s="23" t="s">
        <v>413</v>
      </c>
      <c r="B275" s="209">
        <v>326140</v>
      </c>
      <c r="G275" s="200">
        <f>G$5*US_CO2!L275/SUM(US_CO2!L$8:L$281)</f>
        <v>0</v>
      </c>
      <c r="H275" s="200">
        <f>H$5*US_CO2!N275/SUM(US_CO2!N$8:N$281)</f>
        <v>2.9648175909877242E-4</v>
      </c>
      <c r="I275" s="200">
        <f>I$5*US_CO2!M275/SUM(US_CO2!M$8:M$281)</f>
        <v>3.3013139100005211E-4</v>
      </c>
    </row>
    <row r="276" spans="1:13">
      <c r="A276" s="23" t="s">
        <v>414</v>
      </c>
      <c r="B276" s="209">
        <v>326150</v>
      </c>
      <c r="G276" s="200">
        <f>G$5*US_CO2!L276/SUM(US_CO2!L$8:L$281)</f>
        <v>0</v>
      </c>
      <c r="H276" s="200">
        <f>H$5*US_CO2!N276/SUM(US_CO2!N$8:N$281)</f>
        <v>1.9169079252075798E-3</v>
      </c>
      <c r="I276" s="200">
        <f>I$5*US_CO2!M276/SUM(US_CO2!M$8:M$281)</f>
        <v>1.3205255640002085E-4</v>
      </c>
    </row>
    <row r="277" spans="1:13">
      <c r="A277" s="23" t="s">
        <v>415</v>
      </c>
      <c r="B277" s="209">
        <v>326160</v>
      </c>
      <c r="G277" s="200">
        <f>G$5*US_CO2!L277/SUM(US_CO2!L$8:L$281)</f>
        <v>0</v>
      </c>
      <c r="H277" s="200">
        <f>H$5*US_CO2!N277/SUM(US_CO2!N$8:N$281)</f>
        <v>4.0894035737761707E-5</v>
      </c>
      <c r="I277" s="200">
        <f>I$5*US_CO2!M277/SUM(US_CO2!M$8:M$281)</f>
        <v>6.8896985947836949E-5</v>
      </c>
    </row>
    <row r="278" spans="1:13">
      <c r="A278" s="23" t="s">
        <v>416</v>
      </c>
      <c r="B278" s="209">
        <v>326190</v>
      </c>
      <c r="G278" s="200">
        <f>G$5*US_CO2!L278/SUM(US_CO2!L$8:L$281)</f>
        <v>0</v>
      </c>
      <c r="H278" s="200">
        <f>H$5*US_CO2!N278/SUM(US_CO2!N$8:N$281)</f>
        <v>5.9296351819754483E-4</v>
      </c>
      <c r="I278" s="200">
        <f>I$5*US_CO2!M278/SUM(US_CO2!M$8:M$281)</f>
        <v>9.4446284903493174E-4</v>
      </c>
    </row>
    <row r="279" spans="1:13">
      <c r="A279" s="23" t="s">
        <v>417</v>
      </c>
      <c r="B279" s="209">
        <v>326210</v>
      </c>
      <c r="G279" s="200">
        <f>G$5*US_CO2!L279/SUM(US_CO2!L$8:L$281)</f>
        <v>0</v>
      </c>
      <c r="H279" s="200">
        <f>H$5*US_CO2!N279/SUM(US_CO2!N$8:N$281)</f>
        <v>3.1692877696765326E-4</v>
      </c>
      <c r="I279" s="200">
        <f>I$5*US_CO2!M279/SUM(US_CO2!M$8:M$281)</f>
        <v>5.8849508830444077E-4</v>
      </c>
    </row>
    <row r="280" spans="1:13">
      <c r="A280" s="23" t="s">
        <v>418</v>
      </c>
      <c r="B280" s="209">
        <v>326220</v>
      </c>
      <c r="G280" s="200">
        <f>G$5*US_CO2!L280/SUM(US_CO2!L$8:L$281)</f>
        <v>0</v>
      </c>
      <c r="H280" s="200">
        <f>H$5*US_CO2!N280/SUM(US_CO2!N$8:N$281)</f>
        <v>4.6005790204981924E-5</v>
      </c>
      <c r="I280" s="200">
        <f>I$5*US_CO2!M280/SUM(US_CO2!M$8:M$281)</f>
        <v>8.6121232434796193E-5</v>
      </c>
    </row>
    <row r="281" spans="1:13">
      <c r="A281" s="23" t="s">
        <v>419</v>
      </c>
      <c r="B281" s="209">
        <v>326290</v>
      </c>
      <c r="G281" s="200">
        <f>G$5*US_CO2!L281/SUM(US_CO2!L$8:L$281)</f>
        <v>0</v>
      </c>
      <c r="H281" s="200">
        <f>H$5*US_CO2!N281/SUM(US_CO2!N$8:N$281)</f>
        <v>1.6868789741826702E-4</v>
      </c>
      <c r="I281" s="200">
        <f>I$5*US_CO2!M281/SUM(US_CO2!M$8:M$281)</f>
        <v>3.0429502126961319E-4</v>
      </c>
    </row>
    <row r="282" spans="1:13">
      <c r="A282" s="23" t="s">
        <v>420</v>
      </c>
      <c r="B282" s="209">
        <v>420000</v>
      </c>
      <c r="J282" s="200">
        <f>J$5*Source_BEAu!II281/SUM(Source_BEAu!II$281:II$285,Source_BEAu!II$294:II$389,Source_BEAu!II$391:II$393,Source_BEAu!II$395)</f>
        <v>3.4342630521564431E-3</v>
      </c>
      <c r="K282" s="200">
        <f>K$5*Source_BEAu!Y281/SUM(Source_BEAu!Y$281:Y$285,Source_BEAu!Y$294:Y$389,Source_BEAu!Y$391:Y$393,Source_BEAu!Y$395)</f>
        <v>1.9317287144303228E-3</v>
      </c>
    </row>
    <row r="283" spans="1:13">
      <c r="A283" s="23" t="s">
        <v>421</v>
      </c>
      <c r="B283" s="209">
        <v>441000</v>
      </c>
      <c r="J283" s="200">
        <f>J$5*Source_BEAu!II282/SUM(Source_BEAu!II$281:II$285,Source_BEAu!II$294:II$389,Source_BEAu!II$391:II$393,Source_BEAu!II$395)</f>
        <v>3.1896574216609702E-4</v>
      </c>
      <c r="K283" s="200">
        <f>K$5*Source_BEAu!Y282/SUM(Source_BEAu!Y$281:Y$285,Source_BEAu!Y$294:Y$389,Source_BEAu!Y$391:Y$393,Source_BEAu!Y$395)</f>
        <v>5.8767292767967615E-4</v>
      </c>
    </row>
    <row r="284" spans="1:13">
      <c r="A284" s="23" t="s">
        <v>422</v>
      </c>
      <c r="B284" s="209">
        <v>445000</v>
      </c>
      <c r="J284" s="200">
        <f>J$5*Source_BEAu!II283/SUM(Source_BEAu!II$281:II$285,Source_BEAu!II$294:II$389,Source_BEAu!II$391:II$393,Source_BEAu!II$395)</f>
        <v>4.5007436011167064E-4</v>
      </c>
      <c r="K284" s="200">
        <f>K$5*Source_BEAu!Y283/SUM(Source_BEAu!Y$281:Y$285,Source_BEAu!Y$294:Y$389,Source_BEAu!Y$391:Y$393,Source_BEAu!Y$395)</f>
        <v>5.2018895512315829E-4</v>
      </c>
    </row>
    <row r="285" spans="1:13">
      <c r="A285" s="23" t="s">
        <v>423</v>
      </c>
      <c r="B285" s="209">
        <v>452000</v>
      </c>
      <c r="J285" s="200">
        <f>J$5*Source_BEAu!II284/SUM(Source_BEAu!II$281:II$285,Source_BEAu!II$294:II$389,Source_BEAu!II$391:II$393,Source_BEAu!II$395)</f>
        <v>2.609126725285047E-4</v>
      </c>
      <c r="K285" s="200">
        <f>K$5*Source_BEAu!Y284/SUM(Source_BEAu!Y$281:Y$285,Source_BEAu!Y$294:Y$389,Source_BEAu!Y$391:Y$393,Source_BEAu!Y$395)</f>
        <v>5.8486109548982123E-4</v>
      </c>
    </row>
    <row r="286" spans="1:13">
      <c r="A286" s="23" t="s">
        <v>424</v>
      </c>
      <c r="B286" s="209" t="s">
        <v>425</v>
      </c>
      <c r="J286" s="200">
        <f>J$5*Source_BEAu!II285/SUM(Source_BEAu!II$281:II$285,Source_BEAu!II$294:II$389,Source_BEAu!II$391:II$393,Source_BEAu!II$395)</f>
        <v>1.2856471938842071E-3</v>
      </c>
      <c r="K286" s="200">
        <f>K$5*Source_BEAu!Y285/SUM(Source_BEAu!Y$281:Y$285,Source_BEAu!Y$294:Y$389,Source_BEAu!Y$391:Y$393,Source_BEAu!Y$395)</f>
        <v>1.7573951186593184E-3</v>
      </c>
    </row>
    <row r="287" spans="1:13">
      <c r="A287" s="23" t="s">
        <v>426</v>
      </c>
      <c r="B287" s="209">
        <v>481000</v>
      </c>
      <c r="M287" s="200">
        <f>Source_EPA_2007!BS18</f>
        <v>1.7</v>
      </c>
    </row>
    <row r="288" spans="1:13">
      <c r="A288" s="23" t="s">
        <v>427</v>
      </c>
      <c r="B288" s="209">
        <v>482000</v>
      </c>
      <c r="M288" s="200">
        <f>Source_EPA_2007!BS17</f>
        <v>0.3</v>
      </c>
    </row>
    <row r="289" spans="1:13">
      <c r="A289" s="23" t="s">
        <v>428</v>
      </c>
      <c r="B289" s="209">
        <v>483000</v>
      </c>
      <c r="M289" s="200">
        <f>Source_EPA_2007!BS16</f>
        <v>0.7</v>
      </c>
    </row>
    <row r="290" spans="1:13">
      <c r="A290" s="23" t="s">
        <v>429</v>
      </c>
      <c r="B290" s="209">
        <v>484000</v>
      </c>
      <c r="M290" s="200">
        <f>SUM(Source_EPA_2007!BS8,Source_EPA_2007!BS13)</f>
        <v>1.5</v>
      </c>
    </row>
    <row r="291" spans="1:13">
      <c r="A291" s="23" t="s">
        <v>430</v>
      </c>
      <c r="B291" s="209">
        <v>485000</v>
      </c>
    </row>
    <row r="292" spans="1:13">
      <c r="A292" s="23" t="s">
        <v>431</v>
      </c>
      <c r="B292" s="209">
        <v>486000</v>
      </c>
    </row>
    <row r="293" spans="1:13">
      <c r="A293" s="23" t="s">
        <v>432</v>
      </c>
      <c r="B293" s="209" t="s">
        <v>433</v>
      </c>
    </row>
    <row r="294" spans="1:13">
      <c r="A294" s="23" t="s">
        <v>434</v>
      </c>
      <c r="B294" s="209">
        <v>492000</v>
      </c>
    </row>
    <row r="295" spans="1:13">
      <c r="A295" s="23" t="s">
        <v>435</v>
      </c>
      <c r="B295" s="209">
        <v>493000</v>
      </c>
      <c r="J295" s="200">
        <f>J$5*Source_BEAu!II294/SUM(Source_BEAu!II$281:II$285,Source_BEAu!II$294:II$389,Source_BEAu!II$391:II$393,Source_BEAu!II$395)</f>
        <v>5.6291909098024899E-4</v>
      </c>
      <c r="K295" s="200">
        <f>K$5*Source_BEAu!Y294/SUM(Source_BEAu!Y$281:Y$285,Source_BEAu!Y$294:Y$389,Source_BEAu!Y$391:Y$393,Source_BEAu!Y$395)</f>
        <v>3.6272635249128335E-4</v>
      </c>
    </row>
    <row r="296" spans="1:13">
      <c r="A296" s="23" t="s">
        <v>436</v>
      </c>
      <c r="B296" s="209">
        <v>511110</v>
      </c>
      <c r="J296" s="200">
        <f>J$5*Source_BEAu!II295/SUM(Source_BEAu!II$281:II$285,Source_BEAu!II$294:II$389,Source_BEAu!II$391:II$393,Source_BEAu!II$395)</f>
        <v>6.2619041406841136E-5</v>
      </c>
      <c r="K296" s="200">
        <f>K$5*Source_BEAu!Y295/SUM(Source_BEAu!Y$281:Y$285,Source_BEAu!Y$294:Y$389,Source_BEAu!Y$391:Y$393,Source_BEAu!Y$395)</f>
        <v>1.3496794511303568E-4</v>
      </c>
    </row>
    <row r="297" spans="1:13">
      <c r="A297" s="23" t="s">
        <v>437</v>
      </c>
      <c r="B297" s="209">
        <v>511120</v>
      </c>
      <c r="J297" s="200">
        <f>J$5*Source_BEAu!II296/SUM(Source_BEAu!II$281:II$285,Source_BEAu!II$294:II$389,Source_BEAu!II$391:II$393,Source_BEAu!II$395)</f>
        <v>4.3702872648524543E-5</v>
      </c>
      <c r="K297" s="200">
        <f>K$5*Source_BEAu!Y296/SUM(Source_BEAu!Y$281:Y$285,Source_BEAu!Y$294:Y$389,Source_BEAu!Y$391:Y$393,Source_BEAu!Y$395)</f>
        <v>5.6236643797098192E-6</v>
      </c>
    </row>
    <row r="298" spans="1:13">
      <c r="A298" s="23" t="s">
        <v>438</v>
      </c>
      <c r="B298" s="209">
        <v>511130</v>
      </c>
      <c r="J298" s="200">
        <f>J$5*Source_BEAu!II297/SUM(Source_BEAu!II$281:II$285,Source_BEAu!II$294:II$389,Source_BEAu!II$391:II$393,Source_BEAu!II$395)</f>
        <v>9.1319435384976665E-6</v>
      </c>
      <c r="K298" s="200">
        <f>K$5*Source_BEAu!Y297/SUM(Source_BEAu!Y$281:Y$285,Source_BEAu!Y$294:Y$389,Source_BEAu!Y$391:Y$393,Source_BEAu!Y$395)</f>
        <v>1.1247328759419638E-5</v>
      </c>
    </row>
    <row r="299" spans="1:13">
      <c r="A299" s="23" t="s">
        <v>439</v>
      </c>
      <c r="B299" s="209" t="s">
        <v>440</v>
      </c>
      <c r="J299" s="200">
        <f>J$5*Source_BEAu!II298/SUM(Source_BEAu!II$281:II$285,Source_BEAu!II$294:II$389,Source_BEAu!II$391:II$393,Source_BEAu!II$395)</f>
        <v>1.2393351945103975E-5</v>
      </c>
      <c r="K299" s="200">
        <f>K$5*Source_BEAu!Y298/SUM(Source_BEAu!Y$281:Y$285,Source_BEAu!Y$294:Y$389,Source_BEAu!Y$391:Y$393,Source_BEAu!Y$395)</f>
        <v>5.6236643797098192E-6</v>
      </c>
    </row>
    <row r="300" spans="1:13">
      <c r="A300" s="23" t="s">
        <v>441</v>
      </c>
      <c r="B300" s="209">
        <v>511200</v>
      </c>
      <c r="J300" s="200">
        <f>J$5*Source_BEAu!II299/SUM(Source_BEAu!II$281:II$285,Source_BEAu!II$294:II$389,Source_BEAu!II$391:II$393,Source_BEAu!II$395)</f>
        <v>6.1966759725519863E-5</v>
      </c>
      <c r="K300" s="200">
        <f>K$5*Source_BEAu!Y299/SUM(Source_BEAu!Y$281:Y$285,Source_BEAu!Y$294:Y$389,Source_BEAu!Y$391:Y$393,Source_BEAu!Y$395)</f>
        <v>8.4354965695647301E-6</v>
      </c>
    </row>
    <row r="301" spans="1:13">
      <c r="A301" s="23" t="s">
        <v>442</v>
      </c>
      <c r="B301" s="209">
        <v>512100</v>
      </c>
      <c r="J301" s="200">
        <f>J$5*Source_BEAu!II300/SUM(Source_BEAu!II$281:II$285,Source_BEAu!II$294:II$389,Source_BEAu!II$391:II$393,Source_BEAu!II$395)</f>
        <v>3.3266365747384354E-5</v>
      </c>
      <c r="K301" s="200">
        <f>K$5*Source_BEAu!Y300/SUM(Source_BEAu!Y$281:Y$285,Source_BEAu!Y$294:Y$389,Source_BEAu!Y$391:Y$393,Source_BEAu!Y$395)</f>
        <v>6.1860308176808014E-5</v>
      </c>
    </row>
    <row r="302" spans="1:13">
      <c r="A302" s="23" t="s">
        <v>443</v>
      </c>
      <c r="B302" s="209">
        <v>512200</v>
      </c>
      <c r="J302" s="200">
        <f>J$5*Source_BEAu!II301/SUM(Source_BEAu!II$281:II$285,Source_BEAu!II$294:II$389,Source_BEAu!II$391:II$393,Source_BEAu!II$395)</f>
        <v>1.5654760351710284E-5</v>
      </c>
      <c r="K302" s="200">
        <f>K$5*Source_BEAu!Y301/SUM(Source_BEAu!Y$281:Y$285,Source_BEAu!Y$294:Y$389,Source_BEAu!Y$391:Y$393,Source_BEAu!Y$395)</f>
        <v>1.687099313912946E-5</v>
      </c>
    </row>
    <row r="303" spans="1:13">
      <c r="A303" s="23" t="s">
        <v>444</v>
      </c>
      <c r="B303" s="209">
        <v>515100</v>
      </c>
      <c r="J303" s="200">
        <f>J$5*Source_BEAu!II302/SUM(Source_BEAu!II$281:II$285,Source_BEAu!II$294:II$389,Source_BEAu!II$391:II$393,Source_BEAu!II$395)</f>
        <v>3.0657239022099302E-5</v>
      </c>
      <c r="K303" s="200">
        <f>K$5*Source_BEAu!Y302/SUM(Source_BEAu!Y$281:Y$285,Source_BEAu!Y$294:Y$389,Source_BEAu!Y$391:Y$393,Source_BEAu!Y$395)</f>
        <v>6.7483972556517841E-5</v>
      </c>
    </row>
    <row r="304" spans="1:13">
      <c r="A304" s="23" t="s">
        <v>445</v>
      </c>
      <c r="B304" s="209">
        <v>515200</v>
      </c>
      <c r="J304" s="200">
        <f>J$5*Source_BEAu!II303/SUM(Source_BEAu!II$281:II$285,Source_BEAu!II$294:II$389,Source_BEAu!II$391:II$393,Source_BEAu!II$395)</f>
        <v>5.8705351318913561E-6</v>
      </c>
      <c r="K304" s="200">
        <f>K$5*Source_BEAu!Y303/SUM(Source_BEAu!Y$281:Y$285,Source_BEAu!Y$294:Y$389,Source_BEAu!Y$391:Y$393,Source_BEAu!Y$395)</f>
        <v>2.8118321898549096E-6</v>
      </c>
    </row>
    <row r="305" spans="1:11">
      <c r="A305" s="23" t="s">
        <v>446</v>
      </c>
      <c r="B305" s="209">
        <v>517110</v>
      </c>
      <c r="J305" s="200">
        <f>J$5*Source_BEAu!II304/SUM(Source_BEAu!II$281:II$285,Source_BEAu!II$294:II$389,Source_BEAu!II$391:II$393,Source_BEAu!II$395)</f>
        <v>1.0045137892347432E-4</v>
      </c>
      <c r="K305" s="200">
        <f>K$5*Source_BEAu!Y304/SUM(Source_BEAu!Y$281:Y$285,Source_BEAu!Y$294:Y$389,Source_BEAu!Y$391:Y$393,Source_BEAu!Y$395)</f>
        <v>1.6027443482172986E-4</v>
      </c>
    </row>
    <row r="306" spans="1:11">
      <c r="A306" s="23" t="s">
        <v>447</v>
      </c>
      <c r="B306" s="209">
        <v>517210</v>
      </c>
      <c r="J306" s="200">
        <f>J$5*Source_BEAu!II305/SUM(Source_BEAu!II$281:II$285,Source_BEAu!II$294:II$389,Source_BEAu!II$391:II$393,Source_BEAu!II$395)</f>
        <v>6.5880449813447448E-5</v>
      </c>
      <c r="K306" s="200">
        <f>K$5*Source_BEAu!Y305/SUM(Source_BEAu!Y$281:Y$285,Source_BEAu!Y$294:Y$389,Source_BEAu!Y$391:Y$393,Source_BEAu!Y$395)</f>
        <v>9.2790462265212014E-5</v>
      </c>
    </row>
    <row r="307" spans="1:11">
      <c r="A307" s="23" t="s">
        <v>448</v>
      </c>
      <c r="B307" s="209" t="s">
        <v>449</v>
      </c>
      <c r="J307" s="200">
        <f>J$5*Source_BEAu!II306/SUM(Source_BEAu!II$281:II$285,Source_BEAu!II$294:II$389,Source_BEAu!II$391:II$393,Source_BEAu!II$395)</f>
        <v>1.5002478670389023E-5</v>
      </c>
      <c r="K307" s="200">
        <f>K$5*Source_BEAu!Y306/SUM(Source_BEAu!Y$281:Y$285,Source_BEAu!Y$294:Y$389,Source_BEAu!Y$391:Y$393,Source_BEAu!Y$395)</f>
        <v>8.4354965695647301E-6</v>
      </c>
    </row>
    <row r="308" spans="1:11">
      <c r="A308" s="23" t="s">
        <v>450</v>
      </c>
      <c r="B308" s="209">
        <v>518200</v>
      </c>
      <c r="J308" s="200">
        <f>J$5*Source_BEAu!II307/SUM(Source_BEAu!II$281:II$285,Source_BEAu!II$294:II$389,Source_BEAu!II$391:II$393,Source_BEAu!II$395)</f>
        <v>8.4796618571764034E-5</v>
      </c>
      <c r="K308" s="200">
        <f>K$5*Source_BEAu!Y307/SUM(Source_BEAu!Y$281:Y$285,Source_BEAu!Y$294:Y$389,Source_BEAu!Y$391:Y$393,Source_BEAu!Y$395)</f>
        <v>1.1247328759419638E-5</v>
      </c>
    </row>
    <row r="309" spans="1:11">
      <c r="A309" s="23" t="s">
        <v>451</v>
      </c>
      <c r="B309" s="209" t="s">
        <v>452</v>
      </c>
      <c r="J309" s="200">
        <f>J$5*Source_BEAu!II308/SUM(Source_BEAu!II$281:II$285,Source_BEAu!II$294:II$389,Source_BEAu!II$391:II$393,Source_BEAu!II$395)</f>
        <v>5.2182534505700947E-6</v>
      </c>
      <c r="K309" s="200">
        <f>K$5*Source_BEAu!Y308/SUM(Source_BEAu!Y$281:Y$285,Source_BEAu!Y$294:Y$389,Source_BEAu!Y$391:Y$393,Source_BEAu!Y$395)</f>
        <v>1.1247328759419638E-5</v>
      </c>
    </row>
    <row r="310" spans="1:11">
      <c r="A310" s="23" t="s">
        <v>453</v>
      </c>
      <c r="B310" s="209">
        <v>519130</v>
      </c>
      <c r="J310" s="200">
        <f>J$5*Source_BEAu!II309/SUM(Source_BEAu!II$281:II$285,Source_BEAu!II$294:II$389,Source_BEAu!II$391:II$393,Source_BEAu!II$395)</f>
        <v>1.1088788582461451E-5</v>
      </c>
      <c r="K310" s="200">
        <f>K$5*Source_BEAu!Y309/SUM(Source_BEAu!Y$281:Y$285,Source_BEAu!Y$294:Y$389,Source_BEAu!Y$391:Y$393,Source_BEAu!Y$395)</f>
        <v>5.6236643797098192E-6</v>
      </c>
    </row>
    <row r="311" spans="1:11">
      <c r="A311" s="23" t="s">
        <v>454</v>
      </c>
      <c r="B311" s="209" t="s">
        <v>455</v>
      </c>
      <c r="J311" s="200">
        <f>J$5*Source_BEAu!II310/SUM(Source_BEAu!II$281:II$285,Source_BEAu!II$294:II$389,Source_BEAu!II$391:II$393,Source_BEAu!II$395)</f>
        <v>5.5835311921100016E-4</v>
      </c>
      <c r="K311" s="200">
        <f>K$5*Source_BEAu!Y310/SUM(Source_BEAu!Y$281:Y$285,Source_BEAu!Y$294:Y$389,Source_BEAu!Y$391:Y$393,Source_BEAu!Y$395)</f>
        <v>8.857271398042965E-4</v>
      </c>
    </row>
    <row r="312" spans="1:11">
      <c r="A312" s="23" t="s">
        <v>456</v>
      </c>
      <c r="B312" s="209" t="s">
        <v>457</v>
      </c>
      <c r="J312" s="200">
        <f>J$5*Source_BEAu!II311/SUM(Source_BEAu!II$281:II$285,Source_BEAu!II$294:II$389,Source_BEAu!II$391:II$393,Source_BEAu!II$395)</f>
        <v>7.0120280742035643E-4</v>
      </c>
      <c r="K312" s="200">
        <f>K$5*Source_BEAu!Y311/SUM(Source_BEAu!Y$281:Y$285,Source_BEAu!Y$294:Y$389,Source_BEAu!Y$391:Y$393,Source_BEAu!Y$395)</f>
        <v>1.0741198965245754E-3</v>
      </c>
    </row>
    <row r="313" spans="1:11">
      <c r="A313" s="23" t="s">
        <v>458</v>
      </c>
      <c r="B313" s="209" t="s">
        <v>459</v>
      </c>
      <c r="J313" s="200">
        <f>J$5*Source_BEAu!II312/SUM(Source_BEAu!II$281:II$285,Source_BEAu!II$294:II$389,Source_BEAu!II$391:II$393,Source_BEAu!II$395)</f>
        <v>1.3371774467085866E-4</v>
      </c>
      <c r="K313" s="200">
        <f>K$5*Source_BEAu!Y312/SUM(Source_BEAu!Y$281:Y$285,Source_BEAu!Y$294:Y$389,Source_BEAu!Y$391:Y$393,Source_BEAu!Y$395)</f>
        <v>3.374198627825892E-5</v>
      </c>
    </row>
    <row r="314" spans="1:11">
      <c r="A314" s="23" t="s">
        <v>460</v>
      </c>
      <c r="B314" s="209">
        <v>523900</v>
      </c>
      <c r="J314" s="200">
        <f>J$5*Source_BEAu!II313/SUM(Source_BEAu!II$281:II$285,Source_BEAu!II$294:II$389,Source_BEAu!II$391:II$393,Source_BEAu!II$395)</f>
        <v>3.7180055835311919E-5</v>
      </c>
      <c r="K314" s="200">
        <f>K$5*Source_BEAu!Y313/SUM(Source_BEAu!Y$281:Y$285,Source_BEAu!Y$294:Y$389,Source_BEAu!Y$391:Y$393,Source_BEAu!Y$395)</f>
        <v>7.3107636936227654E-5</v>
      </c>
    </row>
    <row r="315" spans="1:11">
      <c r="A315" s="23" t="s">
        <v>461</v>
      </c>
      <c r="B315" s="209">
        <v>524100</v>
      </c>
      <c r="J315" s="200">
        <f>J$5*Source_BEAu!II314/SUM(Source_BEAu!II$281:II$285,Source_BEAu!II$294:II$389,Source_BEAu!II$391:II$393,Source_BEAu!II$395)</f>
        <v>1.1088788582461451E-5</v>
      </c>
      <c r="K315" s="200">
        <f>K$5*Source_BEAu!Y314/SUM(Source_BEAu!Y$281:Y$285,Source_BEAu!Y$294:Y$389,Source_BEAu!Y$391:Y$393,Source_BEAu!Y$395)</f>
        <v>6.7483972556517841E-5</v>
      </c>
    </row>
    <row r="316" spans="1:11">
      <c r="A316" s="23" t="s">
        <v>462</v>
      </c>
      <c r="B316" s="209">
        <v>524200</v>
      </c>
      <c r="J316" s="200">
        <f>J$5*Source_BEAu!II315/SUM(Source_BEAu!II$281:II$285,Source_BEAu!II$294:II$389,Source_BEAu!II$391:II$393,Source_BEAu!II$395)</f>
        <v>2.7395830615492996E-5</v>
      </c>
      <c r="K316" s="200">
        <f>K$5*Source_BEAu!Y315/SUM(Source_BEAu!Y$281:Y$285,Source_BEAu!Y$294:Y$389,Source_BEAu!Y$391:Y$393,Source_BEAu!Y$395)</f>
        <v>5.3424811607243281E-5</v>
      </c>
    </row>
    <row r="317" spans="1:11">
      <c r="A317" s="23" t="s">
        <v>463</v>
      </c>
      <c r="B317" s="209">
        <v>525000</v>
      </c>
      <c r="J317" s="200">
        <f>J$5*Source_BEAu!II316/SUM(Source_BEAu!II$281:II$285,Source_BEAu!II$294:II$389,Source_BEAu!II$391:II$393,Source_BEAu!II$395)</f>
        <v>7.1750984945338797E-6</v>
      </c>
      <c r="K317" s="200">
        <f>K$5*Source_BEAu!Y316/SUM(Source_BEAu!Y$281:Y$285,Source_BEAu!Y$294:Y$389,Source_BEAu!Y$391:Y$393,Source_BEAu!Y$395)</f>
        <v>0</v>
      </c>
    </row>
    <row r="318" spans="1:11">
      <c r="A318" s="23" t="s">
        <v>464</v>
      </c>
      <c r="B318" s="209" t="s">
        <v>465</v>
      </c>
      <c r="J318" s="200">
        <f>J$5*Source_BEAu!II317/SUM(Source_BEAu!II$281:II$285,Source_BEAu!II$294:II$389,Source_BEAu!II$391:II$393,Source_BEAu!II$395)</f>
        <v>4.3898557152920913E-4</v>
      </c>
      <c r="K318" s="200">
        <f>K$5*Source_BEAu!Y317/SUM(Source_BEAu!Y$281:Y$285,Source_BEAu!Y$294:Y$389,Source_BEAu!Y$391:Y$393,Source_BEAu!Y$395)</f>
        <v>0</v>
      </c>
    </row>
    <row r="319" spans="1:11">
      <c r="A319" s="23" t="s">
        <v>466</v>
      </c>
      <c r="B319" s="209" t="s">
        <v>467</v>
      </c>
      <c r="J319" s="200">
        <f>J$5*Source_BEAu!II318/SUM(Source_BEAu!II$281:II$285,Source_BEAu!II$294:II$389,Source_BEAu!II$391:II$393,Source_BEAu!II$395)</f>
        <v>1.3182612779502703E-3</v>
      </c>
      <c r="K319" s="200">
        <f>K$5*Source_BEAu!Y318/SUM(Source_BEAu!Y$281:Y$285,Source_BEAu!Y$294:Y$389,Source_BEAu!Y$391:Y$393,Source_BEAu!Y$395)</f>
        <v>1.8476549319536611E-2</v>
      </c>
    </row>
    <row r="320" spans="1:11">
      <c r="A320" s="23" t="s">
        <v>468</v>
      </c>
      <c r="B320" s="209">
        <v>532100</v>
      </c>
      <c r="J320" s="200">
        <f>J$5*Source_BEAu!II319/SUM(Source_BEAu!II$281:II$285,Source_BEAu!II$294:II$389,Source_BEAu!II$391:II$393,Source_BEAu!II$395)</f>
        <v>6.1118793539802229E-4</v>
      </c>
      <c r="K320" s="200">
        <f>K$5*Source_BEAu!Y319/SUM(Source_BEAu!Y$281:Y$285,Source_BEAu!Y$294:Y$389,Source_BEAu!Y$391:Y$393,Source_BEAu!Y$395)</f>
        <v>1.4059160949274547E-3</v>
      </c>
    </row>
    <row r="321" spans="1:11">
      <c r="A321" s="23" t="s">
        <v>469</v>
      </c>
      <c r="B321" s="209" t="s">
        <v>470</v>
      </c>
      <c r="J321" s="200">
        <f>J$5*Source_BEAu!II320/SUM(Source_BEAu!II$281:II$285,Source_BEAu!II$294:II$389,Source_BEAu!II$391:II$393,Source_BEAu!II$395)</f>
        <v>9.0014872022334125E-5</v>
      </c>
      <c r="K321" s="200">
        <f>K$5*Source_BEAu!Y320/SUM(Source_BEAu!Y$281:Y$285,Source_BEAu!Y$294:Y$389,Source_BEAu!Y$391:Y$393,Source_BEAu!Y$395)</f>
        <v>1.6027443482172986E-4</v>
      </c>
    </row>
    <row r="322" spans="1:11">
      <c r="A322" s="23" t="s">
        <v>471</v>
      </c>
      <c r="B322" s="209">
        <v>532400</v>
      </c>
      <c r="J322" s="200">
        <f>J$5*Source_BEAu!II321/SUM(Source_BEAu!II$281:II$285,Source_BEAu!II$294:II$389,Source_BEAu!II$391:II$393,Source_BEAu!II$395)</f>
        <v>8.3492055209121515E-5</v>
      </c>
      <c r="K322" s="200">
        <f>K$5*Source_BEAu!Y321/SUM(Source_BEAu!Y$281:Y$285,Source_BEAu!Y$294:Y$389,Source_BEAu!Y$391:Y$393,Source_BEAu!Y$395)</f>
        <v>6.7483972556517841E-5</v>
      </c>
    </row>
    <row r="323" spans="1:11">
      <c r="A323" s="23" t="s">
        <v>472</v>
      </c>
      <c r="B323" s="209">
        <v>533000</v>
      </c>
      <c r="J323" s="200">
        <f>J$5*Source_BEAu!II322/SUM(Source_BEAu!II$281:II$285,Source_BEAu!II$294:II$389,Source_BEAu!II$391:II$393,Source_BEAu!II$395)</f>
        <v>1.8916168758316593E-5</v>
      </c>
      <c r="K323" s="200">
        <f>K$5*Source_BEAu!Y322/SUM(Source_BEAu!Y$281:Y$285,Source_BEAu!Y$294:Y$389,Source_BEAu!Y$391:Y$393,Source_BEAu!Y$395)</f>
        <v>9.8414126644921828E-5</v>
      </c>
    </row>
    <row r="324" spans="1:11">
      <c r="A324" s="23" t="s">
        <v>473</v>
      </c>
      <c r="B324" s="209">
        <v>541100</v>
      </c>
      <c r="J324" s="200">
        <f>J$5*Source_BEAu!II323/SUM(Source_BEAu!II$281:II$285,Source_BEAu!II$294:II$389,Source_BEAu!II$391:II$393,Source_BEAu!II$395)</f>
        <v>9.0667153703655385E-5</v>
      </c>
      <c r="K324" s="200">
        <f>K$5*Source_BEAu!Y323/SUM(Source_BEAu!Y$281:Y$285,Source_BEAu!Y$294:Y$389,Source_BEAu!Y$391:Y$393,Source_BEAu!Y$395)</f>
        <v>1.2934428073332584E-4</v>
      </c>
    </row>
    <row r="325" spans="1:11">
      <c r="A325" s="23" t="s">
        <v>474</v>
      </c>
      <c r="B325" s="209">
        <v>541511</v>
      </c>
      <c r="J325" s="200">
        <f>J$5*Source_BEAu!II324/SUM(Source_BEAu!II$281:II$285,Source_BEAu!II$294:II$389,Source_BEAu!II$391:II$393,Source_BEAu!II$395)</f>
        <v>3.1961802384741828E-5</v>
      </c>
      <c r="K325" s="200">
        <f>K$5*Source_BEAu!Y324/SUM(Source_BEAu!Y$281:Y$285,Source_BEAu!Y$294:Y$389,Source_BEAu!Y$391:Y$393,Source_BEAu!Y$395)</f>
        <v>3.0930154088404007E-5</v>
      </c>
    </row>
    <row r="326" spans="1:11">
      <c r="A326" s="23" t="s">
        <v>475</v>
      </c>
      <c r="B326" s="209">
        <v>541512</v>
      </c>
      <c r="J326" s="200">
        <f>J$5*Source_BEAu!II325/SUM(Source_BEAu!II$281:II$285,Source_BEAu!II$294:II$389,Source_BEAu!II$391:II$393,Source_BEAu!II$395)</f>
        <v>1.2719492785764604E-4</v>
      </c>
      <c r="K326" s="200">
        <f>K$5*Source_BEAu!Y325/SUM(Source_BEAu!Y$281:Y$285,Source_BEAu!Y$294:Y$389,Source_BEAu!Y$391:Y$393,Source_BEAu!Y$395)</f>
        <v>8.4354965695647301E-6</v>
      </c>
    </row>
    <row r="327" spans="1:11">
      <c r="A327" s="23" t="s">
        <v>476</v>
      </c>
      <c r="B327" s="209" t="s">
        <v>477</v>
      </c>
      <c r="J327" s="200">
        <f>J$5*Source_BEAu!II326/SUM(Source_BEAu!II$281:II$285,Source_BEAu!II$294:II$389,Source_BEAu!II$391:II$393,Source_BEAu!II$395)</f>
        <v>4.4355154329845803E-5</v>
      </c>
      <c r="K327" s="200">
        <f>K$5*Source_BEAu!Y326/SUM(Source_BEAu!Y$281:Y$285,Source_BEAu!Y$294:Y$389,Source_BEAu!Y$391:Y$393,Source_BEAu!Y$395)</f>
        <v>1.1247328759419638E-5</v>
      </c>
    </row>
    <row r="328" spans="1:11">
      <c r="A328" s="23" t="s">
        <v>478</v>
      </c>
      <c r="B328" s="209">
        <v>541200</v>
      </c>
      <c r="J328" s="200">
        <f>J$5*Source_BEAu!II327/SUM(Source_BEAu!II$281:II$285,Source_BEAu!II$294:II$389,Source_BEAu!II$391:II$393,Source_BEAu!II$395)</f>
        <v>4.9573407780415901E-5</v>
      </c>
      <c r="K328" s="200">
        <f>K$5*Source_BEAu!Y327/SUM(Source_BEAu!Y$281:Y$285,Source_BEAu!Y$294:Y$389,Source_BEAu!Y$391:Y$393,Source_BEAu!Y$395)</f>
        <v>3.9365650657968734E-5</v>
      </c>
    </row>
    <row r="329" spans="1:11">
      <c r="A329" s="23" t="s">
        <v>479</v>
      </c>
      <c r="B329" s="209">
        <v>541300</v>
      </c>
      <c r="J329" s="200">
        <f>J$5*Source_BEAu!II328/SUM(Source_BEAu!II$281:II$285,Source_BEAu!II$294:II$389,Source_BEAu!II$391:II$393,Source_BEAu!II$395)</f>
        <v>2.5830354580321966E-4</v>
      </c>
      <c r="K329" s="200">
        <f>K$5*Source_BEAu!Y328/SUM(Source_BEAu!Y$281:Y$285,Source_BEAu!Y$294:Y$389,Source_BEAu!Y$391:Y$393,Source_BEAu!Y$395)</f>
        <v>7.3107636936227654E-5</v>
      </c>
    </row>
    <row r="330" spans="1:11">
      <c r="A330" s="23" t="s">
        <v>480</v>
      </c>
      <c r="B330" s="209">
        <v>541400</v>
      </c>
      <c r="J330" s="200">
        <f>J$5*Source_BEAu!II329/SUM(Source_BEAu!II$281:II$285,Source_BEAu!II$294:II$389,Source_BEAu!II$391:II$393,Source_BEAu!II$395)</f>
        <v>1.8263887076995333E-5</v>
      </c>
      <c r="K330" s="200">
        <f>K$5*Source_BEAu!Y329/SUM(Source_BEAu!Y$281:Y$285,Source_BEAu!Y$294:Y$389,Source_BEAu!Y$391:Y$393,Source_BEAu!Y$395)</f>
        <v>2.8118321898549094E-5</v>
      </c>
    </row>
    <row r="331" spans="1:11">
      <c r="A331" s="23" t="s">
        <v>481</v>
      </c>
      <c r="B331" s="209">
        <v>541610</v>
      </c>
      <c r="J331" s="200">
        <f>J$5*Source_BEAu!II330/SUM(Source_BEAu!II$281:II$285,Source_BEAu!II$294:II$389,Source_BEAu!II$391:II$393,Source_BEAu!II$395)</f>
        <v>6.3271323088162396E-5</v>
      </c>
      <c r="K331" s="200">
        <f>K$5*Source_BEAu!Y330/SUM(Source_BEAu!Y$281:Y$285,Source_BEAu!Y$294:Y$389,Source_BEAu!Y$391:Y$393,Source_BEAu!Y$395)</f>
        <v>4.4989315037678554E-5</v>
      </c>
    </row>
    <row r="332" spans="1:11">
      <c r="A332" s="23" t="s">
        <v>482</v>
      </c>
      <c r="B332" s="209" t="s">
        <v>483</v>
      </c>
      <c r="J332" s="200">
        <f>J$5*Source_BEAu!II331/SUM(Source_BEAu!II$281:II$285,Source_BEAu!II$294:II$389,Source_BEAu!II$391:II$393,Source_BEAu!II$395)</f>
        <v>1.5654760351710284E-5</v>
      </c>
      <c r="K332" s="200">
        <f>K$5*Source_BEAu!Y331/SUM(Source_BEAu!Y$281:Y$285,Source_BEAu!Y$294:Y$389,Source_BEAu!Y$391:Y$393,Source_BEAu!Y$395)</f>
        <v>2.5306489708694187E-5</v>
      </c>
    </row>
    <row r="333" spans="1:11">
      <c r="A333" s="23" t="s">
        <v>484</v>
      </c>
      <c r="B333" s="209">
        <v>541700</v>
      </c>
      <c r="J333" s="200">
        <f>J$5*Source_BEAu!II332/SUM(Source_BEAu!II$281:II$285,Source_BEAu!II$294:II$389,Source_BEAu!II$391:II$393,Source_BEAu!II$395)</f>
        <v>2.498238839460433E-4</v>
      </c>
      <c r="K333" s="200">
        <f>K$5*Source_BEAu!Y332/SUM(Source_BEAu!Y$281:Y$285,Source_BEAu!Y$294:Y$389,Source_BEAu!Y$391:Y$393,Source_BEAu!Y$395)</f>
        <v>2.8399505117534591E-4</v>
      </c>
    </row>
    <row r="334" spans="1:11">
      <c r="A334" s="23" t="s">
        <v>485</v>
      </c>
      <c r="B334" s="209">
        <v>541800</v>
      </c>
      <c r="J334" s="200">
        <f>J$5*Source_BEAu!II333/SUM(Source_BEAu!II$281:II$285,Source_BEAu!II$294:II$389,Source_BEAu!II$391:II$393,Source_BEAu!II$395)</f>
        <v>8.3492055209121515E-5</v>
      </c>
      <c r="K334" s="200">
        <f>K$5*Source_BEAu!Y333/SUM(Source_BEAu!Y$281:Y$285,Source_BEAu!Y$294:Y$389,Source_BEAu!Y$391:Y$393,Source_BEAu!Y$395)</f>
        <v>1.1528511978405131E-4</v>
      </c>
    </row>
    <row r="335" spans="1:11">
      <c r="A335" s="23" t="s">
        <v>486</v>
      </c>
      <c r="B335" s="209" t="s">
        <v>487</v>
      </c>
      <c r="J335" s="200">
        <f>J$5*Source_BEAu!II334/SUM(Source_BEAu!II$281:II$285,Source_BEAu!II$294:II$389,Source_BEAu!II$391:II$393,Source_BEAu!II$395)</f>
        <v>5.3487097868343473E-5</v>
      </c>
      <c r="K335" s="200">
        <f>K$5*Source_BEAu!Y334/SUM(Source_BEAu!Y$281:Y$285,Source_BEAu!Y$294:Y$389,Source_BEAu!Y$391:Y$393,Source_BEAu!Y$395)</f>
        <v>1.1247328759419637E-4</v>
      </c>
    </row>
    <row r="336" spans="1:11">
      <c r="A336" s="23" t="s">
        <v>488</v>
      </c>
      <c r="B336" s="209">
        <v>541920</v>
      </c>
      <c r="J336" s="200">
        <f>J$5*Source_BEAu!II335/SUM(Source_BEAu!II$281:II$285,Source_BEAu!II$294:II$389,Source_BEAu!II$391:II$393,Source_BEAu!II$395)</f>
        <v>1.3045633626425235E-5</v>
      </c>
      <c r="K336" s="200">
        <f>K$5*Source_BEAu!Y335/SUM(Source_BEAu!Y$281:Y$285,Source_BEAu!Y$294:Y$389,Source_BEAu!Y$391:Y$393,Source_BEAu!Y$395)</f>
        <v>1.9682825328984367E-5</v>
      </c>
    </row>
    <row r="337" spans="1:23">
      <c r="A337" s="23" t="s">
        <v>489</v>
      </c>
      <c r="B337" s="209">
        <v>541940</v>
      </c>
      <c r="J337" s="200">
        <f>J$5*Source_BEAu!II336/SUM(Source_BEAu!II$281:II$285,Source_BEAu!II$294:II$389,Source_BEAu!II$391:II$393,Source_BEAu!II$395)</f>
        <v>5.153025282437968E-5</v>
      </c>
      <c r="K337" s="200">
        <f>K$5*Source_BEAu!Y336/SUM(Source_BEAu!Y$281:Y$285,Source_BEAu!Y$294:Y$389,Source_BEAu!Y$391:Y$393,Source_BEAu!Y$395)</f>
        <v>6.7483972556517841E-5</v>
      </c>
    </row>
    <row r="338" spans="1:23">
      <c r="A338" s="23" t="s">
        <v>490</v>
      </c>
      <c r="B338" s="209">
        <v>550000</v>
      </c>
      <c r="J338" s="200">
        <f>J$5*Source_BEAu!II337/SUM(Source_BEAu!II$281:II$285,Source_BEAu!II$294:II$389,Source_BEAu!II$391:II$393,Source_BEAu!II$395)</f>
        <v>1.2726015602577819E-3</v>
      </c>
      <c r="K338" s="200">
        <f>K$5*Source_BEAu!Y337/SUM(Source_BEAu!Y$281:Y$285,Source_BEAu!Y$294:Y$389,Source_BEAu!Y$391:Y$393,Source_BEAu!Y$395)</f>
        <v>1.926105050050613E-3</v>
      </c>
    </row>
    <row r="339" spans="1:23">
      <c r="A339" s="23" t="s">
        <v>491</v>
      </c>
      <c r="B339" s="209">
        <v>561100</v>
      </c>
      <c r="J339" s="200">
        <f>J$5*Source_BEAu!II338/SUM(Source_BEAu!II$281:II$285,Source_BEAu!II$294:II$389,Source_BEAu!II$391:II$393,Source_BEAu!II$395)</f>
        <v>2.8700393978135519E-5</v>
      </c>
      <c r="K339" s="200">
        <f>K$5*Source_BEAu!Y338/SUM(Source_BEAu!Y$281:Y$285,Source_BEAu!Y$294:Y$389,Source_BEAu!Y$391:Y$393,Source_BEAu!Y$395)</f>
        <v>5.6236643797098187E-5</v>
      </c>
    </row>
    <row r="340" spans="1:23">
      <c r="A340" s="23" t="s">
        <v>492</v>
      </c>
      <c r="B340" s="209">
        <v>561200</v>
      </c>
      <c r="J340" s="200">
        <f>J$5*Source_BEAu!II339/SUM(Source_BEAu!II$281:II$285,Source_BEAu!II$294:II$389,Source_BEAu!II$391:II$393,Source_BEAu!II$395)</f>
        <v>5.7400787956271038E-5</v>
      </c>
      <c r="K340" s="200">
        <f>K$5*Source_BEAu!Y339/SUM(Source_BEAu!Y$281:Y$285,Source_BEAu!Y$294:Y$389,Source_BEAu!Y$391:Y$393,Source_BEAu!Y$395)</f>
        <v>1.2372061635361603E-4</v>
      </c>
    </row>
    <row r="341" spans="1:23">
      <c r="A341" s="23" t="s">
        <v>493</v>
      </c>
      <c r="B341" s="209">
        <v>561300</v>
      </c>
      <c r="J341" s="200">
        <f>J$5*Source_BEAu!II340/SUM(Source_BEAu!II$281:II$285,Source_BEAu!II$294:II$389,Source_BEAu!II$391:II$393,Source_BEAu!II$395)</f>
        <v>1.5002478670389023E-5</v>
      </c>
      <c r="K341" s="200">
        <f>K$5*Source_BEAu!Y340/SUM(Source_BEAu!Y$281:Y$285,Source_BEAu!Y$294:Y$389,Source_BEAu!Y$391:Y$393,Source_BEAu!Y$395)</f>
        <v>8.4354965695647301E-6</v>
      </c>
    </row>
    <row r="342" spans="1:23">
      <c r="A342" s="23" t="s">
        <v>494</v>
      </c>
      <c r="B342" s="209">
        <v>561400</v>
      </c>
      <c r="J342" s="200">
        <f>J$5*Source_BEAu!II341/SUM(Source_BEAu!II$281:II$285,Source_BEAu!II$294:II$389,Source_BEAu!II$391:II$393,Source_BEAu!II$395)</f>
        <v>7.5664675033266371E-5</v>
      </c>
      <c r="K342" s="200">
        <f>K$5*Source_BEAu!Y341/SUM(Source_BEAu!Y$281:Y$285,Source_BEAu!Y$294:Y$389,Source_BEAu!Y$391:Y$393,Source_BEAu!Y$395)</f>
        <v>3.6553818468113827E-5</v>
      </c>
    </row>
    <row r="343" spans="1:23">
      <c r="A343" s="23" t="s">
        <v>495</v>
      </c>
      <c r="B343" s="209">
        <v>561500</v>
      </c>
      <c r="J343" s="200">
        <f>J$5*Source_BEAu!II342/SUM(Source_BEAu!II$281:II$285,Source_BEAu!II$294:II$389,Source_BEAu!II$391:II$393,Source_BEAu!II$395)</f>
        <v>2.4786703890207951E-5</v>
      </c>
      <c r="K343" s="200">
        <f>K$5*Source_BEAu!Y342/SUM(Source_BEAu!Y$281:Y$285,Source_BEAu!Y$294:Y$389,Source_BEAu!Y$391:Y$393,Source_BEAu!Y$395)</f>
        <v>5.9048475986953101E-5</v>
      </c>
    </row>
    <row r="344" spans="1:23">
      <c r="A344" s="23" t="s">
        <v>496</v>
      </c>
      <c r="B344" s="209">
        <v>561600</v>
      </c>
      <c r="J344" s="200">
        <f>J$5*Source_BEAu!II343/SUM(Source_BEAu!II$281:II$285,Source_BEAu!II$294:II$389,Source_BEAu!II$391:II$393,Source_BEAu!II$395)</f>
        <v>4.5007436011167063E-5</v>
      </c>
      <c r="K344" s="200">
        <f>K$5*Source_BEAu!Y343/SUM(Source_BEAu!Y$281:Y$285,Source_BEAu!Y$294:Y$389,Source_BEAu!Y$391:Y$393,Source_BEAu!Y$395)</f>
        <v>3.9365650657968734E-5</v>
      </c>
    </row>
    <row r="345" spans="1:23">
      <c r="A345" s="23" t="s">
        <v>497</v>
      </c>
      <c r="B345" s="209">
        <v>561700</v>
      </c>
      <c r="J345" s="200">
        <f>J$5*Source_BEAu!II344/SUM(Source_BEAu!II$281:II$285,Source_BEAu!II$294:II$389,Source_BEAu!II$391:II$393,Source_BEAu!II$395)</f>
        <v>2.1720979987998015E-3</v>
      </c>
      <c r="K345" s="200">
        <f>K$5*Source_BEAu!Y344/SUM(Source_BEAu!Y$281:Y$285,Source_BEAu!Y$294:Y$389,Source_BEAu!Y$391:Y$393,Source_BEAu!Y$395)</f>
        <v>1.687099313912946E-5</v>
      </c>
    </row>
    <row r="346" spans="1:23">
      <c r="A346" s="23" t="s">
        <v>498</v>
      </c>
      <c r="B346" s="209">
        <v>561900</v>
      </c>
      <c r="J346" s="200">
        <f>J$5*Source_BEAu!II345/SUM(Source_BEAu!II$281:II$285,Source_BEAu!II$294:II$389,Source_BEAu!II$391:II$393,Source_BEAu!II$395)</f>
        <v>5.6096224593628512E-5</v>
      </c>
      <c r="K346" s="200">
        <f>K$5*Source_BEAu!Y345/SUM(Source_BEAu!Y$281:Y$285,Source_BEAu!Y$294:Y$389,Source_BEAu!Y$391:Y$393,Source_BEAu!Y$395)</f>
        <v>9.5602294455066934E-5</v>
      </c>
    </row>
    <row r="347" spans="1:23">
      <c r="A347" s="23" t="s">
        <v>499</v>
      </c>
      <c r="B347" s="209">
        <v>562000</v>
      </c>
      <c r="J347" s="200">
        <f>J$5*Source_BEAu!II346/SUM(Source_BEAu!II$281:II$285,Source_BEAu!II$294:II$389,Source_BEAu!II$391:II$393,Source_BEAu!II$395)</f>
        <v>8.1991807342082605E-4</v>
      </c>
      <c r="K347" s="200">
        <f>K$5*Source_BEAu!Y346/SUM(Source_BEAu!Y$281:Y$285,Source_BEAu!Y$294:Y$389,Source_BEAu!Y$391:Y$393,Source_BEAu!Y$395)</f>
        <v>3.5429085592171864E-4</v>
      </c>
      <c r="W347" s="200">
        <f>W5</f>
        <v>0.4</v>
      </c>
    </row>
    <row r="348" spans="1:23">
      <c r="A348" s="23" t="s">
        <v>500</v>
      </c>
      <c r="B348" s="209">
        <v>611100</v>
      </c>
      <c r="J348" s="200">
        <f>J$5*Source_BEAu!II347/SUM(Source_BEAu!II$281:II$285,Source_BEAu!II$294:II$389,Source_BEAu!II$391:II$393,Source_BEAu!II$395)</f>
        <v>5.2182534505700947E-6</v>
      </c>
      <c r="K348" s="200">
        <f>K$5*Source_BEAu!Y347/SUM(Source_BEAu!Y$281:Y$285,Source_BEAu!Y$294:Y$389,Source_BEAu!Y$391:Y$393,Source_BEAu!Y$395)</f>
        <v>2.8371386795636036E-3</v>
      </c>
    </row>
    <row r="349" spans="1:23">
      <c r="A349" s="23" t="s">
        <v>501</v>
      </c>
      <c r="B349" s="209" t="s">
        <v>502</v>
      </c>
      <c r="J349" s="200">
        <f>J$5*Source_BEAu!II348/SUM(Source_BEAu!II$281:II$285,Source_BEAu!II$294:II$389,Source_BEAu!II$391:II$393,Source_BEAu!II$395)</f>
        <v>1.8329115245127456E-4</v>
      </c>
      <c r="K349" s="200">
        <f>K$5*Source_BEAu!Y348/SUM(Source_BEAu!Y$281:Y$285,Source_BEAu!Y$294:Y$389,Source_BEAu!Y$391:Y$393,Source_BEAu!Y$395)</f>
        <v>8.2949049600719825E-3</v>
      </c>
    </row>
    <row r="350" spans="1:23">
      <c r="A350" s="23" t="s">
        <v>503</v>
      </c>
      <c r="B350" s="209" t="s">
        <v>504</v>
      </c>
      <c r="J350" s="200">
        <f>J$5*Source_BEAu!II349/SUM(Source_BEAu!II$281:II$285,Source_BEAu!II$294:II$389,Source_BEAu!II$391:II$393,Source_BEAu!II$395)</f>
        <v>1.9633678607769981E-4</v>
      </c>
      <c r="K350" s="200">
        <f>K$5*Source_BEAu!Y349/SUM(Source_BEAu!Y$281:Y$285,Source_BEAu!Y$294:Y$389,Source_BEAu!Y$391:Y$393,Source_BEAu!Y$395)</f>
        <v>3.7397368125070298E-4</v>
      </c>
    </row>
    <row r="351" spans="1:23">
      <c r="A351" s="23" t="s">
        <v>505</v>
      </c>
      <c r="B351" s="209">
        <v>621100</v>
      </c>
      <c r="J351" s="200">
        <f>J$5*Source_BEAu!II350/SUM(Source_BEAu!II$281:II$285,Source_BEAu!II$294:II$389,Source_BEAu!II$391:II$393,Source_BEAu!II$395)</f>
        <v>1.24585801132361E-4</v>
      </c>
      <c r="K351" s="200">
        <f>K$5*Source_BEAu!Y350/SUM(Source_BEAu!Y$281:Y$285,Source_BEAu!Y$294:Y$389,Source_BEAu!Y$391:Y$393,Source_BEAu!Y$395)</f>
        <v>2.4181756832752222E-4</v>
      </c>
    </row>
    <row r="352" spans="1:23">
      <c r="A352" s="23" t="s">
        <v>506</v>
      </c>
      <c r="B352" s="209">
        <v>621200</v>
      </c>
      <c r="J352" s="200">
        <f>J$5*Source_BEAu!II351/SUM(Source_BEAu!II$281:II$285,Source_BEAu!II$294:II$389,Source_BEAu!II$391:II$393,Source_BEAu!II$395)</f>
        <v>5.9357633000234817E-5</v>
      </c>
      <c r="K352" s="200">
        <f>K$5*Source_BEAu!Y351/SUM(Source_BEAu!Y$281:Y$285,Source_BEAu!Y$294:Y$389,Source_BEAu!Y$391:Y$393,Source_BEAu!Y$395)</f>
        <v>1.4621527387245531E-4</v>
      </c>
    </row>
    <row r="353" spans="1:11">
      <c r="A353" s="23" t="s">
        <v>507</v>
      </c>
      <c r="B353" s="209">
        <v>621300</v>
      </c>
      <c r="J353" s="200">
        <f>J$5*Source_BEAu!II352/SUM(Source_BEAu!II$281:II$285,Source_BEAu!II$294:II$389,Source_BEAu!II$391:II$393,Source_BEAu!II$395)</f>
        <v>5.6096224593628512E-5</v>
      </c>
      <c r="K353" s="200">
        <f>K$5*Source_BEAu!Y352/SUM(Source_BEAu!Y$281:Y$285,Source_BEAu!Y$294:Y$389,Source_BEAu!Y$391:Y$393,Source_BEAu!Y$395)</f>
        <v>1.2653244854347092E-4</v>
      </c>
    </row>
    <row r="354" spans="1:11">
      <c r="A354" s="23" t="s">
        <v>508</v>
      </c>
      <c r="B354" s="209">
        <v>621400</v>
      </c>
      <c r="J354" s="200">
        <f>J$5*Source_BEAu!II353/SUM(Source_BEAu!II$281:II$285,Source_BEAu!II$294:II$389,Source_BEAu!II$391:II$393,Source_BEAu!II$395)</f>
        <v>5.4791661230985992E-5</v>
      </c>
      <c r="K354" s="200">
        <f>K$5*Source_BEAu!Y353/SUM(Source_BEAu!Y$281:Y$285,Source_BEAu!Y$294:Y$389,Source_BEAu!Y$391:Y$393,Source_BEAu!Y$395)</f>
        <v>1.2372061635361603E-4</v>
      </c>
    </row>
    <row r="355" spans="1:11">
      <c r="A355" s="23" t="s">
        <v>509</v>
      </c>
      <c r="B355" s="209">
        <v>621500</v>
      </c>
      <c r="J355" s="200">
        <f>J$5*Source_BEAu!II354/SUM(Source_BEAu!II$281:II$285,Source_BEAu!II$294:II$389,Source_BEAu!II$391:II$393,Source_BEAu!II$395)</f>
        <v>1.5654760351710284E-5</v>
      </c>
      <c r="K355" s="200">
        <f>K$5*Source_BEAu!Y354/SUM(Source_BEAu!Y$281:Y$285,Source_BEAu!Y$294:Y$389,Source_BEAu!Y$391:Y$393,Source_BEAu!Y$395)</f>
        <v>2.5306489708694187E-5</v>
      </c>
    </row>
    <row r="356" spans="1:11">
      <c r="A356" s="23" t="s">
        <v>510</v>
      </c>
      <c r="B356" s="209">
        <v>621600</v>
      </c>
      <c r="J356" s="200">
        <f>J$5*Source_BEAu!II355/SUM(Source_BEAu!II$281:II$285,Source_BEAu!II$294:II$389,Source_BEAu!II$391:II$393,Source_BEAu!II$395)</f>
        <v>5.0225689461737161E-5</v>
      </c>
      <c r="K356" s="200">
        <f>K$5*Source_BEAu!Y355/SUM(Source_BEAu!Y$281:Y$285,Source_BEAu!Y$294:Y$389,Source_BEAu!Y$391:Y$393,Source_BEAu!Y$395)</f>
        <v>6.1860308176808014E-5</v>
      </c>
    </row>
    <row r="357" spans="1:11">
      <c r="A357" s="23" t="s">
        <v>511</v>
      </c>
      <c r="B357" s="209">
        <v>621900</v>
      </c>
      <c r="J357" s="200">
        <f>J$5*Source_BEAu!II356/SUM(Source_BEAu!II$281:II$285,Source_BEAu!II$294:II$389,Source_BEAu!II$391:II$393,Source_BEAu!II$395)</f>
        <v>3.3266365747384354E-5</v>
      </c>
      <c r="K357" s="200">
        <f>K$5*Source_BEAu!Y356/SUM(Source_BEAu!Y$281:Y$285,Source_BEAu!Y$294:Y$389,Source_BEAu!Y$391:Y$393,Source_BEAu!Y$395)</f>
        <v>4.217748284782364E-5</v>
      </c>
    </row>
    <row r="358" spans="1:11">
      <c r="A358" s="23" t="s">
        <v>512</v>
      </c>
      <c r="B358" s="209">
        <v>622000</v>
      </c>
      <c r="J358" s="200">
        <f>J$5*Source_BEAu!II357/SUM(Source_BEAu!II$281:II$285,Source_BEAu!II$294:II$389,Source_BEAu!II$391:II$393,Source_BEAu!II$395)</f>
        <v>2.2079734912724713E-3</v>
      </c>
      <c r="K358" s="200">
        <f>K$5*Source_BEAu!Y357/SUM(Source_BEAu!Y$281:Y$285,Source_BEAu!Y$294:Y$389,Source_BEAu!Y$391:Y$393,Source_BEAu!Y$395)</f>
        <v>3.793161624114273E-3</v>
      </c>
    </row>
    <row r="359" spans="1:11">
      <c r="A359" s="23" t="s">
        <v>513</v>
      </c>
      <c r="B359" s="209" t="s">
        <v>514</v>
      </c>
      <c r="J359" s="200">
        <f>J$5*Source_BEAu!II358/SUM(Source_BEAu!II$281:II$285,Source_BEAu!II$294:II$389,Source_BEAu!II$391:II$393,Source_BEAu!II$395)</f>
        <v>6.4119289273880037E-4</v>
      </c>
      <c r="K359" s="200">
        <f>K$5*Source_BEAu!Y358/SUM(Source_BEAu!Y$281:Y$285,Source_BEAu!Y$294:Y$389,Source_BEAu!Y$391:Y$393,Source_BEAu!Y$395)</f>
        <v>1.3806096052187606E-3</v>
      </c>
    </row>
    <row r="360" spans="1:11">
      <c r="A360" s="23" t="s">
        <v>515</v>
      </c>
      <c r="B360" s="209" t="s">
        <v>516</v>
      </c>
      <c r="J360" s="200">
        <f>J$5*Source_BEAu!II359/SUM(Source_BEAu!II$281:II$285,Source_BEAu!II$294:II$389,Source_BEAu!II$391:II$393,Source_BEAu!II$395)</f>
        <v>1.0958332246197198E-4</v>
      </c>
      <c r="K360" s="200">
        <f>K$5*Source_BEAu!Y359/SUM(Source_BEAu!Y$281:Y$285,Source_BEAu!Y$294:Y$389,Source_BEAu!Y$391:Y$393,Source_BEAu!Y$395)</f>
        <v>2.361939039478124E-4</v>
      </c>
    </row>
    <row r="361" spans="1:11">
      <c r="A361" s="23" t="s">
        <v>517</v>
      </c>
      <c r="B361" s="209">
        <v>624100</v>
      </c>
      <c r="J361" s="200">
        <f>J$5*Source_BEAu!II360/SUM(Source_BEAu!II$281:II$285,Source_BEAu!II$294:II$389,Source_BEAu!II$391:II$393,Source_BEAu!II$395)</f>
        <v>9.9799097242153062E-5</v>
      </c>
      <c r="K361" s="200">
        <f>K$5*Source_BEAu!Y360/SUM(Source_BEAu!Y$281:Y$285,Source_BEAu!Y$294:Y$389,Source_BEAu!Y$391:Y$393,Source_BEAu!Y$395)</f>
        <v>1.7995726015071422E-4</v>
      </c>
    </row>
    <row r="362" spans="1:11">
      <c r="A362" s="23" t="s">
        <v>518</v>
      </c>
      <c r="B362" s="209" t="s">
        <v>519</v>
      </c>
      <c r="J362" s="200">
        <f>J$5*Source_BEAu!II361/SUM(Source_BEAu!II$281:II$285,Source_BEAu!II$294:II$389,Source_BEAu!II$391:II$393,Source_BEAu!II$395)</f>
        <v>6.3923604769483655E-5</v>
      </c>
      <c r="K362" s="200">
        <f>K$5*Source_BEAu!Y361/SUM(Source_BEAu!Y$281:Y$285,Source_BEAu!Y$294:Y$389,Source_BEAu!Y$391:Y$393,Source_BEAu!Y$395)</f>
        <v>1.2653244854347092E-4</v>
      </c>
    </row>
    <row r="363" spans="1:11">
      <c r="A363" s="23" t="s">
        <v>520</v>
      </c>
      <c r="B363" s="209">
        <v>624400</v>
      </c>
      <c r="J363" s="200">
        <f>J$5*Source_BEAu!II362/SUM(Source_BEAu!II$281:II$285,Source_BEAu!II$294:II$389,Source_BEAu!II$391:II$393,Source_BEAu!II$395)</f>
        <v>1.1219244918725702E-4</v>
      </c>
      <c r="K363" s="200">
        <f>K$5*Source_BEAu!Y362/SUM(Source_BEAu!Y$281:Y$285,Source_BEAu!Y$294:Y$389,Source_BEAu!Y$391:Y$393,Source_BEAu!Y$395)</f>
        <v>2.5306489708694184E-4</v>
      </c>
    </row>
    <row r="364" spans="1:11">
      <c r="A364" s="23" t="s">
        <v>521</v>
      </c>
      <c r="B364" s="209">
        <v>711100</v>
      </c>
      <c r="J364" s="200">
        <f>J$5*Source_BEAu!II363/SUM(Source_BEAu!II$281:II$285,Source_BEAu!II$294:II$389,Source_BEAu!II$391:II$393,Source_BEAu!II$395)</f>
        <v>1.9568450439637852E-5</v>
      </c>
      <c r="K364" s="200">
        <f>K$5*Source_BEAu!Y363/SUM(Source_BEAu!Y$281:Y$285,Source_BEAu!Y$294:Y$389,Source_BEAu!Y$391:Y$393,Source_BEAu!Y$395)</f>
        <v>2.8118321898549094E-5</v>
      </c>
    </row>
    <row r="365" spans="1:11">
      <c r="A365" s="23" t="s">
        <v>522</v>
      </c>
      <c r="B365" s="209">
        <v>711200</v>
      </c>
      <c r="J365" s="200">
        <f>J$5*Source_BEAu!II364/SUM(Source_BEAu!II$281:II$285,Source_BEAu!II$294:II$389,Source_BEAu!II$391:II$393,Source_BEAu!II$395)</f>
        <v>2.6743548934171736E-5</v>
      </c>
      <c r="K365" s="200">
        <f>K$5*Source_BEAu!Y364/SUM(Source_BEAu!Y$281:Y$285,Source_BEAu!Y$294:Y$389,Source_BEAu!Y$391:Y$393,Source_BEAu!Y$395)</f>
        <v>3.6553818468113827E-5</v>
      </c>
    </row>
    <row r="366" spans="1:11">
      <c r="A366" s="23" t="s">
        <v>523</v>
      </c>
      <c r="B366" s="209" t="s">
        <v>524</v>
      </c>
      <c r="J366" s="200">
        <f>J$5*Source_BEAu!II365/SUM(Source_BEAu!II$281:II$285,Source_BEAu!II$294:II$389,Source_BEAu!II$391:II$393,Source_BEAu!II$395)</f>
        <v>5.8053069637592298E-5</v>
      </c>
      <c r="K366" s="200">
        <f>K$5*Source_BEAu!Y365/SUM(Source_BEAu!Y$281:Y$285,Source_BEAu!Y$294:Y$389,Source_BEAu!Y$391:Y$393,Source_BEAu!Y$395)</f>
        <v>1.2372061635361603E-4</v>
      </c>
    </row>
    <row r="367" spans="1:11">
      <c r="A367" s="23" t="s">
        <v>525</v>
      </c>
      <c r="B367" s="209">
        <v>711500</v>
      </c>
      <c r="J367" s="200">
        <f>J$5*Source_BEAu!II366/SUM(Source_BEAu!II$281:II$285,Source_BEAu!II$294:II$389,Source_BEAu!II$391:II$393,Source_BEAu!II$395)</f>
        <v>1.4350196989067759E-5</v>
      </c>
      <c r="K367" s="200">
        <f>K$5*Source_BEAu!Y366/SUM(Source_BEAu!Y$281:Y$285,Source_BEAu!Y$294:Y$389,Source_BEAu!Y$391:Y$393,Source_BEAu!Y$395)</f>
        <v>1.9682825328984367E-5</v>
      </c>
    </row>
    <row r="368" spans="1:11">
      <c r="A368" s="23" t="s">
        <v>526</v>
      </c>
      <c r="B368" s="209">
        <v>712000</v>
      </c>
      <c r="J368" s="200">
        <f>J$5*Source_BEAu!II367/SUM(Source_BEAu!II$281:II$285,Source_BEAu!II$294:II$389,Source_BEAu!II$391:II$393,Source_BEAu!II$395)</f>
        <v>5.6096224593628512E-5</v>
      </c>
      <c r="K368" s="200">
        <f>K$5*Source_BEAu!Y367/SUM(Source_BEAu!Y$281:Y$285,Source_BEAu!Y$294:Y$389,Source_BEAu!Y$391:Y$393,Source_BEAu!Y$395)</f>
        <v>1.2372061635361603E-4</v>
      </c>
    </row>
    <row r="369" spans="1:11">
      <c r="A369" s="23" t="s">
        <v>527</v>
      </c>
      <c r="B369" s="209">
        <v>713100</v>
      </c>
      <c r="J369" s="200">
        <f>J$5*Source_BEAu!II368/SUM(Source_BEAu!II$281:II$285,Source_BEAu!II$294:II$389,Source_BEAu!II$391:II$393,Source_BEAu!II$395)</f>
        <v>5.7400787956271038E-5</v>
      </c>
      <c r="K369" s="200">
        <f>K$5*Source_BEAu!Y368/SUM(Source_BEAu!Y$281:Y$285,Source_BEAu!Y$294:Y$389,Source_BEAu!Y$391:Y$393,Source_BEAu!Y$395)</f>
        <v>9.2790462265212014E-5</v>
      </c>
    </row>
    <row r="370" spans="1:11">
      <c r="A370" s="23" t="s">
        <v>528</v>
      </c>
      <c r="B370" s="209">
        <v>713200</v>
      </c>
      <c r="J370" s="200">
        <f>J$5*Source_BEAu!II369/SUM(Source_BEAu!II$281:II$285,Source_BEAu!II$294:II$389,Source_BEAu!II$391:II$393,Source_BEAu!II$395)</f>
        <v>1.4741565997860516E-4</v>
      </c>
      <c r="K370" s="200">
        <f>K$5*Source_BEAu!Y369/SUM(Source_BEAu!Y$281:Y$285,Source_BEAu!Y$294:Y$389,Source_BEAu!Y$391:Y$393,Source_BEAu!Y$395)</f>
        <v>2.3057023956810262E-4</v>
      </c>
    </row>
    <row r="371" spans="1:11">
      <c r="A371" s="23" t="s">
        <v>529</v>
      </c>
      <c r="B371" s="209">
        <v>713900</v>
      </c>
      <c r="J371" s="200">
        <f>J$5*Source_BEAu!II370/SUM(Source_BEAu!II$281:II$285,Source_BEAu!II$294:II$389,Source_BEAu!II$391:II$393,Source_BEAu!II$395)</f>
        <v>4.468129517050643E-4</v>
      </c>
      <c r="K371" s="200">
        <f>K$5*Source_BEAu!Y370/SUM(Source_BEAu!Y$281:Y$285,Source_BEAu!Y$294:Y$389,Source_BEAu!Y$391:Y$393,Source_BEAu!Y$395)</f>
        <v>7.5357102688111579E-4</v>
      </c>
    </row>
    <row r="372" spans="1:11">
      <c r="A372" s="23" t="s">
        <v>530</v>
      </c>
      <c r="B372" s="209">
        <v>721000</v>
      </c>
      <c r="J372" s="200">
        <f>J$5*Source_BEAu!II371/SUM(Source_BEAu!II$281:II$285,Source_BEAu!II$294:II$389,Source_BEAu!II$391:II$393,Source_BEAu!II$395)</f>
        <v>1.0377801549821277E-3</v>
      </c>
      <c r="K372" s="200">
        <f>K$5*Source_BEAu!Y371/SUM(Source_BEAu!Y$281:Y$285,Source_BEAu!Y$294:Y$389,Source_BEAu!Y$391:Y$393,Source_BEAu!Y$395)</f>
        <v>2.5981329434259363E-3</v>
      </c>
    </row>
    <row r="373" spans="1:11">
      <c r="A373" s="23" t="s">
        <v>531</v>
      </c>
      <c r="B373" s="209">
        <v>722110</v>
      </c>
      <c r="J373" s="200">
        <f>J$5*Source_BEAu!II372/SUM(Source_BEAu!II$281:II$285,Source_BEAu!II$294:II$389,Source_BEAu!II$391:II$393,Source_BEAu!II$395)</f>
        <v>1.1003991963889686E-3</v>
      </c>
      <c r="K373" s="200">
        <f>K$5*Source_BEAu!Y372/SUM(Source_BEAu!Y$281:Y$285,Source_BEAu!Y$294:Y$389,Source_BEAu!Y$391:Y$393,Source_BEAu!Y$395)</f>
        <v>2.6290630975143404E-3</v>
      </c>
    </row>
    <row r="374" spans="1:11">
      <c r="A374" s="23" t="s">
        <v>532</v>
      </c>
      <c r="B374" s="209">
        <v>722211</v>
      </c>
      <c r="J374" s="200">
        <f>J$5*Source_BEAu!II373/SUM(Source_BEAu!II$281:II$285,Source_BEAu!II$294:II$389,Source_BEAu!II$391:II$393,Source_BEAu!II$395)</f>
        <v>9.7842252198189266E-4</v>
      </c>
      <c r="K374" s="200">
        <f>K$5*Source_BEAu!Y373/SUM(Source_BEAu!Y$281:Y$285,Source_BEAu!Y$294:Y$389,Source_BEAu!Y$391:Y$393,Source_BEAu!Y$395)</f>
        <v>1.7855134405578676E-3</v>
      </c>
    </row>
    <row r="375" spans="1:11">
      <c r="A375" s="23" t="s">
        <v>533</v>
      </c>
      <c r="B375" s="209" t="s">
        <v>534</v>
      </c>
      <c r="J375" s="200">
        <f>J$5*Source_BEAu!II374/SUM(Source_BEAu!II$281:II$285,Source_BEAu!II$294:II$389,Source_BEAu!II$391:II$393,Source_BEAu!II$395)</f>
        <v>4.0441464241918231E-5</v>
      </c>
      <c r="K375" s="200">
        <f>K$5*Source_BEAu!Y374/SUM(Source_BEAu!Y$281:Y$285,Source_BEAu!Y$294:Y$389,Source_BEAu!Y$391:Y$393,Source_BEAu!Y$395)</f>
        <v>9.5602294455066934E-5</v>
      </c>
    </row>
    <row r="376" spans="1:11">
      <c r="A376" s="23" t="s">
        <v>535</v>
      </c>
      <c r="B376" s="209">
        <v>811100</v>
      </c>
      <c r="J376" s="200">
        <f>J$5*Source_BEAu!II375/SUM(Source_BEAu!II$281:II$285,Source_BEAu!II$294:II$389,Source_BEAu!II$391:II$393,Source_BEAu!II$395)</f>
        <v>2.5569441907793462E-4</v>
      </c>
      <c r="K376" s="200">
        <f>K$5*Source_BEAu!Y375/SUM(Source_BEAu!Y$281:Y$285,Source_BEAu!Y$294:Y$389,Source_BEAu!Y$391:Y$393,Source_BEAu!Y$395)</f>
        <v>5.1175345855359352E-4</v>
      </c>
    </row>
    <row r="377" spans="1:11">
      <c r="A377" s="23" t="s">
        <v>536</v>
      </c>
      <c r="B377" s="209">
        <v>811200</v>
      </c>
      <c r="J377" s="200">
        <f>J$5*Source_BEAu!II376/SUM(Source_BEAu!II$281:II$285,Source_BEAu!II$294:II$389,Source_BEAu!II$391:II$393,Source_BEAu!II$395)</f>
        <v>4.3050590967203284E-5</v>
      </c>
      <c r="K377" s="200">
        <f>K$5*Source_BEAu!Y376/SUM(Source_BEAu!Y$281:Y$285,Source_BEAu!Y$294:Y$389,Source_BEAu!Y$391:Y$393,Source_BEAu!Y$395)</f>
        <v>9.5602294455066934E-5</v>
      </c>
    </row>
    <row r="378" spans="1:11">
      <c r="A378" s="23" t="s">
        <v>537</v>
      </c>
      <c r="B378" s="209">
        <v>811300</v>
      </c>
      <c r="J378" s="200">
        <f>J$5*Source_BEAu!II377/SUM(Source_BEAu!II$281:II$285,Source_BEAu!II$294:II$389,Source_BEAu!II$391:II$393,Source_BEAu!II$395)</f>
        <v>4.1746027604560757E-5</v>
      </c>
      <c r="K378" s="200">
        <f>K$5*Source_BEAu!Y377/SUM(Source_BEAu!Y$281:Y$285,Source_BEAu!Y$294:Y$389,Source_BEAu!Y$391:Y$393,Source_BEAu!Y$395)</f>
        <v>7.3107636936227654E-5</v>
      </c>
    </row>
    <row r="379" spans="1:11">
      <c r="A379" s="23" t="s">
        <v>538</v>
      </c>
      <c r="B379" s="209">
        <v>811400</v>
      </c>
      <c r="J379" s="200">
        <f>J$5*Source_BEAu!II378/SUM(Source_BEAu!II$281:II$285,Source_BEAu!II$294:II$389,Source_BEAu!II$391:II$393,Source_BEAu!II$395)</f>
        <v>2.7395830615492996E-5</v>
      </c>
      <c r="K379" s="200">
        <f>K$5*Source_BEAu!Y378/SUM(Source_BEAu!Y$281:Y$285,Source_BEAu!Y$294:Y$389,Source_BEAu!Y$391:Y$393,Source_BEAu!Y$395)</f>
        <v>5.0612979417388374E-5</v>
      </c>
    </row>
    <row r="380" spans="1:11">
      <c r="A380" s="23" t="s">
        <v>539</v>
      </c>
      <c r="B380" s="209">
        <v>812100</v>
      </c>
      <c r="J380" s="200">
        <f>J$5*Source_BEAu!II379/SUM(Source_BEAu!II$281:II$285,Source_BEAu!II$294:II$389,Source_BEAu!II$391:II$393,Source_BEAu!II$395)</f>
        <v>9.2623998747619178E-5</v>
      </c>
      <c r="K380" s="200">
        <f>K$5*Source_BEAu!Y379/SUM(Source_BEAu!Y$281:Y$285,Source_BEAu!Y$294:Y$389,Source_BEAu!Y$391:Y$393,Source_BEAu!Y$395)</f>
        <v>2.1651107861882804E-4</v>
      </c>
    </row>
    <row r="381" spans="1:11">
      <c r="A381" s="23" t="s">
        <v>540</v>
      </c>
      <c r="B381" s="209">
        <v>812200</v>
      </c>
      <c r="J381" s="200">
        <f>J$5*Source_BEAu!II380/SUM(Source_BEAu!II$281:II$285,Source_BEAu!II$294:II$389,Source_BEAu!II$391:II$393,Source_BEAu!II$395)</f>
        <v>4.5007436011167063E-5</v>
      </c>
      <c r="K381" s="200">
        <f>K$5*Source_BEAu!Y380/SUM(Source_BEAu!Y$281:Y$285,Source_BEAu!Y$294:Y$389,Source_BEAu!Y$391:Y$393,Source_BEAu!Y$395)</f>
        <v>9.8414126644921828E-5</v>
      </c>
    </row>
    <row r="382" spans="1:11">
      <c r="A382" s="23" t="s">
        <v>541</v>
      </c>
      <c r="B382" s="209">
        <v>812300</v>
      </c>
      <c r="J382" s="200">
        <f>J$5*Source_BEAu!II381/SUM(Source_BEAu!II$281:II$285,Source_BEAu!II$294:II$389,Source_BEAu!II$391:II$393,Source_BEAu!II$395)</f>
        <v>4.2854906462806903E-4</v>
      </c>
      <c r="K382" s="200">
        <f>K$5*Source_BEAu!Y381/SUM(Source_BEAu!Y$281:Y$285,Source_BEAu!Y$294:Y$389,Source_BEAu!Y$391:Y$393,Source_BEAu!Y$395)</f>
        <v>1.0488134068158813E-3</v>
      </c>
    </row>
    <row r="383" spans="1:11">
      <c r="A383" s="23" t="s">
        <v>542</v>
      </c>
      <c r="B383" s="209">
        <v>812900</v>
      </c>
      <c r="J383" s="200">
        <f>J$5*Source_BEAu!II382/SUM(Source_BEAu!II$281:II$285,Source_BEAu!II$294:II$389,Source_BEAu!II$391:II$393,Source_BEAu!II$395)</f>
        <v>5.0225689461737161E-5</v>
      </c>
      <c r="K383" s="200">
        <f>K$5*Source_BEAu!Y382/SUM(Source_BEAu!Y$281:Y$285,Source_BEAu!Y$294:Y$389,Source_BEAu!Y$391:Y$393,Source_BEAu!Y$395)</f>
        <v>1.0966145540434148E-4</v>
      </c>
    </row>
    <row r="384" spans="1:11">
      <c r="A384" s="23" t="s">
        <v>543</v>
      </c>
      <c r="B384" s="209">
        <v>813100</v>
      </c>
      <c r="J384" s="200">
        <f>J$5*Source_BEAu!II383/SUM(Source_BEAu!II$281:II$285,Source_BEAu!II$294:II$389,Source_BEAu!II$391:II$393,Source_BEAu!II$395)</f>
        <v>2.8374253137474886E-4</v>
      </c>
      <c r="K384" s="200">
        <f>K$5*Source_BEAu!Y383/SUM(Source_BEAu!Y$281:Y$285,Source_BEAu!Y$294:Y$389,Source_BEAu!Y$391:Y$393,Source_BEAu!Y$395)</f>
        <v>4.8363513665504443E-4</v>
      </c>
    </row>
    <row r="385" spans="1:13">
      <c r="A385" s="23" t="s">
        <v>544</v>
      </c>
      <c r="B385" s="209" t="s">
        <v>545</v>
      </c>
      <c r="J385" s="200">
        <f>J$5*Source_BEAu!II384/SUM(Source_BEAu!II$281:II$285,Source_BEAu!II$294:II$389,Source_BEAu!II$391:II$393,Source_BEAu!II$395)</f>
        <v>4.1746027604560757E-5</v>
      </c>
      <c r="K385" s="200">
        <f>K$5*Source_BEAu!Y384/SUM(Source_BEAu!Y$281:Y$285,Source_BEAu!Y$294:Y$389,Source_BEAu!Y$391:Y$393,Source_BEAu!Y$395)</f>
        <v>3.374198627825892E-5</v>
      </c>
    </row>
    <row r="386" spans="1:13">
      <c r="A386" s="23" t="s">
        <v>546</v>
      </c>
      <c r="B386" s="209" t="s">
        <v>547</v>
      </c>
      <c r="J386" s="200">
        <f>J$5*Source_BEAu!II385/SUM(Source_BEAu!II$281:II$285,Source_BEAu!II$294:II$389,Source_BEAu!II$391:II$393,Source_BEAu!II$395)</f>
        <v>3.248362772979884E-4</v>
      </c>
      <c r="K386" s="200">
        <f>K$5*Source_BEAu!Y385/SUM(Source_BEAu!Y$281:Y$285,Source_BEAu!Y$294:Y$389,Source_BEAu!Y$391:Y$393,Source_BEAu!Y$395)</f>
        <v>5.8204926329996631E-4</v>
      </c>
    </row>
    <row r="387" spans="1:13">
      <c r="A387" s="23" t="s">
        <v>548</v>
      </c>
      <c r="B387" s="209">
        <v>814000</v>
      </c>
      <c r="J387" s="200">
        <f>J$5*Source_BEAu!II386/SUM(Source_BEAu!II$281:II$285,Source_BEAu!II$294:II$389,Source_BEAu!II$391:II$393,Source_BEAu!II$395)</f>
        <v>0</v>
      </c>
      <c r="K387" s="200">
        <f>K$5*Source_BEAu!Y386/SUM(Source_BEAu!Y$281:Y$285,Source_BEAu!Y$294:Y$389,Source_BEAu!Y$391:Y$393,Source_BEAu!Y$395)</f>
        <v>0</v>
      </c>
    </row>
    <row r="388" spans="1:13">
      <c r="A388" s="23" t="s">
        <v>549</v>
      </c>
      <c r="B388" s="209" t="s">
        <v>550</v>
      </c>
      <c r="J388" s="200">
        <f>J$5*Source_BEAu!II387/SUM(Source_BEAu!II$281:II$285,Source_BEAu!II$294:II$389,Source_BEAu!II$391:II$393,Source_BEAu!II$395)</f>
        <v>1.5257520807785634E-2</v>
      </c>
      <c r="K388" s="200">
        <f>K$5*Source_BEAu!Y387/SUM(Source_BEAu!Y$281:Y$285,Source_BEAu!Y$294:Y$389,Source_BEAu!Y$391:Y$393,Source_BEAu!Y$395)</f>
        <v>2.6346867618940503E-3</v>
      </c>
    </row>
    <row r="389" spans="1:13">
      <c r="A389" s="23" t="s">
        <v>551</v>
      </c>
      <c r="B389" s="209" t="s">
        <v>552</v>
      </c>
      <c r="J389" s="200">
        <f>J$5*Source_BEAu!II388/SUM(Source_BEAu!II$281:II$285,Source_BEAu!II$294:II$389,Source_BEAu!II$391:II$393,Source_BEAu!II$395)</f>
        <v>1.4011010514780704E-3</v>
      </c>
      <c r="K389" s="200">
        <f>K$5*Source_BEAu!Y388/SUM(Source_BEAu!Y$281:Y$285,Source_BEAu!Y$294:Y$389,Source_BEAu!Y$391:Y$393,Source_BEAu!Y$395)</f>
        <v>9.7851760206950854E-4</v>
      </c>
    </row>
    <row r="390" spans="1:13">
      <c r="A390" s="23" t="s">
        <v>553</v>
      </c>
      <c r="B390" s="209">
        <v>491000</v>
      </c>
      <c r="J390" s="200">
        <f>J$5*Source_BEAu!II389/SUM(Source_BEAu!II$281:II$285,Source_BEAu!II$294:II$389,Source_BEAu!II$391:II$393,Source_BEAu!II$395)</f>
        <v>9.0536697367391147E-4</v>
      </c>
      <c r="K390" s="200">
        <f>K$5*Source_BEAu!Y389/SUM(Source_BEAu!Y$281:Y$285,Source_BEAu!Y$294:Y$389,Source_BEAu!Y$391:Y$393,Source_BEAu!Y$395)</f>
        <v>1.0291305814868969E-3</v>
      </c>
    </row>
    <row r="391" spans="1:13">
      <c r="A391" s="23" t="s">
        <v>554</v>
      </c>
      <c r="B391" s="209" t="s">
        <v>555</v>
      </c>
      <c r="F391" s="200">
        <f>F$5*Source_BEAm!X390/SUM(Source_BEAm!X$28,Source_BEAm!X$390,Source_BEAm!X$394)</f>
        <v>0.6312505786572683</v>
      </c>
    </row>
    <row r="392" spans="1:13">
      <c r="A392" s="23" t="s">
        <v>556</v>
      </c>
      <c r="B392" s="209" t="s">
        <v>557</v>
      </c>
      <c r="F392" s="223"/>
      <c r="J392" s="200">
        <f>J$5*Source_BEAu!II391/SUM(Source_BEAu!II$281:II$285,Source_BEAu!II$294:II$389,Source_BEAu!II$391:II$393,Source_BEAu!II$395)</f>
        <v>2.6091267252850473E-6</v>
      </c>
      <c r="K392" s="200">
        <f>K$5*Source_BEAu!Y391/SUM(Source_BEAu!Y$281:Y$285,Source_BEAu!Y$294:Y$389,Source_BEAu!Y$391:Y$393,Source_BEAu!Y$395)</f>
        <v>3.2898436621302442E-4</v>
      </c>
    </row>
    <row r="393" spans="1:13">
      <c r="A393" s="23" t="s">
        <v>558</v>
      </c>
      <c r="B393" s="209" t="s">
        <v>559</v>
      </c>
      <c r="F393" s="223"/>
      <c r="J393" s="200">
        <f>J$5*Source_BEAu!II392/SUM(Source_BEAu!II$281:II$285,Source_BEAu!II$294:II$389,Source_BEAu!II$391:II$393,Source_BEAu!II$395)</f>
        <v>4.9402509979909727E-2</v>
      </c>
      <c r="K393" s="200">
        <f>K$5*Source_BEAu!Y392/SUM(Source_BEAu!Y$281:Y$285,Source_BEAu!Y$294:Y$389,Source_BEAu!Y$391:Y$393,Source_BEAu!Y$395)</f>
        <v>3.1692160611854689E-2</v>
      </c>
    </row>
    <row r="394" spans="1:13">
      <c r="A394" s="23" t="s">
        <v>560</v>
      </c>
      <c r="B394" s="209" t="s">
        <v>561</v>
      </c>
      <c r="F394" s="223"/>
      <c r="J394" s="200">
        <f>J$5*Source_BEAu!II393/SUM(Source_BEAu!II$281:II$285,Source_BEAu!II$294:II$389,Source_BEAu!II$391:II$393,Source_BEAu!II$395)</f>
        <v>4.2085214078847813E-3</v>
      </c>
      <c r="K394" s="200">
        <f>K$5*Source_BEAu!Y393/SUM(Source_BEAu!Y$281:Y$285,Source_BEAu!Y$294:Y$389,Source_BEAu!Y$391:Y$393,Source_BEAu!Y$395)</f>
        <v>1.4902710606231023E-4</v>
      </c>
    </row>
    <row r="395" spans="1:13">
      <c r="A395" s="23" t="s">
        <v>562</v>
      </c>
      <c r="B395" s="209" t="s">
        <v>563</v>
      </c>
      <c r="F395" s="200">
        <f>F$5*Source_BEAm!X394/SUM(Source_BEAm!X$28,Source_BEAm!X$390,Source_BEAm!X$394)</f>
        <v>1.5585931375877242</v>
      </c>
    </row>
    <row r="396" spans="1:13">
      <c r="A396" s="23" t="s">
        <v>564</v>
      </c>
      <c r="B396" s="209" t="s">
        <v>565</v>
      </c>
      <c r="J396" s="200">
        <f>J$5*Source_BEAu!II395/SUM(Source_BEAu!II$281:II$285,Source_BEAu!II$294:II$389,Source_BEAu!II$391:II$393,Source_BEAu!II$395)</f>
        <v>2.5654238526365224E-3</v>
      </c>
      <c r="K396" s="200">
        <f>K$5*Source_BEAu!Y395/SUM(Source_BEAu!Y$281:Y$285,Source_BEAu!Y$294:Y$389,Source_BEAu!Y$391:Y$393,Source_BEAu!Y$395)</f>
        <v>6.7202789337532343E-4</v>
      </c>
    </row>
    <row r="397" spans="1:13" ht="13.15">
      <c r="A397" s="63" t="s">
        <v>1187</v>
      </c>
      <c r="B397" s="210" t="s">
        <v>1188</v>
      </c>
      <c r="C397" s="210"/>
      <c r="D397" s="210"/>
      <c r="E397" s="210"/>
    </row>
    <row r="398" spans="1:13">
      <c r="A398" s="23" t="s">
        <v>1185</v>
      </c>
      <c r="B398" s="209" t="s">
        <v>1186</v>
      </c>
      <c r="L398" s="200">
        <f>L5</f>
        <v>0.8</v>
      </c>
      <c r="M398" s="200">
        <f>SUM(Source_EPA_2007!BS6,Source_EPA_2007!BS7)</f>
        <v>23.1</v>
      </c>
    </row>
    <row r="399" spans="1:13">
      <c r="A399" s="23" t="s">
        <v>1183</v>
      </c>
      <c r="B399" s="209" t="s">
        <v>1184</v>
      </c>
    </row>
    <row r="400" spans="1:13">
      <c r="A400" s="23" t="s">
        <v>1181</v>
      </c>
      <c r="B400" s="209" t="s">
        <v>1182</v>
      </c>
    </row>
    <row r="401" spans="1:2">
      <c r="A401" s="23" t="s">
        <v>1179</v>
      </c>
      <c r="B401" s="209" t="s">
        <v>1180</v>
      </c>
    </row>
    <row r="402" spans="1:2">
      <c r="A402" s="23" t="s">
        <v>1177</v>
      </c>
      <c r="B402" s="209" t="s">
        <v>1178</v>
      </c>
    </row>
    <row r="403" spans="1:2">
      <c r="A403" s="23" t="s">
        <v>1175</v>
      </c>
      <c r="B403" s="209" t="s">
        <v>1176</v>
      </c>
    </row>
    <row r="404" spans="1:2">
      <c r="A404" s="23" t="s">
        <v>1173</v>
      </c>
      <c r="B404" s="209" t="s">
        <v>1174</v>
      </c>
    </row>
    <row r="405" spans="1:2">
      <c r="A405" s="23" t="s">
        <v>1171</v>
      </c>
      <c r="B405" s="209" t="s">
        <v>1172</v>
      </c>
    </row>
    <row r="406" spans="1:2">
      <c r="A406" s="23" t="s">
        <v>1169</v>
      </c>
      <c r="B406" s="209" t="s">
        <v>1170</v>
      </c>
    </row>
    <row r="407" spans="1:2">
      <c r="A407" s="23" t="s">
        <v>1167</v>
      </c>
      <c r="B407" s="209" t="s">
        <v>1168</v>
      </c>
    </row>
    <row r="408" spans="1:2">
      <c r="A408" s="23" t="s">
        <v>1165</v>
      </c>
      <c r="B408" s="209" t="s">
        <v>1166</v>
      </c>
    </row>
    <row r="409" spans="1:2">
      <c r="A409" s="23" t="s">
        <v>1163</v>
      </c>
      <c r="B409" s="209" t="s">
        <v>1164</v>
      </c>
    </row>
    <row r="410" spans="1:2">
      <c r="A410" s="23" t="s">
        <v>1161</v>
      </c>
      <c r="B410" s="209" t="s">
        <v>1162</v>
      </c>
    </row>
    <row r="411" spans="1:2">
      <c r="A411" s="23" t="s">
        <v>1159</v>
      </c>
      <c r="B411" s="209" t="s">
        <v>1160</v>
      </c>
    </row>
    <row r="412" spans="1:2">
      <c r="A412" s="23" t="s">
        <v>1157</v>
      </c>
      <c r="B412" s="209" t="s">
        <v>1158</v>
      </c>
    </row>
    <row r="413" spans="1:2">
      <c r="A413" s="23" t="s">
        <v>1155</v>
      </c>
      <c r="B413" s="209" t="s">
        <v>1156</v>
      </c>
    </row>
    <row r="414" spans="1:2">
      <c r="A414" s="23" t="s">
        <v>1153</v>
      </c>
      <c r="B414" s="209" t="s">
        <v>1154</v>
      </c>
    </row>
    <row r="415" spans="1:2">
      <c r="A415" s="23" t="s">
        <v>1151</v>
      </c>
      <c r="B415" s="209" t="s">
        <v>1152</v>
      </c>
    </row>
    <row r="416" spans="1:2">
      <c r="A416" s="23" t="s">
        <v>1149</v>
      </c>
      <c r="B416" s="209" t="s">
        <v>1150</v>
      </c>
    </row>
    <row r="417" spans="1:5">
      <c r="A417" s="23" t="s">
        <v>1147</v>
      </c>
      <c r="B417" s="209" t="s">
        <v>1148</v>
      </c>
    </row>
    <row r="418" spans="1:5" ht="13.15">
      <c r="A418" s="63" t="s">
        <v>1145</v>
      </c>
      <c r="B418" s="210" t="s">
        <v>1146</v>
      </c>
      <c r="C418" s="210"/>
      <c r="D418" s="210"/>
      <c r="E418" s="210"/>
    </row>
    <row r="419" spans="1:5" ht="13.15">
      <c r="A419" s="63" t="s">
        <v>1143</v>
      </c>
      <c r="B419" s="210" t="s">
        <v>1144</v>
      </c>
      <c r="C419" s="210"/>
      <c r="D419" s="210"/>
      <c r="E419" s="210"/>
    </row>
    <row r="424" spans="1:5">
      <c r="A424" s="23" t="s">
        <v>1431</v>
      </c>
    </row>
  </sheetData>
  <mergeCells count="4">
    <mergeCell ref="G3:I3"/>
    <mergeCell ref="J3:K3"/>
    <mergeCell ref="F2:L2"/>
    <mergeCell ref="C2:E2"/>
  </mergeCells>
  <phoneticPr fontId="7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AM426"/>
  <sheetViews>
    <sheetView workbookViewId="0">
      <pane xSplit="2" ySplit="7" topLeftCell="C379" activePane="bottomRight" state="frozen"/>
      <selection activeCell="I21" sqref="I21"/>
      <selection pane="topRight" activeCell="I21" sqref="I21"/>
      <selection pane="bottomLeft" activeCell="I21" sqref="I21"/>
      <selection pane="bottomRight" activeCell="I400" sqref="I400"/>
    </sheetView>
  </sheetViews>
  <sheetFormatPr defaultColWidth="8.796875" defaultRowHeight="14.25"/>
  <cols>
    <col min="1" max="1" width="46.33203125" style="15" customWidth="1"/>
    <col min="2" max="2" width="9" style="19" customWidth="1"/>
    <col min="3" max="6" width="9" style="14" customWidth="1"/>
    <col min="7" max="7" width="8.796875" style="20"/>
    <col min="8" max="8" width="9" style="19" customWidth="1"/>
    <col min="9" max="12" width="8.796875" style="20"/>
    <col min="13" max="19" width="9" style="19" customWidth="1"/>
    <col min="20" max="22" width="8.796875" style="18"/>
    <col min="23" max="23" width="9.1328125" style="18" customWidth="1"/>
    <col min="24" max="16384" width="8.796875" style="18"/>
  </cols>
  <sheetData>
    <row r="1" spans="1:39">
      <c r="C1" s="19"/>
      <c r="D1" s="19"/>
      <c r="E1" s="19"/>
      <c r="F1" s="19"/>
      <c r="G1" s="18"/>
      <c r="I1" s="18"/>
      <c r="J1" s="18"/>
      <c r="K1" s="18"/>
      <c r="L1" s="18"/>
    </row>
    <row r="2" spans="1:39">
      <c r="C2" s="114" t="s">
        <v>613</v>
      </c>
      <c r="D2" s="19"/>
      <c r="E2" s="19"/>
      <c r="F2" s="19"/>
      <c r="G2" s="18"/>
      <c r="H2" s="114"/>
      <c r="I2" s="18"/>
      <c r="J2" s="18"/>
      <c r="K2" s="18"/>
      <c r="L2" s="18"/>
      <c r="U2" s="114"/>
      <c r="V2" s="114"/>
      <c r="W2" s="114"/>
      <c r="X2" s="114"/>
      <c r="Y2" s="114"/>
      <c r="Z2" s="13" t="s">
        <v>610</v>
      </c>
      <c r="AG2" s="13" t="s">
        <v>582</v>
      </c>
      <c r="AL2" s="13" t="s">
        <v>583</v>
      </c>
    </row>
    <row r="3" spans="1:39" ht="95.25" customHeight="1">
      <c r="B3" s="19" t="s">
        <v>584</v>
      </c>
      <c r="C3" s="445" t="s">
        <v>612</v>
      </c>
      <c r="D3" s="445"/>
      <c r="E3" s="445"/>
      <c r="F3" s="445"/>
      <c r="G3" s="445"/>
      <c r="H3" s="445"/>
      <c r="I3" s="445"/>
      <c r="J3" s="445"/>
      <c r="K3" s="445"/>
      <c r="L3" s="445"/>
      <c r="M3" s="113"/>
      <c r="N3" s="113"/>
      <c r="O3" s="113"/>
      <c r="P3" s="113"/>
      <c r="Q3" s="113"/>
      <c r="R3" s="113"/>
      <c r="S3" s="113"/>
      <c r="T3" s="113"/>
      <c r="U3" s="107" t="s">
        <v>611</v>
      </c>
      <c r="V3" s="107" t="s">
        <v>606</v>
      </c>
      <c r="W3" s="107" t="s">
        <v>607</v>
      </c>
      <c r="X3" s="112"/>
      <c r="Y3" s="112"/>
      <c r="Z3" s="445" t="s">
        <v>609</v>
      </c>
      <c r="AA3" s="445"/>
      <c r="AB3" s="445" t="s">
        <v>606</v>
      </c>
      <c r="AC3" s="445"/>
      <c r="AD3" s="445"/>
      <c r="AE3" s="445"/>
      <c r="AG3" s="107" t="s">
        <v>608</v>
      </c>
      <c r="AH3" s="107" t="s">
        <v>607</v>
      </c>
      <c r="AI3" s="107" t="s">
        <v>606</v>
      </c>
      <c r="AL3" s="107" t="s">
        <v>606</v>
      </c>
    </row>
    <row r="4" spans="1:39" s="15" customFormat="1">
      <c r="B4" s="19"/>
      <c r="C4" s="10" t="s">
        <v>1440</v>
      </c>
      <c r="D4" s="19"/>
      <c r="E4" s="19"/>
      <c r="F4" s="19"/>
      <c r="H4" s="10"/>
      <c r="M4" s="10" t="s">
        <v>822</v>
      </c>
      <c r="N4" s="10" t="s">
        <v>813</v>
      </c>
      <c r="O4" s="10"/>
      <c r="P4" s="10"/>
      <c r="Q4" s="10"/>
      <c r="R4" s="10"/>
      <c r="S4" s="10" t="s">
        <v>801</v>
      </c>
      <c r="T4" s="10" t="s">
        <v>790</v>
      </c>
    </row>
    <row r="5" spans="1:39" s="15" customFormat="1">
      <c r="B5" s="19"/>
      <c r="C5" s="10" t="s">
        <v>1432</v>
      </c>
      <c r="D5" s="19"/>
      <c r="E5" s="19"/>
      <c r="F5" s="19"/>
      <c r="H5" s="10" t="s">
        <v>1439</v>
      </c>
      <c r="M5" s="10"/>
      <c r="N5" s="10"/>
      <c r="O5" s="10"/>
      <c r="P5" s="10"/>
      <c r="Q5" s="10"/>
      <c r="R5" s="10"/>
      <c r="S5" s="10"/>
      <c r="T5" s="10"/>
    </row>
    <row r="6" spans="1:39" s="15" customFormat="1">
      <c r="A6" s="12"/>
      <c r="B6" s="19"/>
      <c r="C6" s="10" t="s">
        <v>573</v>
      </c>
      <c r="D6" s="10" t="s">
        <v>574</v>
      </c>
      <c r="E6" s="10" t="s">
        <v>575</v>
      </c>
      <c r="F6" s="10" t="s">
        <v>576</v>
      </c>
      <c r="G6" s="10" t="s">
        <v>577</v>
      </c>
      <c r="H6" s="10" t="s">
        <v>573</v>
      </c>
      <c r="I6" s="10" t="s">
        <v>574</v>
      </c>
      <c r="J6" s="10" t="s">
        <v>575</v>
      </c>
      <c r="K6" s="10" t="s">
        <v>576</v>
      </c>
      <c r="L6" s="10" t="s">
        <v>577</v>
      </c>
      <c r="N6" s="10" t="s">
        <v>573</v>
      </c>
      <c r="O6" s="10" t="s">
        <v>574</v>
      </c>
      <c r="P6" s="10" t="s">
        <v>575</v>
      </c>
      <c r="Q6" s="10" t="s">
        <v>576</v>
      </c>
      <c r="R6" s="10" t="s">
        <v>577</v>
      </c>
      <c r="U6" s="14" t="s">
        <v>572</v>
      </c>
      <c r="V6" s="14" t="s">
        <v>572</v>
      </c>
      <c r="W6" s="14" t="s">
        <v>575</v>
      </c>
      <c r="Z6" s="14" t="s">
        <v>578</v>
      </c>
      <c r="AA6" s="14" t="s">
        <v>579</v>
      </c>
      <c r="AB6" s="14" t="s">
        <v>578</v>
      </c>
      <c r="AC6" s="14" t="s">
        <v>579</v>
      </c>
      <c r="AD6" s="14" t="s">
        <v>580</v>
      </c>
      <c r="AE6" s="14" t="s">
        <v>581</v>
      </c>
    </row>
    <row r="7" spans="1:39">
      <c r="A7" s="106"/>
      <c r="B7" s="105"/>
      <c r="C7" s="111">
        <f>Source_EPA_2007!$CK$16*Source_EPA_2007!CV6/Source_EPA_2007!$CV$12</f>
        <v>0.60052447552447552</v>
      </c>
      <c r="D7" s="111">
        <f>Source_EPA_2007!$CK$16*Source_EPA_2007!CV7/Source_EPA_2007!$CV$12</f>
        <v>9.8486013986013958</v>
      </c>
      <c r="E7" s="111">
        <f>Source_EPA_2007!$CK$16*Source_EPA_2007!CV8/Source_EPA_2007!$CV$12</f>
        <v>45.519755244755245</v>
      </c>
      <c r="F7" s="111">
        <f>Source_EPA_2007!$CK$16*Source_EPA_2007!CV9/Source_EPA_2007!$CV$12</f>
        <v>7.866870629370629</v>
      </c>
      <c r="G7" s="111">
        <f>Source_EPA_2007!$CK$16*Source_EPA_2007!CV10/Source_EPA_2007!$CV$12</f>
        <v>0.78068181818181814</v>
      </c>
      <c r="H7" s="111">
        <f>(Source_EPA_2007!CH6-Source_EPA_2007!CK16)*Source_EPA_2007!CV6/Source_EPA_2007!$CV$12</f>
        <v>0.28146853146853146</v>
      </c>
      <c r="I7" s="111">
        <f>(Source_EPA_2007!CH6-Source_EPA_2007!CK16)*Source_EPA_2007!CV7/Source_EPA_2007!$CV$12</f>
        <v>4.616083916083916</v>
      </c>
      <c r="J7" s="111">
        <f>(Source_EPA_2007!CH6-Source_EPA_2007!CK16)*Source_EPA_2007!CV8/Source_EPA_2007!$CV$12</f>
        <v>21.335314685314685</v>
      </c>
      <c r="K7" s="111">
        <f>(Source_EPA_2007!CH6-Source_EPA_2007!CK16)*Source_EPA_2007!CV9/Source_EPA_2007!$CV$12</f>
        <v>3.6872377622377623</v>
      </c>
      <c r="L7" s="111">
        <f>(Source_EPA_2007!CH6-Source_EPA_2007!CK16)*Source_EPA_2007!CV10/Source_EPA_2007!$CV$12</f>
        <v>0.36590909090909096</v>
      </c>
      <c r="M7" s="11">
        <f>Source_EPA_2007!CH7</f>
        <v>8.5</v>
      </c>
      <c r="N7" s="111">
        <f>Source_EPA_2007!CH8*Source_EPA_2007!CV6/Source_EPA_2007!$CV$12</f>
        <v>2.2727272727272728E-2</v>
      </c>
      <c r="O7" s="111">
        <f>Source_EPA_2007!CH8*Source_EPA_2007!CV7/Source_EPA_2007!$CV$12</f>
        <v>0.37272727272727274</v>
      </c>
      <c r="P7" s="111">
        <f>Source_EPA_2007!CH8*Source_EPA_2007!CV8/Source_EPA_2007!$CV$12</f>
        <v>1.7227272727272727</v>
      </c>
      <c r="Q7" s="111">
        <f>Source_EPA_2007!CH8*Source_EPA_2007!CV9/Source_EPA_2007!$CV$12</f>
        <v>0.29772727272727273</v>
      </c>
      <c r="R7" s="111">
        <f>Source_EPA_2007!CH8*Source_EPA_2007!CV10/Source_EPA_2007!$CV$12</f>
        <v>2.9545454545454548E-2</v>
      </c>
      <c r="S7" s="11">
        <f>Source_EPA_2007!CH9</f>
        <v>1.6</v>
      </c>
      <c r="T7" s="11">
        <f>Source_EPA_2007!CH10</f>
        <v>0.8</v>
      </c>
      <c r="U7" s="109">
        <f t="array" ref="U7:W7">TRANSPOSE(Source_EPA_2007!C83:C85)</f>
        <v>21.5</v>
      </c>
      <c r="V7" s="109">
        <v>0.2</v>
      </c>
      <c r="W7" s="109">
        <v>0</v>
      </c>
      <c r="X7" s="20"/>
      <c r="Y7" s="20"/>
      <c r="Z7" s="109">
        <f>Source_EPA_2007!CR6</f>
        <v>3.6</v>
      </c>
      <c r="AA7" s="109">
        <f>Source_EPA_2007!CR7</f>
        <v>0.9</v>
      </c>
      <c r="AB7" s="109">
        <f>Source_EPA_2007!CN7</f>
        <v>1.2</v>
      </c>
      <c r="AC7" s="109">
        <f>Source_EPA_2007!CN8</f>
        <v>2</v>
      </c>
      <c r="AD7" s="109">
        <f>Source_EPA_2007!CN9</f>
        <v>0.1</v>
      </c>
      <c r="AE7" s="109">
        <f>Source_EPA_2007!CN10</f>
        <v>0.1</v>
      </c>
      <c r="AF7" s="20"/>
      <c r="AG7" s="109">
        <f t="array" ref="AG7:AI7">TRANSPOSE(Source_EPA_2007!C90:C92)</f>
        <v>6.2</v>
      </c>
      <c r="AH7" s="109">
        <v>2.5</v>
      </c>
      <c r="AI7" s="109">
        <v>0.5</v>
      </c>
      <c r="AJ7" s="109"/>
      <c r="AK7" s="109"/>
      <c r="AL7" s="109">
        <f>Source_EPA_2007!C94</f>
        <v>0.6</v>
      </c>
    </row>
    <row r="8" spans="1:39">
      <c r="A8" s="362" t="s">
        <v>1530</v>
      </c>
      <c r="B8" s="105"/>
      <c r="C8" s="372">
        <v>4</v>
      </c>
      <c r="D8" s="372">
        <v>4</v>
      </c>
      <c r="E8" s="372">
        <v>4</v>
      </c>
      <c r="F8" s="372">
        <v>4</v>
      </c>
      <c r="G8" s="372">
        <v>4</v>
      </c>
      <c r="H8" s="372">
        <v>4</v>
      </c>
      <c r="I8" s="372">
        <v>4</v>
      </c>
      <c r="J8" s="372">
        <v>4</v>
      </c>
      <c r="K8" s="372">
        <v>4</v>
      </c>
      <c r="L8" s="372">
        <v>4</v>
      </c>
      <c r="M8" s="11"/>
      <c r="N8" s="372">
        <v>4</v>
      </c>
      <c r="O8" s="372">
        <v>4</v>
      </c>
      <c r="P8" s="372">
        <v>4</v>
      </c>
      <c r="Q8" s="372">
        <v>4</v>
      </c>
      <c r="R8" s="372">
        <v>4</v>
      </c>
      <c r="S8" s="11"/>
      <c r="T8" s="11"/>
      <c r="U8" s="373">
        <v>2</v>
      </c>
      <c r="V8" s="373">
        <v>2</v>
      </c>
      <c r="W8" s="373">
        <v>4</v>
      </c>
      <c r="X8" s="11"/>
      <c r="Y8" s="11"/>
      <c r="Z8" s="373">
        <v>2</v>
      </c>
      <c r="AA8" s="373">
        <v>2</v>
      </c>
      <c r="AB8" s="373">
        <v>2</v>
      </c>
      <c r="AC8" s="373">
        <v>2</v>
      </c>
      <c r="AD8" s="373">
        <v>2</v>
      </c>
      <c r="AE8" s="373">
        <v>2</v>
      </c>
      <c r="AF8" s="11"/>
      <c r="AG8" s="373">
        <v>2</v>
      </c>
      <c r="AH8" s="373">
        <v>4</v>
      </c>
      <c r="AI8" s="373">
        <v>2</v>
      </c>
      <c r="AJ8" s="11"/>
      <c r="AK8" s="11"/>
      <c r="AL8" s="373">
        <v>2</v>
      </c>
    </row>
    <row r="9" spans="1:39">
      <c r="A9" s="17" t="s">
        <v>1196</v>
      </c>
      <c r="B9" s="73" t="s">
        <v>105</v>
      </c>
      <c r="C9" s="104">
        <f t="shared" ref="C9:L9" si="0">SUM(C10:C400)</f>
        <v>0.59877622377622375</v>
      </c>
      <c r="D9" s="104">
        <f t="shared" si="0"/>
        <v>9.8199300699300682</v>
      </c>
      <c r="E9" s="104">
        <f t="shared" si="0"/>
        <v>45.387237762237767</v>
      </c>
      <c r="F9" s="104">
        <f t="shared" si="0"/>
        <v>7.8439685314685317</v>
      </c>
      <c r="G9" s="104">
        <f t="shared" si="0"/>
        <v>0.77840909090909083</v>
      </c>
      <c r="H9" s="104">
        <f t="shared" si="0"/>
        <v>0.2814498011386527</v>
      </c>
      <c r="I9" s="104">
        <f t="shared" si="0"/>
        <v>4.615776738673909</v>
      </c>
      <c r="J9" s="104">
        <f t="shared" si="0"/>
        <v>21.333894926309899</v>
      </c>
      <c r="K9" s="104">
        <f t="shared" si="0"/>
        <v>3.6869923949163561</v>
      </c>
      <c r="L9" s="104">
        <f t="shared" si="0"/>
        <v>0.36588474148024808</v>
      </c>
      <c r="M9" s="73"/>
      <c r="N9" s="104">
        <f>SUM(N10:N400)</f>
        <v>2.2717533420824894E-2</v>
      </c>
      <c r="O9" s="104">
        <f>SUM(O10:O400)</f>
        <v>0.37256754810152765</v>
      </c>
      <c r="P9" s="104">
        <f>SUM(P10:P400)</f>
        <v>1.7219890332985246</v>
      </c>
      <c r="Q9" s="104">
        <f>SUM(Q10:Q400)</f>
        <v>0.29759968781280605</v>
      </c>
      <c r="R9" s="104">
        <f>SUM(R10:R400)</f>
        <v>2.9532793447072325E-2</v>
      </c>
      <c r="S9" s="73"/>
      <c r="T9" s="104"/>
      <c r="U9" s="104">
        <f>SUM(U10:U400)</f>
        <v>21.5</v>
      </c>
      <c r="V9" s="104">
        <f>SUM(V10:V400)</f>
        <v>0.2</v>
      </c>
      <c r="W9" s="104">
        <f>SUM(W10:W400)</f>
        <v>0</v>
      </c>
      <c r="Z9" s="104">
        <f t="shared" ref="Z9:AE9" si="1">SUM(Z10:Z400)</f>
        <v>3.6</v>
      </c>
      <c r="AA9" s="104">
        <f t="shared" si="1"/>
        <v>0.9</v>
      </c>
      <c r="AB9" s="104">
        <f t="shared" si="1"/>
        <v>1.2</v>
      </c>
      <c r="AC9" s="104">
        <f t="shared" si="1"/>
        <v>2</v>
      </c>
      <c r="AD9" s="104">
        <f t="shared" si="1"/>
        <v>0.1</v>
      </c>
      <c r="AE9" s="104">
        <f t="shared" si="1"/>
        <v>0.1</v>
      </c>
      <c r="AG9" s="104">
        <f>SUM(AG10:AG400)</f>
        <v>6.2</v>
      </c>
      <c r="AH9" s="104">
        <f>SUM(AH10:AH400)</f>
        <v>2.5</v>
      </c>
      <c r="AI9" s="104">
        <f>SUM(AI10:AI400)</f>
        <v>0.5</v>
      </c>
      <c r="AL9" s="104">
        <f>SUM(AL10:AL400)</f>
        <v>0.6</v>
      </c>
      <c r="AM9" s="104"/>
    </row>
    <row r="10" spans="1:39">
      <c r="A10" s="15" t="s">
        <v>106</v>
      </c>
      <c r="B10" s="19" t="s">
        <v>107</v>
      </c>
      <c r="C10" s="20"/>
      <c r="H10" s="19">
        <f>H$7*Source_BEAm!$CT$103/(Source_BEAm!$EI$144+Source_BEAm!$CT$103)*Source_BEAu!$CT7/SUM(Source_BEAu!$CT$397+Source_BEAu!$CT$396)</f>
        <v>0</v>
      </c>
      <c r="I10" s="19">
        <f>I$7*Source_BEAm!$CT$103/(Source_BEAm!$EI$144+Source_BEAm!$CT$103)*Source_BEAu!$CT7/SUM(Source_BEAu!$CT$397+Source_BEAu!$CT$396)</f>
        <v>0</v>
      </c>
      <c r="J10" s="19">
        <f>J$7*Source_BEAm!$CT$103/(Source_BEAm!$EI$144+Source_BEAm!$CT$103)*Source_BEAu!$CT7/SUM(Source_BEAu!$CT$397+Source_BEAu!$CT$396)</f>
        <v>0</v>
      </c>
      <c r="K10" s="19">
        <f>K$7*Source_BEAm!$CT$103/(Source_BEAm!$EI$144+Source_BEAm!$CT$103)*Source_BEAu!$CT7/SUM(Source_BEAu!$CT$397+Source_BEAu!$CT$396)</f>
        <v>0</v>
      </c>
      <c r="L10" s="19">
        <f>L$7*Source_BEAm!$CT$103/(Source_BEAm!$EI$144+Source_BEAm!$CT$103)*Source_BEAu!$CT7/SUM(Source_BEAu!$CT$397+Source_BEAu!$CT$396)</f>
        <v>0</v>
      </c>
      <c r="N10" s="14">
        <f>N$7*SUM(Source_BEAm!$JI$274:$JI$275)/(SUM(Source_BEAm!$JI$274:$JI$275)+SUM(Source_BEAm!$JJ$274:$JJ$275))*Source_BEAu!$JI7/SUM(Source_BEAu!$JI$396:$JI$397)+N$7*SUM(Source_BEAm!$JJ$274:$JJ$275)/(SUM(Source_BEAm!$JI$274:$JI$275)+SUM(Source_BEAm!$JJ$274:$JJ$275))*Source_BEAu!$JJ7/SUM(Source_BEAu!$JJ$396:$JJ$397)</f>
        <v>0</v>
      </c>
      <c r="O10" s="14">
        <f>O$7*SUM(Source_BEAm!$JI$274:$JI$275)/(SUM(Source_BEAm!$JI$274:$JI$275)+SUM(Source_BEAm!$JJ$274:$JJ$275))*Source_BEAu!$JI7/SUM(Source_BEAu!$JI$396:$JI$397)+O$7*SUM(Source_BEAm!$JJ$274:$JJ$275)/(SUM(Source_BEAm!$JI$274:$JI$275)+SUM(Source_BEAm!$JJ$274:$JJ$275))*Source_BEAu!$JJ7/SUM(Source_BEAu!$JJ$396:$JJ$397)</f>
        <v>0</v>
      </c>
      <c r="P10" s="14">
        <f>P$7*SUM(Source_BEAm!$JI$274:$JI$275)/(SUM(Source_BEAm!$JI$274:$JI$275)+SUM(Source_BEAm!$JJ$274:$JJ$275))*Source_BEAu!$JI7/SUM(Source_BEAu!$JI$396:$JI$397)+P$7*SUM(Source_BEAm!$JJ$274:$JJ$275)/(SUM(Source_BEAm!$JI$274:$JI$275)+SUM(Source_BEAm!$JJ$274:$JJ$275))*Source_BEAu!$JJ7/SUM(Source_BEAu!$JJ$396:$JJ$397)</f>
        <v>0</v>
      </c>
      <c r="Q10" s="14">
        <f>Q$7*SUM(Source_BEAm!$JI$274:$JI$275)/(SUM(Source_BEAm!$JI$274:$JI$275)+SUM(Source_BEAm!$JJ$274:$JJ$275))*Source_BEAu!$JI7/SUM(Source_BEAu!$JI$396:$JI$397)+Q$7*SUM(Source_BEAm!$JJ$274:$JJ$275)/(SUM(Source_BEAm!$JI$274:$JI$275)+SUM(Source_BEAm!$JJ$274:$JJ$275))*Source_BEAu!$JJ7/SUM(Source_BEAu!$JJ$396:$JJ$397)</f>
        <v>0</v>
      </c>
      <c r="R10" s="14">
        <f>R$7*SUM(Source_BEAm!$JI$274:$JI$275)/(SUM(Source_BEAm!$JI$274:$JI$275)+SUM(Source_BEAm!$JJ$274:$JJ$275))*Source_BEAu!$JI7/SUM(Source_BEAu!$JI$396:$JI$397)+R$7*SUM(Source_BEAm!$JJ$274:$JJ$275)/(SUM(Source_BEAm!$JI$274:$JI$275)+SUM(Source_BEAm!$JJ$274:$JJ$275))*Source_BEAu!$JJ7/SUM(Source_BEAu!$JJ$396:$JJ$397)</f>
        <v>0</v>
      </c>
      <c r="AD10" s="109"/>
    </row>
    <row r="11" spans="1:39">
      <c r="A11" s="15" t="s">
        <v>109</v>
      </c>
      <c r="B11" s="19" t="s">
        <v>110</v>
      </c>
      <c r="C11" s="20"/>
      <c r="H11" s="19">
        <f>H$7*Source_BEAm!$CT$103/(Source_BEAm!$EI$144+Source_BEAm!$CT$103)*Source_BEAu!$CT8/SUM(Source_BEAu!$CT$397+Source_BEAu!$CT$396)</f>
        <v>0</v>
      </c>
      <c r="I11" s="19">
        <f>I$7*Source_BEAm!$CT$103/(Source_BEAm!$EI$144+Source_BEAm!$CT$103)*Source_BEAu!$CT8/SUM(Source_BEAu!$CT$397+Source_BEAu!$CT$396)</f>
        <v>0</v>
      </c>
      <c r="J11" s="19">
        <f>J$7*Source_BEAm!$CT$103/(Source_BEAm!$EI$144+Source_BEAm!$CT$103)*Source_BEAu!$CT8/SUM(Source_BEAu!$CT$397+Source_BEAu!$CT$396)</f>
        <v>0</v>
      </c>
      <c r="K11" s="19">
        <f>K$7*Source_BEAm!$CT$103/(Source_BEAm!$EI$144+Source_BEAm!$CT$103)*Source_BEAu!$CT8/SUM(Source_BEAu!$CT$397+Source_BEAu!$CT$396)</f>
        <v>0</v>
      </c>
      <c r="L11" s="19">
        <f>L$7*Source_BEAm!$CT$103/(Source_BEAm!$EI$144+Source_BEAm!$CT$103)*Source_BEAu!$CT8/SUM(Source_BEAu!$CT$397+Source_BEAu!$CT$396)</f>
        <v>0</v>
      </c>
      <c r="N11" s="14">
        <f>N$7*SUM(Source_BEAm!$JI$274:$JI$275)/(SUM(Source_BEAm!$JI$274:$JI$275)+SUM(Source_BEAm!$JJ$274:$JJ$275))*Source_BEAu!$JI8/SUM(Source_BEAu!$JI$396:$JI$397)+N$7*SUM(Source_BEAm!$JJ$274:$JJ$275)/(SUM(Source_BEAm!$JI$274:$JI$275)+SUM(Source_BEAm!$JJ$274:$JJ$275))*Source_BEAu!$JJ8/SUM(Source_BEAu!$JJ$396:$JJ$397)</f>
        <v>0</v>
      </c>
      <c r="O11" s="14">
        <f>O$7*SUM(Source_BEAm!$JI$274:$JI$275)/(SUM(Source_BEAm!$JI$274:$JI$275)+SUM(Source_BEAm!$JJ$274:$JJ$275))*Source_BEAu!$JI8/SUM(Source_BEAu!$JI$396:$JI$397)+O$7*SUM(Source_BEAm!$JJ$274:$JJ$275)/(SUM(Source_BEAm!$JI$274:$JI$275)+SUM(Source_BEAm!$JJ$274:$JJ$275))*Source_BEAu!$JJ8/SUM(Source_BEAu!$JJ$396:$JJ$397)</f>
        <v>0</v>
      </c>
      <c r="P11" s="14">
        <f>P$7*SUM(Source_BEAm!$JI$274:$JI$275)/(SUM(Source_BEAm!$JI$274:$JI$275)+SUM(Source_BEAm!$JJ$274:$JJ$275))*Source_BEAu!$JI8/SUM(Source_BEAu!$JI$396:$JI$397)+P$7*SUM(Source_BEAm!$JJ$274:$JJ$275)/(SUM(Source_BEAm!$JI$274:$JI$275)+SUM(Source_BEAm!$JJ$274:$JJ$275))*Source_BEAu!$JJ8/SUM(Source_BEAu!$JJ$396:$JJ$397)</f>
        <v>0</v>
      </c>
      <c r="Q11" s="14">
        <f>Q$7*SUM(Source_BEAm!$JI$274:$JI$275)/(SUM(Source_BEAm!$JI$274:$JI$275)+SUM(Source_BEAm!$JJ$274:$JJ$275))*Source_BEAu!$JI8/SUM(Source_BEAu!$JI$396:$JI$397)+Q$7*SUM(Source_BEAm!$JJ$274:$JJ$275)/(SUM(Source_BEAm!$JI$274:$JI$275)+SUM(Source_BEAm!$JJ$274:$JJ$275))*Source_BEAu!$JJ8/SUM(Source_BEAu!$JJ$396:$JJ$397)</f>
        <v>0</v>
      </c>
      <c r="R11" s="14">
        <f>R$7*SUM(Source_BEAm!$JI$274:$JI$275)/(SUM(Source_BEAm!$JI$274:$JI$275)+SUM(Source_BEAm!$JJ$274:$JJ$275))*Source_BEAu!$JI8/SUM(Source_BEAu!$JI$396:$JI$397)+R$7*SUM(Source_BEAm!$JJ$274:$JJ$275)/(SUM(Source_BEAm!$JI$274:$JI$275)+SUM(Source_BEAm!$JJ$274:$JJ$275))*Source_BEAu!$JJ8/SUM(Source_BEAu!$JJ$396:$JJ$397)</f>
        <v>0</v>
      </c>
    </row>
    <row r="12" spans="1:39">
      <c r="A12" s="15" t="s">
        <v>111</v>
      </c>
      <c r="B12" s="19">
        <v>111200</v>
      </c>
      <c r="C12" s="20"/>
      <c r="H12" s="19">
        <f>H$7*Source_BEAm!$CT$103/(Source_BEAm!$EI$144+Source_BEAm!$CT$103)*Source_BEAu!$CT9/SUM(Source_BEAu!$CT$397+Source_BEAu!$CT$396)</f>
        <v>0</v>
      </c>
      <c r="I12" s="19">
        <f>I$7*Source_BEAm!$CT$103/(Source_BEAm!$EI$144+Source_BEAm!$CT$103)*Source_BEAu!$CT9/SUM(Source_BEAu!$CT$397+Source_BEAu!$CT$396)</f>
        <v>0</v>
      </c>
      <c r="J12" s="19">
        <f>J$7*Source_BEAm!$CT$103/(Source_BEAm!$EI$144+Source_BEAm!$CT$103)*Source_BEAu!$CT9/SUM(Source_BEAu!$CT$397+Source_BEAu!$CT$396)</f>
        <v>0</v>
      </c>
      <c r="K12" s="19">
        <f>K$7*Source_BEAm!$CT$103/(Source_BEAm!$EI$144+Source_BEAm!$CT$103)*Source_BEAu!$CT9/SUM(Source_BEAu!$CT$397+Source_BEAu!$CT$396)</f>
        <v>0</v>
      </c>
      <c r="L12" s="19">
        <f>L$7*Source_BEAm!$CT$103/(Source_BEAm!$EI$144+Source_BEAm!$CT$103)*Source_BEAu!$CT9/SUM(Source_BEAu!$CT$397+Source_BEAu!$CT$396)</f>
        <v>0</v>
      </c>
      <c r="N12" s="14">
        <f>N$7*SUM(Source_BEAm!$JI$274:$JI$275)/(SUM(Source_BEAm!$JI$274:$JI$275)+SUM(Source_BEAm!$JJ$274:$JJ$275))*Source_BEAu!$JI9/SUM(Source_BEAu!$JI$396:$JI$397)+N$7*SUM(Source_BEAm!$JJ$274:$JJ$275)/(SUM(Source_BEAm!$JI$274:$JI$275)+SUM(Source_BEAm!$JJ$274:$JJ$275))*Source_BEAu!$JJ9/SUM(Source_BEAu!$JJ$396:$JJ$397)</f>
        <v>0</v>
      </c>
      <c r="O12" s="14">
        <f>O$7*SUM(Source_BEAm!$JI$274:$JI$275)/(SUM(Source_BEAm!$JI$274:$JI$275)+SUM(Source_BEAm!$JJ$274:$JJ$275))*Source_BEAu!$JI9/SUM(Source_BEAu!$JI$396:$JI$397)+O$7*SUM(Source_BEAm!$JJ$274:$JJ$275)/(SUM(Source_BEAm!$JI$274:$JI$275)+SUM(Source_BEAm!$JJ$274:$JJ$275))*Source_BEAu!$JJ9/SUM(Source_BEAu!$JJ$396:$JJ$397)</f>
        <v>0</v>
      </c>
      <c r="P12" s="14">
        <f>P$7*SUM(Source_BEAm!$JI$274:$JI$275)/(SUM(Source_BEAm!$JI$274:$JI$275)+SUM(Source_BEAm!$JJ$274:$JJ$275))*Source_BEAu!$JI9/SUM(Source_BEAu!$JI$396:$JI$397)+P$7*SUM(Source_BEAm!$JJ$274:$JJ$275)/(SUM(Source_BEAm!$JI$274:$JI$275)+SUM(Source_BEAm!$JJ$274:$JJ$275))*Source_BEAu!$JJ9/SUM(Source_BEAu!$JJ$396:$JJ$397)</f>
        <v>0</v>
      </c>
      <c r="Q12" s="14">
        <f>Q$7*SUM(Source_BEAm!$JI$274:$JI$275)/(SUM(Source_BEAm!$JI$274:$JI$275)+SUM(Source_BEAm!$JJ$274:$JJ$275))*Source_BEAu!$JI9/SUM(Source_BEAu!$JI$396:$JI$397)+Q$7*SUM(Source_BEAm!$JJ$274:$JJ$275)/(SUM(Source_BEAm!$JI$274:$JI$275)+SUM(Source_BEAm!$JJ$274:$JJ$275))*Source_BEAu!$JJ9/SUM(Source_BEAu!$JJ$396:$JJ$397)</f>
        <v>0</v>
      </c>
      <c r="R12" s="14">
        <f>R$7*SUM(Source_BEAm!$JI$274:$JI$275)/(SUM(Source_BEAm!$JI$274:$JI$275)+SUM(Source_BEAm!$JJ$274:$JJ$275))*Source_BEAu!$JI9/SUM(Source_BEAu!$JI$396:$JI$397)+R$7*SUM(Source_BEAm!$JJ$274:$JJ$275)/(SUM(Source_BEAm!$JI$274:$JI$275)+SUM(Source_BEAm!$JJ$274:$JJ$275))*Source_BEAu!$JJ9/SUM(Source_BEAu!$JJ$396:$JJ$397)</f>
        <v>0</v>
      </c>
    </row>
    <row r="13" spans="1:39">
      <c r="A13" s="15" t="s">
        <v>112</v>
      </c>
      <c r="B13" s="19">
        <v>111300</v>
      </c>
      <c r="C13" s="20"/>
      <c r="H13" s="19">
        <f>H$7*Source_BEAm!$CT$103/(Source_BEAm!$EI$144+Source_BEAm!$CT$103)*Source_BEAu!$CT10/SUM(Source_BEAu!$CT$397+Source_BEAu!$CT$396)</f>
        <v>0</v>
      </c>
      <c r="I13" s="19">
        <f>I$7*Source_BEAm!$CT$103/(Source_BEAm!$EI$144+Source_BEAm!$CT$103)*Source_BEAu!$CT10/SUM(Source_BEAu!$CT$397+Source_BEAu!$CT$396)</f>
        <v>0</v>
      </c>
      <c r="J13" s="19">
        <f>J$7*Source_BEAm!$CT$103/(Source_BEAm!$EI$144+Source_BEAm!$CT$103)*Source_BEAu!$CT10/SUM(Source_BEAu!$CT$397+Source_BEAu!$CT$396)</f>
        <v>0</v>
      </c>
      <c r="K13" s="19">
        <f>K$7*Source_BEAm!$CT$103/(Source_BEAm!$EI$144+Source_BEAm!$CT$103)*Source_BEAu!$CT10/SUM(Source_BEAu!$CT$397+Source_BEAu!$CT$396)</f>
        <v>0</v>
      </c>
      <c r="L13" s="19">
        <f>L$7*Source_BEAm!$CT$103/(Source_BEAm!$EI$144+Source_BEAm!$CT$103)*Source_BEAu!$CT10/SUM(Source_BEAu!$CT$397+Source_BEAu!$CT$396)</f>
        <v>0</v>
      </c>
      <c r="N13" s="14">
        <f>N$7*SUM(Source_BEAm!$JI$274:$JI$275)/(SUM(Source_BEAm!$JI$274:$JI$275)+SUM(Source_BEAm!$JJ$274:$JJ$275))*Source_BEAu!$JI10/SUM(Source_BEAu!$JI$396:$JI$397)+N$7*SUM(Source_BEAm!$JJ$274:$JJ$275)/(SUM(Source_BEAm!$JI$274:$JI$275)+SUM(Source_BEAm!$JJ$274:$JJ$275))*Source_BEAu!$JJ10/SUM(Source_BEAu!$JJ$396:$JJ$397)</f>
        <v>0</v>
      </c>
      <c r="O13" s="14">
        <f>O$7*SUM(Source_BEAm!$JI$274:$JI$275)/(SUM(Source_BEAm!$JI$274:$JI$275)+SUM(Source_BEAm!$JJ$274:$JJ$275))*Source_BEAu!$JI10/SUM(Source_BEAu!$JI$396:$JI$397)+O$7*SUM(Source_BEAm!$JJ$274:$JJ$275)/(SUM(Source_BEAm!$JI$274:$JI$275)+SUM(Source_BEAm!$JJ$274:$JJ$275))*Source_BEAu!$JJ10/SUM(Source_BEAu!$JJ$396:$JJ$397)</f>
        <v>0</v>
      </c>
      <c r="P13" s="14">
        <f>P$7*SUM(Source_BEAm!$JI$274:$JI$275)/(SUM(Source_BEAm!$JI$274:$JI$275)+SUM(Source_BEAm!$JJ$274:$JJ$275))*Source_BEAu!$JI10/SUM(Source_BEAu!$JI$396:$JI$397)+P$7*SUM(Source_BEAm!$JJ$274:$JJ$275)/(SUM(Source_BEAm!$JI$274:$JI$275)+SUM(Source_BEAm!$JJ$274:$JJ$275))*Source_BEAu!$JJ10/SUM(Source_BEAu!$JJ$396:$JJ$397)</f>
        <v>0</v>
      </c>
      <c r="Q13" s="14">
        <f>Q$7*SUM(Source_BEAm!$JI$274:$JI$275)/(SUM(Source_BEAm!$JI$274:$JI$275)+SUM(Source_BEAm!$JJ$274:$JJ$275))*Source_BEAu!$JI10/SUM(Source_BEAu!$JI$396:$JI$397)+Q$7*SUM(Source_BEAm!$JJ$274:$JJ$275)/(SUM(Source_BEAm!$JI$274:$JI$275)+SUM(Source_BEAm!$JJ$274:$JJ$275))*Source_BEAu!$JJ10/SUM(Source_BEAu!$JJ$396:$JJ$397)</f>
        <v>0</v>
      </c>
      <c r="R13" s="14">
        <f>R$7*SUM(Source_BEAm!$JI$274:$JI$275)/(SUM(Source_BEAm!$JI$274:$JI$275)+SUM(Source_BEAm!$JJ$274:$JJ$275))*Source_BEAu!$JI10/SUM(Source_BEAu!$JI$396:$JI$397)+R$7*SUM(Source_BEAm!$JJ$274:$JJ$275)/(SUM(Source_BEAm!$JI$274:$JI$275)+SUM(Source_BEAm!$JJ$274:$JJ$275))*Source_BEAu!$JJ10/SUM(Source_BEAu!$JJ$396:$JJ$397)</f>
        <v>0</v>
      </c>
    </row>
    <row r="14" spans="1:39">
      <c r="A14" s="15" t="s">
        <v>113</v>
      </c>
      <c r="B14" s="19">
        <v>111400</v>
      </c>
      <c r="C14" s="20"/>
      <c r="H14" s="19">
        <f>H$7*Source_BEAm!$CT$103/(Source_BEAm!$EI$144+Source_BEAm!$CT$103)*Source_BEAu!$CT11/SUM(Source_BEAu!$CT$397+Source_BEAu!$CT$396)</f>
        <v>0</v>
      </c>
      <c r="I14" s="19">
        <f>I$7*Source_BEAm!$CT$103/(Source_BEAm!$EI$144+Source_BEAm!$CT$103)*Source_BEAu!$CT11/SUM(Source_BEAu!$CT$397+Source_BEAu!$CT$396)</f>
        <v>0</v>
      </c>
      <c r="J14" s="19">
        <f>J$7*Source_BEAm!$CT$103/(Source_BEAm!$EI$144+Source_BEAm!$CT$103)*Source_BEAu!$CT11/SUM(Source_BEAu!$CT$397+Source_BEAu!$CT$396)</f>
        <v>0</v>
      </c>
      <c r="K14" s="19">
        <f>K$7*Source_BEAm!$CT$103/(Source_BEAm!$EI$144+Source_BEAm!$CT$103)*Source_BEAu!$CT11/SUM(Source_BEAu!$CT$397+Source_BEAu!$CT$396)</f>
        <v>0</v>
      </c>
      <c r="L14" s="19">
        <f>L$7*Source_BEAm!$CT$103/(Source_BEAm!$EI$144+Source_BEAm!$CT$103)*Source_BEAu!$CT11/SUM(Source_BEAu!$CT$397+Source_BEAu!$CT$396)</f>
        <v>0</v>
      </c>
      <c r="N14" s="14">
        <f>N$7*SUM(Source_BEAm!$JI$274:$JI$275)/(SUM(Source_BEAm!$JI$274:$JI$275)+SUM(Source_BEAm!$JJ$274:$JJ$275))*Source_BEAu!$JI11/SUM(Source_BEAu!$JI$396:$JI$397)+N$7*SUM(Source_BEAm!$JJ$274:$JJ$275)/(SUM(Source_BEAm!$JI$274:$JI$275)+SUM(Source_BEAm!$JJ$274:$JJ$275))*Source_BEAu!$JJ11/SUM(Source_BEAu!$JJ$396:$JJ$397)</f>
        <v>0</v>
      </c>
      <c r="O14" s="14">
        <f>O$7*SUM(Source_BEAm!$JI$274:$JI$275)/(SUM(Source_BEAm!$JI$274:$JI$275)+SUM(Source_BEAm!$JJ$274:$JJ$275))*Source_BEAu!$JI11/SUM(Source_BEAu!$JI$396:$JI$397)+O$7*SUM(Source_BEAm!$JJ$274:$JJ$275)/(SUM(Source_BEAm!$JI$274:$JI$275)+SUM(Source_BEAm!$JJ$274:$JJ$275))*Source_BEAu!$JJ11/SUM(Source_BEAu!$JJ$396:$JJ$397)</f>
        <v>0</v>
      </c>
      <c r="P14" s="14">
        <f>P$7*SUM(Source_BEAm!$JI$274:$JI$275)/(SUM(Source_BEAm!$JI$274:$JI$275)+SUM(Source_BEAm!$JJ$274:$JJ$275))*Source_BEAu!$JI11/SUM(Source_BEAu!$JI$396:$JI$397)+P$7*SUM(Source_BEAm!$JJ$274:$JJ$275)/(SUM(Source_BEAm!$JI$274:$JI$275)+SUM(Source_BEAm!$JJ$274:$JJ$275))*Source_BEAu!$JJ11/SUM(Source_BEAu!$JJ$396:$JJ$397)</f>
        <v>0</v>
      </c>
      <c r="Q14" s="14">
        <f>Q$7*SUM(Source_BEAm!$JI$274:$JI$275)/(SUM(Source_BEAm!$JI$274:$JI$275)+SUM(Source_BEAm!$JJ$274:$JJ$275))*Source_BEAu!$JI11/SUM(Source_BEAu!$JI$396:$JI$397)+Q$7*SUM(Source_BEAm!$JJ$274:$JJ$275)/(SUM(Source_BEAm!$JI$274:$JI$275)+SUM(Source_BEAm!$JJ$274:$JJ$275))*Source_BEAu!$JJ11/SUM(Source_BEAu!$JJ$396:$JJ$397)</f>
        <v>0</v>
      </c>
      <c r="R14" s="14">
        <f>R$7*SUM(Source_BEAm!$JI$274:$JI$275)/(SUM(Source_BEAm!$JI$274:$JI$275)+SUM(Source_BEAm!$JJ$274:$JJ$275))*Source_BEAu!$JI11/SUM(Source_BEAu!$JI$396:$JI$397)+R$7*SUM(Source_BEAm!$JJ$274:$JJ$275)/(SUM(Source_BEAm!$JI$274:$JI$275)+SUM(Source_BEAm!$JJ$274:$JJ$275))*Source_BEAu!$JJ11/SUM(Source_BEAu!$JJ$396:$JJ$397)</f>
        <v>0</v>
      </c>
    </row>
    <row r="15" spans="1:39">
      <c r="A15" s="15" t="s">
        <v>114</v>
      </c>
      <c r="B15" s="19">
        <v>111900</v>
      </c>
      <c r="C15" s="20"/>
      <c r="H15" s="19">
        <f>H$7*Source_BEAm!$CT$103/(Source_BEAm!$EI$144+Source_BEAm!$CT$103)*Source_BEAu!$CT12/SUM(Source_BEAu!$CT$397+Source_BEAu!$CT$396)</f>
        <v>0</v>
      </c>
      <c r="I15" s="19">
        <f>I$7*Source_BEAm!$CT$103/(Source_BEAm!$EI$144+Source_BEAm!$CT$103)*Source_BEAu!$CT12/SUM(Source_BEAu!$CT$397+Source_BEAu!$CT$396)</f>
        <v>0</v>
      </c>
      <c r="J15" s="19">
        <f>J$7*Source_BEAm!$CT$103/(Source_BEAm!$EI$144+Source_BEAm!$CT$103)*Source_BEAu!$CT12/SUM(Source_BEAu!$CT$397+Source_BEAu!$CT$396)</f>
        <v>0</v>
      </c>
      <c r="K15" s="19">
        <f>K$7*Source_BEAm!$CT$103/(Source_BEAm!$EI$144+Source_BEAm!$CT$103)*Source_BEAu!$CT12/SUM(Source_BEAu!$CT$397+Source_BEAu!$CT$396)</f>
        <v>0</v>
      </c>
      <c r="L15" s="19">
        <f>L$7*Source_BEAm!$CT$103/(Source_BEAm!$EI$144+Source_BEAm!$CT$103)*Source_BEAu!$CT12/SUM(Source_BEAu!$CT$397+Source_BEAu!$CT$396)</f>
        <v>0</v>
      </c>
      <c r="N15" s="14">
        <f>N$7*SUM(Source_BEAm!$JI$274:$JI$275)/(SUM(Source_BEAm!$JI$274:$JI$275)+SUM(Source_BEAm!$JJ$274:$JJ$275))*Source_BEAu!$JI12/SUM(Source_BEAu!$JI$396:$JI$397)+N$7*SUM(Source_BEAm!$JJ$274:$JJ$275)/(SUM(Source_BEAm!$JI$274:$JI$275)+SUM(Source_BEAm!$JJ$274:$JJ$275))*Source_BEAu!$JJ12/SUM(Source_BEAu!$JJ$396:$JJ$397)</f>
        <v>0</v>
      </c>
      <c r="O15" s="14">
        <f>O$7*SUM(Source_BEAm!$JI$274:$JI$275)/(SUM(Source_BEAm!$JI$274:$JI$275)+SUM(Source_BEAm!$JJ$274:$JJ$275))*Source_BEAu!$JI12/SUM(Source_BEAu!$JI$396:$JI$397)+O$7*SUM(Source_BEAm!$JJ$274:$JJ$275)/(SUM(Source_BEAm!$JI$274:$JI$275)+SUM(Source_BEAm!$JJ$274:$JJ$275))*Source_BEAu!$JJ12/SUM(Source_BEAu!$JJ$396:$JJ$397)</f>
        <v>0</v>
      </c>
      <c r="P15" s="14">
        <f>P$7*SUM(Source_BEAm!$JI$274:$JI$275)/(SUM(Source_BEAm!$JI$274:$JI$275)+SUM(Source_BEAm!$JJ$274:$JJ$275))*Source_BEAu!$JI12/SUM(Source_BEAu!$JI$396:$JI$397)+P$7*SUM(Source_BEAm!$JJ$274:$JJ$275)/(SUM(Source_BEAm!$JI$274:$JI$275)+SUM(Source_BEAm!$JJ$274:$JJ$275))*Source_BEAu!$JJ12/SUM(Source_BEAu!$JJ$396:$JJ$397)</f>
        <v>0</v>
      </c>
      <c r="Q15" s="14">
        <f>Q$7*SUM(Source_BEAm!$JI$274:$JI$275)/(SUM(Source_BEAm!$JI$274:$JI$275)+SUM(Source_BEAm!$JJ$274:$JJ$275))*Source_BEAu!$JI12/SUM(Source_BEAu!$JI$396:$JI$397)+Q$7*SUM(Source_BEAm!$JJ$274:$JJ$275)/(SUM(Source_BEAm!$JI$274:$JI$275)+SUM(Source_BEAm!$JJ$274:$JJ$275))*Source_BEAu!$JJ12/SUM(Source_BEAu!$JJ$396:$JJ$397)</f>
        <v>0</v>
      </c>
      <c r="R15" s="14">
        <f>R$7*SUM(Source_BEAm!$JI$274:$JI$275)/(SUM(Source_BEAm!$JI$274:$JI$275)+SUM(Source_BEAm!$JJ$274:$JJ$275))*Source_BEAu!$JI12/SUM(Source_BEAu!$JI$396:$JI$397)+R$7*SUM(Source_BEAm!$JJ$274:$JJ$275)/(SUM(Source_BEAm!$JI$274:$JI$275)+SUM(Source_BEAm!$JJ$274:$JJ$275))*Source_BEAu!$JJ12/SUM(Source_BEAu!$JJ$396:$JJ$397)</f>
        <v>0</v>
      </c>
    </row>
    <row r="16" spans="1:39">
      <c r="A16" s="15" t="s">
        <v>115</v>
      </c>
      <c r="B16" s="19" t="s">
        <v>116</v>
      </c>
      <c r="C16" s="20"/>
      <c r="H16" s="19">
        <f>H$7*Source_BEAm!$CT$103/(Source_BEAm!$EI$144+Source_BEAm!$CT$103)*Source_BEAu!$CT13/SUM(Source_BEAu!$CT$397+Source_BEAu!$CT$396)</f>
        <v>0</v>
      </c>
      <c r="I16" s="19">
        <f>I$7*Source_BEAm!$CT$103/(Source_BEAm!$EI$144+Source_BEAm!$CT$103)*Source_BEAu!$CT13/SUM(Source_BEAu!$CT$397+Source_BEAu!$CT$396)</f>
        <v>0</v>
      </c>
      <c r="J16" s="19">
        <f>J$7*Source_BEAm!$CT$103/(Source_BEAm!$EI$144+Source_BEAm!$CT$103)*Source_BEAu!$CT13/SUM(Source_BEAu!$CT$397+Source_BEAu!$CT$396)</f>
        <v>0</v>
      </c>
      <c r="K16" s="19">
        <f>K$7*Source_BEAm!$CT$103/(Source_BEAm!$EI$144+Source_BEAm!$CT$103)*Source_BEAu!$CT13/SUM(Source_BEAu!$CT$397+Source_BEAu!$CT$396)</f>
        <v>0</v>
      </c>
      <c r="L16" s="19">
        <f>L$7*Source_BEAm!$CT$103/(Source_BEAm!$EI$144+Source_BEAm!$CT$103)*Source_BEAu!$CT13/SUM(Source_BEAu!$CT$397+Source_BEAu!$CT$396)</f>
        <v>0</v>
      </c>
      <c r="N16" s="14">
        <f>N$7*SUM(Source_BEAm!$JI$274:$JI$275)/(SUM(Source_BEAm!$JI$274:$JI$275)+SUM(Source_BEAm!$JJ$274:$JJ$275))*Source_BEAu!$JI13/SUM(Source_BEAu!$JI$396:$JI$397)+N$7*SUM(Source_BEAm!$JJ$274:$JJ$275)/(SUM(Source_BEAm!$JI$274:$JI$275)+SUM(Source_BEAm!$JJ$274:$JJ$275))*Source_BEAu!$JJ13/SUM(Source_BEAu!$JJ$396:$JJ$397)</f>
        <v>0</v>
      </c>
      <c r="O16" s="14">
        <f>O$7*SUM(Source_BEAm!$JI$274:$JI$275)/(SUM(Source_BEAm!$JI$274:$JI$275)+SUM(Source_BEAm!$JJ$274:$JJ$275))*Source_BEAu!$JI13/SUM(Source_BEAu!$JI$396:$JI$397)+O$7*SUM(Source_BEAm!$JJ$274:$JJ$275)/(SUM(Source_BEAm!$JI$274:$JI$275)+SUM(Source_BEAm!$JJ$274:$JJ$275))*Source_BEAu!$JJ13/SUM(Source_BEAu!$JJ$396:$JJ$397)</f>
        <v>0</v>
      </c>
      <c r="P16" s="14">
        <f>P$7*SUM(Source_BEAm!$JI$274:$JI$275)/(SUM(Source_BEAm!$JI$274:$JI$275)+SUM(Source_BEAm!$JJ$274:$JJ$275))*Source_BEAu!$JI13/SUM(Source_BEAu!$JI$396:$JI$397)+P$7*SUM(Source_BEAm!$JJ$274:$JJ$275)/(SUM(Source_BEAm!$JI$274:$JI$275)+SUM(Source_BEAm!$JJ$274:$JJ$275))*Source_BEAu!$JJ13/SUM(Source_BEAu!$JJ$396:$JJ$397)</f>
        <v>0</v>
      </c>
      <c r="Q16" s="14">
        <f>Q$7*SUM(Source_BEAm!$JI$274:$JI$275)/(SUM(Source_BEAm!$JI$274:$JI$275)+SUM(Source_BEAm!$JJ$274:$JJ$275))*Source_BEAu!$JI13/SUM(Source_BEAu!$JI$396:$JI$397)+Q$7*SUM(Source_BEAm!$JJ$274:$JJ$275)/(SUM(Source_BEAm!$JI$274:$JI$275)+SUM(Source_BEAm!$JJ$274:$JJ$275))*Source_BEAu!$JJ13/SUM(Source_BEAu!$JJ$396:$JJ$397)</f>
        <v>0</v>
      </c>
      <c r="R16" s="14">
        <f>R$7*SUM(Source_BEAm!$JI$274:$JI$275)/(SUM(Source_BEAm!$JI$274:$JI$275)+SUM(Source_BEAm!$JJ$274:$JJ$275))*Source_BEAu!$JI13/SUM(Source_BEAu!$JI$396:$JI$397)+R$7*SUM(Source_BEAm!$JJ$274:$JJ$275)/(SUM(Source_BEAm!$JI$274:$JI$275)+SUM(Source_BEAm!$JJ$274:$JJ$275))*Source_BEAu!$JJ13/SUM(Source_BEAu!$JJ$396:$JJ$397)</f>
        <v>0</v>
      </c>
    </row>
    <row r="17" spans="1:33">
      <c r="A17" s="15" t="s">
        <v>117</v>
      </c>
      <c r="B17" s="19">
        <v>112120</v>
      </c>
      <c r="C17" s="20"/>
      <c r="H17" s="19">
        <f>H$7*Source_BEAm!$CT$103/(Source_BEAm!$EI$144+Source_BEAm!$CT$103)*Source_BEAu!$CT14/SUM(Source_BEAu!$CT$397+Source_BEAu!$CT$396)</f>
        <v>0</v>
      </c>
      <c r="I17" s="19">
        <f>I$7*Source_BEAm!$CT$103/(Source_BEAm!$EI$144+Source_BEAm!$CT$103)*Source_BEAu!$CT14/SUM(Source_BEAu!$CT$397+Source_BEAu!$CT$396)</f>
        <v>0</v>
      </c>
      <c r="J17" s="19">
        <f>J$7*Source_BEAm!$CT$103/(Source_BEAm!$EI$144+Source_BEAm!$CT$103)*Source_BEAu!$CT14/SUM(Source_BEAu!$CT$397+Source_BEAu!$CT$396)</f>
        <v>0</v>
      </c>
      <c r="K17" s="19">
        <f>K$7*Source_BEAm!$CT$103/(Source_BEAm!$EI$144+Source_BEAm!$CT$103)*Source_BEAu!$CT14/SUM(Source_BEAu!$CT$397+Source_BEAu!$CT$396)</f>
        <v>0</v>
      </c>
      <c r="L17" s="19">
        <f>L$7*Source_BEAm!$CT$103/(Source_BEAm!$EI$144+Source_BEAm!$CT$103)*Source_BEAu!$CT14/SUM(Source_BEAu!$CT$397+Source_BEAu!$CT$396)</f>
        <v>0</v>
      </c>
      <c r="N17" s="14">
        <f>N$7*SUM(Source_BEAm!$JI$274:$JI$275)/(SUM(Source_BEAm!$JI$274:$JI$275)+SUM(Source_BEAm!$JJ$274:$JJ$275))*Source_BEAu!$JI14/SUM(Source_BEAu!$JI$396:$JI$397)+N$7*SUM(Source_BEAm!$JJ$274:$JJ$275)/(SUM(Source_BEAm!$JI$274:$JI$275)+SUM(Source_BEAm!$JJ$274:$JJ$275))*Source_BEAu!$JJ14/SUM(Source_BEAu!$JJ$396:$JJ$397)</f>
        <v>0</v>
      </c>
      <c r="O17" s="14">
        <f>O$7*SUM(Source_BEAm!$JI$274:$JI$275)/(SUM(Source_BEAm!$JI$274:$JI$275)+SUM(Source_BEAm!$JJ$274:$JJ$275))*Source_BEAu!$JI14/SUM(Source_BEAu!$JI$396:$JI$397)+O$7*SUM(Source_BEAm!$JJ$274:$JJ$275)/(SUM(Source_BEAm!$JI$274:$JI$275)+SUM(Source_BEAm!$JJ$274:$JJ$275))*Source_BEAu!$JJ14/SUM(Source_BEAu!$JJ$396:$JJ$397)</f>
        <v>0</v>
      </c>
      <c r="P17" s="14">
        <f>P$7*SUM(Source_BEAm!$JI$274:$JI$275)/(SUM(Source_BEAm!$JI$274:$JI$275)+SUM(Source_BEAm!$JJ$274:$JJ$275))*Source_BEAu!$JI14/SUM(Source_BEAu!$JI$396:$JI$397)+P$7*SUM(Source_BEAm!$JJ$274:$JJ$275)/(SUM(Source_BEAm!$JI$274:$JI$275)+SUM(Source_BEAm!$JJ$274:$JJ$275))*Source_BEAu!$JJ14/SUM(Source_BEAu!$JJ$396:$JJ$397)</f>
        <v>0</v>
      </c>
      <c r="Q17" s="14">
        <f>Q$7*SUM(Source_BEAm!$JI$274:$JI$275)/(SUM(Source_BEAm!$JI$274:$JI$275)+SUM(Source_BEAm!$JJ$274:$JJ$275))*Source_BEAu!$JI14/SUM(Source_BEAu!$JI$396:$JI$397)+Q$7*SUM(Source_BEAm!$JJ$274:$JJ$275)/(SUM(Source_BEAm!$JI$274:$JI$275)+SUM(Source_BEAm!$JJ$274:$JJ$275))*Source_BEAu!$JJ14/SUM(Source_BEAu!$JJ$396:$JJ$397)</f>
        <v>0</v>
      </c>
      <c r="R17" s="14">
        <f>R$7*SUM(Source_BEAm!$JI$274:$JI$275)/(SUM(Source_BEAm!$JI$274:$JI$275)+SUM(Source_BEAm!$JJ$274:$JJ$275))*Source_BEAu!$JI14/SUM(Source_BEAu!$JI$396:$JI$397)+R$7*SUM(Source_BEAm!$JJ$274:$JJ$275)/(SUM(Source_BEAm!$JI$274:$JI$275)+SUM(Source_BEAm!$JJ$274:$JJ$275))*Source_BEAu!$JJ14/SUM(Source_BEAu!$JJ$396:$JJ$397)</f>
        <v>0</v>
      </c>
    </row>
    <row r="18" spans="1:33">
      <c r="A18" s="15" t="s">
        <v>118</v>
      </c>
      <c r="B18" s="19" t="s">
        <v>119</v>
      </c>
      <c r="C18" s="20"/>
      <c r="H18" s="19">
        <f>H$7*Source_BEAm!$CT$103/(Source_BEAm!$EI$144+Source_BEAm!$CT$103)*Source_BEAu!$CT15/SUM(Source_BEAu!$CT$397+Source_BEAu!$CT$396)</f>
        <v>0</v>
      </c>
      <c r="I18" s="19">
        <f>I$7*Source_BEAm!$CT$103/(Source_BEAm!$EI$144+Source_BEAm!$CT$103)*Source_BEAu!$CT15/SUM(Source_BEAu!$CT$397+Source_BEAu!$CT$396)</f>
        <v>0</v>
      </c>
      <c r="J18" s="19">
        <f>J$7*Source_BEAm!$CT$103/(Source_BEAm!$EI$144+Source_BEAm!$CT$103)*Source_BEAu!$CT15/SUM(Source_BEAu!$CT$397+Source_BEAu!$CT$396)</f>
        <v>0</v>
      </c>
      <c r="K18" s="19">
        <f>K$7*Source_BEAm!$CT$103/(Source_BEAm!$EI$144+Source_BEAm!$CT$103)*Source_BEAu!$CT15/SUM(Source_BEAu!$CT$397+Source_BEAu!$CT$396)</f>
        <v>0</v>
      </c>
      <c r="L18" s="19">
        <f>L$7*Source_BEAm!$CT$103/(Source_BEAm!$EI$144+Source_BEAm!$CT$103)*Source_BEAu!$CT15/SUM(Source_BEAu!$CT$397+Source_BEAu!$CT$396)</f>
        <v>0</v>
      </c>
      <c r="N18" s="14">
        <f>N$7*SUM(Source_BEAm!$JI$274:$JI$275)/(SUM(Source_BEAm!$JI$274:$JI$275)+SUM(Source_BEAm!$JJ$274:$JJ$275))*Source_BEAu!$JI15/SUM(Source_BEAu!$JI$396:$JI$397)+N$7*SUM(Source_BEAm!$JJ$274:$JJ$275)/(SUM(Source_BEAm!$JI$274:$JI$275)+SUM(Source_BEAm!$JJ$274:$JJ$275))*Source_BEAu!$JJ15/SUM(Source_BEAu!$JJ$396:$JJ$397)</f>
        <v>0</v>
      </c>
      <c r="O18" s="14">
        <f>O$7*SUM(Source_BEAm!$JI$274:$JI$275)/(SUM(Source_BEAm!$JI$274:$JI$275)+SUM(Source_BEAm!$JJ$274:$JJ$275))*Source_BEAu!$JI15/SUM(Source_BEAu!$JI$396:$JI$397)+O$7*SUM(Source_BEAm!$JJ$274:$JJ$275)/(SUM(Source_BEAm!$JI$274:$JI$275)+SUM(Source_BEAm!$JJ$274:$JJ$275))*Source_BEAu!$JJ15/SUM(Source_BEAu!$JJ$396:$JJ$397)</f>
        <v>0</v>
      </c>
      <c r="P18" s="14">
        <f>P$7*SUM(Source_BEAm!$JI$274:$JI$275)/(SUM(Source_BEAm!$JI$274:$JI$275)+SUM(Source_BEAm!$JJ$274:$JJ$275))*Source_BEAu!$JI15/SUM(Source_BEAu!$JI$396:$JI$397)+P$7*SUM(Source_BEAm!$JJ$274:$JJ$275)/(SUM(Source_BEAm!$JI$274:$JI$275)+SUM(Source_BEAm!$JJ$274:$JJ$275))*Source_BEAu!$JJ15/SUM(Source_BEAu!$JJ$396:$JJ$397)</f>
        <v>0</v>
      </c>
      <c r="Q18" s="14">
        <f>Q$7*SUM(Source_BEAm!$JI$274:$JI$275)/(SUM(Source_BEAm!$JI$274:$JI$275)+SUM(Source_BEAm!$JJ$274:$JJ$275))*Source_BEAu!$JI15/SUM(Source_BEAu!$JI$396:$JI$397)+Q$7*SUM(Source_BEAm!$JJ$274:$JJ$275)/(SUM(Source_BEAm!$JI$274:$JI$275)+SUM(Source_BEAm!$JJ$274:$JJ$275))*Source_BEAu!$JJ15/SUM(Source_BEAu!$JJ$396:$JJ$397)</f>
        <v>0</v>
      </c>
      <c r="R18" s="14">
        <f>R$7*SUM(Source_BEAm!$JI$274:$JI$275)/(SUM(Source_BEAm!$JI$274:$JI$275)+SUM(Source_BEAm!$JJ$274:$JJ$275))*Source_BEAu!$JI15/SUM(Source_BEAu!$JI$396:$JI$397)+R$7*SUM(Source_BEAm!$JJ$274:$JJ$275)/(SUM(Source_BEAm!$JI$274:$JI$275)+SUM(Source_BEAm!$JJ$274:$JJ$275))*Source_BEAu!$JJ15/SUM(Source_BEAu!$JJ$396:$JJ$397)</f>
        <v>0</v>
      </c>
    </row>
    <row r="19" spans="1:33">
      <c r="A19" s="15" t="s">
        <v>120</v>
      </c>
      <c r="B19" s="19">
        <v>112300</v>
      </c>
      <c r="C19" s="20"/>
      <c r="H19" s="19">
        <f>H$7*Source_BEAm!$CT$103/(Source_BEAm!$EI$144+Source_BEAm!$CT$103)*Source_BEAu!$CT16/SUM(Source_BEAu!$CT$397+Source_BEAu!$CT$396)</f>
        <v>0</v>
      </c>
      <c r="I19" s="19">
        <f>I$7*Source_BEAm!$CT$103/(Source_BEAm!$EI$144+Source_BEAm!$CT$103)*Source_BEAu!$CT16/SUM(Source_BEAu!$CT$397+Source_BEAu!$CT$396)</f>
        <v>0</v>
      </c>
      <c r="J19" s="19">
        <f>J$7*Source_BEAm!$CT$103/(Source_BEAm!$EI$144+Source_BEAm!$CT$103)*Source_BEAu!$CT16/SUM(Source_BEAu!$CT$397+Source_BEAu!$CT$396)</f>
        <v>0</v>
      </c>
      <c r="K19" s="19">
        <f>K$7*Source_BEAm!$CT$103/(Source_BEAm!$EI$144+Source_BEAm!$CT$103)*Source_BEAu!$CT16/SUM(Source_BEAu!$CT$397+Source_BEAu!$CT$396)</f>
        <v>0</v>
      </c>
      <c r="L19" s="19">
        <f>L$7*Source_BEAm!$CT$103/(Source_BEAm!$EI$144+Source_BEAm!$CT$103)*Source_BEAu!$CT16/SUM(Source_BEAu!$CT$397+Source_BEAu!$CT$396)</f>
        <v>0</v>
      </c>
      <c r="N19" s="14">
        <f>N$7*SUM(Source_BEAm!$JI$274:$JI$275)/(SUM(Source_BEAm!$JI$274:$JI$275)+SUM(Source_BEAm!$JJ$274:$JJ$275))*Source_BEAu!$JI16/SUM(Source_BEAu!$JI$396:$JI$397)+N$7*SUM(Source_BEAm!$JJ$274:$JJ$275)/(SUM(Source_BEAm!$JI$274:$JI$275)+SUM(Source_BEAm!$JJ$274:$JJ$275))*Source_BEAu!$JJ16/SUM(Source_BEAu!$JJ$396:$JJ$397)</f>
        <v>0</v>
      </c>
      <c r="O19" s="14">
        <f>O$7*SUM(Source_BEAm!$JI$274:$JI$275)/(SUM(Source_BEAm!$JI$274:$JI$275)+SUM(Source_BEAm!$JJ$274:$JJ$275))*Source_BEAu!$JI16/SUM(Source_BEAu!$JI$396:$JI$397)+O$7*SUM(Source_BEAm!$JJ$274:$JJ$275)/(SUM(Source_BEAm!$JI$274:$JI$275)+SUM(Source_BEAm!$JJ$274:$JJ$275))*Source_BEAu!$JJ16/SUM(Source_BEAu!$JJ$396:$JJ$397)</f>
        <v>0</v>
      </c>
      <c r="P19" s="14">
        <f>P$7*SUM(Source_BEAm!$JI$274:$JI$275)/(SUM(Source_BEAm!$JI$274:$JI$275)+SUM(Source_BEAm!$JJ$274:$JJ$275))*Source_BEAu!$JI16/SUM(Source_BEAu!$JI$396:$JI$397)+P$7*SUM(Source_BEAm!$JJ$274:$JJ$275)/(SUM(Source_BEAm!$JI$274:$JI$275)+SUM(Source_BEAm!$JJ$274:$JJ$275))*Source_BEAu!$JJ16/SUM(Source_BEAu!$JJ$396:$JJ$397)</f>
        <v>0</v>
      </c>
      <c r="Q19" s="14">
        <f>Q$7*SUM(Source_BEAm!$JI$274:$JI$275)/(SUM(Source_BEAm!$JI$274:$JI$275)+SUM(Source_BEAm!$JJ$274:$JJ$275))*Source_BEAu!$JI16/SUM(Source_BEAu!$JI$396:$JI$397)+Q$7*SUM(Source_BEAm!$JJ$274:$JJ$275)/(SUM(Source_BEAm!$JI$274:$JI$275)+SUM(Source_BEAm!$JJ$274:$JJ$275))*Source_BEAu!$JJ16/SUM(Source_BEAu!$JJ$396:$JJ$397)</f>
        <v>0</v>
      </c>
      <c r="R19" s="14">
        <f>R$7*SUM(Source_BEAm!$JI$274:$JI$275)/(SUM(Source_BEAm!$JI$274:$JI$275)+SUM(Source_BEAm!$JJ$274:$JJ$275))*Source_BEAu!$JI16/SUM(Source_BEAu!$JI$396:$JI$397)+R$7*SUM(Source_BEAm!$JJ$274:$JJ$275)/(SUM(Source_BEAm!$JI$274:$JI$275)+SUM(Source_BEAm!$JJ$274:$JJ$275))*Source_BEAu!$JJ16/SUM(Source_BEAu!$JJ$396:$JJ$397)</f>
        <v>0</v>
      </c>
    </row>
    <row r="20" spans="1:33">
      <c r="A20" s="15" t="s">
        <v>121</v>
      </c>
      <c r="B20" s="19">
        <v>113000</v>
      </c>
      <c r="C20" s="20"/>
      <c r="H20" s="19">
        <f>H$7*Source_BEAm!$CT$103/(Source_BEAm!$EI$144+Source_BEAm!$CT$103)*Source_BEAu!$CT17/SUM(Source_BEAu!$CT$397+Source_BEAu!$CT$396)</f>
        <v>0</v>
      </c>
      <c r="I20" s="19">
        <f>I$7*Source_BEAm!$CT$103/(Source_BEAm!$EI$144+Source_BEAm!$CT$103)*Source_BEAu!$CT17/SUM(Source_BEAu!$CT$397+Source_BEAu!$CT$396)</f>
        <v>0</v>
      </c>
      <c r="J20" s="19">
        <f>J$7*Source_BEAm!$CT$103/(Source_BEAm!$EI$144+Source_BEAm!$CT$103)*Source_BEAu!$CT17/SUM(Source_BEAu!$CT$397+Source_BEAu!$CT$396)</f>
        <v>0</v>
      </c>
      <c r="K20" s="19">
        <f>K$7*Source_BEAm!$CT$103/(Source_BEAm!$EI$144+Source_BEAm!$CT$103)*Source_BEAu!$CT17/SUM(Source_BEAu!$CT$397+Source_BEAu!$CT$396)</f>
        <v>0</v>
      </c>
      <c r="L20" s="19">
        <f>L$7*Source_BEAm!$CT$103/(Source_BEAm!$EI$144+Source_BEAm!$CT$103)*Source_BEAu!$CT17/SUM(Source_BEAu!$CT$397+Source_BEAu!$CT$396)</f>
        <v>0</v>
      </c>
      <c r="N20" s="14">
        <f>N$7*SUM(Source_BEAm!$JI$274:$JI$275)/(SUM(Source_BEAm!$JI$274:$JI$275)+SUM(Source_BEAm!$JJ$274:$JJ$275))*Source_BEAu!$JI17/SUM(Source_BEAu!$JI$396:$JI$397)+N$7*SUM(Source_BEAm!$JJ$274:$JJ$275)/(SUM(Source_BEAm!$JI$274:$JI$275)+SUM(Source_BEAm!$JJ$274:$JJ$275))*Source_BEAu!$JJ17/SUM(Source_BEAu!$JJ$396:$JJ$397)</f>
        <v>0</v>
      </c>
      <c r="O20" s="14">
        <f>O$7*SUM(Source_BEAm!$JI$274:$JI$275)/(SUM(Source_BEAm!$JI$274:$JI$275)+SUM(Source_BEAm!$JJ$274:$JJ$275))*Source_BEAu!$JI17/SUM(Source_BEAu!$JI$396:$JI$397)+O$7*SUM(Source_BEAm!$JJ$274:$JJ$275)/(SUM(Source_BEAm!$JI$274:$JI$275)+SUM(Source_BEAm!$JJ$274:$JJ$275))*Source_BEAu!$JJ17/SUM(Source_BEAu!$JJ$396:$JJ$397)</f>
        <v>0</v>
      </c>
      <c r="P20" s="14">
        <f>P$7*SUM(Source_BEAm!$JI$274:$JI$275)/(SUM(Source_BEAm!$JI$274:$JI$275)+SUM(Source_BEAm!$JJ$274:$JJ$275))*Source_BEAu!$JI17/SUM(Source_BEAu!$JI$396:$JI$397)+P$7*SUM(Source_BEAm!$JJ$274:$JJ$275)/(SUM(Source_BEAm!$JI$274:$JI$275)+SUM(Source_BEAm!$JJ$274:$JJ$275))*Source_BEAu!$JJ17/SUM(Source_BEAu!$JJ$396:$JJ$397)</f>
        <v>0</v>
      </c>
      <c r="Q20" s="14">
        <f>Q$7*SUM(Source_BEAm!$JI$274:$JI$275)/(SUM(Source_BEAm!$JI$274:$JI$275)+SUM(Source_BEAm!$JJ$274:$JJ$275))*Source_BEAu!$JI17/SUM(Source_BEAu!$JI$396:$JI$397)+Q$7*SUM(Source_BEAm!$JJ$274:$JJ$275)/(SUM(Source_BEAm!$JI$274:$JI$275)+SUM(Source_BEAm!$JJ$274:$JJ$275))*Source_BEAu!$JJ17/SUM(Source_BEAu!$JJ$396:$JJ$397)</f>
        <v>0</v>
      </c>
      <c r="R20" s="14">
        <f>R$7*SUM(Source_BEAm!$JI$274:$JI$275)/(SUM(Source_BEAm!$JI$274:$JI$275)+SUM(Source_BEAm!$JJ$274:$JJ$275))*Source_BEAu!$JI17/SUM(Source_BEAu!$JI$396:$JI$397)+R$7*SUM(Source_BEAm!$JJ$274:$JJ$275)/(SUM(Source_BEAm!$JI$274:$JI$275)+SUM(Source_BEAm!$JJ$274:$JJ$275))*Source_BEAu!$JJ17/SUM(Source_BEAu!$JJ$396:$JJ$397)</f>
        <v>0</v>
      </c>
    </row>
    <row r="21" spans="1:33">
      <c r="A21" s="15" t="s">
        <v>122</v>
      </c>
      <c r="B21" s="19">
        <v>114000</v>
      </c>
      <c r="C21" s="20"/>
      <c r="H21" s="19">
        <f>H$7*Source_BEAm!$CT$103/(Source_BEAm!$EI$144+Source_BEAm!$CT$103)*Source_BEAu!$CT18/SUM(Source_BEAu!$CT$397+Source_BEAu!$CT$396)</f>
        <v>0</v>
      </c>
      <c r="I21" s="19">
        <f>I$7*Source_BEAm!$CT$103/(Source_BEAm!$EI$144+Source_BEAm!$CT$103)*Source_BEAu!$CT18/SUM(Source_BEAu!$CT$397+Source_BEAu!$CT$396)</f>
        <v>0</v>
      </c>
      <c r="J21" s="19">
        <f>J$7*Source_BEAm!$CT$103/(Source_BEAm!$EI$144+Source_BEAm!$CT$103)*Source_BEAu!$CT18/SUM(Source_BEAu!$CT$397+Source_BEAu!$CT$396)</f>
        <v>0</v>
      </c>
      <c r="K21" s="19">
        <f>K$7*Source_BEAm!$CT$103/(Source_BEAm!$EI$144+Source_BEAm!$CT$103)*Source_BEAu!$CT18/SUM(Source_BEAu!$CT$397+Source_BEAu!$CT$396)</f>
        <v>0</v>
      </c>
      <c r="L21" s="19">
        <f>L$7*Source_BEAm!$CT$103/(Source_BEAm!$EI$144+Source_BEAm!$CT$103)*Source_BEAu!$CT18/SUM(Source_BEAu!$CT$397+Source_BEAu!$CT$396)</f>
        <v>0</v>
      </c>
      <c r="N21" s="14">
        <f>N$7*SUM(Source_BEAm!$JI$274:$JI$275)/(SUM(Source_BEAm!$JI$274:$JI$275)+SUM(Source_BEAm!$JJ$274:$JJ$275))*Source_BEAu!$JI18/SUM(Source_BEAu!$JI$396:$JI$397)+N$7*SUM(Source_BEAm!$JJ$274:$JJ$275)/(SUM(Source_BEAm!$JI$274:$JI$275)+SUM(Source_BEAm!$JJ$274:$JJ$275))*Source_BEAu!$JJ18/SUM(Source_BEAu!$JJ$396:$JJ$397)</f>
        <v>0</v>
      </c>
      <c r="O21" s="14">
        <f>O$7*SUM(Source_BEAm!$JI$274:$JI$275)/(SUM(Source_BEAm!$JI$274:$JI$275)+SUM(Source_BEAm!$JJ$274:$JJ$275))*Source_BEAu!$JI18/SUM(Source_BEAu!$JI$396:$JI$397)+O$7*SUM(Source_BEAm!$JJ$274:$JJ$275)/(SUM(Source_BEAm!$JI$274:$JI$275)+SUM(Source_BEAm!$JJ$274:$JJ$275))*Source_BEAu!$JJ18/SUM(Source_BEAu!$JJ$396:$JJ$397)</f>
        <v>0</v>
      </c>
      <c r="P21" s="14">
        <f>P$7*SUM(Source_BEAm!$JI$274:$JI$275)/(SUM(Source_BEAm!$JI$274:$JI$275)+SUM(Source_BEAm!$JJ$274:$JJ$275))*Source_BEAu!$JI18/SUM(Source_BEAu!$JI$396:$JI$397)+P$7*SUM(Source_BEAm!$JJ$274:$JJ$275)/(SUM(Source_BEAm!$JI$274:$JI$275)+SUM(Source_BEAm!$JJ$274:$JJ$275))*Source_BEAu!$JJ18/SUM(Source_BEAu!$JJ$396:$JJ$397)</f>
        <v>0</v>
      </c>
      <c r="Q21" s="14">
        <f>Q$7*SUM(Source_BEAm!$JI$274:$JI$275)/(SUM(Source_BEAm!$JI$274:$JI$275)+SUM(Source_BEAm!$JJ$274:$JJ$275))*Source_BEAu!$JI18/SUM(Source_BEAu!$JI$396:$JI$397)+Q$7*SUM(Source_BEAm!$JJ$274:$JJ$275)/(SUM(Source_BEAm!$JI$274:$JI$275)+SUM(Source_BEAm!$JJ$274:$JJ$275))*Source_BEAu!$JJ18/SUM(Source_BEAu!$JJ$396:$JJ$397)</f>
        <v>0</v>
      </c>
      <c r="R21" s="14">
        <f>R$7*SUM(Source_BEAm!$JI$274:$JI$275)/(SUM(Source_BEAm!$JI$274:$JI$275)+SUM(Source_BEAm!$JJ$274:$JJ$275))*Source_BEAu!$JI18/SUM(Source_BEAu!$JI$396:$JI$397)+R$7*SUM(Source_BEAm!$JJ$274:$JJ$275)/(SUM(Source_BEAm!$JI$274:$JI$275)+SUM(Source_BEAm!$JJ$274:$JJ$275))*Source_BEAu!$JJ18/SUM(Source_BEAu!$JJ$396:$JJ$397)</f>
        <v>0</v>
      </c>
    </row>
    <row r="22" spans="1:33">
      <c r="A22" s="15" t="s">
        <v>123</v>
      </c>
      <c r="B22" s="19">
        <v>115000</v>
      </c>
      <c r="C22" s="20"/>
      <c r="H22" s="19">
        <f>H$7*Source_BEAm!$CT$103/(Source_BEAm!$EI$144+Source_BEAm!$CT$103)*Source_BEAu!$CT19/SUM(Source_BEAu!$CT$397+Source_BEAu!$CT$396)</f>
        <v>0</v>
      </c>
      <c r="I22" s="19">
        <f>I$7*Source_BEAm!$CT$103/(Source_BEAm!$EI$144+Source_BEAm!$CT$103)*Source_BEAu!$CT19/SUM(Source_BEAu!$CT$397+Source_BEAu!$CT$396)</f>
        <v>0</v>
      </c>
      <c r="J22" s="19">
        <f>J$7*Source_BEAm!$CT$103/(Source_BEAm!$EI$144+Source_BEAm!$CT$103)*Source_BEAu!$CT19/SUM(Source_BEAu!$CT$397+Source_BEAu!$CT$396)</f>
        <v>0</v>
      </c>
      <c r="K22" s="19">
        <f>K$7*Source_BEAm!$CT$103/(Source_BEAm!$EI$144+Source_BEAm!$CT$103)*Source_BEAu!$CT19/SUM(Source_BEAu!$CT$397+Source_BEAu!$CT$396)</f>
        <v>0</v>
      </c>
      <c r="L22" s="19">
        <f>L$7*Source_BEAm!$CT$103/(Source_BEAm!$EI$144+Source_BEAm!$CT$103)*Source_BEAu!$CT19/SUM(Source_BEAu!$CT$397+Source_BEAu!$CT$396)</f>
        <v>0</v>
      </c>
      <c r="N22" s="14">
        <f>N$7*SUM(Source_BEAm!$JI$274:$JI$275)/(SUM(Source_BEAm!$JI$274:$JI$275)+SUM(Source_BEAm!$JJ$274:$JJ$275))*Source_BEAu!$JI19/SUM(Source_BEAu!$JI$396:$JI$397)+N$7*SUM(Source_BEAm!$JJ$274:$JJ$275)/(SUM(Source_BEAm!$JI$274:$JI$275)+SUM(Source_BEAm!$JJ$274:$JJ$275))*Source_BEAu!$JJ19/SUM(Source_BEAu!$JJ$396:$JJ$397)</f>
        <v>0</v>
      </c>
      <c r="O22" s="14">
        <f>O$7*SUM(Source_BEAm!$JI$274:$JI$275)/(SUM(Source_BEAm!$JI$274:$JI$275)+SUM(Source_BEAm!$JJ$274:$JJ$275))*Source_BEAu!$JI19/SUM(Source_BEAu!$JI$396:$JI$397)+O$7*SUM(Source_BEAm!$JJ$274:$JJ$275)/(SUM(Source_BEAm!$JI$274:$JI$275)+SUM(Source_BEAm!$JJ$274:$JJ$275))*Source_BEAu!$JJ19/SUM(Source_BEAu!$JJ$396:$JJ$397)</f>
        <v>0</v>
      </c>
      <c r="P22" s="14">
        <f>P$7*SUM(Source_BEAm!$JI$274:$JI$275)/(SUM(Source_BEAm!$JI$274:$JI$275)+SUM(Source_BEAm!$JJ$274:$JJ$275))*Source_BEAu!$JI19/SUM(Source_BEAu!$JI$396:$JI$397)+P$7*SUM(Source_BEAm!$JJ$274:$JJ$275)/(SUM(Source_BEAm!$JI$274:$JI$275)+SUM(Source_BEAm!$JJ$274:$JJ$275))*Source_BEAu!$JJ19/SUM(Source_BEAu!$JJ$396:$JJ$397)</f>
        <v>0</v>
      </c>
      <c r="Q22" s="14">
        <f>Q$7*SUM(Source_BEAm!$JI$274:$JI$275)/(SUM(Source_BEAm!$JI$274:$JI$275)+SUM(Source_BEAm!$JJ$274:$JJ$275))*Source_BEAu!$JI19/SUM(Source_BEAu!$JI$396:$JI$397)+Q$7*SUM(Source_BEAm!$JJ$274:$JJ$275)/(SUM(Source_BEAm!$JI$274:$JI$275)+SUM(Source_BEAm!$JJ$274:$JJ$275))*Source_BEAu!$JJ19/SUM(Source_BEAu!$JJ$396:$JJ$397)</f>
        <v>0</v>
      </c>
      <c r="R22" s="14">
        <f>R$7*SUM(Source_BEAm!$JI$274:$JI$275)/(SUM(Source_BEAm!$JI$274:$JI$275)+SUM(Source_BEAm!$JJ$274:$JJ$275))*Source_BEAu!$JI19/SUM(Source_BEAu!$JI$396:$JI$397)+R$7*SUM(Source_BEAm!$JJ$274:$JJ$275)/(SUM(Source_BEAm!$JI$274:$JI$275)+SUM(Source_BEAm!$JJ$274:$JJ$275))*Source_BEAu!$JJ19/SUM(Source_BEAu!$JJ$396:$JJ$397)</f>
        <v>0</v>
      </c>
    </row>
    <row r="23" spans="1:33">
      <c r="A23" s="15" t="s">
        <v>124</v>
      </c>
      <c r="B23" s="19">
        <v>211000</v>
      </c>
      <c r="C23" s="20"/>
      <c r="H23" s="19">
        <f>H$7*Source_BEAm!$CT$103/(Source_BEAm!$EI$144+Source_BEAm!$CT$103)*Source_BEAu!$CT20/SUM(Source_BEAu!$CT$397+Source_BEAu!$CT$396)</f>
        <v>9.3651649393877148E-5</v>
      </c>
      <c r="I23" s="19">
        <f>I$7*Source_BEAm!$CT$103/(Source_BEAm!$EI$144+Source_BEAm!$CT$103)*Source_BEAu!$CT20/SUM(Source_BEAu!$CT$397+Source_BEAu!$CT$396)</f>
        <v>1.5358870500595855E-3</v>
      </c>
      <c r="J23" s="19">
        <f>J$7*Source_BEAm!$CT$103/(Source_BEAm!$EI$144+Source_BEAm!$CT$103)*Source_BEAu!$CT20/SUM(Source_BEAu!$CT$397+Source_BEAu!$CT$396)</f>
        <v>7.0987950240558881E-3</v>
      </c>
      <c r="K23" s="19">
        <f>K$7*Source_BEAm!$CT$103/(Source_BEAm!$EI$144+Source_BEAm!$CT$103)*Source_BEAu!$CT20/SUM(Source_BEAu!$CT$397+Source_BEAu!$CT$396)</f>
        <v>1.2268366070597907E-3</v>
      </c>
      <c r="L23" s="19">
        <f>L$7*Source_BEAm!$CT$103/(Source_BEAm!$EI$144+Source_BEAm!$CT$103)*Source_BEAu!$CT20/SUM(Source_BEAu!$CT$397+Source_BEAu!$CT$396)</f>
        <v>1.2174714421204034E-4</v>
      </c>
      <c r="N23" s="14">
        <f>N$7*SUM(Source_BEAm!$JI$274:$JI$275)/(SUM(Source_BEAm!$JI$274:$JI$275)+SUM(Source_BEAm!$JJ$274:$JJ$275))*Source_BEAu!$JI20/SUM(Source_BEAu!$JI$396:$JI$397)+N$7*SUM(Source_BEAm!$JJ$274:$JJ$275)/(SUM(Source_BEAm!$JI$274:$JI$275)+SUM(Source_BEAm!$JJ$274:$JJ$275))*Source_BEAu!$JJ20/SUM(Source_BEAu!$JJ$396:$JJ$397)</f>
        <v>0</v>
      </c>
      <c r="O23" s="14">
        <f>O$7*SUM(Source_BEAm!$JI$274:$JI$275)/(SUM(Source_BEAm!$JI$274:$JI$275)+SUM(Source_BEAm!$JJ$274:$JJ$275))*Source_BEAu!$JI20/SUM(Source_BEAu!$JI$396:$JI$397)+O$7*SUM(Source_BEAm!$JJ$274:$JJ$275)/(SUM(Source_BEAm!$JI$274:$JI$275)+SUM(Source_BEAm!$JJ$274:$JJ$275))*Source_BEAu!$JJ20/SUM(Source_BEAu!$JJ$396:$JJ$397)</f>
        <v>0</v>
      </c>
      <c r="P23" s="14">
        <f>P$7*SUM(Source_BEAm!$JI$274:$JI$275)/(SUM(Source_BEAm!$JI$274:$JI$275)+SUM(Source_BEAm!$JJ$274:$JJ$275))*Source_BEAu!$JI20/SUM(Source_BEAu!$JI$396:$JI$397)+P$7*SUM(Source_BEAm!$JJ$274:$JJ$275)/(SUM(Source_BEAm!$JI$274:$JI$275)+SUM(Source_BEAm!$JJ$274:$JJ$275))*Source_BEAu!$JJ20/SUM(Source_BEAu!$JJ$396:$JJ$397)</f>
        <v>0</v>
      </c>
      <c r="Q23" s="14">
        <f>Q$7*SUM(Source_BEAm!$JI$274:$JI$275)/(SUM(Source_BEAm!$JI$274:$JI$275)+SUM(Source_BEAm!$JJ$274:$JJ$275))*Source_BEAu!$JI20/SUM(Source_BEAu!$JI$396:$JI$397)+Q$7*SUM(Source_BEAm!$JJ$274:$JJ$275)/(SUM(Source_BEAm!$JI$274:$JI$275)+SUM(Source_BEAm!$JJ$274:$JJ$275))*Source_BEAu!$JJ20/SUM(Source_BEAu!$JJ$396:$JJ$397)</f>
        <v>0</v>
      </c>
      <c r="R23" s="14">
        <f>R$7*SUM(Source_BEAm!$JI$274:$JI$275)/(SUM(Source_BEAm!$JI$274:$JI$275)+SUM(Source_BEAm!$JJ$274:$JJ$275))*Source_BEAu!$JI20/SUM(Source_BEAu!$JI$396:$JI$397)+R$7*SUM(Source_BEAm!$JJ$274:$JJ$275)/(SUM(Source_BEAm!$JI$274:$JI$275)+SUM(Source_BEAm!$JJ$274:$JJ$275))*Source_BEAu!$JJ20/SUM(Source_BEAu!$JJ$396:$JJ$397)</f>
        <v>0</v>
      </c>
    </row>
    <row r="24" spans="1:33">
      <c r="A24" s="15" t="s">
        <v>125</v>
      </c>
      <c r="B24" s="19">
        <v>212100</v>
      </c>
      <c r="C24" s="20"/>
      <c r="H24" s="19">
        <f>H$7*Source_BEAm!$CT$103/(Source_BEAm!$EI$144+Source_BEAm!$CT$103)*Source_BEAu!$CT21/SUM(Source_BEAu!$CT$397+Source_BEAu!$CT$396)</f>
        <v>0</v>
      </c>
      <c r="I24" s="19">
        <f>I$7*Source_BEAm!$CT$103/(Source_BEAm!$EI$144+Source_BEAm!$CT$103)*Source_BEAu!$CT21/SUM(Source_BEAu!$CT$397+Source_BEAu!$CT$396)</f>
        <v>0</v>
      </c>
      <c r="J24" s="19">
        <f>J$7*Source_BEAm!$CT$103/(Source_BEAm!$EI$144+Source_BEAm!$CT$103)*Source_BEAu!$CT21/SUM(Source_BEAu!$CT$397+Source_BEAu!$CT$396)</f>
        <v>0</v>
      </c>
      <c r="K24" s="19">
        <f>K$7*Source_BEAm!$CT$103/(Source_BEAm!$EI$144+Source_BEAm!$CT$103)*Source_BEAu!$CT21/SUM(Source_BEAu!$CT$397+Source_BEAu!$CT$396)</f>
        <v>0</v>
      </c>
      <c r="L24" s="19">
        <f>L$7*Source_BEAm!$CT$103/(Source_BEAm!$EI$144+Source_BEAm!$CT$103)*Source_BEAu!$CT21/SUM(Source_BEAu!$CT$397+Source_BEAu!$CT$396)</f>
        <v>0</v>
      </c>
      <c r="N24" s="14">
        <f>N$7*SUM(Source_BEAm!$JI$274:$JI$275)/(SUM(Source_BEAm!$JI$274:$JI$275)+SUM(Source_BEAm!$JJ$274:$JJ$275))*Source_BEAu!$JI21/SUM(Source_BEAu!$JI$396:$JI$397)+N$7*SUM(Source_BEAm!$JJ$274:$JJ$275)/(SUM(Source_BEAm!$JI$274:$JI$275)+SUM(Source_BEAm!$JJ$274:$JJ$275))*Source_BEAu!$JJ21/SUM(Source_BEAu!$JJ$396:$JJ$397)</f>
        <v>0</v>
      </c>
      <c r="O24" s="14">
        <f>O$7*SUM(Source_BEAm!$JI$274:$JI$275)/(SUM(Source_BEAm!$JI$274:$JI$275)+SUM(Source_BEAm!$JJ$274:$JJ$275))*Source_BEAu!$JI21/SUM(Source_BEAu!$JI$396:$JI$397)+O$7*SUM(Source_BEAm!$JJ$274:$JJ$275)/(SUM(Source_BEAm!$JI$274:$JI$275)+SUM(Source_BEAm!$JJ$274:$JJ$275))*Source_BEAu!$JJ21/SUM(Source_BEAu!$JJ$396:$JJ$397)</f>
        <v>0</v>
      </c>
      <c r="P24" s="14">
        <f>P$7*SUM(Source_BEAm!$JI$274:$JI$275)/(SUM(Source_BEAm!$JI$274:$JI$275)+SUM(Source_BEAm!$JJ$274:$JJ$275))*Source_BEAu!$JI21/SUM(Source_BEAu!$JI$396:$JI$397)+P$7*SUM(Source_BEAm!$JJ$274:$JJ$275)/(SUM(Source_BEAm!$JI$274:$JI$275)+SUM(Source_BEAm!$JJ$274:$JJ$275))*Source_BEAu!$JJ21/SUM(Source_BEAu!$JJ$396:$JJ$397)</f>
        <v>0</v>
      </c>
      <c r="Q24" s="14">
        <f>Q$7*SUM(Source_BEAm!$JI$274:$JI$275)/(SUM(Source_BEAm!$JI$274:$JI$275)+SUM(Source_BEAm!$JJ$274:$JJ$275))*Source_BEAu!$JI21/SUM(Source_BEAu!$JI$396:$JI$397)+Q$7*SUM(Source_BEAm!$JJ$274:$JJ$275)/(SUM(Source_BEAm!$JI$274:$JI$275)+SUM(Source_BEAm!$JJ$274:$JJ$275))*Source_BEAu!$JJ21/SUM(Source_BEAu!$JJ$396:$JJ$397)</f>
        <v>0</v>
      </c>
      <c r="R24" s="14">
        <f>R$7*SUM(Source_BEAm!$JI$274:$JI$275)/(SUM(Source_BEAm!$JI$274:$JI$275)+SUM(Source_BEAm!$JJ$274:$JJ$275))*Source_BEAu!$JI21/SUM(Source_BEAu!$JI$396:$JI$397)+R$7*SUM(Source_BEAm!$JJ$274:$JJ$275)/(SUM(Source_BEAm!$JI$274:$JI$275)+SUM(Source_BEAm!$JJ$274:$JJ$275))*Source_BEAu!$JJ21/SUM(Source_BEAu!$JJ$396:$JJ$397)</f>
        <v>0</v>
      </c>
    </row>
    <row r="25" spans="1:33">
      <c r="A25" s="15" t="s">
        <v>126</v>
      </c>
      <c r="B25" s="19" t="s">
        <v>127</v>
      </c>
      <c r="C25" s="20"/>
      <c r="H25" s="19">
        <f>H$7*Source_BEAm!$CT$103/(Source_BEAm!$EI$144+Source_BEAm!$CT$103)*Source_BEAu!$CT22/SUM(Source_BEAu!$CT$397+Source_BEAu!$CT$396)</f>
        <v>0</v>
      </c>
      <c r="I25" s="19">
        <f>I$7*Source_BEAm!$CT$103/(Source_BEAm!$EI$144+Source_BEAm!$CT$103)*Source_BEAu!$CT22/SUM(Source_BEAu!$CT$397+Source_BEAu!$CT$396)</f>
        <v>0</v>
      </c>
      <c r="J25" s="19">
        <f>J$7*Source_BEAm!$CT$103/(Source_BEAm!$EI$144+Source_BEAm!$CT$103)*Source_BEAu!$CT22/SUM(Source_BEAu!$CT$397+Source_BEAu!$CT$396)</f>
        <v>0</v>
      </c>
      <c r="K25" s="19">
        <f>K$7*Source_BEAm!$CT$103/(Source_BEAm!$EI$144+Source_BEAm!$CT$103)*Source_BEAu!$CT22/SUM(Source_BEAu!$CT$397+Source_BEAu!$CT$396)</f>
        <v>0</v>
      </c>
      <c r="L25" s="19">
        <f>L$7*Source_BEAm!$CT$103/(Source_BEAm!$EI$144+Source_BEAm!$CT$103)*Source_BEAu!$CT22/SUM(Source_BEAu!$CT$397+Source_BEAu!$CT$396)</f>
        <v>0</v>
      </c>
      <c r="N25" s="14">
        <f>N$7*SUM(Source_BEAm!$JI$274:$JI$275)/(SUM(Source_BEAm!$JI$274:$JI$275)+SUM(Source_BEAm!$JJ$274:$JJ$275))*Source_BEAu!$JI22/SUM(Source_BEAu!$JI$396:$JI$397)+N$7*SUM(Source_BEAm!$JJ$274:$JJ$275)/(SUM(Source_BEAm!$JI$274:$JI$275)+SUM(Source_BEAm!$JJ$274:$JJ$275))*Source_BEAu!$JJ22/SUM(Source_BEAu!$JJ$396:$JJ$397)</f>
        <v>0</v>
      </c>
      <c r="O25" s="14">
        <f>O$7*SUM(Source_BEAm!$JI$274:$JI$275)/(SUM(Source_BEAm!$JI$274:$JI$275)+SUM(Source_BEAm!$JJ$274:$JJ$275))*Source_BEAu!$JI22/SUM(Source_BEAu!$JI$396:$JI$397)+O$7*SUM(Source_BEAm!$JJ$274:$JJ$275)/(SUM(Source_BEAm!$JI$274:$JI$275)+SUM(Source_BEAm!$JJ$274:$JJ$275))*Source_BEAu!$JJ22/SUM(Source_BEAu!$JJ$396:$JJ$397)</f>
        <v>0</v>
      </c>
      <c r="P25" s="14">
        <f>P$7*SUM(Source_BEAm!$JI$274:$JI$275)/(SUM(Source_BEAm!$JI$274:$JI$275)+SUM(Source_BEAm!$JJ$274:$JJ$275))*Source_BEAu!$JI22/SUM(Source_BEAu!$JI$396:$JI$397)+P$7*SUM(Source_BEAm!$JJ$274:$JJ$275)/(SUM(Source_BEAm!$JI$274:$JI$275)+SUM(Source_BEAm!$JJ$274:$JJ$275))*Source_BEAu!$JJ22/SUM(Source_BEAu!$JJ$396:$JJ$397)</f>
        <v>0</v>
      </c>
      <c r="Q25" s="14">
        <f>Q$7*SUM(Source_BEAm!$JI$274:$JI$275)/(SUM(Source_BEAm!$JI$274:$JI$275)+SUM(Source_BEAm!$JJ$274:$JJ$275))*Source_BEAu!$JI22/SUM(Source_BEAu!$JI$396:$JI$397)+Q$7*SUM(Source_BEAm!$JJ$274:$JJ$275)/(SUM(Source_BEAm!$JI$274:$JI$275)+SUM(Source_BEAm!$JJ$274:$JJ$275))*Source_BEAu!$JJ22/SUM(Source_BEAu!$JJ$396:$JJ$397)</f>
        <v>0</v>
      </c>
      <c r="R25" s="14">
        <f>R$7*SUM(Source_BEAm!$JI$274:$JI$275)/(SUM(Source_BEAm!$JI$274:$JI$275)+SUM(Source_BEAm!$JJ$274:$JJ$275))*Source_BEAu!$JI22/SUM(Source_BEAu!$JI$396:$JI$397)+R$7*SUM(Source_BEAm!$JJ$274:$JJ$275)/(SUM(Source_BEAm!$JI$274:$JI$275)+SUM(Source_BEAm!$JJ$274:$JJ$275))*Source_BEAu!$JJ22/SUM(Source_BEAu!$JJ$396:$JJ$397)</f>
        <v>0</v>
      </c>
    </row>
    <row r="26" spans="1:33">
      <c r="A26" s="15" t="s">
        <v>128</v>
      </c>
      <c r="B26" s="19">
        <v>212230</v>
      </c>
      <c r="C26" s="20"/>
      <c r="H26" s="19">
        <f>H$7*Source_BEAm!$CT$103/(Source_BEAm!$EI$144+Source_BEAm!$CT$103)*Source_BEAu!$CT23/SUM(Source_BEAu!$CT$397+Source_BEAu!$CT$396)</f>
        <v>0</v>
      </c>
      <c r="I26" s="19">
        <f>I$7*Source_BEAm!$CT$103/(Source_BEAm!$EI$144+Source_BEAm!$CT$103)*Source_BEAu!$CT23/SUM(Source_BEAu!$CT$397+Source_BEAu!$CT$396)</f>
        <v>0</v>
      </c>
      <c r="J26" s="19">
        <f>J$7*Source_BEAm!$CT$103/(Source_BEAm!$EI$144+Source_BEAm!$CT$103)*Source_BEAu!$CT23/SUM(Source_BEAu!$CT$397+Source_BEAu!$CT$396)</f>
        <v>0</v>
      </c>
      <c r="K26" s="19">
        <f>K$7*Source_BEAm!$CT$103/(Source_BEAm!$EI$144+Source_BEAm!$CT$103)*Source_BEAu!$CT23/SUM(Source_BEAu!$CT$397+Source_BEAu!$CT$396)</f>
        <v>0</v>
      </c>
      <c r="L26" s="19">
        <f>L$7*Source_BEAm!$CT$103/(Source_BEAm!$EI$144+Source_BEAm!$CT$103)*Source_BEAu!$CT23/SUM(Source_BEAu!$CT$397+Source_BEAu!$CT$396)</f>
        <v>0</v>
      </c>
      <c r="N26" s="14">
        <f>N$7*SUM(Source_BEAm!$JI$274:$JI$275)/(SUM(Source_BEAm!$JI$274:$JI$275)+SUM(Source_BEAm!$JJ$274:$JJ$275))*Source_BEAu!$JI23/SUM(Source_BEAu!$JI$396:$JI$397)+N$7*SUM(Source_BEAm!$JJ$274:$JJ$275)/(SUM(Source_BEAm!$JI$274:$JI$275)+SUM(Source_BEAm!$JJ$274:$JJ$275))*Source_BEAu!$JJ23/SUM(Source_BEAu!$JJ$396:$JJ$397)</f>
        <v>0</v>
      </c>
      <c r="O26" s="14">
        <f>O$7*SUM(Source_BEAm!$JI$274:$JI$275)/(SUM(Source_BEAm!$JI$274:$JI$275)+SUM(Source_BEAm!$JJ$274:$JJ$275))*Source_BEAu!$JI23/SUM(Source_BEAu!$JI$396:$JI$397)+O$7*SUM(Source_BEAm!$JJ$274:$JJ$275)/(SUM(Source_BEAm!$JI$274:$JI$275)+SUM(Source_BEAm!$JJ$274:$JJ$275))*Source_BEAu!$JJ23/SUM(Source_BEAu!$JJ$396:$JJ$397)</f>
        <v>0</v>
      </c>
      <c r="P26" s="14">
        <f>P$7*SUM(Source_BEAm!$JI$274:$JI$275)/(SUM(Source_BEAm!$JI$274:$JI$275)+SUM(Source_BEAm!$JJ$274:$JJ$275))*Source_BEAu!$JI23/SUM(Source_BEAu!$JI$396:$JI$397)+P$7*SUM(Source_BEAm!$JJ$274:$JJ$275)/(SUM(Source_BEAm!$JI$274:$JI$275)+SUM(Source_BEAm!$JJ$274:$JJ$275))*Source_BEAu!$JJ23/SUM(Source_BEAu!$JJ$396:$JJ$397)</f>
        <v>0</v>
      </c>
      <c r="Q26" s="14">
        <f>Q$7*SUM(Source_BEAm!$JI$274:$JI$275)/(SUM(Source_BEAm!$JI$274:$JI$275)+SUM(Source_BEAm!$JJ$274:$JJ$275))*Source_BEAu!$JI23/SUM(Source_BEAu!$JI$396:$JI$397)+Q$7*SUM(Source_BEAm!$JJ$274:$JJ$275)/(SUM(Source_BEAm!$JI$274:$JI$275)+SUM(Source_BEAm!$JJ$274:$JJ$275))*Source_BEAu!$JJ23/SUM(Source_BEAu!$JJ$396:$JJ$397)</f>
        <v>0</v>
      </c>
      <c r="R26" s="14">
        <f>R$7*SUM(Source_BEAm!$JI$274:$JI$275)/(SUM(Source_BEAm!$JI$274:$JI$275)+SUM(Source_BEAm!$JJ$274:$JJ$275))*Source_BEAu!$JI23/SUM(Source_BEAu!$JI$396:$JI$397)+R$7*SUM(Source_BEAm!$JJ$274:$JJ$275)/(SUM(Source_BEAm!$JI$274:$JI$275)+SUM(Source_BEAm!$JJ$274:$JJ$275))*Source_BEAu!$JJ23/SUM(Source_BEAu!$JJ$396:$JJ$397)</f>
        <v>0</v>
      </c>
    </row>
    <row r="27" spans="1:33">
      <c r="A27" s="15" t="s">
        <v>129</v>
      </c>
      <c r="B27" s="19">
        <v>212310</v>
      </c>
      <c r="C27" s="20"/>
      <c r="H27" s="19">
        <f>H$7*Source_BEAm!$CT$103/(Source_BEAm!$EI$144+Source_BEAm!$CT$103)*Source_BEAu!$CT24/SUM(Source_BEAu!$CT$397+Source_BEAu!$CT$396)</f>
        <v>0</v>
      </c>
      <c r="I27" s="19">
        <f>I$7*Source_BEAm!$CT$103/(Source_BEAm!$EI$144+Source_BEAm!$CT$103)*Source_BEAu!$CT24/SUM(Source_BEAu!$CT$397+Source_BEAu!$CT$396)</f>
        <v>0</v>
      </c>
      <c r="J27" s="19">
        <f>J$7*Source_BEAm!$CT$103/(Source_BEAm!$EI$144+Source_BEAm!$CT$103)*Source_BEAu!$CT24/SUM(Source_BEAu!$CT$397+Source_BEAu!$CT$396)</f>
        <v>0</v>
      </c>
      <c r="K27" s="19">
        <f>K$7*Source_BEAm!$CT$103/(Source_BEAm!$EI$144+Source_BEAm!$CT$103)*Source_BEAu!$CT24/SUM(Source_BEAu!$CT$397+Source_BEAu!$CT$396)</f>
        <v>0</v>
      </c>
      <c r="L27" s="19">
        <f>L$7*Source_BEAm!$CT$103/(Source_BEAm!$EI$144+Source_BEAm!$CT$103)*Source_BEAu!$CT24/SUM(Source_BEAu!$CT$397+Source_BEAu!$CT$396)</f>
        <v>0</v>
      </c>
      <c r="N27" s="14">
        <f>N$7*SUM(Source_BEAm!$JI$274:$JI$275)/(SUM(Source_BEAm!$JI$274:$JI$275)+SUM(Source_BEAm!$JJ$274:$JJ$275))*Source_BEAu!$JI24/SUM(Source_BEAu!$JI$396:$JI$397)+N$7*SUM(Source_BEAm!$JJ$274:$JJ$275)/(SUM(Source_BEAm!$JI$274:$JI$275)+SUM(Source_BEAm!$JJ$274:$JJ$275))*Source_BEAu!$JJ24/SUM(Source_BEAu!$JJ$396:$JJ$397)</f>
        <v>0</v>
      </c>
      <c r="O27" s="14">
        <f>O$7*SUM(Source_BEAm!$JI$274:$JI$275)/(SUM(Source_BEAm!$JI$274:$JI$275)+SUM(Source_BEAm!$JJ$274:$JJ$275))*Source_BEAu!$JI24/SUM(Source_BEAu!$JI$396:$JI$397)+O$7*SUM(Source_BEAm!$JJ$274:$JJ$275)/(SUM(Source_BEAm!$JI$274:$JI$275)+SUM(Source_BEAm!$JJ$274:$JJ$275))*Source_BEAu!$JJ24/SUM(Source_BEAu!$JJ$396:$JJ$397)</f>
        <v>0</v>
      </c>
      <c r="P27" s="14">
        <f>P$7*SUM(Source_BEAm!$JI$274:$JI$275)/(SUM(Source_BEAm!$JI$274:$JI$275)+SUM(Source_BEAm!$JJ$274:$JJ$275))*Source_BEAu!$JI24/SUM(Source_BEAu!$JI$396:$JI$397)+P$7*SUM(Source_BEAm!$JJ$274:$JJ$275)/(SUM(Source_BEAm!$JI$274:$JI$275)+SUM(Source_BEAm!$JJ$274:$JJ$275))*Source_BEAu!$JJ24/SUM(Source_BEAu!$JJ$396:$JJ$397)</f>
        <v>0</v>
      </c>
      <c r="Q27" s="14">
        <f>Q$7*SUM(Source_BEAm!$JI$274:$JI$275)/(SUM(Source_BEAm!$JI$274:$JI$275)+SUM(Source_BEAm!$JJ$274:$JJ$275))*Source_BEAu!$JI24/SUM(Source_BEAu!$JI$396:$JI$397)+Q$7*SUM(Source_BEAm!$JJ$274:$JJ$275)/(SUM(Source_BEAm!$JI$274:$JI$275)+SUM(Source_BEAm!$JJ$274:$JJ$275))*Source_BEAu!$JJ24/SUM(Source_BEAu!$JJ$396:$JJ$397)</f>
        <v>0</v>
      </c>
      <c r="R27" s="14">
        <f>R$7*SUM(Source_BEAm!$JI$274:$JI$275)/(SUM(Source_BEAm!$JI$274:$JI$275)+SUM(Source_BEAm!$JJ$274:$JJ$275))*Source_BEAu!$JI24/SUM(Source_BEAu!$JI$396:$JI$397)+R$7*SUM(Source_BEAm!$JJ$274:$JJ$275)/(SUM(Source_BEAm!$JI$274:$JI$275)+SUM(Source_BEAm!$JJ$274:$JJ$275))*Source_BEAu!$JJ24/SUM(Source_BEAu!$JJ$396:$JJ$397)</f>
        <v>0</v>
      </c>
    </row>
    <row r="28" spans="1:33">
      <c r="A28" s="15" t="s">
        <v>130</v>
      </c>
      <c r="B28" s="19" t="s">
        <v>131</v>
      </c>
      <c r="C28" s="20"/>
      <c r="H28" s="19">
        <f>H$7*Source_BEAm!$CT$103/(Source_BEAm!$EI$144+Source_BEAm!$CT$103)*Source_BEAu!$CT25/SUM(Source_BEAu!$CT$397+Source_BEAu!$CT$396)</f>
        <v>0</v>
      </c>
      <c r="I28" s="19">
        <f>I$7*Source_BEAm!$CT$103/(Source_BEAm!$EI$144+Source_BEAm!$CT$103)*Source_BEAu!$CT25/SUM(Source_BEAu!$CT$397+Source_BEAu!$CT$396)</f>
        <v>0</v>
      </c>
      <c r="J28" s="19">
        <f>J$7*Source_BEAm!$CT$103/(Source_BEAm!$EI$144+Source_BEAm!$CT$103)*Source_BEAu!$CT25/SUM(Source_BEAu!$CT$397+Source_BEAu!$CT$396)</f>
        <v>0</v>
      </c>
      <c r="K28" s="19">
        <f>K$7*Source_BEAm!$CT$103/(Source_BEAm!$EI$144+Source_BEAm!$CT$103)*Source_BEAu!$CT25/SUM(Source_BEAu!$CT$397+Source_BEAu!$CT$396)</f>
        <v>0</v>
      </c>
      <c r="L28" s="19">
        <f>L$7*Source_BEAm!$CT$103/(Source_BEAm!$EI$144+Source_BEAm!$CT$103)*Source_BEAu!$CT25/SUM(Source_BEAu!$CT$397+Source_BEAu!$CT$396)</f>
        <v>0</v>
      </c>
      <c r="N28" s="14">
        <f>N$7*SUM(Source_BEAm!$JI$274:$JI$275)/(SUM(Source_BEAm!$JI$274:$JI$275)+SUM(Source_BEAm!$JJ$274:$JJ$275))*Source_BEAu!$JI25/SUM(Source_BEAu!$JI$396:$JI$397)+N$7*SUM(Source_BEAm!$JJ$274:$JJ$275)/(SUM(Source_BEAm!$JI$274:$JI$275)+SUM(Source_BEAm!$JJ$274:$JJ$275))*Source_BEAu!$JJ25/SUM(Source_BEAu!$JJ$396:$JJ$397)</f>
        <v>0</v>
      </c>
      <c r="O28" s="14">
        <f>O$7*SUM(Source_BEAm!$JI$274:$JI$275)/(SUM(Source_BEAm!$JI$274:$JI$275)+SUM(Source_BEAm!$JJ$274:$JJ$275))*Source_BEAu!$JI25/SUM(Source_BEAu!$JI$396:$JI$397)+O$7*SUM(Source_BEAm!$JJ$274:$JJ$275)/(SUM(Source_BEAm!$JI$274:$JI$275)+SUM(Source_BEAm!$JJ$274:$JJ$275))*Source_BEAu!$JJ25/SUM(Source_BEAu!$JJ$396:$JJ$397)</f>
        <v>0</v>
      </c>
      <c r="P28" s="14">
        <f>P$7*SUM(Source_BEAm!$JI$274:$JI$275)/(SUM(Source_BEAm!$JI$274:$JI$275)+SUM(Source_BEAm!$JJ$274:$JJ$275))*Source_BEAu!$JI25/SUM(Source_BEAu!$JI$396:$JI$397)+P$7*SUM(Source_BEAm!$JJ$274:$JJ$275)/(SUM(Source_BEAm!$JI$274:$JI$275)+SUM(Source_BEAm!$JJ$274:$JJ$275))*Source_BEAu!$JJ25/SUM(Source_BEAu!$JJ$396:$JJ$397)</f>
        <v>0</v>
      </c>
      <c r="Q28" s="14">
        <f>Q$7*SUM(Source_BEAm!$JI$274:$JI$275)/(SUM(Source_BEAm!$JI$274:$JI$275)+SUM(Source_BEAm!$JJ$274:$JJ$275))*Source_BEAu!$JI25/SUM(Source_BEAu!$JI$396:$JI$397)+Q$7*SUM(Source_BEAm!$JJ$274:$JJ$275)/(SUM(Source_BEAm!$JI$274:$JI$275)+SUM(Source_BEAm!$JJ$274:$JJ$275))*Source_BEAu!$JJ25/SUM(Source_BEAu!$JJ$396:$JJ$397)</f>
        <v>0</v>
      </c>
      <c r="R28" s="14">
        <f>R$7*SUM(Source_BEAm!$JI$274:$JI$275)/(SUM(Source_BEAm!$JI$274:$JI$275)+SUM(Source_BEAm!$JJ$274:$JJ$275))*Source_BEAu!$JI25/SUM(Source_BEAu!$JI$396:$JI$397)+R$7*SUM(Source_BEAm!$JJ$274:$JJ$275)/(SUM(Source_BEAm!$JI$274:$JI$275)+SUM(Source_BEAm!$JJ$274:$JJ$275))*Source_BEAu!$JJ25/SUM(Source_BEAu!$JJ$396:$JJ$397)</f>
        <v>0</v>
      </c>
    </row>
    <row r="29" spans="1:33">
      <c r="A29" s="15" t="s">
        <v>132</v>
      </c>
      <c r="B29" s="19">
        <v>213111</v>
      </c>
      <c r="C29" s="20"/>
      <c r="H29" s="19">
        <f>H$7*Source_BEAm!$CT$103/(Source_BEAm!$EI$144+Source_BEAm!$CT$103)*Source_BEAu!$CT26/SUM(Source_BEAu!$CT$397+Source_BEAu!$CT$396)</f>
        <v>0</v>
      </c>
      <c r="I29" s="19">
        <f>I$7*Source_BEAm!$CT$103/(Source_BEAm!$EI$144+Source_BEAm!$CT$103)*Source_BEAu!$CT26/SUM(Source_BEAu!$CT$397+Source_BEAu!$CT$396)</f>
        <v>0</v>
      </c>
      <c r="J29" s="19">
        <f>J$7*Source_BEAm!$CT$103/(Source_BEAm!$EI$144+Source_BEAm!$CT$103)*Source_BEAu!$CT26/SUM(Source_BEAu!$CT$397+Source_BEAu!$CT$396)</f>
        <v>0</v>
      </c>
      <c r="K29" s="19">
        <f>K$7*Source_BEAm!$CT$103/(Source_BEAm!$EI$144+Source_BEAm!$CT$103)*Source_BEAu!$CT26/SUM(Source_BEAu!$CT$397+Source_BEAu!$CT$396)</f>
        <v>0</v>
      </c>
      <c r="L29" s="19">
        <f>L$7*Source_BEAm!$CT$103/(Source_BEAm!$EI$144+Source_BEAm!$CT$103)*Source_BEAu!$CT26/SUM(Source_BEAu!$CT$397+Source_BEAu!$CT$396)</f>
        <v>0</v>
      </c>
      <c r="N29" s="14">
        <f>N$7*SUM(Source_BEAm!$JI$274:$JI$275)/(SUM(Source_BEAm!$JI$274:$JI$275)+SUM(Source_BEAm!$JJ$274:$JJ$275))*Source_BEAu!$JI26/SUM(Source_BEAu!$JI$396:$JI$397)+N$7*SUM(Source_BEAm!$JJ$274:$JJ$275)/(SUM(Source_BEAm!$JI$274:$JI$275)+SUM(Source_BEAm!$JJ$274:$JJ$275))*Source_BEAu!$JJ26/SUM(Source_BEAu!$JJ$396:$JJ$397)</f>
        <v>0</v>
      </c>
      <c r="O29" s="14">
        <f>O$7*SUM(Source_BEAm!$JI$274:$JI$275)/(SUM(Source_BEAm!$JI$274:$JI$275)+SUM(Source_BEAm!$JJ$274:$JJ$275))*Source_BEAu!$JI26/SUM(Source_BEAu!$JI$396:$JI$397)+O$7*SUM(Source_BEAm!$JJ$274:$JJ$275)/(SUM(Source_BEAm!$JI$274:$JI$275)+SUM(Source_BEAm!$JJ$274:$JJ$275))*Source_BEAu!$JJ26/SUM(Source_BEAu!$JJ$396:$JJ$397)</f>
        <v>0</v>
      </c>
      <c r="P29" s="14">
        <f>P$7*SUM(Source_BEAm!$JI$274:$JI$275)/(SUM(Source_BEAm!$JI$274:$JI$275)+SUM(Source_BEAm!$JJ$274:$JJ$275))*Source_BEAu!$JI26/SUM(Source_BEAu!$JI$396:$JI$397)+P$7*SUM(Source_BEAm!$JJ$274:$JJ$275)/(SUM(Source_BEAm!$JI$274:$JI$275)+SUM(Source_BEAm!$JJ$274:$JJ$275))*Source_BEAu!$JJ26/SUM(Source_BEAu!$JJ$396:$JJ$397)</f>
        <v>0</v>
      </c>
      <c r="Q29" s="14">
        <f>Q$7*SUM(Source_BEAm!$JI$274:$JI$275)/(SUM(Source_BEAm!$JI$274:$JI$275)+SUM(Source_BEAm!$JJ$274:$JJ$275))*Source_BEAu!$JI26/SUM(Source_BEAu!$JI$396:$JI$397)+Q$7*SUM(Source_BEAm!$JJ$274:$JJ$275)/(SUM(Source_BEAm!$JI$274:$JI$275)+SUM(Source_BEAm!$JJ$274:$JJ$275))*Source_BEAu!$JJ26/SUM(Source_BEAu!$JJ$396:$JJ$397)</f>
        <v>0</v>
      </c>
      <c r="R29" s="14">
        <f>R$7*SUM(Source_BEAm!$JI$274:$JI$275)/(SUM(Source_BEAm!$JI$274:$JI$275)+SUM(Source_BEAm!$JJ$274:$JJ$275))*Source_BEAu!$JI26/SUM(Source_BEAu!$JI$396:$JI$397)+R$7*SUM(Source_BEAm!$JJ$274:$JJ$275)/(SUM(Source_BEAm!$JI$274:$JI$275)+SUM(Source_BEAm!$JJ$274:$JJ$275))*Source_BEAu!$JJ26/SUM(Source_BEAu!$JJ$396:$JJ$397)</f>
        <v>0</v>
      </c>
    </row>
    <row r="30" spans="1:33">
      <c r="A30" s="15" t="s">
        <v>133</v>
      </c>
      <c r="B30" s="19" t="s">
        <v>134</v>
      </c>
      <c r="C30" s="20"/>
      <c r="H30" s="19">
        <f>H$7*Source_BEAm!$CT$103/(Source_BEAm!$EI$144+Source_BEAm!$CT$103)*Source_BEAu!$CT27/SUM(Source_BEAu!$CT$397+Source_BEAu!$CT$396)</f>
        <v>0</v>
      </c>
      <c r="I30" s="19">
        <f>I$7*Source_BEAm!$CT$103/(Source_BEAm!$EI$144+Source_BEAm!$CT$103)*Source_BEAu!$CT27/SUM(Source_BEAu!$CT$397+Source_BEAu!$CT$396)</f>
        <v>0</v>
      </c>
      <c r="J30" s="19">
        <f>J$7*Source_BEAm!$CT$103/(Source_BEAm!$EI$144+Source_BEAm!$CT$103)*Source_BEAu!$CT27/SUM(Source_BEAu!$CT$397+Source_BEAu!$CT$396)</f>
        <v>0</v>
      </c>
      <c r="K30" s="19">
        <f>K$7*Source_BEAm!$CT$103/(Source_BEAm!$EI$144+Source_BEAm!$CT$103)*Source_BEAu!$CT27/SUM(Source_BEAu!$CT$397+Source_BEAu!$CT$396)</f>
        <v>0</v>
      </c>
      <c r="L30" s="19">
        <f>L$7*Source_BEAm!$CT$103/(Source_BEAm!$EI$144+Source_BEAm!$CT$103)*Source_BEAu!$CT27/SUM(Source_BEAu!$CT$397+Source_BEAu!$CT$396)</f>
        <v>0</v>
      </c>
      <c r="N30" s="14">
        <f>N$7*SUM(Source_BEAm!$JI$274:$JI$275)/(SUM(Source_BEAm!$JI$274:$JI$275)+SUM(Source_BEAm!$JJ$274:$JJ$275))*Source_BEAu!$JI27/SUM(Source_BEAu!$JI$396:$JI$397)+N$7*SUM(Source_BEAm!$JJ$274:$JJ$275)/(SUM(Source_BEAm!$JI$274:$JI$275)+SUM(Source_BEAm!$JJ$274:$JJ$275))*Source_BEAu!$JJ27/SUM(Source_BEAu!$JJ$396:$JJ$397)</f>
        <v>0</v>
      </c>
      <c r="O30" s="14">
        <f>O$7*SUM(Source_BEAm!$JI$274:$JI$275)/(SUM(Source_BEAm!$JI$274:$JI$275)+SUM(Source_BEAm!$JJ$274:$JJ$275))*Source_BEAu!$JI27/SUM(Source_BEAu!$JI$396:$JI$397)+O$7*SUM(Source_BEAm!$JJ$274:$JJ$275)/(SUM(Source_BEAm!$JI$274:$JI$275)+SUM(Source_BEAm!$JJ$274:$JJ$275))*Source_BEAu!$JJ27/SUM(Source_BEAu!$JJ$396:$JJ$397)</f>
        <v>0</v>
      </c>
      <c r="P30" s="14">
        <f>P$7*SUM(Source_BEAm!$JI$274:$JI$275)/(SUM(Source_BEAm!$JI$274:$JI$275)+SUM(Source_BEAm!$JJ$274:$JJ$275))*Source_BEAu!$JI27/SUM(Source_BEAu!$JI$396:$JI$397)+P$7*SUM(Source_BEAm!$JJ$274:$JJ$275)/(SUM(Source_BEAm!$JI$274:$JI$275)+SUM(Source_BEAm!$JJ$274:$JJ$275))*Source_BEAu!$JJ27/SUM(Source_BEAu!$JJ$396:$JJ$397)</f>
        <v>0</v>
      </c>
      <c r="Q30" s="14">
        <f>Q$7*SUM(Source_BEAm!$JI$274:$JI$275)/(SUM(Source_BEAm!$JI$274:$JI$275)+SUM(Source_BEAm!$JJ$274:$JJ$275))*Source_BEAu!$JI27/SUM(Source_BEAu!$JI$396:$JI$397)+Q$7*SUM(Source_BEAm!$JJ$274:$JJ$275)/(SUM(Source_BEAm!$JI$274:$JI$275)+SUM(Source_BEAm!$JJ$274:$JJ$275))*Source_BEAu!$JJ27/SUM(Source_BEAu!$JJ$396:$JJ$397)</f>
        <v>0</v>
      </c>
      <c r="R30" s="14">
        <f>R$7*SUM(Source_BEAm!$JI$274:$JI$275)/(SUM(Source_BEAm!$JI$274:$JI$275)+SUM(Source_BEAm!$JJ$274:$JJ$275))*Source_BEAu!$JI27/SUM(Source_BEAu!$JI$396:$JI$397)+R$7*SUM(Source_BEAm!$JJ$274:$JJ$275)/(SUM(Source_BEAm!$JI$274:$JI$275)+SUM(Source_BEAm!$JJ$274:$JJ$275))*Source_BEAu!$JJ27/SUM(Source_BEAu!$JJ$396:$JJ$397)</f>
        <v>0</v>
      </c>
    </row>
    <row r="31" spans="1:33">
      <c r="A31" s="15" t="s">
        <v>135</v>
      </c>
      <c r="B31" s="19">
        <v>221100</v>
      </c>
      <c r="C31" s="20"/>
      <c r="H31" s="19">
        <f>H$7*Source_BEAm!$CT$103/(Source_BEAm!$EI$144+Source_BEAm!$CT$103)*Source_BEAu!$CT28/SUM(Source_BEAu!$CT$397+Source_BEAu!$CT$396)</f>
        <v>0</v>
      </c>
      <c r="I31" s="19">
        <f>I$7*Source_BEAm!$CT$103/(Source_BEAm!$EI$144+Source_BEAm!$CT$103)*Source_BEAu!$CT28/SUM(Source_BEAu!$CT$397+Source_BEAu!$CT$396)</f>
        <v>0</v>
      </c>
      <c r="J31" s="19">
        <f>J$7*Source_BEAm!$CT$103/(Source_BEAm!$EI$144+Source_BEAm!$CT$103)*Source_BEAu!$CT28/SUM(Source_BEAu!$CT$397+Source_BEAu!$CT$396)</f>
        <v>0</v>
      </c>
      <c r="K31" s="19">
        <f>K$7*Source_BEAm!$CT$103/(Source_BEAm!$EI$144+Source_BEAm!$CT$103)*Source_BEAu!$CT28/SUM(Source_BEAu!$CT$397+Source_BEAu!$CT$396)</f>
        <v>0</v>
      </c>
      <c r="L31" s="19">
        <f>L$7*Source_BEAm!$CT$103/(Source_BEAm!$EI$144+Source_BEAm!$CT$103)*Source_BEAu!$CT28/SUM(Source_BEAu!$CT$397+Source_BEAu!$CT$396)</f>
        <v>0</v>
      </c>
      <c r="N31" s="14">
        <f>N$7*SUM(Source_BEAm!$JI$274:$JI$275)/(SUM(Source_BEAm!$JI$274:$JI$275)+SUM(Source_BEAm!$JJ$274:$JJ$275))*Source_BEAu!$JI28/SUM(Source_BEAu!$JI$396:$JI$397)+N$7*SUM(Source_BEAm!$JJ$274:$JJ$275)/(SUM(Source_BEAm!$JI$274:$JI$275)+SUM(Source_BEAm!$JJ$274:$JJ$275))*Source_BEAu!$JJ28/SUM(Source_BEAu!$JJ$396:$JJ$397)</f>
        <v>2.6837690946487725E-6</v>
      </c>
      <c r="O31" s="14">
        <f>O$7*SUM(Source_BEAm!$JI$274:$JI$275)/(SUM(Source_BEAm!$JI$274:$JI$275)+SUM(Source_BEAm!$JJ$274:$JJ$275))*Source_BEAu!$JI28/SUM(Source_BEAu!$JI$396:$JI$397)+O$7*SUM(Source_BEAm!$JJ$274:$JJ$275)/(SUM(Source_BEAm!$JI$274:$JI$275)+SUM(Source_BEAm!$JJ$274:$JJ$275))*Source_BEAu!$JJ28/SUM(Source_BEAu!$JJ$396:$JJ$397)</f>
        <v>4.4013813152239865E-5</v>
      </c>
      <c r="P31" s="14">
        <f>P$7*SUM(Source_BEAm!$JI$274:$JI$275)/(SUM(Source_BEAm!$JI$274:$JI$275)+SUM(Source_BEAm!$JJ$274:$JJ$275))*Source_BEAu!$JI28/SUM(Source_BEAu!$JI$396:$JI$397)+P$7*SUM(Source_BEAm!$JJ$274:$JJ$275)/(SUM(Source_BEAm!$JI$274:$JI$275)+SUM(Source_BEAm!$JJ$274:$JJ$275))*Source_BEAu!$JJ28/SUM(Source_BEAu!$JJ$396:$JJ$397)</f>
        <v>2.0342969737437692E-4</v>
      </c>
      <c r="Q31" s="14">
        <f>Q$7*SUM(Source_BEAm!$JI$274:$JI$275)/(SUM(Source_BEAm!$JI$274:$JI$275)+SUM(Source_BEAm!$JJ$274:$JJ$275))*Source_BEAu!$JI28/SUM(Source_BEAu!$JI$396:$JI$397)+Q$7*SUM(Source_BEAm!$JJ$274:$JJ$275)/(SUM(Source_BEAm!$JI$274:$JI$275)+SUM(Source_BEAm!$JJ$274:$JJ$275))*Source_BEAu!$JJ28/SUM(Source_BEAu!$JJ$396:$JJ$397)</f>
        <v>3.5157375139898911E-5</v>
      </c>
      <c r="R31" s="14">
        <f>R$7*SUM(Source_BEAm!$JI$274:$JI$275)/(SUM(Source_BEAm!$JI$274:$JI$275)+SUM(Source_BEAm!$JJ$274:$JJ$275))*Source_BEAu!$JI28/SUM(Source_BEAu!$JI$396:$JI$397)+R$7*SUM(Source_BEAm!$JJ$274:$JJ$275)/(SUM(Source_BEAm!$JI$274:$JI$275)+SUM(Source_BEAm!$JJ$274:$JJ$275))*Source_BEAu!$JJ28/SUM(Source_BEAu!$JJ$396:$JJ$397)</f>
        <v>3.4888998230434041E-6</v>
      </c>
      <c r="AG31" s="18">
        <f>AG7</f>
        <v>6.2</v>
      </c>
    </row>
    <row r="32" spans="1:33">
      <c r="A32" s="15" t="s">
        <v>136</v>
      </c>
      <c r="B32" s="19">
        <v>221200</v>
      </c>
      <c r="C32" s="20"/>
      <c r="H32" s="19">
        <f>H$7*Source_BEAm!$CT$103/(Source_BEAm!$EI$144+Source_BEAm!$CT$103)*Source_BEAu!$CT29/SUM(Source_BEAu!$CT$397+Source_BEAu!$CT$396)</f>
        <v>0</v>
      </c>
      <c r="I32" s="19">
        <f>I$7*Source_BEAm!$CT$103/(Source_BEAm!$EI$144+Source_BEAm!$CT$103)*Source_BEAu!$CT29/SUM(Source_BEAu!$CT$397+Source_BEAu!$CT$396)</f>
        <v>0</v>
      </c>
      <c r="J32" s="19">
        <f>J$7*Source_BEAm!$CT$103/(Source_BEAm!$EI$144+Source_BEAm!$CT$103)*Source_BEAu!$CT29/SUM(Source_BEAu!$CT$397+Source_BEAu!$CT$396)</f>
        <v>0</v>
      </c>
      <c r="K32" s="19">
        <f>K$7*Source_BEAm!$CT$103/(Source_BEAm!$EI$144+Source_BEAm!$CT$103)*Source_BEAu!$CT29/SUM(Source_BEAu!$CT$397+Source_BEAu!$CT$396)</f>
        <v>0</v>
      </c>
      <c r="L32" s="19">
        <f>L$7*Source_BEAm!$CT$103/(Source_BEAm!$EI$144+Source_BEAm!$CT$103)*Source_BEAu!$CT29/SUM(Source_BEAu!$CT$397+Source_BEAu!$CT$396)</f>
        <v>0</v>
      </c>
      <c r="N32" s="14">
        <f>N$7*SUM(Source_BEAm!$JI$274:$JI$275)/(SUM(Source_BEAm!$JI$274:$JI$275)+SUM(Source_BEAm!$JJ$274:$JJ$275))*Source_BEAu!$JI29/SUM(Source_BEAu!$JI$396:$JI$397)+N$7*SUM(Source_BEAm!$JJ$274:$JJ$275)/(SUM(Source_BEAm!$JI$274:$JI$275)+SUM(Source_BEAm!$JJ$274:$JJ$275))*Source_BEAu!$JJ29/SUM(Source_BEAu!$JJ$396:$JJ$397)</f>
        <v>0</v>
      </c>
      <c r="O32" s="14">
        <f>O$7*SUM(Source_BEAm!$JI$274:$JI$275)/(SUM(Source_BEAm!$JI$274:$JI$275)+SUM(Source_BEAm!$JJ$274:$JJ$275))*Source_BEAu!$JI29/SUM(Source_BEAu!$JI$396:$JI$397)+O$7*SUM(Source_BEAm!$JJ$274:$JJ$275)/(SUM(Source_BEAm!$JI$274:$JI$275)+SUM(Source_BEAm!$JJ$274:$JJ$275))*Source_BEAu!$JJ29/SUM(Source_BEAu!$JJ$396:$JJ$397)</f>
        <v>0</v>
      </c>
      <c r="P32" s="14">
        <f>P$7*SUM(Source_BEAm!$JI$274:$JI$275)/(SUM(Source_BEAm!$JI$274:$JI$275)+SUM(Source_BEAm!$JJ$274:$JJ$275))*Source_BEAu!$JI29/SUM(Source_BEAu!$JI$396:$JI$397)+P$7*SUM(Source_BEAm!$JJ$274:$JJ$275)/(SUM(Source_BEAm!$JI$274:$JI$275)+SUM(Source_BEAm!$JJ$274:$JJ$275))*Source_BEAu!$JJ29/SUM(Source_BEAu!$JJ$396:$JJ$397)</f>
        <v>0</v>
      </c>
      <c r="Q32" s="14">
        <f>Q$7*SUM(Source_BEAm!$JI$274:$JI$275)/(SUM(Source_BEAm!$JI$274:$JI$275)+SUM(Source_BEAm!$JJ$274:$JJ$275))*Source_BEAu!$JI29/SUM(Source_BEAu!$JI$396:$JI$397)+Q$7*SUM(Source_BEAm!$JJ$274:$JJ$275)/(SUM(Source_BEAm!$JI$274:$JI$275)+SUM(Source_BEAm!$JJ$274:$JJ$275))*Source_BEAu!$JJ29/SUM(Source_BEAu!$JJ$396:$JJ$397)</f>
        <v>0</v>
      </c>
      <c r="R32" s="14">
        <f>R$7*SUM(Source_BEAm!$JI$274:$JI$275)/(SUM(Source_BEAm!$JI$274:$JI$275)+SUM(Source_BEAm!$JJ$274:$JJ$275))*Source_BEAu!$JI29/SUM(Source_BEAu!$JI$396:$JI$397)+R$7*SUM(Source_BEAm!$JJ$274:$JJ$275)/(SUM(Source_BEAm!$JI$274:$JI$275)+SUM(Source_BEAm!$JJ$274:$JJ$275))*Source_BEAu!$JJ29/SUM(Source_BEAu!$JJ$396:$JJ$397)</f>
        <v>0</v>
      </c>
    </row>
    <row r="33" spans="1:18">
      <c r="A33" s="15" t="s">
        <v>137</v>
      </c>
      <c r="B33" s="19">
        <v>221300</v>
      </c>
      <c r="C33" s="20"/>
      <c r="H33" s="19">
        <f>H$7*Source_BEAm!$CT$103/(Source_BEAm!$EI$144+Source_BEAm!$CT$103)*Source_BEAu!$CT30/SUM(Source_BEAu!$CT$397+Source_BEAu!$CT$396)</f>
        <v>0</v>
      </c>
      <c r="I33" s="19">
        <f>I$7*Source_BEAm!$CT$103/(Source_BEAm!$EI$144+Source_BEAm!$CT$103)*Source_BEAu!$CT30/SUM(Source_BEAu!$CT$397+Source_BEAu!$CT$396)</f>
        <v>0</v>
      </c>
      <c r="J33" s="19">
        <f>J$7*Source_BEAm!$CT$103/(Source_BEAm!$EI$144+Source_BEAm!$CT$103)*Source_BEAu!$CT30/SUM(Source_BEAu!$CT$397+Source_BEAu!$CT$396)</f>
        <v>0</v>
      </c>
      <c r="K33" s="19">
        <f>K$7*Source_BEAm!$CT$103/(Source_BEAm!$EI$144+Source_BEAm!$CT$103)*Source_BEAu!$CT30/SUM(Source_BEAu!$CT$397+Source_BEAu!$CT$396)</f>
        <v>0</v>
      </c>
      <c r="L33" s="19">
        <f>L$7*Source_BEAm!$CT$103/(Source_BEAm!$EI$144+Source_BEAm!$CT$103)*Source_BEAu!$CT30/SUM(Source_BEAu!$CT$397+Source_BEAu!$CT$396)</f>
        <v>0</v>
      </c>
      <c r="N33" s="14">
        <f>N$7*SUM(Source_BEAm!$JI$274:$JI$275)/(SUM(Source_BEAm!$JI$274:$JI$275)+SUM(Source_BEAm!$JJ$274:$JJ$275))*Source_BEAu!$JI30/SUM(Source_BEAu!$JI$396:$JI$397)+N$7*SUM(Source_BEAm!$JJ$274:$JJ$275)/(SUM(Source_BEAm!$JI$274:$JI$275)+SUM(Source_BEAm!$JJ$274:$JJ$275))*Source_BEAu!$JJ30/SUM(Source_BEAu!$JJ$396:$JJ$397)</f>
        <v>0</v>
      </c>
      <c r="O33" s="14">
        <f>O$7*SUM(Source_BEAm!$JI$274:$JI$275)/(SUM(Source_BEAm!$JI$274:$JI$275)+SUM(Source_BEAm!$JJ$274:$JJ$275))*Source_BEAu!$JI30/SUM(Source_BEAu!$JI$396:$JI$397)+O$7*SUM(Source_BEAm!$JJ$274:$JJ$275)/(SUM(Source_BEAm!$JI$274:$JI$275)+SUM(Source_BEAm!$JJ$274:$JJ$275))*Source_BEAu!$JJ30/SUM(Source_BEAu!$JJ$396:$JJ$397)</f>
        <v>0</v>
      </c>
      <c r="P33" s="14">
        <f>P$7*SUM(Source_BEAm!$JI$274:$JI$275)/(SUM(Source_BEAm!$JI$274:$JI$275)+SUM(Source_BEAm!$JJ$274:$JJ$275))*Source_BEAu!$JI30/SUM(Source_BEAu!$JI$396:$JI$397)+P$7*SUM(Source_BEAm!$JJ$274:$JJ$275)/(SUM(Source_BEAm!$JI$274:$JI$275)+SUM(Source_BEAm!$JJ$274:$JJ$275))*Source_BEAu!$JJ30/SUM(Source_BEAu!$JJ$396:$JJ$397)</f>
        <v>0</v>
      </c>
      <c r="Q33" s="14">
        <f>Q$7*SUM(Source_BEAm!$JI$274:$JI$275)/(SUM(Source_BEAm!$JI$274:$JI$275)+SUM(Source_BEAm!$JJ$274:$JJ$275))*Source_BEAu!$JI30/SUM(Source_BEAu!$JI$396:$JI$397)+Q$7*SUM(Source_BEAm!$JJ$274:$JJ$275)/(SUM(Source_BEAm!$JI$274:$JI$275)+SUM(Source_BEAm!$JJ$274:$JJ$275))*Source_BEAu!$JJ30/SUM(Source_BEAu!$JJ$396:$JJ$397)</f>
        <v>0</v>
      </c>
      <c r="R33" s="14">
        <f>R$7*SUM(Source_BEAm!$JI$274:$JI$275)/(SUM(Source_BEAm!$JI$274:$JI$275)+SUM(Source_BEAm!$JJ$274:$JJ$275))*Source_BEAu!$JI30/SUM(Source_BEAu!$JI$396:$JI$397)+R$7*SUM(Source_BEAm!$JJ$274:$JJ$275)/(SUM(Source_BEAm!$JI$274:$JI$275)+SUM(Source_BEAm!$JJ$274:$JJ$275))*Source_BEAu!$JJ30/SUM(Source_BEAu!$JJ$396:$JJ$397)</f>
        <v>0</v>
      </c>
    </row>
    <row r="34" spans="1:18">
      <c r="A34" s="15" t="s">
        <v>138</v>
      </c>
      <c r="B34" s="19">
        <v>230301</v>
      </c>
      <c r="C34" s="20"/>
      <c r="H34" s="19">
        <f>H$7*Source_BEAm!$CT$103/(Source_BEAm!$EI$144+Source_BEAm!$CT$103)*Source_BEAu!$CT31/SUM(Source_BEAu!$CT$397+Source_BEAu!$CT$396)</f>
        <v>1.3551393667294024E-2</v>
      </c>
      <c r="I34" s="19">
        <f>I$7*Source_BEAm!$CT$103/(Source_BEAm!$EI$144+Source_BEAm!$CT$103)*Source_BEAu!$CT31/SUM(Source_BEAu!$CT$397+Source_BEAu!$CT$396)</f>
        <v>0.22224285614362202</v>
      </c>
      <c r="J34" s="19">
        <f>J$7*Source_BEAm!$CT$103/(Source_BEAm!$EI$144+Source_BEAm!$CT$103)*Source_BEAu!$CT31/SUM(Source_BEAu!$CT$397+Source_BEAu!$CT$396)</f>
        <v>1.0271956399808873</v>
      </c>
      <c r="K34" s="19">
        <f>K$7*Source_BEAm!$CT$103/(Source_BEAm!$EI$144+Source_BEAm!$CT$103)*Source_BEAu!$CT31/SUM(Source_BEAu!$CT$397+Source_BEAu!$CT$396)</f>
        <v>0.17752325704155172</v>
      </c>
      <c r="L34" s="19">
        <f>L$7*Source_BEAm!$CT$103/(Source_BEAm!$EI$144+Source_BEAm!$CT$103)*Source_BEAu!$CT31/SUM(Source_BEAu!$CT$397+Source_BEAu!$CT$396)</f>
        <v>1.7616811767482237E-2</v>
      </c>
      <c r="N34" s="14">
        <f>N$7*SUM(Source_BEAm!$JI$274:$JI$275)/(SUM(Source_BEAm!$JI$274:$JI$275)+SUM(Source_BEAm!$JJ$274:$JJ$275))*Source_BEAu!$JI31/SUM(Source_BEAu!$JI$396:$JI$397)+N$7*SUM(Source_BEAm!$JJ$274:$JJ$275)/(SUM(Source_BEAm!$JI$274:$JI$275)+SUM(Source_BEAm!$JJ$274:$JJ$275))*Source_BEAu!$JJ31/SUM(Source_BEAu!$JJ$396:$JJ$397)</f>
        <v>4.9461753949086944E-4</v>
      </c>
      <c r="O34" s="14">
        <f>O$7*SUM(Source_BEAm!$JI$274:$JI$275)/(SUM(Source_BEAm!$JI$274:$JI$275)+SUM(Source_BEAm!$JJ$274:$JJ$275))*Source_BEAu!$JI31/SUM(Source_BEAu!$JI$396:$JI$397)+O$7*SUM(Source_BEAm!$JJ$274:$JJ$275)/(SUM(Source_BEAm!$JI$274:$JI$275)+SUM(Source_BEAm!$JJ$274:$JJ$275))*Source_BEAu!$JJ31/SUM(Source_BEAu!$JJ$396:$JJ$397)</f>
        <v>8.1117276476502589E-3</v>
      </c>
      <c r="P34" s="14">
        <f>P$7*SUM(Source_BEAm!$JI$274:$JI$275)/(SUM(Source_BEAm!$JI$274:$JI$275)+SUM(Source_BEAm!$JJ$274:$JJ$275))*Source_BEAu!$JI31/SUM(Source_BEAu!$JI$396:$JI$397)+P$7*SUM(Source_BEAm!$JJ$274:$JJ$275)/(SUM(Source_BEAm!$JI$274:$JI$275)+SUM(Source_BEAm!$JJ$274:$JJ$275))*Source_BEAu!$JJ31/SUM(Source_BEAu!$JJ$396:$JJ$397)</f>
        <v>3.7492009493407898E-2</v>
      </c>
      <c r="Q34" s="14">
        <f>Q$7*SUM(Source_BEAm!$JI$274:$JI$275)/(SUM(Source_BEAm!$JI$274:$JI$275)+SUM(Source_BEAm!$JJ$274:$JJ$275))*Source_BEAu!$JI31/SUM(Source_BEAu!$JI$396:$JI$397)+Q$7*SUM(Source_BEAm!$JJ$274:$JJ$275)/(SUM(Source_BEAm!$JI$274:$JI$275)+SUM(Source_BEAm!$JJ$274:$JJ$275))*Source_BEAu!$JJ31/SUM(Source_BEAu!$JJ$396:$JJ$397)</f>
        <v>6.4794897673303899E-3</v>
      </c>
      <c r="R34" s="14">
        <f>R$7*SUM(Source_BEAm!$JI$274:$JI$275)/(SUM(Source_BEAm!$JI$274:$JI$275)+SUM(Source_BEAm!$JJ$274:$JJ$275))*Source_BEAu!$JI31/SUM(Source_BEAu!$JI$396:$JI$397)+R$7*SUM(Source_BEAm!$JJ$274:$JJ$275)/(SUM(Source_BEAm!$JI$274:$JI$275)+SUM(Source_BEAm!$JJ$274:$JJ$275))*Source_BEAu!$JJ31/SUM(Source_BEAu!$JJ$396:$JJ$397)</f>
        <v>6.4300280133813034E-4</v>
      </c>
    </row>
    <row r="35" spans="1:18">
      <c r="A35" s="15" t="s">
        <v>139</v>
      </c>
      <c r="B35" s="19">
        <v>230302</v>
      </c>
      <c r="C35" s="20"/>
      <c r="H35" s="19">
        <f>H$7*Source_BEAm!$CT$103/(Source_BEAm!$EI$144+Source_BEAm!$CT$103)*Source_BEAu!$CT32/SUM(Source_BEAu!$CT$397+Source_BEAu!$CT$396)</f>
        <v>7.9510250335401711E-3</v>
      </c>
      <c r="I35" s="19">
        <f>I$7*Source_BEAm!$CT$103/(Source_BEAm!$EI$144+Source_BEAm!$CT$103)*Source_BEAu!$CT32/SUM(Source_BEAu!$CT$397+Source_BEAu!$CT$396)</f>
        <v>0.13039681055005881</v>
      </c>
      <c r="J35" s="19">
        <f>J$7*Source_BEAm!$CT$103/(Source_BEAm!$EI$144+Source_BEAm!$CT$103)*Source_BEAu!$CT32/SUM(Source_BEAu!$CT$397+Source_BEAu!$CT$396)</f>
        <v>0.60268769754234497</v>
      </c>
      <c r="K35" s="19">
        <f>K$7*Source_BEAm!$CT$103/(Source_BEAm!$EI$144+Source_BEAm!$CT$103)*Source_BEAu!$CT32/SUM(Source_BEAu!$CT$397+Source_BEAu!$CT$396)</f>
        <v>0.10415842793937624</v>
      </c>
      <c r="L35" s="19">
        <f>L$7*Source_BEAm!$CT$103/(Source_BEAm!$EI$144+Source_BEAm!$CT$103)*Source_BEAu!$CT32/SUM(Source_BEAu!$CT$397+Source_BEAu!$CT$396)</f>
        <v>1.0336332543602224E-2</v>
      </c>
      <c r="N35" s="14">
        <f>N$7*SUM(Source_BEAm!$JI$274:$JI$275)/(SUM(Source_BEAm!$JI$274:$JI$275)+SUM(Source_BEAm!$JJ$274:$JJ$275))*Source_BEAu!$JI32/SUM(Source_BEAu!$JI$396:$JI$397)+N$7*SUM(Source_BEAm!$JJ$274:$JJ$275)/(SUM(Source_BEAm!$JI$274:$JI$275)+SUM(Source_BEAm!$JJ$274:$JJ$275))*Source_BEAu!$JJ32/SUM(Source_BEAu!$JJ$396:$JJ$397)</f>
        <v>7.8825073675554947E-5</v>
      </c>
      <c r="O35" s="14">
        <f>O$7*SUM(Source_BEAm!$JI$274:$JI$275)/(SUM(Source_BEAm!$JI$274:$JI$275)+SUM(Source_BEAm!$JJ$274:$JJ$275))*Source_BEAu!$JI32/SUM(Source_BEAu!$JI$396:$JI$397)+O$7*SUM(Source_BEAm!$JJ$274:$JJ$275)/(SUM(Source_BEAm!$JI$274:$JI$275)+SUM(Source_BEAm!$JJ$274:$JJ$275))*Source_BEAu!$JJ32/SUM(Source_BEAu!$JJ$396:$JJ$397)</f>
        <v>1.2927312082791013E-3</v>
      </c>
      <c r="P35" s="14">
        <f>P$7*SUM(Source_BEAm!$JI$274:$JI$275)/(SUM(Source_BEAm!$JI$274:$JI$275)+SUM(Source_BEAm!$JJ$274:$JJ$275))*Source_BEAu!$JI32/SUM(Source_BEAu!$JI$396:$JI$397)+P$7*SUM(Source_BEAm!$JJ$274:$JJ$275)/(SUM(Source_BEAm!$JI$274:$JI$275)+SUM(Source_BEAm!$JJ$274:$JJ$275))*Source_BEAu!$JJ32/SUM(Source_BEAu!$JJ$396:$JJ$397)</f>
        <v>5.9749405846070639E-3</v>
      </c>
      <c r="Q35" s="14">
        <f>Q$7*SUM(Source_BEAm!$JI$274:$JI$275)/(SUM(Source_BEAm!$JI$274:$JI$275)+SUM(Source_BEAm!$JJ$274:$JJ$275))*Source_BEAu!$JI32/SUM(Source_BEAu!$JI$396:$JI$397)+Q$7*SUM(Source_BEAm!$JJ$274:$JJ$275)/(SUM(Source_BEAm!$JI$274:$JI$275)+SUM(Source_BEAm!$JJ$274:$JJ$275))*Source_BEAu!$JJ32/SUM(Source_BEAu!$JJ$396:$JJ$397)</f>
        <v>1.0326084651497698E-3</v>
      </c>
      <c r="R35" s="14">
        <f>R$7*SUM(Source_BEAm!$JI$274:$JI$275)/(SUM(Source_BEAm!$JI$274:$JI$275)+SUM(Source_BEAm!$JJ$274:$JJ$275))*Source_BEAu!$JI32/SUM(Source_BEAu!$JI$396:$JI$397)+R$7*SUM(Source_BEAm!$JJ$274:$JJ$275)/(SUM(Source_BEAm!$JI$274:$JI$275)+SUM(Source_BEAm!$JJ$274:$JJ$275))*Source_BEAu!$JJ32/SUM(Source_BEAu!$JJ$396:$JJ$397)</f>
        <v>1.0247259577822145E-4</v>
      </c>
    </row>
    <row r="36" spans="1:18">
      <c r="A36" s="15" t="s">
        <v>140</v>
      </c>
      <c r="B36" s="19">
        <v>233210</v>
      </c>
      <c r="C36" s="20"/>
      <c r="H36" s="19">
        <f>H$7*Source_BEAm!$CT$103/(Source_BEAm!$EI$144+Source_BEAm!$CT$103)*Source_BEAu!$CT33/SUM(Source_BEAu!$CT$397+Source_BEAu!$CT$396)</f>
        <v>5.4879866544812013E-3</v>
      </c>
      <c r="I36" s="19">
        <f>I$7*Source_BEAm!$CT$103/(Source_BEAm!$EI$144+Source_BEAm!$CT$103)*Source_BEAu!$CT33/SUM(Source_BEAu!$CT$397+Source_BEAu!$CT$396)</f>
        <v>9.0002981133491713E-2</v>
      </c>
      <c r="J36" s="19">
        <f>J$7*Source_BEAm!$CT$103/(Source_BEAm!$EI$144+Source_BEAm!$CT$103)*Source_BEAu!$CT33/SUM(Source_BEAu!$CT$397+Source_BEAu!$CT$396)</f>
        <v>0.41598938840967509</v>
      </c>
      <c r="K36" s="19">
        <f>K$7*Source_BEAm!$CT$103/(Source_BEAm!$EI$144+Source_BEAm!$CT$103)*Source_BEAu!$CT33/SUM(Source_BEAu!$CT$397+Source_BEAu!$CT$396)</f>
        <v>7.1892625173703734E-2</v>
      </c>
      <c r="L36" s="19">
        <f>L$7*Source_BEAm!$CT$103/(Source_BEAm!$EI$144+Source_BEAm!$CT$103)*Source_BEAu!$CT33/SUM(Source_BEAu!$CT$397+Source_BEAu!$CT$396)</f>
        <v>7.1343826508255635E-3</v>
      </c>
      <c r="N36" s="14">
        <f>N$7*SUM(Source_BEAm!$JI$274:$JI$275)/(SUM(Source_BEAm!$JI$274:$JI$275)+SUM(Source_BEAm!$JJ$274:$JJ$275))*Source_BEAu!$JI33/SUM(Source_BEAu!$JI$396:$JI$397)+N$7*SUM(Source_BEAm!$JJ$274:$JJ$275)/(SUM(Source_BEAm!$JI$274:$JI$275)+SUM(Source_BEAm!$JJ$274:$JJ$275))*Source_BEAu!$JJ33/SUM(Source_BEAu!$JJ$396:$JJ$397)</f>
        <v>5.2706260966540715E-5</v>
      </c>
      <c r="O36" s="14">
        <f>O$7*SUM(Source_BEAm!$JI$274:$JI$275)/(SUM(Source_BEAm!$JI$274:$JI$275)+SUM(Source_BEAm!$JJ$274:$JJ$275))*Source_BEAu!$JI33/SUM(Source_BEAu!$JI$396:$JI$397)+O$7*SUM(Source_BEAm!$JJ$274:$JJ$275)/(SUM(Source_BEAm!$JI$274:$JI$275)+SUM(Source_BEAm!$JJ$274:$JJ$275))*Source_BEAu!$JJ33/SUM(Source_BEAu!$JJ$396:$JJ$397)</f>
        <v>8.6438267985126797E-4</v>
      </c>
      <c r="P36" s="14">
        <f>P$7*SUM(Source_BEAm!$JI$274:$JI$275)/(SUM(Source_BEAm!$JI$274:$JI$275)+SUM(Source_BEAm!$JJ$274:$JJ$275))*Source_BEAu!$JI33/SUM(Source_BEAu!$JI$396:$JI$397)+P$7*SUM(Source_BEAm!$JJ$274:$JJ$275)/(SUM(Source_BEAm!$JI$274:$JI$275)+SUM(Source_BEAm!$JJ$274:$JJ$275))*Source_BEAu!$JJ33/SUM(Source_BEAu!$JJ$396:$JJ$397)</f>
        <v>3.9951345812637862E-3</v>
      </c>
      <c r="Q36" s="14">
        <f>Q$7*SUM(Source_BEAm!$JI$274:$JI$275)/(SUM(Source_BEAm!$JI$274:$JI$275)+SUM(Source_BEAm!$JJ$274:$JJ$275))*Source_BEAu!$JI33/SUM(Source_BEAu!$JI$396:$JI$397)+Q$7*SUM(Source_BEAm!$JJ$274:$JJ$275)/(SUM(Source_BEAm!$JI$274:$JI$275)+SUM(Source_BEAm!$JJ$274:$JJ$275))*Source_BEAu!$JJ33/SUM(Source_BEAu!$JJ$396:$JJ$397)</f>
        <v>6.9045201866168335E-4</v>
      </c>
      <c r="R36" s="14">
        <f>R$7*SUM(Source_BEAm!$JI$274:$JI$275)/(SUM(Source_BEAm!$JI$274:$JI$275)+SUM(Source_BEAm!$JJ$274:$JJ$275))*Source_BEAu!$JI33/SUM(Source_BEAu!$JI$396:$JI$397)+R$7*SUM(Source_BEAm!$JJ$274:$JJ$275)/(SUM(Source_BEAm!$JI$274:$JI$275)+SUM(Source_BEAm!$JJ$274:$JJ$275))*Source_BEAu!$JJ33/SUM(Source_BEAu!$JJ$396:$JJ$397)</f>
        <v>6.8518139256502946E-5</v>
      </c>
    </row>
    <row r="37" spans="1:18">
      <c r="A37" s="15" t="s">
        <v>141</v>
      </c>
      <c r="B37" s="19">
        <v>233230</v>
      </c>
      <c r="C37" s="20"/>
      <c r="H37" s="19">
        <f>H$7*Source_BEAm!$CT$103/(Source_BEAm!$EI$144+Source_BEAm!$CT$103)*Source_BEAu!$CT34/SUM(Source_BEAu!$CT$397+Source_BEAu!$CT$396)</f>
        <v>7.8667385490856809E-4</v>
      </c>
      <c r="I37" s="19">
        <f>I$7*Source_BEAm!$CT$103/(Source_BEAm!$EI$144+Source_BEAm!$CT$103)*Source_BEAu!$CT34/SUM(Source_BEAu!$CT$397+Source_BEAu!$CT$396)</f>
        <v>1.2901451220500518E-2</v>
      </c>
      <c r="J37" s="19">
        <f>J$7*Source_BEAm!$CT$103/(Source_BEAm!$EI$144+Source_BEAm!$CT$103)*Source_BEAu!$CT34/SUM(Source_BEAu!$CT$397+Source_BEAu!$CT$396)</f>
        <v>5.962987820206947E-2</v>
      </c>
      <c r="K37" s="19">
        <f>K$7*Source_BEAm!$CT$103/(Source_BEAm!$EI$144+Source_BEAm!$CT$103)*Source_BEAu!$CT34/SUM(Source_BEAu!$CT$397+Source_BEAu!$CT$396)</f>
        <v>1.0305427499302243E-2</v>
      </c>
      <c r="L37" s="19">
        <f>L$7*Source_BEAm!$CT$103/(Source_BEAm!$EI$144+Source_BEAm!$CT$103)*Source_BEAu!$CT34/SUM(Source_BEAu!$CT$397+Source_BEAu!$CT$396)</f>
        <v>1.0226760113811388E-3</v>
      </c>
      <c r="N37" s="14">
        <f>N$7*SUM(Source_BEAm!$JI$274:$JI$275)/(SUM(Source_BEAm!$JI$274:$JI$275)+SUM(Source_BEAm!$JJ$274:$JJ$275))*Source_BEAu!$JI34/SUM(Source_BEAu!$JI$396:$JI$397)+N$7*SUM(Source_BEAm!$JJ$274:$JJ$275)/(SUM(Source_BEAm!$JI$274:$JI$275)+SUM(Source_BEAm!$JJ$274:$JJ$275))*Source_BEAu!$JJ34/SUM(Source_BEAu!$JJ$396:$JJ$397)</f>
        <v>5.6966232382770019E-5</v>
      </c>
      <c r="O37" s="14">
        <f>O$7*SUM(Source_BEAm!$JI$274:$JI$275)/(SUM(Source_BEAm!$JI$274:$JI$275)+SUM(Source_BEAm!$JJ$274:$JJ$275))*Source_BEAu!$JI34/SUM(Source_BEAu!$JI$396:$JI$397)+O$7*SUM(Source_BEAm!$JJ$274:$JJ$275)/(SUM(Source_BEAm!$JI$274:$JI$275)+SUM(Source_BEAm!$JJ$274:$JJ$275))*Source_BEAu!$JJ34/SUM(Source_BEAu!$JJ$396:$JJ$397)</f>
        <v>9.3424621107742823E-4</v>
      </c>
      <c r="P37" s="14">
        <f>P$7*SUM(Source_BEAm!$JI$274:$JI$275)/(SUM(Source_BEAm!$JI$274:$JI$275)+SUM(Source_BEAm!$JJ$274:$JJ$275))*Source_BEAu!$JI34/SUM(Source_BEAu!$JI$396:$JI$397)+P$7*SUM(Source_BEAm!$JJ$274:$JJ$275)/(SUM(Source_BEAm!$JI$274:$JI$275)+SUM(Source_BEAm!$JJ$274:$JJ$275))*Source_BEAu!$JJ34/SUM(Source_BEAu!$JJ$396:$JJ$397)</f>
        <v>4.318040414613966E-3</v>
      </c>
      <c r="Q37" s="14">
        <f>Q$7*SUM(Source_BEAm!$JI$274:$JI$275)/(SUM(Source_BEAm!$JI$274:$JI$275)+SUM(Source_BEAm!$JJ$274:$JJ$275))*Source_BEAu!$JI34/SUM(Source_BEAu!$JI$396:$JI$397)+Q$7*SUM(Source_BEAm!$JJ$274:$JJ$275)/(SUM(Source_BEAm!$JI$274:$JI$275)+SUM(Source_BEAm!$JJ$274:$JJ$275))*Source_BEAu!$JJ34/SUM(Source_BEAu!$JJ$396:$JJ$397)</f>
        <v>7.4625764421428701E-4</v>
      </c>
      <c r="R37" s="14">
        <f>R$7*SUM(Source_BEAm!$JI$274:$JI$275)/(SUM(Source_BEAm!$JI$274:$JI$275)+SUM(Source_BEAm!$JJ$274:$JJ$275))*Source_BEAu!$JI34/SUM(Source_BEAu!$JI$396:$JI$397)+R$7*SUM(Source_BEAm!$JJ$274:$JJ$275)/(SUM(Source_BEAm!$JI$274:$JI$275)+SUM(Source_BEAm!$JJ$274:$JJ$275))*Source_BEAu!$JJ34/SUM(Source_BEAu!$JJ$396:$JJ$397)</f>
        <v>7.4056102097601014E-5</v>
      </c>
    </row>
    <row r="38" spans="1:18">
      <c r="A38" s="15" t="s">
        <v>142</v>
      </c>
      <c r="B38" s="19">
        <v>233240</v>
      </c>
      <c r="C38" s="20"/>
      <c r="H38" s="19">
        <f>H$7*Source_BEAm!$CT$103/(Source_BEAm!$EI$144+Source_BEAm!$CT$103)*Source_BEAu!$CT35/SUM(Source_BEAu!$CT$397+Source_BEAu!$CT$396)</f>
        <v>8.5223000948428222E-4</v>
      </c>
      <c r="I38" s="19">
        <f>I$7*Source_BEAm!$CT$103/(Source_BEAm!$EI$144+Source_BEAm!$CT$103)*Source_BEAu!$CT35/SUM(Source_BEAu!$CT$397+Source_BEAu!$CT$396)</f>
        <v>1.397657215554223E-2</v>
      </c>
      <c r="J38" s="19">
        <f>J$7*Source_BEAm!$CT$103/(Source_BEAm!$EI$144+Source_BEAm!$CT$103)*Source_BEAu!$CT35/SUM(Source_BEAu!$CT$397+Source_BEAu!$CT$396)</f>
        <v>6.4599034718908585E-2</v>
      </c>
      <c r="K38" s="19">
        <f>K$7*Source_BEAm!$CT$103/(Source_BEAm!$EI$144+Source_BEAm!$CT$103)*Source_BEAu!$CT35/SUM(Source_BEAu!$CT$397+Source_BEAu!$CT$396)</f>
        <v>1.1164213124244097E-2</v>
      </c>
      <c r="L38" s="19">
        <f>L$7*Source_BEAm!$CT$103/(Source_BEAm!$EI$144+Source_BEAm!$CT$103)*Source_BEAu!$CT35/SUM(Source_BEAu!$CT$397+Source_BEAu!$CT$396)</f>
        <v>1.1078990123295671E-3</v>
      </c>
      <c r="N38" s="14">
        <f>N$7*SUM(Source_BEAm!$JI$274:$JI$275)/(SUM(Source_BEAm!$JI$274:$JI$275)+SUM(Source_BEAm!$JJ$274:$JJ$275))*Source_BEAu!$JI35/SUM(Source_BEAu!$JI$396:$JI$397)+N$7*SUM(Source_BEAm!$JJ$274:$JJ$275)/(SUM(Source_BEAm!$JI$274:$JI$275)+SUM(Source_BEAm!$JJ$274:$JJ$275))*Source_BEAu!$JJ35/SUM(Source_BEAu!$JJ$396:$JJ$397)</f>
        <v>2.7045359716438021E-4</v>
      </c>
      <c r="O38" s="14">
        <f>O$7*SUM(Source_BEAm!$JI$274:$JI$275)/(SUM(Source_BEAm!$JI$274:$JI$275)+SUM(Source_BEAm!$JJ$274:$JJ$275))*Source_BEAu!$JI35/SUM(Source_BEAu!$JI$396:$JI$397)+O$7*SUM(Source_BEAm!$JJ$274:$JJ$275)/(SUM(Source_BEAm!$JI$274:$JI$275)+SUM(Source_BEAm!$JJ$274:$JJ$275))*Source_BEAu!$JJ35/SUM(Source_BEAu!$JJ$396:$JJ$397)</f>
        <v>4.4354389934958358E-3</v>
      </c>
      <c r="P38" s="14">
        <f>P$7*SUM(Source_BEAm!$JI$274:$JI$275)/(SUM(Source_BEAm!$JI$274:$JI$275)+SUM(Source_BEAm!$JJ$274:$JJ$275))*Source_BEAu!$JI35/SUM(Source_BEAu!$JI$396:$JI$397)+P$7*SUM(Source_BEAm!$JJ$274:$JJ$275)/(SUM(Source_BEAm!$JI$274:$JI$275)+SUM(Source_BEAm!$JJ$274:$JJ$275))*Source_BEAu!$JJ35/SUM(Source_BEAu!$JJ$396:$JJ$397)</f>
        <v>2.0500382665060015E-2</v>
      </c>
      <c r="Q38" s="14">
        <f>Q$7*SUM(Source_BEAm!$JI$274:$JI$275)/(SUM(Source_BEAm!$JI$274:$JI$275)+SUM(Source_BEAm!$JJ$274:$JJ$275))*Source_BEAu!$JI35/SUM(Source_BEAu!$JI$396:$JI$397)+Q$7*SUM(Source_BEAm!$JJ$274:$JJ$275)/(SUM(Source_BEAm!$JI$274:$JI$275)+SUM(Source_BEAm!$JJ$274:$JJ$275))*Source_BEAu!$JJ35/SUM(Source_BEAu!$JJ$396:$JJ$397)</f>
        <v>3.5429421228533806E-3</v>
      </c>
      <c r="R38" s="14">
        <f>R$7*SUM(Source_BEAm!$JI$274:$JI$275)/(SUM(Source_BEAm!$JI$274:$JI$275)+SUM(Source_BEAm!$JJ$274:$JJ$275))*Source_BEAu!$JI35/SUM(Source_BEAu!$JI$396:$JI$397)+R$7*SUM(Source_BEAm!$JJ$274:$JJ$275)/(SUM(Source_BEAm!$JI$274:$JI$275)+SUM(Source_BEAm!$JJ$274:$JJ$275))*Source_BEAu!$JJ35/SUM(Source_BEAu!$JJ$396:$JJ$397)</f>
        <v>3.5158967631369431E-4</v>
      </c>
    </row>
    <row r="39" spans="1:18">
      <c r="A39" s="15" t="s">
        <v>143</v>
      </c>
      <c r="B39" s="19">
        <v>233262</v>
      </c>
      <c r="C39" s="20"/>
      <c r="H39" s="19">
        <f>H$7*Source_BEAm!$CT$103/(Source_BEAm!$EI$144+Source_BEAm!$CT$103)*Source_BEAu!$CT36/SUM(Source_BEAu!$CT$397+Source_BEAu!$CT$396)</f>
        <v>1.2137253761446479E-2</v>
      </c>
      <c r="I39" s="19">
        <f>I$7*Source_BEAm!$CT$103/(Source_BEAm!$EI$144+Source_BEAm!$CT$103)*Source_BEAu!$CT36/SUM(Source_BEAu!$CT$397+Source_BEAu!$CT$396)</f>
        <v>0.19905096168772229</v>
      </c>
      <c r="J39" s="19">
        <f>J$7*Source_BEAm!$CT$103/(Source_BEAm!$EI$144+Source_BEAm!$CT$103)*Source_BEAu!$CT36/SUM(Source_BEAu!$CT$397+Source_BEAu!$CT$396)</f>
        <v>0.92000383511764328</v>
      </c>
      <c r="K39" s="19">
        <f>K$7*Source_BEAm!$CT$103/(Source_BEAm!$EI$144+Source_BEAm!$CT$103)*Source_BEAu!$CT36/SUM(Source_BEAu!$CT$397+Source_BEAu!$CT$396)</f>
        <v>0.15899802427494888</v>
      </c>
      <c r="L39" s="19">
        <f>L$7*Source_BEAm!$CT$103/(Source_BEAm!$EI$144+Source_BEAm!$CT$103)*Source_BEAu!$CT36/SUM(Source_BEAu!$CT$397+Source_BEAu!$CT$396)</f>
        <v>1.5778429889880426E-2</v>
      </c>
      <c r="N39" s="14">
        <f>N$7*SUM(Source_BEAm!$JI$274:$JI$275)/(SUM(Source_BEAm!$JI$274:$JI$275)+SUM(Source_BEAm!$JJ$274:$JJ$275))*Source_BEAu!$JI36/SUM(Source_BEAu!$JI$396:$JI$397)+N$7*SUM(Source_BEAm!$JJ$274:$JJ$275)/(SUM(Source_BEAm!$JI$274:$JI$275)+SUM(Source_BEAm!$JJ$274:$JJ$275))*Source_BEAu!$JJ36/SUM(Source_BEAu!$JJ$396:$JJ$397)</f>
        <v>5.6106243398232412E-4</v>
      </c>
      <c r="O39" s="14">
        <f>O$7*SUM(Source_BEAm!$JI$274:$JI$275)/(SUM(Source_BEAm!$JI$274:$JI$275)+SUM(Source_BEAm!$JJ$274:$JJ$275))*Source_BEAu!$JI36/SUM(Source_BEAu!$JI$396:$JI$397)+O$7*SUM(Source_BEAm!$JJ$274:$JJ$275)/(SUM(Source_BEAm!$JI$274:$JI$275)+SUM(Source_BEAm!$JJ$274:$JJ$275))*Source_BEAu!$JJ36/SUM(Source_BEAu!$JJ$396:$JJ$397)</f>
        <v>9.2014239173101153E-3</v>
      </c>
      <c r="P39" s="14">
        <f>P$7*SUM(Source_BEAm!$JI$274:$JI$275)/(SUM(Source_BEAm!$JI$274:$JI$275)+SUM(Source_BEAm!$JJ$274:$JJ$275))*Source_BEAu!$JI36/SUM(Source_BEAu!$JI$396:$JI$397)+P$7*SUM(Source_BEAm!$JJ$274:$JJ$275)/(SUM(Source_BEAm!$JI$274:$JI$275)+SUM(Source_BEAm!$JJ$274:$JJ$275))*Source_BEAu!$JJ36/SUM(Source_BEAu!$JJ$396:$JJ$397)</f>
        <v>4.2528532495860159E-2</v>
      </c>
      <c r="Q39" s="14">
        <f>Q$7*SUM(Source_BEAm!$JI$274:$JI$275)/(SUM(Source_BEAm!$JI$274:$JI$275)+SUM(Source_BEAm!$JJ$274:$JJ$275))*Source_BEAu!$JI36/SUM(Source_BEAu!$JI$396:$JI$397)+Q$7*SUM(Source_BEAm!$JJ$274:$JJ$275)/(SUM(Source_BEAm!$JI$274:$JI$275)+SUM(Source_BEAm!$JJ$274:$JJ$275))*Source_BEAu!$JJ36/SUM(Source_BEAu!$JJ$396:$JJ$397)</f>
        <v>7.3499178851684447E-3</v>
      </c>
      <c r="R39" s="14">
        <f>R$7*SUM(Source_BEAm!$JI$274:$JI$275)/(SUM(Source_BEAm!$JI$274:$JI$275)+SUM(Source_BEAm!$JJ$274:$JJ$275))*Source_BEAu!$JI36/SUM(Source_BEAu!$JI$396:$JI$397)+R$7*SUM(Source_BEAm!$JJ$274:$JJ$275)/(SUM(Source_BEAm!$JI$274:$JI$275)+SUM(Source_BEAm!$JJ$274:$JJ$275))*Source_BEAu!$JJ36/SUM(Source_BEAu!$JJ$396:$JJ$397)</f>
        <v>7.2938116417702124E-4</v>
      </c>
    </row>
    <row r="40" spans="1:18">
      <c r="A40" s="15" t="s">
        <v>144</v>
      </c>
      <c r="B40" s="19">
        <v>233293</v>
      </c>
      <c r="C40" s="20"/>
      <c r="H40" s="19">
        <f>H$7*Source_BEAm!$CT$103/(Source_BEAm!$EI$144+Source_BEAm!$CT$103)*Source_BEAu!$CT37/SUM(Source_BEAu!$CT$397+Source_BEAu!$CT$396)</f>
        <v>9.3651649393877155E-6</v>
      </c>
      <c r="I40" s="19">
        <f>I$7*Source_BEAm!$CT$103/(Source_BEAm!$EI$144+Source_BEAm!$CT$103)*Source_BEAu!$CT37/SUM(Source_BEAu!$CT$397+Source_BEAu!$CT$396)</f>
        <v>1.5358870500595855E-4</v>
      </c>
      <c r="J40" s="19">
        <f>J$7*Source_BEAm!$CT$103/(Source_BEAm!$EI$144+Source_BEAm!$CT$103)*Source_BEAu!$CT37/SUM(Source_BEAu!$CT$397+Source_BEAu!$CT$396)</f>
        <v>7.0987950240558888E-4</v>
      </c>
      <c r="K40" s="19">
        <f>K$7*Source_BEAm!$CT$103/(Source_BEAm!$EI$144+Source_BEAm!$CT$103)*Source_BEAu!$CT37/SUM(Source_BEAu!$CT$397+Source_BEAu!$CT$396)</f>
        <v>1.2268366070597908E-4</v>
      </c>
      <c r="L40" s="19">
        <f>L$7*Source_BEAm!$CT$103/(Source_BEAm!$EI$144+Source_BEAm!$CT$103)*Source_BEAu!$CT37/SUM(Source_BEAu!$CT$397+Source_BEAu!$CT$396)</f>
        <v>1.2174714421204033E-5</v>
      </c>
      <c r="N40" s="14">
        <f>N$7*SUM(Source_BEAm!$JI$274:$JI$275)/(SUM(Source_BEAm!$JI$274:$JI$275)+SUM(Source_BEAm!$JJ$274:$JJ$275))*Source_BEAu!$JI37/SUM(Source_BEAu!$JI$396:$JI$397)+N$7*SUM(Source_BEAm!$JJ$274:$JJ$275)/(SUM(Source_BEAm!$JI$274:$JI$275)+SUM(Source_BEAm!$JJ$274:$JJ$275))*Source_BEAu!$JJ37/SUM(Source_BEAu!$JJ$396:$JJ$397)</f>
        <v>4.1832738741312103E-5</v>
      </c>
      <c r="O40" s="14">
        <f>O$7*SUM(Source_BEAm!$JI$274:$JI$275)/(SUM(Source_BEAm!$JI$274:$JI$275)+SUM(Source_BEAm!$JJ$274:$JJ$275))*Source_BEAu!$JI37/SUM(Source_BEAu!$JI$396:$JI$397)+O$7*SUM(Source_BEAm!$JJ$274:$JJ$275)/(SUM(Source_BEAm!$JI$274:$JI$275)+SUM(Source_BEAm!$JJ$274:$JJ$275))*Source_BEAu!$JJ37/SUM(Source_BEAu!$JJ$396:$JJ$397)</f>
        <v>6.8605691535751851E-4</v>
      </c>
      <c r="P40" s="14">
        <f>P$7*SUM(Source_BEAm!$JI$274:$JI$275)/(SUM(Source_BEAm!$JI$274:$JI$275)+SUM(Source_BEAm!$JJ$274:$JJ$275))*Source_BEAu!$JI37/SUM(Source_BEAu!$JI$396:$JI$397)+P$7*SUM(Source_BEAm!$JJ$274:$JJ$275)/(SUM(Source_BEAm!$JI$274:$JI$275)+SUM(Source_BEAm!$JJ$274:$JJ$275))*Source_BEAu!$JJ37/SUM(Source_BEAu!$JJ$396:$JJ$397)</f>
        <v>3.1709215965914565E-3</v>
      </c>
      <c r="Q40" s="14">
        <f>Q$7*SUM(Source_BEAm!$JI$274:$JI$275)/(SUM(Source_BEAm!$JI$274:$JI$275)+SUM(Source_BEAm!$JJ$274:$JJ$275))*Source_BEAu!$JI37/SUM(Source_BEAu!$JI$396:$JI$397)+Q$7*SUM(Source_BEAm!$JJ$274:$JJ$275)/(SUM(Source_BEAm!$JI$274:$JI$275)+SUM(Source_BEAm!$JJ$274:$JJ$275))*Source_BEAu!$JJ37/SUM(Source_BEAu!$JJ$396:$JJ$397)</f>
        <v>5.480088775111885E-4</v>
      </c>
      <c r="R40" s="14">
        <f>R$7*SUM(Source_BEAm!$JI$274:$JI$275)/(SUM(Source_BEAm!$JI$274:$JI$275)+SUM(Source_BEAm!$JJ$274:$JJ$275))*Source_BEAu!$JI37/SUM(Source_BEAu!$JI$396:$JI$397)+R$7*SUM(Source_BEAm!$JJ$274:$JJ$275)/(SUM(Source_BEAm!$JI$274:$JI$275)+SUM(Source_BEAm!$JJ$274:$JJ$275))*Source_BEAu!$JJ37/SUM(Source_BEAu!$JJ$396:$JJ$397)</f>
        <v>5.438256036370573E-5</v>
      </c>
    </row>
    <row r="41" spans="1:18">
      <c r="A41" s="15" t="s">
        <v>145</v>
      </c>
      <c r="B41" s="19" t="s">
        <v>146</v>
      </c>
      <c r="C41" s="20"/>
      <c r="H41" s="19">
        <f>H$7*Source_BEAm!$CT$103/(Source_BEAm!$EI$144+Source_BEAm!$CT$103)*Source_BEAu!$CT38/SUM(Source_BEAu!$CT$397+Source_BEAu!$CT$396)</f>
        <v>1.5452522149989732E-2</v>
      </c>
      <c r="I41" s="19">
        <f>I$7*Source_BEAm!$CT$103/(Source_BEAm!$EI$144+Source_BEAm!$CT$103)*Source_BEAu!$CT38/SUM(Source_BEAu!$CT$397+Source_BEAu!$CT$396)</f>
        <v>0.25342136325983161</v>
      </c>
      <c r="J41" s="19">
        <f>J$7*Source_BEAm!$CT$103/(Source_BEAm!$EI$144+Source_BEAm!$CT$103)*Source_BEAu!$CT38/SUM(Source_BEAu!$CT$397+Source_BEAu!$CT$396)</f>
        <v>1.1713011789692218</v>
      </c>
      <c r="K41" s="19">
        <f>K$7*Source_BEAm!$CT$103/(Source_BEAm!$EI$144+Source_BEAm!$CT$103)*Source_BEAu!$CT38/SUM(Source_BEAu!$CT$397+Source_BEAu!$CT$396)</f>
        <v>0.20242804016486549</v>
      </c>
      <c r="L41" s="19">
        <f>L$7*Source_BEAm!$CT$103/(Source_BEAm!$EI$144+Source_BEAm!$CT$103)*Source_BEAu!$CT38/SUM(Source_BEAu!$CT$397+Source_BEAu!$CT$396)</f>
        <v>2.0088278794986654E-2</v>
      </c>
      <c r="N41" s="14">
        <f>N$7*SUM(Source_BEAm!$JI$274:$JI$275)/(SUM(Source_BEAm!$JI$274:$JI$275)+SUM(Source_BEAm!$JJ$274:$JJ$275))*Source_BEAu!$JI38/SUM(Source_BEAu!$JI$396:$JI$397)+N$7*SUM(Source_BEAm!$JJ$274:$JJ$275)/(SUM(Source_BEAm!$JI$274:$JI$275)+SUM(Source_BEAm!$JJ$274:$JJ$275))*Source_BEAu!$JJ38/SUM(Source_BEAu!$JJ$396:$JJ$397)</f>
        <v>3.9690533183943817E-4</v>
      </c>
      <c r="O41" s="14">
        <f>O$7*SUM(Source_BEAm!$JI$274:$JI$275)/(SUM(Source_BEAm!$JI$274:$JI$275)+SUM(Source_BEAm!$JJ$274:$JJ$275))*Source_BEAu!$JI38/SUM(Source_BEAu!$JI$396:$JI$397)+O$7*SUM(Source_BEAm!$JJ$274:$JJ$275)/(SUM(Source_BEAm!$JI$274:$JI$275)+SUM(Source_BEAm!$JJ$274:$JJ$275))*Source_BEAu!$JJ38/SUM(Source_BEAu!$JJ$396:$JJ$397)</f>
        <v>6.5092474421667859E-3</v>
      </c>
      <c r="P41" s="14">
        <f>P$7*SUM(Source_BEAm!$JI$274:$JI$275)/(SUM(Source_BEAm!$JI$274:$JI$275)+SUM(Source_BEAm!$JJ$274:$JJ$275))*Source_BEAu!$JI38/SUM(Source_BEAu!$JI$396:$JI$397)+P$7*SUM(Source_BEAm!$JJ$274:$JJ$275)/(SUM(Source_BEAm!$JI$274:$JI$275)+SUM(Source_BEAm!$JJ$274:$JJ$275))*Source_BEAu!$JJ38/SUM(Source_BEAu!$JJ$396:$JJ$397)</f>
        <v>3.0085424153429408E-2</v>
      </c>
      <c r="Q41" s="14">
        <f>Q$7*SUM(Source_BEAm!$JI$274:$JI$275)/(SUM(Source_BEAm!$JI$274:$JI$275)+SUM(Source_BEAm!$JJ$274:$JJ$275))*Source_BEAu!$JI38/SUM(Source_BEAu!$JI$396:$JI$397)+Q$7*SUM(Source_BEAm!$JJ$274:$JJ$275)/(SUM(Source_BEAm!$JI$274:$JI$275)+SUM(Source_BEAm!$JJ$274:$JJ$275))*Source_BEAu!$JJ38/SUM(Source_BEAu!$JJ$396:$JJ$397)</f>
        <v>5.1994598470966385E-3</v>
      </c>
      <c r="R41" s="14">
        <f>R$7*SUM(Source_BEAm!$JI$274:$JI$275)/(SUM(Source_BEAm!$JI$274:$JI$275)+SUM(Source_BEAm!$JJ$274:$JJ$275))*Source_BEAu!$JI38/SUM(Source_BEAu!$JI$396:$JI$397)+R$7*SUM(Source_BEAm!$JJ$274:$JJ$275)/(SUM(Source_BEAm!$JI$274:$JI$275)+SUM(Source_BEAm!$JJ$274:$JJ$275))*Source_BEAu!$JJ38/SUM(Source_BEAu!$JJ$396:$JJ$397)</f>
        <v>5.1597693139126958E-4</v>
      </c>
    </row>
    <row r="42" spans="1:18">
      <c r="A42" s="15" t="s">
        <v>147</v>
      </c>
      <c r="B42" s="19" t="s">
        <v>148</v>
      </c>
      <c r="C42" s="20"/>
      <c r="H42" s="19">
        <f>H$7*Source_BEAm!$CT$103/(Source_BEAm!$EI$144+Source_BEAm!$CT$103)*Source_BEAu!$CT39/SUM(Source_BEAu!$CT$397+Source_BEAu!$CT$396)</f>
        <v>7.3797499722375202E-3</v>
      </c>
      <c r="I42" s="19">
        <f>I$7*Source_BEAm!$CT$103/(Source_BEAm!$EI$144+Source_BEAm!$CT$103)*Source_BEAu!$CT39/SUM(Source_BEAu!$CT$397+Source_BEAu!$CT$396)</f>
        <v>0.12102789954469534</v>
      </c>
      <c r="J42" s="19">
        <f>J$7*Source_BEAm!$CT$103/(Source_BEAm!$EI$144+Source_BEAm!$CT$103)*Source_BEAu!$CT39/SUM(Source_BEAu!$CT$397+Source_BEAu!$CT$396)</f>
        <v>0.55938504789560406</v>
      </c>
      <c r="K42" s="19">
        <f>K$7*Source_BEAm!$CT$103/(Source_BEAm!$EI$144+Source_BEAm!$CT$103)*Source_BEAu!$CT39/SUM(Source_BEAu!$CT$397+Source_BEAu!$CT$396)</f>
        <v>9.6674724636311507E-2</v>
      </c>
      <c r="L42" s="19">
        <f>L$7*Source_BEAm!$CT$103/(Source_BEAm!$EI$144+Source_BEAm!$CT$103)*Source_BEAu!$CT39/SUM(Source_BEAu!$CT$397+Source_BEAu!$CT$396)</f>
        <v>9.5936749639087791E-3</v>
      </c>
      <c r="N42" s="14">
        <f>N$7*SUM(Source_BEAm!$JI$274:$JI$275)/(SUM(Source_BEAm!$JI$274:$JI$275)+SUM(Source_BEAm!$JJ$274:$JJ$275))*Source_BEAu!$JI39/SUM(Source_BEAu!$JI$396:$JI$397)+N$7*SUM(Source_BEAm!$JJ$274:$JJ$275)/(SUM(Source_BEAm!$JI$274:$JI$275)+SUM(Source_BEAm!$JJ$274:$JJ$275))*Source_BEAu!$JJ39/SUM(Source_BEAu!$JJ$396:$JJ$397)</f>
        <v>1.8177742019864302E-4</v>
      </c>
      <c r="O42" s="14">
        <f>O$7*SUM(Source_BEAm!$JI$274:$JI$275)/(SUM(Source_BEAm!$JI$274:$JI$275)+SUM(Source_BEAm!$JJ$274:$JJ$275))*Source_BEAu!$JI39/SUM(Source_BEAu!$JI$396:$JI$397)+O$7*SUM(Source_BEAm!$JJ$274:$JJ$275)/(SUM(Source_BEAm!$JI$274:$JI$275)+SUM(Source_BEAm!$JJ$274:$JJ$275))*Source_BEAu!$JJ39/SUM(Source_BEAu!$JJ$396:$JJ$397)</f>
        <v>2.9811496912577461E-3</v>
      </c>
      <c r="P42" s="14">
        <f>P$7*SUM(Source_BEAm!$JI$274:$JI$275)/(SUM(Source_BEAm!$JI$274:$JI$275)+SUM(Source_BEAm!$JJ$274:$JJ$275))*Source_BEAu!$JI39/SUM(Source_BEAu!$JI$396:$JI$397)+P$7*SUM(Source_BEAm!$JJ$274:$JJ$275)/(SUM(Source_BEAm!$JI$274:$JI$275)+SUM(Source_BEAm!$JJ$274:$JJ$275))*Source_BEAu!$JJ39/SUM(Source_BEAu!$JJ$396:$JJ$397)</f>
        <v>1.377872845105714E-2</v>
      </c>
      <c r="Q42" s="14">
        <f>Q$7*SUM(Source_BEAm!$JI$274:$JI$275)/(SUM(Source_BEAm!$JI$274:$JI$275)+SUM(Source_BEAm!$JJ$274:$JJ$275))*Source_BEAu!$JI39/SUM(Source_BEAu!$JI$396:$JI$397)+Q$7*SUM(Source_BEAm!$JJ$274:$JJ$275)/(SUM(Source_BEAm!$JI$274:$JI$275)+SUM(Source_BEAm!$JJ$274:$JJ$275))*Source_BEAu!$JJ39/SUM(Source_BEAu!$JJ$396:$JJ$397)</f>
        <v>2.3812842046022232E-3</v>
      </c>
      <c r="R42" s="14">
        <f>R$7*SUM(Source_BEAm!$JI$274:$JI$275)/(SUM(Source_BEAm!$JI$274:$JI$275)+SUM(Source_BEAm!$JJ$274:$JJ$275))*Source_BEAu!$JI39/SUM(Source_BEAu!$JI$396:$JI$397)+R$7*SUM(Source_BEAm!$JJ$274:$JJ$275)/(SUM(Source_BEAm!$JI$274:$JI$275)+SUM(Source_BEAm!$JJ$274:$JJ$275))*Source_BEAu!$JJ39/SUM(Source_BEAu!$JJ$396:$JJ$397)</f>
        <v>2.3631064625823594E-4</v>
      </c>
    </row>
    <row r="43" spans="1:18">
      <c r="A43" s="15" t="s">
        <v>149</v>
      </c>
      <c r="B43" s="19">
        <v>233411</v>
      </c>
      <c r="C43" s="20"/>
      <c r="H43" s="19">
        <f>H$7*Source_BEAm!$CT$103/(Source_BEAm!$EI$144+Source_BEAm!$CT$103)*Source_BEAu!$CT40/SUM(Source_BEAu!$CT$397+Source_BEAu!$CT$396)</f>
        <v>1.3570123997172799E-2</v>
      </c>
      <c r="I43" s="19">
        <f>I$7*Source_BEAm!$CT$103/(Source_BEAm!$EI$144+Source_BEAm!$CT$103)*Source_BEAu!$CT40/SUM(Source_BEAu!$CT$397+Source_BEAu!$CT$396)</f>
        <v>0.22255003355363395</v>
      </c>
      <c r="J43" s="19">
        <f>J$7*Source_BEAm!$CT$103/(Source_BEAm!$EI$144+Source_BEAm!$CT$103)*Source_BEAu!$CT40/SUM(Source_BEAu!$CT$397+Source_BEAu!$CT$396)</f>
        <v>1.0286153989856983</v>
      </c>
      <c r="K43" s="19">
        <f>K$7*Source_BEAm!$CT$103/(Source_BEAm!$EI$144+Source_BEAm!$CT$103)*Source_BEAu!$CT40/SUM(Source_BEAu!$CT$397+Source_BEAu!$CT$396)</f>
        <v>0.17776862436296367</v>
      </c>
      <c r="L43" s="19">
        <f>L$7*Source_BEAm!$CT$103/(Source_BEAm!$EI$144+Source_BEAm!$CT$103)*Source_BEAu!$CT40/SUM(Source_BEAu!$CT$397+Source_BEAu!$CT$396)</f>
        <v>1.7641161196324646E-2</v>
      </c>
      <c r="N43" s="14">
        <f>N$7*SUM(Source_BEAm!$JI$274:$JI$275)/(SUM(Source_BEAm!$JI$274:$JI$275)+SUM(Source_BEAm!$JJ$274:$JJ$275))*Source_BEAu!$JI40/SUM(Source_BEAu!$JI$396:$JI$397)+N$7*SUM(Source_BEAm!$JJ$274:$JJ$275)/(SUM(Source_BEAm!$JI$274:$JI$275)+SUM(Source_BEAm!$JJ$274:$JJ$275))*Source_BEAu!$JJ40/SUM(Source_BEAu!$JJ$396:$JJ$397)</f>
        <v>4.355908667626936E-4</v>
      </c>
      <c r="O43" s="14">
        <f>O$7*SUM(Source_BEAm!$JI$274:$JI$275)/(SUM(Source_BEAm!$JI$274:$JI$275)+SUM(Source_BEAm!$JJ$274:$JJ$275))*Source_BEAu!$JI40/SUM(Source_BEAu!$JI$396:$JI$397)+O$7*SUM(Source_BEAm!$JJ$274:$JJ$275)/(SUM(Source_BEAm!$JI$274:$JI$275)+SUM(Source_BEAm!$JJ$274:$JJ$275))*Source_BEAu!$JJ40/SUM(Source_BEAu!$JJ$396:$JJ$397)</f>
        <v>7.1436902149081749E-3</v>
      </c>
      <c r="P43" s="14">
        <f>P$7*SUM(Source_BEAm!$JI$274:$JI$275)/(SUM(Source_BEAm!$JI$274:$JI$275)+SUM(Source_BEAm!$JJ$274:$JJ$275))*Source_BEAu!$JI40/SUM(Source_BEAu!$JI$396:$JI$397)+P$7*SUM(Source_BEAm!$JJ$274:$JJ$275)/(SUM(Source_BEAm!$JI$274:$JI$275)+SUM(Source_BEAm!$JJ$274:$JJ$275))*Source_BEAu!$JJ40/SUM(Source_BEAu!$JJ$396:$JJ$397)</f>
        <v>3.3017787700612165E-2</v>
      </c>
      <c r="Q43" s="14">
        <f>Q$7*SUM(Source_BEAm!$JI$274:$JI$275)/(SUM(Source_BEAm!$JI$274:$JI$275)+SUM(Source_BEAm!$JJ$274:$JJ$275))*Source_BEAu!$JI40/SUM(Source_BEAu!$JI$396:$JI$397)+Q$7*SUM(Source_BEAm!$JJ$274:$JJ$275)/(SUM(Source_BEAm!$JI$274:$JI$275)+SUM(Source_BEAm!$JJ$274:$JJ$275))*Source_BEAu!$JJ40/SUM(Source_BEAu!$JJ$396:$JJ$397)</f>
        <v>5.7062403545912847E-3</v>
      </c>
      <c r="R43" s="14">
        <f>R$7*SUM(Source_BEAm!$JI$274:$JI$275)/(SUM(Source_BEAm!$JI$274:$JI$275)+SUM(Source_BEAm!$JJ$274:$JJ$275))*Source_BEAu!$JI40/SUM(Source_BEAu!$JI$396:$JI$397)+R$7*SUM(Source_BEAm!$JJ$274:$JJ$275)/(SUM(Source_BEAm!$JI$274:$JI$275)+SUM(Source_BEAm!$JJ$274:$JJ$275))*Source_BEAu!$JJ40/SUM(Source_BEAu!$JJ$396:$JJ$397)</f>
        <v>5.6626812679150165E-4</v>
      </c>
    </row>
    <row r="44" spans="1:18">
      <c r="A44" s="15" t="s">
        <v>150</v>
      </c>
      <c r="B44" s="19">
        <v>233412</v>
      </c>
      <c r="C44" s="20"/>
      <c r="H44" s="19">
        <f>H$7*Source_BEAm!$CT$103/(Source_BEAm!$EI$144+Source_BEAm!$CT$103)*Source_BEAu!$CT41/SUM(Source_BEAu!$CT$397+Source_BEAu!$CT$396)</f>
        <v>3.9240041096034531E-3</v>
      </c>
      <c r="I44" s="19">
        <f>I$7*Source_BEAm!$CT$103/(Source_BEAm!$EI$144+Source_BEAm!$CT$103)*Source_BEAu!$CT41/SUM(Source_BEAu!$CT$397+Source_BEAu!$CT$396)</f>
        <v>6.4353667397496636E-2</v>
      </c>
      <c r="J44" s="19">
        <f>J$7*Source_BEAm!$CT$103/(Source_BEAm!$EI$144+Source_BEAm!$CT$103)*Source_BEAu!$CT41/SUM(Source_BEAu!$CT$397+Source_BEAu!$CT$396)</f>
        <v>0.29743951150794179</v>
      </c>
      <c r="K44" s="19">
        <f>K$7*Source_BEAm!$CT$103/(Source_BEAm!$EI$144+Source_BEAm!$CT$103)*Source_BEAu!$CT41/SUM(Source_BEAu!$CT$397+Source_BEAu!$CT$396)</f>
        <v>5.1404453835805233E-2</v>
      </c>
      <c r="L44" s="19">
        <f>L$7*Source_BEAm!$CT$103/(Source_BEAm!$EI$144+Source_BEAm!$CT$103)*Source_BEAu!$CT41/SUM(Source_BEAu!$CT$397+Source_BEAu!$CT$396)</f>
        <v>5.1012053424844906E-3</v>
      </c>
      <c r="N44" s="14">
        <f>N$7*SUM(Source_BEAm!$JI$274:$JI$275)/(SUM(Source_BEAm!$JI$274:$JI$275)+SUM(Source_BEAm!$JJ$274:$JJ$275))*Source_BEAu!$JI41/SUM(Source_BEAu!$JI$396:$JI$397)+N$7*SUM(Source_BEAm!$JJ$274:$JJ$275)/(SUM(Source_BEAm!$JI$274:$JI$275)+SUM(Source_BEAm!$JJ$274:$JJ$275))*Source_BEAu!$JJ41/SUM(Source_BEAu!$JJ$396:$JJ$397)</f>
        <v>4.6566546531158018E-5</v>
      </c>
      <c r="O44" s="14">
        <f>O$7*SUM(Source_BEAm!$JI$274:$JI$275)/(SUM(Source_BEAm!$JI$274:$JI$275)+SUM(Source_BEAm!$JJ$274:$JJ$275))*Source_BEAu!$JI41/SUM(Source_BEAu!$JI$396:$JI$397)+O$7*SUM(Source_BEAm!$JJ$274:$JJ$275)/(SUM(Source_BEAm!$JI$274:$JI$275)+SUM(Source_BEAm!$JJ$274:$JJ$275))*Source_BEAu!$JJ41/SUM(Source_BEAu!$JJ$396:$JJ$397)</f>
        <v>7.6369136311099151E-4</v>
      </c>
      <c r="P44" s="14">
        <f>P$7*SUM(Source_BEAm!$JI$274:$JI$275)/(SUM(Source_BEAm!$JI$274:$JI$275)+SUM(Source_BEAm!$JJ$274:$JJ$275))*Source_BEAu!$JI41/SUM(Source_BEAu!$JI$396:$JI$397)+P$7*SUM(Source_BEAm!$JJ$274:$JJ$275)/(SUM(Source_BEAm!$JI$274:$JI$275)+SUM(Source_BEAm!$JJ$274:$JJ$275))*Source_BEAu!$JJ41/SUM(Source_BEAu!$JJ$396:$JJ$397)</f>
        <v>3.5297442270617774E-3</v>
      </c>
      <c r="Q44" s="14">
        <f>Q$7*SUM(Source_BEAm!$JI$274:$JI$275)/(SUM(Source_BEAm!$JI$274:$JI$275)+SUM(Source_BEAm!$JJ$274:$JJ$275))*Source_BEAu!$JI41/SUM(Source_BEAu!$JI$396:$JI$397)+Q$7*SUM(Source_BEAm!$JJ$274:$JJ$275)/(SUM(Source_BEAm!$JI$274:$JI$275)+SUM(Source_BEAm!$JJ$274:$JJ$275))*Source_BEAu!$JJ41/SUM(Source_BEAu!$JJ$396:$JJ$397)</f>
        <v>6.1002175955817003E-4</v>
      </c>
      <c r="R44" s="14">
        <f>R$7*SUM(Source_BEAm!$JI$274:$JI$275)/(SUM(Source_BEAm!$JI$274:$JI$275)+SUM(Source_BEAm!$JJ$274:$JJ$275))*Source_BEAu!$JI41/SUM(Source_BEAu!$JI$396:$JI$397)+R$7*SUM(Source_BEAm!$JJ$274:$JJ$275)/(SUM(Source_BEAm!$JI$274:$JI$275)+SUM(Source_BEAm!$JJ$274:$JJ$275))*Source_BEAu!$JJ41/SUM(Source_BEAu!$JJ$396:$JJ$397)</f>
        <v>6.0536510490505422E-5</v>
      </c>
    </row>
    <row r="45" spans="1:18">
      <c r="A45" s="15" t="s">
        <v>151</v>
      </c>
      <c r="B45" s="19" t="s">
        <v>152</v>
      </c>
      <c r="C45" s="20"/>
      <c r="H45" s="19">
        <f>H$7*Source_BEAm!$CT$103/(Source_BEAm!$EI$144+Source_BEAm!$CT$103)*Source_BEAu!$CT42/SUM(Source_BEAu!$CT$397+Source_BEAu!$CT$396)</f>
        <v>1.8898902847684411E-2</v>
      </c>
      <c r="I45" s="19">
        <f>I$7*Source_BEAm!$CT$103/(Source_BEAm!$EI$144+Source_BEAm!$CT$103)*Source_BEAu!$CT42/SUM(Source_BEAu!$CT$397+Source_BEAu!$CT$396)</f>
        <v>0.30994200670202438</v>
      </c>
      <c r="J45" s="19">
        <f>J$7*Source_BEAm!$CT$103/(Source_BEAm!$EI$144+Source_BEAm!$CT$103)*Source_BEAu!$CT42/SUM(Source_BEAu!$CT$397+Source_BEAu!$CT$396)</f>
        <v>1.4325368358544786</v>
      </c>
      <c r="K45" s="19">
        <f>K$7*Source_BEAm!$CT$103/(Source_BEAm!$EI$144+Source_BEAm!$CT$103)*Source_BEAu!$CT42/SUM(Source_BEAu!$CT$397+Source_BEAu!$CT$396)</f>
        <v>0.24757562730466579</v>
      </c>
      <c r="L45" s="19">
        <f>L$7*Source_BEAm!$CT$103/(Source_BEAm!$EI$144+Source_BEAm!$CT$103)*Source_BEAu!$CT42/SUM(Source_BEAu!$CT$397+Source_BEAu!$CT$396)</f>
        <v>2.456857370198974E-2</v>
      </c>
      <c r="N45" s="14">
        <f>N$7*SUM(Source_BEAm!$JI$274:$JI$275)/(SUM(Source_BEAm!$JI$274:$JI$275)+SUM(Source_BEAm!$JJ$274:$JJ$275))*Source_BEAu!$JI42/SUM(Source_BEAu!$JI$396:$JI$397)+N$7*SUM(Source_BEAm!$JJ$274:$JJ$275)/(SUM(Source_BEAm!$JI$274:$JI$275)+SUM(Source_BEAm!$JJ$274:$JJ$275))*Source_BEAu!$JJ42/SUM(Source_BEAu!$JJ$396:$JJ$397)</f>
        <v>5.8921503803243845E-4</v>
      </c>
      <c r="O45" s="14">
        <f>O$7*SUM(Source_BEAm!$JI$274:$JI$275)/(SUM(Source_BEAm!$JI$274:$JI$275)+SUM(Source_BEAm!$JJ$274:$JJ$275))*Source_BEAu!$JI42/SUM(Source_BEAu!$JI$396:$JI$397)+O$7*SUM(Source_BEAm!$JJ$274:$JJ$275)/(SUM(Source_BEAm!$JI$274:$JI$275)+SUM(Source_BEAm!$JJ$274:$JJ$275))*Source_BEAu!$JJ42/SUM(Source_BEAu!$JJ$396:$JJ$397)</f>
        <v>9.663126623731989E-3</v>
      </c>
      <c r="P45" s="14">
        <f>P$7*SUM(Source_BEAm!$JI$274:$JI$275)/(SUM(Source_BEAm!$JI$274:$JI$275)+SUM(Source_BEAm!$JJ$274:$JJ$275))*Source_BEAu!$JI42/SUM(Source_BEAu!$JI$396:$JI$397)+P$7*SUM(Source_BEAm!$JJ$274:$JJ$275)/(SUM(Source_BEAm!$JI$274:$JI$275)+SUM(Source_BEAm!$JJ$274:$JJ$275))*Source_BEAu!$JJ42/SUM(Source_BEAu!$JJ$396:$JJ$397)</f>
        <v>4.4662499882858815E-2</v>
      </c>
      <c r="Q45" s="14">
        <f>Q$7*SUM(Source_BEAm!$JI$274:$JI$275)/(SUM(Source_BEAm!$JI$274:$JI$275)+SUM(Source_BEAm!$JJ$274:$JJ$275))*Source_BEAu!$JI42/SUM(Source_BEAu!$JI$396:$JI$397)+Q$7*SUM(Source_BEAm!$JJ$274:$JJ$275)/(SUM(Source_BEAm!$JI$274:$JI$275)+SUM(Source_BEAm!$JJ$274:$JJ$275))*Source_BEAu!$JJ42/SUM(Source_BEAu!$JJ$396:$JJ$397)</f>
        <v>7.7187169982249415E-3</v>
      </c>
      <c r="R45" s="14">
        <f>R$7*SUM(Source_BEAm!$JI$274:$JI$275)/(SUM(Source_BEAm!$JI$274:$JI$275)+SUM(Source_BEAm!$JJ$274:$JJ$275))*Source_BEAu!$JI42/SUM(Source_BEAu!$JI$396:$JI$397)+R$7*SUM(Source_BEAm!$JJ$274:$JJ$275)/(SUM(Source_BEAm!$JI$274:$JI$275)+SUM(Source_BEAm!$JJ$274:$JJ$275))*Source_BEAu!$JJ42/SUM(Source_BEAu!$JJ$396:$JJ$397)</f>
        <v>7.659795494421699E-4</v>
      </c>
    </row>
    <row r="46" spans="1:18">
      <c r="A46" s="15" t="s">
        <v>153</v>
      </c>
      <c r="B46" s="19">
        <v>321100</v>
      </c>
      <c r="C46" s="20"/>
      <c r="H46" s="19">
        <f>H$7*Source_BEAm!$CT$103/(Source_BEAm!$EI$144+Source_BEAm!$CT$103)*Source_BEAu!$CT43/SUM(Source_BEAu!$CT$397+Source_BEAu!$CT$396)</f>
        <v>9.3651649393877155E-6</v>
      </c>
      <c r="I46" s="19">
        <f>I$7*Source_BEAm!$CT$103/(Source_BEAm!$EI$144+Source_BEAm!$CT$103)*Source_BEAu!$CT43/SUM(Source_BEAu!$CT$397+Source_BEAu!$CT$396)</f>
        <v>1.5358870500595855E-4</v>
      </c>
      <c r="J46" s="19">
        <f>J$7*Source_BEAm!$CT$103/(Source_BEAm!$EI$144+Source_BEAm!$CT$103)*Source_BEAu!$CT43/SUM(Source_BEAu!$CT$397+Source_BEAu!$CT$396)</f>
        <v>7.0987950240558888E-4</v>
      </c>
      <c r="K46" s="19">
        <f>K$7*Source_BEAm!$CT$103/(Source_BEAm!$EI$144+Source_BEAm!$CT$103)*Source_BEAu!$CT43/SUM(Source_BEAu!$CT$397+Source_BEAu!$CT$396)</f>
        <v>1.2268366070597908E-4</v>
      </c>
      <c r="L46" s="19">
        <f>L$7*Source_BEAm!$CT$103/(Source_BEAm!$EI$144+Source_BEAm!$CT$103)*Source_BEAu!$CT43/SUM(Source_BEAu!$CT$397+Source_BEAu!$CT$396)</f>
        <v>1.2174714421204033E-5</v>
      </c>
      <c r="N46" s="14">
        <f>N$7*SUM(Source_BEAm!$JI$274:$JI$275)/(SUM(Source_BEAm!$JI$274:$JI$275)+SUM(Source_BEAm!$JJ$274:$JJ$275))*Source_BEAu!$JI43/SUM(Source_BEAu!$JI$396:$JI$397)+N$7*SUM(Source_BEAm!$JJ$274:$JJ$275)/(SUM(Source_BEAm!$JI$274:$JI$275)+SUM(Source_BEAm!$JJ$274:$JJ$275))*Source_BEAu!$JJ43/SUM(Source_BEAu!$JJ$396:$JJ$397)</f>
        <v>0</v>
      </c>
      <c r="O46" s="14">
        <f>O$7*SUM(Source_BEAm!$JI$274:$JI$275)/(SUM(Source_BEAm!$JI$274:$JI$275)+SUM(Source_BEAm!$JJ$274:$JJ$275))*Source_BEAu!$JI43/SUM(Source_BEAu!$JI$396:$JI$397)+O$7*SUM(Source_BEAm!$JJ$274:$JJ$275)/(SUM(Source_BEAm!$JI$274:$JI$275)+SUM(Source_BEAm!$JJ$274:$JJ$275))*Source_BEAu!$JJ43/SUM(Source_BEAu!$JJ$396:$JJ$397)</f>
        <v>0</v>
      </c>
      <c r="P46" s="14">
        <f>P$7*SUM(Source_BEAm!$JI$274:$JI$275)/(SUM(Source_BEAm!$JI$274:$JI$275)+SUM(Source_BEAm!$JJ$274:$JJ$275))*Source_BEAu!$JI43/SUM(Source_BEAu!$JI$396:$JI$397)+P$7*SUM(Source_BEAm!$JJ$274:$JJ$275)/(SUM(Source_BEAm!$JI$274:$JI$275)+SUM(Source_BEAm!$JJ$274:$JJ$275))*Source_BEAu!$JJ43/SUM(Source_BEAu!$JJ$396:$JJ$397)</f>
        <v>0</v>
      </c>
      <c r="Q46" s="14">
        <f>Q$7*SUM(Source_BEAm!$JI$274:$JI$275)/(SUM(Source_BEAm!$JI$274:$JI$275)+SUM(Source_BEAm!$JJ$274:$JJ$275))*Source_BEAu!$JI43/SUM(Source_BEAu!$JI$396:$JI$397)+Q$7*SUM(Source_BEAm!$JJ$274:$JJ$275)/(SUM(Source_BEAm!$JI$274:$JI$275)+SUM(Source_BEAm!$JJ$274:$JJ$275))*Source_BEAu!$JJ43/SUM(Source_BEAu!$JJ$396:$JJ$397)</f>
        <v>0</v>
      </c>
      <c r="R46" s="14">
        <f>R$7*SUM(Source_BEAm!$JI$274:$JI$275)/(SUM(Source_BEAm!$JI$274:$JI$275)+SUM(Source_BEAm!$JJ$274:$JJ$275))*Source_BEAu!$JI43/SUM(Source_BEAu!$JI$396:$JI$397)+R$7*SUM(Source_BEAm!$JJ$274:$JJ$275)/(SUM(Source_BEAm!$JI$274:$JI$275)+SUM(Source_BEAm!$JJ$274:$JJ$275))*Source_BEAu!$JJ43/SUM(Source_BEAu!$JJ$396:$JJ$397)</f>
        <v>0</v>
      </c>
    </row>
    <row r="47" spans="1:18">
      <c r="A47" s="15" t="s">
        <v>154</v>
      </c>
      <c r="B47" s="19">
        <v>321200</v>
      </c>
      <c r="C47" s="20"/>
      <c r="H47" s="19">
        <f>H$7*Source_BEAm!$CT$103/(Source_BEAm!$EI$144+Source_BEAm!$CT$103)*Source_BEAu!$CT44/SUM(Source_BEAu!$CT$397+Source_BEAu!$CT$396)</f>
        <v>0</v>
      </c>
      <c r="I47" s="19">
        <f>I$7*Source_BEAm!$CT$103/(Source_BEAm!$EI$144+Source_BEAm!$CT$103)*Source_BEAu!$CT44/SUM(Source_BEAu!$CT$397+Source_BEAu!$CT$396)</f>
        <v>0</v>
      </c>
      <c r="J47" s="19">
        <f>J$7*Source_BEAm!$CT$103/(Source_BEAm!$EI$144+Source_BEAm!$CT$103)*Source_BEAu!$CT44/SUM(Source_BEAu!$CT$397+Source_BEAu!$CT$396)</f>
        <v>0</v>
      </c>
      <c r="K47" s="19">
        <f>K$7*Source_BEAm!$CT$103/(Source_BEAm!$EI$144+Source_BEAm!$CT$103)*Source_BEAu!$CT44/SUM(Source_BEAu!$CT$397+Source_BEAu!$CT$396)</f>
        <v>0</v>
      </c>
      <c r="L47" s="19">
        <f>L$7*Source_BEAm!$CT$103/(Source_BEAm!$EI$144+Source_BEAm!$CT$103)*Source_BEAu!$CT44/SUM(Source_BEAu!$CT$397+Source_BEAu!$CT$396)</f>
        <v>0</v>
      </c>
      <c r="N47" s="14">
        <f>N$7*SUM(Source_BEAm!$JI$274:$JI$275)/(SUM(Source_BEAm!$JI$274:$JI$275)+SUM(Source_BEAm!$JJ$274:$JJ$275))*Source_BEAu!$JI44/SUM(Source_BEAu!$JI$396:$JI$397)+N$7*SUM(Source_BEAm!$JJ$274:$JJ$275)/(SUM(Source_BEAm!$JI$274:$JI$275)+SUM(Source_BEAm!$JJ$274:$JJ$275))*Source_BEAu!$JJ44/SUM(Source_BEAu!$JJ$396:$JJ$397)</f>
        <v>0</v>
      </c>
      <c r="O47" s="14">
        <f>O$7*SUM(Source_BEAm!$JI$274:$JI$275)/(SUM(Source_BEAm!$JI$274:$JI$275)+SUM(Source_BEAm!$JJ$274:$JJ$275))*Source_BEAu!$JI44/SUM(Source_BEAu!$JI$396:$JI$397)+O$7*SUM(Source_BEAm!$JJ$274:$JJ$275)/(SUM(Source_BEAm!$JI$274:$JI$275)+SUM(Source_BEAm!$JJ$274:$JJ$275))*Source_BEAu!$JJ44/SUM(Source_BEAu!$JJ$396:$JJ$397)</f>
        <v>0</v>
      </c>
      <c r="P47" s="14">
        <f>P$7*SUM(Source_BEAm!$JI$274:$JI$275)/(SUM(Source_BEAm!$JI$274:$JI$275)+SUM(Source_BEAm!$JJ$274:$JJ$275))*Source_BEAu!$JI44/SUM(Source_BEAu!$JI$396:$JI$397)+P$7*SUM(Source_BEAm!$JJ$274:$JJ$275)/(SUM(Source_BEAm!$JI$274:$JI$275)+SUM(Source_BEAm!$JJ$274:$JJ$275))*Source_BEAu!$JJ44/SUM(Source_BEAu!$JJ$396:$JJ$397)</f>
        <v>0</v>
      </c>
      <c r="Q47" s="14">
        <f>Q$7*SUM(Source_BEAm!$JI$274:$JI$275)/(SUM(Source_BEAm!$JI$274:$JI$275)+SUM(Source_BEAm!$JJ$274:$JJ$275))*Source_BEAu!$JI44/SUM(Source_BEAu!$JI$396:$JI$397)+Q$7*SUM(Source_BEAm!$JJ$274:$JJ$275)/(SUM(Source_BEAm!$JI$274:$JI$275)+SUM(Source_BEAm!$JJ$274:$JJ$275))*Source_BEAu!$JJ44/SUM(Source_BEAu!$JJ$396:$JJ$397)</f>
        <v>0</v>
      </c>
      <c r="R47" s="14">
        <f>R$7*SUM(Source_BEAm!$JI$274:$JI$275)/(SUM(Source_BEAm!$JI$274:$JI$275)+SUM(Source_BEAm!$JJ$274:$JJ$275))*Source_BEAu!$JI44/SUM(Source_BEAu!$JI$396:$JI$397)+R$7*SUM(Source_BEAm!$JJ$274:$JJ$275)/(SUM(Source_BEAm!$JI$274:$JI$275)+SUM(Source_BEAm!$JJ$274:$JJ$275))*Source_BEAu!$JJ44/SUM(Source_BEAu!$JJ$396:$JJ$397)</f>
        <v>0</v>
      </c>
    </row>
    <row r="48" spans="1:18">
      <c r="A48" s="15" t="s">
        <v>155</v>
      </c>
      <c r="B48" s="19">
        <v>321910</v>
      </c>
      <c r="C48" s="20"/>
      <c r="H48" s="19">
        <f>H$7*Source_BEAm!$CT$103/(Source_BEAm!$EI$144+Source_BEAm!$CT$103)*Source_BEAu!$CT45/SUM(Source_BEAu!$CT$397+Source_BEAu!$CT$396)</f>
        <v>9.5524682381754704E-4</v>
      </c>
      <c r="I48" s="19">
        <f>I$7*Source_BEAm!$CT$103/(Source_BEAm!$EI$144+Source_BEAm!$CT$103)*Source_BEAu!$CT45/SUM(Source_BEAu!$CT$397+Source_BEAu!$CT$396)</f>
        <v>1.5666047910607772E-2</v>
      </c>
      <c r="J48" s="19">
        <f>J$7*Source_BEAm!$CT$103/(Source_BEAm!$EI$144+Source_BEAm!$CT$103)*Source_BEAu!$CT45/SUM(Source_BEAu!$CT$397+Source_BEAu!$CT$396)</f>
        <v>7.2407709245370072E-2</v>
      </c>
      <c r="K48" s="19">
        <f>K$7*Source_BEAm!$CT$103/(Source_BEAm!$EI$144+Source_BEAm!$CT$103)*Source_BEAu!$CT45/SUM(Source_BEAu!$CT$397+Source_BEAu!$CT$396)</f>
        <v>1.2513733392009866E-2</v>
      </c>
      <c r="L48" s="19">
        <f>L$7*Source_BEAm!$CT$103/(Source_BEAm!$EI$144+Source_BEAm!$CT$103)*Source_BEAu!$CT45/SUM(Source_BEAu!$CT$397+Source_BEAu!$CT$396)</f>
        <v>1.2418208709628115E-3</v>
      </c>
      <c r="N48" s="14">
        <f>N$7*SUM(Source_BEAm!$JI$274:$JI$275)/(SUM(Source_BEAm!$JI$274:$JI$275)+SUM(Source_BEAm!$JJ$274:$JJ$275))*Source_BEAu!$JI45/SUM(Source_BEAu!$JI$396:$JI$397)+N$7*SUM(Source_BEAm!$JJ$274:$JJ$275)/(SUM(Source_BEAm!$JI$274:$JI$275)+SUM(Source_BEAm!$JJ$274:$JJ$275))*Source_BEAu!$JJ45/SUM(Source_BEAu!$JJ$396:$JJ$397)</f>
        <v>0</v>
      </c>
      <c r="O48" s="14">
        <f>O$7*SUM(Source_BEAm!$JI$274:$JI$275)/(SUM(Source_BEAm!$JI$274:$JI$275)+SUM(Source_BEAm!$JJ$274:$JJ$275))*Source_BEAu!$JI45/SUM(Source_BEAu!$JI$396:$JI$397)+O$7*SUM(Source_BEAm!$JJ$274:$JJ$275)/(SUM(Source_BEAm!$JI$274:$JI$275)+SUM(Source_BEAm!$JJ$274:$JJ$275))*Source_BEAu!$JJ45/SUM(Source_BEAu!$JJ$396:$JJ$397)</f>
        <v>0</v>
      </c>
      <c r="P48" s="14">
        <f>P$7*SUM(Source_BEAm!$JI$274:$JI$275)/(SUM(Source_BEAm!$JI$274:$JI$275)+SUM(Source_BEAm!$JJ$274:$JJ$275))*Source_BEAu!$JI45/SUM(Source_BEAu!$JI$396:$JI$397)+P$7*SUM(Source_BEAm!$JJ$274:$JJ$275)/(SUM(Source_BEAm!$JI$274:$JI$275)+SUM(Source_BEAm!$JJ$274:$JJ$275))*Source_BEAu!$JJ45/SUM(Source_BEAu!$JJ$396:$JJ$397)</f>
        <v>0</v>
      </c>
      <c r="Q48" s="14">
        <f>Q$7*SUM(Source_BEAm!$JI$274:$JI$275)/(SUM(Source_BEAm!$JI$274:$JI$275)+SUM(Source_BEAm!$JJ$274:$JJ$275))*Source_BEAu!$JI45/SUM(Source_BEAu!$JI$396:$JI$397)+Q$7*SUM(Source_BEAm!$JJ$274:$JJ$275)/(SUM(Source_BEAm!$JI$274:$JI$275)+SUM(Source_BEAm!$JJ$274:$JJ$275))*Source_BEAu!$JJ45/SUM(Source_BEAu!$JJ$396:$JJ$397)</f>
        <v>0</v>
      </c>
      <c r="R48" s="14">
        <f>R$7*SUM(Source_BEAm!$JI$274:$JI$275)/(SUM(Source_BEAm!$JI$274:$JI$275)+SUM(Source_BEAm!$JJ$274:$JJ$275))*Source_BEAu!$JI45/SUM(Source_BEAu!$JI$396:$JI$397)+R$7*SUM(Source_BEAm!$JJ$274:$JJ$275)/(SUM(Source_BEAm!$JI$274:$JI$275)+SUM(Source_BEAm!$JJ$274:$JJ$275))*Source_BEAu!$JJ45/SUM(Source_BEAu!$JJ$396:$JJ$397)</f>
        <v>0</v>
      </c>
    </row>
    <row r="49" spans="1:28">
      <c r="A49" s="15" t="s">
        <v>156</v>
      </c>
      <c r="B49" s="19" t="s">
        <v>157</v>
      </c>
      <c r="C49" s="20"/>
      <c r="H49" s="19">
        <f>H$7*Source_BEAm!$CT$103/(Source_BEAm!$EI$144+Source_BEAm!$CT$103)*Source_BEAu!$CT46/SUM(Source_BEAu!$CT$397+Source_BEAu!$CT$396)</f>
        <v>1.0676288030901995E-3</v>
      </c>
      <c r="I49" s="19">
        <f>I$7*Source_BEAm!$CT$103/(Source_BEAm!$EI$144+Source_BEAm!$CT$103)*Source_BEAu!$CT46/SUM(Source_BEAu!$CT$397+Source_BEAu!$CT$396)</f>
        <v>1.7509112370679276E-2</v>
      </c>
      <c r="J49" s="19">
        <f>J$7*Source_BEAm!$CT$103/(Source_BEAm!$EI$144+Source_BEAm!$CT$103)*Source_BEAu!$CT46/SUM(Source_BEAu!$CT$397+Source_BEAu!$CT$396)</f>
        <v>8.0926263274237131E-2</v>
      </c>
      <c r="K49" s="19">
        <f>K$7*Source_BEAm!$CT$103/(Source_BEAm!$EI$144+Source_BEAm!$CT$103)*Source_BEAu!$CT46/SUM(Source_BEAu!$CT$397+Source_BEAu!$CT$396)</f>
        <v>1.3985937320481614E-2</v>
      </c>
      <c r="L49" s="19">
        <f>L$7*Source_BEAm!$CT$103/(Source_BEAm!$EI$144+Source_BEAm!$CT$103)*Source_BEAu!$CT46/SUM(Source_BEAu!$CT$397+Source_BEAu!$CT$396)</f>
        <v>1.3879174440172598E-3</v>
      </c>
      <c r="N49" s="14">
        <f>N$7*SUM(Source_BEAm!$JI$274:$JI$275)/(SUM(Source_BEAm!$JI$274:$JI$275)+SUM(Source_BEAm!$JJ$274:$JJ$275))*Source_BEAu!$JI46/SUM(Source_BEAu!$JI$396:$JI$397)+N$7*SUM(Source_BEAm!$JJ$274:$JJ$275)/(SUM(Source_BEAm!$JI$274:$JI$275)+SUM(Source_BEAm!$JJ$274:$JJ$275))*Source_BEAu!$JJ46/SUM(Source_BEAu!$JJ$396:$JJ$397)</f>
        <v>0</v>
      </c>
      <c r="O49" s="14">
        <f>O$7*SUM(Source_BEAm!$JI$274:$JI$275)/(SUM(Source_BEAm!$JI$274:$JI$275)+SUM(Source_BEAm!$JJ$274:$JJ$275))*Source_BEAu!$JI46/SUM(Source_BEAu!$JI$396:$JI$397)+O$7*SUM(Source_BEAm!$JJ$274:$JJ$275)/(SUM(Source_BEAm!$JI$274:$JI$275)+SUM(Source_BEAm!$JJ$274:$JJ$275))*Source_BEAu!$JJ46/SUM(Source_BEAu!$JJ$396:$JJ$397)</f>
        <v>0</v>
      </c>
      <c r="P49" s="14">
        <f>P$7*SUM(Source_BEAm!$JI$274:$JI$275)/(SUM(Source_BEAm!$JI$274:$JI$275)+SUM(Source_BEAm!$JJ$274:$JJ$275))*Source_BEAu!$JI46/SUM(Source_BEAu!$JI$396:$JI$397)+P$7*SUM(Source_BEAm!$JJ$274:$JJ$275)/(SUM(Source_BEAm!$JI$274:$JI$275)+SUM(Source_BEAm!$JJ$274:$JJ$275))*Source_BEAu!$JJ46/SUM(Source_BEAu!$JJ$396:$JJ$397)</f>
        <v>0</v>
      </c>
      <c r="Q49" s="14">
        <f>Q$7*SUM(Source_BEAm!$JI$274:$JI$275)/(SUM(Source_BEAm!$JI$274:$JI$275)+SUM(Source_BEAm!$JJ$274:$JJ$275))*Source_BEAu!$JI46/SUM(Source_BEAu!$JI$396:$JI$397)+Q$7*SUM(Source_BEAm!$JJ$274:$JJ$275)/(SUM(Source_BEAm!$JI$274:$JI$275)+SUM(Source_BEAm!$JJ$274:$JJ$275))*Source_BEAu!$JJ46/SUM(Source_BEAu!$JJ$396:$JJ$397)</f>
        <v>0</v>
      </c>
      <c r="R49" s="14">
        <f>R$7*SUM(Source_BEAm!$JI$274:$JI$275)/(SUM(Source_BEAm!$JI$274:$JI$275)+SUM(Source_BEAm!$JJ$274:$JJ$275))*Source_BEAu!$JI46/SUM(Source_BEAu!$JI$396:$JI$397)+R$7*SUM(Source_BEAm!$JJ$274:$JJ$275)/(SUM(Source_BEAm!$JI$274:$JI$275)+SUM(Source_BEAm!$JJ$274:$JJ$275))*Source_BEAu!$JJ46/SUM(Source_BEAu!$JJ$396:$JJ$397)</f>
        <v>0</v>
      </c>
    </row>
    <row r="50" spans="1:28">
      <c r="A50" s="15" t="s">
        <v>158</v>
      </c>
      <c r="B50" s="19">
        <v>327100</v>
      </c>
      <c r="C50" s="20"/>
      <c r="H50" s="19">
        <f>H$7*Source_BEAm!$CT$103/(Source_BEAm!$EI$144+Source_BEAm!$CT$103)*Source_BEAu!$CT47/SUM(Source_BEAu!$CT$397+Source_BEAu!$CT$396)</f>
        <v>0</v>
      </c>
      <c r="I50" s="19">
        <f>I$7*Source_BEAm!$CT$103/(Source_BEAm!$EI$144+Source_BEAm!$CT$103)*Source_BEAu!$CT47/SUM(Source_BEAu!$CT$397+Source_BEAu!$CT$396)</f>
        <v>0</v>
      </c>
      <c r="J50" s="19">
        <f>J$7*Source_BEAm!$CT$103/(Source_BEAm!$EI$144+Source_BEAm!$CT$103)*Source_BEAu!$CT47/SUM(Source_BEAu!$CT$397+Source_BEAu!$CT$396)</f>
        <v>0</v>
      </c>
      <c r="K50" s="19">
        <f>K$7*Source_BEAm!$CT$103/(Source_BEAm!$EI$144+Source_BEAm!$CT$103)*Source_BEAu!$CT47/SUM(Source_BEAu!$CT$397+Source_BEAu!$CT$396)</f>
        <v>0</v>
      </c>
      <c r="L50" s="19">
        <f>L$7*Source_BEAm!$CT$103/(Source_BEAm!$EI$144+Source_BEAm!$CT$103)*Source_BEAu!$CT47/SUM(Source_BEAu!$CT$397+Source_BEAu!$CT$396)</f>
        <v>0</v>
      </c>
      <c r="N50" s="14">
        <f>N$7*SUM(Source_BEAm!$JI$274:$JI$275)/(SUM(Source_BEAm!$JI$274:$JI$275)+SUM(Source_BEAm!$JJ$274:$JJ$275))*Source_BEAu!$JI47/SUM(Source_BEAu!$JI$396:$JI$397)+N$7*SUM(Source_BEAm!$JJ$274:$JJ$275)/(SUM(Source_BEAm!$JI$274:$JI$275)+SUM(Source_BEAm!$JJ$274:$JJ$275))*Source_BEAu!$JJ47/SUM(Source_BEAu!$JJ$396:$JJ$397)</f>
        <v>0</v>
      </c>
      <c r="O50" s="14">
        <f>O$7*SUM(Source_BEAm!$JI$274:$JI$275)/(SUM(Source_BEAm!$JI$274:$JI$275)+SUM(Source_BEAm!$JJ$274:$JJ$275))*Source_BEAu!$JI47/SUM(Source_BEAu!$JI$396:$JI$397)+O$7*SUM(Source_BEAm!$JJ$274:$JJ$275)/(SUM(Source_BEAm!$JI$274:$JI$275)+SUM(Source_BEAm!$JJ$274:$JJ$275))*Source_BEAu!$JJ47/SUM(Source_BEAu!$JJ$396:$JJ$397)</f>
        <v>0</v>
      </c>
      <c r="P50" s="14">
        <f>P$7*SUM(Source_BEAm!$JI$274:$JI$275)/(SUM(Source_BEAm!$JI$274:$JI$275)+SUM(Source_BEAm!$JJ$274:$JJ$275))*Source_BEAu!$JI47/SUM(Source_BEAu!$JI$396:$JI$397)+P$7*SUM(Source_BEAm!$JJ$274:$JJ$275)/(SUM(Source_BEAm!$JI$274:$JI$275)+SUM(Source_BEAm!$JJ$274:$JJ$275))*Source_BEAu!$JJ47/SUM(Source_BEAu!$JJ$396:$JJ$397)</f>
        <v>0</v>
      </c>
      <c r="Q50" s="14">
        <f>Q$7*SUM(Source_BEAm!$JI$274:$JI$275)/(SUM(Source_BEAm!$JI$274:$JI$275)+SUM(Source_BEAm!$JJ$274:$JJ$275))*Source_BEAu!$JI47/SUM(Source_BEAu!$JI$396:$JI$397)+Q$7*SUM(Source_BEAm!$JJ$274:$JJ$275)/(SUM(Source_BEAm!$JI$274:$JI$275)+SUM(Source_BEAm!$JJ$274:$JJ$275))*Source_BEAu!$JJ47/SUM(Source_BEAu!$JJ$396:$JJ$397)</f>
        <v>0</v>
      </c>
      <c r="R50" s="14">
        <f>R$7*SUM(Source_BEAm!$JI$274:$JI$275)/(SUM(Source_BEAm!$JI$274:$JI$275)+SUM(Source_BEAm!$JJ$274:$JJ$275))*Source_BEAu!$JI47/SUM(Source_BEAu!$JI$396:$JI$397)+R$7*SUM(Source_BEAm!$JJ$274:$JJ$275)/(SUM(Source_BEAm!$JI$274:$JI$275)+SUM(Source_BEAm!$JJ$274:$JJ$275))*Source_BEAu!$JJ47/SUM(Source_BEAu!$JJ$396:$JJ$397)</f>
        <v>0</v>
      </c>
    </row>
    <row r="51" spans="1:28">
      <c r="A51" s="15" t="s">
        <v>159</v>
      </c>
      <c r="B51" s="19">
        <v>327200</v>
      </c>
      <c r="C51" s="20"/>
      <c r="H51" s="19">
        <f>H$7*Source_BEAm!$CT$103/(Source_BEAm!$EI$144+Source_BEAm!$CT$103)*Source_BEAu!$CT48/SUM(Source_BEAu!$CT$397+Source_BEAu!$CT$396)</f>
        <v>1.0301681433326487E-4</v>
      </c>
      <c r="I51" s="19">
        <f>I$7*Source_BEAm!$CT$103/(Source_BEAm!$EI$144+Source_BEAm!$CT$103)*Source_BEAu!$CT48/SUM(Source_BEAu!$CT$397+Source_BEAu!$CT$396)</f>
        <v>1.6894757550655441E-3</v>
      </c>
      <c r="J51" s="19">
        <f>J$7*Source_BEAm!$CT$103/(Source_BEAm!$EI$144+Source_BEAm!$CT$103)*Source_BEAu!$CT48/SUM(Source_BEAu!$CT$397+Source_BEAu!$CT$396)</f>
        <v>7.8086745264614784E-3</v>
      </c>
      <c r="K51" s="19">
        <f>K$7*Source_BEAm!$CT$103/(Source_BEAm!$EI$144+Source_BEAm!$CT$103)*Source_BEAu!$CT48/SUM(Source_BEAu!$CT$397+Source_BEAu!$CT$396)</f>
        <v>1.3495202677657697E-3</v>
      </c>
      <c r="L51" s="19">
        <f>L$7*Source_BEAm!$CT$103/(Source_BEAm!$EI$144+Source_BEAm!$CT$103)*Source_BEAu!$CT48/SUM(Source_BEAu!$CT$397+Source_BEAu!$CT$396)</f>
        <v>1.3392185863324437E-4</v>
      </c>
      <c r="N51" s="14">
        <f>N$7*SUM(Source_BEAm!$JI$274:$JI$275)/(SUM(Source_BEAm!$JI$274:$JI$275)+SUM(Source_BEAm!$JJ$274:$JJ$275))*Source_BEAu!$JI48/SUM(Source_BEAu!$JI$396:$JI$397)+N$7*SUM(Source_BEAm!$JJ$274:$JJ$275)/(SUM(Source_BEAm!$JI$274:$JI$275)+SUM(Source_BEAm!$JJ$274:$JJ$275))*Source_BEAu!$JJ48/SUM(Source_BEAu!$JJ$396:$JJ$397)</f>
        <v>5.3675381892975451E-6</v>
      </c>
      <c r="O51" s="14">
        <f>O$7*SUM(Source_BEAm!$JI$274:$JI$275)/(SUM(Source_BEAm!$JI$274:$JI$275)+SUM(Source_BEAm!$JJ$274:$JJ$275))*Source_BEAu!$JI48/SUM(Source_BEAu!$JI$396:$JI$397)+O$7*SUM(Source_BEAm!$JJ$274:$JJ$275)/(SUM(Source_BEAm!$JI$274:$JI$275)+SUM(Source_BEAm!$JJ$274:$JJ$275))*Source_BEAu!$JJ48/SUM(Source_BEAu!$JJ$396:$JJ$397)</f>
        <v>8.802762630447973E-5</v>
      </c>
      <c r="P51" s="14">
        <f>P$7*SUM(Source_BEAm!$JI$274:$JI$275)/(SUM(Source_BEAm!$JI$274:$JI$275)+SUM(Source_BEAm!$JJ$274:$JJ$275))*Source_BEAu!$JI48/SUM(Source_BEAu!$JI$396:$JI$397)+P$7*SUM(Source_BEAm!$JJ$274:$JJ$275)/(SUM(Source_BEAm!$JI$274:$JI$275)+SUM(Source_BEAm!$JJ$274:$JJ$275))*Source_BEAu!$JJ48/SUM(Source_BEAu!$JJ$396:$JJ$397)</f>
        <v>4.0685939474875384E-4</v>
      </c>
      <c r="Q51" s="14">
        <f>Q$7*SUM(Source_BEAm!$JI$274:$JI$275)/(SUM(Source_BEAm!$JI$274:$JI$275)+SUM(Source_BEAm!$JJ$274:$JJ$275))*Source_BEAu!$JI48/SUM(Source_BEAu!$JI$396:$JI$397)+Q$7*SUM(Source_BEAm!$JJ$274:$JJ$275)/(SUM(Source_BEAm!$JI$274:$JI$275)+SUM(Source_BEAm!$JJ$274:$JJ$275))*Source_BEAu!$JJ48/SUM(Source_BEAu!$JJ$396:$JJ$397)</f>
        <v>7.0314750279797821E-5</v>
      </c>
      <c r="R51" s="14">
        <f>R$7*SUM(Source_BEAm!$JI$274:$JI$275)/(SUM(Source_BEAm!$JI$274:$JI$275)+SUM(Source_BEAm!$JJ$274:$JJ$275))*Source_BEAu!$JI48/SUM(Source_BEAu!$JI$396:$JI$397)+R$7*SUM(Source_BEAm!$JJ$274:$JJ$275)/(SUM(Source_BEAm!$JI$274:$JI$275)+SUM(Source_BEAm!$JJ$274:$JJ$275))*Source_BEAu!$JJ48/SUM(Source_BEAu!$JJ$396:$JJ$397)</f>
        <v>6.9777996460868083E-6</v>
      </c>
    </row>
    <row r="52" spans="1:28">
      <c r="A52" s="15" t="s">
        <v>160</v>
      </c>
      <c r="B52" s="19">
        <v>327310</v>
      </c>
      <c r="C52" s="20"/>
      <c r="H52" s="19">
        <f>H$7*Source_BEAm!$CT$103/(Source_BEAm!$EI$144+Source_BEAm!$CT$103)*Source_BEAu!$CT49/SUM(Source_BEAu!$CT$397+Source_BEAu!$CT$396)</f>
        <v>0</v>
      </c>
      <c r="I52" s="19">
        <f>I$7*Source_BEAm!$CT$103/(Source_BEAm!$EI$144+Source_BEAm!$CT$103)*Source_BEAu!$CT49/SUM(Source_BEAu!$CT$397+Source_BEAu!$CT$396)</f>
        <v>0</v>
      </c>
      <c r="J52" s="19">
        <f>J$7*Source_BEAm!$CT$103/(Source_BEAm!$EI$144+Source_BEAm!$CT$103)*Source_BEAu!$CT49/SUM(Source_BEAu!$CT$397+Source_BEAu!$CT$396)</f>
        <v>0</v>
      </c>
      <c r="K52" s="19">
        <f>K$7*Source_BEAm!$CT$103/(Source_BEAm!$EI$144+Source_BEAm!$CT$103)*Source_BEAu!$CT49/SUM(Source_BEAu!$CT$397+Source_BEAu!$CT$396)</f>
        <v>0</v>
      </c>
      <c r="L52" s="19">
        <f>L$7*Source_BEAm!$CT$103/(Source_BEAm!$EI$144+Source_BEAm!$CT$103)*Source_BEAu!$CT49/SUM(Source_BEAu!$CT$397+Source_BEAu!$CT$396)</f>
        <v>0</v>
      </c>
      <c r="N52" s="14">
        <f>N$7*SUM(Source_BEAm!$JI$274:$JI$275)/(SUM(Source_BEAm!$JI$274:$JI$275)+SUM(Source_BEAm!$JJ$274:$JJ$275))*Source_BEAu!$JI49/SUM(Source_BEAu!$JI$396:$JI$397)+N$7*SUM(Source_BEAm!$JJ$274:$JJ$275)/(SUM(Source_BEAm!$JI$274:$JI$275)+SUM(Source_BEAm!$JJ$274:$JJ$275))*Source_BEAu!$JJ49/SUM(Source_BEAu!$JJ$396:$JJ$397)</f>
        <v>0</v>
      </c>
      <c r="O52" s="14">
        <f>O$7*SUM(Source_BEAm!$JI$274:$JI$275)/(SUM(Source_BEAm!$JI$274:$JI$275)+SUM(Source_BEAm!$JJ$274:$JJ$275))*Source_BEAu!$JI49/SUM(Source_BEAu!$JI$396:$JI$397)+O$7*SUM(Source_BEAm!$JJ$274:$JJ$275)/(SUM(Source_BEAm!$JI$274:$JI$275)+SUM(Source_BEAm!$JJ$274:$JJ$275))*Source_BEAu!$JJ49/SUM(Source_BEAu!$JJ$396:$JJ$397)</f>
        <v>0</v>
      </c>
      <c r="P52" s="14">
        <f>P$7*SUM(Source_BEAm!$JI$274:$JI$275)/(SUM(Source_BEAm!$JI$274:$JI$275)+SUM(Source_BEAm!$JJ$274:$JJ$275))*Source_BEAu!$JI49/SUM(Source_BEAu!$JI$396:$JI$397)+P$7*SUM(Source_BEAm!$JJ$274:$JJ$275)/(SUM(Source_BEAm!$JI$274:$JI$275)+SUM(Source_BEAm!$JJ$274:$JJ$275))*Source_BEAu!$JJ49/SUM(Source_BEAu!$JJ$396:$JJ$397)</f>
        <v>0</v>
      </c>
      <c r="Q52" s="14">
        <f>Q$7*SUM(Source_BEAm!$JI$274:$JI$275)/(SUM(Source_BEAm!$JI$274:$JI$275)+SUM(Source_BEAm!$JJ$274:$JJ$275))*Source_BEAu!$JI49/SUM(Source_BEAu!$JI$396:$JI$397)+Q$7*SUM(Source_BEAm!$JJ$274:$JJ$275)/(SUM(Source_BEAm!$JI$274:$JI$275)+SUM(Source_BEAm!$JJ$274:$JJ$275))*Source_BEAu!$JJ49/SUM(Source_BEAu!$JJ$396:$JJ$397)</f>
        <v>0</v>
      </c>
      <c r="R52" s="14">
        <f>R$7*SUM(Source_BEAm!$JI$274:$JI$275)/(SUM(Source_BEAm!$JI$274:$JI$275)+SUM(Source_BEAm!$JJ$274:$JJ$275))*Source_BEAu!$JI49/SUM(Source_BEAu!$JI$396:$JI$397)+R$7*SUM(Source_BEAm!$JJ$274:$JJ$275)/(SUM(Source_BEAm!$JI$274:$JI$275)+SUM(Source_BEAm!$JJ$274:$JJ$275))*Source_BEAu!$JJ49/SUM(Source_BEAu!$JJ$396:$JJ$397)</f>
        <v>0</v>
      </c>
    </row>
    <row r="53" spans="1:28">
      <c r="A53" s="15" t="s">
        <v>161</v>
      </c>
      <c r="B53" s="19">
        <v>327320</v>
      </c>
      <c r="C53" s="20"/>
      <c r="H53" s="19">
        <f>H$7*Source_BEAm!$CT$103/(Source_BEAm!$EI$144+Source_BEAm!$CT$103)*Source_BEAu!$CT50/SUM(Source_BEAu!$CT$397+Source_BEAu!$CT$396)</f>
        <v>2.8095494818163146E-5</v>
      </c>
      <c r="I53" s="19">
        <f>I$7*Source_BEAm!$CT$103/(Source_BEAm!$EI$144+Source_BEAm!$CT$103)*Source_BEAu!$CT50/SUM(Source_BEAu!$CT$397+Source_BEAu!$CT$396)</f>
        <v>4.6076611501787563E-4</v>
      </c>
      <c r="J53" s="19">
        <f>J$7*Source_BEAm!$CT$103/(Source_BEAm!$EI$144+Source_BEAm!$CT$103)*Source_BEAu!$CT50/SUM(Source_BEAu!$CT$397+Source_BEAu!$CT$396)</f>
        <v>2.1296385072167665E-3</v>
      </c>
      <c r="K53" s="19">
        <f>K$7*Source_BEAm!$CT$103/(Source_BEAm!$EI$144+Source_BEAm!$CT$103)*Source_BEAu!$CT50/SUM(Source_BEAu!$CT$397+Source_BEAu!$CT$396)</f>
        <v>3.6805098211793724E-4</v>
      </c>
      <c r="L53" s="19">
        <f>L$7*Source_BEAm!$CT$103/(Source_BEAm!$EI$144+Source_BEAm!$CT$103)*Source_BEAu!$CT50/SUM(Source_BEAu!$CT$397+Source_BEAu!$CT$396)</f>
        <v>3.6524143263612099E-5</v>
      </c>
      <c r="N53" s="14">
        <f>N$7*SUM(Source_BEAm!$JI$274:$JI$275)/(SUM(Source_BEAm!$JI$274:$JI$275)+SUM(Source_BEAm!$JJ$274:$JJ$275))*Source_BEAu!$JI50/SUM(Source_BEAu!$JI$396:$JI$397)+N$7*SUM(Source_BEAm!$JJ$274:$JJ$275)/(SUM(Source_BEAm!$JI$274:$JI$275)+SUM(Source_BEAm!$JJ$274:$JJ$275))*Source_BEAu!$JJ50/SUM(Source_BEAu!$JJ$396:$JJ$397)</f>
        <v>0</v>
      </c>
      <c r="O53" s="14">
        <f>O$7*SUM(Source_BEAm!$JI$274:$JI$275)/(SUM(Source_BEAm!$JI$274:$JI$275)+SUM(Source_BEAm!$JJ$274:$JJ$275))*Source_BEAu!$JI50/SUM(Source_BEAu!$JI$396:$JI$397)+O$7*SUM(Source_BEAm!$JJ$274:$JJ$275)/(SUM(Source_BEAm!$JI$274:$JI$275)+SUM(Source_BEAm!$JJ$274:$JJ$275))*Source_BEAu!$JJ50/SUM(Source_BEAu!$JJ$396:$JJ$397)</f>
        <v>0</v>
      </c>
      <c r="P53" s="14">
        <f>P$7*SUM(Source_BEAm!$JI$274:$JI$275)/(SUM(Source_BEAm!$JI$274:$JI$275)+SUM(Source_BEAm!$JJ$274:$JJ$275))*Source_BEAu!$JI50/SUM(Source_BEAu!$JI$396:$JI$397)+P$7*SUM(Source_BEAm!$JJ$274:$JJ$275)/(SUM(Source_BEAm!$JI$274:$JI$275)+SUM(Source_BEAm!$JJ$274:$JJ$275))*Source_BEAu!$JJ50/SUM(Source_BEAu!$JJ$396:$JJ$397)</f>
        <v>0</v>
      </c>
      <c r="Q53" s="14">
        <f>Q$7*SUM(Source_BEAm!$JI$274:$JI$275)/(SUM(Source_BEAm!$JI$274:$JI$275)+SUM(Source_BEAm!$JJ$274:$JJ$275))*Source_BEAu!$JI50/SUM(Source_BEAu!$JI$396:$JI$397)+Q$7*SUM(Source_BEAm!$JJ$274:$JJ$275)/(SUM(Source_BEAm!$JI$274:$JI$275)+SUM(Source_BEAm!$JJ$274:$JJ$275))*Source_BEAu!$JJ50/SUM(Source_BEAu!$JJ$396:$JJ$397)</f>
        <v>0</v>
      </c>
      <c r="R53" s="14">
        <f>R$7*SUM(Source_BEAm!$JI$274:$JI$275)/(SUM(Source_BEAm!$JI$274:$JI$275)+SUM(Source_BEAm!$JJ$274:$JJ$275))*Source_BEAu!$JI50/SUM(Source_BEAu!$JI$396:$JI$397)+R$7*SUM(Source_BEAm!$JJ$274:$JJ$275)/(SUM(Source_BEAm!$JI$274:$JI$275)+SUM(Source_BEAm!$JJ$274:$JJ$275))*Source_BEAu!$JJ50/SUM(Source_BEAu!$JJ$396:$JJ$397)</f>
        <v>0</v>
      </c>
    </row>
    <row r="54" spans="1:28">
      <c r="A54" s="15" t="s">
        <v>162</v>
      </c>
      <c r="B54" s="19">
        <v>327330</v>
      </c>
      <c r="C54" s="20"/>
      <c r="H54" s="19">
        <f>H$7*Source_BEAm!$CT$103/(Source_BEAm!$EI$144+Source_BEAm!$CT$103)*Source_BEAu!$CT51/SUM(Source_BEAu!$CT$397+Source_BEAu!$CT$396)</f>
        <v>0</v>
      </c>
      <c r="I54" s="19">
        <f>I$7*Source_BEAm!$CT$103/(Source_BEAm!$EI$144+Source_BEAm!$CT$103)*Source_BEAu!$CT51/SUM(Source_BEAu!$CT$397+Source_BEAu!$CT$396)</f>
        <v>0</v>
      </c>
      <c r="J54" s="19">
        <f>J$7*Source_BEAm!$CT$103/(Source_BEAm!$EI$144+Source_BEAm!$CT$103)*Source_BEAu!$CT51/SUM(Source_BEAu!$CT$397+Source_BEAu!$CT$396)</f>
        <v>0</v>
      </c>
      <c r="K54" s="19">
        <f>K$7*Source_BEAm!$CT$103/(Source_BEAm!$EI$144+Source_BEAm!$CT$103)*Source_BEAu!$CT51/SUM(Source_BEAu!$CT$397+Source_BEAu!$CT$396)</f>
        <v>0</v>
      </c>
      <c r="L54" s="19">
        <f>L$7*Source_BEAm!$CT$103/(Source_BEAm!$EI$144+Source_BEAm!$CT$103)*Source_BEAu!$CT51/SUM(Source_BEAu!$CT$397+Source_BEAu!$CT$396)</f>
        <v>0</v>
      </c>
      <c r="N54" s="14">
        <f>N$7*SUM(Source_BEAm!$JI$274:$JI$275)/(SUM(Source_BEAm!$JI$274:$JI$275)+SUM(Source_BEAm!$JJ$274:$JJ$275))*Source_BEAu!$JI51/SUM(Source_BEAu!$JI$396:$JI$397)+N$7*SUM(Source_BEAm!$JJ$274:$JJ$275)/(SUM(Source_BEAm!$JI$274:$JI$275)+SUM(Source_BEAm!$JJ$274:$JJ$275))*Source_BEAu!$JJ51/SUM(Source_BEAu!$JJ$396:$JJ$397)</f>
        <v>0</v>
      </c>
      <c r="O54" s="14">
        <f>O$7*SUM(Source_BEAm!$JI$274:$JI$275)/(SUM(Source_BEAm!$JI$274:$JI$275)+SUM(Source_BEAm!$JJ$274:$JJ$275))*Source_BEAu!$JI51/SUM(Source_BEAu!$JI$396:$JI$397)+O$7*SUM(Source_BEAm!$JJ$274:$JJ$275)/(SUM(Source_BEAm!$JI$274:$JI$275)+SUM(Source_BEAm!$JJ$274:$JJ$275))*Source_BEAu!$JJ51/SUM(Source_BEAu!$JJ$396:$JJ$397)</f>
        <v>0</v>
      </c>
      <c r="P54" s="14">
        <f>P$7*SUM(Source_BEAm!$JI$274:$JI$275)/(SUM(Source_BEAm!$JI$274:$JI$275)+SUM(Source_BEAm!$JJ$274:$JJ$275))*Source_BEAu!$JI51/SUM(Source_BEAu!$JI$396:$JI$397)+P$7*SUM(Source_BEAm!$JJ$274:$JJ$275)/(SUM(Source_BEAm!$JI$274:$JI$275)+SUM(Source_BEAm!$JJ$274:$JJ$275))*Source_BEAu!$JJ51/SUM(Source_BEAu!$JJ$396:$JJ$397)</f>
        <v>0</v>
      </c>
      <c r="Q54" s="14">
        <f>Q$7*SUM(Source_BEAm!$JI$274:$JI$275)/(SUM(Source_BEAm!$JI$274:$JI$275)+SUM(Source_BEAm!$JJ$274:$JJ$275))*Source_BEAu!$JI51/SUM(Source_BEAu!$JI$396:$JI$397)+Q$7*SUM(Source_BEAm!$JJ$274:$JJ$275)/(SUM(Source_BEAm!$JI$274:$JI$275)+SUM(Source_BEAm!$JJ$274:$JJ$275))*Source_BEAu!$JJ51/SUM(Source_BEAu!$JJ$396:$JJ$397)</f>
        <v>0</v>
      </c>
      <c r="R54" s="14">
        <f>R$7*SUM(Source_BEAm!$JI$274:$JI$275)/(SUM(Source_BEAm!$JI$274:$JI$275)+SUM(Source_BEAm!$JJ$274:$JJ$275))*Source_BEAu!$JI51/SUM(Source_BEAu!$JI$396:$JI$397)+R$7*SUM(Source_BEAm!$JJ$274:$JJ$275)/(SUM(Source_BEAm!$JI$274:$JI$275)+SUM(Source_BEAm!$JJ$274:$JJ$275))*Source_BEAu!$JJ51/SUM(Source_BEAu!$JJ$396:$JJ$397)</f>
        <v>0</v>
      </c>
    </row>
    <row r="55" spans="1:28">
      <c r="A55" s="15" t="s">
        <v>163</v>
      </c>
      <c r="B55" s="19">
        <v>327390</v>
      </c>
      <c r="C55" s="20"/>
      <c r="H55" s="19">
        <f>H$7*Source_BEAm!$CT$103/(Source_BEAm!$EI$144+Source_BEAm!$CT$103)*Source_BEAu!$CT52/SUM(Source_BEAu!$CT$397+Source_BEAu!$CT$396)</f>
        <v>0</v>
      </c>
      <c r="I55" s="19">
        <f>I$7*Source_BEAm!$CT$103/(Source_BEAm!$EI$144+Source_BEAm!$CT$103)*Source_BEAu!$CT52/SUM(Source_BEAu!$CT$397+Source_BEAu!$CT$396)</f>
        <v>0</v>
      </c>
      <c r="J55" s="19">
        <f>J$7*Source_BEAm!$CT$103/(Source_BEAm!$EI$144+Source_BEAm!$CT$103)*Source_BEAu!$CT52/SUM(Source_BEAu!$CT$397+Source_BEAu!$CT$396)</f>
        <v>0</v>
      </c>
      <c r="K55" s="19">
        <f>K$7*Source_BEAm!$CT$103/(Source_BEAm!$EI$144+Source_BEAm!$CT$103)*Source_BEAu!$CT52/SUM(Source_BEAu!$CT$397+Source_BEAu!$CT$396)</f>
        <v>0</v>
      </c>
      <c r="L55" s="19">
        <f>L$7*Source_BEAm!$CT$103/(Source_BEAm!$EI$144+Source_BEAm!$CT$103)*Source_BEAu!$CT52/SUM(Source_BEAu!$CT$397+Source_BEAu!$CT$396)</f>
        <v>0</v>
      </c>
      <c r="N55" s="14">
        <f>N$7*SUM(Source_BEAm!$JI$274:$JI$275)/(SUM(Source_BEAm!$JI$274:$JI$275)+SUM(Source_BEAm!$JJ$274:$JJ$275))*Source_BEAu!$JI52/SUM(Source_BEAu!$JI$396:$JI$397)+N$7*SUM(Source_BEAm!$JJ$274:$JJ$275)/(SUM(Source_BEAm!$JI$274:$JI$275)+SUM(Source_BEAm!$JJ$274:$JJ$275))*Source_BEAu!$JJ52/SUM(Source_BEAu!$JJ$396:$JJ$397)</f>
        <v>0</v>
      </c>
      <c r="O55" s="14">
        <f>O$7*SUM(Source_BEAm!$JI$274:$JI$275)/(SUM(Source_BEAm!$JI$274:$JI$275)+SUM(Source_BEAm!$JJ$274:$JJ$275))*Source_BEAu!$JI52/SUM(Source_BEAu!$JI$396:$JI$397)+O$7*SUM(Source_BEAm!$JJ$274:$JJ$275)/(SUM(Source_BEAm!$JI$274:$JI$275)+SUM(Source_BEAm!$JJ$274:$JJ$275))*Source_BEAu!$JJ52/SUM(Source_BEAu!$JJ$396:$JJ$397)</f>
        <v>0</v>
      </c>
      <c r="P55" s="14">
        <f>P$7*SUM(Source_BEAm!$JI$274:$JI$275)/(SUM(Source_BEAm!$JI$274:$JI$275)+SUM(Source_BEAm!$JJ$274:$JJ$275))*Source_BEAu!$JI52/SUM(Source_BEAu!$JI$396:$JI$397)+P$7*SUM(Source_BEAm!$JJ$274:$JJ$275)/(SUM(Source_BEAm!$JI$274:$JI$275)+SUM(Source_BEAm!$JJ$274:$JJ$275))*Source_BEAu!$JJ52/SUM(Source_BEAu!$JJ$396:$JJ$397)</f>
        <v>0</v>
      </c>
      <c r="Q55" s="14">
        <f>Q$7*SUM(Source_BEAm!$JI$274:$JI$275)/(SUM(Source_BEAm!$JI$274:$JI$275)+SUM(Source_BEAm!$JJ$274:$JJ$275))*Source_BEAu!$JI52/SUM(Source_BEAu!$JI$396:$JI$397)+Q$7*SUM(Source_BEAm!$JJ$274:$JJ$275)/(SUM(Source_BEAm!$JI$274:$JI$275)+SUM(Source_BEAm!$JJ$274:$JJ$275))*Source_BEAu!$JJ52/SUM(Source_BEAu!$JJ$396:$JJ$397)</f>
        <v>0</v>
      </c>
      <c r="R55" s="14">
        <f>R$7*SUM(Source_BEAm!$JI$274:$JI$275)/(SUM(Source_BEAm!$JI$274:$JI$275)+SUM(Source_BEAm!$JJ$274:$JJ$275))*Source_BEAu!$JI52/SUM(Source_BEAu!$JI$396:$JI$397)+R$7*SUM(Source_BEAm!$JJ$274:$JJ$275)/(SUM(Source_BEAm!$JI$274:$JI$275)+SUM(Source_BEAm!$JJ$274:$JJ$275))*Source_BEAu!$JJ52/SUM(Source_BEAu!$JJ$396:$JJ$397)</f>
        <v>0</v>
      </c>
    </row>
    <row r="56" spans="1:28">
      <c r="A56" s="15" t="s">
        <v>164</v>
      </c>
      <c r="B56" s="19">
        <v>327400</v>
      </c>
      <c r="C56" s="20"/>
      <c r="H56" s="19">
        <f>H$7*Source_BEAm!$CT$103/(Source_BEAm!$EI$144+Source_BEAm!$CT$103)*Source_BEAu!$CT53/SUM(Source_BEAu!$CT$397+Source_BEAu!$CT$396)</f>
        <v>0</v>
      </c>
      <c r="I56" s="19">
        <f>I$7*Source_BEAm!$CT$103/(Source_BEAm!$EI$144+Source_BEAm!$CT$103)*Source_BEAu!$CT53/SUM(Source_BEAu!$CT$397+Source_BEAu!$CT$396)</f>
        <v>0</v>
      </c>
      <c r="J56" s="19">
        <f>J$7*Source_BEAm!$CT$103/(Source_BEAm!$EI$144+Source_BEAm!$CT$103)*Source_BEAu!$CT53/SUM(Source_BEAu!$CT$397+Source_BEAu!$CT$396)</f>
        <v>0</v>
      </c>
      <c r="K56" s="19">
        <f>K$7*Source_BEAm!$CT$103/(Source_BEAm!$EI$144+Source_BEAm!$CT$103)*Source_BEAu!$CT53/SUM(Source_BEAu!$CT$397+Source_BEAu!$CT$396)</f>
        <v>0</v>
      </c>
      <c r="L56" s="19">
        <f>L$7*Source_BEAm!$CT$103/(Source_BEAm!$EI$144+Source_BEAm!$CT$103)*Source_BEAu!$CT53/SUM(Source_BEAu!$CT$397+Source_BEAu!$CT$396)</f>
        <v>0</v>
      </c>
      <c r="N56" s="14">
        <f>N$7*SUM(Source_BEAm!$JI$274:$JI$275)/(SUM(Source_BEAm!$JI$274:$JI$275)+SUM(Source_BEAm!$JJ$274:$JJ$275))*Source_BEAu!$JI53/SUM(Source_BEAu!$JI$396:$JI$397)+N$7*SUM(Source_BEAm!$JJ$274:$JJ$275)/(SUM(Source_BEAm!$JI$274:$JI$275)+SUM(Source_BEAm!$JJ$274:$JJ$275))*Source_BEAu!$JJ53/SUM(Source_BEAu!$JJ$396:$JJ$397)</f>
        <v>0</v>
      </c>
      <c r="O56" s="14">
        <f>O$7*SUM(Source_BEAm!$JI$274:$JI$275)/(SUM(Source_BEAm!$JI$274:$JI$275)+SUM(Source_BEAm!$JJ$274:$JJ$275))*Source_BEAu!$JI53/SUM(Source_BEAu!$JI$396:$JI$397)+O$7*SUM(Source_BEAm!$JJ$274:$JJ$275)/(SUM(Source_BEAm!$JI$274:$JI$275)+SUM(Source_BEAm!$JJ$274:$JJ$275))*Source_BEAu!$JJ53/SUM(Source_BEAu!$JJ$396:$JJ$397)</f>
        <v>0</v>
      </c>
      <c r="P56" s="14">
        <f>P$7*SUM(Source_BEAm!$JI$274:$JI$275)/(SUM(Source_BEAm!$JI$274:$JI$275)+SUM(Source_BEAm!$JJ$274:$JJ$275))*Source_BEAu!$JI53/SUM(Source_BEAu!$JI$396:$JI$397)+P$7*SUM(Source_BEAm!$JJ$274:$JJ$275)/(SUM(Source_BEAm!$JI$274:$JI$275)+SUM(Source_BEAm!$JJ$274:$JJ$275))*Source_BEAu!$JJ53/SUM(Source_BEAu!$JJ$396:$JJ$397)</f>
        <v>0</v>
      </c>
      <c r="Q56" s="14">
        <f>Q$7*SUM(Source_BEAm!$JI$274:$JI$275)/(SUM(Source_BEAm!$JI$274:$JI$275)+SUM(Source_BEAm!$JJ$274:$JJ$275))*Source_BEAu!$JI53/SUM(Source_BEAu!$JI$396:$JI$397)+Q$7*SUM(Source_BEAm!$JJ$274:$JJ$275)/(SUM(Source_BEAm!$JI$274:$JI$275)+SUM(Source_BEAm!$JJ$274:$JJ$275))*Source_BEAu!$JJ53/SUM(Source_BEAu!$JJ$396:$JJ$397)</f>
        <v>0</v>
      </c>
      <c r="R56" s="14">
        <f>R$7*SUM(Source_BEAm!$JI$274:$JI$275)/(SUM(Source_BEAm!$JI$274:$JI$275)+SUM(Source_BEAm!$JJ$274:$JJ$275))*Source_BEAu!$JI53/SUM(Source_BEAu!$JI$396:$JI$397)+R$7*SUM(Source_BEAm!$JJ$274:$JJ$275)/(SUM(Source_BEAm!$JI$274:$JI$275)+SUM(Source_BEAm!$JJ$274:$JJ$275))*Source_BEAu!$JJ53/SUM(Source_BEAu!$JJ$396:$JJ$397)</f>
        <v>0</v>
      </c>
    </row>
    <row r="57" spans="1:28">
      <c r="A57" s="15" t="s">
        <v>165</v>
      </c>
      <c r="B57" s="19">
        <v>327910</v>
      </c>
      <c r="C57" s="20"/>
      <c r="H57" s="19">
        <f>H$7*Source_BEAm!$CT$103/(Source_BEAm!$EI$144+Source_BEAm!$CT$103)*Source_BEAu!$CT54/SUM(Source_BEAu!$CT$397+Source_BEAu!$CT$396)</f>
        <v>0</v>
      </c>
      <c r="I57" s="19">
        <f>I$7*Source_BEAm!$CT$103/(Source_BEAm!$EI$144+Source_BEAm!$CT$103)*Source_BEAu!$CT54/SUM(Source_BEAu!$CT$397+Source_BEAu!$CT$396)</f>
        <v>0</v>
      </c>
      <c r="J57" s="19">
        <f>J$7*Source_BEAm!$CT$103/(Source_BEAm!$EI$144+Source_BEAm!$CT$103)*Source_BEAu!$CT54/SUM(Source_BEAu!$CT$397+Source_BEAu!$CT$396)</f>
        <v>0</v>
      </c>
      <c r="K57" s="19">
        <f>K$7*Source_BEAm!$CT$103/(Source_BEAm!$EI$144+Source_BEAm!$CT$103)*Source_BEAu!$CT54/SUM(Source_BEAu!$CT$397+Source_BEAu!$CT$396)</f>
        <v>0</v>
      </c>
      <c r="L57" s="19">
        <f>L$7*Source_BEAm!$CT$103/(Source_BEAm!$EI$144+Source_BEAm!$CT$103)*Source_BEAu!$CT54/SUM(Source_BEAu!$CT$397+Source_BEAu!$CT$396)</f>
        <v>0</v>
      </c>
      <c r="N57" s="14">
        <f>N$7*SUM(Source_BEAm!$JI$274:$JI$275)/(SUM(Source_BEAm!$JI$274:$JI$275)+SUM(Source_BEAm!$JJ$274:$JJ$275))*Source_BEAu!$JI54/SUM(Source_BEAu!$JI$396:$JI$397)+N$7*SUM(Source_BEAm!$JJ$274:$JJ$275)/(SUM(Source_BEAm!$JI$274:$JI$275)+SUM(Source_BEAm!$JJ$274:$JJ$275))*Source_BEAu!$JJ54/SUM(Source_BEAu!$JJ$396:$JJ$397)</f>
        <v>1.4111074706411522E-6</v>
      </c>
      <c r="O57" s="14">
        <f>O$7*SUM(Source_BEAm!$JI$274:$JI$275)/(SUM(Source_BEAm!$JI$274:$JI$275)+SUM(Source_BEAm!$JJ$274:$JJ$275))*Source_BEAu!$JI54/SUM(Source_BEAu!$JI$396:$JI$397)+O$7*SUM(Source_BEAm!$JJ$274:$JJ$275)/(SUM(Source_BEAm!$JI$274:$JI$275)+SUM(Source_BEAm!$JJ$274:$JJ$275))*Source_BEAu!$JJ54/SUM(Source_BEAu!$JJ$396:$JJ$397)</f>
        <v>2.3142162518514894E-5</v>
      </c>
      <c r="P57" s="14">
        <f>P$7*SUM(Source_BEAm!$JI$274:$JI$275)/(SUM(Source_BEAm!$JI$274:$JI$275)+SUM(Source_BEAm!$JJ$274:$JJ$275))*Source_BEAu!$JI54/SUM(Source_BEAu!$JI$396:$JI$397)+P$7*SUM(Source_BEAm!$JJ$274:$JJ$275)/(SUM(Source_BEAm!$JI$274:$JI$275)+SUM(Source_BEAm!$JJ$274:$JJ$275))*Source_BEAu!$JJ54/SUM(Source_BEAu!$JJ$396:$JJ$397)</f>
        <v>1.0696194627459931E-4</v>
      </c>
      <c r="Q57" s="14">
        <f>Q$7*SUM(Source_BEAm!$JI$274:$JI$275)/(SUM(Source_BEAm!$JI$274:$JI$275)+SUM(Source_BEAm!$JJ$274:$JJ$275))*Source_BEAu!$JI54/SUM(Source_BEAu!$JI$396:$JI$397)+Q$7*SUM(Source_BEAm!$JJ$274:$JJ$275)/(SUM(Source_BEAm!$JI$274:$JI$275)+SUM(Source_BEAm!$JJ$274:$JJ$275))*Source_BEAu!$JJ54/SUM(Source_BEAu!$JJ$396:$JJ$397)</f>
        <v>1.8485507865399092E-5</v>
      </c>
      <c r="R57" s="14">
        <f>R$7*SUM(Source_BEAm!$JI$274:$JI$275)/(SUM(Source_BEAm!$JI$274:$JI$275)+SUM(Source_BEAm!$JJ$274:$JJ$275))*Source_BEAu!$JI54/SUM(Source_BEAu!$JI$396:$JI$397)+R$7*SUM(Source_BEAm!$JJ$274:$JJ$275)/(SUM(Source_BEAm!$JI$274:$JI$275)+SUM(Source_BEAm!$JJ$274:$JJ$275))*Source_BEAu!$JJ54/SUM(Source_BEAu!$JJ$396:$JJ$397)</f>
        <v>1.8344397118334979E-6</v>
      </c>
    </row>
    <row r="58" spans="1:28">
      <c r="A58" s="15" t="s">
        <v>166</v>
      </c>
      <c r="B58" s="19">
        <v>327991</v>
      </c>
      <c r="C58" s="20"/>
      <c r="H58" s="19">
        <f>H$7*Source_BEAm!$CT$103/(Source_BEAm!$EI$144+Source_BEAm!$CT$103)*Source_BEAu!$CT55/SUM(Source_BEAu!$CT$397+Source_BEAu!$CT$396)</f>
        <v>0</v>
      </c>
      <c r="I58" s="19">
        <f>I$7*Source_BEAm!$CT$103/(Source_BEAm!$EI$144+Source_BEAm!$CT$103)*Source_BEAu!$CT55/SUM(Source_BEAu!$CT$397+Source_BEAu!$CT$396)</f>
        <v>0</v>
      </c>
      <c r="J58" s="19">
        <f>J$7*Source_BEAm!$CT$103/(Source_BEAm!$EI$144+Source_BEAm!$CT$103)*Source_BEAu!$CT55/SUM(Source_BEAu!$CT$397+Source_BEAu!$CT$396)</f>
        <v>0</v>
      </c>
      <c r="K58" s="19">
        <f>K$7*Source_BEAm!$CT$103/(Source_BEAm!$EI$144+Source_BEAm!$CT$103)*Source_BEAu!$CT55/SUM(Source_BEAu!$CT$397+Source_BEAu!$CT$396)</f>
        <v>0</v>
      </c>
      <c r="L58" s="19">
        <f>L$7*Source_BEAm!$CT$103/(Source_BEAm!$EI$144+Source_BEAm!$CT$103)*Source_BEAu!$CT55/SUM(Source_BEAu!$CT$397+Source_BEAu!$CT$396)</f>
        <v>0</v>
      </c>
      <c r="N58" s="14">
        <f>N$7*SUM(Source_BEAm!$JI$274:$JI$275)/(SUM(Source_BEAm!$JI$274:$JI$275)+SUM(Source_BEAm!$JJ$274:$JJ$275))*Source_BEAu!$JI55/SUM(Source_BEAu!$JI$396:$JI$397)+N$7*SUM(Source_BEAm!$JJ$274:$JJ$275)/(SUM(Source_BEAm!$JI$274:$JI$275)+SUM(Source_BEAm!$JJ$274:$JJ$275))*Source_BEAu!$JJ55/SUM(Source_BEAu!$JJ$396:$JJ$397)</f>
        <v>0</v>
      </c>
      <c r="O58" s="14">
        <f>O$7*SUM(Source_BEAm!$JI$274:$JI$275)/(SUM(Source_BEAm!$JI$274:$JI$275)+SUM(Source_BEAm!$JJ$274:$JJ$275))*Source_BEAu!$JI55/SUM(Source_BEAu!$JI$396:$JI$397)+O$7*SUM(Source_BEAm!$JJ$274:$JJ$275)/(SUM(Source_BEAm!$JI$274:$JI$275)+SUM(Source_BEAm!$JJ$274:$JJ$275))*Source_BEAu!$JJ55/SUM(Source_BEAu!$JJ$396:$JJ$397)</f>
        <v>0</v>
      </c>
      <c r="P58" s="14">
        <f>P$7*SUM(Source_BEAm!$JI$274:$JI$275)/(SUM(Source_BEAm!$JI$274:$JI$275)+SUM(Source_BEAm!$JJ$274:$JJ$275))*Source_BEAu!$JI55/SUM(Source_BEAu!$JI$396:$JI$397)+P$7*SUM(Source_BEAm!$JJ$274:$JJ$275)/(SUM(Source_BEAm!$JI$274:$JI$275)+SUM(Source_BEAm!$JJ$274:$JJ$275))*Source_BEAu!$JJ55/SUM(Source_BEAu!$JJ$396:$JJ$397)</f>
        <v>0</v>
      </c>
      <c r="Q58" s="14">
        <f>Q$7*SUM(Source_BEAm!$JI$274:$JI$275)/(SUM(Source_BEAm!$JI$274:$JI$275)+SUM(Source_BEAm!$JJ$274:$JJ$275))*Source_BEAu!$JI55/SUM(Source_BEAu!$JI$396:$JI$397)+Q$7*SUM(Source_BEAm!$JJ$274:$JJ$275)/(SUM(Source_BEAm!$JI$274:$JI$275)+SUM(Source_BEAm!$JJ$274:$JJ$275))*Source_BEAu!$JJ55/SUM(Source_BEAu!$JJ$396:$JJ$397)</f>
        <v>0</v>
      </c>
      <c r="R58" s="14">
        <f>R$7*SUM(Source_BEAm!$JI$274:$JI$275)/(SUM(Source_BEAm!$JI$274:$JI$275)+SUM(Source_BEAm!$JJ$274:$JJ$275))*Source_BEAu!$JI55/SUM(Source_BEAu!$JI$396:$JI$397)+R$7*SUM(Source_BEAm!$JJ$274:$JJ$275)/(SUM(Source_BEAm!$JI$274:$JI$275)+SUM(Source_BEAm!$JJ$274:$JJ$275))*Source_BEAu!$JJ55/SUM(Source_BEAu!$JJ$396:$JJ$397)</f>
        <v>0</v>
      </c>
    </row>
    <row r="59" spans="1:28">
      <c r="A59" s="15" t="s">
        <v>167</v>
      </c>
      <c r="B59" s="19">
        <v>327992</v>
      </c>
      <c r="C59" s="20"/>
      <c r="H59" s="19">
        <f>H$7*Source_BEAm!$CT$103/(Source_BEAm!$EI$144+Source_BEAm!$CT$103)*Source_BEAu!$CT56/SUM(Source_BEAu!$CT$397+Source_BEAu!$CT$396)</f>
        <v>0</v>
      </c>
      <c r="I59" s="19">
        <f>I$7*Source_BEAm!$CT$103/(Source_BEAm!$EI$144+Source_BEAm!$CT$103)*Source_BEAu!$CT56/SUM(Source_BEAu!$CT$397+Source_BEAu!$CT$396)</f>
        <v>0</v>
      </c>
      <c r="J59" s="19">
        <f>J$7*Source_BEAm!$CT$103/(Source_BEAm!$EI$144+Source_BEAm!$CT$103)*Source_BEAu!$CT56/SUM(Source_BEAu!$CT$397+Source_BEAu!$CT$396)</f>
        <v>0</v>
      </c>
      <c r="K59" s="19">
        <f>K$7*Source_BEAm!$CT$103/(Source_BEAm!$EI$144+Source_BEAm!$CT$103)*Source_BEAu!$CT56/SUM(Source_BEAu!$CT$397+Source_BEAu!$CT$396)</f>
        <v>0</v>
      </c>
      <c r="L59" s="19">
        <f>L$7*Source_BEAm!$CT$103/(Source_BEAm!$EI$144+Source_BEAm!$CT$103)*Source_BEAu!$CT56/SUM(Source_BEAu!$CT$397+Source_BEAu!$CT$396)</f>
        <v>0</v>
      </c>
      <c r="N59" s="14">
        <f>N$7*SUM(Source_BEAm!$JI$274:$JI$275)/(SUM(Source_BEAm!$JI$274:$JI$275)+SUM(Source_BEAm!$JJ$274:$JJ$275))*Source_BEAu!$JI56/SUM(Source_BEAu!$JI$396:$JI$397)+N$7*SUM(Source_BEAm!$JJ$274:$JJ$275)/(SUM(Source_BEAm!$JI$274:$JI$275)+SUM(Source_BEAm!$JJ$274:$JJ$275))*Source_BEAu!$JJ56/SUM(Source_BEAu!$JJ$396:$JJ$397)</f>
        <v>0</v>
      </c>
      <c r="O59" s="14">
        <f>O$7*SUM(Source_BEAm!$JI$274:$JI$275)/(SUM(Source_BEAm!$JI$274:$JI$275)+SUM(Source_BEAm!$JJ$274:$JJ$275))*Source_BEAu!$JI56/SUM(Source_BEAu!$JI$396:$JI$397)+O$7*SUM(Source_BEAm!$JJ$274:$JJ$275)/(SUM(Source_BEAm!$JI$274:$JI$275)+SUM(Source_BEAm!$JJ$274:$JJ$275))*Source_BEAu!$JJ56/SUM(Source_BEAu!$JJ$396:$JJ$397)</f>
        <v>0</v>
      </c>
      <c r="P59" s="14">
        <f>P$7*SUM(Source_BEAm!$JI$274:$JI$275)/(SUM(Source_BEAm!$JI$274:$JI$275)+SUM(Source_BEAm!$JJ$274:$JJ$275))*Source_BEAu!$JI56/SUM(Source_BEAu!$JI$396:$JI$397)+P$7*SUM(Source_BEAm!$JJ$274:$JJ$275)/(SUM(Source_BEAm!$JI$274:$JI$275)+SUM(Source_BEAm!$JJ$274:$JJ$275))*Source_BEAu!$JJ56/SUM(Source_BEAu!$JJ$396:$JJ$397)</f>
        <v>0</v>
      </c>
      <c r="Q59" s="14">
        <f>Q$7*SUM(Source_BEAm!$JI$274:$JI$275)/(SUM(Source_BEAm!$JI$274:$JI$275)+SUM(Source_BEAm!$JJ$274:$JJ$275))*Source_BEAu!$JI56/SUM(Source_BEAu!$JI$396:$JI$397)+Q$7*SUM(Source_BEAm!$JJ$274:$JJ$275)/(SUM(Source_BEAm!$JI$274:$JI$275)+SUM(Source_BEAm!$JJ$274:$JJ$275))*Source_BEAu!$JJ56/SUM(Source_BEAu!$JJ$396:$JJ$397)</f>
        <v>0</v>
      </c>
      <c r="R59" s="14">
        <f>R$7*SUM(Source_BEAm!$JI$274:$JI$275)/(SUM(Source_BEAm!$JI$274:$JI$275)+SUM(Source_BEAm!$JJ$274:$JJ$275))*Source_BEAu!$JI56/SUM(Source_BEAu!$JI$396:$JI$397)+R$7*SUM(Source_BEAm!$JJ$274:$JJ$275)/(SUM(Source_BEAm!$JI$274:$JI$275)+SUM(Source_BEAm!$JJ$274:$JJ$275))*Source_BEAu!$JJ56/SUM(Source_BEAu!$JJ$396:$JJ$397)</f>
        <v>0</v>
      </c>
    </row>
    <row r="60" spans="1:28">
      <c r="A60" s="15" t="s">
        <v>168</v>
      </c>
      <c r="B60" s="19">
        <v>327993</v>
      </c>
      <c r="C60" s="20"/>
      <c r="H60" s="19">
        <f>H$7*Source_BEAm!$CT$103/(Source_BEAm!$EI$144+Source_BEAm!$CT$103)*Source_BEAu!$CT57/SUM(Source_BEAu!$CT$397+Source_BEAu!$CT$396)</f>
        <v>0</v>
      </c>
      <c r="I60" s="19">
        <f>I$7*Source_BEAm!$CT$103/(Source_BEAm!$EI$144+Source_BEAm!$CT$103)*Source_BEAu!$CT57/SUM(Source_BEAu!$CT$397+Source_BEAu!$CT$396)</f>
        <v>0</v>
      </c>
      <c r="J60" s="19">
        <f>J$7*Source_BEAm!$CT$103/(Source_BEAm!$EI$144+Source_BEAm!$CT$103)*Source_BEAu!$CT57/SUM(Source_BEAu!$CT$397+Source_BEAu!$CT$396)</f>
        <v>0</v>
      </c>
      <c r="K60" s="19">
        <f>K$7*Source_BEAm!$CT$103/(Source_BEAm!$EI$144+Source_BEAm!$CT$103)*Source_BEAu!$CT57/SUM(Source_BEAu!$CT$397+Source_BEAu!$CT$396)</f>
        <v>0</v>
      </c>
      <c r="L60" s="19">
        <f>L$7*Source_BEAm!$CT$103/(Source_BEAm!$EI$144+Source_BEAm!$CT$103)*Source_BEAu!$CT57/SUM(Source_BEAu!$CT$397+Source_BEAu!$CT$396)</f>
        <v>0</v>
      </c>
      <c r="N60" s="14">
        <f>N$7*SUM(Source_BEAm!$JI$274:$JI$275)/(SUM(Source_BEAm!$JI$274:$JI$275)+SUM(Source_BEAm!$JJ$274:$JJ$275))*Source_BEAu!$JI57/SUM(Source_BEAu!$JI$396:$JI$397)+N$7*SUM(Source_BEAm!$JJ$274:$JJ$275)/(SUM(Source_BEAm!$JI$274:$JI$275)+SUM(Source_BEAm!$JJ$274:$JJ$275))*Source_BEAu!$JJ57/SUM(Source_BEAu!$JJ$396:$JJ$397)</f>
        <v>0</v>
      </c>
      <c r="O60" s="14">
        <f>O$7*SUM(Source_BEAm!$JI$274:$JI$275)/(SUM(Source_BEAm!$JI$274:$JI$275)+SUM(Source_BEAm!$JJ$274:$JJ$275))*Source_BEAu!$JI57/SUM(Source_BEAu!$JI$396:$JI$397)+O$7*SUM(Source_BEAm!$JJ$274:$JJ$275)/(SUM(Source_BEAm!$JI$274:$JI$275)+SUM(Source_BEAm!$JJ$274:$JJ$275))*Source_BEAu!$JJ57/SUM(Source_BEAu!$JJ$396:$JJ$397)</f>
        <v>0</v>
      </c>
      <c r="P60" s="14">
        <f>P$7*SUM(Source_BEAm!$JI$274:$JI$275)/(SUM(Source_BEAm!$JI$274:$JI$275)+SUM(Source_BEAm!$JJ$274:$JJ$275))*Source_BEAu!$JI57/SUM(Source_BEAu!$JI$396:$JI$397)+P$7*SUM(Source_BEAm!$JJ$274:$JJ$275)/(SUM(Source_BEAm!$JI$274:$JI$275)+SUM(Source_BEAm!$JJ$274:$JJ$275))*Source_BEAu!$JJ57/SUM(Source_BEAu!$JJ$396:$JJ$397)</f>
        <v>0</v>
      </c>
      <c r="Q60" s="14">
        <f>Q$7*SUM(Source_BEAm!$JI$274:$JI$275)/(SUM(Source_BEAm!$JI$274:$JI$275)+SUM(Source_BEAm!$JJ$274:$JJ$275))*Source_BEAu!$JI57/SUM(Source_BEAu!$JI$396:$JI$397)+Q$7*SUM(Source_BEAm!$JJ$274:$JJ$275)/(SUM(Source_BEAm!$JI$274:$JI$275)+SUM(Source_BEAm!$JJ$274:$JJ$275))*Source_BEAu!$JJ57/SUM(Source_BEAu!$JJ$396:$JJ$397)</f>
        <v>0</v>
      </c>
      <c r="R60" s="14">
        <f>R$7*SUM(Source_BEAm!$JI$274:$JI$275)/(SUM(Source_BEAm!$JI$274:$JI$275)+SUM(Source_BEAm!$JJ$274:$JJ$275))*Source_BEAu!$JI57/SUM(Source_BEAu!$JI$396:$JI$397)+R$7*SUM(Source_BEAm!$JJ$274:$JJ$275)/(SUM(Source_BEAm!$JI$274:$JI$275)+SUM(Source_BEAm!$JJ$274:$JJ$275))*Source_BEAu!$JJ57/SUM(Source_BEAu!$JJ$396:$JJ$397)</f>
        <v>0</v>
      </c>
    </row>
    <row r="61" spans="1:28">
      <c r="A61" s="15" t="s">
        <v>169</v>
      </c>
      <c r="B61" s="19">
        <v>327999</v>
      </c>
      <c r="C61" s="20"/>
      <c r="H61" s="19">
        <f>H$7*Source_BEAm!$CT$103/(Source_BEAm!$EI$144+Source_BEAm!$CT$103)*Source_BEAu!$CT58/SUM(Source_BEAu!$CT$397+Source_BEAu!$CT$396)</f>
        <v>0</v>
      </c>
      <c r="I61" s="19">
        <f>I$7*Source_BEAm!$CT$103/(Source_BEAm!$EI$144+Source_BEAm!$CT$103)*Source_BEAu!$CT58/SUM(Source_BEAu!$CT$397+Source_BEAu!$CT$396)</f>
        <v>0</v>
      </c>
      <c r="J61" s="19">
        <f>J$7*Source_BEAm!$CT$103/(Source_BEAm!$EI$144+Source_BEAm!$CT$103)*Source_BEAu!$CT58/SUM(Source_BEAu!$CT$397+Source_BEAu!$CT$396)</f>
        <v>0</v>
      </c>
      <c r="K61" s="19">
        <f>K$7*Source_BEAm!$CT$103/(Source_BEAm!$EI$144+Source_BEAm!$CT$103)*Source_BEAu!$CT58/SUM(Source_BEAu!$CT$397+Source_BEAu!$CT$396)</f>
        <v>0</v>
      </c>
      <c r="L61" s="19">
        <f>L$7*Source_BEAm!$CT$103/(Source_BEAm!$EI$144+Source_BEAm!$CT$103)*Source_BEAu!$CT58/SUM(Source_BEAu!$CT$397+Source_BEAu!$CT$396)</f>
        <v>0</v>
      </c>
      <c r="N61" s="14">
        <f>N$7*SUM(Source_BEAm!$JI$274:$JI$275)/(SUM(Source_BEAm!$JI$274:$JI$275)+SUM(Source_BEAm!$JJ$274:$JJ$275))*Source_BEAu!$JI58/SUM(Source_BEAu!$JI$396:$JI$397)+N$7*SUM(Source_BEAm!$JJ$274:$JJ$275)/(SUM(Source_BEAm!$JI$274:$JI$275)+SUM(Source_BEAm!$JJ$274:$JJ$275))*Source_BEAu!$JJ58/SUM(Source_BEAu!$JJ$396:$JJ$397)</f>
        <v>0</v>
      </c>
      <c r="O61" s="14">
        <f>O$7*SUM(Source_BEAm!$JI$274:$JI$275)/(SUM(Source_BEAm!$JI$274:$JI$275)+SUM(Source_BEAm!$JJ$274:$JJ$275))*Source_BEAu!$JI58/SUM(Source_BEAu!$JI$396:$JI$397)+O$7*SUM(Source_BEAm!$JJ$274:$JJ$275)/(SUM(Source_BEAm!$JI$274:$JI$275)+SUM(Source_BEAm!$JJ$274:$JJ$275))*Source_BEAu!$JJ58/SUM(Source_BEAu!$JJ$396:$JJ$397)</f>
        <v>0</v>
      </c>
      <c r="P61" s="14">
        <f>P$7*SUM(Source_BEAm!$JI$274:$JI$275)/(SUM(Source_BEAm!$JI$274:$JI$275)+SUM(Source_BEAm!$JJ$274:$JJ$275))*Source_BEAu!$JI58/SUM(Source_BEAu!$JI$396:$JI$397)+P$7*SUM(Source_BEAm!$JJ$274:$JJ$275)/(SUM(Source_BEAm!$JI$274:$JI$275)+SUM(Source_BEAm!$JJ$274:$JJ$275))*Source_BEAu!$JJ58/SUM(Source_BEAu!$JJ$396:$JJ$397)</f>
        <v>0</v>
      </c>
      <c r="Q61" s="14">
        <f>Q$7*SUM(Source_BEAm!$JI$274:$JI$275)/(SUM(Source_BEAm!$JI$274:$JI$275)+SUM(Source_BEAm!$JJ$274:$JJ$275))*Source_BEAu!$JI58/SUM(Source_BEAu!$JI$396:$JI$397)+Q$7*SUM(Source_BEAm!$JJ$274:$JJ$275)/(SUM(Source_BEAm!$JI$274:$JI$275)+SUM(Source_BEAm!$JJ$274:$JJ$275))*Source_BEAu!$JJ58/SUM(Source_BEAu!$JJ$396:$JJ$397)</f>
        <v>0</v>
      </c>
      <c r="R61" s="14">
        <f>R$7*SUM(Source_BEAm!$JI$274:$JI$275)/(SUM(Source_BEAm!$JI$274:$JI$275)+SUM(Source_BEAm!$JJ$274:$JJ$275))*Source_BEAu!$JI58/SUM(Source_BEAu!$JI$396:$JI$397)+R$7*SUM(Source_BEAm!$JJ$274:$JJ$275)/(SUM(Source_BEAm!$JI$274:$JI$275)+SUM(Source_BEAm!$JJ$274:$JJ$275))*Source_BEAu!$JJ58/SUM(Source_BEAu!$JJ$396:$JJ$397)</f>
        <v>0</v>
      </c>
    </row>
    <row r="62" spans="1:28">
      <c r="A62" s="15" t="s">
        <v>170</v>
      </c>
      <c r="B62" s="19">
        <v>331110</v>
      </c>
      <c r="C62" s="20"/>
      <c r="H62" s="19">
        <f>H$7*Source_BEAm!$CT$103/(Source_BEAm!$EI$144+Source_BEAm!$CT$103)*Source_BEAu!$CT59/SUM(Source_BEAu!$CT$397+Source_BEAu!$CT$396)</f>
        <v>7.4921319515101724E-5</v>
      </c>
      <c r="I62" s="19">
        <f>I$7*Source_BEAm!$CT$103/(Source_BEAm!$EI$144+Source_BEAm!$CT$103)*Source_BEAu!$CT59/SUM(Source_BEAu!$CT$397+Source_BEAu!$CT$396)</f>
        <v>1.2287096400476684E-3</v>
      </c>
      <c r="J62" s="19">
        <f>J$7*Source_BEAm!$CT$103/(Source_BEAm!$EI$144+Source_BEAm!$CT$103)*Source_BEAu!$CT59/SUM(Source_BEAu!$CT$397+Source_BEAu!$CT$396)</f>
        <v>5.679036019244711E-3</v>
      </c>
      <c r="K62" s="19">
        <f>K$7*Source_BEAm!$CT$103/(Source_BEAm!$EI$144+Source_BEAm!$CT$103)*Source_BEAu!$CT59/SUM(Source_BEAu!$CT$397+Source_BEAu!$CT$396)</f>
        <v>9.8146928564783265E-4</v>
      </c>
      <c r="L62" s="19">
        <f>L$7*Source_BEAm!$CT$103/(Source_BEAm!$EI$144+Source_BEAm!$CT$103)*Source_BEAu!$CT59/SUM(Source_BEAu!$CT$397+Source_BEAu!$CT$396)</f>
        <v>9.7397715369632268E-5</v>
      </c>
      <c r="N62" s="14">
        <f>N$7*SUM(Source_BEAm!$JI$274:$JI$275)/(SUM(Source_BEAm!$JI$274:$JI$275)+SUM(Source_BEAm!$JJ$274:$JJ$275))*Source_BEAu!$JI59/SUM(Source_BEAu!$JI$396:$JI$397)+N$7*SUM(Source_BEAm!$JJ$274:$JJ$275)/(SUM(Source_BEAm!$JI$274:$JI$275)+SUM(Source_BEAm!$JJ$274:$JJ$275))*Source_BEAu!$JJ59/SUM(Source_BEAu!$JJ$396:$JJ$397)</f>
        <v>0</v>
      </c>
      <c r="O62" s="14">
        <f>O$7*SUM(Source_BEAm!$JI$274:$JI$275)/(SUM(Source_BEAm!$JI$274:$JI$275)+SUM(Source_BEAm!$JJ$274:$JJ$275))*Source_BEAu!$JI59/SUM(Source_BEAu!$JI$396:$JI$397)+O$7*SUM(Source_BEAm!$JJ$274:$JJ$275)/(SUM(Source_BEAm!$JI$274:$JI$275)+SUM(Source_BEAm!$JJ$274:$JJ$275))*Source_BEAu!$JJ59/SUM(Source_BEAu!$JJ$396:$JJ$397)</f>
        <v>0</v>
      </c>
      <c r="P62" s="14">
        <f>P$7*SUM(Source_BEAm!$JI$274:$JI$275)/(SUM(Source_BEAm!$JI$274:$JI$275)+SUM(Source_BEAm!$JJ$274:$JJ$275))*Source_BEAu!$JI59/SUM(Source_BEAu!$JI$396:$JI$397)+P$7*SUM(Source_BEAm!$JJ$274:$JJ$275)/(SUM(Source_BEAm!$JI$274:$JI$275)+SUM(Source_BEAm!$JJ$274:$JJ$275))*Source_BEAu!$JJ59/SUM(Source_BEAu!$JJ$396:$JJ$397)</f>
        <v>0</v>
      </c>
      <c r="Q62" s="14">
        <f>Q$7*SUM(Source_BEAm!$JI$274:$JI$275)/(SUM(Source_BEAm!$JI$274:$JI$275)+SUM(Source_BEAm!$JJ$274:$JJ$275))*Source_BEAu!$JI59/SUM(Source_BEAu!$JI$396:$JI$397)+Q$7*SUM(Source_BEAm!$JJ$274:$JJ$275)/(SUM(Source_BEAm!$JI$274:$JI$275)+SUM(Source_BEAm!$JJ$274:$JJ$275))*Source_BEAu!$JJ59/SUM(Source_BEAu!$JJ$396:$JJ$397)</f>
        <v>0</v>
      </c>
      <c r="R62" s="14">
        <f>R$7*SUM(Source_BEAm!$JI$274:$JI$275)/(SUM(Source_BEAm!$JI$274:$JI$275)+SUM(Source_BEAm!$JJ$274:$JJ$275))*Source_BEAu!$JI59/SUM(Source_BEAu!$JI$396:$JI$397)+R$7*SUM(Source_BEAm!$JJ$274:$JJ$275)/(SUM(Source_BEAm!$JI$274:$JI$275)+SUM(Source_BEAm!$JJ$274:$JJ$275))*Source_BEAu!$JJ59/SUM(Source_BEAu!$JJ$396:$JJ$397)</f>
        <v>0</v>
      </c>
    </row>
    <row r="63" spans="1:28">
      <c r="A63" s="15" t="s">
        <v>171</v>
      </c>
      <c r="B63" s="19">
        <v>331200</v>
      </c>
      <c r="C63" s="20"/>
      <c r="H63" s="19">
        <f>H$7*Source_BEAm!$CT$103/(Source_BEAm!$EI$144+Source_BEAm!$CT$103)*Source_BEAu!$CT60/SUM(Source_BEAu!$CT$397+Source_BEAu!$CT$396)</f>
        <v>0</v>
      </c>
      <c r="I63" s="19">
        <f>I$7*Source_BEAm!$CT$103/(Source_BEAm!$EI$144+Source_BEAm!$CT$103)*Source_BEAu!$CT60/SUM(Source_BEAu!$CT$397+Source_BEAu!$CT$396)</f>
        <v>0</v>
      </c>
      <c r="J63" s="19">
        <f>J$7*Source_BEAm!$CT$103/(Source_BEAm!$EI$144+Source_BEAm!$CT$103)*Source_BEAu!$CT60/SUM(Source_BEAu!$CT$397+Source_BEAu!$CT$396)</f>
        <v>0</v>
      </c>
      <c r="K63" s="19">
        <f>K$7*Source_BEAm!$CT$103/(Source_BEAm!$EI$144+Source_BEAm!$CT$103)*Source_BEAu!$CT60/SUM(Source_BEAu!$CT$397+Source_BEAu!$CT$396)</f>
        <v>0</v>
      </c>
      <c r="L63" s="19">
        <f>L$7*Source_BEAm!$CT$103/(Source_BEAm!$EI$144+Source_BEAm!$CT$103)*Source_BEAu!$CT60/SUM(Source_BEAu!$CT$397+Source_BEAu!$CT$396)</f>
        <v>0</v>
      </c>
      <c r="N63" s="14">
        <f>N$7*SUM(Source_BEAm!$JI$274:$JI$275)/(SUM(Source_BEAm!$JI$274:$JI$275)+SUM(Source_BEAm!$JJ$274:$JJ$275))*Source_BEAu!$JI60/SUM(Source_BEAu!$JI$396:$JI$397)+N$7*SUM(Source_BEAm!$JJ$274:$JJ$275)/(SUM(Source_BEAm!$JI$274:$JI$275)+SUM(Source_BEAm!$JJ$274:$JJ$275))*Source_BEAu!$JJ60/SUM(Source_BEAu!$JJ$396:$JJ$397)</f>
        <v>0</v>
      </c>
      <c r="O63" s="14">
        <f>O$7*SUM(Source_BEAm!$JI$274:$JI$275)/(SUM(Source_BEAm!$JI$274:$JI$275)+SUM(Source_BEAm!$JJ$274:$JJ$275))*Source_BEAu!$JI60/SUM(Source_BEAu!$JI$396:$JI$397)+O$7*SUM(Source_BEAm!$JJ$274:$JJ$275)/(SUM(Source_BEAm!$JI$274:$JI$275)+SUM(Source_BEAm!$JJ$274:$JJ$275))*Source_BEAu!$JJ60/SUM(Source_BEAu!$JJ$396:$JJ$397)</f>
        <v>0</v>
      </c>
      <c r="P63" s="14">
        <f>P$7*SUM(Source_BEAm!$JI$274:$JI$275)/(SUM(Source_BEAm!$JI$274:$JI$275)+SUM(Source_BEAm!$JJ$274:$JJ$275))*Source_BEAu!$JI60/SUM(Source_BEAu!$JI$396:$JI$397)+P$7*SUM(Source_BEAm!$JJ$274:$JJ$275)/(SUM(Source_BEAm!$JI$274:$JI$275)+SUM(Source_BEAm!$JJ$274:$JJ$275))*Source_BEAu!$JJ60/SUM(Source_BEAu!$JJ$396:$JJ$397)</f>
        <v>0</v>
      </c>
      <c r="Q63" s="14">
        <f>Q$7*SUM(Source_BEAm!$JI$274:$JI$275)/(SUM(Source_BEAm!$JI$274:$JI$275)+SUM(Source_BEAm!$JJ$274:$JJ$275))*Source_BEAu!$JI60/SUM(Source_BEAu!$JI$396:$JI$397)+Q$7*SUM(Source_BEAm!$JJ$274:$JJ$275)/(SUM(Source_BEAm!$JI$274:$JI$275)+SUM(Source_BEAm!$JJ$274:$JJ$275))*Source_BEAu!$JJ60/SUM(Source_BEAu!$JJ$396:$JJ$397)</f>
        <v>0</v>
      </c>
      <c r="R63" s="14">
        <f>R$7*SUM(Source_BEAm!$JI$274:$JI$275)/(SUM(Source_BEAm!$JI$274:$JI$275)+SUM(Source_BEAm!$JJ$274:$JJ$275))*Source_BEAu!$JI60/SUM(Source_BEAu!$JI$396:$JI$397)+R$7*SUM(Source_BEAm!$JJ$274:$JJ$275)/(SUM(Source_BEAm!$JI$274:$JI$275)+SUM(Source_BEAm!$JJ$274:$JJ$275))*Source_BEAu!$JJ60/SUM(Source_BEAu!$JJ$396:$JJ$397)</f>
        <v>0</v>
      </c>
      <c r="Z63" s="8"/>
      <c r="AA63" s="8"/>
      <c r="AB63" s="8"/>
    </row>
    <row r="64" spans="1:28">
      <c r="A64" s="15" t="s">
        <v>172</v>
      </c>
      <c r="B64" s="19" t="s">
        <v>173</v>
      </c>
      <c r="C64" s="20"/>
      <c r="H64" s="19">
        <f>H$7*Source_BEAm!$CT$103/(Source_BEAm!$EI$144+Source_BEAm!$CT$103)*Source_BEAu!$CT61/SUM(Source_BEAu!$CT$397+Source_BEAu!$CT$396)</f>
        <v>2.8095494818163146E-5</v>
      </c>
      <c r="I64" s="19">
        <f>I$7*Source_BEAm!$CT$103/(Source_BEAm!$EI$144+Source_BEAm!$CT$103)*Source_BEAu!$CT61/SUM(Source_BEAu!$CT$397+Source_BEAu!$CT$396)</f>
        <v>4.6076611501787563E-4</v>
      </c>
      <c r="J64" s="19">
        <f>J$7*Source_BEAm!$CT$103/(Source_BEAm!$EI$144+Source_BEAm!$CT$103)*Source_BEAu!$CT61/SUM(Source_BEAu!$CT$397+Source_BEAu!$CT$396)</f>
        <v>2.1296385072167665E-3</v>
      </c>
      <c r="K64" s="19">
        <f>K$7*Source_BEAm!$CT$103/(Source_BEAm!$EI$144+Source_BEAm!$CT$103)*Source_BEAu!$CT61/SUM(Source_BEAu!$CT$397+Source_BEAu!$CT$396)</f>
        <v>3.6805098211793724E-4</v>
      </c>
      <c r="L64" s="19">
        <f>L$7*Source_BEAm!$CT$103/(Source_BEAm!$EI$144+Source_BEAm!$CT$103)*Source_BEAu!$CT61/SUM(Source_BEAu!$CT$397+Source_BEAu!$CT$396)</f>
        <v>3.6524143263612099E-5</v>
      </c>
      <c r="N64" s="14">
        <f>N$7*SUM(Source_BEAm!$JI$274:$JI$275)/(SUM(Source_BEAm!$JI$274:$JI$275)+SUM(Source_BEAm!$JJ$274:$JJ$275))*Source_BEAu!$JI61/SUM(Source_BEAu!$JI$396:$JI$397)+N$7*SUM(Source_BEAm!$JJ$274:$JJ$275)/(SUM(Source_BEAm!$JI$274:$JI$275)+SUM(Source_BEAm!$JJ$274:$JJ$275))*Source_BEAu!$JJ61/SUM(Source_BEAu!$JJ$396:$JJ$397)</f>
        <v>0</v>
      </c>
      <c r="O64" s="14">
        <f>O$7*SUM(Source_BEAm!$JI$274:$JI$275)/(SUM(Source_BEAm!$JI$274:$JI$275)+SUM(Source_BEAm!$JJ$274:$JJ$275))*Source_BEAu!$JI61/SUM(Source_BEAu!$JI$396:$JI$397)+O$7*SUM(Source_BEAm!$JJ$274:$JJ$275)/(SUM(Source_BEAm!$JI$274:$JI$275)+SUM(Source_BEAm!$JJ$274:$JJ$275))*Source_BEAu!$JJ61/SUM(Source_BEAu!$JJ$396:$JJ$397)</f>
        <v>0</v>
      </c>
      <c r="P64" s="14">
        <f>P$7*SUM(Source_BEAm!$JI$274:$JI$275)/(SUM(Source_BEAm!$JI$274:$JI$275)+SUM(Source_BEAm!$JJ$274:$JJ$275))*Source_BEAu!$JI61/SUM(Source_BEAu!$JI$396:$JI$397)+P$7*SUM(Source_BEAm!$JJ$274:$JJ$275)/(SUM(Source_BEAm!$JI$274:$JI$275)+SUM(Source_BEAm!$JJ$274:$JJ$275))*Source_BEAu!$JJ61/SUM(Source_BEAu!$JJ$396:$JJ$397)</f>
        <v>0</v>
      </c>
      <c r="Q64" s="14">
        <f>Q$7*SUM(Source_BEAm!$JI$274:$JI$275)/(SUM(Source_BEAm!$JI$274:$JI$275)+SUM(Source_BEAm!$JJ$274:$JJ$275))*Source_BEAu!$JI61/SUM(Source_BEAu!$JI$396:$JI$397)+Q$7*SUM(Source_BEAm!$JJ$274:$JJ$275)/(SUM(Source_BEAm!$JI$274:$JI$275)+SUM(Source_BEAm!$JJ$274:$JJ$275))*Source_BEAu!$JJ61/SUM(Source_BEAu!$JJ$396:$JJ$397)</f>
        <v>0</v>
      </c>
      <c r="R64" s="14">
        <f>R$7*SUM(Source_BEAm!$JI$274:$JI$275)/(SUM(Source_BEAm!$JI$274:$JI$275)+SUM(Source_BEAm!$JJ$274:$JJ$275))*Source_BEAu!$JI61/SUM(Source_BEAu!$JI$396:$JI$397)+R$7*SUM(Source_BEAm!$JJ$274:$JJ$275)/(SUM(Source_BEAm!$JI$274:$JI$275)+SUM(Source_BEAm!$JJ$274:$JJ$275))*Source_BEAu!$JJ61/SUM(Source_BEAu!$JJ$396:$JJ$397)</f>
        <v>0</v>
      </c>
      <c r="Z64" s="8">
        <f>Z7</f>
        <v>3.6</v>
      </c>
      <c r="AA64" s="8">
        <f>AA7</f>
        <v>0.9</v>
      </c>
      <c r="AB64" s="8"/>
    </row>
    <row r="65" spans="1:34">
      <c r="A65" s="15" t="s">
        <v>174</v>
      </c>
      <c r="B65" s="19">
        <v>331314</v>
      </c>
      <c r="C65" s="20"/>
      <c r="H65" s="19">
        <f>H$7*Source_BEAm!$CT$103/(Source_BEAm!$EI$144+Source_BEAm!$CT$103)*Source_BEAu!$CT62/SUM(Source_BEAu!$CT$397+Source_BEAu!$CT$396)</f>
        <v>0</v>
      </c>
      <c r="I65" s="19">
        <f>I$7*Source_BEAm!$CT$103/(Source_BEAm!$EI$144+Source_BEAm!$CT$103)*Source_BEAu!$CT62/SUM(Source_BEAu!$CT$397+Source_BEAu!$CT$396)</f>
        <v>0</v>
      </c>
      <c r="J65" s="19">
        <f>J$7*Source_BEAm!$CT$103/(Source_BEAm!$EI$144+Source_BEAm!$CT$103)*Source_BEAu!$CT62/SUM(Source_BEAu!$CT$397+Source_BEAu!$CT$396)</f>
        <v>0</v>
      </c>
      <c r="K65" s="19">
        <f>K$7*Source_BEAm!$CT$103/(Source_BEAm!$EI$144+Source_BEAm!$CT$103)*Source_BEAu!$CT62/SUM(Source_BEAu!$CT$397+Source_BEAu!$CT$396)</f>
        <v>0</v>
      </c>
      <c r="L65" s="19">
        <f>L$7*Source_BEAm!$CT$103/(Source_BEAm!$EI$144+Source_BEAm!$CT$103)*Source_BEAu!$CT62/SUM(Source_BEAu!$CT$397+Source_BEAu!$CT$396)</f>
        <v>0</v>
      </c>
      <c r="N65" s="14">
        <f>N$7*SUM(Source_BEAm!$JI$274:$JI$275)/(SUM(Source_BEAm!$JI$274:$JI$275)+SUM(Source_BEAm!$JJ$274:$JJ$275))*Source_BEAu!$JI62/SUM(Source_BEAu!$JI$396:$JI$397)+N$7*SUM(Source_BEAm!$JJ$274:$JJ$275)/(SUM(Source_BEAm!$JI$274:$JI$275)+SUM(Source_BEAm!$JJ$274:$JJ$275))*Source_BEAu!$JJ62/SUM(Source_BEAu!$JJ$396:$JJ$397)</f>
        <v>0</v>
      </c>
      <c r="O65" s="14">
        <f>O$7*SUM(Source_BEAm!$JI$274:$JI$275)/(SUM(Source_BEAm!$JI$274:$JI$275)+SUM(Source_BEAm!$JJ$274:$JJ$275))*Source_BEAu!$JI62/SUM(Source_BEAu!$JI$396:$JI$397)+O$7*SUM(Source_BEAm!$JJ$274:$JJ$275)/(SUM(Source_BEAm!$JI$274:$JI$275)+SUM(Source_BEAm!$JJ$274:$JJ$275))*Source_BEAu!$JJ62/SUM(Source_BEAu!$JJ$396:$JJ$397)</f>
        <v>0</v>
      </c>
      <c r="P65" s="14">
        <f>P$7*SUM(Source_BEAm!$JI$274:$JI$275)/(SUM(Source_BEAm!$JI$274:$JI$275)+SUM(Source_BEAm!$JJ$274:$JJ$275))*Source_BEAu!$JI62/SUM(Source_BEAu!$JI$396:$JI$397)+P$7*SUM(Source_BEAm!$JJ$274:$JJ$275)/(SUM(Source_BEAm!$JI$274:$JI$275)+SUM(Source_BEAm!$JJ$274:$JJ$275))*Source_BEAu!$JJ62/SUM(Source_BEAu!$JJ$396:$JJ$397)</f>
        <v>0</v>
      </c>
      <c r="Q65" s="14">
        <f>Q$7*SUM(Source_BEAm!$JI$274:$JI$275)/(SUM(Source_BEAm!$JI$274:$JI$275)+SUM(Source_BEAm!$JJ$274:$JJ$275))*Source_BEAu!$JI62/SUM(Source_BEAu!$JI$396:$JI$397)+Q$7*SUM(Source_BEAm!$JJ$274:$JJ$275)/(SUM(Source_BEAm!$JI$274:$JI$275)+SUM(Source_BEAm!$JJ$274:$JJ$275))*Source_BEAu!$JJ62/SUM(Source_BEAu!$JJ$396:$JJ$397)</f>
        <v>0</v>
      </c>
      <c r="R65" s="14">
        <f>R$7*SUM(Source_BEAm!$JI$274:$JI$275)/(SUM(Source_BEAm!$JI$274:$JI$275)+SUM(Source_BEAm!$JJ$274:$JJ$275))*Source_BEAu!$JI62/SUM(Source_BEAu!$JI$396:$JI$397)+R$7*SUM(Source_BEAm!$JJ$274:$JJ$275)/(SUM(Source_BEAm!$JI$274:$JI$275)+SUM(Source_BEAm!$JJ$274:$JJ$275))*Source_BEAu!$JJ62/SUM(Source_BEAu!$JJ$396:$JJ$397)</f>
        <v>0</v>
      </c>
    </row>
    <row r="66" spans="1:34">
      <c r="A66" s="15" t="s">
        <v>175</v>
      </c>
      <c r="B66" s="19" t="s">
        <v>176</v>
      </c>
      <c r="C66" s="20"/>
      <c r="H66" s="19">
        <f>H$7*Source_BEAm!$CT$103/(Source_BEAm!$EI$144+Source_BEAm!$CT$103)*Source_BEAu!$CT63/SUM(Source_BEAu!$CT$397+Source_BEAu!$CT$396)</f>
        <v>0</v>
      </c>
      <c r="I66" s="19">
        <f>I$7*Source_BEAm!$CT$103/(Source_BEAm!$EI$144+Source_BEAm!$CT$103)*Source_BEAu!$CT63/SUM(Source_BEAu!$CT$397+Source_BEAu!$CT$396)</f>
        <v>0</v>
      </c>
      <c r="J66" s="19">
        <f>J$7*Source_BEAm!$CT$103/(Source_BEAm!$EI$144+Source_BEAm!$CT$103)*Source_BEAu!$CT63/SUM(Source_BEAu!$CT$397+Source_BEAu!$CT$396)</f>
        <v>0</v>
      </c>
      <c r="K66" s="19">
        <f>K$7*Source_BEAm!$CT$103/(Source_BEAm!$EI$144+Source_BEAm!$CT$103)*Source_BEAu!$CT63/SUM(Source_BEAu!$CT$397+Source_BEAu!$CT$396)</f>
        <v>0</v>
      </c>
      <c r="L66" s="19">
        <f>L$7*Source_BEAm!$CT$103/(Source_BEAm!$EI$144+Source_BEAm!$CT$103)*Source_BEAu!$CT63/SUM(Source_BEAu!$CT$397+Source_BEAu!$CT$396)</f>
        <v>0</v>
      </c>
      <c r="N66" s="14">
        <f>N$7*SUM(Source_BEAm!$JI$274:$JI$275)/(SUM(Source_BEAm!$JI$274:$JI$275)+SUM(Source_BEAm!$JJ$274:$JJ$275))*Source_BEAu!$JI63/SUM(Source_BEAu!$JI$396:$JI$397)+N$7*SUM(Source_BEAm!$JJ$274:$JJ$275)/(SUM(Source_BEAm!$JI$274:$JI$275)+SUM(Source_BEAm!$JJ$274:$JJ$275))*Source_BEAu!$JJ63/SUM(Source_BEAu!$JJ$396:$JJ$397)</f>
        <v>0</v>
      </c>
      <c r="O66" s="14">
        <f>O$7*SUM(Source_BEAm!$JI$274:$JI$275)/(SUM(Source_BEAm!$JI$274:$JI$275)+SUM(Source_BEAm!$JJ$274:$JJ$275))*Source_BEAu!$JI63/SUM(Source_BEAu!$JI$396:$JI$397)+O$7*SUM(Source_BEAm!$JJ$274:$JJ$275)/(SUM(Source_BEAm!$JI$274:$JI$275)+SUM(Source_BEAm!$JJ$274:$JJ$275))*Source_BEAu!$JJ63/SUM(Source_BEAu!$JJ$396:$JJ$397)</f>
        <v>0</v>
      </c>
      <c r="P66" s="14">
        <f>P$7*SUM(Source_BEAm!$JI$274:$JI$275)/(SUM(Source_BEAm!$JI$274:$JI$275)+SUM(Source_BEAm!$JJ$274:$JJ$275))*Source_BEAu!$JI63/SUM(Source_BEAu!$JI$396:$JI$397)+P$7*SUM(Source_BEAm!$JJ$274:$JJ$275)/(SUM(Source_BEAm!$JI$274:$JI$275)+SUM(Source_BEAm!$JJ$274:$JJ$275))*Source_BEAu!$JJ63/SUM(Source_BEAu!$JJ$396:$JJ$397)</f>
        <v>0</v>
      </c>
      <c r="Q66" s="14">
        <f>Q$7*SUM(Source_BEAm!$JI$274:$JI$275)/(SUM(Source_BEAm!$JI$274:$JI$275)+SUM(Source_BEAm!$JJ$274:$JJ$275))*Source_BEAu!$JI63/SUM(Source_BEAu!$JI$396:$JI$397)+Q$7*SUM(Source_BEAm!$JJ$274:$JJ$275)/(SUM(Source_BEAm!$JI$274:$JI$275)+SUM(Source_BEAm!$JJ$274:$JJ$275))*Source_BEAu!$JJ63/SUM(Source_BEAu!$JJ$396:$JJ$397)</f>
        <v>0</v>
      </c>
      <c r="R66" s="14">
        <f>R$7*SUM(Source_BEAm!$JI$274:$JI$275)/(SUM(Source_BEAm!$JI$274:$JI$275)+SUM(Source_BEAm!$JJ$274:$JJ$275))*Source_BEAu!$JI63/SUM(Source_BEAu!$JI$396:$JI$397)+R$7*SUM(Source_BEAm!$JJ$274:$JJ$275)/(SUM(Source_BEAm!$JI$274:$JI$275)+SUM(Source_BEAm!$JJ$274:$JJ$275))*Source_BEAu!$JJ63/SUM(Source_BEAu!$JJ$396:$JJ$397)</f>
        <v>0</v>
      </c>
    </row>
    <row r="67" spans="1:34">
      <c r="A67" s="15" t="s">
        <v>177</v>
      </c>
      <c r="B67" s="19">
        <v>331411</v>
      </c>
      <c r="C67" s="20"/>
      <c r="H67" s="19">
        <f>H$7*Source_BEAm!$CT$103/(Source_BEAm!$EI$144+Source_BEAm!$CT$103)*Source_BEAu!$CT64/SUM(Source_BEAu!$CT$397+Source_BEAu!$CT$396)</f>
        <v>1.8730329878775431E-5</v>
      </c>
      <c r="I67" s="19">
        <f>I$7*Source_BEAm!$CT$103/(Source_BEAm!$EI$144+Source_BEAm!$CT$103)*Source_BEAu!$CT64/SUM(Source_BEAu!$CT$397+Source_BEAu!$CT$396)</f>
        <v>3.0717741001191711E-4</v>
      </c>
      <c r="J67" s="19">
        <f>J$7*Source_BEAm!$CT$103/(Source_BEAm!$EI$144+Source_BEAm!$CT$103)*Source_BEAu!$CT64/SUM(Source_BEAu!$CT$397+Source_BEAu!$CT$396)</f>
        <v>1.4197590048111778E-3</v>
      </c>
      <c r="K67" s="19">
        <f>K$7*Source_BEAm!$CT$103/(Source_BEAm!$EI$144+Source_BEAm!$CT$103)*Source_BEAu!$CT64/SUM(Source_BEAu!$CT$397+Source_BEAu!$CT$396)</f>
        <v>2.4536732141195816E-4</v>
      </c>
      <c r="L67" s="19">
        <f>L$7*Source_BEAm!$CT$103/(Source_BEAm!$EI$144+Source_BEAm!$CT$103)*Source_BEAu!$CT64/SUM(Source_BEAu!$CT$397+Source_BEAu!$CT$396)</f>
        <v>2.4349428842408067E-5</v>
      </c>
      <c r="N67" s="14">
        <f>N$7*SUM(Source_BEAm!$JI$274:$JI$275)/(SUM(Source_BEAm!$JI$274:$JI$275)+SUM(Source_BEAm!$JJ$274:$JJ$275))*Source_BEAu!$JI64/SUM(Source_BEAu!$JI$396:$JI$397)+N$7*SUM(Source_BEAm!$JJ$274:$JJ$275)/(SUM(Source_BEAm!$JI$274:$JI$275)+SUM(Source_BEAm!$JJ$274:$JJ$275))*Source_BEAu!$JJ64/SUM(Source_BEAu!$JJ$396:$JJ$397)</f>
        <v>0</v>
      </c>
      <c r="O67" s="14">
        <f>O$7*SUM(Source_BEAm!$JI$274:$JI$275)/(SUM(Source_BEAm!$JI$274:$JI$275)+SUM(Source_BEAm!$JJ$274:$JJ$275))*Source_BEAu!$JI64/SUM(Source_BEAu!$JI$396:$JI$397)+O$7*SUM(Source_BEAm!$JJ$274:$JJ$275)/(SUM(Source_BEAm!$JI$274:$JI$275)+SUM(Source_BEAm!$JJ$274:$JJ$275))*Source_BEAu!$JJ64/SUM(Source_BEAu!$JJ$396:$JJ$397)</f>
        <v>0</v>
      </c>
      <c r="P67" s="14">
        <f>P$7*SUM(Source_BEAm!$JI$274:$JI$275)/(SUM(Source_BEAm!$JI$274:$JI$275)+SUM(Source_BEAm!$JJ$274:$JJ$275))*Source_BEAu!$JI64/SUM(Source_BEAu!$JI$396:$JI$397)+P$7*SUM(Source_BEAm!$JJ$274:$JJ$275)/(SUM(Source_BEAm!$JI$274:$JI$275)+SUM(Source_BEAm!$JJ$274:$JJ$275))*Source_BEAu!$JJ64/SUM(Source_BEAu!$JJ$396:$JJ$397)</f>
        <v>0</v>
      </c>
      <c r="Q67" s="14">
        <f>Q$7*SUM(Source_BEAm!$JI$274:$JI$275)/(SUM(Source_BEAm!$JI$274:$JI$275)+SUM(Source_BEAm!$JJ$274:$JJ$275))*Source_BEAu!$JI64/SUM(Source_BEAu!$JI$396:$JI$397)+Q$7*SUM(Source_BEAm!$JJ$274:$JJ$275)/(SUM(Source_BEAm!$JI$274:$JI$275)+SUM(Source_BEAm!$JJ$274:$JJ$275))*Source_BEAu!$JJ64/SUM(Source_BEAu!$JJ$396:$JJ$397)</f>
        <v>0</v>
      </c>
      <c r="R67" s="14">
        <f>R$7*SUM(Source_BEAm!$JI$274:$JI$275)/(SUM(Source_BEAm!$JI$274:$JI$275)+SUM(Source_BEAm!$JJ$274:$JJ$275))*Source_BEAu!$JI64/SUM(Source_BEAu!$JI$396:$JI$397)+R$7*SUM(Source_BEAm!$JJ$274:$JJ$275)/(SUM(Source_BEAm!$JI$274:$JI$275)+SUM(Source_BEAm!$JJ$274:$JJ$275))*Source_BEAu!$JJ64/SUM(Source_BEAu!$JJ$396:$JJ$397)</f>
        <v>0</v>
      </c>
    </row>
    <row r="68" spans="1:34">
      <c r="A68" s="15" t="s">
        <v>178</v>
      </c>
      <c r="B68" s="19">
        <v>331419</v>
      </c>
      <c r="C68" s="20"/>
      <c r="H68" s="19">
        <f>H$7*Source_BEAm!$CT$103/(Source_BEAm!$EI$144+Source_BEAm!$CT$103)*Source_BEAu!$CT65/SUM(Source_BEAu!$CT$397+Source_BEAu!$CT$396)</f>
        <v>0</v>
      </c>
      <c r="I68" s="19">
        <f>I$7*Source_BEAm!$CT$103/(Source_BEAm!$EI$144+Source_BEAm!$CT$103)*Source_BEAu!$CT65/SUM(Source_BEAu!$CT$397+Source_BEAu!$CT$396)</f>
        <v>0</v>
      </c>
      <c r="J68" s="19">
        <f>J$7*Source_BEAm!$CT$103/(Source_BEAm!$EI$144+Source_BEAm!$CT$103)*Source_BEAu!$CT65/SUM(Source_BEAu!$CT$397+Source_BEAu!$CT$396)</f>
        <v>0</v>
      </c>
      <c r="K68" s="19">
        <f>K$7*Source_BEAm!$CT$103/(Source_BEAm!$EI$144+Source_BEAm!$CT$103)*Source_BEAu!$CT65/SUM(Source_BEAu!$CT$397+Source_BEAu!$CT$396)</f>
        <v>0</v>
      </c>
      <c r="L68" s="19">
        <f>L$7*Source_BEAm!$CT$103/(Source_BEAm!$EI$144+Source_BEAm!$CT$103)*Source_BEAu!$CT65/SUM(Source_BEAu!$CT$397+Source_BEAu!$CT$396)</f>
        <v>0</v>
      </c>
      <c r="N68" s="14">
        <f>N$7*SUM(Source_BEAm!$JI$274:$JI$275)/(SUM(Source_BEAm!$JI$274:$JI$275)+SUM(Source_BEAm!$JJ$274:$JJ$275))*Source_BEAu!$JI65/SUM(Source_BEAu!$JI$396:$JI$397)+N$7*SUM(Source_BEAm!$JJ$274:$JJ$275)/(SUM(Source_BEAm!$JI$274:$JI$275)+SUM(Source_BEAm!$JJ$274:$JJ$275))*Source_BEAu!$JJ65/SUM(Source_BEAu!$JJ$396:$JJ$397)</f>
        <v>0</v>
      </c>
      <c r="O68" s="14">
        <f>O$7*SUM(Source_BEAm!$JI$274:$JI$275)/(SUM(Source_BEAm!$JI$274:$JI$275)+SUM(Source_BEAm!$JJ$274:$JJ$275))*Source_BEAu!$JI65/SUM(Source_BEAu!$JI$396:$JI$397)+O$7*SUM(Source_BEAm!$JJ$274:$JJ$275)/(SUM(Source_BEAm!$JI$274:$JI$275)+SUM(Source_BEAm!$JJ$274:$JJ$275))*Source_BEAu!$JJ65/SUM(Source_BEAu!$JJ$396:$JJ$397)</f>
        <v>0</v>
      </c>
      <c r="P68" s="14">
        <f>P$7*SUM(Source_BEAm!$JI$274:$JI$275)/(SUM(Source_BEAm!$JI$274:$JI$275)+SUM(Source_BEAm!$JJ$274:$JJ$275))*Source_BEAu!$JI65/SUM(Source_BEAu!$JI$396:$JI$397)+P$7*SUM(Source_BEAm!$JJ$274:$JJ$275)/(SUM(Source_BEAm!$JI$274:$JI$275)+SUM(Source_BEAm!$JJ$274:$JJ$275))*Source_BEAu!$JJ65/SUM(Source_BEAu!$JJ$396:$JJ$397)</f>
        <v>0</v>
      </c>
      <c r="Q68" s="14">
        <f>Q$7*SUM(Source_BEAm!$JI$274:$JI$275)/(SUM(Source_BEAm!$JI$274:$JI$275)+SUM(Source_BEAm!$JJ$274:$JJ$275))*Source_BEAu!$JI65/SUM(Source_BEAu!$JI$396:$JI$397)+Q$7*SUM(Source_BEAm!$JJ$274:$JJ$275)/(SUM(Source_BEAm!$JI$274:$JI$275)+SUM(Source_BEAm!$JJ$274:$JJ$275))*Source_BEAu!$JJ65/SUM(Source_BEAu!$JJ$396:$JJ$397)</f>
        <v>0</v>
      </c>
      <c r="R68" s="14">
        <f>R$7*SUM(Source_BEAm!$JI$274:$JI$275)/(SUM(Source_BEAm!$JI$274:$JI$275)+SUM(Source_BEAm!$JJ$274:$JJ$275))*Source_BEAu!$JI65/SUM(Source_BEAu!$JI$396:$JI$397)+R$7*SUM(Source_BEAm!$JJ$274:$JJ$275)/(SUM(Source_BEAm!$JI$274:$JI$275)+SUM(Source_BEAm!$JJ$274:$JJ$275))*Source_BEAu!$JJ65/SUM(Source_BEAu!$JJ$396:$JJ$397)</f>
        <v>0</v>
      </c>
      <c r="W68" s="18">
        <f>W$7*Source_BEAm!OB65/SUM(Source_BEAm!OB$65,Source_BEAm!OB$67,Source_BEAm!OB$69)</f>
        <v>0</v>
      </c>
      <c r="AH68" s="18">
        <f>AH$7*Source_BEAm!OB65/SUM(Source_BEAm!OB$65,Source_BEAm!OB$67,Source_BEAm!OB$69)</f>
        <v>0.39070533948582731</v>
      </c>
    </row>
    <row r="69" spans="1:34">
      <c r="A69" s="15" t="s">
        <v>179</v>
      </c>
      <c r="B69" s="19">
        <v>331420</v>
      </c>
      <c r="C69" s="20"/>
      <c r="H69" s="19">
        <f>H$7*Source_BEAm!$CT$103/(Source_BEAm!$EI$144+Source_BEAm!$CT$103)*Source_BEAu!$CT66/SUM(Source_BEAu!$CT$397+Source_BEAu!$CT$396)</f>
        <v>0</v>
      </c>
      <c r="I69" s="19">
        <f>I$7*Source_BEAm!$CT$103/(Source_BEAm!$EI$144+Source_BEAm!$CT$103)*Source_BEAu!$CT66/SUM(Source_BEAu!$CT$397+Source_BEAu!$CT$396)</f>
        <v>0</v>
      </c>
      <c r="J69" s="19">
        <f>J$7*Source_BEAm!$CT$103/(Source_BEAm!$EI$144+Source_BEAm!$CT$103)*Source_BEAu!$CT66/SUM(Source_BEAu!$CT$397+Source_BEAu!$CT$396)</f>
        <v>0</v>
      </c>
      <c r="K69" s="19">
        <f>K$7*Source_BEAm!$CT$103/(Source_BEAm!$EI$144+Source_BEAm!$CT$103)*Source_BEAu!$CT66/SUM(Source_BEAu!$CT$397+Source_BEAu!$CT$396)</f>
        <v>0</v>
      </c>
      <c r="L69" s="19">
        <f>L$7*Source_BEAm!$CT$103/(Source_BEAm!$EI$144+Source_BEAm!$CT$103)*Source_BEAu!$CT66/SUM(Source_BEAu!$CT$397+Source_BEAu!$CT$396)</f>
        <v>0</v>
      </c>
      <c r="N69" s="14">
        <f>N$7*SUM(Source_BEAm!$JI$274:$JI$275)/(SUM(Source_BEAm!$JI$274:$JI$275)+SUM(Source_BEAm!$JJ$274:$JJ$275))*Source_BEAu!$JI66/SUM(Source_BEAu!$JI$396:$JI$397)+N$7*SUM(Source_BEAm!$JJ$274:$JJ$275)/(SUM(Source_BEAm!$JI$274:$JI$275)+SUM(Source_BEAm!$JJ$274:$JJ$275))*Source_BEAu!$JJ66/SUM(Source_BEAu!$JJ$396:$JJ$397)</f>
        <v>0</v>
      </c>
      <c r="O69" s="14">
        <f>O$7*SUM(Source_BEAm!$JI$274:$JI$275)/(SUM(Source_BEAm!$JI$274:$JI$275)+SUM(Source_BEAm!$JJ$274:$JJ$275))*Source_BEAu!$JI66/SUM(Source_BEAu!$JI$396:$JI$397)+O$7*SUM(Source_BEAm!$JJ$274:$JJ$275)/(SUM(Source_BEAm!$JI$274:$JI$275)+SUM(Source_BEAm!$JJ$274:$JJ$275))*Source_BEAu!$JJ66/SUM(Source_BEAu!$JJ$396:$JJ$397)</f>
        <v>0</v>
      </c>
      <c r="P69" s="14">
        <f>P$7*SUM(Source_BEAm!$JI$274:$JI$275)/(SUM(Source_BEAm!$JI$274:$JI$275)+SUM(Source_BEAm!$JJ$274:$JJ$275))*Source_BEAu!$JI66/SUM(Source_BEAu!$JI$396:$JI$397)+P$7*SUM(Source_BEAm!$JJ$274:$JJ$275)/(SUM(Source_BEAm!$JI$274:$JI$275)+SUM(Source_BEAm!$JJ$274:$JJ$275))*Source_BEAu!$JJ66/SUM(Source_BEAu!$JJ$396:$JJ$397)</f>
        <v>0</v>
      </c>
      <c r="Q69" s="14">
        <f>Q$7*SUM(Source_BEAm!$JI$274:$JI$275)/(SUM(Source_BEAm!$JI$274:$JI$275)+SUM(Source_BEAm!$JJ$274:$JJ$275))*Source_BEAu!$JI66/SUM(Source_BEAu!$JI$396:$JI$397)+Q$7*SUM(Source_BEAm!$JJ$274:$JJ$275)/(SUM(Source_BEAm!$JI$274:$JI$275)+SUM(Source_BEAm!$JJ$274:$JJ$275))*Source_BEAu!$JJ66/SUM(Source_BEAu!$JJ$396:$JJ$397)</f>
        <v>0</v>
      </c>
      <c r="R69" s="14">
        <f>R$7*SUM(Source_BEAm!$JI$274:$JI$275)/(SUM(Source_BEAm!$JI$274:$JI$275)+SUM(Source_BEAm!$JJ$274:$JJ$275))*Source_BEAu!$JI66/SUM(Source_BEAu!$JI$396:$JI$397)+R$7*SUM(Source_BEAm!$JJ$274:$JJ$275)/(SUM(Source_BEAm!$JI$274:$JI$275)+SUM(Source_BEAm!$JJ$274:$JJ$275))*Source_BEAu!$JJ66/SUM(Source_BEAu!$JJ$396:$JJ$397)</f>
        <v>0</v>
      </c>
    </row>
    <row r="70" spans="1:34">
      <c r="A70" s="15" t="s">
        <v>180</v>
      </c>
      <c r="B70" s="19">
        <v>331490</v>
      </c>
      <c r="C70" s="20"/>
      <c r="H70" s="19">
        <f>H$7*Source_BEAm!$CT$103/(Source_BEAm!$EI$144+Source_BEAm!$CT$103)*Source_BEAu!$CT67/SUM(Source_BEAu!$CT$397+Source_BEAu!$CT$396)</f>
        <v>9.3651649393877155E-6</v>
      </c>
      <c r="I70" s="19">
        <f>I$7*Source_BEAm!$CT$103/(Source_BEAm!$EI$144+Source_BEAm!$CT$103)*Source_BEAu!$CT67/SUM(Source_BEAu!$CT$397+Source_BEAu!$CT$396)</f>
        <v>1.5358870500595855E-4</v>
      </c>
      <c r="J70" s="19">
        <f>J$7*Source_BEAm!$CT$103/(Source_BEAm!$EI$144+Source_BEAm!$CT$103)*Source_BEAu!$CT67/SUM(Source_BEAu!$CT$397+Source_BEAu!$CT$396)</f>
        <v>7.0987950240558888E-4</v>
      </c>
      <c r="K70" s="19">
        <f>K$7*Source_BEAm!$CT$103/(Source_BEAm!$EI$144+Source_BEAm!$CT$103)*Source_BEAu!$CT67/SUM(Source_BEAu!$CT$397+Source_BEAu!$CT$396)</f>
        <v>1.2268366070597908E-4</v>
      </c>
      <c r="L70" s="19">
        <f>L$7*Source_BEAm!$CT$103/(Source_BEAm!$EI$144+Source_BEAm!$CT$103)*Source_BEAu!$CT67/SUM(Source_BEAu!$CT$397+Source_BEAu!$CT$396)</f>
        <v>1.2174714421204033E-5</v>
      </c>
      <c r="N70" s="14">
        <f>N$7*SUM(Source_BEAm!$JI$274:$JI$275)/(SUM(Source_BEAm!$JI$274:$JI$275)+SUM(Source_BEAm!$JJ$274:$JJ$275))*Source_BEAu!$JI67/SUM(Source_BEAu!$JI$396:$JI$397)+N$7*SUM(Source_BEAm!$JJ$274:$JJ$275)/(SUM(Source_BEAm!$JI$274:$JI$275)+SUM(Source_BEAm!$JJ$274:$JJ$275))*Source_BEAu!$JJ67/SUM(Source_BEAu!$JJ$396:$JJ$397)</f>
        <v>0</v>
      </c>
      <c r="O70" s="14">
        <f>O$7*SUM(Source_BEAm!$JI$274:$JI$275)/(SUM(Source_BEAm!$JI$274:$JI$275)+SUM(Source_BEAm!$JJ$274:$JJ$275))*Source_BEAu!$JI67/SUM(Source_BEAu!$JI$396:$JI$397)+O$7*SUM(Source_BEAm!$JJ$274:$JJ$275)/(SUM(Source_BEAm!$JI$274:$JI$275)+SUM(Source_BEAm!$JJ$274:$JJ$275))*Source_BEAu!$JJ67/SUM(Source_BEAu!$JJ$396:$JJ$397)</f>
        <v>0</v>
      </c>
      <c r="P70" s="14">
        <f>P$7*SUM(Source_BEAm!$JI$274:$JI$275)/(SUM(Source_BEAm!$JI$274:$JI$275)+SUM(Source_BEAm!$JJ$274:$JJ$275))*Source_BEAu!$JI67/SUM(Source_BEAu!$JI$396:$JI$397)+P$7*SUM(Source_BEAm!$JJ$274:$JJ$275)/(SUM(Source_BEAm!$JI$274:$JI$275)+SUM(Source_BEAm!$JJ$274:$JJ$275))*Source_BEAu!$JJ67/SUM(Source_BEAu!$JJ$396:$JJ$397)</f>
        <v>0</v>
      </c>
      <c r="Q70" s="14">
        <f>Q$7*SUM(Source_BEAm!$JI$274:$JI$275)/(SUM(Source_BEAm!$JI$274:$JI$275)+SUM(Source_BEAm!$JJ$274:$JJ$275))*Source_BEAu!$JI67/SUM(Source_BEAu!$JI$396:$JI$397)+Q$7*SUM(Source_BEAm!$JJ$274:$JJ$275)/(SUM(Source_BEAm!$JI$274:$JI$275)+SUM(Source_BEAm!$JJ$274:$JJ$275))*Source_BEAu!$JJ67/SUM(Source_BEAu!$JJ$396:$JJ$397)</f>
        <v>0</v>
      </c>
      <c r="R70" s="14">
        <f>R$7*SUM(Source_BEAm!$JI$274:$JI$275)/(SUM(Source_BEAm!$JI$274:$JI$275)+SUM(Source_BEAm!$JJ$274:$JJ$275))*Source_BEAu!$JI67/SUM(Source_BEAu!$JI$396:$JI$397)+R$7*SUM(Source_BEAm!$JJ$274:$JJ$275)/(SUM(Source_BEAm!$JI$274:$JI$275)+SUM(Source_BEAm!$JJ$274:$JJ$275))*Source_BEAu!$JJ67/SUM(Source_BEAu!$JJ$396:$JJ$397)</f>
        <v>0</v>
      </c>
      <c r="W70" s="18">
        <f>W$7*Source_BEAm!OB67/SUM(Source_BEAm!OB$65,Source_BEAm!OB$67,Source_BEAm!OB$69)</f>
        <v>0</v>
      </c>
      <c r="AH70" s="18">
        <f>AH$7*Source_BEAm!OB67/SUM(Source_BEAm!OB$65,Source_BEAm!OB$67,Source_BEAm!OB$69)</f>
        <v>1.1985497692814766</v>
      </c>
    </row>
    <row r="71" spans="1:34">
      <c r="A71" s="15" t="s">
        <v>181</v>
      </c>
      <c r="B71" s="19">
        <v>331510</v>
      </c>
      <c r="C71" s="20"/>
      <c r="H71" s="19">
        <f>H$7*Source_BEAm!$CT$103/(Source_BEAm!$EI$144+Source_BEAm!$CT$103)*Source_BEAu!$CT68/SUM(Source_BEAu!$CT$397+Source_BEAu!$CT$396)</f>
        <v>9.3651649393877155E-6</v>
      </c>
      <c r="I71" s="19">
        <f>I$7*Source_BEAm!$CT$103/(Source_BEAm!$EI$144+Source_BEAm!$CT$103)*Source_BEAu!$CT68/SUM(Source_BEAu!$CT$397+Source_BEAu!$CT$396)</f>
        <v>1.5358870500595855E-4</v>
      </c>
      <c r="J71" s="19">
        <f>J$7*Source_BEAm!$CT$103/(Source_BEAm!$EI$144+Source_BEAm!$CT$103)*Source_BEAu!$CT68/SUM(Source_BEAu!$CT$397+Source_BEAu!$CT$396)</f>
        <v>7.0987950240558888E-4</v>
      </c>
      <c r="K71" s="19">
        <f>K$7*Source_BEAm!$CT$103/(Source_BEAm!$EI$144+Source_BEAm!$CT$103)*Source_BEAu!$CT68/SUM(Source_BEAu!$CT$397+Source_BEAu!$CT$396)</f>
        <v>1.2268366070597908E-4</v>
      </c>
      <c r="L71" s="19">
        <f>L$7*Source_BEAm!$CT$103/(Source_BEAm!$EI$144+Source_BEAm!$CT$103)*Source_BEAu!$CT68/SUM(Source_BEAu!$CT$397+Source_BEAu!$CT$396)</f>
        <v>1.2174714421204033E-5</v>
      </c>
      <c r="N71" s="14">
        <f>N$7*SUM(Source_BEAm!$JI$274:$JI$275)/(SUM(Source_BEAm!$JI$274:$JI$275)+SUM(Source_BEAm!$JJ$274:$JJ$275))*Source_BEAu!$JI68/SUM(Source_BEAu!$JI$396:$JI$397)+N$7*SUM(Source_BEAm!$JJ$274:$JJ$275)/(SUM(Source_BEAm!$JI$274:$JI$275)+SUM(Source_BEAm!$JJ$274:$JJ$275))*Source_BEAu!$JJ68/SUM(Source_BEAu!$JJ$396:$JJ$397)</f>
        <v>0</v>
      </c>
      <c r="O71" s="14">
        <f>O$7*SUM(Source_BEAm!$JI$274:$JI$275)/(SUM(Source_BEAm!$JI$274:$JI$275)+SUM(Source_BEAm!$JJ$274:$JJ$275))*Source_BEAu!$JI68/SUM(Source_BEAu!$JI$396:$JI$397)+O$7*SUM(Source_BEAm!$JJ$274:$JJ$275)/(SUM(Source_BEAm!$JI$274:$JI$275)+SUM(Source_BEAm!$JJ$274:$JJ$275))*Source_BEAu!$JJ68/SUM(Source_BEAu!$JJ$396:$JJ$397)</f>
        <v>0</v>
      </c>
      <c r="P71" s="14">
        <f>P$7*SUM(Source_BEAm!$JI$274:$JI$275)/(SUM(Source_BEAm!$JI$274:$JI$275)+SUM(Source_BEAm!$JJ$274:$JJ$275))*Source_BEAu!$JI68/SUM(Source_BEAu!$JI$396:$JI$397)+P$7*SUM(Source_BEAm!$JJ$274:$JJ$275)/(SUM(Source_BEAm!$JI$274:$JI$275)+SUM(Source_BEAm!$JJ$274:$JJ$275))*Source_BEAu!$JJ68/SUM(Source_BEAu!$JJ$396:$JJ$397)</f>
        <v>0</v>
      </c>
      <c r="Q71" s="14">
        <f>Q$7*SUM(Source_BEAm!$JI$274:$JI$275)/(SUM(Source_BEAm!$JI$274:$JI$275)+SUM(Source_BEAm!$JJ$274:$JJ$275))*Source_BEAu!$JI68/SUM(Source_BEAu!$JI$396:$JI$397)+Q$7*SUM(Source_BEAm!$JJ$274:$JJ$275)/(SUM(Source_BEAm!$JI$274:$JI$275)+SUM(Source_BEAm!$JJ$274:$JJ$275))*Source_BEAu!$JJ68/SUM(Source_BEAu!$JJ$396:$JJ$397)</f>
        <v>0</v>
      </c>
      <c r="R71" s="14">
        <f>R$7*SUM(Source_BEAm!$JI$274:$JI$275)/(SUM(Source_BEAm!$JI$274:$JI$275)+SUM(Source_BEAm!$JJ$274:$JJ$275))*Source_BEAu!$JI68/SUM(Source_BEAu!$JI$396:$JI$397)+R$7*SUM(Source_BEAm!$JJ$274:$JJ$275)/(SUM(Source_BEAm!$JI$274:$JI$275)+SUM(Source_BEAm!$JJ$274:$JJ$275))*Source_BEAu!$JJ68/SUM(Source_BEAu!$JJ$396:$JJ$397)</f>
        <v>0</v>
      </c>
    </row>
    <row r="72" spans="1:34">
      <c r="A72" s="15" t="s">
        <v>182</v>
      </c>
      <c r="B72" s="19">
        <v>331520</v>
      </c>
      <c r="C72" s="20"/>
      <c r="H72" s="19">
        <f>H$7*Source_BEAm!$CT$103/(Source_BEAm!$EI$144+Source_BEAm!$CT$103)*Source_BEAu!$CT69/SUM(Source_BEAu!$CT$397+Source_BEAu!$CT$396)</f>
        <v>0</v>
      </c>
      <c r="I72" s="19">
        <f>I$7*Source_BEAm!$CT$103/(Source_BEAm!$EI$144+Source_BEAm!$CT$103)*Source_BEAu!$CT69/SUM(Source_BEAu!$CT$397+Source_BEAu!$CT$396)</f>
        <v>0</v>
      </c>
      <c r="J72" s="19">
        <f>J$7*Source_BEAm!$CT$103/(Source_BEAm!$EI$144+Source_BEAm!$CT$103)*Source_BEAu!$CT69/SUM(Source_BEAu!$CT$397+Source_BEAu!$CT$396)</f>
        <v>0</v>
      </c>
      <c r="K72" s="19">
        <f>K$7*Source_BEAm!$CT$103/(Source_BEAm!$EI$144+Source_BEAm!$CT$103)*Source_BEAu!$CT69/SUM(Source_BEAu!$CT$397+Source_BEAu!$CT$396)</f>
        <v>0</v>
      </c>
      <c r="L72" s="19">
        <f>L$7*Source_BEAm!$CT$103/(Source_BEAm!$EI$144+Source_BEAm!$CT$103)*Source_BEAu!$CT69/SUM(Source_BEAu!$CT$397+Source_BEAu!$CT$396)</f>
        <v>0</v>
      </c>
      <c r="N72" s="14">
        <f>N$7*SUM(Source_BEAm!$JI$274:$JI$275)/(SUM(Source_BEAm!$JI$274:$JI$275)+SUM(Source_BEAm!$JJ$274:$JJ$275))*Source_BEAu!$JI69/SUM(Source_BEAu!$JI$396:$JI$397)+N$7*SUM(Source_BEAm!$JJ$274:$JJ$275)/(SUM(Source_BEAm!$JI$274:$JI$275)+SUM(Source_BEAm!$JJ$274:$JJ$275))*Source_BEAu!$JJ69/SUM(Source_BEAu!$JJ$396:$JJ$397)</f>
        <v>0</v>
      </c>
      <c r="O72" s="14">
        <f>O$7*SUM(Source_BEAm!$JI$274:$JI$275)/(SUM(Source_BEAm!$JI$274:$JI$275)+SUM(Source_BEAm!$JJ$274:$JJ$275))*Source_BEAu!$JI69/SUM(Source_BEAu!$JI$396:$JI$397)+O$7*SUM(Source_BEAm!$JJ$274:$JJ$275)/(SUM(Source_BEAm!$JI$274:$JI$275)+SUM(Source_BEAm!$JJ$274:$JJ$275))*Source_BEAu!$JJ69/SUM(Source_BEAu!$JJ$396:$JJ$397)</f>
        <v>0</v>
      </c>
      <c r="P72" s="14">
        <f>P$7*SUM(Source_BEAm!$JI$274:$JI$275)/(SUM(Source_BEAm!$JI$274:$JI$275)+SUM(Source_BEAm!$JJ$274:$JJ$275))*Source_BEAu!$JI69/SUM(Source_BEAu!$JI$396:$JI$397)+P$7*SUM(Source_BEAm!$JJ$274:$JJ$275)/(SUM(Source_BEAm!$JI$274:$JI$275)+SUM(Source_BEAm!$JJ$274:$JJ$275))*Source_BEAu!$JJ69/SUM(Source_BEAu!$JJ$396:$JJ$397)</f>
        <v>0</v>
      </c>
      <c r="Q72" s="14">
        <f>Q$7*SUM(Source_BEAm!$JI$274:$JI$275)/(SUM(Source_BEAm!$JI$274:$JI$275)+SUM(Source_BEAm!$JJ$274:$JJ$275))*Source_BEAu!$JI69/SUM(Source_BEAu!$JI$396:$JI$397)+Q$7*SUM(Source_BEAm!$JJ$274:$JJ$275)/(SUM(Source_BEAm!$JI$274:$JI$275)+SUM(Source_BEAm!$JJ$274:$JJ$275))*Source_BEAu!$JJ69/SUM(Source_BEAu!$JJ$396:$JJ$397)</f>
        <v>0</v>
      </c>
      <c r="R72" s="14">
        <f>R$7*SUM(Source_BEAm!$JI$274:$JI$275)/(SUM(Source_BEAm!$JI$274:$JI$275)+SUM(Source_BEAm!$JJ$274:$JJ$275))*Source_BEAu!$JI69/SUM(Source_BEAu!$JI$396:$JI$397)+R$7*SUM(Source_BEAm!$JJ$274:$JJ$275)/(SUM(Source_BEAm!$JI$274:$JI$275)+SUM(Source_BEAm!$JJ$274:$JJ$275))*Source_BEAu!$JJ69/SUM(Source_BEAu!$JJ$396:$JJ$397)</f>
        <v>0</v>
      </c>
      <c r="W72" s="18">
        <f>W$7*Source_BEAm!OB69/SUM(Source_BEAm!OB$65,Source_BEAm!OB$67,Source_BEAm!OB$69)</f>
        <v>0</v>
      </c>
      <c r="AH72" s="18">
        <f>AH$7*Source_BEAm!OB69/SUM(Source_BEAm!OB$65,Source_BEAm!OB$67,Source_BEAm!OB$69)</f>
        <v>0.91074489123269609</v>
      </c>
    </row>
    <row r="73" spans="1:34">
      <c r="A73" s="15" t="s">
        <v>183</v>
      </c>
      <c r="B73" s="19" t="s">
        <v>184</v>
      </c>
      <c r="C73" s="20"/>
      <c r="H73" s="19">
        <f>H$7*Source_BEAm!$CT$103/(Source_BEAm!$EI$144+Source_BEAm!$CT$103)*Source_BEAu!$CT70/SUM(Source_BEAu!$CT$397+Source_BEAu!$CT$396)</f>
        <v>0</v>
      </c>
      <c r="I73" s="19">
        <f>I$7*Source_BEAm!$CT$103/(Source_BEAm!$EI$144+Source_BEAm!$CT$103)*Source_BEAu!$CT70/SUM(Source_BEAu!$CT$397+Source_BEAu!$CT$396)</f>
        <v>0</v>
      </c>
      <c r="J73" s="19">
        <f>J$7*Source_BEAm!$CT$103/(Source_BEAm!$EI$144+Source_BEAm!$CT$103)*Source_BEAu!$CT70/SUM(Source_BEAu!$CT$397+Source_BEAu!$CT$396)</f>
        <v>0</v>
      </c>
      <c r="K73" s="19">
        <f>K$7*Source_BEAm!$CT$103/(Source_BEAm!$EI$144+Source_BEAm!$CT$103)*Source_BEAu!$CT70/SUM(Source_BEAu!$CT$397+Source_BEAu!$CT$396)</f>
        <v>0</v>
      </c>
      <c r="L73" s="19">
        <f>L$7*Source_BEAm!$CT$103/(Source_BEAm!$EI$144+Source_BEAm!$CT$103)*Source_BEAu!$CT70/SUM(Source_BEAu!$CT$397+Source_BEAu!$CT$396)</f>
        <v>0</v>
      </c>
      <c r="N73" s="14">
        <f>N$7*SUM(Source_BEAm!$JI$274:$JI$275)/(SUM(Source_BEAm!$JI$274:$JI$275)+SUM(Source_BEAm!$JJ$274:$JJ$275))*Source_BEAu!$JI70/SUM(Source_BEAu!$JI$396:$JI$397)+N$7*SUM(Source_BEAm!$JJ$274:$JJ$275)/(SUM(Source_BEAm!$JI$274:$JI$275)+SUM(Source_BEAm!$JJ$274:$JJ$275))*Source_BEAu!$JJ70/SUM(Source_BEAu!$JJ$396:$JJ$397)</f>
        <v>0</v>
      </c>
      <c r="O73" s="14">
        <f>O$7*SUM(Source_BEAm!$JI$274:$JI$275)/(SUM(Source_BEAm!$JI$274:$JI$275)+SUM(Source_BEAm!$JJ$274:$JJ$275))*Source_BEAu!$JI70/SUM(Source_BEAu!$JI$396:$JI$397)+O$7*SUM(Source_BEAm!$JJ$274:$JJ$275)/(SUM(Source_BEAm!$JI$274:$JI$275)+SUM(Source_BEAm!$JJ$274:$JJ$275))*Source_BEAu!$JJ70/SUM(Source_BEAu!$JJ$396:$JJ$397)</f>
        <v>0</v>
      </c>
      <c r="P73" s="14">
        <f>P$7*SUM(Source_BEAm!$JI$274:$JI$275)/(SUM(Source_BEAm!$JI$274:$JI$275)+SUM(Source_BEAm!$JJ$274:$JJ$275))*Source_BEAu!$JI70/SUM(Source_BEAu!$JI$396:$JI$397)+P$7*SUM(Source_BEAm!$JJ$274:$JJ$275)/(SUM(Source_BEAm!$JI$274:$JI$275)+SUM(Source_BEAm!$JJ$274:$JJ$275))*Source_BEAu!$JJ70/SUM(Source_BEAu!$JJ$396:$JJ$397)</f>
        <v>0</v>
      </c>
      <c r="Q73" s="14">
        <f>Q$7*SUM(Source_BEAm!$JI$274:$JI$275)/(SUM(Source_BEAm!$JI$274:$JI$275)+SUM(Source_BEAm!$JJ$274:$JJ$275))*Source_BEAu!$JI70/SUM(Source_BEAu!$JI$396:$JI$397)+Q$7*SUM(Source_BEAm!$JJ$274:$JJ$275)/(SUM(Source_BEAm!$JI$274:$JI$275)+SUM(Source_BEAm!$JJ$274:$JJ$275))*Source_BEAu!$JJ70/SUM(Source_BEAu!$JJ$396:$JJ$397)</f>
        <v>0</v>
      </c>
      <c r="R73" s="14">
        <f>R$7*SUM(Source_BEAm!$JI$274:$JI$275)/(SUM(Source_BEAm!$JI$274:$JI$275)+SUM(Source_BEAm!$JJ$274:$JJ$275))*Source_BEAu!$JI70/SUM(Source_BEAu!$JI$396:$JI$397)+R$7*SUM(Source_BEAm!$JJ$274:$JJ$275)/(SUM(Source_BEAm!$JI$274:$JI$275)+SUM(Source_BEAm!$JJ$274:$JJ$275))*Source_BEAu!$JJ70/SUM(Source_BEAu!$JJ$396:$JJ$397)</f>
        <v>0</v>
      </c>
    </row>
    <row r="74" spans="1:34">
      <c r="A74" s="15" t="s">
        <v>185</v>
      </c>
      <c r="B74" s="19">
        <v>332114</v>
      </c>
      <c r="C74" s="20"/>
      <c r="H74" s="19">
        <f>H$7*Source_BEAm!$CT$103/(Source_BEAm!$EI$144+Source_BEAm!$CT$103)*Source_BEAu!$CT71/SUM(Source_BEAu!$CT$397+Source_BEAu!$CT$396)</f>
        <v>1.8730329878775431E-5</v>
      </c>
      <c r="I74" s="19">
        <f>I$7*Source_BEAm!$CT$103/(Source_BEAm!$EI$144+Source_BEAm!$CT$103)*Source_BEAu!$CT71/SUM(Source_BEAu!$CT$397+Source_BEAu!$CT$396)</f>
        <v>3.0717741001191711E-4</v>
      </c>
      <c r="J74" s="19">
        <f>J$7*Source_BEAm!$CT$103/(Source_BEAm!$EI$144+Source_BEAm!$CT$103)*Source_BEAu!$CT71/SUM(Source_BEAu!$CT$397+Source_BEAu!$CT$396)</f>
        <v>1.4197590048111778E-3</v>
      </c>
      <c r="K74" s="19">
        <f>K$7*Source_BEAm!$CT$103/(Source_BEAm!$EI$144+Source_BEAm!$CT$103)*Source_BEAu!$CT71/SUM(Source_BEAu!$CT$397+Source_BEAu!$CT$396)</f>
        <v>2.4536732141195816E-4</v>
      </c>
      <c r="L74" s="19">
        <f>L$7*Source_BEAm!$CT$103/(Source_BEAm!$EI$144+Source_BEAm!$CT$103)*Source_BEAu!$CT71/SUM(Source_BEAu!$CT$397+Source_BEAu!$CT$396)</f>
        <v>2.4349428842408067E-5</v>
      </c>
      <c r="N74" s="14">
        <f>N$7*SUM(Source_BEAm!$JI$274:$JI$275)/(SUM(Source_BEAm!$JI$274:$JI$275)+SUM(Source_BEAm!$JJ$274:$JJ$275))*Source_BEAu!$JI71/SUM(Source_BEAu!$JI$396:$JI$397)+N$7*SUM(Source_BEAm!$JJ$274:$JJ$275)/(SUM(Source_BEAm!$JI$274:$JI$275)+SUM(Source_BEAm!$JJ$274:$JJ$275))*Source_BEAu!$JJ71/SUM(Source_BEAu!$JJ$396:$JJ$397)</f>
        <v>0</v>
      </c>
      <c r="O74" s="14">
        <f>O$7*SUM(Source_BEAm!$JI$274:$JI$275)/(SUM(Source_BEAm!$JI$274:$JI$275)+SUM(Source_BEAm!$JJ$274:$JJ$275))*Source_BEAu!$JI71/SUM(Source_BEAu!$JI$396:$JI$397)+O$7*SUM(Source_BEAm!$JJ$274:$JJ$275)/(SUM(Source_BEAm!$JI$274:$JI$275)+SUM(Source_BEAm!$JJ$274:$JJ$275))*Source_BEAu!$JJ71/SUM(Source_BEAu!$JJ$396:$JJ$397)</f>
        <v>0</v>
      </c>
      <c r="P74" s="14">
        <f>P$7*SUM(Source_BEAm!$JI$274:$JI$275)/(SUM(Source_BEAm!$JI$274:$JI$275)+SUM(Source_BEAm!$JJ$274:$JJ$275))*Source_BEAu!$JI71/SUM(Source_BEAu!$JI$396:$JI$397)+P$7*SUM(Source_BEAm!$JJ$274:$JJ$275)/(SUM(Source_BEAm!$JI$274:$JI$275)+SUM(Source_BEAm!$JJ$274:$JJ$275))*Source_BEAu!$JJ71/SUM(Source_BEAu!$JJ$396:$JJ$397)</f>
        <v>0</v>
      </c>
      <c r="Q74" s="14">
        <f>Q$7*SUM(Source_BEAm!$JI$274:$JI$275)/(SUM(Source_BEAm!$JI$274:$JI$275)+SUM(Source_BEAm!$JJ$274:$JJ$275))*Source_BEAu!$JI71/SUM(Source_BEAu!$JI$396:$JI$397)+Q$7*SUM(Source_BEAm!$JJ$274:$JJ$275)/(SUM(Source_BEAm!$JI$274:$JI$275)+SUM(Source_BEAm!$JJ$274:$JJ$275))*Source_BEAu!$JJ71/SUM(Source_BEAu!$JJ$396:$JJ$397)</f>
        <v>0</v>
      </c>
      <c r="R74" s="14">
        <f>R$7*SUM(Source_BEAm!$JI$274:$JI$275)/(SUM(Source_BEAm!$JI$274:$JI$275)+SUM(Source_BEAm!$JJ$274:$JJ$275))*Source_BEAu!$JI71/SUM(Source_BEAu!$JI$396:$JI$397)+R$7*SUM(Source_BEAm!$JJ$274:$JJ$275)/(SUM(Source_BEAm!$JI$274:$JI$275)+SUM(Source_BEAm!$JJ$274:$JJ$275))*Source_BEAu!$JJ71/SUM(Source_BEAu!$JJ$396:$JJ$397)</f>
        <v>0</v>
      </c>
    </row>
    <row r="75" spans="1:34">
      <c r="A75" s="15" t="s">
        <v>186</v>
      </c>
      <c r="B75" s="19" t="s">
        <v>187</v>
      </c>
      <c r="C75" s="20"/>
      <c r="H75" s="19">
        <f>H$7*Source_BEAm!$CT$103/(Source_BEAm!$EI$144+Source_BEAm!$CT$103)*Source_BEAu!$CT72/SUM(Source_BEAu!$CT$397+Source_BEAu!$CT$396)</f>
        <v>9.3651649393877148E-5</v>
      </c>
      <c r="I75" s="19">
        <f>I$7*Source_BEAm!$CT$103/(Source_BEAm!$EI$144+Source_BEAm!$CT$103)*Source_BEAu!$CT72/SUM(Source_BEAu!$CT$397+Source_BEAu!$CT$396)</f>
        <v>1.5358870500595855E-3</v>
      </c>
      <c r="J75" s="19">
        <f>J$7*Source_BEAm!$CT$103/(Source_BEAm!$EI$144+Source_BEAm!$CT$103)*Source_BEAu!$CT72/SUM(Source_BEAu!$CT$397+Source_BEAu!$CT$396)</f>
        <v>7.0987950240558881E-3</v>
      </c>
      <c r="K75" s="19">
        <f>K$7*Source_BEAm!$CT$103/(Source_BEAm!$EI$144+Source_BEAm!$CT$103)*Source_BEAu!$CT72/SUM(Source_BEAu!$CT$397+Source_BEAu!$CT$396)</f>
        <v>1.2268366070597907E-3</v>
      </c>
      <c r="L75" s="19">
        <f>L$7*Source_BEAm!$CT$103/(Source_BEAm!$EI$144+Source_BEAm!$CT$103)*Source_BEAu!$CT72/SUM(Source_BEAu!$CT$397+Source_BEAu!$CT$396)</f>
        <v>1.2174714421204034E-4</v>
      </c>
      <c r="N75" s="14">
        <f>N$7*SUM(Source_BEAm!$JI$274:$JI$275)/(SUM(Source_BEAm!$JI$274:$JI$275)+SUM(Source_BEAm!$JJ$274:$JJ$275))*Source_BEAu!$JI72/SUM(Source_BEAu!$JI$396:$JI$397)+N$7*SUM(Source_BEAm!$JJ$274:$JJ$275)/(SUM(Source_BEAm!$JI$274:$JI$275)+SUM(Source_BEAm!$JJ$274:$JJ$275))*Source_BEAu!$JJ72/SUM(Source_BEAu!$JJ$396:$JJ$397)</f>
        <v>0</v>
      </c>
      <c r="O75" s="14">
        <f>O$7*SUM(Source_BEAm!$JI$274:$JI$275)/(SUM(Source_BEAm!$JI$274:$JI$275)+SUM(Source_BEAm!$JJ$274:$JJ$275))*Source_BEAu!$JI72/SUM(Source_BEAu!$JI$396:$JI$397)+O$7*SUM(Source_BEAm!$JJ$274:$JJ$275)/(SUM(Source_BEAm!$JI$274:$JI$275)+SUM(Source_BEAm!$JJ$274:$JJ$275))*Source_BEAu!$JJ72/SUM(Source_BEAu!$JJ$396:$JJ$397)</f>
        <v>0</v>
      </c>
      <c r="P75" s="14">
        <f>P$7*SUM(Source_BEAm!$JI$274:$JI$275)/(SUM(Source_BEAm!$JI$274:$JI$275)+SUM(Source_BEAm!$JJ$274:$JJ$275))*Source_BEAu!$JI72/SUM(Source_BEAu!$JI$396:$JI$397)+P$7*SUM(Source_BEAm!$JJ$274:$JJ$275)/(SUM(Source_BEAm!$JI$274:$JI$275)+SUM(Source_BEAm!$JJ$274:$JJ$275))*Source_BEAu!$JJ72/SUM(Source_BEAu!$JJ$396:$JJ$397)</f>
        <v>0</v>
      </c>
      <c r="Q75" s="14">
        <f>Q$7*SUM(Source_BEAm!$JI$274:$JI$275)/(SUM(Source_BEAm!$JI$274:$JI$275)+SUM(Source_BEAm!$JJ$274:$JJ$275))*Source_BEAu!$JI72/SUM(Source_BEAu!$JI$396:$JI$397)+Q$7*SUM(Source_BEAm!$JJ$274:$JJ$275)/(SUM(Source_BEAm!$JI$274:$JI$275)+SUM(Source_BEAm!$JJ$274:$JJ$275))*Source_BEAu!$JJ72/SUM(Source_BEAu!$JJ$396:$JJ$397)</f>
        <v>0</v>
      </c>
      <c r="R75" s="14">
        <f>R$7*SUM(Source_BEAm!$JI$274:$JI$275)/(SUM(Source_BEAm!$JI$274:$JI$275)+SUM(Source_BEAm!$JJ$274:$JJ$275))*Source_BEAu!$JI72/SUM(Source_BEAu!$JI$396:$JI$397)+R$7*SUM(Source_BEAm!$JJ$274:$JJ$275)/(SUM(Source_BEAm!$JI$274:$JI$275)+SUM(Source_BEAm!$JJ$274:$JJ$275))*Source_BEAu!$JJ72/SUM(Source_BEAu!$JJ$396:$JJ$397)</f>
        <v>0</v>
      </c>
    </row>
    <row r="76" spans="1:34">
      <c r="A76" s="15" t="s">
        <v>188</v>
      </c>
      <c r="B76" s="19">
        <v>332200</v>
      </c>
      <c r="C76" s="20"/>
      <c r="H76" s="19">
        <f>H$7*Source_BEAm!$CT$103/(Source_BEAm!$EI$144+Source_BEAm!$CT$103)*Source_BEAu!$CT73/SUM(Source_BEAu!$CT$397+Source_BEAu!$CT$396)</f>
        <v>9.3651649393877155E-6</v>
      </c>
      <c r="I76" s="19">
        <f>I$7*Source_BEAm!$CT$103/(Source_BEAm!$EI$144+Source_BEAm!$CT$103)*Source_BEAu!$CT73/SUM(Source_BEAu!$CT$397+Source_BEAu!$CT$396)</f>
        <v>1.5358870500595855E-4</v>
      </c>
      <c r="J76" s="19">
        <f>J$7*Source_BEAm!$CT$103/(Source_BEAm!$EI$144+Source_BEAm!$CT$103)*Source_BEAu!$CT73/SUM(Source_BEAu!$CT$397+Source_BEAu!$CT$396)</f>
        <v>7.0987950240558888E-4</v>
      </c>
      <c r="K76" s="19">
        <f>K$7*Source_BEAm!$CT$103/(Source_BEAm!$EI$144+Source_BEAm!$CT$103)*Source_BEAu!$CT73/SUM(Source_BEAu!$CT$397+Source_BEAu!$CT$396)</f>
        <v>1.2268366070597908E-4</v>
      </c>
      <c r="L76" s="19">
        <f>L$7*Source_BEAm!$CT$103/(Source_BEAm!$EI$144+Source_BEAm!$CT$103)*Source_BEAu!$CT73/SUM(Source_BEAu!$CT$397+Source_BEAu!$CT$396)</f>
        <v>1.2174714421204033E-5</v>
      </c>
      <c r="N76" s="14">
        <f>N$7*SUM(Source_BEAm!$JI$274:$JI$275)/(SUM(Source_BEAm!$JI$274:$JI$275)+SUM(Source_BEAm!$JJ$274:$JJ$275))*Source_BEAu!$JI73/SUM(Source_BEAu!$JI$396:$JI$397)+N$7*SUM(Source_BEAm!$JJ$274:$JJ$275)/(SUM(Source_BEAm!$JI$274:$JI$275)+SUM(Source_BEAm!$JJ$274:$JJ$275))*Source_BEAu!$JJ73/SUM(Source_BEAu!$JJ$396:$JJ$397)</f>
        <v>0</v>
      </c>
      <c r="O76" s="14">
        <f>O$7*SUM(Source_BEAm!$JI$274:$JI$275)/(SUM(Source_BEAm!$JI$274:$JI$275)+SUM(Source_BEAm!$JJ$274:$JJ$275))*Source_BEAu!$JI73/SUM(Source_BEAu!$JI$396:$JI$397)+O$7*SUM(Source_BEAm!$JJ$274:$JJ$275)/(SUM(Source_BEAm!$JI$274:$JI$275)+SUM(Source_BEAm!$JJ$274:$JJ$275))*Source_BEAu!$JJ73/SUM(Source_BEAu!$JJ$396:$JJ$397)</f>
        <v>0</v>
      </c>
      <c r="P76" s="14">
        <f>P$7*SUM(Source_BEAm!$JI$274:$JI$275)/(SUM(Source_BEAm!$JI$274:$JI$275)+SUM(Source_BEAm!$JJ$274:$JJ$275))*Source_BEAu!$JI73/SUM(Source_BEAu!$JI$396:$JI$397)+P$7*SUM(Source_BEAm!$JJ$274:$JJ$275)/(SUM(Source_BEAm!$JI$274:$JI$275)+SUM(Source_BEAm!$JJ$274:$JJ$275))*Source_BEAu!$JJ73/SUM(Source_BEAu!$JJ$396:$JJ$397)</f>
        <v>0</v>
      </c>
      <c r="Q76" s="14">
        <f>Q$7*SUM(Source_BEAm!$JI$274:$JI$275)/(SUM(Source_BEAm!$JI$274:$JI$275)+SUM(Source_BEAm!$JJ$274:$JJ$275))*Source_BEAu!$JI73/SUM(Source_BEAu!$JI$396:$JI$397)+Q$7*SUM(Source_BEAm!$JJ$274:$JJ$275)/(SUM(Source_BEAm!$JI$274:$JI$275)+SUM(Source_BEAm!$JJ$274:$JJ$275))*Source_BEAu!$JJ73/SUM(Source_BEAu!$JJ$396:$JJ$397)</f>
        <v>0</v>
      </c>
      <c r="R76" s="14">
        <f>R$7*SUM(Source_BEAm!$JI$274:$JI$275)/(SUM(Source_BEAm!$JI$274:$JI$275)+SUM(Source_BEAm!$JJ$274:$JJ$275))*Source_BEAu!$JI73/SUM(Source_BEAu!$JI$396:$JI$397)+R$7*SUM(Source_BEAm!$JJ$274:$JJ$275)/(SUM(Source_BEAm!$JI$274:$JI$275)+SUM(Source_BEAm!$JJ$274:$JJ$275))*Source_BEAu!$JJ73/SUM(Source_BEAu!$JJ$396:$JJ$397)</f>
        <v>0</v>
      </c>
    </row>
    <row r="77" spans="1:34">
      <c r="A77" s="15" t="s">
        <v>189</v>
      </c>
      <c r="B77" s="19">
        <v>332310</v>
      </c>
      <c r="C77" s="20"/>
      <c r="H77" s="19">
        <f>H$7*Source_BEAm!$CT$103/(Source_BEAm!$EI$144+Source_BEAm!$CT$103)*Source_BEAu!$CT74/SUM(Source_BEAu!$CT$397+Source_BEAu!$CT$396)</f>
        <v>1.5920780396959117E-4</v>
      </c>
      <c r="I77" s="19">
        <f>I$7*Source_BEAm!$CT$103/(Source_BEAm!$EI$144+Source_BEAm!$CT$103)*Source_BEAu!$CT74/SUM(Source_BEAu!$CT$397+Source_BEAu!$CT$396)</f>
        <v>2.6110079851012955E-3</v>
      </c>
      <c r="J77" s="19">
        <f>J$7*Source_BEAm!$CT$103/(Source_BEAm!$EI$144+Source_BEAm!$CT$103)*Source_BEAu!$CT74/SUM(Source_BEAu!$CT$397+Source_BEAu!$CT$396)</f>
        <v>1.2067951540895011E-2</v>
      </c>
      <c r="K77" s="19">
        <f>K$7*Source_BEAm!$CT$103/(Source_BEAm!$EI$144+Source_BEAm!$CT$103)*Source_BEAu!$CT74/SUM(Source_BEAu!$CT$397+Source_BEAu!$CT$396)</f>
        <v>2.0856222320016441E-3</v>
      </c>
      <c r="L77" s="19">
        <f>L$7*Source_BEAm!$CT$103/(Source_BEAm!$EI$144+Source_BEAm!$CT$103)*Source_BEAu!$CT74/SUM(Source_BEAu!$CT$397+Source_BEAu!$CT$396)</f>
        <v>2.0697014516046858E-4</v>
      </c>
      <c r="N77" s="14">
        <f>N$7*SUM(Source_BEAm!$JI$274:$JI$275)/(SUM(Source_BEAm!$JI$274:$JI$275)+SUM(Source_BEAm!$JJ$274:$JJ$275))*Source_BEAu!$JI74/SUM(Source_BEAu!$JI$396:$JI$397)+N$7*SUM(Source_BEAm!$JJ$274:$JJ$275)/(SUM(Source_BEAm!$JI$274:$JI$275)+SUM(Source_BEAm!$JJ$274:$JJ$275))*Source_BEAu!$JJ74/SUM(Source_BEAu!$JJ$396:$JJ$397)</f>
        <v>0</v>
      </c>
      <c r="O77" s="14">
        <f>O$7*SUM(Source_BEAm!$JI$274:$JI$275)/(SUM(Source_BEAm!$JI$274:$JI$275)+SUM(Source_BEAm!$JJ$274:$JJ$275))*Source_BEAu!$JI74/SUM(Source_BEAu!$JI$396:$JI$397)+O$7*SUM(Source_BEAm!$JJ$274:$JJ$275)/(SUM(Source_BEAm!$JI$274:$JI$275)+SUM(Source_BEAm!$JJ$274:$JJ$275))*Source_BEAu!$JJ74/SUM(Source_BEAu!$JJ$396:$JJ$397)</f>
        <v>0</v>
      </c>
      <c r="P77" s="14">
        <f>P$7*SUM(Source_BEAm!$JI$274:$JI$275)/(SUM(Source_BEAm!$JI$274:$JI$275)+SUM(Source_BEAm!$JJ$274:$JJ$275))*Source_BEAu!$JI74/SUM(Source_BEAu!$JI$396:$JI$397)+P$7*SUM(Source_BEAm!$JJ$274:$JJ$275)/(SUM(Source_BEAm!$JI$274:$JI$275)+SUM(Source_BEAm!$JJ$274:$JJ$275))*Source_BEAu!$JJ74/SUM(Source_BEAu!$JJ$396:$JJ$397)</f>
        <v>0</v>
      </c>
      <c r="Q77" s="14">
        <f>Q$7*SUM(Source_BEAm!$JI$274:$JI$275)/(SUM(Source_BEAm!$JI$274:$JI$275)+SUM(Source_BEAm!$JJ$274:$JJ$275))*Source_BEAu!$JI74/SUM(Source_BEAu!$JI$396:$JI$397)+Q$7*SUM(Source_BEAm!$JJ$274:$JJ$275)/(SUM(Source_BEAm!$JI$274:$JI$275)+SUM(Source_BEAm!$JJ$274:$JJ$275))*Source_BEAu!$JJ74/SUM(Source_BEAu!$JJ$396:$JJ$397)</f>
        <v>0</v>
      </c>
      <c r="R77" s="14">
        <f>R$7*SUM(Source_BEAm!$JI$274:$JI$275)/(SUM(Source_BEAm!$JI$274:$JI$275)+SUM(Source_BEAm!$JJ$274:$JJ$275))*Source_BEAu!$JI74/SUM(Source_BEAu!$JI$396:$JI$397)+R$7*SUM(Source_BEAm!$JJ$274:$JJ$275)/(SUM(Source_BEAm!$JI$274:$JI$275)+SUM(Source_BEAm!$JJ$274:$JJ$275))*Source_BEAu!$JJ74/SUM(Source_BEAu!$JJ$396:$JJ$397)</f>
        <v>0</v>
      </c>
    </row>
    <row r="78" spans="1:34">
      <c r="A78" s="15" t="s">
        <v>190</v>
      </c>
      <c r="B78" s="19">
        <v>332320</v>
      </c>
      <c r="C78" s="20"/>
      <c r="H78" s="19">
        <f>H$7*Source_BEAm!$CT$103/(Source_BEAm!$EI$144+Source_BEAm!$CT$103)*Source_BEAu!$CT75/SUM(Source_BEAu!$CT$397+Source_BEAu!$CT$396)</f>
        <v>4.2143242227244722E-4</v>
      </c>
      <c r="I78" s="19">
        <f>I$7*Source_BEAm!$CT$103/(Source_BEAm!$EI$144+Source_BEAm!$CT$103)*Source_BEAu!$CT75/SUM(Source_BEAu!$CT$397+Source_BEAu!$CT$396)</f>
        <v>6.9114917252681351E-3</v>
      </c>
      <c r="J78" s="19">
        <f>J$7*Source_BEAm!$CT$103/(Source_BEAm!$EI$144+Source_BEAm!$CT$103)*Source_BEAu!$CT75/SUM(Source_BEAu!$CT$397+Source_BEAu!$CT$396)</f>
        <v>3.19445776082515E-2</v>
      </c>
      <c r="K78" s="19">
        <f>K$7*Source_BEAm!$CT$103/(Source_BEAm!$EI$144+Source_BEAm!$CT$103)*Source_BEAu!$CT75/SUM(Source_BEAu!$CT$397+Source_BEAu!$CT$396)</f>
        <v>5.5207647317690595E-3</v>
      </c>
      <c r="L78" s="19">
        <f>L$7*Source_BEAm!$CT$103/(Source_BEAm!$EI$144+Source_BEAm!$CT$103)*Source_BEAu!$CT75/SUM(Source_BEAu!$CT$397+Source_BEAu!$CT$396)</f>
        <v>5.4786214895418154E-4</v>
      </c>
      <c r="N78" s="14">
        <f>N$7*SUM(Source_BEAm!$JI$274:$JI$275)/(SUM(Source_BEAm!$JI$274:$JI$275)+SUM(Source_BEAm!$JJ$274:$JJ$275))*Source_BEAu!$JI75/SUM(Source_BEAu!$JI$396:$JI$397)+N$7*SUM(Source_BEAm!$JJ$274:$JJ$275)/(SUM(Source_BEAm!$JI$274:$JI$275)+SUM(Source_BEAm!$JJ$274:$JJ$275))*Source_BEAu!$JJ75/SUM(Source_BEAu!$JJ$396:$JJ$397)</f>
        <v>6.3633081200381016E-6</v>
      </c>
      <c r="O78" s="14">
        <f>O$7*SUM(Source_BEAm!$JI$274:$JI$275)/(SUM(Source_BEAm!$JI$274:$JI$275)+SUM(Source_BEAm!$JJ$274:$JJ$275))*Source_BEAu!$JI75/SUM(Source_BEAu!$JI$396:$JI$397)+O$7*SUM(Source_BEAm!$JJ$274:$JJ$275)/(SUM(Source_BEAm!$JI$274:$JI$275)+SUM(Source_BEAm!$JJ$274:$JJ$275))*Source_BEAu!$JJ75/SUM(Source_BEAu!$JJ$396:$JJ$397)</f>
        <v>1.0435825316862486E-4</v>
      </c>
      <c r="P78" s="14">
        <f>P$7*SUM(Source_BEAm!$JI$274:$JI$275)/(SUM(Source_BEAm!$JI$274:$JI$275)+SUM(Source_BEAm!$JJ$274:$JJ$275))*Source_BEAu!$JI75/SUM(Source_BEAu!$JI$396:$JI$397)+P$7*SUM(Source_BEAm!$JJ$274:$JJ$275)/(SUM(Source_BEAm!$JI$274:$JI$275)+SUM(Source_BEAm!$JJ$274:$JJ$275))*Source_BEAu!$JJ75/SUM(Source_BEAu!$JJ$396:$JJ$397)</f>
        <v>4.8233875549888802E-4</v>
      </c>
      <c r="Q78" s="14">
        <f>Q$7*SUM(Source_BEAm!$JI$274:$JI$275)/(SUM(Source_BEAm!$JI$274:$JI$275)+SUM(Source_BEAm!$JJ$274:$JJ$275))*Source_BEAu!$JI75/SUM(Source_BEAu!$JI$396:$JI$397)+Q$7*SUM(Source_BEAm!$JJ$274:$JJ$275)/(SUM(Source_BEAm!$JI$274:$JI$275)+SUM(Source_BEAm!$JJ$274:$JJ$275))*Source_BEAu!$JJ75/SUM(Source_BEAu!$JJ$396:$JJ$397)</f>
        <v>8.3359336372499122E-5</v>
      </c>
      <c r="R78" s="14">
        <f>R$7*SUM(Source_BEAm!$JI$274:$JI$275)/(SUM(Source_BEAm!$JI$274:$JI$275)+SUM(Source_BEAm!$JJ$274:$JJ$275))*Source_BEAu!$JI75/SUM(Source_BEAu!$JI$396:$JI$397)+R$7*SUM(Source_BEAm!$JJ$274:$JJ$275)/(SUM(Source_BEAm!$JI$274:$JI$275)+SUM(Source_BEAm!$JJ$274:$JJ$275))*Source_BEAu!$JJ75/SUM(Source_BEAu!$JJ$396:$JJ$397)</f>
        <v>8.2723005560495306E-6</v>
      </c>
    </row>
    <row r="79" spans="1:34">
      <c r="A79" s="15" t="s">
        <v>191</v>
      </c>
      <c r="B79" s="19">
        <v>332410</v>
      </c>
      <c r="C79" s="20"/>
      <c r="H79" s="19">
        <f>H$7*Source_BEAm!$CT$103/(Source_BEAm!$EI$144+Source_BEAm!$CT$103)*Source_BEAu!$CT76/SUM(Source_BEAu!$CT$397+Source_BEAu!$CT$396)</f>
        <v>9.3651649393877155E-6</v>
      </c>
      <c r="I79" s="19">
        <f>I$7*Source_BEAm!$CT$103/(Source_BEAm!$EI$144+Source_BEAm!$CT$103)*Source_BEAu!$CT76/SUM(Source_BEAu!$CT$397+Source_BEAu!$CT$396)</f>
        <v>1.5358870500595855E-4</v>
      </c>
      <c r="J79" s="19">
        <f>J$7*Source_BEAm!$CT$103/(Source_BEAm!$EI$144+Source_BEAm!$CT$103)*Source_BEAu!$CT76/SUM(Source_BEAu!$CT$397+Source_BEAu!$CT$396)</f>
        <v>7.0987950240558888E-4</v>
      </c>
      <c r="K79" s="19">
        <f>K$7*Source_BEAm!$CT$103/(Source_BEAm!$EI$144+Source_BEAm!$CT$103)*Source_BEAu!$CT76/SUM(Source_BEAu!$CT$397+Source_BEAu!$CT$396)</f>
        <v>1.2268366070597908E-4</v>
      </c>
      <c r="L79" s="19">
        <f>L$7*Source_BEAm!$CT$103/(Source_BEAm!$EI$144+Source_BEAm!$CT$103)*Source_BEAu!$CT76/SUM(Source_BEAu!$CT$397+Source_BEAu!$CT$396)</f>
        <v>1.2174714421204033E-5</v>
      </c>
      <c r="N79" s="14">
        <f>N$7*SUM(Source_BEAm!$JI$274:$JI$275)/(SUM(Source_BEAm!$JI$274:$JI$275)+SUM(Source_BEAm!$JJ$274:$JJ$275))*Source_BEAu!$JI76/SUM(Source_BEAu!$JI$396:$JI$397)+N$7*SUM(Source_BEAm!$JJ$274:$JJ$275)/(SUM(Source_BEAm!$JI$274:$JI$275)+SUM(Source_BEAm!$JJ$274:$JJ$275))*Source_BEAu!$JJ76/SUM(Source_BEAu!$JJ$396:$JJ$397)</f>
        <v>0</v>
      </c>
      <c r="O79" s="14">
        <f>O$7*SUM(Source_BEAm!$JI$274:$JI$275)/(SUM(Source_BEAm!$JI$274:$JI$275)+SUM(Source_BEAm!$JJ$274:$JJ$275))*Source_BEAu!$JI76/SUM(Source_BEAu!$JI$396:$JI$397)+O$7*SUM(Source_BEAm!$JJ$274:$JJ$275)/(SUM(Source_BEAm!$JI$274:$JI$275)+SUM(Source_BEAm!$JJ$274:$JJ$275))*Source_BEAu!$JJ76/SUM(Source_BEAu!$JJ$396:$JJ$397)</f>
        <v>0</v>
      </c>
      <c r="P79" s="14">
        <f>P$7*SUM(Source_BEAm!$JI$274:$JI$275)/(SUM(Source_BEAm!$JI$274:$JI$275)+SUM(Source_BEAm!$JJ$274:$JJ$275))*Source_BEAu!$JI76/SUM(Source_BEAu!$JI$396:$JI$397)+P$7*SUM(Source_BEAm!$JJ$274:$JJ$275)/(SUM(Source_BEAm!$JI$274:$JI$275)+SUM(Source_BEAm!$JJ$274:$JJ$275))*Source_BEAu!$JJ76/SUM(Source_BEAu!$JJ$396:$JJ$397)</f>
        <v>0</v>
      </c>
      <c r="Q79" s="14">
        <f>Q$7*SUM(Source_BEAm!$JI$274:$JI$275)/(SUM(Source_BEAm!$JI$274:$JI$275)+SUM(Source_BEAm!$JJ$274:$JJ$275))*Source_BEAu!$JI76/SUM(Source_BEAu!$JI$396:$JI$397)+Q$7*SUM(Source_BEAm!$JJ$274:$JJ$275)/(SUM(Source_BEAm!$JI$274:$JI$275)+SUM(Source_BEAm!$JJ$274:$JJ$275))*Source_BEAu!$JJ76/SUM(Source_BEAu!$JJ$396:$JJ$397)</f>
        <v>0</v>
      </c>
      <c r="R79" s="14">
        <f>R$7*SUM(Source_BEAm!$JI$274:$JI$275)/(SUM(Source_BEAm!$JI$274:$JI$275)+SUM(Source_BEAm!$JJ$274:$JJ$275))*Source_BEAu!$JI76/SUM(Source_BEAu!$JI$396:$JI$397)+R$7*SUM(Source_BEAm!$JJ$274:$JJ$275)/(SUM(Source_BEAm!$JI$274:$JI$275)+SUM(Source_BEAm!$JJ$274:$JJ$275))*Source_BEAu!$JJ76/SUM(Source_BEAu!$JJ$396:$JJ$397)</f>
        <v>0</v>
      </c>
    </row>
    <row r="80" spans="1:34">
      <c r="A80" s="15" t="s">
        <v>192</v>
      </c>
      <c r="B80" s="19">
        <v>332420</v>
      </c>
      <c r="C80" s="20"/>
      <c r="H80" s="19">
        <f>H$7*Source_BEAm!$CT$103/(Source_BEAm!$EI$144+Source_BEAm!$CT$103)*Source_BEAu!$CT77/SUM(Source_BEAu!$CT$397+Source_BEAu!$CT$396)</f>
        <v>3.7460659757550862E-5</v>
      </c>
      <c r="I80" s="19">
        <f>I$7*Source_BEAm!$CT$103/(Source_BEAm!$EI$144+Source_BEAm!$CT$103)*Source_BEAu!$CT77/SUM(Source_BEAu!$CT$397+Source_BEAu!$CT$396)</f>
        <v>6.1435482002383422E-4</v>
      </c>
      <c r="J80" s="19">
        <f>J$7*Source_BEAm!$CT$103/(Source_BEAm!$EI$144+Source_BEAm!$CT$103)*Source_BEAu!$CT77/SUM(Source_BEAu!$CT$397+Source_BEAu!$CT$396)</f>
        <v>2.8395180096223555E-3</v>
      </c>
      <c r="K80" s="19">
        <f>K$7*Source_BEAm!$CT$103/(Source_BEAm!$EI$144+Source_BEAm!$CT$103)*Source_BEAu!$CT77/SUM(Source_BEAu!$CT$397+Source_BEAu!$CT$396)</f>
        <v>4.9073464282391632E-4</v>
      </c>
      <c r="L80" s="19">
        <f>L$7*Source_BEAm!$CT$103/(Source_BEAm!$EI$144+Source_BEAm!$CT$103)*Source_BEAu!$CT77/SUM(Source_BEAu!$CT$397+Source_BEAu!$CT$396)</f>
        <v>4.8698857684816134E-5</v>
      </c>
      <c r="N80" s="14">
        <f>N$7*SUM(Source_BEAm!$JI$274:$JI$275)/(SUM(Source_BEAm!$JI$274:$JI$275)+SUM(Source_BEAm!$JJ$274:$JJ$275))*Source_BEAu!$JI77/SUM(Source_BEAu!$JI$396:$JI$397)+N$7*SUM(Source_BEAm!$JJ$274:$JJ$275)/(SUM(Source_BEAm!$JI$274:$JI$275)+SUM(Source_BEAm!$JJ$274:$JJ$275))*Source_BEAu!$JJ77/SUM(Source_BEAu!$JJ$396:$JJ$397)</f>
        <v>0</v>
      </c>
      <c r="O80" s="14">
        <f>O$7*SUM(Source_BEAm!$JI$274:$JI$275)/(SUM(Source_BEAm!$JI$274:$JI$275)+SUM(Source_BEAm!$JJ$274:$JJ$275))*Source_BEAu!$JI77/SUM(Source_BEAu!$JI$396:$JI$397)+O$7*SUM(Source_BEAm!$JJ$274:$JJ$275)/(SUM(Source_BEAm!$JI$274:$JI$275)+SUM(Source_BEAm!$JJ$274:$JJ$275))*Source_BEAu!$JJ77/SUM(Source_BEAu!$JJ$396:$JJ$397)</f>
        <v>0</v>
      </c>
      <c r="P80" s="14">
        <f>P$7*SUM(Source_BEAm!$JI$274:$JI$275)/(SUM(Source_BEAm!$JI$274:$JI$275)+SUM(Source_BEAm!$JJ$274:$JJ$275))*Source_BEAu!$JI77/SUM(Source_BEAu!$JI$396:$JI$397)+P$7*SUM(Source_BEAm!$JJ$274:$JJ$275)/(SUM(Source_BEAm!$JI$274:$JI$275)+SUM(Source_BEAm!$JJ$274:$JJ$275))*Source_BEAu!$JJ77/SUM(Source_BEAu!$JJ$396:$JJ$397)</f>
        <v>0</v>
      </c>
      <c r="Q80" s="14">
        <f>Q$7*SUM(Source_BEAm!$JI$274:$JI$275)/(SUM(Source_BEAm!$JI$274:$JI$275)+SUM(Source_BEAm!$JJ$274:$JJ$275))*Source_BEAu!$JI77/SUM(Source_BEAu!$JI$396:$JI$397)+Q$7*SUM(Source_BEAm!$JJ$274:$JJ$275)/(SUM(Source_BEAm!$JI$274:$JI$275)+SUM(Source_BEAm!$JJ$274:$JJ$275))*Source_BEAu!$JJ77/SUM(Source_BEAu!$JJ$396:$JJ$397)</f>
        <v>0</v>
      </c>
      <c r="R80" s="14">
        <f>R$7*SUM(Source_BEAm!$JI$274:$JI$275)/(SUM(Source_BEAm!$JI$274:$JI$275)+SUM(Source_BEAm!$JJ$274:$JJ$275))*Source_BEAu!$JI77/SUM(Source_BEAu!$JI$396:$JI$397)+R$7*SUM(Source_BEAm!$JJ$274:$JJ$275)/(SUM(Source_BEAm!$JI$274:$JI$275)+SUM(Source_BEAm!$JJ$274:$JJ$275))*Source_BEAu!$JJ77/SUM(Source_BEAu!$JJ$396:$JJ$397)</f>
        <v>0</v>
      </c>
    </row>
    <row r="81" spans="1:18">
      <c r="A81" s="15" t="s">
        <v>193</v>
      </c>
      <c r="B81" s="19">
        <v>332430</v>
      </c>
      <c r="C81" s="20"/>
      <c r="H81" s="19">
        <f>H$7*Source_BEAm!$CT$103/(Source_BEAm!$EI$144+Source_BEAm!$CT$103)*Source_BEAu!$CT78/SUM(Source_BEAu!$CT$397+Source_BEAu!$CT$396)</f>
        <v>0</v>
      </c>
      <c r="I81" s="19">
        <f>I$7*Source_BEAm!$CT$103/(Source_BEAm!$EI$144+Source_BEAm!$CT$103)*Source_BEAu!$CT78/SUM(Source_BEAu!$CT$397+Source_BEAu!$CT$396)</f>
        <v>0</v>
      </c>
      <c r="J81" s="19">
        <f>J$7*Source_BEAm!$CT$103/(Source_BEAm!$EI$144+Source_BEAm!$CT$103)*Source_BEAu!$CT78/SUM(Source_BEAu!$CT$397+Source_BEAu!$CT$396)</f>
        <v>0</v>
      </c>
      <c r="K81" s="19">
        <f>K$7*Source_BEAm!$CT$103/(Source_BEAm!$EI$144+Source_BEAm!$CT$103)*Source_BEAu!$CT78/SUM(Source_BEAu!$CT$397+Source_BEAu!$CT$396)</f>
        <v>0</v>
      </c>
      <c r="L81" s="19">
        <f>L$7*Source_BEAm!$CT$103/(Source_BEAm!$EI$144+Source_BEAm!$CT$103)*Source_BEAu!$CT78/SUM(Source_BEAu!$CT$397+Source_BEAu!$CT$396)</f>
        <v>0</v>
      </c>
      <c r="N81" s="14">
        <f>N$7*SUM(Source_BEAm!$JI$274:$JI$275)/(SUM(Source_BEAm!$JI$274:$JI$275)+SUM(Source_BEAm!$JJ$274:$JJ$275))*Source_BEAu!$JI78/SUM(Source_BEAu!$JI$396:$JI$397)+N$7*SUM(Source_BEAm!$JJ$274:$JJ$275)/(SUM(Source_BEAm!$JI$274:$JI$275)+SUM(Source_BEAm!$JJ$274:$JJ$275))*Source_BEAu!$JJ78/SUM(Source_BEAu!$JJ$396:$JJ$397)</f>
        <v>0</v>
      </c>
      <c r="O81" s="14">
        <f>O$7*SUM(Source_BEAm!$JI$274:$JI$275)/(SUM(Source_BEAm!$JI$274:$JI$275)+SUM(Source_BEAm!$JJ$274:$JJ$275))*Source_BEAu!$JI78/SUM(Source_BEAu!$JI$396:$JI$397)+O$7*SUM(Source_BEAm!$JJ$274:$JJ$275)/(SUM(Source_BEAm!$JI$274:$JI$275)+SUM(Source_BEAm!$JJ$274:$JJ$275))*Source_BEAu!$JJ78/SUM(Source_BEAu!$JJ$396:$JJ$397)</f>
        <v>0</v>
      </c>
      <c r="P81" s="14">
        <f>P$7*SUM(Source_BEAm!$JI$274:$JI$275)/(SUM(Source_BEAm!$JI$274:$JI$275)+SUM(Source_BEAm!$JJ$274:$JJ$275))*Source_BEAu!$JI78/SUM(Source_BEAu!$JI$396:$JI$397)+P$7*SUM(Source_BEAm!$JJ$274:$JJ$275)/(SUM(Source_BEAm!$JI$274:$JI$275)+SUM(Source_BEAm!$JJ$274:$JJ$275))*Source_BEAu!$JJ78/SUM(Source_BEAu!$JJ$396:$JJ$397)</f>
        <v>0</v>
      </c>
      <c r="Q81" s="14">
        <f>Q$7*SUM(Source_BEAm!$JI$274:$JI$275)/(SUM(Source_BEAm!$JI$274:$JI$275)+SUM(Source_BEAm!$JJ$274:$JJ$275))*Source_BEAu!$JI78/SUM(Source_BEAu!$JI$396:$JI$397)+Q$7*SUM(Source_BEAm!$JJ$274:$JJ$275)/(SUM(Source_BEAm!$JI$274:$JI$275)+SUM(Source_BEAm!$JJ$274:$JJ$275))*Source_BEAu!$JJ78/SUM(Source_BEAu!$JJ$396:$JJ$397)</f>
        <v>0</v>
      </c>
      <c r="R81" s="14">
        <f>R$7*SUM(Source_BEAm!$JI$274:$JI$275)/(SUM(Source_BEAm!$JI$274:$JI$275)+SUM(Source_BEAm!$JJ$274:$JJ$275))*Source_BEAu!$JI78/SUM(Source_BEAu!$JI$396:$JI$397)+R$7*SUM(Source_BEAm!$JJ$274:$JJ$275)/(SUM(Source_BEAm!$JI$274:$JI$275)+SUM(Source_BEAm!$JJ$274:$JJ$275))*Source_BEAu!$JJ78/SUM(Source_BEAu!$JJ$396:$JJ$397)</f>
        <v>0</v>
      </c>
    </row>
    <row r="82" spans="1:18">
      <c r="A82" s="15" t="s">
        <v>194</v>
      </c>
      <c r="B82" s="19">
        <v>332500</v>
      </c>
      <c r="C82" s="20"/>
      <c r="H82" s="19">
        <f>H$7*Source_BEAm!$CT$103/(Source_BEAm!$EI$144+Source_BEAm!$CT$103)*Source_BEAu!$CT79/SUM(Source_BEAu!$CT$397+Source_BEAu!$CT$396)</f>
        <v>0</v>
      </c>
      <c r="I82" s="19">
        <f>I$7*Source_BEAm!$CT$103/(Source_BEAm!$EI$144+Source_BEAm!$CT$103)*Source_BEAu!$CT79/SUM(Source_BEAu!$CT$397+Source_BEAu!$CT$396)</f>
        <v>0</v>
      </c>
      <c r="J82" s="19">
        <f>J$7*Source_BEAm!$CT$103/(Source_BEAm!$EI$144+Source_BEAm!$CT$103)*Source_BEAu!$CT79/SUM(Source_BEAu!$CT$397+Source_BEAu!$CT$396)</f>
        <v>0</v>
      </c>
      <c r="K82" s="19">
        <f>K$7*Source_BEAm!$CT$103/(Source_BEAm!$EI$144+Source_BEAm!$CT$103)*Source_BEAu!$CT79/SUM(Source_BEAu!$CT$397+Source_BEAu!$CT$396)</f>
        <v>0</v>
      </c>
      <c r="L82" s="19">
        <f>L$7*Source_BEAm!$CT$103/(Source_BEAm!$EI$144+Source_BEAm!$CT$103)*Source_BEAu!$CT79/SUM(Source_BEAu!$CT$397+Source_BEAu!$CT$396)</f>
        <v>0</v>
      </c>
      <c r="N82" s="14">
        <f>N$7*SUM(Source_BEAm!$JI$274:$JI$275)/(SUM(Source_BEAm!$JI$274:$JI$275)+SUM(Source_BEAm!$JJ$274:$JJ$275))*Source_BEAu!$JI79/SUM(Source_BEAu!$JI$396:$JI$397)+N$7*SUM(Source_BEAm!$JJ$274:$JJ$275)/(SUM(Source_BEAm!$JI$274:$JI$275)+SUM(Source_BEAm!$JJ$274:$JJ$275))*Source_BEAu!$JJ79/SUM(Source_BEAu!$JJ$396:$JJ$397)</f>
        <v>5.3675381892975451E-6</v>
      </c>
      <c r="O82" s="14">
        <f>O$7*SUM(Source_BEAm!$JI$274:$JI$275)/(SUM(Source_BEAm!$JI$274:$JI$275)+SUM(Source_BEAm!$JJ$274:$JJ$275))*Source_BEAu!$JI79/SUM(Source_BEAu!$JI$396:$JI$397)+O$7*SUM(Source_BEAm!$JJ$274:$JJ$275)/(SUM(Source_BEAm!$JI$274:$JI$275)+SUM(Source_BEAm!$JJ$274:$JJ$275))*Source_BEAu!$JJ79/SUM(Source_BEAu!$JJ$396:$JJ$397)</f>
        <v>8.802762630447973E-5</v>
      </c>
      <c r="P82" s="14">
        <f>P$7*SUM(Source_BEAm!$JI$274:$JI$275)/(SUM(Source_BEAm!$JI$274:$JI$275)+SUM(Source_BEAm!$JJ$274:$JJ$275))*Source_BEAu!$JI79/SUM(Source_BEAu!$JI$396:$JI$397)+P$7*SUM(Source_BEAm!$JJ$274:$JJ$275)/(SUM(Source_BEAm!$JI$274:$JI$275)+SUM(Source_BEAm!$JJ$274:$JJ$275))*Source_BEAu!$JJ79/SUM(Source_BEAu!$JJ$396:$JJ$397)</f>
        <v>4.0685939474875384E-4</v>
      </c>
      <c r="Q82" s="14">
        <f>Q$7*SUM(Source_BEAm!$JI$274:$JI$275)/(SUM(Source_BEAm!$JI$274:$JI$275)+SUM(Source_BEAm!$JJ$274:$JJ$275))*Source_BEAu!$JI79/SUM(Source_BEAu!$JI$396:$JI$397)+Q$7*SUM(Source_BEAm!$JJ$274:$JJ$275)/(SUM(Source_BEAm!$JI$274:$JI$275)+SUM(Source_BEAm!$JJ$274:$JJ$275))*Source_BEAu!$JJ79/SUM(Source_BEAu!$JJ$396:$JJ$397)</f>
        <v>7.0314750279797821E-5</v>
      </c>
      <c r="R82" s="14">
        <f>R$7*SUM(Source_BEAm!$JI$274:$JI$275)/(SUM(Source_BEAm!$JI$274:$JI$275)+SUM(Source_BEAm!$JJ$274:$JJ$275))*Source_BEAu!$JI79/SUM(Source_BEAu!$JI$396:$JI$397)+R$7*SUM(Source_BEAm!$JJ$274:$JJ$275)/(SUM(Source_BEAm!$JI$274:$JI$275)+SUM(Source_BEAm!$JJ$274:$JJ$275))*Source_BEAu!$JJ79/SUM(Source_BEAu!$JJ$396:$JJ$397)</f>
        <v>6.9777996460868083E-6</v>
      </c>
    </row>
    <row r="83" spans="1:18">
      <c r="A83" s="15" t="s">
        <v>195</v>
      </c>
      <c r="B83" s="19">
        <v>332600</v>
      </c>
      <c r="C83" s="20"/>
      <c r="H83" s="19">
        <f>H$7*Source_BEAm!$CT$103/(Source_BEAm!$EI$144+Source_BEAm!$CT$103)*Source_BEAu!$CT80/SUM(Source_BEAu!$CT$397+Source_BEAu!$CT$396)</f>
        <v>9.3651649393877155E-6</v>
      </c>
      <c r="I83" s="19">
        <f>I$7*Source_BEAm!$CT$103/(Source_BEAm!$EI$144+Source_BEAm!$CT$103)*Source_BEAu!$CT80/SUM(Source_BEAu!$CT$397+Source_BEAu!$CT$396)</f>
        <v>1.5358870500595855E-4</v>
      </c>
      <c r="J83" s="19">
        <f>J$7*Source_BEAm!$CT$103/(Source_BEAm!$EI$144+Source_BEAm!$CT$103)*Source_BEAu!$CT80/SUM(Source_BEAu!$CT$397+Source_BEAu!$CT$396)</f>
        <v>7.0987950240558888E-4</v>
      </c>
      <c r="K83" s="19">
        <f>K$7*Source_BEAm!$CT$103/(Source_BEAm!$EI$144+Source_BEAm!$CT$103)*Source_BEAu!$CT80/SUM(Source_BEAu!$CT$397+Source_BEAu!$CT$396)</f>
        <v>1.2268366070597908E-4</v>
      </c>
      <c r="L83" s="19">
        <f>L$7*Source_BEAm!$CT$103/(Source_BEAm!$EI$144+Source_BEAm!$CT$103)*Source_BEAu!$CT80/SUM(Source_BEAu!$CT$397+Source_BEAu!$CT$396)</f>
        <v>1.2174714421204033E-5</v>
      </c>
      <c r="N83" s="14">
        <f>N$7*SUM(Source_BEAm!$JI$274:$JI$275)/(SUM(Source_BEAm!$JI$274:$JI$275)+SUM(Source_BEAm!$JJ$274:$JJ$275))*Source_BEAu!$JI80/SUM(Source_BEAu!$JI$396:$JI$397)+N$7*SUM(Source_BEAm!$JJ$274:$JJ$275)/(SUM(Source_BEAm!$JI$274:$JI$275)+SUM(Source_BEAm!$JJ$274:$JJ$275))*Source_BEAu!$JJ80/SUM(Source_BEAu!$JJ$396:$JJ$397)</f>
        <v>0</v>
      </c>
      <c r="O83" s="14">
        <f>O$7*SUM(Source_BEAm!$JI$274:$JI$275)/(SUM(Source_BEAm!$JI$274:$JI$275)+SUM(Source_BEAm!$JJ$274:$JJ$275))*Source_BEAu!$JI80/SUM(Source_BEAu!$JI$396:$JI$397)+O$7*SUM(Source_BEAm!$JJ$274:$JJ$275)/(SUM(Source_BEAm!$JI$274:$JI$275)+SUM(Source_BEAm!$JJ$274:$JJ$275))*Source_BEAu!$JJ80/SUM(Source_BEAu!$JJ$396:$JJ$397)</f>
        <v>0</v>
      </c>
      <c r="P83" s="14">
        <f>P$7*SUM(Source_BEAm!$JI$274:$JI$275)/(SUM(Source_BEAm!$JI$274:$JI$275)+SUM(Source_BEAm!$JJ$274:$JJ$275))*Source_BEAu!$JI80/SUM(Source_BEAu!$JI$396:$JI$397)+P$7*SUM(Source_BEAm!$JJ$274:$JJ$275)/(SUM(Source_BEAm!$JI$274:$JI$275)+SUM(Source_BEAm!$JJ$274:$JJ$275))*Source_BEAu!$JJ80/SUM(Source_BEAu!$JJ$396:$JJ$397)</f>
        <v>0</v>
      </c>
      <c r="Q83" s="14">
        <f>Q$7*SUM(Source_BEAm!$JI$274:$JI$275)/(SUM(Source_BEAm!$JI$274:$JI$275)+SUM(Source_BEAm!$JJ$274:$JJ$275))*Source_BEAu!$JI80/SUM(Source_BEAu!$JI$396:$JI$397)+Q$7*SUM(Source_BEAm!$JJ$274:$JJ$275)/(SUM(Source_BEAm!$JI$274:$JI$275)+SUM(Source_BEAm!$JJ$274:$JJ$275))*Source_BEAu!$JJ80/SUM(Source_BEAu!$JJ$396:$JJ$397)</f>
        <v>0</v>
      </c>
      <c r="R83" s="14">
        <f>R$7*SUM(Source_BEAm!$JI$274:$JI$275)/(SUM(Source_BEAm!$JI$274:$JI$275)+SUM(Source_BEAm!$JJ$274:$JJ$275))*Source_BEAu!$JI80/SUM(Source_BEAu!$JI$396:$JI$397)+R$7*SUM(Source_BEAm!$JJ$274:$JJ$275)/(SUM(Source_BEAm!$JI$274:$JI$275)+SUM(Source_BEAm!$JJ$274:$JJ$275))*Source_BEAu!$JJ80/SUM(Source_BEAu!$JJ$396:$JJ$397)</f>
        <v>0</v>
      </c>
    </row>
    <row r="84" spans="1:18">
      <c r="A84" s="15" t="s">
        <v>196</v>
      </c>
      <c r="B84" s="19">
        <v>332710</v>
      </c>
      <c r="C84" s="20"/>
      <c r="H84" s="19">
        <f>H$7*Source_BEAm!$CT$103/(Source_BEAm!$EI$144+Source_BEAm!$CT$103)*Source_BEAu!$CT81/SUM(Source_BEAu!$CT$397+Source_BEAu!$CT$396)</f>
        <v>2.8095494818163146E-5</v>
      </c>
      <c r="I84" s="19">
        <f>I$7*Source_BEAm!$CT$103/(Source_BEAm!$EI$144+Source_BEAm!$CT$103)*Source_BEAu!$CT81/SUM(Source_BEAu!$CT$397+Source_BEAu!$CT$396)</f>
        <v>4.6076611501787563E-4</v>
      </c>
      <c r="J84" s="19">
        <f>J$7*Source_BEAm!$CT$103/(Source_BEAm!$EI$144+Source_BEAm!$CT$103)*Source_BEAu!$CT81/SUM(Source_BEAu!$CT$397+Source_BEAu!$CT$396)</f>
        <v>2.1296385072167665E-3</v>
      </c>
      <c r="K84" s="19">
        <f>K$7*Source_BEAm!$CT$103/(Source_BEAm!$EI$144+Source_BEAm!$CT$103)*Source_BEAu!$CT81/SUM(Source_BEAu!$CT$397+Source_BEAu!$CT$396)</f>
        <v>3.6805098211793724E-4</v>
      </c>
      <c r="L84" s="19">
        <f>L$7*Source_BEAm!$CT$103/(Source_BEAm!$EI$144+Source_BEAm!$CT$103)*Source_BEAu!$CT81/SUM(Source_BEAu!$CT$397+Source_BEAu!$CT$396)</f>
        <v>3.6524143263612099E-5</v>
      </c>
      <c r="N84" s="14">
        <f>N$7*SUM(Source_BEAm!$JI$274:$JI$275)/(SUM(Source_BEAm!$JI$274:$JI$275)+SUM(Source_BEAm!$JJ$274:$JJ$275))*Source_BEAu!$JI81/SUM(Source_BEAu!$JI$396:$JI$397)+N$7*SUM(Source_BEAm!$JJ$274:$JJ$275)/(SUM(Source_BEAm!$JI$274:$JI$275)+SUM(Source_BEAm!$JJ$274:$JJ$275))*Source_BEAu!$JJ81/SUM(Source_BEAu!$JJ$396:$JJ$397)</f>
        <v>0</v>
      </c>
      <c r="O84" s="14">
        <f>O$7*SUM(Source_BEAm!$JI$274:$JI$275)/(SUM(Source_BEAm!$JI$274:$JI$275)+SUM(Source_BEAm!$JJ$274:$JJ$275))*Source_BEAu!$JI81/SUM(Source_BEAu!$JI$396:$JI$397)+O$7*SUM(Source_BEAm!$JJ$274:$JJ$275)/(SUM(Source_BEAm!$JI$274:$JI$275)+SUM(Source_BEAm!$JJ$274:$JJ$275))*Source_BEAu!$JJ81/SUM(Source_BEAu!$JJ$396:$JJ$397)</f>
        <v>0</v>
      </c>
      <c r="P84" s="14">
        <f>P$7*SUM(Source_BEAm!$JI$274:$JI$275)/(SUM(Source_BEAm!$JI$274:$JI$275)+SUM(Source_BEAm!$JJ$274:$JJ$275))*Source_BEAu!$JI81/SUM(Source_BEAu!$JI$396:$JI$397)+P$7*SUM(Source_BEAm!$JJ$274:$JJ$275)/(SUM(Source_BEAm!$JI$274:$JI$275)+SUM(Source_BEAm!$JJ$274:$JJ$275))*Source_BEAu!$JJ81/SUM(Source_BEAu!$JJ$396:$JJ$397)</f>
        <v>0</v>
      </c>
      <c r="Q84" s="14">
        <f>Q$7*SUM(Source_BEAm!$JI$274:$JI$275)/(SUM(Source_BEAm!$JI$274:$JI$275)+SUM(Source_BEAm!$JJ$274:$JJ$275))*Source_BEAu!$JI81/SUM(Source_BEAu!$JI$396:$JI$397)+Q$7*SUM(Source_BEAm!$JJ$274:$JJ$275)/(SUM(Source_BEAm!$JI$274:$JI$275)+SUM(Source_BEAm!$JJ$274:$JJ$275))*Source_BEAu!$JJ81/SUM(Source_BEAu!$JJ$396:$JJ$397)</f>
        <v>0</v>
      </c>
      <c r="R84" s="14">
        <f>R$7*SUM(Source_BEAm!$JI$274:$JI$275)/(SUM(Source_BEAm!$JI$274:$JI$275)+SUM(Source_BEAm!$JJ$274:$JJ$275))*Source_BEAu!$JI81/SUM(Source_BEAu!$JI$396:$JI$397)+R$7*SUM(Source_BEAm!$JJ$274:$JJ$275)/(SUM(Source_BEAm!$JI$274:$JI$275)+SUM(Source_BEAm!$JJ$274:$JJ$275))*Source_BEAu!$JJ81/SUM(Source_BEAu!$JJ$396:$JJ$397)</f>
        <v>0</v>
      </c>
    </row>
    <row r="85" spans="1:18">
      <c r="A85" s="15" t="s">
        <v>197</v>
      </c>
      <c r="B85" s="19">
        <v>332720</v>
      </c>
      <c r="C85" s="20"/>
      <c r="H85" s="19">
        <f>H$7*Source_BEAm!$CT$103/(Source_BEAm!$EI$144+Source_BEAm!$CT$103)*Source_BEAu!$CT82/SUM(Source_BEAu!$CT$397+Source_BEAu!$CT$396)</f>
        <v>1.8730329878775431E-5</v>
      </c>
      <c r="I85" s="19">
        <f>I$7*Source_BEAm!$CT$103/(Source_BEAm!$EI$144+Source_BEAm!$CT$103)*Source_BEAu!$CT82/SUM(Source_BEAu!$CT$397+Source_BEAu!$CT$396)</f>
        <v>3.0717741001191711E-4</v>
      </c>
      <c r="J85" s="19">
        <f>J$7*Source_BEAm!$CT$103/(Source_BEAm!$EI$144+Source_BEAm!$CT$103)*Source_BEAu!$CT82/SUM(Source_BEAu!$CT$397+Source_BEAu!$CT$396)</f>
        <v>1.4197590048111778E-3</v>
      </c>
      <c r="K85" s="19">
        <f>K$7*Source_BEAm!$CT$103/(Source_BEAm!$EI$144+Source_BEAm!$CT$103)*Source_BEAu!$CT82/SUM(Source_BEAu!$CT$397+Source_BEAu!$CT$396)</f>
        <v>2.4536732141195816E-4</v>
      </c>
      <c r="L85" s="19">
        <f>L$7*Source_BEAm!$CT$103/(Source_BEAm!$EI$144+Source_BEAm!$CT$103)*Source_BEAu!$CT82/SUM(Source_BEAu!$CT$397+Source_BEAu!$CT$396)</f>
        <v>2.4349428842408067E-5</v>
      </c>
      <c r="N85" s="14">
        <f>N$7*SUM(Source_BEAm!$JI$274:$JI$275)/(SUM(Source_BEAm!$JI$274:$JI$275)+SUM(Source_BEAm!$JJ$274:$JJ$275))*Source_BEAu!$JI82/SUM(Source_BEAu!$JI$396:$JI$397)+N$7*SUM(Source_BEAm!$JJ$274:$JJ$275)/(SUM(Source_BEAm!$JI$274:$JI$275)+SUM(Source_BEAm!$JJ$274:$JJ$275))*Source_BEAu!$JJ82/SUM(Source_BEAu!$JJ$396:$JJ$397)</f>
        <v>0</v>
      </c>
      <c r="O85" s="14">
        <f>O$7*SUM(Source_BEAm!$JI$274:$JI$275)/(SUM(Source_BEAm!$JI$274:$JI$275)+SUM(Source_BEAm!$JJ$274:$JJ$275))*Source_BEAu!$JI82/SUM(Source_BEAu!$JI$396:$JI$397)+O$7*SUM(Source_BEAm!$JJ$274:$JJ$275)/(SUM(Source_BEAm!$JI$274:$JI$275)+SUM(Source_BEAm!$JJ$274:$JJ$275))*Source_BEAu!$JJ82/SUM(Source_BEAu!$JJ$396:$JJ$397)</f>
        <v>0</v>
      </c>
      <c r="P85" s="14">
        <f>P$7*SUM(Source_BEAm!$JI$274:$JI$275)/(SUM(Source_BEAm!$JI$274:$JI$275)+SUM(Source_BEAm!$JJ$274:$JJ$275))*Source_BEAu!$JI82/SUM(Source_BEAu!$JI$396:$JI$397)+P$7*SUM(Source_BEAm!$JJ$274:$JJ$275)/(SUM(Source_BEAm!$JI$274:$JI$275)+SUM(Source_BEAm!$JJ$274:$JJ$275))*Source_BEAu!$JJ82/SUM(Source_BEAu!$JJ$396:$JJ$397)</f>
        <v>0</v>
      </c>
      <c r="Q85" s="14">
        <f>Q$7*SUM(Source_BEAm!$JI$274:$JI$275)/(SUM(Source_BEAm!$JI$274:$JI$275)+SUM(Source_BEAm!$JJ$274:$JJ$275))*Source_BEAu!$JI82/SUM(Source_BEAu!$JI$396:$JI$397)+Q$7*SUM(Source_BEAm!$JJ$274:$JJ$275)/(SUM(Source_BEAm!$JI$274:$JI$275)+SUM(Source_BEAm!$JJ$274:$JJ$275))*Source_BEAu!$JJ82/SUM(Source_BEAu!$JJ$396:$JJ$397)</f>
        <v>0</v>
      </c>
      <c r="R85" s="14">
        <f>R$7*SUM(Source_BEAm!$JI$274:$JI$275)/(SUM(Source_BEAm!$JI$274:$JI$275)+SUM(Source_BEAm!$JJ$274:$JJ$275))*Source_BEAu!$JI82/SUM(Source_BEAu!$JI$396:$JI$397)+R$7*SUM(Source_BEAm!$JJ$274:$JJ$275)/(SUM(Source_BEAm!$JI$274:$JI$275)+SUM(Source_BEAm!$JJ$274:$JJ$275))*Source_BEAu!$JJ82/SUM(Source_BEAu!$JJ$396:$JJ$397)</f>
        <v>0</v>
      </c>
    </row>
    <row r="86" spans="1:18">
      <c r="A86" s="15" t="s">
        <v>198</v>
      </c>
      <c r="B86" s="19">
        <v>332800</v>
      </c>
      <c r="C86" s="20"/>
      <c r="H86" s="19">
        <f>H$7*Source_BEAm!$CT$103/(Source_BEAm!$EI$144+Source_BEAm!$CT$103)*Source_BEAu!$CT83/SUM(Source_BEAu!$CT$397+Source_BEAu!$CT$396)</f>
        <v>9.3651649393877155E-6</v>
      </c>
      <c r="I86" s="19">
        <f>I$7*Source_BEAm!$CT$103/(Source_BEAm!$EI$144+Source_BEAm!$CT$103)*Source_BEAu!$CT83/SUM(Source_BEAu!$CT$397+Source_BEAu!$CT$396)</f>
        <v>1.5358870500595855E-4</v>
      </c>
      <c r="J86" s="19">
        <f>J$7*Source_BEAm!$CT$103/(Source_BEAm!$EI$144+Source_BEAm!$CT$103)*Source_BEAu!$CT83/SUM(Source_BEAu!$CT$397+Source_BEAu!$CT$396)</f>
        <v>7.0987950240558888E-4</v>
      </c>
      <c r="K86" s="19">
        <f>K$7*Source_BEAm!$CT$103/(Source_BEAm!$EI$144+Source_BEAm!$CT$103)*Source_BEAu!$CT83/SUM(Source_BEAu!$CT$397+Source_BEAu!$CT$396)</f>
        <v>1.2268366070597908E-4</v>
      </c>
      <c r="L86" s="19">
        <f>L$7*Source_BEAm!$CT$103/(Source_BEAm!$EI$144+Source_BEAm!$CT$103)*Source_BEAu!$CT83/SUM(Source_BEAu!$CT$397+Source_BEAu!$CT$396)</f>
        <v>1.2174714421204033E-5</v>
      </c>
      <c r="N86" s="14">
        <f>N$7*SUM(Source_BEAm!$JI$274:$JI$275)/(SUM(Source_BEAm!$JI$274:$JI$275)+SUM(Source_BEAm!$JJ$274:$JJ$275))*Source_BEAu!$JI83/SUM(Source_BEAu!$JI$396:$JI$397)+N$7*SUM(Source_BEAm!$JJ$274:$JJ$275)/(SUM(Source_BEAm!$JI$274:$JI$275)+SUM(Source_BEAm!$JJ$274:$JJ$275))*Source_BEAu!$JJ83/SUM(Source_BEAu!$JJ$396:$JJ$397)</f>
        <v>0</v>
      </c>
      <c r="O86" s="14">
        <f>O$7*SUM(Source_BEAm!$JI$274:$JI$275)/(SUM(Source_BEAm!$JI$274:$JI$275)+SUM(Source_BEAm!$JJ$274:$JJ$275))*Source_BEAu!$JI83/SUM(Source_BEAu!$JI$396:$JI$397)+O$7*SUM(Source_BEAm!$JJ$274:$JJ$275)/(SUM(Source_BEAm!$JI$274:$JI$275)+SUM(Source_BEAm!$JJ$274:$JJ$275))*Source_BEAu!$JJ83/SUM(Source_BEAu!$JJ$396:$JJ$397)</f>
        <v>0</v>
      </c>
      <c r="P86" s="14">
        <f>P$7*SUM(Source_BEAm!$JI$274:$JI$275)/(SUM(Source_BEAm!$JI$274:$JI$275)+SUM(Source_BEAm!$JJ$274:$JJ$275))*Source_BEAu!$JI83/SUM(Source_BEAu!$JI$396:$JI$397)+P$7*SUM(Source_BEAm!$JJ$274:$JJ$275)/(SUM(Source_BEAm!$JI$274:$JI$275)+SUM(Source_BEAm!$JJ$274:$JJ$275))*Source_BEAu!$JJ83/SUM(Source_BEAu!$JJ$396:$JJ$397)</f>
        <v>0</v>
      </c>
      <c r="Q86" s="14">
        <f>Q$7*SUM(Source_BEAm!$JI$274:$JI$275)/(SUM(Source_BEAm!$JI$274:$JI$275)+SUM(Source_BEAm!$JJ$274:$JJ$275))*Source_BEAu!$JI83/SUM(Source_BEAu!$JI$396:$JI$397)+Q$7*SUM(Source_BEAm!$JJ$274:$JJ$275)/(SUM(Source_BEAm!$JI$274:$JI$275)+SUM(Source_BEAm!$JJ$274:$JJ$275))*Source_BEAu!$JJ83/SUM(Source_BEAu!$JJ$396:$JJ$397)</f>
        <v>0</v>
      </c>
      <c r="R86" s="14">
        <f>R$7*SUM(Source_BEAm!$JI$274:$JI$275)/(SUM(Source_BEAm!$JI$274:$JI$275)+SUM(Source_BEAm!$JJ$274:$JJ$275))*Source_BEAu!$JI83/SUM(Source_BEAu!$JI$396:$JI$397)+R$7*SUM(Source_BEAm!$JJ$274:$JJ$275)/(SUM(Source_BEAm!$JI$274:$JI$275)+SUM(Source_BEAm!$JJ$274:$JJ$275))*Source_BEAu!$JJ83/SUM(Source_BEAu!$JJ$396:$JJ$397)</f>
        <v>0</v>
      </c>
    </row>
    <row r="87" spans="1:18">
      <c r="A87" s="15" t="s">
        <v>199</v>
      </c>
      <c r="B87" s="19" t="s">
        <v>200</v>
      </c>
      <c r="C87" s="20"/>
      <c r="H87" s="19">
        <f>H$7*Source_BEAm!$CT$103/(Source_BEAm!$EI$144+Source_BEAm!$CT$103)*Source_BEAu!$CT84/SUM(Source_BEAu!$CT$397+Source_BEAu!$CT$396)</f>
        <v>9.3651649393877155E-6</v>
      </c>
      <c r="I87" s="19">
        <f>I$7*Source_BEAm!$CT$103/(Source_BEAm!$EI$144+Source_BEAm!$CT$103)*Source_BEAu!$CT84/SUM(Source_BEAu!$CT$397+Source_BEAu!$CT$396)</f>
        <v>1.5358870500595855E-4</v>
      </c>
      <c r="J87" s="19">
        <f>J$7*Source_BEAm!$CT$103/(Source_BEAm!$EI$144+Source_BEAm!$CT$103)*Source_BEAu!$CT84/SUM(Source_BEAu!$CT$397+Source_BEAu!$CT$396)</f>
        <v>7.0987950240558888E-4</v>
      </c>
      <c r="K87" s="19">
        <f>K$7*Source_BEAm!$CT$103/(Source_BEAm!$EI$144+Source_BEAm!$CT$103)*Source_BEAu!$CT84/SUM(Source_BEAu!$CT$397+Source_BEAu!$CT$396)</f>
        <v>1.2268366070597908E-4</v>
      </c>
      <c r="L87" s="19">
        <f>L$7*Source_BEAm!$CT$103/(Source_BEAm!$EI$144+Source_BEAm!$CT$103)*Source_BEAu!$CT84/SUM(Source_BEAu!$CT$397+Source_BEAu!$CT$396)</f>
        <v>1.2174714421204033E-5</v>
      </c>
      <c r="N87" s="14">
        <f>N$7*SUM(Source_BEAm!$JI$274:$JI$275)/(SUM(Source_BEAm!$JI$274:$JI$275)+SUM(Source_BEAm!$JJ$274:$JJ$275))*Source_BEAu!$JI84/SUM(Source_BEAu!$JI$396:$JI$397)+N$7*SUM(Source_BEAm!$JJ$274:$JJ$275)/(SUM(Source_BEAm!$JI$274:$JI$275)+SUM(Source_BEAm!$JJ$274:$JJ$275))*Source_BEAu!$JJ84/SUM(Source_BEAu!$JJ$396:$JJ$397)</f>
        <v>8.051307283946316E-6</v>
      </c>
      <c r="O87" s="14">
        <f>O$7*SUM(Source_BEAm!$JI$274:$JI$275)/(SUM(Source_BEAm!$JI$274:$JI$275)+SUM(Source_BEAm!$JJ$274:$JJ$275))*Source_BEAu!$JI84/SUM(Source_BEAu!$JI$396:$JI$397)+O$7*SUM(Source_BEAm!$JJ$274:$JJ$275)/(SUM(Source_BEAm!$JI$274:$JI$275)+SUM(Source_BEAm!$JJ$274:$JJ$275))*Source_BEAu!$JJ84/SUM(Source_BEAu!$JJ$396:$JJ$397)</f>
        <v>1.3204143945671961E-4</v>
      </c>
      <c r="P87" s="14">
        <f>P$7*SUM(Source_BEAm!$JI$274:$JI$275)/(SUM(Source_BEAm!$JI$274:$JI$275)+SUM(Source_BEAm!$JJ$274:$JJ$275))*Source_BEAu!$JI84/SUM(Source_BEAu!$JI$396:$JI$397)+P$7*SUM(Source_BEAm!$JJ$274:$JJ$275)/(SUM(Source_BEAm!$JI$274:$JI$275)+SUM(Source_BEAm!$JJ$274:$JJ$275))*Source_BEAu!$JJ84/SUM(Source_BEAu!$JJ$396:$JJ$397)</f>
        <v>6.1028909212313071E-4</v>
      </c>
      <c r="Q87" s="14">
        <f>Q$7*SUM(Source_BEAm!$JI$274:$JI$275)/(SUM(Source_BEAm!$JI$274:$JI$275)+SUM(Source_BEAm!$JJ$274:$JJ$275))*Source_BEAu!$JI84/SUM(Source_BEAu!$JI$396:$JI$397)+Q$7*SUM(Source_BEAm!$JJ$274:$JJ$275)/(SUM(Source_BEAm!$JI$274:$JI$275)+SUM(Source_BEAm!$JJ$274:$JJ$275))*Source_BEAu!$JJ84/SUM(Source_BEAu!$JJ$396:$JJ$397)</f>
        <v>1.0547212541969675E-4</v>
      </c>
      <c r="R87" s="14">
        <f>R$7*SUM(Source_BEAm!$JI$274:$JI$275)/(SUM(Source_BEAm!$JI$274:$JI$275)+SUM(Source_BEAm!$JJ$274:$JJ$275))*Source_BEAu!$JI84/SUM(Source_BEAu!$JI$396:$JI$397)+R$7*SUM(Source_BEAm!$JJ$274:$JJ$275)/(SUM(Source_BEAm!$JI$274:$JI$275)+SUM(Source_BEAm!$JJ$274:$JJ$275))*Source_BEAu!$JJ84/SUM(Source_BEAu!$JJ$396:$JJ$397)</f>
        <v>1.0466699469130212E-5</v>
      </c>
    </row>
    <row r="88" spans="1:18">
      <c r="A88" s="15" t="s">
        <v>201</v>
      </c>
      <c r="B88" s="19">
        <v>332913</v>
      </c>
      <c r="C88" s="20"/>
      <c r="H88" s="19">
        <f>H$7*Source_BEAm!$CT$103/(Source_BEAm!$EI$144+Source_BEAm!$CT$103)*Source_BEAu!$CT85/SUM(Source_BEAu!$CT$397+Source_BEAu!$CT$396)</f>
        <v>0</v>
      </c>
      <c r="I88" s="19">
        <f>I$7*Source_BEAm!$CT$103/(Source_BEAm!$EI$144+Source_BEAm!$CT$103)*Source_BEAu!$CT85/SUM(Source_BEAu!$CT$397+Source_BEAu!$CT$396)</f>
        <v>0</v>
      </c>
      <c r="J88" s="19">
        <f>J$7*Source_BEAm!$CT$103/(Source_BEAm!$EI$144+Source_BEAm!$CT$103)*Source_BEAu!$CT85/SUM(Source_BEAu!$CT$397+Source_BEAu!$CT$396)</f>
        <v>0</v>
      </c>
      <c r="K88" s="19">
        <f>K$7*Source_BEAm!$CT$103/(Source_BEAm!$EI$144+Source_BEAm!$CT$103)*Source_BEAu!$CT85/SUM(Source_BEAu!$CT$397+Source_BEAu!$CT$396)</f>
        <v>0</v>
      </c>
      <c r="L88" s="19">
        <f>L$7*Source_BEAm!$CT$103/(Source_BEAm!$EI$144+Source_BEAm!$CT$103)*Source_BEAu!$CT85/SUM(Source_BEAu!$CT$397+Source_BEAu!$CT$396)</f>
        <v>0</v>
      </c>
      <c r="N88" s="14">
        <f>N$7*SUM(Source_BEAm!$JI$274:$JI$275)/(SUM(Source_BEAm!$JI$274:$JI$275)+SUM(Source_BEAm!$JJ$274:$JJ$275))*Source_BEAu!$JI85/SUM(Source_BEAu!$JI$396:$JI$397)+N$7*SUM(Source_BEAm!$JJ$274:$JJ$275)/(SUM(Source_BEAm!$JI$274:$JI$275)+SUM(Source_BEAm!$JJ$274:$JJ$275))*Source_BEAu!$JJ85/SUM(Source_BEAu!$JJ$396:$JJ$397)</f>
        <v>0</v>
      </c>
      <c r="O88" s="14">
        <f>O$7*SUM(Source_BEAm!$JI$274:$JI$275)/(SUM(Source_BEAm!$JI$274:$JI$275)+SUM(Source_BEAm!$JJ$274:$JJ$275))*Source_BEAu!$JI85/SUM(Source_BEAu!$JI$396:$JI$397)+O$7*SUM(Source_BEAm!$JJ$274:$JJ$275)/(SUM(Source_BEAm!$JI$274:$JI$275)+SUM(Source_BEAm!$JJ$274:$JJ$275))*Source_BEAu!$JJ85/SUM(Source_BEAu!$JJ$396:$JJ$397)</f>
        <v>0</v>
      </c>
      <c r="P88" s="14">
        <f>P$7*SUM(Source_BEAm!$JI$274:$JI$275)/(SUM(Source_BEAm!$JI$274:$JI$275)+SUM(Source_BEAm!$JJ$274:$JJ$275))*Source_BEAu!$JI85/SUM(Source_BEAu!$JI$396:$JI$397)+P$7*SUM(Source_BEAm!$JJ$274:$JJ$275)/(SUM(Source_BEAm!$JI$274:$JI$275)+SUM(Source_BEAm!$JJ$274:$JJ$275))*Source_BEAu!$JJ85/SUM(Source_BEAu!$JJ$396:$JJ$397)</f>
        <v>0</v>
      </c>
      <c r="Q88" s="14">
        <f>Q$7*SUM(Source_BEAm!$JI$274:$JI$275)/(SUM(Source_BEAm!$JI$274:$JI$275)+SUM(Source_BEAm!$JJ$274:$JJ$275))*Source_BEAu!$JI85/SUM(Source_BEAu!$JI$396:$JI$397)+Q$7*SUM(Source_BEAm!$JJ$274:$JJ$275)/(SUM(Source_BEAm!$JI$274:$JI$275)+SUM(Source_BEAm!$JJ$274:$JJ$275))*Source_BEAu!$JJ85/SUM(Source_BEAu!$JJ$396:$JJ$397)</f>
        <v>0</v>
      </c>
      <c r="R88" s="14">
        <f>R$7*SUM(Source_BEAm!$JI$274:$JI$275)/(SUM(Source_BEAm!$JI$274:$JI$275)+SUM(Source_BEAm!$JJ$274:$JJ$275))*Source_BEAu!$JI85/SUM(Source_BEAu!$JI$396:$JI$397)+R$7*SUM(Source_BEAm!$JJ$274:$JJ$275)/(SUM(Source_BEAm!$JI$274:$JI$275)+SUM(Source_BEAm!$JJ$274:$JJ$275))*Source_BEAu!$JJ85/SUM(Source_BEAu!$JJ$396:$JJ$397)</f>
        <v>0</v>
      </c>
    </row>
    <row r="89" spans="1:18">
      <c r="A89" s="15" t="s">
        <v>202</v>
      </c>
      <c r="B89" s="19">
        <v>332991</v>
      </c>
      <c r="C89" s="20"/>
      <c r="H89" s="19">
        <f>H$7*Source_BEAm!$CT$103/(Source_BEAm!$EI$144+Source_BEAm!$CT$103)*Source_BEAu!$CT86/SUM(Source_BEAu!$CT$397+Source_BEAu!$CT$396)</f>
        <v>0</v>
      </c>
      <c r="I89" s="19">
        <f>I$7*Source_BEAm!$CT$103/(Source_BEAm!$EI$144+Source_BEAm!$CT$103)*Source_BEAu!$CT86/SUM(Source_BEAu!$CT$397+Source_BEAu!$CT$396)</f>
        <v>0</v>
      </c>
      <c r="J89" s="19">
        <f>J$7*Source_BEAm!$CT$103/(Source_BEAm!$EI$144+Source_BEAm!$CT$103)*Source_BEAu!$CT86/SUM(Source_BEAu!$CT$397+Source_BEAu!$CT$396)</f>
        <v>0</v>
      </c>
      <c r="K89" s="19">
        <f>K$7*Source_BEAm!$CT$103/(Source_BEAm!$EI$144+Source_BEAm!$CT$103)*Source_BEAu!$CT86/SUM(Source_BEAu!$CT$397+Source_BEAu!$CT$396)</f>
        <v>0</v>
      </c>
      <c r="L89" s="19">
        <f>L$7*Source_BEAm!$CT$103/(Source_BEAm!$EI$144+Source_BEAm!$CT$103)*Source_BEAu!$CT86/SUM(Source_BEAu!$CT$397+Source_BEAu!$CT$396)</f>
        <v>0</v>
      </c>
      <c r="N89" s="14">
        <f>N$7*SUM(Source_BEAm!$JI$274:$JI$275)/(SUM(Source_BEAm!$JI$274:$JI$275)+SUM(Source_BEAm!$JJ$274:$JJ$275))*Source_BEAu!$JI86/SUM(Source_BEAu!$JI$396:$JI$397)+N$7*SUM(Source_BEAm!$JJ$274:$JJ$275)/(SUM(Source_BEAm!$JI$274:$JI$275)+SUM(Source_BEAm!$JJ$274:$JJ$275))*Source_BEAu!$JJ86/SUM(Source_BEAu!$JJ$396:$JJ$397)</f>
        <v>0</v>
      </c>
      <c r="O89" s="14">
        <f>O$7*SUM(Source_BEAm!$JI$274:$JI$275)/(SUM(Source_BEAm!$JI$274:$JI$275)+SUM(Source_BEAm!$JJ$274:$JJ$275))*Source_BEAu!$JI86/SUM(Source_BEAu!$JI$396:$JI$397)+O$7*SUM(Source_BEAm!$JJ$274:$JJ$275)/(SUM(Source_BEAm!$JI$274:$JI$275)+SUM(Source_BEAm!$JJ$274:$JJ$275))*Source_BEAu!$JJ86/SUM(Source_BEAu!$JJ$396:$JJ$397)</f>
        <v>0</v>
      </c>
      <c r="P89" s="14">
        <f>P$7*SUM(Source_BEAm!$JI$274:$JI$275)/(SUM(Source_BEAm!$JI$274:$JI$275)+SUM(Source_BEAm!$JJ$274:$JJ$275))*Source_BEAu!$JI86/SUM(Source_BEAu!$JI$396:$JI$397)+P$7*SUM(Source_BEAm!$JJ$274:$JJ$275)/(SUM(Source_BEAm!$JI$274:$JI$275)+SUM(Source_BEAm!$JJ$274:$JJ$275))*Source_BEAu!$JJ86/SUM(Source_BEAu!$JJ$396:$JJ$397)</f>
        <v>0</v>
      </c>
      <c r="Q89" s="14">
        <f>Q$7*SUM(Source_BEAm!$JI$274:$JI$275)/(SUM(Source_BEAm!$JI$274:$JI$275)+SUM(Source_BEAm!$JJ$274:$JJ$275))*Source_BEAu!$JI86/SUM(Source_BEAu!$JI$396:$JI$397)+Q$7*SUM(Source_BEAm!$JJ$274:$JJ$275)/(SUM(Source_BEAm!$JI$274:$JI$275)+SUM(Source_BEAm!$JJ$274:$JJ$275))*Source_BEAu!$JJ86/SUM(Source_BEAu!$JJ$396:$JJ$397)</f>
        <v>0</v>
      </c>
      <c r="R89" s="14">
        <f>R$7*SUM(Source_BEAm!$JI$274:$JI$275)/(SUM(Source_BEAm!$JI$274:$JI$275)+SUM(Source_BEAm!$JJ$274:$JJ$275))*Source_BEAu!$JI86/SUM(Source_BEAu!$JI$396:$JI$397)+R$7*SUM(Source_BEAm!$JJ$274:$JJ$275)/(SUM(Source_BEAm!$JI$274:$JI$275)+SUM(Source_BEAm!$JJ$274:$JJ$275))*Source_BEAu!$JJ86/SUM(Source_BEAu!$JJ$396:$JJ$397)</f>
        <v>0</v>
      </c>
    </row>
    <row r="90" spans="1:18">
      <c r="A90" s="15" t="s">
        <v>203</v>
      </c>
      <c r="B90" s="19" t="s">
        <v>204</v>
      </c>
      <c r="C90" s="20"/>
      <c r="H90" s="19">
        <f>H$7*Source_BEAm!$CT$103/(Source_BEAm!$EI$144+Source_BEAm!$CT$103)*Source_BEAu!$CT87/SUM(Source_BEAu!$CT$397+Source_BEAu!$CT$396)</f>
        <v>0</v>
      </c>
      <c r="I90" s="19">
        <f>I$7*Source_BEAm!$CT$103/(Source_BEAm!$EI$144+Source_BEAm!$CT$103)*Source_BEAu!$CT87/SUM(Source_BEAu!$CT$397+Source_BEAu!$CT$396)</f>
        <v>0</v>
      </c>
      <c r="J90" s="19">
        <f>J$7*Source_BEAm!$CT$103/(Source_BEAm!$EI$144+Source_BEAm!$CT$103)*Source_BEAu!$CT87/SUM(Source_BEAu!$CT$397+Source_BEAu!$CT$396)</f>
        <v>0</v>
      </c>
      <c r="K90" s="19">
        <f>K$7*Source_BEAm!$CT$103/(Source_BEAm!$EI$144+Source_BEAm!$CT$103)*Source_BEAu!$CT87/SUM(Source_BEAu!$CT$397+Source_BEAu!$CT$396)</f>
        <v>0</v>
      </c>
      <c r="L90" s="19">
        <f>L$7*Source_BEAm!$CT$103/(Source_BEAm!$EI$144+Source_BEAm!$CT$103)*Source_BEAu!$CT87/SUM(Source_BEAu!$CT$397+Source_BEAu!$CT$396)</f>
        <v>0</v>
      </c>
      <c r="N90" s="14">
        <f>N$7*SUM(Source_BEAm!$JI$274:$JI$275)/(SUM(Source_BEAm!$JI$274:$JI$275)+SUM(Source_BEAm!$JJ$274:$JJ$275))*Source_BEAu!$JI87/SUM(Source_BEAu!$JI$396:$JI$397)+N$7*SUM(Source_BEAm!$JJ$274:$JJ$275)/(SUM(Source_BEAm!$JI$274:$JI$275)+SUM(Source_BEAm!$JJ$274:$JJ$275))*Source_BEAu!$JJ87/SUM(Source_BEAu!$JJ$396:$JJ$397)</f>
        <v>0</v>
      </c>
      <c r="O90" s="14">
        <f>O$7*SUM(Source_BEAm!$JI$274:$JI$275)/(SUM(Source_BEAm!$JI$274:$JI$275)+SUM(Source_BEAm!$JJ$274:$JJ$275))*Source_BEAu!$JI87/SUM(Source_BEAu!$JI$396:$JI$397)+O$7*SUM(Source_BEAm!$JJ$274:$JJ$275)/(SUM(Source_BEAm!$JI$274:$JI$275)+SUM(Source_BEAm!$JJ$274:$JJ$275))*Source_BEAu!$JJ87/SUM(Source_BEAu!$JJ$396:$JJ$397)</f>
        <v>0</v>
      </c>
      <c r="P90" s="14">
        <f>P$7*SUM(Source_BEAm!$JI$274:$JI$275)/(SUM(Source_BEAm!$JI$274:$JI$275)+SUM(Source_BEAm!$JJ$274:$JJ$275))*Source_BEAu!$JI87/SUM(Source_BEAu!$JI$396:$JI$397)+P$7*SUM(Source_BEAm!$JJ$274:$JJ$275)/(SUM(Source_BEAm!$JI$274:$JI$275)+SUM(Source_BEAm!$JJ$274:$JJ$275))*Source_BEAu!$JJ87/SUM(Source_BEAu!$JJ$396:$JJ$397)</f>
        <v>0</v>
      </c>
      <c r="Q90" s="14">
        <f>Q$7*SUM(Source_BEAm!$JI$274:$JI$275)/(SUM(Source_BEAm!$JI$274:$JI$275)+SUM(Source_BEAm!$JJ$274:$JJ$275))*Source_BEAu!$JI87/SUM(Source_BEAu!$JI$396:$JI$397)+Q$7*SUM(Source_BEAm!$JJ$274:$JJ$275)/(SUM(Source_BEAm!$JI$274:$JI$275)+SUM(Source_BEAm!$JJ$274:$JJ$275))*Source_BEAu!$JJ87/SUM(Source_BEAu!$JJ$396:$JJ$397)</f>
        <v>0</v>
      </c>
      <c r="R90" s="14">
        <f>R$7*SUM(Source_BEAm!$JI$274:$JI$275)/(SUM(Source_BEAm!$JI$274:$JI$275)+SUM(Source_BEAm!$JJ$274:$JJ$275))*Source_BEAu!$JI87/SUM(Source_BEAu!$JI$396:$JI$397)+R$7*SUM(Source_BEAm!$JJ$274:$JJ$275)/(SUM(Source_BEAm!$JI$274:$JI$275)+SUM(Source_BEAm!$JJ$274:$JJ$275))*Source_BEAu!$JJ87/SUM(Source_BEAu!$JJ$396:$JJ$397)</f>
        <v>0</v>
      </c>
    </row>
    <row r="91" spans="1:18">
      <c r="A91" s="15" t="s">
        <v>205</v>
      </c>
      <c r="B91" s="19">
        <v>332996</v>
      </c>
      <c r="C91" s="20"/>
      <c r="H91" s="19">
        <f>H$7*Source_BEAm!$CT$103/(Source_BEAm!$EI$144+Source_BEAm!$CT$103)*Source_BEAu!$CT88/SUM(Source_BEAu!$CT$397+Source_BEAu!$CT$396)</f>
        <v>9.3651649393877155E-6</v>
      </c>
      <c r="I91" s="19">
        <f>I$7*Source_BEAm!$CT$103/(Source_BEAm!$EI$144+Source_BEAm!$CT$103)*Source_BEAu!$CT88/SUM(Source_BEAu!$CT$397+Source_BEAu!$CT$396)</f>
        <v>1.5358870500595855E-4</v>
      </c>
      <c r="J91" s="19">
        <f>J$7*Source_BEAm!$CT$103/(Source_BEAm!$EI$144+Source_BEAm!$CT$103)*Source_BEAu!$CT88/SUM(Source_BEAu!$CT$397+Source_BEAu!$CT$396)</f>
        <v>7.0987950240558888E-4</v>
      </c>
      <c r="K91" s="19">
        <f>K$7*Source_BEAm!$CT$103/(Source_BEAm!$EI$144+Source_BEAm!$CT$103)*Source_BEAu!$CT88/SUM(Source_BEAu!$CT$397+Source_BEAu!$CT$396)</f>
        <v>1.2268366070597908E-4</v>
      </c>
      <c r="L91" s="19">
        <f>L$7*Source_BEAm!$CT$103/(Source_BEAm!$EI$144+Source_BEAm!$CT$103)*Source_BEAu!$CT88/SUM(Source_BEAu!$CT$397+Source_BEAu!$CT$396)</f>
        <v>1.2174714421204033E-5</v>
      </c>
      <c r="N91" s="14">
        <f>N$7*SUM(Source_BEAm!$JI$274:$JI$275)/(SUM(Source_BEAm!$JI$274:$JI$275)+SUM(Source_BEAm!$JJ$274:$JJ$275))*Source_BEAu!$JI88/SUM(Source_BEAu!$JI$396:$JI$397)+N$7*SUM(Source_BEAm!$JJ$274:$JJ$275)/(SUM(Source_BEAm!$JI$274:$JI$275)+SUM(Source_BEAm!$JJ$274:$JJ$275))*Source_BEAu!$JJ88/SUM(Source_BEAu!$JJ$396:$JJ$397)</f>
        <v>0</v>
      </c>
      <c r="O91" s="14">
        <f>O$7*SUM(Source_BEAm!$JI$274:$JI$275)/(SUM(Source_BEAm!$JI$274:$JI$275)+SUM(Source_BEAm!$JJ$274:$JJ$275))*Source_BEAu!$JI88/SUM(Source_BEAu!$JI$396:$JI$397)+O$7*SUM(Source_BEAm!$JJ$274:$JJ$275)/(SUM(Source_BEAm!$JI$274:$JI$275)+SUM(Source_BEAm!$JJ$274:$JJ$275))*Source_BEAu!$JJ88/SUM(Source_BEAu!$JJ$396:$JJ$397)</f>
        <v>0</v>
      </c>
      <c r="P91" s="14">
        <f>P$7*SUM(Source_BEAm!$JI$274:$JI$275)/(SUM(Source_BEAm!$JI$274:$JI$275)+SUM(Source_BEAm!$JJ$274:$JJ$275))*Source_BEAu!$JI88/SUM(Source_BEAu!$JI$396:$JI$397)+P$7*SUM(Source_BEAm!$JJ$274:$JJ$275)/(SUM(Source_BEAm!$JI$274:$JI$275)+SUM(Source_BEAm!$JJ$274:$JJ$275))*Source_BEAu!$JJ88/SUM(Source_BEAu!$JJ$396:$JJ$397)</f>
        <v>0</v>
      </c>
      <c r="Q91" s="14">
        <f>Q$7*SUM(Source_BEAm!$JI$274:$JI$275)/(SUM(Source_BEAm!$JI$274:$JI$275)+SUM(Source_BEAm!$JJ$274:$JJ$275))*Source_BEAu!$JI88/SUM(Source_BEAu!$JI$396:$JI$397)+Q$7*SUM(Source_BEAm!$JJ$274:$JJ$275)/(SUM(Source_BEAm!$JI$274:$JI$275)+SUM(Source_BEAm!$JJ$274:$JJ$275))*Source_BEAu!$JJ88/SUM(Source_BEAu!$JJ$396:$JJ$397)</f>
        <v>0</v>
      </c>
      <c r="R91" s="14">
        <f>R$7*SUM(Source_BEAm!$JI$274:$JI$275)/(SUM(Source_BEAm!$JI$274:$JI$275)+SUM(Source_BEAm!$JJ$274:$JJ$275))*Source_BEAu!$JI88/SUM(Source_BEAu!$JI$396:$JI$397)+R$7*SUM(Source_BEAm!$JJ$274:$JJ$275)/(SUM(Source_BEAm!$JI$274:$JI$275)+SUM(Source_BEAm!$JJ$274:$JJ$275))*Source_BEAu!$JJ88/SUM(Source_BEAu!$JJ$396:$JJ$397)</f>
        <v>0</v>
      </c>
    </row>
    <row r="92" spans="1:18">
      <c r="A92" s="15" t="s">
        <v>206</v>
      </c>
      <c r="B92" s="19" t="s">
        <v>207</v>
      </c>
      <c r="C92" s="20"/>
      <c r="H92" s="19">
        <f>H$7*Source_BEAm!$CT$103/(Source_BEAm!$EI$144+Source_BEAm!$CT$103)*Source_BEAu!$CT89/SUM(Source_BEAu!$CT$397+Source_BEAu!$CT$396)</f>
        <v>9.3651649393877148E-5</v>
      </c>
      <c r="I92" s="19">
        <f>I$7*Source_BEAm!$CT$103/(Source_BEAm!$EI$144+Source_BEAm!$CT$103)*Source_BEAu!$CT89/SUM(Source_BEAu!$CT$397+Source_BEAu!$CT$396)</f>
        <v>1.5358870500595855E-3</v>
      </c>
      <c r="J92" s="19">
        <f>J$7*Source_BEAm!$CT$103/(Source_BEAm!$EI$144+Source_BEAm!$CT$103)*Source_BEAu!$CT89/SUM(Source_BEAu!$CT$397+Source_BEAu!$CT$396)</f>
        <v>7.0987950240558881E-3</v>
      </c>
      <c r="K92" s="19">
        <f>K$7*Source_BEAm!$CT$103/(Source_BEAm!$EI$144+Source_BEAm!$CT$103)*Source_BEAu!$CT89/SUM(Source_BEAu!$CT$397+Source_BEAu!$CT$396)</f>
        <v>1.2268366070597907E-3</v>
      </c>
      <c r="L92" s="19">
        <f>L$7*Source_BEAm!$CT$103/(Source_BEAm!$EI$144+Source_BEAm!$CT$103)*Source_BEAu!$CT89/SUM(Source_BEAu!$CT$397+Source_BEAu!$CT$396)</f>
        <v>1.2174714421204034E-4</v>
      </c>
      <c r="N92" s="14">
        <f>N$7*SUM(Source_BEAm!$JI$274:$JI$275)/(SUM(Source_BEAm!$JI$274:$JI$275)+SUM(Source_BEAm!$JJ$274:$JJ$275))*Source_BEAu!$JI89/SUM(Source_BEAu!$JI$396:$JI$397)+N$7*SUM(Source_BEAm!$JJ$274:$JJ$275)/(SUM(Source_BEAm!$JI$274:$JI$275)+SUM(Source_BEAm!$JJ$274:$JJ$275))*Source_BEAu!$JJ89/SUM(Source_BEAu!$JJ$396:$JJ$397)</f>
        <v>0</v>
      </c>
      <c r="O92" s="14">
        <f>O$7*SUM(Source_BEAm!$JI$274:$JI$275)/(SUM(Source_BEAm!$JI$274:$JI$275)+SUM(Source_BEAm!$JJ$274:$JJ$275))*Source_BEAu!$JI89/SUM(Source_BEAu!$JI$396:$JI$397)+O$7*SUM(Source_BEAm!$JJ$274:$JJ$275)/(SUM(Source_BEAm!$JI$274:$JI$275)+SUM(Source_BEAm!$JJ$274:$JJ$275))*Source_BEAu!$JJ89/SUM(Source_BEAu!$JJ$396:$JJ$397)</f>
        <v>0</v>
      </c>
      <c r="P92" s="14">
        <f>P$7*SUM(Source_BEAm!$JI$274:$JI$275)/(SUM(Source_BEAm!$JI$274:$JI$275)+SUM(Source_BEAm!$JJ$274:$JJ$275))*Source_BEAu!$JI89/SUM(Source_BEAu!$JI$396:$JI$397)+P$7*SUM(Source_BEAm!$JJ$274:$JJ$275)/(SUM(Source_BEAm!$JI$274:$JI$275)+SUM(Source_BEAm!$JJ$274:$JJ$275))*Source_BEAu!$JJ89/SUM(Source_BEAu!$JJ$396:$JJ$397)</f>
        <v>0</v>
      </c>
      <c r="Q92" s="14">
        <f>Q$7*SUM(Source_BEAm!$JI$274:$JI$275)/(SUM(Source_BEAm!$JI$274:$JI$275)+SUM(Source_BEAm!$JJ$274:$JJ$275))*Source_BEAu!$JI89/SUM(Source_BEAu!$JI$396:$JI$397)+Q$7*SUM(Source_BEAm!$JJ$274:$JJ$275)/(SUM(Source_BEAm!$JI$274:$JI$275)+SUM(Source_BEAm!$JJ$274:$JJ$275))*Source_BEAu!$JJ89/SUM(Source_BEAu!$JJ$396:$JJ$397)</f>
        <v>0</v>
      </c>
      <c r="R92" s="14">
        <f>R$7*SUM(Source_BEAm!$JI$274:$JI$275)/(SUM(Source_BEAm!$JI$274:$JI$275)+SUM(Source_BEAm!$JJ$274:$JJ$275))*Source_BEAu!$JI89/SUM(Source_BEAu!$JI$396:$JI$397)+R$7*SUM(Source_BEAm!$JJ$274:$JJ$275)/(SUM(Source_BEAm!$JI$274:$JI$275)+SUM(Source_BEAm!$JJ$274:$JJ$275))*Source_BEAu!$JJ89/SUM(Source_BEAu!$JJ$396:$JJ$397)</f>
        <v>0</v>
      </c>
    </row>
    <row r="93" spans="1:18">
      <c r="A93" s="15" t="s">
        <v>208</v>
      </c>
      <c r="B93" s="19">
        <v>333111</v>
      </c>
      <c r="C93" s="20"/>
      <c r="H93" s="19">
        <f>H$7*Source_BEAm!$CT$103/(Source_BEAm!$EI$144+Source_BEAm!$CT$103)*Source_BEAu!$CT90/SUM(Source_BEAu!$CT$397+Source_BEAu!$CT$396)</f>
        <v>5.6190989636326293E-5</v>
      </c>
      <c r="I93" s="19">
        <f>I$7*Source_BEAm!$CT$103/(Source_BEAm!$EI$144+Source_BEAm!$CT$103)*Source_BEAu!$CT90/SUM(Source_BEAu!$CT$397+Source_BEAu!$CT$396)</f>
        <v>9.2153223003575127E-4</v>
      </c>
      <c r="J93" s="19">
        <f>J$7*Source_BEAm!$CT$103/(Source_BEAm!$EI$144+Source_BEAm!$CT$103)*Source_BEAu!$CT90/SUM(Source_BEAu!$CT$397+Source_BEAu!$CT$396)</f>
        <v>4.259277014433533E-3</v>
      </c>
      <c r="K93" s="19">
        <f>K$7*Source_BEAm!$CT$103/(Source_BEAm!$EI$144+Source_BEAm!$CT$103)*Source_BEAu!$CT90/SUM(Source_BEAu!$CT$397+Source_BEAu!$CT$396)</f>
        <v>7.3610196423587449E-4</v>
      </c>
      <c r="L93" s="19">
        <f>L$7*Source_BEAm!$CT$103/(Source_BEAm!$EI$144+Source_BEAm!$CT$103)*Source_BEAu!$CT90/SUM(Source_BEAu!$CT$397+Source_BEAu!$CT$396)</f>
        <v>7.3048286527224198E-5</v>
      </c>
      <c r="N93" s="14">
        <f>N$7*SUM(Source_BEAm!$JI$274:$JI$275)/(SUM(Source_BEAm!$JI$274:$JI$275)+SUM(Source_BEAm!$JJ$274:$JJ$275))*Source_BEAu!$JI90/SUM(Source_BEAu!$JI$396:$JI$397)+N$7*SUM(Source_BEAm!$JJ$274:$JJ$275)/(SUM(Source_BEAm!$JI$274:$JI$275)+SUM(Source_BEAm!$JJ$274:$JJ$275))*Source_BEAu!$JJ90/SUM(Source_BEAu!$JJ$396:$JJ$397)</f>
        <v>0</v>
      </c>
      <c r="O93" s="14">
        <f>O$7*SUM(Source_BEAm!$JI$274:$JI$275)/(SUM(Source_BEAm!$JI$274:$JI$275)+SUM(Source_BEAm!$JJ$274:$JJ$275))*Source_BEAu!$JI90/SUM(Source_BEAu!$JI$396:$JI$397)+O$7*SUM(Source_BEAm!$JJ$274:$JJ$275)/(SUM(Source_BEAm!$JI$274:$JI$275)+SUM(Source_BEAm!$JJ$274:$JJ$275))*Source_BEAu!$JJ90/SUM(Source_BEAu!$JJ$396:$JJ$397)</f>
        <v>0</v>
      </c>
      <c r="P93" s="14">
        <f>P$7*SUM(Source_BEAm!$JI$274:$JI$275)/(SUM(Source_BEAm!$JI$274:$JI$275)+SUM(Source_BEAm!$JJ$274:$JJ$275))*Source_BEAu!$JI90/SUM(Source_BEAu!$JI$396:$JI$397)+P$7*SUM(Source_BEAm!$JJ$274:$JJ$275)/(SUM(Source_BEAm!$JI$274:$JI$275)+SUM(Source_BEAm!$JJ$274:$JJ$275))*Source_BEAu!$JJ90/SUM(Source_BEAu!$JJ$396:$JJ$397)</f>
        <v>0</v>
      </c>
      <c r="Q93" s="14">
        <f>Q$7*SUM(Source_BEAm!$JI$274:$JI$275)/(SUM(Source_BEAm!$JI$274:$JI$275)+SUM(Source_BEAm!$JJ$274:$JJ$275))*Source_BEAu!$JI90/SUM(Source_BEAu!$JI$396:$JI$397)+Q$7*SUM(Source_BEAm!$JJ$274:$JJ$275)/(SUM(Source_BEAm!$JI$274:$JI$275)+SUM(Source_BEAm!$JJ$274:$JJ$275))*Source_BEAu!$JJ90/SUM(Source_BEAu!$JJ$396:$JJ$397)</f>
        <v>0</v>
      </c>
      <c r="R93" s="14">
        <f>R$7*SUM(Source_BEAm!$JI$274:$JI$275)/(SUM(Source_BEAm!$JI$274:$JI$275)+SUM(Source_BEAm!$JJ$274:$JJ$275))*Source_BEAu!$JI90/SUM(Source_BEAu!$JI$396:$JI$397)+R$7*SUM(Source_BEAm!$JJ$274:$JJ$275)/(SUM(Source_BEAm!$JI$274:$JI$275)+SUM(Source_BEAm!$JJ$274:$JJ$275))*Source_BEAu!$JJ90/SUM(Source_BEAu!$JJ$396:$JJ$397)</f>
        <v>0</v>
      </c>
    </row>
    <row r="94" spans="1:18">
      <c r="A94" s="15" t="s">
        <v>209</v>
      </c>
      <c r="B94" s="19">
        <v>333112</v>
      </c>
      <c r="C94" s="20"/>
      <c r="H94" s="19">
        <f>H$7*Source_BEAm!$CT$103/(Source_BEAm!$EI$144+Source_BEAm!$CT$103)*Source_BEAu!$CT91/SUM(Source_BEAu!$CT$397+Source_BEAu!$CT$396)</f>
        <v>3.7460659757550862E-5</v>
      </c>
      <c r="I94" s="19">
        <f>I$7*Source_BEAm!$CT$103/(Source_BEAm!$EI$144+Source_BEAm!$CT$103)*Source_BEAu!$CT91/SUM(Source_BEAu!$CT$397+Source_BEAu!$CT$396)</f>
        <v>6.1435482002383422E-4</v>
      </c>
      <c r="J94" s="19">
        <f>J$7*Source_BEAm!$CT$103/(Source_BEAm!$EI$144+Source_BEAm!$CT$103)*Source_BEAu!$CT91/SUM(Source_BEAu!$CT$397+Source_BEAu!$CT$396)</f>
        <v>2.8395180096223555E-3</v>
      </c>
      <c r="K94" s="19">
        <f>K$7*Source_BEAm!$CT$103/(Source_BEAm!$EI$144+Source_BEAm!$CT$103)*Source_BEAu!$CT91/SUM(Source_BEAu!$CT$397+Source_BEAu!$CT$396)</f>
        <v>4.9073464282391632E-4</v>
      </c>
      <c r="L94" s="19">
        <f>L$7*Source_BEAm!$CT$103/(Source_BEAm!$EI$144+Source_BEAm!$CT$103)*Source_BEAu!$CT91/SUM(Source_BEAu!$CT$397+Source_BEAu!$CT$396)</f>
        <v>4.8698857684816134E-5</v>
      </c>
      <c r="N94" s="14">
        <f>N$7*SUM(Source_BEAm!$JI$274:$JI$275)/(SUM(Source_BEAm!$JI$274:$JI$275)+SUM(Source_BEAm!$JJ$274:$JJ$275))*Source_BEAu!$JI91/SUM(Source_BEAu!$JI$396:$JI$397)+N$7*SUM(Source_BEAm!$JJ$274:$JJ$275)/(SUM(Source_BEAm!$JI$274:$JI$275)+SUM(Source_BEAm!$JJ$274:$JJ$275))*Source_BEAu!$JJ91/SUM(Source_BEAu!$JJ$396:$JJ$397)</f>
        <v>0</v>
      </c>
      <c r="O94" s="14">
        <f>O$7*SUM(Source_BEAm!$JI$274:$JI$275)/(SUM(Source_BEAm!$JI$274:$JI$275)+SUM(Source_BEAm!$JJ$274:$JJ$275))*Source_BEAu!$JI91/SUM(Source_BEAu!$JI$396:$JI$397)+O$7*SUM(Source_BEAm!$JJ$274:$JJ$275)/(SUM(Source_BEAm!$JI$274:$JI$275)+SUM(Source_BEAm!$JJ$274:$JJ$275))*Source_BEAu!$JJ91/SUM(Source_BEAu!$JJ$396:$JJ$397)</f>
        <v>0</v>
      </c>
      <c r="P94" s="14">
        <f>P$7*SUM(Source_BEAm!$JI$274:$JI$275)/(SUM(Source_BEAm!$JI$274:$JI$275)+SUM(Source_BEAm!$JJ$274:$JJ$275))*Source_BEAu!$JI91/SUM(Source_BEAu!$JI$396:$JI$397)+P$7*SUM(Source_BEAm!$JJ$274:$JJ$275)/(SUM(Source_BEAm!$JI$274:$JI$275)+SUM(Source_BEAm!$JJ$274:$JJ$275))*Source_BEAu!$JJ91/SUM(Source_BEAu!$JJ$396:$JJ$397)</f>
        <v>0</v>
      </c>
      <c r="Q94" s="14">
        <f>Q$7*SUM(Source_BEAm!$JI$274:$JI$275)/(SUM(Source_BEAm!$JI$274:$JI$275)+SUM(Source_BEAm!$JJ$274:$JJ$275))*Source_BEAu!$JI91/SUM(Source_BEAu!$JI$396:$JI$397)+Q$7*SUM(Source_BEAm!$JJ$274:$JJ$275)/(SUM(Source_BEAm!$JI$274:$JI$275)+SUM(Source_BEAm!$JJ$274:$JJ$275))*Source_BEAu!$JJ91/SUM(Source_BEAu!$JJ$396:$JJ$397)</f>
        <v>0</v>
      </c>
      <c r="R94" s="14">
        <f>R$7*SUM(Source_BEAm!$JI$274:$JI$275)/(SUM(Source_BEAm!$JI$274:$JI$275)+SUM(Source_BEAm!$JJ$274:$JJ$275))*Source_BEAu!$JI91/SUM(Source_BEAu!$JI$396:$JI$397)+R$7*SUM(Source_BEAm!$JJ$274:$JJ$275)/(SUM(Source_BEAm!$JI$274:$JI$275)+SUM(Source_BEAm!$JJ$274:$JJ$275))*Source_BEAu!$JJ91/SUM(Source_BEAu!$JJ$396:$JJ$397)</f>
        <v>0</v>
      </c>
    </row>
    <row r="95" spans="1:18">
      <c r="A95" s="15" t="s">
        <v>210</v>
      </c>
      <c r="B95" s="19">
        <v>333120</v>
      </c>
      <c r="C95" s="20"/>
      <c r="H95" s="19">
        <f>H$7*Source_BEAm!$CT$103/(Source_BEAm!$EI$144+Source_BEAm!$CT$103)*Source_BEAu!$CT92/SUM(Source_BEAu!$CT$397+Source_BEAu!$CT$396)</f>
        <v>3.7460659757550862E-5</v>
      </c>
      <c r="I95" s="19">
        <f>I$7*Source_BEAm!$CT$103/(Source_BEAm!$EI$144+Source_BEAm!$CT$103)*Source_BEAu!$CT92/SUM(Source_BEAu!$CT$397+Source_BEAu!$CT$396)</f>
        <v>6.1435482002383422E-4</v>
      </c>
      <c r="J95" s="19">
        <f>J$7*Source_BEAm!$CT$103/(Source_BEAm!$EI$144+Source_BEAm!$CT$103)*Source_BEAu!$CT92/SUM(Source_BEAu!$CT$397+Source_BEAu!$CT$396)</f>
        <v>2.8395180096223555E-3</v>
      </c>
      <c r="K95" s="19">
        <f>K$7*Source_BEAm!$CT$103/(Source_BEAm!$EI$144+Source_BEAm!$CT$103)*Source_BEAu!$CT92/SUM(Source_BEAu!$CT$397+Source_BEAu!$CT$396)</f>
        <v>4.9073464282391632E-4</v>
      </c>
      <c r="L95" s="19">
        <f>L$7*Source_BEAm!$CT$103/(Source_BEAm!$EI$144+Source_BEAm!$CT$103)*Source_BEAu!$CT92/SUM(Source_BEAu!$CT$397+Source_BEAu!$CT$396)</f>
        <v>4.8698857684816134E-5</v>
      </c>
      <c r="N95" s="14">
        <f>N$7*SUM(Source_BEAm!$JI$274:$JI$275)/(SUM(Source_BEAm!$JI$274:$JI$275)+SUM(Source_BEAm!$JJ$274:$JJ$275))*Source_BEAu!$JI92/SUM(Source_BEAu!$JI$396:$JI$397)+N$7*SUM(Source_BEAm!$JJ$274:$JJ$275)/(SUM(Source_BEAm!$JI$274:$JI$275)+SUM(Source_BEAm!$JJ$274:$JJ$275))*Source_BEAu!$JJ92/SUM(Source_BEAu!$JJ$396:$JJ$397)</f>
        <v>0</v>
      </c>
      <c r="O95" s="14">
        <f>O$7*SUM(Source_BEAm!$JI$274:$JI$275)/(SUM(Source_BEAm!$JI$274:$JI$275)+SUM(Source_BEAm!$JJ$274:$JJ$275))*Source_BEAu!$JI92/SUM(Source_BEAu!$JI$396:$JI$397)+O$7*SUM(Source_BEAm!$JJ$274:$JJ$275)/(SUM(Source_BEAm!$JI$274:$JI$275)+SUM(Source_BEAm!$JJ$274:$JJ$275))*Source_BEAu!$JJ92/SUM(Source_BEAu!$JJ$396:$JJ$397)</f>
        <v>0</v>
      </c>
      <c r="P95" s="14">
        <f>P$7*SUM(Source_BEAm!$JI$274:$JI$275)/(SUM(Source_BEAm!$JI$274:$JI$275)+SUM(Source_BEAm!$JJ$274:$JJ$275))*Source_BEAu!$JI92/SUM(Source_BEAu!$JI$396:$JI$397)+P$7*SUM(Source_BEAm!$JJ$274:$JJ$275)/(SUM(Source_BEAm!$JI$274:$JI$275)+SUM(Source_BEAm!$JJ$274:$JJ$275))*Source_BEAu!$JJ92/SUM(Source_BEAu!$JJ$396:$JJ$397)</f>
        <v>0</v>
      </c>
      <c r="Q95" s="14">
        <f>Q$7*SUM(Source_BEAm!$JI$274:$JI$275)/(SUM(Source_BEAm!$JI$274:$JI$275)+SUM(Source_BEAm!$JJ$274:$JJ$275))*Source_BEAu!$JI92/SUM(Source_BEAu!$JI$396:$JI$397)+Q$7*SUM(Source_BEAm!$JJ$274:$JJ$275)/(SUM(Source_BEAm!$JI$274:$JI$275)+SUM(Source_BEAm!$JJ$274:$JJ$275))*Source_BEAu!$JJ92/SUM(Source_BEAu!$JJ$396:$JJ$397)</f>
        <v>0</v>
      </c>
      <c r="R95" s="14">
        <f>R$7*SUM(Source_BEAm!$JI$274:$JI$275)/(SUM(Source_BEAm!$JI$274:$JI$275)+SUM(Source_BEAm!$JJ$274:$JJ$275))*Source_BEAu!$JI92/SUM(Source_BEAu!$JI$396:$JI$397)+R$7*SUM(Source_BEAm!$JJ$274:$JJ$275)/(SUM(Source_BEAm!$JI$274:$JI$275)+SUM(Source_BEAm!$JJ$274:$JJ$275))*Source_BEAu!$JJ92/SUM(Source_BEAu!$JJ$396:$JJ$397)</f>
        <v>0</v>
      </c>
    </row>
    <row r="96" spans="1:18">
      <c r="A96" s="15" t="s">
        <v>211</v>
      </c>
      <c r="B96" s="19">
        <v>333130</v>
      </c>
      <c r="C96" s="20"/>
      <c r="H96" s="19">
        <f>H$7*Source_BEAm!$CT$103/(Source_BEAm!$EI$144+Source_BEAm!$CT$103)*Source_BEAu!$CT93/SUM(Source_BEAu!$CT$397+Source_BEAu!$CT$396)</f>
        <v>0</v>
      </c>
      <c r="I96" s="19">
        <f>I$7*Source_BEAm!$CT$103/(Source_BEAm!$EI$144+Source_BEAm!$CT$103)*Source_BEAu!$CT93/SUM(Source_BEAu!$CT$397+Source_BEAu!$CT$396)</f>
        <v>0</v>
      </c>
      <c r="J96" s="19">
        <f>J$7*Source_BEAm!$CT$103/(Source_BEAm!$EI$144+Source_BEAm!$CT$103)*Source_BEAu!$CT93/SUM(Source_BEAu!$CT$397+Source_BEAu!$CT$396)</f>
        <v>0</v>
      </c>
      <c r="K96" s="19">
        <f>K$7*Source_BEAm!$CT$103/(Source_BEAm!$EI$144+Source_BEAm!$CT$103)*Source_BEAu!$CT93/SUM(Source_BEAu!$CT$397+Source_BEAu!$CT$396)</f>
        <v>0</v>
      </c>
      <c r="L96" s="19">
        <f>L$7*Source_BEAm!$CT$103/(Source_BEAm!$EI$144+Source_BEAm!$CT$103)*Source_BEAu!$CT93/SUM(Source_BEAu!$CT$397+Source_BEAu!$CT$396)</f>
        <v>0</v>
      </c>
      <c r="N96" s="14">
        <f>N$7*SUM(Source_BEAm!$JI$274:$JI$275)/(SUM(Source_BEAm!$JI$274:$JI$275)+SUM(Source_BEAm!$JJ$274:$JJ$275))*Source_BEAu!$JI93/SUM(Source_BEAu!$JI$396:$JI$397)+N$7*SUM(Source_BEAm!$JJ$274:$JJ$275)/(SUM(Source_BEAm!$JI$274:$JI$275)+SUM(Source_BEAm!$JJ$274:$JJ$275))*Source_BEAu!$JJ93/SUM(Source_BEAu!$JJ$396:$JJ$397)</f>
        <v>1.3418845473243863E-5</v>
      </c>
      <c r="O96" s="14">
        <f>O$7*SUM(Source_BEAm!$JI$274:$JI$275)/(SUM(Source_BEAm!$JI$274:$JI$275)+SUM(Source_BEAm!$JJ$274:$JJ$275))*Source_BEAu!$JI93/SUM(Source_BEAu!$JI$396:$JI$397)+O$7*SUM(Source_BEAm!$JJ$274:$JJ$275)/(SUM(Source_BEAm!$JI$274:$JI$275)+SUM(Source_BEAm!$JJ$274:$JJ$275))*Source_BEAu!$JJ93/SUM(Source_BEAu!$JJ$396:$JJ$397)</f>
        <v>2.2006906576119934E-4</v>
      </c>
      <c r="P96" s="14">
        <f>P$7*SUM(Source_BEAm!$JI$274:$JI$275)/(SUM(Source_BEAm!$JI$274:$JI$275)+SUM(Source_BEAm!$JJ$274:$JJ$275))*Source_BEAu!$JI93/SUM(Source_BEAu!$JI$396:$JI$397)+P$7*SUM(Source_BEAm!$JJ$274:$JJ$275)/(SUM(Source_BEAm!$JI$274:$JI$275)+SUM(Source_BEAm!$JJ$274:$JJ$275))*Source_BEAu!$JJ93/SUM(Source_BEAu!$JJ$396:$JJ$397)</f>
        <v>1.0171484868718847E-3</v>
      </c>
      <c r="Q96" s="14">
        <f>Q$7*SUM(Source_BEAm!$JI$274:$JI$275)/(SUM(Source_BEAm!$JI$274:$JI$275)+SUM(Source_BEAm!$JJ$274:$JJ$275))*Source_BEAu!$JI93/SUM(Source_BEAu!$JI$396:$JI$397)+Q$7*SUM(Source_BEAm!$JJ$274:$JJ$275)/(SUM(Source_BEAm!$JI$274:$JI$275)+SUM(Source_BEAm!$JJ$274:$JJ$275))*Source_BEAu!$JJ93/SUM(Source_BEAu!$JJ$396:$JJ$397)</f>
        <v>1.7578687569949459E-4</v>
      </c>
      <c r="R96" s="14">
        <f>R$7*SUM(Source_BEAm!$JI$274:$JI$275)/(SUM(Source_BEAm!$JI$274:$JI$275)+SUM(Source_BEAm!$JJ$274:$JJ$275))*Source_BEAu!$JI93/SUM(Source_BEAu!$JI$396:$JI$397)+R$7*SUM(Source_BEAm!$JJ$274:$JJ$275)/(SUM(Source_BEAm!$JI$274:$JI$275)+SUM(Source_BEAm!$JJ$274:$JJ$275))*Source_BEAu!$JJ93/SUM(Source_BEAu!$JJ$396:$JJ$397)</f>
        <v>1.7444499115217022E-5</v>
      </c>
    </row>
    <row r="97" spans="1:18">
      <c r="A97" s="15" t="s">
        <v>212</v>
      </c>
      <c r="B97" s="19" t="s">
        <v>213</v>
      </c>
      <c r="C97" s="20"/>
      <c r="H97" s="19">
        <f>H$7*Source_BEAm!$CT$103/(Source_BEAm!$EI$144+Source_BEAm!$CT$103)*Source_BEAu!$CT94/SUM(Source_BEAu!$CT$397+Source_BEAu!$CT$396)</f>
        <v>2.8095494818163146E-5</v>
      </c>
      <c r="I97" s="19">
        <f>I$7*Source_BEAm!$CT$103/(Source_BEAm!$EI$144+Source_BEAm!$CT$103)*Source_BEAu!$CT94/SUM(Source_BEAu!$CT$397+Source_BEAu!$CT$396)</f>
        <v>4.6076611501787563E-4</v>
      </c>
      <c r="J97" s="19">
        <f>J$7*Source_BEAm!$CT$103/(Source_BEAm!$EI$144+Source_BEAm!$CT$103)*Source_BEAu!$CT94/SUM(Source_BEAu!$CT$397+Source_BEAu!$CT$396)</f>
        <v>2.1296385072167665E-3</v>
      </c>
      <c r="K97" s="19">
        <f>K$7*Source_BEAm!$CT$103/(Source_BEAm!$EI$144+Source_BEAm!$CT$103)*Source_BEAu!$CT94/SUM(Source_BEAu!$CT$397+Source_BEAu!$CT$396)</f>
        <v>3.6805098211793724E-4</v>
      </c>
      <c r="L97" s="19">
        <f>L$7*Source_BEAm!$CT$103/(Source_BEAm!$EI$144+Source_BEAm!$CT$103)*Source_BEAu!$CT94/SUM(Source_BEAu!$CT$397+Source_BEAu!$CT$396)</f>
        <v>3.6524143263612099E-5</v>
      </c>
      <c r="N97" s="14">
        <f>N$7*SUM(Source_BEAm!$JI$274:$JI$275)/(SUM(Source_BEAm!$JI$274:$JI$275)+SUM(Source_BEAm!$JJ$274:$JJ$275))*Source_BEAu!$JI94/SUM(Source_BEAu!$JI$396:$JI$397)+N$7*SUM(Source_BEAm!$JJ$274:$JJ$275)/(SUM(Source_BEAm!$JI$274:$JI$275)+SUM(Source_BEAm!$JJ$274:$JJ$275))*Source_BEAu!$JJ94/SUM(Source_BEAu!$JJ$396:$JJ$397)</f>
        <v>2.6837690946487725E-6</v>
      </c>
      <c r="O97" s="14">
        <f>O$7*SUM(Source_BEAm!$JI$274:$JI$275)/(SUM(Source_BEAm!$JI$274:$JI$275)+SUM(Source_BEAm!$JJ$274:$JJ$275))*Source_BEAu!$JI94/SUM(Source_BEAu!$JI$396:$JI$397)+O$7*SUM(Source_BEAm!$JJ$274:$JJ$275)/(SUM(Source_BEAm!$JI$274:$JI$275)+SUM(Source_BEAm!$JJ$274:$JJ$275))*Source_BEAu!$JJ94/SUM(Source_BEAu!$JJ$396:$JJ$397)</f>
        <v>4.4013813152239865E-5</v>
      </c>
      <c r="P97" s="14">
        <f>P$7*SUM(Source_BEAm!$JI$274:$JI$275)/(SUM(Source_BEAm!$JI$274:$JI$275)+SUM(Source_BEAm!$JJ$274:$JJ$275))*Source_BEAu!$JI94/SUM(Source_BEAu!$JI$396:$JI$397)+P$7*SUM(Source_BEAm!$JJ$274:$JJ$275)/(SUM(Source_BEAm!$JI$274:$JI$275)+SUM(Source_BEAm!$JJ$274:$JJ$275))*Source_BEAu!$JJ94/SUM(Source_BEAu!$JJ$396:$JJ$397)</f>
        <v>2.0342969737437692E-4</v>
      </c>
      <c r="Q97" s="14">
        <f>Q$7*SUM(Source_BEAm!$JI$274:$JI$275)/(SUM(Source_BEAm!$JI$274:$JI$275)+SUM(Source_BEAm!$JJ$274:$JJ$275))*Source_BEAu!$JI94/SUM(Source_BEAu!$JI$396:$JI$397)+Q$7*SUM(Source_BEAm!$JJ$274:$JJ$275)/(SUM(Source_BEAm!$JI$274:$JI$275)+SUM(Source_BEAm!$JJ$274:$JJ$275))*Source_BEAu!$JJ94/SUM(Source_BEAu!$JJ$396:$JJ$397)</f>
        <v>3.5157375139898911E-5</v>
      </c>
      <c r="R97" s="14">
        <f>R$7*SUM(Source_BEAm!$JI$274:$JI$275)/(SUM(Source_BEAm!$JI$274:$JI$275)+SUM(Source_BEAm!$JJ$274:$JJ$275))*Source_BEAu!$JI94/SUM(Source_BEAu!$JI$396:$JI$397)+R$7*SUM(Source_BEAm!$JJ$274:$JJ$275)/(SUM(Source_BEAm!$JI$274:$JI$275)+SUM(Source_BEAm!$JJ$274:$JJ$275))*Source_BEAu!$JJ94/SUM(Source_BEAu!$JJ$396:$JJ$397)</f>
        <v>3.4888998230434041E-6</v>
      </c>
    </row>
    <row r="98" spans="1:18">
      <c r="A98" s="15" t="s">
        <v>214</v>
      </c>
      <c r="B98" s="19">
        <v>333220</v>
      </c>
      <c r="C98" s="20"/>
      <c r="H98" s="19">
        <f>H$7*Source_BEAm!$CT$103/(Source_BEAm!$EI$144+Source_BEAm!$CT$103)*Source_BEAu!$CT95/SUM(Source_BEAu!$CT$397+Source_BEAu!$CT$396)</f>
        <v>0</v>
      </c>
      <c r="I98" s="19">
        <f>I$7*Source_BEAm!$CT$103/(Source_BEAm!$EI$144+Source_BEAm!$CT$103)*Source_BEAu!$CT95/SUM(Source_BEAu!$CT$397+Source_BEAu!$CT$396)</f>
        <v>0</v>
      </c>
      <c r="J98" s="19">
        <f>J$7*Source_BEAm!$CT$103/(Source_BEAm!$EI$144+Source_BEAm!$CT$103)*Source_BEAu!$CT95/SUM(Source_BEAu!$CT$397+Source_BEAu!$CT$396)</f>
        <v>0</v>
      </c>
      <c r="K98" s="19">
        <f>K$7*Source_BEAm!$CT$103/(Source_BEAm!$EI$144+Source_BEAm!$CT$103)*Source_BEAu!$CT95/SUM(Source_BEAu!$CT$397+Source_BEAu!$CT$396)</f>
        <v>0</v>
      </c>
      <c r="L98" s="19">
        <f>L$7*Source_BEAm!$CT$103/(Source_BEAm!$EI$144+Source_BEAm!$CT$103)*Source_BEAu!$CT95/SUM(Source_BEAu!$CT$397+Source_BEAu!$CT$396)</f>
        <v>0</v>
      </c>
      <c r="N98" s="14">
        <f>N$7*SUM(Source_BEAm!$JI$274:$JI$275)/(SUM(Source_BEAm!$JI$274:$JI$275)+SUM(Source_BEAm!$JJ$274:$JJ$275))*Source_BEAu!$JI95/SUM(Source_BEAu!$JI$396:$JI$397)+N$7*SUM(Source_BEAm!$JJ$274:$JJ$275)/(SUM(Source_BEAm!$JI$274:$JI$275)+SUM(Source_BEAm!$JJ$274:$JJ$275))*Source_BEAu!$JJ95/SUM(Source_BEAu!$JJ$396:$JJ$397)</f>
        <v>0</v>
      </c>
      <c r="O98" s="14">
        <f>O$7*SUM(Source_BEAm!$JI$274:$JI$275)/(SUM(Source_BEAm!$JI$274:$JI$275)+SUM(Source_BEAm!$JJ$274:$JJ$275))*Source_BEAu!$JI95/SUM(Source_BEAu!$JI$396:$JI$397)+O$7*SUM(Source_BEAm!$JJ$274:$JJ$275)/(SUM(Source_BEAm!$JI$274:$JI$275)+SUM(Source_BEAm!$JJ$274:$JJ$275))*Source_BEAu!$JJ95/SUM(Source_BEAu!$JJ$396:$JJ$397)</f>
        <v>0</v>
      </c>
      <c r="P98" s="14">
        <f>P$7*SUM(Source_BEAm!$JI$274:$JI$275)/(SUM(Source_BEAm!$JI$274:$JI$275)+SUM(Source_BEAm!$JJ$274:$JJ$275))*Source_BEAu!$JI95/SUM(Source_BEAu!$JI$396:$JI$397)+P$7*SUM(Source_BEAm!$JJ$274:$JJ$275)/(SUM(Source_BEAm!$JI$274:$JI$275)+SUM(Source_BEAm!$JJ$274:$JJ$275))*Source_BEAu!$JJ95/SUM(Source_BEAu!$JJ$396:$JJ$397)</f>
        <v>0</v>
      </c>
      <c r="Q98" s="14">
        <f>Q$7*SUM(Source_BEAm!$JI$274:$JI$275)/(SUM(Source_BEAm!$JI$274:$JI$275)+SUM(Source_BEAm!$JJ$274:$JJ$275))*Source_BEAu!$JI95/SUM(Source_BEAu!$JI$396:$JI$397)+Q$7*SUM(Source_BEAm!$JJ$274:$JJ$275)/(SUM(Source_BEAm!$JI$274:$JI$275)+SUM(Source_BEAm!$JJ$274:$JJ$275))*Source_BEAu!$JJ95/SUM(Source_BEAu!$JJ$396:$JJ$397)</f>
        <v>0</v>
      </c>
      <c r="R98" s="14">
        <f>R$7*SUM(Source_BEAm!$JI$274:$JI$275)/(SUM(Source_BEAm!$JI$274:$JI$275)+SUM(Source_BEAm!$JJ$274:$JJ$275))*Source_BEAu!$JI95/SUM(Source_BEAu!$JI$396:$JI$397)+R$7*SUM(Source_BEAm!$JJ$274:$JJ$275)/(SUM(Source_BEAm!$JI$274:$JI$275)+SUM(Source_BEAm!$JJ$274:$JJ$275))*Source_BEAu!$JJ95/SUM(Source_BEAu!$JJ$396:$JJ$397)</f>
        <v>0</v>
      </c>
    </row>
    <row r="99" spans="1:18">
      <c r="A99" s="15" t="s">
        <v>215</v>
      </c>
      <c r="B99" s="19">
        <v>333295</v>
      </c>
      <c r="C99" s="20"/>
      <c r="H99" s="19">
        <f>H$7*Source_BEAm!$CT$103/(Source_BEAm!$EI$144+Source_BEAm!$CT$103)*Source_BEAu!$CT96/SUM(Source_BEAu!$CT$397+Source_BEAu!$CT$396)</f>
        <v>9.3651649393877155E-6</v>
      </c>
      <c r="I99" s="19">
        <f>I$7*Source_BEAm!$CT$103/(Source_BEAm!$EI$144+Source_BEAm!$CT$103)*Source_BEAu!$CT96/SUM(Source_BEAu!$CT$397+Source_BEAu!$CT$396)</f>
        <v>1.5358870500595855E-4</v>
      </c>
      <c r="J99" s="19">
        <f>J$7*Source_BEAm!$CT$103/(Source_BEAm!$EI$144+Source_BEAm!$CT$103)*Source_BEAu!$CT96/SUM(Source_BEAu!$CT$397+Source_BEAu!$CT$396)</f>
        <v>7.0987950240558888E-4</v>
      </c>
      <c r="K99" s="19">
        <f>K$7*Source_BEAm!$CT$103/(Source_BEAm!$EI$144+Source_BEAm!$CT$103)*Source_BEAu!$CT96/SUM(Source_BEAu!$CT$397+Source_BEAu!$CT$396)</f>
        <v>1.2268366070597908E-4</v>
      </c>
      <c r="L99" s="19">
        <f>L$7*Source_BEAm!$CT$103/(Source_BEAm!$EI$144+Source_BEAm!$CT$103)*Source_BEAu!$CT96/SUM(Source_BEAu!$CT$397+Source_BEAu!$CT$396)</f>
        <v>1.2174714421204033E-5</v>
      </c>
      <c r="N99" s="14">
        <f>N$7*SUM(Source_BEAm!$JI$274:$JI$275)/(SUM(Source_BEAm!$JI$274:$JI$275)+SUM(Source_BEAm!$JJ$274:$JJ$275))*Source_BEAu!$JI96/SUM(Source_BEAu!$JI$396:$JI$397)+N$7*SUM(Source_BEAm!$JJ$274:$JJ$275)/(SUM(Source_BEAm!$JI$274:$JI$275)+SUM(Source_BEAm!$JJ$274:$JJ$275))*Source_BEAu!$JJ96/SUM(Source_BEAu!$JJ$396:$JJ$397)</f>
        <v>0</v>
      </c>
      <c r="O99" s="14">
        <f>O$7*SUM(Source_BEAm!$JI$274:$JI$275)/(SUM(Source_BEAm!$JI$274:$JI$275)+SUM(Source_BEAm!$JJ$274:$JJ$275))*Source_BEAu!$JI96/SUM(Source_BEAu!$JI$396:$JI$397)+O$7*SUM(Source_BEAm!$JJ$274:$JJ$275)/(SUM(Source_BEAm!$JI$274:$JI$275)+SUM(Source_BEAm!$JJ$274:$JJ$275))*Source_BEAu!$JJ96/SUM(Source_BEAu!$JJ$396:$JJ$397)</f>
        <v>0</v>
      </c>
      <c r="P99" s="14">
        <f>P$7*SUM(Source_BEAm!$JI$274:$JI$275)/(SUM(Source_BEAm!$JI$274:$JI$275)+SUM(Source_BEAm!$JJ$274:$JJ$275))*Source_BEAu!$JI96/SUM(Source_BEAu!$JI$396:$JI$397)+P$7*SUM(Source_BEAm!$JJ$274:$JJ$275)/(SUM(Source_BEAm!$JI$274:$JI$275)+SUM(Source_BEAm!$JJ$274:$JJ$275))*Source_BEAu!$JJ96/SUM(Source_BEAu!$JJ$396:$JJ$397)</f>
        <v>0</v>
      </c>
      <c r="Q99" s="14">
        <f>Q$7*SUM(Source_BEAm!$JI$274:$JI$275)/(SUM(Source_BEAm!$JI$274:$JI$275)+SUM(Source_BEAm!$JJ$274:$JJ$275))*Source_BEAu!$JI96/SUM(Source_BEAu!$JI$396:$JI$397)+Q$7*SUM(Source_BEAm!$JJ$274:$JJ$275)/(SUM(Source_BEAm!$JI$274:$JI$275)+SUM(Source_BEAm!$JJ$274:$JJ$275))*Source_BEAu!$JJ96/SUM(Source_BEAu!$JJ$396:$JJ$397)</f>
        <v>0</v>
      </c>
      <c r="R99" s="14">
        <f>R$7*SUM(Source_BEAm!$JI$274:$JI$275)/(SUM(Source_BEAm!$JI$274:$JI$275)+SUM(Source_BEAm!$JJ$274:$JJ$275))*Source_BEAu!$JI96/SUM(Source_BEAu!$JI$396:$JI$397)+R$7*SUM(Source_BEAm!$JJ$274:$JJ$275)/(SUM(Source_BEAm!$JI$274:$JI$275)+SUM(Source_BEAm!$JJ$274:$JJ$275))*Source_BEAu!$JJ96/SUM(Source_BEAu!$JJ$396:$JJ$397)</f>
        <v>0</v>
      </c>
    </row>
    <row r="100" spans="1:18">
      <c r="A100" s="15" t="s">
        <v>216</v>
      </c>
      <c r="B100" s="19" t="s">
        <v>217</v>
      </c>
      <c r="C100" s="20"/>
      <c r="H100" s="19">
        <f>H$7*Source_BEAm!$CT$103/(Source_BEAm!$EI$144+Source_BEAm!$CT$103)*Source_BEAu!$CT97/SUM(Source_BEAu!$CT$397+Source_BEAu!$CT$396)</f>
        <v>1.1612804524840767E-3</v>
      </c>
      <c r="I100" s="19">
        <f>I$7*Source_BEAm!$CT$103/(Source_BEAm!$EI$144+Source_BEAm!$CT$103)*Source_BEAu!$CT97/SUM(Source_BEAu!$CT$397+Source_BEAu!$CT$396)</f>
        <v>1.904499942073886E-2</v>
      </c>
      <c r="J100" s="19">
        <f>J$7*Source_BEAm!$CT$103/(Source_BEAm!$EI$144+Source_BEAm!$CT$103)*Source_BEAu!$CT97/SUM(Source_BEAu!$CT$397+Source_BEAu!$CT$396)</f>
        <v>8.8025058298293019E-2</v>
      </c>
      <c r="K100" s="19">
        <f>K$7*Source_BEAm!$CT$103/(Source_BEAm!$EI$144+Source_BEAm!$CT$103)*Source_BEAu!$CT97/SUM(Source_BEAu!$CT$397+Source_BEAu!$CT$396)</f>
        <v>1.5212773927541407E-2</v>
      </c>
      <c r="L100" s="19">
        <f>L$7*Source_BEAm!$CT$103/(Source_BEAm!$EI$144+Source_BEAm!$CT$103)*Source_BEAu!$CT97/SUM(Source_BEAu!$CT$397+Source_BEAu!$CT$396)</f>
        <v>1.5096645882293001E-3</v>
      </c>
      <c r="N100" s="14">
        <f>N$7*SUM(Source_BEAm!$JI$274:$JI$275)/(SUM(Source_BEAm!$JI$274:$JI$275)+SUM(Source_BEAm!$JJ$274:$JJ$275))*Source_BEAu!$JI97/SUM(Source_BEAu!$JI$396:$JI$397)+N$7*SUM(Source_BEAm!$JJ$274:$JJ$275)/(SUM(Source_BEAm!$JI$274:$JI$275)+SUM(Source_BEAm!$JJ$274:$JJ$275))*Source_BEAu!$JJ97/SUM(Source_BEAu!$JJ$396:$JJ$397)</f>
        <v>0</v>
      </c>
      <c r="O100" s="14">
        <f>O$7*SUM(Source_BEAm!$JI$274:$JI$275)/(SUM(Source_BEAm!$JI$274:$JI$275)+SUM(Source_BEAm!$JJ$274:$JJ$275))*Source_BEAu!$JI97/SUM(Source_BEAu!$JI$396:$JI$397)+O$7*SUM(Source_BEAm!$JJ$274:$JJ$275)/(SUM(Source_BEAm!$JI$274:$JI$275)+SUM(Source_BEAm!$JJ$274:$JJ$275))*Source_BEAu!$JJ97/SUM(Source_BEAu!$JJ$396:$JJ$397)</f>
        <v>0</v>
      </c>
      <c r="P100" s="14">
        <f>P$7*SUM(Source_BEAm!$JI$274:$JI$275)/(SUM(Source_BEAm!$JI$274:$JI$275)+SUM(Source_BEAm!$JJ$274:$JJ$275))*Source_BEAu!$JI97/SUM(Source_BEAu!$JI$396:$JI$397)+P$7*SUM(Source_BEAm!$JJ$274:$JJ$275)/(SUM(Source_BEAm!$JI$274:$JI$275)+SUM(Source_BEAm!$JJ$274:$JJ$275))*Source_BEAu!$JJ97/SUM(Source_BEAu!$JJ$396:$JJ$397)</f>
        <v>0</v>
      </c>
      <c r="Q100" s="14">
        <f>Q$7*SUM(Source_BEAm!$JI$274:$JI$275)/(SUM(Source_BEAm!$JI$274:$JI$275)+SUM(Source_BEAm!$JJ$274:$JJ$275))*Source_BEAu!$JI97/SUM(Source_BEAu!$JI$396:$JI$397)+Q$7*SUM(Source_BEAm!$JJ$274:$JJ$275)/(SUM(Source_BEAm!$JI$274:$JI$275)+SUM(Source_BEAm!$JJ$274:$JJ$275))*Source_BEAu!$JJ97/SUM(Source_BEAu!$JJ$396:$JJ$397)</f>
        <v>0</v>
      </c>
      <c r="R100" s="14">
        <f>R$7*SUM(Source_BEAm!$JI$274:$JI$275)/(SUM(Source_BEAm!$JI$274:$JI$275)+SUM(Source_BEAm!$JJ$274:$JJ$275))*Source_BEAu!$JI97/SUM(Source_BEAu!$JI$396:$JI$397)+R$7*SUM(Source_BEAm!$JJ$274:$JJ$275)/(SUM(Source_BEAm!$JI$274:$JI$275)+SUM(Source_BEAm!$JJ$274:$JJ$275))*Source_BEAu!$JJ97/SUM(Source_BEAu!$JJ$396:$JJ$397)</f>
        <v>0</v>
      </c>
    </row>
    <row r="101" spans="1:18">
      <c r="A101" s="15" t="s">
        <v>218</v>
      </c>
      <c r="B101" s="19">
        <v>333313</v>
      </c>
      <c r="C101" s="20"/>
      <c r="H101" s="19">
        <f>H$7*Source_BEAm!$CT$103/(Source_BEAm!$EI$144+Source_BEAm!$CT$103)*Source_BEAu!$CT98/SUM(Source_BEAu!$CT$397+Source_BEAu!$CT$396)</f>
        <v>1.217471442120403E-4</v>
      </c>
      <c r="I101" s="19">
        <f>I$7*Source_BEAm!$CT$103/(Source_BEAm!$EI$144+Source_BEAm!$CT$103)*Source_BEAu!$CT98/SUM(Source_BEAu!$CT$397+Source_BEAu!$CT$396)</f>
        <v>1.9966531650774614E-3</v>
      </c>
      <c r="J101" s="19">
        <f>J$7*Source_BEAm!$CT$103/(Source_BEAm!$EI$144+Source_BEAm!$CT$103)*Source_BEAu!$CT98/SUM(Source_BEAu!$CT$397+Source_BEAu!$CT$396)</f>
        <v>9.2284335312726555E-3</v>
      </c>
      <c r="K101" s="19">
        <f>K$7*Source_BEAm!$CT$103/(Source_BEAm!$EI$144+Source_BEAm!$CT$103)*Source_BEAu!$CT98/SUM(Source_BEAu!$CT$397+Source_BEAu!$CT$396)</f>
        <v>1.594887589177728E-3</v>
      </c>
      <c r="L101" s="19">
        <f>L$7*Source_BEAm!$CT$103/(Source_BEAm!$EI$144+Source_BEAm!$CT$103)*Source_BEAu!$CT98/SUM(Source_BEAu!$CT$397+Source_BEAu!$CT$396)</f>
        <v>1.5827128747565244E-4</v>
      </c>
      <c r="N101" s="14">
        <f>N$7*SUM(Source_BEAm!$JI$274:$JI$275)/(SUM(Source_BEAm!$JI$274:$JI$275)+SUM(Source_BEAm!$JJ$274:$JJ$275))*Source_BEAu!$JI98/SUM(Source_BEAu!$JI$396:$JI$397)+N$7*SUM(Source_BEAm!$JJ$274:$JJ$275)/(SUM(Source_BEAm!$JI$274:$JI$275)+SUM(Source_BEAm!$JJ$274:$JJ$275))*Source_BEAu!$JJ98/SUM(Source_BEAu!$JJ$396:$JJ$397)</f>
        <v>0</v>
      </c>
      <c r="O101" s="14">
        <f>O$7*SUM(Source_BEAm!$JI$274:$JI$275)/(SUM(Source_BEAm!$JI$274:$JI$275)+SUM(Source_BEAm!$JJ$274:$JJ$275))*Source_BEAu!$JI98/SUM(Source_BEAu!$JI$396:$JI$397)+O$7*SUM(Source_BEAm!$JJ$274:$JJ$275)/(SUM(Source_BEAm!$JI$274:$JI$275)+SUM(Source_BEAm!$JJ$274:$JJ$275))*Source_BEAu!$JJ98/SUM(Source_BEAu!$JJ$396:$JJ$397)</f>
        <v>0</v>
      </c>
      <c r="P101" s="14">
        <f>P$7*SUM(Source_BEAm!$JI$274:$JI$275)/(SUM(Source_BEAm!$JI$274:$JI$275)+SUM(Source_BEAm!$JJ$274:$JJ$275))*Source_BEAu!$JI98/SUM(Source_BEAu!$JI$396:$JI$397)+P$7*SUM(Source_BEAm!$JJ$274:$JJ$275)/(SUM(Source_BEAm!$JI$274:$JI$275)+SUM(Source_BEAm!$JJ$274:$JJ$275))*Source_BEAu!$JJ98/SUM(Source_BEAu!$JJ$396:$JJ$397)</f>
        <v>0</v>
      </c>
      <c r="Q101" s="14">
        <f>Q$7*SUM(Source_BEAm!$JI$274:$JI$275)/(SUM(Source_BEAm!$JI$274:$JI$275)+SUM(Source_BEAm!$JJ$274:$JJ$275))*Source_BEAu!$JI98/SUM(Source_BEAu!$JI$396:$JI$397)+Q$7*SUM(Source_BEAm!$JJ$274:$JJ$275)/(SUM(Source_BEAm!$JI$274:$JI$275)+SUM(Source_BEAm!$JJ$274:$JJ$275))*Source_BEAu!$JJ98/SUM(Source_BEAu!$JJ$396:$JJ$397)</f>
        <v>0</v>
      </c>
      <c r="R101" s="14">
        <f>R$7*SUM(Source_BEAm!$JI$274:$JI$275)/(SUM(Source_BEAm!$JI$274:$JI$275)+SUM(Source_BEAm!$JJ$274:$JJ$275))*Source_BEAu!$JI98/SUM(Source_BEAu!$JI$396:$JI$397)+R$7*SUM(Source_BEAm!$JJ$274:$JJ$275)/(SUM(Source_BEAm!$JI$274:$JI$275)+SUM(Source_BEAm!$JJ$274:$JJ$275))*Source_BEAu!$JJ98/SUM(Source_BEAu!$JJ$396:$JJ$397)</f>
        <v>0</v>
      </c>
    </row>
    <row r="102" spans="1:18">
      <c r="A102" s="15" t="s">
        <v>219</v>
      </c>
      <c r="B102" s="19">
        <v>333314</v>
      </c>
      <c r="C102" s="20"/>
      <c r="H102" s="19">
        <f>H$7*Source_BEAm!$CT$103/(Source_BEAm!$EI$144+Source_BEAm!$CT$103)*Source_BEAu!$CT99/SUM(Source_BEAu!$CT$397+Source_BEAu!$CT$396)</f>
        <v>0</v>
      </c>
      <c r="I102" s="19">
        <f>I$7*Source_BEAm!$CT$103/(Source_BEAm!$EI$144+Source_BEAm!$CT$103)*Source_BEAu!$CT99/SUM(Source_BEAu!$CT$397+Source_BEAu!$CT$396)</f>
        <v>0</v>
      </c>
      <c r="J102" s="19">
        <f>J$7*Source_BEAm!$CT$103/(Source_BEAm!$EI$144+Source_BEAm!$CT$103)*Source_BEAu!$CT99/SUM(Source_BEAu!$CT$397+Source_BEAu!$CT$396)</f>
        <v>0</v>
      </c>
      <c r="K102" s="19">
        <f>K$7*Source_BEAm!$CT$103/(Source_BEAm!$EI$144+Source_BEAm!$CT$103)*Source_BEAu!$CT99/SUM(Source_BEAu!$CT$397+Source_BEAu!$CT$396)</f>
        <v>0</v>
      </c>
      <c r="L102" s="19">
        <f>L$7*Source_BEAm!$CT$103/(Source_BEAm!$EI$144+Source_BEAm!$CT$103)*Source_BEAu!$CT99/SUM(Source_BEAu!$CT$397+Source_BEAu!$CT$396)</f>
        <v>0</v>
      </c>
      <c r="N102" s="14">
        <f>N$7*SUM(Source_BEAm!$JI$274:$JI$275)/(SUM(Source_BEAm!$JI$274:$JI$275)+SUM(Source_BEAm!$JJ$274:$JJ$275))*Source_BEAu!$JI99/SUM(Source_BEAu!$JI$396:$JI$397)+N$7*SUM(Source_BEAm!$JJ$274:$JJ$275)/(SUM(Source_BEAm!$JI$274:$JI$275)+SUM(Source_BEAm!$JJ$274:$JJ$275))*Source_BEAu!$JJ99/SUM(Source_BEAu!$JJ$396:$JJ$397)</f>
        <v>0</v>
      </c>
      <c r="O102" s="14">
        <f>O$7*SUM(Source_BEAm!$JI$274:$JI$275)/(SUM(Source_BEAm!$JI$274:$JI$275)+SUM(Source_BEAm!$JJ$274:$JJ$275))*Source_BEAu!$JI99/SUM(Source_BEAu!$JI$396:$JI$397)+O$7*SUM(Source_BEAm!$JJ$274:$JJ$275)/(SUM(Source_BEAm!$JI$274:$JI$275)+SUM(Source_BEAm!$JJ$274:$JJ$275))*Source_BEAu!$JJ99/SUM(Source_BEAu!$JJ$396:$JJ$397)</f>
        <v>0</v>
      </c>
      <c r="P102" s="14">
        <f>P$7*SUM(Source_BEAm!$JI$274:$JI$275)/(SUM(Source_BEAm!$JI$274:$JI$275)+SUM(Source_BEAm!$JJ$274:$JJ$275))*Source_BEAu!$JI99/SUM(Source_BEAu!$JI$396:$JI$397)+P$7*SUM(Source_BEAm!$JJ$274:$JJ$275)/(SUM(Source_BEAm!$JI$274:$JI$275)+SUM(Source_BEAm!$JJ$274:$JJ$275))*Source_BEAu!$JJ99/SUM(Source_BEAu!$JJ$396:$JJ$397)</f>
        <v>0</v>
      </c>
      <c r="Q102" s="14">
        <f>Q$7*SUM(Source_BEAm!$JI$274:$JI$275)/(SUM(Source_BEAm!$JI$274:$JI$275)+SUM(Source_BEAm!$JJ$274:$JJ$275))*Source_BEAu!$JI99/SUM(Source_BEAu!$JI$396:$JI$397)+Q$7*SUM(Source_BEAm!$JJ$274:$JJ$275)/(SUM(Source_BEAm!$JI$274:$JI$275)+SUM(Source_BEAm!$JJ$274:$JJ$275))*Source_BEAu!$JJ99/SUM(Source_BEAu!$JJ$396:$JJ$397)</f>
        <v>0</v>
      </c>
      <c r="R102" s="14">
        <f>R$7*SUM(Source_BEAm!$JI$274:$JI$275)/(SUM(Source_BEAm!$JI$274:$JI$275)+SUM(Source_BEAm!$JJ$274:$JJ$275))*Source_BEAu!$JI99/SUM(Source_BEAu!$JI$396:$JI$397)+R$7*SUM(Source_BEAm!$JJ$274:$JJ$275)/(SUM(Source_BEAm!$JI$274:$JI$275)+SUM(Source_BEAm!$JJ$274:$JJ$275))*Source_BEAu!$JJ99/SUM(Source_BEAu!$JJ$396:$JJ$397)</f>
        <v>0</v>
      </c>
    </row>
    <row r="103" spans="1:18">
      <c r="A103" s="15" t="s">
        <v>220</v>
      </c>
      <c r="B103" s="19">
        <v>333315</v>
      </c>
      <c r="C103" s="20"/>
      <c r="H103" s="19">
        <f>H$7*Source_BEAm!$CT$103/(Source_BEAm!$EI$144+Source_BEAm!$CT$103)*Source_BEAu!$CT100/SUM(Source_BEAu!$CT$397+Source_BEAu!$CT$396)</f>
        <v>1.8730329878775431E-5</v>
      </c>
      <c r="I103" s="19">
        <f>I$7*Source_BEAm!$CT$103/(Source_BEAm!$EI$144+Source_BEAm!$CT$103)*Source_BEAu!$CT100/SUM(Source_BEAu!$CT$397+Source_BEAu!$CT$396)</f>
        <v>3.0717741001191711E-4</v>
      </c>
      <c r="J103" s="19">
        <f>J$7*Source_BEAm!$CT$103/(Source_BEAm!$EI$144+Source_BEAm!$CT$103)*Source_BEAu!$CT100/SUM(Source_BEAu!$CT$397+Source_BEAu!$CT$396)</f>
        <v>1.4197590048111778E-3</v>
      </c>
      <c r="K103" s="19">
        <f>K$7*Source_BEAm!$CT$103/(Source_BEAm!$EI$144+Source_BEAm!$CT$103)*Source_BEAu!$CT100/SUM(Source_BEAu!$CT$397+Source_BEAu!$CT$396)</f>
        <v>2.4536732141195816E-4</v>
      </c>
      <c r="L103" s="19">
        <f>L$7*Source_BEAm!$CT$103/(Source_BEAm!$EI$144+Source_BEAm!$CT$103)*Source_BEAu!$CT100/SUM(Source_BEAu!$CT$397+Source_BEAu!$CT$396)</f>
        <v>2.4349428842408067E-5</v>
      </c>
      <c r="N103" s="14">
        <f>N$7*SUM(Source_BEAm!$JI$274:$JI$275)/(SUM(Source_BEAm!$JI$274:$JI$275)+SUM(Source_BEAm!$JJ$274:$JJ$275))*Source_BEAu!$JI100/SUM(Source_BEAu!$JI$396:$JI$397)+N$7*SUM(Source_BEAm!$JJ$274:$JJ$275)/(SUM(Source_BEAm!$JI$274:$JI$275)+SUM(Source_BEAm!$JJ$274:$JJ$275))*Source_BEAu!$JJ100/SUM(Source_BEAu!$JJ$396:$JJ$397)</f>
        <v>0</v>
      </c>
      <c r="O103" s="14">
        <f>O$7*SUM(Source_BEAm!$JI$274:$JI$275)/(SUM(Source_BEAm!$JI$274:$JI$275)+SUM(Source_BEAm!$JJ$274:$JJ$275))*Source_BEAu!$JI100/SUM(Source_BEAu!$JI$396:$JI$397)+O$7*SUM(Source_BEAm!$JJ$274:$JJ$275)/(SUM(Source_BEAm!$JI$274:$JI$275)+SUM(Source_BEAm!$JJ$274:$JJ$275))*Source_BEAu!$JJ100/SUM(Source_BEAu!$JJ$396:$JJ$397)</f>
        <v>0</v>
      </c>
      <c r="P103" s="14">
        <f>P$7*SUM(Source_BEAm!$JI$274:$JI$275)/(SUM(Source_BEAm!$JI$274:$JI$275)+SUM(Source_BEAm!$JJ$274:$JJ$275))*Source_BEAu!$JI100/SUM(Source_BEAu!$JI$396:$JI$397)+P$7*SUM(Source_BEAm!$JJ$274:$JJ$275)/(SUM(Source_BEAm!$JI$274:$JI$275)+SUM(Source_BEAm!$JJ$274:$JJ$275))*Source_BEAu!$JJ100/SUM(Source_BEAu!$JJ$396:$JJ$397)</f>
        <v>0</v>
      </c>
      <c r="Q103" s="14">
        <f>Q$7*SUM(Source_BEAm!$JI$274:$JI$275)/(SUM(Source_BEAm!$JI$274:$JI$275)+SUM(Source_BEAm!$JJ$274:$JJ$275))*Source_BEAu!$JI100/SUM(Source_BEAu!$JI$396:$JI$397)+Q$7*SUM(Source_BEAm!$JJ$274:$JJ$275)/(SUM(Source_BEAm!$JI$274:$JI$275)+SUM(Source_BEAm!$JJ$274:$JJ$275))*Source_BEAu!$JJ100/SUM(Source_BEAu!$JJ$396:$JJ$397)</f>
        <v>0</v>
      </c>
      <c r="R103" s="14">
        <f>R$7*SUM(Source_BEAm!$JI$274:$JI$275)/(SUM(Source_BEAm!$JI$274:$JI$275)+SUM(Source_BEAm!$JJ$274:$JJ$275))*Source_BEAu!$JI100/SUM(Source_BEAu!$JI$396:$JI$397)+R$7*SUM(Source_BEAm!$JJ$274:$JJ$275)/(SUM(Source_BEAm!$JI$274:$JI$275)+SUM(Source_BEAm!$JJ$274:$JJ$275))*Source_BEAu!$JJ100/SUM(Source_BEAu!$JJ$396:$JJ$397)</f>
        <v>0</v>
      </c>
    </row>
    <row r="104" spans="1:18">
      <c r="A104" s="15" t="s">
        <v>221</v>
      </c>
      <c r="B104" s="19" t="s">
        <v>222</v>
      </c>
      <c r="C104" s="20"/>
      <c r="H104" s="19">
        <f>H$7*Source_BEAm!$CT$103/(Source_BEAm!$EI$144+Source_BEAm!$CT$103)*Source_BEAu!$CT101/SUM(Source_BEAu!$CT$397+Source_BEAu!$CT$396)</f>
        <v>2.1539879360591745E-4</v>
      </c>
      <c r="I104" s="19">
        <f>I$7*Source_BEAm!$CT$103/(Source_BEAm!$EI$144+Source_BEAm!$CT$103)*Source_BEAu!$CT101/SUM(Source_BEAu!$CT$397+Source_BEAu!$CT$396)</f>
        <v>3.5325402151370469E-3</v>
      </c>
      <c r="J104" s="19">
        <f>J$7*Source_BEAm!$CT$103/(Source_BEAm!$EI$144+Source_BEAm!$CT$103)*Source_BEAu!$CT101/SUM(Source_BEAu!$CT$397+Source_BEAu!$CT$396)</f>
        <v>1.6327228555328546E-2</v>
      </c>
      <c r="K104" s="19">
        <f>K$7*Source_BEAm!$CT$103/(Source_BEAm!$EI$144+Source_BEAm!$CT$103)*Source_BEAu!$CT101/SUM(Source_BEAu!$CT$397+Source_BEAu!$CT$396)</f>
        <v>2.8217241962375191E-3</v>
      </c>
      <c r="L104" s="19">
        <f>L$7*Source_BEAm!$CT$103/(Source_BEAm!$EI$144+Source_BEAm!$CT$103)*Source_BEAu!$CT101/SUM(Source_BEAu!$CT$397+Source_BEAu!$CT$396)</f>
        <v>2.8001843168769274E-4</v>
      </c>
      <c r="N104" s="14">
        <f>N$7*SUM(Source_BEAm!$JI$274:$JI$275)/(SUM(Source_BEAm!$JI$274:$JI$275)+SUM(Source_BEAm!$JJ$274:$JJ$275))*Source_BEAu!$JI101/SUM(Source_BEAu!$JI$396:$JI$397)+N$7*SUM(Source_BEAm!$JJ$274:$JJ$275)/(SUM(Source_BEAm!$JI$274:$JI$275)+SUM(Source_BEAm!$JJ$274:$JJ$275))*Source_BEAu!$JJ101/SUM(Source_BEAu!$JJ$396:$JJ$397)</f>
        <v>3.8179848720228605E-6</v>
      </c>
      <c r="O104" s="14">
        <f>O$7*SUM(Source_BEAm!$JI$274:$JI$275)/(SUM(Source_BEAm!$JI$274:$JI$275)+SUM(Source_BEAm!$JJ$274:$JJ$275))*Source_BEAu!$JI101/SUM(Source_BEAu!$JI$396:$JI$397)+O$7*SUM(Source_BEAm!$JJ$274:$JJ$275)/(SUM(Source_BEAm!$JI$274:$JI$275)+SUM(Source_BEAm!$JJ$274:$JJ$275))*Source_BEAu!$JJ101/SUM(Source_BEAu!$JJ$396:$JJ$397)</f>
        <v>6.2614951901174916E-5</v>
      </c>
      <c r="P104" s="14">
        <f>P$7*SUM(Source_BEAm!$JI$274:$JI$275)/(SUM(Source_BEAm!$JI$274:$JI$275)+SUM(Source_BEAm!$JJ$274:$JJ$275))*Source_BEAu!$JI101/SUM(Source_BEAu!$JI$396:$JI$397)+P$7*SUM(Source_BEAm!$JJ$274:$JJ$275)/(SUM(Source_BEAm!$JI$274:$JI$275)+SUM(Source_BEAm!$JJ$274:$JJ$275))*Source_BEAu!$JJ101/SUM(Source_BEAu!$JJ$396:$JJ$397)</f>
        <v>2.8940325329933277E-4</v>
      </c>
      <c r="Q104" s="14">
        <f>Q$7*SUM(Source_BEAm!$JI$274:$JI$275)/(SUM(Source_BEAm!$JI$274:$JI$275)+SUM(Source_BEAm!$JJ$274:$JJ$275))*Source_BEAu!$JI101/SUM(Source_BEAu!$JI$396:$JI$397)+Q$7*SUM(Source_BEAm!$JJ$274:$JJ$275)/(SUM(Source_BEAm!$JI$274:$JI$275)+SUM(Source_BEAm!$JJ$274:$JJ$275))*Source_BEAu!$JJ101/SUM(Source_BEAu!$JJ$396:$JJ$397)</f>
        <v>5.001560182349947E-5</v>
      </c>
      <c r="R104" s="14">
        <f>R$7*SUM(Source_BEAm!$JI$274:$JI$275)/(SUM(Source_BEAm!$JI$274:$JI$275)+SUM(Source_BEAm!$JJ$274:$JJ$275))*Source_BEAu!$JI101/SUM(Source_BEAu!$JI$396:$JI$397)+R$7*SUM(Source_BEAm!$JJ$274:$JJ$275)/(SUM(Source_BEAm!$JI$274:$JI$275)+SUM(Source_BEAm!$JJ$274:$JJ$275))*Source_BEAu!$JJ101/SUM(Source_BEAu!$JJ$396:$JJ$397)</f>
        <v>4.9633803336297185E-6</v>
      </c>
    </row>
    <row r="105" spans="1:18">
      <c r="A105" s="15" t="s">
        <v>223</v>
      </c>
      <c r="B105" s="19">
        <v>333414</v>
      </c>
      <c r="C105" s="20"/>
      <c r="H105" s="19">
        <f>H$7*Source_BEAm!$CT$103/(Source_BEAm!$EI$144+Source_BEAm!$CT$103)*Source_BEAu!$CT102/SUM(Source_BEAu!$CT$397+Source_BEAu!$CT$396)</f>
        <v>1.8730329878775431E-5</v>
      </c>
      <c r="I105" s="19">
        <f>I$7*Source_BEAm!$CT$103/(Source_BEAm!$EI$144+Source_BEAm!$CT$103)*Source_BEAu!$CT102/SUM(Source_BEAu!$CT$397+Source_BEAu!$CT$396)</f>
        <v>3.0717741001191711E-4</v>
      </c>
      <c r="J105" s="19">
        <f>J$7*Source_BEAm!$CT$103/(Source_BEAm!$EI$144+Source_BEAm!$CT$103)*Source_BEAu!$CT102/SUM(Source_BEAu!$CT$397+Source_BEAu!$CT$396)</f>
        <v>1.4197590048111778E-3</v>
      </c>
      <c r="K105" s="19">
        <f>K$7*Source_BEAm!$CT$103/(Source_BEAm!$EI$144+Source_BEAm!$CT$103)*Source_BEAu!$CT102/SUM(Source_BEAu!$CT$397+Source_BEAu!$CT$396)</f>
        <v>2.4536732141195816E-4</v>
      </c>
      <c r="L105" s="19">
        <f>L$7*Source_BEAm!$CT$103/(Source_BEAm!$EI$144+Source_BEAm!$CT$103)*Source_BEAu!$CT102/SUM(Source_BEAu!$CT$397+Source_BEAu!$CT$396)</f>
        <v>2.4349428842408067E-5</v>
      </c>
      <c r="N105" s="14">
        <f>N$7*SUM(Source_BEAm!$JI$274:$JI$275)/(SUM(Source_BEAm!$JI$274:$JI$275)+SUM(Source_BEAm!$JJ$274:$JJ$275))*Source_BEAu!$JI102/SUM(Source_BEAu!$JI$396:$JI$397)+N$7*SUM(Source_BEAm!$JJ$274:$JJ$275)/(SUM(Source_BEAm!$JI$274:$JI$275)+SUM(Source_BEAm!$JJ$274:$JJ$275))*Source_BEAu!$JJ102/SUM(Source_BEAu!$JJ$396:$JJ$397)</f>
        <v>0</v>
      </c>
      <c r="O105" s="14">
        <f>O$7*SUM(Source_BEAm!$JI$274:$JI$275)/(SUM(Source_BEAm!$JI$274:$JI$275)+SUM(Source_BEAm!$JJ$274:$JJ$275))*Source_BEAu!$JI102/SUM(Source_BEAu!$JI$396:$JI$397)+O$7*SUM(Source_BEAm!$JJ$274:$JJ$275)/(SUM(Source_BEAm!$JI$274:$JI$275)+SUM(Source_BEAm!$JJ$274:$JJ$275))*Source_BEAu!$JJ102/SUM(Source_BEAu!$JJ$396:$JJ$397)</f>
        <v>0</v>
      </c>
      <c r="P105" s="14">
        <f>P$7*SUM(Source_BEAm!$JI$274:$JI$275)/(SUM(Source_BEAm!$JI$274:$JI$275)+SUM(Source_BEAm!$JJ$274:$JJ$275))*Source_BEAu!$JI102/SUM(Source_BEAu!$JI$396:$JI$397)+P$7*SUM(Source_BEAm!$JJ$274:$JJ$275)/(SUM(Source_BEAm!$JI$274:$JI$275)+SUM(Source_BEAm!$JJ$274:$JJ$275))*Source_BEAu!$JJ102/SUM(Source_BEAu!$JJ$396:$JJ$397)</f>
        <v>0</v>
      </c>
      <c r="Q105" s="14">
        <f>Q$7*SUM(Source_BEAm!$JI$274:$JI$275)/(SUM(Source_BEAm!$JI$274:$JI$275)+SUM(Source_BEAm!$JJ$274:$JJ$275))*Source_BEAu!$JI102/SUM(Source_BEAu!$JI$396:$JI$397)+Q$7*SUM(Source_BEAm!$JJ$274:$JJ$275)/(SUM(Source_BEAm!$JI$274:$JI$275)+SUM(Source_BEAm!$JJ$274:$JJ$275))*Source_BEAu!$JJ102/SUM(Source_BEAu!$JJ$396:$JJ$397)</f>
        <v>0</v>
      </c>
      <c r="R105" s="14">
        <f>R$7*SUM(Source_BEAm!$JI$274:$JI$275)/(SUM(Source_BEAm!$JI$274:$JI$275)+SUM(Source_BEAm!$JJ$274:$JJ$275))*Source_BEAu!$JI102/SUM(Source_BEAu!$JI$396:$JI$397)+R$7*SUM(Source_BEAm!$JJ$274:$JJ$275)/(SUM(Source_BEAm!$JI$274:$JI$275)+SUM(Source_BEAm!$JJ$274:$JJ$275))*Source_BEAu!$JJ102/SUM(Source_BEAu!$JJ$396:$JJ$397)</f>
        <v>0</v>
      </c>
    </row>
    <row r="106" spans="1:18">
      <c r="A106" s="15" t="s">
        <v>224</v>
      </c>
      <c r="B106" s="19">
        <v>333415</v>
      </c>
      <c r="C106" s="20"/>
      <c r="H106" s="19">
        <f>H$7*Source_BEAm!$CT$103/(Source_BEAm!$EI$144+Source_BEAm!$CT$103)*Source_BEAu!$CT103/SUM(Source_BEAu!$CT$397+Source_BEAu!$CT$396)</f>
        <v>3.4501267636704344E-2</v>
      </c>
      <c r="I106" s="19">
        <f>I$7*Source_BEAm!$CT$103/(Source_BEAm!$EI$144+Source_BEAm!$CT$103)*Source_BEAu!$CT103/SUM(Source_BEAu!$CT$397+Source_BEAu!$CT$396)</f>
        <v>0.56582078924195134</v>
      </c>
      <c r="J106" s="19">
        <f>J$7*Source_BEAm!$CT$103/(Source_BEAm!$EI$144+Source_BEAm!$CT$103)*Source_BEAu!$CT103/SUM(Source_BEAu!$CT$397+Source_BEAu!$CT$396)</f>
        <v>2.6151960868621895</v>
      </c>
      <c r="K106" s="19">
        <f>K$7*Source_BEAm!$CT$103/(Source_BEAm!$EI$144+Source_BEAm!$CT$103)*Source_BEAu!$CT103/SUM(Source_BEAu!$CT$397+Source_BEAu!$CT$396)</f>
        <v>0.45196660604082695</v>
      </c>
      <c r="L106" s="19">
        <f>L$7*Source_BEAm!$CT$103/(Source_BEAm!$EI$144+Source_BEAm!$CT$103)*Source_BEAu!$CT103/SUM(Source_BEAu!$CT$397+Source_BEAu!$CT$396)</f>
        <v>4.4851647927715663E-2</v>
      </c>
      <c r="N106" s="14">
        <f>N$7*SUM(Source_BEAm!$JI$274:$JI$275)/(SUM(Source_BEAm!$JI$274:$JI$275)+SUM(Source_BEAm!$JJ$274:$JJ$275))*Source_BEAu!$JI103/SUM(Source_BEAu!$JI$396:$JI$397)+N$7*SUM(Source_BEAm!$JJ$274:$JJ$275)/(SUM(Source_BEAm!$JI$274:$JI$275)+SUM(Source_BEAm!$JJ$274:$JJ$275))*Source_BEAu!$JJ103/SUM(Source_BEAu!$JJ$396:$JJ$397)</f>
        <v>0</v>
      </c>
      <c r="O106" s="14">
        <f>O$7*SUM(Source_BEAm!$JI$274:$JI$275)/(SUM(Source_BEAm!$JI$274:$JI$275)+SUM(Source_BEAm!$JJ$274:$JJ$275))*Source_BEAu!$JI103/SUM(Source_BEAu!$JI$396:$JI$397)+O$7*SUM(Source_BEAm!$JJ$274:$JJ$275)/(SUM(Source_BEAm!$JI$274:$JI$275)+SUM(Source_BEAm!$JJ$274:$JJ$275))*Source_BEAu!$JJ103/SUM(Source_BEAu!$JJ$396:$JJ$397)</f>
        <v>0</v>
      </c>
      <c r="P106" s="14">
        <f>P$7*SUM(Source_BEAm!$JI$274:$JI$275)/(SUM(Source_BEAm!$JI$274:$JI$275)+SUM(Source_BEAm!$JJ$274:$JJ$275))*Source_BEAu!$JI103/SUM(Source_BEAu!$JI$396:$JI$397)+P$7*SUM(Source_BEAm!$JJ$274:$JJ$275)/(SUM(Source_BEAm!$JI$274:$JI$275)+SUM(Source_BEAm!$JJ$274:$JJ$275))*Source_BEAu!$JJ103/SUM(Source_BEAu!$JJ$396:$JJ$397)</f>
        <v>0</v>
      </c>
      <c r="Q106" s="14">
        <f>Q$7*SUM(Source_BEAm!$JI$274:$JI$275)/(SUM(Source_BEAm!$JI$274:$JI$275)+SUM(Source_BEAm!$JJ$274:$JJ$275))*Source_BEAu!$JI103/SUM(Source_BEAu!$JI$396:$JI$397)+Q$7*SUM(Source_BEAm!$JJ$274:$JJ$275)/(SUM(Source_BEAm!$JI$274:$JI$275)+SUM(Source_BEAm!$JJ$274:$JJ$275))*Source_BEAu!$JJ103/SUM(Source_BEAu!$JJ$396:$JJ$397)</f>
        <v>0</v>
      </c>
      <c r="R106" s="14">
        <f>R$7*SUM(Source_BEAm!$JI$274:$JI$275)/(SUM(Source_BEAm!$JI$274:$JI$275)+SUM(Source_BEAm!$JJ$274:$JJ$275))*Source_BEAu!$JI103/SUM(Source_BEAu!$JI$396:$JI$397)+R$7*SUM(Source_BEAm!$JJ$274:$JJ$275)/(SUM(Source_BEAm!$JI$274:$JI$275)+SUM(Source_BEAm!$JJ$274:$JJ$275))*Source_BEAu!$JJ103/SUM(Source_BEAu!$JJ$396:$JJ$397)</f>
        <v>0</v>
      </c>
    </row>
    <row r="107" spans="1:18">
      <c r="A107" s="15" t="s">
        <v>225</v>
      </c>
      <c r="B107" s="19">
        <v>333511</v>
      </c>
      <c r="C107" s="20"/>
      <c r="H107" s="19">
        <f>H$7*Source_BEAm!$CT$103/(Source_BEAm!$EI$144+Source_BEAm!$CT$103)*Source_BEAu!$CT104/SUM(Source_BEAu!$CT$397+Source_BEAu!$CT$396)</f>
        <v>0</v>
      </c>
      <c r="I107" s="19">
        <f>I$7*Source_BEAm!$CT$103/(Source_BEAm!$EI$144+Source_BEAm!$CT$103)*Source_BEAu!$CT104/SUM(Source_BEAu!$CT$397+Source_BEAu!$CT$396)</f>
        <v>0</v>
      </c>
      <c r="J107" s="19">
        <f>J$7*Source_BEAm!$CT$103/(Source_BEAm!$EI$144+Source_BEAm!$CT$103)*Source_BEAu!$CT104/SUM(Source_BEAu!$CT$397+Source_BEAu!$CT$396)</f>
        <v>0</v>
      </c>
      <c r="K107" s="19">
        <f>K$7*Source_BEAm!$CT$103/(Source_BEAm!$EI$144+Source_BEAm!$CT$103)*Source_BEAu!$CT104/SUM(Source_BEAu!$CT$397+Source_BEAu!$CT$396)</f>
        <v>0</v>
      </c>
      <c r="L107" s="19">
        <f>L$7*Source_BEAm!$CT$103/(Source_BEAm!$EI$144+Source_BEAm!$CT$103)*Source_BEAu!$CT104/SUM(Source_BEAu!$CT$397+Source_BEAu!$CT$396)</f>
        <v>0</v>
      </c>
      <c r="N107" s="14">
        <f>N$7*SUM(Source_BEAm!$JI$274:$JI$275)/(SUM(Source_BEAm!$JI$274:$JI$275)+SUM(Source_BEAm!$JJ$274:$JJ$275))*Source_BEAu!$JI104/SUM(Source_BEAu!$JI$396:$JI$397)+N$7*SUM(Source_BEAm!$JJ$274:$JJ$275)/(SUM(Source_BEAm!$JI$274:$JI$275)+SUM(Source_BEAm!$JJ$274:$JJ$275))*Source_BEAu!$JJ104/SUM(Source_BEAu!$JJ$396:$JJ$397)</f>
        <v>0</v>
      </c>
      <c r="O107" s="14">
        <f>O$7*SUM(Source_BEAm!$JI$274:$JI$275)/(SUM(Source_BEAm!$JI$274:$JI$275)+SUM(Source_BEAm!$JJ$274:$JJ$275))*Source_BEAu!$JI104/SUM(Source_BEAu!$JI$396:$JI$397)+O$7*SUM(Source_BEAm!$JJ$274:$JJ$275)/(SUM(Source_BEAm!$JI$274:$JI$275)+SUM(Source_BEAm!$JJ$274:$JJ$275))*Source_BEAu!$JJ104/SUM(Source_BEAu!$JJ$396:$JJ$397)</f>
        <v>0</v>
      </c>
      <c r="P107" s="14">
        <f>P$7*SUM(Source_BEAm!$JI$274:$JI$275)/(SUM(Source_BEAm!$JI$274:$JI$275)+SUM(Source_BEAm!$JJ$274:$JJ$275))*Source_BEAu!$JI104/SUM(Source_BEAu!$JI$396:$JI$397)+P$7*SUM(Source_BEAm!$JJ$274:$JJ$275)/(SUM(Source_BEAm!$JI$274:$JI$275)+SUM(Source_BEAm!$JJ$274:$JJ$275))*Source_BEAu!$JJ104/SUM(Source_BEAu!$JJ$396:$JJ$397)</f>
        <v>0</v>
      </c>
      <c r="Q107" s="14">
        <f>Q$7*SUM(Source_BEAm!$JI$274:$JI$275)/(SUM(Source_BEAm!$JI$274:$JI$275)+SUM(Source_BEAm!$JJ$274:$JJ$275))*Source_BEAu!$JI104/SUM(Source_BEAu!$JI$396:$JI$397)+Q$7*SUM(Source_BEAm!$JJ$274:$JJ$275)/(SUM(Source_BEAm!$JI$274:$JI$275)+SUM(Source_BEAm!$JJ$274:$JJ$275))*Source_BEAu!$JJ104/SUM(Source_BEAu!$JJ$396:$JJ$397)</f>
        <v>0</v>
      </c>
      <c r="R107" s="14">
        <f>R$7*SUM(Source_BEAm!$JI$274:$JI$275)/(SUM(Source_BEAm!$JI$274:$JI$275)+SUM(Source_BEAm!$JJ$274:$JJ$275))*Source_BEAu!$JI104/SUM(Source_BEAu!$JI$396:$JI$397)+R$7*SUM(Source_BEAm!$JJ$274:$JJ$275)/(SUM(Source_BEAm!$JI$274:$JI$275)+SUM(Source_BEAm!$JJ$274:$JJ$275))*Source_BEAu!$JJ104/SUM(Source_BEAu!$JJ$396:$JJ$397)</f>
        <v>0</v>
      </c>
    </row>
    <row r="108" spans="1:18">
      <c r="A108" s="15" t="s">
        <v>226</v>
      </c>
      <c r="B108" s="19" t="s">
        <v>227</v>
      </c>
      <c r="C108" s="20"/>
      <c r="H108" s="19">
        <f>H$7*Source_BEAm!$CT$103/(Source_BEAm!$EI$144+Source_BEAm!$CT$103)*Source_BEAu!$CT105/SUM(Source_BEAu!$CT$397+Source_BEAu!$CT$396)</f>
        <v>1.8730329878775431E-5</v>
      </c>
      <c r="I108" s="19">
        <f>I$7*Source_BEAm!$CT$103/(Source_BEAm!$EI$144+Source_BEAm!$CT$103)*Source_BEAu!$CT105/SUM(Source_BEAu!$CT$397+Source_BEAu!$CT$396)</f>
        <v>3.0717741001191711E-4</v>
      </c>
      <c r="J108" s="19">
        <f>J$7*Source_BEAm!$CT$103/(Source_BEAm!$EI$144+Source_BEAm!$CT$103)*Source_BEAu!$CT105/SUM(Source_BEAu!$CT$397+Source_BEAu!$CT$396)</f>
        <v>1.4197590048111778E-3</v>
      </c>
      <c r="K108" s="19">
        <f>K$7*Source_BEAm!$CT$103/(Source_BEAm!$EI$144+Source_BEAm!$CT$103)*Source_BEAu!$CT105/SUM(Source_BEAu!$CT$397+Source_BEAu!$CT$396)</f>
        <v>2.4536732141195816E-4</v>
      </c>
      <c r="L108" s="19">
        <f>L$7*Source_BEAm!$CT$103/(Source_BEAm!$EI$144+Source_BEAm!$CT$103)*Source_BEAu!$CT105/SUM(Source_BEAu!$CT$397+Source_BEAu!$CT$396)</f>
        <v>2.4349428842408067E-5</v>
      </c>
      <c r="N108" s="14">
        <f>N$7*SUM(Source_BEAm!$JI$274:$JI$275)/(SUM(Source_BEAm!$JI$274:$JI$275)+SUM(Source_BEAm!$JJ$274:$JJ$275))*Source_BEAu!$JI105/SUM(Source_BEAu!$JI$396:$JI$397)+N$7*SUM(Source_BEAm!$JJ$274:$JJ$275)/(SUM(Source_BEAm!$JI$274:$JI$275)+SUM(Source_BEAm!$JJ$274:$JJ$275))*Source_BEAu!$JJ105/SUM(Source_BEAu!$JJ$396:$JJ$397)</f>
        <v>0</v>
      </c>
      <c r="O108" s="14">
        <f>O$7*SUM(Source_BEAm!$JI$274:$JI$275)/(SUM(Source_BEAm!$JI$274:$JI$275)+SUM(Source_BEAm!$JJ$274:$JJ$275))*Source_BEAu!$JI105/SUM(Source_BEAu!$JI$396:$JI$397)+O$7*SUM(Source_BEAm!$JJ$274:$JJ$275)/(SUM(Source_BEAm!$JI$274:$JI$275)+SUM(Source_BEAm!$JJ$274:$JJ$275))*Source_BEAu!$JJ105/SUM(Source_BEAu!$JJ$396:$JJ$397)</f>
        <v>0</v>
      </c>
      <c r="P108" s="14">
        <f>P$7*SUM(Source_BEAm!$JI$274:$JI$275)/(SUM(Source_BEAm!$JI$274:$JI$275)+SUM(Source_BEAm!$JJ$274:$JJ$275))*Source_BEAu!$JI105/SUM(Source_BEAu!$JI$396:$JI$397)+P$7*SUM(Source_BEAm!$JJ$274:$JJ$275)/(SUM(Source_BEAm!$JI$274:$JI$275)+SUM(Source_BEAm!$JJ$274:$JJ$275))*Source_BEAu!$JJ105/SUM(Source_BEAu!$JJ$396:$JJ$397)</f>
        <v>0</v>
      </c>
      <c r="Q108" s="14">
        <f>Q$7*SUM(Source_BEAm!$JI$274:$JI$275)/(SUM(Source_BEAm!$JI$274:$JI$275)+SUM(Source_BEAm!$JJ$274:$JJ$275))*Source_BEAu!$JI105/SUM(Source_BEAu!$JI$396:$JI$397)+Q$7*SUM(Source_BEAm!$JJ$274:$JJ$275)/(SUM(Source_BEAm!$JI$274:$JI$275)+SUM(Source_BEAm!$JJ$274:$JJ$275))*Source_BEAu!$JJ105/SUM(Source_BEAu!$JJ$396:$JJ$397)</f>
        <v>0</v>
      </c>
      <c r="R108" s="14">
        <f>R$7*SUM(Source_BEAm!$JI$274:$JI$275)/(SUM(Source_BEAm!$JI$274:$JI$275)+SUM(Source_BEAm!$JJ$274:$JJ$275))*Source_BEAu!$JI105/SUM(Source_BEAu!$JI$396:$JI$397)+R$7*SUM(Source_BEAm!$JJ$274:$JJ$275)/(SUM(Source_BEAm!$JI$274:$JI$275)+SUM(Source_BEAm!$JJ$274:$JJ$275))*Source_BEAu!$JJ105/SUM(Source_BEAu!$JJ$396:$JJ$397)</f>
        <v>0</v>
      </c>
    </row>
    <row r="109" spans="1:18">
      <c r="A109" s="15" t="s">
        <v>228</v>
      </c>
      <c r="B109" s="19">
        <v>333514</v>
      </c>
      <c r="C109" s="20"/>
      <c r="H109" s="19">
        <f>H$7*Source_BEAm!$CT$103/(Source_BEAm!$EI$144+Source_BEAm!$CT$103)*Source_BEAu!$CT106/SUM(Source_BEAu!$CT$397+Source_BEAu!$CT$396)</f>
        <v>9.3651649393877155E-6</v>
      </c>
      <c r="I109" s="19">
        <f>I$7*Source_BEAm!$CT$103/(Source_BEAm!$EI$144+Source_BEAm!$CT$103)*Source_BEAu!$CT106/SUM(Source_BEAu!$CT$397+Source_BEAu!$CT$396)</f>
        <v>1.5358870500595855E-4</v>
      </c>
      <c r="J109" s="19">
        <f>J$7*Source_BEAm!$CT$103/(Source_BEAm!$EI$144+Source_BEAm!$CT$103)*Source_BEAu!$CT106/SUM(Source_BEAu!$CT$397+Source_BEAu!$CT$396)</f>
        <v>7.0987950240558888E-4</v>
      </c>
      <c r="K109" s="19">
        <f>K$7*Source_BEAm!$CT$103/(Source_BEAm!$EI$144+Source_BEAm!$CT$103)*Source_BEAu!$CT106/SUM(Source_BEAu!$CT$397+Source_BEAu!$CT$396)</f>
        <v>1.2268366070597908E-4</v>
      </c>
      <c r="L109" s="19">
        <f>L$7*Source_BEAm!$CT$103/(Source_BEAm!$EI$144+Source_BEAm!$CT$103)*Source_BEAu!$CT106/SUM(Source_BEAu!$CT$397+Source_BEAu!$CT$396)</f>
        <v>1.2174714421204033E-5</v>
      </c>
      <c r="N109" s="14">
        <f>N$7*SUM(Source_BEAm!$JI$274:$JI$275)/(SUM(Source_BEAm!$JI$274:$JI$275)+SUM(Source_BEAm!$JJ$274:$JJ$275))*Source_BEAu!$JI106/SUM(Source_BEAu!$JI$396:$JI$397)+N$7*SUM(Source_BEAm!$JJ$274:$JJ$275)/(SUM(Source_BEAm!$JI$274:$JI$275)+SUM(Source_BEAm!$JJ$274:$JJ$275))*Source_BEAu!$JJ106/SUM(Source_BEAu!$JJ$396:$JJ$397)</f>
        <v>0</v>
      </c>
      <c r="O109" s="14">
        <f>O$7*SUM(Source_BEAm!$JI$274:$JI$275)/(SUM(Source_BEAm!$JI$274:$JI$275)+SUM(Source_BEAm!$JJ$274:$JJ$275))*Source_BEAu!$JI106/SUM(Source_BEAu!$JI$396:$JI$397)+O$7*SUM(Source_BEAm!$JJ$274:$JJ$275)/(SUM(Source_BEAm!$JI$274:$JI$275)+SUM(Source_BEAm!$JJ$274:$JJ$275))*Source_BEAu!$JJ106/SUM(Source_BEAu!$JJ$396:$JJ$397)</f>
        <v>0</v>
      </c>
      <c r="P109" s="14">
        <f>P$7*SUM(Source_BEAm!$JI$274:$JI$275)/(SUM(Source_BEAm!$JI$274:$JI$275)+SUM(Source_BEAm!$JJ$274:$JJ$275))*Source_BEAu!$JI106/SUM(Source_BEAu!$JI$396:$JI$397)+P$7*SUM(Source_BEAm!$JJ$274:$JJ$275)/(SUM(Source_BEAm!$JI$274:$JI$275)+SUM(Source_BEAm!$JJ$274:$JJ$275))*Source_BEAu!$JJ106/SUM(Source_BEAu!$JJ$396:$JJ$397)</f>
        <v>0</v>
      </c>
      <c r="Q109" s="14">
        <f>Q$7*SUM(Source_BEAm!$JI$274:$JI$275)/(SUM(Source_BEAm!$JI$274:$JI$275)+SUM(Source_BEAm!$JJ$274:$JJ$275))*Source_BEAu!$JI106/SUM(Source_BEAu!$JI$396:$JI$397)+Q$7*SUM(Source_BEAm!$JJ$274:$JJ$275)/(SUM(Source_BEAm!$JI$274:$JI$275)+SUM(Source_BEAm!$JJ$274:$JJ$275))*Source_BEAu!$JJ106/SUM(Source_BEAu!$JJ$396:$JJ$397)</f>
        <v>0</v>
      </c>
      <c r="R109" s="14">
        <f>R$7*SUM(Source_BEAm!$JI$274:$JI$275)/(SUM(Source_BEAm!$JI$274:$JI$275)+SUM(Source_BEAm!$JJ$274:$JJ$275))*Source_BEAu!$JI106/SUM(Source_BEAu!$JI$396:$JI$397)+R$7*SUM(Source_BEAm!$JJ$274:$JJ$275)/(SUM(Source_BEAm!$JI$274:$JI$275)+SUM(Source_BEAm!$JJ$274:$JJ$275))*Source_BEAu!$JJ106/SUM(Source_BEAu!$JJ$396:$JJ$397)</f>
        <v>0</v>
      </c>
    </row>
    <row r="110" spans="1:18">
      <c r="A110" s="15" t="s">
        <v>229</v>
      </c>
      <c r="B110" s="19" t="s">
        <v>230</v>
      </c>
      <c r="C110" s="20"/>
      <c r="H110" s="19">
        <f>H$7*Source_BEAm!$CT$103/(Source_BEAm!$EI$144+Source_BEAm!$CT$103)*Source_BEAu!$CT107/SUM(Source_BEAu!$CT$397+Source_BEAu!$CT$396)</f>
        <v>0</v>
      </c>
      <c r="I110" s="19">
        <f>I$7*Source_BEAm!$CT$103/(Source_BEAm!$EI$144+Source_BEAm!$CT$103)*Source_BEAu!$CT107/SUM(Source_BEAu!$CT$397+Source_BEAu!$CT$396)</f>
        <v>0</v>
      </c>
      <c r="J110" s="19">
        <f>J$7*Source_BEAm!$CT$103/(Source_BEAm!$EI$144+Source_BEAm!$CT$103)*Source_BEAu!$CT107/SUM(Source_BEAu!$CT$397+Source_BEAu!$CT$396)</f>
        <v>0</v>
      </c>
      <c r="K110" s="19">
        <f>K$7*Source_BEAm!$CT$103/(Source_BEAm!$EI$144+Source_BEAm!$CT$103)*Source_BEAu!$CT107/SUM(Source_BEAu!$CT$397+Source_BEAu!$CT$396)</f>
        <v>0</v>
      </c>
      <c r="L110" s="19">
        <f>L$7*Source_BEAm!$CT$103/(Source_BEAm!$EI$144+Source_BEAm!$CT$103)*Source_BEAu!$CT107/SUM(Source_BEAu!$CT$397+Source_BEAu!$CT$396)</f>
        <v>0</v>
      </c>
      <c r="N110" s="14">
        <f>N$7*SUM(Source_BEAm!$JI$274:$JI$275)/(SUM(Source_BEAm!$JI$274:$JI$275)+SUM(Source_BEAm!$JJ$274:$JJ$275))*Source_BEAu!$JI107/SUM(Source_BEAu!$JI$396:$JI$397)+N$7*SUM(Source_BEAm!$JJ$274:$JJ$275)/(SUM(Source_BEAm!$JI$274:$JI$275)+SUM(Source_BEAm!$JJ$274:$JJ$275))*Source_BEAu!$JJ107/SUM(Source_BEAu!$JJ$396:$JJ$397)</f>
        <v>0</v>
      </c>
      <c r="O110" s="14">
        <f>O$7*SUM(Source_BEAm!$JI$274:$JI$275)/(SUM(Source_BEAm!$JI$274:$JI$275)+SUM(Source_BEAm!$JJ$274:$JJ$275))*Source_BEAu!$JI107/SUM(Source_BEAu!$JI$396:$JI$397)+O$7*SUM(Source_BEAm!$JJ$274:$JJ$275)/(SUM(Source_BEAm!$JI$274:$JI$275)+SUM(Source_BEAm!$JJ$274:$JJ$275))*Source_BEAu!$JJ107/SUM(Source_BEAu!$JJ$396:$JJ$397)</f>
        <v>0</v>
      </c>
      <c r="P110" s="14">
        <f>P$7*SUM(Source_BEAm!$JI$274:$JI$275)/(SUM(Source_BEAm!$JI$274:$JI$275)+SUM(Source_BEAm!$JJ$274:$JJ$275))*Source_BEAu!$JI107/SUM(Source_BEAu!$JI$396:$JI$397)+P$7*SUM(Source_BEAm!$JJ$274:$JJ$275)/(SUM(Source_BEAm!$JI$274:$JI$275)+SUM(Source_BEAm!$JJ$274:$JJ$275))*Source_BEAu!$JJ107/SUM(Source_BEAu!$JJ$396:$JJ$397)</f>
        <v>0</v>
      </c>
      <c r="Q110" s="14">
        <f>Q$7*SUM(Source_BEAm!$JI$274:$JI$275)/(SUM(Source_BEAm!$JI$274:$JI$275)+SUM(Source_BEAm!$JJ$274:$JJ$275))*Source_BEAu!$JI107/SUM(Source_BEAu!$JI$396:$JI$397)+Q$7*SUM(Source_BEAm!$JJ$274:$JJ$275)/(SUM(Source_BEAm!$JI$274:$JI$275)+SUM(Source_BEAm!$JJ$274:$JJ$275))*Source_BEAu!$JJ107/SUM(Source_BEAu!$JJ$396:$JJ$397)</f>
        <v>0</v>
      </c>
      <c r="R110" s="14">
        <f>R$7*SUM(Source_BEAm!$JI$274:$JI$275)/(SUM(Source_BEAm!$JI$274:$JI$275)+SUM(Source_BEAm!$JJ$274:$JJ$275))*Source_BEAu!$JI107/SUM(Source_BEAu!$JI$396:$JI$397)+R$7*SUM(Source_BEAm!$JJ$274:$JJ$275)/(SUM(Source_BEAm!$JI$274:$JI$275)+SUM(Source_BEAm!$JJ$274:$JJ$275))*Source_BEAu!$JJ107/SUM(Source_BEAu!$JJ$396:$JJ$397)</f>
        <v>0</v>
      </c>
    </row>
    <row r="111" spans="1:18">
      <c r="A111" s="15" t="s">
        <v>231</v>
      </c>
      <c r="B111" s="19">
        <v>333611</v>
      </c>
      <c r="C111" s="20"/>
      <c r="H111" s="19">
        <f>H$7*Source_BEAm!$CT$103/(Source_BEAm!$EI$144+Source_BEAm!$CT$103)*Source_BEAu!$CT108/SUM(Source_BEAu!$CT$397+Source_BEAu!$CT$396)</f>
        <v>9.3651649393877155E-6</v>
      </c>
      <c r="I111" s="19">
        <f>I$7*Source_BEAm!$CT$103/(Source_BEAm!$EI$144+Source_BEAm!$CT$103)*Source_BEAu!$CT108/SUM(Source_BEAu!$CT$397+Source_BEAu!$CT$396)</f>
        <v>1.5358870500595855E-4</v>
      </c>
      <c r="J111" s="19">
        <f>J$7*Source_BEAm!$CT$103/(Source_BEAm!$EI$144+Source_BEAm!$CT$103)*Source_BEAu!$CT108/SUM(Source_BEAu!$CT$397+Source_BEAu!$CT$396)</f>
        <v>7.0987950240558888E-4</v>
      </c>
      <c r="K111" s="19">
        <f>K$7*Source_BEAm!$CT$103/(Source_BEAm!$EI$144+Source_BEAm!$CT$103)*Source_BEAu!$CT108/SUM(Source_BEAu!$CT$397+Source_BEAu!$CT$396)</f>
        <v>1.2268366070597908E-4</v>
      </c>
      <c r="L111" s="19">
        <f>L$7*Source_BEAm!$CT$103/(Source_BEAm!$EI$144+Source_BEAm!$CT$103)*Source_BEAu!$CT108/SUM(Source_BEAu!$CT$397+Source_BEAu!$CT$396)</f>
        <v>1.2174714421204033E-5</v>
      </c>
      <c r="N111" s="14">
        <f>N$7*SUM(Source_BEAm!$JI$274:$JI$275)/(SUM(Source_BEAm!$JI$274:$JI$275)+SUM(Source_BEAm!$JJ$274:$JJ$275))*Source_BEAu!$JI108/SUM(Source_BEAu!$JI$396:$JI$397)+N$7*SUM(Source_BEAm!$JJ$274:$JJ$275)/(SUM(Source_BEAm!$JI$274:$JI$275)+SUM(Source_BEAm!$JJ$274:$JJ$275))*Source_BEAu!$JJ108/SUM(Source_BEAu!$JJ$396:$JJ$397)</f>
        <v>0</v>
      </c>
      <c r="O111" s="14">
        <f>O$7*SUM(Source_BEAm!$JI$274:$JI$275)/(SUM(Source_BEAm!$JI$274:$JI$275)+SUM(Source_BEAm!$JJ$274:$JJ$275))*Source_BEAu!$JI108/SUM(Source_BEAu!$JI$396:$JI$397)+O$7*SUM(Source_BEAm!$JJ$274:$JJ$275)/(SUM(Source_BEAm!$JI$274:$JI$275)+SUM(Source_BEAm!$JJ$274:$JJ$275))*Source_BEAu!$JJ108/SUM(Source_BEAu!$JJ$396:$JJ$397)</f>
        <v>0</v>
      </c>
      <c r="P111" s="14">
        <f>P$7*SUM(Source_BEAm!$JI$274:$JI$275)/(SUM(Source_BEAm!$JI$274:$JI$275)+SUM(Source_BEAm!$JJ$274:$JJ$275))*Source_BEAu!$JI108/SUM(Source_BEAu!$JI$396:$JI$397)+P$7*SUM(Source_BEAm!$JJ$274:$JJ$275)/(SUM(Source_BEAm!$JI$274:$JI$275)+SUM(Source_BEAm!$JJ$274:$JJ$275))*Source_BEAu!$JJ108/SUM(Source_BEAu!$JJ$396:$JJ$397)</f>
        <v>0</v>
      </c>
      <c r="Q111" s="14">
        <f>Q$7*SUM(Source_BEAm!$JI$274:$JI$275)/(SUM(Source_BEAm!$JI$274:$JI$275)+SUM(Source_BEAm!$JJ$274:$JJ$275))*Source_BEAu!$JI108/SUM(Source_BEAu!$JI$396:$JI$397)+Q$7*SUM(Source_BEAm!$JJ$274:$JJ$275)/(SUM(Source_BEAm!$JI$274:$JI$275)+SUM(Source_BEAm!$JJ$274:$JJ$275))*Source_BEAu!$JJ108/SUM(Source_BEAu!$JJ$396:$JJ$397)</f>
        <v>0</v>
      </c>
      <c r="R111" s="14">
        <f>R$7*SUM(Source_BEAm!$JI$274:$JI$275)/(SUM(Source_BEAm!$JI$274:$JI$275)+SUM(Source_BEAm!$JJ$274:$JJ$275))*Source_BEAu!$JI108/SUM(Source_BEAu!$JI$396:$JI$397)+R$7*SUM(Source_BEAm!$JJ$274:$JJ$275)/(SUM(Source_BEAm!$JI$274:$JI$275)+SUM(Source_BEAm!$JJ$274:$JJ$275))*Source_BEAu!$JJ108/SUM(Source_BEAu!$JJ$396:$JJ$397)</f>
        <v>0</v>
      </c>
    </row>
    <row r="112" spans="1:18">
      <c r="A112" s="15" t="s">
        <v>232</v>
      </c>
      <c r="B112" s="19">
        <v>333612</v>
      </c>
      <c r="C112" s="20"/>
      <c r="H112" s="19">
        <f>H$7*Source_BEAm!$CT$103/(Source_BEAm!$EI$144+Source_BEAm!$CT$103)*Source_BEAu!$CT109/SUM(Source_BEAu!$CT$397+Source_BEAu!$CT$396)</f>
        <v>0</v>
      </c>
      <c r="I112" s="19">
        <f>I$7*Source_BEAm!$CT$103/(Source_BEAm!$EI$144+Source_BEAm!$CT$103)*Source_BEAu!$CT109/SUM(Source_BEAu!$CT$397+Source_BEAu!$CT$396)</f>
        <v>0</v>
      </c>
      <c r="J112" s="19">
        <f>J$7*Source_BEAm!$CT$103/(Source_BEAm!$EI$144+Source_BEAm!$CT$103)*Source_BEAu!$CT109/SUM(Source_BEAu!$CT$397+Source_BEAu!$CT$396)</f>
        <v>0</v>
      </c>
      <c r="K112" s="19">
        <f>K$7*Source_BEAm!$CT$103/(Source_BEAm!$EI$144+Source_BEAm!$CT$103)*Source_BEAu!$CT109/SUM(Source_BEAu!$CT$397+Source_BEAu!$CT$396)</f>
        <v>0</v>
      </c>
      <c r="L112" s="19">
        <f>L$7*Source_BEAm!$CT$103/(Source_BEAm!$EI$144+Source_BEAm!$CT$103)*Source_BEAu!$CT109/SUM(Source_BEAu!$CT$397+Source_BEAu!$CT$396)</f>
        <v>0</v>
      </c>
      <c r="N112" s="14">
        <f>N$7*SUM(Source_BEAm!$JI$274:$JI$275)/(SUM(Source_BEAm!$JI$274:$JI$275)+SUM(Source_BEAm!$JJ$274:$JJ$275))*Source_BEAu!$JI109/SUM(Source_BEAu!$JI$396:$JI$397)+N$7*SUM(Source_BEAm!$JJ$274:$JJ$275)/(SUM(Source_BEAm!$JI$274:$JI$275)+SUM(Source_BEAm!$JJ$274:$JJ$275))*Source_BEAu!$JJ109/SUM(Source_BEAu!$JJ$396:$JJ$397)</f>
        <v>0</v>
      </c>
      <c r="O112" s="14">
        <f>O$7*SUM(Source_BEAm!$JI$274:$JI$275)/(SUM(Source_BEAm!$JI$274:$JI$275)+SUM(Source_BEAm!$JJ$274:$JJ$275))*Source_BEAu!$JI109/SUM(Source_BEAu!$JI$396:$JI$397)+O$7*SUM(Source_BEAm!$JJ$274:$JJ$275)/(SUM(Source_BEAm!$JI$274:$JI$275)+SUM(Source_BEAm!$JJ$274:$JJ$275))*Source_BEAu!$JJ109/SUM(Source_BEAu!$JJ$396:$JJ$397)</f>
        <v>0</v>
      </c>
      <c r="P112" s="14">
        <f>P$7*SUM(Source_BEAm!$JI$274:$JI$275)/(SUM(Source_BEAm!$JI$274:$JI$275)+SUM(Source_BEAm!$JJ$274:$JJ$275))*Source_BEAu!$JI109/SUM(Source_BEAu!$JI$396:$JI$397)+P$7*SUM(Source_BEAm!$JJ$274:$JJ$275)/(SUM(Source_BEAm!$JI$274:$JI$275)+SUM(Source_BEAm!$JJ$274:$JJ$275))*Source_BEAu!$JJ109/SUM(Source_BEAu!$JJ$396:$JJ$397)</f>
        <v>0</v>
      </c>
      <c r="Q112" s="14">
        <f>Q$7*SUM(Source_BEAm!$JI$274:$JI$275)/(SUM(Source_BEAm!$JI$274:$JI$275)+SUM(Source_BEAm!$JJ$274:$JJ$275))*Source_BEAu!$JI109/SUM(Source_BEAu!$JI$396:$JI$397)+Q$7*SUM(Source_BEAm!$JJ$274:$JJ$275)/(SUM(Source_BEAm!$JI$274:$JI$275)+SUM(Source_BEAm!$JJ$274:$JJ$275))*Source_BEAu!$JJ109/SUM(Source_BEAu!$JJ$396:$JJ$397)</f>
        <v>0</v>
      </c>
      <c r="R112" s="14">
        <f>R$7*SUM(Source_BEAm!$JI$274:$JI$275)/(SUM(Source_BEAm!$JI$274:$JI$275)+SUM(Source_BEAm!$JJ$274:$JJ$275))*Source_BEAu!$JI109/SUM(Source_BEAu!$JI$396:$JI$397)+R$7*SUM(Source_BEAm!$JJ$274:$JJ$275)/(SUM(Source_BEAm!$JI$274:$JI$275)+SUM(Source_BEAm!$JJ$274:$JJ$275))*Source_BEAu!$JJ109/SUM(Source_BEAu!$JJ$396:$JJ$397)</f>
        <v>0</v>
      </c>
    </row>
    <row r="113" spans="1:18">
      <c r="A113" s="15" t="s">
        <v>233</v>
      </c>
      <c r="B113" s="19">
        <v>333613</v>
      </c>
      <c r="C113" s="20"/>
      <c r="H113" s="19">
        <f>H$7*Source_BEAm!$CT$103/(Source_BEAm!$EI$144+Source_BEAm!$CT$103)*Source_BEAu!$CT110/SUM(Source_BEAu!$CT$397+Source_BEAu!$CT$396)</f>
        <v>9.3651649393877155E-6</v>
      </c>
      <c r="I113" s="19">
        <f>I$7*Source_BEAm!$CT$103/(Source_BEAm!$EI$144+Source_BEAm!$CT$103)*Source_BEAu!$CT110/SUM(Source_BEAu!$CT$397+Source_BEAu!$CT$396)</f>
        <v>1.5358870500595855E-4</v>
      </c>
      <c r="J113" s="19">
        <f>J$7*Source_BEAm!$CT$103/(Source_BEAm!$EI$144+Source_BEAm!$CT$103)*Source_BEAu!$CT110/SUM(Source_BEAu!$CT$397+Source_BEAu!$CT$396)</f>
        <v>7.0987950240558888E-4</v>
      </c>
      <c r="K113" s="19">
        <f>K$7*Source_BEAm!$CT$103/(Source_BEAm!$EI$144+Source_BEAm!$CT$103)*Source_BEAu!$CT110/SUM(Source_BEAu!$CT$397+Source_BEAu!$CT$396)</f>
        <v>1.2268366070597908E-4</v>
      </c>
      <c r="L113" s="19">
        <f>L$7*Source_BEAm!$CT$103/(Source_BEAm!$EI$144+Source_BEAm!$CT$103)*Source_BEAu!$CT110/SUM(Source_BEAu!$CT$397+Source_BEAu!$CT$396)</f>
        <v>1.2174714421204033E-5</v>
      </c>
      <c r="N113" s="14">
        <f>N$7*SUM(Source_BEAm!$JI$274:$JI$275)/(SUM(Source_BEAm!$JI$274:$JI$275)+SUM(Source_BEAm!$JJ$274:$JJ$275))*Source_BEAu!$JI110/SUM(Source_BEAu!$JI$396:$JI$397)+N$7*SUM(Source_BEAm!$JJ$274:$JJ$275)/(SUM(Source_BEAm!$JI$274:$JI$275)+SUM(Source_BEAm!$JJ$274:$JJ$275))*Source_BEAu!$JJ110/SUM(Source_BEAu!$JJ$396:$JJ$397)</f>
        <v>0</v>
      </c>
      <c r="O113" s="14">
        <f>O$7*SUM(Source_BEAm!$JI$274:$JI$275)/(SUM(Source_BEAm!$JI$274:$JI$275)+SUM(Source_BEAm!$JJ$274:$JJ$275))*Source_BEAu!$JI110/SUM(Source_BEAu!$JI$396:$JI$397)+O$7*SUM(Source_BEAm!$JJ$274:$JJ$275)/(SUM(Source_BEAm!$JI$274:$JI$275)+SUM(Source_BEAm!$JJ$274:$JJ$275))*Source_BEAu!$JJ110/SUM(Source_BEAu!$JJ$396:$JJ$397)</f>
        <v>0</v>
      </c>
      <c r="P113" s="14">
        <f>P$7*SUM(Source_BEAm!$JI$274:$JI$275)/(SUM(Source_BEAm!$JI$274:$JI$275)+SUM(Source_BEAm!$JJ$274:$JJ$275))*Source_BEAu!$JI110/SUM(Source_BEAu!$JI$396:$JI$397)+P$7*SUM(Source_BEAm!$JJ$274:$JJ$275)/(SUM(Source_BEAm!$JI$274:$JI$275)+SUM(Source_BEAm!$JJ$274:$JJ$275))*Source_BEAu!$JJ110/SUM(Source_BEAu!$JJ$396:$JJ$397)</f>
        <v>0</v>
      </c>
      <c r="Q113" s="14">
        <f>Q$7*SUM(Source_BEAm!$JI$274:$JI$275)/(SUM(Source_BEAm!$JI$274:$JI$275)+SUM(Source_BEAm!$JJ$274:$JJ$275))*Source_BEAu!$JI110/SUM(Source_BEAu!$JI$396:$JI$397)+Q$7*SUM(Source_BEAm!$JJ$274:$JJ$275)/(SUM(Source_BEAm!$JI$274:$JI$275)+SUM(Source_BEAm!$JJ$274:$JJ$275))*Source_BEAu!$JJ110/SUM(Source_BEAu!$JJ$396:$JJ$397)</f>
        <v>0</v>
      </c>
      <c r="R113" s="14">
        <f>R$7*SUM(Source_BEAm!$JI$274:$JI$275)/(SUM(Source_BEAm!$JI$274:$JI$275)+SUM(Source_BEAm!$JJ$274:$JJ$275))*Source_BEAu!$JI110/SUM(Source_BEAu!$JI$396:$JI$397)+R$7*SUM(Source_BEAm!$JJ$274:$JJ$275)/(SUM(Source_BEAm!$JI$274:$JI$275)+SUM(Source_BEAm!$JJ$274:$JJ$275))*Source_BEAu!$JJ110/SUM(Source_BEAu!$JJ$396:$JJ$397)</f>
        <v>0</v>
      </c>
    </row>
    <row r="114" spans="1:18">
      <c r="A114" s="15" t="s">
        <v>234</v>
      </c>
      <c r="B114" s="19">
        <v>333618</v>
      </c>
      <c r="C114" s="20"/>
      <c r="H114" s="19">
        <f>H$7*Source_BEAm!$CT$103/(Source_BEAm!$EI$144+Source_BEAm!$CT$103)*Source_BEAu!$CT111/SUM(Source_BEAu!$CT$397+Source_BEAu!$CT$396)</f>
        <v>5.0571890672693664E-4</v>
      </c>
      <c r="I114" s="19">
        <f>I$7*Source_BEAm!$CT$103/(Source_BEAm!$EI$144+Source_BEAm!$CT$103)*Source_BEAu!$CT111/SUM(Source_BEAu!$CT$397+Source_BEAu!$CT$396)</f>
        <v>8.2937900703217611E-3</v>
      </c>
      <c r="J114" s="19">
        <f>J$7*Source_BEAm!$CT$103/(Source_BEAm!$EI$144+Source_BEAm!$CT$103)*Source_BEAu!$CT111/SUM(Source_BEAu!$CT$397+Source_BEAu!$CT$396)</f>
        <v>3.8333493129901801E-2</v>
      </c>
      <c r="K114" s="19">
        <f>K$7*Source_BEAm!$CT$103/(Source_BEAm!$EI$144+Source_BEAm!$CT$103)*Source_BEAu!$CT111/SUM(Source_BEAu!$CT$397+Source_BEAu!$CT$396)</f>
        <v>6.6249176781228705E-3</v>
      </c>
      <c r="L114" s="19">
        <f>L$7*Source_BEAm!$CT$103/(Source_BEAm!$EI$144+Source_BEAm!$CT$103)*Source_BEAu!$CT111/SUM(Source_BEAu!$CT$397+Source_BEAu!$CT$396)</f>
        <v>6.5743457874501776E-4</v>
      </c>
      <c r="N114" s="14">
        <f>N$7*SUM(Source_BEAm!$JI$274:$JI$275)/(SUM(Source_BEAm!$JI$274:$JI$275)+SUM(Source_BEAm!$JJ$274:$JJ$275))*Source_BEAu!$JI111/SUM(Source_BEAu!$JI$396:$JI$397)+N$7*SUM(Source_BEAm!$JJ$274:$JJ$275)/(SUM(Source_BEAm!$JI$274:$JI$275)+SUM(Source_BEAm!$JJ$274:$JJ$275))*Source_BEAu!$JJ111/SUM(Source_BEAu!$JJ$396:$JJ$397)</f>
        <v>0</v>
      </c>
      <c r="O114" s="14">
        <f>O$7*SUM(Source_BEAm!$JI$274:$JI$275)/(SUM(Source_BEAm!$JI$274:$JI$275)+SUM(Source_BEAm!$JJ$274:$JJ$275))*Source_BEAu!$JI111/SUM(Source_BEAu!$JI$396:$JI$397)+O$7*SUM(Source_BEAm!$JJ$274:$JJ$275)/(SUM(Source_BEAm!$JI$274:$JI$275)+SUM(Source_BEAm!$JJ$274:$JJ$275))*Source_BEAu!$JJ111/SUM(Source_BEAu!$JJ$396:$JJ$397)</f>
        <v>0</v>
      </c>
      <c r="P114" s="14">
        <f>P$7*SUM(Source_BEAm!$JI$274:$JI$275)/(SUM(Source_BEAm!$JI$274:$JI$275)+SUM(Source_BEAm!$JJ$274:$JJ$275))*Source_BEAu!$JI111/SUM(Source_BEAu!$JI$396:$JI$397)+P$7*SUM(Source_BEAm!$JJ$274:$JJ$275)/(SUM(Source_BEAm!$JI$274:$JI$275)+SUM(Source_BEAm!$JJ$274:$JJ$275))*Source_BEAu!$JJ111/SUM(Source_BEAu!$JJ$396:$JJ$397)</f>
        <v>0</v>
      </c>
      <c r="Q114" s="14">
        <f>Q$7*SUM(Source_BEAm!$JI$274:$JI$275)/(SUM(Source_BEAm!$JI$274:$JI$275)+SUM(Source_BEAm!$JJ$274:$JJ$275))*Source_BEAu!$JI111/SUM(Source_BEAu!$JI$396:$JI$397)+Q$7*SUM(Source_BEAm!$JJ$274:$JJ$275)/(SUM(Source_BEAm!$JI$274:$JI$275)+SUM(Source_BEAm!$JJ$274:$JJ$275))*Source_BEAu!$JJ111/SUM(Source_BEAu!$JJ$396:$JJ$397)</f>
        <v>0</v>
      </c>
      <c r="R114" s="14">
        <f>R$7*SUM(Source_BEAm!$JI$274:$JI$275)/(SUM(Source_BEAm!$JI$274:$JI$275)+SUM(Source_BEAm!$JJ$274:$JJ$275))*Source_BEAu!$JI111/SUM(Source_BEAu!$JI$396:$JI$397)+R$7*SUM(Source_BEAm!$JJ$274:$JJ$275)/(SUM(Source_BEAm!$JI$274:$JI$275)+SUM(Source_BEAm!$JJ$274:$JJ$275))*Source_BEAu!$JJ111/SUM(Source_BEAu!$JJ$396:$JJ$397)</f>
        <v>0</v>
      </c>
    </row>
    <row r="115" spans="1:18">
      <c r="A115" s="15" t="s">
        <v>235</v>
      </c>
      <c r="B115" s="19" t="s">
        <v>236</v>
      </c>
      <c r="C115" s="20"/>
      <c r="H115" s="19">
        <f>H$7*Source_BEAm!$CT$103/(Source_BEAm!$EI$144+Source_BEAm!$CT$103)*Source_BEAu!$CT112/SUM(Source_BEAu!$CT$397+Source_BEAu!$CT$396)</f>
        <v>0</v>
      </c>
      <c r="I115" s="19">
        <f>I$7*Source_BEAm!$CT$103/(Source_BEAm!$EI$144+Source_BEAm!$CT$103)*Source_BEAu!$CT112/SUM(Source_BEAu!$CT$397+Source_BEAu!$CT$396)</f>
        <v>0</v>
      </c>
      <c r="J115" s="19">
        <f>J$7*Source_BEAm!$CT$103/(Source_BEAm!$EI$144+Source_BEAm!$CT$103)*Source_BEAu!$CT112/SUM(Source_BEAu!$CT$397+Source_BEAu!$CT$396)</f>
        <v>0</v>
      </c>
      <c r="K115" s="19">
        <f>K$7*Source_BEAm!$CT$103/(Source_BEAm!$EI$144+Source_BEAm!$CT$103)*Source_BEAu!$CT112/SUM(Source_BEAu!$CT$397+Source_BEAu!$CT$396)</f>
        <v>0</v>
      </c>
      <c r="L115" s="19">
        <f>L$7*Source_BEAm!$CT$103/(Source_BEAm!$EI$144+Source_BEAm!$CT$103)*Source_BEAu!$CT112/SUM(Source_BEAu!$CT$397+Source_BEAu!$CT$396)</f>
        <v>0</v>
      </c>
      <c r="N115" s="14">
        <f>N$7*SUM(Source_BEAm!$JI$274:$JI$275)/(SUM(Source_BEAm!$JI$274:$JI$275)+SUM(Source_BEAm!$JJ$274:$JJ$275))*Source_BEAu!$JI112/SUM(Source_BEAu!$JI$396:$JI$397)+N$7*SUM(Source_BEAm!$JJ$274:$JJ$275)/(SUM(Source_BEAm!$JI$274:$JI$275)+SUM(Source_BEAm!$JJ$274:$JJ$275))*Source_BEAu!$JJ112/SUM(Source_BEAu!$JJ$396:$JJ$397)</f>
        <v>8.051307283946316E-6</v>
      </c>
      <c r="O115" s="14">
        <f>O$7*SUM(Source_BEAm!$JI$274:$JI$275)/(SUM(Source_BEAm!$JI$274:$JI$275)+SUM(Source_BEAm!$JJ$274:$JJ$275))*Source_BEAu!$JI112/SUM(Source_BEAu!$JI$396:$JI$397)+O$7*SUM(Source_BEAm!$JJ$274:$JJ$275)/(SUM(Source_BEAm!$JI$274:$JI$275)+SUM(Source_BEAm!$JJ$274:$JJ$275))*Source_BEAu!$JJ112/SUM(Source_BEAu!$JJ$396:$JJ$397)</f>
        <v>1.3204143945671961E-4</v>
      </c>
      <c r="P115" s="14">
        <f>P$7*SUM(Source_BEAm!$JI$274:$JI$275)/(SUM(Source_BEAm!$JI$274:$JI$275)+SUM(Source_BEAm!$JJ$274:$JJ$275))*Source_BEAu!$JI112/SUM(Source_BEAu!$JI$396:$JI$397)+P$7*SUM(Source_BEAm!$JJ$274:$JJ$275)/(SUM(Source_BEAm!$JI$274:$JI$275)+SUM(Source_BEAm!$JJ$274:$JJ$275))*Source_BEAu!$JJ112/SUM(Source_BEAu!$JJ$396:$JJ$397)</f>
        <v>6.1028909212313071E-4</v>
      </c>
      <c r="Q115" s="14">
        <f>Q$7*SUM(Source_BEAm!$JI$274:$JI$275)/(SUM(Source_BEAm!$JI$274:$JI$275)+SUM(Source_BEAm!$JJ$274:$JJ$275))*Source_BEAu!$JI112/SUM(Source_BEAu!$JI$396:$JI$397)+Q$7*SUM(Source_BEAm!$JJ$274:$JJ$275)/(SUM(Source_BEAm!$JI$274:$JI$275)+SUM(Source_BEAm!$JJ$274:$JJ$275))*Source_BEAu!$JJ112/SUM(Source_BEAu!$JJ$396:$JJ$397)</f>
        <v>1.0547212541969675E-4</v>
      </c>
      <c r="R115" s="14">
        <f>R$7*SUM(Source_BEAm!$JI$274:$JI$275)/(SUM(Source_BEAm!$JI$274:$JI$275)+SUM(Source_BEAm!$JJ$274:$JJ$275))*Source_BEAu!$JI112/SUM(Source_BEAu!$JI$396:$JI$397)+R$7*SUM(Source_BEAm!$JJ$274:$JJ$275)/(SUM(Source_BEAm!$JI$274:$JI$275)+SUM(Source_BEAm!$JJ$274:$JJ$275))*Source_BEAu!$JJ112/SUM(Source_BEAu!$JJ$396:$JJ$397)</f>
        <v>1.0466699469130212E-5</v>
      </c>
    </row>
    <row r="116" spans="1:18">
      <c r="A116" s="15" t="s">
        <v>237</v>
      </c>
      <c r="B116" s="19">
        <v>333912</v>
      </c>
      <c r="C116" s="20"/>
      <c r="H116" s="19">
        <f>H$7*Source_BEAm!$CT$103/(Source_BEAm!$EI$144+Source_BEAm!$CT$103)*Source_BEAu!$CT113/SUM(Source_BEAu!$CT$397+Source_BEAu!$CT$396)</f>
        <v>9.3651649393877155E-6</v>
      </c>
      <c r="I116" s="19">
        <f>I$7*Source_BEAm!$CT$103/(Source_BEAm!$EI$144+Source_BEAm!$CT$103)*Source_BEAu!$CT113/SUM(Source_BEAu!$CT$397+Source_BEAu!$CT$396)</f>
        <v>1.5358870500595855E-4</v>
      </c>
      <c r="J116" s="19">
        <f>J$7*Source_BEAm!$CT$103/(Source_BEAm!$EI$144+Source_BEAm!$CT$103)*Source_BEAu!$CT113/SUM(Source_BEAu!$CT$397+Source_BEAu!$CT$396)</f>
        <v>7.0987950240558888E-4</v>
      </c>
      <c r="K116" s="19">
        <f>K$7*Source_BEAm!$CT$103/(Source_BEAm!$EI$144+Source_BEAm!$CT$103)*Source_BEAu!$CT113/SUM(Source_BEAu!$CT$397+Source_BEAu!$CT$396)</f>
        <v>1.2268366070597908E-4</v>
      </c>
      <c r="L116" s="19">
        <f>L$7*Source_BEAm!$CT$103/(Source_BEAm!$EI$144+Source_BEAm!$CT$103)*Source_BEAu!$CT113/SUM(Source_BEAu!$CT$397+Source_BEAu!$CT$396)</f>
        <v>1.2174714421204033E-5</v>
      </c>
      <c r="N116" s="14">
        <f>N$7*SUM(Source_BEAm!$JI$274:$JI$275)/(SUM(Source_BEAm!$JI$274:$JI$275)+SUM(Source_BEAm!$JJ$274:$JJ$275))*Source_BEAu!$JI113/SUM(Source_BEAu!$JI$396:$JI$397)+N$7*SUM(Source_BEAm!$JJ$274:$JJ$275)/(SUM(Source_BEAm!$JI$274:$JI$275)+SUM(Source_BEAm!$JJ$274:$JJ$275))*Source_BEAu!$JJ113/SUM(Source_BEAu!$JJ$396:$JJ$397)</f>
        <v>1.2726616240076202E-6</v>
      </c>
      <c r="O116" s="14">
        <f>O$7*SUM(Source_BEAm!$JI$274:$JI$275)/(SUM(Source_BEAm!$JI$274:$JI$275)+SUM(Source_BEAm!$JJ$274:$JJ$275))*Source_BEAu!$JI113/SUM(Source_BEAu!$JI$396:$JI$397)+O$7*SUM(Source_BEAm!$JJ$274:$JJ$275)/(SUM(Source_BEAm!$JI$274:$JI$275)+SUM(Source_BEAm!$JJ$274:$JJ$275))*Source_BEAu!$JJ113/SUM(Source_BEAu!$JJ$396:$JJ$397)</f>
        <v>2.0871650633724974E-5</v>
      </c>
      <c r="P116" s="14">
        <f>P$7*SUM(Source_BEAm!$JI$274:$JI$275)/(SUM(Source_BEAm!$JI$274:$JI$275)+SUM(Source_BEAm!$JJ$274:$JJ$275))*Source_BEAu!$JI113/SUM(Source_BEAu!$JI$396:$JI$397)+P$7*SUM(Source_BEAm!$JJ$274:$JJ$275)/(SUM(Source_BEAm!$JI$274:$JI$275)+SUM(Source_BEAm!$JJ$274:$JJ$275))*Source_BEAu!$JJ113/SUM(Source_BEAu!$JJ$396:$JJ$397)</f>
        <v>9.6467751099777599E-5</v>
      </c>
      <c r="Q116" s="14">
        <f>Q$7*SUM(Source_BEAm!$JI$274:$JI$275)/(SUM(Source_BEAm!$JI$274:$JI$275)+SUM(Source_BEAm!$JJ$274:$JJ$275))*Source_BEAu!$JI113/SUM(Source_BEAu!$JI$396:$JI$397)+Q$7*SUM(Source_BEAm!$JJ$274:$JJ$275)/(SUM(Source_BEAm!$JI$274:$JI$275)+SUM(Source_BEAm!$JJ$274:$JJ$275))*Source_BEAu!$JJ113/SUM(Source_BEAu!$JJ$396:$JJ$397)</f>
        <v>1.6671867274499822E-5</v>
      </c>
      <c r="R116" s="14">
        <f>R$7*SUM(Source_BEAm!$JI$274:$JI$275)/(SUM(Source_BEAm!$JI$274:$JI$275)+SUM(Source_BEAm!$JJ$274:$JJ$275))*Source_BEAu!$JI113/SUM(Source_BEAu!$JI$396:$JI$397)+R$7*SUM(Source_BEAm!$JJ$274:$JJ$275)/(SUM(Source_BEAm!$JI$274:$JI$275)+SUM(Source_BEAm!$JJ$274:$JJ$275))*Source_BEAu!$JJ113/SUM(Source_BEAu!$JJ$396:$JJ$397)</f>
        <v>1.6544601112099062E-6</v>
      </c>
    </row>
    <row r="117" spans="1:18">
      <c r="A117" s="15" t="s">
        <v>238</v>
      </c>
      <c r="B117" s="19">
        <v>333920</v>
      </c>
      <c r="C117" s="20"/>
      <c r="H117" s="19">
        <f>H$7*Source_BEAm!$CT$103/(Source_BEAm!$EI$144+Source_BEAm!$CT$103)*Source_BEAu!$CT114/SUM(Source_BEAu!$CT$397+Source_BEAu!$CT$396)</f>
        <v>5.6190989636326293E-5</v>
      </c>
      <c r="I117" s="19">
        <f>I$7*Source_BEAm!$CT$103/(Source_BEAm!$EI$144+Source_BEAm!$CT$103)*Source_BEAu!$CT114/SUM(Source_BEAu!$CT$397+Source_BEAu!$CT$396)</f>
        <v>9.2153223003575127E-4</v>
      </c>
      <c r="J117" s="19">
        <f>J$7*Source_BEAm!$CT$103/(Source_BEAm!$EI$144+Source_BEAm!$CT$103)*Source_BEAu!$CT114/SUM(Source_BEAu!$CT$397+Source_BEAu!$CT$396)</f>
        <v>4.259277014433533E-3</v>
      </c>
      <c r="K117" s="19">
        <f>K$7*Source_BEAm!$CT$103/(Source_BEAm!$EI$144+Source_BEAm!$CT$103)*Source_BEAu!$CT114/SUM(Source_BEAu!$CT$397+Source_BEAu!$CT$396)</f>
        <v>7.3610196423587449E-4</v>
      </c>
      <c r="L117" s="19">
        <f>L$7*Source_BEAm!$CT$103/(Source_BEAm!$EI$144+Source_BEAm!$CT$103)*Source_BEAu!$CT114/SUM(Source_BEAu!$CT$397+Source_BEAu!$CT$396)</f>
        <v>7.3048286527224198E-5</v>
      </c>
      <c r="N117" s="14">
        <f>N$7*SUM(Source_BEAm!$JI$274:$JI$275)/(SUM(Source_BEAm!$JI$274:$JI$275)+SUM(Source_BEAm!$JJ$274:$JJ$275))*Source_BEAu!$JI114/SUM(Source_BEAu!$JI$396:$JI$397)+N$7*SUM(Source_BEAm!$JJ$274:$JJ$275)/(SUM(Source_BEAm!$JI$274:$JI$275)+SUM(Source_BEAm!$JJ$274:$JJ$275))*Source_BEAu!$JJ114/SUM(Source_BEAu!$JJ$396:$JJ$397)</f>
        <v>0</v>
      </c>
      <c r="O117" s="14">
        <f>O$7*SUM(Source_BEAm!$JI$274:$JI$275)/(SUM(Source_BEAm!$JI$274:$JI$275)+SUM(Source_BEAm!$JJ$274:$JJ$275))*Source_BEAu!$JI114/SUM(Source_BEAu!$JI$396:$JI$397)+O$7*SUM(Source_BEAm!$JJ$274:$JJ$275)/(SUM(Source_BEAm!$JI$274:$JI$275)+SUM(Source_BEAm!$JJ$274:$JJ$275))*Source_BEAu!$JJ114/SUM(Source_BEAu!$JJ$396:$JJ$397)</f>
        <v>0</v>
      </c>
      <c r="P117" s="14">
        <f>P$7*SUM(Source_BEAm!$JI$274:$JI$275)/(SUM(Source_BEAm!$JI$274:$JI$275)+SUM(Source_BEAm!$JJ$274:$JJ$275))*Source_BEAu!$JI114/SUM(Source_BEAu!$JI$396:$JI$397)+P$7*SUM(Source_BEAm!$JJ$274:$JJ$275)/(SUM(Source_BEAm!$JI$274:$JI$275)+SUM(Source_BEAm!$JJ$274:$JJ$275))*Source_BEAu!$JJ114/SUM(Source_BEAu!$JJ$396:$JJ$397)</f>
        <v>0</v>
      </c>
      <c r="Q117" s="14">
        <f>Q$7*SUM(Source_BEAm!$JI$274:$JI$275)/(SUM(Source_BEAm!$JI$274:$JI$275)+SUM(Source_BEAm!$JJ$274:$JJ$275))*Source_BEAu!$JI114/SUM(Source_BEAu!$JI$396:$JI$397)+Q$7*SUM(Source_BEAm!$JJ$274:$JJ$275)/(SUM(Source_BEAm!$JI$274:$JI$275)+SUM(Source_BEAm!$JJ$274:$JJ$275))*Source_BEAu!$JJ114/SUM(Source_BEAu!$JJ$396:$JJ$397)</f>
        <v>0</v>
      </c>
      <c r="R117" s="14">
        <f>R$7*SUM(Source_BEAm!$JI$274:$JI$275)/(SUM(Source_BEAm!$JI$274:$JI$275)+SUM(Source_BEAm!$JJ$274:$JJ$275))*Source_BEAu!$JI114/SUM(Source_BEAu!$JI$396:$JI$397)+R$7*SUM(Source_BEAm!$JJ$274:$JJ$275)/(SUM(Source_BEAm!$JI$274:$JI$275)+SUM(Source_BEAm!$JJ$274:$JJ$275))*Source_BEAu!$JJ114/SUM(Source_BEAu!$JJ$396:$JJ$397)</f>
        <v>0</v>
      </c>
    </row>
    <row r="118" spans="1:18">
      <c r="A118" s="15" t="s">
        <v>239</v>
      </c>
      <c r="B118" s="19">
        <v>333991</v>
      </c>
      <c r="C118" s="20"/>
      <c r="H118" s="19">
        <f>H$7*Source_BEAm!$CT$103/(Source_BEAm!$EI$144+Source_BEAm!$CT$103)*Source_BEAu!$CT115/SUM(Source_BEAu!$CT$397+Source_BEAu!$CT$396)</f>
        <v>0</v>
      </c>
      <c r="I118" s="19">
        <f>I$7*Source_BEAm!$CT$103/(Source_BEAm!$EI$144+Source_BEAm!$CT$103)*Source_BEAu!$CT115/SUM(Source_BEAu!$CT$397+Source_BEAu!$CT$396)</f>
        <v>0</v>
      </c>
      <c r="J118" s="19">
        <f>J$7*Source_BEAm!$CT$103/(Source_BEAm!$EI$144+Source_BEAm!$CT$103)*Source_BEAu!$CT115/SUM(Source_BEAu!$CT$397+Source_BEAu!$CT$396)</f>
        <v>0</v>
      </c>
      <c r="K118" s="19">
        <f>K$7*Source_BEAm!$CT$103/(Source_BEAm!$EI$144+Source_BEAm!$CT$103)*Source_BEAu!$CT115/SUM(Source_BEAu!$CT$397+Source_BEAu!$CT$396)</f>
        <v>0</v>
      </c>
      <c r="L118" s="19">
        <f>L$7*Source_BEAm!$CT$103/(Source_BEAm!$EI$144+Source_BEAm!$CT$103)*Source_BEAu!$CT115/SUM(Source_BEAu!$CT$397+Source_BEAu!$CT$396)</f>
        <v>0</v>
      </c>
      <c r="N118" s="14">
        <f>N$7*SUM(Source_BEAm!$JI$274:$JI$275)/(SUM(Source_BEAm!$JI$274:$JI$275)+SUM(Source_BEAm!$JJ$274:$JJ$275))*Source_BEAu!$JI115/SUM(Source_BEAu!$JI$396:$JI$397)+N$7*SUM(Source_BEAm!$JJ$274:$JJ$275)/(SUM(Source_BEAm!$JI$274:$JI$275)+SUM(Source_BEAm!$JJ$274:$JJ$275))*Source_BEAu!$JJ115/SUM(Source_BEAu!$JJ$396:$JJ$397)</f>
        <v>0</v>
      </c>
      <c r="O118" s="14">
        <f>O$7*SUM(Source_BEAm!$JI$274:$JI$275)/(SUM(Source_BEAm!$JI$274:$JI$275)+SUM(Source_BEAm!$JJ$274:$JJ$275))*Source_BEAu!$JI115/SUM(Source_BEAu!$JI$396:$JI$397)+O$7*SUM(Source_BEAm!$JJ$274:$JJ$275)/(SUM(Source_BEAm!$JI$274:$JI$275)+SUM(Source_BEAm!$JJ$274:$JJ$275))*Source_BEAu!$JJ115/SUM(Source_BEAu!$JJ$396:$JJ$397)</f>
        <v>0</v>
      </c>
      <c r="P118" s="14">
        <f>P$7*SUM(Source_BEAm!$JI$274:$JI$275)/(SUM(Source_BEAm!$JI$274:$JI$275)+SUM(Source_BEAm!$JJ$274:$JJ$275))*Source_BEAu!$JI115/SUM(Source_BEAu!$JI$396:$JI$397)+P$7*SUM(Source_BEAm!$JJ$274:$JJ$275)/(SUM(Source_BEAm!$JI$274:$JI$275)+SUM(Source_BEAm!$JJ$274:$JJ$275))*Source_BEAu!$JJ115/SUM(Source_BEAu!$JJ$396:$JJ$397)</f>
        <v>0</v>
      </c>
      <c r="Q118" s="14">
        <f>Q$7*SUM(Source_BEAm!$JI$274:$JI$275)/(SUM(Source_BEAm!$JI$274:$JI$275)+SUM(Source_BEAm!$JJ$274:$JJ$275))*Source_BEAu!$JI115/SUM(Source_BEAu!$JI$396:$JI$397)+Q$7*SUM(Source_BEAm!$JJ$274:$JJ$275)/(SUM(Source_BEAm!$JI$274:$JI$275)+SUM(Source_BEAm!$JJ$274:$JJ$275))*Source_BEAu!$JJ115/SUM(Source_BEAu!$JJ$396:$JJ$397)</f>
        <v>0</v>
      </c>
      <c r="R118" s="14">
        <f>R$7*SUM(Source_BEAm!$JI$274:$JI$275)/(SUM(Source_BEAm!$JI$274:$JI$275)+SUM(Source_BEAm!$JJ$274:$JJ$275))*Source_BEAu!$JI115/SUM(Source_BEAu!$JI$396:$JI$397)+R$7*SUM(Source_BEAm!$JJ$274:$JJ$275)/(SUM(Source_BEAm!$JI$274:$JI$275)+SUM(Source_BEAm!$JJ$274:$JJ$275))*Source_BEAu!$JJ115/SUM(Source_BEAu!$JJ$396:$JJ$397)</f>
        <v>0</v>
      </c>
    </row>
    <row r="119" spans="1:18">
      <c r="A119" s="15" t="s">
        <v>240</v>
      </c>
      <c r="B119" s="19" t="s">
        <v>241</v>
      </c>
      <c r="C119" s="20"/>
      <c r="H119" s="19">
        <f>H$7*Source_BEAm!$CT$103/(Source_BEAm!$EI$144+Source_BEAm!$CT$103)*Source_BEAu!$CT116/SUM(Source_BEAu!$CT$397+Source_BEAu!$CT$396)</f>
        <v>2.8095494818163146E-5</v>
      </c>
      <c r="I119" s="19">
        <f>I$7*Source_BEAm!$CT$103/(Source_BEAm!$EI$144+Source_BEAm!$CT$103)*Source_BEAu!$CT116/SUM(Source_BEAu!$CT$397+Source_BEAu!$CT$396)</f>
        <v>4.6076611501787563E-4</v>
      </c>
      <c r="J119" s="19">
        <f>J$7*Source_BEAm!$CT$103/(Source_BEAm!$EI$144+Source_BEAm!$CT$103)*Source_BEAu!$CT116/SUM(Source_BEAu!$CT$397+Source_BEAu!$CT$396)</f>
        <v>2.1296385072167665E-3</v>
      </c>
      <c r="K119" s="19">
        <f>K$7*Source_BEAm!$CT$103/(Source_BEAm!$EI$144+Source_BEAm!$CT$103)*Source_BEAu!$CT116/SUM(Source_BEAu!$CT$397+Source_BEAu!$CT$396)</f>
        <v>3.6805098211793724E-4</v>
      </c>
      <c r="L119" s="19">
        <f>L$7*Source_BEAm!$CT$103/(Source_BEAm!$EI$144+Source_BEAm!$CT$103)*Source_BEAu!$CT116/SUM(Source_BEAu!$CT$397+Source_BEAu!$CT$396)</f>
        <v>3.6524143263612099E-5</v>
      </c>
      <c r="N119" s="14">
        <f>N$7*SUM(Source_BEAm!$JI$274:$JI$275)/(SUM(Source_BEAm!$JI$274:$JI$275)+SUM(Source_BEAm!$JJ$274:$JJ$275))*Source_BEAu!$JI116/SUM(Source_BEAu!$JI$396:$JI$397)+N$7*SUM(Source_BEAm!$JJ$274:$JJ$275)/(SUM(Source_BEAm!$JI$274:$JI$275)+SUM(Source_BEAm!$JJ$274:$JJ$275))*Source_BEAu!$JJ116/SUM(Source_BEAu!$JJ$396:$JJ$397)</f>
        <v>0</v>
      </c>
      <c r="O119" s="14">
        <f>O$7*SUM(Source_BEAm!$JI$274:$JI$275)/(SUM(Source_BEAm!$JI$274:$JI$275)+SUM(Source_BEAm!$JJ$274:$JJ$275))*Source_BEAu!$JI116/SUM(Source_BEAu!$JI$396:$JI$397)+O$7*SUM(Source_BEAm!$JJ$274:$JJ$275)/(SUM(Source_BEAm!$JI$274:$JI$275)+SUM(Source_BEAm!$JJ$274:$JJ$275))*Source_BEAu!$JJ116/SUM(Source_BEAu!$JJ$396:$JJ$397)</f>
        <v>0</v>
      </c>
      <c r="P119" s="14">
        <f>P$7*SUM(Source_BEAm!$JI$274:$JI$275)/(SUM(Source_BEAm!$JI$274:$JI$275)+SUM(Source_BEAm!$JJ$274:$JJ$275))*Source_BEAu!$JI116/SUM(Source_BEAu!$JI$396:$JI$397)+P$7*SUM(Source_BEAm!$JJ$274:$JJ$275)/(SUM(Source_BEAm!$JI$274:$JI$275)+SUM(Source_BEAm!$JJ$274:$JJ$275))*Source_BEAu!$JJ116/SUM(Source_BEAu!$JJ$396:$JJ$397)</f>
        <v>0</v>
      </c>
      <c r="Q119" s="14">
        <f>Q$7*SUM(Source_BEAm!$JI$274:$JI$275)/(SUM(Source_BEAm!$JI$274:$JI$275)+SUM(Source_BEAm!$JJ$274:$JJ$275))*Source_BEAu!$JI116/SUM(Source_BEAu!$JI$396:$JI$397)+Q$7*SUM(Source_BEAm!$JJ$274:$JJ$275)/(SUM(Source_BEAm!$JI$274:$JI$275)+SUM(Source_BEAm!$JJ$274:$JJ$275))*Source_BEAu!$JJ116/SUM(Source_BEAu!$JJ$396:$JJ$397)</f>
        <v>0</v>
      </c>
      <c r="R119" s="14">
        <f>R$7*SUM(Source_BEAm!$JI$274:$JI$275)/(SUM(Source_BEAm!$JI$274:$JI$275)+SUM(Source_BEAm!$JJ$274:$JJ$275))*Source_BEAu!$JI116/SUM(Source_BEAu!$JI$396:$JI$397)+R$7*SUM(Source_BEAm!$JJ$274:$JJ$275)/(SUM(Source_BEAm!$JI$274:$JI$275)+SUM(Source_BEAm!$JJ$274:$JJ$275))*Source_BEAu!$JJ116/SUM(Source_BEAu!$JJ$396:$JJ$397)</f>
        <v>0</v>
      </c>
    </row>
    <row r="120" spans="1:18">
      <c r="A120" s="15" t="s">
        <v>242</v>
      </c>
      <c r="B120" s="19">
        <v>333993</v>
      </c>
      <c r="C120" s="20"/>
      <c r="H120" s="19">
        <f>H$7*Source_BEAm!$CT$103/(Source_BEAm!$EI$144+Source_BEAm!$CT$103)*Source_BEAu!$CT117/SUM(Source_BEAu!$CT$397+Source_BEAu!$CT$396)</f>
        <v>0</v>
      </c>
      <c r="I120" s="19">
        <f>I$7*Source_BEAm!$CT$103/(Source_BEAm!$EI$144+Source_BEAm!$CT$103)*Source_BEAu!$CT117/SUM(Source_BEAu!$CT$397+Source_BEAu!$CT$396)</f>
        <v>0</v>
      </c>
      <c r="J120" s="19">
        <f>J$7*Source_BEAm!$CT$103/(Source_BEAm!$EI$144+Source_BEAm!$CT$103)*Source_BEAu!$CT117/SUM(Source_BEAu!$CT$397+Source_BEAu!$CT$396)</f>
        <v>0</v>
      </c>
      <c r="K120" s="19">
        <f>K$7*Source_BEAm!$CT$103/(Source_BEAm!$EI$144+Source_BEAm!$CT$103)*Source_BEAu!$CT117/SUM(Source_BEAu!$CT$397+Source_BEAu!$CT$396)</f>
        <v>0</v>
      </c>
      <c r="L120" s="19">
        <f>L$7*Source_BEAm!$CT$103/(Source_BEAm!$EI$144+Source_BEAm!$CT$103)*Source_BEAu!$CT117/SUM(Source_BEAu!$CT$397+Source_BEAu!$CT$396)</f>
        <v>0</v>
      </c>
      <c r="N120" s="14">
        <f>N$7*SUM(Source_BEAm!$JI$274:$JI$275)/(SUM(Source_BEAm!$JI$274:$JI$275)+SUM(Source_BEAm!$JJ$274:$JJ$275))*Source_BEAu!$JI117/SUM(Source_BEAu!$JI$396:$JI$397)+N$7*SUM(Source_BEAm!$JJ$274:$JJ$275)/(SUM(Source_BEAm!$JI$274:$JI$275)+SUM(Source_BEAm!$JJ$274:$JJ$275))*Source_BEAu!$JJ117/SUM(Source_BEAu!$JJ$396:$JJ$397)</f>
        <v>0</v>
      </c>
      <c r="O120" s="14">
        <f>O$7*SUM(Source_BEAm!$JI$274:$JI$275)/(SUM(Source_BEAm!$JI$274:$JI$275)+SUM(Source_BEAm!$JJ$274:$JJ$275))*Source_BEAu!$JI117/SUM(Source_BEAu!$JI$396:$JI$397)+O$7*SUM(Source_BEAm!$JJ$274:$JJ$275)/(SUM(Source_BEAm!$JI$274:$JI$275)+SUM(Source_BEAm!$JJ$274:$JJ$275))*Source_BEAu!$JJ117/SUM(Source_BEAu!$JJ$396:$JJ$397)</f>
        <v>0</v>
      </c>
      <c r="P120" s="14">
        <f>P$7*SUM(Source_BEAm!$JI$274:$JI$275)/(SUM(Source_BEAm!$JI$274:$JI$275)+SUM(Source_BEAm!$JJ$274:$JJ$275))*Source_BEAu!$JI117/SUM(Source_BEAu!$JI$396:$JI$397)+P$7*SUM(Source_BEAm!$JJ$274:$JJ$275)/(SUM(Source_BEAm!$JI$274:$JI$275)+SUM(Source_BEAm!$JJ$274:$JJ$275))*Source_BEAu!$JJ117/SUM(Source_BEAu!$JJ$396:$JJ$397)</f>
        <v>0</v>
      </c>
      <c r="Q120" s="14">
        <f>Q$7*SUM(Source_BEAm!$JI$274:$JI$275)/(SUM(Source_BEAm!$JI$274:$JI$275)+SUM(Source_BEAm!$JJ$274:$JJ$275))*Source_BEAu!$JI117/SUM(Source_BEAu!$JI$396:$JI$397)+Q$7*SUM(Source_BEAm!$JJ$274:$JJ$275)/(SUM(Source_BEAm!$JI$274:$JI$275)+SUM(Source_BEAm!$JJ$274:$JJ$275))*Source_BEAu!$JJ117/SUM(Source_BEAu!$JJ$396:$JJ$397)</f>
        <v>0</v>
      </c>
      <c r="R120" s="14">
        <f>R$7*SUM(Source_BEAm!$JI$274:$JI$275)/(SUM(Source_BEAm!$JI$274:$JI$275)+SUM(Source_BEAm!$JJ$274:$JJ$275))*Source_BEAu!$JI117/SUM(Source_BEAu!$JI$396:$JI$397)+R$7*SUM(Source_BEAm!$JJ$274:$JJ$275)/(SUM(Source_BEAm!$JI$274:$JI$275)+SUM(Source_BEAm!$JJ$274:$JJ$275))*Source_BEAu!$JJ117/SUM(Source_BEAu!$JJ$396:$JJ$397)</f>
        <v>0</v>
      </c>
    </row>
    <row r="121" spans="1:18">
      <c r="A121" s="15" t="s">
        <v>243</v>
      </c>
      <c r="B121" s="19">
        <v>333994</v>
      </c>
      <c r="C121" s="20"/>
      <c r="H121" s="19">
        <f>H$7*Source_BEAm!$CT$103/(Source_BEAm!$EI$144+Source_BEAm!$CT$103)*Source_BEAu!$CT118/SUM(Source_BEAu!$CT$397+Source_BEAu!$CT$396)</f>
        <v>0</v>
      </c>
      <c r="I121" s="19">
        <f>I$7*Source_BEAm!$CT$103/(Source_BEAm!$EI$144+Source_BEAm!$CT$103)*Source_BEAu!$CT118/SUM(Source_BEAu!$CT$397+Source_BEAu!$CT$396)</f>
        <v>0</v>
      </c>
      <c r="J121" s="19">
        <f>J$7*Source_BEAm!$CT$103/(Source_BEAm!$EI$144+Source_BEAm!$CT$103)*Source_BEAu!$CT118/SUM(Source_BEAu!$CT$397+Source_BEAu!$CT$396)</f>
        <v>0</v>
      </c>
      <c r="K121" s="19">
        <f>K$7*Source_BEAm!$CT$103/(Source_BEAm!$EI$144+Source_BEAm!$CT$103)*Source_BEAu!$CT118/SUM(Source_BEAu!$CT$397+Source_BEAu!$CT$396)</f>
        <v>0</v>
      </c>
      <c r="L121" s="19">
        <f>L$7*Source_BEAm!$CT$103/(Source_BEAm!$EI$144+Source_BEAm!$CT$103)*Source_BEAu!$CT118/SUM(Source_BEAu!$CT$397+Source_BEAu!$CT$396)</f>
        <v>0</v>
      </c>
      <c r="N121" s="14">
        <f>N$7*SUM(Source_BEAm!$JI$274:$JI$275)/(SUM(Source_BEAm!$JI$274:$JI$275)+SUM(Source_BEAm!$JJ$274:$JJ$275))*Source_BEAu!$JI118/SUM(Source_BEAu!$JI$396:$JI$397)+N$7*SUM(Source_BEAm!$JJ$274:$JJ$275)/(SUM(Source_BEAm!$JI$274:$JI$275)+SUM(Source_BEAm!$JJ$274:$JJ$275))*Source_BEAu!$JJ118/SUM(Source_BEAu!$JJ$396:$JJ$397)</f>
        <v>0</v>
      </c>
      <c r="O121" s="14">
        <f>O$7*SUM(Source_BEAm!$JI$274:$JI$275)/(SUM(Source_BEAm!$JI$274:$JI$275)+SUM(Source_BEAm!$JJ$274:$JJ$275))*Source_BEAu!$JI118/SUM(Source_BEAu!$JI$396:$JI$397)+O$7*SUM(Source_BEAm!$JJ$274:$JJ$275)/(SUM(Source_BEAm!$JI$274:$JI$275)+SUM(Source_BEAm!$JJ$274:$JJ$275))*Source_BEAu!$JJ118/SUM(Source_BEAu!$JJ$396:$JJ$397)</f>
        <v>0</v>
      </c>
      <c r="P121" s="14">
        <f>P$7*SUM(Source_BEAm!$JI$274:$JI$275)/(SUM(Source_BEAm!$JI$274:$JI$275)+SUM(Source_BEAm!$JJ$274:$JJ$275))*Source_BEAu!$JI118/SUM(Source_BEAu!$JI$396:$JI$397)+P$7*SUM(Source_BEAm!$JJ$274:$JJ$275)/(SUM(Source_BEAm!$JI$274:$JI$275)+SUM(Source_BEAm!$JJ$274:$JJ$275))*Source_BEAu!$JJ118/SUM(Source_BEAu!$JJ$396:$JJ$397)</f>
        <v>0</v>
      </c>
      <c r="Q121" s="14">
        <f>Q$7*SUM(Source_BEAm!$JI$274:$JI$275)/(SUM(Source_BEAm!$JI$274:$JI$275)+SUM(Source_BEAm!$JJ$274:$JJ$275))*Source_BEAu!$JI118/SUM(Source_BEAu!$JI$396:$JI$397)+Q$7*SUM(Source_BEAm!$JJ$274:$JJ$275)/(SUM(Source_BEAm!$JI$274:$JI$275)+SUM(Source_BEAm!$JJ$274:$JJ$275))*Source_BEAu!$JJ118/SUM(Source_BEAu!$JJ$396:$JJ$397)</f>
        <v>0</v>
      </c>
      <c r="R121" s="14">
        <f>R$7*SUM(Source_BEAm!$JI$274:$JI$275)/(SUM(Source_BEAm!$JI$274:$JI$275)+SUM(Source_BEAm!$JJ$274:$JJ$275))*Source_BEAu!$JI118/SUM(Source_BEAu!$JI$396:$JI$397)+R$7*SUM(Source_BEAm!$JJ$274:$JJ$275)/(SUM(Source_BEAm!$JI$274:$JI$275)+SUM(Source_BEAm!$JJ$274:$JJ$275))*Source_BEAu!$JJ118/SUM(Source_BEAu!$JJ$396:$JJ$397)</f>
        <v>0</v>
      </c>
    </row>
    <row r="122" spans="1:18">
      <c r="A122" s="15" t="s">
        <v>244</v>
      </c>
      <c r="B122" s="19" t="s">
        <v>245</v>
      </c>
      <c r="C122" s="20"/>
      <c r="H122" s="19">
        <f>H$7*Source_BEAm!$CT$103/(Source_BEAm!$EI$144+Source_BEAm!$CT$103)*Source_BEAu!$CT119/SUM(Source_BEAu!$CT$397+Source_BEAu!$CT$396)</f>
        <v>0</v>
      </c>
      <c r="I122" s="19">
        <f>I$7*Source_BEAm!$CT$103/(Source_BEAm!$EI$144+Source_BEAm!$CT$103)*Source_BEAu!$CT119/SUM(Source_BEAu!$CT$397+Source_BEAu!$CT$396)</f>
        <v>0</v>
      </c>
      <c r="J122" s="19">
        <f>J$7*Source_BEAm!$CT$103/(Source_BEAm!$EI$144+Source_BEAm!$CT$103)*Source_BEAu!$CT119/SUM(Source_BEAu!$CT$397+Source_BEAu!$CT$396)</f>
        <v>0</v>
      </c>
      <c r="K122" s="19">
        <f>K$7*Source_BEAm!$CT$103/(Source_BEAm!$EI$144+Source_BEAm!$CT$103)*Source_BEAu!$CT119/SUM(Source_BEAu!$CT$397+Source_BEAu!$CT$396)</f>
        <v>0</v>
      </c>
      <c r="L122" s="19">
        <f>L$7*Source_BEAm!$CT$103/(Source_BEAm!$EI$144+Source_BEAm!$CT$103)*Source_BEAu!$CT119/SUM(Source_BEAu!$CT$397+Source_BEAu!$CT$396)</f>
        <v>0</v>
      </c>
      <c r="N122" s="14">
        <f>N$7*SUM(Source_BEAm!$JI$274:$JI$275)/(SUM(Source_BEAm!$JI$274:$JI$275)+SUM(Source_BEAm!$JJ$274:$JJ$275))*Source_BEAu!$JI119/SUM(Source_BEAu!$JI$396:$JI$397)+N$7*SUM(Source_BEAm!$JJ$274:$JJ$275)/(SUM(Source_BEAm!$JI$274:$JI$275)+SUM(Source_BEAm!$JJ$274:$JJ$275))*Source_BEAu!$JJ119/SUM(Source_BEAu!$JJ$396:$JJ$397)</f>
        <v>0</v>
      </c>
      <c r="O122" s="14">
        <f>O$7*SUM(Source_BEAm!$JI$274:$JI$275)/(SUM(Source_BEAm!$JI$274:$JI$275)+SUM(Source_BEAm!$JJ$274:$JJ$275))*Source_BEAu!$JI119/SUM(Source_BEAu!$JI$396:$JI$397)+O$7*SUM(Source_BEAm!$JJ$274:$JJ$275)/(SUM(Source_BEAm!$JI$274:$JI$275)+SUM(Source_BEAm!$JJ$274:$JJ$275))*Source_BEAu!$JJ119/SUM(Source_BEAu!$JJ$396:$JJ$397)</f>
        <v>0</v>
      </c>
      <c r="P122" s="14">
        <f>P$7*SUM(Source_BEAm!$JI$274:$JI$275)/(SUM(Source_BEAm!$JI$274:$JI$275)+SUM(Source_BEAm!$JJ$274:$JJ$275))*Source_BEAu!$JI119/SUM(Source_BEAu!$JI$396:$JI$397)+P$7*SUM(Source_BEAm!$JJ$274:$JJ$275)/(SUM(Source_BEAm!$JI$274:$JI$275)+SUM(Source_BEAm!$JJ$274:$JJ$275))*Source_BEAu!$JJ119/SUM(Source_BEAu!$JJ$396:$JJ$397)</f>
        <v>0</v>
      </c>
      <c r="Q122" s="14">
        <f>Q$7*SUM(Source_BEAm!$JI$274:$JI$275)/(SUM(Source_BEAm!$JI$274:$JI$275)+SUM(Source_BEAm!$JJ$274:$JJ$275))*Source_BEAu!$JI119/SUM(Source_BEAu!$JI$396:$JI$397)+Q$7*SUM(Source_BEAm!$JJ$274:$JJ$275)/(SUM(Source_BEAm!$JI$274:$JI$275)+SUM(Source_BEAm!$JJ$274:$JJ$275))*Source_BEAu!$JJ119/SUM(Source_BEAu!$JJ$396:$JJ$397)</f>
        <v>0</v>
      </c>
      <c r="R122" s="14">
        <f>R$7*SUM(Source_BEAm!$JI$274:$JI$275)/(SUM(Source_BEAm!$JI$274:$JI$275)+SUM(Source_BEAm!$JJ$274:$JJ$275))*Source_BEAu!$JI119/SUM(Source_BEAu!$JI$396:$JI$397)+R$7*SUM(Source_BEAm!$JJ$274:$JJ$275)/(SUM(Source_BEAm!$JI$274:$JI$275)+SUM(Source_BEAm!$JJ$274:$JJ$275))*Source_BEAu!$JJ119/SUM(Source_BEAu!$JJ$396:$JJ$397)</f>
        <v>0</v>
      </c>
    </row>
    <row r="123" spans="1:18">
      <c r="A123" s="15" t="s">
        <v>246</v>
      </c>
      <c r="B123" s="19">
        <v>334111</v>
      </c>
      <c r="C123" s="20"/>
      <c r="H123" s="19">
        <f>H$7*Source_BEAm!$CT$103/(Source_BEAm!$EI$144+Source_BEAm!$CT$103)*Source_BEAu!$CT120/SUM(Source_BEAu!$CT$397+Source_BEAu!$CT$396)</f>
        <v>0</v>
      </c>
      <c r="I123" s="19">
        <f>I$7*Source_BEAm!$CT$103/(Source_BEAm!$EI$144+Source_BEAm!$CT$103)*Source_BEAu!$CT120/SUM(Source_BEAu!$CT$397+Source_BEAu!$CT$396)</f>
        <v>0</v>
      </c>
      <c r="J123" s="19">
        <f>J$7*Source_BEAm!$CT$103/(Source_BEAm!$EI$144+Source_BEAm!$CT$103)*Source_BEAu!$CT120/SUM(Source_BEAu!$CT$397+Source_BEAu!$CT$396)</f>
        <v>0</v>
      </c>
      <c r="K123" s="19">
        <f>K$7*Source_BEAm!$CT$103/(Source_BEAm!$EI$144+Source_BEAm!$CT$103)*Source_BEAu!$CT120/SUM(Source_BEAu!$CT$397+Source_BEAu!$CT$396)</f>
        <v>0</v>
      </c>
      <c r="L123" s="19">
        <f>L$7*Source_BEAm!$CT$103/(Source_BEAm!$EI$144+Source_BEAm!$CT$103)*Source_BEAu!$CT120/SUM(Source_BEAu!$CT$397+Source_BEAu!$CT$396)</f>
        <v>0</v>
      </c>
      <c r="N123" s="14">
        <f>N$7*SUM(Source_BEAm!$JI$274:$JI$275)/(SUM(Source_BEAm!$JI$274:$JI$275)+SUM(Source_BEAm!$JJ$274:$JJ$275))*Source_BEAu!$JI120/SUM(Source_BEAu!$JI$396:$JI$397)+N$7*SUM(Source_BEAm!$JJ$274:$JJ$275)/(SUM(Source_BEAm!$JI$274:$JI$275)+SUM(Source_BEAm!$JJ$274:$JJ$275))*Source_BEAu!$JJ120/SUM(Source_BEAu!$JJ$396:$JJ$397)</f>
        <v>0</v>
      </c>
      <c r="O123" s="14">
        <f>O$7*SUM(Source_BEAm!$JI$274:$JI$275)/(SUM(Source_BEAm!$JI$274:$JI$275)+SUM(Source_BEAm!$JJ$274:$JJ$275))*Source_BEAu!$JI120/SUM(Source_BEAu!$JI$396:$JI$397)+O$7*SUM(Source_BEAm!$JJ$274:$JJ$275)/(SUM(Source_BEAm!$JI$274:$JI$275)+SUM(Source_BEAm!$JJ$274:$JJ$275))*Source_BEAu!$JJ120/SUM(Source_BEAu!$JJ$396:$JJ$397)</f>
        <v>0</v>
      </c>
      <c r="P123" s="14">
        <f>P$7*SUM(Source_BEAm!$JI$274:$JI$275)/(SUM(Source_BEAm!$JI$274:$JI$275)+SUM(Source_BEAm!$JJ$274:$JJ$275))*Source_BEAu!$JI120/SUM(Source_BEAu!$JI$396:$JI$397)+P$7*SUM(Source_BEAm!$JJ$274:$JJ$275)/(SUM(Source_BEAm!$JI$274:$JI$275)+SUM(Source_BEAm!$JJ$274:$JJ$275))*Source_BEAu!$JJ120/SUM(Source_BEAu!$JJ$396:$JJ$397)</f>
        <v>0</v>
      </c>
      <c r="Q123" s="14">
        <f>Q$7*SUM(Source_BEAm!$JI$274:$JI$275)/(SUM(Source_BEAm!$JI$274:$JI$275)+SUM(Source_BEAm!$JJ$274:$JJ$275))*Source_BEAu!$JI120/SUM(Source_BEAu!$JI$396:$JI$397)+Q$7*SUM(Source_BEAm!$JJ$274:$JJ$275)/(SUM(Source_BEAm!$JI$274:$JI$275)+SUM(Source_BEAm!$JJ$274:$JJ$275))*Source_BEAu!$JJ120/SUM(Source_BEAu!$JJ$396:$JJ$397)</f>
        <v>0</v>
      </c>
      <c r="R123" s="14">
        <f>R$7*SUM(Source_BEAm!$JI$274:$JI$275)/(SUM(Source_BEAm!$JI$274:$JI$275)+SUM(Source_BEAm!$JJ$274:$JJ$275))*Source_BEAu!$JI120/SUM(Source_BEAu!$JI$396:$JI$397)+R$7*SUM(Source_BEAm!$JJ$274:$JJ$275)/(SUM(Source_BEAm!$JI$274:$JI$275)+SUM(Source_BEAm!$JJ$274:$JJ$275))*Source_BEAu!$JJ120/SUM(Source_BEAu!$JJ$396:$JJ$397)</f>
        <v>0</v>
      </c>
    </row>
    <row r="124" spans="1:18">
      <c r="A124" s="15" t="s">
        <v>247</v>
      </c>
      <c r="B124" s="19">
        <v>334112</v>
      </c>
      <c r="C124" s="20"/>
      <c r="H124" s="19">
        <f>H$7*Source_BEAm!$CT$103/(Source_BEAm!$EI$144+Source_BEAm!$CT$103)*Source_BEAu!$CT121/SUM(Source_BEAu!$CT$397+Source_BEAu!$CT$396)</f>
        <v>0</v>
      </c>
      <c r="I124" s="19">
        <f>I$7*Source_BEAm!$CT$103/(Source_BEAm!$EI$144+Source_BEAm!$CT$103)*Source_BEAu!$CT121/SUM(Source_BEAu!$CT$397+Source_BEAu!$CT$396)</f>
        <v>0</v>
      </c>
      <c r="J124" s="19">
        <f>J$7*Source_BEAm!$CT$103/(Source_BEAm!$EI$144+Source_BEAm!$CT$103)*Source_BEAu!$CT121/SUM(Source_BEAu!$CT$397+Source_BEAu!$CT$396)</f>
        <v>0</v>
      </c>
      <c r="K124" s="19">
        <f>K$7*Source_BEAm!$CT$103/(Source_BEAm!$EI$144+Source_BEAm!$CT$103)*Source_BEAu!$CT121/SUM(Source_BEAu!$CT$397+Source_BEAu!$CT$396)</f>
        <v>0</v>
      </c>
      <c r="L124" s="19">
        <f>L$7*Source_BEAm!$CT$103/(Source_BEAm!$EI$144+Source_BEAm!$CT$103)*Source_BEAu!$CT121/SUM(Source_BEAu!$CT$397+Source_BEAu!$CT$396)</f>
        <v>0</v>
      </c>
      <c r="N124" s="14">
        <f>N$7*SUM(Source_BEAm!$JI$274:$JI$275)/(SUM(Source_BEAm!$JI$274:$JI$275)+SUM(Source_BEAm!$JJ$274:$JJ$275))*Source_BEAu!$JI121/SUM(Source_BEAu!$JI$396:$JI$397)+N$7*SUM(Source_BEAm!$JJ$274:$JJ$275)/(SUM(Source_BEAm!$JI$274:$JI$275)+SUM(Source_BEAm!$JJ$274:$JJ$275))*Source_BEAu!$JJ121/SUM(Source_BEAu!$JJ$396:$JJ$397)</f>
        <v>0</v>
      </c>
      <c r="O124" s="14">
        <f>O$7*SUM(Source_BEAm!$JI$274:$JI$275)/(SUM(Source_BEAm!$JI$274:$JI$275)+SUM(Source_BEAm!$JJ$274:$JJ$275))*Source_BEAu!$JI121/SUM(Source_BEAu!$JI$396:$JI$397)+O$7*SUM(Source_BEAm!$JJ$274:$JJ$275)/(SUM(Source_BEAm!$JI$274:$JI$275)+SUM(Source_BEAm!$JJ$274:$JJ$275))*Source_BEAu!$JJ121/SUM(Source_BEAu!$JJ$396:$JJ$397)</f>
        <v>0</v>
      </c>
      <c r="P124" s="14">
        <f>P$7*SUM(Source_BEAm!$JI$274:$JI$275)/(SUM(Source_BEAm!$JI$274:$JI$275)+SUM(Source_BEAm!$JJ$274:$JJ$275))*Source_BEAu!$JI121/SUM(Source_BEAu!$JI$396:$JI$397)+P$7*SUM(Source_BEAm!$JJ$274:$JJ$275)/(SUM(Source_BEAm!$JI$274:$JI$275)+SUM(Source_BEAm!$JJ$274:$JJ$275))*Source_BEAu!$JJ121/SUM(Source_BEAu!$JJ$396:$JJ$397)</f>
        <v>0</v>
      </c>
      <c r="Q124" s="14">
        <f>Q$7*SUM(Source_BEAm!$JI$274:$JI$275)/(SUM(Source_BEAm!$JI$274:$JI$275)+SUM(Source_BEAm!$JJ$274:$JJ$275))*Source_BEAu!$JI121/SUM(Source_BEAu!$JI$396:$JI$397)+Q$7*SUM(Source_BEAm!$JJ$274:$JJ$275)/(SUM(Source_BEAm!$JI$274:$JI$275)+SUM(Source_BEAm!$JJ$274:$JJ$275))*Source_BEAu!$JJ121/SUM(Source_BEAu!$JJ$396:$JJ$397)</f>
        <v>0</v>
      </c>
      <c r="R124" s="14">
        <f>R$7*SUM(Source_BEAm!$JI$274:$JI$275)/(SUM(Source_BEAm!$JI$274:$JI$275)+SUM(Source_BEAm!$JJ$274:$JJ$275))*Source_BEAu!$JI121/SUM(Source_BEAu!$JI$396:$JI$397)+R$7*SUM(Source_BEAm!$JJ$274:$JJ$275)/(SUM(Source_BEAm!$JI$274:$JI$275)+SUM(Source_BEAm!$JJ$274:$JJ$275))*Source_BEAu!$JJ121/SUM(Source_BEAu!$JJ$396:$JJ$397)</f>
        <v>0</v>
      </c>
    </row>
    <row r="125" spans="1:18">
      <c r="A125" s="15" t="s">
        <v>248</v>
      </c>
      <c r="B125" s="19" t="s">
        <v>249</v>
      </c>
      <c r="C125" s="20"/>
      <c r="H125" s="19">
        <f>H$7*Source_BEAm!$CT$103/(Source_BEAm!$EI$144+Source_BEAm!$CT$103)*Source_BEAu!$CT122/SUM(Source_BEAu!$CT$397+Source_BEAu!$CT$396)</f>
        <v>0</v>
      </c>
      <c r="I125" s="19">
        <f>I$7*Source_BEAm!$CT$103/(Source_BEAm!$EI$144+Source_BEAm!$CT$103)*Source_BEAu!$CT122/SUM(Source_BEAu!$CT$397+Source_BEAu!$CT$396)</f>
        <v>0</v>
      </c>
      <c r="J125" s="19">
        <f>J$7*Source_BEAm!$CT$103/(Source_BEAm!$EI$144+Source_BEAm!$CT$103)*Source_BEAu!$CT122/SUM(Source_BEAu!$CT$397+Source_BEAu!$CT$396)</f>
        <v>0</v>
      </c>
      <c r="K125" s="19">
        <f>K$7*Source_BEAm!$CT$103/(Source_BEAm!$EI$144+Source_BEAm!$CT$103)*Source_BEAu!$CT122/SUM(Source_BEAu!$CT$397+Source_BEAu!$CT$396)</f>
        <v>0</v>
      </c>
      <c r="L125" s="19">
        <f>L$7*Source_BEAm!$CT$103/(Source_BEAm!$EI$144+Source_BEAm!$CT$103)*Source_BEAu!$CT122/SUM(Source_BEAu!$CT$397+Source_BEAu!$CT$396)</f>
        <v>0</v>
      </c>
      <c r="N125" s="14">
        <f>N$7*SUM(Source_BEAm!$JI$274:$JI$275)/(SUM(Source_BEAm!$JI$274:$JI$275)+SUM(Source_BEAm!$JJ$274:$JJ$275))*Source_BEAu!$JI122/SUM(Source_BEAu!$JI$396:$JI$397)+N$7*SUM(Source_BEAm!$JJ$274:$JJ$275)/(SUM(Source_BEAm!$JI$274:$JI$275)+SUM(Source_BEAm!$JJ$274:$JJ$275))*Source_BEAu!$JJ122/SUM(Source_BEAu!$JJ$396:$JJ$397)</f>
        <v>2.8222149412823044E-6</v>
      </c>
      <c r="O125" s="14">
        <f>O$7*SUM(Source_BEAm!$JI$274:$JI$275)/(SUM(Source_BEAm!$JI$274:$JI$275)+SUM(Source_BEAm!$JJ$274:$JJ$275))*Source_BEAu!$JI122/SUM(Source_BEAu!$JI$396:$JI$397)+O$7*SUM(Source_BEAm!$JJ$274:$JJ$275)/(SUM(Source_BEAm!$JI$274:$JI$275)+SUM(Source_BEAm!$JJ$274:$JJ$275))*Source_BEAu!$JJ122/SUM(Source_BEAu!$JJ$396:$JJ$397)</f>
        <v>4.6284325037029789E-5</v>
      </c>
      <c r="P125" s="14">
        <f>P$7*SUM(Source_BEAm!$JI$274:$JI$275)/(SUM(Source_BEAm!$JI$274:$JI$275)+SUM(Source_BEAm!$JJ$274:$JJ$275))*Source_BEAu!$JI122/SUM(Source_BEAu!$JI$396:$JI$397)+P$7*SUM(Source_BEAm!$JJ$274:$JJ$275)/(SUM(Source_BEAm!$JI$274:$JI$275)+SUM(Source_BEAm!$JJ$274:$JJ$275))*Source_BEAu!$JJ122/SUM(Source_BEAu!$JJ$396:$JJ$397)</f>
        <v>2.1392389254919862E-4</v>
      </c>
      <c r="Q125" s="14">
        <f>Q$7*SUM(Source_BEAm!$JI$274:$JI$275)/(SUM(Source_BEAm!$JI$274:$JI$275)+SUM(Source_BEAm!$JJ$274:$JJ$275))*Source_BEAu!$JI122/SUM(Source_BEAu!$JI$396:$JI$397)+Q$7*SUM(Source_BEAm!$JJ$274:$JJ$275)/(SUM(Source_BEAm!$JI$274:$JI$275)+SUM(Source_BEAm!$JJ$274:$JJ$275))*Source_BEAu!$JJ122/SUM(Source_BEAu!$JJ$396:$JJ$397)</f>
        <v>3.6971015730798184E-5</v>
      </c>
      <c r="R125" s="14">
        <f>R$7*SUM(Source_BEAm!$JI$274:$JI$275)/(SUM(Source_BEAm!$JI$274:$JI$275)+SUM(Source_BEAm!$JJ$274:$JJ$275))*Source_BEAu!$JI122/SUM(Source_BEAu!$JI$396:$JI$397)+R$7*SUM(Source_BEAm!$JJ$274:$JJ$275)/(SUM(Source_BEAm!$JI$274:$JI$275)+SUM(Source_BEAm!$JJ$274:$JJ$275))*Source_BEAu!$JJ122/SUM(Source_BEAu!$JJ$396:$JJ$397)</f>
        <v>3.6688794236669958E-6</v>
      </c>
    </row>
    <row r="126" spans="1:18">
      <c r="A126" s="15" t="s">
        <v>250</v>
      </c>
      <c r="B126" s="19">
        <v>334210</v>
      </c>
      <c r="C126" s="20"/>
      <c r="H126" s="19">
        <f>H$7*Source_BEAm!$CT$103/(Source_BEAm!$EI$144+Source_BEAm!$CT$103)*Source_BEAu!$CT123/SUM(Source_BEAu!$CT$397+Source_BEAu!$CT$396)</f>
        <v>9.3651649393877155E-6</v>
      </c>
      <c r="I126" s="19">
        <f>I$7*Source_BEAm!$CT$103/(Source_BEAm!$EI$144+Source_BEAm!$CT$103)*Source_BEAu!$CT123/SUM(Source_BEAu!$CT$397+Source_BEAu!$CT$396)</f>
        <v>1.5358870500595855E-4</v>
      </c>
      <c r="J126" s="19">
        <f>J$7*Source_BEAm!$CT$103/(Source_BEAm!$EI$144+Source_BEAm!$CT$103)*Source_BEAu!$CT123/SUM(Source_BEAu!$CT$397+Source_BEAu!$CT$396)</f>
        <v>7.0987950240558888E-4</v>
      </c>
      <c r="K126" s="19">
        <f>K$7*Source_BEAm!$CT$103/(Source_BEAm!$EI$144+Source_BEAm!$CT$103)*Source_BEAu!$CT123/SUM(Source_BEAu!$CT$397+Source_BEAu!$CT$396)</f>
        <v>1.2268366070597908E-4</v>
      </c>
      <c r="L126" s="19">
        <f>L$7*Source_BEAm!$CT$103/(Source_BEAm!$EI$144+Source_BEAm!$CT$103)*Source_BEAu!$CT123/SUM(Source_BEAu!$CT$397+Source_BEAu!$CT$396)</f>
        <v>1.2174714421204033E-5</v>
      </c>
      <c r="N126" s="14">
        <f>N$7*SUM(Source_BEAm!$JI$274:$JI$275)/(SUM(Source_BEAm!$JI$274:$JI$275)+SUM(Source_BEAm!$JJ$274:$JJ$275))*Source_BEAu!$JI123/SUM(Source_BEAu!$JI$396:$JI$397)+N$7*SUM(Source_BEAm!$JJ$274:$JJ$275)/(SUM(Source_BEAm!$JI$274:$JI$275)+SUM(Source_BEAm!$JJ$274:$JJ$275))*Source_BEAu!$JJ123/SUM(Source_BEAu!$JJ$396:$JJ$397)</f>
        <v>2.6811041942181893E-5</v>
      </c>
      <c r="O126" s="14">
        <f>O$7*SUM(Source_BEAm!$JI$274:$JI$275)/(SUM(Source_BEAm!$JI$274:$JI$275)+SUM(Source_BEAm!$JJ$274:$JJ$275))*Source_BEAu!$JI123/SUM(Source_BEAu!$JI$396:$JI$397)+O$7*SUM(Source_BEAm!$JJ$274:$JJ$275)/(SUM(Source_BEAm!$JI$274:$JI$275)+SUM(Source_BEAm!$JJ$274:$JJ$275))*Source_BEAu!$JJ123/SUM(Source_BEAu!$JJ$396:$JJ$397)</f>
        <v>4.39701087851783E-4</v>
      </c>
      <c r="P126" s="14">
        <f>P$7*SUM(Source_BEAm!$JI$274:$JI$275)/(SUM(Source_BEAm!$JI$274:$JI$275)+SUM(Source_BEAm!$JJ$274:$JJ$275))*Source_BEAu!$JI123/SUM(Source_BEAu!$JI$396:$JI$397)+P$7*SUM(Source_BEAm!$JJ$274:$JJ$275)/(SUM(Source_BEAm!$JI$274:$JI$275)+SUM(Source_BEAm!$JJ$274:$JJ$275))*Source_BEAu!$JJ123/SUM(Source_BEAu!$JJ$396:$JJ$397)</f>
        <v>2.0322769792173868E-3</v>
      </c>
      <c r="Q126" s="14">
        <f>Q$7*SUM(Source_BEAm!$JI$274:$JI$275)/(SUM(Source_BEAm!$JI$274:$JI$275)+SUM(Source_BEAm!$JJ$274:$JJ$275))*Source_BEAu!$JI123/SUM(Source_BEAu!$JI$396:$JI$397)+Q$7*SUM(Source_BEAm!$JJ$274:$JJ$275)/(SUM(Source_BEAm!$JI$274:$JI$275)+SUM(Source_BEAm!$JJ$274:$JJ$275))*Source_BEAu!$JJ123/SUM(Source_BEAu!$JJ$396:$JJ$397)</f>
        <v>3.5122464944258274E-4</v>
      </c>
      <c r="R126" s="14">
        <f>R$7*SUM(Source_BEAm!$JI$274:$JI$275)/(SUM(Source_BEAm!$JI$274:$JI$275)+SUM(Source_BEAm!$JJ$274:$JJ$275))*Source_BEAu!$JI123/SUM(Source_BEAu!$JI$396:$JI$397)+R$7*SUM(Source_BEAm!$JJ$274:$JJ$275)/(SUM(Source_BEAm!$JI$274:$JI$275)+SUM(Source_BEAm!$JJ$274:$JJ$275))*Source_BEAu!$JJ123/SUM(Source_BEAu!$JJ$396:$JJ$397)</f>
        <v>3.4854354524836465E-5</v>
      </c>
    </row>
    <row r="127" spans="1:18">
      <c r="A127" s="15" t="s">
        <v>251</v>
      </c>
      <c r="B127" s="19">
        <v>334220</v>
      </c>
      <c r="C127" s="20"/>
      <c r="H127" s="19">
        <f>H$7*Source_BEAm!$CT$103/(Source_BEAm!$EI$144+Source_BEAm!$CT$103)*Source_BEAu!$CT124/SUM(Source_BEAu!$CT$397+Source_BEAu!$CT$396)</f>
        <v>1.8730329878775431E-5</v>
      </c>
      <c r="I127" s="19">
        <f>I$7*Source_BEAm!$CT$103/(Source_BEAm!$EI$144+Source_BEAm!$CT$103)*Source_BEAu!$CT124/SUM(Source_BEAu!$CT$397+Source_BEAu!$CT$396)</f>
        <v>3.0717741001191711E-4</v>
      </c>
      <c r="J127" s="19">
        <f>J$7*Source_BEAm!$CT$103/(Source_BEAm!$EI$144+Source_BEAm!$CT$103)*Source_BEAu!$CT124/SUM(Source_BEAu!$CT$397+Source_BEAu!$CT$396)</f>
        <v>1.4197590048111778E-3</v>
      </c>
      <c r="K127" s="19">
        <f>K$7*Source_BEAm!$CT$103/(Source_BEAm!$EI$144+Source_BEAm!$CT$103)*Source_BEAu!$CT124/SUM(Source_BEAu!$CT$397+Source_BEAu!$CT$396)</f>
        <v>2.4536732141195816E-4</v>
      </c>
      <c r="L127" s="19">
        <f>L$7*Source_BEAm!$CT$103/(Source_BEAm!$EI$144+Source_BEAm!$CT$103)*Source_BEAu!$CT124/SUM(Source_BEAu!$CT$397+Source_BEAu!$CT$396)</f>
        <v>2.4349428842408067E-5</v>
      </c>
      <c r="N127" s="14">
        <f>N$7*SUM(Source_BEAm!$JI$274:$JI$275)/(SUM(Source_BEAm!$JI$274:$JI$275)+SUM(Source_BEAm!$JJ$274:$JJ$275))*Source_BEAu!$JI124/SUM(Source_BEAu!$JI$396:$JI$397)+N$7*SUM(Source_BEAm!$JJ$274:$JJ$275)/(SUM(Source_BEAm!$JI$274:$JI$275)+SUM(Source_BEAm!$JJ$274:$JJ$275))*Source_BEAu!$JJ124/SUM(Source_BEAu!$JJ$396:$JJ$397)</f>
        <v>3.2455471824746496E-5</v>
      </c>
      <c r="O127" s="14">
        <f>O$7*SUM(Source_BEAm!$JI$274:$JI$275)/(SUM(Source_BEAm!$JI$274:$JI$275)+SUM(Source_BEAm!$JJ$274:$JJ$275))*Source_BEAu!$JI124/SUM(Source_BEAu!$JI$396:$JI$397)+O$7*SUM(Source_BEAm!$JJ$274:$JJ$275)/(SUM(Source_BEAm!$JI$274:$JI$275)+SUM(Source_BEAm!$JJ$274:$JJ$275))*Source_BEAu!$JJ124/SUM(Source_BEAu!$JJ$396:$JJ$397)</f>
        <v>5.3226973792584265E-4</v>
      </c>
      <c r="P127" s="14">
        <f>P$7*SUM(Source_BEAm!$JI$274:$JI$275)/(SUM(Source_BEAm!$JI$274:$JI$275)+SUM(Source_BEAm!$JJ$274:$JJ$275))*Source_BEAu!$JI124/SUM(Source_BEAu!$JI$396:$JI$397)+P$7*SUM(Source_BEAm!$JJ$274:$JJ$275)/(SUM(Source_BEAm!$JI$274:$JI$275)+SUM(Source_BEAm!$JJ$274:$JJ$275))*Source_BEAu!$JJ124/SUM(Source_BEAu!$JJ$396:$JJ$397)</f>
        <v>2.460124764315784E-3</v>
      </c>
      <c r="Q127" s="14">
        <f>Q$7*SUM(Source_BEAm!$JI$274:$JI$275)/(SUM(Source_BEAm!$JI$274:$JI$275)+SUM(Source_BEAm!$JJ$274:$JJ$275))*Source_BEAu!$JI124/SUM(Source_BEAu!$JI$396:$JI$397)+Q$7*SUM(Source_BEAm!$JJ$274:$JJ$275)/(SUM(Source_BEAm!$JI$274:$JI$275)+SUM(Source_BEAm!$JJ$274:$JJ$275))*Source_BEAu!$JJ124/SUM(Source_BEAu!$JJ$396:$JJ$397)</f>
        <v>4.2516668090417911E-4</v>
      </c>
      <c r="R127" s="14">
        <f>R$7*SUM(Source_BEAm!$JI$274:$JI$275)/(SUM(Source_BEAm!$JI$274:$JI$275)+SUM(Source_BEAm!$JJ$274:$JJ$275))*Source_BEAu!$JI124/SUM(Source_BEAu!$JI$396:$JI$397)+R$7*SUM(Source_BEAm!$JJ$274:$JJ$275)/(SUM(Source_BEAm!$JI$274:$JI$275)+SUM(Source_BEAm!$JJ$274:$JJ$275))*Source_BEAu!$JJ124/SUM(Source_BEAu!$JJ$396:$JJ$397)</f>
        <v>4.2192113372170449E-5</v>
      </c>
    </row>
    <row r="128" spans="1:18">
      <c r="A128" s="15" t="s">
        <v>252</v>
      </c>
      <c r="B128" s="19">
        <v>334290</v>
      </c>
      <c r="C128" s="20"/>
      <c r="H128" s="19">
        <f>H$7*Source_BEAm!$CT$103/(Source_BEAm!$EI$144+Source_BEAm!$CT$103)*Source_BEAu!$CT125/SUM(Source_BEAu!$CT$397+Source_BEAu!$CT$396)</f>
        <v>0</v>
      </c>
      <c r="I128" s="19">
        <f>I$7*Source_BEAm!$CT$103/(Source_BEAm!$EI$144+Source_BEAm!$CT$103)*Source_BEAu!$CT125/SUM(Source_BEAu!$CT$397+Source_BEAu!$CT$396)</f>
        <v>0</v>
      </c>
      <c r="J128" s="19">
        <f>J$7*Source_BEAm!$CT$103/(Source_BEAm!$EI$144+Source_BEAm!$CT$103)*Source_BEAu!$CT125/SUM(Source_BEAu!$CT$397+Source_BEAu!$CT$396)</f>
        <v>0</v>
      </c>
      <c r="K128" s="19">
        <f>K$7*Source_BEAm!$CT$103/(Source_BEAm!$EI$144+Source_BEAm!$CT$103)*Source_BEAu!$CT125/SUM(Source_BEAu!$CT$397+Source_BEAu!$CT$396)</f>
        <v>0</v>
      </c>
      <c r="L128" s="19">
        <f>L$7*Source_BEAm!$CT$103/(Source_BEAm!$EI$144+Source_BEAm!$CT$103)*Source_BEAu!$CT125/SUM(Source_BEAu!$CT$397+Source_BEAu!$CT$396)</f>
        <v>0</v>
      </c>
      <c r="N128" s="14">
        <f>N$7*SUM(Source_BEAm!$JI$274:$JI$275)/(SUM(Source_BEAm!$JI$274:$JI$275)+SUM(Source_BEAm!$JJ$274:$JJ$275))*Source_BEAu!$JI125/SUM(Source_BEAu!$JI$396:$JI$397)+N$7*SUM(Source_BEAm!$JJ$274:$JJ$275)/(SUM(Source_BEAm!$JI$274:$JI$275)+SUM(Source_BEAm!$JJ$274:$JJ$275))*Source_BEAu!$JJ125/SUM(Source_BEAu!$JJ$396:$JJ$397)</f>
        <v>1.4111074706411522E-6</v>
      </c>
      <c r="O128" s="14">
        <f>O$7*SUM(Source_BEAm!$JI$274:$JI$275)/(SUM(Source_BEAm!$JI$274:$JI$275)+SUM(Source_BEAm!$JJ$274:$JJ$275))*Source_BEAu!$JI125/SUM(Source_BEAu!$JI$396:$JI$397)+O$7*SUM(Source_BEAm!$JJ$274:$JJ$275)/(SUM(Source_BEAm!$JI$274:$JI$275)+SUM(Source_BEAm!$JJ$274:$JJ$275))*Source_BEAu!$JJ125/SUM(Source_BEAu!$JJ$396:$JJ$397)</f>
        <v>2.3142162518514894E-5</v>
      </c>
      <c r="P128" s="14">
        <f>P$7*SUM(Source_BEAm!$JI$274:$JI$275)/(SUM(Source_BEAm!$JI$274:$JI$275)+SUM(Source_BEAm!$JJ$274:$JJ$275))*Source_BEAu!$JI125/SUM(Source_BEAu!$JI$396:$JI$397)+P$7*SUM(Source_BEAm!$JJ$274:$JJ$275)/(SUM(Source_BEAm!$JI$274:$JI$275)+SUM(Source_BEAm!$JJ$274:$JJ$275))*Source_BEAu!$JJ125/SUM(Source_BEAu!$JJ$396:$JJ$397)</f>
        <v>1.0696194627459931E-4</v>
      </c>
      <c r="Q128" s="14">
        <f>Q$7*SUM(Source_BEAm!$JI$274:$JI$275)/(SUM(Source_BEAm!$JI$274:$JI$275)+SUM(Source_BEAm!$JJ$274:$JJ$275))*Source_BEAu!$JI125/SUM(Source_BEAu!$JI$396:$JI$397)+Q$7*SUM(Source_BEAm!$JJ$274:$JJ$275)/(SUM(Source_BEAm!$JI$274:$JI$275)+SUM(Source_BEAm!$JJ$274:$JJ$275))*Source_BEAu!$JJ125/SUM(Source_BEAu!$JJ$396:$JJ$397)</f>
        <v>1.8485507865399092E-5</v>
      </c>
      <c r="R128" s="14">
        <f>R$7*SUM(Source_BEAm!$JI$274:$JI$275)/(SUM(Source_BEAm!$JI$274:$JI$275)+SUM(Source_BEAm!$JJ$274:$JJ$275))*Source_BEAu!$JI125/SUM(Source_BEAu!$JI$396:$JI$397)+R$7*SUM(Source_BEAm!$JJ$274:$JJ$275)/(SUM(Source_BEAm!$JI$274:$JI$275)+SUM(Source_BEAm!$JJ$274:$JJ$275))*Source_BEAu!$JJ125/SUM(Source_BEAu!$JJ$396:$JJ$397)</f>
        <v>1.8344397118334979E-6</v>
      </c>
    </row>
    <row r="129" spans="1:38">
      <c r="A129" s="15" t="s">
        <v>253</v>
      </c>
      <c r="B129" s="19">
        <v>334300</v>
      </c>
      <c r="C129" s="20"/>
      <c r="H129" s="19">
        <f>H$7*Source_BEAm!$CT$103/(Source_BEAm!$EI$144+Source_BEAm!$CT$103)*Source_BEAu!$CT126/SUM(Source_BEAu!$CT$397+Source_BEAu!$CT$396)</f>
        <v>4.6825824696938574E-5</v>
      </c>
      <c r="I129" s="19">
        <f>I$7*Source_BEAm!$CT$103/(Source_BEAm!$EI$144+Source_BEAm!$CT$103)*Source_BEAu!$CT126/SUM(Source_BEAu!$CT$397+Source_BEAu!$CT$396)</f>
        <v>7.6794352502979274E-4</v>
      </c>
      <c r="J129" s="19">
        <f>J$7*Source_BEAm!$CT$103/(Source_BEAm!$EI$144+Source_BEAm!$CT$103)*Source_BEAu!$CT126/SUM(Source_BEAu!$CT$397+Source_BEAu!$CT$396)</f>
        <v>3.5493975120279441E-3</v>
      </c>
      <c r="K129" s="19">
        <f>K$7*Source_BEAm!$CT$103/(Source_BEAm!$EI$144+Source_BEAm!$CT$103)*Source_BEAu!$CT126/SUM(Source_BEAu!$CT$397+Source_BEAu!$CT$396)</f>
        <v>6.1341830352989535E-4</v>
      </c>
      <c r="L129" s="19">
        <f>L$7*Source_BEAm!$CT$103/(Source_BEAm!$EI$144+Source_BEAm!$CT$103)*Source_BEAu!$CT126/SUM(Source_BEAu!$CT$397+Source_BEAu!$CT$396)</f>
        <v>6.0873572106020169E-5</v>
      </c>
      <c r="N129" s="14">
        <f>N$7*SUM(Source_BEAm!$JI$274:$JI$275)/(SUM(Source_BEAm!$JI$274:$JI$275)+SUM(Source_BEAm!$JJ$274:$JJ$275))*Source_BEAu!$JI126/SUM(Source_BEAu!$JI$396:$JI$397)+N$7*SUM(Source_BEAm!$JJ$274:$JJ$275)/(SUM(Source_BEAm!$JI$274:$JI$275)+SUM(Source_BEAm!$JJ$274:$JJ$275))*Source_BEAu!$JJ126/SUM(Source_BEAu!$JJ$396:$JJ$397)</f>
        <v>4.2333224119234564E-6</v>
      </c>
      <c r="O129" s="14">
        <f>O$7*SUM(Source_BEAm!$JI$274:$JI$275)/(SUM(Source_BEAm!$JI$274:$JI$275)+SUM(Source_BEAm!$JJ$274:$JJ$275))*Source_BEAu!$JI126/SUM(Source_BEAu!$JI$396:$JI$397)+O$7*SUM(Source_BEAm!$JJ$274:$JJ$275)/(SUM(Source_BEAm!$JI$274:$JI$275)+SUM(Source_BEAm!$JJ$274:$JJ$275))*Source_BEAu!$JJ126/SUM(Source_BEAu!$JJ$396:$JJ$397)</f>
        <v>6.9426487555544693E-5</v>
      </c>
      <c r="P129" s="14">
        <f>P$7*SUM(Source_BEAm!$JI$274:$JI$275)/(SUM(Source_BEAm!$JI$274:$JI$275)+SUM(Source_BEAm!$JJ$274:$JJ$275))*Source_BEAu!$JI126/SUM(Source_BEAu!$JI$396:$JI$397)+P$7*SUM(Source_BEAm!$JJ$274:$JJ$275)/(SUM(Source_BEAm!$JI$274:$JI$275)+SUM(Source_BEAm!$JJ$274:$JJ$275))*Source_BEAu!$JJ126/SUM(Source_BEAu!$JJ$396:$JJ$397)</f>
        <v>3.2088583882379794E-4</v>
      </c>
      <c r="Q129" s="14">
        <f>Q$7*SUM(Source_BEAm!$JI$274:$JI$275)/(SUM(Source_BEAm!$JI$274:$JI$275)+SUM(Source_BEAm!$JJ$274:$JJ$275))*Source_BEAu!$JI126/SUM(Source_BEAu!$JI$396:$JI$397)+Q$7*SUM(Source_BEAm!$JJ$274:$JJ$275)/(SUM(Source_BEAm!$JI$274:$JI$275)+SUM(Source_BEAm!$JJ$274:$JJ$275))*Source_BEAu!$JJ126/SUM(Source_BEAu!$JJ$396:$JJ$397)</f>
        <v>5.5456523596197269E-5</v>
      </c>
      <c r="R129" s="14">
        <f>R$7*SUM(Source_BEAm!$JI$274:$JI$275)/(SUM(Source_BEAm!$JI$274:$JI$275)+SUM(Source_BEAm!$JJ$274:$JJ$275))*Source_BEAu!$JI126/SUM(Source_BEAu!$JI$396:$JI$397)+R$7*SUM(Source_BEAm!$JJ$274:$JJ$275)/(SUM(Source_BEAm!$JI$274:$JI$275)+SUM(Source_BEAm!$JJ$274:$JJ$275))*Source_BEAu!$JJ126/SUM(Source_BEAu!$JJ$396:$JJ$397)</f>
        <v>5.5033191355004939E-6</v>
      </c>
    </row>
    <row r="130" spans="1:38">
      <c r="A130" s="15" t="s">
        <v>254</v>
      </c>
      <c r="B130" s="19" t="s">
        <v>255</v>
      </c>
      <c r="C130" s="20"/>
      <c r="H130" s="19">
        <f>H$7*Source_BEAm!$CT$103/(Source_BEAm!$EI$144+Source_BEAm!$CT$103)*Source_BEAu!$CT127/SUM(Source_BEAu!$CT$397+Source_BEAu!$CT$396)</f>
        <v>3.7460659757550862E-5</v>
      </c>
      <c r="I130" s="19">
        <f>I$7*Source_BEAm!$CT$103/(Source_BEAm!$EI$144+Source_BEAm!$CT$103)*Source_BEAu!$CT127/SUM(Source_BEAu!$CT$397+Source_BEAu!$CT$396)</f>
        <v>6.1435482002383422E-4</v>
      </c>
      <c r="J130" s="19">
        <f>J$7*Source_BEAm!$CT$103/(Source_BEAm!$EI$144+Source_BEAm!$CT$103)*Source_BEAu!$CT127/SUM(Source_BEAu!$CT$397+Source_BEAu!$CT$396)</f>
        <v>2.8395180096223555E-3</v>
      </c>
      <c r="K130" s="19">
        <f>K$7*Source_BEAm!$CT$103/(Source_BEAm!$EI$144+Source_BEAm!$CT$103)*Source_BEAu!$CT127/SUM(Source_BEAu!$CT$397+Source_BEAu!$CT$396)</f>
        <v>4.9073464282391632E-4</v>
      </c>
      <c r="L130" s="19">
        <f>L$7*Source_BEAm!$CT$103/(Source_BEAm!$EI$144+Source_BEAm!$CT$103)*Source_BEAu!$CT127/SUM(Source_BEAu!$CT$397+Source_BEAu!$CT$396)</f>
        <v>4.8698857684816134E-5</v>
      </c>
      <c r="N130" s="14">
        <f>N$7*SUM(Source_BEAm!$JI$274:$JI$275)/(SUM(Source_BEAm!$JI$274:$JI$275)+SUM(Source_BEAm!$JJ$274:$JJ$275))*Source_BEAu!$JI127/SUM(Source_BEAu!$JI$396:$JI$397)+N$7*SUM(Source_BEAm!$JJ$274:$JJ$275)/(SUM(Source_BEAm!$JI$274:$JI$275)+SUM(Source_BEAm!$JJ$274:$JJ$275))*Source_BEAu!$JJ127/SUM(Source_BEAu!$JJ$396:$JJ$397)</f>
        <v>5.6444298825646088E-6</v>
      </c>
      <c r="O130" s="14">
        <f>O$7*SUM(Source_BEAm!$JI$274:$JI$275)/(SUM(Source_BEAm!$JI$274:$JI$275)+SUM(Source_BEAm!$JJ$274:$JJ$275))*Source_BEAu!$JI127/SUM(Source_BEAu!$JI$396:$JI$397)+O$7*SUM(Source_BEAm!$JJ$274:$JJ$275)/(SUM(Source_BEAm!$JI$274:$JI$275)+SUM(Source_BEAm!$JJ$274:$JJ$275))*Source_BEAu!$JJ127/SUM(Source_BEAu!$JJ$396:$JJ$397)</f>
        <v>9.2568650074059577E-5</v>
      </c>
      <c r="P130" s="14">
        <f>P$7*SUM(Source_BEAm!$JI$274:$JI$275)/(SUM(Source_BEAm!$JI$274:$JI$275)+SUM(Source_BEAm!$JJ$274:$JJ$275))*Source_BEAu!$JI127/SUM(Source_BEAu!$JI$396:$JI$397)+P$7*SUM(Source_BEAm!$JJ$274:$JJ$275)/(SUM(Source_BEAm!$JI$274:$JI$275)+SUM(Source_BEAm!$JJ$274:$JJ$275))*Source_BEAu!$JJ127/SUM(Source_BEAu!$JJ$396:$JJ$397)</f>
        <v>4.2784778509839723E-4</v>
      </c>
      <c r="Q130" s="14">
        <f>Q$7*SUM(Source_BEAm!$JI$274:$JI$275)/(SUM(Source_BEAm!$JI$274:$JI$275)+SUM(Source_BEAm!$JJ$274:$JJ$275))*Source_BEAu!$JI127/SUM(Source_BEAu!$JI$396:$JI$397)+Q$7*SUM(Source_BEAm!$JJ$274:$JJ$275)/(SUM(Source_BEAm!$JI$274:$JI$275)+SUM(Source_BEAm!$JJ$274:$JJ$275))*Source_BEAu!$JJ127/SUM(Source_BEAu!$JJ$396:$JJ$397)</f>
        <v>7.3942031461596367E-5</v>
      </c>
      <c r="R130" s="14">
        <f>R$7*SUM(Source_BEAm!$JI$274:$JI$275)/(SUM(Source_BEAm!$JI$274:$JI$275)+SUM(Source_BEAm!$JJ$274:$JJ$275))*Source_BEAu!$JI127/SUM(Source_BEAu!$JI$396:$JI$397)+R$7*SUM(Source_BEAm!$JJ$274:$JJ$275)/(SUM(Source_BEAm!$JI$274:$JI$275)+SUM(Source_BEAm!$JJ$274:$JJ$275))*Source_BEAu!$JJ127/SUM(Source_BEAu!$JJ$396:$JJ$397)</f>
        <v>7.3377588473339916E-6</v>
      </c>
    </row>
    <row r="131" spans="1:38">
      <c r="A131" s="15" t="s">
        <v>256</v>
      </c>
      <c r="B131" s="19">
        <v>334413</v>
      </c>
      <c r="C131" s="20"/>
      <c r="H131" s="19">
        <f>H$7*Source_BEAm!$CT$103/(Source_BEAm!$EI$144+Source_BEAm!$CT$103)*Source_BEAu!$CT128/SUM(Source_BEAu!$CT$397+Source_BEAu!$CT$396)</f>
        <v>9.3651649393877155E-6</v>
      </c>
      <c r="I131" s="19">
        <f>I$7*Source_BEAm!$CT$103/(Source_BEAm!$EI$144+Source_BEAm!$CT$103)*Source_BEAu!$CT128/SUM(Source_BEAu!$CT$397+Source_BEAu!$CT$396)</f>
        <v>1.5358870500595855E-4</v>
      </c>
      <c r="J131" s="19">
        <f>J$7*Source_BEAm!$CT$103/(Source_BEAm!$EI$144+Source_BEAm!$CT$103)*Source_BEAu!$CT128/SUM(Source_BEAu!$CT$397+Source_BEAu!$CT$396)</f>
        <v>7.0987950240558888E-4</v>
      </c>
      <c r="K131" s="19">
        <f>K$7*Source_BEAm!$CT$103/(Source_BEAm!$EI$144+Source_BEAm!$CT$103)*Source_BEAu!$CT128/SUM(Source_BEAu!$CT$397+Source_BEAu!$CT$396)</f>
        <v>1.2268366070597908E-4</v>
      </c>
      <c r="L131" s="19">
        <f>L$7*Source_BEAm!$CT$103/(Source_BEAm!$EI$144+Source_BEAm!$CT$103)*Source_BEAu!$CT128/SUM(Source_BEAu!$CT$397+Source_BEAu!$CT$396)</f>
        <v>1.2174714421204033E-5</v>
      </c>
      <c r="N131" s="14">
        <f>N$7*SUM(Source_BEAm!$JI$274:$JI$275)/(SUM(Source_BEAm!$JI$274:$JI$275)+SUM(Source_BEAm!$JJ$274:$JJ$275))*Source_BEAu!$JI128/SUM(Source_BEAu!$JI$396:$JI$397)+N$7*SUM(Source_BEAm!$JJ$274:$JJ$275)/(SUM(Source_BEAm!$JI$274:$JI$275)+SUM(Source_BEAm!$JJ$274:$JJ$275))*Source_BEAu!$JJ128/SUM(Source_BEAu!$JJ$396:$JJ$397)</f>
        <v>1.4111074706411522E-6</v>
      </c>
      <c r="O131" s="14">
        <f>O$7*SUM(Source_BEAm!$JI$274:$JI$275)/(SUM(Source_BEAm!$JI$274:$JI$275)+SUM(Source_BEAm!$JJ$274:$JJ$275))*Source_BEAu!$JI128/SUM(Source_BEAu!$JI$396:$JI$397)+O$7*SUM(Source_BEAm!$JJ$274:$JJ$275)/(SUM(Source_BEAm!$JI$274:$JI$275)+SUM(Source_BEAm!$JJ$274:$JJ$275))*Source_BEAu!$JJ128/SUM(Source_BEAu!$JJ$396:$JJ$397)</f>
        <v>2.3142162518514894E-5</v>
      </c>
      <c r="P131" s="14">
        <f>P$7*SUM(Source_BEAm!$JI$274:$JI$275)/(SUM(Source_BEAm!$JI$274:$JI$275)+SUM(Source_BEAm!$JJ$274:$JJ$275))*Source_BEAu!$JI128/SUM(Source_BEAu!$JI$396:$JI$397)+P$7*SUM(Source_BEAm!$JJ$274:$JJ$275)/(SUM(Source_BEAm!$JI$274:$JI$275)+SUM(Source_BEAm!$JJ$274:$JJ$275))*Source_BEAu!$JJ128/SUM(Source_BEAu!$JJ$396:$JJ$397)</f>
        <v>1.0696194627459931E-4</v>
      </c>
      <c r="Q131" s="14">
        <f>Q$7*SUM(Source_BEAm!$JI$274:$JI$275)/(SUM(Source_BEAm!$JI$274:$JI$275)+SUM(Source_BEAm!$JJ$274:$JJ$275))*Source_BEAu!$JI128/SUM(Source_BEAu!$JI$396:$JI$397)+Q$7*SUM(Source_BEAm!$JJ$274:$JJ$275)/(SUM(Source_BEAm!$JI$274:$JI$275)+SUM(Source_BEAm!$JJ$274:$JJ$275))*Source_BEAu!$JJ128/SUM(Source_BEAu!$JJ$396:$JJ$397)</f>
        <v>1.8485507865399092E-5</v>
      </c>
      <c r="R131" s="14">
        <f>R$7*SUM(Source_BEAm!$JI$274:$JI$275)/(SUM(Source_BEAm!$JI$274:$JI$275)+SUM(Source_BEAm!$JJ$274:$JJ$275))*Source_BEAu!$JI128/SUM(Source_BEAu!$JI$396:$JI$397)+R$7*SUM(Source_BEAm!$JJ$274:$JJ$275)/(SUM(Source_BEAm!$JI$274:$JI$275)+SUM(Source_BEAm!$JJ$274:$JJ$275))*Source_BEAu!$JJ128/SUM(Source_BEAu!$JJ$396:$JJ$397)</f>
        <v>1.8344397118334979E-6</v>
      </c>
      <c r="V131" s="18">
        <f>V7</f>
        <v>0.2</v>
      </c>
      <c r="AB131" s="18">
        <f>AB7</f>
        <v>1.2</v>
      </c>
      <c r="AC131" s="18">
        <f>AC7</f>
        <v>2</v>
      </c>
      <c r="AD131" s="18">
        <f>AD7</f>
        <v>0.1</v>
      </c>
      <c r="AE131" s="18">
        <f>AE7</f>
        <v>0.1</v>
      </c>
      <c r="AI131" s="18">
        <f>AI7</f>
        <v>0.5</v>
      </c>
      <c r="AL131" s="18">
        <f>AL7</f>
        <v>0.6</v>
      </c>
    </row>
    <row r="132" spans="1:38">
      <c r="A132" s="15" t="s">
        <v>257</v>
      </c>
      <c r="B132" s="19">
        <v>334418</v>
      </c>
      <c r="C132" s="20"/>
      <c r="H132" s="19">
        <f>H$7*Source_BEAm!$CT$103/(Source_BEAm!$EI$144+Source_BEAm!$CT$103)*Source_BEAu!$CT129/SUM(Source_BEAu!$CT$397+Source_BEAu!$CT$396)</f>
        <v>4.6825824696938574E-5</v>
      </c>
      <c r="I132" s="19">
        <f>I$7*Source_BEAm!$CT$103/(Source_BEAm!$EI$144+Source_BEAm!$CT$103)*Source_BEAu!$CT129/SUM(Source_BEAu!$CT$397+Source_BEAu!$CT$396)</f>
        <v>7.6794352502979274E-4</v>
      </c>
      <c r="J132" s="19">
        <f>J$7*Source_BEAm!$CT$103/(Source_BEAm!$EI$144+Source_BEAm!$CT$103)*Source_BEAu!$CT129/SUM(Source_BEAu!$CT$397+Source_BEAu!$CT$396)</f>
        <v>3.5493975120279441E-3</v>
      </c>
      <c r="K132" s="19">
        <f>K$7*Source_BEAm!$CT$103/(Source_BEAm!$EI$144+Source_BEAm!$CT$103)*Source_BEAu!$CT129/SUM(Source_BEAu!$CT$397+Source_BEAu!$CT$396)</f>
        <v>6.1341830352989535E-4</v>
      </c>
      <c r="L132" s="19">
        <f>L$7*Source_BEAm!$CT$103/(Source_BEAm!$EI$144+Source_BEAm!$CT$103)*Source_BEAu!$CT129/SUM(Source_BEAu!$CT$397+Source_BEAu!$CT$396)</f>
        <v>6.0873572106020169E-5</v>
      </c>
      <c r="N132" s="14">
        <f>N$7*SUM(Source_BEAm!$JI$274:$JI$275)/(SUM(Source_BEAm!$JI$274:$JI$275)+SUM(Source_BEAm!$JJ$274:$JJ$275))*Source_BEAu!$JI129/SUM(Source_BEAu!$JI$396:$JI$397)+N$7*SUM(Source_BEAm!$JJ$274:$JJ$275)/(SUM(Source_BEAm!$JI$274:$JI$275)+SUM(Source_BEAm!$JJ$274:$JJ$275))*Source_BEAu!$JJ129/SUM(Source_BEAu!$JJ$396:$JJ$397)</f>
        <v>7.0555373532057612E-6</v>
      </c>
      <c r="O132" s="14">
        <f>O$7*SUM(Source_BEAm!$JI$274:$JI$275)/(SUM(Source_BEAm!$JI$274:$JI$275)+SUM(Source_BEAm!$JJ$274:$JJ$275))*Source_BEAu!$JI129/SUM(Source_BEAu!$JI$396:$JI$397)+O$7*SUM(Source_BEAm!$JJ$274:$JJ$275)/(SUM(Source_BEAm!$JI$274:$JI$275)+SUM(Source_BEAm!$JJ$274:$JJ$275))*Source_BEAu!$JJ129/SUM(Source_BEAu!$JJ$396:$JJ$397)</f>
        <v>1.1571081259257447E-4</v>
      </c>
      <c r="P132" s="14">
        <f>P$7*SUM(Source_BEAm!$JI$274:$JI$275)/(SUM(Source_BEAm!$JI$274:$JI$275)+SUM(Source_BEAm!$JJ$274:$JJ$275))*Source_BEAu!$JI129/SUM(Source_BEAu!$JI$396:$JI$397)+P$7*SUM(Source_BEAm!$JJ$274:$JJ$275)/(SUM(Source_BEAm!$JI$274:$JI$275)+SUM(Source_BEAm!$JJ$274:$JJ$275))*Source_BEAu!$JJ129/SUM(Source_BEAu!$JJ$396:$JJ$397)</f>
        <v>5.3480973137299658E-4</v>
      </c>
      <c r="Q132" s="14">
        <f>Q$7*SUM(Source_BEAm!$JI$274:$JI$275)/(SUM(Source_BEAm!$JI$274:$JI$275)+SUM(Source_BEAm!$JJ$274:$JJ$275))*Source_BEAu!$JI129/SUM(Source_BEAu!$JI$396:$JI$397)+Q$7*SUM(Source_BEAm!$JJ$274:$JJ$275)/(SUM(Source_BEAm!$JI$274:$JI$275)+SUM(Source_BEAm!$JJ$274:$JJ$275))*Source_BEAu!$JJ129/SUM(Source_BEAu!$JJ$396:$JJ$397)</f>
        <v>9.2427539326995472E-5</v>
      </c>
      <c r="R132" s="14">
        <f>R$7*SUM(Source_BEAm!$JI$274:$JI$275)/(SUM(Source_BEAm!$JI$274:$JI$275)+SUM(Source_BEAm!$JJ$274:$JJ$275))*Source_BEAu!$JI129/SUM(Source_BEAu!$JI$396:$JI$397)+R$7*SUM(Source_BEAm!$JJ$274:$JJ$275)/(SUM(Source_BEAm!$JI$274:$JI$275)+SUM(Source_BEAm!$JJ$274:$JJ$275))*Source_BEAu!$JJ129/SUM(Source_BEAu!$JJ$396:$JJ$397)</f>
        <v>9.1721985591674902E-6</v>
      </c>
    </row>
    <row r="133" spans="1:38">
      <c r="A133" s="15" t="s">
        <v>258</v>
      </c>
      <c r="B133" s="19">
        <v>334510</v>
      </c>
      <c r="C133" s="20"/>
      <c r="H133" s="19">
        <f>H$7*Source_BEAm!$CT$103/(Source_BEAm!$EI$144+Source_BEAm!$CT$103)*Source_BEAu!$CT130/SUM(Source_BEAu!$CT$397+Source_BEAu!$CT$396)</f>
        <v>1.8730329878775431E-5</v>
      </c>
      <c r="I133" s="19">
        <f>I$7*Source_BEAm!$CT$103/(Source_BEAm!$EI$144+Source_BEAm!$CT$103)*Source_BEAu!$CT130/SUM(Source_BEAu!$CT$397+Source_BEAu!$CT$396)</f>
        <v>3.0717741001191711E-4</v>
      </c>
      <c r="J133" s="19">
        <f>J$7*Source_BEAm!$CT$103/(Source_BEAm!$EI$144+Source_BEAm!$CT$103)*Source_BEAu!$CT130/SUM(Source_BEAu!$CT$397+Source_BEAu!$CT$396)</f>
        <v>1.4197590048111778E-3</v>
      </c>
      <c r="K133" s="19">
        <f>K$7*Source_BEAm!$CT$103/(Source_BEAm!$EI$144+Source_BEAm!$CT$103)*Source_BEAu!$CT130/SUM(Source_BEAu!$CT$397+Source_BEAu!$CT$396)</f>
        <v>2.4536732141195816E-4</v>
      </c>
      <c r="L133" s="19">
        <f>L$7*Source_BEAm!$CT$103/(Source_BEAm!$EI$144+Source_BEAm!$CT$103)*Source_BEAu!$CT130/SUM(Source_BEAu!$CT$397+Source_BEAu!$CT$396)</f>
        <v>2.4349428842408067E-5</v>
      </c>
      <c r="N133" s="14">
        <f>N$7*SUM(Source_BEAm!$JI$274:$JI$275)/(SUM(Source_BEAm!$JI$274:$JI$275)+SUM(Source_BEAm!$JJ$274:$JJ$275))*Source_BEAu!$JI130/SUM(Source_BEAu!$JI$396:$JI$397)+N$7*SUM(Source_BEAm!$JJ$274:$JJ$275)/(SUM(Source_BEAm!$JI$274:$JI$275)+SUM(Source_BEAm!$JJ$274:$JJ$275))*Source_BEAu!$JJ130/SUM(Source_BEAu!$JJ$396:$JJ$397)</f>
        <v>0</v>
      </c>
      <c r="O133" s="14">
        <f>O$7*SUM(Source_BEAm!$JI$274:$JI$275)/(SUM(Source_BEAm!$JI$274:$JI$275)+SUM(Source_BEAm!$JJ$274:$JJ$275))*Source_BEAu!$JI130/SUM(Source_BEAu!$JI$396:$JI$397)+O$7*SUM(Source_BEAm!$JJ$274:$JJ$275)/(SUM(Source_BEAm!$JI$274:$JI$275)+SUM(Source_BEAm!$JJ$274:$JJ$275))*Source_BEAu!$JJ130/SUM(Source_BEAu!$JJ$396:$JJ$397)</f>
        <v>0</v>
      </c>
      <c r="P133" s="14">
        <f>P$7*SUM(Source_BEAm!$JI$274:$JI$275)/(SUM(Source_BEAm!$JI$274:$JI$275)+SUM(Source_BEAm!$JJ$274:$JJ$275))*Source_BEAu!$JI130/SUM(Source_BEAu!$JI$396:$JI$397)+P$7*SUM(Source_BEAm!$JJ$274:$JJ$275)/(SUM(Source_BEAm!$JI$274:$JI$275)+SUM(Source_BEAm!$JJ$274:$JJ$275))*Source_BEAu!$JJ130/SUM(Source_BEAu!$JJ$396:$JJ$397)</f>
        <v>0</v>
      </c>
      <c r="Q133" s="14">
        <f>Q$7*SUM(Source_BEAm!$JI$274:$JI$275)/(SUM(Source_BEAm!$JI$274:$JI$275)+SUM(Source_BEAm!$JJ$274:$JJ$275))*Source_BEAu!$JI130/SUM(Source_BEAu!$JI$396:$JI$397)+Q$7*SUM(Source_BEAm!$JJ$274:$JJ$275)/(SUM(Source_BEAm!$JI$274:$JI$275)+SUM(Source_BEAm!$JJ$274:$JJ$275))*Source_BEAu!$JJ130/SUM(Source_BEAu!$JJ$396:$JJ$397)</f>
        <v>0</v>
      </c>
      <c r="R133" s="14">
        <f>R$7*SUM(Source_BEAm!$JI$274:$JI$275)/(SUM(Source_BEAm!$JI$274:$JI$275)+SUM(Source_BEAm!$JJ$274:$JJ$275))*Source_BEAu!$JI130/SUM(Source_BEAu!$JI$396:$JI$397)+R$7*SUM(Source_BEAm!$JJ$274:$JJ$275)/(SUM(Source_BEAm!$JI$274:$JI$275)+SUM(Source_BEAm!$JJ$274:$JJ$275))*Source_BEAu!$JJ130/SUM(Source_BEAu!$JJ$396:$JJ$397)</f>
        <v>0</v>
      </c>
    </row>
    <row r="134" spans="1:38">
      <c r="A134" s="15" t="s">
        <v>259</v>
      </c>
      <c r="B134" s="19">
        <v>334511</v>
      </c>
      <c r="C134" s="20"/>
      <c r="H134" s="19">
        <f>H$7*Source_BEAm!$CT$103/(Source_BEAm!$EI$144+Source_BEAm!$CT$103)*Source_BEAu!$CT131/SUM(Source_BEAu!$CT$397+Source_BEAu!$CT$396)</f>
        <v>1.8730329878775431E-5</v>
      </c>
      <c r="I134" s="19">
        <f>I$7*Source_BEAm!$CT$103/(Source_BEAm!$EI$144+Source_BEAm!$CT$103)*Source_BEAu!$CT131/SUM(Source_BEAu!$CT$397+Source_BEAu!$CT$396)</f>
        <v>3.0717741001191711E-4</v>
      </c>
      <c r="J134" s="19">
        <f>J$7*Source_BEAm!$CT$103/(Source_BEAm!$EI$144+Source_BEAm!$CT$103)*Source_BEAu!$CT131/SUM(Source_BEAu!$CT$397+Source_BEAu!$CT$396)</f>
        <v>1.4197590048111778E-3</v>
      </c>
      <c r="K134" s="19">
        <f>K$7*Source_BEAm!$CT$103/(Source_BEAm!$EI$144+Source_BEAm!$CT$103)*Source_BEAu!$CT131/SUM(Source_BEAu!$CT$397+Source_BEAu!$CT$396)</f>
        <v>2.4536732141195816E-4</v>
      </c>
      <c r="L134" s="19">
        <f>L$7*Source_BEAm!$CT$103/(Source_BEAm!$EI$144+Source_BEAm!$CT$103)*Source_BEAu!$CT131/SUM(Source_BEAu!$CT$397+Source_BEAu!$CT$396)</f>
        <v>2.4349428842408067E-5</v>
      </c>
      <c r="N134" s="14">
        <f>N$7*SUM(Source_BEAm!$JI$274:$JI$275)/(SUM(Source_BEAm!$JI$274:$JI$275)+SUM(Source_BEAm!$JJ$274:$JJ$275))*Source_BEAu!$JI131/SUM(Source_BEAu!$JI$396:$JI$397)+N$7*SUM(Source_BEAm!$JJ$274:$JJ$275)/(SUM(Source_BEAm!$JI$274:$JI$275)+SUM(Source_BEAm!$JJ$274:$JJ$275))*Source_BEAu!$JJ131/SUM(Source_BEAu!$JJ$396:$JJ$397)</f>
        <v>2.3988827000899587E-5</v>
      </c>
      <c r="O134" s="14">
        <f>O$7*SUM(Source_BEAm!$JI$274:$JI$275)/(SUM(Source_BEAm!$JI$274:$JI$275)+SUM(Source_BEAm!$JJ$274:$JJ$275))*Source_BEAu!$JI131/SUM(Source_BEAu!$JI$396:$JI$397)+O$7*SUM(Source_BEAm!$JJ$274:$JJ$275)/(SUM(Source_BEAm!$JI$274:$JI$275)+SUM(Source_BEAm!$JJ$274:$JJ$275))*Source_BEAu!$JJ131/SUM(Source_BEAu!$JJ$396:$JJ$397)</f>
        <v>3.9341676281475321E-4</v>
      </c>
      <c r="P134" s="14">
        <f>P$7*SUM(Source_BEAm!$JI$274:$JI$275)/(SUM(Source_BEAm!$JI$274:$JI$275)+SUM(Source_BEAm!$JJ$274:$JJ$275))*Source_BEAu!$JI131/SUM(Source_BEAu!$JI$396:$JI$397)+P$7*SUM(Source_BEAm!$JJ$274:$JJ$275)/(SUM(Source_BEAm!$JI$274:$JI$275)+SUM(Source_BEAm!$JJ$274:$JJ$275))*Source_BEAu!$JJ131/SUM(Source_BEAu!$JJ$396:$JJ$397)</f>
        <v>1.8183530866681882E-3</v>
      </c>
      <c r="Q134" s="14">
        <f>Q$7*SUM(Source_BEAm!$JI$274:$JI$275)/(SUM(Source_BEAm!$JI$274:$JI$275)+SUM(Source_BEAm!$JJ$274:$JJ$275))*Source_BEAu!$JI131/SUM(Source_BEAu!$JI$396:$JI$397)+Q$7*SUM(Source_BEAm!$JJ$274:$JJ$275)/(SUM(Source_BEAm!$JI$274:$JI$275)+SUM(Source_BEAm!$JJ$274:$JJ$275))*Source_BEAu!$JJ131/SUM(Source_BEAu!$JJ$396:$JJ$397)</f>
        <v>3.1425363371178456E-4</v>
      </c>
      <c r="R134" s="14">
        <f>R$7*SUM(Source_BEAm!$JI$274:$JI$275)/(SUM(Source_BEAm!$JI$274:$JI$275)+SUM(Source_BEAm!$JJ$274:$JJ$275))*Source_BEAu!$JI131/SUM(Source_BEAu!$JI$396:$JI$397)+R$7*SUM(Source_BEAm!$JJ$274:$JJ$275)/(SUM(Source_BEAm!$JI$274:$JI$275)+SUM(Source_BEAm!$JJ$274:$JJ$275))*Source_BEAu!$JJ131/SUM(Source_BEAu!$JJ$396:$JJ$397)</f>
        <v>3.1185475101169466E-5</v>
      </c>
    </row>
    <row r="135" spans="1:38">
      <c r="A135" s="15" t="s">
        <v>260</v>
      </c>
      <c r="B135" s="19">
        <v>334512</v>
      </c>
      <c r="C135" s="20"/>
      <c r="H135" s="19">
        <f>H$7*Source_BEAm!$CT$103/(Source_BEAm!$EI$144+Source_BEAm!$CT$103)*Source_BEAu!$CT132/SUM(Source_BEAu!$CT$397+Source_BEAu!$CT$396)</f>
        <v>0</v>
      </c>
      <c r="I135" s="19">
        <f>I$7*Source_BEAm!$CT$103/(Source_BEAm!$EI$144+Source_BEAm!$CT$103)*Source_BEAu!$CT132/SUM(Source_BEAu!$CT$397+Source_BEAu!$CT$396)</f>
        <v>0</v>
      </c>
      <c r="J135" s="19">
        <f>J$7*Source_BEAm!$CT$103/(Source_BEAm!$EI$144+Source_BEAm!$CT$103)*Source_BEAu!$CT132/SUM(Source_BEAu!$CT$397+Source_BEAu!$CT$396)</f>
        <v>0</v>
      </c>
      <c r="K135" s="19">
        <f>K$7*Source_BEAm!$CT$103/(Source_BEAm!$EI$144+Source_BEAm!$CT$103)*Source_BEAu!$CT132/SUM(Source_BEAu!$CT$397+Source_BEAu!$CT$396)</f>
        <v>0</v>
      </c>
      <c r="L135" s="19">
        <f>L$7*Source_BEAm!$CT$103/(Source_BEAm!$EI$144+Source_BEAm!$CT$103)*Source_BEAu!$CT132/SUM(Source_BEAu!$CT$397+Source_BEAu!$CT$396)</f>
        <v>0</v>
      </c>
      <c r="N135" s="14">
        <f>N$7*SUM(Source_BEAm!$JI$274:$JI$275)/(SUM(Source_BEAm!$JI$274:$JI$275)+SUM(Source_BEAm!$JJ$274:$JJ$275))*Source_BEAu!$JI132/SUM(Source_BEAu!$JI$396:$JI$397)+N$7*SUM(Source_BEAm!$JJ$274:$JJ$275)/(SUM(Source_BEAm!$JI$274:$JI$275)+SUM(Source_BEAm!$JJ$274:$JJ$275))*Source_BEAu!$JJ132/SUM(Source_BEAu!$JJ$396:$JJ$397)</f>
        <v>0</v>
      </c>
      <c r="O135" s="14">
        <f>O$7*SUM(Source_BEAm!$JI$274:$JI$275)/(SUM(Source_BEAm!$JI$274:$JI$275)+SUM(Source_BEAm!$JJ$274:$JJ$275))*Source_BEAu!$JI132/SUM(Source_BEAu!$JI$396:$JI$397)+O$7*SUM(Source_BEAm!$JJ$274:$JJ$275)/(SUM(Source_BEAm!$JI$274:$JI$275)+SUM(Source_BEAm!$JJ$274:$JJ$275))*Source_BEAu!$JJ132/SUM(Source_BEAu!$JJ$396:$JJ$397)</f>
        <v>0</v>
      </c>
      <c r="P135" s="14">
        <f>P$7*SUM(Source_BEAm!$JI$274:$JI$275)/(SUM(Source_BEAm!$JI$274:$JI$275)+SUM(Source_BEAm!$JJ$274:$JJ$275))*Source_BEAu!$JI132/SUM(Source_BEAu!$JI$396:$JI$397)+P$7*SUM(Source_BEAm!$JJ$274:$JJ$275)/(SUM(Source_BEAm!$JI$274:$JI$275)+SUM(Source_BEAm!$JJ$274:$JJ$275))*Source_BEAu!$JJ132/SUM(Source_BEAu!$JJ$396:$JJ$397)</f>
        <v>0</v>
      </c>
      <c r="Q135" s="14">
        <f>Q$7*SUM(Source_BEAm!$JI$274:$JI$275)/(SUM(Source_BEAm!$JI$274:$JI$275)+SUM(Source_BEAm!$JJ$274:$JJ$275))*Source_BEAu!$JI132/SUM(Source_BEAu!$JI$396:$JI$397)+Q$7*SUM(Source_BEAm!$JJ$274:$JJ$275)/(SUM(Source_BEAm!$JI$274:$JI$275)+SUM(Source_BEAm!$JJ$274:$JJ$275))*Source_BEAu!$JJ132/SUM(Source_BEAu!$JJ$396:$JJ$397)</f>
        <v>0</v>
      </c>
      <c r="R135" s="14">
        <f>R$7*SUM(Source_BEAm!$JI$274:$JI$275)/(SUM(Source_BEAm!$JI$274:$JI$275)+SUM(Source_BEAm!$JJ$274:$JJ$275))*Source_BEAu!$JI132/SUM(Source_BEAu!$JI$396:$JI$397)+R$7*SUM(Source_BEAm!$JJ$274:$JJ$275)/(SUM(Source_BEAm!$JI$274:$JI$275)+SUM(Source_BEAm!$JJ$274:$JJ$275))*Source_BEAu!$JJ132/SUM(Source_BEAu!$JJ$396:$JJ$397)</f>
        <v>0</v>
      </c>
    </row>
    <row r="136" spans="1:38">
      <c r="A136" s="15" t="s">
        <v>261</v>
      </c>
      <c r="B136" s="19">
        <v>334513</v>
      </c>
      <c r="C136" s="20"/>
      <c r="H136" s="19">
        <f>H$7*Source_BEAm!$CT$103/(Source_BEAm!$EI$144+Source_BEAm!$CT$103)*Source_BEAu!$CT133/SUM(Source_BEAu!$CT$397+Source_BEAu!$CT$396)</f>
        <v>0</v>
      </c>
      <c r="I136" s="19">
        <f>I$7*Source_BEAm!$CT$103/(Source_BEAm!$EI$144+Source_BEAm!$CT$103)*Source_BEAu!$CT133/SUM(Source_BEAu!$CT$397+Source_BEAu!$CT$396)</f>
        <v>0</v>
      </c>
      <c r="J136" s="19">
        <f>J$7*Source_BEAm!$CT$103/(Source_BEAm!$EI$144+Source_BEAm!$CT$103)*Source_BEAu!$CT133/SUM(Source_BEAu!$CT$397+Source_BEAu!$CT$396)</f>
        <v>0</v>
      </c>
      <c r="K136" s="19">
        <f>K$7*Source_BEAm!$CT$103/(Source_BEAm!$EI$144+Source_BEAm!$CT$103)*Source_BEAu!$CT133/SUM(Source_BEAu!$CT$397+Source_BEAu!$CT$396)</f>
        <v>0</v>
      </c>
      <c r="L136" s="19">
        <f>L$7*Source_BEAm!$CT$103/(Source_BEAm!$EI$144+Source_BEAm!$CT$103)*Source_BEAu!$CT133/SUM(Source_BEAu!$CT$397+Source_BEAu!$CT$396)</f>
        <v>0</v>
      </c>
      <c r="N136" s="14">
        <f>N$7*SUM(Source_BEAm!$JI$274:$JI$275)/(SUM(Source_BEAm!$JI$274:$JI$275)+SUM(Source_BEAm!$JJ$274:$JJ$275))*Source_BEAu!$JI133/SUM(Source_BEAu!$JI$396:$JI$397)+N$7*SUM(Source_BEAm!$JJ$274:$JJ$275)/(SUM(Source_BEAm!$JI$274:$JI$275)+SUM(Source_BEAm!$JJ$274:$JJ$275))*Source_BEAu!$JJ133/SUM(Source_BEAu!$JJ$396:$JJ$397)</f>
        <v>0</v>
      </c>
      <c r="O136" s="14">
        <f>O$7*SUM(Source_BEAm!$JI$274:$JI$275)/(SUM(Source_BEAm!$JI$274:$JI$275)+SUM(Source_BEAm!$JJ$274:$JJ$275))*Source_BEAu!$JI133/SUM(Source_BEAu!$JI$396:$JI$397)+O$7*SUM(Source_BEAm!$JJ$274:$JJ$275)/(SUM(Source_BEAm!$JI$274:$JI$275)+SUM(Source_BEAm!$JJ$274:$JJ$275))*Source_BEAu!$JJ133/SUM(Source_BEAu!$JJ$396:$JJ$397)</f>
        <v>0</v>
      </c>
      <c r="P136" s="14">
        <f>P$7*SUM(Source_BEAm!$JI$274:$JI$275)/(SUM(Source_BEAm!$JI$274:$JI$275)+SUM(Source_BEAm!$JJ$274:$JJ$275))*Source_BEAu!$JI133/SUM(Source_BEAu!$JI$396:$JI$397)+P$7*SUM(Source_BEAm!$JJ$274:$JJ$275)/(SUM(Source_BEAm!$JI$274:$JI$275)+SUM(Source_BEAm!$JJ$274:$JJ$275))*Source_BEAu!$JJ133/SUM(Source_BEAu!$JJ$396:$JJ$397)</f>
        <v>0</v>
      </c>
      <c r="Q136" s="14">
        <f>Q$7*SUM(Source_BEAm!$JI$274:$JI$275)/(SUM(Source_BEAm!$JI$274:$JI$275)+SUM(Source_BEAm!$JJ$274:$JJ$275))*Source_BEAu!$JI133/SUM(Source_BEAu!$JI$396:$JI$397)+Q$7*SUM(Source_BEAm!$JJ$274:$JJ$275)/(SUM(Source_BEAm!$JI$274:$JI$275)+SUM(Source_BEAm!$JJ$274:$JJ$275))*Source_BEAu!$JJ133/SUM(Source_BEAu!$JJ$396:$JJ$397)</f>
        <v>0</v>
      </c>
      <c r="R136" s="14">
        <f>R$7*SUM(Source_BEAm!$JI$274:$JI$275)/(SUM(Source_BEAm!$JI$274:$JI$275)+SUM(Source_BEAm!$JJ$274:$JJ$275))*Source_BEAu!$JI133/SUM(Source_BEAu!$JI$396:$JI$397)+R$7*SUM(Source_BEAm!$JJ$274:$JJ$275)/(SUM(Source_BEAm!$JI$274:$JI$275)+SUM(Source_BEAm!$JJ$274:$JJ$275))*Source_BEAu!$JJ133/SUM(Source_BEAu!$JJ$396:$JJ$397)</f>
        <v>0</v>
      </c>
    </row>
    <row r="137" spans="1:38">
      <c r="A137" s="15" t="s">
        <v>262</v>
      </c>
      <c r="B137" s="19">
        <v>334514</v>
      </c>
      <c r="C137" s="20"/>
      <c r="H137" s="19">
        <f>H$7*Source_BEAm!$CT$103/(Source_BEAm!$EI$144+Source_BEAm!$CT$103)*Source_BEAu!$CT134/SUM(Source_BEAu!$CT$397+Source_BEAu!$CT$396)</f>
        <v>0</v>
      </c>
      <c r="I137" s="19">
        <f>I$7*Source_BEAm!$CT$103/(Source_BEAm!$EI$144+Source_BEAm!$CT$103)*Source_BEAu!$CT134/SUM(Source_BEAu!$CT$397+Source_BEAu!$CT$396)</f>
        <v>0</v>
      </c>
      <c r="J137" s="19">
        <f>J$7*Source_BEAm!$CT$103/(Source_BEAm!$EI$144+Source_BEAm!$CT$103)*Source_BEAu!$CT134/SUM(Source_BEAu!$CT$397+Source_BEAu!$CT$396)</f>
        <v>0</v>
      </c>
      <c r="K137" s="19">
        <f>K$7*Source_BEAm!$CT$103/(Source_BEAm!$EI$144+Source_BEAm!$CT$103)*Source_BEAu!$CT134/SUM(Source_BEAu!$CT$397+Source_BEAu!$CT$396)</f>
        <v>0</v>
      </c>
      <c r="L137" s="19">
        <f>L$7*Source_BEAm!$CT$103/(Source_BEAm!$EI$144+Source_BEAm!$CT$103)*Source_BEAu!$CT134/SUM(Source_BEAu!$CT$397+Source_BEAu!$CT$396)</f>
        <v>0</v>
      </c>
      <c r="N137" s="14">
        <f>N$7*SUM(Source_BEAm!$JI$274:$JI$275)/(SUM(Source_BEAm!$JI$274:$JI$275)+SUM(Source_BEAm!$JJ$274:$JJ$275))*Source_BEAu!$JI134/SUM(Source_BEAu!$JI$396:$JI$397)+N$7*SUM(Source_BEAm!$JJ$274:$JJ$275)/(SUM(Source_BEAm!$JI$274:$JI$275)+SUM(Source_BEAm!$JJ$274:$JJ$275))*Source_BEAu!$JJ134/SUM(Source_BEAu!$JJ$396:$JJ$397)</f>
        <v>0</v>
      </c>
      <c r="O137" s="14">
        <f>O$7*SUM(Source_BEAm!$JI$274:$JI$275)/(SUM(Source_BEAm!$JI$274:$JI$275)+SUM(Source_BEAm!$JJ$274:$JJ$275))*Source_BEAu!$JI134/SUM(Source_BEAu!$JI$396:$JI$397)+O$7*SUM(Source_BEAm!$JJ$274:$JJ$275)/(SUM(Source_BEAm!$JI$274:$JI$275)+SUM(Source_BEAm!$JJ$274:$JJ$275))*Source_BEAu!$JJ134/SUM(Source_BEAu!$JJ$396:$JJ$397)</f>
        <v>0</v>
      </c>
      <c r="P137" s="14">
        <f>P$7*SUM(Source_BEAm!$JI$274:$JI$275)/(SUM(Source_BEAm!$JI$274:$JI$275)+SUM(Source_BEAm!$JJ$274:$JJ$275))*Source_BEAu!$JI134/SUM(Source_BEAu!$JI$396:$JI$397)+P$7*SUM(Source_BEAm!$JJ$274:$JJ$275)/(SUM(Source_BEAm!$JI$274:$JI$275)+SUM(Source_BEAm!$JJ$274:$JJ$275))*Source_BEAu!$JJ134/SUM(Source_BEAu!$JJ$396:$JJ$397)</f>
        <v>0</v>
      </c>
      <c r="Q137" s="14">
        <f>Q$7*SUM(Source_BEAm!$JI$274:$JI$275)/(SUM(Source_BEAm!$JI$274:$JI$275)+SUM(Source_BEAm!$JJ$274:$JJ$275))*Source_BEAu!$JI134/SUM(Source_BEAu!$JI$396:$JI$397)+Q$7*SUM(Source_BEAm!$JJ$274:$JJ$275)/(SUM(Source_BEAm!$JI$274:$JI$275)+SUM(Source_BEAm!$JJ$274:$JJ$275))*Source_BEAu!$JJ134/SUM(Source_BEAu!$JJ$396:$JJ$397)</f>
        <v>0</v>
      </c>
      <c r="R137" s="14">
        <f>R$7*SUM(Source_BEAm!$JI$274:$JI$275)/(SUM(Source_BEAm!$JI$274:$JI$275)+SUM(Source_BEAm!$JJ$274:$JJ$275))*Source_BEAu!$JI134/SUM(Source_BEAu!$JI$396:$JI$397)+R$7*SUM(Source_BEAm!$JJ$274:$JJ$275)/(SUM(Source_BEAm!$JI$274:$JI$275)+SUM(Source_BEAm!$JJ$274:$JJ$275))*Source_BEAu!$JJ134/SUM(Source_BEAu!$JJ$396:$JJ$397)</f>
        <v>0</v>
      </c>
    </row>
    <row r="138" spans="1:38">
      <c r="A138" s="15" t="s">
        <v>263</v>
      </c>
      <c r="B138" s="19">
        <v>334515</v>
      </c>
      <c r="C138" s="20"/>
      <c r="H138" s="19">
        <f>H$7*Source_BEAm!$CT$103/(Source_BEAm!$EI$144+Source_BEAm!$CT$103)*Source_BEAu!$CT135/SUM(Source_BEAu!$CT$397+Source_BEAu!$CT$396)</f>
        <v>9.3651649393877155E-6</v>
      </c>
      <c r="I138" s="19">
        <f>I$7*Source_BEAm!$CT$103/(Source_BEAm!$EI$144+Source_BEAm!$CT$103)*Source_BEAu!$CT135/SUM(Source_BEAu!$CT$397+Source_BEAu!$CT$396)</f>
        <v>1.5358870500595855E-4</v>
      </c>
      <c r="J138" s="19">
        <f>J$7*Source_BEAm!$CT$103/(Source_BEAm!$EI$144+Source_BEAm!$CT$103)*Source_BEAu!$CT135/SUM(Source_BEAu!$CT$397+Source_BEAu!$CT$396)</f>
        <v>7.0987950240558888E-4</v>
      </c>
      <c r="K138" s="19">
        <f>K$7*Source_BEAm!$CT$103/(Source_BEAm!$EI$144+Source_BEAm!$CT$103)*Source_BEAu!$CT135/SUM(Source_BEAu!$CT$397+Source_BEAu!$CT$396)</f>
        <v>1.2268366070597908E-4</v>
      </c>
      <c r="L138" s="19">
        <f>L$7*Source_BEAm!$CT$103/(Source_BEAm!$EI$144+Source_BEAm!$CT$103)*Source_BEAu!$CT135/SUM(Source_BEAu!$CT$397+Source_BEAu!$CT$396)</f>
        <v>1.2174714421204033E-5</v>
      </c>
      <c r="N138" s="14">
        <f>N$7*SUM(Source_BEAm!$JI$274:$JI$275)/(SUM(Source_BEAm!$JI$274:$JI$275)+SUM(Source_BEAm!$JJ$274:$JJ$275))*Source_BEAu!$JI135/SUM(Source_BEAu!$JI$396:$JI$397)+N$7*SUM(Source_BEAm!$JJ$274:$JJ$275)/(SUM(Source_BEAm!$JI$274:$JI$275)+SUM(Source_BEAm!$JJ$274:$JJ$275))*Source_BEAu!$JJ135/SUM(Source_BEAu!$JJ$396:$JJ$397)</f>
        <v>0</v>
      </c>
      <c r="O138" s="14">
        <f>O$7*SUM(Source_BEAm!$JI$274:$JI$275)/(SUM(Source_BEAm!$JI$274:$JI$275)+SUM(Source_BEAm!$JJ$274:$JJ$275))*Source_BEAu!$JI135/SUM(Source_BEAu!$JI$396:$JI$397)+O$7*SUM(Source_BEAm!$JJ$274:$JJ$275)/(SUM(Source_BEAm!$JI$274:$JI$275)+SUM(Source_BEAm!$JJ$274:$JJ$275))*Source_BEAu!$JJ135/SUM(Source_BEAu!$JJ$396:$JJ$397)</f>
        <v>0</v>
      </c>
      <c r="P138" s="14">
        <f>P$7*SUM(Source_BEAm!$JI$274:$JI$275)/(SUM(Source_BEAm!$JI$274:$JI$275)+SUM(Source_BEAm!$JJ$274:$JJ$275))*Source_BEAu!$JI135/SUM(Source_BEAu!$JI$396:$JI$397)+P$7*SUM(Source_BEAm!$JJ$274:$JJ$275)/(SUM(Source_BEAm!$JI$274:$JI$275)+SUM(Source_BEAm!$JJ$274:$JJ$275))*Source_BEAu!$JJ135/SUM(Source_BEAu!$JJ$396:$JJ$397)</f>
        <v>0</v>
      </c>
      <c r="Q138" s="14">
        <f>Q$7*SUM(Source_BEAm!$JI$274:$JI$275)/(SUM(Source_BEAm!$JI$274:$JI$275)+SUM(Source_BEAm!$JJ$274:$JJ$275))*Source_BEAu!$JI135/SUM(Source_BEAu!$JI$396:$JI$397)+Q$7*SUM(Source_BEAm!$JJ$274:$JJ$275)/(SUM(Source_BEAm!$JI$274:$JI$275)+SUM(Source_BEAm!$JJ$274:$JJ$275))*Source_BEAu!$JJ135/SUM(Source_BEAu!$JJ$396:$JJ$397)</f>
        <v>0</v>
      </c>
      <c r="R138" s="14">
        <f>R$7*SUM(Source_BEAm!$JI$274:$JI$275)/(SUM(Source_BEAm!$JI$274:$JI$275)+SUM(Source_BEAm!$JJ$274:$JJ$275))*Source_BEAu!$JI135/SUM(Source_BEAu!$JI$396:$JI$397)+R$7*SUM(Source_BEAm!$JJ$274:$JJ$275)/(SUM(Source_BEAm!$JI$274:$JI$275)+SUM(Source_BEAm!$JJ$274:$JJ$275))*Source_BEAu!$JJ135/SUM(Source_BEAu!$JJ$396:$JJ$397)</f>
        <v>0</v>
      </c>
    </row>
    <row r="139" spans="1:38">
      <c r="A139" s="15" t="s">
        <v>264</v>
      </c>
      <c r="B139" s="19">
        <v>334516</v>
      </c>
      <c r="C139" s="20"/>
      <c r="H139" s="19">
        <f>H$7*Source_BEAm!$CT$103/(Source_BEAm!$EI$144+Source_BEAm!$CT$103)*Source_BEAu!$CT136/SUM(Source_BEAu!$CT$397+Source_BEAu!$CT$396)</f>
        <v>9.3651649393877155E-6</v>
      </c>
      <c r="I139" s="19">
        <f>I$7*Source_BEAm!$CT$103/(Source_BEAm!$EI$144+Source_BEAm!$CT$103)*Source_BEAu!$CT136/SUM(Source_BEAu!$CT$397+Source_BEAu!$CT$396)</f>
        <v>1.5358870500595855E-4</v>
      </c>
      <c r="J139" s="19">
        <f>J$7*Source_BEAm!$CT$103/(Source_BEAm!$EI$144+Source_BEAm!$CT$103)*Source_BEAu!$CT136/SUM(Source_BEAu!$CT$397+Source_BEAu!$CT$396)</f>
        <v>7.0987950240558888E-4</v>
      </c>
      <c r="K139" s="19">
        <f>K$7*Source_BEAm!$CT$103/(Source_BEAm!$EI$144+Source_BEAm!$CT$103)*Source_BEAu!$CT136/SUM(Source_BEAu!$CT$397+Source_BEAu!$CT$396)</f>
        <v>1.2268366070597908E-4</v>
      </c>
      <c r="L139" s="19">
        <f>L$7*Source_BEAm!$CT$103/(Source_BEAm!$EI$144+Source_BEAm!$CT$103)*Source_BEAu!$CT136/SUM(Source_BEAu!$CT$397+Source_BEAu!$CT$396)</f>
        <v>1.2174714421204033E-5</v>
      </c>
      <c r="N139" s="14">
        <f>N$7*SUM(Source_BEAm!$JI$274:$JI$275)/(SUM(Source_BEAm!$JI$274:$JI$275)+SUM(Source_BEAm!$JJ$274:$JJ$275))*Source_BEAu!$JI136/SUM(Source_BEAu!$JI$396:$JI$397)+N$7*SUM(Source_BEAm!$JJ$274:$JJ$275)/(SUM(Source_BEAm!$JI$274:$JI$275)+SUM(Source_BEAm!$JJ$274:$JJ$275))*Source_BEAu!$JJ136/SUM(Source_BEAu!$JJ$396:$JJ$397)</f>
        <v>0</v>
      </c>
      <c r="O139" s="14">
        <f>O$7*SUM(Source_BEAm!$JI$274:$JI$275)/(SUM(Source_BEAm!$JI$274:$JI$275)+SUM(Source_BEAm!$JJ$274:$JJ$275))*Source_BEAu!$JI136/SUM(Source_BEAu!$JI$396:$JI$397)+O$7*SUM(Source_BEAm!$JJ$274:$JJ$275)/(SUM(Source_BEAm!$JI$274:$JI$275)+SUM(Source_BEAm!$JJ$274:$JJ$275))*Source_BEAu!$JJ136/SUM(Source_BEAu!$JJ$396:$JJ$397)</f>
        <v>0</v>
      </c>
      <c r="P139" s="14">
        <f>P$7*SUM(Source_BEAm!$JI$274:$JI$275)/(SUM(Source_BEAm!$JI$274:$JI$275)+SUM(Source_BEAm!$JJ$274:$JJ$275))*Source_BEAu!$JI136/SUM(Source_BEAu!$JI$396:$JI$397)+P$7*SUM(Source_BEAm!$JJ$274:$JJ$275)/(SUM(Source_BEAm!$JI$274:$JI$275)+SUM(Source_BEAm!$JJ$274:$JJ$275))*Source_BEAu!$JJ136/SUM(Source_BEAu!$JJ$396:$JJ$397)</f>
        <v>0</v>
      </c>
      <c r="Q139" s="14">
        <f>Q$7*SUM(Source_BEAm!$JI$274:$JI$275)/(SUM(Source_BEAm!$JI$274:$JI$275)+SUM(Source_BEAm!$JJ$274:$JJ$275))*Source_BEAu!$JI136/SUM(Source_BEAu!$JI$396:$JI$397)+Q$7*SUM(Source_BEAm!$JJ$274:$JJ$275)/(SUM(Source_BEAm!$JI$274:$JI$275)+SUM(Source_BEAm!$JJ$274:$JJ$275))*Source_BEAu!$JJ136/SUM(Source_BEAu!$JJ$396:$JJ$397)</f>
        <v>0</v>
      </c>
      <c r="R139" s="14">
        <f>R$7*SUM(Source_BEAm!$JI$274:$JI$275)/(SUM(Source_BEAm!$JI$274:$JI$275)+SUM(Source_BEAm!$JJ$274:$JJ$275))*Source_BEAu!$JI136/SUM(Source_BEAu!$JI$396:$JI$397)+R$7*SUM(Source_BEAm!$JJ$274:$JJ$275)/(SUM(Source_BEAm!$JI$274:$JI$275)+SUM(Source_BEAm!$JJ$274:$JJ$275))*Source_BEAu!$JJ136/SUM(Source_BEAu!$JJ$396:$JJ$397)</f>
        <v>0</v>
      </c>
    </row>
    <row r="140" spans="1:38">
      <c r="A140" s="15" t="s">
        <v>265</v>
      </c>
      <c r="B140" s="19">
        <v>334517</v>
      </c>
      <c r="C140" s="20"/>
      <c r="H140" s="19">
        <f>H$7*Source_BEAm!$CT$103/(Source_BEAm!$EI$144+Source_BEAm!$CT$103)*Source_BEAu!$CT137/SUM(Source_BEAu!$CT$397+Source_BEAu!$CT$396)</f>
        <v>0</v>
      </c>
      <c r="I140" s="19">
        <f>I$7*Source_BEAm!$CT$103/(Source_BEAm!$EI$144+Source_BEAm!$CT$103)*Source_BEAu!$CT137/SUM(Source_BEAu!$CT$397+Source_BEAu!$CT$396)</f>
        <v>0</v>
      </c>
      <c r="J140" s="19">
        <f>J$7*Source_BEAm!$CT$103/(Source_BEAm!$EI$144+Source_BEAm!$CT$103)*Source_BEAu!$CT137/SUM(Source_BEAu!$CT$397+Source_BEAu!$CT$396)</f>
        <v>0</v>
      </c>
      <c r="K140" s="19">
        <f>K$7*Source_BEAm!$CT$103/(Source_BEAm!$EI$144+Source_BEAm!$CT$103)*Source_BEAu!$CT137/SUM(Source_BEAu!$CT$397+Source_BEAu!$CT$396)</f>
        <v>0</v>
      </c>
      <c r="L140" s="19">
        <f>L$7*Source_BEAm!$CT$103/(Source_BEAm!$EI$144+Source_BEAm!$CT$103)*Source_BEAu!$CT137/SUM(Source_BEAu!$CT$397+Source_BEAu!$CT$396)</f>
        <v>0</v>
      </c>
      <c r="N140" s="14">
        <f>N$7*SUM(Source_BEAm!$JI$274:$JI$275)/(SUM(Source_BEAm!$JI$274:$JI$275)+SUM(Source_BEAm!$JJ$274:$JJ$275))*Source_BEAu!$JI137/SUM(Source_BEAu!$JI$396:$JI$397)+N$7*SUM(Source_BEAm!$JJ$274:$JJ$275)/(SUM(Source_BEAm!$JI$274:$JI$275)+SUM(Source_BEAm!$JJ$274:$JJ$275))*Source_BEAu!$JJ137/SUM(Source_BEAu!$JJ$396:$JJ$397)</f>
        <v>0</v>
      </c>
      <c r="O140" s="14">
        <f>O$7*SUM(Source_BEAm!$JI$274:$JI$275)/(SUM(Source_BEAm!$JI$274:$JI$275)+SUM(Source_BEAm!$JJ$274:$JJ$275))*Source_BEAu!$JI137/SUM(Source_BEAu!$JI$396:$JI$397)+O$7*SUM(Source_BEAm!$JJ$274:$JJ$275)/(SUM(Source_BEAm!$JI$274:$JI$275)+SUM(Source_BEAm!$JJ$274:$JJ$275))*Source_BEAu!$JJ137/SUM(Source_BEAu!$JJ$396:$JJ$397)</f>
        <v>0</v>
      </c>
      <c r="P140" s="14">
        <f>P$7*SUM(Source_BEAm!$JI$274:$JI$275)/(SUM(Source_BEAm!$JI$274:$JI$275)+SUM(Source_BEAm!$JJ$274:$JJ$275))*Source_BEAu!$JI137/SUM(Source_BEAu!$JI$396:$JI$397)+P$7*SUM(Source_BEAm!$JJ$274:$JJ$275)/(SUM(Source_BEAm!$JI$274:$JI$275)+SUM(Source_BEAm!$JJ$274:$JJ$275))*Source_BEAu!$JJ137/SUM(Source_BEAu!$JJ$396:$JJ$397)</f>
        <v>0</v>
      </c>
      <c r="Q140" s="14">
        <f>Q$7*SUM(Source_BEAm!$JI$274:$JI$275)/(SUM(Source_BEAm!$JI$274:$JI$275)+SUM(Source_BEAm!$JJ$274:$JJ$275))*Source_BEAu!$JI137/SUM(Source_BEAu!$JI$396:$JI$397)+Q$7*SUM(Source_BEAm!$JJ$274:$JJ$275)/(SUM(Source_BEAm!$JI$274:$JI$275)+SUM(Source_BEAm!$JJ$274:$JJ$275))*Source_BEAu!$JJ137/SUM(Source_BEAu!$JJ$396:$JJ$397)</f>
        <v>0</v>
      </c>
      <c r="R140" s="14">
        <f>R$7*SUM(Source_BEAm!$JI$274:$JI$275)/(SUM(Source_BEAm!$JI$274:$JI$275)+SUM(Source_BEAm!$JJ$274:$JJ$275))*Source_BEAu!$JI137/SUM(Source_BEAu!$JI$396:$JI$397)+R$7*SUM(Source_BEAm!$JJ$274:$JJ$275)/(SUM(Source_BEAm!$JI$274:$JI$275)+SUM(Source_BEAm!$JJ$274:$JJ$275))*Source_BEAu!$JJ137/SUM(Source_BEAu!$JJ$396:$JJ$397)</f>
        <v>0</v>
      </c>
    </row>
    <row r="141" spans="1:38">
      <c r="A141" s="15" t="s">
        <v>266</v>
      </c>
      <c r="B141" s="19" t="s">
        <v>267</v>
      </c>
      <c r="C141" s="20"/>
      <c r="H141" s="19">
        <f>H$7*Source_BEAm!$CT$103/(Source_BEAm!$EI$144+Source_BEAm!$CT$103)*Source_BEAu!$CT138/SUM(Source_BEAu!$CT$397+Source_BEAu!$CT$396)</f>
        <v>0</v>
      </c>
      <c r="I141" s="19">
        <f>I$7*Source_BEAm!$CT$103/(Source_BEAm!$EI$144+Source_BEAm!$CT$103)*Source_BEAu!$CT138/SUM(Source_BEAu!$CT$397+Source_BEAu!$CT$396)</f>
        <v>0</v>
      </c>
      <c r="J141" s="19">
        <f>J$7*Source_BEAm!$CT$103/(Source_BEAm!$EI$144+Source_BEAm!$CT$103)*Source_BEAu!$CT138/SUM(Source_BEAu!$CT$397+Source_BEAu!$CT$396)</f>
        <v>0</v>
      </c>
      <c r="K141" s="19">
        <f>K$7*Source_BEAm!$CT$103/(Source_BEAm!$EI$144+Source_BEAm!$CT$103)*Source_BEAu!$CT138/SUM(Source_BEAu!$CT$397+Source_BEAu!$CT$396)</f>
        <v>0</v>
      </c>
      <c r="L141" s="19">
        <f>L$7*Source_BEAm!$CT$103/(Source_BEAm!$EI$144+Source_BEAm!$CT$103)*Source_BEAu!$CT138/SUM(Source_BEAu!$CT$397+Source_BEAu!$CT$396)</f>
        <v>0</v>
      </c>
      <c r="N141" s="14">
        <f>N$7*SUM(Source_BEAm!$JI$274:$JI$275)/(SUM(Source_BEAm!$JI$274:$JI$275)+SUM(Source_BEAm!$JJ$274:$JJ$275))*Source_BEAu!$JI138/SUM(Source_BEAu!$JI$396:$JI$397)+N$7*SUM(Source_BEAm!$JJ$274:$JJ$275)/(SUM(Source_BEAm!$JI$274:$JI$275)+SUM(Source_BEAm!$JJ$274:$JJ$275))*Source_BEAu!$JJ138/SUM(Source_BEAu!$JJ$396:$JJ$397)</f>
        <v>0</v>
      </c>
      <c r="O141" s="14">
        <f>O$7*SUM(Source_BEAm!$JI$274:$JI$275)/(SUM(Source_BEAm!$JI$274:$JI$275)+SUM(Source_BEAm!$JJ$274:$JJ$275))*Source_BEAu!$JI138/SUM(Source_BEAu!$JI$396:$JI$397)+O$7*SUM(Source_BEAm!$JJ$274:$JJ$275)/(SUM(Source_BEAm!$JI$274:$JI$275)+SUM(Source_BEAm!$JJ$274:$JJ$275))*Source_BEAu!$JJ138/SUM(Source_BEAu!$JJ$396:$JJ$397)</f>
        <v>0</v>
      </c>
      <c r="P141" s="14">
        <f>P$7*SUM(Source_BEAm!$JI$274:$JI$275)/(SUM(Source_BEAm!$JI$274:$JI$275)+SUM(Source_BEAm!$JJ$274:$JJ$275))*Source_BEAu!$JI138/SUM(Source_BEAu!$JI$396:$JI$397)+P$7*SUM(Source_BEAm!$JJ$274:$JJ$275)/(SUM(Source_BEAm!$JI$274:$JI$275)+SUM(Source_BEAm!$JJ$274:$JJ$275))*Source_BEAu!$JJ138/SUM(Source_BEAu!$JJ$396:$JJ$397)</f>
        <v>0</v>
      </c>
      <c r="Q141" s="14">
        <f>Q$7*SUM(Source_BEAm!$JI$274:$JI$275)/(SUM(Source_BEAm!$JI$274:$JI$275)+SUM(Source_BEAm!$JJ$274:$JJ$275))*Source_BEAu!$JI138/SUM(Source_BEAu!$JI$396:$JI$397)+Q$7*SUM(Source_BEAm!$JJ$274:$JJ$275)/(SUM(Source_BEAm!$JI$274:$JI$275)+SUM(Source_BEAm!$JJ$274:$JJ$275))*Source_BEAu!$JJ138/SUM(Source_BEAu!$JJ$396:$JJ$397)</f>
        <v>0</v>
      </c>
      <c r="R141" s="14">
        <f>R$7*SUM(Source_BEAm!$JI$274:$JI$275)/(SUM(Source_BEAm!$JI$274:$JI$275)+SUM(Source_BEAm!$JJ$274:$JJ$275))*Source_BEAu!$JI138/SUM(Source_BEAu!$JI$396:$JI$397)+R$7*SUM(Source_BEAm!$JJ$274:$JJ$275)/(SUM(Source_BEAm!$JI$274:$JI$275)+SUM(Source_BEAm!$JJ$274:$JJ$275))*Source_BEAu!$JJ138/SUM(Source_BEAu!$JJ$396:$JJ$397)</f>
        <v>0</v>
      </c>
    </row>
    <row r="142" spans="1:38">
      <c r="A142" s="15" t="s">
        <v>268</v>
      </c>
      <c r="B142" s="19">
        <v>334610</v>
      </c>
      <c r="C142" s="20"/>
      <c r="H142" s="19">
        <f>H$7*Source_BEAm!$CT$103/(Source_BEAm!$EI$144+Source_BEAm!$CT$103)*Source_BEAu!$CT139/SUM(Source_BEAu!$CT$397+Source_BEAu!$CT$396)</f>
        <v>0</v>
      </c>
      <c r="I142" s="19">
        <f>I$7*Source_BEAm!$CT$103/(Source_BEAm!$EI$144+Source_BEAm!$CT$103)*Source_BEAu!$CT139/SUM(Source_BEAu!$CT$397+Source_BEAu!$CT$396)</f>
        <v>0</v>
      </c>
      <c r="J142" s="19">
        <f>J$7*Source_BEAm!$CT$103/(Source_BEAm!$EI$144+Source_BEAm!$CT$103)*Source_BEAu!$CT139/SUM(Source_BEAu!$CT$397+Source_BEAu!$CT$396)</f>
        <v>0</v>
      </c>
      <c r="K142" s="19">
        <f>K$7*Source_BEAm!$CT$103/(Source_BEAm!$EI$144+Source_BEAm!$CT$103)*Source_BEAu!$CT139/SUM(Source_BEAu!$CT$397+Source_BEAu!$CT$396)</f>
        <v>0</v>
      </c>
      <c r="L142" s="19">
        <f>L$7*Source_BEAm!$CT$103/(Source_BEAm!$EI$144+Source_BEAm!$CT$103)*Source_BEAu!$CT139/SUM(Source_BEAu!$CT$397+Source_BEAu!$CT$396)</f>
        <v>0</v>
      </c>
      <c r="N142" s="14">
        <f>N$7*SUM(Source_BEAm!$JI$274:$JI$275)/(SUM(Source_BEAm!$JI$274:$JI$275)+SUM(Source_BEAm!$JJ$274:$JJ$275))*Source_BEAu!$JI139/SUM(Source_BEAu!$JI$396:$JI$397)+N$7*SUM(Source_BEAm!$JJ$274:$JJ$275)/(SUM(Source_BEAm!$JI$274:$JI$275)+SUM(Source_BEAm!$JJ$274:$JJ$275))*Source_BEAu!$JJ139/SUM(Source_BEAu!$JJ$396:$JJ$397)</f>
        <v>0</v>
      </c>
      <c r="O142" s="14">
        <f>O$7*SUM(Source_BEAm!$JI$274:$JI$275)/(SUM(Source_BEAm!$JI$274:$JI$275)+SUM(Source_BEAm!$JJ$274:$JJ$275))*Source_BEAu!$JI139/SUM(Source_BEAu!$JI$396:$JI$397)+O$7*SUM(Source_BEAm!$JJ$274:$JJ$275)/(SUM(Source_BEAm!$JI$274:$JI$275)+SUM(Source_BEAm!$JJ$274:$JJ$275))*Source_BEAu!$JJ139/SUM(Source_BEAu!$JJ$396:$JJ$397)</f>
        <v>0</v>
      </c>
      <c r="P142" s="14">
        <f>P$7*SUM(Source_BEAm!$JI$274:$JI$275)/(SUM(Source_BEAm!$JI$274:$JI$275)+SUM(Source_BEAm!$JJ$274:$JJ$275))*Source_BEAu!$JI139/SUM(Source_BEAu!$JI$396:$JI$397)+P$7*SUM(Source_BEAm!$JJ$274:$JJ$275)/(SUM(Source_BEAm!$JI$274:$JI$275)+SUM(Source_BEAm!$JJ$274:$JJ$275))*Source_BEAu!$JJ139/SUM(Source_BEAu!$JJ$396:$JJ$397)</f>
        <v>0</v>
      </c>
      <c r="Q142" s="14">
        <f>Q$7*SUM(Source_BEAm!$JI$274:$JI$275)/(SUM(Source_BEAm!$JI$274:$JI$275)+SUM(Source_BEAm!$JJ$274:$JJ$275))*Source_BEAu!$JI139/SUM(Source_BEAu!$JI$396:$JI$397)+Q$7*SUM(Source_BEAm!$JJ$274:$JJ$275)/(SUM(Source_BEAm!$JI$274:$JI$275)+SUM(Source_BEAm!$JJ$274:$JJ$275))*Source_BEAu!$JJ139/SUM(Source_BEAu!$JJ$396:$JJ$397)</f>
        <v>0</v>
      </c>
      <c r="R142" s="14">
        <f>R$7*SUM(Source_BEAm!$JI$274:$JI$275)/(SUM(Source_BEAm!$JI$274:$JI$275)+SUM(Source_BEAm!$JJ$274:$JJ$275))*Source_BEAu!$JI139/SUM(Source_BEAu!$JI$396:$JI$397)+R$7*SUM(Source_BEAm!$JJ$274:$JJ$275)/(SUM(Source_BEAm!$JI$274:$JI$275)+SUM(Source_BEAm!$JJ$274:$JJ$275))*Source_BEAu!$JJ139/SUM(Source_BEAu!$JJ$396:$JJ$397)</f>
        <v>0</v>
      </c>
    </row>
    <row r="143" spans="1:38">
      <c r="A143" s="15" t="s">
        <v>269</v>
      </c>
      <c r="B143" s="19">
        <v>335110</v>
      </c>
      <c r="C143" s="20"/>
      <c r="H143" s="19">
        <f>H$7*Source_BEAm!$CT$103/(Source_BEAm!$EI$144+Source_BEAm!$CT$103)*Source_BEAu!$CT140/SUM(Source_BEAu!$CT$397+Source_BEAu!$CT$396)</f>
        <v>0</v>
      </c>
      <c r="I143" s="19">
        <f>I$7*Source_BEAm!$CT$103/(Source_BEAm!$EI$144+Source_BEAm!$CT$103)*Source_BEAu!$CT140/SUM(Source_BEAu!$CT$397+Source_BEAu!$CT$396)</f>
        <v>0</v>
      </c>
      <c r="J143" s="19">
        <f>J$7*Source_BEAm!$CT$103/(Source_BEAm!$EI$144+Source_BEAm!$CT$103)*Source_BEAu!$CT140/SUM(Source_BEAu!$CT$397+Source_BEAu!$CT$396)</f>
        <v>0</v>
      </c>
      <c r="K143" s="19">
        <f>K$7*Source_BEAm!$CT$103/(Source_BEAm!$EI$144+Source_BEAm!$CT$103)*Source_BEAu!$CT140/SUM(Source_BEAu!$CT$397+Source_BEAu!$CT$396)</f>
        <v>0</v>
      </c>
      <c r="L143" s="19">
        <f>L$7*Source_BEAm!$CT$103/(Source_BEAm!$EI$144+Source_BEAm!$CT$103)*Source_BEAu!$CT140/SUM(Source_BEAu!$CT$397+Source_BEAu!$CT$396)</f>
        <v>0</v>
      </c>
      <c r="N143" s="14">
        <f>N$7*SUM(Source_BEAm!$JI$274:$JI$275)/(SUM(Source_BEAm!$JI$274:$JI$275)+SUM(Source_BEAm!$JJ$274:$JJ$275))*Source_BEAu!$JI140/SUM(Source_BEAu!$JI$396:$JI$397)+N$7*SUM(Source_BEAm!$JJ$274:$JJ$275)/(SUM(Source_BEAm!$JI$274:$JI$275)+SUM(Source_BEAm!$JJ$274:$JJ$275))*Source_BEAu!$JJ140/SUM(Source_BEAu!$JJ$396:$JJ$397)</f>
        <v>0</v>
      </c>
      <c r="O143" s="14">
        <f>O$7*SUM(Source_BEAm!$JI$274:$JI$275)/(SUM(Source_BEAm!$JI$274:$JI$275)+SUM(Source_BEAm!$JJ$274:$JJ$275))*Source_BEAu!$JI140/SUM(Source_BEAu!$JI$396:$JI$397)+O$7*SUM(Source_BEAm!$JJ$274:$JJ$275)/(SUM(Source_BEAm!$JI$274:$JI$275)+SUM(Source_BEAm!$JJ$274:$JJ$275))*Source_BEAu!$JJ140/SUM(Source_BEAu!$JJ$396:$JJ$397)</f>
        <v>0</v>
      </c>
      <c r="P143" s="14">
        <f>P$7*SUM(Source_BEAm!$JI$274:$JI$275)/(SUM(Source_BEAm!$JI$274:$JI$275)+SUM(Source_BEAm!$JJ$274:$JJ$275))*Source_BEAu!$JI140/SUM(Source_BEAu!$JI$396:$JI$397)+P$7*SUM(Source_BEAm!$JJ$274:$JJ$275)/(SUM(Source_BEAm!$JI$274:$JI$275)+SUM(Source_BEAm!$JJ$274:$JJ$275))*Source_BEAu!$JJ140/SUM(Source_BEAu!$JJ$396:$JJ$397)</f>
        <v>0</v>
      </c>
      <c r="Q143" s="14">
        <f>Q$7*SUM(Source_BEAm!$JI$274:$JI$275)/(SUM(Source_BEAm!$JI$274:$JI$275)+SUM(Source_BEAm!$JJ$274:$JJ$275))*Source_BEAu!$JI140/SUM(Source_BEAu!$JI$396:$JI$397)+Q$7*SUM(Source_BEAm!$JJ$274:$JJ$275)/(SUM(Source_BEAm!$JI$274:$JI$275)+SUM(Source_BEAm!$JJ$274:$JJ$275))*Source_BEAu!$JJ140/SUM(Source_BEAu!$JJ$396:$JJ$397)</f>
        <v>0</v>
      </c>
      <c r="R143" s="14">
        <f>R$7*SUM(Source_BEAm!$JI$274:$JI$275)/(SUM(Source_BEAm!$JI$274:$JI$275)+SUM(Source_BEAm!$JJ$274:$JJ$275))*Source_BEAu!$JI140/SUM(Source_BEAu!$JI$396:$JI$397)+R$7*SUM(Source_BEAm!$JJ$274:$JJ$275)/(SUM(Source_BEAm!$JI$274:$JI$275)+SUM(Source_BEAm!$JJ$274:$JJ$275))*Source_BEAu!$JJ140/SUM(Source_BEAu!$JJ$396:$JJ$397)</f>
        <v>0</v>
      </c>
    </row>
    <row r="144" spans="1:38">
      <c r="A144" s="15" t="s">
        <v>270</v>
      </c>
      <c r="B144" s="19">
        <v>335120</v>
      </c>
      <c r="C144" s="20"/>
      <c r="H144" s="19">
        <f>H$7*Source_BEAm!$CT$103/(Source_BEAm!$EI$144+Source_BEAm!$CT$103)*Source_BEAu!$CT141/SUM(Source_BEAu!$CT$397+Source_BEAu!$CT$396)</f>
        <v>2.6222461830285605E-4</v>
      </c>
      <c r="I144" s="19">
        <f>I$7*Source_BEAm!$CT$103/(Source_BEAm!$EI$144+Source_BEAm!$CT$103)*Source_BEAu!$CT141/SUM(Source_BEAu!$CT$397+Source_BEAu!$CT$396)</f>
        <v>4.3004837401668392E-3</v>
      </c>
      <c r="J144" s="19">
        <f>J$7*Source_BEAm!$CT$103/(Source_BEAm!$EI$144+Source_BEAm!$CT$103)*Source_BEAu!$CT141/SUM(Source_BEAu!$CT$397+Source_BEAu!$CT$396)</f>
        <v>1.987662606735649E-2</v>
      </c>
      <c r="K144" s="19">
        <f>K$7*Source_BEAm!$CT$103/(Source_BEAm!$EI$144+Source_BEAm!$CT$103)*Source_BEAu!$CT141/SUM(Source_BEAu!$CT$397+Source_BEAu!$CT$396)</f>
        <v>3.4351424997674141E-3</v>
      </c>
      <c r="L144" s="19">
        <f>L$7*Source_BEAm!$CT$103/(Source_BEAm!$EI$144+Source_BEAm!$CT$103)*Source_BEAu!$CT141/SUM(Source_BEAu!$CT$397+Source_BEAu!$CT$396)</f>
        <v>3.4089200379371293E-4</v>
      </c>
      <c r="N144" s="14">
        <f>N$7*SUM(Source_BEAm!$JI$274:$JI$275)/(SUM(Source_BEAm!$JI$274:$JI$275)+SUM(Source_BEAm!$JJ$274:$JJ$275))*Source_BEAu!$JI141/SUM(Source_BEAu!$JI$396:$JI$397)+N$7*SUM(Source_BEAm!$JJ$274:$JJ$275)/(SUM(Source_BEAm!$JI$274:$JI$275)+SUM(Source_BEAm!$JJ$274:$JJ$275))*Source_BEAu!$JJ141/SUM(Source_BEAu!$JJ$396:$JJ$397)</f>
        <v>0</v>
      </c>
      <c r="O144" s="14">
        <f>O$7*SUM(Source_BEAm!$JI$274:$JI$275)/(SUM(Source_BEAm!$JI$274:$JI$275)+SUM(Source_BEAm!$JJ$274:$JJ$275))*Source_BEAu!$JI141/SUM(Source_BEAu!$JI$396:$JI$397)+O$7*SUM(Source_BEAm!$JJ$274:$JJ$275)/(SUM(Source_BEAm!$JI$274:$JI$275)+SUM(Source_BEAm!$JJ$274:$JJ$275))*Source_BEAu!$JJ141/SUM(Source_BEAu!$JJ$396:$JJ$397)</f>
        <v>0</v>
      </c>
      <c r="P144" s="14">
        <f>P$7*SUM(Source_BEAm!$JI$274:$JI$275)/(SUM(Source_BEAm!$JI$274:$JI$275)+SUM(Source_BEAm!$JJ$274:$JJ$275))*Source_BEAu!$JI141/SUM(Source_BEAu!$JI$396:$JI$397)+P$7*SUM(Source_BEAm!$JJ$274:$JJ$275)/(SUM(Source_BEAm!$JI$274:$JI$275)+SUM(Source_BEAm!$JJ$274:$JJ$275))*Source_BEAu!$JJ141/SUM(Source_BEAu!$JJ$396:$JJ$397)</f>
        <v>0</v>
      </c>
      <c r="Q144" s="14">
        <f>Q$7*SUM(Source_BEAm!$JI$274:$JI$275)/(SUM(Source_BEAm!$JI$274:$JI$275)+SUM(Source_BEAm!$JJ$274:$JJ$275))*Source_BEAu!$JI141/SUM(Source_BEAu!$JI$396:$JI$397)+Q$7*SUM(Source_BEAm!$JJ$274:$JJ$275)/(SUM(Source_BEAm!$JI$274:$JI$275)+SUM(Source_BEAm!$JJ$274:$JJ$275))*Source_BEAu!$JJ141/SUM(Source_BEAu!$JJ$396:$JJ$397)</f>
        <v>0</v>
      </c>
      <c r="R144" s="14">
        <f>R$7*SUM(Source_BEAm!$JI$274:$JI$275)/(SUM(Source_BEAm!$JI$274:$JI$275)+SUM(Source_BEAm!$JJ$274:$JJ$275))*Source_BEAu!$JI141/SUM(Source_BEAu!$JI$396:$JI$397)+R$7*SUM(Source_BEAm!$JJ$274:$JJ$275)/(SUM(Source_BEAm!$JI$274:$JI$275)+SUM(Source_BEAm!$JJ$274:$JJ$275))*Source_BEAu!$JJ141/SUM(Source_BEAu!$JJ$396:$JJ$397)</f>
        <v>0</v>
      </c>
    </row>
    <row r="145" spans="1:18">
      <c r="A145" s="15" t="s">
        <v>271</v>
      </c>
      <c r="B145" s="19">
        <v>335210</v>
      </c>
      <c r="C145" s="20"/>
      <c r="H145" s="19">
        <f>H$7*Source_BEAm!$CT$103/(Source_BEAm!$EI$144+Source_BEAm!$CT$103)*Source_BEAu!$CT142/SUM(Source_BEAu!$CT$397+Source_BEAu!$CT$396)</f>
        <v>0</v>
      </c>
      <c r="I145" s="19">
        <f>I$7*Source_BEAm!$CT$103/(Source_BEAm!$EI$144+Source_BEAm!$CT$103)*Source_BEAu!$CT142/SUM(Source_BEAu!$CT$397+Source_BEAu!$CT$396)</f>
        <v>0</v>
      </c>
      <c r="J145" s="19">
        <f>J$7*Source_BEAm!$CT$103/(Source_BEAm!$EI$144+Source_BEAm!$CT$103)*Source_BEAu!$CT142/SUM(Source_BEAu!$CT$397+Source_BEAu!$CT$396)</f>
        <v>0</v>
      </c>
      <c r="K145" s="19">
        <f>K$7*Source_BEAm!$CT$103/(Source_BEAm!$EI$144+Source_BEAm!$CT$103)*Source_BEAu!$CT142/SUM(Source_BEAu!$CT$397+Source_BEAu!$CT$396)</f>
        <v>0</v>
      </c>
      <c r="L145" s="19">
        <f>L$7*Source_BEAm!$CT$103/(Source_BEAm!$EI$144+Source_BEAm!$CT$103)*Source_BEAu!$CT142/SUM(Source_BEAu!$CT$397+Source_BEAu!$CT$396)</f>
        <v>0</v>
      </c>
      <c r="N145" s="14">
        <f>N$7*SUM(Source_BEAm!$JI$274:$JI$275)/(SUM(Source_BEAm!$JI$274:$JI$275)+SUM(Source_BEAm!$JJ$274:$JJ$275))*Source_BEAu!$JI142/SUM(Source_BEAu!$JI$396:$JI$397)+N$7*SUM(Source_BEAm!$JJ$274:$JJ$275)/(SUM(Source_BEAm!$JI$274:$JI$275)+SUM(Source_BEAm!$JJ$274:$JJ$275))*Source_BEAu!$JJ142/SUM(Source_BEAu!$JJ$396:$JJ$397)</f>
        <v>0</v>
      </c>
      <c r="O145" s="14">
        <f>O$7*SUM(Source_BEAm!$JI$274:$JI$275)/(SUM(Source_BEAm!$JI$274:$JI$275)+SUM(Source_BEAm!$JJ$274:$JJ$275))*Source_BEAu!$JI142/SUM(Source_BEAu!$JI$396:$JI$397)+O$7*SUM(Source_BEAm!$JJ$274:$JJ$275)/(SUM(Source_BEAm!$JI$274:$JI$275)+SUM(Source_BEAm!$JJ$274:$JJ$275))*Source_BEAu!$JJ142/SUM(Source_BEAu!$JJ$396:$JJ$397)</f>
        <v>0</v>
      </c>
      <c r="P145" s="14">
        <f>P$7*SUM(Source_BEAm!$JI$274:$JI$275)/(SUM(Source_BEAm!$JI$274:$JI$275)+SUM(Source_BEAm!$JJ$274:$JJ$275))*Source_BEAu!$JI142/SUM(Source_BEAu!$JI$396:$JI$397)+P$7*SUM(Source_BEAm!$JJ$274:$JJ$275)/(SUM(Source_BEAm!$JI$274:$JI$275)+SUM(Source_BEAm!$JJ$274:$JJ$275))*Source_BEAu!$JJ142/SUM(Source_BEAu!$JJ$396:$JJ$397)</f>
        <v>0</v>
      </c>
      <c r="Q145" s="14">
        <f>Q$7*SUM(Source_BEAm!$JI$274:$JI$275)/(SUM(Source_BEAm!$JI$274:$JI$275)+SUM(Source_BEAm!$JJ$274:$JJ$275))*Source_BEAu!$JI142/SUM(Source_BEAu!$JI$396:$JI$397)+Q$7*SUM(Source_BEAm!$JJ$274:$JJ$275)/(SUM(Source_BEAm!$JI$274:$JI$275)+SUM(Source_BEAm!$JJ$274:$JJ$275))*Source_BEAu!$JJ142/SUM(Source_BEAu!$JJ$396:$JJ$397)</f>
        <v>0</v>
      </c>
      <c r="R145" s="14">
        <f>R$7*SUM(Source_BEAm!$JI$274:$JI$275)/(SUM(Source_BEAm!$JI$274:$JI$275)+SUM(Source_BEAm!$JJ$274:$JJ$275))*Source_BEAu!$JI142/SUM(Source_BEAu!$JI$396:$JI$397)+R$7*SUM(Source_BEAm!$JJ$274:$JJ$275)/(SUM(Source_BEAm!$JI$274:$JI$275)+SUM(Source_BEAm!$JJ$274:$JJ$275))*Source_BEAu!$JJ142/SUM(Source_BEAu!$JJ$396:$JJ$397)</f>
        <v>0</v>
      </c>
    </row>
    <row r="146" spans="1:18">
      <c r="A146" s="15" t="s">
        <v>272</v>
      </c>
      <c r="B146" s="19">
        <v>335221</v>
      </c>
      <c r="C146" s="20"/>
      <c r="H146" s="19">
        <f>H$7*Source_BEAm!$CT$103/(Source_BEAm!$EI$144+Source_BEAm!$CT$103)*Source_BEAu!$CT143/SUM(Source_BEAu!$CT$397+Source_BEAu!$CT$396)</f>
        <v>9.3651649393877155E-6</v>
      </c>
      <c r="I146" s="19">
        <f>I$7*Source_BEAm!$CT$103/(Source_BEAm!$EI$144+Source_BEAm!$CT$103)*Source_BEAu!$CT143/SUM(Source_BEAu!$CT$397+Source_BEAu!$CT$396)</f>
        <v>1.5358870500595855E-4</v>
      </c>
      <c r="J146" s="19">
        <f>J$7*Source_BEAm!$CT$103/(Source_BEAm!$EI$144+Source_BEAm!$CT$103)*Source_BEAu!$CT143/SUM(Source_BEAu!$CT$397+Source_BEAu!$CT$396)</f>
        <v>7.0987950240558888E-4</v>
      </c>
      <c r="K146" s="19">
        <f>K$7*Source_BEAm!$CT$103/(Source_BEAm!$EI$144+Source_BEAm!$CT$103)*Source_BEAu!$CT143/SUM(Source_BEAu!$CT$397+Source_BEAu!$CT$396)</f>
        <v>1.2268366070597908E-4</v>
      </c>
      <c r="L146" s="19">
        <f>L$7*Source_BEAm!$CT$103/(Source_BEAm!$EI$144+Source_BEAm!$CT$103)*Source_BEAu!$CT143/SUM(Source_BEAu!$CT$397+Source_BEAu!$CT$396)</f>
        <v>1.2174714421204033E-5</v>
      </c>
      <c r="N146" s="14">
        <f>N$7*SUM(Source_BEAm!$JI$274:$JI$275)/(SUM(Source_BEAm!$JI$274:$JI$275)+SUM(Source_BEAm!$JJ$274:$JJ$275))*Source_BEAu!$JI143/SUM(Source_BEAu!$JI$396:$JI$397)+N$7*SUM(Source_BEAm!$JJ$274:$JJ$275)/(SUM(Source_BEAm!$JI$274:$JI$275)+SUM(Source_BEAm!$JJ$274:$JJ$275))*Source_BEAu!$JJ143/SUM(Source_BEAu!$JJ$396:$JJ$397)</f>
        <v>0</v>
      </c>
      <c r="O146" s="14">
        <f>O$7*SUM(Source_BEAm!$JI$274:$JI$275)/(SUM(Source_BEAm!$JI$274:$JI$275)+SUM(Source_BEAm!$JJ$274:$JJ$275))*Source_BEAu!$JI143/SUM(Source_BEAu!$JI$396:$JI$397)+O$7*SUM(Source_BEAm!$JJ$274:$JJ$275)/(SUM(Source_BEAm!$JI$274:$JI$275)+SUM(Source_BEAm!$JJ$274:$JJ$275))*Source_BEAu!$JJ143/SUM(Source_BEAu!$JJ$396:$JJ$397)</f>
        <v>0</v>
      </c>
      <c r="P146" s="14">
        <f>P$7*SUM(Source_BEAm!$JI$274:$JI$275)/(SUM(Source_BEAm!$JI$274:$JI$275)+SUM(Source_BEAm!$JJ$274:$JJ$275))*Source_BEAu!$JI143/SUM(Source_BEAu!$JI$396:$JI$397)+P$7*SUM(Source_BEAm!$JJ$274:$JJ$275)/(SUM(Source_BEAm!$JI$274:$JI$275)+SUM(Source_BEAm!$JJ$274:$JJ$275))*Source_BEAu!$JJ143/SUM(Source_BEAu!$JJ$396:$JJ$397)</f>
        <v>0</v>
      </c>
      <c r="Q146" s="14">
        <f>Q$7*SUM(Source_BEAm!$JI$274:$JI$275)/(SUM(Source_BEAm!$JI$274:$JI$275)+SUM(Source_BEAm!$JJ$274:$JJ$275))*Source_BEAu!$JI143/SUM(Source_BEAu!$JI$396:$JI$397)+Q$7*SUM(Source_BEAm!$JJ$274:$JJ$275)/(SUM(Source_BEAm!$JI$274:$JI$275)+SUM(Source_BEAm!$JJ$274:$JJ$275))*Source_BEAu!$JJ143/SUM(Source_BEAu!$JJ$396:$JJ$397)</f>
        <v>0</v>
      </c>
      <c r="R146" s="14">
        <f>R$7*SUM(Source_BEAm!$JI$274:$JI$275)/(SUM(Source_BEAm!$JI$274:$JI$275)+SUM(Source_BEAm!$JJ$274:$JJ$275))*Source_BEAu!$JI143/SUM(Source_BEAu!$JI$396:$JI$397)+R$7*SUM(Source_BEAm!$JJ$274:$JJ$275)/(SUM(Source_BEAm!$JI$274:$JI$275)+SUM(Source_BEAm!$JJ$274:$JJ$275))*Source_BEAu!$JJ143/SUM(Source_BEAu!$JJ$396:$JJ$397)</f>
        <v>0</v>
      </c>
    </row>
    <row r="147" spans="1:18">
      <c r="A147" s="15" t="s">
        <v>273</v>
      </c>
      <c r="B147" s="19">
        <v>335222</v>
      </c>
      <c r="C147" s="20"/>
      <c r="H147" s="19">
        <f>H$7*Source_BEAm!$CT$103/(Source_BEAm!$EI$144+Source_BEAm!$CT$103)*Source_BEAu!$CT144/SUM(Source_BEAu!$CT$397+Source_BEAu!$CT$396)</f>
        <v>2.2663699153318271E-3</v>
      </c>
      <c r="I147" s="19">
        <f>I$7*Source_BEAm!$CT$103/(Source_BEAm!$EI$144+Source_BEAm!$CT$103)*Source_BEAu!$CT144/SUM(Source_BEAu!$CT$397+Source_BEAu!$CT$396)</f>
        <v>3.7168466611441971E-2</v>
      </c>
      <c r="J147" s="19">
        <f>J$7*Source_BEAm!$CT$103/(Source_BEAm!$EI$144+Source_BEAm!$CT$103)*Source_BEAu!$CT144/SUM(Source_BEAu!$CT$397+Source_BEAu!$CT$396)</f>
        <v>0.17179083958215249</v>
      </c>
      <c r="K147" s="19">
        <f>K$7*Source_BEAm!$CT$103/(Source_BEAm!$EI$144+Source_BEAm!$CT$103)*Source_BEAu!$CT144/SUM(Source_BEAu!$CT$397+Source_BEAu!$CT$396)</f>
        <v>2.968944589084694E-2</v>
      </c>
      <c r="L147" s="19">
        <f>L$7*Source_BEAm!$CT$103/(Source_BEAm!$EI$144+Source_BEAm!$CT$103)*Source_BEAu!$CT144/SUM(Source_BEAu!$CT$397+Source_BEAu!$CT$396)</f>
        <v>2.9462808899313763E-3</v>
      </c>
      <c r="N147" s="14">
        <f>N$7*SUM(Source_BEAm!$JI$274:$JI$275)/(SUM(Source_BEAm!$JI$274:$JI$275)+SUM(Source_BEAm!$JJ$274:$JJ$275))*Source_BEAu!$JI144/SUM(Source_BEAu!$JI$396:$JI$397)+N$7*SUM(Source_BEAm!$JJ$274:$JJ$275)/(SUM(Source_BEAm!$JI$274:$JI$275)+SUM(Source_BEAm!$JJ$274:$JJ$275))*Source_BEAu!$JJ144/SUM(Source_BEAu!$JJ$396:$JJ$397)</f>
        <v>0</v>
      </c>
      <c r="O147" s="14">
        <f>O$7*SUM(Source_BEAm!$JI$274:$JI$275)/(SUM(Source_BEAm!$JI$274:$JI$275)+SUM(Source_BEAm!$JJ$274:$JJ$275))*Source_BEAu!$JI144/SUM(Source_BEAu!$JI$396:$JI$397)+O$7*SUM(Source_BEAm!$JJ$274:$JJ$275)/(SUM(Source_BEAm!$JI$274:$JI$275)+SUM(Source_BEAm!$JJ$274:$JJ$275))*Source_BEAu!$JJ144/SUM(Source_BEAu!$JJ$396:$JJ$397)</f>
        <v>0</v>
      </c>
      <c r="P147" s="14">
        <f>P$7*SUM(Source_BEAm!$JI$274:$JI$275)/(SUM(Source_BEAm!$JI$274:$JI$275)+SUM(Source_BEAm!$JJ$274:$JJ$275))*Source_BEAu!$JI144/SUM(Source_BEAu!$JI$396:$JI$397)+P$7*SUM(Source_BEAm!$JJ$274:$JJ$275)/(SUM(Source_BEAm!$JI$274:$JI$275)+SUM(Source_BEAm!$JJ$274:$JJ$275))*Source_BEAu!$JJ144/SUM(Source_BEAu!$JJ$396:$JJ$397)</f>
        <v>0</v>
      </c>
      <c r="Q147" s="14">
        <f>Q$7*SUM(Source_BEAm!$JI$274:$JI$275)/(SUM(Source_BEAm!$JI$274:$JI$275)+SUM(Source_BEAm!$JJ$274:$JJ$275))*Source_BEAu!$JI144/SUM(Source_BEAu!$JI$396:$JI$397)+Q$7*SUM(Source_BEAm!$JJ$274:$JJ$275)/(SUM(Source_BEAm!$JI$274:$JI$275)+SUM(Source_BEAm!$JJ$274:$JJ$275))*Source_BEAu!$JJ144/SUM(Source_BEAu!$JJ$396:$JJ$397)</f>
        <v>0</v>
      </c>
      <c r="R147" s="14">
        <f>R$7*SUM(Source_BEAm!$JI$274:$JI$275)/(SUM(Source_BEAm!$JI$274:$JI$275)+SUM(Source_BEAm!$JJ$274:$JJ$275))*Source_BEAu!$JI144/SUM(Source_BEAu!$JI$396:$JI$397)+R$7*SUM(Source_BEAm!$JJ$274:$JJ$275)/(SUM(Source_BEAm!$JI$274:$JI$275)+SUM(Source_BEAm!$JJ$274:$JJ$275))*Source_BEAu!$JJ144/SUM(Source_BEAu!$JJ$396:$JJ$397)</f>
        <v>0</v>
      </c>
    </row>
    <row r="148" spans="1:18">
      <c r="A148" s="15" t="s">
        <v>274</v>
      </c>
      <c r="B148" s="19">
        <v>335224</v>
      </c>
      <c r="C148" s="20"/>
      <c r="H148" s="19">
        <f>H$7*Source_BEAm!$CT$103/(Source_BEAm!$EI$144+Source_BEAm!$CT$103)*Source_BEAu!$CT145/SUM(Source_BEAu!$CT$397+Source_BEAu!$CT$396)</f>
        <v>9.3651649393877155E-6</v>
      </c>
      <c r="I148" s="19">
        <f>I$7*Source_BEAm!$CT$103/(Source_BEAm!$EI$144+Source_BEAm!$CT$103)*Source_BEAu!$CT145/SUM(Source_BEAu!$CT$397+Source_BEAu!$CT$396)</f>
        <v>1.5358870500595855E-4</v>
      </c>
      <c r="J148" s="19">
        <f>J$7*Source_BEAm!$CT$103/(Source_BEAm!$EI$144+Source_BEAm!$CT$103)*Source_BEAu!$CT145/SUM(Source_BEAu!$CT$397+Source_BEAu!$CT$396)</f>
        <v>7.0987950240558888E-4</v>
      </c>
      <c r="K148" s="19">
        <f>K$7*Source_BEAm!$CT$103/(Source_BEAm!$EI$144+Source_BEAm!$CT$103)*Source_BEAu!$CT145/SUM(Source_BEAu!$CT$397+Source_BEAu!$CT$396)</f>
        <v>1.2268366070597908E-4</v>
      </c>
      <c r="L148" s="19">
        <f>L$7*Source_BEAm!$CT$103/(Source_BEAm!$EI$144+Source_BEAm!$CT$103)*Source_BEAu!$CT145/SUM(Source_BEAu!$CT$397+Source_BEAu!$CT$396)</f>
        <v>1.2174714421204033E-5</v>
      </c>
      <c r="N148" s="14">
        <f>N$7*SUM(Source_BEAm!$JI$274:$JI$275)/(SUM(Source_BEAm!$JI$274:$JI$275)+SUM(Source_BEAm!$JJ$274:$JJ$275))*Source_BEAu!$JI145/SUM(Source_BEAu!$JI$396:$JI$397)+N$7*SUM(Source_BEAm!$JJ$274:$JJ$275)/(SUM(Source_BEAm!$JI$274:$JI$275)+SUM(Source_BEAm!$JJ$274:$JJ$275))*Source_BEAu!$JJ145/SUM(Source_BEAu!$JJ$396:$JJ$397)</f>
        <v>0</v>
      </c>
      <c r="O148" s="14">
        <f>O$7*SUM(Source_BEAm!$JI$274:$JI$275)/(SUM(Source_BEAm!$JI$274:$JI$275)+SUM(Source_BEAm!$JJ$274:$JJ$275))*Source_BEAu!$JI145/SUM(Source_BEAu!$JI$396:$JI$397)+O$7*SUM(Source_BEAm!$JJ$274:$JJ$275)/(SUM(Source_BEAm!$JI$274:$JI$275)+SUM(Source_BEAm!$JJ$274:$JJ$275))*Source_BEAu!$JJ145/SUM(Source_BEAu!$JJ$396:$JJ$397)</f>
        <v>0</v>
      </c>
      <c r="P148" s="14">
        <f>P$7*SUM(Source_BEAm!$JI$274:$JI$275)/(SUM(Source_BEAm!$JI$274:$JI$275)+SUM(Source_BEAm!$JJ$274:$JJ$275))*Source_BEAu!$JI145/SUM(Source_BEAu!$JI$396:$JI$397)+P$7*SUM(Source_BEAm!$JJ$274:$JJ$275)/(SUM(Source_BEAm!$JI$274:$JI$275)+SUM(Source_BEAm!$JJ$274:$JJ$275))*Source_BEAu!$JJ145/SUM(Source_BEAu!$JJ$396:$JJ$397)</f>
        <v>0</v>
      </c>
      <c r="Q148" s="14">
        <f>Q$7*SUM(Source_BEAm!$JI$274:$JI$275)/(SUM(Source_BEAm!$JI$274:$JI$275)+SUM(Source_BEAm!$JJ$274:$JJ$275))*Source_BEAu!$JI145/SUM(Source_BEAu!$JI$396:$JI$397)+Q$7*SUM(Source_BEAm!$JJ$274:$JJ$275)/(SUM(Source_BEAm!$JI$274:$JI$275)+SUM(Source_BEAm!$JJ$274:$JJ$275))*Source_BEAu!$JJ145/SUM(Source_BEAu!$JJ$396:$JJ$397)</f>
        <v>0</v>
      </c>
      <c r="R148" s="14">
        <f>R$7*SUM(Source_BEAm!$JI$274:$JI$275)/(SUM(Source_BEAm!$JI$274:$JI$275)+SUM(Source_BEAm!$JJ$274:$JJ$275))*Source_BEAu!$JI145/SUM(Source_BEAu!$JI$396:$JI$397)+R$7*SUM(Source_BEAm!$JJ$274:$JJ$275)/(SUM(Source_BEAm!$JI$274:$JI$275)+SUM(Source_BEAm!$JJ$274:$JJ$275))*Source_BEAu!$JJ145/SUM(Source_BEAu!$JJ$396:$JJ$397)</f>
        <v>0</v>
      </c>
    </row>
    <row r="149" spans="1:18">
      <c r="A149" s="15" t="s">
        <v>275</v>
      </c>
      <c r="B149" s="19">
        <v>335228</v>
      </c>
      <c r="C149" s="20"/>
      <c r="H149" s="19">
        <f>H$7*Source_BEAm!$CT$103/(Source_BEAm!$EI$144+Source_BEAm!$CT$103)*Source_BEAu!$CT146/SUM(Source_BEAu!$CT$397+Source_BEAu!$CT$396)</f>
        <v>9.3651649393877155E-6</v>
      </c>
      <c r="I149" s="19">
        <f>I$7*Source_BEAm!$CT$103/(Source_BEAm!$EI$144+Source_BEAm!$CT$103)*Source_BEAu!$CT146/SUM(Source_BEAu!$CT$397+Source_BEAu!$CT$396)</f>
        <v>1.5358870500595855E-4</v>
      </c>
      <c r="J149" s="19">
        <f>J$7*Source_BEAm!$CT$103/(Source_BEAm!$EI$144+Source_BEAm!$CT$103)*Source_BEAu!$CT146/SUM(Source_BEAu!$CT$397+Source_BEAu!$CT$396)</f>
        <v>7.0987950240558888E-4</v>
      </c>
      <c r="K149" s="19">
        <f>K$7*Source_BEAm!$CT$103/(Source_BEAm!$EI$144+Source_BEAm!$CT$103)*Source_BEAu!$CT146/SUM(Source_BEAu!$CT$397+Source_BEAu!$CT$396)</f>
        <v>1.2268366070597908E-4</v>
      </c>
      <c r="L149" s="19">
        <f>L$7*Source_BEAm!$CT$103/(Source_BEAm!$EI$144+Source_BEAm!$CT$103)*Source_BEAu!$CT146/SUM(Source_BEAu!$CT$397+Source_BEAu!$CT$396)</f>
        <v>1.2174714421204033E-5</v>
      </c>
      <c r="N149" s="14">
        <f>N$7*SUM(Source_BEAm!$JI$274:$JI$275)/(SUM(Source_BEAm!$JI$274:$JI$275)+SUM(Source_BEAm!$JJ$274:$JJ$275))*Source_BEAu!$JI146/SUM(Source_BEAu!$JI$396:$JI$397)+N$7*SUM(Source_BEAm!$JJ$274:$JJ$275)/(SUM(Source_BEAm!$JI$274:$JI$275)+SUM(Source_BEAm!$JJ$274:$JJ$275))*Source_BEAu!$JJ146/SUM(Source_BEAu!$JJ$396:$JJ$397)</f>
        <v>0</v>
      </c>
      <c r="O149" s="14">
        <f>O$7*SUM(Source_BEAm!$JI$274:$JI$275)/(SUM(Source_BEAm!$JI$274:$JI$275)+SUM(Source_BEAm!$JJ$274:$JJ$275))*Source_BEAu!$JI146/SUM(Source_BEAu!$JI$396:$JI$397)+O$7*SUM(Source_BEAm!$JJ$274:$JJ$275)/(SUM(Source_BEAm!$JI$274:$JI$275)+SUM(Source_BEAm!$JJ$274:$JJ$275))*Source_BEAu!$JJ146/SUM(Source_BEAu!$JJ$396:$JJ$397)</f>
        <v>0</v>
      </c>
      <c r="P149" s="14">
        <f>P$7*SUM(Source_BEAm!$JI$274:$JI$275)/(SUM(Source_BEAm!$JI$274:$JI$275)+SUM(Source_BEAm!$JJ$274:$JJ$275))*Source_BEAu!$JI146/SUM(Source_BEAu!$JI$396:$JI$397)+P$7*SUM(Source_BEAm!$JJ$274:$JJ$275)/(SUM(Source_BEAm!$JI$274:$JI$275)+SUM(Source_BEAm!$JJ$274:$JJ$275))*Source_BEAu!$JJ146/SUM(Source_BEAu!$JJ$396:$JJ$397)</f>
        <v>0</v>
      </c>
      <c r="Q149" s="14">
        <f>Q$7*SUM(Source_BEAm!$JI$274:$JI$275)/(SUM(Source_BEAm!$JI$274:$JI$275)+SUM(Source_BEAm!$JJ$274:$JJ$275))*Source_BEAu!$JI146/SUM(Source_BEAu!$JI$396:$JI$397)+Q$7*SUM(Source_BEAm!$JJ$274:$JJ$275)/(SUM(Source_BEAm!$JI$274:$JI$275)+SUM(Source_BEAm!$JJ$274:$JJ$275))*Source_BEAu!$JJ146/SUM(Source_BEAu!$JJ$396:$JJ$397)</f>
        <v>0</v>
      </c>
      <c r="R149" s="14">
        <f>R$7*SUM(Source_BEAm!$JI$274:$JI$275)/(SUM(Source_BEAm!$JI$274:$JI$275)+SUM(Source_BEAm!$JJ$274:$JJ$275))*Source_BEAu!$JI146/SUM(Source_BEAu!$JI$396:$JI$397)+R$7*SUM(Source_BEAm!$JJ$274:$JJ$275)/(SUM(Source_BEAm!$JI$274:$JI$275)+SUM(Source_BEAm!$JJ$274:$JJ$275))*Source_BEAu!$JJ146/SUM(Source_BEAu!$JJ$396:$JJ$397)</f>
        <v>0</v>
      </c>
    </row>
    <row r="150" spans="1:18">
      <c r="A150" s="15" t="s">
        <v>276</v>
      </c>
      <c r="B150" s="19">
        <v>335311</v>
      </c>
      <c r="C150" s="20"/>
      <c r="H150" s="19">
        <f>H$7*Source_BEAm!$CT$103/(Source_BEAm!$EI$144+Source_BEAm!$CT$103)*Source_BEAu!$CT147/SUM(Source_BEAu!$CT$397+Source_BEAu!$CT$396)</f>
        <v>0</v>
      </c>
      <c r="I150" s="19">
        <f>I$7*Source_BEAm!$CT$103/(Source_BEAm!$EI$144+Source_BEAm!$CT$103)*Source_BEAu!$CT147/SUM(Source_BEAu!$CT$397+Source_BEAu!$CT$396)</f>
        <v>0</v>
      </c>
      <c r="J150" s="19">
        <f>J$7*Source_BEAm!$CT$103/(Source_BEAm!$EI$144+Source_BEAm!$CT$103)*Source_BEAu!$CT147/SUM(Source_BEAu!$CT$397+Source_BEAu!$CT$396)</f>
        <v>0</v>
      </c>
      <c r="K150" s="19">
        <f>K$7*Source_BEAm!$CT$103/(Source_BEAm!$EI$144+Source_BEAm!$CT$103)*Source_BEAu!$CT147/SUM(Source_BEAu!$CT$397+Source_BEAu!$CT$396)</f>
        <v>0</v>
      </c>
      <c r="L150" s="19">
        <f>L$7*Source_BEAm!$CT$103/(Source_BEAm!$EI$144+Source_BEAm!$CT$103)*Source_BEAu!$CT147/SUM(Source_BEAu!$CT$397+Source_BEAu!$CT$396)</f>
        <v>0</v>
      </c>
      <c r="N150" s="14">
        <f>N$7*SUM(Source_BEAm!$JI$274:$JI$275)/(SUM(Source_BEAm!$JI$274:$JI$275)+SUM(Source_BEAm!$JJ$274:$JJ$275))*Source_BEAu!$JI147/SUM(Source_BEAu!$JI$396:$JI$397)+N$7*SUM(Source_BEAm!$JJ$274:$JJ$275)/(SUM(Source_BEAm!$JI$274:$JI$275)+SUM(Source_BEAm!$JJ$274:$JJ$275))*Source_BEAu!$JJ147/SUM(Source_BEAu!$JJ$396:$JJ$397)</f>
        <v>0</v>
      </c>
      <c r="O150" s="14">
        <f>O$7*SUM(Source_BEAm!$JI$274:$JI$275)/(SUM(Source_BEAm!$JI$274:$JI$275)+SUM(Source_BEAm!$JJ$274:$JJ$275))*Source_BEAu!$JI147/SUM(Source_BEAu!$JI$396:$JI$397)+O$7*SUM(Source_BEAm!$JJ$274:$JJ$275)/(SUM(Source_BEAm!$JI$274:$JI$275)+SUM(Source_BEAm!$JJ$274:$JJ$275))*Source_BEAu!$JJ147/SUM(Source_BEAu!$JJ$396:$JJ$397)</f>
        <v>0</v>
      </c>
      <c r="P150" s="14">
        <f>P$7*SUM(Source_BEAm!$JI$274:$JI$275)/(SUM(Source_BEAm!$JI$274:$JI$275)+SUM(Source_BEAm!$JJ$274:$JJ$275))*Source_BEAu!$JI147/SUM(Source_BEAu!$JI$396:$JI$397)+P$7*SUM(Source_BEAm!$JJ$274:$JJ$275)/(SUM(Source_BEAm!$JI$274:$JI$275)+SUM(Source_BEAm!$JJ$274:$JJ$275))*Source_BEAu!$JJ147/SUM(Source_BEAu!$JJ$396:$JJ$397)</f>
        <v>0</v>
      </c>
      <c r="Q150" s="14">
        <f>Q$7*SUM(Source_BEAm!$JI$274:$JI$275)/(SUM(Source_BEAm!$JI$274:$JI$275)+SUM(Source_BEAm!$JJ$274:$JJ$275))*Source_BEAu!$JI147/SUM(Source_BEAu!$JI$396:$JI$397)+Q$7*SUM(Source_BEAm!$JJ$274:$JJ$275)/(SUM(Source_BEAm!$JI$274:$JI$275)+SUM(Source_BEAm!$JJ$274:$JJ$275))*Source_BEAu!$JJ147/SUM(Source_BEAu!$JJ$396:$JJ$397)</f>
        <v>0</v>
      </c>
      <c r="R150" s="14">
        <f>R$7*SUM(Source_BEAm!$JI$274:$JI$275)/(SUM(Source_BEAm!$JI$274:$JI$275)+SUM(Source_BEAm!$JJ$274:$JJ$275))*Source_BEAu!$JI147/SUM(Source_BEAu!$JI$396:$JI$397)+R$7*SUM(Source_BEAm!$JJ$274:$JJ$275)/(SUM(Source_BEAm!$JI$274:$JI$275)+SUM(Source_BEAm!$JJ$274:$JJ$275))*Source_BEAu!$JJ147/SUM(Source_BEAu!$JJ$396:$JJ$397)</f>
        <v>0</v>
      </c>
    </row>
    <row r="151" spans="1:18">
      <c r="A151" s="15" t="s">
        <v>277</v>
      </c>
      <c r="B151" s="19">
        <v>335312</v>
      </c>
      <c r="C151" s="20"/>
      <c r="H151" s="19">
        <f>H$7*Source_BEAm!$CT$103/(Source_BEAm!$EI$144+Source_BEAm!$CT$103)*Source_BEAu!$CT148/SUM(Source_BEAu!$CT$397+Source_BEAu!$CT$396)</f>
        <v>9.3651649393877148E-5</v>
      </c>
      <c r="I151" s="19">
        <f>I$7*Source_BEAm!$CT$103/(Source_BEAm!$EI$144+Source_BEAm!$CT$103)*Source_BEAu!$CT148/SUM(Source_BEAu!$CT$397+Source_BEAu!$CT$396)</f>
        <v>1.5358870500595855E-3</v>
      </c>
      <c r="J151" s="19">
        <f>J$7*Source_BEAm!$CT$103/(Source_BEAm!$EI$144+Source_BEAm!$CT$103)*Source_BEAu!$CT148/SUM(Source_BEAu!$CT$397+Source_BEAu!$CT$396)</f>
        <v>7.0987950240558881E-3</v>
      </c>
      <c r="K151" s="19">
        <f>K$7*Source_BEAm!$CT$103/(Source_BEAm!$EI$144+Source_BEAm!$CT$103)*Source_BEAu!$CT148/SUM(Source_BEAu!$CT$397+Source_BEAu!$CT$396)</f>
        <v>1.2268366070597907E-3</v>
      </c>
      <c r="L151" s="19">
        <f>L$7*Source_BEAm!$CT$103/(Source_BEAm!$EI$144+Source_BEAm!$CT$103)*Source_BEAu!$CT148/SUM(Source_BEAu!$CT$397+Source_BEAu!$CT$396)</f>
        <v>1.2174714421204034E-4</v>
      </c>
      <c r="N151" s="14">
        <f>N$7*SUM(Source_BEAm!$JI$274:$JI$275)/(SUM(Source_BEAm!$JI$274:$JI$275)+SUM(Source_BEAm!$JJ$274:$JJ$275))*Source_BEAu!$JI148/SUM(Source_BEAu!$JI$396:$JI$397)+N$7*SUM(Source_BEAm!$JJ$274:$JJ$275)/(SUM(Source_BEAm!$JI$274:$JI$275)+SUM(Source_BEAm!$JJ$274:$JJ$275))*Source_BEAu!$JJ148/SUM(Source_BEAu!$JJ$396:$JJ$397)</f>
        <v>0</v>
      </c>
      <c r="O151" s="14">
        <f>O$7*SUM(Source_BEAm!$JI$274:$JI$275)/(SUM(Source_BEAm!$JI$274:$JI$275)+SUM(Source_BEAm!$JJ$274:$JJ$275))*Source_BEAu!$JI148/SUM(Source_BEAu!$JI$396:$JI$397)+O$7*SUM(Source_BEAm!$JJ$274:$JJ$275)/(SUM(Source_BEAm!$JI$274:$JI$275)+SUM(Source_BEAm!$JJ$274:$JJ$275))*Source_BEAu!$JJ148/SUM(Source_BEAu!$JJ$396:$JJ$397)</f>
        <v>0</v>
      </c>
      <c r="P151" s="14">
        <f>P$7*SUM(Source_BEAm!$JI$274:$JI$275)/(SUM(Source_BEAm!$JI$274:$JI$275)+SUM(Source_BEAm!$JJ$274:$JJ$275))*Source_BEAu!$JI148/SUM(Source_BEAu!$JI$396:$JI$397)+P$7*SUM(Source_BEAm!$JJ$274:$JJ$275)/(SUM(Source_BEAm!$JI$274:$JI$275)+SUM(Source_BEAm!$JJ$274:$JJ$275))*Source_BEAu!$JJ148/SUM(Source_BEAu!$JJ$396:$JJ$397)</f>
        <v>0</v>
      </c>
      <c r="Q151" s="14">
        <f>Q$7*SUM(Source_BEAm!$JI$274:$JI$275)/(SUM(Source_BEAm!$JI$274:$JI$275)+SUM(Source_BEAm!$JJ$274:$JJ$275))*Source_BEAu!$JI148/SUM(Source_BEAu!$JI$396:$JI$397)+Q$7*SUM(Source_BEAm!$JJ$274:$JJ$275)/(SUM(Source_BEAm!$JI$274:$JI$275)+SUM(Source_BEAm!$JJ$274:$JJ$275))*Source_BEAu!$JJ148/SUM(Source_BEAu!$JJ$396:$JJ$397)</f>
        <v>0</v>
      </c>
      <c r="R151" s="14">
        <f>R$7*SUM(Source_BEAm!$JI$274:$JI$275)/(SUM(Source_BEAm!$JI$274:$JI$275)+SUM(Source_BEAm!$JJ$274:$JJ$275))*Source_BEAu!$JI148/SUM(Source_BEAu!$JI$396:$JI$397)+R$7*SUM(Source_BEAm!$JJ$274:$JJ$275)/(SUM(Source_BEAm!$JI$274:$JI$275)+SUM(Source_BEAm!$JJ$274:$JJ$275))*Source_BEAu!$JJ148/SUM(Source_BEAu!$JJ$396:$JJ$397)</f>
        <v>0</v>
      </c>
    </row>
    <row r="152" spans="1:18">
      <c r="A152" s="15" t="s">
        <v>278</v>
      </c>
      <c r="B152" s="19">
        <v>335313</v>
      </c>
      <c r="C152" s="20"/>
      <c r="H152" s="19">
        <f>H$7*Source_BEAm!$CT$103/(Source_BEAm!$EI$144+Source_BEAm!$CT$103)*Source_BEAu!$CT149/SUM(Source_BEAu!$CT$397+Source_BEAu!$CT$396)</f>
        <v>9.3651649393877155E-6</v>
      </c>
      <c r="I152" s="19">
        <f>I$7*Source_BEAm!$CT$103/(Source_BEAm!$EI$144+Source_BEAm!$CT$103)*Source_BEAu!$CT149/SUM(Source_BEAu!$CT$397+Source_BEAu!$CT$396)</f>
        <v>1.5358870500595855E-4</v>
      </c>
      <c r="J152" s="19">
        <f>J$7*Source_BEAm!$CT$103/(Source_BEAm!$EI$144+Source_BEAm!$CT$103)*Source_BEAu!$CT149/SUM(Source_BEAu!$CT$397+Source_BEAu!$CT$396)</f>
        <v>7.0987950240558888E-4</v>
      </c>
      <c r="K152" s="19">
        <f>K$7*Source_BEAm!$CT$103/(Source_BEAm!$EI$144+Source_BEAm!$CT$103)*Source_BEAu!$CT149/SUM(Source_BEAu!$CT$397+Source_BEAu!$CT$396)</f>
        <v>1.2268366070597908E-4</v>
      </c>
      <c r="L152" s="19">
        <f>L$7*Source_BEAm!$CT$103/(Source_BEAm!$EI$144+Source_BEAm!$CT$103)*Source_BEAu!$CT149/SUM(Source_BEAu!$CT$397+Source_BEAu!$CT$396)</f>
        <v>1.2174714421204033E-5</v>
      </c>
      <c r="N152" s="14">
        <f>N$7*SUM(Source_BEAm!$JI$274:$JI$275)/(SUM(Source_BEAm!$JI$274:$JI$275)+SUM(Source_BEAm!$JJ$274:$JJ$275))*Source_BEAu!$JI149/SUM(Source_BEAu!$JI$396:$JI$397)+N$7*SUM(Source_BEAm!$JJ$274:$JJ$275)/(SUM(Source_BEAm!$JI$274:$JI$275)+SUM(Source_BEAm!$JJ$274:$JJ$275))*Source_BEAu!$JJ149/SUM(Source_BEAu!$JJ$396:$JJ$397)</f>
        <v>0</v>
      </c>
      <c r="O152" s="14">
        <f>O$7*SUM(Source_BEAm!$JI$274:$JI$275)/(SUM(Source_BEAm!$JI$274:$JI$275)+SUM(Source_BEAm!$JJ$274:$JJ$275))*Source_BEAu!$JI149/SUM(Source_BEAu!$JI$396:$JI$397)+O$7*SUM(Source_BEAm!$JJ$274:$JJ$275)/(SUM(Source_BEAm!$JI$274:$JI$275)+SUM(Source_BEAm!$JJ$274:$JJ$275))*Source_BEAu!$JJ149/SUM(Source_BEAu!$JJ$396:$JJ$397)</f>
        <v>0</v>
      </c>
      <c r="P152" s="14">
        <f>P$7*SUM(Source_BEAm!$JI$274:$JI$275)/(SUM(Source_BEAm!$JI$274:$JI$275)+SUM(Source_BEAm!$JJ$274:$JJ$275))*Source_BEAu!$JI149/SUM(Source_BEAu!$JI$396:$JI$397)+P$7*SUM(Source_BEAm!$JJ$274:$JJ$275)/(SUM(Source_BEAm!$JI$274:$JI$275)+SUM(Source_BEAm!$JJ$274:$JJ$275))*Source_BEAu!$JJ149/SUM(Source_BEAu!$JJ$396:$JJ$397)</f>
        <v>0</v>
      </c>
      <c r="Q152" s="14">
        <f>Q$7*SUM(Source_BEAm!$JI$274:$JI$275)/(SUM(Source_BEAm!$JI$274:$JI$275)+SUM(Source_BEAm!$JJ$274:$JJ$275))*Source_BEAu!$JI149/SUM(Source_BEAu!$JI$396:$JI$397)+Q$7*SUM(Source_BEAm!$JJ$274:$JJ$275)/(SUM(Source_BEAm!$JI$274:$JI$275)+SUM(Source_BEAm!$JJ$274:$JJ$275))*Source_BEAu!$JJ149/SUM(Source_BEAu!$JJ$396:$JJ$397)</f>
        <v>0</v>
      </c>
      <c r="R152" s="14">
        <f>R$7*SUM(Source_BEAm!$JI$274:$JI$275)/(SUM(Source_BEAm!$JI$274:$JI$275)+SUM(Source_BEAm!$JJ$274:$JJ$275))*Source_BEAu!$JI149/SUM(Source_BEAu!$JI$396:$JI$397)+R$7*SUM(Source_BEAm!$JJ$274:$JJ$275)/(SUM(Source_BEAm!$JI$274:$JI$275)+SUM(Source_BEAm!$JJ$274:$JJ$275))*Source_BEAu!$JJ149/SUM(Source_BEAu!$JJ$396:$JJ$397)</f>
        <v>0</v>
      </c>
    </row>
    <row r="153" spans="1:18">
      <c r="A153" s="15" t="s">
        <v>279</v>
      </c>
      <c r="B153" s="19">
        <v>335314</v>
      </c>
      <c r="C153" s="20"/>
      <c r="H153" s="19">
        <f>H$7*Source_BEAm!$CT$103/(Source_BEAm!$EI$144+Source_BEAm!$CT$103)*Source_BEAu!$CT150/SUM(Source_BEAu!$CT$397+Source_BEAu!$CT$396)</f>
        <v>0</v>
      </c>
      <c r="I153" s="19">
        <f>I$7*Source_BEAm!$CT$103/(Source_BEAm!$EI$144+Source_BEAm!$CT$103)*Source_BEAu!$CT150/SUM(Source_BEAu!$CT$397+Source_BEAu!$CT$396)</f>
        <v>0</v>
      </c>
      <c r="J153" s="19">
        <f>J$7*Source_BEAm!$CT$103/(Source_BEAm!$EI$144+Source_BEAm!$CT$103)*Source_BEAu!$CT150/SUM(Source_BEAu!$CT$397+Source_BEAu!$CT$396)</f>
        <v>0</v>
      </c>
      <c r="K153" s="19">
        <f>K$7*Source_BEAm!$CT$103/(Source_BEAm!$EI$144+Source_BEAm!$CT$103)*Source_BEAu!$CT150/SUM(Source_BEAu!$CT$397+Source_BEAu!$CT$396)</f>
        <v>0</v>
      </c>
      <c r="L153" s="19">
        <f>L$7*Source_BEAm!$CT$103/(Source_BEAm!$EI$144+Source_BEAm!$CT$103)*Source_BEAu!$CT150/SUM(Source_BEAu!$CT$397+Source_BEAu!$CT$396)</f>
        <v>0</v>
      </c>
      <c r="N153" s="14">
        <f>N$7*SUM(Source_BEAm!$JI$274:$JI$275)/(SUM(Source_BEAm!$JI$274:$JI$275)+SUM(Source_BEAm!$JJ$274:$JJ$275))*Source_BEAu!$JI150/SUM(Source_BEAu!$JI$396:$JI$397)+N$7*SUM(Source_BEAm!$JJ$274:$JJ$275)/(SUM(Source_BEAm!$JI$274:$JI$275)+SUM(Source_BEAm!$JJ$274:$JJ$275))*Source_BEAu!$JJ150/SUM(Source_BEAu!$JJ$396:$JJ$397)</f>
        <v>0</v>
      </c>
      <c r="O153" s="14">
        <f>O$7*SUM(Source_BEAm!$JI$274:$JI$275)/(SUM(Source_BEAm!$JI$274:$JI$275)+SUM(Source_BEAm!$JJ$274:$JJ$275))*Source_BEAu!$JI150/SUM(Source_BEAu!$JI$396:$JI$397)+O$7*SUM(Source_BEAm!$JJ$274:$JJ$275)/(SUM(Source_BEAm!$JI$274:$JI$275)+SUM(Source_BEAm!$JJ$274:$JJ$275))*Source_BEAu!$JJ150/SUM(Source_BEAu!$JJ$396:$JJ$397)</f>
        <v>0</v>
      </c>
      <c r="P153" s="14">
        <f>P$7*SUM(Source_BEAm!$JI$274:$JI$275)/(SUM(Source_BEAm!$JI$274:$JI$275)+SUM(Source_BEAm!$JJ$274:$JJ$275))*Source_BEAu!$JI150/SUM(Source_BEAu!$JI$396:$JI$397)+P$7*SUM(Source_BEAm!$JJ$274:$JJ$275)/(SUM(Source_BEAm!$JI$274:$JI$275)+SUM(Source_BEAm!$JJ$274:$JJ$275))*Source_BEAu!$JJ150/SUM(Source_BEAu!$JJ$396:$JJ$397)</f>
        <v>0</v>
      </c>
      <c r="Q153" s="14">
        <f>Q$7*SUM(Source_BEAm!$JI$274:$JI$275)/(SUM(Source_BEAm!$JI$274:$JI$275)+SUM(Source_BEAm!$JJ$274:$JJ$275))*Source_BEAu!$JI150/SUM(Source_BEAu!$JI$396:$JI$397)+Q$7*SUM(Source_BEAm!$JJ$274:$JJ$275)/(SUM(Source_BEAm!$JI$274:$JI$275)+SUM(Source_BEAm!$JJ$274:$JJ$275))*Source_BEAu!$JJ150/SUM(Source_BEAu!$JJ$396:$JJ$397)</f>
        <v>0</v>
      </c>
      <c r="R153" s="14">
        <f>R$7*SUM(Source_BEAm!$JI$274:$JI$275)/(SUM(Source_BEAm!$JI$274:$JI$275)+SUM(Source_BEAm!$JJ$274:$JJ$275))*Source_BEAu!$JI150/SUM(Source_BEAu!$JI$396:$JI$397)+R$7*SUM(Source_BEAm!$JJ$274:$JJ$275)/(SUM(Source_BEAm!$JI$274:$JI$275)+SUM(Source_BEAm!$JJ$274:$JJ$275))*Source_BEAu!$JJ150/SUM(Source_BEAu!$JJ$396:$JJ$397)</f>
        <v>0</v>
      </c>
    </row>
    <row r="154" spans="1:18">
      <c r="A154" s="15" t="s">
        <v>280</v>
      </c>
      <c r="B154" s="19">
        <v>335911</v>
      </c>
      <c r="C154" s="20"/>
      <c r="H154" s="19">
        <f>H$7*Source_BEAm!$CT$103/(Source_BEAm!$EI$144+Source_BEAm!$CT$103)*Source_BEAu!$CT151/SUM(Source_BEAu!$CT$397+Source_BEAu!$CT$396)</f>
        <v>0</v>
      </c>
      <c r="I154" s="19">
        <f>I$7*Source_BEAm!$CT$103/(Source_BEAm!$EI$144+Source_BEAm!$CT$103)*Source_BEAu!$CT151/SUM(Source_BEAu!$CT$397+Source_BEAu!$CT$396)</f>
        <v>0</v>
      </c>
      <c r="J154" s="19">
        <f>J$7*Source_BEAm!$CT$103/(Source_BEAm!$EI$144+Source_BEAm!$CT$103)*Source_BEAu!$CT151/SUM(Source_BEAu!$CT$397+Source_BEAu!$CT$396)</f>
        <v>0</v>
      </c>
      <c r="K154" s="19">
        <f>K$7*Source_BEAm!$CT$103/(Source_BEAm!$EI$144+Source_BEAm!$CT$103)*Source_BEAu!$CT151/SUM(Source_BEAu!$CT$397+Source_BEAu!$CT$396)</f>
        <v>0</v>
      </c>
      <c r="L154" s="19">
        <f>L$7*Source_BEAm!$CT$103/(Source_BEAm!$EI$144+Source_BEAm!$CT$103)*Source_BEAu!$CT151/SUM(Source_BEAu!$CT$397+Source_BEAu!$CT$396)</f>
        <v>0</v>
      </c>
      <c r="N154" s="14">
        <f>N$7*SUM(Source_BEAm!$JI$274:$JI$275)/(SUM(Source_BEAm!$JI$274:$JI$275)+SUM(Source_BEAm!$JJ$274:$JJ$275))*Source_BEAu!$JI151/SUM(Source_BEAu!$JI$396:$JI$397)+N$7*SUM(Source_BEAm!$JJ$274:$JJ$275)/(SUM(Source_BEAm!$JI$274:$JI$275)+SUM(Source_BEAm!$JJ$274:$JJ$275))*Source_BEAu!$JJ151/SUM(Source_BEAu!$JJ$396:$JJ$397)</f>
        <v>0</v>
      </c>
      <c r="O154" s="14">
        <f>O$7*SUM(Source_BEAm!$JI$274:$JI$275)/(SUM(Source_BEAm!$JI$274:$JI$275)+SUM(Source_BEAm!$JJ$274:$JJ$275))*Source_BEAu!$JI151/SUM(Source_BEAu!$JI$396:$JI$397)+O$7*SUM(Source_BEAm!$JJ$274:$JJ$275)/(SUM(Source_BEAm!$JI$274:$JI$275)+SUM(Source_BEAm!$JJ$274:$JJ$275))*Source_BEAu!$JJ151/SUM(Source_BEAu!$JJ$396:$JJ$397)</f>
        <v>0</v>
      </c>
      <c r="P154" s="14">
        <f>P$7*SUM(Source_BEAm!$JI$274:$JI$275)/(SUM(Source_BEAm!$JI$274:$JI$275)+SUM(Source_BEAm!$JJ$274:$JJ$275))*Source_BEAu!$JI151/SUM(Source_BEAu!$JI$396:$JI$397)+P$7*SUM(Source_BEAm!$JJ$274:$JJ$275)/(SUM(Source_BEAm!$JI$274:$JI$275)+SUM(Source_BEAm!$JJ$274:$JJ$275))*Source_BEAu!$JJ151/SUM(Source_BEAu!$JJ$396:$JJ$397)</f>
        <v>0</v>
      </c>
      <c r="Q154" s="14">
        <f>Q$7*SUM(Source_BEAm!$JI$274:$JI$275)/(SUM(Source_BEAm!$JI$274:$JI$275)+SUM(Source_BEAm!$JJ$274:$JJ$275))*Source_BEAu!$JI151/SUM(Source_BEAu!$JI$396:$JI$397)+Q$7*SUM(Source_BEAm!$JJ$274:$JJ$275)/(SUM(Source_BEAm!$JI$274:$JI$275)+SUM(Source_BEAm!$JJ$274:$JJ$275))*Source_BEAu!$JJ151/SUM(Source_BEAu!$JJ$396:$JJ$397)</f>
        <v>0</v>
      </c>
      <c r="R154" s="14">
        <f>R$7*SUM(Source_BEAm!$JI$274:$JI$275)/(SUM(Source_BEAm!$JI$274:$JI$275)+SUM(Source_BEAm!$JJ$274:$JJ$275))*Source_BEAu!$JI151/SUM(Source_BEAu!$JI$396:$JI$397)+R$7*SUM(Source_BEAm!$JJ$274:$JJ$275)/(SUM(Source_BEAm!$JI$274:$JI$275)+SUM(Source_BEAm!$JJ$274:$JJ$275))*Source_BEAu!$JJ151/SUM(Source_BEAu!$JJ$396:$JJ$397)</f>
        <v>0</v>
      </c>
    </row>
    <row r="155" spans="1:18">
      <c r="A155" s="15" t="s">
        <v>281</v>
      </c>
      <c r="B155" s="19">
        <v>335912</v>
      </c>
      <c r="C155" s="20"/>
      <c r="H155" s="19">
        <f>H$7*Source_BEAm!$CT$103/(Source_BEAm!$EI$144+Source_BEAm!$CT$103)*Source_BEAu!$CT152/SUM(Source_BEAu!$CT$397+Source_BEAu!$CT$396)</f>
        <v>9.3651649393877155E-6</v>
      </c>
      <c r="I155" s="19">
        <f>I$7*Source_BEAm!$CT$103/(Source_BEAm!$EI$144+Source_BEAm!$CT$103)*Source_BEAu!$CT152/SUM(Source_BEAu!$CT$397+Source_BEAu!$CT$396)</f>
        <v>1.5358870500595855E-4</v>
      </c>
      <c r="J155" s="19">
        <f>J$7*Source_BEAm!$CT$103/(Source_BEAm!$EI$144+Source_BEAm!$CT$103)*Source_BEAu!$CT152/SUM(Source_BEAu!$CT$397+Source_BEAu!$CT$396)</f>
        <v>7.0987950240558888E-4</v>
      </c>
      <c r="K155" s="19">
        <f>K$7*Source_BEAm!$CT$103/(Source_BEAm!$EI$144+Source_BEAm!$CT$103)*Source_BEAu!$CT152/SUM(Source_BEAu!$CT$397+Source_BEAu!$CT$396)</f>
        <v>1.2268366070597908E-4</v>
      </c>
      <c r="L155" s="19">
        <f>L$7*Source_BEAm!$CT$103/(Source_BEAm!$EI$144+Source_BEAm!$CT$103)*Source_BEAu!$CT152/SUM(Source_BEAu!$CT$397+Source_BEAu!$CT$396)</f>
        <v>1.2174714421204033E-5</v>
      </c>
      <c r="N155" s="14">
        <f>N$7*SUM(Source_BEAm!$JI$274:$JI$275)/(SUM(Source_BEAm!$JI$274:$JI$275)+SUM(Source_BEAm!$JJ$274:$JJ$275))*Source_BEAu!$JI152/SUM(Source_BEAu!$JI$396:$JI$397)+N$7*SUM(Source_BEAm!$JJ$274:$JJ$275)/(SUM(Source_BEAm!$JI$274:$JI$275)+SUM(Source_BEAm!$JJ$274:$JJ$275))*Source_BEAu!$JJ152/SUM(Source_BEAu!$JJ$396:$JJ$397)</f>
        <v>0</v>
      </c>
      <c r="O155" s="14">
        <f>O$7*SUM(Source_BEAm!$JI$274:$JI$275)/(SUM(Source_BEAm!$JI$274:$JI$275)+SUM(Source_BEAm!$JJ$274:$JJ$275))*Source_BEAu!$JI152/SUM(Source_BEAu!$JI$396:$JI$397)+O$7*SUM(Source_BEAm!$JJ$274:$JJ$275)/(SUM(Source_BEAm!$JI$274:$JI$275)+SUM(Source_BEAm!$JJ$274:$JJ$275))*Source_BEAu!$JJ152/SUM(Source_BEAu!$JJ$396:$JJ$397)</f>
        <v>0</v>
      </c>
      <c r="P155" s="14">
        <f>P$7*SUM(Source_BEAm!$JI$274:$JI$275)/(SUM(Source_BEAm!$JI$274:$JI$275)+SUM(Source_BEAm!$JJ$274:$JJ$275))*Source_BEAu!$JI152/SUM(Source_BEAu!$JI$396:$JI$397)+P$7*SUM(Source_BEAm!$JJ$274:$JJ$275)/(SUM(Source_BEAm!$JI$274:$JI$275)+SUM(Source_BEAm!$JJ$274:$JJ$275))*Source_BEAu!$JJ152/SUM(Source_BEAu!$JJ$396:$JJ$397)</f>
        <v>0</v>
      </c>
      <c r="Q155" s="14">
        <f>Q$7*SUM(Source_BEAm!$JI$274:$JI$275)/(SUM(Source_BEAm!$JI$274:$JI$275)+SUM(Source_BEAm!$JJ$274:$JJ$275))*Source_BEAu!$JI152/SUM(Source_BEAu!$JI$396:$JI$397)+Q$7*SUM(Source_BEAm!$JJ$274:$JJ$275)/(SUM(Source_BEAm!$JI$274:$JI$275)+SUM(Source_BEAm!$JJ$274:$JJ$275))*Source_BEAu!$JJ152/SUM(Source_BEAu!$JJ$396:$JJ$397)</f>
        <v>0</v>
      </c>
      <c r="R155" s="14">
        <f>R$7*SUM(Source_BEAm!$JI$274:$JI$275)/(SUM(Source_BEAm!$JI$274:$JI$275)+SUM(Source_BEAm!$JJ$274:$JJ$275))*Source_BEAu!$JI152/SUM(Source_BEAu!$JI$396:$JI$397)+R$7*SUM(Source_BEAm!$JJ$274:$JJ$275)/(SUM(Source_BEAm!$JI$274:$JI$275)+SUM(Source_BEAm!$JJ$274:$JJ$275))*Source_BEAu!$JJ152/SUM(Source_BEAu!$JJ$396:$JJ$397)</f>
        <v>0</v>
      </c>
    </row>
    <row r="156" spans="1:18">
      <c r="A156" s="15" t="s">
        <v>282</v>
      </c>
      <c r="B156" s="19">
        <v>335920</v>
      </c>
      <c r="C156" s="20"/>
      <c r="H156" s="19">
        <f>H$7*Source_BEAm!$CT$103/(Source_BEAm!$EI$144+Source_BEAm!$CT$103)*Source_BEAu!$CT153/SUM(Source_BEAu!$CT$397+Source_BEAu!$CT$396)</f>
        <v>0</v>
      </c>
      <c r="I156" s="19">
        <f>I$7*Source_BEAm!$CT$103/(Source_BEAm!$EI$144+Source_BEAm!$CT$103)*Source_BEAu!$CT153/SUM(Source_BEAu!$CT$397+Source_BEAu!$CT$396)</f>
        <v>0</v>
      </c>
      <c r="J156" s="19">
        <f>J$7*Source_BEAm!$CT$103/(Source_BEAm!$EI$144+Source_BEAm!$CT$103)*Source_BEAu!$CT153/SUM(Source_BEAu!$CT$397+Source_BEAu!$CT$396)</f>
        <v>0</v>
      </c>
      <c r="K156" s="19">
        <f>K$7*Source_BEAm!$CT$103/(Source_BEAm!$EI$144+Source_BEAm!$CT$103)*Source_BEAu!$CT153/SUM(Source_BEAu!$CT$397+Source_BEAu!$CT$396)</f>
        <v>0</v>
      </c>
      <c r="L156" s="19">
        <f>L$7*Source_BEAm!$CT$103/(Source_BEAm!$EI$144+Source_BEAm!$CT$103)*Source_BEAu!$CT153/SUM(Source_BEAu!$CT$397+Source_BEAu!$CT$396)</f>
        <v>0</v>
      </c>
      <c r="N156" s="14">
        <f>N$7*SUM(Source_BEAm!$JI$274:$JI$275)/(SUM(Source_BEAm!$JI$274:$JI$275)+SUM(Source_BEAm!$JJ$274:$JJ$275))*Source_BEAu!$JI153/SUM(Source_BEAu!$JI$396:$JI$397)+N$7*SUM(Source_BEAm!$JJ$274:$JJ$275)/(SUM(Source_BEAm!$JI$274:$JI$275)+SUM(Source_BEAm!$JJ$274:$JJ$275))*Source_BEAu!$JJ153/SUM(Source_BEAu!$JJ$396:$JJ$397)</f>
        <v>0</v>
      </c>
      <c r="O156" s="14">
        <f>O$7*SUM(Source_BEAm!$JI$274:$JI$275)/(SUM(Source_BEAm!$JI$274:$JI$275)+SUM(Source_BEAm!$JJ$274:$JJ$275))*Source_BEAu!$JI153/SUM(Source_BEAu!$JI$396:$JI$397)+O$7*SUM(Source_BEAm!$JJ$274:$JJ$275)/(SUM(Source_BEAm!$JI$274:$JI$275)+SUM(Source_BEAm!$JJ$274:$JJ$275))*Source_BEAu!$JJ153/SUM(Source_BEAu!$JJ$396:$JJ$397)</f>
        <v>0</v>
      </c>
      <c r="P156" s="14">
        <f>P$7*SUM(Source_BEAm!$JI$274:$JI$275)/(SUM(Source_BEAm!$JI$274:$JI$275)+SUM(Source_BEAm!$JJ$274:$JJ$275))*Source_BEAu!$JI153/SUM(Source_BEAu!$JI$396:$JI$397)+P$7*SUM(Source_BEAm!$JJ$274:$JJ$275)/(SUM(Source_BEAm!$JI$274:$JI$275)+SUM(Source_BEAm!$JJ$274:$JJ$275))*Source_BEAu!$JJ153/SUM(Source_BEAu!$JJ$396:$JJ$397)</f>
        <v>0</v>
      </c>
      <c r="Q156" s="14">
        <f>Q$7*SUM(Source_BEAm!$JI$274:$JI$275)/(SUM(Source_BEAm!$JI$274:$JI$275)+SUM(Source_BEAm!$JJ$274:$JJ$275))*Source_BEAu!$JI153/SUM(Source_BEAu!$JI$396:$JI$397)+Q$7*SUM(Source_BEAm!$JJ$274:$JJ$275)/(SUM(Source_BEAm!$JI$274:$JI$275)+SUM(Source_BEAm!$JJ$274:$JJ$275))*Source_BEAu!$JJ153/SUM(Source_BEAu!$JJ$396:$JJ$397)</f>
        <v>0</v>
      </c>
      <c r="R156" s="14">
        <f>R$7*SUM(Source_BEAm!$JI$274:$JI$275)/(SUM(Source_BEAm!$JI$274:$JI$275)+SUM(Source_BEAm!$JJ$274:$JJ$275))*Source_BEAu!$JI153/SUM(Source_BEAu!$JI$396:$JI$397)+R$7*SUM(Source_BEAm!$JJ$274:$JJ$275)/(SUM(Source_BEAm!$JI$274:$JI$275)+SUM(Source_BEAm!$JJ$274:$JJ$275))*Source_BEAu!$JJ153/SUM(Source_BEAu!$JJ$396:$JJ$397)</f>
        <v>0</v>
      </c>
    </row>
    <row r="157" spans="1:18">
      <c r="A157" s="15" t="s">
        <v>283</v>
      </c>
      <c r="B157" s="19">
        <v>335930</v>
      </c>
      <c r="C157" s="20"/>
      <c r="H157" s="19">
        <f>H$7*Source_BEAm!$CT$103/(Source_BEAm!$EI$144+Source_BEAm!$CT$103)*Source_BEAu!$CT154/SUM(Source_BEAu!$CT$397+Source_BEAu!$CT$396)</f>
        <v>3.7460659757550862E-5</v>
      </c>
      <c r="I157" s="19">
        <f>I$7*Source_BEAm!$CT$103/(Source_BEAm!$EI$144+Source_BEAm!$CT$103)*Source_BEAu!$CT154/SUM(Source_BEAu!$CT$397+Source_BEAu!$CT$396)</f>
        <v>6.1435482002383422E-4</v>
      </c>
      <c r="J157" s="19">
        <f>J$7*Source_BEAm!$CT$103/(Source_BEAm!$EI$144+Source_BEAm!$CT$103)*Source_BEAu!$CT154/SUM(Source_BEAu!$CT$397+Source_BEAu!$CT$396)</f>
        <v>2.8395180096223555E-3</v>
      </c>
      <c r="K157" s="19">
        <f>K$7*Source_BEAm!$CT$103/(Source_BEAm!$EI$144+Source_BEAm!$CT$103)*Source_BEAu!$CT154/SUM(Source_BEAu!$CT$397+Source_BEAu!$CT$396)</f>
        <v>4.9073464282391632E-4</v>
      </c>
      <c r="L157" s="19">
        <f>L$7*Source_BEAm!$CT$103/(Source_BEAm!$EI$144+Source_BEAm!$CT$103)*Source_BEAu!$CT154/SUM(Source_BEAu!$CT$397+Source_BEAu!$CT$396)</f>
        <v>4.8698857684816134E-5</v>
      </c>
      <c r="N157" s="14">
        <f>N$7*SUM(Source_BEAm!$JI$274:$JI$275)/(SUM(Source_BEAm!$JI$274:$JI$275)+SUM(Source_BEAm!$JJ$274:$JJ$275))*Source_BEAu!$JI154/SUM(Source_BEAu!$JI$396:$JI$397)+N$7*SUM(Source_BEAm!$JJ$274:$JJ$275)/(SUM(Source_BEAm!$JI$274:$JI$275)+SUM(Source_BEAm!$JJ$274:$JJ$275))*Source_BEAu!$JJ154/SUM(Source_BEAu!$JJ$396:$JJ$397)</f>
        <v>0</v>
      </c>
      <c r="O157" s="14">
        <f>O$7*SUM(Source_BEAm!$JI$274:$JI$275)/(SUM(Source_BEAm!$JI$274:$JI$275)+SUM(Source_BEAm!$JJ$274:$JJ$275))*Source_BEAu!$JI154/SUM(Source_BEAu!$JI$396:$JI$397)+O$7*SUM(Source_BEAm!$JJ$274:$JJ$275)/(SUM(Source_BEAm!$JI$274:$JI$275)+SUM(Source_BEAm!$JJ$274:$JJ$275))*Source_BEAu!$JJ154/SUM(Source_BEAu!$JJ$396:$JJ$397)</f>
        <v>0</v>
      </c>
      <c r="P157" s="14">
        <f>P$7*SUM(Source_BEAm!$JI$274:$JI$275)/(SUM(Source_BEAm!$JI$274:$JI$275)+SUM(Source_BEAm!$JJ$274:$JJ$275))*Source_BEAu!$JI154/SUM(Source_BEAu!$JI$396:$JI$397)+P$7*SUM(Source_BEAm!$JJ$274:$JJ$275)/(SUM(Source_BEAm!$JI$274:$JI$275)+SUM(Source_BEAm!$JJ$274:$JJ$275))*Source_BEAu!$JJ154/SUM(Source_BEAu!$JJ$396:$JJ$397)</f>
        <v>0</v>
      </c>
      <c r="Q157" s="14">
        <f>Q$7*SUM(Source_BEAm!$JI$274:$JI$275)/(SUM(Source_BEAm!$JI$274:$JI$275)+SUM(Source_BEAm!$JJ$274:$JJ$275))*Source_BEAu!$JI154/SUM(Source_BEAu!$JI$396:$JI$397)+Q$7*SUM(Source_BEAm!$JJ$274:$JJ$275)/(SUM(Source_BEAm!$JI$274:$JI$275)+SUM(Source_BEAm!$JJ$274:$JJ$275))*Source_BEAu!$JJ154/SUM(Source_BEAu!$JJ$396:$JJ$397)</f>
        <v>0</v>
      </c>
      <c r="R157" s="14">
        <f>R$7*SUM(Source_BEAm!$JI$274:$JI$275)/(SUM(Source_BEAm!$JI$274:$JI$275)+SUM(Source_BEAm!$JJ$274:$JJ$275))*Source_BEAu!$JI154/SUM(Source_BEAu!$JI$396:$JI$397)+R$7*SUM(Source_BEAm!$JJ$274:$JJ$275)/(SUM(Source_BEAm!$JI$274:$JI$275)+SUM(Source_BEAm!$JJ$274:$JJ$275))*Source_BEAu!$JJ154/SUM(Source_BEAu!$JJ$396:$JJ$397)</f>
        <v>0</v>
      </c>
    </row>
    <row r="158" spans="1:18">
      <c r="A158" s="15" t="s">
        <v>284</v>
      </c>
      <c r="B158" s="19">
        <v>335991</v>
      </c>
      <c r="C158" s="20"/>
      <c r="H158" s="19">
        <f>H$7*Source_BEAm!$CT$103/(Source_BEAm!$EI$144+Source_BEAm!$CT$103)*Source_BEAu!$CT155/SUM(Source_BEAu!$CT$397+Source_BEAu!$CT$396)</f>
        <v>0</v>
      </c>
      <c r="I158" s="19">
        <f>I$7*Source_BEAm!$CT$103/(Source_BEAm!$EI$144+Source_BEAm!$CT$103)*Source_BEAu!$CT155/SUM(Source_BEAu!$CT$397+Source_BEAu!$CT$396)</f>
        <v>0</v>
      </c>
      <c r="J158" s="19">
        <f>J$7*Source_BEAm!$CT$103/(Source_BEAm!$EI$144+Source_BEAm!$CT$103)*Source_BEAu!$CT155/SUM(Source_BEAu!$CT$397+Source_BEAu!$CT$396)</f>
        <v>0</v>
      </c>
      <c r="K158" s="19">
        <f>K$7*Source_BEAm!$CT$103/(Source_BEAm!$EI$144+Source_BEAm!$CT$103)*Source_BEAu!$CT155/SUM(Source_BEAu!$CT$397+Source_BEAu!$CT$396)</f>
        <v>0</v>
      </c>
      <c r="L158" s="19">
        <f>L$7*Source_BEAm!$CT$103/(Source_BEAm!$EI$144+Source_BEAm!$CT$103)*Source_BEAu!$CT155/SUM(Source_BEAu!$CT$397+Source_BEAu!$CT$396)</f>
        <v>0</v>
      </c>
      <c r="N158" s="14">
        <f>N$7*SUM(Source_BEAm!$JI$274:$JI$275)/(SUM(Source_BEAm!$JI$274:$JI$275)+SUM(Source_BEAm!$JJ$274:$JJ$275))*Source_BEAu!$JI155/SUM(Source_BEAu!$JI$396:$JI$397)+N$7*SUM(Source_BEAm!$JJ$274:$JJ$275)/(SUM(Source_BEAm!$JI$274:$JI$275)+SUM(Source_BEAm!$JJ$274:$JJ$275))*Source_BEAu!$JJ155/SUM(Source_BEAu!$JJ$396:$JJ$397)</f>
        <v>0</v>
      </c>
      <c r="O158" s="14">
        <f>O$7*SUM(Source_BEAm!$JI$274:$JI$275)/(SUM(Source_BEAm!$JI$274:$JI$275)+SUM(Source_BEAm!$JJ$274:$JJ$275))*Source_BEAu!$JI155/SUM(Source_BEAu!$JI$396:$JI$397)+O$7*SUM(Source_BEAm!$JJ$274:$JJ$275)/(SUM(Source_BEAm!$JI$274:$JI$275)+SUM(Source_BEAm!$JJ$274:$JJ$275))*Source_BEAu!$JJ155/SUM(Source_BEAu!$JJ$396:$JJ$397)</f>
        <v>0</v>
      </c>
      <c r="P158" s="14">
        <f>P$7*SUM(Source_BEAm!$JI$274:$JI$275)/(SUM(Source_BEAm!$JI$274:$JI$275)+SUM(Source_BEAm!$JJ$274:$JJ$275))*Source_BEAu!$JI155/SUM(Source_BEAu!$JI$396:$JI$397)+P$7*SUM(Source_BEAm!$JJ$274:$JJ$275)/(SUM(Source_BEAm!$JI$274:$JI$275)+SUM(Source_BEAm!$JJ$274:$JJ$275))*Source_BEAu!$JJ155/SUM(Source_BEAu!$JJ$396:$JJ$397)</f>
        <v>0</v>
      </c>
      <c r="Q158" s="14">
        <f>Q$7*SUM(Source_BEAm!$JI$274:$JI$275)/(SUM(Source_BEAm!$JI$274:$JI$275)+SUM(Source_BEAm!$JJ$274:$JJ$275))*Source_BEAu!$JI155/SUM(Source_BEAu!$JI$396:$JI$397)+Q$7*SUM(Source_BEAm!$JJ$274:$JJ$275)/(SUM(Source_BEAm!$JI$274:$JI$275)+SUM(Source_BEAm!$JJ$274:$JJ$275))*Source_BEAu!$JJ155/SUM(Source_BEAu!$JJ$396:$JJ$397)</f>
        <v>0</v>
      </c>
      <c r="R158" s="14">
        <f>R$7*SUM(Source_BEAm!$JI$274:$JI$275)/(SUM(Source_BEAm!$JI$274:$JI$275)+SUM(Source_BEAm!$JJ$274:$JJ$275))*Source_BEAu!$JI155/SUM(Source_BEAu!$JI$396:$JI$397)+R$7*SUM(Source_BEAm!$JJ$274:$JJ$275)/(SUM(Source_BEAm!$JI$274:$JI$275)+SUM(Source_BEAm!$JJ$274:$JJ$275))*Source_BEAu!$JJ155/SUM(Source_BEAu!$JJ$396:$JJ$397)</f>
        <v>0</v>
      </c>
    </row>
    <row r="159" spans="1:18">
      <c r="A159" s="15" t="s">
        <v>285</v>
      </c>
      <c r="B159" s="19">
        <v>335999</v>
      </c>
      <c r="C159" s="20"/>
      <c r="H159" s="19">
        <f>H$7*Source_BEAm!$CT$103/(Source_BEAm!$EI$144+Source_BEAm!$CT$103)*Source_BEAu!$CT156/SUM(Source_BEAu!$CT$397+Source_BEAu!$CT$396)</f>
        <v>0</v>
      </c>
      <c r="I159" s="19">
        <f>I$7*Source_BEAm!$CT$103/(Source_BEAm!$EI$144+Source_BEAm!$CT$103)*Source_BEAu!$CT156/SUM(Source_BEAu!$CT$397+Source_BEAu!$CT$396)</f>
        <v>0</v>
      </c>
      <c r="J159" s="19">
        <f>J$7*Source_BEAm!$CT$103/(Source_BEAm!$EI$144+Source_BEAm!$CT$103)*Source_BEAu!$CT156/SUM(Source_BEAu!$CT$397+Source_BEAu!$CT$396)</f>
        <v>0</v>
      </c>
      <c r="K159" s="19">
        <f>K$7*Source_BEAm!$CT$103/(Source_BEAm!$EI$144+Source_BEAm!$CT$103)*Source_BEAu!$CT156/SUM(Source_BEAu!$CT$397+Source_BEAu!$CT$396)</f>
        <v>0</v>
      </c>
      <c r="L159" s="19">
        <f>L$7*Source_BEAm!$CT$103/(Source_BEAm!$EI$144+Source_BEAm!$CT$103)*Source_BEAu!$CT156/SUM(Source_BEAu!$CT$397+Source_BEAu!$CT$396)</f>
        <v>0</v>
      </c>
      <c r="N159" s="14">
        <f>N$7*SUM(Source_BEAm!$JI$274:$JI$275)/(SUM(Source_BEAm!$JI$274:$JI$275)+SUM(Source_BEAm!$JJ$274:$JJ$275))*Source_BEAu!$JI156/SUM(Source_BEAu!$JI$396:$JI$397)+N$7*SUM(Source_BEAm!$JJ$274:$JJ$275)/(SUM(Source_BEAm!$JI$274:$JI$275)+SUM(Source_BEAm!$JJ$274:$JJ$275))*Source_BEAu!$JJ156/SUM(Source_BEAu!$JJ$396:$JJ$397)</f>
        <v>0</v>
      </c>
      <c r="O159" s="14">
        <f>O$7*SUM(Source_BEAm!$JI$274:$JI$275)/(SUM(Source_BEAm!$JI$274:$JI$275)+SUM(Source_BEAm!$JJ$274:$JJ$275))*Source_BEAu!$JI156/SUM(Source_BEAu!$JI$396:$JI$397)+O$7*SUM(Source_BEAm!$JJ$274:$JJ$275)/(SUM(Source_BEAm!$JI$274:$JI$275)+SUM(Source_BEAm!$JJ$274:$JJ$275))*Source_BEAu!$JJ156/SUM(Source_BEAu!$JJ$396:$JJ$397)</f>
        <v>0</v>
      </c>
      <c r="P159" s="14">
        <f>P$7*SUM(Source_BEAm!$JI$274:$JI$275)/(SUM(Source_BEAm!$JI$274:$JI$275)+SUM(Source_BEAm!$JJ$274:$JJ$275))*Source_BEAu!$JI156/SUM(Source_BEAu!$JI$396:$JI$397)+P$7*SUM(Source_BEAm!$JJ$274:$JJ$275)/(SUM(Source_BEAm!$JI$274:$JI$275)+SUM(Source_BEAm!$JJ$274:$JJ$275))*Source_BEAu!$JJ156/SUM(Source_BEAu!$JJ$396:$JJ$397)</f>
        <v>0</v>
      </c>
      <c r="Q159" s="14">
        <f>Q$7*SUM(Source_BEAm!$JI$274:$JI$275)/(SUM(Source_BEAm!$JI$274:$JI$275)+SUM(Source_BEAm!$JJ$274:$JJ$275))*Source_BEAu!$JI156/SUM(Source_BEAu!$JI$396:$JI$397)+Q$7*SUM(Source_BEAm!$JJ$274:$JJ$275)/(SUM(Source_BEAm!$JI$274:$JI$275)+SUM(Source_BEAm!$JJ$274:$JJ$275))*Source_BEAu!$JJ156/SUM(Source_BEAu!$JJ$396:$JJ$397)</f>
        <v>0</v>
      </c>
      <c r="R159" s="14">
        <f>R$7*SUM(Source_BEAm!$JI$274:$JI$275)/(SUM(Source_BEAm!$JI$274:$JI$275)+SUM(Source_BEAm!$JJ$274:$JJ$275))*Source_BEAu!$JI156/SUM(Source_BEAu!$JI$396:$JI$397)+R$7*SUM(Source_BEAm!$JJ$274:$JJ$275)/(SUM(Source_BEAm!$JI$274:$JI$275)+SUM(Source_BEAm!$JJ$274:$JJ$275))*Source_BEAu!$JJ156/SUM(Source_BEAu!$JJ$396:$JJ$397)</f>
        <v>0</v>
      </c>
    </row>
    <row r="160" spans="1:18">
      <c r="A160" s="15" t="s">
        <v>286</v>
      </c>
      <c r="B160" s="19">
        <v>336111</v>
      </c>
      <c r="C160" s="20"/>
      <c r="H160" s="19">
        <f>H$7*Source_BEAm!$CT$103/(Source_BEAm!$EI$144+Source_BEAm!$CT$103)*Source_BEAu!$CT157/SUM(Source_BEAu!$CT$397+Source_BEAu!$CT$396)</f>
        <v>3.1373302546948848E-3</v>
      </c>
      <c r="I160" s="19">
        <f>I$7*Source_BEAm!$CT$103/(Source_BEAm!$EI$144+Source_BEAm!$CT$103)*Source_BEAu!$CT157/SUM(Source_BEAu!$CT$397+Source_BEAu!$CT$396)</f>
        <v>5.1452216176996114E-2</v>
      </c>
      <c r="J160" s="19">
        <f>J$7*Source_BEAm!$CT$103/(Source_BEAm!$EI$144+Source_BEAm!$CT$103)*Source_BEAu!$CT157/SUM(Source_BEAu!$CT$397+Source_BEAu!$CT$396)</f>
        <v>0.23780963330587229</v>
      </c>
      <c r="K160" s="19">
        <f>K$7*Source_BEAm!$CT$103/(Source_BEAm!$EI$144+Source_BEAm!$CT$103)*Source_BEAu!$CT157/SUM(Source_BEAu!$CT$397+Source_BEAu!$CT$396)</f>
        <v>4.1099026336502989E-2</v>
      </c>
      <c r="L160" s="19">
        <f>L$7*Source_BEAm!$CT$103/(Source_BEAm!$EI$144+Source_BEAm!$CT$103)*Source_BEAu!$CT157/SUM(Source_BEAu!$CT$397+Source_BEAu!$CT$396)</f>
        <v>4.0785293311033513E-3</v>
      </c>
      <c r="N160" s="14">
        <f>N$7*SUM(Source_BEAm!$JI$274:$JI$275)/(SUM(Source_BEAm!$JI$274:$JI$275)+SUM(Source_BEAm!$JJ$274:$JJ$275))*Source_BEAu!$JI157/SUM(Source_BEAu!$JI$396:$JI$397)+N$7*SUM(Source_BEAm!$JJ$274:$JJ$275)/(SUM(Source_BEAm!$JI$274:$JI$275)+SUM(Source_BEAm!$JJ$274:$JJ$275))*Source_BEAu!$JJ157/SUM(Source_BEAu!$JJ$396:$JJ$397)</f>
        <v>1.6728285778174111E-4</v>
      </c>
      <c r="O160" s="14">
        <f>O$7*SUM(Source_BEAm!$JI$274:$JI$275)/(SUM(Source_BEAm!$JI$274:$JI$275)+SUM(Source_BEAm!$JJ$274:$JJ$275))*Source_BEAu!$JI157/SUM(Source_BEAu!$JI$396:$JI$397)+O$7*SUM(Source_BEAm!$JJ$274:$JJ$275)/(SUM(Source_BEAm!$JI$274:$JI$275)+SUM(Source_BEAm!$JJ$274:$JJ$275))*Source_BEAu!$JJ157/SUM(Source_BEAu!$JJ$396:$JJ$397)</f>
        <v>2.7434388676205543E-3</v>
      </c>
      <c r="P160" s="14">
        <f>P$7*SUM(Source_BEAm!$JI$274:$JI$275)/(SUM(Source_BEAm!$JI$274:$JI$275)+SUM(Source_BEAm!$JJ$274:$JJ$275))*Source_BEAu!$JI157/SUM(Source_BEAu!$JI$396:$JI$397)+P$7*SUM(Source_BEAm!$JJ$274:$JJ$275)/(SUM(Source_BEAm!$JI$274:$JI$275)+SUM(Source_BEAm!$JJ$274:$JJ$275))*Source_BEAu!$JJ157/SUM(Source_BEAu!$JJ$396:$JJ$397)</f>
        <v>1.2680040619855974E-2</v>
      </c>
      <c r="Q160" s="14">
        <f>Q$7*SUM(Source_BEAm!$JI$274:$JI$275)/(SUM(Source_BEAm!$JI$274:$JI$275)+SUM(Source_BEAm!$JJ$274:$JJ$275))*Source_BEAu!$JI157/SUM(Source_BEAu!$JI$396:$JI$397)+Q$7*SUM(Source_BEAm!$JJ$274:$JJ$275)/(SUM(Source_BEAm!$JI$274:$JI$275)+SUM(Source_BEAm!$JJ$274:$JJ$275))*Source_BEAu!$JJ157/SUM(Source_BEAu!$JJ$396:$JJ$397)</f>
        <v>2.1914054369408082E-3</v>
      </c>
      <c r="R160" s="14">
        <f>R$7*SUM(Source_BEAm!$JI$274:$JI$275)/(SUM(Source_BEAm!$JI$274:$JI$275)+SUM(Source_BEAm!$JJ$274:$JJ$275))*Source_BEAu!$JI157/SUM(Source_BEAu!$JI$396:$JI$397)+R$7*SUM(Source_BEAm!$JJ$274:$JJ$275)/(SUM(Source_BEAm!$JI$274:$JI$275)+SUM(Source_BEAm!$JJ$274:$JJ$275))*Source_BEAu!$JJ157/SUM(Source_BEAu!$JJ$396:$JJ$397)</f>
        <v>2.1746771511626346E-4</v>
      </c>
    </row>
    <row r="161" spans="1:18">
      <c r="A161" s="15" t="s">
        <v>287</v>
      </c>
      <c r="B161" s="19">
        <v>336112</v>
      </c>
      <c r="C161" s="20"/>
      <c r="H161" s="19">
        <f>H$7*Source_BEAm!$CT$103/(Source_BEAm!$EI$144+Source_BEAm!$CT$103)*Source_BEAu!$CT158/SUM(Source_BEAu!$CT$397+Source_BEAu!$CT$396)</f>
        <v>5.08528456208753E-3</v>
      </c>
      <c r="I161" s="19">
        <f>I$7*Source_BEAm!$CT$103/(Source_BEAm!$EI$144+Source_BEAm!$CT$103)*Source_BEAu!$CT158/SUM(Source_BEAu!$CT$397+Source_BEAu!$CT$396)</f>
        <v>8.339866681823549E-2</v>
      </c>
      <c r="J161" s="19">
        <f>J$7*Source_BEAm!$CT$103/(Source_BEAm!$EI$144+Source_BEAm!$CT$103)*Source_BEAu!$CT158/SUM(Source_BEAu!$CT$397+Source_BEAu!$CT$396)</f>
        <v>0.38546456980623478</v>
      </c>
      <c r="K161" s="19">
        <f>K$7*Source_BEAm!$CT$103/(Source_BEAm!$EI$144+Source_BEAm!$CT$103)*Source_BEAu!$CT158/SUM(Source_BEAu!$CT$397+Source_BEAu!$CT$396)</f>
        <v>6.6617227763346637E-2</v>
      </c>
      <c r="L161" s="19">
        <f>L$7*Source_BEAm!$CT$103/(Source_BEAm!$EI$144+Source_BEAm!$CT$103)*Source_BEAu!$CT158/SUM(Source_BEAu!$CT$397+Source_BEAu!$CT$396)</f>
        <v>6.61086993071379E-3</v>
      </c>
      <c r="N161" s="14">
        <f>N$7*SUM(Source_BEAm!$JI$274:$JI$275)/(SUM(Source_BEAm!$JI$274:$JI$275)+SUM(Source_BEAm!$JJ$274:$JJ$275))*Source_BEAu!$JI158/SUM(Source_BEAu!$JI$396:$JI$397)+N$7*SUM(Source_BEAm!$JJ$274:$JJ$275)/(SUM(Source_BEAm!$JI$274:$JI$275)+SUM(Source_BEAm!$JJ$274:$JJ$275))*Source_BEAu!$JJ158/SUM(Source_BEAu!$JJ$396:$JJ$397)</f>
        <v>3.1347905051678246E-4</v>
      </c>
      <c r="O161" s="14">
        <f>O$7*SUM(Source_BEAm!$JI$274:$JI$275)/(SUM(Source_BEAm!$JI$274:$JI$275)+SUM(Source_BEAm!$JJ$274:$JJ$275))*Source_BEAu!$JI158/SUM(Source_BEAu!$JI$396:$JI$397)+O$7*SUM(Source_BEAm!$JJ$274:$JJ$275)/(SUM(Source_BEAm!$JI$274:$JI$275)+SUM(Source_BEAm!$JJ$274:$JJ$275))*Source_BEAu!$JJ158/SUM(Source_BEAu!$JJ$396:$JJ$397)</f>
        <v>5.1410564284752316E-3</v>
      </c>
      <c r="P161" s="14">
        <f>P$7*SUM(Source_BEAm!$JI$274:$JI$275)/(SUM(Source_BEAm!$JI$274:$JI$275)+SUM(Source_BEAm!$JJ$274:$JJ$275))*Source_BEAu!$JI158/SUM(Source_BEAu!$JI$396:$JI$397)+P$7*SUM(Source_BEAm!$JJ$274:$JJ$275)/(SUM(Source_BEAm!$JI$274:$JI$275)+SUM(Source_BEAm!$JJ$274:$JJ$275))*Source_BEAu!$JJ158/SUM(Source_BEAu!$JJ$396:$JJ$397)</f>
        <v>2.3761712029172103E-2</v>
      </c>
      <c r="Q161" s="14">
        <f>Q$7*SUM(Source_BEAm!$JI$274:$JI$275)/(SUM(Source_BEAm!$JI$274:$JI$275)+SUM(Source_BEAm!$JJ$274:$JJ$275))*Source_BEAu!$JI158/SUM(Source_BEAu!$JI$396:$JI$397)+Q$7*SUM(Source_BEAm!$JJ$274:$JJ$275)/(SUM(Source_BEAm!$JI$274:$JI$275)+SUM(Source_BEAm!$JJ$274:$JJ$275))*Source_BEAu!$JJ158/SUM(Source_BEAu!$JJ$396:$JJ$397)</f>
        <v>4.1065755617698497E-3</v>
      </c>
      <c r="R161" s="14">
        <f>R$7*SUM(Source_BEAm!$JI$274:$JI$275)/(SUM(Source_BEAm!$JI$274:$JI$275)+SUM(Source_BEAm!$JJ$274:$JJ$275))*Source_BEAu!$JI158/SUM(Source_BEAu!$JI$396:$JI$397)+R$7*SUM(Source_BEAm!$JJ$274:$JJ$275)/(SUM(Source_BEAm!$JI$274:$JI$275)+SUM(Source_BEAm!$JJ$274:$JJ$275))*Source_BEAu!$JJ158/SUM(Source_BEAu!$JJ$396:$JJ$397)</f>
        <v>4.0752276567181719E-4</v>
      </c>
    </row>
    <row r="162" spans="1:18">
      <c r="A162" s="15" t="s">
        <v>288</v>
      </c>
      <c r="B162" s="19">
        <v>336120</v>
      </c>
      <c r="C162" s="20"/>
      <c r="H162" s="19">
        <f>H$7*Source_BEAm!$CT$103/(Source_BEAm!$EI$144+Source_BEAm!$CT$103)*Source_BEAu!$CT159/SUM(Source_BEAu!$CT$397+Source_BEAu!$CT$396)</f>
        <v>1.7887465034230538E-3</v>
      </c>
      <c r="I162" s="19">
        <f>I$7*Source_BEAm!$CT$103/(Source_BEAm!$EI$144+Source_BEAm!$CT$103)*Source_BEAu!$CT159/SUM(Source_BEAu!$CT$397+Source_BEAu!$CT$396)</f>
        <v>2.9335442656138085E-2</v>
      </c>
      <c r="J162" s="19">
        <f>J$7*Source_BEAm!$CT$103/(Source_BEAm!$EI$144+Source_BEAm!$CT$103)*Source_BEAu!$CT159/SUM(Source_BEAu!$CT$397+Source_BEAu!$CT$396)</f>
        <v>0.13558698495946747</v>
      </c>
      <c r="K162" s="19">
        <f>K$7*Source_BEAm!$CT$103/(Source_BEAm!$EI$144+Source_BEAm!$CT$103)*Source_BEAu!$CT159/SUM(Source_BEAu!$CT$397+Source_BEAu!$CT$396)</f>
        <v>2.3432579194842002E-2</v>
      </c>
      <c r="L162" s="19">
        <f>L$7*Source_BEAm!$CT$103/(Source_BEAm!$EI$144+Source_BEAm!$CT$103)*Source_BEAu!$CT159/SUM(Source_BEAu!$CT$397+Source_BEAu!$CT$396)</f>
        <v>2.3253704544499705E-3</v>
      </c>
      <c r="N162" s="14">
        <f>N$7*SUM(Source_BEAm!$JI$274:$JI$275)/(SUM(Source_BEAm!$JI$274:$JI$275)+SUM(Source_BEAm!$JJ$274:$JJ$275))*Source_BEAu!$JI159/SUM(Source_BEAu!$JI$396:$JI$397)+N$7*SUM(Source_BEAm!$JJ$274:$JJ$275)/(SUM(Source_BEAm!$JI$274:$JI$275)+SUM(Source_BEAm!$JJ$274:$JJ$275))*Source_BEAu!$JJ159/SUM(Source_BEAu!$JJ$396:$JJ$397)</f>
        <v>1.2146183849236242E-5</v>
      </c>
      <c r="O162" s="14">
        <f>O$7*SUM(Source_BEAm!$JI$274:$JI$275)/(SUM(Source_BEAm!$JI$274:$JI$275)+SUM(Source_BEAm!$JJ$274:$JJ$275))*Source_BEAu!$JI159/SUM(Source_BEAu!$JI$396:$JI$397)+O$7*SUM(Source_BEAm!$JJ$274:$JJ$275)/(SUM(Source_BEAm!$JI$274:$JI$275)+SUM(Source_BEAm!$JJ$274:$JJ$275))*Source_BEAu!$JJ159/SUM(Source_BEAu!$JJ$396:$JJ$397)</f>
        <v>1.9919741512747436E-4</v>
      </c>
      <c r="P162" s="14">
        <f>P$7*SUM(Source_BEAm!$JI$274:$JI$275)/(SUM(Source_BEAm!$JI$274:$JI$275)+SUM(Source_BEAm!$JJ$274:$JJ$275))*Source_BEAu!$JI159/SUM(Source_BEAu!$JI$396:$JI$397)+P$7*SUM(Source_BEAm!$JJ$274:$JJ$275)/(SUM(Source_BEAm!$JI$274:$JI$275)+SUM(Source_BEAm!$JJ$274:$JJ$275))*Source_BEAu!$JJ159/SUM(Source_BEAu!$JJ$396:$JJ$397)</f>
        <v>9.2068073577210698E-4</v>
      </c>
      <c r="Q162" s="14">
        <f>Q$7*SUM(Source_BEAm!$JI$274:$JI$275)/(SUM(Source_BEAm!$JI$274:$JI$275)+SUM(Source_BEAm!$JJ$274:$JJ$275))*Source_BEAu!$JI159/SUM(Source_BEAu!$JI$396:$JI$397)+Q$7*SUM(Source_BEAm!$JJ$274:$JJ$275)/(SUM(Source_BEAm!$JI$274:$JI$275)+SUM(Source_BEAm!$JJ$274:$JJ$275))*Source_BEAu!$JJ159/SUM(Source_BEAu!$JJ$396:$JJ$397)</f>
        <v>1.5911500842499476E-4</v>
      </c>
      <c r="R162" s="14">
        <f>R$7*SUM(Source_BEAm!$JI$274:$JI$275)/(SUM(Source_BEAm!$JI$274:$JI$275)+SUM(Source_BEAm!$JJ$274:$JJ$275))*Source_BEAu!$JI159/SUM(Source_BEAu!$JI$396:$JI$397)+R$7*SUM(Source_BEAm!$JJ$274:$JJ$275)/(SUM(Source_BEAm!$JI$274:$JI$275)+SUM(Source_BEAm!$JJ$274:$JJ$275))*Source_BEAu!$JJ159/SUM(Source_BEAu!$JJ$396:$JJ$397)</f>
        <v>1.5790039004007116E-5</v>
      </c>
    </row>
    <row r="163" spans="1:18">
      <c r="A163" s="15" t="s">
        <v>289</v>
      </c>
      <c r="B163" s="19">
        <v>336211</v>
      </c>
      <c r="C163" s="20"/>
      <c r="H163" s="19">
        <f>H$7*Source_BEAm!$CT$103/(Source_BEAm!$EI$144+Source_BEAm!$CT$103)*Source_BEAu!$CT160/SUM(Source_BEAu!$CT$397+Source_BEAu!$CT$396)</f>
        <v>1.8730329878775431E-5</v>
      </c>
      <c r="I163" s="19">
        <f>I$7*Source_BEAm!$CT$103/(Source_BEAm!$EI$144+Source_BEAm!$CT$103)*Source_BEAu!$CT160/SUM(Source_BEAu!$CT$397+Source_BEAu!$CT$396)</f>
        <v>3.0717741001191711E-4</v>
      </c>
      <c r="J163" s="19">
        <f>J$7*Source_BEAm!$CT$103/(Source_BEAm!$EI$144+Source_BEAm!$CT$103)*Source_BEAu!$CT160/SUM(Source_BEAu!$CT$397+Source_BEAu!$CT$396)</f>
        <v>1.4197590048111778E-3</v>
      </c>
      <c r="K163" s="19">
        <f>K$7*Source_BEAm!$CT$103/(Source_BEAm!$EI$144+Source_BEAm!$CT$103)*Source_BEAu!$CT160/SUM(Source_BEAu!$CT$397+Source_BEAu!$CT$396)</f>
        <v>2.4536732141195816E-4</v>
      </c>
      <c r="L163" s="19">
        <f>L$7*Source_BEAm!$CT$103/(Source_BEAm!$EI$144+Source_BEAm!$CT$103)*Source_BEAu!$CT160/SUM(Source_BEAu!$CT$397+Source_BEAu!$CT$396)</f>
        <v>2.4349428842408067E-5</v>
      </c>
      <c r="N163" s="14">
        <f>N$7*SUM(Source_BEAm!$JI$274:$JI$275)/(SUM(Source_BEAm!$JI$274:$JI$275)+SUM(Source_BEAm!$JJ$274:$JJ$275))*Source_BEAu!$JI160/SUM(Source_BEAu!$JI$396:$JI$397)+N$7*SUM(Source_BEAm!$JJ$274:$JJ$275)/(SUM(Source_BEAm!$JI$274:$JI$275)+SUM(Source_BEAm!$JJ$274:$JJ$275))*Source_BEAu!$JJ160/SUM(Source_BEAu!$JJ$396:$JJ$397)</f>
        <v>8.3281989772133805E-6</v>
      </c>
      <c r="O163" s="14">
        <f>O$7*SUM(Source_BEAm!$JI$274:$JI$275)/(SUM(Source_BEAm!$JI$274:$JI$275)+SUM(Source_BEAm!$JJ$274:$JJ$275))*Source_BEAu!$JI160/SUM(Source_BEAu!$JI$396:$JI$397)+O$7*SUM(Source_BEAm!$JJ$274:$JJ$275)/(SUM(Source_BEAm!$JI$274:$JI$275)+SUM(Source_BEAm!$JJ$274:$JJ$275))*Source_BEAu!$JJ160/SUM(Source_BEAu!$JJ$396:$JJ$397)</f>
        <v>1.3658246322629944E-4</v>
      </c>
      <c r="P163" s="14">
        <f>P$7*SUM(Source_BEAm!$JI$274:$JI$275)/(SUM(Source_BEAm!$JI$274:$JI$275)+SUM(Source_BEAm!$JJ$274:$JJ$275))*Source_BEAu!$JI160/SUM(Source_BEAu!$JI$396:$JI$397)+P$7*SUM(Source_BEAm!$JJ$274:$JJ$275)/(SUM(Source_BEAm!$JI$274:$JI$275)+SUM(Source_BEAm!$JJ$274:$JJ$275))*Source_BEAu!$JJ160/SUM(Source_BEAu!$JJ$396:$JJ$397)</f>
        <v>6.3127748247277416E-4</v>
      </c>
      <c r="Q163" s="14">
        <f>Q$7*SUM(Source_BEAm!$JI$274:$JI$275)/(SUM(Source_BEAm!$JI$274:$JI$275)+SUM(Source_BEAm!$JJ$274:$JJ$275))*Source_BEAu!$JI160/SUM(Source_BEAu!$JI$396:$JI$397)+Q$7*SUM(Source_BEAm!$JJ$274:$JJ$275)/(SUM(Source_BEAm!$JI$274:$JI$275)+SUM(Source_BEAm!$JJ$274:$JJ$275))*Source_BEAu!$JJ160/SUM(Source_BEAu!$JJ$396:$JJ$397)</f>
        <v>1.0909940660149529E-4</v>
      </c>
      <c r="R163" s="14">
        <f>R$7*SUM(Source_BEAm!$JI$274:$JI$275)/(SUM(Source_BEAm!$JI$274:$JI$275)+SUM(Source_BEAm!$JJ$274:$JJ$275))*Source_BEAu!$JI160/SUM(Source_BEAu!$JI$396:$JI$397)+R$7*SUM(Source_BEAm!$JJ$274:$JJ$275)/(SUM(Source_BEAm!$JI$274:$JI$275)+SUM(Source_BEAm!$JJ$274:$JJ$275))*Source_BEAu!$JJ160/SUM(Source_BEAu!$JJ$396:$JJ$397)</f>
        <v>1.0826658670377397E-5</v>
      </c>
    </row>
    <row r="164" spans="1:18">
      <c r="A164" s="15" t="s">
        <v>290</v>
      </c>
      <c r="B164" s="19">
        <v>336212</v>
      </c>
      <c r="C164" s="20"/>
      <c r="H164" s="19">
        <f>H$7*Source_BEAm!$CT$103/(Source_BEAm!$EI$144+Source_BEAm!$CT$103)*Source_BEAu!$CT161/SUM(Source_BEAu!$CT$397+Source_BEAu!$CT$396)</f>
        <v>8.0540418478734354E-4</v>
      </c>
      <c r="I164" s="19">
        <f>I$7*Source_BEAm!$CT$103/(Source_BEAm!$EI$144+Source_BEAm!$CT$103)*Source_BEAu!$CT161/SUM(Source_BEAu!$CT$397+Source_BEAu!$CT$396)</f>
        <v>1.3208628630512434E-2</v>
      </c>
      <c r="J164" s="19">
        <f>J$7*Source_BEAm!$CT$103/(Source_BEAm!$EI$144+Source_BEAm!$CT$103)*Source_BEAu!$CT161/SUM(Source_BEAu!$CT$397+Source_BEAu!$CT$396)</f>
        <v>6.1049637206880648E-2</v>
      </c>
      <c r="K164" s="19">
        <f>K$7*Source_BEAm!$CT$103/(Source_BEAm!$EI$144+Source_BEAm!$CT$103)*Source_BEAu!$CT161/SUM(Source_BEAu!$CT$397+Source_BEAu!$CT$396)</f>
        <v>1.05507948207142E-2</v>
      </c>
      <c r="L164" s="19">
        <f>L$7*Source_BEAm!$CT$103/(Source_BEAm!$EI$144+Source_BEAm!$CT$103)*Source_BEAu!$CT161/SUM(Source_BEAu!$CT$397+Source_BEAu!$CT$396)</f>
        <v>1.0470254402235469E-3</v>
      </c>
      <c r="N164" s="14">
        <f>N$7*SUM(Source_BEAm!$JI$274:$JI$275)/(SUM(Source_BEAm!$JI$274:$JI$275)+SUM(Source_BEAm!$JJ$274:$JJ$275))*Source_BEAu!$JI161/SUM(Source_BEAu!$JI$396:$JI$397)+N$7*SUM(Source_BEAm!$JJ$274:$JJ$275)/(SUM(Source_BEAm!$JI$274:$JI$275)+SUM(Source_BEAm!$JJ$274:$JJ$275))*Source_BEAu!$JJ161/SUM(Source_BEAu!$JJ$396:$JJ$397)</f>
        <v>1.2726616240076202E-6</v>
      </c>
      <c r="O164" s="14">
        <f>O$7*SUM(Source_BEAm!$JI$274:$JI$275)/(SUM(Source_BEAm!$JI$274:$JI$275)+SUM(Source_BEAm!$JJ$274:$JJ$275))*Source_BEAu!$JI161/SUM(Source_BEAu!$JI$396:$JI$397)+O$7*SUM(Source_BEAm!$JJ$274:$JJ$275)/(SUM(Source_BEAm!$JI$274:$JI$275)+SUM(Source_BEAm!$JJ$274:$JJ$275))*Source_BEAu!$JJ161/SUM(Source_BEAu!$JJ$396:$JJ$397)</f>
        <v>2.0871650633724974E-5</v>
      </c>
      <c r="P164" s="14">
        <f>P$7*SUM(Source_BEAm!$JI$274:$JI$275)/(SUM(Source_BEAm!$JI$274:$JI$275)+SUM(Source_BEAm!$JJ$274:$JJ$275))*Source_BEAu!$JI161/SUM(Source_BEAu!$JI$396:$JI$397)+P$7*SUM(Source_BEAm!$JJ$274:$JJ$275)/(SUM(Source_BEAm!$JI$274:$JI$275)+SUM(Source_BEAm!$JJ$274:$JJ$275))*Source_BEAu!$JJ161/SUM(Source_BEAu!$JJ$396:$JJ$397)</f>
        <v>9.6467751099777599E-5</v>
      </c>
      <c r="Q164" s="14">
        <f>Q$7*SUM(Source_BEAm!$JI$274:$JI$275)/(SUM(Source_BEAm!$JI$274:$JI$275)+SUM(Source_BEAm!$JJ$274:$JJ$275))*Source_BEAu!$JI161/SUM(Source_BEAu!$JI$396:$JI$397)+Q$7*SUM(Source_BEAm!$JJ$274:$JJ$275)/(SUM(Source_BEAm!$JI$274:$JI$275)+SUM(Source_BEAm!$JJ$274:$JJ$275))*Source_BEAu!$JJ161/SUM(Source_BEAu!$JJ$396:$JJ$397)</f>
        <v>1.6671867274499822E-5</v>
      </c>
      <c r="R164" s="14">
        <f>R$7*SUM(Source_BEAm!$JI$274:$JI$275)/(SUM(Source_BEAm!$JI$274:$JI$275)+SUM(Source_BEAm!$JJ$274:$JJ$275))*Source_BEAu!$JI161/SUM(Source_BEAu!$JI$396:$JI$397)+R$7*SUM(Source_BEAm!$JJ$274:$JJ$275)/(SUM(Source_BEAm!$JI$274:$JI$275)+SUM(Source_BEAm!$JJ$274:$JJ$275))*Source_BEAu!$JJ161/SUM(Source_BEAu!$JJ$396:$JJ$397)</f>
        <v>1.6544601112099062E-6</v>
      </c>
    </row>
    <row r="165" spans="1:18">
      <c r="A165" s="15" t="s">
        <v>291</v>
      </c>
      <c r="B165" s="19">
        <v>336213</v>
      </c>
      <c r="C165" s="20"/>
      <c r="H165" s="19">
        <f>H$7*Source_BEAm!$CT$103/(Source_BEAm!$EI$144+Source_BEAm!$CT$103)*Source_BEAu!$CT162/SUM(Source_BEAu!$CT$397+Source_BEAu!$CT$396)</f>
        <v>6.7429187563591549E-4</v>
      </c>
      <c r="I165" s="19">
        <f>I$7*Source_BEAm!$CT$103/(Source_BEAm!$EI$144+Source_BEAm!$CT$103)*Source_BEAu!$CT162/SUM(Source_BEAu!$CT$397+Source_BEAu!$CT$396)</f>
        <v>1.1058386760429017E-2</v>
      </c>
      <c r="J165" s="19">
        <f>J$7*Source_BEAm!$CT$103/(Source_BEAm!$EI$144+Source_BEAm!$CT$103)*Source_BEAu!$CT162/SUM(Source_BEAu!$CT$397+Source_BEAu!$CT$396)</f>
        <v>5.1111324173202397E-2</v>
      </c>
      <c r="K165" s="19">
        <f>K$7*Source_BEAm!$CT$103/(Source_BEAm!$EI$144+Source_BEAm!$CT$103)*Source_BEAu!$CT162/SUM(Source_BEAu!$CT$397+Source_BEAu!$CT$396)</f>
        <v>8.8332235708304951E-3</v>
      </c>
      <c r="L165" s="19">
        <f>L$7*Source_BEAm!$CT$103/(Source_BEAm!$EI$144+Source_BEAm!$CT$103)*Source_BEAu!$CT162/SUM(Source_BEAu!$CT$397+Source_BEAu!$CT$396)</f>
        <v>8.7657943832669043E-4</v>
      </c>
      <c r="N165" s="14">
        <f>N$7*SUM(Source_BEAm!$JI$274:$JI$275)/(SUM(Source_BEAm!$JI$274:$JI$275)+SUM(Source_BEAm!$JJ$274:$JJ$275))*Source_BEAu!$JI162/SUM(Source_BEAu!$JI$396:$JI$397)+N$7*SUM(Source_BEAm!$JJ$274:$JJ$275)/(SUM(Source_BEAm!$JI$274:$JI$275)+SUM(Source_BEAm!$JJ$274:$JJ$275))*Source_BEAu!$JJ162/SUM(Source_BEAu!$JJ$396:$JJ$397)</f>
        <v>0</v>
      </c>
      <c r="O165" s="14">
        <f>O$7*SUM(Source_BEAm!$JI$274:$JI$275)/(SUM(Source_BEAm!$JI$274:$JI$275)+SUM(Source_BEAm!$JJ$274:$JJ$275))*Source_BEAu!$JI162/SUM(Source_BEAu!$JI$396:$JI$397)+O$7*SUM(Source_BEAm!$JJ$274:$JJ$275)/(SUM(Source_BEAm!$JI$274:$JI$275)+SUM(Source_BEAm!$JJ$274:$JJ$275))*Source_BEAu!$JJ162/SUM(Source_BEAu!$JJ$396:$JJ$397)</f>
        <v>0</v>
      </c>
      <c r="P165" s="14">
        <f>P$7*SUM(Source_BEAm!$JI$274:$JI$275)/(SUM(Source_BEAm!$JI$274:$JI$275)+SUM(Source_BEAm!$JJ$274:$JJ$275))*Source_BEAu!$JI162/SUM(Source_BEAu!$JI$396:$JI$397)+P$7*SUM(Source_BEAm!$JJ$274:$JJ$275)/(SUM(Source_BEAm!$JI$274:$JI$275)+SUM(Source_BEAm!$JJ$274:$JJ$275))*Source_BEAu!$JJ162/SUM(Source_BEAu!$JJ$396:$JJ$397)</f>
        <v>0</v>
      </c>
      <c r="Q165" s="14">
        <f>Q$7*SUM(Source_BEAm!$JI$274:$JI$275)/(SUM(Source_BEAm!$JI$274:$JI$275)+SUM(Source_BEAm!$JJ$274:$JJ$275))*Source_BEAu!$JI162/SUM(Source_BEAu!$JI$396:$JI$397)+Q$7*SUM(Source_BEAm!$JJ$274:$JJ$275)/(SUM(Source_BEAm!$JI$274:$JI$275)+SUM(Source_BEAm!$JJ$274:$JJ$275))*Source_BEAu!$JJ162/SUM(Source_BEAu!$JJ$396:$JJ$397)</f>
        <v>0</v>
      </c>
      <c r="R165" s="14">
        <f>R$7*SUM(Source_BEAm!$JI$274:$JI$275)/(SUM(Source_BEAm!$JI$274:$JI$275)+SUM(Source_BEAm!$JJ$274:$JJ$275))*Source_BEAu!$JI162/SUM(Source_BEAu!$JI$396:$JI$397)+R$7*SUM(Source_BEAm!$JJ$274:$JJ$275)/(SUM(Source_BEAm!$JI$274:$JI$275)+SUM(Source_BEAm!$JJ$274:$JJ$275))*Source_BEAu!$JJ162/SUM(Source_BEAu!$JJ$396:$JJ$397)</f>
        <v>0</v>
      </c>
    </row>
    <row r="166" spans="1:18">
      <c r="A166" s="15" t="s">
        <v>292</v>
      </c>
      <c r="B166" s="19">
        <v>336214</v>
      </c>
      <c r="C166" s="20"/>
      <c r="H166" s="19">
        <f>H$7*Source_BEAm!$CT$103/(Source_BEAm!$EI$144+Source_BEAm!$CT$103)*Source_BEAu!$CT163/SUM(Source_BEAu!$CT$397+Source_BEAu!$CT$396)</f>
        <v>7.8667385490856809E-4</v>
      </c>
      <c r="I166" s="19">
        <f>I$7*Source_BEAm!$CT$103/(Source_BEAm!$EI$144+Source_BEAm!$CT$103)*Source_BEAu!$CT163/SUM(Source_BEAu!$CT$397+Source_BEAu!$CT$396)</f>
        <v>1.2901451220500518E-2</v>
      </c>
      <c r="J166" s="19">
        <f>J$7*Source_BEAm!$CT$103/(Source_BEAm!$EI$144+Source_BEAm!$CT$103)*Source_BEAu!$CT163/SUM(Source_BEAu!$CT$397+Source_BEAu!$CT$396)</f>
        <v>5.962987820206947E-2</v>
      </c>
      <c r="K166" s="19">
        <f>K$7*Source_BEAm!$CT$103/(Source_BEAm!$EI$144+Source_BEAm!$CT$103)*Source_BEAu!$CT163/SUM(Source_BEAu!$CT$397+Source_BEAu!$CT$396)</f>
        <v>1.0305427499302243E-2</v>
      </c>
      <c r="L166" s="19">
        <f>L$7*Source_BEAm!$CT$103/(Source_BEAm!$EI$144+Source_BEAm!$CT$103)*Source_BEAu!$CT163/SUM(Source_BEAu!$CT$397+Source_BEAu!$CT$396)</f>
        <v>1.0226760113811388E-3</v>
      </c>
      <c r="N166" s="14">
        <f>N$7*SUM(Source_BEAm!$JI$274:$JI$275)/(SUM(Source_BEAm!$JI$274:$JI$275)+SUM(Source_BEAm!$JJ$274:$JJ$275))*Source_BEAu!$JI163/SUM(Source_BEAu!$JI$396:$JI$397)+N$7*SUM(Source_BEAm!$JJ$274:$JJ$275)/(SUM(Source_BEAm!$JI$274:$JI$275)+SUM(Source_BEAm!$JJ$274:$JJ$275))*Source_BEAu!$JJ163/SUM(Source_BEAu!$JJ$396:$JJ$397)</f>
        <v>0</v>
      </c>
      <c r="O166" s="14">
        <f>O$7*SUM(Source_BEAm!$JI$274:$JI$275)/(SUM(Source_BEAm!$JI$274:$JI$275)+SUM(Source_BEAm!$JJ$274:$JJ$275))*Source_BEAu!$JI163/SUM(Source_BEAu!$JI$396:$JI$397)+O$7*SUM(Source_BEAm!$JJ$274:$JJ$275)/(SUM(Source_BEAm!$JI$274:$JI$275)+SUM(Source_BEAm!$JJ$274:$JJ$275))*Source_BEAu!$JJ163/SUM(Source_BEAu!$JJ$396:$JJ$397)</f>
        <v>0</v>
      </c>
      <c r="P166" s="14">
        <f>P$7*SUM(Source_BEAm!$JI$274:$JI$275)/(SUM(Source_BEAm!$JI$274:$JI$275)+SUM(Source_BEAm!$JJ$274:$JJ$275))*Source_BEAu!$JI163/SUM(Source_BEAu!$JI$396:$JI$397)+P$7*SUM(Source_BEAm!$JJ$274:$JJ$275)/(SUM(Source_BEAm!$JI$274:$JI$275)+SUM(Source_BEAm!$JJ$274:$JJ$275))*Source_BEAu!$JJ163/SUM(Source_BEAu!$JJ$396:$JJ$397)</f>
        <v>0</v>
      </c>
      <c r="Q166" s="14">
        <f>Q$7*SUM(Source_BEAm!$JI$274:$JI$275)/(SUM(Source_BEAm!$JI$274:$JI$275)+SUM(Source_BEAm!$JJ$274:$JJ$275))*Source_BEAu!$JI163/SUM(Source_BEAu!$JI$396:$JI$397)+Q$7*SUM(Source_BEAm!$JJ$274:$JJ$275)/(SUM(Source_BEAm!$JI$274:$JI$275)+SUM(Source_BEAm!$JJ$274:$JJ$275))*Source_BEAu!$JJ163/SUM(Source_BEAu!$JJ$396:$JJ$397)</f>
        <v>0</v>
      </c>
      <c r="R166" s="14">
        <f>R$7*SUM(Source_BEAm!$JI$274:$JI$275)/(SUM(Source_BEAm!$JI$274:$JI$275)+SUM(Source_BEAm!$JJ$274:$JJ$275))*Source_BEAu!$JI163/SUM(Source_BEAu!$JI$396:$JI$397)+R$7*SUM(Source_BEAm!$JJ$274:$JJ$275)/(SUM(Source_BEAm!$JI$274:$JI$275)+SUM(Source_BEAm!$JJ$274:$JJ$275))*Source_BEAu!$JJ163/SUM(Source_BEAu!$JJ$396:$JJ$397)</f>
        <v>0</v>
      </c>
    </row>
    <row r="167" spans="1:18">
      <c r="A167" s="15" t="s">
        <v>293</v>
      </c>
      <c r="B167" s="19">
        <v>336310</v>
      </c>
      <c r="C167" s="20"/>
      <c r="H167" s="19">
        <f>H$7*Source_BEAm!$CT$103/(Source_BEAm!$EI$144+Source_BEAm!$CT$103)*Source_BEAu!$CT164/SUM(Source_BEAu!$CT$397+Source_BEAu!$CT$396)</f>
        <v>3.7460659757550862E-5</v>
      </c>
      <c r="I167" s="19">
        <f>I$7*Source_BEAm!$CT$103/(Source_BEAm!$EI$144+Source_BEAm!$CT$103)*Source_BEAu!$CT164/SUM(Source_BEAu!$CT$397+Source_BEAu!$CT$396)</f>
        <v>6.1435482002383422E-4</v>
      </c>
      <c r="J167" s="19">
        <f>J$7*Source_BEAm!$CT$103/(Source_BEAm!$EI$144+Source_BEAm!$CT$103)*Source_BEAu!$CT164/SUM(Source_BEAu!$CT$397+Source_BEAu!$CT$396)</f>
        <v>2.8395180096223555E-3</v>
      </c>
      <c r="K167" s="19">
        <f>K$7*Source_BEAm!$CT$103/(Source_BEAm!$EI$144+Source_BEAm!$CT$103)*Source_BEAu!$CT164/SUM(Source_BEAu!$CT$397+Source_BEAu!$CT$396)</f>
        <v>4.9073464282391632E-4</v>
      </c>
      <c r="L167" s="19">
        <f>L$7*Source_BEAm!$CT$103/(Source_BEAm!$EI$144+Source_BEAm!$CT$103)*Source_BEAu!$CT164/SUM(Source_BEAu!$CT$397+Source_BEAu!$CT$396)</f>
        <v>4.8698857684816134E-5</v>
      </c>
      <c r="N167" s="14">
        <f>N$7*SUM(Source_BEAm!$JI$274:$JI$275)/(SUM(Source_BEAm!$JI$274:$JI$275)+SUM(Source_BEAm!$JJ$274:$JJ$275))*Source_BEAu!$JI164/SUM(Source_BEAu!$JI$396:$JI$397)+N$7*SUM(Source_BEAm!$JJ$274:$JJ$275)/(SUM(Source_BEAm!$JI$274:$JI$275)+SUM(Source_BEAm!$JJ$274:$JJ$275))*Source_BEAu!$JJ164/SUM(Source_BEAu!$JJ$396:$JJ$397)</f>
        <v>3.9564307186563927E-6</v>
      </c>
      <c r="O167" s="14">
        <f>O$7*SUM(Source_BEAm!$JI$274:$JI$275)/(SUM(Source_BEAm!$JI$274:$JI$275)+SUM(Source_BEAm!$JJ$274:$JJ$275))*Source_BEAu!$JI164/SUM(Source_BEAu!$JI$396:$JI$397)+O$7*SUM(Source_BEAm!$JJ$274:$JJ$275)/(SUM(Source_BEAm!$JI$274:$JI$275)+SUM(Source_BEAm!$JJ$274:$JJ$275))*Source_BEAu!$JJ164/SUM(Source_BEAu!$JJ$396:$JJ$397)</f>
        <v>6.4885463785964846E-5</v>
      </c>
      <c r="P167" s="14">
        <f>P$7*SUM(Source_BEAm!$JI$274:$JI$275)/(SUM(Source_BEAm!$JI$274:$JI$275)+SUM(Source_BEAm!$JJ$274:$JJ$275))*Source_BEAu!$JI164/SUM(Source_BEAu!$JI$396:$JI$397)+P$7*SUM(Source_BEAm!$JJ$274:$JJ$275)/(SUM(Source_BEAm!$JI$274:$JI$275)+SUM(Source_BEAm!$JJ$274:$JJ$275))*Source_BEAu!$JJ164/SUM(Source_BEAu!$JJ$396:$JJ$397)</f>
        <v>2.9989744847415449E-4</v>
      </c>
      <c r="Q167" s="14">
        <f>Q$7*SUM(Source_BEAm!$JI$274:$JI$275)/(SUM(Source_BEAm!$JI$274:$JI$275)+SUM(Source_BEAm!$JJ$274:$JJ$275))*Source_BEAu!$JI164/SUM(Source_BEAu!$JI$396:$JI$397)+Q$7*SUM(Source_BEAm!$JJ$274:$JJ$275)/(SUM(Source_BEAm!$JI$274:$JI$275)+SUM(Source_BEAm!$JJ$274:$JJ$275))*Source_BEAu!$JJ164/SUM(Source_BEAu!$JJ$396:$JJ$397)</f>
        <v>5.1829242414398736E-5</v>
      </c>
      <c r="R167" s="14">
        <f>R$7*SUM(Source_BEAm!$JI$274:$JI$275)/(SUM(Source_BEAm!$JI$274:$JI$275)+SUM(Source_BEAm!$JJ$274:$JJ$275))*Source_BEAu!$JI164/SUM(Source_BEAu!$JI$396:$JI$397)+R$7*SUM(Source_BEAm!$JJ$274:$JJ$275)/(SUM(Source_BEAm!$JI$274:$JI$275)+SUM(Source_BEAm!$JJ$274:$JJ$275))*Source_BEAu!$JJ164/SUM(Source_BEAu!$JJ$396:$JJ$397)</f>
        <v>5.1433599342533106E-6</v>
      </c>
    </row>
    <row r="168" spans="1:18">
      <c r="A168" s="15" t="s">
        <v>294</v>
      </c>
      <c r="B168" s="19">
        <v>336320</v>
      </c>
      <c r="C168" s="20"/>
      <c r="H168" s="19">
        <f>H$7*Source_BEAm!$CT$103/(Source_BEAm!$EI$144+Source_BEAm!$CT$103)*Source_BEAu!$CT165/SUM(Source_BEAu!$CT$397+Source_BEAu!$CT$396)</f>
        <v>9.3651649393877155E-6</v>
      </c>
      <c r="I168" s="19">
        <f>I$7*Source_BEAm!$CT$103/(Source_BEAm!$EI$144+Source_BEAm!$CT$103)*Source_BEAu!$CT165/SUM(Source_BEAu!$CT$397+Source_BEAu!$CT$396)</f>
        <v>1.5358870500595855E-4</v>
      </c>
      <c r="J168" s="19">
        <f>J$7*Source_BEAm!$CT$103/(Source_BEAm!$EI$144+Source_BEAm!$CT$103)*Source_BEAu!$CT165/SUM(Source_BEAu!$CT$397+Source_BEAu!$CT$396)</f>
        <v>7.0987950240558888E-4</v>
      </c>
      <c r="K168" s="19">
        <f>K$7*Source_BEAm!$CT$103/(Source_BEAm!$EI$144+Source_BEAm!$CT$103)*Source_BEAu!$CT165/SUM(Source_BEAu!$CT$397+Source_BEAu!$CT$396)</f>
        <v>1.2268366070597908E-4</v>
      </c>
      <c r="L168" s="19">
        <f>L$7*Source_BEAm!$CT$103/(Source_BEAm!$EI$144+Source_BEAm!$CT$103)*Source_BEAu!$CT165/SUM(Source_BEAu!$CT$397+Source_BEAu!$CT$396)</f>
        <v>1.2174714421204033E-5</v>
      </c>
      <c r="N168" s="14">
        <f>N$7*SUM(Source_BEAm!$JI$274:$JI$275)/(SUM(Source_BEAm!$JI$274:$JI$275)+SUM(Source_BEAm!$JJ$274:$JJ$275))*Source_BEAu!$JI165/SUM(Source_BEAu!$JI$396:$JI$397)+N$7*SUM(Source_BEAm!$JJ$274:$JJ$275)/(SUM(Source_BEAm!$JI$274:$JI$275)+SUM(Source_BEAm!$JJ$274:$JJ$275))*Source_BEAu!$JJ165/SUM(Source_BEAu!$JJ$396:$JJ$397)</f>
        <v>2.6837690946487725E-6</v>
      </c>
      <c r="O168" s="14">
        <f>O$7*SUM(Source_BEAm!$JI$274:$JI$275)/(SUM(Source_BEAm!$JI$274:$JI$275)+SUM(Source_BEAm!$JJ$274:$JJ$275))*Source_BEAu!$JI165/SUM(Source_BEAu!$JI$396:$JI$397)+O$7*SUM(Source_BEAm!$JJ$274:$JJ$275)/(SUM(Source_BEAm!$JI$274:$JI$275)+SUM(Source_BEAm!$JJ$274:$JJ$275))*Source_BEAu!$JJ165/SUM(Source_BEAu!$JJ$396:$JJ$397)</f>
        <v>4.4013813152239865E-5</v>
      </c>
      <c r="P168" s="14">
        <f>P$7*SUM(Source_BEAm!$JI$274:$JI$275)/(SUM(Source_BEAm!$JI$274:$JI$275)+SUM(Source_BEAm!$JJ$274:$JJ$275))*Source_BEAu!$JI165/SUM(Source_BEAu!$JI$396:$JI$397)+P$7*SUM(Source_BEAm!$JJ$274:$JJ$275)/(SUM(Source_BEAm!$JI$274:$JI$275)+SUM(Source_BEAm!$JJ$274:$JJ$275))*Source_BEAu!$JJ165/SUM(Source_BEAu!$JJ$396:$JJ$397)</f>
        <v>2.0342969737437692E-4</v>
      </c>
      <c r="Q168" s="14">
        <f>Q$7*SUM(Source_BEAm!$JI$274:$JI$275)/(SUM(Source_BEAm!$JI$274:$JI$275)+SUM(Source_BEAm!$JJ$274:$JJ$275))*Source_BEAu!$JI165/SUM(Source_BEAu!$JI$396:$JI$397)+Q$7*SUM(Source_BEAm!$JJ$274:$JJ$275)/(SUM(Source_BEAm!$JI$274:$JI$275)+SUM(Source_BEAm!$JJ$274:$JJ$275))*Source_BEAu!$JJ165/SUM(Source_BEAu!$JJ$396:$JJ$397)</f>
        <v>3.5157375139898911E-5</v>
      </c>
      <c r="R168" s="14">
        <f>R$7*SUM(Source_BEAm!$JI$274:$JI$275)/(SUM(Source_BEAm!$JI$274:$JI$275)+SUM(Source_BEAm!$JJ$274:$JJ$275))*Source_BEAu!$JI165/SUM(Source_BEAu!$JI$396:$JI$397)+R$7*SUM(Source_BEAm!$JJ$274:$JJ$275)/(SUM(Source_BEAm!$JI$274:$JI$275)+SUM(Source_BEAm!$JJ$274:$JJ$275))*Source_BEAu!$JJ165/SUM(Source_BEAu!$JJ$396:$JJ$397)</f>
        <v>3.4888998230434041E-6</v>
      </c>
    </row>
    <row r="169" spans="1:18">
      <c r="A169" s="15" t="s">
        <v>295</v>
      </c>
      <c r="B169" s="19" t="s">
        <v>296</v>
      </c>
      <c r="C169" s="20"/>
      <c r="H169" s="19">
        <f>H$7*Source_BEAm!$CT$103/(Source_BEAm!$EI$144+Source_BEAm!$CT$103)*Source_BEAu!$CT166/SUM(Source_BEAu!$CT$397+Source_BEAu!$CT$396)</f>
        <v>9.3651649393877155E-6</v>
      </c>
      <c r="I169" s="19">
        <f>I$7*Source_BEAm!$CT$103/(Source_BEAm!$EI$144+Source_BEAm!$CT$103)*Source_BEAu!$CT166/SUM(Source_BEAu!$CT$397+Source_BEAu!$CT$396)</f>
        <v>1.5358870500595855E-4</v>
      </c>
      <c r="J169" s="19">
        <f>J$7*Source_BEAm!$CT$103/(Source_BEAm!$EI$144+Source_BEAm!$CT$103)*Source_BEAu!$CT166/SUM(Source_BEAu!$CT$397+Source_BEAu!$CT$396)</f>
        <v>7.0987950240558888E-4</v>
      </c>
      <c r="K169" s="19">
        <f>K$7*Source_BEAm!$CT$103/(Source_BEAm!$EI$144+Source_BEAm!$CT$103)*Source_BEAu!$CT166/SUM(Source_BEAu!$CT$397+Source_BEAu!$CT$396)</f>
        <v>1.2268366070597908E-4</v>
      </c>
      <c r="L169" s="19">
        <f>L$7*Source_BEAm!$CT$103/(Source_BEAm!$EI$144+Source_BEAm!$CT$103)*Source_BEAu!$CT166/SUM(Source_BEAu!$CT$397+Source_BEAu!$CT$396)</f>
        <v>1.2174714421204033E-5</v>
      </c>
      <c r="N169" s="14">
        <f>N$7*SUM(Source_BEAm!$JI$274:$JI$275)/(SUM(Source_BEAm!$JI$274:$JI$275)+SUM(Source_BEAm!$JJ$274:$JJ$275))*Source_BEAu!$JI166/SUM(Source_BEAu!$JI$396:$JI$397)+N$7*SUM(Source_BEAm!$JJ$274:$JJ$275)/(SUM(Source_BEAm!$JI$274:$JI$275)+SUM(Source_BEAm!$JJ$274:$JJ$275))*Source_BEAu!$JJ166/SUM(Source_BEAu!$JJ$396:$JJ$397)</f>
        <v>8.051307283946316E-6</v>
      </c>
      <c r="O169" s="14">
        <f>O$7*SUM(Source_BEAm!$JI$274:$JI$275)/(SUM(Source_BEAm!$JI$274:$JI$275)+SUM(Source_BEAm!$JJ$274:$JJ$275))*Source_BEAu!$JI166/SUM(Source_BEAu!$JI$396:$JI$397)+O$7*SUM(Source_BEAm!$JJ$274:$JJ$275)/(SUM(Source_BEAm!$JI$274:$JI$275)+SUM(Source_BEAm!$JJ$274:$JJ$275))*Source_BEAu!$JJ166/SUM(Source_BEAu!$JJ$396:$JJ$397)</f>
        <v>1.3204143945671961E-4</v>
      </c>
      <c r="P169" s="14">
        <f>P$7*SUM(Source_BEAm!$JI$274:$JI$275)/(SUM(Source_BEAm!$JI$274:$JI$275)+SUM(Source_BEAm!$JJ$274:$JJ$275))*Source_BEAu!$JI166/SUM(Source_BEAu!$JI$396:$JI$397)+P$7*SUM(Source_BEAm!$JJ$274:$JJ$275)/(SUM(Source_BEAm!$JI$274:$JI$275)+SUM(Source_BEAm!$JJ$274:$JJ$275))*Source_BEAu!$JJ166/SUM(Source_BEAu!$JJ$396:$JJ$397)</f>
        <v>6.1028909212313071E-4</v>
      </c>
      <c r="Q169" s="14">
        <f>Q$7*SUM(Source_BEAm!$JI$274:$JI$275)/(SUM(Source_BEAm!$JI$274:$JI$275)+SUM(Source_BEAm!$JJ$274:$JJ$275))*Source_BEAu!$JI166/SUM(Source_BEAu!$JI$396:$JI$397)+Q$7*SUM(Source_BEAm!$JJ$274:$JJ$275)/(SUM(Source_BEAm!$JI$274:$JI$275)+SUM(Source_BEAm!$JJ$274:$JJ$275))*Source_BEAu!$JJ166/SUM(Source_BEAu!$JJ$396:$JJ$397)</f>
        <v>1.0547212541969675E-4</v>
      </c>
      <c r="R169" s="14">
        <f>R$7*SUM(Source_BEAm!$JI$274:$JI$275)/(SUM(Source_BEAm!$JI$274:$JI$275)+SUM(Source_BEAm!$JJ$274:$JJ$275))*Source_BEAu!$JI166/SUM(Source_BEAu!$JI$396:$JI$397)+R$7*SUM(Source_BEAm!$JJ$274:$JJ$275)/(SUM(Source_BEAm!$JI$274:$JI$275)+SUM(Source_BEAm!$JJ$274:$JJ$275))*Source_BEAu!$JJ166/SUM(Source_BEAu!$JJ$396:$JJ$397)</f>
        <v>1.0466699469130212E-5</v>
      </c>
    </row>
    <row r="170" spans="1:18">
      <c r="A170" s="15" t="s">
        <v>297</v>
      </c>
      <c r="B170" s="19">
        <v>336350</v>
      </c>
      <c r="C170" s="20"/>
      <c r="H170" s="19">
        <f>H$7*Source_BEAm!$CT$103/(Source_BEAm!$EI$144+Source_BEAm!$CT$103)*Source_BEAu!$CT167/SUM(Source_BEAu!$CT$397+Source_BEAu!$CT$396)</f>
        <v>4.6825824696938574E-5</v>
      </c>
      <c r="I170" s="19">
        <f>I$7*Source_BEAm!$CT$103/(Source_BEAm!$EI$144+Source_BEAm!$CT$103)*Source_BEAu!$CT167/SUM(Source_BEAu!$CT$397+Source_BEAu!$CT$396)</f>
        <v>7.6794352502979274E-4</v>
      </c>
      <c r="J170" s="19">
        <f>J$7*Source_BEAm!$CT$103/(Source_BEAm!$EI$144+Source_BEAm!$CT$103)*Source_BEAu!$CT167/SUM(Source_BEAu!$CT$397+Source_BEAu!$CT$396)</f>
        <v>3.5493975120279441E-3</v>
      </c>
      <c r="K170" s="19">
        <f>K$7*Source_BEAm!$CT$103/(Source_BEAm!$EI$144+Source_BEAm!$CT$103)*Source_BEAu!$CT167/SUM(Source_BEAu!$CT$397+Source_BEAu!$CT$396)</f>
        <v>6.1341830352989535E-4</v>
      </c>
      <c r="L170" s="19">
        <f>L$7*Source_BEAm!$CT$103/(Source_BEAm!$EI$144+Source_BEAm!$CT$103)*Source_BEAu!$CT167/SUM(Source_BEAu!$CT$397+Source_BEAu!$CT$396)</f>
        <v>6.0873572106020169E-5</v>
      </c>
      <c r="N170" s="14">
        <f>N$7*SUM(Source_BEAm!$JI$274:$JI$275)/(SUM(Source_BEAm!$JI$274:$JI$275)+SUM(Source_BEAm!$JJ$274:$JJ$275))*Source_BEAu!$JI167/SUM(Source_BEAu!$JI$396:$JI$397)+N$7*SUM(Source_BEAm!$JJ$274:$JJ$275)/(SUM(Source_BEAm!$JI$274:$JI$275)+SUM(Source_BEAm!$JJ$274:$JJ$275))*Source_BEAu!$JJ167/SUM(Source_BEAu!$JJ$396:$JJ$397)</f>
        <v>2.6837690946487725E-6</v>
      </c>
      <c r="O170" s="14">
        <f>O$7*SUM(Source_BEAm!$JI$274:$JI$275)/(SUM(Source_BEAm!$JI$274:$JI$275)+SUM(Source_BEAm!$JJ$274:$JJ$275))*Source_BEAu!$JI167/SUM(Source_BEAu!$JI$396:$JI$397)+O$7*SUM(Source_BEAm!$JJ$274:$JJ$275)/(SUM(Source_BEAm!$JI$274:$JI$275)+SUM(Source_BEAm!$JJ$274:$JJ$275))*Source_BEAu!$JJ167/SUM(Source_BEAu!$JJ$396:$JJ$397)</f>
        <v>4.4013813152239865E-5</v>
      </c>
      <c r="P170" s="14">
        <f>P$7*SUM(Source_BEAm!$JI$274:$JI$275)/(SUM(Source_BEAm!$JI$274:$JI$275)+SUM(Source_BEAm!$JJ$274:$JJ$275))*Source_BEAu!$JI167/SUM(Source_BEAu!$JI$396:$JI$397)+P$7*SUM(Source_BEAm!$JJ$274:$JJ$275)/(SUM(Source_BEAm!$JI$274:$JI$275)+SUM(Source_BEAm!$JJ$274:$JJ$275))*Source_BEAu!$JJ167/SUM(Source_BEAu!$JJ$396:$JJ$397)</f>
        <v>2.0342969737437692E-4</v>
      </c>
      <c r="Q170" s="14">
        <f>Q$7*SUM(Source_BEAm!$JI$274:$JI$275)/(SUM(Source_BEAm!$JI$274:$JI$275)+SUM(Source_BEAm!$JJ$274:$JJ$275))*Source_BEAu!$JI167/SUM(Source_BEAu!$JI$396:$JI$397)+Q$7*SUM(Source_BEAm!$JJ$274:$JJ$275)/(SUM(Source_BEAm!$JI$274:$JI$275)+SUM(Source_BEAm!$JJ$274:$JJ$275))*Source_BEAu!$JJ167/SUM(Source_BEAu!$JJ$396:$JJ$397)</f>
        <v>3.5157375139898911E-5</v>
      </c>
      <c r="R170" s="14">
        <f>R$7*SUM(Source_BEAm!$JI$274:$JI$275)/(SUM(Source_BEAm!$JI$274:$JI$275)+SUM(Source_BEAm!$JJ$274:$JJ$275))*Source_BEAu!$JI167/SUM(Source_BEAu!$JI$396:$JI$397)+R$7*SUM(Source_BEAm!$JJ$274:$JJ$275)/(SUM(Source_BEAm!$JI$274:$JI$275)+SUM(Source_BEAm!$JJ$274:$JJ$275))*Source_BEAu!$JJ167/SUM(Source_BEAu!$JJ$396:$JJ$397)</f>
        <v>3.4888998230434041E-6</v>
      </c>
    </row>
    <row r="171" spans="1:18">
      <c r="A171" s="15" t="s">
        <v>298</v>
      </c>
      <c r="B171" s="19">
        <v>336360</v>
      </c>
      <c r="C171" s="20"/>
      <c r="H171" s="19">
        <f>H$7*Source_BEAm!$CT$103/(Source_BEAm!$EI$144+Source_BEAm!$CT$103)*Source_BEAu!$CT168/SUM(Source_BEAu!$CT$397+Source_BEAu!$CT$396)</f>
        <v>1.6857296890897887E-4</v>
      </c>
      <c r="I171" s="19">
        <f>I$7*Source_BEAm!$CT$103/(Source_BEAm!$EI$144+Source_BEAm!$CT$103)*Source_BEAu!$CT168/SUM(Source_BEAu!$CT$397+Source_BEAu!$CT$396)</f>
        <v>2.7645966901072541E-3</v>
      </c>
      <c r="J171" s="19">
        <f>J$7*Source_BEAm!$CT$103/(Source_BEAm!$EI$144+Source_BEAm!$CT$103)*Source_BEAu!$CT168/SUM(Source_BEAu!$CT$397+Source_BEAu!$CT$396)</f>
        <v>1.2777831043300599E-2</v>
      </c>
      <c r="K171" s="19">
        <f>K$7*Source_BEAm!$CT$103/(Source_BEAm!$EI$144+Source_BEAm!$CT$103)*Source_BEAu!$CT168/SUM(Source_BEAu!$CT$397+Source_BEAu!$CT$396)</f>
        <v>2.2083058927076238E-3</v>
      </c>
      <c r="L171" s="19">
        <f>L$7*Source_BEAm!$CT$103/(Source_BEAm!$EI$144+Source_BEAm!$CT$103)*Source_BEAu!$CT168/SUM(Source_BEAu!$CT$397+Source_BEAu!$CT$396)</f>
        <v>2.1914485958167261E-4</v>
      </c>
      <c r="N171" s="14">
        <f>N$7*SUM(Source_BEAm!$JI$274:$JI$275)/(SUM(Source_BEAm!$JI$274:$JI$275)+SUM(Source_BEAm!$JJ$274:$JJ$275))*Source_BEAu!$JI168/SUM(Source_BEAu!$JI$396:$JI$397)+N$7*SUM(Source_BEAm!$JJ$274:$JJ$275)/(SUM(Source_BEAm!$JI$274:$JI$275)+SUM(Source_BEAm!$JJ$274:$JJ$275))*Source_BEAu!$JJ168/SUM(Source_BEAu!$JJ$396:$JJ$397)</f>
        <v>6.9003155314352341E-4</v>
      </c>
      <c r="O171" s="14">
        <f>O$7*SUM(Source_BEAm!$JI$274:$JI$275)/(SUM(Source_BEAm!$JI$274:$JI$275)+SUM(Source_BEAm!$JJ$274:$JJ$275))*Source_BEAu!$JI168/SUM(Source_BEAu!$JI$396:$JI$397)+O$7*SUM(Source_BEAm!$JJ$274:$JJ$275)/(SUM(Source_BEAm!$JI$274:$JI$275)+SUM(Source_BEAm!$JJ$274:$JJ$275))*Source_BEAu!$JJ168/SUM(Source_BEAu!$JJ$396:$JJ$397)</f>
        <v>1.1316517471553784E-2</v>
      </c>
      <c r="P171" s="14">
        <f>P$7*SUM(Source_BEAm!$JI$274:$JI$275)/(SUM(Source_BEAm!$JI$274:$JI$275)+SUM(Source_BEAm!$JJ$274:$JJ$275))*Source_BEAu!$JI168/SUM(Source_BEAu!$JI$396:$JI$397)+P$7*SUM(Source_BEAm!$JJ$274:$JJ$275)/(SUM(Source_BEAm!$JI$274:$JI$275)+SUM(Source_BEAm!$JJ$274:$JJ$275))*Source_BEAu!$JJ168/SUM(Source_BEAu!$JJ$396:$JJ$397)</f>
        <v>5.2304391728279061E-2</v>
      </c>
      <c r="Q171" s="14">
        <f>Q$7*SUM(Source_BEAm!$JI$274:$JI$275)/(SUM(Source_BEAm!$JI$274:$JI$275)+SUM(Source_BEAm!$JJ$274:$JJ$275))*Source_BEAu!$JI168/SUM(Source_BEAu!$JI$396:$JI$397)+Q$7*SUM(Source_BEAm!$JJ$274:$JJ$275)/(SUM(Source_BEAm!$JI$274:$JI$275)+SUM(Source_BEAm!$JJ$274:$JJ$275))*Source_BEAu!$JJ168/SUM(Source_BEAu!$JJ$396:$JJ$397)</f>
        <v>9.0394133461801553E-3</v>
      </c>
      <c r="R171" s="14">
        <f>R$7*SUM(Source_BEAm!$JI$274:$JI$275)/(SUM(Source_BEAm!$JI$274:$JI$275)+SUM(Source_BEAm!$JJ$274:$JJ$275))*Source_BEAu!$JI168/SUM(Source_BEAu!$JI$396:$JI$397)+R$7*SUM(Source_BEAm!$JJ$274:$JJ$275)/(SUM(Source_BEAm!$JI$274:$JI$275)+SUM(Source_BEAm!$JJ$274:$JJ$275))*Source_BEAu!$JJ168/SUM(Source_BEAu!$JJ$396:$JJ$397)</f>
        <v>8.970410190865803E-4</v>
      </c>
    </row>
    <row r="172" spans="1:18">
      <c r="A172" s="15" t="s">
        <v>299</v>
      </c>
      <c r="B172" s="19">
        <v>336370</v>
      </c>
      <c r="C172" s="20"/>
      <c r="H172" s="19">
        <f>H$7*Source_BEAm!$CT$103/(Source_BEAm!$EI$144+Source_BEAm!$CT$103)*Source_BEAu!$CT169/SUM(Source_BEAu!$CT$397+Source_BEAu!$CT$396)</f>
        <v>2.9032011312101917E-4</v>
      </c>
      <c r="I172" s="19">
        <f>I$7*Source_BEAm!$CT$103/(Source_BEAm!$EI$144+Source_BEAm!$CT$103)*Source_BEAu!$CT169/SUM(Source_BEAu!$CT$397+Source_BEAu!$CT$396)</f>
        <v>4.7612498551847151E-3</v>
      </c>
      <c r="J172" s="19">
        <f>J$7*Source_BEAm!$CT$103/(Source_BEAm!$EI$144+Source_BEAm!$CT$103)*Source_BEAu!$CT169/SUM(Source_BEAu!$CT$397+Source_BEAu!$CT$396)</f>
        <v>2.2006264574573255E-2</v>
      </c>
      <c r="K172" s="19">
        <f>K$7*Source_BEAm!$CT$103/(Source_BEAm!$EI$144+Source_BEAm!$CT$103)*Source_BEAu!$CT169/SUM(Source_BEAu!$CT$397+Source_BEAu!$CT$396)</f>
        <v>3.8031934818853518E-3</v>
      </c>
      <c r="L172" s="19">
        <f>L$7*Source_BEAm!$CT$103/(Source_BEAm!$EI$144+Source_BEAm!$CT$103)*Source_BEAu!$CT169/SUM(Source_BEAu!$CT$397+Source_BEAu!$CT$396)</f>
        <v>3.7741614705732502E-4</v>
      </c>
      <c r="N172" s="14">
        <f>N$7*SUM(Source_BEAm!$JI$274:$JI$275)/(SUM(Source_BEAm!$JI$274:$JI$275)+SUM(Source_BEAm!$JJ$274:$JJ$275))*Source_BEAu!$JI169/SUM(Source_BEAu!$JI$396:$JI$397)+N$7*SUM(Source_BEAm!$JJ$274:$JJ$275)/(SUM(Source_BEAm!$JI$274:$JI$275)+SUM(Source_BEAm!$JJ$274:$JJ$275))*Source_BEAu!$JJ169/SUM(Source_BEAu!$JJ$396:$JJ$397)</f>
        <v>0</v>
      </c>
      <c r="O172" s="14">
        <f>O$7*SUM(Source_BEAm!$JI$274:$JI$275)/(SUM(Source_BEAm!$JI$274:$JI$275)+SUM(Source_BEAm!$JJ$274:$JJ$275))*Source_BEAu!$JI169/SUM(Source_BEAu!$JI$396:$JI$397)+O$7*SUM(Source_BEAm!$JJ$274:$JJ$275)/(SUM(Source_BEAm!$JI$274:$JI$275)+SUM(Source_BEAm!$JJ$274:$JJ$275))*Source_BEAu!$JJ169/SUM(Source_BEAu!$JJ$396:$JJ$397)</f>
        <v>0</v>
      </c>
      <c r="P172" s="14">
        <f>P$7*SUM(Source_BEAm!$JI$274:$JI$275)/(SUM(Source_BEAm!$JI$274:$JI$275)+SUM(Source_BEAm!$JJ$274:$JJ$275))*Source_BEAu!$JI169/SUM(Source_BEAu!$JI$396:$JI$397)+P$7*SUM(Source_BEAm!$JJ$274:$JJ$275)/(SUM(Source_BEAm!$JI$274:$JI$275)+SUM(Source_BEAm!$JJ$274:$JJ$275))*Source_BEAu!$JJ169/SUM(Source_BEAu!$JJ$396:$JJ$397)</f>
        <v>0</v>
      </c>
      <c r="Q172" s="14">
        <f>Q$7*SUM(Source_BEAm!$JI$274:$JI$275)/(SUM(Source_BEAm!$JI$274:$JI$275)+SUM(Source_BEAm!$JJ$274:$JJ$275))*Source_BEAu!$JI169/SUM(Source_BEAu!$JI$396:$JI$397)+Q$7*SUM(Source_BEAm!$JJ$274:$JJ$275)/(SUM(Source_BEAm!$JI$274:$JI$275)+SUM(Source_BEAm!$JJ$274:$JJ$275))*Source_BEAu!$JJ169/SUM(Source_BEAu!$JJ$396:$JJ$397)</f>
        <v>0</v>
      </c>
      <c r="R172" s="14">
        <f>R$7*SUM(Source_BEAm!$JI$274:$JI$275)/(SUM(Source_BEAm!$JI$274:$JI$275)+SUM(Source_BEAm!$JJ$274:$JJ$275))*Source_BEAu!$JI169/SUM(Source_BEAu!$JI$396:$JI$397)+R$7*SUM(Source_BEAm!$JJ$274:$JJ$275)/(SUM(Source_BEAm!$JI$274:$JI$275)+SUM(Source_BEAm!$JJ$274:$JJ$275))*Source_BEAu!$JJ169/SUM(Source_BEAu!$JJ$396:$JJ$397)</f>
        <v>0</v>
      </c>
    </row>
    <row r="173" spans="1:18">
      <c r="A173" s="15" t="s">
        <v>300</v>
      </c>
      <c r="B173" s="19">
        <v>336390</v>
      </c>
      <c r="C173" s="20"/>
      <c r="H173" s="19">
        <f>H$7*Source_BEAm!$CT$103/(Source_BEAm!$EI$144+Source_BEAm!$CT$103)*Source_BEAu!$CT170/SUM(Source_BEAu!$CT$397+Source_BEAu!$CT$396)</f>
        <v>1.1987411122416276E-3</v>
      </c>
      <c r="I173" s="19">
        <f>I$7*Source_BEAm!$CT$103/(Source_BEAm!$EI$144+Source_BEAm!$CT$103)*Source_BEAu!$CT170/SUM(Source_BEAu!$CT$397+Source_BEAu!$CT$396)</f>
        <v>1.9659354240762695E-2</v>
      </c>
      <c r="J173" s="19">
        <f>J$7*Source_BEAm!$CT$103/(Source_BEAm!$EI$144+Source_BEAm!$CT$103)*Source_BEAu!$CT170/SUM(Source_BEAu!$CT$397+Source_BEAu!$CT$396)</f>
        <v>9.0864576307915376E-2</v>
      </c>
      <c r="K173" s="19">
        <f>K$7*Source_BEAm!$CT$103/(Source_BEAm!$EI$144+Source_BEAm!$CT$103)*Source_BEAu!$CT170/SUM(Source_BEAu!$CT$397+Source_BEAu!$CT$396)</f>
        <v>1.5703508570365322E-2</v>
      </c>
      <c r="L173" s="19">
        <f>L$7*Source_BEAm!$CT$103/(Source_BEAm!$EI$144+Source_BEAm!$CT$103)*Source_BEAu!$CT170/SUM(Source_BEAu!$CT$397+Source_BEAu!$CT$396)</f>
        <v>1.5583634459141163E-3</v>
      </c>
      <c r="N173" s="14">
        <f>N$7*SUM(Source_BEAm!$JI$274:$JI$275)/(SUM(Source_BEAm!$JI$274:$JI$275)+SUM(Source_BEAm!$JJ$274:$JJ$275))*Source_BEAu!$JI170/SUM(Source_BEAu!$JI$396:$JI$397)+N$7*SUM(Source_BEAm!$JJ$274:$JJ$275)/(SUM(Source_BEAm!$JI$274:$JI$275)+SUM(Source_BEAm!$JJ$274:$JJ$275))*Source_BEAu!$JJ170/SUM(Source_BEAu!$JJ$396:$JJ$397)</f>
        <v>1.7236830345266722E-5</v>
      </c>
      <c r="O173" s="14">
        <f>O$7*SUM(Source_BEAm!$JI$274:$JI$275)/(SUM(Source_BEAm!$JI$274:$JI$275)+SUM(Source_BEAm!$JJ$274:$JJ$275))*Source_BEAu!$JI170/SUM(Source_BEAu!$JI$396:$JI$397)+O$7*SUM(Source_BEAm!$JJ$274:$JJ$275)/(SUM(Source_BEAm!$JI$274:$JI$275)+SUM(Source_BEAm!$JJ$274:$JJ$275))*Source_BEAu!$JJ170/SUM(Source_BEAu!$JJ$396:$JJ$397)</f>
        <v>2.8268401766237428E-4</v>
      </c>
      <c r="P173" s="14">
        <f>P$7*SUM(Source_BEAm!$JI$274:$JI$275)/(SUM(Source_BEAm!$JI$274:$JI$275)+SUM(Source_BEAm!$JJ$274:$JJ$275))*Source_BEAu!$JI170/SUM(Source_BEAu!$JI$396:$JI$397)+P$7*SUM(Source_BEAm!$JJ$274:$JJ$275)/(SUM(Source_BEAm!$JI$274:$JI$275)+SUM(Source_BEAm!$JJ$274:$JJ$275))*Source_BEAu!$JJ170/SUM(Source_BEAu!$JJ$396:$JJ$397)</f>
        <v>1.3065517401712173E-3</v>
      </c>
      <c r="Q173" s="14">
        <f>Q$7*SUM(Source_BEAm!$JI$274:$JI$275)/(SUM(Source_BEAm!$JI$274:$JI$275)+SUM(Source_BEAm!$JJ$274:$JJ$275))*Source_BEAu!$JI170/SUM(Source_BEAu!$JI$396:$JI$397)+Q$7*SUM(Source_BEAm!$JJ$274:$JJ$275)/(SUM(Source_BEAm!$JI$274:$JI$275)+SUM(Source_BEAm!$JJ$274:$JJ$275))*Source_BEAu!$JJ170/SUM(Source_BEAu!$JJ$396:$JJ$397)</f>
        <v>2.2580247752299406E-4</v>
      </c>
      <c r="R173" s="14">
        <f>R$7*SUM(Source_BEAm!$JI$274:$JI$275)/(SUM(Source_BEAm!$JI$274:$JI$275)+SUM(Source_BEAm!$JJ$274:$JJ$275))*Source_BEAu!$JI170/SUM(Source_BEAu!$JI$396:$JI$397)+R$7*SUM(Source_BEAm!$JJ$274:$JJ$275)/(SUM(Source_BEAm!$JI$274:$JI$275)+SUM(Source_BEAm!$JJ$274:$JJ$275))*Source_BEAu!$JJ170/SUM(Source_BEAu!$JJ$396:$JJ$397)</f>
        <v>2.2407879448846738E-5</v>
      </c>
    </row>
    <row r="174" spans="1:18">
      <c r="A174" s="15" t="s">
        <v>301</v>
      </c>
      <c r="B174" s="19">
        <v>336411</v>
      </c>
      <c r="C174" s="20"/>
      <c r="H174" s="19">
        <f>H$7*Source_BEAm!$CT$103/(Source_BEAm!$EI$144+Source_BEAm!$CT$103)*Source_BEAu!$CT171/SUM(Source_BEAu!$CT$397+Source_BEAu!$CT$396)</f>
        <v>1.8730329878775431E-5</v>
      </c>
      <c r="I174" s="19">
        <f>I$7*Source_BEAm!$CT$103/(Source_BEAm!$EI$144+Source_BEAm!$CT$103)*Source_BEAu!$CT171/SUM(Source_BEAu!$CT$397+Source_BEAu!$CT$396)</f>
        <v>3.0717741001191711E-4</v>
      </c>
      <c r="J174" s="19">
        <f>J$7*Source_BEAm!$CT$103/(Source_BEAm!$EI$144+Source_BEAm!$CT$103)*Source_BEAu!$CT171/SUM(Source_BEAu!$CT$397+Source_BEAu!$CT$396)</f>
        <v>1.4197590048111778E-3</v>
      </c>
      <c r="K174" s="19">
        <f>K$7*Source_BEAm!$CT$103/(Source_BEAm!$EI$144+Source_BEAm!$CT$103)*Source_BEAu!$CT171/SUM(Source_BEAu!$CT$397+Source_BEAu!$CT$396)</f>
        <v>2.4536732141195816E-4</v>
      </c>
      <c r="L174" s="19">
        <f>L$7*Source_BEAm!$CT$103/(Source_BEAm!$EI$144+Source_BEAm!$CT$103)*Source_BEAu!$CT171/SUM(Source_BEAu!$CT$397+Source_BEAu!$CT$396)</f>
        <v>2.4349428842408067E-5</v>
      </c>
      <c r="N174" s="14">
        <f>N$7*SUM(Source_BEAm!$JI$274:$JI$275)/(SUM(Source_BEAm!$JI$274:$JI$275)+SUM(Source_BEAm!$JJ$274:$JJ$275))*Source_BEAu!$JI171/SUM(Source_BEAu!$JI$396:$JI$397)+N$7*SUM(Source_BEAm!$JJ$274:$JJ$275)/(SUM(Source_BEAm!$JI$274:$JI$275)+SUM(Source_BEAm!$JJ$274:$JJ$275))*Source_BEAu!$JJ171/SUM(Source_BEAu!$JJ$396:$JJ$397)</f>
        <v>0</v>
      </c>
      <c r="O174" s="14">
        <f>O$7*SUM(Source_BEAm!$JI$274:$JI$275)/(SUM(Source_BEAm!$JI$274:$JI$275)+SUM(Source_BEAm!$JJ$274:$JJ$275))*Source_BEAu!$JI171/SUM(Source_BEAu!$JI$396:$JI$397)+O$7*SUM(Source_BEAm!$JJ$274:$JJ$275)/(SUM(Source_BEAm!$JI$274:$JI$275)+SUM(Source_BEAm!$JJ$274:$JJ$275))*Source_BEAu!$JJ171/SUM(Source_BEAu!$JJ$396:$JJ$397)</f>
        <v>0</v>
      </c>
      <c r="P174" s="14">
        <f>P$7*SUM(Source_BEAm!$JI$274:$JI$275)/(SUM(Source_BEAm!$JI$274:$JI$275)+SUM(Source_BEAm!$JJ$274:$JJ$275))*Source_BEAu!$JI171/SUM(Source_BEAu!$JI$396:$JI$397)+P$7*SUM(Source_BEAm!$JJ$274:$JJ$275)/(SUM(Source_BEAm!$JI$274:$JI$275)+SUM(Source_BEAm!$JJ$274:$JJ$275))*Source_BEAu!$JJ171/SUM(Source_BEAu!$JJ$396:$JJ$397)</f>
        <v>0</v>
      </c>
      <c r="Q174" s="14">
        <f>Q$7*SUM(Source_BEAm!$JI$274:$JI$275)/(SUM(Source_BEAm!$JI$274:$JI$275)+SUM(Source_BEAm!$JJ$274:$JJ$275))*Source_BEAu!$JI171/SUM(Source_BEAu!$JI$396:$JI$397)+Q$7*SUM(Source_BEAm!$JJ$274:$JJ$275)/(SUM(Source_BEAm!$JI$274:$JI$275)+SUM(Source_BEAm!$JJ$274:$JJ$275))*Source_BEAu!$JJ171/SUM(Source_BEAu!$JJ$396:$JJ$397)</f>
        <v>0</v>
      </c>
      <c r="R174" s="14">
        <f>R$7*SUM(Source_BEAm!$JI$274:$JI$275)/(SUM(Source_BEAm!$JI$274:$JI$275)+SUM(Source_BEAm!$JJ$274:$JJ$275))*Source_BEAu!$JI171/SUM(Source_BEAu!$JI$396:$JI$397)+R$7*SUM(Source_BEAm!$JJ$274:$JJ$275)/(SUM(Source_BEAm!$JI$274:$JI$275)+SUM(Source_BEAm!$JJ$274:$JJ$275))*Source_BEAu!$JJ171/SUM(Source_BEAu!$JJ$396:$JJ$397)</f>
        <v>0</v>
      </c>
    </row>
    <row r="175" spans="1:18">
      <c r="A175" s="15" t="s">
        <v>302</v>
      </c>
      <c r="B175" s="19">
        <v>336412</v>
      </c>
      <c r="C175" s="20"/>
      <c r="H175" s="19">
        <f>H$7*Source_BEAm!$CT$103/(Source_BEAm!$EI$144+Source_BEAm!$CT$103)*Source_BEAu!$CT172/SUM(Source_BEAu!$CT$397+Source_BEAu!$CT$396)</f>
        <v>9.3651649393877155E-6</v>
      </c>
      <c r="I175" s="19">
        <f>I$7*Source_BEAm!$CT$103/(Source_BEAm!$EI$144+Source_BEAm!$CT$103)*Source_BEAu!$CT172/SUM(Source_BEAu!$CT$397+Source_BEAu!$CT$396)</f>
        <v>1.5358870500595855E-4</v>
      </c>
      <c r="J175" s="19">
        <f>J$7*Source_BEAm!$CT$103/(Source_BEAm!$EI$144+Source_BEAm!$CT$103)*Source_BEAu!$CT172/SUM(Source_BEAu!$CT$397+Source_BEAu!$CT$396)</f>
        <v>7.0987950240558888E-4</v>
      </c>
      <c r="K175" s="19">
        <f>K$7*Source_BEAm!$CT$103/(Source_BEAm!$EI$144+Source_BEAm!$CT$103)*Source_BEAu!$CT172/SUM(Source_BEAu!$CT$397+Source_BEAu!$CT$396)</f>
        <v>1.2268366070597908E-4</v>
      </c>
      <c r="L175" s="19">
        <f>L$7*Source_BEAm!$CT$103/(Source_BEAm!$EI$144+Source_BEAm!$CT$103)*Source_BEAu!$CT172/SUM(Source_BEAu!$CT$397+Source_BEAu!$CT$396)</f>
        <v>1.2174714421204033E-5</v>
      </c>
      <c r="N175" s="14">
        <f>N$7*SUM(Source_BEAm!$JI$274:$JI$275)/(SUM(Source_BEAm!$JI$274:$JI$275)+SUM(Source_BEAm!$JJ$274:$JJ$275))*Source_BEAu!$JI172/SUM(Source_BEAu!$JI$396:$JI$397)+N$7*SUM(Source_BEAm!$JJ$274:$JJ$275)/(SUM(Source_BEAm!$JI$274:$JI$275)+SUM(Source_BEAm!$JJ$274:$JJ$275))*Source_BEAu!$JJ172/SUM(Source_BEAu!$JJ$396:$JJ$397)</f>
        <v>0</v>
      </c>
      <c r="O175" s="14">
        <f>O$7*SUM(Source_BEAm!$JI$274:$JI$275)/(SUM(Source_BEAm!$JI$274:$JI$275)+SUM(Source_BEAm!$JJ$274:$JJ$275))*Source_BEAu!$JI172/SUM(Source_BEAu!$JI$396:$JI$397)+O$7*SUM(Source_BEAm!$JJ$274:$JJ$275)/(SUM(Source_BEAm!$JI$274:$JI$275)+SUM(Source_BEAm!$JJ$274:$JJ$275))*Source_BEAu!$JJ172/SUM(Source_BEAu!$JJ$396:$JJ$397)</f>
        <v>0</v>
      </c>
      <c r="P175" s="14">
        <f>P$7*SUM(Source_BEAm!$JI$274:$JI$275)/(SUM(Source_BEAm!$JI$274:$JI$275)+SUM(Source_BEAm!$JJ$274:$JJ$275))*Source_BEAu!$JI172/SUM(Source_BEAu!$JI$396:$JI$397)+P$7*SUM(Source_BEAm!$JJ$274:$JJ$275)/(SUM(Source_BEAm!$JI$274:$JI$275)+SUM(Source_BEAm!$JJ$274:$JJ$275))*Source_BEAu!$JJ172/SUM(Source_BEAu!$JJ$396:$JJ$397)</f>
        <v>0</v>
      </c>
      <c r="Q175" s="14">
        <f>Q$7*SUM(Source_BEAm!$JI$274:$JI$275)/(SUM(Source_BEAm!$JI$274:$JI$275)+SUM(Source_BEAm!$JJ$274:$JJ$275))*Source_BEAu!$JI172/SUM(Source_BEAu!$JI$396:$JI$397)+Q$7*SUM(Source_BEAm!$JJ$274:$JJ$275)/(SUM(Source_BEAm!$JI$274:$JI$275)+SUM(Source_BEAm!$JJ$274:$JJ$275))*Source_BEAu!$JJ172/SUM(Source_BEAu!$JJ$396:$JJ$397)</f>
        <v>0</v>
      </c>
      <c r="R175" s="14">
        <f>R$7*SUM(Source_BEAm!$JI$274:$JI$275)/(SUM(Source_BEAm!$JI$274:$JI$275)+SUM(Source_BEAm!$JJ$274:$JJ$275))*Source_BEAu!$JI172/SUM(Source_BEAu!$JI$396:$JI$397)+R$7*SUM(Source_BEAm!$JJ$274:$JJ$275)/(SUM(Source_BEAm!$JI$274:$JI$275)+SUM(Source_BEAm!$JJ$274:$JJ$275))*Source_BEAu!$JJ172/SUM(Source_BEAu!$JJ$396:$JJ$397)</f>
        <v>0</v>
      </c>
    </row>
    <row r="176" spans="1:18">
      <c r="A176" s="15" t="s">
        <v>303</v>
      </c>
      <c r="B176" s="19">
        <v>336413</v>
      </c>
      <c r="C176" s="20"/>
      <c r="H176" s="19">
        <f>H$7*Source_BEAm!$CT$103/(Source_BEAm!$EI$144+Source_BEAm!$CT$103)*Source_BEAu!$CT173/SUM(Source_BEAu!$CT$397+Source_BEAu!$CT$396)</f>
        <v>9.3651649393877155E-6</v>
      </c>
      <c r="I176" s="19">
        <f>I$7*Source_BEAm!$CT$103/(Source_BEAm!$EI$144+Source_BEAm!$CT$103)*Source_BEAu!$CT173/SUM(Source_BEAu!$CT$397+Source_BEAu!$CT$396)</f>
        <v>1.5358870500595855E-4</v>
      </c>
      <c r="J176" s="19">
        <f>J$7*Source_BEAm!$CT$103/(Source_BEAm!$EI$144+Source_BEAm!$CT$103)*Source_BEAu!$CT173/SUM(Source_BEAu!$CT$397+Source_BEAu!$CT$396)</f>
        <v>7.0987950240558888E-4</v>
      </c>
      <c r="K176" s="19">
        <f>K$7*Source_BEAm!$CT$103/(Source_BEAm!$EI$144+Source_BEAm!$CT$103)*Source_BEAu!$CT173/SUM(Source_BEAu!$CT$397+Source_BEAu!$CT$396)</f>
        <v>1.2268366070597908E-4</v>
      </c>
      <c r="L176" s="19">
        <f>L$7*Source_BEAm!$CT$103/(Source_BEAm!$EI$144+Source_BEAm!$CT$103)*Source_BEAu!$CT173/SUM(Source_BEAu!$CT$397+Source_BEAu!$CT$396)</f>
        <v>1.2174714421204033E-5</v>
      </c>
      <c r="N176" s="14">
        <f>N$7*SUM(Source_BEAm!$JI$274:$JI$275)/(SUM(Source_BEAm!$JI$274:$JI$275)+SUM(Source_BEAm!$JJ$274:$JJ$275))*Source_BEAu!$JI173/SUM(Source_BEAu!$JI$396:$JI$397)+N$7*SUM(Source_BEAm!$JJ$274:$JJ$275)/(SUM(Source_BEAm!$JI$274:$JI$275)+SUM(Source_BEAm!$JJ$274:$JJ$275))*Source_BEAu!$JJ173/SUM(Source_BEAu!$JJ$396:$JJ$397)</f>
        <v>0</v>
      </c>
      <c r="O176" s="14">
        <f>O$7*SUM(Source_BEAm!$JI$274:$JI$275)/(SUM(Source_BEAm!$JI$274:$JI$275)+SUM(Source_BEAm!$JJ$274:$JJ$275))*Source_BEAu!$JI173/SUM(Source_BEAu!$JI$396:$JI$397)+O$7*SUM(Source_BEAm!$JJ$274:$JJ$275)/(SUM(Source_BEAm!$JI$274:$JI$275)+SUM(Source_BEAm!$JJ$274:$JJ$275))*Source_BEAu!$JJ173/SUM(Source_BEAu!$JJ$396:$JJ$397)</f>
        <v>0</v>
      </c>
      <c r="P176" s="14">
        <f>P$7*SUM(Source_BEAm!$JI$274:$JI$275)/(SUM(Source_BEAm!$JI$274:$JI$275)+SUM(Source_BEAm!$JJ$274:$JJ$275))*Source_BEAu!$JI173/SUM(Source_BEAu!$JI$396:$JI$397)+P$7*SUM(Source_BEAm!$JJ$274:$JJ$275)/(SUM(Source_BEAm!$JI$274:$JI$275)+SUM(Source_BEAm!$JJ$274:$JJ$275))*Source_BEAu!$JJ173/SUM(Source_BEAu!$JJ$396:$JJ$397)</f>
        <v>0</v>
      </c>
      <c r="Q176" s="14">
        <f>Q$7*SUM(Source_BEAm!$JI$274:$JI$275)/(SUM(Source_BEAm!$JI$274:$JI$275)+SUM(Source_BEAm!$JJ$274:$JJ$275))*Source_BEAu!$JI173/SUM(Source_BEAu!$JI$396:$JI$397)+Q$7*SUM(Source_BEAm!$JJ$274:$JJ$275)/(SUM(Source_BEAm!$JI$274:$JI$275)+SUM(Source_BEAm!$JJ$274:$JJ$275))*Source_BEAu!$JJ173/SUM(Source_BEAu!$JJ$396:$JJ$397)</f>
        <v>0</v>
      </c>
      <c r="R176" s="14">
        <f>R$7*SUM(Source_BEAm!$JI$274:$JI$275)/(SUM(Source_BEAm!$JI$274:$JI$275)+SUM(Source_BEAm!$JJ$274:$JJ$275))*Source_BEAu!$JI173/SUM(Source_BEAu!$JI$396:$JI$397)+R$7*SUM(Source_BEAm!$JJ$274:$JJ$275)/(SUM(Source_BEAm!$JI$274:$JI$275)+SUM(Source_BEAm!$JJ$274:$JJ$275))*Source_BEAu!$JJ173/SUM(Source_BEAu!$JJ$396:$JJ$397)</f>
        <v>0</v>
      </c>
    </row>
    <row r="177" spans="1:18">
      <c r="A177" s="15" t="s">
        <v>304</v>
      </c>
      <c r="B177" s="19">
        <v>336414</v>
      </c>
      <c r="C177" s="20"/>
      <c r="H177" s="19">
        <f>H$7*Source_BEAm!$CT$103/(Source_BEAm!$EI$144+Source_BEAm!$CT$103)*Source_BEAu!$CT174/SUM(Source_BEAu!$CT$397+Source_BEAu!$CT$396)</f>
        <v>0</v>
      </c>
      <c r="I177" s="19">
        <f>I$7*Source_BEAm!$CT$103/(Source_BEAm!$EI$144+Source_BEAm!$CT$103)*Source_BEAu!$CT174/SUM(Source_BEAu!$CT$397+Source_BEAu!$CT$396)</f>
        <v>0</v>
      </c>
      <c r="J177" s="19">
        <f>J$7*Source_BEAm!$CT$103/(Source_BEAm!$EI$144+Source_BEAm!$CT$103)*Source_BEAu!$CT174/SUM(Source_BEAu!$CT$397+Source_BEAu!$CT$396)</f>
        <v>0</v>
      </c>
      <c r="K177" s="19">
        <f>K$7*Source_BEAm!$CT$103/(Source_BEAm!$EI$144+Source_BEAm!$CT$103)*Source_BEAu!$CT174/SUM(Source_BEAu!$CT$397+Source_BEAu!$CT$396)</f>
        <v>0</v>
      </c>
      <c r="L177" s="19">
        <f>L$7*Source_BEAm!$CT$103/(Source_BEAm!$EI$144+Source_BEAm!$CT$103)*Source_BEAu!$CT174/SUM(Source_BEAu!$CT$397+Source_BEAu!$CT$396)</f>
        <v>0</v>
      </c>
      <c r="N177" s="14">
        <f>N$7*SUM(Source_BEAm!$JI$274:$JI$275)/(SUM(Source_BEAm!$JI$274:$JI$275)+SUM(Source_BEAm!$JJ$274:$JJ$275))*Source_BEAu!$JI174/SUM(Source_BEAu!$JI$396:$JI$397)+N$7*SUM(Source_BEAm!$JJ$274:$JJ$275)/(SUM(Source_BEAm!$JI$274:$JI$275)+SUM(Source_BEAm!$JJ$274:$JJ$275))*Source_BEAu!$JJ174/SUM(Source_BEAu!$JJ$396:$JJ$397)</f>
        <v>0</v>
      </c>
      <c r="O177" s="14">
        <f>O$7*SUM(Source_BEAm!$JI$274:$JI$275)/(SUM(Source_BEAm!$JI$274:$JI$275)+SUM(Source_BEAm!$JJ$274:$JJ$275))*Source_BEAu!$JI174/SUM(Source_BEAu!$JI$396:$JI$397)+O$7*SUM(Source_BEAm!$JJ$274:$JJ$275)/(SUM(Source_BEAm!$JI$274:$JI$275)+SUM(Source_BEAm!$JJ$274:$JJ$275))*Source_BEAu!$JJ174/SUM(Source_BEAu!$JJ$396:$JJ$397)</f>
        <v>0</v>
      </c>
      <c r="P177" s="14">
        <f>P$7*SUM(Source_BEAm!$JI$274:$JI$275)/(SUM(Source_BEAm!$JI$274:$JI$275)+SUM(Source_BEAm!$JJ$274:$JJ$275))*Source_BEAu!$JI174/SUM(Source_BEAu!$JI$396:$JI$397)+P$7*SUM(Source_BEAm!$JJ$274:$JJ$275)/(SUM(Source_BEAm!$JI$274:$JI$275)+SUM(Source_BEAm!$JJ$274:$JJ$275))*Source_BEAu!$JJ174/SUM(Source_BEAu!$JJ$396:$JJ$397)</f>
        <v>0</v>
      </c>
      <c r="Q177" s="14">
        <f>Q$7*SUM(Source_BEAm!$JI$274:$JI$275)/(SUM(Source_BEAm!$JI$274:$JI$275)+SUM(Source_BEAm!$JJ$274:$JJ$275))*Source_BEAu!$JI174/SUM(Source_BEAu!$JI$396:$JI$397)+Q$7*SUM(Source_BEAm!$JJ$274:$JJ$275)/(SUM(Source_BEAm!$JI$274:$JI$275)+SUM(Source_BEAm!$JJ$274:$JJ$275))*Source_BEAu!$JJ174/SUM(Source_BEAu!$JJ$396:$JJ$397)</f>
        <v>0</v>
      </c>
      <c r="R177" s="14">
        <f>R$7*SUM(Source_BEAm!$JI$274:$JI$275)/(SUM(Source_BEAm!$JI$274:$JI$275)+SUM(Source_BEAm!$JJ$274:$JJ$275))*Source_BEAu!$JI174/SUM(Source_BEAu!$JI$396:$JI$397)+R$7*SUM(Source_BEAm!$JJ$274:$JJ$275)/(SUM(Source_BEAm!$JI$274:$JI$275)+SUM(Source_BEAm!$JJ$274:$JJ$275))*Source_BEAu!$JJ174/SUM(Source_BEAu!$JJ$396:$JJ$397)</f>
        <v>0</v>
      </c>
    </row>
    <row r="178" spans="1:18">
      <c r="A178" s="15" t="s">
        <v>305</v>
      </c>
      <c r="B178" s="19" t="s">
        <v>306</v>
      </c>
      <c r="C178" s="20"/>
      <c r="H178" s="19">
        <f>H$7*Source_BEAm!$CT$103/(Source_BEAm!$EI$144+Source_BEAm!$CT$103)*Source_BEAu!$CT175/SUM(Source_BEAu!$CT$397+Source_BEAu!$CT$396)</f>
        <v>0</v>
      </c>
      <c r="I178" s="19">
        <f>I$7*Source_BEAm!$CT$103/(Source_BEAm!$EI$144+Source_BEAm!$CT$103)*Source_BEAu!$CT175/SUM(Source_BEAu!$CT$397+Source_BEAu!$CT$396)</f>
        <v>0</v>
      </c>
      <c r="J178" s="19">
        <f>J$7*Source_BEAm!$CT$103/(Source_BEAm!$EI$144+Source_BEAm!$CT$103)*Source_BEAu!$CT175/SUM(Source_BEAu!$CT$397+Source_BEAu!$CT$396)</f>
        <v>0</v>
      </c>
      <c r="K178" s="19">
        <f>K$7*Source_BEAm!$CT$103/(Source_BEAm!$EI$144+Source_BEAm!$CT$103)*Source_BEAu!$CT175/SUM(Source_BEAu!$CT$397+Source_BEAu!$CT$396)</f>
        <v>0</v>
      </c>
      <c r="L178" s="19">
        <f>L$7*Source_BEAm!$CT$103/(Source_BEAm!$EI$144+Source_BEAm!$CT$103)*Source_BEAu!$CT175/SUM(Source_BEAu!$CT$397+Source_BEAu!$CT$396)</f>
        <v>0</v>
      </c>
      <c r="N178" s="14">
        <f>N$7*SUM(Source_BEAm!$JI$274:$JI$275)/(SUM(Source_BEAm!$JI$274:$JI$275)+SUM(Source_BEAm!$JJ$274:$JJ$275))*Source_BEAu!$JI175/SUM(Source_BEAu!$JI$396:$JI$397)+N$7*SUM(Source_BEAm!$JJ$274:$JJ$275)/(SUM(Source_BEAm!$JI$274:$JI$275)+SUM(Source_BEAm!$JJ$274:$JJ$275))*Source_BEAu!$JJ175/SUM(Source_BEAu!$JJ$396:$JJ$397)</f>
        <v>0</v>
      </c>
      <c r="O178" s="14">
        <f>O$7*SUM(Source_BEAm!$JI$274:$JI$275)/(SUM(Source_BEAm!$JI$274:$JI$275)+SUM(Source_BEAm!$JJ$274:$JJ$275))*Source_BEAu!$JI175/SUM(Source_BEAu!$JI$396:$JI$397)+O$7*SUM(Source_BEAm!$JJ$274:$JJ$275)/(SUM(Source_BEAm!$JI$274:$JI$275)+SUM(Source_BEAm!$JJ$274:$JJ$275))*Source_BEAu!$JJ175/SUM(Source_BEAu!$JJ$396:$JJ$397)</f>
        <v>0</v>
      </c>
      <c r="P178" s="14">
        <f>P$7*SUM(Source_BEAm!$JI$274:$JI$275)/(SUM(Source_BEAm!$JI$274:$JI$275)+SUM(Source_BEAm!$JJ$274:$JJ$275))*Source_BEAu!$JI175/SUM(Source_BEAu!$JI$396:$JI$397)+P$7*SUM(Source_BEAm!$JJ$274:$JJ$275)/(SUM(Source_BEAm!$JI$274:$JI$275)+SUM(Source_BEAm!$JJ$274:$JJ$275))*Source_BEAu!$JJ175/SUM(Source_BEAu!$JJ$396:$JJ$397)</f>
        <v>0</v>
      </c>
      <c r="Q178" s="14">
        <f>Q$7*SUM(Source_BEAm!$JI$274:$JI$275)/(SUM(Source_BEAm!$JI$274:$JI$275)+SUM(Source_BEAm!$JJ$274:$JJ$275))*Source_BEAu!$JI175/SUM(Source_BEAu!$JI$396:$JI$397)+Q$7*SUM(Source_BEAm!$JJ$274:$JJ$275)/(SUM(Source_BEAm!$JI$274:$JI$275)+SUM(Source_BEAm!$JJ$274:$JJ$275))*Source_BEAu!$JJ175/SUM(Source_BEAu!$JJ$396:$JJ$397)</f>
        <v>0</v>
      </c>
      <c r="R178" s="14">
        <f>R$7*SUM(Source_BEAm!$JI$274:$JI$275)/(SUM(Source_BEAm!$JI$274:$JI$275)+SUM(Source_BEAm!$JJ$274:$JJ$275))*Source_BEAu!$JI175/SUM(Source_BEAu!$JI$396:$JI$397)+R$7*SUM(Source_BEAm!$JJ$274:$JJ$275)/(SUM(Source_BEAm!$JI$274:$JI$275)+SUM(Source_BEAm!$JJ$274:$JJ$275))*Source_BEAu!$JJ175/SUM(Source_BEAu!$JJ$396:$JJ$397)</f>
        <v>0</v>
      </c>
    </row>
    <row r="179" spans="1:18">
      <c r="A179" s="15" t="s">
        <v>307</v>
      </c>
      <c r="B179" s="19">
        <v>336500</v>
      </c>
      <c r="C179" s="20"/>
      <c r="H179" s="19">
        <f>H$7*Source_BEAm!$CT$103/(Source_BEAm!$EI$144+Source_BEAm!$CT$103)*Source_BEAu!$CT176/SUM(Source_BEAu!$CT$397+Source_BEAu!$CT$396)</f>
        <v>1.8730329878775431E-5</v>
      </c>
      <c r="I179" s="19">
        <f>I$7*Source_BEAm!$CT$103/(Source_BEAm!$EI$144+Source_BEAm!$CT$103)*Source_BEAu!$CT176/SUM(Source_BEAu!$CT$397+Source_BEAu!$CT$396)</f>
        <v>3.0717741001191711E-4</v>
      </c>
      <c r="J179" s="19">
        <f>J$7*Source_BEAm!$CT$103/(Source_BEAm!$EI$144+Source_BEAm!$CT$103)*Source_BEAu!$CT176/SUM(Source_BEAu!$CT$397+Source_BEAu!$CT$396)</f>
        <v>1.4197590048111778E-3</v>
      </c>
      <c r="K179" s="19">
        <f>K$7*Source_BEAm!$CT$103/(Source_BEAm!$EI$144+Source_BEAm!$CT$103)*Source_BEAu!$CT176/SUM(Source_BEAu!$CT$397+Source_BEAu!$CT$396)</f>
        <v>2.4536732141195816E-4</v>
      </c>
      <c r="L179" s="19">
        <f>L$7*Source_BEAm!$CT$103/(Source_BEAm!$EI$144+Source_BEAm!$CT$103)*Source_BEAu!$CT176/SUM(Source_BEAu!$CT$397+Source_BEAu!$CT$396)</f>
        <v>2.4349428842408067E-5</v>
      </c>
      <c r="N179" s="14">
        <f>N$7*SUM(Source_BEAm!$JI$274:$JI$275)/(SUM(Source_BEAm!$JI$274:$JI$275)+SUM(Source_BEAm!$JJ$274:$JJ$275))*Source_BEAu!$JI176/SUM(Source_BEAu!$JI$396:$JI$397)+N$7*SUM(Source_BEAm!$JJ$274:$JJ$275)/(SUM(Source_BEAm!$JI$274:$JI$275)+SUM(Source_BEAm!$JJ$274:$JJ$275))*Source_BEAu!$JJ176/SUM(Source_BEAu!$JJ$396:$JJ$397)</f>
        <v>0</v>
      </c>
      <c r="O179" s="14">
        <f>O$7*SUM(Source_BEAm!$JI$274:$JI$275)/(SUM(Source_BEAm!$JI$274:$JI$275)+SUM(Source_BEAm!$JJ$274:$JJ$275))*Source_BEAu!$JI176/SUM(Source_BEAu!$JI$396:$JI$397)+O$7*SUM(Source_BEAm!$JJ$274:$JJ$275)/(SUM(Source_BEAm!$JI$274:$JI$275)+SUM(Source_BEAm!$JJ$274:$JJ$275))*Source_BEAu!$JJ176/SUM(Source_BEAu!$JJ$396:$JJ$397)</f>
        <v>0</v>
      </c>
      <c r="P179" s="14">
        <f>P$7*SUM(Source_BEAm!$JI$274:$JI$275)/(SUM(Source_BEAm!$JI$274:$JI$275)+SUM(Source_BEAm!$JJ$274:$JJ$275))*Source_BEAu!$JI176/SUM(Source_BEAu!$JI$396:$JI$397)+P$7*SUM(Source_BEAm!$JJ$274:$JJ$275)/(SUM(Source_BEAm!$JI$274:$JI$275)+SUM(Source_BEAm!$JJ$274:$JJ$275))*Source_BEAu!$JJ176/SUM(Source_BEAu!$JJ$396:$JJ$397)</f>
        <v>0</v>
      </c>
      <c r="Q179" s="14">
        <f>Q$7*SUM(Source_BEAm!$JI$274:$JI$275)/(SUM(Source_BEAm!$JI$274:$JI$275)+SUM(Source_BEAm!$JJ$274:$JJ$275))*Source_BEAu!$JI176/SUM(Source_BEAu!$JI$396:$JI$397)+Q$7*SUM(Source_BEAm!$JJ$274:$JJ$275)/(SUM(Source_BEAm!$JI$274:$JI$275)+SUM(Source_BEAm!$JJ$274:$JJ$275))*Source_BEAu!$JJ176/SUM(Source_BEAu!$JJ$396:$JJ$397)</f>
        <v>0</v>
      </c>
      <c r="R179" s="14">
        <f>R$7*SUM(Source_BEAm!$JI$274:$JI$275)/(SUM(Source_BEAm!$JI$274:$JI$275)+SUM(Source_BEAm!$JJ$274:$JJ$275))*Source_BEAu!$JI176/SUM(Source_BEAu!$JI$396:$JI$397)+R$7*SUM(Source_BEAm!$JJ$274:$JJ$275)/(SUM(Source_BEAm!$JI$274:$JI$275)+SUM(Source_BEAm!$JJ$274:$JJ$275))*Source_BEAu!$JJ176/SUM(Source_BEAu!$JJ$396:$JJ$397)</f>
        <v>0</v>
      </c>
    </row>
    <row r="180" spans="1:18">
      <c r="A180" s="15" t="s">
        <v>308</v>
      </c>
      <c r="B180" s="19">
        <v>336611</v>
      </c>
      <c r="C180" s="20"/>
      <c r="H180" s="19">
        <f>H$7*Source_BEAm!$CT$103/(Source_BEAm!$EI$144+Source_BEAm!$CT$103)*Source_BEAu!$CT177/SUM(Source_BEAu!$CT$397+Source_BEAu!$CT$396)</f>
        <v>9.3651649393877155E-6</v>
      </c>
      <c r="I180" s="19">
        <f>I$7*Source_BEAm!$CT$103/(Source_BEAm!$EI$144+Source_BEAm!$CT$103)*Source_BEAu!$CT177/SUM(Source_BEAu!$CT$397+Source_BEAu!$CT$396)</f>
        <v>1.5358870500595855E-4</v>
      </c>
      <c r="J180" s="19">
        <f>J$7*Source_BEAm!$CT$103/(Source_BEAm!$EI$144+Source_BEAm!$CT$103)*Source_BEAu!$CT177/SUM(Source_BEAu!$CT$397+Source_BEAu!$CT$396)</f>
        <v>7.0987950240558888E-4</v>
      </c>
      <c r="K180" s="19">
        <f>K$7*Source_BEAm!$CT$103/(Source_BEAm!$EI$144+Source_BEAm!$CT$103)*Source_BEAu!$CT177/SUM(Source_BEAu!$CT$397+Source_BEAu!$CT$396)</f>
        <v>1.2268366070597908E-4</v>
      </c>
      <c r="L180" s="19">
        <f>L$7*Source_BEAm!$CT$103/(Source_BEAm!$EI$144+Source_BEAm!$CT$103)*Source_BEAu!$CT177/SUM(Source_BEAu!$CT$397+Source_BEAu!$CT$396)</f>
        <v>1.2174714421204033E-5</v>
      </c>
      <c r="N180" s="14">
        <f>N$7*SUM(Source_BEAm!$JI$274:$JI$275)/(SUM(Source_BEAm!$JI$274:$JI$275)+SUM(Source_BEAm!$JJ$274:$JJ$275))*Source_BEAu!$JI177/SUM(Source_BEAu!$JI$396:$JI$397)+N$7*SUM(Source_BEAm!$JJ$274:$JJ$275)/(SUM(Source_BEAm!$JI$274:$JI$275)+SUM(Source_BEAm!$JJ$274:$JJ$275))*Source_BEAu!$JJ177/SUM(Source_BEAu!$JJ$396:$JJ$397)</f>
        <v>0</v>
      </c>
      <c r="O180" s="14">
        <f>O$7*SUM(Source_BEAm!$JI$274:$JI$275)/(SUM(Source_BEAm!$JI$274:$JI$275)+SUM(Source_BEAm!$JJ$274:$JJ$275))*Source_BEAu!$JI177/SUM(Source_BEAu!$JI$396:$JI$397)+O$7*SUM(Source_BEAm!$JJ$274:$JJ$275)/(SUM(Source_BEAm!$JI$274:$JI$275)+SUM(Source_BEAm!$JJ$274:$JJ$275))*Source_BEAu!$JJ177/SUM(Source_BEAu!$JJ$396:$JJ$397)</f>
        <v>0</v>
      </c>
      <c r="P180" s="14">
        <f>P$7*SUM(Source_BEAm!$JI$274:$JI$275)/(SUM(Source_BEAm!$JI$274:$JI$275)+SUM(Source_BEAm!$JJ$274:$JJ$275))*Source_BEAu!$JI177/SUM(Source_BEAu!$JI$396:$JI$397)+P$7*SUM(Source_BEAm!$JJ$274:$JJ$275)/(SUM(Source_BEAm!$JI$274:$JI$275)+SUM(Source_BEAm!$JJ$274:$JJ$275))*Source_BEAu!$JJ177/SUM(Source_BEAu!$JJ$396:$JJ$397)</f>
        <v>0</v>
      </c>
      <c r="Q180" s="14">
        <f>Q$7*SUM(Source_BEAm!$JI$274:$JI$275)/(SUM(Source_BEAm!$JI$274:$JI$275)+SUM(Source_BEAm!$JJ$274:$JJ$275))*Source_BEAu!$JI177/SUM(Source_BEAu!$JI$396:$JI$397)+Q$7*SUM(Source_BEAm!$JJ$274:$JJ$275)/(SUM(Source_BEAm!$JI$274:$JI$275)+SUM(Source_BEAm!$JJ$274:$JJ$275))*Source_BEAu!$JJ177/SUM(Source_BEAu!$JJ$396:$JJ$397)</f>
        <v>0</v>
      </c>
      <c r="R180" s="14">
        <f>R$7*SUM(Source_BEAm!$JI$274:$JI$275)/(SUM(Source_BEAm!$JI$274:$JI$275)+SUM(Source_BEAm!$JJ$274:$JJ$275))*Source_BEAu!$JI177/SUM(Source_BEAu!$JI$396:$JI$397)+R$7*SUM(Source_BEAm!$JJ$274:$JJ$275)/(SUM(Source_BEAm!$JI$274:$JI$275)+SUM(Source_BEAm!$JJ$274:$JJ$275))*Source_BEAu!$JJ177/SUM(Source_BEAu!$JJ$396:$JJ$397)</f>
        <v>0</v>
      </c>
    </row>
    <row r="181" spans="1:18">
      <c r="A181" s="15" t="s">
        <v>309</v>
      </c>
      <c r="B181" s="19">
        <v>336612</v>
      </c>
      <c r="C181" s="20"/>
      <c r="H181" s="19">
        <f>H$7*Source_BEAm!$CT$103/(Source_BEAm!$EI$144+Source_BEAm!$CT$103)*Source_BEAu!$CT178/SUM(Source_BEAu!$CT$397+Source_BEAu!$CT$396)</f>
        <v>0</v>
      </c>
      <c r="I181" s="19">
        <f>I$7*Source_BEAm!$CT$103/(Source_BEAm!$EI$144+Source_BEAm!$CT$103)*Source_BEAu!$CT178/SUM(Source_BEAu!$CT$397+Source_BEAu!$CT$396)</f>
        <v>0</v>
      </c>
      <c r="J181" s="19">
        <f>J$7*Source_BEAm!$CT$103/(Source_BEAm!$EI$144+Source_BEAm!$CT$103)*Source_BEAu!$CT178/SUM(Source_BEAu!$CT$397+Source_BEAu!$CT$396)</f>
        <v>0</v>
      </c>
      <c r="K181" s="19">
        <f>K$7*Source_BEAm!$CT$103/(Source_BEAm!$EI$144+Source_BEAm!$CT$103)*Source_BEAu!$CT178/SUM(Source_BEAu!$CT$397+Source_BEAu!$CT$396)</f>
        <v>0</v>
      </c>
      <c r="L181" s="19">
        <f>L$7*Source_BEAm!$CT$103/(Source_BEAm!$EI$144+Source_BEAm!$CT$103)*Source_BEAu!$CT178/SUM(Source_BEAu!$CT$397+Source_BEAu!$CT$396)</f>
        <v>0</v>
      </c>
      <c r="N181" s="14">
        <f>N$7*SUM(Source_BEAm!$JI$274:$JI$275)/(SUM(Source_BEAm!$JI$274:$JI$275)+SUM(Source_BEAm!$JJ$274:$JJ$275))*Source_BEAu!$JI178/SUM(Source_BEAu!$JI$396:$JI$397)+N$7*SUM(Source_BEAm!$JJ$274:$JJ$275)/(SUM(Source_BEAm!$JI$274:$JI$275)+SUM(Source_BEAm!$JJ$274:$JJ$275))*Source_BEAu!$JJ178/SUM(Source_BEAu!$JJ$396:$JJ$397)</f>
        <v>0</v>
      </c>
      <c r="O181" s="14">
        <f>O$7*SUM(Source_BEAm!$JI$274:$JI$275)/(SUM(Source_BEAm!$JI$274:$JI$275)+SUM(Source_BEAm!$JJ$274:$JJ$275))*Source_BEAu!$JI178/SUM(Source_BEAu!$JI$396:$JI$397)+O$7*SUM(Source_BEAm!$JJ$274:$JJ$275)/(SUM(Source_BEAm!$JI$274:$JI$275)+SUM(Source_BEAm!$JJ$274:$JJ$275))*Source_BEAu!$JJ178/SUM(Source_BEAu!$JJ$396:$JJ$397)</f>
        <v>0</v>
      </c>
      <c r="P181" s="14">
        <f>P$7*SUM(Source_BEAm!$JI$274:$JI$275)/(SUM(Source_BEAm!$JI$274:$JI$275)+SUM(Source_BEAm!$JJ$274:$JJ$275))*Source_BEAu!$JI178/SUM(Source_BEAu!$JI$396:$JI$397)+P$7*SUM(Source_BEAm!$JJ$274:$JJ$275)/(SUM(Source_BEAm!$JI$274:$JI$275)+SUM(Source_BEAm!$JJ$274:$JJ$275))*Source_BEAu!$JJ178/SUM(Source_BEAu!$JJ$396:$JJ$397)</f>
        <v>0</v>
      </c>
      <c r="Q181" s="14">
        <f>Q$7*SUM(Source_BEAm!$JI$274:$JI$275)/(SUM(Source_BEAm!$JI$274:$JI$275)+SUM(Source_BEAm!$JJ$274:$JJ$275))*Source_BEAu!$JI178/SUM(Source_BEAu!$JI$396:$JI$397)+Q$7*SUM(Source_BEAm!$JJ$274:$JJ$275)/(SUM(Source_BEAm!$JI$274:$JI$275)+SUM(Source_BEAm!$JJ$274:$JJ$275))*Source_BEAu!$JJ178/SUM(Source_BEAu!$JJ$396:$JJ$397)</f>
        <v>0</v>
      </c>
      <c r="R181" s="14">
        <f>R$7*SUM(Source_BEAm!$JI$274:$JI$275)/(SUM(Source_BEAm!$JI$274:$JI$275)+SUM(Source_BEAm!$JJ$274:$JJ$275))*Source_BEAu!$JI178/SUM(Source_BEAu!$JI$396:$JI$397)+R$7*SUM(Source_BEAm!$JJ$274:$JJ$275)/(SUM(Source_BEAm!$JI$274:$JI$275)+SUM(Source_BEAm!$JJ$274:$JJ$275))*Source_BEAu!$JJ178/SUM(Source_BEAu!$JJ$396:$JJ$397)</f>
        <v>0</v>
      </c>
    </row>
    <row r="182" spans="1:18">
      <c r="A182" s="15" t="s">
        <v>310</v>
      </c>
      <c r="B182" s="19">
        <v>336991</v>
      </c>
      <c r="C182" s="20"/>
      <c r="H182" s="19">
        <f>H$7*Source_BEAm!$CT$103/(Source_BEAm!$EI$144+Source_BEAm!$CT$103)*Source_BEAu!$CT179/SUM(Source_BEAu!$CT$397+Source_BEAu!$CT$396)</f>
        <v>0</v>
      </c>
      <c r="I182" s="19">
        <f>I$7*Source_BEAm!$CT$103/(Source_BEAm!$EI$144+Source_BEAm!$CT$103)*Source_BEAu!$CT179/SUM(Source_BEAu!$CT$397+Source_BEAu!$CT$396)</f>
        <v>0</v>
      </c>
      <c r="J182" s="19">
        <f>J$7*Source_BEAm!$CT$103/(Source_BEAm!$EI$144+Source_BEAm!$CT$103)*Source_BEAu!$CT179/SUM(Source_BEAu!$CT$397+Source_BEAu!$CT$396)</f>
        <v>0</v>
      </c>
      <c r="K182" s="19">
        <f>K$7*Source_BEAm!$CT$103/(Source_BEAm!$EI$144+Source_BEAm!$CT$103)*Source_BEAu!$CT179/SUM(Source_BEAu!$CT$397+Source_BEAu!$CT$396)</f>
        <v>0</v>
      </c>
      <c r="L182" s="19">
        <f>L$7*Source_BEAm!$CT$103/(Source_BEAm!$EI$144+Source_BEAm!$CT$103)*Source_BEAu!$CT179/SUM(Source_BEAu!$CT$397+Source_BEAu!$CT$396)</f>
        <v>0</v>
      </c>
      <c r="N182" s="14">
        <f>N$7*SUM(Source_BEAm!$JI$274:$JI$275)/(SUM(Source_BEAm!$JI$274:$JI$275)+SUM(Source_BEAm!$JJ$274:$JJ$275))*Source_BEAu!$JI179/SUM(Source_BEAu!$JI$396:$JI$397)+N$7*SUM(Source_BEAm!$JJ$274:$JJ$275)/(SUM(Source_BEAm!$JI$274:$JI$275)+SUM(Source_BEAm!$JJ$274:$JJ$275))*Source_BEAu!$JJ179/SUM(Source_BEAu!$JJ$396:$JJ$397)</f>
        <v>0</v>
      </c>
      <c r="O182" s="14">
        <f>O$7*SUM(Source_BEAm!$JI$274:$JI$275)/(SUM(Source_BEAm!$JI$274:$JI$275)+SUM(Source_BEAm!$JJ$274:$JJ$275))*Source_BEAu!$JI179/SUM(Source_BEAu!$JI$396:$JI$397)+O$7*SUM(Source_BEAm!$JJ$274:$JJ$275)/(SUM(Source_BEAm!$JI$274:$JI$275)+SUM(Source_BEAm!$JJ$274:$JJ$275))*Source_BEAu!$JJ179/SUM(Source_BEAu!$JJ$396:$JJ$397)</f>
        <v>0</v>
      </c>
      <c r="P182" s="14">
        <f>P$7*SUM(Source_BEAm!$JI$274:$JI$275)/(SUM(Source_BEAm!$JI$274:$JI$275)+SUM(Source_BEAm!$JJ$274:$JJ$275))*Source_BEAu!$JI179/SUM(Source_BEAu!$JI$396:$JI$397)+P$7*SUM(Source_BEAm!$JJ$274:$JJ$275)/(SUM(Source_BEAm!$JI$274:$JI$275)+SUM(Source_BEAm!$JJ$274:$JJ$275))*Source_BEAu!$JJ179/SUM(Source_BEAu!$JJ$396:$JJ$397)</f>
        <v>0</v>
      </c>
      <c r="Q182" s="14">
        <f>Q$7*SUM(Source_BEAm!$JI$274:$JI$275)/(SUM(Source_BEAm!$JI$274:$JI$275)+SUM(Source_BEAm!$JJ$274:$JJ$275))*Source_BEAu!$JI179/SUM(Source_BEAu!$JI$396:$JI$397)+Q$7*SUM(Source_BEAm!$JJ$274:$JJ$275)/(SUM(Source_BEAm!$JI$274:$JI$275)+SUM(Source_BEAm!$JJ$274:$JJ$275))*Source_BEAu!$JJ179/SUM(Source_BEAu!$JJ$396:$JJ$397)</f>
        <v>0</v>
      </c>
      <c r="R182" s="14">
        <f>R$7*SUM(Source_BEAm!$JI$274:$JI$275)/(SUM(Source_BEAm!$JI$274:$JI$275)+SUM(Source_BEAm!$JJ$274:$JJ$275))*Source_BEAu!$JI179/SUM(Source_BEAu!$JI$396:$JI$397)+R$7*SUM(Source_BEAm!$JJ$274:$JJ$275)/(SUM(Source_BEAm!$JI$274:$JI$275)+SUM(Source_BEAm!$JJ$274:$JJ$275))*Source_BEAu!$JJ179/SUM(Source_BEAu!$JJ$396:$JJ$397)</f>
        <v>0</v>
      </c>
    </row>
    <row r="183" spans="1:18">
      <c r="A183" s="15" t="s">
        <v>311</v>
      </c>
      <c r="B183" s="19">
        <v>336992</v>
      </c>
      <c r="C183" s="20"/>
      <c r="H183" s="19">
        <f>H$7*Source_BEAm!$CT$103/(Source_BEAm!$EI$144+Source_BEAm!$CT$103)*Source_BEAu!$CT180/SUM(Source_BEAu!$CT$397+Source_BEAu!$CT$396)</f>
        <v>0</v>
      </c>
      <c r="I183" s="19">
        <f>I$7*Source_BEAm!$CT$103/(Source_BEAm!$EI$144+Source_BEAm!$CT$103)*Source_BEAu!$CT180/SUM(Source_BEAu!$CT$397+Source_BEAu!$CT$396)</f>
        <v>0</v>
      </c>
      <c r="J183" s="19">
        <f>J$7*Source_BEAm!$CT$103/(Source_BEAm!$EI$144+Source_BEAm!$CT$103)*Source_BEAu!$CT180/SUM(Source_BEAu!$CT$397+Source_BEAu!$CT$396)</f>
        <v>0</v>
      </c>
      <c r="K183" s="19">
        <f>K$7*Source_BEAm!$CT$103/(Source_BEAm!$EI$144+Source_BEAm!$CT$103)*Source_BEAu!$CT180/SUM(Source_BEAu!$CT$397+Source_BEAu!$CT$396)</f>
        <v>0</v>
      </c>
      <c r="L183" s="19">
        <f>L$7*Source_BEAm!$CT$103/(Source_BEAm!$EI$144+Source_BEAm!$CT$103)*Source_BEAu!$CT180/SUM(Source_BEAu!$CT$397+Source_BEAu!$CT$396)</f>
        <v>0</v>
      </c>
      <c r="N183" s="14">
        <f>N$7*SUM(Source_BEAm!$JI$274:$JI$275)/(SUM(Source_BEAm!$JI$274:$JI$275)+SUM(Source_BEAm!$JJ$274:$JJ$275))*Source_BEAu!$JI180/SUM(Source_BEAu!$JI$396:$JI$397)+N$7*SUM(Source_BEAm!$JJ$274:$JJ$275)/(SUM(Source_BEAm!$JI$274:$JI$275)+SUM(Source_BEAm!$JJ$274:$JJ$275))*Source_BEAu!$JJ180/SUM(Source_BEAu!$JJ$396:$JJ$397)</f>
        <v>0</v>
      </c>
      <c r="O183" s="14">
        <f>O$7*SUM(Source_BEAm!$JI$274:$JI$275)/(SUM(Source_BEAm!$JI$274:$JI$275)+SUM(Source_BEAm!$JJ$274:$JJ$275))*Source_BEAu!$JI180/SUM(Source_BEAu!$JI$396:$JI$397)+O$7*SUM(Source_BEAm!$JJ$274:$JJ$275)/(SUM(Source_BEAm!$JI$274:$JI$275)+SUM(Source_BEAm!$JJ$274:$JJ$275))*Source_BEAu!$JJ180/SUM(Source_BEAu!$JJ$396:$JJ$397)</f>
        <v>0</v>
      </c>
      <c r="P183" s="14">
        <f>P$7*SUM(Source_BEAm!$JI$274:$JI$275)/(SUM(Source_BEAm!$JI$274:$JI$275)+SUM(Source_BEAm!$JJ$274:$JJ$275))*Source_BEAu!$JI180/SUM(Source_BEAu!$JI$396:$JI$397)+P$7*SUM(Source_BEAm!$JJ$274:$JJ$275)/(SUM(Source_BEAm!$JI$274:$JI$275)+SUM(Source_BEAm!$JJ$274:$JJ$275))*Source_BEAu!$JJ180/SUM(Source_BEAu!$JJ$396:$JJ$397)</f>
        <v>0</v>
      </c>
      <c r="Q183" s="14">
        <f>Q$7*SUM(Source_BEAm!$JI$274:$JI$275)/(SUM(Source_BEAm!$JI$274:$JI$275)+SUM(Source_BEAm!$JJ$274:$JJ$275))*Source_BEAu!$JI180/SUM(Source_BEAu!$JI$396:$JI$397)+Q$7*SUM(Source_BEAm!$JJ$274:$JJ$275)/(SUM(Source_BEAm!$JI$274:$JI$275)+SUM(Source_BEAm!$JJ$274:$JJ$275))*Source_BEAu!$JJ180/SUM(Source_BEAu!$JJ$396:$JJ$397)</f>
        <v>0</v>
      </c>
      <c r="R183" s="14">
        <f>R$7*SUM(Source_BEAm!$JI$274:$JI$275)/(SUM(Source_BEAm!$JI$274:$JI$275)+SUM(Source_BEAm!$JJ$274:$JJ$275))*Source_BEAu!$JI180/SUM(Source_BEAu!$JI$396:$JI$397)+R$7*SUM(Source_BEAm!$JJ$274:$JJ$275)/(SUM(Source_BEAm!$JI$274:$JI$275)+SUM(Source_BEAm!$JJ$274:$JJ$275))*Source_BEAu!$JJ180/SUM(Source_BEAu!$JJ$396:$JJ$397)</f>
        <v>0</v>
      </c>
    </row>
    <row r="184" spans="1:18">
      <c r="A184" s="15" t="s">
        <v>312</v>
      </c>
      <c r="B184" s="19">
        <v>336999</v>
      </c>
      <c r="C184" s="20"/>
      <c r="H184" s="19">
        <f>H$7*Source_BEAm!$CT$103/(Source_BEAm!$EI$144+Source_BEAm!$CT$103)*Source_BEAu!$CT181/SUM(Source_BEAu!$CT$397+Source_BEAu!$CT$396)</f>
        <v>9.3651649393877155E-6</v>
      </c>
      <c r="I184" s="19">
        <f>I$7*Source_BEAm!$CT$103/(Source_BEAm!$EI$144+Source_BEAm!$CT$103)*Source_BEAu!$CT181/SUM(Source_BEAu!$CT$397+Source_BEAu!$CT$396)</f>
        <v>1.5358870500595855E-4</v>
      </c>
      <c r="J184" s="19">
        <f>J$7*Source_BEAm!$CT$103/(Source_BEAm!$EI$144+Source_BEAm!$CT$103)*Source_BEAu!$CT181/SUM(Source_BEAu!$CT$397+Source_BEAu!$CT$396)</f>
        <v>7.0987950240558888E-4</v>
      </c>
      <c r="K184" s="19">
        <f>K$7*Source_BEAm!$CT$103/(Source_BEAm!$EI$144+Source_BEAm!$CT$103)*Source_BEAu!$CT181/SUM(Source_BEAu!$CT$397+Source_BEAu!$CT$396)</f>
        <v>1.2268366070597908E-4</v>
      </c>
      <c r="L184" s="19">
        <f>L$7*Source_BEAm!$CT$103/(Source_BEAm!$EI$144+Source_BEAm!$CT$103)*Source_BEAu!$CT181/SUM(Source_BEAu!$CT$397+Source_BEAu!$CT$396)</f>
        <v>1.2174714421204033E-5</v>
      </c>
      <c r="N184" s="14">
        <f>N$7*SUM(Source_BEAm!$JI$274:$JI$275)/(SUM(Source_BEAm!$JI$274:$JI$275)+SUM(Source_BEAm!$JJ$274:$JJ$275))*Source_BEAu!$JI181/SUM(Source_BEAu!$JI$396:$JI$397)+N$7*SUM(Source_BEAm!$JJ$274:$JJ$275)/(SUM(Source_BEAm!$JI$274:$JI$275)+SUM(Source_BEAm!$JJ$274:$JJ$275))*Source_BEAu!$JJ181/SUM(Source_BEAu!$JJ$396:$JJ$397)</f>
        <v>0</v>
      </c>
      <c r="O184" s="14">
        <f>O$7*SUM(Source_BEAm!$JI$274:$JI$275)/(SUM(Source_BEAm!$JI$274:$JI$275)+SUM(Source_BEAm!$JJ$274:$JJ$275))*Source_BEAu!$JI181/SUM(Source_BEAu!$JI$396:$JI$397)+O$7*SUM(Source_BEAm!$JJ$274:$JJ$275)/(SUM(Source_BEAm!$JI$274:$JI$275)+SUM(Source_BEAm!$JJ$274:$JJ$275))*Source_BEAu!$JJ181/SUM(Source_BEAu!$JJ$396:$JJ$397)</f>
        <v>0</v>
      </c>
      <c r="P184" s="14">
        <f>P$7*SUM(Source_BEAm!$JI$274:$JI$275)/(SUM(Source_BEAm!$JI$274:$JI$275)+SUM(Source_BEAm!$JJ$274:$JJ$275))*Source_BEAu!$JI181/SUM(Source_BEAu!$JI$396:$JI$397)+P$7*SUM(Source_BEAm!$JJ$274:$JJ$275)/(SUM(Source_BEAm!$JI$274:$JI$275)+SUM(Source_BEAm!$JJ$274:$JJ$275))*Source_BEAu!$JJ181/SUM(Source_BEAu!$JJ$396:$JJ$397)</f>
        <v>0</v>
      </c>
      <c r="Q184" s="14">
        <f>Q$7*SUM(Source_BEAm!$JI$274:$JI$275)/(SUM(Source_BEAm!$JI$274:$JI$275)+SUM(Source_BEAm!$JJ$274:$JJ$275))*Source_BEAu!$JI181/SUM(Source_BEAu!$JI$396:$JI$397)+Q$7*SUM(Source_BEAm!$JJ$274:$JJ$275)/(SUM(Source_BEAm!$JI$274:$JI$275)+SUM(Source_BEAm!$JJ$274:$JJ$275))*Source_BEAu!$JJ181/SUM(Source_BEAu!$JJ$396:$JJ$397)</f>
        <v>0</v>
      </c>
      <c r="R184" s="14">
        <f>R$7*SUM(Source_BEAm!$JI$274:$JI$275)/(SUM(Source_BEAm!$JI$274:$JI$275)+SUM(Source_BEAm!$JJ$274:$JJ$275))*Source_BEAu!$JI181/SUM(Source_BEAu!$JI$396:$JI$397)+R$7*SUM(Source_BEAm!$JJ$274:$JJ$275)/(SUM(Source_BEAm!$JI$274:$JI$275)+SUM(Source_BEAm!$JJ$274:$JJ$275))*Source_BEAu!$JJ181/SUM(Source_BEAu!$JJ$396:$JJ$397)</f>
        <v>0</v>
      </c>
    </row>
    <row r="185" spans="1:18">
      <c r="A185" s="15" t="s">
        <v>313</v>
      </c>
      <c r="B185" s="19">
        <v>337110</v>
      </c>
      <c r="C185" s="20"/>
      <c r="H185" s="19">
        <f>H$7*Source_BEAm!$CT$103/(Source_BEAm!$EI$144+Source_BEAm!$CT$103)*Source_BEAu!$CT182/SUM(Source_BEAu!$CT$397+Source_BEAu!$CT$396)</f>
        <v>9.3651649393877155E-6</v>
      </c>
      <c r="I185" s="19">
        <f>I$7*Source_BEAm!$CT$103/(Source_BEAm!$EI$144+Source_BEAm!$CT$103)*Source_BEAu!$CT182/SUM(Source_BEAu!$CT$397+Source_BEAu!$CT$396)</f>
        <v>1.5358870500595855E-4</v>
      </c>
      <c r="J185" s="19">
        <f>J$7*Source_BEAm!$CT$103/(Source_BEAm!$EI$144+Source_BEAm!$CT$103)*Source_BEAu!$CT182/SUM(Source_BEAu!$CT$397+Source_BEAu!$CT$396)</f>
        <v>7.0987950240558888E-4</v>
      </c>
      <c r="K185" s="19">
        <f>K$7*Source_BEAm!$CT$103/(Source_BEAm!$EI$144+Source_BEAm!$CT$103)*Source_BEAu!$CT182/SUM(Source_BEAu!$CT$397+Source_BEAu!$CT$396)</f>
        <v>1.2268366070597908E-4</v>
      </c>
      <c r="L185" s="19">
        <f>L$7*Source_BEAm!$CT$103/(Source_BEAm!$EI$144+Source_BEAm!$CT$103)*Source_BEAu!$CT182/SUM(Source_BEAu!$CT$397+Source_BEAu!$CT$396)</f>
        <v>1.2174714421204033E-5</v>
      </c>
      <c r="N185" s="14">
        <f>N$7*SUM(Source_BEAm!$JI$274:$JI$275)/(SUM(Source_BEAm!$JI$274:$JI$275)+SUM(Source_BEAm!$JJ$274:$JJ$275))*Source_BEAu!$JI182/SUM(Source_BEAu!$JI$396:$JI$397)+N$7*SUM(Source_BEAm!$JJ$274:$JJ$275)/(SUM(Source_BEAm!$JI$274:$JI$275)+SUM(Source_BEAm!$JJ$274:$JJ$275))*Source_BEAu!$JJ182/SUM(Source_BEAu!$JJ$396:$JJ$397)</f>
        <v>0</v>
      </c>
      <c r="O185" s="14">
        <f>O$7*SUM(Source_BEAm!$JI$274:$JI$275)/(SUM(Source_BEAm!$JI$274:$JI$275)+SUM(Source_BEAm!$JJ$274:$JJ$275))*Source_BEAu!$JI182/SUM(Source_BEAu!$JI$396:$JI$397)+O$7*SUM(Source_BEAm!$JJ$274:$JJ$275)/(SUM(Source_BEAm!$JI$274:$JI$275)+SUM(Source_BEAm!$JJ$274:$JJ$275))*Source_BEAu!$JJ182/SUM(Source_BEAu!$JJ$396:$JJ$397)</f>
        <v>0</v>
      </c>
      <c r="P185" s="14">
        <f>P$7*SUM(Source_BEAm!$JI$274:$JI$275)/(SUM(Source_BEAm!$JI$274:$JI$275)+SUM(Source_BEAm!$JJ$274:$JJ$275))*Source_BEAu!$JI182/SUM(Source_BEAu!$JI$396:$JI$397)+P$7*SUM(Source_BEAm!$JJ$274:$JJ$275)/(SUM(Source_BEAm!$JI$274:$JI$275)+SUM(Source_BEAm!$JJ$274:$JJ$275))*Source_BEAu!$JJ182/SUM(Source_BEAu!$JJ$396:$JJ$397)</f>
        <v>0</v>
      </c>
      <c r="Q185" s="14">
        <f>Q$7*SUM(Source_BEAm!$JI$274:$JI$275)/(SUM(Source_BEAm!$JI$274:$JI$275)+SUM(Source_BEAm!$JJ$274:$JJ$275))*Source_BEAu!$JI182/SUM(Source_BEAu!$JI$396:$JI$397)+Q$7*SUM(Source_BEAm!$JJ$274:$JJ$275)/(SUM(Source_BEAm!$JI$274:$JI$275)+SUM(Source_BEAm!$JJ$274:$JJ$275))*Source_BEAu!$JJ182/SUM(Source_BEAu!$JJ$396:$JJ$397)</f>
        <v>0</v>
      </c>
      <c r="R185" s="14">
        <f>R$7*SUM(Source_BEAm!$JI$274:$JI$275)/(SUM(Source_BEAm!$JI$274:$JI$275)+SUM(Source_BEAm!$JJ$274:$JJ$275))*Source_BEAu!$JI182/SUM(Source_BEAu!$JI$396:$JI$397)+R$7*SUM(Source_BEAm!$JJ$274:$JJ$275)/(SUM(Source_BEAm!$JI$274:$JI$275)+SUM(Source_BEAm!$JJ$274:$JJ$275))*Source_BEAu!$JJ182/SUM(Source_BEAu!$JJ$396:$JJ$397)</f>
        <v>0</v>
      </c>
    </row>
    <row r="186" spans="1:18">
      <c r="A186" s="15" t="s">
        <v>314</v>
      </c>
      <c r="B186" s="19">
        <v>337121</v>
      </c>
      <c r="C186" s="20"/>
      <c r="H186" s="19">
        <f>H$7*Source_BEAm!$CT$103/(Source_BEAm!$EI$144+Source_BEAm!$CT$103)*Source_BEAu!$CT183/SUM(Source_BEAu!$CT$397+Source_BEAu!$CT$396)</f>
        <v>0</v>
      </c>
      <c r="I186" s="19">
        <f>I$7*Source_BEAm!$CT$103/(Source_BEAm!$EI$144+Source_BEAm!$CT$103)*Source_BEAu!$CT183/SUM(Source_BEAu!$CT$397+Source_BEAu!$CT$396)</f>
        <v>0</v>
      </c>
      <c r="J186" s="19">
        <f>J$7*Source_BEAm!$CT$103/(Source_BEAm!$EI$144+Source_BEAm!$CT$103)*Source_BEAu!$CT183/SUM(Source_BEAu!$CT$397+Source_BEAu!$CT$396)</f>
        <v>0</v>
      </c>
      <c r="K186" s="19">
        <f>K$7*Source_BEAm!$CT$103/(Source_BEAm!$EI$144+Source_BEAm!$CT$103)*Source_BEAu!$CT183/SUM(Source_BEAu!$CT$397+Source_BEAu!$CT$396)</f>
        <v>0</v>
      </c>
      <c r="L186" s="19">
        <f>L$7*Source_BEAm!$CT$103/(Source_BEAm!$EI$144+Source_BEAm!$CT$103)*Source_BEAu!$CT183/SUM(Source_BEAu!$CT$397+Source_BEAu!$CT$396)</f>
        <v>0</v>
      </c>
      <c r="N186" s="14">
        <f>N$7*SUM(Source_BEAm!$JI$274:$JI$275)/(SUM(Source_BEAm!$JI$274:$JI$275)+SUM(Source_BEAm!$JJ$274:$JJ$275))*Source_BEAu!$JI183/SUM(Source_BEAu!$JI$396:$JI$397)+N$7*SUM(Source_BEAm!$JJ$274:$JJ$275)/(SUM(Source_BEAm!$JI$274:$JI$275)+SUM(Source_BEAm!$JJ$274:$JJ$275))*Source_BEAu!$JJ183/SUM(Source_BEAu!$JJ$396:$JJ$397)</f>
        <v>1.2740916001423269E-3</v>
      </c>
      <c r="O186" s="14">
        <f>O$7*SUM(Source_BEAm!$JI$274:$JI$275)/(SUM(Source_BEAm!$JI$274:$JI$275)+SUM(Source_BEAm!$JJ$274:$JJ$275))*Source_BEAu!$JI183/SUM(Source_BEAu!$JI$396:$JI$397)+O$7*SUM(Source_BEAm!$JJ$274:$JJ$275)/(SUM(Source_BEAm!$JI$274:$JI$275)+SUM(Source_BEAm!$JJ$274:$JJ$275))*Source_BEAu!$JJ183/SUM(Source_BEAu!$JJ$396:$JJ$397)</f>
        <v>2.0895102242334162E-2</v>
      </c>
      <c r="P186" s="14">
        <f>P$7*SUM(Source_BEAm!$JI$274:$JI$275)/(SUM(Source_BEAm!$JI$274:$JI$275)+SUM(Source_BEAm!$JJ$274:$JJ$275))*Source_BEAu!$JI183/SUM(Source_BEAu!$JI$396:$JI$397)+P$7*SUM(Source_BEAm!$JJ$274:$JJ$275)/(SUM(Source_BEAm!$JI$274:$JI$275)+SUM(Source_BEAm!$JJ$274:$JJ$275))*Source_BEAu!$JJ183/SUM(Source_BEAu!$JJ$396:$JJ$397)</f>
        <v>9.6576143290788369E-2</v>
      </c>
      <c r="Q186" s="14">
        <f>Q$7*SUM(Source_BEAm!$JI$274:$JI$275)/(SUM(Source_BEAm!$JI$274:$JI$275)+SUM(Source_BEAm!$JJ$274:$JJ$275))*Source_BEAu!$JI183/SUM(Source_BEAu!$JI$396:$JI$397)+Q$7*SUM(Source_BEAm!$JJ$274:$JJ$275)/(SUM(Source_BEAm!$JI$274:$JI$275)+SUM(Source_BEAm!$JJ$274:$JJ$275))*Source_BEAu!$JJ183/SUM(Source_BEAu!$JJ$396:$JJ$397)</f>
        <v>1.6690599961864481E-2</v>
      </c>
      <c r="R186" s="14">
        <f>R$7*SUM(Source_BEAm!$JI$274:$JI$275)/(SUM(Source_BEAm!$JI$274:$JI$275)+SUM(Source_BEAm!$JJ$274:$JJ$275))*Source_BEAu!$JI183/SUM(Source_BEAu!$JI$396:$JI$397)+R$7*SUM(Source_BEAm!$JJ$274:$JJ$275)/(SUM(Source_BEAm!$JI$274:$JI$275)+SUM(Source_BEAm!$JJ$274:$JJ$275))*Source_BEAu!$JJ183/SUM(Source_BEAu!$JJ$396:$JJ$397)</f>
        <v>1.6563190801850249E-3</v>
      </c>
    </row>
    <row r="187" spans="1:18">
      <c r="A187" s="15" t="s">
        <v>315</v>
      </c>
      <c r="B187" s="19">
        <v>337122</v>
      </c>
      <c r="C187" s="20"/>
      <c r="H187" s="19">
        <f>H$7*Source_BEAm!$CT$103/(Source_BEAm!$EI$144+Source_BEAm!$CT$103)*Source_BEAu!$CT184/SUM(Source_BEAu!$CT$397+Source_BEAu!$CT$396)</f>
        <v>9.3651649393877155E-6</v>
      </c>
      <c r="I187" s="19">
        <f>I$7*Source_BEAm!$CT$103/(Source_BEAm!$EI$144+Source_BEAm!$CT$103)*Source_BEAu!$CT184/SUM(Source_BEAu!$CT$397+Source_BEAu!$CT$396)</f>
        <v>1.5358870500595855E-4</v>
      </c>
      <c r="J187" s="19">
        <f>J$7*Source_BEAm!$CT$103/(Source_BEAm!$EI$144+Source_BEAm!$CT$103)*Source_BEAu!$CT184/SUM(Source_BEAu!$CT$397+Source_BEAu!$CT$396)</f>
        <v>7.0987950240558888E-4</v>
      </c>
      <c r="K187" s="19">
        <f>K$7*Source_BEAm!$CT$103/(Source_BEAm!$EI$144+Source_BEAm!$CT$103)*Source_BEAu!$CT184/SUM(Source_BEAu!$CT$397+Source_BEAu!$CT$396)</f>
        <v>1.2268366070597908E-4</v>
      </c>
      <c r="L187" s="19">
        <f>L$7*Source_BEAm!$CT$103/(Source_BEAm!$EI$144+Source_BEAm!$CT$103)*Source_BEAu!$CT184/SUM(Source_BEAu!$CT$397+Source_BEAu!$CT$396)</f>
        <v>1.2174714421204033E-5</v>
      </c>
      <c r="N187" s="14">
        <f>N$7*SUM(Source_BEAm!$JI$274:$JI$275)/(SUM(Source_BEAm!$JI$274:$JI$275)+SUM(Source_BEAm!$JJ$274:$JJ$275))*Source_BEAu!$JI184/SUM(Source_BEAu!$JI$396:$JI$397)+N$7*SUM(Source_BEAm!$JJ$274:$JJ$275)/(SUM(Source_BEAm!$JI$274:$JI$275)+SUM(Source_BEAm!$JJ$274:$JJ$275))*Source_BEAu!$JJ184/SUM(Source_BEAu!$JJ$396:$JJ$397)</f>
        <v>9.7366415474239501E-5</v>
      </c>
      <c r="O187" s="14">
        <f>O$7*SUM(Source_BEAm!$JI$274:$JI$275)/(SUM(Source_BEAm!$JI$274:$JI$275)+SUM(Source_BEAm!$JJ$274:$JJ$275))*Source_BEAu!$JI184/SUM(Source_BEAu!$JI$396:$JI$397)+O$7*SUM(Source_BEAm!$JJ$274:$JJ$275)/(SUM(Source_BEAm!$JI$274:$JI$275)+SUM(Source_BEAm!$JJ$274:$JJ$275))*Source_BEAu!$JJ184/SUM(Source_BEAu!$JJ$396:$JJ$397)</f>
        <v>1.5968092137775276E-3</v>
      </c>
      <c r="P187" s="14">
        <f>P$7*SUM(Source_BEAm!$JI$274:$JI$275)/(SUM(Source_BEAm!$JI$274:$JI$275)+SUM(Source_BEAm!$JJ$274:$JJ$275))*Source_BEAu!$JI184/SUM(Source_BEAu!$JI$396:$JI$397)+P$7*SUM(Source_BEAm!$JJ$274:$JJ$275)/(SUM(Source_BEAm!$JI$274:$JI$275)+SUM(Source_BEAm!$JJ$274:$JJ$275))*Source_BEAu!$JJ184/SUM(Source_BEAu!$JJ$396:$JJ$397)</f>
        <v>7.3803742929473516E-3</v>
      </c>
      <c r="Q187" s="14">
        <f>Q$7*SUM(Source_BEAm!$JI$274:$JI$275)/(SUM(Source_BEAm!$JI$274:$JI$275)+SUM(Source_BEAm!$JJ$274:$JJ$275))*Source_BEAu!$JI184/SUM(Source_BEAu!$JI$396:$JI$397)+Q$7*SUM(Source_BEAm!$JJ$274:$JJ$275)/(SUM(Source_BEAm!$JI$274:$JI$275)+SUM(Source_BEAm!$JJ$274:$JJ$275))*Source_BEAu!$JJ184/SUM(Source_BEAu!$JJ$396:$JJ$397)</f>
        <v>1.2755000427125374E-3</v>
      </c>
      <c r="R187" s="14">
        <f>R$7*SUM(Source_BEAm!$JI$274:$JI$275)/(SUM(Source_BEAm!$JI$274:$JI$275)+SUM(Source_BEAm!$JJ$274:$JJ$275))*Source_BEAu!$JI184/SUM(Source_BEAu!$JI$396:$JI$397)+R$7*SUM(Source_BEAm!$JJ$274:$JJ$275)/(SUM(Source_BEAm!$JI$274:$JI$275)+SUM(Source_BEAm!$JJ$274:$JJ$275))*Source_BEAu!$JJ184/SUM(Source_BEAu!$JJ$396:$JJ$397)</f>
        <v>1.2657634011651136E-4</v>
      </c>
    </row>
    <row r="188" spans="1:18">
      <c r="A188" s="15" t="s">
        <v>316</v>
      </c>
      <c r="B188" s="19" t="s">
        <v>317</v>
      </c>
      <c r="C188" s="20"/>
      <c r="H188" s="19">
        <f>H$7*Source_BEAm!$CT$103/(Source_BEAm!$EI$144+Source_BEAm!$CT$103)*Source_BEAu!$CT185/SUM(Source_BEAu!$CT$397+Source_BEAu!$CT$396)</f>
        <v>0</v>
      </c>
      <c r="I188" s="19">
        <f>I$7*Source_BEAm!$CT$103/(Source_BEAm!$EI$144+Source_BEAm!$CT$103)*Source_BEAu!$CT185/SUM(Source_BEAu!$CT$397+Source_BEAu!$CT$396)</f>
        <v>0</v>
      </c>
      <c r="J188" s="19">
        <f>J$7*Source_BEAm!$CT$103/(Source_BEAm!$EI$144+Source_BEAm!$CT$103)*Source_BEAu!$CT185/SUM(Source_BEAu!$CT$397+Source_BEAu!$CT$396)</f>
        <v>0</v>
      </c>
      <c r="K188" s="19">
        <f>K$7*Source_BEAm!$CT$103/(Source_BEAm!$EI$144+Source_BEAm!$CT$103)*Source_BEAu!$CT185/SUM(Source_BEAu!$CT$397+Source_BEAu!$CT$396)</f>
        <v>0</v>
      </c>
      <c r="L188" s="19">
        <f>L$7*Source_BEAm!$CT$103/(Source_BEAm!$EI$144+Source_BEAm!$CT$103)*Source_BEAu!$CT185/SUM(Source_BEAu!$CT$397+Source_BEAu!$CT$396)</f>
        <v>0</v>
      </c>
      <c r="N188" s="14">
        <f>N$7*SUM(Source_BEAm!$JI$274:$JI$275)/(SUM(Source_BEAm!$JI$274:$JI$275)+SUM(Source_BEAm!$JJ$274:$JJ$275))*Source_BEAu!$JI185/SUM(Source_BEAu!$JI$396:$JI$397)+N$7*SUM(Source_BEAm!$JJ$274:$JJ$275)/(SUM(Source_BEAm!$JI$274:$JI$275)+SUM(Source_BEAm!$JJ$274:$JJ$275))*Source_BEAu!$JJ185/SUM(Source_BEAu!$JJ$396:$JJ$397)</f>
        <v>1.1006638271000987E-4</v>
      </c>
      <c r="O188" s="14">
        <f>O$7*SUM(Source_BEAm!$JI$274:$JI$275)/(SUM(Source_BEAm!$JI$274:$JI$275)+SUM(Source_BEAm!$JJ$274:$JJ$275))*Source_BEAu!$JI185/SUM(Source_BEAu!$JI$396:$JI$397)+O$7*SUM(Source_BEAm!$JJ$274:$JJ$275)/(SUM(Source_BEAm!$JI$274:$JI$275)+SUM(Source_BEAm!$JJ$274:$JJ$275))*Source_BEAu!$JJ185/SUM(Source_BEAu!$JJ$396:$JJ$397)</f>
        <v>1.805088676444162E-3</v>
      </c>
      <c r="P188" s="14">
        <f>P$7*SUM(Source_BEAm!$JI$274:$JI$275)/(SUM(Source_BEAm!$JI$274:$JI$275)+SUM(Source_BEAm!$JJ$274:$JJ$275))*Source_BEAu!$JI185/SUM(Source_BEAu!$JI$396:$JI$397)+P$7*SUM(Source_BEAm!$JJ$274:$JJ$275)/(SUM(Source_BEAm!$JI$274:$JI$275)+SUM(Source_BEAm!$JJ$274:$JJ$275))*Source_BEAu!$JJ185/SUM(Source_BEAu!$JJ$396:$JJ$397)</f>
        <v>8.3430318094187463E-3</v>
      </c>
      <c r="Q188" s="14">
        <f>Q$7*SUM(Source_BEAm!$JI$274:$JI$275)/(SUM(Source_BEAm!$JI$274:$JI$275)+SUM(Source_BEAm!$JJ$274:$JJ$275))*Source_BEAu!$JI185/SUM(Source_BEAu!$JI$396:$JI$397)+Q$7*SUM(Source_BEAm!$JJ$274:$JJ$275)/(SUM(Source_BEAm!$JI$274:$JI$275)+SUM(Source_BEAm!$JJ$274:$JJ$275))*Source_BEAu!$JJ185/SUM(Source_BEAu!$JJ$396:$JJ$397)</f>
        <v>1.4418696135011292E-3</v>
      </c>
      <c r="R188" s="14">
        <f>R$7*SUM(Source_BEAm!$JI$274:$JI$275)/(SUM(Source_BEAm!$JI$274:$JI$275)+SUM(Source_BEAm!$JJ$274:$JJ$275))*Source_BEAu!$JI185/SUM(Source_BEAu!$JI$396:$JI$397)+R$7*SUM(Source_BEAm!$JJ$274:$JJ$275)/(SUM(Source_BEAm!$JI$274:$JI$275)+SUM(Source_BEAm!$JJ$274:$JJ$275))*Source_BEAu!$JJ185/SUM(Source_BEAu!$JJ$396:$JJ$397)</f>
        <v>1.4308629752301282E-4</v>
      </c>
    </row>
    <row r="189" spans="1:18">
      <c r="A189" s="15" t="s">
        <v>318</v>
      </c>
      <c r="B189" s="19">
        <v>337127</v>
      </c>
      <c r="C189" s="20"/>
      <c r="H189" s="19">
        <f>H$7*Source_BEAm!$CT$103/(Source_BEAm!$EI$144+Source_BEAm!$CT$103)*Source_BEAu!$CT186/SUM(Source_BEAu!$CT$397+Source_BEAu!$CT$396)</f>
        <v>1.8730329878775431E-5</v>
      </c>
      <c r="I189" s="19">
        <f>I$7*Source_BEAm!$CT$103/(Source_BEAm!$EI$144+Source_BEAm!$CT$103)*Source_BEAu!$CT186/SUM(Source_BEAu!$CT$397+Source_BEAu!$CT$396)</f>
        <v>3.0717741001191711E-4</v>
      </c>
      <c r="J189" s="19">
        <f>J$7*Source_BEAm!$CT$103/(Source_BEAm!$EI$144+Source_BEAm!$CT$103)*Source_BEAu!$CT186/SUM(Source_BEAu!$CT$397+Source_BEAu!$CT$396)</f>
        <v>1.4197590048111778E-3</v>
      </c>
      <c r="K189" s="19">
        <f>K$7*Source_BEAm!$CT$103/(Source_BEAm!$EI$144+Source_BEAm!$CT$103)*Source_BEAu!$CT186/SUM(Source_BEAu!$CT$397+Source_BEAu!$CT$396)</f>
        <v>2.4536732141195816E-4</v>
      </c>
      <c r="L189" s="19">
        <f>L$7*Source_BEAm!$CT$103/(Source_BEAm!$EI$144+Source_BEAm!$CT$103)*Source_BEAu!$CT186/SUM(Source_BEAu!$CT$397+Source_BEAu!$CT$396)</f>
        <v>2.4349428842408067E-5</v>
      </c>
      <c r="N189" s="14">
        <f>N$7*SUM(Source_BEAm!$JI$274:$JI$275)/(SUM(Source_BEAm!$JI$274:$JI$275)+SUM(Source_BEAm!$JJ$274:$JJ$275))*Source_BEAu!$JI186/SUM(Source_BEAu!$JI$396:$JI$397)+N$7*SUM(Source_BEAm!$JJ$274:$JJ$275)/(SUM(Source_BEAm!$JI$274:$JI$275)+SUM(Source_BEAm!$JJ$274:$JJ$275))*Source_BEAu!$JJ186/SUM(Source_BEAu!$JJ$396:$JJ$397)</f>
        <v>6.0677621237569547E-5</v>
      </c>
      <c r="O189" s="14">
        <f>O$7*SUM(Source_BEAm!$JI$274:$JI$275)/(SUM(Source_BEAm!$JI$274:$JI$275)+SUM(Source_BEAm!$JJ$274:$JJ$275))*Source_BEAu!$JI186/SUM(Source_BEAu!$JI$396:$JI$397)+O$7*SUM(Source_BEAm!$JJ$274:$JJ$275)/(SUM(Source_BEAm!$JI$274:$JI$275)+SUM(Source_BEAm!$JJ$274:$JJ$275))*Source_BEAu!$JJ186/SUM(Source_BEAu!$JJ$396:$JJ$397)</f>
        <v>9.9511298829614027E-4</v>
      </c>
      <c r="P189" s="14">
        <f>P$7*SUM(Source_BEAm!$JI$274:$JI$275)/(SUM(Source_BEAm!$JI$274:$JI$275)+SUM(Source_BEAm!$JJ$274:$JJ$275))*Source_BEAu!$JI186/SUM(Source_BEAu!$JI$396:$JI$397)+P$7*SUM(Source_BEAm!$JJ$274:$JJ$275)/(SUM(Source_BEAm!$JI$274:$JI$275)+SUM(Source_BEAm!$JJ$274:$JJ$275))*Source_BEAu!$JJ186/SUM(Source_BEAu!$JJ$396:$JJ$397)</f>
        <v>4.5993636898077703E-3</v>
      </c>
      <c r="Q189" s="14">
        <f>Q$7*SUM(Source_BEAm!$JI$274:$JI$275)/(SUM(Source_BEAm!$JI$274:$JI$275)+SUM(Source_BEAm!$JJ$274:$JJ$275))*Source_BEAu!$JI186/SUM(Source_BEAu!$JI$396:$JI$397)+Q$7*SUM(Source_BEAm!$JJ$274:$JJ$275)/(SUM(Source_BEAm!$JI$274:$JI$275)+SUM(Source_BEAm!$JJ$274:$JJ$275))*Source_BEAu!$JJ186/SUM(Source_BEAu!$JJ$396:$JJ$397)</f>
        <v>7.9487683821216095E-4</v>
      </c>
      <c r="R189" s="14">
        <f>R$7*SUM(Source_BEAm!$JI$274:$JI$275)/(SUM(Source_BEAm!$JI$274:$JI$275)+SUM(Source_BEAm!$JJ$274:$JJ$275))*Source_BEAu!$JI186/SUM(Source_BEAu!$JI$396:$JI$397)+R$7*SUM(Source_BEAm!$JJ$274:$JJ$275)/(SUM(Source_BEAm!$JI$274:$JI$275)+SUM(Source_BEAm!$JJ$274:$JJ$275))*Source_BEAu!$JJ186/SUM(Source_BEAu!$JJ$396:$JJ$397)</f>
        <v>7.8880907608840409E-5</v>
      </c>
    </row>
    <row r="190" spans="1:18">
      <c r="A190" s="15" t="s">
        <v>319</v>
      </c>
      <c r="B190" s="19" t="s">
        <v>320</v>
      </c>
      <c r="C190" s="20"/>
      <c r="H190" s="19">
        <f>H$7*Source_BEAm!$CT$103/(Source_BEAm!$EI$144+Source_BEAm!$CT$103)*Source_BEAu!$CT187/SUM(Source_BEAu!$CT$397+Source_BEAu!$CT$396)</f>
        <v>6.5556154575714012E-5</v>
      </c>
      <c r="I190" s="19">
        <f>I$7*Source_BEAm!$CT$103/(Source_BEAm!$EI$144+Source_BEAm!$CT$103)*Source_BEAu!$CT187/SUM(Source_BEAu!$CT$397+Source_BEAu!$CT$396)</f>
        <v>1.0751209350417098E-3</v>
      </c>
      <c r="J190" s="19">
        <f>J$7*Source_BEAm!$CT$103/(Source_BEAm!$EI$144+Source_BEAm!$CT$103)*Source_BEAu!$CT187/SUM(Source_BEAu!$CT$397+Source_BEAu!$CT$396)</f>
        <v>4.9691565168391225E-3</v>
      </c>
      <c r="K190" s="19">
        <f>K$7*Source_BEAm!$CT$103/(Source_BEAm!$EI$144+Source_BEAm!$CT$103)*Source_BEAu!$CT187/SUM(Source_BEAu!$CT$397+Source_BEAu!$CT$396)</f>
        <v>8.5878562494185351E-4</v>
      </c>
      <c r="L190" s="19">
        <f>L$7*Source_BEAm!$CT$103/(Source_BEAm!$EI$144+Source_BEAm!$CT$103)*Source_BEAu!$CT187/SUM(Source_BEAu!$CT$397+Source_BEAu!$CT$396)</f>
        <v>8.5223000948428233E-5</v>
      </c>
      <c r="N190" s="14">
        <f>N$7*SUM(Source_BEAm!$JI$274:$JI$275)/(SUM(Source_BEAm!$JI$274:$JI$275)+SUM(Source_BEAm!$JJ$274:$JJ$275))*Source_BEAu!$JI187/SUM(Source_BEAu!$JI$396:$JI$397)+N$7*SUM(Source_BEAm!$JJ$274:$JJ$275)/(SUM(Source_BEAm!$JI$274:$JI$275)+SUM(Source_BEAm!$JJ$274:$JJ$275))*Source_BEAu!$JJ187/SUM(Source_BEAu!$JJ$396:$JJ$397)</f>
        <v>1.3123299476962717E-4</v>
      </c>
      <c r="O190" s="14">
        <f>O$7*SUM(Source_BEAm!$JI$274:$JI$275)/(SUM(Source_BEAm!$JI$274:$JI$275)+SUM(Source_BEAm!$JJ$274:$JJ$275))*Source_BEAu!$JI187/SUM(Source_BEAu!$JI$396:$JI$397)+O$7*SUM(Source_BEAm!$JJ$274:$JJ$275)/(SUM(Source_BEAm!$JI$274:$JI$275)+SUM(Source_BEAm!$JJ$274:$JJ$275))*Source_BEAu!$JJ187/SUM(Source_BEAu!$JJ$396:$JJ$397)</f>
        <v>2.1522211142218852E-3</v>
      </c>
      <c r="P190" s="14">
        <f>P$7*SUM(Source_BEAm!$JI$274:$JI$275)/(SUM(Source_BEAm!$JI$274:$JI$275)+SUM(Source_BEAm!$JJ$274:$JJ$275))*Source_BEAu!$JI187/SUM(Source_BEAu!$JI$396:$JI$397)+P$7*SUM(Source_BEAm!$JJ$274:$JJ$275)/(SUM(Source_BEAm!$JI$274:$JI$275)+SUM(Source_BEAm!$JJ$274:$JJ$275))*Source_BEAu!$JJ187/SUM(Source_BEAu!$JJ$396:$JJ$397)</f>
        <v>9.9474610035377355E-3</v>
      </c>
      <c r="Q190" s="14">
        <f>Q$7*SUM(Source_BEAm!$JI$274:$JI$275)/(SUM(Source_BEAm!$JI$274:$JI$275)+SUM(Source_BEAm!$JJ$274:$JJ$275))*Source_BEAu!$JI187/SUM(Source_BEAu!$JI$396:$JI$397)+Q$7*SUM(Source_BEAm!$JJ$274:$JJ$275)/(SUM(Source_BEAm!$JI$274:$JI$275)+SUM(Source_BEAm!$JJ$274:$JJ$275))*Source_BEAu!$JJ187/SUM(Source_BEAu!$JJ$396:$JJ$397)</f>
        <v>1.7191522314821154E-3</v>
      </c>
      <c r="R190" s="14">
        <f>R$7*SUM(Source_BEAm!$JI$274:$JI$275)/(SUM(Source_BEAm!$JI$274:$JI$275)+SUM(Source_BEAm!$JJ$274:$JJ$275))*Source_BEAu!$JI187/SUM(Source_BEAu!$JI$396:$JI$397)+R$7*SUM(Source_BEAm!$JJ$274:$JJ$275)/(SUM(Source_BEAm!$JI$274:$JI$275)+SUM(Source_BEAm!$JJ$274:$JJ$275))*Source_BEAu!$JJ187/SUM(Source_BEAu!$JJ$396:$JJ$397)</f>
        <v>1.7060289320051529E-4</v>
      </c>
    </row>
    <row r="191" spans="1:18">
      <c r="A191" s="15" t="s">
        <v>321</v>
      </c>
      <c r="B191" s="19">
        <v>337215</v>
      </c>
      <c r="C191" s="20"/>
      <c r="H191" s="19">
        <f>H$7*Source_BEAm!$CT$103/(Source_BEAm!$EI$144+Source_BEAm!$CT$103)*Source_BEAu!$CT188/SUM(Source_BEAu!$CT$397+Source_BEAu!$CT$396)</f>
        <v>3.7460659757550862E-5</v>
      </c>
      <c r="I191" s="19">
        <f>I$7*Source_BEAm!$CT$103/(Source_BEAm!$EI$144+Source_BEAm!$CT$103)*Source_BEAu!$CT188/SUM(Source_BEAu!$CT$397+Source_BEAu!$CT$396)</f>
        <v>6.1435482002383422E-4</v>
      </c>
      <c r="J191" s="19">
        <f>J$7*Source_BEAm!$CT$103/(Source_BEAm!$EI$144+Source_BEAm!$CT$103)*Source_BEAu!$CT188/SUM(Source_BEAu!$CT$397+Source_BEAu!$CT$396)</f>
        <v>2.8395180096223555E-3</v>
      </c>
      <c r="K191" s="19">
        <f>K$7*Source_BEAm!$CT$103/(Source_BEAm!$EI$144+Source_BEAm!$CT$103)*Source_BEAu!$CT188/SUM(Source_BEAu!$CT$397+Source_BEAu!$CT$396)</f>
        <v>4.9073464282391632E-4</v>
      </c>
      <c r="L191" s="19">
        <f>L$7*Source_BEAm!$CT$103/(Source_BEAm!$EI$144+Source_BEAm!$CT$103)*Source_BEAu!$CT188/SUM(Source_BEAu!$CT$397+Source_BEAu!$CT$396)</f>
        <v>4.8698857684816134E-5</v>
      </c>
      <c r="N191" s="14">
        <f>N$7*SUM(Source_BEAm!$JI$274:$JI$275)/(SUM(Source_BEAm!$JI$274:$JI$275)+SUM(Source_BEAm!$JJ$274:$JJ$275))*Source_BEAu!$JI188/SUM(Source_BEAu!$JI$396:$JI$397)+N$7*SUM(Source_BEAm!$JJ$274:$JJ$275)/(SUM(Source_BEAm!$JI$274:$JI$275)+SUM(Source_BEAm!$JJ$274:$JJ$275))*Source_BEAu!$JJ188/SUM(Source_BEAu!$JJ$396:$JJ$397)</f>
        <v>3.1044364354105348E-5</v>
      </c>
      <c r="O191" s="14">
        <f>O$7*SUM(Source_BEAm!$JI$274:$JI$275)/(SUM(Source_BEAm!$JI$274:$JI$275)+SUM(Source_BEAm!$JJ$274:$JJ$275))*Source_BEAu!$JI188/SUM(Source_BEAu!$JI$396:$JI$397)+O$7*SUM(Source_BEAm!$JJ$274:$JJ$275)/(SUM(Source_BEAm!$JI$274:$JI$275)+SUM(Source_BEAm!$JJ$274:$JJ$275))*Source_BEAu!$JJ188/SUM(Source_BEAu!$JJ$396:$JJ$397)</f>
        <v>5.0912757540732764E-4</v>
      </c>
      <c r="P191" s="14">
        <f>P$7*SUM(Source_BEAm!$JI$274:$JI$275)/(SUM(Source_BEAm!$JI$274:$JI$275)+SUM(Source_BEAm!$JJ$274:$JJ$275))*Source_BEAu!$JI188/SUM(Source_BEAu!$JI$396:$JI$397)+P$7*SUM(Source_BEAm!$JJ$274:$JJ$275)/(SUM(Source_BEAm!$JI$274:$JI$275)+SUM(Source_BEAm!$JJ$274:$JJ$275))*Source_BEAu!$JJ188/SUM(Source_BEAu!$JJ$396:$JJ$397)</f>
        <v>2.3531628180411845E-3</v>
      </c>
      <c r="Q191" s="14">
        <f>Q$7*SUM(Source_BEAm!$JI$274:$JI$275)/(SUM(Source_BEAm!$JI$274:$JI$275)+SUM(Source_BEAm!$JJ$274:$JJ$275))*Source_BEAu!$JI188/SUM(Source_BEAu!$JI$396:$JI$397)+Q$7*SUM(Source_BEAm!$JJ$274:$JJ$275)/(SUM(Source_BEAm!$JI$274:$JI$275)+SUM(Source_BEAm!$JJ$274:$JJ$275))*Source_BEAu!$JJ188/SUM(Source_BEAu!$JJ$396:$JJ$397)</f>
        <v>4.0668117303878002E-4</v>
      </c>
      <c r="R191" s="14">
        <f>R$7*SUM(Source_BEAm!$JI$274:$JI$275)/(SUM(Source_BEAm!$JI$274:$JI$275)+SUM(Source_BEAm!$JJ$274:$JJ$275))*Source_BEAu!$JI188/SUM(Source_BEAu!$JI$396:$JI$397)+R$7*SUM(Source_BEAm!$JJ$274:$JJ$275)/(SUM(Source_BEAm!$JI$274:$JI$275)+SUM(Source_BEAm!$JJ$274:$JJ$275))*Source_BEAu!$JJ188/SUM(Source_BEAu!$JJ$396:$JJ$397)</f>
        <v>4.0357673660336953E-5</v>
      </c>
    </row>
    <row r="192" spans="1:18">
      <c r="A192" s="15" t="s">
        <v>322</v>
      </c>
      <c r="B192" s="19">
        <v>337900</v>
      </c>
      <c r="C192" s="20"/>
      <c r="H192" s="19">
        <f>H$7*Source_BEAm!$CT$103/(Source_BEAm!$EI$144+Source_BEAm!$CT$103)*Source_BEAu!$CT189/SUM(Source_BEAu!$CT$397+Source_BEAu!$CT$396)</f>
        <v>0</v>
      </c>
      <c r="I192" s="19">
        <f>I$7*Source_BEAm!$CT$103/(Source_BEAm!$EI$144+Source_BEAm!$CT$103)*Source_BEAu!$CT189/SUM(Source_BEAu!$CT$397+Source_BEAu!$CT$396)</f>
        <v>0</v>
      </c>
      <c r="J192" s="19">
        <f>J$7*Source_BEAm!$CT$103/(Source_BEAm!$EI$144+Source_BEAm!$CT$103)*Source_BEAu!$CT189/SUM(Source_BEAu!$CT$397+Source_BEAu!$CT$396)</f>
        <v>0</v>
      </c>
      <c r="K192" s="19">
        <f>K$7*Source_BEAm!$CT$103/(Source_BEAm!$EI$144+Source_BEAm!$CT$103)*Source_BEAu!$CT189/SUM(Source_BEAu!$CT$397+Source_BEAu!$CT$396)</f>
        <v>0</v>
      </c>
      <c r="L192" s="19">
        <f>L$7*Source_BEAm!$CT$103/(Source_BEAm!$EI$144+Source_BEAm!$CT$103)*Source_BEAu!$CT189/SUM(Source_BEAu!$CT$397+Source_BEAu!$CT$396)</f>
        <v>0</v>
      </c>
      <c r="N192" s="14">
        <f>N$7*SUM(Source_BEAm!$JI$274:$JI$275)/(SUM(Source_BEAm!$JI$274:$JI$275)+SUM(Source_BEAm!$JJ$274:$JJ$275))*Source_BEAu!$JI189/SUM(Source_BEAu!$JI$396:$JI$397)+N$7*SUM(Source_BEAm!$JJ$274:$JJ$275)/(SUM(Source_BEAm!$JI$274:$JI$275)+SUM(Source_BEAm!$JJ$274:$JJ$275))*Source_BEAu!$JJ189/SUM(Source_BEAu!$JJ$396:$JJ$397)</f>
        <v>1.3603076016980708E-3</v>
      </c>
      <c r="O192" s="14">
        <f>O$7*SUM(Source_BEAm!$JI$274:$JI$275)/(SUM(Source_BEAm!$JI$274:$JI$275)+SUM(Source_BEAm!$JJ$274:$JJ$275))*Source_BEAu!$JI189/SUM(Source_BEAu!$JI$396:$JI$397)+O$7*SUM(Source_BEAm!$JJ$274:$JJ$275)/(SUM(Source_BEAm!$JI$274:$JI$275)+SUM(Source_BEAm!$JJ$274:$JJ$275))*Source_BEAu!$JJ189/SUM(Source_BEAu!$JJ$396:$JJ$397)</f>
        <v>2.230904466784836E-2</v>
      </c>
      <c r="P192" s="14">
        <f>P$7*SUM(Source_BEAm!$JI$274:$JI$275)/(SUM(Source_BEAm!$JI$274:$JI$275)+SUM(Source_BEAm!$JJ$274:$JJ$275))*Source_BEAu!$JI189/SUM(Source_BEAu!$JI$396:$JI$397)+P$7*SUM(Source_BEAm!$JJ$274:$JJ$275)/(SUM(Source_BEAm!$JI$274:$JI$275)+SUM(Source_BEAm!$JJ$274:$JJ$275))*Source_BEAu!$JJ189/SUM(Source_BEAu!$JJ$396:$JJ$397)</f>
        <v>0.10311131620871374</v>
      </c>
      <c r="Q192" s="14">
        <f>Q$7*SUM(Source_BEAm!$JI$274:$JI$275)/(SUM(Source_BEAm!$JI$274:$JI$275)+SUM(Source_BEAm!$JJ$274:$JJ$275))*Source_BEAu!$JI189/SUM(Source_BEAu!$JI$396:$JI$397)+Q$7*SUM(Source_BEAm!$JJ$274:$JJ$275)/(SUM(Source_BEAm!$JI$274:$JI$275)+SUM(Source_BEAm!$JJ$274:$JJ$275))*Source_BEAu!$JJ189/SUM(Source_BEAu!$JJ$396:$JJ$397)</f>
        <v>1.7820029582244726E-2</v>
      </c>
      <c r="R192" s="14">
        <f>R$7*SUM(Source_BEAm!$JI$274:$JI$275)/(SUM(Source_BEAm!$JI$274:$JI$275)+SUM(Source_BEAm!$JJ$274:$JJ$275))*Source_BEAu!$JI189/SUM(Source_BEAu!$JI$396:$JI$397)+R$7*SUM(Source_BEAm!$JJ$274:$JJ$275)/(SUM(Source_BEAm!$JI$274:$JI$275)+SUM(Source_BEAm!$JJ$274:$JJ$275))*Source_BEAu!$JJ189/SUM(Source_BEAu!$JJ$396:$JJ$397)</f>
        <v>1.7683998822074917E-3</v>
      </c>
    </row>
    <row r="193" spans="1:18">
      <c r="A193" s="15" t="s">
        <v>323</v>
      </c>
      <c r="B193" s="19">
        <v>339112</v>
      </c>
      <c r="C193" s="20"/>
      <c r="H193" s="19">
        <f>H$7*Source_BEAm!$CT$103/(Source_BEAm!$EI$144+Source_BEAm!$CT$103)*Source_BEAu!$CT190/SUM(Source_BEAu!$CT$397+Source_BEAu!$CT$396)</f>
        <v>8.4286484454489436E-5</v>
      </c>
      <c r="I193" s="19">
        <f>I$7*Source_BEAm!$CT$103/(Source_BEAm!$EI$144+Source_BEAm!$CT$103)*Source_BEAu!$CT190/SUM(Source_BEAu!$CT$397+Source_BEAu!$CT$396)</f>
        <v>1.3822983450536271E-3</v>
      </c>
      <c r="J193" s="19">
        <f>J$7*Source_BEAm!$CT$103/(Source_BEAm!$EI$144+Source_BEAm!$CT$103)*Source_BEAu!$CT190/SUM(Source_BEAu!$CT$397+Source_BEAu!$CT$396)</f>
        <v>6.3889155216502996E-3</v>
      </c>
      <c r="K193" s="19">
        <f>K$7*Source_BEAm!$CT$103/(Source_BEAm!$EI$144+Source_BEAm!$CT$103)*Source_BEAu!$CT190/SUM(Source_BEAu!$CT$397+Source_BEAu!$CT$396)</f>
        <v>1.1041529463538119E-3</v>
      </c>
      <c r="L193" s="19">
        <f>L$7*Source_BEAm!$CT$103/(Source_BEAm!$EI$144+Source_BEAm!$CT$103)*Source_BEAu!$CT190/SUM(Source_BEAu!$CT$397+Source_BEAu!$CT$396)</f>
        <v>1.095724297908363E-4</v>
      </c>
      <c r="N193" s="14">
        <f>N$7*SUM(Source_BEAm!$JI$274:$JI$275)/(SUM(Source_BEAm!$JI$274:$JI$275)+SUM(Source_BEAm!$JJ$274:$JJ$275))*Source_BEAu!$JI190/SUM(Source_BEAu!$JI$396:$JI$397)+N$7*SUM(Source_BEAm!$JJ$274:$JJ$275)/(SUM(Source_BEAm!$JI$274:$JI$275)+SUM(Source_BEAm!$JJ$274:$JJ$275))*Source_BEAu!$JJ190/SUM(Source_BEAu!$JJ$396:$JJ$397)</f>
        <v>2.6837690946487725E-6</v>
      </c>
      <c r="O193" s="14">
        <f>O$7*SUM(Source_BEAm!$JI$274:$JI$275)/(SUM(Source_BEAm!$JI$274:$JI$275)+SUM(Source_BEAm!$JJ$274:$JJ$275))*Source_BEAu!$JI190/SUM(Source_BEAu!$JI$396:$JI$397)+O$7*SUM(Source_BEAm!$JJ$274:$JJ$275)/(SUM(Source_BEAm!$JI$274:$JI$275)+SUM(Source_BEAm!$JJ$274:$JJ$275))*Source_BEAu!$JJ190/SUM(Source_BEAu!$JJ$396:$JJ$397)</f>
        <v>4.4013813152239865E-5</v>
      </c>
      <c r="P193" s="14">
        <f>P$7*SUM(Source_BEAm!$JI$274:$JI$275)/(SUM(Source_BEAm!$JI$274:$JI$275)+SUM(Source_BEAm!$JJ$274:$JJ$275))*Source_BEAu!$JI190/SUM(Source_BEAu!$JI$396:$JI$397)+P$7*SUM(Source_BEAm!$JJ$274:$JJ$275)/(SUM(Source_BEAm!$JI$274:$JI$275)+SUM(Source_BEAm!$JJ$274:$JJ$275))*Source_BEAu!$JJ190/SUM(Source_BEAu!$JJ$396:$JJ$397)</f>
        <v>2.0342969737437692E-4</v>
      </c>
      <c r="Q193" s="14">
        <f>Q$7*SUM(Source_BEAm!$JI$274:$JI$275)/(SUM(Source_BEAm!$JI$274:$JI$275)+SUM(Source_BEAm!$JJ$274:$JJ$275))*Source_BEAu!$JI190/SUM(Source_BEAu!$JI$396:$JI$397)+Q$7*SUM(Source_BEAm!$JJ$274:$JJ$275)/(SUM(Source_BEAm!$JI$274:$JI$275)+SUM(Source_BEAm!$JJ$274:$JJ$275))*Source_BEAu!$JJ190/SUM(Source_BEAu!$JJ$396:$JJ$397)</f>
        <v>3.5157375139898911E-5</v>
      </c>
      <c r="R193" s="14">
        <f>R$7*SUM(Source_BEAm!$JI$274:$JI$275)/(SUM(Source_BEAm!$JI$274:$JI$275)+SUM(Source_BEAm!$JJ$274:$JJ$275))*Source_BEAu!$JI190/SUM(Source_BEAu!$JI$396:$JI$397)+R$7*SUM(Source_BEAm!$JJ$274:$JJ$275)/(SUM(Source_BEAm!$JI$274:$JI$275)+SUM(Source_BEAm!$JJ$274:$JJ$275))*Source_BEAu!$JJ190/SUM(Source_BEAu!$JJ$396:$JJ$397)</f>
        <v>3.4888998230434041E-6</v>
      </c>
    </row>
    <row r="194" spans="1:18">
      <c r="A194" s="15" t="s">
        <v>324</v>
      </c>
      <c r="B194" s="19">
        <v>339113</v>
      </c>
      <c r="C194" s="20"/>
      <c r="H194" s="19">
        <f>H$7*Source_BEAm!$CT$103/(Source_BEAm!$EI$144+Source_BEAm!$CT$103)*Source_BEAu!$CT191/SUM(Source_BEAu!$CT$397+Source_BEAu!$CT$396)</f>
        <v>9.3651649393877148E-5</v>
      </c>
      <c r="I194" s="19">
        <f>I$7*Source_BEAm!$CT$103/(Source_BEAm!$EI$144+Source_BEAm!$CT$103)*Source_BEAu!$CT191/SUM(Source_BEAu!$CT$397+Source_BEAu!$CT$396)</f>
        <v>1.5358870500595855E-3</v>
      </c>
      <c r="J194" s="19">
        <f>J$7*Source_BEAm!$CT$103/(Source_BEAm!$EI$144+Source_BEAm!$CT$103)*Source_BEAu!$CT191/SUM(Source_BEAu!$CT$397+Source_BEAu!$CT$396)</f>
        <v>7.0987950240558881E-3</v>
      </c>
      <c r="K194" s="19">
        <f>K$7*Source_BEAm!$CT$103/(Source_BEAm!$EI$144+Source_BEAm!$CT$103)*Source_BEAu!$CT191/SUM(Source_BEAu!$CT$397+Source_BEAu!$CT$396)</f>
        <v>1.2268366070597907E-3</v>
      </c>
      <c r="L194" s="19">
        <f>L$7*Source_BEAm!$CT$103/(Source_BEAm!$EI$144+Source_BEAm!$CT$103)*Source_BEAu!$CT191/SUM(Source_BEAu!$CT$397+Source_BEAu!$CT$396)</f>
        <v>1.2174714421204034E-4</v>
      </c>
      <c r="N194" s="14">
        <f>N$7*SUM(Source_BEAm!$JI$274:$JI$275)/(SUM(Source_BEAm!$JI$274:$JI$275)+SUM(Source_BEAm!$JJ$274:$JJ$275))*Source_BEAu!$JI191/SUM(Source_BEAu!$JI$396:$JI$397)+N$7*SUM(Source_BEAm!$JJ$274:$JJ$275)/(SUM(Source_BEAm!$JI$274:$JI$275)+SUM(Source_BEAm!$JJ$274:$JJ$275))*Source_BEAu!$JJ191/SUM(Source_BEAu!$JJ$396:$JJ$397)</f>
        <v>2.6534150248914825E-5</v>
      </c>
      <c r="O194" s="14">
        <f>O$7*SUM(Source_BEAm!$JI$274:$JI$275)/(SUM(Source_BEAm!$JI$274:$JI$275)+SUM(Source_BEAm!$JJ$274:$JJ$275))*Source_BEAu!$JI191/SUM(Source_BEAu!$JI$396:$JI$397)+O$7*SUM(Source_BEAm!$JJ$274:$JJ$275)/(SUM(Source_BEAm!$JI$274:$JI$275)+SUM(Source_BEAm!$JJ$274:$JJ$275))*Source_BEAu!$JJ191/SUM(Source_BEAu!$JJ$396:$JJ$397)</f>
        <v>4.3516006408220317E-4</v>
      </c>
      <c r="P194" s="14">
        <f>P$7*SUM(Source_BEAm!$JI$274:$JI$275)/(SUM(Source_BEAm!$JI$274:$JI$275)+SUM(Source_BEAm!$JJ$274:$JJ$275))*Source_BEAu!$JI191/SUM(Source_BEAu!$JI$396:$JI$397)+P$7*SUM(Source_BEAm!$JJ$274:$JJ$275)/(SUM(Source_BEAm!$JI$274:$JI$275)+SUM(Source_BEAm!$JJ$274:$JJ$275))*Source_BEAu!$JJ191/SUM(Source_BEAu!$JJ$396:$JJ$397)</f>
        <v>2.0112885888677436E-3</v>
      </c>
      <c r="Q194" s="14">
        <f>Q$7*SUM(Source_BEAm!$JI$274:$JI$275)/(SUM(Source_BEAm!$JI$274:$JI$275)+SUM(Source_BEAm!$JJ$274:$JJ$275))*Source_BEAu!$JI191/SUM(Source_BEAu!$JI$396:$JI$397)+Q$7*SUM(Source_BEAm!$JJ$274:$JJ$275)/(SUM(Source_BEAm!$JI$274:$JI$275)+SUM(Source_BEAm!$JJ$274:$JJ$275))*Source_BEAu!$JJ191/SUM(Source_BEAu!$JJ$396:$JJ$397)</f>
        <v>3.4759736826078423E-4</v>
      </c>
      <c r="R194" s="14">
        <f>R$7*SUM(Source_BEAm!$JI$274:$JI$275)/(SUM(Source_BEAm!$JI$274:$JI$275)+SUM(Source_BEAm!$JJ$274:$JJ$275))*Source_BEAu!$JI191/SUM(Source_BEAu!$JI$396:$JI$397)+R$7*SUM(Source_BEAm!$JJ$274:$JJ$275)/(SUM(Source_BEAm!$JI$274:$JI$275)+SUM(Source_BEAm!$JJ$274:$JJ$275))*Source_BEAu!$JJ191/SUM(Source_BEAu!$JJ$396:$JJ$397)</f>
        <v>3.4494395323589279E-5</v>
      </c>
    </row>
    <row r="195" spans="1:18">
      <c r="A195" s="15" t="s">
        <v>325</v>
      </c>
      <c r="B195" s="19">
        <v>339114</v>
      </c>
      <c r="C195" s="20"/>
      <c r="H195" s="19">
        <f>H$7*Source_BEAm!$CT$103/(Source_BEAm!$EI$144+Source_BEAm!$CT$103)*Source_BEAu!$CT192/SUM(Source_BEAu!$CT$397+Source_BEAu!$CT$396)</f>
        <v>0</v>
      </c>
      <c r="I195" s="19">
        <f>I$7*Source_BEAm!$CT$103/(Source_BEAm!$EI$144+Source_BEAm!$CT$103)*Source_BEAu!$CT192/SUM(Source_BEAu!$CT$397+Source_BEAu!$CT$396)</f>
        <v>0</v>
      </c>
      <c r="J195" s="19">
        <f>J$7*Source_BEAm!$CT$103/(Source_BEAm!$EI$144+Source_BEAm!$CT$103)*Source_BEAu!$CT192/SUM(Source_BEAu!$CT$397+Source_BEAu!$CT$396)</f>
        <v>0</v>
      </c>
      <c r="K195" s="19">
        <f>K$7*Source_BEAm!$CT$103/(Source_BEAm!$EI$144+Source_BEAm!$CT$103)*Source_BEAu!$CT192/SUM(Source_BEAu!$CT$397+Source_BEAu!$CT$396)</f>
        <v>0</v>
      </c>
      <c r="L195" s="19">
        <f>L$7*Source_BEAm!$CT$103/(Source_BEAm!$EI$144+Source_BEAm!$CT$103)*Source_BEAu!$CT192/SUM(Source_BEAu!$CT$397+Source_BEAu!$CT$396)</f>
        <v>0</v>
      </c>
      <c r="N195" s="14">
        <f>N$7*SUM(Source_BEAm!$JI$274:$JI$275)/(SUM(Source_BEAm!$JI$274:$JI$275)+SUM(Source_BEAm!$JJ$274:$JJ$275))*Source_BEAu!$JI192/SUM(Source_BEAu!$JI$396:$JI$397)+N$7*SUM(Source_BEAm!$JJ$274:$JJ$275)/(SUM(Source_BEAm!$JI$274:$JI$275)+SUM(Source_BEAm!$JJ$274:$JJ$275))*Source_BEAu!$JJ192/SUM(Source_BEAu!$JJ$396:$JJ$397)</f>
        <v>0</v>
      </c>
      <c r="O195" s="14">
        <f>O$7*SUM(Source_BEAm!$JI$274:$JI$275)/(SUM(Source_BEAm!$JI$274:$JI$275)+SUM(Source_BEAm!$JJ$274:$JJ$275))*Source_BEAu!$JI192/SUM(Source_BEAu!$JI$396:$JI$397)+O$7*SUM(Source_BEAm!$JJ$274:$JJ$275)/(SUM(Source_BEAm!$JI$274:$JI$275)+SUM(Source_BEAm!$JJ$274:$JJ$275))*Source_BEAu!$JJ192/SUM(Source_BEAu!$JJ$396:$JJ$397)</f>
        <v>0</v>
      </c>
      <c r="P195" s="14">
        <f>P$7*SUM(Source_BEAm!$JI$274:$JI$275)/(SUM(Source_BEAm!$JI$274:$JI$275)+SUM(Source_BEAm!$JJ$274:$JJ$275))*Source_BEAu!$JI192/SUM(Source_BEAu!$JI$396:$JI$397)+P$7*SUM(Source_BEAm!$JJ$274:$JJ$275)/(SUM(Source_BEAm!$JI$274:$JI$275)+SUM(Source_BEAm!$JJ$274:$JJ$275))*Source_BEAu!$JJ192/SUM(Source_BEAu!$JJ$396:$JJ$397)</f>
        <v>0</v>
      </c>
      <c r="Q195" s="14">
        <f>Q$7*SUM(Source_BEAm!$JI$274:$JI$275)/(SUM(Source_BEAm!$JI$274:$JI$275)+SUM(Source_BEAm!$JJ$274:$JJ$275))*Source_BEAu!$JI192/SUM(Source_BEAu!$JI$396:$JI$397)+Q$7*SUM(Source_BEAm!$JJ$274:$JJ$275)/(SUM(Source_BEAm!$JI$274:$JI$275)+SUM(Source_BEAm!$JJ$274:$JJ$275))*Source_BEAu!$JJ192/SUM(Source_BEAu!$JJ$396:$JJ$397)</f>
        <v>0</v>
      </c>
      <c r="R195" s="14">
        <f>R$7*SUM(Source_BEAm!$JI$274:$JI$275)/(SUM(Source_BEAm!$JI$274:$JI$275)+SUM(Source_BEAm!$JJ$274:$JJ$275))*Source_BEAu!$JI192/SUM(Source_BEAu!$JI$396:$JI$397)+R$7*SUM(Source_BEAm!$JJ$274:$JJ$275)/(SUM(Source_BEAm!$JI$274:$JI$275)+SUM(Source_BEAm!$JJ$274:$JJ$275))*Source_BEAu!$JJ192/SUM(Source_BEAu!$JJ$396:$JJ$397)</f>
        <v>0</v>
      </c>
    </row>
    <row r="196" spans="1:18">
      <c r="A196" s="15" t="s">
        <v>326</v>
      </c>
      <c r="B196" s="19">
        <v>339115</v>
      </c>
      <c r="C196" s="20"/>
      <c r="H196" s="19">
        <f>H$7*Source_BEAm!$CT$103/(Source_BEAm!$EI$144+Source_BEAm!$CT$103)*Source_BEAu!$CT193/SUM(Source_BEAu!$CT$397+Source_BEAu!$CT$396)</f>
        <v>0</v>
      </c>
      <c r="I196" s="19">
        <f>I$7*Source_BEAm!$CT$103/(Source_BEAm!$EI$144+Source_BEAm!$CT$103)*Source_BEAu!$CT193/SUM(Source_BEAu!$CT$397+Source_BEAu!$CT$396)</f>
        <v>0</v>
      </c>
      <c r="J196" s="19">
        <f>J$7*Source_BEAm!$CT$103/(Source_BEAm!$EI$144+Source_BEAm!$CT$103)*Source_BEAu!$CT193/SUM(Source_BEAu!$CT$397+Source_BEAu!$CT$396)</f>
        <v>0</v>
      </c>
      <c r="K196" s="19">
        <f>K$7*Source_BEAm!$CT$103/(Source_BEAm!$EI$144+Source_BEAm!$CT$103)*Source_BEAu!$CT193/SUM(Source_BEAu!$CT$397+Source_BEAu!$CT$396)</f>
        <v>0</v>
      </c>
      <c r="L196" s="19">
        <f>L$7*Source_BEAm!$CT$103/(Source_BEAm!$EI$144+Source_BEAm!$CT$103)*Source_BEAu!$CT193/SUM(Source_BEAu!$CT$397+Source_BEAu!$CT$396)</f>
        <v>0</v>
      </c>
      <c r="N196" s="14">
        <f>N$7*SUM(Source_BEAm!$JI$274:$JI$275)/(SUM(Source_BEAm!$JI$274:$JI$275)+SUM(Source_BEAm!$JJ$274:$JJ$275))*Source_BEAu!$JI193/SUM(Source_BEAu!$JI$396:$JI$397)+N$7*SUM(Source_BEAm!$JJ$274:$JJ$275)/(SUM(Source_BEAm!$JI$274:$JI$275)+SUM(Source_BEAm!$JJ$274:$JJ$275))*Source_BEAu!$JJ193/SUM(Source_BEAu!$JJ$396:$JJ$397)</f>
        <v>2.8222149412823044E-6</v>
      </c>
      <c r="O196" s="14">
        <f>O$7*SUM(Source_BEAm!$JI$274:$JI$275)/(SUM(Source_BEAm!$JI$274:$JI$275)+SUM(Source_BEAm!$JJ$274:$JJ$275))*Source_BEAu!$JI193/SUM(Source_BEAu!$JI$396:$JI$397)+O$7*SUM(Source_BEAm!$JJ$274:$JJ$275)/(SUM(Source_BEAm!$JI$274:$JI$275)+SUM(Source_BEAm!$JJ$274:$JJ$275))*Source_BEAu!$JJ193/SUM(Source_BEAu!$JJ$396:$JJ$397)</f>
        <v>4.6284325037029789E-5</v>
      </c>
      <c r="P196" s="14">
        <f>P$7*SUM(Source_BEAm!$JI$274:$JI$275)/(SUM(Source_BEAm!$JI$274:$JI$275)+SUM(Source_BEAm!$JJ$274:$JJ$275))*Source_BEAu!$JI193/SUM(Source_BEAu!$JI$396:$JI$397)+P$7*SUM(Source_BEAm!$JJ$274:$JJ$275)/(SUM(Source_BEAm!$JI$274:$JI$275)+SUM(Source_BEAm!$JJ$274:$JJ$275))*Source_BEAu!$JJ193/SUM(Source_BEAu!$JJ$396:$JJ$397)</f>
        <v>2.1392389254919862E-4</v>
      </c>
      <c r="Q196" s="14">
        <f>Q$7*SUM(Source_BEAm!$JI$274:$JI$275)/(SUM(Source_BEAm!$JI$274:$JI$275)+SUM(Source_BEAm!$JJ$274:$JJ$275))*Source_BEAu!$JI193/SUM(Source_BEAu!$JI$396:$JI$397)+Q$7*SUM(Source_BEAm!$JJ$274:$JJ$275)/(SUM(Source_BEAm!$JI$274:$JI$275)+SUM(Source_BEAm!$JJ$274:$JJ$275))*Source_BEAu!$JJ193/SUM(Source_BEAu!$JJ$396:$JJ$397)</f>
        <v>3.6971015730798184E-5</v>
      </c>
      <c r="R196" s="14">
        <f>R$7*SUM(Source_BEAm!$JI$274:$JI$275)/(SUM(Source_BEAm!$JI$274:$JI$275)+SUM(Source_BEAm!$JJ$274:$JJ$275))*Source_BEAu!$JI193/SUM(Source_BEAu!$JI$396:$JI$397)+R$7*SUM(Source_BEAm!$JJ$274:$JJ$275)/(SUM(Source_BEAm!$JI$274:$JI$275)+SUM(Source_BEAm!$JJ$274:$JJ$275))*Source_BEAu!$JJ193/SUM(Source_BEAu!$JJ$396:$JJ$397)</f>
        <v>3.6688794236669958E-6</v>
      </c>
    </row>
    <row r="197" spans="1:18">
      <c r="A197" s="15" t="s">
        <v>327</v>
      </c>
      <c r="B197" s="19">
        <v>339116</v>
      </c>
      <c r="C197" s="20"/>
      <c r="H197" s="19">
        <f>H$7*Source_BEAm!$CT$103/(Source_BEAm!$EI$144+Source_BEAm!$CT$103)*Source_BEAu!$CT194/SUM(Source_BEAu!$CT$397+Source_BEAu!$CT$396)</f>
        <v>0</v>
      </c>
      <c r="I197" s="19">
        <f>I$7*Source_BEAm!$CT$103/(Source_BEAm!$EI$144+Source_BEAm!$CT$103)*Source_BEAu!$CT194/SUM(Source_BEAu!$CT$397+Source_BEAu!$CT$396)</f>
        <v>0</v>
      </c>
      <c r="J197" s="19">
        <f>J$7*Source_BEAm!$CT$103/(Source_BEAm!$EI$144+Source_BEAm!$CT$103)*Source_BEAu!$CT194/SUM(Source_BEAu!$CT$397+Source_BEAu!$CT$396)</f>
        <v>0</v>
      </c>
      <c r="K197" s="19">
        <f>K$7*Source_BEAm!$CT$103/(Source_BEAm!$EI$144+Source_BEAm!$CT$103)*Source_BEAu!$CT194/SUM(Source_BEAu!$CT$397+Source_BEAu!$CT$396)</f>
        <v>0</v>
      </c>
      <c r="L197" s="19">
        <f>L$7*Source_BEAm!$CT$103/(Source_BEAm!$EI$144+Source_BEAm!$CT$103)*Source_BEAu!$CT194/SUM(Source_BEAu!$CT$397+Source_BEAu!$CT$396)</f>
        <v>0</v>
      </c>
      <c r="N197" s="14">
        <f>N$7*SUM(Source_BEAm!$JI$274:$JI$275)/(SUM(Source_BEAm!$JI$274:$JI$275)+SUM(Source_BEAm!$JJ$274:$JJ$275))*Source_BEAu!$JI194/SUM(Source_BEAu!$JI$396:$JI$397)+N$7*SUM(Source_BEAm!$JJ$274:$JJ$275)/(SUM(Source_BEAm!$JI$274:$JI$275)+SUM(Source_BEAm!$JJ$274:$JJ$275))*Source_BEAu!$JJ194/SUM(Source_BEAu!$JJ$396:$JJ$397)</f>
        <v>1.4111074706411522E-6</v>
      </c>
      <c r="O197" s="14">
        <f>O$7*SUM(Source_BEAm!$JI$274:$JI$275)/(SUM(Source_BEAm!$JI$274:$JI$275)+SUM(Source_BEAm!$JJ$274:$JJ$275))*Source_BEAu!$JI194/SUM(Source_BEAu!$JI$396:$JI$397)+O$7*SUM(Source_BEAm!$JJ$274:$JJ$275)/(SUM(Source_BEAm!$JI$274:$JI$275)+SUM(Source_BEAm!$JJ$274:$JJ$275))*Source_BEAu!$JJ194/SUM(Source_BEAu!$JJ$396:$JJ$397)</f>
        <v>2.3142162518514894E-5</v>
      </c>
      <c r="P197" s="14">
        <f>P$7*SUM(Source_BEAm!$JI$274:$JI$275)/(SUM(Source_BEAm!$JI$274:$JI$275)+SUM(Source_BEAm!$JJ$274:$JJ$275))*Source_BEAu!$JI194/SUM(Source_BEAu!$JI$396:$JI$397)+P$7*SUM(Source_BEAm!$JJ$274:$JJ$275)/(SUM(Source_BEAm!$JI$274:$JI$275)+SUM(Source_BEAm!$JJ$274:$JJ$275))*Source_BEAu!$JJ194/SUM(Source_BEAu!$JJ$396:$JJ$397)</f>
        <v>1.0696194627459931E-4</v>
      </c>
      <c r="Q197" s="14">
        <f>Q$7*SUM(Source_BEAm!$JI$274:$JI$275)/(SUM(Source_BEAm!$JI$274:$JI$275)+SUM(Source_BEAm!$JJ$274:$JJ$275))*Source_BEAu!$JI194/SUM(Source_BEAu!$JI$396:$JI$397)+Q$7*SUM(Source_BEAm!$JJ$274:$JJ$275)/(SUM(Source_BEAm!$JI$274:$JI$275)+SUM(Source_BEAm!$JJ$274:$JJ$275))*Source_BEAu!$JJ194/SUM(Source_BEAu!$JJ$396:$JJ$397)</f>
        <v>1.8485507865399092E-5</v>
      </c>
      <c r="R197" s="14">
        <f>R$7*SUM(Source_BEAm!$JI$274:$JI$275)/(SUM(Source_BEAm!$JI$274:$JI$275)+SUM(Source_BEAm!$JJ$274:$JJ$275))*Source_BEAu!$JI194/SUM(Source_BEAu!$JI$396:$JI$397)+R$7*SUM(Source_BEAm!$JJ$274:$JJ$275)/(SUM(Source_BEAm!$JI$274:$JI$275)+SUM(Source_BEAm!$JJ$274:$JJ$275))*Source_BEAu!$JJ194/SUM(Source_BEAu!$JJ$396:$JJ$397)</f>
        <v>1.8344397118334979E-6</v>
      </c>
    </row>
    <row r="198" spans="1:18">
      <c r="A198" s="15" t="s">
        <v>328</v>
      </c>
      <c r="B198" s="19">
        <v>339910</v>
      </c>
      <c r="C198" s="20"/>
      <c r="H198" s="19">
        <f>H$7*Source_BEAm!$CT$103/(Source_BEAm!$EI$144+Source_BEAm!$CT$103)*Source_BEAu!$CT195/SUM(Source_BEAu!$CT$397+Source_BEAu!$CT$396)</f>
        <v>0</v>
      </c>
      <c r="I198" s="19">
        <f>I$7*Source_BEAm!$CT$103/(Source_BEAm!$EI$144+Source_BEAm!$CT$103)*Source_BEAu!$CT195/SUM(Source_BEAu!$CT$397+Source_BEAu!$CT$396)</f>
        <v>0</v>
      </c>
      <c r="J198" s="19">
        <f>J$7*Source_BEAm!$CT$103/(Source_BEAm!$EI$144+Source_BEAm!$CT$103)*Source_BEAu!$CT195/SUM(Source_BEAu!$CT$397+Source_BEAu!$CT$396)</f>
        <v>0</v>
      </c>
      <c r="K198" s="19">
        <f>K$7*Source_BEAm!$CT$103/(Source_BEAm!$EI$144+Source_BEAm!$CT$103)*Source_BEAu!$CT195/SUM(Source_BEAu!$CT$397+Source_BEAu!$CT$396)</f>
        <v>0</v>
      </c>
      <c r="L198" s="19">
        <f>L$7*Source_BEAm!$CT$103/(Source_BEAm!$EI$144+Source_BEAm!$CT$103)*Source_BEAu!$CT195/SUM(Source_BEAu!$CT$397+Source_BEAu!$CT$396)</f>
        <v>0</v>
      </c>
      <c r="N198" s="14">
        <f>N$7*SUM(Source_BEAm!$JI$274:$JI$275)/(SUM(Source_BEAm!$JI$274:$JI$275)+SUM(Source_BEAm!$JJ$274:$JJ$275))*Source_BEAu!$JI195/SUM(Source_BEAu!$JI$396:$JI$397)+N$7*SUM(Source_BEAm!$JJ$274:$JJ$275)/(SUM(Source_BEAm!$JI$274:$JI$275)+SUM(Source_BEAm!$JJ$274:$JJ$275))*Source_BEAu!$JJ195/SUM(Source_BEAu!$JJ$396:$JJ$397)</f>
        <v>0</v>
      </c>
      <c r="O198" s="14">
        <f>O$7*SUM(Source_BEAm!$JI$274:$JI$275)/(SUM(Source_BEAm!$JI$274:$JI$275)+SUM(Source_BEAm!$JJ$274:$JJ$275))*Source_BEAu!$JI195/SUM(Source_BEAu!$JI$396:$JI$397)+O$7*SUM(Source_BEAm!$JJ$274:$JJ$275)/(SUM(Source_BEAm!$JI$274:$JI$275)+SUM(Source_BEAm!$JJ$274:$JJ$275))*Source_BEAu!$JJ195/SUM(Source_BEAu!$JJ$396:$JJ$397)</f>
        <v>0</v>
      </c>
      <c r="P198" s="14">
        <f>P$7*SUM(Source_BEAm!$JI$274:$JI$275)/(SUM(Source_BEAm!$JI$274:$JI$275)+SUM(Source_BEAm!$JJ$274:$JJ$275))*Source_BEAu!$JI195/SUM(Source_BEAu!$JI$396:$JI$397)+P$7*SUM(Source_BEAm!$JJ$274:$JJ$275)/(SUM(Source_BEAm!$JI$274:$JI$275)+SUM(Source_BEAm!$JJ$274:$JJ$275))*Source_BEAu!$JJ195/SUM(Source_BEAu!$JJ$396:$JJ$397)</f>
        <v>0</v>
      </c>
      <c r="Q198" s="14">
        <f>Q$7*SUM(Source_BEAm!$JI$274:$JI$275)/(SUM(Source_BEAm!$JI$274:$JI$275)+SUM(Source_BEAm!$JJ$274:$JJ$275))*Source_BEAu!$JI195/SUM(Source_BEAu!$JI$396:$JI$397)+Q$7*SUM(Source_BEAm!$JJ$274:$JJ$275)/(SUM(Source_BEAm!$JI$274:$JI$275)+SUM(Source_BEAm!$JJ$274:$JJ$275))*Source_BEAu!$JJ195/SUM(Source_BEAu!$JJ$396:$JJ$397)</f>
        <v>0</v>
      </c>
      <c r="R198" s="14">
        <f>R$7*SUM(Source_BEAm!$JI$274:$JI$275)/(SUM(Source_BEAm!$JI$274:$JI$275)+SUM(Source_BEAm!$JJ$274:$JJ$275))*Source_BEAu!$JI195/SUM(Source_BEAu!$JI$396:$JI$397)+R$7*SUM(Source_BEAm!$JJ$274:$JJ$275)/(SUM(Source_BEAm!$JI$274:$JI$275)+SUM(Source_BEAm!$JJ$274:$JJ$275))*Source_BEAu!$JJ195/SUM(Source_BEAu!$JJ$396:$JJ$397)</f>
        <v>0</v>
      </c>
    </row>
    <row r="199" spans="1:18">
      <c r="A199" s="15" t="s">
        <v>329</v>
      </c>
      <c r="B199" s="19">
        <v>339920</v>
      </c>
      <c r="C199" s="20"/>
      <c r="H199" s="19">
        <f>H$7*Source_BEAm!$CT$103/(Source_BEAm!$EI$144+Source_BEAm!$CT$103)*Source_BEAu!$CT196/SUM(Source_BEAu!$CT$397+Source_BEAu!$CT$396)</f>
        <v>4.6825824696938574E-5</v>
      </c>
      <c r="I199" s="19">
        <f>I$7*Source_BEAm!$CT$103/(Source_BEAm!$EI$144+Source_BEAm!$CT$103)*Source_BEAu!$CT196/SUM(Source_BEAu!$CT$397+Source_BEAu!$CT$396)</f>
        <v>7.6794352502979274E-4</v>
      </c>
      <c r="J199" s="19">
        <f>J$7*Source_BEAm!$CT$103/(Source_BEAm!$EI$144+Source_BEAm!$CT$103)*Source_BEAu!$CT196/SUM(Source_BEAu!$CT$397+Source_BEAu!$CT$396)</f>
        <v>3.5493975120279441E-3</v>
      </c>
      <c r="K199" s="19">
        <f>K$7*Source_BEAm!$CT$103/(Source_BEAm!$EI$144+Source_BEAm!$CT$103)*Source_BEAu!$CT196/SUM(Source_BEAu!$CT$397+Source_BEAu!$CT$396)</f>
        <v>6.1341830352989535E-4</v>
      </c>
      <c r="L199" s="19">
        <f>L$7*Source_BEAm!$CT$103/(Source_BEAm!$EI$144+Source_BEAm!$CT$103)*Source_BEAu!$CT196/SUM(Source_BEAu!$CT$397+Source_BEAu!$CT$396)</f>
        <v>6.0873572106020169E-5</v>
      </c>
      <c r="N199" s="14">
        <f>N$7*SUM(Source_BEAm!$JI$274:$JI$275)/(SUM(Source_BEAm!$JI$274:$JI$275)+SUM(Source_BEAm!$JJ$274:$JJ$275))*Source_BEAu!$JI196/SUM(Source_BEAu!$JI$396:$JI$397)+N$7*SUM(Source_BEAm!$JJ$274:$JJ$275)/(SUM(Source_BEAm!$JI$274:$JI$275)+SUM(Source_BEAm!$JJ$274:$JJ$275))*Source_BEAu!$JJ196/SUM(Source_BEAu!$JJ$396:$JJ$397)</f>
        <v>0</v>
      </c>
      <c r="O199" s="14">
        <f>O$7*SUM(Source_BEAm!$JI$274:$JI$275)/(SUM(Source_BEAm!$JI$274:$JI$275)+SUM(Source_BEAm!$JJ$274:$JJ$275))*Source_BEAu!$JI196/SUM(Source_BEAu!$JI$396:$JI$397)+O$7*SUM(Source_BEAm!$JJ$274:$JJ$275)/(SUM(Source_BEAm!$JI$274:$JI$275)+SUM(Source_BEAm!$JJ$274:$JJ$275))*Source_BEAu!$JJ196/SUM(Source_BEAu!$JJ$396:$JJ$397)</f>
        <v>0</v>
      </c>
      <c r="P199" s="14">
        <f>P$7*SUM(Source_BEAm!$JI$274:$JI$275)/(SUM(Source_BEAm!$JI$274:$JI$275)+SUM(Source_BEAm!$JJ$274:$JJ$275))*Source_BEAu!$JI196/SUM(Source_BEAu!$JI$396:$JI$397)+P$7*SUM(Source_BEAm!$JJ$274:$JJ$275)/(SUM(Source_BEAm!$JI$274:$JI$275)+SUM(Source_BEAm!$JJ$274:$JJ$275))*Source_BEAu!$JJ196/SUM(Source_BEAu!$JJ$396:$JJ$397)</f>
        <v>0</v>
      </c>
      <c r="Q199" s="14">
        <f>Q$7*SUM(Source_BEAm!$JI$274:$JI$275)/(SUM(Source_BEAm!$JI$274:$JI$275)+SUM(Source_BEAm!$JJ$274:$JJ$275))*Source_BEAu!$JI196/SUM(Source_BEAu!$JI$396:$JI$397)+Q$7*SUM(Source_BEAm!$JJ$274:$JJ$275)/(SUM(Source_BEAm!$JI$274:$JI$275)+SUM(Source_BEAm!$JJ$274:$JJ$275))*Source_BEAu!$JJ196/SUM(Source_BEAu!$JJ$396:$JJ$397)</f>
        <v>0</v>
      </c>
      <c r="R199" s="14">
        <f>R$7*SUM(Source_BEAm!$JI$274:$JI$275)/(SUM(Source_BEAm!$JI$274:$JI$275)+SUM(Source_BEAm!$JJ$274:$JJ$275))*Source_BEAu!$JI196/SUM(Source_BEAu!$JI$396:$JI$397)+R$7*SUM(Source_BEAm!$JJ$274:$JJ$275)/(SUM(Source_BEAm!$JI$274:$JI$275)+SUM(Source_BEAm!$JJ$274:$JJ$275))*Source_BEAu!$JJ196/SUM(Source_BEAu!$JJ$396:$JJ$397)</f>
        <v>0</v>
      </c>
    </row>
    <row r="200" spans="1:18">
      <c r="A200" s="15" t="s">
        <v>330</v>
      </c>
      <c r="B200" s="19">
        <v>339930</v>
      </c>
      <c r="C200" s="20"/>
      <c r="H200" s="19">
        <f>H$7*Source_BEAm!$CT$103/(Source_BEAm!$EI$144+Source_BEAm!$CT$103)*Source_BEAu!$CT197/SUM(Source_BEAu!$CT$397+Source_BEAu!$CT$396)</f>
        <v>7.4921319515101724E-5</v>
      </c>
      <c r="I200" s="19">
        <f>I$7*Source_BEAm!$CT$103/(Source_BEAm!$EI$144+Source_BEAm!$CT$103)*Source_BEAu!$CT197/SUM(Source_BEAu!$CT$397+Source_BEAu!$CT$396)</f>
        <v>1.2287096400476684E-3</v>
      </c>
      <c r="J200" s="19">
        <f>J$7*Source_BEAm!$CT$103/(Source_BEAm!$EI$144+Source_BEAm!$CT$103)*Source_BEAu!$CT197/SUM(Source_BEAu!$CT$397+Source_BEAu!$CT$396)</f>
        <v>5.679036019244711E-3</v>
      </c>
      <c r="K200" s="19">
        <f>K$7*Source_BEAm!$CT$103/(Source_BEAm!$EI$144+Source_BEAm!$CT$103)*Source_BEAu!$CT197/SUM(Source_BEAu!$CT$397+Source_BEAu!$CT$396)</f>
        <v>9.8146928564783265E-4</v>
      </c>
      <c r="L200" s="19">
        <f>L$7*Source_BEAm!$CT$103/(Source_BEAm!$EI$144+Source_BEAm!$CT$103)*Source_BEAu!$CT197/SUM(Source_BEAu!$CT$397+Source_BEAu!$CT$396)</f>
        <v>9.7397715369632268E-5</v>
      </c>
      <c r="N200" s="14">
        <f>N$7*SUM(Source_BEAm!$JI$274:$JI$275)/(SUM(Source_BEAm!$JI$274:$JI$275)+SUM(Source_BEAm!$JJ$274:$JJ$275))*Source_BEAu!$JI197/SUM(Source_BEAu!$JI$396:$JI$397)+N$7*SUM(Source_BEAm!$JJ$274:$JJ$275)/(SUM(Source_BEAm!$JI$274:$JI$275)+SUM(Source_BEAm!$JJ$274:$JJ$275))*Source_BEAu!$JJ197/SUM(Source_BEAu!$JJ$396:$JJ$397)</f>
        <v>0</v>
      </c>
      <c r="O200" s="14">
        <f>O$7*SUM(Source_BEAm!$JI$274:$JI$275)/(SUM(Source_BEAm!$JI$274:$JI$275)+SUM(Source_BEAm!$JJ$274:$JJ$275))*Source_BEAu!$JI197/SUM(Source_BEAu!$JI$396:$JI$397)+O$7*SUM(Source_BEAm!$JJ$274:$JJ$275)/(SUM(Source_BEAm!$JI$274:$JI$275)+SUM(Source_BEAm!$JJ$274:$JJ$275))*Source_BEAu!$JJ197/SUM(Source_BEAu!$JJ$396:$JJ$397)</f>
        <v>0</v>
      </c>
      <c r="P200" s="14">
        <f>P$7*SUM(Source_BEAm!$JI$274:$JI$275)/(SUM(Source_BEAm!$JI$274:$JI$275)+SUM(Source_BEAm!$JJ$274:$JJ$275))*Source_BEAu!$JI197/SUM(Source_BEAu!$JI$396:$JI$397)+P$7*SUM(Source_BEAm!$JJ$274:$JJ$275)/(SUM(Source_BEAm!$JI$274:$JI$275)+SUM(Source_BEAm!$JJ$274:$JJ$275))*Source_BEAu!$JJ197/SUM(Source_BEAu!$JJ$396:$JJ$397)</f>
        <v>0</v>
      </c>
      <c r="Q200" s="14">
        <f>Q$7*SUM(Source_BEAm!$JI$274:$JI$275)/(SUM(Source_BEAm!$JI$274:$JI$275)+SUM(Source_BEAm!$JJ$274:$JJ$275))*Source_BEAu!$JI197/SUM(Source_BEAu!$JI$396:$JI$397)+Q$7*SUM(Source_BEAm!$JJ$274:$JJ$275)/(SUM(Source_BEAm!$JI$274:$JI$275)+SUM(Source_BEAm!$JJ$274:$JJ$275))*Source_BEAu!$JJ197/SUM(Source_BEAu!$JJ$396:$JJ$397)</f>
        <v>0</v>
      </c>
      <c r="R200" s="14">
        <f>R$7*SUM(Source_BEAm!$JI$274:$JI$275)/(SUM(Source_BEAm!$JI$274:$JI$275)+SUM(Source_BEAm!$JJ$274:$JJ$275))*Source_BEAu!$JI197/SUM(Source_BEAu!$JI$396:$JI$397)+R$7*SUM(Source_BEAm!$JJ$274:$JJ$275)/(SUM(Source_BEAm!$JI$274:$JI$275)+SUM(Source_BEAm!$JJ$274:$JJ$275))*Source_BEAu!$JJ197/SUM(Source_BEAu!$JJ$396:$JJ$397)</f>
        <v>0</v>
      </c>
    </row>
    <row r="201" spans="1:18">
      <c r="A201" s="15" t="s">
        <v>331</v>
      </c>
      <c r="B201" s="19">
        <v>339940</v>
      </c>
      <c r="C201" s="20"/>
      <c r="H201" s="19">
        <f>H$7*Source_BEAm!$CT$103/(Source_BEAm!$EI$144+Source_BEAm!$CT$103)*Source_BEAu!$CT198/SUM(Source_BEAu!$CT$397+Source_BEAu!$CT$396)</f>
        <v>0</v>
      </c>
      <c r="I201" s="19">
        <f>I$7*Source_BEAm!$CT$103/(Source_BEAm!$EI$144+Source_BEAm!$CT$103)*Source_BEAu!$CT198/SUM(Source_BEAu!$CT$397+Source_BEAu!$CT$396)</f>
        <v>0</v>
      </c>
      <c r="J201" s="19">
        <f>J$7*Source_BEAm!$CT$103/(Source_BEAm!$EI$144+Source_BEAm!$CT$103)*Source_BEAu!$CT198/SUM(Source_BEAu!$CT$397+Source_BEAu!$CT$396)</f>
        <v>0</v>
      </c>
      <c r="K201" s="19">
        <f>K$7*Source_BEAm!$CT$103/(Source_BEAm!$EI$144+Source_BEAm!$CT$103)*Source_BEAu!$CT198/SUM(Source_BEAu!$CT$397+Source_BEAu!$CT$396)</f>
        <v>0</v>
      </c>
      <c r="L201" s="19">
        <f>L$7*Source_BEAm!$CT$103/(Source_BEAm!$EI$144+Source_BEAm!$CT$103)*Source_BEAu!$CT198/SUM(Source_BEAu!$CT$397+Source_BEAu!$CT$396)</f>
        <v>0</v>
      </c>
      <c r="N201" s="14">
        <f>N$7*SUM(Source_BEAm!$JI$274:$JI$275)/(SUM(Source_BEAm!$JI$274:$JI$275)+SUM(Source_BEAm!$JJ$274:$JJ$275))*Source_BEAu!$JI198/SUM(Source_BEAu!$JI$396:$JI$397)+N$7*SUM(Source_BEAm!$JJ$274:$JJ$275)/(SUM(Source_BEAm!$JI$274:$JI$275)+SUM(Source_BEAm!$JJ$274:$JJ$275))*Source_BEAu!$JJ198/SUM(Source_BEAu!$JJ$396:$JJ$397)</f>
        <v>0</v>
      </c>
      <c r="O201" s="14">
        <f>O$7*SUM(Source_BEAm!$JI$274:$JI$275)/(SUM(Source_BEAm!$JI$274:$JI$275)+SUM(Source_BEAm!$JJ$274:$JJ$275))*Source_BEAu!$JI198/SUM(Source_BEAu!$JI$396:$JI$397)+O$7*SUM(Source_BEAm!$JJ$274:$JJ$275)/(SUM(Source_BEAm!$JI$274:$JI$275)+SUM(Source_BEAm!$JJ$274:$JJ$275))*Source_BEAu!$JJ198/SUM(Source_BEAu!$JJ$396:$JJ$397)</f>
        <v>0</v>
      </c>
      <c r="P201" s="14">
        <f>P$7*SUM(Source_BEAm!$JI$274:$JI$275)/(SUM(Source_BEAm!$JI$274:$JI$275)+SUM(Source_BEAm!$JJ$274:$JJ$275))*Source_BEAu!$JI198/SUM(Source_BEAu!$JI$396:$JI$397)+P$7*SUM(Source_BEAm!$JJ$274:$JJ$275)/(SUM(Source_BEAm!$JI$274:$JI$275)+SUM(Source_BEAm!$JJ$274:$JJ$275))*Source_BEAu!$JJ198/SUM(Source_BEAu!$JJ$396:$JJ$397)</f>
        <v>0</v>
      </c>
      <c r="Q201" s="14">
        <f>Q$7*SUM(Source_BEAm!$JI$274:$JI$275)/(SUM(Source_BEAm!$JI$274:$JI$275)+SUM(Source_BEAm!$JJ$274:$JJ$275))*Source_BEAu!$JI198/SUM(Source_BEAu!$JI$396:$JI$397)+Q$7*SUM(Source_BEAm!$JJ$274:$JJ$275)/(SUM(Source_BEAm!$JI$274:$JI$275)+SUM(Source_BEAm!$JJ$274:$JJ$275))*Source_BEAu!$JJ198/SUM(Source_BEAu!$JJ$396:$JJ$397)</f>
        <v>0</v>
      </c>
      <c r="R201" s="14">
        <f>R$7*SUM(Source_BEAm!$JI$274:$JI$275)/(SUM(Source_BEAm!$JI$274:$JI$275)+SUM(Source_BEAm!$JJ$274:$JJ$275))*Source_BEAu!$JI198/SUM(Source_BEAu!$JI$396:$JI$397)+R$7*SUM(Source_BEAm!$JJ$274:$JJ$275)/(SUM(Source_BEAm!$JI$274:$JI$275)+SUM(Source_BEAm!$JJ$274:$JJ$275))*Source_BEAu!$JJ198/SUM(Source_BEAu!$JJ$396:$JJ$397)</f>
        <v>0</v>
      </c>
    </row>
    <row r="202" spans="1:18">
      <c r="A202" s="15" t="s">
        <v>332</v>
      </c>
      <c r="B202" s="19">
        <v>339950</v>
      </c>
      <c r="C202" s="20"/>
      <c r="H202" s="19">
        <f>H$7*Source_BEAm!$CT$103/(Source_BEAm!$EI$144+Source_BEAm!$CT$103)*Source_BEAu!$CT199/SUM(Source_BEAu!$CT$397+Source_BEAu!$CT$396)</f>
        <v>1.6857296890897887E-4</v>
      </c>
      <c r="I202" s="19">
        <f>I$7*Source_BEAm!$CT$103/(Source_BEAm!$EI$144+Source_BEAm!$CT$103)*Source_BEAu!$CT199/SUM(Source_BEAu!$CT$397+Source_BEAu!$CT$396)</f>
        <v>2.7645966901072541E-3</v>
      </c>
      <c r="J202" s="19">
        <f>J$7*Source_BEAm!$CT$103/(Source_BEAm!$EI$144+Source_BEAm!$CT$103)*Source_BEAu!$CT199/SUM(Source_BEAu!$CT$397+Source_BEAu!$CT$396)</f>
        <v>1.2777831043300599E-2</v>
      </c>
      <c r="K202" s="19">
        <f>K$7*Source_BEAm!$CT$103/(Source_BEAm!$EI$144+Source_BEAm!$CT$103)*Source_BEAu!$CT199/SUM(Source_BEAu!$CT$397+Source_BEAu!$CT$396)</f>
        <v>2.2083058927076238E-3</v>
      </c>
      <c r="L202" s="19">
        <f>L$7*Source_BEAm!$CT$103/(Source_BEAm!$EI$144+Source_BEAm!$CT$103)*Source_BEAu!$CT199/SUM(Source_BEAu!$CT$397+Source_BEAu!$CT$396)</f>
        <v>2.1914485958167261E-4</v>
      </c>
      <c r="N202" s="14">
        <f>N$7*SUM(Source_BEAm!$JI$274:$JI$275)/(SUM(Source_BEAm!$JI$274:$JI$275)+SUM(Source_BEAm!$JJ$274:$JJ$275))*Source_BEAu!$JI199/SUM(Source_BEAu!$JI$396:$JI$397)+N$7*SUM(Source_BEAm!$JJ$274:$JJ$275)/(SUM(Source_BEAm!$JI$274:$JI$275)+SUM(Source_BEAm!$JJ$274:$JJ$275))*Source_BEAu!$JJ199/SUM(Source_BEAu!$JJ$396:$JJ$397)</f>
        <v>0</v>
      </c>
      <c r="O202" s="14">
        <f>O$7*SUM(Source_BEAm!$JI$274:$JI$275)/(SUM(Source_BEAm!$JI$274:$JI$275)+SUM(Source_BEAm!$JJ$274:$JJ$275))*Source_BEAu!$JI199/SUM(Source_BEAu!$JI$396:$JI$397)+O$7*SUM(Source_BEAm!$JJ$274:$JJ$275)/(SUM(Source_BEAm!$JI$274:$JI$275)+SUM(Source_BEAm!$JJ$274:$JJ$275))*Source_BEAu!$JJ199/SUM(Source_BEAu!$JJ$396:$JJ$397)</f>
        <v>0</v>
      </c>
      <c r="P202" s="14">
        <f>P$7*SUM(Source_BEAm!$JI$274:$JI$275)/(SUM(Source_BEAm!$JI$274:$JI$275)+SUM(Source_BEAm!$JJ$274:$JJ$275))*Source_BEAu!$JI199/SUM(Source_BEAu!$JI$396:$JI$397)+P$7*SUM(Source_BEAm!$JJ$274:$JJ$275)/(SUM(Source_BEAm!$JI$274:$JI$275)+SUM(Source_BEAm!$JJ$274:$JJ$275))*Source_BEAu!$JJ199/SUM(Source_BEAu!$JJ$396:$JJ$397)</f>
        <v>0</v>
      </c>
      <c r="Q202" s="14">
        <f>Q$7*SUM(Source_BEAm!$JI$274:$JI$275)/(SUM(Source_BEAm!$JI$274:$JI$275)+SUM(Source_BEAm!$JJ$274:$JJ$275))*Source_BEAu!$JI199/SUM(Source_BEAu!$JI$396:$JI$397)+Q$7*SUM(Source_BEAm!$JJ$274:$JJ$275)/(SUM(Source_BEAm!$JI$274:$JI$275)+SUM(Source_BEAm!$JJ$274:$JJ$275))*Source_BEAu!$JJ199/SUM(Source_BEAu!$JJ$396:$JJ$397)</f>
        <v>0</v>
      </c>
      <c r="R202" s="14">
        <f>R$7*SUM(Source_BEAm!$JI$274:$JI$275)/(SUM(Source_BEAm!$JI$274:$JI$275)+SUM(Source_BEAm!$JJ$274:$JJ$275))*Source_BEAu!$JI199/SUM(Source_BEAu!$JI$396:$JI$397)+R$7*SUM(Source_BEAm!$JJ$274:$JJ$275)/(SUM(Source_BEAm!$JI$274:$JI$275)+SUM(Source_BEAm!$JJ$274:$JJ$275))*Source_BEAu!$JJ199/SUM(Source_BEAu!$JJ$396:$JJ$397)</f>
        <v>0</v>
      </c>
    </row>
    <row r="203" spans="1:18">
      <c r="A203" s="15" t="s">
        <v>333</v>
      </c>
      <c r="B203" s="19">
        <v>339990</v>
      </c>
      <c r="C203" s="20"/>
      <c r="H203" s="19">
        <f>H$7*Source_BEAm!$CT$103/(Source_BEAm!$EI$144+Source_BEAm!$CT$103)*Source_BEAu!$CT200/SUM(Source_BEAu!$CT$397+Source_BEAu!$CT$396)</f>
        <v>1.217471442120403E-4</v>
      </c>
      <c r="I203" s="19">
        <f>I$7*Source_BEAm!$CT$103/(Source_BEAm!$EI$144+Source_BEAm!$CT$103)*Source_BEAu!$CT200/SUM(Source_BEAu!$CT$397+Source_BEAu!$CT$396)</f>
        <v>1.9966531650774614E-3</v>
      </c>
      <c r="J203" s="19">
        <f>J$7*Source_BEAm!$CT$103/(Source_BEAm!$EI$144+Source_BEAm!$CT$103)*Source_BEAu!$CT200/SUM(Source_BEAu!$CT$397+Source_BEAu!$CT$396)</f>
        <v>9.2284335312726555E-3</v>
      </c>
      <c r="K203" s="19">
        <f>K$7*Source_BEAm!$CT$103/(Source_BEAm!$EI$144+Source_BEAm!$CT$103)*Source_BEAu!$CT200/SUM(Source_BEAu!$CT$397+Source_BEAu!$CT$396)</f>
        <v>1.594887589177728E-3</v>
      </c>
      <c r="L203" s="19">
        <f>L$7*Source_BEAm!$CT$103/(Source_BEAm!$EI$144+Source_BEAm!$CT$103)*Source_BEAu!$CT200/SUM(Source_BEAu!$CT$397+Source_BEAu!$CT$396)</f>
        <v>1.5827128747565244E-4</v>
      </c>
      <c r="N203" s="14">
        <f>N$7*SUM(Source_BEAm!$JI$274:$JI$275)/(SUM(Source_BEAm!$JI$274:$JI$275)+SUM(Source_BEAm!$JJ$274:$JJ$275))*Source_BEAu!$JI200/SUM(Source_BEAu!$JI$396:$JI$397)+N$7*SUM(Source_BEAm!$JJ$274:$JJ$275)/(SUM(Source_BEAm!$JI$274:$JI$275)+SUM(Source_BEAm!$JJ$274:$JJ$275))*Source_BEAu!$JJ200/SUM(Source_BEAu!$JJ$396:$JJ$397)</f>
        <v>1.2146183849236242E-5</v>
      </c>
      <c r="O203" s="14">
        <f>O$7*SUM(Source_BEAm!$JI$274:$JI$275)/(SUM(Source_BEAm!$JI$274:$JI$275)+SUM(Source_BEAm!$JJ$274:$JJ$275))*Source_BEAu!$JI200/SUM(Source_BEAu!$JI$396:$JI$397)+O$7*SUM(Source_BEAm!$JJ$274:$JJ$275)/(SUM(Source_BEAm!$JI$274:$JI$275)+SUM(Source_BEAm!$JJ$274:$JJ$275))*Source_BEAu!$JJ200/SUM(Source_BEAu!$JJ$396:$JJ$397)</f>
        <v>1.9919741512747436E-4</v>
      </c>
      <c r="P203" s="14">
        <f>P$7*SUM(Source_BEAm!$JI$274:$JI$275)/(SUM(Source_BEAm!$JI$274:$JI$275)+SUM(Source_BEAm!$JJ$274:$JJ$275))*Source_BEAu!$JI200/SUM(Source_BEAu!$JI$396:$JI$397)+P$7*SUM(Source_BEAm!$JJ$274:$JJ$275)/(SUM(Source_BEAm!$JI$274:$JI$275)+SUM(Source_BEAm!$JJ$274:$JJ$275))*Source_BEAu!$JJ200/SUM(Source_BEAu!$JJ$396:$JJ$397)</f>
        <v>9.2068073577210698E-4</v>
      </c>
      <c r="Q203" s="14">
        <f>Q$7*SUM(Source_BEAm!$JI$274:$JI$275)/(SUM(Source_BEAm!$JI$274:$JI$275)+SUM(Source_BEAm!$JJ$274:$JJ$275))*Source_BEAu!$JI200/SUM(Source_BEAu!$JI$396:$JI$397)+Q$7*SUM(Source_BEAm!$JJ$274:$JJ$275)/(SUM(Source_BEAm!$JI$274:$JI$275)+SUM(Source_BEAm!$JJ$274:$JJ$275))*Source_BEAu!$JJ200/SUM(Source_BEAu!$JJ$396:$JJ$397)</f>
        <v>1.5911500842499476E-4</v>
      </c>
      <c r="R203" s="14">
        <f>R$7*SUM(Source_BEAm!$JI$274:$JI$275)/(SUM(Source_BEAm!$JI$274:$JI$275)+SUM(Source_BEAm!$JJ$274:$JJ$275))*Source_BEAu!$JI200/SUM(Source_BEAu!$JI$396:$JI$397)+R$7*SUM(Source_BEAm!$JJ$274:$JJ$275)/(SUM(Source_BEAm!$JI$274:$JI$275)+SUM(Source_BEAm!$JJ$274:$JJ$275))*Source_BEAu!$JJ200/SUM(Source_BEAu!$JJ$396:$JJ$397)</f>
        <v>1.5790039004007116E-5</v>
      </c>
    </row>
    <row r="204" spans="1:18">
      <c r="A204" s="15" t="s">
        <v>334</v>
      </c>
      <c r="B204" s="19">
        <v>311111</v>
      </c>
      <c r="C204" s="20"/>
      <c r="H204" s="19">
        <f>H$7*Source_BEAm!$CT$103/(Source_BEAm!$EI$144+Source_BEAm!$CT$103)*Source_BEAu!$CT201/SUM(Source_BEAu!$CT$397+Source_BEAu!$CT$396)</f>
        <v>7.4921319515101724E-5</v>
      </c>
      <c r="I204" s="19">
        <f>I$7*Source_BEAm!$CT$103/(Source_BEAm!$EI$144+Source_BEAm!$CT$103)*Source_BEAu!$CT201/SUM(Source_BEAu!$CT$397+Source_BEAu!$CT$396)</f>
        <v>1.2287096400476684E-3</v>
      </c>
      <c r="J204" s="19">
        <f>J$7*Source_BEAm!$CT$103/(Source_BEAm!$EI$144+Source_BEAm!$CT$103)*Source_BEAu!$CT201/SUM(Source_BEAu!$CT$397+Source_BEAu!$CT$396)</f>
        <v>5.679036019244711E-3</v>
      </c>
      <c r="K204" s="19">
        <f>K$7*Source_BEAm!$CT$103/(Source_BEAm!$EI$144+Source_BEAm!$CT$103)*Source_BEAu!$CT201/SUM(Source_BEAu!$CT$397+Source_BEAu!$CT$396)</f>
        <v>9.8146928564783265E-4</v>
      </c>
      <c r="L204" s="19">
        <f>L$7*Source_BEAm!$CT$103/(Source_BEAm!$EI$144+Source_BEAm!$CT$103)*Source_BEAu!$CT201/SUM(Source_BEAu!$CT$397+Source_BEAu!$CT$396)</f>
        <v>9.7397715369632268E-5</v>
      </c>
      <c r="N204" s="14">
        <f>N$7*SUM(Source_BEAm!$JI$274:$JI$275)/(SUM(Source_BEAm!$JI$274:$JI$275)+SUM(Source_BEAm!$JJ$274:$JJ$275))*Source_BEAu!$JI201/SUM(Source_BEAu!$JI$396:$JI$397)+N$7*SUM(Source_BEAm!$JJ$274:$JJ$275)/(SUM(Source_BEAm!$JI$274:$JI$275)+SUM(Source_BEAm!$JJ$274:$JJ$275))*Source_BEAu!$JJ201/SUM(Source_BEAu!$JJ$396:$JJ$397)</f>
        <v>0</v>
      </c>
      <c r="O204" s="14">
        <f>O$7*SUM(Source_BEAm!$JI$274:$JI$275)/(SUM(Source_BEAm!$JI$274:$JI$275)+SUM(Source_BEAm!$JJ$274:$JJ$275))*Source_BEAu!$JI201/SUM(Source_BEAu!$JI$396:$JI$397)+O$7*SUM(Source_BEAm!$JJ$274:$JJ$275)/(SUM(Source_BEAm!$JI$274:$JI$275)+SUM(Source_BEAm!$JJ$274:$JJ$275))*Source_BEAu!$JJ201/SUM(Source_BEAu!$JJ$396:$JJ$397)</f>
        <v>0</v>
      </c>
      <c r="P204" s="14">
        <f>P$7*SUM(Source_BEAm!$JI$274:$JI$275)/(SUM(Source_BEAm!$JI$274:$JI$275)+SUM(Source_BEAm!$JJ$274:$JJ$275))*Source_BEAu!$JI201/SUM(Source_BEAu!$JI$396:$JI$397)+P$7*SUM(Source_BEAm!$JJ$274:$JJ$275)/(SUM(Source_BEAm!$JI$274:$JI$275)+SUM(Source_BEAm!$JJ$274:$JJ$275))*Source_BEAu!$JJ201/SUM(Source_BEAu!$JJ$396:$JJ$397)</f>
        <v>0</v>
      </c>
      <c r="Q204" s="14">
        <f>Q$7*SUM(Source_BEAm!$JI$274:$JI$275)/(SUM(Source_BEAm!$JI$274:$JI$275)+SUM(Source_BEAm!$JJ$274:$JJ$275))*Source_BEAu!$JI201/SUM(Source_BEAu!$JI$396:$JI$397)+Q$7*SUM(Source_BEAm!$JJ$274:$JJ$275)/(SUM(Source_BEAm!$JI$274:$JI$275)+SUM(Source_BEAm!$JJ$274:$JJ$275))*Source_BEAu!$JJ201/SUM(Source_BEAu!$JJ$396:$JJ$397)</f>
        <v>0</v>
      </c>
      <c r="R204" s="14">
        <f>R$7*SUM(Source_BEAm!$JI$274:$JI$275)/(SUM(Source_BEAm!$JI$274:$JI$275)+SUM(Source_BEAm!$JJ$274:$JJ$275))*Source_BEAu!$JI201/SUM(Source_BEAu!$JI$396:$JI$397)+R$7*SUM(Source_BEAm!$JJ$274:$JJ$275)/(SUM(Source_BEAm!$JI$274:$JI$275)+SUM(Source_BEAm!$JJ$274:$JJ$275))*Source_BEAu!$JJ201/SUM(Source_BEAu!$JJ$396:$JJ$397)</f>
        <v>0</v>
      </c>
    </row>
    <row r="205" spans="1:18">
      <c r="A205" s="15" t="s">
        <v>335</v>
      </c>
      <c r="B205" s="19">
        <v>311119</v>
      </c>
      <c r="C205" s="20"/>
      <c r="H205" s="19">
        <f>H$7*Source_BEAm!$CT$103/(Source_BEAm!$EI$144+Source_BEAm!$CT$103)*Source_BEAu!$CT202/SUM(Source_BEAu!$CT$397+Source_BEAu!$CT$396)</f>
        <v>9.3651649393877155E-6</v>
      </c>
      <c r="I205" s="19">
        <f>I$7*Source_BEAm!$CT$103/(Source_BEAm!$EI$144+Source_BEAm!$CT$103)*Source_BEAu!$CT202/SUM(Source_BEAu!$CT$397+Source_BEAu!$CT$396)</f>
        <v>1.5358870500595855E-4</v>
      </c>
      <c r="J205" s="19">
        <f>J$7*Source_BEAm!$CT$103/(Source_BEAm!$EI$144+Source_BEAm!$CT$103)*Source_BEAu!$CT202/SUM(Source_BEAu!$CT$397+Source_BEAu!$CT$396)</f>
        <v>7.0987950240558888E-4</v>
      </c>
      <c r="K205" s="19">
        <f>K$7*Source_BEAm!$CT$103/(Source_BEAm!$EI$144+Source_BEAm!$CT$103)*Source_BEAu!$CT202/SUM(Source_BEAu!$CT$397+Source_BEAu!$CT$396)</f>
        <v>1.2268366070597908E-4</v>
      </c>
      <c r="L205" s="19">
        <f>L$7*Source_BEAm!$CT$103/(Source_BEAm!$EI$144+Source_BEAm!$CT$103)*Source_BEAu!$CT202/SUM(Source_BEAu!$CT$397+Source_BEAu!$CT$396)</f>
        <v>1.2174714421204033E-5</v>
      </c>
      <c r="N205" s="14">
        <f>N$7*SUM(Source_BEAm!$JI$274:$JI$275)/(SUM(Source_BEAm!$JI$274:$JI$275)+SUM(Source_BEAm!$JJ$274:$JJ$275))*Source_BEAu!$JI202/SUM(Source_BEAu!$JI$396:$JI$397)+N$7*SUM(Source_BEAm!$JJ$274:$JJ$275)/(SUM(Source_BEAm!$JI$274:$JI$275)+SUM(Source_BEAm!$JJ$274:$JJ$275))*Source_BEAu!$JJ202/SUM(Source_BEAu!$JJ$396:$JJ$397)</f>
        <v>0</v>
      </c>
      <c r="O205" s="14">
        <f>O$7*SUM(Source_BEAm!$JI$274:$JI$275)/(SUM(Source_BEAm!$JI$274:$JI$275)+SUM(Source_BEAm!$JJ$274:$JJ$275))*Source_BEAu!$JI202/SUM(Source_BEAu!$JI$396:$JI$397)+O$7*SUM(Source_BEAm!$JJ$274:$JJ$275)/(SUM(Source_BEAm!$JI$274:$JI$275)+SUM(Source_BEAm!$JJ$274:$JJ$275))*Source_BEAu!$JJ202/SUM(Source_BEAu!$JJ$396:$JJ$397)</f>
        <v>0</v>
      </c>
      <c r="P205" s="14">
        <f>P$7*SUM(Source_BEAm!$JI$274:$JI$275)/(SUM(Source_BEAm!$JI$274:$JI$275)+SUM(Source_BEAm!$JJ$274:$JJ$275))*Source_BEAu!$JI202/SUM(Source_BEAu!$JI$396:$JI$397)+P$7*SUM(Source_BEAm!$JJ$274:$JJ$275)/(SUM(Source_BEAm!$JI$274:$JI$275)+SUM(Source_BEAm!$JJ$274:$JJ$275))*Source_BEAu!$JJ202/SUM(Source_BEAu!$JJ$396:$JJ$397)</f>
        <v>0</v>
      </c>
      <c r="Q205" s="14">
        <f>Q$7*SUM(Source_BEAm!$JI$274:$JI$275)/(SUM(Source_BEAm!$JI$274:$JI$275)+SUM(Source_BEAm!$JJ$274:$JJ$275))*Source_BEAu!$JI202/SUM(Source_BEAu!$JI$396:$JI$397)+Q$7*SUM(Source_BEAm!$JJ$274:$JJ$275)/(SUM(Source_BEAm!$JI$274:$JI$275)+SUM(Source_BEAm!$JJ$274:$JJ$275))*Source_BEAu!$JJ202/SUM(Source_BEAu!$JJ$396:$JJ$397)</f>
        <v>0</v>
      </c>
      <c r="R205" s="14">
        <f>R$7*SUM(Source_BEAm!$JI$274:$JI$275)/(SUM(Source_BEAm!$JI$274:$JI$275)+SUM(Source_BEAm!$JJ$274:$JJ$275))*Source_BEAu!$JI202/SUM(Source_BEAu!$JI$396:$JI$397)+R$7*SUM(Source_BEAm!$JJ$274:$JJ$275)/(SUM(Source_BEAm!$JI$274:$JI$275)+SUM(Source_BEAm!$JJ$274:$JJ$275))*Source_BEAu!$JJ202/SUM(Source_BEAu!$JJ$396:$JJ$397)</f>
        <v>0</v>
      </c>
    </row>
    <row r="206" spans="1:18">
      <c r="A206" s="15" t="s">
        <v>336</v>
      </c>
      <c r="B206" s="19">
        <v>311210</v>
      </c>
      <c r="C206" s="20"/>
      <c r="H206" s="19">
        <f>H$7*Source_BEAm!$CT$103/(Source_BEAm!$EI$144+Source_BEAm!$CT$103)*Source_BEAu!$CT203/SUM(Source_BEAu!$CT$397+Source_BEAu!$CT$396)</f>
        <v>0</v>
      </c>
      <c r="I206" s="19">
        <f>I$7*Source_BEAm!$CT$103/(Source_BEAm!$EI$144+Source_BEAm!$CT$103)*Source_BEAu!$CT203/SUM(Source_BEAu!$CT$397+Source_BEAu!$CT$396)</f>
        <v>0</v>
      </c>
      <c r="J206" s="19">
        <f>J$7*Source_BEAm!$CT$103/(Source_BEAm!$EI$144+Source_BEAm!$CT$103)*Source_BEAu!$CT203/SUM(Source_BEAu!$CT$397+Source_BEAu!$CT$396)</f>
        <v>0</v>
      </c>
      <c r="K206" s="19">
        <f>K$7*Source_BEAm!$CT$103/(Source_BEAm!$EI$144+Source_BEAm!$CT$103)*Source_BEAu!$CT203/SUM(Source_BEAu!$CT$397+Source_BEAu!$CT$396)</f>
        <v>0</v>
      </c>
      <c r="L206" s="19">
        <f>L$7*Source_BEAm!$CT$103/(Source_BEAm!$EI$144+Source_BEAm!$CT$103)*Source_BEAu!$CT203/SUM(Source_BEAu!$CT$397+Source_BEAu!$CT$396)</f>
        <v>0</v>
      </c>
      <c r="N206" s="14">
        <f>N$7*SUM(Source_BEAm!$JI$274:$JI$275)/(SUM(Source_BEAm!$JI$274:$JI$275)+SUM(Source_BEAm!$JJ$274:$JJ$275))*Source_BEAu!$JI203/SUM(Source_BEAu!$JI$396:$JI$397)+N$7*SUM(Source_BEAm!$JJ$274:$JJ$275)/(SUM(Source_BEAm!$JI$274:$JI$275)+SUM(Source_BEAm!$JJ$274:$JJ$275))*Source_BEAu!$JJ203/SUM(Source_BEAu!$JJ$396:$JJ$397)</f>
        <v>0</v>
      </c>
      <c r="O206" s="14">
        <f>O$7*SUM(Source_BEAm!$JI$274:$JI$275)/(SUM(Source_BEAm!$JI$274:$JI$275)+SUM(Source_BEAm!$JJ$274:$JJ$275))*Source_BEAu!$JI203/SUM(Source_BEAu!$JI$396:$JI$397)+O$7*SUM(Source_BEAm!$JJ$274:$JJ$275)/(SUM(Source_BEAm!$JI$274:$JI$275)+SUM(Source_BEAm!$JJ$274:$JJ$275))*Source_BEAu!$JJ203/SUM(Source_BEAu!$JJ$396:$JJ$397)</f>
        <v>0</v>
      </c>
      <c r="P206" s="14">
        <f>P$7*SUM(Source_BEAm!$JI$274:$JI$275)/(SUM(Source_BEAm!$JI$274:$JI$275)+SUM(Source_BEAm!$JJ$274:$JJ$275))*Source_BEAu!$JI203/SUM(Source_BEAu!$JI$396:$JI$397)+P$7*SUM(Source_BEAm!$JJ$274:$JJ$275)/(SUM(Source_BEAm!$JI$274:$JI$275)+SUM(Source_BEAm!$JJ$274:$JJ$275))*Source_BEAu!$JJ203/SUM(Source_BEAu!$JJ$396:$JJ$397)</f>
        <v>0</v>
      </c>
      <c r="Q206" s="14">
        <f>Q$7*SUM(Source_BEAm!$JI$274:$JI$275)/(SUM(Source_BEAm!$JI$274:$JI$275)+SUM(Source_BEAm!$JJ$274:$JJ$275))*Source_BEAu!$JI203/SUM(Source_BEAu!$JI$396:$JI$397)+Q$7*SUM(Source_BEAm!$JJ$274:$JJ$275)/(SUM(Source_BEAm!$JI$274:$JI$275)+SUM(Source_BEAm!$JJ$274:$JJ$275))*Source_BEAu!$JJ203/SUM(Source_BEAu!$JJ$396:$JJ$397)</f>
        <v>0</v>
      </c>
      <c r="R206" s="14">
        <f>R$7*SUM(Source_BEAm!$JI$274:$JI$275)/(SUM(Source_BEAm!$JI$274:$JI$275)+SUM(Source_BEAm!$JJ$274:$JJ$275))*Source_BEAu!$JI203/SUM(Source_BEAu!$JI$396:$JI$397)+R$7*SUM(Source_BEAm!$JJ$274:$JJ$275)/(SUM(Source_BEAm!$JI$274:$JI$275)+SUM(Source_BEAm!$JJ$274:$JJ$275))*Source_BEAu!$JJ203/SUM(Source_BEAu!$JJ$396:$JJ$397)</f>
        <v>0</v>
      </c>
    </row>
    <row r="207" spans="1:18">
      <c r="A207" s="15" t="s">
        <v>337</v>
      </c>
      <c r="B207" s="19">
        <v>311221</v>
      </c>
      <c r="C207" s="20"/>
      <c r="H207" s="19">
        <f>H$7*Source_BEAm!$CT$103/(Source_BEAm!$EI$144+Source_BEAm!$CT$103)*Source_BEAu!$CT204/SUM(Source_BEAu!$CT$397+Source_BEAu!$CT$396)</f>
        <v>9.3651649393877155E-6</v>
      </c>
      <c r="I207" s="19">
        <f>I$7*Source_BEAm!$CT$103/(Source_BEAm!$EI$144+Source_BEAm!$CT$103)*Source_BEAu!$CT204/SUM(Source_BEAu!$CT$397+Source_BEAu!$CT$396)</f>
        <v>1.5358870500595855E-4</v>
      </c>
      <c r="J207" s="19">
        <f>J$7*Source_BEAm!$CT$103/(Source_BEAm!$EI$144+Source_BEAm!$CT$103)*Source_BEAu!$CT204/SUM(Source_BEAu!$CT$397+Source_BEAu!$CT$396)</f>
        <v>7.0987950240558888E-4</v>
      </c>
      <c r="K207" s="19">
        <f>K$7*Source_BEAm!$CT$103/(Source_BEAm!$EI$144+Source_BEAm!$CT$103)*Source_BEAu!$CT204/SUM(Source_BEAu!$CT$397+Source_BEAu!$CT$396)</f>
        <v>1.2268366070597908E-4</v>
      </c>
      <c r="L207" s="19">
        <f>L$7*Source_BEAm!$CT$103/(Source_BEAm!$EI$144+Source_BEAm!$CT$103)*Source_BEAu!$CT204/SUM(Source_BEAu!$CT$397+Source_BEAu!$CT$396)</f>
        <v>1.2174714421204033E-5</v>
      </c>
      <c r="N207" s="14">
        <f>N$7*SUM(Source_BEAm!$JI$274:$JI$275)/(SUM(Source_BEAm!$JI$274:$JI$275)+SUM(Source_BEAm!$JJ$274:$JJ$275))*Source_BEAu!$JI204/SUM(Source_BEAu!$JI$396:$JI$397)+N$7*SUM(Source_BEAm!$JJ$274:$JJ$275)/(SUM(Source_BEAm!$JI$274:$JI$275)+SUM(Source_BEAm!$JJ$274:$JJ$275))*Source_BEAu!$JJ204/SUM(Source_BEAu!$JJ$396:$JJ$397)</f>
        <v>0</v>
      </c>
      <c r="O207" s="14">
        <f>O$7*SUM(Source_BEAm!$JI$274:$JI$275)/(SUM(Source_BEAm!$JI$274:$JI$275)+SUM(Source_BEAm!$JJ$274:$JJ$275))*Source_BEAu!$JI204/SUM(Source_BEAu!$JI$396:$JI$397)+O$7*SUM(Source_BEAm!$JJ$274:$JJ$275)/(SUM(Source_BEAm!$JI$274:$JI$275)+SUM(Source_BEAm!$JJ$274:$JJ$275))*Source_BEAu!$JJ204/SUM(Source_BEAu!$JJ$396:$JJ$397)</f>
        <v>0</v>
      </c>
      <c r="P207" s="14">
        <f>P$7*SUM(Source_BEAm!$JI$274:$JI$275)/(SUM(Source_BEAm!$JI$274:$JI$275)+SUM(Source_BEAm!$JJ$274:$JJ$275))*Source_BEAu!$JI204/SUM(Source_BEAu!$JI$396:$JI$397)+P$7*SUM(Source_BEAm!$JJ$274:$JJ$275)/(SUM(Source_BEAm!$JI$274:$JI$275)+SUM(Source_BEAm!$JJ$274:$JJ$275))*Source_BEAu!$JJ204/SUM(Source_BEAu!$JJ$396:$JJ$397)</f>
        <v>0</v>
      </c>
      <c r="Q207" s="14">
        <f>Q$7*SUM(Source_BEAm!$JI$274:$JI$275)/(SUM(Source_BEAm!$JI$274:$JI$275)+SUM(Source_BEAm!$JJ$274:$JJ$275))*Source_BEAu!$JI204/SUM(Source_BEAu!$JI$396:$JI$397)+Q$7*SUM(Source_BEAm!$JJ$274:$JJ$275)/(SUM(Source_BEAm!$JI$274:$JI$275)+SUM(Source_BEAm!$JJ$274:$JJ$275))*Source_BEAu!$JJ204/SUM(Source_BEAu!$JJ$396:$JJ$397)</f>
        <v>0</v>
      </c>
      <c r="R207" s="14">
        <f>R$7*SUM(Source_BEAm!$JI$274:$JI$275)/(SUM(Source_BEAm!$JI$274:$JI$275)+SUM(Source_BEAm!$JJ$274:$JJ$275))*Source_BEAu!$JI204/SUM(Source_BEAu!$JI$396:$JI$397)+R$7*SUM(Source_BEAm!$JJ$274:$JJ$275)/(SUM(Source_BEAm!$JI$274:$JI$275)+SUM(Source_BEAm!$JJ$274:$JJ$275))*Source_BEAu!$JJ204/SUM(Source_BEAu!$JJ$396:$JJ$397)</f>
        <v>0</v>
      </c>
    </row>
    <row r="208" spans="1:18">
      <c r="A208" s="15" t="s">
        <v>338</v>
      </c>
      <c r="B208" s="19" t="s">
        <v>339</v>
      </c>
      <c r="C208" s="20"/>
      <c r="H208" s="19">
        <f>H$7*Source_BEAm!$CT$103/(Source_BEAm!$EI$144+Source_BEAm!$CT$103)*Source_BEAu!$CT205/SUM(Source_BEAu!$CT$397+Source_BEAu!$CT$396)</f>
        <v>9.3651649393877155E-6</v>
      </c>
      <c r="I208" s="19">
        <f>I$7*Source_BEAm!$CT$103/(Source_BEAm!$EI$144+Source_BEAm!$CT$103)*Source_BEAu!$CT205/SUM(Source_BEAu!$CT$397+Source_BEAu!$CT$396)</f>
        <v>1.5358870500595855E-4</v>
      </c>
      <c r="J208" s="19">
        <f>J$7*Source_BEAm!$CT$103/(Source_BEAm!$EI$144+Source_BEAm!$CT$103)*Source_BEAu!$CT205/SUM(Source_BEAu!$CT$397+Source_BEAu!$CT$396)</f>
        <v>7.0987950240558888E-4</v>
      </c>
      <c r="K208" s="19">
        <f>K$7*Source_BEAm!$CT$103/(Source_BEAm!$EI$144+Source_BEAm!$CT$103)*Source_BEAu!$CT205/SUM(Source_BEAu!$CT$397+Source_BEAu!$CT$396)</f>
        <v>1.2268366070597908E-4</v>
      </c>
      <c r="L208" s="19">
        <f>L$7*Source_BEAm!$CT$103/(Source_BEAm!$EI$144+Source_BEAm!$CT$103)*Source_BEAu!$CT205/SUM(Source_BEAu!$CT$397+Source_BEAu!$CT$396)</f>
        <v>1.2174714421204033E-5</v>
      </c>
      <c r="N208" s="14">
        <f>N$7*SUM(Source_BEAm!$JI$274:$JI$275)/(SUM(Source_BEAm!$JI$274:$JI$275)+SUM(Source_BEAm!$JJ$274:$JJ$275))*Source_BEAu!$JI205/SUM(Source_BEAu!$JI$396:$JI$397)+N$7*SUM(Source_BEAm!$JJ$274:$JJ$275)/(SUM(Source_BEAm!$JI$274:$JI$275)+SUM(Source_BEAm!$JJ$274:$JJ$275))*Source_BEAu!$JJ205/SUM(Source_BEAu!$JJ$396:$JJ$397)</f>
        <v>0</v>
      </c>
      <c r="O208" s="14">
        <f>O$7*SUM(Source_BEAm!$JI$274:$JI$275)/(SUM(Source_BEAm!$JI$274:$JI$275)+SUM(Source_BEAm!$JJ$274:$JJ$275))*Source_BEAu!$JI205/SUM(Source_BEAu!$JI$396:$JI$397)+O$7*SUM(Source_BEAm!$JJ$274:$JJ$275)/(SUM(Source_BEAm!$JI$274:$JI$275)+SUM(Source_BEAm!$JJ$274:$JJ$275))*Source_BEAu!$JJ205/SUM(Source_BEAu!$JJ$396:$JJ$397)</f>
        <v>0</v>
      </c>
      <c r="P208" s="14">
        <f>P$7*SUM(Source_BEAm!$JI$274:$JI$275)/(SUM(Source_BEAm!$JI$274:$JI$275)+SUM(Source_BEAm!$JJ$274:$JJ$275))*Source_BEAu!$JI205/SUM(Source_BEAu!$JI$396:$JI$397)+P$7*SUM(Source_BEAm!$JJ$274:$JJ$275)/(SUM(Source_BEAm!$JI$274:$JI$275)+SUM(Source_BEAm!$JJ$274:$JJ$275))*Source_BEAu!$JJ205/SUM(Source_BEAu!$JJ$396:$JJ$397)</f>
        <v>0</v>
      </c>
      <c r="Q208" s="14">
        <f>Q$7*SUM(Source_BEAm!$JI$274:$JI$275)/(SUM(Source_BEAm!$JI$274:$JI$275)+SUM(Source_BEAm!$JJ$274:$JJ$275))*Source_BEAu!$JI205/SUM(Source_BEAu!$JI$396:$JI$397)+Q$7*SUM(Source_BEAm!$JJ$274:$JJ$275)/(SUM(Source_BEAm!$JI$274:$JI$275)+SUM(Source_BEAm!$JJ$274:$JJ$275))*Source_BEAu!$JJ205/SUM(Source_BEAu!$JJ$396:$JJ$397)</f>
        <v>0</v>
      </c>
      <c r="R208" s="14">
        <f>R$7*SUM(Source_BEAm!$JI$274:$JI$275)/(SUM(Source_BEAm!$JI$274:$JI$275)+SUM(Source_BEAm!$JJ$274:$JJ$275))*Source_BEAu!$JI205/SUM(Source_BEAu!$JI$396:$JI$397)+R$7*SUM(Source_BEAm!$JJ$274:$JJ$275)/(SUM(Source_BEAm!$JI$274:$JI$275)+SUM(Source_BEAm!$JJ$274:$JJ$275))*Source_BEAu!$JJ205/SUM(Source_BEAu!$JJ$396:$JJ$397)</f>
        <v>0</v>
      </c>
    </row>
    <row r="209" spans="1:18">
      <c r="A209" s="15" t="s">
        <v>340</v>
      </c>
      <c r="B209" s="19">
        <v>311225</v>
      </c>
      <c r="C209" s="20"/>
      <c r="H209" s="19">
        <f>H$7*Source_BEAm!$CT$103/(Source_BEAm!$EI$144+Source_BEAm!$CT$103)*Source_BEAu!$CT206/SUM(Source_BEAu!$CT$397+Source_BEAu!$CT$396)</f>
        <v>1.8730329878775431E-5</v>
      </c>
      <c r="I209" s="19">
        <f>I$7*Source_BEAm!$CT$103/(Source_BEAm!$EI$144+Source_BEAm!$CT$103)*Source_BEAu!$CT206/SUM(Source_BEAu!$CT$397+Source_BEAu!$CT$396)</f>
        <v>3.0717741001191711E-4</v>
      </c>
      <c r="J209" s="19">
        <f>J$7*Source_BEAm!$CT$103/(Source_BEAm!$EI$144+Source_BEAm!$CT$103)*Source_BEAu!$CT206/SUM(Source_BEAu!$CT$397+Source_BEAu!$CT$396)</f>
        <v>1.4197590048111778E-3</v>
      </c>
      <c r="K209" s="19">
        <f>K$7*Source_BEAm!$CT$103/(Source_BEAm!$EI$144+Source_BEAm!$CT$103)*Source_BEAu!$CT206/SUM(Source_BEAu!$CT$397+Source_BEAu!$CT$396)</f>
        <v>2.4536732141195816E-4</v>
      </c>
      <c r="L209" s="19">
        <f>L$7*Source_BEAm!$CT$103/(Source_BEAm!$EI$144+Source_BEAm!$CT$103)*Source_BEAu!$CT206/SUM(Source_BEAu!$CT$397+Source_BEAu!$CT$396)</f>
        <v>2.4349428842408067E-5</v>
      </c>
      <c r="N209" s="14">
        <f>N$7*SUM(Source_BEAm!$JI$274:$JI$275)/(SUM(Source_BEAm!$JI$274:$JI$275)+SUM(Source_BEAm!$JJ$274:$JJ$275))*Source_BEAu!$JI206/SUM(Source_BEAu!$JI$396:$JI$397)+N$7*SUM(Source_BEAm!$JJ$274:$JJ$275)/(SUM(Source_BEAm!$JI$274:$JI$275)+SUM(Source_BEAm!$JJ$274:$JJ$275))*Source_BEAu!$JJ206/SUM(Source_BEAu!$JJ$396:$JJ$397)</f>
        <v>8.9086313680533419E-6</v>
      </c>
      <c r="O209" s="14">
        <f>O$7*SUM(Source_BEAm!$JI$274:$JI$275)/(SUM(Source_BEAm!$JI$274:$JI$275)+SUM(Source_BEAm!$JJ$274:$JJ$275))*Source_BEAu!$JI206/SUM(Source_BEAu!$JI$396:$JI$397)+O$7*SUM(Source_BEAm!$JJ$274:$JJ$275)/(SUM(Source_BEAm!$JI$274:$JI$275)+SUM(Source_BEAm!$JJ$274:$JJ$275))*Source_BEAu!$JJ206/SUM(Source_BEAu!$JJ$396:$JJ$397)</f>
        <v>1.4610155443607481E-4</v>
      </c>
      <c r="P209" s="14">
        <f>P$7*SUM(Source_BEAm!$JI$274:$JI$275)/(SUM(Source_BEAm!$JI$274:$JI$275)+SUM(Source_BEAm!$JJ$274:$JJ$275))*Source_BEAu!$JI206/SUM(Source_BEAu!$JI$396:$JI$397)+P$7*SUM(Source_BEAm!$JJ$274:$JJ$275)/(SUM(Source_BEAm!$JI$274:$JI$275)+SUM(Source_BEAm!$JJ$274:$JJ$275))*Source_BEAu!$JJ206/SUM(Source_BEAu!$JJ$396:$JJ$397)</f>
        <v>6.7527425769844322E-4</v>
      </c>
      <c r="Q209" s="14">
        <f>Q$7*SUM(Source_BEAm!$JI$274:$JI$275)/(SUM(Source_BEAm!$JI$274:$JI$275)+SUM(Source_BEAm!$JJ$274:$JJ$275))*Source_BEAu!$JI206/SUM(Source_BEAu!$JI$396:$JI$397)+Q$7*SUM(Source_BEAm!$JJ$274:$JJ$275)/(SUM(Source_BEAm!$JI$274:$JI$275)+SUM(Source_BEAm!$JJ$274:$JJ$275))*Source_BEAu!$JJ206/SUM(Source_BEAu!$JJ$396:$JJ$397)</f>
        <v>1.1670307092149875E-4</v>
      </c>
      <c r="R209" s="14">
        <f>R$7*SUM(Source_BEAm!$JI$274:$JI$275)/(SUM(Source_BEAm!$JI$274:$JI$275)+SUM(Source_BEAm!$JJ$274:$JJ$275))*Source_BEAu!$JI206/SUM(Source_BEAu!$JI$396:$JI$397)+R$7*SUM(Source_BEAm!$JJ$274:$JJ$275)/(SUM(Source_BEAm!$JI$274:$JI$275)+SUM(Source_BEAm!$JJ$274:$JJ$275))*Source_BEAu!$JJ206/SUM(Source_BEAu!$JJ$396:$JJ$397)</f>
        <v>1.1581220778469343E-5</v>
      </c>
    </row>
    <row r="210" spans="1:18">
      <c r="A210" s="15" t="s">
        <v>341</v>
      </c>
      <c r="B210" s="19">
        <v>311230</v>
      </c>
      <c r="C210" s="20"/>
      <c r="H210" s="19">
        <f>H$7*Source_BEAm!$CT$103/(Source_BEAm!$EI$144+Source_BEAm!$CT$103)*Source_BEAu!$CT207/SUM(Source_BEAu!$CT$397+Source_BEAu!$CT$396)</f>
        <v>1.217471442120403E-4</v>
      </c>
      <c r="I210" s="19">
        <f>I$7*Source_BEAm!$CT$103/(Source_BEAm!$EI$144+Source_BEAm!$CT$103)*Source_BEAu!$CT207/SUM(Source_BEAu!$CT$397+Source_BEAu!$CT$396)</f>
        <v>1.9966531650774614E-3</v>
      </c>
      <c r="J210" s="19">
        <f>J$7*Source_BEAm!$CT$103/(Source_BEAm!$EI$144+Source_BEAm!$CT$103)*Source_BEAu!$CT207/SUM(Source_BEAu!$CT$397+Source_BEAu!$CT$396)</f>
        <v>9.2284335312726555E-3</v>
      </c>
      <c r="K210" s="19">
        <f>K$7*Source_BEAm!$CT$103/(Source_BEAm!$EI$144+Source_BEAm!$CT$103)*Source_BEAu!$CT207/SUM(Source_BEAu!$CT$397+Source_BEAu!$CT$396)</f>
        <v>1.594887589177728E-3</v>
      </c>
      <c r="L210" s="19">
        <f>L$7*Source_BEAm!$CT$103/(Source_BEAm!$EI$144+Source_BEAm!$CT$103)*Source_BEAu!$CT207/SUM(Source_BEAu!$CT$397+Source_BEAu!$CT$396)</f>
        <v>1.5827128747565244E-4</v>
      </c>
      <c r="N210" s="14">
        <f>N$7*SUM(Source_BEAm!$JI$274:$JI$275)/(SUM(Source_BEAm!$JI$274:$JI$275)+SUM(Source_BEAm!$JJ$274:$JJ$275))*Source_BEAu!$JI207/SUM(Source_BEAu!$JI$396:$JI$397)+N$7*SUM(Source_BEAm!$JJ$274:$JJ$275)/(SUM(Source_BEAm!$JI$274:$JI$275)+SUM(Source_BEAm!$JJ$274:$JJ$275))*Source_BEAu!$JJ207/SUM(Source_BEAu!$JJ$396:$JJ$397)</f>
        <v>0</v>
      </c>
      <c r="O210" s="14">
        <f>O$7*SUM(Source_BEAm!$JI$274:$JI$275)/(SUM(Source_BEAm!$JI$274:$JI$275)+SUM(Source_BEAm!$JJ$274:$JJ$275))*Source_BEAu!$JI207/SUM(Source_BEAu!$JI$396:$JI$397)+O$7*SUM(Source_BEAm!$JJ$274:$JJ$275)/(SUM(Source_BEAm!$JI$274:$JI$275)+SUM(Source_BEAm!$JJ$274:$JJ$275))*Source_BEAu!$JJ207/SUM(Source_BEAu!$JJ$396:$JJ$397)</f>
        <v>0</v>
      </c>
      <c r="P210" s="14">
        <f>P$7*SUM(Source_BEAm!$JI$274:$JI$275)/(SUM(Source_BEAm!$JI$274:$JI$275)+SUM(Source_BEAm!$JJ$274:$JJ$275))*Source_BEAu!$JI207/SUM(Source_BEAu!$JI$396:$JI$397)+P$7*SUM(Source_BEAm!$JJ$274:$JJ$275)/(SUM(Source_BEAm!$JI$274:$JI$275)+SUM(Source_BEAm!$JJ$274:$JJ$275))*Source_BEAu!$JJ207/SUM(Source_BEAu!$JJ$396:$JJ$397)</f>
        <v>0</v>
      </c>
      <c r="Q210" s="14">
        <f>Q$7*SUM(Source_BEAm!$JI$274:$JI$275)/(SUM(Source_BEAm!$JI$274:$JI$275)+SUM(Source_BEAm!$JJ$274:$JJ$275))*Source_BEAu!$JI207/SUM(Source_BEAu!$JI$396:$JI$397)+Q$7*SUM(Source_BEAm!$JJ$274:$JJ$275)/(SUM(Source_BEAm!$JI$274:$JI$275)+SUM(Source_BEAm!$JJ$274:$JJ$275))*Source_BEAu!$JJ207/SUM(Source_BEAu!$JJ$396:$JJ$397)</f>
        <v>0</v>
      </c>
      <c r="R210" s="14">
        <f>R$7*SUM(Source_BEAm!$JI$274:$JI$275)/(SUM(Source_BEAm!$JI$274:$JI$275)+SUM(Source_BEAm!$JJ$274:$JJ$275))*Source_BEAu!$JI207/SUM(Source_BEAu!$JI$396:$JI$397)+R$7*SUM(Source_BEAm!$JJ$274:$JJ$275)/(SUM(Source_BEAm!$JI$274:$JI$275)+SUM(Source_BEAm!$JJ$274:$JJ$275))*Source_BEAu!$JJ207/SUM(Source_BEAu!$JJ$396:$JJ$397)</f>
        <v>0</v>
      </c>
    </row>
    <row r="211" spans="1:18">
      <c r="A211" s="15" t="s">
        <v>342</v>
      </c>
      <c r="B211" s="19">
        <v>311300</v>
      </c>
      <c r="C211" s="20"/>
      <c r="H211" s="19">
        <f>H$7*Source_BEAm!$CT$103/(Source_BEAm!$EI$144+Source_BEAm!$CT$103)*Source_BEAu!$CT208/SUM(Source_BEAu!$CT$397+Source_BEAu!$CT$396)</f>
        <v>2.5285945336346832E-4</v>
      </c>
      <c r="I211" s="19">
        <f>I$7*Source_BEAm!$CT$103/(Source_BEAm!$EI$144+Source_BEAm!$CT$103)*Source_BEAu!$CT208/SUM(Source_BEAu!$CT$397+Source_BEAu!$CT$396)</f>
        <v>4.1468950351608806E-3</v>
      </c>
      <c r="J211" s="19">
        <f>J$7*Source_BEAm!$CT$103/(Source_BEAm!$EI$144+Source_BEAm!$CT$103)*Source_BEAu!$CT208/SUM(Source_BEAu!$CT$397+Source_BEAu!$CT$396)</f>
        <v>1.91667465649509E-2</v>
      </c>
      <c r="K211" s="19">
        <f>K$7*Source_BEAm!$CT$103/(Source_BEAm!$EI$144+Source_BEAm!$CT$103)*Source_BEAu!$CT208/SUM(Source_BEAu!$CT$397+Source_BEAu!$CT$396)</f>
        <v>3.3124588390614352E-3</v>
      </c>
      <c r="L211" s="19">
        <f>L$7*Source_BEAm!$CT$103/(Source_BEAm!$EI$144+Source_BEAm!$CT$103)*Source_BEAu!$CT208/SUM(Source_BEAu!$CT$397+Source_BEAu!$CT$396)</f>
        <v>3.2871728937250888E-4</v>
      </c>
      <c r="N211" s="14">
        <f>N$7*SUM(Source_BEAm!$JI$274:$JI$275)/(SUM(Source_BEAm!$JI$274:$JI$275)+SUM(Source_BEAm!$JJ$274:$JJ$275))*Source_BEAu!$JI208/SUM(Source_BEAu!$JI$396:$JI$397)+N$7*SUM(Source_BEAm!$JJ$274:$JJ$275)/(SUM(Source_BEAm!$JI$274:$JI$275)+SUM(Source_BEAm!$JJ$274:$JJ$275))*Source_BEAu!$JJ208/SUM(Source_BEAu!$JJ$396:$JJ$397)</f>
        <v>2.5453232480152403E-6</v>
      </c>
      <c r="O211" s="14">
        <f>O$7*SUM(Source_BEAm!$JI$274:$JI$275)/(SUM(Source_BEAm!$JI$274:$JI$275)+SUM(Source_BEAm!$JJ$274:$JJ$275))*Source_BEAu!$JI208/SUM(Source_BEAu!$JI$396:$JI$397)+O$7*SUM(Source_BEAm!$JJ$274:$JJ$275)/(SUM(Source_BEAm!$JI$274:$JI$275)+SUM(Source_BEAm!$JJ$274:$JJ$275))*Source_BEAu!$JJ208/SUM(Source_BEAu!$JJ$396:$JJ$397)</f>
        <v>4.1743301267449948E-5</v>
      </c>
      <c r="P211" s="14">
        <f>P$7*SUM(Source_BEAm!$JI$274:$JI$275)/(SUM(Source_BEAm!$JI$274:$JI$275)+SUM(Source_BEAm!$JJ$274:$JJ$275))*Source_BEAu!$JI208/SUM(Source_BEAu!$JI$396:$JI$397)+P$7*SUM(Source_BEAm!$JJ$274:$JJ$275)/(SUM(Source_BEAm!$JI$274:$JI$275)+SUM(Source_BEAm!$JJ$274:$JJ$275))*Source_BEAu!$JJ208/SUM(Source_BEAu!$JJ$396:$JJ$397)</f>
        <v>1.929355021995552E-4</v>
      </c>
      <c r="Q211" s="14">
        <f>Q$7*SUM(Source_BEAm!$JI$274:$JI$275)/(SUM(Source_BEAm!$JI$274:$JI$275)+SUM(Source_BEAm!$JJ$274:$JJ$275))*Source_BEAu!$JI208/SUM(Source_BEAu!$JI$396:$JI$397)+Q$7*SUM(Source_BEAm!$JJ$274:$JJ$275)/(SUM(Source_BEAm!$JI$274:$JI$275)+SUM(Source_BEAm!$JJ$274:$JJ$275))*Source_BEAu!$JJ208/SUM(Source_BEAu!$JJ$396:$JJ$397)</f>
        <v>3.3343734548999645E-5</v>
      </c>
      <c r="R211" s="14">
        <f>R$7*SUM(Source_BEAm!$JI$274:$JI$275)/(SUM(Source_BEAm!$JI$274:$JI$275)+SUM(Source_BEAm!$JJ$274:$JJ$275))*Source_BEAu!$JI208/SUM(Source_BEAu!$JI$396:$JI$397)+R$7*SUM(Source_BEAm!$JJ$274:$JJ$275)/(SUM(Source_BEAm!$JI$274:$JI$275)+SUM(Source_BEAm!$JJ$274:$JJ$275))*Source_BEAu!$JJ208/SUM(Source_BEAu!$JJ$396:$JJ$397)</f>
        <v>3.3089202224198125E-6</v>
      </c>
    </row>
    <row r="212" spans="1:18">
      <c r="A212" s="15" t="s">
        <v>343</v>
      </c>
      <c r="B212" s="19">
        <v>311410</v>
      </c>
      <c r="C212" s="20"/>
      <c r="H212" s="19">
        <f>H$7*Source_BEAm!$CT$103/(Source_BEAm!$EI$144+Source_BEAm!$CT$103)*Source_BEAu!$CT209/SUM(Source_BEAu!$CT$397+Source_BEAu!$CT$396)</f>
        <v>1.4984263903020345E-4</v>
      </c>
      <c r="I212" s="19">
        <f>I$7*Source_BEAm!$CT$103/(Source_BEAm!$EI$144+Source_BEAm!$CT$103)*Source_BEAu!$CT209/SUM(Source_BEAu!$CT$397+Source_BEAu!$CT$396)</f>
        <v>2.4574192800953369E-3</v>
      </c>
      <c r="J212" s="19">
        <f>J$7*Source_BEAm!$CT$103/(Source_BEAm!$EI$144+Source_BEAm!$CT$103)*Source_BEAu!$CT209/SUM(Source_BEAu!$CT$397+Source_BEAu!$CT$396)</f>
        <v>1.1358072038489422E-2</v>
      </c>
      <c r="K212" s="19">
        <f>K$7*Source_BEAm!$CT$103/(Source_BEAm!$EI$144+Source_BEAm!$CT$103)*Source_BEAu!$CT209/SUM(Source_BEAu!$CT$397+Source_BEAu!$CT$396)</f>
        <v>1.9629385712956653E-3</v>
      </c>
      <c r="L212" s="19">
        <f>L$7*Source_BEAm!$CT$103/(Source_BEAm!$EI$144+Source_BEAm!$CT$103)*Source_BEAu!$CT209/SUM(Source_BEAu!$CT$397+Source_BEAu!$CT$396)</f>
        <v>1.9479543073926454E-4</v>
      </c>
      <c r="N212" s="14">
        <f>N$7*SUM(Source_BEAm!$JI$274:$JI$275)/(SUM(Source_BEAm!$JI$274:$JI$275)+SUM(Source_BEAm!$JJ$274:$JJ$275))*Source_BEAu!$JI209/SUM(Source_BEAu!$JI$396:$JI$397)+N$7*SUM(Source_BEAm!$JJ$274:$JJ$275)/(SUM(Source_BEAm!$JI$274:$JI$275)+SUM(Source_BEAm!$JJ$274:$JJ$275))*Source_BEAu!$JJ209/SUM(Source_BEAu!$JJ$396:$JJ$397)</f>
        <v>0</v>
      </c>
      <c r="O212" s="14">
        <f>O$7*SUM(Source_BEAm!$JI$274:$JI$275)/(SUM(Source_BEAm!$JI$274:$JI$275)+SUM(Source_BEAm!$JJ$274:$JJ$275))*Source_BEAu!$JI209/SUM(Source_BEAu!$JI$396:$JI$397)+O$7*SUM(Source_BEAm!$JJ$274:$JJ$275)/(SUM(Source_BEAm!$JI$274:$JI$275)+SUM(Source_BEAm!$JJ$274:$JJ$275))*Source_BEAu!$JJ209/SUM(Source_BEAu!$JJ$396:$JJ$397)</f>
        <v>0</v>
      </c>
      <c r="P212" s="14">
        <f>P$7*SUM(Source_BEAm!$JI$274:$JI$275)/(SUM(Source_BEAm!$JI$274:$JI$275)+SUM(Source_BEAm!$JJ$274:$JJ$275))*Source_BEAu!$JI209/SUM(Source_BEAu!$JI$396:$JI$397)+P$7*SUM(Source_BEAm!$JJ$274:$JJ$275)/(SUM(Source_BEAm!$JI$274:$JI$275)+SUM(Source_BEAm!$JJ$274:$JJ$275))*Source_BEAu!$JJ209/SUM(Source_BEAu!$JJ$396:$JJ$397)</f>
        <v>0</v>
      </c>
      <c r="Q212" s="14">
        <f>Q$7*SUM(Source_BEAm!$JI$274:$JI$275)/(SUM(Source_BEAm!$JI$274:$JI$275)+SUM(Source_BEAm!$JJ$274:$JJ$275))*Source_BEAu!$JI209/SUM(Source_BEAu!$JI$396:$JI$397)+Q$7*SUM(Source_BEAm!$JJ$274:$JJ$275)/(SUM(Source_BEAm!$JI$274:$JI$275)+SUM(Source_BEAm!$JJ$274:$JJ$275))*Source_BEAu!$JJ209/SUM(Source_BEAu!$JJ$396:$JJ$397)</f>
        <v>0</v>
      </c>
      <c r="R212" s="14">
        <f>R$7*SUM(Source_BEAm!$JI$274:$JI$275)/(SUM(Source_BEAm!$JI$274:$JI$275)+SUM(Source_BEAm!$JJ$274:$JJ$275))*Source_BEAu!$JI209/SUM(Source_BEAu!$JI$396:$JI$397)+R$7*SUM(Source_BEAm!$JJ$274:$JJ$275)/(SUM(Source_BEAm!$JI$274:$JI$275)+SUM(Source_BEAm!$JJ$274:$JJ$275))*Source_BEAu!$JJ209/SUM(Source_BEAu!$JJ$396:$JJ$397)</f>
        <v>0</v>
      </c>
    </row>
    <row r="213" spans="1:18">
      <c r="A213" s="15" t="s">
        <v>344</v>
      </c>
      <c r="B213" s="19">
        <v>311420</v>
      </c>
      <c r="C213" s="20"/>
      <c r="H213" s="19">
        <f>H$7*Source_BEAm!$CT$103/(Source_BEAm!$EI$144+Source_BEAm!$CT$103)*Source_BEAu!$CT210/SUM(Source_BEAu!$CT$397+Source_BEAu!$CT$396)</f>
        <v>4.495279170906104E-3</v>
      </c>
      <c r="I213" s="19">
        <f>I$7*Source_BEAm!$CT$103/(Source_BEAm!$EI$144+Source_BEAm!$CT$103)*Source_BEAu!$CT210/SUM(Source_BEAu!$CT$397+Source_BEAu!$CT$396)</f>
        <v>7.3722578402860117E-2</v>
      </c>
      <c r="J213" s="19">
        <f>J$7*Source_BEAm!$CT$103/(Source_BEAm!$EI$144+Source_BEAm!$CT$103)*Source_BEAu!$CT210/SUM(Source_BEAu!$CT$397+Source_BEAu!$CT$396)</f>
        <v>0.3407421611546827</v>
      </c>
      <c r="K213" s="19">
        <f>K$7*Source_BEAm!$CT$103/(Source_BEAm!$EI$144+Source_BEAm!$CT$103)*Source_BEAu!$CT210/SUM(Source_BEAu!$CT$397+Source_BEAu!$CT$396)</f>
        <v>5.8888157138869961E-2</v>
      </c>
      <c r="L213" s="19">
        <f>L$7*Source_BEAm!$CT$103/(Source_BEAm!$EI$144+Source_BEAm!$CT$103)*Source_BEAu!$CT210/SUM(Source_BEAu!$CT$397+Source_BEAu!$CT$396)</f>
        <v>5.8438629221779356E-3</v>
      </c>
      <c r="N213" s="14">
        <f>N$7*SUM(Source_BEAm!$JI$274:$JI$275)/(SUM(Source_BEAm!$JI$274:$JI$275)+SUM(Source_BEAm!$JJ$274:$JJ$275))*Source_BEAu!$JI210/SUM(Source_BEAu!$JI$396:$JI$397)+N$7*SUM(Source_BEAm!$JJ$274:$JJ$275)/(SUM(Source_BEAm!$JI$274:$JI$275)+SUM(Source_BEAm!$JJ$274:$JJ$275))*Source_BEAu!$JJ210/SUM(Source_BEAu!$JJ$396:$JJ$397)</f>
        <v>3.6465200552014561E-5</v>
      </c>
      <c r="O213" s="14">
        <f>O$7*SUM(Source_BEAm!$JI$274:$JI$275)/(SUM(Source_BEAm!$JI$274:$JI$275)+SUM(Source_BEAm!$JJ$274:$JJ$275))*Source_BEAu!$JI210/SUM(Source_BEAu!$JI$396:$JI$397)+O$7*SUM(Source_BEAm!$JJ$274:$JJ$275)/(SUM(Source_BEAm!$JI$274:$JI$275)+SUM(Source_BEAm!$JJ$274:$JJ$275))*Source_BEAu!$JJ210/SUM(Source_BEAu!$JJ$396:$JJ$397)</f>
        <v>5.980292890530388E-4</v>
      </c>
      <c r="P213" s="14">
        <f>P$7*SUM(Source_BEAm!$JI$274:$JI$275)/(SUM(Source_BEAm!$JI$274:$JI$275)+SUM(Source_BEAm!$JJ$274:$JJ$275))*Source_BEAu!$JI210/SUM(Source_BEAu!$JI$396:$JI$397)+P$7*SUM(Source_BEAm!$JJ$274:$JJ$275)/(SUM(Source_BEAm!$JI$274:$JI$275)+SUM(Source_BEAm!$JJ$274:$JJ$275))*Source_BEAu!$JJ210/SUM(Source_BEAu!$JJ$396:$JJ$397)</f>
        <v>2.764062201842703E-3</v>
      </c>
      <c r="Q213" s="14">
        <f>Q$7*SUM(Source_BEAm!$JI$274:$JI$275)/(SUM(Source_BEAm!$JI$274:$JI$275)+SUM(Source_BEAm!$JJ$274:$JJ$275))*Source_BEAu!$JI210/SUM(Source_BEAu!$JI$396:$JI$397)+Q$7*SUM(Source_BEAm!$JJ$274:$JJ$275)/(SUM(Source_BEAm!$JI$274:$JI$275)+SUM(Source_BEAm!$JJ$274:$JJ$275))*Source_BEAu!$JJ210/SUM(Source_BEAu!$JJ$396:$JJ$397)</f>
        <v>4.7769412723139065E-4</v>
      </c>
      <c r="R213" s="14">
        <f>R$7*SUM(Source_BEAm!$JI$274:$JI$275)/(SUM(Source_BEAm!$JI$274:$JI$275)+SUM(Source_BEAm!$JJ$274:$JJ$275))*Source_BEAu!$JI210/SUM(Source_BEAu!$JI$396:$JI$397)+R$7*SUM(Source_BEAm!$JJ$274:$JJ$275)/(SUM(Source_BEAm!$JI$274:$JI$275)+SUM(Source_BEAm!$JJ$274:$JJ$275))*Source_BEAu!$JJ210/SUM(Source_BEAu!$JJ$396:$JJ$397)</f>
        <v>4.7404760717618931E-5</v>
      </c>
    </row>
    <row r="214" spans="1:18">
      <c r="A214" s="15" t="s">
        <v>345</v>
      </c>
      <c r="B214" s="19" t="s">
        <v>346</v>
      </c>
      <c r="C214" s="20"/>
      <c r="H214" s="19">
        <f>H$7*Source_BEAm!$CT$103/(Source_BEAm!$EI$144+Source_BEAm!$CT$103)*Source_BEAu!$CT211/SUM(Source_BEAu!$CT$397+Source_BEAu!$CT$396)</f>
        <v>6.5556154575714012E-5</v>
      </c>
      <c r="I214" s="19">
        <f>I$7*Source_BEAm!$CT$103/(Source_BEAm!$EI$144+Source_BEAm!$CT$103)*Source_BEAu!$CT211/SUM(Source_BEAu!$CT$397+Source_BEAu!$CT$396)</f>
        <v>1.0751209350417098E-3</v>
      </c>
      <c r="J214" s="19">
        <f>J$7*Source_BEAm!$CT$103/(Source_BEAm!$EI$144+Source_BEAm!$CT$103)*Source_BEAu!$CT211/SUM(Source_BEAu!$CT$397+Source_BEAu!$CT$396)</f>
        <v>4.9691565168391225E-3</v>
      </c>
      <c r="K214" s="19">
        <f>K$7*Source_BEAm!$CT$103/(Source_BEAm!$EI$144+Source_BEAm!$CT$103)*Source_BEAu!$CT211/SUM(Source_BEAu!$CT$397+Source_BEAu!$CT$396)</f>
        <v>8.5878562494185351E-4</v>
      </c>
      <c r="L214" s="19">
        <f>L$7*Source_BEAm!$CT$103/(Source_BEAm!$EI$144+Source_BEAm!$CT$103)*Source_BEAu!$CT211/SUM(Source_BEAu!$CT$397+Source_BEAu!$CT$396)</f>
        <v>8.5223000948428233E-5</v>
      </c>
      <c r="N214" s="14">
        <f>N$7*SUM(Source_BEAm!$JI$274:$JI$275)/(SUM(Source_BEAm!$JI$274:$JI$275)+SUM(Source_BEAm!$JJ$274:$JJ$275))*Source_BEAu!$JI211/SUM(Source_BEAu!$JI$396:$JI$397)+N$7*SUM(Source_BEAm!$JJ$274:$JJ$275)/(SUM(Source_BEAm!$JI$274:$JI$275)+SUM(Source_BEAm!$JJ$274:$JJ$275))*Source_BEAu!$JJ211/SUM(Source_BEAu!$JJ$396:$JJ$397)</f>
        <v>2.1635247608129542E-5</v>
      </c>
      <c r="O214" s="14">
        <f>O$7*SUM(Source_BEAm!$JI$274:$JI$275)/(SUM(Source_BEAm!$JI$274:$JI$275)+SUM(Source_BEAm!$JJ$274:$JJ$275))*Source_BEAu!$JI211/SUM(Source_BEAu!$JI$396:$JI$397)+O$7*SUM(Source_BEAm!$JJ$274:$JJ$275)/(SUM(Source_BEAm!$JI$274:$JI$275)+SUM(Source_BEAm!$JJ$274:$JJ$275))*Source_BEAu!$JJ211/SUM(Source_BEAu!$JJ$396:$JJ$397)</f>
        <v>3.5481806077332454E-4</v>
      </c>
      <c r="P214" s="14">
        <f>P$7*SUM(Source_BEAm!$JI$274:$JI$275)/(SUM(Source_BEAm!$JI$274:$JI$275)+SUM(Source_BEAm!$JJ$274:$JJ$275))*Source_BEAu!$JI211/SUM(Source_BEAu!$JI$396:$JI$397)+P$7*SUM(Source_BEAm!$JJ$274:$JJ$275)/(SUM(Source_BEAm!$JI$274:$JI$275)+SUM(Source_BEAm!$JJ$274:$JJ$275))*Source_BEAu!$JJ211/SUM(Source_BEAu!$JJ$396:$JJ$397)</f>
        <v>1.639951768696219E-3</v>
      </c>
      <c r="Q214" s="14">
        <f>Q$7*SUM(Source_BEAm!$JI$274:$JI$275)/(SUM(Source_BEAm!$JI$274:$JI$275)+SUM(Source_BEAm!$JJ$274:$JJ$275))*Source_BEAu!$JI211/SUM(Source_BEAu!$JI$396:$JI$397)+Q$7*SUM(Source_BEAm!$JJ$274:$JJ$275)/(SUM(Source_BEAm!$JI$274:$JI$275)+SUM(Source_BEAm!$JJ$274:$JJ$275))*Source_BEAu!$JJ211/SUM(Source_BEAu!$JJ$396:$JJ$397)</f>
        <v>2.8342174366649699E-4</v>
      </c>
      <c r="R214" s="14">
        <f>R$7*SUM(Source_BEAm!$JI$274:$JI$275)/(SUM(Source_BEAm!$JI$274:$JI$275)+SUM(Source_BEAm!$JJ$274:$JJ$275))*Source_BEAu!$JI211/SUM(Source_BEAu!$JI$396:$JI$397)+R$7*SUM(Source_BEAm!$JJ$274:$JJ$275)/(SUM(Source_BEAm!$JI$274:$JI$275)+SUM(Source_BEAm!$JJ$274:$JJ$275))*Source_BEAu!$JJ211/SUM(Source_BEAu!$JJ$396:$JJ$397)</f>
        <v>2.8125821890568403E-5</v>
      </c>
    </row>
    <row r="215" spans="1:18">
      <c r="A215" s="15" t="s">
        <v>347</v>
      </c>
      <c r="B215" s="19">
        <v>311513</v>
      </c>
      <c r="C215" s="20"/>
      <c r="H215" s="19">
        <f>H$7*Source_BEAm!$CT$103/(Source_BEAm!$EI$144+Source_BEAm!$CT$103)*Source_BEAu!$CT212/SUM(Source_BEAu!$CT$397+Source_BEAu!$CT$396)</f>
        <v>7.4921319515101724E-5</v>
      </c>
      <c r="I215" s="19">
        <f>I$7*Source_BEAm!$CT$103/(Source_BEAm!$EI$144+Source_BEAm!$CT$103)*Source_BEAu!$CT212/SUM(Source_BEAu!$CT$397+Source_BEAu!$CT$396)</f>
        <v>1.2287096400476684E-3</v>
      </c>
      <c r="J215" s="19">
        <f>J$7*Source_BEAm!$CT$103/(Source_BEAm!$EI$144+Source_BEAm!$CT$103)*Source_BEAu!$CT212/SUM(Source_BEAu!$CT$397+Source_BEAu!$CT$396)</f>
        <v>5.679036019244711E-3</v>
      </c>
      <c r="K215" s="19">
        <f>K$7*Source_BEAm!$CT$103/(Source_BEAm!$EI$144+Source_BEAm!$CT$103)*Source_BEAu!$CT212/SUM(Source_BEAu!$CT$397+Source_BEAu!$CT$396)</f>
        <v>9.8146928564783265E-4</v>
      </c>
      <c r="L215" s="19">
        <f>L$7*Source_BEAm!$CT$103/(Source_BEAm!$EI$144+Source_BEAm!$CT$103)*Source_BEAu!$CT212/SUM(Source_BEAu!$CT$397+Source_BEAu!$CT$396)</f>
        <v>9.7397715369632268E-5</v>
      </c>
      <c r="N215" s="14">
        <f>N$7*SUM(Source_BEAm!$JI$274:$JI$275)/(SUM(Source_BEAm!$JI$274:$JI$275)+SUM(Source_BEAm!$JJ$274:$JJ$275))*Source_BEAu!$JI212/SUM(Source_BEAu!$JI$396:$JI$397)+N$7*SUM(Source_BEAm!$JJ$274:$JJ$275)/(SUM(Source_BEAm!$JI$274:$JI$275)+SUM(Source_BEAm!$JJ$274:$JJ$275))*Source_BEAu!$JJ212/SUM(Source_BEAu!$JJ$396:$JJ$397)</f>
        <v>1.2726616240076202E-6</v>
      </c>
      <c r="O215" s="14">
        <f>O$7*SUM(Source_BEAm!$JI$274:$JI$275)/(SUM(Source_BEAm!$JI$274:$JI$275)+SUM(Source_BEAm!$JJ$274:$JJ$275))*Source_BEAu!$JI212/SUM(Source_BEAu!$JI$396:$JI$397)+O$7*SUM(Source_BEAm!$JJ$274:$JJ$275)/(SUM(Source_BEAm!$JI$274:$JI$275)+SUM(Source_BEAm!$JJ$274:$JJ$275))*Source_BEAu!$JJ212/SUM(Source_BEAu!$JJ$396:$JJ$397)</f>
        <v>2.0871650633724974E-5</v>
      </c>
      <c r="P215" s="14">
        <f>P$7*SUM(Source_BEAm!$JI$274:$JI$275)/(SUM(Source_BEAm!$JI$274:$JI$275)+SUM(Source_BEAm!$JJ$274:$JJ$275))*Source_BEAu!$JI212/SUM(Source_BEAu!$JI$396:$JI$397)+P$7*SUM(Source_BEAm!$JJ$274:$JJ$275)/(SUM(Source_BEAm!$JI$274:$JI$275)+SUM(Source_BEAm!$JJ$274:$JJ$275))*Source_BEAu!$JJ212/SUM(Source_BEAu!$JJ$396:$JJ$397)</f>
        <v>9.6467751099777599E-5</v>
      </c>
      <c r="Q215" s="14">
        <f>Q$7*SUM(Source_BEAm!$JI$274:$JI$275)/(SUM(Source_BEAm!$JI$274:$JI$275)+SUM(Source_BEAm!$JJ$274:$JJ$275))*Source_BEAu!$JI212/SUM(Source_BEAu!$JI$396:$JI$397)+Q$7*SUM(Source_BEAm!$JJ$274:$JJ$275)/(SUM(Source_BEAm!$JI$274:$JI$275)+SUM(Source_BEAm!$JJ$274:$JJ$275))*Source_BEAu!$JJ212/SUM(Source_BEAu!$JJ$396:$JJ$397)</f>
        <v>1.6671867274499822E-5</v>
      </c>
      <c r="R215" s="14">
        <f>R$7*SUM(Source_BEAm!$JI$274:$JI$275)/(SUM(Source_BEAm!$JI$274:$JI$275)+SUM(Source_BEAm!$JJ$274:$JJ$275))*Source_BEAu!$JI212/SUM(Source_BEAu!$JI$396:$JI$397)+R$7*SUM(Source_BEAm!$JJ$274:$JJ$275)/(SUM(Source_BEAm!$JI$274:$JI$275)+SUM(Source_BEAm!$JJ$274:$JJ$275))*Source_BEAu!$JJ212/SUM(Source_BEAu!$JJ$396:$JJ$397)</f>
        <v>1.6544601112099062E-6</v>
      </c>
    </row>
    <row r="216" spans="1:18">
      <c r="A216" s="15" t="s">
        <v>348</v>
      </c>
      <c r="B216" s="19">
        <v>311514</v>
      </c>
      <c r="C216" s="20"/>
      <c r="H216" s="19">
        <f>H$7*Source_BEAm!$CT$103/(Source_BEAm!$EI$144+Source_BEAm!$CT$103)*Source_BEAu!$CT213/SUM(Source_BEAu!$CT$397+Source_BEAu!$CT$396)</f>
        <v>7.4921319515101724E-5</v>
      </c>
      <c r="I216" s="19">
        <f>I$7*Source_BEAm!$CT$103/(Source_BEAm!$EI$144+Source_BEAm!$CT$103)*Source_BEAu!$CT213/SUM(Source_BEAu!$CT$397+Source_BEAu!$CT$396)</f>
        <v>1.2287096400476684E-3</v>
      </c>
      <c r="J216" s="19">
        <f>J$7*Source_BEAm!$CT$103/(Source_BEAm!$EI$144+Source_BEAm!$CT$103)*Source_BEAu!$CT213/SUM(Source_BEAu!$CT$397+Source_BEAu!$CT$396)</f>
        <v>5.679036019244711E-3</v>
      </c>
      <c r="K216" s="19">
        <f>K$7*Source_BEAm!$CT$103/(Source_BEAm!$EI$144+Source_BEAm!$CT$103)*Source_BEAu!$CT213/SUM(Source_BEAu!$CT$397+Source_BEAu!$CT$396)</f>
        <v>9.8146928564783265E-4</v>
      </c>
      <c r="L216" s="19">
        <f>L$7*Source_BEAm!$CT$103/(Source_BEAm!$EI$144+Source_BEAm!$CT$103)*Source_BEAu!$CT213/SUM(Source_BEAu!$CT$397+Source_BEAu!$CT$396)</f>
        <v>9.7397715369632268E-5</v>
      </c>
      <c r="N216" s="14">
        <f>N$7*SUM(Source_BEAm!$JI$274:$JI$275)/(SUM(Source_BEAm!$JI$274:$JI$275)+SUM(Source_BEAm!$JJ$274:$JJ$275))*Source_BEAu!$JI213/SUM(Source_BEAu!$JI$396:$JI$397)+N$7*SUM(Source_BEAm!$JJ$274:$JJ$275)/(SUM(Source_BEAm!$JI$274:$JI$275)+SUM(Source_BEAm!$JJ$274:$JJ$275))*Source_BEAu!$JJ213/SUM(Source_BEAu!$JJ$396:$JJ$397)</f>
        <v>2.5453232480152403E-6</v>
      </c>
      <c r="O216" s="14">
        <f>O$7*SUM(Source_BEAm!$JI$274:$JI$275)/(SUM(Source_BEAm!$JI$274:$JI$275)+SUM(Source_BEAm!$JJ$274:$JJ$275))*Source_BEAu!$JI213/SUM(Source_BEAu!$JI$396:$JI$397)+O$7*SUM(Source_BEAm!$JJ$274:$JJ$275)/(SUM(Source_BEAm!$JI$274:$JI$275)+SUM(Source_BEAm!$JJ$274:$JJ$275))*Source_BEAu!$JJ213/SUM(Source_BEAu!$JJ$396:$JJ$397)</f>
        <v>4.1743301267449948E-5</v>
      </c>
      <c r="P216" s="14">
        <f>P$7*SUM(Source_BEAm!$JI$274:$JI$275)/(SUM(Source_BEAm!$JI$274:$JI$275)+SUM(Source_BEAm!$JJ$274:$JJ$275))*Source_BEAu!$JI213/SUM(Source_BEAu!$JI$396:$JI$397)+P$7*SUM(Source_BEAm!$JJ$274:$JJ$275)/(SUM(Source_BEAm!$JI$274:$JI$275)+SUM(Source_BEAm!$JJ$274:$JJ$275))*Source_BEAu!$JJ213/SUM(Source_BEAu!$JJ$396:$JJ$397)</f>
        <v>1.929355021995552E-4</v>
      </c>
      <c r="Q216" s="14">
        <f>Q$7*SUM(Source_BEAm!$JI$274:$JI$275)/(SUM(Source_BEAm!$JI$274:$JI$275)+SUM(Source_BEAm!$JJ$274:$JJ$275))*Source_BEAu!$JI213/SUM(Source_BEAu!$JI$396:$JI$397)+Q$7*SUM(Source_BEAm!$JJ$274:$JJ$275)/(SUM(Source_BEAm!$JI$274:$JI$275)+SUM(Source_BEAm!$JJ$274:$JJ$275))*Source_BEAu!$JJ213/SUM(Source_BEAu!$JJ$396:$JJ$397)</f>
        <v>3.3343734548999645E-5</v>
      </c>
      <c r="R216" s="14">
        <f>R$7*SUM(Source_BEAm!$JI$274:$JI$275)/(SUM(Source_BEAm!$JI$274:$JI$275)+SUM(Source_BEAm!$JJ$274:$JJ$275))*Source_BEAu!$JI213/SUM(Source_BEAu!$JI$396:$JI$397)+R$7*SUM(Source_BEAm!$JJ$274:$JJ$275)/(SUM(Source_BEAm!$JI$274:$JI$275)+SUM(Source_BEAm!$JJ$274:$JJ$275))*Source_BEAu!$JJ213/SUM(Source_BEAu!$JJ$396:$JJ$397)</f>
        <v>3.3089202224198125E-6</v>
      </c>
    </row>
    <row r="217" spans="1:18">
      <c r="A217" s="15" t="s">
        <v>349</v>
      </c>
      <c r="B217" s="19">
        <v>311520</v>
      </c>
      <c r="C217" s="20"/>
      <c r="H217" s="19">
        <f>H$7*Source_BEAm!$CT$103/(Source_BEAm!$EI$144+Source_BEAm!$CT$103)*Source_BEAu!$CT214/SUM(Source_BEAu!$CT$397+Source_BEAu!$CT$396)</f>
        <v>2.0603362866652975E-4</v>
      </c>
      <c r="I217" s="19">
        <f>I$7*Source_BEAm!$CT$103/(Source_BEAm!$EI$144+Source_BEAm!$CT$103)*Source_BEAu!$CT214/SUM(Source_BEAu!$CT$397+Source_BEAu!$CT$396)</f>
        <v>3.3789515101310882E-3</v>
      </c>
      <c r="J217" s="19">
        <f>J$7*Source_BEAm!$CT$103/(Source_BEAm!$EI$144+Source_BEAm!$CT$103)*Source_BEAu!$CT214/SUM(Source_BEAu!$CT$397+Source_BEAu!$CT$396)</f>
        <v>1.5617349052922957E-2</v>
      </c>
      <c r="K217" s="19">
        <f>K$7*Source_BEAm!$CT$103/(Source_BEAm!$EI$144+Source_BEAm!$CT$103)*Source_BEAu!$CT214/SUM(Source_BEAu!$CT$397+Source_BEAu!$CT$396)</f>
        <v>2.6990405355315395E-3</v>
      </c>
      <c r="L217" s="19">
        <f>L$7*Source_BEAm!$CT$103/(Source_BEAm!$EI$144+Source_BEAm!$CT$103)*Source_BEAu!$CT214/SUM(Source_BEAu!$CT$397+Source_BEAu!$CT$396)</f>
        <v>2.6784371726648875E-4</v>
      </c>
      <c r="N217" s="14">
        <f>N$7*SUM(Source_BEAm!$JI$274:$JI$275)/(SUM(Source_BEAm!$JI$274:$JI$275)+SUM(Source_BEAm!$JJ$274:$JJ$275))*Source_BEAu!$JI214/SUM(Source_BEAu!$JI$396:$JI$397)+N$7*SUM(Source_BEAm!$JJ$274:$JJ$275)/(SUM(Source_BEAm!$JI$274:$JI$275)+SUM(Source_BEAm!$JJ$274:$JJ$275))*Source_BEAu!$JJ214/SUM(Source_BEAu!$JJ$396:$JJ$397)</f>
        <v>3.8179848720228605E-6</v>
      </c>
      <c r="O217" s="14">
        <f>O$7*SUM(Source_BEAm!$JI$274:$JI$275)/(SUM(Source_BEAm!$JI$274:$JI$275)+SUM(Source_BEAm!$JJ$274:$JJ$275))*Source_BEAu!$JI214/SUM(Source_BEAu!$JI$396:$JI$397)+O$7*SUM(Source_BEAm!$JJ$274:$JJ$275)/(SUM(Source_BEAm!$JI$274:$JI$275)+SUM(Source_BEAm!$JJ$274:$JJ$275))*Source_BEAu!$JJ214/SUM(Source_BEAu!$JJ$396:$JJ$397)</f>
        <v>6.2614951901174916E-5</v>
      </c>
      <c r="P217" s="14">
        <f>P$7*SUM(Source_BEAm!$JI$274:$JI$275)/(SUM(Source_BEAm!$JI$274:$JI$275)+SUM(Source_BEAm!$JJ$274:$JJ$275))*Source_BEAu!$JI214/SUM(Source_BEAu!$JI$396:$JI$397)+P$7*SUM(Source_BEAm!$JJ$274:$JJ$275)/(SUM(Source_BEAm!$JI$274:$JI$275)+SUM(Source_BEAm!$JJ$274:$JJ$275))*Source_BEAu!$JJ214/SUM(Source_BEAu!$JJ$396:$JJ$397)</f>
        <v>2.8940325329933277E-4</v>
      </c>
      <c r="Q217" s="14">
        <f>Q$7*SUM(Source_BEAm!$JI$274:$JI$275)/(SUM(Source_BEAm!$JI$274:$JI$275)+SUM(Source_BEAm!$JJ$274:$JJ$275))*Source_BEAu!$JI214/SUM(Source_BEAu!$JI$396:$JI$397)+Q$7*SUM(Source_BEAm!$JJ$274:$JJ$275)/(SUM(Source_BEAm!$JI$274:$JI$275)+SUM(Source_BEAm!$JJ$274:$JJ$275))*Source_BEAu!$JJ214/SUM(Source_BEAu!$JJ$396:$JJ$397)</f>
        <v>5.001560182349947E-5</v>
      </c>
      <c r="R217" s="14">
        <f>R$7*SUM(Source_BEAm!$JI$274:$JI$275)/(SUM(Source_BEAm!$JI$274:$JI$275)+SUM(Source_BEAm!$JJ$274:$JJ$275))*Source_BEAu!$JI214/SUM(Source_BEAu!$JI$396:$JI$397)+R$7*SUM(Source_BEAm!$JJ$274:$JJ$275)/(SUM(Source_BEAm!$JI$274:$JI$275)+SUM(Source_BEAm!$JJ$274:$JJ$275))*Source_BEAu!$JJ214/SUM(Source_BEAu!$JJ$396:$JJ$397)</f>
        <v>4.9633803336297185E-6</v>
      </c>
    </row>
    <row r="218" spans="1:18">
      <c r="A218" s="15" t="s">
        <v>350</v>
      </c>
      <c r="B218" s="19" t="s">
        <v>351</v>
      </c>
      <c r="C218" s="20"/>
      <c r="H218" s="19">
        <f>H$7*Source_BEAm!$CT$103/(Source_BEAm!$EI$144+Source_BEAm!$CT$103)*Source_BEAu!$CT215/SUM(Source_BEAu!$CT$397+Source_BEAu!$CT$396)</f>
        <v>1.8730329878775431E-5</v>
      </c>
      <c r="I218" s="19">
        <f>I$7*Source_BEAm!$CT$103/(Source_BEAm!$EI$144+Source_BEAm!$CT$103)*Source_BEAu!$CT215/SUM(Source_BEAu!$CT$397+Source_BEAu!$CT$396)</f>
        <v>3.0717741001191711E-4</v>
      </c>
      <c r="J218" s="19">
        <f>J$7*Source_BEAm!$CT$103/(Source_BEAm!$EI$144+Source_BEAm!$CT$103)*Source_BEAu!$CT215/SUM(Source_BEAu!$CT$397+Source_BEAu!$CT$396)</f>
        <v>1.4197590048111778E-3</v>
      </c>
      <c r="K218" s="19">
        <f>K$7*Source_BEAm!$CT$103/(Source_BEAm!$EI$144+Source_BEAm!$CT$103)*Source_BEAu!$CT215/SUM(Source_BEAu!$CT$397+Source_BEAu!$CT$396)</f>
        <v>2.4536732141195816E-4</v>
      </c>
      <c r="L218" s="19">
        <f>L$7*Source_BEAm!$CT$103/(Source_BEAm!$EI$144+Source_BEAm!$CT$103)*Source_BEAu!$CT215/SUM(Source_BEAu!$CT$397+Source_BEAu!$CT$396)</f>
        <v>2.4349428842408067E-5</v>
      </c>
      <c r="N218" s="14">
        <f>N$7*SUM(Source_BEAm!$JI$274:$JI$275)/(SUM(Source_BEAm!$JI$274:$JI$275)+SUM(Source_BEAm!$JJ$274:$JJ$275))*Source_BEAu!$JI215/SUM(Source_BEAu!$JI$396:$JI$397)+N$7*SUM(Source_BEAm!$JJ$274:$JJ$275)/(SUM(Source_BEAm!$JI$274:$JI$275)+SUM(Source_BEAm!$JJ$274:$JJ$275))*Source_BEAu!$JJ215/SUM(Source_BEAu!$JJ$396:$JJ$397)</f>
        <v>0</v>
      </c>
      <c r="O218" s="14">
        <f>O$7*SUM(Source_BEAm!$JI$274:$JI$275)/(SUM(Source_BEAm!$JI$274:$JI$275)+SUM(Source_BEAm!$JJ$274:$JJ$275))*Source_BEAu!$JI215/SUM(Source_BEAu!$JI$396:$JI$397)+O$7*SUM(Source_BEAm!$JJ$274:$JJ$275)/(SUM(Source_BEAm!$JI$274:$JI$275)+SUM(Source_BEAm!$JJ$274:$JJ$275))*Source_BEAu!$JJ215/SUM(Source_BEAu!$JJ$396:$JJ$397)</f>
        <v>0</v>
      </c>
      <c r="P218" s="14">
        <f>P$7*SUM(Source_BEAm!$JI$274:$JI$275)/(SUM(Source_BEAm!$JI$274:$JI$275)+SUM(Source_BEAm!$JJ$274:$JJ$275))*Source_BEAu!$JI215/SUM(Source_BEAu!$JI$396:$JI$397)+P$7*SUM(Source_BEAm!$JJ$274:$JJ$275)/(SUM(Source_BEAm!$JI$274:$JI$275)+SUM(Source_BEAm!$JJ$274:$JJ$275))*Source_BEAu!$JJ215/SUM(Source_BEAu!$JJ$396:$JJ$397)</f>
        <v>0</v>
      </c>
      <c r="Q218" s="14">
        <f>Q$7*SUM(Source_BEAm!$JI$274:$JI$275)/(SUM(Source_BEAm!$JI$274:$JI$275)+SUM(Source_BEAm!$JJ$274:$JJ$275))*Source_BEAu!$JI215/SUM(Source_BEAu!$JI$396:$JI$397)+Q$7*SUM(Source_BEAm!$JJ$274:$JJ$275)/(SUM(Source_BEAm!$JI$274:$JI$275)+SUM(Source_BEAm!$JJ$274:$JJ$275))*Source_BEAu!$JJ215/SUM(Source_BEAu!$JJ$396:$JJ$397)</f>
        <v>0</v>
      </c>
      <c r="R218" s="14">
        <f>R$7*SUM(Source_BEAm!$JI$274:$JI$275)/(SUM(Source_BEAm!$JI$274:$JI$275)+SUM(Source_BEAm!$JJ$274:$JJ$275))*Source_BEAu!$JI215/SUM(Source_BEAu!$JI$396:$JI$397)+R$7*SUM(Source_BEAm!$JJ$274:$JJ$275)/(SUM(Source_BEAm!$JI$274:$JI$275)+SUM(Source_BEAm!$JJ$274:$JJ$275))*Source_BEAu!$JJ215/SUM(Source_BEAu!$JJ$396:$JJ$397)</f>
        <v>0</v>
      </c>
    </row>
    <row r="219" spans="1:18">
      <c r="A219" s="15" t="s">
        <v>352</v>
      </c>
      <c r="B219" s="19">
        <v>311615</v>
      </c>
      <c r="C219" s="20"/>
      <c r="H219" s="19">
        <f>H$7*Source_BEAm!$CT$103/(Source_BEAm!$EI$144+Source_BEAm!$CT$103)*Source_BEAu!$CT216/SUM(Source_BEAu!$CT$397+Source_BEAu!$CT$396)</f>
        <v>1.8730329878775431E-5</v>
      </c>
      <c r="I219" s="19">
        <f>I$7*Source_BEAm!$CT$103/(Source_BEAm!$EI$144+Source_BEAm!$CT$103)*Source_BEAu!$CT216/SUM(Source_BEAu!$CT$397+Source_BEAu!$CT$396)</f>
        <v>3.0717741001191711E-4</v>
      </c>
      <c r="J219" s="19">
        <f>J$7*Source_BEAm!$CT$103/(Source_BEAm!$EI$144+Source_BEAm!$CT$103)*Source_BEAu!$CT216/SUM(Source_BEAu!$CT$397+Source_BEAu!$CT$396)</f>
        <v>1.4197590048111778E-3</v>
      </c>
      <c r="K219" s="19">
        <f>K$7*Source_BEAm!$CT$103/(Source_BEAm!$EI$144+Source_BEAm!$CT$103)*Source_BEAu!$CT216/SUM(Source_BEAu!$CT$397+Source_BEAu!$CT$396)</f>
        <v>2.4536732141195816E-4</v>
      </c>
      <c r="L219" s="19">
        <f>L$7*Source_BEAm!$CT$103/(Source_BEAm!$EI$144+Source_BEAm!$CT$103)*Source_BEAu!$CT216/SUM(Source_BEAu!$CT$397+Source_BEAu!$CT$396)</f>
        <v>2.4349428842408067E-5</v>
      </c>
      <c r="N219" s="14">
        <f>N$7*SUM(Source_BEAm!$JI$274:$JI$275)/(SUM(Source_BEAm!$JI$274:$JI$275)+SUM(Source_BEAm!$JJ$274:$JJ$275))*Source_BEAu!$JI216/SUM(Source_BEAu!$JI$396:$JI$397)+N$7*SUM(Source_BEAm!$JJ$274:$JJ$275)/(SUM(Source_BEAm!$JI$274:$JI$275)+SUM(Source_BEAm!$JJ$274:$JJ$275))*Source_BEAu!$JJ216/SUM(Source_BEAu!$JJ$396:$JJ$397)</f>
        <v>0</v>
      </c>
      <c r="O219" s="14">
        <f>O$7*SUM(Source_BEAm!$JI$274:$JI$275)/(SUM(Source_BEAm!$JI$274:$JI$275)+SUM(Source_BEAm!$JJ$274:$JJ$275))*Source_BEAu!$JI216/SUM(Source_BEAu!$JI$396:$JI$397)+O$7*SUM(Source_BEAm!$JJ$274:$JJ$275)/(SUM(Source_BEAm!$JI$274:$JI$275)+SUM(Source_BEAm!$JJ$274:$JJ$275))*Source_BEAu!$JJ216/SUM(Source_BEAu!$JJ$396:$JJ$397)</f>
        <v>0</v>
      </c>
      <c r="P219" s="14">
        <f>P$7*SUM(Source_BEAm!$JI$274:$JI$275)/(SUM(Source_BEAm!$JI$274:$JI$275)+SUM(Source_BEAm!$JJ$274:$JJ$275))*Source_BEAu!$JI216/SUM(Source_BEAu!$JI$396:$JI$397)+P$7*SUM(Source_BEAm!$JJ$274:$JJ$275)/(SUM(Source_BEAm!$JI$274:$JI$275)+SUM(Source_BEAm!$JJ$274:$JJ$275))*Source_BEAu!$JJ216/SUM(Source_BEAu!$JJ$396:$JJ$397)</f>
        <v>0</v>
      </c>
      <c r="Q219" s="14">
        <f>Q$7*SUM(Source_BEAm!$JI$274:$JI$275)/(SUM(Source_BEAm!$JI$274:$JI$275)+SUM(Source_BEAm!$JJ$274:$JJ$275))*Source_BEAu!$JI216/SUM(Source_BEAu!$JI$396:$JI$397)+Q$7*SUM(Source_BEAm!$JJ$274:$JJ$275)/(SUM(Source_BEAm!$JI$274:$JI$275)+SUM(Source_BEAm!$JJ$274:$JJ$275))*Source_BEAu!$JJ216/SUM(Source_BEAu!$JJ$396:$JJ$397)</f>
        <v>0</v>
      </c>
      <c r="R219" s="14">
        <f>R$7*SUM(Source_BEAm!$JI$274:$JI$275)/(SUM(Source_BEAm!$JI$274:$JI$275)+SUM(Source_BEAm!$JJ$274:$JJ$275))*Source_BEAu!$JI216/SUM(Source_BEAu!$JI$396:$JI$397)+R$7*SUM(Source_BEAm!$JJ$274:$JJ$275)/(SUM(Source_BEAm!$JI$274:$JI$275)+SUM(Source_BEAm!$JJ$274:$JJ$275))*Source_BEAu!$JJ216/SUM(Source_BEAu!$JJ$396:$JJ$397)</f>
        <v>0</v>
      </c>
    </row>
    <row r="220" spans="1:18">
      <c r="A220" s="15" t="s">
        <v>353</v>
      </c>
      <c r="B220" s="19">
        <v>311700</v>
      </c>
      <c r="C220" s="20"/>
      <c r="H220" s="19">
        <f>H$7*Source_BEAm!$CT$103/(Source_BEAm!$EI$144+Source_BEAm!$CT$103)*Source_BEAu!$CT217/SUM(Source_BEAu!$CT$397+Source_BEAu!$CT$396)</f>
        <v>2.8095494818163146E-5</v>
      </c>
      <c r="I220" s="19">
        <f>I$7*Source_BEAm!$CT$103/(Source_BEAm!$EI$144+Source_BEAm!$CT$103)*Source_BEAu!$CT217/SUM(Source_BEAu!$CT$397+Source_BEAu!$CT$396)</f>
        <v>4.6076611501787563E-4</v>
      </c>
      <c r="J220" s="19">
        <f>J$7*Source_BEAm!$CT$103/(Source_BEAm!$EI$144+Source_BEAm!$CT$103)*Source_BEAu!$CT217/SUM(Source_BEAu!$CT$397+Source_BEAu!$CT$396)</f>
        <v>2.1296385072167665E-3</v>
      </c>
      <c r="K220" s="19">
        <f>K$7*Source_BEAm!$CT$103/(Source_BEAm!$EI$144+Source_BEAm!$CT$103)*Source_BEAu!$CT217/SUM(Source_BEAu!$CT$397+Source_BEAu!$CT$396)</f>
        <v>3.6805098211793724E-4</v>
      </c>
      <c r="L220" s="19">
        <f>L$7*Source_BEAm!$CT$103/(Source_BEAm!$EI$144+Source_BEAm!$CT$103)*Source_BEAu!$CT217/SUM(Source_BEAu!$CT$397+Source_BEAu!$CT$396)</f>
        <v>3.6524143263612099E-5</v>
      </c>
      <c r="N220" s="14">
        <f>N$7*SUM(Source_BEAm!$JI$274:$JI$275)/(SUM(Source_BEAm!$JI$274:$JI$275)+SUM(Source_BEAm!$JJ$274:$JJ$275))*Source_BEAu!$JI217/SUM(Source_BEAu!$JI$396:$JI$397)+N$7*SUM(Source_BEAm!$JJ$274:$JJ$275)/(SUM(Source_BEAm!$JI$274:$JI$275)+SUM(Source_BEAm!$JJ$274:$JJ$275))*Source_BEAu!$JJ217/SUM(Source_BEAu!$JJ$396:$JJ$397)</f>
        <v>1.2726616240076202E-6</v>
      </c>
      <c r="O220" s="14">
        <f>O$7*SUM(Source_BEAm!$JI$274:$JI$275)/(SUM(Source_BEAm!$JI$274:$JI$275)+SUM(Source_BEAm!$JJ$274:$JJ$275))*Source_BEAu!$JI217/SUM(Source_BEAu!$JI$396:$JI$397)+O$7*SUM(Source_BEAm!$JJ$274:$JJ$275)/(SUM(Source_BEAm!$JI$274:$JI$275)+SUM(Source_BEAm!$JJ$274:$JJ$275))*Source_BEAu!$JJ217/SUM(Source_BEAu!$JJ$396:$JJ$397)</f>
        <v>2.0871650633724974E-5</v>
      </c>
      <c r="P220" s="14">
        <f>P$7*SUM(Source_BEAm!$JI$274:$JI$275)/(SUM(Source_BEAm!$JI$274:$JI$275)+SUM(Source_BEAm!$JJ$274:$JJ$275))*Source_BEAu!$JI217/SUM(Source_BEAu!$JI$396:$JI$397)+P$7*SUM(Source_BEAm!$JJ$274:$JJ$275)/(SUM(Source_BEAm!$JI$274:$JI$275)+SUM(Source_BEAm!$JJ$274:$JJ$275))*Source_BEAu!$JJ217/SUM(Source_BEAu!$JJ$396:$JJ$397)</f>
        <v>9.6467751099777599E-5</v>
      </c>
      <c r="Q220" s="14">
        <f>Q$7*SUM(Source_BEAm!$JI$274:$JI$275)/(SUM(Source_BEAm!$JI$274:$JI$275)+SUM(Source_BEAm!$JJ$274:$JJ$275))*Source_BEAu!$JI217/SUM(Source_BEAu!$JI$396:$JI$397)+Q$7*SUM(Source_BEAm!$JJ$274:$JJ$275)/(SUM(Source_BEAm!$JI$274:$JI$275)+SUM(Source_BEAm!$JJ$274:$JJ$275))*Source_BEAu!$JJ217/SUM(Source_BEAu!$JJ$396:$JJ$397)</f>
        <v>1.6671867274499822E-5</v>
      </c>
      <c r="R220" s="14">
        <f>R$7*SUM(Source_BEAm!$JI$274:$JI$275)/(SUM(Source_BEAm!$JI$274:$JI$275)+SUM(Source_BEAm!$JJ$274:$JJ$275))*Source_BEAu!$JI217/SUM(Source_BEAu!$JI$396:$JI$397)+R$7*SUM(Source_BEAm!$JJ$274:$JJ$275)/(SUM(Source_BEAm!$JI$274:$JI$275)+SUM(Source_BEAm!$JJ$274:$JJ$275))*Source_BEAu!$JJ217/SUM(Source_BEAu!$JJ$396:$JJ$397)</f>
        <v>1.6544601112099062E-6</v>
      </c>
    </row>
    <row r="221" spans="1:18">
      <c r="A221" s="15" t="s">
        <v>354</v>
      </c>
      <c r="B221" s="19">
        <v>311810</v>
      </c>
      <c r="C221" s="20"/>
      <c r="H221" s="19">
        <f>H$7*Source_BEAm!$CT$103/(Source_BEAm!$EI$144+Source_BEAm!$CT$103)*Source_BEAu!$CT218/SUM(Source_BEAu!$CT$397+Source_BEAu!$CT$396)</f>
        <v>2.7158978324224377E-4</v>
      </c>
      <c r="I221" s="19">
        <f>I$7*Source_BEAm!$CT$103/(Source_BEAm!$EI$144+Source_BEAm!$CT$103)*Source_BEAu!$CT218/SUM(Source_BEAu!$CT$397+Source_BEAu!$CT$396)</f>
        <v>4.4540724451727978E-3</v>
      </c>
      <c r="J221" s="19">
        <f>J$7*Source_BEAm!$CT$103/(Source_BEAm!$EI$144+Source_BEAm!$CT$103)*Source_BEAu!$CT218/SUM(Source_BEAu!$CT$397+Source_BEAu!$CT$396)</f>
        <v>2.0586505569762079E-2</v>
      </c>
      <c r="K221" s="19">
        <f>K$7*Source_BEAm!$CT$103/(Source_BEAm!$EI$144+Source_BEAm!$CT$103)*Source_BEAu!$CT218/SUM(Source_BEAu!$CT$397+Source_BEAu!$CT$396)</f>
        <v>3.5578261604733937E-3</v>
      </c>
      <c r="L221" s="19">
        <f>L$7*Source_BEAm!$CT$103/(Source_BEAm!$EI$144+Source_BEAm!$CT$103)*Source_BEAu!$CT218/SUM(Source_BEAu!$CT$397+Source_BEAu!$CT$396)</f>
        <v>3.5306671821491698E-4</v>
      </c>
      <c r="N221" s="14">
        <f>N$7*SUM(Source_BEAm!$JI$274:$JI$275)/(SUM(Source_BEAm!$JI$274:$JI$275)+SUM(Source_BEAm!$JJ$274:$JJ$275))*Source_BEAu!$JI218/SUM(Source_BEAu!$JI$396:$JI$397)+N$7*SUM(Source_BEAm!$JJ$274:$JJ$275)/(SUM(Source_BEAm!$JI$274:$JI$275)+SUM(Source_BEAm!$JJ$274:$JJ$275))*Source_BEAu!$JJ218/SUM(Source_BEAu!$JJ$396:$JJ$397)</f>
        <v>0</v>
      </c>
      <c r="O221" s="14">
        <f>O$7*SUM(Source_BEAm!$JI$274:$JI$275)/(SUM(Source_BEAm!$JI$274:$JI$275)+SUM(Source_BEAm!$JJ$274:$JJ$275))*Source_BEAu!$JI218/SUM(Source_BEAu!$JI$396:$JI$397)+O$7*SUM(Source_BEAm!$JJ$274:$JJ$275)/(SUM(Source_BEAm!$JI$274:$JI$275)+SUM(Source_BEAm!$JJ$274:$JJ$275))*Source_BEAu!$JJ218/SUM(Source_BEAu!$JJ$396:$JJ$397)</f>
        <v>0</v>
      </c>
      <c r="P221" s="14">
        <f>P$7*SUM(Source_BEAm!$JI$274:$JI$275)/(SUM(Source_BEAm!$JI$274:$JI$275)+SUM(Source_BEAm!$JJ$274:$JJ$275))*Source_BEAu!$JI218/SUM(Source_BEAu!$JI$396:$JI$397)+P$7*SUM(Source_BEAm!$JJ$274:$JJ$275)/(SUM(Source_BEAm!$JI$274:$JI$275)+SUM(Source_BEAm!$JJ$274:$JJ$275))*Source_BEAu!$JJ218/SUM(Source_BEAu!$JJ$396:$JJ$397)</f>
        <v>0</v>
      </c>
      <c r="Q221" s="14">
        <f>Q$7*SUM(Source_BEAm!$JI$274:$JI$275)/(SUM(Source_BEAm!$JI$274:$JI$275)+SUM(Source_BEAm!$JJ$274:$JJ$275))*Source_BEAu!$JI218/SUM(Source_BEAu!$JI$396:$JI$397)+Q$7*SUM(Source_BEAm!$JJ$274:$JJ$275)/(SUM(Source_BEAm!$JI$274:$JI$275)+SUM(Source_BEAm!$JJ$274:$JJ$275))*Source_BEAu!$JJ218/SUM(Source_BEAu!$JJ$396:$JJ$397)</f>
        <v>0</v>
      </c>
      <c r="R221" s="14">
        <f>R$7*SUM(Source_BEAm!$JI$274:$JI$275)/(SUM(Source_BEAm!$JI$274:$JI$275)+SUM(Source_BEAm!$JJ$274:$JJ$275))*Source_BEAu!$JI218/SUM(Source_BEAu!$JI$396:$JI$397)+R$7*SUM(Source_BEAm!$JJ$274:$JJ$275)/(SUM(Source_BEAm!$JI$274:$JI$275)+SUM(Source_BEAm!$JJ$274:$JJ$275))*Source_BEAu!$JJ218/SUM(Source_BEAu!$JJ$396:$JJ$397)</f>
        <v>0</v>
      </c>
    </row>
    <row r="222" spans="1:18">
      <c r="A222" s="15" t="s">
        <v>355</v>
      </c>
      <c r="B222" s="19" t="s">
        <v>356</v>
      </c>
      <c r="C222" s="20"/>
      <c r="H222" s="19">
        <f>H$7*Source_BEAm!$CT$103/(Source_BEAm!$EI$144+Source_BEAm!$CT$103)*Source_BEAu!$CT219/SUM(Source_BEAu!$CT$397+Source_BEAu!$CT$396)</f>
        <v>3.6524143263612092E-4</v>
      </c>
      <c r="I222" s="19">
        <f>I$7*Source_BEAm!$CT$103/(Source_BEAm!$EI$144+Source_BEAm!$CT$103)*Source_BEAu!$CT219/SUM(Source_BEAu!$CT$397+Source_BEAu!$CT$396)</f>
        <v>5.9899594952323833E-3</v>
      </c>
      <c r="J222" s="19">
        <f>J$7*Source_BEAm!$CT$103/(Source_BEAm!$EI$144+Source_BEAm!$CT$103)*Source_BEAu!$CT219/SUM(Source_BEAu!$CT$397+Source_BEAu!$CT$396)</f>
        <v>2.7685300593817967E-2</v>
      </c>
      <c r="K222" s="19">
        <f>K$7*Source_BEAm!$CT$103/(Source_BEAm!$EI$144+Source_BEAm!$CT$103)*Source_BEAu!$CT219/SUM(Source_BEAu!$CT$397+Source_BEAu!$CT$396)</f>
        <v>4.784662767533184E-3</v>
      </c>
      <c r="L222" s="19">
        <f>L$7*Source_BEAm!$CT$103/(Source_BEAm!$EI$144+Source_BEAm!$CT$103)*Source_BEAu!$CT219/SUM(Source_BEAu!$CT$397+Source_BEAu!$CT$396)</f>
        <v>4.748138624269573E-4</v>
      </c>
      <c r="N222" s="14">
        <f>N$7*SUM(Source_BEAm!$JI$274:$JI$275)/(SUM(Source_BEAm!$JI$274:$JI$275)+SUM(Source_BEAm!$JJ$274:$JJ$275))*Source_BEAu!$JI219/SUM(Source_BEAu!$JI$396:$JI$397)+N$7*SUM(Source_BEAm!$JJ$274:$JJ$275)/(SUM(Source_BEAm!$JI$274:$JI$275)+SUM(Source_BEAm!$JJ$274:$JJ$275))*Source_BEAu!$JJ219/SUM(Source_BEAu!$JJ$396:$JJ$397)</f>
        <v>0</v>
      </c>
      <c r="O222" s="14">
        <f>O$7*SUM(Source_BEAm!$JI$274:$JI$275)/(SUM(Source_BEAm!$JI$274:$JI$275)+SUM(Source_BEAm!$JJ$274:$JJ$275))*Source_BEAu!$JI219/SUM(Source_BEAu!$JI$396:$JI$397)+O$7*SUM(Source_BEAm!$JJ$274:$JJ$275)/(SUM(Source_BEAm!$JI$274:$JI$275)+SUM(Source_BEAm!$JJ$274:$JJ$275))*Source_BEAu!$JJ219/SUM(Source_BEAu!$JJ$396:$JJ$397)</f>
        <v>0</v>
      </c>
      <c r="P222" s="14">
        <f>P$7*SUM(Source_BEAm!$JI$274:$JI$275)/(SUM(Source_BEAm!$JI$274:$JI$275)+SUM(Source_BEAm!$JJ$274:$JJ$275))*Source_BEAu!$JI219/SUM(Source_BEAu!$JI$396:$JI$397)+P$7*SUM(Source_BEAm!$JJ$274:$JJ$275)/(SUM(Source_BEAm!$JI$274:$JI$275)+SUM(Source_BEAm!$JJ$274:$JJ$275))*Source_BEAu!$JJ219/SUM(Source_BEAu!$JJ$396:$JJ$397)</f>
        <v>0</v>
      </c>
      <c r="Q222" s="14">
        <f>Q$7*SUM(Source_BEAm!$JI$274:$JI$275)/(SUM(Source_BEAm!$JI$274:$JI$275)+SUM(Source_BEAm!$JJ$274:$JJ$275))*Source_BEAu!$JI219/SUM(Source_BEAu!$JI$396:$JI$397)+Q$7*SUM(Source_BEAm!$JJ$274:$JJ$275)/(SUM(Source_BEAm!$JI$274:$JI$275)+SUM(Source_BEAm!$JJ$274:$JJ$275))*Source_BEAu!$JJ219/SUM(Source_BEAu!$JJ$396:$JJ$397)</f>
        <v>0</v>
      </c>
      <c r="R222" s="14">
        <f>R$7*SUM(Source_BEAm!$JI$274:$JI$275)/(SUM(Source_BEAm!$JI$274:$JI$275)+SUM(Source_BEAm!$JJ$274:$JJ$275))*Source_BEAu!$JI219/SUM(Source_BEAu!$JI$396:$JI$397)+R$7*SUM(Source_BEAm!$JJ$274:$JJ$275)/(SUM(Source_BEAm!$JI$274:$JI$275)+SUM(Source_BEAm!$JJ$274:$JJ$275))*Source_BEAu!$JJ219/SUM(Source_BEAu!$JJ$396:$JJ$397)</f>
        <v>0</v>
      </c>
    </row>
    <row r="223" spans="1:18">
      <c r="A223" s="15" t="s">
        <v>357</v>
      </c>
      <c r="B223" s="19">
        <v>311910</v>
      </c>
      <c r="C223" s="20"/>
      <c r="H223" s="19">
        <f>H$7*Source_BEAm!$CT$103/(Source_BEAm!$EI$144+Source_BEAm!$CT$103)*Source_BEAu!$CT220/SUM(Source_BEAu!$CT$397+Source_BEAu!$CT$396)</f>
        <v>2.809549481816315E-4</v>
      </c>
      <c r="I223" s="19">
        <f>I$7*Source_BEAm!$CT$103/(Source_BEAm!$EI$144+Source_BEAm!$CT$103)*Source_BEAu!$CT220/SUM(Source_BEAu!$CT$397+Source_BEAu!$CT$396)</f>
        <v>4.6076611501787573E-3</v>
      </c>
      <c r="J223" s="19">
        <f>J$7*Source_BEAm!$CT$103/(Source_BEAm!$EI$144+Source_BEAm!$CT$103)*Source_BEAu!$CT220/SUM(Source_BEAu!$CT$397+Source_BEAu!$CT$396)</f>
        <v>2.1296385072167669E-2</v>
      </c>
      <c r="K223" s="19">
        <f>K$7*Source_BEAm!$CT$103/(Source_BEAm!$EI$144+Source_BEAm!$CT$103)*Source_BEAu!$CT220/SUM(Source_BEAu!$CT$397+Source_BEAu!$CT$396)</f>
        <v>3.6805098211793725E-3</v>
      </c>
      <c r="L223" s="19">
        <f>L$7*Source_BEAm!$CT$103/(Source_BEAm!$EI$144+Source_BEAm!$CT$103)*Source_BEAu!$CT220/SUM(Source_BEAu!$CT$397+Source_BEAu!$CT$396)</f>
        <v>3.6524143263612097E-4</v>
      </c>
      <c r="N223" s="14">
        <f>N$7*SUM(Source_BEAm!$JI$274:$JI$275)/(SUM(Source_BEAm!$JI$274:$JI$275)+SUM(Source_BEAm!$JJ$274:$JJ$275))*Source_BEAu!$JI220/SUM(Source_BEAu!$JI$396:$JI$397)+N$7*SUM(Source_BEAm!$JJ$274:$JJ$275)/(SUM(Source_BEAm!$JI$274:$JI$275)+SUM(Source_BEAm!$JJ$274:$JJ$275))*Source_BEAu!$JJ220/SUM(Source_BEAu!$JJ$396:$JJ$397)</f>
        <v>0</v>
      </c>
      <c r="O223" s="14">
        <f>O$7*SUM(Source_BEAm!$JI$274:$JI$275)/(SUM(Source_BEAm!$JI$274:$JI$275)+SUM(Source_BEAm!$JJ$274:$JJ$275))*Source_BEAu!$JI220/SUM(Source_BEAu!$JI$396:$JI$397)+O$7*SUM(Source_BEAm!$JJ$274:$JJ$275)/(SUM(Source_BEAm!$JI$274:$JI$275)+SUM(Source_BEAm!$JJ$274:$JJ$275))*Source_BEAu!$JJ220/SUM(Source_BEAu!$JJ$396:$JJ$397)</f>
        <v>0</v>
      </c>
      <c r="P223" s="14">
        <f>P$7*SUM(Source_BEAm!$JI$274:$JI$275)/(SUM(Source_BEAm!$JI$274:$JI$275)+SUM(Source_BEAm!$JJ$274:$JJ$275))*Source_BEAu!$JI220/SUM(Source_BEAu!$JI$396:$JI$397)+P$7*SUM(Source_BEAm!$JJ$274:$JJ$275)/(SUM(Source_BEAm!$JI$274:$JI$275)+SUM(Source_BEAm!$JJ$274:$JJ$275))*Source_BEAu!$JJ220/SUM(Source_BEAu!$JJ$396:$JJ$397)</f>
        <v>0</v>
      </c>
      <c r="Q223" s="14">
        <f>Q$7*SUM(Source_BEAm!$JI$274:$JI$275)/(SUM(Source_BEAm!$JI$274:$JI$275)+SUM(Source_BEAm!$JJ$274:$JJ$275))*Source_BEAu!$JI220/SUM(Source_BEAu!$JI$396:$JI$397)+Q$7*SUM(Source_BEAm!$JJ$274:$JJ$275)/(SUM(Source_BEAm!$JI$274:$JI$275)+SUM(Source_BEAm!$JJ$274:$JJ$275))*Source_BEAu!$JJ220/SUM(Source_BEAu!$JJ$396:$JJ$397)</f>
        <v>0</v>
      </c>
      <c r="R223" s="14">
        <f>R$7*SUM(Source_BEAm!$JI$274:$JI$275)/(SUM(Source_BEAm!$JI$274:$JI$275)+SUM(Source_BEAm!$JJ$274:$JJ$275))*Source_BEAu!$JI220/SUM(Source_BEAu!$JI$396:$JI$397)+R$7*SUM(Source_BEAm!$JJ$274:$JJ$275)/(SUM(Source_BEAm!$JI$274:$JI$275)+SUM(Source_BEAm!$JJ$274:$JJ$275))*Source_BEAu!$JJ220/SUM(Source_BEAu!$JJ$396:$JJ$397)</f>
        <v>0</v>
      </c>
    </row>
    <row r="224" spans="1:18">
      <c r="A224" s="15" t="s">
        <v>358</v>
      </c>
      <c r="B224" s="19">
        <v>311920</v>
      </c>
      <c r="C224" s="20"/>
      <c r="H224" s="19">
        <f>H$7*Source_BEAm!$CT$103/(Source_BEAm!$EI$144+Source_BEAm!$CT$103)*Source_BEAu!$CT221/SUM(Source_BEAu!$CT$397+Source_BEAu!$CT$396)</f>
        <v>0</v>
      </c>
      <c r="I224" s="19">
        <f>I$7*Source_BEAm!$CT$103/(Source_BEAm!$EI$144+Source_BEAm!$CT$103)*Source_BEAu!$CT221/SUM(Source_BEAu!$CT$397+Source_BEAu!$CT$396)</f>
        <v>0</v>
      </c>
      <c r="J224" s="19">
        <f>J$7*Source_BEAm!$CT$103/(Source_BEAm!$EI$144+Source_BEAm!$CT$103)*Source_BEAu!$CT221/SUM(Source_BEAu!$CT$397+Source_BEAu!$CT$396)</f>
        <v>0</v>
      </c>
      <c r="K224" s="19">
        <f>K$7*Source_BEAm!$CT$103/(Source_BEAm!$EI$144+Source_BEAm!$CT$103)*Source_BEAu!$CT221/SUM(Source_BEAu!$CT$397+Source_BEAu!$CT$396)</f>
        <v>0</v>
      </c>
      <c r="L224" s="19">
        <f>L$7*Source_BEAm!$CT$103/(Source_BEAm!$EI$144+Source_BEAm!$CT$103)*Source_BEAu!$CT221/SUM(Source_BEAu!$CT$397+Source_BEAu!$CT$396)</f>
        <v>0</v>
      </c>
      <c r="N224" s="14">
        <f>N$7*SUM(Source_BEAm!$JI$274:$JI$275)/(SUM(Source_BEAm!$JI$274:$JI$275)+SUM(Source_BEAm!$JJ$274:$JJ$275))*Source_BEAu!$JI221/SUM(Source_BEAu!$JI$396:$JI$397)+N$7*SUM(Source_BEAm!$JJ$274:$JJ$275)/(SUM(Source_BEAm!$JI$274:$JI$275)+SUM(Source_BEAm!$JJ$274:$JJ$275))*Source_BEAu!$JJ221/SUM(Source_BEAu!$JJ$396:$JJ$397)</f>
        <v>0</v>
      </c>
      <c r="O224" s="14">
        <f>O$7*SUM(Source_BEAm!$JI$274:$JI$275)/(SUM(Source_BEAm!$JI$274:$JI$275)+SUM(Source_BEAm!$JJ$274:$JJ$275))*Source_BEAu!$JI221/SUM(Source_BEAu!$JI$396:$JI$397)+O$7*SUM(Source_BEAm!$JJ$274:$JJ$275)/(SUM(Source_BEAm!$JI$274:$JI$275)+SUM(Source_BEAm!$JJ$274:$JJ$275))*Source_BEAu!$JJ221/SUM(Source_BEAu!$JJ$396:$JJ$397)</f>
        <v>0</v>
      </c>
      <c r="P224" s="14">
        <f>P$7*SUM(Source_BEAm!$JI$274:$JI$275)/(SUM(Source_BEAm!$JI$274:$JI$275)+SUM(Source_BEAm!$JJ$274:$JJ$275))*Source_BEAu!$JI221/SUM(Source_BEAu!$JI$396:$JI$397)+P$7*SUM(Source_BEAm!$JJ$274:$JJ$275)/(SUM(Source_BEAm!$JI$274:$JI$275)+SUM(Source_BEAm!$JJ$274:$JJ$275))*Source_BEAu!$JJ221/SUM(Source_BEAu!$JJ$396:$JJ$397)</f>
        <v>0</v>
      </c>
      <c r="Q224" s="14">
        <f>Q$7*SUM(Source_BEAm!$JI$274:$JI$275)/(SUM(Source_BEAm!$JI$274:$JI$275)+SUM(Source_BEAm!$JJ$274:$JJ$275))*Source_BEAu!$JI221/SUM(Source_BEAu!$JI$396:$JI$397)+Q$7*SUM(Source_BEAm!$JJ$274:$JJ$275)/(SUM(Source_BEAm!$JI$274:$JI$275)+SUM(Source_BEAm!$JJ$274:$JJ$275))*Source_BEAu!$JJ221/SUM(Source_BEAu!$JJ$396:$JJ$397)</f>
        <v>0</v>
      </c>
      <c r="R224" s="14">
        <f>R$7*SUM(Source_BEAm!$JI$274:$JI$275)/(SUM(Source_BEAm!$JI$274:$JI$275)+SUM(Source_BEAm!$JJ$274:$JJ$275))*Source_BEAu!$JI221/SUM(Source_BEAu!$JI$396:$JI$397)+R$7*SUM(Source_BEAm!$JJ$274:$JJ$275)/(SUM(Source_BEAm!$JI$274:$JI$275)+SUM(Source_BEAm!$JJ$274:$JJ$275))*Source_BEAu!$JJ221/SUM(Source_BEAu!$JJ$396:$JJ$397)</f>
        <v>0</v>
      </c>
    </row>
    <row r="225" spans="1:18">
      <c r="A225" s="15" t="s">
        <v>359</v>
      </c>
      <c r="B225" s="19">
        <v>311930</v>
      </c>
      <c r="C225" s="20"/>
      <c r="H225" s="19">
        <f>H$7*Source_BEAm!$CT$103/(Source_BEAm!$EI$144+Source_BEAm!$CT$103)*Source_BEAu!$CT222/SUM(Source_BEAu!$CT$397+Source_BEAu!$CT$396)</f>
        <v>0</v>
      </c>
      <c r="I225" s="19">
        <f>I$7*Source_BEAm!$CT$103/(Source_BEAm!$EI$144+Source_BEAm!$CT$103)*Source_BEAu!$CT222/SUM(Source_BEAu!$CT$397+Source_BEAu!$CT$396)</f>
        <v>0</v>
      </c>
      <c r="J225" s="19">
        <f>J$7*Source_BEAm!$CT$103/(Source_BEAm!$EI$144+Source_BEAm!$CT$103)*Source_BEAu!$CT222/SUM(Source_BEAu!$CT$397+Source_BEAu!$CT$396)</f>
        <v>0</v>
      </c>
      <c r="K225" s="19">
        <f>K$7*Source_BEAm!$CT$103/(Source_BEAm!$EI$144+Source_BEAm!$CT$103)*Source_BEAu!$CT222/SUM(Source_BEAu!$CT$397+Source_BEAu!$CT$396)</f>
        <v>0</v>
      </c>
      <c r="L225" s="19">
        <f>L$7*Source_BEAm!$CT$103/(Source_BEAm!$EI$144+Source_BEAm!$CT$103)*Source_BEAu!$CT222/SUM(Source_BEAu!$CT$397+Source_BEAu!$CT$396)</f>
        <v>0</v>
      </c>
      <c r="N225" s="14">
        <f>N$7*SUM(Source_BEAm!$JI$274:$JI$275)/(SUM(Source_BEAm!$JI$274:$JI$275)+SUM(Source_BEAm!$JJ$274:$JJ$275))*Source_BEAu!$JI222/SUM(Source_BEAu!$JI$396:$JI$397)+N$7*SUM(Source_BEAm!$JJ$274:$JJ$275)/(SUM(Source_BEAm!$JI$274:$JI$275)+SUM(Source_BEAm!$JJ$274:$JJ$275))*Source_BEAu!$JJ222/SUM(Source_BEAu!$JJ$396:$JJ$397)</f>
        <v>0</v>
      </c>
      <c r="O225" s="14">
        <f>O$7*SUM(Source_BEAm!$JI$274:$JI$275)/(SUM(Source_BEAm!$JI$274:$JI$275)+SUM(Source_BEAm!$JJ$274:$JJ$275))*Source_BEAu!$JI222/SUM(Source_BEAu!$JI$396:$JI$397)+O$7*SUM(Source_BEAm!$JJ$274:$JJ$275)/(SUM(Source_BEAm!$JI$274:$JI$275)+SUM(Source_BEAm!$JJ$274:$JJ$275))*Source_BEAu!$JJ222/SUM(Source_BEAu!$JJ$396:$JJ$397)</f>
        <v>0</v>
      </c>
      <c r="P225" s="14">
        <f>P$7*SUM(Source_BEAm!$JI$274:$JI$275)/(SUM(Source_BEAm!$JI$274:$JI$275)+SUM(Source_BEAm!$JJ$274:$JJ$275))*Source_BEAu!$JI222/SUM(Source_BEAu!$JI$396:$JI$397)+P$7*SUM(Source_BEAm!$JJ$274:$JJ$275)/(SUM(Source_BEAm!$JI$274:$JI$275)+SUM(Source_BEAm!$JJ$274:$JJ$275))*Source_BEAu!$JJ222/SUM(Source_BEAu!$JJ$396:$JJ$397)</f>
        <v>0</v>
      </c>
      <c r="Q225" s="14">
        <f>Q$7*SUM(Source_BEAm!$JI$274:$JI$275)/(SUM(Source_BEAm!$JI$274:$JI$275)+SUM(Source_BEAm!$JJ$274:$JJ$275))*Source_BEAu!$JI222/SUM(Source_BEAu!$JI$396:$JI$397)+Q$7*SUM(Source_BEAm!$JJ$274:$JJ$275)/(SUM(Source_BEAm!$JI$274:$JI$275)+SUM(Source_BEAm!$JJ$274:$JJ$275))*Source_BEAu!$JJ222/SUM(Source_BEAu!$JJ$396:$JJ$397)</f>
        <v>0</v>
      </c>
      <c r="R225" s="14">
        <f>R$7*SUM(Source_BEAm!$JI$274:$JI$275)/(SUM(Source_BEAm!$JI$274:$JI$275)+SUM(Source_BEAm!$JJ$274:$JJ$275))*Source_BEAu!$JI222/SUM(Source_BEAu!$JI$396:$JI$397)+R$7*SUM(Source_BEAm!$JJ$274:$JJ$275)/(SUM(Source_BEAm!$JI$274:$JI$275)+SUM(Source_BEAm!$JJ$274:$JJ$275))*Source_BEAu!$JJ222/SUM(Source_BEAu!$JJ$396:$JJ$397)</f>
        <v>0</v>
      </c>
    </row>
    <row r="226" spans="1:18">
      <c r="A226" s="15" t="s">
        <v>360</v>
      </c>
      <c r="B226" s="19">
        <v>311940</v>
      </c>
      <c r="C226" s="20"/>
      <c r="H226" s="19">
        <f>H$7*Source_BEAm!$CT$103/(Source_BEAm!$EI$144+Source_BEAm!$CT$103)*Source_BEAu!$CT223/SUM(Source_BEAu!$CT$397+Source_BEAu!$CT$396)</f>
        <v>0</v>
      </c>
      <c r="I226" s="19">
        <f>I$7*Source_BEAm!$CT$103/(Source_BEAm!$EI$144+Source_BEAm!$CT$103)*Source_BEAu!$CT223/SUM(Source_BEAu!$CT$397+Source_BEAu!$CT$396)</f>
        <v>0</v>
      </c>
      <c r="J226" s="19">
        <f>J$7*Source_BEAm!$CT$103/(Source_BEAm!$EI$144+Source_BEAm!$CT$103)*Source_BEAu!$CT223/SUM(Source_BEAu!$CT$397+Source_BEAu!$CT$396)</f>
        <v>0</v>
      </c>
      <c r="K226" s="19">
        <f>K$7*Source_BEAm!$CT$103/(Source_BEAm!$EI$144+Source_BEAm!$CT$103)*Source_BEAu!$CT223/SUM(Source_BEAu!$CT$397+Source_BEAu!$CT$396)</f>
        <v>0</v>
      </c>
      <c r="L226" s="19">
        <f>L$7*Source_BEAm!$CT$103/(Source_BEAm!$EI$144+Source_BEAm!$CT$103)*Source_BEAu!$CT223/SUM(Source_BEAu!$CT$397+Source_BEAu!$CT$396)</f>
        <v>0</v>
      </c>
      <c r="N226" s="14">
        <f>N$7*SUM(Source_BEAm!$JI$274:$JI$275)/(SUM(Source_BEAm!$JI$274:$JI$275)+SUM(Source_BEAm!$JJ$274:$JJ$275))*Source_BEAu!$JI223/SUM(Source_BEAu!$JI$396:$JI$397)+N$7*SUM(Source_BEAm!$JJ$274:$JJ$275)/(SUM(Source_BEAm!$JI$274:$JI$275)+SUM(Source_BEAm!$JJ$274:$JJ$275))*Source_BEAu!$JJ223/SUM(Source_BEAu!$JJ$396:$JJ$397)</f>
        <v>0</v>
      </c>
      <c r="O226" s="14">
        <f>O$7*SUM(Source_BEAm!$JI$274:$JI$275)/(SUM(Source_BEAm!$JI$274:$JI$275)+SUM(Source_BEAm!$JJ$274:$JJ$275))*Source_BEAu!$JI223/SUM(Source_BEAu!$JI$396:$JI$397)+O$7*SUM(Source_BEAm!$JJ$274:$JJ$275)/(SUM(Source_BEAm!$JI$274:$JI$275)+SUM(Source_BEAm!$JJ$274:$JJ$275))*Source_BEAu!$JJ223/SUM(Source_BEAu!$JJ$396:$JJ$397)</f>
        <v>0</v>
      </c>
      <c r="P226" s="14">
        <f>P$7*SUM(Source_BEAm!$JI$274:$JI$275)/(SUM(Source_BEAm!$JI$274:$JI$275)+SUM(Source_BEAm!$JJ$274:$JJ$275))*Source_BEAu!$JI223/SUM(Source_BEAu!$JI$396:$JI$397)+P$7*SUM(Source_BEAm!$JJ$274:$JJ$275)/(SUM(Source_BEAm!$JI$274:$JI$275)+SUM(Source_BEAm!$JJ$274:$JJ$275))*Source_BEAu!$JJ223/SUM(Source_BEAu!$JJ$396:$JJ$397)</f>
        <v>0</v>
      </c>
      <c r="Q226" s="14">
        <f>Q$7*SUM(Source_BEAm!$JI$274:$JI$275)/(SUM(Source_BEAm!$JI$274:$JI$275)+SUM(Source_BEAm!$JJ$274:$JJ$275))*Source_BEAu!$JI223/SUM(Source_BEAu!$JI$396:$JI$397)+Q$7*SUM(Source_BEAm!$JJ$274:$JJ$275)/(SUM(Source_BEAm!$JI$274:$JI$275)+SUM(Source_BEAm!$JJ$274:$JJ$275))*Source_BEAu!$JJ223/SUM(Source_BEAu!$JJ$396:$JJ$397)</f>
        <v>0</v>
      </c>
      <c r="R226" s="14">
        <f>R$7*SUM(Source_BEAm!$JI$274:$JI$275)/(SUM(Source_BEAm!$JI$274:$JI$275)+SUM(Source_BEAm!$JJ$274:$JJ$275))*Source_BEAu!$JI223/SUM(Source_BEAu!$JI$396:$JI$397)+R$7*SUM(Source_BEAm!$JJ$274:$JJ$275)/(SUM(Source_BEAm!$JI$274:$JI$275)+SUM(Source_BEAm!$JJ$274:$JJ$275))*Source_BEAu!$JJ223/SUM(Source_BEAu!$JJ$396:$JJ$397)</f>
        <v>0</v>
      </c>
    </row>
    <row r="227" spans="1:18">
      <c r="A227" s="15" t="s">
        <v>361</v>
      </c>
      <c r="B227" s="19">
        <v>311990</v>
      </c>
      <c r="C227" s="20"/>
      <c r="H227" s="19">
        <f>H$7*Source_BEAm!$CT$103/(Source_BEAm!$EI$144+Source_BEAm!$CT$103)*Source_BEAu!$CT224/SUM(Source_BEAu!$CT$397+Source_BEAu!$CT$396)</f>
        <v>9.3651649393877155E-6</v>
      </c>
      <c r="I227" s="19">
        <f>I$7*Source_BEAm!$CT$103/(Source_BEAm!$EI$144+Source_BEAm!$CT$103)*Source_BEAu!$CT224/SUM(Source_BEAu!$CT$397+Source_BEAu!$CT$396)</f>
        <v>1.5358870500595855E-4</v>
      </c>
      <c r="J227" s="19">
        <f>J$7*Source_BEAm!$CT$103/(Source_BEAm!$EI$144+Source_BEAm!$CT$103)*Source_BEAu!$CT224/SUM(Source_BEAu!$CT$397+Source_BEAu!$CT$396)</f>
        <v>7.0987950240558888E-4</v>
      </c>
      <c r="K227" s="19">
        <f>K$7*Source_BEAm!$CT$103/(Source_BEAm!$EI$144+Source_BEAm!$CT$103)*Source_BEAu!$CT224/SUM(Source_BEAu!$CT$397+Source_BEAu!$CT$396)</f>
        <v>1.2268366070597908E-4</v>
      </c>
      <c r="L227" s="19">
        <f>L$7*Source_BEAm!$CT$103/(Source_BEAm!$EI$144+Source_BEAm!$CT$103)*Source_BEAu!$CT224/SUM(Source_BEAu!$CT$397+Source_BEAu!$CT$396)</f>
        <v>1.2174714421204033E-5</v>
      </c>
      <c r="N227" s="14">
        <f>N$7*SUM(Source_BEAm!$JI$274:$JI$275)/(SUM(Source_BEAm!$JI$274:$JI$275)+SUM(Source_BEAm!$JJ$274:$JJ$275))*Source_BEAu!$JI224/SUM(Source_BEAu!$JI$396:$JI$397)+N$7*SUM(Source_BEAm!$JJ$274:$JJ$275)/(SUM(Source_BEAm!$JI$274:$JI$275)+SUM(Source_BEAm!$JJ$274:$JJ$275))*Source_BEAu!$JJ224/SUM(Source_BEAu!$JJ$396:$JJ$397)</f>
        <v>0</v>
      </c>
      <c r="O227" s="14">
        <f>O$7*SUM(Source_BEAm!$JI$274:$JI$275)/(SUM(Source_BEAm!$JI$274:$JI$275)+SUM(Source_BEAm!$JJ$274:$JJ$275))*Source_BEAu!$JI224/SUM(Source_BEAu!$JI$396:$JI$397)+O$7*SUM(Source_BEAm!$JJ$274:$JJ$275)/(SUM(Source_BEAm!$JI$274:$JI$275)+SUM(Source_BEAm!$JJ$274:$JJ$275))*Source_BEAu!$JJ224/SUM(Source_BEAu!$JJ$396:$JJ$397)</f>
        <v>0</v>
      </c>
      <c r="P227" s="14">
        <f>P$7*SUM(Source_BEAm!$JI$274:$JI$275)/(SUM(Source_BEAm!$JI$274:$JI$275)+SUM(Source_BEAm!$JJ$274:$JJ$275))*Source_BEAu!$JI224/SUM(Source_BEAu!$JI$396:$JI$397)+P$7*SUM(Source_BEAm!$JJ$274:$JJ$275)/(SUM(Source_BEAm!$JI$274:$JI$275)+SUM(Source_BEAm!$JJ$274:$JJ$275))*Source_BEAu!$JJ224/SUM(Source_BEAu!$JJ$396:$JJ$397)</f>
        <v>0</v>
      </c>
      <c r="Q227" s="14">
        <f>Q$7*SUM(Source_BEAm!$JI$274:$JI$275)/(SUM(Source_BEAm!$JI$274:$JI$275)+SUM(Source_BEAm!$JJ$274:$JJ$275))*Source_BEAu!$JI224/SUM(Source_BEAu!$JI$396:$JI$397)+Q$7*SUM(Source_BEAm!$JJ$274:$JJ$275)/(SUM(Source_BEAm!$JI$274:$JI$275)+SUM(Source_BEAm!$JJ$274:$JJ$275))*Source_BEAu!$JJ224/SUM(Source_BEAu!$JJ$396:$JJ$397)</f>
        <v>0</v>
      </c>
      <c r="R227" s="14">
        <f>R$7*SUM(Source_BEAm!$JI$274:$JI$275)/(SUM(Source_BEAm!$JI$274:$JI$275)+SUM(Source_BEAm!$JJ$274:$JJ$275))*Source_BEAu!$JI224/SUM(Source_BEAu!$JI$396:$JI$397)+R$7*SUM(Source_BEAm!$JJ$274:$JJ$275)/(SUM(Source_BEAm!$JI$274:$JI$275)+SUM(Source_BEAm!$JJ$274:$JJ$275))*Source_BEAu!$JJ224/SUM(Source_BEAu!$JJ$396:$JJ$397)</f>
        <v>0</v>
      </c>
    </row>
    <row r="228" spans="1:18">
      <c r="A228" s="15" t="s">
        <v>362</v>
      </c>
      <c r="B228" s="19">
        <v>312110</v>
      </c>
      <c r="C228" s="20"/>
      <c r="H228" s="19">
        <f>H$7*Source_BEAm!$CT$103/(Source_BEAm!$EI$144+Source_BEAm!$CT$103)*Source_BEAu!$CT225/SUM(Source_BEAu!$CT$397+Source_BEAu!$CT$396)</f>
        <v>7.5857836009040496E-4</v>
      </c>
      <c r="I228" s="19">
        <f>I$7*Source_BEAm!$CT$103/(Source_BEAm!$EI$144+Source_BEAm!$CT$103)*Source_BEAu!$CT225/SUM(Source_BEAu!$CT$397+Source_BEAu!$CT$396)</f>
        <v>1.2440685105482643E-2</v>
      </c>
      <c r="J228" s="19">
        <f>J$7*Source_BEAm!$CT$103/(Source_BEAm!$EI$144+Source_BEAm!$CT$103)*Source_BEAu!$CT225/SUM(Source_BEAu!$CT$397+Source_BEAu!$CT$396)</f>
        <v>5.7500239694852705E-2</v>
      </c>
      <c r="K228" s="19">
        <f>K$7*Source_BEAm!$CT$103/(Source_BEAm!$EI$144+Source_BEAm!$CT$103)*Source_BEAu!$CT225/SUM(Source_BEAu!$CT$397+Source_BEAu!$CT$396)</f>
        <v>9.9373765171843053E-3</v>
      </c>
      <c r="L228" s="19">
        <f>L$7*Source_BEAm!$CT$103/(Source_BEAm!$EI$144+Source_BEAm!$CT$103)*Source_BEAu!$CT225/SUM(Source_BEAu!$CT$397+Source_BEAu!$CT$396)</f>
        <v>9.8615186811752665E-4</v>
      </c>
      <c r="N228" s="14">
        <f>N$7*SUM(Source_BEAm!$JI$274:$JI$275)/(SUM(Source_BEAm!$JI$274:$JI$275)+SUM(Source_BEAm!$JJ$274:$JJ$275))*Source_BEAu!$JI225/SUM(Source_BEAu!$JI$396:$JI$397)+N$7*SUM(Source_BEAm!$JJ$274:$JJ$275)/(SUM(Source_BEAm!$JI$274:$JI$275)+SUM(Source_BEAm!$JJ$274:$JJ$275))*Source_BEAu!$JJ225/SUM(Source_BEAu!$JJ$396:$JJ$397)</f>
        <v>0</v>
      </c>
      <c r="O228" s="14">
        <f>O$7*SUM(Source_BEAm!$JI$274:$JI$275)/(SUM(Source_BEAm!$JI$274:$JI$275)+SUM(Source_BEAm!$JJ$274:$JJ$275))*Source_BEAu!$JI225/SUM(Source_BEAu!$JI$396:$JI$397)+O$7*SUM(Source_BEAm!$JJ$274:$JJ$275)/(SUM(Source_BEAm!$JI$274:$JI$275)+SUM(Source_BEAm!$JJ$274:$JJ$275))*Source_BEAu!$JJ225/SUM(Source_BEAu!$JJ$396:$JJ$397)</f>
        <v>0</v>
      </c>
      <c r="P228" s="14">
        <f>P$7*SUM(Source_BEAm!$JI$274:$JI$275)/(SUM(Source_BEAm!$JI$274:$JI$275)+SUM(Source_BEAm!$JJ$274:$JJ$275))*Source_BEAu!$JI225/SUM(Source_BEAu!$JI$396:$JI$397)+P$7*SUM(Source_BEAm!$JJ$274:$JJ$275)/(SUM(Source_BEAm!$JI$274:$JI$275)+SUM(Source_BEAm!$JJ$274:$JJ$275))*Source_BEAu!$JJ225/SUM(Source_BEAu!$JJ$396:$JJ$397)</f>
        <v>0</v>
      </c>
      <c r="Q228" s="14">
        <f>Q$7*SUM(Source_BEAm!$JI$274:$JI$275)/(SUM(Source_BEAm!$JI$274:$JI$275)+SUM(Source_BEAm!$JJ$274:$JJ$275))*Source_BEAu!$JI225/SUM(Source_BEAu!$JI$396:$JI$397)+Q$7*SUM(Source_BEAm!$JJ$274:$JJ$275)/(SUM(Source_BEAm!$JI$274:$JI$275)+SUM(Source_BEAm!$JJ$274:$JJ$275))*Source_BEAu!$JJ225/SUM(Source_BEAu!$JJ$396:$JJ$397)</f>
        <v>0</v>
      </c>
      <c r="R228" s="14">
        <f>R$7*SUM(Source_BEAm!$JI$274:$JI$275)/(SUM(Source_BEAm!$JI$274:$JI$275)+SUM(Source_BEAm!$JJ$274:$JJ$275))*Source_BEAu!$JI225/SUM(Source_BEAu!$JI$396:$JI$397)+R$7*SUM(Source_BEAm!$JJ$274:$JJ$275)/(SUM(Source_BEAm!$JI$274:$JI$275)+SUM(Source_BEAm!$JJ$274:$JJ$275))*Source_BEAu!$JJ225/SUM(Source_BEAu!$JJ$396:$JJ$397)</f>
        <v>0</v>
      </c>
    </row>
    <row r="229" spans="1:18">
      <c r="A229" s="15" t="s">
        <v>363</v>
      </c>
      <c r="B229" s="19">
        <v>312120</v>
      </c>
      <c r="C229" s="20"/>
      <c r="H229" s="19">
        <f>H$7*Source_BEAm!$CT$103/(Source_BEAm!$EI$144+Source_BEAm!$CT$103)*Source_BEAu!$CT226/SUM(Source_BEAu!$CT$397+Source_BEAu!$CT$396)</f>
        <v>2.1539879360591745E-4</v>
      </c>
      <c r="I229" s="19">
        <f>I$7*Source_BEAm!$CT$103/(Source_BEAm!$EI$144+Source_BEAm!$CT$103)*Source_BEAu!$CT226/SUM(Source_BEAu!$CT$397+Source_BEAu!$CT$396)</f>
        <v>3.5325402151370469E-3</v>
      </c>
      <c r="J229" s="19">
        <f>J$7*Source_BEAm!$CT$103/(Source_BEAm!$EI$144+Source_BEAm!$CT$103)*Source_BEAu!$CT226/SUM(Source_BEAu!$CT$397+Source_BEAu!$CT$396)</f>
        <v>1.6327228555328546E-2</v>
      </c>
      <c r="K229" s="19">
        <f>K$7*Source_BEAm!$CT$103/(Source_BEAm!$EI$144+Source_BEAm!$CT$103)*Source_BEAu!$CT226/SUM(Source_BEAu!$CT$397+Source_BEAu!$CT$396)</f>
        <v>2.8217241962375191E-3</v>
      </c>
      <c r="L229" s="19">
        <f>L$7*Source_BEAm!$CT$103/(Source_BEAm!$EI$144+Source_BEAm!$CT$103)*Source_BEAu!$CT226/SUM(Source_BEAu!$CT$397+Source_BEAu!$CT$396)</f>
        <v>2.8001843168769274E-4</v>
      </c>
      <c r="N229" s="14">
        <f>N$7*SUM(Source_BEAm!$JI$274:$JI$275)/(SUM(Source_BEAm!$JI$274:$JI$275)+SUM(Source_BEAm!$JJ$274:$JJ$275))*Source_BEAu!$JI226/SUM(Source_BEAu!$JI$396:$JI$397)+N$7*SUM(Source_BEAm!$JJ$274:$JJ$275)/(SUM(Source_BEAm!$JI$274:$JI$275)+SUM(Source_BEAm!$JJ$274:$JJ$275))*Source_BEAu!$JJ226/SUM(Source_BEAu!$JJ$396:$JJ$397)</f>
        <v>0</v>
      </c>
      <c r="O229" s="14">
        <f>O$7*SUM(Source_BEAm!$JI$274:$JI$275)/(SUM(Source_BEAm!$JI$274:$JI$275)+SUM(Source_BEAm!$JJ$274:$JJ$275))*Source_BEAu!$JI226/SUM(Source_BEAu!$JI$396:$JI$397)+O$7*SUM(Source_BEAm!$JJ$274:$JJ$275)/(SUM(Source_BEAm!$JI$274:$JI$275)+SUM(Source_BEAm!$JJ$274:$JJ$275))*Source_BEAu!$JJ226/SUM(Source_BEAu!$JJ$396:$JJ$397)</f>
        <v>0</v>
      </c>
      <c r="P229" s="14">
        <f>P$7*SUM(Source_BEAm!$JI$274:$JI$275)/(SUM(Source_BEAm!$JI$274:$JI$275)+SUM(Source_BEAm!$JJ$274:$JJ$275))*Source_BEAu!$JI226/SUM(Source_BEAu!$JI$396:$JI$397)+P$7*SUM(Source_BEAm!$JJ$274:$JJ$275)/(SUM(Source_BEAm!$JI$274:$JI$275)+SUM(Source_BEAm!$JJ$274:$JJ$275))*Source_BEAu!$JJ226/SUM(Source_BEAu!$JJ$396:$JJ$397)</f>
        <v>0</v>
      </c>
      <c r="Q229" s="14">
        <f>Q$7*SUM(Source_BEAm!$JI$274:$JI$275)/(SUM(Source_BEAm!$JI$274:$JI$275)+SUM(Source_BEAm!$JJ$274:$JJ$275))*Source_BEAu!$JI226/SUM(Source_BEAu!$JI$396:$JI$397)+Q$7*SUM(Source_BEAm!$JJ$274:$JJ$275)/(SUM(Source_BEAm!$JI$274:$JI$275)+SUM(Source_BEAm!$JJ$274:$JJ$275))*Source_BEAu!$JJ226/SUM(Source_BEAu!$JJ$396:$JJ$397)</f>
        <v>0</v>
      </c>
      <c r="R229" s="14">
        <f>R$7*SUM(Source_BEAm!$JI$274:$JI$275)/(SUM(Source_BEAm!$JI$274:$JI$275)+SUM(Source_BEAm!$JJ$274:$JJ$275))*Source_BEAu!$JI226/SUM(Source_BEAu!$JI$396:$JI$397)+R$7*SUM(Source_BEAm!$JJ$274:$JJ$275)/(SUM(Source_BEAm!$JI$274:$JI$275)+SUM(Source_BEAm!$JJ$274:$JJ$275))*Source_BEAu!$JJ226/SUM(Source_BEAu!$JJ$396:$JJ$397)</f>
        <v>0</v>
      </c>
    </row>
    <row r="230" spans="1:18">
      <c r="A230" s="15" t="s">
        <v>364</v>
      </c>
      <c r="B230" s="19">
        <v>312130</v>
      </c>
      <c r="C230" s="20"/>
      <c r="H230" s="19">
        <f>H$7*Source_BEAm!$CT$103/(Source_BEAm!$EI$144+Source_BEAm!$CT$103)*Source_BEAu!$CT227/SUM(Source_BEAu!$CT$397+Source_BEAu!$CT$396)</f>
        <v>0</v>
      </c>
      <c r="I230" s="19">
        <f>I$7*Source_BEAm!$CT$103/(Source_BEAm!$EI$144+Source_BEAm!$CT$103)*Source_BEAu!$CT227/SUM(Source_BEAu!$CT$397+Source_BEAu!$CT$396)</f>
        <v>0</v>
      </c>
      <c r="J230" s="19">
        <f>J$7*Source_BEAm!$CT$103/(Source_BEAm!$EI$144+Source_BEAm!$CT$103)*Source_BEAu!$CT227/SUM(Source_BEAu!$CT$397+Source_BEAu!$CT$396)</f>
        <v>0</v>
      </c>
      <c r="K230" s="19">
        <f>K$7*Source_BEAm!$CT$103/(Source_BEAm!$EI$144+Source_BEAm!$CT$103)*Source_BEAu!$CT227/SUM(Source_BEAu!$CT$397+Source_BEAu!$CT$396)</f>
        <v>0</v>
      </c>
      <c r="L230" s="19">
        <f>L$7*Source_BEAm!$CT$103/(Source_BEAm!$EI$144+Source_BEAm!$CT$103)*Source_BEAu!$CT227/SUM(Source_BEAu!$CT$397+Source_BEAu!$CT$396)</f>
        <v>0</v>
      </c>
      <c r="N230" s="14">
        <f>N$7*SUM(Source_BEAm!$JI$274:$JI$275)/(SUM(Source_BEAm!$JI$274:$JI$275)+SUM(Source_BEAm!$JJ$274:$JJ$275))*Source_BEAu!$JI227/SUM(Source_BEAu!$JI$396:$JI$397)+N$7*SUM(Source_BEAm!$JJ$274:$JJ$275)/(SUM(Source_BEAm!$JI$274:$JI$275)+SUM(Source_BEAm!$JJ$274:$JJ$275))*Source_BEAu!$JJ227/SUM(Source_BEAu!$JJ$396:$JJ$397)</f>
        <v>0</v>
      </c>
      <c r="O230" s="14">
        <f>O$7*SUM(Source_BEAm!$JI$274:$JI$275)/(SUM(Source_BEAm!$JI$274:$JI$275)+SUM(Source_BEAm!$JJ$274:$JJ$275))*Source_BEAu!$JI227/SUM(Source_BEAu!$JI$396:$JI$397)+O$7*SUM(Source_BEAm!$JJ$274:$JJ$275)/(SUM(Source_BEAm!$JI$274:$JI$275)+SUM(Source_BEAm!$JJ$274:$JJ$275))*Source_BEAu!$JJ227/SUM(Source_BEAu!$JJ$396:$JJ$397)</f>
        <v>0</v>
      </c>
      <c r="P230" s="14">
        <f>P$7*SUM(Source_BEAm!$JI$274:$JI$275)/(SUM(Source_BEAm!$JI$274:$JI$275)+SUM(Source_BEAm!$JJ$274:$JJ$275))*Source_BEAu!$JI227/SUM(Source_BEAu!$JI$396:$JI$397)+P$7*SUM(Source_BEAm!$JJ$274:$JJ$275)/(SUM(Source_BEAm!$JI$274:$JI$275)+SUM(Source_BEAm!$JJ$274:$JJ$275))*Source_BEAu!$JJ227/SUM(Source_BEAu!$JJ$396:$JJ$397)</f>
        <v>0</v>
      </c>
      <c r="Q230" s="14">
        <f>Q$7*SUM(Source_BEAm!$JI$274:$JI$275)/(SUM(Source_BEAm!$JI$274:$JI$275)+SUM(Source_BEAm!$JJ$274:$JJ$275))*Source_BEAu!$JI227/SUM(Source_BEAu!$JI$396:$JI$397)+Q$7*SUM(Source_BEAm!$JJ$274:$JJ$275)/(SUM(Source_BEAm!$JI$274:$JI$275)+SUM(Source_BEAm!$JJ$274:$JJ$275))*Source_BEAu!$JJ227/SUM(Source_BEAu!$JJ$396:$JJ$397)</f>
        <v>0</v>
      </c>
      <c r="R230" s="14">
        <f>R$7*SUM(Source_BEAm!$JI$274:$JI$275)/(SUM(Source_BEAm!$JI$274:$JI$275)+SUM(Source_BEAm!$JJ$274:$JJ$275))*Source_BEAu!$JI227/SUM(Source_BEAu!$JI$396:$JI$397)+R$7*SUM(Source_BEAm!$JJ$274:$JJ$275)/(SUM(Source_BEAm!$JI$274:$JI$275)+SUM(Source_BEAm!$JJ$274:$JJ$275))*Source_BEAu!$JJ227/SUM(Source_BEAu!$JJ$396:$JJ$397)</f>
        <v>0</v>
      </c>
    </row>
    <row r="231" spans="1:18">
      <c r="A231" s="15" t="s">
        <v>365</v>
      </c>
      <c r="B231" s="19">
        <v>312140</v>
      </c>
      <c r="C231" s="20"/>
      <c r="H231" s="19">
        <f>H$7*Source_BEAm!$CT$103/(Source_BEAm!$EI$144+Source_BEAm!$CT$103)*Source_BEAu!$CT228/SUM(Source_BEAu!$CT$397+Source_BEAu!$CT$396)</f>
        <v>0</v>
      </c>
      <c r="I231" s="19">
        <f>I$7*Source_BEAm!$CT$103/(Source_BEAm!$EI$144+Source_BEAm!$CT$103)*Source_BEAu!$CT228/SUM(Source_BEAu!$CT$397+Source_BEAu!$CT$396)</f>
        <v>0</v>
      </c>
      <c r="J231" s="19">
        <f>J$7*Source_BEAm!$CT$103/(Source_BEAm!$EI$144+Source_BEAm!$CT$103)*Source_BEAu!$CT228/SUM(Source_BEAu!$CT$397+Source_BEAu!$CT$396)</f>
        <v>0</v>
      </c>
      <c r="K231" s="19">
        <f>K$7*Source_BEAm!$CT$103/(Source_BEAm!$EI$144+Source_BEAm!$CT$103)*Source_BEAu!$CT228/SUM(Source_BEAu!$CT$397+Source_BEAu!$CT$396)</f>
        <v>0</v>
      </c>
      <c r="L231" s="19">
        <f>L$7*Source_BEAm!$CT$103/(Source_BEAm!$EI$144+Source_BEAm!$CT$103)*Source_BEAu!$CT228/SUM(Source_BEAu!$CT$397+Source_BEAu!$CT$396)</f>
        <v>0</v>
      </c>
      <c r="N231" s="14">
        <f>N$7*SUM(Source_BEAm!$JI$274:$JI$275)/(SUM(Source_BEAm!$JI$274:$JI$275)+SUM(Source_BEAm!$JJ$274:$JJ$275))*Source_BEAu!$JI228/SUM(Source_BEAu!$JI$396:$JI$397)+N$7*SUM(Source_BEAm!$JJ$274:$JJ$275)/(SUM(Source_BEAm!$JI$274:$JI$275)+SUM(Source_BEAm!$JJ$274:$JJ$275))*Source_BEAu!$JJ228/SUM(Source_BEAu!$JJ$396:$JJ$397)</f>
        <v>0</v>
      </c>
      <c r="O231" s="14">
        <f>O$7*SUM(Source_BEAm!$JI$274:$JI$275)/(SUM(Source_BEAm!$JI$274:$JI$275)+SUM(Source_BEAm!$JJ$274:$JJ$275))*Source_BEAu!$JI228/SUM(Source_BEAu!$JI$396:$JI$397)+O$7*SUM(Source_BEAm!$JJ$274:$JJ$275)/(SUM(Source_BEAm!$JI$274:$JI$275)+SUM(Source_BEAm!$JJ$274:$JJ$275))*Source_BEAu!$JJ228/SUM(Source_BEAu!$JJ$396:$JJ$397)</f>
        <v>0</v>
      </c>
      <c r="P231" s="14">
        <f>P$7*SUM(Source_BEAm!$JI$274:$JI$275)/(SUM(Source_BEAm!$JI$274:$JI$275)+SUM(Source_BEAm!$JJ$274:$JJ$275))*Source_BEAu!$JI228/SUM(Source_BEAu!$JI$396:$JI$397)+P$7*SUM(Source_BEAm!$JJ$274:$JJ$275)/(SUM(Source_BEAm!$JI$274:$JI$275)+SUM(Source_BEAm!$JJ$274:$JJ$275))*Source_BEAu!$JJ228/SUM(Source_BEAu!$JJ$396:$JJ$397)</f>
        <v>0</v>
      </c>
      <c r="Q231" s="14">
        <f>Q$7*SUM(Source_BEAm!$JI$274:$JI$275)/(SUM(Source_BEAm!$JI$274:$JI$275)+SUM(Source_BEAm!$JJ$274:$JJ$275))*Source_BEAu!$JI228/SUM(Source_BEAu!$JI$396:$JI$397)+Q$7*SUM(Source_BEAm!$JJ$274:$JJ$275)/(SUM(Source_BEAm!$JI$274:$JI$275)+SUM(Source_BEAm!$JJ$274:$JJ$275))*Source_BEAu!$JJ228/SUM(Source_BEAu!$JJ$396:$JJ$397)</f>
        <v>0</v>
      </c>
      <c r="R231" s="14">
        <f>R$7*SUM(Source_BEAm!$JI$274:$JI$275)/(SUM(Source_BEAm!$JI$274:$JI$275)+SUM(Source_BEAm!$JJ$274:$JJ$275))*Source_BEAu!$JI228/SUM(Source_BEAu!$JI$396:$JI$397)+R$7*SUM(Source_BEAm!$JJ$274:$JJ$275)/(SUM(Source_BEAm!$JI$274:$JI$275)+SUM(Source_BEAm!$JJ$274:$JJ$275))*Source_BEAu!$JJ228/SUM(Source_BEAu!$JJ$396:$JJ$397)</f>
        <v>0</v>
      </c>
    </row>
    <row r="232" spans="1:18">
      <c r="A232" s="15" t="s">
        <v>366</v>
      </c>
      <c r="B232" s="19">
        <v>312200</v>
      </c>
      <c r="C232" s="20"/>
      <c r="H232" s="19">
        <f>H$7*Source_BEAm!$CT$103/(Source_BEAm!$EI$144+Source_BEAm!$CT$103)*Source_BEAu!$CT229/SUM(Source_BEAu!$CT$397+Source_BEAu!$CT$396)</f>
        <v>1.1238197927265259E-4</v>
      </c>
      <c r="I232" s="19">
        <f>I$7*Source_BEAm!$CT$103/(Source_BEAm!$EI$144+Source_BEAm!$CT$103)*Source_BEAu!$CT229/SUM(Source_BEAu!$CT$397+Source_BEAu!$CT$396)</f>
        <v>1.8430644600715025E-3</v>
      </c>
      <c r="J232" s="19">
        <f>J$7*Source_BEAm!$CT$103/(Source_BEAm!$EI$144+Source_BEAm!$CT$103)*Source_BEAu!$CT229/SUM(Source_BEAu!$CT$397+Source_BEAu!$CT$396)</f>
        <v>8.5185540288670661E-3</v>
      </c>
      <c r="K232" s="19">
        <f>K$7*Source_BEAm!$CT$103/(Source_BEAm!$EI$144+Source_BEAm!$CT$103)*Source_BEAu!$CT229/SUM(Source_BEAu!$CT$397+Source_BEAu!$CT$396)</f>
        <v>1.472203928471749E-3</v>
      </c>
      <c r="L232" s="19">
        <f>L$7*Source_BEAm!$CT$103/(Source_BEAm!$EI$144+Source_BEAm!$CT$103)*Source_BEAu!$CT229/SUM(Source_BEAu!$CT$397+Source_BEAu!$CT$396)</f>
        <v>1.460965730544484E-4</v>
      </c>
      <c r="N232" s="14">
        <f>N$7*SUM(Source_BEAm!$JI$274:$JI$275)/(SUM(Source_BEAm!$JI$274:$JI$275)+SUM(Source_BEAm!$JJ$274:$JJ$275))*Source_BEAu!$JI229/SUM(Source_BEAu!$JI$396:$JI$397)+N$7*SUM(Source_BEAm!$JJ$274:$JJ$275)/(SUM(Source_BEAm!$JI$274:$JI$275)+SUM(Source_BEAm!$JJ$274:$JJ$275))*Source_BEAu!$JJ229/SUM(Source_BEAu!$JJ$396:$JJ$397)</f>
        <v>0</v>
      </c>
      <c r="O232" s="14">
        <f>O$7*SUM(Source_BEAm!$JI$274:$JI$275)/(SUM(Source_BEAm!$JI$274:$JI$275)+SUM(Source_BEAm!$JJ$274:$JJ$275))*Source_BEAu!$JI229/SUM(Source_BEAu!$JI$396:$JI$397)+O$7*SUM(Source_BEAm!$JJ$274:$JJ$275)/(SUM(Source_BEAm!$JI$274:$JI$275)+SUM(Source_BEAm!$JJ$274:$JJ$275))*Source_BEAu!$JJ229/SUM(Source_BEAu!$JJ$396:$JJ$397)</f>
        <v>0</v>
      </c>
      <c r="P232" s="14">
        <f>P$7*SUM(Source_BEAm!$JI$274:$JI$275)/(SUM(Source_BEAm!$JI$274:$JI$275)+SUM(Source_BEAm!$JJ$274:$JJ$275))*Source_BEAu!$JI229/SUM(Source_BEAu!$JI$396:$JI$397)+P$7*SUM(Source_BEAm!$JJ$274:$JJ$275)/(SUM(Source_BEAm!$JI$274:$JI$275)+SUM(Source_BEAm!$JJ$274:$JJ$275))*Source_BEAu!$JJ229/SUM(Source_BEAu!$JJ$396:$JJ$397)</f>
        <v>0</v>
      </c>
      <c r="Q232" s="14">
        <f>Q$7*SUM(Source_BEAm!$JI$274:$JI$275)/(SUM(Source_BEAm!$JI$274:$JI$275)+SUM(Source_BEAm!$JJ$274:$JJ$275))*Source_BEAu!$JI229/SUM(Source_BEAu!$JI$396:$JI$397)+Q$7*SUM(Source_BEAm!$JJ$274:$JJ$275)/(SUM(Source_BEAm!$JI$274:$JI$275)+SUM(Source_BEAm!$JJ$274:$JJ$275))*Source_BEAu!$JJ229/SUM(Source_BEAu!$JJ$396:$JJ$397)</f>
        <v>0</v>
      </c>
      <c r="R232" s="14">
        <f>R$7*SUM(Source_BEAm!$JI$274:$JI$275)/(SUM(Source_BEAm!$JI$274:$JI$275)+SUM(Source_BEAm!$JJ$274:$JJ$275))*Source_BEAu!$JI229/SUM(Source_BEAu!$JI$396:$JI$397)+R$7*SUM(Source_BEAm!$JJ$274:$JJ$275)/(SUM(Source_BEAm!$JI$274:$JI$275)+SUM(Source_BEAm!$JJ$274:$JJ$275))*Source_BEAu!$JJ229/SUM(Source_BEAu!$JJ$396:$JJ$397)</f>
        <v>0</v>
      </c>
    </row>
    <row r="233" spans="1:18">
      <c r="A233" s="15" t="s">
        <v>367</v>
      </c>
      <c r="B233" s="19">
        <v>313100</v>
      </c>
      <c r="C233" s="20"/>
      <c r="H233" s="19">
        <f>H$7*Source_BEAm!$CT$103/(Source_BEAm!$EI$144+Source_BEAm!$CT$103)*Source_BEAu!$CT230/SUM(Source_BEAu!$CT$397+Source_BEAu!$CT$396)</f>
        <v>0</v>
      </c>
      <c r="I233" s="19">
        <f>I$7*Source_BEAm!$CT$103/(Source_BEAm!$EI$144+Source_BEAm!$CT$103)*Source_BEAu!$CT230/SUM(Source_BEAu!$CT$397+Source_BEAu!$CT$396)</f>
        <v>0</v>
      </c>
      <c r="J233" s="19">
        <f>J$7*Source_BEAm!$CT$103/(Source_BEAm!$EI$144+Source_BEAm!$CT$103)*Source_BEAu!$CT230/SUM(Source_BEAu!$CT$397+Source_BEAu!$CT$396)</f>
        <v>0</v>
      </c>
      <c r="K233" s="19">
        <f>K$7*Source_BEAm!$CT$103/(Source_BEAm!$EI$144+Source_BEAm!$CT$103)*Source_BEAu!$CT230/SUM(Source_BEAu!$CT$397+Source_BEAu!$CT$396)</f>
        <v>0</v>
      </c>
      <c r="L233" s="19">
        <f>L$7*Source_BEAm!$CT$103/(Source_BEAm!$EI$144+Source_BEAm!$CT$103)*Source_BEAu!$CT230/SUM(Source_BEAu!$CT$397+Source_BEAu!$CT$396)</f>
        <v>0</v>
      </c>
      <c r="N233" s="14">
        <f>N$7*SUM(Source_BEAm!$JI$274:$JI$275)/(SUM(Source_BEAm!$JI$274:$JI$275)+SUM(Source_BEAm!$JJ$274:$JJ$275))*Source_BEAu!$JI230/SUM(Source_BEAu!$JI$396:$JI$397)+N$7*SUM(Source_BEAm!$JJ$274:$JJ$275)/(SUM(Source_BEAm!$JI$274:$JI$275)+SUM(Source_BEAm!$JJ$274:$JJ$275))*Source_BEAu!$JJ230/SUM(Source_BEAu!$JJ$396:$JJ$397)</f>
        <v>0</v>
      </c>
      <c r="O233" s="14">
        <f>O$7*SUM(Source_BEAm!$JI$274:$JI$275)/(SUM(Source_BEAm!$JI$274:$JI$275)+SUM(Source_BEAm!$JJ$274:$JJ$275))*Source_BEAu!$JI230/SUM(Source_BEAu!$JI$396:$JI$397)+O$7*SUM(Source_BEAm!$JJ$274:$JJ$275)/(SUM(Source_BEAm!$JI$274:$JI$275)+SUM(Source_BEAm!$JJ$274:$JJ$275))*Source_BEAu!$JJ230/SUM(Source_BEAu!$JJ$396:$JJ$397)</f>
        <v>0</v>
      </c>
      <c r="P233" s="14">
        <f>P$7*SUM(Source_BEAm!$JI$274:$JI$275)/(SUM(Source_BEAm!$JI$274:$JI$275)+SUM(Source_BEAm!$JJ$274:$JJ$275))*Source_BEAu!$JI230/SUM(Source_BEAu!$JI$396:$JI$397)+P$7*SUM(Source_BEAm!$JJ$274:$JJ$275)/(SUM(Source_BEAm!$JI$274:$JI$275)+SUM(Source_BEAm!$JJ$274:$JJ$275))*Source_BEAu!$JJ230/SUM(Source_BEAu!$JJ$396:$JJ$397)</f>
        <v>0</v>
      </c>
      <c r="Q233" s="14">
        <f>Q$7*SUM(Source_BEAm!$JI$274:$JI$275)/(SUM(Source_BEAm!$JI$274:$JI$275)+SUM(Source_BEAm!$JJ$274:$JJ$275))*Source_BEAu!$JI230/SUM(Source_BEAu!$JI$396:$JI$397)+Q$7*SUM(Source_BEAm!$JJ$274:$JJ$275)/(SUM(Source_BEAm!$JI$274:$JI$275)+SUM(Source_BEAm!$JJ$274:$JJ$275))*Source_BEAu!$JJ230/SUM(Source_BEAu!$JJ$396:$JJ$397)</f>
        <v>0</v>
      </c>
      <c r="R233" s="14">
        <f>R$7*SUM(Source_BEAm!$JI$274:$JI$275)/(SUM(Source_BEAm!$JI$274:$JI$275)+SUM(Source_BEAm!$JJ$274:$JJ$275))*Source_BEAu!$JI230/SUM(Source_BEAu!$JI$396:$JI$397)+R$7*SUM(Source_BEAm!$JJ$274:$JJ$275)/(SUM(Source_BEAm!$JI$274:$JI$275)+SUM(Source_BEAm!$JJ$274:$JJ$275))*Source_BEAu!$JJ230/SUM(Source_BEAu!$JJ$396:$JJ$397)</f>
        <v>0</v>
      </c>
    </row>
    <row r="234" spans="1:18">
      <c r="A234" s="15" t="s">
        <v>368</v>
      </c>
      <c r="B234" s="19">
        <v>313200</v>
      </c>
      <c r="C234" s="20"/>
      <c r="H234" s="19">
        <f>H$7*Source_BEAm!$CT$103/(Source_BEAm!$EI$144+Source_BEAm!$CT$103)*Source_BEAu!$CT231/SUM(Source_BEAu!$CT$397+Source_BEAu!$CT$396)</f>
        <v>0</v>
      </c>
      <c r="I234" s="19">
        <f>I$7*Source_BEAm!$CT$103/(Source_BEAm!$EI$144+Source_BEAm!$CT$103)*Source_BEAu!$CT231/SUM(Source_BEAu!$CT$397+Source_BEAu!$CT$396)</f>
        <v>0</v>
      </c>
      <c r="J234" s="19">
        <f>J$7*Source_BEAm!$CT$103/(Source_BEAm!$EI$144+Source_BEAm!$CT$103)*Source_BEAu!$CT231/SUM(Source_BEAu!$CT$397+Source_BEAu!$CT$396)</f>
        <v>0</v>
      </c>
      <c r="K234" s="19">
        <f>K$7*Source_BEAm!$CT$103/(Source_BEAm!$EI$144+Source_BEAm!$CT$103)*Source_BEAu!$CT231/SUM(Source_BEAu!$CT$397+Source_BEAu!$CT$396)</f>
        <v>0</v>
      </c>
      <c r="L234" s="19">
        <f>L$7*Source_BEAm!$CT$103/(Source_BEAm!$EI$144+Source_BEAm!$CT$103)*Source_BEAu!$CT231/SUM(Source_BEAu!$CT$397+Source_BEAu!$CT$396)</f>
        <v>0</v>
      </c>
      <c r="N234" s="14">
        <f>N$7*SUM(Source_BEAm!$JI$274:$JI$275)/(SUM(Source_BEAm!$JI$274:$JI$275)+SUM(Source_BEAm!$JJ$274:$JJ$275))*Source_BEAu!$JI231/SUM(Source_BEAu!$JI$396:$JI$397)+N$7*SUM(Source_BEAm!$JJ$274:$JJ$275)/(SUM(Source_BEAm!$JI$274:$JI$275)+SUM(Source_BEAm!$JJ$274:$JJ$275))*Source_BEAu!$JJ231/SUM(Source_BEAu!$JJ$396:$JJ$397)</f>
        <v>0</v>
      </c>
      <c r="O234" s="14">
        <f>O$7*SUM(Source_BEAm!$JI$274:$JI$275)/(SUM(Source_BEAm!$JI$274:$JI$275)+SUM(Source_BEAm!$JJ$274:$JJ$275))*Source_BEAu!$JI231/SUM(Source_BEAu!$JI$396:$JI$397)+O$7*SUM(Source_BEAm!$JJ$274:$JJ$275)/(SUM(Source_BEAm!$JI$274:$JI$275)+SUM(Source_BEAm!$JJ$274:$JJ$275))*Source_BEAu!$JJ231/SUM(Source_BEAu!$JJ$396:$JJ$397)</f>
        <v>0</v>
      </c>
      <c r="P234" s="14">
        <f>P$7*SUM(Source_BEAm!$JI$274:$JI$275)/(SUM(Source_BEAm!$JI$274:$JI$275)+SUM(Source_BEAm!$JJ$274:$JJ$275))*Source_BEAu!$JI231/SUM(Source_BEAu!$JI$396:$JI$397)+P$7*SUM(Source_BEAm!$JJ$274:$JJ$275)/(SUM(Source_BEAm!$JI$274:$JI$275)+SUM(Source_BEAm!$JJ$274:$JJ$275))*Source_BEAu!$JJ231/SUM(Source_BEAu!$JJ$396:$JJ$397)</f>
        <v>0</v>
      </c>
      <c r="Q234" s="14">
        <f>Q$7*SUM(Source_BEAm!$JI$274:$JI$275)/(SUM(Source_BEAm!$JI$274:$JI$275)+SUM(Source_BEAm!$JJ$274:$JJ$275))*Source_BEAu!$JI231/SUM(Source_BEAu!$JI$396:$JI$397)+Q$7*SUM(Source_BEAm!$JJ$274:$JJ$275)/(SUM(Source_BEAm!$JI$274:$JI$275)+SUM(Source_BEAm!$JJ$274:$JJ$275))*Source_BEAu!$JJ231/SUM(Source_BEAu!$JJ$396:$JJ$397)</f>
        <v>0</v>
      </c>
      <c r="R234" s="14">
        <f>R$7*SUM(Source_BEAm!$JI$274:$JI$275)/(SUM(Source_BEAm!$JI$274:$JI$275)+SUM(Source_BEAm!$JJ$274:$JJ$275))*Source_BEAu!$JI231/SUM(Source_BEAu!$JI$396:$JI$397)+R$7*SUM(Source_BEAm!$JJ$274:$JJ$275)/(SUM(Source_BEAm!$JI$274:$JI$275)+SUM(Source_BEAm!$JJ$274:$JJ$275))*Source_BEAu!$JJ231/SUM(Source_BEAu!$JJ$396:$JJ$397)</f>
        <v>0</v>
      </c>
    </row>
    <row r="235" spans="1:18">
      <c r="A235" s="15" t="s">
        <v>369</v>
      </c>
      <c r="B235" s="19">
        <v>313300</v>
      </c>
      <c r="C235" s="20"/>
      <c r="H235" s="19">
        <f>H$7*Source_BEAm!$CT$103/(Source_BEAm!$EI$144+Source_BEAm!$CT$103)*Source_BEAu!$CT232/SUM(Source_BEAu!$CT$397+Source_BEAu!$CT$396)</f>
        <v>0</v>
      </c>
      <c r="I235" s="19">
        <f>I$7*Source_BEAm!$CT$103/(Source_BEAm!$EI$144+Source_BEAm!$CT$103)*Source_BEAu!$CT232/SUM(Source_BEAu!$CT$397+Source_BEAu!$CT$396)</f>
        <v>0</v>
      </c>
      <c r="J235" s="19">
        <f>J$7*Source_BEAm!$CT$103/(Source_BEAm!$EI$144+Source_BEAm!$CT$103)*Source_BEAu!$CT232/SUM(Source_BEAu!$CT$397+Source_BEAu!$CT$396)</f>
        <v>0</v>
      </c>
      <c r="K235" s="19">
        <f>K$7*Source_BEAm!$CT$103/(Source_BEAm!$EI$144+Source_BEAm!$CT$103)*Source_BEAu!$CT232/SUM(Source_BEAu!$CT$397+Source_BEAu!$CT$396)</f>
        <v>0</v>
      </c>
      <c r="L235" s="19">
        <f>L$7*Source_BEAm!$CT$103/(Source_BEAm!$EI$144+Source_BEAm!$CT$103)*Source_BEAu!$CT232/SUM(Source_BEAu!$CT$397+Source_BEAu!$CT$396)</f>
        <v>0</v>
      </c>
      <c r="N235" s="14">
        <f>N$7*SUM(Source_BEAm!$JI$274:$JI$275)/(SUM(Source_BEAm!$JI$274:$JI$275)+SUM(Source_BEAm!$JJ$274:$JJ$275))*Source_BEAu!$JI232/SUM(Source_BEAu!$JI$396:$JI$397)+N$7*SUM(Source_BEAm!$JJ$274:$JJ$275)/(SUM(Source_BEAm!$JI$274:$JI$275)+SUM(Source_BEAm!$JJ$274:$JJ$275))*Source_BEAu!$JJ232/SUM(Source_BEAu!$JJ$396:$JJ$397)</f>
        <v>0</v>
      </c>
      <c r="O235" s="14">
        <f>O$7*SUM(Source_BEAm!$JI$274:$JI$275)/(SUM(Source_BEAm!$JI$274:$JI$275)+SUM(Source_BEAm!$JJ$274:$JJ$275))*Source_BEAu!$JI232/SUM(Source_BEAu!$JI$396:$JI$397)+O$7*SUM(Source_BEAm!$JJ$274:$JJ$275)/(SUM(Source_BEAm!$JI$274:$JI$275)+SUM(Source_BEAm!$JJ$274:$JJ$275))*Source_BEAu!$JJ232/SUM(Source_BEAu!$JJ$396:$JJ$397)</f>
        <v>0</v>
      </c>
      <c r="P235" s="14">
        <f>P$7*SUM(Source_BEAm!$JI$274:$JI$275)/(SUM(Source_BEAm!$JI$274:$JI$275)+SUM(Source_BEAm!$JJ$274:$JJ$275))*Source_BEAu!$JI232/SUM(Source_BEAu!$JI$396:$JI$397)+P$7*SUM(Source_BEAm!$JJ$274:$JJ$275)/(SUM(Source_BEAm!$JI$274:$JI$275)+SUM(Source_BEAm!$JJ$274:$JJ$275))*Source_BEAu!$JJ232/SUM(Source_BEAu!$JJ$396:$JJ$397)</f>
        <v>0</v>
      </c>
      <c r="Q235" s="14">
        <f>Q$7*SUM(Source_BEAm!$JI$274:$JI$275)/(SUM(Source_BEAm!$JI$274:$JI$275)+SUM(Source_BEAm!$JJ$274:$JJ$275))*Source_BEAu!$JI232/SUM(Source_BEAu!$JI$396:$JI$397)+Q$7*SUM(Source_BEAm!$JJ$274:$JJ$275)/(SUM(Source_BEAm!$JI$274:$JI$275)+SUM(Source_BEAm!$JJ$274:$JJ$275))*Source_BEAu!$JJ232/SUM(Source_BEAu!$JJ$396:$JJ$397)</f>
        <v>0</v>
      </c>
      <c r="R235" s="14">
        <f>R$7*SUM(Source_BEAm!$JI$274:$JI$275)/(SUM(Source_BEAm!$JI$274:$JI$275)+SUM(Source_BEAm!$JJ$274:$JJ$275))*Source_BEAu!$JI232/SUM(Source_BEAu!$JI$396:$JI$397)+R$7*SUM(Source_BEAm!$JJ$274:$JJ$275)/(SUM(Source_BEAm!$JI$274:$JI$275)+SUM(Source_BEAm!$JJ$274:$JJ$275))*Source_BEAu!$JJ232/SUM(Source_BEAu!$JJ$396:$JJ$397)</f>
        <v>0</v>
      </c>
    </row>
    <row r="236" spans="1:18">
      <c r="A236" s="15" t="s">
        <v>370</v>
      </c>
      <c r="B236" s="19">
        <v>314110</v>
      </c>
      <c r="C236" s="20"/>
      <c r="H236" s="19">
        <f>H$7*Source_BEAm!$CT$103/(Source_BEAm!$EI$144+Source_BEAm!$CT$103)*Source_BEAu!$CT233/SUM(Source_BEAu!$CT$397+Source_BEAu!$CT$396)</f>
        <v>0</v>
      </c>
      <c r="I236" s="19">
        <f>I$7*Source_BEAm!$CT$103/(Source_BEAm!$EI$144+Source_BEAm!$CT$103)*Source_BEAu!$CT233/SUM(Source_BEAu!$CT$397+Source_BEAu!$CT$396)</f>
        <v>0</v>
      </c>
      <c r="J236" s="19">
        <f>J$7*Source_BEAm!$CT$103/(Source_BEAm!$EI$144+Source_BEAm!$CT$103)*Source_BEAu!$CT233/SUM(Source_BEAu!$CT$397+Source_BEAu!$CT$396)</f>
        <v>0</v>
      </c>
      <c r="K236" s="19">
        <f>K$7*Source_BEAm!$CT$103/(Source_BEAm!$EI$144+Source_BEAm!$CT$103)*Source_BEAu!$CT233/SUM(Source_BEAu!$CT$397+Source_BEAu!$CT$396)</f>
        <v>0</v>
      </c>
      <c r="L236" s="19">
        <f>L$7*Source_BEAm!$CT$103/(Source_BEAm!$EI$144+Source_BEAm!$CT$103)*Source_BEAu!$CT233/SUM(Source_BEAu!$CT$397+Source_BEAu!$CT$396)</f>
        <v>0</v>
      </c>
      <c r="N236" s="14">
        <f>N$7*SUM(Source_BEAm!$JI$274:$JI$275)/(SUM(Source_BEAm!$JI$274:$JI$275)+SUM(Source_BEAm!$JJ$274:$JJ$275))*Source_BEAu!$JI233/SUM(Source_BEAu!$JI$396:$JI$397)+N$7*SUM(Source_BEAm!$JJ$274:$JJ$275)/(SUM(Source_BEAm!$JI$274:$JI$275)+SUM(Source_BEAm!$JJ$274:$JJ$275))*Source_BEAu!$JJ233/SUM(Source_BEAu!$JJ$396:$JJ$397)</f>
        <v>1.3405520971090945E-4</v>
      </c>
      <c r="O236" s="14">
        <f>O$7*SUM(Source_BEAm!$JI$274:$JI$275)/(SUM(Source_BEAm!$JI$274:$JI$275)+SUM(Source_BEAm!$JJ$274:$JJ$275))*Source_BEAu!$JI233/SUM(Source_BEAu!$JI$396:$JI$397)+O$7*SUM(Source_BEAm!$JJ$274:$JJ$275)/(SUM(Source_BEAm!$JI$274:$JI$275)+SUM(Source_BEAm!$JJ$274:$JJ$275))*Source_BEAu!$JJ233/SUM(Source_BEAu!$JJ$396:$JJ$397)</f>
        <v>2.1985054392589152E-3</v>
      </c>
      <c r="P236" s="14">
        <f>P$7*SUM(Source_BEAm!$JI$274:$JI$275)/(SUM(Source_BEAm!$JI$274:$JI$275)+SUM(Source_BEAm!$JJ$274:$JJ$275))*Source_BEAu!$JI233/SUM(Source_BEAu!$JI$396:$JI$397)+P$7*SUM(Source_BEAm!$JJ$274:$JJ$275)/(SUM(Source_BEAm!$JI$274:$JI$275)+SUM(Source_BEAm!$JJ$274:$JJ$275))*Source_BEAu!$JJ233/SUM(Source_BEAu!$JJ$396:$JJ$397)</f>
        <v>1.0161384896086935E-2</v>
      </c>
      <c r="Q236" s="14">
        <f>Q$7*SUM(Source_BEAm!$JI$274:$JI$275)/(SUM(Source_BEAm!$JI$274:$JI$275)+SUM(Source_BEAm!$JJ$274:$JJ$275))*Source_BEAu!$JI233/SUM(Source_BEAu!$JI$396:$JI$397)+Q$7*SUM(Source_BEAm!$JJ$274:$JJ$275)/(SUM(Source_BEAm!$JI$274:$JI$275)+SUM(Source_BEAm!$JJ$274:$JJ$275))*Source_BEAu!$JJ233/SUM(Source_BEAu!$JJ$396:$JJ$397)</f>
        <v>1.7561232472129138E-3</v>
      </c>
      <c r="R236" s="14">
        <f>R$7*SUM(Source_BEAm!$JI$274:$JI$275)/(SUM(Source_BEAm!$JI$274:$JI$275)+SUM(Source_BEAm!$JJ$274:$JJ$275))*Source_BEAu!$JI233/SUM(Source_BEAu!$JI$396:$JI$397)+R$7*SUM(Source_BEAm!$JJ$274:$JJ$275)/(SUM(Source_BEAm!$JI$274:$JI$275)+SUM(Source_BEAm!$JJ$274:$JJ$275))*Source_BEAu!$JJ233/SUM(Source_BEAu!$JJ$396:$JJ$397)</f>
        <v>1.7427177262418231E-4</v>
      </c>
    </row>
    <row r="237" spans="1:18">
      <c r="A237" s="15" t="s">
        <v>371</v>
      </c>
      <c r="B237" s="19">
        <v>314120</v>
      </c>
      <c r="C237" s="20"/>
      <c r="H237" s="19">
        <f>H$7*Source_BEAm!$CT$103/(Source_BEAm!$EI$144+Source_BEAm!$CT$103)*Source_BEAu!$CT234/SUM(Source_BEAu!$CT$397+Source_BEAu!$CT$396)</f>
        <v>0</v>
      </c>
      <c r="I237" s="19">
        <f>I$7*Source_BEAm!$CT$103/(Source_BEAm!$EI$144+Source_BEAm!$CT$103)*Source_BEAu!$CT234/SUM(Source_BEAu!$CT$397+Source_BEAu!$CT$396)</f>
        <v>0</v>
      </c>
      <c r="J237" s="19">
        <f>J$7*Source_BEAm!$CT$103/(Source_BEAm!$EI$144+Source_BEAm!$CT$103)*Source_BEAu!$CT234/SUM(Source_BEAu!$CT$397+Source_BEAu!$CT$396)</f>
        <v>0</v>
      </c>
      <c r="K237" s="19">
        <f>K$7*Source_BEAm!$CT$103/(Source_BEAm!$EI$144+Source_BEAm!$CT$103)*Source_BEAu!$CT234/SUM(Source_BEAu!$CT$397+Source_BEAu!$CT$396)</f>
        <v>0</v>
      </c>
      <c r="L237" s="19">
        <f>L$7*Source_BEAm!$CT$103/(Source_BEAm!$EI$144+Source_BEAm!$CT$103)*Source_BEAu!$CT234/SUM(Source_BEAu!$CT$397+Source_BEAu!$CT$396)</f>
        <v>0</v>
      </c>
      <c r="N237" s="14">
        <f>N$7*SUM(Source_BEAm!$JI$274:$JI$275)/(SUM(Source_BEAm!$JI$274:$JI$275)+SUM(Source_BEAm!$JJ$274:$JJ$275))*Source_BEAu!$JI234/SUM(Source_BEAu!$JI$396:$JI$397)+N$7*SUM(Source_BEAm!$JJ$274:$JJ$275)/(SUM(Source_BEAm!$JI$274:$JI$275)+SUM(Source_BEAm!$JJ$274:$JJ$275))*Source_BEAu!$JJ234/SUM(Source_BEAu!$JJ$396:$JJ$397)</f>
        <v>0</v>
      </c>
      <c r="O237" s="14">
        <f>O$7*SUM(Source_BEAm!$JI$274:$JI$275)/(SUM(Source_BEAm!$JI$274:$JI$275)+SUM(Source_BEAm!$JJ$274:$JJ$275))*Source_BEAu!$JI234/SUM(Source_BEAu!$JI$396:$JI$397)+O$7*SUM(Source_BEAm!$JJ$274:$JJ$275)/(SUM(Source_BEAm!$JI$274:$JI$275)+SUM(Source_BEAm!$JJ$274:$JJ$275))*Source_BEAu!$JJ234/SUM(Source_BEAu!$JJ$396:$JJ$397)</f>
        <v>0</v>
      </c>
      <c r="P237" s="14">
        <f>P$7*SUM(Source_BEAm!$JI$274:$JI$275)/(SUM(Source_BEAm!$JI$274:$JI$275)+SUM(Source_BEAm!$JJ$274:$JJ$275))*Source_BEAu!$JI234/SUM(Source_BEAu!$JI$396:$JI$397)+P$7*SUM(Source_BEAm!$JJ$274:$JJ$275)/(SUM(Source_BEAm!$JI$274:$JI$275)+SUM(Source_BEAm!$JJ$274:$JJ$275))*Source_BEAu!$JJ234/SUM(Source_BEAu!$JJ$396:$JJ$397)</f>
        <v>0</v>
      </c>
      <c r="Q237" s="14">
        <f>Q$7*SUM(Source_BEAm!$JI$274:$JI$275)/(SUM(Source_BEAm!$JI$274:$JI$275)+SUM(Source_BEAm!$JJ$274:$JJ$275))*Source_BEAu!$JI234/SUM(Source_BEAu!$JI$396:$JI$397)+Q$7*SUM(Source_BEAm!$JJ$274:$JJ$275)/(SUM(Source_BEAm!$JI$274:$JI$275)+SUM(Source_BEAm!$JJ$274:$JJ$275))*Source_BEAu!$JJ234/SUM(Source_BEAu!$JJ$396:$JJ$397)</f>
        <v>0</v>
      </c>
      <c r="R237" s="14">
        <f>R$7*SUM(Source_BEAm!$JI$274:$JI$275)/(SUM(Source_BEAm!$JI$274:$JI$275)+SUM(Source_BEAm!$JJ$274:$JJ$275))*Source_BEAu!$JI234/SUM(Source_BEAu!$JI$396:$JI$397)+R$7*SUM(Source_BEAm!$JJ$274:$JJ$275)/(SUM(Source_BEAm!$JI$274:$JI$275)+SUM(Source_BEAm!$JJ$274:$JJ$275))*Source_BEAu!$JJ234/SUM(Source_BEAu!$JJ$396:$JJ$397)</f>
        <v>0</v>
      </c>
    </row>
    <row r="238" spans="1:18">
      <c r="A238" s="15" t="s">
        <v>372</v>
      </c>
      <c r="B238" s="19">
        <v>314900</v>
      </c>
      <c r="C238" s="20"/>
      <c r="H238" s="19">
        <f>H$7*Source_BEAm!$CT$103/(Source_BEAm!$EI$144+Source_BEAm!$CT$103)*Source_BEAu!$CT235/SUM(Source_BEAu!$CT$397+Source_BEAu!$CT$396)</f>
        <v>0</v>
      </c>
      <c r="I238" s="19">
        <f>I$7*Source_BEAm!$CT$103/(Source_BEAm!$EI$144+Source_BEAm!$CT$103)*Source_BEAu!$CT235/SUM(Source_BEAu!$CT$397+Source_BEAu!$CT$396)</f>
        <v>0</v>
      </c>
      <c r="J238" s="19">
        <f>J$7*Source_BEAm!$CT$103/(Source_BEAm!$EI$144+Source_BEAm!$CT$103)*Source_BEAu!$CT235/SUM(Source_BEAu!$CT$397+Source_BEAu!$CT$396)</f>
        <v>0</v>
      </c>
      <c r="K238" s="19">
        <f>K$7*Source_BEAm!$CT$103/(Source_BEAm!$EI$144+Source_BEAm!$CT$103)*Source_BEAu!$CT235/SUM(Source_BEAu!$CT$397+Source_BEAu!$CT$396)</f>
        <v>0</v>
      </c>
      <c r="L238" s="19">
        <f>L$7*Source_BEAm!$CT$103/(Source_BEAm!$EI$144+Source_BEAm!$CT$103)*Source_BEAu!$CT235/SUM(Source_BEAu!$CT$397+Source_BEAu!$CT$396)</f>
        <v>0</v>
      </c>
      <c r="N238" s="14">
        <f>N$7*SUM(Source_BEAm!$JI$274:$JI$275)/(SUM(Source_BEAm!$JI$274:$JI$275)+SUM(Source_BEAm!$JJ$274:$JJ$275))*Source_BEAu!$JI235/SUM(Source_BEAu!$JI$396:$JI$397)+N$7*SUM(Source_BEAm!$JJ$274:$JJ$275)/(SUM(Source_BEAm!$JI$274:$JI$275)+SUM(Source_BEAm!$JJ$274:$JJ$275))*Source_BEAu!$JJ235/SUM(Source_BEAu!$JJ$396:$JJ$397)</f>
        <v>0</v>
      </c>
      <c r="O238" s="14">
        <f>O$7*SUM(Source_BEAm!$JI$274:$JI$275)/(SUM(Source_BEAm!$JI$274:$JI$275)+SUM(Source_BEAm!$JJ$274:$JJ$275))*Source_BEAu!$JI235/SUM(Source_BEAu!$JI$396:$JI$397)+O$7*SUM(Source_BEAm!$JJ$274:$JJ$275)/(SUM(Source_BEAm!$JI$274:$JI$275)+SUM(Source_BEAm!$JJ$274:$JJ$275))*Source_BEAu!$JJ235/SUM(Source_BEAu!$JJ$396:$JJ$397)</f>
        <v>0</v>
      </c>
      <c r="P238" s="14">
        <f>P$7*SUM(Source_BEAm!$JI$274:$JI$275)/(SUM(Source_BEAm!$JI$274:$JI$275)+SUM(Source_BEAm!$JJ$274:$JJ$275))*Source_BEAu!$JI235/SUM(Source_BEAu!$JI$396:$JI$397)+P$7*SUM(Source_BEAm!$JJ$274:$JJ$275)/(SUM(Source_BEAm!$JI$274:$JI$275)+SUM(Source_BEAm!$JJ$274:$JJ$275))*Source_BEAu!$JJ235/SUM(Source_BEAu!$JJ$396:$JJ$397)</f>
        <v>0</v>
      </c>
      <c r="Q238" s="14">
        <f>Q$7*SUM(Source_BEAm!$JI$274:$JI$275)/(SUM(Source_BEAm!$JI$274:$JI$275)+SUM(Source_BEAm!$JJ$274:$JJ$275))*Source_BEAu!$JI235/SUM(Source_BEAu!$JI$396:$JI$397)+Q$7*SUM(Source_BEAm!$JJ$274:$JJ$275)/(SUM(Source_BEAm!$JI$274:$JI$275)+SUM(Source_BEAm!$JJ$274:$JJ$275))*Source_BEAu!$JJ235/SUM(Source_BEAu!$JJ$396:$JJ$397)</f>
        <v>0</v>
      </c>
      <c r="R238" s="14">
        <f>R$7*SUM(Source_BEAm!$JI$274:$JI$275)/(SUM(Source_BEAm!$JI$274:$JI$275)+SUM(Source_BEAm!$JJ$274:$JJ$275))*Source_BEAu!$JI235/SUM(Source_BEAu!$JI$396:$JI$397)+R$7*SUM(Source_BEAm!$JJ$274:$JJ$275)/(SUM(Source_BEAm!$JI$274:$JI$275)+SUM(Source_BEAm!$JJ$274:$JJ$275))*Source_BEAu!$JJ235/SUM(Source_BEAu!$JJ$396:$JJ$397)</f>
        <v>0</v>
      </c>
    </row>
    <row r="239" spans="1:18">
      <c r="A239" s="15" t="s">
        <v>373</v>
      </c>
      <c r="B239" s="19">
        <v>315000</v>
      </c>
      <c r="C239" s="20"/>
      <c r="H239" s="19">
        <f>H$7*Source_BEAm!$CT$103/(Source_BEAm!$EI$144+Source_BEAm!$CT$103)*Source_BEAu!$CT236/SUM(Source_BEAu!$CT$397+Source_BEAu!$CT$396)</f>
        <v>0</v>
      </c>
      <c r="I239" s="19">
        <f>I$7*Source_BEAm!$CT$103/(Source_BEAm!$EI$144+Source_BEAm!$CT$103)*Source_BEAu!$CT236/SUM(Source_BEAu!$CT$397+Source_BEAu!$CT$396)</f>
        <v>0</v>
      </c>
      <c r="J239" s="19">
        <f>J$7*Source_BEAm!$CT$103/(Source_BEAm!$EI$144+Source_BEAm!$CT$103)*Source_BEAu!$CT236/SUM(Source_BEAu!$CT$397+Source_BEAu!$CT$396)</f>
        <v>0</v>
      </c>
      <c r="K239" s="19">
        <f>K$7*Source_BEAm!$CT$103/(Source_BEAm!$EI$144+Source_BEAm!$CT$103)*Source_BEAu!$CT236/SUM(Source_BEAu!$CT$397+Source_BEAu!$CT$396)</f>
        <v>0</v>
      </c>
      <c r="L239" s="19">
        <f>L$7*Source_BEAm!$CT$103/(Source_BEAm!$EI$144+Source_BEAm!$CT$103)*Source_BEAu!$CT236/SUM(Source_BEAu!$CT$397+Source_BEAu!$CT$396)</f>
        <v>0</v>
      </c>
      <c r="N239" s="14">
        <f>N$7*SUM(Source_BEAm!$JI$274:$JI$275)/(SUM(Source_BEAm!$JI$274:$JI$275)+SUM(Source_BEAm!$JJ$274:$JJ$275))*Source_BEAu!$JI236/SUM(Source_BEAu!$JI$396:$JI$397)+N$7*SUM(Source_BEAm!$JJ$274:$JJ$275)/(SUM(Source_BEAm!$JI$274:$JI$275)+SUM(Source_BEAm!$JJ$274:$JJ$275))*Source_BEAu!$JJ236/SUM(Source_BEAu!$JJ$396:$JJ$397)</f>
        <v>1.2726616240076202E-6</v>
      </c>
      <c r="O239" s="14">
        <f>O$7*SUM(Source_BEAm!$JI$274:$JI$275)/(SUM(Source_BEAm!$JI$274:$JI$275)+SUM(Source_BEAm!$JJ$274:$JJ$275))*Source_BEAu!$JI236/SUM(Source_BEAu!$JI$396:$JI$397)+O$7*SUM(Source_BEAm!$JJ$274:$JJ$275)/(SUM(Source_BEAm!$JI$274:$JI$275)+SUM(Source_BEAm!$JJ$274:$JJ$275))*Source_BEAu!$JJ236/SUM(Source_BEAu!$JJ$396:$JJ$397)</f>
        <v>2.0871650633724974E-5</v>
      </c>
      <c r="P239" s="14">
        <f>P$7*SUM(Source_BEAm!$JI$274:$JI$275)/(SUM(Source_BEAm!$JI$274:$JI$275)+SUM(Source_BEAm!$JJ$274:$JJ$275))*Source_BEAu!$JI236/SUM(Source_BEAu!$JI$396:$JI$397)+P$7*SUM(Source_BEAm!$JJ$274:$JJ$275)/(SUM(Source_BEAm!$JI$274:$JI$275)+SUM(Source_BEAm!$JJ$274:$JJ$275))*Source_BEAu!$JJ236/SUM(Source_BEAu!$JJ$396:$JJ$397)</f>
        <v>9.6467751099777599E-5</v>
      </c>
      <c r="Q239" s="14">
        <f>Q$7*SUM(Source_BEAm!$JI$274:$JI$275)/(SUM(Source_BEAm!$JI$274:$JI$275)+SUM(Source_BEAm!$JJ$274:$JJ$275))*Source_BEAu!$JI236/SUM(Source_BEAu!$JI$396:$JI$397)+Q$7*SUM(Source_BEAm!$JJ$274:$JJ$275)/(SUM(Source_BEAm!$JI$274:$JI$275)+SUM(Source_BEAm!$JJ$274:$JJ$275))*Source_BEAu!$JJ236/SUM(Source_BEAu!$JJ$396:$JJ$397)</f>
        <v>1.6671867274499822E-5</v>
      </c>
      <c r="R239" s="14">
        <f>R$7*SUM(Source_BEAm!$JI$274:$JI$275)/(SUM(Source_BEAm!$JI$274:$JI$275)+SUM(Source_BEAm!$JJ$274:$JJ$275))*Source_BEAu!$JI236/SUM(Source_BEAu!$JI$396:$JI$397)+R$7*SUM(Source_BEAm!$JJ$274:$JJ$275)/(SUM(Source_BEAm!$JI$274:$JI$275)+SUM(Source_BEAm!$JJ$274:$JJ$275))*Source_BEAu!$JJ236/SUM(Source_BEAu!$JJ$396:$JJ$397)</f>
        <v>1.6544601112099062E-6</v>
      </c>
    </row>
    <row r="240" spans="1:18">
      <c r="A240" s="15" t="s">
        <v>374</v>
      </c>
      <c r="B240" s="19">
        <v>316000</v>
      </c>
      <c r="C240" s="20"/>
      <c r="H240" s="19">
        <f>H$7*Source_BEAm!$CT$103/(Source_BEAm!$EI$144+Source_BEAm!$CT$103)*Source_BEAu!$CT237/SUM(Source_BEAu!$CT$397+Source_BEAu!$CT$396)</f>
        <v>0</v>
      </c>
      <c r="I240" s="19">
        <f>I$7*Source_BEAm!$CT$103/(Source_BEAm!$EI$144+Source_BEAm!$CT$103)*Source_BEAu!$CT237/SUM(Source_BEAu!$CT$397+Source_BEAu!$CT$396)</f>
        <v>0</v>
      </c>
      <c r="J240" s="19">
        <f>J$7*Source_BEAm!$CT$103/(Source_BEAm!$EI$144+Source_BEAm!$CT$103)*Source_BEAu!$CT237/SUM(Source_BEAu!$CT$397+Source_BEAu!$CT$396)</f>
        <v>0</v>
      </c>
      <c r="K240" s="19">
        <f>K$7*Source_BEAm!$CT$103/(Source_BEAm!$EI$144+Source_BEAm!$CT$103)*Source_BEAu!$CT237/SUM(Source_BEAu!$CT$397+Source_BEAu!$CT$396)</f>
        <v>0</v>
      </c>
      <c r="L240" s="19">
        <f>L$7*Source_BEAm!$CT$103/(Source_BEAm!$EI$144+Source_BEAm!$CT$103)*Source_BEAu!$CT237/SUM(Source_BEAu!$CT$397+Source_BEAu!$CT$396)</f>
        <v>0</v>
      </c>
      <c r="N240" s="14">
        <f>N$7*SUM(Source_BEAm!$JI$274:$JI$275)/(SUM(Source_BEAm!$JI$274:$JI$275)+SUM(Source_BEAm!$JJ$274:$JJ$275))*Source_BEAu!$JI237/SUM(Source_BEAu!$JI$396:$JI$397)+N$7*SUM(Source_BEAm!$JJ$274:$JJ$275)/(SUM(Source_BEAm!$JI$274:$JI$275)+SUM(Source_BEAm!$JJ$274:$JJ$275))*Source_BEAu!$JJ237/SUM(Source_BEAu!$JJ$396:$JJ$397)</f>
        <v>2.1608598603823709E-5</v>
      </c>
      <c r="O240" s="14">
        <f>O$7*SUM(Source_BEAm!$JI$274:$JI$275)/(SUM(Source_BEAm!$JI$274:$JI$275)+SUM(Source_BEAm!$JJ$274:$JJ$275))*Source_BEAu!$JI237/SUM(Source_BEAu!$JI$396:$JI$397)+O$7*SUM(Source_BEAm!$JJ$274:$JJ$275)/(SUM(Source_BEAm!$JI$274:$JI$275)+SUM(Source_BEAm!$JJ$274:$JJ$275))*Source_BEAu!$JJ237/SUM(Source_BEAu!$JJ$396:$JJ$397)</f>
        <v>3.5438101710270886E-4</v>
      </c>
      <c r="P240" s="14">
        <f>P$7*SUM(Source_BEAm!$JI$274:$JI$275)/(SUM(Source_BEAm!$JI$274:$JI$275)+SUM(Source_BEAm!$JJ$274:$JJ$275))*Source_BEAu!$JI237/SUM(Source_BEAu!$JI$396:$JI$397)+P$7*SUM(Source_BEAm!$JJ$274:$JJ$275)/(SUM(Source_BEAm!$JI$274:$JI$275)+SUM(Source_BEAm!$JJ$274:$JJ$275))*Source_BEAu!$JJ237/SUM(Source_BEAu!$JJ$396:$JJ$397)</f>
        <v>1.6379317741698372E-3</v>
      </c>
      <c r="Q240" s="14">
        <f>Q$7*SUM(Source_BEAm!$JI$274:$JI$275)/(SUM(Source_BEAm!$JI$274:$JI$275)+SUM(Source_BEAm!$JJ$274:$JJ$275))*Source_BEAu!$JI237/SUM(Source_BEAu!$JI$396:$JI$397)+Q$7*SUM(Source_BEAm!$JJ$274:$JJ$275)/(SUM(Source_BEAm!$JI$274:$JI$275)+SUM(Source_BEAm!$JJ$274:$JJ$275))*Source_BEAu!$JJ237/SUM(Source_BEAu!$JJ$396:$JJ$397)</f>
        <v>2.8307264171009055E-4</v>
      </c>
      <c r="R240" s="14">
        <f>R$7*SUM(Source_BEAm!$JI$274:$JI$275)/(SUM(Source_BEAm!$JI$274:$JI$275)+SUM(Source_BEAm!$JJ$274:$JJ$275))*Source_BEAu!$JI237/SUM(Source_BEAu!$JI$396:$JI$397)+R$7*SUM(Source_BEAm!$JJ$274:$JJ$275)/(SUM(Source_BEAm!$JI$274:$JI$275)+SUM(Source_BEAm!$JJ$274:$JJ$275))*Source_BEAu!$JJ237/SUM(Source_BEAu!$JJ$396:$JJ$397)</f>
        <v>2.8091178184970826E-5</v>
      </c>
    </row>
    <row r="241" spans="1:21">
      <c r="A241" s="15" t="s">
        <v>375</v>
      </c>
      <c r="B241" s="19">
        <v>322110</v>
      </c>
      <c r="C241" s="20"/>
      <c r="H241" s="19">
        <f>H$7*Source_BEAm!$CT$103/(Source_BEAm!$EI$144+Source_BEAm!$CT$103)*Source_BEAu!$CT238/SUM(Source_BEAu!$CT$397+Source_BEAu!$CT$396)</f>
        <v>0</v>
      </c>
      <c r="I241" s="19">
        <f>I$7*Source_BEAm!$CT$103/(Source_BEAm!$EI$144+Source_BEAm!$CT$103)*Source_BEAu!$CT238/SUM(Source_BEAu!$CT$397+Source_BEAu!$CT$396)</f>
        <v>0</v>
      </c>
      <c r="J241" s="19">
        <f>J$7*Source_BEAm!$CT$103/(Source_BEAm!$EI$144+Source_BEAm!$CT$103)*Source_BEAu!$CT238/SUM(Source_BEAu!$CT$397+Source_BEAu!$CT$396)</f>
        <v>0</v>
      </c>
      <c r="K241" s="19">
        <f>K$7*Source_BEAm!$CT$103/(Source_BEAm!$EI$144+Source_BEAm!$CT$103)*Source_BEAu!$CT238/SUM(Source_BEAu!$CT$397+Source_BEAu!$CT$396)</f>
        <v>0</v>
      </c>
      <c r="L241" s="19">
        <f>L$7*Source_BEAm!$CT$103/(Source_BEAm!$EI$144+Source_BEAm!$CT$103)*Source_BEAu!$CT238/SUM(Source_BEAu!$CT$397+Source_BEAu!$CT$396)</f>
        <v>0</v>
      </c>
      <c r="N241" s="14">
        <f>N$7*SUM(Source_BEAm!$JI$274:$JI$275)/(SUM(Source_BEAm!$JI$274:$JI$275)+SUM(Source_BEAm!$JJ$274:$JJ$275))*Source_BEAu!$JI238/SUM(Source_BEAu!$JI$396:$JI$397)+N$7*SUM(Source_BEAm!$JJ$274:$JJ$275)/(SUM(Source_BEAm!$JI$274:$JI$275)+SUM(Source_BEAm!$JJ$274:$JJ$275))*Source_BEAu!$JJ238/SUM(Source_BEAu!$JJ$396:$JJ$397)</f>
        <v>0</v>
      </c>
      <c r="O241" s="14">
        <f>O$7*SUM(Source_BEAm!$JI$274:$JI$275)/(SUM(Source_BEAm!$JI$274:$JI$275)+SUM(Source_BEAm!$JJ$274:$JJ$275))*Source_BEAu!$JI238/SUM(Source_BEAu!$JI$396:$JI$397)+O$7*SUM(Source_BEAm!$JJ$274:$JJ$275)/(SUM(Source_BEAm!$JI$274:$JI$275)+SUM(Source_BEAm!$JJ$274:$JJ$275))*Source_BEAu!$JJ238/SUM(Source_BEAu!$JJ$396:$JJ$397)</f>
        <v>0</v>
      </c>
      <c r="P241" s="14">
        <f>P$7*SUM(Source_BEAm!$JI$274:$JI$275)/(SUM(Source_BEAm!$JI$274:$JI$275)+SUM(Source_BEAm!$JJ$274:$JJ$275))*Source_BEAu!$JI238/SUM(Source_BEAu!$JI$396:$JI$397)+P$7*SUM(Source_BEAm!$JJ$274:$JJ$275)/(SUM(Source_BEAm!$JI$274:$JI$275)+SUM(Source_BEAm!$JJ$274:$JJ$275))*Source_BEAu!$JJ238/SUM(Source_BEAu!$JJ$396:$JJ$397)</f>
        <v>0</v>
      </c>
      <c r="Q241" s="14">
        <f>Q$7*SUM(Source_BEAm!$JI$274:$JI$275)/(SUM(Source_BEAm!$JI$274:$JI$275)+SUM(Source_BEAm!$JJ$274:$JJ$275))*Source_BEAu!$JI238/SUM(Source_BEAu!$JI$396:$JI$397)+Q$7*SUM(Source_BEAm!$JJ$274:$JJ$275)/(SUM(Source_BEAm!$JI$274:$JI$275)+SUM(Source_BEAm!$JJ$274:$JJ$275))*Source_BEAu!$JJ238/SUM(Source_BEAu!$JJ$396:$JJ$397)</f>
        <v>0</v>
      </c>
      <c r="R241" s="14">
        <f>R$7*SUM(Source_BEAm!$JI$274:$JI$275)/(SUM(Source_BEAm!$JI$274:$JI$275)+SUM(Source_BEAm!$JJ$274:$JJ$275))*Source_BEAu!$JI238/SUM(Source_BEAu!$JI$396:$JI$397)+R$7*SUM(Source_BEAm!$JJ$274:$JJ$275)/(SUM(Source_BEAm!$JI$274:$JI$275)+SUM(Source_BEAm!$JJ$274:$JJ$275))*Source_BEAu!$JJ238/SUM(Source_BEAu!$JJ$396:$JJ$397)</f>
        <v>0</v>
      </c>
    </row>
    <row r="242" spans="1:21">
      <c r="A242" s="15" t="s">
        <v>376</v>
      </c>
      <c r="B242" s="19">
        <v>322120</v>
      </c>
      <c r="C242" s="20"/>
      <c r="H242" s="19">
        <f>H$7*Source_BEAm!$CT$103/(Source_BEAm!$EI$144+Source_BEAm!$CT$103)*Source_BEAu!$CT239/SUM(Source_BEAu!$CT$397+Source_BEAu!$CT$396)</f>
        <v>1.8730329878775431E-5</v>
      </c>
      <c r="I242" s="19">
        <f>I$7*Source_BEAm!$CT$103/(Source_BEAm!$EI$144+Source_BEAm!$CT$103)*Source_BEAu!$CT239/SUM(Source_BEAu!$CT$397+Source_BEAu!$CT$396)</f>
        <v>3.0717741001191711E-4</v>
      </c>
      <c r="J242" s="19">
        <f>J$7*Source_BEAm!$CT$103/(Source_BEAm!$EI$144+Source_BEAm!$CT$103)*Source_BEAu!$CT239/SUM(Source_BEAu!$CT$397+Source_BEAu!$CT$396)</f>
        <v>1.4197590048111778E-3</v>
      </c>
      <c r="K242" s="19">
        <f>K$7*Source_BEAm!$CT$103/(Source_BEAm!$EI$144+Source_BEAm!$CT$103)*Source_BEAu!$CT239/SUM(Source_BEAu!$CT$397+Source_BEAu!$CT$396)</f>
        <v>2.4536732141195816E-4</v>
      </c>
      <c r="L242" s="19">
        <f>L$7*Source_BEAm!$CT$103/(Source_BEAm!$EI$144+Source_BEAm!$CT$103)*Source_BEAu!$CT239/SUM(Source_BEAu!$CT$397+Source_BEAu!$CT$396)</f>
        <v>2.4349428842408067E-5</v>
      </c>
      <c r="N242" s="14">
        <f>N$7*SUM(Source_BEAm!$JI$274:$JI$275)/(SUM(Source_BEAm!$JI$274:$JI$275)+SUM(Source_BEAm!$JJ$274:$JJ$275))*Source_BEAu!$JI239/SUM(Source_BEAu!$JI$396:$JI$397)+N$7*SUM(Source_BEAm!$JJ$274:$JJ$275)/(SUM(Source_BEAm!$JI$274:$JI$275)+SUM(Source_BEAm!$JJ$274:$JJ$275))*Source_BEAu!$JJ239/SUM(Source_BEAu!$JJ$396:$JJ$397)</f>
        <v>0</v>
      </c>
      <c r="O242" s="14">
        <f>O$7*SUM(Source_BEAm!$JI$274:$JI$275)/(SUM(Source_BEAm!$JI$274:$JI$275)+SUM(Source_BEAm!$JJ$274:$JJ$275))*Source_BEAu!$JI239/SUM(Source_BEAu!$JI$396:$JI$397)+O$7*SUM(Source_BEAm!$JJ$274:$JJ$275)/(SUM(Source_BEAm!$JI$274:$JI$275)+SUM(Source_BEAm!$JJ$274:$JJ$275))*Source_BEAu!$JJ239/SUM(Source_BEAu!$JJ$396:$JJ$397)</f>
        <v>0</v>
      </c>
      <c r="P242" s="14">
        <f>P$7*SUM(Source_BEAm!$JI$274:$JI$275)/(SUM(Source_BEAm!$JI$274:$JI$275)+SUM(Source_BEAm!$JJ$274:$JJ$275))*Source_BEAu!$JI239/SUM(Source_BEAu!$JI$396:$JI$397)+P$7*SUM(Source_BEAm!$JJ$274:$JJ$275)/(SUM(Source_BEAm!$JI$274:$JI$275)+SUM(Source_BEAm!$JJ$274:$JJ$275))*Source_BEAu!$JJ239/SUM(Source_BEAu!$JJ$396:$JJ$397)</f>
        <v>0</v>
      </c>
      <c r="Q242" s="14">
        <f>Q$7*SUM(Source_BEAm!$JI$274:$JI$275)/(SUM(Source_BEAm!$JI$274:$JI$275)+SUM(Source_BEAm!$JJ$274:$JJ$275))*Source_BEAu!$JI239/SUM(Source_BEAu!$JI$396:$JI$397)+Q$7*SUM(Source_BEAm!$JJ$274:$JJ$275)/(SUM(Source_BEAm!$JI$274:$JI$275)+SUM(Source_BEAm!$JJ$274:$JJ$275))*Source_BEAu!$JJ239/SUM(Source_BEAu!$JJ$396:$JJ$397)</f>
        <v>0</v>
      </c>
      <c r="R242" s="14">
        <f>R$7*SUM(Source_BEAm!$JI$274:$JI$275)/(SUM(Source_BEAm!$JI$274:$JI$275)+SUM(Source_BEAm!$JJ$274:$JJ$275))*Source_BEAu!$JI239/SUM(Source_BEAu!$JI$396:$JI$397)+R$7*SUM(Source_BEAm!$JJ$274:$JJ$275)/(SUM(Source_BEAm!$JI$274:$JI$275)+SUM(Source_BEAm!$JJ$274:$JJ$275))*Source_BEAu!$JJ239/SUM(Source_BEAu!$JJ$396:$JJ$397)</f>
        <v>0</v>
      </c>
    </row>
    <row r="243" spans="1:21">
      <c r="A243" s="15" t="s">
        <v>377</v>
      </c>
      <c r="B243" s="19">
        <v>322130</v>
      </c>
      <c r="C243" s="20"/>
      <c r="H243" s="19">
        <f>H$7*Source_BEAm!$CT$103/(Source_BEAm!$EI$144+Source_BEAm!$CT$103)*Source_BEAu!$CT240/SUM(Source_BEAu!$CT$397+Source_BEAu!$CT$396)</f>
        <v>9.3651649393877155E-6</v>
      </c>
      <c r="I243" s="19">
        <f>I$7*Source_BEAm!$CT$103/(Source_BEAm!$EI$144+Source_BEAm!$CT$103)*Source_BEAu!$CT240/SUM(Source_BEAu!$CT$397+Source_BEAu!$CT$396)</f>
        <v>1.5358870500595855E-4</v>
      </c>
      <c r="J243" s="19">
        <f>J$7*Source_BEAm!$CT$103/(Source_BEAm!$EI$144+Source_BEAm!$CT$103)*Source_BEAu!$CT240/SUM(Source_BEAu!$CT$397+Source_BEAu!$CT$396)</f>
        <v>7.0987950240558888E-4</v>
      </c>
      <c r="K243" s="19">
        <f>K$7*Source_BEAm!$CT$103/(Source_BEAm!$EI$144+Source_BEAm!$CT$103)*Source_BEAu!$CT240/SUM(Source_BEAu!$CT$397+Source_BEAu!$CT$396)</f>
        <v>1.2268366070597908E-4</v>
      </c>
      <c r="L243" s="19">
        <f>L$7*Source_BEAm!$CT$103/(Source_BEAm!$EI$144+Source_BEAm!$CT$103)*Source_BEAu!$CT240/SUM(Source_BEAu!$CT$397+Source_BEAu!$CT$396)</f>
        <v>1.2174714421204033E-5</v>
      </c>
      <c r="N243" s="14">
        <f>N$7*SUM(Source_BEAm!$JI$274:$JI$275)/(SUM(Source_BEAm!$JI$274:$JI$275)+SUM(Source_BEAm!$JJ$274:$JJ$275))*Source_BEAu!$JI240/SUM(Source_BEAu!$JI$396:$JI$397)+N$7*SUM(Source_BEAm!$JJ$274:$JJ$275)/(SUM(Source_BEAm!$JI$274:$JI$275)+SUM(Source_BEAm!$JJ$274:$JJ$275))*Source_BEAu!$JJ240/SUM(Source_BEAu!$JJ$396:$JJ$397)</f>
        <v>0</v>
      </c>
      <c r="O243" s="14">
        <f>O$7*SUM(Source_BEAm!$JI$274:$JI$275)/(SUM(Source_BEAm!$JI$274:$JI$275)+SUM(Source_BEAm!$JJ$274:$JJ$275))*Source_BEAu!$JI240/SUM(Source_BEAu!$JI$396:$JI$397)+O$7*SUM(Source_BEAm!$JJ$274:$JJ$275)/(SUM(Source_BEAm!$JI$274:$JI$275)+SUM(Source_BEAm!$JJ$274:$JJ$275))*Source_BEAu!$JJ240/SUM(Source_BEAu!$JJ$396:$JJ$397)</f>
        <v>0</v>
      </c>
      <c r="P243" s="14">
        <f>P$7*SUM(Source_BEAm!$JI$274:$JI$275)/(SUM(Source_BEAm!$JI$274:$JI$275)+SUM(Source_BEAm!$JJ$274:$JJ$275))*Source_BEAu!$JI240/SUM(Source_BEAu!$JI$396:$JI$397)+P$7*SUM(Source_BEAm!$JJ$274:$JJ$275)/(SUM(Source_BEAm!$JI$274:$JI$275)+SUM(Source_BEAm!$JJ$274:$JJ$275))*Source_BEAu!$JJ240/SUM(Source_BEAu!$JJ$396:$JJ$397)</f>
        <v>0</v>
      </c>
      <c r="Q243" s="14">
        <f>Q$7*SUM(Source_BEAm!$JI$274:$JI$275)/(SUM(Source_BEAm!$JI$274:$JI$275)+SUM(Source_BEAm!$JJ$274:$JJ$275))*Source_BEAu!$JI240/SUM(Source_BEAu!$JI$396:$JI$397)+Q$7*SUM(Source_BEAm!$JJ$274:$JJ$275)/(SUM(Source_BEAm!$JI$274:$JI$275)+SUM(Source_BEAm!$JJ$274:$JJ$275))*Source_BEAu!$JJ240/SUM(Source_BEAu!$JJ$396:$JJ$397)</f>
        <v>0</v>
      </c>
      <c r="R243" s="14">
        <f>R$7*SUM(Source_BEAm!$JI$274:$JI$275)/(SUM(Source_BEAm!$JI$274:$JI$275)+SUM(Source_BEAm!$JJ$274:$JJ$275))*Source_BEAu!$JI240/SUM(Source_BEAu!$JI$396:$JI$397)+R$7*SUM(Source_BEAm!$JJ$274:$JJ$275)/(SUM(Source_BEAm!$JI$274:$JI$275)+SUM(Source_BEAm!$JJ$274:$JJ$275))*Source_BEAu!$JJ240/SUM(Source_BEAu!$JJ$396:$JJ$397)</f>
        <v>0</v>
      </c>
    </row>
    <row r="244" spans="1:21">
      <c r="A244" s="15" t="s">
        <v>378</v>
      </c>
      <c r="B244" s="19">
        <v>322210</v>
      </c>
      <c r="C244" s="20"/>
      <c r="H244" s="19">
        <f>H$7*Source_BEAm!$CT$103/(Source_BEAm!$EI$144+Source_BEAm!$CT$103)*Source_BEAu!$CT241/SUM(Source_BEAu!$CT$397+Source_BEAu!$CT$396)</f>
        <v>2.8095494818163146E-5</v>
      </c>
      <c r="I244" s="19">
        <f>I$7*Source_BEAm!$CT$103/(Source_BEAm!$EI$144+Source_BEAm!$CT$103)*Source_BEAu!$CT241/SUM(Source_BEAu!$CT$397+Source_BEAu!$CT$396)</f>
        <v>4.6076611501787563E-4</v>
      </c>
      <c r="J244" s="19">
        <f>J$7*Source_BEAm!$CT$103/(Source_BEAm!$EI$144+Source_BEAm!$CT$103)*Source_BEAu!$CT241/SUM(Source_BEAu!$CT$397+Source_BEAu!$CT$396)</f>
        <v>2.1296385072167665E-3</v>
      </c>
      <c r="K244" s="19">
        <f>K$7*Source_BEAm!$CT$103/(Source_BEAm!$EI$144+Source_BEAm!$CT$103)*Source_BEAu!$CT241/SUM(Source_BEAu!$CT$397+Source_BEAu!$CT$396)</f>
        <v>3.6805098211793724E-4</v>
      </c>
      <c r="L244" s="19">
        <f>L$7*Source_BEAm!$CT$103/(Source_BEAm!$EI$144+Source_BEAm!$CT$103)*Source_BEAu!$CT241/SUM(Source_BEAu!$CT$397+Source_BEAu!$CT$396)</f>
        <v>3.6524143263612099E-5</v>
      </c>
      <c r="N244" s="14">
        <f>N$7*SUM(Source_BEAm!$JI$274:$JI$275)/(SUM(Source_BEAm!$JI$274:$JI$275)+SUM(Source_BEAm!$JJ$274:$JJ$275))*Source_BEAu!$JI241/SUM(Source_BEAu!$JI$396:$JI$397)+N$7*SUM(Source_BEAm!$JJ$274:$JJ$275)/(SUM(Source_BEAm!$JI$274:$JI$275)+SUM(Source_BEAm!$JJ$274:$JJ$275))*Source_BEAu!$JJ241/SUM(Source_BEAu!$JJ$396:$JJ$397)</f>
        <v>5.8185595998165967E-5</v>
      </c>
      <c r="O244" s="14">
        <f>O$7*SUM(Source_BEAm!$JI$274:$JI$275)/(SUM(Source_BEAm!$JI$274:$JI$275)+SUM(Source_BEAm!$JJ$274:$JJ$275))*Source_BEAu!$JI241/SUM(Source_BEAu!$JI$396:$JI$397)+O$7*SUM(Source_BEAm!$JJ$274:$JJ$275)/(SUM(Source_BEAm!$JI$274:$JI$275)+SUM(Source_BEAm!$JJ$274:$JJ$275))*Source_BEAu!$JJ241/SUM(Source_BEAu!$JJ$396:$JJ$397)</f>
        <v>9.5424377436992194E-4</v>
      </c>
      <c r="P244" s="14">
        <f>P$7*SUM(Source_BEAm!$JI$274:$JI$275)/(SUM(Source_BEAm!$JI$274:$JI$275)+SUM(Source_BEAm!$JJ$274:$JJ$275))*Source_BEAu!$JI241/SUM(Source_BEAu!$JI$396:$JI$397)+P$7*SUM(Source_BEAm!$JJ$274:$JJ$275)/(SUM(Source_BEAm!$JI$274:$JI$275)+SUM(Source_BEAm!$JJ$274:$JJ$275))*Source_BEAu!$JJ241/SUM(Source_BEAu!$JJ$396:$JJ$397)</f>
        <v>4.4104681766609791E-3</v>
      </c>
      <c r="Q244" s="14">
        <f>Q$7*SUM(Source_BEAm!$JI$274:$JI$275)/(SUM(Source_BEAm!$JI$274:$JI$275)+SUM(Source_BEAm!$JJ$274:$JJ$275))*Source_BEAu!$JI241/SUM(Source_BEAu!$JI$396:$JI$397)+Q$7*SUM(Source_BEAm!$JJ$274:$JJ$275)/(SUM(Source_BEAm!$JI$274:$JI$275)+SUM(Source_BEAm!$JJ$274:$JJ$275))*Source_BEAu!$JJ241/SUM(Source_BEAu!$JJ$396:$JJ$397)</f>
        <v>7.6223130757597417E-4</v>
      </c>
      <c r="R244" s="14">
        <f>R$7*SUM(Source_BEAm!$JI$274:$JI$275)/(SUM(Source_BEAm!$JI$274:$JI$275)+SUM(Source_BEAm!$JJ$274:$JJ$275))*Source_BEAu!$JI241/SUM(Source_BEAu!$JI$396:$JI$397)+R$7*SUM(Source_BEAm!$JJ$274:$JJ$275)/(SUM(Source_BEAm!$JI$274:$JI$275)+SUM(Source_BEAm!$JJ$274:$JJ$275))*Source_BEAu!$JJ241/SUM(Source_BEAu!$JJ$396:$JJ$397)</f>
        <v>7.5641274797615764E-5</v>
      </c>
    </row>
    <row r="245" spans="1:21">
      <c r="A245" s="15" t="s">
        <v>379</v>
      </c>
      <c r="B245" s="19">
        <v>322220</v>
      </c>
      <c r="C245" s="20"/>
      <c r="H245" s="19">
        <f>H$7*Source_BEAm!$CT$103/(Source_BEAm!$EI$144+Source_BEAm!$CT$103)*Source_BEAu!$CT242/SUM(Source_BEAu!$CT$397+Source_BEAu!$CT$396)</f>
        <v>0</v>
      </c>
      <c r="I245" s="19">
        <f>I$7*Source_BEAm!$CT$103/(Source_BEAm!$EI$144+Source_BEAm!$CT$103)*Source_BEAu!$CT242/SUM(Source_BEAu!$CT$397+Source_BEAu!$CT$396)</f>
        <v>0</v>
      </c>
      <c r="J245" s="19">
        <f>J$7*Source_BEAm!$CT$103/(Source_BEAm!$EI$144+Source_BEAm!$CT$103)*Source_BEAu!$CT242/SUM(Source_BEAu!$CT$397+Source_BEAu!$CT$396)</f>
        <v>0</v>
      </c>
      <c r="K245" s="19">
        <f>K$7*Source_BEAm!$CT$103/(Source_BEAm!$EI$144+Source_BEAm!$CT$103)*Source_BEAu!$CT242/SUM(Source_BEAu!$CT$397+Source_BEAu!$CT$396)</f>
        <v>0</v>
      </c>
      <c r="L245" s="19">
        <f>L$7*Source_BEAm!$CT$103/(Source_BEAm!$EI$144+Source_BEAm!$CT$103)*Source_BEAu!$CT242/SUM(Source_BEAu!$CT$397+Source_BEAu!$CT$396)</f>
        <v>0</v>
      </c>
      <c r="N245" s="14">
        <f>N$7*SUM(Source_BEAm!$JI$274:$JI$275)/(SUM(Source_BEAm!$JI$274:$JI$275)+SUM(Source_BEAm!$JJ$274:$JJ$275))*Source_BEAu!$JI242/SUM(Source_BEAu!$JI$396:$JI$397)+N$7*SUM(Source_BEAm!$JJ$274:$JJ$275)/(SUM(Source_BEAm!$JI$274:$JI$275)+SUM(Source_BEAm!$JJ$274:$JJ$275))*Source_BEAu!$JJ242/SUM(Source_BEAu!$JJ$396:$JJ$397)</f>
        <v>0</v>
      </c>
      <c r="O245" s="14">
        <f>O$7*SUM(Source_BEAm!$JI$274:$JI$275)/(SUM(Source_BEAm!$JI$274:$JI$275)+SUM(Source_BEAm!$JJ$274:$JJ$275))*Source_BEAu!$JI242/SUM(Source_BEAu!$JI$396:$JI$397)+O$7*SUM(Source_BEAm!$JJ$274:$JJ$275)/(SUM(Source_BEAm!$JI$274:$JI$275)+SUM(Source_BEAm!$JJ$274:$JJ$275))*Source_BEAu!$JJ242/SUM(Source_BEAu!$JJ$396:$JJ$397)</f>
        <v>0</v>
      </c>
      <c r="P245" s="14">
        <f>P$7*SUM(Source_BEAm!$JI$274:$JI$275)/(SUM(Source_BEAm!$JI$274:$JI$275)+SUM(Source_BEAm!$JJ$274:$JJ$275))*Source_BEAu!$JI242/SUM(Source_BEAu!$JI$396:$JI$397)+P$7*SUM(Source_BEAm!$JJ$274:$JJ$275)/(SUM(Source_BEAm!$JI$274:$JI$275)+SUM(Source_BEAm!$JJ$274:$JJ$275))*Source_BEAu!$JJ242/SUM(Source_BEAu!$JJ$396:$JJ$397)</f>
        <v>0</v>
      </c>
      <c r="Q245" s="14">
        <f>Q$7*SUM(Source_BEAm!$JI$274:$JI$275)/(SUM(Source_BEAm!$JI$274:$JI$275)+SUM(Source_BEAm!$JJ$274:$JJ$275))*Source_BEAu!$JI242/SUM(Source_BEAu!$JI$396:$JI$397)+Q$7*SUM(Source_BEAm!$JJ$274:$JJ$275)/(SUM(Source_BEAm!$JI$274:$JI$275)+SUM(Source_BEAm!$JJ$274:$JJ$275))*Source_BEAu!$JJ242/SUM(Source_BEAu!$JJ$396:$JJ$397)</f>
        <v>0</v>
      </c>
      <c r="R245" s="14">
        <f>R$7*SUM(Source_BEAm!$JI$274:$JI$275)/(SUM(Source_BEAm!$JI$274:$JI$275)+SUM(Source_BEAm!$JJ$274:$JJ$275))*Source_BEAu!$JI242/SUM(Source_BEAu!$JI$396:$JI$397)+R$7*SUM(Source_BEAm!$JJ$274:$JJ$275)/(SUM(Source_BEAm!$JI$274:$JI$275)+SUM(Source_BEAm!$JJ$274:$JJ$275))*Source_BEAu!$JJ242/SUM(Source_BEAu!$JJ$396:$JJ$397)</f>
        <v>0</v>
      </c>
    </row>
    <row r="246" spans="1:21">
      <c r="A246" s="15" t="s">
        <v>380</v>
      </c>
      <c r="B246" s="19">
        <v>322230</v>
      </c>
      <c r="C246" s="20"/>
      <c r="H246" s="19">
        <f>H$7*Source_BEAm!$CT$103/(Source_BEAm!$EI$144+Source_BEAm!$CT$103)*Source_BEAu!$CT243/SUM(Source_BEAu!$CT$397+Source_BEAu!$CT$396)</f>
        <v>0</v>
      </c>
      <c r="I246" s="19">
        <f>I$7*Source_BEAm!$CT$103/(Source_BEAm!$EI$144+Source_BEAm!$CT$103)*Source_BEAu!$CT243/SUM(Source_BEAu!$CT$397+Source_BEAu!$CT$396)</f>
        <v>0</v>
      </c>
      <c r="J246" s="19">
        <f>J$7*Source_BEAm!$CT$103/(Source_BEAm!$EI$144+Source_BEAm!$CT$103)*Source_BEAu!$CT243/SUM(Source_BEAu!$CT$397+Source_BEAu!$CT$396)</f>
        <v>0</v>
      </c>
      <c r="K246" s="19">
        <f>K$7*Source_BEAm!$CT$103/(Source_BEAm!$EI$144+Source_BEAm!$CT$103)*Source_BEAu!$CT243/SUM(Source_BEAu!$CT$397+Source_BEAu!$CT$396)</f>
        <v>0</v>
      </c>
      <c r="L246" s="19">
        <f>L$7*Source_BEAm!$CT$103/(Source_BEAm!$EI$144+Source_BEAm!$CT$103)*Source_BEAu!$CT243/SUM(Source_BEAu!$CT$397+Source_BEAu!$CT$396)</f>
        <v>0</v>
      </c>
      <c r="N246" s="14">
        <f>N$7*SUM(Source_BEAm!$JI$274:$JI$275)/(SUM(Source_BEAm!$JI$274:$JI$275)+SUM(Source_BEAm!$JJ$274:$JJ$275))*Source_BEAu!$JI243/SUM(Source_BEAu!$JI$396:$JI$397)+N$7*SUM(Source_BEAm!$JJ$274:$JJ$275)/(SUM(Source_BEAm!$JI$274:$JI$275)+SUM(Source_BEAm!$JJ$274:$JJ$275))*Source_BEAu!$JJ243/SUM(Source_BEAu!$JJ$396:$JJ$397)</f>
        <v>0</v>
      </c>
      <c r="O246" s="14">
        <f>O$7*SUM(Source_BEAm!$JI$274:$JI$275)/(SUM(Source_BEAm!$JI$274:$JI$275)+SUM(Source_BEAm!$JJ$274:$JJ$275))*Source_BEAu!$JI243/SUM(Source_BEAu!$JI$396:$JI$397)+O$7*SUM(Source_BEAm!$JJ$274:$JJ$275)/(SUM(Source_BEAm!$JI$274:$JI$275)+SUM(Source_BEAm!$JJ$274:$JJ$275))*Source_BEAu!$JJ243/SUM(Source_BEAu!$JJ$396:$JJ$397)</f>
        <v>0</v>
      </c>
      <c r="P246" s="14">
        <f>P$7*SUM(Source_BEAm!$JI$274:$JI$275)/(SUM(Source_BEAm!$JI$274:$JI$275)+SUM(Source_BEAm!$JJ$274:$JJ$275))*Source_BEAu!$JI243/SUM(Source_BEAu!$JI$396:$JI$397)+P$7*SUM(Source_BEAm!$JJ$274:$JJ$275)/(SUM(Source_BEAm!$JI$274:$JI$275)+SUM(Source_BEAm!$JJ$274:$JJ$275))*Source_BEAu!$JJ243/SUM(Source_BEAu!$JJ$396:$JJ$397)</f>
        <v>0</v>
      </c>
      <c r="Q246" s="14">
        <f>Q$7*SUM(Source_BEAm!$JI$274:$JI$275)/(SUM(Source_BEAm!$JI$274:$JI$275)+SUM(Source_BEAm!$JJ$274:$JJ$275))*Source_BEAu!$JI243/SUM(Source_BEAu!$JI$396:$JI$397)+Q$7*SUM(Source_BEAm!$JJ$274:$JJ$275)/(SUM(Source_BEAm!$JI$274:$JI$275)+SUM(Source_BEAm!$JJ$274:$JJ$275))*Source_BEAu!$JJ243/SUM(Source_BEAu!$JJ$396:$JJ$397)</f>
        <v>0</v>
      </c>
      <c r="R246" s="14">
        <f>R$7*SUM(Source_BEAm!$JI$274:$JI$275)/(SUM(Source_BEAm!$JI$274:$JI$275)+SUM(Source_BEAm!$JJ$274:$JJ$275))*Source_BEAu!$JI243/SUM(Source_BEAu!$JI$396:$JI$397)+R$7*SUM(Source_BEAm!$JJ$274:$JJ$275)/(SUM(Source_BEAm!$JI$274:$JI$275)+SUM(Source_BEAm!$JJ$274:$JJ$275))*Source_BEAu!$JJ243/SUM(Source_BEAu!$JJ$396:$JJ$397)</f>
        <v>0</v>
      </c>
    </row>
    <row r="247" spans="1:21">
      <c r="A247" s="15" t="s">
        <v>381</v>
      </c>
      <c r="B247" s="19">
        <v>322291</v>
      </c>
      <c r="C247" s="20"/>
      <c r="H247" s="19">
        <f>H$7*Source_BEAm!$CT$103/(Source_BEAm!$EI$144+Source_BEAm!$CT$103)*Source_BEAu!$CT244/SUM(Source_BEAu!$CT$397+Source_BEAu!$CT$396)</f>
        <v>0</v>
      </c>
      <c r="I247" s="19">
        <f>I$7*Source_BEAm!$CT$103/(Source_BEAm!$EI$144+Source_BEAm!$CT$103)*Source_BEAu!$CT244/SUM(Source_BEAu!$CT$397+Source_BEAu!$CT$396)</f>
        <v>0</v>
      </c>
      <c r="J247" s="19">
        <f>J$7*Source_BEAm!$CT$103/(Source_BEAm!$EI$144+Source_BEAm!$CT$103)*Source_BEAu!$CT244/SUM(Source_BEAu!$CT$397+Source_BEAu!$CT$396)</f>
        <v>0</v>
      </c>
      <c r="K247" s="19">
        <f>K$7*Source_BEAm!$CT$103/(Source_BEAm!$EI$144+Source_BEAm!$CT$103)*Source_BEAu!$CT244/SUM(Source_BEAu!$CT$397+Source_BEAu!$CT$396)</f>
        <v>0</v>
      </c>
      <c r="L247" s="19">
        <f>L$7*Source_BEAm!$CT$103/(Source_BEAm!$EI$144+Source_BEAm!$CT$103)*Source_BEAu!$CT244/SUM(Source_BEAu!$CT$397+Source_BEAu!$CT$396)</f>
        <v>0</v>
      </c>
      <c r="N247" s="14">
        <f>N$7*SUM(Source_BEAm!$JI$274:$JI$275)/(SUM(Source_BEAm!$JI$274:$JI$275)+SUM(Source_BEAm!$JJ$274:$JJ$275))*Source_BEAu!$JI244/SUM(Source_BEAu!$JI$396:$JI$397)+N$7*SUM(Source_BEAm!$JJ$274:$JJ$275)/(SUM(Source_BEAm!$JI$274:$JI$275)+SUM(Source_BEAm!$JJ$274:$JJ$275))*Source_BEAu!$JJ244/SUM(Source_BEAu!$JJ$396:$JJ$397)</f>
        <v>0</v>
      </c>
      <c r="O247" s="14">
        <f>O$7*SUM(Source_BEAm!$JI$274:$JI$275)/(SUM(Source_BEAm!$JI$274:$JI$275)+SUM(Source_BEAm!$JJ$274:$JJ$275))*Source_BEAu!$JI244/SUM(Source_BEAu!$JI$396:$JI$397)+O$7*SUM(Source_BEAm!$JJ$274:$JJ$275)/(SUM(Source_BEAm!$JI$274:$JI$275)+SUM(Source_BEAm!$JJ$274:$JJ$275))*Source_BEAu!$JJ244/SUM(Source_BEAu!$JJ$396:$JJ$397)</f>
        <v>0</v>
      </c>
      <c r="P247" s="14">
        <f>P$7*SUM(Source_BEAm!$JI$274:$JI$275)/(SUM(Source_BEAm!$JI$274:$JI$275)+SUM(Source_BEAm!$JJ$274:$JJ$275))*Source_BEAu!$JI244/SUM(Source_BEAu!$JI$396:$JI$397)+P$7*SUM(Source_BEAm!$JJ$274:$JJ$275)/(SUM(Source_BEAm!$JI$274:$JI$275)+SUM(Source_BEAm!$JJ$274:$JJ$275))*Source_BEAu!$JJ244/SUM(Source_BEAu!$JJ$396:$JJ$397)</f>
        <v>0</v>
      </c>
      <c r="Q247" s="14">
        <f>Q$7*SUM(Source_BEAm!$JI$274:$JI$275)/(SUM(Source_BEAm!$JI$274:$JI$275)+SUM(Source_BEAm!$JJ$274:$JJ$275))*Source_BEAu!$JI244/SUM(Source_BEAu!$JI$396:$JI$397)+Q$7*SUM(Source_BEAm!$JJ$274:$JJ$275)/(SUM(Source_BEAm!$JI$274:$JI$275)+SUM(Source_BEAm!$JJ$274:$JJ$275))*Source_BEAu!$JJ244/SUM(Source_BEAu!$JJ$396:$JJ$397)</f>
        <v>0</v>
      </c>
      <c r="R247" s="14">
        <f>R$7*SUM(Source_BEAm!$JI$274:$JI$275)/(SUM(Source_BEAm!$JI$274:$JI$275)+SUM(Source_BEAm!$JJ$274:$JJ$275))*Source_BEAu!$JI244/SUM(Source_BEAu!$JI$396:$JI$397)+R$7*SUM(Source_BEAm!$JJ$274:$JJ$275)/(SUM(Source_BEAm!$JI$274:$JI$275)+SUM(Source_BEAm!$JJ$274:$JJ$275))*Source_BEAu!$JJ244/SUM(Source_BEAu!$JJ$396:$JJ$397)</f>
        <v>0</v>
      </c>
    </row>
    <row r="248" spans="1:21">
      <c r="A248" s="15" t="s">
        <v>382</v>
      </c>
      <c r="B248" s="19">
        <v>322299</v>
      </c>
      <c r="C248" s="20"/>
      <c r="H248" s="19">
        <f>H$7*Source_BEAm!$CT$103/(Source_BEAm!$EI$144+Source_BEAm!$CT$103)*Source_BEAu!$CT245/SUM(Source_BEAu!$CT$397+Source_BEAu!$CT$396)</f>
        <v>0</v>
      </c>
      <c r="I248" s="19">
        <f>I$7*Source_BEAm!$CT$103/(Source_BEAm!$EI$144+Source_BEAm!$CT$103)*Source_BEAu!$CT245/SUM(Source_BEAu!$CT$397+Source_BEAu!$CT$396)</f>
        <v>0</v>
      </c>
      <c r="J248" s="19">
        <f>J$7*Source_BEAm!$CT$103/(Source_BEAm!$EI$144+Source_BEAm!$CT$103)*Source_BEAu!$CT245/SUM(Source_BEAu!$CT$397+Source_BEAu!$CT$396)</f>
        <v>0</v>
      </c>
      <c r="K248" s="19">
        <f>K$7*Source_BEAm!$CT$103/(Source_BEAm!$EI$144+Source_BEAm!$CT$103)*Source_BEAu!$CT245/SUM(Source_BEAu!$CT$397+Source_BEAu!$CT$396)</f>
        <v>0</v>
      </c>
      <c r="L248" s="19">
        <f>L$7*Source_BEAm!$CT$103/(Source_BEAm!$EI$144+Source_BEAm!$CT$103)*Source_BEAu!$CT245/SUM(Source_BEAu!$CT$397+Source_BEAu!$CT$396)</f>
        <v>0</v>
      </c>
      <c r="N248" s="14">
        <f>N$7*SUM(Source_BEAm!$JI$274:$JI$275)/(SUM(Source_BEAm!$JI$274:$JI$275)+SUM(Source_BEAm!$JJ$274:$JJ$275))*Source_BEAu!$JI245/SUM(Source_BEAu!$JI$396:$JI$397)+N$7*SUM(Source_BEAm!$JJ$274:$JJ$275)/(SUM(Source_BEAm!$JI$274:$JI$275)+SUM(Source_BEAm!$JJ$274:$JJ$275))*Source_BEAu!$JJ245/SUM(Source_BEAu!$JJ$396:$JJ$397)</f>
        <v>0</v>
      </c>
      <c r="O248" s="14">
        <f>O$7*SUM(Source_BEAm!$JI$274:$JI$275)/(SUM(Source_BEAm!$JI$274:$JI$275)+SUM(Source_BEAm!$JJ$274:$JJ$275))*Source_BEAu!$JI245/SUM(Source_BEAu!$JI$396:$JI$397)+O$7*SUM(Source_BEAm!$JJ$274:$JJ$275)/(SUM(Source_BEAm!$JI$274:$JI$275)+SUM(Source_BEAm!$JJ$274:$JJ$275))*Source_BEAu!$JJ245/SUM(Source_BEAu!$JJ$396:$JJ$397)</f>
        <v>0</v>
      </c>
      <c r="P248" s="14">
        <f>P$7*SUM(Source_BEAm!$JI$274:$JI$275)/(SUM(Source_BEAm!$JI$274:$JI$275)+SUM(Source_BEAm!$JJ$274:$JJ$275))*Source_BEAu!$JI245/SUM(Source_BEAu!$JI$396:$JI$397)+P$7*SUM(Source_BEAm!$JJ$274:$JJ$275)/(SUM(Source_BEAm!$JI$274:$JI$275)+SUM(Source_BEAm!$JJ$274:$JJ$275))*Source_BEAu!$JJ245/SUM(Source_BEAu!$JJ$396:$JJ$397)</f>
        <v>0</v>
      </c>
      <c r="Q248" s="14">
        <f>Q$7*SUM(Source_BEAm!$JI$274:$JI$275)/(SUM(Source_BEAm!$JI$274:$JI$275)+SUM(Source_BEAm!$JJ$274:$JJ$275))*Source_BEAu!$JI245/SUM(Source_BEAu!$JI$396:$JI$397)+Q$7*SUM(Source_BEAm!$JJ$274:$JJ$275)/(SUM(Source_BEAm!$JI$274:$JI$275)+SUM(Source_BEAm!$JJ$274:$JJ$275))*Source_BEAu!$JJ245/SUM(Source_BEAu!$JJ$396:$JJ$397)</f>
        <v>0</v>
      </c>
      <c r="R248" s="14">
        <f>R$7*SUM(Source_BEAm!$JI$274:$JI$275)/(SUM(Source_BEAm!$JI$274:$JI$275)+SUM(Source_BEAm!$JJ$274:$JJ$275))*Source_BEAu!$JI245/SUM(Source_BEAu!$JI$396:$JI$397)+R$7*SUM(Source_BEAm!$JJ$274:$JJ$275)/(SUM(Source_BEAm!$JI$274:$JI$275)+SUM(Source_BEAm!$JJ$274:$JJ$275))*Source_BEAu!$JJ245/SUM(Source_BEAu!$JJ$396:$JJ$397)</f>
        <v>0</v>
      </c>
    </row>
    <row r="249" spans="1:21">
      <c r="A249" s="15" t="s">
        <v>383</v>
      </c>
      <c r="B249" s="19">
        <v>323110</v>
      </c>
      <c r="C249" s="20"/>
      <c r="H249" s="19">
        <f>H$7*Source_BEAm!$CT$103/(Source_BEAm!$EI$144+Source_BEAm!$CT$103)*Source_BEAu!$CT246/SUM(Source_BEAu!$CT$397+Source_BEAu!$CT$396)</f>
        <v>4.6825824696938574E-5</v>
      </c>
      <c r="I249" s="19">
        <f>I$7*Source_BEAm!$CT$103/(Source_BEAm!$EI$144+Source_BEAm!$CT$103)*Source_BEAu!$CT246/SUM(Source_BEAu!$CT$397+Source_BEAu!$CT$396)</f>
        <v>7.6794352502979274E-4</v>
      </c>
      <c r="J249" s="19">
        <f>J$7*Source_BEAm!$CT$103/(Source_BEAm!$EI$144+Source_BEAm!$CT$103)*Source_BEAu!$CT246/SUM(Source_BEAu!$CT$397+Source_BEAu!$CT$396)</f>
        <v>3.5493975120279441E-3</v>
      </c>
      <c r="K249" s="19">
        <f>K$7*Source_BEAm!$CT$103/(Source_BEAm!$EI$144+Source_BEAm!$CT$103)*Source_BEAu!$CT246/SUM(Source_BEAu!$CT$397+Source_BEAu!$CT$396)</f>
        <v>6.1341830352989535E-4</v>
      </c>
      <c r="L249" s="19">
        <f>L$7*Source_BEAm!$CT$103/(Source_BEAm!$EI$144+Source_BEAm!$CT$103)*Source_BEAu!$CT246/SUM(Source_BEAu!$CT$397+Source_BEAu!$CT$396)</f>
        <v>6.0873572106020169E-5</v>
      </c>
      <c r="N249" s="14">
        <f>N$7*SUM(Source_BEAm!$JI$274:$JI$275)/(SUM(Source_BEAm!$JI$274:$JI$275)+SUM(Source_BEAm!$JJ$274:$JJ$275))*Source_BEAu!$JI246/SUM(Source_BEAu!$JI$396:$JI$397)+N$7*SUM(Source_BEAm!$JJ$274:$JJ$275)/(SUM(Source_BEAm!$JI$274:$JI$275)+SUM(Source_BEAm!$JJ$274:$JJ$275))*Source_BEAu!$JJ246/SUM(Source_BEAu!$JJ$396:$JJ$397)</f>
        <v>1.2726616240076202E-6</v>
      </c>
      <c r="O249" s="14">
        <f>O$7*SUM(Source_BEAm!$JI$274:$JI$275)/(SUM(Source_BEAm!$JI$274:$JI$275)+SUM(Source_BEAm!$JJ$274:$JJ$275))*Source_BEAu!$JI246/SUM(Source_BEAu!$JI$396:$JI$397)+O$7*SUM(Source_BEAm!$JJ$274:$JJ$275)/(SUM(Source_BEAm!$JI$274:$JI$275)+SUM(Source_BEAm!$JJ$274:$JJ$275))*Source_BEAu!$JJ246/SUM(Source_BEAu!$JJ$396:$JJ$397)</f>
        <v>2.0871650633724974E-5</v>
      </c>
      <c r="P249" s="14">
        <f>P$7*SUM(Source_BEAm!$JI$274:$JI$275)/(SUM(Source_BEAm!$JI$274:$JI$275)+SUM(Source_BEAm!$JJ$274:$JJ$275))*Source_BEAu!$JI246/SUM(Source_BEAu!$JI$396:$JI$397)+P$7*SUM(Source_BEAm!$JJ$274:$JJ$275)/(SUM(Source_BEAm!$JI$274:$JI$275)+SUM(Source_BEAm!$JJ$274:$JJ$275))*Source_BEAu!$JJ246/SUM(Source_BEAu!$JJ$396:$JJ$397)</f>
        <v>9.6467751099777599E-5</v>
      </c>
      <c r="Q249" s="14">
        <f>Q$7*SUM(Source_BEAm!$JI$274:$JI$275)/(SUM(Source_BEAm!$JI$274:$JI$275)+SUM(Source_BEAm!$JJ$274:$JJ$275))*Source_BEAu!$JI246/SUM(Source_BEAu!$JI$396:$JI$397)+Q$7*SUM(Source_BEAm!$JJ$274:$JJ$275)/(SUM(Source_BEAm!$JI$274:$JI$275)+SUM(Source_BEAm!$JJ$274:$JJ$275))*Source_BEAu!$JJ246/SUM(Source_BEAu!$JJ$396:$JJ$397)</f>
        <v>1.6671867274499822E-5</v>
      </c>
      <c r="R249" s="14">
        <f>R$7*SUM(Source_BEAm!$JI$274:$JI$275)/(SUM(Source_BEAm!$JI$274:$JI$275)+SUM(Source_BEAm!$JJ$274:$JJ$275))*Source_BEAu!$JI246/SUM(Source_BEAu!$JI$396:$JI$397)+R$7*SUM(Source_BEAm!$JJ$274:$JJ$275)/(SUM(Source_BEAm!$JI$274:$JI$275)+SUM(Source_BEAm!$JJ$274:$JJ$275))*Source_BEAu!$JJ246/SUM(Source_BEAu!$JJ$396:$JJ$397)</f>
        <v>1.6544601112099062E-6</v>
      </c>
    </row>
    <row r="250" spans="1:21">
      <c r="A250" s="15" t="s">
        <v>384</v>
      </c>
      <c r="B250" s="19">
        <v>323120</v>
      </c>
      <c r="C250" s="20"/>
      <c r="H250" s="19">
        <f>H$7*Source_BEAm!$CT$103/(Source_BEAm!$EI$144+Source_BEAm!$CT$103)*Source_BEAu!$CT247/SUM(Source_BEAu!$CT$397+Source_BEAu!$CT$396)</f>
        <v>9.3651649393877155E-6</v>
      </c>
      <c r="I250" s="19">
        <f>I$7*Source_BEAm!$CT$103/(Source_BEAm!$EI$144+Source_BEAm!$CT$103)*Source_BEAu!$CT247/SUM(Source_BEAu!$CT$397+Source_BEAu!$CT$396)</f>
        <v>1.5358870500595855E-4</v>
      </c>
      <c r="J250" s="19">
        <f>J$7*Source_BEAm!$CT$103/(Source_BEAm!$EI$144+Source_BEAm!$CT$103)*Source_BEAu!$CT247/SUM(Source_BEAu!$CT$397+Source_BEAu!$CT$396)</f>
        <v>7.0987950240558888E-4</v>
      </c>
      <c r="K250" s="19">
        <f>K$7*Source_BEAm!$CT$103/(Source_BEAm!$EI$144+Source_BEAm!$CT$103)*Source_BEAu!$CT247/SUM(Source_BEAu!$CT$397+Source_BEAu!$CT$396)</f>
        <v>1.2268366070597908E-4</v>
      </c>
      <c r="L250" s="19">
        <f>L$7*Source_BEAm!$CT$103/(Source_BEAm!$EI$144+Source_BEAm!$CT$103)*Source_BEAu!$CT247/SUM(Source_BEAu!$CT$397+Source_BEAu!$CT$396)</f>
        <v>1.2174714421204033E-5</v>
      </c>
      <c r="N250" s="14">
        <f>N$7*SUM(Source_BEAm!$JI$274:$JI$275)/(SUM(Source_BEAm!$JI$274:$JI$275)+SUM(Source_BEAm!$JJ$274:$JJ$275))*Source_BEAu!$JI247/SUM(Source_BEAu!$JI$396:$JI$397)+N$7*SUM(Source_BEAm!$JJ$274:$JJ$275)/(SUM(Source_BEAm!$JI$274:$JI$275)+SUM(Source_BEAm!$JJ$274:$JJ$275))*Source_BEAu!$JJ247/SUM(Source_BEAu!$JJ$396:$JJ$397)</f>
        <v>0</v>
      </c>
      <c r="O250" s="14">
        <f>O$7*SUM(Source_BEAm!$JI$274:$JI$275)/(SUM(Source_BEAm!$JI$274:$JI$275)+SUM(Source_BEAm!$JJ$274:$JJ$275))*Source_BEAu!$JI247/SUM(Source_BEAu!$JI$396:$JI$397)+O$7*SUM(Source_BEAm!$JJ$274:$JJ$275)/(SUM(Source_BEAm!$JI$274:$JI$275)+SUM(Source_BEAm!$JJ$274:$JJ$275))*Source_BEAu!$JJ247/SUM(Source_BEAu!$JJ$396:$JJ$397)</f>
        <v>0</v>
      </c>
      <c r="P250" s="14">
        <f>P$7*SUM(Source_BEAm!$JI$274:$JI$275)/(SUM(Source_BEAm!$JI$274:$JI$275)+SUM(Source_BEAm!$JJ$274:$JJ$275))*Source_BEAu!$JI247/SUM(Source_BEAu!$JI$396:$JI$397)+P$7*SUM(Source_BEAm!$JJ$274:$JJ$275)/(SUM(Source_BEAm!$JI$274:$JI$275)+SUM(Source_BEAm!$JJ$274:$JJ$275))*Source_BEAu!$JJ247/SUM(Source_BEAu!$JJ$396:$JJ$397)</f>
        <v>0</v>
      </c>
      <c r="Q250" s="14">
        <f>Q$7*SUM(Source_BEAm!$JI$274:$JI$275)/(SUM(Source_BEAm!$JI$274:$JI$275)+SUM(Source_BEAm!$JJ$274:$JJ$275))*Source_BEAu!$JI247/SUM(Source_BEAu!$JI$396:$JI$397)+Q$7*SUM(Source_BEAm!$JJ$274:$JJ$275)/(SUM(Source_BEAm!$JI$274:$JI$275)+SUM(Source_BEAm!$JJ$274:$JJ$275))*Source_BEAu!$JJ247/SUM(Source_BEAu!$JJ$396:$JJ$397)</f>
        <v>0</v>
      </c>
      <c r="R250" s="14">
        <f>R$7*SUM(Source_BEAm!$JI$274:$JI$275)/(SUM(Source_BEAm!$JI$274:$JI$275)+SUM(Source_BEAm!$JJ$274:$JJ$275))*Source_BEAu!$JI247/SUM(Source_BEAu!$JI$396:$JI$397)+R$7*SUM(Source_BEAm!$JJ$274:$JJ$275)/(SUM(Source_BEAm!$JI$274:$JI$275)+SUM(Source_BEAm!$JJ$274:$JJ$275))*Source_BEAu!$JJ247/SUM(Source_BEAu!$JJ$396:$JJ$397)</f>
        <v>0</v>
      </c>
    </row>
    <row r="251" spans="1:21">
      <c r="A251" s="15" t="s">
        <v>385</v>
      </c>
      <c r="B251" s="19">
        <v>324110</v>
      </c>
      <c r="C251" s="20"/>
      <c r="H251" s="19">
        <f>H$7*Source_BEAm!$CT$103/(Source_BEAm!$EI$144+Source_BEAm!$CT$103)*Source_BEAu!$CT248/SUM(Source_BEAu!$CT$397+Source_BEAu!$CT$396)</f>
        <v>1.8730329878775431E-5</v>
      </c>
      <c r="I251" s="19">
        <f>I$7*Source_BEAm!$CT$103/(Source_BEAm!$EI$144+Source_BEAm!$CT$103)*Source_BEAu!$CT248/SUM(Source_BEAu!$CT$397+Source_BEAu!$CT$396)</f>
        <v>3.0717741001191711E-4</v>
      </c>
      <c r="J251" s="19">
        <f>J$7*Source_BEAm!$CT$103/(Source_BEAm!$EI$144+Source_BEAm!$CT$103)*Source_BEAu!$CT248/SUM(Source_BEAu!$CT$397+Source_BEAu!$CT$396)</f>
        <v>1.4197590048111778E-3</v>
      </c>
      <c r="K251" s="19">
        <f>K$7*Source_BEAm!$CT$103/(Source_BEAm!$EI$144+Source_BEAm!$CT$103)*Source_BEAu!$CT248/SUM(Source_BEAu!$CT$397+Source_BEAu!$CT$396)</f>
        <v>2.4536732141195816E-4</v>
      </c>
      <c r="L251" s="19">
        <f>L$7*Source_BEAm!$CT$103/(Source_BEAm!$EI$144+Source_BEAm!$CT$103)*Source_BEAu!$CT248/SUM(Source_BEAu!$CT$397+Source_BEAu!$CT$396)</f>
        <v>2.4349428842408067E-5</v>
      </c>
      <c r="N251" s="14">
        <f>N$7*SUM(Source_BEAm!$JI$274:$JI$275)/(SUM(Source_BEAm!$JI$274:$JI$275)+SUM(Source_BEAm!$JJ$274:$JJ$275))*Source_BEAu!$JI248/SUM(Source_BEAu!$JI$396:$JI$397)+N$7*SUM(Source_BEAm!$JJ$274:$JJ$275)/(SUM(Source_BEAm!$JI$274:$JI$275)+SUM(Source_BEAm!$JJ$274:$JJ$275))*Source_BEAu!$JJ248/SUM(Source_BEAu!$JJ$396:$JJ$397)</f>
        <v>0</v>
      </c>
      <c r="O251" s="14">
        <f>O$7*SUM(Source_BEAm!$JI$274:$JI$275)/(SUM(Source_BEAm!$JI$274:$JI$275)+SUM(Source_BEAm!$JJ$274:$JJ$275))*Source_BEAu!$JI248/SUM(Source_BEAu!$JI$396:$JI$397)+O$7*SUM(Source_BEAm!$JJ$274:$JJ$275)/(SUM(Source_BEAm!$JI$274:$JI$275)+SUM(Source_BEAm!$JJ$274:$JJ$275))*Source_BEAu!$JJ248/SUM(Source_BEAu!$JJ$396:$JJ$397)</f>
        <v>0</v>
      </c>
      <c r="P251" s="14">
        <f>P$7*SUM(Source_BEAm!$JI$274:$JI$275)/(SUM(Source_BEAm!$JI$274:$JI$275)+SUM(Source_BEAm!$JJ$274:$JJ$275))*Source_BEAu!$JI248/SUM(Source_BEAu!$JI$396:$JI$397)+P$7*SUM(Source_BEAm!$JJ$274:$JJ$275)/(SUM(Source_BEAm!$JI$274:$JI$275)+SUM(Source_BEAm!$JJ$274:$JJ$275))*Source_BEAu!$JJ248/SUM(Source_BEAu!$JJ$396:$JJ$397)</f>
        <v>0</v>
      </c>
      <c r="Q251" s="14">
        <f>Q$7*SUM(Source_BEAm!$JI$274:$JI$275)/(SUM(Source_BEAm!$JI$274:$JI$275)+SUM(Source_BEAm!$JJ$274:$JJ$275))*Source_BEAu!$JI248/SUM(Source_BEAu!$JI$396:$JI$397)+Q$7*SUM(Source_BEAm!$JJ$274:$JJ$275)/(SUM(Source_BEAm!$JI$274:$JI$275)+SUM(Source_BEAm!$JJ$274:$JJ$275))*Source_BEAu!$JJ248/SUM(Source_BEAu!$JJ$396:$JJ$397)</f>
        <v>0</v>
      </c>
      <c r="R251" s="14">
        <f>R$7*SUM(Source_BEAm!$JI$274:$JI$275)/(SUM(Source_BEAm!$JI$274:$JI$275)+SUM(Source_BEAm!$JJ$274:$JJ$275))*Source_BEAu!$JI248/SUM(Source_BEAu!$JI$396:$JI$397)+R$7*SUM(Source_BEAm!$JJ$274:$JJ$275)/(SUM(Source_BEAm!$JI$274:$JI$275)+SUM(Source_BEAm!$JJ$274:$JJ$275))*Source_BEAu!$JJ248/SUM(Source_BEAu!$JJ$396:$JJ$397)</f>
        <v>0</v>
      </c>
    </row>
    <row r="252" spans="1:21">
      <c r="A252" s="15" t="s">
        <v>386</v>
      </c>
      <c r="B252" s="19">
        <v>324121</v>
      </c>
      <c r="C252" s="20"/>
      <c r="H252" s="19">
        <f>H$7*Source_BEAm!$CT$103/(Source_BEAm!$EI$144+Source_BEAm!$CT$103)*Source_BEAu!$CT249/SUM(Source_BEAu!$CT$397+Source_BEAu!$CT$396)</f>
        <v>9.3651649393877148E-5</v>
      </c>
      <c r="I252" s="19">
        <f>I$7*Source_BEAm!$CT$103/(Source_BEAm!$EI$144+Source_BEAm!$CT$103)*Source_BEAu!$CT249/SUM(Source_BEAu!$CT$397+Source_BEAu!$CT$396)</f>
        <v>1.5358870500595855E-3</v>
      </c>
      <c r="J252" s="19">
        <f>J$7*Source_BEAm!$CT$103/(Source_BEAm!$EI$144+Source_BEAm!$CT$103)*Source_BEAu!$CT249/SUM(Source_BEAu!$CT$397+Source_BEAu!$CT$396)</f>
        <v>7.0987950240558881E-3</v>
      </c>
      <c r="K252" s="19">
        <f>K$7*Source_BEAm!$CT$103/(Source_BEAm!$EI$144+Source_BEAm!$CT$103)*Source_BEAu!$CT249/SUM(Source_BEAu!$CT$397+Source_BEAu!$CT$396)</f>
        <v>1.2268366070597907E-3</v>
      </c>
      <c r="L252" s="19">
        <f>L$7*Source_BEAm!$CT$103/(Source_BEAm!$EI$144+Source_BEAm!$CT$103)*Source_BEAu!$CT249/SUM(Source_BEAu!$CT$397+Source_BEAu!$CT$396)</f>
        <v>1.2174714421204034E-4</v>
      </c>
      <c r="N252" s="14">
        <f>N$7*SUM(Source_BEAm!$JI$274:$JI$275)/(SUM(Source_BEAm!$JI$274:$JI$275)+SUM(Source_BEAm!$JJ$274:$JJ$275))*Source_BEAu!$JI249/SUM(Source_BEAu!$JI$396:$JI$397)+N$7*SUM(Source_BEAm!$JJ$274:$JJ$275)/(SUM(Source_BEAm!$JI$274:$JI$275)+SUM(Source_BEAm!$JJ$274:$JJ$275))*Source_BEAu!$JJ249/SUM(Source_BEAu!$JJ$396:$JJ$397)</f>
        <v>0</v>
      </c>
      <c r="O252" s="14">
        <f>O$7*SUM(Source_BEAm!$JI$274:$JI$275)/(SUM(Source_BEAm!$JI$274:$JI$275)+SUM(Source_BEAm!$JJ$274:$JJ$275))*Source_BEAu!$JI249/SUM(Source_BEAu!$JI$396:$JI$397)+O$7*SUM(Source_BEAm!$JJ$274:$JJ$275)/(SUM(Source_BEAm!$JI$274:$JI$275)+SUM(Source_BEAm!$JJ$274:$JJ$275))*Source_BEAu!$JJ249/SUM(Source_BEAu!$JJ$396:$JJ$397)</f>
        <v>0</v>
      </c>
      <c r="P252" s="14">
        <f>P$7*SUM(Source_BEAm!$JI$274:$JI$275)/(SUM(Source_BEAm!$JI$274:$JI$275)+SUM(Source_BEAm!$JJ$274:$JJ$275))*Source_BEAu!$JI249/SUM(Source_BEAu!$JI$396:$JI$397)+P$7*SUM(Source_BEAm!$JJ$274:$JJ$275)/(SUM(Source_BEAm!$JI$274:$JI$275)+SUM(Source_BEAm!$JJ$274:$JJ$275))*Source_BEAu!$JJ249/SUM(Source_BEAu!$JJ$396:$JJ$397)</f>
        <v>0</v>
      </c>
      <c r="Q252" s="14">
        <f>Q$7*SUM(Source_BEAm!$JI$274:$JI$275)/(SUM(Source_BEAm!$JI$274:$JI$275)+SUM(Source_BEAm!$JJ$274:$JJ$275))*Source_BEAu!$JI249/SUM(Source_BEAu!$JI$396:$JI$397)+Q$7*SUM(Source_BEAm!$JJ$274:$JJ$275)/(SUM(Source_BEAm!$JI$274:$JI$275)+SUM(Source_BEAm!$JJ$274:$JJ$275))*Source_BEAu!$JJ249/SUM(Source_BEAu!$JJ$396:$JJ$397)</f>
        <v>0</v>
      </c>
      <c r="R252" s="14">
        <f>R$7*SUM(Source_BEAm!$JI$274:$JI$275)/(SUM(Source_BEAm!$JI$274:$JI$275)+SUM(Source_BEAm!$JJ$274:$JJ$275))*Source_BEAu!$JI249/SUM(Source_BEAu!$JI$396:$JI$397)+R$7*SUM(Source_BEAm!$JJ$274:$JJ$275)/(SUM(Source_BEAm!$JI$274:$JI$275)+SUM(Source_BEAm!$JJ$274:$JJ$275))*Source_BEAu!$JJ249/SUM(Source_BEAu!$JJ$396:$JJ$397)</f>
        <v>0</v>
      </c>
    </row>
    <row r="253" spans="1:21">
      <c r="A253" s="15" t="s">
        <v>387</v>
      </c>
      <c r="B253" s="19">
        <v>324122</v>
      </c>
      <c r="C253" s="20"/>
      <c r="H253" s="19">
        <f>H$7*Source_BEAm!$CT$103/(Source_BEAm!$EI$144+Source_BEAm!$CT$103)*Source_BEAu!$CT250/SUM(Source_BEAu!$CT$397+Source_BEAu!$CT$396)</f>
        <v>0</v>
      </c>
      <c r="I253" s="19">
        <f>I$7*Source_BEAm!$CT$103/(Source_BEAm!$EI$144+Source_BEAm!$CT$103)*Source_BEAu!$CT250/SUM(Source_BEAu!$CT$397+Source_BEAu!$CT$396)</f>
        <v>0</v>
      </c>
      <c r="J253" s="19">
        <f>J$7*Source_BEAm!$CT$103/(Source_BEAm!$EI$144+Source_BEAm!$CT$103)*Source_BEAu!$CT250/SUM(Source_BEAu!$CT$397+Source_BEAu!$CT$396)</f>
        <v>0</v>
      </c>
      <c r="K253" s="19">
        <f>K$7*Source_BEAm!$CT$103/(Source_BEAm!$EI$144+Source_BEAm!$CT$103)*Source_BEAu!$CT250/SUM(Source_BEAu!$CT$397+Source_BEAu!$CT$396)</f>
        <v>0</v>
      </c>
      <c r="L253" s="19">
        <f>L$7*Source_BEAm!$CT$103/(Source_BEAm!$EI$144+Source_BEAm!$CT$103)*Source_BEAu!$CT250/SUM(Source_BEAu!$CT$397+Source_BEAu!$CT$396)</f>
        <v>0</v>
      </c>
      <c r="N253" s="14">
        <f>N$7*SUM(Source_BEAm!$JI$274:$JI$275)/(SUM(Source_BEAm!$JI$274:$JI$275)+SUM(Source_BEAm!$JJ$274:$JJ$275))*Source_BEAu!$JI250/SUM(Source_BEAu!$JI$396:$JI$397)+N$7*SUM(Source_BEAm!$JJ$274:$JJ$275)/(SUM(Source_BEAm!$JI$274:$JI$275)+SUM(Source_BEAm!$JJ$274:$JJ$275))*Source_BEAu!$JJ250/SUM(Source_BEAu!$JJ$396:$JJ$397)</f>
        <v>0</v>
      </c>
      <c r="O253" s="14">
        <f>O$7*SUM(Source_BEAm!$JI$274:$JI$275)/(SUM(Source_BEAm!$JI$274:$JI$275)+SUM(Source_BEAm!$JJ$274:$JJ$275))*Source_BEAu!$JI250/SUM(Source_BEAu!$JI$396:$JI$397)+O$7*SUM(Source_BEAm!$JJ$274:$JJ$275)/(SUM(Source_BEAm!$JI$274:$JI$275)+SUM(Source_BEAm!$JJ$274:$JJ$275))*Source_BEAu!$JJ250/SUM(Source_BEAu!$JJ$396:$JJ$397)</f>
        <v>0</v>
      </c>
      <c r="P253" s="14">
        <f>P$7*SUM(Source_BEAm!$JI$274:$JI$275)/(SUM(Source_BEAm!$JI$274:$JI$275)+SUM(Source_BEAm!$JJ$274:$JJ$275))*Source_BEAu!$JI250/SUM(Source_BEAu!$JI$396:$JI$397)+P$7*SUM(Source_BEAm!$JJ$274:$JJ$275)/(SUM(Source_BEAm!$JI$274:$JI$275)+SUM(Source_BEAm!$JJ$274:$JJ$275))*Source_BEAu!$JJ250/SUM(Source_BEAu!$JJ$396:$JJ$397)</f>
        <v>0</v>
      </c>
      <c r="Q253" s="14">
        <f>Q$7*SUM(Source_BEAm!$JI$274:$JI$275)/(SUM(Source_BEAm!$JI$274:$JI$275)+SUM(Source_BEAm!$JJ$274:$JJ$275))*Source_BEAu!$JI250/SUM(Source_BEAu!$JI$396:$JI$397)+Q$7*SUM(Source_BEAm!$JJ$274:$JJ$275)/(SUM(Source_BEAm!$JI$274:$JI$275)+SUM(Source_BEAm!$JJ$274:$JJ$275))*Source_BEAu!$JJ250/SUM(Source_BEAu!$JJ$396:$JJ$397)</f>
        <v>0</v>
      </c>
      <c r="R253" s="14">
        <f>R$7*SUM(Source_BEAm!$JI$274:$JI$275)/(SUM(Source_BEAm!$JI$274:$JI$275)+SUM(Source_BEAm!$JJ$274:$JJ$275))*Source_BEAu!$JI250/SUM(Source_BEAu!$JI$396:$JI$397)+R$7*SUM(Source_BEAm!$JJ$274:$JJ$275)/(SUM(Source_BEAm!$JI$274:$JI$275)+SUM(Source_BEAm!$JJ$274:$JJ$275))*Source_BEAu!$JJ250/SUM(Source_BEAu!$JJ$396:$JJ$397)</f>
        <v>0</v>
      </c>
    </row>
    <row r="254" spans="1:21">
      <c r="A254" s="15" t="s">
        <v>388</v>
      </c>
      <c r="B254" s="19">
        <v>324190</v>
      </c>
      <c r="C254" s="20"/>
      <c r="H254" s="19">
        <f>H$7*Source_BEAm!$CT$103/(Source_BEAm!$EI$144+Source_BEAm!$CT$103)*Source_BEAu!$CT251/SUM(Source_BEAu!$CT$397+Source_BEAu!$CT$396)</f>
        <v>0</v>
      </c>
      <c r="I254" s="19">
        <f>I$7*Source_BEAm!$CT$103/(Source_BEAm!$EI$144+Source_BEAm!$CT$103)*Source_BEAu!$CT251/SUM(Source_BEAu!$CT$397+Source_BEAu!$CT$396)</f>
        <v>0</v>
      </c>
      <c r="J254" s="19">
        <f>J$7*Source_BEAm!$CT$103/(Source_BEAm!$EI$144+Source_BEAm!$CT$103)*Source_BEAu!$CT251/SUM(Source_BEAu!$CT$397+Source_BEAu!$CT$396)</f>
        <v>0</v>
      </c>
      <c r="K254" s="19">
        <f>K$7*Source_BEAm!$CT$103/(Source_BEAm!$EI$144+Source_BEAm!$CT$103)*Source_BEAu!$CT251/SUM(Source_BEAu!$CT$397+Source_BEAu!$CT$396)</f>
        <v>0</v>
      </c>
      <c r="L254" s="19">
        <f>L$7*Source_BEAm!$CT$103/(Source_BEAm!$EI$144+Source_BEAm!$CT$103)*Source_BEAu!$CT251/SUM(Source_BEAu!$CT$397+Source_BEAu!$CT$396)</f>
        <v>0</v>
      </c>
      <c r="N254" s="14">
        <f>N$7*SUM(Source_BEAm!$JI$274:$JI$275)/(SUM(Source_BEAm!$JI$274:$JI$275)+SUM(Source_BEAm!$JJ$274:$JJ$275))*Source_BEAu!$JI251/SUM(Source_BEAu!$JI$396:$JI$397)+N$7*SUM(Source_BEAm!$JJ$274:$JJ$275)/(SUM(Source_BEAm!$JI$274:$JI$275)+SUM(Source_BEAm!$JJ$274:$JJ$275))*Source_BEAu!$JJ251/SUM(Source_BEAu!$JJ$396:$JJ$397)</f>
        <v>1.0181292992060961E-5</v>
      </c>
      <c r="O254" s="14">
        <f>O$7*SUM(Source_BEAm!$JI$274:$JI$275)/(SUM(Source_BEAm!$JI$274:$JI$275)+SUM(Source_BEAm!$JJ$274:$JJ$275))*Source_BEAu!$JI251/SUM(Source_BEAu!$JI$396:$JI$397)+O$7*SUM(Source_BEAm!$JJ$274:$JJ$275)/(SUM(Source_BEAm!$JI$274:$JI$275)+SUM(Source_BEAm!$JJ$274:$JJ$275))*Source_BEAu!$JJ251/SUM(Source_BEAu!$JJ$396:$JJ$397)</f>
        <v>1.6697320506979979E-4</v>
      </c>
      <c r="P254" s="14">
        <f>P$7*SUM(Source_BEAm!$JI$274:$JI$275)/(SUM(Source_BEAm!$JI$274:$JI$275)+SUM(Source_BEAm!$JJ$274:$JJ$275))*Source_BEAu!$JI251/SUM(Source_BEAu!$JI$396:$JI$397)+P$7*SUM(Source_BEAm!$JJ$274:$JJ$275)/(SUM(Source_BEAm!$JI$274:$JI$275)+SUM(Source_BEAm!$JJ$274:$JJ$275))*Source_BEAu!$JJ251/SUM(Source_BEAu!$JJ$396:$JJ$397)</f>
        <v>7.7174200879822079E-4</v>
      </c>
      <c r="Q254" s="14">
        <f>Q$7*SUM(Source_BEAm!$JI$274:$JI$275)/(SUM(Source_BEAm!$JI$274:$JI$275)+SUM(Source_BEAm!$JJ$274:$JJ$275))*Source_BEAu!$JI251/SUM(Source_BEAu!$JI$396:$JI$397)+Q$7*SUM(Source_BEAm!$JJ$274:$JJ$275)/(SUM(Source_BEAm!$JI$274:$JI$275)+SUM(Source_BEAm!$JJ$274:$JJ$275))*Source_BEAu!$JJ251/SUM(Source_BEAu!$JJ$396:$JJ$397)</f>
        <v>1.3337493819599858E-4</v>
      </c>
      <c r="R254" s="14">
        <f>R$7*SUM(Source_BEAm!$JI$274:$JI$275)/(SUM(Source_BEAm!$JI$274:$JI$275)+SUM(Source_BEAm!$JJ$274:$JJ$275))*Source_BEAu!$JI251/SUM(Source_BEAu!$JI$396:$JI$397)+R$7*SUM(Source_BEAm!$JJ$274:$JJ$275)/(SUM(Source_BEAm!$JI$274:$JI$275)+SUM(Source_BEAm!$JJ$274:$JJ$275))*Source_BEAu!$JJ251/SUM(Source_BEAu!$JJ$396:$JJ$397)</f>
        <v>1.323568088967925E-5</v>
      </c>
    </row>
    <row r="255" spans="1:21">
      <c r="A255" s="15" t="s">
        <v>389</v>
      </c>
      <c r="B255" s="19">
        <v>325110</v>
      </c>
      <c r="C255" s="20"/>
      <c r="H255" s="19">
        <f>H$7*Source_BEAm!$CT$103/(Source_BEAm!$EI$144+Source_BEAm!$CT$103)*Source_BEAu!$CT252/SUM(Source_BEAu!$CT$397+Source_BEAu!$CT$396)</f>
        <v>1.8730329878775431E-5</v>
      </c>
      <c r="I255" s="19">
        <f>I$7*Source_BEAm!$CT$103/(Source_BEAm!$EI$144+Source_BEAm!$CT$103)*Source_BEAu!$CT252/SUM(Source_BEAu!$CT$397+Source_BEAu!$CT$396)</f>
        <v>3.0717741001191711E-4</v>
      </c>
      <c r="J255" s="19">
        <f>J$7*Source_BEAm!$CT$103/(Source_BEAm!$EI$144+Source_BEAm!$CT$103)*Source_BEAu!$CT252/SUM(Source_BEAu!$CT$397+Source_BEAu!$CT$396)</f>
        <v>1.4197590048111778E-3</v>
      </c>
      <c r="K255" s="19">
        <f>K$7*Source_BEAm!$CT$103/(Source_BEAm!$EI$144+Source_BEAm!$CT$103)*Source_BEAu!$CT252/SUM(Source_BEAu!$CT$397+Source_BEAu!$CT$396)</f>
        <v>2.4536732141195816E-4</v>
      </c>
      <c r="L255" s="19">
        <f>L$7*Source_BEAm!$CT$103/(Source_BEAm!$EI$144+Source_BEAm!$CT$103)*Source_BEAu!$CT252/SUM(Source_BEAu!$CT$397+Source_BEAu!$CT$396)</f>
        <v>2.4349428842408067E-5</v>
      </c>
      <c r="N255" s="14">
        <f>N$7*SUM(Source_BEAm!$JI$274:$JI$275)/(SUM(Source_BEAm!$JI$274:$JI$275)+SUM(Source_BEAm!$JJ$274:$JJ$275))*Source_BEAu!$JI252/SUM(Source_BEAu!$JI$396:$JI$397)+N$7*SUM(Source_BEAm!$JJ$274:$JJ$275)/(SUM(Source_BEAm!$JI$274:$JI$275)+SUM(Source_BEAm!$JJ$274:$JJ$275))*Source_BEAu!$JJ252/SUM(Source_BEAu!$JJ$396:$JJ$397)</f>
        <v>0</v>
      </c>
      <c r="O255" s="14">
        <f>O$7*SUM(Source_BEAm!$JI$274:$JI$275)/(SUM(Source_BEAm!$JI$274:$JI$275)+SUM(Source_BEAm!$JJ$274:$JJ$275))*Source_BEAu!$JI252/SUM(Source_BEAu!$JI$396:$JI$397)+O$7*SUM(Source_BEAm!$JJ$274:$JJ$275)/(SUM(Source_BEAm!$JI$274:$JI$275)+SUM(Source_BEAm!$JJ$274:$JJ$275))*Source_BEAu!$JJ252/SUM(Source_BEAu!$JJ$396:$JJ$397)</f>
        <v>0</v>
      </c>
      <c r="P255" s="14">
        <f>P$7*SUM(Source_BEAm!$JI$274:$JI$275)/(SUM(Source_BEAm!$JI$274:$JI$275)+SUM(Source_BEAm!$JJ$274:$JJ$275))*Source_BEAu!$JI252/SUM(Source_BEAu!$JI$396:$JI$397)+P$7*SUM(Source_BEAm!$JJ$274:$JJ$275)/(SUM(Source_BEAm!$JI$274:$JI$275)+SUM(Source_BEAm!$JJ$274:$JJ$275))*Source_BEAu!$JJ252/SUM(Source_BEAu!$JJ$396:$JJ$397)</f>
        <v>0</v>
      </c>
      <c r="Q255" s="14">
        <f>Q$7*SUM(Source_BEAm!$JI$274:$JI$275)/(SUM(Source_BEAm!$JI$274:$JI$275)+SUM(Source_BEAm!$JJ$274:$JJ$275))*Source_BEAu!$JI252/SUM(Source_BEAu!$JI$396:$JI$397)+Q$7*SUM(Source_BEAm!$JJ$274:$JJ$275)/(SUM(Source_BEAm!$JI$274:$JI$275)+SUM(Source_BEAm!$JJ$274:$JJ$275))*Source_BEAu!$JJ252/SUM(Source_BEAu!$JJ$396:$JJ$397)</f>
        <v>0</v>
      </c>
      <c r="R255" s="14">
        <f>R$7*SUM(Source_BEAm!$JI$274:$JI$275)/(SUM(Source_BEAm!$JI$274:$JI$275)+SUM(Source_BEAm!$JJ$274:$JJ$275))*Source_BEAu!$JI252/SUM(Source_BEAu!$JI$396:$JI$397)+R$7*SUM(Source_BEAm!$JJ$274:$JJ$275)/(SUM(Source_BEAm!$JI$274:$JI$275)+SUM(Source_BEAm!$JJ$274:$JJ$275))*Source_BEAu!$JJ252/SUM(Source_BEAu!$JJ$396:$JJ$397)</f>
        <v>0</v>
      </c>
    </row>
    <row r="256" spans="1:21">
      <c r="A256" s="15" t="s">
        <v>390</v>
      </c>
      <c r="B256" s="19">
        <v>325120</v>
      </c>
      <c r="C256" s="20"/>
      <c r="H256" s="19">
        <f>H$7*Source_BEAm!$CT$103/(Source_BEAm!$EI$144+Source_BEAm!$CT$103)*Source_BEAu!$CT253/SUM(Source_BEAu!$CT$397+Source_BEAu!$CT$396)</f>
        <v>0</v>
      </c>
      <c r="I256" s="19">
        <f>I$7*Source_BEAm!$CT$103/(Source_BEAm!$EI$144+Source_BEAm!$CT$103)*Source_BEAu!$CT253/SUM(Source_BEAu!$CT$397+Source_BEAu!$CT$396)</f>
        <v>0</v>
      </c>
      <c r="J256" s="19">
        <f>J$7*Source_BEAm!$CT$103/(Source_BEAm!$EI$144+Source_BEAm!$CT$103)*Source_BEAu!$CT253/SUM(Source_BEAu!$CT$397+Source_BEAu!$CT$396)</f>
        <v>0</v>
      </c>
      <c r="K256" s="19">
        <f>K$7*Source_BEAm!$CT$103/(Source_BEAm!$EI$144+Source_BEAm!$CT$103)*Source_BEAu!$CT253/SUM(Source_BEAu!$CT$397+Source_BEAu!$CT$396)</f>
        <v>0</v>
      </c>
      <c r="L256" s="19">
        <f>L$7*Source_BEAm!$CT$103/(Source_BEAm!$EI$144+Source_BEAm!$CT$103)*Source_BEAu!$CT253/SUM(Source_BEAu!$CT$397+Source_BEAu!$CT$396)</f>
        <v>0</v>
      </c>
      <c r="N256" s="14">
        <f>N$7*SUM(Source_BEAm!$JI$274:$JI$275)/(SUM(Source_BEAm!$JI$274:$JI$275)+SUM(Source_BEAm!$JJ$274:$JJ$275))*Source_BEAu!$JI253/SUM(Source_BEAu!$JI$396:$JI$397)+N$7*SUM(Source_BEAm!$JJ$274:$JJ$275)/(SUM(Source_BEAm!$JI$274:$JI$275)+SUM(Source_BEAm!$JJ$274:$JJ$275))*Source_BEAu!$JJ253/SUM(Source_BEAu!$JJ$396:$JJ$397)</f>
        <v>0</v>
      </c>
      <c r="O256" s="14">
        <f>O$7*SUM(Source_BEAm!$JI$274:$JI$275)/(SUM(Source_BEAm!$JI$274:$JI$275)+SUM(Source_BEAm!$JJ$274:$JJ$275))*Source_BEAu!$JI253/SUM(Source_BEAu!$JI$396:$JI$397)+O$7*SUM(Source_BEAm!$JJ$274:$JJ$275)/(SUM(Source_BEAm!$JI$274:$JI$275)+SUM(Source_BEAm!$JJ$274:$JJ$275))*Source_BEAu!$JJ253/SUM(Source_BEAu!$JJ$396:$JJ$397)</f>
        <v>0</v>
      </c>
      <c r="P256" s="14">
        <f>P$7*SUM(Source_BEAm!$JI$274:$JI$275)/(SUM(Source_BEAm!$JI$274:$JI$275)+SUM(Source_BEAm!$JJ$274:$JJ$275))*Source_BEAu!$JI253/SUM(Source_BEAu!$JI$396:$JI$397)+P$7*SUM(Source_BEAm!$JJ$274:$JJ$275)/(SUM(Source_BEAm!$JI$274:$JI$275)+SUM(Source_BEAm!$JJ$274:$JJ$275))*Source_BEAu!$JJ253/SUM(Source_BEAu!$JJ$396:$JJ$397)</f>
        <v>0</v>
      </c>
      <c r="Q256" s="14">
        <f>Q$7*SUM(Source_BEAm!$JI$274:$JI$275)/(SUM(Source_BEAm!$JI$274:$JI$275)+SUM(Source_BEAm!$JJ$274:$JJ$275))*Source_BEAu!$JI253/SUM(Source_BEAu!$JI$396:$JI$397)+Q$7*SUM(Source_BEAm!$JJ$274:$JJ$275)/(SUM(Source_BEAm!$JI$274:$JI$275)+SUM(Source_BEAm!$JJ$274:$JJ$275))*Source_BEAu!$JJ253/SUM(Source_BEAu!$JJ$396:$JJ$397)</f>
        <v>0</v>
      </c>
      <c r="R256" s="14">
        <f>R$7*SUM(Source_BEAm!$JI$274:$JI$275)/(SUM(Source_BEAm!$JI$274:$JI$275)+SUM(Source_BEAm!$JJ$274:$JJ$275))*Source_BEAu!$JI253/SUM(Source_BEAu!$JI$396:$JI$397)+R$7*SUM(Source_BEAm!$JJ$274:$JJ$275)/(SUM(Source_BEAm!$JI$274:$JI$275)+SUM(Source_BEAm!$JJ$274:$JJ$275))*Source_BEAu!$JJ253/SUM(Source_BEAu!$JJ$396:$JJ$397)</f>
        <v>0</v>
      </c>
      <c r="U256" s="18">
        <f>U7</f>
        <v>21.5</v>
      </c>
    </row>
    <row r="257" spans="1:18">
      <c r="A257" s="15" t="s">
        <v>391</v>
      </c>
      <c r="B257" s="19">
        <v>325130</v>
      </c>
      <c r="C257" s="20"/>
      <c r="H257" s="19">
        <f>H$7*Source_BEAm!$CT$103/(Source_BEAm!$EI$144+Source_BEAm!$CT$103)*Source_BEAu!$CT254/SUM(Source_BEAu!$CT$397+Source_BEAu!$CT$396)</f>
        <v>0</v>
      </c>
      <c r="I257" s="19">
        <f>I$7*Source_BEAm!$CT$103/(Source_BEAm!$EI$144+Source_BEAm!$CT$103)*Source_BEAu!$CT254/SUM(Source_BEAu!$CT$397+Source_BEAu!$CT$396)</f>
        <v>0</v>
      </c>
      <c r="J257" s="19">
        <f>J$7*Source_BEAm!$CT$103/(Source_BEAm!$EI$144+Source_BEAm!$CT$103)*Source_BEAu!$CT254/SUM(Source_BEAu!$CT$397+Source_BEAu!$CT$396)</f>
        <v>0</v>
      </c>
      <c r="K257" s="19">
        <f>K$7*Source_BEAm!$CT$103/(Source_BEAm!$EI$144+Source_BEAm!$CT$103)*Source_BEAu!$CT254/SUM(Source_BEAu!$CT$397+Source_BEAu!$CT$396)</f>
        <v>0</v>
      </c>
      <c r="L257" s="19">
        <f>L$7*Source_BEAm!$CT$103/(Source_BEAm!$EI$144+Source_BEAm!$CT$103)*Source_BEAu!$CT254/SUM(Source_BEAu!$CT$397+Source_BEAu!$CT$396)</f>
        <v>0</v>
      </c>
      <c r="N257" s="14">
        <f>N$7*SUM(Source_BEAm!$JI$274:$JI$275)/(SUM(Source_BEAm!$JI$274:$JI$275)+SUM(Source_BEAm!$JJ$274:$JJ$275))*Source_BEAu!$JI254/SUM(Source_BEAu!$JI$396:$JI$397)+N$7*SUM(Source_BEAm!$JJ$274:$JJ$275)/(SUM(Source_BEAm!$JI$274:$JI$275)+SUM(Source_BEAm!$JJ$274:$JJ$275))*Source_BEAu!$JJ254/SUM(Source_BEAu!$JJ$396:$JJ$397)</f>
        <v>0</v>
      </c>
      <c r="O257" s="14">
        <f>O$7*SUM(Source_BEAm!$JI$274:$JI$275)/(SUM(Source_BEAm!$JI$274:$JI$275)+SUM(Source_BEAm!$JJ$274:$JJ$275))*Source_BEAu!$JI254/SUM(Source_BEAu!$JI$396:$JI$397)+O$7*SUM(Source_BEAm!$JJ$274:$JJ$275)/(SUM(Source_BEAm!$JI$274:$JI$275)+SUM(Source_BEAm!$JJ$274:$JJ$275))*Source_BEAu!$JJ254/SUM(Source_BEAu!$JJ$396:$JJ$397)</f>
        <v>0</v>
      </c>
      <c r="P257" s="14">
        <f>P$7*SUM(Source_BEAm!$JI$274:$JI$275)/(SUM(Source_BEAm!$JI$274:$JI$275)+SUM(Source_BEAm!$JJ$274:$JJ$275))*Source_BEAu!$JI254/SUM(Source_BEAu!$JI$396:$JI$397)+P$7*SUM(Source_BEAm!$JJ$274:$JJ$275)/(SUM(Source_BEAm!$JI$274:$JI$275)+SUM(Source_BEAm!$JJ$274:$JJ$275))*Source_BEAu!$JJ254/SUM(Source_BEAu!$JJ$396:$JJ$397)</f>
        <v>0</v>
      </c>
      <c r="Q257" s="14">
        <f>Q$7*SUM(Source_BEAm!$JI$274:$JI$275)/(SUM(Source_BEAm!$JI$274:$JI$275)+SUM(Source_BEAm!$JJ$274:$JJ$275))*Source_BEAu!$JI254/SUM(Source_BEAu!$JI$396:$JI$397)+Q$7*SUM(Source_BEAm!$JJ$274:$JJ$275)/(SUM(Source_BEAm!$JI$274:$JI$275)+SUM(Source_BEAm!$JJ$274:$JJ$275))*Source_BEAu!$JJ254/SUM(Source_BEAu!$JJ$396:$JJ$397)</f>
        <v>0</v>
      </c>
      <c r="R257" s="14">
        <f>R$7*SUM(Source_BEAm!$JI$274:$JI$275)/(SUM(Source_BEAm!$JI$274:$JI$275)+SUM(Source_BEAm!$JJ$274:$JJ$275))*Source_BEAu!$JI254/SUM(Source_BEAu!$JI$396:$JI$397)+R$7*SUM(Source_BEAm!$JJ$274:$JJ$275)/(SUM(Source_BEAm!$JI$274:$JI$275)+SUM(Source_BEAm!$JJ$274:$JJ$275))*Source_BEAu!$JJ254/SUM(Source_BEAu!$JJ$396:$JJ$397)</f>
        <v>0</v>
      </c>
    </row>
    <row r="258" spans="1:18">
      <c r="A258" s="15" t="s">
        <v>392</v>
      </c>
      <c r="B258" s="19">
        <v>325180</v>
      </c>
      <c r="C258" s="20"/>
      <c r="H258" s="19">
        <f>H$7*Source_BEAm!$CT$103/(Source_BEAm!$EI$144+Source_BEAm!$CT$103)*Source_BEAu!$CT255/SUM(Source_BEAu!$CT$397+Source_BEAu!$CT$396)</f>
        <v>1.8730329878775431E-5</v>
      </c>
      <c r="I258" s="19">
        <f>I$7*Source_BEAm!$CT$103/(Source_BEAm!$EI$144+Source_BEAm!$CT$103)*Source_BEAu!$CT255/SUM(Source_BEAu!$CT$397+Source_BEAu!$CT$396)</f>
        <v>3.0717741001191711E-4</v>
      </c>
      <c r="J258" s="19">
        <f>J$7*Source_BEAm!$CT$103/(Source_BEAm!$EI$144+Source_BEAm!$CT$103)*Source_BEAu!$CT255/SUM(Source_BEAu!$CT$397+Source_BEAu!$CT$396)</f>
        <v>1.4197590048111778E-3</v>
      </c>
      <c r="K258" s="19">
        <f>K$7*Source_BEAm!$CT$103/(Source_BEAm!$EI$144+Source_BEAm!$CT$103)*Source_BEAu!$CT255/SUM(Source_BEAu!$CT$397+Source_BEAu!$CT$396)</f>
        <v>2.4536732141195816E-4</v>
      </c>
      <c r="L258" s="19">
        <f>L$7*Source_BEAm!$CT$103/(Source_BEAm!$EI$144+Source_BEAm!$CT$103)*Source_BEAu!$CT255/SUM(Source_BEAu!$CT$397+Source_BEAu!$CT$396)</f>
        <v>2.4349428842408067E-5</v>
      </c>
      <c r="N258" s="14">
        <f>N$7*SUM(Source_BEAm!$JI$274:$JI$275)/(SUM(Source_BEAm!$JI$274:$JI$275)+SUM(Source_BEAm!$JJ$274:$JJ$275))*Source_BEAu!$JI255/SUM(Source_BEAu!$JI$396:$JI$397)+N$7*SUM(Source_BEAm!$JJ$274:$JJ$275)/(SUM(Source_BEAm!$JI$274:$JI$275)+SUM(Source_BEAm!$JJ$274:$JJ$275))*Source_BEAu!$JJ255/SUM(Source_BEAu!$JJ$396:$JJ$397)</f>
        <v>0</v>
      </c>
      <c r="O258" s="14">
        <f>O$7*SUM(Source_BEAm!$JI$274:$JI$275)/(SUM(Source_BEAm!$JI$274:$JI$275)+SUM(Source_BEAm!$JJ$274:$JJ$275))*Source_BEAu!$JI255/SUM(Source_BEAu!$JI$396:$JI$397)+O$7*SUM(Source_BEAm!$JJ$274:$JJ$275)/(SUM(Source_BEAm!$JI$274:$JI$275)+SUM(Source_BEAm!$JJ$274:$JJ$275))*Source_BEAu!$JJ255/SUM(Source_BEAu!$JJ$396:$JJ$397)</f>
        <v>0</v>
      </c>
      <c r="P258" s="14">
        <f>P$7*SUM(Source_BEAm!$JI$274:$JI$275)/(SUM(Source_BEAm!$JI$274:$JI$275)+SUM(Source_BEAm!$JJ$274:$JJ$275))*Source_BEAu!$JI255/SUM(Source_BEAu!$JI$396:$JI$397)+P$7*SUM(Source_BEAm!$JJ$274:$JJ$275)/(SUM(Source_BEAm!$JI$274:$JI$275)+SUM(Source_BEAm!$JJ$274:$JJ$275))*Source_BEAu!$JJ255/SUM(Source_BEAu!$JJ$396:$JJ$397)</f>
        <v>0</v>
      </c>
      <c r="Q258" s="14">
        <f>Q$7*SUM(Source_BEAm!$JI$274:$JI$275)/(SUM(Source_BEAm!$JI$274:$JI$275)+SUM(Source_BEAm!$JJ$274:$JJ$275))*Source_BEAu!$JI255/SUM(Source_BEAu!$JI$396:$JI$397)+Q$7*SUM(Source_BEAm!$JJ$274:$JJ$275)/(SUM(Source_BEAm!$JI$274:$JI$275)+SUM(Source_BEAm!$JJ$274:$JJ$275))*Source_BEAu!$JJ255/SUM(Source_BEAu!$JJ$396:$JJ$397)</f>
        <v>0</v>
      </c>
      <c r="R258" s="14">
        <f>R$7*SUM(Source_BEAm!$JI$274:$JI$275)/(SUM(Source_BEAm!$JI$274:$JI$275)+SUM(Source_BEAm!$JJ$274:$JJ$275))*Source_BEAu!$JI255/SUM(Source_BEAu!$JI$396:$JI$397)+R$7*SUM(Source_BEAm!$JJ$274:$JJ$275)/(SUM(Source_BEAm!$JI$274:$JI$275)+SUM(Source_BEAm!$JJ$274:$JJ$275))*Source_BEAu!$JJ255/SUM(Source_BEAu!$JJ$396:$JJ$397)</f>
        <v>0</v>
      </c>
    </row>
    <row r="259" spans="1:18">
      <c r="A259" s="15" t="s">
        <v>393</v>
      </c>
      <c r="B259" s="19">
        <v>325190</v>
      </c>
      <c r="C259" s="20"/>
      <c r="H259" s="19">
        <f>H$7*Source_BEAm!$CT$103/(Source_BEAm!$EI$144+Source_BEAm!$CT$103)*Source_BEAu!$CT256/SUM(Source_BEAu!$CT$397+Source_BEAu!$CT$396)</f>
        <v>4.6825824696938574E-5</v>
      </c>
      <c r="I259" s="19">
        <f>I$7*Source_BEAm!$CT$103/(Source_BEAm!$EI$144+Source_BEAm!$CT$103)*Source_BEAu!$CT256/SUM(Source_BEAu!$CT$397+Source_BEAu!$CT$396)</f>
        <v>7.6794352502979274E-4</v>
      </c>
      <c r="J259" s="19">
        <f>J$7*Source_BEAm!$CT$103/(Source_BEAm!$EI$144+Source_BEAm!$CT$103)*Source_BEAu!$CT256/SUM(Source_BEAu!$CT$397+Source_BEAu!$CT$396)</f>
        <v>3.5493975120279441E-3</v>
      </c>
      <c r="K259" s="19">
        <f>K$7*Source_BEAm!$CT$103/(Source_BEAm!$EI$144+Source_BEAm!$CT$103)*Source_BEAu!$CT256/SUM(Source_BEAu!$CT$397+Source_BEAu!$CT$396)</f>
        <v>6.1341830352989535E-4</v>
      </c>
      <c r="L259" s="19">
        <f>L$7*Source_BEAm!$CT$103/(Source_BEAm!$EI$144+Source_BEAm!$CT$103)*Source_BEAu!$CT256/SUM(Source_BEAu!$CT$397+Source_BEAu!$CT$396)</f>
        <v>6.0873572106020169E-5</v>
      </c>
      <c r="N259" s="14">
        <f>N$7*SUM(Source_BEAm!$JI$274:$JI$275)/(SUM(Source_BEAm!$JI$274:$JI$275)+SUM(Source_BEAm!$JJ$274:$JJ$275))*Source_BEAu!$JI256/SUM(Source_BEAu!$JI$396:$JI$397)+N$7*SUM(Source_BEAm!$JJ$274:$JJ$275)/(SUM(Source_BEAm!$JI$274:$JI$275)+SUM(Source_BEAm!$JJ$274:$JJ$275))*Source_BEAu!$JJ256/SUM(Source_BEAu!$JJ$396:$JJ$397)</f>
        <v>2.5453232480152403E-6</v>
      </c>
      <c r="O259" s="14">
        <f>O$7*SUM(Source_BEAm!$JI$274:$JI$275)/(SUM(Source_BEAm!$JI$274:$JI$275)+SUM(Source_BEAm!$JJ$274:$JJ$275))*Source_BEAu!$JI256/SUM(Source_BEAu!$JI$396:$JI$397)+O$7*SUM(Source_BEAm!$JJ$274:$JJ$275)/(SUM(Source_BEAm!$JI$274:$JI$275)+SUM(Source_BEAm!$JJ$274:$JJ$275))*Source_BEAu!$JJ256/SUM(Source_BEAu!$JJ$396:$JJ$397)</f>
        <v>4.1743301267449948E-5</v>
      </c>
      <c r="P259" s="14">
        <f>P$7*SUM(Source_BEAm!$JI$274:$JI$275)/(SUM(Source_BEAm!$JI$274:$JI$275)+SUM(Source_BEAm!$JJ$274:$JJ$275))*Source_BEAu!$JI256/SUM(Source_BEAu!$JI$396:$JI$397)+P$7*SUM(Source_BEAm!$JJ$274:$JJ$275)/(SUM(Source_BEAm!$JI$274:$JI$275)+SUM(Source_BEAm!$JJ$274:$JJ$275))*Source_BEAu!$JJ256/SUM(Source_BEAu!$JJ$396:$JJ$397)</f>
        <v>1.929355021995552E-4</v>
      </c>
      <c r="Q259" s="14">
        <f>Q$7*SUM(Source_BEAm!$JI$274:$JI$275)/(SUM(Source_BEAm!$JI$274:$JI$275)+SUM(Source_BEAm!$JJ$274:$JJ$275))*Source_BEAu!$JI256/SUM(Source_BEAu!$JI$396:$JI$397)+Q$7*SUM(Source_BEAm!$JJ$274:$JJ$275)/(SUM(Source_BEAm!$JI$274:$JI$275)+SUM(Source_BEAm!$JJ$274:$JJ$275))*Source_BEAu!$JJ256/SUM(Source_BEAu!$JJ$396:$JJ$397)</f>
        <v>3.3343734548999645E-5</v>
      </c>
      <c r="R259" s="14">
        <f>R$7*SUM(Source_BEAm!$JI$274:$JI$275)/(SUM(Source_BEAm!$JI$274:$JI$275)+SUM(Source_BEAm!$JJ$274:$JJ$275))*Source_BEAu!$JI256/SUM(Source_BEAu!$JI$396:$JI$397)+R$7*SUM(Source_BEAm!$JJ$274:$JJ$275)/(SUM(Source_BEAm!$JI$274:$JI$275)+SUM(Source_BEAm!$JJ$274:$JJ$275))*Source_BEAu!$JJ256/SUM(Source_BEAu!$JJ$396:$JJ$397)</f>
        <v>3.3089202224198125E-6</v>
      </c>
    </row>
    <row r="260" spans="1:18">
      <c r="A260" s="15" t="s">
        <v>394</v>
      </c>
      <c r="B260" s="19">
        <v>325211</v>
      </c>
      <c r="C260" s="20"/>
      <c r="H260" s="19">
        <f>H$7*Source_BEAm!$CT$103/(Source_BEAm!$EI$144+Source_BEAm!$CT$103)*Source_BEAu!$CT257/SUM(Source_BEAu!$CT$397+Source_BEAu!$CT$396)</f>
        <v>7.4921319515101724E-5</v>
      </c>
      <c r="I260" s="19">
        <f>I$7*Source_BEAm!$CT$103/(Source_BEAm!$EI$144+Source_BEAm!$CT$103)*Source_BEAu!$CT257/SUM(Source_BEAu!$CT$397+Source_BEAu!$CT$396)</f>
        <v>1.2287096400476684E-3</v>
      </c>
      <c r="J260" s="19">
        <f>J$7*Source_BEAm!$CT$103/(Source_BEAm!$EI$144+Source_BEAm!$CT$103)*Source_BEAu!$CT257/SUM(Source_BEAu!$CT$397+Source_BEAu!$CT$396)</f>
        <v>5.679036019244711E-3</v>
      </c>
      <c r="K260" s="19">
        <f>K$7*Source_BEAm!$CT$103/(Source_BEAm!$EI$144+Source_BEAm!$CT$103)*Source_BEAu!$CT257/SUM(Source_BEAu!$CT$397+Source_BEAu!$CT$396)</f>
        <v>9.8146928564783265E-4</v>
      </c>
      <c r="L260" s="19">
        <f>L$7*Source_BEAm!$CT$103/(Source_BEAm!$EI$144+Source_BEAm!$CT$103)*Source_BEAu!$CT257/SUM(Source_BEAu!$CT$397+Source_BEAu!$CT$396)</f>
        <v>9.7397715369632268E-5</v>
      </c>
      <c r="N260" s="14">
        <f>N$7*SUM(Source_BEAm!$JI$274:$JI$275)/(SUM(Source_BEAm!$JI$274:$JI$275)+SUM(Source_BEAm!$JJ$274:$JJ$275))*Source_BEAu!$JI257/SUM(Source_BEAu!$JI$396:$JI$397)+N$7*SUM(Source_BEAm!$JJ$274:$JJ$275)/(SUM(Source_BEAm!$JI$274:$JI$275)+SUM(Source_BEAm!$JJ$274:$JJ$275))*Source_BEAu!$JJ257/SUM(Source_BEAu!$JJ$396:$JJ$397)</f>
        <v>0</v>
      </c>
      <c r="O260" s="14">
        <f>O$7*SUM(Source_BEAm!$JI$274:$JI$275)/(SUM(Source_BEAm!$JI$274:$JI$275)+SUM(Source_BEAm!$JJ$274:$JJ$275))*Source_BEAu!$JI257/SUM(Source_BEAu!$JI$396:$JI$397)+O$7*SUM(Source_BEAm!$JJ$274:$JJ$275)/(SUM(Source_BEAm!$JI$274:$JI$275)+SUM(Source_BEAm!$JJ$274:$JJ$275))*Source_BEAu!$JJ257/SUM(Source_BEAu!$JJ$396:$JJ$397)</f>
        <v>0</v>
      </c>
      <c r="P260" s="14">
        <f>P$7*SUM(Source_BEAm!$JI$274:$JI$275)/(SUM(Source_BEAm!$JI$274:$JI$275)+SUM(Source_BEAm!$JJ$274:$JJ$275))*Source_BEAu!$JI257/SUM(Source_BEAu!$JI$396:$JI$397)+P$7*SUM(Source_BEAm!$JJ$274:$JJ$275)/(SUM(Source_BEAm!$JI$274:$JI$275)+SUM(Source_BEAm!$JJ$274:$JJ$275))*Source_BEAu!$JJ257/SUM(Source_BEAu!$JJ$396:$JJ$397)</f>
        <v>0</v>
      </c>
      <c r="Q260" s="14">
        <f>Q$7*SUM(Source_BEAm!$JI$274:$JI$275)/(SUM(Source_BEAm!$JI$274:$JI$275)+SUM(Source_BEAm!$JJ$274:$JJ$275))*Source_BEAu!$JI257/SUM(Source_BEAu!$JI$396:$JI$397)+Q$7*SUM(Source_BEAm!$JJ$274:$JJ$275)/(SUM(Source_BEAm!$JI$274:$JI$275)+SUM(Source_BEAm!$JJ$274:$JJ$275))*Source_BEAu!$JJ257/SUM(Source_BEAu!$JJ$396:$JJ$397)</f>
        <v>0</v>
      </c>
      <c r="R260" s="14">
        <f>R$7*SUM(Source_BEAm!$JI$274:$JI$275)/(SUM(Source_BEAm!$JI$274:$JI$275)+SUM(Source_BEAm!$JJ$274:$JJ$275))*Source_BEAu!$JI257/SUM(Source_BEAu!$JI$396:$JI$397)+R$7*SUM(Source_BEAm!$JJ$274:$JJ$275)/(SUM(Source_BEAm!$JI$274:$JI$275)+SUM(Source_BEAm!$JJ$274:$JJ$275))*Source_BEAu!$JJ257/SUM(Source_BEAu!$JJ$396:$JJ$397)</f>
        <v>0</v>
      </c>
    </row>
    <row r="261" spans="1:18">
      <c r="A261" s="15" t="s">
        <v>395</v>
      </c>
      <c r="B261" s="19" t="s">
        <v>396</v>
      </c>
      <c r="C261" s="20"/>
      <c r="H261" s="19">
        <f>H$7*Source_BEAm!$CT$103/(Source_BEAm!$EI$144+Source_BEAm!$CT$103)*Source_BEAu!$CT258/SUM(Source_BEAu!$CT$397+Source_BEAu!$CT$396)</f>
        <v>0</v>
      </c>
      <c r="I261" s="19">
        <f>I$7*Source_BEAm!$CT$103/(Source_BEAm!$EI$144+Source_BEAm!$CT$103)*Source_BEAu!$CT258/SUM(Source_BEAu!$CT$397+Source_BEAu!$CT$396)</f>
        <v>0</v>
      </c>
      <c r="J261" s="19">
        <f>J$7*Source_BEAm!$CT$103/(Source_BEAm!$EI$144+Source_BEAm!$CT$103)*Source_BEAu!$CT258/SUM(Source_BEAu!$CT$397+Source_BEAu!$CT$396)</f>
        <v>0</v>
      </c>
      <c r="K261" s="19">
        <f>K$7*Source_BEAm!$CT$103/(Source_BEAm!$EI$144+Source_BEAm!$CT$103)*Source_BEAu!$CT258/SUM(Source_BEAu!$CT$397+Source_BEAu!$CT$396)</f>
        <v>0</v>
      </c>
      <c r="L261" s="19">
        <f>L$7*Source_BEAm!$CT$103/(Source_BEAm!$EI$144+Source_BEAm!$CT$103)*Source_BEAu!$CT258/SUM(Source_BEAu!$CT$397+Source_BEAu!$CT$396)</f>
        <v>0</v>
      </c>
      <c r="N261" s="14">
        <f>N$7*SUM(Source_BEAm!$JI$274:$JI$275)/(SUM(Source_BEAm!$JI$274:$JI$275)+SUM(Source_BEAm!$JJ$274:$JJ$275))*Source_BEAu!$JI258/SUM(Source_BEAu!$JI$396:$JI$397)+N$7*SUM(Source_BEAm!$JJ$274:$JJ$275)/(SUM(Source_BEAm!$JI$274:$JI$275)+SUM(Source_BEAm!$JJ$274:$JJ$275))*Source_BEAu!$JJ258/SUM(Source_BEAu!$JJ$396:$JJ$397)</f>
        <v>0</v>
      </c>
      <c r="O261" s="14">
        <f>O$7*SUM(Source_BEAm!$JI$274:$JI$275)/(SUM(Source_BEAm!$JI$274:$JI$275)+SUM(Source_BEAm!$JJ$274:$JJ$275))*Source_BEAu!$JI258/SUM(Source_BEAu!$JI$396:$JI$397)+O$7*SUM(Source_BEAm!$JJ$274:$JJ$275)/(SUM(Source_BEAm!$JI$274:$JI$275)+SUM(Source_BEAm!$JJ$274:$JJ$275))*Source_BEAu!$JJ258/SUM(Source_BEAu!$JJ$396:$JJ$397)</f>
        <v>0</v>
      </c>
      <c r="P261" s="14">
        <f>P$7*SUM(Source_BEAm!$JI$274:$JI$275)/(SUM(Source_BEAm!$JI$274:$JI$275)+SUM(Source_BEAm!$JJ$274:$JJ$275))*Source_BEAu!$JI258/SUM(Source_BEAu!$JI$396:$JI$397)+P$7*SUM(Source_BEAm!$JJ$274:$JJ$275)/(SUM(Source_BEAm!$JI$274:$JI$275)+SUM(Source_BEAm!$JJ$274:$JJ$275))*Source_BEAu!$JJ258/SUM(Source_BEAu!$JJ$396:$JJ$397)</f>
        <v>0</v>
      </c>
      <c r="Q261" s="14">
        <f>Q$7*SUM(Source_BEAm!$JI$274:$JI$275)/(SUM(Source_BEAm!$JI$274:$JI$275)+SUM(Source_BEAm!$JJ$274:$JJ$275))*Source_BEAu!$JI258/SUM(Source_BEAu!$JI$396:$JI$397)+Q$7*SUM(Source_BEAm!$JJ$274:$JJ$275)/(SUM(Source_BEAm!$JI$274:$JI$275)+SUM(Source_BEAm!$JJ$274:$JJ$275))*Source_BEAu!$JJ258/SUM(Source_BEAu!$JJ$396:$JJ$397)</f>
        <v>0</v>
      </c>
      <c r="R261" s="14">
        <f>R$7*SUM(Source_BEAm!$JI$274:$JI$275)/(SUM(Source_BEAm!$JI$274:$JI$275)+SUM(Source_BEAm!$JJ$274:$JJ$275))*Source_BEAu!$JI258/SUM(Source_BEAu!$JI$396:$JI$397)+R$7*SUM(Source_BEAm!$JJ$274:$JJ$275)/(SUM(Source_BEAm!$JI$274:$JI$275)+SUM(Source_BEAm!$JJ$274:$JJ$275))*Source_BEAu!$JJ258/SUM(Source_BEAu!$JJ$396:$JJ$397)</f>
        <v>0</v>
      </c>
    </row>
    <row r="262" spans="1:18">
      <c r="A262" s="15" t="s">
        <v>397</v>
      </c>
      <c r="B262" s="19">
        <v>325310</v>
      </c>
      <c r="C262" s="20"/>
      <c r="H262" s="19">
        <f>H$7*Source_BEAm!$CT$103/(Source_BEAm!$EI$144+Source_BEAm!$CT$103)*Source_BEAu!$CT259/SUM(Source_BEAu!$CT$397+Source_BEAu!$CT$396)</f>
        <v>1.8730329878775431E-5</v>
      </c>
      <c r="I262" s="19">
        <f>I$7*Source_BEAm!$CT$103/(Source_BEAm!$EI$144+Source_BEAm!$CT$103)*Source_BEAu!$CT259/SUM(Source_BEAu!$CT$397+Source_BEAu!$CT$396)</f>
        <v>3.0717741001191711E-4</v>
      </c>
      <c r="J262" s="19">
        <f>J$7*Source_BEAm!$CT$103/(Source_BEAm!$EI$144+Source_BEAm!$CT$103)*Source_BEAu!$CT259/SUM(Source_BEAu!$CT$397+Source_BEAu!$CT$396)</f>
        <v>1.4197590048111778E-3</v>
      </c>
      <c r="K262" s="19">
        <f>K$7*Source_BEAm!$CT$103/(Source_BEAm!$EI$144+Source_BEAm!$CT$103)*Source_BEAu!$CT259/SUM(Source_BEAu!$CT$397+Source_BEAu!$CT$396)</f>
        <v>2.4536732141195816E-4</v>
      </c>
      <c r="L262" s="19">
        <f>L$7*Source_BEAm!$CT$103/(Source_BEAm!$EI$144+Source_BEAm!$CT$103)*Source_BEAu!$CT259/SUM(Source_BEAu!$CT$397+Source_BEAu!$CT$396)</f>
        <v>2.4349428842408067E-5</v>
      </c>
      <c r="N262" s="14">
        <f>N$7*SUM(Source_BEAm!$JI$274:$JI$275)/(SUM(Source_BEAm!$JI$274:$JI$275)+SUM(Source_BEAm!$JJ$274:$JJ$275))*Source_BEAu!$JI259/SUM(Source_BEAu!$JI$396:$JI$397)+N$7*SUM(Source_BEAm!$JJ$274:$JJ$275)/(SUM(Source_BEAm!$JI$274:$JI$275)+SUM(Source_BEAm!$JJ$274:$JJ$275))*Source_BEAu!$JJ259/SUM(Source_BEAu!$JJ$396:$JJ$397)</f>
        <v>0</v>
      </c>
      <c r="O262" s="14">
        <f>O$7*SUM(Source_BEAm!$JI$274:$JI$275)/(SUM(Source_BEAm!$JI$274:$JI$275)+SUM(Source_BEAm!$JJ$274:$JJ$275))*Source_BEAu!$JI259/SUM(Source_BEAu!$JI$396:$JI$397)+O$7*SUM(Source_BEAm!$JJ$274:$JJ$275)/(SUM(Source_BEAm!$JI$274:$JI$275)+SUM(Source_BEAm!$JJ$274:$JJ$275))*Source_BEAu!$JJ259/SUM(Source_BEAu!$JJ$396:$JJ$397)</f>
        <v>0</v>
      </c>
      <c r="P262" s="14">
        <f>P$7*SUM(Source_BEAm!$JI$274:$JI$275)/(SUM(Source_BEAm!$JI$274:$JI$275)+SUM(Source_BEAm!$JJ$274:$JJ$275))*Source_BEAu!$JI259/SUM(Source_BEAu!$JI$396:$JI$397)+P$7*SUM(Source_BEAm!$JJ$274:$JJ$275)/(SUM(Source_BEAm!$JI$274:$JI$275)+SUM(Source_BEAm!$JJ$274:$JJ$275))*Source_BEAu!$JJ259/SUM(Source_BEAu!$JJ$396:$JJ$397)</f>
        <v>0</v>
      </c>
      <c r="Q262" s="14">
        <f>Q$7*SUM(Source_BEAm!$JI$274:$JI$275)/(SUM(Source_BEAm!$JI$274:$JI$275)+SUM(Source_BEAm!$JJ$274:$JJ$275))*Source_BEAu!$JI259/SUM(Source_BEAu!$JI$396:$JI$397)+Q$7*SUM(Source_BEAm!$JJ$274:$JJ$275)/(SUM(Source_BEAm!$JI$274:$JI$275)+SUM(Source_BEAm!$JJ$274:$JJ$275))*Source_BEAu!$JJ259/SUM(Source_BEAu!$JJ$396:$JJ$397)</f>
        <v>0</v>
      </c>
      <c r="R262" s="14">
        <f>R$7*SUM(Source_BEAm!$JI$274:$JI$275)/(SUM(Source_BEAm!$JI$274:$JI$275)+SUM(Source_BEAm!$JJ$274:$JJ$275))*Source_BEAu!$JI259/SUM(Source_BEAu!$JI$396:$JI$397)+R$7*SUM(Source_BEAm!$JJ$274:$JJ$275)/(SUM(Source_BEAm!$JI$274:$JI$275)+SUM(Source_BEAm!$JJ$274:$JJ$275))*Source_BEAu!$JJ259/SUM(Source_BEAu!$JJ$396:$JJ$397)</f>
        <v>0</v>
      </c>
    </row>
    <row r="263" spans="1:18">
      <c r="A263" s="15" t="s">
        <v>398</v>
      </c>
      <c r="B263" s="19">
        <v>325320</v>
      </c>
      <c r="C263" s="20"/>
      <c r="H263" s="19">
        <f>H$7*Source_BEAm!$CT$103/(Source_BEAm!$EI$144+Source_BEAm!$CT$103)*Source_BEAu!$CT260/SUM(Source_BEAu!$CT$397+Source_BEAu!$CT$396)</f>
        <v>9.3651649393877155E-6</v>
      </c>
      <c r="I263" s="19">
        <f>I$7*Source_BEAm!$CT$103/(Source_BEAm!$EI$144+Source_BEAm!$CT$103)*Source_BEAu!$CT260/SUM(Source_BEAu!$CT$397+Source_BEAu!$CT$396)</f>
        <v>1.5358870500595855E-4</v>
      </c>
      <c r="J263" s="19">
        <f>J$7*Source_BEAm!$CT$103/(Source_BEAm!$EI$144+Source_BEAm!$CT$103)*Source_BEAu!$CT260/SUM(Source_BEAu!$CT$397+Source_BEAu!$CT$396)</f>
        <v>7.0987950240558888E-4</v>
      </c>
      <c r="K263" s="19">
        <f>K$7*Source_BEAm!$CT$103/(Source_BEAm!$EI$144+Source_BEAm!$CT$103)*Source_BEAu!$CT260/SUM(Source_BEAu!$CT$397+Source_BEAu!$CT$396)</f>
        <v>1.2268366070597908E-4</v>
      </c>
      <c r="L263" s="19">
        <f>L$7*Source_BEAm!$CT$103/(Source_BEAm!$EI$144+Source_BEAm!$CT$103)*Source_BEAu!$CT260/SUM(Source_BEAu!$CT$397+Source_BEAu!$CT$396)</f>
        <v>1.2174714421204033E-5</v>
      </c>
      <c r="N263" s="14">
        <f>N$7*SUM(Source_BEAm!$JI$274:$JI$275)/(SUM(Source_BEAm!$JI$274:$JI$275)+SUM(Source_BEAm!$JJ$274:$JJ$275))*Source_BEAu!$JI260/SUM(Source_BEAu!$JI$396:$JI$397)+N$7*SUM(Source_BEAm!$JJ$274:$JJ$275)/(SUM(Source_BEAm!$JI$274:$JI$275)+SUM(Source_BEAm!$JJ$274:$JJ$275))*Source_BEAu!$JJ260/SUM(Source_BEAu!$JJ$396:$JJ$397)</f>
        <v>7.6359697440457209E-6</v>
      </c>
      <c r="O263" s="14">
        <f>O$7*SUM(Source_BEAm!$JI$274:$JI$275)/(SUM(Source_BEAm!$JI$274:$JI$275)+SUM(Source_BEAm!$JJ$274:$JJ$275))*Source_BEAu!$JI260/SUM(Source_BEAu!$JI$396:$JI$397)+O$7*SUM(Source_BEAm!$JJ$274:$JJ$275)/(SUM(Source_BEAm!$JI$274:$JI$275)+SUM(Source_BEAm!$JJ$274:$JJ$275))*Source_BEAu!$JJ260/SUM(Source_BEAu!$JJ$396:$JJ$397)</f>
        <v>1.2522990380234983E-4</v>
      </c>
      <c r="P263" s="14">
        <f>P$7*SUM(Source_BEAm!$JI$274:$JI$275)/(SUM(Source_BEAm!$JI$274:$JI$275)+SUM(Source_BEAm!$JJ$274:$JJ$275))*Source_BEAu!$JI260/SUM(Source_BEAu!$JI$396:$JI$397)+P$7*SUM(Source_BEAm!$JJ$274:$JJ$275)/(SUM(Source_BEAm!$JI$274:$JI$275)+SUM(Source_BEAm!$JJ$274:$JJ$275))*Source_BEAu!$JJ260/SUM(Source_BEAu!$JJ$396:$JJ$397)</f>
        <v>5.7880650659866554E-4</v>
      </c>
      <c r="Q263" s="14">
        <f>Q$7*SUM(Source_BEAm!$JI$274:$JI$275)/(SUM(Source_BEAm!$JI$274:$JI$275)+SUM(Source_BEAm!$JJ$274:$JJ$275))*Source_BEAu!$JI260/SUM(Source_BEAu!$JI$396:$JI$397)+Q$7*SUM(Source_BEAm!$JJ$274:$JJ$275)/(SUM(Source_BEAm!$JI$274:$JI$275)+SUM(Source_BEAm!$JJ$274:$JJ$275))*Source_BEAu!$JJ260/SUM(Source_BEAu!$JJ$396:$JJ$397)</f>
        <v>1.0003120364699894E-4</v>
      </c>
      <c r="R263" s="14">
        <f>R$7*SUM(Source_BEAm!$JI$274:$JI$275)/(SUM(Source_BEAm!$JI$274:$JI$275)+SUM(Source_BEAm!$JJ$274:$JJ$275))*Source_BEAu!$JI260/SUM(Source_BEAu!$JI$396:$JI$397)+R$7*SUM(Source_BEAm!$JJ$274:$JJ$275)/(SUM(Source_BEAm!$JI$274:$JI$275)+SUM(Source_BEAm!$JJ$274:$JJ$275))*Source_BEAu!$JJ260/SUM(Source_BEAu!$JJ$396:$JJ$397)</f>
        <v>9.926760667259437E-6</v>
      </c>
    </row>
    <row r="264" spans="1:18">
      <c r="A264" s="15" t="s">
        <v>399</v>
      </c>
      <c r="B264" s="19">
        <v>325411</v>
      </c>
      <c r="C264" s="20"/>
      <c r="H264" s="19">
        <f>H$7*Source_BEAm!$CT$103/(Source_BEAm!$EI$144+Source_BEAm!$CT$103)*Source_BEAu!$CT261/SUM(Source_BEAu!$CT$397+Source_BEAu!$CT$396)</f>
        <v>9.3651649393877155E-6</v>
      </c>
      <c r="I264" s="19">
        <f>I$7*Source_BEAm!$CT$103/(Source_BEAm!$EI$144+Source_BEAm!$CT$103)*Source_BEAu!$CT261/SUM(Source_BEAu!$CT$397+Source_BEAu!$CT$396)</f>
        <v>1.5358870500595855E-4</v>
      </c>
      <c r="J264" s="19">
        <f>J$7*Source_BEAm!$CT$103/(Source_BEAm!$EI$144+Source_BEAm!$CT$103)*Source_BEAu!$CT261/SUM(Source_BEAu!$CT$397+Source_BEAu!$CT$396)</f>
        <v>7.0987950240558888E-4</v>
      </c>
      <c r="K264" s="19">
        <f>K$7*Source_BEAm!$CT$103/(Source_BEAm!$EI$144+Source_BEAm!$CT$103)*Source_BEAu!$CT261/SUM(Source_BEAu!$CT$397+Source_BEAu!$CT$396)</f>
        <v>1.2268366070597908E-4</v>
      </c>
      <c r="L264" s="19">
        <f>L$7*Source_BEAm!$CT$103/(Source_BEAm!$EI$144+Source_BEAm!$CT$103)*Source_BEAu!$CT261/SUM(Source_BEAu!$CT$397+Source_BEAu!$CT$396)</f>
        <v>1.2174714421204033E-5</v>
      </c>
      <c r="N264" s="14">
        <f>N$7*SUM(Source_BEAm!$JI$274:$JI$275)/(SUM(Source_BEAm!$JI$274:$JI$275)+SUM(Source_BEAm!$JJ$274:$JJ$275))*Source_BEAu!$JI261/SUM(Source_BEAu!$JI$396:$JI$397)+N$7*SUM(Source_BEAm!$JJ$274:$JJ$275)/(SUM(Source_BEAm!$JI$274:$JI$275)+SUM(Source_BEAm!$JJ$274:$JJ$275))*Source_BEAu!$JJ261/SUM(Source_BEAu!$JJ$396:$JJ$397)</f>
        <v>1.5271939488091442E-5</v>
      </c>
      <c r="O264" s="14">
        <f>O$7*SUM(Source_BEAm!$JI$274:$JI$275)/(SUM(Source_BEAm!$JI$274:$JI$275)+SUM(Source_BEAm!$JJ$274:$JJ$275))*Source_BEAu!$JI261/SUM(Source_BEAu!$JI$396:$JI$397)+O$7*SUM(Source_BEAm!$JJ$274:$JJ$275)/(SUM(Source_BEAm!$JI$274:$JI$275)+SUM(Source_BEAm!$JJ$274:$JJ$275))*Source_BEAu!$JJ261/SUM(Source_BEAu!$JJ$396:$JJ$397)</f>
        <v>2.5045980760469966E-4</v>
      </c>
      <c r="P264" s="14">
        <f>P$7*SUM(Source_BEAm!$JI$274:$JI$275)/(SUM(Source_BEAm!$JI$274:$JI$275)+SUM(Source_BEAm!$JJ$274:$JJ$275))*Source_BEAu!$JI261/SUM(Source_BEAu!$JI$396:$JI$397)+P$7*SUM(Source_BEAm!$JJ$274:$JJ$275)/(SUM(Source_BEAm!$JI$274:$JI$275)+SUM(Source_BEAm!$JJ$274:$JJ$275))*Source_BEAu!$JJ261/SUM(Source_BEAu!$JJ$396:$JJ$397)</f>
        <v>1.1576130131973311E-3</v>
      </c>
      <c r="Q264" s="14">
        <f>Q$7*SUM(Source_BEAm!$JI$274:$JI$275)/(SUM(Source_BEAm!$JI$274:$JI$275)+SUM(Source_BEAm!$JJ$274:$JJ$275))*Source_BEAu!$JI261/SUM(Source_BEAu!$JI$396:$JI$397)+Q$7*SUM(Source_BEAm!$JJ$274:$JJ$275)/(SUM(Source_BEAm!$JI$274:$JI$275)+SUM(Source_BEAm!$JJ$274:$JJ$275))*Source_BEAu!$JJ261/SUM(Source_BEAu!$JJ$396:$JJ$397)</f>
        <v>2.0006240729399788E-4</v>
      </c>
      <c r="R264" s="14">
        <f>R$7*SUM(Source_BEAm!$JI$274:$JI$275)/(SUM(Source_BEAm!$JI$274:$JI$275)+SUM(Source_BEAm!$JJ$274:$JJ$275))*Source_BEAu!$JI261/SUM(Source_BEAu!$JI$396:$JI$397)+R$7*SUM(Source_BEAm!$JJ$274:$JJ$275)/(SUM(Source_BEAm!$JI$274:$JI$275)+SUM(Source_BEAm!$JJ$274:$JJ$275))*Source_BEAu!$JJ261/SUM(Source_BEAu!$JJ$396:$JJ$397)</f>
        <v>1.9853521334518874E-5</v>
      </c>
    </row>
    <row r="265" spans="1:18">
      <c r="A265" s="15" t="s">
        <v>400</v>
      </c>
      <c r="B265" s="19">
        <v>325412</v>
      </c>
      <c r="C265" s="20"/>
      <c r="H265" s="19">
        <f>H$7*Source_BEAm!$CT$103/(Source_BEAm!$EI$144+Source_BEAm!$CT$103)*Source_BEAu!$CT262/SUM(Source_BEAu!$CT$397+Source_BEAu!$CT$396)</f>
        <v>0</v>
      </c>
      <c r="I265" s="19">
        <f>I$7*Source_BEAm!$CT$103/(Source_BEAm!$EI$144+Source_BEAm!$CT$103)*Source_BEAu!$CT262/SUM(Source_BEAu!$CT$397+Source_BEAu!$CT$396)</f>
        <v>0</v>
      </c>
      <c r="J265" s="19">
        <f>J$7*Source_BEAm!$CT$103/(Source_BEAm!$EI$144+Source_BEAm!$CT$103)*Source_BEAu!$CT262/SUM(Source_BEAu!$CT$397+Source_BEAu!$CT$396)</f>
        <v>0</v>
      </c>
      <c r="K265" s="19">
        <f>K$7*Source_BEAm!$CT$103/(Source_BEAm!$EI$144+Source_BEAm!$CT$103)*Source_BEAu!$CT262/SUM(Source_BEAu!$CT$397+Source_BEAu!$CT$396)</f>
        <v>0</v>
      </c>
      <c r="L265" s="19">
        <f>L$7*Source_BEAm!$CT$103/(Source_BEAm!$EI$144+Source_BEAm!$CT$103)*Source_BEAu!$CT262/SUM(Source_BEAu!$CT$397+Source_BEAu!$CT$396)</f>
        <v>0</v>
      </c>
      <c r="N265" s="14">
        <f>N$7*SUM(Source_BEAm!$JI$274:$JI$275)/(SUM(Source_BEAm!$JI$274:$JI$275)+SUM(Source_BEAm!$JJ$274:$JJ$275))*Source_BEAu!$JI262/SUM(Source_BEAu!$JI$396:$JI$397)+N$7*SUM(Source_BEAm!$JJ$274:$JJ$275)/(SUM(Source_BEAm!$JI$274:$JI$275)+SUM(Source_BEAm!$JJ$274:$JJ$275))*Source_BEAu!$JJ262/SUM(Source_BEAu!$JJ$396:$JJ$397)</f>
        <v>2.8051269166390471E-4</v>
      </c>
      <c r="O265" s="14">
        <f>O$7*SUM(Source_BEAm!$JI$274:$JI$275)/(SUM(Source_BEAm!$JI$274:$JI$275)+SUM(Source_BEAm!$JJ$274:$JJ$275))*Source_BEAu!$JI262/SUM(Source_BEAu!$JI$396:$JI$397)+O$7*SUM(Source_BEAm!$JJ$274:$JJ$275)/(SUM(Source_BEAm!$JI$274:$JI$275)+SUM(Source_BEAm!$JJ$274:$JJ$275))*Source_BEAu!$JJ262/SUM(Source_BEAu!$JJ$396:$JJ$397)</f>
        <v>4.600408143288038E-3</v>
      </c>
      <c r="P265" s="14">
        <f>P$7*SUM(Source_BEAm!$JI$274:$JI$275)/(SUM(Source_BEAm!$JI$274:$JI$275)+SUM(Source_BEAm!$JJ$274:$JJ$275))*Source_BEAu!$JI262/SUM(Source_BEAu!$JI$396:$JI$397)+P$7*SUM(Source_BEAm!$JJ$274:$JJ$275)/(SUM(Source_BEAm!$JI$274:$JI$275)+SUM(Source_BEAm!$JJ$274:$JJ$275))*Source_BEAu!$JJ262/SUM(Source_BEAu!$JJ$396:$JJ$397)</f>
        <v>2.1262862028123976E-2</v>
      </c>
      <c r="Q265" s="14">
        <f>Q$7*SUM(Source_BEAm!$JI$274:$JI$275)/(SUM(Source_BEAm!$JI$274:$JI$275)+SUM(Source_BEAm!$JJ$274:$JJ$275))*Source_BEAu!$JI262/SUM(Source_BEAu!$JI$396:$JI$397)+Q$7*SUM(Source_BEAm!$JJ$274:$JJ$275)/(SUM(Source_BEAm!$JI$274:$JI$275)+SUM(Source_BEAm!$JJ$274:$JJ$275))*Source_BEAu!$JJ262/SUM(Source_BEAu!$JJ$396:$JJ$397)</f>
        <v>3.6747162607971518E-3</v>
      </c>
      <c r="R265" s="14">
        <f>R$7*SUM(Source_BEAm!$JI$274:$JI$275)/(SUM(Source_BEAm!$JI$274:$JI$275)+SUM(Source_BEAm!$JJ$274:$JJ$275))*Source_BEAu!$JI262/SUM(Source_BEAu!$JI$396:$JI$397)+R$7*SUM(Source_BEAm!$JJ$274:$JJ$275)/(SUM(Source_BEAm!$JI$274:$JI$275)+SUM(Source_BEAm!$JJ$274:$JJ$275))*Source_BEAu!$JJ262/SUM(Source_BEAu!$JJ$396:$JJ$397)</f>
        <v>3.6466649916307614E-4</v>
      </c>
    </row>
    <row r="266" spans="1:18">
      <c r="A266" s="15" t="s">
        <v>401</v>
      </c>
      <c r="B266" s="19">
        <v>325413</v>
      </c>
      <c r="C266" s="20"/>
      <c r="H266" s="19">
        <f>H$7*Source_BEAm!$CT$103/(Source_BEAm!$EI$144+Source_BEAm!$CT$103)*Source_BEAu!$CT263/SUM(Source_BEAu!$CT$397+Source_BEAu!$CT$396)</f>
        <v>0</v>
      </c>
      <c r="I266" s="19">
        <f>I$7*Source_BEAm!$CT$103/(Source_BEAm!$EI$144+Source_BEAm!$CT$103)*Source_BEAu!$CT263/SUM(Source_BEAu!$CT$397+Source_BEAu!$CT$396)</f>
        <v>0</v>
      </c>
      <c r="J266" s="19">
        <f>J$7*Source_BEAm!$CT$103/(Source_BEAm!$EI$144+Source_BEAm!$CT$103)*Source_BEAu!$CT263/SUM(Source_BEAu!$CT$397+Source_BEAu!$CT$396)</f>
        <v>0</v>
      </c>
      <c r="K266" s="19">
        <f>K$7*Source_BEAm!$CT$103/(Source_BEAm!$EI$144+Source_BEAm!$CT$103)*Source_BEAu!$CT263/SUM(Source_BEAu!$CT$397+Source_BEAu!$CT$396)</f>
        <v>0</v>
      </c>
      <c r="L266" s="19">
        <f>L$7*Source_BEAm!$CT$103/(Source_BEAm!$EI$144+Source_BEAm!$CT$103)*Source_BEAu!$CT263/SUM(Source_BEAu!$CT$397+Source_BEAu!$CT$396)</f>
        <v>0</v>
      </c>
      <c r="N266" s="14">
        <f>N$7*SUM(Source_BEAm!$JI$274:$JI$275)/(SUM(Source_BEAm!$JI$274:$JI$275)+SUM(Source_BEAm!$JJ$274:$JJ$275))*Source_BEAu!$JI263/SUM(Source_BEAu!$JI$396:$JI$397)+N$7*SUM(Source_BEAm!$JJ$274:$JJ$275)/(SUM(Source_BEAm!$JI$274:$JI$275)+SUM(Source_BEAm!$JJ$274:$JJ$275))*Source_BEAu!$JJ263/SUM(Source_BEAu!$JJ$396:$JJ$397)</f>
        <v>3.4777201388106342E-5</v>
      </c>
      <c r="O266" s="14">
        <f>O$7*SUM(Source_BEAm!$JI$274:$JI$275)/(SUM(Source_BEAm!$JI$274:$JI$275)+SUM(Source_BEAm!$JJ$274:$JJ$275))*Source_BEAu!$JI263/SUM(Source_BEAu!$JI$396:$JI$397)+O$7*SUM(Source_BEAm!$JJ$274:$JJ$275)/(SUM(Source_BEAm!$JI$274:$JI$275)+SUM(Source_BEAm!$JJ$274:$JJ$275))*Source_BEAu!$JJ263/SUM(Source_BEAu!$JJ$396:$JJ$397)</f>
        <v>5.7034610276494402E-4</v>
      </c>
      <c r="P266" s="14">
        <f>P$7*SUM(Source_BEAm!$JI$274:$JI$275)/(SUM(Source_BEAm!$JI$274:$JI$275)+SUM(Source_BEAm!$JJ$274:$JJ$275))*Source_BEAu!$JI263/SUM(Source_BEAu!$JI$396:$JI$397)+P$7*SUM(Source_BEAm!$JJ$274:$JJ$275)/(SUM(Source_BEAm!$JI$274:$JI$275)+SUM(Source_BEAm!$JJ$274:$JJ$275))*Source_BEAu!$JJ263/SUM(Source_BEAu!$JJ$396:$JJ$397)</f>
        <v>2.6361118652184603E-3</v>
      </c>
      <c r="Q266" s="14">
        <f>Q$7*SUM(Source_BEAm!$JI$274:$JI$275)/(SUM(Source_BEAm!$JI$274:$JI$275)+SUM(Source_BEAm!$JJ$274:$JJ$275))*Source_BEAu!$JI263/SUM(Source_BEAu!$JI$396:$JI$397)+Q$7*SUM(Source_BEAm!$JJ$274:$JJ$275)/(SUM(Source_BEAm!$JI$274:$JI$275)+SUM(Source_BEAm!$JJ$274:$JJ$275))*Source_BEAu!$JJ263/SUM(Source_BEAu!$JJ$396:$JJ$397)</f>
        <v>4.5558133818419304E-4</v>
      </c>
      <c r="R266" s="14">
        <f>R$7*SUM(Source_BEAm!$JI$274:$JI$275)/(SUM(Source_BEAm!$JI$274:$JI$275)+SUM(Source_BEAm!$JJ$274:$JJ$275))*Source_BEAu!$JI263/SUM(Source_BEAu!$JI$396:$JI$397)+R$7*SUM(Source_BEAm!$JJ$274:$JJ$275)/(SUM(Source_BEAm!$JI$274:$JI$275)+SUM(Source_BEAm!$JJ$274:$JJ$275))*Source_BEAu!$JJ263/SUM(Source_BEAu!$JJ$396:$JJ$397)</f>
        <v>4.5210361804538243E-5</v>
      </c>
    </row>
    <row r="267" spans="1:18">
      <c r="A267" s="15" t="s">
        <v>402</v>
      </c>
      <c r="B267" s="19">
        <v>325414</v>
      </c>
      <c r="C267" s="20"/>
      <c r="H267" s="19">
        <f>H$7*Source_BEAm!$CT$103/(Source_BEAm!$EI$144+Source_BEAm!$CT$103)*Source_BEAu!$CT264/SUM(Source_BEAu!$CT$397+Source_BEAu!$CT$396)</f>
        <v>0</v>
      </c>
      <c r="I267" s="19">
        <f>I$7*Source_BEAm!$CT$103/(Source_BEAm!$EI$144+Source_BEAm!$CT$103)*Source_BEAu!$CT264/SUM(Source_BEAu!$CT$397+Source_BEAu!$CT$396)</f>
        <v>0</v>
      </c>
      <c r="J267" s="19">
        <f>J$7*Source_BEAm!$CT$103/(Source_BEAm!$EI$144+Source_BEAm!$CT$103)*Source_BEAu!$CT264/SUM(Source_BEAu!$CT$397+Source_BEAu!$CT$396)</f>
        <v>0</v>
      </c>
      <c r="K267" s="19">
        <f>K$7*Source_BEAm!$CT$103/(Source_BEAm!$EI$144+Source_BEAm!$CT$103)*Source_BEAu!$CT264/SUM(Source_BEAu!$CT$397+Source_BEAu!$CT$396)</f>
        <v>0</v>
      </c>
      <c r="L267" s="19">
        <f>L$7*Source_BEAm!$CT$103/(Source_BEAm!$EI$144+Source_BEAm!$CT$103)*Source_BEAu!$CT264/SUM(Source_BEAu!$CT$397+Source_BEAu!$CT$396)</f>
        <v>0</v>
      </c>
      <c r="N267" s="14">
        <f>N$7*SUM(Source_BEAm!$JI$274:$JI$275)/(SUM(Source_BEAm!$JI$274:$JI$275)+SUM(Source_BEAm!$JJ$274:$JJ$275))*Source_BEAu!$JI264/SUM(Source_BEAu!$JI$396:$JI$397)+N$7*SUM(Source_BEAm!$JJ$274:$JJ$275)/(SUM(Source_BEAm!$JI$274:$JI$275)+SUM(Source_BEAm!$JJ$274:$JJ$275))*Source_BEAu!$JJ264/SUM(Source_BEAu!$JJ$396:$JJ$397)</f>
        <v>2.8137001574801177E-5</v>
      </c>
      <c r="O267" s="14">
        <f>O$7*SUM(Source_BEAm!$JI$274:$JI$275)/(SUM(Source_BEAm!$JI$274:$JI$275)+SUM(Source_BEAm!$JJ$274:$JJ$275))*Source_BEAu!$JI264/SUM(Source_BEAu!$JI$396:$JI$397)+O$7*SUM(Source_BEAm!$JJ$274:$JJ$275)/(SUM(Source_BEAm!$JI$274:$JI$275)+SUM(Source_BEAm!$JJ$274:$JJ$275))*Source_BEAu!$JJ264/SUM(Source_BEAu!$JJ$396:$JJ$397)</f>
        <v>4.6144682582673931E-4</v>
      </c>
      <c r="P267" s="14">
        <f>P$7*SUM(Source_BEAm!$JI$274:$JI$275)/(SUM(Source_BEAm!$JI$274:$JI$275)+SUM(Source_BEAm!$JJ$274:$JJ$275))*Source_BEAu!$JI264/SUM(Source_BEAu!$JI$396:$JI$397)+P$7*SUM(Source_BEAm!$JJ$274:$JJ$275)/(SUM(Source_BEAm!$JI$274:$JI$275)+SUM(Source_BEAm!$JJ$274:$JJ$275))*Source_BEAu!$JJ264/SUM(Source_BEAu!$JJ$396:$JJ$397)</f>
        <v>2.1327847193699291E-3</v>
      </c>
      <c r="Q267" s="14">
        <f>Q$7*SUM(Source_BEAm!$JI$274:$JI$275)/(SUM(Source_BEAm!$JI$274:$JI$275)+SUM(Source_BEAm!$JJ$274:$JJ$275))*Source_BEAu!$JI264/SUM(Source_BEAu!$JI$396:$JI$397)+Q$7*SUM(Source_BEAm!$JJ$274:$JJ$275)/(SUM(Source_BEAm!$JI$274:$JI$275)+SUM(Source_BEAm!$JJ$274:$JJ$275))*Source_BEAu!$JJ264/SUM(Source_BEAu!$JJ$396:$JJ$397)</f>
        <v>3.6859472062989536E-4</v>
      </c>
      <c r="R267" s="14">
        <f>R$7*SUM(Source_BEAm!$JI$274:$JI$275)/(SUM(Source_BEAm!$JI$274:$JI$275)+SUM(Source_BEAm!$JJ$274:$JJ$275))*Source_BEAu!$JI264/SUM(Source_BEAu!$JI$396:$JI$397)+R$7*SUM(Source_BEAm!$JJ$274:$JJ$275)/(SUM(Source_BEAm!$JI$274:$JI$275)+SUM(Source_BEAm!$JJ$274:$JJ$275))*Source_BEAu!$JJ264/SUM(Source_BEAu!$JJ$396:$JJ$397)</f>
        <v>3.6578102047241528E-5</v>
      </c>
    </row>
    <row r="268" spans="1:18">
      <c r="A268" s="15" t="s">
        <v>403</v>
      </c>
      <c r="B268" s="19">
        <v>325510</v>
      </c>
      <c r="C268" s="20"/>
      <c r="H268" s="19">
        <f>H$7*Source_BEAm!$CT$103/(Source_BEAm!$EI$144+Source_BEAm!$CT$103)*Source_BEAu!$CT265/SUM(Source_BEAu!$CT$397+Source_BEAu!$CT$396)</f>
        <v>0</v>
      </c>
      <c r="I268" s="19">
        <f>I$7*Source_BEAm!$CT$103/(Source_BEAm!$EI$144+Source_BEAm!$CT$103)*Source_BEAu!$CT265/SUM(Source_BEAu!$CT$397+Source_BEAu!$CT$396)</f>
        <v>0</v>
      </c>
      <c r="J268" s="19">
        <f>J$7*Source_BEAm!$CT$103/(Source_BEAm!$EI$144+Source_BEAm!$CT$103)*Source_BEAu!$CT265/SUM(Source_BEAu!$CT$397+Source_BEAu!$CT$396)</f>
        <v>0</v>
      </c>
      <c r="K268" s="19">
        <f>K$7*Source_BEAm!$CT$103/(Source_BEAm!$EI$144+Source_BEAm!$CT$103)*Source_BEAu!$CT265/SUM(Source_BEAu!$CT$397+Source_BEAu!$CT$396)</f>
        <v>0</v>
      </c>
      <c r="L268" s="19">
        <f>L$7*Source_BEAm!$CT$103/(Source_BEAm!$EI$144+Source_BEAm!$CT$103)*Source_BEAu!$CT265/SUM(Source_BEAu!$CT$397+Source_BEAu!$CT$396)</f>
        <v>0</v>
      </c>
      <c r="N268" s="14">
        <f>N$7*SUM(Source_BEAm!$JI$274:$JI$275)/(SUM(Source_BEAm!$JI$274:$JI$275)+SUM(Source_BEAm!$JJ$274:$JJ$275))*Source_BEAu!$JI265/SUM(Source_BEAu!$JI$396:$JI$397)+N$7*SUM(Source_BEAm!$JJ$274:$JJ$275)/(SUM(Source_BEAm!$JI$274:$JI$275)+SUM(Source_BEAm!$JJ$274:$JJ$275))*Source_BEAu!$JJ265/SUM(Source_BEAu!$JJ$396:$JJ$397)</f>
        <v>1.0181292992060961E-5</v>
      </c>
      <c r="O268" s="14">
        <f>O$7*SUM(Source_BEAm!$JI$274:$JI$275)/(SUM(Source_BEAm!$JI$274:$JI$275)+SUM(Source_BEAm!$JJ$274:$JJ$275))*Source_BEAu!$JI265/SUM(Source_BEAu!$JI$396:$JI$397)+O$7*SUM(Source_BEAm!$JJ$274:$JJ$275)/(SUM(Source_BEAm!$JI$274:$JI$275)+SUM(Source_BEAm!$JJ$274:$JJ$275))*Source_BEAu!$JJ265/SUM(Source_BEAu!$JJ$396:$JJ$397)</f>
        <v>1.6697320506979979E-4</v>
      </c>
      <c r="P268" s="14">
        <f>P$7*SUM(Source_BEAm!$JI$274:$JI$275)/(SUM(Source_BEAm!$JI$274:$JI$275)+SUM(Source_BEAm!$JJ$274:$JJ$275))*Source_BEAu!$JI265/SUM(Source_BEAu!$JI$396:$JI$397)+P$7*SUM(Source_BEAm!$JJ$274:$JJ$275)/(SUM(Source_BEAm!$JI$274:$JI$275)+SUM(Source_BEAm!$JJ$274:$JJ$275))*Source_BEAu!$JJ265/SUM(Source_BEAu!$JJ$396:$JJ$397)</f>
        <v>7.7174200879822079E-4</v>
      </c>
      <c r="Q268" s="14">
        <f>Q$7*SUM(Source_BEAm!$JI$274:$JI$275)/(SUM(Source_BEAm!$JI$274:$JI$275)+SUM(Source_BEAm!$JJ$274:$JJ$275))*Source_BEAu!$JI265/SUM(Source_BEAu!$JI$396:$JI$397)+Q$7*SUM(Source_BEAm!$JJ$274:$JJ$275)/(SUM(Source_BEAm!$JI$274:$JI$275)+SUM(Source_BEAm!$JJ$274:$JJ$275))*Source_BEAu!$JJ265/SUM(Source_BEAu!$JJ$396:$JJ$397)</f>
        <v>1.3337493819599858E-4</v>
      </c>
      <c r="R268" s="14">
        <f>R$7*SUM(Source_BEAm!$JI$274:$JI$275)/(SUM(Source_BEAm!$JI$274:$JI$275)+SUM(Source_BEAm!$JJ$274:$JJ$275))*Source_BEAu!$JI265/SUM(Source_BEAu!$JI$396:$JI$397)+R$7*SUM(Source_BEAm!$JJ$274:$JJ$275)/(SUM(Source_BEAm!$JI$274:$JI$275)+SUM(Source_BEAm!$JJ$274:$JJ$275))*Source_BEAu!$JJ265/SUM(Source_BEAu!$JJ$396:$JJ$397)</f>
        <v>1.323568088967925E-5</v>
      </c>
    </row>
    <row r="269" spans="1:18">
      <c r="A269" s="15" t="s">
        <v>404</v>
      </c>
      <c r="B269" s="19">
        <v>325520</v>
      </c>
      <c r="C269" s="20"/>
      <c r="H269" s="19">
        <f>H$7*Source_BEAm!$CT$103/(Source_BEAm!$EI$144+Source_BEAm!$CT$103)*Source_BEAu!$CT266/SUM(Source_BEAu!$CT$397+Source_BEAu!$CT$396)</f>
        <v>1.1238197927265259E-4</v>
      </c>
      <c r="I269" s="19">
        <f>I$7*Source_BEAm!$CT$103/(Source_BEAm!$EI$144+Source_BEAm!$CT$103)*Source_BEAu!$CT266/SUM(Source_BEAu!$CT$397+Source_BEAu!$CT$396)</f>
        <v>1.8430644600715025E-3</v>
      </c>
      <c r="J269" s="19">
        <f>J$7*Source_BEAm!$CT$103/(Source_BEAm!$EI$144+Source_BEAm!$CT$103)*Source_BEAu!$CT266/SUM(Source_BEAu!$CT$397+Source_BEAu!$CT$396)</f>
        <v>8.5185540288670661E-3</v>
      </c>
      <c r="K269" s="19">
        <f>K$7*Source_BEAm!$CT$103/(Source_BEAm!$EI$144+Source_BEAm!$CT$103)*Source_BEAu!$CT266/SUM(Source_BEAu!$CT$397+Source_BEAu!$CT$396)</f>
        <v>1.472203928471749E-3</v>
      </c>
      <c r="L269" s="19">
        <f>L$7*Source_BEAm!$CT$103/(Source_BEAm!$EI$144+Source_BEAm!$CT$103)*Source_BEAu!$CT266/SUM(Source_BEAu!$CT$397+Source_BEAu!$CT$396)</f>
        <v>1.460965730544484E-4</v>
      </c>
      <c r="N269" s="14">
        <f>N$7*SUM(Source_BEAm!$JI$274:$JI$275)/(SUM(Source_BEAm!$JI$274:$JI$275)+SUM(Source_BEAm!$JJ$274:$JJ$275))*Source_BEAu!$JI266/SUM(Source_BEAu!$JI$396:$JI$397)+N$7*SUM(Source_BEAm!$JJ$274:$JJ$275)/(SUM(Source_BEAm!$JI$274:$JI$275)+SUM(Source_BEAm!$JJ$274:$JJ$275))*Source_BEAu!$JJ266/SUM(Source_BEAu!$JJ$396:$JJ$397)</f>
        <v>0</v>
      </c>
      <c r="O269" s="14">
        <f>O$7*SUM(Source_BEAm!$JI$274:$JI$275)/(SUM(Source_BEAm!$JI$274:$JI$275)+SUM(Source_BEAm!$JJ$274:$JJ$275))*Source_BEAu!$JI266/SUM(Source_BEAu!$JI$396:$JI$397)+O$7*SUM(Source_BEAm!$JJ$274:$JJ$275)/(SUM(Source_BEAm!$JI$274:$JI$275)+SUM(Source_BEAm!$JJ$274:$JJ$275))*Source_BEAu!$JJ266/SUM(Source_BEAu!$JJ$396:$JJ$397)</f>
        <v>0</v>
      </c>
      <c r="P269" s="14">
        <f>P$7*SUM(Source_BEAm!$JI$274:$JI$275)/(SUM(Source_BEAm!$JI$274:$JI$275)+SUM(Source_BEAm!$JJ$274:$JJ$275))*Source_BEAu!$JI266/SUM(Source_BEAu!$JI$396:$JI$397)+P$7*SUM(Source_BEAm!$JJ$274:$JJ$275)/(SUM(Source_BEAm!$JI$274:$JI$275)+SUM(Source_BEAm!$JJ$274:$JJ$275))*Source_BEAu!$JJ266/SUM(Source_BEAu!$JJ$396:$JJ$397)</f>
        <v>0</v>
      </c>
      <c r="Q269" s="14">
        <f>Q$7*SUM(Source_BEAm!$JI$274:$JI$275)/(SUM(Source_BEAm!$JI$274:$JI$275)+SUM(Source_BEAm!$JJ$274:$JJ$275))*Source_BEAu!$JI266/SUM(Source_BEAu!$JI$396:$JI$397)+Q$7*SUM(Source_BEAm!$JJ$274:$JJ$275)/(SUM(Source_BEAm!$JI$274:$JI$275)+SUM(Source_BEAm!$JJ$274:$JJ$275))*Source_BEAu!$JJ266/SUM(Source_BEAu!$JJ$396:$JJ$397)</f>
        <v>0</v>
      </c>
      <c r="R269" s="14">
        <f>R$7*SUM(Source_BEAm!$JI$274:$JI$275)/(SUM(Source_BEAm!$JI$274:$JI$275)+SUM(Source_BEAm!$JJ$274:$JJ$275))*Source_BEAu!$JI266/SUM(Source_BEAu!$JI$396:$JI$397)+R$7*SUM(Source_BEAm!$JJ$274:$JJ$275)/(SUM(Source_BEAm!$JI$274:$JI$275)+SUM(Source_BEAm!$JJ$274:$JJ$275))*Source_BEAu!$JJ266/SUM(Source_BEAu!$JJ$396:$JJ$397)</f>
        <v>0</v>
      </c>
    </row>
    <row r="270" spans="1:18">
      <c r="A270" s="15" t="s">
        <v>405</v>
      </c>
      <c r="B270" s="19">
        <v>325610</v>
      </c>
      <c r="C270" s="20"/>
      <c r="H270" s="19">
        <f>H$7*Source_BEAm!$CT$103/(Source_BEAm!$EI$144+Source_BEAm!$CT$103)*Source_BEAu!$CT267/SUM(Source_BEAu!$CT$397+Source_BEAu!$CT$396)</f>
        <v>4.1206725733305949E-4</v>
      </c>
      <c r="I270" s="19">
        <f>I$7*Source_BEAm!$CT$103/(Source_BEAm!$EI$144+Source_BEAm!$CT$103)*Source_BEAu!$CT267/SUM(Source_BEAu!$CT$397+Source_BEAu!$CT$396)</f>
        <v>6.7579030202621765E-3</v>
      </c>
      <c r="J270" s="19">
        <f>J$7*Source_BEAm!$CT$103/(Source_BEAm!$EI$144+Source_BEAm!$CT$103)*Source_BEAu!$CT267/SUM(Source_BEAu!$CT$397+Source_BEAu!$CT$396)</f>
        <v>3.1234698105845914E-2</v>
      </c>
      <c r="K270" s="19">
        <f>K$7*Source_BEAm!$CT$103/(Source_BEAm!$EI$144+Source_BEAm!$CT$103)*Source_BEAu!$CT267/SUM(Source_BEAu!$CT$397+Source_BEAu!$CT$396)</f>
        <v>5.3980810710630789E-3</v>
      </c>
      <c r="L270" s="19">
        <f>L$7*Source_BEAm!$CT$103/(Source_BEAm!$EI$144+Source_BEAm!$CT$103)*Source_BEAu!$CT267/SUM(Source_BEAu!$CT$397+Source_BEAu!$CT$396)</f>
        <v>5.3568743453297749E-4</v>
      </c>
      <c r="N270" s="14">
        <f>N$7*SUM(Source_BEAm!$JI$274:$JI$275)/(SUM(Source_BEAm!$JI$274:$JI$275)+SUM(Source_BEAm!$JJ$274:$JJ$275))*Source_BEAu!$JI267/SUM(Source_BEAu!$JI$396:$JI$397)+N$7*SUM(Source_BEAm!$JJ$274:$JJ$275)/(SUM(Source_BEAm!$JI$274:$JI$275)+SUM(Source_BEAm!$JJ$274:$JJ$275))*Source_BEAu!$JJ267/SUM(Source_BEAu!$JJ$396:$JJ$397)</f>
        <v>1.4890141000889156E-4</v>
      </c>
      <c r="O270" s="14">
        <f>O$7*SUM(Source_BEAm!$JI$274:$JI$275)/(SUM(Source_BEAm!$JI$274:$JI$275)+SUM(Source_BEAm!$JJ$274:$JJ$275))*Source_BEAu!$JI267/SUM(Source_BEAu!$JI$396:$JI$397)+O$7*SUM(Source_BEAm!$JJ$274:$JJ$275)/(SUM(Source_BEAm!$JI$274:$JI$275)+SUM(Source_BEAm!$JJ$274:$JJ$275))*Source_BEAu!$JJ267/SUM(Source_BEAu!$JJ$396:$JJ$397)</f>
        <v>2.4419831241458217E-3</v>
      </c>
      <c r="P270" s="14">
        <f>P$7*SUM(Source_BEAm!$JI$274:$JI$275)/(SUM(Source_BEAm!$JI$274:$JI$275)+SUM(Source_BEAm!$JJ$274:$JJ$275))*Source_BEAu!$JI267/SUM(Source_BEAu!$JI$396:$JI$397)+P$7*SUM(Source_BEAm!$JJ$274:$JJ$275)/(SUM(Source_BEAm!$JI$274:$JI$275)+SUM(Source_BEAm!$JJ$274:$JJ$275))*Source_BEAu!$JJ267/SUM(Source_BEAu!$JJ$396:$JJ$397)</f>
        <v>1.1286726878673979E-2</v>
      </c>
      <c r="Q270" s="14">
        <f>Q$7*SUM(Source_BEAm!$JI$274:$JI$275)/(SUM(Source_BEAm!$JI$274:$JI$275)+SUM(Source_BEAm!$JJ$274:$JJ$275))*Source_BEAu!$JI267/SUM(Source_BEAu!$JI$396:$JI$397)+Q$7*SUM(Source_BEAm!$JJ$274:$JJ$275)/(SUM(Source_BEAm!$JI$274:$JI$275)+SUM(Source_BEAm!$JJ$274:$JJ$275))*Source_BEAu!$JJ267/SUM(Source_BEAu!$JJ$396:$JJ$397)</f>
        <v>1.9506084711164793E-3</v>
      </c>
      <c r="R270" s="14">
        <f>R$7*SUM(Source_BEAm!$JI$274:$JI$275)/(SUM(Source_BEAm!$JI$274:$JI$275)+SUM(Source_BEAm!$JJ$274:$JJ$275))*Source_BEAu!$JI267/SUM(Source_BEAu!$JI$396:$JI$397)+R$7*SUM(Source_BEAm!$JJ$274:$JJ$275)/(SUM(Source_BEAm!$JI$274:$JI$275)+SUM(Source_BEAm!$JJ$274:$JJ$275))*Source_BEAu!$JJ267/SUM(Source_BEAu!$JJ$396:$JJ$397)</f>
        <v>1.9357183301155903E-4</v>
      </c>
    </row>
    <row r="271" spans="1:18">
      <c r="A271" s="15" t="s">
        <v>406</v>
      </c>
      <c r="B271" s="19">
        <v>325620</v>
      </c>
      <c r="C271" s="20"/>
      <c r="H271" s="19">
        <f>H$7*Source_BEAm!$CT$103/(Source_BEAm!$EI$144+Source_BEAm!$CT$103)*Source_BEAu!$CT268/SUM(Source_BEAu!$CT$397+Source_BEAu!$CT$396)</f>
        <v>2.434942884240806E-4</v>
      </c>
      <c r="I271" s="19">
        <f>I$7*Source_BEAm!$CT$103/(Source_BEAm!$EI$144+Source_BEAm!$CT$103)*Source_BEAu!$CT268/SUM(Source_BEAu!$CT$397+Source_BEAu!$CT$396)</f>
        <v>3.9933063301549228E-3</v>
      </c>
      <c r="J271" s="19">
        <f>J$7*Source_BEAm!$CT$103/(Source_BEAm!$EI$144+Source_BEAm!$CT$103)*Source_BEAu!$CT268/SUM(Source_BEAu!$CT$397+Source_BEAu!$CT$396)</f>
        <v>1.8456867062545311E-2</v>
      </c>
      <c r="K271" s="19">
        <f>K$7*Source_BEAm!$CT$103/(Source_BEAm!$EI$144+Source_BEAm!$CT$103)*Source_BEAu!$CT268/SUM(Source_BEAu!$CT$397+Source_BEAu!$CT$396)</f>
        <v>3.189775178355456E-3</v>
      </c>
      <c r="L271" s="19">
        <f>L$7*Source_BEAm!$CT$103/(Source_BEAm!$EI$144+Source_BEAm!$CT$103)*Source_BEAu!$CT268/SUM(Source_BEAu!$CT$397+Source_BEAu!$CT$396)</f>
        <v>3.1654257495130489E-4</v>
      </c>
      <c r="N271" s="14">
        <f>N$7*SUM(Source_BEAm!$JI$274:$JI$275)/(SUM(Source_BEAm!$JI$274:$JI$275)+SUM(Source_BEAm!$JJ$274:$JJ$275))*Source_BEAu!$JI268/SUM(Source_BEAu!$JI$396:$JI$397)+N$7*SUM(Source_BEAm!$JJ$274:$JJ$275)/(SUM(Source_BEAm!$JI$274:$JI$275)+SUM(Source_BEAm!$JJ$274:$JJ$275))*Source_BEAu!$JJ268/SUM(Source_BEAu!$JJ$396:$JJ$397)</f>
        <v>0</v>
      </c>
      <c r="O271" s="14">
        <f>O$7*SUM(Source_BEAm!$JI$274:$JI$275)/(SUM(Source_BEAm!$JI$274:$JI$275)+SUM(Source_BEAm!$JJ$274:$JJ$275))*Source_BEAu!$JI268/SUM(Source_BEAu!$JI$396:$JI$397)+O$7*SUM(Source_BEAm!$JJ$274:$JJ$275)/(SUM(Source_BEAm!$JI$274:$JI$275)+SUM(Source_BEAm!$JJ$274:$JJ$275))*Source_BEAu!$JJ268/SUM(Source_BEAu!$JJ$396:$JJ$397)</f>
        <v>0</v>
      </c>
      <c r="P271" s="14">
        <f>P$7*SUM(Source_BEAm!$JI$274:$JI$275)/(SUM(Source_BEAm!$JI$274:$JI$275)+SUM(Source_BEAm!$JJ$274:$JJ$275))*Source_BEAu!$JI268/SUM(Source_BEAu!$JI$396:$JI$397)+P$7*SUM(Source_BEAm!$JJ$274:$JJ$275)/(SUM(Source_BEAm!$JI$274:$JI$275)+SUM(Source_BEAm!$JJ$274:$JJ$275))*Source_BEAu!$JJ268/SUM(Source_BEAu!$JJ$396:$JJ$397)</f>
        <v>0</v>
      </c>
      <c r="Q271" s="14">
        <f>Q$7*SUM(Source_BEAm!$JI$274:$JI$275)/(SUM(Source_BEAm!$JI$274:$JI$275)+SUM(Source_BEAm!$JJ$274:$JJ$275))*Source_BEAu!$JI268/SUM(Source_BEAu!$JI$396:$JI$397)+Q$7*SUM(Source_BEAm!$JJ$274:$JJ$275)/(SUM(Source_BEAm!$JI$274:$JI$275)+SUM(Source_BEAm!$JJ$274:$JJ$275))*Source_BEAu!$JJ268/SUM(Source_BEAu!$JJ$396:$JJ$397)</f>
        <v>0</v>
      </c>
      <c r="R271" s="14">
        <f>R$7*SUM(Source_BEAm!$JI$274:$JI$275)/(SUM(Source_BEAm!$JI$274:$JI$275)+SUM(Source_BEAm!$JJ$274:$JJ$275))*Source_BEAu!$JI268/SUM(Source_BEAu!$JI$396:$JI$397)+R$7*SUM(Source_BEAm!$JJ$274:$JJ$275)/(SUM(Source_BEAm!$JI$274:$JI$275)+SUM(Source_BEAm!$JJ$274:$JJ$275))*Source_BEAu!$JJ268/SUM(Source_BEAu!$JJ$396:$JJ$397)</f>
        <v>0</v>
      </c>
    </row>
    <row r="272" spans="1:18">
      <c r="A272" s="15" t="s">
        <v>407</v>
      </c>
      <c r="B272" s="19">
        <v>325910</v>
      </c>
      <c r="C272" s="20"/>
      <c r="H272" s="19">
        <f>H$7*Source_BEAm!$CT$103/(Source_BEAm!$EI$144+Source_BEAm!$CT$103)*Source_BEAu!$CT269/SUM(Source_BEAu!$CT$397+Source_BEAu!$CT$396)</f>
        <v>0</v>
      </c>
      <c r="I272" s="19">
        <f>I$7*Source_BEAm!$CT$103/(Source_BEAm!$EI$144+Source_BEAm!$CT$103)*Source_BEAu!$CT269/SUM(Source_BEAu!$CT$397+Source_BEAu!$CT$396)</f>
        <v>0</v>
      </c>
      <c r="J272" s="19">
        <f>J$7*Source_BEAm!$CT$103/(Source_BEAm!$EI$144+Source_BEAm!$CT$103)*Source_BEAu!$CT269/SUM(Source_BEAu!$CT$397+Source_BEAu!$CT$396)</f>
        <v>0</v>
      </c>
      <c r="K272" s="19">
        <f>K$7*Source_BEAm!$CT$103/(Source_BEAm!$EI$144+Source_BEAm!$CT$103)*Source_BEAu!$CT269/SUM(Source_BEAu!$CT$397+Source_BEAu!$CT$396)</f>
        <v>0</v>
      </c>
      <c r="L272" s="19">
        <f>L$7*Source_BEAm!$CT$103/(Source_BEAm!$EI$144+Source_BEAm!$CT$103)*Source_BEAu!$CT269/SUM(Source_BEAu!$CT$397+Source_BEAu!$CT$396)</f>
        <v>0</v>
      </c>
      <c r="N272" s="14">
        <f>N$7*SUM(Source_BEAm!$JI$274:$JI$275)/(SUM(Source_BEAm!$JI$274:$JI$275)+SUM(Source_BEAm!$JJ$274:$JJ$275))*Source_BEAu!$JI269/SUM(Source_BEAu!$JI$396:$JI$397)+N$7*SUM(Source_BEAm!$JJ$274:$JJ$275)/(SUM(Source_BEAm!$JI$274:$JI$275)+SUM(Source_BEAm!$JJ$274:$JJ$275))*Source_BEAu!$JJ269/SUM(Source_BEAu!$JJ$396:$JJ$397)</f>
        <v>0</v>
      </c>
      <c r="O272" s="14">
        <f>O$7*SUM(Source_BEAm!$JI$274:$JI$275)/(SUM(Source_BEAm!$JI$274:$JI$275)+SUM(Source_BEAm!$JJ$274:$JJ$275))*Source_BEAu!$JI269/SUM(Source_BEAu!$JI$396:$JI$397)+O$7*SUM(Source_BEAm!$JJ$274:$JJ$275)/(SUM(Source_BEAm!$JI$274:$JI$275)+SUM(Source_BEAm!$JJ$274:$JJ$275))*Source_BEAu!$JJ269/SUM(Source_BEAu!$JJ$396:$JJ$397)</f>
        <v>0</v>
      </c>
      <c r="P272" s="14">
        <f>P$7*SUM(Source_BEAm!$JI$274:$JI$275)/(SUM(Source_BEAm!$JI$274:$JI$275)+SUM(Source_BEAm!$JJ$274:$JJ$275))*Source_BEAu!$JI269/SUM(Source_BEAu!$JI$396:$JI$397)+P$7*SUM(Source_BEAm!$JJ$274:$JJ$275)/(SUM(Source_BEAm!$JI$274:$JI$275)+SUM(Source_BEAm!$JJ$274:$JJ$275))*Source_BEAu!$JJ269/SUM(Source_BEAu!$JJ$396:$JJ$397)</f>
        <v>0</v>
      </c>
      <c r="Q272" s="14">
        <f>Q$7*SUM(Source_BEAm!$JI$274:$JI$275)/(SUM(Source_BEAm!$JI$274:$JI$275)+SUM(Source_BEAm!$JJ$274:$JJ$275))*Source_BEAu!$JI269/SUM(Source_BEAu!$JI$396:$JI$397)+Q$7*SUM(Source_BEAm!$JJ$274:$JJ$275)/(SUM(Source_BEAm!$JI$274:$JI$275)+SUM(Source_BEAm!$JJ$274:$JJ$275))*Source_BEAu!$JJ269/SUM(Source_BEAu!$JJ$396:$JJ$397)</f>
        <v>0</v>
      </c>
      <c r="R272" s="14">
        <f>R$7*SUM(Source_BEAm!$JI$274:$JI$275)/(SUM(Source_BEAm!$JI$274:$JI$275)+SUM(Source_BEAm!$JJ$274:$JJ$275))*Source_BEAu!$JI269/SUM(Source_BEAu!$JI$396:$JI$397)+R$7*SUM(Source_BEAm!$JJ$274:$JJ$275)/(SUM(Source_BEAm!$JI$274:$JI$275)+SUM(Source_BEAm!$JJ$274:$JJ$275))*Source_BEAu!$JJ269/SUM(Source_BEAu!$JJ$396:$JJ$397)</f>
        <v>0</v>
      </c>
    </row>
    <row r="273" spans="1:18">
      <c r="A273" s="15" t="s">
        <v>408</v>
      </c>
      <c r="B273" s="19" t="s">
        <v>409</v>
      </c>
      <c r="C273" s="20"/>
      <c r="H273" s="19">
        <f>H$7*Source_BEAm!$CT$103/(Source_BEAm!$EI$144+Source_BEAm!$CT$103)*Source_BEAu!$CT270/SUM(Source_BEAu!$CT$397+Source_BEAu!$CT$396)</f>
        <v>1.7231903488473396E-3</v>
      </c>
      <c r="I273" s="19">
        <f>I$7*Source_BEAm!$CT$103/(Source_BEAm!$EI$144+Source_BEAm!$CT$103)*Source_BEAu!$CT270/SUM(Source_BEAu!$CT$397+Source_BEAu!$CT$396)</f>
        <v>2.8260321721096375E-2</v>
      </c>
      <c r="J273" s="19">
        <f>J$7*Source_BEAm!$CT$103/(Source_BEAm!$EI$144+Source_BEAm!$CT$103)*Source_BEAu!$CT270/SUM(Source_BEAu!$CT$397+Source_BEAu!$CT$396)</f>
        <v>0.13061782844262837</v>
      </c>
      <c r="K273" s="19">
        <f>K$7*Source_BEAm!$CT$103/(Source_BEAm!$EI$144+Source_BEAm!$CT$103)*Source_BEAu!$CT270/SUM(Source_BEAu!$CT$397+Source_BEAu!$CT$396)</f>
        <v>2.2573793569900153E-2</v>
      </c>
      <c r="L273" s="19">
        <f>L$7*Source_BEAm!$CT$103/(Source_BEAm!$EI$144+Source_BEAm!$CT$103)*Source_BEAu!$CT270/SUM(Source_BEAu!$CT$397+Source_BEAu!$CT$396)</f>
        <v>2.2401474535015419E-3</v>
      </c>
      <c r="N273" s="14">
        <f>N$7*SUM(Source_BEAm!$JI$274:$JI$275)/(SUM(Source_BEAm!$JI$274:$JI$275)+SUM(Source_BEAm!$JJ$274:$JJ$275))*Source_BEAu!$JI270/SUM(Source_BEAu!$JI$396:$JI$397)+N$7*SUM(Source_BEAm!$JJ$274:$JJ$275)/(SUM(Source_BEAm!$JI$274:$JI$275)+SUM(Source_BEAm!$JJ$274:$JJ$275))*Source_BEAu!$JJ270/SUM(Source_BEAu!$JJ$396:$JJ$397)</f>
        <v>1.0181292992060961E-5</v>
      </c>
      <c r="O273" s="14">
        <f>O$7*SUM(Source_BEAm!$JI$274:$JI$275)/(SUM(Source_BEAm!$JI$274:$JI$275)+SUM(Source_BEAm!$JJ$274:$JJ$275))*Source_BEAu!$JI270/SUM(Source_BEAu!$JI$396:$JI$397)+O$7*SUM(Source_BEAm!$JJ$274:$JJ$275)/(SUM(Source_BEAm!$JI$274:$JI$275)+SUM(Source_BEAm!$JJ$274:$JJ$275))*Source_BEAu!$JJ270/SUM(Source_BEAu!$JJ$396:$JJ$397)</f>
        <v>1.6697320506979979E-4</v>
      </c>
      <c r="P273" s="14">
        <f>P$7*SUM(Source_BEAm!$JI$274:$JI$275)/(SUM(Source_BEAm!$JI$274:$JI$275)+SUM(Source_BEAm!$JJ$274:$JJ$275))*Source_BEAu!$JI270/SUM(Source_BEAu!$JI$396:$JI$397)+P$7*SUM(Source_BEAm!$JJ$274:$JJ$275)/(SUM(Source_BEAm!$JI$274:$JI$275)+SUM(Source_BEAm!$JJ$274:$JJ$275))*Source_BEAu!$JJ270/SUM(Source_BEAu!$JJ$396:$JJ$397)</f>
        <v>7.7174200879822079E-4</v>
      </c>
      <c r="Q273" s="14">
        <f>Q$7*SUM(Source_BEAm!$JI$274:$JI$275)/(SUM(Source_BEAm!$JI$274:$JI$275)+SUM(Source_BEAm!$JJ$274:$JJ$275))*Source_BEAu!$JI270/SUM(Source_BEAu!$JI$396:$JI$397)+Q$7*SUM(Source_BEAm!$JJ$274:$JJ$275)/(SUM(Source_BEAm!$JI$274:$JI$275)+SUM(Source_BEAm!$JJ$274:$JJ$275))*Source_BEAu!$JJ270/SUM(Source_BEAu!$JJ$396:$JJ$397)</f>
        <v>1.3337493819599858E-4</v>
      </c>
      <c r="R273" s="14">
        <f>R$7*SUM(Source_BEAm!$JI$274:$JI$275)/(SUM(Source_BEAm!$JI$274:$JI$275)+SUM(Source_BEAm!$JJ$274:$JJ$275))*Source_BEAu!$JI270/SUM(Source_BEAu!$JI$396:$JI$397)+R$7*SUM(Source_BEAm!$JJ$274:$JJ$275)/(SUM(Source_BEAm!$JI$274:$JI$275)+SUM(Source_BEAm!$JJ$274:$JJ$275))*Source_BEAu!$JJ270/SUM(Source_BEAu!$JJ$396:$JJ$397)</f>
        <v>1.323568088967925E-5</v>
      </c>
    </row>
    <row r="274" spans="1:18">
      <c r="A274" s="15" t="s">
        <v>410</v>
      </c>
      <c r="B274" s="19">
        <v>326110</v>
      </c>
      <c r="C274" s="20"/>
      <c r="H274" s="19">
        <f>H$7*Source_BEAm!$CT$103/(Source_BEAm!$EI$144+Source_BEAm!$CT$103)*Source_BEAu!$CT271/SUM(Source_BEAu!$CT$397+Source_BEAu!$CT$396)</f>
        <v>1.217471442120403E-4</v>
      </c>
      <c r="I274" s="19">
        <f>I$7*Source_BEAm!$CT$103/(Source_BEAm!$EI$144+Source_BEAm!$CT$103)*Source_BEAu!$CT271/SUM(Source_BEAu!$CT$397+Source_BEAu!$CT$396)</f>
        <v>1.9966531650774614E-3</v>
      </c>
      <c r="J274" s="19">
        <f>J$7*Source_BEAm!$CT$103/(Source_BEAm!$EI$144+Source_BEAm!$CT$103)*Source_BEAu!$CT271/SUM(Source_BEAu!$CT$397+Source_BEAu!$CT$396)</f>
        <v>9.2284335312726555E-3</v>
      </c>
      <c r="K274" s="19">
        <f>K$7*Source_BEAm!$CT$103/(Source_BEAm!$EI$144+Source_BEAm!$CT$103)*Source_BEAu!$CT271/SUM(Source_BEAu!$CT$397+Source_BEAu!$CT$396)</f>
        <v>1.594887589177728E-3</v>
      </c>
      <c r="L274" s="19">
        <f>L$7*Source_BEAm!$CT$103/(Source_BEAm!$EI$144+Source_BEAm!$CT$103)*Source_BEAu!$CT271/SUM(Source_BEAu!$CT$397+Source_BEAu!$CT$396)</f>
        <v>1.5827128747565244E-4</v>
      </c>
      <c r="N274" s="14">
        <f>N$7*SUM(Source_BEAm!$JI$274:$JI$275)/(SUM(Source_BEAm!$JI$274:$JI$275)+SUM(Source_BEAm!$JJ$274:$JJ$275))*Source_BEAu!$JI271/SUM(Source_BEAu!$JI$396:$JI$397)+N$7*SUM(Source_BEAm!$JJ$274:$JJ$275)/(SUM(Source_BEAm!$JI$274:$JI$275)+SUM(Source_BEAm!$JJ$274:$JJ$275))*Source_BEAu!$JJ271/SUM(Source_BEAu!$JJ$396:$JJ$397)</f>
        <v>0</v>
      </c>
      <c r="O274" s="14">
        <f>O$7*SUM(Source_BEAm!$JI$274:$JI$275)/(SUM(Source_BEAm!$JI$274:$JI$275)+SUM(Source_BEAm!$JJ$274:$JJ$275))*Source_BEAu!$JI271/SUM(Source_BEAu!$JI$396:$JI$397)+O$7*SUM(Source_BEAm!$JJ$274:$JJ$275)/(SUM(Source_BEAm!$JI$274:$JI$275)+SUM(Source_BEAm!$JJ$274:$JJ$275))*Source_BEAu!$JJ271/SUM(Source_BEAu!$JJ$396:$JJ$397)</f>
        <v>0</v>
      </c>
      <c r="P274" s="14">
        <f>P$7*SUM(Source_BEAm!$JI$274:$JI$275)/(SUM(Source_BEAm!$JI$274:$JI$275)+SUM(Source_BEAm!$JJ$274:$JJ$275))*Source_BEAu!$JI271/SUM(Source_BEAu!$JI$396:$JI$397)+P$7*SUM(Source_BEAm!$JJ$274:$JJ$275)/(SUM(Source_BEAm!$JI$274:$JI$275)+SUM(Source_BEAm!$JJ$274:$JJ$275))*Source_BEAu!$JJ271/SUM(Source_BEAu!$JJ$396:$JJ$397)</f>
        <v>0</v>
      </c>
      <c r="Q274" s="14">
        <f>Q$7*SUM(Source_BEAm!$JI$274:$JI$275)/(SUM(Source_BEAm!$JI$274:$JI$275)+SUM(Source_BEAm!$JJ$274:$JJ$275))*Source_BEAu!$JI271/SUM(Source_BEAu!$JI$396:$JI$397)+Q$7*SUM(Source_BEAm!$JJ$274:$JJ$275)/(SUM(Source_BEAm!$JI$274:$JI$275)+SUM(Source_BEAm!$JJ$274:$JJ$275))*Source_BEAu!$JJ271/SUM(Source_BEAu!$JJ$396:$JJ$397)</f>
        <v>0</v>
      </c>
      <c r="R274" s="14">
        <f>R$7*SUM(Source_BEAm!$JI$274:$JI$275)/(SUM(Source_BEAm!$JI$274:$JI$275)+SUM(Source_BEAm!$JJ$274:$JJ$275))*Source_BEAu!$JI271/SUM(Source_BEAu!$JI$396:$JI$397)+R$7*SUM(Source_BEAm!$JJ$274:$JJ$275)/(SUM(Source_BEAm!$JI$274:$JI$275)+SUM(Source_BEAm!$JJ$274:$JJ$275))*Source_BEAu!$JJ271/SUM(Source_BEAu!$JJ$396:$JJ$397)</f>
        <v>0</v>
      </c>
    </row>
    <row r="275" spans="1:18">
      <c r="A275" s="15" t="s">
        <v>411</v>
      </c>
      <c r="B275" s="19">
        <v>326120</v>
      </c>
      <c r="C275" s="20"/>
      <c r="H275" s="19">
        <f>H$7*Source_BEAm!$CT$103/(Source_BEAm!$EI$144+Source_BEAm!$CT$103)*Source_BEAu!$CT272/SUM(Source_BEAu!$CT$397+Source_BEAu!$CT$396)</f>
        <v>0</v>
      </c>
      <c r="I275" s="19">
        <f>I$7*Source_BEAm!$CT$103/(Source_BEAm!$EI$144+Source_BEAm!$CT$103)*Source_BEAu!$CT272/SUM(Source_BEAu!$CT$397+Source_BEAu!$CT$396)</f>
        <v>0</v>
      </c>
      <c r="J275" s="19">
        <f>J$7*Source_BEAm!$CT$103/(Source_BEAm!$EI$144+Source_BEAm!$CT$103)*Source_BEAu!$CT272/SUM(Source_BEAu!$CT$397+Source_BEAu!$CT$396)</f>
        <v>0</v>
      </c>
      <c r="K275" s="19">
        <f>K$7*Source_BEAm!$CT$103/(Source_BEAm!$EI$144+Source_BEAm!$CT$103)*Source_BEAu!$CT272/SUM(Source_BEAu!$CT$397+Source_BEAu!$CT$396)</f>
        <v>0</v>
      </c>
      <c r="L275" s="19">
        <f>L$7*Source_BEAm!$CT$103/(Source_BEAm!$EI$144+Source_BEAm!$CT$103)*Source_BEAu!$CT272/SUM(Source_BEAu!$CT$397+Source_BEAu!$CT$396)</f>
        <v>0</v>
      </c>
      <c r="N275" s="14">
        <f>N$7*SUM(Source_BEAm!$JI$274:$JI$275)/(SUM(Source_BEAm!$JI$274:$JI$275)+SUM(Source_BEAm!$JJ$274:$JJ$275))*Source_BEAu!$JI272/SUM(Source_BEAu!$JI$396:$JI$397)+N$7*SUM(Source_BEAm!$JJ$274:$JJ$275)/(SUM(Source_BEAm!$JI$274:$JI$275)+SUM(Source_BEAm!$JJ$274:$JJ$275))*Source_BEAu!$JJ272/SUM(Source_BEAu!$JJ$396:$JJ$397)</f>
        <v>0</v>
      </c>
      <c r="O275" s="14">
        <f>O$7*SUM(Source_BEAm!$JI$274:$JI$275)/(SUM(Source_BEAm!$JI$274:$JI$275)+SUM(Source_BEAm!$JJ$274:$JJ$275))*Source_BEAu!$JI272/SUM(Source_BEAu!$JI$396:$JI$397)+O$7*SUM(Source_BEAm!$JJ$274:$JJ$275)/(SUM(Source_BEAm!$JI$274:$JI$275)+SUM(Source_BEAm!$JJ$274:$JJ$275))*Source_BEAu!$JJ272/SUM(Source_BEAu!$JJ$396:$JJ$397)</f>
        <v>0</v>
      </c>
      <c r="P275" s="14">
        <f>P$7*SUM(Source_BEAm!$JI$274:$JI$275)/(SUM(Source_BEAm!$JI$274:$JI$275)+SUM(Source_BEAm!$JJ$274:$JJ$275))*Source_BEAu!$JI272/SUM(Source_BEAu!$JI$396:$JI$397)+P$7*SUM(Source_BEAm!$JJ$274:$JJ$275)/(SUM(Source_BEAm!$JI$274:$JI$275)+SUM(Source_BEAm!$JJ$274:$JJ$275))*Source_BEAu!$JJ272/SUM(Source_BEAu!$JJ$396:$JJ$397)</f>
        <v>0</v>
      </c>
      <c r="Q275" s="14">
        <f>Q$7*SUM(Source_BEAm!$JI$274:$JI$275)/(SUM(Source_BEAm!$JI$274:$JI$275)+SUM(Source_BEAm!$JJ$274:$JJ$275))*Source_BEAu!$JI272/SUM(Source_BEAu!$JI$396:$JI$397)+Q$7*SUM(Source_BEAm!$JJ$274:$JJ$275)/(SUM(Source_BEAm!$JI$274:$JI$275)+SUM(Source_BEAm!$JJ$274:$JJ$275))*Source_BEAu!$JJ272/SUM(Source_BEAu!$JJ$396:$JJ$397)</f>
        <v>0</v>
      </c>
      <c r="R275" s="14">
        <f>R$7*SUM(Source_BEAm!$JI$274:$JI$275)/(SUM(Source_BEAm!$JI$274:$JI$275)+SUM(Source_BEAm!$JJ$274:$JJ$275))*Source_BEAu!$JI272/SUM(Source_BEAu!$JI$396:$JI$397)+R$7*SUM(Source_BEAm!$JJ$274:$JJ$275)/(SUM(Source_BEAm!$JI$274:$JI$275)+SUM(Source_BEAm!$JJ$274:$JJ$275))*Source_BEAu!$JJ272/SUM(Source_BEAu!$JJ$396:$JJ$397)</f>
        <v>0</v>
      </c>
    </row>
    <row r="276" spans="1:18">
      <c r="A276" s="15" t="s">
        <v>412</v>
      </c>
      <c r="B276" s="19">
        <v>326130</v>
      </c>
      <c r="C276" s="20"/>
      <c r="H276" s="19">
        <f>H$7*Source_BEAm!$CT$103/(Source_BEAm!$EI$144+Source_BEAm!$CT$103)*Source_BEAu!$CT273/SUM(Source_BEAu!$CT$397+Source_BEAu!$CT$396)</f>
        <v>0</v>
      </c>
      <c r="I276" s="19">
        <f>I$7*Source_BEAm!$CT$103/(Source_BEAm!$EI$144+Source_BEAm!$CT$103)*Source_BEAu!$CT273/SUM(Source_BEAu!$CT$397+Source_BEAu!$CT$396)</f>
        <v>0</v>
      </c>
      <c r="J276" s="19">
        <f>J$7*Source_BEAm!$CT$103/(Source_BEAm!$EI$144+Source_BEAm!$CT$103)*Source_BEAu!$CT273/SUM(Source_BEAu!$CT$397+Source_BEAu!$CT$396)</f>
        <v>0</v>
      </c>
      <c r="K276" s="19">
        <f>K$7*Source_BEAm!$CT$103/(Source_BEAm!$EI$144+Source_BEAm!$CT$103)*Source_BEAu!$CT273/SUM(Source_BEAu!$CT$397+Source_BEAu!$CT$396)</f>
        <v>0</v>
      </c>
      <c r="L276" s="19">
        <f>L$7*Source_BEAm!$CT$103/(Source_BEAm!$EI$144+Source_BEAm!$CT$103)*Source_BEAu!$CT273/SUM(Source_BEAu!$CT$397+Source_BEAu!$CT$396)</f>
        <v>0</v>
      </c>
      <c r="N276" s="14">
        <f>N$7*SUM(Source_BEAm!$JI$274:$JI$275)/(SUM(Source_BEAm!$JI$274:$JI$275)+SUM(Source_BEAm!$JJ$274:$JJ$275))*Source_BEAu!$JI273/SUM(Source_BEAu!$JI$396:$JI$397)+N$7*SUM(Source_BEAm!$JJ$274:$JJ$275)/(SUM(Source_BEAm!$JI$274:$JI$275)+SUM(Source_BEAm!$JJ$274:$JJ$275))*Source_BEAu!$JJ273/SUM(Source_BEAu!$JJ$396:$JJ$397)</f>
        <v>0</v>
      </c>
      <c r="O276" s="14">
        <f>O$7*SUM(Source_BEAm!$JI$274:$JI$275)/(SUM(Source_BEAm!$JI$274:$JI$275)+SUM(Source_BEAm!$JJ$274:$JJ$275))*Source_BEAu!$JI273/SUM(Source_BEAu!$JI$396:$JI$397)+O$7*SUM(Source_BEAm!$JJ$274:$JJ$275)/(SUM(Source_BEAm!$JI$274:$JI$275)+SUM(Source_BEAm!$JJ$274:$JJ$275))*Source_BEAu!$JJ273/SUM(Source_BEAu!$JJ$396:$JJ$397)</f>
        <v>0</v>
      </c>
      <c r="P276" s="14">
        <f>P$7*SUM(Source_BEAm!$JI$274:$JI$275)/(SUM(Source_BEAm!$JI$274:$JI$275)+SUM(Source_BEAm!$JJ$274:$JJ$275))*Source_BEAu!$JI273/SUM(Source_BEAu!$JI$396:$JI$397)+P$7*SUM(Source_BEAm!$JJ$274:$JJ$275)/(SUM(Source_BEAm!$JI$274:$JI$275)+SUM(Source_BEAm!$JJ$274:$JJ$275))*Source_BEAu!$JJ273/SUM(Source_BEAu!$JJ$396:$JJ$397)</f>
        <v>0</v>
      </c>
      <c r="Q276" s="14">
        <f>Q$7*SUM(Source_BEAm!$JI$274:$JI$275)/(SUM(Source_BEAm!$JI$274:$JI$275)+SUM(Source_BEAm!$JJ$274:$JJ$275))*Source_BEAu!$JI273/SUM(Source_BEAu!$JI$396:$JI$397)+Q$7*SUM(Source_BEAm!$JJ$274:$JJ$275)/(SUM(Source_BEAm!$JI$274:$JI$275)+SUM(Source_BEAm!$JJ$274:$JJ$275))*Source_BEAu!$JJ273/SUM(Source_BEAu!$JJ$396:$JJ$397)</f>
        <v>0</v>
      </c>
      <c r="R276" s="14">
        <f>R$7*SUM(Source_BEAm!$JI$274:$JI$275)/(SUM(Source_BEAm!$JI$274:$JI$275)+SUM(Source_BEAm!$JJ$274:$JJ$275))*Source_BEAu!$JI273/SUM(Source_BEAu!$JI$396:$JI$397)+R$7*SUM(Source_BEAm!$JJ$274:$JJ$275)/(SUM(Source_BEAm!$JI$274:$JI$275)+SUM(Source_BEAm!$JJ$274:$JJ$275))*Source_BEAu!$JJ273/SUM(Source_BEAu!$JJ$396:$JJ$397)</f>
        <v>0</v>
      </c>
    </row>
    <row r="277" spans="1:18">
      <c r="A277" s="15" t="s">
        <v>413</v>
      </c>
      <c r="B277" s="19">
        <v>326140</v>
      </c>
      <c r="C277" s="20"/>
      <c r="H277" s="19">
        <f>H$7*Source_BEAm!$CT$103/(Source_BEAm!$EI$144+Source_BEAm!$CT$103)*Source_BEAu!$CT274/SUM(Source_BEAu!$CT$397+Source_BEAu!$CT$396)</f>
        <v>4.6825824696938574E-5</v>
      </c>
      <c r="I277" s="19">
        <f>I$7*Source_BEAm!$CT$103/(Source_BEAm!$EI$144+Source_BEAm!$CT$103)*Source_BEAu!$CT274/SUM(Source_BEAu!$CT$397+Source_BEAu!$CT$396)</f>
        <v>7.6794352502979274E-4</v>
      </c>
      <c r="J277" s="19">
        <f>J$7*Source_BEAm!$CT$103/(Source_BEAm!$EI$144+Source_BEAm!$CT$103)*Source_BEAu!$CT274/SUM(Source_BEAu!$CT$397+Source_BEAu!$CT$396)</f>
        <v>3.5493975120279441E-3</v>
      </c>
      <c r="K277" s="19">
        <f>K$7*Source_BEAm!$CT$103/(Source_BEAm!$EI$144+Source_BEAm!$CT$103)*Source_BEAu!$CT274/SUM(Source_BEAu!$CT$397+Source_BEAu!$CT$396)</f>
        <v>6.1341830352989535E-4</v>
      </c>
      <c r="L277" s="19">
        <f>L$7*Source_BEAm!$CT$103/(Source_BEAm!$EI$144+Source_BEAm!$CT$103)*Source_BEAu!$CT274/SUM(Source_BEAu!$CT$397+Source_BEAu!$CT$396)</f>
        <v>6.0873572106020169E-5</v>
      </c>
      <c r="N277" s="14">
        <f>N$7*SUM(Source_BEAm!$JI$274:$JI$275)/(SUM(Source_BEAm!$JI$274:$JI$275)+SUM(Source_BEAm!$JJ$274:$JJ$275))*Source_BEAu!$JI274/SUM(Source_BEAu!$JI$396:$JI$397)+N$7*SUM(Source_BEAm!$JJ$274:$JJ$275)/(SUM(Source_BEAm!$JI$274:$JI$275)+SUM(Source_BEAm!$JJ$274:$JJ$275))*Source_BEAu!$JJ274/SUM(Source_BEAu!$JJ$396:$JJ$397)</f>
        <v>1.0181292992060961E-5</v>
      </c>
      <c r="O277" s="14">
        <f>O$7*SUM(Source_BEAm!$JI$274:$JI$275)/(SUM(Source_BEAm!$JI$274:$JI$275)+SUM(Source_BEAm!$JJ$274:$JJ$275))*Source_BEAu!$JI274/SUM(Source_BEAu!$JI$396:$JI$397)+O$7*SUM(Source_BEAm!$JJ$274:$JJ$275)/(SUM(Source_BEAm!$JI$274:$JI$275)+SUM(Source_BEAm!$JJ$274:$JJ$275))*Source_BEAu!$JJ274/SUM(Source_BEAu!$JJ$396:$JJ$397)</f>
        <v>1.6697320506979979E-4</v>
      </c>
      <c r="P277" s="14">
        <f>P$7*SUM(Source_BEAm!$JI$274:$JI$275)/(SUM(Source_BEAm!$JI$274:$JI$275)+SUM(Source_BEAm!$JJ$274:$JJ$275))*Source_BEAu!$JI274/SUM(Source_BEAu!$JI$396:$JI$397)+P$7*SUM(Source_BEAm!$JJ$274:$JJ$275)/(SUM(Source_BEAm!$JI$274:$JI$275)+SUM(Source_BEAm!$JJ$274:$JJ$275))*Source_BEAu!$JJ274/SUM(Source_BEAu!$JJ$396:$JJ$397)</f>
        <v>7.7174200879822079E-4</v>
      </c>
      <c r="Q277" s="14">
        <f>Q$7*SUM(Source_BEAm!$JI$274:$JI$275)/(SUM(Source_BEAm!$JI$274:$JI$275)+SUM(Source_BEAm!$JJ$274:$JJ$275))*Source_BEAu!$JI274/SUM(Source_BEAu!$JI$396:$JI$397)+Q$7*SUM(Source_BEAm!$JJ$274:$JJ$275)/(SUM(Source_BEAm!$JI$274:$JI$275)+SUM(Source_BEAm!$JJ$274:$JJ$275))*Source_BEAu!$JJ274/SUM(Source_BEAu!$JJ$396:$JJ$397)</f>
        <v>1.3337493819599858E-4</v>
      </c>
      <c r="R277" s="14">
        <f>R$7*SUM(Source_BEAm!$JI$274:$JI$275)/(SUM(Source_BEAm!$JI$274:$JI$275)+SUM(Source_BEAm!$JJ$274:$JJ$275))*Source_BEAu!$JI274/SUM(Source_BEAu!$JI$396:$JI$397)+R$7*SUM(Source_BEAm!$JJ$274:$JJ$275)/(SUM(Source_BEAm!$JI$274:$JI$275)+SUM(Source_BEAm!$JJ$274:$JJ$275))*Source_BEAu!$JJ274/SUM(Source_BEAu!$JJ$396:$JJ$397)</f>
        <v>1.323568088967925E-5</v>
      </c>
    </row>
    <row r="278" spans="1:18">
      <c r="A278" s="15" t="s">
        <v>414</v>
      </c>
      <c r="B278" s="19">
        <v>326150</v>
      </c>
      <c r="C278" s="20"/>
      <c r="H278" s="19">
        <f>H$7*Source_BEAm!$CT$103/(Source_BEAm!$EI$144+Source_BEAm!$CT$103)*Source_BEAu!$CT275/SUM(Source_BEAu!$CT$397+Source_BEAu!$CT$396)</f>
        <v>2.8751056363920287E-3</v>
      </c>
      <c r="I278" s="19">
        <f>I$7*Source_BEAm!$CT$103/(Source_BEAm!$EI$144+Source_BEAm!$CT$103)*Source_BEAu!$CT275/SUM(Source_BEAu!$CT$397+Source_BEAu!$CT$396)</f>
        <v>4.7151732436829283E-2</v>
      </c>
      <c r="J278" s="19">
        <f>J$7*Source_BEAm!$CT$103/(Source_BEAm!$EI$144+Source_BEAm!$CT$103)*Source_BEAu!$CT275/SUM(Source_BEAu!$CT$397+Source_BEAu!$CT$396)</f>
        <v>0.2179330072385158</v>
      </c>
      <c r="K278" s="19">
        <f>K$7*Source_BEAm!$CT$103/(Source_BEAm!$EI$144+Source_BEAm!$CT$103)*Source_BEAu!$CT275/SUM(Source_BEAu!$CT$397+Source_BEAu!$CT$396)</f>
        <v>3.7663883836735579E-2</v>
      </c>
      <c r="L278" s="19">
        <f>L$7*Source_BEAm!$CT$103/(Source_BEAm!$EI$144+Source_BEAm!$CT$103)*Source_BEAu!$CT275/SUM(Source_BEAu!$CT$397+Source_BEAu!$CT$396)</f>
        <v>3.7376373273096384E-3</v>
      </c>
      <c r="N278" s="14">
        <f>N$7*SUM(Source_BEAm!$JI$274:$JI$275)/(SUM(Source_BEAm!$JI$274:$JI$275)+SUM(Source_BEAm!$JJ$274:$JJ$275))*Source_BEAu!$JI275/SUM(Source_BEAu!$JI$396:$JI$397)+N$7*SUM(Source_BEAm!$JJ$274:$JJ$275)/(SUM(Source_BEAm!$JI$274:$JI$275)+SUM(Source_BEAm!$JJ$274:$JJ$275))*Source_BEAu!$JJ275/SUM(Source_BEAu!$JJ$396:$JJ$397)</f>
        <v>6.9863144298889954E-5</v>
      </c>
      <c r="O278" s="14">
        <f>O$7*SUM(Source_BEAm!$JI$274:$JI$275)/(SUM(Source_BEAm!$JI$274:$JI$275)+SUM(Source_BEAm!$JJ$274:$JJ$275))*Source_BEAu!$JI275/SUM(Source_BEAu!$JI$396:$JI$397)+O$7*SUM(Source_BEAm!$JJ$274:$JJ$275)/(SUM(Source_BEAm!$JI$274:$JI$275)+SUM(Source_BEAm!$JJ$274:$JJ$275))*Source_BEAu!$JJ275/SUM(Source_BEAu!$JJ$396:$JJ$397)</f>
        <v>1.1457555665017952E-3</v>
      </c>
      <c r="P278" s="14">
        <f>P$7*SUM(Source_BEAm!$JI$274:$JI$275)/(SUM(Source_BEAm!$JI$274:$JI$275)+SUM(Source_BEAm!$JJ$274:$JJ$275))*Source_BEAu!$JI275/SUM(Source_BEAu!$JI$396:$JI$397)+P$7*SUM(Source_BEAm!$JJ$274:$JJ$275)/(SUM(Source_BEAm!$JI$274:$JI$275)+SUM(Source_BEAm!$JJ$274:$JJ$275))*Source_BEAu!$JJ275/SUM(Source_BEAu!$JJ$396:$JJ$397)</f>
        <v>5.2956263378558565E-3</v>
      </c>
      <c r="Q278" s="14">
        <f>Q$7*SUM(Source_BEAm!$JI$274:$JI$275)/(SUM(Source_BEAm!$JI$274:$JI$275)+SUM(Source_BEAm!$JJ$274:$JJ$275))*Source_BEAu!$JI275/SUM(Source_BEAu!$JI$396:$JI$397)+Q$7*SUM(Source_BEAm!$JJ$274:$JJ$275)/(SUM(Source_BEAm!$JI$274:$JI$275)+SUM(Source_BEAm!$JJ$274:$JJ$275))*Source_BEAu!$JJ275/SUM(Source_BEAu!$JJ$396:$JJ$397)</f>
        <v>9.1520719031545829E-4</v>
      </c>
      <c r="R278" s="14">
        <f>R$7*SUM(Source_BEAm!$JI$274:$JI$275)/(SUM(Source_BEAm!$JI$274:$JI$275)+SUM(Source_BEAm!$JJ$274:$JJ$275))*Source_BEAu!$JI275/SUM(Source_BEAu!$JI$396:$JI$397)+R$7*SUM(Source_BEAm!$JJ$274:$JJ$275)/(SUM(Source_BEAm!$JI$274:$JI$275)+SUM(Source_BEAm!$JJ$274:$JJ$275))*Source_BEAu!$JJ275/SUM(Source_BEAu!$JJ$396:$JJ$397)</f>
        <v>9.0822087588556937E-5</v>
      </c>
    </row>
    <row r="279" spans="1:18">
      <c r="A279" s="15" t="s">
        <v>415</v>
      </c>
      <c r="B279" s="19">
        <v>326160</v>
      </c>
      <c r="C279" s="20"/>
      <c r="H279" s="19">
        <f>H$7*Source_BEAm!$CT$103/(Source_BEAm!$EI$144+Source_BEAm!$CT$103)*Source_BEAu!$CT276/SUM(Source_BEAu!$CT$397+Source_BEAu!$CT$396)</f>
        <v>7.4921319515101724E-5</v>
      </c>
      <c r="I279" s="19">
        <f>I$7*Source_BEAm!$CT$103/(Source_BEAm!$EI$144+Source_BEAm!$CT$103)*Source_BEAu!$CT276/SUM(Source_BEAu!$CT$397+Source_BEAu!$CT$396)</f>
        <v>1.2287096400476684E-3</v>
      </c>
      <c r="J279" s="19">
        <f>J$7*Source_BEAm!$CT$103/(Source_BEAm!$EI$144+Source_BEAm!$CT$103)*Source_BEAu!$CT276/SUM(Source_BEAu!$CT$397+Source_BEAu!$CT$396)</f>
        <v>5.679036019244711E-3</v>
      </c>
      <c r="K279" s="19">
        <f>K$7*Source_BEAm!$CT$103/(Source_BEAm!$EI$144+Source_BEAm!$CT$103)*Source_BEAu!$CT276/SUM(Source_BEAu!$CT$397+Source_BEAu!$CT$396)</f>
        <v>9.8146928564783265E-4</v>
      </c>
      <c r="L279" s="19">
        <f>L$7*Source_BEAm!$CT$103/(Source_BEAm!$EI$144+Source_BEAm!$CT$103)*Source_BEAu!$CT276/SUM(Source_BEAu!$CT$397+Source_BEAu!$CT$396)</f>
        <v>9.7397715369632268E-5</v>
      </c>
      <c r="N279" s="14">
        <f>N$7*SUM(Source_BEAm!$JI$274:$JI$275)/(SUM(Source_BEAm!$JI$274:$JI$275)+SUM(Source_BEAm!$JJ$274:$JJ$275))*Source_BEAu!$JI276/SUM(Source_BEAu!$JI$396:$JI$397)+N$7*SUM(Source_BEAm!$JJ$274:$JJ$275)/(SUM(Source_BEAm!$JI$274:$JI$275)+SUM(Source_BEAm!$JJ$274:$JJ$275))*Source_BEAu!$JJ276/SUM(Source_BEAu!$JJ$396:$JJ$397)</f>
        <v>0</v>
      </c>
      <c r="O279" s="14">
        <f>O$7*SUM(Source_BEAm!$JI$274:$JI$275)/(SUM(Source_BEAm!$JI$274:$JI$275)+SUM(Source_BEAm!$JJ$274:$JJ$275))*Source_BEAu!$JI276/SUM(Source_BEAu!$JI$396:$JI$397)+O$7*SUM(Source_BEAm!$JJ$274:$JJ$275)/(SUM(Source_BEAm!$JI$274:$JI$275)+SUM(Source_BEAm!$JJ$274:$JJ$275))*Source_BEAu!$JJ276/SUM(Source_BEAu!$JJ$396:$JJ$397)</f>
        <v>0</v>
      </c>
      <c r="P279" s="14">
        <f>P$7*SUM(Source_BEAm!$JI$274:$JI$275)/(SUM(Source_BEAm!$JI$274:$JI$275)+SUM(Source_BEAm!$JJ$274:$JJ$275))*Source_BEAu!$JI276/SUM(Source_BEAu!$JI$396:$JI$397)+P$7*SUM(Source_BEAm!$JJ$274:$JJ$275)/(SUM(Source_BEAm!$JI$274:$JI$275)+SUM(Source_BEAm!$JJ$274:$JJ$275))*Source_BEAu!$JJ276/SUM(Source_BEAu!$JJ$396:$JJ$397)</f>
        <v>0</v>
      </c>
      <c r="Q279" s="14">
        <f>Q$7*SUM(Source_BEAm!$JI$274:$JI$275)/(SUM(Source_BEAm!$JI$274:$JI$275)+SUM(Source_BEAm!$JJ$274:$JJ$275))*Source_BEAu!$JI276/SUM(Source_BEAu!$JI$396:$JI$397)+Q$7*SUM(Source_BEAm!$JJ$274:$JJ$275)/(SUM(Source_BEAm!$JI$274:$JI$275)+SUM(Source_BEAm!$JJ$274:$JJ$275))*Source_BEAu!$JJ276/SUM(Source_BEAu!$JJ$396:$JJ$397)</f>
        <v>0</v>
      </c>
      <c r="R279" s="14">
        <f>R$7*SUM(Source_BEAm!$JI$274:$JI$275)/(SUM(Source_BEAm!$JI$274:$JI$275)+SUM(Source_BEAm!$JJ$274:$JJ$275))*Source_BEAu!$JI276/SUM(Source_BEAu!$JI$396:$JI$397)+R$7*SUM(Source_BEAm!$JJ$274:$JJ$275)/(SUM(Source_BEAm!$JI$274:$JI$275)+SUM(Source_BEAm!$JJ$274:$JJ$275))*Source_BEAu!$JJ276/SUM(Source_BEAu!$JJ$396:$JJ$397)</f>
        <v>0</v>
      </c>
    </row>
    <row r="280" spans="1:18">
      <c r="A280" s="15" t="s">
        <v>416</v>
      </c>
      <c r="B280" s="19">
        <v>326190</v>
      </c>
      <c r="C280" s="20"/>
      <c r="H280" s="19">
        <f>H$7*Source_BEAm!$CT$103/(Source_BEAm!$EI$144+Source_BEAm!$CT$103)*Source_BEAu!$CT277/SUM(Source_BEAu!$CT$397+Source_BEAu!$CT$396)</f>
        <v>6.7429187563591549E-4</v>
      </c>
      <c r="I280" s="19">
        <f>I$7*Source_BEAm!$CT$103/(Source_BEAm!$EI$144+Source_BEAm!$CT$103)*Source_BEAu!$CT277/SUM(Source_BEAu!$CT$397+Source_BEAu!$CT$396)</f>
        <v>1.1058386760429017E-2</v>
      </c>
      <c r="J280" s="19">
        <f>J$7*Source_BEAm!$CT$103/(Source_BEAm!$EI$144+Source_BEAm!$CT$103)*Source_BEAu!$CT277/SUM(Source_BEAu!$CT$397+Source_BEAu!$CT$396)</f>
        <v>5.1111324173202397E-2</v>
      </c>
      <c r="K280" s="19">
        <f>K$7*Source_BEAm!$CT$103/(Source_BEAm!$EI$144+Source_BEAm!$CT$103)*Source_BEAu!$CT277/SUM(Source_BEAu!$CT$397+Source_BEAu!$CT$396)</f>
        <v>8.8332235708304951E-3</v>
      </c>
      <c r="L280" s="19">
        <f>L$7*Source_BEAm!$CT$103/(Source_BEAm!$EI$144+Source_BEAm!$CT$103)*Source_BEAu!$CT277/SUM(Source_BEAu!$CT$397+Source_BEAu!$CT$396)</f>
        <v>8.7657943832669043E-4</v>
      </c>
      <c r="N280" s="14">
        <f>N$7*SUM(Source_BEAm!$JI$274:$JI$275)/(SUM(Source_BEAm!$JI$274:$JI$275)+SUM(Source_BEAm!$JJ$274:$JJ$275))*Source_BEAu!$JI277/SUM(Source_BEAu!$JI$396:$JI$397)+N$7*SUM(Source_BEAm!$JJ$274:$JJ$275)/(SUM(Source_BEAm!$JI$274:$JI$275)+SUM(Source_BEAm!$JJ$274:$JJ$275))*Source_BEAu!$JJ277/SUM(Source_BEAu!$JJ$396:$JJ$397)</f>
        <v>5.306830049782965E-5</v>
      </c>
      <c r="O280" s="14">
        <f>O$7*SUM(Source_BEAm!$JI$274:$JI$275)/(SUM(Source_BEAm!$JI$274:$JI$275)+SUM(Source_BEAm!$JJ$274:$JJ$275))*Source_BEAu!$JI277/SUM(Source_BEAu!$JI$396:$JI$397)+O$7*SUM(Source_BEAm!$JJ$274:$JJ$275)/(SUM(Source_BEAm!$JI$274:$JI$275)+SUM(Source_BEAm!$JJ$274:$JJ$275))*Source_BEAu!$JJ277/SUM(Source_BEAu!$JJ$396:$JJ$397)</f>
        <v>8.7032012816440634E-4</v>
      </c>
      <c r="P280" s="14">
        <f>P$7*SUM(Source_BEAm!$JI$274:$JI$275)/(SUM(Source_BEAm!$JI$274:$JI$275)+SUM(Source_BEAm!$JJ$274:$JJ$275))*Source_BEAu!$JI277/SUM(Source_BEAu!$JI$396:$JI$397)+P$7*SUM(Source_BEAm!$JJ$274:$JJ$275)/(SUM(Source_BEAm!$JI$274:$JI$275)+SUM(Source_BEAm!$JJ$274:$JJ$275))*Source_BEAu!$JJ277/SUM(Source_BEAu!$JJ$396:$JJ$397)</f>
        <v>4.0225771777354872E-3</v>
      </c>
      <c r="Q280" s="14">
        <f>Q$7*SUM(Source_BEAm!$JI$274:$JI$275)/(SUM(Source_BEAm!$JI$274:$JI$275)+SUM(Source_BEAm!$JJ$274:$JJ$275))*Source_BEAu!$JI277/SUM(Source_BEAu!$JI$396:$JI$397)+Q$7*SUM(Source_BEAm!$JJ$274:$JJ$275)/(SUM(Source_BEAm!$JI$274:$JI$275)+SUM(Source_BEAm!$JJ$274:$JJ$275))*Source_BEAu!$JJ277/SUM(Source_BEAu!$JJ$396:$JJ$397)</f>
        <v>6.9519473652156845E-4</v>
      </c>
      <c r="R280" s="14">
        <f>R$7*SUM(Source_BEAm!$JI$274:$JI$275)/(SUM(Source_BEAm!$JI$274:$JI$275)+SUM(Source_BEAm!$JJ$274:$JJ$275))*Source_BEAu!$JI277/SUM(Source_BEAu!$JI$396:$JI$397)+R$7*SUM(Source_BEAm!$JJ$274:$JJ$275)/(SUM(Source_BEAm!$JI$274:$JI$275)+SUM(Source_BEAm!$JJ$274:$JJ$275))*Source_BEAu!$JJ277/SUM(Source_BEAu!$JJ$396:$JJ$397)</f>
        <v>6.8988790647178558E-5</v>
      </c>
    </row>
    <row r="281" spans="1:18">
      <c r="A281" s="15" t="s">
        <v>417</v>
      </c>
      <c r="B281" s="19">
        <v>326210</v>
      </c>
      <c r="C281" s="20"/>
      <c r="H281" s="19">
        <f>H$7*Source_BEAm!$CT$103/(Source_BEAm!$EI$144+Source_BEAm!$CT$103)*Source_BEAu!$CT278/SUM(Source_BEAu!$CT$397+Source_BEAu!$CT$396)</f>
        <v>0</v>
      </c>
      <c r="I281" s="19">
        <f>I$7*Source_BEAm!$CT$103/(Source_BEAm!$EI$144+Source_BEAm!$CT$103)*Source_BEAu!$CT278/SUM(Source_BEAu!$CT$397+Source_BEAu!$CT$396)</f>
        <v>0</v>
      </c>
      <c r="J281" s="19">
        <f>J$7*Source_BEAm!$CT$103/(Source_BEAm!$EI$144+Source_BEAm!$CT$103)*Source_BEAu!$CT278/SUM(Source_BEAu!$CT$397+Source_BEAu!$CT$396)</f>
        <v>0</v>
      </c>
      <c r="K281" s="19">
        <f>K$7*Source_BEAm!$CT$103/(Source_BEAm!$EI$144+Source_BEAm!$CT$103)*Source_BEAu!$CT278/SUM(Source_BEAu!$CT$397+Source_BEAu!$CT$396)</f>
        <v>0</v>
      </c>
      <c r="L281" s="19">
        <f>L$7*Source_BEAm!$CT$103/(Source_BEAm!$EI$144+Source_BEAm!$CT$103)*Source_BEAu!$CT278/SUM(Source_BEAu!$CT$397+Source_BEAu!$CT$396)</f>
        <v>0</v>
      </c>
      <c r="N281" s="14">
        <f>N$7*SUM(Source_BEAm!$JI$274:$JI$275)/(SUM(Source_BEAm!$JI$274:$JI$275)+SUM(Source_BEAm!$JJ$274:$JJ$275))*Source_BEAu!$JI278/SUM(Source_BEAu!$JI$396:$JI$397)+N$7*SUM(Source_BEAm!$JJ$274:$JJ$275)/(SUM(Source_BEAm!$JI$274:$JI$275)+SUM(Source_BEAm!$JJ$274:$JJ$275))*Source_BEAu!$JJ278/SUM(Source_BEAu!$JJ$396:$JJ$397)</f>
        <v>2.6837690946487725E-5</v>
      </c>
      <c r="O281" s="14">
        <f>O$7*SUM(Source_BEAm!$JI$274:$JI$275)/(SUM(Source_BEAm!$JI$274:$JI$275)+SUM(Source_BEAm!$JJ$274:$JJ$275))*Source_BEAu!$JI278/SUM(Source_BEAu!$JI$396:$JI$397)+O$7*SUM(Source_BEAm!$JJ$274:$JJ$275)/(SUM(Source_BEAm!$JI$274:$JI$275)+SUM(Source_BEAm!$JJ$274:$JJ$275))*Source_BEAu!$JJ278/SUM(Source_BEAu!$JJ$396:$JJ$397)</f>
        <v>4.4013813152239868E-4</v>
      </c>
      <c r="P281" s="14">
        <f>P$7*SUM(Source_BEAm!$JI$274:$JI$275)/(SUM(Source_BEAm!$JI$274:$JI$275)+SUM(Source_BEAm!$JJ$274:$JJ$275))*Source_BEAu!$JI278/SUM(Source_BEAu!$JI$396:$JI$397)+P$7*SUM(Source_BEAm!$JJ$274:$JJ$275)/(SUM(Source_BEAm!$JI$274:$JI$275)+SUM(Source_BEAm!$JJ$274:$JJ$275))*Source_BEAu!$JJ278/SUM(Source_BEAu!$JJ$396:$JJ$397)</f>
        <v>2.0342969737437693E-3</v>
      </c>
      <c r="Q281" s="14">
        <f>Q$7*SUM(Source_BEAm!$JI$274:$JI$275)/(SUM(Source_BEAm!$JI$274:$JI$275)+SUM(Source_BEAm!$JJ$274:$JJ$275))*Source_BEAu!$JI278/SUM(Source_BEAu!$JI$396:$JI$397)+Q$7*SUM(Source_BEAm!$JJ$274:$JJ$275)/(SUM(Source_BEAm!$JI$274:$JI$275)+SUM(Source_BEAm!$JJ$274:$JJ$275))*Source_BEAu!$JJ278/SUM(Source_BEAu!$JJ$396:$JJ$397)</f>
        <v>3.5157375139898919E-4</v>
      </c>
      <c r="R281" s="14">
        <f>R$7*SUM(Source_BEAm!$JI$274:$JI$275)/(SUM(Source_BEAm!$JI$274:$JI$275)+SUM(Source_BEAm!$JJ$274:$JJ$275))*Source_BEAu!$JI278/SUM(Source_BEAu!$JI$396:$JI$397)+R$7*SUM(Source_BEAm!$JJ$274:$JJ$275)/(SUM(Source_BEAm!$JI$274:$JI$275)+SUM(Source_BEAm!$JJ$274:$JJ$275))*Source_BEAu!$JJ278/SUM(Source_BEAu!$JJ$396:$JJ$397)</f>
        <v>3.4888998230434045E-5</v>
      </c>
    </row>
    <row r="282" spans="1:18">
      <c r="A282" s="15" t="s">
        <v>418</v>
      </c>
      <c r="B282" s="19">
        <v>326220</v>
      </c>
      <c r="C282" s="20"/>
      <c r="H282" s="19">
        <f>H$7*Source_BEAm!$CT$103/(Source_BEAm!$EI$144+Source_BEAm!$CT$103)*Source_BEAu!$CT279/SUM(Source_BEAu!$CT$397+Source_BEAu!$CT$396)</f>
        <v>0</v>
      </c>
      <c r="I282" s="19">
        <f>I$7*Source_BEAm!$CT$103/(Source_BEAm!$EI$144+Source_BEAm!$CT$103)*Source_BEAu!$CT279/SUM(Source_BEAu!$CT$397+Source_BEAu!$CT$396)</f>
        <v>0</v>
      </c>
      <c r="J282" s="19">
        <f>J$7*Source_BEAm!$CT$103/(Source_BEAm!$EI$144+Source_BEAm!$CT$103)*Source_BEAu!$CT279/SUM(Source_BEAu!$CT$397+Source_BEAu!$CT$396)</f>
        <v>0</v>
      </c>
      <c r="K282" s="19">
        <f>K$7*Source_BEAm!$CT$103/(Source_BEAm!$EI$144+Source_BEAm!$CT$103)*Source_BEAu!$CT279/SUM(Source_BEAu!$CT$397+Source_BEAu!$CT$396)</f>
        <v>0</v>
      </c>
      <c r="L282" s="19">
        <f>L$7*Source_BEAm!$CT$103/(Source_BEAm!$EI$144+Source_BEAm!$CT$103)*Source_BEAu!$CT279/SUM(Source_BEAu!$CT$397+Source_BEAu!$CT$396)</f>
        <v>0</v>
      </c>
      <c r="N282" s="14">
        <f>N$7*SUM(Source_BEAm!$JI$274:$JI$275)/(SUM(Source_BEAm!$JI$274:$JI$275)+SUM(Source_BEAm!$JJ$274:$JJ$275))*Source_BEAu!$JI279/SUM(Source_BEAu!$JI$396:$JI$397)+N$7*SUM(Source_BEAm!$JJ$274:$JJ$275)/(SUM(Source_BEAm!$JI$274:$JI$275)+SUM(Source_BEAm!$JJ$274:$JJ$275))*Source_BEAu!$JJ279/SUM(Source_BEAu!$JJ$396:$JJ$397)</f>
        <v>0</v>
      </c>
      <c r="O282" s="14">
        <f>O$7*SUM(Source_BEAm!$JI$274:$JI$275)/(SUM(Source_BEAm!$JI$274:$JI$275)+SUM(Source_BEAm!$JJ$274:$JJ$275))*Source_BEAu!$JI279/SUM(Source_BEAu!$JI$396:$JI$397)+O$7*SUM(Source_BEAm!$JJ$274:$JJ$275)/(SUM(Source_BEAm!$JI$274:$JI$275)+SUM(Source_BEAm!$JJ$274:$JJ$275))*Source_BEAu!$JJ279/SUM(Source_BEAu!$JJ$396:$JJ$397)</f>
        <v>0</v>
      </c>
      <c r="P282" s="14">
        <f>P$7*SUM(Source_BEAm!$JI$274:$JI$275)/(SUM(Source_BEAm!$JI$274:$JI$275)+SUM(Source_BEAm!$JJ$274:$JJ$275))*Source_BEAu!$JI279/SUM(Source_BEAu!$JI$396:$JI$397)+P$7*SUM(Source_BEAm!$JJ$274:$JJ$275)/(SUM(Source_BEAm!$JI$274:$JI$275)+SUM(Source_BEAm!$JJ$274:$JJ$275))*Source_BEAu!$JJ279/SUM(Source_BEAu!$JJ$396:$JJ$397)</f>
        <v>0</v>
      </c>
      <c r="Q282" s="14">
        <f>Q$7*SUM(Source_BEAm!$JI$274:$JI$275)/(SUM(Source_BEAm!$JI$274:$JI$275)+SUM(Source_BEAm!$JJ$274:$JJ$275))*Source_BEAu!$JI279/SUM(Source_BEAu!$JI$396:$JI$397)+Q$7*SUM(Source_BEAm!$JJ$274:$JJ$275)/(SUM(Source_BEAm!$JI$274:$JI$275)+SUM(Source_BEAm!$JJ$274:$JJ$275))*Source_BEAu!$JJ279/SUM(Source_BEAu!$JJ$396:$JJ$397)</f>
        <v>0</v>
      </c>
      <c r="R282" s="14">
        <f>R$7*SUM(Source_BEAm!$JI$274:$JI$275)/(SUM(Source_BEAm!$JI$274:$JI$275)+SUM(Source_BEAm!$JJ$274:$JJ$275))*Source_BEAu!$JI279/SUM(Source_BEAu!$JI$396:$JI$397)+R$7*SUM(Source_BEAm!$JJ$274:$JJ$275)/(SUM(Source_BEAm!$JI$274:$JI$275)+SUM(Source_BEAm!$JJ$274:$JJ$275))*Source_BEAu!$JJ279/SUM(Source_BEAu!$JJ$396:$JJ$397)</f>
        <v>0</v>
      </c>
    </row>
    <row r="283" spans="1:18">
      <c r="A283" s="15" t="s">
        <v>419</v>
      </c>
      <c r="B283" s="19">
        <v>326290</v>
      </c>
      <c r="C283" s="20"/>
      <c r="H283" s="19">
        <f>H$7*Source_BEAm!$CT$103/(Source_BEAm!$EI$144+Source_BEAm!$CT$103)*Source_BEAu!$CT280/SUM(Source_BEAu!$CT$397+Source_BEAu!$CT$396)</f>
        <v>0</v>
      </c>
      <c r="I283" s="19">
        <f>I$7*Source_BEAm!$CT$103/(Source_BEAm!$EI$144+Source_BEAm!$CT$103)*Source_BEAu!$CT280/SUM(Source_BEAu!$CT$397+Source_BEAu!$CT$396)</f>
        <v>0</v>
      </c>
      <c r="J283" s="19">
        <f>J$7*Source_BEAm!$CT$103/(Source_BEAm!$EI$144+Source_BEAm!$CT$103)*Source_BEAu!$CT280/SUM(Source_BEAu!$CT$397+Source_BEAu!$CT$396)</f>
        <v>0</v>
      </c>
      <c r="K283" s="19">
        <f>K$7*Source_BEAm!$CT$103/(Source_BEAm!$EI$144+Source_BEAm!$CT$103)*Source_BEAu!$CT280/SUM(Source_BEAu!$CT$397+Source_BEAu!$CT$396)</f>
        <v>0</v>
      </c>
      <c r="L283" s="19">
        <f>L$7*Source_BEAm!$CT$103/(Source_BEAm!$EI$144+Source_BEAm!$CT$103)*Source_BEAu!$CT280/SUM(Source_BEAu!$CT$397+Source_BEAu!$CT$396)</f>
        <v>0</v>
      </c>
      <c r="N283" s="14">
        <f>N$7*SUM(Source_BEAm!$JI$274:$JI$275)/(SUM(Source_BEAm!$JI$274:$JI$275)+SUM(Source_BEAm!$JJ$274:$JJ$275))*Source_BEAu!$JI280/SUM(Source_BEAu!$JI$396:$JI$397)+N$7*SUM(Source_BEAm!$JJ$274:$JJ$275)/(SUM(Source_BEAm!$JI$274:$JI$275)+SUM(Source_BEAm!$JJ$274:$JJ$275))*Source_BEAu!$JJ280/SUM(Source_BEAu!$JJ$396:$JJ$397)</f>
        <v>9.323968907953937E-6</v>
      </c>
      <c r="O283" s="14">
        <f>O$7*SUM(Source_BEAm!$JI$274:$JI$275)/(SUM(Source_BEAm!$JI$274:$JI$275)+SUM(Source_BEAm!$JJ$274:$JJ$275))*Source_BEAu!$JI280/SUM(Source_BEAu!$JI$396:$JI$397)+O$7*SUM(Source_BEAm!$JJ$274:$JJ$275)/(SUM(Source_BEAm!$JI$274:$JI$275)+SUM(Source_BEAm!$JJ$274:$JJ$275))*Source_BEAu!$JJ280/SUM(Source_BEAu!$JJ$396:$JJ$397)</f>
        <v>1.5291309009044459E-4</v>
      </c>
      <c r="P283" s="14">
        <f>P$7*SUM(Source_BEAm!$JI$274:$JI$275)/(SUM(Source_BEAm!$JI$274:$JI$275)+SUM(Source_BEAm!$JJ$274:$JJ$275))*Source_BEAu!$JI280/SUM(Source_BEAu!$JI$396:$JI$397)+P$7*SUM(Source_BEAm!$JJ$274:$JJ$275)/(SUM(Source_BEAm!$JI$274:$JI$275)+SUM(Source_BEAm!$JJ$274:$JJ$275))*Source_BEAu!$JJ280/SUM(Source_BEAu!$JJ$396:$JJ$397)</f>
        <v>7.0675684322290839E-4</v>
      </c>
      <c r="Q283" s="14">
        <f>Q$7*SUM(Source_BEAm!$JI$274:$JI$275)/(SUM(Source_BEAm!$JI$274:$JI$275)+SUM(Source_BEAm!$JJ$274:$JJ$275))*Source_BEAu!$JI280/SUM(Source_BEAu!$JI$396:$JI$397)+Q$7*SUM(Source_BEAm!$JJ$274:$JJ$275)/(SUM(Source_BEAm!$JI$274:$JI$275)+SUM(Source_BEAm!$JJ$274:$JJ$275))*Source_BEAu!$JJ280/SUM(Source_BEAu!$JJ$396:$JJ$397)</f>
        <v>1.2214399269419655E-4</v>
      </c>
      <c r="R283" s="14">
        <f>R$7*SUM(Source_BEAm!$JI$274:$JI$275)/(SUM(Source_BEAm!$JI$274:$JI$275)+SUM(Source_BEAm!$JJ$274:$JJ$275))*Source_BEAu!$JI280/SUM(Source_BEAu!$JI$396:$JI$397)+R$7*SUM(Source_BEAm!$JJ$274:$JJ$275)/(SUM(Source_BEAm!$JI$274:$JI$275)+SUM(Source_BEAm!$JJ$274:$JJ$275))*Source_BEAu!$JJ280/SUM(Source_BEAu!$JJ$396:$JJ$397)</f>
        <v>1.2121159580340119E-5</v>
      </c>
    </row>
    <row r="284" spans="1:18">
      <c r="A284" s="15" t="s">
        <v>420</v>
      </c>
      <c r="B284" s="19">
        <v>420000</v>
      </c>
      <c r="C284" s="20"/>
      <c r="H284" s="19">
        <f>H$7*Source_BEAm!$CT$103/(Source_BEAm!$EI$144+Source_BEAm!$CT$103)*Source_BEAu!$CT281/SUM(Source_BEAu!$CT$397+Source_BEAu!$CT$396)</f>
        <v>2.2851002452106027E-3</v>
      </c>
      <c r="I284" s="19">
        <f>I$7*Source_BEAm!$CT$103/(Source_BEAm!$EI$144+Source_BEAm!$CT$103)*Source_BEAu!$CT281/SUM(Source_BEAu!$CT$397+Source_BEAu!$CT$396)</f>
        <v>3.747564402145389E-2</v>
      </c>
      <c r="J284" s="19">
        <f>J$7*Source_BEAm!$CT$103/(Source_BEAm!$EI$144+Source_BEAm!$CT$103)*Source_BEAu!$CT281/SUM(Source_BEAu!$CT$397+Source_BEAu!$CT$396)</f>
        <v>0.17321059858696369</v>
      </c>
      <c r="K284" s="19">
        <f>K$7*Source_BEAm!$CT$103/(Source_BEAm!$EI$144+Source_BEAm!$CT$103)*Source_BEAu!$CT281/SUM(Source_BEAu!$CT$397+Source_BEAu!$CT$396)</f>
        <v>2.9934813212258896E-2</v>
      </c>
      <c r="L284" s="19">
        <f>L$7*Source_BEAm!$CT$103/(Source_BEAm!$EI$144+Source_BEAm!$CT$103)*Source_BEAu!$CT281/SUM(Source_BEAu!$CT$397+Source_BEAu!$CT$396)</f>
        <v>2.970630318773784E-3</v>
      </c>
      <c r="N284" s="14">
        <f>N$7*SUM(Source_BEAm!$JI$274:$JI$275)/(SUM(Source_BEAm!$JI$274:$JI$275)+SUM(Source_BEAm!$JJ$274:$JJ$275))*Source_BEAu!$JI281/SUM(Source_BEAu!$JI$396:$JI$397)+N$7*SUM(Source_BEAm!$JJ$274:$JJ$275)/(SUM(Source_BEAm!$JI$274:$JI$275)+SUM(Source_BEAm!$JJ$274:$JJ$275))*Source_BEAu!$JJ281/SUM(Source_BEAu!$JJ$396:$JJ$397)</f>
        <v>1.8574880015486206E-3</v>
      </c>
      <c r="O284" s="14">
        <f>O$7*SUM(Source_BEAm!$JI$274:$JI$275)/(SUM(Source_BEAm!$JI$274:$JI$275)+SUM(Source_BEAm!$JJ$274:$JJ$275))*Source_BEAu!$JI281/SUM(Source_BEAu!$JI$396:$JI$397)+O$7*SUM(Source_BEAm!$JJ$274:$JJ$275)/(SUM(Source_BEAm!$JI$274:$JI$275)+SUM(Source_BEAm!$JJ$274:$JJ$275))*Source_BEAu!$JJ281/SUM(Source_BEAu!$JJ$396:$JJ$397)</f>
        <v>3.0462803225397378E-2</v>
      </c>
      <c r="P284" s="14">
        <f>P$7*SUM(Source_BEAm!$JI$274:$JI$275)/(SUM(Source_BEAm!$JI$274:$JI$275)+SUM(Source_BEAm!$JJ$274:$JJ$275))*Source_BEAu!$JI281/SUM(Source_BEAu!$JI$396:$JI$397)+P$7*SUM(Source_BEAm!$JJ$274:$JJ$275)/(SUM(Source_BEAm!$JI$274:$JI$275)+SUM(Source_BEAm!$JJ$274:$JJ$275))*Source_BEAu!$JJ281/SUM(Source_BEAu!$JJ$396:$JJ$397)</f>
        <v>0.14079759051738541</v>
      </c>
      <c r="Q284" s="14">
        <f>Q$7*SUM(Source_BEAm!$JI$274:$JI$275)/(SUM(Source_BEAm!$JI$274:$JI$275)+SUM(Source_BEAm!$JJ$274:$JJ$275))*Source_BEAu!$JI281/SUM(Source_BEAu!$JI$396:$JI$397)+Q$7*SUM(Source_BEAm!$JJ$274:$JJ$275)/(SUM(Source_BEAm!$JI$274:$JI$275)+SUM(Source_BEAm!$JJ$274:$JJ$275))*Source_BEAu!$JJ281/SUM(Source_BEAu!$JJ$396:$JJ$397)</f>
        <v>2.4333092820286929E-2</v>
      </c>
      <c r="R284" s="14">
        <f>R$7*SUM(Source_BEAm!$JI$274:$JI$275)/(SUM(Source_BEAm!$JI$274:$JI$275)+SUM(Source_BEAm!$JJ$274:$JJ$275))*Source_BEAu!$JI281/SUM(Source_BEAu!$JI$396:$JI$397)+R$7*SUM(Source_BEAm!$JJ$274:$JJ$275)/(SUM(Source_BEAm!$JI$274:$JI$275)+SUM(Source_BEAm!$JJ$274:$JJ$275))*Source_BEAu!$JJ281/SUM(Source_BEAu!$JJ$396:$JJ$397)</f>
        <v>2.4147344020132066E-3</v>
      </c>
    </row>
    <row r="285" spans="1:18">
      <c r="A285" s="15" t="s">
        <v>421</v>
      </c>
      <c r="B285" s="19">
        <v>441000</v>
      </c>
      <c r="C285" s="20"/>
      <c r="H285" s="19">
        <f>H$7*Source_BEAm!$CT$103/(Source_BEAm!$EI$144+Source_BEAm!$CT$103)*Source_BEAu!$CT282/SUM(Source_BEAu!$CT$397+Source_BEAu!$CT$396)</f>
        <v>2.0603362866652975E-4</v>
      </c>
      <c r="I285" s="19">
        <f>I$7*Source_BEAm!$CT$103/(Source_BEAm!$EI$144+Source_BEAm!$CT$103)*Source_BEAu!$CT282/SUM(Source_BEAu!$CT$397+Source_BEAu!$CT$396)</f>
        <v>3.3789515101310882E-3</v>
      </c>
      <c r="J285" s="19">
        <f>J$7*Source_BEAm!$CT$103/(Source_BEAm!$EI$144+Source_BEAm!$CT$103)*Source_BEAu!$CT282/SUM(Source_BEAu!$CT$397+Source_BEAu!$CT$396)</f>
        <v>1.5617349052922957E-2</v>
      </c>
      <c r="K285" s="19">
        <f>K$7*Source_BEAm!$CT$103/(Source_BEAm!$EI$144+Source_BEAm!$CT$103)*Source_BEAu!$CT282/SUM(Source_BEAu!$CT$397+Source_BEAu!$CT$396)</f>
        <v>2.6990405355315395E-3</v>
      </c>
      <c r="L285" s="19">
        <f>L$7*Source_BEAm!$CT$103/(Source_BEAm!$EI$144+Source_BEAm!$CT$103)*Source_BEAu!$CT282/SUM(Source_BEAu!$CT$397+Source_BEAu!$CT$396)</f>
        <v>2.6784371726648875E-4</v>
      </c>
      <c r="N285" s="14">
        <f>N$7*SUM(Source_BEAm!$JI$274:$JI$275)/(SUM(Source_BEAm!$JI$274:$JI$275)+SUM(Source_BEAm!$JJ$274:$JJ$275))*Source_BEAu!$JI282/SUM(Source_BEAu!$JI$396:$JI$397)+N$7*SUM(Source_BEAm!$JJ$274:$JJ$275)/(SUM(Source_BEAm!$JI$274:$JI$275)+SUM(Source_BEAm!$JJ$274:$JJ$275))*Source_BEAu!$JJ282/SUM(Source_BEAu!$JJ$396:$JJ$397)</f>
        <v>4.6896736233036748E-5</v>
      </c>
      <c r="O285" s="14">
        <f>O$7*SUM(Source_BEAm!$JI$274:$JI$275)/(SUM(Source_BEAm!$JI$274:$JI$275)+SUM(Source_BEAm!$JJ$274:$JJ$275))*Source_BEAu!$JI282/SUM(Source_BEAu!$JI$396:$JI$397)+O$7*SUM(Source_BEAm!$JJ$274:$JJ$275)/(SUM(Source_BEAm!$JI$274:$JI$275)+SUM(Source_BEAm!$JJ$274:$JJ$275))*Source_BEAu!$JJ282/SUM(Source_BEAu!$JJ$396:$JJ$397)</f>
        <v>7.6910647422180276E-4</v>
      </c>
      <c r="P285" s="14">
        <f>P$7*SUM(Source_BEAm!$JI$274:$JI$275)/(SUM(Source_BEAm!$JI$274:$JI$275)+SUM(Source_BEAm!$JJ$274:$JJ$275))*Source_BEAu!$JI282/SUM(Source_BEAu!$JI$396:$JI$397)+P$7*SUM(Source_BEAm!$JJ$274:$JJ$275)/(SUM(Source_BEAm!$JI$274:$JI$275)+SUM(Source_BEAm!$JJ$274:$JJ$275))*Source_BEAu!$JJ282/SUM(Source_BEAu!$JJ$396:$JJ$397)</f>
        <v>3.5547726064641847E-3</v>
      </c>
      <c r="Q285" s="14">
        <f>Q$7*SUM(Source_BEAm!$JI$274:$JI$275)/(SUM(Source_BEAm!$JI$274:$JI$275)+SUM(Source_BEAm!$JJ$274:$JJ$275))*Source_BEAu!$JI282/SUM(Source_BEAu!$JI$396:$JI$397)+Q$7*SUM(Source_BEAm!$JJ$274:$JJ$275)/(SUM(Source_BEAm!$JI$274:$JI$275)+SUM(Source_BEAm!$JJ$274:$JJ$275))*Source_BEAu!$JJ282/SUM(Source_BEAu!$JJ$396:$JJ$397)</f>
        <v>6.1434724465278144E-4</v>
      </c>
      <c r="R285" s="14">
        <f>R$7*SUM(Source_BEAm!$JI$274:$JI$275)/(SUM(Source_BEAm!$JI$274:$JI$275)+SUM(Source_BEAm!$JJ$274:$JJ$275))*Source_BEAu!$JI282/SUM(Source_BEAu!$JI$396:$JI$397)+R$7*SUM(Source_BEAm!$JJ$274:$JJ$275)/(SUM(Source_BEAm!$JI$274:$JI$275)+SUM(Source_BEAm!$JJ$274:$JJ$275))*Source_BEAu!$JJ282/SUM(Source_BEAu!$JJ$396:$JJ$397)</f>
        <v>6.0965757102947782E-5</v>
      </c>
    </row>
    <row r="286" spans="1:18">
      <c r="A286" s="15" t="s">
        <v>422</v>
      </c>
      <c r="B286" s="19">
        <v>445000</v>
      </c>
      <c r="C286" s="20"/>
      <c r="H286" s="19">
        <f>H$7*Source_BEAm!$CT$103/(Source_BEAm!$EI$144+Source_BEAm!$CT$103)*Source_BEAu!$CT283/SUM(Source_BEAu!$CT$397+Source_BEAu!$CT$396)</f>
        <v>3.0905044299979462E-4</v>
      </c>
      <c r="I286" s="19">
        <f>I$7*Source_BEAm!$CT$103/(Source_BEAm!$EI$144+Source_BEAm!$CT$103)*Source_BEAu!$CT283/SUM(Source_BEAu!$CT$397+Source_BEAu!$CT$396)</f>
        <v>5.0684272651966324E-3</v>
      </c>
      <c r="J286" s="19">
        <f>J$7*Source_BEAm!$CT$103/(Source_BEAm!$EI$144+Source_BEAm!$CT$103)*Source_BEAu!$CT283/SUM(Source_BEAu!$CT$397+Source_BEAu!$CT$396)</f>
        <v>2.3426023579384433E-2</v>
      </c>
      <c r="K286" s="19">
        <f>K$7*Source_BEAm!$CT$103/(Source_BEAm!$EI$144+Source_BEAm!$CT$103)*Source_BEAu!$CT283/SUM(Source_BEAu!$CT$397+Source_BEAu!$CT$396)</f>
        <v>4.0485608032973094E-3</v>
      </c>
      <c r="L286" s="19">
        <f>L$7*Source_BEAm!$CT$103/(Source_BEAm!$EI$144+Source_BEAm!$CT$103)*Source_BEAu!$CT283/SUM(Source_BEAu!$CT$397+Source_BEAu!$CT$396)</f>
        <v>4.0176557589973312E-4</v>
      </c>
      <c r="N286" s="14">
        <f>N$7*SUM(Source_BEAm!$JI$274:$JI$275)/(SUM(Source_BEAm!$JI$274:$JI$275)+SUM(Source_BEAm!$JJ$274:$JJ$275))*Source_BEAu!$JI283/SUM(Source_BEAu!$JI$396:$JI$397)+N$7*SUM(Source_BEAm!$JJ$274:$JJ$275)/(SUM(Source_BEAm!$JI$274:$JI$275)+SUM(Source_BEAm!$JJ$274:$JJ$275))*Source_BEAu!$JJ283/SUM(Source_BEAu!$JJ$396:$JJ$397)</f>
        <v>4.058295656828046E-4</v>
      </c>
      <c r="O286" s="14">
        <f>O$7*SUM(Source_BEAm!$JI$274:$JI$275)/(SUM(Source_BEAm!$JI$274:$JI$275)+SUM(Source_BEAm!$JJ$274:$JJ$275))*Source_BEAu!$JI283/SUM(Source_BEAu!$JI$396:$JI$397)+O$7*SUM(Source_BEAm!$JJ$274:$JJ$275)/(SUM(Source_BEAm!$JI$274:$JI$275)+SUM(Source_BEAm!$JJ$274:$JJ$275))*Source_BEAu!$JJ283/SUM(Source_BEAu!$JJ$396:$JJ$397)</f>
        <v>6.6556048771979955E-3</v>
      </c>
      <c r="P286" s="14">
        <f>P$7*SUM(Source_BEAm!$JI$274:$JI$275)/(SUM(Source_BEAm!$JI$274:$JI$275)+SUM(Source_BEAm!$JJ$274:$JJ$275))*Source_BEAu!$JI283/SUM(Source_BEAu!$JI$396:$JI$397)+P$7*SUM(Source_BEAm!$JJ$274:$JJ$275)/(SUM(Source_BEAm!$JI$274:$JI$275)+SUM(Source_BEAm!$JJ$274:$JJ$275))*Source_BEAu!$JJ283/SUM(Source_BEAu!$JJ$396:$JJ$397)</f>
        <v>3.0761881078756582E-2</v>
      </c>
      <c r="Q286" s="14">
        <f>Q$7*SUM(Source_BEAm!$JI$274:$JI$275)/(SUM(Source_BEAm!$JI$274:$JI$275)+SUM(Source_BEAm!$JJ$274:$JJ$275))*Source_BEAu!$JI283/SUM(Source_BEAu!$JI$396:$JI$397)+Q$7*SUM(Source_BEAm!$JJ$274:$JJ$275)/(SUM(Source_BEAm!$JI$274:$JI$275)+SUM(Source_BEAm!$JJ$274:$JJ$275))*Source_BEAu!$JJ283/SUM(Source_BEAu!$JJ$396:$JJ$397)</f>
        <v>5.31636731044474E-3</v>
      </c>
      <c r="R286" s="14">
        <f>R$7*SUM(Source_BEAm!$JI$274:$JI$275)/(SUM(Source_BEAm!$JI$274:$JI$275)+SUM(Source_BEAm!$JJ$274:$JJ$275))*Source_BEAu!$JI283/SUM(Source_BEAu!$JI$396:$JI$397)+R$7*SUM(Source_BEAm!$JJ$274:$JJ$275)/(SUM(Source_BEAm!$JI$274:$JI$275)+SUM(Source_BEAm!$JJ$274:$JJ$275))*Source_BEAu!$JJ283/SUM(Source_BEAu!$JJ$396:$JJ$397)</f>
        <v>5.2757843538764598E-4</v>
      </c>
    </row>
    <row r="287" spans="1:18">
      <c r="A287" s="15" t="s">
        <v>423</v>
      </c>
      <c r="B287" s="19">
        <v>452000</v>
      </c>
      <c r="C287" s="20"/>
      <c r="H287" s="19">
        <f>H$7*Source_BEAm!$CT$103/(Source_BEAm!$EI$144+Source_BEAm!$CT$103)*Source_BEAu!$CT284/SUM(Source_BEAu!$CT$397+Source_BEAu!$CT$396)</f>
        <v>8.4286484454489436E-5</v>
      </c>
      <c r="I287" s="19">
        <f>I$7*Source_BEAm!$CT$103/(Source_BEAm!$EI$144+Source_BEAm!$CT$103)*Source_BEAu!$CT284/SUM(Source_BEAu!$CT$397+Source_BEAu!$CT$396)</f>
        <v>1.3822983450536271E-3</v>
      </c>
      <c r="J287" s="19">
        <f>J$7*Source_BEAm!$CT$103/(Source_BEAm!$EI$144+Source_BEAm!$CT$103)*Source_BEAu!$CT284/SUM(Source_BEAu!$CT$397+Source_BEAu!$CT$396)</f>
        <v>6.3889155216502996E-3</v>
      </c>
      <c r="K287" s="19">
        <f>K$7*Source_BEAm!$CT$103/(Source_BEAm!$EI$144+Source_BEAm!$CT$103)*Source_BEAu!$CT284/SUM(Source_BEAu!$CT$397+Source_BEAu!$CT$396)</f>
        <v>1.1041529463538119E-3</v>
      </c>
      <c r="L287" s="19">
        <f>L$7*Source_BEAm!$CT$103/(Source_BEAm!$EI$144+Source_BEAm!$CT$103)*Source_BEAu!$CT284/SUM(Source_BEAu!$CT$397+Source_BEAu!$CT$396)</f>
        <v>1.095724297908363E-4</v>
      </c>
      <c r="N287" s="14">
        <f>N$7*SUM(Source_BEAm!$JI$274:$JI$275)/(SUM(Source_BEAm!$JI$274:$JI$275)+SUM(Source_BEAm!$JJ$274:$JJ$275))*Source_BEAu!$JI284/SUM(Source_BEAu!$JI$396:$JI$397)+N$7*SUM(Source_BEAm!$JJ$274:$JJ$275)/(SUM(Source_BEAm!$JI$274:$JI$275)+SUM(Source_BEAm!$JJ$274:$JJ$275))*Source_BEAu!$JJ284/SUM(Source_BEAu!$JJ$396:$JJ$397)</f>
        <v>1.2176537918993531E-4</v>
      </c>
      <c r="O287" s="14">
        <f>O$7*SUM(Source_BEAm!$JI$274:$JI$275)/(SUM(Source_BEAm!$JI$274:$JI$275)+SUM(Source_BEAm!$JJ$274:$JJ$275))*Source_BEAu!$JI284/SUM(Source_BEAu!$JI$396:$JI$397)+O$7*SUM(Source_BEAm!$JJ$274:$JJ$275)/(SUM(Source_BEAm!$JI$274:$JI$275)+SUM(Source_BEAm!$JJ$274:$JJ$275))*Source_BEAu!$JJ284/SUM(Source_BEAu!$JJ$396:$JJ$397)</f>
        <v>1.9969522187149391E-3</v>
      </c>
      <c r="P287" s="14">
        <f>P$7*SUM(Source_BEAm!$JI$274:$JI$275)/(SUM(Source_BEAm!$JI$274:$JI$275)+SUM(Source_BEAm!$JJ$274:$JJ$275))*Source_BEAu!$JI284/SUM(Source_BEAu!$JI$396:$JI$397)+P$7*SUM(Source_BEAm!$JJ$274:$JJ$275)/(SUM(Source_BEAm!$JI$274:$JI$275)+SUM(Source_BEAm!$JJ$274:$JJ$275))*Source_BEAu!$JJ284/SUM(Source_BEAu!$JJ$396:$JJ$397)</f>
        <v>9.2298157425970938E-3</v>
      </c>
      <c r="Q287" s="14">
        <f>Q$7*SUM(Source_BEAm!$JI$274:$JI$275)/(SUM(Source_BEAm!$JI$274:$JI$275)+SUM(Source_BEAm!$JJ$274:$JJ$275))*Source_BEAu!$JI284/SUM(Source_BEAu!$JI$396:$JI$397)+Q$7*SUM(Source_BEAm!$JJ$274:$JJ$275)/(SUM(Source_BEAm!$JI$274:$JI$275)+SUM(Source_BEAm!$JJ$274:$JJ$275))*Source_BEAu!$JJ284/SUM(Source_BEAu!$JJ$396:$JJ$397)</f>
        <v>1.5951264673881526E-3</v>
      </c>
      <c r="R287" s="14">
        <f>R$7*SUM(Source_BEAm!$JI$274:$JI$275)/(SUM(Source_BEAm!$JI$274:$JI$275)+SUM(Source_BEAm!$JJ$274:$JJ$275))*Source_BEAu!$JI284/SUM(Source_BEAu!$JI$396:$JI$397)+R$7*SUM(Source_BEAm!$JJ$274:$JJ$275)/(SUM(Source_BEAm!$JI$274:$JI$275)+SUM(Source_BEAm!$JJ$274:$JJ$275))*Source_BEAu!$JJ284/SUM(Source_BEAu!$JJ$396:$JJ$397)</f>
        <v>1.5829499294691589E-4</v>
      </c>
    </row>
    <row r="288" spans="1:18">
      <c r="A288" s="15" t="s">
        <v>424</v>
      </c>
      <c r="B288" s="19" t="s">
        <v>425</v>
      </c>
      <c r="C288" s="20"/>
      <c r="H288" s="19">
        <f>H$7*Source_BEAm!$CT$103/(Source_BEAm!$EI$144+Source_BEAm!$CT$103)*Source_BEAu!$CT285/SUM(Source_BEAu!$CT$397+Source_BEAu!$CT$396)</f>
        <v>1.2830275966961172E-3</v>
      </c>
      <c r="I288" s="19">
        <f>I$7*Source_BEAm!$CT$103/(Source_BEAm!$EI$144+Source_BEAm!$CT$103)*Source_BEAu!$CT285/SUM(Source_BEAu!$CT$397+Source_BEAu!$CT$396)</f>
        <v>2.1041652585816324E-2</v>
      </c>
      <c r="J288" s="19">
        <f>J$7*Source_BEAm!$CT$103/(Source_BEAm!$EI$144+Source_BEAm!$CT$103)*Source_BEAu!$CT285/SUM(Source_BEAu!$CT$397+Source_BEAu!$CT$396)</f>
        <v>9.7253491829565691E-2</v>
      </c>
      <c r="K288" s="19">
        <f>K$7*Source_BEAm!$CT$103/(Source_BEAm!$EI$144+Source_BEAm!$CT$103)*Source_BEAu!$CT285/SUM(Source_BEAu!$CT$397+Source_BEAu!$CT$396)</f>
        <v>1.6807661516719134E-2</v>
      </c>
      <c r="L288" s="19">
        <f>L$7*Source_BEAm!$CT$103/(Source_BEAm!$EI$144+Source_BEAm!$CT$103)*Source_BEAu!$CT285/SUM(Source_BEAu!$CT$397+Source_BEAu!$CT$396)</f>
        <v>1.6679358757049527E-3</v>
      </c>
      <c r="N288" s="14">
        <f>N$7*SUM(Source_BEAm!$JI$274:$JI$275)/(SUM(Source_BEAm!$JI$274:$JI$275)+SUM(Source_BEAm!$JJ$274:$JJ$275))*Source_BEAu!$JI285/SUM(Source_BEAu!$JI$396:$JI$397)+N$7*SUM(Source_BEAm!$JJ$274:$JJ$275)/(SUM(Source_BEAm!$JI$274:$JI$275)+SUM(Source_BEAm!$JJ$274:$JJ$275))*Source_BEAu!$JJ285/SUM(Source_BEAu!$JJ$396:$JJ$397)</f>
        <v>7.2173694178017018E-4</v>
      </c>
      <c r="O288" s="14">
        <f>O$7*SUM(Source_BEAm!$JI$274:$JI$275)/(SUM(Source_BEAm!$JI$274:$JI$275)+SUM(Source_BEAm!$JJ$274:$JJ$275))*Source_BEAu!$JI285/SUM(Source_BEAu!$JI$396:$JI$397)+O$7*SUM(Source_BEAm!$JJ$274:$JJ$275)/(SUM(Source_BEAm!$JI$274:$JI$275)+SUM(Source_BEAm!$JJ$274:$JJ$275))*Source_BEAu!$JJ285/SUM(Source_BEAu!$JJ$396:$JJ$397)</f>
        <v>1.183648584519479E-2</v>
      </c>
      <c r="P288" s="14">
        <f>P$7*SUM(Source_BEAm!$JI$274:$JI$275)/(SUM(Source_BEAm!$JI$274:$JI$275)+SUM(Source_BEAm!$JJ$274:$JJ$275))*Source_BEAu!$JI285/SUM(Source_BEAu!$JI$396:$JI$397)+P$7*SUM(Source_BEAm!$JJ$274:$JJ$275)/(SUM(Source_BEAm!$JI$274:$JI$275)+SUM(Source_BEAm!$JJ$274:$JJ$275))*Source_BEAu!$JJ285/SUM(Source_BEAu!$JJ$396:$JJ$397)</f>
        <v>5.4707660186936888E-2</v>
      </c>
      <c r="Q288" s="14">
        <f>Q$7*SUM(Source_BEAm!$JI$274:$JI$275)/(SUM(Source_BEAm!$JI$274:$JI$275)+SUM(Source_BEAm!$JJ$274:$JJ$275))*Source_BEAu!$JI285/SUM(Source_BEAu!$JI$396:$JI$397)+Q$7*SUM(Source_BEAm!$JJ$274:$JJ$275)/(SUM(Source_BEAm!$JI$274:$JI$275)+SUM(Source_BEAm!$JJ$274:$JJ$275))*Source_BEAu!$JJ285/SUM(Source_BEAu!$JJ$396:$JJ$397)</f>
        <v>9.4547539373202281E-3</v>
      </c>
      <c r="R288" s="14">
        <f>R$7*SUM(Source_BEAm!$JI$274:$JI$275)/(SUM(Source_BEAm!$JI$274:$JI$275)+SUM(Source_BEAm!$JJ$274:$JJ$275))*Source_BEAu!$JI285/SUM(Source_BEAu!$JI$396:$JI$397)+R$7*SUM(Source_BEAm!$JJ$274:$JJ$275)/(SUM(Source_BEAm!$JI$274:$JI$275)+SUM(Source_BEAm!$JJ$274:$JJ$275))*Source_BEAu!$JJ285/SUM(Source_BEAu!$JJ$396:$JJ$397)</f>
        <v>9.3825802431422129E-4</v>
      </c>
    </row>
    <row r="289" spans="1:18">
      <c r="A289" s="15" t="s">
        <v>426</v>
      </c>
      <c r="B289" s="19">
        <v>481000</v>
      </c>
      <c r="C289" s="20"/>
      <c r="H289" s="19">
        <f>H$7*Source_BEAm!$CT$103/(Source_BEAm!$EI$144+Source_BEAm!$CT$103)*Source_BEAu!$CT286/SUM(Source_BEAu!$CT$397+Source_BEAu!$CT$396)</f>
        <v>0</v>
      </c>
      <c r="I289" s="19">
        <f>I$7*Source_BEAm!$CT$103/(Source_BEAm!$EI$144+Source_BEAm!$CT$103)*Source_BEAu!$CT286/SUM(Source_BEAu!$CT$397+Source_BEAu!$CT$396)</f>
        <v>0</v>
      </c>
      <c r="J289" s="19">
        <f>J$7*Source_BEAm!$CT$103/(Source_BEAm!$EI$144+Source_BEAm!$CT$103)*Source_BEAu!$CT286/SUM(Source_BEAu!$CT$397+Source_BEAu!$CT$396)</f>
        <v>0</v>
      </c>
      <c r="K289" s="19">
        <f>K$7*Source_BEAm!$CT$103/(Source_BEAm!$EI$144+Source_BEAm!$CT$103)*Source_BEAu!$CT286/SUM(Source_BEAu!$CT$397+Source_BEAu!$CT$396)</f>
        <v>0</v>
      </c>
      <c r="L289" s="19">
        <f>L$7*Source_BEAm!$CT$103/(Source_BEAm!$EI$144+Source_BEAm!$CT$103)*Source_BEAu!$CT286/SUM(Source_BEAu!$CT$397+Source_BEAu!$CT$396)</f>
        <v>0</v>
      </c>
      <c r="N289" s="14">
        <f>N$7*SUM(Source_BEAm!$JI$274:$JI$275)/(SUM(Source_BEAm!$JI$274:$JI$275)+SUM(Source_BEAm!$JJ$274:$JJ$275))*Source_BEAu!$JI286/SUM(Source_BEAu!$JI$396:$JI$397)+N$7*SUM(Source_BEAm!$JJ$274:$JJ$275)/(SUM(Source_BEAm!$JI$274:$JI$275)+SUM(Source_BEAm!$JJ$274:$JJ$275))*Source_BEAu!$JJ286/SUM(Source_BEAu!$JJ$396:$JJ$397)</f>
        <v>0</v>
      </c>
      <c r="O289" s="14">
        <f>O$7*SUM(Source_BEAm!$JI$274:$JI$275)/(SUM(Source_BEAm!$JI$274:$JI$275)+SUM(Source_BEAm!$JJ$274:$JJ$275))*Source_BEAu!$JI286/SUM(Source_BEAu!$JI$396:$JI$397)+O$7*SUM(Source_BEAm!$JJ$274:$JJ$275)/(SUM(Source_BEAm!$JI$274:$JI$275)+SUM(Source_BEAm!$JJ$274:$JJ$275))*Source_BEAu!$JJ286/SUM(Source_BEAu!$JJ$396:$JJ$397)</f>
        <v>0</v>
      </c>
      <c r="P289" s="14">
        <f>P$7*SUM(Source_BEAm!$JI$274:$JI$275)/(SUM(Source_BEAm!$JI$274:$JI$275)+SUM(Source_BEAm!$JJ$274:$JJ$275))*Source_BEAu!$JI286/SUM(Source_BEAu!$JI$396:$JI$397)+P$7*SUM(Source_BEAm!$JJ$274:$JJ$275)/(SUM(Source_BEAm!$JI$274:$JI$275)+SUM(Source_BEAm!$JJ$274:$JJ$275))*Source_BEAu!$JJ286/SUM(Source_BEAu!$JJ$396:$JJ$397)</f>
        <v>0</v>
      </c>
      <c r="Q289" s="14">
        <f>Q$7*SUM(Source_BEAm!$JI$274:$JI$275)/(SUM(Source_BEAm!$JI$274:$JI$275)+SUM(Source_BEAm!$JJ$274:$JJ$275))*Source_BEAu!$JI286/SUM(Source_BEAu!$JI$396:$JI$397)+Q$7*SUM(Source_BEAm!$JJ$274:$JJ$275)/(SUM(Source_BEAm!$JI$274:$JI$275)+SUM(Source_BEAm!$JJ$274:$JJ$275))*Source_BEAu!$JJ286/SUM(Source_BEAu!$JJ$396:$JJ$397)</f>
        <v>0</v>
      </c>
      <c r="R289" s="14">
        <f>R$7*SUM(Source_BEAm!$JI$274:$JI$275)/(SUM(Source_BEAm!$JI$274:$JI$275)+SUM(Source_BEAm!$JJ$274:$JJ$275))*Source_BEAu!$JI286/SUM(Source_BEAu!$JI$396:$JI$397)+R$7*SUM(Source_BEAm!$JJ$274:$JJ$275)/(SUM(Source_BEAm!$JI$274:$JI$275)+SUM(Source_BEAm!$JJ$274:$JJ$275))*Source_BEAu!$JJ286/SUM(Source_BEAu!$JJ$396:$JJ$397)</f>
        <v>0</v>
      </c>
    </row>
    <row r="290" spans="1:18">
      <c r="A290" s="15" t="s">
        <v>427</v>
      </c>
      <c r="B290" s="19">
        <v>482000</v>
      </c>
      <c r="C290" s="108">
        <f>Source_EPA_2007!CK14*Source_EPA_2007!CV6/Source_EPA_2007!$CV$12</f>
        <v>5.2447552447552441E-3</v>
      </c>
      <c r="D290" s="110">
        <f>Source_EPA_2007!CK14*Source_EPA_2007!CV7/Source_EPA_2007!$CV$12</f>
        <v>8.6013986013985994E-2</v>
      </c>
      <c r="E290" s="110">
        <f>Source_EPA_2007!CK14*Source_EPA_2007!CV8/Source_EPA_2007!$CV$12</f>
        <v>0.39755244755244751</v>
      </c>
      <c r="F290" s="110">
        <f>Source_EPA_2007!CK14*Source_EPA_2007!CV9/Source_EPA_2007!$CV$12</f>
        <v>6.8706293706293692E-2</v>
      </c>
      <c r="G290" s="108">
        <f>Source_EPA_2007!CK14*Source_EPA_2007!CV10/Source_EPA_2007!$CV$12</f>
        <v>6.8181818181818179E-3</v>
      </c>
      <c r="H290" s="19">
        <f>H$7*Source_BEAm!$CT$103/(Source_BEAm!$EI$144+Source_BEAm!$CT$103)*Source_BEAu!$CT287/SUM(Source_BEAu!$CT$397+Source_BEAu!$CT$396)</f>
        <v>0</v>
      </c>
      <c r="I290" s="19">
        <f>I$7*Source_BEAm!$CT$103/(Source_BEAm!$EI$144+Source_BEAm!$CT$103)*Source_BEAu!$CT287/SUM(Source_BEAu!$CT$397+Source_BEAu!$CT$396)</f>
        <v>0</v>
      </c>
      <c r="J290" s="19">
        <f>J$7*Source_BEAm!$CT$103/(Source_BEAm!$EI$144+Source_BEAm!$CT$103)*Source_BEAu!$CT287/SUM(Source_BEAu!$CT$397+Source_BEAu!$CT$396)</f>
        <v>0</v>
      </c>
      <c r="K290" s="19">
        <f>K$7*Source_BEAm!$CT$103/(Source_BEAm!$EI$144+Source_BEAm!$CT$103)*Source_BEAu!$CT287/SUM(Source_BEAu!$CT$397+Source_BEAu!$CT$396)</f>
        <v>0</v>
      </c>
      <c r="L290" s="19">
        <f>L$7*Source_BEAm!$CT$103/(Source_BEAm!$EI$144+Source_BEAm!$CT$103)*Source_BEAu!$CT287/SUM(Source_BEAu!$CT$397+Source_BEAu!$CT$396)</f>
        <v>0</v>
      </c>
      <c r="N290" s="14">
        <f>N$7*SUM(Source_BEAm!$JI$274:$JI$275)/(SUM(Source_BEAm!$JI$274:$JI$275)+SUM(Source_BEAm!$JJ$274:$JJ$275))*Source_BEAu!$JI287/SUM(Source_BEAu!$JI$396:$JI$397)+N$7*SUM(Source_BEAm!$JJ$274:$JJ$275)/(SUM(Source_BEAm!$JI$274:$JI$275)+SUM(Source_BEAm!$JJ$274:$JJ$275))*Source_BEAu!$JJ287/SUM(Source_BEAu!$JJ$396:$JJ$397)</f>
        <v>0</v>
      </c>
      <c r="O290" s="14">
        <f>O$7*SUM(Source_BEAm!$JI$274:$JI$275)/(SUM(Source_BEAm!$JI$274:$JI$275)+SUM(Source_BEAm!$JJ$274:$JJ$275))*Source_BEAu!$JI287/SUM(Source_BEAu!$JI$396:$JI$397)+O$7*SUM(Source_BEAm!$JJ$274:$JJ$275)/(SUM(Source_BEAm!$JI$274:$JI$275)+SUM(Source_BEAm!$JJ$274:$JJ$275))*Source_BEAu!$JJ287/SUM(Source_BEAu!$JJ$396:$JJ$397)</f>
        <v>0</v>
      </c>
      <c r="P290" s="14">
        <f>P$7*SUM(Source_BEAm!$JI$274:$JI$275)/(SUM(Source_BEAm!$JI$274:$JI$275)+SUM(Source_BEAm!$JJ$274:$JJ$275))*Source_BEAu!$JI287/SUM(Source_BEAu!$JI$396:$JI$397)+P$7*SUM(Source_BEAm!$JJ$274:$JJ$275)/(SUM(Source_BEAm!$JI$274:$JI$275)+SUM(Source_BEAm!$JJ$274:$JJ$275))*Source_BEAu!$JJ287/SUM(Source_BEAu!$JJ$396:$JJ$397)</f>
        <v>0</v>
      </c>
      <c r="Q290" s="14">
        <f>Q$7*SUM(Source_BEAm!$JI$274:$JI$275)/(SUM(Source_BEAm!$JI$274:$JI$275)+SUM(Source_BEAm!$JJ$274:$JJ$275))*Source_BEAu!$JI287/SUM(Source_BEAu!$JI$396:$JI$397)+Q$7*SUM(Source_BEAm!$JJ$274:$JJ$275)/(SUM(Source_BEAm!$JI$274:$JI$275)+SUM(Source_BEAm!$JJ$274:$JJ$275))*Source_BEAu!$JJ287/SUM(Source_BEAu!$JJ$396:$JJ$397)</f>
        <v>0</v>
      </c>
      <c r="R290" s="14">
        <f>R$7*SUM(Source_BEAm!$JI$274:$JI$275)/(SUM(Source_BEAm!$JI$274:$JI$275)+SUM(Source_BEAm!$JJ$274:$JJ$275))*Source_BEAu!$JI287/SUM(Source_BEAu!$JI$396:$JI$397)+R$7*SUM(Source_BEAm!$JJ$274:$JJ$275)/(SUM(Source_BEAm!$JI$274:$JI$275)+SUM(Source_BEAm!$JJ$274:$JJ$275))*Source_BEAu!$JJ287/SUM(Source_BEAu!$JJ$396:$JJ$397)</f>
        <v>0</v>
      </c>
    </row>
    <row r="291" spans="1:18">
      <c r="A291" s="15" t="s">
        <v>428</v>
      </c>
      <c r="B291" s="19">
        <v>483000</v>
      </c>
      <c r="C291" s="20"/>
      <c r="H291" s="19">
        <f>H$7*Source_BEAm!$CT$103/(Source_BEAm!$EI$144+Source_BEAm!$CT$103)*Source_BEAu!$CT288/SUM(Source_BEAu!$CT$397+Source_BEAu!$CT$396)</f>
        <v>0</v>
      </c>
      <c r="I291" s="19">
        <f>I$7*Source_BEAm!$CT$103/(Source_BEAm!$EI$144+Source_BEAm!$CT$103)*Source_BEAu!$CT288/SUM(Source_BEAu!$CT$397+Source_BEAu!$CT$396)</f>
        <v>0</v>
      </c>
      <c r="J291" s="19">
        <f>J$7*Source_BEAm!$CT$103/(Source_BEAm!$EI$144+Source_BEAm!$CT$103)*Source_BEAu!$CT288/SUM(Source_BEAu!$CT$397+Source_BEAu!$CT$396)</f>
        <v>0</v>
      </c>
      <c r="K291" s="19">
        <f>K$7*Source_BEAm!$CT$103/(Source_BEAm!$EI$144+Source_BEAm!$CT$103)*Source_BEAu!$CT288/SUM(Source_BEAu!$CT$397+Source_BEAu!$CT$396)</f>
        <v>0</v>
      </c>
      <c r="L291" s="19">
        <f>L$7*Source_BEAm!$CT$103/(Source_BEAm!$EI$144+Source_BEAm!$CT$103)*Source_BEAu!$CT288/SUM(Source_BEAu!$CT$397+Source_BEAu!$CT$396)</f>
        <v>0</v>
      </c>
      <c r="N291" s="14">
        <f>N$7*SUM(Source_BEAm!$JI$274:$JI$275)/(SUM(Source_BEAm!$JI$274:$JI$275)+SUM(Source_BEAm!$JJ$274:$JJ$275))*Source_BEAu!$JI288/SUM(Source_BEAu!$JI$396:$JI$397)+N$7*SUM(Source_BEAm!$JJ$274:$JJ$275)/(SUM(Source_BEAm!$JI$274:$JI$275)+SUM(Source_BEAm!$JJ$274:$JJ$275))*Source_BEAu!$JJ288/SUM(Source_BEAu!$JJ$396:$JJ$397)</f>
        <v>0</v>
      </c>
      <c r="O291" s="14">
        <f>O$7*SUM(Source_BEAm!$JI$274:$JI$275)/(SUM(Source_BEAm!$JI$274:$JI$275)+SUM(Source_BEAm!$JJ$274:$JJ$275))*Source_BEAu!$JI288/SUM(Source_BEAu!$JI$396:$JI$397)+O$7*SUM(Source_BEAm!$JJ$274:$JJ$275)/(SUM(Source_BEAm!$JI$274:$JI$275)+SUM(Source_BEAm!$JJ$274:$JJ$275))*Source_BEAu!$JJ288/SUM(Source_BEAu!$JJ$396:$JJ$397)</f>
        <v>0</v>
      </c>
      <c r="P291" s="14">
        <f>P$7*SUM(Source_BEAm!$JI$274:$JI$275)/(SUM(Source_BEAm!$JI$274:$JI$275)+SUM(Source_BEAm!$JJ$274:$JJ$275))*Source_BEAu!$JI288/SUM(Source_BEAu!$JI$396:$JI$397)+P$7*SUM(Source_BEAm!$JJ$274:$JJ$275)/(SUM(Source_BEAm!$JI$274:$JI$275)+SUM(Source_BEAm!$JJ$274:$JJ$275))*Source_BEAu!$JJ288/SUM(Source_BEAu!$JJ$396:$JJ$397)</f>
        <v>0</v>
      </c>
      <c r="Q291" s="14">
        <f>Q$7*SUM(Source_BEAm!$JI$274:$JI$275)/(SUM(Source_BEAm!$JI$274:$JI$275)+SUM(Source_BEAm!$JJ$274:$JJ$275))*Source_BEAu!$JI288/SUM(Source_BEAu!$JI$396:$JI$397)+Q$7*SUM(Source_BEAm!$JJ$274:$JJ$275)/(SUM(Source_BEAm!$JI$274:$JI$275)+SUM(Source_BEAm!$JJ$274:$JJ$275))*Source_BEAu!$JJ288/SUM(Source_BEAu!$JJ$396:$JJ$397)</f>
        <v>0</v>
      </c>
      <c r="R291" s="14">
        <f>R$7*SUM(Source_BEAm!$JI$274:$JI$275)/(SUM(Source_BEAm!$JI$274:$JI$275)+SUM(Source_BEAm!$JJ$274:$JJ$275))*Source_BEAu!$JI288/SUM(Source_BEAu!$JI$396:$JI$397)+R$7*SUM(Source_BEAm!$JJ$274:$JJ$275)/(SUM(Source_BEAm!$JI$274:$JI$275)+SUM(Source_BEAm!$JJ$274:$JJ$275))*Source_BEAu!$JJ288/SUM(Source_BEAu!$JJ$396:$JJ$397)</f>
        <v>0</v>
      </c>
    </row>
    <row r="292" spans="1:18">
      <c r="A292" s="15" t="s">
        <v>429</v>
      </c>
      <c r="B292" s="19">
        <v>484000</v>
      </c>
      <c r="C292" s="20">
        <f>Source_EPA_2007!CK13*Source_EPA_2007!CV6/Source_EPA_2007!$CV$12</f>
        <v>1.3986013986013986E-2</v>
      </c>
      <c r="D292" s="14">
        <f>Source_EPA_2007!CK13*Source_EPA_2007!CV7/Source_EPA_2007!$CV$12</f>
        <v>0.22937062937062935</v>
      </c>
      <c r="E292" s="14">
        <f>Source_EPA_2007!CK13*Source_EPA_2007!CV8/Source_EPA_2007!$CV$12</f>
        <v>1.0601398601398602</v>
      </c>
      <c r="F292" s="14">
        <f>Source_EPA_2007!CK13*Source_EPA_2007!CV9/Source_EPA_2007!$CV$12</f>
        <v>0.18321678321678322</v>
      </c>
      <c r="G292" s="20">
        <f>Source_EPA_2007!CK13*Source_EPA_2007!CV10/Source_EPA_2007!$CV$12</f>
        <v>1.8181818181818181E-2</v>
      </c>
      <c r="H292" s="19">
        <f>H$7*Source_BEAm!$CT$103/(Source_BEAm!$EI$144+Source_BEAm!$CT$103)*Source_BEAu!$CT289/SUM(Source_BEAu!$CT$397+Source_BEAu!$CT$396)</f>
        <v>1.5920780396959117E-4</v>
      </c>
      <c r="I292" s="19">
        <f>I$7*Source_BEAm!$CT$103/(Source_BEAm!$EI$144+Source_BEAm!$CT$103)*Source_BEAu!$CT289/SUM(Source_BEAu!$CT$397+Source_BEAu!$CT$396)</f>
        <v>2.6110079851012955E-3</v>
      </c>
      <c r="J292" s="19">
        <f>J$7*Source_BEAm!$CT$103/(Source_BEAm!$EI$144+Source_BEAm!$CT$103)*Source_BEAu!$CT289/SUM(Source_BEAu!$CT$397+Source_BEAu!$CT$396)</f>
        <v>1.2067951540895011E-2</v>
      </c>
      <c r="K292" s="19">
        <f>K$7*Source_BEAm!$CT$103/(Source_BEAm!$EI$144+Source_BEAm!$CT$103)*Source_BEAu!$CT289/SUM(Source_BEAu!$CT$397+Source_BEAu!$CT$396)</f>
        <v>2.0856222320016441E-3</v>
      </c>
      <c r="L292" s="19">
        <f>L$7*Source_BEAm!$CT$103/(Source_BEAm!$EI$144+Source_BEAm!$CT$103)*Source_BEAu!$CT289/SUM(Source_BEAu!$CT$397+Source_BEAu!$CT$396)</f>
        <v>2.0697014516046858E-4</v>
      </c>
      <c r="N292" s="14">
        <f>N$7*SUM(Source_BEAm!$JI$274:$JI$275)/(SUM(Source_BEAm!$JI$274:$JI$275)+SUM(Source_BEAm!$JJ$274:$JJ$275))*Source_BEAu!$JI289/SUM(Source_BEAu!$JI$396:$JI$397)+N$7*SUM(Source_BEAm!$JJ$274:$JJ$275)/(SUM(Source_BEAm!$JI$274:$JI$275)+SUM(Source_BEAm!$JJ$274:$JJ$275))*Source_BEAu!$JJ289/SUM(Source_BEAu!$JJ$396:$JJ$397)</f>
        <v>2.6837690946487725E-6</v>
      </c>
      <c r="O292" s="14">
        <f>O$7*SUM(Source_BEAm!$JI$274:$JI$275)/(SUM(Source_BEAm!$JI$274:$JI$275)+SUM(Source_BEAm!$JJ$274:$JJ$275))*Source_BEAu!$JI289/SUM(Source_BEAu!$JI$396:$JI$397)+O$7*SUM(Source_BEAm!$JJ$274:$JJ$275)/(SUM(Source_BEAm!$JI$274:$JI$275)+SUM(Source_BEAm!$JJ$274:$JJ$275))*Source_BEAu!$JJ289/SUM(Source_BEAu!$JJ$396:$JJ$397)</f>
        <v>4.4013813152239865E-5</v>
      </c>
      <c r="P292" s="14">
        <f>P$7*SUM(Source_BEAm!$JI$274:$JI$275)/(SUM(Source_BEAm!$JI$274:$JI$275)+SUM(Source_BEAm!$JJ$274:$JJ$275))*Source_BEAu!$JI289/SUM(Source_BEAu!$JI$396:$JI$397)+P$7*SUM(Source_BEAm!$JJ$274:$JJ$275)/(SUM(Source_BEAm!$JI$274:$JI$275)+SUM(Source_BEAm!$JJ$274:$JJ$275))*Source_BEAu!$JJ289/SUM(Source_BEAu!$JJ$396:$JJ$397)</f>
        <v>2.0342969737437692E-4</v>
      </c>
      <c r="Q292" s="14">
        <f>Q$7*SUM(Source_BEAm!$JI$274:$JI$275)/(SUM(Source_BEAm!$JI$274:$JI$275)+SUM(Source_BEAm!$JJ$274:$JJ$275))*Source_BEAu!$JI289/SUM(Source_BEAu!$JI$396:$JI$397)+Q$7*SUM(Source_BEAm!$JJ$274:$JJ$275)/(SUM(Source_BEAm!$JI$274:$JI$275)+SUM(Source_BEAm!$JJ$274:$JJ$275))*Source_BEAu!$JJ289/SUM(Source_BEAu!$JJ$396:$JJ$397)</f>
        <v>3.5157375139898911E-5</v>
      </c>
      <c r="R292" s="14">
        <f>R$7*SUM(Source_BEAm!$JI$274:$JI$275)/(SUM(Source_BEAm!$JI$274:$JI$275)+SUM(Source_BEAm!$JJ$274:$JJ$275))*Source_BEAu!$JI289/SUM(Source_BEAu!$JI$396:$JI$397)+R$7*SUM(Source_BEAm!$JJ$274:$JJ$275)/(SUM(Source_BEAm!$JI$274:$JI$275)+SUM(Source_BEAm!$JJ$274:$JJ$275))*Source_BEAu!$JJ289/SUM(Source_BEAu!$JJ$396:$JJ$397)</f>
        <v>3.4888998230434041E-6</v>
      </c>
    </row>
    <row r="293" spans="1:18">
      <c r="A293" s="15" t="s">
        <v>430</v>
      </c>
      <c r="B293" s="19">
        <v>485000</v>
      </c>
      <c r="C293" s="20">
        <f>Source_EPA_2007!CK9*Source_EPA_2007!CV6/Source_EPA_2007!$CV$12</f>
        <v>2.6223776223776221E-3</v>
      </c>
      <c r="D293" s="14">
        <f>Source_EPA_2007!CK9*Source_EPA_2007!CV7/Source_EPA_2007!$CV$12</f>
        <v>4.3006993006992997E-2</v>
      </c>
      <c r="E293" s="14">
        <f>Source_EPA_2007!CK9*Source_EPA_2007!CV8/Source_EPA_2007!$CV$12</f>
        <v>0.19877622377622375</v>
      </c>
      <c r="F293" s="14">
        <f>Source_EPA_2007!CK9*Source_EPA_2007!CV9/Source_EPA_2007!$CV$12</f>
        <v>3.4353146853146846E-2</v>
      </c>
      <c r="G293" s="20">
        <f>Source_EPA_2007!CK9*Source_EPA_2007!CV10/Source_EPA_2007!$CV$12</f>
        <v>3.4090909090909089E-3</v>
      </c>
      <c r="H293" s="19">
        <f>H$7*Source_BEAm!$CT$103/(Source_BEAm!$EI$144+Source_BEAm!$CT$103)*Source_BEAu!$CT290/SUM(Source_BEAu!$CT$397+Source_BEAu!$CT$396)</f>
        <v>0</v>
      </c>
      <c r="I293" s="19">
        <f>I$7*Source_BEAm!$CT$103/(Source_BEAm!$EI$144+Source_BEAm!$CT$103)*Source_BEAu!$CT290/SUM(Source_BEAu!$CT$397+Source_BEAu!$CT$396)</f>
        <v>0</v>
      </c>
      <c r="J293" s="19">
        <f>J$7*Source_BEAm!$CT$103/(Source_BEAm!$EI$144+Source_BEAm!$CT$103)*Source_BEAu!$CT290/SUM(Source_BEAu!$CT$397+Source_BEAu!$CT$396)</f>
        <v>0</v>
      </c>
      <c r="K293" s="19">
        <f>K$7*Source_BEAm!$CT$103/(Source_BEAm!$EI$144+Source_BEAm!$CT$103)*Source_BEAu!$CT290/SUM(Source_BEAu!$CT$397+Source_BEAu!$CT$396)</f>
        <v>0</v>
      </c>
      <c r="L293" s="19">
        <f>L$7*Source_BEAm!$CT$103/(Source_BEAm!$EI$144+Source_BEAm!$CT$103)*Source_BEAu!$CT290/SUM(Source_BEAu!$CT$397+Source_BEAu!$CT$396)</f>
        <v>0</v>
      </c>
      <c r="N293" s="14">
        <f>N$7*SUM(Source_BEAm!$JI$274:$JI$275)/(SUM(Source_BEAm!$JI$274:$JI$275)+SUM(Source_BEAm!$JJ$274:$JJ$275))*Source_BEAu!$JI290/SUM(Source_BEAu!$JI$396:$JI$397)+N$7*SUM(Source_BEAm!$JJ$274:$JJ$275)/(SUM(Source_BEAm!$JI$274:$JI$275)+SUM(Source_BEAm!$JJ$274:$JJ$275))*Source_BEAu!$JJ290/SUM(Source_BEAu!$JJ$396:$JJ$397)</f>
        <v>0</v>
      </c>
      <c r="O293" s="14">
        <f>O$7*SUM(Source_BEAm!$JI$274:$JI$275)/(SUM(Source_BEAm!$JI$274:$JI$275)+SUM(Source_BEAm!$JJ$274:$JJ$275))*Source_BEAu!$JI290/SUM(Source_BEAu!$JI$396:$JI$397)+O$7*SUM(Source_BEAm!$JJ$274:$JJ$275)/(SUM(Source_BEAm!$JI$274:$JI$275)+SUM(Source_BEAm!$JJ$274:$JJ$275))*Source_BEAu!$JJ290/SUM(Source_BEAu!$JJ$396:$JJ$397)</f>
        <v>0</v>
      </c>
      <c r="P293" s="14">
        <f>P$7*SUM(Source_BEAm!$JI$274:$JI$275)/(SUM(Source_BEAm!$JI$274:$JI$275)+SUM(Source_BEAm!$JJ$274:$JJ$275))*Source_BEAu!$JI290/SUM(Source_BEAu!$JI$396:$JI$397)+P$7*SUM(Source_BEAm!$JJ$274:$JJ$275)/(SUM(Source_BEAm!$JI$274:$JI$275)+SUM(Source_BEAm!$JJ$274:$JJ$275))*Source_BEAu!$JJ290/SUM(Source_BEAu!$JJ$396:$JJ$397)</f>
        <v>0</v>
      </c>
      <c r="Q293" s="14">
        <f>Q$7*SUM(Source_BEAm!$JI$274:$JI$275)/(SUM(Source_BEAm!$JI$274:$JI$275)+SUM(Source_BEAm!$JJ$274:$JJ$275))*Source_BEAu!$JI290/SUM(Source_BEAu!$JI$396:$JI$397)+Q$7*SUM(Source_BEAm!$JJ$274:$JJ$275)/(SUM(Source_BEAm!$JI$274:$JI$275)+SUM(Source_BEAm!$JJ$274:$JJ$275))*Source_BEAu!$JJ290/SUM(Source_BEAu!$JJ$396:$JJ$397)</f>
        <v>0</v>
      </c>
      <c r="R293" s="14">
        <f>R$7*SUM(Source_BEAm!$JI$274:$JI$275)/(SUM(Source_BEAm!$JI$274:$JI$275)+SUM(Source_BEAm!$JJ$274:$JJ$275))*Source_BEAu!$JI290/SUM(Source_BEAu!$JI$396:$JI$397)+R$7*SUM(Source_BEAm!$JJ$274:$JJ$275)/(SUM(Source_BEAm!$JI$274:$JI$275)+SUM(Source_BEAm!$JJ$274:$JJ$275))*Source_BEAu!$JJ290/SUM(Source_BEAu!$JJ$396:$JJ$397)</f>
        <v>0</v>
      </c>
    </row>
    <row r="294" spans="1:18">
      <c r="A294" s="15" t="s">
        <v>431</v>
      </c>
      <c r="B294" s="19">
        <v>486000</v>
      </c>
      <c r="C294" s="20"/>
      <c r="H294" s="19">
        <f>H$7*Source_BEAm!$CT$103/(Source_BEAm!$EI$144+Source_BEAm!$CT$103)*Source_BEAu!$CT291/SUM(Source_BEAu!$CT$397+Source_BEAu!$CT$396)</f>
        <v>2.6784371726648868E-3</v>
      </c>
      <c r="I294" s="19">
        <f>I$7*Source_BEAm!$CT$103/(Source_BEAm!$EI$144+Source_BEAm!$CT$103)*Source_BEAu!$CT291/SUM(Source_BEAu!$CT$397+Source_BEAu!$CT$396)</f>
        <v>4.3926369631704147E-2</v>
      </c>
      <c r="J294" s="19">
        <f>J$7*Source_BEAm!$CT$103/(Source_BEAm!$EI$144+Source_BEAm!$CT$103)*Source_BEAu!$CT291/SUM(Source_BEAu!$CT$397+Source_BEAu!$CT$396)</f>
        <v>0.20302553768799844</v>
      </c>
      <c r="K294" s="19">
        <f>K$7*Source_BEAm!$CT$103/(Source_BEAm!$EI$144+Source_BEAm!$CT$103)*Source_BEAu!$CT291/SUM(Source_BEAu!$CT$397+Source_BEAu!$CT$396)</f>
        <v>3.5087526961910018E-2</v>
      </c>
      <c r="L294" s="19">
        <f>L$7*Source_BEAm!$CT$103/(Source_BEAm!$EI$144+Source_BEAm!$CT$103)*Source_BEAu!$CT291/SUM(Source_BEAu!$CT$397+Source_BEAu!$CT$396)</f>
        <v>3.481968324464354E-3</v>
      </c>
      <c r="N294" s="14">
        <f>N$7*SUM(Source_BEAm!$JI$274:$JI$275)/(SUM(Source_BEAm!$JI$274:$JI$275)+SUM(Source_BEAm!$JJ$274:$JJ$275))*Source_BEAu!$JI291/SUM(Source_BEAu!$JI$396:$JI$397)+N$7*SUM(Source_BEAm!$JJ$274:$JJ$275)/(SUM(Source_BEAm!$JI$274:$JI$275)+SUM(Source_BEAm!$JJ$274:$JJ$275))*Source_BEAu!$JJ291/SUM(Source_BEAu!$JJ$396:$JJ$397)</f>
        <v>0</v>
      </c>
      <c r="O294" s="14">
        <f>O$7*SUM(Source_BEAm!$JI$274:$JI$275)/(SUM(Source_BEAm!$JI$274:$JI$275)+SUM(Source_BEAm!$JJ$274:$JJ$275))*Source_BEAu!$JI291/SUM(Source_BEAu!$JI$396:$JI$397)+O$7*SUM(Source_BEAm!$JJ$274:$JJ$275)/(SUM(Source_BEAm!$JI$274:$JI$275)+SUM(Source_BEAm!$JJ$274:$JJ$275))*Source_BEAu!$JJ291/SUM(Source_BEAu!$JJ$396:$JJ$397)</f>
        <v>0</v>
      </c>
      <c r="P294" s="14">
        <f>P$7*SUM(Source_BEAm!$JI$274:$JI$275)/(SUM(Source_BEAm!$JI$274:$JI$275)+SUM(Source_BEAm!$JJ$274:$JJ$275))*Source_BEAu!$JI291/SUM(Source_BEAu!$JI$396:$JI$397)+P$7*SUM(Source_BEAm!$JJ$274:$JJ$275)/(SUM(Source_BEAm!$JI$274:$JI$275)+SUM(Source_BEAm!$JJ$274:$JJ$275))*Source_BEAu!$JJ291/SUM(Source_BEAu!$JJ$396:$JJ$397)</f>
        <v>0</v>
      </c>
      <c r="Q294" s="14">
        <f>Q$7*SUM(Source_BEAm!$JI$274:$JI$275)/(SUM(Source_BEAm!$JI$274:$JI$275)+SUM(Source_BEAm!$JJ$274:$JJ$275))*Source_BEAu!$JI291/SUM(Source_BEAu!$JI$396:$JI$397)+Q$7*SUM(Source_BEAm!$JJ$274:$JJ$275)/(SUM(Source_BEAm!$JI$274:$JI$275)+SUM(Source_BEAm!$JJ$274:$JJ$275))*Source_BEAu!$JJ291/SUM(Source_BEAu!$JJ$396:$JJ$397)</f>
        <v>0</v>
      </c>
      <c r="R294" s="14">
        <f>R$7*SUM(Source_BEAm!$JI$274:$JI$275)/(SUM(Source_BEAm!$JI$274:$JI$275)+SUM(Source_BEAm!$JJ$274:$JJ$275))*Source_BEAu!$JI291/SUM(Source_BEAu!$JI$396:$JI$397)+R$7*SUM(Source_BEAm!$JJ$274:$JJ$275)/(SUM(Source_BEAm!$JI$274:$JI$275)+SUM(Source_BEAm!$JJ$274:$JJ$275))*Source_BEAu!$JJ291/SUM(Source_BEAu!$JJ$396:$JJ$397)</f>
        <v>0</v>
      </c>
    </row>
    <row r="295" spans="1:18">
      <c r="A295" s="15" t="s">
        <v>432</v>
      </c>
      <c r="B295" s="19" t="s">
        <v>433</v>
      </c>
      <c r="C295" s="20"/>
      <c r="H295" s="19">
        <f>H$7*Source_BEAm!$CT$103/(Source_BEAm!$EI$144+Source_BEAm!$CT$103)*Source_BEAu!$CT292/SUM(Source_BEAu!$CT$397+Source_BEAu!$CT$396)</f>
        <v>0</v>
      </c>
      <c r="I295" s="19">
        <f>I$7*Source_BEAm!$CT$103/(Source_BEAm!$EI$144+Source_BEAm!$CT$103)*Source_BEAu!$CT292/SUM(Source_BEAu!$CT$397+Source_BEAu!$CT$396)</f>
        <v>0</v>
      </c>
      <c r="J295" s="19">
        <f>J$7*Source_BEAm!$CT$103/(Source_BEAm!$EI$144+Source_BEAm!$CT$103)*Source_BEAu!$CT292/SUM(Source_BEAu!$CT$397+Source_BEAu!$CT$396)</f>
        <v>0</v>
      </c>
      <c r="K295" s="19">
        <f>K$7*Source_BEAm!$CT$103/(Source_BEAm!$EI$144+Source_BEAm!$CT$103)*Source_BEAu!$CT292/SUM(Source_BEAu!$CT$397+Source_BEAu!$CT$396)</f>
        <v>0</v>
      </c>
      <c r="L295" s="19">
        <f>L$7*Source_BEAm!$CT$103/(Source_BEAm!$EI$144+Source_BEAm!$CT$103)*Source_BEAu!$CT292/SUM(Source_BEAu!$CT$397+Source_BEAu!$CT$396)</f>
        <v>0</v>
      </c>
      <c r="N295" s="14">
        <f>N$7*SUM(Source_BEAm!$JI$274:$JI$275)/(SUM(Source_BEAm!$JI$274:$JI$275)+SUM(Source_BEAm!$JJ$274:$JJ$275))*Source_BEAu!$JI292/SUM(Source_BEAu!$JI$396:$JI$397)+N$7*SUM(Source_BEAm!$JJ$274:$JJ$275)/(SUM(Source_BEAm!$JI$274:$JI$275)+SUM(Source_BEAm!$JJ$274:$JJ$275))*Source_BEAu!$JJ292/SUM(Source_BEAu!$JJ$396:$JJ$397)</f>
        <v>1.4732520768731102E-4</v>
      </c>
      <c r="O295" s="14">
        <f>O$7*SUM(Source_BEAm!$JI$274:$JI$275)/(SUM(Source_BEAm!$JI$274:$JI$275)+SUM(Source_BEAm!$JJ$274:$JJ$275))*Source_BEAu!$JI292/SUM(Source_BEAu!$JI$396:$JI$397)+O$7*SUM(Source_BEAm!$JJ$274:$JJ$275)/(SUM(Source_BEAm!$JI$274:$JI$275)+SUM(Source_BEAm!$JJ$274:$JJ$275))*Source_BEAu!$JJ292/SUM(Source_BEAu!$JJ$396:$JJ$397)</f>
        <v>2.4161334060719014E-3</v>
      </c>
      <c r="P295" s="14">
        <f>P$7*SUM(Source_BEAm!$JI$274:$JI$275)/(SUM(Source_BEAm!$JI$274:$JI$275)+SUM(Source_BEAm!$JJ$274:$JJ$275))*Source_BEAu!$JI292/SUM(Source_BEAu!$JI$396:$JI$397)+P$7*SUM(Source_BEAm!$JJ$274:$JJ$275)/(SUM(Source_BEAm!$JI$274:$JI$275)+SUM(Source_BEAm!$JJ$274:$JJ$275))*Source_BEAu!$JJ292/SUM(Source_BEAu!$JJ$396:$JJ$397)</f>
        <v>1.1167250742698176E-2</v>
      </c>
      <c r="Q295" s="14">
        <f>Q$7*SUM(Source_BEAm!$JI$274:$JI$275)/(SUM(Source_BEAm!$JI$274:$JI$275)+SUM(Source_BEAm!$JJ$274:$JJ$275))*Source_BEAu!$JI292/SUM(Source_BEAu!$JI$396:$JI$397)+Q$7*SUM(Source_BEAm!$JJ$274:$JJ$275)/(SUM(Source_BEAm!$JI$274:$JI$275)+SUM(Source_BEAm!$JJ$274:$JJ$275))*Source_BEAu!$JJ292/SUM(Source_BEAu!$JJ$396:$JJ$397)</f>
        <v>1.9299602207037744E-3</v>
      </c>
      <c r="R295" s="14">
        <f>R$7*SUM(Source_BEAm!$JI$274:$JI$275)/(SUM(Source_BEAm!$JI$274:$JI$275)+SUM(Source_BEAm!$JJ$274:$JJ$275))*Source_BEAu!$JI292/SUM(Source_BEAu!$JI$396:$JI$397)+R$7*SUM(Source_BEAm!$JJ$274:$JJ$275)/(SUM(Source_BEAm!$JI$274:$JI$275)+SUM(Source_BEAm!$JJ$274:$JJ$275))*Source_BEAu!$JJ292/SUM(Source_BEAu!$JJ$396:$JJ$397)</f>
        <v>1.9152276999350435E-4</v>
      </c>
    </row>
    <row r="296" spans="1:18">
      <c r="A296" s="15" t="s">
        <v>434</v>
      </c>
      <c r="B296" s="19">
        <v>492000</v>
      </c>
      <c r="C296" s="20"/>
      <c r="H296" s="19">
        <f>H$7*Source_BEAm!$CT$103/(Source_BEAm!$EI$144+Source_BEAm!$CT$103)*Source_BEAu!$CT293/SUM(Source_BEAu!$CT$397+Source_BEAu!$CT$396)</f>
        <v>0</v>
      </c>
      <c r="I296" s="19">
        <f>I$7*Source_BEAm!$CT$103/(Source_BEAm!$EI$144+Source_BEAm!$CT$103)*Source_BEAu!$CT293/SUM(Source_BEAu!$CT$397+Source_BEAu!$CT$396)</f>
        <v>0</v>
      </c>
      <c r="J296" s="19">
        <f>J$7*Source_BEAm!$CT$103/(Source_BEAm!$EI$144+Source_BEAm!$CT$103)*Source_BEAu!$CT293/SUM(Source_BEAu!$CT$397+Source_BEAu!$CT$396)</f>
        <v>0</v>
      </c>
      <c r="K296" s="19">
        <f>K$7*Source_BEAm!$CT$103/(Source_BEAm!$EI$144+Source_BEAm!$CT$103)*Source_BEAu!$CT293/SUM(Source_BEAu!$CT$397+Source_BEAu!$CT$396)</f>
        <v>0</v>
      </c>
      <c r="L296" s="19">
        <f>L$7*Source_BEAm!$CT$103/(Source_BEAm!$EI$144+Source_BEAm!$CT$103)*Source_BEAu!$CT293/SUM(Source_BEAu!$CT$397+Source_BEAu!$CT$396)</f>
        <v>0</v>
      </c>
      <c r="N296" s="14">
        <f>N$7*SUM(Source_BEAm!$JI$274:$JI$275)/(SUM(Source_BEAm!$JI$274:$JI$275)+SUM(Source_BEAm!$JJ$274:$JJ$275))*Source_BEAu!$JI293/SUM(Source_BEAu!$JI$396:$JI$397)+N$7*SUM(Source_BEAm!$JJ$274:$JJ$275)/(SUM(Source_BEAm!$JI$274:$JI$275)+SUM(Source_BEAm!$JJ$274:$JJ$275))*Source_BEAu!$JJ293/SUM(Source_BEAu!$JJ$396:$JJ$397)</f>
        <v>3.5165889923701103E-5</v>
      </c>
      <c r="O296" s="14">
        <f>O$7*SUM(Source_BEAm!$JI$274:$JI$275)/(SUM(Source_BEAm!$JI$274:$JI$275)+SUM(Source_BEAm!$JJ$274:$JJ$275))*Source_BEAu!$JI293/SUM(Source_BEAu!$JI$396:$JI$397)+O$7*SUM(Source_BEAm!$JJ$274:$JJ$275)/(SUM(Source_BEAm!$JI$274:$JI$275)+SUM(Source_BEAm!$JJ$274:$JJ$275))*Source_BEAu!$JJ293/SUM(Source_BEAu!$JJ$396:$JJ$397)</f>
        <v>5.7672059474869817E-4</v>
      </c>
      <c r="P296" s="14">
        <f>P$7*SUM(Source_BEAm!$JI$274:$JI$275)/(SUM(Source_BEAm!$JI$274:$JI$275)+SUM(Source_BEAm!$JJ$274:$JJ$275))*Source_BEAu!$JI293/SUM(Source_BEAu!$JI$396:$JI$397)+P$7*SUM(Source_BEAm!$JJ$274:$JJ$275)/(SUM(Source_BEAm!$JI$274:$JI$275)+SUM(Source_BEAm!$JJ$274:$JJ$275))*Source_BEAu!$JJ293/SUM(Source_BEAu!$JJ$396:$JJ$397)</f>
        <v>2.6655744562165433E-3</v>
      </c>
      <c r="Q296" s="14">
        <f>Q$7*SUM(Source_BEAm!$JI$274:$JI$275)/(SUM(Source_BEAm!$JI$274:$JI$275)+SUM(Source_BEAm!$JJ$274:$JJ$275))*Source_BEAu!$JI293/SUM(Source_BEAu!$JI$396:$JI$397)+Q$7*SUM(Source_BEAm!$JJ$274:$JJ$275)/(SUM(Source_BEAm!$JI$274:$JI$275)+SUM(Source_BEAm!$JJ$274:$JJ$275))*Source_BEAu!$JJ293/SUM(Source_BEAu!$JJ$396:$JJ$397)</f>
        <v>4.6067315800048443E-4</v>
      </c>
      <c r="R296" s="14">
        <f>R$7*SUM(Source_BEAm!$JI$274:$JI$275)/(SUM(Source_BEAm!$JI$274:$JI$275)+SUM(Source_BEAm!$JJ$274:$JJ$275))*Source_BEAu!$JI293/SUM(Source_BEAu!$JI$396:$JI$397)+R$7*SUM(Source_BEAm!$JJ$274:$JJ$275)/(SUM(Source_BEAm!$JI$274:$JI$275)+SUM(Source_BEAm!$JJ$274:$JJ$275))*Source_BEAu!$JJ293/SUM(Source_BEAu!$JJ$396:$JJ$397)</f>
        <v>4.5715656900811435E-5</v>
      </c>
    </row>
    <row r="297" spans="1:18">
      <c r="A297" s="15" t="s">
        <v>435</v>
      </c>
      <c r="B297" s="19">
        <v>493000</v>
      </c>
      <c r="C297" s="20"/>
      <c r="H297" s="19">
        <f>H$7*Source_BEAm!$CT$103/(Source_BEAm!$EI$144+Source_BEAm!$CT$103)*Source_BEAu!$CT294/SUM(Source_BEAu!$CT$397+Source_BEAu!$CT$396)</f>
        <v>0</v>
      </c>
      <c r="I297" s="19">
        <f>I$7*Source_BEAm!$CT$103/(Source_BEAm!$EI$144+Source_BEAm!$CT$103)*Source_BEAu!$CT294/SUM(Source_BEAu!$CT$397+Source_BEAu!$CT$396)</f>
        <v>0</v>
      </c>
      <c r="J297" s="19">
        <f>J$7*Source_BEAm!$CT$103/(Source_BEAm!$EI$144+Source_BEAm!$CT$103)*Source_BEAu!$CT294/SUM(Source_BEAu!$CT$397+Source_BEAu!$CT$396)</f>
        <v>0</v>
      </c>
      <c r="K297" s="19">
        <f>K$7*Source_BEAm!$CT$103/(Source_BEAm!$EI$144+Source_BEAm!$CT$103)*Source_BEAu!$CT294/SUM(Source_BEAu!$CT$397+Source_BEAu!$CT$396)</f>
        <v>0</v>
      </c>
      <c r="L297" s="19">
        <f>L$7*Source_BEAm!$CT$103/(Source_BEAm!$EI$144+Source_BEAm!$CT$103)*Source_BEAu!$CT294/SUM(Source_BEAu!$CT$397+Source_BEAu!$CT$396)</f>
        <v>0</v>
      </c>
      <c r="N297" s="14">
        <f>N$7*SUM(Source_BEAm!$JI$274:$JI$275)/(SUM(Source_BEAm!$JI$274:$JI$275)+SUM(Source_BEAm!$JJ$274:$JJ$275))*Source_BEAu!$JI294/SUM(Source_BEAu!$JI$396:$JI$397)+N$7*SUM(Source_BEAm!$JJ$274:$JJ$275)/(SUM(Source_BEAm!$JI$274:$JI$275)+SUM(Source_BEAm!$JJ$274:$JJ$275))*Source_BEAu!$JJ294/SUM(Source_BEAu!$JJ$396:$JJ$397)</f>
        <v>4.0948765652899241E-6</v>
      </c>
      <c r="O297" s="14">
        <f>O$7*SUM(Source_BEAm!$JI$274:$JI$275)/(SUM(Source_BEAm!$JI$274:$JI$275)+SUM(Source_BEAm!$JJ$274:$JJ$275))*Source_BEAu!$JI294/SUM(Source_BEAu!$JI$396:$JI$397)+O$7*SUM(Source_BEAm!$JJ$274:$JJ$275)/(SUM(Source_BEAm!$JI$274:$JI$275)+SUM(Source_BEAm!$JJ$274:$JJ$275))*Source_BEAu!$JJ294/SUM(Source_BEAu!$JJ$396:$JJ$397)</f>
        <v>6.7155975670754763E-5</v>
      </c>
      <c r="P297" s="14">
        <f>P$7*SUM(Source_BEAm!$JI$274:$JI$275)/(SUM(Source_BEAm!$JI$274:$JI$275)+SUM(Source_BEAm!$JJ$274:$JJ$275))*Source_BEAu!$JI294/SUM(Source_BEAu!$JI$396:$JI$397)+P$7*SUM(Source_BEAm!$JJ$274:$JJ$275)/(SUM(Source_BEAm!$JI$274:$JI$275)+SUM(Source_BEAm!$JJ$274:$JJ$275))*Source_BEAu!$JJ294/SUM(Source_BEAu!$JJ$396:$JJ$397)</f>
        <v>3.1039164364897622E-4</v>
      </c>
      <c r="Q297" s="14">
        <f>Q$7*SUM(Source_BEAm!$JI$274:$JI$275)/(SUM(Source_BEAm!$JI$274:$JI$275)+SUM(Source_BEAm!$JJ$274:$JJ$275))*Source_BEAu!$JI294/SUM(Source_BEAu!$JI$396:$JI$397)+Q$7*SUM(Source_BEAm!$JJ$274:$JJ$275)/(SUM(Source_BEAm!$JI$274:$JI$275)+SUM(Source_BEAm!$JJ$274:$JJ$275))*Source_BEAu!$JJ294/SUM(Source_BEAu!$JJ$396:$JJ$397)</f>
        <v>5.3642883005298003E-5</v>
      </c>
      <c r="R297" s="14">
        <f>R$7*SUM(Source_BEAm!$JI$274:$JI$275)/(SUM(Source_BEAm!$JI$274:$JI$275)+SUM(Source_BEAm!$JJ$274:$JJ$275))*Source_BEAu!$JI294/SUM(Source_BEAu!$JI$396:$JI$397)+R$7*SUM(Source_BEAm!$JJ$274:$JJ$275)/(SUM(Source_BEAm!$JI$274:$JI$275)+SUM(Source_BEAm!$JJ$274:$JJ$275))*Source_BEAu!$JJ294/SUM(Source_BEAu!$JJ$396:$JJ$397)</f>
        <v>5.3233395348769018E-6</v>
      </c>
    </row>
    <row r="298" spans="1:18">
      <c r="A298" s="15" t="s">
        <v>436</v>
      </c>
      <c r="B298" s="19">
        <v>511110</v>
      </c>
      <c r="C298" s="20"/>
      <c r="H298" s="19">
        <f>H$7*Source_BEAm!$CT$103/(Source_BEAm!$EI$144+Source_BEAm!$CT$103)*Source_BEAu!$CT295/SUM(Source_BEAu!$CT$397+Source_BEAu!$CT$396)</f>
        <v>4.6825824696938574E-5</v>
      </c>
      <c r="I298" s="19">
        <f>I$7*Source_BEAm!$CT$103/(Source_BEAm!$EI$144+Source_BEAm!$CT$103)*Source_BEAu!$CT295/SUM(Source_BEAu!$CT$397+Source_BEAu!$CT$396)</f>
        <v>7.6794352502979274E-4</v>
      </c>
      <c r="J298" s="19">
        <f>J$7*Source_BEAm!$CT$103/(Source_BEAm!$EI$144+Source_BEAm!$CT$103)*Source_BEAu!$CT295/SUM(Source_BEAu!$CT$397+Source_BEAu!$CT$396)</f>
        <v>3.5493975120279441E-3</v>
      </c>
      <c r="K298" s="19">
        <f>K$7*Source_BEAm!$CT$103/(Source_BEAm!$EI$144+Source_BEAm!$CT$103)*Source_BEAu!$CT295/SUM(Source_BEAu!$CT$397+Source_BEAu!$CT$396)</f>
        <v>6.1341830352989535E-4</v>
      </c>
      <c r="L298" s="19">
        <f>L$7*Source_BEAm!$CT$103/(Source_BEAm!$EI$144+Source_BEAm!$CT$103)*Source_BEAu!$CT295/SUM(Source_BEAu!$CT$397+Source_BEAu!$CT$396)</f>
        <v>6.0873572106020169E-5</v>
      </c>
      <c r="N298" s="14">
        <f>N$7*SUM(Source_BEAm!$JI$274:$JI$275)/(SUM(Source_BEAm!$JI$274:$JI$275)+SUM(Source_BEAm!$JJ$274:$JJ$275))*Source_BEAu!$JI295/SUM(Source_BEAu!$JI$396:$JI$397)+N$7*SUM(Source_BEAm!$JJ$274:$JJ$275)/(SUM(Source_BEAm!$JI$274:$JI$275)+SUM(Source_BEAm!$JJ$274:$JJ$275))*Source_BEAu!$JJ295/SUM(Source_BEAu!$JJ$396:$JJ$397)</f>
        <v>6.6401998133051644E-6</v>
      </c>
      <c r="O298" s="14">
        <f>O$7*SUM(Source_BEAm!$JI$274:$JI$275)/(SUM(Source_BEAm!$JI$274:$JI$275)+SUM(Source_BEAm!$JJ$274:$JJ$275))*Source_BEAu!$JI295/SUM(Source_BEAu!$JI$396:$JI$397)+O$7*SUM(Source_BEAm!$JJ$274:$JJ$275)/(SUM(Source_BEAm!$JI$274:$JI$275)+SUM(Source_BEAm!$JJ$274:$JJ$275))*Source_BEAu!$JJ295/SUM(Source_BEAu!$JJ$396:$JJ$397)</f>
        <v>1.0889927693820471E-4</v>
      </c>
      <c r="P298" s="14">
        <f>P$7*SUM(Source_BEAm!$JI$274:$JI$275)/(SUM(Source_BEAm!$JI$274:$JI$275)+SUM(Source_BEAm!$JJ$274:$JJ$275))*Source_BEAu!$JI295/SUM(Source_BEAu!$JI$396:$JI$397)+P$7*SUM(Source_BEAm!$JJ$274:$JJ$275)/(SUM(Source_BEAm!$JI$274:$JI$275)+SUM(Source_BEAm!$JJ$274:$JJ$275))*Source_BEAu!$JJ295/SUM(Source_BEAu!$JJ$396:$JJ$397)</f>
        <v>5.0332714584853141E-4</v>
      </c>
      <c r="Q298" s="14">
        <f>Q$7*SUM(Source_BEAm!$JI$274:$JI$275)/(SUM(Source_BEAm!$JI$274:$JI$275)+SUM(Source_BEAm!$JJ$274:$JJ$275))*Source_BEAu!$JI295/SUM(Source_BEAu!$JI$396:$JI$397)+Q$7*SUM(Source_BEAm!$JJ$274:$JJ$275)/(SUM(Source_BEAm!$JI$274:$JI$275)+SUM(Source_BEAm!$JJ$274:$JJ$275))*Source_BEAu!$JJ295/SUM(Source_BEAu!$JJ$396:$JJ$397)</f>
        <v>8.6986617554297654E-5</v>
      </c>
      <c r="R298" s="14">
        <f>R$7*SUM(Source_BEAm!$JI$274:$JI$275)/(SUM(Source_BEAm!$JI$274:$JI$275)+SUM(Source_BEAm!$JJ$274:$JJ$275))*Source_BEAu!$JI295/SUM(Source_BEAu!$JI$396:$JI$397)+R$7*SUM(Source_BEAm!$JJ$274:$JJ$275)/(SUM(Source_BEAm!$JI$274:$JI$275)+SUM(Source_BEAm!$JJ$274:$JJ$275))*Source_BEAu!$JJ295/SUM(Source_BEAu!$JJ$396:$JJ$397)</f>
        <v>8.6322597572967147E-6</v>
      </c>
    </row>
    <row r="299" spans="1:18">
      <c r="A299" s="15" t="s">
        <v>437</v>
      </c>
      <c r="B299" s="19">
        <v>511120</v>
      </c>
      <c r="C299" s="20"/>
      <c r="H299" s="19">
        <f>H$7*Source_BEAm!$CT$103/(Source_BEAm!$EI$144+Source_BEAm!$CT$103)*Source_BEAu!$CT296/SUM(Source_BEAu!$CT$397+Source_BEAu!$CT$396)</f>
        <v>9.3651649393877155E-6</v>
      </c>
      <c r="I299" s="19">
        <f>I$7*Source_BEAm!$CT$103/(Source_BEAm!$EI$144+Source_BEAm!$CT$103)*Source_BEAu!$CT296/SUM(Source_BEAu!$CT$397+Source_BEAu!$CT$396)</f>
        <v>1.5358870500595855E-4</v>
      </c>
      <c r="J299" s="19">
        <f>J$7*Source_BEAm!$CT$103/(Source_BEAm!$EI$144+Source_BEAm!$CT$103)*Source_BEAu!$CT296/SUM(Source_BEAu!$CT$397+Source_BEAu!$CT$396)</f>
        <v>7.0987950240558888E-4</v>
      </c>
      <c r="K299" s="19">
        <f>K$7*Source_BEAm!$CT$103/(Source_BEAm!$EI$144+Source_BEAm!$CT$103)*Source_BEAu!$CT296/SUM(Source_BEAu!$CT$397+Source_BEAu!$CT$396)</f>
        <v>1.2268366070597908E-4</v>
      </c>
      <c r="L299" s="19">
        <f>L$7*Source_BEAm!$CT$103/(Source_BEAm!$EI$144+Source_BEAm!$CT$103)*Source_BEAu!$CT296/SUM(Source_BEAu!$CT$397+Source_BEAu!$CT$396)</f>
        <v>1.2174714421204033E-5</v>
      </c>
      <c r="N299" s="14">
        <f>N$7*SUM(Source_BEAm!$JI$274:$JI$275)/(SUM(Source_BEAm!$JI$274:$JI$275)+SUM(Source_BEAm!$JJ$274:$JJ$275))*Source_BEAu!$JI296/SUM(Source_BEAu!$JI$396:$JI$397)+N$7*SUM(Source_BEAm!$JJ$274:$JJ$275)/(SUM(Source_BEAm!$JI$274:$JI$275)+SUM(Source_BEAm!$JJ$274:$JJ$275))*Source_BEAu!$JJ296/SUM(Source_BEAu!$JJ$396:$JJ$397)</f>
        <v>4.0948765652899241E-6</v>
      </c>
      <c r="O299" s="14">
        <f>O$7*SUM(Source_BEAm!$JI$274:$JI$275)/(SUM(Source_BEAm!$JI$274:$JI$275)+SUM(Source_BEAm!$JJ$274:$JJ$275))*Source_BEAu!$JI296/SUM(Source_BEAu!$JI$396:$JI$397)+O$7*SUM(Source_BEAm!$JJ$274:$JJ$275)/(SUM(Source_BEAm!$JI$274:$JI$275)+SUM(Source_BEAm!$JJ$274:$JJ$275))*Source_BEAu!$JJ296/SUM(Source_BEAu!$JJ$396:$JJ$397)</f>
        <v>6.7155975670754763E-5</v>
      </c>
      <c r="P299" s="14">
        <f>P$7*SUM(Source_BEAm!$JI$274:$JI$275)/(SUM(Source_BEAm!$JI$274:$JI$275)+SUM(Source_BEAm!$JJ$274:$JJ$275))*Source_BEAu!$JI296/SUM(Source_BEAu!$JI$396:$JI$397)+P$7*SUM(Source_BEAm!$JJ$274:$JJ$275)/(SUM(Source_BEAm!$JI$274:$JI$275)+SUM(Source_BEAm!$JJ$274:$JJ$275))*Source_BEAu!$JJ296/SUM(Source_BEAu!$JJ$396:$JJ$397)</f>
        <v>3.1039164364897622E-4</v>
      </c>
      <c r="Q299" s="14">
        <f>Q$7*SUM(Source_BEAm!$JI$274:$JI$275)/(SUM(Source_BEAm!$JI$274:$JI$275)+SUM(Source_BEAm!$JJ$274:$JJ$275))*Source_BEAu!$JI296/SUM(Source_BEAu!$JI$396:$JI$397)+Q$7*SUM(Source_BEAm!$JJ$274:$JJ$275)/(SUM(Source_BEAm!$JI$274:$JI$275)+SUM(Source_BEAm!$JJ$274:$JJ$275))*Source_BEAu!$JJ296/SUM(Source_BEAu!$JJ$396:$JJ$397)</f>
        <v>5.3642883005298003E-5</v>
      </c>
      <c r="R299" s="14">
        <f>R$7*SUM(Source_BEAm!$JI$274:$JI$275)/(SUM(Source_BEAm!$JI$274:$JI$275)+SUM(Source_BEAm!$JJ$274:$JJ$275))*Source_BEAu!$JI296/SUM(Source_BEAu!$JI$396:$JI$397)+R$7*SUM(Source_BEAm!$JJ$274:$JJ$275)/(SUM(Source_BEAm!$JI$274:$JI$275)+SUM(Source_BEAm!$JJ$274:$JJ$275))*Source_BEAu!$JJ296/SUM(Source_BEAu!$JJ$396:$JJ$397)</f>
        <v>5.3233395348769018E-6</v>
      </c>
    </row>
    <row r="300" spans="1:18">
      <c r="A300" s="15" t="s">
        <v>438</v>
      </c>
      <c r="B300" s="19">
        <v>511130</v>
      </c>
      <c r="C300" s="20"/>
      <c r="H300" s="19">
        <f>H$7*Source_BEAm!$CT$103/(Source_BEAm!$EI$144+Source_BEAm!$CT$103)*Source_BEAu!$CT297/SUM(Source_BEAu!$CT$397+Source_BEAu!$CT$396)</f>
        <v>9.3651649393877155E-6</v>
      </c>
      <c r="I300" s="19">
        <f>I$7*Source_BEAm!$CT$103/(Source_BEAm!$EI$144+Source_BEAm!$CT$103)*Source_BEAu!$CT297/SUM(Source_BEAu!$CT$397+Source_BEAu!$CT$396)</f>
        <v>1.5358870500595855E-4</v>
      </c>
      <c r="J300" s="19">
        <f>J$7*Source_BEAm!$CT$103/(Source_BEAm!$EI$144+Source_BEAm!$CT$103)*Source_BEAu!$CT297/SUM(Source_BEAu!$CT$397+Source_BEAu!$CT$396)</f>
        <v>7.0987950240558888E-4</v>
      </c>
      <c r="K300" s="19">
        <f>K$7*Source_BEAm!$CT$103/(Source_BEAm!$EI$144+Source_BEAm!$CT$103)*Source_BEAu!$CT297/SUM(Source_BEAu!$CT$397+Source_BEAu!$CT$396)</f>
        <v>1.2268366070597908E-4</v>
      </c>
      <c r="L300" s="19">
        <f>L$7*Source_BEAm!$CT$103/(Source_BEAm!$EI$144+Source_BEAm!$CT$103)*Source_BEAu!$CT297/SUM(Source_BEAu!$CT$397+Source_BEAu!$CT$396)</f>
        <v>1.2174714421204033E-5</v>
      </c>
      <c r="N300" s="14">
        <f>N$7*SUM(Source_BEAm!$JI$274:$JI$275)/(SUM(Source_BEAm!$JI$274:$JI$275)+SUM(Source_BEAm!$JJ$274:$JJ$275))*Source_BEAu!$JI297/SUM(Source_BEAu!$JI$396:$JI$397)+N$7*SUM(Source_BEAm!$JJ$274:$JJ$275)/(SUM(Source_BEAm!$JI$274:$JI$275)+SUM(Source_BEAm!$JJ$274:$JJ$275))*Source_BEAu!$JJ297/SUM(Source_BEAu!$JJ$396:$JJ$397)</f>
        <v>2.6837690946487725E-6</v>
      </c>
      <c r="O300" s="14">
        <f>O$7*SUM(Source_BEAm!$JI$274:$JI$275)/(SUM(Source_BEAm!$JI$274:$JI$275)+SUM(Source_BEAm!$JJ$274:$JJ$275))*Source_BEAu!$JI297/SUM(Source_BEAu!$JI$396:$JI$397)+O$7*SUM(Source_BEAm!$JJ$274:$JJ$275)/(SUM(Source_BEAm!$JI$274:$JI$275)+SUM(Source_BEAm!$JJ$274:$JJ$275))*Source_BEAu!$JJ297/SUM(Source_BEAu!$JJ$396:$JJ$397)</f>
        <v>4.4013813152239865E-5</v>
      </c>
      <c r="P300" s="14">
        <f>P$7*SUM(Source_BEAm!$JI$274:$JI$275)/(SUM(Source_BEAm!$JI$274:$JI$275)+SUM(Source_BEAm!$JJ$274:$JJ$275))*Source_BEAu!$JI297/SUM(Source_BEAu!$JI$396:$JI$397)+P$7*SUM(Source_BEAm!$JJ$274:$JJ$275)/(SUM(Source_BEAm!$JI$274:$JI$275)+SUM(Source_BEAm!$JJ$274:$JJ$275))*Source_BEAu!$JJ297/SUM(Source_BEAu!$JJ$396:$JJ$397)</f>
        <v>2.0342969737437692E-4</v>
      </c>
      <c r="Q300" s="14">
        <f>Q$7*SUM(Source_BEAm!$JI$274:$JI$275)/(SUM(Source_BEAm!$JI$274:$JI$275)+SUM(Source_BEAm!$JJ$274:$JJ$275))*Source_BEAu!$JI297/SUM(Source_BEAu!$JI$396:$JI$397)+Q$7*SUM(Source_BEAm!$JJ$274:$JJ$275)/(SUM(Source_BEAm!$JI$274:$JI$275)+SUM(Source_BEAm!$JJ$274:$JJ$275))*Source_BEAu!$JJ297/SUM(Source_BEAu!$JJ$396:$JJ$397)</f>
        <v>3.5157375139898911E-5</v>
      </c>
      <c r="R300" s="14">
        <f>R$7*SUM(Source_BEAm!$JI$274:$JI$275)/(SUM(Source_BEAm!$JI$274:$JI$275)+SUM(Source_BEAm!$JJ$274:$JJ$275))*Source_BEAu!$JI297/SUM(Source_BEAu!$JI$396:$JI$397)+R$7*SUM(Source_BEAm!$JJ$274:$JJ$275)/(SUM(Source_BEAm!$JI$274:$JI$275)+SUM(Source_BEAm!$JJ$274:$JJ$275))*Source_BEAu!$JJ297/SUM(Source_BEAu!$JJ$396:$JJ$397)</f>
        <v>3.4888998230434041E-6</v>
      </c>
    </row>
    <row r="301" spans="1:18">
      <c r="A301" s="15" t="s">
        <v>439</v>
      </c>
      <c r="B301" s="19" t="s">
        <v>440</v>
      </c>
      <c r="C301" s="20"/>
      <c r="H301" s="19">
        <f>H$7*Source_BEAm!$CT$103/(Source_BEAm!$EI$144+Source_BEAm!$CT$103)*Source_BEAu!$CT298/SUM(Source_BEAu!$CT$397+Source_BEAu!$CT$396)</f>
        <v>9.3651649393877155E-6</v>
      </c>
      <c r="I301" s="19">
        <f>I$7*Source_BEAm!$CT$103/(Source_BEAm!$EI$144+Source_BEAm!$CT$103)*Source_BEAu!$CT298/SUM(Source_BEAu!$CT$397+Source_BEAu!$CT$396)</f>
        <v>1.5358870500595855E-4</v>
      </c>
      <c r="J301" s="19">
        <f>J$7*Source_BEAm!$CT$103/(Source_BEAm!$EI$144+Source_BEAm!$CT$103)*Source_BEAu!$CT298/SUM(Source_BEAu!$CT$397+Source_BEAu!$CT$396)</f>
        <v>7.0987950240558888E-4</v>
      </c>
      <c r="K301" s="19">
        <f>K$7*Source_BEAm!$CT$103/(Source_BEAm!$EI$144+Source_BEAm!$CT$103)*Source_BEAu!$CT298/SUM(Source_BEAu!$CT$397+Source_BEAu!$CT$396)</f>
        <v>1.2268366070597908E-4</v>
      </c>
      <c r="L301" s="19">
        <f>L$7*Source_BEAm!$CT$103/(Source_BEAm!$EI$144+Source_BEAm!$CT$103)*Source_BEAu!$CT298/SUM(Source_BEAu!$CT$397+Source_BEAu!$CT$396)</f>
        <v>1.2174714421204033E-5</v>
      </c>
      <c r="N301" s="14">
        <f>N$7*SUM(Source_BEAm!$JI$274:$JI$275)/(SUM(Source_BEAm!$JI$274:$JI$275)+SUM(Source_BEAm!$JJ$274:$JJ$275))*Source_BEAu!$JI298/SUM(Source_BEAu!$JI$396:$JI$397)+N$7*SUM(Source_BEAm!$JJ$274:$JJ$275)/(SUM(Source_BEAm!$JI$274:$JI$275)+SUM(Source_BEAm!$JJ$274:$JJ$275))*Source_BEAu!$JJ298/SUM(Source_BEAu!$JJ$396:$JJ$397)</f>
        <v>2.7141231644060619E-5</v>
      </c>
      <c r="O301" s="14">
        <f>O$7*SUM(Source_BEAm!$JI$274:$JI$275)/(SUM(Source_BEAm!$JI$274:$JI$275)+SUM(Source_BEAm!$JJ$274:$JJ$275))*Source_BEAu!$JI298/SUM(Source_BEAu!$JI$396:$JI$397)+O$7*SUM(Source_BEAm!$JJ$274:$JJ$275)/(SUM(Source_BEAm!$JI$274:$JI$275)+SUM(Source_BEAm!$JJ$274:$JJ$275))*Source_BEAu!$JJ298/SUM(Source_BEAu!$JJ$396:$JJ$397)</f>
        <v>4.4511619896259419E-4</v>
      </c>
      <c r="P301" s="14">
        <f>P$7*SUM(Source_BEAm!$JI$274:$JI$275)/(SUM(Source_BEAm!$JI$274:$JI$275)+SUM(Source_BEAm!$JJ$274:$JJ$275))*Source_BEAu!$JI298/SUM(Source_BEAu!$JI$396:$JI$397)+P$7*SUM(Source_BEAm!$JJ$274:$JJ$275)/(SUM(Source_BEAm!$JI$274:$JI$275)+SUM(Source_BEAm!$JJ$274:$JJ$275))*Source_BEAu!$JJ298/SUM(Source_BEAu!$JJ$396:$JJ$397)</f>
        <v>2.0573053586197946E-3</v>
      </c>
      <c r="Q301" s="14">
        <f>Q$7*SUM(Source_BEAm!$JI$274:$JI$275)/(SUM(Source_BEAm!$JI$274:$JI$275)+SUM(Source_BEAm!$JJ$274:$JJ$275))*Source_BEAu!$JI298/SUM(Source_BEAu!$JI$396:$JI$397)+Q$7*SUM(Source_BEAm!$JJ$274:$JJ$275)/(SUM(Source_BEAm!$JI$274:$JI$275)+SUM(Source_BEAm!$JJ$274:$JJ$275))*Source_BEAu!$JJ298/SUM(Source_BEAu!$JJ$396:$JJ$397)</f>
        <v>3.555501345371941E-4</v>
      </c>
      <c r="R301" s="14">
        <f>R$7*SUM(Source_BEAm!$JI$274:$JI$275)/(SUM(Source_BEAm!$JI$274:$JI$275)+SUM(Source_BEAm!$JJ$274:$JJ$275))*Source_BEAu!$JI298/SUM(Source_BEAu!$JI$396:$JI$397)+R$7*SUM(Source_BEAm!$JJ$274:$JJ$275)/(SUM(Source_BEAm!$JI$274:$JI$275)+SUM(Source_BEAm!$JJ$274:$JJ$275))*Source_BEAu!$JJ298/SUM(Source_BEAu!$JJ$396:$JJ$397)</f>
        <v>3.5283601137278804E-5</v>
      </c>
    </row>
    <row r="302" spans="1:18">
      <c r="A302" s="15" t="s">
        <v>441</v>
      </c>
      <c r="B302" s="19">
        <v>511200</v>
      </c>
      <c r="C302" s="20"/>
      <c r="H302" s="19">
        <f>H$7*Source_BEAm!$CT$103/(Source_BEAm!$EI$144+Source_BEAm!$CT$103)*Source_BEAu!$CT299/SUM(Source_BEAu!$CT$397+Source_BEAu!$CT$396)</f>
        <v>6.5556154575714012E-5</v>
      </c>
      <c r="I302" s="19">
        <f>I$7*Source_BEAm!$CT$103/(Source_BEAm!$EI$144+Source_BEAm!$CT$103)*Source_BEAu!$CT299/SUM(Source_BEAu!$CT$397+Source_BEAu!$CT$396)</f>
        <v>1.0751209350417098E-3</v>
      </c>
      <c r="J302" s="19">
        <f>J$7*Source_BEAm!$CT$103/(Source_BEAm!$EI$144+Source_BEAm!$CT$103)*Source_BEAu!$CT299/SUM(Source_BEAu!$CT$397+Source_BEAu!$CT$396)</f>
        <v>4.9691565168391225E-3</v>
      </c>
      <c r="K302" s="19">
        <f>K$7*Source_BEAm!$CT$103/(Source_BEAm!$EI$144+Source_BEAm!$CT$103)*Source_BEAu!$CT299/SUM(Source_BEAu!$CT$397+Source_BEAu!$CT$396)</f>
        <v>8.5878562494185351E-4</v>
      </c>
      <c r="L302" s="19">
        <f>L$7*Source_BEAm!$CT$103/(Source_BEAm!$EI$144+Source_BEAm!$CT$103)*Source_BEAu!$CT299/SUM(Source_BEAu!$CT$397+Source_BEAu!$CT$396)</f>
        <v>8.5223000948428233E-5</v>
      </c>
      <c r="N302" s="14">
        <f>N$7*SUM(Source_BEAm!$JI$274:$JI$275)/(SUM(Source_BEAm!$JI$274:$JI$275)+SUM(Source_BEAm!$JJ$274:$JJ$275))*Source_BEAu!$JI299/SUM(Source_BEAu!$JI$396:$JI$397)+N$7*SUM(Source_BEAm!$JJ$274:$JJ$275)/(SUM(Source_BEAm!$JI$274:$JI$275)+SUM(Source_BEAm!$JJ$274:$JJ$275))*Source_BEAu!$JJ299/SUM(Source_BEAu!$JJ$396:$JJ$397)</f>
        <v>2.6837690946487725E-6</v>
      </c>
      <c r="O302" s="14">
        <f>O$7*SUM(Source_BEAm!$JI$274:$JI$275)/(SUM(Source_BEAm!$JI$274:$JI$275)+SUM(Source_BEAm!$JJ$274:$JJ$275))*Source_BEAu!$JI299/SUM(Source_BEAu!$JI$396:$JI$397)+O$7*SUM(Source_BEAm!$JJ$274:$JJ$275)/(SUM(Source_BEAm!$JI$274:$JI$275)+SUM(Source_BEAm!$JJ$274:$JJ$275))*Source_BEAu!$JJ299/SUM(Source_BEAu!$JJ$396:$JJ$397)</f>
        <v>4.4013813152239865E-5</v>
      </c>
      <c r="P302" s="14">
        <f>P$7*SUM(Source_BEAm!$JI$274:$JI$275)/(SUM(Source_BEAm!$JI$274:$JI$275)+SUM(Source_BEAm!$JJ$274:$JJ$275))*Source_BEAu!$JI299/SUM(Source_BEAu!$JI$396:$JI$397)+P$7*SUM(Source_BEAm!$JJ$274:$JJ$275)/(SUM(Source_BEAm!$JI$274:$JI$275)+SUM(Source_BEAm!$JJ$274:$JJ$275))*Source_BEAu!$JJ299/SUM(Source_BEAu!$JJ$396:$JJ$397)</f>
        <v>2.0342969737437692E-4</v>
      </c>
      <c r="Q302" s="14">
        <f>Q$7*SUM(Source_BEAm!$JI$274:$JI$275)/(SUM(Source_BEAm!$JI$274:$JI$275)+SUM(Source_BEAm!$JJ$274:$JJ$275))*Source_BEAu!$JI299/SUM(Source_BEAu!$JI$396:$JI$397)+Q$7*SUM(Source_BEAm!$JJ$274:$JJ$275)/(SUM(Source_BEAm!$JI$274:$JI$275)+SUM(Source_BEAm!$JJ$274:$JJ$275))*Source_BEAu!$JJ299/SUM(Source_BEAu!$JJ$396:$JJ$397)</f>
        <v>3.5157375139898911E-5</v>
      </c>
      <c r="R302" s="14">
        <f>R$7*SUM(Source_BEAm!$JI$274:$JI$275)/(SUM(Source_BEAm!$JI$274:$JI$275)+SUM(Source_BEAm!$JJ$274:$JJ$275))*Source_BEAu!$JI299/SUM(Source_BEAu!$JI$396:$JI$397)+R$7*SUM(Source_BEAm!$JJ$274:$JJ$275)/(SUM(Source_BEAm!$JI$274:$JI$275)+SUM(Source_BEAm!$JJ$274:$JJ$275))*Source_BEAu!$JJ299/SUM(Source_BEAu!$JJ$396:$JJ$397)</f>
        <v>3.4888998230434041E-6</v>
      </c>
    </row>
    <row r="303" spans="1:18">
      <c r="A303" s="15" t="s">
        <v>442</v>
      </c>
      <c r="B303" s="19">
        <v>512100</v>
      </c>
      <c r="C303" s="20"/>
      <c r="H303" s="19">
        <f>H$7*Source_BEAm!$CT$103/(Source_BEAm!$EI$144+Source_BEAm!$CT$103)*Source_BEAu!$CT300/SUM(Source_BEAu!$CT$397+Source_BEAu!$CT$396)</f>
        <v>1.1238197927265259E-4</v>
      </c>
      <c r="I303" s="19">
        <f>I$7*Source_BEAm!$CT$103/(Source_BEAm!$EI$144+Source_BEAm!$CT$103)*Source_BEAu!$CT300/SUM(Source_BEAu!$CT$397+Source_BEAu!$CT$396)</f>
        <v>1.8430644600715025E-3</v>
      </c>
      <c r="J303" s="19">
        <f>J$7*Source_BEAm!$CT$103/(Source_BEAm!$EI$144+Source_BEAm!$CT$103)*Source_BEAu!$CT300/SUM(Source_BEAu!$CT$397+Source_BEAu!$CT$396)</f>
        <v>8.5185540288670661E-3</v>
      </c>
      <c r="K303" s="19">
        <f>K$7*Source_BEAm!$CT$103/(Source_BEAm!$EI$144+Source_BEAm!$CT$103)*Source_BEAu!$CT300/SUM(Source_BEAu!$CT$397+Source_BEAu!$CT$396)</f>
        <v>1.472203928471749E-3</v>
      </c>
      <c r="L303" s="19">
        <f>L$7*Source_BEAm!$CT$103/(Source_BEAm!$EI$144+Source_BEAm!$CT$103)*Source_BEAu!$CT300/SUM(Source_BEAu!$CT$397+Source_BEAu!$CT$396)</f>
        <v>1.460965730544484E-4</v>
      </c>
      <c r="N303" s="14">
        <f>N$7*SUM(Source_BEAm!$JI$274:$JI$275)/(SUM(Source_BEAm!$JI$274:$JI$275)+SUM(Source_BEAm!$JJ$274:$JJ$275))*Source_BEAu!$JI300/SUM(Source_BEAu!$JI$396:$JI$397)+N$7*SUM(Source_BEAm!$JJ$274:$JJ$275)/(SUM(Source_BEAm!$JI$274:$JI$275)+SUM(Source_BEAm!$JJ$274:$JJ$275))*Source_BEAu!$JJ300/SUM(Source_BEAu!$JJ$396:$JJ$397)</f>
        <v>4.0948765652899241E-6</v>
      </c>
      <c r="O303" s="14">
        <f>O$7*SUM(Source_BEAm!$JI$274:$JI$275)/(SUM(Source_BEAm!$JI$274:$JI$275)+SUM(Source_BEAm!$JJ$274:$JJ$275))*Source_BEAu!$JI300/SUM(Source_BEAu!$JI$396:$JI$397)+O$7*SUM(Source_BEAm!$JJ$274:$JJ$275)/(SUM(Source_BEAm!$JI$274:$JI$275)+SUM(Source_BEAm!$JJ$274:$JJ$275))*Source_BEAu!$JJ300/SUM(Source_BEAu!$JJ$396:$JJ$397)</f>
        <v>6.7155975670754763E-5</v>
      </c>
      <c r="P303" s="14">
        <f>P$7*SUM(Source_BEAm!$JI$274:$JI$275)/(SUM(Source_BEAm!$JI$274:$JI$275)+SUM(Source_BEAm!$JJ$274:$JJ$275))*Source_BEAu!$JI300/SUM(Source_BEAu!$JI$396:$JI$397)+P$7*SUM(Source_BEAm!$JJ$274:$JJ$275)/(SUM(Source_BEAm!$JI$274:$JI$275)+SUM(Source_BEAm!$JJ$274:$JJ$275))*Source_BEAu!$JJ300/SUM(Source_BEAu!$JJ$396:$JJ$397)</f>
        <v>3.1039164364897622E-4</v>
      </c>
      <c r="Q303" s="14">
        <f>Q$7*SUM(Source_BEAm!$JI$274:$JI$275)/(SUM(Source_BEAm!$JI$274:$JI$275)+SUM(Source_BEAm!$JJ$274:$JJ$275))*Source_BEAu!$JI300/SUM(Source_BEAu!$JI$396:$JI$397)+Q$7*SUM(Source_BEAm!$JJ$274:$JJ$275)/(SUM(Source_BEAm!$JI$274:$JI$275)+SUM(Source_BEAm!$JJ$274:$JJ$275))*Source_BEAu!$JJ300/SUM(Source_BEAu!$JJ$396:$JJ$397)</f>
        <v>5.3642883005298003E-5</v>
      </c>
      <c r="R303" s="14">
        <f>R$7*SUM(Source_BEAm!$JI$274:$JI$275)/(SUM(Source_BEAm!$JI$274:$JI$275)+SUM(Source_BEAm!$JJ$274:$JJ$275))*Source_BEAu!$JI300/SUM(Source_BEAu!$JI$396:$JI$397)+R$7*SUM(Source_BEAm!$JJ$274:$JJ$275)/(SUM(Source_BEAm!$JI$274:$JI$275)+SUM(Source_BEAm!$JJ$274:$JJ$275))*Source_BEAu!$JJ300/SUM(Source_BEAu!$JJ$396:$JJ$397)</f>
        <v>5.3233395348769018E-6</v>
      </c>
    </row>
    <row r="304" spans="1:18">
      <c r="A304" s="15" t="s">
        <v>443</v>
      </c>
      <c r="B304" s="19">
        <v>512200</v>
      </c>
      <c r="C304" s="20"/>
      <c r="H304" s="19">
        <f>H$7*Source_BEAm!$CT$103/(Source_BEAm!$EI$144+Source_BEAm!$CT$103)*Source_BEAu!$CT301/SUM(Source_BEAu!$CT$397+Source_BEAu!$CT$396)</f>
        <v>0</v>
      </c>
      <c r="I304" s="19">
        <f>I$7*Source_BEAm!$CT$103/(Source_BEAm!$EI$144+Source_BEAm!$CT$103)*Source_BEAu!$CT301/SUM(Source_BEAu!$CT$397+Source_BEAu!$CT$396)</f>
        <v>0</v>
      </c>
      <c r="J304" s="19">
        <f>J$7*Source_BEAm!$CT$103/(Source_BEAm!$EI$144+Source_BEAm!$CT$103)*Source_BEAu!$CT301/SUM(Source_BEAu!$CT$397+Source_BEAu!$CT$396)</f>
        <v>0</v>
      </c>
      <c r="K304" s="19">
        <f>K$7*Source_BEAm!$CT$103/(Source_BEAm!$EI$144+Source_BEAm!$CT$103)*Source_BEAu!$CT301/SUM(Source_BEAu!$CT$397+Source_BEAu!$CT$396)</f>
        <v>0</v>
      </c>
      <c r="L304" s="19">
        <f>L$7*Source_BEAm!$CT$103/(Source_BEAm!$EI$144+Source_BEAm!$CT$103)*Source_BEAu!$CT301/SUM(Source_BEAu!$CT$397+Source_BEAu!$CT$396)</f>
        <v>0</v>
      </c>
      <c r="N304" s="14">
        <f>N$7*SUM(Source_BEAm!$JI$274:$JI$275)/(SUM(Source_BEAm!$JI$274:$JI$275)+SUM(Source_BEAm!$JJ$274:$JJ$275))*Source_BEAu!$JI301/SUM(Source_BEAu!$JI$396:$JI$397)+N$7*SUM(Source_BEAm!$JJ$274:$JJ$275)/(SUM(Source_BEAm!$JI$274:$JI$275)+SUM(Source_BEAm!$JJ$274:$JJ$275))*Source_BEAu!$JJ301/SUM(Source_BEAu!$JJ$396:$JJ$397)</f>
        <v>0</v>
      </c>
      <c r="O304" s="14">
        <f>O$7*SUM(Source_BEAm!$JI$274:$JI$275)/(SUM(Source_BEAm!$JI$274:$JI$275)+SUM(Source_BEAm!$JJ$274:$JJ$275))*Source_BEAu!$JI301/SUM(Source_BEAu!$JI$396:$JI$397)+O$7*SUM(Source_BEAm!$JJ$274:$JJ$275)/(SUM(Source_BEAm!$JI$274:$JI$275)+SUM(Source_BEAm!$JJ$274:$JJ$275))*Source_BEAu!$JJ301/SUM(Source_BEAu!$JJ$396:$JJ$397)</f>
        <v>0</v>
      </c>
      <c r="P304" s="14">
        <f>P$7*SUM(Source_BEAm!$JI$274:$JI$275)/(SUM(Source_BEAm!$JI$274:$JI$275)+SUM(Source_BEAm!$JJ$274:$JJ$275))*Source_BEAu!$JI301/SUM(Source_BEAu!$JI$396:$JI$397)+P$7*SUM(Source_BEAm!$JJ$274:$JJ$275)/(SUM(Source_BEAm!$JI$274:$JI$275)+SUM(Source_BEAm!$JJ$274:$JJ$275))*Source_BEAu!$JJ301/SUM(Source_BEAu!$JJ$396:$JJ$397)</f>
        <v>0</v>
      </c>
      <c r="Q304" s="14">
        <f>Q$7*SUM(Source_BEAm!$JI$274:$JI$275)/(SUM(Source_BEAm!$JI$274:$JI$275)+SUM(Source_BEAm!$JJ$274:$JJ$275))*Source_BEAu!$JI301/SUM(Source_BEAu!$JI$396:$JI$397)+Q$7*SUM(Source_BEAm!$JJ$274:$JJ$275)/(SUM(Source_BEAm!$JI$274:$JI$275)+SUM(Source_BEAm!$JJ$274:$JJ$275))*Source_BEAu!$JJ301/SUM(Source_BEAu!$JJ$396:$JJ$397)</f>
        <v>0</v>
      </c>
      <c r="R304" s="14">
        <f>R$7*SUM(Source_BEAm!$JI$274:$JI$275)/(SUM(Source_BEAm!$JI$274:$JI$275)+SUM(Source_BEAm!$JJ$274:$JJ$275))*Source_BEAu!$JI301/SUM(Source_BEAu!$JI$396:$JI$397)+R$7*SUM(Source_BEAm!$JJ$274:$JJ$275)/(SUM(Source_BEAm!$JI$274:$JI$275)+SUM(Source_BEAm!$JJ$274:$JJ$275))*Source_BEAu!$JJ301/SUM(Source_BEAu!$JJ$396:$JJ$397)</f>
        <v>0</v>
      </c>
    </row>
    <row r="305" spans="1:18">
      <c r="A305" s="15" t="s">
        <v>444</v>
      </c>
      <c r="B305" s="19">
        <v>515100</v>
      </c>
      <c r="C305" s="20"/>
      <c r="H305" s="19">
        <f>H$7*Source_BEAm!$CT$103/(Source_BEAm!$EI$144+Source_BEAm!$CT$103)*Source_BEAu!$CT302/SUM(Source_BEAu!$CT$397+Source_BEAu!$CT$396)</f>
        <v>1.8730329878775431E-5</v>
      </c>
      <c r="I305" s="19">
        <f>I$7*Source_BEAm!$CT$103/(Source_BEAm!$EI$144+Source_BEAm!$CT$103)*Source_BEAu!$CT302/SUM(Source_BEAu!$CT$397+Source_BEAu!$CT$396)</f>
        <v>3.0717741001191711E-4</v>
      </c>
      <c r="J305" s="19">
        <f>J$7*Source_BEAm!$CT$103/(Source_BEAm!$EI$144+Source_BEAm!$CT$103)*Source_BEAu!$CT302/SUM(Source_BEAu!$CT$397+Source_BEAu!$CT$396)</f>
        <v>1.4197590048111778E-3</v>
      </c>
      <c r="K305" s="19">
        <f>K$7*Source_BEAm!$CT$103/(Source_BEAm!$EI$144+Source_BEAm!$CT$103)*Source_BEAu!$CT302/SUM(Source_BEAu!$CT$397+Source_BEAu!$CT$396)</f>
        <v>2.4536732141195816E-4</v>
      </c>
      <c r="L305" s="19">
        <f>L$7*Source_BEAm!$CT$103/(Source_BEAm!$EI$144+Source_BEAm!$CT$103)*Source_BEAu!$CT302/SUM(Source_BEAu!$CT$397+Source_BEAu!$CT$396)</f>
        <v>2.4349428842408067E-5</v>
      </c>
      <c r="N305" s="14">
        <f>N$7*SUM(Source_BEAm!$JI$274:$JI$275)/(SUM(Source_BEAm!$JI$274:$JI$275)+SUM(Source_BEAm!$JJ$274:$JJ$275))*Source_BEAu!$JI302/SUM(Source_BEAu!$JI$396:$JI$397)+N$7*SUM(Source_BEAm!$JJ$274:$JJ$275)/(SUM(Source_BEAm!$JI$274:$JI$275)+SUM(Source_BEAm!$JJ$274:$JJ$275))*Source_BEAu!$JJ302/SUM(Source_BEAu!$JJ$396:$JJ$397)</f>
        <v>0</v>
      </c>
      <c r="O305" s="14">
        <f>O$7*SUM(Source_BEAm!$JI$274:$JI$275)/(SUM(Source_BEAm!$JI$274:$JI$275)+SUM(Source_BEAm!$JJ$274:$JJ$275))*Source_BEAu!$JI302/SUM(Source_BEAu!$JI$396:$JI$397)+O$7*SUM(Source_BEAm!$JJ$274:$JJ$275)/(SUM(Source_BEAm!$JI$274:$JI$275)+SUM(Source_BEAm!$JJ$274:$JJ$275))*Source_BEAu!$JJ302/SUM(Source_BEAu!$JJ$396:$JJ$397)</f>
        <v>0</v>
      </c>
      <c r="P305" s="14">
        <f>P$7*SUM(Source_BEAm!$JI$274:$JI$275)/(SUM(Source_BEAm!$JI$274:$JI$275)+SUM(Source_BEAm!$JJ$274:$JJ$275))*Source_BEAu!$JI302/SUM(Source_BEAu!$JI$396:$JI$397)+P$7*SUM(Source_BEAm!$JJ$274:$JJ$275)/(SUM(Source_BEAm!$JI$274:$JI$275)+SUM(Source_BEAm!$JJ$274:$JJ$275))*Source_BEAu!$JJ302/SUM(Source_BEAu!$JJ$396:$JJ$397)</f>
        <v>0</v>
      </c>
      <c r="Q305" s="14">
        <f>Q$7*SUM(Source_BEAm!$JI$274:$JI$275)/(SUM(Source_BEAm!$JI$274:$JI$275)+SUM(Source_BEAm!$JJ$274:$JJ$275))*Source_BEAu!$JI302/SUM(Source_BEAu!$JI$396:$JI$397)+Q$7*SUM(Source_BEAm!$JJ$274:$JJ$275)/(SUM(Source_BEAm!$JI$274:$JI$275)+SUM(Source_BEAm!$JJ$274:$JJ$275))*Source_BEAu!$JJ302/SUM(Source_BEAu!$JJ$396:$JJ$397)</f>
        <v>0</v>
      </c>
      <c r="R305" s="14">
        <f>R$7*SUM(Source_BEAm!$JI$274:$JI$275)/(SUM(Source_BEAm!$JI$274:$JI$275)+SUM(Source_BEAm!$JJ$274:$JJ$275))*Source_BEAu!$JI302/SUM(Source_BEAu!$JI$396:$JI$397)+R$7*SUM(Source_BEAm!$JJ$274:$JJ$275)/(SUM(Source_BEAm!$JI$274:$JI$275)+SUM(Source_BEAm!$JJ$274:$JJ$275))*Source_BEAu!$JJ302/SUM(Source_BEAu!$JJ$396:$JJ$397)</f>
        <v>0</v>
      </c>
    </row>
    <row r="306" spans="1:18">
      <c r="A306" s="15" t="s">
        <v>445</v>
      </c>
      <c r="B306" s="19">
        <v>515200</v>
      </c>
      <c r="C306" s="20"/>
      <c r="H306" s="19">
        <f>H$7*Source_BEAm!$CT$103/(Source_BEAm!$EI$144+Source_BEAm!$CT$103)*Source_BEAu!$CT303/SUM(Source_BEAu!$CT$397+Source_BEAu!$CT$396)</f>
        <v>1.5077915552414224E-3</v>
      </c>
      <c r="I306" s="19">
        <f>I$7*Source_BEAm!$CT$103/(Source_BEAm!$EI$144+Source_BEAm!$CT$103)*Source_BEAu!$CT303/SUM(Source_BEAu!$CT$397+Source_BEAu!$CT$396)</f>
        <v>2.4727781505959327E-2</v>
      </c>
      <c r="J306" s="19">
        <f>J$7*Source_BEAm!$CT$103/(Source_BEAm!$EI$144+Source_BEAm!$CT$103)*Source_BEAu!$CT303/SUM(Source_BEAu!$CT$397+Source_BEAu!$CT$396)</f>
        <v>0.11429059988729981</v>
      </c>
      <c r="K306" s="19">
        <f>K$7*Source_BEAm!$CT$103/(Source_BEAm!$EI$144+Source_BEAm!$CT$103)*Source_BEAu!$CT303/SUM(Source_BEAu!$CT$397+Source_BEAu!$CT$396)</f>
        <v>1.9752069373662633E-2</v>
      </c>
      <c r="L306" s="19">
        <f>L$7*Source_BEAm!$CT$103/(Source_BEAm!$EI$144+Source_BEAm!$CT$103)*Source_BEAu!$CT303/SUM(Source_BEAu!$CT$397+Source_BEAu!$CT$396)</f>
        <v>1.9601290218138495E-3</v>
      </c>
      <c r="N306" s="14">
        <f>N$7*SUM(Source_BEAm!$JI$274:$JI$275)/(SUM(Source_BEAm!$JI$274:$JI$275)+SUM(Source_BEAm!$JJ$274:$JJ$275))*Source_BEAu!$JI303/SUM(Source_BEAu!$JI$396:$JI$397)+N$7*SUM(Source_BEAm!$JJ$274:$JJ$275)/(SUM(Source_BEAm!$JI$274:$JI$275)+SUM(Source_BEAm!$JJ$274:$JJ$275))*Source_BEAu!$JJ303/SUM(Source_BEAu!$JJ$396:$JJ$397)</f>
        <v>1.5271939488091442E-5</v>
      </c>
      <c r="O306" s="14">
        <f>O$7*SUM(Source_BEAm!$JI$274:$JI$275)/(SUM(Source_BEAm!$JI$274:$JI$275)+SUM(Source_BEAm!$JJ$274:$JJ$275))*Source_BEAu!$JI303/SUM(Source_BEAu!$JI$396:$JI$397)+O$7*SUM(Source_BEAm!$JJ$274:$JJ$275)/(SUM(Source_BEAm!$JI$274:$JI$275)+SUM(Source_BEAm!$JJ$274:$JJ$275))*Source_BEAu!$JJ303/SUM(Source_BEAu!$JJ$396:$JJ$397)</f>
        <v>2.5045980760469966E-4</v>
      </c>
      <c r="P306" s="14">
        <f>P$7*SUM(Source_BEAm!$JI$274:$JI$275)/(SUM(Source_BEAm!$JI$274:$JI$275)+SUM(Source_BEAm!$JJ$274:$JJ$275))*Source_BEAu!$JI303/SUM(Source_BEAu!$JI$396:$JI$397)+P$7*SUM(Source_BEAm!$JJ$274:$JJ$275)/(SUM(Source_BEAm!$JI$274:$JI$275)+SUM(Source_BEAm!$JJ$274:$JJ$275))*Source_BEAu!$JJ303/SUM(Source_BEAu!$JJ$396:$JJ$397)</f>
        <v>1.1576130131973311E-3</v>
      </c>
      <c r="Q306" s="14">
        <f>Q$7*SUM(Source_BEAm!$JI$274:$JI$275)/(SUM(Source_BEAm!$JI$274:$JI$275)+SUM(Source_BEAm!$JJ$274:$JJ$275))*Source_BEAu!$JI303/SUM(Source_BEAu!$JI$396:$JI$397)+Q$7*SUM(Source_BEAm!$JJ$274:$JJ$275)/(SUM(Source_BEAm!$JI$274:$JI$275)+SUM(Source_BEAm!$JJ$274:$JJ$275))*Source_BEAu!$JJ303/SUM(Source_BEAu!$JJ$396:$JJ$397)</f>
        <v>2.0006240729399788E-4</v>
      </c>
      <c r="R306" s="14">
        <f>R$7*SUM(Source_BEAm!$JI$274:$JI$275)/(SUM(Source_BEAm!$JI$274:$JI$275)+SUM(Source_BEAm!$JJ$274:$JJ$275))*Source_BEAu!$JI303/SUM(Source_BEAu!$JI$396:$JI$397)+R$7*SUM(Source_BEAm!$JJ$274:$JJ$275)/(SUM(Source_BEAm!$JI$274:$JI$275)+SUM(Source_BEAm!$JJ$274:$JJ$275))*Source_BEAu!$JJ303/SUM(Source_BEAu!$JJ$396:$JJ$397)</f>
        <v>1.9853521334518874E-5</v>
      </c>
    </row>
    <row r="307" spans="1:18">
      <c r="A307" s="15" t="s">
        <v>446</v>
      </c>
      <c r="B307" s="19">
        <v>517110</v>
      </c>
      <c r="C307" s="20"/>
      <c r="H307" s="19">
        <f>H$7*Source_BEAm!$CT$103/(Source_BEAm!$EI$144+Source_BEAm!$CT$103)*Source_BEAu!$CT304/SUM(Source_BEAu!$CT$397+Source_BEAu!$CT$396)</f>
        <v>1.779381338483666E-4</v>
      </c>
      <c r="I307" s="19">
        <f>I$7*Source_BEAm!$CT$103/(Source_BEAm!$EI$144+Source_BEAm!$CT$103)*Source_BEAu!$CT304/SUM(Source_BEAu!$CT$397+Source_BEAu!$CT$396)</f>
        <v>2.9181853951132128E-3</v>
      </c>
      <c r="J307" s="19">
        <f>J$7*Source_BEAm!$CT$103/(Source_BEAm!$EI$144+Source_BEAm!$CT$103)*Source_BEAu!$CT304/SUM(Source_BEAu!$CT$397+Source_BEAu!$CT$396)</f>
        <v>1.3487710545706189E-2</v>
      </c>
      <c r="K307" s="19">
        <f>K$7*Source_BEAm!$CT$103/(Source_BEAm!$EI$144+Source_BEAm!$CT$103)*Source_BEAu!$CT304/SUM(Source_BEAu!$CT$397+Source_BEAu!$CT$396)</f>
        <v>2.3309895534136026E-3</v>
      </c>
      <c r="L307" s="19">
        <f>L$7*Source_BEAm!$CT$103/(Source_BEAm!$EI$144+Source_BEAm!$CT$103)*Source_BEAu!$CT304/SUM(Source_BEAu!$CT$397+Source_BEAu!$CT$396)</f>
        <v>2.3131957400287663E-4</v>
      </c>
      <c r="N307" s="14">
        <f>N$7*SUM(Source_BEAm!$JI$274:$JI$275)/(SUM(Source_BEAm!$JI$274:$JI$275)+SUM(Source_BEAm!$JJ$274:$JJ$275))*Source_BEAu!$JI304/SUM(Source_BEAu!$JI$396:$JI$397)+N$7*SUM(Source_BEAm!$JJ$274:$JJ$275)/(SUM(Source_BEAm!$JI$274:$JI$275)+SUM(Source_BEAm!$JJ$274:$JJ$275))*Source_BEAu!$JJ304/SUM(Source_BEAu!$JJ$396:$JJ$397)</f>
        <v>6.8670429687799818E-5</v>
      </c>
      <c r="O307" s="14">
        <f>O$7*SUM(Source_BEAm!$JI$274:$JI$275)/(SUM(Source_BEAm!$JI$274:$JI$275)+SUM(Source_BEAm!$JJ$274:$JJ$275))*Source_BEAu!$JI304/SUM(Source_BEAu!$JI$396:$JI$397)+O$7*SUM(Source_BEAm!$JJ$274:$JJ$275)/(SUM(Source_BEAm!$JI$274:$JI$275)+SUM(Source_BEAm!$JJ$274:$JJ$275))*Source_BEAu!$JJ304/SUM(Source_BEAu!$JJ$396:$JJ$397)</f>
        <v>1.1261950468799172E-3</v>
      </c>
      <c r="P307" s="14">
        <f>P$7*SUM(Source_BEAm!$JI$274:$JI$275)/(SUM(Source_BEAm!$JI$274:$JI$275)+SUM(Source_BEAm!$JJ$274:$JJ$275))*Source_BEAu!$JI304/SUM(Source_BEAu!$JI$396:$JI$397)+P$7*SUM(Source_BEAm!$JJ$274:$JJ$275)/(SUM(Source_BEAm!$JI$274:$JI$275)+SUM(Source_BEAm!$JJ$274:$JJ$275))*Source_BEAu!$JJ304/SUM(Source_BEAu!$JJ$396:$JJ$397)</f>
        <v>5.2052185703352263E-3</v>
      </c>
      <c r="Q307" s="14">
        <f>Q$7*SUM(Source_BEAm!$JI$274:$JI$275)/(SUM(Source_BEAm!$JI$274:$JI$275)+SUM(Source_BEAm!$JJ$274:$JJ$275))*Source_BEAu!$JI304/SUM(Source_BEAu!$JI$396:$JI$397)+Q$7*SUM(Source_BEAm!$JJ$274:$JJ$275)/(SUM(Source_BEAm!$JI$274:$JI$275)+SUM(Source_BEAm!$JJ$274:$JJ$275))*Source_BEAu!$JJ304/SUM(Source_BEAu!$JJ$396:$JJ$397)</f>
        <v>8.9958262891017763E-4</v>
      </c>
      <c r="R307" s="14">
        <f>R$7*SUM(Source_BEAm!$JI$274:$JI$275)/(SUM(Source_BEAm!$JI$274:$JI$275)+SUM(Source_BEAm!$JJ$274:$JJ$275))*Source_BEAu!$JI304/SUM(Source_BEAu!$JI$396:$JI$397)+R$7*SUM(Source_BEAm!$JJ$274:$JJ$275)/(SUM(Source_BEAm!$JI$274:$JI$275)+SUM(Source_BEAm!$JJ$274:$JJ$275))*Source_BEAu!$JJ304/SUM(Source_BEAu!$JJ$396:$JJ$397)</f>
        <v>8.9271558594139768E-5</v>
      </c>
    </row>
    <row r="308" spans="1:18">
      <c r="A308" s="15" t="s">
        <v>447</v>
      </c>
      <c r="B308" s="19">
        <v>517210</v>
      </c>
      <c r="C308" s="20"/>
      <c r="H308" s="19">
        <f>H$7*Source_BEAm!$CT$103/(Source_BEAm!$EI$144+Source_BEAm!$CT$103)*Source_BEAu!$CT305/SUM(Source_BEAu!$CT$397+Source_BEAu!$CT$396)</f>
        <v>2.1539879360591745E-4</v>
      </c>
      <c r="I308" s="19">
        <f>I$7*Source_BEAm!$CT$103/(Source_BEAm!$EI$144+Source_BEAm!$CT$103)*Source_BEAu!$CT305/SUM(Source_BEAu!$CT$397+Source_BEAu!$CT$396)</f>
        <v>3.5325402151370469E-3</v>
      </c>
      <c r="J308" s="19">
        <f>J$7*Source_BEAm!$CT$103/(Source_BEAm!$EI$144+Source_BEAm!$CT$103)*Source_BEAu!$CT305/SUM(Source_BEAu!$CT$397+Source_BEAu!$CT$396)</f>
        <v>1.6327228555328546E-2</v>
      </c>
      <c r="K308" s="19">
        <f>K$7*Source_BEAm!$CT$103/(Source_BEAm!$EI$144+Source_BEAm!$CT$103)*Source_BEAu!$CT305/SUM(Source_BEAu!$CT$397+Source_BEAu!$CT$396)</f>
        <v>2.8217241962375191E-3</v>
      </c>
      <c r="L308" s="19">
        <f>L$7*Source_BEAm!$CT$103/(Source_BEAm!$EI$144+Source_BEAm!$CT$103)*Source_BEAu!$CT305/SUM(Source_BEAu!$CT$397+Source_BEAu!$CT$396)</f>
        <v>2.8001843168769274E-4</v>
      </c>
      <c r="N308" s="14">
        <f>N$7*SUM(Source_BEAm!$JI$274:$JI$275)/(SUM(Source_BEAm!$JI$274:$JI$275)+SUM(Source_BEAm!$JJ$274:$JJ$275))*Source_BEAu!$JI305/SUM(Source_BEAu!$JI$396:$JI$397)+N$7*SUM(Source_BEAm!$JJ$274:$JJ$275)/(SUM(Source_BEAm!$JI$274:$JI$275)+SUM(Source_BEAm!$JJ$274:$JJ$275))*Source_BEAu!$JJ305/SUM(Source_BEAu!$JJ$396:$JJ$397)</f>
        <v>4.5182088064822702E-5</v>
      </c>
      <c r="O308" s="14">
        <f>O$7*SUM(Source_BEAm!$JI$274:$JI$275)/(SUM(Source_BEAm!$JI$274:$JI$275)+SUM(Source_BEAm!$JJ$274:$JJ$275))*Source_BEAu!$JI305/SUM(Source_BEAu!$JI$396:$JI$397)+O$7*SUM(Source_BEAm!$JJ$274:$JJ$275)/(SUM(Source_BEAm!$JI$274:$JI$275)+SUM(Source_BEAm!$JJ$274:$JJ$275))*Source_BEAu!$JJ305/SUM(Source_BEAu!$JJ$396:$JJ$397)</f>
        <v>7.409862442630924E-4</v>
      </c>
      <c r="P308" s="14">
        <f>P$7*SUM(Source_BEAm!$JI$274:$JI$275)/(SUM(Source_BEAm!$JI$274:$JI$275)+SUM(Source_BEAm!$JJ$274:$JJ$275))*Source_BEAu!$JI305/SUM(Source_BEAu!$JI$396:$JI$397)+P$7*SUM(Source_BEAm!$JJ$274:$JJ$275)/(SUM(Source_BEAm!$JI$274:$JI$275)+SUM(Source_BEAm!$JJ$274:$JJ$275))*Source_BEAu!$JJ305/SUM(Source_BEAu!$JJ$396:$JJ$397)</f>
        <v>3.4248022753135599E-3</v>
      </c>
      <c r="Q308" s="14">
        <f>Q$7*SUM(Source_BEAm!$JI$274:$JI$275)/(SUM(Source_BEAm!$JI$274:$JI$275)+SUM(Source_BEAm!$JJ$274:$JJ$275))*Source_BEAu!$JI305/SUM(Source_BEAu!$JI$396:$JI$397)+Q$7*SUM(Source_BEAm!$JJ$274:$JJ$275)/(SUM(Source_BEAm!$JI$274:$JI$275)+SUM(Source_BEAm!$JJ$274:$JJ$275))*Source_BEAu!$JJ305/SUM(Source_BEAu!$JJ$396:$JJ$397)</f>
        <v>5.9188535364917733E-4</v>
      </c>
      <c r="R308" s="14">
        <f>R$7*SUM(Source_BEAm!$JI$274:$JI$275)/(SUM(Source_BEAm!$JI$274:$JI$275)+SUM(Source_BEAm!$JJ$274:$JJ$275))*Source_BEAu!$JI305/SUM(Source_BEAu!$JI$396:$JI$397)+R$7*SUM(Source_BEAm!$JJ$274:$JJ$275)/(SUM(Source_BEAm!$JI$274:$JI$275)+SUM(Source_BEAm!$JJ$274:$JJ$275))*Source_BEAu!$JJ305/SUM(Source_BEAu!$JJ$396:$JJ$397)</f>
        <v>5.8736714484269506E-5</v>
      </c>
    </row>
    <row r="309" spans="1:18">
      <c r="A309" s="15" t="s">
        <v>448</v>
      </c>
      <c r="B309" s="19" t="s">
        <v>449</v>
      </c>
      <c r="C309" s="20"/>
      <c r="H309" s="19">
        <f>H$7*Source_BEAm!$CT$103/(Source_BEAm!$EI$144+Source_BEAm!$CT$103)*Source_BEAu!$CT306/SUM(Source_BEAu!$CT$397+Source_BEAu!$CT$396)</f>
        <v>9.3651649393877155E-6</v>
      </c>
      <c r="I309" s="19">
        <f>I$7*Source_BEAm!$CT$103/(Source_BEAm!$EI$144+Source_BEAm!$CT$103)*Source_BEAu!$CT306/SUM(Source_BEAu!$CT$397+Source_BEAu!$CT$396)</f>
        <v>1.5358870500595855E-4</v>
      </c>
      <c r="J309" s="19">
        <f>J$7*Source_BEAm!$CT$103/(Source_BEAm!$EI$144+Source_BEAm!$CT$103)*Source_BEAu!$CT306/SUM(Source_BEAu!$CT$397+Source_BEAu!$CT$396)</f>
        <v>7.0987950240558888E-4</v>
      </c>
      <c r="K309" s="19">
        <f>K$7*Source_BEAm!$CT$103/(Source_BEAm!$EI$144+Source_BEAm!$CT$103)*Source_BEAu!$CT306/SUM(Source_BEAu!$CT$397+Source_BEAu!$CT$396)</f>
        <v>1.2268366070597908E-4</v>
      </c>
      <c r="L309" s="19">
        <f>L$7*Source_BEAm!$CT$103/(Source_BEAm!$EI$144+Source_BEAm!$CT$103)*Source_BEAu!$CT306/SUM(Source_BEAu!$CT$397+Source_BEAu!$CT$396)</f>
        <v>1.2174714421204033E-5</v>
      </c>
      <c r="N309" s="14">
        <f>N$7*SUM(Source_BEAm!$JI$274:$JI$275)/(SUM(Source_BEAm!$JI$274:$JI$275)+SUM(Source_BEAm!$JJ$274:$JJ$275))*Source_BEAu!$JI306/SUM(Source_BEAu!$JI$396:$JI$397)+N$7*SUM(Source_BEAm!$JJ$274:$JJ$275)/(SUM(Source_BEAm!$JI$274:$JI$275)+SUM(Source_BEAm!$JJ$274:$JJ$275))*Source_BEAu!$JJ306/SUM(Source_BEAu!$JJ$396:$JJ$397)</f>
        <v>2.8222149412823044E-6</v>
      </c>
      <c r="O309" s="14">
        <f>O$7*SUM(Source_BEAm!$JI$274:$JI$275)/(SUM(Source_BEAm!$JI$274:$JI$275)+SUM(Source_BEAm!$JJ$274:$JJ$275))*Source_BEAu!$JI306/SUM(Source_BEAu!$JI$396:$JI$397)+O$7*SUM(Source_BEAm!$JJ$274:$JJ$275)/(SUM(Source_BEAm!$JI$274:$JI$275)+SUM(Source_BEAm!$JJ$274:$JJ$275))*Source_BEAu!$JJ306/SUM(Source_BEAu!$JJ$396:$JJ$397)</f>
        <v>4.6284325037029789E-5</v>
      </c>
      <c r="P309" s="14">
        <f>P$7*SUM(Source_BEAm!$JI$274:$JI$275)/(SUM(Source_BEAm!$JI$274:$JI$275)+SUM(Source_BEAm!$JJ$274:$JJ$275))*Source_BEAu!$JI306/SUM(Source_BEAu!$JI$396:$JI$397)+P$7*SUM(Source_BEAm!$JJ$274:$JJ$275)/(SUM(Source_BEAm!$JI$274:$JI$275)+SUM(Source_BEAm!$JJ$274:$JJ$275))*Source_BEAu!$JJ306/SUM(Source_BEAu!$JJ$396:$JJ$397)</f>
        <v>2.1392389254919862E-4</v>
      </c>
      <c r="Q309" s="14">
        <f>Q$7*SUM(Source_BEAm!$JI$274:$JI$275)/(SUM(Source_BEAm!$JI$274:$JI$275)+SUM(Source_BEAm!$JJ$274:$JJ$275))*Source_BEAu!$JI306/SUM(Source_BEAu!$JI$396:$JI$397)+Q$7*SUM(Source_BEAm!$JJ$274:$JJ$275)/(SUM(Source_BEAm!$JI$274:$JI$275)+SUM(Source_BEAm!$JJ$274:$JJ$275))*Source_BEAu!$JJ306/SUM(Source_BEAu!$JJ$396:$JJ$397)</f>
        <v>3.6971015730798184E-5</v>
      </c>
      <c r="R309" s="14">
        <f>R$7*SUM(Source_BEAm!$JI$274:$JI$275)/(SUM(Source_BEAm!$JI$274:$JI$275)+SUM(Source_BEAm!$JJ$274:$JJ$275))*Source_BEAu!$JI306/SUM(Source_BEAu!$JI$396:$JI$397)+R$7*SUM(Source_BEAm!$JJ$274:$JJ$275)/(SUM(Source_BEAm!$JI$274:$JI$275)+SUM(Source_BEAm!$JJ$274:$JJ$275))*Source_BEAu!$JJ306/SUM(Source_BEAu!$JJ$396:$JJ$397)</f>
        <v>3.6688794236669958E-6</v>
      </c>
    </row>
    <row r="310" spans="1:18">
      <c r="A310" s="15" t="s">
        <v>450</v>
      </c>
      <c r="B310" s="19">
        <v>518200</v>
      </c>
      <c r="C310" s="20"/>
      <c r="H310" s="19">
        <f>H$7*Source_BEAm!$CT$103/(Source_BEAm!$EI$144+Source_BEAm!$CT$103)*Source_BEAu!$CT307/SUM(Source_BEAu!$CT$397+Source_BEAu!$CT$396)</f>
        <v>1.6950948540291764E-3</v>
      </c>
      <c r="I310" s="19">
        <f>I$7*Source_BEAm!$CT$103/(Source_BEAm!$EI$144+Source_BEAm!$CT$103)*Source_BEAu!$CT307/SUM(Source_BEAu!$CT$397+Source_BEAu!$CT$396)</f>
        <v>2.77995556060785E-2</v>
      </c>
      <c r="J310" s="19">
        <f>J$7*Source_BEAm!$CT$103/(Source_BEAm!$EI$144+Source_BEAm!$CT$103)*Source_BEAu!$CT307/SUM(Source_BEAu!$CT$397+Source_BEAu!$CT$396)</f>
        <v>0.12848818993541158</v>
      </c>
      <c r="K310" s="19">
        <f>K$7*Source_BEAm!$CT$103/(Source_BEAm!$EI$144+Source_BEAm!$CT$103)*Source_BEAu!$CT307/SUM(Source_BEAu!$CT$397+Source_BEAu!$CT$396)</f>
        <v>2.2205742587782212E-2</v>
      </c>
      <c r="L310" s="19">
        <f>L$7*Source_BEAm!$CT$103/(Source_BEAm!$EI$144+Source_BEAm!$CT$103)*Source_BEAu!$CT307/SUM(Source_BEAu!$CT$397+Source_BEAu!$CT$396)</f>
        <v>2.20362331023793E-3</v>
      </c>
      <c r="N310" s="14">
        <f>N$7*SUM(Source_BEAm!$JI$274:$JI$275)/(SUM(Source_BEAm!$JI$274:$JI$275)+SUM(Source_BEAm!$JJ$274:$JJ$275))*Source_BEAu!$JI307/SUM(Source_BEAu!$JI$396:$JI$397)+N$7*SUM(Source_BEAm!$JJ$274:$JJ$275)/(SUM(Source_BEAm!$JI$274:$JI$275)+SUM(Source_BEAm!$JJ$274:$JJ$275))*Source_BEAu!$JJ307/SUM(Source_BEAu!$JJ$396:$JJ$397)</f>
        <v>1.4968398790518547E-5</v>
      </c>
      <c r="O310" s="14">
        <f>O$7*SUM(Source_BEAm!$JI$274:$JI$275)/(SUM(Source_BEAm!$JI$274:$JI$275)+SUM(Source_BEAm!$JJ$274:$JJ$275))*Source_BEAu!$JI307/SUM(Source_BEAu!$JI$396:$JI$397)+O$7*SUM(Source_BEAm!$JJ$274:$JJ$275)/(SUM(Source_BEAm!$JI$274:$JI$275)+SUM(Source_BEAm!$JJ$274:$JJ$275))*Source_BEAu!$JJ307/SUM(Source_BEAu!$JJ$396:$JJ$397)</f>
        <v>2.4548174016450415E-4</v>
      </c>
      <c r="P310" s="14">
        <f>P$7*SUM(Source_BEAm!$JI$274:$JI$275)/(SUM(Source_BEAm!$JI$274:$JI$275)+SUM(Source_BEAm!$JJ$274:$JJ$275))*Source_BEAu!$JI307/SUM(Source_BEAu!$JI$396:$JI$397)+P$7*SUM(Source_BEAm!$JJ$274:$JJ$275)/(SUM(Source_BEAm!$JI$274:$JI$275)+SUM(Source_BEAm!$JJ$274:$JJ$275))*Source_BEAu!$JJ307/SUM(Source_BEAu!$JJ$396:$JJ$397)</f>
        <v>1.1346046283213056E-3</v>
      </c>
      <c r="Q310" s="14">
        <f>Q$7*SUM(Source_BEAm!$JI$274:$JI$275)/(SUM(Source_BEAm!$JI$274:$JI$275)+SUM(Source_BEAm!$JJ$274:$JJ$275))*Source_BEAu!$JI307/SUM(Source_BEAu!$JI$396:$JI$397)+Q$7*SUM(Source_BEAm!$JJ$274:$JJ$275)/(SUM(Source_BEAm!$JI$274:$JI$275)+SUM(Source_BEAm!$JJ$274:$JJ$275))*Source_BEAu!$JJ307/SUM(Source_BEAu!$JJ$396:$JJ$397)</f>
        <v>1.9608602415579292E-4</v>
      </c>
      <c r="R310" s="14">
        <f>R$7*SUM(Source_BEAm!$JI$274:$JI$275)/(SUM(Source_BEAm!$JI$274:$JI$275)+SUM(Source_BEAm!$JJ$274:$JJ$275))*Source_BEAu!$JI307/SUM(Source_BEAu!$JI$396:$JI$397)+R$7*SUM(Source_BEAm!$JJ$274:$JJ$275)/(SUM(Source_BEAm!$JI$274:$JI$275)+SUM(Source_BEAm!$JJ$274:$JJ$275))*Source_BEAu!$JJ307/SUM(Source_BEAu!$JJ$396:$JJ$397)</f>
        <v>1.9458918427674108E-5</v>
      </c>
    </row>
    <row r="311" spans="1:18">
      <c r="A311" s="15" t="s">
        <v>451</v>
      </c>
      <c r="B311" s="19" t="s">
        <v>452</v>
      </c>
      <c r="C311" s="20"/>
      <c r="H311" s="19">
        <f>H$7*Source_BEAm!$CT$103/(Source_BEAm!$EI$144+Source_BEAm!$CT$103)*Source_BEAu!$CT308/SUM(Source_BEAu!$CT$397+Source_BEAu!$CT$396)</f>
        <v>0</v>
      </c>
      <c r="I311" s="19">
        <f>I$7*Source_BEAm!$CT$103/(Source_BEAm!$EI$144+Source_BEAm!$CT$103)*Source_BEAu!$CT308/SUM(Source_BEAu!$CT$397+Source_BEAu!$CT$396)</f>
        <v>0</v>
      </c>
      <c r="J311" s="19">
        <f>J$7*Source_BEAm!$CT$103/(Source_BEAm!$EI$144+Source_BEAm!$CT$103)*Source_BEAu!$CT308/SUM(Source_BEAu!$CT$397+Source_BEAu!$CT$396)</f>
        <v>0</v>
      </c>
      <c r="K311" s="19">
        <f>K$7*Source_BEAm!$CT$103/(Source_BEAm!$EI$144+Source_BEAm!$CT$103)*Source_BEAu!$CT308/SUM(Source_BEAu!$CT$397+Source_BEAu!$CT$396)</f>
        <v>0</v>
      </c>
      <c r="L311" s="19">
        <f>L$7*Source_BEAm!$CT$103/(Source_BEAm!$EI$144+Source_BEAm!$CT$103)*Source_BEAu!$CT308/SUM(Source_BEAu!$CT$397+Source_BEAu!$CT$396)</f>
        <v>0</v>
      </c>
      <c r="N311" s="14">
        <f>N$7*SUM(Source_BEAm!$JI$274:$JI$275)/(SUM(Source_BEAm!$JI$274:$JI$275)+SUM(Source_BEAm!$JJ$274:$JJ$275))*Source_BEAu!$JI308/SUM(Source_BEAu!$JI$396:$JI$397)+N$7*SUM(Source_BEAm!$JJ$274:$JJ$275)/(SUM(Source_BEAm!$JI$274:$JI$275)+SUM(Source_BEAm!$JJ$274:$JJ$275))*Source_BEAu!$JJ308/SUM(Source_BEAu!$JJ$396:$JJ$397)</f>
        <v>0</v>
      </c>
      <c r="O311" s="14">
        <f>O$7*SUM(Source_BEAm!$JI$274:$JI$275)/(SUM(Source_BEAm!$JI$274:$JI$275)+SUM(Source_BEAm!$JJ$274:$JJ$275))*Source_BEAu!$JI308/SUM(Source_BEAu!$JI$396:$JI$397)+O$7*SUM(Source_BEAm!$JJ$274:$JJ$275)/(SUM(Source_BEAm!$JI$274:$JI$275)+SUM(Source_BEAm!$JJ$274:$JJ$275))*Source_BEAu!$JJ308/SUM(Source_BEAu!$JJ$396:$JJ$397)</f>
        <v>0</v>
      </c>
      <c r="P311" s="14">
        <f>P$7*SUM(Source_BEAm!$JI$274:$JI$275)/(SUM(Source_BEAm!$JI$274:$JI$275)+SUM(Source_BEAm!$JJ$274:$JJ$275))*Source_BEAu!$JI308/SUM(Source_BEAu!$JI$396:$JI$397)+P$7*SUM(Source_BEAm!$JJ$274:$JJ$275)/(SUM(Source_BEAm!$JI$274:$JI$275)+SUM(Source_BEAm!$JJ$274:$JJ$275))*Source_BEAu!$JJ308/SUM(Source_BEAu!$JJ$396:$JJ$397)</f>
        <v>0</v>
      </c>
      <c r="Q311" s="14">
        <f>Q$7*SUM(Source_BEAm!$JI$274:$JI$275)/(SUM(Source_BEAm!$JI$274:$JI$275)+SUM(Source_BEAm!$JJ$274:$JJ$275))*Source_BEAu!$JI308/SUM(Source_BEAu!$JI$396:$JI$397)+Q$7*SUM(Source_BEAm!$JJ$274:$JJ$275)/(SUM(Source_BEAm!$JI$274:$JI$275)+SUM(Source_BEAm!$JJ$274:$JJ$275))*Source_BEAu!$JJ308/SUM(Source_BEAu!$JJ$396:$JJ$397)</f>
        <v>0</v>
      </c>
      <c r="R311" s="14">
        <f>R$7*SUM(Source_BEAm!$JI$274:$JI$275)/(SUM(Source_BEAm!$JI$274:$JI$275)+SUM(Source_BEAm!$JJ$274:$JJ$275))*Source_BEAu!$JI308/SUM(Source_BEAu!$JI$396:$JI$397)+R$7*SUM(Source_BEAm!$JJ$274:$JJ$275)/(SUM(Source_BEAm!$JI$274:$JI$275)+SUM(Source_BEAm!$JJ$274:$JJ$275))*Source_BEAu!$JJ308/SUM(Source_BEAu!$JJ$396:$JJ$397)</f>
        <v>0</v>
      </c>
    </row>
    <row r="312" spans="1:18">
      <c r="A312" s="15" t="s">
        <v>453</v>
      </c>
      <c r="B312" s="19">
        <v>519130</v>
      </c>
      <c r="C312" s="20"/>
      <c r="H312" s="19">
        <f>H$7*Source_BEAm!$CT$103/(Source_BEAm!$EI$144+Source_BEAm!$CT$103)*Source_BEAu!$CT309/SUM(Source_BEAu!$CT$397+Source_BEAu!$CT$396)</f>
        <v>0</v>
      </c>
      <c r="I312" s="19">
        <f>I$7*Source_BEAm!$CT$103/(Source_BEAm!$EI$144+Source_BEAm!$CT$103)*Source_BEAu!$CT309/SUM(Source_BEAu!$CT$397+Source_BEAu!$CT$396)</f>
        <v>0</v>
      </c>
      <c r="J312" s="19">
        <f>J$7*Source_BEAm!$CT$103/(Source_BEAm!$EI$144+Source_BEAm!$CT$103)*Source_BEAu!$CT309/SUM(Source_BEAu!$CT$397+Source_BEAu!$CT$396)</f>
        <v>0</v>
      </c>
      <c r="K312" s="19">
        <f>K$7*Source_BEAm!$CT$103/(Source_BEAm!$EI$144+Source_BEAm!$CT$103)*Source_BEAu!$CT309/SUM(Source_BEAu!$CT$397+Source_BEAu!$CT$396)</f>
        <v>0</v>
      </c>
      <c r="L312" s="19">
        <f>L$7*Source_BEAm!$CT$103/(Source_BEAm!$EI$144+Source_BEAm!$CT$103)*Source_BEAu!$CT309/SUM(Source_BEAu!$CT$397+Source_BEAu!$CT$396)</f>
        <v>0</v>
      </c>
      <c r="N312" s="14">
        <f>N$7*SUM(Source_BEAm!$JI$274:$JI$275)/(SUM(Source_BEAm!$JI$274:$JI$275)+SUM(Source_BEAm!$JJ$274:$JJ$275))*Source_BEAu!$JI309/SUM(Source_BEAu!$JI$396:$JI$397)+N$7*SUM(Source_BEAm!$JJ$274:$JJ$275)/(SUM(Source_BEAm!$JI$274:$JI$275)+SUM(Source_BEAm!$JJ$274:$JJ$275))*Source_BEAu!$JJ309/SUM(Source_BEAu!$JJ$396:$JJ$397)</f>
        <v>0</v>
      </c>
      <c r="O312" s="14">
        <f>O$7*SUM(Source_BEAm!$JI$274:$JI$275)/(SUM(Source_BEAm!$JI$274:$JI$275)+SUM(Source_BEAm!$JJ$274:$JJ$275))*Source_BEAu!$JI309/SUM(Source_BEAu!$JI$396:$JI$397)+O$7*SUM(Source_BEAm!$JJ$274:$JJ$275)/(SUM(Source_BEAm!$JI$274:$JI$275)+SUM(Source_BEAm!$JJ$274:$JJ$275))*Source_BEAu!$JJ309/SUM(Source_BEAu!$JJ$396:$JJ$397)</f>
        <v>0</v>
      </c>
      <c r="P312" s="14">
        <f>P$7*SUM(Source_BEAm!$JI$274:$JI$275)/(SUM(Source_BEAm!$JI$274:$JI$275)+SUM(Source_BEAm!$JJ$274:$JJ$275))*Source_BEAu!$JI309/SUM(Source_BEAu!$JI$396:$JI$397)+P$7*SUM(Source_BEAm!$JJ$274:$JJ$275)/(SUM(Source_BEAm!$JI$274:$JI$275)+SUM(Source_BEAm!$JJ$274:$JJ$275))*Source_BEAu!$JJ309/SUM(Source_BEAu!$JJ$396:$JJ$397)</f>
        <v>0</v>
      </c>
      <c r="Q312" s="14">
        <f>Q$7*SUM(Source_BEAm!$JI$274:$JI$275)/(SUM(Source_BEAm!$JI$274:$JI$275)+SUM(Source_BEAm!$JJ$274:$JJ$275))*Source_BEAu!$JI309/SUM(Source_BEAu!$JI$396:$JI$397)+Q$7*SUM(Source_BEAm!$JJ$274:$JJ$275)/(SUM(Source_BEAm!$JI$274:$JI$275)+SUM(Source_BEAm!$JJ$274:$JJ$275))*Source_BEAu!$JJ309/SUM(Source_BEAu!$JJ$396:$JJ$397)</f>
        <v>0</v>
      </c>
      <c r="R312" s="14">
        <f>R$7*SUM(Source_BEAm!$JI$274:$JI$275)/(SUM(Source_BEAm!$JI$274:$JI$275)+SUM(Source_BEAm!$JJ$274:$JJ$275))*Source_BEAu!$JI309/SUM(Source_BEAu!$JI$396:$JI$397)+R$7*SUM(Source_BEAm!$JJ$274:$JJ$275)/(SUM(Source_BEAm!$JI$274:$JI$275)+SUM(Source_BEAm!$JJ$274:$JJ$275))*Source_BEAu!$JJ309/SUM(Source_BEAu!$JJ$396:$JJ$397)</f>
        <v>0</v>
      </c>
    </row>
    <row r="313" spans="1:18">
      <c r="A313" s="15" t="s">
        <v>454</v>
      </c>
      <c r="B313" s="19" t="s">
        <v>455</v>
      </c>
      <c r="C313" s="20"/>
      <c r="H313" s="19">
        <f>H$7*Source_BEAm!$CT$103/(Source_BEAm!$EI$144+Source_BEAm!$CT$103)*Source_BEAu!$CT310/SUM(Source_BEAu!$CT$397+Source_BEAu!$CT$396)</f>
        <v>1.8730329878775431E-5</v>
      </c>
      <c r="I313" s="19">
        <f>I$7*Source_BEAm!$CT$103/(Source_BEAm!$EI$144+Source_BEAm!$CT$103)*Source_BEAu!$CT310/SUM(Source_BEAu!$CT$397+Source_BEAu!$CT$396)</f>
        <v>3.0717741001191711E-4</v>
      </c>
      <c r="J313" s="19">
        <f>J$7*Source_BEAm!$CT$103/(Source_BEAm!$EI$144+Source_BEAm!$CT$103)*Source_BEAu!$CT310/SUM(Source_BEAu!$CT$397+Source_BEAu!$CT$396)</f>
        <v>1.4197590048111778E-3</v>
      </c>
      <c r="K313" s="19">
        <f>K$7*Source_BEAm!$CT$103/(Source_BEAm!$EI$144+Source_BEAm!$CT$103)*Source_BEAu!$CT310/SUM(Source_BEAu!$CT$397+Source_BEAu!$CT$396)</f>
        <v>2.4536732141195816E-4</v>
      </c>
      <c r="L313" s="19">
        <f>L$7*Source_BEAm!$CT$103/(Source_BEAm!$EI$144+Source_BEAm!$CT$103)*Source_BEAu!$CT310/SUM(Source_BEAu!$CT$397+Source_BEAu!$CT$396)</f>
        <v>2.4349428842408067E-5</v>
      </c>
      <c r="N313" s="14">
        <f>N$7*SUM(Source_BEAm!$JI$274:$JI$275)/(SUM(Source_BEAm!$JI$274:$JI$275)+SUM(Source_BEAm!$JJ$274:$JJ$275))*Source_BEAu!$JI310/SUM(Source_BEAu!$JI$396:$JI$397)+N$7*SUM(Source_BEAm!$JJ$274:$JJ$275)/(SUM(Source_BEAm!$JI$274:$JI$275)+SUM(Source_BEAm!$JJ$274:$JJ$275))*Source_BEAu!$JJ310/SUM(Source_BEAu!$JJ$396:$JJ$397)</f>
        <v>0</v>
      </c>
      <c r="O313" s="14">
        <f>O$7*SUM(Source_BEAm!$JI$274:$JI$275)/(SUM(Source_BEAm!$JI$274:$JI$275)+SUM(Source_BEAm!$JJ$274:$JJ$275))*Source_BEAu!$JI310/SUM(Source_BEAu!$JI$396:$JI$397)+O$7*SUM(Source_BEAm!$JJ$274:$JJ$275)/(SUM(Source_BEAm!$JI$274:$JI$275)+SUM(Source_BEAm!$JJ$274:$JJ$275))*Source_BEAu!$JJ310/SUM(Source_BEAu!$JJ$396:$JJ$397)</f>
        <v>0</v>
      </c>
      <c r="P313" s="14">
        <f>P$7*SUM(Source_BEAm!$JI$274:$JI$275)/(SUM(Source_BEAm!$JI$274:$JI$275)+SUM(Source_BEAm!$JJ$274:$JJ$275))*Source_BEAu!$JI310/SUM(Source_BEAu!$JI$396:$JI$397)+P$7*SUM(Source_BEAm!$JJ$274:$JJ$275)/(SUM(Source_BEAm!$JI$274:$JI$275)+SUM(Source_BEAm!$JJ$274:$JJ$275))*Source_BEAu!$JJ310/SUM(Source_BEAu!$JJ$396:$JJ$397)</f>
        <v>0</v>
      </c>
      <c r="Q313" s="14">
        <f>Q$7*SUM(Source_BEAm!$JI$274:$JI$275)/(SUM(Source_BEAm!$JI$274:$JI$275)+SUM(Source_BEAm!$JJ$274:$JJ$275))*Source_BEAu!$JI310/SUM(Source_BEAu!$JI$396:$JI$397)+Q$7*SUM(Source_BEAm!$JJ$274:$JJ$275)/(SUM(Source_BEAm!$JI$274:$JI$275)+SUM(Source_BEAm!$JJ$274:$JJ$275))*Source_BEAu!$JJ310/SUM(Source_BEAu!$JJ$396:$JJ$397)</f>
        <v>0</v>
      </c>
      <c r="R313" s="14">
        <f>R$7*SUM(Source_BEAm!$JI$274:$JI$275)/(SUM(Source_BEAm!$JI$274:$JI$275)+SUM(Source_BEAm!$JJ$274:$JJ$275))*Source_BEAu!$JI310/SUM(Source_BEAu!$JI$396:$JI$397)+R$7*SUM(Source_BEAm!$JJ$274:$JJ$275)/(SUM(Source_BEAm!$JI$274:$JI$275)+SUM(Source_BEAm!$JJ$274:$JJ$275))*Source_BEAu!$JJ310/SUM(Source_BEAu!$JJ$396:$JJ$397)</f>
        <v>0</v>
      </c>
    </row>
    <row r="314" spans="1:18">
      <c r="A314" s="15" t="s">
        <v>456</v>
      </c>
      <c r="B314" s="19" t="s">
        <v>457</v>
      </c>
      <c r="C314" s="20"/>
      <c r="H314" s="19">
        <f>H$7*Source_BEAm!$CT$103/(Source_BEAm!$EI$144+Source_BEAm!$CT$103)*Source_BEAu!$CT311/SUM(Source_BEAu!$CT$397+Source_BEAu!$CT$396)</f>
        <v>0</v>
      </c>
      <c r="I314" s="19">
        <f>I$7*Source_BEAm!$CT$103/(Source_BEAm!$EI$144+Source_BEAm!$CT$103)*Source_BEAu!$CT311/SUM(Source_BEAu!$CT$397+Source_BEAu!$CT$396)</f>
        <v>0</v>
      </c>
      <c r="J314" s="19">
        <f>J$7*Source_BEAm!$CT$103/(Source_BEAm!$EI$144+Source_BEAm!$CT$103)*Source_BEAu!$CT311/SUM(Source_BEAu!$CT$397+Source_BEAu!$CT$396)</f>
        <v>0</v>
      </c>
      <c r="K314" s="19">
        <f>K$7*Source_BEAm!$CT$103/(Source_BEAm!$EI$144+Source_BEAm!$CT$103)*Source_BEAu!$CT311/SUM(Source_BEAu!$CT$397+Source_BEAu!$CT$396)</f>
        <v>0</v>
      </c>
      <c r="L314" s="19">
        <f>L$7*Source_BEAm!$CT$103/(Source_BEAm!$EI$144+Source_BEAm!$CT$103)*Source_BEAu!$CT311/SUM(Source_BEAu!$CT$397+Source_BEAu!$CT$396)</f>
        <v>0</v>
      </c>
      <c r="N314" s="14">
        <f>N$7*SUM(Source_BEAm!$JI$274:$JI$275)/(SUM(Source_BEAm!$JI$274:$JI$275)+SUM(Source_BEAm!$JJ$274:$JJ$275))*Source_BEAu!$JI311/SUM(Source_BEAu!$JI$396:$JI$397)+N$7*SUM(Source_BEAm!$JJ$274:$JJ$275)/(SUM(Source_BEAm!$JI$274:$JI$275)+SUM(Source_BEAm!$JJ$274:$JJ$275))*Source_BEAu!$JJ311/SUM(Source_BEAu!$JJ$396:$JJ$397)</f>
        <v>0</v>
      </c>
      <c r="O314" s="14">
        <f>O$7*SUM(Source_BEAm!$JI$274:$JI$275)/(SUM(Source_BEAm!$JI$274:$JI$275)+SUM(Source_BEAm!$JJ$274:$JJ$275))*Source_BEAu!$JI311/SUM(Source_BEAu!$JI$396:$JI$397)+O$7*SUM(Source_BEAm!$JJ$274:$JJ$275)/(SUM(Source_BEAm!$JI$274:$JI$275)+SUM(Source_BEAm!$JJ$274:$JJ$275))*Source_BEAu!$JJ311/SUM(Source_BEAu!$JJ$396:$JJ$397)</f>
        <v>0</v>
      </c>
      <c r="P314" s="14">
        <f>P$7*SUM(Source_BEAm!$JI$274:$JI$275)/(SUM(Source_BEAm!$JI$274:$JI$275)+SUM(Source_BEAm!$JJ$274:$JJ$275))*Source_BEAu!$JI311/SUM(Source_BEAu!$JI$396:$JI$397)+P$7*SUM(Source_BEAm!$JJ$274:$JJ$275)/(SUM(Source_BEAm!$JI$274:$JI$275)+SUM(Source_BEAm!$JJ$274:$JJ$275))*Source_BEAu!$JJ311/SUM(Source_BEAu!$JJ$396:$JJ$397)</f>
        <v>0</v>
      </c>
      <c r="Q314" s="14">
        <f>Q$7*SUM(Source_BEAm!$JI$274:$JI$275)/(SUM(Source_BEAm!$JI$274:$JI$275)+SUM(Source_BEAm!$JJ$274:$JJ$275))*Source_BEAu!$JI311/SUM(Source_BEAu!$JI$396:$JI$397)+Q$7*SUM(Source_BEAm!$JJ$274:$JJ$275)/(SUM(Source_BEAm!$JI$274:$JI$275)+SUM(Source_BEAm!$JJ$274:$JJ$275))*Source_BEAu!$JJ311/SUM(Source_BEAu!$JJ$396:$JJ$397)</f>
        <v>0</v>
      </c>
      <c r="R314" s="14">
        <f>R$7*SUM(Source_BEAm!$JI$274:$JI$275)/(SUM(Source_BEAm!$JI$274:$JI$275)+SUM(Source_BEAm!$JJ$274:$JJ$275))*Source_BEAu!$JI311/SUM(Source_BEAu!$JI$396:$JI$397)+R$7*SUM(Source_BEAm!$JJ$274:$JJ$275)/(SUM(Source_BEAm!$JI$274:$JI$275)+SUM(Source_BEAm!$JJ$274:$JJ$275))*Source_BEAu!$JJ311/SUM(Source_BEAu!$JJ$396:$JJ$397)</f>
        <v>0</v>
      </c>
    </row>
    <row r="315" spans="1:18">
      <c r="A315" s="15" t="s">
        <v>458</v>
      </c>
      <c r="B315" s="19" t="s">
        <v>459</v>
      </c>
      <c r="C315" s="20"/>
      <c r="H315" s="19">
        <f>H$7*Source_BEAm!$CT$103/(Source_BEAm!$EI$144+Source_BEAm!$CT$103)*Source_BEAu!$CT312/SUM(Source_BEAu!$CT$397+Source_BEAu!$CT$396)</f>
        <v>0</v>
      </c>
      <c r="I315" s="19">
        <f>I$7*Source_BEAm!$CT$103/(Source_BEAm!$EI$144+Source_BEAm!$CT$103)*Source_BEAu!$CT312/SUM(Source_BEAu!$CT$397+Source_BEAu!$CT$396)</f>
        <v>0</v>
      </c>
      <c r="J315" s="19">
        <f>J$7*Source_BEAm!$CT$103/(Source_BEAm!$EI$144+Source_BEAm!$CT$103)*Source_BEAu!$CT312/SUM(Source_BEAu!$CT$397+Source_BEAu!$CT$396)</f>
        <v>0</v>
      </c>
      <c r="K315" s="19">
        <f>K$7*Source_BEAm!$CT$103/(Source_BEAm!$EI$144+Source_BEAm!$CT$103)*Source_BEAu!$CT312/SUM(Source_BEAu!$CT$397+Source_BEAu!$CT$396)</f>
        <v>0</v>
      </c>
      <c r="L315" s="19">
        <f>L$7*Source_BEAm!$CT$103/(Source_BEAm!$EI$144+Source_BEAm!$CT$103)*Source_BEAu!$CT312/SUM(Source_BEAu!$CT$397+Source_BEAu!$CT$396)</f>
        <v>0</v>
      </c>
      <c r="N315" s="14">
        <f>N$7*SUM(Source_BEAm!$JI$274:$JI$275)/(SUM(Source_BEAm!$JI$274:$JI$275)+SUM(Source_BEAm!$JJ$274:$JJ$275))*Source_BEAu!$JI312/SUM(Source_BEAu!$JI$396:$JI$397)+N$7*SUM(Source_BEAm!$JJ$274:$JJ$275)/(SUM(Source_BEAm!$JI$274:$JI$275)+SUM(Source_BEAm!$JJ$274:$JJ$275))*Source_BEAu!$JJ312/SUM(Source_BEAu!$JJ$396:$JJ$397)</f>
        <v>0</v>
      </c>
      <c r="O315" s="14">
        <f>O$7*SUM(Source_BEAm!$JI$274:$JI$275)/(SUM(Source_BEAm!$JI$274:$JI$275)+SUM(Source_BEAm!$JJ$274:$JJ$275))*Source_BEAu!$JI312/SUM(Source_BEAu!$JI$396:$JI$397)+O$7*SUM(Source_BEAm!$JJ$274:$JJ$275)/(SUM(Source_BEAm!$JI$274:$JI$275)+SUM(Source_BEAm!$JJ$274:$JJ$275))*Source_BEAu!$JJ312/SUM(Source_BEAu!$JJ$396:$JJ$397)</f>
        <v>0</v>
      </c>
      <c r="P315" s="14">
        <f>P$7*SUM(Source_BEAm!$JI$274:$JI$275)/(SUM(Source_BEAm!$JI$274:$JI$275)+SUM(Source_BEAm!$JJ$274:$JJ$275))*Source_BEAu!$JI312/SUM(Source_BEAu!$JI$396:$JI$397)+P$7*SUM(Source_BEAm!$JJ$274:$JJ$275)/(SUM(Source_BEAm!$JI$274:$JI$275)+SUM(Source_BEAm!$JJ$274:$JJ$275))*Source_BEAu!$JJ312/SUM(Source_BEAu!$JJ$396:$JJ$397)</f>
        <v>0</v>
      </c>
      <c r="Q315" s="14">
        <f>Q$7*SUM(Source_BEAm!$JI$274:$JI$275)/(SUM(Source_BEAm!$JI$274:$JI$275)+SUM(Source_BEAm!$JJ$274:$JJ$275))*Source_BEAu!$JI312/SUM(Source_BEAu!$JI$396:$JI$397)+Q$7*SUM(Source_BEAm!$JJ$274:$JJ$275)/(SUM(Source_BEAm!$JI$274:$JI$275)+SUM(Source_BEAm!$JJ$274:$JJ$275))*Source_BEAu!$JJ312/SUM(Source_BEAu!$JJ$396:$JJ$397)</f>
        <v>0</v>
      </c>
      <c r="R315" s="14">
        <f>R$7*SUM(Source_BEAm!$JI$274:$JI$275)/(SUM(Source_BEAm!$JI$274:$JI$275)+SUM(Source_BEAm!$JJ$274:$JJ$275))*Source_BEAu!$JI312/SUM(Source_BEAu!$JI$396:$JI$397)+R$7*SUM(Source_BEAm!$JJ$274:$JJ$275)/(SUM(Source_BEAm!$JI$274:$JI$275)+SUM(Source_BEAm!$JJ$274:$JJ$275))*Source_BEAu!$JJ312/SUM(Source_BEAu!$JJ$396:$JJ$397)</f>
        <v>0</v>
      </c>
    </row>
    <row r="316" spans="1:18">
      <c r="A316" s="15" t="s">
        <v>460</v>
      </c>
      <c r="B316" s="19">
        <v>523900</v>
      </c>
      <c r="C316" s="20"/>
      <c r="H316" s="19">
        <f>H$7*Source_BEAm!$CT$103/(Source_BEAm!$EI$144+Source_BEAm!$CT$103)*Source_BEAu!$CT313/SUM(Source_BEAu!$CT$397+Source_BEAu!$CT$396)</f>
        <v>1.1238197927265259E-4</v>
      </c>
      <c r="I316" s="19">
        <f>I$7*Source_BEAm!$CT$103/(Source_BEAm!$EI$144+Source_BEAm!$CT$103)*Source_BEAu!$CT313/SUM(Source_BEAu!$CT$397+Source_BEAu!$CT$396)</f>
        <v>1.8430644600715025E-3</v>
      </c>
      <c r="J316" s="19">
        <f>J$7*Source_BEAm!$CT$103/(Source_BEAm!$EI$144+Source_BEAm!$CT$103)*Source_BEAu!$CT313/SUM(Source_BEAu!$CT$397+Source_BEAu!$CT$396)</f>
        <v>8.5185540288670661E-3</v>
      </c>
      <c r="K316" s="19">
        <f>K$7*Source_BEAm!$CT$103/(Source_BEAm!$EI$144+Source_BEAm!$CT$103)*Source_BEAu!$CT313/SUM(Source_BEAu!$CT$397+Source_BEAu!$CT$396)</f>
        <v>1.472203928471749E-3</v>
      </c>
      <c r="L316" s="19">
        <f>L$7*Source_BEAm!$CT$103/(Source_BEAm!$EI$144+Source_BEAm!$CT$103)*Source_BEAu!$CT313/SUM(Source_BEAu!$CT$397+Source_BEAu!$CT$396)</f>
        <v>1.460965730544484E-4</v>
      </c>
      <c r="N316" s="14">
        <f>N$7*SUM(Source_BEAm!$JI$274:$JI$275)/(SUM(Source_BEAm!$JI$274:$JI$275)+SUM(Source_BEAm!$JJ$274:$JJ$275))*Source_BEAu!$JI313/SUM(Source_BEAu!$JI$396:$JI$397)+N$7*SUM(Source_BEAm!$JJ$274:$JJ$275)/(SUM(Source_BEAm!$JI$274:$JI$275)+SUM(Source_BEAm!$JJ$274:$JJ$275))*Source_BEAu!$JJ313/SUM(Source_BEAu!$JJ$396:$JJ$397)</f>
        <v>0</v>
      </c>
      <c r="O316" s="14">
        <f>O$7*SUM(Source_BEAm!$JI$274:$JI$275)/(SUM(Source_BEAm!$JI$274:$JI$275)+SUM(Source_BEAm!$JJ$274:$JJ$275))*Source_BEAu!$JI313/SUM(Source_BEAu!$JI$396:$JI$397)+O$7*SUM(Source_BEAm!$JJ$274:$JJ$275)/(SUM(Source_BEAm!$JI$274:$JI$275)+SUM(Source_BEAm!$JJ$274:$JJ$275))*Source_BEAu!$JJ313/SUM(Source_BEAu!$JJ$396:$JJ$397)</f>
        <v>0</v>
      </c>
      <c r="P316" s="14">
        <f>P$7*SUM(Source_BEAm!$JI$274:$JI$275)/(SUM(Source_BEAm!$JI$274:$JI$275)+SUM(Source_BEAm!$JJ$274:$JJ$275))*Source_BEAu!$JI313/SUM(Source_BEAu!$JI$396:$JI$397)+P$7*SUM(Source_BEAm!$JJ$274:$JJ$275)/(SUM(Source_BEAm!$JI$274:$JI$275)+SUM(Source_BEAm!$JJ$274:$JJ$275))*Source_BEAu!$JJ313/SUM(Source_BEAu!$JJ$396:$JJ$397)</f>
        <v>0</v>
      </c>
      <c r="Q316" s="14">
        <f>Q$7*SUM(Source_BEAm!$JI$274:$JI$275)/(SUM(Source_BEAm!$JI$274:$JI$275)+SUM(Source_BEAm!$JJ$274:$JJ$275))*Source_BEAu!$JI313/SUM(Source_BEAu!$JI$396:$JI$397)+Q$7*SUM(Source_BEAm!$JJ$274:$JJ$275)/(SUM(Source_BEAm!$JI$274:$JI$275)+SUM(Source_BEAm!$JJ$274:$JJ$275))*Source_BEAu!$JJ313/SUM(Source_BEAu!$JJ$396:$JJ$397)</f>
        <v>0</v>
      </c>
      <c r="R316" s="14">
        <f>R$7*SUM(Source_BEAm!$JI$274:$JI$275)/(SUM(Source_BEAm!$JI$274:$JI$275)+SUM(Source_BEAm!$JJ$274:$JJ$275))*Source_BEAu!$JI313/SUM(Source_BEAu!$JI$396:$JI$397)+R$7*SUM(Source_BEAm!$JJ$274:$JJ$275)/(SUM(Source_BEAm!$JI$274:$JI$275)+SUM(Source_BEAm!$JJ$274:$JJ$275))*Source_BEAu!$JJ313/SUM(Source_BEAu!$JJ$396:$JJ$397)</f>
        <v>0</v>
      </c>
    </row>
    <row r="317" spans="1:18">
      <c r="A317" s="15" t="s">
        <v>461</v>
      </c>
      <c r="B317" s="19">
        <v>524100</v>
      </c>
      <c r="C317" s="20"/>
      <c r="H317" s="19">
        <f>H$7*Source_BEAm!$CT$103/(Source_BEAm!$EI$144+Source_BEAm!$CT$103)*Source_BEAu!$CT314/SUM(Source_BEAu!$CT$397+Source_BEAu!$CT$396)</f>
        <v>0</v>
      </c>
      <c r="I317" s="19">
        <f>I$7*Source_BEAm!$CT$103/(Source_BEAm!$EI$144+Source_BEAm!$CT$103)*Source_BEAu!$CT314/SUM(Source_BEAu!$CT$397+Source_BEAu!$CT$396)</f>
        <v>0</v>
      </c>
      <c r="J317" s="19">
        <f>J$7*Source_BEAm!$CT$103/(Source_BEAm!$EI$144+Source_BEAm!$CT$103)*Source_BEAu!$CT314/SUM(Source_BEAu!$CT$397+Source_BEAu!$CT$396)</f>
        <v>0</v>
      </c>
      <c r="K317" s="19">
        <f>K$7*Source_BEAm!$CT$103/(Source_BEAm!$EI$144+Source_BEAm!$CT$103)*Source_BEAu!$CT314/SUM(Source_BEAu!$CT$397+Source_BEAu!$CT$396)</f>
        <v>0</v>
      </c>
      <c r="L317" s="19">
        <f>L$7*Source_BEAm!$CT$103/(Source_BEAm!$EI$144+Source_BEAm!$CT$103)*Source_BEAu!$CT314/SUM(Source_BEAu!$CT$397+Source_BEAu!$CT$396)</f>
        <v>0</v>
      </c>
      <c r="N317" s="14">
        <f>N$7*SUM(Source_BEAm!$JI$274:$JI$275)/(SUM(Source_BEAm!$JI$274:$JI$275)+SUM(Source_BEAm!$JJ$274:$JJ$275))*Source_BEAu!$JI314/SUM(Source_BEAu!$JI$396:$JI$397)+N$7*SUM(Source_BEAm!$JJ$274:$JJ$275)/(SUM(Source_BEAm!$JI$274:$JI$275)+SUM(Source_BEAm!$JJ$274:$JJ$275))*Source_BEAu!$JJ314/SUM(Source_BEAu!$JJ$396:$JJ$397)</f>
        <v>0</v>
      </c>
      <c r="O317" s="14">
        <f>O$7*SUM(Source_BEAm!$JI$274:$JI$275)/(SUM(Source_BEAm!$JI$274:$JI$275)+SUM(Source_BEAm!$JJ$274:$JJ$275))*Source_BEAu!$JI314/SUM(Source_BEAu!$JI$396:$JI$397)+O$7*SUM(Source_BEAm!$JJ$274:$JJ$275)/(SUM(Source_BEAm!$JI$274:$JI$275)+SUM(Source_BEAm!$JJ$274:$JJ$275))*Source_BEAu!$JJ314/SUM(Source_BEAu!$JJ$396:$JJ$397)</f>
        <v>0</v>
      </c>
      <c r="P317" s="14">
        <f>P$7*SUM(Source_BEAm!$JI$274:$JI$275)/(SUM(Source_BEAm!$JI$274:$JI$275)+SUM(Source_BEAm!$JJ$274:$JJ$275))*Source_BEAu!$JI314/SUM(Source_BEAu!$JI$396:$JI$397)+P$7*SUM(Source_BEAm!$JJ$274:$JJ$275)/(SUM(Source_BEAm!$JI$274:$JI$275)+SUM(Source_BEAm!$JJ$274:$JJ$275))*Source_BEAu!$JJ314/SUM(Source_BEAu!$JJ$396:$JJ$397)</f>
        <v>0</v>
      </c>
      <c r="Q317" s="14">
        <f>Q$7*SUM(Source_BEAm!$JI$274:$JI$275)/(SUM(Source_BEAm!$JI$274:$JI$275)+SUM(Source_BEAm!$JJ$274:$JJ$275))*Source_BEAu!$JI314/SUM(Source_BEAu!$JI$396:$JI$397)+Q$7*SUM(Source_BEAm!$JJ$274:$JJ$275)/(SUM(Source_BEAm!$JI$274:$JI$275)+SUM(Source_BEAm!$JJ$274:$JJ$275))*Source_BEAu!$JJ314/SUM(Source_BEAu!$JJ$396:$JJ$397)</f>
        <v>0</v>
      </c>
      <c r="R317" s="14">
        <f>R$7*SUM(Source_BEAm!$JI$274:$JI$275)/(SUM(Source_BEAm!$JI$274:$JI$275)+SUM(Source_BEAm!$JJ$274:$JJ$275))*Source_BEAu!$JI314/SUM(Source_BEAu!$JI$396:$JI$397)+R$7*SUM(Source_BEAm!$JJ$274:$JJ$275)/(SUM(Source_BEAm!$JI$274:$JI$275)+SUM(Source_BEAm!$JJ$274:$JJ$275))*Source_BEAu!$JJ314/SUM(Source_BEAu!$JJ$396:$JJ$397)</f>
        <v>0</v>
      </c>
    </row>
    <row r="318" spans="1:18">
      <c r="A318" s="15" t="s">
        <v>462</v>
      </c>
      <c r="B318" s="19">
        <v>524200</v>
      </c>
      <c r="C318" s="20"/>
      <c r="H318" s="19">
        <f>H$7*Source_BEAm!$CT$103/(Source_BEAm!$EI$144+Source_BEAm!$CT$103)*Source_BEAu!$CT315/SUM(Source_BEAu!$CT$397+Source_BEAu!$CT$396)</f>
        <v>0</v>
      </c>
      <c r="I318" s="19">
        <f>I$7*Source_BEAm!$CT$103/(Source_BEAm!$EI$144+Source_BEAm!$CT$103)*Source_BEAu!$CT315/SUM(Source_BEAu!$CT$397+Source_BEAu!$CT$396)</f>
        <v>0</v>
      </c>
      <c r="J318" s="19">
        <f>J$7*Source_BEAm!$CT$103/(Source_BEAm!$EI$144+Source_BEAm!$CT$103)*Source_BEAu!$CT315/SUM(Source_BEAu!$CT$397+Source_BEAu!$CT$396)</f>
        <v>0</v>
      </c>
      <c r="K318" s="19">
        <f>K$7*Source_BEAm!$CT$103/(Source_BEAm!$EI$144+Source_BEAm!$CT$103)*Source_BEAu!$CT315/SUM(Source_BEAu!$CT$397+Source_BEAu!$CT$396)</f>
        <v>0</v>
      </c>
      <c r="L318" s="19">
        <f>L$7*Source_BEAm!$CT$103/(Source_BEAm!$EI$144+Source_BEAm!$CT$103)*Source_BEAu!$CT315/SUM(Source_BEAu!$CT$397+Source_BEAu!$CT$396)</f>
        <v>0</v>
      </c>
      <c r="N318" s="14">
        <f>N$7*SUM(Source_BEAm!$JI$274:$JI$275)/(SUM(Source_BEAm!$JI$274:$JI$275)+SUM(Source_BEAm!$JJ$274:$JJ$275))*Source_BEAu!$JI315/SUM(Source_BEAu!$JI$396:$JI$397)+N$7*SUM(Source_BEAm!$JJ$274:$JJ$275)/(SUM(Source_BEAm!$JI$274:$JI$275)+SUM(Source_BEAm!$JJ$274:$JJ$275))*Source_BEAu!$JJ315/SUM(Source_BEAu!$JJ$396:$JJ$397)</f>
        <v>3.3893228299693483E-5</v>
      </c>
      <c r="O318" s="14">
        <f>O$7*SUM(Source_BEAm!$JI$274:$JI$275)/(SUM(Source_BEAm!$JI$274:$JI$275)+SUM(Source_BEAm!$JJ$274:$JJ$275))*Source_BEAu!$JI315/SUM(Source_BEAu!$JI$396:$JI$397)+O$7*SUM(Source_BEAm!$JJ$274:$JJ$275)/(SUM(Source_BEAm!$JI$274:$JI$275)+SUM(Source_BEAm!$JJ$274:$JJ$275))*Source_BEAu!$JJ315/SUM(Source_BEAu!$JJ$396:$JJ$397)</f>
        <v>5.5584894411497311E-4</v>
      </c>
      <c r="P318" s="14">
        <f>P$7*SUM(Source_BEAm!$JI$274:$JI$275)/(SUM(Source_BEAm!$JI$274:$JI$275)+SUM(Source_BEAm!$JJ$274:$JJ$275))*Source_BEAu!$JI315/SUM(Source_BEAu!$JI$396:$JI$397)+P$7*SUM(Source_BEAm!$JJ$274:$JJ$275)/(SUM(Source_BEAm!$JI$274:$JI$275)+SUM(Source_BEAm!$JJ$274:$JJ$275))*Source_BEAu!$JJ315/SUM(Source_BEAu!$JJ$396:$JJ$397)</f>
        <v>2.5691067051167656E-3</v>
      </c>
      <c r="Q318" s="14">
        <f>Q$7*SUM(Source_BEAm!$JI$274:$JI$275)/(SUM(Source_BEAm!$JI$274:$JI$275)+SUM(Source_BEAm!$JJ$274:$JJ$275))*Source_BEAu!$JI315/SUM(Source_BEAu!$JI$396:$JI$397)+Q$7*SUM(Source_BEAm!$JJ$274:$JJ$275)/(SUM(Source_BEAm!$JI$274:$JI$275)+SUM(Source_BEAm!$JJ$274:$JJ$275))*Source_BEAu!$JJ315/SUM(Source_BEAu!$JJ$396:$JJ$397)</f>
        <v>4.4400129072598459E-4</v>
      </c>
      <c r="R318" s="14">
        <f>R$7*SUM(Source_BEAm!$JI$274:$JI$275)/(SUM(Source_BEAm!$JI$274:$JI$275)+SUM(Source_BEAm!$JJ$274:$JJ$275))*Source_BEAu!$JI315/SUM(Source_BEAu!$JI$396:$JI$397)+R$7*SUM(Source_BEAm!$JJ$274:$JJ$275)/(SUM(Source_BEAm!$JI$274:$JI$275)+SUM(Source_BEAm!$JJ$274:$JJ$275))*Source_BEAu!$JJ315/SUM(Source_BEAu!$JJ$396:$JJ$397)</f>
        <v>4.4061196789601525E-5</v>
      </c>
    </row>
    <row r="319" spans="1:18">
      <c r="A319" s="15" t="s">
        <v>463</v>
      </c>
      <c r="B319" s="19">
        <v>525000</v>
      </c>
      <c r="C319" s="20"/>
      <c r="H319" s="19">
        <f>H$7*Source_BEAm!$CT$103/(Source_BEAm!$EI$144+Source_BEAm!$CT$103)*Source_BEAu!$CT316/SUM(Source_BEAu!$CT$397+Source_BEAu!$CT$396)</f>
        <v>0</v>
      </c>
      <c r="I319" s="19">
        <f>I$7*Source_BEAm!$CT$103/(Source_BEAm!$EI$144+Source_BEAm!$CT$103)*Source_BEAu!$CT316/SUM(Source_BEAu!$CT$397+Source_BEAu!$CT$396)</f>
        <v>0</v>
      </c>
      <c r="J319" s="19">
        <f>J$7*Source_BEAm!$CT$103/(Source_BEAm!$EI$144+Source_BEAm!$CT$103)*Source_BEAu!$CT316/SUM(Source_BEAu!$CT$397+Source_BEAu!$CT$396)</f>
        <v>0</v>
      </c>
      <c r="K319" s="19">
        <f>K$7*Source_BEAm!$CT$103/(Source_BEAm!$EI$144+Source_BEAm!$CT$103)*Source_BEAu!$CT316/SUM(Source_BEAu!$CT$397+Source_BEAu!$CT$396)</f>
        <v>0</v>
      </c>
      <c r="L319" s="19">
        <f>L$7*Source_BEAm!$CT$103/(Source_BEAm!$EI$144+Source_BEAm!$CT$103)*Source_BEAu!$CT316/SUM(Source_BEAu!$CT$397+Source_BEAu!$CT$396)</f>
        <v>0</v>
      </c>
      <c r="N319" s="14">
        <f>N$7*SUM(Source_BEAm!$JI$274:$JI$275)/(SUM(Source_BEAm!$JI$274:$JI$275)+SUM(Source_BEAm!$JJ$274:$JJ$275))*Source_BEAu!$JI316/SUM(Source_BEAu!$JI$396:$JI$397)+N$7*SUM(Source_BEAm!$JJ$274:$JJ$275)/(SUM(Source_BEAm!$JI$274:$JI$275)+SUM(Source_BEAm!$JJ$274:$JJ$275))*Source_BEAu!$JJ316/SUM(Source_BEAu!$JJ$396:$JJ$397)</f>
        <v>0</v>
      </c>
      <c r="O319" s="14">
        <f>O$7*SUM(Source_BEAm!$JI$274:$JI$275)/(SUM(Source_BEAm!$JI$274:$JI$275)+SUM(Source_BEAm!$JJ$274:$JJ$275))*Source_BEAu!$JI316/SUM(Source_BEAu!$JI$396:$JI$397)+O$7*SUM(Source_BEAm!$JJ$274:$JJ$275)/(SUM(Source_BEAm!$JI$274:$JI$275)+SUM(Source_BEAm!$JJ$274:$JJ$275))*Source_BEAu!$JJ316/SUM(Source_BEAu!$JJ$396:$JJ$397)</f>
        <v>0</v>
      </c>
      <c r="P319" s="14">
        <f>P$7*SUM(Source_BEAm!$JI$274:$JI$275)/(SUM(Source_BEAm!$JI$274:$JI$275)+SUM(Source_BEAm!$JJ$274:$JJ$275))*Source_BEAu!$JI316/SUM(Source_BEAu!$JI$396:$JI$397)+P$7*SUM(Source_BEAm!$JJ$274:$JJ$275)/(SUM(Source_BEAm!$JI$274:$JI$275)+SUM(Source_BEAm!$JJ$274:$JJ$275))*Source_BEAu!$JJ316/SUM(Source_BEAu!$JJ$396:$JJ$397)</f>
        <v>0</v>
      </c>
      <c r="Q319" s="14">
        <f>Q$7*SUM(Source_BEAm!$JI$274:$JI$275)/(SUM(Source_BEAm!$JI$274:$JI$275)+SUM(Source_BEAm!$JJ$274:$JJ$275))*Source_BEAu!$JI316/SUM(Source_BEAu!$JI$396:$JI$397)+Q$7*SUM(Source_BEAm!$JJ$274:$JJ$275)/(SUM(Source_BEAm!$JI$274:$JI$275)+SUM(Source_BEAm!$JJ$274:$JJ$275))*Source_BEAu!$JJ316/SUM(Source_BEAu!$JJ$396:$JJ$397)</f>
        <v>0</v>
      </c>
      <c r="R319" s="14">
        <f>R$7*SUM(Source_BEAm!$JI$274:$JI$275)/(SUM(Source_BEAm!$JI$274:$JI$275)+SUM(Source_BEAm!$JJ$274:$JJ$275))*Source_BEAu!$JI316/SUM(Source_BEAu!$JI$396:$JI$397)+R$7*SUM(Source_BEAm!$JJ$274:$JJ$275)/(SUM(Source_BEAm!$JI$274:$JI$275)+SUM(Source_BEAm!$JJ$274:$JJ$275))*Source_BEAu!$JJ316/SUM(Source_BEAu!$JJ$396:$JJ$397)</f>
        <v>0</v>
      </c>
    </row>
    <row r="320" spans="1:18">
      <c r="A320" s="15" t="s">
        <v>464</v>
      </c>
      <c r="B320" s="19" t="s">
        <v>465</v>
      </c>
      <c r="C320" s="20"/>
      <c r="H320" s="19">
        <f>H$7*Source_BEAm!$CT$103/(Source_BEAm!$EI$144+Source_BEAm!$CT$103)*Source_BEAu!$CT317/SUM(Source_BEAu!$CT$397+Source_BEAu!$CT$396)</f>
        <v>4.1206725733305949E-4</v>
      </c>
      <c r="I320" s="19">
        <f>I$7*Source_BEAm!$CT$103/(Source_BEAm!$EI$144+Source_BEAm!$CT$103)*Source_BEAu!$CT317/SUM(Source_BEAu!$CT$397+Source_BEAu!$CT$396)</f>
        <v>6.7579030202621765E-3</v>
      </c>
      <c r="J320" s="19">
        <f>J$7*Source_BEAm!$CT$103/(Source_BEAm!$EI$144+Source_BEAm!$CT$103)*Source_BEAu!$CT317/SUM(Source_BEAu!$CT$397+Source_BEAu!$CT$396)</f>
        <v>3.1234698105845914E-2</v>
      </c>
      <c r="K320" s="19">
        <f>K$7*Source_BEAm!$CT$103/(Source_BEAm!$EI$144+Source_BEAm!$CT$103)*Source_BEAu!$CT317/SUM(Source_BEAu!$CT$397+Source_BEAu!$CT$396)</f>
        <v>5.3980810710630789E-3</v>
      </c>
      <c r="L320" s="19">
        <f>L$7*Source_BEAm!$CT$103/(Source_BEAm!$EI$144+Source_BEAm!$CT$103)*Source_BEAu!$CT317/SUM(Source_BEAu!$CT$397+Source_BEAu!$CT$396)</f>
        <v>5.3568743453297749E-4</v>
      </c>
      <c r="N320" s="14">
        <f>N$7*SUM(Source_BEAm!$JI$274:$JI$275)/(SUM(Source_BEAm!$JI$274:$JI$275)+SUM(Source_BEAm!$JJ$274:$JJ$275))*Source_BEAu!$JI317/SUM(Source_BEAu!$JI$396:$JI$397)+N$7*SUM(Source_BEAm!$JJ$274:$JJ$275)/(SUM(Source_BEAm!$JI$274:$JI$275)+SUM(Source_BEAm!$JJ$274:$JJ$275))*Source_BEAu!$JJ317/SUM(Source_BEAu!$JJ$396:$JJ$397)</f>
        <v>9.6008606012210015E-6</v>
      </c>
      <c r="O320" s="14">
        <f>O$7*SUM(Source_BEAm!$JI$274:$JI$275)/(SUM(Source_BEAm!$JI$274:$JI$275)+SUM(Source_BEAm!$JJ$274:$JJ$275))*Source_BEAu!$JI317/SUM(Source_BEAu!$JI$396:$JI$397)+O$7*SUM(Source_BEAm!$JJ$274:$JJ$275)/(SUM(Source_BEAm!$JI$274:$JI$275)+SUM(Source_BEAm!$JJ$274:$JJ$275))*Source_BEAu!$JJ317/SUM(Source_BEAu!$JJ$396:$JJ$397)</f>
        <v>1.5745411386002442E-4</v>
      </c>
      <c r="P320" s="14">
        <f>P$7*SUM(Source_BEAm!$JI$274:$JI$275)/(SUM(Source_BEAm!$JI$274:$JI$275)+SUM(Source_BEAm!$JJ$274:$JJ$275))*Source_BEAu!$JI317/SUM(Source_BEAu!$JI$396:$JI$397)+P$7*SUM(Source_BEAm!$JJ$274:$JJ$275)/(SUM(Source_BEAm!$JI$274:$JI$275)+SUM(Source_BEAm!$JJ$274:$JJ$275))*Source_BEAu!$JJ317/SUM(Source_BEAu!$JJ$396:$JJ$397)</f>
        <v>7.2774523357255184E-4</v>
      </c>
      <c r="Q320" s="14">
        <f>Q$7*SUM(Source_BEAm!$JI$274:$JI$275)/(SUM(Source_BEAm!$JI$274:$JI$275)+SUM(Source_BEAm!$JJ$274:$JJ$275))*Source_BEAu!$JI317/SUM(Source_BEAu!$JI$396:$JI$397)+Q$7*SUM(Source_BEAm!$JJ$274:$JJ$275)/(SUM(Source_BEAm!$JI$274:$JI$275)+SUM(Source_BEAm!$JJ$274:$JJ$275))*Source_BEAu!$JJ317/SUM(Source_BEAu!$JJ$396:$JJ$397)</f>
        <v>1.2577127387599512E-4</v>
      </c>
      <c r="R320" s="14">
        <f>R$7*SUM(Source_BEAm!$JI$274:$JI$275)/(SUM(Source_BEAm!$JI$274:$JI$275)+SUM(Source_BEAm!$JJ$274:$JJ$275))*Source_BEAu!$JI317/SUM(Source_BEAu!$JI$396:$JI$397)+R$7*SUM(Source_BEAm!$JJ$274:$JJ$275)/(SUM(Source_BEAm!$JI$274:$JI$275)+SUM(Source_BEAm!$JJ$274:$JJ$275))*Source_BEAu!$JJ317/SUM(Source_BEAu!$JJ$396:$JJ$397)</f>
        <v>1.2481118781587303E-5</v>
      </c>
    </row>
    <row r="321" spans="1:18">
      <c r="A321" s="15" t="s">
        <v>466</v>
      </c>
      <c r="B321" s="19" t="s">
        <v>467</v>
      </c>
      <c r="C321" s="20"/>
      <c r="H321" s="19">
        <f>H$7*Source_BEAm!$CT$103/(Source_BEAm!$EI$144+Source_BEAm!$CT$103)*Source_BEAu!$CT318/SUM(Source_BEAu!$CT$397+Source_BEAu!$CT$396)</f>
        <v>1.779381338483666E-4</v>
      </c>
      <c r="I321" s="19">
        <f>I$7*Source_BEAm!$CT$103/(Source_BEAm!$EI$144+Source_BEAm!$CT$103)*Source_BEAu!$CT318/SUM(Source_BEAu!$CT$397+Source_BEAu!$CT$396)</f>
        <v>2.9181853951132128E-3</v>
      </c>
      <c r="J321" s="19">
        <f>J$7*Source_BEAm!$CT$103/(Source_BEAm!$EI$144+Source_BEAm!$CT$103)*Source_BEAu!$CT318/SUM(Source_BEAu!$CT$397+Source_BEAu!$CT$396)</f>
        <v>1.3487710545706189E-2</v>
      </c>
      <c r="K321" s="19">
        <f>K$7*Source_BEAm!$CT$103/(Source_BEAm!$EI$144+Source_BEAm!$CT$103)*Source_BEAu!$CT318/SUM(Source_BEAu!$CT$397+Source_BEAu!$CT$396)</f>
        <v>2.3309895534136026E-3</v>
      </c>
      <c r="L321" s="19">
        <f>L$7*Source_BEAm!$CT$103/(Source_BEAm!$EI$144+Source_BEAm!$CT$103)*Source_BEAu!$CT318/SUM(Source_BEAu!$CT$397+Source_BEAu!$CT$396)</f>
        <v>2.3131957400287663E-4</v>
      </c>
      <c r="N321" s="14">
        <f>N$7*SUM(Source_BEAm!$JI$274:$JI$275)/(SUM(Source_BEAm!$JI$274:$JI$275)+SUM(Source_BEAm!$JJ$274:$JJ$275))*Source_BEAu!$JI318/SUM(Source_BEAu!$JI$396:$JI$397)+N$7*SUM(Source_BEAm!$JJ$274:$JJ$275)/(SUM(Source_BEAm!$JI$274:$JI$275)+SUM(Source_BEAm!$JJ$274:$JJ$275))*Source_BEAu!$JJ318/SUM(Source_BEAu!$JJ$396:$JJ$397)</f>
        <v>0</v>
      </c>
      <c r="O321" s="14">
        <f>O$7*SUM(Source_BEAm!$JI$274:$JI$275)/(SUM(Source_BEAm!$JI$274:$JI$275)+SUM(Source_BEAm!$JJ$274:$JJ$275))*Source_BEAu!$JI318/SUM(Source_BEAu!$JI$396:$JI$397)+O$7*SUM(Source_BEAm!$JJ$274:$JJ$275)/(SUM(Source_BEAm!$JI$274:$JI$275)+SUM(Source_BEAm!$JJ$274:$JJ$275))*Source_BEAu!$JJ318/SUM(Source_BEAu!$JJ$396:$JJ$397)</f>
        <v>0</v>
      </c>
      <c r="P321" s="14">
        <f>P$7*SUM(Source_BEAm!$JI$274:$JI$275)/(SUM(Source_BEAm!$JI$274:$JI$275)+SUM(Source_BEAm!$JJ$274:$JJ$275))*Source_BEAu!$JI318/SUM(Source_BEAu!$JI$396:$JI$397)+P$7*SUM(Source_BEAm!$JJ$274:$JJ$275)/(SUM(Source_BEAm!$JI$274:$JI$275)+SUM(Source_BEAm!$JJ$274:$JJ$275))*Source_BEAu!$JJ318/SUM(Source_BEAu!$JJ$396:$JJ$397)</f>
        <v>0</v>
      </c>
      <c r="Q321" s="14">
        <f>Q$7*SUM(Source_BEAm!$JI$274:$JI$275)/(SUM(Source_BEAm!$JI$274:$JI$275)+SUM(Source_BEAm!$JJ$274:$JJ$275))*Source_BEAu!$JI318/SUM(Source_BEAu!$JI$396:$JI$397)+Q$7*SUM(Source_BEAm!$JJ$274:$JJ$275)/(SUM(Source_BEAm!$JI$274:$JI$275)+SUM(Source_BEAm!$JJ$274:$JJ$275))*Source_BEAu!$JJ318/SUM(Source_BEAu!$JJ$396:$JJ$397)</f>
        <v>0</v>
      </c>
      <c r="R321" s="14">
        <f>R$7*SUM(Source_BEAm!$JI$274:$JI$275)/(SUM(Source_BEAm!$JI$274:$JI$275)+SUM(Source_BEAm!$JJ$274:$JJ$275))*Source_BEAu!$JI318/SUM(Source_BEAu!$JI$396:$JI$397)+R$7*SUM(Source_BEAm!$JJ$274:$JJ$275)/(SUM(Source_BEAm!$JI$274:$JI$275)+SUM(Source_BEAm!$JJ$274:$JJ$275))*Source_BEAu!$JJ318/SUM(Source_BEAu!$JJ$396:$JJ$397)</f>
        <v>0</v>
      </c>
    </row>
    <row r="322" spans="1:18">
      <c r="A322" s="15" t="s">
        <v>468</v>
      </c>
      <c r="B322" s="19">
        <v>532100</v>
      </c>
      <c r="C322" s="20"/>
      <c r="H322" s="19">
        <f>H$7*Source_BEAm!$CT$103/(Source_BEAm!$EI$144+Source_BEAm!$CT$103)*Source_BEAu!$CT319/SUM(Source_BEAu!$CT$397+Source_BEAu!$CT$396)</f>
        <v>3.7460659757550862E-5</v>
      </c>
      <c r="I322" s="19">
        <f>I$7*Source_BEAm!$CT$103/(Source_BEAm!$EI$144+Source_BEAm!$CT$103)*Source_BEAu!$CT319/SUM(Source_BEAu!$CT$397+Source_BEAu!$CT$396)</f>
        <v>6.1435482002383422E-4</v>
      </c>
      <c r="J322" s="19">
        <f>J$7*Source_BEAm!$CT$103/(Source_BEAm!$EI$144+Source_BEAm!$CT$103)*Source_BEAu!$CT319/SUM(Source_BEAu!$CT$397+Source_BEAu!$CT$396)</f>
        <v>2.8395180096223555E-3</v>
      </c>
      <c r="K322" s="19">
        <f>K$7*Source_BEAm!$CT$103/(Source_BEAm!$EI$144+Source_BEAm!$CT$103)*Source_BEAu!$CT319/SUM(Source_BEAu!$CT$397+Source_BEAu!$CT$396)</f>
        <v>4.9073464282391632E-4</v>
      </c>
      <c r="L322" s="19">
        <f>L$7*Source_BEAm!$CT$103/(Source_BEAm!$EI$144+Source_BEAm!$CT$103)*Source_BEAu!$CT319/SUM(Source_BEAu!$CT$397+Source_BEAu!$CT$396)</f>
        <v>4.8698857684816134E-5</v>
      </c>
      <c r="N322" s="14">
        <f>N$7*SUM(Source_BEAm!$JI$274:$JI$275)/(SUM(Source_BEAm!$JI$274:$JI$275)+SUM(Source_BEAm!$JJ$274:$JJ$275))*Source_BEAu!$JI319/SUM(Source_BEAu!$JI$396:$JI$397)+N$7*SUM(Source_BEAm!$JJ$274:$JJ$275)/(SUM(Source_BEAm!$JI$274:$JI$275)+SUM(Source_BEAm!$JJ$274:$JJ$275))*Source_BEAu!$JJ319/SUM(Source_BEAu!$JJ$396:$JJ$397)</f>
        <v>2.5453232480152403E-6</v>
      </c>
      <c r="O322" s="14">
        <f>O$7*SUM(Source_BEAm!$JI$274:$JI$275)/(SUM(Source_BEAm!$JI$274:$JI$275)+SUM(Source_BEAm!$JJ$274:$JJ$275))*Source_BEAu!$JI319/SUM(Source_BEAu!$JI$396:$JI$397)+O$7*SUM(Source_BEAm!$JJ$274:$JJ$275)/(SUM(Source_BEAm!$JI$274:$JI$275)+SUM(Source_BEAm!$JJ$274:$JJ$275))*Source_BEAu!$JJ319/SUM(Source_BEAu!$JJ$396:$JJ$397)</f>
        <v>4.1743301267449948E-5</v>
      </c>
      <c r="P322" s="14">
        <f>P$7*SUM(Source_BEAm!$JI$274:$JI$275)/(SUM(Source_BEAm!$JI$274:$JI$275)+SUM(Source_BEAm!$JJ$274:$JJ$275))*Source_BEAu!$JI319/SUM(Source_BEAu!$JI$396:$JI$397)+P$7*SUM(Source_BEAm!$JJ$274:$JJ$275)/(SUM(Source_BEAm!$JI$274:$JI$275)+SUM(Source_BEAm!$JJ$274:$JJ$275))*Source_BEAu!$JJ319/SUM(Source_BEAu!$JJ$396:$JJ$397)</f>
        <v>1.929355021995552E-4</v>
      </c>
      <c r="Q322" s="14">
        <f>Q$7*SUM(Source_BEAm!$JI$274:$JI$275)/(SUM(Source_BEAm!$JI$274:$JI$275)+SUM(Source_BEAm!$JJ$274:$JJ$275))*Source_BEAu!$JI319/SUM(Source_BEAu!$JI$396:$JI$397)+Q$7*SUM(Source_BEAm!$JJ$274:$JJ$275)/(SUM(Source_BEAm!$JI$274:$JI$275)+SUM(Source_BEAm!$JJ$274:$JJ$275))*Source_BEAu!$JJ319/SUM(Source_BEAu!$JJ$396:$JJ$397)</f>
        <v>3.3343734548999645E-5</v>
      </c>
      <c r="R322" s="14">
        <f>R$7*SUM(Source_BEAm!$JI$274:$JI$275)/(SUM(Source_BEAm!$JI$274:$JI$275)+SUM(Source_BEAm!$JJ$274:$JJ$275))*Source_BEAu!$JI319/SUM(Source_BEAu!$JI$396:$JI$397)+R$7*SUM(Source_BEAm!$JJ$274:$JJ$275)/(SUM(Source_BEAm!$JI$274:$JI$275)+SUM(Source_BEAm!$JJ$274:$JJ$275))*Source_BEAu!$JJ319/SUM(Source_BEAu!$JJ$396:$JJ$397)</f>
        <v>3.3089202224198125E-6</v>
      </c>
    </row>
    <row r="323" spans="1:18">
      <c r="A323" s="15" t="s">
        <v>469</v>
      </c>
      <c r="B323" s="19" t="s">
        <v>470</v>
      </c>
      <c r="C323" s="20"/>
      <c r="H323" s="19">
        <f>H$7*Source_BEAm!$CT$103/(Source_BEAm!$EI$144+Source_BEAm!$CT$103)*Source_BEAu!$CT320/SUM(Source_BEAu!$CT$397+Source_BEAu!$CT$396)</f>
        <v>9.3651649393877155E-6</v>
      </c>
      <c r="I323" s="19">
        <f>I$7*Source_BEAm!$CT$103/(Source_BEAm!$EI$144+Source_BEAm!$CT$103)*Source_BEAu!$CT320/SUM(Source_BEAu!$CT$397+Source_BEAu!$CT$396)</f>
        <v>1.5358870500595855E-4</v>
      </c>
      <c r="J323" s="19">
        <f>J$7*Source_BEAm!$CT$103/(Source_BEAm!$EI$144+Source_BEAm!$CT$103)*Source_BEAu!$CT320/SUM(Source_BEAu!$CT$397+Source_BEAu!$CT$396)</f>
        <v>7.0987950240558888E-4</v>
      </c>
      <c r="K323" s="19">
        <f>K$7*Source_BEAm!$CT$103/(Source_BEAm!$EI$144+Source_BEAm!$CT$103)*Source_BEAu!$CT320/SUM(Source_BEAu!$CT$397+Source_BEAu!$CT$396)</f>
        <v>1.2268366070597908E-4</v>
      </c>
      <c r="L323" s="19">
        <f>L$7*Source_BEAm!$CT$103/(Source_BEAm!$EI$144+Source_BEAm!$CT$103)*Source_BEAu!$CT320/SUM(Source_BEAu!$CT$397+Source_BEAu!$CT$396)</f>
        <v>1.2174714421204033E-5</v>
      </c>
      <c r="N323" s="14">
        <f>N$7*SUM(Source_BEAm!$JI$274:$JI$275)/(SUM(Source_BEAm!$JI$274:$JI$275)+SUM(Source_BEAm!$JJ$274:$JJ$275))*Source_BEAu!$JI320/SUM(Source_BEAu!$JI$396:$JI$397)+N$7*SUM(Source_BEAm!$JJ$274:$JJ$275)/(SUM(Source_BEAm!$JI$274:$JI$275)+SUM(Source_BEAm!$JJ$274:$JJ$275))*Source_BEAu!$JJ320/SUM(Source_BEAu!$JJ$396:$JJ$397)</f>
        <v>0</v>
      </c>
      <c r="O323" s="14">
        <f>O$7*SUM(Source_BEAm!$JI$274:$JI$275)/(SUM(Source_BEAm!$JI$274:$JI$275)+SUM(Source_BEAm!$JJ$274:$JJ$275))*Source_BEAu!$JI320/SUM(Source_BEAu!$JI$396:$JI$397)+O$7*SUM(Source_BEAm!$JJ$274:$JJ$275)/(SUM(Source_BEAm!$JI$274:$JI$275)+SUM(Source_BEAm!$JJ$274:$JJ$275))*Source_BEAu!$JJ320/SUM(Source_BEAu!$JJ$396:$JJ$397)</f>
        <v>0</v>
      </c>
      <c r="P323" s="14">
        <f>P$7*SUM(Source_BEAm!$JI$274:$JI$275)/(SUM(Source_BEAm!$JI$274:$JI$275)+SUM(Source_BEAm!$JJ$274:$JJ$275))*Source_BEAu!$JI320/SUM(Source_BEAu!$JI$396:$JI$397)+P$7*SUM(Source_BEAm!$JJ$274:$JJ$275)/(SUM(Source_BEAm!$JI$274:$JI$275)+SUM(Source_BEAm!$JJ$274:$JJ$275))*Source_BEAu!$JJ320/SUM(Source_BEAu!$JJ$396:$JJ$397)</f>
        <v>0</v>
      </c>
      <c r="Q323" s="14">
        <f>Q$7*SUM(Source_BEAm!$JI$274:$JI$275)/(SUM(Source_BEAm!$JI$274:$JI$275)+SUM(Source_BEAm!$JJ$274:$JJ$275))*Source_BEAu!$JI320/SUM(Source_BEAu!$JI$396:$JI$397)+Q$7*SUM(Source_BEAm!$JJ$274:$JJ$275)/(SUM(Source_BEAm!$JI$274:$JI$275)+SUM(Source_BEAm!$JJ$274:$JJ$275))*Source_BEAu!$JJ320/SUM(Source_BEAu!$JJ$396:$JJ$397)</f>
        <v>0</v>
      </c>
      <c r="R323" s="14">
        <f>R$7*SUM(Source_BEAm!$JI$274:$JI$275)/(SUM(Source_BEAm!$JI$274:$JI$275)+SUM(Source_BEAm!$JJ$274:$JJ$275))*Source_BEAu!$JI320/SUM(Source_BEAu!$JI$396:$JI$397)+R$7*SUM(Source_BEAm!$JJ$274:$JJ$275)/(SUM(Source_BEAm!$JI$274:$JI$275)+SUM(Source_BEAm!$JJ$274:$JJ$275))*Source_BEAu!$JJ320/SUM(Source_BEAu!$JJ$396:$JJ$397)</f>
        <v>0</v>
      </c>
    </row>
    <row r="324" spans="1:18">
      <c r="A324" s="15" t="s">
        <v>471</v>
      </c>
      <c r="B324" s="19">
        <v>532400</v>
      </c>
      <c r="C324" s="20"/>
      <c r="H324" s="19">
        <f>H$7*Source_BEAm!$CT$103/(Source_BEAm!$EI$144+Source_BEAm!$CT$103)*Source_BEAu!$CT321/SUM(Source_BEAu!$CT$397+Source_BEAu!$CT$396)</f>
        <v>4.4016275215122267E-4</v>
      </c>
      <c r="I324" s="19">
        <f>I$7*Source_BEAm!$CT$103/(Source_BEAm!$EI$144+Source_BEAm!$CT$103)*Source_BEAu!$CT321/SUM(Source_BEAu!$CT$397+Source_BEAu!$CT$396)</f>
        <v>7.2186691352800524E-3</v>
      </c>
      <c r="J324" s="19">
        <f>J$7*Source_BEAm!$CT$103/(Source_BEAm!$EI$144+Source_BEAm!$CT$103)*Source_BEAu!$CT321/SUM(Source_BEAu!$CT$397+Source_BEAu!$CT$396)</f>
        <v>3.3364336613062678E-2</v>
      </c>
      <c r="K324" s="19">
        <f>K$7*Source_BEAm!$CT$103/(Source_BEAm!$EI$144+Source_BEAm!$CT$103)*Source_BEAu!$CT321/SUM(Source_BEAu!$CT$397+Source_BEAu!$CT$396)</f>
        <v>5.7661320531810171E-3</v>
      </c>
      <c r="L324" s="19">
        <f>L$7*Source_BEAm!$CT$103/(Source_BEAm!$EI$144+Source_BEAm!$CT$103)*Source_BEAu!$CT321/SUM(Source_BEAu!$CT$397+Source_BEAu!$CT$396)</f>
        <v>5.7221157779658953E-4</v>
      </c>
      <c r="N324" s="14">
        <f>N$7*SUM(Source_BEAm!$JI$274:$JI$275)/(SUM(Source_BEAm!$JI$274:$JI$275)+SUM(Source_BEAm!$JJ$274:$JJ$275))*Source_BEAu!$JI321/SUM(Source_BEAu!$JI$396:$JI$397)+N$7*SUM(Source_BEAm!$JJ$274:$JJ$275)/(SUM(Source_BEAm!$JI$274:$JI$275)+SUM(Source_BEAm!$JJ$274:$JJ$275))*Source_BEAu!$JJ321/SUM(Source_BEAu!$JJ$396:$JJ$397)</f>
        <v>4.9250315625806792E-5</v>
      </c>
      <c r="O324" s="14">
        <f>O$7*SUM(Source_BEAm!$JI$274:$JI$275)/(SUM(Source_BEAm!$JI$274:$JI$275)+SUM(Source_BEAm!$JJ$274:$JJ$275))*Source_BEAu!$JI321/SUM(Source_BEAu!$JI$396:$JI$397)+O$7*SUM(Source_BEAm!$JJ$274:$JJ$275)/(SUM(Source_BEAm!$JI$274:$JI$275)+SUM(Source_BEAm!$JJ$274:$JJ$275))*Source_BEAu!$JJ321/SUM(Source_BEAu!$JJ$396:$JJ$397)</f>
        <v>8.0770517626323137E-4</v>
      </c>
      <c r="P324" s="14">
        <f>P$7*SUM(Source_BEAm!$JI$274:$JI$275)/(SUM(Source_BEAm!$JI$274:$JI$275)+SUM(Source_BEAm!$JJ$274:$JJ$275))*Source_BEAu!$JI321/SUM(Source_BEAu!$JI$396:$JI$397)+P$7*SUM(Source_BEAm!$JJ$274:$JJ$275)/(SUM(Source_BEAm!$JI$274:$JI$275)+SUM(Source_BEAm!$JJ$274:$JJ$275))*Source_BEAu!$JJ321/SUM(Source_BEAu!$JJ$396:$JJ$397)</f>
        <v>3.7331739244361541E-3</v>
      </c>
      <c r="Q324" s="14">
        <f>Q$7*SUM(Source_BEAm!$JI$274:$JI$275)/(SUM(Source_BEAm!$JI$274:$JI$275)+SUM(Source_BEAm!$JJ$274:$JJ$275))*Source_BEAu!$JI321/SUM(Source_BEAu!$JI$396:$JI$397)+Q$7*SUM(Source_BEAm!$JJ$274:$JJ$275)/(SUM(Source_BEAm!$JI$274:$JI$275)+SUM(Source_BEAm!$JJ$274:$JJ$275))*Source_BEAu!$JJ321/SUM(Source_BEAu!$JJ$396:$JJ$397)</f>
        <v>6.4517913469806895E-4</v>
      </c>
      <c r="R324" s="14">
        <f>R$7*SUM(Source_BEAm!$JI$274:$JI$275)/(SUM(Source_BEAm!$JI$274:$JI$275)+SUM(Source_BEAm!$JJ$274:$JJ$275))*Source_BEAu!$JI321/SUM(Source_BEAu!$JI$396:$JI$397)+R$7*SUM(Source_BEAm!$JJ$274:$JJ$275)/(SUM(Source_BEAm!$JI$274:$JI$275)+SUM(Source_BEAm!$JJ$274:$JJ$275))*Source_BEAu!$JJ321/SUM(Source_BEAu!$JJ$396:$JJ$397)</f>
        <v>6.4025410313548842E-5</v>
      </c>
    </row>
    <row r="325" spans="1:18">
      <c r="A325" s="15" t="s">
        <v>472</v>
      </c>
      <c r="B325" s="19">
        <v>533000</v>
      </c>
      <c r="C325" s="20"/>
      <c r="H325" s="19">
        <f>H$7*Source_BEAm!$CT$103/(Source_BEAm!$EI$144+Source_BEAm!$CT$103)*Source_BEAu!$CT322/SUM(Source_BEAu!$CT$397+Source_BEAu!$CT$396)</f>
        <v>0</v>
      </c>
      <c r="I325" s="19">
        <f>I$7*Source_BEAm!$CT$103/(Source_BEAm!$EI$144+Source_BEAm!$CT$103)*Source_BEAu!$CT322/SUM(Source_BEAu!$CT$397+Source_BEAu!$CT$396)</f>
        <v>0</v>
      </c>
      <c r="J325" s="19">
        <f>J$7*Source_BEAm!$CT$103/(Source_BEAm!$EI$144+Source_BEAm!$CT$103)*Source_BEAu!$CT322/SUM(Source_BEAu!$CT$397+Source_BEAu!$CT$396)</f>
        <v>0</v>
      </c>
      <c r="K325" s="19">
        <f>K$7*Source_BEAm!$CT$103/(Source_BEAm!$EI$144+Source_BEAm!$CT$103)*Source_BEAu!$CT322/SUM(Source_BEAu!$CT$397+Source_BEAu!$CT$396)</f>
        <v>0</v>
      </c>
      <c r="L325" s="19">
        <f>L$7*Source_BEAm!$CT$103/(Source_BEAm!$EI$144+Source_BEAm!$CT$103)*Source_BEAu!$CT322/SUM(Source_BEAu!$CT$397+Source_BEAu!$CT$396)</f>
        <v>0</v>
      </c>
      <c r="N325" s="14">
        <f>N$7*SUM(Source_BEAm!$JI$274:$JI$275)/(SUM(Source_BEAm!$JI$274:$JI$275)+SUM(Source_BEAm!$JJ$274:$JJ$275))*Source_BEAu!$JI322/SUM(Source_BEAu!$JI$396:$JI$397)+N$7*SUM(Source_BEAm!$JJ$274:$JJ$275)/(SUM(Source_BEAm!$JI$274:$JI$275)+SUM(Source_BEAm!$JJ$274:$JJ$275))*Source_BEAu!$JJ322/SUM(Source_BEAu!$JJ$396:$JJ$397)</f>
        <v>1.3557291319877393E-5</v>
      </c>
      <c r="O325" s="14">
        <f>O$7*SUM(Source_BEAm!$JI$274:$JI$275)/(SUM(Source_BEAm!$JI$274:$JI$275)+SUM(Source_BEAm!$JJ$274:$JJ$275))*Source_BEAu!$JI322/SUM(Source_BEAu!$JI$396:$JI$397)+O$7*SUM(Source_BEAm!$JJ$274:$JJ$275)/(SUM(Source_BEAm!$JI$274:$JI$275)+SUM(Source_BEAm!$JJ$274:$JJ$275))*Source_BEAu!$JJ322/SUM(Source_BEAu!$JJ$396:$JJ$397)</f>
        <v>2.2233957764598928E-4</v>
      </c>
      <c r="P325" s="14">
        <f>P$7*SUM(Source_BEAm!$JI$274:$JI$275)/(SUM(Source_BEAm!$JI$274:$JI$275)+SUM(Source_BEAm!$JJ$274:$JJ$275))*Source_BEAu!$JI322/SUM(Source_BEAu!$JI$396:$JI$397)+P$7*SUM(Source_BEAm!$JJ$274:$JJ$275)/(SUM(Source_BEAm!$JI$274:$JI$275)+SUM(Source_BEAm!$JJ$274:$JJ$275))*Source_BEAu!$JJ322/SUM(Source_BEAu!$JJ$396:$JJ$397)</f>
        <v>1.0276426820467063E-3</v>
      </c>
      <c r="Q325" s="14">
        <f>Q$7*SUM(Source_BEAm!$JI$274:$JI$275)/(SUM(Source_BEAm!$JI$274:$JI$275)+SUM(Source_BEAm!$JJ$274:$JJ$275))*Source_BEAu!$JI322/SUM(Source_BEAu!$JI$396:$JI$397)+Q$7*SUM(Source_BEAm!$JJ$274:$JJ$275)/(SUM(Source_BEAm!$JI$274:$JI$275)+SUM(Source_BEAm!$JJ$274:$JJ$275))*Source_BEAu!$JJ322/SUM(Source_BEAu!$JJ$396:$JJ$397)</f>
        <v>1.7760051629039383E-4</v>
      </c>
      <c r="R325" s="14">
        <f>R$7*SUM(Source_BEAm!$JI$274:$JI$275)/(SUM(Source_BEAm!$JI$274:$JI$275)+SUM(Source_BEAm!$JJ$274:$JJ$275))*Source_BEAu!$JI322/SUM(Source_BEAu!$JI$396:$JI$397)+R$7*SUM(Source_BEAm!$JJ$274:$JJ$275)/(SUM(Source_BEAm!$JI$274:$JI$275)+SUM(Source_BEAm!$JJ$274:$JJ$275))*Source_BEAu!$JJ322/SUM(Source_BEAu!$JJ$396:$JJ$397)</f>
        <v>1.7624478715840612E-5</v>
      </c>
    </row>
    <row r="326" spans="1:18">
      <c r="A326" s="15" t="s">
        <v>473</v>
      </c>
      <c r="B326" s="19">
        <v>541100</v>
      </c>
      <c r="C326" s="20"/>
      <c r="H326" s="19">
        <f>H$7*Source_BEAm!$CT$103/(Source_BEAm!$EI$144+Source_BEAm!$CT$103)*Source_BEAu!$CT323/SUM(Source_BEAu!$CT$397+Source_BEAu!$CT$396)</f>
        <v>1.779381338483666E-4</v>
      </c>
      <c r="I326" s="19">
        <f>I$7*Source_BEAm!$CT$103/(Source_BEAm!$EI$144+Source_BEAm!$CT$103)*Source_BEAu!$CT323/SUM(Source_BEAu!$CT$397+Source_BEAu!$CT$396)</f>
        <v>2.9181853951132128E-3</v>
      </c>
      <c r="J326" s="19">
        <f>J$7*Source_BEAm!$CT$103/(Source_BEAm!$EI$144+Source_BEAm!$CT$103)*Source_BEAu!$CT323/SUM(Source_BEAu!$CT$397+Source_BEAu!$CT$396)</f>
        <v>1.3487710545706189E-2</v>
      </c>
      <c r="K326" s="19">
        <f>K$7*Source_BEAm!$CT$103/(Source_BEAm!$EI$144+Source_BEAm!$CT$103)*Source_BEAu!$CT323/SUM(Source_BEAu!$CT$397+Source_BEAu!$CT$396)</f>
        <v>2.3309895534136026E-3</v>
      </c>
      <c r="L326" s="19">
        <f>L$7*Source_BEAm!$CT$103/(Source_BEAm!$EI$144+Source_BEAm!$CT$103)*Source_BEAu!$CT323/SUM(Source_BEAu!$CT$397+Source_BEAu!$CT$396)</f>
        <v>2.3131957400287663E-4</v>
      </c>
      <c r="N326" s="14">
        <f>N$7*SUM(Source_BEAm!$JI$274:$JI$275)/(SUM(Source_BEAm!$JI$274:$JI$275)+SUM(Source_BEAm!$JJ$274:$JJ$275))*Source_BEAu!$JI323/SUM(Source_BEAu!$JI$396:$JI$397)+N$7*SUM(Source_BEAm!$JJ$274:$JJ$275)/(SUM(Source_BEAm!$JI$274:$JI$275)+SUM(Source_BEAm!$JJ$274:$JJ$275))*Source_BEAu!$JJ323/SUM(Source_BEAu!$JJ$396:$JJ$397)</f>
        <v>1.2726616240076202E-6</v>
      </c>
      <c r="O326" s="14">
        <f>O$7*SUM(Source_BEAm!$JI$274:$JI$275)/(SUM(Source_BEAm!$JI$274:$JI$275)+SUM(Source_BEAm!$JJ$274:$JJ$275))*Source_BEAu!$JI323/SUM(Source_BEAu!$JI$396:$JI$397)+O$7*SUM(Source_BEAm!$JJ$274:$JJ$275)/(SUM(Source_BEAm!$JI$274:$JI$275)+SUM(Source_BEAm!$JJ$274:$JJ$275))*Source_BEAu!$JJ323/SUM(Source_BEAu!$JJ$396:$JJ$397)</f>
        <v>2.0871650633724974E-5</v>
      </c>
      <c r="P326" s="14">
        <f>P$7*SUM(Source_BEAm!$JI$274:$JI$275)/(SUM(Source_BEAm!$JI$274:$JI$275)+SUM(Source_BEAm!$JJ$274:$JJ$275))*Source_BEAu!$JI323/SUM(Source_BEAu!$JI$396:$JI$397)+P$7*SUM(Source_BEAm!$JJ$274:$JJ$275)/(SUM(Source_BEAm!$JI$274:$JI$275)+SUM(Source_BEAm!$JJ$274:$JJ$275))*Source_BEAu!$JJ323/SUM(Source_BEAu!$JJ$396:$JJ$397)</f>
        <v>9.6467751099777599E-5</v>
      </c>
      <c r="Q326" s="14">
        <f>Q$7*SUM(Source_BEAm!$JI$274:$JI$275)/(SUM(Source_BEAm!$JI$274:$JI$275)+SUM(Source_BEAm!$JJ$274:$JJ$275))*Source_BEAu!$JI323/SUM(Source_BEAu!$JI$396:$JI$397)+Q$7*SUM(Source_BEAm!$JJ$274:$JJ$275)/(SUM(Source_BEAm!$JI$274:$JI$275)+SUM(Source_BEAm!$JJ$274:$JJ$275))*Source_BEAu!$JJ323/SUM(Source_BEAu!$JJ$396:$JJ$397)</f>
        <v>1.6671867274499822E-5</v>
      </c>
      <c r="R326" s="14">
        <f>R$7*SUM(Source_BEAm!$JI$274:$JI$275)/(SUM(Source_BEAm!$JI$274:$JI$275)+SUM(Source_BEAm!$JJ$274:$JJ$275))*Source_BEAu!$JI323/SUM(Source_BEAu!$JI$396:$JI$397)+R$7*SUM(Source_BEAm!$JJ$274:$JJ$275)/(SUM(Source_BEAm!$JI$274:$JI$275)+SUM(Source_BEAm!$JJ$274:$JJ$275))*Source_BEAu!$JJ323/SUM(Source_BEAu!$JJ$396:$JJ$397)</f>
        <v>1.6544601112099062E-6</v>
      </c>
    </row>
    <row r="327" spans="1:18">
      <c r="A327" s="15" t="s">
        <v>474</v>
      </c>
      <c r="B327" s="19">
        <v>541511</v>
      </c>
      <c r="C327" s="20"/>
      <c r="H327" s="19">
        <f>H$7*Source_BEAm!$CT$103/(Source_BEAm!$EI$144+Source_BEAm!$CT$103)*Source_BEAu!$CT324/SUM(Source_BEAu!$CT$397+Source_BEAu!$CT$396)</f>
        <v>9.3651649393877155E-6</v>
      </c>
      <c r="I327" s="19">
        <f>I$7*Source_BEAm!$CT$103/(Source_BEAm!$EI$144+Source_BEAm!$CT$103)*Source_BEAu!$CT324/SUM(Source_BEAu!$CT$397+Source_BEAu!$CT$396)</f>
        <v>1.5358870500595855E-4</v>
      </c>
      <c r="J327" s="19">
        <f>J$7*Source_BEAm!$CT$103/(Source_BEAm!$EI$144+Source_BEAm!$CT$103)*Source_BEAu!$CT324/SUM(Source_BEAu!$CT$397+Source_BEAu!$CT$396)</f>
        <v>7.0987950240558888E-4</v>
      </c>
      <c r="K327" s="19">
        <f>K$7*Source_BEAm!$CT$103/(Source_BEAm!$EI$144+Source_BEAm!$CT$103)*Source_BEAu!$CT324/SUM(Source_BEAu!$CT$397+Source_BEAu!$CT$396)</f>
        <v>1.2268366070597908E-4</v>
      </c>
      <c r="L327" s="19">
        <f>L$7*Source_BEAm!$CT$103/(Source_BEAm!$EI$144+Source_BEAm!$CT$103)*Source_BEAu!$CT324/SUM(Source_BEAu!$CT$397+Source_BEAu!$CT$396)</f>
        <v>1.2174714421204033E-5</v>
      </c>
      <c r="N327" s="14">
        <f>N$7*SUM(Source_BEAm!$JI$274:$JI$275)/(SUM(Source_BEAm!$JI$274:$JI$275)+SUM(Source_BEAm!$JJ$274:$JJ$275))*Source_BEAu!$JI324/SUM(Source_BEAu!$JI$396:$JI$397)+N$7*SUM(Source_BEAm!$JJ$274:$JJ$275)/(SUM(Source_BEAm!$JI$274:$JI$275)+SUM(Source_BEAm!$JJ$274:$JJ$275))*Source_BEAu!$JJ324/SUM(Source_BEAu!$JJ$396:$JJ$397)</f>
        <v>0</v>
      </c>
      <c r="O327" s="14">
        <f>O$7*SUM(Source_BEAm!$JI$274:$JI$275)/(SUM(Source_BEAm!$JI$274:$JI$275)+SUM(Source_BEAm!$JJ$274:$JJ$275))*Source_BEAu!$JI324/SUM(Source_BEAu!$JI$396:$JI$397)+O$7*SUM(Source_BEAm!$JJ$274:$JJ$275)/(SUM(Source_BEAm!$JI$274:$JI$275)+SUM(Source_BEAm!$JJ$274:$JJ$275))*Source_BEAu!$JJ324/SUM(Source_BEAu!$JJ$396:$JJ$397)</f>
        <v>0</v>
      </c>
      <c r="P327" s="14">
        <f>P$7*SUM(Source_BEAm!$JI$274:$JI$275)/(SUM(Source_BEAm!$JI$274:$JI$275)+SUM(Source_BEAm!$JJ$274:$JJ$275))*Source_BEAu!$JI324/SUM(Source_BEAu!$JI$396:$JI$397)+P$7*SUM(Source_BEAm!$JJ$274:$JJ$275)/(SUM(Source_BEAm!$JI$274:$JI$275)+SUM(Source_BEAm!$JJ$274:$JJ$275))*Source_BEAu!$JJ324/SUM(Source_BEAu!$JJ$396:$JJ$397)</f>
        <v>0</v>
      </c>
      <c r="Q327" s="14">
        <f>Q$7*SUM(Source_BEAm!$JI$274:$JI$275)/(SUM(Source_BEAm!$JI$274:$JI$275)+SUM(Source_BEAm!$JJ$274:$JJ$275))*Source_BEAu!$JI324/SUM(Source_BEAu!$JI$396:$JI$397)+Q$7*SUM(Source_BEAm!$JJ$274:$JJ$275)/(SUM(Source_BEAm!$JI$274:$JI$275)+SUM(Source_BEAm!$JJ$274:$JJ$275))*Source_BEAu!$JJ324/SUM(Source_BEAu!$JJ$396:$JJ$397)</f>
        <v>0</v>
      </c>
      <c r="R327" s="14">
        <f>R$7*SUM(Source_BEAm!$JI$274:$JI$275)/(SUM(Source_BEAm!$JI$274:$JI$275)+SUM(Source_BEAm!$JJ$274:$JJ$275))*Source_BEAu!$JI324/SUM(Source_BEAu!$JI$396:$JI$397)+R$7*SUM(Source_BEAm!$JJ$274:$JJ$275)/(SUM(Source_BEAm!$JI$274:$JI$275)+SUM(Source_BEAm!$JJ$274:$JJ$275))*Source_BEAu!$JJ324/SUM(Source_BEAu!$JJ$396:$JJ$397)</f>
        <v>0</v>
      </c>
    </row>
    <row r="328" spans="1:18">
      <c r="A328" s="15" t="s">
        <v>475</v>
      </c>
      <c r="B328" s="19">
        <v>541512</v>
      </c>
      <c r="C328" s="20"/>
      <c r="H328" s="19">
        <f>H$7*Source_BEAm!$CT$103/(Source_BEAm!$EI$144+Source_BEAm!$CT$103)*Source_BEAu!$CT325/SUM(Source_BEAu!$CT$397+Source_BEAu!$CT$396)</f>
        <v>1.0114378134538733E-3</v>
      </c>
      <c r="I328" s="19">
        <f>I$7*Source_BEAm!$CT$103/(Source_BEAm!$EI$144+Source_BEAm!$CT$103)*Source_BEAu!$CT325/SUM(Source_BEAu!$CT$397+Source_BEAu!$CT$396)</f>
        <v>1.6587580140643522E-2</v>
      </c>
      <c r="J328" s="19">
        <f>J$7*Source_BEAm!$CT$103/(Source_BEAm!$EI$144+Source_BEAm!$CT$103)*Source_BEAu!$CT325/SUM(Source_BEAu!$CT$397+Source_BEAu!$CT$396)</f>
        <v>7.6666986259803602E-2</v>
      </c>
      <c r="K328" s="19">
        <f>K$7*Source_BEAm!$CT$103/(Source_BEAm!$EI$144+Source_BEAm!$CT$103)*Source_BEAu!$CT325/SUM(Source_BEAu!$CT$397+Source_BEAu!$CT$396)</f>
        <v>1.3249835356245741E-2</v>
      </c>
      <c r="L328" s="19">
        <f>L$7*Source_BEAm!$CT$103/(Source_BEAm!$EI$144+Source_BEAm!$CT$103)*Source_BEAu!$CT325/SUM(Source_BEAu!$CT$397+Source_BEAu!$CT$396)</f>
        <v>1.3148691574900355E-3</v>
      </c>
      <c r="N328" s="14">
        <f>N$7*SUM(Source_BEAm!$JI$274:$JI$275)/(SUM(Source_BEAm!$JI$274:$JI$275)+SUM(Source_BEAm!$JJ$274:$JJ$275))*Source_BEAu!$JI325/SUM(Source_BEAu!$JI$396:$JI$397)+N$7*SUM(Source_BEAm!$JJ$274:$JJ$275)/(SUM(Source_BEAm!$JI$274:$JI$275)+SUM(Source_BEAm!$JJ$274:$JJ$275))*Source_BEAu!$JJ325/SUM(Source_BEAu!$JJ$396:$JJ$397)</f>
        <v>3.6326754705381025E-5</v>
      </c>
      <c r="O328" s="14">
        <f>O$7*SUM(Source_BEAm!$JI$274:$JI$275)/(SUM(Source_BEAm!$JI$274:$JI$275)+SUM(Source_BEAm!$JJ$274:$JJ$275))*Source_BEAu!$JI325/SUM(Source_BEAu!$JI$396:$JI$397)+O$7*SUM(Source_BEAm!$JJ$274:$JJ$275)/(SUM(Source_BEAm!$JI$274:$JI$275)+SUM(Source_BEAm!$JJ$274:$JJ$275))*Source_BEAu!$JJ325/SUM(Source_BEAu!$JJ$396:$JJ$397)</f>
        <v>5.9575877716824886E-4</v>
      </c>
      <c r="P328" s="14">
        <f>P$7*SUM(Source_BEAm!$JI$274:$JI$275)/(SUM(Source_BEAm!$JI$274:$JI$275)+SUM(Source_BEAm!$JJ$274:$JJ$275))*Source_BEAu!$JI325/SUM(Source_BEAu!$JI$396:$JI$397)+P$7*SUM(Source_BEAm!$JJ$274:$JJ$275)/(SUM(Source_BEAm!$JI$274:$JI$275)+SUM(Source_BEAm!$JJ$274:$JJ$275))*Source_BEAu!$JJ325/SUM(Source_BEAu!$JJ$396:$JJ$397)</f>
        <v>2.7535680066678816E-3</v>
      </c>
      <c r="Q328" s="14">
        <f>Q$7*SUM(Source_BEAm!$JI$274:$JI$275)/(SUM(Source_BEAm!$JI$274:$JI$275)+SUM(Source_BEAm!$JJ$274:$JJ$275))*Source_BEAu!$JI325/SUM(Source_BEAu!$JI$396:$JI$397)+Q$7*SUM(Source_BEAm!$JJ$274:$JJ$275)/(SUM(Source_BEAm!$JI$274:$JI$275)+SUM(Source_BEAm!$JJ$274:$JJ$275))*Source_BEAu!$JJ325/SUM(Source_BEAu!$JJ$396:$JJ$397)</f>
        <v>4.7588048664049139E-4</v>
      </c>
      <c r="R328" s="14">
        <f>R$7*SUM(Source_BEAm!$JI$274:$JI$275)/(SUM(Source_BEAm!$JI$274:$JI$275)+SUM(Source_BEAm!$JJ$274:$JJ$275))*Source_BEAu!$JI325/SUM(Source_BEAu!$JI$396:$JI$397)+R$7*SUM(Source_BEAm!$JJ$274:$JJ$275)/(SUM(Source_BEAm!$JI$274:$JI$275)+SUM(Source_BEAm!$JJ$274:$JJ$275))*Source_BEAu!$JJ325/SUM(Source_BEAu!$JJ$396:$JJ$397)</f>
        <v>4.7224781116995339E-5</v>
      </c>
    </row>
    <row r="329" spans="1:18">
      <c r="A329" s="15" t="s">
        <v>476</v>
      </c>
      <c r="B329" s="19" t="s">
        <v>477</v>
      </c>
      <c r="C329" s="20"/>
      <c r="H329" s="19">
        <f>H$7*Source_BEAm!$CT$103/(Source_BEAm!$EI$144+Source_BEAm!$CT$103)*Source_BEAu!$CT326/SUM(Source_BEAu!$CT$397+Source_BEAu!$CT$396)</f>
        <v>2.8095494818163146E-5</v>
      </c>
      <c r="I329" s="19">
        <f>I$7*Source_BEAm!$CT$103/(Source_BEAm!$EI$144+Source_BEAm!$CT$103)*Source_BEAu!$CT326/SUM(Source_BEAu!$CT$397+Source_BEAu!$CT$396)</f>
        <v>4.6076611501787563E-4</v>
      </c>
      <c r="J329" s="19">
        <f>J$7*Source_BEAm!$CT$103/(Source_BEAm!$EI$144+Source_BEAm!$CT$103)*Source_BEAu!$CT326/SUM(Source_BEAu!$CT$397+Source_BEAu!$CT$396)</f>
        <v>2.1296385072167665E-3</v>
      </c>
      <c r="K329" s="19">
        <f>K$7*Source_BEAm!$CT$103/(Source_BEAm!$EI$144+Source_BEAm!$CT$103)*Source_BEAu!$CT326/SUM(Source_BEAu!$CT$397+Source_BEAu!$CT$396)</f>
        <v>3.6805098211793724E-4</v>
      </c>
      <c r="L329" s="19">
        <f>L$7*Source_BEAm!$CT$103/(Source_BEAm!$EI$144+Source_BEAm!$CT$103)*Source_BEAu!$CT326/SUM(Source_BEAu!$CT$397+Source_BEAu!$CT$396)</f>
        <v>3.6524143263612099E-5</v>
      </c>
      <c r="N329" s="14">
        <f>N$7*SUM(Source_BEAm!$JI$274:$JI$275)/(SUM(Source_BEAm!$JI$274:$JI$275)+SUM(Source_BEAm!$JJ$274:$JJ$275))*Source_BEAu!$JI326/SUM(Source_BEAu!$JI$396:$JI$397)+N$7*SUM(Source_BEAm!$JJ$274:$JJ$275)/(SUM(Source_BEAm!$JI$274:$JI$275)+SUM(Source_BEAm!$JJ$274:$JJ$275))*Source_BEAu!$JJ326/SUM(Source_BEAu!$JJ$396:$JJ$397)</f>
        <v>0</v>
      </c>
      <c r="O329" s="14">
        <f>O$7*SUM(Source_BEAm!$JI$274:$JI$275)/(SUM(Source_BEAm!$JI$274:$JI$275)+SUM(Source_BEAm!$JJ$274:$JJ$275))*Source_BEAu!$JI326/SUM(Source_BEAu!$JI$396:$JI$397)+O$7*SUM(Source_BEAm!$JJ$274:$JJ$275)/(SUM(Source_BEAm!$JI$274:$JI$275)+SUM(Source_BEAm!$JJ$274:$JJ$275))*Source_BEAu!$JJ326/SUM(Source_BEAu!$JJ$396:$JJ$397)</f>
        <v>0</v>
      </c>
      <c r="P329" s="14">
        <f>P$7*SUM(Source_BEAm!$JI$274:$JI$275)/(SUM(Source_BEAm!$JI$274:$JI$275)+SUM(Source_BEAm!$JJ$274:$JJ$275))*Source_BEAu!$JI326/SUM(Source_BEAu!$JI$396:$JI$397)+P$7*SUM(Source_BEAm!$JJ$274:$JJ$275)/(SUM(Source_BEAm!$JI$274:$JI$275)+SUM(Source_BEAm!$JJ$274:$JJ$275))*Source_BEAu!$JJ326/SUM(Source_BEAu!$JJ$396:$JJ$397)</f>
        <v>0</v>
      </c>
      <c r="Q329" s="14">
        <f>Q$7*SUM(Source_BEAm!$JI$274:$JI$275)/(SUM(Source_BEAm!$JI$274:$JI$275)+SUM(Source_BEAm!$JJ$274:$JJ$275))*Source_BEAu!$JI326/SUM(Source_BEAu!$JI$396:$JI$397)+Q$7*SUM(Source_BEAm!$JJ$274:$JJ$275)/(SUM(Source_BEAm!$JI$274:$JI$275)+SUM(Source_BEAm!$JJ$274:$JJ$275))*Source_BEAu!$JJ326/SUM(Source_BEAu!$JJ$396:$JJ$397)</f>
        <v>0</v>
      </c>
      <c r="R329" s="14">
        <f>R$7*SUM(Source_BEAm!$JI$274:$JI$275)/(SUM(Source_BEAm!$JI$274:$JI$275)+SUM(Source_BEAm!$JJ$274:$JJ$275))*Source_BEAu!$JI326/SUM(Source_BEAu!$JI$396:$JI$397)+R$7*SUM(Source_BEAm!$JJ$274:$JJ$275)/(SUM(Source_BEAm!$JI$274:$JI$275)+SUM(Source_BEAm!$JJ$274:$JJ$275))*Source_BEAu!$JJ326/SUM(Source_BEAu!$JJ$396:$JJ$397)</f>
        <v>0</v>
      </c>
    </row>
    <row r="330" spans="1:18">
      <c r="A330" s="15" t="s">
        <v>478</v>
      </c>
      <c r="B330" s="19">
        <v>541200</v>
      </c>
      <c r="C330" s="20"/>
      <c r="H330" s="19">
        <f>H$7*Source_BEAm!$CT$103/(Source_BEAm!$EI$144+Source_BEAm!$CT$103)*Source_BEAu!$CT327/SUM(Source_BEAu!$CT$397+Source_BEAu!$CT$396)</f>
        <v>7.4921319515101724E-5</v>
      </c>
      <c r="I330" s="19">
        <f>I$7*Source_BEAm!$CT$103/(Source_BEAm!$EI$144+Source_BEAm!$CT$103)*Source_BEAu!$CT327/SUM(Source_BEAu!$CT$397+Source_BEAu!$CT$396)</f>
        <v>1.2287096400476684E-3</v>
      </c>
      <c r="J330" s="19">
        <f>J$7*Source_BEAm!$CT$103/(Source_BEAm!$EI$144+Source_BEAm!$CT$103)*Source_BEAu!$CT327/SUM(Source_BEAu!$CT$397+Source_BEAu!$CT$396)</f>
        <v>5.679036019244711E-3</v>
      </c>
      <c r="K330" s="19">
        <f>K$7*Source_BEAm!$CT$103/(Source_BEAm!$EI$144+Source_BEAm!$CT$103)*Source_BEAu!$CT327/SUM(Source_BEAu!$CT$397+Source_BEAu!$CT$396)</f>
        <v>9.8146928564783265E-4</v>
      </c>
      <c r="L330" s="19">
        <f>L$7*Source_BEAm!$CT$103/(Source_BEAm!$EI$144+Source_BEAm!$CT$103)*Source_BEAu!$CT327/SUM(Source_BEAu!$CT$397+Source_BEAu!$CT$396)</f>
        <v>9.7397715369632268E-5</v>
      </c>
      <c r="N330" s="14">
        <f>N$7*SUM(Source_BEAm!$JI$274:$JI$275)/(SUM(Source_BEAm!$JI$274:$JI$275)+SUM(Source_BEAm!$JJ$274:$JJ$275))*Source_BEAu!$JI327/SUM(Source_BEAu!$JI$396:$JI$397)+N$7*SUM(Source_BEAm!$JJ$274:$JJ$275)/(SUM(Source_BEAm!$JI$274:$JI$275)+SUM(Source_BEAm!$JJ$274:$JJ$275))*Source_BEAu!$JJ327/SUM(Source_BEAu!$JJ$396:$JJ$397)</f>
        <v>1.4111074706411522E-6</v>
      </c>
      <c r="O330" s="14">
        <f>O$7*SUM(Source_BEAm!$JI$274:$JI$275)/(SUM(Source_BEAm!$JI$274:$JI$275)+SUM(Source_BEAm!$JJ$274:$JJ$275))*Source_BEAu!$JI327/SUM(Source_BEAu!$JI$396:$JI$397)+O$7*SUM(Source_BEAm!$JJ$274:$JJ$275)/(SUM(Source_BEAm!$JI$274:$JI$275)+SUM(Source_BEAm!$JJ$274:$JJ$275))*Source_BEAu!$JJ327/SUM(Source_BEAu!$JJ$396:$JJ$397)</f>
        <v>2.3142162518514894E-5</v>
      </c>
      <c r="P330" s="14">
        <f>P$7*SUM(Source_BEAm!$JI$274:$JI$275)/(SUM(Source_BEAm!$JI$274:$JI$275)+SUM(Source_BEAm!$JJ$274:$JJ$275))*Source_BEAu!$JI327/SUM(Source_BEAu!$JI$396:$JI$397)+P$7*SUM(Source_BEAm!$JJ$274:$JJ$275)/(SUM(Source_BEAm!$JI$274:$JI$275)+SUM(Source_BEAm!$JJ$274:$JJ$275))*Source_BEAu!$JJ327/SUM(Source_BEAu!$JJ$396:$JJ$397)</f>
        <v>1.0696194627459931E-4</v>
      </c>
      <c r="Q330" s="14">
        <f>Q$7*SUM(Source_BEAm!$JI$274:$JI$275)/(SUM(Source_BEAm!$JI$274:$JI$275)+SUM(Source_BEAm!$JJ$274:$JJ$275))*Source_BEAu!$JI327/SUM(Source_BEAu!$JI$396:$JI$397)+Q$7*SUM(Source_BEAm!$JJ$274:$JJ$275)/(SUM(Source_BEAm!$JI$274:$JI$275)+SUM(Source_BEAm!$JJ$274:$JJ$275))*Source_BEAu!$JJ327/SUM(Source_BEAu!$JJ$396:$JJ$397)</f>
        <v>1.8485507865399092E-5</v>
      </c>
      <c r="R330" s="14">
        <f>R$7*SUM(Source_BEAm!$JI$274:$JI$275)/(SUM(Source_BEAm!$JI$274:$JI$275)+SUM(Source_BEAm!$JJ$274:$JJ$275))*Source_BEAu!$JI327/SUM(Source_BEAu!$JI$396:$JI$397)+R$7*SUM(Source_BEAm!$JJ$274:$JJ$275)/(SUM(Source_BEAm!$JI$274:$JI$275)+SUM(Source_BEAm!$JJ$274:$JJ$275))*Source_BEAu!$JJ327/SUM(Source_BEAu!$JJ$396:$JJ$397)</f>
        <v>1.8344397118334979E-6</v>
      </c>
    </row>
    <row r="331" spans="1:18">
      <c r="A331" s="15" t="s">
        <v>479</v>
      </c>
      <c r="B331" s="19">
        <v>541300</v>
      </c>
      <c r="C331" s="20"/>
      <c r="H331" s="19">
        <f>H$7*Source_BEAm!$CT$103/(Source_BEAm!$EI$144+Source_BEAm!$CT$103)*Source_BEAu!$CT328/SUM(Source_BEAu!$CT$397+Source_BEAu!$CT$396)</f>
        <v>4.5889308202999807E-4</v>
      </c>
      <c r="I331" s="19">
        <f>I$7*Source_BEAm!$CT$103/(Source_BEAm!$EI$144+Source_BEAm!$CT$103)*Source_BEAu!$CT328/SUM(Source_BEAu!$CT$397+Source_BEAu!$CT$396)</f>
        <v>7.5258465452919697E-3</v>
      </c>
      <c r="J331" s="19">
        <f>J$7*Source_BEAm!$CT$103/(Source_BEAm!$EI$144+Source_BEAm!$CT$103)*Source_BEAu!$CT328/SUM(Source_BEAu!$CT$397+Source_BEAu!$CT$396)</f>
        <v>3.4784095617873857E-2</v>
      </c>
      <c r="K331" s="19">
        <f>K$7*Source_BEAm!$CT$103/(Source_BEAm!$EI$144+Source_BEAm!$CT$103)*Source_BEAu!$CT328/SUM(Source_BEAu!$CT$397+Source_BEAu!$CT$396)</f>
        <v>6.0114993745929756E-3</v>
      </c>
      <c r="L331" s="19">
        <f>L$7*Source_BEAm!$CT$103/(Source_BEAm!$EI$144+Source_BEAm!$CT$103)*Source_BEAu!$CT328/SUM(Source_BEAu!$CT$397+Source_BEAu!$CT$396)</f>
        <v>5.9656100663899763E-4</v>
      </c>
      <c r="N331" s="14">
        <f>N$7*SUM(Source_BEAm!$JI$274:$JI$275)/(SUM(Source_BEAm!$JI$274:$JI$275)+SUM(Source_BEAm!$JJ$274:$JJ$275))*Source_BEAu!$JI328/SUM(Source_BEAu!$JI$396:$JI$397)+N$7*SUM(Source_BEAm!$JJ$274:$JJ$275)/(SUM(Source_BEAm!$JI$274:$JI$275)+SUM(Source_BEAm!$JJ$274:$JJ$275))*Source_BEAu!$JJ328/SUM(Source_BEAu!$JJ$396:$JJ$397)</f>
        <v>3.0743553044841436E-4</v>
      </c>
      <c r="O331" s="14">
        <f>O$7*SUM(Source_BEAm!$JI$274:$JI$275)/(SUM(Source_BEAm!$JI$274:$JI$275)+SUM(Source_BEAm!$JJ$274:$JJ$275))*Source_BEAu!$JI328/SUM(Source_BEAu!$JI$396:$JI$397)+O$7*SUM(Source_BEAm!$JJ$274:$JJ$275)/(SUM(Source_BEAm!$JI$274:$JI$275)+SUM(Source_BEAm!$JJ$274:$JJ$275))*Source_BEAu!$JJ328/SUM(Source_BEAu!$JJ$396:$JJ$397)</f>
        <v>5.0419426993539955E-3</v>
      </c>
      <c r="P331" s="14">
        <f>P$7*SUM(Source_BEAm!$JI$274:$JI$275)/(SUM(Source_BEAm!$JI$274:$JI$275)+SUM(Source_BEAm!$JJ$274:$JJ$275))*Source_BEAu!$JI328/SUM(Source_BEAu!$JI$396:$JI$397)+P$7*SUM(Source_BEAm!$JJ$274:$JJ$275)/(SUM(Source_BEAm!$JI$274:$JI$275)+SUM(Source_BEAm!$JJ$274:$JJ$275))*Source_BEAu!$JJ328/SUM(Source_BEAu!$JJ$396:$JJ$397)</f>
        <v>2.33036132079898E-2</v>
      </c>
      <c r="Q331" s="14">
        <f>Q$7*SUM(Source_BEAm!$JI$274:$JI$275)/(SUM(Source_BEAm!$JI$274:$JI$275)+SUM(Source_BEAm!$JJ$274:$JJ$275))*Source_BEAu!$JI328/SUM(Source_BEAu!$JI$396:$JI$397)+Q$7*SUM(Source_BEAm!$JJ$274:$JJ$275)/(SUM(Source_BEAm!$JI$274:$JI$275)+SUM(Source_BEAm!$JJ$274:$JJ$275))*Source_BEAu!$JJ328/SUM(Source_BEAu!$JJ$396:$JJ$397)</f>
        <v>4.0274054488742272E-3</v>
      </c>
      <c r="R331" s="14">
        <f>R$7*SUM(Source_BEAm!$JI$274:$JI$275)/(SUM(Source_BEAm!$JI$274:$JI$275)+SUM(Source_BEAm!$JJ$274:$JJ$275))*Source_BEAu!$JI328/SUM(Source_BEAu!$JI$396:$JI$397)+R$7*SUM(Source_BEAm!$JJ$274:$JJ$275)/(SUM(Source_BEAm!$JI$274:$JI$275)+SUM(Source_BEAm!$JJ$274:$JJ$275))*Source_BEAu!$JJ328/SUM(Source_BEAu!$JJ$396:$JJ$397)</f>
        <v>3.9966618958293861E-4</v>
      </c>
    </row>
    <row r="332" spans="1:18">
      <c r="A332" s="15" t="s">
        <v>480</v>
      </c>
      <c r="B332" s="19">
        <v>541400</v>
      </c>
      <c r="C332" s="20"/>
      <c r="H332" s="19">
        <f>H$7*Source_BEAm!$CT$103/(Source_BEAm!$EI$144+Source_BEAm!$CT$103)*Source_BEAu!$CT329/SUM(Source_BEAu!$CT$397+Source_BEAu!$CT$396)</f>
        <v>9.3651649393877148E-5</v>
      </c>
      <c r="I332" s="19">
        <f>I$7*Source_BEAm!$CT$103/(Source_BEAm!$EI$144+Source_BEAm!$CT$103)*Source_BEAu!$CT329/SUM(Source_BEAu!$CT$397+Source_BEAu!$CT$396)</f>
        <v>1.5358870500595855E-3</v>
      </c>
      <c r="J332" s="19">
        <f>J$7*Source_BEAm!$CT$103/(Source_BEAm!$EI$144+Source_BEAm!$CT$103)*Source_BEAu!$CT329/SUM(Source_BEAu!$CT$397+Source_BEAu!$CT$396)</f>
        <v>7.0987950240558881E-3</v>
      </c>
      <c r="K332" s="19">
        <f>K$7*Source_BEAm!$CT$103/(Source_BEAm!$EI$144+Source_BEAm!$CT$103)*Source_BEAu!$CT329/SUM(Source_BEAu!$CT$397+Source_BEAu!$CT$396)</f>
        <v>1.2268366070597907E-3</v>
      </c>
      <c r="L332" s="19">
        <f>L$7*Source_BEAm!$CT$103/(Source_BEAm!$EI$144+Source_BEAm!$CT$103)*Source_BEAu!$CT329/SUM(Source_BEAu!$CT$397+Source_BEAu!$CT$396)</f>
        <v>1.2174714421204034E-4</v>
      </c>
      <c r="N332" s="14">
        <f>N$7*SUM(Source_BEAm!$JI$274:$JI$275)/(SUM(Source_BEAm!$JI$274:$JI$275)+SUM(Source_BEAm!$JJ$274:$JJ$275))*Source_BEAu!$JI329/SUM(Source_BEAu!$JI$396:$JI$397)+N$7*SUM(Source_BEAm!$JJ$274:$JJ$275)/(SUM(Source_BEAm!$JI$274:$JI$275)+SUM(Source_BEAm!$JJ$274:$JJ$275))*Source_BEAu!$JJ329/SUM(Source_BEAu!$JJ$396:$JJ$397)</f>
        <v>2.6560799253220658E-5</v>
      </c>
      <c r="O332" s="14">
        <f>O$7*SUM(Source_BEAm!$JI$274:$JI$275)/(SUM(Source_BEAm!$JI$274:$JI$275)+SUM(Source_BEAm!$JJ$274:$JJ$275))*Source_BEAu!$JI329/SUM(Source_BEAu!$JI$396:$JI$397)+O$7*SUM(Source_BEAm!$JJ$274:$JJ$275)/(SUM(Source_BEAm!$JI$274:$JI$275)+SUM(Source_BEAm!$JJ$274:$JJ$275))*Source_BEAu!$JJ329/SUM(Source_BEAu!$JJ$396:$JJ$397)</f>
        <v>4.3559710775281884E-4</v>
      </c>
      <c r="P332" s="14">
        <f>P$7*SUM(Source_BEAm!$JI$274:$JI$275)/(SUM(Source_BEAm!$JI$274:$JI$275)+SUM(Source_BEAm!$JJ$274:$JJ$275))*Source_BEAu!$JI329/SUM(Source_BEAu!$JI$396:$JI$397)+P$7*SUM(Source_BEAm!$JJ$274:$JJ$275)/(SUM(Source_BEAm!$JI$274:$JI$275)+SUM(Source_BEAm!$JJ$274:$JJ$275))*Source_BEAu!$JJ329/SUM(Source_BEAu!$JJ$396:$JJ$397)</f>
        <v>2.0133085833941257E-3</v>
      </c>
      <c r="Q332" s="14">
        <f>Q$7*SUM(Source_BEAm!$JI$274:$JI$275)/(SUM(Source_BEAm!$JI$274:$JI$275)+SUM(Source_BEAm!$JJ$274:$JJ$275))*Source_BEAu!$JI329/SUM(Source_BEAu!$JI$396:$JI$397)+Q$7*SUM(Source_BEAm!$JJ$274:$JJ$275)/(SUM(Source_BEAm!$JI$274:$JI$275)+SUM(Source_BEAm!$JJ$274:$JJ$275))*Source_BEAu!$JJ329/SUM(Source_BEAu!$JJ$396:$JJ$397)</f>
        <v>3.4794647021719062E-4</v>
      </c>
      <c r="R332" s="14">
        <f>R$7*SUM(Source_BEAm!$JI$274:$JI$275)/(SUM(Source_BEAm!$JI$274:$JI$275)+SUM(Source_BEAm!$JJ$274:$JJ$275))*Source_BEAu!$JI329/SUM(Source_BEAu!$JI$396:$JI$397)+R$7*SUM(Source_BEAm!$JJ$274:$JJ$275)/(SUM(Source_BEAm!$JI$274:$JI$275)+SUM(Source_BEAm!$JJ$274:$JJ$275))*Source_BEAu!$JJ329/SUM(Source_BEAu!$JJ$396:$JJ$397)</f>
        <v>3.4529039029186859E-5</v>
      </c>
    </row>
    <row r="333" spans="1:18">
      <c r="A333" s="15" t="s">
        <v>481</v>
      </c>
      <c r="B333" s="19">
        <v>541610</v>
      </c>
      <c r="C333" s="20"/>
      <c r="H333" s="19">
        <f>H$7*Source_BEAm!$CT$103/(Source_BEAm!$EI$144+Source_BEAm!$CT$103)*Source_BEAu!$CT330/SUM(Source_BEAu!$CT$397+Source_BEAu!$CT$396)</f>
        <v>3.0905044299979462E-4</v>
      </c>
      <c r="I333" s="19">
        <f>I$7*Source_BEAm!$CT$103/(Source_BEAm!$EI$144+Source_BEAm!$CT$103)*Source_BEAu!$CT330/SUM(Source_BEAu!$CT$397+Source_BEAu!$CT$396)</f>
        <v>5.0684272651966324E-3</v>
      </c>
      <c r="J333" s="19">
        <f>J$7*Source_BEAm!$CT$103/(Source_BEAm!$EI$144+Source_BEAm!$CT$103)*Source_BEAu!$CT330/SUM(Source_BEAu!$CT$397+Source_BEAu!$CT$396)</f>
        <v>2.3426023579384433E-2</v>
      </c>
      <c r="K333" s="19">
        <f>K$7*Source_BEAm!$CT$103/(Source_BEAm!$EI$144+Source_BEAm!$CT$103)*Source_BEAu!$CT330/SUM(Source_BEAu!$CT$397+Source_BEAu!$CT$396)</f>
        <v>4.0485608032973094E-3</v>
      </c>
      <c r="L333" s="19">
        <f>L$7*Source_BEAm!$CT$103/(Source_BEAm!$EI$144+Source_BEAm!$CT$103)*Source_BEAu!$CT330/SUM(Source_BEAu!$CT$397+Source_BEAu!$CT$396)</f>
        <v>4.0176557589973312E-4</v>
      </c>
      <c r="N333" s="14">
        <f>N$7*SUM(Source_BEAm!$JI$274:$JI$275)/(SUM(Source_BEAm!$JI$274:$JI$275)+SUM(Source_BEAm!$JJ$274:$JJ$275))*Source_BEAu!$JI330/SUM(Source_BEAu!$JI$396:$JI$397)+N$7*SUM(Source_BEAm!$JJ$274:$JJ$275)/(SUM(Source_BEAm!$JI$274:$JI$275)+SUM(Source_BEAm!$JJ$274:$JJ$275))*Source_BEAu!$JJ330/SUM(Source_BEAu!$JJ$396:$JJ$397)</f>
        <v>1.4691507097251482E-5</v>
      </c>
      <c r="O333" s="14">
        <f>O$7*SUM(Source_BEAm!$JI$274:$JI$275)/(SUM(Source_BEAm!$JI$274:$JI$275)+SUM(Source_BEAm!$JJ$274:$JJ$275))*Source_BEAu!$JI330/SUM(Source_BEAu!$JI$396:$JI$397)+O$7*SUM(Source_BEAm!$JJ$274:$JJ$275)/(SUM(Source_BEAm!$JI$274:$JI$275)+SUM(Source_BEAm!$JJ$274:$JJ$275))*Source_BEAu!$JJ330/SUM(Source_BEAu!$JJ$396:$JJ$397)</f>
        <v>2.4094071639492432E-4</v>
      </c>
      <c r="P333" s="14">
        <f>P$7*SUM(Source_BEAm!$JI$274:$JI$275)/(SUM(Source_BEAm!$JI$274:$JI$275)+SUM(Source_BEAm!$JJ$274:$JJ$275))*Source_BEAu!$JI330/SUM(Source_BEAu!$JI$396:$JI$397)+P$7*SUM(Source_BEAm!$JJ$274:$JJ$275)/(SUM(Source_BEAm!$JI$274:$JI$275)+SUM(Source_BEAm!$JJ$274:$JJ$275))*Source_BEAu!$JJ330/SUM(Source_BEAu!$JJ$396:$JJ$397)</f>
        <v>1.1136162379716621E-3</v>
      </c>
      <c r="Q333" s="14">
        <f>Q$7*SUM(Source_BEAm!$JI$274:$JI$275)/(SUM(Source_BEAm!$JI$274:$JI$275)+SUM(Source_BEAm!$JJ$274:$JJ$275))*Source_BEAu!$JI330/SUM(Source_BEAu!$JI$396:$JI$397)+Q$7*SUM(Source_BEAm!$JJ$274:$JJ$275)/(SUM(Source_BEAm!$JI$274:$JI$275)+SUM(Source_BEAm!$JJ$274:$JJ$275))*Source_BEAu!$JJ330/SUM(Source_BEAu!$JJ$396:$JJ$397)</f>
        <v>1.924587429739944E-4</v>
      </c>
      <c r="R333" s="14">
        <f>R$7*SUM(Source_BEAm!$JI$274:$JI$275)/(SUM(Source_BEAm!$JI$274:$JI$275)+SUM(Source_BEAm!$JJ$274:$JJ$275))*Source_BEAu!$JI330/SUM(Source_BEAu!$JI$396:$JI$397)+R$7*SUM(Source_BEAm!$JJ$274:$JJ$275)/(SUM(Source_BEAm!$JI$274:$JI$275)+SUM(Source_BEAm!$JJ$274:$JJ$275))*Source_BEAu!$JJ330/SUM(Source_BEAu!$JJ$396:$JJ$397)</f>
        <v>1.9098959226426925E-5</v>
      </c>
    </row>
    <row r="334" spans="1:18">
      <c r="A334" s="15" t="s">
        <v>482</v>
      </c>
      <c r="B334" s="19" t="s">
        <v>483</v>
      </c>
      <c r="C334" s="20"/>
      <c r="H334" s="19">
        <f>H$7*Source_BEAm!$CT$103/(Source_BEAm!$EI$144+Source_BEAm!$CT$103)*Source_BEAu!$CT331/SUM(Source_BEAu!$CT$397+Source_BEAu!$CT$396)</f>
        <v>3.7460659757550862E-5</v>
      </c>
      <c r="I334" s="19">
        <f>I$7*Source_BEAm!$CT$103/(Source_BEAm!$EI$144+Source_BEAm!$CT$103)*Source_BEAu!$CT331/SUM(Source_BEAu!$CT$397+Source_BEAu!$CT$396)</f>
        <v>6.1435482002383422E-4</v>
      </c>
      <c r="J334" s="19">
        <f>J$7*Source_BEAm!$CT$103/(Source_BEAm!$EI$144+Source_BEAm!$CT$103)*Source_BEAu!$CT331/SUM(Source_BEAu!$CT$397+Source_BEAu!$CT$396)</f>
        <v>2.8395180096223555E-3</v>
      </c>
      <c r="K334" s="19">
        <f>K$7*Source_BEAm!$CT$103/(Source_BEAm!$EI$144+Source_BEAm!$CT$103)*Source_BEAu!$CT331/SUM(Source_BEAu!$CT$397+Source_BEAu!$CT$396)</f>
        <v>4.9073464282391632E-4</v>
      </c>
      <c r="L334" s="19">
        <f>L$7*Source_BEAm!$CT$103/(Source_BEAm!$EI$144+Source_BEAm!$CT$103)*Source_BEAu!$CT331/SUM(Source_BEAu!$CT$397+Source_BEAu!$CT$396)</f>
        <v>4.8698857684816134E-5</v>
      </c>
      <c r="N334" s="14">
        <f>N$7*SUM(Source_BEAm!$JI$274:$JI$275)/(SUM(Source_BEAm!$JI$274:$JI$275)+SUM(Source_BEAm!$JJ$274:$JJ$275))*Source_BEAu!$JI331/SUM(Source_BEAu!$JI$396:$JI$397)+N$7*SUM(Source_BEAm!$JJ$274:$JJ$275)/(SUM(Source_BEAm!$JI$274:$JI$275)+SUM(Source_BEAm!$JJ$274:$JJ$275))*Source_BEAu!$JJ331/SUM(Source_BEAu!$JJ$396:$JJ$397)</f>
        <v>1.2726616240076202E-6</v>
      </c>
      <c r="O334" s="14">
        <f>O$7*SUM(Source_BEAm!$JI$274:$JI$275)/(SUM(Source_BEAm!$JI$274:$JI$275)+SUM(Source_BEAm!$JJ$274:$JJ$275))*Source_BEAu!$JI331/SUM(Source_BEAu!$JI$396:$JI$397)+O$7*SUM(Source_BEAm!$JJ$274:$JJ$275)/(SUM(Source_BEAm!$JI$274:$JI$275)+SUM(Source_BEAm!$JJ$274:$JJ$275))*Source_BEAu!$JJ331/SUM(Source_BEAu!$JJ$396:$JJ$397)</f>
        <v>2.0871650633724974E-5</v>
      </c>
      <c r="P334" s="14">
        <f>P$7*SUM(Source_BEAm!$JI$274:$JI$275)/(SUM(Source_BEAm!$JI$274:$JI$275)+SUM(Source_BEAm!$JJ$274:$JJ$275))*Source_BEAu!$JI331/SUM(Source_BEAu!$JI$396:$JI$397)+P$7*SUM(Source_BEAm!$JJ$274:$JJ$275)/(SUM(Source_BEAm!$JI$274:$JI$275)+SUM(Source_BEAm!$JJ$274:$JJ$275))*Source_BEAu!$JJ331/SUM(Source_BEAu!$JJ$396:$JJ$397)</f>
        <v>9.6467751099777599E-5</v>
      </c>
      <c r="Q334" s="14">
        <f>Q$7*SUM(Source_BEAm!$JI$274:$JI$275)/(SUM(Source_BEAm!$JI$274:$JI$275)+SUM(Source_BEAm!$JJ$274:$JJ$275))*Source_BEAu!$JI331/SUM(Source_BEAu!$JI$396:$JI$397)+Q$7*SUM(Source_BEAm!$JJ$274:$JJ$275)/(SUM(Source_BEAm!$JI$274:$JI$275)+SUM(Source_BEAm!$JJ$274:$JJ$275))*Source_BEAu!$JJ331/SUM(Source_BEAu!$JJ$396:$JJ$397)</f>
        <v>1.6671867274499822E-5</v>
      </c>
      <c r="R334" s="14">
        <f>R$7*SUM(Source_BEAm!$JI$274:$JI$275)/(SUM(Source_BEAm!$JI$274:$JI$275)+SUM(Source_BEAm!$JJ$274:$JJ$275))*Source_BEAu!$JI331/SUM(Source_BEAu!$JI$396:$JI$397)+R$7*SUM(Source_BEAm!$JJ$274:$JJ$275)/(SUM(Source_BEAm!$JI$274:$JI$275)+SUM(Source_BEAm!$JJ$274:$JJ$275))*Source_BEAu!$JJ331/SUM(Source_BEAu!$JJ$396:$JJ$397)</f>
        <v>1.6544601112099062E-6</v>
      </c>
    </row>
    <row r="335" spans="1:18">
      <c r="A335" s="15" t="s">
        <v>484</v>
      </c>
      <c r="B335" s="19">
        <v>541700</v>
      </c>
      <c r="C335" s="20"/>
      <c r="H335" s="19">
        <f>H$7*Source_BEAm!$CT$103/(Source_BEAm!$EI$144+Source_BEAm!$CT$103)*Source_BEAu!$CT332/SUM(Source_BEAu!$CT$397+Source_BEAu!$CT$396)</f>
        <v>1.5920780396959117E-4</v>
      </c>
      <c r="I335" s="19">
        <f>I$7*Source_BEAm!$CT$103/(Source_BEAm!$EI$144+Source_BEAm!$CT$103)*Source_BEAu!$CT332/SUM(Source_BEAu!$CT$397+Source_BEAu!$CT$396)</f>
        <v>2.6110079851012955E-3</v>
      </c>
      <c r="J335" s="19">
        <f>J$7*Source_BEAm!$CT$103/(Source_BEAm!$EI$144+Source_BEAm!$CT$103)*Source_BEAu!$CT332/SUM(Source_BEAu!$CT$397+Source_BEAu!$CT$396)</f>
        <v>1.2067951540895011E-2</v>
      </c>
      <c r="K335" s="19">
        <f>K$7*Source_BEAm!$CT$103/(Source_BEAm!$EI$144+Source_BEAm!$CT$103)*Source_BEAu!$CT332/SUM(Source_BEAu!$CT$397+Source_BEAu!$CT$396)</f>
        <v>2.0856222320016441E-3</v>
      </c>
      <c r="L335" s="19">
        <f>L$7*Source_BEAm!$CT$103/(Source_BEAm!$EI$144+Source_BEAm!$CT$103)*Source_BEAu!$CT332/SUM(Source_BEAu!$CT$397+Source_BEAu!$CT$396)</f>
        <v>2.0697014516046858E-4</v>
      </c>
      <c r="N335" s="14">
        <f>N$7*SUM(Source_BEAm!$JI$274:$JI$275)/(SUM(Source_BEAm!$JI$274:$JI$275)+SUM(Source_BEAm!$JJ$274:$JJ$275))*Source_BEAu!$JI332/SUM(Source_BEAu!$JI$396:$JI$397)+N$7*SUM(Source_BEAm!$JJ$274:$JJ$275)/(SUM(Source_BEAm!$JI$274:$JI$275)+SUM(Source_BEAm!$JJ$274:$JJ$275))*Source_BEAu!$JJ332/SUM(Source_BEAu!$JJ$396:$JJ$397)</f>
        <v>7.9820843606295502E-5</v>
      </c>
      <c r="O335" s="14">
        <f>O$7*SUM(Source_BEAm!$JI$274:$JI$275)/(SUM(Source_BEAm!$JI$274:$JI$275)+SUM(Source_BEAm!$JJ$274:$JJ$275))*Source_BEAu!$JI332/SUM(Source_BEAu!$JI$396:$JI$397)+O$7*SUM(Source_BEAm!$JJ$274:$JJ$275)/(SUM(Source_BEAm!$JI$274:$JI$275)+SUM(Source_BEAm!$JJ$274:$JJ$275))*Source_BEAu!$JJ332/SUM(Source_BEAu!$JJ$396:$JJ$397)</f>
        <v>1.3090618351432465E-3</v>
      </c>
      <c r="P335" s="14">
        <f>P$7*SUM(Source_BEAm!$JI$274:$JI$275)/(SUM(Source_BEAm!$JI$274:$JI$275)+SUM(Source_BEAm!$JJ$274:$JJ$275))*Source_BEAu!$JI332/SUM(Source_BEAu!$JI$396:$JI$397)+P$7*SUM(Source_BEAm!$JJ$274:$JJ$275)/(SUM(Source_BEAm!$JI$274:$JI$275)+SUM(Source_BEAm!$JJ$274:$JJ$275))*Source_BEAu!$JJ332/SUM(Source_BEAu!$JJ$396:$JJ$397)</f>
        <v>6.0504199453571984E-3</v>
      </c>
      <c r="Q335" s="14">
        <f>Q$7*SUM(Source_BEAm!$JI$274:$JI$275)/(SUM(Source_BEAm!$JI$274:$JI$275)+SUM(Source_BEAm!$JJ$274:$JJ$275))*Source_BEAu!$JI332/SUM(Source_BEAu!$JI$396:$JI$397)+Q$7*SUM(Source_BEAm!$JJ$274:$JJ$275)/(SUM(Source_BEAm!$JI$274:$JI$275)+SUM(Source_BEAm!$JJ$274:$JJ$275))*Source_BEAu!$JJ332/SUM(Source_BEAu!$JJ$396:$JJ$397)</f>
        <v>1.0456530512424709E-3</v>
      </c>
      <c r="R335" s="14">
        <f>R$7*SUM(Source_BEAm!$JI$274:$JI$275)/(SUM(Source_BEAm!$JI$274:$JI$275)+SUM(Source_BEAm!$JJ$274:$JJ$275))*Source_BEAu!$JI332/SUM(Source_BEAu!$JI$396:$JI$397)+R$7*SUM(Source_BEAm!$JJ$274:$JJ$275)/(SUM(Source_BEAm!$JI$274:$JI$275)+SUM(Source_BEAm!$JJ$274:$JJ$275))*Source_BEAu!$JJ332/SUM(Source_BEAu!$JJ$396:$JJ$397)</f>
        <v>1.0376709668818418E-4</v>
      </c>
    </row>
    <row r="336" spans="1:18">
      <c r="A336" s="15" t="s">
        <v>485</v>
      </c>
      <c r="B336" s="19">
        <v>541800</v>
      </c>
      <c r="C336" s="20"/>
      <c r="H336" s="19">
        <f>H$7*Source_BEAm!$CT$103/(Source_BEAm!$EI$144+Source_BEAm!$CT$103)*Source_BEAu!$CT333/SUM(Source_BEAu!$CT$397+Source_BEAu!$CT$396)</f>
        <v>2.996852780604069E-4</v>
      </c>
      <c r="I336" s="19">
        <f>I$7*Source_BEAm!$CT$103/(Source_BEAm!$EI$144+Source_BEAm!$CT$103)*Source_BEAu!$CT333/SUM(Source_BEAu!$CT$397+Source_BEAu!$CT$396)</f>
        <v>4.9148385601906737E-3</v>
      </c>
      <c r="J336" s="19">
        <f>J$7*Source_BEAm!$CT$103/(Source_BEAm!$EI$144+Source_BEAm!$CT$103)*Source_BEAu!$CT333/SUM(Source_BEAu!$CT$397+Source_BEAu!$CT$396)</f>
        <v>2.2716144076978844E-2</v>
      </c>
      <c r="K336" s="19">
        <f>K$7*Source_BEAm!$CT$103/(Source_BEAm!$EI$144+Source_BEAm!$CT$103)*Source_BEAu!$CT333/SUM(Source_BEAu!$CT$397+Source_BEAu!$CT$396)</f>
        <v>3.9258771425913306E-3</v>
      </c>
      <c r="L336" s="19">
        <f>L$7*Source_BEAm!$CT$103/(Source_BEAm!$EI$144+Source_BEAm!$CT$103)*Source_BEAu!$CT333/SUM(Source_BEAu!$CT$397+Source_BEAu!$CT$396)</f>
        <v>3.8959086147852907E-4</v>
      </c>
      <c r="N336" s="14">
        <f>N$7*SUM(Source_BEAm!$JI$274:$JI$275)/(SUM(Source_BEAm!$JI$274:$JI$275)+SUM(Source_BEAm!$JJ$274:$JJ$275))*Source_BEAu!$JI333/SUM(Source_BEAu!$JI$396:$JI$397)+N$7*SUM(Source_BEAm!$JJ$274:$JJ$275)/(SUM(Source_BEAm!$JI$274:$JI$275)+SUM(Source_BEAm!$JJ$274:$JJ$275))*Source_BEAu!$JJ333/SUM(Source_BEAu!$JJ$396:$JJ$397)</f>
        <v>1.4918870335236736E-4</v>
      </c>
      <c r="O336" s="14">
        <f>O$7*SUM(Source_BEAm!$JI$274:$JI$275)/(SUM(Source_BEAm!$JI$274:$JI$275)+SUM(Source_BEAm!$JJ$274:$JJ$275))*Source_BEAu!$JI333/SUM(Source_BEAu!$JI$396:$JI$397)+O$7*SUM(Source_BEAm!$JJ$274:$JJ$275)/(SUM(Source_BEAm!$JI$274:$JI$275)+SUM(Source_BEAm!$JJ$274:$JJ$275))*Source_BEAu!$JJ333/SUM(Source_BEAu!$JJ$396:$JJ$397)</f>
        <v>2.4466947349788249E-3</v>
      </c>
      <c r="P336" s="14">
        <f>P$7*SUM(Source_BEAm!$JI$274:$JI$275)/(SUM(Source_BEAm!$JI$274:$JI$275)+SUM(Source_BEAm!$JJ$274:$JJ$275))*Source_BEAu!$JI333/SUM(Source_BEAu!$JI$396:$JI$397)+P$7*SUM(Source_BEAm!$JJ$274:$JJ$275)/(SUM(Source_BEAm!$JI$274:$JI$275)+SUM(Source_BEAm!$JJ$274:$JJ$275))*Source_BEAu!$JJ333/SUM(Source_BEAu!$JJ$396:$JJ$397)</f>
        <v>1.1308503714109444E-2</v>
      </c>
      <c r="Q336" s="14">
        <f>Q$7*SUM(Source_BEAm!$JI$274:$JI$275)/(SUM(Source_BEAm!$JI$274:$JI$275)+SUM(Source_BEAm!$JJ$274:$JJ$275))*Source_BEAu!$JI333/SUM(Source_BEAu!$JI$396:$JI$397)+Q$7*SUM(Source_BEAm!$JJ$274:$JJ$275)/(SUM(Source_BEAm!$JI$274:$JI$275)+SUM(Source_BEAm!$JJ$274:$JJ$275))*Source_BEAu!$JJ333/SUM(Source_BEAu!$JJ$396:$JJ$397)</f>
        <v>1.9543720139160122E-3</v>
      </c>
      <c r="R336" s="14">
        <f>R$7*SUM(Source_BEAm!$JI$274:$JI$275)/(SUM(Source_BEAm!$JI$274:$JI$275)+SUM(Source_BEAm!$JJ$274:$JJ$275))*Source_BEAu!$JI333/SUM(Source_BEAu!$JI$396:$JI$397)+R$7*SUM(Source_BEAm!$JJ$274:$JJ$275)/(SUM(Source_BEAm!$JI$274:$JI$275)+SUM(Source_BEAm!$JJ$274:$JJ$275))*Source_BEAu!$JJ333/SUM(Source_BEAu!$JJ$396:$JJ$397)</f>
        <v>1.939453143580776E-4</v>
      </c>
    </row>
    <row r="337" spans="1:18">
      <c r="A337" s="15" t="s">
        <v>486</v>
      </c>
      <c r="B337" s="19" t="s">
        <v>487</v>
      </c>
      <c r="C337" s="20"/>
      <c r="H337" s="19">
        <f>H$7*Source_BEAm!$CT$103/(Source_BEAm!$EI$144+Source_BEAm!$CT$103)*Source_BEAu!$CT334/SUM(Source_BEAu!$CT$397+Source_BEAu!$CT$396)</f>
        <v>3.7460659757550862E-5</v>
      </c>
      <c r="I337" s="19">
        <f>I$7*Source_BEAm!$CT$103/(Source_BEAm!$EI$144+Source_BEAm!$CT$103)*Source_BEAu!$CT334/SUM(Source_BEAu!$CT$397+Source_BEAu!$CT$396)</f>
        <v>6.1435482002383422E-4</v>
      </c>
      <c r="J337" s="19">
        <f>J$7*Source_BEAm!$CT$103/(Source_BEAm!$EI$144+Source_BEAm!$CT$103)*Source_BEAu!$CT334/SUM(Source_BEAu!$CT$397+Source_BEAu!$CT$396)</f>
        <v>2.8395180096223555E-3</v>
      </c>
      <c r="K337" s="19">
        <f>K$7*Source_BEAm!$CT$103/(Source_BEAm!$EI$144+Source_BEAm!$CT$103)*Source_BEAu!$CT334/SUM(Source_BEAu!$CT$397+Source_BEAu!$CT$396)</f>
        <v>4.9073464282391632E-4</v>
      </c>
      <c r="L337" s="19">
        <f>L$7*Source_BEAm!$CT$103/(Source_BEAm!$EI$144+Source_BEAm!$CT$103)*Source_BEAu!$CT334/SUM(Source_BEAu!$CT$397+Source_BEAu!$CT$396)</f>
        <v>4.8698857684816134E-5</v>
      </c>
      <c r="N337" s="14">
        <f>N$7*SUM(Source_BEAm!$JI$274:$JI$275)/(SUM(Source_BEAm!$JI$274:$JI$275)+SUM(Source_BEAm!$JJ$274:$JJ$275))*Source_BEAu!$JI334/SUM(Source_BEAu!$JI$396:$JI$397)+N$7*SUM(Source_BEAm!$JJ$274:$JJ$275)/(SUM(Source_BEAm!$JI$274:$JI$275)+SUM(Source_BEAm!$JJ$274:$JJ$275))*Source_BEAu!$JJ334/SUM(Source_BEAu!$JJ$396:$JJ$397)</f>
        <v>9.4624147545874692E-6</v>
      </c>
      <c r="O337" s="14">
        <f>O$7*SUM(Source_BEAm!$JI$274:$JI$275)/(SUM(Source_BEAm!$JI$274:$JI$275)+SUM(Source_BEAm!$JJ$274:$JJ$275))*Source_BEAu!$JI334/SUM(Source_BEAu!$JI$396:$JI$397)+O$7*SUM(Source_BEAm!$JJ$274:$JJ$275)/(SUM(Source_BEAm!$JI$274:$JI$275)+SUM(Source_BEAm!$JJ$274:$JJ$275))*Source_BEAu!$JJ334/SUM(Source_BEAu!$JJ$396:$JJ$397)</f>
        <v>1.5518360197523451E-4</v>
      </c>
      <c r="P337" s="14">
        <f>P$7*SUM(Source_BEAm!$JI$274:$JI$275)/(SUM(Source_BEAm!$JI$274:$JI$275)+SUM(Source_BEAm!$JJ$274:$JJ$275))*Source_BEAu!$JI334/SUM(Source_BEAu!$JI$396:$JI$397)+P$7*SUM(Source_BEAm!$JJ$274:$JJ$275)/(SUM(Source_BEAm!$JI$274:$JI$275)+SUM(Source_BEAm!$JJ$274:$JJ$275))*Source_BEAu!$JJ334/SUM(Source_BEAu!$JJ$396:$JJ$397)</f>
        <v>7.1725103839773E-4</v>
      </c>
      <c r="Q337" s="14">
        <f>Q$7*SUM(Source_BEAm!$JI$274:$JI$275)/(SUM(Source_BEAm!$JI$274:$JI$275)+SUM(Source_BEAm!$JJ$274:$JJ$275))*Source_BEAu!$JI334/SUM(Source_BEAu!$JI$396:$JI$397)+Q$7*SUM(Source_BEAm!$JJ$274:$JJ$275)/(SUM(Source_BEAm!$JI$274:$JI$275)+SUM(Source_BEAm!$JJ$274:$JJ$275))*Source_BEAu!$JJ334/SUM(Source_BEAu!$JJ$396:$JJ$397)</f>
        <v>1.2395763328509584E-4</v>
      </c>
      <c r="R337" s="14">
        <f>R$7*SUM(Source_BEAm!$JI$274:$JI$275)/(SUM(Source_BEAm!$JI$274:$JI$275)+SUM(Source_BEAm!$JJ$274:$JJ$275))*Source_BEAu!$JI334/SUM(Source_BEAu!$JI$396:$JI$397)+R$7*SUM(Source_BEAm!$JJ$274:$JJ$275)/(SUM(Source_BEAm!$JI$274:$JI$275)+SUM(Source_BEAm!$JJ$274:$JJ$275))*Source_BEAu!$JJ334/SUM(Source_BEAu!$JJ$396:$JJ$397)</f>
        <v>1.230113918096371E-5</v>
      </c>
    </row>
    <row r="338" spans="1:18">
      <c r="A338" s="15" t="s">
        <v>488</v>
      </c>
      <c r="B338" s="19">
        <v>541920</v>
      </c>
      <c r="C338" s="20"/>
      <c r="H338" s="19">
        <f>H$7*Source_BEAm!$CT$103/(Source_BEAm!$EI$144+Source_BEAm!$CT$103)*Source_BEAu!$CT335/SUM(Source_BEAu!$CT$397+Source_BEAu!$CT$396)</f>
        <v>9.3651649393877155E-6</v>
      </c>
      <c r="I338" s="19">
        <f>I$7*Source_BEAm!$CT$103/(Source_BEAm!$EI$144+Source_BEAm!$CT$103)*Source_BEAu!$CT335/SUM(Source_BEAu!$CT$397+Source_BEAu!$CT$396)</f>
        <v>1.5358870500595855E-4</v>
      </c>
      <c r="J338" s="19">
        <f>J$7*Source_BEAm!$CT$103/(Source_BEAm!$EI$144+Source_BEAm!$CT$103)*Source_BEAu!$CT335/SUM(Source_BEAu!$CT$397+Source_BEAu!$CT$396)</f>
        <v>7.0987950240558888E-4</v>
      </c>
      <c r="K338" s="19">
        <f>K$7*Source_BEAm!$CT$103/(Source_BEAm!$EI$144+Source_BEAm!$CT$103)*Source_BEAu!$CT335/SUM(Source_BEAu!$CT$397+Source_BEAu!$CT$396)</f>
        <v>1.2268366070597908E-4</v>
      </c>
      <c r="L338" s="19">
        <f>L$7*Source_BEAm!$CT$103/(Source_BEAm!$EI$144+Source_BEAm!$CT$103)*Source_BEAu!$CT335/SUM(Source_BEAu!$CT$397+Source_BEAu!$CT$396)</f>
        <v>1.2174714421204033E-5</v>
      </c>
      <c r="N338" s="14">
        <f>N$7*SUM(Source_BEAm!$JI$274:$JI$275)/(SUM(Source_BEAm!$JI$274:$JI$275)+SUM(Source_BEAm!$JJ$274:$JJ$275))*Source_BEAu!$JI335/SUM(Source_BEAu!$JI$396:$JI$397)+N$7*SUM(Source_BEAm!$JJ$274:$JJ$275)/(SUM(Source_BEAm!$JI$274:$JI$275)+SUM(Source_BEAm!$JJ$274:$JJ$275))*Source_BEAu!$JJ335/SUM(Source_BEAu!$JJ$396:$JJ$397)</f>
        <v>2.5453232480152403E-6</v>
      </c>
      <c r="O338" s="14">
        <f>O$7*SUM(Source_BEAm!$JI$274:$JI$275)/(SUM(Source_BEAm!$JI$274:$JI$275)+SUM(Source_BEAm!$JJ$274:$JJ$275))*Source_BEAu!$JI335/SUM(Source_BEAu!$JI$396:$JI$397)+O$7*SUM(Source_BEAm!$JJ$274:$JJ$275)/(SUM(Source_BEAm!$JI$274:$JI$275)+SUM(Source_BEAm!$JJ$274:$JJ$275))*Source_BEAu!$JJ335/SUM(Source_BEAu!$JJ$396:$JJ$397)</f>
        <v>4.1743301267449948E-5</v>
      </c>
      <c r="P338" s="14">
        <f>P$7*SUM(Source_BEAm!$JI$274:$JI$275)/(SUM(Source_BEAm!$JI$274:$JI$275)+SUM(Source_BEAm!$JJ$274:$JJ$275))*Source_BEAu!$JI335/SUM(Source_BEAu!$JI$396:$JI$397)+P$7*SUM(Source_BEAm!$JJ$274:$JJ$275)/(SUM(Source_BEAm!$JI$274:$JI$275)+SUM(Source_BEAm!$JJ$274:$JJ$275))*Source_BEAu!$JJ335/SUM(Source_BEAu!$JJ$396:$JJ$397)</f>
        <v>1.929355021995552E-4</v>
      </c>
      <c r="Q338" s="14">
        <f>Q$7*SUM(Source_BEAm!$JI$274:$JI$275)/(SUM(Source_BEAm!$JI$274:$JI$275)+SUM(Source_BEAm!$JJ$274:$JJ$275))*Source_BEAu!$JI335/SUM(Source_BEAu!$JI$396:$JI$397)+Q$7*SUM(Source_BEAm!$JJ$274:$JJ$275)/(SUM(Source_BEAm!$JI$274:$JI$275)+SUM(Source_BEAm!$JJ$274:$JJ$275))*Source_BEAu!$JJ335/SUM(Source_BEAu!$JJ$396:$JJ$397)</f>
        <v>3.3343734548999645E-5</v>
      </c>
      <c r="R338" s="14">
        <f>R$7*SUM(Source_BEAm!$JI$274:$JI$275)/(SUM(Source_BEAm!$JI$274:$JI$275)+SUM(Source_BEAm!$JJ$274:$JJ$275))*Source_BEAu!$JI335/SUM(Source_BEAu!$JI$396:$JI$397)+R$7*SUM(Source_BEAm!$JJ$274:$JJ$275)/(SUM(Source_BEAm!$JI$274:$JI$275)+SUM(Source_BEAm!$JJ$274:$JJ$275))*Source_BEAu!$JJ335/SUM(Source_BEAu!$JJ$396:$JJ$397)</f>
        <v>3.3089202224198125E-6</v>
      </c>
    </row>
    <row r="339" spans="1:18">
      <c r="A339" s="15" t="s">
        <v>489</v>
      </c>
      <c r="B339" s="19">
        <v>541940</v>
      </c>
      <c r="C339" s="20"/>
      <c r="H339" s="19">
        <f>H$7*Source_BEAm!$CT$103/(Source_BEAm!$EI$144+Source_BEAm!$CT$103)*Source_BEAu!$CT336/SUM(Source_BEAu!$CT$397+Source_BEAu!$CT$396)</f>
        <v>6.5556154575714012E-5</v>
      </c>
      <c r="I339" s="19">
        <f>I$7*Source_BEAm!$CT$103/(Source_BEAm!$EI$144+Source_BEAm!$CT$103)*Source_BEAu!$CT336/SUM(Source_BEAu!$CT$397+Source_BEAu!$CT$396)</f>
        <v>1.0751209350417098E-3</v>
      </c>
      <c r="J339" s="19">
        <f>J$7*Source_BEAm!$CT$103/(Source_BEAm!$EI$144+Source_BEAm!$CT$103)*Source_BEAu!$CT336/SUM(Source_BEAu!$CT$397+Source_BEAu!$CT$396)</f>
        <v>4.9691565168391225E-3</v>
      </c>
      <c r="K339" s="19">
        <f>K$7*Source_BEAm!$CT$103/(Source_BEAm!$EI$144+Source_BEAm!$CT$103)*Source_BEAu!$CT336/SUM(Source_BEAu!$CT$397+Source_BEAu!$CT$396)</f>
        <v>8.5878562494185351E-4</v>
      </c>
      <c r="L339" s="19">
        <f>L$7*Source_BEAm!$CT$103/(Source_BEAm!$EI$144+Source_BEAm!$CT$103)*Source_BEAu!$CT336/SUM(Source_BEAu!$CT$397+Source_BEAu!$CT$396)</f>
        <v>8.5223000948428233E-5</v>
      </c>
      <c r="N339" s="14">
        <f>N$7*SUM(Source_BEAm!$JI$274:$JI$275)/(SUM(Source_BEAm!$JI$274:$JI$275)+SUM(Source_BEAm!$JJ$274:$JJ$275))*Source_BEAu!$JI336/SUM(Source_BEAu!$JI$396:$JI$397)+N$7*SUM(Source_BEAm!$JJ$274:$JJ$275)/(SUM(Source_BEAm!$JI$274:$JI$275)+SUM(Source_BEAm!$JJ$274:$JJ$275))*Source_BEAu!$JJ336/SUM(Source_BEAu!$JJ$396:$JJ$397)</f>
        <v>0</v>
      </c>
      <c r="O339" s="14">
        <f>O$7*SUM(Source_BEAm!$JI$274:$JI$275)/(SUM(Source_BEAm!$JI$274:$JI$275)+SUM(Source_BEAm!$JJ$274:$JJ$275))*Source_BEAu!$JI336/SUM(Source_BEAu!$JI$396:$JI$397)+O$7*SUM(Source_BEAm!$JJ$274:$JJ$275)/(SUM(Source_BEAm!$JI$274:$JI$275)+SUM(Source_BEAm!$JJ$274:$JJ$275))*Source_BEAu!$JJ336/SUM(Source_BEAu!$JJ$396:$JJ$397)</f>
        <v>0</v>
      </c>
      <c r="P339" s="14">
        <f>P$7*SUM(Source_BEAm!$JI$274:$JI$275)/(SUM(Source_BEAm!$JI$274:$JI$275)+SUM(Source_BEAm!$JJ$274:$JJ$275))*Source_BEAu!$JI336/SUM(Source_BEAu!$JI$396:$JI$397)+P$7*SUM(Source_BEAm!$JJ$274:$JJ$275)/(SUM(Source_BEAm!$JI$274:$JI$275)+SUM(Source_BEAm!$JJ$274:$JJ$275))*Source_BEAu!$JJ336/SUM(Source_BEAu!$JJ$396:$JJ$397)</f>
        <v>0</v>
      </c>
      <c r="Q339" s="14">
        <f>Q$7*SUM(Source_BEAm!$JI$274:$JI$275)/(SUM(Source_BEAm!$JI$274:$JI$275)+SUM(Source_BEAm!$JJ$274:$JJ$275))*Source_BEAu!$JI336/SUM(Source_BEAu!$JI$396:$JI$397)+Q$7*SUM(Source_BEAm!$JJ$274:$JJ$275)/(SUM(Source_BEAm!$JI$274:$JI$275)+SUM(Source_BEAm!$JJ$274:$JJ$275))*Source_BEAu!$JJ336/SUM(Source_BEAu!$JJ$396:$JJ$397)</f>
        <v>0</v>
      </c>
      <c r="R339" s="14">
        <f>R$7*SUM(Source_BEAm!$JI$274:$JI$275)/(SUM(Source_BEAm!$JI$274:$JI$275)+SUM(Source_BEAm!$JJ$274:$JJ$275))*Source_BEAu!$JI336/SUM(Source_BEAu!$JI$396:$JI$397)+R$7*SUM(Source_BEAm!$JJ$274:$JJ$275)/(SUM(Source_BEAm!$JI$274:$JI$275)+SUM(Source_BEAm!$JJ$274:$JJ$275))*Source_BEAu!$JJ336/SUM(Source_BEAu!$JJ$396:$JJ$397)</f>
        <v>0</v>
      </c>
    </row>
    <row r="340" spans="1:18">
      <c r="A340" s="15" t="s">
        <v>490</v>
      </c>
      <c r="B340" s="19">
        <v>550000</v>
      </c>
      <c r="C340" s="20"/>
      <c r="H340" s="19">
        <f>H$7*Source_BEAm!$CT$103/(Source_BEAm!$EI$144+Source_BEAm!$CT$103)*Source_BEAu!$CT337/SUM(Source_BEAu!$CT$397+Source_BEAu!$CT$396)</f>
        <v>9.3651649393877148E-5</v>
      </c>
      <c r="I340" s="19">
        <f>I$7*Source_BEAm!$CT$103/(Source_BEAm!$EI$144+Source_BEAm!$CT$103)*Source_BEAu!$CT337/SUM(Source_BEAu!$CT$397+Source_BEAu!$CT$396)</f>
        <v>1.5358870500595855E-3</v>
      </c>
      <c r="J340" s="19">
        <f>J$7*Source_BEAm!$CT$103/(Source_BEAm!$EI$144+Source_BEAm!$CT$103)*Source_BEAu!$CT337/SUM(Source_BEAu!$CT$397+Source_BEAu!$CT$396)</f>
        <v>7.0987950240558881E-3</v>
      </c>
      <c r="K340" s="19">
        <f>K$7*Source_BEAm!$CT$103/(Source_BEAm!$EI$144+Source_BEAm!$CT$103)*Source_BEAu!$CT337/SUM(Source_BEAu!$CT$397+Source_BEAu!$CT$396)</f>
        <v>1.2268366070597907E-3</v>
      </c>
      <c r="L340" s="19">
        <f>L$7*Source_BEAm!$CT$103/(Source_BEAm!$EI$144+Source_BEAm!$CT$103)*Source_BEAu!$CT337/SUM(Source_BEAu!$CT$397+Source_BEAu!$CT$396)</f>
        <v>1.2174714421204034E-4</v>
      </c>
      <c r="N340" s="14">
        <f>N$7*SUM(Source_BEAm!$JI$274:$JI$275)/(SUM(Source_BEAm!$JI$274:$JI$275)+SUM(Source_BEAm!$JJ$274:$JJ$275))*Source_BEAu!$JI337/SUM(Source_BEAu!$JI$396:$JI$397)+N$7*SUM(Source_BEAm!$JJ$274:$JJ$275)/(SUM(Source_BEAm!$JI$274:$JI$275)+SUM(Source_BEAm!$JJ$274:$JJ$275))*Source_BEAu!$JJ337/SUM(Source_BEAu!$JJ$396:$JJ$397)</f>
        <v>3.9564307186563927E-6</v>
      </c>
      <c r="O340" s="14">
        <f>O$7*SUM(Source_BEAm!$JI$274:$JI$275)/(SUM(Source_BEAm!$JI$274:$JI$275)+SUM(Source_BEAm!$JJ$274:$JJ$275))*Source_BEAu!$JI337/SUM(Source_BEAu!$JI$396:$JI$397)+O$7*SUM(Source_BEAm!$JJ$274:$JJ$275)/(SUM(Source_BEAm!$JI$274:$JI$275)+SUM(Source_BEAm!$JJ$274:$JJ$275))*Source_BEAu!$JJ337/SUM(Source_BEAu!$JJ$396:$JJ$397)</f>
        <v>6.4885463785964846E-5</v>
      </c>
      <c r="P340" s="14">
        <f>P$7*SUM(Source_BEAm!$JI$274:$JI$275)/(SUM(Source_BEAm!$JI$274:$JI$275)+SUM(Source_BEAm!$JJ$274:$JJ$275))*Source_BEAu!$JI337/SUM(Source_BEAu!$JI$396:$JI$397)+P$7*SUM(Source_BEAm!$JJ$274:$JJ$275)/(SUM(Source_BEAm!$JI$274:$JI$275)+SUM(Source_BEAm!$JJ$274:$JJ$275))*Source_BEAu!$JJ337/SUM(Source_BEAu!$JJ$396:$JJ$397)</f>
        <v>2.9989744847415449E-4</v>
      </c>
      <c r="Q340" s="14">
        <f>Q$7*SUM(Source_BEAm!$JI$274:$JI$275)/(SUM(Source_BEAm!$JI$274:$JI$275)+SUM(Source_BEAm!$JJ$274:$JJ$275))*Source_BEAu!$JI337/SUM(Source_BEAu!$JI$396:$JI$397)+Q$7*SUM(Source_BEAm!$JJ$274:$JJ$275)/(SUM(Source_BEAm!$JI$274:$JI$275)+SUM(Source_BEAm!$JJ$274:$JJ$275))*Source_BEAu!$JJ337/SUM(Source_BEAu!$JJ$396:$JJ$397)</f>
        <v>5.1829242414398736E-5</v>
      </c>
      <c r="R340" s="14">
        <f>R$7*SUM(Source_BEAm!$JI$274:$JI$275)/(SUM(Source_BEAm!$JI$274:$JI$275)+SUM(Source_BEAm!$JJ$274:$JJ$275))*Source_BEAu!$JI337/SUM(Source_BEAu!$JI$396:$JI$397)+R$7*SUM(Source_BEAm!$JJ$274:$JJ$275)/(SUM(Source_BEAm!$JI$274:$JI$275)+SUM(Source_BEAm!$JJ$274:$JJ$275))*Source_BEAu!$JJ337/SUM(Source_BEAu!$JJ$396:$JJ$397)</f>
        <v>5.1433599342533106E-6</v>
      </c>
    </row>
    <row r="341" spans="1:18">
      <c r="A341" s="15" t="s">
        <v>491</v>
      </c>
      <c r="B341" s="19">
        <v>561100</v>
      </c>
      <c r="C341" s="20"/>
      <c r="H341" s="19">
        <f>H$7*Source_BEAm!$CT$103/(Source_BEAm!$EI$144+Source_BEAm!$CT$103)*Source_BEAu!$CT338/SUM(Source_BEAu!$CT$397+Source_BEAu!$CT$396)</f>
        <v>1.8730329878775431E-5</v>
      </c>
      <c r="I341" s="19">
        <f>I$7*Source_BEAm!$CT$103/(Source_BEAm!$EI$144+Source_BEAm!$CT$103)*Source_BEAu!$CT338/SUM(Source_BEAu!$CT$397+Source_BEAu!$CT$396)</f>
        <v>3.0717741001191711E-4</v>
      </c>
      <c r="J341" s="19">
        <f>J$7*Source_BEAm!$CT$103/(Source_BEAm!$EI$144+Source_BEAm!$CT$103)*Source_BEAu!$CT338/SUM(Source_BEAu!$CT$397+Source_BEAu!$CT$396)</f>
        <v>1.4197590048111778E-3</v>
      </c>
      <c r="K341" s="19">
        <f>K$7*Source_BEAm!$CT$103/(Source_BEAm!$EI$144+Source_BEAm!$CT$103)*Source_BEAu!$CT338/SUM(Source_BEAu!$CT$397+Source_BEAu!$CT$396)</f>
        <v>2.4536732141195816E-4</v>
      </c>
      <c r="L341" s="19">
        <f>L$7*Source_BEAm!$CT$103/(Source_BEAm!$EI$144+Source_BEAm!$CT$103)*Source_BEAu!$CT338/SUM(Source_BEAu!$CT$397+Source_BEAu!$CT$396)</f>
        <v>2.4349428842408067E-5</v>
      </c>
      <c r="N341" s="14">
        <f>N$7*SUM(Source_BEAm!$JI$274:$JI$275)/(SUM(Source_BEAm!$JI$274:$JI$275)+SUM(Source_BEAm!$JJ$274:$JJ$275))*Source_BEAu!$JI338/SUM(Source_BEAu!$JI$396:$JI$397)+N$7*SUM(Source_BEAm!$JJ$274:$JJ$275)/(SUM(Source_BEAm!$JI$274:$JI$275)+SUM(Source_BEAm!$JJ$274:$JJ$275))*Source_BEAu!$JJ338/SUM(Source_BEAu!$JJ$396:$JJ$397)</f>
        <v>0</v>
      </c>
      <c r="O341" s="14">
        <f>O$7*SUM(Source_BEAm!$JI$274:$JI$275)/(SUM(Source_BEAm!$JI$274:$JI$275)+SUM(Source_BEAm!$JJ$274:$JJ$275))*Source_BEAu!$JI338/SUM(Source_BEAu!$JI$396:$JI$397)+O$7*SUM(Source_BEAm!$JJ$274:$JJ$275)/(SUM(Source_BEAm!$JI$274:$JI$275)+SUM(Source_BEAm!$JJ$274:$JJ$275))*Source_BEAu!$JJ338/SUM(Source_BEAu!$JJ$396:$JJ$397)</f>
        <v>0</v>
      </c>
      <c r="P341" s="14">
        <f>P$7*SUM(Source_BEAm!$JI$274:$JI$275)/(SUM(Source_BEAm!$JI$274:$JI$275)+SUM(Source_BEAm!$JJ$274:$JJ$275))*Source_BEAu!$JI338/SUM(Source_BEAu!$JI$396:$JI$397)+P$7*SUM(Source_BEAm!$JJ$274:$JJ$275)/(SUM(Source_BEAm!$JI$274:$JI$275)+SUM(Source_BEAm!$JJ$274:$JJ$275))*Source_BEAu!$JJ338/SUM(Source_BEAu!$JJ$396:$JJ$397)</f>
        <v>0</v>
      </c>
      <c r="Q341" s="14">
        <f>Q$7*SUM(Source_BEAm!$JI$274:$JI$275)/(SUM(Source_BEAm!$JI$274:$JI$275)+SUM(Source_BEAm!$JJ$274:$JJ$275))*Source_BEAu!$JI338/SUM(Source_BEAu!$JI$396:$JI$397)+Q$7*SUM(Source_BEAm!$JJ$274:$JJ$275)/(SUM(Source_BEAm!$JI$274:$JI$275)+SUM(Source_BEAm!$JJ$274:$JJ$275))*Source_BEAu!$JJ338/SUM(Source_BEAu!$JJ$396:$JJ$397)</f>
        <v>0</v>
      </c>
      <c r="R341" s="14">
        <f>R$7*SUM(Source_BEAm!$JI$274:$JI$275)/(SUM(Source_BEAm!$JI$274:$JI$275)+SUM(Source_BEAm!$JJ$274:$JJ$275))*Source_BEAu!$JI338/SUM(Source_BEAu!$JI$396:$JI$397)+R$7*SUM(Source_BEAm!$JJ$274:$JJ$275)/(SUM(Source_BEAm!$JI$274:$JI$275)+SUM(Source_BEAm!$JJ$274:$JJ$275))*Source_BEAu!$JJ338/SUM(Source_BEAu!$JJ$396:$JJ$397)</f>
        <v>0</v>
      </c>
    </row>
    <row r="342" spans="1:18">
      <c r="A342" s="15" t="s">
        <v>492</v>
      </c>
      <c r="B342" s="19">
        <v>561200</v>
      </c>
      <c r="C342" s="20"/>
      <c r="H342" s="19">
        <f>H$7*Source_BEAm!$CT$103/(Source_BEAm!$EI$144+Source_BEAm!$CT$103)*Source_BEAu!$CT339/SUM(Source_BEAu!$CT$397+Source_BEAu!$CT$396)</f>
        <v>3.7460659757550862E-5</v>
      </c>
      <c r="I342" s="19">
        <f>I$7*Source_BEAm!$CT$103/(Source_BEAm!$EI$144+Source_BEAm!$CT$103)*Source_BEAu!$CT339/SUM(Source_BEAu!$CT$397+Source_BEAu!$CT$396)</f>
        <v>6.1435482002383422E-4</v>
      </c>
      <c r="J342" s="19">
        <f>J$7*Source_BEAm!$CT$103/(Source_BEAm!$EI$144+Source_BEAm!$CT$103)*Source_BEAu!$CT339/SUM(Source_BEAu!$CT$397+Source_BEAu!$CT$396)</f>
        <v>2.8395180096223555E-3</v>
      </c>
      <c r="K342" s="19">
        <f>K$7*Source_BEAm!$CT$103/(Source_BEAm!$EI$144+Source_BEAm!$CT$103)*Source_BEAu!$CT339/SUM(Source_BEAu!$CT$397+Source_BEAu!$CT$396)</f>
        <v>4.9073464282391632E-4</v>
      </c>
      <c r="L342" s="19">
        <f>L$7*Source_BEAm!$CT$103/(Source_BEAm!$EI$144+Source_BEAm!$CT$103)*Source_BEAu!$CT339/SUM(Source_BEAu!$CT$397+Source_BEAu!$CT$396)</f>
        <v>4.8698857684816134E-5</v>
      </c>
      <c r="N342" s="14">
        <f>N$7*SUM(Source_BEAm!$JI$274:$JI$275)/(SUM(Source_BEAm!$JI$274:$JI$275)+SUM(Source_BEAm!$JJ$274:$JJ$275))*Source_BEAu!$JI339/SUM(Source_BEAu!$JI$396:$JI$397)+N$7*SUM(Source_BEAm!$JJ$274:$JJ$275)/(SUM(Source_BEAm!$JI$274:$JI$275)+SUM(Source_BEAm!$JJ$274:$JJ$275))*Source_BEAu!$JJ339/SUM(Source_BEAu!$JJ$396:$JJ$397)</f>
        <v>0</v>
      </c>
      <c r="O342" s="14">
        <f>O$7*SUM(Source_BEAm!$JI$274:$JI$275)/(SUM(Source_BEAm!$JI$274:$JI$275)+SUM(Source_BEAm!$JJ$274:$JJ$275))*Source_BEAu!$JI339/SUM(Source_BEAu!$JI$396:$JI$397)+O$7*SUM(Source_BEAm!$JJ$274:$JJ$275)/(SUM(Source_BEAm!$JI$274:$JI$275)+SUM(Source_BEAm!$JJ$274:$JJ$275))*Source_BEAu!$JJ339/SUM(Source_BEAu!$JJ$396:$JJ$397)</f>
        <v>0</v>
      </c>
      <c r="P342" s="14">
        <f>P$7*SUM(Source_BEAm!$JI$274:$JI$275)/(SUM(Source_BEAm!$JI$274:$JI$275)+SUM(Source_BEAm!$JJ$274:$JJ$275))*Source_BEAu!$JI339/SUM(Source_BEAu!$JI$396:$JI$397)+P$7*SUM(Source_BEAm!$JJ$274:$JJ$275)/(SUM(Source_BEAm!$JI$274:$JI$275)+SUM(Source_BEAm!$JJ$274:$JJ$275))*Source_BEAu!$JJ339/SUM(Source_BEAu!$JJ$396:$JJ$397)</f>
        <v>0</v>
      </c>
      <c r="Q342" s="14">
        <f>Q$7*SUM(Source_BEAm!$JI$274:$JI$275)/(SUM(Source_BEAm!$JI$274:$JI$275)+SUM(Source_BEAm!$JJ$274:$JJ$275))*Source_BEAu!$JI339/SUM(Source_BEAu!$JI$396:$JI$397)+Q$7*SUM(Source_BEAm!$JJ$274:$JJ$275)/(SUM(Source_BEAm!$JI$274:$JI$275)+SUM(Source_BEAm!$JJ$274:$JJ$275))*Source_BEAu!$JJ339/SUM(Source_BEAu!$JJ$396:$JJ$397)</f>
        <v>0</v>
      </c>
      <c r="R342" s="14">
        <f>R$7*SUM(Source_BEAm!$JI$274:$JI$275)/(SUM(Source_BEAm!$JI$274:$JI$275)+SUM(Source_BEAm!$JJ$274:$JJ$275))*Source_BEAu!$JI339/SUM(Source_BEAu!$JI$396:$JI$397)+R$7*SUM(Source_BEAm!$JJ$274:$JJ$275)/(SUM(Source_BEAm!$JI$274:$JI$275)+SUM(Source_BEAm!$JJ$274:$JJ$275))*Source_BEAu!$JJ339/SUM(Source_BEAu!$JJ$396:$JJ$397)</f>
        <v>0</v>
      </c>
    </row>
    <row r="343" spans="1:18">
      <c r="A343" s="15" t="s">
        <v>493</v>
      </c>
      <c r="B343" s="19">
        <v>561300</v>
      </c>
      <c r="C343" s="20"/>
      <c r="H343" s="19">
        <f>H$7*Source_BEAm!$CT$103/(Source_BEAm!$EI$144+Source_BEAm!$CT$103)*Source_BEAu!$CT340/SUM(Source_BEAu!$CT$397+Source_BEAu!$CT$396)</f>
        <v>8.4286484454489436E-5</v>
      </c>
      <c r="I343" s="19">
        <f>I$7*Source_BEAm!$CT$103/(Source_BEAm!$EI$144+Source_BEAm!$CT$103)*Source_BEAu!$CT340/SUM(Source_BEAu!$CT$397+Source_BEAu!$CT$396)</f>
        <v>1.3822983450536271E-3</v>
      </c>
      <c r="J343" s="19">
        <f>J$7*Source_BEAm!$CT$103/(Source_BEAm!$EI$144+Source_BEAm!$CT$103)*Source_BEAu!$CT340/SUM(Source_BEAu!$CT$397+Source_BEAu!$CT$396)</f>
        <v>6.3889155216502996E-3</v>
      </c>
      <c r="K343" s="19">
        <f>K$7*Source_BEAm!$CT$103/(Source_BEAm!$EI$144+Source_BEAm!$CT$103)*Source_BEAu!$CT340/SUM(Source_BEAu!$CT$397+Source_BEAu!$CT$396)</f>
        <v>1.1041529463538119E-3</v>
      </c>
      <c r="L343" s="19">
        <f>L$7*Source_BEAm!$CT$103/(Source_BEAm!$EI$144+Source_BEAm!$CT$103)*Source_BEAu!$CT340/SUM(Source_BEAu!$CT$397+Source_BEAu!$CT$396)</f>
        <v>1.095724297908363E-4</v>
      </c>
      <c r="N343" s="14">
        <f>N$7*SUM(Source_BEAm!$JI$274:$JI$275)/(SUM(Source_BEAm!$JI$274:$JI$275)+SUM(Source_BEAm!$JJ$274:$JJ$275))*Source_BEAu!$JI340/SUM(Source_BEAu!$JI$396:$JI$397)+N$7*SUM(Source_BEAm!$JJ$274:$JJ$275)/(SUM(Source_BEAm!$JI$274:$JI$275)+SUM(Source_BEAm!$JJ$274:$JJ$275))*Source_BEAu!$JJ340/SUM(Source_BEAu!$JJ$396:$JJ$397)</f>
        <v>0</v>
      </c>
      <c r="O343" s="14">
        <f>O$7*SUM(Source_BEAm!$JI$274:$JI$275)/(SUM(Source_BEAm!$JI$274:$JI$275)+SUM(Source_BEAm!$JJ$274:$JJ$275))*Source_BEAu!$JI340/SUM(Source_BEAu!$JI$396:$JI$397)+O$7*SUM(Source_BEAm!$JJ$274:$JJ$275)/(SUM(Source_BEAm!$JI$274:$JI$275)+SUM(Source_BEAm!$JJ$274:$JJ$275))*Source_BEAu!$JJ340/SUM(Source_BEAu!$JJ$396:$JJ$397)</f>
        <v>0</v>
      </c>
      <c r="P343" s="14">
        <f>P$7*SUM(Source_BEAm!$JI$274:$JI$275)/(SUM(Source_BEAm!$JI$274:$JI$275)+SUM(Source_BEAm!$JJ$274:$JJ$275))*Source_BEAu!$JI340/SUM(Source_BEAu!$JI$396:$JI$397)+P$7*SUM(Source_BEAm!$JJ$274:$JJ$275)/(SUM(Source_BEAm!$JI$274:$JI$275)+SUM(Source_BEAm!$JJ$274:$JJ$275))*Source_BEAu!$JJ340/SUM(Source_BEAu!$JJ$396:$JJ$397)</f>
        <v>0</v>
      </c>
      <c r="Q343" s="14">
        <f>Q$7*SUM(Source_BEAm!$JI$274:$JI$275)/(SUM(Source_BEAm!$JI$274:$JI$275)+SUM(Source_BEAm!$JJ$274:$JJ$275))*Source_BEAu!$JI340/SUM(Source_BEAu!$JI$396:$JI$397)+Q$7*SUM(Source_BEAm!$JJ$274:$JJ$275)/(SUM(Source_BEAm!$JI$274:$JI$275)+SUM(Source_BEAm!$JJ$274:$JJ$275))*Source_BEAu!$JJ340/SUM(Source_BEAu!$JJ$396:$JJ$397)</f>
        <v>0</v>
      </c>
      <c r="R343" s="14">
        <f>R$7*SUM(Source_BEAm!$JI$274:$JI$275)/(SUM(Source_BEAm!$JI$274:$JI$275)+SUM(Source_BEAm!$JJ$274:$JJ$275))*Source_BEAu!$JI340/SUM(Source_BEAu!$JI$396:$JI$397)+R$7*SUM(Source_BEAm!$JJ$274:$JJ$275)/(SUM(Source_BEAm!$JI$274:$JI$275)+SUM(Source_BEAm!$JJ$274:$JJ$275))*Source_BEAu!$JJ340/SUM(Source_BEAu!$JJ$396:$JJ$397)</f>
        <v>0</v>
      </c>
    </row>
    <row r="344" spans="1:18">
      <c r="A344" s="15" t="s">
        <v>494</v>
      </c>
      <c r="B344" s="19">
        <v>561400</v>
      </c>
      <c r="C344" s="20"/>
      <c r="H344" s="19">
        <f>H$7*Source_BEAm!$CT$103/(Source_BEAm!$EI$144+Source_BEAm!$CT$103)*Source_BEAu!$CT341/SUM(Source_BEAu!$CT$397+Source_BEAu!$CT$396)</f>
        <v>3.7460659757550862E-5</v>
      </c>
      <c r="I344" s="19">
        <f>I$7*Source_BEAm!$CT$103/(Source_BEAm!$EI$144+Source_BEAm!$CT$103)*Source_BEAu!$CT341/SUM(Source_BEAu!$CT$397+Source_BEAu!$CT$396)</f>
        <v>6.1435482002383422E-4</v>
      </c>
      <c r="J344" s="19">
        <f>J$7*Source_BEAm!$CT$103/(Source_BEAm!$EI$144+Source_BEAm!$CT$103)*Source_BEAu!$CT341/SUM(Source_BEAu!$CT$397+Source_BEAu!$CT$396)</f>
        <v>2.8395180096223555E-3</v>
      </c>
      <c r="K344" s="19">
        <f>K$7*Source_BEAm!$CT$103/(Source_BEAm!$EI$144+Source_BEAm!$CT$103)*Source_BEAu!$CT341/SUM(Source_BEAu!$CT$397+Source_BEAu!$CT$396)</f>
        <v>4.9073464282391632E-4</v>
      </c>
      <c r="L344" s="19">
        <f>L$7*Source_BEAm!$CT$103/(Source_BEAm!$EI$144+Source_BEAm!$CT$103)*Source_BEAu!$CT341/SUM(Source_BEAu!$CT$397+Source_BEAu!$CT$396)</f>
        <v>4.8698857684816134E-5</v>
      </c>
      <c r="N344" s="14">
        <f>N$7*SUM(Source_BEAm!$JI$274:$JI$275)/(SUM(Source_BEAm!$JI$274:$JI$275)+SUM(Source_BEAm!$JJ$274:$JJ$275))*Source_BEAu!$JI341/SUM(Source_BEAu!$JI$396:$JI$397)+N$7*SUM(Source_BEAm!$JJ$274:$JJ$275)/(SUM(Source_BEAm!$JI$274:$JI$275)+SUM(Source_BEAm!$JJ$274:$JJ$275))*Source_BEAu!$JJ341/SUM(Source_BEAu!$JJ$396:$JJ$397)</f>
        <v>7.9128614373127854E-6</v>
      </c>
      <c r="O344" s="14">
        <f>O$7*SUM(Source_BEAm!$JI$274:$JI$275)/(SUM(Source_BEAm!$JI$274:$JI$275)+SUM(Source_BEAm!$JJ$274:$JJ$275))*Source_BEAu!$JI341/SUM(Source_BEAu!$JI$396:$JI$397)+O$7*SUM(Source_BEAm!$JJ$274:$JJ$275)/(SUM(Source_BEAm!$JI$274:$JI$275)+SUM(Source_BEAm!$JJ$274:$JJ$275))*Source_BEAu!$JJ341/SUM(Source_BEAu!$JJ$396:$JJ$397)</f>
        <v>1.2977092757192969E-4</v>
      </c>
      <c r="P344" s="14">
        <f>P$7*SUM(Source_BEAm!$JI$274:$JI$275)/(SUM(Source_BEAm!$JI$274:$JI$275)+SUM(Source_BEAm!$JJ$274:$JJ$275))*Source_BEAu!$JI341/SUM(Source_BEAu!$JI$396:$JI$397)+P$7*SUM(Source_BEAm!$JJ$274:$JJ$275)/(SUM(Source_BEAm!$JI$274:$JI$275)+SUM(Source_BEAm!$JJ$274:$JJ$275))*Source_BEAu!$JJ341/SUM(Source_BEAu!$JJ$396:$JJ$397)</f>
        <v>5.9979489694830899E-4</v>
      </c>
      <c r="Q344" s="14">
        <f>Q$7*SUM(Source_BEAm!$JI$274:$JI$275)/(SUM(Source_BEAm!$JI$274:$JI$275)+SUM(Source_BEAm!$JJ$274:$JJ$275))*Source_BEAu!$JI341/SUM(Source_BEAu!$JI$396:$JI$397)+Q$7*SUM(Source_BEAm!$JJ$274:$JJ$275)/(SUM(Source_BEAm!$JI$274:$JI$275)+SUM(Source_BEAm!$JJ$274:$JJ$275))*Source_BEAu!$JJ341/SUM(Source_BEAu!$JJ$396:$JJ$397)</f>
        <v>1.0365848482879747E-4</v>
      </c>
      <c r="R344" s="14">
        <f>R$7*SUM(Source_BEAm!$JI$274:$JI$275)/(SUM(Source_BEAm!$JI$274:$JI$275)+SUM(Source_BEAm!$JJ$274:$JJ$275))*Source_BEAu!$JI341/SUM(Source_BEAu!$JI$396:$JI$397)+R$7*SUM(Source_BEAm!$JJ$274:$JJ$275)/(SUM(Source_BEAm!$JI$274:$JI$275)+SUM(Source_BEAm!$JJ$274:$JJ$275))*Source_BEAu!$JJ341/SUM(Source_BEAu!$JJ$396:$JJ$397)</f>
        <v>1.0286719868506621E-5</v>
      </c>
    </row>
    <row r="345" spans="1:18">
      <c r="A345" s="15" t="s">
        <v>495</v>
      </c>
      <c r="B345" s="19">
        <v>561500</v>
      </c>
      <c r="C345" s="20"/>
      <c r="H345" s="19">
        <f>H$7*Source_BEAm!$CT$103/(Source_BEAm!$EI$144+Source_BEAm!$CT$103)*Source_BEAu!$CT342/SUM(Source_BEAu!$CT$397+Source_BEAu!$CT$396)</f>
        <v>5.6190989636326293E-5</v>
      </c>
      <c r="I345" s="19">
        <f>I$7*Source_BEAm!$CT$103/(Source_BEAm!$EI$144+Source_BEAm!$CT$103)*Source_BEAu!$CT342/SUM(Source_BEAu!$CT$397+Source_BEAu!$CT$396)</f>
        <v>9.2153223003575127E-4</v>
      </c>
      <c r="J345" s="19">
        <f>J$7*Source_BEAm!$CT$103/(Source_BEAm!$EI$144+Source_BEAm!$CT$103)*Source_BEAu!$CT342/SUM(Source_BEAu!$CT$397+Source_BEAu!$CT$396)</f>
        <v>4.259277014433533E-3</v>
      </c>
      <c r="K345" s="19">
        <f>K$7*Source_BEAm!$CT$103/(Source_BEAm!$EI$144+Source_BEAm!$CT$103)*Source_BEAu!$CT342/SUM(Source_BEAu!$CT$397+Source_BEAu!$CT$396)</f>
        <v>7.3610196423587449E-4</v>
      </c>
      <c r="L345" s="19">
        <f>L$7*Source_BEAm!$CT$103/(Source_BEAm!$EI$144+Source_BEAm!$CT$103)*Source_BEAu!$CT342/SUM(Source_BEAu!$CT$397+Source_BEAu!$CT$396)</f>
        <v>7.3048286527224198E-5</v>
      </c>
      <c r="N345" s="14">
        <f>N$7*SUM(Source_BEAm!$JI$274:$JI$275)/(SUM(Source_BEAm!$JI$274:$JI$275)+SUM(Source_BEAm!$JJ$274:$JJ$275))*Source_BEAu!$JI342/SUM(Source_BEAu!$JI$396:$JI$397)+N$7*SUM(Source_BEAm!$JJ$274:$JJ$275)/(SUM(Source_BEAm!$JI$274:$JI$275)+SUM(Source_BEAm!$JJ$274:$JJ$275))*Source_BEAu!$JJ342/SUM(Source_BEAu!$JJ$396:$JJ$397)</f>
        <v>0</v>
      </c>
      <c r="O345" s="14">
        <f>O$7*SUM(Source_BEAm!$JI$274:$JI$275)/(SUM(Source_BEAm!$JI$274:$JI$275)+SUM(Source_BEAm!$JJ$274:$JJ$275))*Source_BEAu!$JI342/SUM(Source_BEAu!$JI$396:$JI$397)+O$7*SUM(Source_BEAm!$JJ$274:$JJ$275)/(SUM(Source_BEAm!$JI$274:$JI$275)+SUM(Source_BEAm!$JJ$274:$JJ$275))*Source_BEAu!$JJ342/SUM(Source_BEAu!$JJ$396:$JJ$397)</f>
        <v>0</v>
      </c>
      <c r="P345" s="14">
        <f>P$7*SUM(Source_BEAm!$JI$274:$JI$275)/(SUM(Source_BEAm!$JI$274:$JI$275)+SUM(Source_BEAm!$JJ$274:$JJ$275))*Source_BEAu!$JI342/SUM(Source_BEAu!$JI$396:$JI$397)+P$7*SUM(Source_BEAm!$JJ$274:$JJ$275)/(SUM(Source_BEAm!$JI$274:$JI$275)+SUM(Source_BEAm!$JJ$274:$JJ$275))*Source_BEAu!$JJ342/SUM(Source_BEAu!$JJ$396:$JJ$397)</f>
        <v>0</v>
      </c>
      <c r="Q345" s="14">
        <f>Q$7*SUM(Source_BEAm!$JI$274:$JI$275)/(SUM(Source_BEAm!$JI$274:$JI$275)+SUM(Source_BEAm!$JJ$274:$JJ$275))*Source_BEAu!$JI342/SUM(Source_BEAu!$JI$396:$JI$397)+Q$7*SUM(Source_BEAm!$JJ$274:$JJ$275)/(SUM(Source_BEAm!$JI$274:$JI$275)+SUM(Source_BEAm!$JJ$274:$JJ$275))*Source_BEAu!$JJ342/SUM(Source_BEAu!$JJ$396:$JJ$397)</f>
        <v>0</v>
      </c>
      <c r="R345" s="14">
        <f>R$7*SUM(Source_BEAm!$JI$274:$JI$275)/(SUM(Source_BEAm!$JI$274:$JI$275)+SUM(Source_BEAm!$JJ$274:$JJ$275))*Source_BEAu!$JI342/SUM(Source_BEAu!$JI$396:$JI$397)+R$7*SUM(Source_BEAm!$JJ$274:$JJ$275)/(SUM(Source_BEAm!$JI$274:$JI$275)+SUM(Source_BEAm!$JJ$274:$JJ$275))*Source_BEAu!$JJ342/SUM(Source_BEAu!$JJ$396:$JJ$397)</f>
        <v>0</v>
      </c>
    </row>
    <row r="346" spans="1:18">
      <c r="A346" s="15" t="s">
        <v>496</v>
      </c>
      <c r="B346" s="19">
        <v>561600</v>
      </c>
      <c r="C346" s="20"/>
      <c r="H346" s="19">
        <f>H$7*Source_BEAm!$CT$103/(Source_BEAm!$EI$144+Source_BEAm!$CT$103)*Source_BEAu!$CT343/SUM(Source_BEAu!$CT$397+Source_BEAu!$CT$396)</f>
        <v>1.8730329878775431E-5</v>
      </c>
      <c r="I346" s="19">
        <f>I$7*Source_BEAm!$CT$103/(Source_BEAm!$EI$144+Source_BEAm!$CT$103)*Source_BEAu!$CT343/SUM(Source_BEAu!$CT$397+Source_BEAu!$CT$396)</f>
        <v>3.0717741001191711E-4</v>
      </c>
      <c r="J346" s="19">
        <f>J$7*Source_BEAm!$CT$103/(Source_BEAm!$EI$144+Source_BEAm!$CT$103)*Source_BEAu!$CT343/SUM(Source_BEAu!$CT$397+Source_BEAu!$CT$396)</f>
        <v>1.4197590048111778E-3</v>
      </c>
      <c r="K346" s="19">
        <f>K$7*Source_BEAm!$CT$103/(Source_BEAm!$EI$144+Source_BEAm!$CT$103)*Source_BEAu!$CT343/SUM(Source_BEAu!$CT$397+Source_BEAu!$CT$396)</f>
        <v>2.4536732141195816E-4</v>
      </c>
      <c r="L346" s="19">
        <f>L$7*Source_BEAm!$CT$103/(Source_BEAm!$EI$144+Source_BEAm!$CT$103)*Source_BEAu!$CT343/SUM(Source_BEAu!$CT$397+Source_BEAu!$CT$396)</f>
        <v>2.4349428842408067E-5</v>
      </c>
      <c r="N346" s="14">
        <f>N$7*SUM(Source_BEAm!$JI$274:$JI$275)/(SUM(Source_BEAm!$JI$274:$JI$275)+SUM(Source_BEAm!$JJ$274:$JJ$275))*Source_BEAu!$JI343/SUM(Source_BEAu!$JI$396:$JI$397)+N$7*SUM(Source_BEAm!$JJ$274:$JJ$275)/(SUM(Source_BEAm!$JI$274:$JI$275)+SUM(Source_BEAm!$JJ$274:$JJ$275))*Source_BEAu!$JJ343/SUM(Source_BEAu!$JJ$396:$JJ$397)</f>
        <v>0</v>
      </c>
      <c r="O346" s="14">
        <f>O$7*SUM(Source_BEAm!$JI$274:$JI$275)/(SUM(Source_BEAm!$JI$274:$JI$275)+SUM(Source_BEAm!$JJ$274:$JJ$275))*Source_BEAu!$JI343/SUM(Source_BEAu!$JI$396:$JI$397)+O$7*SUM(Source_BEAm!$JJ$274:$JJ$275)/(SUM(Source_BEAm!$JI$274:$JI$275)+SUM(Source_BEAm!$JJ$274:$JJ$275))*Source_BEAu!$JJ343/SUM(Source_BEAu!$JJ$396:$JJ$397)</f>
        <v>0</v>
      </c>
      <c r="P346" s="14">
        <f>P$7*SUM(Source_BEAm!$JI$274:$JI$275)/(SUM(Source_BEAm!$JI$274:$JI$275)+SUM(Source_BEAm!$JJ$274:$JJ$275))*Source_BEAu!$JI343/SUM(Source_BEAu!$JI$396:$JI$397)+P$7*SUM(Source_BEAm!$JJ$274:$JJ$275)/(SUM(Source_BEAm!$JI$274:$JI$275)+SUM(Source_BEAm!$JJ$274:$JJ$275))*Source_BEAu!$JJ343/SUM(Source_BEAu!$JJ$396:$JJ$397)</f>
        <v>0</v>
      </c>
      <c r="Q346" s="14">
        <f>Q$7*SUM(Source_BEAm!$JI$274:$JI$275)/(SUM(Source_BEAm!$JI$274:$JI$275)+SUM(Source_BEAm!$JJ$274:$JJ$275))*Source_BEAu!$JI343/SUM(Source_BEAu!$JI$396:$JI$397)+Q$7*SUM(Source_BEAm!$JJ$274:$JJ$275)/(SUM(Source_BEAm!$JI$274:$JI$275)+SUM(Source_BEAm!$JJ$274:$JJ$275))*Source_BEAu!$JJ343/SUM(Source_BEAu!$JJ$396:$JJ$397)</f>
        <v>0</v>
      </c>
      <c r="R346" s="14">
        <f>R$7*SUM(Source_BEAm!$JI$274:$JI$275)/(SUM(Source_BEAm!$JI$274:$JI$275)+SUM(Source_BEAm!$JJ$274:$JJ$275))*Source_BEAu!$JI343/SUM(Source_BEAu!$JI$396:$JI$397)+R$7*SUM(Source_BEAm!$JJ$274:$JJ$275)/(SUM(Source_BEAm!$JI$274:$JI$275)+SUM(Source_BEAm!$JJ$274:$JJ$275))*Source_BEAu!$JJ343/SUM(Source_BEAu!$JJ$396:$JJ$397)</f>
        <v>0</v>
      </c>
    </row>
    <row r="347" spans="1:18">
      <c r="A347" s="15" t="s">
        <v>497</v>
      </c>
      <c r="B347" s="19">
        <v>561700</v>
      </c>
      <c r="C347" s="20"/>
      <c r="H347" s="19">
        <f>H$7*Source_BEAm!$CT$103/(Source_BEAm!$EI$144+Source_BEAm!$CT$103)*Source_BEAu!$CT344/SUM(Source_BEAu!$CT$397+Source_BEAu!$CT$396)</f>
        <v>3.2497122339675373E-3</v>
      </c>
      <c r="I347" s="19">
        <f>I$7*Source_BEAm!$CT$103/(Source_BEAm!$EI$144+Source_BEAm!$CT$103)*Source_BEAu!$CT344/SUM(Source_BEAu!$CT$397+Source_BEAu!$CT$396)</f>
        <v>5.3295280637067614E-2</v>
      </c>
      <c r="J347" s="19">
        <f>J$7*Source_BEAm!$CT$103/(Source_BEAm!$EI$144+Source_BEAm!$CT$103)*Source_BEAu!$CT344/SUM(Source_BEAu!$CT$397+Source_BEAu!$CT$396)</f>
        <v>0.24632818733473935</v>
      </c>
      <c r="K347" s="19">
        <f>K$7*Source_BEAm!$CT$103/(Source_BEAm!$EI$144+Source_BEAm!$CT$103)*Source_BEAu!$CT344/SUM(Source_BEAu!$CT$397+Source_BEAu!$CT$396)</f>
        <v>4.2571230264974738E-2</v>
      </c>
      <c r="L347" s="19">
        <f>L$7*Source_BEAm!$CT$103/(Source_BEAm!$EI$144+Source_BEAm!$CT$103)*Source_BEAu!$CT344/SUM(Source_BEAu!$CT$397+Source_BEAu!$CT$396)</f>
        <v>4.2246259041577999E-3</v>
      </c>
      <c r="N347" s="14">
        <f>N$7*SUM(Source_BEAm!$JI$274:$JI$275)/(SUM(Source_BEAm!$JI$274:$JI$275)+SUM(Source_BEAm!$JJ$274:$JJ$275))*Source_BEAu!$JI344/SUM(Source_BEAu!$JI$396:$JI$397)+N$7*SUM(Source_BEAm!$JJ$274:$JJ$275)/(SUM(Source_BEAm!$JI$274:$JI$275)+SUM(Source_BEAm!$JJ$274:$JJ$275))*Source_BEAu!$JJ344/SUM(Source_BEAu!$JJ$396:$JJ$397)</f>
        <v>1.5864591728185048E-4</v>
      </c>
      <c r="O347" s="14">
        <f>O$7*SUM(Source_BEAm!$JI$274:$JI$275)/(SUM(Source_BEAm!$JI$274:$JI$275)+SUM(Source_BEAm!$JJ$274:$JJ$275))*Source_BEAu!$JI344/SUM(Source_BEAu!$JI$396:$JI$397)+O$7*SUM(Source_BEAm!$JJ$274:$JJ$275)/(SUM(Source_BEAm!$JI$274:$JI$275)+SUM(Source_BEAm!$JJ$274:$JJ$275))*Source_BEAu!$JJ344/SUM(Source_BEAu!$JJ$396:$JJ$397)</f>
        <v>2.601793043422348E-3</v>
      </c>
      <c r="P347" s="14">
        <f>P$7*SUM(Source_BEAm!$JI$274:$JI$275)/(SUM(Source_BEAm!$JI$274:$JI$275)+SUM(Source_BEAm!$JJ$274:$JJ$275))*Source_BEAu!$JI344/SUM(Source_BEAu!$JI$396:$JI$397)+P$7*SUM(Source_BEAm!$JJ$274:$JJ$275)/(SUM(Source_BEAm!$JI$274:$JI$275)+SUM(Source_BEAm!$JJ$274:$JJ$275))*Source_BEAu!$JJ344/SUM(Source_BEAu!$JJ$396:$JJ$397)</f>
        <v>1.2025360529964262E-2</v>
      </c>
      <c r="Q347" s="14">
        <f>Q$7*SUM(Source_BEAm!$JI$274:$JI$275)/(SUM(Source_BEAm!$JI$274:$JI$275)+SUM(Source_BEAm!$JJ$274:$JJ$275))*Source_BEAu!$JI344/SUM(Source_BEAu!$JI$396:$JI$397)+Q$7*SUM(Source_BEAm!$JJ$274:$JJ$275)/(SUM(Source_BEAm!$JI$274:$JI$275)+SUM(Source_BEAm!$JJ$274:$JJ$275))*Source_BEAu!$JJ344/SUM(Source_BEAu!$JJ$396:$JJ$397)</f>
        <v>2.0782615163922411E-3</v>
      </c>
      <c r="R347" s="14">
        <f>R$7*SUM(Source_BEAm!$JI$274:$JI$275)/(SUM(Source_BEAm!$JI$274:$JI$275)+SUM(Source_BEAm!$JJ$274:$JJ$275))*Source_BEAu!$JI344/SUM(Source_BEAu!$JI$396:$JI$397)+R$7*SUM(Source_BEAm!$JJ$274:$JJ$275)/(SUM(Source_BEAm!$JI$274:$JI$275)+SUM(Source_BEAm!$JJ$274:$JJ$275))*Source_BEAu!$JJ344/SUM(Source_BEAu!$JJ$396:$JJ$397)</f>
        <v>2.062396924664056E-4</v>
      </c>
    </row>
    <row r="348" spans="1:18">
      <c r="A348" s="15" t="s">
        <v>498</v>
      </c>
      <c r="B348" s="19">
        <v>561900</v>
      </c>
      <c r="C348" s="20"/>
      <c r="H348" s="19">
        <f>H$7*Source_BEAm!$CT$103/(Source_BEAm!$EI$144+Source_BEAm!$CT$103)*Source_BEAu!$CT345/SUM(Source_BEAu!$CT$397+Source_BEAu!$CT$396)</f>
        <v>8.4286484454489436E-5</v>
      </c>
      <c r="I348" s="19">
        <f>I$7*Source_BEAm!$CT$103/(Source_BEAm!$EI$144+Source_BEAm!$CT$103)*Source_BEAu!$CT345/SUM(Source_BEAu!$CT$397+Source_BEAu!$CT$396)</f>
        <v>1.3822983450536271E-3</v>
      </c>
      <c r="J348" s="19">
        <f>J$7*Source_BEAm!$CT$103/(Source_BEAm!$EI$144+Source_BEAm!$CT$103)*Source_BEAu!$CT345/SUM(Source_BEAu!$CT$397+Source_BEAu!$CT$396)</f>
        <v>6.3889155216502996E-3</v>
      </c>
      <c r="K348" s="19">
        <f>K$7*Source_BEAm!$CT$103/(Source_BEAm!$EI$144+Source_BEAm!$CT$103)*Source_BEAu!$CT345/SUM(Source_BEAu!$CT$397+Source_BEAu!$CT$396)</f>
        <v>1.1041529463538119E-3</v>
      </c>
      <c r="L348" s="19">
        <f>L$7*Source_BEAm!$CT$103/(Source_BEAm!$EI$144+Source_BEAm!$CT$103)*Source_BEAu!$CT345/SUM(Source_BEAu!$CT$397+Source_BEAu!$CT$396)</f>
        <v>1.095724297908363E-4</v>
      </c>
      <c r="N348" s="14">
        <f>N$7*SUM(Source_BEAm!$JI$274:$JI$275)/(SUM(Source_BEAm!$JI$274:$JI$275)+SUM(Source_BEAm!$JJ$274:$JJ$275))*Source_BEAu!$JI345/SUM(Source_BEAu!$JI$396:$JI$397)+N$7*SUM(Source_BEAm!$JJ$274:$JJ$275)/(SUM(Source_BEAm!$JI$274:$JI$275)+SUM(Source_BEAm!$JJ$274:$JJ$275))*Source_BEAu!$JJ345/SUM(Source_BEAu!$JJ$396:$JJ$397)</f>
        <v>3.3878343550009258E-4</v>
      </c>
      <c r="O348" s="14">
        <f>O$7*SUM(Source_BEAm!$JI$274:$JI$275)/(SUM(Source_BEAm!$JI$274:$JI$275)+SUM(Source_BEAm!$JJ$274:$JJ$275))*Source_BEAu!$JI345/SUM(Source_BEAu!$JI$396:$JI$397)+O$7*SUM(Source_BEAm!$JJ$274:$JJ$275)/(SUM(Source_BEAm!$JI$274:$JI$275)+SUM(Source_BEAm!$JJ$274:$JJ$275))*Source_BEAu!$JJ345/SUM(Source_BEAu!$JJ$396:$JJ$397)</f>
        <v>5.5560483422015189E-3</v>
      </c>
      <c r="P348" s="14">
        <f>P$7*SUM(Source_BEAm!$JI$274:$JI$275)/(SUM(Source_BEAm!$JI$274:$JI$275)+SUM(Source_BEAm!$JJ$274:$JJ$275))*Source_BEAu!$JI345/SUM(Source_BEAu!$JI$396:$JI$397)+P$7*SUM(Source_BEAm!$JJ$274:$JJ$275)/(SUM(Source_BEAm!$JI$274:$JI$275)+SUM(Source_BEAm!$JJ$274:$JJ$275))*Source_BEAu!$JJ345/SUM(Source_BEAu!$JJ$396:$JJ$397)</f>
        <v>2.5679784410907014E-2</v>
      </c>
      <c r="Q348" s="14">
        <f>Q$7*SUM(Source_BEAm!$JI$274:$JI$275)/(SUM(Source_BEAm!$JI$274:$JI$275)+SUM(Source_BEAm!$JJ$274:$JJ$275))*Source_BEAu!$JI345/SUM(Source_BEAu!$JI$396:$JI$397)+Q$7*SUM(Source_BEAm!$JJ$274:$JJ$275)/(SUM(Source_BEAm!$JI$274:$JI$275)+SUM(Source_BEAm!$JJ$274:$JJ$275))*Source_BEAu!$JJ345/SUM(Source_BEAu!$JJ$396:$JJ$397)</f>
        <v>4.438063005051212E-3</v>
      </c>
      <c r="R348" s="14">
        <f>R$7*SUM(Source_BEAm!$JI$274:$JI$275)/(SUM(Source_BEAm!$JI$274:$JI$275)+SUM(Source_BEAm!$JJ$274:$JJ$275))*Source_BEAu!$JI345/SUM(Source_BEAu!$JI$396:$JI$397)+R$7*SUM(Source_BEAm!$JJ$274:$JJ$275)/(SUM(Source_BEAm!$JI$274:$JI$275)+SUM(Source_BEAm!$JJ$274:$JJ$275))*Source_BEAu!$JJ345/SUM(Source_BEAu!$JJ$396:$JJ$397)</f>
        <v>4.4041846615012033E-4</v>
      </c>
    </row>
    <row r="349" spans="1:18">
      <c r="A349" s="15" t="s">
        <v>499</v>
      </c>
      <c r="B349" s="19">
        <v>562000</v>
      </c>
      <c r="C349" s="20"/>
      <c r="H349" s="19">
        <f>H$7*Source_BEAm!$CT$103/(Source_BEAm!$EI$144+Source_BEAm!$CT$103)*Source_BEAu!$CT346/SUM(Source_BEAu!$CT$397+Source_BEAu!$CT$396)</f>
        <v>2.7533584921799882E-3</v>
      </c>
      <c r="I349" s="19">
        <f>I$7*Source_BEAm!$CT$103/(Source_BEAm!$EI$144+Source_BEAm!$CT$103)*Source_BEAu!$CT346/SUM(Source_BEAu!$CT$397+Source_BEAu!$CT$396)</f>
        <v>4.5155079271751816E-2</v>
      </c>
      <c r="J349" s="19">
        <f>J$7*Source_BEAm!$CT$103/(Source_BEAm!$EI$144+Source_BEAm!$CT$103)*Source_BEAu!$CT346/SUM(Source_BEAu!$CT$397+Source_BEAu!$CT$396)</f>
        <v>0.20870457370724313</v>
      </c>
      <c r="K349" s="19">
        <f>K$7*Source_BEAm!$CT$103/(Source_BEAm!$EI$144+Source_BEAm!$CT$103)*Source_BEAu!$CT346/SUM(Source_BEAu!$CT$397+Source_BEAu!$CT$396)</f>
        <v>3.6068996247557848E-2</v>
      </c>
      <c r="L349" s="19">
        <f>L$7*Source_BEAm!$CT$103/(Source_BEAm!$EI$144+Source_BEAm!$CT$103)*Source_BEAu!$CT346/SUM(Source_BEAu!$CT$397+Source_BEAu!$CT$396)</f>
        <v>3.5793660398339856E-3</v>
      </c>
      <c r="N349" s="14">
        <f>N$7*SUM(Source_BEAm!$JI$274:$JI$275)/(SUM(Source_BEAm!$JI$274:$JI$275)+SUM(Source_BEAm!$JJ$274:$JJ$275))*Source_BEAu!$JI346/SUM(Source_BEAu!$JI$396:$JI$397)+N$7*SUM(Source_BEAm!$JJ$274:$JJ$275)/(SUM(Source_BEAm!$JI$274:$JI$275)+SUM(Source_BEAm!$JJ$274:$JJ$275))*Source_BEAu!$JJ346/SUM(Source_BEAu!$JJ$396:$JJ$397)</f>
        <v>1.4691507097251482E-5</v>
      </c>
      <c r="O349" s="14">
        <f>O$7*SUM(Source_BEAm!$JI$274:$JI$275)/(SUM(Source_BEAm!$JI$274:$JI$275)+SUM(Source_BEAm!$JJ$274:$JJ$275))*Source_BEAu!$JI346/SUM(Source_BEAu!$JI$396:$JI$397)+O$7*SUM(Source_BEAm!$JJ$274:$JJ$275)/(SUM(Source_BEAm!$JI$274:$JI$275)+SUM(Source_BEAm!$JJ$274:$JJ$275))*Source_BEAu!$JJ346/SUM(Source_BEAu!$JJ$396:$JJ$397)</f>
        <v>2.4094071639492432E-4</v>
      </c>
      <c r="P349" s="14">
        <f>P$7*SUM(Source_BEAm!$JI$274:$JI$275)/(SUM(Source_BEAm!$JI$274:$JI$275)+SUM(Source_BEAm!$JJ$274:$JJ$275))*Source_BEAu!$JI346/SUM(Source_BEAu!$JI$396:$JI$397)+P$7*SUM(Source_BEAm!$JJ$274:$JJ$275)/(SUM(Source_BEAm!$JI$274:$JI$275)+SUM(Source_BEAm!$JJ$274:$JJ$275))*Source_BEAu!$JJ346/SUM(Source_BEAu!$JJ$396:$JJ$397)</f>
        <v>1.1136162379716621E-3</v>
      </c>
      <c r="Q349" s="14">
        <f>Q$7*SUM(Source_BEAm!$JI$274:$JI$275)/(SUM(Source_BEAm!$JI$274:$JI$275)+SUM(Source_BEAm!$JJ$274:$JJ$275))*Source_BEAu!$JI346/SUM(Source_BEAu!$JI$396:$JI$397)+Q$7*SUM(Source_BEAm!$JJ$274:$JJ$275)/(SUM(Source_BEAm!$JI$274:$JI$275)+SUM(Source_BEAm!$JJ$274:$JJ$275))*Source_BEAu!$JJ346/SUM(Source_BEAu!$JJ$396:$JJ$397)</f>
        <v>1.924587429739944E-4</v>
      </c>
      <c r="R349" s="14">
        <f>R$7*SUM(Source_BEAm!$JI$274:$JI$275)/(SUM(Source_BEAm!$JI$274:$JI$275)+SUM(Source_BEAm!$JJ$274:$JJ$275))*Source_BEAu!$JI346/SUM(Source_BEAu!$JI$396:$JI$397)+R$7*SUM(Source_BEAm!$JJ$274:$JJ$275)/(SUM(Source_BEAm!$JI$274:$JI$275)+SUM(Source_BEAm!$JJ$274:$JJ$275))*Source_BEAu!$JJ346/SUM(Source_BEAu!$JJ$396:$JJ$397)</f>
        <v>1.9098959226426925E-5</v>
      </c>
    </row>
    <row r="350" spans="1:18">
      <c r="A350" s="15" t="s">
        <v>500</v>
      </c>
      <c r="B350" s="19">
        <v>611100</v>
      </c>
      <c r="C350" s="20"/>
      <c r="H350" s="19">
        <f>H$7*Source_BEAm!$CT$103/(Source_BEAm!$EI$144+Source_BEAm!$CT$103)*Source_BEAu!$CT347/SUM(Source_BEAu!$CT$397+Source_BEAu!$CT$396)</f>
        <v>8.4286484454489436E-5</v>
      </c>
      <c r="I350" s="19">
        <f>I$7*Source_BEAm!$CT$103/(Source_BEAm!$EI$144+Source_BEAm!$CT$103)*Source_BEAu!$CT347/SUM(Source_BEAu!$CT$397+Source_BEAu!$CT$396)</f>
        <v>1.3822983450536271E-3</v>
      </c>
      <c r="J350" s="19">
        <f>J$7*Source_BEAm!$CT$103/(Source_BEAm!$EI$144+Source_BEAm!$CT$103)*Source_BEAu!$CT347/SUM(Source_BEAu!$CT$397+Source_BEAu!$CT$396)</f>
        <v>6.3889155216502996E-3</v>
      </c>
      <c r="K350" s="19">
        <f>K$7*Source_BEAm!$CT$103/(Source_BEAm!$EI$144+Source_BEAm!$CT$103)*Source_BEAu!$CT347/SUM(Source_BEAu!$CT$397+Source_BEAu!$CT$396)</f>
        <v>1.1041529463538119E-3</v>
      </c>
      <c r="L350" s="19">
        <f>L$7*Source_BEAm!$CT$103/(Source_BEAm!$EI$144+Source_BEAm!$CT$103)*Source_BEAu!$CT347/SUM(Source_BEAu!$CT$397+Source_BEAu!$CT$396)</f>
        <v>1.095724297908363E-4</v>
      </c>
      <c r="N350" s="14">
        <f>N$7*SUM(Source_BEAm!$JI$274:$JI$275)/(SUM(Source_BEAm!$JI$274:$JI$275)+SUM(Source_BEAm!$JJ$274:$JJ$275))*Source_BEAu!$JI347/SUM(Source_BEAu!$JI$396:$JI$397)+N$7*SUM(Source_BEAm!$JJ$274:$JJ$275)/(SUM(Source_BEAm!$JI$274:$JI$275)+SUM(Source_BEAm!$JJ$274:$JJ$275))*Source_BEAu!$JJ347/SUM(Source_BEAu!$JJ$396:$JJ$397)</f>
        <v>1.4111074706411522E-6</v>
      </c>
      <c r="O350" s="14">
        <f>O$7*SUM(Source_BEAm!$JI$274:$JI$275)/(SUM(Source_BEAm!$JI$274:$JI$275)+SUM(Source_BEAm!$JJ$274:$JJ$275))*Source_BEAu!$JI347/SUM(Source_BEAu!$JI$396:$JI$397)+O$7*SUM(Source_BEAm!$JJ$274:$JJ$275)/(SUM(Source_BEAm!$JI$274:$JI$275)+SUM(Source_BEAm!$JJ$274:$JJ$275))*Source_BEAu!$JJ347/SUM(Source_BEAu!$JJ$396:$JJ$397)</f>
        <v>2.3142162518514894E-5</v>
      </c>
      <c r="P350" s="14">
        <f>P$7*SUM(Source_BEAm!$JI$274:$JI$275)/(SUM(Source_BEAm!$JI$274:$JI$275)+SUM(Source_BEAm!$JJ$274:$JJ$275))*Source_BEAu!$JI347/SUM(Source_BEAu!$JI$396:$JI$397)+P$7*SUM(Source_BEAm!$JJ$274:$JJ$275)/(SUM(Source_BEAm!$JI$274:$JI$275)+SUM(Source_BEAm!$JJ$274:$JJ$275))*Source_BEAu!$JJ347/SUM(Source_BEAu!$JJ$396:$JJ$397)</f>
        <v>1.0696194627459931E-4</v>
      </c>
      <c r="Q350" s="14">
        <f>Q$7*SUM(Source_BEAm!$JI$274:$JI$275)/(SUM(Source_BEAm!$JI$274:$JI$275)+SUM(Source_BEAm!$JJ$274:$JJ$275))*Source_BEAu!$JI347/SUM(Source_BEAu!$JI$396:$JI$397)+Q$7*SUM(Source_BEAm!$JJ$274:$JJ$275)/(SUM(Source_BEAm!$JI$274:$JI$275)+SUM(Source_BEAm!$JJ$274:$JJ$275))*Source_BEAu!$JJ347/SUM(Source_BEAu!$JJ$396:$JJ$397)</f>
        <v>1.8485507865399092E-5</v>
      </c>
      <c r="R350" s="14">
        <f>R$7*SUM(Source_BEAm!$JI$274:$JI$275)/(SUM(Source_BEAm!$JI$274:$JI$275)+SUM(Source_BEAm!$JJ$274:$JJ$275))*Source_BEAu!$JI347/SUM(Source_BEAu!$JI$396:$JI$397)+R$7*SUM(Source_BEAm!$JJ$274:$JJ$275)/(SUM(Source_BEAm!$JI$274:$JI$275)+SUM(Source_BEAm!$JJ$274:$JJ$275))*Source_BEAu!$JJ347/SUM(Source_BEAu!$JJ$396:$JJ$397)</f>
        <v>1.8344397118334979E-6</v>
      </c>
    </row>
    <row r="351" spans="1:18">
      <c r="A351" s="15" t="s">
        <v>501</v>
      </c>
      <c r="B351" s="19" t="s">
        <v>502</v>
      </c>
      <c r="C351" s="20"/>
      <c r="H351" s="19">
        <f>H$7*Source_BEAm!$CT$103/(Source_BEAm!$EI$144+Source_BEAm!$CT$103)*Source_BEAu!$CT348/SUM(Source_BEAu!$CT$397+Source_BEAu!$CT$396)</f>
        <v>3.305903223603864E-3</v>
      </c>
      <c r="I351" s="19">
        <f>I$7*Source_BEAm!$CT$103/(Source_BEAm!$EI$144+Source_BEAm!$CT$103)*Source_BEAu!$CT348/SUM(Source_BEAu!$CT$397+Source_BEAu!$CT$396)</f>
        <v>5.4216812867103364E-2</v>
      </c>
      <c r="J351" s="19">
        <f>J$7*Source_BEAm!$CT$103/(Source_BEAm!$EI$144+Source_BEAm!$CT$103)*Source_BEAu!$CT348/SUM(Source_BEAu!$CT$397+Source_BEAu!$CT$396)</f>
        <v>0.25058746434917289</v>
      </c>
      <c r="K351" s="19">
        <f>K$7*Source_BEAm!$CT$103/(Source_BEAm!$EI$144+Source_BEAm!$CT$103)*Source_BEAu!$CT348/SUM(Source_BEAu!$CT$397+Source_BEAu!$CT$396)</f>
        <v>4.330733222921062E-2</v>
      </c>
      <c r="L351" s="19">
        <f>L$7*Source_BEAm!$CT$103/(Source_BEAm!$EI$144+Source_BEAm!$CT$103)*Source_BEAu!$CT348/SUM(Source_BEAu!$CT$397+Source_BEAu!$CT$396)</f>
        <v>4.2976741906850238E-3</v>
      </c>
      <c r="N351" s="14">
        <f>N$7*SUM(Source_BEAm!$JI$274:$JI$275)/(SUM(Source_BEAm!$JI$274:$JI$275)+SUM(Source_BEAm!$JJ$274:$JJ$275))*Source_BEAu!$JI348/SUM(Source_BEAu!$JI$396:$JI$397)+N$7*SUM(Source_BEAm!$JJ$274:$JJ$275)/(SUM(Source_BEAm!$JI$274:$JI$275)+SUM(Source_BEAm!$JJ$274:$JJ$275))*Source_BEAu!$JJ348/SUM(Source_BEAu!$JJ$396:$JJ$397)</f>
        <v>1.397262885977799E-5</v>
      </c>
      <c r="O351" s="14">
        <f>O$7*SUM(Source_BEAm!$JI$274:$JI$275)/(SUM(Source_BEAm!$JI$274:$JI$275)+SUM(Source_BEAm!$JJ$274:$JJ$275))*Source_BEAu!$JI348/SUM(Source_BEAu!$JI$396:$JI$397)+O$7*SUM(Source_BEAm!$JJ$274:$JJ$275)/(SUM(Source_BEAm!$JI$274:$JI$275)+SUM(Source_BEAm!$JJ$274:$JJ$275))*Source_BEAu!$JJ348/SUM(Source_BEAu!$JJ$396:$JJ$397)</f>
        <v>2.2915111330035903E-4</v>
      </c>
      <c r="P351" s="14">
        <f>P$7*SUM(Source_BEAm!$JI$274:$JI$275)/(SUM(Source_BEAm!$JI$274:$JI$275)+SUM(Source_BEAm!$JJ$274:$JJ$275))*Source_BEAu!$JI348/SUM(Source_BEAu!$JI$396:$JI$397)+P$7*SUM(Source_BEAm!$JJ$274:$JJ$275)/(SUM(Source_BEAm!$JI$274:$JI$275)+SUM(Source_BEAm!$JJ$274:$JJ$275))*Source_BEAu!$JJ348/SUM(Source_BEAu!$JJ$396:$JJ$397)</f>
        <v>1.0591252675711716E-3</v>
      </c>
      <c r="Q351" s="14">
        <f>Q$7*SUM(Source_BEAm!$JI$274:$JI$275)/(SUM(Source_BEAm!$JI$274:$JI$275)+SUM(Source_BEAm!$JJ$274:$JJ$275))*Source_BEAu!$JI348/SUM(Source_BEAu!$JI$396:$JI$397)+Q$7*SUM(Source_BEAm!$JJ$274:$JJ$275)/(SUM(Source_BEAm!$JI$274:$JI$275)+SUM(Source_BEAm!$JJ$274:$JJ$275))*Source_BEAu!$JJ348/SUM(Source_BEAu!$JJ$396:$JJ$397)</f>
        <v>1.8304143806309166E-4</v>
      </c>
      <c r="R351" s="14">
        <f>R$7*SUM(Source_BEAm!$JI$274:$JI$275)/(SUM(Source_BEAm!$JI$274:$JI$275)+SUM(Source_BEAm!$JJ$274:$JJ$275))*Source_BEAu!$JI348/SUM(Source_BEAu!$JI$396:$JI$397)+R$7*SUM(Source_BEAm!$JJ$274:$JJ$275)/(SUM(Source_BEAm!$JI$274:$JI$275)+SUM(Source_BEAm!$JJ$274:$JJ$275))*Source_BEAu!$JJ348/SUM(Source_BEAu!$JJ$396:$JJ$397)</f>
        <v>1.8164417517711387E-5</v>
      </c>
    </row>
    <row r="352" spans="1:18">
      <c r="A352" s="15" t="s">
        <v>503</v>
      </c>
      <c r="B352" s="19" t="s">
        <v>504</v>
      </c>
      <c r="C352" s="20"/>
      <c r="H352" s="19">
        <f>H$7*Source_BEAm!$CT$103/(Source_BEAm!$EI$144+Source_BEAm!$CT$103)*Source_BEAu!$CT349/SUM(Source_BEAu!$CT$397+Source_BEAu!$CT$396)</f>
        <v>3.7460659757550862E-5</v>
      </c>
      <c r="I352" s="19">
        <f>I$7*Source_BEAm!$CT$103/(Source_BEAm!$EI$144+Source_BEAm!$CT$103)*Source_BEAu!$CT349/SUM(Source_BEAu!$CT$397+Source_BEAu!$CT$396)</f>
        <v>6.1435482002383422E-4</v>
      </c>
      <c r="J352" s="19">
        <f>J$7*Source_BEAm!$CT$103/(Source_BEAm!$EI$144+Source_BEAm!$CT$103)*Source_BEAu!$CT349/SUM(Source_BEAu!$CT$397+Source_BEAu!$CT$396)</f>
        <v>2.8395180096223555E-3</v>
      </c>
      <c r="K352" s="19">
        <f>K$7*Source_BEAm!$CT$103/(Source_BEAm!$EI$144+Source_BEAm!$CT$103)*Source_BEAu!$CT349/SUM(Source_BEAu!$CT$397+Source_BEAu!$CT$396)</f>
        <v>4.9073464282391632E-4</v>
      </c>
      <c r="L352" s="19">
        <f>L$7*Source_BEAm!$CT$103/(Source_BEAm!$EI$144+Source_BEAm!$CT$103)*Source_BEAu!$CT349/SUM(Source_BEAu!$CT$397+Source_BEAu!$CT$396)</f>
        <v>4.8698857684816134E-5</v>
      </c>
      <c r="N352" s="14">
        <f>N$7*SUM(Source_BEAm!$JI$274:$JI$275)/(SUM(Source_BEAm!$JI$274:$JI$275)+SUM(Source_BEAm!$JJ$274:$JJ$275))*Source_BEAu!$JI349/SUM(Source_BEAu!$JI$396:$JI$397)+N$7*SUM(Source_BEAm!$JJ$274:$JJ$275)/(SUM(Source_BEAm!$JI$274:$JI$275)+SUM(Source_BEAm!$JJ$274:$JJ$275))*Source_BEAu!$JJ349/SUM(Source_BEAu!$JJ$396:$JJ$397)</f>
        <v>0</v>
      </c>
      <c r="O352" s="14">
        <f>O$7*SUM(Source_BEAm!$JI$274:$JI$275)/(SUM(Source_BEAm!$JI$274:$JI$275)+SUM(Source_BEAm!$JJ$274:$JJ$275))*Source_BEAu!$JI349/SUM(Source_BEAu!$JI$396:$JI$397)+O$7*SUM(Source_BEAm!$JJ$274:$JJ$275)/(SUM(Source_BEAm!$JI$274:$JI$275)+SUM(Source_BEAm!$JJ$274:$JJ$275))*Source_BEAu!$JJ349/SUM(Source_BEAu!$JJ$396:$JJ$397)</f>
        <v>0</v>
      </c>
      <c r="P352" s="14">
        <f>P$7*SUM(Source_BEAm!$JI$274:$JI$275)/(SUM(Source_BEAm!$JI$274:$JI$275)+SUM(Source_BEAm!$JJ$274:$JJ$275))*Source_BEAu!$JI349/SUM(Source_BEAu!$JI$396:$JI$397)+P$7*SUM(Source_BEAm!$JJ$274:$JJ$275)/(SUM(Source_BEAm!$JI$274:$JI$275)+SUM(Source_BEAm!$JJ$274:$JJ$275))*Source_BEAu!$JJ349/SUM(Source_BEAu!$JJ$396:$JJ$397)</f>
        <v>0</v>
      </c>
      <c r="Q352" s="14">
        <f>Q$7*SUM(Source_BEAm!$JI$274:$JI$275)/(SUM(Source_BEAm!$JI$274:$JI$275)+SUM(Source_BEAm!$JJ$274:$JJ$275))*Source_BEAu!$JI349/SUM(Source_BEAu!$JI$396:$JI$397)+Q$7*SUM(Source_BEAm!$JJ$274:$JJ$275)/(SUM(Source_BEAm!$JI$274:$JI$275)+SUM(Source_BEAm!$JJ$274:$JJ$275))*Source_BEAu!$JJ349/SUM(Source_BEAu!$JJ$396:$JJ$397)</f>
        <v>0</v>
      </c>
      <c r="R352" s="14">
        <f>R$7*SUM(Source_BEAm!$JI$274:$JI$275)/(SUM(Source_BEAm!$JI$274:$JI$275)+SUM(Source_BEAm!$JJ$274:$JJ$275))*Source_BEAu!$JI349/SUM(Source_BEAu!$JI$396:$JI$397)+R$7*SUM(Source_BEAm!$JJ$274:$JJ$275)/(SUM(Source_BEAm!$JI$274:$JI$275)+SUM(Source_BEAm!$JJ$274:$JJ$275))*Source_BEAu!$JJ349/SUM(Source_BEAu!$JJ$396:$JJ$397)</f>
        <v>0</v>
      </c>
    </row>
    <row r="353" spans="1:18">
      <c r="A353" s="15" t="s">
        <v>505</v>
      </c>
      <c r="B353" s="19">
        <v>621100</v>
      </c>
      <c r="C353" s="20"/>
      <c r="H353" s="19">
        <f>H$7*Source_BEAm!$CT$103/(Source_BEAm!$EI$144+Source_BEAm!$CT$103)*Source_BEAu!$CT350/SUM(Source_BEAu!$CT$397+Source_BEAu!$CT$396)</f>
        <v>3.9333692745428404E-4</v>
      </c>
      <c r="I353" s="19">
        <f>I$7*Source_BEAm!$CT$103/(Source_BEAm!$EI$144+Source_BEAm!$CT$103)*Source_BEAu!$CT350/SUM(Source_BEAu!$CT$397+Source_BEAu!$CT$396)</f>
        <v>6.4507256102502592E-3</v>
      </c>
      <c r="J353" s="19">
        <f>J$7*Source_BEAm!$CT$103/(Source_BEAm!$EI$144+Source_BEAm!$CT$103)*Source_BEAu!$CT350/SUM(Source_BEAu!$CT$397+Source_BEAu!$CT$396)</f>
        <v>2.9814939101034735E-2</v>
      </c>
      <c r="K353" s="19">
        <f>K$7*Source_BEAm!$CT$103/(Source_BEAm!$EI$144+Source_BEAm!$CT$103)*Source_BEAu!$CT350/SUM(Source_BEAu!$CT$397+Source_BEAu!$CT$396)</f>
        <v>5.1527137496511213E-3</v>
      </c>
      <c r="L353" s="19">
        <f>L$7*Source_BEAm!$CT$103/(Source_BEAm!$EI$144+Source_BEAm!$CT$103)*Source_BEAu!$CT350/SUM(Source_BEAu!$CT$397+Source_BEAu!$CT$396)</f>
        <v>5.113380056905694E-4</v>
      </c>
      <c r="N353" s="14">
        <f>N$7*SUM(Source_BEAm!$JI$274:$JI$275)/(SUM(Source_BEAm!$JI$274:$JI$275)+SUM(Source_BEAm!$JJ$274:$JJ$275))*Source_BEAu!$JI350/SUM(Source_BEAu!$JI$396:$JI$397)+N$7*SUM(Source_BEAm!$JJ$274:$JJ$275)/(SUM(Source_BEAm!$JI$274:$JI$275)+SUM(Source_BEAm!$JJ$274:$JJ$275))*Source_BEAu!$JJ350/SUM(Source_BEAu!$JJ$396:$JJ$397)</f>
        <v>1.2986875085383722E-3</v>
      </c>
      <c r="O353" s="14">
        <f>O$7*SUM(Source_BEAm!$JI$274:$JI$275)/(SUM(Source_BEAm!$JI$274:$JI$275)+SUM(Source_BEAm!$JJ$274:$JJ$275))*Source_BEAu!$JI350/SUM(Source_BEAu!$JI$396:$JI$397)+O$7*SUM(Source_BEAm!$JJ$274:$JJ$275)/(SUM(Source_BEAm!$JI$274:$JI$275)+SUM(Source_BEAm!$JJ$274:$JJ$275))*Source_BEAu!$JJ350/SUM(Source_BEAu!$JJ$396:$JJ$397)</f>
        <v>2.1298475140029305E-2</v>
      </c>
      <c r="P353" s="14">
        <f>P$7*SUM(Source_BEAm!$JI$274:$JI$275)/(SUM(Source_BEAm!$JI$274:$JI$275)+SUM(Source_BEAm!$JJ$274:$JJ$275))*Source_BEAu!$JI350/SUM(Source_BEAu!$JI$396:$JI$397)+P$7*SUM(Source_BEAm!$JJ$274:$JJ$275)/(SUM(Source_BEAm!$JI$274:$JI$275)+SUM(Source_BEAm!$JJ$274:$JJ$275))*Source_BEAu!$JJ350/SUM(Source_BEAu!$JJ$396:$JJ$397)</f>
        <v>9.84405131472086E-2</v>
      </c>
      <c r="Q353" s="14">
        <f>Q$7*SUM(Source_BEAm!$JI$274:$JI$275)/(SUM(Source_BEAm!$JI$274:$JI$275)+SUM(Source_BEAm!$JJ$274:$JJ$275))*Source_BEAu!$JI350/SUM(Source_BEAu!$JI$396:$JI$397)+Q$7*SUM(Source_BEAm!$JJ$274:$JJ$275)/(SUM(Source_BEAm!$JI$274:$JI$275)+SUM(Source_BEAm!$JJ$274:$JJ$275))*Source_BEAu!$JJ350/SUM(Source_BEAu!$JJ$396:$JJ$397)</f>
        <v>1.7012806361852671E-2</v>
      </c>
      <c r="R353" s="14">
        <f>R$7*SUM(Source_BEAm!$JI$274:$JI$275)/(SUM(Source_BEAm!$JI$274:$JI$275)+SUM(Source_BEAm!$JJ$274:$JJ$275))*Source_BEAu!$JI350/SUM(Source_BEAu!$JI$396:$JI$397)+R$7*SUM(Source_BEAm!$JJ$274:$JJ$275)/(SUM(Source_BEAm!$JI$274:$JI$275)+SUM(Source_BEAm!$JJ$274:$JJ$275))*Source_BEAu!$JJ350/SUM(Source_BEAu!$JJ$396:$JJ$397)</f>
        <v>1.6882937610998839E-3</v>
      </c>
    </row>
    <row r="354" spans="1:18">
      <c r="A354" s="15" t="s">
        <v>506</v>
      </c>
      <c r="B354" s="19">
        <v>621200</v>
      </c>
      <c r="C354" s="20"/>
      <c r="H354" s="19">
        <f>H$7*Source_BEAm!$CT$103/(Source_BEAm!$EI$144+Source_BEAm!$CT$103)*Source_BEAu!$CT351/SUM(Source_BEAu!$CT$397+Source_BEAu!$CT$396)</f>
        <v>1.1238197927265259E-4</v>
      </c>
      <c r="I354" s="19">
        <f>I$7*Source_BEAm!$CT$103/(Source_BEAm!$EI$144+Source_BEAm!$CT$103)*Source_BEAu!$CT351/SUM(Source_BEAu!$CT$397+Source_BEAu!$CT$396)</f>
        <v>1.8430644600715025E-3</v>
      </c>
      <c r="J354" s="19">
        <f>J$7*Source_BEAm!$CT$103/(Source_BEAm!$EI$144+Source_BEAm!$CT$103)*Source_BEAu!$CT351/SUM(Source_BEAu!$CT$397+Source_BEAu!$CT$396)</f>
        <v>8.5185540288670661E-3</v>
      </c>
      <c r="K354" s="19">
        <f>K$7*Source_BEAm!$CT$103/(Source_BEAm!$EI$144+Source_BEAm!$CT$103)*Source_BEAu!$CT351/SUM(Source_BEAu!$CT$397+Source_BEAu!$CT$396)</f>
        <v>1.472203928471749E-3</v>
      </c>
      <c r="L354" s="19">
        <f>L$7*Source_BEAm!$CT$103/(Source_BEAm!$EI$144+Source_BEAm!$CT$103)*Source_BEAu!$CT351/SUM(Source_BEAu!$CT$397+Source_BEAu!$CT$396)</f>
        <v>1.460965730544484E-4</v>
      </c>
      <c r="N354" s="14">
        <f>N$7*SUM(Source_BEAm!$JI$274:$JI$275)/(SUM(Source_BEAm!$JI$274:$JI$275)+SUM(Source_BEAm!$JJ$274:$JJ$275))*Source_BEAu!$JI351/SUM(Source_BEAu!$JI$396:$JI$397)+N$7*SUM(Source_BEAm!$JJ$274:$JJ$275)/(SUM(Source_BEAm!$JI$274:$JI$275)+SUM(Source_BEAm!$JJ$274:$JJ$275))*Source_BEAu!$JJ351/SUM(Source_BEAu!$JJ$396:$JJ$397)</f>
        <v>2.4027175771948627E-4</v>
      </c>
      <c r="O354" s="14">
        <f>O$7*SUM(Source_BEAm!$JI$274:$JI$275)/(SUM(Source_BEAm!$JI$274:$JI$275)+SUM(Source_BEAm!$JJ$274:$JJ$275))*Source_BEAu!$JI351/SUM(Source_BEAu!$JI$396:$JI$397)+O$7*SUM(Source_BEAm!$JJ$274:$JJ$275)/(SUM(Source_BEAm!$JI$274:$JI$275)+SUM(Source_BEAm!$JJ$274:$JJ$275))*Source_BEAu!$JJ351/SUM(Source_BEAu!$JJ$396:$JJ$397)</f>
        <v>3.9404568265995745E-3</v>
      </c>
      <c r="P354" s="14">
        <f>P$7*SUM(Source_BEAm!$JI$274:$JI$275)/(SUM(Source_BEAm!$JI$274:$JI$275)+SUM(Source_BEAm!$JJ$274:$JJ$275))*Source_BEAu!$JI351/SUM(Source_BEAu!$JI$396:$JI$397)+P$7*SUM(Source_BEAm!$JJ$274:$JJ$275)/(SUM(Source_BEAm!$JI$274:$JI$275)+SUM(Source_BEAm!$JJ$274:$JJ$275))*Source_BEAu!$JJ351/SUM(Source_BEAu!$JJ$396:$JJ$397)</f>
        <v>1.8212599235137055E-2</v>
      </c>
      <c r="Q354" s="14">
        <f>Q$7*SUM(Source_BEAm!$JI$274:$JI$275)/(SUM(Source_BEAm!$JI$274:$JI$275)+SUM(Source_BEAm!$JJ$274:$JJ$275))*Source_BEAu!$JI351/SUM(Source_BEAu!$JI$396:$JI$397)+Q$7*SUM(Source_BEAm!$JJ$274:$JJ$275)/(SUM(Source_BEAm!$JI$274:$JI$275)+SUM(Source_BEAm!$JJ$274:$JJ$275))*Source_BEAu!$JJ351/SUM(Source_BEAu!$JJ$396:$JJ$397)</f>
        <v>3.1475600261252697E-3</v>
      </c>
      <c r="R354" s="14">
        <f>R$7*SUM(Source_BEAm!$JI$274:$JI$275)/(SUM(Source_BEAm!$JI$274:$JI$275)+SUM(Source_BEAm!$JJ$274:$JJ$275))*Source_BEAu!$JI351/SUM(Source_BEAu!$JI$396:$JI$397)+R$7*SUM(Source_BEAm!$JJ$274:$JJ$275)/(SUM(Source_BEAm!$JI$274:$JI$275)+SUM(Source_BEAm!$JJ$274:$JJ$275))*Source_BEAu!$JJ351/SUM(Source_BEAu!$JJ$396:$JJ$397)</f>
        <v>3.1235328503533217E-4</v>
      </c>
    </row>
    <row r="355" spans="1:18">
      <c r="A355" s="15" t="s">
        <v>507</v>
      </c>
      <c r="B355" s="19">
        <v>621300</v>
      </c>
      <c r="C355" s="20"/>
      <c r="H355" s="19">
        <f>H$7*Source_BEAm!$CT$103/(Source_BEAm!$EI$144+Source_BEAm!$CT$103)*Source_BEAu!$CT352/SUM(Source_BEAu!$CT$397+Source_BEAu!$CT$396)</f>
        <v>7.4921319515101724E-5</v>
      </c>
      <c r="I355" s="19">
        <f>I$7*Source_BEAm!$CT$103/(Source_BEAm!$EI$144+Source_BEAm!$CT$103)*Source_BEAu!$CT352/SUM(Source_BEAu!$CT$397+Source_BEAu!$CT$396)</f>
        <v>1.2287096400476684E-3</v>
      </c>
      <c r="J355" s="19">
        <f>J$7*Source_BEAm!$CT$103/(Source_BEAm!$EI$144+Source_BEAm!$CT$103)*Source_BEAu!$CT352/SUM(Source_BEAu!$CT$397+Source_BEAu!$CT$396)</f>
        <v>5.679036019244711E-3</v>
      </c>
      <c r="K355" s="19">
        <f>K$7*Source_BEAm!$CT$103/(Source_BEAm!$EI$144+Source_BEAm!$CT$103)*Source_BEAu!$CT352/SUM(Source_BEAu!$CT$397+Source_BEAu!$CT$396)</f>
        <v>9.8146928564783265E-4</v>
      </c>
      <c r="L355" s="19">
        <f>L$7*Source_BEAm!$CT$103/(Source_BEAm!$EI$144+Source_BEAm!$CT$103)*Source_BEAu!$CT352/SUM(Source_BEAu!$CT$397+Source_BEAu!$CT$396)</f>
        <v>9.7397715369632268E-5</v>
      </c>
      <c r="N355" s="14">
        <f>N$7*SUM(Source_BEAm!$JI$274:$JI$275)/(SUM(Source_BEAm!$JI$274:$JI$275)+SUM(Source_BEAm!$JJ$274:$JJ$275))*Source_BEAu!$JI352/SUM(Source_BEAu!$JI$396:$JI$397)+N$7*SUM(Source_BEAm!$JJ$274:$JJ$275)/(SUM(Source_BEAm!$JI$274:$JI$275)+SUM(Source_BEAm!$JJ$274:$JJ$275))*Source_BEAu!$JJ352/SUM(Source_BEAu!$JJ$396:$JJ$397)</f>
        <v>4.3605885743242179E-5</v>
      </c>
      <c r="O355" s="14">
        <f>O$7*SUM(Source_BEAm!$JI$274:$JI$275)/(SUM(Source_BEAm!$JI$274:$JI$275)+SUM(Source_BEAm!$JJ$274:$JJ$275))*Source_BEAu!$JI352/SUM(Source_BEAu!$JI$396:$JI$397)+O$7*SUM(Source_BEAm!$JJ$274:$JJ$275)/(SUM(Source_BEAm!$JI$274:$JI$275)+SUM(Source_BEAm!$JJ$274:$JJ$275))*Source_BEAu!$JJ352/SUM(Source_BEAu!$JJ$396:$JJ$397)</f>
        <v>7.1513652618917178E-4</v>
      </c>
      <c r="P355" s="14">
        <f>P$7*SUM(Source_BEAm!$JI$274:$JI$275)/(SUM(Source_BEAm!$JI$274:$JI$275)+SUM(Source_BEAm!$JJ$274:$JJ$275))*Source_BEAu!$JI352/SUM(Source_BEAu!$JI$396:$JI$397)+P$7*SUM(Source_BEAm!$JJ$274:$JJ$275)/(SUM(Source_BEAm!$JI$274:$JI$275)+SUM(Source_BEAm!$JJ$274:$JJ$275))*Source_BEAu!$JJ352/SUM(Source_BEAu!$JJ$396:$JJ$397)</f>
        <v>3.3053261393377565E-3</v>
      </c>
      <c r="Q355" s="14">
        <f>Q$7*SUM(Source_BEAm!$JI$274:$JI$275)/(SUM(Source_BEAm!$JI$274:$JI$275)+SUM(Source_BEAm!$JJ$274:$JJ$275))*Source_BEAu!$JI352/SUM(Source_BEAu!$JI$396:$JI$397)+Q$7*SUM(Source_BEAm!$JJ$274:$JJ$275)/(SUM(Source_BEAm!$JI$274:$JI$275)+SUM(Source_BEAm!$JJ$274:$JJ$275))*Source_BEAu!$JJ352/SUM(Source_BEAu!$JJ$396:$JJ$397)</f>
        <v>5.7123710323647259E-4</v>
      </c>
      <c r="R355" s="14">
        <f>R$7*SUM(Source_BEAm!$JI$274:$JI$275)/(SUM(Source_BEAm!$JI$274:$JI$275)+SUM(Source_BEAm!$JJ$274:$JJ$275))*Source_BEAu!$JI352/SUM(Source_BEAu!$JI$396:$JI$397)+R$7*SUM(Source_BEAm!$JJ$274:$JJ$275)/(SUM(Source_BEAm!$JI$274:$JI$275)+SUM(Source_BEAm!$JJ$274:$JJ$275))*Source_BEAu!$JJ352/SUM(Source_BEAu!$JJ$396:$JJ$397)</f>
        <v>5.6687651466214837E-5</v>
      </c>
    </row>
    <row r="356" spans="1:18">
      <c r="A356" s="15" t="s">
        <v>508</v>
      </c>
      <c r="B356" s="19">
        <v>621400</v>
      </c>
      <c r="C356" s="20"/>
      <c r="H356" s="19">
        <f>H$7*Source_BEAm!$CT$103/(Source_BEAm!$EI$144+Source_BEAm!$CT$103)*Source_BEAu!$CT353/SUM(Source_BEAu!$CT$397+Source_BEAu!$CT$396)</f>
        <v>2.996852780604069E-4</v>
      </c>
      <c r="I356" s="19">
        <f>I$7*Source_BEAm!$CT$103/(Source_BEAm!$EI$144+Source_BEAm!$CT$103)*Source_BEAu!$CT353/SUM(Source_BEAu!$CT$397+Source_BEAu!$CT$396)</f>
        <v>4.9148385601906737E-3</v>
      </c>
      <c r="J356" s="19">
        <f>J$7*Source_BEAm!$CT$103/(Source_BEAm!$EI$144+Source_BEAm!$CT$103)*Source_BEAu!$CT353/SUM(Source_BEAu!$CT$397+Source_BEAu!$CT$396)</f>
        <v>2.2716144076978844E-2</v>
      </c>
      <c r="K356" s="19">
        <f>K$7*Source_BEAm!$CT$103/(Source_BEAm!$EI$144+Source_BEAm!$CT$103)*Source_BEAu!$CT353/SUM(Source_BEAu!$CT$397+Source_BEAu!$CT$396)</f>
        <v>3.9258771425913306E-3</v>
      </c>
      <c r="L356" s="19">
        <f>L$7*Source_BEAm!$CT$103/(Source_BEAm!$EI$144+Source_BEAm!$CT$103)*Source_BEAu!$CT353/SUM(Source_BEAu!$CT$397+Source_BEAu!$CT$396)</f>
        <v>3.8959086147852907E-4</v>
      </c>
      <c r="N356" s="14">
        <f>N$7*SUM(Source_BEAm!$JI$274:$JI$275)/(SUM(Source_BEAm!$JI$274:$JI$275)+SUM(Source_BEAm!$JJ$274:$JJ$275))*Source_BEAu!$JI353/SUM(Source_BEAu!$JI$396:$JI$397)+N$7*SUM(Source_BEAm!$JJ$274:$JJ$275)/(SUM(Source_BEAm!$JI$274:$JI$275)+SUM(Source_BEAm!$JJ$274:$JJ$275))*Source_BEAu!$JJ353/SUM(Source_BEAu!$JJ$396:$JJ$397)</f>
        <v>7.8574830986593728E-5</v>
      </c>
      <c r="O356" s="14">
        <f>O$7*SUM(Source_BEAm!$JI$274:$JI$275)/(SUM(Source_BEAm!$JI$274:$JI$275)+SUM(Source_BEAm!$JJ$274:$JJ$275))*Source_BEAu!$JI353/SUM(Source_BEAu!$JI$396:$JI$397)+O$7*SUM(Source_BEAm!$JJ$274:$JJ$275)/(SUM(Source_BEAm!$JI$274:$JI$275)+SUM(Source_BEAm!$JJ$274:$JJ$275))*Source_BEAu!$JJ353/SUM(Source_BEAu!$JJ$396:$JJ$397)</f>
        <v>1.2886272281801372E-3</v>
      </c>
      <c r="P356" s="14">
        <f>P$7*SUM(Source_BEAm!$JI$274:$JI$275)/(SUM(Source_BEAm!$JI$274:$JI$275)+SUM(Source_BEAm!$JJ$274:$JJ$275))*Source_BEAu!$JI353/SUM(Source_BEAu!$JI$396:$JI$397)+P$7*SUM(Source_BEAm!$JJ$274:$JJ$275)/(SUM(Source_BEAm!$JI$274:$JI$275)+SUM(Source_BEAm!$JJ$274:$JJ$275))*Source_BEAu!$JJ353/SUM(Source_BEAu!$JJ$396:$JJ$397)</f>
        <v>5.9559721887838032E-3</v>
      </c>
      <c r="Q356" s="14">
        <f>Q$7*SUM(Source_BEAm!$JI$274:$JI$275)/(SUM(Source_BEAm!$JI$274:$JI$275)+SUM(Source_BEAm!$JJ$274:$JJ$275))*Source_BEAu!$JI353/SUM(Source_BEAu!$JI$396:$JI$397)+Q$7*SUM(Source_BEAm!$JJ$274:$JJ$275)/(SUM(Source_BEAm!$JI$274:$JI$275)+SUM(Source_BEAm!$JJ$274:$JJ$275))*Source_BEAu!$JJ353/SUM(Source_BEAu!$JJ$396:$JJ$397)</f>
        <v>1.0293302859243777E-3</v>
      </c>
      <c r="R356" s="14">
        <f>R$7*SUM(Source_BEAm!$JI$274:$JI$275)/(SUM(Source_BEAm!$JI$274:$JI$275)+SUM(Source_BEAm!$JJ$274:$JJ$275))*Source_BEAu!$JI353/SUM(Source_BEAu!$JI$396:$JI$397)+R$7*SUM(Source_BEAm!$JJ$274:$JJ$275)/(SUM(Source_BEAm!$JI$274:$JI$275)+SUM(Source_BEAm!$JJ$274:$JJ$275))*Source_BEAu!$JJ353/SUM(Source_BEAu!$JJ$396:$JJ$397)</f>
        <v>1.0214728028257185E-4</v>
      </c>
    </row>
    <row r="357" spans="1:18">
      <c r="A357" s="15" t="s">
        <v>509</v>
      </c>
      <c r="B357" s="19">
        <v>621500</v>
      </c>
      <c r="C357" s="20"/>
      <c r="H357" s="19">
        <f>H$7*Source_BEAm!$CT$103/(Source_BEAm!$EI$144+Source_BEAm!$CT$103)*Source_BEAu!$CT354/SUM(Source_BEAu!$CT$397+Source_BEAu!$CT$396)</f>
        <v>2.8095494818163146E-5</v>
      </c>
      <c r="I357" s="19">
        <f>I$7*Source_BEAm!$CT$103/(Source_BEAm!$EI$144+Source_BEAm!$CT$103)*Source_BEAu!$CT354/SUM(Source_BEAu!$CT$397+Source_BEAu!$CT$396)</f>
        <v>4.6076611501787563E-4</v>
      </c>
      <c r="J357" s="19">
        <f>J$7*Source_BEAm!$CT$103/(Source_BEAm!$EI$144+Source_BEAm!$CT$103)*Source_BEAu!$CT354/SUM(Source_BEAu!$CT$397+Source_BEAu!$CT$396)</f>
        <v>2.1296385072167665E-3</v>
      </c>
      <c r="K357" s="19">
        <f>K$7*Source_BEAm!$CT$103/(Source_BEAm!$EI$144+Source_BEAm!$CT$103)*Source_BEAu!$CT354/SUM(Source_BEAu!$CT$397+Source_BEAu!$CT$396)</f>
        <v>3.6805098211793724E-4</v>
      </c>
      <c r="L357" s="19">
        <f>L$7*Source_BEAm!$CT$103/(Source_BEAm!$EI$144+Source_BEAm!$CT$103)*Source_BEAu!$CT354/SUM(Source_BEAu!$CT$397+Source_BEAu!$CT$396)</f>
        <v>3.6524143263612099E-5</v>
      </c>
      <c r="N357" s="14">
        <f>N$7*SUM(Source_BEAm!$JI$274:$JI$275)/(SUM(Source_BEAm!$JI$274:$JI$275)+SUM(Source_BEAm!$JJ$274:$JJ$275))*Source_BEAu!$JI354/SUM(Source_BEAu!$JI$396:$JI$397)+N$7*SUM(Source_BEAm!$JJ$274:$JJ$275)/(SUM(Source_BEAm!$JI$274:$JI$275)+SUM(Source_BEAm!$JJ$274:$JJ$275))*Source_BEAu!$JJ354/SUM(Source_BEAu!$JJ$396:$JJ$397)</f>
        <v>1.6241060414526168E-5</v>
      </c>
      <c r="O357" s="14">
        <f>O$7*SUM(Source_BEAm!$JI$274:$JI$275)/(SUM(Source_BEAm!$JI$274:$JI$275)+SUM(Source_BEAm!$JJ$274:$JJ$275))*Source_BEAu!$JI354/SUM(Source_BEAu!$JI$396:$JI$397)+O$7*SUM(Source_BEAm!$JJ$274:$JJ$275)/(SUM(Source_BEAm!$JI$274:$JI$275)+SUM(Source_BEAm!$JJ$274:$JJ$275))*Source_BEAu!$JJ354/SUM(Source_BEAu!$JJ$396:$JJ$397)</f>
        <v>2.6635339079822911E-4</v>
      </c>
      <c r="P357" s="14">
        <f>P$7*SUM(Source_BEAm!$JI$274:$JI$275)/(SUM(Source_BEAm!$JI$274:$JI$275)+SUM(Source_BEAm!$JJ$274:$JJ$275))*Source_BEAu!$JI354/SUM(Source_BEAu!$JI$396:$JI$397)+P$7*SUM(Source_BEAm!$JJ$274:$JJ$275)/(SUM(Source_BEAm!$JI$274:$JI$275)+SUM(Source_BEAm!$JJ$274:$JJ$275))*Source_BEAu!$JJ354/SUM(Source_BEAu!$JJ$396:$JJ$397)</f>
        <v>1.2310723794210832E-3</v>
      </c>
      <c r="Q357" s="14">
        <f>Q$7*SUM(Source_BEAm!$JI$274:$JI$275)/(SUM(Source_BEAm!$JI$274:$JI$275)+SUM(Source_BEAm!$JJ$274:$JJ$275))*Source_BEAu!$JI354/SUM(Source_BEAu!$JI$396:$JI$397)+Q$7*SUM(Source_BEAm!$JJ$274:$JJ$275)/(SUM(Source_BEAm!$JI$274:$JI$275)+SUM(Source_BEAm!$JJ$274:$JJ$275))*Source_BEAu!$JJ354/SUM(Source_BEAu!$JJ$396:$JJ$397)</f>
        <v>2.1275789143029275E-4</v>
      </c>
      <c r="R357" s="14">
        <f>R$7*SUM(Source_BEAm!$JI$274:$JI$275)/(SUM(Source_BEAm!$JI$274:$JI$275)+SUM(Source_BEAm!$JJ$274:$JJ$275))*Source_BEAu!$JI354/SUM(Source_BEAu!$JI$396:$JI$397)+R$7*SUM(Source_BEAm!$JJ$274:$JJ$275)/(SUM(Source_BEAm!$JI$274:$JI$275)+SUM(Source_BEAm!$JJ$274:$JJ$275))*Source_BEAu!$JJ354/SUM(Source_BEAu!$JJ$396:$JJ$397)</f>
        <v>2.1113378538884014E-5</v>
      </c>
    </row>
    <row r="358" spans="1:18">
      <c r="A358" s="15" t="s">
        <v>510</v>
      </c>
      <c r="B358" s="19">
        <v>621600</v>
      </c>
      <c r="C358" s="20"/>
      <c r="H358" s="19">
        <f>H$7*Source_BEAm!$CT$103/(Source_BEAm!$EI$144+Source_BEAm!$CT$103)*Source_BEAu!$CT355/SUM(Source_BEAu!$CT$397+Source_BEAu!$CT$396)</f>
        <v>3.7460659757550862E-5</v>
      </c>
      <c r="I358" s="19">
        <f>I$7*Source_BEAm!$CT$103/(Source_BEAm!$EI$144+Source_BEAm!$CT$103)*Source_BEAu!$CT355/SUM(Source_BEAu!$CT$397+Source_BEAu!$CT$396)</f>
        <v>6.1435482002383422E-4</v>
      </c>
      <c r="J358" s="19">
        <f>J$7*Source_BEAm!$CT$103/(Source_BEAm!$EI$144+Source_BEAm!$CT$103)*Source_BEAu!$CT355/SUM(Source_BEAu!$CT$397+Source_BEAu!$CT$396)</f>
        <v>2.8395180096223555E-3</v>
      </c>
      <c r="K358" s="19">
        <f>K$7*Source_BEAm!$CT$103/(Source_BEAm!$EI$144+Source_BEAm!$CT$103)*Source_BEAu!$CT355/SUM(Source_BEAu!$CT$397+Source_BEAu!$CT$396)</f>
        <v>4.9073464282391632E-4</v>
      </c>
      <c r="L358" s="19">
        <f>L$7*Source_BEAm!$CT$103/(Source_BEAm!$EI$144+Source_BEAm!$CT$103)*Source_BEAu!$CT355/SUM(Source_BEAu!$CT$397+Source_BEAu!$CT$396)</f>
        <v>4.8698857684816134E-5</v>
      </c>
      <c r="N358" s="14">
        <f>N$7*SUM(Source_BEAm!$JI$274:$JI$275)/(SUM(Source_BEAm!$JI$274:$JI$275)+SUM(Source_BEAm!$JJ$274:$JJ$275))*Source_BEAu!$JI355/SUM(Source_BEAu!$JI$396:$JI$397)+N$7*SUM(Source_BEAm!$JJ$274:$JJ$275)/(SUM(Source_BEAm!$JI$274:$JI$275)+SUM(Source_BEAm!$JJ$274:$JJ$275))*Source_BEAu!$JJ355/SUM(Source_BEAu!$JJ$396:$JJ$397)</f>
        <v>3.1604582194399912E-4</v>
      </c>
      <c r="O358" s="14">
        <f>O$7*SUM(Source_BEAm!$JI$274:$JI$275)/(SUM(Source_BEAm!$JI$274:$JI$275)+SUM(Source_BEAm!$JJ$274:$JJ$275))*Source_BEAu!$JI355/SUM(Source_BEAu!$JI$396:$JI$397)+O$7*SUM(Source_BEAm!$JJ$274:$JJ$275)/(SUM(Source_BEAm!$JI$274:$JI$275)+SUM(Source_BEAm!$JJ$274:$JJ$275))*Source_BEAu!$JJ355/SUM(Source_BEAu!$JJ$396:$JJ$397)</f>
        <v>5.1831514798815863E-3</v>
      </c>
      <c r="P358" s="14">
        <f>P$7*SUM(Source_BEAm!$JI$274:$JI$275)/(SUM(Source_BEAm!$JI$274:$JI$275)+SUM(Source_BEAm!$JJ$274:$JJ$275))*Source_BEAu!$JI355/SUM(Source_BEAu!$JI$396:$JI$397)+P$7*SUM(Source_BEAm!$JJ$274:$JJ$275)/(SUM(Source_BEAm!$JI$274:$JI$275)+SUM(Source_BEAm!$JJ$274:$JJ$275))*Source_BEAu!$JJ355/SUM(Source_BEAu!$JJ$396:$JJ$397)</f>
        <v>2.3956273303355133E-2</v>
      </c>
      <c r="Q358" s="14">
        <f>Q$7*SUM(Source_BEAm!$JI$274:$JI$275)/(SUM(Source_BEAm!$JI$274:$JI$275)+SUM(Source_BEAm!$JJ$274:$JJ$275))*Source_BEAu!$JI355/SUM(Source_BEAu!$JI$396:$JI$397)+Q$7*SUM(Source_BEAm!$JJ$274:$JJ$275)/(SUM(Source_BEAm!$JI$274:$JI$275)+SUM(Source_BEAm!$JJ$274:$JJ$275))*Source_BEAu!$JJ355/SUM(Source_BEAu!$JJ$396:$JJ$397)</f>
        <v>4.1402002674663886E-3</v>
      </c>
      <c r="R358" s="14">
        <f>R$7*SUM(Source_BEAm!$JI$274:$JI$275)/(SUM(Source_BEAm!$JI$274:$JI$275)+SUM(Source_BEAm!$JJ$274:$JJ$275))*Source_BEAu!$JI355/SUM(Source_BEAu!$JI$396:$JI$397)+R$7*SUM(Source_BEAm!$JJ$274:$JJ$275)/(SUM(Source_BEAm!$JI$274:$JI$275)+SUM(Source_BEAm!$JJ$274:$JJ$275))*Source_BEAu!$JJ355/SUM(Source_BEAu!$JJ$396:$JJ$397)</f>
        <v>4.1085956852719892E-4</v>
      </c>
    </row>
    <row r="359" spans="1:18">
      <c r="A359" s="15" t="s">
        <v>511</v>
      </c>
      <c r="B359" s="19">
        <v>621900</v>
      </c>
      <c r="C359" s="20"/>
      <c r="H359" s="19">
        <f>H$7*Source_BEAm!$CT$103/(Source_BEAm!$EI$144+Source_BEAm!$CT$103)*Source_BEAu!$CT356/SUM(Source_BEAu!$CT$397+Source_BEAu!$CT$396)</f>
        <v>2.996852780604069E-4</v>
      </c>
      <c r="I359" s="19">
        <f>I$7*Source_BEAm!$CT$103/(Source_BEAm!$EI$144+Source_BEAm!$CT$103)*Source_BEAu!$CT356/SUM(Source_BEAu!$CT$397+Source_BEAu!$CT$396)</f>
        <v>4.9148385601906737E-3</v>
      </c>
      <c r="J359" s="19">
        <f>J$7*Source_BEAm!$CT$103/(Source_BEAm!$EI$144+Source_BEAm!$CT$103)*Source_BEAu!$CT356/SUM(Source_BEAu!$CT$397+Source_BEAu!$CT$396)</f>
        <v>2.2716144076978844E-2</v>
      </c>
      <c r="K359" s="19">
        <f>K$7*Source_BEAm!$CT$103/(Source_BEAm!$EI$144+Source_BEAm!$CT$103)*Source_BEAu!$CT356/SUM(Source_BEAu!$CT$397+Source_BEAu!$CT$396)</f>
        <v>3.9258771425913306E-3</v>
      </c>
      <c r="L359" s="19">
        <f>L$7*Source_BEAm!$CT$103/(Source_BEAm!$EI$144+Source_BEAm!$CT$103)*Source_BEAu!$CT356/SUM(Source_BEAu!$CT$397+Source_BEAu!$CT$396)</f>
        <v>3.8959086147852907E-4</v>
      </c>
      <c r="N359" s="14">
        <f>N$7*SUM(Source_BEAm!$JI$274:$JI$275)/(SUM(Source_BEAm!$JI$274:$JI$275)+SUM(Source_BEAm!$JJ$274:$JJ$275))*Source_BEAu!$JI356/SUM(Source_BEAu!$JI$396:$JI$397)+N$7*SUM(Source_BEAm!$JJ$274:$JJ$275)/(SUM(Source_BEAm!$JI$274:$JI$275)+SUM(Source_BEAm!$JJ$274:$JJ$275))*Source_BEAu!$JJ356/SUM(Source_BEAu!$JJ$396:$JJ$397)</f>
        <v>3.3982145691045204E-4</v>
      </c>
      <c r="O359" s="14">
        <f>O$7*SUM(Source_BEAm!$JI$274:$JI$275)/(SUM(Source_BEAm!$JI$274:$JI$275)+SUM(Source_BEAm!$JJ$274:$JJ$275))*Source_BEAu!$JI356/SUM(Source_BEAu!$JI$396:$JI$397)+O$7*SUM(Source_BEAm!$JJ$274:$JJ$275)/(SUM(Source_BEAm!$JI$274:$JI$275)+SUM(Source_BEAm!$JJ$274:$JJ$275))*Source_BEAu!$JJ356/SUM(Source_BEAu!$JJ$396:$JJ$397)</f>
        <v>5.5730718933314147E-3</v>
      </c>
      <c r="P359" s="14">
        <f>P$7*SUM(Source_BEAm!$JI$274:$JI$275)/(SUM(Source_BEAm!$JI$274:$JI$275)+SUM(Source_BEAm!$JJ$274:$JJ$275))*Source_BEAu!$JI356/SUM(Source_BEAu!$JI$396:$JI$397)+P$7*SUM(Source_BEAm!$JJ$274:$JJ$275)/(SUM(Source_BEAm!$JI$274:$JI$275)+SUM(Source_BEAm!$JJ$274:$JJ$275))*Source_BEAu!$JJ356/SUM(Source_BEAu!$JJ$396:$JJ$397)</f>
        <v>2.5758466433812261E-2</v>
      </c>
      <c r="Q359" s="14">
        <f>Q$7*SUM(Source_BEAm!$JI$274:$JI$275)/(SUM(Source_BEAm!$JI$274:$JI$275)+SUM(Source_BEAm!$JJ$274:$JJ$275))*Source_BEAu!$JI356/SUM(Source_BEAu!$JI$396:$JI$397)+Q$7*SUM(Source_BEAm!$JJ$274:$JJ$275)/(SUM(Source_BEAm!$JI$274:$JI$275)+SUM(Source_BEAm!$JJ$274:$JJ$275))*Source_BEAu!$JJ356/SUM(Source_BEAu!$JJ$396:$JJ$397)</f>
        <v>4.4516610855269215E-3</v>
      </c>
      <c r="R359" s="14">
        <f>R$7*SUM(Source_BEAm!$JI$274:$JI$275)/(SUM(Source_BEAm!$JI$274:$JI$275)+SUM(Source_BEAm!$JJ$274:$JJ$275))*Source_BEAu!$JI356/SUM(Source_BEAu!$JI$396:$JI$397)+R$7*SUM(Source_BEAm!$JJ$274:$JJ$275)/(SUM(Source_BEAm!$JI$274:$JI$275)+SUM(Source_BEAm!$JJ$274:$JJ$275))*Source_BEAu!$JJ356/SUM(Source_BEAu!$JJ$396:$JJ$397)</f>
        <v>4.4176789398358771E-4</v>
      </c>
    </row>
    <row r="360" spans="1:18">
      <c r="A360" s="15" t="s">
        <v>512</v>
      </c>
      <c r="B360" s="19">
        <v>622000</v>
      </c>
      <c r="C360" s="20"/>
      <c r="H360" s="19">
        <f>H$7*Source_BEAm!$CT$103/(Source_BEAm!$EI$144+Source_BEAm!$CT$103)*Source_BEAu!$CT357/SUM(Source_BEAu!$CT$397+Source_BEAu!$CT$396)</f>
        <v>1.7606510086048907E-3</v>
      </c>
      <c r="I360" s="19">
        <f>I$7*Source_BEAm!$CT$103/(Source_BEAm!$EI$144+Source_BEAm!$CT$103)*Source_BEAu!$CT357/SUM(Source_BEAu!$CT$397+Source_BEAu!$CT$396)</f>
        <v>2.887467654112021E-2</v>
      </c>
      <c r="J360" s="19">
        <f>J$7*Source_BEAm!$CT$103/(Source_BEAm!$EI$144+Source_BEAm!$CT$103)*Source_BEAu!$CT357/SUM(Source_BEAu!$CT$397+Source_BEAu!$CT$396)</f>
        <v>0.13345734645225071</v>
      </c>
      <c r="K360" s="19">
        <f>K$7*Source_BEAm!$CT$103/(Source_BEAm!$EI$144+Source_BEAm!$CT$103)*Source_BEAu!$CT357/SUM(Source_BEAu!$CT$397+Source_BEAu!$CT$396)</f>
        <v>2.3064528212724068E-2</v>
      </c>
      <c r="L360" s="19">
        <f>L$7*Source_BEAm!$CT$103/(Source_BEAm!$EI$144+Source_BEAm!$CT$103)*Source_BEAu!$CT357/SUM(Source_BEAu!$CT$397+Source_BEAu!$CT$396)</f>
        <v>2.2888463111863581E-3</v>
      </c>
      <c r="N360" s="14">
        <f>N$7*SUM(Source_BEAm!$JI$274:$JI$275)/(SUM(Source_BEAm!$JI$274:$JI$275)+SUM(Source_BEAm!$JJ$274:$JJ$275))*Source_BEAu!$JI357/SUM(Source_BEAu!$JI$396:$JI$397)+N$7*SUM(Source_BEAm!$JJ$274:$JJ$275)/(SUM(Source_BEAm!$JI$274:$JI$275)+SUM(Source_BEAm!$JJ$274:$JJ$275))*Source_BEAu!$JJ357/SUM(Source_BEAu!$JJ$396:$JJ$397)</f>
        <v>2.1998911874828185E-4</v>
      </c>
      <c r="O360" s="14">
        <f>O$7*SUM(Source_BEAm!$JI$274:$JI$275)/(SUM(Source_BEAm!$JI$274:$JI$275)+SUM(Source_BEAm!$JJ$274:$JJ$275))*Source_BEAu!$JI357/SUM(Source_BEAu!$JI$396:$JI$397)+O$7*SUM(Source_BEAm!$JJ$274:$JJ$275)/(SUM(Source_BEAm!$JI$274:$JI$275)+SUM(Source_BEAm!$JJ$274:$JJ$275))*Source_BEAu!$JJ357/SUM(Source_BEAu!$JJ$396:$JJ$397)</f>
        <v>3.607821547471822E-3</v>
      </c>
      <c r="P360" s="14">
        <f>P$7*SUM(Source_BEAm!$JI$274:$JI$275)/(SUM(Source_BEAm!$JI$274:$JI$275)+SUM(Source_BEAm!$JJ$274:$JJ$275))*Source_BEAu!$JI357/SUM(Source_BEAu!$JI$396:$JI$397)+P$7*SUM(Source_BEAm!$JJ$274:$JJ$275)/(SUM(Source_BEAm!$JI$274:$JI$275)+SUM(Source_BEAm!$JJ$274:$JJ$275))*Source_BEAu!$JJ357/SUM(Source_BEAu!$JJ$396:$JJ$397)</f>
        <v>1.667517520111976E-2</v>
      </c>
      <c r="Q360" s="14">
        <f>Q$7*SUM(Source_BEAm!$JI$274:$JI$275)/(SUM(Source_BEAm!$JI$274:$JI$275)+SUM(Source_BEAm!$JJ$274:$JJ$275))*Source_BEAu!$JI357/SUM(Source_BEAu!$JI$396:$JI$397)+Q$7*SUM(Source_BEAm!$JJ$274:$JJ$275)/(SUM(Source_BEAm!$JI$274:$JI$275)+SUM(Source_BEAm!$JJ$274:$JJ$275))*Source_BEAu!$JJ357/SUM(Source_BEAu!$JJ$396:$JJ$397)</f>
        <v>2.8818574556024918E-3</v>
      </c>
      <c r="R360" s="14">
        <f>R$7*SUM(Source_BEAm!$JI$274:$JI$275)/(SUM(Source_BEAm!$JI$274:$JI$275)+SUM(Source_BEAm!$JJ$274:$JJ$275))*Source_BEAu!$JI357/SUM(Source_BEAu!$JI$396:$JI$397)+R$7*SUM(Source_BEAm!$JJ$274:$JJ$275)/(SUM(Source_BEAm!$JI$274:$JI$275)+SUM(Source_BEAm!$JJ$274:$JJ$275))*Source_BEAu!$JJ357/SUM(Source_BEAu!$JJ$396:$JJ$397)</f>
        <v>2.8598585437276643E-4</v>
      </c>
    </row>
    <row r="361" spans="1:18">
      <c r="A361" s="15" t="s">
        <v>513</v>
      </c>
      <c r="B361" s="19" t="s">
        <v>514</v>
      </c>
      <c r="C361" s="20"/>
      <c r="H361" s="19">
        <f>H$7*Source_BEAm!$CT$103/(Source_BEAm!$EI$144+Source_BEAm!$CT$103)*Source_BEAu!$CT358/SUM(Source_BEAu!$CT$397+Source_BEAu!$CT$396)</f>
        <v>5.0571890672693664E-4</v>
      </c>
      <c r="I361" s="19">
        <f>I$7*Source_BEAm!$CT$103/(Source_BEAm!$EI$144+Source_BEAm!$CT$103)*Source_BEAu!$CT358/SUM(Source_BEAu!$CT$397+Source_BEAu!$CT$396)</f>
        <v>8.2937900703217611E-3</v>
      </c>
      <c r="J361" s="19">
        <f>J$7*Source_BEAm!$CT$103/(Source_BEAm!$EI$144+Source_BEAm!$CT$103)*Source_BEAu!$CT358/SUM(Source_BEAu!$CT$397+Source_BEAu!$CT$396)</f>
        <v>3.8333493129901801E-2</v>
      </c>
      <c r="K361" s="19">
        <f>K$7*Source_BEAm!$CT$103/(Source_BEAm!$EI$144+Source_BEAm!$CT$103)*Source_BEAu!$CT358/SUM(Source_BEAu!$CT$397+Source_BEAu!$CT$396)</f>
        <v>6.6249176781228705E-3</v>
      </c>
      <c r="L361" s="19">
        <f>L$7*Source_BEAm!$CT$103/(Source_BEAm!$EI$144+Source_BEAm!$CT$103)*Source_BEAu!$CT358/SUM(Source_BEAu!$CT$397+Source_BEAu!$CT$396)</f>
        <v>6.5743457874501776E-4</v>
      </c>
      <c r="N361" s="14">
        <f>N$7*SUM(Source_BEAm!$JI$274:$JI$275)/(SUM(Source_BEAm!$JI$274:$JI$275)+SUM(Source_BEAm!$JJ$274:$JJ$275))*Source_BEAu!$JI358/SUM(Source_BEAu!$JI$396:$JI$397)+N$7*SUM(Source_BEAm!$JJ$274:$JJ$275)/(SUM(Source_BEAm!$JI$274:$JI$275)+SUM(Source_BEAm!$JJ$274:$JJ$275))*Source_BEAu!$JJ358/SUM(Source_BEAu!$JJ$396:$JJ$397)</f>
        <v>4.7301934253725445E-4</v>
      </c>
      <c r="O361" s="14">
        <f>O$7*SUM(Source_BEAm!$JI$274:$JI$275)/(SUM(Source_BEAm!$JI$274:$JI$275)+SUM(Source_BEAm!$JJ$274:$JJ$275))*Source_BEAu!$JI358/SUM(Source_BEAu!$JI$396:$JI$397)+O$7*SUM(Source_BEAm!$JJ$274:$JJ$275)/(SUM(Source_BEAm!$JI$274:$JI$275)+SUM(Source_BEAm!$JJ$274:$JJ$275))*Source_BEAu!$JJ358/SUM(Source_BEAu!$JJ$396:$JJ$397)</f>
        <v>7.7575172176109729E-3</v>
      </c>
      <c r="P361" s="14">
        <f>P$7*SUM(Source_BEAm!$JI$274:$JI$275)/(SUM(Source_BEAm!$JI$274:$JI$275)+SUM(Source_BEAm!$JJ$274:$JJ$275))*Source_BEAu!$JI358/SUM(Source_BEAu!$JI$396:$JI$397)+P$7*SUM(Source_BEAm!$JJ$274:$JJ$275)/(SUM(Source_BEAm!$JI$274:$JI$275)+SUM(Source_BEAm!$JJ$274:$JJ$275))*Source_BEAu!$JJ358/SUM(Source_BEAu!$JJ$396:$JJ$397)</f>
        <v>3.585486616432388E-2</v>
      </c>
      <c r="Q361" s="14">
        <f>Q$7*SUM(Source_BEAm!$JI$274:$JI$275)/(SUM(Source_BEAm!$JI$274:$JI$275)+SUM(Source_BEAm!$JJ$274:$JJ$275))*Source_BEAu!$JI358/SUM(Source_BEAu!$JI$396:$JI$397)+Q$7*SUM(Source_BEAm!$JJ$274:$JJ$275)/(SUM(Source_BEAm!$JI$274:$JI$275)+SUM(Source_BEAm!$JJ$274:$JJ$275))*Source_BEAu!$JJ358/SUM(Source_BEAu!$JJ$396:$JJ$397)</f>
        <v>6.1965533872380329E-3</v>
      </c>
      <c r="R361" s="14">
        <f>R$7*SUM(Source_BEAm!$JI$274:$JI$275)/(SUM(Source_BEAm!$JI$274:$JI$275)+SUM(Source_BEAm!$JJ$274:$JJ$275))*Source_BEAu!$JI358/SUM(Source_BEAu!$JI$396:$JI$397)+R$7*SUM(Source_BEAm!$JJ$274:$JJ$275)/(SUM(Source_BEAm!$JI$274:$JI$275)+SUM(Source_BEAm!$JJ$274:$JJ$275))*Source_BEAu!$JJ358/SUM(Source_BEAu!$JJ$396:$JJ$397)</f>
        <v>6.1492514529843084E-4</v>
      </c>
    </row>
    <row r="362" spans="1:18">
      <c r="A362" s="15" t="s">
        <v>515</v>
      </c>
      <c r="B362" s="19" t="s">
        <v>516</v>
      </c>
      <c r="C362" s="20"/>
      <c r="H362" s="19">
        <f>H$7*Source_BEAm!$CT$103/(Source_BEAm!$EI$144+Source_BEAm!$CT$103)*Source_BEAu!$CT359/SUM(Source_BEAu!$CT$397+Source_BEAu!$CT$396)</f>
        <v>3.1841560793918235E-4</v>
      </c>
      <c r="I362" s="19">
        <f>I$7*Source_BEAm!$CT$103/(Source_BEAm!$EI$144+Source_BEAm!$CT$103)*Source_BEAu!$CT359/SUM(Source_BEAu!$CT$397+Source_BEAu!$CT$396)</f>
        <v>5.222015970202591E-3</v>
      </c>
      <c r="J362" s="19">
        <f>J$7*Source_BEAm!$CT$103/(Source_BEAm!$EI$144+Source_BEAm!$CT$103)*Source_BEAu!$CT359/SUM(Source_BEAu!$CT$397+Source_BEAu!$CT$396)</f>
        <v>2.4135903081790023E-2</v>
      </c>
      <c r="K362" s="19">
        <f>K$7*Source_BEAm!$CT$103/(Source_BEAm!$EI$144+Source_BEAm!$CT$103)*Source_BEAu!$CT359/SUM(Source_BEAu!$CT$397+Source_BEAu!$CT$396)</f>
        <v>4.1712444640032882E-3</v>
      </c>
      <c r="L362" s="19">
        <f>L$7*Source_BEAm!$CT$103/(Source_BEAm!$EI$144+Source_BEAm!$CT$103)*Source_BEAu!$CT359/SUM(Source_BEAu!$CT$397+Source_BEAu!$CT$396)</f>
        <v>4.1394029032093717E-4</v>
      </c>
      <c r="N362" s="14">
        <f>N$7*SUM(Source_BEAm!$JI$274:$JI$275)/(SUM(Source_BEAm!$JI$274:$JI$275)+SUM(Source_BEAm!$JJ$274:$JJ$275))*Source_BEAu!$JI359/SUM(Source_BEAu!$JI$396:$JI$397)+N$7*SUM(Source_BEAm!$JJ$274:$JJ$275)/(SUM(Source_BEAm!$JI$274:$JI$275)+SUM(Source_BEAm!$JJ$274:$JJ$275))*Source_BEAu!$JJ359/SUM(Source_BEAu!$JJ$396:$JJ$397)</f>
        <v>3.7269226627509915E-5</v>
      </c>
      <c r="O362" s="14">
        <f>O$7*SUM(Source_BEAm!$JI$274:$JI$275)/(SUM(Source_BEAm!$JI$274:$JI$275)+SUM(Source_BEAm!$JJ$274:$JJ$275))*Source_BEAu!$JI359/SUM(Source_BEAu!$JI$396:$JI$397)+O$7*SUM(Source_BEAm!$JJ$274:$JJ$275)/(SUM(Source_BEAm!$JI$274:$JI$275)+SUM(Source_BEAm!$JJ$274:$JJ$275))*Source_BEAu!$JJ359/SUM(Source_BEAu!$JJ$396:$JJ$397)</f>
        <v>6.1121531669116268E-4</v>
      </c>
      <c r="P362" s="14">
        <f>P$7*SUM(Source_BEAm!$JI$274:$JI$275)/(SUM(Source_BEAm!$JI$274:$JI$275)+SUM(Source_BEAm!$JJ$274:$JJ$275))*Source_BEAu!$JI359/SUM(Source_BEAu!$JI$396:$JI$397)+P$7*SUM(Source_BEAm!$JJ$274:$JJ$275)/(SUM(Source_BEAm!$JI$274:$JI$275)+SUM(Source_BEAm!$JJ$274:$JJ$275))*Source_BEAu!$JJ359/SUM(Source_BEAu!$JJ$396:$JJ$397)</f>
        <v>2.8250073783652511E-3</v>
      </c>
      <c r="Q362" s="14">
        <f>Q$7*SUM(Source_BEAm!$JI$274:$JI$275)/(SUM(Source_BEAm!$JI$274:$JI$275)+SUM(Source_BEAm!$JJ$274:$JJ$275))*Source_BEAu!$JI359/SUM(Source_BEAu!$JI$396:$JI$397)+Q$7*SUM(Source_BEAm!$JJ$274:$JJ$275)/(SUM(Source_BEAm!$JI$274:$JI$275)+SUM(Source_BEAm!$JJ$274:$JJ$275))*Source_BEAu!$JJ359/SUM(Source_BEAu!$JJ$396:$JJ$397)</f>
        <v>4.8822686882037987E-4</v>
      </c>
      <c r="R362" s="14">
        <f>R$7*SUM(Source_BEAm!$JI$274:$JI$275)/(SUM(Source_BEAm!$JI$274:$JI$275)+SUM(Source_BEAm!$JJ$274:$JJ$275))*Source_BEAu!$JI359/SUM(Source_BEAu!$JI$396:$JI$397)+R$7*SUM(Source_BEAm!$JJ$274:$JJ$275)/(SUM(Source_BEAm!$JI$274:$JI$275)+SUM(Source_BEAm!$JJ$274:$JJ$275))*Source_BEAu!$JJ359/SUM(Source_BEAu!$JJ$396:$JJ$397)</f>
        <v>4.8449994615762889E-5</v>
      </c>
    </row>
    <row r="363" spans="1:18">
      <c r="A363" s="15" t="s">
        <v>517</v>
      </c>
      <c r="B363" s="19">
        <v>624100</v>
      </c>
      <c r="C363" s="20"/>
      <c r="H363" s="19">
        <f>H$7*Source_BEAm!$CT$103/(Source_BEAm!$EI$144+Source_BEAm!$CT$103)*Source_BEAu!$CT360/SUM(Source_BEAu!$CT$397+Source_BEAu!$CT$396)</f>
        <v>1.217471442120403E-4</v>
      </c>
      <c r="I363" s="19">
        <f>I$7*Source_BEAm!$CT$103/(Source_BEAm!$EI$144+Source_BEAm!$CT$103)*Source_BEAu!$CT360/SUM(Source_BEAu!$CT$397+Source_BEAu!$CT$396)</f>
        <v>1.9966531650774614E-3</v>
      </c>
      <c r="J363" s="19">
        <f>J$7*Source_BEAm!$CT$103/(Source_BEAm!$EI$144+Source_BEAm!$CT$103)*Source_BEAu!$CT360/SUM(Source_BEAu!$CT$397+Source_BEAu!$CT$396)</f>
        <v>9.2284335312726555E-3</v>
      </c>
      <c r="K363" s="19">
        <f>K$7*Source_BEAm!$CT$103/(Source_BEAm!$EI$144+Source_BEAm!$CT$103)*Source_BEAu!$CT360/SUM(Source_BEAu!$CT$397+Source_BEAu!$CT$396)</f>
        <v>1.594887589177728E-3</v>
      </c>
      <c r="L363" s="19">
        <f>L$7*Source_BEAm!$CT$103/(Source_BEAm!$EI$144+Source_BEAm!$CT$103)*Source_BEAu!$CT360/SUM(Source_BEAu!$CT$397+Source_BEAu!$CT$396)</f>
        <v>1.5827128747565244E-4</v>
      </c>
      <c r="N363" s="14">
        <f>N$7*SUM(Source_BEAm!$JI$274:$JI$275)/(SUM(Source_BEAm!$JI$274:$JI$275)+SUM(Source_BEAm!$JJ$274:$JJ$275))*Source_BEAu!$JI360/SUM(Source_BEAu!$JI$396:$JI$397)+N$7*SUM(Source_BEAm!$JJ$274:$JJ$275)/(SUM(Source_BEAm!$JI$274:$JI$275)+SUM(Source_BEAm!$JJ$274:$JJ$275))*Source_BEAu!$JJ360/SUM(Source_BEAu!$JJ$396:$JJ$397)</f>
        <v>9.4624147545874692E-6</v>
      </c>
      <c r="O363" s="14">
        <f>O$7*SUM(Source_BEAm!$JI$274:$JI$275)/(SUM(Source_BEAm!$JI$274:$JI$275)+SUM(Source_BEAm!$JJ$274:$JJ$275))*Source_BEAu!$JI360/SUM(Source_BEAu!$JI$396:$JI$397)+O$7*SUM(Source_BEAm!$JJ$274:$JJ$275)/(SUM(Source_BEAm!$JI$274:$JI$275)+SUM(Source_BEAm!$JJ$274:$JJ$275))*Source_BEAu!$JJ360/SUM(Source_BEAu!$JJ$396:$JJ$397)</f>
        <v>1.5518360197523451E-4</v>
      </c>
      <c r="P363" s="14">
        <f>P$7*SUM(Source_BEAm!$JI$274:$JI$275)/(SUM(Source_BEAm!$JI$274:$JI$275)+SUM(Source_BEAm!$JJ$274:$JJ$275))*Source_BEAu!$JI360/SUM(Source_BEAu!$JI$396:$JI$397)+P$7*SUM(Source_BEAm!$JJ$274:$JJ$275)/(SUM(Source_BEAm!$JI$274:$JI$275)+SUM(Source_BEAm!$JJ$274:$JJ$275))*Source_BEAu!$JJ360/SUM(Source_BEAu!$JJ$396:$JJ$397)</f>
        <v>7.1725103839773E-4</v>
      </c>
      <c r="Q363" s="14">
        <f>Q$7*SUM(Source_BEAm!$JI$274:$JI$275)/(SUM(Source_BEAm!$JI$274:$JI$275)+SUM(Source_BEAm!$JJ$274:$JJ$275))*Source_BEAu!$JI360/SUM(Source_BEAu!$JI$396:$JI$397)+Q$7*SUM(Source_BEAm!$JJ$274:$JJ$275)/(SUM(Source_BEAm!$JI$274:$JI$275)+SUM(Source_BEAm!$JJ$274:$JJ$275))*Source_BEAu!$JJ360/SUM(Source_BEAu!$JJ$396:$JJ$397)</f>
        <v>1.2395763328509584E-4</v>
      </c>
      <c r="R363" s="14">
        <f>R$7*SUM(Source_BEAm!$JI$274:$JI$275)/(SUM(Source_BEAm!$JI$274:$JI$275)+SUM(Source_BEAm!$JJ$274:$JJ$275))*Source_BEAu!$JI360/SUM(Source_BEAu!$JI$396:$JI$397)+R$7*SUM(Source_BEAm!$JJ$274:$JJ$275)/(SUM(Source_BEAm!$JI$274:$JI$275)+SUM(Source_BEAm!$JJ$274:$JJ$275))*Source_BEAu!$JJ360/SUM(Source_BEAu!$JJ$396:$JJ$397)</f>
        <v>1.230113918096371E-5</v>
      </c>
    </row>
    <row r="364" spans="1:18">
      <c r="A364" s="15" t="s">
        <v>518</v>
      </c>
      <c r="B364" s="19" t="s">
        <v>519</v>
      </c>
      <c r="C364" s="20"/>
      <c r="H364" s="19">
        <f>H$7*Source_BEAm!$CT$103/(Source_BEAm!$EI$144+Source_BEAm!$CT$103)*Source_BEAu!$CT361/SUM(Source_BEAu!$CT$397+Source_BEAu!$CT$396)</f>
        <v>1.9666846372714202E-4</v>
      </c>
      <c r="I364" s="19">
        <f>I$7*Source_BEAm!$CT$103/(Source_BEAm!$EI$144+Source_BEAm!$CT$103)*Source_BEAu!$CT361/SUM(Source_BEAu!$CT$397+Source_BEAu!$CT$396)</f>
        <v>3.2253628051251296E-3</v>
      </c>
      <c r="J364" s="19">
        <f>J$7*Source_BEAm!$CT$103/(Source_BEAm!$EI$144+Source_BEAm!$CT$103)*Source_BEAu!$CT361/SUM(Source_BEAu!$CT$397+Source_BEAu!$CT$396)</f>
        <v>1.4907469550517367E-2</v>
      </c>
      <c r="K364" s="19">
        <f>K$7*Source_BEAm!$CT$103/(Source_BEAm!$EI$144+Source_BEAm!$CT$103)*Source_BEAu!$CT361/SUM(Source_BEAu!$CT$397+Source_BEAu!$CT$396)</f>
        <v>2.5763568748255606E-3</v>
      </c>
      <c r="L364" s="19">
        <f>L$7*Source_BEAm!$CT$103/(Source_BEAm!$EI$144+Source_BEAm!$CT$103)*Source_BEAu!$CT361/SUM(Source_BEAu!$CT$397+Source_BEAu!$CT$396)</f>
        <v>2.556690028452847E-4</v>
      </c>
      <c r="N364" s="14">
        <f>N$7*SUM(Source_BEAm!$JI$274:$JI$275)/(SUM(Source_BEAm!$JI$274:$JI$275)+SUM(Source_BEAm!$JJ$274:$JJ$275))*Source_BEAu!$JI361/SUM(Source_BEAu!$JI$396:$JI$397)+N$7*SUM(Source_BEAm!$JJ$274:$JJ$275)/(SUM(Source_BEAm!$JI$274:$JI$275)+SUM(Source_BEAm!$JJ$274:$JJ$275))*Source_BEAu!$JJ361/SUM(Source_BEAu!$JJ$396:$JJ$397)</f>
        <v>4.5016993213883341E-5</v>
      </c>
      <c r="O364" s="14">
        <f>O$7*SUM(Source_BEAm!$JI$274:$JI$275)/(SUM(Source_BEAm!$JI$274:$JI$275)+SUM(Source_BEAm!$JJ$274:$JJ$275))*Source_BEAu!$JI361/SUM(Source_BEAu!$JI$396:$JI$397)+O$7*SUM(Source_BEAm!$JJ$274:$JJ$275)/(SUM(Source_BEAm!$JI$274:$JI$275)+SUM(Source_BEAm!$JJ$274:$JJ$275))*Source_BEAu!$JJ361/SUM(Source_BEAu!$JJ$396:$JJ$397)</f>
        <v>7.3827868870768667E-4</v>
      </c>
      <c r="P364" s="14">
        <f>P$7*SUM(Source_BEAm!$JI$274:$JI$275)/(SUM(Source_BEAm!$JI$274:$JI$275)+SUM(Source_BEAm!$JJ$274:$JJ$275))*Source_BEAu!$JI361/SUM(Source_BEAu!$JI$396:$JI$397)+P$7*SUM(Source_BEAm!$JJ$274:$JJ$275)/(SUM(Source_BEAm!$JI$274:$JI$275)+SUM(Source_BEAm!$JJ$274:$JJ$275))*Source_BEAu!$JJ361/SUM(Source_BEAu!$JJ$396:$JJ$397)</f>
        <v>3.412288085612356E-3</v>
      </c>
      <c r="Q364" s="14">
        <f>Q$7*SUM(Source_BEAm!$JI$274:$JI$275)/(SUM(Source_BEAm!$JI$274:$JI$275)+SUM(Source_BEAm!$JJ$274:$JJ$275))*Source_BEAu!$JI361/SUM(Source_BEAu!$JI$396:$JI$397)+Q$7*SUM(Source_BEAm!$JJ$274:$JJ$275)/(SUM(Source_BEAm!$JI$274:$JI$275)+SUM(Source_BEAm!$JJ$274:$JJ$275))*Source_BEAu!$JJ361/SUM(Source_BEAu!$JJ$396:$JJ$397)</f>
        <v>5.8972261110187168E-4</v>
      </c>
      <c r="R364" s="14">
        <f>R$7*SUM(Source_BEAm!$JI$274:$JI$275)/(SUM(Source_BEAm!$JI$274:$JI$275)+SUM(Source_BEAm!$JJ$274:$JJ$275))*Source_BEAu!$JI361/SUM(Source_BEAu!$JI$396:$JI$397)+R$7*SUM(Source_BEAm!$JJ$274:$JJ$275)/(SUM(Source_BEAm!$JI$274:$JI$275)+SUM(Source_BEAm!$JJ$274:$JJ$275))*Source_BEAu!$JJ361/SUM(Source_BEAu!$JJ$396:$JJ$397)</f>
        <v>5.852209117804834E-5</v>
      </c>
    </row>
    <row r="365" spans="1:18">
      <c r="A365" s="15" t="s">
        <v>520</v>
      </c>
      <c r="B365" s="19">
        <v>624400</v>
      </c>
      <c r="C365" s="20"/>
      <c r="H365" s="19">
        <f>H$7*Source_BEAm!$CT$103/(Source_BEAm!$EI$144+Source_BEAm!$CT$103)*Source_BEAu!$CT362/SUM(Source_BEAu!$CT$397+Source_BEAu!$CT$396)</f>
        <v>1.779381338483666E-4</v>
      </c>
      <c r="I365" s="19">
        <f>I$7*Source_BEAm!$CT$103/(Source_BEAm!$EI$144+Source_BEAm!$CT$103)*Source_BEAu!$CT362/SUM(Source_BEAu!$CT$397+Source_BEAu!$CT$396)</f>
        <v>2.9181853951132128E-3</v>
      </c>
      <c r="J365" s="19">
        <f>J$7*Source_BEAm!$CT$103/(Source_BEAm!$EI$144+Source_BEAm!$CT$103)*Source_BEAu!$CT362/SUM(Source_BEAu!$CT$397+Source_BEAu!$CT$396)</f>
        <v>1.3487710545706189E-2</v>
      </c>
      <c r="K365" s="19">
        <f>K$7*Source_BEAm!$CT$103/(Source_BEAm!$EI$144+Source_BEAm!$CT$103)*Source_BEAu!$CT362/SUM(Source_BEAu!$CT$397+Source_BEAu!$CT$396)</f>
        <v>2.3309895534136026E-3</v>
      </c>
      <c r="L365" s="19">
        <f>L$7*Source_BEAm!$CT$103/(Source_BEAm!$EI$144+Source_BEAm!$CT$103)*Source_BEAu!$CT362/SUM(Source_BEAu!$CT$397+Source_BEAu!$CT$396)</f>
        <v>2.3131957400287663E-4</v>
      </c>
      <c r="N365" s="14">
        <f>N$7*SUM(Source_BEAm!$JI$274:$JI$275)/(SUM(Source_BEAm!$JI$274:$JI$275)+SUM(Source_BEAm!$JJ$274:$JJ$275))*Source_BEAu!$JI362/SUM(Source_BEAu!$JI$396:$JI$397)+N$7*SUM(Source_BEAm!$JJ$274:$JJ$275)/(SUM(Source_BEAm!$JI$274:$JI$275)+SUM(Source_BEAm!$JJ$274:$JJ$275))*Source_BEAu!$JJ362/SUM(Source_BEAu!$JJ$396:$JJ$397)</f>
        <v>1.4111074706411522E-6</v>
      </c>
      <c r="O365" s="14">
        <f>O$7*SUM(Source_BEAm!$JI$274:$JI$275)/(SUM(Source_BEAm!$JI$274:$JI$275)+SUM(Source_BEAm!$JJ$274:$JJ$275))*Source_BEAu!$JI362/SUM(Source_BEAu!$JI$396:$JI$397)+O$7*SUM(Source_BEAm!$JJ$274:$JJ$275)/(SUM(Source_BEAm!$JI$274:$JI$275)+SUM(Source_BEAm!$JJ$274:$JJ$275))*Source_BEAu!$JJ362/SUM(Source_BEAu!$JJ$396:$JJ$397)</f>
        <v>2.3142162518514894E-5</v>
      </c>
      <c r="P365" s="14">
        <f>P$7*SUM(Source_BEAm!$JI$274:$JI$275)/(SUM(Source_BEAm!$JI$274:$JI$275)+SUM(Source_BEAm!$JJ$274:$JJ$275))*Source_BEAu!$JI362/SUM(Source_BEAu!$JI$396:$JI$397)+P$7*SUM(Source_BEAm!$JJ$274:$JJ$275)/(SUM(Source_BEAm!$JI$274:$JI$275)+SUM(Source_BEAm!$JJ$274:$JJ$275))*Source_BEAu!$JJ362/SUM(Source_BEAu!$JJ$396:$JJ$397)</f>
        <v>1.0696194627459931E-4</v>
      </c>
      <c r="Q365" s="14">
        <f>Q$7*SUM(Source_BEAm!$JI$274:$JI$275)/(SUM(Source_BEAm!$JI$274:$JI$275)+SUM(Source_BEAm!$JJ$274:$JJ$275))*Source_BEAu!$JI362/SUM(Source_BEAu!$JI$396:$JI$397)+Q$7*SUM(Source_BEAm!$JJ$274:$JJ$275)/(SUM(Source_BEAm!$JI$274:$JI$275)+SUM(Source_BEAm!$JJ$274:$JJ$275))*Source_BEAu!$JJ362/SUM(Source_BEAu!$JJ$396:$JJ$397)</f>
        <v>1.8485507865399092E-5</v>
      </c>
      <c r="R365" s="14">
        <f>R$7*SUM(Source_BEAm!$JI$274:$JI$275)/(SUM(Source_BEAm!$JI$274:$JI$275)+SUM(Source_BEAm!$JJ$274:$JJ$275))*Source_BEAu!$JI362/SUM(Source_BEAu!$JI$396:$JI$397)+R$7*SUM(Source_BEAm!$JJ$274:$JJ$275)/(SUM(Source_BEAm!$JI$274:$JI$275)+SUM(Source_BEAm!$JJ$274:$JJ$275))*Source_BEAu!$JJ362/SUM(Source_BEAu!$JJ$396:$JJ$397)</f>
        <v>1.8344397118334979E-6</v>
      </c>
    </row>
    <row r="366" spans="1:18">
      <c r="A366" s="15" t="s">
        <v>521</v>
      </c>
      <c r="B366" s="19">
        <v>711100</v>
      </c>
      <c r="C366" s="20"/>
      <c r="H366" s="19">
        <f>H$7*Source_BEAm!$CT$103/(Source_BEAm!$EI$144+Source_BEAm!$CT$103)*Source_BEAu!$CT363/SUM(Source_BEAu!$CT$397+Source_BEAu!$CT$396)</f>
        <v>1.8730329878775431E-5</v>
      </c>
      <c r="I366" s="19">
        <f>I$7*Source_BEAm!$CT$103/(Source_BEAm!$EI$144+Source_BEAm!$CT$103)*Source_BEAu!$CT363/SUM(Source_BEAu!$CT$397+Source_BEAu!$CT$396)</f>
        <v>3.0717741001191711E-4</v>
      </c>
      <c r="J366" s="19">
        <f>J$7*Source_BEAm!$CT$103/(Source_BEAm!$EI$144+Source_BEAm!$CT$103)*Source_BEAu!$CT363/SUM(Source_BEAu!$CT$397+Source_BEAu!$CT$396)</f>
        <v>1.4197590048111778E-3</v>
      </c>
      <c r="K366" s="19">
        <f>K$7*Source_BEAm!$CT$103/(Source_BEAm!$EI$144+Source_BEAm!$CT$103)*Source_BEAu!$CT363/SUM(Source_BEAu!$CT$397+Source_BEAu!$CT$396)</f>
        <v>2.4536732141195816E-4</v>
      </c>
      <c r="L366" s="19">
        <f>L$7*Source_BEAm!$CT$103/(Source_BEAm!$EI$144+Source_BEAm!$CT$103)*Source_BEAu!$CT363/SUM(Source_BEAu!$CT$397+Source_BEAu!$CT$396)</f>
        <v>2.4349428842408067E-5</v>
      </c>
      <c r="N366" s="14">
        <f>N$7*SUM(Source_BEAm!$JI$274:$JI$275)/(SUM(Source_BEAm!$JI$274:$JI$275)+SUM(Source_BEAm!$JJ$274:$JJ$275))*Source_BEAu!$JI363/SUM(Source_BEAu!$JI$396:$JI$397)+N$7*SUM(Source_BEAm!$JJ$274:$JJ$275)/(SUM(Source_BEAm!$JI$274:$JI$275)+SUM(Source_BEAm!$JJ$274:$JJ$275))*Source_BEAu!$JJ363/SUM(Source_BEAu!$JJ$396:$JJ$397)</f>
        <v>1.2726616240076202E-6</v>
      </c>
      <c r="O366" s="14">
        <f>O$7*SUM(Source_BEAm!$JI$274:$JI$275)/(SUM(Source_BEAm!$JI$274:$JI$275)+SUM(Source_BEAm!$JJ$274:$JJ$275))*Source_BEAu!$JI363/SUM(Source_BEAu!$JI$396:$JI$397)+O$7*SUM(Source_BEAm!$JJ$274:$JJ$275)/(SUM(Source_BEAm!$JI$274:$JI$275)+SUM(Source_BEAm!$JJ$274:$JJ$275))*Source_BEAu!$JJ363/SUM(Source_BEAu!$JJ$396:$JJ$397)</f>
        <v>2.0871650633724974E-5</v>
      </c>
      <c r="P366" s="14">
        <f>P$7*SUM(Source_BEAm!$JI$274:$JI$275)/(SUM(Source_BEAm!$JI$274:$JI$275)+SUM(Source_BEAm!$JJ$274:$JJ$275))*Source_BEAu!$JI363/SUM(Source_BEAu!$JI$396:$JI$397)+P$7*SUM(Source_BEAm!$JJ$274:$JJ$275)/(SUM(Source_BEAm!$JI$274:$JI$275)+SUM(Source_BEAm!$JJ$274:$JJ$275))*Source_BEAu!$JJ363/SUM(Source_BEAu!$JJ$396:$JJ$397)</f>
        <v>9.6467751099777599E-5</v>
      </c>
      <c r="Q366" s="14">
        <f>Q$7*SUM(Source_BEAm!$JI$274:$JI$275)/(SUM(Source_BEAm!$JI$274:$JI$275)+SUM(Source_BEAm!$JJ$274:$JJ$275))*Source_BEAu!$JI363/SUM(Source_BEAu!$JI$396:$JI$397)+Q$7*SUM(Source_BEAm!$JJ$274:$JJ$275)/(SUM(Source_BEAm!$JI$274:$JI$275)+SUM(Source_BEAm!$JJ$274:$JJ$275))*Source_BEAu!$JJ363/SUM(Source_BEAu!$JJ$396:$JJ$397)</f>
        <v>1.6671867274499822E-5</v>
      </c>
      <c r="R366" s="14">
        <f>R$7*SUM(Source_BEAm!$JI$274:$JI$275)/(SUM(Source_BEAm!$JI$274:$JI$275)+SUM(Source_BEAm!$JJ$274:$JJ$275))*Source_BEAu!$JI363/SUM(Source_BEAu!$JI$396:$JI$397)+R$7*SUM(Source_BEAm!$JJ$274:$JJ$275)/(SUM(Source_BEAm!$JI$274:$JI$275)+SUM(Source_BEAm!$JJ$274:$JJ$275))*Source_BEAu!$JJ363/SUM(Source_BEAu!$JJ$396:$JJ$397)</f>
        <v>1.6544601112099062E-6</v>
      </c>
    </row>
    <row r="367" spans="1:18">
      <c r="A367" s="15" t="s">
        <v>522</v>
      </c>
      <c r="B367" s="19">
        <v>711200</v>
      </c>
      <c r="C367" s="20"/>
      <c r="H367" s="19">
        <f>H$7*Source_BEAm!$CT$103/(Source_BEAm!$EI$144+Source_BEAm!$CT$103)*Source_BEAu!$CT364/SUM(Source_BEAu!$CT$397+Source_BEAu!$CT$396)</f>
        <v>1.8730329878775431E-5</v>
      </c>
      <c r="I367" s="19">
        <f>I$7*Source_BEAm!$CT$103/(Source_BEAm!$EI$144+Source_BEAm!$CT$103)*Source_BEAu!$CT364/SUM(Source_BEAu!$CT$397+Source_BEAu!$CT$396)</f>
        <v>3.0717741001191711E-4</v>
      </c>
      <c r="J367" s="19">
        <f>J$7*Source_BEAm!$CT$103/(Source_BEAm!$EI$144+Source_BEAm!$CT$103)*Source_BEAu!$CT364/SUM(Source_BEAu!$CT$397+Source_BEAu!$CT$396)</f>
        <v>1.4197590048111778E-3</v>
      </c>
      <c r="K367" s="19">
        <f>K$7*Source_BEAm!$CT$103/(Source_BEAm!$EI$144+Source_BEAm!$CT$103)*Source_BEAu!$CT364/SUM(Source_BEAu!$CT$397+Source_BEAu!$CT$396)</f>
        <v>2.4536732141195816E-4</v>
      </c>
      <c r="L367" s="19">
        <f>L$7*Source_BEAm!$CT$103/(Source_BEAm!$EI$144+Source_BEAm!$CT$103)*Source_BEAu!$CT364/SUM(Source_BEAu!$CT$397+Source_BEAu!$CT$396)</f>
        <v>2.4349428842408067E-5</v>
      </c>
      <c r="N367" s="14">
        <f>N$7*SUM(Source_BEAm!$JI$274:$JI$275)/(SUM(Source_BEAm!$JI$274:$JI$275)+SUM(Source_BEAm!$JJ$274:$JJ$275))*Source_BEAu!$JI364/SUM(Source_BEAu!$JI$396:$JI$397)+N$7*SUM(Source_BEAm!$JJ$274:$JJ$275)/(SUM(Source_BEAm!$JI$274:$JI$275)+SUM(Source_BEAm!$JJ$274:$JJ$275))*Source_BEAu!$JJ364/SUM(Source_BEAu!$JJ$396:$JJ$397)</f>
        <v>5.0906464960304806E-6</v>
      </c>
      <c r="O367" s="14">
        <f>O$7*SUM(Source_BEAm!$JI$274:$JI$275)/(SUM(Source_BEAm!$JI$274:$JI$275)+SUM(Source_BEAm!$JJ$274:$JJ$275))*Source_BEAu!$JI364/SUM(Source_BEAu!$JI$396:$JI$397)+O$7*SUM(Source_BEAm!$JJ$274:$JJ$275)/(SUM(Source_BEAm!$JI$274:$JI$275)+SUM(Source_BEAm!$JJ$274:$JJ$275))*Source_BEAu!$JJ364/SUM(Source_BEAu!$JJ$396:$JJ$397)</f>
        <v>8.3486602534899897E-5</v>
      </c>
      <c r="P367" s="14">
        <f>P$7*SUM(Source_BEAm!$JI$274:$JI$275)/(SUM(Source_BEAm!$JI$274:$JI$275)+SUM(Source_BEAm!$JJ$274:$JJ$275))*Source_BEAu!$JI364/SUM(Source_BEAu!$JI$396:$JI$397)+P$7*SUM(Source_BEAm!$JJ$274:$JJ$275)/(SUM(Source_BEAm!$JI$274:$JI$275)+SUM(Source_BEAm!$JJ$274:$JJ$275))*Source_BEAu!$JJ364/SUM(Source_BEAu!$JJ$396:$JJ$397)</f>
        <v>3.8587100439911039E-4</v>
      </c>
      <c r="Q367" s="14">
        <f>Q$7*SUM(Source_BEAm!$JI$274:$JI$275)/(SUM(Source_BEAm!$JI$274:$JI$275)+SUM(Source_BEAm!$JJ$274:$JJ$275))*Source_BEAu!$JI364/SUM(Source_BEAu!$JI$396:$JI$397)+Q$7*SUM(Source_BEAm!$JJ$274:$JJ$275)/(SUM(Source_BEAm!$JI$274:$JI$275)+SUM(Source_BEAm!$JJ$274:$JJ$275))*Source_BEAu!$JJ364/SUM(Source_BEAu!$JJ$396:$JJ$397)</f>
        <v>6.6687469097999289E-5</v>
      </c>
      <c r="R367" s="14">
        <f>R$7*SUM(Source_BEAm!$JI$274:$JI$275)/(SUM(Source_BEAm!$JI$274:$JI$275)+SUM(Source_BEAm!$JJ$274:$JJ$275))*Source_BEAu!$JI364/SUM(Source_BEAu!$JI$396:$JI$397)+R$7*SUM(Source_BEAm!$JJ$274:$JJ$275)/(SUM(Source_BEAm!$JI$274:$JI$275)+SUM(Source_BEAm!$JJ$274:$JJ$275))*Source_BEAu!$JJ364/SUM(Source_BEAu!$JJ$396:$JJ$397)</f>
        <v>6.617840444839625E-6</v>
      </c>
    </row>
    <row r="368" spans="1:18">
      <c r="A368" s="15" t="s">
        <v>523</v>
      </c>
      <c r="B368" s="19" t="s">
        <v>524</v>
      </c>
      <c r="C368" s="20"/>
      <c r="H368" s="19">
        <f>H$7*Source_BEAm!$CT$103/(Source_BEAm!$EI$144+Source_BEAm!$CT$103)*Source_BEAu!$CT365/SUM(Source_BEAu!$CT$397+Source_BEAu!$CT$396)</f>
        <v>9.3651649393877155E-6</v>
      </c>
      <c r="I368" s="19">
        <f>I$7*Source_BEAm!$CT$103/(Source_BEAm!$EI$144+Source_BEAm!$CT$103)*Source_BEAu!$CT365/SUM(Source_BEAu!$CT$397+Source_BEAu!$CT$396)</f>
        <v>1.5358870500595855E-4</v>
      </c>
      <c r="J368" s="19">
        <f>J$7*Source_BEAm!$CT$103/(Source_BEAm!$EI$144+Source_BEAm!$CT$103)*Source_BEAu!$CT365/SUM(Source_BEAu!$CT$397+Source_BEAu!$CT$396)</f>
        <v>7.0987950240558888E-4</v>
      </c>
      <c r="K368" s="19">
        <f>K$7*Source_BEAm!$CT$103/(Source_BEAm!$EI$144+Source_BEAm!$CT$103)*Source_BEAu!$CT365/SUM(Source_BEAu!$CT$397+Source_BEAu!$CT$396)</f>
        <v>1.2268366070597908E-4</v>
      </c>
      <c r="L368" s="19">
        <f>L$7*Source_BEAm!$CT$103/(Source_BEAm!$EI$144+Source_BEAm!$CT$103)*Source_BEAu!$CT365/SUM(Source_BEAu!$CT$397+Source_BEAu!$CT$396)</f>
        <v>1.2174714421204033E-5</v>
      </c>
      <c r="N368" s="14">
        <f>N$7*SUM(Source_BEAm!$JI$274:$JI$275)/(SUM(Source_BEAm!$JI$274:$JI$275)+SUM(Source_BEAm!$JJ$274:$JJ$275))*Source_BEAu!$JI365/SUM(Source_BEAu!$JI$396:$JI$397)+N$7*SUM(Source_BEAm!$JJ$274:$JJ$275)/(SUM(Source_BEAm!$JI$274:$JI$275)+SUM(Source_BEAm!$JJ$274:$JJ$275))*Source_BEAu!$JJ365/SUM(Source_BEAu!$JJ$396:$JJ$397)</f>
        <v>2.5453232480152403E-6</v>
      </c>
      <c r="O368" s="14">
        <f>O$7*SUM(Source_BEAm!$JI$274:$JI$275)/(SUM(Source_BEAm!$JI$274:$JI$275)+SUM(Source_BEAm!$JJ$274:$JJ$275))*Source_BEAu!$JI365/SUM(Source_BEAu!$JI$396:$JI$397)+O$7*SUM(Source_BEAm!$JJ$274:$JJ$275)/(SUM(Source_BEAm!$JI$274:$JI$275)+SUM(Source_BEAm!$JJ$274:$JJ$275))*Source_BEAu!$JJ365/SUM(Source_BEAu!$JJ$396:$JJ$397)</f>
        <v>4.1743301267449948E-5</v>
      </c>
      <c r="P368" s="14">
        <f>P$7*SUM(Source_BEAm!$JI$274:$JI$275)/(SUM(Source_BEAm!$JI$274:$JI$275)+SUM(Source_BEAm!$JJ$274:$JJ$275))*Source_BEAu!$JI365/SUM(Source_BEAu!$JI$396:$JI$397)+P$7*SUM(Source_BEAm!$JJ$274:$JJ$275)/(SUM(Source_BEAm!$JI$274:$JI$275)+SUM(Source_BEAm!$JJ$274:$JJ$275))*Source_BEAu!$JJ365/SUM(Source_BEAu!$JJ$396:$JJ$397)</f>
        <v>1.929355021995552E-4</v>
      </c>
      <c r="Q368" s="14">
        <f>Q$7*SUM(Source_BEAm!$JI$274:$JI$275)/(SUM(Source_BEAm!$JI$274:$JI$275)+SUM(Source_BEAm!$JJ$274:$JJ$275))*Source_BEAu!$JI365/SUM(Source_BEAu!$JI$396:$JI$397)+Q$7*SUM(Source_BEAm!$JJ$274:$JJ$275)/(SUM(Source_BEAm!$JI$274:$JI$275)+SUM(Source_BEAm!$JJ$274:$JJ$275))*Source_BEAu!$JJ365/SUM(Source_BEAu!$JJ$396:$JJ$397)</f>
        <v>3.3343734548999645E-5</v>
      </c>
      <c r="R368" s="14">
        <f>R$7*SUM(Source_BEAm!$JI$274:$JI$275)/(SUM(Source_BEAm!$JI$274:$JI$275)+SUM(Source_BEAm!$JJ$274:$JJ$275))*Source_BEAu!$JI365/SUM(Source_BEAu!$JI$396:$JI$397)+R$7*SUM(Source_BEAm!$JJ$274:$JJ$275)/(SUM(Source_BEAm!$JI$274:$JI$275)+SUM(Source_BEAm!$JJ$274:$JJ$275))*Source_BEAu!$JJ365/SUM(Source_BEAu!$JJ$396:$JJ$397)</f>
        <v>3.3089202224198125E-6</v>
      </c>
    </row>
    <row r="369" spans="1:18">
      <c r="A369" s="15" t="s">
        <v>525</v>
      </c>
      <c r="B369" s="19">
        <v>711500</v>
      </c>
      <c r="C369" s="20"/>
      <c r="H369" s="19">
        <f>H$7*Source_BEAm!$CT$103/(Source_BEAm!$EI$144+Source_BEAm!$CT$103)*Source_BEAu!$CT366/SUM(Source_BEAu!$CT$397+Source_BEAu!$CT$396)</f>
        <v>9.3651649393877155E-6</v>
      </c>
      <c r="I369" s="19">
        <f>I$7*Source_BEAm!$CT$103/(Source_BEAm!$EI$144+Source_BEAm!$CT$103)*Source_BEAu!$CT366/SUM(Source_BEAu!$CT$397+Source_BEAu!$CT$396)</f>
        <v>1.5358870500595855E-4</v>
      </c>
      <c r="J369" s="19">
        <f>J$7*Source_BEAm!$CT$103/(Source_BEAm!$EI$144+Source_BEAm!$CT$103)*Source_BEAu!$CT366/SUM(Source_BEAu!$CT$397+Source_BEAu!$CT$396)</f>
        <v>7.0987950240558888E-4</v>
      </c>
      <c r="K369" s="19">
        <f>K$7*Source_BEAm!$CT$103/(Source_BEAm!$EI$144+Source_BEAm!$CT$103)*Source_BEAu!$CT366/SUM(Source_BEAu!$CT$397+Source_BEAu!$CT$396)</f>
        <v>1.2268366070597908E-4</v>
      </c>
      <c r="L369" s="19">
        <f>L$7*Source_BEAm!$CT$103/(Source_BEAm!$EI$144+Source_BEAm!$CT$103)*Source_BEAu!$CT366/SUM(Source_BEAu!$CT$397+Source_BEAu!$CT$396)</f>
        <v>1.2174714421204033E-5</v>
      </c>
      <c r="N369" s="14">
        <f>N$7*SUM(Source_BEAm!$JI$274:$JI$275)/(SUM(Source_BEAm!$JI$274:$JI$275)+SUM(Source_BEAm!$JJ$274:$JJ$275))*Source_BEAu!$JI366/SUM(Source_BEAu!$JI$396:$JI$397)+N$7*SUM(Source_BEAm!$JJ$274:$JJ$275)/(SUM(Source_BEAm!$JI$274:$JI$275)+SUM(Source_BEAm!$JJ$274:$JJ$275))*Source_BEAu!$JJ366/SUM(Source_BEAu!$JJ$396:$JJ$397)</f>
        <v>4.2333224119234564E-6</v>
      </c>
      <c r="O369" s="14">
        <f>O$7*SUM(Source_BEAm!$JI$274:$JI$275)/(SUM(Source_BEAm!$JI$274:$JI$275)+SUM(Source_BEAm!$JJ$274:$JJ$275))*Source_BEAu!$JI366/SUM(Source_BEAu!$JI$396:$JI$397)+O$7*SUM(Source_BEAm!$JJ$274:$JJ$275)/(SUM(Source_BEAm!$JI$274:$JI$275)+SUM(Source_BEAm!$JJ$274:$JJ$275))*Source_BEAu!$JJ366/SUM(Source_BEAu!$JJ$396:$JJ$397)</f>
        <v>6.9426487555544693E-5</v>
      </c>
      <c r="P369" s="14">
        <f>P$7*SUM(Source_BEAm!$JI$274:$JI$275)/(SUM(Source_BEAm!$JI$274:$JI$275)+SUM(Source_BEAm!$JJ$274:$JJ$275))*Source_BEAu!$JI366/SUM(Source_BEAu!$JI$396:$JI$397)+P$7*SUM(Source_BEAm!$JJ$274:$JJ$275)/(SUM(Source_BEAm!$JI$274:$JI$275)+SUM(Source_BEAm!$JJ$274:$JJ$275))*Source_BEAu!$JJ366/SUM(Source_BEAu!$JJ$396:$JJ$397)</f>
        <v>3.2088583882379794E-4</v>
      </c>
      <c r="Q369" s="14">
        <f>Q$7*SUM(Source_BEAm!$JI$274:$JI$275)/(SUM(Source_BEAm!$JI$274:$JI$275)+SUM(Source_BEAm!$JJ$274:$JJ$275))*Source_BEAu!$JI366/SUM(Source_BEAu!$JI$396:$JI$397)+Q$7*SUM(Source_BEAm!$JJ$274:$JJ$275)/(SUM(Source_BEAm!$JI$274:$JI$275)+SUM(Source_BEAm!$JJ$274:$JJ$275))*Source_BEAu!$JJ366/SUM(Source_BEAu!$JJ$396:$JJ$397)</f>
        <v>5.5456523596197269E-5</v>
      </c>
      <c r="R369" s="14">
        <f>R$7*SUM(Source_BEAm!$JI$274:$JI$275)/(SUM(Source_BEAm!$JI$274:$JI$275)+SUM(Source_BEAm!$JJ$274:$JJ$275))*Source_BEAu!$JI366/SUM(Source_BEAu!$JI$396:$JI$397)+R$7*SUM(Source_BEAm!$JJ$274:$JJ$275)/(SUM(Source_BEAm!$JI$274:$JI$275)+SUM(Source_BEAm!$JJ$274:$JJ$275))*Source_BEAu!$JJ366/SUM(Source_BEAu!$JJ$396:$JJ$397)</f>
        <v>5.5033191355004939E-6</v>
      </c>
    </row>
    <row r="370" spans="1:18">
      <c r="A370" s="15" t="s">
        <v>526</v>
      </c>
      <c r="B370" s="19">
        <v>712000</v>
      </c>
      <c r="C370" s="20"/>
      <c r="H370" s="19">
        <f>H$7*Source_BEAm!$CT$103/(Source_BEAm!$EI$144+Source_BEAm!$CT$103)*Source_BEAu!$CT367/SUM(Source_BEAu!$CT$397+Source_BEAu!$CT$396)</f>
        <v>1.8730329878775431E-5</v>
      </c>
      <c r="I370" s="19">
        <f>I$7*Source_BEAm!$CT$103/(Source_BEAm!$EI$144+Source_BEAm!$CT$103)*Source_BEAu!$CT367/SUM(Source_BEAu!$CT$397+Source_BEAu!$CT$396)</f>
        <v>3.0717741001191711E-4</v>
      </c>
      <c r="J370" s="19">
        <f>J$7*Source_BEAm!$CT$103/(Source_BEAm!$EI$144+Source_BEAm!$CT$103)*Source_BEAu!$CT367/SUM(Source_BEAu!$CT$397+Source_BEAu!$CT$396)</f>
        <v>1.4197590048111778E-3</v>
      </c>
      <c r="K370" s="19">
        <f>K$7*Source_BEAm!$CT$103/(Source_BEAm!$EI$144+Source_BEAm!$CT$103)*Source_BEAu!$CT367/SUM(Source_BEAu!$CT$397+Source_BEAu!$CT$396)</f>
        <v>2.4536732141195816E-4</v>
      </c>
      <c r="L370" s="19">
        <f>L$7*Source_BEAm!$CT$103/(Source_BEAm!$EI$144+Source_BEAm!$CT$103)*Source_BEAu!$CT367/SUM(Source_BEAu!$CT$397+Source_BEAu!$CT$396)</f>
        <v>2.4349428842408067E-5</v>
      </c>
      <c r="N370" s="14">
        <f>N$7*SUM(Source_BEAm!$JI$274:$JI$275)/(SUM(Source_BEAm!$JI$274:$JI$275)+SUM(Source_BEAm!$JJ$274:$JJ$275))*Source_BEAu!$JI367/SUM(Source_BEAu!$JI$396:$JI$397)+N$7*SUM(Source_BEAm!$JJ$274:$JJ$275)/(SUM(Source_BEAm!$JI$274:$JI$275)+SUM(Source_BEAm!$JJ$274:$JJ$275))*Source_BEAu!$JJ367/SUM(Source_BEAu!$JJ$396:$JJ$397)</f>
        <v>1.2726616240076202E-6</v>
      </c>
      <c r="O370" s="14">
        <f>O$7*SUM(Source_BEAm!$JI$274:$JI$275)/(SUM(Source_BEAm!$JI$274:$JI$275)+SUM(Source_BEAm!$JJ$274:$JJ$275))*Source_BEAu!$JI367/SUM(Source_BEAu!$JI$396:$JI$397)+O$7*SUM(Source_BEAm!$JJ$274:$JJ$275)/(SUM(Source_BEAm!$JI$274:$JI$275)+SUM(Source_BEAm!$JJ$274:$JJ$275))*Source_BEAu!$JJ367/SUM(Source_BEAu!$JJ$396:$JJ$397)</f>
        <v>2.0871650633724974E-5</v>
      </c>
      <c r="P370" s="14">
        <f>P$7*SUM(Source_BEAm!$JI$274:$JI$275)/(SUM(Source_BEAm!$JI$274:$JI$275)+SUM(Source_BEAm!$JJ$274:$JJ$275))*Source_BEAu!$JI367/SUM(Source_BEAu!$JI$396:$JI$397)+P$7*SUM(Source_BEAm!$JJ$274:$JJ$275)/(SUM(Source_BEAm!$JI$274:$JI$275)+SUM(Source_BEAm!$JJ$274:$JJ$275))*Source_BEAu!$JJ367/SUM(Source_BEAu!$JJ$396:$JJ$397)</f>
        <v>9.6467751099777599E-5</v>
      </c>
      <c r="Q370" s="14">
        <f>Q$7*SUM(Source_BEAm!$JI$274:$JI$275)/(SUM(Source_BEAm!$JI$274:$JI$275)+SUM(Source_BEAm!$JJ$274:$JJ$275))*Source_BEAu!$JI367/SUM(Source_BEAu!$JI$396:$JI$397)+Q$7*SUM(Source_BEAm!$JJ$274:$JJ$275)/(SUM(Source_BEAm!$JI$274:$JI$275)+SUM(Source_BEAm!$JJ$274:$JJ$275))*Source_BEAu!$JJ367/SUM(Source_BEAu!$JJ$396:$JJ$397)</f>
        <v>1.6671867274499822E-5</v>
      </c>
      <c r="R370" s="14">
        <f>R$7*SUM(Source_BEAm!$JI$274:$JI$275)/(SUM(Source_BEAm!$JI$274:$JI$275)+SUM(Source_BEAm!$JJ$274:$JJ$275))*Source_BEAu!$JI367/SUM(Source_BEAu!$JI$396:$JI$397)+R$7*SUM(Source_BEAm!$JJ$274:$JJ$275)/(SUM(Source_BEAm!$JI$274:$JI$275)+SUM(Source_BEAm!$JJ$274:$JJ$275))*Source_BEAu!$JJ367/SUM(Source_BEAu!$JJ$396:$JJ$397)</f>
        <v>1.6544601112099062E-6</v>
      </c>
    </row>
    <row r="371" spans="1:18">
      <c r="A371" s="15" t="s">
        <v>527</v>
      </c>
      <c r="B371" s="19">
        <v>713100</v>
      </c>
      <c r="C371" s="20"/>
      <c r="H371" s="19">
        <f>H$7*Source_BEAm!$CT$103/(Source_BEAm!$EI$144+Source_BEAm!$CT$103)*Source_BEAu!$CT368/SUM(Source_BEAu!$CT$397+Source_BEAu!$CT$396)</f>
        <v>3.7460659757550862E-5</v>
      </c>
      <c r="I371" s="19">
        <f>I$7*Source_BEAm!$CT$103/(Source_BEAm!$EI$144+Source_BEAm!$CT$103)*Source_BEAu!$CT368/SUM(Source_BEAu!$CT$397+Source_BEAu!$CT$396)</f>
        <v>6.1435482002383422E-4</v>
      </c>
      <c r="J371" s="19">
        <f>J$7*Source_BEAm!$CT$103/(Source_BEAm!$EI$144+Source_BEAm!$CT$103)*Source_BEAu!$CT368/SUM(Source_BEAu!$CT$397+Source_BEAu!$CT$396)</f>
        <v>2.8395180096223555E-3</v>
      </c>
      <c r="K371" s="19">
        <f>K$7*Source_BEAm!$CT$103/(Source_BEAm!$EI$144+Source_BEAm!$CT$103)*Source_BEAu!$CT368/SUM(Source_BEAu!$CT$397+Source_BEAu!$CT$396)</f>
        <v>4.9073464282391632E-4</v>
      </c>
      <c r="L371" s="19">
        <f>L$7*Source_BEAm!$CT$103/(Source_BEAm!$EI$144+Source_BEAm!$CT$103)*Source_BEAu!$CT368/SUM(Source_BEAu!$CT$397+Source_BEAu!$CT$396)</f>
        <v>4.8698857684816134E-5</v>
      </c>
      <c r="N371" s="14">
        <f>N$7*SUM(Source_BEAm!$JI$274:$JI$275)/(SUM(Source_BEAm!$JI$274:$JI$275)+SUM(Source_BEAm!$JJ$274:$JJ$275))*Source_BEAu!$JI368/SUM(Source_BEAu!$JI$396:$JI$397)+N$7*SUM(Source_BEAm!$JJ$274:$JJ$275)/(SUM(Source_BEAm!$JI$274:$JI$275)+SUM(Source_BEAm!$JJ$274:$JJ$275))*Source_BEAu!$JJ368/SUM(Source_BEAu!$JJ$396:$JJ$397)</f>
        <v>1.2726616240076203E-5</v>
      </c>
      <c r="O371" s="14">
        <f>O$7*SUM(Source_BEAm!$JI$274:$JI$275)/(SUM(Source_BEAm!$JI$274:$JI$275)+SUM(Source_BEAm!$JJ$274:$JJ$275))*Source_BEAu!$JI368/SUM(Source_BEAu!$JI$396:$JI$397)+O$7*SUM(Source_BEAm!$JJ$274:$JJ$275)/(SUM(Source_BEAm!$JI$274:$JI$275)+SUM(Source_BEAm!$JJ$274:$JJ$275))*Source_BEAu!$JJ368/SUM(Source_BEAu!$JJ$396:$JJ$397)</f>
        <v>2.0871650633724973E-4</v>
      </c>
      <c r="P371" s="14">
        <f>P$7*SUM(Source_BEAm!$JI$274:$JI$275)/(SUM(Source_BEAm!$JI$274:$JI$275)+SUM(Source_BEAm!$JJ$274:$JJ$275))*Source_BEAu!$JI368/SUM(Source_BEAu!$JI$396:$JI$397)+P$7*SUM(Source_BEAm!$JJ$274:$JJ$275)/(SUM(Source_BEAm!$JI$274:$JI$275)+SUM(Source_BEAm!$JJ$274:$JJ$275))*Source_BEAu!$JJ368/SUM(Source_BEAu!$JJ$396:$JJ$397)</f>
        <v>9.6467751099777604E-4</v>
      </c>
      <c r="Q371" s="14">
        <f>Q$7*SUM(Source_BEAm!$JI$274:$JI$275)/(SUM(Source_BEAm!$JI$274:$JI$275)+SUM(Source_BEAm!$JJ$274:$JJ$275))*Source_BEAu!$JI368/SUM(Source_BEAu!$JI$396:$JI$397)+Q$7*SUM(Source_BEAm!$JJ$274:$JJ$275)/(SUM(Source_BEAm!$JI$274:$JI$275)+SUM(Source_BEAm!$JJ$274:$JJ$275))*Source_BEAu!$JJ368/SUM(Source_BEAu!$JJ$396:$JJ$397)</f>
        <v>1.6671867274499824E-4</v>
      </c>
      <c r="R371" s="14">
        <f>R$7*SUM(Source_BEAm!$JI$274:$JI$275)/(SUM(Source_BEAm!$JI$274:$JI$275)+SUM(Source_BEAm!$JJ$274:$JJ$275))*Source_BEAu!$JI368/SUM(Source_BEAu!$JI$396:$JI$397)+R$7*SUM(Source_BEAm!$JJ$274:$JJ$275)/(SUM(Source_BEAm!$JI$274:$JI$275)+SUM(Source_BEAm!$JJ$274:$JJ$275))*Source_BEAu!$JJ368/SUM(Source_BEAu!$JJ$396:$JJ$397)</f>
        <v>1.6544601112099061E-5</v>
      </c>
    </row>
    <row r="372" spans="1:18">
      <c r="A372" s="15" t="s">
        <v>528</v>
      </c>
      <c r="B372" s="19">
        <v>713200</v>
      </c>
      <c r="C372" s="20"/>
      <c r="H372" s="19">
        <f>H$7*Source_BEAm!$CT$103/(Source_BEAm!$EI$144+Source_BEAm!$CT$103)*Source_BEAu!$CT369/SUM(Source_BEAu!$CT$397+Source_BEAu!$CT$396)</f>
        <v>1.873032987877543E-4</v>
      </c>
      <c r="I372" s="19">
        <f>I$7*Source_BEAm!$CT$103/(Source_BEAm!$EI$144+Source_BEAm!$CT$103)*Source_BEAu!$CT369/SUM(Source_BEAu!$CT$397+Source_BEAu!$CT$396)</f>
        <v>3.071774100119171E-3</v>
      </c>
      <c r="J372" s="19">
        <f>J$7*Source_BEAm!$CT$103/(Source_BEAm!$EI$144+Source_BEAm!$CT$103)*Source_BEAu!$CT369/SUM(Source_BEAu!$CT$397+Source_BEAu!$CT$396)</f>
        <v>1.4197590048111776E-2</v>
      </c>
      <c r="K372" s="19">
        <f>K$7*Source_BEAm!$CT$103/(Source_BEAm!$EI$144+Source_BEAm!$CT$103)*Source_BEAu!$CT369/SUM(Source_BEAu!$CT$397+Source_BEAu!$CT$396)</f>
        <v>2.4536732141195814E-3</v>
      </c>
      <c r="L372" s="19">
        <f>L$7*Source_BEAm!$CT$103/(Source_BEAm!$EI$144+Source_BEAm!$CT$103)*Source_BEAu!$CT369/SUM(Source_BEAu!$CT$397+Source_BEAu!$CT$396)</f>
        <v>2.4349428842408068E-4</v>
      </c>
      <c r="N372" s="14">
        <f>N$7*SUM(Source_BEAm!$JI$274:$JI$275)/(SUM(Source_BEAm!$JI$274:$JI$275)+SUM(Source_BEAm!$JJ$274:$JJ$275))*Source_BEAu!$JI369/SUM(Source_BEAu!$JI$396:$JI$397)+N$7*SUM(Source_BEAm!$JJ$274:$JJ$275)/(SUM(Source_BEAm!$JI$274:$JI$275)+SUM(Source_BEAm!$JJ$274:$JJ$275))*Source_BEAu!$JJ369/SUM(Source_BEAu!$JJ$396:$JJ$397)</f>
        <v>3.8179848720228605E-6</v>
      </c>
      <c r="O372" s="14">
        <f>O$7*SUM(Source_BEAm!$JI$274:$JI$275)/(SUM(Source_BEAm!$JI$274:$JI$275)+SUM(Source_BEAm!$JJ$274:$JJ$275))*Source_BEAu!$JI369/SUM(Source_BEAu!$JI$396:$JI$397)+O$7*SUM(Source_BEAm!$JJ$274:$JJ$275)/(SUM(Source_BEAm!$JI$274:$JI$275)+SUM(Source_BEAm!$JJ$274:$JJ$275))*Source_BEAu!$JJ369/SUM(Source_BEAu!$JJ$396:$JJ$397)</f>
        <v>6.2614951901174916E-5</v>
      </c>
      <c r="P372" s="14">
        <f>P$7*SUM(Source_BEAm!$JI$274:$JI$275)/(SUM(Source_BEAm!$JI$274:$JI$275)+SUM(Source_BEAm!$JJ$274:$JJ$275))*Source_BEAu!$JI369/SUM(Source_BEAu!$JI$396:$JI$397)+P$7*SUM(Source_BEAm!$JJ$274:$JJ$275)/(SUM(Source_BEAm!$JI$274:$JI$275)+SUM(Source_BEAm!$JJ$274:$JJ$275))*Source_BEAu!$JJ369/SUM(Source_BEAu!$JJ$396:$JJ$397)</f>
        <v>2.8940325329933277E-4</v>
      </c>
      <c r="Q372" s="14">
        <f>Q$7*SUM(Source_BEAm!$JI$274:$JI$275)/(SUM(Source_BEAm!$JI$274:$JI$275)+SUM(Source_BEAm!$JJ$274:$JJ$275))*Source_BEAu!$JI369/SUM(Source_BEAu!$JI$396:$JI$397)+Q$7*SUM(Source_BEAm!$JJ$274:$JJ$275)/(SUM(Source_BEAm!$JI$274:$JI$275)+SUM(Source_BEAm!$JJ$274:$JJ$275))*Source_BEAu!$JJ369/SUM(Source_BEAu!$JJ$396:$JJ$397)</f>
        <v>5.001560182349947E-5</v>
      </c>
      <c r="R372" s="14">
        <f>R$7*SUM(Source_BEAm!$JI$274:$JI$275)/(SUM(Source_BEAm!$JI$274:$JI$275)+SUM(Source_BEAm!$JJ$274:$JJ$275))*Source_BEAu!$JI369/SUM(Source_BEAu!$JI$396:$JI$397)+R$7*SUM(Source_BEAm!$JJ$274:$JJ$275)/(SUM(Source_BEAm!$JI$274:$JI$275)+SUM(Source_BEAm!$JJ$274:$JJ$275))*Source_BEAu!$JJ369/SUM(Source_BEAu!$JJ$396:$JJ$397)</f>
        <v>4.9633803336297185E-6</v>
      </c>
    </row>
    <row r="373" spans="1:18">
      <c r="A373" s="15" t="s">
        <v>529</v>
      </c>
      <c r="B373" s="19">
        <v>713900</v>
      </c>
      <c r="C373" s="20"/>
      <c r="H373" s="19">
        <f>H$7*Source_BEAm!$CT$103/(Source_BEAm!$EI$144+Source_BEAm!$CT$103)*Source_BEAu!$CT370/SUM(Source_BEAu!$CT$397+Source_BEAu!$CT$396)</f>
        <v>3.6524143263612092E-4</v>
      </c>
      <c r="I373" s="19">
        <f>I$7*Source_BEAm!$CT$103/(Source_BEAm!$EI$144+Source_BEAm!$CT$103)*Source_BEAu!$CT370/SUM(Source_BEAu!$CT$397+Source_BEAu!$CT$396)</f>
        <v>5.9899594952323833E-3</v>
      </c>
      <c r="J373" s="19">
        <f>J$7*Source_BEAm!$CT$103/(Source_BEAm!$EI$144+Source_BEAm!$CT$103)*Source_BEAu!$CT370/SUM(Source_BEAu!$CT$397+Source_BEAu!$CT$396)</f>
        <v>2.7685300593817967E-2</v>
      </c>
      <c r="K373" s="19">
        <f>K$7*Source_BEAm!$CT$103/(Source_BEAm!$EI$144+Source_BEAm!$CT$103)*Source_BEAu!$CT370/SUM(Source_BEAu!$CT$397+Source_BEAu!$CT$396)</f>
        <v>4.784662767533184E-3</v>
      </c>
      <c r="L373" s="19">
        <f>L$7*Source_BEAm!$CT$103/(Source_BEAm!$EI$144+Source_BEAm!$CT$103)*Source_BEAu!$CT370/SUM(Source_BEAu!$CT$397+Source_BEAu!$CT$396)</f>
        <v>4.748138624269573E-4</v>
      </c>
      <c r="N373" s="14">
        <f>N$7*SUM(Source_BEAm!$JI$274:$JI$275)/(SUM(Source_BEAm!$JI$274:$JI$275)+SUM(Source_BEAm!$JJ$274:$JJ$275))*Source_BEAu!$JI370/SUM(Source_BEAu!$JI$396:$JI$397)+N$7*SUM(Source_BEAm!$JJ$274:$JJ$275)/(SUM(Source_BEAm!$JI$274:$JI$275)+SUM(Source_BEAm!$JJ$274:$JJ$275))*Source_BEAu!$JJ370/SUM(Source_BEAu!$JJ$396:$JJ$397)</f>
        <v>3.8153199715922774E-5</v>
      </c>
      <c r="O373" s="14">
        <f>O$7*SUM(Source_BEAm!$JI$274:$JI$275)/(SUM(Source_BEAm!$JI$274:$JI$275)+SUM(Source_BEAm!$JJ$274:$JJ$275))*Source_BEAu!$JI370/SUM(Source_BEAu!$JI$396:$JI$397)+O$7*SUM(Source_BEAm!$JJ$274:$JJ$275)/(SUM(Source_BEAm!$JI$274:$JI$275)+SUM(Source_BEAm!$JJ$274:$JJ$275))*Source_BEAu!$JJ370/SUM(Source_BEAu!$JJ$396:$JJ$397)</f>
        <v>6.2571247534113348E-4</v>
      </c>
      <c r="P373" s="14">
        <f>P$7*SUM(Source_BEAm!$JI$274:$JI$275)/(SUM(Source_BEAm!$JI$274:$JI$275)+SUM(Source_BEAm!$JJ$274:$JJ$275))*Source_BEAu!$JI370/SUM(Source_BEAu!$JI$396:$JI$397)+P$7*SUM(Source_BEAm!$JJ$274:$JJ$275)/(SUM(Source_BEAm!$JI$274:$JI$275)+SUM(Source_BEAm!$JJ$274:$JJ$275))*Source_BEAu!$JJ370/SUM(Source_BEAu!$JJ$396:$JJ$397)</f>
        <v>2.8920125384669457E-3</v>
      </c>
      <c r="Q373" s="14">
        <f>Q$7*SUM(Source_BEAm!$JI$274:$JI$275)/(SUM(Source_BEAm!$JI$274:$JI$275)+SUM(Source_BEAm!$JJ$274:$JJ$275))*Source_BEAu!$JI370/SUM(Source_BEAu!$JI$396:$JI$397)+Q$7*SUM(Source_BEAm!$JJ$274:$JJ$275)/(SUM(Source_BEAm!$JI$274:$JI$275)+SUM(Source_BEAm!$JJ$274:$JJ$275))*Source_BEAu!$JJ370/SUM(Source_BEAu!$JJ$396:$JJ$397)</f>
        <v>4.9980691627858837E-4</v>
      </c>
      <c r="R373" s="14">
        <f>R$7*SUM(Source_BEAm!$JI$274:$JI$275)/(SUM(Source_BEAm!$JI$274:$JI$275)+SUM(Source_BEAm!$JJ$274:$JJ$275))*Source_BEAu!$JI370/SUM(Source_BEAu!$JI$396:$JI$397)+R$7*SUM(Source_BEAm!$JJ$274:$JJ$275)/(SUM(Source_BEAm!$JI$274:$JI$275)+SUM(Source_BEAm!$JJ$274:$JJ$275))*Source_BEAu!$JJ370/SUM(Source_BEAu!$JJ$396:$JJ$397)</f>
        <v>4.9599159630699607E-5</v>
      </c>
    </row>
    <row r="374" spans="1:18">
      <c r="A374" s="15" t="s">
        <v>530</v>
      </c>
      <c r="B374" s="19">
        <v>721000</v>
      </c>
      <c r="C374" s="20"/>
      <c r="H374" s="19">
        <f>H$7*Source_BEAm!$CT$103/(Source_BEAm!$EI$144+Source_BEAm!$CT$103)*Source_BEAu!$CT371/SUM(Source_BEAu!$CT$397+Source_BEAu!$CT$396)</f>
        <v>7.5857836009040496E-4</v>
      </c>
      <c r="I374" s="19">
        <f>I$7*Source_BEAm!$CT$103/(Source_BEAm!$EI$144+Source_BEAm!$CT$103)*Source_BEAu!$CT371/SUM(Source_BEAu!$CT$397+Source_BEAu!$CT$396)</f>
        <v>1.2440685105482643E-2</v>
      </c>
      <c r="J374" s="19">
        <f>J$7*Source_BEAm!$CT$103/(Source_BEAm!$EI$144+Source_BEAm!$CT$103)*Source_BEAu!$CT371/SUM(Source_BEAu!$CT$397+Source_BEAu!$CT$396)</f>
        <v>5.7500239694852705E-2</v>
      </c>
      <c r="K374" s="19">
        <f>K$7*Source_BEAm!$CT$103/(Source_BEAm!$EI$144+Source_BEAm!$CT$103)*Source_BEAu!$CT371/SUM(Source_BEAu!$CT$397+Source_BEAu!$CT$396)</f>
        <v>9.9373765171843053E-3</v>
      </c>
      <c r="L374" s="19">
        <f>L$7*Source_BEAm!$CT$103/(Source_BEAm!$EI$144+Source_BEAm!$CT$103)*Source_BEAu!$CT371/SUM(Source_BEAu!$CT$397+Source_BEAu!$CT$396)</f>
        <v>9.8615186811752665E-4</v>
      </c>
      <c r="N374" s="14">
        <f>N$7*SUM(Source_BEAm!$JI$274:$JI$275)/(SUM(Source_BEAm!$JI$274:$JI$275)+SUM(Source_BEAm!$JJ$274:$JJ$275))*Source_BEAu!$JI371/SUM(Source_BEAu!$JI$396:$JI$397)+N$7*SUM(Source_BEAm!$JJ$274:$JJ$275)/(SUM(Source_BEAm!$JI$274:$JI$275)+SUM(Source_BEAm!$JJ$274:$JJ$275))*Source_BEAu!$JJ371/SUM(Source_BEAu!$JJ$396:$JJ$397)</f>
        <v>4.3467439896608651E-5</v>
      </c>
      <c r="O374" s="14">
        <f>O$7*SUM(Source_BEAm!$JI$274:$JI$275)/(SUM(Source_BEAm!$JI$274:$JI$275)+SUM(Source_BEAm!$JJ$274:$JJ$275))*Source_BEAu!$JI371/SUM(Source_BEAu!$JI$396:$JI$397)+O$7*SUM(Source_BEAm!$JJ$274:$JJ$275)/(SUM(Source_BEAm!$JI$274:$JI$275)+SUM(Source_BEAm!$JJ$274:$JJ$275))*Source_BEAu!$JJ371/SUM(Source_BEAu!$JJ$396:$JJ$397)</f>
        <v>7.1286601430438183E-4</v>
      </c>
      <c r="P374" s="14">
        <f>P$7*SUM(Source_BEAm!$JI$274:$JI$275)/(SUM(Source_BEAm!$JI$274:$JI$275)+SUM(Source_BEAm!$JJ$274:$JJ$275))*Source_BEAu!$JI371/SUM(Source_BEAu!$JI$396:$JI$397)+P$7*SUM(Source_BEAm!$JJ$274:$JJ$275)/(SUM(Source_BEAm!$JI$274:$JI$275)+SUM(Source_BEAm!$JJ$274:$JJ$275))*Source_BEAu!$JJ371/SUM(Source_BEAu!$JJ$396:$JJ$397)</f>
        <v>3.2948319441629356E-3</v>
      </c>
      <c r="Q374" s="14">
        <f>Q$7*SUM(Source_BEAm!$JI$274:$JI$275)/(SUM(Source_BEAm!$JI$274:$JI$275)+SUM(Source_BEAm!$JJ$274:$JJ$275))*Source_BEAu!$JI371/SUM(Source_BEAu!$JI$396:$JI$397)+Q$7*SUM(Source_BEAm!$JJ$274:$JJ$275)/(SUM(Source_BEAm!$JI$274:$JI$275)+SUM(Source_BEAm!$JJ$274:$JJ$275))*Source_BEAu!$JJ371/SUM(Source_BEAu!$JJ$396:$JJ$397)</f>
        <v>5.6942346264557333E-4</v>
      </c>
      <c r="R374" s="14">
        <f>R$7*SUM(Source_BEAm!$JI$274:$JI$275)/(SUM(Source_BEAm!$JI$274:$JI$275)+SUM(Source_BEAm!$JJ$274:$JJ$275))*Source_BEAu!$JI371/SUM(Source_BEAu!$JI$396:$JI$397)+R$7*SUM(Source_BEAm!$JJ$274:$JJ$275)/(SUM(Source_BEAm!$JI$274:$JI$275)+SUM(Source_BEAm!$JJ$274:$JJ$275))*Source_BEAu!$JJ371/SUM(Source_BEAu!$JJ$396:$JJ$397)</f>
        <v>5.6507671865591251E-5</v>
      </c>
    </row>
    <row r="375" spans="1:18">
      <c r="A375" s="15" t="s">
        <v>531</v>
      </c>
      <c r="B375" s="19">
        <v>722110</v>
      </c>
      <c r="C375" s="20"/>
      <c r="H375" s="19">
        <f>H$7*Source_BEAm!$CT$103/(Source_BEAm!$EI$144+Source_BEAm!$CT$103)*Source_BEAu!$CT372/SUM(Source_BEAu!$CT$397+Source_BEAu!$CT$396)</f>
        <v>3.0062179455434572E-3</v>
      </c>
      <c r="I375" s="19">
        <f>I$7*Source_BEAm!$CT$103/(Source_BEAm!$EI$144+Source_BEAm!$CT$103)*Source_BEAu!$CT372/SUM(Source_BEAu!$CT$397+Source_BEAu!$CT$396)</f>
        <v>4.9301974306912695E-2</v>
      </c>
      <c r="J375" s="19">
        <f>J$7*Source_BEAm!$CT$103/(Source_BEAm!$EI$144+Source_BEAm!$CT$103)*Source_BEAu!$CT372/SUM(Source_BEAu!$CT$397+Source_BEAu!$CT$396)</f>
        <v>0.22787132027219403</v>
      </c>
      <c r="K375" s="19">
        <f>K$7*Source_BEAm!$CT$103/(Source_BEAm!$EI$144+Source_BEAm!$CT$103)*Source_BEAu!$CT372/SUM(Source_BEAu!$CT$397+Source_BEAu!$CT$396)</f>
        <v>3.9381455086619284E-2</v>
      </c>
      <c r="L375" s="19">
        <f>L$7*Source_BEAm!$CT$103/(Source_BEAm!$EI$144+Source_BEAm!$CT$103)*Source_BEAu!$CT372/SUM(Source_BEAu!$CT$397+Source_BEAu!$CT$396)</f>
        <v>3.9080833292064951E-3</v>
      </c>
      <c r="N375" s="14">
        <f>N$7*SUM(Source_BEAm!$JI$274:$JI$275)/(SUM(Source_BEAm!$JI$274:$JI$275)+SUM(Source_BEAm!$JJ$274:$JJ$275))*Source_BEAu!$JI372/SUM(Source_BEAu!$JI$396:$JI$397)+N$7*SUM(Source_BEAm!$JJ$274:$JJ$275)/(SUM(Source_BEAm!$JI$274:$JI$275)+SUM(Source_BEAm!$JJ$274:$JJ$275))*Source_BEAu!$JJ372/SUM(Source_BEAu!$JJ$396:$JJ$397)</f>
        <v>7.5116220745429201E-4</v>
      </c>
      <c r="O375" s="14">
        <f>O$7*SUM(Source_BEAm!$JI$274:$JI$275)/(SUM(Source_BEAm!$JI$274:$JI$275)+SUM(Source_BEAm!$JJ$274:$JJ$275))*Source_BEAu!$JI372/SUM(Source_BEAu!$JI$396:$JI$397)+O$7*SUM(Source_BEAm!$JJ$274:$JJ$275)/(SUM(Source_BEAm!$JI$274:$JI$275)+SUM(Source_BEAm!$JJ$274:$JJ$275))*Source_BEAu!$JJ372/SUM(Source_BEAu!$JJ$396:$JJ$397)</f>
        <v>1.231906020225039E-2</v>
      </c>
      <c r="P375" s="14">
        <f>P$7*SUM(Source_BEAm!$JI$274:$JI$275)/(SUM(Source_BEAm!$JI$274:$JI$275)+SUM(Source_BEAm!$JJ$274:$JJ$275))*Source_BEAu!$JI372/SUM(Source_BEAu!$JI$396:$JI$397)+P$7*SUM(Source_BEAm!$JJ$274:$JJ$275)/(SUM(Source_BEAm!$JI$274:$JI$275)+SUM(Source_BEAm!$JJ$274:$JJ$275))*Source_BEAu!$JJ372/SUM(Source_BEAu!$JJ$396:$JJ$397)</f>
        <v>5.6938095325035333E-2</v>
      </c>
      <c r="Q375" s="14">
        <f>Q$7*SUM(Source_BEAm!$JI$274:$JI$275)/(SUM(Source_BEAm!$JI$274:$JI$275)+SUM(Source_BEAm!$JJ$274:$JJ$275))*Source_BEAu!$JI372/SUM(Source_BEAu!$JI$396:$JI$397)+Q$7*SUM(Source_BEAm!$JJ$274:$JJ$275)/(SUM(Source_BEAm!$JI$274:$JI$275)+SUM(Source_BEAm!$JJ$274:$JJ$275))*Source_BEAu!$JJ372/SUM(Source_BEAu!$JJ$396:$JJ$397)</f>
        <v>9.8402249176512257E-3</v>
      </c>
      <c r="R375" s="14">
        <f>R$7*SUM(Source_BEAm!$JI$274:$JI$275)/(SUM(Source_BEAm!$JI$274:$JI$275)+SUM(Source_BEAm!$JJ$274:$JJ$275))*Source_BEAu!$JI372/SUM(Source_BEAu!$JI$396:$JI$397)+R$7*SUM(Source_BEAm!$JJ$274:$JJ$275)/(SUM(Source_BEAm!$JI$274:$JI$275)+SUM(Source_BEAm!$JJ$274:$JJ$275))*Source_BEAu!$JJ372/SUM(Source_BEAu!$JJ$396:$JJ$397)</f>
        <v>9.7651086969057963E-4</v>
      </c>
    </row>
    <row r="376" spans="1:18">
      <c r="A376" s="15" t="s">
        <v>532</v>
      </c>
      <c r="B376" s="19">
        <v>722211</v>
      </c>
      <c r="C376" s="20"/>
      <c r="H376" s="19">
        <f>H$7*Source_BEAm!$CT$103/(Source_BEAm!$EI$144+Source_BEAm!$CT$103)*Source_BEAu!$CT373/SUM(Source_BEAu!$CT$397+Source_BEAu!$CT$396)</f>
        <v>2.2289092555742764E-3</v>
      </c>
      <c r="I376" s="19">
        <f>I$7*Source_BEAm!$CT$103/(Source_BEAm!$EI$144+Source_BEAm!$CT$103)*Source_BEAu!$CT373/SUM(Source_BEAu!$CT$397+Source_BEAu!$CT$396)</f>
        <v>3.655411179141814E-2</v>
      </c>
      <c r="J376" s="19">
        <f>J$7*Source_BEAm!$CT$103/(Source_BEAm!$EI$144+Source_BEAm!$CT$103)*Source_BEAu!$CT373/SUM(Source_BEAu!$CT$397+Source_BEAu!$CT$396)</f>
        <v>0.16895132157253015</v>
      </c>
      <c r="K376" s="19">
        <f>K$7*Source_BEAm!$CT$103/(Source_BEAm!$EI$144+Source_BEAm!$CT$103)*Source_BEAu!$CT373/SUM(Source_BEAu!$CT$397+Source_BEAu!$CT$396)</f>
        <v>2.9198711248023024E-2</v>
      </c>
      <c r="L376" s="19">
        <f>L$7*Source_BEAm!$CT$103/(Source_BEAm!$EI$144+Source_BEAm!$CT$103)*Source_BEAu!$CT373/SUM(Source_BEAu!$CT$397+Source_BEAu!$CT$396)</f>
        <v>2.8975820322465601E-3</v>
      </c>
      <c r="N376" s="14">
        <f>N$7*SUM(Source_BEAm!$JI$274:$JI$275)/(SUM(Source_BEAm!$JI$274:$JI$275)+SUM(Source_BEAm!$JJ$274:$JJ$275))*Source_BEAu!$JI373/SUM(Source_BEAu!$JI$396:$JI$397)+N$7*SUM(Source_BEAm!$JJ$274:$JJ$275)/(SUM(Source_BEAm!$JI$274:$JI$275)+SUM(Source_BEAm!$JJ$274:$JJ$275))*Source_BEAu!$JJ373/SUM(Source_BEAu!$JJ$396:$JJ$397)</f>
        <v>2.2117409660959383E-3</v>
      </c>
      <c r="O376" s="14">
        <f>O$7*SUM(Source_BEAm!$JI$274:$JI$275)/(SUM(Source_BEAm!$JI$274:$JI$275)+SUM(Source_BEAm!$JJ$274:$JJ$275))*Source_BEAu!$JI373/SUM(Source_BEAu!$JI$396:$JI$397)+O$7*SUM(Source_BEAm!$JJ$274:$JJ$275)/(SUM(Source_BEAm!$JI$274:$JI$275)+SUM(Source_BEAm!$JJ$274:$JJ$275))*Source_BEAu!$JJ373/SUM(Source_BEAu!$JJ$396:$JJ$397)</f>
        <v>3.6272551843973384E-2</v>
      </c>
      <c r="P376" s="14">
        <f>P$7*SUM(Source_BEAm!$JI$274:$JI$275)/(SUM(Source_BEAm!$JI$274:$JI$275)+SUM(Source_BEAm!$JJ$274:$JJ$275))*Source_BEAu!$JI373/SUM(Source_BEAu!$JI$396:$JI$397)+P$7*SUM(Source_BEAm!$JJ$274:$JJ$275)/(SUM(Source_BEAm!$JI$274:$JI$275)+SUM(Source_BEAm!$JJ$274:$JJ$275))*Source_BEAu!$JJ373/SUM(Source_BEAu!$JJ$396:$JJ$397)</f>
        <v>0.16764996523007208</v>
      </c>
      <c r="Q376" s="14">
        <f>Q$7*SUM(Source_BEAm!$JI$274:$JI$275)/(SUM(Source_BEAm!$JI$274:$JI$275)+SUM(Source_BEAm!$JJ$274:$JJ$275))*Source_BEAu!$JI373/SUM(Source_BEAu!$JI$396:$JI$397)+Q$7*SUM(Source_BEAm!$JJ$274:$JJ$275)/(SUM(Source_BEAm!$JI$274:$JI$275)+SUM(Source_BEAm!$JJ$274:$JJ$275))*Source_BEAu!$JJ373/SUM(Source_BEAu!$JJ$396:$JJ$397)</f>
        <v>2.8973806655856783E-2</v>
      </c>
      <c r="R376" s="14">
        <f>R$7*SUM(Source_BEAm!$JI$274:$JI$275)/(SUM(Source_BEAm!$JI$274:$JI$275)+SUM(Source_BEAm!$JJ$274:$JJ$275))*Source_BEAu!$JI373/SUM(Source_BEAu!$JI$396:$JI$397)+R$7*SUM(Source_BEAm!$JJ$274:$JJ$275)/(SUM(Source_BEAm!$JI$274:$JI$275)+SUM(Source_BEAm!$JJ$274:$JJ$275))*Source_BEAu!$JJ373/SUM(Source_BEAu!$JJ$396:$JJ$397)</f>
        <v>2.8752632559247192E-3</v>
      </c>
    </row>
    <row r="377" spans="1:18">
      <c r="A377" s="15" t="s">
        <v>533</v>
      </c>
      <c r="B377" s="19" t="s">
        <v>534</v>
      </c>
      <c r="C377" s="20"/>
      <c r="H377" s="19">
        <f>H$7*Source_BEAm!$CT$103/(Source_BEAm!$EI$144+Source_BEAm!$CT$103)*Source_BEAu!$CT374/SUM(Source_BEAu!$CT$397+Source_BEAu!$CT$396)</f>
        <v>6.4619638081775236E-4</v>
      </c>
      <c r="I377" s="19">
        <f>I$7*Source_BEAm!$CT$103/(Source_BEAm!$EI$144+Source_BEAm!$CT$103)*Source_BEAu!$CT374/SUM(Source_BEAu!$CT$397+Source_BEAu!$CT$396)</f>
        <v>1.059762064541114E-2</v>
      </c>
      <c r="J377" s="19">
        <f>J$7*Source_BEAm!$CT$103/(Source_BEAm!$EI$144+Source_BEAm!$CT$103)*Source_BEAu!$CT374/SUM(Source_BEAu!$CT$397+Source_BEAu!$CT$396)</f>
        <v>4.8981685665985632E-2</v>
      </c>
      <c r="K377" s="19">
        <f>K$7*Source_BEAm!$CT$103/(Source_BEAm!$EI$144+Source_BEAm!$CT$103)*Source_BEAu!$CT374/SUM(Source_BEAu!$CT$397+Source_BEAu!$CT$396)</f>
        <v>8.4651725887125561E-3</v>
      </c>
      <c r="L377" s="19">
        <f>L$7*Source_BEAm!$CT$103/(Source_BEAm!$EI$144+Source_BEAm!$CT$103)*Source_BEAu!$CT374/SUM(Source_BEAu!$CT$397+Source_BEAu!$CT$396)</f>
        <v>8.4005529506307828E-4</v>
      </c>
      <c r="N377" s="14">
        <f>N$7*SUM(Source_BEAm!$JI$274:$JI$275)/(SUM(Source_BEAm!$JI$274:$JI$275)+SUM(Source_BEAm!$JJ$274:$JJ$275))*Source_BEAu!$JI374/SUM(Source_BEAu!$JI$396:$JI$397)+N$7*SUM(Source_BEAm!$JJ$274:$JJ$275)/(SUM(Source_BEAm!$JI$274:$JI$275)+SUM(Source_BEAm!$JJ$274:$JJ$275))*Source_BEAu!$JJ374/SUM(Source_BEAu!$JJ$396:$JJ$397)</f>
        <v>6.9850988937514714E-4</v>
      </c>
      <c r="O377" s="14">
        <f>O$7*SUM(Source_BEAm!$JI$274:$JI$275)/(SUM(Source_BEAm!$JI$274:$JI$275)+SUM(Source_BEAm!$JJ$274:$JJ$275))*Source_BEAu!$JI374/SUM(Source_BEAu!$JI$396:$JI$397)+O$7*SUM(Source_BEAm!$JJ$274:$JJ$275)/(SUM(Source_BEAm!$JI$274:$JI$275)+SUM(Source_BEAm!$JJ$274:$JJ$275))*Source_BEAu!$JJ374/SUM(Source_BEAu!$JJ$396:$JJ$397)</f>
        <v>1.1455562185752411E-2</v>
      </c>
      <c r="P377" s="14">
        <f>P$7*SUM(Source_BEAm!$JI$274:$JI$275)/(SUM(Source_BEAm!$JI$274:$JI$275)+SUM(Source_BEAm!$JJ$274:$JJ$275))*Source_BEAu!$JI374/SUM(Source_BEAu!$JI$396:$JI$397)+P$7*SUM(Source_BEAm!$JJ$274:$JJ$275)/(SUM(Source_BEAm!$JI$274:$JI$275)+SUM(Source_BEAm!$JJ$274:$JJ$275))*Source_BEAu!$JJ374/SUM(Source_BEAu!$JJ$396:$JJ$397)</f>
        <v>5.2947049614636137E-2</v>
      </c>
      <c r="Q377" s="14">
        <f>Q$7*SUM(Source_BEAm!$JI$274:$JI$275)/(SUM(Source_BEAm!$JI$274:$JI$275)+SUM(Source_BEAm!$JJ$274:$JJ$275))*Source_BEAu!$JI374/SUM(Source_BEAu!$JI$396:$JI$397)+Q$7*SUM(Source_BEAm!$JJ$274:$JJ$275)/(SUM(Source_BEAm!$JI$274:$JI$275)+SUM(Source_BEAm!$JJ$274:$JJ$275))*Source_BEAu!$JJ374/SUM(Source_BEAu!$JJ$396:$JJ$397)</f>
        <v>9.1504795508144249E-3</v>
      </c>
      <c r="R377" s="14">
        <f>R$7*SUM(Source_BEAm!$JI$274:$JI$275)/(SUM(Source_BEAm!$JI$274:$JI$275)+SUM(Source_BEAm!$JJ$274:$JJ$275))*Source_BEAu!$JI374/SUM(Source_BEAu!$JI$396:$JI$397)+R$7*SUM(Source_BEAm!$JJ$274:$JJ$275)/(SUM(Source_BEAm!$JI$274:$JI$275)+SUM(Source_BEAm!$JJ$274:$JJ$275))*Source_BEAu!$JJ374/SUM(Source_BEAu!$JJ$396:$JJ$397)</f>
        <v>9.0806285618769112E-4</v>
      </c>
    </row>
    <row r="378" spans="1:18">
      <c r="A378" s="15" t="s">
        <v>535</v>
      </c>
      <c r="B378" s="19">
        <v>811100</v>
      </c>
      <c r="C378" s="20"/>
      <c r="H378" s="19">
        <f>H$7*Source_BEAm!$CT$103/(Source_BEAm!$EI$144+Source_BEAm!$CT$103)*Source_BEAu!$CT375/SUM(Source_BEAu!$CT$397+Source_BEAu!$CT$396)</f>
        <v>1.9666846372714202E-4</v>
      </c>
      <c r="I378" s="19">
        <f>I$7*Source_BEAm!$CT$103/(Source_BEAm!$EI$144+Source_BEAm!$CT$103)*Source_BEAu!$CT375/SUM(Source_BEAu!$CT$397+Source_BEAu!$CT$396)</f>
        <v>3.2253628051251296E-3</v>
      </c>
      <c r="J378" s="19">
        <f>J$7*Source_BEAm!$CT$103/(Source_BEAm!$EI$144+Source_BEAm!$CT$103)*Source_BEAu!$CT375/SUM(Source_BEAu!$CT$397+Source_BEAu!$CT$396)</f>
        <v>1.4907469550517367E-2</v>
      </c>
      <c r="K378" s="19">
        <f>K$7*Source_BEAm!$CT$103/(Source_BEAm!$EI$144+Source_BEAm!$CT$103)*Source_BEAu!$CT375/SUM(Source_BEAu!$CT$397+Source_BEAu!$CT$396)</f>
        <v>2.5763568748255606E-3</v>
      </c>
      <c r="L378" s="19">
        <f>L$7*Source_BEAm!$CT$103/(Source_BEAm!$EI$144+Source_BEAm!$CT$103)*Source_BEAu!$CT375/SUM(Source_BEAu!$CT$397+Source_BEAu!$CT$396)</f>
        <v>2.556690028452847E-4</v>
      </c>
      <c r="N378" s="14">
        <f>N$7*SUM(Source_BEAm!$JI$274:$JI$275)/(SUM(Source_BEAm!$JI$274:$JI$275)+SUM(Source_BEAm!$JJ$274:$JJ$275))*Source_BEAu!$JI375/SUM(Source_BEAu!$JI$396:$JI$397)+N$7*SUM(Source_BEAm!$JJ$274:$JJ$275)/(SUM(Source_BEAm!$JI$274:$JI$275)+SUM(Source_BEAm!$JJ$274:$JJ$275))*Source_BEAu!$JJ375/SUM(Source_BEAu!$JJ$396:$JJ$397)</f>
        <v>2.6837690946487725E-6</v>
      </c>
      <c r="O378" s="14">
        <f>O$7*SUM(Source_BEAm!$JI$274:$JI$275)/(SUM(Source_BEAm!$JI$274:$JI$275)+SUM(Source_BEAm!$JJ$274:$JJ$275))*Source_BEAu!$JI375/SUM(Source_BEAu!$JI$396:$JI$397)+O$7*SUM(Source_BEAm!$JJ$274:$JJ$275)/(SUM(Source_BEAm!$JI$274:$JI$275)+SUM(Source_BEAm!$JJ$274:$JJ$275))*Source_BEAu!$JJ375/SUM(Source_BEAu!$JJ$396:$JJ$397)</f>
        <v>4.4013813152239865E-5</v>
      </c>
      <c r="P378" s="14">
        <f>P$7*SUM(Source_BEAm!$JI$274:$JI$275)/(SUM(Source_BEAm!$JI$274:$JI$275)+SUM(Source_BEAm!$JJ$274:$JJ$275))*Source_BEAu!$JI375/SUM(Source_BEAu!$JI$396:$JI$397)+P$7*SUM(Source_BEAm!$JJ$274:$JJ$275)/(SUM(Source_BEAm!$JI$274:$JI$275)+SUM(Source_BEAm!$JJ$274:$JJ$275))*Source_BEAu!$JJ375/SUM(Source_BEAu!$JJ$396:$JJ$397)</f>
        <v>2.0342969737437692E-4</v>
      </c>
      <c r="Q378" s="14">
        <f>Q$7*SUM(Source_BEAm!$JI$274:$JI$275)/(SUM(Source_BEAm!$JI$274:$JI$275)+SUM(Source_BEAm!$JJ$274:$JJ$275))*Source_BEAu!$JI375/SUM(Source_BEAu!$JI$396:$JI$397)+Q$7*SUM(Source_BEAm!$JJ$274:$JJ$275)/(SUM(Source_BEAm!$JI$274:$JI$275)+SUM(Source_BEAm!$JJ$274:$JJ$275))*Source_BEAu!$JJ375/SUM(Source_BEAu!$JJ$396:$JJ$397)</f>
        <v>3.5157375139898911E-5</v>
      </c>
      <c r="R378" s="14">
        <f>R$7*SUM(Source_BEAm!$JI$274:$JI$275)/(SUM(Source_BEAm!$JI$274:$JI$275)+SUM(Source_BEAm!$JJ$274:$JJ$275))*Source_BEAu!$JI375/SUM(Source_BEAu!$JI$396:$JI$397)+R$7*SUM(Source_BEAm!$JJ$274:$JJ$275)/(SUM(Source_BEAm!$JI$274:$JI$275)+SUM(Source_BEAm!$JJ$274:$JJ$275))*Source_BEAu!$JJ375/SUM(Source_BEAu!$JJ$396:$JJ$397)</f>
        <v>3.4888998230434041E-6</v>
      </c>
    </row>
    <row r="379" spans="1:18">
      <c r="A379" s="15" t="s">
        <v>536</v>
      </c>
      <c r="B379" s="19">
        <v>811200</v>
      </c>
      <c r="C379" s="20"/>
      <c r="H379" s="19">
        <f>H$7*Source_BEAm!$CT$103/(Source_BEAm!$EI$144+Source_BEAm!$CT$103)*Source_BEAu!$CT376/SUM(Source_BEAu!$CT$397+Source_BEAu!$CT$396)</f>
        <v>2.8095494818163146E-5</v>
      </c>
      <c r="I379" s="19">
        <f>I$7*Source_BEAm!$CT$103/(Source_BEAm!$EI$144+Source_BEAm!$CT$103)*Source_BEAu!$CT376/SUM(Source_BEAu!$CT$397+Source_BEAu!$CT$396)</f>
        <v>4.6076611501787563E-4</v>
      </c>
      <c r="J379" s="19">
        <f>J$7*Source_BEAm!$CT$103/(Source_BEAm!$EI$144+Source_BEAm!$CT$103)*Source_BEAu!$CT376/SUM(Source_BEAu!$CT$397+Source_BEAu!$CT$396)</f>
        <v>2.1296385072167665E-3</v>
      </c>
      <c r="K379" s="19">
        <f>K$7*Source_BEAm!$CT$103/(Source_BEAm!$EI$144+Source_BEAm!$CT$103)*Source_BEAu!$CT376/SUM(Source_BEAu!$CT$397+Source_BEAu!$CT$396)</f>
        <v>3.6805098211793724E-4</v>
      </c>
      <c r="L379" s="19">
        <f>L$7*Source_BEAm!$CT$103/(Source_BEAm!$EI$144+Source_BEAm!$CT$103)*Source_BEAu!$CT376/SUM(Source_BEAu!$CT$397+Source_BEAu!$CT$396)</f>
        <v>3.6524143263612099E-5</v>
      </c>
      <c r="N379" s="14">
        <f>N$7*SUM(Source_BEAm!$JI$274:$JI$275)/(SUM(Source_BEAm!$JI$274:$JI$275)+SUM(Source_BEAm!$JJ$274:$JJ$275))*Source_BEAu!$JI376/SUM(Source_BEAu!$JI$396:$JI$397)+N$7*SUM(Source_BEAm!$JJ$274:$JJ$275)/(SUM(Source_BEAm!$JI$274:$JI$275)+SUM(Source_BEAm!$JJ$274:$JJ$275))*Source_BEAu!$JJ376/SUM(Source_BEAu!$JJ$396:$JJ$397)</f>
        <v>2.6837690946487725E-6</v>
      </c>
      <c r="O379" s="14">
        <f>O$7*SUM(Source_BEAm!$JI$274:$JI$275)/(SUM(Source_BEAm!$JI$274:$JI$275)+SUM(Source_BEAm!$JJ$274:$JJ$275))*Source_BEAu!$JI376/SUM(Source_BEAu!$JI$396:$JI$397)+O$7*SUM(Source_BEAm!$JJ$274:$JJ$275)/(SUM(Source_BEAm!$JI$274:$JI$275)+SUM(Source_BEAm!$JJ$274:$JJ$275))*Source_BEAu!$JJ376/SUM(Source_BEAu!$JJ$396:$JJ$397)</f>
        <v>4.4013813152239865E-5</v>
      </c>
      <c r="P379" s="14">
        <f>P$7*SUM(Source_BEAm!$JI$274:$JI$275)/(SUM(Source_BEAm!$JI$274:$JI$275)+SUM(Source_BEAm!$JJ$274:$JJ$275))*Source_BEAu!$JI376/SUM(Source_BEAu!$JI$396:$JI$397)+P$7*SUM(Source_BEAm!$JJ$274:$JJ$275)/(SUM(Source_BEAm!$JI$274:$JI$275)+SUM(Source_BEAm!$JJ$274:$JJ$275))*Source_BEAu!$JJ376/SUM(Source_BEAu!$JJ$396:$JJ$397)</f>
        <v>2.0342969737437692E-4</v>
      </c>
      <c r="Q379" s="14">
        <f>Q$7*SUM(Source_BEAm!$JI$274:$JI$275)/(SUM(Source_BEAm!$JI$274:$JI$275)+SUM(Source_BEAm!$JJ$274:$JJ$275))*Source_BEAu!$JI376/SUM(Source_BEAu!$JI$396:$JI$397)+Q$7*SUM(Source_BEAm!$JJ$274:$JJ$275)/(SUM(Source_BEAm!$JI$274:$JI$275)+SUM(Source_BEAm!$JJ$274:$JJ$275))*Source_BEAu!$JJ376/SUM(Source_BEAu!$JJ$396:$JJ$397)</f>
        <v>3.5157375139898911E-5</v>
      </c>
      <c r="R379" s="14">
        <f>R$7*SUM(Source_BEAm!$JI$274:$JI$275)/(SUM(Source_BEAm!$JI$274:$JI$275)+SUM(Source_BEAm!$JJ$274:$JJ$275))*Source_BEAu!$JI376/SUM(Source_BEAu!$JI$396:$JI$397)+R$7*SUM(Source_BEAm!$JJ$274:$JJ$275)/(SUM(Source_BEAm!$JI$274:$JI$275)+SUM(Source_BEAm!$JJ$274:$JJ$275))*Source_BEAu!$JJ376/SUM(Source_BEAu!$JJ$396:$JJ$397)</f>
        <v>3.4888998230434041E-6</v>
      </c>
    </row>
    <row r="380" spans="1:18">
      <c r="A380" s="15" t="s">
        <v>537</v>
      </c>
      <c r="B380" s="19">
        <v>811300</v>
      </c>
      <c r="C380" s="20"/>
      <c r="H380" s="19">
        <f>H$7*Source_BEAm!$CT$103/(Source_BEAm!$EI$144+Source_BEAm!$CT$103)*Source_BEAu!$CT377/SUM(Source_BEAu!$CT$397+Source_BEAu!$CT$396)</f>
        <v>1.8355723281199923E-3</v>
      </c>
      <c r="I380" s="19">
        <f>I$7*Source_BEAm!$CT$103/(Source_BEAm!$EI$144+Source_BEAm!$CT$103)*Source_BEAu!$CT377/SUM(Source_BEAu!$CT$397+Source_BEAu!$CT$396)</f>
        <v>3.0103386181167879E-2</v>
      </c>
      <c r="J380" s="19">
        <f>J$7*Source_BEAm!$CT$103/(Source_BEAm!$EI$144+Source_BEAm!$CT$103)*Source_BEAu!$CT377/SUM(Source_BEAu!$CT$397+Source_BEAu!$CT$396)</f>
        <v>0.13913638247149543</v>
      </c>
      <c r="K380" s="19">
        <f>K$7*Source_BEAm!$CT$103/(Source_BEAm!$EI$144+Source_BEAm!$CT$103)*Source_BEAu!$CT377/SUM(Source_BEAu!$CT$397+Source_BEAu!$CT$396)</f>
        <v>2.4045997498371902E-2</v>
      </c>
      <c r="L380" s="19">
        <f>L$7*Source_BEAm!$CT$103/(Source_BEAm!$EI$144+Source_BEAm!$CT$103)*Source_BEAu!$CT377/SUM(Source_BEAu!$CT$397+Source_BEAu!$CT$396)</f>
        <v>2.3862440265559905E-3</v>
      </c>
      <c r="N380" s="14">
        <f>N$7*SUM(Source_BEAm!$JI$274:$JI$275)/(SUM(Source_BEAm!$JI$274:$JI$275)+SUM(Source_BEAm!$JJ$274:$JJ$275))*Source_BEAu!$JI377/SUM(Source_BEAu!$JI$396:$JI$397)+N$7*SUM(Source_BEAm!$JJ$274:$JJ$275)/(SUM(Source_BEAm!$JI$274:$JI$275)+SUM(Source_BEAm!$JJ$274:$JJ$275))*Source_BEAu!$JJ377/SUM(Source_BEAu!$JJ$396:$JJ$397)</f>
        <v>6.6401998133051644E-6</v>
      </c>
      <c r="O380" s="14">
        <f>O$7*SUM(Source_BEAm!$JI$274:$JI$275)/(SUM(Source_BEAm!$JI$274:$JI$275)+SUM(Source_BEAm!$JJ$274:$JJ$275))*Source_BEAu!$JI377/SUM(Source_BEAu!$JI$396:$JI$397)+O$7*SUM(Source_BEAm!$JJ$274:$JJ$275)/(SUM(Source_BEAm!$JI$274:$JI$275)+SUM(Source_BEAm!$JJ$274:$JJ$275))*Source_BEAu!$JJ377/SUM(Source_BEAu!$JJ$396:$JJ$397)</f>
        <v>1.0889927693820471E-4</v>
      </c>
      <c r="P380" s="14">
        <f>P$7*SUM(Source_BEAm!$JI$274:$JI$275)/(SUM(Source_BEAm!$JI$274:$JI$275)+SUM(Source_BEAm!$JJ$274:$JJ$275))*Source_BEAu!$JI377/SUM(Source_BEAu!$JI$396:$JI$397)+P$7*SUM(Source_BEAm!$JJ$274:$JJ$275)/(SUM(Source_BEAm!$JI$274:$JI$275)+SUM(Source_BEAm!$JJ$274:$JJ$275))*Source_BEAu!$JJ377/SUM(Source_BEAu!$JJ$396:$JJ$397)</f>
        <v>5.0332714584853141E-4</v>
      </c>
      <c r="Q380" s="14">
        <f>Q$7*SUM(Source_BEAm!$JI$274:$JI$275)/(SUM(Source_BEAm!$JI$274:$JI$275)+SUM(Source_BEAm!$JJ$274:$JJ$275))*Source_BEAu!$JI377/SUM(Source_BEAu!$JI$396:$JI$397)+Q$7*SUM(Source_BEAm!$JJ$274:$JJ$275)/(SUM(Source_BEAm!$JI$274:$JI$275)+SUM(Source_BEAm!$JJ$274:$JJ$275))*Source_BEAu!$JJ377/SUM(Source_BEAu!$JJ$396:$JJ$397)</f>
        <v>8.6986617554297654E-5</v>
      </c>
      <c r="R380" s="14">
        <f>R$7*SUM(Source_BEAm!$JI$274:$JI$275)/(SUM(Source_BEAm!$JI$274:$JI$275)+SUM(Source_BEAm!$JJ$274:$JJ$275))*Source_BEAu!$JI377/SUM(Source_BEAu!$JI$396:$JI$397)+R$7*SUM(Source_BEAm!$JJ$274:$JJ$275)/(SUM(Source_BEAm!$JI$274:$JI$275)+SUM(Source_BEAm!$JJ$274:$JJ$275))*Source_BEAu!$JJ377/SUM(Source_BEAu!$JJ$396:$JJ$397)</f>
        <v>8.6322597572967147E-6</v>
      </c>
    </row>
    <row r="381" spans="1:18">
      <c r="A381" s="15" t="s">
        <v>538</v>
      </c>
      <c r="B381" s="19">
        <v>811400</v>
      </c>
      <c r="C381" s="20"/>
      <c r="H381" s="19">
        <f>H$7*Source_BEAm!$CT$103/(Source_BEAm!$EI$144+Source_BEAm!$CT$103)*Source_BEAu!$CT378/SUM(Source_BEAu!$CT$397+Source_BEAu!$CT$396)</f>
        <v>9.3651649393877155E-6</v>
      </c>
      <c r="I381" s="19">
        <f>I$7*Source_BEAm!$CT$103/(Source_BEAm!$EI$144+Source_BEAm!$CT$103)*Source_BEAu!$CT378/SUM(Source_BEAu!$CT$397+Source_BEAu!$CT$396)</f>
        <v>1.5358870500595855E-4</v>
      </c>
      <c r="J381" s="19">
        <f>J$7*Source_BEAm!$CT$103/(Source_BEAm!$EI$144+Source_BEAm!$CT$103)*Source_BEAu!$CT378/SUM(Source_BEAu!$CT$397+Source_BEAu!$CT$396)</f>
        <v>7.0987950240558888E-4</v>
      </c>
      <c r="K381" s="19">
        <f>K$7*Source_BEAm!$CT$103/(Source_BEAm!$EI$144+Source_BEAm!$CT$103)*Source_BEAu!$CT378/SUM(Source_BEAu!$CT$397+Source_BEAu!$CT$396)</f>
        <v>1.2268366070597908E-4</v>
      </c>
      <c r="L381" s="19">
        <f>L$7*Source_BEAm!$CT$103/(Source_BEAm!$EI$144+Source_BEAm!$CT$103)*Source_BEAu!$CT378/SUM(Source_BEAu!$CT$397+Source_BEAu!$CT$396)</f>
        <v>1.2174714421204033E-5</v>
      </c>
      <c r="N381" s="14">
        <f>N$7*SUM(Source_BEAm!$JI$274:$JI$275)/(SUM(Source_BEAm!$JI$274:$JI$275)+SUM(Source_BEAm!$JJ$274:$JJ$275))*Source_BEAu!$JI378/SUM(Source_BEAu!$JI$396:$JI$397)+N$7*SUM(Source_BEAm!$JJ$274:$JJ$275)/(SUM(Source_BEAm!$JI$274:$JI$275)+SUM(Source_BEAm!$JJ$274:$JJ$275))*Source_BEAu!$JJ378/SUM(Source_BEAu!$JJ$396:$JJ$397)</f>
        <v>1.4661673110004627E-4</v>
      </c>
      <c r="O381" s="14">
        <f>O$7*SUM(Source_BEAm!$JI$274:$JI$275)/(SUM(Source_BEAm!$JI$274:$JI$275)+SUM(Source_BEAm!$JJ$274:$JJ$275))*Source_BEAu!$JI378/SUM(Source_BEAu!$JI$396:$JI$397)+O$7*SUM(Source_BEAm!$JJ$274:$JJ$275)/(SUM(Source_BEAm!$JI$274:$JI$275)+SUM(Source_BEAm!$JJ$274:$JJ$275))*Source_BEAu!$JJ378/SUM(Source_BEAu!$JJ$396:$JJ$397)</f>
        <v>2.4045143900407592E-3</v>
      </c>
      <c r="P381" s="14">
        <f>P$7*SUM(Source_BEAm!$JI$274:$JI$275)/(SUM(Source_BEAm!$JI$274:$JI$275)+SUM(Source_BEAm!$JJ$274:$JJ$275))*Source_BEAu!$JI378/SUM(Source_BEAu!$JI$396:$JI$397)+P$7*SUM(Source_BEAm!$JJ$274:$JJ$275)/(SUM(Source_BEAm!$JI$274:$JI$275)+SUM(Source_BEAm!$JJ$274:$JJ$275))*Source_BEAu!$JJ378/SUM(Source_BEAu!$JJ$396:$JJ$397)</f>
        <v>1.1113548217383506E-2</v>
      </c>
      <c r="Q381" s="14">
        <f>Q$7*SUM(Source_BEAm!$JI$274:$JI$275)/(SUM(Source_BEAm!$JI$274:$JI$275)+SUM(Source_BEAm!$JJ$274:$JJ$275))*Source_BEAu!$JI378/SUM(Source_BEAu!$JI$396:$JI$397)+Q$7*SUM(Source_BEAm!$JJ$274:$JJ$275)/(SUM(Source_BEAm!$JI$274:$JI$275)+SUM(Source_BEAm!$JJ$274:$JJ$275))*Source_BEAu!$JJ378/SUM(Source_BEAu!$JJ$396:$JJ$397)</f>
        <v>1.9206791774106064E-3</v>
      </c>
      <c r="R381" s="14">
        <f>R$7*SUM(Source_BEAm!$JI$274:$JI$275)/(SUM(Source_BEAm!$JI$274:$JI$275)+SUM(Source_BEAm!$JJ$274:$JJ$275))*Source_BEAu!$JI378/SUM(Source_BEAu!$JI$396:$JI$397)+R$7*SUM(Source_BEAm!$JJ$274:$JJ$275)/(SUM(Source_BEAm!$JI$274:$JI$275)+SUM(Source_BEAm!$JJ$274:$JJ$275))*Source_BEAu!$JJ378/SUM(Source_BEAu!$JJ$396:$JJ$397)</f>
        <v>1.9060175043006017E-4</v>
      </c>
    </row>
    <row r="382" spans="1:18">
      <c r="A382" s="15" t="s">
        <v>539</v>
      </c>
      <c r="B382" s="19">
        <v>812100</v>
      </c>
      <c r="C382" s="20"/>
      <c r="H382" s="19">
        <f>H$7*Source_BEAm!$CT$103/(Source_BEAm!$EI$144+Source_BEAm!$CT$103)*Source_BEAu!$CT379/SUM(Source_BEAu!$CT$397+Source_BEAu!$CT$396)</f>
        <v>6.5556154575714012E-5</v>
      </c>
      <c r="I382" s="19">
        <f>I$7*Source_BEAm!$CT$103/(Source_BEAm!$EI$144+Source_BEAm!$CT$103)*Source_BEAu!$CT379/SUM(Source_BEAu!$CT$397+Source_BEAu!$CT$396)</f>
        <v>1.0751209350417098E-3</v>
      </c>
      <c r="J382" s="19">
        <f>J$7*Source_BEAm!$CT$103/(Source_BEAm!$EI$144+Source_BEAm!$CT$103)*Source_BEAu!$CT379/SUM(Source_BEAu!$CT$397+Source_BEAu!$CT$396)</f>
        <v>4.9691565168391225E-3</v>
      </c>
      <c r="K382" s="19">
        <f>K$7*Source_BEAm!$CT$103/(Source_BEAm!$EI$144+Source_BEAm!$CT$103)*Source_BEAu!$CT379/SUM(Source_BEAu!$CT$397+Source_BEAu!$CT$396)</f>
        <v>8.5878562494185351E-4</v>
      </c>
      <c r="L382" s="19">
        <f>L$7*Source_BEAm!$CT$103/(Source_BEAm!$EI$144+Source_BEAm!$CT$103)*Source_BEAu!$CT379/SUM(Source_BEAu!$CT$397+Source_BEAu!$CT$396)</f>
        <v>8.5223000948428233E-5</v>
      </c>
      <c r="N382" s="14">
        <f>N$7*SUM(Source_BEAm!$JI$274:$JI$275)/(SUM(Source_BEAm!$JI$274:$JI$275)+SUM(Source_BEAm!$JJ$274:$JJ$275))*Source_BEAu!$JI379/SUM(Source_BEAu!$JI$396:$JI$397)+N$7*SUM(Source_BEAm!$JJ$274:$JJ$275)/(SUM(Source_BEAm!$JI$274:$JI$275)+SUM(Source_BEAm!$JJ$274:$JJ$275))*Source_BEAu!$JJ379/SUM(Source_BEAu!$JJ$396:$JJ$397)</f>
        <v>1.0596630531961558E-5</v>
      </c>
      <c r="O382" s="14">
        <f>O$7*SUM(Source_BEAm!$JI$274:$JI$275)/(SUM(Source_BEAm!$JI$274:$JI$275)+SUM(Source_BEAm!$JJ$274:$JJ$275))*Source_BEAu!$JI379/SUM(Source_BEAu!$JI$396:$JI$397)+O$7*SUM(Source_BEAm!$JJ$274:$JJ$275)/(SUM(Source_BEAm!$JI$274:$JI$275)+SUM(Source_BEAm!$JJ$274:$JJ$275))*Source_BEAu!$JJ379/SUM(Source_BEAu!$JJ$396:$JJ$397)</f>
        <v>1.7378474072416957E-4</v>
      </c>
      <c r="P382" s="14">
        <f>P$7*SUM(Source_BEAm!$JI$274:$JI$275)/(SUM(Source_BEAm!$JI$274:$JI$275)+SUM(Source_BEAm!$JJ$274:$JJ$275))*Source_BEAu!$JI379/SUM(Source_BEAu!$JI$396:$JI$397)+P$7*SUM(Source_BEAm!$JJ$274:$JJ$275)/(SUM(Source_BEAm!$JI$274:$JI$275)+SUM(Source_BEAm!$JJ$274:$JJ$275))*Source_BEAu!$JJ379/SUM(Source_BEAu!$JJ$396:$JJ$397)</f>
        <v>8.0322459432268596E-4</v>
      </c>
      <c r="Q382" s="14">
        <f>Q$7*SUM(Source_BEAm!$JI$274:$JI$275)/(SUM(Source_BEAm!$JI$274:$JI$275)+SUM(Source_BEAm!$JJ$274:$JJ$275))*Source_BEAu!$JI379/SUM(Source_BEAu!$JI$396:$JI$397)+Q$7*SUM(Source_BEAm!$JJ$274:$JJ$275)/(SUM(Source_BEAm!$JI$274:$JI$275)+SUM(Source_BEAm!$JJ$274:$JJ$275))*Source_BEAu!$JJ379/SUM(Source_BEAu!$JJ$396:$JJ$397)</f>
        <v>1.3881585996869638E-4</v>
      </c>
      <c r="R382" s="14">
        <f>R$7*SUM(Source_BEAm!$JI$274:$JI$275)/(SUM(Source_BEAm!$JI$274:$JI$275)+SUM(Source_BEAm!$JJ$274:$JJ$275))*Source_BEAu!$JI379/SUM(Source_BEAu!$JI$396:$JI$397)+R$7*SUM(Source_BEAm!$JJ$274:$JJ$275)/(SUM(Source_BEAm!$JI$274:$JI$275)+SUM(Source_BEAm!$JJ$274:$JJ$275))*Source_BEAu!$JJ379/SUM(Source_BEAu!$JJ$396:$JJ$397)</f>
        <v>1.3775619691550024E-5</v>
      </c>
    </row>
    <row r="383" spans="1:18">
      <c r="A383" s="15" t="s">
        <v>540</v>
      </c>
      <c r="B383" s="19">
        <v>812200</v>
      </c>
      <c r="C383" s="20"/>
      <c r="H383" s="19">
        <f>H$7*Source_BEAm!$CT$103/(Source_BEAm!$EI$144+Source_BEAm!$CT$103)*Source_BEAu!$CT380/SUM(Source_BEAu!$CT$397+Source_BEAu!$CT$396)</f>
        <v>8.4286484454489436E-5</v>
      </c>
      <c r="I383" s="19">
        <f>I$7*Source_BEAm!$CT$103/(Source_BEAm!$EI$144+Source_BEAm!$CT$103)*Source_BEAu!$CT380/SUM(Source_BEAu!$CT$397+Source_BEAu!$CT$396)</f>
        <v>1.3822983450536271E-3</v>
      </c>
      <c r="J383" s="19">
        <f>J$7*Source_BEAm!$CT$103/(Source_BEAm!$EI$144+Source_BEAm!$CT$103)*Source_BEAu!$CT380/SUM(Source_BEAu!$CT$397+Source_BEAu!$CT$396)</f>
        <v>6.3889155216502996E-3</v>
      </c>
      <c r="K383" s="19">
        <f>K$7*Source_BEAm!$CT$103/(Source_BEAm!$EI$144+Source_BEAm!$CT$103)*Source_BEAu!$CT380/SUM(Source_BEAu!$CT$397+Source_BEAu!$CT$396)</f>
        <v>1.1041529463538119E-3</v>
      </c>
      <c r="L383" s="19">
        <f>L$7*Source_BEAm!$CT$103/(Source_BEAm!$EI$144+Source_BEAm!$CT$103)*Source_BEAu!$CT380/SUM(Source_BEAu!$CT$397+Source_BEAu!$CT$396)</f>
        <v>1.095724297908363E-4</v>
      </c>
      <c r="N383" s="14">
        <f>N$7*SUM(Source_BEAm!$JI$274:$JI$275)/(SUM(Source_BEAm!$JI$274:$JI$275)+SUM(Source_BEAm!$JJ$274:$JJ$275))*Source_BEAu!$JI380/SUM(Source_BEAu!$JI$396:$JI$397)+N$7*SUM(Source_BEAm!$JJ$274:$JJ$275)/(SUM(Source_BEAm!$JI$274:$JI$275)+SUM(Source_BEAm!$JJ$274:$JJ$275))*Source_BEAu!$JJ380/SUM(Source_BEAu!$JJ$396:$JJ$397)</f>
        <v>2.3019706074464864E-5</v>
      </c>
      <c r="O383" s="14">
        <f>O$7*SUM(Source_BEAm!$JI$274:$JI$275)/(SUM(Source_BEAm!$JI$274:$JI$275)+SUM(Source_BEAm!$JJ$274:$JJ$275))*Source_BEAu!$JI380/SUM(Source_BEAu!$JI$396:$JI$397)+O$7*SUM(Source_BEAm!$JJ$274:$JJ$275)/(SUM(Source_BEAm!$JI$274:$JI$275)+SUM(Source_BEAm!$JJ$274:$JJ$275))*Source_BEAu!$JJ380/SUM(Source_BEAu!$JJ$396:$JJ$397)</f>
        <v>3.7752317962122376E-4</v>
      </c>
      <c r="P383" s="14">
        <f>P$7*SUM(Source_BEAm!$JI$274:$JI$275)/(SUM(Source_BEAm!$JI$274:$JI$275)+SUM(Source_BEAm!$JJ$274:$JJ$275))*Source_BEAu!$JI380/SUM(Source_BEAu!$JI$396:$JI$397)+P$7*SUM(Source_BEAm!$JJ$274:$JJ$275)/(SUM(Source_BEAm!$JI$274:$JI$275)+SUM(Source_BEAm!$JJ$274:$JJ$275))*Source_BEAu!$JJ380/SUM(Source_BEAu!$JJ$396:$JJ$397)</f>
        <v>1.7448937204444363E-3</v>
      </c>
      <c r="Q383" s="14">
        <f>Q$7*SUM(Source_BEAm!$JI$274:$JI$275)/(SUM(Source_BEAm!$JI$274:$JI$275)+SUM(Source_BEAm!$JJ$274:$JJ$275))*Source_BEAu!$JI380/SUM(Source_BEAu!$JI$396:$JI$397)+Q$7*SUM(Source_BEAm!$JJ$274:$JJ$275)/(SUM(Source_BEAm!$JI$274:$JI$275)+SUM(Source_BEAm!$JJ$274:$JJ$275))*Source_BEAu!$JJ380/SUM(Source_BEAu!$JJ$396:$JJ$397)</f>
        <v>3.0155814957548969E-4</v>
      </c>
      <c r="R383" s="14">
        <f>R$7*SUM(Source_BEAm!$JI$274:$JI$275)/(SUM(Source_BEAm!$JI$274:$JI$275)+SUM(Source_BEAm!$JJ$274:$JJ$275))*Source_BEAu!$JI380/SUM(Source_BEAu!$JI$396:$JI$397)+R$7*SUM(Source_BEAm!$JJ$274:$JJ$275)/(SUM(Source_BEAm!$JI$274:$JI$275)+SUM(Source_BEAm!$JJ$274:$JJ$275))*Source_BEAu!$JJ380/SUM(Source_BEAu!$JJ$396:$JJ$397)</f>
        <v>2.9925617896804322E-5</v>
      </c>
    </row>
    <row r="384" spans="1:18">
      <c r="A384" s="15" t="s">
        <v>541</v>
      </c>
      <c r="B384" s="19">
        <v>812300</v>
      </c>
      <c r="C384" s="20"/>
      <c r="H384" s="19">
        <f>H$7*Source_BEAm!$CT$103/(Source_BEAm!$EI$144+Source_BEAm!$CT$103)*Source_BEAu!$CT381/SUM(Source_BEAu!$CT$397+Source_BEAu!$CT$396)</f>
        <v>4.6825824696938574E-5</v>
      </c>
      <c r="I384" s="19">
        <f>I$7*Source_BEAm!$CT$103/(Source_BEAm!$EI$144+Source_BEAm!$CT$103)*Source_BEAu!$CT381/SUM(Source_BEAu!$CT$397+Source_BEAu!$CT$396)</f>
        <v>7.6794352502979274E-4</v>
      </c>
      <c r="J384" s="19">
        <f>J$7*Source_BEAm!$CT$103/(Source_BEAm!$EI$144+Source_BEAm!$CT$103)*Source_BEAu!$CT381/SUM(Source_BEAu!$CT$397+Source_BEAu!$CT$396)</f>
        <v>3.5493975120279441E-3</v>
      </c>
      <c r="K384" s="19">
        <f>K$7*Source_BEAm!$CT$103/(Source_BEAm!$EI$144+Source_BEAm!$CT$103)*Source_BEAu!$CT381/SUM(Source_BEAu!$CT$397+Source_BEAu!$CT$396)</f>
        <v>6.1341830352989535E-4</v>
      </c>
      <c r="L384" s="19">
        <f>L$7*Source_BEAm!$CT$103/(Source_BEAm!$EI$144+Source_BEAm!$CT$103)*Source_BEAu!$CT381/SUM(Source_BEAu!$CT$397+Source_BEAu!$CT$396)</f>
        <v>6.0873572106020169E-5</v>
      </c>
      <c r="N384" s="14">
        <f>N$7*SUM(Source_BEAm!$JI$274:$JI$275)/(SUM(Source_BEAm!$JI$274:$JI$275)+SUM(Source_BEAm!$JJ$274:$JJ$275))*Source_BEAu!$JI381/SUM(Source_BEAu!$JI$396:$JI$397)+N$7*SUM(Source_BEAm!$JJ$274:$JJ$275)/(SUM(Source_BEAm!$JI$274:$JI$275)+SUM(Source_BEAm!$JJ$274:$JJ$275))*Source_BEAu!$JJ381/SUM(Source_BEAu!$JJ$396:$JJ$397)</f>
        <v>2.6837690946487725E-6</v>
      </c>
      <c r="O384" s="14">
        <f>O$7*SUM(Source_BEAm!$JI$274:$JI$275)/(SUM(Source_BEAm!$JI$274:$JI$275)+SUM(Source_BEAm!$JJ$274:$JJ$275))*Source_BEAu!$JI381/SUM(Source_BEAu!$JI$396:$JI$397)+O$7*SUM(Source_BEAm!$JJ$274:$JJ$275)/(SUM(Source_BEAm!$JI$274:$JI$275)+SUM(Source_BEAm!$JJ$274:$JJ$275))*Source_BEAu!$JJ381/SUM(Source_BEAu!$JJ$396:$JJ$397)</f>
        <v>4.4013813152239865E-5</v>
      </c>
      <c r="P384" s="14">
        <f>P$7*SUM(Source_BEAm!$JI$274:$JI$275)/(SUM(Source_BEAm!$JI$274:$JI$275)+SUM(Source_BEAm!$JJ$274:$JJ$275))*Source_BEAu!$JI381/SUM(Source_BEAu!$JI$396:$JI$397)+P$7*SUM(Source_BEAm!$JJ$274:$JJ$275)/(SUM(Source_BEAm!$JI$274:$JI$275)+SUM(Source_BEAm!$JJ$274:$JJ$275))*Source_BEAu!$JJ381/SUM(Source_BEAu!$JJ$396:$JJ$397)</f>
        <v>2.0342969737437692E-4</v>
      </c>
      <c r="Q384" s="14">
        <f>Q$7*SUM(Source_BEAm!$JI$274:$JI$275)/(SUM(Source_BEAm!$JI$274:$JI$275)+SUM(Source_BEAm!$JJ$274:$JJ$275))*Source_BEAu!$JI381/SUM(Source_BEAu!$JI$396:$JI$397)+Q$7*SUM(Source_BEAm!$JJ$274:$JJ$275)/(SUM(Source_BEAm!$JI$274:$JI$275)+SUM(Source_BEAm!$JJ$274:$JJ$275))*Source_BEAu!$JJ381/SUM(Source_BEAu!$JJ$396:$JJ$397)</f>
        <v>3.5157375139898911E-5</v>
      </c>
      <c r="R384" s="14">
        <f>R$7*SUM(Source_BEAm!$JI$274:$JI$275)/(SUM(Source_BEAm!$JI$274:$JI$275)+SUM(Source_BEAm!$JJ$274:$JJ$275))*Source_BEAu!$JI381/SUM(Source_BEAu!$JI$396:$JI$397)+R$7*SUM(Source_BEAm!$JJ$274:$JJ$275)/(SUM(Source_BEAm!$JI$274:$JI$275)+SUM(Source_BEAm!$JJ$274:$JJ$275))*Source_BEAu!$JJ381/SUM(Source_BEAu!$JJ$396:$JJ$397)</f>
        <v>3.4888998230434041E-6</v>
      </c>
    </row>
    <row r="385" spans="1:19">
      <c r="A385" s="15" t="s">
        <v>542</v>
      </c>
      <c r="B385" s="19">
        <v>812900</v>
      </c>
      <c r="C385" s="20"/>
      <c r="H385" s="19">
        <f>H$7*Source_BEAm!$CT$103/(Source_BEAm!$EI$144+Source_BEAm!$CT$103)*Source_BEAu!$CT382/SUM(Source_BEAu!$CT$397+Source_BEAu!$CT$396)</f>
        <v>3.7460659757550862E-5</v>
      </c>
      <c r="I385" s="19">
        <f>I$7*Source_BEAm!$CT$103/(Source_BEAm!$EI$144+Source_BEAm!$CT$103)*Source_BEAu!$CT382/SUM(Source_BEAu!$CT$397+Source_BEAu!$CT$396)</f>
        <v>6.1435482002383422E-4</v>
      </c>
      <c r="J385" s="19">
        <f>J$7*Source_BEAm!$CT$103/(Source_BEAm!$EI$144+Source_BEAm!$CT$103)*Source_BEAu!$CT382/SUM(Source_BEAu!$CT$397+Source_BEAu!$CT$396)</f>
        <v>2.8395180096223555E-3</v>
      </c>
      <c r="K385" s="19">
        <f>K$7*Source_BEAm!$CT$103/(Source_BEAm!$EI$144+Source_BEAm!$CT$103)*Source_BEAu!$CT382/SUM(Source_BEAu!$CT$397+Source_BEAu!$CT$396)</f>
        <v>4.9073464282391632E-4</v>
      </c>
      <c r="L385" s="19">
        <f>L$7*Source_BEAm!$CT$103/(Source_BEAm!$EI$144+Source_BEAm!$CT$103)*Source_BEAu!$CT382/SUM(Source_BEAu!$CT$397+Source_BEAu!$CT$396)</f>
        <v>4.8698857684816134E-5</v>
      </c>
      <c r="N385" s="14">
        <f>N$7*SUM(Source_BEAm!$JI$274:$JI$275)/(SUM(Source_BEAm!$JI$274:$JI$275)+SUM(Source_BEAm!$JJ$274:$JJ$275))*Source_BEAu!$JI382/SUM(Source_BEAu!$JI$396:$JI$397)+N$7*SUM(Source_BEAm!$JJ$274:$JJ$275)/(SUM(Source_BEAm!$JI$274:$JI$275)+SUM(Source_BEAm!$JJ$274:$JJ$275))*Source_BEAu!$JJ382/SUM(Source_BEAu!$JJ$396:$JJ$397)</f>
        <v>3.9564307186563927E-6</v>
      </c>
      <c r="O385" s="14">
        <f>O$7*SUM(Source_BEAm!$JI$274:$JI$275)/(SUM(Source_BEAm!$JI$274:$JI$275)+SUM(Source_BEAm!$JJ$274:$JJ$275))*Source_BEAu!$JI382/SUM(Source_BEAu!$JI$396:$JI$397)+O$7*SUM(Source_BEAm!$JJ$274:$JJ$275)/(SUM(Source_BEAm!$JI$274:$JI$275)+SUM(Source_BEAm!$JJ$274:$JJ$275))*Source_BEAu!$JJ382/SUM(Source_BEAu!$JJ$396:$JJ$397)</f>
        <v>6.4885463785964846E-5</v>
      </c>
      <c r="P385" s="14">
        <f>P$7*SUM(Source_BEAm!$JI$274:$JI$275)/(SUM(Source_BEAm!$JI$274:$JI$275)+SUM(Source_BEAm!$JJ$274:$JJ$275))*Source_BEAu!$JI382/SUM(Source_BEAu!$JI$396:$JI$397)+P$7*SUM(Source_BEAm!$JJ$274:$JJ$275)/(SUM(Source_BEAm!$JI$274:$JI$275)+SUM(Source_BEAm!$JJ$274:$JJ$275))*Source_BEAu!$JJ382/SUM(Source_BEAu!$JJ$396:$JJ$397)</f>
        <v>2.9989744847415449E-4</v>
      </c>
      <c r="Q385" s="14">
        <f>Q$7*SUM(Source_BEAm!$JI$274:$JI$275)/(SUM(Source_BEAm!$JI$274:$JI$275)+SUM(Source_BEAm!$JJ$274:$JJ$275))*Source_BEAu!$JI382/SUM(Source_BEAu!$JI$396:$JI$397)+Q$7*SUM(Source_BEAm!$JJ$274:$JJ$275)/(SUM(Source_BEAm!$JI$274:$JI$275)+SUM(Source_BEAm!$JJ$274:$JJ$275))*Source_BEAu!$JJ382/SUM(Source_BEAu!$JJ$396:$JJ$397)</f>
        <v>5.1829242414398736E-5</v>
      </c>
      <c r="R385" s="14">
        <f>R$7*SUM(Source_BEAm!$JI$274:$JI$275)/(SUM(Source_BEAm!$JI$274:$JI$275)+SUM(Source_BEAm!$JJ$274:$JJ$275))*Source_BEAu!$JI382/SUM(Source_BEAu!$JI$396:$JI$397)+R$7*SUM(Source_BEAm!$JJ$274:$JJ$275)/(SUM(Source_BEAm!$JI$274:$JI$275)+SUM(Source_BEAm!$JJ$274:$JJ$275))*Source_BEAu!$JJ382/SUM(Source_BEAu!$JJ$396:$JJ$397)</f>
        <v>5.1433599342533106E-6</v>
      </c>
    </row>
    <row r="386" spans="1:19">
      <c r="A386" s="15" t="s">
        <v>543</v>
      </c>
      <c r="B386" s="19">
        <v>813100</v>
      </c>
      <c r="C386" s="20"/>
      <c r="H386" s="19">
        <f>H$7*Source_BEAm!$CT$103/(Source_BEAm!$EI$144+Source_BEAm!$CT$103)*Source_BEAu!$CT383/SUM(Source_BEAu!$CT$397+Source_BEAu!$CT$396)</f>
        <v>2.8095494818163146E-5</v>
      </c>
      <c r="I386" s="19">
        <f>I$7*Source_BEAm!$CT$103/(Source_BEAm!$EI$144+Source_BEAm!$CT$103)*Source_BEAu!$CT383/SUM(Source_BEAu!$CT$397+Source_BEAu!$CT$396)</f>
        <v>4.6076611501787563E-4</v>
      </c>
      <c r="J386" s="19">
        <f>J$7*Source_BEAm!$CT$103/(Source_BEAm!$EI$144+Source_BEAm!$CT$103)*Source_BEAu!$CT383/SUM(Source_BEAu!$CT$397+Source_BEAu!$CT$396)</f>
        <v>2.1296385072167665E-3</v>
      </c>
      <c r="K386" s="19">
        <f>K$7*Source_BEAm!$CT$103/(Source_BEAm!$EI$144+Source_BEAm!$CT$103)*Source_BEAu!$CT383/SUM(Source_BEAu!$CT$397+Source_BEAu!$CT$396)</f>
        <v>3.6805098211793724E-4</v>
      </c>
      <c r="L386" s="19">
        <f>L$7*Source_BEAm!$CT$103/(Source_BEAm!$EI$144+Source_BEAm!$CT$103)*Source_BEAu!$CT383/SUM(Source_BEAu!$CT$397+Source_BEAu!$CT$396)</f>
        <v>3.6524143263612099E-5</v>
      </c>
      <c r="N386" s="14">
        <f>N$7*SUM(Source_BEAm!$JI$274:$JI$275)/(SUM(Source_BEAm!$JI$274:$JI$275)+SUM(Source_BEAm!$JJ$274:$JJ$275))*Source_BEAu!$JI383/SUM(Source_BEAu!$JI$396:$JI$397)+N$7*SUM(Source_BEAm!$JJ$274:$JJ$275)/(SUM(Source_BEAm!$JI$274:$JI$275)+SUM(Source_BEAm!$JJ$274:$JJ$275))*Source_BEAu!$JJ383/SUM(Source_BEAu!$JJ$396:$JJ$397)</f>
        <v>0</v>
      </c>
      <c r="O386" s="14">
        <f>O$7*SUM(Source_BEAm!$JI$274:$JI$275)/(SUM(Source_BEAm!$JI$274:$JI$275)+SUM(Source_BEAm!$JJ$274:$JJ$275))*Source_BEAu!$JI383/SUM(Source_BEAu!$JI$396:$JI$397)+O$7*SUM(Source_BEAm!$JJ$274:$JJ$275)/(SUM(Source_BEAm!$JI$274:$JI$275)+SUM(Source_BEAm!$JJ$274:$JJ$275))*Source_BEAu!$JJ383/SUM(Source_BEAu!$JJ$396:$JJ$397)</f>
        <v>0</v>
      </c>
      <c r="P386" s="14">
        <f>P$7*SUM(Source_BEAm!$JI$274:$JI$275)/(SUM(Source_BEAm!$JI$274:$JI$275)+SUM(Source_BEAm!$JJ$274:$JJ$275))*Source_BEAu!$JI383/SUM(Source_BEAu!$JI$396:$JI$397)+P$7*SUM(Source_BEAm!$JJ$274:$JJ$275)/(SUM(Source_BEAm!$JI$274:$JI$275)+SUM(Source_BEAm!$JJ$274:$JJ$275))*Source_BEAu!$JJ383/SUM(Source_BEAu!$JJ$396:$JJ$397)</f>
        <v>0</v>
      </c>
      <c r="Q386" s="14">
        <f>Q$7*SUM(Source_BEAm!$JI$274:$JI$275)/(SUM(Source_BEAm!$JI$274:$JI$275)+SUM(Source_BEAm!$JJ$274:$JJ$275))*Source_BEAu!$JI383/SUM(Source_BEAu!$JI$396:$JI$397)+Q$7*SUM(Source_BEAm!$JJ$274:$JJ$275)/(SUM(Source_BEAm!$JI$274:$JI$275)+SUM(Source_BEAm!$JJ$274:$JJ$275))*Source_BEAu!$JJ383/SUM(Source_BEAu!$JJ$396:$JJ$397)</f>
        <v>0</v>
      </c>
      <c r="R386" s="14">
        <f>R$7*SUM(Source_BEAm!$JI$274:$JI$275)/(SUM(Source_BEAm!$JI$274:$JI$275)+SUM(Source_BEAm!$JJ$274:$JJ$275))*Source_BEAu!$JI383/SUM(Source_BEAu!$JI$396:$JI$397)+R$7*SUM(Source_BEAm!$JJ$274:$JJ$275)/(SUM(Source_BEAm!$JI$274:$JI$275)+SUM(Source_BEAm!$JJ$274:$JJ$275))*Source_BEAu!$JJ383/SUM(Source_BEAu!$JJ$396:$JJ$397)</f>
        <v>0</v>
      </c>
    </row>
    <row r="387" spans="1:19">
      <c r="A387" s="15" t="s">
        <v>544</v>
      </c>
      <c r="B387" s="19" t="s">
        <v>545</v>
      </c>
      <c r="C387" s="20"/>
      <c r="H387" s="19">
        <f>H$7*Source_BEAm!$CT$103/(Source_BEAm!$EI$144+Source_BEAm!$CT$103)*Source_BEAu!$CT384/SUM(Source_BEAu!$CT$397+Source_BEAu!$CT$396)</f>
        <v>9.3651649393877155E-6</v>
      </c>
      <c r="I387" s="19">
        <f>I$7*Source_BEAm!$CT$103/(Source_BEAm!$EI$144+Source_BEAm!$CT$103)*Source_BEAu!$CT384/SUM(Source_BEAu!$CT$397+Source_BEAu!$CT$396)</f>
        <v>1.5358870500595855E-4</v>
      </c>
      <c r="J387" s="19">
        <f>J$7*Source_BEAm!$CT$103/(Source_BEAm!$EI$144+Source_BEAm!$CT$103)*Source_BEAu!$CT384/SUM(Source_BEAu!$CT$397+Source_BEAu!$CT$396)</f>
        <v>7.0987950240558888E-4</v>
      </c>
      <c r="K387" s="19">
        <f>K$7*Source_BEAm!$CT$103/(Source_BEAm!$EI$144+Source_BEAm!$CT$103)*Source_BEAu!$CT384/SUM(Source_BEAu!$CT$397+Source_BEAu!$CT$396)</f>
        <v>1.2268366070597908E-4</v>
      </c>
      <c r="L387" s="19">
        <f>L$7*Source_BEAm!$CT$103/(Source_BEAm!$EI$144+Source_BEAm!$CT$103)*Source_BEAu!$CT384/SUM(Source_BEAu!$CT$397+Source_BEAu!$CT$396)</f>
        <v>1.2174714421204033E-5</v>
      </c>
      <c r="N387" s="14">
        <f>N$7*SUM(Source_BEAm!$JI$274:$JI$275)/(SUM(Source_BEAm!$JI$274:$JI$275)+SUM(Source_BEAm!$JJ$274:$JJ$275))*Source_BEAu!$JI384/SUM(Source_BEAu!$JI$396:$JI$397)+N$7*SUM(Source_BEAm!$JJ$274:$JJ$275)/(SUM(Source_BEAm!$JI$274:$JI$275)+SUM(Source_BEAm!$JJ$274:$JJ$275))*Source_BEAu!$JJ384/SUM(Source_BEAu!$JJ$396:$JJ$397)</f>
        <v>0</v>
      </c>
      <c r="O387" s="14">
        <f>O$7*SUM(Source_BEAm!$JI$274:$JI$275)/(SUM(Source_BEAm!$JI$274:$JI$275)+SUM(Source_BEAm!$JJ$274:$JJ$275))*Source_BEAu!$JI384/SUM(Source_BEAu!$JI$396:$JI$397)+O$7*SUM(Source_BEAm!$JJ$274:$JJ$275)/(SUM(Source_BEAm!$JI$274:$JI$275)+SUM(Source_BEAm!$JJ$274:$JJ$275))*Source_BEAu!$JJ384/SUM(Source_BEAu!$JJ$396:$JJ$397)</f>
        <v>0</v>
      </c>
      <c r="P387" s="14">
        <f>P$7*SUM(Source_BEAm!$JI$274:$JI$275)/(SUM(Source_BEAm!$JI$274:$JI$275)+SUM(Source_BEAm!$JJ$274:$JJ$275))*Source_BEAu!$JI384/SUM(Source_BEAu!$JI$396:$JI$397)+P$7*SUM(Source_BEAm!$JJ$274:$JJ$275)/(SUM(Source_BEAm!$JI$274:$JI$275)+SUM(Source_BEAm!$JJ$274:$JJ$275))*Source_BEAu!$JJ384/SUM(Source_BEAu!$JJ$396:$JJ$397)</f>
        <v>0</v>
      </c>
      <c r="Q387" s="14">
        <f>Q$7*SUM(Source_BEAm!$JI$274:$JI$275)/(SUM(Source_BEAm!$JI$274:$JI$275)+SUM(Source_BEAm!$JJ$274:$JJ$275))*Source_BEAu!$JI384/SUM(Source_BEAu!$JI$396:$JI$397)+Q$7*SUM(Source_BEAm!$JJ$274:$JJ$275)/(SUM(Source_BEAm!$JI$274:$JI$275)+SUM(Source_BEAm!$JJ$274:$JJ$275))*Source_BEAu!$JJ384/SUM(Source_BEAu!$JJ$396:$JJ$397)</f>
        <v>0</v>
      </c>
      <c r="R387" s="14">
        <f>R$7*SUM(Source_BEAm!$JI$274:$JI$275)/(SUM(Source_BEAm!$JI$274:$JI$275)+SUM(Source_BEAm!$JJ$274:$JJ$275))*Source_BEAu!$JI384/SUM(Source_BEAu!$JI$396:$JI$397)+R$7*SUM(Source_BEAm!$JJ$274:$JJ$275)/(SUM(Source_BEAm!$JI$274:$JI$275)+SUM(Source_BEAm!$JJ$274:$JJ$275))*Source_BEAu!$JJ384/SUM(Source_BEAu!$JJ$396:$JJ$397)</f>
        <v>0</v>
      </c>
    </row>
    <row r="388" spans="1:19">
      <c r="A388" s="15" t="s">
        <v>546</v>
      </c>
      <c r="B388" s="19" t="s">
        <v>547</v>
      </c>
      <c r="C388" s="20"/>
      <c r="H388" s="19">
        <f>H$7*Source_BEAm!$CT$103/(Source_BEAm!$EI$144+Source_BEAm!$CT$103)*Source_BEAu!$CT385/SUM(Source_BEAu!$CT$397+Source_BEAu!$CT$396)</f>
        <v>8.4286484454489436E-5</v>
      </c>
      <c r="I388" s="19">
        <f>I$7*Source_BEAm!$CT$103/(Source_BEAm!$EI$144+Source_BEAm!$CT$103)*Source_BEAu!$CT385/SUM(Source_BEAu!$CT$397+Source_BEAu!$CT$396)</f>
        <v>1.3822983450536271E-3</v>
      </c>
      <c r="J388" s="19">
        <f>J$7*Source_BEAm!$CT$103/(Source_BEAm!$EI$144+Source_BEAm!$CT$103)*Source_BEAu!$CT385/SUM(Source_BEAu!$CT$397+Source_BEAu!$CT$396)</f>
        <v>6.3889155216502996E-3</v>
      </c>
      <c r="K388" s="19">
        <f>K$7*Source_BEAm!$CT$103/(Source_BEAm!$EI$144+Source_BEAm!$CT$103)*Source_BEAu!$CT385/SUM(Source_BEAu!$CT$397+Source_BEAu!$CT$396)</f>
        <v>1.1041529463538119E-3</v>
      </c>
      <c r="L388" s="19">
        <f>L$7*Source_BEAm!$CT$103/(Source_BEAm!$EI$144+Source_BEAm!$CT$103)*Source_BEAu!$CT385/SUM(Source_BEAu!$CT$397+Source_BEAu!$CT$396)</f>
        <v>1.095724297908363E-4</v>
      </c>
      <c r="N388" s="14">
        <f>N$7*SUM(Source_BEAm!$JI$274:$JI$275)/(SUM(Source_BEAm!$JI$274:$JI$275)+SUM(Source_BEAm!$JJ$274:$JJ$275))*Source_BEAu!$JI385/SUM(Source_BEAu!$JI$396:$JI$397)+N$7*SUM(Source_BEAm!$JJ$274:$JJ$275)/(SUM(Source_BEAm!$JI$274:$JI$275)+SUM(Source_BEAm!$JJ$274:$JJ$275))*Source_BEAu!$JJ385/SUM(Source_BEAu!$JJ$396:$JJ$397)</f>
        <v>6.501753966671633E-6</v>
      </c>
      <c r="O388" s="14">
        <f>O$7*SUM(Source_BEAm!$JI$274:$JI$275)/(SUM(Source_BEAm!$JI$274:$JI$275)+SUM(Source_BEAm!$JJ$274:$JJ$275))*Source_BEAu!$JI385/SUM(Source_BEAu!$JI$396:$JI$397)+O$7*SUM(Source_BEAm!$JJ$274:$JJ$275)/(SUM(Source_BEAm!$JI$274:$JI$275)+SUM(Source_BEAm!$JJ$274:$JJ$275))*Source_BEAu!$JJ385/SUM(Source_BEAu!$JJ$396:$JJ$397)</f>
        <v>1.0662876505341479E-4</v>
      </c>
      <c r="P388" s="14">
        <f>P$7*SUM(Source_BEAm!$JI$274:$JI$275)/(SUM(Source_BEAm!$JI$274:$JI$275)+SUM(Source_BEAm!$JJ$274:$JJ$275))*Source_BEAu!$JI385/SUM(Source_BEAu!$JI$396:$JI$397)+P$7*SUM(Source_BEAm!$JJ$274:$JJ$275)/(SUM(Source_BEAm!$JI$274:$JI$275)+SUM(Source_BEAm!$JJ$274:$JJ$275))*Source_BEAu!$JJ385/SUM(Source_BEAu!$JJ$396:$JJ$397)</f>
        <v>4.9283295067370969E-4</v>
      </c>
      <c r="Q388" s="14">
        <f>Q$7*SUM(Source_BEAm!$JI$274:$JI$275)/(SUM(Source_BEAm!$JI$274:$JI$275)+SUM(Source_BEAm!$JJ$274:$JJ$275))*Source_BEAu!$JI385/SUM(Source_BEAu!$JI$396:$JI$397)+Q$7*SUM(Source_BEAm!$JJ$274:$JJ$275)/(SUM(Source_BEAm!$JI$274:$JI$275)+SUM(Source_BEAm!$JJ$274:$JJ$275))*Source_BEAu!$JJ385/SUM(Source_BEAu!$JJ$396:$JJ$397)</f>
        <v>8.5172976963398381E-5</v>
      </c>
      <c r="R388" s="14">
        <f>R$7*SUM(Source_BEAm!$JI$274:$JI$275)/(SUM(Source_BEAm!$JI$274:$JI$275)+SUM(Source_BEAm!$JJ$274:$JJ$275))*Source_BEAu!$JI385/SUM(Source_BEAu!$JI$396:$JI$397)+R$7*SUM(Source_BEAm!$JJ$274:$JJ$275)/(SUM(Source_BEAm!$JI$274:$JI$275)+SUM(Source_BEAm!$JJ$274:$JJ$275))*Source_BEAu!$JJ385/SUM(Source_BEAu!$JJ$396:$JJ$397)</f>
        <v>8.4522801566731235E-6</v>
      </c>
    </row>
    <row r="389" spans="1:19">
      <c r="A389" s="15" t="s">
        <v>548</v>
      </c>
      <c r="B389" s="19">
        <v>814000</v>
      </c>
      <c r="C389" s="20"/>
      <c r="H389" s="19">
        <f>H$7*Source_BEAm!$CT$103/(Source_BEAm!$EI$144+Source_BEAm!$CT$103)*Source_BEAu!$CT386/SUM(Source_BEAu!$CT$397+Source_BEAu!$CT$396)</f>
        <v>0</v>
      </c>
      <c r="I389" s="19">
        <f>I$7*Source_BEAm!$CT$103/(Source_BEAm!$EI$144+Source_BEAm!$CT$103)*Source_BEAu!$CT386/SUM(Source_BEAu!$CT$397+Source_BEAu!$CT$396)</f>
        <v>0</v>
      </c>
      <c r="J389" s="19">
        <f>J$7*Source_BEAm!$CT$103/(Source_BEAm!$EI$144+Source_BEAm!$CT$103)*Source_BEAu!$CT386/SUM(Source_BEAu!$CT$397+Source_BEAu!$CT$396)</f>
        <v>0</v>
      </c>
      <c r="K389" s="19">
        <f>K$7*Source_BEAm!$CT$103/(Source_BEAm!$EI$144+Source_BEAm!$CT$103)*Source_BEAu!$CT386/SUM(Source_BEAu!$CT$397+Source_BEAu!$CT$396)</f>
        <v>0</v>
      </c>
      <c r="L389" s="19">
        <f>L$7*Source_BEAm!$CT$103/(Source_BEAm!$EI$144+Source_BEAm!$CT$103)*Source_BEAu!$CT386/SUM(Source_BEAu!$CT$397+Source_BEAu!$CT$396)</f>
        <v>0</v>
      </c>
      <c r="N389" s="14">
        <f>N$7*SUM(Source_BEAm!$JI$274:$JI$275)/(SUM(Source_BEAm!$JI$274:$JI$275)+SUM(Source_BEAm!$JJ$274:$JJ$275))*Source_BEAu!$JI386/SUM(Source_BEAu!$JI$396:$JI$397)+N$7*SUM(Source_BEAm!$JJ$274:$JJ$275)/(SUM(Source_BEAm!$JI$274:$JI$275)+SUM(Source_BEAm!$JJ$274:$JJ$275))*Source_BEAu!$JJ386/SUM(Source_BEAu!$JJ$396:$JJ$397)</f>
        <v>0</v>
      </c>
      <c r="O389" s="14">
        <f>O$7*SUM(Source_BEAm!$JI$274:$JI$275)/(SUM(Source_BEAm!$JI$274:$JI$275)+SUM(Source_BEAm!$JJ$274:$JJ$275))*Source_BEAu!$JI386/SUM(Source_BEAu!$JI$396:$JI$397)+O$7*SUM(Source_BEAm!$JJ$274:$JJ$275)/(SUM(Source_BEAm!$JI$274:$JI$275)+SUM(Source_BEAm!$JJ$274:$JJ$275))*Source_BEAu!$JJ386/SUM(Source_BEAu!$JJ$396:$JJ$397)</f>
        <v>0</v>
      </c>
      <c r="P389" s="14">
        <f>P$7*SUM(Source_BEAm!$JI$274:$JI$275)/(SUM(Source_BEAm!$JI$274:$JI$275)+SUM(Source_BEAm!$JJ$274:$JJ$275))*Source_BEAu!$JI386/SUM(Source_BEAu!$JI$396:$JI$397)+P$7*SUM(Source_BEAm!$JJ$274:$JJ$275)/(SUM(Source_BEAm!$JI$274:$JI$275)+SUM(Source_BEAm!$JJ$274:$JJ$275))*Source_BEAu!$JJ386/SUM(Source_BEAu!$JJ$396:$JJ$397)</f>
        <v>0</v>
      </c>
      <c r="Q389" s="14">
        <f>Q$7*SUM(Source_BEAm!$JI$274:$JI$275)/(SUM(Source_BEAm!$JI$274:$JI$275)+SUM(Source_BEAm!$JJ$274:$JJ$275))*Source_BEAu!$JI386/SUM(Source_BEAu!$JI$396:$JI$397)+Q$7*SUM(Source_BEAm!$JJ$274:$JJ$275)/(SUM(Source_BEAm!$JI$274:$JI$275)+SUM(Source_BEAm!$JJ$274:$JJ$275))*Source_BEAu!$JJ386/SUM(Source_BEAu!$JJ$396:$JJ$397)</f>
        <v>0</v>
      </c>
      <c r="R389" s="14">
        <f>R$7*SUM(Source_BEAm!$JI$274:$JI$275)/(SUM(Source_BEAm!$JI$274:$JI$275)+SUM(Source_BEAm!$JJ$274:$JJ$275))*Source_BEAu!$JI386/SUM(Source_BEAu!$JI$396:$JI$397)+R$7*SUM(Source_BEAm!$JJ$274:$JJ$275)/(SUM(Source_BEAm!$JI$274:$JI$275)+SUM(Source_BEAm!$JJ$274:$JJ$275))*Source_BEAu!$JJ386/SUM(Source_BEAu!$JJ$396:$JJ$397)</f>
        <v>0</v>
      </c>
    </row>
    <row r="390" spans="1:19">
      <c r="A390" s="15" t="s">
        <v>549</v>
      </c>
      <c r="B390" s="19" t="s">
        <v>550</v>
      </c>
      <c r="C390" s="20"/>
      <c r="H390" s="19">
        <f>H$7*Source_BEAm!$CT$103/(Source_BEAm!$EI$144+Source_BEAm!$CT$103)*Source_BEAu!$CT387/SUM(Source_BEAu!$CT$397+Source_BEAu!$CT$396)</f>
        <v>2.7158978324224377E-4</v>
      </c>
      <c r="I390" s="19">
        <f>I$7*Source_BEAm!$CT$103/(Source_BEAm!$EI$144+Source_BEAm!$CT$103)*Source_BEAu!$CT387/SUM(Source_BEAu!$CT$397+Source_BEAu!$CT$396)</f>
        <v>4.4540724451727978E-3</v>
      </c>
      <c r="J390" s="19">
        <f>J$7*Source_BEAm!$CT$103/(Source_BEAm!$EI$144+Source_BEAm!$CT$103)*Source_BEAu!$CT387/SUM(Source_BEAu!$CT$397+Source_BEAu!$CT$396)</f>
        <v>2.0586505569762079E-2</v>
      </c>
      <c r="K390" s="19">
        <f>K$7*Source_BEAm!$CT$103/(Source_BEAm!$EI$144+Source_BEAm!$CT$103)*Source_BEAu!$CT387/SUM(Source_BEAu!$CT$397+Source_BEAu!$CT$396)</f>
        <v>3.5578261604733937E-3</v>
      </c>
      <c r="L390" s="19">
        <f>L$7*Source_BEAm!$CT$103/(Source_BEAm!$EI$144+Source_BEAm!$CT$103)*Source_BEAu!$CT387/SUM(Source_BEAu!$CT$397+Source_BEAu!$CT$396)</f>
        <v>3.5306671821491698E-4</v>
      </c>
      <c r="N390" s="14">
        <f>N$7*SUM(Source_BEAm!$JI$274:$JI$275)/(SUM(Source_BEAm!$JI$274:$JI$275)+SUM(Source_BEAm!$JJ$274:$JJ$275))*Source_BEAu!$JI387/SUM(Source_BEAu!$JI$396:$JI$397)+N$7*SUM(Source_BEAm!$JJ$274:$JJ$275)/(SUM(Source_BEAm!$JI$274:$JI$275)+SUM(Source_BEAm!$JJ$274:$JJ$275))*Source_BEAu!$JJ387/SUM(Source_BEAu!$JJ$396:$JJ$397)</f>
        <v>0</v>
      </c>
      <c r="O390" s="14">
        <f>O$7*SUM(Source_BEAm!$JI$274:$JI$275)/(SUM(Source_BEAm!$JI$274:$JI$275)+SUM(Source_BEAm!$JJ$274:$JJ$275))*Source_BEAu!$JI387/SUM(Source_BEAu!$JI$396:$JI$397)+O$7*SUM(Source_BEAm!$JJ$274:$JJ$275)/(SUM(Source_BEAm!$JI$274:$JI$275)+SUM(Source_BEAm!$JJ$274:$JJ$275))*Source_BEAu!$JJ387/SUM(Source_BEAu!$JJ$396:$JJ$397)</f>
        <v>0</v>
      </c>
      <c r="P390" s="14">
        <f>P$7*SUM(Source_BEAm!$JI$274:$JI$275)/(SUM(Source_BEAm!$JI$274:$JI$275)+SUM(Source_BEAm!$JJ$274:$JJ$275))*Source_BEAu!$JI387/SUM(Source_BEAu!$JI$396:$JI$397)+P$7*SUM(Source_BEAm!$JJ$274:$JJ$275)/(SUM(Source_BEAm!$JI$274:$JI$275)+SUM(Source_BEAm!$JJ$274:$JJ$275))*Source_BEAu!$JJ387/SUM(Source_BEAu!$JJ$396:$JJ$397)</f>
        <v>0</v>
      </c>
      <c r="Q390" s="14">
        <f>Q$7*SUM(Source_BEAm!$JI$274:$JI$275)/(SUM(Source_BEAm!$JI$274:$JI$275)+SUM(Source_BEAm!$JJ$274:$JJ$275))*Source_BEAu!$JI387/SUM(Source_BEAu!$JI$396:$JI$397)+Q$7*SUM(Source_BEAm!$JJ$274:$JJ$275)/(SUM(Source_BEAm!$JI$274:$JI$275)+SUM(Source_BEAm!$JJ$274:$JJ$275))*Source_BEAu!$JJ387/SUM(Source_BEAu!$JJ$396:$JJ$397)</f>
        <v>0</v>
      </c>
      <c r="R390" s="14">
        <f>R$7*SUM(Source_BEAm!$JI$274:$JI$275)/(SUM(Source_BEAm!$JI$274:$JI$275)+SUM(Source_BEAm!$JJ$274:$JJ$275))*Source_BEAu!$JI387/SUM(Source_BEAu!$JI$396:$JI$397)+R$7*SUM(Source_BEAm!$JJ$274:$JJ$275)/(SUM(Source_BEAm!$JI$274:$JI$275)+SUM(Source_BEAm!$JJ$274:$JJ$275))*Source_BEAu!$JJ387/SUM(Source_BEAu!$JJ$396:$JJ$397)</f>
        <v>0</v>
      </c>
    </row>
    <row r="391" spans="1:19">
      <c r="A391" s="15" t="s">
        <v>551</v>
      </c>
      <c r="B391" s="19" t="s">
        <v>552</v>
      </c>
      <c r="C391" s="20"/>
      <c r="H391" s="19">
        <f>H$7*Source_BEAm!$CT$103/(Source_BEAm!$EI$144+Source_BEAm!$CT$103)*Source_BEAu!$CT388/SUM(Source_BEAu!$CT$397+Source_BEAu!$CT$396)</f>
        <v>3.3714593781795774E-4</v>
      </c>
      <c r="I391" s="19">
        <f>I$7*Source_BEAm!$CT$103/(Source_BEAm!$EI$144+Source_BEAm!$CT$103)*Source_BEAu!$CT388/SUM(Source_BEAu!$CT$397+Source_BEAu!$CT$396)</f>
        <v>5.5291933802145083E-3</v>
      </c>
      <c r="J391" s="19">
        <f>J$7*Source_BEAm!$CT$103/(Source_BEAm!$EI$144+Source_BEAm!$CT$103)*Source_BEAu!$CT388/SUM(Source_BEAu!$CT$397+Source_BEAu!$CT$396)</f>
        <v>2.5555662086601198E-2</v>
      </c>
      <c r="K391" s="19">
        <f>K$7*Source_BEAm!$CT$103/(Source_BEAm!$EI$144+Source_BEAm!$CT$103)*Source_BEAu!$CT388/SUM(Source_BEAu!$CT$397+Source_BEAu!$CT$396)</f>
        <v>4.4166117854152476E-3</v>
      </c>
      <c r="L391" s="19">
        <f>L$7*Source_BEAm!$CT$103/(Source_BEAm!$EI$144+Source_BEAm!$CT$103)*Source_BEAu!$CT388/SUM(Source_BEAu!$CT$397+Source_BEAu!$CT$396)</f>
        <v>4.3828971916334521E-4</v>
      </c>
      <c r="N391" s="14">
        <f>N$7*SUM(Source_BEAm!$JI$274:$JI$275)/(SUM(Source_BEAm!$JI$274:$JI$275)+SUM(Source_BEAm!$JJ$274:$JJ$275))*Source_BEAu!$JI388/SUM(Source_BEAu!$JI$396:$JI$397)+N$7*SUM(Source_BEAm!$JJ$274:$JJ$275)/(SUM(Source_BEAm!$JI$274:$JI$275)+SUM(Source_BEAm!$JJ$274:$JJ$275))*Source_BEAu!$JJ388/SUM(Source_BEAu!$JJ$396:$JJ$397)</f>
        <v>3.9564307186563927E-6</v>
      </c>
      <c r="O391" s="14">
        <f>O$7*SUM(Source_BEAm!$JI$274:$JI$275)/(SUM(Source_BEAm!$JI$274:$JI$275)+SUM(Source_BEAm!$JJ$274:$JJ$275))*Source_BEAu!$JI388/SUM(Source_BEAu!$JI$396:$JI$397)+O$7*SUM(Source_BEAm!$JJ$274:$JJ$275)/(SUM(Source_BEAm!$JI$274:$JI$275)+SUM(Source_BEAm!$JJ$274:$JJ$275))*Source_BEAu!$JJ388/SUM(Source_BEAu!$JJ$396:$JJ$397)</f>
        <v>6.4885463785964846E-5</v>
      </c>
      <c r="P391" s="14">
        <f>P$7*SUM(Source_BEAm!$JI$274:$JI$275)/(SUM(Source_BEAm!$JI$274:$JI$275)+SUM(Source_BEAm!$JJ$274:$JJ$275))*Source_BEAu!$JI388/SUM(Source_BEAu!$JI$396:$JI$397)+P$7*SUM(Source_BEAm!$JJ$274:$JJ$275)/(SUM(Source_BEAm!$JI$274:$JI$275)+SUM(Source_BEAm!$JJ$274:$JJ$275))*Source_BEAu!$JJ388/SUM(Source_BEAu!$JJ$396:$JJ$397)</f>
        <v>2.9989744847415449E-4</v>
      </c>
      <c r="Q391" s="14">
        <f>Q$7*SUM(Source_BEAm!$JI$274:$JI$275)/(SUM(Source_BEAm!$JI$274:$JI$275)+SUM(Source_BEAm!$JJ$274:$JJ$275))*Source_BEAu!$JI388/SUM(Source_BEAu!$JI$396:$JI$397)+Q$7*SUM(Source_BEAm!$JJ$274:$JJ$275)/(SUM(Source_BEAm!$JI$274:$JI$275)+SUM(Source_BEAm!$JJ$274:$JJ$275))*Source_BEAu!$JJ388/SUM(Source_BEAu!$JJ$396:$JJ$397)</f>
        <v>5.1829242414398736E-5</v>
      </c>
      <c r="R391" s="14">
        <f>R$7*SUM(Source_BEAm!$JI$274:$JI$275)/(SUM(Source_BEAm!$JI$274:$JI$275)+SUM(Source_BEAm!$JJ$274:$JJ$275))*Source_BEAu!$JI388/SUM(Source_BEAu!$JI$396:$JI$397)+R$7*SUM(Source_BEAm!$JJ$274:$JJ$275)/(SUM(Source_BEAm!$JI$274:$JI$275)+SUM(Source_BEAm!$JJ$274:$JJ$275))*Source_BEAu!$JJ388/SUM(Source_BEAu!$JJ$396:$JJ$397)</f>
        <v>5.1433599342533106E-6</v>
      </c>
    </row>
    <row r="392" spans="1:19">
      <c r="A392" s="15" t="s">
        <v>553</v>
      </c>
      <c r="B392" s="19">
        <v>491000</v>
      </c>
      <c r="C392" s="20"/>
      <c r="H392" s="19">
        <f>H$7*Source_BEAm!$CT$103/(Source_BEAm!$EI$144+Source_BEAm!$CT$103)*Source_BEAu!$CT389/SUM(Source_BEAu!$CT$397+Source_BEAu!$CT$396)</f>
        <v>0</v>
      </c>
      <c r="I392" s="19">
        <f>I$7*Source_BEAm!$CT$103/(Source_BEAm!$EI$144+Source_BEAm!$CT$103)*Source_BEAu!$CT389/SUM(Source_BEAu!$CT$397+Source_BEAu!$CT$396)</f>
        <v>0</v>
      </c>
      <c r="J392" s="19">
        <f>J$7*Source_BEAm!$CT$103/(Source_BEAm!$EI$144+Source_BEAm!$CT$103)*Source_BEAu!$CT389/SUM(Source_BEAu!$CT$397+Source_BEAu!$CT$396)</f>
        <v>0</v>
      </c>
      <c r="K392" s="19">
        <f>K$7*Source_BEAm!$CT$103/(Source_BEAm!$EI$144+Source_BEAm!$CT$103)*Source_BEAu!$CT389/SUM(Source_BEAu!$CT$397+Source_BEAu!$CT$396)</f>
        <v>0</v>
      </c>
      <c r="L392" s="19">
        <f>L$7*Source_BEAm!$CT$103/(Source_BEAm!$EI$144+Source_BEAm!$CT$103)*Source_BEAu!$CT389/SUM(Source_BEAu!$CT$397+Source_BEAu!$CT$396)</f>
        <v>0</v>
      </c>
      <c r="N392" s="14">
        <f>N$7*SUM(Source_BEAm!$JI$274:$JI$275)/(SUM(Source_BEAm!$JI$274:$JI$275)+SUM(Source_BEAm!$JJ$274:$JJ$275))*Source_BEAu!$JI389/SUM(Source_BEAu!$JI$396:$JI$397)+N$7*SUM(Source_BEAm!$JJ$274:$JJ$275)/(SUM(Source_BEAm!$JI$274:$JI$275)+SUM(Source_BEAm!$JJ$274:$JJ$275))*Source_BEAu!$JJ389/SUM(Source_BEAu!$JJ$396:$JJ$397)</f>
        <v>0</v>
      </c>
      <c r="O392" s="14">
        <f>O$7*SUM(Source_BEAm!$JI$274:$JI$275)/(SUM(Source_BEAm!$JI$274:$JI$275)+SUM(Source_BEAm!$JJ$274:$JJ$275))*Source_BEAu!$JI389/SUM(Source_BEAu!$JI$396:$JI$397)+O$7*SUM(Source_BEAm!$JJ$274:$JJ$275)/(SUM(Source_BEAm!$JI$274:$JI$275)+SUM(Source_BEAm!$JJ$274:$JJ$275))*Source_BEAu!$JJ389/SUM(Source_BEAu!$JJ$396:$JJ$397)</f>
        <v>0</v>
      </c>
      <c r="P392" s="14">
        <f>P$7*SUM(Source_BEAm!$JI$274:$JI$275)/(SUM(Source_BEAm!$JI$274:$JI$275)+SUM(Source_BEAm!$JJ$274:$JJ$275))*Source_BEAu!$JI389/SUM(Source_BEAu!$JI$396:$JI$397)+P$7*SUM(Source_BEAm!$JJ$274:$JJ$275)/(SUM(Source_BEAm!$JI$274:$JI$275)+SUM(Source_BEAm!$JJ$274:$JJ$275))*Source_BEAu!$JJ389/SUM(Source_BEAu!$JJ$396:$JJ$397)</f>
        <v>0</v>
      </c>
      <c r="Q392" s="14">
        <f>Q$7*SUM(Source_BEAm!$JI$274:$JI$275)/(SUM(Source_BEAm!$JI$274:$JI$275)+SUM(Source_BEAm!$JJ$274:$JJ$275))*Source_BEAu!$JI389/SUM(Source_BEAu!$JI$396:$JI$397)+Q$7*SUM(Source_BEAm!$JJ$274:$JJ$275)/(SUM(Source_BEAm!$JI$274:$JI$275)+SUM(Source_BEAm!$JJ$274:$JJ$275))*Source_BEAu!$JJ389/SUM(Source_BEAu!$JJ$396:$JJ$397)</f>
        <v>0</v>
      </c>
      <c r="R392" s="14">
        <f>R$7*SUM(Source_BEAm!$JI$274:$JI$275)/(SUM(Source_BEAm!$JI$274:$JI$275)+SUM(Source_BEAm!$JJ$274:$JJ$275))*Source_BEAu!$JI389/SUM(Source_BEAu!$JI$396:$JI$397)+R$7*SUM(Source_BEAm!$JJ$274:$JJ$275)/(SUM(Source_BEAm!$JI$274:$JI$275)+SUM(Source_BEAm!$JJ$274:$JJ$275))*Source_BEAu!$JJ389/SUM(Source_BEAu!$JJ$396:$JJ$397)</f>
        <v>0</v>
      </c>
    </row>
    <row r="393" spans="1:19">
      <c r="A393" s="15" t="s">
        <v>554</v>
      </c>
      <c r="B393" s="19" t="s">
        <v>555</v>
      </c>
      <c r="C393" s="20"/>
      <c r="H393" s="19">
        <f>H$7*Source_BEAm!$CT$103/(Source_BEAm!$EI$144+Source_BEAm!$CT$103)*Source_BEAu!$CT390/SUM(Source_BEAu!$CT$397+Source_BEAu!$CT$396)</f>
        <v>0</v>
      </c>
      <c r="I393" s="19">
        <f>I$7*Source_BEAm!$CT$103/(Source_BEAm!$EI$144+Source_BEAm!$CT$103)*Source_BEAu!$CT390/SUM(Source_BEAu!$CT$397+Source_BEAu!$CT$396)</f>
        <v>0</v>
      </c>
      <c r="J393" s="19">
        <f>J$7*Source_BEAm!$CT$103/(Source_BEAm!$EI$144+Source_BEAm!$CT$103)*Source_BEAu!$CT390/SUM(Source_BEAu!$CT$397+Source_BEAu!$CT$396)</f>
        <v>0</v>
      </c>
      <c r="K393" s="19">
        <f>K$7*Source_BEAm!$CT$103/(Source_BEAm!$EI$144+Source_BEAm!$CT$103)*Source_BEAu!$CT390/SUM(Source_BEAu!$CT$397+Source_BEAu!$CT$396)</f>
        <v>0</v>
      </c>
      <c r="L393" s="19">
        <f>L$7*Source_BEAm!$CT$103/(Source_BEAm!$EI$144+Source_BEAm!$CT$103)*Source_BEAu!$CT390/SUM(Source_BEAu!$CT$397+Source_BEAu!$CT$396)</f>
        <v>0</v>
      </c>
      <c r="N393" s="14">
        <f>N$7*SUM(Source_BEAm!$JI$274:$JI$275)/(SUM(Source_BEAm!$JI$274:$JI$275)+SUM(Source_BEAm!$JJ$274:$JJ$275))*Source_BEAu!$JI390/SUM(Source_BEAu!$JI$396:$JI$397)+N$7*SUM(Source_BEAm!$JJ$274:$JJ$275)/(SUM(Source_BEAm!$JI$274:$JI$275)+SUM(Source_BEAm!$JJ$274:$JJ$275))*Source_BEAu!$JJ390/SUM(Source_BEAu!$JJ$396:$JJ$397)</f>
        <v>0</v>
      </c>
      <c r="O393" s="14">
        <f>O$7*SUM(Source_BEAm!$JI$274:$JI$275)/(SUM(Source_BEAm!$JI$274:$JI$275)+SUM(Source_BEAm!$JJ$274:$JJ$275))*Source_BEAu!$JI390/SUM(Source_BEAu!$JI$396:$JI$397)+O$7*SUM(Source_BEAm!$JJ$274:$JJ$275)/(SUM(Source_BEAm!$JI$274:$JI$275)+SUM(Source_BEAm!$JJ$274:$JJ$275))*Source_BEAu!$JJ390/SUM(Source_BEAu!$JJ$396:$JJ$397)</f>
        <v>0</v>
      </c>
      <c r="P393" s="14">
        <f>P$7*SUM(Source_BEAm!$JI$274:$JI$275)/(SUM(Source_BEAm!$JI$274:$JI$275)+SUM(Source_BEAm!$JJ$274:$JJ$275))*Source_BEAu!$JI390/SUM(Source_BEAu!$JI$396:$JI$397)+P$7*SUM(Source_BEAm!$JJ$274:$JJ$275)/(SUM(Source_BEAm!$JI$274:$JI$275)+SUM(Source_BEAm!$JJ$274:$JJ$275))*Source_BEAu!$JJ390/SUM(Source_BEAu!$JJ$396:$JJ$397)</f>
        <v>0</v>
      </c>
      <c r="Q393" s="14">
        <f>Q$7*SUM(Source_BEAm!$JI$274:$JI$275)/(SUM(Source_BEAm!$JI$274:$JI$275)+SUM(Source_BEAm!$JJ$274:$JJ$275))*Source_BEAu!$JI390/SUM(Source_BEAu!$JI$396:$JI$397)+Q$7*SUM(Source_BEAm!$JJ$274:$JJ$275)/(SUM(Source_BEAm!$JI$274:$JI$275)+SUM(Source_BEAm!$JJ$274:$JJ$275))*Source_BEAu!$JJ390/SUM(Source_BEAu!$JJ$396:$JJ$397)</f>
        <v>0</v>
      </c>
      <c r="R393" s="14">
        <f>R$7*SUM(Source_BEAm!$JI$274:$JI$275)/(SUM(Source_BEAm!$JI$274:$JI$275)+SUM(Source_BEAm!$JJ$274:$JJ$275))*Source_BEAu!$JI390/SUM(Source_BEAu!$JI$396:$JI$397)+R$7*SUM(Source_BEAm!$JJ$274:$JJ$275)/(SUM(Source_BEAm!$JI$274:$JI$275)+SUM(Source_BEAm!$JJ$274:$JJ$275))*Source_BEAu!$JJ390/SUM(Source_BEAu!$JJ$396:$JJ$397)</f>
        <v>0</v>
      </c>
    </row>
    <row r="394" spans="1:19">
      <c r="A394" s="15" t="s">
        <v>556</v>
      </c>
      <c r="B394" s="19" t="s">
        <v>557</v>
      </c>
      <c r="C394" s="20"/>
      <c r="H394" s="19">
        <f>H$7*Source_BEAm!$CT$103/(Source_BEAm!$EI$144+Source_BEAm!$CT$103)*Source_BEAu!$CT391/SUM(Source_BEAu!$CT$397+Source_BEAu!$CT$396)</f>
        <v>0</v>
      </c>
      <c r="I394" s="19">
        <f>I$7*Source_BEAm!$CT$103/(Source_BEAm!$EI$144+Source_BEAm!$CT$103)*Source_BEAu!$CT391/SUM(Source_BEAu!$CT$397+Source_BEAu!$CT$396)</f>
        <v>0</v>
      </c>
      <c r="J394" s="19">
        <f>J$7*Source_BEAm!$CT$103/(Source_BEAm!$EI$144+Source_BEAm!$CT$103)*Source_BEAu!$CT391/SUM(Source_BEAu!$CT$397+Source_BEAu!$CT$396)</f>
        <v>0</v>
      </c>
      <c r="K394" s="19">
        <f>K$7*Source_BEAm!$CT$103/(Source_BEAm!$EI$144+Source_BEAm!$CT$103)*Source_BEAu!$CT391/SUM(Source_BEAu!$CT$397+Source_BEAu!$CT$396)</f>
        <v>0</v>
      </c>
      <c r="L394" s="19">
        <f>L$7*Source_BEAm!$CT$103/(Source_BEAm!$EI$144+Source_BEAm!$CT$103)*Source_BEAu!$CT391/SUM(Source_BEAu!$CT$397+Source_BEAu!$CT$396)</f>
        <v>0</v>
      </c>
      <c r="N394" s="14">
        <f>N$7*SUM(Source_BEAm!$JI$274:$JI$275)/(SUM(Source_BEAm!$JI$274:$JI$275)+SUM(Source_BEAm!$JJ$274:$JJ$275))*Source_BEAu!$JI391/SUM(Source_BEAu!$JI$396:$JI$397)+N$7*SUM(Source_BEAm!$JJ$274:$JJ$275)/(SUM(Source_BEAm!$JI$274:$JI$275)+SUM(Source_BEAm!$JJ$274:$JJ$275))*Source_BEAu!$JJ391/SUM(Source_BEAu!$JJ$396:$JJ$397)</f>
        <v>0</v>
      </c>
      <c r="O394" s="14">
        <f>O$7*SUM(Source_BEAm!$JI$274:$JI$275)/(SUM(Source_BEAm!$JI$274:$JI$275)+SUM(Source_BEAm!$JJ$274:$JJ$275))*Source_BEAu!$JI391/SUM(Source_BEAu!$JI$396:$JI$397)+O$7*SUM(Source_BEAm!$JJ$274:$JJ$275)/(SUM(Source_BEAm!$JI$274:$JI$275)+SUM(Source_BEAm!$JJ$274:$JJ$275))*Source_BEAu!$JJ391/SUM(Source_BEAu!$JJ$396:$JJ$397)</f>
        <v>0</v>
      </c>
      <c r="P394" s="14">
        <f>P$7*SUM(Source_BEAm!$JI$274:$JI$275)/(SUM(Source_BEAm!$JI$274:$JI$275)+SUM(Source_BEAm!$JJ$274:$JJ$275))*Source_BEAu!$JI391/SUM(Source_BEAu!$JI$396:$JI$397)+P$7*SUM(Source_BEAm!$JJ$274:$JJ$275)/(SUM(Source_BEAm!$JI$274:$JI$275)+SUM(Source_BEAm!$JJ$274:$JJ$275))*Source_BEAu!$JJ391/SUM(Source_BEAu!$JJ$396:$JJ$397)</f>
        <v>0</v>
      </c>
      <c r="Q394" s="14">
        <f>Q$7*SUM(Source_BEAm!$JI$274:$JI$275)/(SUM(Source_BEAm!$JI$274:$JI$275)+SUM(Source_BEAm!$JJ$274:$JJ$275))*Source_BEAu!$JI391/SUM(Source_BEAu!$JI$396:$JI$397)+Q$7*SUM(Source_BEAm!$JJ$274:$JJ$275)/(SUM(Source_BEAm!$JI$274:$JI$275)+SUM(Source_BEAm!$JJ$274:$JJ$275))*Source_BEAu!$JJ391/SUM(Source_BEAu!$JJ$396:$JJ$397)</f>
        <v>0</v>
      </c>
      <c r="R394" s="14">
        <f>R$7*SUM(Source_BEAm!$JI$274:$JI$275)/(SUM(Source_BEAm!$JI$274:$JI$275)+SUM(Source_BEAm!$JJ$274:$JJ$275))*Source_BEAu!$JI391/SUM(Source_BEAu!$JI$396:$JI$397)+R$7*SUM(Source_BEAm!$JJ$274:$JJ$275)/(SUM(Source_BEAm!$JI$274:$JI$275)+SUM(Source_BEAm!$JJ$274:$JJ$275))*Source_BEAu!$JJ391/SUM(Source_BEAu!$JJ$396:$JJ$397)</f>
        <v>0</v>
      </c>
    </row>
    <row r="395" spans="1:19">
      <c r="A395" s="15" t="s">
        <v>558</v>
      </c>
      <c r="B395" s="19" t="s">
        <v>559</v>
      </c>
      <c r="C395" s="20"/>
      <c r="H395" s="19">
        <f>H$7*Source_BEAm!$CT$103/(Source_BEAm!$EI$144+Source_BEAm!$CT$103)*Source_BEAu!$CT392/SUM(Source_BEAu!$CT$397+Source_BEAu!$CT$396)</f>
        <v>9.5150075784179184E-3</v>
      </c>
      <c r="I395" s="19">
        <f>I$7*Source_BEAm!$CT$103/(Source_BEAm!$EI$144+Source_BEAm!$CT$103)*Source_BEAu!$CT392/SUM(Source_BEAu!$CT$397+Source_BEAu!$CT$396)</f>
        <v>0.15604612428605388</v>
      </c>
      <c r="J395" s="19">
        <f>J$7*Source_BEAm!$CT$103/(Source_BEAm!$EI$144+Source_BEAm!$CT$103)*Source_BEAu!$CT392/SUM(Source_BEAu!$CT$397+Source_BEAu!$CT$396)</f>
        <v>0.72123757444407821</v>
      </c>
      <c r="K395" s="19">
        <f>K$7*Source_BEAm!$CT$103/(Source_BEAm!$EI$144+Source_BEAm!$CT$103)*Source_BEAu!$CT392/SUM(Source_BEAu!$CT$397+Source_BEAu!$CT$396)</f>
        <v>0.12464659927727474</v>
      </c>
      <c r="L395" s="19">
        <f>L$7*Source_BEAm!$CT$103/(Source_BEAm!$EI$144+Source_BEAm!$CT$103)*Source_BEAu!$CT392/SUM(Source_BEAu!$CT$397+Source_BEAu!$CT$396)</f>
        <v>1.23695098519433E-2</v>
      </c>
      <c r="N395" s="14">
        <f>N$7*SUM(Source_BEAm!$JI$274:$JI$275)/(SUM(Source_BEAm!$JI$274:$JI$275)+SUM(Source_BEAm!$JJ$274:$JJ$275))*Source_BEAu!$JI392/SUM(Source_BEAu!$JI$396:$JI$397)+N$7*SUM(Source_BEAm!$JJ$274:$JJ$275)/(SUM(Source_BEAm!$JI$274:$JI$275)+SUM(Source_BEAm!$JJ$274:$JJ$275))*Source_BEAu!$JJ392/SUM(Source_BEAu!$JJ$396:$JJ$397)</f>
        <v>2.7514515347460718E-4</v>
      </c>
      <c r="O395" s="14">
        <f>O$7*SUM(Source_BEAm!$JI$274:$JI$275)/(SUM(Source_BEAm!$JI$274:$JI$275)+SUM(Source_BEAm!$JJ$274:$JJ$275))*Source_BEAu!$JI392/SUM(Source_BEAu!$JI$396:$JI$397)+O$7*SUM(Source_BEAm!$JJ$274:$JJ$275)/(SUM(Source_BEAm!$JI$274:$JI$275)+SUM(Source_BEAm!$JJ$274:$JJ$275))*Source_BEAu!$JJ392/SUM(Source_BEAu!$JJ$396:$JJ$397)</f>
        <v>4.5123805169835583E-3</v>
      </c>
      <c r="P395" s="14">
        <f>P$7*SUM(Source_BEAm!$JI$274:$JI$275)/(SUM(Source_BEAm!$JI$274:$JI$275)+SUM(Source_BEAm!$JJ$274:$JJ$275))*Source_BEAu!$JI392/SUM(Source_BEAu!$JI$396:$JI$397)+P$7*SUM(Source_BEAm!$JJ$274:$JJ$275)/(SUM(Source_BEAm!$JI$274:$JI$275)+SUM(Source_BEAm!$JJ$274:$JJ$275))*Source_BEAu!$JJ392/SUM(Source_BEAu!$JJ$396:$JJ$397)</f>
        <v>2.0856002633375222E-2</v>
      </c>
      <c r="Q395" s="14">
        <f>Q$7*SUM(Source_BEAm!$JI$274:$JI$275)/(SUM(Source_BEAm!$JI$274:$JI$275)+SUM(Source_BEAm!$JJ$274:$JJ$275))*Source_BEAu!$JI392/SUM(Source_BEAu!$JI$396:$JI$397)+Q$7*SUM(Source_BEAm!$JJ$274:$JJ$275)/(SUM(Source_BEAm!$JI$274:$JI$275)+SUM(Source_BEAm!$JJ$274:$JJ$275))*Source_BEAu!$JJ392/SUM(Source_BEAu!$JJ$396:$JJ$397)</f>
        <v>3.6044015105173538E-3</v>
      </c>
      <c r="R395" s="14">
        <f>R$7*SUM(Source_BEAm!$JI$274:$JI$275)/(SUM(Source_BEAm!$JI$274:$JI$275)+SUM(Source_BEAm!$JJ$274:$JJ$275))*Source_BEAu!$JI392/SUM(Source_BEAu!$JI$396:$JI$397)+R$7*SUM(Source_BEAm!$JJ$274:$JJ$275)/(SUM(Source_BEAm!$JI$274:$JI$275)+SUM(Source_BEAm!$JJ$274:$JJ$275))*Source_BEAu!$JJ392/SUM(Source_BEAu!$JJ$396:$JJ$397)</f>
        <v>3.5768869951698936E-4</v>
      </c>
    </row>
    <row r="396" spans="1:19">
      <c r="A396" s="15" t="s">
        <v>560</v>
      </c>
      <c r="B396" s="19" t="s">
        <v>561</v>
      </c>
      <c r="C396" s="20"/>
      <c r="H396" s="19">
        <f>H$7*Source_BEAm!$CT$103/(Source_BEAm!$EI$144+Source_BEAm!$CT$103)*Source_BEAu!$CT393/SUM(Source_BEAu!$CT$397+Source_BEAu!$CT$396)</f>
        <v>9.3651649393877155E-6</v>
      </c>
      <c r="I396" s="19">
        <f>I$7*Source_BEAm!$CT$103/(Source_BEAm!$EI$144+Source_BEAm!$CT$103)*Source_BEAu!$CT393/SUM(Source_BEAu!$CT$397+Source_BEAu!$CT$396)</f>
        <v>1.5358870500595855E-4</v>
      </c>
      <c r="J396" s="19">
        <f>J$7*Source_BEAm!$CT$103/(Source_BEAm!$EI$144+Source_BEAm!$CT$103)*Source_BEAu!$CT393/SUM(Source_BEAu!$CT$397+Source_BEAu!$CT$396)</f>
        <v>7.0987950240558888E-4</v>
      </c>
      <c r="K396" s="19">
        <f>K$7*Source_BEAm!$CT$103/(Source_BEAm!$EI$144+Source_BEAm!$CT$103)*Source_BEAu!$CT393/SUM(Source_BEAu!$CT$397+Source_BEAu!$CT$396)</f>
        <v>1.2268366070597908E-4</v>
      </c>
      <c r="L396" s="19">
        <f>L$7*Source_BEAm!$CT$103/(Source_BEAm!$EI$144+Source_BEAm!$CT$103)*Source_BEAu!$CT393/SUM(Source_BEAu!$CT$397+Source_BEAu!$CT$396)</f>
        <v>1.2174714421204033E-5</v>
      </c>
      <c r="N396" s="14">
        <f>N$7*SUM(Source_BEAm!$JI$274:$JI$275)/(SUM(Source_BEAm!$JI$274:$JI$275)+SUM(Source_BEAm!$JJ$274:$JJ$275))*Source_BEAu!$JI393/SUM(Source_BEAu!$JI$396:$JI$397)+N$7*SUM(Source_BEAm!$JJ$274:$JJ$275)/(SUM(Source_BEAm!$JI$274:$JI$275)+SUM(Source_BEAm!$JJ$274:$JJ$275))*Source_BEAu!$JJ393/SUM(Source_BEAu!$JJ$396:$JJ$397)</f>
        <v>3.6550348390036425E-5</v>
      </c>
      <c r="O396" s="14">
        <f>O$7*SUM(Source_BEAm!$JI$274:$JI$275)/(SUM(Source_BEAm!$JI$274:$JI$275)+SUM(Source_BEAm!$JJ$274:$JJ$275))*Source_BEAu!$JI393/SUM(Source_BEAu!$JI$396:$JI$397)+O$7*SUM(Source_BEAm!$JJ$274:$JJ$275)/(SUM(Source_BEAm!$JI$274:$JI$275)+SUM(Source_BEAm!$JJ$274:$JJ$275))*Source_BEAu!$JJ393/SUM(Source_BEAu!$JJ$396:$JJ$397)</f>
        <v>5.994257135965974E-4</v>
      </c>
      <c r="P396" s="14">
        <f>P$7*SUM(Source_BEAm!$JI$274:$JI$275)/(SUM(Source_BEAm!$JI$274:$JI$275)+SUM(Source_BEAm!$JJ$274:$JJ$275))*Source_BEAu!$JI393/SUM(Source_BEAu!$JI$396:$JI$397)+P$7*SUM(Source_BEAm!$JJ$274:$JJ$275)/(SUM(Source_BEAm!$JI$274:$JI$275)+SUM(Source_BEAm!$JJ$274:$JJ$275))*Source_BEAu!$JJ393/SUM(Source_BEAu!$JJ$396:$JJ$397)</f>
        <v>2.7705164079647603E-3</v>
      </c>
      <c r="Q396" s="14">
        <f>Q$7*SUM(Source_BEAm!$JI$274:$JI$275)/(SUM(Source_BEAm!$JI$274:$JI$275)+SUM(Source_BEAm!$JJ$274:$JJ$275))*Source_BEAu!$JI393/SUM(Source_BEAu!$JI$396:$JI$397)+Q$7*SUM(Source_BEAm!$JJ$274:$JJ$275)/(SUM(Source_BEAm!$JI$274:$JI$275)+SUM(Source_BEAm!$JJ$274:$JJ$275))*Source_BEAu!$JJ393/SUM(Source_BEAu!$JJ$396:$JJ$397)</f>
        <v>4.7880956390947713E-4</v>
      </c>
      <c r="R396" s="14">
        <f>R$7*SUM(Source_BEAm!$JI$274:$JI$275)/(SUM(Source_BEAm!$JI$274:$JI$275)+SUM(Source_BEAm!$JJ$274:$JJ$275))*Source_BEAu!$JI393/SUM(Source_BEAu!$JI$396:$JI$397)+R$7*SUM(Source_BEAm!$JJ$274:$JJ$275)/(SUM(Source_BEAm!$JI$274:$JI$275)+SUM(Source_BEAm!$JJ$274:$JJ$275))*Source_BEAu!$JJ393/SUM(Source_BEAu!$JJ$396:$JJ$397)</f>
        <v>4.7515452907047351E-5</v>
      </c>
    </row>
    <row r="397" spans="1:19">
      <c r="A397" s="15" t="s">
        <v>562</v>
      </c>
      <c r="B397" s="19" t="s">
        <v>563</v>
      </c>
      <c r="C397" s="20"/>
      <c r="H397" s="19">
        <f>H$7*Source_BEAm!$CT$103/(Source_BEAm!$EI$144+Source_BEAm!$CT$103)*Source_BEAu!$CT394/SUM(Source_BEAu!$CT$397+Source_BEAu!$CT$396)</f>
        <v>0</v>
      </c>
      <c r="I397" s="19">
        <f>I$7*Source_BEAm!$CT$103/(Source_BEAm!$EI$144+Source_BEAm!$CT$103)*Source_BEAu!$CT394/SUM(Source_BEAu!$CT$397+Source_BEAu!$CT$396)</f>
        <v>0</v>
      </c>
      <c r="J397" s="19">
        <f>J$7*Source_BEAm!$CT$103/(Source_BEAm!$EI$144+Source_BEAm!$CT$103)*Source_BEAu!$CT394/SUM(Source_BEAu!$CT$397+Source_BEAu!$CT$396)</f>
        <v>0</v>
      </c>
      <c r="K397" s="19">
        <f>K$7*Source_BEAm!$CT$103/(Source_BEAm!$EI$144+Source_BEAm!$CT$103)*Source_BEAu!$CT394/SUM(Source_BEAu!$CT$397+Source_BEAu!$CT$396)</f>
        <v>0</v>
      </c>
      <c r="L397" s="19">
        <f>L$7*Source_BEAm!$CT$103/(Source_BEAm!$EI$144+Source_BEAm!$CT$103)*Source_BEAu!$CT394/SUM(Source_BEAu!$CT$397+Source_BEAu!$CT$396)</f>
        <v>0</v>
      </c>
      <c r="N397" s="14">
        <f>N$7*SUM(Source_BEAm!$JI$274:$JI$275)/(SUM(Source_BEAm!$JI$274:$JI$275)+SUM(Source_BEAm!$JJ$274:$JJ$275))*Source_BEAu!$JI394/SUM(Source_BEAu!$JI$396:$JI$397)+N$7*SUM(Source_BEAm!$JJ$274:$JJ$275)/(SUM(Source_BEAm!$JI$274:$JI$275)+SUM(Source_BEAm!$JJ$274:$JJ$275))*Source_BEAu!$JJ394/SUM(Source_BEAu!$JJ$396:$JJ$397)</f>
        <v>0</v>
      </c>
      <c r="O397" s="14">
        <f>O$7*SUM(Source_BEAm!$JI$274:$JI$275)/(SUM(Source_BEAm!$JI$274:$JI$275)+SUM(Source_BEAm!$JJ$274:$JJ$275))*Source_BEAu!$JI394/SUM(Source_BEAu!$JI$396:$JI$397)+O$7*SUM(Source_BEAm!$JJ$274:$JJ$275)/(SUM(Source_BEAm!$JI$274:$JI$275)+SUM(Source_BEAm!$JJ$274:$JJ$275))*Source_BEAu!$JJ394/SUM(Source_BEAu!$JJ$396:$JJ$397)</f>
        <v>0</v>
      </c>
      <c r="P397" s="14">
        <f>P$7*SUM(Source_BEAm!$JI$274:$JI$275)/(SUM(Source_BEAm!$JI$274:$JI$275)+SUM(Source_BEAm!$JJ$274:$JJ$275))*Source_BEAu!$JI394/SUM(Source_BEAu!$JI$396:$JI$397)+P$7*SUM(Source_BEAm!$JJ$274:$JJ$275)/(SUM(Source_BEAm!$JI$274:$JI$275)+SUM(Source_BEAm!$JJ$274:$JJ$275))*Source_BEAu!$JJ394/SUM(Source_BEAu!$JJ$396:$JJ$397)</f>
        <v>0</v>
      </c>
      <c r="Q397" s="14">
        <f>Q$7*SUM(Source_BEAm!$JI$274:$JI$275)/(SUM(Source_BEAm!$JI$274:$JI$275)+SUM(Source_BEAm!$JJ$274:$JJ$275))*Source_BEAu!$JI394/SUM(Source_BEAu!$JI$396:$JI$397)+Q$7*SUM(Source_BEAm!$JJ$274:$JJ$275)/(SUM(Source_BEAm!$JI$274:$JI$275)+SUM(Source_BEAm!$JJ$274:$JJ$275))*Source_BEAu!$JJ394/SUM(Source_BEAu!$JJ$396:$JJ$397)</f>
        <v>0</v>
      </c>
      <c r="R397" s="14">
        <f>R$7*SUM(Source_BEAm!$JI$274:$JI$275)/(SUM(Source_BEAm!$JI$274:$JI$275)+SUM(Source_BEAm!$JJ$274:$JJ$275))*Source_BEAu!$JI394/SUM(Source_BEAu!$JI$396:$JI$397)+R$7*SUM(Source_BEAm!$JJ$274:$JJ$275)/(SUM(Source_BEAm!$JI$274:$JI$275)+SUM(Source_BEAm!$JJ$274:$JJ$275))*Source_BEAu!$JJ394/SUM(Source_BEAu!$JJ$396:$JJ$397)</f>
        <v>0</v>
      </c>
    </row>
    <row r="398" spans="1:19">
      <c r="A398" s="15" t="s">
        <v>564</v>
      </c>
      <c r="B398" s="19" t="s">
        <v>565</v>
      </c>
      <c r="C398" s="20"/>
      <c r="H398" s="19">
        <f>H$7*Source_BEAm!$CT$103/(Source_BEAm!$EI$144+Source_BEAm!$CT$103)*Source_BEAu!$CT395/SUM(Source_BEAu!$CT$397+Source_BEAu!$CT$396)</f>
        <v>2.7158978324224377E-4</v>
      </c>
      <c r="I398" s="19">
        <f>I$7*Source_BEAm!$CT$103/(Source_BEAm!$EI$144+Source_BEAm!$CT$103)*Source_BEAu!$CT395/SUM(Source_BEAu!$CT$397+Source_BEAu!$CT$396)</f>
        <v>4.4540724451727978E-3</v>
      </c>
      <c r="J398" s="19">
        <f>J$7*Source_BEAm!$CT$103/(Source_BEAm!$EI$144+Source_BEAm!$CT$103)*Source_BEAu!$CT395/SUM(Source_BEAu!$CT$397+Source_BEAu!$CT$396)</f>
        <v>2.0586505569762079E-2</v>
      </c>
      <c r="K398" s="19">
        <f>K$7*Source_BEAm!$CT$103/(Source_BEAm!$EI$144+Source_BEAm!$CT$103)*Source_BEAu!$CT395/SUM(Source_BEAu!$CT$397+Source_BEAu!$CT$396)</f>
        <v>3.5578261604733937E-3</v>
      </c>
      <c r="L398" s="19">
        <f>L$7*Source_BEAm!$CT$103/(Source_BEAm!$EI$144+Source_BEAm!$CT$103)*Source_BEAu!$CT395/SUM(Source_BEAu!$CT$397+Source_BEAu!$CT$396)</f>
        <v>3.5306671821491698E-4</v>
      </c>
      <c r="N398" s="14">
        <f>N$7*SUM(Source_BEAm!$JI$274:$JI$275)/(SUM(Source_BEAm!$JI$274:$JI$275)+SUM(Source_BEAm!$JJ$274:$JJ$275))*Source_BEAu!$JI395/SUM(Source_BEAu!$JI$396:$JI$397)+N$7*SUM(Source_BEAm!$JJ$274:$JJ$275)/(SUM(Source_BEAm!$JI$274:$JI$275)+SUM(Source_BEAm!$JJ$274:$JJ$275))*Source_BEAu!$JJ395/SUM(Source_BEAu!$JJ$396:$JJ$397)</f>
        <v>6.4905742824388632E-5</v>
      </c>
      <c r="O398" s="14">
        <f>O$7*SUM(Source_BEAm!$JI$274:$JI$275)/(SUM(Source_BEAm!$JI$274:$JI$275)+SUM(Source_BEAm!$JJ$274:$JJ$275))*Source_BEAu!$JI395/SUM(Source_BEAu!$JI$396:$JI$397)+O$7*SUM(Source_BEAm!$JJ$274:$JJ$275)/(SUM(Source_BEAm!$JI$274:$JI$275)+SUM(Source_BEAm!$JJ$274:$JJ$275))*Source_BEAu!$JJ395/SUM(Source_BEAu!$JJ$396:$JJ$397)</f>
        <v>1.0644541823199736E-3</v>
      </c>
      <c r="P398" s="14">
        <f>P$7*SUM(Source_BEAm!$JI$274:$JI$275)/(SUM(Source_BEAm!$JI$274:$JI$275)+SUM(Source_BEAm!$JJ$274:$JJ$275))*Source_BEAu!$JI395/SUM(Source_BEAu!$JI$396:$JI$397)+P$7*SUM(Source_BEAm!$JJ$274:$JJ$275)/(SUM(Source_BEAm!$JI$274:$JI$275)+SUM(Source_BEAm!$JJ$274:$JJ$275))*Source_BEAu!$JJ395/SUM(Source_BEAu!$JJ$396:$JJ$397)</f>
        <v>4.9198553060886578E-3</v>
      </c>
      <c r="Q398" s="14">
        <f>Q$7*SUM(Source_BEAm!$JI$274:$JI$275)/(SUM(Source_BEAm!$JI$274:$JI$275)+SUM(Source_BEAm!$JJ$274:$JJ$275))*Source_BEAu!$JI395/SUM(Source_BEAu!$JI$396:$JI$397)+Q$7*SUM(Source_BEAm!$JJ$274:$JJ$275)/(SUM(Source_BEAm!$JI$274:$JI$275)+SUM(Source_BEAm!$JJ$274:$JJ$275))*Source_BEAu!$JJ395/SUM(Source_BEAu!$JJ$396:$JJ$397)</f>
        <v>8.5026523099949092E-4</v>
      </c>
      <c r="R398" s="14">
        <f>R$7*SUM(Source_BEAm!$JI$274:$JI$275)/(SUM(Source_BEAm!$JI$274:$JI$275)+SUM(Source_BEAm!$JJ$274:$JJ$275))*Source_BEAu!$JI395/SUM(Source_BEAu!$JI$396:$JI$397)+R$7*SUM(Source_BEAm!$JJ$274:$JJ$275)/(SUM(Source_BEAm!$JI$274:$JI$275)+SUM(Source_BEAm!$JJ$274:$JJ$275))*Source_BEAu!$JJ395/SUM(Source_BEAu!$JJ$396:$JJ$397)</f>
        <v>8.4377465671705226E-5</v>
      </c>
    </row>
    <row r="399" spans="1:19">
      <c r="A399" s="17" t="s">
        <v>1187</v>
      </c>
      <c r="B399" s="73" t="s">
        <v>1188</v>
      </c>
      <c r="C399" s="20"/>
      <c r="D399" s="16"/>
      <c r="E399" s="16"/>
      <c r="F399" s="16"/>
      <c r="I399" s="19"/>
      <c r="J399" s="19"/>
      <c r="K399" s="19"/>
      <c r="L399" s="19"/>
      <c r="M399" s="73"/>
      <c r="N399" s="14"/>
      <c r="O399" s="73"/>
      <c r="P399" s="73"/>
      <c r="Q399" s="73"/>
      <c r="R399" s="73"/>
      <c r="S399" s="73"/>
    </row>
    <row r="400" spans="1:19">
      <c r="A400" s="15" t="s">
        <v>1185</v>
      </c>
      <c r="B400" s="19" t="s">
        <v>1186</v>
      </c>
      <c r="C400" s="20">
        <f>(Source_EPA_2007!CK6+Source_EPA_2007!CK7)*Source_EPA_2007!CV6/Source_EPA_2007!$CV$12</f>
        <v>0.57692307692307687</v>
      </c>
      <c r="D400" s="14">
        <f>(Source_EPA_2007!CK6+Source_EPA_2007!CK7)*Source_EPA_2007!CV7/Source_EPA_2007!$CV$12</f>
        <v>9.4615384615384599</v>
      </c>
      <c r="E400" s="14">
        <f>(Source_EPA_2007!CK6+Source_EPA_2007!CK7)*Source_EPA_2007!CV8/Source_EPA_2007!$CV$12</f>
        <v>43.730769230769234</v>
      </c>
      <c r="F400" s="14">
        <f>(Source_EPA_2007!CK6+Source_EPA_2007!CK7)*Source_EPA_2007!CV9/Source_EPA_2007!$CV$12</f>
        <v>7.5576923076923075</v>
      </c>
      <c r="G400" s="20">
        <f>(Source_EPA_2007!CK6+Source_EPA_2007!CK7)*Source_EPA_2007!CV10/Source_EPA_2007!$CV$12</f>
        <v>0.74999999999999989</v>
      </c>
      <c r="H400" s="19">
        <f>H$7*Source_BEAm!$CT$103/(Source_BEAm!$EI$144+Source_BEAm!$CT$103)*Source_BEAu!$CT397/SUM(Source_BEAu!$CT$397+Source_BEAu!$CT$396)+H$7*Source_BEAm!$EI$144/(Source_BEAm!$EI$144+Source_BEAm!$CT$103)</f>
        <v>5.9944919992254403E-2</v>
      </c>
      <c r="I400" s="19">
        <f>I$7*Source_BEAm!$CT$103/(Source_BEAm!$EI$144+Source_BEAm!$CT$103)*Source_BEAu!$CT397/SUM(Source_BEAu!$CT$397+Source_BEAu!$CT$396)+I$7*Source_BEAm!$EI$144/(Source_BEAm!$EI$144+Source_BEAm!$CT$103)</f>
        <v>0.98309668787297233</v>
      </c>
      <c r="J400" s="19">
        <f>J$7*Source_BEAm!$CT$103/(Source_BEAm!$EI$144+Source_BEAm!$CT$103)*Source_BEAu!$CT397/SUM(Source_BEAu!$CT$397+Source_BEAu!$CT$396)+J$7*Source_BEAm!$EI$144/(Source_BEAm!$EI$144+Source_BEAm!$CT$103)</f>
        <v>4.5438249354128848</v>
      </c>
      <c r="K400" s="19">
        <f>K$7*Source_BEAm!$CT$103/(Source_BEAm!$EI$144+Source_BEAm!$CT$103)*Source_BEAu!$CT397/SUM(Source_BEAu!$CT$397+Source_BEAu!$CT$396)+K$7*Source_BEAm!$EI$144/(Source_BEAm!$EI$144+Source_BEAm!$CT$103)</f>
        <v>0.78527845189853285</v>
      </c>
      <c r="L400" s="19">
        <f>L$7*Source_BEAm!$CT$103/(Source_BEAm!$EI$144+Source_BEAm!$CT$103)*Source_BEAu!$CT397/SUM(Source_BEAu!$CT$397+Source_BEAu!$CT$396)+L$7*Source_BEAm!$EI$144/(Source_BEAm!$EI$144+Source_BEAm!$CT$103)</f>
        <v>7.7928395989930746E-2</v>
      </c>
      <c r="N400" s="14">
        <f>N$7*SUM(Source_BEAm!$JI$274:$JI$275)/(SUM(Source_BEAm!$JI$274:$JI$275)+SUM(Source_BEAm!$JJ$274:$JJ$275))*Source_BEAu!$JI397/SUM(Source_BEAu!$JI$396:$JI$397)+N$7*SUM(Source_BEAm!$JJ$274:$JJ$275)/(SUM(Source_BEAm!$JI$274:$JI$275)+SUM(Source_BEAm!$JJ$274:$JJ$275))*Source_BEAu!$JJ397/SUM(Source_BEAu!$JJ$396:$JJ$397)</f>
        <v>1.7018982945429164E-3</v>
      </c>
      <c r="O400" s="14">
        <f>O$7*SUM(Source_BEAm!$JI$274:$JI$275)/(SUM(Source_BEAm!$JI$274:$JI$275)+SUM(Source_BEAm!$JJ$274:$JJ$275))*Source_BEAu!$JI397/SUM(Source_BEAu!$JI$396:$JI$397)+O$7*SUM(Source_BEAm!$JJ$274:$JJ$275)/(SUM(Source_BEAm!$JI$274:$JI$275)+SUM(Source_BEAm!$JJ$274:$JJ$275))*Source_BEAu!$JJ397/SUM(Source_BEAu!$JJ$396:$JJ$397)</f>
        <v>2.791113203050383E-2</v>
      </c>
      <c r="P400" s="14">
        <f>P$7*SUM(Source_BEAm!$JI$274:$JI$275)/(SUM(Source_BEAm!$JI$274:$JI$275)+SUM(Source_BEAm!$JJ$274:$JJ$275))*Source_BEAu!$JI397/SUM(Source_BEAu!$JI$396:$JI$397)+P$7*SUM(Source_BEAm!$JJ$274:$JJ$275)/(SUM(Source_BEAm!$JI$274:$JI$275)+SUM(Source_BEAm!$JJ$274:$JJ$275))*Source_BEAu!$JJ397/SUM(Source_BEAu!$JJ$396:$JJ$397)</f>
        <v>0.12900389072635304</v>
      </c>
      <c r="Q400" s="14">
        <f>Q$7*SUM(Source_BEAm!$JI$274:$JI$275)/(SUM(Source_BEAm!$JI$274:$JI$275)+SUM(Source_BEAm!$JJ$274:$JJ$275))*Source_BEAu!$JI397/SUM(Source_BEAu!$JI$396:$JI$397)+Q$7*SUM(Source_BEAm!$JJ$274:$JJ$275)/(SUM(Source_BEAm!$JI$274:$JI$275)+SUM(Source_BEAm!$JJ$274:$JJ$275))*Source_BEAu!$JJ397/SUM(Source_BEAu!$JJ$396:$JJ$397)</f>
        <v>2.2294867658512206E-2</v>
      </c>
      <c r="R400" s="14">
        <f>R$7*SUM(Source_BEAm!$JI$274:$JI$275)/(SUM(Source_BEAm!$JI$274:$JI$275)+SUM(Source_BEAm!$JJ$274:$JJ$275))*Source_BEAu!$JI397/SUM(Source_BEAu!$JI$396:$JI$397)+R$7*SUM(Source_BEAm!$JJ$274:$JJ$275)/(SUM(Source_BEAm!$JI$274:$JI$275)+SUM(Source_BEAm!$JJ$274:$JJ$275))*Source_BEAu!$JJ397/SUM(Source_BEAu!$JJ$396:$JJ$397)</f>
        <v>2.2124677829057915E-3</v>
      </c>
    </row>
    <row r="401" spans="1:2">
      <c r="A401" s="15" t="s">
        <v>1183</v>
      </c>
      <c r="B401" s="19" t="s">
        <v>1184</v>
      </c>
    </row>
    <row r="402" spans="1:2">
      <c r="A402" s="15" t="s">
        <v>1181</v>
      </c>
      <c r="B402" s="19" t="s">
        <v>1182</v>
      </c>
    </row>
    <row r="403" spans="1:2">
      <c r="A403" s="15" t="s">
        <v>1179</v>
      </c>
      <c r="B403" s="19" t="s">
        <v>1180</v>
      </c>
    </row>
    <row r="404" spans="1:2">
      <c r="A404" s="15" t="s">
        <v>1177</v>
      </c>
      <c r="B404" s="19" t="s">
        <v>1178</v>
      </c>
    </row>
    <row r="405" spans="1:2">
      <c r="A405" s="15" t="s">
        <v>1175</v>
      </c>
      <c r="B405" s="19" t="s">
        <v>1176</v>
      </c>
    </row>
    <row r="406" spans="1:2">
      <c r="A406" s="15" t="s">
        <v>1173</v>
      </c>
      <c r="B406" s="19" t="s">
        <v>1174</v>
      </c>
    </row>
    <row r="407" spans="1:2">
      <c r="A407" s="15" t="s">
        <v>1171</v>
      </c>
      <c r="B407" s="19" t="s">
        <v>1172</v>
      </c>
    </row>
    <row r="408" spans="1:2">
      <c r="A408" s="15" t="s">
        <v>1169</v>
      </c>
      <c r="B408" s="19" t="s">
        <v>1170</v>
      </c>
    </row>
    <row r="409" spans="1:2">
      <c r="A409" s="15" t="s">
        <v>1167</v>
      </c>
      <c r="B409" s="19" t="s">
        <v>1168</v>
      </c>
    </row>
    <row r="410" spans="1:2">
      <c r="A410" s="15" t="s">
        <v>1165</v>
      </c>
      <c r="B410" s="19" t="s">
        <v>1166</v>
      </c>
    </row>
    <row r="411" spans="1:2">
      <c r="A411" s="15" t="s">
        <v>1163</v>
      </c>
      <c r="B411" s="19" t="s">
        <v>1164</v>
      </c>
    </row>
    <row r="412" spans="1:2">
      <c r="A412" s="15" t="s">
        <v>1161</v>
      </c>
      <c r="B412" s="19" t="s">
        <v>1162</v>
      </c>
    </row>
    <row r="413" spans="1:2">
      <c r="A413" s="15" t="s">
        <v>1159</v>
      </c>
      <c r="B413" s="19" t="s">
        <v>1160</v>
      </c>
    </row>
    <row r="414" spans="1:2">
      <c r="A414" s="15" t="s">
        <v>1157</v>
      </c>
      <c r="B414" s="19" t="s">
        <v>1158</v>
      </c>
    </row>
    <row r="415" spans="1:2">
      <c r="A415" s="15" t="s">
        <v>1155</v>
      </c>
      <c r="B415" s="19" t="s">
        <v>1156</v>
      </c>
    </row>
    <row r="416" spans="1:2">
      <c r="A416" s="15" t="s">
        <v>1153</v>
      </c>
      <c r="B416" s="19" t="s">
        <v>1154</v>
      </c>
    </row>
    <row r="417" spans="1:19">
      <c r="A417" s="15" t="s">
        <v>1151</v>
      </c>
      <c r="B417" s="19" t="s">
        <v>1152</v>
      </c>
    </row>
    <row r="418" spans="1:19">
      <c r="A418" s="15" t="s">
        <v>1149</v>
      </c>
      <c r="B418" s="19" t="s">
        <v>1150</v>
      </c>
    </row>
    <row r="419" spans="1:19">
      <c r="A419" s="15" t="s">
        <v>1147</v>
      </c>
      <c r="B419" s="19" t="s">
        <v>1148</v>
      </c>
    </row>
    <row r="420" spans="1:19">
      <c r="A420" s="17" t="s">
        <v>1145</v>
      </c>
      <c r="B420" s="73" t="s">
        <v>1146</v>
      </c>
      <c r="C420" s="16"/>
      <c r="D420" s="16"/>
      <c r="E420" s="16"/>
      <c r="F420" s="16"/>
      <c r="H420" s="73"/>
      <c r="M420" s="73"/>
      <c r="N420" s="73"/>
      <c r="O420" s="73"/>
      <c r="P420" s="73"/>
      <c r="Q420" s="73"/>
      <c r="R420" s="73"/>
      <c r="S420" s="73"/>
    </row>
    <row r="421" spans="1:19">
      <c r="A421" s="17" t="s">
        <v>1143</v>
      </c>
      <c r="B421" s="73" t="s">
        <v>1144</v>
      </c>
      <c r="C421" s="16"/>
      <c r="D421" s="16"/>
      <c r="E421" s="16"/>
      <c r="F421" s="16"/>
      <c r="H421" s="73"/>
      <c r="M421" s="73"/>
      <c r="N421" s="73"/>
      <c r="O421" s="73"/>
      <c r="P421" s="73"/>
      <c r="Q421" s="73"/>
      <c r="R421" s="73"/>
      <c r="S421" s="73"/>
    </row>
    <row r="426" spans="1:19">
      <c r="A426" s="15" t="s">
        <v>1431</v>
      </c>
    </row>
  </sheetData>
  <mergeCells count="3">
    <mergeCell ref="AB3:AE3"/>
    <mergeCell ref="Z3:AA3"/>
    <mergeCell ref="C3:L3"/>
  </mergeCells>
  <phoneticPr fontId="73" type="noConversion"/>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6" tint="0.39997558519241921"/>
  </sheetPr>
  <dimension ref="C2:I26"/>
  <sheetViews>
    <sheetView workbookViewId="0">
      <selection activeCell="F8" sqref="F8"/>
    </sheetView>
  </sheetViews>
  <sheetFormatPr defaultColWidth="8.796875" defaultRowHeight="13.5"/>
  <cols>
    <col min="1" max="2" width="8.796875" style="116"/>
    <col min="3" max="3" width="16.796875" style="116" customWidth="1"/>
    <col min="4" max="7" width="8.796875" style="116"/>
    <col min="8" max="8" width="14.796875" style="116" customWidth="1"/>
    <col min="9" max="16384" width="8.796875" style="116"/>
  </cols>
  <sheetData>
    <row r="2" spans="3:9">
      <c r="H2" s="116" t="s">
        <v>601</v>
      </c>
    </row>
    <row r="3" spans="3:9">
      <c r="H3" s="116" t="s">
        <v>600</v>
      </c>
    </row>
    <row r="4" spans="3:9">
      <c r="C4" s="117" t="s">
        <v>599</v>
      </c>
      <c r="D4" s="117"/>
      <c r="E4" s="117"/>
      <c r="F4" s="117"/>
      <c r="H4" s="117" t="s">
        <v>598</v>
      </c>
      <c r="I4" s="117" t="s">
        <v>597</v>
      </c>
    </row>
    <row r="5" spans="3:9">
      <c r="C5" s="118"/>
      <c r="D5" s="118" t="s">
        <v>596</v>
      </c>
      <c r="E5" s="118" t="s">
        <v>595</v>
      </c>
      <c r="F5" s="118" t="s">
        <v>594</v>
      </c>
      <c r="H5" s="118" t="s">
        <v>569</v>
      </c>
      <c r="I5" s="118">
        <v>1</v>
      </c>
    </row>
    <row r="6" spans="3:9">
      <c r="C6" s="118" t="s">
        <v>593</v>
      </c>
      <c r="D6" s="119">
        <v>5.76</v>
      </c>
      <c r="E6" s="118"/>
      <c r="F6" s="118"/>
      <c r="H6" s="118" t="s">
        <v>570</v>
      </c>
      <c r="I6" s="118">
        <v>25</v>
      </c>
    </row>
    <row r="7" spans="3:9">
      <c r="C7" s="118" t="s">
        <v>592</v>
      </c>
      <c r="D7" s="118"/>
      <c r="E7" s="119">
        <v>20</v>
      </c>
      <c r="F7" s="118"/>
      <c r="H7" s="118" t="s">
        <v>571</v>
      </c>
      <c r="I7" s="118">
        <v>298</v>
      </c>
    </row>
    <row r="8" spans="3:9">
      <c r="C8" s="120" t="s">
        <v>591</v>
      </c>
      <c r="D8" s="120"/>
      <c r="E8" s="120"/>
      <c r="F8" s="121">
        <v>1.028</v>
      </c>
      <c r="H8" s="118" t="s">
        <v>572</v>
      </c>
      <c r="I8" s="122">
        <v>14800</v>
      </c>
    </row>
    <row r="9" spans="3:9">
      <c r="H9" s="118" t="s">
        <v>573</v>
      </c>
      <c r="I9" s="118">
        <v>675</v>
      </c>
    </row>
    <row r="10" spans="3:9">
      <c r="H10" s="118" t="s">
        <v>574</v>
      </c>
      <c r="I10" s="122">
        <v>3500</v>
      </c>
    </row>
    <row r="11" spans="3:9">
      <c r="H11" s="118" t="s">
        <v>575</v>
      </c>
      <c r="I11" s="122">
        <v>1430</v>
      </c>
    </row>
    <row r="12" spans="3:9">
      <c r="H12" s="118" t="s">
        <v>576</v>
      </c>
      <c r="I12" s="122">
        <v>4470</v>
      </c>
    </row>
    <row r="13" spans="3:9">
      <c r="H13" s="118" t="s">
        <v>590</v>
      </c>
      <c r="I13" s="118">
        <v>124</v>
      </c>
    </row>
    <row r="14" spans="3:9">
      <c r="H14" s="118" t="s">
        <v>589</v>
      </c>
      <c r="I14" s="122">
        <v>3220</v>
      </c>
    </row>
    <row r="15" spans="3:9">
      <c r="H15" s="118" t="s">
        <v>577</v>
      </c>
      <c r="I15" s="122">
        <v>9810</v>
      </c>
    </row>
    <row r="16" spans="3:9">
      <c r="H16" s="118" t="s">
        <v>588</v>
      </c>
      <c r="I16" s="122">
        <v>1640</v>
      </c>
    </row>
    <row r="17" spans="8:9">
      <c r="H17" s="118" t="s">
        <v>578</v>
      </c>
      <c r="I17" s="122">
        <v>7390</v>
      </c>
    </row>
    <row r="18" spans="8:9">
      <c r="H18" s="118" t="s">
        <v>579</v>
      </c>
      <c r="I18" s="122">
        <v>12200</v>
      </c>
    </row>
    <row r="19" spans="8:9">
      <c r="H19" s="118" t="s">
        <v>587</v>
      </c>
      <c r="I19" s="122">
        <v>8860</v>
      </c>
    </row>
    <row r="20" spans="8:9">
      <c r="H20" s="118" t="s">
        <v>586</v>
      </c>
      <c r="I20" s="122">
        <v>9300</v>
      </c>
    </row>
    <row r="21" spans="8:9">
      <c r="H21" s="118" t="s">
        <v>582</v>
      </c>
      <c r="I21" s="122">
        <v>22800</v>
      </c>
    </row>
    <row r="22" spans="8:9">
      <c r="H22" s="120" t="s">
        <v>583</v>
      </c>
      <c r="I22" s="123">
        <v>17200</v>
      </c>
    </row>
    <row r="25" spans="8:9">
      <c r="H25" s="116" t="s">
        <v>580</v>
      </c>
      <c r="I25" s="116">
        <v>8830</v>
      </c>
    </row>
    <row r="26" spans="8:9">
      <c r="H26" s="116" t="s">
        <v>585</v>
      </c>
      <c r="I26" s="116">
        <v>10300</v>
      </c>
    </row>
  </sheetData>
  <phoneticPr fontId="73"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6" tint="0.39997558519241921"/>
  </sheetPr>
  <dimension ref="A1:K719"/>
  <sheetViews>
    <sheetView workbookViewId="0">
      <selection activeCell="I21" sqref="I21"/>
    </sheetView>
  </sheetViews>
  <sheetFormatPr defaultColWidth="8.796875" defaultRowHeight="12.75"/>
  <cols>
    <col min="1" max="3" width="8.46484375" style="27" customWidth="1"/>
    <col min="4" max="4" width="84.796875" style="26" bestFit="1" customWidth="1"/>
    <col min="5" max="5" width="5.796875" style="25" bestFit="1" customWidth="1"/>
    <col min="6" max="6" width="30.6640625" style="23" bestFit="1" customWidth="1"/>
    <col min="7" max="7" width="8.796875" style="24"/>
    <col min="8" max="8" width="8.796875" style="23"/>
    <col min="9" max="9" width="30.6640625" style="23" customWidth="1"/>
    <col min="10" max="10" width="16.796875" style="23" customWidth="1"/>
    <col min="11" max="258" width="8.796875" style="23"/>
    <col min="259" max="259" width="6.46484375" style="23" customWidth="1"/>
    <col min="260" max="260" width="11.46484375" style="23" customWidth="1"/>
    <col min="261" max="261" width="65.6640625" style="23" customWidth="1"/>
    <col min="262" max="262" width="24.33203125" style="23" customWidth="1"/>
    <col min="263" max="514" width="8.796875" style="23"/>
    <col min="515" max="515" width="6.46484375" style="23" customWidth="1"/>
    <col min="516" max="516" width="11.46484375" style="23" customWidth="1"/>
    <col min="517" max="517" width="65.6640625" style="23" customWidth="1"/>
    <col min="518" max="518" width="24.33203125" style="23" customWidth="1"/>
    <col min="519" max="770" width="8.796875" style="23"/>
    <col min="771" max="771" width="6.46484375" style="23" customWidth="1"/>
    <col min="772" max="772" width="11.46484375" style="23" customWidth="1"/>
    <col min="773" max="773" width="65.6640625" style="23" customWidth="1"/>
    <col min="774" max="774" width="24.33203125" style="23" customWidth="1"/>
    <col min="775" max="1026" width="8.796875" style="23"/>
    <col min="1027" max="1027" width="6.46484375" style="23" customWidth="1"/>
    <col min="1028" max="1028" width="11.46484375" style="23" customWidth="1"/>
    <col min="1029" max="1029" width="65.6640625" style="23" customWidth="1"/>
    <col min="1030" max="1030" width="24.33203125" style="23" customWidth="1"/>
    <col min="1031" max="1282" width="8.796875" style="23"/>
    <col min="1283" max="1283" width="6.46484375" style="23" customWidth="1"/>
    <col min="1284" max="1284" width="11.46484375" style="23" customWidth="1"/>
    <col min="1285" max="1285" width="65.6640625" style="23" customWidth="1"/>
    <col min="1286" max="1286" width="24.33203125" style="23" customWidth="1"/>
    <col min="1287" max="1538" width="8.796875" style="23"/>
    <col min="1539" max="1539" width="6.46484375" style="23" customWidth="1"/>
    <col min="1540" max="1540" width="11.46484375" style="23" customWidth="1"/>
    <col min="1541" max="1541" width="65.6640625" style="23" customWidth="1"/>
    <col min="1542" max="1542" width="24.33203125" style="23" customWidth="1"/>
    <col min="1543" max="1794" width="8.796875" style="23"/>
    <col min="1795" max="1795" width="6.46484375" style="23" customWidth="1"/>
    <col min="1796" max="1796" width="11.46484375" style="23" customWidth="1"/>
    <col min="1797" max="1797" width="65.6640625" style="23" customWidth="1"/>
    <col min="1798" max="1798" width="24.33203125" style="23" customWidth="1"/>
    <col min="1799" max="2050" width="8.796875" style="23"/>
    <col min="2051" max="2051" width="6.46484375" style="23" customWidth="1"/>
    <col min="2052" max="2052" width="11.46484375" style="23" customWidth="1"/>
    <col min="2053" max="2053" width="65.6640625" style="23" customWidth="1"/>
    <col min="2054" max="2054" width="24.33203125" style="23" customWidth="1"/>
    <col min="2055" max="2306" width="8.796875" style="23"/>
    <col min="2307" max="2307" width="6.46484375" style="23" customWidth="1"/>
    <col min="2308" max="2308" width="11.46484375" style="23" customWidth="1"/>
    <col min="2309" max="2309" width="65.6640625" style="23" customWidth="1"/>
    <col min="2310" max="2310" width="24.33203125" style="23" customWidth="1"/>
    <col min="2311" max="2562" width="8.796875" style="23"/>
    <col min="2563" max="2563" width="6.46484375" style="23" customWidth="1"/>
    <col min="2564" max="2564" width="11.46484375" style="23" customWidth="1"/>
    <col min="2565" max="2565" width="65.6640625" style="23" customWidth="1"/>
    <col min="2566" max="2566" width="24.33203125" style="23" customWidth="1"/>
    <col min="2567" max="2818" width="8.796875" style="23"/>
    <col min="2819" max="2819" width="6.46484375" style="23" customWidth="1"/>
    <col min="2820" max="2820" width="11.46484375" style="23" customWidth="1"/>
    <col min="2821" max="2821" width="65.6640625" style="23" customWidth="1"/>
    <col min="2822" max="2822" width="24.33203125" style="23" customWidth="1"/>
    <col min="2823" max="3074" width="8.796875" style="23"/>
    <col min="3075" max="3075" width="6.46484375" style="23" customWidth="1"/>
    <col min="3076" max="3076" width="11.46484375" style="23" customWidth="1"/>
    <col min="3077" max="3077" width="65.6640625" style="23" customWidth="1"/>
    <col min="3078" max="3078" width="24.33203125" style="23" customWidth="1"/>
    <col min="3079" max="3330" width="8.796875" style="23"/>
    <col min="3331" max="3331" width="6.46484375" style="23" customWidth="1"/>
    <col min="3332" max="3332" width="11.46484375" style="23" customWidth="1"/>
    <col min="3333" max="3333" width="65.6640625" style="23" customWidth="1"/>
    <col min="3334" max="3334" width="24.33203125" style="23" customWidth="1"/>
    <col min="3335" max="3586" width="8.796875" style="23"/>
    <col min="3587" max="3587" width="6.46484375" style="23" customWidth="1"/>
    <col min="3588" max="3588" width="11.46484375" style="23" customWidth="1"/>
    <col min="3589" max="3589" width="65.6640625" style="23" customWidth="1"/>
    <col min="3590" max="3590" width="24.33203125" style="23" customWidth="1"/>
    <col min="3591" max="3842" width="8.796875" style="23"/>
    <col min="3843" max="3843" width="6.46484375" style="23" customWidth="1"/>
    <col min="3844" max="3844" width="11.46484375" style="23" customWidth="1"/>
    <col min="3845" max="3845" width="65.6640625" style="23" customWidth="1"/>
    <col min="3846" max="3846" width="24.33203125" style="23" customWidth="1"/>
    <col min="3847" max="4098" width="8.796875" style="23"/>
    <col min="4099" max="4099" width="6.46484375" style="23" customWidth="1"/>
    <col min="4100" max="4100" width="11.46484375" style="23" customWidth="1"/>
    <col min="4101" max="4101" width="65.6640625" style="23" customWidth="1"/>
    <col min="4102" max="4102" width="24.33203125" style="23" customWidth="1"/>
    <col min="4103" max="4354" width="8.796875" style="23"/>
    <col min="4355" max="4355" width="6.46484375" style="23" customWidth="1"/>
    <col min="4356" max="4356" width="11.46484375" style="23" customWidth="1"/>
    <col min="4357" max="4357" width="65.6640625" style="23" customWidth="1"/>
    <col min="4358" max="4358" width="24.33203125" style="23" customWidth="1"/>
    <col min="4359" max="4610" width="8.796875" style="23"/>
    <col min="4611" max="4611" width="6.46484375" style="23" customWidth="1"/>
    <col min="4612" max="4612" width="11.46484375" style="23" customWidth="1"/>
    <col min="4613" max="4613" width="65.6640625" style="23" customWidth="1"/>
    <col min="4614" max="4614" width="24.33203125" style="23" customWidth="1"/>
    <col min="4615" max="4866" width="8.796875" style="23"/>
    <col min="4867" max="4867" width="6.46484375" style="23" customWidth="1"/>
    <col min="4868" max="4868" width="11.46484375" style="23" customWidth="1"/>
    <col min="4869" max="4869" width="65.6640625" style="23" customWidth="1"/>
    <col min="4870" max="4870" width="24.33203125" style="23" customWidth="1"/>
    <col min="4871" max="5122" width="8.796875" style="23"/>
    <col min="5123" max="5123" width="6.46484375" style="23" customWidth="1"/>
    <col min="5124" max="5124" width="11.46484375" style="23" customWidth="1"/>
    <col min="5125" max="5125" width="65.6640625" style="23" customWidth="1"/>
    <col min="5126" max="5126" width="24.33203125" style="23" customWidth="1"/>
    <col min="5127" max="5378" width="8.796875" style="23"/>
    <col min="5379" max="5379" width="6.46484375" style="23" customWidth="1"/>
    <col min="5380" max="5380" width="11.46484375" style="23" customWidth="1"/>
    <col min="5381" max="5381" width="65.6640625" style="23" customWidth="1"/>
    <col min="5382" max="5382" width="24.33203125" style="23" customWidth="1"/>
    <col min="5383" max="5634" width="8.796875" style="23"/>
    <col min="5635" max="5635" width="6.46484375" style="23" customWidth="1"/>
    <col min="5636" max="5636" width="11.46484375" style="23" customWidth="1"/>
    <col min="5637" max="5637" width="65.6640625" style="23" customWidth="1"/>
    <col min="5638" max="5638" width="24.33203125" style="23" customWidth="1"/>
    <col min="5639" max="5890" width="8.796875" style="23"/>
    <col min="5891" max="5891" width="6.46484375" style="23" customWidth="1"/>
    <col min="5892" max="5892" width="11.46484375" style="23" customWidth="1"/>
    <col min="5893" max="5893" width="65.6640625" style="23" customWidth="1"/>
    <col min="5894" max="5894" width="24.33203125" style="23" customWidth="1"/>
    <col min="5895" max="6146" width="8.796875" style="23"/>
    <col min="6147" max="6147" width="6.46484375" style="23" customWidth="1"/>
    <col min="6148" max="6148" width="11.46484375" style="23" customWidth="1"/>
    <col min="6149" max="6149" width="65.6640625" style="23" customWidth="1"/>
    <col min="6150" max="6150" width="24.33203125" style="23" customWidth="1"/>
    <col min="6151" max="6402" width="8.796875" style="23"/>
    <col min="6403" max="6403" width="6.46484375" style="23" customWidth="1"/>
    <col min="6404" max="6404" width="11.46484375" style="23" customWidth="1"/>
    <col min="6405" max="6405" width="65.6640625" style="23" customWidth="1"/>
    <col min="6406" max="6406" width="24.33203125" style="23" customWidth="1"/>
    <col min="6407" max="6658" width="8.796875" style="23"/>
    <col min="6659" max="6659" width="6.46484375" style="23" customWidth="1"/>
    <col min="6660" max="6660" width="11.46484375" style="23" customWidth="1"/>
    <col min="6661" max="6661" width="65.6640625" style="23" customWidth="1"/>
    <col min="6662" max="6662" width="24.33203125" style="23" customWidth="1"/>
    <col min="6663" max="6914" width="8.796875" style="23"/>
    <col min="6915" max="6915" width="6.46484375" style="23" customWidth="1"/>
    <col min="6916" max="6916" width="11.46484375" style="23" customWidth="1"/>
    <col min="6917" max="6917" width="65.6640625" style="23" customWidth="1"/>
    <col min="6918" max="6918" width="24.33203125" style="23" customWidth="1"/>
    <col min="6919" max="7170" width="8.796875" style="23"/>
    <col min="7171" max="7171" width="6.46484375" style="23" customWidth="1"/>
    <col min="7172" max="7172" width="11.46484375" style="23" customWidth="1"/>
    <col min="7173" max="7173" width="65.6640625" style="23" customWidth="1"/>
    <col min="7174" max="7174" width="24.33203125" style="23" customWidth="1"/>
    <col min="7175" max="7426" width="8.796875" style="23"/>
    <col min="7427" max="7427" width="6.46484375" style="23" customWidth="1"/>
    <col min="7428" max="7428" width="11.46484375" style="23" customWidth="1"/>
    <col min="7429" max="7429" width="65.6640625" style="23" customWidth="1"/>
    <col min="7430" max="7430" width="24.33203125" style="23" customWidth="1"/>
    <col min="7431" max="7682" width="8.796875" style="23"/>
    <col min="7683" max="7683" width="6.46484375" style="23" customWidth="1"/>
    <col min="7684" max="7684" width="11.46484375" style="23" customWidth="1"/>
    <col min="7685" max="7685" width="65.6640625" style="23" customWidth="1"/>
    <col min="7686" max="7686" width="24.33203125" style="23" customWidth="1"/>
    <col min="7687" max="7938" width="8.796875" style="23"/>
    <col min="7939" max="7939" width="6.46484375" style="23" customWidth="1"/>
    <col min="7940" max="7940" width="11.46484375" style="23" customWidth="1"/>
    <col min="7941" max="7941" width="65.6640625" style="23" customWidth="1"/>
    <col min="7942" max="7942" width="24.33203125" style="23" customWidth="1"/>
    <col min="7943" max="8194" width="8.796875" style="23"/>
    <col min="8195" max="8195" width="6.46484375" style="23" customWidth="1"/>
    <col min="8196" max="8196" width="11.46484375" style="23" customWidth="1"/>
    <col min="8197" max="8197" width="65.6640625" style="23" customWidth="1"/>
    <col min="8198" max="8198" width="24.33203125" style="23" customWidth="1"/>
    <col min="8199" max="8450" width="8.796875" style="23"/>
    <col min="8451" max="8451" width="6.46484375" style="23" customWidth="1"/>
    <col min="8452" max="8452" width="11.46484375" style="23" customWidth="1"/>
    <col min="8453" max="8453" width="65.6640625" style="23" customWidth="1"/>
    <col min="8454" max="8454" width="24.33203125" style="23" customWidth="1"/>
    <col min="8455" max="8706" width="8.796875" style="23"/>
    <col min="8707" max="8707" width="6.46484375" style="23" customWidth="1"/>
    <col min="8708" max="8708" width="11.46484375" style="23" customWidth="1"/>
    <col min="8709" max="8709" width="65.6640625" style="23" customWidth="1"/>
    <col min="8710" max="8710" width="24.33203125" style="23" customWidth="1"/>
    <col min="8711" max="8962" width="8.796875" style="23"/>
    <col min="8963" max="8963" width="6.46484375" style="23" customWidth="1"/>
    <col min="8964" max="8964" width="11.46484375" style="23" customWidth="1"/>
    <col min="8965" max="8965" width="65.6640625" style="23" customWidth="1"/>
    <col min="8966" max="8966" width="24.33203125" style="23" customWidth="1"/>
    <col min="8967" max="9218" width="8.796875" style="23"/>
    <col min="9219" max="9219" width="6.46484375" style="23" customWidth="1"/>
    <col min="9220" max="9220" width="11.46484375" style="23" customWidth="1"/>
    <col min="9221" max="9221" width="65.6640625" style="23" customWidth="1"/>
    <col min="9222" max="9222" width="24.33203125" style="23" customWidth="1"/>
    <col min="9223" max="9474" width="8.796875" style="23"/>
    <col min="9475" max="9475" width="6.46484375" style="23" customWidth="1"/>
    <col min="9476" max="9476" width="11.46484375" style="23" customWidth="1"/>
    <col min="9477" max="9477" width="65.6640625" style="23" customWidth="1"/>
    <col min="9478" max="9478" width="24.33203125" style="23" customWidth="1"/>
    <col min="9479" max="9730" width="8.796875" style="23"/>
    <col min="9731" max="9731" width="6.46484375" style="23" customWidth="1"/>
    <col min="9732" max="9732" width="11.46484375" style="23" customWidth="1"/>
    <col min="9733" max="9733" width="65.6640625" style="23" customWidth="1"/>
    <col min="9734" max="9734" width="24.33203125" style="23" customWidth="1"/>
    <col min="9735" max="9986" width="8.796875" style="23"/>
    <col min="9987" max="9987" width="6.46484375" style="23" customWidth="1"/>
    <col min="9988" max="9988" width="11.46484375" style="23" customWidth="1"/>
    <col min="9989" max="9989" width="65.6640625" style="23" customWidth="1"/>
    <col min="9990" max="9990" width="24.33203125" style="23" customWidth="1"/>
    <col min="9991" max="10242" width="8.796875" style="23"/>
    <col min="10243" max="10243" width="6.46484375" style="23" customWidth="1"/>
    <col min="10244" max="10244" width="11.46484375" style="23" customWidth="1"/>
    <col min="10245" max="10245" width="65.6640625" style="23" customWidth="1"/>
    <col min="10246" max="10246" width="24.33203125" style="23" customWidth="1"/>
    <col min="10247" max="10498" width="8.796875" style="23"/>
    <col min="10499" max="10499" width="6.46484375" style="23" customWidth="1"/>
    <col min="10500" max="10500" width="11.46484375" style="23" customWidth="1"/>
    <col min="10501" max="10501" width="65.6640625" style="23" customWidth="1"/>
    <col min="10502" max="10502" width="24.33203125" style="23" customWidth="1"/>
    <col min="10503" max="10754" width="8.796875" style="23"/>
    <col min="10755" max="10755" width="6.46484375" style="23" customWidth="1"/>
    <col min="10756" max="10756" width="11.46484375" style="23" customWidth="1"/>
    <col min="10757" max="10757" width="65.6640625" style="23" customWidth="1"/>
    <col min="10758" max="10758" width="24.33203125" style="23" customWidth="1"/>
    <col min="10759" max="11010" width="8.796875" style="23"/>
    <col min="11011" max="11011" width="6.46484375" style="23" customWidth="1"/>
    <col min="11012" max="11012" width="11.46484375" style="23" customWidth="1"/>
    <col min="11013" max="11013" width="65.6640625" style="23" customWidth="1"/>
    <col min="11014" max="11014" width="24.33203125" style="23" customWidth="1"/>
    <col min="11015" max="11266" width="8.796875" style="23"/>
    <col min="11267" max="11267" width="6.46484375" style="23" customWidth="1"/>
    <col min="11268" max="11268" width="11.46484375" style="23" customWidth="1"/>
    <col min="11269" max="11269" width="65.6640625" style="23" customWidth="1"/>
    <col min="11270" max="11270" width="24.33203125" style="23" customWidth="1"/>
    <col min="11271" max="11522" width="8.796875" style="23"/>
    <col min="11523" max="11523" width="6.46484375" style="23" customWidth="1"/>
    <col min="11524" max="11524" width="11.46484375" style="23" customWidth="1"/>
    <col min="11525" max="11525" width="65.6640625" style="23" customWidth="1"/>
    <col min="11526" max="11526" width="24.33203125" style="23" customWidth="1"/>
    <col min="11527" max="11778" width="8.796875" style="23"/>
    <col min="11779" max="11779" width="6.46484375" style="23" customWidth="1"/>
    <col min="11780" max="11780" width="11.46484375" style="23" customWidth="1"/>
    <col min="11781" max="11781" width="65.6640625" style="23" customWidth="1"/>
    <col min="11782" max="11782" width="24.33203125" style="23" customWidth="1"/>
    <col min="11783" max="12034" width="8.796875" style="23"/>
    <col min="12035" max="12035" width="6.46484375" style="23" customWidth="1"/>
    <col min="12036" max="12036" width="11.46484375" style="23" customWidth="1"/>
    <col min="12037" max="12037" width="65.6640625" style="23" customWidth="1"/>
    <col min="12038" max="12038" width="24.33203125" style="23" customWidth="1"/>
    <col min="12039" max="12290" width="8.796875" style="23"/>
    <col min="12291" max="12291" width="6.46484375" style="23" customWidth="1"/>
    <col min="12292" max="12292" width="11.46484375" style="23" customWidth="1"/>
    <col min="12293" max="12293" width="65.6640625" style="23" customWidth="1"/>
    <col min="12294" max="12294" width="24.33203125" style="23" customWidth="1"/>
    <col min="12295" max="12546" width="8.796875" style="23"/>
    <col min="12547" max="12547" width="6.46484375" style="23" customWidth="1"/>
    <col min="12548" max="12548" width="11.46484375" style="23" customWidth="1"/>
    <col min="12549" max="12549" width="65.6640625" style="23" customWidth="1"/>
    <col min="12550" max="12550" width="24.33203125" style="23" customWidth="1"/>
    <col min="12551" max="12802" width="8.796875" style="23"/>
    <col min="12803" max="12803" width="6.46484375" style="23" customWidth="1"/>
    <col min="12804" max="12804" width="11.46484375" style="23" customWidth="1"/>
    <col min="12805" max="12805" width="65.6640625" style="23" customWidth="1"/>
    <col min="12806" max="12806" width="24.33203125" style="23" customWidth="1"/>
    <col min="12807" max="13058" width="8.796875" style="23"/>
    <col min="13059" max="13059" width="6.46484375" style="23" customWidth="1"/>
    <col min="13060" max="13060" width="11.46484375" style="23" customWidth="1"/>
    <col min="13061" max="13061" width="65.6640625" style="23" customWidth="1"/>
    <col min="13062" max="13062" width="24.33203125" style="23" customWidth="1"/>
    <col min="13063" max="13314" width="8.796875" style="23"/>
    <col min="13315" max="13315" width="6.46484375" style="23" customWidth="1"/>
    <col min="13316" max="13316" width="11.46484375" style="23" customWidth="1"/>
    <col min="13317" max="13317" width="65.6640625" style="23" customWidth="1"/>
    <col min="13318" max="13318" width="24.33203125" style="23" customWidth="1"/>
    <col min="13319" max="13570" width="8.796875" style="23"/>
    <col min="13571" max="13571" width="6.46484375" style="23" customWidth="1"/>
    <col min="13572" max="13572" width="11.46484375" style="23" customWidth="1"/>
    <col min="13573" max="13573" width="65.6640625" style="23" customWidth="1"/>
    <col min="13574" max="13574" width="24.33203125" style="23" customWidth="1"/>
    <col min="13575" max="13826" width="8.796875" style="23"/>
    <col min="13827" max="13827" width="6.46484375" style="23" customWidth="1"/>
    <col min="13828" max="13828" width="11.46484375" style="23" customWidth="1"/>
    <col min="13829" max="13829" width="65.6640625" style="23" customWidth="1"/>
    <col min="13830" max="13830" width="24.33203125" style="23" customWidth="1"/>
    <col min="13831" max="14082" width="8.796875" style="23"/>
    <col min="14083" max="14083" width="6.46484375" style="23" customWidth="1"/>
    <col min="14084" max="14084" width="11.46484375" style="23" customWidth="1"/>
    <col min="14085" max="14085" width="65.6640625" style="23" customWidth="1"/>
    <col min="14086" max="14086" width="24.33203125" style="23" customWidth="1"/>
    <col min="14087" max="14338" width="8.796875" style="23"/>
    <col min="14339" max="14339" width="6.46484375" style="23" customWidth="1"/>
    <col min="14340" max="14340" width="11.46484375" style="23" customWidth="1"/>
    <col min="14341" max="14341" width="65.6640625" style="23" customWidth="1"/>
    <col min="14342" max="14342" width="24.33203125" style="23" customWidth="1"/>
    <col min="14343" max="14594" width="8.796875" style="23"/>
    <col min="14595" max="14595" width="6.46484375" style="23" customWidth="1"/>
    <col min="14596" max="14596" width="11.46484375" style="23" customWidth="1"/>
    <col min="14597" max="14597" width="65.6640625" style="23" customWidth="1"/>
    <col min="14598" max="14598" width="24.33203125" style="23" customWidth="1"/>
    <col min="14599" max="14850" width="8.796875" style="23"/>
    <col min="14851" max="14851" width="6.46484375" style="23" customWidth="1"/>
    <col min="14852" max="14852" width="11.46484375" style="23" customWidth="1"/>
    <col min="14853" max="14853" width="65.6640625" style="23" customWidth="1"/>
    <col min="14854" max="14854" width="24.33203125" style="23" customWidth="1"/>
    <col min="14855" max="15106" width="8.796875" style="23"/>
    <col min="15107" max="15107" width="6.46484375" style="23" customWidth="1"/>
    <col min="15108" max="15108" width="11.46484375" style="23" customWidth="1"/>
    <col min="15109" max="15109" width="65.6640625" style="23" customWidth="1"/>
    <col min="15110" max="15110" width="24.33203125" style="23" customWidth="1"/>
    <col min="15111" max="15362" width="8.796875" style="23"/>
    <col min="15363" max="15363" width="6.46484375" style="23" customWidth="1"/>
    <col min="15364" max="15364" width="11.46484375" style="23" customWidth="1"/>
    <col min="15365" max="15365" width="65.6640625" style="23" customWidth="1"/>
    <col min="15366" max="15366" width="24.33203125" style="23" customWidth="1"/>
    <col min="15367" max="15618" width="8.796875" style="23"/>
    <col min="15619" max="15619" width="6.46484375" style="23" customWidth="1"/>
    <col min="15620" max="15620" width="11.46484375" style="23" customWidth="1"/>
    <col min="15621" max="15621" width="65.6640625" style="23" customWidth="1"/>
    <col min="15622" max="15622" width="24.33203125" style="23" customWidth="1"/>
    <col min="15623" max="15874" width="8.796875" style="23"/>
    <col min="15875" max="15875" width="6.46484375" style="23" customWidth="1"/>
    <col min="15876" max="15876" width="11.46484375" style="23" customWidth="1"/>
    <col min="15877" max="15877" width="65.6640625" style="23" customWidth="1"/>
    <col min="15878" max="15878" width="24.33203125" style="23" customWidth="1"/>
    <col min="15879" max="16130" width="8.796875" style="23"/>
    <col min="16131" max="16131" width="6.46484375" style="23" customWidth="1"/>
    <col min="16132" max="16132" width="11.46484375" style="23" customWidth="1"/>
    <col min="16133" max="16133" width="65.6640625" style="23" customWidth="1"/>
    <col min="16134" max="16134" width="24.33203125" style="23" customWidth="1"/>
    <col min="16135" max="16384" width="8.796875" style="23"/>
  </cols>
  <sheetData>
    <row r="1" spans="1:11" ht="14.25" customHeight="1">
      <c r="A1" s="447" t="s">
        <v>1118</v>
      </c>
      <c r="B1" s="448"/>
      <c r="C1" s="448"/>
      <c r="D1" s="448"/>
      <c r="E1" s="448"/>
      <c r="F1" s="448"/>
      <c r="G1" s="20"/>
    </row>
    <row r="2" spans="1:11" ht="55.5" customHeight="1">
      <c r="A2" s="449" t="s">
        <v>1117</v>
      </c>
      <c r="B2" s="450"/>
      <c r="C2" s="450"/>
      <c r="D2" s="450"/>
      <c r="E2" s="450"/>
      <c r="F2" s="450"/>
      <c r="G2" s="67"/>
    </row>
    <row r="3" spans="1:11">
      <c r="B3" s="51"/>
      <c r="C3" s="51"/>
      <c r="D3" s="66"/>
      <c r="E3" s="32"/>
      <c r="F3" s="51"/>
    </row>
    <row r="4" spans="1:11" s="28" customFormat="1" ht="13.5" thickBot="1">
      <c r="A4" s="451" t="s">
        <v>1116</v>
      </c>
      <c r="B4" s="452"/>
      <c r="C4" s="452"/>
      <c r="D4" s="452"/>
      <c r="E4" s="65" t="s">
        <v>1115</v>
      </c>
      <c r="F4" s="64" t="s">
        <v>1114</v>
      </c>
      <c r="H4" s="63" t="s">
        <v>1113</v>
      </c>
      <c r="I4" s="23"/>
      <c r="J4" s="23"/>
      <c r="K4" s="23"/>
    </row>
    <row r="5" spans="1:11" s="31" customFormat="1" ht="14.25">
      <c r="A5" s="35">
        <v>11</v>
      </c>
      <c r="B5" s="35" t="s">
        <v>1112</v>
      </c>
      <c r="C5" s="34"/>
      <c r="D5" s="45"/>
      <c r="E5" s="46"/>
      <c r="F5" s="50"/>
      <c r="H5" s="61" t="s">
        <v>107</v>
      </c>
      <c r="I5" s="61" t="s">
        <v>106</v>
      </c>
      <c r="J5" s="62" t="s">
        <v>1107</v>
      </c>
      <c r="K5" s="61"/>
    </row>
    <row r="6" spans="1:11" s="31" customFormat="1" ht="14.25">
      <c r="A6" s="34"/>
      <c r="B6" s="34"/>
      <c r="C6" s="34"/>
      <c r="D6" s="45"/>
      <c r="E6" s="46"/>
      <c r="F6" s="50"/>
      <c r="I6" s="34"/>
      <c r="J6" s="58">
        <v>111110</v>
      </c>
      <c r="K6" s="31" t="s">
        <v>1111</v>
      </c>
    </row>
    <row r="7" spans="1:11" s="28" customFormat="1" ht="14.25">
      <c r="A7" s="34"/>
      <c r="B7" s="35" t="s">
        <v>1110</v>
      </c>
      <c r="C7" s="35" t="s">
        <v>1109</v>
      </c>
      <c r="D7" s="45"/>
      <c r="E7" s="46"/>
      <c r="F7" s="43"/>
      <c r="H7" s="31"/>
      <c r="I7" s="34"/>
      <c r="J7" s="58">
        <v>111120</v>
      </c>
      <c r="K7" s="31" t="s">
        <v>1108</v>
      </c>
    </row>
    <row r="8" spans="1:11" s="28" customFormat="1" ht="14.25">
      <c r="A8" s="34"/>
      <c r="B8" s="34"/>
      <c r="C8" s="34"/>
      <c r="D8" s="45"/>
      <c r="E8" s="46"/>
      <c r="F8" s="43"/>
      <c r="H8" s="28" t="s">
        <v>110</v>
      </c>
      <c r="I8" s="33" t="s">
        <v>109</v>
      </c>
      <c r="J8" s="59" t="s">
        <v>1105</v>
      </c>
    </row>
    <row r="9" spans="1:11" s="28" customFormat="1" ht="14.25">
      <c r="A9" s="34"/>
      <c r="B9" s="34"/>
      <c r="C9" s="34" t="s">
        <v>107</v>
      </c>
      <c r="D9" s="45" t="s">
        <v>106</v>
      </c>
      <c r="E9" s="46"/>
      <c r="F9" s="50" t="s">
        <v>1107</v>
      </c>
      <c r="I9" s="33"/>
      <c r="J9" s="58">
        <v>111130</v>
      </c>
      <c r="K9" s="28" t="s">
        <v>1106</v>
      </c>
    </row>
    <row r="10" spans="1:11" s="28" customFormat="1" ht="14.25">
      <c r="A10" s="34"/>
      <c r="B10" s="34"/>
      <c r="C10" s="34" t="s">
        <v>110</v>
      </c>
      <c r="D10" s="45" t="s">
        <v>109</v>
      </c>
      <c r="E10" s="46"/>
      <c r="F10" s="50" t="s">
        <v>1105</v>
      </c>
      <c r="I10" s="33"/>
      <c r="J10" s="58">
        <v>111140</v>
      </c>
      <c r="K10" s="28" t="s">
        <v>703</v>
      </c>
    </row>
    <row r="11" spans="1:11" s="28" customFormat="1" ht="14.25">
      <c r="A11" s="34"/>
      <c r="B11" s="34"/>
      <c r="C11" s="34">
        <v>111200</v>
      </c>
      <c r="D11" s="45" t="s">
        <v>111</v>
      </c>
      <c r="E11" s="46"/>
      <c r="F11" s="50">
        <v>1112</v>
      </c>
      <c r="J11" s="58">
        <v>111150</v>
      </c>
      <c r="K11" s="28" t="s">
        <v>1104</v>
      </c>
    </row>
    <row r="12" spans="1:11" s="28" customFormat="1" ht="14.25">
      <c r="A12" s="34"/>
      <c r="B12" s="34"/>
      <c r="C12" s="34">
        <v>111300</v>
      </c>
      <c r="D12" s="45" t="s">
        <v>112</v>
      </c>
      <c r="E12" s="46"/>
      <c r="F12" s="52">
        <v>1113</v>
      </c>
      <c r="J12" s="58">
        <v>111160</v>
      </c>
      <c r="K12" s="28" t="s">
        <v>724</v>
      </c>
    </row>
    <row r="13" spans="1:11" s="28" customFormat="1" ht="14.25">
      <c r="A13" s="34"/>
      <c r="B13" s="34"/>
      <c r="C13" s="34">
        <v>111400</v>
      </c>
      <c r="D13" s="45" t="s">
        <v>113</v>
      </c>
      <c r="E13" s="46"/>
      <c r="F13" s="50">
        <v>1114</v>
      </c>
      <c r="J13" s="59">
        <v>11119</v>
      </c>
    </row>
    <row r="14" spans="1:11" s="28" customFormat="1" ht="14.25">
      <c r="A14" s="34"/>
      <c r="B14" s="34"/>
      <c r="C14" s="34">
        <v>111900</v>
      </c>
      <c r="D14" s="45" t="s">
        <v>114</v>
      </c>
      <c r="E14" s="46"/>
      <c r="F14" s="52">
        <v>1119</v>
      </c>
      <c r="J14" s="58">
        <v>111191</v>
      </c>
      <c r="K14" s="28" t="s">
        <v>1103</v>
      </c>
    </row>
    <row r="15" spans="1:11" s="28" customFormat="1" ht="14.25">
      <c r="A15" s="34"/>
      <c r="B15" s="34"/>
      <c r="C15" s="34" t="s">
        <v>116</v>
      </c>
      <c r="D15" s="45" t="s">
        <v>115</v>
      </c>
      <c r="E15" s="46"/>
      <c r="F15" s="43" t="s">
        <v>1077</v>
      </c>
      <c r="J15" s="58">
        <v>111199</v>
      </c>
      <c r="K15" s="28" t="s">
        <v>1102</v>
      </c>
    </row>
    <row r="16" spans="1:11" s="28" customFormat="1" ht="14.25">
      <c r="A16" s="34"/>
      <c r="B16" s="34"/>
      <c r="C16" s="34">
        <v>112120</v>
      </c>
      <c r="D16" s="45" t="s">
        <v>117</v>
      </c>
      <c r="E16" s="46"/>
      <c r="F16" s="43">
        <v>11212</v>
      </c>
      <c r="H16" s="28">
        <v>111200</v>
      </c>
      <c r="I16" s="28" t="s">
        <v>111</v>
      </c>
      <c r="J16" s="59">
        <v>1112</v>
      </c>
    </row>
    <row r="17" spans="1:11" s="28" customFormat="1" ht="14.25">
      <c r="A17" s="34"/>
      <c r="B17" s="34"/>
      <c r="C17" s="34" t="s">
        <v>119</v>
      </c>
      <c r="D17" s="45" t="s">
        <v>118</v>
      </c>
      <c r="E17" s="46"/>
      <c r="F17" s="50" t="s">
        <v>1070</v>
      </c>
      <c r="J17" s="58">
        <v>111211</v>
      </c>
      <c r="K17" s="28" t="s">
        <v>1101</v>
      </c>
    </row>
    <row r="18" spans="1:11" s="28" customFormat="1" ht="14.25">
      <c r="A18" s="34"/>
      <c r="B18" s="34"/>
      <c r="C18" s="34">
        <v>112300</v>
      </c>
      <c r="D18" s="45" t="s">
        <v>120</v>
      </c>
      <c r="E18" s="46"/>
      <c r="F18" s="50">
        <v>1123</v>
      </c>
      <c r="J18" s="58">
        <v>111219</v>
      </c>
      <c r="K18" s="28" t="s">
        <v>1100</v>
      </c>
    </row>
    <row r="19" spans="1:11" s="28" customFormat="1" ht="14.25">
      <c r="A19" s="34"/>
      <c r="B19" s="34"/>
      <c r="C19" s="34"/>
      <c r="D19" s="45"/>
      <c r="E19" s="46"/>
      <c r="F19" s="49"/>
      <c r="H19" s="28">
        <v>111300</v>
      </c>
      <c r="I19" s="28" t="s">
        <v>112</v>
      </c>
      <c r="J19" s="59">
        <v>1113</v>
      </c>
    </row>
    <row r="20" spans="1:11" s="28" customFormat="1" ht="14.25">
      <c r="A20" s="34"/>
      <c r="B20" s="35" t="s">
        <v>1099</v>
      </c>
      <c r="C20" s="35" t="s">
        <v>1098</v>
      </c>
      <c r="D20" s="45"/>
      <c r="E20" s="46"/>
      <c r="F20" s="49"/>
      <c r="J20" s="58">
        <v>111310</v>
      </c>
      <c r="K20" s="28" t="s">
        <v>1097</v>
      </c>
    </row>
    <row r="21" spans="1:11" s="28" customFormat="1" ht="14.25">
      <c r="A21" s="34"/>
      <c r="B21" s="34"/>
      <c r="C21" s="34"/>
      <c r="D21" s="45"/>
      <c r="E21" s="46"/>
      <c r="F21" s="49"/>
      <c r="J21" s="58">
        <v>111320</v>
      </c>
      <c r="K21" s="28" t="s">
        <v>1096</v>
      </c>
    </row>
    <row r="22" spans="1:11" s="28" customFormat="1" ht="14.25">
      <c r="A22" s="34"/>
      <c r="B22" s="34"/>
      <c r="C22" s="34">
        <v>113000</v>
      </c>
      <c r="D22" s="45" t="s">
        <v>121</v>
      </c>
      <c r="E22" s="46"/>
      <c r="F22" s="43">
        <v>113</v>
      </c>
      <c r="J22" s="58">
        <v>11133</v>
      </c>
      <c r="K22" s="28" t="s">
        <v>1095</v>
      </c>
    </row>
    <row r="23" spans="1:11" s="28" customFormat="1" ht="14.25">
      <c r="A23" s="34"/>
      <c r="B23" s="34"/>
      <c r="C23" s="34">
        <v>114000</v>
      </c>
      <c r="D23" s="45" t="s">
        <v>122</v>
      </c>
      <c r="E23" s="46"/>
      <c r="F23" s="43">
        <v>114</v>
      </c>
      <c r="J23" s="60">
        <v>111331</v>
      </c>
      <c r="K23" s="28" t="s">
        <v>1094</v>
      </c>
    </row>
    <row r="24" spans="1:11" s="28" customFormat="1" ht="14.25">
      <c r="A24" s="34"/>
      <c r="B24" s="34"/>
      <c r="C24" s="34">
        <v>115000</v>
      </c>
      <c r="D24" s="45" t="s">
        <v>123</v>
      </c>
      <c r="E24" s="46"/>
      <c r="F24" s="50">
        <v>115</v>
      </c>
      <c r="J24" s="60">
        <v>111332</v>
      </c>
      <c r="K24" s="28" t="s">
        <v>1093</v>
      </c>
    </row>
    <row r="25" spans="1:11" s="28" customFormat="1" ht="14.25">
      <c r="A25" s="34"/>
      <c r="B25" s="34"/>
      <c r="C25" s="34"/>
      <c r="D25" s="45"/>
      <c r="E25" s="46"/>
      <c r="F25" s="49"/>
      <c r="J25" s="60">
        <v>111333</v>
      </c>
      <c r="K25" s="28" t="s">
        <v>1092</v>
      </c>
    </row>
    <row r="26" spans="1:11" s="28" customFormat="1" ht="14.25">
      <c r="A26" s="35">
        <v>21</v>
      </c>
      <c r="B26" s="35" t="s">
        <v>1091</v>
      </c>
      <c r="C26" s="34"/>
      <c r="D26" s="45"/>
      <c r="E26" s="46"/>
      <c r="F26" s="43"/>
      <c r="J26" s="60">
        <v>111334</v>
      </c>
      <c r="K26" s="28" t="s">
        <v>1090</v>
      </c>
    </row>
    <row r="27" spans="1:11" s="28" customFormat="1" ht="14.25">
      <c r="A27" s="34"/>
      <c r="B27" s="34"/>
      <c r="C27" s="34"/>
      <c r="D27" s="45"/>
      <c r="E27" s="46"/>
      <c r="F27" s="43"/>
      <c r="J27" s="60">
        <v>111335</v>
      </c>
      <c r="K27" s="28" t="s">
        <v>1089</v>
      </c>
    </row>
    <row r="28" spans="1:11" s="28" customFormat="1" ht="14.25">
      <c r="A28" s="34"/>
      <c r="B28" s="35">
        <v>211</v>
      </c>
      <c r="C28" s="35" t="s">
        <v>124</v>
      </c>
      <c r="D28" s="45"/>
      <c r="E28" s="46"/>
      <c r="F28" s="43"/>
      <c r="J28" s="60">
        <v>111339</v>
      </c>
      <c r="K28" s="28" t="s">
        <v>1088</v>
      </c>
    </row>
    <row r="29" spans="1:11" s="28" customFormat="1" ht="14.25">
      <c r="A29" s="34"/>
      <c r="B29" s="34"/>
      <c r="C29" s="34"/>
      <c r="D29" s="45"/>
      <c r="E29" s="46"/>
      <c r="F29" s="49"/>
      <c r="H29" s="28">
        <v>111400</v>
      </c>
      <c r="I29" s="28" t="s">
        <v>113</v>
      </c>
      <c r="J29" s="59">
        <v>1114</v>
      </c>
    </row>
    <row r="30" spans="1:11" s="28" customFormat="1" ht="14.25">
      <c r="A30" s="34"/>
      <c r="B30" s="34"/>
      <c r="C30" s="34">
        <v>211000</v>
      </c>
      <c r="D30" s="45" t="s">
        <v>124</v>
      </c>
      <c r="E30" s="46"/>
      <c r="F30" s="43">
        <v>211</v>
      </c>
      <c r="H30" s="28">
        <v>111900</v>
      </c>
      <c r="I30" s="28" t="s">
        <v>114</v>
      </c>
      <c r="J30" s="59">
        <v>1119</v>
      </c>
    </row>
    <row r="31" spans="1:11" s="28" customFormat="1" ht="14.25">
      <c r="A31" s="34"/>
      <c r="B31" s="34"/>
      <c r="C31" s="34"/>
      <c r="D31" s="45"/>
      <c r="E31" s="46"/>
      <c r="F31" s="43"/>
      <c r="J31" s="58">
        <v>111910</v>
      </c>
      <c r="K31" s="28" t="s">
        <v>1087</v>
      </c>
    </row>
    <row r="32" spans="1:11" s="28" customFormat="1" ht="14.25">
      <c r="A32" s="34"/>
      <c r="B32" s="35">
        <v>212</v>
      </c>
      <c r="C32" s="35" t="s">
        <v>1086</v>
      </c>
      <c r="D32" s="45"/>
      <c r="E32" s="46"/>
      <c r="F32" s="43"/>
      <c r="J32" s="58">
        <v>111920</v>
      </c>
      <c r="K32" s="28" t="s">
        <v>738</v>
      </c>
    </row>
    <row r="33" spans="1:11" s="28" customFormat="1" ht="14.25">
      <c r="A33" s="34"/>
      <c r="B33" s="34"/>
      <c r="C33" s="34"/>
      <c r="D33" s="45"/>
      <c r="E33" s="46"/>
      <c r="F33" s="49"/>
      <c r="J33" s="58">
        <v>111930</v>
      </c>
      <c r="K33" s="28" t="s">
        <v>1085</v>
      </c>
    </row>
    <row r="34" spans="1:11" s="28" customFormat="1" ht="14.25">
      <c r="A34" s="34"/>
      <c r="B34" s="34"/>
      <c r="C34" s="34">
        <v>212100</v>
      </c>
      <c r="D34" s="45" t="s">
        <v>125</v>
      </c>
      <c r="E34" s="46"/>
      <c r="F34" s="43">
        <v>2121</v>
      </c>
      <c r="J34" s="58">
        <v>111940</v>
      </c>
      <c r="K34" s="28" t="s">
        <v>1084</v>
      </c>
    </row>
    <row r="35" spans="1:11" s="28" customFormat="1" ht="14.25">
      <c r="A35" s="34"/>
      <c r="B35" s="34"/>
      <c r="C35" s="34" t="s">
        <v>127</v>
      </c>
      <c r="D35" s="45" t="s">
        <v>126</v>
      </c>
      <c r="E35" s="46"/>
      <c r="F35" s="53" t="s">
        <v>1083</v>
      </c>
      <c r="J35" s="58">
        <v>11199</v>
      </c>
      <c r="K35" s="28" t="s">
        <v>1082</v>
      </c>
    </row>
    <row r="36" spans="1:11" s="28" customFormat="1" ht="14.25">
      <c r="A36" s="34"/>
      <c r="B36" s="34"/>
      <c r="C36" s="34">
        <v>212230</v>
      </c>
      <c r="D36" s="45" t="s">
        <v>128</v>
      </c>
      <c r="E36" s="46"/>
      <c r="F36" s="43">
        <v>21223</v>
      </c>
      <c r="J36" s="60">
        <v>111991</v>
      </c>
      <c r="K36" s="28" t="s">
        <v>1081</v>
      </c>
    </row>
    <row r="37" spans="1:11" s="28" customFormat="1" ht="14.25">
      <c r="A37" s="34"/>
      <c r="B37" s="34"/>
      <c r="C37" s="34">
        <v>212310</v>
      </c>
      <c r="D37" s="45" t="s">
        <v>129</v>
      </c>
      <c r="E37" s="46"/>
      <c r="F37" s="50">
        <v>21231</v>
      </c>
      <c r="J37" s="60">
        <v>111992</v>
      </c>
      <c r="K37" s="28" t="s">
        <v>1080</v>
      </c>
    </row>
    <row r="38" spans="1:11" s="28" customFormat="1" ht="14.25">
      <c r="A38" s="34"/>
      <c r="B38" s="34"/>
      <c r="C38" s="34" t="s">
        <v>131</v>
      </c>
      <c r="D38" s="45" t="s">
        <v>130</v>
      </c>
      <c r="E38" s="46"/>
      <c r="F38" s="52" t="s">
        <v>1079</v>
      </c>
      <c r="J38" s="60">
        <v>111998</v>
      </c>
      <c r="K38" s="28" t="s">
        <v>1078</v>
      </c>
    </row>
    <row r="39" spans="1:11" s="28" customFormat="1" ht="14.25">
      <c r="A39" s="34"/>
      <c r="B39" s="34"/>
      <c r="C39" s="34"/>
      <c r="D39" s="45"/>
      <c r="E39" s="46"/>
      <c r="F39" s="49"/>
      <c r="H39" s="28" t="s">
        <v>116</v>
      </c>
      <c r="I39" s="28" t="s">
        <v>115</v>
      </c>
      <c r="J39" s="59" t="s">
        <v>1077</v>
      </c>
    </row>
    <row r="40" spans="1:11" s="28" customFormat="1" ht="14.25">
      <c r="A40" s="34"/>
      <c r="B40" s="35">
        <v>213</v>
      </c>
      <c r="C40" s="35" t="s">
        <v>1076</v>
      </c>
      <c r="D40" s="45"/>
      <c r="E40" s="46"/>
      <c r="F40" s="43"/>
      <c r="J40" s="58">
        <v>112111</v>
      </c>
      <c r="K40" s="28" t="s">
        <v>1075</v>
      </c>
    </row>
    <row r="41" spans="1:11" s="28" customFormat="1" ht="14.25">
      <c r="A41" s="34"/>
      <c r="B41" s="34"/>
      <c r="C41" s="34"/>
      <c r="D41" s="45"/>
      <c r="E41" s="46"/>
      <c r="F41" s="43"/>
      <c r="J41" s="58">
        <v>112112</v>
      </c>
      <c r="K41" s="28" t="s">
        <v>1074</v>
      </c>
    </row>
    <row r="42" spans="1:11" s="28" customFormat="1" ht="14.25">
      <c r="A42" s="34"/>
      <c r="B42" s="34"/>
      <c r="C42" s="34">
        <v>213111</v>
      </c>
      <c r="D42" s="45" t="s">
        <v>132</v>
      </c>
      <c r="E42" s="46"/>
      <c r="F42" s="43">
        <v>213111</v>
      </c>
      <c r="J42" s="58">
        <v>112130</v>
      </c>
      <c r="K42" s="28" t="s">
        <v>1073</v>
      </c>
    </row>
    <row r="43" spans="1:11" s="28" customFormat="1" ht="14.25">
      <c r="A43" s="34"/>
      <c r="B43" s="34"/>
      <c r="C43" s="34" t="s">
        <v>134</v>
      </c>
      <c r="D43" s="45" t="s">
        <v>133</v>
      </c>
      <c r="E43" s="46"/>
      <c r="F43" s="53" t="s">
        <v>1072</v>
      </c>
      <c r="H43" s="28">
        <v>112120</v>
      </c>
      <c r="I43" s="28" t="s">
        <v>117</v>
      </c>
      <c r="J43" s="59">
        <v>11212</v>
      </c>
    </row>
    <row r="44" spans="1:11" s="28" customFormat="1" ht="14.25">
      <c r="A44" s="34"/>
      <c r="B44" s="34"/>
      <c r="C44" s="34"/>
      <c r="D44" s="45"/>
      <c r="E44" s="46"/>
      <c r="F44" s="43"/>
      <c r="J44" s="58">
        <v>112120</v>
      </c>
      <c r="K44" s="28" t="s">
        <v>1071</v>
      </c>
    </row>
    <row r="45" spans="1:11" s="28" customFormat="1" ht="14.25">
      <c r="A45" s="35">
        <v>22</v>
      </c>
      <c r="B45" s="35" t="s">
        <v>1068</v>
      </c>
      <c r="C45" s="34"/>
      <c r="D45" s="45"/>
      <c r="E45" s="46"/>
      <c r="F45" s="49"/>
      <c r="H45" s="28" t="s">
        <v>119</v>
      </c>
      <c r="I45" s="28" t="s">
        <v>118</v>
      </c>
      <c r="J45" s="59" t="s">
        <v>1070</v>
      </c>
    </row>
    <row r="46" spans="1:11" s="28" customFormat="1" ht="14.25">
      <c r="A46" s="34"/>
      <c r="B46" s="34"/>
      <c r="C46" s="34"/>
      <c r="D46" s="45"/>
      <c r="E46" s="46"/>
      <c r="F46" s="49"/>
      <c r="J46" s="58">
        <v>112210</v>
      </c>
      <c r="K46" s="28" t="s">
        <v>1069</v>
      </c>
    </row>
    <row r="47" spans="1:11" s="28" customFormat="1" ht="14.25">
      <c r="A47" s="34"/>
      <c r="B47" s="35">
        <v>22</v>
      </c>
      <c r="C47" s="35" t="s">
        <v>1068</v>
      </c>
      <c r="D47" s="45"/>
      <c r="E47" s="46"/>
      <c r="F47" s="43"/>
      <c r="J47" s="58">
        <v>112410</v>
      </c>
      <c r="K47" s="28" t="s">
        <v>718</v>
      </c>
    </row>
    <row r="48" spans="1:11" s="28" customFormat="1" ht="14.25">
      <c r="A48" s="34"/>
      <c r="B48" s="34"/>
      <c r="C48" s="34"/>
      <c r="D48" s="45"/>
      <c r="E48" s="46"/>
      <c r="F48" s="43"/>
      <c r="J48" s="58">
        <v>112420</v>
      </c>
      <c r="K48" s="28" t="s">
        <v>1067</v>
      </c>
    </row>
    <row r="49" spans="1:11" s="28" customFormat="1" ht="14.25">
      <c r="A49" s="34"/>
      <c r="B49" s="34"/>
      <c r="C49" s="34">
        <v>221100</v>
      </c>
      <c r="D49" s="45" t="s">
        <v>135</v>
      </c>
      <c r="E49" s="44" t="s">
        <v>988</v>
      </c>
      <c r="F49" s="50">
        <v>2211</v>
      </c>
      <c r="J49" s="58">
        <v>11251</v>
      </c>
    </row>
    <row r="50" spans="1:11" s="28" customFormat="1" ht="14.25">
      <c r="A50" s="34"/>
      <c r="B50" s="34"/>
      <c r="C50" s="34">
        <v>221200</v>
      </c>
      <c r="D50" s="45" t="s">
        <v>136</v>
      </c>
      <c r="E50" s="46"/>
      <c r="F50" s="43">
        <v>2212</v>
      </c>
      <c r="J50" s="60">
        <v>112511</v>
      </c>
      <c r="K50" s="28" t="s">
        <v>1051</v>
      </c>
    </row>
    <row r="51" spans="1:11" s="28" customFormat="1" ht="14.25">
      <c r="A51" s="34"/>
      <c r="B51" s="34"/>
      <c r="C51" s="34">
        <v>221300</v>
      </c>
      <c r="D51" s="45" t="s">
        <v>137</v>
      </c>
      <c r="E51" s="46"/>
      <c r="F51" s="43">
        <v>2213</v>
      </c>
      <c r="J51" s="60">
        <v>112512</v>
      </c>
      <c r="K51" s="28" t="s">
        <v>1050</v>
      </c>
    </row>
    <row r="52" spans="1:11" s="28" customFormat="1" ht="14.25">
      <c r="A52" s="34"/>
      <c r="B52" s="34"/>
      <c r="C52" s="34"/>
      <c r="D52" s="45"/>
      <c r="E52" s="46"/>
      <c r="F52" s="43"/>
      <c r="J52" s="60">
        <v>112519</v>
      </c>
      <c r="K52" s="28" t="s">
        <v>1066</v>
      </c>
    </row>
    <row r="53" spans="1:11" s="28" customFormat="1" ht="14.25">
      <c r="A53" s="35">
        <v>23</v>
      </c>
      <c r="B53" s="35" t="s">
        <v>1064</v>
      </c>
      <c r="C53" s="34"/>
      <c r="D53" s="45"/>
      <c r="E53" s="46"/>
      <c r="F53" s="49"/>
      <c r="J53" s="58">
        <v>11291</v>
      </c>
    </row>
    <row r="54" spans="1:11" s="28" customFormat="1" ht="14.25">
      <c r="A54" s="34"/>
      <c r="B54" s="34"/>
      <c r="C54" s="34"/>
      <c r="D54" s="45"/>
      <c r="E54" s="46"/>
      <c r="F54" s="49"/>
      <c r="J54" s="60">
        <v>112910</v>
      </c>
      <c r="K54" s="28" t="s">
        <v>1065</v>
      </c>
    </row>
    <row r="55" spans="1:11" s="28" customFormat="1" ht="14.25">
      <c r="A55" s="34"/>
      <c r="B55" s="35">
        <v>23</v>
      </c>
      <c r="C55" s="35" t="s">
        <v>1064</v>
      </c>
      <c r="D55" s="45"/>
      <c r="E55" s="46"/>
      <c r="F55" s="43"/>
      <c r="J55" s="60">
        <v>112920</v>
      </c>
      <c r="K55" s="28" t="s">
        <v>1063</v>
      </c>
    </row>
    <row r="56" spans="1:11" s="28" customFormat="1" ht="14.25">
      <c r="A56" s="34"/>
      <c r="B56" s="34"/>
      <c r="C56" s="34"/>
      <c r="D56" s="45"/>
      <c r="E56" s="46"/>
      <c r="F56" s="43"/>
      <c r="J56" s="60">
        <v>112930</v>
      </c>
      <c r="K56" s="28" t="s">
        <v>1062</v>
      </c>
    </row>
    <row r="57" spans="1:11" s="28" customFormat="1" ht="14.25">
      <c r="A57" s="34"/>
      <c r="B57" s="34"/>
      <c r="C57" s="34">
        <v>230301</v>
      </c>
      <c r="D57" s="45" t="s">
        <v>138</v>
      </c>
      <c r="E57" s="44" t="s">
        <v>1052</v>
      </c>
      <c r="F57" s="43">
        <v>23</v>
      </c>
      <c r="J57" s="60">
        <v>112990</v>
      </c>
      <c r="K57" s="28" t="s">
        <v>1061</v>
      </c>
    </row>
    <row r="58" spans="1:11" s="28" customFormat="1" ht="14.25">
      <c r="A58" s="34"/>
      <c r="B58" s="34"/>
      <c r="C58" s="34">
        <v>230302</v>
      </c>
      <c r="D58" s="45" t="s">
        <v>139</v>
      </c>
      <c r="E58" s="44" t="s">
        <v>1052</v>
      </c>
      <c r="F58" s="43">
        <v>23</v>
      </c>
      <c r="H58" s="28">
        <v>112300</v>
      </c>
      <c r="I58" s="28" t="s">
        <v>120</v>
      </c>
      <c r="J58" s="59">
        <v>1123</v>
      </c>
    </row>
    <row r="59" spans="1:11" s="28" customFormat="1" ht="14.25">
      <c r="A59" s="34"/>
      <c r="B59" s="34"/>
      <c r="C59" s="34">
        <v>233210</v>
      </c>
      <c r="D59" s="45" t="s">
        <v>140</v>
      </c>
      <c r="E59" s="44" t="s">
        <v>1052</v>
      </c>
      <c r="F59" s="43">
        <v>23</v>
      </c>
      <c r="J59" s="58">
        <v>112310</v>
      </c>
      <c r="K59" s="28" t="s">
        <v>1060</v>
      </c>
    </row>
    <row r="60" spans="1:11" s="28" customFormat="1" ht="14.25">
      <c r="A60" s="34"/>
      <c r="B60" s="34"/>
      <c r="C60" s="34">
        <v>233230</v>
      </c>
      <c r="D60" s="45" t="s">
        <v>141</v>
      </c>
      <c r="E60" s="44" t="s">
        <v>1052</v>
      </c>
      <c r="F60" s="43">
        <v>23</v>
      </c>
      <c r="J60" s="58">
        <v>112320</v>
      </c>
      <c r="K60" s="28" t="s">
        <v>1059</v>
      </c>
    </row>
    <row r="61" spans="1:11" s="28" customFormat="1" ht="14.25">
      <c r="A61" s="34"/>
      <c r="B61" s="34"/>
      <c r="C61" s="34">
        <v>233240</v>
      </c>
      <c r="D61" s="45" t="s">
        <v>142</v>
      </c>
      <c r="E61" s="44" t="s">
        <v>1052</v>
      </c>
      <c r="F61" s="43">
        <v>23</v>
      </c>
      <c r="J61" s="58">
        <v>112330</v>
      </c>
      <c r="K61" s="28" t="s">
        <v>1058</v>
      </c>
    </row>
    <row r="62" spans="1:11" s="28" customFormat="1" ht="14.25">
      <c r="A62" s="34"/>
      <c r="B62" s="34"/>
      <c r="C62" s="34">
        <v>233262</v>
      </c>
      <c r="D62" s="45" t="s">
        <v>143</v>
      </c>
      <c r="E62" s="44" t="s">
        <v>1052</v>
      </c>
      <c r="F62" s="43">
        <v>23</v>
      </c>
      <c r="J62" s="58">
        <v>112340</v>
      </c>
      <c r="K62" s="28" t="s">
        <v>1057</v>
      </c>
    </row>
    <row r="63" spans="1:11" s="28" customFormat="1" ht="14.25">
      <c r="A63" s="34"/>
      <c r="B63" s="34"/>
      <c r="C63" s="34">
        <v>233293</v>
      </c>
      <c r="D63" s="45" t="s">
        <v>144</v>
      </c>
      <c r="E63" s="44" t="s">
        <v>1052</v>
      </c>
      <c r="F63" s="43">
        <v>23</v>
      </c>
      <c r="J63" s="58">
        <v>112390</v>
      </c>
      <c r="K63" s="28" t="s">
        <v>1056</v>
      </c>
    </row>
    <row r="64" spans="1:11" s="28" customFormat="1" ht="14.25">
      <c r="A64" s="34"/>
      <c r="B64" s="34"/>
      <c r="C64" s="34" t="s">
        <v>146</v>
      </c>
      <c r="D64" s="45" t="s">
        <v>145</v>
      </c>
      <c r="E64" s="44" t="s">
        <v>1052</v>
      </c>
      <c r="F64" s="43">
        <v>23</v>
      </c>
      <c r="H64" s="28">
        <v>113000</v>
      </c>
      <c r="I64" s="28" t="s">
        <v>121</v>
      </c>
      <c r="J64" s="59">
        <v>113</v>
      </c>
      <c r="K64" s="28" t="s">
        <v>1055</v>
      </c>
    </row>
    <row r="65" spans="1:11" s="28" customFormat="1" ht="14.25">
      <c r="A65" s="34"/>
      <c r="B65" s="34"/>
      <c r="C65" s="34" t="s">
        <v>148</v>
      </c>
      <c r="D65" s="45" t="s">
        <v>147</v>
      </c>
      <c r="E65" s="44" t="s">
        <v>1052</v>
      </c>
      <c r="F65" s="43">
        <v>23</v>
      </c>
      <c r="J65" s="58">
        <v>113110</v>
      </c>
      <c r="K65" s="28" t="s">
        <v>1054</v>
      </c>
    </row>
    <row r="66" spans="1:11" s="28" customFormat="1" ht="14.25">
      <c r="A66" s="34"/>
      <c r="B66" s="34"/>
      <c r="C66" s="34">
        <v>233411</v>
      </c>
      <c r="D66" s="45" t="s">
        <v>149</v>
      </c>
      <c r="E66" s="44" t="s">
        <v>1052</v>
      </c>
      <c r="F66" s="43">
        <v>23</v>
      </c>
      <c r="J66" s="58">
        <v>113210</v>
      </c>
      <c r="K66" s="28" t="s">
        <v>1053</v>
      </c>
    </row>
    <row r="67" spans="1:11" s="28" customFormat="1" ht="14.25">
      <c r="A67" s="34"/>
      <c r="B67" s="34"/>
      <c r="C67" s="34">
        <v>233412</v>
      </c>
      <c r="D67" s="45" t="s">
        <v>150</v>
      </c>
      <c r="E67" s="44" t="s">
        <v>1052</v>
      </c>
      <c r="F67" s="43">
        <v>23</v>
      </c>
      <c r="J67" s="58">
        <v>113310</v>
      </c>
    </row>
    <row r="68" spans="1:11" s="28" customFormat="1" ht="14.25">
      <c r="A68" s="34"/>
      <c r="B68" s="34"/>
      <c r="C68" s="34" t="s">
        <v>152</v>
      </c>
      <c r="D68" s="45" t="s">
        <v>151</v>
      </c>
      <c r="E68" s="44" t="s">
        <v>1052</v>
      </c>
      <c r="F68" s="43">
        <v>23</v>
      </c>
      <c r="H68" s="28">
        <v>114000</v>
      </c>
      <c r="I68" s="28" t="s">
        <v>122</v>
      </c>
      <c r="J68" s="59">
        <v>114</v>
      </c>
      <c r="K68" s="28" t="s">
        <v>1051</v>
      </c>
    </row>
    <row r="69" spans="1:11" s="28" customFormat="1" ht="14.25">
      <c r="A69" s="34"/>
      <c r="B69" s="34"/>
      <c r="C69" s="34"/>
      <c r="D69" s="45"/>
      <c r="E69" s="46"/>
      <c r="F69" s="43"/>
      <c r="J69" s="58">
        <v>114111</v>
      </c>
      <c r="K69" s="28" t="s">
        <v>1050</v>
      </c>
    </row>
    <row r="70" spans="1:11" s="28" customFormat="1" ht="14.25">
      <c r="A70" s="35" t="s">
        <v>1049</v>
      </c>
      <c r="B70" s="35" t="s">
        <v>1048</v>
      </c>
      <c r="C70" s="34"/>
      <c r="D70" s="45"/>
      <c r="E70" s="46"/>
      <c r="F70" s="43"/>
      <c r="J70" s="58">
        <v>114112</v>
      </c>
      <c r="K70" s="28" t="s">
        <v>1047</v>
      </c>
    </row>
    <row r="71" spans="1:11" s="28" customFormat="1" ht="14.25">
      <c r="A71" s="34"/>
      <c r="B71" s="34"/>
      <c r="C71" s="34"/>
      <c r="D71" s="45"/>
      <c r="E71" s="46"/>
      <c r="F71" s="49"/>
      <c r="J71" s="58">
        <v>114119</v>
      </c>
      <c r="K71" s="28" t="s">
        <v>1046</v>
      </c>
    </row>
    <row r="72" spans="1:11" s="28" customFormat="1" ht="14.25">
      <c r="A72" s="34"/>
      <c r="B72" s="35">
        <v>321</v>
      </c>
      <c r="C72" s="35" t="s">
        <v>1045</v>
      </c>
      <c r="D72" s="45"/>
      <c r="E72" s="46"/>
      <c r="F72" s="43"/>
      <c r="J72" s="58">
        <v>114210</v>
      </c>
    </row>
    <row r="73" spans="1:11" s="28" customFormat="1">
      <c r="A73" s="34"/>
      <c r="B73" s="34"/>
      <c r="C73" s="34"/>
      <c r="D73" s="45"/>
      <c r="E73" s="46"/>
      <c r="F73" s="43"/>
    </row>
    <row r="74" spans="1:11" s="28" customFormat="1">
      <c r="A74" s="34"/>
      <c r="B74" s="34"/>
      <c r="C74" s="34">
        <v>321100</v>
      </c>
      <c r="D74" s="45" t="s">
        <v>153</v>
      </c>
      <c r="E74" s="46"/>
      <c r="F74" s="43">
        <v>3211</v>
      </c>
    </row>
    <row r="75" spans="1:11" s="28" customFormat="1">
      <c r="A75" s="34"/>
      <c r="B75" s="34"/>
      <c r="C75" s="34">
        <v>321200</v>
      </c>
      <c r="D75" s="45" t="s">
        <v>154</v>
      </c>
      <c r="E75" s="46"/>
      <c r="F75" s="43">
        <v>3212</v>
      </c>
    </row>
    <row r="76" spans="1:11" s="28" customFormat="1">
      <c r="A76" s="34"/>
      <c r="B76" s="34"/>
      <c r="C76" s="34">
        <v>321910</v>
      </c>
      <c r="D76" s="45" t="s">
        <v>155</v>
      </c>
      <c r="E76" s="46"/>
      <c r="F76" s="43">
        <v>32191</v>
      </c>
    </row>
    <row r="77" spans="1:11" s="28" customFormat="1">
      <c r="A77" s="34"/>
      <c r="B77" s="34"/>
      <c r="C77" s="34" t="s">
        <v>157</v>
      </c>
      <c r="D77" s="45" t="s">
        <v>156</v>
      </c>
      <c r="E77" s="46"/>
      <c r="F77" s="53" t="s">
        <v>1044</v>
      </c>
    </row>
    <row r="78" spans="1:11" s="28" customFormat="1">
      <c r="A78" s="34"/>
      <c r="B78" s="34"/>
      <c r="C78" s="34"/>
      <c r="D78" s="45"/>
      <c r="E78" s="46"/>
      <c r="F78" s="43"/>
    </row>
    <row r="79" spans="1:11" s="28" customFormat="1" ht="13.15">
      <c r="A79" s="34"/>
      <c r="B79" s="35">
        <v>327</v>
      </c>
      <c r="C79" s="35" t="s">
        <v>1043</v>
      </c>
      <c r="D79" s="45"/>
      <c r="E79" s="46"/>
      <c r="F79" s="43"/>
    </row>
    <row r="80" spans="1:11" s="28" customFormat="1">
      <c r="A80" s="34"/>
      <c r="B80" s="34"/>
      <c r="C80" s="34"/>
      <c r="D80" s="45"/>
      <c r="E80" s="46"/>
      <c r="F80" s="43"/>
    </row>
    <row r="81" spans="1:6" s="28" customFormat="1">
      <c r="A81" s="34"/>
      <c r="B81" s="34"/>
      <c r="C81" s="34">
        <v>327100</v>
      </c>
      <c r="D81" s="45" t="s">
        <v>158</v>
      </c>
      <c r="E81" s="46"/>
      <c r="F81" s="43">
        <v>3271</v>
      </c>
    </row>
    <row r="82" spans="1:6" s="28" customFormat="1">
      <c r="A82" s="34"/>
      <c r="B82" s="34"/>
      <c r="C82" s="51">
        <v>327200</v>
      </c>
      <c r="D82" s="45" t="s">
        <v>159</v>
      </c>
      <c r="E82" s="46"/>
      <c r="F82" s="43">
        <v>3272</v>
      </c>
    </row>
    <row r="83" spans="1:6" s="28" customFormat="1">
      <c r="A83" s="34"/>
      <c r="B83" s="34"/>
      <c r="C83" s="34">
        <v>327310</v>
      </c>
      <c r="D83" s="45" t="s">
        <v>160</v>
      </c>
      <c r="E83" s="46"/>
      <c r="F83" s="43">
        <v>32731</v>
      </c>
    </row>
    <row r="84" spans="1:6" s="28" customFormat="1">
      <c r="A84" s="34"/>
      <c r="B84" s="34"/>
      <c r="C84" s="34">
        <v>327320</v>
      </c>
      <c r="D84" s="45" t="s">
        <v>161</v>
      </c>
      <c r="E84" s="46"/>
      <c r="F84" s="43">
        <v>32732</v>
      </c>
    </row>
    <row r="85" spans="1:6" s="28" customFormat="1">
      <c r="A85" s="34"/>
      <c r="B85" s="34"/>
      <c r="C85" s="34">
        <v>327330</v>
      </c>
      <c r="D85" s="45" t="s">
        <v>162</v>
      </c>
      <c r="E85" s="46"/>
      <c r="F85" s="43">
        <v>32733</v>
      </c>
    </row>
    <row r="86" spans="1:6" s="28" customFormat="1">
      <c r="A86" s="34"/>
      <c r="B86" s="34"/>
      <c r="C86" s="34">
        <v>327390</v>
      </c>
      <c r="D86" s="45" t="s">
        <v>163</v>
      </c>
      <c r="E86" s="46"/>
      <c r="F86" s="43">
        <v>32739</v>
      </c>
    </row>
    <row r="87" spans="1:6" s="28" customFormat="1">
      <c r="A87" s="34"/>
      <c r="B87" s="34"/>
      <c r="C87" s="34">
        <v>327400</v>
      </c>
      <c r="D87" s="45" t="s">
        <v>164</v>
      </c>
      <c r="E87" s="46"/>
      <c r="F87" s="43">
        <v>3274</v>
      </c>
    </row>
    <row r="88" spans="1:6" s="28" customFormat="1">
      <c r="A88" s="34"/>
      <c r="B88" s="34"/>
      <c r="C88" s="34">
        <v>327910</v>
      </c>
      <c r="D88" s="45" t="s">
        <v>165</v>
      </c>
      <c r="E88" s="46"/>
      <c r="F88" s="43">
        <v>32791</v>
      </c>
    </row>
    <row r="89" spans="1:6" s="28" customFormat="1">
      <c r="A89" s="34"/>
      <c r="B89" s="34"/>
      <c r="C89" s="34">
        <v>327991</v>
      </c>
      <c r="D89" s="45" t="s">
        <v>166</v>
      </c>
      <c r="E89" s="46"/>
      <c r="F89" s="43">
        <v>327991</v>
      </c>
    </row>
    <row r="90" spans="1:6" s="28" customFormat="1">
      <c r="A90" s="34"/>
      <c r="B90" s="34"/>
      <c r="C90" s="34">
        <v>327992</v>
      </c>
      <c r="D90" s="45" t="s">
        <v>167</v>
      </c>
      <c r="E90" s="56"/>
      <c r="F90" s="43">
        <v>327992</v>
      </c>
    </row>
    <row r="91" spans="1:6" s="28" customFormat="1">
      <c r="A91" s="34"/>
      <c r="B91" s="34"/>
      <c r="C91" s="34">
        <v>327993</v>
      </c>
      <c r="D91" s="45" t="s">
        <v>168</v>
      </c>
      <c r="E91" s="56"/>
      <c r="F91" s="43">
        <v>327993</v>
      </c>
    </row>
    <row r="92" spans="1:6" s="28" customFormat="1">
      <c r="A92" s="34"/>
      <c r="B92" s="34"/>
      <c r="C92" s="34">
        <v>327999</v>
      </c>
      <c r="D92" s="45" t="s">
        <v>169</v>
      </c>
      <c r="E92" s="56"/>
      <c r="F92" s="43">
        <v>327999</v>
      </c>
    </row>
    <row r="93" spans="1:6" s="28" customFormat="1">
      <c r="A93" s="34"/>
      <c r="B93" s="34"/>
      <c r="C93" s="34"/>
      <c r="D93" s="45"/>
      <c r="E93" s="56"/>
      <c r="F93" s="43"/>
    </row>
    <row r="94" spans="1:6" s="28" customFormat="1" ht="13.15">
      <c r="A94" s="34"/>
      <c r="B94" s="35">
        <v>331</v>
      </c>
      <c r="C94" s="35" t="s">
        <v>1042</v>
      </c>
      <c r="D94" s="45"/>
      <c r="E94" s="56"/>
      <c r="F94" s="43"/>
    </row>
    <row r="95" spans="1:6" s="28" customFormat="1">
      <c r="A95" s="34"/>
      <c r="B95" s="34"/>
      <c r="C95" s="34"/>
      <c r="D95" s="45"/>
      <c r="E95" s="56"/>
      <c r="F95" s="43"/>
    </row>
    <row r="96" spans="1:6" s="28" customFormat="1">
      <c r="A96" s="34"/>
      <c r="B96" s="34"/>
      <c r="C96" s="34">
        <v>331110</v>
      </c>
      <c r="D96" s="45" t="s">
        <v>170</v>
      </c>
      <c r="E96" s="56"/>
      <c r="F96" s="43">
        <v>3311</v>
      </c>
    </row>
    <row r="97" spans="1:8" s="28" customFormat="1">
      <c r="A97" s="34"/>
      <c r="B97" s="34"/>
      <c r="C97" s="34">
        <v>331200</v>
      </c>
      <c r="D97" s="45" t="s">
        <v>171</v>
      </c>
      <c r="E97" s="56"/>
      <c r="F97" s="43">
        <v>3312</v>
      </c>
    </row>
    <row r="98" spans="1:8" s="28" customFormat="1">
      <c r="A98" s="34"/>
      <c r="B98" s="34"/>
      <c r="C98" s="34" t="s">
        <v>173</v>
      </c>
      <c r="D98" s="45" t="s">
        <v>172</v>
      </c>
      <c r="E98" s="56"/>
      <c r="F98" s="43" t="s">
        <v>1041</v>
      </c>
    </row>
    <row r="99" spans="1:8" s="28" customFormat="1">
      <c r="A99" s="34"/>
      <c r="B99" s="34"/>
      <c r="C99" s="34">
        <v>331314</v>
      </c>
      <c r="D99" s="45" t="s">
        <v>174</v>
      </c>
      <c r="E99" s="44" t="s">
        <v>1040</v>
      </c>
      <c r="F99" s="43">
        <v>331314</v>
      </c>
    </row>
    <row r="100" spans="1:8" s="28" customFormat="1">
      <c r="A100" s="34"/>
      <c r="B100" s="34"/>
      <c r="C100" s="34" t="s">
        <v>176</v>
      </c>
      <c r="D100" s="45" t="s">
        <v>175</v>
      </c>
      <c r="E100" s="56"/>
      <c r="F100" s="43" t="s">
        <v>1039</v>
      </c>
    </row>
    <row r="101" spans="1:8" s="28" customFormat="1">
      <c r="A101" s="34"/>
      <c r="B101" s="34"/>
      <c r="C101" s="34">
        <v>331411</v>
      </c>
      <c r="D101" s="45" t="s">
        <v>177</v>
      </c>
      <c r="E101" s="56"/>
      <c r="F101" s="43">
        <v>331411</v>
      </c>
    </row>
    <row r="102" spans="1:8" s="28" customFormat="1">
      <c r="A102" s="34"/>
      <c r="B102" s="34"/>
      <c r="C102" s="34">
        <v>331419</v>
      </c>
      <c r="D102" s="45" t="s">
        <v>178</v>
      </c>
      <c r="E102" s="56"/>
      <c r="F102" s="43">
        <v>331419</v>
      </c>
    </row>
    <row r="103" spans="1:8" s="28" customFormat="1">
      <c r="A103" s="34"/>
      <c r="B103" s="34"/>
      <c r="C103" s="34">
        <v>331420</v>
      </c>
      <c r="D103" s="45" t="s">
        <v>179</v>
      </c>
      <c r="E103" s="56"/>
      <c r="F103" s="43">
        <v>33142</v>
      </c>
    </row>
    <row r="104" spans="1:8" s="28" customFormat="1">
      <c r="A104" s="34"/>
      <c r="B104" s="34"/>
      <c r="C104" s="34">
        <v>331490</v>
      </c>
      <c r="D104" s="45" t="s">
        <v>180</v>
      </c>
      <c r="E104" s="56"/>
      <c r="F104" s="43">
        <v>33149</v>
      </c>
    </row>
    <row r="105" spans="1:8" s="28" customFormat="1">
      <c r="A105" s="34"/>
      <c r="B105" s="34"/>
      <c r="C105" s="34">
        <v>331510</v>
      </c>
      <c r="D105" s="45" t="s">
        <v>181</v>
      </c>
      <c r="E105" s="56"/>
      <c r="F105" s="43">
        <v>33151</v>
      </c>
    </row>
    <row r="106" spans="1:8" s="28" customFormat="1">
      <c r="A106" s="34"/>
      <c r="B106" s="34"/>
      <c r="C106" s="34">
        <v>331520</v>
      </c>
      <c r="D106" s="45" t="s">
        <v>182</v>
      </c>
      <c r="E106" s="56"/>
      <c r="F106" s="43">
        <v>33152</v>
      </c>
    </row>
    <row r="107" spans="1:8" s="28" customFormat="1">
      <c r="A107" s="34"/>
      <c r="B107" s="34"/>
      <c r="C107" s="34"/>
      <c r="D107" s="45"/>
      <c r="E107" s="56"/>
      <c r="F107" s="43"/>
    </row>
    <row r="108" spans="1:8" s="28" customFormat="1" ht="13.15">
      <c r="A108" s="34"/>
      <c r="B108" s="35">
        <v>332</v>
      </c>
      <c r="C108" s="35" t="s">
        <v>1038</v>
      </c>
      <c r="D108" s="45"/>
      <c r="E108" s="56"/>
      <c r="F108" s="43"/>
    </row>
    <row r="109" spans="1:8" s="28" customFormat="1">
      <c r="A109" s="34"/>
      <c r="B109" s="34"/>
      <c r="C109" s="34"/>
      <c r="D109" s="45"/>
      <c r="E109" s="56"/>
      <c r="F109" s="49"/>
      <c r="H109" s="34"/>
    </row>
    <row r="110" spans="1:8" s="28" customFormat="1">
      <c r="A110" s="34"/>
      <c r="B110" s="34"/>
      <c r="C110" s="34" t="s">
        <v>184</v>
      </c>
      <c r="D110" s="45" t="s">
        <v>183</v>
      </c>
      <c r="E110" s="56"/>
      <c r="F110" s="43" t="s">
        <v>1037</v>
      </c>
    </row>
    <row r="111" spans="1:8" s="28" customFormat="1">
      <c r="A111" s="34"/>
      <c r="B111" s="34"/>
      <c r="C111" s="34">
        <v>332114</v>
      </c>
      <c r="D111" s="45" t="s">
        <v>185</v>
      </c>
      <c r="E111" s="56"/>
      <c r="F111" s="43">
        <v>332114</v>
      </c>
    </row>
    <row r="112" spans="1:8" s="28" customFormat="1">
      <c r="A112" s="34"/>
      <c r="B112" s="34"/>
      <c r="C112" s="34" t="s">
        <v>187</v>
      </c>
      <c r="D112" s="45" t="s">
        <v>186</v>
      </c>
      <c r="E112" s="56"/>
      <c r="F112" s="43" t="s">
        <v>1036</v>
      </c>
    </row>
    <row r="113" spans="1:6" s="28" customFormat="1">
      <c r="A113" s="34"/>
      <c r="B113" s="34"/>
      <c r="C113" s="34">
        <v>332200</v>
      </c>
      <c r="D113" s="45" t="s">
        <v>188</v>
      </c>
      <c r="E113" s="56"/>
      <c r="F113" s="43">
        <v>3322</v>
      </c>
    </row>
    <row r="114" spans="1:6" s="28" customFormat="1">
      <c r="A114" s="34"/>
      <c r="B114" s="34"/>
      <c r="C114" s="34">
        <v>332310</v>
      </c>
      <c r="D114" s="45" t="s">
        <v>189</v>
      </c>
      <c r="E114" s="56"/>
      <c r="F114" s="43">
        <v>33231</v>
      </c>
    </row>
    <row r="115" spans="1:6" s="28" customFormat="1">
      <c r="A115" s="34"/>
      <c r="B115" s="34"/>
      <c r="C115" s="34">
        <v>332320</v>
      </c>
      <c r="D115" s="45" t="s">
        <v>190</v>
      </c>
      <c r="E115" s="56"/>
      <c r="F115" s="43">
        <v>33232</v>
      </c>
    </row>
    <row r="116" spans="1:6" s="28" customFormat="1">
      <c r="A116" s="34"/>
      <c r="B116" s="34"/>
      <c r="C116" s="34">
        <v>332410</v>
      </c>
      <c r="D116" s="45" t="s">
        <v>191</v>
      </c>
      <c r="E116" s="56"/>
      <c r="F116" s="43">
        <v>33241</v>
      </c>
    </row>
    <row r="117" spans="1:6" s="28" customFormat="1">
      <c r="A117" s="34"/>
      <c r="B117" s="34"/>
      <c r="C117" s="34">
        <v>332420</v>
      </c>
      <c r="D117" s="45" t="s">
        <v>192</v>
      </c>
      <c r="E117" s="56"/>
      <c r="F117" s="43">
        <v>33242</v>
      </c>
    </row>
    <row r="118" spans="1:6" s="28" customFormat="1">
      <c r="A118" s="34"/>
      <c r="B118" s="34"/>
      <c r="C118" s="34">
        <v>332430</v>
      </c>
      <c r="D118" s="45" t="s">
        <v>193</v>
      </c>
      <c r="E118" s="56"/>
      <c r="F118" s="43">
        <v>33243</v>
      </c>
    </row>
    <row r="119" spans="1:6" s="28" customFormat="1">
      <c r="A119" s="34"/>
      <c r="B119" s="34"/>
      <c r="C119" s="34">
        <v>332500</v>
      </c>
      <c r="D119" s="45" t="s">
        <v>194</v>
      </c>
      <c r="E119" s="56"/>
      <c r="F119" s="43">
        <v>3325</v>
      </c>
    </row>
    <row r="120" spans="1:6" s="28" customFormat="1">
      <c r="A120" s="34"/>
      <c r="B120" s="34"/>
      <c r="C120" s="34">
        <v>332600</v>
      </c>
      <c r="D120" s="45" t="s">
        <v>195</v>
      </c>
      <c r="E120" s="56"/>
      <c r="F120" s="43">
        <v>3326</v>
      </c>
    </row>
    <row r="121" spans="1:6" s="28" customFormat="1">
      <c r="A121" s="34"/>
      <c r="B121" s="34"/>
      <c r="C121" s="34">
        <v>332710</v>
      </c>
      <c r="D121" s="45" t="s">
        <v>196</v>
      </c>
      <c r="E121" s="56"/>
      <c r="F121" s="43">
        <v>33271</v>
      </c>
    </row>
    <row r="122" spans="1:6" s="28" customFormat="1">
      <c r="A122" s="34"/>
      <c r="B122" s="34"/>
      <c r="C122" s="34">
        <v>332720</v>
      </c>
      <c r="D122" s="45" t="s">
        <v>197</v>
      </c>
      <c r="E122" s="56"/>
      <c r="F122" s="43">
        <v>33272</v>
      </c>
    </row>
    <row r="123" spans="1:6" s="28" customFormat="1">
      <c r="A123" s="34"/>
      <c r="B123" s="34"/>
      <c r="C123" s="34">
        <v>332800</v>
      </c>
      <c r="D123" s="45" t="s">
        <v>198</v>
      </c>
      <c r="E123" s="56"/>
      <c r="F123" s="43">
        <v>3328</v>
      </c>
    </row>
    <row r="124" spans="1:6" s="28" customFormat="1">
      <c r="A124" s="34"/>
      <c r="B124" s="34"/>
      <c r="C124" s="34" t="s">
        <v>200</v>
      </c>
      <c r="D124" s="45" t="s">
        <v>199</v>
      </c>
      <c r="E124" s="56"/>
      <c r="F124" s="43" t="s">
        <v>1035</v>
      </c>
    </row>
    <row r="125" spans="1:6" s="28" customFormat="1">
      <c r="A125" s="34"/>
      <c r="B125" s="34"/>
      <c r="C125" s="34">
        <v>332913</v>
      </c>
      <c r="D125" s="45" t="s">
        <v>201</v>
      </c>
      <c r="E125" s="56"/>
      <c r="F125" s="43">
        <v>332913</v>
      </c>
    </row>
    <row r="126" spans="1:6" s="28" customFormat="1">
      <c r="A126" s="34"/>
      <c r="B126" s="34"/>
      <c r="C126" s="34">
        <v>332991</v>
      </c>
      <c r="D126" s="45" t="s">
        <v>202</v>
      </c>
      <c r="E126" s="56"/>
      <c r="F126" s="43">
        <v>332991</v>
      </c>
    </row>
    <row r="127" spans="1:6" s="28" customFormat="1">
      <c r="A127" s="34"/>
      <c r="B127" s="34"/>
      <c r="C127" s="34" t="s">
        <v>204</v>
      </c>
      <c r="D127" s="45" t="s">
        <v>203</v>
      </c>
      <c r="E127" s="56"/>
      <c r="F127" s="43" t="s">
        <v>1034</v>
      </c>
    </row>
    <row r="128" spans="1:6" s="28" customFormat="1">
      <c r="A128" s="34"/>
      <c r="B128" s="34"/>
      <c r="C128" s="34">
        <v>332996</v>
      </c>
      <c r="D128" s="45" t="s">
        <v>205</v>
      </c>
      <c r="E128" s="56"/>
      <c r="F128" s="43">
        <v>332996</v>
      </c>
    </row>
    <row r="129" spans="1:6" s="28" customFormat="1">
      <c r="A129" s="34"/>
      <c r="B129" s="34"/>
      <c r="C129" s="34" t="s">
        <v>207</v>
      </c>
      <c r="D129" s="45" t="s">
        <v>206</v>
      </c>
      <c r="E129" s="56"/>
      <c r="F129" s="43" t="s">
        <v>1033</v>
      </c>
    </row>
    <row r="130" spans="1:6" s="28" customFormat="1">
      <c r="A130" s="34"/>
      <c r="B130" s="34"/>
      <c r="C130" s="34"/>
      <c r="D130" s="45"/>
      <c r="E130" s="56"/>
      <c r="F130" s="49"/>
    </row>
    <row r="131" spans="1:6" s="28" customFormat="1" ht="13.15">
      <c r="A131" s="34"/>
      <c r="B131" s="35">
        <v>333</v>
      </c>
      <c r="C131" s="35" t="s">
        <v>1032</v>
      </c>
      <c r="D131" s="45"/>
      <c r="E131" s="56"/>
      <c r="F131" s="43"/>
    </row>
    <row r="132" spans="1:6" s="28" customFormat="1">
      <c r="A132" s="34"/>
      <c r="B132" s="34"/>
      <c r="C132" s="34"/>
      <c r="D132" s="45"/>
      <c r="E132" s="56"/>
      <c r="F132" s="43"/>
    </row>
    <row r="133" spans="1:6" s="28" customFormat="1">
      <c r="A133" s="34"/>
      <c r="B133" s="34"/>
      <c r="C133" s="34">
        <v>333111</v>
      </c>
      <c r="D133" s="45" t="s">
        <v>208</v>
      </c>
      <c r="E133" s="56"/>
      <c r="F133" s="43">
        <v>333111</v>
      </c>
    </row>
    <row r="134" spans="1:6" s="28" customFormat="1">
      <c r="A134" s="34"/>
      <c r="B134" s="34"/>
      <c r="C134" s="34">
        <v>333112</v>
      </c>
      <c r="D134" s="45" t="s">
        <v>209</v>
      </c>
      <c r="E134" s="56"/>
      <c r="F134" s="43">
        <v>333112</v>
      </c>
    </row>
    <row r="135" spans="1:6" s="28" customFormat="1">
      <c r="A135" s="34"/>
      <c r="B135" s="34"/>
      <c r="C135" s="34">
        <v>333120</v>
      </c>
      <c r="D135" s="45" t="s">
        <v>210</v>
      </c>
      <c r="E135" s="56"/>
      <c r="F135" s="43">
        <v>33312</v>
      </c>
    </row>
    <row r="136" spans="1:6" s="28" customFormat="1">
      <c r="A136" s="34"/>
      <c r="B136" s="34"/>
      <c r="C136" s="34">
        <v>333130</v>
      </c>
      <c r="D136" s="45" t="s">
        <v>211</v>
      </c>
      <c r="E136" s="56"/>
      <c r="F136" s="43">
        <v>33313</v>
      </c>
    </row>
    <row r="137" spans="1:6" s="28" customFormat="1">
      <c r="A137" s="34"/>
      <c r="B137" s="34"/>
      <c r="C137" s="34" t="s">
        <v>213</v>
      </c>
      <c r="D137" s="45" t="s">
        <v>212</v>
      </c>
      <c r="E137" s="56"/>
      <c r="F137" s="50" t="s">
        <v>1031</v>
      </c>
    </row>
    <row r="138" spans="1:6" s="28" customFormat="1">
      <c r="A138" s="34"/>
      <c r="B138" s="34"/>
      <c r="C138" s="34">
        <v>333220</v>
      </c>
      <c r="D138" s="45" t="s">
        <v>214</v>
      </c>
      <c r="E138" s="56"/>
      <c r="F138" s="43">
        <v>33322</v>
      </c>
    </row>
    <row r="139" spans="1:6" s="28" customFormat="1">
      <c r="A139" s="34"/>
      <c r="B139" s="34"/>
      <c r="C139" s="34">
        <v>333295</v>
      </c>
      <c r="D139" s="45" t="s">
        <v>215</v>
      </c>
      <c r="E139" s="57"/>
      <c r="F139" s="43">
        <v>333295</v>
      </c>
    </row>
    <row r="140" spans="1:6" s="28" customFormat="1">
      <c r="A140" s="34"/>
      <c r="B140" s="34"/>
      <c r="C140" s="34" t="s">
        <v>217</v>
      </c>
      <c r="D140" s="45" t="s">
        <v>216</v>
      </c>
      <c r="E140" s="57"/>
      <c r="F140" s="43" t="s">
        <v>1030</v>
      </c>
    </row>
    <row r="141" spans="1:6" s="28" customFormat="1">
      <c r="A141" s="34"/>
      <c r="B141" s="34"/>
      <c r="C141" s="34">
        <v>333313</v>
      </c>
      <c r="D141" s="45" t="s">
        <v>218</v>
      </c>
      <c r="E141" s="56"/>
      <c r="F141" s="43">
        <v>333313</v>
      </c>
    </row>
    <row r="142" spans="1:6" s="28" customFormat="1">
      <c r="A142" s="34"/>
      <c r="B142" s="34"/>
      <c r="C142" s="34">
        <v>333314</v>
      </c>
      <c r="D142" s="45" t="s">
        <v>219</v>
      </c>
      <c r="E142" s="56"/>
      <c r="F142" s="43">
        <v>333314</v>
      </c>
    </row>
    <row r="143" spans="1:6" s="28" customFormat="1">
      <c r="A143" s="34"/>
      <c r="B143" s="34"/>
      <c r="C143" s="34">
        <v>333315</v>
      </c>
      <c r="D143" s="45" t="s">
        <v>220</v>
      </c>
      <c r="E143" s="56"/>
      <c r="F143" s="43">
        <v>333315</v>
      </c>
    </row>
    <row r="144" spans="1:6" s="28" customFormat="1">
      <c r="A144" s="34"/>
      <c r="B144" s="34"/>
      <c r="C144" s="34" t="s">
        <v>222</v>
      </c>
      <c r="D144" s="45" t="s">
        <v>221</v>
      </c>
      <c r="E144" s="46"/>
      <c r="F144" s="43" t="s">
        <v>1029</v>
      </c>
    </row>
    <row r="145" spans="1:6" s="28" customFormat="1">
      <c r="A145" s="34"/>
      <c r="B145" s="34"/>
      <c r="C145" s="34">
        <v>333414</v>
      </c>
      <c r="D145" s="45" t="s">
        <v>223</v>
      </c>
      <c r="E145" s="46"/>
      <c r="F145" s="43">
        <v>333414</v>
      </c>
    </row>
    <row r="146" spans="1:6" s="28" customFormat="1">
      <c r="A146" s="34"/>
      <c r="B146" s="34"/>
      <c r="C146" s="34">
        <v>333415</v>
      </c>
      <c r="D146" s="45" t="s">
        <v>224</v>
      </c>
      <c r="E146" s="46"/>
      <c r="F146" s="43">
        <v>333415</v>
      </c>
    </row>
    <row r="147" spans="1:6" s="28" customFormat="1">
      <c r="A147" s="34"/>
      <c r="B147" s="34"/>
      <c r="C147" s="34">
        <v>333511</v>
      </c>
      <c r="D147" s="45" t="s">
        <v>225</v>
      </c>
      <c r="E147" s="56"/>
      <c r="F147" s="43">
        <v>333511</v>
      </c>
    </row>
    <row r="148" spans="1:6" s="28" customFormat="1">
      <c r="A148" s="34"/>
      <c r="B148" s="34"/>
      <c r="C148" s="34" t="s">
        <v>227</v>
      </c>
      <c r="D148" s="45" t="s">
        <v>226</v>
      </c>
      <c r="E148" s="56"/>
      <c r="F148" s="43" t="s">
        <v>1028</v>
      </c>
    </row>
    <row r="149" spans="1:6" s="28" customFormat="1">
      <c r="A149" s="34"/>
      <c r="B149" s="34"/>
      <c r="C149" s="34">
        <v>333514</v>
      </c>
      <c r="D149" s="45" t="s">
        <v>228</v>
      </c>
      <c r="E149" s="56"/>
      <c r="F149" s="43">
        <v>333514</v>
      </c>
    </row>
    <row r="150" spans="1:6" s="28" customFormat="1">
      <c r="A150" s="34"/>
      <c r="B150" s="34"/>
      <c r="C150" s="34" t="s">
        <v>230</v>
      </c>
      <c r="D150" s="45" t="s">
        <v>229</v>
      </c>
      <c r="E150" s="56"/>
      <c r="F150" s="53" t="s">
        <v>1027</v>
      </c>
    </row>
    <row r="151" spans="1:6" s="28" customFormat="1">
      <c r="A151" s="34"/>
      <c r="B151" s="34"/>
      <c r="C151" s="34">
        <v>333611</v>
      </c>
      <c r="D151" s="45" t="s">
        <v>231</v>
      </c>
      <c r="E151" s="56"/>
      <c r="F151" s="43">
        <v>333611</v>
      </c>
    </row>
    <row r="152" spans="1:6" s="28" customFormat="1">
      <c r="A152" s="34"/>
      <c r="B152" s="34"/>
      <c r="C152" s="34">
        <v>333612</v>
      </c>
      <c r="D152" s="45" t="s">
        <v>232</v>
      </c>
      <c r="E152" s="57"/>
      <c r="F152" s="43">
        <v>333612</v>
      </c>
    </row>
    <row r="153" spans="1:6" s="28" customFormat="1">
      <c r="A153" s="34"/>
      <c r="B153" s="34"/>
      <c r="C153" s="34">
        <v>333613</v>
      </c>
      <c r="D153" s="45" t="s">
        <v>233</v>
      </c>
      <c r="E153" s="56"/>
      <c r="F153" s="43">
        <v>333613</v>
      </c>
    </row>
    <row r="154" spans="1:6" s="28" customFormat="1">
      <c r="A154" s="34"/>
      <c r="B154" s="34"/>
      <c r="C154" s="34">
        <v>333618</v>
      </c>
      <c r="D154" s="45" t="s">
        <v>234</v>
      </c>
      <c r="E154" s="56"/>
      <c r="F154" s="43">
        <v>333618</v>
      </c>
    </row>
    <row r="155" spans="1:6" s="28" customFormat="1">
      <c r="A155" s="34"/>
      <c r="B155" s="34"/>
      <c r="C155" s="34" t="s">
        <v>236</v>
      </c>
      <c r="D155" s="45" t="s">
        <v>235</v>
      </c>
      <c r="E155" s="56"/>
      <c r="F155" s="43" t="s">
        <v>1026</v>
      </c>
    </row>
    <row r="156" spans="1:6" s="28" customFormat="1">
      <c r="A156" s="34"/>
      <c r="B156" s="34"/>
      <c r="C156" s="34">
        <v>333912</v>
      </c>
      <c r="D156" s="45" t="s">
        <v>237</v>
      </c>
      <c r="E156" s="56"/>
      <c r="F156" s="43">
        <v>333912</v>
      </c>
    </row>
    <row r="157" spans="1:6" s="28" customFormat="1">
      <c r="A157" s="34"/>
      <c r="B157" s="34"/>
      <c r="C157" s="34">
        <v>333920</v>
      </c>
      <c r="D157" s="45" t="s">
        <v>238</v>
      </c>
      <c r="E157" s="56"/>
      <c r="F157" s="50">
        <v>33392</v>
      </c>
    </row>
    <row r="158" spans="1:6" s="28" customFormat="1">
      <c r="A158" s="34"/>
      <c r="B158" s="34"/>
      <c r="C158" s="34">
        <v>333991</v>
      </c>
      <c r="D158" s="45" t="s">
        <v>239</v>
      </c>
      <c r="E158" s="56"/>
      <c r="F158" s="43">
        <v>333991</v>
      </c>
    </row>
    <row r="159" spans="1:6" s="28" customFormat="1">
      <c r="A159" s="34"/>
      <c r="B159" s="34"/>
      <c r="C159" s="34" t="s">
        <v>241</v>
      </c>
      <c r="D159" s="45" t="s">
        <v>240</v>
      </c>
      <c r="E159" s="57"/>
      <c r="F159" s="43" t="s">
        <v>1025</v>
      </c>
    </row>
    <row r="160" spans="1:6" s="28" customFormat="1">
      <c r="A160" s="34"/>
      <c r="B160" s="34"/>
      <c r="C160" s="34">
        <v>333993</v>
      </c>
      <c r="D160" s="45" t="s">
        <v>242</v>
      </c>
      <c r="E160" s="56"/>
      <c r="F160" s="43">
        <v>333993</v>
      </c>
    </row>
    <row r="161" spans="1:6" s="28" customFormat="1">
      <c r="A161" s="34"/>
      <c r="B161" s="34"/>
      <c r="C161" s="34">
        <v>333994</v>
      </c>
      <c r="D161" s="45" t="s">
        <v>243</v>
      </c>
      <c r="E161" s="56"/>
      <c r="F161" s="43">
        <v>333994</v>
      </c>
    </row>
    <row r="162" spans="1:6" s="28" customFormat="1">
      <c r="A162" s="34"/>
      <c r="B162" s="34"/>
      <c r="C162" s="34" t="s">
        <v>245</v>
      </c>
      <c r="D162" s="45" t="s">
        <v>244</v>
      </c>
      <c r="E162" s="56"/>
      <c r="F162" s="43" t="s">
        <v>1024</v>
      </c>
    </row>
    <row r="163" spans="1:6" s="28" customFormat="1">
      <c r="A163" s="34"/>
      <c r="B163" s="34"/>
      <c r="C163" s="34"/>
      <c r="D163" s="45"/>
      <c r="E163" s="56"/>
      <c r="F163" s="49"/>
    </row>
    <row r="164" spans="1:6" s="28" customFormat="1" ht="13.15">
      <c r="A164" s="34"/>
      <c r="B164" s="35">
        <v>334</v>
      </c>
      <c r="C164" s="35" t="s">
        <v>1023</v>
      </c>
      <c r="D164" s="45"/>
      <c r="E164" s="56"/>
      <c r="F164" s="49"/>
    </row>
    <row r="165" spans="1:6" s="28" customFormat="1">
      <c r="A165" s="34"/>
      <c r="B165" s="34"/>
      <c r="C165" s="34"/>
      <c r="D165" s="45"/>
      <c r="E165" s="56"/>
      <c r="F165" s="43"/>
    </row>
    <row r="166" spans="1:6" s="28" customFormat="1">
      <c r="A166" s="34"/>
      <c r="B166" s="34"/>
      <c r="C166" s="34">
        <v>334111</v>
      </c>
      <c r="D166" s="45" t="s">
        <v>246</v>
      </c>
      <c r="E166" s="56"/>
      <c r="F166" s="43">
        <v>334111</v>
      </c>
    </row>
    <row r="167" spans="1:6" s="28" customFormat="1">
      <c r="A167" s="34"/>
      <c r="B167" s="34"/>
      <c r="C167" s="34">
        <v>334112</v>
      </c>
      <c r="D167" s="45" t="s">
        <v>247</v>
      </c>
      <c r="E167" s="56"/>
      <c r="F167" s="43">
        <v>334112</v>
      </c>
    </row>
    <row r="168" spans="1:6" s="28" customFormat="1">
      <c r="A168" s="34"/>
      <c r="B168" s="34"/>
      <c r="C168" s="34" t="s">
        <v>249</v>
      </c>
      <c r="D168" s="45" t="s">
        <v>248</v>
      </c>
      <c r="E168" s="56"/>
      <c r="F168" s="43" t="s">
        <v>1022</v>
      </c>
    </row>
    <row r="169" spans="1:6" s="28" customFormat="1">
      <c r="A169" s="34"/>
      <c r="B169" s="34"/>
      <c r="C169" s="34">
        <v>334210</v>
      </c>
      <c r="D169" s="45" t="s">
        <v>250</v>
      </c>
      <c r="E169" s="56"/>
      <c r="F169" s="43">
        <v>33421</v>
      </c>
    </row>
    <row r="170" spans="1:6" s="28" customFormat="1">
      <c r="A170" s="34"/>
      <c r="B170" s="34"/>
      <c r="C170" s="34">
        <v>334220</v>
      </c>
      <c r="D170" s="45" t="s">
        <v>251</v>
      </c>
      <c r="E170" s="56"/>
      <c r="F170" s="43">
        <v>33422</v>
      </c>
    </row>
    <row r="171" spans="1:6" s="28" customFormat="1">
      <c r="A171" s="34"/>
      <c r="B171" s="34"/>
      <c r="C171" s="34">
        <v>334290</v>
      </c>
      <c r="D171" s="45" t="s">
        <v>252</v>
      </c>
      <c r="E171" s="56"/>
      <c r="F171" s="43">
        <v>33429</v>
      </c>
    </row>
    <row r="172" spans="1:6" s="28" customFormat="1">
      <c r="A172" s="34"/>
      <c r="B172" s="34"/>
      <c r="C172" s="34">
        <v>334300</v>
      </c>
      <c r="D172" s="45" t="s">
        <v>253</v>
      </c>
      <c r="E172" s="56"/>
      <c r="F172" s="43">
        <v>3343</v>
      </c>
    </row>
    <row r="173" spans="1:6" s="28" customFormat="1">
      <c r="A173" s="34"/>
      <c r="B173" s="34"/>
      <c r="C173" s="34" t="s">
        <v>255</v>
      </c>
      <c r="D173" s="45" t="s">
        <v>254</v>
      </c>
      <c r="E173" s="57"/>
      <c r="F173" s="53" t="s">
        <v>1021</v>
      </c>
    </row>
    <row r="174" spans="1:6" s="28" customFormat="1">
      <c r="A174" s="34"/>
      <c r="B174" s="34"/>
      <c r="C174" s="34">
        <v>334413</v>
      </c>
      <c r="D174" s="45" t="s">
        <v>256</v>
      </c>
      <c r="E174" s="56"/>
      <c r="F174" s="43">
        <v>334413</v>
      </c>
    </row>
    <row r="175" spans="1:6" s="28" customFormat="1">
      <c r="A175" s="34"/>
      <c r="B175" s="34"/>
      <c r="C175" s="34">
        <v>334418</v>
      </c>
      <c r="D175" s="45" t="s">
        <v>257</v>
      </c>
      <c r="E175" s="56"/>
      <c r="F175" s="43">
        <v>334418</v>
      </c>
    </row>
    <row r="176" spans="1:6" s="28" customFormat="1">
      <c r="A176" s="34"/>
      <c r="B176" s="34"/>
      <c r="C176" s="34">
        <v>334510</v>
      </c>
      <c r="D176" s="45" t="s">
        <v>258</v>
      </c>
      <c r="E176" s="56"/>
      <c r="F176" s="43">
        <v>334510</v>
      </c>
    </row>
    <row r="177" spans="1:6" s="28" customFormat="1">
      <c r="A177" s="34"/>
      <c r="B177" s="34"/>
      <c r="C177" s="34">
        <v>334511</v>
      </c>
      <c r="D177" s="45" t="s">
        <v>259</v>
      </c>
      <c r="E177" s="46"/>
      <c r="F177" s="43">
        <v>334511</v>
      </c>
    </row>
    <row r="178" spans="1:6" s="28" customFormat="1">
      <c r="A178" s="34"/>
      <c r="B178" s="34"/>
      <c r="C178" s="34">
        <v>334512</v>
      </c>
      <c r="D178" s="45" t="s">
        <v>260</v>
      </c>
      <c r="E178" s="46"/>
      <c r="F178" s="43">
        <v>334512</v>
      </c>
    </row>
    <row r="179" spans="1:6" s="28" customFormat="1">
      <c r="A179" s="34"/>
      <c r="B179" s="34"/>
      <c r="C179" s="34">
        <v>334513</v>
      </c>
      <c r="D179" s="45" t="s">
        <v>261</v>
      </c>
      <c r="E179" s="46"/>
      <c r="F179" s="43">
        <v>334513</v>
      </c>
    </row>
    <row r="180" spans="1:6" s="28" customFormat="1">
      <c r="A180" s="34"/>
      <c r="B180" s="34"/>
      <c r="C180" s="34">
        <v>334514</v>
      </c>
      <c r="D180" s="45" t="s">
        <v>262</v>
      </c>
      <c r="E180" s="56"/>
      <c r="F180" s="43">
        <v>334514</v>
      </c>
    </row>
    <row r="181" spans="1:6" s="28" customFormat="1">
      <c r="A181" s="34"/>
      <c r="B181" s="34"/>
      <c r="C181" s="34">
        <v>334515</v>
      </c>
      <c r="D181" s="45" t="s">
        <v>263</v>
      </c>
      <c r="E181" s="56"/>
      <c r="F181" s="43">
        <v>334515</v>
      </c>
    </row>
    <row r="182" spans="1:6" s="28" customFormat="1">
      <c r="A182" s="34"/>
      <c r="B182" s="34"/>
      <c r="C182" s="34">
        <v>334516</v>
      </c>
      <c r="D182" s="45" t="s">
        <v>264</v>
      </c>
      <c r="E182" s="56"/>
      <c r="F182" s="43">
        <v>334516</v>
      </c>
    </row>
    <row r="183" spans="1:6" s="28" customFormat="1">
      <c r="A183" s="34"/>
      <c r="B183" s="34"/>
      <c r="C183" s="34">
        <v>334517</v>
      </c>
      <c r="D183" s="45" t="s">
        <v>265</v>
      </c>
      <c r="E183" s="56"/>
      <c r="F183" s="43">
        <v>334517</v>
      </c>
    </row>
    <row r="184" spans="1:6" s="28" customFormat="1">
      <c r="A184" s="34"/>
      <c r="B184" s="34"/>
      <c r="C184" s="34" t="s">
        <v>267</v>
      </c>
      <c r="D184" s="45" t="s">
        <v>266</v>
      </c>
      <c r="E184" s="56"/>
      <c r="F184" s="43" t="s">
        <v>1020</v>
      </c>
    </row>
    <row r="185" spans="1:6" s="28" customFormat="1">
      <c r="A185" s="34"/>
      <c r="B185" s="34"/>
      <c r="C185" s="34">
        <v>334610</v>
      </c>
      <c r="D185" s="45" t="s">
        <v>268</v>
      </c>
      <c r="E185" s="56"/>
      <c r="F185" s="43">
        <v>33461</v>
      </c>
    </row>
    <row r="186" spans="1:6" s="28" customFormat="1">
      <c r="A186" s="34"/>
      <c r="B186" s="34"/>
      <c r="C186" s="34"/>
      <c r="D186" s="45"/>
      <c r="E186" s="56"/>
      <c r="F186" s="49"/>
    </row>
    <row r="187" spans="1:6" s="28" customFormat="1" ht="13.15">
      <c r="A187" s="34"/>
      <c r="B187" s="35">
        <v>335</v>
      </c>
      <c r="C187" s="35" t="s">
        <v>1019</v>
      </c>
      <c r="D187" s="45"/>
      <c r="E187" s="56"/>
      <c r="F187" s="43"/>
    </row>
    <row r="188" spans="1:6" s="28" customFormat="1">
      <c r="A188" s="34"/>
      <c r="B188" s="34"/>
      <c r="C188" s="34"/>
      <c r="D188" s="45"/>
      <c r="E188" s="56"/>
      <c r="F188" s="43"/>
    </row>
    <row r="189" spans="1:6" s="28" customFormat="1">
      <c r="A189" s="34"/>
      <c r="B189" s="34"/>
      <c r="C189" s="34">
        <v>335110</v>
      </c>
      <c r="D189" s="45" t="s">
        <v>269</v>
      </c>
      <c r="E189" s="56"/>
      <c r="F189" s="43">
        <v>33511</v>
      </c>
    </row>
    <row r="190" spans="1:6" s="28" customFormat="1">
      <c r="A190" s="34"/>
      <c r="B190" s="34"/>
      <c r="C190" s="34">
        <v>335120</v>
      </c>
      <c r="D190" s="45" t="s">
        <v>270</v>
      </c>
      <c r="E190" s="56"/>
      <c r="F190" s="43">
        <v>33512</v>
      </c>
    </row>
    <row r="191" spans="1:6" s="28" customFormat="1">
      <c r="A191" s="34"/>
      <c r="B191" s="34"/>
      <c r="C191" s="34">
        <v>335210</v>
      </c>
      <c r="D191" s="45" t="s">
        <v>271</v>
      </c>
      <c r="E191" s="56"/>
      <c r="F191" s="43">
        <v>33521</v>
      </c>
    </row>
    <row r="192" spans="1:6" s="28" customFormat="1">
      <c r="A192" s="34"/>
      <c r="B192" s="34"/>
      <c r="C192" s="34">
        <v>335221</v>
      </c>
      <c r="D192" s="45" t="s">
        <v>272</v>
      </c>
      <c r="E192" s="56"/>
      <c r="F192" s="43">
        <v>335221</v>
      </c>
    </row>
    <row r="193" spans="1:6" s="28" customFormat="1">
      <c r="A193" s="34"/>
      <c r="B193" s="34"/>
      <c r="C193" s="34">
        <v>335222</v>
      </c>
      <c r="D193" s="45" t="s">
        <v>273</v>
      </c>
      <c r="E193" s="56"/>
      <c r="F193" s="43">
        <v>335222</v>
      </c>
    </row>
    <row r="194" spans="1:6" s="28" customFormat="1">
      <c r="A194" s="34"/>
      <c r="B194" s="34"/>
      <c r="C194" s="34">
        <v>335224</v>
      </c>
      <c r="D194" s="45" t="s">
        <v>274</v>
      </c>
      <c r="E194" s="56"/>
      <c r="F194" s="43">
        <v>335224</v>
      </c>
    </row>
    <row r="195" spans="1:6" s="28" customFormat="1">
      <c r="A195" s="34"/>
      <c r="B195" s="34"/>
      <c r="C195" s="34">
        <v>335228</v>
      </c>
      <c r="D195" s="45" t="s">
        <v>275</v>
      </c>
      <c r="E195" s="56"/>
      <c r="F195" s="43">
        <v>335228</v>
      </c>
    </row>
    <row r="196" spans="1:6" s="28" customFormat="1">
      <c r="A196" s="34"/>
      <c r="B196" s="34"/>
      <c r="C196" s="34">
        <v>335311</v>
      </c>
      <c r="D196" s="45" t="s">
        <v>276</v>
      </c>
      <c r="E196" s="56"/>
      <c r="F196" s="43">
        <v>335311</v>
      </c>
    </row>
    <row r="197" spans="1:6" s="28" customFormat="1">
      <c r="A197" s="34"/>
      <c r="B197" s="34"/>
      <c r="C197" s="34">
        <v>335312</v>
      </c>
      <c r="D197" s="45" t="s">
        <v>277</v>
      </c>
      <c r="E197" s="56"/>
      <c r="F197" s="43">
        <v>335312</v>
      </c>
    </row>
    <row r="198" spans="1:6" s="28" customFormat="1">
      <c r="A198" s="34"/>
      <c r="B198" s="34"/>
      <c r="C198" s="34">
        <v>335313</v>
      </c>
      <c r="D198" s="45" t="s">
        <v>278</v>
      </c>
      <c r="E198" s="56"/>
      <c r="F198" s="43">
        <v>335313</v>
      </c>
    </row>
    <row r="199" spans="1:6" s="28" customFormat="1">
      <c r="A199" s="34"/>
      <c r="B199" s="34"/>
      <c r="C199" s="34">
        <v>335314</v>
      </c>
      <c r="D199" s="45" t="s">
        <v>279</v>
      </c>
      <c r="E199" s="56"/>
      <c r="F199" s="43">
        <v>335314</v>
      </c>
    </row>
    <row r="200" spans="1:6" s="28" customFormat="1">
      <c r="A200" s="34"/>
      <c r="B200" s="34"/>
      <c r="C200" s="34">
        <v>335911</v>
      </c>
      <c r="D200" s="45" t="s">
        <v>280</v>
      </c>
      <c r="E200" s="46"/>
      <c r="F200" s="43">
        <v>335911</v>
      </c>
    </row>
    <row r="201" spans="1:6" s="28" customFormat="1">
      <c r="A201" s="34"/>
      <c r="B201" s="34"/>
      <c r="C201" s="34">
        <v>335912</v>
      </c>
      <c r="D201" s="45" t="s">
        <v>281</v>
      </c>
      <c r="E201" s="46"/>
      <c r="F201" s="43">
        <v>335912</v>
      </c>
    </row>
    <row r="202" spans="1:6" s="28" customFormat="1">
      <c r="A202" s="34"/>
      <c r="B202" s="34"/>
      <c r="C202" s="34">
        <v>335920</v>
      </c>
      <c r="D202" s="45" t="s">
        <v>282</v>
      </c>
      <c r="E202" s="56"/>
      <c r="F202" s="43">
        <v>33592</v>
      </c>
    </row>
    <row r="203" spans="1:6" s="28" customFormat="1">
      <c r="A203" s="34"/>
      <c r="B203" s="34"/>
      <c r="C203" s="34">
        <v>335930</v>
      </c>
      <c r="D203" s="45" t="s">
        <v>283</v>
      </c>
      <c r="E203" s="56"/>
      <c r="F203" s="43">
        <v>33593</v>
      </c>
    </row>
    <row r="204" spans="1:6" s="28" customFormat="1">
      <c r="A204" s="34"/>
      <c r="B204" s="34"/>
      <c r="C204" s="34">
        <v>335991</v>
      </c>
      <c r="D204" s="45" t="s">
        <v>284</v>
      </c>
      <c r="E204" s="56"/>
      <c r="F204" s="43">
        <v>335991</v>
      </c>
    </row>
    <row r="205" spans="1:6" s="28" customFormat="1">
      <c r="A205" s="34"/>
      <c r="B205" s="34"/>
      <c r="C205" s="34">
        <v>335999</v>
      </c>
      <c r="D205" s="45" t="s">
        <v>285</v>
      </c>
      <c r="E205" s="56"/>
      <c r="F205" s="43">
        <v>335999</v>
      </c>
    </row>
    <row r="206" spans="1:6" s="28" customFormat="1">
      <c r="A206" s="34"/>
      <c r="B206" s="34"/>
      <c r="C206" s="34"/>
      <c r="D206" s="45"/>
      <c r="E206" s="56"/>
      <c r="F206" s="49"/>
    </row>
    <row r="207" spans="1:6" s="28" customFormat="1" ht="13.15">
      <c r="A207" s="34"/>
      <c r="B207" s="35" t="s">
        <v>1018</v>
      </c>
      <c r="C207" s="35" t="s">
        <v>1017</v>
      </c>
      <c r="D207" s="45"/>
      <c r="E207" s="56"/>
      <c r="F207" s="49"/>
    </row>
    <row r="208" spans="1:6" s="28" customFormat="1">
      <c r="A208" s="34"/>
      <c r="B208" s="34"/>
      <c r="C208" s="34"/>
      <c r="D208" s="45"/>
      <c r="E208" s="56"/>
      <c r="F208" s="49"/>
    </row>
    <row r="209" spans="1:6" s="28" customFormat="1">
      <c r="A209" s="34"/>
      <c r="B209" s="34"/>
      <c r="C209" s="34">
        <v>336111</v>
      </c>
      <c r="D209" s="45" t="s">
        <v>286</v>
      </c>
      <c r="E209" s="56"/>
      <c r="F209" s="43">
        <v>336111</v>
      </c>
    </row>
    <row r="210" spans="1:6" s="28" customFormat="1">
      <c r="A210" s="34"/>
      <c r="B210" s="34"/>
      <c r="C210" s="34">
        <v>336112</v>
      </c>
      <c r="D210" s="45" t="s">
        <v>287</v>
      </c>
      <c r="E210" s="56"/>
      <c r="F210" s="43">
        <v>336112</v>
      </c>
    </row>
    <row r="211" spans="1:6" s="28" customFormat="1">
      <c r="A211" s="34"/>
      <c r="B211" s="34"/>
      <c r="C211" s="34">
        <v>336120</v>
      </c>
      <c r="D211" s="45" t="s">
        <v>288</v>
      </c>
      <c r="E211" s="56"/>
      <c r="F211" s="43">
        <v>33612</v>
      </c>
    </row>
    <row r="212" spans="1:6" s="28" customFormat="1">
      <c r="A212" s="34"/>
      <c r="B212" s="34"/>
      <c r="C212" s="34">
        <v>336211</v>
      </c>
      <c r="D212" s="45" t="s">
        <v>289</v>
      </c>
      <c r="E212" s="56"/>
      <c r="F212" s="43">
        <v>336211</v>
      </c>
    </row>
    <row r="213" spans="1:6" s="28" customFormat="1">
      <c r="A213" s="34"/>
      <c r="B213" s="34"/>
      <c r="C213" s="34">
        <v>336212</v>
      </c>
      <c r="D213" s="45" t="s">
        <v>290</v>
      </c>
      <c r="E213" s="56"/>
      <c r="F213" s="43">
        <v>336212</v>
      </c>
    </row>
    <row r="214" spans="1:6" s="28" customFormat="1">
      <c r="A214" s="34"/>
      <c r="B214" s="34"/>
      <c r="C214" s="34">
        <v>336213</v>
      </c>
      <c r="D214" s="45" t="s">
        <v>291</v>
      </c>
      <c r="E214" s="56"/>
      <c r="F214" s="43">
        <v>336213</v>
      </c>
    </row>
    <row r="215" spans="1:6" s="28" customFormat="1">
      <c r="A215" s="34"/>
      <c r="B215" s="34"/>
      <c r="C215" s="34">
        <v>336214</v>
      </c>
      <c r="D215" s="45" t="s">
        <v>292</v>
      </c>
      <c r="E215" s="56"/>
      <c r="F215" s="43">
        <v>336214</v>
      </c>
    </row>
    <row r="216" spans="1:6" s="28" customFormat="1">
      <c r="A216" s="34"/>
      <c r="B216" s="34"/>
      <c r="C216" s="34">
        <v>336310</v>
      </c>
      <c r="D216" s="45" t="s">
        <v>293</v>
      </c>
      <c r="E216" s="56"/>
      <c r="F216" s="50">
        <v>33631</v>
      </c>
    </row>
    <row r="217" spans="1:6" s="28" customFormat="1">
      <c r="A217" s="34"/>
      <c r="B217" s="34"/>
      <c r="C217" s="34">
        <v>336320</v>
      </c>
      <c r="D217" s="45" t="s">
        <v>294</v>
      </c>
      <c r="E217" s="56"/>
      <c r="F217" s="50">
        <v>33632</v>
      </c>
    </row>
    <row r="218" spans="1:6" s="28" customFormat="1">
      <c r="A218" s="34"/>
      <c r="B218" s="34"/>
      <c r="C218" s="34" t="s">
        <v>296</v>
      </c>
      <c r="D218" s="45" t="s">
        <v>295</v>
      </c>
      <c r="E218" s="56"/>
      <c r="F218" s="50" t="s">
        <v>1016</v>
      </c>
    </row>
    <row r="219" spans="1:6" s="28" customFormat="1">
      <c r="A219" s="34"/>
      <c r="B219" s="34"/>
      <c r="C219" s="34">
        <v>336350</v>
      </c>
      <c r="D219" s="45" t="s">
        <v>297</v>
      </c>
      <c r="E219" s="56"/>
      <c r="F219" s="50">
        <v>33635</v>
      </c>
    </row>
    <row r="220" spans="1:6" s="28" customFormat="1">
      <c r="A220" s="34"/>
      <c r="B220" s="34"/>
      <c r="C220" s="34">
        <v>336360</v>
      </c>
      <c r="D220" s="45" t="s">
        <v>298</v>
      </c>
      <c r="E220" s="56"/>
      <c r="F220" s="50">
        <v>33636</v>
      </c>
    </row>
    <row r="221" spans="1:6" s="28" customFormat="1">
      <c r="A221" s="34"/>
      <c r="B221" s="34"/>
      <c r="C221" s="34">
        <v>336370</v>
      </c>
      <c r="D221" s="45" t="s">
        <v>299</v>
      </c>
      <c r="E221" s="56"/>
      <c r="F221" s="50">
        <v>33637</v>
      </c>
    </row>
    <row r="222" spans="1:6" s="28" customFormat="1">
      <c r="A222" s="34"/>
      <c r="B222" s="34"/>
      <c r="C222" s="34">
        <v>336390</v>
      </c>
      <c r="D222" s="45" t="s">
        <v>300</v>
      </c>
      <c r="E222" s="56"/>
      <c r="F222" s="50">
        <v>33639</v>
      </c>
    </row>
    <row r="223" spans="1:6" s="28" customFormat="1">
      <c r="A223" s="34"/>
      <c r="B223" s="34"/>
      <c r="C223" s="34"/>
      <c r="D223" s="45"/>
      <c r="E223" s="56"/>
      <c r="F223" s="49"/>
    </row>
    <row r="224" spans="1:6" s="28" customFormat="1" ht="13.15">
      <c r="A224" s="34"/>
      <c r="B224" s="35" t="s">
        <v>1015</v>
      </c>
      <c r="C224" s="35" t="s">
        <v>1014</v>
      </c>
      <c r="D224" s="45"/>
      <c r="E224" s="56"/>
      <c r="F224" s="49"/>
    </row>
    <row r="225" spans="1:6" s="28" customFormat="1">
      <c r="A225" s="34"/>
      <c r="B225" s="34"/>
      <c r="C225" s="34"/>
      <c r="D225" s="45"/>
      <c r="E225" s="56"/>
      <c r="F225" s="49"/>
    </row>
    <row r="226" spans="1:6" s="28" customFormat="1">
      <c r="A226" s="34"/>
      <c r="B226" s="34"/>
      <c r="C226" s="34">
        <v>336411</v>
      </c>
      <c r="D226" s="45" t="s">
        <v>301</v>
      </c>
      <c r="E226" s="56"/>
      <c r="F226" s="43">
        <v>336411</v>
      </c>
    </row>
    <row r="227" spans="1:6" s="28" customFormat="1">
      <c r="A227" s="34"/>
      <c r="B227" s="34"/>
      <c r="C227" s="34">
        <v>336412</v>
      </c>
      <c r="D227" s="45" t="s">
        <v>302</v>
      </c>
      <c r="E227" s="56"/>
      <c r="F227" s="43">
        <v>336412</v>
      </c>
    </row>
    <row r="228" spans="1:6" s="28" customFormat="1">
      <c r="A228" s="34"/>
      <c r="B228" s="34"/>
      <c r="C228" s="34">
        <v>336413</v>
      </c>
      <c r="D228" s="45" t="s">
        <v>303</v>
      </c>
      <c r="E228" s="56"/>
      <c r="F228" s="43">
        <v>336413</v>
      </c>
    </row>
    <row r="229" spans="1:6" s="28" customFormat="1">
      <c r="A229" s="34"/>
      <c r="B229" s="34"/>
      <c r="C229" s="34">
        <v>336414</v>
      </c>
      <c r="D229" s="45" t="s">
        <v>304</v>
      </c>
      <c r="E229" s="56"/>
      <c r="F229" s="43">
        <v>336414</v>
      </c>
    </row>
    <row r="230" spans="1:6" s="28" customFormat="1">
      <c r="A230" s="34"/>
      <c r="B230" s="34"/>
      <c r="C230" s="34" t="s">
        <v>306</v>
      </c>
      <c r="D230" s="45" t="s">
        <v>305</v>
      </c>
      <c r="E230" s="46"/>
      <c r="F230" s="43" t="s">
        <v>1013</v>
      </c>
    </row>
    <row r="231" spans="1:6" s="28" customFormat="1">
      <c r="A231" s="34"/>
      <c r="B231" s="34"/>
      <c r="C231" s="34">
        <v>336500</v>
      </c>
      <c r="D231" s="45" t="s">
        <v>307</v>
      </c>
      <c r="E231" s="46"/>
      <c r="F231" s="43">
        <v>3365</v>
      </c>
    </row>
    <row r="232" spans="1:6" s="28" customFormat="1">
      <c r="A232" s="34"/>
      <c r="B232" s="34"/>
      <c r="C232" s="34">
        <v>336611</v>
      </c>
      <c r="D232" s="45" t="s">
        <v>308</v>
      </c>
      <c r="E232" s="46"/>
      <c r="F232" s="43">
        <v>336611</v>
      </c>
    </row>
    <row r="233" spans="1:6" s="28" customFormat="1">
      <c r="A233" s="34"/>
      <c r="B233" s="34"/>
      <c r="C233" s="34">
        <v>336612</v>
      </c>
      <c r="D233" s="45" t="s">
        <v>309</v>
      </c>
      <c r="E233" s="46"/>
      <c r="F233" s="43">
        <v>336612</v>
      </c>
    </row>
    <row r="234" spans="1:6" s="28" customFormat="1">
      <c r="A234" s="34"/>
      <c r="B234" s="34"/>
      <c r="C234" s="34">
        <v>336991</v>
      </c>
      <c r="D234" s="45" t="s">
        <v>310</v>
      </c>
      <c r="E234" s="46"/>
      <c r="F234" s="43">
        <v>336991</v>
      </c>
    </row>
    <row r="235" spans="1:6" s="28" customFormat="1">
      <c r="A235" s="34"/>
      <c r="B235" s="34"/>
      <c r="C235" s="34">
        <v>336992</v>
      </c>
      <c r="D235" s="45" t="s">
        <v>311</v>
      </c>
      <c r="E235" s="56"/>
      <c r="F235" s="43">
        <v>336992</v>
      </c>
    </row>
    <row r="236" spans="1:6" s="28" customFormat="1">
      <c r="A236" s="34"/>
      <c r="B236" s="34"/>
      <c r="C236" s="34">
        <v>336999</v>
      </c>
      <c r="D236" s="45" t="s">
        <v>312</v>
      </c>
      <c r="E236" s="56"/>
      <c r="F236" s="43">
        <v>336999</v>
      </c>
    </row>
    <row r="237" spans="1:6" s="28" customFormat="1">
      <c r="A237" s="34"/>
      <c r="B237" s="34"/>
      <c r="C237" s="34"/>
      <c r="D237" s="45"/>
      <c r="E237" s="56"/>
      <c r="F237" s="49"/>
    </row>
    <row r="238" spans="1:6" s="28" customFormat="1" ht="13.15">
      <c r="A238" s="34"/>
      <c r="B238" s="35">
        <v>337</v>
      </c>
      <c r="C238" s="35" t="s">
        <v>1012</v>
      </c>
      <c r="D238" s="45"/>
      <c r="E238" s="56"/>
      <c r="F238" s="49"/>
    </row>
    <row r="239" spans="1:6" s="28" customFormat="1">
      <c r="A239" s="34"/>
      <c r="B239" s="34"/>
      <c r="C239" s="34"/>
      <c r="D239" s="45"/>
      <c r="E239" s="56"/>
      <c r="F239" s="49"/>
    </row>
    <row r="240" spans="1:6" s="28" customFormat="1">
      <c r="A240" s="34"/>
      <c r="B240" s="34"/>
      <c r="C240" s="34">
        <v>337110</v>
      </c>
      <c r="D240" s="45" t="s">
        <v>313</v>
      </c>
      <c r="E240" s="56"/>
      <c r="F240" s="43">
        <v>33711</v>
      </c>
    </row>
    <row r="241" spans="1:6" s="28" customFormat="1">
      <c r="A241" s="34"/>
      <c r="B241" s="34"/>
      <c r="C241" s="34">
        <v>337121</v>
      </c>
      <c r="D241" s="45" t="s">
        <v>314</v>
      </c>
      <c r="E241" s="56"/>
      <c r="F241" s="43">
        <v>337121</v>
      </c>
    </row>
    <row r="242" spans="1:6" s="28" customFormat="1">
      <c r="A242" s="34"/>
      <c r="B242" s="34"/>
      <c r="C242" s="34">
        <v>337122</v>
      </c>
      <c r="D242" s="45" t="s">
        <v>315</v>
      </c>
      <c r="E242" s="56"/>
      <c r="F242" s="43">
        <v>337122</v>
      </c>
    </row>
    <row r="243" spans="1:6" s="28" customFormat="1">
      <c r="A243" s="34"/>
      <c r="B243" s="34"/>
      <c r="C243" s="34" t="s">
        <v>317</v>
      </c>
      <c r="D243" s="45" t="s">
        <v>316</v>
      </c>
      <c r="E243" s="46"/>
      <c r="F243" s="43" t="s">
        <v>1011</v>
      </c>
    </row>
    <row r="244" spans="1:6" s="28" customFormat="1">
      <c r="A244" s="34"/>
      <c r="B244" s="34"/>
      <c r="C244" s="34">
        <v>337127</v>
      </c>
      <c r="D244" s="45" t="s">
        <v>318</v>
      </c>
      <c r="E244" s="46"/>
      <c r="F244" s="43">
        <v>337127</v>
      </c>
    </row>
    <row r="245" spans="1:6" s="28" customFormat="1">
      <c r="A245" s="34"/>
      <c r="B245" s="34"/>
      <c r="C245" s="34" t="s">
        <v>320</v>
      </c>
      <c r="D245" s="45" t="s">
        <v>319</v>
      </c>
      <c r="E245" s="46"/>
      <c r="F245" s="43" t="s">
        <v>1010</v>
      </c>
    </row>
    <row r="246" spans="1:6" s="28" customFormat="1">
      <c r="A246" s="34"/>
      <c r="B246" s="34"/>
      <c r="C246" s="34">
        <v>337215</v>
      </c>
      <c r="D246" s="45" t="s">
        <v>321</v>
      </c>
      <c r="E246" s="46"/>
      <c r="F246" s="43">
        <v>337215</v>
      </c>
    </row>
    <row r="247" spans="1:6" s="28" customFormat="1">
      <c r="A247" s="34"/>
      <c r="B247" s="34"/>
      <c r="C247" s="34">
        <v>337900</v>
      </c>
      <c r="D247" s="45" t="s">
        <v>322</v>
      </c>
      <c r="E247" s="46"/>
      <c r="F247" s="43">
        <v>3379</v>
      </c>
    </row>
    <row r="248" spans="1:6" s="28" customFormat="1">
      <c r="A248" s="34"/>
      <c r="B248" s="34"/>
      <c r="C248" s="34"/>
      <c r="D248" s="45"/>
      <c r="E248" s="46"/>
      <c r="F248" s="49"/>
    </row>
    <row r="249" spans="1:6" s="28" customFormat="1" ht="13.15">
      <c r="A249" s="34"/>
      <c r="B249" s="35">
        <v>339</v>
      </c>
      <c r="C249" s="35" t="s">
        <v>1009</v>
      </c>
      <c r="D249" s="45"/>
      <c r="E249" s="46"/>
      <c r="F249" s="49"/>
    </row>
    <row r="250" spans="1:6" s="28" customFormat="1">
      <c r="A250" s="34"/>
      <c r="B250" s="34"/>
      <c r="C250" s="34"/>
      <c r="D250" s="45"/>
      <c r="E250" s="56"/>
      <c r="F250" s="49"/>
    </row>
    <row r="251" spans="1:6" s="28" customFormat="1">
      <c r="A251" s="34"/>
      <c r="B251" s="34"/>
      <c r="C251" s="34">
        <v>339112</v>
      </c>
      <c r="D251" s="45" t="s">
        <v>323</v>
      </c>
      <c r="E251" s="56"/>
      <c r="F251" s="43">
        <v>339112</v>
      </c>
    </row>
    <row r="252" spans="1:6" s="28" customFormat="1">
      <c r="A252" s="34"/>
      <c r="B252" s="34"/>
      <c r="C252" s="34">
        <v>339113</v>
      </c>
      <c r="D252" s="45" t="s">
        <v>324</v>
      </c>
      <c r="E252" s="56"/>
      <c r="F252" s="43">
        <v>339113</v>
      </c>
    </row>
    <row r="253" spans="1:6" s="28" customFormat="1">
      <c r="A253" s="34"/>
      <c r="B253" s="34"/>
      <c r="C253" s="34">
        <v>339114</v>
      </c>
      <c r="D253" s="45" t="s">
        <v>325</v>
      </c>
      <c r="E253" s="56"/>
      <c r="F253" s="43">
        <v>339114</v>
      </c>
    </row>
    <row r="254" spans="1:6" s="28" customFormat="1">
      <c r="A254" s="34"/>
      <c r="B254" s="34"/>
      <c r="C254" s="34">
        <v>339115</v>
      </c>
      <c r="D254" s="45" t="s">
        <v>326</v>
      </c>
      <c r="E254" s="56"/>
      <c r="F254" s="43">
        <v>339115</v>
      </c>
    </row>
    <row r="255" spans="1:6" s="28" customFormat="1">
      <c r="A255" s="34"/>
      <c r="B255" s="34"/>
      <c r="C255" s="34">
        <v>339116</v>
      </c>
      <c r="D255" s="45" t="s">
        <v>327</v>
      </c>
      <c r="E255" s="56"/>
      <c r="F255" s="43">
        <v>339116</v>
      </c>
    </row>
    <row r="256" spans="1:6" s="28" customFormat="1">
      <c r="A256" s="34"/>
      <c r="B256" s="34"/>
      <c r="C256" s="34">
        <v>339910</v>
      </c>
      <c r="D256" s="45" t="s">
        <v>328</v>
      </c>
      <c r="E256" s="56"/>
      <c r="F256" s="50">
        <v>33991</v>
      </c>
    </row>
    <row r="257" spans="1:6" s="28" customFormat="1">
      <c r="A257" s="34"/>
      <c r="B257" s="34"/>
      <c r="C257" s="34">
        <v>339920</v>
      </c>
      <c r="D257" s="45" t="s">
        <v>329</v>
      </c>
      <c r="E257" s="56"/>
      <c r="F257" s="43">
        <v>33992</v>
      </c>
    </row>
    <row r="258" spans="1:6" s="28" customFormat="1">
      <c r="A258" s="34"/>
      <c r="B258" s="34"/>
      <c r="C258" s="34">
        <v>339930</v>
      </c>
      <c r="D258" s="45" t="s">
        <v>330</v>
      </c>
      <c r="E258" s="56"/>
      <c r="F258" s="43">
        <v>33993</v>
      </c>
    </row>
    <row r="259" spans="1:6" s="28" customFormat="1">
      <c r="A259" s="34"/>
      <c r="B259" s="34"/>
      <c r="C259" s="34">
        <v>339940</v>
      </c>
      <c r="D259" s="45" t="s">
        <v>331</v>
      </c>
      <c r="E259" s="56"/>
      <c r="F259" s="50">
        <v>33994</v>
      </c>
    </row>
    <row r="260" spans="1:6" s="28" customFormat="1">
      <c r="A260" s="34"/>
      <c r="B260" s="34"/>
      <c r="C260" s="34">
        <v>339950</v>
      </c>
      <c r="D260" s="45" t="s">
        <v>332</v>
      </c>
      <c r="E260" s="46"/>
      <c r="F260" s="43">
        <v>33995</v>
      </c>
    </row>
    <row r="261" spans="1:6" s="28" customFormat="1">
      <c r="A261" s="34"/>
      <c r="B261" s="34"/>
      <c r="C261" s="34">
        <v>339990</v>
      </c>
      <c r="D261" s="45" t="s">
        <v>333</v>
      </c>
      <c r="E261" s="46"/>
      <c r="F261" s="43">
        <v>33999</v>
      </c>
    </row>
    <row r="262" spans="1:6" s="28" customFormat="1">
      <c r="A262" s="34"/>
      <c r="B262" s="34"/>
      <c r="C262" s="34"/>
      <c r="D262" s="45"/>
      <c r="E262" s="46"/>
      <c r="F262" s="49"/>
    </row>
    <row r="263" spans="1:6" s="28" customFormat="1" ht="13.15">
      <c r="A263" s="34"/>
      <c r="B263" s="35" t="s">
        <v>1008</v>
      </c>
      <c r="C263" s="35" t="s">
        <v>1007</v>
      </c>
      <c r="D263" s="45"/>
      <c r="E263" s="46"/>
      <c r="F263" s="49"/>
    </row>
    <row r="264" spans="1:6" s="28" customFormat="1">
      <c r="A264" s="34"/>
      <c r="B264" s="34"/>
      <c r="C264" s="34"/>
      <c r="D264" s="45"/>
      <c r="E264" s="46"/>
      <c r="F264" s="49"/>
    </row>
    <row r="265" spans="1:6" s="28" customFormat="1">
      <c r="A265" s="34"/>
      <c r="B265" s="34"/>
      <c r="C265" s="34">
        <v>311111</v>
      </c>
      <c r="D265" s="45" t="s">
        <v>334</v>
      </c>
      <c r="E265" s="56"/>
      <c r="F265" s="43">
        <v>311111</v>
      </c>
    </row>
    <row r="266" spans="1:6" s="28" customFormat="1">
      <c r="A266" s="34"/>
      <c r="B266" s="34"/>
      <c r="C266" s="34">
        <v>311119</v>
      </c>
      <c r="D266" s="45" t="s">
        <v>335</v>
      </c>
      <c r="E266" s="56"/>
      <c r="F266" s="43">
        <v>311119</v>
      </c>
    </row>
    <row r="267" spans="1:6" s="28" customFormat="1">
      <c r="A267" s="34"/>
      <c r="B267" s="34"/>
      <c r="C267" s="34">
        <v>311210</v>
      </c>
      <c r="D267" s="45" t="s">
        <v>336</v>
      </c>
      <c r="E267" s="56"/>
      <c r="F267" s="43">
        <v>31121</v>
      </c>
    </row>
    <row r="268" spans="1:6" s="28" customFormat="1">
      <c r="A268" s="34"/>
      <c r="B268" s="34"/>
      <c r="C268" s="34">
        <v>311221</v>
      </c>
      <c r="D268" s="45" t="s">
        <v>337</v>
      </c>
      <c r="E268" s="56"/>
      <c r="F268" s="43">
        <v>311221</v>
      </c>
    </row>
    <row r="269" spans="1:6" s="28" customFormat="1">
      <c r="A269" s="34"/>
      <c r="B269" s="34"/>
      <c r="C269" s="34" t="s">
        <v>339</v>
      </c>
      <c r="D269" s="45" t="s">
        <v>338</v>
      </c>
      <c r="E269" s="56"/>
      <c r="F269" s="43" t="s">
        <v>1006</v>
      </c>
    </row>
    <row r="270" spans="1:6" s="28" customFormat="1">
      <c r="A270" s="34"/>
      <c r="B270" s="34"/>
      <c r="C270" s="34">
        <v>311225</v>
      </c>
      <c r="D270" s="45" t="s">
        <v>340</v>
      </c>
      <c r="E270" s="56"/>
      <c r="F270" s="43">
        <v>311225</v>
      </c>
    </row>
    <row r="271" spans="1:6" s="28" customFormat="1">
      <c r="A271" s="34"/>
      <c r="B271" s="34"/>
      <c r="C271" s="34">
        <v>311230</v>
      </c>
      <c r="D271" s="45" t="s">
        <v>341</v>
      </c>
      <c r="E271" s="56"/>
      <c r="F271" s="43">
        <v>31123</v>
      </c>
    </row>
    <row r="272" spans="1:6" s="28" customFormat="1">
      <c r="A272" s="34"/>
      <c r="B272" s="34"/>
      <c r="C272" s="34">
        <v>311300</v>
      </c>
      <c r="D272" s="45" t="s">
        <v>342</v>
      </c>
      <c r="E272" s="56"/>
      <c r="F272" s="43">
        <v>3113</v>
      </c>
    </row>
    <row r="273" spans="1:6" s="28" customFormat="1">
      <c r="A273" s="34"/>
      <c r="B273" s="34"/>
      <c r="C273" s="34">
        <v>311410</v>
      </c>
      <c r="D273" s="45" t="s">
        <v>343</v>
      </c>
      <c r="E273" s="56"/>
      <c r="F273" s="43">
        <v>31141</v>
      </c>
    </row>
    <row r="274" spans="1:6" s="28" customFormat="1">
      <c r="A274" s="34"/>
      <c r="B274" s="34"/>
      <c r="C274" s="34">
        <v>311420</v>
      </c>
      <c r="D274" s="45" t="s">
        <v>344</v>
      </c>
      <c r="E274" s="56"/>
      <c r="F274" s="43">
        <v>31142</v>
      </c>
    </row>
    <row r="275" spans="1:6" s="28" customFormat="1">
      <c r="A275" s="34"/>
      <c r="B275" s="34"/>
      <c r="C275" s="34" t="s">
        <v>346</v>
      </c>
      <c r="D275" s="45" t="s">
        <v>345</v>
      </c>
      <c r="E275" s="46"/>
      <c r="F275" s="43" t="s">
        <v>1005</v>
      </c>
    </row>
    <row r="276" spans="1:6" s="28" customFormat="1">
      <c r="A276" s="34"/>
      <c r="B276" s="34"/>
      <c r="C276" s="34">
        <v>311513</v>
      </c>
      <c r="D276" s="45" t="s">
        <v>347</v>
      </c>
      <c r="E276" s="46"/>
      <c r="F276" s="43">
        <v>311513</v>
      </c>
    </row>
    <row r="277" spans="1:6" s="28" customFormat="1">
      <c r="A277" s="34"/>
      <c r="B277" s="34"/>
      <c r="C277" s="34">
        <v>311514</v>
      </c>
      <c r="D277" s="45" t="s">
        <v>348</v>
      </c>
      <c r="E277" s="56"/>
      <c r="F277" s="43">
        <v>311514</v>
      </c>
    </row>
    <row r="278" spans="1:6" s="28" customFormat="1">
      <c r="A278" s="34"/>
      <c r="B278" s="34"/>
      <c r="C278" s="34">
        <v>311520</v>
      </c>
      <c r="D278" s="45" t="s">
        <v>349</v>
      </c>
      <c r="E278" s="56"/>
      <c r="F278" s="43">
        <v>31152</v>
      </c>
    </row>
    <row r="279" spans="1:6" s="28" customFormat="1">
      <c r="A279" s="34"/>
      <c r="B279" s="34"/>
      <c r="C279" s="34" t="s">
        <v>351</v>
      </c>
      <c r="D279" s="45" t="s">
        <v>350</v>
      </c>
      <c r="E279" s="56"/>
      <c r="F279" s="43" t="s">
        <v>1004</v>
      </c>
    </row>
    <row r="280" spans="1:6" s="28" customFormat="1">
      <c r="A280" s="34"/>
      <c r="B280" s="34"/>
      <c r="C280" s="34">
        <v>311615</v>
      </c>
      <c r="D280" s="45" t="s">
        <v>352</v>
      </c>
      <c r="E280" s="56"/>
      <c r="F280" s="43">
        <v>311615</v>
      </c>
    </row>
    <row r="281" spans="1:6" s="28" customFormat="1">
      <c r="A281" s="34"/>
      <c r="B281" s="34"/>
      <c r="C281" s="34">
        <v>311700</v>
      </c>
      <c r="D281" s="45" t="s">
        <v>353</v>
      </c>
      <c r="E281" s="46"/>
      <c r="F281" s="43">
        <v>3117</v>
      </c>
    </row>
    <row r="282" spans="1:6" s="28" customFormat="1">
      <c r="A282" s="34"/>
      <c r="B282" s="34"/>
      <c r="C282" s="34">
        <v>311810</v>
      </c>
      <c r="D282" s="45" t="s">
        <v>354</v>
      </c>
      <c r="E282" s="46"/>
      <c r="F282" s="43">
        <v>31181</v>
      </c>
    </row>
    <row r="283" spans="1:6" s="28" customFormat="1">
      <c r="A283" s="34"/>
      <c r="B283" s="34"/>
      <c r="C283" s="34" t="s">
        <v>356</v>
      </c>
      <c r="D283" s="45" t="s">
        <v>355</v>
      </c>
      <c r="E283" s="56"/>
      <c r="F283" s="53" t="s">
        <v>1003</v>
      </c>
    </row>
    <row r="284" spans="1:6" s="28" customFormat="1">
      <c r="A284" s="34"/>
      <c r="B284" s="34"/>
      <c r="C284" s="34">
        <v>311910</v>
      </c>
      <c r="D284" s="45" t="s">
        <v>357</v>
      </c>
      <c r="E284" s="56"/>
      <c r="F284" s="43">
        <v>31191</v>
      </c>
    </row>
    <row r="285" spans="1:6" s="28" customFormat="1">
      <c r="A285" s="34"/>
      <c r="B285" s="34"/>
      <c r="C285" s="34">
        <v>311920</v>
      </c>
      <c r="D285" s="45" t="s">
        <v>358</v>
      </c>
      <c r="E285" s="56"/>
      <c r="F285" s="43">
        <v>31192</v>
      </c>
    </row>
    <row r="286" spans="1:6" s="28" customFormat="1">
      <c r="A286" s="34"/>
      <c r="B286" s="34"/>
      <c r="C286" s="34">
        <v>311930</v>
      </c>
      <c r="D286" s="45" t="s">
        <v>359</v>
      </c>
      <c r="E286" s="46"/>
      <c r="F286" s="43">
        <v>31193</v>
      </c>
    </row>
    <row r="287" spans="1:6" s="28" customFormat="1">
      <c r="A287" s="34"/>
      <c r="B287" s="34"/>
      <c r="C287" s="34">
        <v>311940</v>
      </c>
      <c r="D287" s="45" t="s">
        <v>360</v>
      </c>
      <c r="E287" s="46"/>
      <c r="F287" s="43">
        <v>31194</v>
      </c>
    </row>
    <row r="288" spans="1:6" s="28" customFormat="1">
      <c r="A288" s="34"/>
      <c r="B288" s="34"/>
      <c r="C288" s="34">
        <v>311990</v>
      </c>
      <c r="D288" s="45" t="s">
        <v>361</v>
      </c>
      <c r="E288" s="56"/>
      <c r="F288" s="43">
        <v>31199</v>
      </c>
    </row>
    <row r="289" spans="1:6" s="28" customFormat="1">
      <c r="A289" s="34"/>
      <c r="B289" s="34"/>
      <c r="C289" s="34">
        <v>312110</v>
      </c>
      <c r="D289" s="45" t="s">
        <v>362</v>
      </c>
      <c r="E289" s="56"/>
      <c r="F289" s="43">
        <v>31211</v>
      </c>
    </row>
    <row r="290" spans="1:6" s="28" customFormat="1">
      <c r="A290" s="34"/>
      <c r="B290" s="34"/>
      <c r="C290" s="34">
        <v>312120</v>
      </c>
      <c r="D290" s="45" t="s">
        <v>363</v>
      </c>
      <c r="E290" s="56"/>
      <c r="F290" s="43">
        <v>31212</v>
      </c>
    </row>
    <row r="291" spans="1:6" s="28" customFormat="1">
      <c r="A291" s="34"/>
      <c r="B291" s="34"/>
      <c r="C291" s="34">
        <v>312130</v>
      </c>
      <c r="D291" s="45" t="s">
        <v>364</v>
      </c>
      <c r="E291" s="56"/>
      <c r="F291" s="43">
        <v>31213</v>
      </c>
    </row>
    <row r="292" spans="1:6" s="28" customFormat="1">
      <c r="A292" s="34"/>
      <c r="B292" s="34"/>
      <c r="C292" s="34">
        <v>312140</v>
      </c>
      <c r="D292" s="45" t="s">
        <v>365</v>
      </c>
      <c r="E292" s="46"/>
      <c r="F292" s="43">
        <v>31214</v>
      </c>
    </row>
    <row r="293" spans="1:6" s="28" customFormat="1">
      <c r="A293" s="34"/>
      <c r="B293" s="34"/>
      <c r="C293" s="34">
        <v>312200</v>
      </c>
      <c r="D293" s="45" t="s">
        <v>366</v>
      </c>
      <c r="E293" s="46"/>
      <c r="F293" s="43">
        <v>3122</v>
      </c>
    </row>
    <row r="294" spans="1:6" s="28" customFormat="1">
      <c r="A294" s="34"/>
      <c r="B294" s="34"/>
      <c r="C294" s="34"/>
      <c r="D294" s="45"/>
      <c r="E294" s="56"/>
      <c r="F294" s="43"/>
    </row>
    <row r="295" spans="1:6" s="28" customFormat="1" ht="13.15">
      <c r="A295" s="34"/>
      <c r="B295" s="35" t="s">
        <v>1002</v>
      </c>
      <c r="C295" s="35" t="s">
        <v>1001</v>
      </c>
      <c r="D295" s="45"/>
      <c r="E295" s="56"/>
      <c r="F295" s="49"/>
    </row>
    <row r="296" spans="1:6" s="28" customFormat="1">
      <c r="A296" s="34"/>
      <c r="B296" s="34"/>
      <c r="C296" s="34"/>
      <c r="D296" s="45"/>
      <c r="E296" s="56"/>
      <c r="F296" s="49"/>
    </row>
    <row r="297" spans="1:6" s="28" customFormat="1">
      <c r="A297" s="34"/>
      <c r="B297" s="34"/>
      <c r="C297" s="34">
        <v>313100</v>
      </c>
      <c r="D297" s="45" t="s">
        <v>367</v>
      </c>
      <c r="E297" s="56"/>
      <c r="F297" s="43">
        <v>3131</v>
      </c>
    </row>
    <row r="298" spans="1:6" s="28" customFormat="1">
      <c r="A298" s="34"/>
      <c r="B298" s="34"/>
      <c r="C298" s="34">
        <v>313200</v>
      </c>
      <c r="D298" s="45" t="s">
        <v>368</v>
      </c>
      <c r="E298" s="56"/>
      <c r="F298" s="43">
        <v>3132</v>
      </c>
    </row>
    <row r="299" spans="1:6" s="28" customFormat="1">
      <c r="A299" s="34"/>
      <c r="B299" s="34"/>
      <c r="C299" s="34">
        <v>313300</v>
      </c>
      <c r="D299" s="45" t="s">
        <v>369</v>
      </c>
      <c r="E299" s="56"/>
      <c r="F299" s="43">
        <v>3133</v>
      </c>
    </row>
    <row r="300" spans="1:6" s="28" customFormat="1">
      <c r="A300" s="34"/>
      <c r="B300" s="34"/>
      <c r="C300" s="34">
        <v>314110</v>
      </c>
      <c r="D300" s="45" t="s">
        <v>370</v>
      </c>
      <c r="E300" s="56"/>
      <c r="F300" s="43">
        <v>31411</v>
      </c>
    </row>
    <row r="301" spans="1:6" s="28" customFormat="1">
      <c r="A301" s="34"/>
      <c r="B301" s="34"/>
      <c r="C301" s="34">
        <v>314120</v>
      </c>
      <c r="D301" s="45" t="s">
        <v>371</v>
      </c>
      <c r="E301" s="56"/>
      <c r="F301" s="43">
        <v>31412</v>
      </c>
    </row>
    <row r="302" spans="1:6" s="28" customFormat="1">
      <c r="A302" s="34"/>
      <c r="B302" s="34"/>
      <c r="C302" s="34">
        <v>314900</v>
      </c>
      <c r="D302" s="45" t="s">
        <v>372</v>
      </c>
      <c r="E302" s="46"/>
      <c r="F302" s="43">
        <v>3149</v>
      </c>
    </row>
    <row r="303" spans="1:6" s="28" customFormat="1">
      <c r="A303" s="34"/>
      <c r="B303" s="34"/>
      <c r="C303" s="34"/>
      <c r="D303" s="45"/>
      <c r="E303" s="46"/>
      <c r="F303" s="43"/>
    </row>
    <row r="304" spans="1:6" s="28" customFormat="1" ht="13.15">
      <c r="A304" s="34"/>
      <c r="B304" s="35" t="s">
        <v>1000</v>
      </c>
      <c r="C304" s="35" t="s">
        <v>999</v>
      </c>
      <c r="D304" s="45"/>
      <c r="E304" s="46"/>
      <c r="F304" s="43"/>
    </row>
    <row r="305" spans="1:6" s="28" customFormat="1">
      <c r="A305" s="34"/>
      <c r="B305" s="34"/>
      <c r="C305" s="34"/>
      <c r="D305" s="45"/>
      <c r="E305" s="56"/>
      <c r="F305" s="43"/>
    </row>
    <row r="306" spans="1:6" s="28" customFormat="1">
      <c r="A306" s="34"/>
      <c r="B306" s="34"/>
      <c r="C306" s="34">
        <v>315000</v>
      </c>
      <c r="D306" s="45" t="s">
        <v>373</v>
      </c>
      <c r="E306" s="56"/>
      <c r="F306" s="43">
        <v>315</v>
      </c>
    </row>
    <row r="307" spans="1:6" s="28" customFormat="1">
      <c r="A307" s="34"/>
      <c r="B307" s="34"/>
      <c r="C307" s="34">
        <v>316000</v>
      </c>
      <c r="D307" s="45" t="s">
        <v>374</v>
      </c>
      <c r="E307" s="56"/>
      <c r="F307" s="43">
        <v>316</v>
      </c>
    </row>
    <row r="308" spans="1:6" s="28" customFormat="1">
      <c r="A308" s="34"/>
      <c r="B308" s="34"/>
      <c r="C308" s="34"/>
      <c r="D308" s="45"/>
      <c r="E308" s="56"/>
      <c r="F308" s="43"/>
    </row>
    <row r="309" spans="1:6" s="28" customFormat="1" ht="13.15">
      <c r="A309" s="34"/>
      <c r="B309" s="35">
        <v>322</v>
      </c>
      <c r="C309" s="35" t="s">
        <v>998</v>
      </c>
      <c r="D309" s="45"/>
      <c r="E309" s="46"/>
      <c r="F309" s="49"/>
    </row>
    <row r="310" spans="1:6" s="28" customFormat="1">
      <c r="A310" s="34"/>
      <c r="B310" s="34"/>
      <c r="C310" s="34"/>
      <c r="D310" s="45"/>
      <c r="E310" s="46"/>
      <c r="F310" s="43"/>
    </row>
    <row r="311" spans="1:6" s="28" customFormat="1">
      <c r="A311" s="34"/>
      <c r="B311" s="34"/>
      <c r="C311" s="34">
        <v>322110</v>
      </c>
      <c r="D311" s="45" t="s">
        <v>375</v>
      </c>
      <c r="E311" s="56"/>
      <c r="F311" s="43">
        <v>32211</v>
      </c>
    </row>
    <row r="312" spans="1:6" s="28" customFormat="1">
      <c r="A312" s="34"/>
      <c r="B312" s="34"/>
      <c r="C312" s="34">
        <v>322120</v>
      </c>
      <c r="D312" s="45" t="s">
        <v>376</v>
      </c>
      <c r="E312" s="56"/>
      <c r="F312" s="43">
        <v>32212</v>
      </c>
    </row>
    <row r="313" spans="1:6" s="28" customFormat="1">
      <c r="A313" s="34"/>
      <c r="B313" s="34"/>
      <c r="C313" s="34">
        <v>322130</v>
      </c>
      <c r="D313" s="45" t="s">
        <v>377</v>
      </c>
      <c r="E313" s="57"/>
      <c r="F313" s="43">
        <v>32213</v>
      </c>
    </row>
    <row r="314" spans="1:6" s="28" customFormat="1">
      <c r="A314" s="34"/>
      <c r="B314" s="34"/>
      <c r="C314" s="34">
        <v>322210</v>
      </c>
      <c r="D314" s="45" t="s">
        <v>378</v>
      </c>
      <c r="E314" s="56"/>
      <c r="F314" s="50">
        <v>32221</v>
      </c>
    </row>
    <row r="315" spans="1:6" s="28" customFormat="1">
      <c r="A315" s="34"/>
      <c r="B315" s="34"/>
      <c r="C315" s="34">
        <v>322220</v>
      </c>
      <c r="D315" s="45" t="s">
        <v>379</v>
      </c>
      <c r="E315" s="56"/>
      <c r="F315" s="43">
        <v>32222</v>
      </c>
    </row>
    <row r="316" spans="1:6" s="28" customFormat="1">
      <c r="A316" s="34"/>
      <c r="B316" s="34"/>
      <c r="C316" s="34">
        <v>322230</v>
      </c>
      <c r="D316" s="45" t="s">
        <v>380</v>
      </c>
      <c r="E316" s="56"/>
      <c r="F316" s="43">
        <v>32223</v>
      </c>
    </row>
    <row r="317" spans="1:6" s="28" customFormat="1">
      <c r="A317" s="34"/>
      <c r="B317" s="34"/>
      <c r="C317" s="34">
        <v>322291</v>
      </c>
      <c r="D317" s="45" t="s">
        <v>381</v>
      </c>
      <c r="E317" s="56"/>
      <c r="F317" s="43">
        <v>322291</v>
      </c>
    </row>
    <row r="318" spans="1:6" s="28" customFormat="1">
      <c r="A318" s="34"/>
      <c r="B318" s="34"/>
      <c r="C318" s="34">
        <v>322299</v>
      </c>
      <c r="D318" s="45" t="s">
        <v>382</v>
      </c>
      <c r="E318" s="56"/>
      <c r="F318" s="43">
        <v>322299</v>
      </c>
    </row>
    <row r="319" spans="1:6" s="28" customFormat="1">
      <c r="A319" s="34"/>
      <c r="B319" s="34"/>
      <c r="C319" s="34"/>
      <c r="D319" s="45"/>
      <c r="E319" s="46"/>
      <c r="F319" s="49"/>
    </row>
    <row r="320" spans="1:6" s="28" customFormat="1" ht="13.15">
      <c r="A320" s="34"/>
      <c r="B320" s="35">
        <v>323</v>
      </c>
      <c r="C320" s="35" t="s">
        <v>997</v>
      </c>
      <c r="D320" s="45"/>
      <c r="E320" s="46"/>
      <c r="F320" s="49"/>
    </row>
    <row r="321" spans="1:6" s="28" customFormat="1">
      <c r="A321" s="34"/>
      <c r="B321" s="34"/>
      <c r="C321" s="34"/>
      <c r="D321" s="45"/>
      <c r="E321" s="56"/>
      <c r="F321" s="49"/>
    </row>
    <row r="322" spans="1:6" s="28" customFormat="1">
      <c r="A322" s="34"/>
      <c r="B322" s="34"/>
      <c r="C322" s="34">
        <v>323110</v>
      </c>
      <c r="D322" s="45" t="s">
        <v>383</v>
      </c>
      <c r="E322" s="56"/>
      <c r="F322" s="50">
        <v>32311</v>
      </c>
    </row>
    <row r="323" spans="1:6" s="28" customFormat="1">
      <c r="A323" s="34"/>
      <c r="B323" s="34"/>
      <c r="C323" s="34">
        <v>323120</v>
      </c>
      <c r="D323" s="45" t="s">
        <v>384</v>
      </c>
      <c r="E323" s="56"/>
      <c r="F323" s="43">
        <v>32312</v>
      </c>
    </row>
    <row r="324" spans="1:6" s="28" customFormat="1">
      <c r="A324" s="34"/>
      <c r="B324" s="34"/>
      <c r="C324" s="34"/>
      <c r="D324" s="45"/>
      <c r="E324" s="46"/>
      <c r="F324" s="49"/>
    </row>
    <row r="325" spans="1:6" s="28" customFormat="1" ht="13.15">
      <c r="A325" s="34"/>
      <c r="B325" s="35">
        <v>324</v>
      </c>
      <c r="C325" s="35" t="s">
        <v>996</v>
      </c>
      <c r="D325" s="45"/>
      <c r="E325" s="46"/>
      <c r="F325" s="49"/>
    </row>
    <row r="326" spans="1:6" s="28" customFormat="1">
      <c r="A326" s="34"/>
      <c r="B326" s="34"/>
      <c r="C326" s="34"/>
      <c r="D326" s="45"/>
      <c r="E326" s="46"/>
      <c r="F326" s="49"/>
    </row>
    <row r="327" spans="1:6" s="28" customFormat="1">
      <c r="A327" s="34"/>
      <c r="B327" s="34"/>
      <c r="C327" s="34">
        <v>324110</v>
      </c>
      <c r="D327" s="45" t="s">
        <v>385</v>
      </c>
      <c r="E327" s="46"/>
      <c r="F327" s="43">
        <v>32411</v>
      </c>
    </row>
    <row r="328" spans="1:6" s="28" customFormat="1">
      <c r="A328" s="34"/>
      <c r="B328" s="34"/>
      <c r="C328" s="34">
        <v>324121</v>
      </c>
      <c r="D328" s="45" t="s">
        <v>386</v>
      </c>
      <c r="E328" s="46"/>
      <c r="F328" s="43">
        <v>324121</v>
      </c>
    </row>
    <row r="329" spans="1:6" s="28" customFormat="1">
      <c r="A329" s="34"/>
      <c r="B329" s="34"/>
      <c r="C329" s="34">
        <v>324122</v>
      </c>
      <c r="D329" s="45" t="s">
        <v>387</v>
      </c>
      <c r="E329" s="46"/>
      <c r="F329" s="43">
        <v>324122</v>
      </c>
    </row>
    <row r="330" spans="1:6" s="28" customFormat="1">
      <c r="A330" s="34"/>
      <c r="B330" s="34"/>
      <c r="C330" s="34">
        <v>324190</v>
      </c>
      <c r="D330" s="45" t="s">
        <v>388</v>
      </c>
      <c r="E330" s="46"/>
      <c r="F330" s="43">
        <v>32419</v>
      </c>
    </row>
    <row r="331" spans="1:6" s="28" customFormat="1">
      <c r="A331" s="34"/>
      <c r="B331" s="34"/>
      <c r="C331" s="34"/>
      <c r="D331" s="45"/>
      <c r="E331" s="46"/>
      <c r="F331" s="49"/>
    </row>
    <row r="332" spans="1:6" s="28" customFormat="1" ht="13.15">
      <c r="A332" s="34"/>
      <c r="B332" s="35">
        <v>325</v>
      </c>
      <c r="C332" s="35" t="s">
        <v>995</v>
      </c>
      <c r="D332" s="45"/>
      <c r="E332" s="46"/>
      <c r="F332" s="49"/>
    </row>
    <row r="333" spans="1:6" s="28" customFormat="1">
      <c r="A333" s="34"/>
      <c r="B333" s="34"/>
      <c r="C333" s="34"/>
      <c r="D333" s="45"/>
      <c r="E333" s="46"/>
      <c r="F333" s="49"/>
    </row>
    <row r="334" spans="1:6" s="28" customFormat="1">
      <c r="A334" s="34"/>
      <c r="B334" s="34"/>
      <c r="C334" s="34">
        <v>325110</v>
      </c>
      <c r="D334" s="45" t="s">
        <v>389</v>
      </c>
      <c r="E334" s="46"/>
      <c r="F334" s="43">
        <v>32511</v>
      </c>
    </row>
    <row r="335" spans="1:6" s="28" customFormat="1">
      <c r="A335" s="34"/>
      <c r="B335" s="34"/>
      <c r="C335" s="34">
        <v>325120</v>
      </c>
      <c r="D335" s="45" t="s">
        <v>390</v>
      </c>
      <c r="E335" s="46"/>
      <c r="F335" s="43">
        <v>32512</v>
      </c>
    </row>
    <row r="336" spans="1:6" s="28" customFormat="1">
      <c r="A336" s="34"/>
      <c r="B336" s="34"/>
      <c r="C336" s="34">
        <v>325130</v>
      </c>
      <c r="D336" s="45" t="s">
        <v>391</v>
      </c>
      <c r="E336" s="46"/>
      <c r="F336" s="43">
        <v>32513</v>
      </c>
    </row>
    <row r="337" spans="1:6" s="28" customFormat="1">
      <c r="A337" s="34"/>
      <c r="B337" s="34"/>
      <c r="C337" s="34">
        <v>325180</v>
      </c>
      <c r="D337" s="45" t="s">
        <v>392</v>
      </c>
      <c r="E337" s="46"/>
      <c r="F337" s="43">
        <v>32518</v>
      </c>
    </row>
    <row r="338" spans="1:6" s="28" customFormat="1">
      <c r="A338" s="34"/>
      <c r="B338" s="34"/>
      <c r="C338" s="34">
        <v>325190</v>
      </c>
      <c r="D338" s="45" t="s">
        <v>393</v>
      </c>
      <c r="E338" s="46"/>
      <c r="F338" s="50">
        <v>32519</v>
      </c>
    </row>
    <row r="339" spans="1:6" s="28" customFormat="1">
      <c r="A339" s="34"/>
      <c r="B339" s="34"/>
      <c r="C339" s="34">
        <v>325211</v>
      </c>
      <c r="D339" s="45" t="s">
        <v>394</v>
      </c>
      <c r="E339" s="46"/>
      <c r="F339" s="43">
        <v>325211</v>
      </c>
    </row>
    <row r="340" spans="1:6" s="28" customFormat="1">
      <c r="A340" s="34"/>
      <c r="B340" s="34"/>
      <c r="C340" s="34" t="s">
        <v>396</v>
      </c>
      <c r="D340" s="45" t="s">
        <v>395</v>
      </c>
      <c r="E340" s="46"/>
      <c r="F340" s="53" t="s">
        <v>994</v>
      </c>
    </row>
    <row r="341" spans="1:6" s="28" customFormat="1">
      <c r="A341" s="34"/>
      <c r="B341" s="34"/>
      <c r="C341" s="34">
        <v>325310</v>
      </c>
      <c r="D341" s="45" t="s">
        <v>397</v>
      </c>
      <c r="E341" s="46"/>
      <c r="F341" s="43">
        <v>32531</v>
      </c>
    </row>
    <row r="342" spans="1:6" s="28" customFormat="1">
      <c r="A342" s="34"/>
      <c r="B342" s="34"/>
      <c r="C342" s="34">
        <v>325320</v>
      </c>
      <c r="D342" s="45" t="s">
        <v>398</v>
      </c>
      <c r="E342" s="46"/>
      <c r="F342" s="43">
        <v>32532</v>
      </c>
    </row>
    <row r="343" spans="1:6" s="28" customFormat="1">
      <c r="A343" s="34"/>
      <c r="B343" s="34"/>
      <c r="C343" s="34">
        <v>325411</v>
      </c>
      <c r="D343" s="45" t="s">
        <v>399</v>
      </c>
      <c r="E343" s="46"/>
      <c r="F343" s="43">
        <v>325411</v>
      </c>
    </row>
    <row r="344" spans="1:6" s="28" customFormat="1">
      <c r="A344" s="34"/>
      <c r="B344" s="34"/>
      <c r="C344" s="34">
        <v>325412</v>
      </c>
      <c r="D344" s="45" t="s">
        <v>400</v>
      </c>
      <c r="E344" s="46"/>
      <c r="F344" s="43">
        <v>325412</v>
      </c>
    </row>
    <row r="345" spans="1:6" s="28" customFormat="1">
      <c r="A345" s="34"/>
      <c r="B345" s="34"/>
      <c r="C345" s="34">
        <v>325413</v>
      </c>
      <c r="D345" s="45" t="s">
        <v>401</v>
      </c>
      <c r="E345" s="46"/>
      <c r="F345" s="43">
        <v>325413</v>
      </c>
    </row>
    <row r="346" spans="1:6" s="28" customFormat="1">
      <c r="A346" s="34"/>
      <c r="B346" s="34"/>
      <c r="C346" s="34">
        <v>325414</v>
      </c>
      <c r="D346" s="45" t="s">
        <v>402</v>
      </c>
      <c r="E346" s="46"/>
      <c r="F346" s="43">
        <v>325414</v>
      </c>
    </row>
    <row r="347" spans="1:6" s="28" customFormat="1">
      <c r="A347" s="34"/>
      <c r="B347" s="34"/>
      <c r="C347" s="34">
        <v>325510</v>
      </c>
      <c r="D347" s="45" t="s">
        <v>403</v>
      </c>
      <c r="E347" s="46"/>
      <c r="F347" s="43">
        <v>32551</v>
      </c>
    </row>
    <row r="348" spans="1:6" s="28" customFormat="1">
      <c r="A348" s="34"/>
      <c r="B348" s="34"/>
      <c r="C348" s="34">
        <v>325520</v>
      </c>
      <c r="D348" s="45" t="s">
        <v>404</v>
      </c>
      <c r="E348" s="46"/>
      <c r="F348" s="43">
        <v>32552</v>
      </c>
    </row>
    <row r="349" spans="1:6" s="28" customFormat="1">
      <c r="A349" s="34"/>
      <c r="B349" s="34"/>
      <c r="C349" s="34">
        <v>325610</v>
      </c>
      <c r="D349" s="45" t="s">
        <v>405</v>
      </c>
      <c r="E349" s="46"/>
      <c r="F349" s="43">
        <v>32561</v>
      </c>
    </row>
    <row r="350" spans="1:6" s="28" customFormat="1">
      <c r="A350" s="34"/>
      <c r="B350" s="34"/>
      <c r="C350" s="34">
        <v>325620</v>
      </c>
      <c r="D350" s="45" t="s">
        <v>406</v>
      </c>
      <c r="E350" s="46"/>
      <c r="F350" s="43">
        <v>32562</v>
      </c>
    </row>
    <row r="351" spans="1:6" s="28" customFormat="1">
      <c r="A351" s="34"/>
      <c r="B351" s="34"/>
      <c r="C351" s="34">
        <v>325910</v>
      </c>
      <c r="D351" s="45" t="s">
        <v>407</v>
      </c>
      <c r="E351" s="46"/>
      <c r="F351" s="43">
        <v>32591</v>
      </c>
    </row>
    <row r="352" spans="1:6" s="28" customFormat="1">
      <c r="A352" s="34"/>
      <c r="B352" s="34"/>
      <c r="C352" s="34" t="s">
        <v>409</v>
      </c>
      <c r="D352" s="45" t="s">
        <v>408</v>
      </c>
      <c r="E352" s="46"/>
      <c r="F352" s="50" t="s">
        <v>993</v>
      </c>
    </row>
    <row r="353" spans="1:6" s="28" customFormat="1">
      <c r="A353" s="34"/>
      <c r="B353" s="34"/>
      <c r="C353" s="34"/>
      <c r="D353" s="45"/>
      <c r="E353" s="46"/>
      <c r="F353" s="49"/>
    </row>
    <row r="354" spans="1:6" s="28" customFormat="1" ht="13.15">
      <c r="A354" s="34"/>
      <c r="B354" s="35">
        <v>326</v>
      </c>
      <c r="C354" s="35" t="s">
        <v>992</v>
      </c>
      <c r="D354" s="45"/>
      <c r="E354" s="46"/>
      <c r="F354" s="43"/>
    </row>
    <row r="355" spans="1:6" s="28" customFormat="1">
      <c r="A355" s="34"/>
      <c r="B355" s="34"/>
      <c r="C355" s="34"/>
      <c r="D355" s="45"/>
      <c r="E355" s="46"/>
      <c r="F355" s="43"/>
    </row>
    <row r="356" spans="1:6" s="28" customFormat="1">
      <c r="A356" s="34"/>
      <c r="B356" s="34"/>
      <c r="C356" s="34">
        <v>326110</v>
      </c>
      <c r="D356" s="45" t="s">
        <v>410</v>
      </c>
      <c r="E356" s="46"/>
      <c r="F356" s="43">
        <v>32611</v>
      </c>
    </row>
    <row r="357" spans="1:6" s="28" customFormat="1">
      <c r="A357" s="34"/>
      <c r="B357" s="34"/>
      <c r="C357" s="34">
        <v>326120</v>
      </c>
      <c r="D357" s="45" t="s">
        <v>411</v>
      </c>
      <c r="E357" s="46"/>
      <c r="F357" s="43">
        <v>32612</v>
      </c>
    </row>
    <row r="358" spans="1:6" s="28" customFormat="1">
      <c r="A358" s="34"/>
      <c r="B358" s="34"/>
      <c r="C358" s="34">
        <v>326130</v>
      </c>
      <c r="D358" s="45" t="s">
        <v>412</v>
      </c>
      <c r="E358" s="46"/>
      <c r="F358" s="43">
        <v>32613</v>
      </c>
    </row>
    <row r="359" spans="1:6" s="28" customFormat="1">
      <c r="A359" s="34"/>
      <c r="B359" s="34"/>
      <c r="C359" s="34">
        <v>326140</v>
      </c>
      <c r="D359" s="45" t="s">
        <v>413</v>
      </c>
      <c r="E359" s="46"/>
      <c r="F359" s="43">
        <v>32614</v>
      </c>
    </row>
    <row r="360" spans="1:6" s="28" customFormat="1">
      <c r="A360" s="34"/>
      <c r="B360" s="34"/>
      <c r="C360" s="34">
        <v>326150</v>
      </c>
      <c r="D360" s="45" t="s">
        <v>414</v>
      </c>
      <c r="E360" s="46"/>
      <c r="F360" s="43">
        <v>32615</v>
      </c>
    </row>
    <row r="361" spans="1:6" s="28" customFormat="1">
      <c r="A361" s="34"/>
      <c r="B361" s="34"/>
      <c r="C361" s="34">
        <v>326160</v>
      </c>
      <c r="D361" s="45" t="s">
        <v>415</v>
      </c>
      <c r="E361" s="46"/>
      <c r="F361" s="43">
        <v>32616</v>
      </c>
    </row>
    <row r="362" spans="1:6" s="28" customFormat="1">
      <c r="A362" s="34"/>
      <c r="B362" s="34"/>
      <c r="C362" s="34">
        <v>326190</v>
      </c>
      <c r="D362" s="45" t="s">
        <v>416</v>
      </c>
      <c r="E362" s="46"/>
      <c r="F362" s="43">
        <v>32619</v>
      </c>
    </row>
    <row r="363" spans="1:6" s="28" customFormat="1">
      <c r="A363" s="34"/>
      <c r="B363" s="34"/>
      <c r="C363" s="34">
        <v>326210</v>
      </c>
      <c r="D363" s="45" t="s">
        <v>417</v>
      </c>
      <c r="E363" s="46"/>
      <c r="F363" s="43">
        <v>32621</v>
      </c>
    </row>
    <row r="364" spans="1:6" s="28" customFormat="1">
      <c r="A364" s="34"/>
      <c r="B364" s="34"/>
      <c r="C364" s="34">
        <v>326220</v>
      </c>
      <c r="D364" s="45" t="s">
        <v>418</v>
      </c>
      <c r="E364" s="46"/>
      <c r="F364" s="43">
        <v>32622</v>
      </c>
    </row>
    <row r="365" spans="1:6" s="28" customFormat="1">
      <c r="A365" s="34"/>
      <c r="B365" s="34"/>
      <c r="C365" s="34">
        <v>326290</v>
      </c>
      <c r="D365" s="45" t="s">
        <v>419</v>
      </c>
      <c r="E365" s="46"/>
      <c r="F365" s="43">
        <v>32629</v>
      </c>
    </row>
    <row r="366" spans="1:6" s="28" customFormat="1">
      <c r="A366" s="34"/>
      <c r="B366" s="34"/>
      <c r="C366" s="34"/>
      <c r="D366" s="45"/>
      <c r="E366" s="46"/>
      <c r="F366" s="49"/>
    </row>
    <row r="367" spans="1:6" s="28" customFormat="1" ht="13.15">
      <c r="A367" s="35">
        <v>42</v>
      </c>
      <c r="B367" s="35" t="s">
        <v>420</v>
      </c>
      <c r="C367" s="34"/>
      <c r="D367" s="45"/>
      <c r="E367" s="46"/>
      <c r="F367" s="43"/>
    </row>
    <row r="368" spans="1:6" s="28" customFormat="1">
      <c r="A368" s="34"/>
      <c r="B368" s="34"/>
      <c r="C368" s="34"/>
      <c r="D368" s="45"/>
      <c r="E368" s="46"/>
      <c r="F368" s="43"/>
    </row>
    <row r="369" spans="1:6" s="28" customFormat="1" ht="13.15">
      <c r="A369" s="34"/>
      <c r="B369" s="35">
        <v>42</v>
      </c>
      <c r="C369" s="35" t="s">
        <v>420</v>
      </c>
      <c r="D369" s="45"/>
      <c r="E369" s="46"/>
      <c r="F369" s="49"/>
    </row>
    <row r="370" spans="1:6" s="28" customFormat="1">
      <c r="A370" s="34"/>
      <c r="B370" s="34"/>
      <c r="C370" s="34"/>
      <c r="D370" s="45"/>
      <c r="E370" s="46"/>
      <c r="F370" s="49"/>
    </row>
    <row r="371" spans="1:6" s="28" customFormat="1">
      <c r="A371" s="34"/>
      <c r="B371" s="34"/>
      <c r="C371" s="34">
        <v>420000</v>
      </c>
      <c r="D371" s="45" t="s">
        <v>420</v>
      </c>
      <c r="E371" s="44" t="s">
        <v>988</v>
      </c>
      <c r="F371" s="43">
        <v>42</v>
      </c>
    </row>
    <row r="372" spans="1:6" s="28" customFormat="1">
      <c r="A372" s="34"/>
      <c r="B372" s="34"/>
      <c r="C372" s="34"/>
      <c r="D372" s="45"/>
      <c r="E372" s="46"/>
      <c r="F372" s="43"/>
    </row>
    <row r="373" spans="1:6" s="28" customFormat="1" ht="13.15">
      <c r="A373" s="35" t="s">
        <v>991</v>
      </c>
      <c r="B373" s="35" t="s">
        <v>990</v>
      </c>
      <c r="C373" s="34"/>
      <c r="D373" s="45"/>
      <c r="E373" s="46"/>
      <c r="F373" s="43"/>
    </row>
    <row r="374" spans="1:6" s="28" customFormat="1">
      <c r="A374" s="34"/>
      <c r="B374" s="34"/>
      <c r="C374" s="34"/>
      <c r="D374" s="45"/>
      <c r="E374" s="46"/>
      <c r="F374" s="55"/>
    </row>
    <row r="375" spans="1:6" s="28" customFormat="1" ht="13.15">
      <c r="A375" s="34"/>
      <c r="B375" s="35">
        <v>441</v>
      </c>
      <c r="C375" s="35" t="s">
        <v>421</v>
      </c>
      <c r="D375" s="45"/>
      <c r="E375" s="46"/>
      <c r="F375" s="43"/>
    </row>
    <row r="376" spans="1:6" s="28" customFormat="1">
      <c r="A376" s="34"/>
      <c r="B376" s="34"/>
      <c r="C376" s="34"/>
      <c r="D376" s="45"/>
      <c r="E376" s="46"/>
      <c r="F376" s="49"/>
    </row>
    <row r="377" spans="1:6" s="28" customFormat="1">
      <c r="A377" s="34"/>
      <c r="B377" s="34"/>
      <c r="C377" s="34">
        <v>441000</v>
      </c>
      <c r="D377" s="45" t="s">
        <v>421</v>
      </c>
      <c r="E377" s="46"/>
      <c r="F377" s="43">
        <v>441</v>
      </c>
    </row>
    <row r="378" spans="1:6" s="28" customFormat="1">
      <c r="A378" s="34"/>
      <c r="B378" s="34"/>
      <c r="C378" s="34"/>
      <c r="D378" s="45"/>
      <c r="E378" s="44"/>
      <c r="F378" s="43"/>
    </row>
    <row r="379" spans="1:6" s="28" customFormat="1" ht="13.15">
      <c r="A379" s="34"/>
      <c r="B379" s="35">
        <v>445</v>
      </c>
      <c r="C379" s="35" t="s">
        <v>422</v>
      </c>
      <c r="D379" s="45"/>
      <c r="E379" s="46"/>
      <c r="F379" s="43"/>
    </row>
    <row r="380" spans="1:6" s="28" customFormat="1">
      <c r="A380" s="34"/>
      <c r="B380" s="34"/>
      <c r="C380" s="34"/>
      <c r="D380" s="45"/>
      <c r="E380" s="44"/>
      <c r="F380" s="43"/>
    </row>
    <row r="381" spans="1:6" s="28" customFormat="1">
      <c r="A381" s="34"/>
      <c r="B381" s="34"/>
      <c r="C381" s="34">
        <v>445000</v>
      </c>
      <c r="D381" s="45" t="s">
        <v>422</v>
      </c>
      <c r="E381" s="46"/>
      <c r="F381" s="43">
        <v>445</v>
      </c>
    </row>
    <row r="382" spans="1:6" s="28" customFormat="1" ht="13.15">
      <c r="A382" s="35"/>
      <c r="B382" s="35"/>
      <c r="C382" s="34"/>
      <c r="D382" s="45"/>
      <c r="E382" s="46"/>
      <c r="F382" s="43"/>
    </row>
    <row r="383" spans="1:6" s="28" customFormat="1" ht="13.15">
      <c r="A383" s="34"/>
      <c r="B383" s="35">
        <v>452</v>
      </c>
      <c r="C383" s="35" t="s">
        <v>423</v>
      </c>
      <c r="D383" s="45"/>
      <c r="E383" s="46"/>
      <c r="F383" s="43"/>
    </row>
    <row r="384" spans="1:6" s="28" customFormat="1" ht="13.15">
      <c r="A384" s="34"/>
      <c r="B384" s="35"/>
      <c r="C384" s="35"/>
      <c r="D384" s="45"/>
      <c r="E384" s="46"/>
      <c r="F384" s="43"/>
    </row>
    <row r="385" spans="1:6" s="28" customFormat="1">
      <c r="A385" s="34"/>
      <c r="B385" s="34"/>
      <c r="C385" s="34">
        <v>452000</v>
      </c>
      <c r="D385" s="45" t="s">
        <v>423</v>
      </c>
      <c r="E385" s="46"/>
      <c r="F385" s="43">
        <v>452</v>
      </c>
    </row>
    <row r="386" spans="1:6" s="28" customFormat="1">
      <c r="A386" s="34"/>
      <c r="B386" s="34"/>
      <c r="C386" s="34"/>
      <c r="D386" s="45"/>
      <c r="E386" s="46"/>
      <c r="F386" s="43"/>
    </row>
    <row r="387" spans="1:6" s="28" customFormat="1" ht="13.15">
      <c r="A387" s="34"/>
      <c r="B387" s="35" t="s">
        <v>989</v>
      </c>
      <c r="C387" s="35" t="s">
        <v>424</v>
      </c>
      <c r="D387" s="45"/>
      <c r="E387" s="46"/>
      <c r="F387" s="43"/>
    </row>
    <row r="388" spans="1:6" s="28" customFormat="1" ht="13.15">
      <c r="A388" s="34"/>
      <c r="B388" s="35"/>
      <c r="C388" s="35"/>
      <c r="D388" s="45"/>
      <c r="E388" s="46"/>
      <c r="F388" s="43"/>
    </row>
    <row r="389" spans="1:6" s="28" customFormat="1">
      <c r="A389" s="34"/>
      <c r="B389" s="34"/>
      <c r="C389" s="34" t="s">
        <v>425</v>
      </c>
      <c r="D389" s="45" t="s">
        <v>424</v>
      </c>
      <c r="E389" s="44" t="s">
        <v>988</v>
      </c>
      <c r="F389" s="43" t="s">
        <v>987</v>
      </c>
    </row>
    <row r="390" spans="1:6" s="28" customFormat="1">
      <c r="A390" s="34"/>
      <c r="B390" s="34"/>
      <c r="C390" s="34"/>
      <c r="D390" s="45"/>
      <c r="E390" s="46"/>
      <c r="F390" s="43"/>
    </row>
    <row r="391" spans="1:6" s="28" customFormat="1" ht="13.15">
      <c r="A391" s="35" t="s">
        <v>986</v>
      </c>
      <c r="B391" s="35" t="s">
        <v>985</v>
      </c>
      <c r="C391" s="34"/>
      <c r="D391" s="45"/>
      <c r="E391" s="46"/>
      <c r="F391" s="43"/>
    </row>
    <row r="392" spans="1:6" s="28" customFormat="1" ht="13.15">
      <c r="A392" s="35"/>
      <c r="B392" s="35"/>
      <c r="C392" s="35"/>
      <c r="D392" s="45"/>
      <c r="E392" s="46"/>
      <c r="F392" s="43"/>
    </row>
    <row r="393" spans="1:6" s="28" customFormat="1" ht="13.15">
      <c r="A393" s="35"/>
      <c r="B393" s="35">
        <v>481</v>
      </c>
      <c r="C393" s="35" t="s">
        <v>426</v>
      </c>
      <c r="D393" s="45"/>
      <c r="E393" s="46"/>
      <c r="F393" s="43"/>
    </row>
    <row r="394" spans="1:6" s="28" customFormat="1">
      <c r="A394" s="34"/>
      <c r="B394" s="34"/>
      <c r="C394" s="34"/>
      <c r="D394" s="45"/>
      <c r="E394" s="46"/>
      <c r="F394" s="43"/>
    </row>
    <row r="395" spans="1:6" s="28" customFormat="1">
      <c r="A395" s="34"/>
      <c r="B395" s="34"/>
      <c r="C395" s="34">
        <v>481000</v>
      </c>
      <c r="D395" s="45" t="s">
        <v>426</v>
      </c>
      <c r="E395" s="46"/>
      <c r="F395" s="43">
        <v>481</v>
      </c>
    </row>
    <row r="396" spans="1:6" s="28" customFormat="1" ht="13.15">
      <c r="A396" s="34"/>
      <c r="B396" s="35"/>
      <c r="C396" s="35"/>
      <c r="D396" s="45"/>
      <c r="E396" s="46"/>
      <c r="F396" s="43"/>
    </row>
    <row r="397" spans="1:6" s="28" customFormat="1" ht="13.15">
      <c r="A397" s="34"/>
      <c r="B397" s="35">
        <v>482</v>
      </c>
      <c r="C397" s="35" t="s">
        <v>427</v>
      </c>
      <c r="D397" s="45"/>
      <c r="E397" s="46"/>
      <c r="F397" s="43"/>
    </row>
    <row r="398" spans="1:6" s="28" customFormat="1">
      <c r="A398" s="34"/>
      <c r="B398" s="34"/>
      <c r="C398" s="34"/>
      <c r="D398" s="45"/>
      <c r="E398" s="46"/>
      <c r="F398" s="49"/>
    </row>
    <row r="399" spans="1:6" s="28" customFormat="1">
      <c r="A399" s="34"/>
      <c r="B399" s="34"/>
      <c r="C399" s="34">
        <v>482000</v>
      </c>
      <c r="D399" s="45" t="s">
        <v>427</v>
      </c>
      <c r="E399" s="46"/>
      <c r="F399" s="43">
        <v>482</v>
      </c>
    </row>
    <row r="400" spans="1:6" s="28" customFormat="1" ht="13.15">
      <c r="A400" s="34"/>
      <c r="B400" s="35"/>
      <c r="C400" s="35"/>
      <c r="D400" s="45"/>
      <c r="E400" s="46"/>
      <c r="F400" s="43"/>
    </row>
    <row r="401" spans="1:6" s="28" customFormat="1" ht="13.15">
      <c r="A401" s="34"/>
      <c r="B401" s="35">
        <v>483</v>
      </c>
      <c r="C401" s="35" t="s">
        <v>428</v>
      </c>
      <c r="D401" s="45"/>
      <c r="E401" s="46"/>
      <c r="F401" s="43"/>
    </row>
    <row r="402" spans="1:6" s="28" customFormat="1">
      <c r="A402" s="34"/>
      <c r="B402" s="34"/>
      <c r="C402" s="34"/>
      <c r="D402" s="45"/>
      <c r="E402" s="46"/>
      <c r="F402" s="49"/>
    </row>
    <row r="403" spans="1:6" s="28" customFormat="1">
      <c r="A403" s="34"/>
      <c r="B403" s="34"/>
      <c r="C403" s="34">
        <v>483000</v>
      </c>
      <c r="D403" s="45" t="s">
        <v>428</v>
      </c>
      <c r="E403" s="46"/>
      <c r="F403" s="43">
        <v>483</v>
      </c>
    </row>
    <row r="404" spans="1:6" s="28" customFormat="1" ht="13.15">
      <c r="A404" s="34"/>
      <c r="B404" s="35"/>
      <c r="C404" s="35"/>
      <c r="D404" s="45"/>
      <c r="E404" s="46"/>
      <c r="F404" s="43"/>
    </row>
    <row r="405" spans="1:6" s="28" customFormat="1" ht="13.15">
      <c r="A405" s="34"/>
      <c r="B405" s="35">
        <v>484</v>
      </c>
      <c r="C405" s="35" t="s">
        <v>429</v>
      </c>
      <c r="D405" s="45"/>
      <c r="E405" s="46"/>
      <c r="F405" s="43"/>
    </row>
    <row r="406" spans="1:6" s="28" customFormat="1">
      <c r="A406" s="34"/>
      <c r="B406" s="34"/>
      <c r="C406" s="34"/>
      <c r="D406" s="45"/>
      <c r="E406" s="46"/>
      <c r="F406" s="49"/>
    </row>
    <row r="407" spans="1:6" s="28" customFormat="1">
      <c r="A407" s="34"/>
      <c r="B407" s="34"/>
      <c r="C407" s="34">
        <v>484000</v>
      </c>
      <c r="D407" s="45" t="s">
        <v>429</v>
      </c>
      <c r="E407" s="46"/>
      <c r="F407" s="43">
        <v>484</v>
      </c>
    </row>
    <row r="408" spans="1:6" s="28" customFormat="1" ht="13.15">
      <c r="A408" s="34"/>
      <c r="B408" s="35"/>
      <c r="C408" s="35"/>
      <c r="D408" s="45"/>
      <c r="E408" s="46"/>
      <c r="F408" s="43"/>
    </row>
    <row r="409" spans="1:6" s="28" customFormat="1" ht="13.15">
      <c r="A409" s="34"/>
      <c r="B409" s="35">
        <v>485</v>
      </c>
      <c r="C409" s="35" t="s">
        <v>430</v>
      </c>
      <c r="D409" s="45"/>
      <c r="E409" s="46"/>
      <c r="F409" s="43"/>
    </row>
    <row r="410" spans="1:6" s="28" customFormat="1">
      <c r="A410" s="34"/>
      <c r="B410" s="34"/>
      <c r="C410" s="34"/>
      <c r="D410" s="45"/>
      <c r="E410" s="46"/>
      <c r="F410" s="49"/>
    </row>
    <row r="411" spans="1:6" s="28" customFormat="1">
      <c r="A411" s="34"/>
      <c r="B411" s="34"/>
      <c r="C411" s="34">
        <v>485000</v>
      </c>
      <c r="D411" s="45" t="s">
        <v>430</v>
      </c>
      <c r="E411" s="46"/>
      <c r="F411" s="43">
        <v>485</v>
      </c>
    </row>
    <row r="412" spans="1:6" s="28" customFormat="1">
      <c r="A412" s="34"/>
      <c r="B412" s="34"/>
      <c r="C412" s="34"/>
      <c r="D412" s="45"/>
      <c r="E412" s="46"/>
      <c r="F412" s="49"/>
    </row>
    <row r="413" spans="1:6" s="28" customFormat="1" ht="13.15">
      <c r="A413" s="34"/>
      <c r="B413" s="35">
        <v>486</v>
      </c>
      <c r="C413" s="35" t="s">
        <v>431</v>
      </c>
      <c r="D413" s="45"/>
      <c r="E413" s="46"/>
      <c r="F413" s="49"/>
    </row>
    <row r="414" spans="1:6" s="28" customFormat="1">
      <c r="A414" s="34"/>
      <c r="B414" s="34"/>
      <c r="C414" s="34"/>
      <c r="D414" s="45"/>
      <c r="E414" s="46"/>
      <c r="F414" s="43"/>
    </row>
    <row r="415" spans="1:6" s="28" customFormat="1">
      <c r="A415" s="34"/>
      <c r="B415" s="34"/>
      <c r="C415" s="34">
        <v>486000</v>
      </c>
      <c r="D415" s="45" t="s">
        <v>431</v>
      </c>
      <c r="E415" s="46"/>
      <c r="F415" s="43">
        <v>486</v>
      </c>
    </row>
    <row r="416" spans="1:6" s="28" customFormat="1">
      <c r="A416" s="34"/>
      <c r="B416" s="34"/>
      <c r="C416" s="34"/>
      <c r="D416" s="45"/>
      <c r="E416" s="46"/>
      <c r="F416" s="49"/>
    </row>
    <row r="417" spans="1:6" s="28" customFormat="1" ht="13.15">
      <c r="A417" s="35"/>
      <c r="B417" s="35" t="s">
        <v>984</v>
      </c>
      <c r="C417" s="35" t="s">
        <v>983</v>
      </c>
      <c r="D417" s="45"/>
      <c r="E417" s="46"/>
      <c r="F417" s="49"/>
    </row>
    <row r="418" spans="1:6" s="28" customFormat="1">
      <c r="A418" s="34"/>
      <c r="B418" s="34"/>
      <c r="C418" s="34"/>
      <c r="D418" s="45"/>
      <c r="E418" s="46"/>
      <c r="F418" s="43"/>
    </row>
    <row r="419" spans="1:6" s="28" customFormat="1" ht="13.15">
      <c r="A419" s="34"/>
      <c r="B419" s="35"/>
      <c r="C419" s="34" t="s">
        <v>433</v>
      </c>
      <c r="D419" s="45" t="s">
        <v>432</v>
      </c>
      <c r="E419" s="46"/>
      <c r="F419" s="54" t="s">
        <v>982</v>
      </c>
    </row>
    <row r="420" spans="1:6" s="28" customFormat="1">
      <c r="A420" s="34"/>
      <c r="B420" s="34"/>
      <c r="C420" s="34">
        <v>492000</v>
      </c>
      <c r="D420" s="45" t="s">
        <v>434</v>
      </c>
      <c r="E420" s="46"/>
      <c r="F420" s="43">
        <v>492</v>
      </c>
    </row>
    <row r="421" spans="1:6" s="28" customFormat="1">
      <c r="A421" s="34"/>
      <c r="B421" s="34"/>
      <c r="C421" s="34"/>
      <c r="D421" s="45"/>
      <c r="E421" s="46"/>
      <c r="F421" s="49"/>
    </row>
    <row r="422" spans="1:6" s="28" customFormat="1" ht="13.15">
      <c r="A422" s="34"/>
      <c r="B422" s="35">
        <v>493</v>
      </c>
      <c r="C422" s="35" t="s">
        <v>435</v>
      </c>
      <c r="D422" s="45"/>
      <c r="E422" s="46"/>
      <c r="F422" s="43"/>
    </row>
    <row r="423" spans="1:6" s="28" customFormat="1">
      <c r="A423" s="34"/>
      <c r="B423" s="34"/>
      <c r="C423" s="34"/>
      <c r="D423" s="45"/>
      <c r="E423" s="46"/>
      <c r="F423" s="43"/>
    </row>
    <row r="424" spans="1:6" s="28" customFormat="1">
      <c r="A424" s="34"/>
      <c r="B424" s="34"/>
      <c r="C424" s="34">
        <v>493000</v>
      </c>
      <c r="D424" s="45" t="s">
        <v>435</v>
      </c>
      <c r="E424" s="46"/>
      <c r="F424" s="43">
        <v>493</v>
      </c>
    </row>
    <row r="425" spans="1:6" s="28" customFormat="1">
      <c r="A425" s="34"/>
      <c r="B425" s="34"/>
      <c r="C425" s="34"/>
      <c r="D425" s="45"/>
      <c r="E425" s="46"/>
      <c r="F425" s="49"/>
    </row>
    <row r="426" spans="1:6" s="28" customFormat="1" ht="13.15">
      <c r="A426" s="35">
        <v>51</v>
      </c>
      <c r="B426" s="35" t="s">
        <v>981</v>
      </c>
      <c r="C426" s="34"/>
      <c r="D426" s="45"/>
      <c r="E426" s="46"/>
      <c r="F426" s="43"/>
    </row>
    <row r="427" spans="1:6" s="28" customFormat="1" ht="13.15">
      <c r="A427" s="34"/>
      <c r="B427" s="35"/>
      <c r="C427" s="35"/>
      <c r="D427" s="45"/>
      <c r="E427" s="46"/>
      <c r="F427" s="43"/>
    </row>
    <row r="428" spans="1:6" s="28" customFormat="1" ht="13.15">
      <c r="A428" s="34"/>
      <c r="B428" s="35">
        <v>511</v>
      </c>
      <c r="C428" s="35" t="s">
        <v>980</v>
      </c>
      <c r="D428" s="45"/>
      <c r="E428" s="46"/>
      <c r="F428" s="49"/>
    </row>
    <row r="429" spans="1:6" s="28" customFormat="1">
      <c r="A429" s="34"/>
      <c r="B429" s="34"/>
      <c r="C429" s="34"/>
      <c r="D429" s="45"/>
      <c r="E429" s="46"/>
      <c r="F429" s="49"/>
    </row>
    <row r="430" spans="1:6" s="28" customFormat="1">
      <c r="A430" s="34"/>
      <c r="B430" s="34"/>
      <c r="C430" s="34">
        <v>511110</v>
      </c>
      <c r="D430" s="45" t="s">
        <v>436</v>
      </c>
      <c r="E430" s="46"/>
      <c r="F430" s="43">
        <v>51111</v>
      </c>
    </row>
    <row r="431" spans="1:6" s="28" customFormat="1">
      <c r="A431" s="34"/>
      <c r="B431" s="34"/>
      <c r="C431" s="34">
        <v>511120</v>
      </c>
      <c r="D431" s="45" t="s">
        <v>437</v>
      </c>
      <c r="E431" s="46"/>
      <c r="F431" s="43">
        <v>51112</v>
      </c>
    </row>
    <row r="432" spans="1:6" s="28" customFormat="1" ht="13.15">
      <c r="A432" s="34"/>
      <c r="B432" s="35"/>
      <c r="C432" s="34">
        <v>511130</v>
      </c>
      <c r="D432" s="45" t="s">
        <v>438</v>
      </c>
      <c r="E432" s="46"/>
      <c r="F432" s="43">
        <v>51113</v>
      </c>
    </row>
    <row r="433" spans="1:6" s="28" customFormat="1">
      <c r="A433" s="34"/>
      <c r="B433" s="34"/>
      <c r="C433" s="34" t="s">
        <v>440</v>
      </c>
      <c r="D433" s="45" t="s">
        <v>439</v>
      </c>
      <c r="E433" s="46"/>
      <c r="F433" s="43" t="s">
        <v>979</v>
      </c>
    </row>
    <row r="434" spans="1:6" s="28" customFormat="1">
      <c r="A434" s="34"/>
      <c r="B434" s="34"/>
      <c r="C434" s="34">
        <v>511200</v>
      </c>
      <c r="D434" s="45" t="s">
        <v>441</v>
      </c>
      <c r="E434" s="46"/>
      <c r="F434" s="43">
        <v>51121</v>
      </c>
    </row>
    <row r="435" spans="1:6" s="28" customFormat="1">
      <c r="A435" s="34"/>
      <c r="B435" s="34"/>
      <c r="C435" s="34"/>
      <c r="D435" s="45"/>
      <c r="E435" s="46"/>
      <c r="F435" s="43"/>
    </row>
    <row r="436" spans="1:6" s="28" customFormat="1" ht="13.15">
      <c r="A436" s="34"/>
      <c r="B436" s="35">
        <v>512</v>
      </c>
      <c r="C436" s="35" t="s">
        <v>978</v>
      </c>
      <c r="D436" s="45"/>
      <c r="E436" s="46"/>
      <c r="F436" s="43"/>
    </row>
    <row r="437" spans="1:6" s="28" customFormat="1">
      <c r="A437" s="34"/>
      <c r="B437" s="34"/>
      <c r="C437" s="34"/>
      <c r="D437" s="45"/>
      <c r="E437" s="46"/>
      <c r="F437" s="49"/>
    </row>
    <row r="438" spans="1:6" s="28" customFormat="1">
      <c r="A438" s="34"/>
      <c r="B438" s="34"/>
      <c r="C438" s="34">
        <v>512100</v>
      </c>
      <c r="D438" s="45" t="s">
        <v>442</v>
      </c>
      <c r="E438" s="46"/>
      <c r="F438" s="50">
        <v>5121</v>
      </c>
    </row>
    <row r="439" spans="1:6" s="28" customFormat="1">
      <c r="A439" s="34"/>
      <c r="B439" s="34"/>
      <c r="C439" s="51">
        <v>512200</v>
      </c>
      <c r="D439" s="45" t="s">
        <v>443</v>
      </c>
      <c r="E439" s="46"/>
      <c r="F439" s="50">
        <v>5122</v>
      </c>
    </row>
    <row r="440" spans="1:6" s="28" customFormat="1" ht="13.15">
      <c r="A440" s="34"/>
      <c r="B440" s="35"/>
      <c r="C440" s="35"/>
      <c r="D440" s="45"/>
      <c r="E440" s="46"/>
      <c r="F440" s="43"/>
    </row>
    <row r="441" spans="1:6" s="28" customFormat="1" ht="13.15">
      <c r="A441" s="34"/>
      <c r="B441" s="35">
        <v>513</v>
      </c>
      <c r="C441" s="35" t="s">
        <v>977</v>
      </c>
      <c r="D441" s="45"/>
      <c r="E441" s="46"/>
      <c r="F441" s="43"/>
    </row>
    <row r="442" spans="1:6" s="28" customFormat="1">
      <c r="A442" s="34"/>
      <c r="B442" s="34"/>
      <c r="C442" s="34"/>
      <c r="D442" s="45"/>
      <c r="E442" s="46"/>
      <c r="F442" s="43"/>
    </row>
    <row r="443" spans="1:6" s="28" customFormat="1">
      <c r="A443" s="34"/>
      <c r="B443" s="34"/>
      <c r="C443" s="34">
        <v>515100</v>
      </c>
      <c r="D443" s="45" t="s">
        <v>444</v>
      </c>
      <c r="E443" s="46"/>
      <c r="F443" s="43">
        <v>5151</v>
      </c>
    </row>
    <row r="444" spans="1:6" s="28" customFormat="1">
      <c r="A444" s="34"/>
      <c r="B444" s="34"/>
      <c r="C444" s="34">
        <v>515200</v>
      </c>
      <c r="D444" s="45" t="s">
        <v>445</v>
      </c>
      <c r="E444" s="46"/>
      <c r="F444" s="43">
        <v>5152</v>
      </c>
    </row>
    <row r="445" spans="1:6" s="28" customFormat="1">
      <c r="A445" s="34"/>
      <c r="B445" s="34"/>
      <c r="C445" s="34">
        <v>517110</v>
      </c>
      <c r="D445" s="45" t="s">
        <v>446</v>
      </c>
      <c r="E445" s="46"/>
      <c r="F445" s="50">
        <v>5171</v>
      </c>
    </row>
    <row r="446" spans="1:6" s="28" customFormat="1" ht="13.15">
      <c r="A446" s="35"/>
      <c r="B446" s="35"/>
      <c r="C446" s="34">
        <v>517210</v>
      </c>
      <c r="D446" s="45" t="s">
        <v>447</v>
      </c>
      <c r="E446" s="46"/>
      <c r="F446" s="50">
        <v>5172</v>
      </c>
    </row>
    <row r="447" spans="1:6" s="28" customFormat="1">
      <c r="A447" s="34"/>
      <c r="B447" s="34"/>
      <c r="C447" s="34" t="s">
        <v>449</v>
      </c>
      <c r="D447" s="45" t="s">
        <v>448</v>
      </c>
      <c r="E447" s="46"/>
      <c r="F447" s="50" t="s">
        <v>976</v>
      </c>
    </row>
    <row r="448" spans="1:6" s="28" customFormat="1" ht="13.15">
      <c r="A448" s="34"/>
      <c r="B448" s="35"/>
      <c r="C448" s="35"/>
      <c r="D448" s="45"/>
      <c r="E448" s="46"/>
      <c r="F448" s="49"/>
    </row>
    <row r="449" spans="1:6" s="28" customFormat="1" ht="13.15">
      <c r="A449" s="34"/>
      <c r="B449" s="35">
        <v>514</v>
      </c>
      <c r="C449" s="35" t="s">
        <v>975</v>
      </c>
      <c r="D449" s="45"/>
      <c r="E449" s="46"/>
      <c r="F449" s="43"/>
    </row>
    <row r="450" spans="1:6" s="28" customFormat="1">
      <c r="A450" s="34"/>
      <c r="B450" s="34"/>
      <c r="C450" s="34"/>
      <c r="D450" s="45"/>
      <c r="E450" s="46"/>
      <c r="F450" s="43"/>
    </row>
    <row r="451" spans="1:6" s="28" customFormat="1">
      <c r="A451" s="34"/>
      <c r="B451" s="34"/>
      <c r="C451" s="34">
        <v>518200</v>
      </c>
      <c r="D451" s="45" t="s">
        <v>450</v>
      </c>
      <c r="E451" s="46"/>
      <c r="F451" s="43">
        <v>5182</v>
      </c>
    </row>
    <row r="452" spans="1:6" s="28" customFormat="1">
      <c r="A452" s="34"/>
      <c r="B452" s="34"/>
      <c r="C452" s="34" t="s">
        <v>452</v>
      </c>
      <c r="D452" s="45" t="s">
        <v>451</v>
      </c>
      <c r="E452" s="46"/>
      <c r="F452" s="43" t="s">
        <v>974</v>
      </c>
    </row>
    <row r="453" spans="1:6" s="28" customFormat="1" ht="13.15">
      <c r="A453" s="34"/>
      <c r="B453" s="35"/>
      <c r="C453" s="34">
        <v>519130</v>
      </c>
      <c r="D453" s="45" t="s">
        <v>453</v>
      </c>
      <c r="E453" s="46"/>
      <c r="F453" s="43">
        <v>51913</v>
      </c>
    </row>
    <row r="454" spans="1:6" s="28" customFormat="1">
      <c r="A454" s="34"/>
      <c r="B454" s="34"/>
      <c r="C454" s="34"/>
      <c r="D454" s="45"/>
      <c r="E454" s="46"/>
      <c r="F454" s="49"/>
    </row>
    <row r="455" spans="1:6" s="28" customFormat="1" ht="13.15">
      <c r="A455" s="35" t="s">
        <v>973</v>
      </c>
      <c r="B455" s="35" t="s">
        <v>972</v>
      </c>
      <c r="C455" s="34"/>
      <c r="D455" s="45"/>
      <c r="E455" s="46"/>
      <c r="F455" s="49"/>
    </row>
    <row r="456" spans="1:6" s="28" customFormat="1">
      <c r="A456" s="34"/>
      <c r="B456" s="34"/>
      <c r="C456" s="34"/>
      <c r="D456" s="45"/>
      <c r="E456" s="46"/>
      <c r="F456" s="49"/>
    </row>
    <row r="457" spans="1:6" s="28" customFormat="1" ht="13.15">
      <c r="A457" s="34"/>
      <c r="B457" s="35" t="s">
        <v>971</v>
      </c>
      <c r="C457" s="35" t="s">
        <v>970</v>
      </c>
      <c r="D457" s="45"/>
      <c r="E457" s="46"/>
      <c r="F457" s="49"/>
    </row>
    <row r="458" spans="1:6" s="28" customFormat="1" ht="13.15">
      <c r="A458" s="34"/>
      <c r="B458" s="35"/>
      <c r="C458" s="35"/>
      <c r="D458" s="45"/>
      <c r="E458" s="46"/>
      <c r="F458" s="49"/>
    </row>
    <row r="459" spans="1:6" s="28" customFormat="1">
      <c r="A459" s="34"/>
      <c r="B459" s="34"/>
      <c r="C459" s="34" t="s">
        <v>455</v>
      </c>
      <c r="D459" s="45" t="s">
        <v>454</v>
      </c>
      <c r="E459" s="46"/>
      <c r="F459" s="50" t="s">
        <v>969</v>
      </c>
    </row>
    <row r="460" spans="1:6" s="28" customFormat="1">
      <c r="A460" s="34"/>
      <c r="B460" s="34"/>
      <c r="C460" s="34" t="s">
        <v>457</v>
      </c>
      <c r="D460" s="45" t="s">
        <v>456</v>
      </c>
      <c r="E460" s="46"/>
      <c r="F460" s="50" t="s">
        <v>968</v>
      </c>
    </row>
    <row r="461" spans="1:6" s="28" customFormat="1">
      <c r="A461" s="34"/>
      <c r="B461" s="34"/>
      <c r="C461" s="34"/>
      <c r="D461" s="45"/>
      <c r="E461" s="46"/>
      <c r="F461" s="49"/>
    </row>
    <row r="462" spans="1:6" s="28" customFormat="1" ht="13.15">
      <c r="A462" s="34"/>
      <c r="B462" s="35">
        <v>523</v>
      </c>
      <c r="C462" s="35" t="s">
        <v>967</v>
      </c>
      <c r="D462" s="45"/>
      <c r="E462" s="46"/>
      <c r="F462" s="49"/>
    </row>
    <row r="463" spans="1:6" s="28" customFormat="1" ht="13.15">
      <c r="A463" s="34"/>
      <c r="B463" s="35"/>
      <c r="C463" s="35"/>
      <c r="D463" s="45"/>
      <c r="E463" s="46"/>
      <c r="F463" s="49"/>
    </row>
    <row r="464" spans="1:6" s="28" customFormat="1">
      <c r="A464" s="34"/>
      <c r="B464" s="34"/>
      <c r="C464" s="34" t="s">
        <v>459</v>
      </c>
      <c r="D464" s="45" t="s">
        <v>458</v>
      </c>
      <c r="E464" s="46"/>
      <c r="F464" s="53" t="s">
        <v>966</v>
      </c>
    </row>
    <row r="465" spans="1:6" s="28" customFormat="1">
      <c r="A465" s="34"/>
      <c r="B465" s="34"/>
      <c r="C465" s="34">
        <v>523900</v>
      </c>
      <c r="D465" s="45" t="s">
        <v>460</v>
      </c>
      <c r="E465" s="46"/>
      <c r="F465" s="43">
        <v>5239</v>
      </c>
    </row>
    <row r="466" spans="1:6" s="28" customFormat="1">
      <c r="A466" s="34"/>
      <c r="B466" s="34"/>
      <c r="C466" s="34"/>
      <c r="D466" s="45"/>
      <c r="E466" s="46"/>
      <c r="F466" s="43"/>
    </row>
    <row r="467" spans="1:6" s="28" customFormat="1" ht="13.15">
      <c r="A467" s="34"/>
      <c r="B467" s="35">
        <v>524</v>
      </c>
      <c r="C467" s="35" t="s">
        <v>965</v>
      </c>
      <c r="D467" s="45"/>
      <c r="E467" s="46"/>
      <c r="F467" s="49"/>
    </row>
    <row r="468" spans="1:6" s="28" customFormat="1">
      <c r="A468" s="34"/>
      <c r="B468" s="34"/>
      <c r="C468" s="34"/>
      <c r="D468" s="45"/>
      <c r="E468" s="46"/>
      <c r="F468" s="43"/>
    </row>
    <row r="469" spans="1:6" s="28" customFormat="1">
      <c r="A469" s="34"/>
      <c r="B469" s="34"/>
      <c r="C469" s="34">
        <v>524100</v>
      </c>
      <c r="D469" s="45" t="s">
        <v>461</v>
      </c>
      <c r="E469" s="46"/>
      <c r="F469" s="50">
        <v>5241</v>
      </c>
    </row>
    <row r="470" spans="1:6" s="28" customFormat="1">
      <c r="A470" s="34"/>
      <c r="B470" s="34"/>
      <c r="C470" s="34">
        <v>524200</v>
      </c>
      <c r="D470" s="45" t="s">
        <v>462</v>
      </c>
      <c r="E470" s="46"/>
      <c r="F470" s="50">
        <v>5242</v>
      </c>
    </row>
    <row r="471" spans="1:6" s="28" customFormat="1">
      <c r="A471" s="34"/>
      <c r="B471" s="34"/>
      <c r="C471" s="34"/>
      <c r="D471" s="45"/>
      <c r="E471" s="46"/>
      <c r="F471" s="43"/>
    </row>
    <row r="472" spans="1:6" s="28" customFormat="1" ht="13.15">
      <c r="A472" s="34"/>
      <c r="B472" s="35">
        <v>525</v>
      </c>
      <c r="C472" s="35" t="s">
        <v>463</v>
      </c>
      <c r="D472" s="45"/>
      <c r="E472" s="46"/>
      <c r="F472" s="43"/>
    </row>
    <row r="473" spans="1:6" s="28" customFormat="1">
      <c r="A473" s="34"/>
      <c r="B473" s="34"/>
      <c r="C473" s="34"/>
      <c r="D473" s="45"/>
      <c r="E473" s="46"/>
      <c r="F473" s="49"/>
    </row>
    <row r="474" spans="1:6" s="28" customFormat="1">
      <c r="A474" s="34"/>
      <c r="B474" s="34"/>
      <c r="C474" s="34">
        <v>525000</v>
      </c>
      <c r="D474" s="45" t="s">
        <v>463</v>
      </c>
      <c r="E474" s="46"/>
      <c r="F474" s="43">
        <v>525</v>
      </c>
    </row>
    <row r="475" spans="1:6" s="28" customFormat="1">
      <c r="A475" s="34"/>
      <c r="B475" s="34"/>
      <c r="C475" s="34"/>
      <c r="D475" s="45"/>
      <c r="E475" s="46"/>
      <c r="F475" s="43"/>
    </row>
    <row r="476" spans="1:6" s="28" customFormat="1" ht="13.15">
      <c r="A476" s="34"/>
      <c r="B476" s="35">
        <v>531</v>
      </c>
      <c r="C476" s="35" t="s">
        <v>964</v>
      </c>
      <c r="D476" s="45"/>
      <c r="E476" s="46"/>
      <c r="F476" s="49"/>
    </row>
    <row r="477" spans="1:6" s="28" customFormat="1">
      <c r="A477" s="34"/>
      <c r="B477" s="34"/>
      <c r="C477" s="34"/>
      <c r="D477" s="45"/>
      <c r="E477" s="46"/>
      <c r="F477" s="43"/>
    </row>
    <row r="478" spans="1:6" s="28" customFormat="1">
      <c r="A478" s="34"/>
      <c r="B478" s="34"/>
      <c r="C478" s="34" t="s">
        <v>465</v>
      </c>
      <c r="D478" s="45" t="s">
        <v>464</v>
      </c>
      <c r="E478" s="46"/>
      <c r="F478" s="43">
        <v>531</v>
      </c>
    </row>
    <row r="479" spans="1:6" s="28" customFormat="1" ht="13.15">
      <c r="A479" s="35"/>
      <c r="B479" s="35"/>
      <c r="C479" s="34" t="s">
        <v>467</v>
      </c>
      <c r="D479" s="45" t="s">
        <v>466</v>
      </c>
      <c r="E479" s="46"/>
      <c r="F479" s="43">
        <v>531</v>
      </c>
    </row>
    <row r="480" spans="1:6" s="28" customFormat="1">
      <c r="A480" s="34"/>
      <c r="B480" s="34"/>
      <c r="C480" s="34"/>
      <c r="D480" s="45"/>
      <c r="E480" s="46"/>
      <c r="F480" s="43"/>
    </row>
    <row r="481" spans="1:6" s="28" customFormat="1" ht="13.15">
      <c r="A481" s="34"/>
      <c r="B481" s="35" t="s">
        <v>963</v>
      </c>
      <c r="C481" s="35" t="s">
        <v>962</v>
      </c>
      <c r="D481" s="45"/>
      <c r="E481" s="46"/>
      <c r="F481" s="43"/>
    </row>
    <row r="482" spans="1:6" s="28" customFormat="1">
      <c r="A482" s="34"/>
      <c r="B482" s="34"/>
      <c r="C482" s="34"/>
      <c r="D482" s="45"/>
      <c r="E482" s="46"/>
      <c r="F482" s="49"/>
    </row>
    <row r="483" spans="1:6" s="28" customFormat="1">
      <c r="A483" s="34"/>
      <c r="B483" s="34"/>
      <c r="C483" s="34">
        <v>532100</v>
      </c>
      <c r="D483" s="45" t="s">
        <v>468</v>
      </c>
      <c r="E483" s="46"/>
      <c r="F483" s="43">
        <v>5321</v>
      </c>
    </row>
    <row r="484" spans="1:6" s="28" customFormat="1">
      <c r="A484" s="34"/>
      <c r="B484" s="34"/>
      <c r="C484" s="34" t="s">
        <v>470</v>
      </c>
      <c r="D484" s="45" t="s">
        <v>469</v>
      </c>
      <c r="E484" s="46"/>
      <c r="F484" s="52" t="s">
        <v>961</v>
      </c>
    </row>
    <row r="485" spans="1:6" s="28" customFormat="1" ht="13.15">
      <c r="A485" s="34"/>
      <c r="B485" s="35"/>
      <c r="C485" s="34">
        <v>532400</v>
      </c>
      <c r="D485" s="45" t="s">
        <v>471</v>
      </c>
      <c r="E485" s="46"/>
      <c r="F485" s="43">
        <v>5324</v>
      </c>
    </row>
    <row r="486" spans="1:6" s="28" customFormat="1">
      <c r="A486" s="34"/>
      <c r="B486" s="34"/>
      <c r="C486" s="34">
        <v>533000</v>
      </c>
      <c r="D486" s="45" t="s">
        <v>472</v>
      </c>
      <c r="E486" s="46"/>
      <c r="F486" s="43">
        <v>533</v>
      </c>
    </row>
    <row r="487" spans="1:6" s="28" customFormat="1">
      <c r="A487" s="34"/>
      <c r="B487" s="34"/>
      <c r="C487" s="34"/>
      <c r="D487" s="45"/>
      <c r="E487" s="46"/>
      <c r="F487" s="43"/>
    </row>
    <row r="488" spans="1:6" s="28" customFormat="1" ht="13.15">
      <c r="A488" s="35" t="s">
        <v>960</v>
      </c>
      <c r="B488" s="35" t="s">
        <v>959</v>
      </c>
      <c r="C488" s="34"/>
      <c r="D488" s="45"/>
      <c r="E488" s="46"/>
      <c r="F488" s="49"/>
    </row>
    <row r="489" spans="1:6" s="28" customFormat="1">
      <c r="A489" s="34"/>
      <c r="B489" s="34"/>
      <c r="C489" s="34"/>
      <c r="D489" s="45"/>
      <c r="E489" s="46"/>
      <c r="F489" s="43"/>
    </row>
    <row r="490" spans="1:6" s="28" customFormat="1" ht="13.15">
      <c r="A490" s="34"/>
      <c r="B490" s="35">
        <v>5411</v>
      </c>
      <c r="C490" s="35" t="s">
        <v>473</v>
      </c>
      <c r="D490" s="45"/>
      <c r="E490" s="46"/>
      <c r="F490" s="43"/>
    </row>
    <row r="491" spans="1:6" s="28" customFormat="1" ht="13.15">
      <c r="A491" s="34"/>
      <c r="B491" s="35"/>
      <c r="C491" s="35"/>
      <c r="D491" s="45"/>
      <c r="E491" s="46"/>
      <c r="F491" s="49"/>
    </row>
    <row r="492" spans="1:6" s="28" customFormat="1">
      <c r="A492" s="34"/>
      <c r="B492" s="34"/>
      <c r="C492" s="34">
        <v>541100</v>
      </c>
      <c r="D492" s="45" t="s">
        <v>473</v>
      </c>
      <c r="E492" s="46"/>
      <c r="F492" s="43">
        <v>5411</v>
      </c>
    </row>
    <row r="493" spans="1:6" s="28" customFormat="1">
      <c r="A493" s="34"/>
      <c r="B493" s="34"/>
      <c r="C493" s="34"/>
      <c r="D493" s="45"/>
      <c r="E493" s="46"/>
      <c r="F493" s="43"/>
    </row>
    <row r="494" spans="1:6" s="28" customFormat="1" ht="13.15">
      <c r="A494" s="34"/>
      <c r="B494" s="35">
        <v>5415</v>
      </c>
      <c r="C494" s="35" t="s">
        <v>958</v>
      </c>
      <c r="D494" s="45"/>
      <c r="E494" s="46"/>
      <c r="F494" s="43"/>
    </row>
    <row r="495" spans="1:6" s="28" customFormat="1">
      <c r="A495" s="34"/>
      <c r="B495" s="34"/>
      <c r="C495" s="34"/>
      <c r="D495" s="45"/>
      <c r="E495" s="46"/>
      <c r="F495" s="49"/>
    </row>
    <row r="496" spans="1:6" s="28" customFormat="1">
      <c r="A496" s="34"/>
      <c r="B496" s="34"/>
      <c r="C496" s="34">
        <v>541511</v>
      </c>
      <c r="D496" s="45" t="s">
        <v>474</v>
      </c>
      <c r="E496" s="46"/>
      <c r="F496" s="43">
        <v>541511</v>
      </c>
    </row>
    <row r="497" spans="1:6" s="28" customFormat="1">
      <c r="A497" s="34"/>
      <c r="B497" s="34"/>
      <c r="C497" s="34">
        <v>541512</v>
      </c>
      <c r="D497" s="45" t="s">
        <v>475</v>
      </c>
      <c r="E497" s="46"/>
      <c r="F497" s="43">
        <v>541512</v>
      </c>
    </row>
    <row r="498" spans="1:6" s="28" customFormat="1">
      <c r="A498" s="34"/>
      <c r="B498" s="34"/>
      <c r="C498" s="34" t="s">
        <v>477</v>
      </c>
      <c r="D498" s="45" t="s">
        <v>476</v>
      </c>
      <c r="E498" s="46"/>
      <c r="F498" s="43" t="s">
        <v>957</v>
      </c>
    </row>
    <row r="499" spans="1:6" s="28" customFormat="1">
      <c r="A499" s="34"/>
      <c r="B499" s="34"/>
      <c r="C499" s="34"/>
      <c r="D499" s="45"/>
      <c r="E499" s="46"/>
      <c r="F499" s="49"/>
    </row>
    <row r="500" spans="1:6" s="28" customFormat="1" ht="13.15">
      <c r="A500" s="34"/>
      <c r="B500" s="35" t="s">
        <v>956</v>
      </c>
      <c r="C500" s="35" t="s">
        <v>955</v>
      </c>
      <c r="D500" s="45"/>
      <c r="E500" s="46"/>
      <c r="F500" s="49"/>
    </row>
    <row r="501" spans="1:6" s="28" customFormat="1">
      <c r="A501" s="34"/>
      <c r="B501" s="34"/>
      <c r="C501" s="34"/>
      <c r="D501" s="45"/>
      <c r="E501" s="46"/>
      <c r="F501" s="49"/>
    </row>
    <row r="502" spans="1:6" s="28" customFormat="1">
      <c r="A502" s="34"/>
      <c r="B502" s="34"/>
      <c r="C502" s="34">
        <v>541200</v>
      </c>
      <c r="D502" s="45" t="s">
        <v>478</v>
      </c>
      <c r="E502" s="46"/>
      <c r="F502" s="43">
        <v>5412</v>
      </c>
    </row>
    <row r="503" spans="1:6" s="28" customFormat="1">
      <c r="A503" s="34"/>
      <c r="B503" s="34"/>
      <c r="C503" s="34">
        <v>541300</v>
      </c>
      <c r="D503" s="45" t="s">
        <v>479</v>
      </c>
      <c r="E503" s="46"/>
      <c r="F503" s="43">
        <v>5413</v>
      </c>
    </row>
    <row r="504" spans="1:6" s="28" customFormat="1" ht="13.15">
      <c r="A504" s="34"/>
      <c r="B504" s="35"/>
      <c r="C504" s="34">
        <v>541400</v>
      </c>
      <c r="D504" s="45" t="s">
        <v>480</v>
      </c>
      <c r="E504" s="46"/>
      <c r="F504" s="43">
        <v>5414</v>
      </c>
    </row>
    <row r="505" spans="1:6" s="28" customFormat="1">
      <c r="A505" s="34"/>
      <c r="B505" s="34"/>
      <c r="C505" s="34">
        <v>541610</v>
      </c>
      <c r="D505" s="45" t="s">
        <v>481</v>
      </c>
      <c r="E505" s="46"/>
      <c r="F505" s="43">
        <v>54161</v>
      </c>
    </row>
    <row r="506" spans="1:6" s="28" customFormat="1">
      <c r="A506" s="34"/>
      <c r="B506" s="34"/>
      <c r="C506" s="34" t="s">
        <v>483</v>
      </c>
      <c r="D506" s="45" t="s">
        <v>482</v>
      </c>
      <c r="E506" s="46"/>
      <c r="F506" s="43" t="s">
        <v>954</v>
      </c>
    </row>
    <row r="507" spans="1:6" s="28" customFormat="1">
      <c r="A507" s="34"/>
      <c r="B507" s="34"/>
      <c r="C507" s="34">
        <v>541700</v>
      </c>
      <c r="D507" s="45" t="s">
        <v>484</v>
      </c>
      <c r="E507" s="46"/>
      <c r="F507" s="43">
        <v>5417</v>
      </c>
    </row>
    <row r="508" spans="1:6" s="28" customFormat="1" ht="13.15">
      <c r="A508" s="34"/>
      <c r="B508" s="35"/>
      <c r="C508" s="34">
        <v>541800</v>
      </c>
      <c r="D508" s="45" t="s">
        <v>485</v>
      </c>
      <c r="E508" s="46"/>
      <c r="F508" s="43">
        <v>5418</v>
      </c>
    </row>
    <row r="509" spans="1:6" s="28" customFormat="1">
      <c r="A509" s="34"/>
      <c r="B509" s="34"/>
      <c r="C509" s="34" t="s">
        <v>487</v>
      </c>
      <c r="D509" s="45" t="s">
        <v>486</v>
      </c>
      <c r="E509" s="46"/>
      <c r="F509" s="43" t="s">
        <v>953</v>
      </c>
    </row>
    <row r="510" spans="1:6" s="28" customFormat="1">
      <c r="A510" s="34"/>
      <c r="B510" s="34"/>
      <c r="C510" s="34">
        <v>541920</v>
      </c>
      <c r="D510" s="45" t="s">
        <v>488</v>
      </c>
      <c r="E510" s="46"/>
      <c r="F510" s="43">
        <v>54192</v>
      </c>
    </row>
    <row r="511" spans="1:6" s="28" customFormat="1">
      <c r="A511" s="34"/>
      <c r="B511" s="34"/>
      <c r="C511" s="34">
        <v>541940</v>
      </c>
      <c r="D511" s="45" t="s">
        <v>489</v>
      </c>
      <c r="E511" s="46"/>
      <c r="F511" s="43">
        <v>54194</v>
      </c>
    </row>
    <row r="512" spans="1:6" s="28" customFormat="1">
      <c r="A512" s="34"/>
      <c r="B512" s="34"/>
      <c r="C512" s="34"/>
      <c r="D512" s="45"/>
      <c r="E512" s="46"/>
      <c r="F512" s="49"/>
    </row>
    <row r="513" spans="1:6" s="28" customFormat="1" ht="13.15">
      <c r="A513" s="34"/>
      <c r="B513" s="35">
        <v>55</v>
      </c>
      <c r="C513" s="35" t="s">
        <v>490</v>
      </c>
      <c r="D513" s="45"/>
      <c r="E513" s="46"/>
      <c r="F513" s="49"/>
    </row>
    <row r="514" spans="1:6" s="28" customFormat="1">
      <c r="A514" s="34"/>
      <c r="B514" s="34"/>
      <c r="C514" s="34"/>
      <c r="D514" s="45"/>
      <c r="E514" s="46"/>
      <c r="F514" s="49"/>
    </row>
    <row r="515" spans="1:6" s="28" customFormat="1">
      <c r="A515" s="34"/>
      <c r="B515" s="34"/>
      <c r="C515" s="34">
        <v>550000</v>
      </c>
      <c r="D515" s="45" t="s">
        <v>490</v>
      </c>
      <c r="E515" s="46"/>
      <c r="F515" s="43">
        <v>55</v>
      </c>
    </row>
    <row r="516" spans="1:6" s="28" customFormat="1">
      <c r="A516" s="34"/>
      <c r="B516" s="34"/>
      <c r="C516" s="34"/>
      <c r="D516" s="45"/>
      <c r="E516" s="46"/>
      <c r="F516" s="49"/>
    </row>
    <row r="517" spans="1:6" s="28" customFormat="1" ht="13.15">
      <c r="A517" s="34"/>
      <c r="B517" s="35">
        <v>561</v>
      </c>
      <c r="C517" s="35" t="s">
        <v>952</v>
      </c>
      <c r="D517" s="45"/>
      <c r="E517" s="46"/>
      <c r="F517" s="43"/>
    </row>
    <row r="518" spans="1:6" s="28" customFormat="1">
      <c r="A518" s="34"/>
      <c r="B518" s="34"/>
      <c r="C518" s="34"/>
      <c r="D518" s="45"/>
      <c r="E518" s="46"/>
      <c r="F518" s="43"/>
    </row>
    <row r="519" spans="1:6" s="28" customFormat="1" ht="13.15">
      <c r="A519" s="34"/>
      <c r="B519" s="35"/>
      <c r="C519" s="34">
        <v>561100</v>
      </c>
      <c r="D519" s="45" t="s">
        <v>491</v>
      </c>
      <c r="E519" s="46"/>
      <c r="F519" s="43">
        <v>5611</v>
      </c>
    </row>
    <row r="520" spans="1:6" s="28" customFormat="1">
      <c r="A520" s="34"/>
      <c r="B520" s="34"/>
      <c r="C520" s="34">
        <v>561200</v>
      </c>
      <c r="D520" s="45" t="s">
        <v>492</v>
      </c>
      <c r="E520" s="46"/>
      <c r="F520" s="43">
        <v>5612</v>
      </c>
    </row>
    <row r="521" spans="1:6" s="28" customFormat="1" ht="13.15">
      <c r="A521" s="34"/>
      <c r="B521" s="35"/>
      <c r="C521" s="34">
        <v>561300</v>
      </c>
      <c r="D521" s="45" t="s">
        <v>493</v>
      </c>
      <c r="E521" s="46"/>
      <c r="F521" s="43">
        <v>5613</v>
      </c>
    </row>
    <row r="522" spans="1:6" s="28" customFormat="1">
      <c r="A522" s="34"/>
      <c r="B522" s="34"/>
      <c r="C522" s="34">
        <v>561400</v>
      </c>
      <c r="D522" s="45" t="s">
        <v>494</v>
      </c>
      <c r="E522" s="46"/>
      <c r="F522" s="43">
        <v>5614</v>
      </c>
    </row>
    <row r="523" spans="1:6" s="28" customFormat="1">
      <c r="A523" s="34"/>
      <c r="B523" s="34"/>
      <c r="C523" s="34">
        <v>561500</v>
      </c>
      <c r="D523" s="45" t="s">
        <v>495</v>
      </c>
      <c r="E523" s="46"/>
      <c r="F523" s="43">
        <v>5615</v>
      </c>
    </row>
    <row r="524" spans="1:6" s="28" customFormat="1">
      <c r="A524" s="34"/>
      <c r="B524" s="34"/>
      <c r="C524" s="51">
        <v>561600</v>
      </c>
      <c r="D524" s="45" t="s">
        <v>496</v>
      </c>
      <c r="E524" s="46"/>
      <c r="F524" s="43">
        <v>5616</v>
      </c>
    </row>
    <row r="525" spans="1:6" s="28" customFormat="1" ht="13.15">
      <c r="A525" s="35"/>
      <c r="B525" s="35"/>
      <c r="C525" s="34">
        <v>561700</v>
      </c>
      <c r="D525" s="45" t="s">
        <v>497</v>
      </c>
      <c r="E525" s="46"/>
      <c r="F525" s="43">
        <v>5617</v>
      </c>
    </row>
    <row r="526" spans="1:6" s="28" customFormat="1">
      <c r="A526" s="34"/>
      <c r="B526" s="34"/>
      <c r="C526" s="34">
        <v>561900</v>
      </c>
      <c r="D526" s="45" t="s">
        <v>498</v>
      </c>
      <c r="E526" s="46"/>
      <c r="F526" s="43">
        <v>5619</v>
      </c>
    </row>
    <row r="527" spans="1:6" s="28" customFormat="1">
      <c r="A527" s="34"/>
      <c r="B527" s="34"/>
      <c r="C527" s="34"/>
      <c r="D527" s="45"/>
      <c r="E527" s="46"/>
      <c r="F527" s="43"/>
    </row>
    <row r="528" spans="1:6" s="28" customFormat="1" ht="13.15">
      <c r="A528" s="34"/>
      <c r="B528" s="35">
        <v>562</v>
      </c>
      <c r="C528" s="35" t="s">
        <v>499</v>
      </c>
      <c r="D528" s="45"/>
      <c r="E528" s="46"/>
      <c r="F528" s="49"/>
    </row>
    <row r="529" spans="1:6" s="28" customFormat="1">
      <c r="A529" s="34"/>
      <c r="B529" s="34"/>
      <c r="C529" s="34"/>
      <c r="D529" s="45"/>
      <c r="E529" s="46"/>
      <c r="F529" s="43"/>
    </row>
    <row r="530" spans="1:6" s="28" customFormat="1">
      <c r="A530" s="34"/>
      <c r="B530" s="34"/>
      <c r="C530" s="34">
        <v>562000</v>
      </c>
      <c r="D530" s="45" t="s">
        <v>499</v>
      </c>
      <c r="E530" s="46"/>
      <c r="F530" s="43">
        <v>562</v>
      </c>
    </row>
    <row r="531" spans="1:6" s="28" customFormat="1" ht="13.15">
      <c r="A531" s="34"/>
      <c r="B531" s="35"/>
      <c r="C531" s="35"/>
      <c r="D531" s="45"/>
      <c r="E531" s="46"/>
      <c r="F531" s="49"/>
    </row>
    <row r="532" spans="1:6" s="28" customFormat="1" ht="13.15">
      <c r="A532" s="35">
        <v>6</v>
      </c>
      <c r="B532" s="35" t="s">
        <v>951</v>
      </c>
      <c r="C532" s="34"/>
      <c r="D532" s="45"/>
      <c r="E532" s="46"/>
      <c r="F532" s="49"/>
    </row>
    <row r="533" spans="1:6" s="28" customFormat="1">
      <c r="A533" s="34"/>
      <c r="B533" s="34"/>
      <c r="C533" s="34"/>
      <c r="D533" s="45"/>
      <c r="E533" s="46"/>
      <c r="F533" s="43"/>
    </row>
    <row r="534" spans="1:6" s="28" customFormat="1" ht="13.15">
      <c r="A534" s="34"/>
      <c r="B534" s="35">
        <v>61</v>
      </c>
      <c r="C534" s="35" t="s">
        <v>950</v>
      </c>
      <c r="D534" s="45"/>
      <c r="E534" s="46"/>
      <c r="F534" s="43"/>
    </row>
    <row r="535" spans="1:6" s="28" customFormat="1">
      <c r="A535" s="34"/>
      <c r="B535" s="34"/>
      <c r="C535" s="34"/>
      <c r="D535" s="45"/>
      <c r="E535" s="46"/>
      <c r="F535" s="49"/>
    </row>
    <row r="536" spans="1:6" s="28" customFormat="1">
      <c r="A536" s="34"/>
      <c r="B536" s="34"/>
      <c r="C536" s="34">
        <v>611100</v>
      </c>
      <c r="D536" s="45" t="s">
        <v>500</v>
      </c>
      <c r="E536" s="46"/>
      <c r="F536" s="43">
        <v>6111</v>
      </c>
    </row>
    <row r="537" spans="1:6" s="28" customFormat="1">
      <c r="A537" s="34"/>
      <c r="B537" s="34"/>
      <c r="C537" s="34" t="s">
        <v>502</v>
      </c>
      <c r="D537" s="45" t="s">
        <v>501</v>
      </c>
      <c r="E537" s="46"/>
      <c r="F537" s="43" t="s">
        <v>949</v>
      </c>
    </row>
    <row r="538" spans="1:6" s="28" customFormat="1">
      <c r="A538" s="34"/>
      <c r="B538" s="34"/>
      <c r="C538" s="34" t="s">
        <v>504</v>
      </c>
      <c r="D538" s="45" t="s">
        <v>503</v>
      </c>
      <c r="E538" s="46"/>
      <c r="F538" s="43" t="s">
        <v>948</v>
      </c>
    </row>
    <row r="539" spans="1:6" s="28" customFormat="1">
      <c r="A539" s="34"/>
      <c r="B539" s="34"/>
      <c r="C539" s="34"/>
      <c r="D539" s="45"/>
      <c r="E539" s="46"/>
      <c r="F539" s="49"/>
    </row>
    <row r="540" spans="1:6" s="28" customFormat="1" ht="13.15">
      <c r="A540" s="34"/>
      <c r="B540" s="35">
        <v>621</v>
      </c>
      <c r="C540" s="35" t="s">
        <v>947</v>
      </c>
      <c r="D540" s="45"/>
      <c r="E540" s="46"/>
      <c r="F540" s="43"/>
    </row>
    <row r="541" spans="1:6" s="28" customFormat="1" ht="13.15">
      <c r="A541" s="34"/>
      <c r="B541" s="35"/>
      <c r="C541" s="35"/>
      <c r="D541" s="45"/>
      <c r="E541" s="46"/>
      <c r="F541" s="43"/>
    </row>
    <row r="542" spans="1:6" s="28" customFormat="1">
      <c r="A542" s="34"/>
      <c r="B542" s="34"/>
      <c r="C542" s="34">
        <v>621100</v>
      </c>
      <c r="D542" s="45" t="s">
        <v>505</v>
      </c>
      <c r="E542" s="46"/>
      <c r="F542" s="43">
        <v>6211</v>
      </c>
    </row>
    <row r="543" spans="1:6" s="28" customFormat="1">
      <c r="A543" s="34"/>
      <c r="B543" s="34"/>
      <c r="C543" s="34">
        <v>621200</v>
      </c>
      <c r="D543" s="45" t="s">
        <v>506</v>
      </c>
      <c r="E543" s="46"/>
      <c r="F543" s="43">
        <v>6212</v>
      </c>
    </row>
    <row r="544" spans="1:6" s="28" customFormat="1">
      <c r="A544" s="34"/>
      <c r="B544" s="34"/>
      <c r="C544" s="34">
        <v>621300</v>
      </c>
      <c r="D544" s="45" t="s">
        <v>507</v>
      </c>
      <c r="E544" s="46"/>
      <c r="F544" s="43">
        <v>6213</v>
      </c>
    </row>
    <row r="545" spans="1:6" s="28" customFormat="1" ht="13.15">
      <c r="A545" s="34"/>
      <c r="B545" s="35"/>
      <c r="C545" s="34">
        <v>621400</v>
      </c>
      <c r="D545" s="45" t="s">
        <v>508</v>
      </c>
      <c r="E545" s="46"/>
      <c r="F545" s="43">
        <v>6214</v>
      </c>
    </row>
    <row r="546" spans="1:6" s="28" customFormat="1">
      <c r="A546" s="34"/>
      <c r="B546" s="34"/>
      <c r="C546" s="34">
        <v>621500</v>
      </c>
      <c r="D546" s="45" t="s">
        <v>509</v>
      </c>
      <c r="E546" s="46"/>
      <c r="F546" s="43">
        <v>6215</v>
      </c>
    </row>
    <row r="547" spans="1:6" s="28" customFormat="1">
      <c r="A547" s="34"/>
      <c r="B547" s="34"/>
      <c r="C547" s="34">
        <v>621600</v>
      </c>
      <c r="D547" s="45" t="s">
        <v>510</v>
      </c>
      <c r="E547" s="46"/>
      <c r="F547" s="43">
        <v>6216</v>
      </c>
    </row>
    <row r="548" spans="1:6" s="28" customFormat="1">
      <c r="A548" s="34"/>
      <c r="B548" s="34"/>
      <c r="C548" s="34">
        <v>621900</v>
      </c>
      <c r="D548" s="45" t="s">
        <v>511</v>
      </c>
      <c r="E548" s="46"/>
      <c r="F548" s="43">
        <v>6219</v>
      </c>
    </row>
    <row r="549" spans="1:6" s="28" customFormat="1">
      <c r="A549" s="34"/>
      <c r="B549" s="34"/>
      <c r="C549" s="34"/>
      <c r="D549" s="45"/>
      <c r="E549" s="46"/>
      <c r="F549" s="49"/>
    </row>
    <row r="550" spans="1:6" s="28" customFormat="1" ht="13.15">
      <c r="A550" s="34"/>
      <c r="B550" s="35">
        <v>622</v>
      </c>
      <c r="C550" s="35" t="s">
        <v>512</v>
      </c>
      <c r="D550" s="45"/>
      <c r="E550" s="46"/>
      <c r="F550" s="43"/>
    </row>
    <row r="551" spans="1:6" s="28" customFormat="1">
      <c r="A551" s="34"/>
      <c r="B551" s="34"/>
      <c r="C551" s="34"/>
      <c r="D551" s="45"/>
      <c r="E551" s="46"/>
      <c r="F551" s="43"/>
    </row>
    <row r="552" spans="1:6" s="28" customFormat="1">
      <c r="A552" s="34"/>
      <c r="B552" s="34"/>
      <c r="C552" s="34">
        <v>622000</v>
      </c>
      <c r="D552" s="45" t="s">
        <v>512</v>
      </c>
      <c r="E552" s="46"/>
      <c r="F552" s="43">
        <v>622</v>
      </c>
    </row>
    <row r="553" spans="1:6" s="28" customFormat="1">
      <c r="A553" s="34"/>
      <c r="B553" s="34"/>
      <c r="C553" s="34"/>
      <c r="D553" s="45"/>
      <c r="E553" s="46"/>
      <c r="F553" s="43"/>
    </row>
    <row r="554" spans="1:6" s="28" customFormat="1" ht="13.15">
      <c r="A554" s="34"/>
      <c r="B554" s="35">
        <v>623</v>
      </c>
      <c r="C554" s="35" t="s">
        <v>946</v>
      </c>
      <c r="D554" s="45"/>
      <c r="E554" s="46"/>
      <c r="F554" s="43"/>
    </row>
    <row r="555" spans="1:6" s="28" customFormat="1">
      <c r="A555" s="34"/>
      <c r="B555" s="34"/>
      <c r="C555" s="34"/>
      <c r="D555" s="45"/>
      <c r="E555" s="46"/>
      <c r="F555" s="49"/>
    </row>
    <row r="556" spans="1:6" s="28" customFormat="1" ht="13.15">
      <c r="A556" s="35"/>
      <c r="B556" s="35"/>
      <c r="C556" s="34" t="s">
        <v>514</v>
      </c>
      <c r="D556" s="45" t="s">
        <v>513</v>
      </c>
      <c r="E556" s="46"/>
      <c r="F556" s="43" t="s">
        <v>945</v>
      </c>
    </row>
    <row r="557" spans="1:6" s="28" customFormat="1">
      <c r="A557" s="34"/>
      <c r="B557" s="34"/>
      <c r="C557" s="34" t="s">
        <v>516</v>
      </c>
      <c r="D557" s="45" t="s">
        <v>515</v>
      </c>
      <c r="E557" s="46"/>
      <c r="F557" s="43" t="s">
        <v>944</v>
      </c>
    </row>
    <row r="558" spans="1:6" s="28" customFormat="1" ht="13.15">
      <c r="A558" s="34"/>
      <c r="B558" s="35"/>
      <c r="C558" s="35"/>
      <c r="D558" s="45"/>
      <c r="E558" s="46"/>
      <c r="F558" s="49"/>
    </row>
    <row r="559" spans="1:6" s="28" customFormat="1" ht="13.15">
      <c r="A559" s="34"/>
      <c r="B559" s="35">
        <v>624</v>
      </c>
      <c r="C559" s="35" t="s">
        <v>943</v>
      </c>
      <c r="D559" s="45"/>
      <c r="E559" s="46"/>
      <c r="F559" s="43"/>
    </row>
    <row r="560" spans="1:6" s="28" customFormat="1">
      <c r="A560" s="34"/>
      <c r="B560" s="34"/>
      <c r="C560" s="34"/>
      <c r="D560" s="45"/>
      <c r="E560" s="46"/>
      <c r="F560" s="43"/>
    </row>
    <row r="561" spans="1:6" s="28" customFormat="1">
      <c r="A561" s="34"/>
      <c r="B561" s="34"/>
      <c r="C561" s="34">
        <v>624100</v>
      </c>
      <c r="D561" s="45" t="s">
        <v>517</v>
      </c>
      <c r="E561" s="46"/>
      <c r="F561" s="43">
        <v>6241</v>
      </c>
    </row>
    <row r="562" spans="1:6" s="28" customFormat="1">
      <c r="A562" s="34"/>
      <c r="B562" s="34"/>
      <c r="C562" s="34" t="s">
        <v>519</v>
      </c>
      <c r="D562" s="45" t="s">
        <v>518</v>
      </c>
      <c r="E562" s="46"/>
      <c r="F562" s="50" t="s">
        <v>942</v>
      </c>
    </row>
    <row r="563" spans="1:6" s="28" customFormat="1">
      <c r="A563" s="34"/>
      <c r="B563" s="34"/>
      <c r="C563" s="34">
        <v>624400</v>
      </c>
      <c r="D563" s="45" t="s">
        <v>520</v>
      </c>
      <c r="E563" s="46"/>
      <c r="F563" s="43">
        <v>6244</v>
      </c>
    </row>
    <row r="564" spans="1:6" s="28" customFormat="1">
      <c r="A564" s="34"/>
      <c r="B564" s="34"/>
      <c r="C564" s="34"/>
      <c r="D564" s="45"/>
      <c r="E564" s="46"/>
      <c r="F564" s="43"/>
    </row>
    <row r="565" spans="1:6" s="28" customFormat="1" ht="13.15">
      <c r="A565" s="35">
        <v>7</v>
      </c>
      <c r="B565" s="35" t="s">
        <v>941</v>
      </c>
      <c r="C565" s="34"/>
      <c r="D565" s="45"/>
      <c r="E565" s="46"/>
      <c r="F565" s="49"/>
    </row>
    <row r="566" spans="1:6" s="28" customFormat="1" ht="13.15">
      <c r="A566" s="34"/>
      <c r="B566" s="35"/>
      <c r="C566" s="35"/>
      <c r="D566" s="45"/>
      <c r="E566" s="46"/>
      <c r="F566" s="49"/>
    </row>
    <row r="567" spans="1:6" s="28" customFormat="1" ht="13.15">
      <c r="A567" s="34"/>
      <c r="B567" s="35" t="s">
        <v>940</v>
      </c>
      <c r="C567" s="35" t="s">
        <v>939</v>
      </c>
      <c r="D567" s="45"/>
      <c r="E567" s="46"/>
      <c r="F567" s="49"/>
    </row>
    <row r="568" spans="1:6" s="28" customFormat="1">
      <c r="A568" s="34"/>
      <c r="B568" s="34"/>
      <c r="C568" s="34"/>
      <c r="D568" s="45"/>
      <c r="E568" s="46"/>
      <c r="F568" s="49"/>
    </row>
    <row r="569" spans="1:6" s="28" customFormat="1">
      <c r="A569" s="34"/>
      <c r="B569" s="34"/>
      <c r="C569" s="34">
        <v>711100</v>
      </c>
      <c r="D569" s="45" t="s">
        <v>521</v>
      </c>
      <c r="E569" s="46"/>
      <c r="F569" s="43">
        <v>7111</v>
      </c>
    </row>
    <row r="570" spans="1:6" s="28" customFormat="1">
      <c r="A570" s="34"/>
      <c r="B570" s="34"/>
      <c r="C570" s="34">
        <v>711200</v>
      </c>
      <c r="D570" s="45" t="s">
        <v>522</v>
      </c>
      <c r="E570" s="46"/>
      <c r="F570" s="43">
        <v>7112</v>
      </c>
    </row>
    <row r="571" spans="1:6" s="28" customFormat="1">
      <c r="A571" s="34"/>
      <c r="B571" s="34"/>
      <c r="C571" s="34" t="s">
        <v>524</v>
      </c>
      <c r="D571" s="45" t="s">
        <v>523</v>
      </c>
      <c r="E571" s="46"/>
      <c r="F571" s="43" t="s">
        <v>938</v>
      </c>
    </row>
    <row r="572" spans="1:6" s="28" customFormat="1" ht="13.15">
      <c r="A572" s="34"/>
      <c r="B572" s="35"/>
      <c r="C572" s="34">
        <v>711500</v>
      </c>
      <c r="D572" s="45" t="s">
        <v>525</v>
      </c>
      <c r="E572" s="46"/>
      <c r="F572" s="43">
        <v>7115</v>
      </c>
    </row>
    <row r="573" spans="1:6" s="28" customFormat="1">
      <c r="A573" s="34"/>
      <c r="B573" s="34"/>
      <c r="C573" s="34">
        <v>712000</v>
      </c>
      <c r="D573" s="45" t="s">
        <v>526</v>
      </c>
      <c r="E573" s="46"/>
      <c r="F573" s="43">
        <v>712</v>
      </c>
    </row>
    <row r="574" spans="1:6" s="28" customFormat="1">
      <c r="A574" s="34"/>
      <c r="B574" s="34"/>
      <c r="C574" s="34"/>
      <c r="D574" s="45"/>
      <c r="E574" s="46"/>
      <c r="F574" s="49"/>
    </row>
    <row r="575" spans="1:6" s="28" customFormat="1" ht="13.15">
      <c r="A575" s="34"/>
      <c r="B575" s="35">
        <v>713</v>
      </c>
      <c r="C575" s="35" t="s">
        <v>937</v>
      </c>
      <c r="D575" s="45"/>
      <c r="E575" s="46"/>
      <c r="F575" s="49"/>
    </row>
    <row r="576" spans="1:6" s="28" customFormat="1" ht="13.15">
      <c r="A576" s="34"/>
      <c r="B576" s="35"/>
      <c r="C576" s="35"/>
      <c r="D576" s="45"/>
      <c r="E576" s="46"/>
      <c r="F576" s="49"/>
    </row>
    <row r="577" spans="1:6" s="28" customFormat="1">
      <c r="A577" s="34"/>
      <c r="B577" s="34"/>
      <c r="C577" s="34">
        <v>713100</v>
      </c>
      <c r="D577" s="45" t="s">
        <v>527</v>
      </c>
      <c r="E577" s="46"/>
      <c r="F577" s="43">
        <v>7131</v>
      </c>
    </row>
    <row r="578" spans="1:6" s="28" customFormat="1">
      <c r="A578" s="34"/>
      <c r="B578" s="34"/>
      <c r="C578" s="34">
        <v>713200</v>
      </c>
      <c r="D578" s="45" t="s">
        <v>528</v>
      </c>
      <c r="E578" s="46"/>
      <c r="F578" s="50">
        <v>7132</v>
      </c>
    </row>
    <row r="579" spans="1:6" s="28" customFormat="1">
      <c r="A579" s="34"/>
      <c r="B579" s="34"/>
      <c r="C579" s="34">
        <v>713900</v>
      </c>
      <c r="D579" s="45" t="s">
        <v>529</v>
      </c>
      <c r="E579" s="46"/>
      <c r="F579" s="43">
        <v>7139</v>
      </c>
    </row>
    <row r="580" spans="1:6" s="28" customFormat="1">
      <c r="A580" s="34"/>
      <c r="B580" s="34"/>
      <c r="C580" s="34"/>
      <c r="D580" s="45"/>
      <c r="E580" s="46"/>
      <c r="F580" s="49"/>
    </row>
    <row r="581" spans="1:6" s="28" customFormat="1" ht="13.15">
      <c r="A581" s="34"/>
      <c r="B581" s="35">
        <v>721</v>
      </c>
      <c r="C581" s="35" t="s">
        <v>530</v>
      </c>
      <c r="D581" s="45"/>
      <c r="E581" s="46"/>
      <c r="F581" s="43"/>
    </row>
    <row r="582" spans="1:6" s="28" customFormat="1" ht="13.15">
      <c r="A582" s="35"/>
      <c r="B582" s="35"/>
      <c r="C582" s="34"/>
      <c r="D582" s="45"/>
      <c r="E582" s="46"/>
      <c r="F582" s="43"/>
    </row>
    <row r="583" spans="1:6" s="28" customFormat="1">
      <c r="A583" s="34"/>
      <c r="B583" s="34"/>
      <c r="C583" s="34">
        <v>721000</v>
      </c>
      <c r="D583" s="45" t="s">
        <v>530</v>
      </c>
      <c r="E583" s="46"/>
      <c r="F583" s="43">
        <v>721</v>
      </c>
    </row>
    <row r="584" spans="1:6" s="28" customFormat="1" ht="13.15">
      <c r="A584" s="34"/>
      <c r="B584" s="35"/>
      <c r="C584" s="35"/>
      <c r="D584" s="45"/>
      <c r="E584" s="46"/>
      <c r="F584" s="49"/>
    </row>
    <row r="585" spans="1:6" s="28" customFormat="1" ht="13.15">
      <c r="A585" s="34"/>
      <c r="B585" s="35">
        <v>722</v>
      </c>
      <c r="C585" s="35" t="s">
        <v>936</v>
      </c>
      <c r="D585" s="45"/>
      <c r="E585" s="46"/>
      <c r="F585" s="49"/>
    </row>
    <row r="586" spans="1:6" s="28" customFormat="1">
      <c r="A586" s="34"/>
      <c r="B586" s="34"/>
      <c r="C586" s="34"/>
      <c r="D586" s="45"/>
      <c r="E586" s="46"/>
      <c r="F586" s="49"/>
    </row>
    <row r="587" spans="1:6" s="28" customFormat="1">
      <c r="A587" s="34"/>
      <c r="B587" s="34"/>
      <c r="C587" s="34">
        <v>722110</v>
      </c>
      <c r="D587" s="45" t="s">
        <v>531</v>
      </c>
      <c r="E587" s="46"/>
      <c r="F587" s="43">
        <v>7221</v>
      </c>
    </row>
    <row r="588" spans="1:6" s="28" customFormat="1">
      <c r="A588" s="34"/>
      <c r="B588" s="34"/>
      <c r="C588" s="34">
        <v>722211</v>
      </c>
      <c r="D588" s="45" t="s">
        <v>532</v>
      </c>
      <c r="E588" s="46"/>
      <c r="F588" s="43">
        <v>7222</v>
      </c>
    </row>
    <row r="589" spans="1:6" s="28" customFormat="1">
      <c r="A589" s="34"/>
      <c r="B589" s="34"/>
      <c r="C589" s="34" t="s">
        <v>534</v>
      </c>
      <c r="D589" s="45" t="s">
        <v>533</v>
      </c>
      <c r="E589" s="46"/>
      <c r="F589" s="43" t="s">
        <v>935</v>
      </c>
    </row>
    <row r="590" spans="1:6" s="28" customFormat="1">
      <c r="A590" s="34"/>
      <c r="B590" s="34"/>
      <c r="C590" s="34"/>
      <c r="D590" s="45"/>
      <c r="E590" s="46"/>
      <c r="F590" s="49"/>
    </row>
    <row r="591" spans="1:6" s="28" customFormat="1" ht="13.15">
      <c r="A591" s="35">
        <v>81</v>
      </c>
      <c r="B591" s="35" t="s">
        <v>934</v>
      </c>
      <c r="C591" s="34"/>
      <c r="D591" s="45"/>
      <c r="E591" s="46"/>
      <c r="F591" s="49"/>
    </row>
    <row r="592" spans="1:6" s="28" customFormat="1">
      <c r="A592" s="34"/>
      <c r="B592" s="34"/>
      <c r="C592" s="34"/>
      <c r="D592" s="45"/>
      <c r="E592" s="46"/>
      <c r="F592" s="43"/>
    </row>
    <row r="593" spans="1:6" s="28" customFormat="1" ht="13.15">
      <c r="A593" s="34"/>
      <c r="B593" s="35">
        <v>81</v>
      </c>
      <c r="C593" s="35" t="s">
        <v>934</v>
      </c>
      <c r="D593" s="45"/>
      <c r="E593" s="46"/>
      <c r="F593" s="43"/>
    </row>
    <row r="594" spans="1:6" s="28" customFormat="1">
      <c r="A594" s="34"/>
      <c r="B594" s="34"/>
      <c r="C594" s="34"/>
      <c r="D594" s="45"/>
      <c r="E594" s="46"/>
      <c r="F594" s="43"/>
    </row>
    <row r="595" spans="1:6" s="28" customFormat="1">
      <c r="A595" s="34"/>
      <c r="B595" s="34"/>
      <c r="C595" s="34">
        <v>811100</v>
      </c>
      <c r="D595" s="45" t="s">
        <v>535</v>
      </c>
      <c r="E595" s="46"/>
      <c r="F595" s="50">
        <v>8111</v>
      </c>
    </row>
    <row r="596" spans="1:6" s="28" customFormat="1">
      <c r="A596" s="34"/>
      <c r="B596" s="34"/>
      <c r="C596" s="34">
        <v>811200</v>
      </c>
      <c r="D596" s="45" t="s">
        <v>536</v>
      </c>
      <c r="E596" s="46"/>
      <c r="F596" s="43">
        <v>8112</v>
      </c>
    </row>
    <row r="597" spans="1:6" s="28" customFormat="1">
      <c r="A597" s="34"/>
      <c r="B597" s="34"/>
      <c r="C597" s="34">
        <v>811300</v>
      </c>
      <c r="D597" s="45" t="s">
        <v>537</v>
      </c>
      <c r="E597" s="46"/>
      <c r="F597" s="43">
        <v>8113</v>
      </c>
    </row>
    <row r="598" spans="1:6" s="28" customFormat="1">
      <c r="A598" s="34"/>
      <c r="B598" s="34"/>
      <c r="C598" s="34">
        <v>811400</v>
      </c>
      <c r="D598" s="45" t="s">
        <v>538</v>
      </c>
      <c r="E598" s="46"/>
      <c r="F598" s="43">
        <v>8114</v>
      </c>
    </row>
    <row r="599" spans="1:6" s="28" customFormat="1" ht="13.15">
      <c r="A599" s="35"/>
      <c r="B599" s="35"/>
      <c r="C599" s="34">
        <v>812100</v>
      </c>
      <c r="D599" s="45" t="s">
        <v>539</v>
      </c>
      <c r="E599" s="46"/>
      <c r="F599" s="43">
        <v>8121</v>
      </c>
    </row>
    <row r="600" spans="1:6" s="28" customFormat="1">
      <c r="A600" s="34"/>
      <c r="B600" s="34"/>
      <c r="C600" s="34">
        <v>812200</v>
      </c>
      <c r="D600" s="45" t="s">
        <v>540</v>
      </c>
      <c r="E600" s="46"/>
      <c r="F600" s="43">
        <v>8122</v>
      </c>
    </row>
    <row r="601" spans="1:6" s="28" customFormat="1" ht="13.15">
      <c r="A601" s="34"/>
      <c r="B601" s="35"/>
      <c r="C601" s="34">
        <v>812300</v>
      </c>
      <c r="D601" s="45" t="s">
        <v>541</v>
      </c>
      <c r="E601" s="46"/>
      <c r="F601" s="43">
        <v>8123</v>
      </c>
    </row>
    <row r="602" spans="1:6" s="28" customFormat="1">
      <c r="A602" s="34"/>
      <c r="B602" s="34"/>
      <c r="C602" s="34">
        <v>812900</v>
      </c>
      <c r="D602" s="45" t="s">
        <v>542</v>
      </c>
      <c r="E602" s="46"/>
      <c r="F602" s="43">
        <v>8129</v>
      </c>
    </row>
    <row r="603" spans="1:6" s="28" customFormat="1">
      <c r="A603" s="34"/>
      <c r="B603" s="34"/>
      <c r="C603" s="34">
        <v>813100</v>
      </c>
      <c r="D603" s="45" t="s">
        <v>543</v>
      </c>
      <c r="E603" s="46"/>
      <c r="F603" s="43">
        <v>8131</v>
      </c>
    </row>
    <row r="604" spans="1:6" s="28" customFormat="1">
      <c r="A604" s="34"/>
      <c r="B604" s="34"/>
      <c r="C604" s="34" t="s">
        <v>545</v>
      </c>
      <c r="D604" s="45" t="s">
        <v>544</v>
      </c>
      <c r="E604" s="46"/>
      <c r="F604" s="43" t="s">
        <v>933</v>
      </c>
    </row>
    <row r="605" spans="1:6" s="28" customFormat="1" ht="13.15">
      <c r="A605" s="34"/>
      <c r="B605" s="35"/>
      <c r="C605" s="34" t="s">
        <v>547</v>
      </c>
      <c r="D605" s="45" t="s">
        <v>546</v>
      </c>
      <c r="E605" s="46"/>
      <c r="F605" s="43" t="s">
        <v>932</v>
      </c>
    </row>
    <row r="606" spans="1:6" s="28" customFormat="1">
      <c r="A606" s="34"/>
      <c r="B606" s="34"/>
      <c r="C606" s="34">
        <v>814000</v>
      </c>
      <c r="D606" s="45" t="s">
        <v>548</v>
      </c>
      <c r="E606" s="46"/>
      <c r="F606" s="43">
        <v>814</v>
      </c>
    </row>
    <row r="607" spans="1:6" s="28" customFormat="1">
      <c r="A607" s="34"/>
      <c r="B607" s="34"/>
      <c r="C607" s="34"/>
      <c r="D607" s="45"/>
      <c r="E607" s="46"/>
      <c r="F607" s="43"/>
    </row>
    <row r="608" spans="1:6" s="28" customFormat="1" ht="13.15">
      <c r="A608" s="35" t="s">
        <v>931</v>
      </c>
      <c r="B608" s="35" t="s">
        <v>930</v>
      </c>
      <c r="C608" s="34"/>
      <c r="D608" s="45"/>
      <c r="E608" s="46"/>
      <c r="F608" s="43"/>
    </row>
    <row r="609" spans="1:6" s="28" customFormat="1" ht="13.15">
      <c r="A609" s="34"/>
      <c r="B609" s="35"/>
      <c r="C609" s="35"/>
      <c r="D609" s="45"/>
      <c r="E609" s="46"/>
      <c r="F609" s="49"/>
    </row>
    <row r="610" spans="1:6" s="28" customFormat="1" ht="13.15">
      <c r="A610" s="34"/>
      <c r="B610" s="35" t="s">
        <v>929</v>
      </c>
      <c r="C610" s="35" t="s">
        <v>928</v>
      </c>
      <c r="D610" s="45"/>
      <c r="E610" s="46"/>
      <c r="F610" s="43"/>
    </row>
    <row r="611" spans="1:6" s="28" customFormat="1">
      <c r="A611" s="34"/>
      <c r="B611" s="34"/>
      <c r="C611" s="34"/>
      <c r="D611" s="45"/>
      <c r="E611" s="46"/>
      <c r="F611" s="49"/>
    </row>
    <row r="612" spans="1:6" s="28" customFormat="1">
      <c r="A612" s="34"/>
      <c r="B612" s="34"/>
      <c r="C612" s="34" t="s">
        <v>550</v>
      </c>
      <c r="D612" s="45" t="s">
        <v>549</v>
      </c>
      <c r="E612" s="46"/>
      <c r="F612" s="43" t="s">
        <v>909</v>
      </c>
    </row>
    <row r="613" spans="1:6" s="28" customFormat="1">
      <c r="A613" s="34"/>
      <c r="B613" s="34"/>
      <c r="C613" s="34" t="s">
        <v>552</v>
      </c>
      <c r="D613" s="45" t="s">
        <v>551</v>
      </c>
      <c r="E613" s="46"/>
      <c r="F613" s="43" t="s">
        <v>909</v>
      </c>
    </row>
    <row r="614" spans="1:6" s="28" customFormat="1">
      <c r="A614" s="34"/>
      <c r="B614" s="34"/>
      <c r="C614" s="34"/>
      <c r="D614" s="45"/>
      <c r="E614" s="46"/>
      <c r="F614" s="49"/>
    </row>
    <row r="615" spans="1:6" s="28" customFormat="1" ht="13.15">
      <c r="A615" s="34"/>
      <c r="B615" s="35" t="s">
        <v>927</v>
      </c>
      <c r="C615" s="35" t="s">
        <v>926</v>
      </c>
      <c r="D615" s="45"/>
      <c r="E615" s="46"/>
      <c r="F615" s="43"/>
    </row>
    <row r="616" spans="1:6" s="28" customFormat="1" ht="13.15">
      <c r="A616" s="34"/>
      <c r="B616" s="35"/>
      <c r="C616" s="35"/>
      <c r="D616" s="45"/>
      <c r="E616" s="46"/>
      <c r="F616" s="43"/>
    </row>
    <row r="617" spans="1:6" s="28" customFormat="1">
      <c r="A617" s="34"/>
      <c r="B617" s="34"/>
      <c r="C617" s="34">
        <v>491000</v>
      </c>
      <c r="D617" s="45" t="s">
        <v>553</v>
      </c>
      <c r="E617" s="46"/>
      <c r="F617" s="43">
        <v>491</v>
      </c>
    </row>
    <row r="618" spans="1:6" s="28" customFormat="1">
      <c r="A618" s="34"/>
      <c r="B618" s="34"/>
      <c r="C618" s="34" t="s">
        <v>555</v>
      </c>
      <c r="D618" s="45" t="s">
        <v>554</v>
      </c>
      <c r="E618" s="44" t="s">
        <v>922</v>
      </c>
      <c r="F618" s="43" t="s">
        <v>909</v>
      </c>
    </row>
    <row r="619" spans="1:6" s="28" customFormat="1">
      <c r="A619" s="34"/>
      <c r="B619" s="34"/>
      <c r="C619" s="34" t="s">
        <v>557</v>
      </c>
      <c r="D619" s="45" t="s">
        <v>556</v>
      </c>
      <c r="E619" s="46"/>
      <c r="F619" s="43" t="s">
        <v>909</v>
      </c>
    </row>
    <row r="620" spans="1:6" s="28" customFormat="1">
      <c r="A620" s="34"/>
      <c r="B620" s="34"/>
      <c r="C620" s="34"/>
      <c r="D620" s="45"/>
      <c r="E620" s="46"/>
      <c r="F620" s="49"/>
    </row>
    <row r="621" spans="1:6" s="28" customFormat="1" ht="13.15">
      <c r="A621" s="31"/>
      <c r="B621" s="35" t="s">
        <v>925</v>
      </c>
      <c r="C621" s="35" t="s">
        <v>558</v>
      </c>
      <c r="D621" s="45"/>
      <c r="E621" s="46"/>
      <c r="F621" s="43"/>
    </row>
    <row r="622" spans="1:6" s="28" customFormat="1" ht="13.15">
      <c r="A622" s="48"/>
      <c r="B622" s="35"/>
      <c r="C622" s="35"/>
      <c r="D622" s="45"/>
      <c r="E622" s="44"/>
      <c r="F622" s="49"/>
    </row>
    <row r="623" spans="1:6" s="28" customFormat="1">
      <c r="A623" s="31"/>
      <c r="B623" s="34"/>
      <c r="C623" s="34" t="s">
        <v>559</v>
      </c>
      <c r="D623" s="45" t="s">
        <v>558</v>
      </c>
      <c r="E623" s="46"/>
      <c r="F623" s="43" t="s">
        <v>909</v>
      </c>
    </row>
    <row r="624" spans="1:6" s="28" customFormat="1" ht="13.15">
      <c r="A624" s="31"/>
      <c r="B624" s="35"/>
      <c r="C624" s="35"/>
      <c r="D624" s="45"/>
      <c r="E624" s="46"/>
      <c r="F624" s="49"/>
    </row>
    <row r="625" spans="1:6" s="28" customFormat="1" ht="13.15">
      <c r="A625" s="31"/>
      <c r="B625" s="35" t="s">
        <v>924</v>
      </c>
      <c r="C625" s="35" t="s">
        <v>923</v>
      </c>
      <c r="D625" s="45"/>
      <c r="E625" s="46"/>
    </row>
    <row r="626" spans="1:6" s="28" customFormat="1" ht="13.15">
      <c r="A626" s="31"/>
      <c r="B626" s="35"/>
      <c r="C626" s="34"/>
      <c r="D626" s="45"/>
      <c r="E626" s="46"/>
    </row>
    <row r="627" spans="1:6" s="28" customFormat="1" ht="13.15">
      <c r="A627" s="31"/>
      <c r="B627" s="35"/>
      <c r="C627" s="34" t="s">
        <v>561</v>
      </c>
      <c r="D627" s="45" t="s">
        <v>560</v>
      </c>
      <c r="E627" s="44" t="s">
        <v>922</v>
      </c>
      <c r="F627" s="43" t="s">
        <v>909</v>
      </c>
    </row>
    <row r="628" spans="1:6" s="28" customFormat="1">
      <c r="A628" s="31"/>
      <c r="B628" s="34"/>
      <c r="C628" s="34" t="s">
        <v>563</v>
      </c>
      <c r="D628" s="45" t="s">
        <v>562</v>
      </c>
      <c r="E628" s="44" t="s">
        <v>922</v>
      </c>
      <c r="F628" s="43" t="s">
        <v>909</v>
      </c>
    </row>
    <row r="629" spans="1:6" s="28" customFormat="1" ht="13.15">
      <c r="A629" s="48"/>
      <c r="B629" s="35"/>
      <c r="C629" s="34" t="s">
        <v>565</v>
      </c>
      <c r="D629" s="45" t="s">
        <v>564</v>
      </c>
      <c r="E629" s="44"/>
      <c r="F629" s="43" t="s">
        <v>909</v>
      </c>
    </row>
    <row r="630" spans="1:6" s="28" customFormat="1">
      <c r="A630" s="31"/>
      <c r="B630" s="34"/>
      <c r="C630" s="34"/>
      <c r="D630" s="45"/>
      <c r="E630" s="46"/>
      <c r="F630" s="47"/>
    </row>
    <row r="631" spans="1:6" s="28" customFormat="1" ht="13.15">
      <c r="A631" s="48" t="s">
        <v>921</v>
      </c>
      <c r="B631" s="35" t="s">
        <v>920</v>
      </c>
      <c r="C631" s="35"/>
      <c r="D631" s="45"/>
      <c r="E631" s="44"/>
      <c r="F631" s="47"/>
    </row>
    <row r="632" spans="1:6" s="28" customFormat="1" ht="13.15">
      <c r="A632" s="31"/>
      <c r="B632" s="35"/>
      <c r="C632" s="35"/>
      <c r="D632" s="45"/>
      <c r="E632" s="46"/>
      <c r="F632" s="47"/>
    </row>
    <row r="633" spans="1:6" s="28" customFormat="1" ht="13.15">
      <c r="A633" s="31"/>
      <c r="B633" s="35" t="s">
        <v>921</v>
      </c>
      <c r="C633" s="35" t="s">
        <v>920</v>
      </c>
      <c r="D633" s="45"/>
      <c r="E633" s="46"/>
    </row>
    <row r="634" spans="1:6" s="28" customFormat="1">
      <c r="A634" s="31"/>
      <c r="B634" s="34"/>
      <c r="C634" s="34"/>
      <c r="D634" s="45"/>
      <c r="E634" s="46"/>
    </row>
    <row r="635" spans="1:6" s="28" customFormat="1">
      <c r="A635" s="31"/>
      <c r="B635" s="34"/>
      <c r="C635" s="34" t="s">
        <v>919</v>
      </c>
      <c r="D635" s="45" t="s">
        <v>918</v>
      </c>
      <c r="E635" s="44" t="s">
        <v>910</v>
      </c>
      <c r="F635" s="43" t="s">
        <v>909</v>
      </c>
    </row>
    <row r="636" spans="1:6" s="28" customFormat="1">
      <c r="A636" s="31"/>
      <c r="B636" s="34"/>
      <c r="C636" s="34" t="s">
        <v>917</v>
      </c>
      <c r="D636" s="45" t="s">
        <v>916</v>
      </c>
      <c r="E636" s="44" t="s">
        <v>910</v>
      </c>
      <c r="F636" s="43" t="s">
        <v>909</v>
      </c>
    </row>
    <row r="637" spans="1:6" s="28" customFormat="1">
      <c r="A637" s="31"/>
      <c r="B637" s="34"/>
      <c r="C637" s="34"/>
      <c r="D637" s="45"/>
      <c r="E637" s="46"/>
      <c r="F637" s="47"/>
    </row>
    <row r="638" spans="1:6" s="28" customFormat="1" ht="13.15">
      <c r="A638" s="48" t="s">
        <v>682</v>
      </c>
      <c r="B638" s="35" t="s">
        <v>915</v>
      </c>
      <c r="C638" s="34"/>
      <c r="D638" s="45"/>
      <c r="E638" s="44"/>
      <c r="F638" s="47"/>
    </row>
    <row r="639" spans="1:6" s="28" customFormat="1">
      <c r="A639" s="31"/>
      <c r="B639" s="34"/>
      <c r="C639" s="34"/>
      <c r="D639" s="45"/>
      <c r="E639" s="46"/>
      <c r="F639" s="47"/>
    </row>
    <row r="640" spans="1:6" s="28" customFormat="1" ht="13.15">
      <c r="A640" s="31"/>
      <c r="B640" s="35" t="s">
        <v>682</v>
      </c>
      <c r="C640" s="35" t="s">
        <v>915</v>
      </c>
      <c r="D640" s="45"/>
      <c r="E640" s="46"/>
      <c r="F640" s="43"/>
    </row>
    <row r="641" spans="1:7" s="28" customFormat="1">
      <c r="A641" s="31"/>
      <c r="B641" s="34"/>
      <c r="C641" s="34"/>
      <c r="D641" s="45"/>
      <c r="E641" s="46"/>
      <c r="F641" s="43"/>
    </row>
    <row r="642" spans="1:7" s="28" customFormat="1">
      <c r="A642" s="31"/>
      <c r="B642" s="34"/>
      <c r="C642" s="34" t="s">
        <v>914</v>
      </c>
      <c r="D642" s="45" t="s">
        <v>913</v>
      </c>
      <c r="E642" s="44" t="s">
        <v>910</v>
      </c>
      <c r="F642" s="43" t="s">
        <v>909</v>
      </c>
    </row>
    <row r="643" spans="1:7" s="28" customFormat="1">
      <c r="A643" s="42"/>
      <c r="B643" s="41"/>
      <c r="C643" s="41" t="s">
        <v>912</v>
      </c>
      <c r="D643" s="40" t="s">
        <v>911</v>
      </c>
      <c r="E643" s="39" t="s">
        <v>910</v>
      </c>
      <c r="F643" s="38" t="s">
        <v>909</v>
      </c>
    </row>
    <row r="644" spans="1:7" s="28" customFormat="1">
      <c r="A644" s="31"/>
      <c r="B644" s="34"/>
      <c r="C644" s="34"/>
      <c r="D644" s="34"/>
      <c r="E644" s="29"/>
      <c r="F644" s="34"/>
    </row>
    <row r="645" spans="1:7" s="28" customFormat="1" ht="29.25" customHeight="1">
      <c r="A645" s="453" t="s">
        <v>908</v>
      </c>
      <c r="B645" s="450"/>
      <c r="C645" s="450"/>
      <c r="D645" s="450"/>
      <c r="E645" s="450"/>
      <c r="F645" s="450"/>
      <c r="G645" s="37"/>
    </row>
    <row r="646" spans="1:7" s="28" customFormat="1" ht="43.5" customHeight="1">
      <c r="A646" s="453" t="s">
        <v>907</v>
      </c>
      <c r="B646" s="450"/>
      <c r="C646" s="450"/>
      <c r="D646" s="450"/>
      <c r="E646" s="450"/>
      <c r="F646" s="450"/>
      <c r="G646" s="37"/>
    </row>
    <row r="647" spans="1:7" s="28" customFormat="1" ht="45" customHeight="1">
      <c r="A647" s="453" t="s">
        <v>906</v>
      </c>
      <c r="B647" s="454"/>
      <c r="C647" s="454"/>
      <c r="D647" s="454"/>
      <c r="E647" s="454"/>
      <c r="F647" s="454"/>
    </row>
    <row r="648" spans="1:7" s="28" customFormat="1" ht="45" customHeight="1">
      <c r="A648" s="453" t="s">
        <v>905</v>
      </c>
      <c r="B648" s="454"/>
      <c r="C648" s="454"/>
      <c r="D648" s="454"/>
      <c r="E648" s="454"/>
      <c r="F648" s="454"/>
    </row>
    <row r="649" spans="1:7" s="28" customFormat="1" ht="31.5" customHeight="1">
      <c r="A649" s="453" t="s">
        <v>904</v>
      </c>
      <c r="B649" s="450"/>
      <c r="C649" s="450"/>
      <c r="D649" s="450"/>
      <c r="E649" s="450"/>
      <c r="F649" s="450"/>
      <c r="G649" s="37"/>
    </row>
    <row r="650" spans="1:7" s="28" customFormat="1">
      <c r="A650" s="31"/>
      <c r="B650" s="34"/>
      <c r="C650" s="34"/>
      <c r="D650" s="34"/>
      <c r="E650" s="29"/>
      <c r="F650" s="34"/>
    </row>
    <row r="651" spans="1:7" s="28" customFormat="1">
      <c r="A651" s="31"/>
      <c r="B651" s="34"/>
      <c r="C651" s="34"/>
      <c r="D651" s="34"/>
      <c r="E651" s="29"/>
      <c r="F651" s="34"/>
    </row>
    <row r="652" spans="1:7" s="28" customFormat="1">
      <c r="A652" s="31"/>
      <c r="B652" s="34"/>
      <c r="C652" s="34"/>
      <c r="D652" s="34"/>
      <c r="E652" s="29"/>
      <c r="F652" s="34"/>
    </row>
    <row r="653" spans="1:7" s="28" customFormat="1" ht="13.15">
      <c r="A653" s="31"/>
      <c r="B653" s="34"/>
      <c r="C653" s="446"/>
      <c r="D653" s="446"/>
      <c r="E653" s="36"/>
      <c r="F653" s="23"/>
      <c r="G653" s="29"/>
    </row>
    <row r="654" spans="1:7" s="28" customFormat="1" ht="13.15">
      <c r="A654" s="31"/>
      <c r="B654" s="35"/>
      <c r="C654" s="35"/>
      <c r="D654" s="33"/>
      <c r="E654" s="32"/>
      <c r="F654" s="23"/>
      <c r="G654" s="29"/>
    </row>
    <row r="655" spans="1:7" s="28" customFormat="1">
      <c r="A655" s="31"/>
      <c r="B655" s="34"/>
      <c r="C655" s="34"/>
      <c r="D655" s="33"/>
      <c r="E655" s="32"/>
      <c r="F655" s="23"/>
      <c r="G655" s="29"/>
    </row>
    <row r="656" spans="1:7" s="28" customFormat="1">
      <c r="A656" s="31"/>
      <c r="B656" s="34"/>
      <c r="C656" s="34"/>
      <c r="D656" s="33"/>
      <c r="E656" s="32"/>
      <c r="F656" s="23"/>
      <c r="G656" s="29"/>
    </row>
    <row r="657" spans="1:7" s="28" customFormat="1" ht="13.15">
      <c r="A657" s="31"/>
      <c r="B657" s="35"/>
      <c r="C657" s="35"/>
      <c r="D657" s="33"/>
      <c r="E657" s="32"/>
      <c r="F657" s="23"/>
      <c r="G657" s="29"/>
    </row>
    <row r="658" spans="1:7" s="28" customFormat="1">
      <c r="A658" s="31"/>
      <c r="B658" s="34"/>
      <c r="C658" s="34"/>
      <c r="D658" s="33"/>
      <c r="E658" s="32"/>
      <c r="F658" s="23"/>
      <c r="G658" s="29"/>
    </row>
    <row r="659" spans="1:7" s="28" customFormat="1">
      <c r="A659" s="31"/>
      <c r="B659" s="34"/>
      <c r="C659" s="34"/>
      <c r="D659" s="33"/>
      <c r="E659" s="32"/>
      <c r="F659" s="23"/>
      <c r="G659" s="29"/>
    </row>
    <row r="660" spans="1:7" s="28" customFormat="1">
      <c r="A660" s="31"/>
      <c r="B660" s="34"/>
      <c r="C660" s="34"/>
      <c r="D660" s="33"/>
      <c r="E660" s="32"/>
      <c r="F660" s="23"/>
      <c r="G660" s="29"/>
    </row>
    <row r="661" spans="1:7" s="28" customFormat="1">
      <c r="A661" s="31"/>
      <c r="B661" s="34"/>
      <c r="C661" s="34"/>
      <c r="D661" s="33"/>
      <c r="E661" s="32"/>
      <c r="F661" s="23"/>
      <c r="G661" s="29"/>
    </row>
    <row r="662" spans="1:7" s="28" customFormat="1" ht="13.15">
      <c r="A662" s="31"/>
      <c r="B662" s="34"/>
      <c r="C662" s="446"/>
      <c r="D662" s="446"/>
      <c r="E662" s="36"/>
      <c r="F662" s="23"/>
      <c r="G662" s="29"/>
    </row>
    <row r="663" spans="1:7" s="28" customFormat="1" ht="13.15">
      <c r="A663" s="31"/>
      <c r="B663" s="35"/>
      <c r="C663" s="35"/>
      <c r="D663" s="33"/>
      <c r="E663" s="32"/>
      <c r="F663" s="23"/>
      <c r="G663" s="29"/>
    </row>
    <row r="664" spans="1:7" s="28" customFormat="1" ht="13.15">
      <c r="A664" s="31"/>
      <c r="B664" s="35"/>
      <c r="C664" s="34"/>
      <c r="D664" s="33"/>
      <c r="E664" s="32"/>
      <c r="F664" s="23"/>
      <c r="G664" s="29"/>
    </row>
    <row r="665" spans="1:7" s="28" customFormat="1">
      <c r="A665" s="31"/>
      <c r="B665" s="34"/>
      <c r="C665" s="34"/>
      <c r="D665" s="33"/>
      <c r="E665" s="32"/>
      <c r="F665" s="23"/>
      <c r="G665" s="29"/>
    </row>
    <row r="666" spans="1:7" s="28" customFormat="1" ht="13.15">
      <c r="A666" s="31"/>
      <c r="B666" s="35"/>
      <c r="C666" s="35"/>
      <c r="D666" s="33"/>
      <c r="E666" s="32"/>
      <c r="F666" s="23"/>
      <c r="G666" s="29"/>
    </row>
    <row r="667" spans="1:7" s="28" customFormat="1">
      <c r="A667" s="31"/>
      <c r="B667" s="34"/>
      <c r="C667" s="34"/>
      <c r="D667" s="33"/>
      <c r="E667" s="32"/>
      <c r="F667" s="23"/>
      <c r="G667" s="29"/>
    </row>
    <row r="668" spans="1:7" s="28" customFormat="1">
      <c r="A668" s="31"/>
      <c r="B668" s="34"/>
      <c r="C668" s="34"/>
      <c r="D668" s="33"/>
      <c r="E668" s="32"/>
      <c r="F668" s="23"/>
      <c r="G668" s="29"/>
    </row>
    <row r="669" spans="1:7" s="28" customFormat="1">
      <c r="A669" s="31"/>
      <c r="B669" s="34"/>
      <c r="C669" s="34"/>
      <c r="D669" s="33"/>
      <c r="E669" s="32"/>
      <c r="F669" s="23"/>
      <c r="G669" s="29"/>
    </row>
    <row r="670" spans="1:7" s="28" customFormat="1">
      <c r="A670" s="31"/>
      <c r="B670" s="34"/>
      <c r="C670" s="34"/>
      <c r="D670" s="33"/>
      <c r="E670" s="32"/>
      <c r="F670" s="23"/>
      <c r="G670" s="29"/>
    </row>
    <row r="671" spans="1:7" s="28" customFormat="1" ht="13.15">
      <c r="A671" s="31"/>
      <c r="B671" s="35"/>
      <c r="C671" s="35"/>
      <c r="D671" s="33"/>
      <c r="E671" s="32"/>
      <c r="F671" s="23"/>
      <c r="G671" s="29"/>
    </row>
    <row r="672" spans="1:7" s="28" customFormat="1">
      <c r="A672" s="31"/>
      <c r="B672" s="34"/>
      <c r="C672" s="34"/>
      <c r="D672" s="33"/>
      <c r="E672" s="32"/>
      <c r="F672" s="23"/>
      <c r="G672" s="29"/>
    </row>
    <row r="673" spans="1:7" s="28" customFormat="1">
      <c r="A673" s="31"/>
      <c r="B673" s="34"/>
      <c r="C673" s="34"/>
      <c r="D673" s="33"/>
      <c r="E673" s="32"/>
      <c r="F673" s="23"/>
      <c r="G673" s="29"/>
    </row>
    <row r="674" spans="1:7" s="28" customFormat="1">
      <c r="A674" s="31"/>
      <c r="B674" s="34"/>
      <c r="C674" s="34"/>
      <c r="D674" s="33"/>
      <c r="E674" s="32"/>
      <c r="F674" s="23"/>
      <c r="G674" s="29"/>
    </row>
    <row r="675" spans="1:7" s="28" customFormat="1">
      <c r="A675" s="31"/>
      <c r="B675" s="34"/>
      <c r="C675" s="34"/>
      <c r="D675" s="33"/>
      <c r="E675" s="32"/>
      <c r="F675" s="23"/>
      <c r="G675" s="29"/>
    </row>
    <row r="676" spans="1:7" s="28" customFormat="1">
      <c r="A676" s="31"/>
      <c r="B676" s="34"/>
      <c r="C676" s="34"/>
      <c r="D676" s="33"/>
      <c r="E676" s="32"/>
      <c r="F676" s="23"/>
      <c r="G676" s="29"/>
    </row>
    <row r="677" spans="1:7" s="28" customFormat="1" ht="13.15">
      <c r="A677" s="31"/>
      <c r="B677" s="35"/>
      <c r="C677" s="35"/>
      <c r="D677" s="33"/>
      <c r="E677" s="32"/>
      <c r="F677" s="23"/>
      <c r="G677" s="29"/>
    </row>
    <row r="678" spans="1:7" s="28" customFormat="1">
      <c r="A678" s="31"/>
      <c r="B678" s="34"/>
      <c r="C678" s="34"/>
      <c r="D678" s="33"/>
      <c r="E678" s="32"/>
      <c r="F678" s="23"/>
      <c r="G678" s="29"/>
    </row>
    <row r="679" spans="1:7" s="28" customFormat="1">
      <c r="A679" s="31"/>
      <c r="B679" s="34"/>
      <c r="C679" s="34"/>
      <c r="D679" s="33"/>
      <c r="E679" s="32"/>
      <c r="F679" s="23"/>
      <c r="G679" s="29"/>
    </row>
    <row r="680" spans="1:7" s="28" customFormat="1">
      <c r="A680" s="31"/>
      <c r="B680" s="34"/>
      <c r="C680" s="34"/>
      <c r="D680" s="33"/>
      <c r="E680" s="32"/>
      <c r="F680" s="23"/>
      <c r="G680" s="29"/>
    </row>
    <row r="681" spans="1:7" s="28" customFormat="1" ht="13.15">
      <c r="A681" s="31"/>
      <c r="B681" s="35"/>
      <c r="C681" s="35"/>
      <c r="D681" s="33"/>
      <c r="E681" s="32"/>
      <c r="F681" s="23"/>
      <c r="G681" s="29"/>
    </row>
    <row r="682" spans="1:7" s="28" customFormat="1">
      <c r="A682" s="31"/>
      <c r="B682" s="34"/>
      <c r="C682" s="34"/>
      <c r="D682" s="33"/>
      <c r="E682" s="32"/>
      <c r="F682" s="23"/>
      <c r="G682" s="29"/>
    </row>
    <row r="683" spans="1:7" s="28" customFormat="1">
      <c r="A683" s="31"/>
      <c r="B683" s="34"/>
      <c r="C683" s="34"/>
      <c r="D683" s="33"/>
      <c r="E683" s="32"/>
      <c r="F683" s="23"/>
      <c r="G683" s="29"/>
    </row>
    <row r="684" spans="1:7" s="28" customFormat="1" ht="13.15">
      <c r="A684" s="31"/>
      <c r="B684" s="35"/>
      <c r="C684" s="35"/>
      <c r="D684" s="33"/>
      <c r="E684" s="32"/>
      <c r="F684" s="23"/>
      <c r="G684" s="29"/>
    </row>
    <row r="685" spans="1:7" s="28" customFormat="1" ht="13.15">
      <c r="A685" s="31"/>
      <c r="B685" s="35"/>
      <c r="C685" s="34"/>
      <c r="D685" s="33"/>
      <c r="E685" s="32"/>
      <c r="F685" s="23"/>
      <c r="G685" s="29"/>
    </row>
    <row r="686" spans="1:7" s="28" customFormat="1" ht="13.15">
      <c r="A686" s="31"/>
      <c r="B686" s="35"/>
      <c r="C686" s="34"/>
      <c r="D686" s="33"/>
      <c r="E686" s="32"/>
      <c r="F686" s="23"/>
      <c r="G686" s="29"/>
    </row>
    <row r="687" spans="1:7" s="28" customFormat="1" ht="13.15">
      <c r="A687" s="31"/>
      <c r="B687" s="35"/>
      <c r="C687" s="446"/>
      <c r="D687" s="446"/>
      <c r="E687" s="36"/>
      <c r="F687" s="23"/>
      <c r="G687" s="29"/>
    </row>
    <row r="688" spans="1:7" s="28" customFormat="1" ht="13.15">
      <c r="A688" s="31"/>
      <c r="B688" s="35"/>
      <c r="C688" s="35"/>
      <c r="D688" s="33"/>
      <c r="E688" s="32"/>
      <c r="F688" s="23"/>
      <c r="G688" s="29"/>
    </row>
    <row r="689" spans="1:7" s="28" customFormat="1" ht="13.15">
      <c r="A689" s="31"/>
      <c r="B689" s="35"/>
      <c r="C689" s="34"/>
      <c r="D689" s="33"/>
      <c r="E689" s="32"/>
      <c r="F689" s="23"/>
      <c r="G689" s="29"/>
    </row>
    <row r="690" spans="1:7" s="28" customFormat="1" ht="13.15">
      <c r="A690" s="31"/>
      <c r="B690" s="35"/>
      <c r="C690" s="34"/>
      <c r="D690" s="33"/>
      <c r="E690" s="32"/>
      <c r="F690" s="23"/>
      <c r="G690" s="29"/>
    </row>
    <row r="691" spans="1:7" s="28" customFormat="1" ht="13.15">
      <c r="A691" s="31"/>
      <c r="B691" s="35"/>
      <c r="C691" s="34"/>
      <c r="D691" s="33"/>
      <c r="E691" s="32"/>
      <c r="F691" s="23"/>
      <c r="G691" s="29"/>
    </row>
    <row r="692" spans="1:7" s="28" customFormat="1" ht="13.15">
      <c r="A692" s="31"/>
      <c r="B692" s="35"/>
      <c r="C692" s="34"/>
      <c r="D692" s="33"/>
      <c r="E692" s="32"/>
      <c r="F692" s="23"/>
      <c r="G692" s="29"/>
    </row>
    <row r="693" spans="1:7" s="28" customFormat="1" ht="13.15">
      <c r="A693" s="31"/>
      <c r="B693" s="35"/>
      <c r="C693" s="35"/>
      <c r="D693" s="33"/>
      <c r="E693" s="32"/>
      <c r="F693" s="23"/>
      <c r="G693" s="29"/>
    </row>
    <row r="694" spans="1:7" s="28" customFormat="1" ht="13.15">
      <c r="A694" s="31"/>
      <c r="B694" s="35"/>
      <c r="C694" s="34"/>
      <c r="D694" s="33"/>
      <c r="E694" s="32"/>
      <c r="F694" s="23"/>
      <c r="G694" s="29"/>
    </row>
    <row r="695" spans="1:7" s="28" customFormat="1" ht="13.15">
      <c r="A695" s="31"/>
      <c r="B695" s="35"/>
      <c r="C695" s="34"/>
      <c r="D695" s="33"/>
      <c r="E695" s="32"/>
      <c r="F695" s="23"/>
      <c r="G695" s="29"/>
    </row>
    <row r="696" spans="1:7" s="28" customFormat="1" ht="13.15">
      <c r="A696" s="31"/>
      <c r="B696" s="35"/>
      <c r="C696" s="34"/>
      <c r="D696" s="33"/>
      <c r="E696" s="32"/>
      <c r="F696" s="23"/>
      <c r="G696" s="29"/>
    </row>
    <row r="697" spans="1:7" s="28" customFormat="1" ht="13.15">
      <c r="A697" s="31"/>
      <c r="B697" s="35"/>
      <c r="C697" s="34"/>
      <c r="D697" s="33"/>
      <c r="E697" s="32"/>
      <c r="F697" s="23"/>
      <c r="G697" s="29"/>
    </row>
    <row r="698" spans="1:7" s="28" customFormat="1" ht="13.15">
      <c r="A698" s="31"/>
      <c r="B698" s="35"/>
      <c r="C698" s="35"/>
      <c r="D698" s="33"/>
      <c r="E698" s="32"/>
      <c r="F698" s="23"/>
      <c r="G698" s="29"/>
    </row>
    <row r="699" spans="1:7" s="28" customFormat="1" ht="13.15">
      <c r="A699" s="31"/>
      <c r="B699" s="35"/>
      <c r="C699" s="34"/>
      <c r="D699" s="33"/>
      <c r="E699" s="32"/>
      <c r="F699" s="23"/>
      <c r="G699" s="29"/>
    </row>
    <row r="700" spans="1:7" s="28" customFormat="1" ht="13.15">
      <c r="A700" s="31"/>
      <c r="B700" s="35"/>
      <c r="C700" s="34"/>
      <c r="D700" s="33"/>
      <c r="E700" s="32"/>
      <c r="F700" s="23"/>
      <c r="G700" s="29"/>
    </row>
    <row r="701" spans="1:7" s="28" customFormat="1" ht="13.15">
      <c r="A701" s="31"/>
      <c r="B701" s="35"/>
      <c r="C701" s="35"/>
      <c r="D701" s="33"/>
      <c r="E701" s="32"/>
      <c r="F701" s="23"/>
      <c r="G701" s="29"/>
    </row>
    <row r="702" spans="1:7" s="28" customFormat="1" ht="13.15">
      <c r="A702" s="31"/>
      <c r="B702" s="35"/>
      <c r="C702" s="34"/>
      <c r="D702" s="33"/>
      <c r="E702" s="32"/>
      <c r="F702" s="23"/>
      <c r="G702" s="29"/>
    </row>
    <row r="703" spans="1:7" s="28" customFormat="1">
      <c r="A703" s="31"/>
      <c r="B703" s="34"/>
      <c r="C703" s="34"/>
      <c r="D703" s="33"/>
      <c r="E703" s="32"/>
      <c r="F703" s="23"/>
      <c r="G703" s="29"/>
    </row>
    <row r="704" spans="1:7" s="28" customFormat="1" ht="13.15">
      <c r="A704" s="31"/>
      <c r="B704" s="35"/>
      <c r="C704" s="35"/>
      <c r="D704" s="33"/>
      <c r="E704" s="32"/>
      <c r="F704" s="23"/>
      <c r="G704" s="29"/>
    </row>
    <row r="705" spans="1:11" s="28" customFormat="1">
      <c r="A705" s="31"/>
      <c r="B705" s="34"/>
      <c r="C705" s="34"/>
      <c r="D705" s="33"/>
      <c r="E705" s="32"/>
      <c r="F705" s="23"/>
      <c r="G705" s="29"/>
    </row>
    <row r="706" spans="1:11" s="28" customFormat="1">
      <c r="A706" s="31"/>
      <c r="B706" s="34"/>
      <c r="C706" s="34"/>
      <c r="D706" s="33"/>
      <c r="E706" s="32"/>
      <c r="F706" s="23"/>
      <c r="G706" s="29"/>
    </row>
    <row r="707" spans="1:11" s="28" customFormat="1" ht="13.15">
      <c r="A707" s="31"/>
      <c r="B707" s="35"/>
      <c r="C707" s="446"/>
      <c r="D707" s="446"/>
      <c r="E707" s="36"/>
      <c r="F707" s="23"/>
      <c r="G707" s="29"/>
    </row>
    <row r="708" spans="1:11" s="28" customFormat="1" ht="13.15">
      <c r="A708" s="31"/>
      <c r="B708" s="35"/>
      <c r="C708" s="35"/>
      <c r="D708" s="33"/>
      <c r="E708" s="32"/>
      <c r="F708" s="23"/>
      <c r="G708" s="29"/>
    </row>
    <row r="709" spans="1:11" s="28" customFormat="1">
      <c r="A709" s="31"/>
      <c r="B709" s="31"/>
      <c r="C709" s="34"/>
      <c r="D709" s="33"/>
      <c r="E709" s="32"/>
      <c r="F709" s="23"/>
      <c r="G709" s="29"/>
    </row>
    <row r="710" spans="1:11" s="28" customFormat="1">
      <c r="A710" s="31"/>
      <c r="B710" s="34"/>
      <c r="C710" s="34"/>
      <c r="D710" s="33"/>
      <c r="E710" s="32"/>
      <c r="F710" s="23"/>
      <c r="G710" s="29"/>
    </row>
    <row r="711" spans="1:11" s="28" customFormat="1" ht="13.15">
      <c r="A711" s="31"/>
      <c r="B711" s="35"/>
      <c r="C711" s="35"/>
      <c r="D711" s="33"/>
      <c r="E711" s="32"/>
      <c r="F711" s="23"/>
      <c r="G711" s="29"/>
    </row>
    <row r="712" spans="1:11" s="28" customFormat="1">
      <c r="A712" s="31"/>
      <c r="B712" s="31"/>
      <c r="C712" s="34"/>
      <c r="D712" s="33"/>
      <c r="E712" s="32"/>
      <c r="F712" s="23"/>
      <c r="G712" s="29"/>
    </row>
    <row r="713" spans="1:11" s="28" customFormat="1">
      <c r="A713" s="31"/>
      <c r="B713" s="31"/>
      <c r="C713" s="34"/>
      <c r="D713" s="33"/>
      <c r="E713" s="32"/>
      <c r="F713" s="23"/>
      <c r="G713" s="29"/>
    </row>
    <row r="714" spans="1:11" s="28" customFormat="1">
      <c r="A714" s="31"/>
      <c r="B714" s="34"/>
      <c r="C714" s="34"/>
      <c r="D714" s="33"/>
      <c r="E714" s="32"/>
      <c r="F714" s="23"/>
      <c r="G714" s="29"/>
    </row>
    <row r="715" spans="1:11" s="28" customFormat="1" ht="13.15">
      <c r="A715" s="31"/>
      <c r="B715" s="35"/>
      <c r="C715" s="35"/>
      <c r="D715" s="33"/>
      <c r="E715" s="32"/>
      <c r="F715" s="23"/>
      <c r="G715" s="29"/>
    </row>
    <row r="716" spans="1:11" s="28" customFormat="1">
      <c r="A716" s="31"/>
      <c r="B716" s="31"/>
      <c r="C716" s="34"/>
      <c r="D716" s="33"/>
      <c r="E716" s="32"/>
      <c r="F716" s="23"/>
      <c r="G716" s="29"/>
    </row>
    <row r="717" spans="1:11" s="28" customFormat="1">
      <c r="A717" s="31"/>
      <c r="B717" s="31"/>
      <c r="C717" s="31"/>
      <c r="D717" s="30"/>
      <c r="E717" s="25"/>
      <c r="F717" s="23"/>
      <c r="G717" s="29"/>
    </row>
    <row r="718" spans="1:11" s="28" customFormat="1">
      <c r="A718" s="31"/>
      <c r="B718" s="31"/>
      <c r="C718" s="31"/>
      <c r="D718" s="30"/>
      <c r="E718" s="25"/>
      <c r="F718" s="23"/>
      <c r="G718" s="29"/>
    </row>
    <row r="719" spans="1:11">
      <c r="H719" s="28"/>
      <c r="I719" s="28"/>
      <c r="J719" s="28"/>
      <c r="K719" s="28"/>
    </row>
  </sheetData>
  <mergeCells count="12">
    <mergeCell ref="C662:D662"/>
    <mergeCell ref="C687:D687"/>
    <mergeCell ref="C707:D707"/>
    <mergeCell ref="A1:F1"/>
    <mergeCell ref="A2:F2"/>
    <mergeCell ref="A4:D4"/>
    <mergeCell ref="A645:F645"/>
    <mergeCell ref="A646:F646"/>
    <mergeCell ref="A647:F647"/>
    <mergeCell ref="A648:F648"/>
    <mergeCell ref="A649:F649"/>
    <mergeCell ref="C653:D653"/>
  </mergeCells>
  <phoneticPr fontId="73" type="noConversion"/>
  <hyperlinks>
    <hyperlink ref="E49" location="'NAICS codes'!A648" display="*" xr:uid="{00000000-0004-0000-0B00-000000000000}"/>
    <hyperlink ref="E57" location="'NAICS codes'!A649" display="†" xr:uid="{00000000-0004-0000-0B00-000001000000}"/>
    <hyperlink ref="E371" location="'NAICS codes'!A648" display="*" xr:uid="{00000000-0004-0000-0B00-000002000000}"/>
    <hyperlink ref="E389" location="'NAICS codes'!A648" display="*" xr:uid="{00000000-0004-0000-0B00-000003000000}"/>
    <hyperlink ref="E58" location="'NAICS codes'!A649" display="†" xr:uid="{00000000-0004-0000-0B00-000004000000}"/>
    <hyperlink ref="E59" location="'NAICS codes'!A649" display="†" xr:uid="{00000000-0004-0000-0B00-000005000000}"/>
    <hyperlink ref="E60" location="'NAICS codes'!A649" display="†" xr:uid="{00000000-0004-0000-0B00-000006000000}"/>
    <hyperlink ref="E61" location="'NAICS codes'!A649" display="†" xr:uid="{00000000-0004-0000-0B00-000007000000}"/>
    <hyperlink ref="E62" location="'NAICS codes'!A649" display="†" xr:uid="{00000000-0004-0000-0B00-000008000000}"/>
    <hyperlink ref="E63" location="'NAICS codes'!A649" display="†" xr:uid="{00000000-0004-0000-0B00-000009000000}"/>
    <hyperlink ref="E64" location="'NAICS codes'!A649" display="†" xr:uid="{00000000-0004-0000-0B00-00000A000000}"/>
    <hyperlink ref="E65" location="'NAICS codes'!A649" display="†" xr:uid="{00000000-0004-0000-0B00-00000B000000}"/>
    <hyperlink ref="E66" location="'NAICS codes'!A649" display="†" xr:uid="{00000000-0004-0000-0B00-00000C000000}"/>
    <hyperlink ref="E67" location="'NAICS codes'!A649" display="†" xr:uid="{00000000-0004-0000-0B00-00000D000000}"/>
    <hyperlink ref="E68" location="'NAICS codes'!A649" display="†" xr:uid="{00000000-0004-0000-0B00-00000E000000}"/>
    <hyperlink ref="E99" location="'NAICS codes'!A650" display="‡" xr:uid="{00000000-0004-0000-0B00-00000F000000}"/>
    <hyperlink ref="E618" location="'NAICS codes'!A651" display="**" xr:uid="{00000000-0004-0000-0B00-000010000000}"/>
    <hyperlink ref="E635" location="'NAICS codes'!A652" display="††" xr:uid="{00000000-0004-0000-0B00-000011000000}"/>
    <hyperlink ref="E627" location="'NAICS codes'!A651" display="**" xr:uid="{00000000-0004-0000-0B00-000012000000}"/>
    <hyperlink ref="E628" location="'NAICS codes'!A651" display="**" xr:uid="{00000000-0004-0000-0B00-000013000000}"/>
    <hyperlink ref="E636" location="'NAICS codes'!A652" display="††" xr:uid="{00000000-0004-0000-0B00-000014000000}"/>
    <hyperlink ref="E642" location="'NAICS codes'!A652" display="††" xr:uid="{00000000-0004-0000-0B00-000015000000}"/>
    <hyperlink ref="E643" location="'NAICS codes'!A652" display="††" xr:uid="{00000000-0004-0000-0B00-000016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tint="0.39997558519241921"/>
  </sheetPr>
  <dimension ref="A1:I13"/>
  <sheetViews>
    <sheetView workbookViewId="0">
      <selection activeCell="H17" sqref="H17"/>
    </sheetView>
  </sheetViews>
  <sheetFormatPr defaultColWidth="8.796875" defaultRowHeight="14.25"/>
  <cols>
    <col min="1" max="16384" width="8.796875" style="18"/>
  </cols>
  <sheetData>
    <row r="1" spans="1:9">
      <c r="A1" s="18" t="s">
        <v>1139</v>
      </c>
    </row>
    <row r="3" spans="1:9">
      <c r="B3" s="22" t="s">
        <v>1138</v>
      </c>
      <c r="C3" s="8"/>
      <c r="D3" s="8"/>
      <c r="E3" s="72" t="s">
        <v>1137</v>
      </c>
      <c r="H3" s="18" t="s">
        <v>1136</v>
      </c>
    </row>
    <row r="4" spans="1:9">
      <c r="B4" s="18" t="s">
        <v>1135</v>
      </c>
      <c r="D4" s="8"/>
      <c r="E4" s="71"/>
      <c r="F4" s="71">
        <v>2013</v>
      </c>
      <c r="H4" s="18" t="s">
        <v>1134</v>
      </c>
    </row>
    <row r="5" spans="1:9">
      <c r="B5" s="21" t="s">
        <v>842</v>
      </c>
      <c r="C5" s="21">
        <v>2013</v>
      </c>
      <c r="D5" s="8"/>
      <c r="E5" s="15" t="s">
        <v>1133</v>
      </c>
      <c r="F5" s="15">
        <v>114</v>
      </c>
      <c r="H5" s="71"/>
      <c r="I5" s="71">
        <v>2013</v>
      </c>
    </row>
    <row r="6" spans="1:9">
      <c r="B6" s="10" t="s">
        <v>1132</v>
      </c>
      <c r="C6" s="69">
        <v>0.54</v>
      </c>
      <c r="D6" s="8"/>
      <c r="E6" s="70" t="s">
        <v>1131</v>
      </c>
      <c r="F6" s="70">
        <v>1150</v>
      </c>
      <c r="H6" s="70"/>
      <c r="I6" s="70">
        <v>35</v>
      </c>
    </row>
    <row r="7" spans="1:9">
      <c r="B7" s="10" t="s">
        <v>1130</v>
      </c>
      <c r="C7" s="69">
        <v>0.14000000000000001</v>
      </c>
      <c r="D7" s="8"/>
      <c r="E7" s="18" t="s">
        <v>1129</v>
      </c>
      <c r="F7" s="12" t="s">
        <v>1128</v>
      </c>
      <c r="H7" s="18" t="s">
        <v>1127</v>
      </c>
      <c r="I7" s="12" t="s">
        <v>1126</v>
      </c>
    </row>
    <row r="8" spans="1:9">
      <c r="B8" s="10" t="s">
        <v>1125</v>
      </c>
      <c r="C8" s="69">
        <v>0.11</v>
      </c>
      <c r="D8" s="8"/>
    </row>
    <row r="9" spans="1:9">
      <c r="B9" s="10" t="s">
        <v>1124</v>
      </c>
      <c r="C9" s="69">
        <v>0.08</v>
      </c>
      <c r="D9" s="8"/>
    </row>
    <row r="10" spans="1:9">
      <c r="B10" s="10" t="s">
        <v>1123</v>
      </c>
      <c r="C10" s="69">
        <v>0.03</v>
      </c>
      <c r="D10" s="8"/>
    </row>
    <row r="11" spans="1:9">
      <c r="B11" s="10" t="s">
        <v>1122</v>
      </c>
      <c r="C11" s="69">
        <v>0.02</v>
      </c>
      <c r="D11" s="8"/>
    </row>
    <row r="12" spans="1:9">
      <c r="B12" s="9" t="s">
        <v>1121</v>
      </c>
      <c r="C12" s="68">
        <v>0.08</v>
      </c>
      <c r="D12" s="8"/>
    </row>
    <row r="13" spans="1:9">
      <c r="B13" s="18" t="s">
        <v>1120</v>
      </c>
      <c r="C13" s="12" t="s">
        <v>1119</v>
      </c>
      <c r="D13" s="8"/>
    </row>
  </sheetData>
  <phoneticPr fontId="73"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39997558519241921"/>
  </sheetPr>
  <dimension ref="A1:CV100"/>
  <sheetViews>
    <sheetView topLeftCell="A2" zoomScale="90" zoomScaleNormal="90" zoomScalePageLayoutView="115" workbookViewId="0">
      <selection activeCell="P22" sqref="P22"/>
    </sheetView>
  </sheetViews>
  <sheetFormatPr defaultColWidth="8.796875" defaultRowHeight="13.5"/>
  <cols>
    <col min="1" max="1" width="8.796875" style="116"/>
    <col min="2" max="2" width="53.6640625" style="116" bestFit="1" customWidth="1"/>
    <col min="3" max="3" width="8.796875" style="127"/>
    <col min="4" max="4" width="8.796875" style="116"/>
    <col min="5" max="5" width="25.33203125" style="116" customWidth="1"/>
    <col min="6" max="14" width="8.796875" style="116"/>
    <col min="15" max="15" width="6.6640625" style="128" bestFit="1" customWidth="1"/>
    <col min="16" max="20" width="8.796875" style="116"/>
    <col min="21" max="21" width="21.33203125" style="116" customWidth="1"/>
    <col min="22" max="24" width="8.796875" style="116"/>
    <col min="25" max="25" width="26.796875" style="116" customWidth="1"/>
    <col min="26" max="27" width="8.796875" style="116"/>
    <col min="28" max="28" width="16.33203125" style="116" customWidth="1"/>
    <col min="29" max="38" width="8.796875" style="116"/>
    <col min="39" max="39" width="17.6640625" style="116" customWidth="1"/>
    <col min="40" max="41" width="8.796875" style="116"/>
    <col min="42" max="42" width="41.1328125" style="116" customWidth="1"/>
    <col min="43" max="44" width="8.796875" style="116"/>
    <col min="45" max="45" width="36.1328125" style="116" customWidth="1"/>
    <col min="46" max="47" width="8.796875" style="116"/>
    <col min="48" max="48" width="15.33203125" style="116" customWidth="1"/>
    <col min="49" max="50" width="8.796875" style="116"/>
    <col min="51" max="51" width="24" style="116" customWidth="1"/>
    <col min="52" max="53" width="8.796875" style="116"/>
    <col min="54" max="54" width="20.33203125" style="116" customWidth="1"/>
    <col min="55" max="57" width="8.796875" style="116"/>
    <col min="58" max="58" width="28.46484375" style="116" bestFit="1" customWidth="1"/>
    <col min="59" max="63" width="8.796875" style="116"/>
    <col min="64" max="64" width="23.6640625" style="116" bestFit="1" customWidth="1"/>
    <col min="65" max="66" width="8.796875" style="116"/>
    <col min="67" max="67" width="31.1328125" style="116" customWidth="1"/>
    <col min="68" max="69" width="8.796875" style="116"/>
    <col min="70" max="70" width="35.1328125" style="116" customWidth="1"/>
    <col min="71" max="72" width="8.796875" style="116"/>
    <col min="73" max="73" width="22.46484375" style="116" customWidth="1"/>
    <col min="74" max="75" width="8.796875" style="116"/>
    <col min="76" max="76" width="24" style="116" customWidth="1"/>
    <col min="77" max="78" width="8.796875" style="116"/>
    <col min="79" max="79" width="41" style="116" customWidth="1"/>
    <col min="80" max="81" width="8.796875" style="116"/>
    <col min="82" max="82" width="25.1328125" style="116" customWidth="1"/>
    <col min="83" max="84" width="8.796875" style="116"/>
    <col min="85" max="85" width="28.1328125" style="116" customWidth="1"/>
    <col min="86" max="87" width="8.796875" style="116"/>
    <col min="88" max="88" width="34" style="116" customWidth="1"/>
    <col min="89" max="98" width="8.796875" style="116"/>
    <col min="99" max="99" width="18.46484375" style="116" customWidth="1"/>
    <col min="100" max="16384" width="8.796875" style="116"/>
  </cols>
  <sheetData>
    <row r="1" spans="1:100">
      <c r="A1" s="116" t="s">
        <v>903</v>
      </c>
    </row>
    <row r="3" spans="1:100" ht="13.9">
      <c r="B3" s="129" t="s">
        <v>902</v>
      </c>
      <c r="E3" s="129" t="s">
        <v>901</v>
      </c>
      <c r="U3" s="129" t="s">
        <v>900</v>
      </c>
      <c r="Y3" s="129" t="s">
        <v>899</v>
      </c>
      <c r="AB3" s="129" t="s">
        <v>898</v>
      </c>
      <c r="AE3" s="129" t="s">
        <v>897</v>
      </c>
      <c r="AJ3" s="129" t="s">
        <v>896</v>
      </c>
      <c r="AM3" s="129" t="s">
        <v>895</v>
      </c>
      <c r="AP3" s="129" t="s">
        <v>894</v>
      </c>
      <c r="AQ3" s="401" t="s">
        <v>1581</v>
      </c>
      <c r="AS3" s="129" t="s">
        <v>893</v>
      </c>
      <c r="AT3" s="401" t="s">
        <v>1581</v>
      </c>
      <c r="AV3" s="129" t="s">
        <v>892</v>
      </c>
      <c r="AW3" s="129"/>
      <c r="AX3" s="129"/>
      <c r="AY3" s="129" t="s">
        <v>891</v>
      </c>
      <c r="AZ3" s="129"/>
      <c r="BA3" s="129"/>
      <c r="BB3" s="129" t="s">
        <v>890</v>
      </c>
      <c r="BF3" s="129" t="s">
        <v>889</v>
      </c>
      <c r="BL3" s="130" t="s">
        <v>888</v>
      </c>
      <c r="BO3" s="130" t="s">
        <v>887</v>
      </c>
      <c r="BR3" s="130" t="s">
        <v>886</v>
      </c>
      <c r="BU3" s="130" t="s">
        <v>885</v>
      </c>
      <c r="BX3" s="129" t="s">
        <v>884</v>
      </c>
      <c r="CA3" s="129" t="s">
        <v>883</v>
      </c>
      <c r="CD3" s="129" t="s">
        <v>882</v>
      </c>
      <c r="CG3" s="129" t="s">
        <v>881</v>
      </c>
      <c r="CJ3" s="129" t="s">
        <v>880</v>
      </c>
      <c r="CM3" s="129" t="s">
        <v>879</v>
      </c>
      <c r="CQ3" s="116" t="s">
        <v>878</v>
      </c>
      <c r="CU3" s="129" t="s">
        <v>877</v>
      </c>
    </row>
    <row r="4" spans="1:100" ht="13.9">
      <c r="B4" s="131" t="s">
        <v>876</v>
      </c>
      <c r="C4" s="132">
        <v>2013</v>
      </c>
      <c r="E4" s="133"/>
      <c r="F4" s="134" t="s">
        <v>875</v>
      </c>
      <c r="G4" s="135"/>
      <c r="H4" s="135"/>
      <c r="I4" s="135"/>
      <c r="J4" s="135"/>
      <c r="K4" s="135"/>
      <c r="L4" s="136"/>
      <c r="M4" s="134" t="s">
        <v>874</v>
      </c>
      <c r="N4" s="135"/>
      <c r="O4" s="137"/>
      <c r="P4" s="135"/>
      <c r="Q4" s="135"/>
      <c r="R4" s="135"/>
      <c r="S4" s="135"/>
      <c r="U4" s="133"/>
      <c r="V4" s="137" t="s">
        <v>569</v>
      </c>
      <c r="W4" s="137" t="s">
        <v>570</v>
      </c>
      <c r="Y4" s="133"/>
      <c r="Z4" s="135" t="s">
        <v>570</v>
      </c>
      <c r="AB4" s="133"/>
      <c r="AC4" s="135" t="s">
        <v>569</v>
      </c>
      <c r="AE4" s="129" t="s">
        <v>873</v>
      </c>
      <c r="AJ4" s="129" t="s">
        <v>872</v>
      </c>
      <c r="AM4" s="131"/>
      <c r="AN4" s="138">
        <v>2013</v>
      </c>
      <c r="AP4" s="131" t="s">
        <v>867</v>
      </c>
      <c r="AQ4" s="138">
        <v>2013</v>
      </c>
      <c r="AS4" s="139" t="s">
        <v>867</v>
      </c>
      <c r="AT4" s="138">
        <v>2013</v>
      </c>
      <c r="AV4" s="129" t="s">
        <v>871</v>
      </c>
      <c r="AW4" s="129"/>
      <c r="AX4" s="129"/>
      <c r="AY4" s="129" t="s">
        <v>870</v>
      </c>
      <c r="AZ4" s="129"/>
      <c r="BA4" s="129"/>
      <c r="BB4" s="129" t="s">
        <v>869</v>
      </c>
      <c r="BF4" s="133"/>
      <c r="BG4" s="457">
        <v>2007</v>
      </c>
      <c r="BH4" s="457"/>
      <c r="BI4" s="457">
        <v>2013</v>
      </c>
      <c r="BJ4" s="457"/>
      <c r="BL4" s="131" t="s">
        <v>866</v>
      </c>
      <c r="BM4" s="140">
        <v>2013</v>
      </c>
      <c r="BO4" s="131" t="s">
        <v>868</v>
      </c>
      <c r="BP4" s="140">
        <v>2013</v>
      </c>
      <c r="BR4" s="131" t="s">
        <v>867</v>
      </c>
      <c r="BS4" s="138">
        <v>2013</v>
      </c>
      <c r="BU4" s="131" t="s">
        <v>866</v>
      </c>
      <c r="BV4" s="138">
        <v>2013</v>
      </c>
      <c r="BX4" s="131" t="s">
        <v>864</v>
      </c>
      <c r="BY4" s="131">
        <v>2013</v>
      </c>
      <c r="CA4" s="131" t="s">
        <v>865</v>
      </c>
      <c r="CB4" s="131">
        <v>2013</v>
      </c>
      <c r="CD4" s="131" t="s">
        <v>864</v>
      </c>
      <c r="CE4" s="139">
        <v>2013</v>
      </c>
      <c r="CG4" s="129" t="s">
        <v>863</v>
      </c>
      <c r="CJ4" s="131" t="s">
        <v>862</v>
      </c>
      <c r="CK4" s="138">
        <v>2013</v>
      </c>
      <c r="CM4" s="116" t="s">
        <v>861</v>
      </c>
      <c r="CQ4" s="116" t="s">
        <v>609</v>
      </c>
      <c r="CU4" s="131"/>
      <c r="CV4" s="131">
        <v>2013</v>
      </c>
    </row>
    <row r="5" spans="1:100" ht="13.9">
      <c r="B5" s="141" t="s">
        <v>569</v>
      </c>
      <c r="C5" s="142">
        <v>5505.2</v>
      </c>
      <c r="E5" s="143" t="s">
        <v>860</v>
      </c>
      <c r="F5" s="144" t="s">
        <v>859</v>
      </c>
      <c r="G5" s="143" t="s">
        <v>858</v>
      </c>
      <c r="H5" s="143" t="s">
        <v>857</v>
      </c>
      <c r="I5" s="143" t="s">
        <v>856</v>
      </c>
      <c r="J5" s="143" t="s">
        <v>855</v>
      </c>
      <c r="K5" s="143" t="s">
        <v>854</v>
      </c>
      <c r="L5" s="145" t="s">
        <v>660</v>
      </c>
      <c r="M5" s="143" t="s">
        <v>859</v>
      </c>
      <c r="N5" s="143" t="s">
        <v>858</v>
      </c>
      <c r="O5" s="146" t="s">
        <v>857</v>
      </c>
      <c r="P5" s="143" t="s">
        <v>856</v>
      </c>
      <c r="Q5" s="143" t="s">
        <v>855</v>
      </c>
      <c r="R5" s="143" t="s">
        <v>854</v>
      </c>
      <c r="S5" s="143" t="s">
        <v>660</v>
      </c>
      <c r="U5" s="143"/>
      <c r="V5" s="146">
        <v>2013</v>
      </c>
      <c r="W5" s="146">
        <v>2013</v>
      </c>
      <c r="Y5" s="143"/>
      <c r="Z5" s="146">
        <v>2013</v>
      </c>
      <c r="AB5" s="143"/>
      <c r="AC5" s="146">
        <v>2013</v>
      </c>
      <c r="AE5" s="147" t="s">
        <v>103</v>
      </c>
      <c r="AF5" s="147" t="s">
        <v>853</v>
      </c>
      <c r="AG5" s="147" t="s">
        <v>852</v>
      </c>
      <c r="AH5" s="147" t="s">
        <v>660</v>
      </c>
      <c r="AJ5" s="131"/>
      <c r="AK5" s="131">
        <v>2013</v>
      </c>
      <c r="AM5" s="141" t="s">
        <v>851</v>
      </c>
      <c r="AN5" s="148">
        <v>61.4</v>
      </c>
      <c r="AP5" s="141" t="s">
        <v>845</v>
      </c>
      <c r="AQ5" s="149">
        <v>1.5</v>
      </c>
      <c r="AS5" s="150" t="s">
        <v>845</v>
      </c>
      <c r="AT5" s="149">
        <v>13.9</v>
      </c>
      <c r="AV5" s="139" t="s">
        <v>850</v>
      </c>
      <c r="AW5" s="140">
        <v>2013</v>
      </c>
      <c r="AY5" s="131" t="s">
        <v>849</v>
      </c>
      <c r="AZ5" s="140">
        <v>2013</v>
      </c>
      <c r="BB5" s="455" t="s">
        <v>849</v>
      </c>
      <c r="BC5" s="137" t="s">
        <v>569</v>
      </c>
      <c r="BD5" s="137" t="s">
        <v>570</v>
      </c>
      <c r="BF5" s="143"/>
      <c r="BG5" s="143" t="s">
        <v>848</v>
      </c>
      <c r="BH5" s="151" t="s">
        <v>569</v>
      </c>
      <c r="BI5" s="143" t="s">
        <v>848</v>
      </c>
      <c r="BJ5" s="151" t="s">
        <v>569</v>
      </c>
      <c r="BL5" s="141" t="s">
        <v>847</v>
      </c>
      <c r="BM5" s="148">
        <v>0.4</v>
      </c>
      <c r="BO5" s="141" t="s">
        <v>846</v>
      </c>
      <c r="BP5" s="148">
        <v>1.5</v>
      </c>
      <c r="BR5" s="152" t="s">
        <v>845</v>
      </c>
      <c r="BS5" s="128">
        <v>13.9</v>
      </c>
      <c r="BU5" s="141" t="s">
        <v>830</v>
      </c>
      <c r="BV5" s="153">
        <v>19.100000000000001</v>
      </c>
      <c r="BX5" s="152" t="s">
        <v>843</v>
      </c>
      <c r="BY5" s="152">
        <v>135.69999999999999</v>
      </c>
      <c r="CA5" s="152" t="s">
        <v>844</v>
      </c>
      <c r="CB5" s="376">
        <v>-765.5</v>
      </c>
      <c r="CD5" s="152" t="s">
        <v>843</v>
      </c>
      <c r="CE5" s="154">
        <v>32.1</v>
      </c>
      <c r="CG5" s="131" t="s">
        <v>842</v>
      </c>
      <c r="CH5" s="131">
        <v>2013</v>
      </c>
      <c r="CJ5" s="141" t="s">
        <v>841</v>
      </c>
      <c r="CK5" s="119">
        <v>44</v>
      </c>
      <c r="CM5" s="116" t="s">
        <v>606</v>
      </c>
      <c r="CQ5" s="131"/>
      <c r="CR5" s="131">
        <v>2013</v>
      </c>
      <c r="CU5" s="118" t="s">
        <v>572</v>
      </c>
      <c r="CV5" s="119" t="s">
        <v>683</v>
      </c>
    </row>
    <row r="6" spans="1:100" ht="13.9">
      <c r="B6" s="155" t="s">
        <v>840</v>
      </c>
      <c r="C6" s="156">
        <v>5157.7</v>
      </c>
      <c r="E6" s="118" t="s">
        <v>839</v>
      </c>
      <c r="F6" s="157" t="s">
        <v>797</v>
      </c>
      <c r="G6" s="118">
        <v>41.4</v>
      </c>
      <c r="H6" s="118">
        <v>801</v>
      </c>
      <c r="I6" s="118" t="s">
        <v>797</v>
      </c>
      <c r="J6" s="118">
        <v>16488.900000000001</v>
      </c>
      <c r="K6" s="118">
        <v>36.9</v>
      </c>
      <c r="L6" s="158">
        <v>17368.2</v>
      </c>
      <c r="M6" s="118" t="s">
        <v>797</v>
      </c>
      <c r="N6" s="118">
        <v>3.9</v>
      </c>
      <c r="O6" s="119">
        <v>75.8</v>
      </c>
      <c r="P6" s="118" t="s">
        <v>797</v>
      </c>
      <c r="Q6" s="118">
        <v>1575</v>
      </c>
      <c r="R6" s="118">
        <v>3.4</v>
      </c>
      <c r="S6" s="118">
        <v>1658.1</v>
      </c>
      <c r="U6" s="159" t="s">
        <v>838</v>
      </c>
      <c r="V6" s="128">
        <v>15.9</v>
      </c>
      <c r="W6" s="128">
        <v>47</v>
      </c>
      <c r="Y6" s="116" t="s">
        <v>837</v>
      </c>
      <c r="Z6" s="116">
        <v>31.3</v>
      </c>
      <c r="AB6" s="116" t="s">
        <v>836</v>
      </c>
      <c r="AC6" s="128">
        <v>0.5</v>
      </c>
      <c r="AE6" s="160">
        <v>2013</v>
      </c>
      <c r="AF6" s="161">
        <v>1.6</v>
      </c>
      <c r="AG6" s="161">
        <v>1.1000000000000001</v>
      </c>
      <c r="AH6" s="161">
        <v>2.7</v>
      </c>
      <c r="AJ6" s="118" t="s">
        <v>734</v>
      </c>
      <c r="AK6" s="118">
        <v>117.1</v>
      </c>
      <c r="AM6" s="118" t="s">
        <v>739</v>
      </c>
      <c r="AN6" s="149">
        <v>31.8</v>
      </c>
      <c r="AP6" s="118" t="s">
        <v>782</v>
      </c>
      <c r="AQ6" s="149">
        <v>1</v>
      </c>
      <c r="AS6" s="162" t="s">
        <v>782</v>
      </c>
      <c r="AT6" s="149">
        <v>9.3000000000000007</v>
      </c>
      <c r="AV6" s="154" t="s">
        <v>570</v>
      </c>
      <c r="AW6" s="163">
        <v>0.3</v>
      </c>
      <c r="AY6" s="118" t="s">
        <v>824</v>
      </c>
      <c r="AZ6" s="164">
        <v>1228</v>
      </c>
      <c r="BB6" s="456"/>
      <c r="BC6" s="146" t="s">
        <v>835</v>
      </c>
      <c r="BD6" s="146" t="s">
        <v>834</v>
      </c>
      <c r="BF6" s="141" t="s">
        <v>833</v>
      </c>
      <c r="BG6" s="150">
        <v>4962.7</v>
      </c>
      <c r="BH6" s="165">
        <f>SUM(BH7:BH21)</f>
        <v>104.70544772349392</v>
      </c>
      <c r="BI6" s="150">
        <v>4619.8999999999996</v>
      </c>
      <c r="BJ6" s="150">
        <v>108.4</v>
      </c>
      <c r="BL6" s="155" t="s">
        <v>595</v>
      </c>
      <c r="BM6" s="149">
        <v>0.2</v>
      </c>
      <c r="BO6" s="155" t="s">
        <v>782</v>
      </c>
      <c r="BP6" s="149">
        <v>1</v>
      </c>
      <c r="BR6" s="166" t="s">
        <v>782</v>
      </c>
      <c r="BS6" s="128">
        <v>9.3000000000000007</v>
      </c>
      <c r="BU6" s="155" t="s">
        <v>595</v>
      </c>
      <c r="BV6" s="119">
        <v>12.1</v>
      </c>
      <c r="BX6" s="167" t="s">
        <v>764</v>
      </c>
      <c r="BY6" s="152">
        <v>133.19999999999999</v>
      </c>
      <c r="CA6" s="166" t="s">
        <v>832</v>
      </c>
      <c r="CB6" s="376">
        <v>-775.7</v>
      </c>
      <c r="CD6" s="166" t="s">
        <v>802</v>
      </c>
      <c r="CE6" s="124">
        <v>14.7</v>
      </c>
      <c r="CG6" s="118" t="s">
        <v>831</v>
      </c>
      <c r="CH6" s="118">
        <v>137.6</v>
      </c>
      <c r="CJ6" s="155" t="s">
        <v>782</v>
      </c>
      <c r="CK6" s="119">
        <v>17.3</v>
      </c>
      <c r="CM6" s="131"/>
      <c r="CN6" s="131">
        <v>2013</v>
      </c>
      <c r="CQ6" s="118" t="s">
        <v>578</v>
      </c>
      <c r="CR6" s="118">
        <v>2.2999999999999998</v>
      </c>
      <c r="CU6" s="118" t="s">
        <v>573</v>
      </c>
      <c r="CV6" s="119">
        <v>5.2</v>
      </c>
    </row>
    <row r="7" spans="1:100">
      <c r="B7" s="168" t="s">
        <v>830</v>
      </c>
      <c r="C7" s="156">
        <v>2039.8</v>
      </c>
      <c r="E7" s="118" t="s">
        <v>829</v>
      </c>
      <c r="F7" s="157" t="s">
        <v>797</v>
      </c>
      <c r="G7" s="118"/>
      <c r="H7" s="118"/>
      <c r="I7" s="118"/>
      <c r="J7" s="118"/>
      <c r="K7" s="118"/>
      <c r="L7" s="158" t="s">
        <v>797</v>
      </c>
      <c r="M7" s="118" t="s">
        <v>797</v>
      </c>
      <c r="N7" s="118"/>
      <c r="O7" s="119"/>
      <c r="P7" s="118"/>
      <c r="Q7" s="118"/>
      <c r="R7" s="118"/>
      <c r="S7" s="118" t="s">
        <v>797</v>
      </c>
      <c r="U7" s="159" t="s">
        <v>828</v>
      </c>
      <c r="V7" s="128">
        <v>21.8</v>
      </c>
      <c r="W7" s="128">
        <v>22.7</v>
      </c>
      <c r="Y7" s="116" t="s">
        <v>827</v>
      </c>
      <c r="Z7" s="116">
        <v>11.9</v>
      </c>
      <c r="AB7" s="116" t="s">
        <v>826</v>
      </c>
      <c r="AC7" s="128" t="s">
        <v>783</v>
      </c>
      <c r="AE7" s="169" t="s">
        <v>825</v>
      </c>
      <c r="AF7" s="149"/>
      <c r="AG7" s="149"/>
      <c r="AH7" s="149"/>
      <c r="AJ7" s="118" t="s">
        <v>739</v>
      </c>
      <c r="AK7" s="118">
        <v>41.6</v>
      </c>
      <c r="AM7" s="118" t="s">
        <v>734</v>
      </c>
      <c r="AN7" s="149">
        <v>3</v>
      </c>
      <c r="AP7" s="118" t="s">
        <v>775</v>
      </c>
      <c r="AQ7" s="149">
        <v>0.3</v>
      </c>
      <c r="AS7" s="162" t="s">
        <v>775</v>
      </c>
      <c r="AT7" s="149">
        <v>3.9</v>
      </c>
      <c r="AV7" s="124" t="s">
        <v>750</v>
      </c>
      <c r="AW7" s="170" t="s">
        <v>615</v>
      </c>
      <c r="AY7" s="118" t="s">
        <v>817</v>
      </c>
      <c r="AZ7" s="164">
        <v>25341</v>
      </c>
      <c r="BB7" s="118" t="s">
        <v>824</v>
      </c>
      <c r="BC7" s="119">
        <v>2.59</v>
      </c>
      <c r="BD7" s="119"/>
      <c r="BF7" s="171" t="s">
        <v>823</v>
      </c>
      <c r="BG7" s="162">
        <v>2.2999999999999998</v>
      </c>
      <c r="BH7" s="172">
        <f t="shared" ref="BH7:BH16" si="0">BJ7/BI7*BG7</f>
        <v>0.23461538461538459</v>
      </c>
      <c r="BI7" s="173">
        <v>119.6</v>
      </c>
      <c r="BJ7" s="162">
        <v>12.2</v>
      </c>
      <c r="BL7" s="155" t="s">
        <v>670</v>
      </c>
      <c r="BM7" s="149" t="s">
        <v>615</v>
      </c>
      <c r="BO7" s="155" t="s">
        <v>775</v>
      </c>
      <c r="BP7" s="149">
        <v>0.3</v>
      </c>
      <c r="BR7" s="166" t="s">
        <v>775</v>
      </c>
      <c r="BS7" s="128">
        <v>3.9</v>
      </c>
      <c r="BU7" s="155" t="s">
        <v>670</v>
      </c>
      <c r="BV7" s="119" t="s">
        <v>615</v>
      </c>
      <c r="BX7" s="174" t="s">
        <v>756</v>
      </c>
      <c r="BY7" s="116">
        <v>58.8</v>
      </c>
      <c r="CA7" s="166" t="s">
        <v>622</v>
      </c>
      <c r="CB7" s="376">
        <v>9.6999999999999993</v>
      </c>
      <c r="CD7" s="166" t="s">
        <v>791</v>
      </c>
      <c r="CE7" s="124">
        <v>17.399999999999999</v>
      </c>
      <c r="CG7" s="118" t="s">
        <v>822</v>
      </c>
      <c r="CH7" s="118">
        <v>10.5</v>
      </c>
      <c r="CJ7" s="155" t="s">
        <v>775</v>
      </c>
      <c r="CK7" s="119">
        <v>26.7</v>
      </c>
      <c r="CM7" s="118" t="s">
        <v>578</v>
      </c>
      <c r="CN7" s="118">
        <v>1.2</v>
      </c>
      <c r="CQ7" s="118" t="s">
        <v>579</v>
      </c>
      <c r="CR7" s="118">
        <v>0.7</v>
      </c>
      <c r="CU7" s="118" t="s">
        <v>574</v>
      </c>
      <c r="CV7" s="119">
        <v>46.3</v>
      </c>
    </row>
    <row r="8" spans="1:100" ht="13.9">
      <c r="B8" s="168" t="s">
        <v>696</v>
      </c>
      <c r="C8" s="156">
        <v>1718.4</v>
      </c>
      <c r="E8" s="118" t="s">
        <v>821</v>
      </c>
      <c r="F8" s="157"/>
      <c r="G8" s="118">
        <v>41.4</v>
      </c>
      <c r="H8" s="118"/>
      <c r="I8" s="118"/>
      <c r="J8" s="118"/>
      <c r="K8" s="118"/>
      <c r="L8" s="158">
        <v>41.4</v>
      </c>
      <c r="M8" s="118"/>
      <c r="N8" s="118">
        <v>3.9</v>
      </c>
      <c r="O8" s="119"/>
      <c r="P8" s="118"/>
      <c r="Q8" s="118"/>
      <c r="R8" s="118"/>
      <c r="S8" s="118">
        <v>3.9</v>
      </c>
      <c r="U8" s="159" t="s">
        <v>820</v>
      </c>
      <c r="V8" s="128">
        <v>0.1</v>
      </c>
      <c r="W8" s="128">
        <v>54.4</v>
      </c>
      <c r="Y8" s="116" t="s">
        <v>819</v>
      </c>
      <c r="Z8" s="116">
        <v>7.9</v>
      </c>
      <c r="AB8" s="116" t="s">
        <v>818</v>
      </c>
      <c r="AC8" s="128">
        <v>0.4</v>
      </c>
      <c r="AD8" s="118"/>
      <c r="AF8" s="118"/>
      <c r="AG8" s="118"/>
      <c r="AH8" s="118"/>
      <c r="AJ8" s="118" t="s">
        <v>725</v>
      </c>
      <c r="AK8" s="118">
        <v>2.5</v>
      </c>
      <c r="AM8" s="118" t="s">
        <v>725</v>
      </c>
      <c r="AN8" s="149">
        <v>23.1</v>
      </c>
      <c r="AP8" s="118" t="s">
        <v>765</v>
      </c>
      <c r="AQ8" s="149">
        <v>0.1</v>
      </c>
      <c r="AS8" s="162" t="s">
        <v>765</v>
      </c>
      <c r="AT8" s="149">
        <v>0.7</v>
      </c>
      <c r="AV8" s="124" t="s">
        <v>738</v>
      </c>
      <c r="AW8" s="170" t="s">
        <v>615</v>
      </c>
      <c r="AY8" s="118" t="s">
        <v>807</v>
      </c>
      <c r="AZ8" s="164">
        <v>11462</v>
      </c>
      <c r="BB8" s="118" t="s">
        <v>817</v>
      </c>
      <c r="BC8" s="119">
        <v>0.79</v>
      </c>
      <c r="BD8" s="119"/>
      <c r="BF8" s="171" t="s">
        <v>816</v>
      </c>
      <c r="BG8" s="162">
        <v>11.9</v>
      </c>
      <c r="BH8" s="172">
        <f t="shared" si="0"/>
        <v>0.34660194174757281</v>
      </c>
      <c r="BI8" s="173">
        <v>10.3</v>
      </c>
      <c r="BJ8" s="162">
        <v>0.3</v>
      </c>
      <c r="BL8" s="155" t="s">
        <v>594</v>
      </c>
      <c r="BM8" s="149">
        <v>0.2</v>
      </c>
      <c r="BO8" s="155" t="s">
        <v>765</v>
      </c>
      <c r="BP8" s="149">
        <v>0.1</v>
      </c>
      <c r="BR8" s="166" t="s">
        <v>765</v>
      </c>
      <c r="BS8" s="128">
        <v>0.7</v>
      </c>
      <c r="BU8" s="155" t="s">
        <v>666</v>
      </c>
      <c r="BV8" s="119">
        <v>7</v>
      </c>
      <c r="BX8" s="174" t="s">
        <v>815</v>
      </c>
      <c r="BY8" s="116">
        <v>13.2</v>
      </c>
      <c r="CA8" s="166" t="s">
        <v>814</v>
      </c>
      <c r="CB8" s="376">
        <v>0.5</v>
      </c>
      <c r="CD8" s="152" t="s">
        <v>774</v>
      </c>
      <c r="CE8" s="154">
        <v>6.9</v>
      </c>
      <c r="CG8" s="118" t="s">
        <v>813</v>
      </c>
      <c r="CH8" s="118">
        <v>7.4</v>
      </c>
      <c r="CJ8" s="141" t="s">
        <v>812</v>
      </c>
      <c r="CK8" s="119">
        <v>0.5</v>
      </c>
      <c r="CM8" s="118" t="s">
        <v>811</v>
      </c>
      <c r="CN8" s="118">
        <v>1.5</v>
      </c>
      <c r="CQ8" s="175" t="s">
        <v>660</v>
      </c>
      <c r="CR8" s="175">
        <v>3</v>
      </c>
      <c r="CU8" s="118" t="s">
        <v>575</v>
      </c>
      <c r="CV8" s="119">
        <v>71.3</v>
      </c>
    </row>
    <row r="9" spans="1:100" ht="13.9">
      <c r="B9" s="168" t="s">
        <v>792</v>
      </c>
      <c r="C9" s="156">
        <v>817.3</v>
      </c>
      <c r="E9" s="118" t="s">
        <v>810</v>
      </c>
      <c r="F9" s="157"/>
      <c r="G9" s="118"/>
      <c r="H9" s="118">
        <v>801</v>
      </c>
      <c r="I9" s="118"/>
      <c r="J9" s="118"/>
      <c r="K9" s="118"/>
      <c r="L9" s="158">
        <v>801</v>
      </c>
      <c r="M9" s="118"/>
      <c r="N9" s="118"/>
      <c r="O9" s="119">
        <v>75.8</v>
      </c>
      <c r="P9" s="118"/>
      <c r="Q9" s="118"/>
      <c r="R9" s="118"/>
      <c r="S9" s="118">
        <v>75.8</v>
      </c>
      <c r="U9" s="159" t="s">
        <v>104</v>
      </c>
      <c r="V9" s="128" t="s">
        <v>809</v>
      </c>
      <c r="W9" s="128">
        <v>33.299999999999997</v>
      </c>
      <c r="Y9" s="116" t="s">
        <v>808</v>
      </c>
      <c r="Z9" s="116">
        <v>2.8</v>
      </c>
      <c r="AB9" s="116" t="s">
        <v>796</v>
      </c>
      <c r="AC9" s="128" t="s">
        <v>783</v>
      </c>
      <c r="AJ9" s="118" t="s">
        <v>697</v>
      </c>
      <c r="AK9" s="118">
        <v>1.6</v>
      </c>
      <c r="AM9" s="118" t="s">
        <v>718</v>
      </c>
      <c r="AN9" s="149">
        <v>0.1</v>
      </c>
      <c r="AP9" s="118" t="s">
        <v>805</v>
      </c>
      <c r="AQ9" s="149" t="s">
        <v>615</v>
      </c>
      <c r="AS9" s="162" t="s">
        <v>805</v>
      </c>
      <c r="AT9" s="149" t="s">
        <v>615</v>
      </c>
      <c r="AV9" s="124" t="s">
        <v>733</v>
      </c>
      <c r="AW9" s="170" t="s">
        <v>615</v>
      </c>
      <c r="AY9" s="118" t="s">
        <v>795</v>
      </c>
      <c r="AZ9" s="164">
        <v>3148</v>
      </c>
      <c r="BB9" s="118" t="s">
        <v>807</v>
      </c>
      <c r="BC9" s="119">
        <v>0.04</v>
      </c>
      <c r="BD9" s="119"/>
      <c r="BF9" s="171" t="s">
        <v>806</v>
      </c>
      <c r="BG9" s="162">
        <v>222.8</v>
      </c>
      <c r="BH9" s="172">
        <f t="shared" si="0"/>
        <v>3.9772313910407546</v>
      </c>
      <c r="BI9" s="173">
        <v>296.89999999999998</v>
      </c>
      <c r="BJ9" s="162">
        <v>5.3</v>
      </c>
      <c r="BL9" s="155" t="s">
        <v>663</v>
      </c>
      <c r="BM9" s="149" t="s">
        <v>615</v>
      </c>
      <c r="BO9" s="155" t="s">
        <v>805</v>
      </c>
      <c r="BP9" s="149" t="s">
        <v>615</v>
      </c>
      <c r="BR9" s="166" t="s">
        <v>805</v>
      </c>
      <c r="BS9" s="128" t="s">
        <v>615</v>
      </c>
      <c r="BU9" s="155" t="s">
        <v>663</v>
      </c>
      <c r="BV9" s="119" t="s">
        <v>615</v>
      </c>
      <c r="BX9" s="174" t="s">
        <v>804</v>
      </c>
      <c r="BY9" s="116">
        <v>6.2</v>
      </c>
      <c r="CA9" s="152" t="s">
        <v>803</v>
      </c>
      <c r="CB9" s="116">
        <v>-13.5</v>
      </c>
      <c r="CD9" s="166" t="s">
        <v>802</v>
      </c>
      <c r="CE9" s="124">
        <v>4.4000000000000004</v>
      </c>
      <c r="CG9" s="118" t="s">
        <v>801</v>
      </c>
      <c r="CH9" s="118">
        <v>1.8</v>
      </c>
      <c r="CJ9" s="155" t="s">
        <v>800</v>
      </c>
      <c r="CK9" s="119">
        <v>0.4</v>
      </c>
      <c r="CM9" s="118" t="s">
        <v>580</v>
      </c>
      <c r="CN9" s="118">
        <v>0.1</v>
      </c>
      <c r="CQ9" s="169" t="s">
        <v>799</v>
      </c>
      <c r="CU9" s="118" t="s">
        <v>576</v>
      </c>
      <c r="CV9" s="119">
        <v>25.3</v>
      </c>
    </row>
    <row r="10" spans="1:100" ht="13.9">
      <c r="B10" s="168" t="s">
        <v>707</v>
      </c>
      <c r="C10" s="156">
        <v>329.6</v>
      </c>
      <c r="E10" s="118" t="s">
        <v>798</v>
      </c>
      <c r="F10" s="157"/>
      <c r="G10" s="118"/>
      <c r="H10" s="118"/>
      <c r="I10" s="118" t="s">
        <v>797</v>
      </c>
      <c r="J10" s="118"/>
      <c r="K10" s="118"/>
      <c r="L10" s="158" t="s">
        <v>797</v>
      </c>
      <c r="M10" s="118"/>
      <c r="N10" s="118"/>
      <c r="O10" s="119"/>
      <c r="P10" s="118" t="s">
        <v>797</v>
      </c>
      <c r="Q10" s="118"/>
      <c r="R10" s="118"/>
      <c r="S10" s="118" t="s">
        <v>797</v>
      </c>
      <c r="U10" s="176" t="s">
        <v>660</v>
      </c>
      <c r="V10" s="177">
        <v>37.799999999999997</v>
      </c>
      <c r="W10" s="177">
        <v>157.4</v>
      </c>
      <c r="Y10" s="116" t="s">
        <v>796</v>
      </c>
      <c r="Z10" s="116">
        <v>7.2</v>
      </c>
      <c r="AB10" s="116" t="s">
        <v>785</v>
      </c>
      <c r="AC10" s="128" t="s">
        <v>783</v>
      </c>
      <c r="AJ10" s="118" t="s">
        <v>718</v>
      </c>
      <c r="AK10" s="118">
        <v>1.1000000000000001</v>
      </c>
      <c r="AM10" s="118" t="s">
        <v>710</v>
      </c>
      <c r="AN10" s="149" t="s">
        <v>683</v>
      </c>
      <c r="AP10" s="141" t="s">
        <v>793</v>
      </c>
      <c r="AQ10" s="149" t="s">
        <v>615</v>
      </c>
      <c r="AS10" s="150" t="s">
        <v>793</v>
      </c>
      <c r="AT10" s="149">
        <v>0.4</v>
      </c>
      <c r="AV10" s="124" t="s">
        <v>724</v>
      </c>
      <c r="AW10" s="170">
        <v>0.1</v>
      </c>
      <c r="AY10" s="118" t="s">
        <v>566</v>
      </c>
      <c r="AZ10" s="164">
        <v>1075</v>
      </c>
      <c r="BB10" s="118" t="s">
        <v>795</v>
      </c>
      <c r="BC10" s="119">
        <v>0.46</v>
      </c>
      <c r="BD10" s="119"/>
      <c r="BF10" s="171" t="s">
        <v>754</v>
      </c>
      <c r="BG10" s="162">
        <v>1197</v>
      </c>
      <c r="BH10" s="172">
        <f t="shared" si="0"/>
        <v>0.45844504021447718</v>
      </c>
      <c r="BI10" s="173">
        <v>783.3</v>
      </c>
      <c r="BJ10" s="162">
        <v>0.3</v>
      </c>
      <c r="BL10" s="141" t="s">
        <v>792</v>
      </c>
      <c r="BM10" s="148">
        <v>1.5</v>
      </c>
      <c r="BO10" s="141" t="s">
        <v>794</v>
      </c>
      <c r="BP10" s="148" t="s">
        <v>615</v>
      </c>
      <c r="BR10" s="152" t="s">
        <v>793</v>
      </c>
      <c r="BS10" s="178">
        <v>0.4</v>
      </c>
      <c r="BU10" s="179" t="s">
        <v>792</v>
      </c>
      <c r="BV10" s="153">
        <v>2.4</v>
      </c>
      <c r="BX10" s="174" t="s">
        <v>713</v>
      </c>
      <c r="BY10" s="116">
        <v>54.9</v>
      </c>
      <c r="CA10" s="166" t="s">
        <v>720</v>
      </c>
      <c r="CB10" s="116">
        <v>-23.4</v>
      </c>
      <c r="CD10" s="166" t="s">
        <v>791</v>
      </c>
      <c r="CE10" s="124">
        <v>2.5</v>
      </c>
      <c r="CG10" s="118" t="s">
        <v>790</v>
      </c>
      <c r="CH10" s="118">
        <v>1.3</v>
      </c>
      <c r="CJ10" s="155" t="s">
        <v>789</v>
      </c>
      <c r="CK10" s="119" t="s">
        <v>683</v>
      </c>
      <c r="CM10" s="118" t="s">
        <v>581</v>
      </c>
      <c r="CN10" s="118">
        <v>0.1</v>
      </c>
      <c r="CU10" s="118" t="s">
        <v>577</v>
      </c>
      <c r="CV10" s="119">
        <v>1.5</v>
      </c>
    </row>
    <row r="11" spans="1:100" ht="13.9">
      <c r="B11" s="168" t="s">
        <v>788</v>
      </c>
      <c r="C11" s="156">
        <v>220.7</v>
      </c>
      <c r="E11" s="118" t="s">
        <v>787</v>
      </c>
      <c r="F11" s="157"/>
      <c r="G11" s="118"/>
      <c r="H11" s="118"/>
      <c r="I11" s="118"/>
      <c r="J11" s="118">
        <v>16488.900000000001</v>
      </c>
      <c r="K11" s="118"/>
      <c r="L11" s="158">
        <v>16488.900000000001</v>
      </c>
      <c r="M11" s="118"/>
      <c r="N11" s="118"/>
      <c r="O11" s="119"/>
      <c r="P11" s="118"/>
      <c r="Q11" s="118">
        <v>1575</v>
      </c>
      <c r="R11" s="118"/>
      <c r="S11" s="118">
        <v>1575</v>
      </c>
      <c r="U11" s="169" t="s">
        <v>786</v>
      </c>
      <c r="Y11" s="116" t="s">
        <v>785</v>
      </c>
      <c r="Z11" s="116">
        <v>1.5</v>
      </c>
      <c r="AB11" s="116" t="s">
        <v>784</v>
      </c>
      <c r="AC11" s="128" t="s">
        <v>783</v>
      </c>
      <c r="AJ11" s="118" t="s">
        <v>710</v>
      </c>
      <c r="AK11" s="118">
        <v>0.3</v>
      </c>
      <c r="AM11" s="118" t="s">
        <v>704</v>
      </c>
      <c r="AN11" s="149">
        <v>3.2</v>
      </c>
      <c r="AP11" s="118" t="s">
        <v>782</v>
      </c>
      <c r="AQ11" s="149" t="s">
        <v>615</v>
      </c>
      <c r="AS11" s="162" t="s">
        <v>782</v>
      </c>
      <c r="AT11" s="149" t="s">
        <v>615</v>
      </c>
      <c r="AV11" s="124" t="s">
        <v>717</v>
      </c>
      <c r="AW11" s="170" t="s">
        <v>615</v>
      </c>
      <c r="AY11" s="120" t="s">
        <v>568</v>
      </c>
      <c r="AZ11" s="180">
        <v>1350</v>
      </c>
      <c r="BB11" s="118" t="s">
        <v>566</v>
      </c>
      <c r="BC11" s="119">
        <v>1</v>
      </c>
      <c r="BD11" s="119">
        <v>0.18</v>
      </c>
      <c r="BF11" s="171" t="s">
        <v>711</v>
      </c>
      <c r="BG11" s="162">
        <v>1659.5</v>
      </c>
      <c r="BH11" s="172">
        <f t="shared" si="0"/>
        <v>35.169810863239576</v>
      </c>
      <c r="BI11" s="173">
        <v>2062</v>
      </c>
      <c r="BJ11" s="162">
        <v>43.7</v>
      </c>
      <c r="BL11" s="155" t="s">
        <v>595</v>
      </c>
      <c r="BM11" s="149">
        <v>0.2</v>
      </c>
      <c r="BO11" s="155" t="s">
        <v>782</v>
      </c>
      <c r="BP11" s="149" t="s">
        <v>615</v>
      </c>
      <c r="BR11" s="166" t="s">
        <v>782</v>
      </c>
      <c r="BS11" s="128" t="s">
        <v>615</v>
      </c>
      <c r="BU11" s="155" t="s">
        <v>595</v>
      </c>
      <c r="BV11" s="119">
        <v>0.4</v>
      </c>
      <c r="BX11" s="167" t="s">
        <v>706</v>
      </c>
      <c r="BY11" s="152">
        <v>2.5</v>
      </c>
      <c r="CA11" s="166" t="s">
        <v>699</v>
      </c>
      <c r="CB11" s="116">
        <v>5.9</v>
      </c>
      <c r="CD11" s="175" t="s">
        <v>660</v>
      </c>
      <c r="CE11" s="181">
        <v>39</v>
      </c>
      <c r="CG11" s="175" t="s">
        <v>660</v>
      </c>
      <c r="CH11" s="175">
        <v>158.6</v>
      </c>
      <c r="CJ11" s="155" t="s">
        <v>755</v>
      </c>
      <c r="CK11" s="119" t="s">
        <v>683</v>
      </c>
      <c r="CM11" s="118" t="s">
        <v>572</v>
      </c>
      <c r="CN11" s="118">
        <v>0.2</v>
      </c>
      <c r="CU11" s="120" t="s">
        <v>781</v>
      </c>
      <c r="CV11" s="121">
        <v>9</v>
      </c>
    </row>
    <row r="12" spans="1:100" ht="13.9">
      <c r="B12" s="168" t="s">
        <v>678</v>
      </c>
      <c r="C12" s="156">
        <v>32</v>
      </c>
      <c r="E12" s="118" t="s">
        <v>780</v>
      </c>
      <c r="F12" s="157"/>
      <c r="G12" s="118"/>
      <c r="H12" s="118"/>
      <c r="I12" s="118"/>
      <c r="J12" s="118"/>
      <c r="K12" s="118">
        <v>36.9</v>
      </c>
      <c r="L12" s="158">
        <v>36.9</v>
      </c>
      <c r="M12" s="118"/>
      <c r="N12" s="118"/>
      <c r="O12" s="119"/>
      <c r="P12" s="118"/>
      <c r="Q12" s="118"/>
      <c r="R12" s="118">
        <v>3.4</v>
      </c>
      <c r="S12" s="118">
        <v>3.4</v>
      </c>
      <c r="Y12" s="116" t="s">
        <v>779</v>
      </c>
      <c r="Z12" s="116">
        <v>-7.1</v>
      </c>
      <c r="AB12" s="116" t="s">
        <v>778</v>
      </c>
      <c r="AC12" s="128">
        <v>5.5</v>
      </c>
      <c r="AJ12" s="118" t="s">
        <v>691</v>
      </c>
      <c r="AK12" s="118">
        <v>0.3</v>
      </c>
      <c r="AM12" s="118" t="s">
        <v>697</v>
      </c>
      <c r="AN12" s="149">
        <v>0.2</v>
      </c>
      <c r="AP12" s="118" t="s">
        <v>775</v>
      </c>
      <c r="AQ12" s="149" t="s">
        <v>615</v>
      </c>
      <c r="AS12" s="162" t="s">
        <v>775</v>
      </c>
      <c r="AT12" s="149" t="s">
        <v>615</v>
      </c>
      <c r="AV12" s="124" t="s">
        <v>709</v>
      </c>
      <c r="AW12" s="170" t="s">
        <v>615</v>
      </c>
      <c r="AY12" s="169" t="s">
        <v>777</v>
      </c>
      <c r="BB12" s="120" t="s">
        <v>568</v>
      </c>
      <c r="BC12" s="121">
        <v>0.67</v>
      </c>
      <c r="BD12" s="121">
        <v>2.2999999999999998</v>
      </c>
      <c r="BF12" s="171" t="s">
        <v>776</v>
      </c>
      <c r="BG12" s="162">
        <v>161.19999999999999</v>
      </c>
      <c r="BH12" s="172">
        <f t="shared" si="0"/>
        <v>10.855611875452571</v>
      </c>
      <c r="BI12" s="173">
        <v>138.1</v>
      </c>
      <c r="BJ12" s="162">
        <v>9.3000000000000007</v>
      </c>
      <c r="BL12" s="155" t="s">
        <v>670</v>
      </c>
      <c r="BM12" s="149">
        <v>0.2</v>
      </c>
      <c r="BO12" s="155" t="s">
        <v>775</v>
      </c>
      <c r="BP12" s="149" t="s">
        <v>615</v>
      </c>
      <c r="BR12" s="166" t="s">
        <v>775</v>
      </c>
      <c r="BS12" s="128" t="s">
        <v>615</v>
      </c>
      <c r="BU12" s="155" t="s">
        <v>670</v>
      </c>
      <c r="BV12" s="119">
        <v>0.4</v>
      </c>
      <c r="BX12" s="152" t="s">
        <v>774</v>
      </c>
      <c r="BY12" s="152">
        <v>89</v>
      </c>
      <c r="CA12" s="166" t="s">
        <v>681</v>
      </c>
      <c r="CB12" s="116">
        <v>4</v>
      </c>
      <c r="CD12" s="169" t="s">
        <v>773</v>
      </c>
      <c r="CG12" s="169" t="s">
        <v>772</v>
      </c>
      <c r="CJ12" s="141" t="s">
        <v>771</v>
      </c>
      <c r="CK12" s="119">
        <v>15.9</v>
      </c>
      <c r="CM12" s="118" t="s">
        <v>582</v>
      </c>
      <c r="CN12" s="118">
        <v>0.4</v>
      </c>
      <c r="CU12" s="175" t="s">
        <v>660</v>
      </c>
      <c r="CV12" s="175">
        <f>SUM(CV6:CV11)</f>
        <v>158.6</v>
      </c>
    </row>
    <row r="13" spans="1:100" ht="13.9">
      <c r="B13" s="155" t="s">
        <v>770</v>
      </c>
      <c r="C13" s="156">
        <v>119.8</v>
      </c>
      <c r="E13" s="118" t="s">
        <v>769</v>
      </c>
      <c r="F13" s="157">
        <v>5040.3</v>
      </c>
      <c r="G13" s="118">
        <v>3362.9</v>
      </c>
      <c r="H13" s="182">
        <v>8505.2000000000007</v>
      </c>
      <c r="I13" s="118">
        <v>920.3</v>
      </c>
      <c r="J13" s="118">
        <v>8337.9</v>
      </c>
      <c r="K13" s="118">
        <v>49.3</v>
      </c>
      <c r="L13" s="158">
        <v>26215.9</v>
      </c>
      <c r="M13" s="118">
        <v>267.10000000000002</v>
      </c>
      <c r="N13" s="118">
        <v>178.2</v>
      </c>
      <c r="O13" s="183">
        <v>450.8</v>
      </c>
      <c r="P13" s="118">
        <v>48.8</v>
      </c>
      <c r="Q13" s="118">
        <v>441.9</v>
      </c>
      <c r="R13" s="118">
        <v>2.6</v>
      </c>
      <c r="S13" s="118">
        <v>1389.5</v>
      </c>
      <c r="U13" s="184"/>
      <c r="Y13" s="116" t="s">
        <v>768</v>
      </c>
      <c r="Z13" s="116">
        <v>24.2</v>
      </c>
      <c r="AB13" s="175" t="s">
        <v>740</v>
      </c>
      <c r="AC13" s="177">
        <v>6</v>
      </c>
      <c r="AJ13" s="118" t="s">
        <v>684</v>
      </c>
      <c r="AK13" s="118">
        <v>0.1</v>
      </c>
      <c r="AM13" s="118" t="s">
        <v>691</v>
      </c>
      <c r="AN13" s="149" t="s">
        <v>683</v>
      </c>
      <c r="AP13" s="118" t="s">
        <v>767</v>
      </c>
      <c r="AQ13" s="149" t="s">
        <v>615</v>
      </c>
      <c r="AS13" s="162" t="s">
        <v>767</v>
      </c>
      <c r="AT13" s="149">
        <v>0.4</v>
      </c>
      <c r="AV13" s="124" t="s">
        <v>703</v>
      </c>
      <c r="AW13" s="170">
        <v>0.1</v>
      </c>
      <c r="BB13" s="169" t="s">
        <v>766</v>
      </c>
      <c r="BF13" s="155" t="s">
        <v>658</v>
      </c>
      <c r="BG13" s="162">
        <v>86.6</v>
      </c>
      <c r="BH13" s="172">
        <f t="shared" si="0"/>
        <v>2.0982378854625554</v>
      </c>
      <c r="BI13" s="173">
        <v>45.4</v>
      </c>
      <c r="BJ13" s="162">
        <v>1.1000000000000001</v>
      </c>
      <c r="BL13" s="155" t="s">
        <v>594</v>
      </c>
      <c r="BM13" s="149">
        <v>0.2</v>
      </c>
      <c r="BO13" s="155" t="s">
        <v>765</v>
      </c>
      <c r="BP13" s="149" t="s">
        <v>615</v>
      </c>
      <c r="BR13" s="166" t="s">
        <v>765</v>
      </c>
      <c r="BS13" s="128">
        <v>0.4</v>
      </c>
      <c r="BU13" s="155" t="s">
        <v>666</v>
      </c>
      <c r="BV13" s="119">
        <v>0.2</v>
      </c>
      <c r="BX13" s="167" t="s">
        <v>764</v>
      </c>
      <c r="BY13" s="152">
        <v>86.9</v>
      </c>
      <c r="CA13" s="152" t="s">
        <v>763</v>
      </c>
      <c r="CB13" s="116">
        <v>16.100000000000001</v>
      </c>
      <c r="CJ13" s="155" t="s">
        <v>762</v>
      </c>
      <c r="CK13" s="119">
        <v>13.3</v>
      </c>
      <c r="CM13" s="118" t="s">
        <v>583</v>
      </c>
      <c r="CN13" s="118">
        <v>0.6</v>
      </c>
    </row>
    <row r="14" spans="1:100" ht="13.9">
      <c r="B14" s="155" t="s">
        <v>634</v>
      </c>
      <c r="C14" s="156">
        <v>52.3</v>
      </c>
      <c r="E14" s="118" t="s">
        <v>761</v>
      </c>
      <c r="F14" s="157">
        <v>916.5</v>
      </c>
      <c r="G14" s="118">
        <v>547</v>
      </c>
      <c r="H14" s="118">
        <v>3912.8</v>
      </c>
      <c r="I14" s="118">
        <v>23157.4</v>
      </c>
      <c r="J14" s="118">
        <v>254.5</v>
      </c>
      <c r="K14" s="118">
        <v>356.6</v>
      </c>
      <c r="L14" s="158">
        <v>29144.7</v>
      </c>
      <c r="M14" s="118">
        <v>62.5</v>
      </c>
      <c r="N14" s="118">
        <v>38.6</v>
      </c>
      <c r="O14" s="183">
        <v>290.60000000000002</v>
      </c>
      <c r="P14" s="118">
        <v>1669.6</v>
      </c>
      <c r="Q14" s="118">
        <v>22.4</v>
      </c>
      <c r="R14" s="118">
        <v>26</v>
      </c>
      <c r="S14" s="118">
        <v>2109.6</v>
      </c>
      <c r="U14" s="184"/>
      <c r="Y14" s="116" t="s">
        <v>760</v>
      </c>
      <c r="Z14" s="116">
        <v>0.2</v>
      </c>
      <c r="AB14" s="169" t="s">
        <v>759</v>
      </c>
      <c r="AJ14" s="175" t="s">
        <v>660</v>
      </c>
      <c r="AK14" s="175">
        <v>164.5</v>
      </c>
      <c r="AM14" s="118" t="s">
        <v>684</v>
      </c>
      <c r="AN14" s="149" t="s">
        <v>683</v>
      </c>
      <c r="AP14" s="141" t="s">
        <v>757</v>
      </c>
      <c r="AQ14" s="149">
        <v>0.1</v>
      </c>
      <c r="AS14" s="150" t="s">
        <v>757</v>
      </c>
      <c r="AT14" s="149">
        <v>0.2</v>
      </c>
      <c r="AV14" s="154" t="s">
        <v>571</v>
      </c>
      <c r="AW14" s="163">
        <v>0.1</v>
      </c>
      <c r="BF14" s="155" t="s">
        <v>758</v>
      </c>
      <c r="BG14" s="162">
        <v>542.29999999999995</v>
      </c>
      <c r="BH14" s="172">
        <f t="shared" si="0"/>
        <v>12.510431293881643</v>
      </c>
      <c r="BI14" s="173">
        <v>498.5</v>
      </c>
      <c r="BJ14" s="162">
        <v>11.5</v>
      </c>
      <c r="BL14" s="155" t="s">
        <v>663</v>
      </c>
      <c r="BM14" s="149">
        <v>0.9</v>
      </c>
      <c r="BO14" s="141" t="s">
        <v>757</v>
      </c>
      <c r="BP14" s="148">
        <v>0.1</v>
      </c>
      <c r="BR14" s="152" t="s">
        <v>757</v>
      </c>
      <c r="BS14" s="178">
        <v>0.2</v>
      </c>
      <c r="BU14" s="155" t="s">
        <v>663</v>
      </c>
      <c r="BV14" s="119">
        <v>1.4</v>
      </c>
      <c r="BX14" s="174" t="s">
        <v>756</v>
      </c>
      <c r="BY14" s="116">
        <v>2.2000000000000002</v>
      </c>
      <c r="CA14" s="166" t="s">
        <v>720</v>
      </c>
      <c r="CB14" s="116">
        <v>16.100000000000001</v>
      </c>
      <c r="CJ14" s="155" t="s">
        <v>755</v>
      </c>
      <c r="CK14" s="119">
        <v>2.6</v>
      </c>
      <c r="CM14" s="175" t="s">
        <v>660</v>
      </c>
      <c r="CN14" s="175">
        <v>4</v>
      </c>
    </row>
    <row r="15" spans="1:100" ht="13.9">
      <c r="B15" s="155" t="s">
        <v>640</v>
      </c>
      <c r="C15" s="156">
        <v>37.799999999999997</v>
      </c>
      <c r="E15" s="118" t="s">
        <v>754</v>
      </c>
      <c r="F15" s="157"/>
      <c r="G15" s="118"/>
      <c r="H15" s="118"/>
      <c r="I15" s="118"/>
      <c r="J15" s="118"/>
      <c r="K15" s="118"/>
      <c r="L15" s="158"/>
      <c r="M15" s="118"/>
      <c r="N15" s="118"/>
      <c r="O15" s="119"/>
      <c r="P15" s="118"/>
      <c r="Q15" s="118"/>
      <c r="R15" s="118"/>
      <c r="S15" s="118"/>
      <c r="U15" s="184"/>
      <c r="Y15" s="116" t="s">
        <v>753</v>
      </c>
      <c r="Z15" s="116">
        <v>0.8</v>
      </c>
      <c r="AJ15" s="169" t="s">
        <v>752</v>
      </c>
      <c r="AM15" s="141" t="s">
        <v>751</v>
      </c>
      <c r="AN15" s="148">
        <v>17.3</v>
      </c>
      <c r="AP15" s="141" t="s">
        <v>748</v>
      </c>
      <c r="AQ15" s="149">
        <v>0.6</v>
      </c>
      <c r="AS15" s="150" t="s">
        <v>748</v>
      </c>
      <c r="AT15" s="149">
        <v>3.9</v>
      </c>
      <c r="AV15" s="124" t="s">
        <v>750</v>
      </c>
      <c r="AW15" s="170" t="s">
        <v>615</v>
      </c>
      <c r="BF15" s="155" t="s">
        <v>749</v>
      </c>
      <c r="BG15" s="162">
        <v>668.8</v>
      </c>
      <c r="BH15" s="172">
        <f t="shared" si="0"/>
        <v>16.64</v>
      </c>
      <c r="BI15" s="173">
        <v>209</v>
      </c>
      <c r="BJ15" s="162">
        <v>5.2</v>
      </c>
      <c r="BL15" s="141" t="s">
        <v>747</v>
      </c>
      <c r="BM15" s="148">
        <v>1</v>
      </c>
      <c r="BO15" s="141" t="s">
        <v>748</v>
      </c>
      <c r="BP15" s="148">
        <v>0.6</v>
      </c>
      <c r="BR15" s="185" t="s">
        <v>748</v>
      </c>
      <c r="BS15" s="178">
        <v>3.9</v>
      </c>
      <c r="BU15" s="141" t="s">
        <v>747</v>
      </c>
      <c r="BV15" s="153">
        <v>0.3</v>
      </c>
      <c r="BX15" s="174" t="s">
        <v>746</v>
      </c>
      <c r="BY15" s="116">
        <v>17.2</v>
      </c>
      <c r="CA15" s="152" t="s">
        <v>745</v>
      </c>
      <c r="CB15" s="116">
        <v>12.1</v>
      </c>
      <c r="CJ15" s="155" t="s">
        <v>744</v>
      </c>
      <c r="CK15" s="119" t="s">
        <v>683</v>
      </c>
      <c r="CM15" s="169" t="s">
        <v>743</v>
      </c>
    </row>
    <row r="16" spans="1:100" ht="13.9">
      <c r="B16" s="155" t="s">
        <v>742</v>
      </c>
      <c r="C16" s="156">
        <v>36.1</v>
      </c>
      <c r="E16" s="118" t="s">
        <v>741</v>
      </c>
      <c r="F16" s="157"/>
      <c r="G16" s="118"/>
      <c r="H16" s="118"/>
      <c r="I16" s="118">
        <v>22.4</v>
      </c>
      <c r="J16" s="118"/>
      <c r="K16" s="118"/>
      <c r="L16" s="158">
        <v>22.4</v>
      </c>
      <c r="M16" s="118"/>
      <c r="N16" s="118"/>
      <c r="O16" s="119"/>
      <c r="P16" s="118">
        <v>1.5</v>
      </c>
      <c r="Q16" s="118"/>
      <c r="R16" s="118"/>
      <c r="S16" s="118">
        <v>1.5</v>
      </c>
      <c r="U16" s="184"/>
      <c r="Y16" s="175" t="s">
        <v>740</v>
      </c>
      <c r="Z16" s="175">
        <v>25.2</v>
      </c>
      <c r="AM16" s="118" t="s">
        <v>739</v>
      </c>
      <c r="AN16" s="149">
        <v>5.7</v>
      </c>
      <c r="AP16" s="118" t="s">
        <v>737</v>
      </c>
      <c r="AQ16" s="149" t="s">
        <v>615</v>
      </c>
      <c r="AS16" s="162" t="s">
        <v>737</v>
      </c>
      <c r="AT16" s="149">
        <v>0.7</v>
      </c>
      <c r="AV16" s="124" t="s">
        <v>738</v>
      </c>
      <c r="AW16" s="170" t="s">
        <v>615</v>
      </c>
      <c r="BF16" s="155" t="s">
        <v>651</v>
      </c>
      <c r="BG16" s="162">
        <v>44.2</v>
      </c>
      <c r="BH16" s="172">
        <f t="shared" si="0"/>
        <v>0.95452909418116394</v>
      </c>
      <c r="BI16" s="173">
        <v>166.7</v>
      </c>
      <c r="BJ16" s="162">
        <v>3.6</v>
      </c>
      <c r="BL16" s="155" t="s">
        <v>595</v>
      </c>
      <c r="BM16" s="149" t="s">
        <v>615</v>
      </c>
      <c r="BO16" s="155" t="s">
        <v>737</v>
      </c>
      <c r="BP16" s="149" t="s">
        <v>615</v>
      </c>
      <c r="BR16" s="166" t="s">
        <v>737</v>
      </c>
      <c r="BS16" s="128">
        <v>0.7</v>
      </c>
      <c r="BU16" s="155" t="s">
        <v>595</v>
      </c>
      <c r="BV16" s="119" t="s">
        <v>615</v>
      </c>
      <c r="BX16" s="174" t="s">
        <v>736</v>
      </c>
      <c r="BY16" s="116">
        <v>0.3</v>
      </c>
      <c r="CA16" s="166" t="s">
        <v>720</v>
      </c>
      <c r="CB16" s="116">
        <v>12.1</v>
      </c>
      <c r="CJ16" s="175" t="s">
        <v>660</v>
      </c>
      <c r="CK16" s="177">
        <v>60.5</v>
      </c>
    </row>
    <row r="17" spans="2:88" ht="13.9">
      <c r="B17" s="155" t="s">
        <v>633</v>
      </c>
      <c r="C17" s="156">
        <v>26.5</v>
      </c>
      <c r="E17" s="118" t="s">
        <v>716</v>
      </c>
      <c r="F17" s="157">
        <v>474.9</v>
      </c>
      <c r="G17" s="118">
        <v>332</v>
      </c>
      <c r="H17" s="182">
        <v>1215.5999999999999</v>
      </c>
      <c r="I17" s="118">
        <v>5917.6</v>
      </c>
      <c r="J17" s="118">
        <v>52.7</v>
      </c>
      <c r="K17" s="118">
        <v>56.2</v>
      </c>
      <c r="L17" s="158">
        <v>8049</v>
      </c>
      <c r="M17" s="118">
        <v>35.1</v>
      </c>
      <c r="N17" s="118">
        <v>24.6</v>
      </c>
      <c r="O17" s="119">
        <v>89.9</v>
      </c>
      <c r="P17" s="118">
        <v>437.6</v>
      </c>
      <c r="Q17" s="118">
        <v>3.9</v>
      </c>
      <c r="R17" s="118">
        <v>4.2</v>
      </c>
      <c r="S17" s="118">
        <v>595.29999999999995</v>
      </c>
      <c r="U17" s="184"/>
      <c r="Y17" s="169" t="s">
        <v>735</v>
      </c>
      <c r="AM17" s="118" t="s">
        <v>734</v>
      </c>
      <c r="AN17" s="149">
        <v>7.6</v>
      </c>
      <c r="AP17" s="118" t="s">
        <v>732</v>
      </c>
      <c r="AQ17" s="149">
        <v>0.1</v>
      </c>
      <c r="AS17" s="162" t="s">
        <v>732</v>
      </c>
      <c r="AT17" s="149">
        <v>0.3</v>
      </c>
      <c r="AV17" s="124" t="s">
        <v>733</v>
      </c>
      <c r="AW17" s="170" t="s">
        <v>615</v>
      </c>
      <c r="BF17" s="155" t="s">
        <v>654</v>
      </c>
      <c r="BG17" s="162">
        <v>117.8</v>
      </c>
      <c r="BH17" s="172">
        <f>9.5/133*BG17</f>
        <v>8.4142857142857128</v>
      </c>
      <c r="BI17" s="173" t="s">
        <v>683</v>
      </c>
      <c r="BJ17" s="162">
        <v>0</v>
      </c>
      <c r="BL17" s="155" t="s">
        <v>670</v>
      </c>
      <c r="BM17" s="149">
        <v>0.1</v>
      </c>
      <c r="BO17" s="155" t="s">
        <v>732</v>
      </c>
      <c r="BP17" s="149">
        <v>0.1</v>
      </c>
      <c r="BR17" s="166" t="s">
        <v>732</v>
      </c>
      <c r="BS17" s="128">
        <v>0.3</v>
      </c>
      <c r="BU17" s="155" t="s">
        <v>670</v>
      </c>
      <c r="BV17" s="119">
        <v>0.1</v>
      </c>
      <c r="BX17" s="174" t="s">
        <v>731</v>
      </c>
      <c r="BY17" s="116">
        <v>0.6</v>
      </c>
      <c r="CA17" s="152" t="s">
        <v>730</v>
      </c>
      <c r="CB17" s="116">
        <v>-8.8000000000000007</v>
      </c>
      <c r="CJ17" s="169" t="s">
        <v>729</v>
      </c>
    </row>
    <row r="18" spans="2:88">
      <c r="B18" s="155" t="s">
        <v>728</v>
      </c>
      <c r="C18" s="156">
        <v>14.1</v>
      </c>
      <c r="E18" s="118" t="s">
        <v>727</v>
      </c>
      <c r="F18" s="157"/>
      <c r="G18" s="118"/>
      <c r="H18" s="118"/>
      <c r="I18" s="118">
        <v>2036.9</v>
      </c>
      <c r="J18" s="118" t="s">
        <v>726</v>
      </c>
      <c r="K18" s="118">
        <v>41.4</v>
      </c>
      <c r="L18" s="158">
        <v>2078.3000000000002</v>
      </c>
      <c r="M18" s="118"/>
      <c r="N18" s="118"/>
      <c r="O18" s="119"/>
      <c r="P18" s="118">
        <v>147.1</v>
      </c>
      <c r="Q18" s="118"/>
      <c r="R18" s="118">
        <v>3</v>
      </c>
      <c r="S18" s="118">
        <v>150.1</v>
      </c>
      <c r="U18" s="184"/>
      <c r="AM18" s="118" t="s">
        <v>725</v>
      </c>
      <c r="AN18" s="149">
        <v>1.9</v>
      </c>
      <c r="AP18" s="118" t="s">
        <v>723</v>
      </c>
      <c r="AQ18" s="149" t="s">
        <v>615</v>
      </c>
      <c r="AS18" s="162" t="s">
        <v>722</v>
      </c>
      <c r="AT18" s="149">
        <v>1.4</v>
      </c>
      <c r="AV18" s="124" t="s">
        <v>724</v>
      </c>
      <c r="AW18" s="170" t="s">
        <v>615</v>
      </c>
      <c r="BF18" s="155" t="s">
        <v>650</v>
      </c>
      <c r="BG18" s="162">
        <v>75.400000000000006</v>
      </c>
      <c r="BH18" s="172">
        <f>BJ18/BI18*BG18</f>
        <v>1.8752331606217618</v>
      </c>
      <c r="BI18" s="173">
        <v>96.5</v>
      </c>
      <c r="BJ18" s="162">
        <v>2.4</v>
      </c>
      <c r="BL18" s="155" t="s">
        <v>594</v>
      </c>
      <c r="BM18" s="149">
        <v>0.4</v>
      </c>
      <c r="BO18" s="155" t="s">
        <v>723</v>
      </c>
      <c r="BP18" s="149" t="s">
        <v>615</v>
      </c>
      <c r="BR18" s="166" t="s">
        <v>722</v>
      </c>
      <c r="BS18" s="128">
        <v>1.4</v>
      </c>
      <c r="BU18" s="155" t="s">
        <v>666</v>
      </c>
      <c r="BV18" s="119">
        <v>0.1</v>
      </c>
      <c r="BX18" s="174" t="s">
        <v>721</v>
      </c>
      <c r="BY18" s="116">
        <v>2.2999999999999998</v>
      </c>
      <c r="CA18" s="166" t="s">
        <v>720</v>
      </c>
      <c r="CB18" s="116">
        <v>-8.8000000000000007</v>
      </c>
    </row>
    <row r="19" spans="2:88" ht="13.9">
      <c r="B19" s="155" t="s">
        <v>719</v>
      </c>
      <c r="C19" s="156">
        <v>10.199999999999999</v>
      </c>
      <c r="E19" s="118" t="s">
        <v>567</v>
      </c>
      <c r="F19" s="157">
        <v>7.6</v>
      </c>
      <c r="G19" s="118">
        <v>1.2</v>
      </c>
      <c r="H19" s="118">
        <v>2</v>
      </c>
      <c r="I19" s="118"/>
      <c r="J19" s="118"/>
      <c r="K19" s="118">
        <v>5.4</v>
      </c>
      <c r="L19" s="158">
        <v>16.100000000000001</v>
      </c>
      <c r="M19" s="118">
        <v>0.6</v>
      </c>
      <c r="N19" s="118">
        <v>0.1</v>
      </c>
      <c r="O19" s="119">
        <v>0.1</v>
      </c>
      <c r="P19" s="118"/>
      <c r="Q19" s="118"/>
      <c r="R19" s="118">
        <v>0.4</v>
      </c>
      <c r="S19" s="118">
        <v>1.2</v>
      </c>
      <c r="U19" s="184"/>
      <c r="AM19" s="118" t="s">
        <v>718</v>
      </c>
      <c r="AN19" s="149">
        <v>0.3</v>
      </c>
      <c r="AP19" s="118" t="s">
        <v>714</v>
      </c>
      <c r="AQ19" s="149">
        <v>0.2</v>
      </c>
      <c r="AS19" s="162" t="s">
        <v>714</v>
      </c>
      <c r="AT19" s="149">
        <v>0.4</v>
      </c>
      <c r="AV19" s="124" t="s">
        <v>717</v>
      </c>
      <c r="AW19" s="170" t="s">
        <v>615</v>
      </c>
      <c r="BF19" s="155" t="s">
        <v>716</v>
      </c>
      <c r="BG19" s="162">
        <v>17.5</v>
      </c>
      <c r="BH19" s="172">
        <f>BJ19/BI19*BG19</f>
        <v>0.60344827586206895</v>
      </c>
      <c r="BI19" s="173">
        <v>5.8</v>
      </c>
      <c r="BJ19" s="162">
        <v>0.2</v>
      </c>
      <c r="BL19" s="155" t="s">
        <v>663</v>
      </c>
      <c r="BM19" s="149">
        <v>0.5</v>
      </c>
      <c r="BO19" s="155" t="s">
        <v>715</v>
      </c>
      <c r="BP19" s="149">
        <v>0.2</v>
      </c>
      <c r="BR19" s="166" t="s">
        <v>714</v>
      </c>
      <c r="BS19" s="128">
        <v>0.4</v>
      </c>
      <c r="BU19" s="155" t="s">
        <v>663</v>
      </c>
      <c r="BV19" s="119">
        <v>0.1</v>
      </c>
      <c r="BX19" s="174" t="s">
        <v>713</v>
      </c>
      <c r="BY19" s="116">
        <v>64.3</v>
      </c>
      <c r="CA19" s="152" t="s">
        <v>712</v>
      </c>
      <c r="CB19" s="116">
        <v>-87.1</v>
      </c>
    </row>
    <row r="20" spans="2:88" ht="13.9">
      <c r="B20" s="155" t="s">
        <v>618</v>
      </c>
      <c r="C20" s="156">
        <v>10.1</v>
      </c>
      <c r="E20" s="118" t="s">
        <v>711</v>
      </c>
      <c r="F20" s="157">
        <v>434</v>
      </c>
      <c r="G20" s="118">
        <v>148.69999999999999</v>
      </c>
      <c r="H20" s="118">
        <v>394.8</v>
      </c>
      <c r="I20" s="118">
        <v>40.299999999999997</v>
      </c>
      <c r="J20" s="118"/>
      <c r="K20" s="118">
        <v>10.1</v>
      </c>
      <c r="L20" s="158">
        <v>1027.8</v>
      </c>
      <c r="M20" s="434" t="s">
        <v>1227</v>
      </c>
      <c r="N20" s="118">
        <v>9.1999999999999993</v>
      </c>
      <c r="O20" s="119">
        <v>24.4</v>
      </c>
      <c r="P20" s="118">
        <v>2.5</v>
      </c>
      <c r="Q20" s="118"/>
      <c r="R20" s="118">
        <v>0.6</v>
      </c>
      <c r="S20" s="118">
        <v>63.4</v>
      </c>
      <c r="T20" s="116">
        <f>Source_EPA!BP208</f>
        <v>0</v>
      </c>
      <c r="U20" s="184"/>
      <c r="AM20" s="118" t="s">
        <v>710</v>
      </c>
      <c r="AN20" s="149" t="s">
        <v>683</v>
      </c>
      <c r="AP20" s="118" t="s">
        <v>708</v>
      </c>
      <c r="AQ20" s="149">
        <v>0.1</v>
      </c>
      <c r="AS20" s="162" t="s">
        <v>708</v>
      </c>
      <c r="AT20" s="149">
        <v>0.6</v>
      </c>
      <c r="AV20" s="124" t="s">
        <v>709</v>
      </c>
      <c r="AW20" s="170" t="s">
        <v>615</v>
      </c>
      <c r="BF20" s="155" t="s">
        <v>647</v>
      </c>
      <c r="BG20" s="162">
        <v>21.9</v>
      </c>
      <c r="BH20" s="172">
        <f>BJ20/BI20*BG20</f>
        <v>0.66363636363636358</v>
      </c>
      <c r="BI20" s="173">
        <v>16.5</v>
      </c>
      <c r="BJ20" s="162">
        <v>0.5</v>
      </c>
      <c r="BL20" s="141" t="s">
        <v>707</v>
      </c>
      <c r="BM20" s="148">
        <v>5</v>
      </c>
      <c r="BO20" s="155" t="s">
        <v>708</v>
      </c>
      <c r="BP20" s="149">
        <v>0.1</v>
      </c>
      <c r="BR20" s="166" t="s">
        <v>708</v>
      </c>
      <c r="BS20" s="128">
        <v>0.6</v>
      </c>
      <c r="BU20" s="179" t="s">
        <v>707</v>
      </c>
      <c r="BV20" s="153">
        <v>1</v>
      </c>
      <c r="BX20" s="152" t="s">
        <v>706</v>
      </c>
      <c r="BY20" s="152">
        <v>2.1</v>
      </c>
      <c r="CA20" s="166" t="s">
        <v>705</v>
      </c>
      <c r="CB20" s="116">
        <v>-89.5</v>
      </c>
    </row>
    <row r="21" spans="2:88" ht="13.9">
      <c r="B21" s="155" t="s">
        <v>637</v>
      </c>
      <c r="C21" s="156">
        <v>6</v>
      </c>
      <c r="E21" s="118" t="s">
        <v>679</v>
      </c>
      <c r="F21" s="157"/>
      <c r="G21" s="118"/>
      <c r="H21" s="118"/>
      <c r="I21" s="118"/>
      <c r="J21" s="118"/>
      <c r="K21" s="118"/>
      <c r="L21" s="158"/>
      <c r="M21" s="118"/>
      <c r="N21" s="118"/>
      <c r="O21" s="119"/>
      <c r="P21" s="118"/>
      <c r="Q21" s="118"/>
      <c r="R21" s="118"/>
      <c r="S21" s="118"/>
      <c r="U21" s="186"/>
      <c r="AM21" s="118" t="s">
        <v>704</v>
      </c>
      <c r="AN21" s="149">
        <v>1.6</v>
      </c>
      <c r="AP21" s="118" t="s">
        <v>701</v>
      </c>
      <c r="AQ21" s="149">
        <v>0.1</v>
      </c>
      <c r="AS21" s="162" t="s">
        <v>701</v>
      </c>
      <c r="AT21" s="149">
        <v>0.6</v>
      </c>
      <c r="AV21" s="124" t="s">
        <v>703</v>
      </c>
      <c r="AW21" s="170" t="s">
        <v>615</v>
      </c>
      <c r="BF21" s="155" t="s">
        <v>702</v>
      </c>
      <c r="BG21" s="162">
        <v>133.5</v>
      </c>
      <c r="BH21" s="172">
        <f>BJ21/BI21*BG21</f>
        <v>9.903329439252337</v>
      </c>
      <c r="BI21" s="173">
        <v>171.2</v>
      </c>
      <c r="BJ21" s="162">
        <v>12.7</v>
      </c>
      <c r="BL21" s="155" t="s">
        <v>595</v>
      </c>
      <c r="BM21" s="149" t="s">
        <v>615</v>
      </c>
      <c r="BO21" s="155" t="s">
        <v>701</v>
      </c>
      <c r="BP21" s="149">
        <v>0.1</v>
      </c>
      <c r="BR21" s="166" t="s">
        <v>701</v>
      </c>
      <c r="BS21" s="128">
        <v>0.6</v>
      </c>
      <c r="BU21" s="155" t="s">
        <v>595</v>
      </c>
      <c r="BV21" s="119" t="s">
        <v>615</v>
      </c>
      <c r="BX21" s="175" t="s">
        <v>660</v>
      </c>
      <c r="BY21" s="175">
        <v>224.7</v>
      </c>
      <c r="CA21" s="166" t="s">
        <v>700</v>
      </c>
      <c r="CB21" s="116">
        <v>2.4</v>
      </c>
    </row>
    <row r="22" spans="2:88" ht="13.9">
      <c r="B22" s="155" t="s">
        <v>699</v>
      </c>
      <c r="C22" s="156">
        <v>5.9</v>
      </c>
      <c r="E22" s="118" t="s">
        <v>698</v>
      </c>
      <c r="F22" s="157"/>
      <c r="G22" s="118">
        <v>40.5</v>
      </c>
      <c r="H22" s="118">
        <v>266.39999999999998</v>
      </c>
      <c r="I22" s="118">
        <v>14939.9</v>
      </c>
      <c r="J22" s="118"/>
      <c r="K22" s="118">
        <v>132</v>
      </c>
      <c r="L22" s="158">
        <v>15378.7</v>
      </c>
      <c r="M22" s="118"/>
      <c r="N22" s="118">
        <v>2.9</v>
      </c>
      <c r="O22" s="119">
        <v>19</v>
      </c>
      <c r="P22" s="118">
        <v>1065.8</v>
      </c>
      <c r="Q22" s="118"/>
      <c r="R22" s="118">
        <v>9.4</v>
      </c>
      <c r="S22" s="118">
        <v>1097.0999999999999</v>
      </c>
      <c r="U22" s="186"/>
      <c r="AM22" s="118" t="s">
        <v>697</v>
      </c>
      <c r="AN22" s="149">
        <v>0.1</v>
      </c>
      <c r="AP22" s="175" t="s">
        <v>660</v>
      </c>
      <c r="AQ22" s="187">
        <v>2.1</v>
      </c>
      <c r="AS22" s="188" t="s">
        <v>660</v>
      </c>
      <c r="AT22" s="189">
        <v>18.399999999999999</v>
      </c>
      <c r="AV22" s="181" t="s">
        <v>660</v>
      </c>
      <c r="AW22" s="187">
        <v>0.4</v>
      </c>
      <c r="BF22" s="141" t="s">
        <v>696</v>
      </c>
      <c r="BG22" s="150">
        <v>152.19999999999999</v>
      </c>
      <c r="BH22" s="165">
        <f>SUM(BH23)</f>
        <v>10.271165644171779</v>
      </c>
      <c r="BI22" s="150">
        <v>130.4</v>
      </c>
      <c r="BJ22" s="150">
        <v>8.8000000000000007</v>
      </c>
      <c r="BL22" s="155" t="s">
        <v>670</v>
      </c>
      <c r="BM22" s="149">
        <v>0.2</v>
      </c>
      <c r="BO22" s="175" t="s">
        <v>660</v>
      </c>
      <c r="BP22" s="187">
        <v>2.1</v>
      </c>
      <c r="BR22" s="175" t="s">
        <v>660</v>
      </c>
      <c r="BS22" s="177">
        <v>18.399999999999999</v>
      </c>
      <c r="BU22" s="155" t="s">
        <v>670</v>
      </c>
      <c r="BV22" s="119">
        <v>0.2</v>
      </c>
      <c r="BX22" s="169" t="s">
        <v>695</v>
      </c>
      <c r="CA22" s="152" t="s">
        <v>694</v>
      </c>
      <c r="CB22" s="116">
        <v>0.8</v>
      </c>
    </row>
    <row r="23" spans="2:88">
      <c r="B23" s="155" t="s">
        <v>693</v>
      </c>
      <c r="C23" s="156">
        <v>4.7</v>
      </c>
      <c r="E23" s="118" t="s">
        <v>692</v>
      </c>
      <c r="F23" s="157"/>
      <c r="G23" s="118">
        <v>24.4</v>
      </c>
      <c r="H23" s="118"/>
      <c r="I23" s="118">
        <v>200.4</v>
      </c>
      <c r="J23" s="118">
        <v>78.400000000000006</v>
      </c>
      <c r="K23" s="118">
        <v>111.6</v>
      </c>
      <c r="L23" s="158">
        <v>414.6</v>
      </c>
      <c r="M23" s="118"/>
      <c r="N23" s="118">
        <v>1.8</v>
      </c>
      <c r="O23" s="119"/>
      <c r="P23" s="118">
        <v>15</v>
      </c>
      <c r="Q23" s="118">
        <v>5.9</v>
      </c>
      <c r="R23" s="118">
        <v>8.4</v>
      </c>
      <c r="S23" s="118">
        <v>31.1</v>
      </c>
      <c r="U23" s="186"/>
      <c r="AM23" s="118" t="s">
        <v>691</v>
      </c>
      <c r="AN23" s="149" t="s">
        <v>690</v>
      </c>
      <c r="AP23" s="169" t="s">
        <v>687</v>
      </c>
      <c r="AS23" s="169" t="s">
        <v>689</v>
      </c>
      <c r="AV23" s="169" t="s">
        <v>688</v>
      </c>
      <c r="AW23" s="124"/>
      <c r="BF23" s="155" t="s">
        <v>679</v>
      </c>
      <c r="BG23" s="162">
        <v>152.19999999999999</v>
      </c>
      <c r="BH23" s="172">
        <f>BJ23/BI23*BG23</f>
        <v>10.271165644171779</v>
      </c>
      <c r="BI23" s="162">
        <v>130.4</v>
      </c>
      <c r="BJ23" s="162">
        <v>8.8000000000000007</v>
      </c>
      <c r="BL23" s="155" t="s">
        <v>666</v>
      </c>
      <c r="BM23" s="149">
        <v>0.6</v>
      </c>
      <c r="BO23" s="169" t="s">
        <v>687</v>
      </c>
      <c r="BR23" s="169" t="s">
        <v>687</v>
      </c>
      <c r="BU23" s="155" t="s">
        <v>666</v>
      </c>
      <c r="BV23" s="119">
        <v>0.1</v>
      </c>
      <c r="CA23" s="166" t="s">
        <v>616</v>
      </c>
      <c r="CB23" s="116">
        <v>0.8</v>
      </c>
    </row>
    <row r="24" spans="2:88" ht="13.9">
      <c r="B24" s="155" t="s">
        <v>686</v>
      </c>
      <c r="C24" s="156">
        <v>4.4000000000000004</v>
      </c>
      <c r="E24" s="118" t="s">
        <v>685</v>
      </c>
      <c r="F24" s="157"/>
      <c r="G24" s="118"/>
      <c r="H24" s="118"/>
      <c r="I24" s="118"/>
      <c r="J24" s="118"/>
      <c r="K24" s="118"/>
      <c r="L24" s="158"/>
      <c r="M24" s="118"/>
      <c r="N24" s="118"/>
      <c r="O24" s="119"/>
      <c r="P24" s="118"/>
      <c r="Q24" s="118"/>
      <c r="R24" s="118"/>
      <c r="S24" s="118"/>
      <c r="U24" s="127"/>
      <c r="AM24" s="118" t="s">
        <v>684</v>
      </c>
      <c r="AN24" s="149" t="s">
        <v>683</v>
      </c>
      <c r="AW24" s="124"/>
      <c r="BF24" s="141" t="s">
        <v>678</v>
      </c>
      <c r="BG24" s="150">
        <v>108.4</v>
      </c>
      <c r="BH24" s="165">
        <f>SUM(BH25:BH26)</f>
        <v>7.3539593908629444</v>
      </c>
      <c r="BI24" s="150">
        <v>40.5</v>
      </c>
      <c r="BJ24" s="150">
        <v>2.7</v>
      </c>
      <c r="BL24" s="155" t="s">
        <v>663</v>
      </c>
      <c r="BM24" s="149">
        <v>4.0999999999999996</v>
      </c>
      <c r="BU24" s="155" t="s">
        <v>663</v>
      </c>
      <c r="BV24" s="119">
        <v>0.7</v>
      </c>
      <c r="CA24" s="152" t="s">
        <v>682</v>
      </c>
      <c r="CB24" s="116">
        <v>-12.6</v>
      </c>
    </row>
    <row r="25" spans="2:88" ht="13.9">
      <c r="B25" s="155" t="s">
        <v>681</v>
      </c>
      <c r="C25" s="156">
        <v>4</v>
      </c>
      <c r="E25" s="118" t="s">
        <v>680</v>
      </c>
      <c r="F25" s="157"/>
      <c r="G25" s="118"/>
      <c r="H25" s="118">
        <v>-0.4</v>
      </c>
      <c r="I25" s="118"/>
      <c r="J25" s="118"/>
      <c r="K25" s="118"/>
      <c r="L25" s="158">
        <v>-0.4</v>
      </c>
      <c r="M25" s="118"/>
      <c r="N25" s="118"/>
      <c r="O25" s="119" t="s">
        <v>653</v>
      </c>
      <c r="P25" s="118"/>
      <c r="Q25" s="118"/>
      <c r="R25" s="118"/>
      <c r="S25" s="118" t="s">
        <v>653</v>
      </c>
      <c r="U25" s="127"/>
      <c r="AM25" s="175" t="s">
        <v>660</v>
      </c>
      <c r="AN25" s="187">
        <v>78.8</v>
      </c>
      <c r="AP25" s="152"/>
      <c r="BF25" s="155" t="s">
        <v>679</v>
      </c>
      <c r="BG25" s="162">
        <v>5.9</v>
      </c>
      <c r="BH25" s="172">
        <f>BJ25/BI25*BG25</f>
        <v>0.59000000000000008</v>
      </c>
      <c r="BI25" s="162">
        <v>1</v>
      </c>
      <c r="BJ25" s="162">
        <v>0.1</v>
      </c>
      <c r="BL25" s="141" t="s">
        <v>678</v>
      </c>
      <c r="BM25" s="148" t="s">
        <v>615</v>
      </c>
      <c r="BU25" s="141" t="s">
        <v>678</v>
      </c>
      <c r="BV25" s="153">
        <v>0.1</v>
      </c>
      <c r="CA25" s="166" t="s">
        <v>677</v>
      </c>
      <c r="CB25" s="116">
        <v>-12.6</v>
      </c>
    </row>
    <row r="26" spans="2:88" ht="13.9">
      <c r="B26" s="155" t="s">
        <v>609</v>
      </c>
      <c r="C26" s="156">
        <v>3.3</v>
      </c>
      <c r="E26" s="118" t="s">
        <v>676</v>
      </c>
      <c r="F26" s="157"/>
      <c r="G26" s="118"/>
      <c r="H26" s="118"/>
      <c r="I26" s="118"/>
      <c r="J26" s="118"/>
      <c r="K26" s="118"/>
      <c r="L26" s="158"/>
      <c r="M26" s="118"/>
      <c r="N26" s="118"/>
      <c r="O26" s="119"/>
      <c r="P26" s="118"/>
      <c r="Q26" s="118"/>
      <c r="R26" s="118"/>
      <c r="S26" s="118"/>
      <c r="U26" s="127"/>
      <c r="AM26" s="169" t="s">
        <v>675</v>
      </c>
      <c r="BF26" s="155" t="s">
        <v>674</v>
      </c>
      <c r="BG26" s="162">
        <v>102.5</v>
      </c>
      <c r="BH26" s="172">
        <f>BJ26/BI26*BG26</f>
        <v>6.7639593908629445</v>
      </c>
      <c r="BI26" s="162">
        <v>39.4</v>
      </c>
      <c r="BJ26" s="162">
        <v>2.6</v>
      </c>
      <c r="BL26" s="155" t="s">
        <v>595</v>
      </c>
      <c r="BM26" s="149" t="s">
        <v>615</v>
      </c>
      <c r="BU26" s="155" t="s">
        <v>595</v>
      </c>
      <c r="BV26" s="119" t="s">
        <v>615</v>
      </c>
      <c r="CA26" s="175" t="s">
        <v>673</v>
      </c>
      <c r="CB26" s="175">
        <v>-858.5</v>
      </c>
    </row>
    <row r="27" spans="2:88" ht="13.9">
      <c r="B27" s="155" t="s">
        <v>672</v>
      </c>
      <c r="C27" s="156">
        <v>2.7</v>
      </c>
      <c r="E27" s="118" t="s">
        <v>671</v>
      </c>
      <c r="F27" s="157"/>
      <c r="G27" s="118"/>
      <c r="H27" s="118"/>
      <c r="I27" s="118"/>
      <c r="J27" s="118"/>
      <c r="K27" s="118"/>
      <c r="L27" s="158"/>
      <c r="M27" s="118"/>
      <c r="N27" s="118"/>
      <c r="O27" s="119"/>
      <c r="P27" s="118"/>
      <c r="Q27" s="118"/>
      <c r="R27" s="118"/>
      <c r="S27" s="118"/>
      <c r="BF27" s="175" t="s">
        <v>660</v>
      </c>
      <c r="BG27" s="181">
        <v>5223.3999999999996</v>
      </c>
      <c r="BH27" s="190">
        <f>SUM(BH6,BH22,BH24)</f>
        <v>122.33057275852863</v>
      </c>
      <c r="BI27" s="181">
        <v>4790.7</v>
      </c>
      <c r="BJ27" s="181">
        <v>119.8</v>
      </c>
      <c r="BL27" s="155" t="s">
        <v>670</v>
      </c>
      <c r="BM27" s="149" t="s">
        <v>615</v>
      </c>
      <c r="BU27" s="155" t="s">
        <v>670</v>
      </c>
      <c r="BV27" s="119">
        <v>0.1</v>
      </c>
      <c r="CA27" s="169" t="s">
        <v>669</v>
      </c>
    </row>
    <row r="28" spans="2:88" ht="13.9">
      <c r="B28" s="155" t="s">
        <v>632</v>
      </c>
      <c r="C28" s="156">
        <v>1.8</v>
      </c>
      <c r="E28" s="118" t="s">
        <v>668</v>
      </c>
      <c r="F28" s="157"/>
      <c r="G28" s="118"/>
      <c r="H28" s="118"/>
      <c r="I28" s="118"/>
      <c r="J28" s="118"/>
      <c r="K28" s="118"/>
      <c r="L28" s="158"/>
      <c r="M28" s="118"/>
      <c r="N28" s="118"/>
      <c r="O28" s="119"/>
      <c r="P28" s="118"/>
      <c r="Q28" s="118"/>
      <c r="R28" s="118"/>
      <c r="S28" s="118"/>
      <c r="AM28" s="152"/>
      <c r="BF28" s="169" t="s">
        <v>667</v>
      </c>
      <c r="BL28" s="155" t="s">
        <v>666</v>
      </c>
      <c r="BM28" s="149" t="s">
        <v>615</v>
      </c>
      <c r="BU28" s="155" t="s">
        <v>666</v>
      </c>
      <c r="BV28" s="119" t="s">
        <v>615</v>
      </c>
    </row>
    <row r="29" spans="2:88">
      <c r="B29" s="155" t="s">
        <v>665</v>
      </c>
      <c r="C29" s="156">
        <v>1.6</v>
      </c>
      <c r="E29" s="118" t="s">
        <v>664</v>
      </c>
      <c r="F29" s="157"/>
      <c r="G29" s="118"/>
      <c r="H29" s="118"/>
      <c r="I29" s="118"/>
      <c r="J29" s="118"/>
      <c r="K29" s="118"/>
      <c r="L29" s="158"/>
      <c r="M29" s="118"/>
      <c r="N29" s="118"/>
      <c r="O29" s="119"/>
      <c r="P29" s="118"/>
      <c r="Q29" s="118"/>
      <c r="R29" s="118"/>
      <c r="S29" s="118"/>
      <c r="BL29" s="155" t="s">
        <v>663</v>
      </c>
      <c r="BM29" s="149" t="s">
        <v>615</v>
      </c>
      <c r="BU29" s="155" t="s">
        <v>663</v>
      </c>
      <c r="BV29" s="119" t="s">
        <v>615</v>
      </c>
    </row>
    <row r="30" spans="2:88" ht="13.9">
      <c r="B30" s="155" t="s">
        <v>662</v>
      </c>
      <c r="C30" s="156">
        <v>1.4</v>
      </c>
      <c r="E30" s="118" t="s">
        <v>661</v>
      </c>
      <c r="F30" s="157"/>
      <c r="G30" s="118"/>
      <c r="H30" s="118"/>
      <c r="I30" s="118"/>
      <c r="J30" s="118"/>
      <c r="K30" s="118"/>
      <c r="L30" s="158"/>
      <c r="M30" s="118"/>
      <c r="N30" s="118"/>
      <c r="O30" s="119"/>
      <c r="P30" s="118"/>
      <c r="Q30" s="118"/>
      <c r="R30" s="118"/>
      <c r="S30" s="118"/>
      <c r="BL30" s="175" t="s">
        <v>660</v>
      </c>
      <c r="BM30" s="187">
        <v>8</v>
      </c>
      <c r="BU30" s="175" t="s">
        <v>660</v>
      </c>
      <c r="BV30" s="177">
        <v>22.9</v>
      </c>
    </row>
    <row r="31" spans="2:88">
      <c r="B31" s="155" t="s">
        <v>659</v>
      </c>
      <c r="C31" s="156">
        <v>1.2</v>
      </c>
      <c r="E31" s="118" t="s">
        <v>658</v>
      </c>
      <c r="F31" s="157"/>
      <c r="G31" s="118"/>
      <c r="H31" s="118">
        <v>47.1</v>
      </c>
      <c r="I31" s="118"/>
      <c r="J31" s="118"/>
      <c r="K31" s="118"/>
      <c r="L31" s="158">
        <v>47.1</v>
      </c>
      <c r="M31" s="118"/>
      <c r="N31" s="118"/>
      <c r="O31" s="119">
        <v>3.3</v>
      </c>
      <c r="P31" s="118"/>
      <c r="Q31" s="118"/>
      <c r="R31" s="118"/>
      <c r="S31" s="118">
        <v>3.3</v>
      </c>
      <c r="BL31" s="169" t="s">
        <v>657</v>
      </c>
      <c r="BU31" s="169" t="s">
        <v>656</v>
      </c>
    </row>
    <row r="32" spans="2:88">
      <c r="B32" s="155" t="s">
        <v>655</v>
      </c>
      <c r="C32" s="156">
        <v>1.2</v>
      </c>
      <c r="E32" s="118" t="s">
        <v>654</v>
      </c>
      <c r="F32" s="157"/>
      <c r="G32" s="118">
        <v>0.4</v>
      </c>
      <c r="H32" s="118">
        <v>600</v>
      </c>
      <c r="I32" s="118"/>
      <c r="J32" s="118">
        <v>123.4</v>
      </c>
      <c r="K32" s="118"/>
      <c r="L32" s="158">
        <v>723.8</v>
      </c>
      <c r="M32" s="118"/>
      <c r="N32" s="118" t="s">
        <v>653</v>
      </c>
      <c r="O32" s="119">
        <v>61.3</v>
      </c>
      <c r="P32" s="118"/>
      <c r="Q32" s="118">
        <v>12.6</v>
      </c>
      <c r="R32" s="118"/>
      <c r="S32" s="118">
        <v>73.900000000000006</v>
      </c>
      <c r="U32" s="191"/>
    </row>
    <row r="33" spans="2:21">
      <c r="B33" s="155" t="s">
        <v>652</v>
      </c>
      <c r="C33" s="156">
        <v>0.9</v>
      </c>
      <c r="E33" s="118" t="s">
        <v>651</v>
      </c>
      <c r="F33" s="157"/>
      <c r="G33" s="118"/>
      <c r="H33" s="118">
        <v>1370.6</v>
      </c>
      <c r="I33" s="118"/>
      <c r="J33" s="118"/>
      <c r="K33" s="118"/>
      <c r="L33" s="158">
        <v>1370.6</v>
      </c>
      <c r="M33" s="118"/>
      <c r="N33" s="118"/>
      <c r="O33" s="119">
        <v>91.4</v>
      </c>
      <c r="P33" s="118"/>
      <c r="Q33" s="118"/>
      <c r="R33" s="118"/>
      <c r="S33" s="118">
        <v>91.4</v>
      </c>
    </row>
    <row r="34" spans="2:21">
      <c r="B34" s="155" t="s">
        <v>616</v>
      </c>
      <c r="C34" s="156">
        <v>0.8</v>
      </c>
      <c r="E34" s="118" t="s">
        <v>650</v>
      </c>
      <c r="F34" s="157"/>
      <c r="G34" s="118"/>
      <c r="H34" s="118"/>
      <c r="I34" s="118"/>
      <c r="J34" s="118"/>
      <c r="K34" s="118"/>
      <c r="L34" s="158"/>
      <c r="M34" s="118"/>
      <c r="N34" s="118"/>
      <c r="O34" s="119"/>
      <c r="P34" s="118"/>
      <c r="Q34" s="118"/>
      <c r="R34" s="118"/>
      <c r="S34" s="118"/>
    </row>
    <row r="35" spans="2:21">
      <c r="B35" s="155" t="s">
        <v>649</v>
      </c>
      <c r="C35" s="156">
        <v>0.5</v>
      </c>
      <c r="E35" s="118" t="s">
        <v>648</v>
      </c>
      <c r="F35" s="157"/>
      <c r="G35" s="118"/>
      <c r="H35" s="118">
        <v>16.7</v>
      </c>
      <c r="I35" s="118"/>
      <c r="J35" s="118"/>
      <c r="K35" s="118"/>
      <c r="L35" s="158">
        <v>16.7</v>
      </c>
      <c r="M35" s="118"/>
      <c r="N35" s="118"/>
      <c r="O35" s="119">
        <v>1.2</v>
      </c>
      <c r="P35" s="118"/>
      <c r="Q35" s="118"/>
      <c r="R35" s="118"/>
      <c r="S35" s="118">
        <v>1.2</v>
      </c>
    </row>
    <row r="36" spans="2:21">
      <c r="B36" s="155" t="s">
        <v>631</v>
      </c>
      <c r="C36" s="156">
        <v>0.2</v>
      </c>
      <c r="E36" s="118" t="s">
        <v>647</v>
      </c>
      <c r="F36" s="157"/>
      <c r="G36" s="118"/>
      <c r="H36" s="118"/>
      <c r="I36" s="118"/>
      <c r="J36" s="118"/>
      <c r="K36" s="118"/>
      <c r="L36" s="158"/>
      <c r="M36" s="118"/>
      <c r="N36" s="118"/>
      <c r="O36" s="119"/>
      <c r="P36" s="118"/>
      <c r="Q36" s="118"/>
      <c r="R36" s="118"/>
      <c r="S36" s="118"/>
    </row>
    <row r="37" spans="2:21">
      <c r="B37" s="155" t="s">
        <v>607</v>
      </c>
      <c r="C37" s="156" t="s">
        <v>615</v>
      </c>
      <c r="E37" s="118" t="s">
        <v>646</v>
      </c>
      <c r="F37" s="157"/>
      <c r="G37" s="118"/>
      <c r="H37" s="118"/>
      <c r="I37" s="118"/>
      <c r="J37" s="118">
        <v>56.4</v>
      </c>
      <c r="K37" s="118"/>
      <c r="L37" s="158">
        <v>56.4</v>
      </c>
      <c r="M37" s="118"/>
      <c r="N37" s="118"/>
      <c r="O37" s="119"/>
      <c r="P37" s="118"/>
      <c r="Q37" s="118">
        <v>0.4</v>
      </c>
      <c r="R37" s="118"/>
      <c r="S37" s="118">
        <v>0.4</v>
      </c>
      <c r="U37" s="191"/>
    </row>
    <row r="38" spans="2:21">
      <c r="B38" s="155" t="s">
        <v>645</v>
      </c>
      <c r="C38" s="156">
        <v>-881.7</v>
      </c>
      <c r="E38" s="192" t="s">
        <v>644</v>
      </c>
      <c r="F38" s="193">
        <v>5956.8</v>
      </c>
      <c r="G38" s="192">
        <v>3951.4</v>
      </c>
      <c r="H38" s="192">
        <v>13218.9</v>
      </c>
      <c r="I38" s="192">
        <v>24077.599999999999</v>
      </c>
      <c r="J38" s="192">
        <v>25137.7</v>
      </c>
      <c r="K38" s="192">
        <v>442.8</v>
      </c>
      <c r="L38" s="194">
        <v>72785.2</v>
      </c>
      <c r="M38" s="192">
        <v>329.6</v>
      </c>
      <c r="N38" s="192">
        <v>220.7</v>
      </c>
      <c r="O38" s="195">
        <v>817.3</v>
      </c>
      <c r="P38" s="192">
        <v>1718.4</v>
      </c>
      <c r="Q38" s="192">
        <v>2039.8</v>
      </c>
      <c r="R38" s="192">
        <v>32</v>
      </c>
      <c r="S38" s="192">
        <v>5157.7</v>
      </c>
    </row>
    <row r="39" spans="2:21">
      <c r="B39" s="155" t="s">
        <v>643</v>
      </c>
      <c r="C39" s="156">
        <v>283.3</v>
      </c>
      <c r="E39" s="169" t="s">
        <v>642</v>
      </c>
    </row>
    <row r="40" spans="2:21">
      <c r="B40" s="155" t="s">
        <v>614</v>
      </c>
      <c r="C40" s="156">
        <v>99.8</v>
      </c>
      <c r="E40" s="116" t="s">
        <v>1577</v>
      </c>
    </row>
    <row r="41" spans="2:21" ht="13.9">
      <c r="B41" s="141" t="s">
        <v>570</v>
      </c>
      <c r="C41" s="142">
        <v>636.29999999999995</v>
      </c>
      <c r="E41" s="152"/>
    </row>
    <row r="42" spans="2:21">
      <c r="B42" s="155" t="s">
        <v>641</v>
      </c>
      <c r="C42" s="156">
        <v>164.5</v>
      </c>
    </row>
    <row r="43" spans="2:21">
      <c r="B43" s="155" t="s">
        <v>640</v>
      </c>
      <c r="C43" s="156">
        <v>157.4</v>
      </c>
    </row>
    <row r="44" spans="2:21">
      <c r="B44" s="155" t="s">
        <v>639</v>
      </c>
      <c r="C44" s="156">
        <v>114.6</v>
      </c>
    </row>
    <row r="45" spans="2:21">
      <c r="B45" s="155" t="s">
        <v>638</v>
      </c>
      <c r="C45" s="156">
        <v>64.599999999999994</v>
      </c>
    </row>
    <row r="46" spans="2:21">
      <c r="B46" s="155" t="s">
        <v>627</v>
      </c>
      <c r="C46" s="156">
        <v>61.4</v>
      </c>
    </row>
    <row r="47" spans="2:21">
      <c r="B47" s="155" t="s">
        <v>637</v>
      </c>
      <c r="C47" s="156">
        <v>25.2</v>
      </c>
    </row>
    <row r="48" spans="2:21">
      <c r="B48" s="155" t="s">
        <v>625</v>
      </c>
      <c r="C48" s="156">
        <v>15</v>
      </c>
    </row>
    <row r="49" spans="2:3">
      <c r="B49" s="155" t="s">
        <v>636</v>
      </c>
      <c r="C49" s="156">
        <v>8.3000000000000007</v>
      </c>
    </row>
    <row r="50" spans="2:3">
      <c r="B50" s="155" t="s">
        <v>629</v>
      </c>
      <c r="C50" s="156">
        <v>8</v>
      </c>
    </row>
    <row r="51" spans="2:3">
      <c r="B51" s="155" t="s">
        <v>635</v>
      </c>
      <c r="C51" s="156">
        <v>6.2</v>
      </c>
    </row>
    <row r="52" spans="2:3">
      <c r="B52" s="155" t="s">
        <v>622</v>
      </c>
      <c r="C52" s="156">
        <v>5.8</v>
      </c>
    </row>
    <row r="53" spans="2:3">
      <c r="B53" s="155" t="s">
        <v>628</v>
      </c>
      <c r="C53" s="156">
        <v>2.1</v>
      </c>
    </row>
    <row r="54" spans="2:3">
      <c r="B54" s="155" t="s">
        <v>620</v>
      </c>
      <c r="C54" s="156">
        <v>2</v>
      </c>
    </row>
    <row r="55" spans="2:3">
      <c r="B55" s="155" t="s">
        <v>634</v>
      </c>
      <c r="C55" s="156">
        <v>0.7</v>
      </c>
    </row>
    <row r="56" spans="2:3">
      <c r="B56" s="155" t="s">
        <v>617</v>
      </c>
      <c r="C56" s="156">
        <v>0.3</v>
      </c>
    </row>
    <row r="57" spans="2:3">
      <c r="B57" s="155" t="s">
        <v>633</v>
      </c>
      <c r="C57" s="156">
        <v>0.1</v>
      </c>
    </row>
    <row r="58" spans="2:3">
      <c r="B58" s="155" t="s">
        <v>632</v>
      </c>
      <c r="C58" s="156" t="s">
        <v>615</v>
      </c>
    </row>
    <row r="59" spans="2:3">
      <c r="B59" s="155" t="s">
        <v>631</v>
      </c>
      <c r="C59" s="156" t="s">
        <v>615</v>
      </c>
    </row>
    <row r="60" spans="2:3">
      <c r="B60" s="155" t="s">
        <v>616</v>
      </c>
      <c r="C60" s="156" t="s">
        <v>615</v>
      </c>
    </row>
    <row r="61" spans="2:3">
      <c r="B61" s="155" t="s">
        <v>618</v>
      </c>
      <c r="C61" s="156" t="s">
        <v>615</v>
      </c>
    </row>
    <row r="62" spans="2:3">
      <c r="B62" s="155" t="s">
        <v>614</v>
      </c>
      <c r="C62" s="156">
        <v>0.1</v>
      </c>
    </row>
    <row r="63" spans="2:3" ht="13.9">
      <c r="B63" s="141" t="s">
        <v>571</v>
      </c>
      <c r="C63" s="142">
        <v>355.2</v>
      </c>
    </row>
    <row r="64" spans="2:3">
      <c r="B64" s="155" t="s">
        <v>630</v>
      </c>
      <c r="C64" s="156">
        <v>263.7</v>
      </c>
    </row>
    <row r="65" spans="2:3">
      <c r="B65" s="155" t="s">
        <v>629</v>
      </c>
      <c r="C65" s="156">
        <v>22.9</v>
      </c>
    </row>
    <row r="66" spans="2:3">
      <c r="B66" s="155" t="s">
        <v>628</v>
      </c>
      <c r="C66" s="156">
        <v>18.399999999999999</v>
      </c>
    </row>
    <row r="67" spans="2:3">
      <c r="B67" s="155" t="s">
        <v>627</v>
      </c>
      <c r="C67" s="156">
        <v>17.3</v>
      </c>
    </row>
    <row r="68" spans="2:3">
      <c r="B68" s="155" t="s">
        <v>626</v>
      </c>
      <c r="C68" s="156">
        <v>10.7</v>
      </c>
    </row>
    <row r="69" spans="2:3">
      <c r="B69" s="155" t="s">
        <v>625</v>
      </c>
      <c r="C69" s="156">
        <v>4.9000000000000004</v>
      </c>
    </row>
    <row r="70" spans="2:3">
      <c r="B70" s="155" t="s">
        <v>624</v>
      </c>
      <c r="C70" s="156">
        <v>4.2</v>
      </c>
    </row>
    <row r="71" spans="2:3">
      <c r="B71" s="155" t="s">
        <v>623</v>
      </c>
      <c r="C71" s="156">
        <v>4</v>
      </c>
    </row>
    <row r="72" spans="2:3">
      <c r="B72" s="155" t="s">
        <v>622</v>
      </c>
      <c r="C72" s="156">
        <v>3.8</v>
      </c>
    </row>
    <row r="73" spans="2:3">
      <c r="B73" s="155" t="s">
        <v>621</v>
      </c>
      <c r="C73" s="156">
        <v>2.4</v>
      </c>
    </row>
    <row r="74" spans="2:3">
      <c r="B74" s="155" t="s">
        <v>620</v>
      </c>
      <c r="C74" s="156">
        <v>1.8</v>
      </c>
    </row>
    <row r="75" spans="2:3">
      <c r="B75" s="155" t="s">
        <v>619</v>
      </c>
      <c r="C75" s="156">
        <v>0.5</v>
      </c>
    </row>
    <row r="76" spans="2:3">
      <c r="B76" s="155" t="s">
        <v>618</v>
      </c>
      <c r="C76" s="156">
        <v>0.3</v>
      </c>
    </row>
    <row r="77" spans="2:3">
      <c r="B77" s="155" t="s">
        <v>606</v>
      </c>
      <c r="C77" s="156">
        <v>0.2</v>
      </c>
    </row>
    <row r="78" spans="2:3">
      <c r="B78" s="155" t="s">
        <v>617</v>
      </c>
      <c r="C78" s="156">
        <v>0.1</v>
      </c>
    </row>
    <row r="79" spans="2:3">
      <c r="B79" s="155" t="s">
        <v>616</v>
      </c>
      <c r="C79" s="156" t="s">
        <v>615</v>
      </c>
    </row>
    <row r="80" spans="2:3">
      <c r="B80" s="155" t="s">
        <v>614</v>
      </c>
      <c r="C80" s="156">
        <v>0.9</v>
      </c>
    </row>
    <row r="81" spans="2:3" ht="13.9">
      <c r="B81" s="141" t="s">
        <v>613</v>
      </c>
      <c r="C81" s="156">
        <v>163</v>
      </c>
    </row>
    <row r="82" spans="2:3">
      <c r="B82" s="155" t="s">
        <v>612</v>
      </c>
      <c r="C82" s="156">
        <v>158.6</v>
      </c>
    </row>
    <row r="83" spans="2:3">
      <c r="B83" s="155" t="s">
        <v>611</v>
      </c>
      <c r="C83" s="156">
        <v>4.0999999999999996</v>
      </c>
    </row>
    <row r="84" spans="2:3">
      <c r="B84" s="155" t="s">
        <v>606</v>
      </c>
      <c r="C84" s="156">
        <v>0.2</v>
      </c>
    </row>
    <row r="85" spans="2:3">
      <c r="B85" s="155" t="s">
        <v>607</v>
      </c>
      <c r="C85" s="156">
        <v>0.1</v>
      </c>
    </row>
    <row r="86" spans="2:3" ht="13.9">
      <c r="B86" s="141" t="s">
        <v>610</v>
      </c>
      <c r="C86" s="156">
        <v>5.8</v>
      </c>
    </row>
    <row r="87" spans="2:3">
      <c r="B87" s="155" t="s">
        <v>609</v>
      </c>
      <c r="C87" s="156">
        <v>3</v>
      </c>
    </row>
    <row r="88" spans="2:3">
      <c r="B88" s="155" t="s">
        <v>606</v>
      </c>
      <c r="C88" s="156">
        <v>2.9</v>
      </c>
    </row>
    <row r="89" spans="2:3" ht="13.9">
      <c r="B89" s="141" t="s">
        <v>582</v>
      </c>
      <c r="C89" s="156">
        <v>6.9</v>
      </c>
    </row>
    <row r="90" spans="2:3">
      <c r="B90" s="155" t="s">
        <v>608</v>
      </c>
      <c r="C90" s="156">
        <v>5.0999999999999996</v>
      </c>
    </row>
    <row r="91" spans="2:3">
      <c r="B91" s="155" t="s">
        <v>607</v>
      </c>
      <c r="C91" s="156">
        <v>1.4</v>
      </c>
    </row>
    <row r="92" spans="2:3">
      <c r="B92" s="155" t="s">
        <v>606</v>
      </c>
      <c r="C92" s="156">
        <v>0.4</v>
      </c>
    </row>
    <row r="93" spans="2:3" ht="13.9">
      <c r="B93" s="141" t="s">
        <v>583</v>
      </c>
      <c r="C93" s="156">
        <v>0.6</v>
      </c>
    </row>
    <row r="94" spans="2:3">
      <c r="B94" s="155" t="s">
        <v>606</v>
      </c>
      <c r="C94" s="156">
        <v>0.6</v>
      </c>
    </row>
    <row r="95" spans="2:3">
      <c r="B95" s="196" t="s">
        <v>605</v>
      </c>
      <c r="C95" s="197">
        <v>6673</v>
      </c>
    </row>
    <row r="96" spans="2:3">
      <c r="B96" s="192" t="s">
        <v>604</v>
      </c>
      <c r="C96" s="198">
        <v>-881.7</v>
      </c>
    </row>
    <row r="97" spans="2:3">
      <c r="B97" s="120" t="s">
        <v>603</v>
      </c>
      <c r="C97" s="199">
        <v>5791.2</v>
      </c>
    </row>
    <row r="98" spans="2:3">
      <c r="B98" s="169" t="s">
        <v>602</v>
      </c>
    </row>
    <row r="100" spans="2:3" ht="13.9">
      <c r="B100" s="152"/>
    </row>
  </sheetData>
  <mergeCells count="3">
    <mergeCell ref="BB5:BB6"/>
    <mergeCell ref="BG4:BH4"/>
    <mergeCell ref="BI4:BJ4"/>
  </mergeCells>
  <phoneticPr fontId="73" type="noConversion"/>
  <pageMargins left="0.7" right="0.7" top="0.75" bottom="0.75" header="0.3" footer="0.3"/>
  <pageSetup orientation="portrait" horizontalDpi="4294967293" verticalDpi="4294967293"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6" tint="0.39997558519241921"/>
  </sheetPr>
  <dimension ref="A1:CV100"/>
  <sheetViews>
    <sheetView tabSelected="1" topLeftCell="C1" zoomScale="80" zoomScaleNormal="80" zoomScalePageLayoutView="115" workbookViewId="0">
      <selection activeCell="F44" sqref="F44"/>
    </sheetView>
  </sheetViews>
  <sheetFormatPr defaultColWidth="8.796875" defaultRowHeight="13.5"/>
  <cols>
    <col min="1" max="1" width="8.796875" style="116"/>
    <col min="2" max="2" width="53.6640625" style="116" bestFit="1" customWidth="1"/>
    <col min="3" max="3" width="8.796875" style="127"/>
    <col min="4" max="4" width="8.796875" style="116"/>
    <col min="5" max="5" width="25.33203125" style="116" customWidth="1"/>
    <col min="6" max="11" width="8.796875" style="116"/>
    <col min="12" max="12" width="16.796875" style="116" customWidth="1"/>
    <col min="13" max="14" width="8.796875" style="116"/>
    <col min="15" max="15" width="6.6640625" style="128" bestFit="1" customWidth="1"/>
    <col min="16" max="20" width="8.796875" style="116"/>
    <col min="21" max="21" width="21.33203125" style="116" customWidth="1"/>
    <col min="22" max="24" width="8.796875" style="116"/>
    <col min="25" max="25" width="35.6640625" style="116" customWidth="1"/>
    <col min="26" max="26" width="13.33203125" style="116" customWidth="1"/>
    <col min="27" max="27" width="8.796875" style="116"/>
    <col min="28" max="28" width="16.33203125" style="116" customWidth="1"/>
    <col min="29" max="38" width="8.796875" style="116"/>
    <col min="39" max="39" width="17.6640625" style="116" customWidth="1"/>
    <col min="40" max="41" width="8.796875" style="116"/>
    <col min="42" max="42" width="41.1328125" style="116" customWidth="1"/>
    <col min="43" max="44" width="8.796875" style="116"/>
    <col min="45" max="45" width="36.1328125" style="116" customWidth="1"/>
    <col min="46" max="47" width="8.796875" style="116"/>
    <col min="48" max="48" width="15.33203125" style="116" customWidth="1"/>
    <col min="49" max="50" width="8.796875" style="116"/>
    <col min="51" max="51" width="24" style="116" customWidth="1"/>
    <col min="52" max="53" width="8.796875" style="116"/>
    <col min="54" max="54" width="20.33203125" style="116" customWidth="1"/>
    <col min="55" max="57" width="8.796875" style="116"/>
    <col min="58" max="58" width="28.46484375" style="116" bestFit="1" customWidth="1"/>
    <col min="59" max="63" width="8.796875" style="116"/>
    <col min="64" max="64" width="23.6640625" style="116" bestFit="1" customWidth="1"/>
    <col min="65" max="66" width="8.796875" style="116"/>
    <col min="67" max="67" width="31.1328125" style="116" customWidth="1"/>
    <col min="68" max="69" width="8.796875" style="116"/>
    <col min="70" max="70" width="35.1328125" style="116" customWidth="1"/>
    <col min="71" max="72" width="8.796875" style="116"/>
    <col min="73" max="73" width="22.46484375" style="116" customWidth="1"/>
    <col min="74" max="75" width="8.796875" style="116"/>
    <col min="76" max="76" width="24" style="116" customWidth="1"/>
    <col min="77" max="78" width="8.796875" style="116"/>
    <col min="79" max="79" width="41" style="116" customWidth="1"/>
    <col min="80" max="81" width="8.796875" style="116"/>
    <col min="82" max="82" width="25.1328125" style="116" customWidth="1"/>
    <col min="83" max="84" width="8.796875" style="116"/>
    <col min="85" max="85" width="28.1328125" style="116" customWidth="1"/>
    <col min="86" max="87" width="8.796875" style="116"/>
    <col min="88" max="88" width="34" style="116" customWidth="1"/>
    <col min="89" max="98" width="8.796875" style="116"/>
    <col min="99" max="99" width="18.46484375" style="116" customWidth="1"/>
    <col min="100" max="16384" width="8.796875" style="116"/>
  </cols>
  <sheetData>
    <row r="1" spans="1:100">
      <c r="A1" s="116" t="s">
        <v>903</v>
      </c>
    </row>
    <row r="2" spans="1:100">
      <c r="CA2" s="401" t="s">
        <v>1582</v>
      </c>
    </row>
    <row r="3" spans="1:100" ht="13.9">
      <c r="B3" s="129" t="s">
        <v>1580</v>
      </c>
      <c r="E3" s="129" t="s">
        <v>1579</v>
      </c>
      <c r="U3" s="129" t="s">
        <v>900</v>
      </c>
      <c r="Y3" s="129" t="s">
        <v>899</v>
      </c>
      <c r="AB3" s="129" t="s">
        <v>898</v>
      </c>
      <c r="AE3" s="129" t="s">
        <v>897</v>
      </c>
      <c r="AJ3" s="129" t="s">
        <v>896</v>
      </c>
      <c r="AM3" s="129" t="s">
        <v>895</v>
      </c>
      <c r="AP3" s="129" t="s">
        <v>1588</v>
      </c>
      <c r="AS3" s="129" t="s">
        <v>1588</v>
      </c>
      <c r="AV3" s="129" t="s">
        <v>892</v>
      </c>
      <c r="AW3" s="129"/>
      <c r="AX3" s="129"/>
      <c r="AY3" s="129" t="s">
        <v>891</v>
      </c>
      <c r="AZ3" s="129"/>
      <c r="BA3" s="129"/>
      <c r="BB3" s="129" t="s">
        <v>890</v>
      </c>
      <c r="BF3" s="129" t="s">
        <v>889</v>
      </c>
      <c r="BL3" s="130" t="s">
        <v>888</v>
      </c>
      <c r="BO3" s="130" t="s">
        <v>887</v>
      </c>
      <c r="BR3" s="130" t="s">
        <v>886</v>
      </c>
      <c r="BU3" s="130" t="s">
        <v>885</v>
      </c>
      <c r="BX3" s="129" t="s">
        <v>884</v>
      </c>
      <c r="CA3" s="129" t="s">
        <v>883</v>
      </c>
      <c r="CD3" s="129" t="s">
        <v>882</v>
      </c>
      <c r="CG3" s="129" t="s">
        <v>881</v>
      </c>
      <c r="CJ3" s="129" t="s">
        <v>880</v>
      </c>
      <c r="CM3" s="129" t="s">
        <v>879</v>
      </c>
      <c r="CQ3" s="116" t="s">
        <v>878</v>
      </c>
      <c r="CU3" s="129" t="s">
        <v>877</v>
      </c>
    </row>
    <row r="4" spans="1:100" ht="13.9">
      <c r="B4" s="131" t="s">
        <v>876</v>
      </c>
      <c r="C4" s="132">
        <v>2007</v>
      </c>
      <c r="E4" s="133"/>
      <c r="F4" s="134" t="s">
        <v>875</v>
      </c>
      <c r="G4" s="135"/>
      <c r="H4" s="135"/>
      <c r="I4" s="135"/>
      <c r="J4" s="135"/>
      <c r="K4" s="135"/>
      <c r="L4" s="136"/>
      <c r="M4" s="134" t="s">
        <v>874</v>
      </c>
      <c r="N4" s="135"/>
      <c r="O4" s="137"/>
      <c r="P4" s="135"/>
      <c r="Q4" s="135"/>
      <c r="R4" s="135"/>
      <c r="S4" s="135"/>
      <c r="U4" s="133"/>
      <c r="V4" s="137" t="s">
        <v>569</v>
      </c>
      <c r="W4" s="137" t="s">
        <v>570</v>
      </c>
      <c r="Y4" s="133"/>
      <c r="Z4" s="135" t="s">
        <v>570</v>
      </c>
      <c r="AB4" s="133"/>
      <c r="AC4" s="135" t="s">
        <v>569</v>
      </c>
      <c r="AE4" s="129" t="s">
        <v>873</v>
      </c>
      <c r="AJ4" s="129" t="s">
        <v>872</v>
      </c>
      <c r="AM4" s="131"/>
      <c r="AN4" s="138">
        <v>2007</v>
      </c>
      <c r="AP4" s="131"/>
      <c r="AQ4" s="138"/>
      <c r="AS4" s="139"/>
      <c r="AT4" s="138"/>
      <c r="AV4" s="129" t="s">
        <v>871</v>
      </c>
      <c r="AW4" s="129"/>
      <c r="AX4" s="129"/>
      <c r="AY4" s="129" t="s">
        <v>870</v>
      </c>
      <c r="AZ4" s="129"/>
      <c r="BA4" s="129"/>
      <c r="BB4" s="129" t="s">
        <v>869</v>
      </c>
      <c r="BF4" s="133"/>
      <c r="BG4" s="457">
        <v>2007</v>
      </c>
      <c r="BH4" s="457"/>
      <c r="BI4" s="457">
        <v>2013</v>
      </c>
      <c r="BJ4" s="457"/>
      <c r="BL4" s="131" t="s">
        <v>866</v>
      </c>
      <c r="BM4" s="140">
        <v>2007</v>
      </c>
      <c r="BO4" s="131" t="s">
        <v>868</v>
      </c>
      <c r="BP4" s="140">
        <v>2007</v>
      </c>
      <c r="BR4" s="131" t="s">
        <v>867</v>
      </c>
      <c r="BS4" s="138">
        <v>2007</v>
      </c>
      <c r="BU4" s="131" t="s">
        <v>866</v>
      </c>
      <c r="BV4" s="138">
        <v>2007</v>
      </c>
      <c r="BX4" s="131" t="s">
        <v>864</v>
      </c>
      <c r="BY4" s="131">
        <v>2007</v>
      </c>
      <c r="CA4" s="131" t="s">
        <v>865</v>
      </c>
      <c r="CB4" s="131">
        <v>2013</v>
      </c>
      <c r="CD4" s="131" t="s">
        <v>864</v>
      </c>
      <c r="CE4" s="139">
        <v>2007</v>
      </c>
      <c r="CG4" s="129" t="s">
        <v>863</v>
      </c>
      <c r="CJ4" s="131" t="s">
        <v>862</v>
      </c>
      <c r="CK4" s="138">
        <v>2007</v>
      </c>
      <c r="CM4" s="116" t="s">
        <v>861</v>
      </c>
      <c r="CQ4" s="116" t="s">
        <v>609</v>
      </c>
      <c r="CU4" s="131"/>
      <c r="CV4" s="131">
        <v>2013</v>
      </c>
    </row>
    <row r="5" spans="1:100" ht="13.9">
      <c r="B5" s="141" t="s">
        <v>569</v>
      </c>
      <c r="C5" s="142">
        <v>6130.6</v>
      </c>
      <c r="E5" s="143" t="s">
        <v>860</v>
      </c>
      <c r="F5" s="144" t="s">
        <v>859</v>
      </c>
      <c r="G5" s="143" t="s">
        <v>858</v>
      </c>
      <c r="H5" s="143" t="s">
        <v>857</v>
      </c>
      <c r="I5" s="143" t="s">
        <v>856</v>
      </c>
      <c r="J5" s="143" t="s">
        <v>855</v>
      </c>
      <c r="K5" s="143" t="s">
        <v>854</v>
      </c>
      <c r="L5" s="145" t="s">
        <v>660</v>
      </c>
      <c r="M5" s="143" t="s">
        <v>859</v>
      </c>
      <c r="N5" s="143" t="s">
        <v>858</v>
      </c>
      <c r="O5" s="146" t="s">
        <v>857</v>
      </c>
      <c r="P5" s="143" t="s">
        <v>856</v>
      </c>
      <c r="Q5" s="143" t="s">
        <v>855</v>
      </c>
      <c r="R5" s="143" t="s">
        <v>854</v>
      </c>
      <c r="S5" s="143" t="s">
        <v>660</v>
      </c>
      <c r="U5" s="143"/>
      <c r="V5" s="146">
        <v>2007</v>
      </c>
      <c r="W5" s="146">
        <v>2007</v>
      </c>
      <c r="Y5" s="143"/>
      <c r="Z5" s="146">
        <v>2007</v>
      </c>
      <c r="AB5" s="143"/>
      <c r="AC5" s="146">
        <v>2007</v>
      </c>
      <c r="AE5" s="147" t="s">
        <v>103</v>
      </c>
      <c r="AF5" s="147" t="s">
        <v>853</v>
      </c>
      <c r="AG5" s="147" t="s">
        <v>852</v>
      </c>
      <c r="AH5" s="147" t="s">
        <v>660</v>
      </c>
      <c r="AJ5" s="131"/>
      <c r="AK5" s="131">
        <v>2007</v>
      </c>
      <c r="AM5" s="141" t="s">
        <v>851</v>
      </c>
      <c r="AN5" s="148">
        <v>62</v>
      </c>
      <c r="AP5" s="141"/>
      <c r="AQ5" s="149"/>
      <c r="AS5" s="150"/>
      <c r="AT5" s="149"/>
      <c r="AV5" s="139" t="s">
        <v>850</v>
      </c>
      <c r="AW5" s="140">
        <v>2007</v>
      </c>
      <c r="AY5" s="131" t="s">
        <v>849</v>
      </c>
      <c r="AZ5" s="140">
        <v>2007</v>
      </c>
      <c r="BB5" s="455" t="s">
        <v>849</v>
      </c>
      <c r="BC5" s="137" t="s">
        <v>569</v>
      </c>
      <c r="BD5" s="137" t="s">
        <v>570</v>
      </c>
      <c r="BF5" s="143"/>
      <c r="BG5" s="143" t="s">
        <v>848</v>
      </c>
      <c r="BH5" s="151" t="s">
        <v>569</v>
      </c>
      <c r="BI5" s="143" t="s">
        <v>848</v>
      </c>
      <c r="BJ5" s="151" t="s">
        <v>569</v>
      </c>
      <c r="BL5" s="141" t="s">
        <v>847</v>
      </c>
      <c r="BM5" s="148">
        <v>0.5</v>
      </c>
      <c r="BO5" s="141" t="s">
        <v>846</v>
      </c>
      <c r="BP5" s="148">
        <v>1.9</v>
      </c>
      <c r="BR5" s="152" t="s">
        <v>845</v>
      </c>
      <c r="BS5" s="128">
        <v>24.2</v>
      </c>
      <c r="BU5" s="141" t="s">
        <v>830</v>
      </c>
      <c r="BV5" s="153">
        <v>16.7</v>
      </c>
      <c r="BX5" s="152" t="s">
        <v>843</v>
      </c>
      <c r="BY5" s="152">
        <v>160.69999999999999</v>
      </c>
      <c r="CA5" s="152" t="s">
        <v>844</v>
      </c>
      <c r="CB5" s="376">
        <v>-765.5</v>
      </c>
      <c r="CD5" s="152" t="s">
        <v>843</v>
      </c>
      <c r="CE5" s="154">
        <v>40.200000000000003</v>
      </c>
      <c r="CG5" s="131" t="s">
        <v>842</v>
      </c>
      <c r="CH5" s="131">
        <v>2007</v>
      </c>
      <c r="CJ5" s="141" t="s">
        <v>841</v>
      </c>
      <c r="CK5" s="119">
        <v>66</v>
      </c>
      <c r="CM5" s="116" t="s">
        <v>606</v>
      </c>
      <c r="CQ5" s="131"/>
      <c r="CR5" s="131">
        <v>2007</v>
      </c>
      <c r="CU5" s="118" t="s">
        <v>572</v>
      </c>
      <c r="CV5" s="119" t="s">
        <v>615</v>
      </c>
    </row>
    <row r="6" spans="1:100" ht="13.9">
      <c r="B6" s="155" t="s">
        <v>840</v>
      </c>
      <c r="C6" s="156">
        <v>5753</v>
      </c>
      <c r="E6" s="118" t="s">
        <v>839</v>
      </c>
      <c r="F6" s="157">
        <v>7.8</v>
      </c>
      <c r="G6" s="118">
        <v>70</v>
      </c>
      <c r="H6" s="118">
        <v>1130.8</v>
      </c>
      <c r="I6" s="118" t="s">
        <v>1578</v>
      </c>
      <c r="J6" s="118">
        <v>20807.7</v>
      </c>
      <c r="K6" s="118">
        <v>36.9</v>
      </c>
      <c r="L6" s="158">
        <v>22053.200000000001</v>
      </c>
      <c r="M6" s="118">
        <v>0.7</v>
      </c>
      <c r="N6" s="118">
        <v>6.7</v>
      </c>
      <c r="O6" s="119">
        <v>107</v>
      </c>
      <c r="P6" s="118" t="s">
        <v>1578</v>
      </c>
      <c r="Q6" s="118">
        <v>1987.3</v>
      </c>
      <c r="R6" s="118">
        <v>3.4</v>
      </c>
      <c r="S6" s="118">
        <v>2105.1</v>
      </c>
      <c r="U6" s="159" t="s">
        <v>838</v>
      </c>
      <c r="V6" s="128">
        <v>9.6999999999999993</v>
      </c>
      <c r="W6" s="128">
        <v>101.6</v>
      </c>
      <c r="Y6" s="404" t="s">
        <v>837</v>
      </c>
      <c r="Z6" s="404"/>
      <c r="AB6" s="116" t="s">
        <v>836</v>
      </c>
      <c r="AC6" s="128">
        <v>0.4</v>
      </c>
      <c r="AE6" s="160">
        <v>2007</v>
      </c>
      <c r="AF6" s="161">
        <v>1.7</v>
      </c>
      <c r="AG6" s="161">
        <v>1.3</v>
      </c>
      <c r="AH6" s="161">
        <v>2.9</v>
      </c>
      <c r="AJ6" s="118" t="s">
        <v>734</v>
      </c>
      <c r="AK6" s="118">
        <v>128.1</v>
      </c>
      <c r="AM6" s="118" t="s">
        <v>739</v>
      </c>
      <c r="AN6" s="149">
        <v>30.3</v>
      </c>
      <c r="AP6" s="118"/>
      <c r="AQ6" s="149"/>
      <c r="AS6" s="162"/>
      <c r="AT6" s="149"/>
      <c r="AV6" s="154" t="s">
        <v>570</v>
      </c>
      <c r="AW6" s="163">
        <v>0.3</v>
      </c>
      <c r="AY6" s="118" t="s">
        <v>824</v>
      </c>
      <c r="AZ6" s="164">
        <v>1552</v>
      </c>
      <c r="BB6" s="456"/>
      <c r="BC6" s="146" t="s">
        <v>835</v>
      </c>
      <c r="BD6" s="146" t="s">
        <v>834</v>
      </c>
      <c r="BF6" s="141" t="s">
        <v>833</v>
      </c>
      <c r="BG6" s="405">
        <v>4962.7</v>
      </c>
      <c r="BH6" s="165">
        <v>117</v>
      </c>
      <c r="BI6" s="405">
        <v>4619.8999999999996</v>
      </c>
      <c r="BJ6" s="150">
        <v>108.4</v>
      </c>
      <c r="BL6" s="155" t="s">
        <v>595</v>
      </c>
      <c r="BM6" s="149">
        <v>0.3</v>
      </c>
      <c r="BO6" s="155" t="s">
        <v>782</v>
      </c>
      <c r="BP6" s="149">
        <v>1.4</v>
      </c>
      <c r="BR6" s="166" t="s">
        <v>782</v>
      </c>
      <c r="BS6" s="128">
        <v>16.2</v>
      </c>
      <c r="BU6" s="155" t="s">
        <v>595</v>
      </c>
      <c r="BV6" s="119">
        <v>11.4</v>
      </c>
      <c r="BX6" s="167" t="s">
        <v>764</v>
      </c>
      <c r="BY6" s="152">
        <v>157.4</v>
      </c>
      <c r="CA6" s="166" t="s">
        <v>832</v>
      </c>
      <c r="CB6" s="376">
        <v>-775.7</v>
      </c>
      <c r="CD6" s="166" t="s">
        <v>802</v>
      </c>
      <c r="CE6" s="124">
        <v>13.4</v>
      </c>
      <c r="CG6" s="118" t="s">
        <v>831</v>
      </c>
      <c r="CH6" s="118">
        <v>100.9</v>
      </c>
      <c r="CJ6" s="155" t="s">
        <v>782</v>
      </c>
      <c r="CK6" s="119">
        <v>31.5</v>
      </c>
      <c r="CM6" s="131"/>
      <c r="CN6" s="131">
        <v>2007</v>
      </c>
      <c r="CQ6" s="118" t="s">
        <v>578</v>
      </c>
      <c r="CR6" s="118">
        <v>3.6</v>
      </c>
      <c r="CU6" s="118" t="s">
        <v>573</v>
      </c>
      <c r="CV6" s="119">
        <v>1</v>
      </c>
    </row>
    <row r="7" spans="1:100">
      <c r="B7" s="168" t="s">
        <v>830</v>
      </c>
      <c r="C7" s="156">
        <v>2411.9</v>
      </c>
      <c r="E7" s="118" t="s">
        <v>829</v>
      </c>
      <c r="F7" s="157">
        <v>7.8</v>
      </c>
      <c r="G7" s="118"/>
      <c r="H7" s="118"/>
      <c r="I7" s="118"/>
      <c r="J7" s="118"/>
      <c r="K7" s="118"/>
      <c r="L7" s="158">
        <v>7.8</v>
      </c>
      <c r="M7" s="118">
        <v>0.7</v>
      </c>
      <c r="N7" s="118"/>
      <c r="O7" s="119"/>
      <c r="P7" s="118"/>
      <c r="Q7" s="118"/>
      <c r="R7" s="118"/>
      <c r="S7" s="118">
        <v>0.7</v>
      </c>
      <c r="U7" s="159" t="s">
        <v>828</v>
      </c>
      <c r="V7" s="128">
        <v>21.2</v>
      </c>
      <c r="W7" s="128">
        <v>11.1</v>
      </c>
      <c r="Y7" s="404" t="s">
        <v>827</v>
      </c>
      <c r="Z7" s="404"/>
      <c r="AB7" s="404" t="s">
        <v>826</v>
      </c>
      <c r="AC7" s="128"/>
      <c r="AE7" s="169" t="s">
        <v>825</v>
      </c>
      <c r="AF7" s="149"/>
      <c r="AG7" s="149"/>
      <c r="AH7" s="149"/>
      <c r="AJ7" s="118" t="s">
        <v>739</v>
      </c>
      <c r="AK7" s="118">
        <v>40</v>
      </c>
      <c r="AM7" s="118" t="s">
        <v>734</v>
      </c>
      <c r="AN7" s="149">
        <v>3.3</v>
      </c>
      <c r="AP7" s="118"/>
      <c r="AQ7" s="149"/>
      <c r="AS7" s="162"/>
      <c r="AT7" s="149"/>
      <c r="AV7" s="124" t="s">
        <v>750</v>
      </c>
      <c r="AW7" s="170">
        <v>0</v>
      </c>
      <c r="AY7" s="118" t="s">
        <v>817</v>
      </c>
      <c r="AZ7" s="164">
        <v>25415</v>
      </c>
      <c r="BB7" s="118" t="s">
        <v>824</v>
      </c>
      <c r="BC7" s="119">
        <v>2.59</v>
      </c>
      <c r="BD7" s="119"/>
      <c r="BF7" s="171" t="s">
        <v>823</v>
      </c>
      <c r="BG7" s="406">
        <v>2.2999999999999998</v>
      </c>
      <c r="BH7" s="172">
        <v>3.4</v>
      </c>
      <c r="BI7" s="408">
        <v>119.6</v>
      </c>
      <c r="BJ7" s="162">
        <v>12.2</v>
      </c>
      <c r="BL7" s="155" t="s">
        <v>670</v>
      </c>
      <c r="BM7" s="149">
        <v>0</v>
      </c>
      <c r="BO7" s="155" t="s">
        <v>775</v>
      </c>
      <c r="BP7" s="149">
        <v>0.4</v>
      </c>
      <c r="BR7" s="166" t="s">
        <v>775</v>
      </c>
      <c r="BS7" s="128">
        <v>6.9</v>
      </c>
      <c r="BU7" s="155" t="s">
        <v>670</v>
      </c>
      <c r="BV7" s="119">
        <v>0.1</v>
      </c>
      <c r="BX7" s="174" t="s">
        <v>756</v>
      </c>
      <c r="BY7" s="116">
        <v>58.2</v>
      </c>
      <c r="CA7" s="166" t="s">
        <v>622</v>
      </c>
      <c r="CB7" s="376">
        <v>9.6999999999999993</v>
      </c>
      <c r="CD7" s="166" t="s">
        <v>791</v>
      </c>
      <c r="CE7" s="124">
        <v>26.8</v>
      </c>
      <c r="CG7" s="118" t="s">
        <v>822</v>
      </c>
      <c r="CH7" s="118">
        <v>8.5</v>
      </c>
      <c r="CJ7" s="155" t="s">
        <v>775</v>
      </c>
      <c r="CK7" s="119">
        <v>34.5</v>
      </c>
      <c r="CM7" s="118" t="s">
        <v>578</v>
      </c>
      <c r="CN7" s="118">
        <v>1.2</v>
      </c>
      <c r="CQ7" s="118" t="s">
        <v>579</v>
      </c>
      <c r="CR7" s="118">
        <v>0.9</v>
      </c>
      <c r="CU7" s="118" t="s">
        <v>574</v>
      </c>
      <c r="CV7" s="119">
        <v>16.399999999999999</v>
      </c>
    </row>
    <row r="8" spans="1:100" ht="13.9">
      <c r="B8" s="168" t="s">
        <v>696</v>
      </c>
      <c r="C8" s="156">
        <v>1886.1</v>
      </c>
      <c r="E8" s="118" t="s">
        <v>821</v>
      </c>
      <c r="F8" s="157"/>
      <c r="G8" s="118">
        <v>70</v>
      </c>
      <c r="H8" s="118"/>
      <c r="I8" s="118"/>
      <c r="J8" s="118"/>
      <c r="K8" s="118"/>
      <c r="L8" s="158">
        <v>70</v>
      </c>
      <c r="M8" s="118"/>
      <c r="N8" s="118">
        <v>6.7</v>
      </c>
      <c r="O8" s="119"/>
      <c r="P8" s="118"/>
      <c r="Q8" s="118"/>
      <c r="R8" s="118"/>
      <c r="S8" s="118">
        <v>6.7</v>
      </c>
      <c r="U8" s="159" t="s">
        <v>1586</v>
      </c>
      <c r="V8" s="128">
        <v>0</v>
      </c>
      <c r="W8" s="128">
        <v>30.3</v>
      </c>
      <c r="Y8" s="404" t="s">
        <v>819</v>
      </c>
      <c r="Z8" s="404"/>
      <c r="AB8" s="404" t="s">
        <v>818</v>
      </c>
      <c r="AC8" s="128"/>
      <c r="AD8" s="118"/>
      <c r="AF8" s="118"/>
      <c r="AG8" s="118"/>
      <c r="AH8" s="118"/>
      <c r="AJ8" s="118" t="s">
        <v>725</v>
      </c>
      <c r="AK8" s="118">
        <v>1.8</v>
      </c>
      <c r="AM8" s="118" t="s">
        <v>725</v>
      </c>
      <c r="AN8" s="149">
        <v>24.6</v>
      </c>
      <c r="AP8" s="118"/>
      <c r="AQ8" s="149"/>
      <c r="AS8" s="162"/>
      <c r="AT8" s="149"/>
      <c r="AV8" s="124" t="s">
        <v>738</v>
      </c>
      <c r="AW8" s="170">
        <v>0</v>
      </c>
      <c r="AY8" s="118" t="s">
        <v>807</v>
      </c>
      <c r="AZ8" s="164">
        <v>9565</v>
      </c>
      <c r="BB8" s="118" t="s">
        <v>817</v>
      </c>
      <c r="BC8" s="119">
        <v>0.79</v>
      </c>
      <c r="BD8" s="119"/>
      <c r="BF8" s="171" t="s">
        <v>816</v>
      </c>
      <c r="BG8" s="406">
        <v>11.9</v>
      </c>
      <c r="BH8" s="172">
        <v>0.4</v>
      </c>
      <c r="BI8" s="408">
        <v>10.3</v>
      </c>
      <c r="BJ8" s="162">
        <v>0.3</v>
      </c>
      <c r="BL8" s="155" t="s">
        <v>594</v>
      </c>
      <c r="BM8" s="149">
        <v>0.1</v>
      </c>
      <c r="BO8" s="155" t="s">
        <v>765</v>
      </c>
      <c r="BP8" s="149">
        <v>0.1</v>
      </c>
      <c r="BR8" s="166" t="s">
        <v>765</v>
      </c>
      <c r="BS8" s="128">
        <v>1.1000000000000001</v>
      </c>
      <c r="BU8" s="155" t="s">
        <v>666</v>
      </c>
      <c r="BV8" s="119">
        <v>5.2</v>
      </c>
      <c r="BX8" s="174" t="s">
        <v>815</v>
      </c>
      <c r="BY8" s="116">
        <v>11.4</v>
      </c>
      <c r="CA8" s="166" t="s">
        <v>814</v>
      </c>
      <c r="CB8" s="376">
        <v>0.5</v>
      </c>
      <c r="CD8" s="152" t="s">
        <v>774</v>
      </c>
      <c r="CE8" s="154">
        <v>7.7</v>
      </c>
      <c r="CG8" s="118" t="s">
        <v>813</v>
      </c>
      <c r="CH8" s="118">
        <v>2.6</v>
      </c>
      <c r="CJ8" s="141" t="s">
        <v>812</v>
      </c>
      <c r="CK8" s="119">
        <v>0.4</v>
      </c>
      <c r="CM8" s="118" t="s">
        <v>811</v>
      </c>
      <c r="CN8" s="118">
        <v>2</v>
      </c>
      <c r="CQ8" s="175" t="s">
        <v>660</v>
      </c>
      <c r="CR8" s="175">
        <v>4.5</v>
      </c>
      <c r="CU8" s="118" t="s">
        <v>575</v>
      </c>
      <c r="CV8" s="119">
        <v>75.8</v>
      </c>
    </row>
    <row r="9" spans="1:100" ht="13.9">
      <c r="B9" s="168" t="s">
        <v>792</v>
      </c>
      <c r="C9" s="156">
        <v>847.9</v>
      </c>
      <c r="E9" s="118" t="s">
        <v>810</v>
      </c>
      <c r="F9" s="157"/>
      <c r="G9" s="118"/>
      <c r="H9" s="118">
        <v>1130.8</v>
      </c>
      <c r="I9" s="118"/>
      <c r="J9" s="118"/>
      <c r="K9" s="118"/>
      <c r="L9" s="158">
        <v>1130.8</v>
      </c>
      <c r="M9" s="118"/>
      <c r="N9" s="118"/>
      <c r="O9" s="119">
        <v>107</v>
      </c>
      <c r="P9" s="118"/>
      <c r="Q9" s="118"/>
      <c r="R9" s="118"/>
      <c r="S9" s="118">
        <v>107</v>
      </c>
      <c r="U9" s="159" t="s">
        <v>104</v>
      </c>
      <c r="V9" s="128">
        <v>0</v>
      </c>
      <c r="W9" s="128">
        <v>16.8</v>
      </c>
      <c r="Y9" s="404" t="s">
        <v>808</v>
      </c>
      <c r="Z9" s="404"/>
      <c r="AB9" s="404" t="s">
        <v>796</v>
      </c>
      <c r="AC9" s="128"/>
      <c r="AJ9" s="118" t="s">
        <v>697</v>
      </c>
      <c r="AK9" s="118">
        <v>2.5</v>
      </c>
      <c r="AM9" s="118" t="s">
        <v>718</v>
      </c>
      <c r="AN9" s="149">
        <v>0.1</v>
      </c>
      <c r="AP9" s="118"/>
      <c r="AQ9" s="149"/>
      <c r="AS9" s="162"/>
      <c r="AT9" s="149"/>
      <c r="AV9" s="124" t="s">
        <v>733</v>
      </c>
      <c r="AW9" s="170">
        <v>0</v>
      </c>
      <c r="AY9" s="118" t="s">
        <v>795</v>
      </c>
      <c r="AZ9" s="164">
        <v>3415</v>
      </c>
      <c r="BB9" s="118" t="s">
        <v>807</v>
      </c>
      <c r="BC9" s="119">
        <v>0.04</v>
      </c>
      <c r="BD9" s="119"/>
      <c r="BF9" s="171" t="s">
        <v>806</v>
      </c>
      <c r="BG9" s="406">
        <v>222.8</v>
      </c>
      <c r="BH9" s="172">
        <v>8.1</v>
      </c>
      <c r="BI9" s="408">
        <v>296.89999999999998</v>
      </c>
      <c r="BJ9" s="162">
        <v>5.3</v>
      </c>
      <c r="BL9" s="155" t="s">
        <v>663</v>
      </c>
      <c r="BM9" s="149">
        <v>0</v>
      </c>
      <c r="BO9" s="155" t="s">
        <v>805</v>
      </c>
      <c r="BP9" s="149">
        <v>0</v>
      </c>
      <c r="BR9" s="166" t="s">
        <v>805</v>
      </c>
      <c r="BS9" s="128">
        <v>0</v>
      </c>
      <c r="BU9" s="155" t="s">
        <v>663</v>
      </c>
      <c r="BV9" s="119">
        <v>0</v>
      </c>
      <c r="BX9" s="174" t="s">
        <v>804</v>
      </c>
      <c r="BY9" s="116">
        <v>22.8</v>
      </c>
      <c r="CA9" s="152" t="s">
        <v>803</v>
      </c>
      <c r="CB9" s="116">
        <v>-13.5</v>
      </c>
      <c r="CD9" s="166" t="s">
        <v>802</v>
      </c>
      <c r="CE9" s="124">
        <v>4.5</v>
      </c>
      <c r="CG9" s="118" t="s">
        <v>801</v>
      </c>
      <c r="CH9" s="118">
        <v>1.6</v>
      </c>
      <c r="CJ9" s="155" t="s">
        <v>800</v>
      </c>
      <c r="CK9" s="119">
        <v>0.3</v>
      </c>
      <c r="CM9" s="118" t="s">
        <v>580</v>
      </c>
      <c r="CN9" s="118">
        <v>0.1</v>
      </c>
      <c r="CQ9" s="169" t="s">
        <v>799</v>
      </c>
      <c r="CU9" s="118" t="s">
        <v>576</v>
      </c>
      <c r="CV9" s="119">
        <v>13.1</v>
      </c>
    </row>
    <row r="10" spans="1:100" ht="13.9">
      <c r="B10" s="168" t="s">
        <v>707</v>
      </c>
      <c r="C10" s="156">
        <v>341.3</v>
      </c>
      <c r="E10" s="118" t="s">
        <v>798</v>
      </c>
      <c r="F10" s="157"/>
      <c r="G10" s="118"/>
      <c r="H10" s="118"/>
      <c r="I10" s="118" t="s">
        <v>1578</v>
      </c>
      <c r="J10" s="118"/>
      <c r="K10" s="118"/>
      <c r="L10" s="158" t="s">
        <v>1578</v>
      </c>
      <c r="M10" s="118"/>
      <c r="N10" s="118"/>
      <c r="O10" s="119"/>
      <c r="P10" s="118"/>
      <c r="Q10" s="118"/>
      <c r="R10" s="118"/>
      <c r="S10" s="118" t="s">
        <v>1578</v>
      </c>
      <c r="U10" s="176" t="s">
        <v>660</v>
      </c>
      <c r="V10" s="177">
        <v>31</v>
      </c>
      <c r="W10" s="177">
        <v>159.80000000000001</v>
      </c>
      <c r="Y10" s="404" t="s">
        <v>796</v>
      </c>
      <c r="Z10" s="404"/>
      <c r="AB10" s="404" t="s">
        <v>785</v>
      </c>
      <c r="AC10" s="128"/>
      <c r="AJ10" s="118" t="s">
        <v>718</v>
      </c>
      <c r="AK10" s="118">
        <v>1.2</v>
      </c>
      <c r="AM10" s="118" t="s">
        <v>710</v>
      </c>
      <c r="AN10" s="149">
        <v>0</v>
      </c>
      <c r="AP10" s="141"/>
      <c r="AQ10" s="149"/>
      <c r="AS10" s="150"/>
      <c r="AT10" s="149"/>
      <c r="AV10" s="124" t="s">
        <v>724</v>
      </c>
      <c r="AW10" s="170">
        <v>0.1</v>
      </c>
      <c r="AY10" s="118" t="s">
        <v>566</v>
      </c>
      <c r="AZ10" s="164">
        <v>1270</v>
      </c>
      <c r="BB10" s="118" t="s">
        <v>795</v>
      </c>
      <c r="BC10" s="119">
        <v>0.46</v>
      </c>
      <c r="BD10" s="119"/>
      <c r="BF10" s="171" t="s">
        <v>754</v>
      </c>
      <c r="BG10" s="406">
        <v>1197</v>
      </c>
      <c r="BH10" s="172">
        <v>0</v>
      </c>
      <c r="BI10" s="408">
        <v>783.3</v>
      </c>
      <c r="BJ10" s="162">
        <v>0.3</v>
      </c>
      <c r="BL10" s="141" t="s">
        <v>792</v>
      </c>
      <c r="BM10" s="148">
        <v>1.7</v>
      </c>
      <c r="BO10" s="141" t="s">
        <v>794</v>
      </c>
      <c r="BP10" s="148">
        <v>0</v>
      </c>
      <c r="BR10" s="152" t="s">
        <v>793</v>
      </c>
      <c r="BS10" s="178">
        <v>0.4</v>
      </c>
      <c r="BU10" s="179" t="s">
        <v>792</v>
      </c>
      <c r="BV10" s="153">
        <v>2.9</v>
      </c>
      <c r="BX10" s="174" t="s">
        <v>713</v>
      </c>
      <c r="BY10" s="116">
        <v>64.900000000000006</v>
      </c>
      <c r="CA10" s="166" t="s">
        <v>720</v>
      </c>
      <c r="CB10" s="116">
        <v>-23.4</v>
      </c>
      <c r="CD10" s="166" t="s">
        <v>791</v>
      </c>
      <c r="CE10" s="124">
        <v>3.2</v>
      </c>
      <c r="CG10" s="118" t="s">
        <v>790</v>
      </c>
      <c r="CH10" s="118">
        <v>0.8</v>
      </c>
      <c r="CJ10" s="155" t="s">
        <v>789</v>
      </c>
      <c r="CK10" s="119" t="s">
        <v>615</v>
      </c>
      <c r="CM10" s="118" t="s">
        <v>581</v>
      </c>
      <c r="CN10" s="118">
        <v>0.1</v>
      </c>
      <c r="CU10" s="118" t="s">
        <v>577</v>
      </c>
      <c r="CV10" s="119">
        <v>1.3</v>
      </c>
    </row>
    <row r="11" spans="1:100" ht="13.9">
      <c r="B11" s="168" t="s">
        <v>788</v>
      </c>
      <c r="C11" s="156">
        <v>218.8</v>
      </c>
      <c r="E11" s="118" t="s">
        <v>787</v>
      </c>
      <c r="F11" s="157"/>
      <c r="G11" s="118"/>
      <c r="H11" s="118"/>
      <c r="I11" s="118"/>
      <c r="J11" s="118">
        <v>20807.7</v>
      </c>
      <c r="K11" s="118"/>
      <c r="L11" s="158">
        <v>20807.7</v>
      </c>
      <c r="M11" s="118"/>
      <c r="N11" s="118"/>
      <c r="O11" s="119"/>
      <c r="P11" s="118"/>
      <c r="Q11" s="118">
        <v>1987.3</v>
      </c>
      <c r="R11" s="118"/>
      <c r="S11" s="118">
        <v>1987.3</v>
      </c>
      <c r="U11" s="169" t="s">
        <v>1587</v>
      </c>
      <c r="Y11" s="404" t="s">
        <v>785</v>
      </c>
      <c r="Z11" s="404"/>
      <c r="AB11" s="404" t="s">
        <v>784</v>
      </c>
      <c r="AC11" s="128"/>
      <c r="AJ11" s="118" t="s">
        <v>710</v>
      </c>
      <c r="AK11" s="118">
        <v>0.4</v>
      </c>
      <c r="AM11" s="118" t="s">
        <v>704</v>
      </c>
      <c r="AN11" s="149">
        <v>3.3</v>
      </c>
      <c r="AP11" s="118"/>
      <c r="AQ11" s="149"/>
      <c r="AS11" s="162"/>
      <c r="AT11" s="149"/>
      <c r="AV11" s="124" t="s">
        <v>717</v>
      </c>
      <c r="AW11" s="170">
        <v>0</v>
      </c>
      <c r="AY11" s="120" t="s">
        <v>568</v>
      </c>
      <c r="AZ11" s="180">
        <v>1068</v>
      </c>
      <c r="BB11" s="118" t="s">
        <v>566</v>
      </c>
      <c r="BC11" s="119">
        <v>1</v>
      </c>
      <c r="BD11" s="119">
        <v>0.18</v>
      </c>
      <c r="BF11" s="171" t="s">
        <v>711</v>
      </c>
      <c r="BG11" s="406">
        <v>1659.5</v>
      </c>
      <c r="BH11" s="172">
        <v>35.200000000000003</v>
      </c>
      <c r="BI11" s="408">
        <v>2062</v>
      </c>
      <c r="BJ11" s="162">
        <v>43.7</v>
      </c>
      <c r="BL11" s="155" t="s">
        <v>595</v>
      </c>
      <c r="BM11" s="149">
        <v>0.3</v>
      </c>
      <c r="BO11" s="155" t="s">
        <v>782</v>
      </c>
      <c r="BP11" s="149">
        <v>0</v>
      </c>
      <c r="BR11" s="166" t="s">
        <v>782</v>
      </c>
      <c r="BS11" s="128">
        <v>0</v>
      </c>
      <c r="BU11" s="155" t="s">
        <v>595</v>
      </c>
      <c r="BV11" s="119">
        <v>0.5</v>
      </c>
      <c r="BX11" s="167" t="s">
        <v>706</v>
      </c>
      <c r="BY11" s="152">
        <v>3.3</v>
      </c>
      <c r="CA11" s="166" t="s">
        <v>699</v>
      </c>
      <c r="CB11" s="116">
        <v>5.9</v>
      </c>
      <c r="CD11" s="175" t="s">
        <v>660</v>
      </c>
      <c r="CE11" s="181">
        <v>47.9</v>
      </c>
      <c r="CG11" s="175" t="s">
        <v>660</v>
      </c>
      <c r="CH11" s="175">
        <v>114.4</v>
      </c>
      <c r="CJ11" s="155" t="s">
        <v>755</v>
      </c>
      <c r="CK11" s="119" t="s">
        <v>615</v>
      </c>
      <c r="CM11" s="118" t="s">
        <v>572</v>
      </c>
      <c r="CN11" s="118">
        <v>0.2</v>
      </c>
      <c r="CU11" s="120" t="s">
        <v>781</v>
      </c>
      <c r="CV11" s="121">
        <v>6.6</v>
      </c>
    </row>
    <row r="12" spans="1:100" ht="13.9">
      <c r="B12" s="168" t="s">
        <v>678</v>
      </c>
      <c r="C12" s="156">
        <v>47.1</v>
      </c>
      <c r="E12" s="118" t="s">
        <v>780</v>
      </c>
      <c r="F12" s="157"/>
      <c r="G12" s="118"/>
      <c r="H12" s="118"/>
      <c r="I12" s="118"/>
      <c r="J12" s="118"/>
      <c r="K12" s="118">
        <v>36.9</v>
      </c>
      <c r="L12" s="158">
        <v>36.9</v>
      </c>
      <c r="M12" s="118"/>
      <c r="N12" s="118"/>
      <c r="O12" s="119"/>
      <c r="P12" s="118"/>
      <c r="Q12" s="118"/>
      <c r="R12" s="118">
        <v>3.4</v>
      </c>
      <c r="S12" s="118">
        <v>3.4</v>
      </c>
      <c r="Y12" s="404" t="s">
        <v>779</v>
      </c>
      <c r="Z12" s="404"/>
      <c r="AB12" s="116" t="s">
        <v>778</v>
      </c>
      <c r="AC12" s="128">
        <v>3.6</v>
      </c>
      <c r="AJ12" s="118" t="s">
        <v>691</v>
      </c>
      <c r="AK12" s="118">
        <v>0.4</v>
      </c>
      <c r="AM12" s="118" t="s">
        <v>697</v>
      </c>
      <c r="AN12" s="149">
        <v>0.3</v>
      </c>
      <c r="AP12" s="118"/>
      <c r="AQ12" s="149"/>
      <c r="AS12" s="162"/>
      <c r="AT12" s="149"/>
      <c r="AV12" s="124" t="s">
        <v>709</v>
      </c>
      <c r="AW12" s="170">
        <v>0</v>
      </c>
      <c r="AY12" s="169" t="s">
        <v>777</v>
      </c>
      <c r="BB12" s="120" t="s">
        <v>568</v>
      </c>
      <c r="BC12" s="121">
        <v>0.67</v>
      </c>
      <c r="BD12" s="121">
        <v>2.2999999999999998</v>
      </c>
      <c r="BF12" s="171" t="s">
        <v>776</v>
      </c>
      <c r="BG12" s="406">
        <v>161.19999999999999</v>
      </c>
      <c r="BH12" s="172">
        <v>10.8</v>
      </c>
      <c r="BI12" s="408">
        <v>138.1</v>
      </c>
      <c r="BJ12" s="162">
        <v>9.3000000000000007</v>
      </c>
      <c r="BL12" s="155" t="s">
        <v>670</v>
      </c>
      <c r="BM12" s="149">
        <v>0.2</v>
      </c>
      <c r="BO12" s="155" t="s">
        <v>775</v>
      </c>
      <c r="BP12" s="149">
        <v>0</v>
      </c>
      <c r="BR12" s="166" t="s">
        <v>775</v>
      </c>
      <c r="BS12" s="128">
        <v>0</v>
      </c>
      <c r="BU12" s="155" t="s">
        <v>670</v>
      </c>
      <c r="BV12" s="119">
        <v>0.5</v>
      </c>
      <c r="BX12" s="152" t="s">
        <v>774</v>
      </c>
      <c r="BY12" s="152">
        <v>68.5</v>
      </c>
      <c r="CA12" s="166" t="s">
        <v>681</v>
      </c>
      <c r="CB12" s="116">
        <v>4</v>
      </c>
      <c r="CD12" s="169" t="s">
        <v>1633</v>
      </c>
      <c r="CG12" s="169" t="s">
        <v>772</v>
      </c>
      <c r="CJ12" s="141" t="s">
        <v>771</v>
      </c>
      <c r="CK12" s="119">
        <v>2.2999999999999998</v>
      </c>
      <c r="CM12" s="118" t="s">
        <v>582</v>
      </c>
      <c r="CN12" s="118">
        <v>0.5</v>
      </c>
      <c r="CU12" s="175" t="s">
        <v>660</v>
      </c>
      <c r="CV12" s="175">
        <v>114.4</v>
      </c>
    </row>
    <row r="13" spans="1:100" ht="13.9">
      <c r="B13" s="155" t="s">
        <v>770</v>
      </c>
      <c r="C13" s="156">
        <v>122.9</v>
      </c>
      <c r="E13" s="118" t="s">
        <v>769</v>
      </c>
      <c r="F13" s="157">
        <v>4835.3999999999996</v>
      </c>
      <c r="G13" s="118">
        <v>3085.1</v>
      </c>
      <c r="H13" s="182">
        <v>7521.3</v>
      </c>
      <c r="I13" s="118">
        <v>663.5</v>
      </c>
      <c r="J13" s="118">
        <v>7005.2</v>
      </c>
      <c r="K13" s="118">
        <v>26.7</v>
      </c>
      <c r="L13" s="158">
        <v>23137.200000000001</v>
      </c>
      <c r="M13" s="118">
        <v>256.3</v>
      </c>
      <c r="N13" s="118">
        <v>163.5</v>
      </c>
      <c r="O13" s="183">
        <v>398.6</v>
      </c>
      <c r="P13" s="118">
        <v>35.200000000000003</v>
      </c>
      <c r="Q13" s="118">
        <v>371.3</v>
      </c>
      <c r="R13" s="118">
        <v>1.4</v>
      </c>
      <c r="S13" s="118">
        <v>1226.3</v>
      </c>
      <c r="U13" s="184"/>
      <c r="Y13" s="116" t="s">
        <v>768</v>
      </c>
      <c r="Z13" s="116">
        <v>45.4</v>
      </c>
      <c r="AB13" s="175" t="s">
        <v>740</v>
      </c>
      <c r="AC13" s="177">
        <v>3.9</v>
      </c>
      <c r="AJ13" s="118" t="s">
        <v>684</v>
      </c>
      <c r="AK13" s="118">
        <v>0.1</v>
      </c>
      <c r="AM13" s="118" t="s">
        <v>691</v>
      </c>
      <c r="AN13" s="149">
        <v>0</v>
      </c>
      <c r="AP13" s="118"/>
      <c r="AQ13" s="149"/>
      <c r="AS13" s="162"/>
      <c r="AT13" s="149"/>
      <c r="AV13" s="124" t="s">
        <v>703</v>
      </c>
      <c r="AW13" s="170">
        <v>0.1</v>
      </c>
      <c r="BB13" s="169" t="s">
        <v>766</v>
      </c>
      <c r="BF13" s="155" t="s">
        <v>658</v>
      </c>
      <c r="BG13" s="406">
        <v>86.6</v>
      </c>
      <c r="BH13" s="172">
        <v>3.4</v>
      </c>
      <c r="BI13" s="408">
        <v>45.4</v>
      </c>
      <c r="BJ13" s="162">
        <v>1.1000000000000001</v>
      </c>
      <c r="BL13" s="155" t="s">
        <v>594</v>
      </c>
      <c r="BM13" s="149">
        <v>0.2</v>
      </c>
      <c r="BO13" s="155" t="s">
        <v>765</v>
      </c>
      <c r="BP13" s="149">
        <v>0</v>
      </c>
      <c r="BR13" s="166" t="s">
        <v>765</v>
      </c>
      <c r="BS13" s="128">
        <v>0.4</v>
      </c>
      <c r="BU13" s="155" t="s">
        <v>666</v>
      </c>
      <c r="BV13" s="119">
        <v>0.2</v>
      </c>
      <c r="BX13" s="167" t="s">
        <v>764</v>
      </c>
      <c r="BY13" s="152">
        <v>65.099999999999994</v>
      </c>
      <c r="CA13" s="152" t="s">
        <v>763</v>
      </c>
      <c r="CB13" s="116">
        <v>16.100000000000001</v>
      </c>
      <c r="CJ13" s="155" t="s">
        <v>762</v>
      </c>
      <c r="CK13" s="119">
        <v>1.6</v>
      </c>
      <c r="CM13" s="118" t="s">
        <v>583</v>
      </c>
      <c r="CN13" s="118">
        <v>0.6</v>
      </c>
      <c r="CU13" s="169" t="s">
        <v>1634</v>
      </c>
    </row>
    <row r="14" spans="1:100" ht="13.9">
      <c r="B14" s="155" t="s">
        <v>634</v>
      </c>
      <c r="C14" s="156">
        <v>72.5</v>
      </c>
      <c r="E14" s="118" t="s">
        <v>761</v>
      </c>
      <c r="F14" s="157">
        <v>1219.9000000000001</v>
      </c>
      <c r="G14" s="118">
        <v>679.7</v>
      </c>
      <c r="H14" s="118">
        <v>4584.5</v>
      </c>
      <c r="I14" s="118">
        <v>25577.1</v>
      </c>
      <c r="J14" s="118">
        <v>647.79999999999995</v>
      </c>
      <c r="K14" s="118">
        <v>576.9</v>
      </c>
      <c r="L14" s="158">
        <v>33285.9</v>
      </c>
      <c r="M14" s="118">
        <v>84.3</v>
      </c>
      <c r="N14" s="118">
        <v>48.6</v>
      </c>
      <c r="O14" s="183">
        <v>342.2</v>
      </c>
      <c r="P14" s="118">
        <v>1850.9</v>
      </c>
      <c r="Q14" s="118">
        <v>52.9</v>
      </c>
      <c r="R14" s="118">
        <v>42.3</v>
      </c>
      <c r="S14" s="118">
        <v>2421.1999999999998</v>
      </c>
      <c r="U14" s="184"/>
      <c r="Y14" s="116" t="s">
        <v>760</v>
      </c>
      <c r="Z14" s="116">
        <v>0.1</v>
      </c>
      <c r="AB14" s="169" t="s">
        <v>759</v>
      </c>
      <c r="AJ14" s="175" t="s">
        <v>660</v>
      </c>
      <c r="AK14" s="175">
        <v>174.5</v>
      </c>
      <c r="AM14" s="118" t="s">
        <v>684</v>
      </c>
      <c r="AN14" s="149">
        <v>0</v>
      </c>
      <c r="AP14" s="141"/>
      <c r="AQ14" s="149"/>
      <c r="AS14" s="150"/>
      <c r="AT14" s="149"/>
      <c r="AV14" s="154" t="s">
        <v>571</v>
      </c>
      <c r="AW14" s="163">
        <v>0.1</v>
      </c>
      <c r="BF14" s="155" t="s">
        <v>758</v>
      </c>
      <c r="BG14" s="406">
        <v>542.29999999999995</v>
      </c>
      <c r="BH14" s="172">
        <v>14</v>
      </c>
      <c r="BI14" s="408">
        <v>498.5</v>
      </c>
      <c r="BJ14" s="162">
        <v>11.5</v>
      </c>
      <c r="BL14" s="155" t="s">
        <v>663</v>
      </c>
      <c r="BM14" s="149">
        <v>1</v>
      </c>
      <c r="BO14" s="141" t="s">
        <v>757</v>
      </c>
      <c r="BP14" s="148">
        <v>0</v>
      </c>
      <c r="BR14" s="152" t="s">
        <v>757</v>
      </c>
      <c r="BS14" s="178">
        <v>0</v>
      </c>
      <c r="BU14" s="155" t="s">
        <v>663</v>
      </c>
      <c r="BV14" s="119">
        <v>1.6</v>
      </c>
      <c r="BX14" s="174" t="s">
        <v>756</v>
      </c>
      <c r="BY14" s="116">
        <v>0.8</v>
      </c>
      <c r="CA14" s="166" t="s">
        <v>720</v>
      </c>
      <c r="CB14" s="116">
        <v>16.100000000000001</v>
      </c>
      <c r="CJ14" s="155" t="s">
        <v>755</v>
      </c>
      <c r="CK14" s="119">
        <v>0.6</v>
      </c>
      <c r="CM14" s="175" t="s">
        <v>660</v>
      </c>
      <c r="CN14" s="175">
        <v>4.5999999999999996</v>
      </c>
    </row>
    <row r="15" spans="1:100" ht="13.9">
      <c r="B15" s="155" t="s">
        <v>640</v>
      </c>
      <c r="C15" s="156">
        <v>31</v>
      </c>
      <c r="E15" s="118" t="s">
        <v>754</v>
      </c>
      <c r="F15" s="157"/>
      <c r="G15" s="118"/>
      <c r="H15" s="118"/>
      <c r="I15" s="118"/>
      <c r="J15" s="118"/>
      <c r="K15" s="118"/>
      <c r="L15" s="158"/>
      <c r="M15" s="118"/>
      <c r="N15" s="118"/>
      <c r="O15" s="119"/>
      <c r="P15" s="118"/>
      <c r="Q15" s="118"/>
      <c r="R15" s="118"/>
      <c r="S15" s="118"/>
      <c r="U15" s="184"/>
      <c r="Y15" s="116" t="s">
        <v>753</v>
      </c>
      <c r="Z15" s="116">
        <v>0.7</v>
      </c>
      <c r="AJ15" s="169" t="s">
        <v>752</v>
      </c>
      <c r="AM15" s="141" t="s">
        <v>751</v>
      </c>
      <c r="AN15" s="148">
        <v>17.399999999999999</v>
      </c>
      <c r="AP15" s="141"/>
      <c r="AQ15" s="149"/>
      <c r="AS15" s="150"/>
      <c r="AT15" s="149"/>
      <c r="AV15" s="124" t="s">
        <v>750</v>
      </c>
      <c r="AW15" s="170">
        <v>0</v>
      </c>
      <c r="BF15" s="155" t="s">
        <v>749</v>
      </c>
      <c r="BG15" s="406">
        <v>668.8</v>
      </c>
      <c r="BH15" s="172">
        <v>14.5</v>
      </c>
      <c r="BI15" s="408">
        <v>209</v>
      </c>
      <c r="BJ15" s="162">
        <v>5.2</v>
      </c>
      <c r="BL15" s="141" t="s">
        <v>747</v>
      </c>
      <c r="BM15" s="148">
        <v>1.1000000000000001</v>
      </c>
      <c r="BO15" s="141" t="s">
        <v>748</v>
      </c>
      <c r="BP15" s="148">
        <v>0.5</v>
      </c>
      <c r="BR15" s="185" t="s">
        <v>748</v>
      </c>
      <c r="BS15" s="178">
        <v>4.2</v>
      </c>
      <c r="BU15" s="141" t="s">
        <v>747</v>
      </c>
      <c r="BV15" s="153">
        <v>0.3</v>
      </c>
      <c r="BX15" s="174" t="s">
        <v>746</v>
      </c>
      <c r="BY15" s="116">
        <v>13.7</v>
      </c>
      <c r="CA15" s="152" t="s">
        <v>745</v>
      </c>
      <c r="CB15" s="116">
        <v>12.1</v>
      </c>
      <c r="CJ15" s="155" t="s">
        <v>744</v>
      </c>
      <c r="CK15" s="119">
        <v>0.1</v>
      </c>
      <c r="CM15" s="169" t="s">
        <v>743</v>
      </c>
    </row>
    <row r="16" spans="1:100" ht="13.9">
      <c r="B16" s="155" t="s">
        <v>742</v>
      </c>
      <c r="C16" s="156">
        <v>45.5</v>
      </c>
      <c r="E16" s="118" t="s">
        <v>741</v>
      </c>
      <c r="F16" s="157"/>
      <c r="G16" s="118"/>
      <c r="H16" s="118"/>
      <c r="I16" s="118">
        <v>31.6</v>
      </c>
      <c r="J16" s="118"/>
      <c r="K16" s="118"/>
      <c r="L16" s="158">
        <v>31.6</v>
      </c>
      <c r="M16" s="118"/>
      <c r="N16" s="118"/>
      <c r="O16" s="119"/>
      <c r="P16" s="118">
        <v>2.2000000000000002</v>
      </c>
      <c r="Q16" s="118"/>
      <c r="R16" s="118"/>
      <c r="S16" s="118">
        <v>2.2000000000000002</v>
      </c>
      <c r="U16" s="184"/>
      <c r="Y16" s="175" t="s">
        <v>740</v>
      </c>
      <c r="Z16" s="175">
        <v>46.2</v>
      </c>
      <c r="AM16" s="118" t="s">
        <v>739</v>
      </c>
      <c r="AN16" s="149">
        <v>5.8</v>
      </c>
      <c r="AP16" s="118"/>
      <c r="AQ16" s="149"/>
      <c r="AS16" s="162"/>
      <c r="AT16" s="149"/>
      <c r="AV16" s="124" t="s">
        <v>738</v>
      </c>
      <c r="AW16" s="170">
        <v>0</v>
      </c>
      <c r="BF16" s="155" t="s">
        <v>651</v>
      </c>
      <c r="BG16" s="406">
        <v>44.2</v>
      </c>
      <c r="BH16" s="172">
        <v>2.2000000000000002</v>
      </c>
      <c r="BI16" s="408">
        <v>166.7</v>
      </c>
      <c r="BJ16" s="162">
        <v>3.6</v>
      </c>
      <c r="BL16" s="155" t="s">
        <v>595</v>
      </c>
      <c r="BM16" s="149">
        <v>0</v>
      </c>
      <c r="BO16" s="155" t="s">
        <v>737</v>
      </c>
      <c r="BP16" s="149">
        <v>0</v>
      </c>
      <c r="BR16" s="166" t="s">
        <v>737</v>
      </c>
      <c r="BS16" s="128">
        <v>0.7</v>
      </c>
      <c r="BU16" s="155" t="s">
        <v>595</v>
      </c>
      <c r="BV16" s="119">
        <v>0</v>
      </c>
      <c r="BX16" s="174" t="s">
        <v>736</v>
      </c>
      <c r="BY16" s="116">
        <v>1.1000000000000001</v>
      </c>
      <c r="CA16" s="166" t="s">
        <v>720</v>
      </c>
      <c r="CB16" s="116">
        <v>12.1</v>
      </c>
      <c r="CJ16" s="175" t="s">
        <v>660</v>
      </c>
      <c r="CK16" s="177">
        <v>68.7</v>
      </c>
    </row>
    <row r="17" spans="2:88" ht="13.9">
      <c r="B17" s="155" t="s">
        <v>633</v>
      </c>
      <c r="C17" s="156">
        <v>27.6</v>
      </c>
      <c r="E17" s="118" t="s">
        <v>716</v>
      </c>
      <c r="F17" s="157">
        <v>692.4</v>
      </c>
      <c r="G17" s="118">
        <v>366.1</v>
      </c>
      <c r="H17" s="182">
        <v>1177</v>
      </c>
      <c r="I17" s="118">
        <v>6393.6</v>
      </c>
      <c r="J17" s="118">
        <v>88.7</v>
      </c>
      <c r="K17" s="118">
        <v>144.5</v>
      </c>
      <c r="L17" s="158">
        <v>8862.2000000000007</v>
      </c>
      <c r="M17" s="118">
        <v>51.2</v>
      </c>
      <c r="N17" s="118">
        <v>27.1</v>
      </c>
      <c r="O17" s="119">
        <v>87</v>
      </c>
      <c r="P17" s="118">
        <v>472.9</v>
      </c>
      <c r="Q17" s="118">
        <v>6.6</v>
      </c>
      <c r="R17" s="118">
        <v>10.7</v>
      </c>
      <c r="S17" s="118">
        <v>655.4</v>
      </c>
      <c r="U17" s="184"/>
      <c r="Y17" s="169" t="s">
        <v>735</v>
      </c>
      <c r="AM17" s="118" t="s">
        <v>734</v>
      </c>
      <c r="AN17" s="149">
        <v>7.6</v>
      </c>
      <c r="AP17" s="118"/>
      <c r="AQ17" s="149"/>
      <c r="AS17" s="162"/>
      <c r="AT17" s="149"/>
      <c r="AV17" s="124" t="s">
        <v>733</v>
      </c>
      <c r="AW17" s="170">
        <v>0</v>
      </c>
      <c r="BF17" s="155" t="s">
        <v>654</v>
      </c>
      <c r="BG17" s="406">
        <v>117.8</v>
      </c>
      <c r="BH17" s="172">
        <v>11.8</v>
      </c>
      <c r="BI17" s="408" t="s">
        <v>683</v>
      </c>
      <c r="BJ17" s="162">
        <v>0</v>
      </c>
      <c r="BL17" s="155" t="s">
        <v>670</v>
      </c>
      <c r="BM17" s="149">
        <v>0.2</v>
      </c>
      <c r="BO17" s="155" t="s">
        <v>732</v>
      </c>
      <c r="BP17" s="149">
        <v>0.1</v>
      </c>
      <c r="BR17" s="166" t="s">
        <v>732</v>
      </c>
      <c r="BS17" s="128">
        <v>0.3</v>
      </c>
      <c r="BU17" s="155" t="s">
        <v>670</v>
      </c>
      <c r="BV17" s="119">
        <v>0.1</v>
      </c>
      <c r="BX17" s="174" t="s">
        <v>731</v>
      </c>
      <c r="BY17" s="116">
        <v>0.5</v>
      </c>
      <c r="CA17" s="152" t="s">
        <v>730</v>
      </c>
      <c r="CB17" s="116">
        <v>-8.8000000000000007</v>
      </c>
      <c r="CJ17" s="169" t="s">
        <v>1635</v>
      </c>
    </row>
    <row r="18" spans="2:88">
      <c r="B18" s="155" t="s">
        <v>728</v>
      </c>
      <c r="C18" s="156">
        <v>14.7</v>
      </c>
      <c r="E18" s="118" t="s">
        <v>727</v>
      </c>
      <c r="F18" s="157"/>
      <c r="G18" s="118"/>
      <c r="H18" s="118"/>
      <c r="I18" s="118">
        <v>2485</v>
      </c>
      <c r="J18" s="118" t="s">
        <v>690</v>
      </c>
      <c r="K18" s="118">
        <v>73.900000000000006</v>
      </c>
      <c r="L18" s="158">
        <v>2558.9</v>
      </c>
      <c r="M18" s="118"/>
      <c r="N18" s="118"/>
      <c r="O18" s="119"/>
      <c r="P18" s="118">
        <v>179.5</v>
      </c>
      <c r="Q18" s="118"/>
      <c r="R18" s="118">
        <v>5.3</v>
      </c>
      <c r="S18" s="118">
        <v>184.8</v>
      </c>
      <c r="U18" s="184"/>
      <c r="AM18" s="118" t="s">
        <v>725</v>
      </c>
      <c r="AN18" s="149">
        <v>1.9</v>
      </c>
      <c r="AP18" s="118"/>
      <c r="AQ18" s="149"/>
      <c r="AS18" s="162"/>
      <c r="AT18" s="149"/>
      <c r="AV18" s="124" t="s">
        <v>724</v>
      </c>
      <c r="AW18" s="170">
        <v>0</v>
      </c>
      <c r="BF18" s="155" t="s">
        <v>650</v>
      </c>
      <c r="BG18" s="406">
        <v>75.400000000000006</v>
      </c>
      <c r="BH18" s="172">
        <v>2.1</v>
      </c>
      <c r="BI18" s="408">
        <v>96.5</v>
      </c>
      <c r="BJ18" s="162">
        <v>2.4</v>
      </c>
      <c r="BL18" s="155" t="s">
        <v>594</v>
      </c>
      <c r="BM18" s="149">
        <v>0.4</v>
      </c>
      <c r="BO18" s="155" t="s">
        <v>723</v>
      </c>
      <c r="BP18" s="149">
        <v>0</v>
      </c>
      <c r="BR18" s="166" t="s">
        <v>722</v>
      </c>
      <c r="BS18" s="128">
        <v>1.7</v>
      </c>
      <c r="BU18" s="155" t="s">
        <v>666</v>
      </c>
      <c r="BV18" s="119">
        <v>0.1</v>
      </c>
      <c r="BX18" s="174" t="s">
        <v>721</v>
      </c>
      <c r="BY18" s="116">
        <v>16.5</v>
      </c>
      <c r="CA18" s="166" t="s">
        <v>720</v>
      </c>
      <c r="CB18" s="116">
        <v>-8.8000000000000007</v>
      </c>
    </row>
    <row r="19" spans="2:88" ht="13.9">
      <c r="B19" s="155" t="s">
        <v>719</v>
      </c>
      <c r="C19" s="156">
        <v>9.1</v>
      </c>
      <c r="E19" s="118" t="s">
        <v>567</v>
      </c>
      <c r="F19" s="157">
        <v>43.9</v>
      </c>
      <c r="G19" s="118">
        <v>9.1999999999999993</v>
      </c>
      <c r="H19" s="118">
        <v>13.4</v>
      </c>
      <c r="I19" s="118"/>
      <c r="J19" s="118"/>
      <c r="K19" s="118">
        <v>5.6</v>
      </c>
      <c r="L19" s="158">
        <v>72.099999999999994</v>
      </c>
      <c r="M19" s="118">
        <v>3.2</v>
      </c>
      <c r="N19" s="118">
        <v>0.7</v>
      </c>
      <c r="O19" s="119">
        <v>1</v>
      </c>
      <c r="P19" s="118"/>
      <c r="Q19" s="118"/>
      <c r="R19" s="118">
        <v>0.4</v>
      </c>
      <c r="S19" s="118">
        <v>5.3</v>
      </c>
      <c r="U19" s="184"/>
      <c r="AM19" s="118" t="s">
        <v>718</v>
      </c>
      <c r="AN19" s="149">
        <v>0.4</v>
      </c>
      <c r="AP19" s="118"/>
      <c r="AQ19" s="149"/>
      <c r="AS19" s="162"/>
      <c r="AT19" s="149"/>
      <c r="AV19" s="124" t="s">
        <v>717</v>
      </c>
      <c r="AW19" s="170">
        <v>0</v>
      </c>
      <c r="BF19" s="155" t="s">
        <v>716</v>
      </c>
      <c r="BG19" s="406">
        <v>17.5</v>
      </c>
      <c r="BH19" s="172">
        <v>0.4</v>
      </c>
      <c r="BI19" s="408">
        <v>5.8</v>
      </c>
      <c r="BJ19" s="162">
        <v>0.2</v>
      </c>
      <c r="BL19" s="155" t="s">
        <v>663</v>
      </c>
      <c r="BM19" s="149">
        <v>0.5</v>
      </c>
      <c r="BO19" s="155" t="s">
        <v>715</v>
      </c>
      <c r="BP19" s="149">
        <v>0.2</v>
      </c>
      <c r="BR19" s="166" t="s">
        <v>714</v>
      </c>
      <c r="BS19" s="128">
        <v>0.4</v>
      </c>
      <c r="BU19" s="155" t="s">
        <v>663</v>
      </c>
      <c r="BV19" s="119">
        <v>0.1</v>
      </c>
      <c r="BX19" s="174" t="s">
        <v>713</v>
      </c>
      <c r="BY19" s="116">
        <v>32.6</v>
      </c>
      <c r="CA19" s="152" t="s">
        <v>712</v>
      </c>
      <c r="CB19" s="116">
        <v>-87.1</v>
      </c>
    </row>
    <row r="20" spans="2:88" ht="13.9">
      <c r="B20" s="155" t="s">
        <v>618</v>
      </c>
      <c r="C20" s="156">
        <v>12.7</v>
      </c>
      <c r="E20" s="118" t="s">
        <v>711</v>
      </c>
      <c r="F20" s="157">
        <v>483.7</v>
      </c>
      <c r="G20" s="118">
        <v>121.4</v>
      </c>
      <c r="H20" s="118">
        <v>379.1</v>
      </c>
      <c r="I20" s="118">
        <v>21.9</v>
      </c>
      <c r="J20" s="118"/>
      <c r="K20" s="118">
        <v>11.7</v>
      </c>
      <c r="L20" s="158">
        <v>1017.8</v>
      </c>
      <c r="M20" s="118">
        <v>29.8</v>
      </c>
      <c r="N20" s="118">
        <v>7.5</v>
      </c>
      <c r="O20" s="119">
        <v>23.4</v>
      </c>
      <c r="P20" s="118">
        <v>1.4</v>
      </c>
      <c r="Q20" s="118"/>
      <c r="R20" s="118">
        <v>0.7</v>
      </c>
      <c r="S20" s="118">
        <v>62.8</v>
      </c>
      <c r="T20" s="116">
        <f>Source_EPA_2007!BP208</f>
        <v>0</v>
      </c>
      <c r="U20" s="184"/>
      <c r="AM20" s="118" t="s">
        <v>710</v>
      </c>
      <c r="AN20" s="149">
        <v>0</v>
      </c>
      <c r="AP20" s="118"/>
      <c r="AQ20" s="149"/>
      <c r="AS20" s="162"/>
      <c r="AT20" s="149"/>
      <c r="AV20" s="124" t="s">
        <v>709</v>
      </c>
      <c r="AW20" s="170">
        <v>0</v>
      </c>
      <c r="BF20" s="155" t="s">
        <v>647</v>
      </c>
      <c r="BG20" s="406">
        <v>21.9</v>
      </c>
      <c r="BH20" s="172">
        <v>0.7</v>
      </c>
      <c r="BI20" s="408">
        <v>16.5</v>
      </c>
      <c r="BJ20" s="162">
        <v>0.5</v>
      </c>
      <c r="BL20" s="141" t="s">
        <v>707</v>
      </c>
      <c r="BM20" s="148">
        <v>3.9</v>
      </c>
      <c r="BO20" s="155" t="s">
        <v>708</v>
      </c>
      <c r="BP20" s="149">
        <v>0.1</v>
      </c>
      <c r="BR20" s="166" t="s">
        <v>708</v>
      </c>
      <c r="BS20" s="128">
        <v>0.5</v>
      </c>
      <c r="BU20" s="179" t="s">
        <v>707</v>
      </c>
      <c r="BV20" s="153">
        <v>0.8</v>
      </c>
      <c r="BX20" s="152" t="s">
        <v>706</v>
      </c>
      <c r="BY20" s="152">
        <v>3.4</v>
      </c>
      <c r="CA20" s="166" t="s">
        <v>705</v>
      </c>
      <c r="CB20" s="116">
        <v>-89.5</v>
      </c>
    </row>
    <row r="21" spans="2:88" ht="13.9">
      <c r="B21" s="155" t="s">
        <v>637</v>
      </c>
      <c r="C21" s="156">
        <v>3.9</v>
      </c>
      <c r="E21" s="118" t="s">
        <v>679</v>
      </c>
      <c r="F21" s="157"/>
      <c r="G21" s="118"/>
      <c r="H21" s="118"/>
      <c r="I21" s="118"/>
      <c r="J21" s="118"/>
      <c r="K21" s="118"/>
      <c r="L21" s="158"/>
      <c r="M21" s="118"/>
      <c r="N21" s="118"/>
      <c r="O21" s="119"/>
      <c r="P21" s="118"/>
      <c r="Q21" s="118"/>
      <c r="R21" s="118"/>
      <c r="S21" s="118"/>
      <c r="U21" s="186"/>
      <c r="AM21" s="118" t="s">
        <v>704</v>
      </c>
      <c r="AN21" s="149">
        <v>1.6</v>
      </c>
      <c r="AP21" s="118"/>
      <c r="AQ21" s="149"/>
      <c r="AS21" s="162"/>
      <c r="AT21" s="149"/>
      <c r="AV21" s="124" t="s">
        <v>703</v>
      </c>
      <c r="AW21" s="170">
        <v>0</v>
      </c>
      <c r="BF21" s="155" t="s">
        <v>702</v>
      </c>
      <c r="BG21" s="406">
        <v>133.5</v>
      </c>
      <c r="BH21" s="172">
        <v>9.9</v>
      </c>
      <c r="BI21" s="408">
        <v>171.2</v>
      </c>
      <c r="BJ21" s="162">
        <v>12.7</v>
      </c>
      <c r="BL21" s="155" t="s">
        <v>595</v>
      </c>
      <c r="BM21" s="149">
        <v>0.1</v>
      </c>
      <c r="BO21" s="155" t="s">
        <v>701</v>
      </c>
      <c r="BP21" s="149">
        <v>0.1</v>
      </c>
      <c r="BR21" s="166" t="s">
        <v>701</v>
      </c>
      <c r="BS21" s="128">
        <v>0.6</v>
      </c>
      <c r="BU21" s="155" t="s">
        <v>595</v>
      </c>
      <c r="BV21" s="119">
        <v>0</v>
      </c>
      <c r="BX21" s="175" t="s">
        <v>660</v>
      </c>
      <c r="BY21" s="175">
        <v>229.2</v>
      </c>
      <c r="CA21" s="166" t="s">
        <v>700</v>
      </c>
      <c r="CB21" s="116">
        <v>2.4</v>
      </c>
    </row>
    <row r="22" spans="2:88" ht="13.9">
      <c r="B22" s="155" t="s">
        <v>699</v>
      </c>
      <c r="C22" s="156">
        <v>4.5</v>
      </c>
      <c r="E22" s="118" t="s">
        <v>698</v>
      </c>
      <c r="F22" s="157"/>
      <c r="G22" s="118">
        <v>107.3</v>
      </c>
      <c r="H22" s="118">
        <v>536.9</v>
      </c>
      <c r="I22" s="118">
        <v>16258.9</v>
      </c>
      <c r="J22" s="118"/>
      <c r="K22" s="118">
        <v>155.69999999999999</v>
      </c>
      <c r="L22" s="158">
        <v>17058.8</v>
      </c>
      <c r="M22" s="118"/>
      <c r="N22" s="118">
        <v>7.7</v>
      </c>
      <c r="O22" s="119">
        <v>38.5</v>
      </c>
      <c r="P22" s="118">
        <v>1166</v>
      </c>
      <c r="Q22" s="118"/>
      <c r="R22" s="118">
        <v>11.2</v>
      </c>
      <c r="S22" s="118">
        <v>1223.4000000000001</v>
      </c>
      <c r="U22" s="186"/>
      <c r="AM22" s="118" t="s">
        <v>697</v>
      </c>
      <c r="AN22" s="149">
        <v>0.1</v>
      </c>
      <c r="AP22" s="175"/>
      <c r="AQ22" s="187"/>
      <c r="AS22" s="188"/>
      <c r="AT22" s="189"/>
      <c r="AV22" s="181" t="s">
        <v>660</v>
      </c>
      <c r="AW22" s="187">
        <v>0.4</v>
      </c>
      <c r="BF22" s="141" t="s">
        <v>696</v>
      </c>
      <c r="BG22" s="405">
        <v>152.19999999999999</v>
      </c>
      <c r="BH22" s="165">
        <v>10.199999999999999</v>
      </c>
      <c r="BI22" s="405">
        <v>130.4</v>
      </c>
      <c r="BJ22" s="150">
        <v>8.8000000000000007</v>
      </c>
      <c r="BL22" s="155" t="s">
        <v>670</v>
      </c>
      <c r="BM22" s="149">
        <v>0.3</v>
      </c>
      <c r="BO22" s="175" t="s">
        <v>660</v>
      </c>
      <c r="BP22" s="187">
        <v>2.5</v>
      </c>
      <c r="BR22" s="175" t="s">
        <v>660</v>
      </c>
      <c r="BS22" s="177">
        <v>28.9</v>
      </c>
      <c r="BU22" s="155" t="s">
        <v>670</v>
      </c>
      <c r="BV22" s="119">
        <v>0.2</v>
      </c>
      <c r="BX22" s="169" t="s">
        <v>1632</v>
      </c>
      <c r="CA22" s="152" t="s">
        <v>694</v>
      </c>
      <c r="CB22" s="116">
        <v>0.8</v>
      </c>
    </row>
    <row r="23" spans="2:88">
      <c r="B23" s="155" t="s">
        <v>693</v>
      </c>
      <c r="C23" s="156">
        <v>4.9000000000000004</v>
      </c>
      <c r="E23" s="118" t="s">
        <v>692</v>
      </c>
      <c r="F23" s="157"/>
      <c r="G23" s="118">
        <v>75.400000000000006</v>
      </c>
      <c r="H23" s="118">
        <v>130.4</v>
      </c>
      <c r="I23" s="118">
        <v>386.1</v>
      </c>
      <c r="J23" s="118">
        <v>396.6</v>
      </c>
      <c r="K23" s="118">
        <v>185.5</v>
      </c>
      <c r="L23" s="158">
        <v>1174</v>
      </c>
      <c r="M23" s="118"/>
      <c r="N23" s="118">
        <v>5.7</v>
      </c>
      <c r="O23" s="119">
        <v>9.8000000000000007</v>
      </c>
      <c r="P23" s="118">
        <v>29</v>
      </c>
      <c r="Q23" s="118">
        <v>29.8</v>
      </c>
      <c r="R23" s="118">
        <v>13.9</v>
      </c>
      <c r="S23" s="118">
        <v>88.2</v>
      </c>
      <c r="U23" s="186"/>
      <c r="AM23" s="118" t="s">
        <v>691</v>
      </c>
      <c r="AN23" s="149">
        <v>0</v>
      </c>
      <c r="AP23" s="169"/>
      <c r="AS23" s="169"/>
      <c r="AV23" s="169" t="s">
        <v>688</v>
      </c>
      <c r="AW23" s="124"/>
      <c r="BF23" s="155" t="s">
        <v>679</v>
      </c>
      <c r="BG23" s="406">
        <v>152.19999999999999</v>
      </c>
      <c r="BH23" s="172">
        <v>10.199999999999999</v>
      </c>
      <c r="BI23" s="406">
        <v>130.4</v>
      </c>
      <c r="BJ23" s="162">
        <v>8.8000000000000007</v>
      </c>
      <c r="BL23" s="155" t="s">
        <v>666</v>
      </c>
      <c r="BM23" s="149">
        <v>0.6</v>
      </c>
      <c r="BO23" s="169" t="s">
        <v>687</v>
      </c>
      <c r="BR23" s="169" t="s">
        <v>689</v>
      </c>
      <c r="BU23" s="155" t="s">
        <v>666</v>
      </c>
      <c r="BV23" s="119">
        <v>0.1</v>
      </c>
      <c r="CA23" s="166" t="s">
        <v>616</v>
      </c>
      <c r="CB23" s="116">
        <v>0.8</v>
      </c>
    </row>
    <row r="24" spans="2:88" ht="13.9">
      <c r="B24" s="155" t="s">
        <v>686</v>
      </c>
      <c r="C24" s="156">
        <v>7.4</v>
      </c>
      <c r="E24" s="118" t="s">
        <v>685</v>
      </c>
      <c r="F24" s="157"/>
      <c r="G24" s="118"/>
      <c r="H24" s="118"/>
      <c r="I24" s="118"/>
      <c r="J24" s="118"/>
      <c r="K24" s="118"/>
      <c r="L24" s="158"/>
      <c r="M24" s="118"/>
      <c r="N24" s="118"/>
      <c r="O24" s="119"/>
      <c r="P24" s="118"/>
      <c r="Q24" s="118"/>
      <c r="R24" s="118"/>
      <c r="S24" s="118"/>
      <c r="U24" s="127"/>
      <c r="AM24" s="118" t="s">
        <v>684</v>
      </c>
      <c r="AN24" s="149">
        <v>0</v>
      </c>
      <c r="AW24" s="124"/>
      <c r="BF24" s="141" t="s">
        <v>678</v>
      </c>
      <c r="BG24" s="405">
        <v>108.4</v>
      </c>
      <c r="BH24" s="165">
        <v>6.7</v>
      </c>
      <c r="BI24" s="405">
        <v>40.5</v>
      </c>
      <c r="BJ24" s="150">
        <v>2.7</v>
      </c>
      <c r="BL24" s="155" t="s">
        <v>663</v>
      </c>
      <c r="BM24" s="149">
        <v>3</v>
      </c>
      <c r="BU24" s="155" t="s">
        <v>663</v>
      </c>
      <c r="BV24" s="119">
        <v>0.5</v>
      </c>
      <c r="CA24" s="152" t="s">
        <v>682</v>
      </c>
      <c r="CB24" s="116">
        <v>-12.6</v>
      </c>
    </row>
    <row r="25" spans="2:88" ht="13.9">
      <c r="B25" s="155" t="s">
        <v>681</v>
      </c>
      <c r="C25" s="156">
        <v>3.8</v>
      </c>
      <c r="E25" s="118" t="s">
        <v>680</v>
      </c>
      <c r="F25" s="157"/>
      <c r="G25" s="118"/>
      <c r="H25" s="118">
        <v>1.8</v>
      </c>
      <c r="I25" s="118"/>
      <c r="J25" s="118"/>
      <c r="K25" s="118"/>
      <c r="L25" s="158">
        <v>1.8</v>
      </c>
      <c r="M25" s="118"/>
      <c r="N25" s="118"/>
      <c r="O25" s="119">
        <v>0.1</v>
      </c>
      <c r="P25" s="118"/>
      <c r="Q25" s="118"/>
      <c r="R25" s="118"/>
      <c r="S25" s="118">
        <v>0.1</v>
      </c>
      <c r="U25" s="127"/>
      <c r="AM25" s="175" t="s">
        <v>660</v>
      </c>
      <c r="AN25" s="187">
        <v>79.400000000000006</v>
      </c>
      <c r="AP25" s="152"/>
      <c r="BF25" s="155" t="s">
        <v>679</v>
      </c>
      <c r="BG25" s="406">
        <v>5.9</v>
      </c>
      <c r="BH25" s="172">
        <v>0.3</v>
      </c>
      <c r="BI25" s="406">
        <v>1</v>
      </c>
      <c r="BJ25" s="162">
        <v>0.1</v>
      </c>
      <c r="BL25" s="141" t="s">
        <v>678</v>
      </c>
      <c r="BM25" s="148">
        <v>0.1</v>
      </c>
      <c r="BU25" s="141" t="s">
        <v>678</v>
      </c>
      <c r="BV25" s="153">
        <v>0.1</v>
      </c>
      <c r="CA25" s="166" t="s">
        <v>677</v>
      </c>
      <c r="CB25" s="116">
        <v>-12.6</v>
      </c>
    </row>
    <row r="26" spans="2:88" ht="13.9">
      <c r="B26" s="155" t="s">
        <v>609</v>
      </c>
      <c r="C26" s="156">
        <v>4.3</v>
      </c>
      <c r="E26" s="118" t="s">
        <v>676</v>
      </c>
      <c r="F26" s="157"/>
      <c r="G26" s="118"/>
      <c r="H26" s="118"/>
      <c r="I26" s="118"/>
      <c r="J26" s="118"/>
      <c r="K26" s="118"/>
      <c r="L26" s="158"/>
      <c r="M26" s="118"/>
      <c r="N26" s="118"/>
      <c r="O26" s="119"/>
      <c r="P26" s="118"/>
      <c r="Q26" s="118"/>
      <c r="R26" s="118"/>
      <c r="S26" s="118"/>
      <c r="U26" s="127"/>
      <c r="AM26" s="169" t="s">
        <v>675</v>
      </c>
      <c r="BF26" s="155" t="s">
        <v>674</v>
      </c>
      <c r="BG26" s="406">
        <v>102.5</v>
      </c>
      <c r="BH26" s="172">
        <v>6.3</v>
      </c>
      <c r="BI26" s="406">
        <v>39.4</v>
      </c>
      <c r="BJ26" s="162">
        <v>2.6</v>
      </c>
      <c r="BL26" s="155" t="s">
        <v>595</v>
      </c>
      <c r="BM26" s="149">
        <v>0</v>
      </c>
      <c r="BU26" s="155" t="s">
        <v>595</v>
      </c>
      <c r="BV26" s="119">
        <v>0</v>
      </c>
      <c r="CA26" s="175" t="s">
        <v>673</v>
      </c>
      <c r="CB26" s="175">
        <v>-858.5</v>
      </c>
    </row>
    <row r="27" spans="2:88" ht="13.9">
      <c r="B27" s="155" t="s">
        <v>672</v>
      </c>
      <c r="C27" s="156">
        <v>2.9</v>
      </c>
      <c r="E27" s="118" t="s">
        <v>671</v>
      </c>
      <c r="F27" s="157"/>
      <c r="G27" s="118"/>
      <c r="H27" s="118"/>
      <c r="I27" s="118"/>
      <c r="J27" s="118"/>
      <c r="K27" s="118"/>
      <c r="L27" s="158"/>
      <c r="M27" s="118"/>
      <c r="N27" s="118"/>
      <c r="O27" s="119"/>
      <c r="P27" s="118"/>
      <c r="Q27" s="118"/>
      <c r="R27" s="118"/>
      <c r="S27" s="118"/>
      <c r="BF27" s="175" t="s">
        <v>660</v>
      </c>
      <c r="BG27" s="407">
        <v>5223.3999999999996</v>
      </c>
      <c r="BH27" s="190">
        <v>133.9</v>
      </c>
      <c r="BI27" s="407">
        <v>4790.7</v>
      </c>
      <c r="BJ27" s="181">
        <v>119.8</v>
      </c>
      <c r="BL27" s="155" t="s">
        <v>670</v>
      </c>
      <c r="BM27" s="149">
        <v>0.1</v>
      </c>
      <c r="BU27" s="155" t="s">
        <v>670</v>
      </c>
      <c r="BV27" s="119">
        <v>0.1</v>
      </c>
      <c r="CA27" s="169" t="s">
        <v>669</v>
      </c>
    </row>
    <row r="28" spans="2:88" ht="13.9">
      <c r="B28" s="155" t="s">
        <v>632</v>
      </c>
      <c r="C28" s="156">
        <v>1.6</v>
      </c>
      <c r="E28" s="118" t="s">
        <v>668</v>
      </c>
      <c r="F28" s="157"/>
      <c r="G28" s="118"/>
      <c r="H28" s="118"/>
      <c r="I28" s="118"/>
      <c r="J28" s="118"/>
      <c r="K28" s="118"/>
      <c r="L28" s="158"/>
      <c r="M28" s="118"/>
      <c r="N28" s="118"/>
      <c r="O28" s="119"/>
      <c r="P28" s="118"/>
      <c r="Q28" s="118"/>
      <c r="R28" s="118"/>
      <c r="S28" s="118"/>
      <c r="AM28" s="152"/>
      <c r="BF28" s="169" t="s">
        <v>667</v>
      </c>
      <c r="BL28" s="155" t="s">
        <v>666</v>
      </c>
      <c r="BM28" s="149">
        <v>0</v>
      </c>
      <c r="BU28" s="155" t="s">
        <v>666</v>
      </c>
      <c r="BV28" s="119">
        <v>0</v>
      </c>
    </row>
    <row r="29" spans="2:88">
      <c r="B29" s="155" t="s">
        <v>665</v>
      </c>
      <c r="C29" s="156">
        <v>1.9</v>
      </c>
      <c r="E29" s="118" t="s">
        <v>664</v>
      </c>
      <c r="F29" s="157"/>
      <c r="G29" s="118"/>
      <c r="H29" s="118"/>
      <c r="I29" s="118"/>
      <c r="J29" s="118"/>
      <c r="K29" s="118"/>
      <c r="L29" s="158"/>
      <c r="M29" s="118"/>
      <c r="N29" s="118"/>
      <c r="O29" s="119"/>
      <c r="P29" s="118"/>
      <c r="Q29" s="118"/>
      <c r="R29" s="118"/>
      <c r="S29" s="118"/>
      <c r="BL29" s="155" t="s">
        <v>663</v>
      </c>
      <c r="BM29" s="149">
        <v>0</v>
      </c>
      <c r="BU29" s="155" t="s">
        <v>663</v>
      </c>
      <c r="BV29" s="119">
        <v>0</v>
      </c>
    </row>
    <row r="30" spans="2:88" ht="13.9">
      <c r="B30" s="155" t="s">
        <v>662</v>
      </c>
      <c r="C30" s="156">
        <v>1</v>
      </c>
      <c r="E30" s="118" t="s">
        <v>661</v>
      </c>
      <c r="F30" s="157"/>
      <c r="G30" s="118"/>
      <c r="H30" s="118"/>
      <c r="I30" s="118"/>
      <c r="J30" s="118"/>
      <c r="K30" s="118"/>
      <c r="L30" s="158"/>
      <c r="M30" s="118"/>
      <c r="N30" s="118"/>
      <c r="O30" s="119"/>
      <c r="P30" s="118"/>
      <c r="Q30" s="118"/>
      <c r="R30" s="118"/>
      <c r="S30" s="118"/>
      <c r="BL30" s="175" t="s">
        <v>660</v>
      </c>
      <c r="BM30" s="187">
        <v>7.2</v>
      </c>
      <c r="BU30" s="175" t="s">
        <v>660</v>
      </c>
      <c r="BV30" s="177">
        <v>20.8</v>
      </c>
    </row>
    <row r="31" spans="2:88">
      <c r="B31" s="155" t="s">
        <v>659</v>
      </c>
      <c r="C31" s="156">
        <v>1.2</v>
      </c>
      <c r="E31" s="118" t="s">
        <v>658</v>
      </c>
      <c r="F31" s="157"/>
      <c r="G31" s="118"/>
      <c r="H31" s="118">
        <v>89.7</v>
      </c>
      <c r="I31" s="118"/>
      <c r="J31" s="118"/>
      <c r="K31" s="118"/>
      <c r="L31" s="158">
        <v>89.7</v>
      </c>
      <c r="M31" s="118"/>
      <c r="N31" s="118"/>
      <c r="O31" s="119">
        <v>6.3</v>
      </c>
      <c r="P31" s="118"/>
      <c r="Q31" s="118"/>
      <c r="R31" s="118"/>
      <c r="S31" s="118">
        <v>6.3</v>
      </c>
      <c r="BL31" s="169" t="s">
        <v>657</v>
      </c>
      <c r="BU31" s="169" t="s">
        <v>656</v>
      </c>
    </row>
    <row r="32" spans="2:88">
      <c r="B32" s="155" t="s">
        <v>655</v>
      </c>
      <c r="C32" s="156">
        <v>1.5</v>
      </c>
      <c r="E32" s="118" t="s">
        <v>654</v>
      </c>
      <c r="F32" s="157"/>
      <c r="G32" s="118">
        <v>0.4</v>
      </c>
      <c r="H32" s="118">
        <v>708.4</v>
      </c>
      <c r="I32" s="118"/>
      <c r="J32" s="118">
        <v>162.6</v>
      </c>
      <c r="K32" s="118"/>
      <c r="L32" s="158">
        <v>871.3</v>
      </c>
      <c r="M32" s="118"/>
      <c r="N32" s="118">
        <v>0</v>
      </c>
      <c r="O32" s="119">
        <v>72.3</v>
      </c>
      <c r="P32" s="118"/>
      <c r="Q32" s="118">
        <v>16.600000000000001</v>
      </c>
      <c r="R32" s="118"/>
      <c r="S32" s="118">
        <v>89</v>
      </c>
      <c r="U32" s="191"/>
    </row>
    <row r="33" spans="2:21">
      <c r="B33" s="155" t="s">
        <v>652</v>
      </c>
      <c r="C33" s="156">
        <v>1.9</v>
      </c>
      <c r="E33" s="118" t="s">
        <v>651</v>
      </c>
      <c r="F33" s="157"/>
      <c r="G33" s="118"/>
      <c r="H33" s="118">
        <v>1482.6</v>
      </c>
      <c r="I33" s="118"/>
      <c r="J33" s="118"/>
      <c r="K33" s="118"/>
      <c r="L33" s="158">
        <v>1482.6</v>
      </c>
      <c r="M33" s="118"/>
      <c r="N33" s="118"/>
      <c r="O33" s="119">
        <v>98.9</v>
      </c>
      <c r="P33" s="118"/>
      <c r="Q33" s="118"/>
      <c r="R33" s="118"/>
      <c r="S33" s="118">
        <v>98.9</v>
      </c>
    </row>
    <row r="34" spans="2:21">
      <c r="B34" s="155" t="s">
        <v>616</v>
      </c>
      <c r="C34" s="156">
        <v>0</v>
      </c>
      <c r="E34" s="118" t="s">
        <v>650</v>
      </c>
      <c r="F34" s="157"/>
      <c r="G34" s="118"/>
      <c r="H34" s="118"/>
      <c r="I34" s="118"/>
      <c r="J34" s="118"/>
      <c r="K34" s="118"/>
      <c r="L34" s="158"/>
      <c r="M34" s="118"/>
      <c r="N34" s="118"/>
      <c r="O34" s="119"/>
      <c r="P34" s="118"/>
      <c r="Q34" s="118"/>
      <c r="R34" s="118"/>
      <c r="S34" s="118"/>
    </row>
    <row r="35" spans="2:21">
      <c r="B35" s="155" t="s">
        <v>649</v>
      </c>
      <c r="C35" s="156">
        <v>0.6</v>
      </c>
      <c r="E35" s="118" t="s">
        <v>648</v>
      </c>
      <c r="F35" s="157"/>
      <c r="G35" s="118"/>
      <c r="H35" s="118">
        <v>65.2</v>
      </c>
      <c r="I35" s="118"/>
      <c r="J35" s="118"/>
      <c r="K35" s="118"/>
      <c r="L35" s="158">
        <v>65.2</v>
      </c>
      <c r="M35" s="118"/>
      <c r="N35" s="118"/>
      <c r="O35" s="119">
        <v>4.8</v>
      </c>
      <c r="P35" s="118"/>
      <c r="Q35" s="118"/>
      <c r="R35" s="118"/>
      <c r="S35" s="118">
        <v>4.8</v>
      </c>
    </row>
    <row r="36" spans="2:21">
      <c r="B36" s="155" t="s">
        <v>631</v>
      </c>
      <c r="C36" s="156">
        <v>0.2</v>
      </c>
      <c r="E36" s="118" t="s">
        <v>647</v>
      </c>
      <c r="F36" s="157"/>
      <c r="G36" s="118"/>
      <c r="H36" s="118"/>
      <c r="I36" s="118"/>
      <c r="J36" s="118"/>
      <c r="K36" s="118"/>
      <c r="L36" s="158"/>
      <c r="M36" s="118"/>
      <c r="N36" s="118"/>
      <c r="O36" s="119"/>
      <c r="P36" s="118"/>
      <c r="Q36" s="118"/>
      <c r="R36" s="118"/>
      <c r="S36" s="118"/>
    </row>
    <row r="37" spans="2:21">
      <c r="B37" s="155" t="s">
        <v>607</v>
      </c>
      <c r="C37" s="156">
        <v>0</v>
      </c>
      <c r="E37" s="118" t="s">
        <v>646</v>
      </c>
      <c r="F37" s="157"/>
      <c r="G37" s="118"/>
      <c r="H37" s="118"/>
      <c r="I37" s="118"/>
      <c r="J37" s="118">
        <v>49.9</v>
      </c>
      <c r="K37" s="118"/>
      <c r="L37" s="158">
        <v>49.9</v>
      </c>
      <c r="M37" s="118"/>
      <c r="N37" s="118"/>
      <c r="O37" s="119"/>
      <c r="P37" s="118"/>
      <c r="Q37" s="118">
        <v>0.4</v>
      </c>
      <c r="R37" s="118"/>
      <c r="S37" s="118">
        <v>0.4</v>
      </c>
      <c r="U37" s="191"/>
    </row>
    <row r="38" spans="2:21">
      <c r="B38" s="155" t="s">
        <v>645</v>
      </c>
      <c r="C38" s="156">
        <v>-698.5</v>
      </c>
      <c r="E38" s="192" t="s">
        <v>644</v>
      </c>
      <c r="F38" s="193">
        <v>6063.2</v>
      </c>
      <c r="G38" s="192">
        <v>3834.8</v>
      </c>
      <c r="H38" s="192">
        <v>13236.6</v>
      </c>
      <c r="I38" s="192">
        <v>26240.5</v>
      </c>
      <c r="J38" s="192">
        <v>28510.7</v>
      </c>
      <c r="K38" s="192">
        <v>640.5</v>
      </c>
      <c r="L38" s="194">
        <v>78526.3</v>
      </c>
      <c r="M38" s="192">
        <v>341.3</v>
      </c>
      <c r="N38" s="192">
        <v>218.8</v>
      </c>
      <c r="O38" s="195">
        <v>847.9</v>
      </c>
      <c r="P38" s="192">
        <v>1886.1</v>
      </c>
      <c r="Q38" s="192">
        <v>2411.9</v>
      </c>
      <c r="R38" s="192">
        <v>47.1</v>
      </c>
      <c r="S38" s="192">
        <v>5753</v>
      </c>
    </row>
    <row r="39" spans="2:21">
      <c r="B39" s="155" t="s">
        <v>643</v>
      </c>
      <c r="C39" s="156">
        <v>244.6</v>
      </c>
      <c r="E39" s="169" t="s">
        <v>1585</v>
      </c>
    </row>
    <row r="40" spans="2:21">
      <c r="B40" s="155" t="s">
        <v>614</v>
      </c>
      <c r="C40" s="156">
        <v>115.3</v>
      </c>
      <c r="H40" s="191"/>
      <c r="O40" s="116"/>
    </row>
    <row r="41" spans="2:21" ht="13.9">
      <c r="B41" s="141" t="s">
        <v>570</v>
      </c>
      <c r="C41" s="142">
        <v>686</v>
      </c>
      <c r="E41" s="152" t="s">
        <v>1627</v>
      </c>
      <c r="I41" s="116" t="s">
        <v>1653</v>
      </c>
    </row>
    <row r="42" spans="2:21">
      <c r="B42" s="155" t="s">
        <v>641</v>
      </c>
      <c r="C42" s="156">
        <v>174.5</v>
      </c>
      <c r="E42" s="116" t="s">
        <v>1646</v>
      </c>
      <c r="F42" s="191">
        <f>SUM(L44:L45)/SUM(L42:L45)</f>
        <v>0.9308880572121222</v>
      </c>
      <c r="I42" s="116" t="s">
        <v>1654</v>
      </c>
      <c r="L42" s="436">
        <f>(F17+F19)*TransportationFuelUse!Y19</f>
        <v>14348.665751368271</v>
      </c>
    </row>
    <row r="43" spans="2:21">
      <c r="B43" s="155" t="s">
        <v>640</v>
      </c>
      <c r="C43" s="156">
        <v>159.80000000000001</v>
      </c>
      <c r="E43" s="116" t="s">
        <v>1629</v>
      </c>
      <c r="F43" s="191">
        <f>SUM(L42:L43)/SUM(L42:L45)</f>
        <v>6.9111942787877731E-2</v>
      </c>
      <c r="I43" s="116" t="s">
        <v>1648</v>
      </c>
      <c r="L43" s="436">
        <f>F20*TransportationFuelUse!X19</f>
        <v>11388.462355628362</v>
      </c>
    </row>
    <row r="44" spans="2:21">
      <c r="B44" s="155" t="s">
        <v>639</v>
      </c>
      <c r="C44" s="156">
        <v>130.30000000000001</v>
      </c>
      <c r="I44" s="116" t="s">
        <v>1628</v>
      </c>
      <c r="L44" s="436">
        <f>I22*TransportationFuelUse!M32*TransportationFuelUse!Z19</f>
        <v>340924.1573029788</v>
      </c>
    </row>
    <row r="45" spans="2:21">
      <c r="B45" s="155" t="s">
        <v>638</v>
      </c>
      <c r="C45" s="156">
        <v>64.8</v>
      </c>
      <c r="I45" s="116" t="s">
        <v>1649</v>
      </c>
      <c r="L45" s="436">
        <f>I17*TransportationFuelUse!J32*TransportationFuelUse!AA19</f>
        <v>5736.4083719875271</v>
      </c>
    </row>
    <row r="46" spans="2:21">
      <c r="B46" s="155" t="s">
        <v>627</v>
      </c>
      <c r="C46" s="156">
        <v>62</v>
      </c>
    </row>
    <row r="47" spans="2:21">
      <c r="B47" s="155" t="s">
        <v>637</v>
      </c>
      <c r="C47" s="156">
        <v>46.2</v>
      </c>
    </row>
    <row r="48" spans="2:21">
      <c r="B48" s="155" t="s">
        <v>625</v>
      </c>
      <c r="C48" s="156">
        <v>16</v>
      </c>
    </row>
    <row r="49" spans="2:3">
      <c r="B49" s="155" t="s">
        <v>636</v>
      </c>
      <c r="C49" s="156">
        <v>13.9</v>
      </c>
    </row>
    <row r="50" spans="2:3">
      <c r="B50" s="155" t="s">
        <v>629</v>
      </c>
      <c r="C50" s="156">
        <v>7.2</v>
      </c>
    </row>
    <row r="51" spans="2:3">
      <c r="B51" s="155" t="s">
        <v>635</v>
      </c>
      <c r="C51" s="156">
        <v>6.3</v>
      </c>
    </row>
    <row r="52" spans="2:3">
      <c r="B52" s="155" t="s">
        <v>622</v>
      </c>
      <c r="C52" s="156">
        <v>0</v>
      </c>
    </row>
    <row r="53" spans="2:3">
      <c r="B53" s="155" t="s">
        <v>628</v>
      </c>
      <c r="C53" s="156">
        <v>2.5</v>
      </c>
    </row>
    <row r="54" spans="2:3">
      <c r="B54" s="155" t="s">
        <v>620</v>
      </c>
      <c r="C54" s="156">
        <v>2</v>
      </c>
    </row>
    <row r="55" spans="2:3">
      <c r="B55" s="155" t="s">
        <v>634</v>
      </c>
      <c r="C55" s="156">
        <v>0</v>
      </c>
    </row>
    <row r="56" spans="2:3">
      <c r="B56" s="155" t="s">
        <v>617</v>
      </c>
      <c r="C56" s="156">
        <v>0.3</v>
      </c>
    </row>
    <row r="57" spans="2:3">
      <c r="B57" s="155" t="s">
        <v>633</v>
      </c>
      <c r="C57" s="156">
        <v>0.1</v>
      </c>
    </row>
    <row r="58" spans="2:3">
      <c r="B58" s="155" t="s">
        <v>632</v>
      </c>
      <c r="C58" s="156">
        <v>0</v>
      </c>
    </row>
    <row r="59" spans="2:3">
      <c r="B59" s="155" t="s">
        <v>631</v>
      </c>
      <c r="C59" s="156">
        <v>0</v>
      </c>
    </row>
    <row r="60" spans="2:3">
      <c r="B60" s="155" t="s">
        <v>616</v>
      </c>
      <c r="C60" s="156">
        <v>0</v>
      </c>
    </row>
    <row r="61" spans="2:3">
      <c r="B61" s="155" t="s">
        <v>618</v>
      </c>
      <c r="C61" s="156">
        <v>0</v>
      </c>
    </row>
    <row r="62" spans="2:3">
      <c r="B62" s="155" t="s">
        <v>614</v>
      </c>
      <c r="C62" s="156">
        <v>0.1</v>
      </c>
    </row>
    <row r="63" spans="2:3" ht="13.9">
      <c r="B63" s="141" t="s">
        <v>571</v>
      </c>
      <c r="C63" s="142">
        <v>378.8</v>
      </c>
    </row>
    <row r="64" spans="2:3">
      <c r="B64" s="155" t="s">
        <v>630</v>
      </c>
      <c r="C64" s="156">
        <v>277.10000000000002</v>
      </c>
    </row>
    <row r="65" spans="2:3">
      <c r="B65" s="155" t="s">
        <v>629</v>
      </c>
      <c r="C65" s="156">
        <v>20.8</v>
      </c>
    </row>
    <row r="66" spans="2:3">
      <c r="B66" s="155" t="s">
        <v>628</v>
      </c>
      <c r="C66" s="156">
        <v>28.9</v>
      </c>
    </row>
    <row r="67" spans="2:3">
      <c r="B67" s="155" t="s">
        <v>627</v>
      </c>
      <c r="C67" s="156">
        <v>17.399999999999999</v>
      </c>
    </row>
    <row r="68" spans="2:3">
      <c r="B68" s="155" t="s">
        <v>626</v>
      </c>
      <c r="C68" s="156">
        <v>13.2</v>
      </c>
    </row>
    <row r="69" spans="2:3">
      <c r="B69" s="155" t="s">
        <v>625</v>
      </c>
      <c r="C69" s="156">
        <v>4.5</v>
      </c>
    </row>
    <row r="70" spans="2:3">
      <c r="B70" s="155" t="s">
        <v>624</v>
      </c>
      <c r="C70" s="156">
        <v>4.2</v>
      </c>
    </row>
    <row r="71" spans="2:3">
      <c r="B71" s="155" t="s">
        <v>623</v>
      </c>
      <c r="C71" s="156">
        <v>10.3</v>
      </c>
    </row>
    <row r="72" spans="2:3">
      <c r="B72" s="155" t="s">
        <v>622</v>
      </c>
      <c r="C72" s="156">
        <v>0</v>
      </c>
    </row>
    <row r="73" spans="2:3">
      <c r="B73" s="155" t="s">
        <v>621</v>
      </c>
      <c r="C73" s="156">
        <v>0</v>
      </c>
    </row>
    <row r="74" spans="2:3">
      <c r="B74" s="155" t="s">
        <v>620</v>
      </c>
      <c r="C74" s="156">
        <v>1.8</v>
      </c>
    </row>
    <row r="75" spans="2:3">
      <c r="B75" s="155" t="s">
        <v>619</v>
      </c>
      <c r="C75" s="156">
        <v>0</v>
      </c>
    </row>
    <row r="76" spans="2:3">
      <c r="B76" s="155" t="s">
        <v>618</v>
      </c>
      <c r="C76" s="156">
        <v>0.4</v>
      </c>
    </row>
    <row r="77" spans="2:3">
      <c r="B77" s="155" t="s">
        <v>606</v>
      </c>
      <c r="C77" s="156">
        <v>0.2</v>
      </c>
    </row>
    <row r="78" spans="2:3">
      <c r="B78" s="155" t="s">
        <v>617</v>
      </c>
      <c r="C78" s="156">
        <v>0.1</v>
      </c>
    </row>
    <row r="79" spans="2:3">
      <c r="B79" s="155" t="s">
        <v>616</v>
      </c>
      <c r="C79" s="156">
        <v>0</v>
      </c>
    </row>
    <row r="80" spans="2:3">
      <c r="B80" s="155" t="s">
        <v>614</v>
      </c>
      <c r="C80" s="156">
        <v>1</v>
      </c>
    </row>
    <row r="81" spans="2:3" ht="13.9">
      <c r="B81" s="141" t="s">
        <v>613</v>
      </c>
      <c r="C81" s="156">
        <v>136.1</v>
      </c>
    </row>
    <row r="82" spans="2:3">
      <c r="B82" s="155" t="s">
        <v>612</v>
      </c>
      <c r="C82" s="156">
        <v>114.3</v>
      </c>
    </row>
    <row r="83" spans="2:3">
      <c r="B83" s="155" t="s">
        <v>611</v>
      </c>
      <c r="C83" s="156">
        <v>21.5</v>
      </c>
    </row>
    <row r="84" spans="2:3">
      <c r="B84" s="155" t="s">
        <v>606</v>
      </c>
      <c r="C84" s="156">
        <v>0.2</v>
      </c>
    </row>
    <row r="85" spans="2:3">
      <c r="B85" s="155" t="s">
        <v>607</v>
      </c>
      <c r="C85" s="156">
        <v>0</v>
      </c>
    </row>
    <row r="86" spans="2:3" ht="13.9">
      <c r="B86" s="141" t="s">
        <v>610</v>
      </c>
      <c r="C86" s="156">
        <v>7.8</v>
      </c>
    </row>
    <row r="87" spans="2:3">
      <c r="B87" s="155" t="s">
        <v>609</v>
      </c>
      <c r="C87" s="156">
        <v>4.5</v>
      </c>
    </row>
    <row r="88" spans="2:3">
      <c r="B88" s="155" t="s">
        <v>606</v>
      </c>
      <c r="C88" s="156">
        <v>3.3</v>
      </c>
    </row>
    <row r="89" spans="2:3" ht="13.9">
      <c r="B89" s="141" t="s">
        <v>582</v>
      </c>
      <c r="C89" s="156">
        <v>9.1999999999999993</v>
      </c>
    </row>
    <row r="90" spans="2:3">
      <c r="B90" s="155" t="s">
        <v>608</v>
      </c>
      <c r="C90" s="156">
        <v>6.2</v>
      </c>
    </row>
    <row r="91" spans="2:3">
      <c r="B91" s="155" t="s">
        <v>607</v>
      </c>
      <c r="C91" s="156">
        <v>2.5</v>
      </c>
    </row>
    <row r="92" spans="2:3">
      <c r="B92" s="155" t="s">
        <v>606</v>
      </c>
      <c r="C92" s="156">
        <v>0.5</v>
      </c>
    </row>
    <row r="93" spans="2:3" ht="13.9">
      <c r="B93" s="141" t="s">
        <v>583</v>
      </c>
      <c r="C93" s="156">
        <v>0.6</v>
      </c>
    </row>
    <row r="94" spans="2:3">
      <c r="B94" s="155" t="s">
        <v>606</v>
      </c>
      <c r="C94" s="156">
        <v>0.6</v>
      </c>
    </row>
    <row r="95" spans="2:3">
      <c r="B95" s="196" t="s">
        <v>605</v>
      </c>
      <c r="C95" s="197">
        <v>7349.1</v>
      </c>
    </row>
    <row r="96" spans="2:3">
      <c r="B96" s="192" t="s">
        <v>604</v>
      </c>
      <c r="C96" s="198">
        <v>-726.5</v>
      </c>
    </row>
    <row r="97" spans="2:3">
      <c r="B97" s="120" t="s">
        <v>603</v>
      </c>
      <c r="C97" s="199">
        <v>6650.6</v>
      </c>
    </row>
    <row r="98" spans="2:3">
      <c r="B98" s="169" t="s">
        <v>602</v>
      </c>
    </row>
    <row r="100" spans="2:3" ht="13.9">
      <c r="B100" s="152"/>
    </row>
  </sheetData>
  <mergeCells count="3">
    <mergeCell ref="BG4:BH4"/>
    <mergeCell ref="BI4:BJ4"/>
    <mergeCell ref="BB5:BB6"/>
  </mergeCells>
  <pageMargins left="0.7" right="0.7" top="0.75" bottom="0.75" header="0.3" footer="0.3"/>
  <pageSetup orientation="portrait" horizontalDpi="4294967293" vertic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6" tint="0.39997558519241921"/>
  </sheetPr>
  <dimension ref="A2:OL430"/>
  <sheetViews>
    <sheetView zoomScale="80" zoomScaleNormal="80" workbookViewId="0">
      <pane xSplit="2" ySplit="6" topLeftCell="W29" activePane="bottomRight" state="frozen"/>
      <selection activeCell="I21" sqref="I21"/>
      <selection pane="topRight" activeCell="I21" sqref="I21"/>
      <selection pane="bottomLeft" activeCell="I21" sqref="I21"/>
      <selection pane="bottomRight" activeCell="Y31" sqref="Y31:Y42"/>
    </sheetView>
  </sheetViews>
  <sheetFormatPr defaultColWidth="8.796875" defaultRowHeight="12.75" customHeight="1"/>
  <cols>
    <col min="1" max="1" width="9.1328125" style="209" customWidth="1"/>
    <col min="2" max="2" width="42.6640625" style="200" customWidth="1"/>
    <col min="3" max="3" width="9.1328125" style="23" customWidth="1"/>
    <col min="4" max="391" width="9.1328125" style="200" customWidth="1"/>
    <col min="392" max="392" width="9.1328125" style="201" customWidth="1"/>
    <col min="393" max="396" width="9.1328125" style="200" customWidth="1"/>
    <col min="397" max="397" width="9.1328125" style="201" customWidth="1"/>
    <col min="398" max="398" width="9.1328125" style="200" customWidth="1"/>
    <col min="399" max="16384" width="8.796875" style="200"/>
  </cols>
  <sheetData>
    <row r="2" spans="1:397" ht="12.75" customHeight="1">
      <c r="A2" s="48" t="s">
        <v>1204</v>
      </c>
      <c r="B2" s="48"/>
    </row>
    <row r="3" spans="1:397" ht="12.75" customHeight="1">
      <c r="A3" s="48" t="s">
        <v>1203</v>
      </c>
    </row>
    <row r="4" spans="1:397" s="203" customFormat="1" ht="71.25" customHeight="1">
      <c r="A4" s="202" t="s">
        <v>1202</v>
      </c>
      <c r="C4" s="203" t="s">
        <v>106</v>
      </c>
      <c r="D4" s="203" t="s">
        <v>109</v>
      </c>
      <c r="E4" s="203" t="s">
        <v>111</v>
      </c>
      <c r="F4" s="203" t="s">
        <v>112</v>
      </c>
      <c r="G4" s="203" t="s">
        <v>113</v>
      </c>
      <c r="H4" s="203" t="s">
        <v>114</v>
      </c>
      <c r="I4" s="203" t="s">
        <v>115</v>
      </c>
      <c r="J4" s="203" t="s">
        <v>117</v>
      </c>
      <c r="K4" s="203" t="s">
        <v>118</v>
      </c>
      <c r="L4" s="203" t="s">
        <v>120</v>
      </c>
      <c r="M4" s="203" t="s">
        <v>121</v>
      </c>
      <c r="N4" s="203" t="s">
        <v>122</v>
      </c>
      <c r="O4" s="203" t="s">
        <v>123</v>
      </c>
      <c r="P4" s="203" t="s">
        <v>124</v>
      </c>
      <c r="Q4" s="203" t="s">
        <v>125</v>
      </c>
      <c r="R4" s="203" t="s">
        <v>126</v>
      </c>
      <c r="S4" s="203" t="s">
        <v>128</v>
      </c>
      <c r="T4" s="203" t="s">
        <v>129</v>
      </c>
      <c r="U4" s="203" t="s">
        <v>130</v>
      </c>
      <c r="V4" s="203" t="s">
        <v>132</v>
      </c>
      <c r="W4" s="203" t="s">
        <v>133</v>
      </c>
      <c r="X4" s="203" t="s">
        <v>135</v>
      </c>
      <c r="Y4" s="203" t="s">
        <v>136</v>
      </c>
      <c r="Z4" s="203" t="s">
        <v>137</v>
      </c>
      <c r="AA4" s="203" t="s">
        <v>138</v>
      </c>
      <c r="AB4" s="203" t="s">
        <v>139</v>
      </c>
      <c r="AC4" s="203" t="s">
        <v>140</v>
      </c>
      <c r="AD4" s="203" t="s">
        <v>141</v>
      </c>
      <c r="AE4" s="203" t="s">
        <v>142</v>
      </c>
      <c r="AF4" s="203" t="s">
        <v>143</v>
      </c>
      <c r="AG4" s="203" t="s">
        <v>144</v>
      </c>
      <c r="AH4" s="203" t="s">
        <v>145</v>
      </c>
      <c r="AI4" s="203" t="s">
        <v>147</v>
      </c>
      <c r="AJ4" s="203" t="s">
        <v>149</v>
      </c>
      <c r="AK4" s="203" t="s">
        <v>150</v>
      </c>
      <c r="AL4" s="203" t="s">
        <v>151</v>
      </c>
      <c r="AM4" s="203" t="s">
        <v>153</v>
      </c>
      <c r="AN4" s="203" t="s">
        <v>154</v>
      </c>
      <c r="AO4" s="203" t="s">
        <v>155</v>
      </c>
      <c r="AP4" s="203" t="s">
        <v>156</v>
      </c>
      <c r="AQ4" s="203" t="s">
        <v>158</v>
      </c>
      <c r="AR4" s="203" t="s">
        <v>159</v>
      </c>
      <c r="AS4" s="203" t="s">
        <v>160</v>
      </c>
      <c r="AT4" s="203" t="s">
        <v>161</v>
      </c>
      <c r="AU4" s="203" t="s">
        <v>162</v>
      </c>
      <c r="AV4" s="203" t="s">
        <v>163</v>
      </c>
      <c r="AW4" s="203" t="s">
        <v>164</v>
      </c>
      <c r="AX4" s="203" t="s">
        <v>165</v>
      </c>
      <c r="AY4" s="203" t="s">
        <v>166</v>
      </c>
      <c r="AZ4" s="203" t="s">
        <v>167</v>
      </c>
      <c r="BA4" s="203" t="s">
        <v>168</v>
      </c>
      <c r="BB4" s="203" t="s">
        <v>169</v>
      </c>
      <c r="BC4" s="203" t="s">
        <v>170</v>
      </c>
      <c r="BD4" s="203" t="s">
        <v>171</v>
      </c>
      <c r="BE4" s="203" t="s">
        <v>172</v>
      </c>
      <c r="BF4" s="203" t="s">
        <v>175</v>
      </c>
      <c r="BG4" s="203" t="s">
        <v>177</v>
      </c>
      <c r="BH4" s="203" t="s">
        <v>178</v>
      </c>
      <c r="BI4" s="203" t="s">
        <v>179</v>
      </c>
      <c r="BJ4" s="203" t="s">
        <v>180</v>
      </c>
      <c r="BK4" s="203" t="s">
        <v>181</v>
      </c>
      <c r="BL4" s="203" t="s">
        <v>182</v>
      </c>
      <c r="BM4" s="203" t="s">
        <v>183</v>
      </c>
      <c r="BN4" s="203" t="s">
        <v>185</v>
      </c>
      <c r="BO4" s="203" t="s">
        <v>186</v>
      </c>
      <c r="BP4" s="203" t="s">
        <v>188</v>
      </c>
      <c r="BQ4" s="203" t="s">
        <v>189</v>
      </c>
      <c r="BR4" s="203" t="s">
        <v>190</v>
      </c>
      <c r="BS4" s="203" t="s">
        <v>191</v>
      </c>
      <c r="BT4" s="203" t="s">
        <v>192</v>
      </c>
      <c r="BU4" s="203" t="s">
        <v>193</v>
      </c>
      <c r="BV4" s="203" t="s">
        <v>194</v>
      </c>
      <c r="BW4" s="203" t="s">
        <v>195</v>
      </c>
      <c r="BX4" s="203" t="s">
        <v>196</v>
      </c>
      <c r="BY4" s="203" t="s">
        <v>197</v>
      </c>
      <c r="BZ4" s="203" t="s">
        <v>198</v>
      </c>
      <c r="CA4" s="203" t="s">
        <v>199</v>
      </c>
      <c r="CB4" s="203" t="s">
        <v>201</v>
      </c>
      <c r="CC4" s="203" t="s">
        <v>202</v>
      </c>
      <c r="CD4" s="203" t="s">
        <v>203</v>
      </c>
      <c r="CE4" s="203" t="s">
        <v>205</v>
      </c>
      <c r="CF4" s="203" t="s">
        <v>206</v>
      </c>
      <c r="CG4" s="203" t="s">
        <v>208</v>
      </c>
      <c r="CH4" s="203" t="s">
        <v>209</v>
      </c>
      <c r="CI4" s="203" t="s">
        <v>210</v>
      </c>
      <c r="CJ4" s="203" t="s">
        <v>211</v>
      </c>
      <c r="CK4" s="203" t="s">
        <v>212</v>
      </c>
      <c r="CL4" s="203" t="s">
        <v>214</v>
      </c>
      <c r="CM4" s="203" t="s">
        <v>215</v>
      </c>
      <c r="CN4" s="203" t="s">
        <v>216</v>
      </c>
      <c r="CO4" s="203" t="s">
        <v>218</v>
      </c>
      <c r="CP4" s="203" t="s">
        <v>219</v>
      </c>
      <c r="CQ4" s="203" t="s">
        <v>220</v>
      </c>
      <c r="CR4" s="203" t="s">
        <v>221</v>
      </c>
      <c r="CS4" s="203" t="s">
        <v>223</v>
      </c>
      <c r="CT4" s="203" t="s">
        <v>224</v>
      </c>
      <c r="CU4" s="203" t="s">
        <v>225</v>
      </c>
      <c r="CV4" s="203" t="s">
        <v>226</v>
      </c>
      <c r="CW4" s="203" t="s">
        <v>228</v>
      </c>
      <c r="CX4" s="203" t="s">
        <v>229</v>
      </c>
      <c r="CY4" s="203" t="s">
        <v>231</v>
      </c>
      <c r="CZ4" s="203" t="s">
        <v>232</v>
      </c>
      <c r="DA4" s="203" t="s">
        <v>233</v>
      </c>
      <c r="DB4" s="203" t="s">
        <v>234</v>
      </c>
      <c r="DC4" s="203" t="s">
        <v>235</v>
      </c>
      <c r="DD4" s="203" t="s">
        <v>237</v>
      </c>
      <c r="DE4" s="203" t="s">
        <v>238</v>
      </c>
      <c r="DF4" s="203" t="s">
        <v>239</v>
      </c>
      <c r="DG4" s="203" t="s">
        <v>240</v>
      </c>
      <c r="DH4" s="203" t="s">
        <v>242</v>
      </c>
      <c r="DI4" s="203" t="s">
        <v>243</v>
      </c>
      <c r="DJ4" s="203" t="s">
        <v>244</v>
      </c>
      <c r="DK4" s="203" t="s">
        <v>246</v>
      </c>
      <c r="DL4" s="203" t="s">
        <v>247</v>
      </c>
      <c r="DM4" s="203" t="s">
        <v>248</v>
      </c>
      <c r="DN4" s="203" t="s">
        <v>250</v>
      </c>
      <c r="DO4" s="203" t="s">
        <v>251</v>
      </c>
      <c r="DP4" s="203" t="s">
        <v>252</v>
      </c>
      <c r="DQ4" s="203" t="s">
        <v>253</v>
      </c>
      <c r="DR4" s="203" t="s">
        <v>254</v>
      </c>
      <c r="DS4" s="203" t="s">
        <v>256</v>
      </c>
      <c r="DT4" s="203" t="s">
        <v>257</v>
      </c>
      <c r="DU4" s="203" t="s">
        <v>258</v>
      </c>
      <c r="DV4" s="203" t="s">
        <v>259</v>
      </c>
      <c r="DW4" s="203" t="s">
        <v>260</v>
      </c>
      <c r="DX4" s="203" t="s">
        <v>261</v>
      </c>
      <c r="DY4" s="203" t="s">
        <v>262</v>
      </c>
      <c r="DZ4" s="203" t="s">
        <v>263</v>
      </c>
      <c r="EA4" s="203" t="s">
        <v>264</v>
      </c>
      <c r="EB4" s="203" t="s">
        <v>265</v>
      </c>
      <c r="EC4" s="203" t="s">
        <v>266</v>
      </c>
      <c r="ED4" s="203" t="s">
        <v>268</v>
      </c>
      <c r="EE4" s="203" t="s">
        <v>269</v>
      </c>
      <c r="EF4" s="203" t="s">
        <v>270</v>
      </c>
      <c r="EG4" s="203" t="s">
        <v>271</v>
      </c>
      <c r="EH4" s="203" t="s">
        <v>272</v>
      </c>
      <c r="EI4" s="203" t="s">
        <v>273</v>
      </c>
      <c r="EJ4" s="203" t="s">
        <v>274</v>
      </c>
      <c r="EK4" s="203" t="s">
        <v>275</v>
      </c>
      <c r="EL4" s="203" t="s">
        <v>276</v>
      </c>
      <c r="EM4" s="203" t="s">
        <v>277</v>
      </c>
      <c r="EN4" s="203" t="s">
        <v>278</v>
      </c>
      <c r="EO4" s="203" t="s">
        <v>279</v>
      </c>
      <c r="EP4" s="203" t="s">
        <v>280</v>
      </c>
      <c r="EQ4" s="203" t="s">
        <v>281</v>
      </c>
      <c r="ER4" s="203" t="s">
        <v>282</v>
      </c>
      <c r="ES4" s="203" t="s">
        <v>283</v>
      </c>
      <c r="ET4" s="203" t="s">
        <v>284</v>
      </c>
      <c r="EU4" s="203" t="s">
        <v>285</v>
      </c>
      <c r="EV4" s="203" t="s">
        <v>286</v>
      </c>
      <c r="EW4" s="203" t="s">
        <v>287</v>
      </c>
      <c r="EX4" s="203" t="s">
        <v>288</v>
      </c>
      <c r="EY4" s="203" t="s">
        <v>289</v>
      </c>
      <c r="EZ4" s="203" t="s">
        <v>290</v>
      </c>
      <c r="FA4" s="203" t="s">
        <v>291</v>
      </c>
      <c r="FB4" s="203" t="s">
        <v>292</v>
      </c>
      <c r="FC4" s="203" t="s">
        <v>293</v>
      </c>
      <c r="FD4" s="203" t="s">
        <v>294</v>
      </c>
      <c r="FE4" s="203" t="s">
        <v>295</v>
      </c>
      <c r="FF4" s="203" t="s">
        <v>297</v>
      </c>
      <c r="FG4" s="203" t="s">
        <v>298</v>
      </c>
      <c r="FH4" s="203" t="s">
        <v>299</v>
      </c>
      <c r="FI4" s="203" t="s">
        <v>300</v>
      </c>
      <c r="FJ4" s="203" t="s">
        <v>301</v>
      </c>
      <c r="FK4" s="203" t="s">
        <v>302</v>
      </c>
      <c r="FL4" s="203" t="s">
        <v>303</v>
      </c>
      <c r="FM4" s="203" t="s">
        <v>304</v>
      </c>
      <c r="FN4" s="203" t="s">
        <v>305</v>
      </c>
      <c r="FO4" s="203" t="s">
        <v>307</v>
      </c>
      <c r="FP4" s="203" t="s">
        <v>308</v>
      </c>
      <c r="FQ4" s="203" t="s">
        <v>309</v>
      </c>
      <c r="FR4" s="203" t="s">
        <v>310</v>
      </c>
      <c r="FS4" s="203" t="s">
        <v>311</v>
      </c>
      <c r="FT4" s="203" t="s">
        <v>312</v>
      </c>
      <c r="FU4" s="203" t="s">
        <v>313</v>
      </c>
      <c r="FV4" s="203" t="s">
        <v>314</v>
      </c>
      <c r="FW4" s="203" t="s">
        <v>315</v>
      </c>
      <c r="FX4" s="203" t="s">
        <v>316</v>
      </c>
      <c r="FY4" s="203" t="s">
        <v>318</v>
      </c>
      <c r="FZ4" s="203" t="s">
        <v>319</v>
      </c>
      <c r="GA4" s="203" t="s">
        <v>321</v>
      </c>
      <c r="GB4" s="203" t="s">
        <v>322</v>
      </c>
      <c r="GC4" s="203" t="s">
        <v>323</v>
      </c>
      <c r="GD4" s="203" t="s">
        <v>324</v>
      </c>
      <c r="GE4" s="203" t="s">
        <v>325</v>
      </c>
      <c r="GF4" s="203" t="s">
        <v>326</v>
      </c>
      <c r="GG4" s="203" t="s">
        <v>327</v>
      </c>
      <c r="GH4" s="203" t="s">
        <v>328</v>
      </c>
      <c r="GI4" s="203" t="s">
        <v>329</v>
      </c>
      <c r="GJ4" s="203" t="s">
        <v>330</v>
      </c>
      <c r="GK4" s="203" t="s">
        <v>331</v>
      </c>
      <c r="GL4" s="203" t="s">
        <v>332</v>
      </c>
      <c r="GM4" s="203" t="s">
        <v>333</v>
      </c>
      <c r="GN4" s="203" t="s">
        <v>334</v>
      </c>
      <c r="GO4" s="203" t="s">
        <v>335</v>
      </c>
      <c r="GP4" s="203" t="s">
        <v>336</v>
      </c>
      <c r="GQ4" s="203" t="s">
        <v>337</v>
      </c>
      <c r="GR4" s="203" t="s">
        <v>338</v>
      </c>
      <c r="GS4" s="203" t="s">
        <v>340</v>
      </c>
      <c r="GT4" s="203" t="s">
        <v>341</v>
      </c>
      <c r="GU4" s="203" t="s">
        <v>342</v>
      </c>
      <c r="GV4" s="203" t="s">
        <v>343</v>
      </c>
      <c r="GW4" s="203" t="s">
        <v>344</v>
      </c>
      <c r="GX4" s="203" t="s">
        <v>345</v>
      </c>
      <c r="GY4" s="203" t="s">
        <v>347</v>
      </c>
      <c r="GZ4" s="203" t="s">
        <v>348</v>
      </c>
      <c r="HA4" s="203" t="s">
        <v>349</v>
      </c>
      <c r="HB4" s="203" t="s">
        <v>350</v>
      </c>
      <c r="HC4" s="203" t="s">
        <v>352</v>
      </c>
      <c r="HD4" s="203" t="s">
        <v>353</v>
      </c>
      <c r="HE4" s="203" t="s">
        <v>354</v>
      </c>
      <c r="HF4" s="203" t="s">
        <v>355</v>
      </c>
      <c r="HG4" s="203" t="s">
        <v>357</v>
      </c>
      <c r="HH4" s="203" t="s">
        <v>358</v>
      </c>
      <c r="HI4" s="203" t="s">
        <v>359</v>
      </c>
      <c r="HJ4" s="203" t="s">
        <v>360</v>
      </c>
      <c r="HK4" s="203" t="s">
        <v>361</v>
      </c>
      <c r="HL4" s="203" t="s">
        <v>362</v>
      </c>
      <c r="HM4" s="203" t="s">
        <v>363</v>
      </c>
      <c r="HN4" s="203" t="s">
        <v>364</v>
      </c>
      <c r="HO4" s="203" t="s">
        <v>365</v>
      </c>
      <c r="HP4" s="203" t="s">
        <v>366</v>
      </c>
      <c r="HQ4" s="203" t="s">
        <v>367</v>
      </c>
      <c r="HR4" s="203" t="s">
        <v>368</v>
      </c>
      <c r="HS4" s="203" t="s">
        <v>369</v>
      </c>
      <c r="HT4" s="203" t="s">
        <v>370</v>
      </c>
      <c r="HU4" s="203" t="s">
        <v>371</v>
      </c>
      <c r="HV4" s="203" t="s">
        <v>372</v>
      </c>
      <c r="HW4" s="203" t="s">
        <v>373</v>
      </c>
      <c r="HX4" s="203" t="s">
        <v>374</v>
      </c>
      <c r="HY4" s="203" t="s">
        <v>375</v>
      </c>
      <c r="HZ4" s="203" t="s">
        <v>376</v>
      </c>
      <c r="IA4" s="203" t="s">
        <v>377</v>
      </c>
      <c r="IB4" s="203" t="s">
        <v>378</v>
      </c>
      <c r="IC4" s="203" t="s">
        <v>379</v>
      </c>
      <c r="ID4" s="203" t="s">
        <v>380</v>
      </c>
      <c r="IE4" s="203" t="s">
        <v>381</v>
      </c>
      <c r="IF4" s="203" t="s">
        <v>382</v>
      </c>
      <c r="IG4" s="203" t="s">
        <v>383</v>
      </c>
      <c r="IH4" s="203" t="s">
        <v>384</v>
      </c>
      <c r="II4" s="203" t="s">
        <v>385</v>
      </c>
      <c r="IJ4" s="203" t="s">
        <v>386</v>
      </c>
      <c r="IK4" s="203" t="s">
        <v>387</v>
      </c>
      <c r="IL4" s="203" t="s">
        <v>388</v>
      </c>
      <c r="IM4" s="203" t="s">
        <v>389</v>
      </c>
      <c r="IN4" s="203" t="s">
        <v>390</v>
      </c>
      <c r="IO4" s="203" t="s">
        <v>391</v>
      </c>
      <c r="IP4" s="203" t="s">
        <v>392</v>
      </c>
      <c r="IQ4" s="203" t="s">
        <v>393</v>
      </c>
      <c r="IR4" s="203" t="s">
        <v>394</v>
      </c>
      <c r="IS4" s="203" t="s">
        <v>395</v>
      </c>
      <c r="IT4" s="203" t="s">
        <v>397</v>
      </c>
      <c r="IU4" s="203" t="s">
        <v>398</v>
      </c>
      <c r="IV4" s="203" t="s">
        <v>399</v>
      </c>
      <c r="IW4" s="203" t="s">
        <v>400</v>
      </c>
      <c r="IX4" s="203" t="s">
        <v>401</v>
      </c>
      <c r="IY4" s="203" t="s">
        <v>402</v>
      </c>
      <c r="IZ4" s="203" t="s">
        <v>403</v>
      </c>
      <c r="JA4" s="203" t="s">
        <v>404</v>
      </c>
      <c r="JB4" s="203" t="s">
        <v>405</v>
      </c>
      <c r="JC4" s="203" t="s">
        <v>406</v>
      </c>
      <c r="JD4" s="203" t="s">
        <v>407</v>
      </c>
      <c r="JE4" s="203" t="s">
        <v>408</v>
      </c>
      <c r="JF4" s="203" t="s">
        <v>410</v>
      </c>
      <c r="JG4" s="203" t="s">
        <v>411</v>
      </c>
      <c r="JH4" s="203" t="s">
        <v>412</v>
      </c>
      <c r="JI4" s="203" t="s">
        <v>413</v>
      </c>
      <c r="JJ4" s="203" t="s">
        <v>414</v>
      </c>
      <c r="JK4" s="203" t="s">
        <v>415</v>
      </c>
      <c r="JL4" s="203" t="s">
        <v>416</v>
      </c>
      <c r="JM4" s="203" t="s">
        <v>417</v>
      </c>
      <c r="JN4" s="203" t="s">
        <v>418</v>
      </c>
      <c r="JO4" s="203" t="s">
        <v>419</v>
      </c>
      <c r="JP4" s="203" t="s">
        <v>420</v>
      </c>
      <c r="JQ4" s="203" t="s">
        <v>421</v>
      </c>
      <c r="JR4" s="203" t="s">
        <v>422</v>
      </c>
      <c r="JS4" s="203" t="s">
        <v>423</v>
      </c>
      <c r="JT4" s="203" t="s">
        <v>424</v>
      </c>
      <c r="JU4" s="203" t="s">
        <v>426</v>
      </c>
      <c r="JV4" s="203" t="s">
        <v>427</v>
      </c>
      <c r="JW4" s="203" t="s">
        <v>428</v>
      </c>
      <c r="JX4" s="203" t="s">
        <v>429</v>
      </c>
      <c r="JY4" s="203" t="s">
        <v>430</v>
      </c>
      <c r="JZ4" s="203" t="s">
        <v>431</v>
      </c>
      <c r="KA4" s="203" t="s">
        <v>432</v>
      </c>
      <c r="KB4" s="203" t="s">
        <v>434</v>
      </c>
      <c r="KC4" s="203" t="s">
        <v>435</v>
      </c>
      <c r="KD4" s="203" t="s">
        <v>436</v>
      </c>
      <c r="KE4" s="203" t="s">
        <v>437</v>
      </c>
      <c r="KF4" s="203" t="s">
        <v>438</v>
      </c>
      <c r="KG4" s="203" t="s">
        <v>439</v>
      </c>
      <c r="KH4" s="203" t="s">
        <v>441</v>
      </c>
      <c r="KI4" s="203" t="s">
        <v>442</v>
      </c>
      <c r="KJ4" s="203" t="s">
        <v>443</v>
      </c>
      <c r="KK4" s="203" t="s">
        <v>444</v>
      </c>
      <c r="KL4" s="203" t="s">
        <v>445</v>
      </c>
      <c r="KM4" s="203" t="s">
        <v>446</v>
      </c>
      <c r="KN4" s="203" t="s">
        <v>447</v>
      </c>
      <c r="KO4" s="203" t="s">
        <v>448</v>
      </c>
      <c r="KP4" s="203" t="s">
        <v>450</v>
      </c>
      <c r="KQ4" s="203" t="s">
        <v>451</v>
      </c>
      <c r="KR4" s="203" t="s">
        <v>453</v>
      </c>
      <c r="KS4" s="203" t="s">
        <v>454</v>
      </c>
      <c r="KT4" s="203" t="s">
        <v>456</v>
      </c>
      <c r="KU4" s="203" t="s">
        <v>458</v>
      </c>
      <c r="KV4" s="203" t="s">
        <v>460</v>
      </c>
      <c r="KW4" s="203" t="s">
        <v>461</v>
      </c>
      <c r="KX4" s="203" t="s">
        <v>462</v>
      </c>
      <c r="KY4" s="203" t="s">
        <v>463</v>
      </c>
      <c r="KZ4" s="203" t="s">
        <v>464</v>
      </c>
      <c r="LA4" s="203" t="s">
        <v>466</v>
      </c>
      <c r="LB4" s="203" t="s">
        <v>468</v>
      </c>
      <c r="LC4" s="203" t="s">
        <v>469</v>
      </c>
      <c r="LD4" s="203" t="s">
        <v>471</v>
      </c>
      <c r="LE4" s="203" t="s">
        <v>472</v>
      </c>
      <c r="LF4" s="203" t="s">
        <v>473</v>
      </c>
      <c r="LG4" s="203" t="s">
        <v>474</v>
      </c>
      <c r="LH4" s="203" t="s">
        <v>475</v>
      </c>
      <c r="LI4" s="203" t="s">
        <v>476</v>
      </c>
      <c r="LJ4" s="203" t="s">
        <v>478</v>
      </c>
      <c r="LK4" s="203" t="s">
        <v>479</v>
      </c>
      <c r="LL4" s="203" t="s">
        <v>480</v>
      </c>
      <c r="LM4" s="203" t="s">
        <v>481</v>
      </c>
      <c r="LN4" s="203" t="s">
        <v>482</v>
      </c>
      <c r="LO4" s="203" t="s">
        <v>484</v>
      </c>
      <c r="LP4" s="203" t="s">
        <v>485</v>
      </c>
      <c r="LQ4" s="203" t="s">
        <v>486</v>
      </c>
      <c r="LR4" s="203" t="s">
        <v>488</v>
      </c>
      <c r="LS4" s="203" t="s">
        <v>489</v>
      </c>
      <c r="LT4" s="203" t="s">
        <v>490</v>
      </c>
      <c r="LU4" s="203" t="s">
        <v>491</v>
      </c>
      <c r="LV4" s="203" t="s">
        <v>492</v>
      </c>
      <c r="LW4" s="203" t="s">
        <v>493</v>
      </c>
      <c r="LX4" s="203" t="s">
        <v>494</v>
      </c>
      <c r="LY4" s="203" t="s">
        <v>495</v>
      </c>
      <c r="LZ4" s="203" t="s">
        <v>496</v>
      </c>
      <c r="MA4" s="203" t="s">
        <v>497</v>
      </c>
      <c r="MB4" s="203" t="s">
        <v>498</v>
      </c>
      <c r="MC4" s="203" t="s">
        <v>499</v>
      </c>
      <c r="MD4" s="203" t="s">
        <v>500</v>
      </c>
      <c r="ME4" s="203" t="s">
        <v>501</v>
      </c>
      <c r="MF4" s="203" t="s">
        <v>503</v>
      </c>
      <c r="MG4" s="203" t="s">
        <v>505</v>
      </c>
      <c r="MH4" s="203" t="s">
        <v>506</v>
      </c>
      <c r="MI4" s="203" t="s">
        <v>507</v>
      </c>
      <c r="MJ4" s="203" t="s">
        <v>508</v>
      </c>
      <c r="MK4" s="203" t="s">
        <v>509</v>
      </c>
      <c r="ML4" s="203" t="s">
        <v>510</v>
      </c>
      <c r="MM4" s="203" t="s">
        <v>511</v>
      </c>
      <c r="MN4" s="203" t="s">
        <v>512</v>
      </c>
      <c r="MO4" s="203" t="s">
        <v>513</v>
      </c>
      <c r="MP4" s="203" t="s">
        <v>515</v>
      </c>
      <c r="MQ4" s="203" t="s">
        <v>517</v>
      </c>
      <c r="MR4" s="203" t="s">
        <v>518</v>
      </c>
      <c r="MS4" s="203" t="s">
        <v>520</v>
      </c>
      <c r="MT4" s="203" t="s">
        <v>521</v>
      </c>
      <c r="MU4" s="203" t="s">
        <v>522</v>
      </c>
      <c r="MV4" s="203" t="s">
        <v>523</v>
      </c>
      <c r="MW4" s="203" t="s">
        <v>525</v>
      </c>
      <c r="MX4" s="203" t="s">
        <v>526</v>
      </c>
      <c r="MY4" s="203" t="s">
        <v>527</v>
      </c>
      <c r="MZ4" s="203" t="s">
        <v>528</v>
      </c>
      <c r="NA4" s="203" t="s">
        <v>529</v>
      </c>
      <c r="NB4" s="203" t="s">
        <v>530</v>
      </c>
      <c r="NC4" s="203" t="s">
        <v>531</v>
      </c>
      <c r="ND4" s="203" t="s">
        <v>532</v>
      </c>
      <c r="NE4" s="203" t="s">
        <v>533</v>
      </c>
      <c r="NF4" s="203" t="s">
        <v>535</v>
      </c>
      <c r="NG4" s="203" t="s">
        <v>536</v>
      </c>
      <c r="NH4" s="203" t="s">
        <v>537</v>
      </c>
      <c r="NI4" s="203" t="s">
        <v>538</v>
      </c>
      <c r="NJ4" s="203" t="s">
        <v>539</v>
      </c>
      <c r="NK4" s="203" t="s">
        <v>540</v>
      </c>
      <c r="NL4" s="203" t="s">
        <v>541</v>
      </c>
      <c r="NM4" s="203" t="s">
        <v>542</v>
      </c>
      <c r="NN4" s="203" t="s">
        <v>543</v>
      </c>
      <c r="NO4" s="203" t="s">
        <v>544</v>
      </c>
      <c r="NP4" s="203" t="s">
        <v>546</v>
      </c>
      <c r="NQ4" s="203" t="s">
        <v>548</v>
      </c>
      <c r="NR4" s="203" t="s">
        <v>549</v>
      </c>
      <c r="NS4" s="203" t="s">
        <v>551</v>
      </c>
      <c r="NT4" s="203" t="s">
        <v>553</v>
      </c>
      <c r="NU4" s="203" t="s">
        <v>556</v>
      </c>
      <c r="NV4" s="203" t="s">
        <v>558</v>
      </c>
      <c r="NW4" s="203" t="s">
        <v>564</v>
      </c>
      <c r="NX4" s="203" t="s">
        <v>918</v>
      </c>
      <c r="NY4" s="203" t="s">
        <v>916</v>
      </c>
      <c r="NZ4" s="203" t="s">
        <v>913</v>
      </c>
      <c r="OA4" s="203" t="s">
        <v>911</v>
      </c>
      <c r="OB4" s="204" t="s">
        <v>1187</v>
      </c>
      <c r="OC4" s="203" t="s">
        <v>1201</v>
      </c>
      <c r="OD4" s="203" t="s">
        <v>1200</v>
      </c>
      <c r="OE4" s="203" t="s">
        <v>1199</v>
      </c>
      <c r="OF4" s="203" t="s">
        <v>1198</v>
      </c>
      <c r="OG4" s="204" t="s">
        <v>1197</v>
      </c>
    </row>
    <row r="6" spans="1:397" ht="12.75" customHeight="1">
      <c r="A6" s="205" t="s">
        <v>105</v>
      </c>
      <c r="B6" s="206" t="s">
        <v>1196</v>
      </c>
      <c r="C6" s="206" t="s">
        <v>107</v>
      </c>
      <c r="D6" s="206" t="s">
        <v>110</v>
      </c>
      <c r="E6" s="206">
        <v>111200</v>
      </c>
      <c r="F6" s="206">
        <v>111300</v>
      </c>
      <c r="G6" s="206">
        <v>111400</v>
      </c>
      <c r="H6" s="206">
        <v>111900</v>
      </c>
      <c r="I6" s="206" t="s">
        <v>116</v>
      </c>
      <c r="J6" s="206">
        <v>112120</v>
      </c>
      <c r="K6" s="206" t="s">
        <v>119</v>
      </c>
      <c r="L6" s="206">
        <v>112300</v>
      </c>
      <c r="M6" s="206">
        <v>113000</v>
      </c>
      <c r="N6" s="206">
        <v>114000</v>
      </c>
      <c r="O6" s="206">
        <v>115000</v>
      </c>
      <c r="P6" s="206">
        <v>211000</v>
      </c>
      <c r="Q6" s="206">
        <v>212100</v>
      </c>
      <c r="R6" s="206" t="s">
        <v>127</v>
      </c>
      <c r="S6" s="206">
        <v>212230</v>
      </c>
      <c r="T6" s="206">
        <v>212310</v>
      </c>
      <c r="U6" s="206" t="s">
        <v>131</v>
      </c>
      <c r="V6" s="206">
        <v>213111</v>
      </c>
      <c r="W6" s="206" t="s">
        <v>134</v>
      </c>
      <c r="X6" s="206">
        <v>221100</v>
      </c>
      <c r="Y6" s="206">
        <v>221200</v>
      </c>
      <c r="Z6" s="206">
        <v>221300</v>
      </c>
      <c r="AA6" s="206">
        <v>230301</v>
      </c>
      <c r="AB6" s="206">
        <v>230302</v>
      </c>
      <c r="AC6" s="206">
        <v>233210</v>
      </c>
      <c r="AD6" s="206">
        <v>233230</v>
      </c>
      <c r="AE6" s="206">
        <v>233240</v>
      </c>
      <c r="AF6" s="206">
        <v>233262</v>
      </c>
      <c r="AG6" s="206">
        <v>233293</v>
      </c>
      <c r="AH6" s="206" t="s">
        <v>146</v>
      </c>
      <c r="AI6" s="206" t="s">
        <v>148</v>
      </c>
      <c r="AJ6" s="206">
        <v>233411</v>
      </c>
      <c r="AK6" s="206">
        <v>233412</v>
      </c>
      <c r="AL6" s="206" t="s">
        <v>152</v>
      </c>
      <c r="AM6" s="206">
        <v>321100</v>
      </c>
      <c r="AN6" s="206">
        <v>321200</v>
      </c>
      <c r="AO6" s="206">
        <v>321910</v>
      </c>
      <c r="AP6" s="206" t="s">
        <v>157</v>
      </c>
      <c r="AQ6" s="206">
        <v>327100</v>
      </c>
      <c r="AR6" s="206">
        <v>327200</v>
      </c>
      <c r="AS6" s="206">
        <v>327310</v>
      </c>
      <c r="AT6" s="206">
        <v>327320</v>
      </c>
      <c r="AU6" s="206">
        <v>327330</v>
      </c>
      <c r="AV6" s="206">
        <v>327390</v>
      </c>
      <c r="AW6" s="206">
        <v>327400</v>
      </c>
      <c r="AX6" s="206">
        <v>327910</v>
      </c>
      <c r="AY6" s="206">
        <v>327991</v>
      </c>
      <c r="AZ6" s="206">
        <v>327992</v>
      </c>
      <c r="BA6" s="206">
        <v>327993</v>
      </c>
      <c r="BB6" s="206">
        <v>327999</v>
      </c>
      <c r="BC6" s="206">
        <v>331110</v>
      </c>
      <c r="BD6" s="206">
        <v>331200</v>
      </c>
      <c r="BE6" s="206" t="s">
        <v>173</v>
      </c>
      <c r="BF6" s="206" t="s">
        <v>176</v>
      </c>
      <c r="BG6" s="206">
        <v>331411</v>
      </c>
      <c r="BH6" s="206">
        <v>331419</v>
      </c>
      <c r="BI6" s="206">
        <v>331420</v>
      </c>
      <c r="BJ6" s="206">
        <v>331490</v>
      </c>
      <c r="BK6" s="206">
        <v>331510</v>
      </c>
      <c r="BL6" s="206">
        <v>331520</v>
      </c>
      <c r="BM6" s="206" t="s">
        <v>184</v>
      </c>
      <c r="BN6" s="206">
        <v>332114</v>
      </c>
      <c r="BO6" s="206" t="s">
        <v>187</v>
      </c>
      <c r="BP6" s="206">
        <v>332200</v>
      </c>
      <c r="BQ6" s="206">
        <v>332310</v>
      </c>
      <c r="BR6" s="206">
        <v>332320</v>
      </c>
      <c r="BS6" s="206">
        <v>332410</v>
      </c>
      <c r="BT6" s="206">
        <v>332420</v>
      </c>
      <c r="BU6" s="206">
        <v>332430</v>
      </c>
      <c r="BV6" s="206">
        <v>332500</v>
      </c>
      <c r="BW6" s="206">
        <v>332600</v>
      </c>
      <c r="BX6" s="206">
        <v>332710</v>
      </c>
      <c r="BY6" s="206">
        <v>332720</v>
      </c>
      <c r="BZ6" s="206">
        <v>332800</v>
      </c>
      <c r="CA6" s="206" t="s">
        <v>200</v>
      </c>
      <c r="CB6" s="206">
        <v>332913</v>
      </c>
      <c r="CC6" s="206">
        <v>332991</v>
      </c>
      <c r="CD6" s="206" t="s">
        <v>204</v>
      </c>
      <c r="CE6" s="206">
        <v>332996</v>
      </c>
      <c r="CF6" s="206" t="s">
        <v>207</v>
      </c>
      <c r="CG6" s="206">
        <v>333111</v>
      </c>
      <c r="CH6" s="206">
        <v>333112</v>
      </c>
      <c r="CI6" s="206">
        <v>333120</v>
      </c>
      <c r="CJ6" s="206">
        <v>333130</v>
      </c>
      <c r="CK6" s="206" t="s">
        <v>213</v>
      </c>
      <c r="CL6" s="206">
        <v>333220</v>
      </c>
      <c r="CM6" s="206">
        <v>333295</v>
      </c>
      <c r="CN6" s="206" t="s">
        <v>217</v>
      </c>
      <c r="CO6" s="206">
        <v>333313</v>
      </c>
      <c r="CP6" s="206">
        <v>333314</v>
      </c>
      <c r="CQ6" s="206">
        <v>333315</v>
      </c>
      <c r="CR6" s="206" t="s">
        <v>222</v>
      </c>
      <c r="CS6" s="206">
        <v>333414</v>
      </c>
      <c r="CT6" s="206">
        <v>333415</v>
      </c>
      <c r="CU6" s="206">
        <v>333511</v>
      </c>
      <c r="CV6" s="206" t="s">
        <v>227</v>
      </c>
      <c r="CW6" s="206">
        <v>333514</v>
      </c>
      <c r="CX6" s="206" t="s">
        <v>230</v>
      </c>
      <c r="CY6" s="206">
        <v>333611</v>
      </c>
      <c r="CZ6" s="206">
        <v>333612</v>
      </c>
      <c r="DA6" s="206">
        <v>333613</v>
      </c>
      <c r="DB6" s="206">
        <v>333618</v>
      </c>
      <c r="DC6" s="206" t="s">
        <v>236</v>
      </c>
      <c r="DD6" s="206">
        <v>333912</v>
      </c>
      <c r="DE6" s="206">
        <v>333920</v>
      </c>
      <c r="DF6" s="206">
        <v>333991</v>
      </c>
      <c r="DG6" s="206" t="s">
        <v>241</v>
      </c>
      <c r="DH6" s="206">
        <v>333993</v>
      </c>
      <c r="DI6" s="206">
        <v>333994</v>
      </c>
      <c r="DJ6" s="206" t="s">
        <v>245</v>
      </c>
      <c r="DK6" s="206">
        <v>334111</v>
      </c>
      <c r="DL6" s="206">
        <v>334112</v>
      </c>
      <c r="DM6" s="206" t="s">
        <v>249</v>
      </c>
      <c r="DN6" s="206">
        <v>334210</v>
      </c>
      <c r="DO6" s="206">
        <v>334220</v>
      </c>
      <c r="DP6" s="206">
        <v>334290</v>
      </c>
      <c r="DQ6" s="206">
        <v>334300</v>
      </c>
      <c r="DR6" s="206" t="s">
        <v>255</v>
      </c>
      <c r="DS6" s="206">
        <v>334413</v>
      </c>
      <c r="DT6" s="206">
        <v>334418</v>
      </c>
      <c r="DU6" s="206">
        <v>334510</v>
      </c>
      <c r="DV6" s="206">
        <v>334511</v>
      </c>
      <c r="DW6" s="206">
        <v>334512</v>
      </c>
      <c r="DX6" s="206">
        <v>334513</v>
      </c>
      <c r="DY6" s="206">
        <v>334514</v>
      </c>
      <c r="DZ6" s="206">
        <v>334515</v>
      </c>
      <c r="EA6" s="206">
        <v>334516</v>
      </c>
      <c r="EB6" s="206">
        <v>334517</v>
      </c>
      <c r="EC6" s="206" t="s">
        <v>267</v>
      </c>
      <c r="ED6" s="206">
        <v>334610</v>
      </c>
      <c r="EE6" s="206">
        <v>335110</v>
      </c>
      <c r="EF6" s="206">
        <v>335120</v>
      </c>
      <c r="EG6" s="206">
        <v>335210</v>
      </c>
      <c r="EH6" s="206">
        <v>335221</v>
      </c>
      <c r="EI6" s="206">
        <v>335222</v>
      </c>
      <c r="EJ6" s="206">
        <v>335224</v>
      </c>
      <c r="EK6" s="206">
        <v>335228</v>
      </c>
      <c r="EL6" s="206">
        <v>335311</v>
      </c>
      <c r="EM6" s="206">
        <v>335312</v>
      </c>
      <c r="EN6" s="206">
        <v>335313</v>
      </c>
      <c r="EO6" s="206">
        <v>335314</v>
      </c>
      <c r="EP6" s="206">
        <v>335911</v>
      </c>
      <c r="EQ6" s="206">
        <v>335912</v>
      </c>
      <c r="ER6" s="206">
        <v>335920</v>
      </c>
      <c r="ES6" s="206">
        <v>335930</v>
      </c>
      <c r="ET6" s="206">
        <v>335991</v>
      </c>
      <c r="EU6" s="206">
        <v>335999</v>
      </c>
      <c r="EV6" s="206">
        <v>336111</v>
      </c>
      <c r="EW6" s="206">
        <v>336112</v>
      </c>
      <c r="EX6" s="206">
        <v>336120</v>
      </c>
      <c r="EY6" s="206">
        <v>336211</v>
      </c>
      <c r="EZ6" s="206">
        <v>336212</v>
      </c>
      <c r="FA6" s="206">
        <v>336213</v>
      </c>
      <c r="FB6" s="206">
        <v>336214</v>
      </c>
      <c r="FC6" s="206">
        <v>336310</v>
      </c>
      <c r="FD6" s="206">
        <v>336320</v>
      </c>
      <c r="FE6" s="206" t="s">
        <v>296</v>
      </c>
      <c r="FF6" s="206">
        <v>336350</v>
      </c>
      <c r="FG6" s="206">
        <v>336360</v>
      </c>
      <c r="FH6" s="206">
        <v>336370</v>
      </c>
      <c r="FI6" s="206">
        <v>336390</v>
      </c>
      <c r="FJ6" s="206">
        <v>336411</v>
      </c>
      <c r="FK6" s="206">
        <v>336412</v>
      </c>
      <c r="FL6" s="206">
        <v>336413</v>
      </c>
      <c r="FM6" s="206">
        <v>336414</v>
      </c>
      <c r="FN6" s="206" t="s">
        <v>306</v>
      </c>
      <c r="FO6" s="206">
        <v>336500</v>
      </c>
      <c r="FP6" s="206">
        <v>336611</v>
      </c>
      <c r="FQ6" s="206">
        <v>336612</v>
      </c>
      <c r="FR6" s="206">
        <v>336991</v>
      </c>
      <c r="FS6" s="206">
        <v>336992</v>
      </c>
      <c r="FT6" s="206">
        <v>336999</v>
      </c>
      <c r="FU6" s="206">
        <v>337110</v>
      </c>
      <c r="FV6" s="206">
        <v>337121</v>
      </c>
      <c r="FW6" s="206">
        <v>337122</v>
      </c>
      <c r="FX6" s="206" t="s">
        <v>317</v>
      </c>
      <c r="FY6" s="206">
        <v>337127</v>
      </c>
      <c r="FZ6" s="206" t="s">
        <v>320</v>
      </c>
      <c r="GA6" s="206">
        <v>337215</v>
      </c>
      <c r="GB6" s="206">
        <v>337900</v>
      </c>
      <c r="GC6" s="206">
        <v>339112</v>
      </c>
      <c r="GD6" s="206">
        <v>339113</v>
      </c>
      <c r="GE6" s="206">
        <v>339114</v>
      </c>
      <c r="GF6" s="206">
        <v>339115</v>
      </c>
      <c r="GG6" s="206">
        <v>339116</v>
      </c>
      <c r="GH6" s="206">
        <v>339910</v>
      </c>
      <c r="GI6" s="206">
        <v>339920</v>
      </c>
      <c r="GJ6" s="206">
        <v>339930</v>
      </c>
      <c r="GK6" s="206">
        <v>339940</v>
      </c>
      <c r="GL6" s="206">
        <v>339950</v>
      </c>
      <c r="GM6" s="206">
        <v>339990</v>
      </c>
      <c r="GN6" s="206">
        <v>311111</v>
      </c>
      <c r="GO6" s="206">
        <v>311119</v>
      </c>
      <c r="GP6" s="206">
        <v>311210</v>
      </c>
      <c r="GQ6" s="206">
        <v>311221</v>
      </c>
      <c r="GR6" s="206" t="s">
        <v>339</v>
      </c>
      <c r="GS6" s="206">
        <v>311225</v>
      </c>
      <c r="GT6" s="206">
        <v>311230</v>
      </c>
      <c r="GU6" s="206">
        <v>311300</v>
      </c>
      <c r="GV6" s="206">
        <v>311410</v>
      </c>
      <c r="GW6" s="206">
        <v>311420</v>
      </c>
      <c r="GX6" s="206" t="s">
        <v>346</v>
      </c>
      <c r="GY6" s="206">
        <v>311513</v>
      </c>
      <c r="GZ6" s="206">
        <v>311514</v>
      </c>
      <c r="HA6" s="206">
        <v>311520</v>
      </c>
      <c r="HB6" s="206" t="s">
        <v>351</v>
      </c>
      <c r="HC6" s="206">
        <v>311615</v>
      </c>
      <c r="HD6" s="206">
        <v>311700</v>
      </c>
      <c r="HE6" s="206">
        <v>311810</v>
      </c>
      <c r="HF6" s="206" t="s">
        <v>356</v>
      </c>
      <c r="HG6" s="206">
        <v>311910</v>
      </c>
      <c r="HH6" s="206">
        <v>311920</v>
      </c>
      <c r="HI6" s="206">
        <v>311930</v>
      </c>
      <c r="HJ6" s="206">
        <v>311940</v>
      </c>
      <c r="HK6" s="206">
        <v>311990</v>
      </c>
      <c r="HL6" s="206">
        <v>312110</v>
      </c>
      <c r="HM6" s="206">
        <v>312120</v>
      </c>
      <c r="HN6" s="206">
        <v>312130</v>
      </c>
      <c r="HO6" s="206">
        <v>312140</v>
      </c>
      <c r="HP6" s="206">
        <v>312200</v>
      </c>
      <c r="HQ6" s="206">
        <v>313100</v>
      </c>
      <c r="HR6" s="206">
        <v>313200</v>
      </c>
      <c r="HS6" s="206">
        <v>313300</v>
      </c>
      <c r="HT6" s="206">
        <v>314110</v>
      </c>
      <c r="HU6" s="206">
        <v>314120</v>
      </c>
      <c r="HV6" s="206">
        <v>314900</v>
      </c>
      <c r="HW6" s="206">
        <v>315000</v>
      </c>
      <c r="HX6" s="206">
        <v>316000</v>
      </c>
      <c r="HY6" s="206">
        <v>322110</v>
      </c>
      <c r="HZ6" s="206">
        <v>322120</v>
      </c>
      <c r="IA6" s="206">
        <v>322130</v>
      </c>
      <c r="IB6" s="206">
        <v>322210</v>
      </c>
      <c r="IC6" s="206">
        <v>322220</v>
      </c>
      <c r="ID6" s="206">
        <v>322230</v>
      </c>
      <c r="IE6" s="206">
        <v>322291</v>
      </c>
      <c r="IF6" s="206">
        <v>322299</v>
      </c>
      <c r="IG6" s="206">
        <v>323110</v>
      </c>
      <c r="IH6" s="206">
        <v>323120</v>
      </c>
      <c r="II6" s="206">
        <v>324110</v>
      </c>
      <c r="IJ6" s="206">
        <v>324121</v>
      </c>
      <c r="IK6" s="206">
        <v>324122</v>
      </c>
      <c r="IL6" s="206">
        <v>324190</v>
      </c>
      <c r="IM6" s="206">
        <v>325110</v>
      </c>
      <c r="IN6" s="206">
        <v>325120</v>
      </c>
      <c r="IO6" s="206">
        <v>325130</v>
      </c>
      <c r="IP6" s="206">
        <v>325180</v>
      </c>
      <c r="IQ6" s="206">
        <v>325190</v>
      </c>
      <c r="IR6" s="206">
        <v>325211</v>
      </c>
      <c r="IS6" s="206" t="s">
        <v>396</v>
      </c>
      <c r="IT6" s="206">
        <v>325310</v>
      </c>
      <c r="IU6" s="206">
        <v>325320</v>
      </c>
      <c r="IV6" s="206">
        <v>325411</v>
      </c>
      <c r="IW6" s="206">
        <v>325412</v>
      </c>
      <c r="IX6" s="206">
        <v>325413</v>
      </c>
      <c r="IY6" s="206">
        <v>325414</v>
      </c>
      <c r="IZ6" s="206">
        <v>325510</v>
      </c>
      <c r="JA6" s="206">
        <v>325520</v>
      </c>
      <c r="JB6" s="206">
        <v>325610</v>
      </c>
      <c r="JC6" s="206">
        <v>325620</v>
      </c>
      <c r="JD6" s="206">
        <v>325910</v>
      </c>
      <c r="JE6" s="206" t="s">
        <v>409</v>
      </c>
      <c r="JF6" s="206">
        <v>326110</v>
      </c>
      <c r="JG6" s="206">
        <v>326120</v>
      </c>
      <c r="JH6" s="206">
        <v>326130</v>
      </c>
      <c r="JI6" s="206">
        <v>326140</v>
      </c>
      <c r="JJ6" s="206">
        <v>326150</v>
      </c>
      <c r="JK6" s="206">
        <v>326160</v>
      </c>
      <c r="JL6" s="206">
        <v>326190</v>
      </c>
      <c r="JM6" s="206">
        <v>326210</v>
      </c>
      <c r="JN6" s="206">
        <v>326220</v>
      </c>
      <c r="JO6" s="206">
        <v>326290</v>
      </c>
      <c r="JP6" s="206">
        <v>420000</v>
      </c>
      <c r="JQ6" s="206">
        <v>441000</v>
      </c>
      <c r="JR6" s="206">
        <v>445000</v>
      </c>
      <c r="JS6" s="206">
        <v>452000</v>
      </c>
      <c r="JT6" s="206" t="s">
        <v>425</v>
      </c>
      <c r="JU6" s="206">
        <v>481000</v>
      </c>
      <c r="JV6" s="206">
        <v>482000</v>
      </c>
      <c r="JW6" s="206">
        <v>483000</v>
      </c>
      <c r="JX6" s="206">
        <v>484000</v>
      </c>
      <c r="JY6" s="206">
        <v>485000</v>
      </c>
      <c r="JZ6" s="206">
        <v>486000</v>
      </c>
      <c r="KA6" s="206" t="s">
        <v>433</v>
      </c>
      <c r="KB6" s="206">
        <v>492000</v>
      </c>
      <c r="KC6" s="206">
        <v>493000</v>
      </c>
      <c r="KD6" s="206">
        <v>511110</v>
      </c>
      <c r="KE6" s="206">
        <v>511120</v>
      </c>
      <c r="KF6" s="206">
        <v>511130</v>
      </c>
      <c r="KG6" s="206" t="s">
        <v>440</v>
      </c>
      <c r="KH6" s="206">
        <v>511200</v>
      </c>
      <c r="KI6" s="206">
        <v>512100</v>
      </c>
      <c r="KJ6" s="206">
        <v>512200</v>
      </c>
      <c r="KK6" s="206">
        <v>515100</v>
      </c>
      <c r="KL6" s="206">
        <v>515200</v>
      </c>
      <c r="KM6" s="206">
        <v>517110</v>
      </c>
      <c r="KN6" s="206">
        <v>517210</v>
      </c>
      <c r="KO6" s="206" t="s">
        <v>449</v>
      </c>
      <c r="KP6" s="206">
        <v>518200</v>
      </c>
      <c r="KQ6" s="206" t="s">
        <v>452</v>
      </c>
      <c r="KR6" s="206">
        <v>519130</v>
      </c>
      <c r="KS6" s="206" t="s">
        <v>455</v>
      </c>
      <c r="KT6" s="206" t="s">
        <v>457</v>
      </c>
      <c r="KU6" s="206" t="s">
        <v>459</v>
      </c>
      <c r="KV6" s="206">
        <v>523900</v>
      </c>
      <c r="KW6" s="206">
        <v>524100</v>
      </c>
      <c r="KX6" s="206">
        <v>524200</v>
      </c>
      <c r="KY6" s="206">
        <v>525000</v>
      </c>
      <c r="KZ6" s="206" t="s">
        <v>465</v>
      </c>
      <c r="LA6" s="206" t="s">
        <v>467</v>
      </c>
      <c r="LB6" s="206">
        <v>532100</v>
      </c>
      <c r="LC6" s="206" t="s">
        <v>470</v>
      </c>
      <c r="LD6" s="206">
        <v>532400</v>
      </c>
      <c r="LE6" s="206">
        <v>533000</v>
      </c>
      <c r="LF6" s="206">
        <v>541100</v>
      </c>
      <c r="LG6" s="206">
        <v>541511</v>
      </c>
      <c r="LH6" s="206">
        <v>541512</v>
      </c>
      <c r="LI6" s="206" t="s">
        <v>477</v>
      </c>
      <c r="LJ6" s="206">
        <v>541200</v>
      </c>
      <c r="LK6" s="206">
        <v>541300</v>
      </c>
      <c r="LL6" s="206">
        <v>541400</v>
      </c>
      <c r="LM6" s="206">
        <v>541610</v>
      </c>
      <c r="LN6" s="206" t="s">
        <v>483</v>
      </c>
      <c r="LO6" s="206">
        <v>541700</v>
      </c>
      <c r="LP6" s="206">
        <v>541800</v>
      </c>
      <c r="LQ6" s="206" t="s">
        <v>487</v>
      </c>
      <c r="LR6" s="206">
        <v>541920</v>
      </c>
      <c r="LS6" s="206">
        <v>541940</v>
      </c>
      <c r="LT6" s="206">
        <v>550000</v>
      </c>
      <c r="LU6" s="206">
        <v>561100</v>
      </c>
      <c r="LV6" s="206">
        <v>561200</v>
      </c>
      <c r="LW6" s="206">
        <v>561300</v>
      </c>
      <c r="LX6" s="206">
        <v>561400</v>
      </c>
      <c r="LY6" s="206">
        <v>561500</v>
      </c>
      <c r="LZ6" s="206">
        <v>561600</v>
      </c>
      <c r="MA6" s="206">
        <v>561700</v>
      </c>
      <c r="MB6" s="206">
        <v>561900</v>
      </c>
      <c r="MC6" s="206">
        <v>562000</v>
      </c>
      <c r="MD6" s="206">
        <v>611100</v>
      </c>
      <c r="ME6" s="206" t="s">
        <v>502</v>
      </c>
      <c r="MF6" s="206" t="s">
        <v>504</v>
      </c>
      <c r="MG6" s="206">
        <v>621100</v>
      </c>
      <c r="MH6" s="206">
        <v>621200</v>
      </c>
      <c r="MI6" s="206">
        <v>621300</v>
      </c>
      <c r="MJ6" s="206">
        <v>621400</v>
      </c>
      <c r="MK6" s="206">
        <v>621500</v>
      </c>
      <c r="ML6" s="206">
        <v>621600</v>
      </c>
      <c r="MM6" s="206">
        <v>621900</v>
      </c>
      <c r="MN6" s="206">
        <v>622000</v>
      </c>
      <c r="MO6" s="206" t="s">
        <v>514</v>
      </c>
      <c r="MP6" s="206" t="s">
        <v>516</v>
      </c>
      <c r="MQ6" s="206">
        <v>624100</v>
      </c>
      <c r="MR6" s="206" t="s">
        <v>519</v>
      </c>
      <c r="MS6" s="206">
        <v>624400</v>
      </c>
      <c r="MT6" s="206">
        <v>711100</v>
      </c>
      <c r="MU6" s="206">
        <v>711200</v>
      </c>
      <c r="MV6" s="206" t="s">
        <v>524</v>
      </c>
      <c r="MW6" s="206">
        <v>711500</v>
      </c>
      <c r="MX6" s="206">
        <v>712000</v>
      </c>
      <c r="MY6" s="206">
        <v>713100</v>
      </c>
      <c r="MZ6" s="206">
        <v>713200</v>
      </c>
      <c r="NA6" s="206">
        <v>713900</v>
      </c>
      <c r="NB6" s="206">
        <v>721000</v>
      </c>
      <c r="NC6" s="206">
        <v>722110</v>
      </c>
      <c r="ND6" s="206">
        <v>722211</v>
      </c>
      <c r="NE6" s="206" t="s">
        <v>534</v>
      </c>
      <c r="NF6" s="206">
        <v>811100</v>
      </c>
      <c r="NG6" s="206">
        <v>811200</v>
      </c>
      <c r="NH6" s="206">
        <v>811300</v>
      </c>
      <c r="NI6" s="206">
        <v>811400</v>
      </c>
      <c r="NJ6" s="206">
        <v>812100</v>
      </c>
      <c r="NK6" s="206">
        <v>812200</v>
      </c>
      <c r="NL6" s="206">
        <v>812300</v>
      </c>
      <c r="NM6" s="206">
        <v>812900</v>
      </c>
      <c r="NN6" s="206">
        <v>813100</v>
      </c>
      <c r="NO6" s="206" t="s">
        <v>545</v>
      </c>
      <c r="NP6" s="206" t="s">
        <v>547</v>
      </c>
      <c r="NQ6" s="206">
        <v>814000</v>
      </c>
      <c r="NR6" s="206" t="s">
        <v>550</v>
      </c>
      <c r="NS6" s="206" t="s">
        <v>552</v>
      </c>
      <c r="NT6" s="206">
        <v>491000</v>
      </c>
      <c r="NU6" s="206" t="s">
        <v>557</v>
      </c>
      <c r="NV6" s="206" t="s">
        <v>559</v>
      </c>
      <c r="NW6" s="206" t="s">
        <v>565</v>
      </c>
      <c r="NX6" s="206" t="s">
        <v>919</v>
      </c>
      <c r="NY6" s="206" t="s">
        <v>917</v>
      </c>
      <c r="NZ6" s="206" t="s">
        <v>914</v>
      </c>
      <c r="OA6" s="206" t="s">
        <v>912</v>
      </c>
      <c r="OB6" s="207" t="s">
        <v>1195</v>
      </c>
      <c r="OC6" s="206" t="s">
        <v>1194</v>
      </c>
      <c r="OD6" s="206" t="s">
        <v>1193</v>
      </c>
      <c r="OE6" s="206" t="s">
        <v>1192</v>
      </c>
      <c r="OF6" s="206" t="s">
        <v>1191</v>
      </c>
      <c r="OG6" s="208" t="s">
        <v>1190</v>
      </c>
    </row>
    <row r="7" spans="1:397" ht="12.75" customHeight="1">
      <c r="A7" s="209" t="s">
        <v>107</v>
      </c>
      <c r="B7" s="23" t="s">
        <v>106</v>
      </c>
      <c r="C7" s="23">
        <f>C5*Source_BEAu!IT7/SUM(Source_BEAu!IT7:IT14)</f>
        <v>0</v>
      </c>
      <c r="H7" s="200">
        <v>207</v>
      </c>
      <c r="I7" s="200">
        <v>27</v>
      </c>
      <c r="K7" s="200">
        <v>21</v>
      </c>
      <c r="L7" s="200">
        <v>7</v>
      </c>
      <c r="O7" s="200">
        <v>1308</v>
      </c>
      <c r="T7" s="200">
        <v>57</v>
      </c>
      <c r="U7" s="200">
        <v>1</v>
      </c>
      <c r="X7" s="200">
        <v>104</v>
      </c>
      <c r="Y7" s="200">
        <v>43</v>
      </c>
      <c r="Z7" s="200">
        <v>127</v>
      </c>
      <c r="AA7" s="200">
        <v>281</v>
      </c>
      <c r="AO7" s="200">
        <v>3</v>
      </c>
      <c r="AP7" s="200">
        <v>3</v>
      </c>
      <c r="AU7" s="200">
        <v>2</v>
      </c>
      <c r="AW7" s="200">
        <v>1</v>
      </c>
      <c r="BD7" s="200">
        <v>4</v>
      </c>
      <c r="BP7" s="200">
        <v>49</v>
      </c>
      <c r="BQ7" s="200">
        <v>18</v>
      </c>
      <c r="BV7" s="200">
        <v>0</v>
      </c>
      <c r="BW7" s="200">
        <v>0</v>
      </c>
      <c r="BX7" s="200">
        <v>2</v>
      </c>
      <c r="CF7" s="200">
        <v>13</v>
      </c>
      <c r="CG7" s="200">
        <v>243</v>
      </c>
      <c r="CS7" s="200">
        <v>0</v>
      </c>
      <c r="DC7" s="200">
        <v>2</v>
      </c>
      <c r="DE7" s="200">
        <v>11</v>
      </c>
      <c r="DF7" s="200">
        <v>7</v>
      </c>
      <c r="DG7" s="200">
        <v>7</v>
      </c>
      <c r="DM7" s="200">
        <v>0</v>
      </c>
      <c r="EC7" s="200">
        <v>0</v>
      </c>
      <c r="EE7" s="200">
        <v>0</v>
      </c>
      <c r="EM7" s="200">
        <v>3</v>
      </c>
      <c r="EP7" s="200">
        <v>39</v>
      </c>
      <c r="FC7" s="200">
        <v>5</v>
      </c>
      <c r="FD7" s="200">
        <v>39</v>
      </c>
      <c r="FG7" s="200">
        <v>1</v>
      </c>
      <c r="FI7" s="200">
        <v>32</v>
      </c>
      <c r="GH7" s="200">
        <v>0</v>
      </c>
      <c r="GK7" s="200">
        <v>0</v>
      </c>
      <c r="GM7" s="200">
        <v>7</v>
      </c>
      <c r="HV7" s="200">
        <v>1</v>
      </c>
      <c r="ID7" s="200">
        <v>0</v>
      </c>
      <c r="IE7" s="200">
        <v>2</v>
      </c>
      <c r="IG7" s="200">
        <v>3</v>
      </c>
      <c r="II7" s="200">
        <v>895</v>
      </c>
      <c r="IL7" s="200">
        <v>6</v>
      </c>
      <c r="IP7" s="200">
        <v>113</v>
      </c>
      <c r="IT7" s="200">
        <v>538</v>
      </c>
      <c r="IU7" s="200">
        <v>572</v>
      </c>
      <c r="JE7" s="200">
        <v>15</v>
      </c>
      <c r="JL7" s="200">
        <v>24</v>
      </c>
      <c r="JM7" s="200">
        <v>67</v>
      </c>
      <c r="JN7" s="200">
        <v>5</v>
      </c>
      <c r="JP7" s="200">
        <v>994</v>
      </c>
      <c r="JQ7" s="200">
        <v>0</v>
      </c>
      <c r="JR7" s="200">
        <v>0</v>
      </c>
      <c r="JS7" s="200">
        <v>1</v>
      </c>
      <c r="JT7" s="200">
        <v>12</v>
      </c>
      <c r="JU7" s="200">
        <v>21</v>
      </c>
      <c r="JV7" s="200">
        <v>90</v>
      </c>
      <c r="JW7" s="200">
        <v>36</v>
      </c>
      <c r="JX7" s="200">
        <v>269</v>
      </c>
      <c r="JZ7" s="200">
        <v>9</v>
      </c>
      <c r="KC7" s="200">
        <v>177</v>
      </c>
      <c r="KE7" s="200">
        <v>9</v>
      </c>
      <c r="KH7" s="200">
        <v>0</v>
      </c>
      <c r="KM7" s="200">
        <v>9</v>
      </c>
      <c r="KN7" s="200">
        <v>15</v>
      </c>
      <c r="KO7" s="200">
        <v>2</v>
      </c>
      <c r="KR7" s="200">
        <v>0</v>
      </c>
      <c r="KS7" s="200">
        <v>299</v>
      </c>
      <c r="KT7" s="200">
        <v>28</v>
      </c>
      <c r="KU7" s="200">
        <v>1</v>
      </c>
      <c r="KV7" s="200">
        <v>13</v>
      </c>
      <c r="KW7" s="200">
        <v>412</v>
      </c>
      <c r="KX7" s="200">
        <v>10</v>
      </c>
      <c r="KZ7" s="200">
        <v>0</v>
      </c>
      <c r="LA7" s="200">
        <v>110</v>
      </c>
      <c r="LB7" s="200">
        <v>71</v>
      </c>
      <c r="LD7" s="200">
        <v>80</v>
      </c>
      <c r="LE7" s="200">
        <v>8</v>
      </c>
      <c r="LF7" s="200">
        <v>24</v>
      </c>
      <c r="LH7" s="200">
        <v>1</v>
      </c>
      <c r="LI7" s="200">
        <v>2</v>
      </c>
      <c r="LJ7" s="200">
        <v>68</v>
      </c>
      <c r="LK7" s="200">
        <v>4</v>
      </c>
      <c r="LL7" s="200">
        <v>0</v>
      </c>
      <c r="LM7" s="200">
        <v>1</v>
      </c>
      <c r="LP7" s="200">
        <v>0</v>
      </c>
      <c r="LQ7" s="200">
        <v>0</v>
      </c>
      <c r="LU7" s="200">
        <v>1</v>
      </c>
      <c r="LW7" s="200">
        <v>1</v>
      </c>
      <c r="LX7" s="200">
        <v>3</v>
      </c>
      <c r="MA7" s="200">
        <v>4</v>
      </c>
      <c r="MC7" s="200">
        <v>14</v>
      </c>
      <c r="ME7" s="200">
        <v>9</v>
      </c>
      <c r="MT7" s="200">
        <v>2</v>
      </c>
      <c r="MU7" s="200">
        <v>5</v>
      </c>
      <c r="MV7" s="200">
        <v>0</v>
      </c>
      <c r="NA7" s="200">
        <v>6</v>
      </c>
      <c r="NB7" s="200">
        <v>0</v>
      </c>
      <c r="NC7" s="200">
        <v>1</v>
      </c>
      <c r="ND7" s="200">
        <v>10</v>
      </c>
      <c r="NE7" s="200">
        <v>5</v>
      </c>
      <c r="NF7" s="200">
        <v>19</v>
      </c>
      <c r="NG7" s="200">
        <v>11</v>
      </c>
      <c r="NH7" s="200">
        <v>3</v>
      </c>
      <c r="NP7" s="200">
        <v>86</v>
      </c>
      <c r="NT7" s="200">
        <v>3</v>
      </c>
      <c r="NZ7" s="200">
        <v>57</v>
      </c>
      <c r="OB7" s="201">
        <v>10288</v>
      </c>
      <c r="OC7" s="200">
        <v>109</v>
      </c>
      <c r="OD7" s="200">
        <v>377</v>
      </c>
      <c r="OE7" s="200">
        <v>10650</v>
      </c>
      <c r="OF7" s="200">
        <v>11137</v>
      </c>
      <c r="OG7" s="201">
        <v>21425</v>
      </c>
    </row>
    <row r="8" spans="1:397" ht="12.75" customHeight="1">
      <c r="A8" s="209" t="s">
        <v>110</v>
      </c>
      <c r="B8" s="23" t="s">
        <v>109</v>
      </c>
      <c r="C8" s="23">
        <v>265</v>
      </c>
      <c r="D8" s="200">
        <v>4402</v>
      </c>
      <c r="H8" s="200">
        <v>755</v>
      </c>
      <c r="I8" s="200">
        <v>290</v>
      </c>
      <c r="K8" s="200">
        <v>212</v>
      </c>
      <c r="O8" s="200">
        <v>8573</v>
      </c>
      <c r="T8" s="200">
        <v>637</v>
      </c>
      <c r="U8" s="200">
        <v>338</v>
      </c>
      <c r="X8" s="200">
        <v>257</v>
      </c>
      <c r="Y8" s="200">
        <v>915</v>
      </c>
      <c r="Z8" s="200">
        <v>822</v>
      </c>
      <c r="AA8" s="200">
        <v>801</v>
      </c>
      <c r="AP8" s="200">
        <v>12</v>
      </c>
      <c r="BD8" s="200">
        <v>48</v>
      </c>
      <c r="BP8" s="200">
        <v>201</v>
      </c>
      <c r="BQ8" s="200">
        <v>37</v>
      </c>
      <c r="BW8" s="200">
        <v>0</v>
      </c>
      <c r="BX8" s="200">
        <v>16</v>
      </c>
      <c r="CF8" s="200">
        <v>69</v>
      </c>
      <c r="CG8" s="200">
        <v>1180</v>
      </c>
      <c r="CS8" s="200">
        <v>1</v>
      </c>
      <c r="DE8" s="200">
        <v>17</v>
      </c>
      <c r="DF8" s="200">
        <v>22</v>
      </c>
      <c r="DG8" s="200">
        <v>33</v>
      </c>
      <c r="DM8" s="200">
        <v>2</v>
      </c>
      <c r="DN8" s="200">
        <v>0</v>
      </c>
      <c r="DP8" s="200">
        <v>0</v>
      </c>
      <c r="EC8" s="200">
        <v>1</v>
      </c>
      <c r="EE8" s="200">
        <v>1</v>
      </c>
      <c r="EM8" s="200">
        <v>16</v>
      </c>
      <c r="EP8" s="200">
        <v>202</v>
      </c>
      <c r="FC8" s="200">
        <v>24</v>
      </c>
      <c r="FD8" s="200">
        <v>167</v>
      </c>
      <c r="FG8" s="200">
        <v>3</v>
      </c>
      <c r="FI8" s="200">
        <v>161</v>
      </c>
      <c r="GH8" s="200">
        <v>1</v>
      </c>
      <c r="GI8" s="200">
        <v>0</v>
      </c>
      <c r="GK8" s="200">
        <v>2</v>
      </c>
      <c r="GM8" s="200">
        <v>33</v>
      </c>
      <c r="HQ8" s="200">
        <v>94</v>
      </c>
      <c r="HV8" s="200">
        <v>6</v>
      </c>
      <c r="IB8" s="200">
        <v>1</v>
      </c>
      <c r="IC8" s="200">
        <v>1</v>
      </c>
      <c r="ID8" s="200">
        <v>6</v>
      </c>
      <c r="IE8" s="200">
        <v>4</v>
      </c>
      <c r="IG8" s="200">
        <v>14</v>
      </c>
      <c r="II8" s="200">
        <v>5426</v>
      </c>
      <c r="IP8" s="200">
        <v>289</v>
      </c>
      <c r="IT8" s="200">
        <v>7562</v>
      </c>
      <c r="IU8" s="200">
        <v>3533</v>
      </c>
      <c r="JE8" s="200">
        <v>76</v>
      </c>
      <c r="JF8" s="200">
        <v>9</v>
      </c>
      <c r="JG8" s="200">
        <v>186</v>
      </c>
      <c r="JL8" s="200">
        <v>100</v>
      </c>
      <c r="JM8" s="200">
        <v>325</v>
      </c>
      <c r="JN8" s="200">
        <v>26</v>
      </c>
      <c r="JP8" s="200">
        <v>4809</v>
      </c>
      <c r="JQ8" s="200">
        <v>0</v>
      </c>
      <c r="JR8" s="200">
        <v>2</v>
      </c>
      <c r="JS8" s="200">
        <v>3</v>
      </c>
      <c r="JT8" s="200">
        <v>64</v>
      </c>
      <c r="JU8" s="200">
        <v>123</v>
      </c>
      <c r="JV8" s="200">
        <v>631</v>
      </c>
      <c r="JW8" s="200">
        <v>523</v>
      </c>
      <c r="JX8" s="200">
        <v>984</v>
      </c>
      <c r="JZ8" s="200">
        <v>92</v>
      </c>
      <c r="KC8" s="200">
        <v>172</v>
      </c>
      <c r="KE8" s="200">
        <v>28</v>
      </c>
      <c r="KH8" s="200">
        <v>12</v>
      </c>
      <c r="KM8" s="200">
        <v>26</v>
      </c>
      <c r="KN8" s="200">
        <v>47</v>
      </c>
      <c r="KO8" s="200">
        <v>9</v>
      </c>
      <c r="KR8" s="200">
        <v>0</v>
      </c>
      <c r="KS8" s="200">
        <v>1744</v>
      </c>
      <c r="KT8" s="200">
        <v>45</v>
      </c>
      <c r="KU8" s="200">
        <v>84</v>
      </c>
      <c r="KV8" s="200">
        <v>43</v>
      </c>
      <c r="KW8" s="200">
        <v>3145</v>
      </c>
      <c r="KX8" s="200">
        <v>14</v>
      </c>
      <c r="KZ8" s="200">
        <v>0</v>
      </c>
      <c r="LA8" s="200">
        <v>1231</v>
      </c>
      <c r="LB8" s="200">
        <v>1111</v>
      </c>
      <c r="LD8" s="200">
        <v>933</v>
      </c>
      <c r="LE8" s="200">
        <v>75</v>
      </c>
      <c r="LF8" s="200">
        <v>198</v>
      </c>
      <c r="LH8" s="200">
        <v>52</v>
      </c>
      <c r="LI8" s="200">
        <v>94</v>
      </c>
      <c r="LJ8" s="200">
        <v>233</v>
      </c>
      <c r="LP8" s="200">
        <v>3</v>
      </c>
      <c r="LQ8" s="200">
        <v>177</v>
      </c>
      <c r="LX8" s="200">
        <v>10</v>
      </c>
      <c r="LY8" s="200">
        <v>7</v>
      </c>
      <c r="MA8" s="200">
        <v>196</v>
      </c>
      <c r="MB8" s="200">
        <v>3</v>
      </c>
      <c r="ME8" s="200">
        <v>91</v>
      </c>
      <c r="MT8" s="200">
        <v>5</v>
      </c>
      <c r="MU8" s="200">
        <v>15</v>
      </c>
      <c r="MV8" s="200">
        <v>2</v>
      </c>
      <c r="NA8" s="200">
        <v>19</v>
      </c>
      <c r="NB8" s="200">
        <v>1</v>
      </c>
      <c r="NC8" s="200">
        <v>3</v>
      </c>
      <c r="ND8" s="200">
        <v>33</v>
      </c>
      <c r="NE8" s="200">
        <v>15</v>
      </c>
      <c r="NF8" s="200">
        <v>88</v>
      </c>
      <c r="NG8" s="200">
        <v>50</v>
      </c>
      <c r="NH8" s="200">
        <v>15</v>
      </c>
      <c r="NP8" s="200">
        <v>40</v>
      </c>
      <c r="NT8" s="200">
        <v>16</v>
      </c>
      <c r="NZ8" s="200">
        <v>148</v>
      </c>
      <c r="OB8" s="201">
        <v>55639</v>
      </c>
      <c r="OC8" s="200">
        <v>1004</v>
      </c>
      <c r="OD8" s="200">
        <v>-8474</v>
      </c>
      <c r="OE8" s="200">
        <v>7314</v>
      </c>
      <c r="OF8" s="200">
        <v>-156</v>
      </c>
      <c r="OG8" s="201">
        <v>55482</v>
      </c>
    </row>
    <row r="9" spans="1:397" ht="12.75" customHeight="1">
      <c r="A9" s="209">
        <v>111200</v>
      </c>
      <c r="B9" s="23" t="s">
        <v>111</v>
      </c>
      <c r="C9" s="23">
        <v>8</v>
      </c>
      <c r="E9" s="200">
        <v>542</v>
      </c>
      <c r="I9" s="200">
        <v>6</v>
      </c>
      <c r="K9" s="200">
        <v>2</v>
      </c>
      <c r="O9" s="200">
        <v>1301</v>
      </c>
      <c r="T9" s="200">
        <v>63</v>
      </c>
      <c r="U9" s="200">
        <v>1</v>
      </c>
      <c r="X9" s="200">
        <v>139</v>
      </c>
      <c r="Y9" s="200">
        <v>24</v>
      </c>
      <c r="Z9" s="200">
        <v>142</v>
      </c>
      <c r="AA9" s="200">
        <v>188</v>
      </c>
      <c r="AP9" s="200">
        <v>168</v>
      </c>
      <c r="BD9" s="200">
        <v>3</v>
      </c>
      <c r="BP9" s="200">
        <v>31</v>
      </c>
      <c r="BQ9" s="200">
        <v>5</v>
      </c>
      <c r="BW9" s="200">
        <v>0</v>
      </c>
      <c r="BX9" s="200">
        <v>1</v>
      </c>
      <c r="CF9" s="200">
        <v>9</v>
      </c>
      <c r="CG9" s="200">
        <v>70</v>
      </c>
      <c r="CS9" s="200">
        <v>0</v>
      </c>
      <c r="DE9" s="200">
        <v>3</v>
      </c>
      <c r="DF9" s="200">
        <v>4</v>
      </c>
      <c r="DG9" s="200">
        <v>3</v>
      </c>
      <c r="DM9" s="200">
        <v>1</v>
      </c>
      <c r="DN9" s="200">
        <v>0</v>
      </c>
      <c r="DO9" s="200">
        <v>1</v>
      </c>
      <c r="DP9" s="200">
        <v>0</v>
      </c>
      <c r="EC9" s="200">
        <v>0</v>
      </c>
      <c r="EE9" s="200">
        <v>0</v>
      </c>
      <c r="EM9" s="200">
        <v>1</v>
      </c>
      <c r="EP9" s="200">
        <v>13</v>
      </c>
      <c r="FC9" s="200">
        <v>2</v>
      </c>
      <c r="FD9" s="200">
        <v>16</v>
      </c>
      <c r="FG9" s="200">
        <v>0</v>
      </c>
      <c r="FI9" s="200">
        <v>10</v>
      </c>
      <c r="GB9" s="200">
        <v>1</v>
      </c>
      <c r="GH9" s="200">
        <v>0</v>
      </c>
      <c r="GK9" s="200">
        <v>0</v>
      </c>
      <c r="GM9" s="200">
        <v>5</v>
      </c>
      <c r="HV9" s="200">
        <v>57</v>
      </c>
      <c r="IB9" s="200">
        <v>67</v>
      </c>
      <c r="IC9" s="200">
        <v>97</v>
      </c>
      <c r="ID9" s="200">
        <v>1</v>
      </c>
      <c r="IE9" s="200">
        <v>0</v>
      </c>
      <c r="IG9" s="200">
        <v>2</v>
      </c>
      <c r="II9" s="200">
        <v>462</v>
      </c>
      <c r="IP9" s="200">
        <v>45</v>
      </c>
      <c r="IT9" s="200">
        <v>670</v>
      </c>
      <c r="IU9" s="200">
        <v>447</v>
      </c>
      <c r="JE9" s="200">
        <v>5</v>
      </c>
      <c r="JF9" s="200">
        <v>10</v>
      </c>
      <c r="JM9" s="200">
        <v>20</v>
      </c>
      <c r="JN9" s="200">
        <v>2</v>
      </c>
      <c r="JP9" s="200">
        <v>599</v>
      </c>
      <c r="JQ9" s="200">
        <v>0</v>
      </c>
      <c r="JR9" s="200">
        <v>0</v>
      </c>
      <c r="JS9" s="200">
        <v>0</v>
      </c>
      <c r="JT9" s="200">
        <v>7</v>
      </c>
      <c r="JU9" s="200">
        <v>13</v>
      </c>
      <c r="JV9" s="200">
        <v>28</v>
      </c>
      <c r="JW9" s="200">
        <v>16</v>
      </c>
      <c r="JX9" s="200">
        <v>116</v>
      </c>
      <c r="JZ9" s="200">
        <v>8</v>
      </c>
      <c r="KC9" s="200">
        <v>66</v>
      </c>
      <c r="KE9" s="200">
        <v>3</v>
      </c>
      <c r="KH9" s="200">
        <v>4</v>
      </c>
      <c r="KM9" s="200">
        <v>4</v>
      </c>
      <c r="KN9" s="200">
        <v>6</v>
      </c>
      <c r="KO9" s="200">
        <v>2</v>
      </c>
      <c r="KR9" s="200">
        <v>0</v>
      </c>
      <c r="KS9" s="200">
        <v>121</v>
      </c>
      <c r="KT9" s="200">
        <v>14</v>
      </c>
      <c r="KU9" s="200">
        <v>4</v>
      </c>
      <c r="KV9" s="200">
        <v>6</v>
      </c>
      <c r="KW9" s="200">
        <v>79</v>
      </c>
      <c r="KX9" s="200">
        <v>5</v>
      </c>
      <c r="KZ9" s="200">
        <v>0</v>
      </c>
      <c r="LA9" s="200">
        <v>35</v>
      </c>
      <c r="LB9" s="200">
        <v>70</v>
      </c>
      <c r="LD9" s="200">
        <v>79</v>
      </c>
      <c r="LE9" s="200">
        <v>22</v>
      </c>
      <c r="LF9" s="200">
        <v>43</v>
      </c>
      <c r="LH9" s="200">
        <v>16</v>
      </c>
      <c r="LI9" s="200">
        <v>29</v>
      </c>
      <c r="LJ9" s="200">
        <v>58</v>
      </c>
      <c r="LP9" s="200">
        <v>3</v>
      </c>
      <c r="LX9" s="200">
        <v>1</v>
      </c>
      <c r="LY9" s="200">
        <v>7</v>
      </c>
      <c r="MA9" s="200">
        <v>69</v>
      </c>
      <c r="MB9" s="200">
        <v>4</v>
      </c>
      <c r="ME9" s="200">
        <v>8</v>
      </c>
      <c r="MT9" s="200">
        <v>1</v>
      </c>
      <c r="MU9" s="200">
        <v>2</v>
      </c>
      <c r="MV9" s="200">
        <v>0</v>
      </c>
      <c r="NA9" s="200">
        <v>2</v>
      </c>
      <c r="NB9" s="200">
        <v>0</v>
      </c>
      <c r="NC9" s="200">
        <v>0</v>
      </c>
      <c r="ND9" s="200">
        <v>8</v>
      </c>
      <c r="NE9" s="200">
        <v>2</v>
      </c>
      <c r="NF9" s="200">
        <v>6</v>
      </c>
      <c r="NG9" s="200">
        <v>3</v>
      </c>
      <c r="NH9" s="200">
        <v>1</v>
      </c>
      <c r="NP9" s="200">
        <v>7</v>
      </c>
      <c r="NT9" s="200">
        <v>2</v>
      </c>
      <c r="OB9" s="201">
        <v>6230</v>
      </c>
      <c r="OC9" s="200">
        <v>3017</v>
      </c>
      <c r="OD9" s="200">
        <v>148</v>
      </c>
      <c r="OE9" s="200">
        <v>9323</v>
      </c>
      <c r="OF9" s="200">
        <v>12488</v>
      </c>
      <c r="OG9" s="201">
        <v>18718</v>
      </c>
    </row>
    <row r="10" spans="1:397" ht="12.75" customHeight="1">
      <c r="A10" s="209">
        <v>111300</v>
      </c>
      <c r="B10" s="23" t="s">
        <v>112</v>
      </c>
      <c r="E10" s="200">
        <v>7</v>
      </c>
      <c r="F10" s="200">
        <v>136</v>
      </c>
      <c r="I10" s="200">
        <v>22</v>
      </c>
      <c r="K10" s="200">
        <v>10</v>
      </c>
      <c r="O10" s="200">
        <v>2021</v>
      </c>
      <c r="T10" s="200">
        <v>26</v>
      </c>
      <c r="U10" s="200">
        <v>2</v>
      </c>
      <c r="X10" s="200">
        <v>132</v>
      </c>
      <c r="Y10" s="200">
        <v>55</v>
      </c>
      <c r="Z10" s="200">
        <v>138</v>
      </c>
      <c r="AA10" s="200">
        <v>185</v>
      </c>
      <c r="AP10" s="200">
        <v>130</v>
      </c>
      <c r="BD10" s="200">
        <v>2</v>
      </c>
      <c r="BP10" s="200">
        <v>24</v>
      </c>
      <c r="BQ10" s="200">
        <v>5</v>
      </c>
      <c r="BX10" s="200">
        <v>1</v>
      </c>
      <c r="CF10" s="200">
        <v>6</v>
      </c>
      <c r="CG10" s="200">
        <v>71</v>
      </c>
      <c r="CS10" s="200">
        <v>0</v>
      </c>
      <c r="DE10" s="200">
        <v>2</v>
      </c>
      <c r="DF10" s="200">
        <v>3</v>
      </c>
      <c r="DG10" s="200">
        <v>2</v>
      </c>
      <c r="DM10" s="200">
        <v>1</v>
      </c>
      <c r="DO10" s="200">
        <v>1</v>
      </c>
      <c r="DP10" s="200">
        <v>0</v>
      </c>
      <c r="EC10" s="200">
        <v>0</v>
      </c>
      <c r="EE10" s="200">
        <v>0</v>
      </c>
      <c r="EM10" s="200">
        <v>1</v>
      </c>
      <c r="EP10" s="200">
        <v>12</v>
      </c>
      <c r="FC10" s="200">
        <v>1</v>
      </c>
      <c r="FD10" s="200">
        <v>16</v>
      </c>
      <c r="FG10" s="200">
        <v>0</v>
      </c>
      <c r="FI10" s="200">
        <v>10</v>
      </c>
      <c r="GB10" s="200">
        <v>1</v>
      </c>
      <c r="GH10" s="200">
        <v>0</v>
      </c>
      <c r="GK10" s="200">
        <v>0</v>
      </c>
      <c r="GM10" s="200">
        <v>5</v>
      </c>
      <c r="HV10" s="200">
        <v>50</v>
      </c>
      <c r="IB10" s="200">
        <v>51</v>
      </c>
      <c r="IC10" s="200">
        <v>101</v>
      </c>
      <c r="ID10" s="200">
        <v>1</v>
      </c>
      <c r="IE10" s="200">
        <v>0</v>
      </c>
      <c r="IG10" s="200">
        <v>2</v>
      </c>
      <c r="II10" s="200">
        <v>473</v>
      </c>
      <c r="IP10" s="200">
        <v>26</v>
      </c>
      <c r="IT10" s="200">
        <v>421</v>
      </c>
      <c r="IU10" s="200">
        <v>416</v>
      </c>
      <c r="JE10" s="200">
        <v>5</v>
      </c>
      <c r="JF10" s="200">
        <v>2</v>
      </c>
      <c r="JM10" s="200">
        <v>19</v>
      </c>
      <c r="JN10" s="200">
        <v>2</v>
      </c>
      <c r="JP10" s="200">
        <v>457</v>
      </c>
      <c r="JQ10" s="200">
        <v>0</v>
      </c>
      <c r="JR10" s="200">
        <v>0</v>
      </c>
      <c r="JS10" s="200">
        <v>0</v>
      </c>
      <c r="JT10" s="200">
        <v>4</v>
      </c>
      <c r="JU10" s="200">
        <v>9</v>
      </c>
      <c r="JV10" s="200">
        <v>17</v>
      </c>
      <c r="JW10" s="200">
        <v>7</v>
      </c>
      <c r="JX10" s="200">
        <v>75</v>
      </c>
      <c r="JZ10" s="200">
        <v>6</v>
      </c>
      <c r="KC10" s="200">
        <v>67</v>
      </c>
      <c r="KE10" s="200">
        <v>3</v>
      </c>
      <c r="KH10" s="200">
        <v>3</v>
      </c>
      <c r="KM10" s="200">
        <v>4</v>
      </c>
      <c r="KN10" s="200">
        <v>7</v>
      </c>
      <c r="KO10" s="200">
        <v>2</v>
      </c>
      <c r="KR10" s="200">
        <v>0</v>
      </c>
      <c r="KS10" s="200">
        <v>178</v>
      </c>
      <c r="KT10" s="200">
        <v>19</v>
      </c>
      <c r="KU10" s="200">
        <v>4</v>
      </c>
      <c r="KV10" s="200">
        <v>6</v>
      </c>
      <c r="KW10" s="200">
        <v>387</v>
      </c>
      <c r="KX10" s="200">
        <v>8</v>
      </c>
      <c r="KZ10" s="200">
        <v>0</v>
      </c>
      <c r="LA10" s="200">
        <v>14</v>
      </c>
      <c r="LB10" s="200">
        <v>75</v>
      </c>
      <c r="LD10" s="200">
        <v>91</v>
      </c>
      <c r="LE10" s="200">
        <v>17</v>
      </c>
      <c r="LF10" s="200">
        <v>33</v>
      </c>
      <c r="LH10" s="200">
        <v>13</v>
      </c>
      <c r="LI10" s="200">
        <v>23</v>
      </c>
      <c r="LJ10" s="200">
        <v>48</v>
      </c>
      <c r="LX10" s="200">
        <v>1</v>
      </c>
      <c r="MA10" s="200">
        <v>45</v>
      </c>
      <c r="ME10" s="200">
        <v>6</v>
      </c>
      <c r="MT10" s="200">
        <v>1</v>
      </c>
      <c r="MU10" s="200">
        <v>2</v>
      </c>
      <c r="MV10" s="200">
        <v>1</v>
      </c>
      <c r="NA10" s="200">
        <v>3</v>
      </c>
      <c r="NB10" s="200">
        <v>0</v>
      </c>
      <c r="NC10" s="200">
        <v>0</v>
      </c>
      <c r="ND10" s="200">
        <v>12</v>
      </c>
      <c r="NE10" s="200">
        <v>2</v>
      </c>
      <c r="NF10" s="200">
        <v>5</v>
      </c>
      <c r="NG10" s="200">
        <v>3</v>
      </c>
      <c r="NH10" s="200">
        <v>1</v>
      </c>
      <c r="NP10" s="200">
        <v>6</v>
      </c>
      <c r="NT10" s="200">
        <v>2</v>
      </c>
      <c r="OB10" s="201">
        <v>6264</v>
      </c>
      <c r="OC10" s="200">
        <v>4387</v>
      </c>
      <c r="OD10" s="200">
        <v>289</v>
      </c>
      <c r="OE10" s="200">
        <v>7928</v>
      </c>
      <c r="OF10" s="200">
        <v>12603</v>
      </c>
      <c r="OG10" s="201">
        <v>18867</v>
      </c>
    </row>
    <row r="11" spans="1:397" ht="12.75" customHeight="1">
      <c r="A11" s="209">
        <v>111400</v>
      </c>
      <c r="B11" s="23" t="s">
        <v>113</v>
      </c>
      <c r="G11" s="200">
        <v>2870</v>
      </c>
      <c r="H11" s="200">
        <v>0</v>
      </c>
      <c r="I11" s="200">
        <v>10</v>
      </c>
      <c r="K11" s="200">
        <v>5</v>
      </c>
      <c r="O11" s="200">
        <v>675</v>
      </c>
      <c r="T11" s="200">
        <v>22</v>
      </c>
      <c r="U11" s="200">
        <v>0</v>
      </c>
      <c r="X11" s="200">
        <v>35</v>
      </c>
      <c r="Y11" s="200">
        <v>194</v>
      </c>
      <c r="Z11" s="200">
        <v>19</v>
      </c>
      <c r="AA11" s="200">
        <v>127</v>
      </c>
      <c r="AP11" s="200">
        <v>1</v>
      </c>
      <c r="BD11" s="200">
        <v>3</v>
      </c>
      <c r="BP11" s="200">
        <v>32</v>
      </c>
      <c r="BQ11" s="200">
        <v>6</v>
      </c>
      <c r="BX11" s="200">
        <v>1</v>
      </c>
      <c r="CF11" s="200">
        <v>7</v>
      </c>
      <c r="CG11" s="200">
        <v>80</v>
      </c>
      <c r="CS11" s="200">
        <v>0</v>
      </c>
      <c r="DE11" s="200">
        <v>2</v>
      </c>
      <c r="DF11" s="200">
        <v>3</v>
      </c>
      <c r="DG11" s="200">
        <v>3</v>
      </c>
      <c r="EC11" s="200">
        <v>0</v>
      </c>
      <c r="EE11" s="200">
        <v>0</v>
      </c>
      <c r="EM11" s="200">
        <v>1</v>
      </c>
      <c r="EP11" s="200">
        <v>13</v>
      </c>
      <c r="FC11" s="200">
        <v>2</v>
      </c>
      <c r="FD11" s="200">
        <v>11</v>
      </c>
      <c r="FG11" s="200">
        <v>0</v>
      </c>
      <c r="FI11" s="200">
        <v>10</v>
      </c>
      <c r="GH11" s="200">
        <v>0</v>
      </c>
      <c r="GI11" s="200">
        <v>0</v>
      </c>
      <c r="GK11" s="200">
        <v>0</v>
      </c>
      <c r="GM11" s="200">
        <v>5</v>
      </c>
      <c r="HV11" s="200">
        <v>1</v>
      </c>
      <c r="ID11" s="200">
        <v>1</v>
      </c>
      <c r="IE11" s="200">
        <v>1</v>
      </c>
      <c r="IG11" s="200">
        <v>2</v>
      </c>
      <c r="II11" s="200">
        <v>851</v>
      </c>
      <c r="IP11" s="200">
        <v>18</v>
      </c>
      <c r="IT11" s="200">
        <v>325</v>
      </c>
      <c r="IU11" s="200">
        <v>122</v>
      </c>
      <c r="JE11" s="200">
        <v>5</v>
      </c>
      <c r="JF11" s="200">
        <v>17</v>
      </c>
      <c r="JL11" s="200">
        <v>572</v>
      </c>
      <c r="JM11" s="200">
        <v>21</v>
      </c>
      <c r="JN11" s="200">
        <v>2</v>
      </c>
      <c r="JP11" s="200">
        <v>710</v>
      </c>
      <c r="JQ11" s="200">
        <v>0</v>
      </c>
      <c r="JR11" s="200">
        <v>0</v>
      </c>
      <c r="JS11" s="200">
        <v>1</v>
      </c>
      <c r="JT11" s="200">
        <v>12</v>
      </c>
      <c r="JU11" s="200">
        <v>17</v>
      </c>
      <c r="JV11" s="200">
        <v>14</v>
      </c>
      <c r="JW11" s="200">
        <v>35</v>
      </c>
      <c r="JX11" s="200">
        <v>272</v>
      </c>
      <c r="JZ11" s="200">
        <v>8</v>
      </c>
      <c r="KC11" s="200">
        <v>46</v>
      </c>
      <c r="KE11" s="200">
        <v>4</v>
      </c>
      <c r="KH11" s="200">
        <v>2</v>
      </c>
      <c r="KM11" s="200">
        <v>6</v>
      </c>
      <c r="KN11" s="200">
        <v>11</v>
      </c>
      <c r="KO11" s="200">
        <v>2</v>
      </c>
      <c r="KR11" s="200">
        <v>0</v>
      </c>
      <c r="KS11" s="200">
        <v>88</v>
      </c>
      <c r="KT11" s="200">
        <v>12</v>
      </c>
      <c r="KU11" s="200">
        <v>3</v>
      </c>
      <c r="KV11" s="200">
        <v>7</v>
      </c>
      <c r="KW11" s="200">
        <v>82</v>
      </c>
      <c r="KX11" s="200">
        <v>4</v>
      </c>
      <c r="KZ11" s="200">
        <v>0</v>
      </c>
      <c r="LA11" s="200">
        <v>16</v>
      </c>
      <c r="LB11" s="200">
        <v>22</v>
      </c>
      <c r="LD11" s="200">
        <v>50</v>
      </c>
      <c r="LE11" s="200">
        <v>12</v>
      </c>
      <c r="LF11" s="200">
        <v>10</v>
      </c>
      <c r="LH11" s="200">
        <v>9</v>
      </c>
      <c r="LI11" s="200">
        <v>16</v>
      </c>
      <c r="LJ11" s="200">
        <v>47</v>
      </c>
      <c r="LX11" s="200">
        <v>1</v>
      </c>
      <c r="MA11" s="200">
        <v>38</v>
      </c>
      <c r="ME11" s="200">
        <v>6</v>
      </c>
      <c r="MT11" s="200">
        <v>1</v>
      </c>
      <c r="MU11" s="200">
        <v>4</v>
      </c>
      <c r="MV11" s="200">
        <v>0</v>
      </c>
      <c r="NA11" s="200">
        <v>4</v>
      </c>
      <c r="NB11" s="200">
        <v>0</v>
      </c>
      <c r="NC11" s="200">
        <v>1</v>
      </c>
      <c r="ND11" s="200">
        <v>10</v>
      </c>
      <c r="NE11" s="200">
        <v>4</v>
      </c>
      <c r="NG11" s="200">
        <v>3</v>
      </c>
      <c r="NH11" s="200">
        <v>13</v>
      </c>
      <c r="NP11" s="200">
        <v>8</v>
      </c>
      <c r="NT11" s="200">
        <v>2</v>
      </c>
      <c r="NY11" s="200">
        <v>-46</v>
      </c>
      <c r="OB11" s="201">
        <v>7645</v>
      </c>
      <c r="OC11" s="200">
        <v>5224</v>
      </c>
      <c r="OD11" s="200">
        <v>103</v>
      </c>
      <c r="OE11" s="200">
        <v>5605</v>
      </c>
      <c r="OF11" s="200">
        <v>10932</v>
      </c>
      <c r="OG11" s="201">
        <v>18578</v>
      </c>
    </row>
    <row r="12" spans="1:397" ht="12.75" customHeight="1">
      <c r="A12" s="209">
        <v>111900</v>
      </c>
      <c r="B12" s="23" t="s">
        <v>114</v>
      </c>
      <c r="C12" s="23">
        <v>6</v>
      </c>
      <c r="D12" s="200">
        <v>182</v>
      </c>
      <c r="H12" s="200">
        <v>500</v>
      </c>
      <c r="I12" s="200">
        <v>18</v>
      </c>
      <c r="K12" s="200">
        <v>28</v>
      </c>
      <c r="L12" s="200">
        <v>3</v>
      </c>
      <c r="O12" s="200">
        <v>1979</v>
      </c>
      <c r="T12" s="200">
        <v>60</v>
      </c>
      <c r="U12" s="200">
        <v>48</v>
      </c>
      <c r="X12" s="200">
        <v>175</v>
      </c>
      <c r="Y12" s="200">
        <v>144</v>
      </c>
      <c r="Z12" s="200">
        <v>239</v>
      </c>
      <c r="AA12" s="200">
        <v>294</v>
      </c>
      <c r="AO12" s="200">
        <v>4</v>
      </c>
      <c r="AP12" s="200">
        <v>10</v>
      </c>
      <c r="AU12" s="200">
        <v>16</v>
      </c>
      <c r="BD12" s="200">
        <v>5</v>
      </c>
      <c r="BP12" s="200">
        <v>49</v>
      </c>
      <c r="BQ12" s="200">
        <v>8</v>
      </c>
      <c r="BX12" s="200">
        <v>3</v>
      </c>
      <c r="CF12" s="200">
        <v>16</v>
      </c>
      <c r="CG12" s="200">
        <v>194</v>
      </c>
      <c r="CH12" s="200">
        <v>5</v>
      </c>
      <c r="CK12" s="200">
        <v>13</v>
      </c>
      <c r="CS12" s="200">
        <v>0</v>
      </c>
      <c r="DE12" s="200">
        <v>25</v>
      </c>
      <c r="DF12" s="200">
        <v>29</v>
      </c>
      <c r="DG12" s="200">
        <v>8</v>
      </c>
      <c r="DK12" s="200">
        <v>2</v>
      </c>
      <c r="DM12" s="200">
        <v>1</v>
      </c>
      <c r="DN12" s="200">
        <v>0</v>
      </c>
      <c r="DO12" s="200">
        <v>0</v>
      </c>
      <c r="DP12" s="200">
        <v>0</v>
      </c>
      <c r="EC12" s="200">
        <v>0</v>
      </c>
      <c r="EE12" s="200">
        <v>1</v>
      </c>
      <c r="EM12" s="200">
        <v>2</v>
      </c>
      <c r="EP12" s="200">
        <v>32</v>
      </c>
      <c r="FC12" s="200">
        <v>4</v>
      </c>
      <c r="FD12" s="200">
        <v>28</v>
      </c>
      <c r="FG12" s="200">
        <v>1</v>
      </c>
      <c r="FI12" s="200">
        <v>28</v>
      </c>
      <c r="GB12" s="200">
        <v>0</v>
      </c>
      <c r="GH12" s="200">
        <v>0</v>
      </c>
      <c r="GK12" s="200">
        <v>0</v>
      </c>
      <c r="GM12" s="200">
        <v>9</v>
      </c>
      <c r="HV12" s="200">
        <v>24</v>
      </c>
      <c r="IB12" s="200">
        <v>12</v>
      </c>
      <c r="ID12" s="200">
        <v>1</v>
      </c>
      <c r="IE12" s="200">
        <v>2</v>
      </c>
      <c r="IG12" s="200">
        <v>3</v>
      </c>
      <c r="II12" s="200">
        <v>1287</v>
      </c>
      <c r="IL12" s="200">
        <v>0</v>
      </c>
      <c r="IP12" s="200">
        <v>42</v>
      </c>
      <c r="IQ12" s="200">
        <v>243</v>
      </c>
      <c r="IT12" s="200">
        <v>614</v>
      </c>
      <c r="IU12" s="200">
        <v>584</v>
      </c>
      <c r="IZ12" s="200">
        <v>0</v>
      </c>
      <c r="JA12" s="200">
        <v>3</v>
      </c>
      <c r="JB12" s="200">
        <v>7</v>
      </c>
      <c r="JE12" s="200">
        <v>12</v>
      </c>
      <c r="JF12" s="200">
        <v>7</v>
      </c>
      <c r="JG12" s="200">
        <v>10</v>
      </c>
      <c r="JL12" s="200">
        <v>11</v>
      </c>
      <c r="JM12" s="200">
        <v>50</v>
      </c>
      <c r="JN12" s="200">
        <v>4</v>
      </c>
      <c r="JP12" s="200">
        <v>635</v>
      </c>
      <c r="JQ12" s="200">
        <v>0</v>
      </c>
      <c r="JR12" s="200">
        <v>0</v>
      </c>
      <c r="JS12" s="200">
        <v>1</v>
      </c>
      <c r="JT12" s="200">
        <v>15</v>
      </c>
      <c r="JU12" s="200">
        <v>18</v>
      </c>
      <c r="JV12" s="200">
        <v>50</v>
      </c>
      <c r="JW12" s="200">
        <v>37</v>
      </c>
      <c r="JX12" s="200">
        <v>159</v>
      </c>
      <c r="JZ12" s="200">
        <v>13</v>
      </c>
      <c r="KC12" s="200">
        <v>56</v>
      </c>
      <c r="KE12" s="200">
        <v>6</v>
      </c>
      <c r="KH12" s="200">
        <v>2</v>
      </c>
      <c r="KM12" s="200">
        <v>4</v>
      </c>
      <c r="KN12" s="200">
        <v>7</v>
      </c>
      <c r="KO12" s="200">
        <v>2</v>
      </c>
      <c r="KR12" s="200">
        <v>0</v>
      </c>
      <c r="KS12" s="200">
        <v>330</v>
      </c>
      <c r="KT12" s="200">
        <v>48</v>
      </c>
      <c r="KU12" s="200">
        <v>25</v>
      </c>
      <c r="KV12" s="200">
        <v>8</v>
      </c>
      <c r="KW12" s="200">
        <v>734</v>
      </c>
      <c r="KX12" s="200">
        <v>22</v>
      </c>
      <c r="KZ12" s="200">
        <v>0</v>
      </c>
      <c r="LA12" s="200">
        <v>86</v>
      </c>
      <c r="LB12" s="200">
        <v>196</v>
      </c>
      <c r="LD12" s="200">
        <v>180</v>
      </c>
      <c r="LE12" s="200">
        <v>15</v>
      </c>
      <c r="LF12" s="200">
        <v>42</v>
      </c>
      <c r="LH12" s="200">
        <v>10</v>
      </c>
      <c r="LI12" s="200">
        <v>19</v>
      </c>
      <c r="LJ12" s="200">
        <v>68</v>
      </c>
      <c r="LK12" s="200">
        <v>3</v>
      </c>
      <c r="LL12" s="200">
        <v>0</v>
      </c>
      <c r="LM12" s="200">
        <v>0</v>
      </c>
      <c r="LP12" s="200">
        <v>2</v>
      </c>
      <c r="LQ12" s="200">
        <v>23</v>
      </c>
      <c r="LU12" s="200">
        <v>0</v>
      </c>
      <c r="LW12" s="200">
        <v>0</v>
      </c>
      <c r="LX12" s="200">
        <v>1</v>
      </c>
      <c r="LY12" s="200">
        <v>4</v>
      </c>
      <c r="MA12" s="200">
        <v>43</v>
      </c>
      <c r="MB12" s="200">
        <v>6</v>
      </c>
      <c r="ME12" s="200">
        <v>7</v>
      </c>
      <c r="MT12" s="200">
        <v>1</v>
      </c>
      <c r="MU12" s="200">
        <v>2</v>
      </c>
      <c r="MV12" s="200">
        <v>1</v>
      </c>
      <c r="NA12" s="200">
        <v>2</v>
      </c>
      <c r="NB12" s="200">
        <v>0</v>
      </c>
      <c r="NC12" s="200">
        <v>0</v>
      </c>
      <c r="ND12" s="200">
        <v>7</v>
      </c>
      <c r="NE12" s="200">
        <v>2</v>
      </c>
      <c r="NF12" s="200">
        <v>17</v>
      </c>
      <c r="NG12" s="200">
        <v>9</v>
      </c>
      <c r="NH12" s="200">
        <v>3</v>
      </c>
      <c r="NP12" s="200">
        <v>13</v>
      </c>
      <c r="NT12" s="200">
        <v>3</v>
      </c>
      <c r="NY12" s="200">
        <v>1</v>
      </c>
      <c r="OB12" s="201">
        <v>10024</v>
      </c>
      <c r="OC12" s="200">
        <v>4697</v>
      </c>
      <c r="OD12" s="200">
        <v>148</v>
      </c>
      <c r="OE12" s="200">
        <v>5767</v>
      </c>
      <c r="OF12" s="200">
        <v>10612</v>
      </c>
      <c r="OG12" s="201">
        <v>20636</v>
      </c>
    </row>
    <row r="13" spans="1:397" ht="12.75" customHeight="1">
      <c r="A13" s="209" t="s">
        <v>116</v>
      </c>
      <c r="B13" s="23" t="s">
        <v>115</v>
      </c>
      <c r="D13" s="200">
        <v>2593</v>
      </c>
      <c r="H13" s="200">
        <v>1209</v>
      </c>
      <c r="I13" s="200">
        <v>15843</v>
      </c>
      <c r="K13" s="200">
        <v>307</v>
      </c>
      <c r="O13" s="200">
        <v>1346</v>
      </c>
      <c r="T13" s="200">
        <v>55</v>
      </c>
      <c r="X13" s="200">
        <v>152</v>
      </c>
      <c r="Y13" s="200">
        <v>271</v>
      </c>
      <c r="AP13" s="200">
        <v>4</v>
      </c>
      <c r="BD13" s="200">
        <v>8</v>
      </c>
      <c r="BP13" s="200">
        <v>122</v>
      </c>
      <c r="BQ13" s="200">
        <v>22</v>
      </c>
      <c r="BV13" s="200">
        <v>2</v>
      </c>
      <c r="BW13" s="200">
        <v>1082</v>
      </c>
      <c r="BX13" s="200">
        <v>1</v>
      </c>
      <c r="CF13" s="200">
        <v>4</v>
      </c>
      <c r="CG13" s="200">
        <v>69</v>
      </c>
      <c r="DE13" s="200">
        <v>9</v>
      </c>
      <c r="DG13" s="200">
        <v>9</v>
      </c>
      <c r="EE13" s="200">
        <v>1</v>
      </c>
      <c r="FD13" s="200">
        <v>34</v>
      </c>
      <c r="GM13" s="200">
        <v>113</v>
      </c>
      <c r="GO13" s="200">
        <v>2904</v>
      </c>
      <c r="GR13" s="200">
        <v>109</v>
      </c>
      <c r="HV13" s="200">
        <v>11</v>
      </c>
      <c r="HX13" s="200">
        <v>0</v>
      </c>
      <c r="IG13" s="200">
        <v>6</v>
      </c>
      <c r="II13" s="200">
        <v>3169</v>
      </c>
      <c r="IL13" s="200">
        <v>9</v>
      </c>
      <c r="IP13" s="200">
        <v>2</v>
      </c>
      <c r="IU13" s="200">
        <v>124</v>
      </c>
      <c r="IW13" s="200">
        <v>158</v>
      </c>
      <c r="IY13" s="200">
        <v>247</v>
      </c>
      <c r="JG13" s="200">
        <v>101</v>
      </c>
      <c r="JP13" s="200">
        <v>3273</v>
      </c>
      <c r="JQ13" s="200">
        <v>11</v>
      </c>
      <c r="JR13" s="200">
        <v>0</v>
      </c>
      <c r="JS13" s="200">
        <v>4</v>
      </c>
      <c r="JT13" s="200">
        <v>6</v>
      </c>
      <c r="JU13" s="200">
        <v>36</v>
      </c>
      <c r="JV13" s="200">
        <v>225</v>
      </c>
      <c r="JW13" s="200">
        <v>240</v>
      </c>
      <c r="JX13" s="200">
        <v>1774</v>
      </c>
      <c r="JZ13" s="200">
        <v>20</v>
      </c>
      <c r="KC13" s="200">
        <v>59</v>
      </c>
      <c r="KE13" s="200">
        <v>1</v>
      </c>
      <c r="KH13" s="200">
        <v>2</v>
      </c>
      <c r="KM13" s="200">
        <v>2</v>
      </c>
      <c r="KN13" s="200">
        <v>5</v>
      </c>
      <c r="KO13" s="200">
        <v>1</v>
      </c>
      <c r="KR13" s="200">
        <v>0</v>
      </c>
      <c r="KS13" s="200">
        <v>574</v>
      </c>
      <c r="KT13" s="200">
        <v>19</v>
      </c>
      <c r="KU13" s="200">
        <v>314</v>
      </c>
      <c r="KV13" s="200">
        <v>6</v>
      </c>
      <c r="KW13" s="200">
        <v>68</v>
      </c>
      <c r="KX13" s="200">
        <v>5</v>
      </c>
      <c r="KZ13" s="200">
        <v>0</v>
      </c>
      <c r="LA13" s="200">
        <v>76</v>
      </c>
      <c r="LB13" s="200">
        <v>25</v>
      </c>
      <c r="LD13" s="200">
        <v>20</v>
      </c>
      <c r="LF13" s="200">
        <v>79</v>
      </c>
      <c r="LH13" s="200">
        <v>8</v>
      </c>
      <c r="LI13" s="200">
        <v>16</v>
      </c>
      <c r="LJ13" s="200">
        <v>49</v>
      </c>
      <c r="LS13" s="200">
        <v>37</v>
      </c>
      <c r="LX13" s="200">
        <v>1</v>
      </c>
      <c r="MA13" s="200">
        <v>39</v>
      </c>
      <c r="ME13" s="200">
        <v>21</v>
      </c>
      <c r="MT13" s="200">
        <v>1</v>
      </c>
      <c r="MU13" s="200">
        <v>2</v>
      </c>
      <c r="MV13" s="200">
        <v>0</v>
      </c>
      <c r="NA13" s="200">
        <v>1</v>
      </c>
      <c r="NB13" s="200">
        <v>0</v>
      </c>
      <c r="NC13" s="200">
        <v>0</v>
      </c>
      <c r="ND13" s="200">
        <v>7</v>
      </c>
      <c r="NE13" s="200">
        <v>2</v>
      </c>
      <c r="NP13" s="200">
        <v>10</v>
      </c>
      <c r="NZ13" s="200">
        <v>158</v>
      </c>
      <c r="OB13" s="201">
        <v>37297</v>
      </c>
      <c r="OC13" s="200">
        <v>1154</v>
      </c>
      <c r="OD13" s="200">
        <v>2748</v>
      </c>
      <c r="OE13" s="200">
        <v>14175</v>
      </c>
      <c r="OF13" s="200">
        <v>18077</v>
      </c>
      <c r="OG13" s="201">
        <v>55374</v>
      </c>
    </row>
    <row r="14" spans="1:397" ht="12.75" customHeight="1">
      <c r="A14" s="209">
        <v>112120</v>
      </c>
      <c r="B14" s="23" t="s">
        <v>117</v>
      </c>
      <c r="D14" s="200">
        <v>1476</v>
      </c>
      <c r="H14" s="200">
        <v>1200</v>
      </c>
      <c r="I14" s="200">
        <v>1311</v>
      </c>
      <c r="K14" s="200">
        <v>145</v>
      </c>
      <c r="O14" s="200">
        <v>1621</v>
      </c>
      <c r="T14" s="200">
        <v>114</v>
      </c>
      <c r="U14" s="200">
        <v>9</v>
      </c>
      <c r="X14" s="200">
        <v>381</v>
      </c>
      <c r="Y14" s="200">
        <v>63</v>
      </c>
      <c r="Z14" s="200">
        <v>21</v>
      </c>
      <c r="AA14" s="200">
        <v>125</v>
      </c>
      <c r="AM14" s="200">
        <v>89</v>
      </c>
      <c r="AP14" s="200">
        <v>8</v>
      </c>
      <c r="AR14" s="200">
        <v>1</v>
      </c>
      <c r="BD14" s="200">
        <v>15</v>
      </c>
      <c r="BO14" s="200">
        <v>34</v>
      </c>
      <c r="BP14" s="200">
        <v>178</v>
      </c>
      <c r="BQ14" s="200">
        <v>33</v>
      </c>
      <c r="BU14" s="200">
        <v>2</v>
      </c>
      <c r="BX14" s="200">
        <v>8</v>
      </c>
      <c r="CF14" s="200">
        <v>26</v>
      </c>
      <c r="CG14" s="200">
        <v>423</v>
      </c>
      <c r="CS14" s="200">
        <v>1</v>
      </c>
      <c r="DE14" s="200">
        <v>15</v>
      </c>
      <c r="DF14" s="200">
        <v>21</v>
      </c>
      <c r="DG14" s="200">
        <v>18</v>
      </c>
      <c r="EC14" s="200">
        <v>1</v>
      </c>
      <c r="EE14" s="200">
        <v>2</v>
      </c>
      <c r="EM14" s="200">
        <v>7</v>
      </c>
      <c r="EP14" s="200">
        <v>80</v>
      </c>
      <c r="FC14" s="200">
        <v>9</v>
      </c>
      <c r="FD14" s="200">
        <v>104</v>
      </c>
      <c r="FG14" s="200">
        <v>3</v>
      </c>
      <c r="FI14" s="200">
        <v>65</v>
      </c>
      <c r="GH14" s="200">
        <v>1</v>
      </c>
      <c r="GI14" s="200">
        <v>0</v>
      </c>
      <c r="GK14" s="200">
        <v>1</v>
      </c>
      <c r="GM14" s="200">
        <v>30</v>
      </c>
      <c r="GO14" s="200">
        <v>5358</v>
      </c>
      <c r="GP14" s="200">
        <v>173</v>
      </c>
      <c r="GQ14" s="200">
        <v>1</v>
      </c>
      <c r="GR14" s="200">
        <v>410</v>
      </c>
      <c r="GS14" s="200">
        <v>0</v>
      </c>
      <c r="GU14" s="200">
        <v>52</v>
      </c>
      <c r="HB14" s="200">
        <v>10</v>
      </c>
      <c r="HM14" s="200">
        <v>5</v>
      </c>
      <c r="HO14" s="200">
        <v>145</v>
      </c>
      <c r="HV14" s="200">
        <v>9</v>
      </c>
      <c r="IB14" s="200">
        <v>2</v>
      </c>
      <c r="IE14" s="200">
        <v>2</v>
      </c>
      <c r="IG14" s="200">
        <v>14</v>
      </c>
      <c r="II14" s="200">
        <v>1325</v>
      </c>
      <c r="IP14" s="200">
        <v>8</v>
      </c>
      <c r="IT14" s="200">
        <v>152</v>
      </c>
      <c r="IU14" s="200">
        <v>256</v>
      </c>
      <c r="IW14" s="200">
        <v>2</v>
      </c>
      <c r="IY14" s="200">
        <v>2</v>
      </c>
      <c r="JB14" s="200">
        <v>275</v>
      </c>
      <c r="JE14" s="200">
        <v>84</v>
      </c>
      <c r="JM14" s="200">
        <v>121</v>
      </c>
      <c r="JN14" s="200">
        <v>11</v>
      </c>
      <c r="JO14" s="200">
        <v>0</v>
      </c>
      <c r="JP14" s="200">
        <v>4621</v>
      </c>
      <c r="JQ14" s="200">
        <v>0</v>
      </c>
      <c r="JR14" s="200">
        <v>1</v>
      </c>
      <c r="JS14" s="200">
        <v>2</v>
      </c>
      <c r="JT14" s="200">
        <v>25</v>
      </c>
      <c r="JU14" s="200">
        <v>18</v>
      </c>
      <c r="JV14" s="200">
        <v>200</v>
      </c>
      <c r="JW14" s="200">
        <v>152</v>
      </c>
      <c r="JX14" s="200">
        <v>554</v>
      </c>
      <c r="JZ14" s="200">
        <v>8</v>
      </c>
      <c r="KC14" s="200">
        <v>35</v>
      </c>
      <c r="KE14" s="200">
        <v>29</v>
      </c>
      <c r="KH14" s="200">
        <v>2</v>
      </c>
      <c r="KM14" s="200">
        <v>24</v>
      </c>
      <c r="KN14" s="200">
        <v>43</v>
      </c>
      <c r="KO14" s="200">
        <v>3</v>
      </c>
      <c r="KR14" s="200">
        <v>0</v>
      </c>
      <c r="KS14" s="200">
        <v>243</v>
      </c>
      <c r="KT14" s="200">
        <v>13</v>
      </c>
      <c r="KU14" s="200">
        <v>7</v>
      </c>
      <c r="KV14" s="200">
        <v>6</v>
      </c>
      <c r="KW14" s="200">
        <v>124</v>
      </c>
      <c r="KX14" s="200">
        <v>5</v>
      </c>
      <c r="KZ14" s="200">
        <v>0</v>
      </c>
      <c r="LA14" s="200">
        <v>127</v>
      </c>
      <c r="LB14" s="200">
        <v>34</v>
      </c>
      <c r="LD14" s="200">
        <v>27</v>
      </c>
      <c r="LF14" s="200">
        <v>66</v>
      </c>
      <c r="LH14" s="200">
        <v>7</v>
      </c>
      <c r="LI14" s="200">
        <v>13</v>
      </c>
      <c r="LJ14" s="200">
        <v>226</v>
      </c>
      <c r="LS14" s="200">
        <v>68</v>
      </c>
      <c r="LW14" s="200">
        <v>64</v>
      </c>
      <c r="LX14" s="200">
        <v>8</v>
      </c>
      <c r="MA14" s="200">
        <v>28</v>
      </c>
      <c r="ME14" s="200">
        <v>2</v>
      </c>
      <c r="MT14" s="200">
        <v>6</v>
      </c>
      <c r="MU14" s="200">
        <v>14</v>
      </c>
      <c r="MV14" s="200">
        <v>1</v>
      </c>
      <c r="NA14" s="200">
        <v>17</v>
      </c>
      <c r="NB14" s="200">
        <v>1</v>
      </c>
      <c r="NC14" s="200">
        <v>3</v>
      </c>
      <c r="ND14" s="200">
        <v>32</v>
      </c>
      <c r="NE14" s="200">
        <v>14</v>
      </c>
      <c r="NF14" s="200">
        <v>41</v>
      </c>
      <c r="NG14" s="200">
        <v>24</v>
      </c>
      <c r="NH14" s="200">
        <v>7</v>
      </c>
      <c r="NP14" s="200">
        <v>58</v>
      </c>
      <c r="NT14" s="200">
        <v>14</v>
      </c>
      <c r="NZ14" s="200">
        <v>103</v>
      </c>
      <c r="OB14" s="201">
        <v>23176</v>
      </c>
      <c r="OC14" s="200">
        <v>1973</v>
      </c>
      <c r="OD14" s="200">
        <v>280</v>
      </c>
      <c r="OE14" s="200">
        <v>10726</v>
      </c>
      <c r="OF14" s="200">
        <v>12979</v>
      </c>
      <c r="OG14" s="201">
        <v>36155</v>
      </c>
    </row>
    <row r="15" spans="1:397" ht="12.75" customHeight="1">
      <c r="A15" s="209" t="s">
        <v>119</v>
      </c>
      <c r="B15" s="23" t="s">
        <v>118</v>
      </c>
      <c r="D15" s="200">
        <v>175</v>
      </c>
      <c r="H15" s="200">
        <v>136</v>
      </c>
      <c r="I15" s="200">
        <v>345</v>
      </c>
      <c r="J15" s="200">
        <v>3</v>
      </c>
      <c r="K15" s="200">
        <v>1585</v>
      </c>
      <c r="O15" s="200">
        <v>364</v>
      </c>
      <c r="T15" s="200">
        <v>46</v>
      </c>
      <c r="U15" s="200">
        <v>2</v>
      </c>
      <c r="X15" s="200">
        <v>91</v>
      </c>
      <c r="Y15" s="200">
        <v>45</v>
      </c>
      <c r="Z15" s="200">
        <v>13</v>
      </c>
      <c r="AA15" s="200">
        <v>110</v>
      </c>
      <c r="AM15" s="200">
        <v>14</v>
      </c>
      <c r="AP15" s="200">
        <v>1</v>
      </c>
      <c r="BD15" s="200">
        <v>2</v>
      </c>
      <c r="BP15" s="200">
        <v>23</v>
      </c>
      <c r="BQ15" s="200">
        <v>4</v>
      </c>
      <c r="BX15" s="200">
        <v>1</v>
      </c>
      <c r="CF15" s="200">
        <v>4</v>
      </c>
      <c r="CG15" s="200">
        <v>141</v>
      </c>
      <c r="CS15" s="200">
        <v>0</v>
      </c>
      <c r="DE15" s="200">
        <v>2</v>
      </c>
      <c r="DF15" s="200">
        <v>2</v>
      </c>
      <c r="DG15" s="200">
        <v>3</v>
      </c>
      <c r="DM15" s="200">
        <v>0</v>
      </c>
      <c r="EC15" s="200">
        <v>0</v>
      </c>
      <c r="EE15" s="200">
        <v>0</v>
      </c>
      <c r="EM15" s="200">
        <v>1</v>
      </c>
      <c r="EP15" s="200">
        <v>22</v>
      </c>
      <c r="FC15" s="200">
        <v>3</v>
      </c>
      <c r="FD15" s="200">
        <v>20</v>
      </c>
      <c r="FG15" s="200">
        <v>0</v>
      </c>
      <c r="FI15" s="200">
        <v>18</v>
      </c>
      <c r="GH15" s="200">
        <v>0</v>
      </c>
      <c r="GK15" s="200">
        <v>0</v>
      </c>
      <c r="GM15" s="200">
        <v>3</v>
      </c>
      <c r="GO15" s="200">
        <v>1410</v>
      </c>
      <c r="GP15" s="200">
        <v>14</v>
      </c>
      <c r="GQ15" s="200">
        <v>4</v>
      </c>
      <c r="GR15" s="200">
        <v>107</v>
      </c>
      <c r="GU15" s="200">
        <v>2</v>
      </c>
      <c r="GZ15" s="200">
        <v>4</v>
      </c>
      <c r="HB15" s="200">
        <v>14</v>
      </c>
      <c r="HM15" s="200">
        <v>1</v>
      </c>
      <c r="HO15" s="200">
        <v>19</v>
      </c>
      <c r="HV15" s="200">
        <v>0</v>
      </c>
      <c r="HX15" s="200">
        <v>45</v>
      </c>
      <c r="ID15" s="200">
        <v>1</v>
      </c>
      <c r="IE15" s="200">
        <v>1</v>
      </c>
      <c r="IG15" s="200">
        <v>1</v>
      </c>
      <c r="II15" s="200">
        <v>437</v>
      </c>
      <c r="IP15" s="200">
        <v>3</v>
      </c>
      <c r="IU15" s="200">
        <v>71</v>
      </c>
      <c r="IW15" s="200">
        <v>6</v>
      </c>
      <c r="IY15" s="200">
        <v>3</v>
      </c>
      <c r="JE15" s="200">
        <v>11</v>
      </c>
      <c r="JM15" s="200">
        <v>33</v>
      </c>
      <c r="JN15" s="200">
        <v>3</v>
      </c>
      <c r="JP15" s="200">
        <v>805</v>
      </c>
      <c r="JQ15" s="200">
        <v>0</v>
      </c>
      <c r="JR15" s="200">
        <v>0</v>
      </c>
      <c r="JS15" s="200">
        <v>0</v>
      </c>
      <c r="JT15" s="200">
        <v>7</v>
      </c>
      <c r="JU15" s="200">
        <v>5</v>
      </c>
      <c r="JV15" s="200">
        <v>35</v>
      </c>
      <c r="JW15" s="200">
        <v>21</v>
      </c>
      <c r="JX15" s="200">
        <v>266</v>
      </c>
      <c r="JZ15" s="200">
        <v>3</v>
      </c>
      <c r="KC15" s="200">
        <v>64</v>
      </c>
      <c r="KE15" s="200">
        <v>4</v>
      </c>
      <c r="KH15" s="200">
        <v>1</v>
      </c>
      <c r="KM15" s="200">
        <v>6</v>
      </c>
      <c r="KN15" s="200">
        <v>12</v>
      </c>
      <c r="KO15" s="200">
        <v>1</v>
      </c>
      <c r="KR15" s="200">
        <v>0</v>
      </c>
      <c r="KS15" s="200">
        <v>91</v>
      </c>
      <c r="KT15" s="200">
        <v>26</v>
      </c>
      <c r="KU15" s="200">
        <v>3</v>
      </c>
      <c r="KV15" s="200">
        <v>6</v>
      </c>
      <c r="KW15" s="200">
        <v>192</v>
      </c>
      <c r="KX15" s="200">
        <v>14</v>
      </c>
      <c r="KZ15" s="200">
        <v>0</v>
      </c>
      <c r="LA15" s="200">
        <v>50</v>
      </c>
      <c r="LB15" s="200">
        <v>7</v>
      </c>
      <c r="LD15" s="200">
        <v>6</v>
      </c>
      <c r="LF15" s="200">
        <v>46</v>
      </c>
      <c r="LH15" s="200">
        <v>4</v>
      </c>
      <c r="LI15" s="200">
        <v>8</v>
      </c>
      <c r="LJ15" s="200">
        <v>43</v>
      </c>
      <c r="LK15" s="200">
        <v>2</v>
      </c>
      <c r="LL15" s="200">
        <v>0</v>
      </c>
      <c r="LM15" s="200">
        <v>0</v>
      </c>
      <c r="LP15" s="200">
        <v>0</v>
      </c>
      <c r="LS15" s="200">
        <v>102</v>
      </c>
      <c r="LU15" s="200">
        <v>0</v>
      </c>
      <c r="LW15" s="200">
        <v>52</v>
      </c>
      <c r="LX15" s="200">
        <v>2</v>
      </c>
      <c r="MA15" s="200">
        <v>15</v>
      </c>
      <c r="ME15" s="200">
        <v>12</v>
      </c>
      <c r="MT15" s="200">
        <v>2</v>
      </c>
      <c r="MU15" s="200">
        <v>4</v>
      </c>
      <c r="MV15" s="200">
        <v>0</v>
      </c>
      <c r="NA15" s="200">
        <v>9</v>
      </c>
      <c r="NB15" s="200">
        <v>0</v>
      </c>
      <c r="NC15" s="200">
        <v>1</v>
      </c>
      <c r="ND15" s="200">
        <v>9</v>
      </c>
      <c r="NE15" s="200">
        <v>4</v>
      </c>
      <c r="NF15" s="200">
        <v>14</v>
      </c>
      <c r="NG15" s="200">
        <v>8</v>
      </c>
      <c r="NH15" s="200">
        <v>2</v>
      </c>
      <c r="NP15" s="200">
        <v>9</v>
      </c>
      <c r="NT15" s="200">
        <v>2</v>
      </c>
      <c r="NZ15" s="200">
        <v>30</v>
      </c>
      <c r="OB15" s="201">
        <v>7378</v>
      </c>
      <c r="OC15" s="200">
        <v>1758</v>
      </c>
      <c r="OD15" s="200">
        <v>397</v>
      </c>
      <c r="OE15" s="200">
        <v>14105</v>
      </c>
      <c r="OF15" s="200">
        <v>16259</v>
      </c>
      <c r="OG15" s="201">
        <v>23638</v>
      </c>
    </row>
    <row r="16" spans="1:397" ht="12.75" customHeight="1">
      <c r="A16" s="209">
        <v>112300</v>
      </c>
      <c r="B16" s="23" t="s">
        <v>120</v>
      </c>
      <c r="D16" s="200">
        <v>1124</v>
      </c>
      <c r="L16" s="200">
        <v>4838</v>
      </c>
      <c r="O16" s="200">
        <v>338</v>
      </c>
      <c r="Q16" s="200">
        <v>561</v>
      </c>
      <c r="T16" s="200">
        <v>7</v>
      </c>
      <c r="U16" s="200">
        <v>0</v>
      </c>
      <c r="X16" s="200">
        <v>113</v>
      </c>
      <c r="Y16" s="200">
        <v>205</v>
      </c>
      <c r="Z16" s="200">
        <v>31</v>
      </c>
      <c r="AA16" s="200">
        <v>137</v>
      </c>
      <c r="AP16" s="200">
        <v>7</v>
      </c>
      <c r="BD16" s="200">
        <v>4</v>
      </c>
      <c r="BP16" s="200">
        <v>47</v>
      </c>
      <c r="BQ16" s="200">
        <v>9</v>
      </c>
      <c r="BX16" s="200">
        <v>1</v>
      </c>
      <c r="CF16" s="200">
        <v>4</v>
      </c>
      <c r="CG16" s="200">
        <v>43</v>
      </c>
      <c r="CS16" s="200">
        <v>0</v>
      </c>
      <c r="DE16" s="200">
        <v>4</v>
      </c>
      <c r="DF16" s="200">
        <v>5</v>
      </c>
      <c r="DG16" s="200">
        <v>3</v>
      </c>
      <c r="EC16" s="200">
        <v>1</v>
      </c>
      <c r="EE16" s="200">
        <v>1</v>
      </c>
      <c r="EM16" s="200">
        <v>1</v>
      </c>
      <c r="EP16" s="200">
        <v>7</v>
      </c>
      <c r="FC16" s="200">
        <v>1</v>
      </c>
      <c r="FD16" s="200">
        <v>8</v>
      </c>
      <c r="FG16" s="200">
        <v>1</v>
      </c>
      <c r="FI16" s="200">
        <v>6</v>
      </c>
      <c r="GH16" s="200">
        <v>0</v>
      </c>
      <c r="GK16" s="200">
        <v>0</v>
      </c>
      <c r="GM16" s="200">
        <v>7</v>
      </c>
      <c r="GO16" s="200">
        <v>10493</v>
      </c>
      <c r="GP16" s="200">
        <v>77</v>
      </c>
      <c r="GQ16" s="200">
        <v>1</v>
      </c>
      <c r="GR16" s="200">
        <v>638</v>
      </c>
      <c r="GS16" s="200">
        <v>0</v>
      </c>
      <c r="GU16" s="200">
        <v>3</v>
      </c>
      <c r="GZ16" s="200">
        <v>23</v>
      </c>
      <c r="HB16" s="200">
        <v>114</v>
      </c>
      <c r="HM16" s="200">
        <v>3</v>
      </c>
      <c r="HO16" s="200">
        <v>65</v>
      </c>
      <c r="HV16" s="200">
        <v>1</v>
      </c>
      <c r="IE16" s="200">
        <v>0</v>
      </c>
      <c r="IF16" s="200">
        <v>124</v>
      </c>
      <c r="IG16" s="200">
        <v>3</v>
      </c>
      <c r="II16" s="200">
        <v>438</v>
      </c>
      <c r="IP16" s="200">
        <v>1</v>
      </c>
      <c r="IU16" s="200">
        <v>46</v>
      </c>
      <c r="IW16" s="200">
        <v>18</v>
      </c>
      <c r="IY16" s="200">
        <v>199</v>
      </c>
      <c r="JB16" s="200">
        <v>23</v>
      </c>
      <c r="JE16" s="200">
        <v>16</v>
      </c>
      <c r="JM16" s="200">
        <v>11</v>
      </c>
      <c r="JN16" s="200">
        <v>1</v>
      </c>
      <c r="JP16" s="200">
        <v>2903</v>
      </c>
      <c r="JQ16" s="200">
        <v>0</v>
      </c>
      <c r="JR16" s="200">
        <v>0</v>
      </c>
      <c r="JS16" s="200">
        <v>0</v>
      </c>
      <c r="JT16" s="200">
        <v>8</v>
      </c>
      <c r="JU16" s="200">
        <v>11</v>
      </c>
      <c r="JV16" s="200">
        <v>382</v>
      </c>
      <c r="JW16" s="200">
        <v>112</v>
      </c>
      <c r="JX16" s="200">
        <v>803</v>
      </c>
      <c r="JZ16" s="200">
        <v>3</v>
      </c>
      <c r="KC16" s="200">
        <v>42</v>
      </c>
      <c r="KE16" s="200">
        <v>7</v>
      </c>
      <c r="KH16" s="200">
        <v>1</v>
      </c>
      <c r="KM16" s="200">
        <v>6</v>
      </c>
      <c r="KN16" s="200">
        <v>10</v>
      </c>
      <c r="KO16" s="200">
        <v>1</v>
      </c>
      <c r="KR16" s="200">
        <v>0</v>
      </c>
      <c r="KS16" s="200">
        <v>31</v>
      </c>
      <c r="KT16" s="200">
        <v>13</v>
      </c>
      <c r="KU16" s="200">
        <v>3</v>
      </c>
      <c r="KV16" s="200">
        <v>6</v>
      </c>
      <c r="KW16" s="200">
        <v>94</v>
      </c>
      <c r="KX16" s="200">
        <v>6</v>
      </c>
      <c r="KZ16" s="200">
        <v>0</v>
      </c>
      <c r="LA16" s="200">
        <v>7</v>
      </c>
      <c r="LB16" s="200">
        <v>10</v>
      </c>
      <c r="LD16" s="200">
        <v>8</v>
      </c>
      <c r="LF16" s="200">
        <v>70</v>
      </c>
      <c r="LH16" s="200">
        <v>6</v>
      </c>
      <c r="LI16" s="200">
        <v>11</v>
      </c>
      <c r="LJ16" s="200">
        <v>69</v>
      </c>
      <c r="LS16" s="200">
        <v>390</v>
      </c>
      <c r="LX16" s="200">
        <v>2</v>
      </c>
      <c r="MA16" s="200">
        <v>23</v>
      </c>
      <c r="ME16" s="200">
        <v>11</v>
      </c>
      <c r="MT16" s="200">
        <v>1</v>
      </c>
      <c r="MU16" s="200">
        <v>4</v>
      </c>
      <c r="NA16" s="200">
        <v>12</v>
      </c>
      <c r="NB16" s="200">
        <v>0</v>
      </c>
      <c r="NC16" s="200">
        <v>1</v>
      </c>
      <c r="ND16" s="200">
        <v>9</v>
      </c>
      <c r="NE16" s="200">
        <v>3</v>
      </c>
      <c r="NF16" s="200">
        <v>4</v>
      </c>
      <c r="NG16" s="200">
        <v>2</v>
      </c>
      <c r="NH16" s="200">
        <v>1</v>
      </c>
      <c r="NP16" s="200">
        <v>15</v>
      </c>
      <c r="NT16" s="200">
        <v>4</v>
      </c>
      <c r="NZ16" s="200">
        <v>96</v>
      </c>
      <c r="OB16" s="201">
        <v>25011</v>
      </c>
      <c r="OC16" s="200">
        <v>1690</v>
      </c>
      <c r="OD16" s="200">
        <v>107</v>
      </c>
      <c r="OE16" s="200">
        <v>6803</v>
      </c>
      <c r="OF16" s="200">
        <v>8601</v>
      </c>
      <c r="OG16" s="201">
        <v>33612</v>
      </c>
    </row>
    <row r="17" spans="1:397" ht="12.75" customHeight="1">
      <c r="A17" s="209">
        <v>113000</v>
      </c>
      <c r="B17" s="23" t="s">
        <v>121</v>
      </c>
      <c r="K17" s="200">
        <v>11</v>
      </c>
      <c r="M17" s="200">
        <v>3372</v>
      </c>
      <c r="O17" s="200">
        <v>2398</v>
      </c>
      <c r="Q17" s="200">
        <v>2</v>
      </c>
      <c r="X17" s="200">
        <v>14</v>
      </c>
      <c r="Y17" s="200">
        <v>1</v>
      </c>
      <c r="Z17" s="200">
        <v>2</v>
      </c>
      <c r="AA17" s="200">
        <v>13</v>
      </c>
      <c r="AM17" s="200">
        <v>291</v>
      </c>
      <c r="AP17" s="200">
        <v>4</v>
      </c>
      <c r="AT17" s="200">
        <v>1</v>
      </c>
      <c r="BQ17" s="200">
        <v>1</v>
      </c>
      <c r="BV17" s="200">
        <v>1</v>
      </c>
      <c r="CF17" s="200">
        <v>2</v>
      </c>
      <c r="CG17" s="200">
        <v>157</v>
      </c>
      <c r="DE17" s="200">
        <v>4</v>
      </c>
      <c r="DM17" s="200">
        <v>0</v>
      </c>
      <c r="ED17" s="200">
        <v>0</v>
      </c>
      <c r="FC17" s="200">
        <v>3</v>
      </c>
      <c r="FD17" s="200">
        <v>0</v>
      </c>
      <c r="FE17" s="200">
        <v>4</v>
      </c>
      <c r="FF17" s="200">
        <v>2</v>
      </c>
      <c r="FI17" s="200">
        <v>3</v>
      </c>
      <c r="GK17" s="200">
        <v>0</v>
      </c>
      <c r="GO17" s="200">
        <v>30</v>
      </c>
      <c r="HZ17" s="200">
        <v>0</v>
      </c>
      <c r="IB17" s="200">
        <v>1</v>
      </c>
      <c r="IC17" s="200">
        <v>0</v>
      </c>
      <c r="ID17" s="200">
        <v>0</v>
      </c>
      <c r="IG17" s="200">
        <v>1</v>
      </c>
      <c r="II17" s="200">
        <v>510</v>
      </c>
      <c r="IL17" s="200">
        <v>1</v>
      </c>
      <c r="IU17" s="200">
        <v>5</v>
      </c>
      <c r="JE17" s="200">
        <v>0</v>
      </c>
      <c r="JL17" s="200">
        <v>0</v>
      </c>
      <c r="JM17" s="200">
        <v>1</v>
      </c>
      <c r="JP17" s="200">
        <v>937</v>
      </c>
      <c r="JQ17" s="200">
        <v>2</v>
      </c>
      <c r="JR17" s="200">
        <v>0</v>
      </c>
      <c r="JS17" s="200">
        <v>1</v>
      </c>
      <c r="JT17" s="200">
        <v>1</v>
      </c>
      <c r="JU17" s="200">
        <v>1</v>
      </c>
      <c r="JV17" s="200">
        <v>18</v>
      </c>
      <c r="JW17" s="200">
        <v>1</v>
      </c>
      <c r="JX17" s="200">
        <v>286</v>
      </c>
      <c r="JZ17" s="200">
        <v>3</v>
      </c>
      <c r="KH17" s="200">
        <v>1</v>
      </c>
      <c r="KM17" s="200">
        <v>7</v>
      </c>
      <c r="KN17" s="200">
        <v>3</v>
      </c>
      <c r="KO17" s="200">
        <v>1</v>
      </c>
      <c r="KP17" s="200">
        <v>0</v>
      </c>
      <c r="KR17" s="200">
        <v>0</v>
      </c>
      <c r="KS17" s="200">
        <v>30</v>
      </c>
      <c r="KT17" s="200">
        <v>15</v>
      </c>
      <c r="KU17" s="200">
        <v>5</v>
      </c>
      <c r="KV17" s="200">
        <v>2</v>
      </c>
      <c r="KW17" s="200">
        <v>14</v>
      </c>
      <c r="KX17" s="200">
        <v>4</v>
      </c>
      <c r="LA17" s="200">
        <v>37</v>
      </c>
      <c r="LB17" s="200">
        <v>4</v>
      </c>
      <c r="LD17" s="200">
        <v>85</v>
      </c>
      <c r="LE17" s="200">
        <v>1</v>
      </c>
      <c r="LF17" s="200">
        <v>10</v>
      </c>
      <c r="LH17" s="200">
        <v>5</v>
      </c>
      <c r="LI17" s="200">
        <v>9</v>
      </c>
      <c r="LJ17" s="200">
        <v>13</v>
      </c>
      <c r="LK17" s="200">
        <v>105</v>
      </c>
      <c r="LL17" s="200">
        <v>0</v>
      </c>
      <c r="LN17" s="200">
        <v>1</v>
      </c>
      <c r="LP17" s="200">
        <v>3</v>
      </c>
      <c r="LQ17" s="200">
        <v>4</v>
      </c>
      <c r="LX17" s="200">
        <v>1</v>
      </c>
      <c r="LY17" s="200">
        <v>2</v>
      </c>
      <c r="MA17" s="200">
        <v>10</v>
      </c>
      <c r="MB17" s="200">
        <v>2</v>
      </c>
      <c r="MC17" s="200">
        <v>6</v>
      </c>
      <c r="ME17" s="200">
        <v>0</v>
      </c>
      <c r="MW17" s="200">
        <v>6</v>
      </c>
      <c r="NB17" s="200">
        <v>0</v>
      </c>
      <c r="NC17" s="200">
        <v>0</v>
      </c>
      <c r="NF17" s="200">
        <v>44</v>
      </c>
      <c r="NG17" s="200">
        <v>44</v>
      </c>
      <c r="NH17" s="200">
        <v>107</v>
      </c>
      <c r="NI17" s="200">
        <v>28</v>
      </c>
      <c r="NT17" s="200">
        <v>0</v>
      </c>
      <c r="NW17" s="200">
        <v>3</v>
      </c>
      <c r="NZ17" s="200">
        <v>24</v>
      </c>
      <c r="OB17" s="201">
        <v>8722</v>
      </c>
      <c r="OC17" s="200">
        <v>5192</v>
      </c>
      <c r="OD17" s="200">
        <v>457</v>
      </c>
      <c r="OE17" s="200">
        <v>4704</v>
      </c>
      <c r="OF17" s="200">
        <v>10354</v>
      </c>
      <c r="OG17" s="201">
        <v>19076</v>
      </c>
    </row>
    <row r="18" spans="1:397" ht="12.75" customHeight="1">
      <c r="A18" s="209">
        <v>114000</v>
      </c>
      <c r="B18" s="23" t="s">
        <v>122</v>
      </c>
      <c r="O18" s="200">
        <v>9</v>
      </c>
      <c r="X18" s="200">
        <v>2</v>
      </c>
      <c r="Y18" s="200">
        <v>9</v>
      </c>
      <c r="Z18" s="200">
        <v>1</v>
      </c>
      <c r="AA18" s="200">
        <v>15</v>
      </c>
      <c r="AM18" s="200">
        <v>4</v>
      </c>
      <c r="AO18" s="200">
        <v>26</v>
      </c>
      <c r="AP18" s="200">
        <v>2</v>
      </c>
      <c r="AS18" s="200">
        <v>2</v>
      </c>
      <c r="AT18" s="200">
        <v>0</v>
      </c>
      <c r="AW18" s="200">
        <v>5</v>
      </c>
      <c r="BD18" s="200">
        <v>0</v>
      </c>
      <c r="BP18" s="200">
        <v>2</v>
      </c>
      <c r="BQ18" s="200">
        <v>0</v>
      </c>
      <c r="BR18" s="200">
        <v>44</v>
      </c>
      <c r="BV18" s="200">
        <v>18</v>
      </c>
      <c r="BW18" s="200">
        <v>22</v>
      </c>
      <c r="BX18" s="200">
        <v>4</v>
      </c>
      <c r="CF18" s="200">
        <v>9</v>
      </c>
      <c r="CG18" s="200">
        <v>19</v>
      </c>
      <c r="CH18" s="200">
        <v>19</v>
      </c>
      <c r="CX18" s="200">
        <v>0</v>
      </c>
      <c r="CY18" s="200">
        <v>6</v>
      </c>
      <c r="DD18" s="200">
        <v>5</v>
      </c>
      <c r="ED18" s="200">
        <v>0</v>
      </c>
      <c r="EE18" s="200">
        <v>1</v>
      </c>
      <c r="EF18" s="200">
        <v>130</v>
      </c>
      <c r="EM18" s="200">
        <v>20</v>
      </c>
      <c r="EP18" s="200">
        <v>34</v>
      </c>
      <c r="EQ18" s="200">
        <v>0</v>
      </c>
      <c r="FC18" s="200">
        <v>5</v>
      </c>
      <c r="FD18" s="200">
        <v>7</v>
      </c>
      <c r="FE18" s="200">
        <v>2</v>
      </c>
      <c r="FF18" s="200">
        <v>16</v>
      </c>
      <c r="FI18" s="200">
        <v>17</v>
      </c>
      <c r="FP18" s="200">
        <v>63</v>
      </c>
      <c r="GK18" s="200">
        <v>0</v>
      </c>
      <c r="GM18" s="200">
        <v>3</v>
      </c>
      <c r="GO18" s="200">
        <v>16</v>
      </c>
      <c r="HB18" s="200">
        <v>0</v>
      </c>
      <c r="HV18" s="200">
        <v>19</v>
      </c>
      <c r="HZ18" s="200">
        <v>0</v>
      </c>
      <c r="IC18" s="200">
        <v>0</v>
      </c>
      <c r="ID18" s="200">
        <v>0</v>
      </c>
      <c r="IG18" s="200">
        <v>0</v>
      </c>
      <c r="II18" s="200">
        <v>505</v>
      </c>
      <c r="IL18" s="200">
        <v>19</v>
      </c>
      <c r="IU18" s="200">
        <v>9</v>
      </c>
      <c r="IW18" s="200">
        <v>0</v>
      </c>
      <c r="JB18" s="200">
        <v>1</v>
      </c>
      <c r="JG18" s="200">
        <v>8</v>
      </c>
      <c r="JL18" s="200">
        <v>16</v>
      </c>
      <c r="JM18" s="200">
        <v>4</v>
      </c>
      <c r="JO18" s="200">
        <v>5</v>
      </c>
      <c r="JP18" s="200">
        <v>212</v>
      </c>
      <c r="JQ18" s="200">
        <v>2</v>
      </c>
      <c r="JR18" s="200">
        <v>0</v>
      </c>
      <c r="JS18" s="200">
        <v>1</v>
      </c>
      <c r="JT18" s="200">
        <v>1</v>
      </c>
      <c r="JU18" s="200">
        <v>1</v>
      </c>
      <c r="JV18" s="200">
        <v>2</v>
      </c>
      <c r="JW18" s="200">
        <v>2</v>
      </c>
      <c r="JX18" s="200">
        <v>28</v>
      </c>
      <c r="JY18" s="200">
        <v>2</v>
      </c>
      <c r="JZ18" s="200">
        <v>3</v>
      </c>
      <c r="KA18" s="200">
        <v>363</v>
      </c>
      <c r="KH18" s="200">
        <v>1</v>
      </c>
      <c r="KM18" s="200">
        <v>0</v>
      </c>
      <c r="KO18" s="200">
        <v>0</v>
      </c>
      <c r="KR18" s="200">
        <v>0</v>
      </c>
      <c r="KS18" s="200">
        <v>35</v>
      </c>
      <c r="KT18" s="200">
        <v>26</v>
      </c>
      <c r="KU18" s="200">
        <v>39</v>
      </c>
      <c r="KV18" s="200">
        <v>1</v>
      </c>
      <c r="KW18" s="200">
        <v>74</v>
      </c>
      <c r="KX18" s="200">
        <v>4</v>
      </c>
      <c r="LA18" s="200">
        <v>2</v>
      </c>
      <c r="LB18" s="200">
        <v>1</v>
      </c>
      <c r="LD18" s="200">
        <v>0</v>
      </c>
      <c r="LE18" s="200">
        <v>0</v>
      </c>
      <c r="LF18" s="200">
        <v>4</v>
      </c>
      <c r="LH18" s="200">
        <v>2</v>
      </c>
      <c r="LI18" s="200">
        <v>4</v>
      </c>
      <c r="LJ18" s="200">
        <v>25</v>
      </c>
      <c r="LK18" s="200">
        <v>25</v>
      </c>
      <c r="LM18" s="200">
        <v>2</v>
      </c>
      <c r="LN18" s="200">
        <v>4</v>
      </c>
      <c r="LP18" s="200">
        <v>5</v>
      </c>
      <c r="LQ18" s="200">
        <v>4</v>
      </c>
      <c r="LS18" s="200">
        <v>74</v>
      </c>
      <c r="LX18" s="200">
        <v>0</v>
      </c>
      <c r="LY18" s="200">
        <v>1</v>
      </c>
      <c r="MA18" s="200">
        <v>9</v>
      </c>
      <c r="MB18" s="200">
        <v>0</v>
      </c>
      <c r="MC18" s="200">
        <v>3</v>
      </c>
      <c r="ME18" s="200">
        <v>47</v>
      </c>
      <c r="NB18" s="200">
        <v>0</v>
      </c>
      <c r="NC18" s="200">
        <v>0</v>
      </c>
      <c r="NI18" s="200">
        <v>3</v>
      </c>
      <c r="NT18" s="200">
        <v>2</v>
      </c>
      <c r="NW18" s="200">
        <v>1</v>
      </c>
      <c r="NY18" s="200">
        <v>1</v>
      </c>
      <c r="NZ18" s="200">
        <v>1</v>
      </c>
      <c r="OB18" s="201">
        <v>2142</v>
      </c>
      <c r="OC18" s="200">
        <v>906</v>
      </c>
      <c r="OD18" s="200">
        <v>615</v>
      </c>
      <c r="OE18" s="200">
        <v>3237</v>
      </c>
      <c r="OF18" s="200">
        <v>4758</v>
      </c>
      <c r="OG18" s="201">
        <v>6899</v>
      </c>
    </row>
    <row r="19" spans="1:397" ht="12.75" customHeight="1">
      <c r="A19" s="209">
        <v>115000</v>
      </c>
      <c r="B19" s="23" t="s">
        <v>123</v>
      </c>
      <c r="G19" s="200">
        <v>255</v>
      </c>
      <c r="I19" s="200">
        <v>24</v>
      </c>
      <c r="K19" s="200">
        <v>347</v>
      </c>
      <c r="M19" s="200">
        <v>6</v>
      </c>
      <c r="U19" s="200">
        <v>1</v>
      </c>
      <c r="X19" s="200">
        <v>32</v>
      </c>
      <c r="AA19" s="200">
        <v>16</v>
      </c>
      <c r="AP19" s="200">
        <v>3</v>
      </c>
      <c r="AR19" s="200">
        <v>2</v>
      </c>
      <c r="AT19" s="200">
        <v>0</v>
      </c>
      <c r="BM19" s="200">
        <v>3</v>
      </c>
      <c r="BP19" s="200">
        <v>1</v>
      </c>
      <c r="BQ19" s="200">
        <v>0</v>
      </c>
      <c r="BV19" s="200">
        <v>3</v>
      </c>
      <c r="BX19" s="200">
        <v>1</v>
      </c>
      <c r="CF19" s="200">
        <v>13</v>
      </c>
      <c r="CH19" s="200">
        <v>30</v>
      </c>
      <c r="CX19" s="200">
        <v>0</v>
      </c>
      <c r="DE19" s="200">
        <v>2</v>
      </c>
      <c r="DY19" s="200">
        <v>1</v>
      </c>
      <c r="ED19" s="200">
        <v>0</v>
      </c>
      <c r="EE19" s="200">
        <v>1</v>
      </c>
      <c r="EP19" s="200">
        <v>4</v>
      </c>
      <c r="ER19" s="200">
        <v>1</v>
      </c>
      <c r="FC19" s="200">
        <v>0</v>
      </c>
      <c r="FD19" s="200">
        <v>3</v>
      </c>
      <c r="FE19" s="200">
        <v>1</v>
      </c>
      <c r="FF19" s="200">
        <v>2</v>
      </c>
      <c r="FG19" s="200">
        <v>5</v>
      </c>
      <c r="FI19" s="200">
        <v>15</v>
      </c>
      <c r="GK19" s="200">
        <v>0</v>
      </c>
      <c r="GN19" s="200">
        <v>0</v>
      </c>
      <c r="GO19" s="200">
        <v>145</v>
      </c>
      <c r="HB19" s="200">
        <v>2</v>
      </c>
      <c r="HR19" s="200">
        <v>21</v>
      </c>
      <c r="HV19" s="200">
        <v>64</v>
      </c>
      <c r="HZ19" s="200">
        <v>1</v>
      </c>
      <c r="IC19" s="200">
        <v>0</v>
      </c>
      <c r="ID19" s="200">
        <v>0</v>
      </c>
      <c r="IG19" s="200">
        <v>0</v>
      </c>
      <c r="II19" s="200">
        <v>112</v>
      </c>
      <c r="IL19" s="200">
        <v>4</v>
      </c>
      <c r="IT19" s="200">
        <v>1704</v>
      </c>
      <c r="IU19" s="200">
        <v>469</v>
      </c>
      <c r="IW19" s="200">
        <v>0</v>
      </c>
      <c r="IY19" s="200">
        <v>101</v>
      </c>
      <c r="IZ19" s="200">
        <v>1</v>
      </c>
      <c r="JA19" s="200">
        <v>0</v>
      </c>
      <c r="JE19" s="200">
        <v>1</v>
      </c>
      <c r="JF19" s="200">
        <v>3</v>
      </c>
      <c r="JL19" s="200">
        <v>34</v>
      </c>
      <c r="JM19" s="200">
        <v>7</v>
      </c>
      <c r="JP19" s="200">
        <v>667</v>
      </c>
      <c r="JQ19" s="200">
        <v>0</v>
      </c>
      <c r="JR19" s="200">
        <v>0</v>
      </c>
      <c r="JS19" s="200">
        <v>0</v>
      </c>
      <c r="JT19" s="200">
        <v>1</v>
      </c>
      <c r="JU19" s="200">
        <v>22</v>
      </c>
      <c r="JV19" s="200">
        <v>45</v>
      </c>
      <c r="JW19" s="200">
        <v>14</v>
      </c>
      <c r="JX19" s="200">
        <v>105</v>
      </c>
      <c r="JY19" s="200">
        <v>0</v>
      </c>
      <c r="JZ19" s="200">
        <v>5</v>
      </c>
      <c r="KA19" s="200">
        <v>8</v>
      </c>
      <c r="KH19" s="200">
        <v>0</v>
      </c>
      <c r="KM19" s="200">
        <v>0</v>
      </c>
      <c r="KN19" s="200">
        <v>0</v>
      </c>
      <c r="KO19" s="200">
        <v>1</v>
      </c>
      <c r="KP19" s="200">
        <v>0</v>
      </c>
      <c r="KR19" s="200">
        <v>0</v>
      </c>
      <c r="KS19" s="200">
        <v>46</v>
      </c>
      <c r="KT19" s="200">
        <v>17</v>
      </c>
      <c r="KU19" s="200">
        <v>26</v>
      </c>
      <c r="KV19" s="200">
        <v>4</v>
      </c>
      <c r="KW19" s="200">
        <v>30</v>
      </c>
      <c r="KX19" s="200">
        <v>5</v>
      </c>
      <c r="LA19" s="200">
        <v>5</v>
      </c>
      <c r="LB19" s="200">
        <v>3</v>
      </c>
      <c r="LD19" s="200">
        <v>68</v>
      </c>
      <c r="LE19" s="200">
        <v>14</v>
      </c>
      <c r="LF19" s="200">
        <v>101</v>
      </c>
      <c r="LH19" s="200">
        <v>8</v>
      </c>
      <c r="LI19" s="200">
        <v>8</v>
      </c>
      <c r="LJ19" s="200">
        <v>53</v>
      </c>
      <c r="LK19" s="200">
        <v>305</v>
      </c>
      <c r="LL19" s="200">
        <v>1</v>
      </c>
      <c r="LM19" s="200">
        <v>2</v>
      </c>
      <c r="LN19" s="200">
        <v>0</v>
      </c>
      <c r="LO19" s="200">
        <v>1</v>
      </c>
      <c r="LP19" s="200">
        <v>3</v>
      </c>
      <c r="LQ19" s="200">
        <v>4</v>
      </c>
      <c r="LU19" s="200">
        <v>2</v>
      </c>
      <c r="LW19" s="200">
        <v>2</v>
      </c>
      <c r="LX19" s="200">
        <v>2</v>
      </c>
      <c r="LY19" s="200">
        <v>4</v>
      </c>
      <c r="LZ19" s="200">
        <v>0</v>
      </c>
      <c r="MA19" s="200">
        <v>27</v>
      </c>
      <c r="MB19" s="200">
        <v>4</v>
      </c>
      <c r="ME19" s="200">
        <v>21</v>
      </c>
      <c r="MW19" s="200">
        <v>0</v>
      </c>
      <c r="NA19" s="200">
        <v>1</v>
      </c>
      <c r="NB19" s="200">
        <v>0</v>
      </c>
      <c r="NC19" s="200">
        <v>0</v>
      </c>
      <c r="NE19" s="200">
        <v>0</v>
      </c>
      <c r="NL19" s="200">
        <v>17</v>
      </c>
      <c r="NT19" s="200">
        <v>6</v>
      </c>
      <c r="NY19" s="200">
        <v>0</v>
      </c>
      <c r="NZ19" s="200">
        <v>21</v>
      </c>
      <c r="OB19" s="201">
        <v>5127</v>
      </c>
      <c r="OC19" s="200">
        <v>10388</v>
      </c>
      <c r="OD19" s="200">
        <v>281</v>
      </c>
      <c r="OE19" s="200">
        <v>2686</v>
      </c>
      <c r="OF19" s="200">
        <v>13355</v>
      </c>
      <c r="OG19" s="201">
        <v>18482</v>
      </c>
    </row>
    <row r="20" spans="1:397" ht="12.75" customHeight="1">
      <c r="A20" s="209">
        <v>211000</v>
      </c>
      <c r="B20" s="23" t="s">
        <v>124</v>
      </c>
      <c r="P20" s="200">
        <v>38347</v>
      </c>
      <c r="Q20" s="200">
        <v>62</v>
      </c>
      <c r="W20" s="200">
        <v>5291</v>
      </c>
      <c r="X20" s="200">
        <v>759</v>
      </c>
      <c r="Y20" s="200">
        <v>1078</v>
      </c>
      <c r="Z20" s="200">
        <v>445</v>
      </c>
      <c r="AA20" s="200">
        <v>5156</v>
      </c>
      <c r="AS20" s="200">
        <v>241</v>
      </c>
      <c r="AX20" s="200">
        <v>8</v>
      </c>
      <c r="BC20" s="200">
        <v>661</v>
      </c>
      <c r="BD20" s="200">
        <v>466</v>
      </c>
      <c r="BP20" s="200">
        <v>77</v>
      </c>
      <c r="BQ20" s="200">
        <v>239</v>
      </c>
      <c r="BV20" s="200">
        <v>6</v>
      </c>
      <c r="BX20" s="200">
        <v>6</v>
      </c>
      <c r="BY20" s="200">
        <v>12</v>
      </c>
      <c r="BZ20" s="200">
        <v>19</v>
      </c>
      <c r="CA20" s="200">
        <v>655</v>
      </c>
      <c r="CC20" s="200">
        <v>40</v>
      </c>
      <c r="CF20" s="200">
        <v>52</v>
      </c>
      <c r="CI20" s="200">
        <v>134</v>
      </c>
      <c r="CJ20" s="200">
        <v>1065</v>
      </c>
      <c r="CN20" s="200">
        <v>39</v>
      </c>
      <c r="CT20" s="200">
        <v>10</v>
      </c>
      <c r="CX20" s="200">
        <v>916</v>
      </c>
      <c r="DB20" s="200">
        <v>64</v>
      </c>
      <c r="DC20" s="200">
        <v>159</v>
      </c>
      <c r="DE20" s="200">
        <v>197</v>
      </c>
      <c r="DF20" s="200">
        <v>113</v>
      </c>
      <c r="DG20" s="200">
        <v>88</v>
      </c>
      <c r="DY20" s="200">
        <v>7</v>
      </c>
      <c r="EF20" s="200">
        <v>5</v>
      </c>
      <c r="EM20" s="200">
        <v>4</v>
      </c>
      <c r="ES20" s="200">
        <v>5</v>
      </c>
      <c r="FC20" s="200">
        <v>15</v>
      </c>
      <c r="FD20" s="200">
        <v>17</v>
      </c>
      <c r="FE20" s="200">
        <v>25</v>
      </c>
      <c r="FF20" s="200">
        <v>31</v>
      </c>
      <c r="FI20" s="200">
        <v>22</v>
      </c>
      <c r="GM20" s="200">
        <v>6</v>
      </c>
      <c r="IA20" s="200">
        <v>6</v>
      </c>
      <c r="IB20" s="200">
        <v>6</v>
      </c>
      <c r="IC20" s="200">
        <v>8</v>
      </c>
      <c r="IG20" s="200">
        <v>4</v>
      </c>
      <c r="II20" s="200">
        <v>1202</v>
      </c>
      <c r="IL20" s="200">
        <v>471</v>
      </c>
      <c r="IM20" s="200">
        <v>4042</v>
      </c>
      <c r="IN20" s="200">
        <v>313</v>
      </c>
      <c r="IP20" s="200">
        <v>126</v>
      </c>
      <c r="IQ20" s="200">
        <v>211</v>
      </c>
      <c r="JE20" s="200">
        <v>585</v>
      </c>
      <c r="JL20" s="200">
        <v>15</v>
      </c>
      <c r="JM20" s="200">
        <v>7</v>
      </c>
      <c r="JP20" s="200">
        <v>1405</v>
      </c>
      <c r="JQ20" s="200">
        <v>8</v>
      </c>
      <c r="JR20" s="200">
        <v>0</v>
      </c>
      <c r="JS20" s="200">
        <v>1</v>
      </c>
      <c r="JT20" s="200">
        <v>6</v>
      </c>
      <c r="JU20" s="200">
        <v>18</v>
      </c>
      <c r="JV20" s="200">
        <v>178</v>
      </c>
      <c r="JW20" s="200">
        <v>226</v>
      </c>
      <c r="JX20" s="200">
        <v>272</v>
      </c>
      <c r="JY20" s="200">
        <v>0</v>
      </c>
      <c r="JZ20" s="200">
        <v>4285</v>
      </c>
      <c r="KA20" s="200">
        <v>1</v>
      </c>
      <c r="KC20" s="200">
        <v>1</v>
      </c>
      <c r="KE20" s="200">
        <v>0</v>
      </c>
      <c r="KH20" s="200">
        <v>10</v>
      </c>
      <c r="KK20" s="200">
        <v>21</v>
      </c>
      <c r="KM20" s="200">
        <v>178</v>
      </c>
      <c r="KN20" s="200">
        <v>43</v>
      </c>
      <c r="KO20" s="200">
        <v>11</v>
      </c>
      <c r="KP20" s="200">
        <v>58</v>
      </c>
      <c r="KQ20" s="200">
        <v>0</v>
      </c>
      <c r="KS20" s="200">
        <v>358</v>
      </c>
      <c r="KT20" s="200">
        <v>99</v>
      </c>
      <c r="KU20" s="200">
        <v>55</v>
      </c>
      <c r="KV20" s="200">
        <v>157</v>
      </c>
      <c r="KW20" s="200">
        <v>198</v>
      </c>
      <c r="KX20" s="200">
        <v>11</v>
      </c>
      <c r="LA20" s="200">
        <v>154</v>
      </c>
      <c r="LB20" s="200">
        <v>111</v>
      </c>
      <c r="LD20" s="200">
        <v>3010</v>
      </c>
      <c r="LE20" s="200">
        <v>1226</v>
      </c>
      <c r="LF20" s="200">
        <v>1639</v>
      </c>
      <c r="LG20" s="200">
        <v>122</v>
      </c>
      <c r="LH20" s="200">
        <v>144</v>
      </c>
      <c r="LI20" s="200">
        <v>76</v>
      </c>
      <c r="LJ20" s="200">
        <v>253</v>
      </c>
      <c r="LK20" s="200">
        <v>1176</v>
      </c>
      <c r="LL20" s="200">
        <v>7</v>
      </c>
      <c r="LM20" s="200">
        <v>63</v>
      </c>
      <c r="LN20" s="200">
        <v>1</v>
      </c>
      <c r="LP20" s="200">
        <v>65</v>
      </c>
      <c r="LQ20" s="200">
        <v>91</v>
      </c>
      <c r="LT20" s="200">
        <v>7855</v>
      </c>
      <c r="LU20" s="200">
        <v>3</v>
      </c>
      <c r="LV20" s="200">
        <v>1</v>
      </c>
      <c r="LW20" s="200">
        <v>7</v>
      </c>
      <c r="LX20" s="200">
        <v>7</v>
      </c>
      <c r="LY20" s="200">
        <v>0</v>
      </c>
      <c r="LZ20" s="200">
        <v>16</v>
      </c>
      <c r="MA20" s="200">
        <v>66</v>
      </c>
      <c r="MB20" s="200">
        <v>2</v>
      </c>
      <c r="MC20" s="200">
        <v>370</v>
      </c>
      <c r="ME20" s="200">
        <v>0</v>
      </c>
      <c r="MU20" s="200">
        <v>0</v>
      </c>
      <c r="MV20" s="200">
        <v>0</v>
      </c>
      <c r="MW20" s="200">
        <v>0</v>
      </c>
      <c r="NA20" s="200">
        <v>0</v>
      </c>
      <c r="NB20" s="200">
        <v>1</v>
      </c>
      <c r="NC20" s="200">
        <v>1</v>
      </c>
      <c r="ND20" s="200">
        <v>1</v>
      </c>
      <c r="NE20" s="200">
        <v>0</v>
      </c>
      <c r="NF20" s="200">
        <v>6</v>
      </c>
      <c r="NG20" s="200">
        <v>7</v>
      </c>
      <c r="NH20" s="200">
        <v>1</v>
      </c>
      <c r="NI20" s="200">
        <v>4</v>
      </c>
      <c r="NL20" s="200">
        <v>0</v>
      </c>
      <c r="NP20" s="200">
        <v>21</v>
      </c>
      <c r="NZ20" s="200">
        <v>712</v>
      </c>
      <c r="OB20" s="201">
        <v>88353</v>
      </c>
      <c r="OC20" s="200">
        <v>22573</v>
      </c>
      <c r="OD20" s="200">
        <v>27024</v>
      </c>
      <c r="OE20" s="200">
        <v>155691</v>
      </c>
      <c r="OF20" s="200">
        <v>205288</v>
      </c>
      <c r="OG20" s="201">
        <v>293640</v>
      </c>
    </row>
    <row r="21" spans="1:397" ht="12.75" customHeight="1">
      <c r="A21" s="209">
        <v>212100</v>
      </c>
      <c r="B21" s="23" t="s">
        <v>125</v>
      </c>
      <c r="H21" s="200">
        <v>7</v>
      </c>
      <c r="M21" s="200">
        <v>60</v>
      </c>
      <c r="P21" s="200">
        <v>1</v>
      </c>
      <c r="Q21" s="200">
        <v>5675</v>
      </c>
      <c r="T21" s="200">
        <v>564</v>
      </c>
      <c r="U21" s="200">
        <v>16</v>
      </c>
      <c r="W21" s="200">
        <v>526</v>
      </c>
      <c r="X21" s="200">
        <v>277</v>
      </c>
      <c r="Y21" s="200">
        <v>36</v>
      </c>
      <c r="Z21" s="200">
        <v>9</v>
      </c>
      <c r="AA21" s="200">
        <v>490</v>
      </c>
      <c r="AM21" s="200">
        <v>31</v>
      </c>
      <c r="AS21" s="200">
        <v>1</v>
      </c>
      <c r="AT21" s="200">
        <v>16</v>
      </c>
      <c r="AU21" s="200">
        <v>9</v>
      </c>
      <c r="AV21" s="200">
        <v>1</v>
      </c>
      <c r="AZ21" s="200">
        <v>69</v>
      </c>
      <c r="BC21" s="200">
        <v>106</v>
      </c>
      <c r="BD21" s="200">
        <v>4</v>
      </c>
      <c r="BP21" s="200">
        <v>14</v>
      </c>
      <c r="BV21" s="200">
        <v>8</v>
      </c>
      <c r="BW21" s="200">
        <v>0</v>
      </c>
      <c r="BX21" s="200">
        <v>9</v>
      </c>
      <c r="BY21" s="200">
        <v>189</v>
      </c>
      <c r="BZ21" s="200">
        <v>24</v>
      </c>
      <c r="CF21" s="200">
        <v>16</v>
      </c>
      <c r="CI21" s="200">
        <v>386</v>
      </c>
      <c r="CJ21" s="200">
        <v>1197</v>
      </c>
      <c r="CX21" s="200">
        <v>55</v>
      </c>
      <c r="DE21" s="200">
        <v>324</v>
      </c>
      <c r="DM21" s="200">
        <v>4</v>
      </c>
      <c r="DN21" s="200">
        <v>0</v>
      </c>
      <c r="DO21" s="200">
        <v>0</v>
      </c>
      <c r="DP21" s="200">
        <v>0</v>
      </c>
      <c r="DR21" s="200">
        <v>0</v>
      </c>
      <c r="DY21" s="200">
        <v>10</v>
      </c>
      <c r="EF21" s="200">
        <v>7</v>
      </c>
      <c r="FC21" s="200">
        <v>18</v>
      </c>
      <c r="FD21" s="200">
        <v>22</v>
      </c>
      <c r="FE21" s="200">
        <v>33</v>
      </c>
      <c r="FF21" s="200">
        <v>39</v>
      </c>
      <c r="FI21" s="200">
        <v>39</v>
      </c>
      <c r="FO21" s="200">
        <v>15</v>
      </c>
      <c r="GM21" s="200">
        <v>7</v>
      </c>
      <c r="HR21" s="200">
        <v>5</v>
      </c>
      <c r="HZ21" s="200">
        <v>12</v>
      </c>
      <c r="IA21" s="200">
        <v>7</v>
      </c>
      <c r="IB21" s="200">
        <v>7</v>
      </c>
      <c r="IC21" s="200">
        <v>16</v>
      </c>
      <c r="IG21" s="200">
        <v>6</v>
      </c>
      <c r="II21" s="200">
        <v>2239</v>
      </c>
      <c r="IL21" s="200">
        <v>217</v>
      </c>
      <c r="IM21" s="200">
        <v>10</v>
      </c>
      <c r="IN21" s="200">
        <v>22</v>
      </c>
      <c r="IP21" s="200">
        <v>5</v>
      </c>
      <c r="IQ21" s="200">
        <v>28</v>
      </c>
      <c r="JE21" s="200">
        <v>306</v>
      </c>
      <c r="JF21" s="200">
        <v>19</v>
      </c>
      <c r="JL21" s="200">
        <v>45</v>
      </c>
      <c r="JM21" s="200">
        <v>226</v>
      </c>
      <c r="JN21" s="200">
        <v>132</v>
      </c>
      <c r="JO21" s="200">
        <v>22</v>
      </c>
      <c r="JP21" s="200">
        <v>1292</v>
      </c>
      <c r="JQ21" s="200">
        <v>12</v>
      </c>
      <c r="JR21" s="200">
        <v>1</v>
      </c>
      <c r="JS21" s="200">
        <v>2</v>
      </c>
      <c r="JT21" s="200">
        <v>90</v>
      </c>
      <c r="JU21" s="200">
        <v>12</v>
      </c>
      <c r="JV21" s="200">
        <v>2047</v>
      </c>
      <c r="JW21" s="200">
        <v>150</v>
      </c>
      <c r="JX21" s="200">
        <v>227</v>
      </c>
      <c r="JY21" s="200">
        <v>1</v>
      </c>
      <c r="JZ21" s="200">
        <v>17</v>
      </c>
      <c r="KA21" s="200">
        <v>3</v>
      </c>
      <c r="KC21" s="200">
        <v>4</v>
      </c>
      <c r="KE21" s="200">
        <v>0</v>
      </c>
      <c r="KH21" s="200">
        <v>0</v>
      </c>
      <c r="KK21" s="200">
        <v>1</v>
      </c>
      <c r="KM21" s="200">
        <v>31</v>
      </c>
      <c r="KN21" s="200">
        <v>6</v>
      </c>
      <c r="KO21" s="200">
        <v>2</v>
      </c>
      <c r="KP21" s="200">
        <v>0</v>
      </c>
      <c r="KQ21" s="200">
        <v>0</v>
      </c>
      <c r="KS21" s="200">
        <v>127</v>
      </c>
      <c r="KT21" s="200">
        <v>32</v>
      </c>
      <c r="KU21" s="200">
        <v>30</v>
      </c>
      <c r="KV21" s="200">
        <v>369</v>
      </c>
      <c r="KW21" s="200">
        <v>25</v>
      </c>
      <c r="KX21" s="200">
        <v>5</v>
      </c>
      <c r="LA21" s="200">
        <v>5</v>
      </c>
      <c r="LB21" s="200">
        <v>23</v>
      </c>
      <c r="LD21" s="200">
        <v>613</v>
      </c>
      <c r="LE21" s="200">
        <v>220</v>
      </c>
      <c r="LF21" s="200">
        <v>207</v>
      </c>
      <c r="LH21" s="200">
        <v>1</v>
      </c>
      <c r="LI21" s="200">
        <v>0</v>
      </c>
      <c r="LJ21" s="200">
        <v>77</v>
      </c>
      <c r="LK21" s="200">
        <v>370</v>
      </c>
      <c r="LL21" s="200">
        <v>5</v>
      </c>
      <c r="LM21" s="200">
        <v>13</v>
      </c>
      <c r="LN21" s="200">
        <v>5</v>
      </c>
      <c r="LP21" s="200">
        <v>6</v>
      </c>
      <c r="LQ21" s="200">
        <v>13</v>
      </c>
      <c r="LT21" s="200">
        <v>712</v>
      </c>
      <c r="LU21" s="200">
        <v>4</v>
      </c>
      <c r="LW21" s="200">
        <v>3</v>
      </c>
      <c r="LX21" s="200">
        <v>16</v>
      </c>
      <c r="LY21" s="200">
        <v>10</v>
      </c>
      <c r="LZ21" s="200">
        <v>7</v>
      </c>
      <c r="MA21" s="200">
        <v>68</v>
      </c>
      <c r="MB21" s="200">
        <v>3</v>
      </c>
      <c r="MC21" s="200">
        <v>35</v>
      </c>
      <c r="MU21" s="200">
        <v>0</v>
      </c>
      <c r="MW21" s="200">
        <v>0</v>
      </c>
      <c r="NA21" s="200">
        <v>0</v>
      </c>
      <c r="NB21" s="200">
        <v>2</v>
      </c>
      <c r="NC21" s="200">
        <v>1</v>
      </c>
      <c r="ND21" s="200">
        <v>2</v>
      </c>
      <c r="NE21" s="200">
        <v>0</v>
      </c>
      <c r="NF21" s="200">
        <v>6</v>
      </c>
      <c r="NG21" s="200">
        <v>5</v>
      </c>
      <c r="NH21" s="200">
        <v>0</v>
      </c>
      <c r="NI21" s="200">
        <v>13</v>
      </c>
      <c r="NL21" s="200">
        <v>0</v>
      </c>
      <c r="NP21" s="200">
        <v>10</v>
      </c>
      <c r="NT21" s="200">
        <v>1</v>
      </c>
      <c r="NZ21" s="200">
        <v>0</v>
      </c>
      <c r="OB21" s="201">
        <v>20582</v>
      </c>
      <c r="OC21" s="200">
        <v>6744</v>
      </c>
      <c r="OD21" s="200">
        <v>3128</v>
      </c>
      <c r="OE21" s="200">
        <v>12486</v>
      </c>
      <c r="OF21" s="200">
        <v>22357</v>
      </c>
      <c r="OG21" s="201">
        <v>42939</v>
      </c>
    </row>
    <row r="22" spans="1:397" ht="12.75" customHeight="1">
      <c r="A22" s="209" t="s">
        <v>127</v>
      </c>
      <c r="B22" s="23" t="s">
        <v>126</v>
      </c>
      <c r="H22" s="200">
        <v>10</v>
      </c>
      <c r="P22" s="200">
        <v>6</v>
      </c>
      <c r="Q22" s="200">
        <v>35</v>
      </c>
      <c r="R22" s="200">
        <v>236</v>
      </c>
      <c r="S22" s="200">
        <v>6</v>
      </c>
      <c r="T22" s="200">
        <v>1</v>
      </c>
      <c r="U22" s="200">
        <v>1</v>
      </c>
      <c r="W22" s="200">
        <v>174</v>
      </c>
      <c r="X22" s="200">
        <v>447</v>
      </c>
      <c r="Y22" s="200">
        <v>119</v>
      </c>
      <c r="Z22" s="200">
        <v>5</v>
      </c>
      <c r="AA22" s="200">
        <v>57</v>
      </c>
      <c r="AM22" s="200">
        <v>2</v>
      </c>
      <c r="AP22" s="200">
        <v>6</v>
      </c>
      <c r="AW22" s="200">
        <v>85</v>
      </c>
      <c r="BC22" s="200">
        <v>159</v>
      </c>
      <c r="BD22" s="200">
        <v>19</v>
      </c>
      <c r="BK22" s="200">
        <v>10</v>
      </c>
      <c r="BM22" s="200">
        <v>17</v>
      </c>
      <c r="BP22" s="200">
        <v>21</v>
      </c>
      <c r="BQ22" s="200">
        <v>2</v>
      </c>
      <c r="BX22" s="200">
        <v>30</v>
      </c>
      <c r="BY22" s="200">
        <v>56</v>
      </c>
      <c r="BZ22" s="200">
        <v>98</v>
      </c>
      <c r="CF22" s="200">
        <v>61</v>
      </c>
      <c r="CI22" s="200">
        <v>305</v>
      </c>
      <c r="CJ22" s="200">
        <v>137</v>
      </c>
      <c r="CX22" s="200">
        <v>34</v>
      </c>
      <c r="DE22" s="200">
        <v>337</v>
      </c>
      <c r="DG22" s="200">
        <v>8</v>
      </c>
      <c r="FC22" s="200">
        <v>14</v>
      </c>
      <c r="FD22" s="200">
        <v>5</v>
      </c>
      <c r="FE22" s="200">
        <v>34</v>
      </c>
      <c r="FF22" s="200">
        <v>24</v>
      </c>
      <c r="FI22" s="200">
        <v>33</v>
      </c>
      <c r="GM22" s="200">
        <v>5</v>
      </c>
      <c r="IA22" s="200">
        <v>21</v>
      </c>
      <c r="IB22" s="200">
        <v>21</v>
      </c>
      <c r="IC22" s="200">
        <v>25</v>
      </c>
      <c r="II22" s="200">
        <v>1213</v>
      </c>
      <c r="IL22" s="200">
        <v>32</v>
      </c>
      <c r="IM22" s="200">
        <v>38</v>
      </c>
      <c r="IN22" s="200">
        <v>121</v>
      </c>
      <c r="IP22" s="200">
        <v>42</v>
      </c>
      <c r="IQ22" s="200">
        <v>157</v>
      </c>
      <c r="JE22" s="200">
        <v>66</v>
      </c>
      <c r="JL22" s="200">
        <v>32</v>
      </c>
      <c r="JM22" s="200">
        <v>271</v>
      </c>
      <c r="JP22" s="200">
        <v>563</v>
      </c>
      <c r="JQ22" s="200">
        <v>8</v>
      </c>
      <c r="JR22" s="200">
        <v>0</v>
      </c>
      <c r="JS22" s="200">
        <v>0</v>
      </c>
      <c r="JT22" s="200">
        <v>1</v>
      </c>
      <c r="JU22" s="200">
        <v>6</v>
      </c>
      <c r="JV22" s="200">
        <v>41</v>
      </c>
      <c r="JW22" s="200">
        <v>24</v>
      </c>
      <c r="JX22" s="200">
        <v>94</v>
      </c>
      <c r="JY22" s="200">
        <v>0</v>
      </c>
      <c r="JZ22" s="200">
        <v>8</v>
      </c>
      <c r="KA22" s="200">
        <v>2</v>
      </c>
      <c r="KC22" s="200">
        <v>2</v>
      </c>
      <c r="KH22" s="200">
        <v>0</v>
      </c>
      <c r="KK22" s="200">
        <v>1</v>
      </c>
      <c r="KM22" s="200">
        <v>10</v>
      </c>
      <c r="KN22" s="200">
        <v>2</v>
      </c>
      <c r="KO22" s="200">
        <v>1</v>
      </c>
      <c r="KP22" s="200">
        <v>1</v>
      </c>
      <c r="KS22" s="200">
        <v>42</v>
      </c>
      <c r="KT22" s="200">
        <v>26</v>
      </c>
      <c r="KU22" s="200">
        <v>8</v>
      </c>
      <c r="KV22" s="200">
        <v>35</v>
      </c>
      <c r="KW22" s="200">
        <v>75</v>
      </c>
      <c r="KX22" s="200">
        <v>12</v>
      </c>
      <c r="LA22" s="200">
        <v>7</v>
      </c>
      <c r="LB22" s="200">
        <v>8</v>
      </c>
      <c r="LD22" s="200">
        <v>104</v>
      </c>
      <c r="LE22" s="200">
        <v>27</v>
      </c>
      <c r="LF22" s="200">
        <v>198</v>
      </c>
      <c r="LH22" s="200">
        <v>2</v>
      </c>
      <c r="LI22" s="200">
        <v>1</v>
      </c>
      <c r="LJ22" s="200">
        <v>40</v>
      </c>
      <c r="LK22" s="200">
        <v>71</v>
      </c>
      <c r="LL22" s="200">
        <v>0</v>
      </c>
      <c r="LM22" s="200">
        <v>4</v>
      </c>
      <c r="LN22" s="200">
        <v>3</v>
      </c>
      <c r="LP22" s="200">
        <v>2</v>
      </c>
      <c r="LQ22" s="200">
        <v>4</v>
      </c>
      <c r="LT22" s="200">
        <v>218</v>
      </c>
      <c r="LW22" s="200">
        <v>0</v>
      </c>
      <c r="LX22" s="200">
        <v>3</v>
      </c>
      <c r="LZ22" s="200">
        <v>3</v>
      </c>
      <c r="MA22" s="200">
        <v>22</v>
      </c>
      <c r="MB22" s="200">
        <v>1</v>
      </c>
      <c r="MC22" s="200">
        <v>18</v>
      </c>
      <c r="NB22" s="200">
        <v>1</v>
      </c>
      <c r="NC22" s="200">
        <v>0</v>
      </c>
      <c r="ND22" s="200">
        <v>0</v>
      </c>
      <c r="NF22" s="200">
        <v>1</v>
      </c>
      <c r="NG22" s="200">
        <v>2</v>
      </c>
      <c r="NP22" s="200">
        <v>3</v>
      </c>
      <c r="NT22" s="200">
        <v>2</v>
      </c>
      <c r="NZ22" s="200">
        <v>15</v>
      </c>
      <c r="OB22" s="201">
        <v>6358</v>
      </c>
      <c r="OC22" s="200">
        <v>1847</v>
      </c>
      <c r="OD22" s="200">
        <v>531</v>
      </c>
      <c r="OE22" s="200">
        <v>5104</v>
      </c>
      <c r="OF22" s="200">
        <v>7482</v>
      </c>
      <c r="OG22" s="201">
        <v>13840</v>
      </c>
    </row>
    <row r="23" spans="1:397" ht="12.75" customHeight="1">
      <c r="A23" s="209">
        <v>212230</v>
      </c>
      <c r="B23" s="23" t="s">
        <v>128</v>
      </c>
      <c r="H23" s="200">
        <v>2</v>
      </c>
      <c r="P23" s="200">
        <v>0</v>
      </c>
      <c r="Q23" s="200">
        <v>17</v>
      </c>
      <c r="R23" s="200">
        <v>373</v>
      </c>
      <c r="S23" s="200">
        <v>193</v>
      </c>
      <c r="T23" s="200">
        <v>0</v>
      </c>
      <c r="U23" s="200">
        <v>3</v>
      </c>
      <c r="W23" s="200">
        <v>137</v>
      </c>
      <c r="X23" s="200">
        <v>190</v>
      </c>
      <c r="Y23" s="200">
        <v>223</v>
      </c>
      <c r="Z23" s="200">
        <v>3</v>
      </c>
      <c r="AA23" s="200">
        <v>182</v>
      </c>
      <c r="AM23" s="200">
        <v>1</v>
      </c>
      <c r="AO23" s="200">
        <v>1</v>
      </c>
      <c r="AP23" s="200">
        <v>3</v>
      </c>
      <c r="AS23" s="200">
        <v>2</v>
      </c>
      <c r="AW23" s="200">
        <v>34</v>
      </c>
      <c r="AZ23" s="200">
        <v>8</v>
      </c>
      <c r="BC23" s="200">
        <v>76</v>
      </c>
      <c r="BD23" s="200">
        <v>5</v>
      </c>
      <c r="BQ23" s="200">
        <v>28</v>
      </c>
      <c r="BR23" s="200">
        <v>11</v>
      </c>
      <c r="BW23" s="200">
        <v>4</v>
      </c>
      <c r="BX23" s="200">
        <v>8</v>
      </c>
      <c r="BY23" s="200">
        <v>12</v>
      </c>
      <c r="BZ23" s="200">
        <v>26</v>
      </c>
      <c r="CA23" s="200">
        <v>10</v>
      </c>
      <c r="CF23" s="200">
        <v>9</v>
      </c>
      <c r="CI23" s="200">
        <v>188</v>
      </c>
      <c r="CJ23" s="200">
        <v>554</v>
      </c>
      <c r="CX23" s="200">
        <v>16</v>
      </c>
      <c r="DC23" s="200">
        <v>65</v>
      </c>
      <c r="DE23" s="200">
        <v>172</v>
      </c>
      <c r="DG23" s="200">
        <v>46</v>
      </c>
      <c r="DM23" s="200">
        <v>0</v>
      </c>
      <c r="DN23" s="200">
        <v>0</v>
      </c>
      <c r="DO23" s="200">
        <v>0</v>
      </c>
      <c r="DP23" s="200">
        <v>0</v>
      </c>
      <c r="DR23" s="200">
        <v>0</v>
      </c>
      <c r="EC23" s="200">
        <v>2</v>
      </c>
      <c r="EF23" s="200">
        <v>5</v>
      </c>
      <c r="EM23" s="200">
        <v>1</v>
      </c>
      <c r="EP23" s="200">
        <v>3</v>
      </c>
      <c r="FC23" s="200">
        <v>4</v>
      </c>
      <c r="FD23" s="200">
        <v>2</v>
      </c>
      <c r="FE23" s="200">
        <v>6</v>
      </c>
      <c r="FF23" s="200">
        <v>8</v>
      </c>
      <c r="FI23" s="200">
        <v>7</v>
      </c>
      <c r="GF23" s="200">
        <v>0</v>
      </c>
      <c r="GH23" s="200">
        <v>0</v>
      </c>
      <c r="GI23" s="200">
        <v>0</v>
      </c>
      <c r="GK23" s="200">
        <v>0</v>
      </c>
      <c r="GM23" s="200">
        <v>2</v>
      </c>
      <c r="HZ23" s="200">
        <v>4</v>
      </c>
      <c r="IA23" s="200">
        <v>4</v>
      </c>
      <c r="IB23" s="200">
        <v>4</v>
      </c>
      <c r="IC23" s="200">
        <v>3</v>
      </c>
      <c r="II23" s="200">
        <v>478</v>
      </c>
      <c r="IJ23" s="200">
        <v>2</v>
      </c>
      <c r="IL23" s="200">
        <v>6</v>
      </c>
      <c r="IM23" s="200">
        <v>16</v>
      </c>
      <c r="IN23" s="200">
        <v>50</v>
      </c>
      <c r="IP23" s="200">
        <v>10</v>
      </c>
      <c r="IQ23" s="200">
        <v>88</v>
      </c>
      <c r="IZ23" s="200">
        <v>15</v>
      </c>
      <c r="JE23" s="200">
        <v>112</v>
      </c>
      <c r="JG23" s="200">
        <v>2</v>
      </c>
      <c r="JL23" s="200">
        <v>7</v>
      </c>
      <c r="JM23" s="200">
        <v>284</v>
      </c>
      <c r="JP23" s="200">
        <v>402</v>
      </c>
      <c r="JQ23" s="200">
        <v>4</v>
      </c>
      <c r="JR23" s="200">
        <v>0</v>
      </c>
      <c r="JS23" s="200">
        <v>0</v>
      </c>
      <c r="JT23" s="200">
        <v>0</v>
      </c>
      <c r="JU23" s="200">
        <v>5</v>
      </c>
      <c r="JV23" s="200">
        <v>20</v>
      </c>
      <c r="JW23" s="200">
        <v>20</v>
      </c>
      <c r="JX23" s="200">
        <v>110</v>
      </c>
      <c r="JY23" s="200">
        <v>0</v>
      </c>
      <c r="JZ23" s="200">
        <v>3</v>
      </c>
      <c r="KA23" s="200">
        <v>0</v>
      </c>
      <c r="KB23" s="200">
        <v>0</v>
      </c>
      <c r="KH23" s="200">
        <v>0</v>
      </c>
      <c r="KK23" s="200">
        <v>0</v>
      </c>
      <c r="KM23" s="200">
        <v>12</v>
      </c>
      <c r="KN23" s="200">
        <v>3</v>
      </c>
      <c r="KO23" s="200">
        <v>1</v>
      </c>
      <c r="KP23" s="200">
        <v>0</v>
      </c>
      <c r="KQ23" s="200">
        <v>0</v>
      </c>
      <c r="KS23" s="200">
        <v>12</v>
      </c>
      <c r="KT23" s="200">
        <v>9</v>
      </c>
      <c r="KU23" s="200">
        <v>2</v>
      </c>
      <c r="KV23" s="200">
        <v>11</v>
      </c>
      <c r="KW23" s="200">
        <v>35</v>
      </c>
      <c r="KX23" s="200">
        <v>4</v>
      </c>
      <c r="LA23" s="200">
        <v>2</v>
      </c>
      <c r="LB23" s="200">
        <v>4</v>
      </c>
      <c r="LD23" s="200">
        <v>77</v>
      </c>
      <c r="LE23" s="200">
        <v>7</v>
      </c>
      <c r="LF23" s="200">
        <v>49</v>
      </c>
      <c r="LG23" s="200">
        <v>24</v>
      </c>
      <c r="LH23" s="200">
        <v>1</v>
      </c>
      <c r="LI23" s="200">
        <v>0</v>
      </c>
      <c r="LJ23" s="200">
        <v>9</v>
      </c>
      <c r="LK23" s="200">
        <v>36</v>
      </c>
      <c r="LL23" s="200">
        <v>0</v>
      </c>
      <c r="LM23" s="200">
        <v>1</v>
      </c>
      <c r="LN23" s="200">
        <v>0</v>
      </c>
      <c r="LP23" s="200">
        <v>1</v>
      </c>
      <c r="LQ23" s="200">
        <v>1</v>
      </c>
      <c r="LT23" s="200">
        <v>77</v>
      </c>
      <c r="LU23" s="200">
        <v>0</v>
      </c>
      <c r="LW23" s="200">
        <v>0</v>
      </c>
      <c r="LX23" s="200">
        <v>1</v>
      </c>
      <c r="LY23" s="200">
        <v>0</v>
      </c>
      <c r="LZ23" s="200">
        <v>0</v>
      </c>
      <c r="MA23" s="200">
        <v>15</v>
      </c>
      <c r="MB23" s="200">
        <v>1</v>
      </c>
      <c r="MC23" s="200">
        <v>94</v>
      </c>
      <c r="MT23" s="200">
        <v>0</v>
      </c>
      <c r="MU23" s="200">
        <v>0</v>
      </c>
      <c r="MW23" s="200">
        <v>0</v>
      </c>
      <c r="NA23" s="200">
        <v>0</v>
      </c>
      <c r="NB23" s="200">
        <v>0</v>
      </c>
      <c r="NC23" s="200">
        <v>0</v>
      </c>
      <c r="ND23" s="200">
        <v>0</v>
      </c>
      <c r="NE23" s="200">
        <v>0</v>
      </c>
      <c r="NF23" s="200">
        <v>2</v>
      </c>
      <c r="NG23" s="200">
        <v>1</v>
      </c>
      <c r="NH23" s="200">
        <v>0</v>
      </c>
      <c r="NI23" s="200">
        <v>0</v>
      </c>
      <c r="NP23" s="200">
        <v>1</v>
      </c>
      <c r="NT23" s="200">
        <v>2</v>
      </c>
      <c r="NY23" s="200">
        <v>-27</v>
      </c>
      <c r="NZ23" s="200">
        <v>15</v>
      </c>
      <c r="OB23" s="201">
        <v>4772</v>
      </c>
      <c r="OC23" s="200">
        <v>1251</v>
      </c>
      <c r="OD23" s="200">
        <v>700</v>
      </c>
      <c r="OE23" s="200">
        <v>6144</v>
      </c>
      <c r="OF23" s="200">
        <v>8095</v>
      </c>
      <c r="OG23" s="201">
        <v>12867</v>
      </c>
    </row>
    <row r="24" spans="1:397" ht="12.75" customHeight="1">
      <c r="A24" s="209">
        <v>212310</v>
      </c>
      <c r="B24" s="23" t="s">
        <v>129</v>
      </c>
      <c r="H24" s="200">
        <v>3</v>
      </c>
      <c r="P24" s="200">
        <v>3</v>
      </c>
      <c r="Q24" s="200">
        <v>16</v>
      </c>
      <c r="T24" s="200">
        <v>558</v>
      </c>
      <c r="U24" s="200">
        <v>18</v>
      </c>
      <c r="W24" s="200">
        <v>287</v>
      </c>
      <c r="X24" s="200">
        <v>307</v>
      </c>
      <c r="Y24" s="200">
        <v>78</v>
      </c>
      <c r="Z24" s="200">
        <v>7</v>
      </c>
      <c r="AA24" s="200">
        <v>416</v>
      </c>
      <c r="AP24" s="200">
        <v>3</v>
      </c>
      <c r="BC24" s="200">
        <v>65</v>
      </c>
      <c r="BD24" s="200">
        <v>10</v>
      </c>
      <c r="BV24" s="200">
        <v>4</v>
      </c>
      <c r="BX24" s="200">
        <v>4</v>
      </c>
      <c r="BY24" s="200">
        <v>5</v>
      </c>
      <c r="BZ24" s="200">
        <v>12</v>
      </c>
      <c r="CF24" s="200">
        <v>5</v>
      </c>
      <c r="CI24" s="200">
        <v>171</v>
      </c>
      <c r="CJ24" s="200">
        <v>107</v>
      </c>
      <c r="CX24" s="200">
        <v>17</v>
      </c>
      <c r="DE24" s="200">
        <v>113</v>
      </c>
      <c r="DM24" s="200">
        <v>3</v>
      </c>
      <c r="DN24" s="200">
        <v>0</v>
      </c>
      <c r="DO24" s="200">
        <v>0</v>
      </c>
      <c r="DP24" s="200">
        <v>0</v>
      </c>
      <c r="DR24" s="200">
        <v>0</v>
      </c>
      <c r="EF24" s="200">
        <v>3</v>
      </c>
      <c r="FC24" s="200">
        <v>6</v>
      </c>
      <c r="FD24" s="200">
        <v>3</v>
      </c>
      <c r="FE24" s="200">
        <v>12</v>
      </c>
      <c r="FF24" s="200">
        <v>19</v>
      </c>
      <c r="FI24" s="200">
        <v>12</v>
      </c>
      <c r="GK24" s="200">
        <v>0</v>
      </c>
      <c r="GM24" s="200">
        <v>3</v>
      </c>
      <c r="IA24" s="200">
        <v>4</v>
      </c>
      <c r="IB24" s="200">
        <v>4</v>
      </c>
      <c r="IC24" s="200">
        <v>5</v>
      </c>
      <c r="II24" s="200">
        <v>1314</v>
      </c>
      <c r="IL24" s="200">
        <v>7</v>
      </c>
      <c r="JE24" s="200">
        <v>156</v>
      </c>
      <c r="JL24" s="200">
        <v>14</v>
      </c>
      <c r="JM24" s="200">
        <v>33</v>
      </c>
      <c r="JN24" s="200">
        <v>22</v>
      </c>
      <c r="JO24" s="200">
        <v>22</v>
      </c>
      <c r="JP24" s="200">
        <v>503</v>
      </c>
      <c r="JQ24" s="200">
        <v>2</v>
      </c>
      <c r="JR24" s="200">
        <v>0</v>
      </c>
      <c r="JS24" s="200">
        <v>0</v>
      </c>
      <c r="JT24" s="200">
        <v>0</v>
      </c>
      <c r="JU24" s="200">
        <v>11</v>
      </c>
      <c r="JV24" s="200">
        <v>27</v>
      </c>
      <c r="JW24" s="200">
        <v>24</v>
      </c>
      <c r="JX24" s="200">
        <v>95</v>
      </c>
      <c r="JY24" s="200">
        <v>2</v>
      </c>
      <c r="JZ24" s="200">
        <v>8</v>
      </c>
      <c r="KA24" s="200">
        <v>117</v>
      </c>
      <c r="KC24" s="200">
        <v>131</v>
      </c>
      <c r="KH24" s="200">
        <v>0</v>
      </c>
      <c r="KK24" s="200">
        <v>0</v>
      </c>
      <c r="KM24" s="200">
        <v>47</v>
      </c>
      <c r="KN24" s="200">
        <v>12</v>
      </c>
      <c r="KO24" s="200">
        <v>3</v>
      </c>
      <c r="KP24" s="200">
        <v>2</v>
      </c>
      <c r="KQ24" s="200">
        <v>0</v>
      </c>
      <c r="KS24" s="200">
        <v>116</v>
      </c>
      <c r="KT24" s="200">
        <v>31</v>
      </c>
      <c r="KU24" s="200">
        <v>11</v>
      </c>
      <c r="KV24" s="200">
        <v>219</v>
      </c>
      <c r="KW24" s="200">
        <v>66</v>
      </c>
      <c r="KX24" s="200">
        <v>8</v>
      </c>
      <c r="LA24" s="200">
        <v>7</v>
      </c>
      <c r="LB24" s="200">
        <v>15</v>
      </c>
      <c r="LD24" s="200">
        <v>348</v>
      </c>
      <c r="LE24" s="200">
        <v>66</v>
      </c>
      <c r="LF24" s="200">
        <v>90</v>
      </c>
      <c r="LH24" s="200">
        <v>4</v>
      </c>
      <c r="LI24" s="200">
        <v>2</v>
      </c>
      <c r="LJ24" s="200">
        <v>72</v>
      </c>
      <c r="LK24" s="200">
        <v>555</v>
      </c>
      <c r="LL24" s="200">
        <v>6</v>
      </c>
      <c r="LM24" s="200">
        <v>9</v>
      </c>
      <c r="LN24" s="200">
        <v>3</v>
      </c>
      <c r="LP24" s="200">
        <v>20</v>
      </c>
      <c r="LQ24" s="200">
        <v>10</v>
      </c>
      <c r="LT24" s="200">
        <v>445</v>
      </c>
      <c r="LU24" s="200">
        <v>3</v>
      </c>
      <c r="LW24" s="200">
        <v>2</v>
      </c>
      <c r="LX24" s="200">
        <v>18</v>
      </c>
      <c r="LY24" s="200">
        <v>22</v>
      </c>
      <c r="LZ24" s="200">
        <v>7</v>
      </c>
      <c r="MA24" s="200">
        <v>53</v>
      </c>
      <c r="MB24" s="200">
        <v>8</v>
      </c>
      <c r="MC24" s="200">
        <v>28</v>
      </c>
      <c r="MU24" s="200">
        <v>0</v>
      </c>
      <c r="NA24" s="200">
        <v>1</v>
      </c>
      <c r="NB24" s="200">
        <v>5</v>
      </c>
      <c r="NC24" s="200">
        <v>3</v>
      </c>
      <c r="ND24" s="200">
        <v>5</v>
      </c>
      <c r="NE24" s="200">
        <v>0</v>
      </c>
      <c r="NF24" s="200">
        <v>4</v>
      </c>
      <c r="NG24" s="200">
        <v>7</v>
      </c>
      <c r="NH24" s="200">
        <v>0</v>
      </c>
      <c r="NI24" s="200">
        <v>2</v>
      </c>
      <c r="NP24" s="200">
        <v>8</v>
      </c>
      <c r="NZ24" s="200">
        <v>1</v>
      </c>
      <c r="OB24" s="201">
        <v>7120</v>
      </c>
      <c r="OC24" s="200">
        <v>3368</v>
      </c>
      <c r="OD24" s="200">
        <v>365</v>
      </c>
      <c r="OE24" s="200">
        <v>8228</v>
      </c>
      <c r="OF24" s="200">
        <v>11960</v>
      </c>
      <c r="OG24" s="201">
        <v>19080</v>
      </c>
    </row>
    <row r="25" spans="1:397" ht="12.75" customHeight="1">
      <c r="A25" s="209" t="s">
        <v>131</v>
      </c>
      <c r="B25" s="23" t="s">
        <v>130</v>
      </c>
      <c r="H25" s="200">
        <v>7</v>
      </c>
      <c r="P25" s="200">
        <v>40</v>
      </c>
      <c r="Q25" s="200">
        <v>59</v>
      </c>
      <c r="T25" s="200">
        <v>86</v>
      </c>
      <c r="U25" s="200">
        <v>203</v>
      </c>
      <c r="W25" s="200">
        <v>232</v>
      </c>
      <c r="X25" s="200">
        <v>353</v>
      </c>
      <c r="Y25" s="200">
        <v>299</v>
      </c>
      <c r="Z25" s="200">
        <v>7</v>
      </c>
      <c r="AA25" s="200">
        <v>302</v>
      </c>
      <c r="AP25" s="200">
        <v>2</v>
      </c>
      <c r="BC25" s="200">
        <v>113</v>
      </c>
      <c r="BD25" s="200">
        <v>17</v>
      </c>
      <c r="BX25" s="200">
        <v>8</v>
      </c>
      <c r="BY25" s="200">
        <v>15</v>
      </c>
      <c r="BZ25" s="200">
        <v>27</v>
      </c>
      <c r="CF25" s="200">
        <v>3</v>
      </c>
      <c r="CI25" s="200">
        <v>186</v>
      </c>
      <c r="CJ25" s="200">
        <v>75</v>
      </c>
      <c r="CX25" s="200">
        <v>12</v>
      </c>
      <c r="DE25" s="200">
        <v>175</v>
      </c>
      <c r="DM25" s="200">
        <v>2</v>
      </c>
      <c r="DN25" s="200">
        <v>0</v>
      </c>
      <c r="DO25" s="200">
        <v>0</v>
      </c>
      <c r="DP25" s="200">
        <v>0</v>
      </c>
      <c r="DR25" s="200">
        <v>0</v>
      </c>
      <c r="FC25" s="200">
        <v>10</v>
      </c>
      <c r="FD25" s="200">
        <v>4</v>
      </c>
      <c r="FE25" s="200">
        <v>19</v>
      </c>
      <c r="FF25" s="200">
        <v>21</v>
      </c>
      <c r="FI25" s="200">
        <v>22</v>
      </c>
      <c r="GK25" s="200">
        <v>0</v>
      </c>
      <c r="GM25" s="200">
        <v>4</v>
      </c>
      <c r="IA25" s="200">
        <v>8</v>
      </c>
      <c r="IB25" s="200">
        <v>8</v>
      </c>
      <c r="IC25" s="200">
        <v>11</v>
      </c>
      <c r="II25" s="200">
        <v>951</v>
      </c>
      <c r="IL25" s="200">
        <v>3</v>
      </c>
      <c r="IP25" s="200">
        <v>52</v>
      </c>
      <c r="IQ25" s="200">
        <v>81</v>
      </c>
      <c r="JE25" s="200">
        <v>98</v>
      </c>
      <c r="JL25" s="200">
        <v>23</v>
      </c>
      <c r="JM25" s="200">
        <v>13</v>
      </c>
      <c r="JN25" s="200">
        <v>6</v>
      </c>
      <c r="JO25" s="200">
        <v>5</v>
      </c>
      <c r="JP25" s="200">
        <v>370</v>
      </c>
      <c r="JQ25" s="200">
        <v>8</v>
      </c>
      <c r="JR25" s="200">
        <v>0</v>
      </c>
      <c r="JS25" s="200">
        <v>0</v>
      </c>
      <c r="JT25" s="200">
        <v>1</v>
      </c>
      <c r="JU25" s="200">
        <v>9</v>
      </c>
      <c r="JV25" s="200">
        <v>55</v>
      </c>
      <c r="JW25" s="200">
        <v>19</v>
      </c>
      <c r="JX25" s="200">
        <v>64</v>
      </c>
      <c r="JY25" s="200">
        <v>1</v>
      </c>
      <c r="JZ25" s="200">
        <v>6</v>
      </c>
      <c r="KH25" s="200">
        <v>0</v>
      </c>
      <c r="KM25" s="200">
        <v>33</v>
      </c>
      <c r="KN25" s="200">
        <v>9</v>
      </c>
      <c r="KO25" s="200">
        <v>2</v>
      </c>
      <c r="KP25" s="200">
        <v>2</v>
      </c>
      <c r="KQ25" s="200">
        <v>0</v>
      </c>
      <c r="KS25" s="200">
        <v>86</v>
      </c>
      <c r="KT25" s="200">
        <v>77</v>
      </c>
      <c r="KU25" s="200">
        <v>15</v>
      </c>
      <c r="KV25" s="200">
        <v>148</v>
      </c>
      <c r="KW25" s="200">
        <v>167</v>
      </c>
      <c r="KX25" s="200">
        <v>34</v>
      </c>
      <c r="LA25" s="200">
        <v>25</v>
      </c>
      <c r="LB25" s="200">
        <v>22</v>
      </c>
      <c r="LD25" s="200">
        <v>303</v>
      </c>
      <c r="LE25" s="200">
        <v>73</v>
      </c>
      <c r="LF25" s="200">
        <v>107</v>
      </c>
      <c r="LH25" s="200">
        <v>4</v>
      </c>
      <c r="LI25" s="200">
        <v>2</v>
      </c>
      <c r="LJ25" s="200">
        <v>68</v>
      </c>
      <c r="LK25" s="200">
        <v>415</v>
      </c>
      <c r="LL25" s="200">
        <v>4</v>
      </c>
      <c r="LM25" s="200">
        <v>7</v>
      </c>
      <c r="LN25" s="200">
        <v>2</v>
      </c>
      <c r="LP25" s="200">
        <v>16</v>
      </c>
      <c r="LQ25" s="200">
        <v>10</v>
      </c>
      <c r="LT25" s="200">
        <v>437</v>
      </c>
      <c r="LU25" s="200">
        <v>1</v>
      </c>
      <c r="LW25" s="200">
        <v>1</v>
      </c>
      <c r="LX25" s="200">
        <v>12</v>
      </c>
      <c r="LY25" s="200">
        <v>10</v>
      </c>
      <c r="LZ25" s="200">
        <v>5</v>
      </c>
      <c r="MA25" s="200">
        <v>44</v>
      </c>
      <c r="MB25" s="200">
        <v>5</v>
      </c>
      <c r="MC25" s="200">
        <v>26</v>
      </c>
      <c r="MU25" s="200">
        <v>0</v>
      </c>
      <c r="NA25" s="200">
        <v>1</v>
      </c>
      <c r="NB25" s="200">
        <v>3</v>
      </c>
      <c r="NC25" s="200">
        <v>1</v>
      </c>
      <c r="ND25" s="200">
        <v>3</v>
      </c>
      <c r="NE25" s="200">
        <v>0</v>
      </c>
      <c r="NF25" s="200">
        <v>4</v>
      </c>
      <c r="NG25" s="200">
        <v>5</v>
      </c>
      <c r="NH25" s="200">
        <v>0</v>
      </c>
      <c r="NI25" s="200">
        <v>2</v>
      </c>
      <c r="NP25" s="200">
        <v>5</v>
      </c>
      <c r="NT25" s="200">
        <v>1</v>
      </c>
      <c r="NZ25" s="200">
        <v>2</v>
      </c>
      <c r="OB25" s="201">
        <v>6293</v>
      </c>
      <c r="OC25" s="200">
        <v>3049</v>
      </c>
      <c r="OD25" s="200">
        <v>284</v>
      </c>
      <c r="OE25" s="200">
        <v>5234</v>
      </c>
      <c r="OF25" s="200">
        <v>8567</v>
      </c>
      <c r="OG25" s="201">
        <v>14861</v>
      </c>
    </row>
    <row r="26" spans="1:397" ht="12.75" customHeight="1">
      <c r="A26" s="209">
        <v>213111</v>
      </c>
      <c r="B26" s="23" t="s">
        <v>132</v>
      </c>
      <c r="H26" s="200">
        <v>4</v>
      </c>
      <c r="P26" s="200">
        <v>2</v>
      </c>
      <c r="Q26" s="200">
        <v>5</v>
      </c>
      <c r="U26" s="200">
        <v>12</v>
      </c>
      <c r="W26" s="200">
        <v>1236</v>
      </c>
      <c r="X26" s="200">
        <v>37</v>
      </c>
      <c r="Y26" s="200">
        <v>6</v>
      </c>
      <c r="Z26" s="200">
        <v>13</v>
      </c>
      <c r="AA26" s="200">
        <v>173</v>
      </c>
      <c r="AM26" s="200">
        <v>5</v>
      </c>
      <c r="AO26" s="200">
        <v>3</v>
      </c>
      <c r="AP26" s="200">
        <v>25</v>
      </c>
      <c r="AS26" s="200">
        <v>51</v>
      </c>
      <c r="AZ26" s="200">
        <v>28</v>
      </c>
      <c r="BC26" s="200">
        <v>212</v>
      </c>
      <c r="BD26" s="200">
        <v>12</v>
      </c>
      <c r="BQ26" s="200">
        <v>32</v>
      </c>
      <c r="BR26" s="200">
        <v>13</v>
      </c>
      <c r="BW26" s="200">
        <v>5</v>
      </c>
      <c r="BX26" s="200">
        <v>4</v>
      </c>
      <c r="BY26" s="200">
        <v>8</v>
      </c>
      <c r="BZ26" s="200">
        <v>12</v>
      </c>
      <c r="CA26" s="200">
        <v>12</v>
      </c>
      <c r="CF26" s="200">
        <v>6</v>
      </c>
      <c r="CI26" s="200">
        <v>180</v>
      </c>
      <c r="CJ26" s="200">
        <v>181</v>
      </c>
      <c r="CX26" s="200">
        <v>257</v>
      </c>
      <c r="DC26" s="200">
        <v>69</v>
      </c>
      <c r="DE26" s="200">
        <v>164</v>
      </c>
      <c r="DG26" s="200">
        <v>49</v>
      </c>
      <c r="DM26" s="200">
        <v>6</v>
      </c>
      <c r="DN26" s="200">
        <v>0</v>
      </c>
      <c r="DO26" s="200">
        <v>0</v>
      </c>
      <c r="DP26" s="200">
        <v>0</v>
      </c>
      <c r="DR26" s="200">
        <v>0</v>
      </c>
      <c r="EC26" s="200">
        <v>85</v>
      </c>
      <c r="EF26" s="200">
        <v>12</v>
      </c>
      <c r="EM26" s="200">
        <v>3</v>
      </c>
      <c r="EP26" s="200">
        <v>8</v>
      </c>
      <c r="FC26" s="200">
        <v>7</v>
      </c>
      <c r="FD26" s="200">
        <v>4</v>
      </c>
      <c r="FE26" s="200">
        <v>9</v>
      </c>
      <c r="FF26" s="200">
        <v>13</v>
      </c>
      <c r="FI26" s="200">
        <v>16</v>
      </c>
      <c r="GK26" s="200">
        <v>0</v>
      </c>
      <c r="GM26" s="200">
        <v>4</v>
      </c>
      <c r="HZ26" s="200">
        <v>4</v>
      </c>
      <c r="IA26" s="200">
        <v>4</v>
      </c>
      <c r="IB26" s="200">
        <v>4</v>
      </c>
      <c r="IC26" s="200">
        <v>5</v>
      </c>
      <c r="II26" s="200">
        <v>547</v>
      </c>
      <c r="IJ26" s="200">
        <v>5</v>
      </c>
      <c r="IL26" s="200">
        <v>191</v>
      </c>
      <c r="IM26" s="200">
        <v>3</v>
      </c>
      <c r="IN26" s="200">
        <v>8</v>
      </c>
      <c r="IP26" s="200">
        <v>1</v>
      </c>
      <c r="IQ26" s="200">
        <v>17</v>
      </c>
      <c r="IT26" s="200">
        <v>2</v>
      </c>
      <c r="IZ26" s="200">
        <v>1</v>
      </c>
      <c r="JE26" s="200">
        <v>80</v>
      </c>
      <c r="JG26" s="200">
        <v>5</v>
      </c>
      <c r="JL26" s="200">
        <v>7</v>
      </c>
      <c r="JM26" s="200">
        <v>5</v>
      </c>
      <c r="JP26" s="200">
        <v>348</v>
      </c>
      <c r="JQ26" s="200">
        <v>5</v>
      </c>
      <c r="JR26" s="200">
        <v>0</v>
      </c>
      <c r="JS26" s="200">
        <v>0</v>
      </c>
      <c r="JT26" s="200">
        <v>1</v>
      </c>
      <c r="JU26" s="200">
        <v>13</v>
      </c>
      <c r="JV26" s="200">
        <v>21</v>
      </c>
      <c r="JW26" s="200">
        <v>12</v>
      </c>
      <c r="JX26" s="200">
        <v>143</v>
      </c>
      <c r="JY26" s="200">
        <v>3</v>
      </c>
      <c r="JZ26" s="200">
        <v>4</v>
      </c>
      <c r="KH26" s="200">
        <v>0</v>
      </c>
      <c r="KM26" s="200">
        <v>67</v>
      </c>
      <c r="KN26" s="200">
        <v>16</v>
      </c>
      <c r="KO26" s="200">
        <v>4</v>
      </c>
      <c r="KP26" s="200">
        <v>1</v>
      </c>
      <c r="KQ26" s="200">
        <v>2</v>
      </c>
      <c r="KS26" s="200">
        <v>179</v>
      </c>
      <c r="KT26" s="200">
        <v>52</v>
      </c>
      <c r="KU26" s="200">
        <v>37</v>
      </c>
      <c r="KV26" s="200">
        <v>195</v>
      </c>
      <c r="KW26" s="200">
        <v>145</v>
      </c>
      <c r="KX26" s="200">
        <v>8</v>
      </c>
      <c r="LA26" s="200">
        <v>22</v>
      </c>
      <c r="LB26" s="200">
        <v>18</v>
      </c>
      <c r="LD26" s="200">
        <v>462</v>
      </c>
      <c r="LE26" s="200">
        <v>112</v>
      </c>
      <c r="LF26" s="200">
        <v>557</v>
      </c>
      <c r="LH26" s="200">
        <v>4</v>
      </c>
      <c r="LI26" s="200">
        <v>2</v>
      </c>
      <c r="LJ26" s="200">
        <v>50</v>
      </c>
      <c r="LK26" s="200">
        <v>290</v>
      </c>
      <c r="LL26" s="200">
        <v>2</v>
      </c>
      <c r="LM26" s="200">
        <v>34</v>
      </c>
      <c r="LN26" s="200">
        <v>29</v>
      </c>
      <c r="LP26" s="200">
        <v>23</v>
      </c>
      <c r="LQ26" s="200">
        <v>20</v>
      </c>
      <c r="LT26" s="200">
        <v>365</v>
      </c>
      <c r="LW26" s="200">
        <v>4</v>
      </c>
      <c r="LX26" s="200">
        <v>9</v>
      </c>
      <c r="LZ26" s="200">
        <v>21</v>
      </c>
      <c r="MA26" s="200">
        <v>351</v>
      </c>
      <c r="MB26" s="200">
        <v>24</v>
      </c>
      <c r="MC26" s="200">
        <v>21</v>
      </c>
      <c r="MU26" s="200">
        <v>0</v>
      </c>
      <c r="NA26" s="200">
        <v>1</v>
      </c>
      <c r="NB26" s="200">
        <v>5</v>
      </c>
      <c r="NC26" s="200">
        <v>3</v>
      </c>
      <c r="ND26" s="200">
        <v>5</v>
      </c>
      <c r="NE26" s="200">
        <v>0</v>
      </c>
      <c r="NF26" s="200">
        <v>59</v>
      </c>
      <c r="NG26" s="200">
        <v>148</v>
      </c>
      <c r="NH26" s="200">
        <v>16</v>
      </c>
      <c r="NI26" s="200">
        <v>41</v>
      </c>
      <c r="NP26" s="200">
        <v>13</v>
      </c>
      <c r="NY26" s="200">
        <v>29</v>
      </c>
      <c r="NZ26" s="200">
        <v>55</v>
      </c>
      <c r="OB26" s="201">
        <v>7924</v>
      </c>
      <c r="OC26" s="200">
        <v>6998</v>
      </c>
      <c r="OD26" s="200">
        <v>387</v>
      </c>
      <c r="OE26" s="200">
        <v>7582</v>
      </c>
      <c r="OF26" s="200">
        <v>14968</v>
      </c>
      <c r="OG26" s="201">
        <v>22891</v>
      </c>
    </row>
    <row r="27" spans="1:397" ht="12.75" customHeight="1">
      <c r="A27" s="209" t="s">
        <v>134</v>
      </c>
      <c r="B27" s="23" t="s">
        <v>133</v>
      </c>
      <c r="H27" s="200">
        <v>8</v>
      </c>
      <c r="P27" s="200">
        <v>4</v>
      </c>
      <c r="Q27" s="200">
        <v>13</v>
      </c>
      <c r="T27" s="200">
        <v>0</v>
      </c>
      <c r="U27" s="200">
        <v>14</v>
      </c>
      <c r="W27" s="200">
        <v>238</v>
      </c>
      <c r="X27" s="200">
        <v>115</v>
      </c>
      <c r="Y27" s="200">
        <v>94</v>
      </c>
      <c r="Z27" s="200">
        <v>4</v>
      </c>
      <c r="AA27" s="200">
        <v>459</v>
      </c>
      <c r="AM27" s="200">
        <v>6</v>
      </c>
      <c r="AO27" s="200">
        <v>4</v>
      </c>
      <c r="AP27" s="200">
        <v>13</v>
      </c>
      <c r="AS27" s="200">
        <v>145</v>
      </c>
      <c r="AZ27" s="200">
        <v>34</v>
      </c>
      <c r="BC27" s="200">
        <v>224</v>
      </c>
      <c r="BD27" s="200">
        <v>9</v>
      </c>
      <c r="BQ27" s="200">
        <v>18</v>
      </c>
      <c r="BR27" s="200">
        <v>160</v>
      </c>
      <c r="BW27" s="200">
        <v>6</v>
      </c>
      <c r="BX27" s="200">
        <v>8</v>
      </c>
      <c r="BY27" s="200">
        <v>17</v>
      </c>
      <c r="BZ27" s="200">
        <v>26</v>
      </c>
      <c r="CA27" s="200">
        <v>15</v>
      </c>
      <c r="CF27" s="200">
        <v>17</v>
      </c>
      <c r="CI27" s="200">
        <v>268</v>
      </c>
      <c r="CJ27" s="200">
        <v>723</v>
      </c>
      <c r="CX27" s="200">
        <v>434</v>
      </c>
      <c r="DC27" s="200">
        <v>82</v>
      </c>
      <c r="DE27" s="200">
        <v>245</v>
      </c>
      <c r="DG27" s="200">
        <v>58</v>
      </c>
      <c r="DM27" s="200">
        <v>9</v>
      </c>
      <c r="DN27" s="200">
        <v>0</v>
      </c>
      <c r="DO27" s="200">
        <v>1</v>
      </c>
      <c r="DP27" s="200">
        <v>1</v>
      </c>
      <c r="DR27" s="200">
        <v>1</v>
      </c>
      <c r="EC27" s="200">
        <v>197</v>
      </c>
      <c r="EF27" s="200">
        <v>18</v>
      </c>
      <c r="EM27" s="200">
        <v>0</v>
      </c>
      <c r="EP27" s="200">
        <v>10</v>
      </c>
      <c r="FC27" s="200">
        <v>11</v>
      </c>
      <c r="FD27" s="200">
        <v>4</v>
      </c>
      <c r="FE27" s="200">
        <v>19</v>
      </c>
      <c r="FF27" s="200">
        <v>19</v>
      </c>
      <c r="FI27" s="200">
        <v>23</v>
      </c>
      <c r="GH27" s="200">
        <v>0</v>
      </c>
      <c r="GI27" s="200">
        <v>0</v>
      </c>
      <c r="GK27" s="200">
        <v>0</v>
      </c>
      <c r="GM27" s="200">
        <v>5</v>
      </c>
      <c r="HZ27" s="200">
        <v>5</v>
      </c>
      <c r="IA27" s="200">
        <v>8</v>
      </c>
      <c r="IB27" s="200">
        <v>5</v>
      </c>
      <c r="IC27" s="200">
        <v>6</v>
      </c>
      <c r="II27" s="200">
        <v>1287</v>
      </c>
      <c r="IJ27" s="200">
        <v>7</v>
      </c>
      <c r="IL27" s="200">
        <v>315</v>
      </c>
      <c r="IM27" s="200">
        <v>34</v>
      </c>
      <c r="IN27" s="200">
        <v>94</v>
      </c>
      <c r="IP27" s="200">
        <v>15</v>
      </c>
      <c r="IQ27" s="200">
        <v>162</v>
      </c>
      <c r="IT27" s="200">
        <v>0</v>
      </c>
      <c r="IZ27" s="200">
        <v>31</v>
      </c>
      <c r="JE27" s="200">
        <v>528</v>
      </c>
      <c r="JG27" s="200">
        <v>6</v>
      </c>
      <c r="JL27" s="200">
        <v>128</v>
      </c>
      <c r="JM27" s="200">
        <v>6</v>
      </c>
      <c r="JP27" s="200">
        <v>769</v>
      </c>
      <c r="JQ27" s="200">
        <v>10</v>
      </c>
      <c r="JR27" s="200">
        <v>0</v>
      </c>
      <c r="JS27" s="200">
        <v>0</v>
      </c>
      <c r="JT27" s="200">
        <v>1</v>
      </c>
      <c r="JU27" s="200">
        <v>100</v>
      </c>
      <c r="JV27" s="200">
        <v>40</v>
      </c>
      <c r="JW27" s="200">
        <v>26</v>
      </c>
      <c r="JX27" s="200">
        <v>255</v>
      </c>
      <c r="JY27" s="200">
        <v>23</v>
      </c>
      <c r="JZ27" s="200">
        <v>10</v>
      </c>
      <c r="KA27" s="200">
        <v>2</v>
      </c>
      <c r="KH27" s="200">
        <v>1</v>
      </c>
      <c r="KK27" s="200">
        <v>0</v>
      </c>
      <c r="KM27" s="200">
        <v>196</v>
      </c>
      <c r="KN27" s="200">
        <v>61</v>
      </c>
      <c r="KO27" s="200">
        <v>13</v>
      </c>
      <c r="KP27" s="200">
        <v>5</v>
      </c>
      <c r="KQ27" s="200">
        <v>3</v>
      </c>
      <c r="KS27" s="200">
        <v>355</v>
      </c>
      <c r="KT27" s="200">
        <v>65</v>
      </c>
      <c r="KU27" s="200">
        <v>34</v>
      </c>
      <c r="KV27" s="200">
        <v>972</v>
      </c>
      <c r="KW27" s="200">
        <v>282</v>
      </c>
      <c r="KX27" s="200">
        <v>13</v>
      </c>
      <c r="LA27" s="200">
        <v>47</v>
      </c>
      <c r="LB27" s="200">
        <v>69</v>
      </c>
      <c r="LD27" s="200">
        <v>1213</v>
      </c>
      <c r="LE27" s="200">
        <v>334</v>
      </c>
      <c r="LF27" s="200">
        <v>347</v>
      </c>
      <c r="LH27" s="200">
        <v>12</v>
      </c>
      <c r="LI27" s="200">
        <v>6</v>
      </c>
      <c r="LJ27" s="200">
        <v>263</v>
      </c>
      <c r="LK27" s="200">
        <v>1699</v>
      </c>
      <c r="LL27" s="200">
        <v>16</v>
      </c>
      <c r="LM27" s="200">
        <v>65</v>
      </c>
      <c r="LN27" s="200">
        <v>9</v>
      </c>
      <c r="LP27" s="200">
        <v>77</v>
      </c>
      <c r="LQ27" s="200">
        <v>32</v>
      </c>
      <c r="LT27" s="200">
        <v>714</v>
      </c>
      <c r="LU27" s="200">
        <v>7</v>
      </c>
      <c r="LW27" s="200">
        <v>360</v>
      </c>
      <c r="LX27" s="200">
        <v>56</v>
      </c>
      <c r="LY27" s="200">
        <v>47</v>
      </c>
      <c r="LZ27" s="200">
        <v>21</v>
      </c>
      <c r="MA27" s="200">
        <v>104</v>
      </c>
      <c r="MB27" s="200">
        <v>14</v>
      </c>
      <c r="MC27" s="200">
        <v>49</v>
      </c>
      <c r="MT27" s="200">
        <v>1</v>
      </c>
      <c r="MU27" s="200">
        <v>4</v>
      </c>
      <c r="MW27" s="200">
        <v>0</v>
      </c>
      <c r="NA27" s="200">
        <v>12</v>
      </c>
      <c r="NB27" s="200">
        <v>48</v>
      </c>
      <c r="NC27" s="200">
        <v>26</v>
      </c>
      <c r="ND27" s="200">
        <v>506</v>
      </c>
      <c r="NE27" s="200">
        <v>4</v>
      </c>
      <c r="NF27" s="200">
        <v>12</v>
      </c>
      <c r="NG27" s="200">
        <v>53</v>
      </c>
      <c r="NH27" s="200">
        <v>4</v>
      </c>
      <c r="NI27" s="200">
        <v>2</v>
      </c>
      <c r="NP27" s="200">
        <v>25</v>
      </c>
      <c r="NT27" s="200">
        <v>0</v>
      </c>
      <c r="NZ27" s="200">
        <v>112</v>
      </c>
      <c r="OB27" s="201">
        <v>16027</v>
      </c>
      <c r="OC27" s="200">
        <v>16843</v>
      </c>
      <c r="OD27" s="200">
        <v>1188</v>
      </c>
      <c r="OE27" s="200">
        <v>17271</v>
      </c>
      <c r="OF27" s="200">
        <v>35301</v>
      </c>
      <c r="OG27" s="201">
        <v>51328</v>
      </c>
    </row>
    <row r="28" spans="1:397" ht="12.75" customHeight="1">
      <c r="A28" s="209">
        <v>221100</v>
      </c>
      <c r="B28" s="23" t="s">
        <v>135</v>
      </c>
      <c r="H28" s="200">
        <v>0</v>
      </c>
      <c r="P28" s="200">
        <v>22329</v>
      </c>
      <c r="Q28" s="200">
        <v>5889</v>
      </c>
      <c r="T28" s="200">
        <v>213</v>
      </c>
      <c r="U28" s="200">
        <v>313</v>
      </c>
      <c r="X28" s="200">
        <v>1760</v>
      </c>
      <c r="Y28" s="200">
        <v>79</v>
      </c>
      <c r="Z28" s="200">
        <v>3079</v>
      </c>
      <c r="AA28" s="200">
        <v>5944</v>
      </c>
      <c r="AM28" s="200">
        <v>1</v>
      </c>
      <c r="AO28" s="200">
        <v>0</v>
      </c>
      <c r="AP28" s="200">
        <v>0</v>
      </c>
      <c r="AQ28" s="200">
        <v>0</v>
      </c>
      <c r="AS28" s="200">
        <v>1</v>
      </c>
      <c r="AT28" s="200">
        <v>8</v>
      </c>
      <c r="AU28" s="200">
        <v>0</v>
      </c>
      <c r="AV28" s="200">
        <v>184</v>
      </c>
      <c r="AW28" s="200">
        <v>0</v>
      </c>
      <c r="BD28" s="200">
        <v>1</v>
      </c>
      <c r="BF28" s="200">
        <v>0</v>
      </c>
      <c r="BI28" s="200">
        <v>3</v>
      </c>
      <c r="BJ28" s="200">
        <v>5</v>
      </c>
      <c r="BP28" s="200">
        <v>6</v>
      </c>
      <c r="BQ28" s="200">
        <v>2</v>
      </c>
      <c r="BR28" s="200">
        <v>4</v>
      </c>
      <c r="BS28" s="200">
        <v>17</v>
      </c>
      <c r="BV28" s="200">
        <v>1</v>
      </c>
      <c r="BX28" s="200">
        <v>122</v>
      </c>
      <c r="BY28" s="200">
        <v>45</v>
      </c>
      <c r="BZ28" s="200">
        <v>145</v>
      </c>
      <c r="CF28" s="200">
        <v>3</v>
      </c>
      <c r="CR28" s="200">
        <v>4</v>
      </c>
      <c r="CS28" s="200">
        <v>0</v>
      </c>
      <c r="CX28" s="200">
        <v>0</v>
      </c>
      <c r="CY28" s="200">
        <v>771</v>
      </c>
      <c r="DB28" s="200">
        <v>29</v>
      </c>
      <c r="DE28" s="200">
        <v>0</v>
      </c>
      <c r="DG28" s="200">
        <v>54</v>
      </c>
      <c r="DM28" s="200">
        <v>51</v>
      </c>
      <c r="DN28" s="200">
        <v>0</v>
      </c>
      <c r="DO28" s="200">
        <v>10</v>
      </c>
      <c r="DP28" s="200">
        <v>5</v>
      </c>
      <c r="DR28" s="200">
        <v>3</v>
      </c>
      <c r="DX28" s="200">
        <v>8</v>
      </c>
      <c r="DY28" s="200">
        <v>101</v>
      </c>
      <c r="EC28" s="200">
        <v>0</v>
      </c>
      <c r="ED28" s="200">
        <v>1</v>
      </c>
      <c r="EE28" s="200">
        <v>3</v>
      </c>
      <c r="EF28" s="200">
        <v>8</v>
      </c>
      <c r="EM28" s="200">
        <v>3</v>
      </c>
      <c r="EN28" s="200">
        <v>2</v>
      </c>
      <c r="EO28" s="200">
        <v>13</v>
      </c>
      <c r="EP28" s="200">
        <v>0</v>
      </c>
      <c r="EQ28" s="200">
        <v>0</v>
      </c>
      <c r="ER28" s="200">
        <v>22</v>
      </c>
      <c r="ES28" s="200">
        <v>4</v>
      </c>
      <c r="FC28" s="200">
        <v>1</v>
      </c>
      <c r="FD28" s="200">
        <v>1</v>
      </c>
      <c r="FE28" s="200">
        <v>2</v>
      </c>
      <c r="FF28" s="200">
        <v>2</v>
      </c>
      <c r="FI28" s="200">
        <v>65</v>
      </c>
      <c r="GK28" s="200">
        <v>4</v>
      </c>
      <c r="GM28" s="200">
        <v>0</v>
      </c>
      <c r="HX28" s="200">
        <v>3</v>
      </c>
      <c r="HZ28" s="200">
        <v>0</v>
      </c>
      <c r="IA28" s="200">
        <v>128</v>
      </c>
      <c r="IB28" s="200">
        <v>21</v>
      </c>
      <c r="IC28" s="200">
        <v>12</v>
      </c>
      <c r="ID28" s="200">
        <v>2</v>
      </c>
      <c r="IG28" s="200">
        <v>9</v>
      </c>
      <c r="II28" s="200">
        <v>24996</v>
      </c>
      <c r="IJ28" s="200">
        <v>0</v>
      </c>
      <c r="IL28" s="200">
        <v>9</v>
      </c>
      <c r="IM28" s="200">
        <v>158</v>
      </c>
      <c r="IN28" s="200">
        <v>906</v>
      </c>
      <c r="IP28" s="200">
        <v>394</v>
      </c>
      <c r="IQ28" s="200">
        <v>1034</v>
      </c>
      <c r="IT28" s="200">
        <v>1</v>
      </c>
      <c r="IZ28" s="200">
        <v>3</v>
      </c>
      <c r="JA28" s="200">
        <v>1</v>
      </c>
      <c r="JB28" s="200">
        <v>0</v>
      </c>
      <c r="JE28" s="200">
        <v>9</v>
      </c>
      <c r="JF28" s="200">
        <v>1</v>
      </c>
      <c r="JG28" s="200">
        <v>4</v>
      </c>
      <c r="JI28" s="200">
        <v>1</v>
      </c>
      <c r="JJ28" s="200">
        <v>1</v>
      </c>
      <c r="JK28" s="200">
        <v>1</v>
      </c>
      <c r="JL28" s="200">
        <v>89</v>
      </c>
      <c r="JM28" s="200">
        <v>1</v>
      </c>
      <c r="JN28" s="200">
        <v>31</v>
      </c>
      <c r="JP28" s="200">
        <v>3831</v>
      </c>
      <c r="JQ28" s="200">
        <v>14</v>
      </c>
      <c r="JR28" s="200">
        <v>8</v>
      </c>
      <c r="JS28" s="200">
        <v>14</v>
      </c>
      <c r="JT28" s="200">
        <v>490</v>
      </c>
      <c r="JU28" s="200">
        <v>822</v>
      </c>
      <c r="JV28" s="200">
        <v>2292</v>
      </c>
      <c r="JW28" s="200">
        <v>207</v>
      </c>
      <c r="JX28" s="200">
        <v>504</v>
      </c>
      <c r="JY28" s="200">
        <v>145</v>
      </c>
      <c r="JZ28" s="200">
        <v>3097</v>
      </c>
      <c r="KA28" s="200">
        <v>8203</v>
      </c>
      <c r="KC28" s="200">
        <v>592</v>
      </c>
      <c r="KD28" s="200">
        <v>0</v>
      </c>
      <c r="KE28" s="200">
        <v>8</v>
      </c>
      <c r="KF28" s="200">
        <v>0</v>
      </c>
      <c r="KH28" s="200">
        <v>37</v>
      </c>
      <c r="KM28" s="200">
        <v>118</v>
      </c>
      <c r="KN28" s="200">
        <v>145</v>
      </c>
      <c r="KO28" s="200">
        <v>35</v>
      </c>
      <c r="KP28" s="200">
        <v>1357</v>
      </c>
      <c r="KQ28" s="200">
        <v>70</v>
      </c>
      <c r="KR28" s="200">
        <v>0</v>
      </c>
      <c r="KS28" s="200">
        <v>6495</v>
      </c>
      <c r="KT28" s="200">
        <v>411</v>
      </c>
      <c r="KU28" s="200">
        <v>1030</v>
      </c>
      <c r="KV28" s="200">
        <v>112</v>
      </c>
      <c r="KW28" s="200">
        <v>466</v>
      </c>
      <c r="KX28" s="200">
        <v>102</v>
      </c>
      <c r="LA28" s="200">
        <v>2461</v>
      </c>
      <c r="LB28" s="200">
        <v>154</v>
      </c>
      <c r="LD28" s="200">
        <v>292</v>
      </c>
      <c r="LE28" s="200">
        <v>712</v>
      </c>
      <c r="LF28" s="200">
        <v>5252</v>
      </c>
      <c r="LH28" s="200">
        <v>241</v>
      </c>
      <c r="LI28" s="200">
        <v>450</v>
      </c>
      <c r="LJ28" s="200">
        <v>1110</v>
      </c>
      <c r="LK28" s="200">
        <v>789</v>
      </c>
      <c r="LL28" s="200">
        <v>213</v>
      </c>
      <c r="LM28" s="200">
        <v>149</v>
      </c>
      <c r="LN28" s="200">
        <v>25</v>
      </c>
      <c r="LO28" s="200">
        <v>292</v>
      </c>
      <c r="LP28" s="200">
        <v>2168</v>
      </c>
      <c r="LQ28" s="200">
        <v>4562</v>
      </c>
      <c r="LT28" s="200">
        <v>2</v>
      </c>
      <c r="LU28" s="200">
        <v>44</v>
      </c>
      <c r="LV28" s="200">
        <v>2</v>
      </c>
      <c r="LW28" s="200">
        <v>2545</v>
      </c>
      <c r="LX28" s="200">
        <v>895</v>
      </c>
      <c r="LY28" s="200">
        <v>193</v>
      </c>
      <c r="LZ28" s="200">
        <v>308</v>
      </c>
      <c r="MA28" s="200">
        <v>401</v>
      </c>
      <c r="MB28" s="200">
        <v>451</v>
      </c>
      <c r="MC28" s="200">
        <v>460</v>
      </c>
      <c r="ME28" s="200">
        <v>49</v>
      </c>
      <c r="MT28" s="200">
        <v>14</v>
      </c>
      <c r="MU28" s="200">
        <v>26</v>
      </c>
      <c r="MV28" s="200">
        <v>9</v>
      </c>
      <c r="MW28" s="200">
        <v>22</v>
      </c>
      <c r="NA28" s="200">
        <v>106</v>
      </c>
      <c r="NB28" s="200">
        <v>548</v>
      </c>
      <c r="NC28" s="200">
        <v>2063</v>
      </c>
      <c r="ND28" s="200">
        <v>216</v>
      </c>
      <c r="NE28" s="200">
        <v>43</v>
      </c>
      <c r="NF28" s="200">
        <v>6</v>
      </c>
      <c r="NG28" s="200">
        <v>12</v>
      </c>
      <c r="NH28" s="200">
        <v>13</v>
      </c>
      <c r="NI28" s="200">
        <v>9</v>
      </c>
      <c r="NP28" s="200">
        <v>188</v>
      </c>
      <c r="NT28" s="200">
        <v>256</v>
      </c>
      <c r="NW28" s="200">
        <v>258</v>
      </c>
      <c r="NX28" s="200">
        <v>0</v>
      </c>
      <c r="NY28" s="200">
        <v>94</v>
      </c>
      <c r="NZ28" s="200">
        <v>691</v>
      </c>
      <c r="OB28" s="201">
        <v>128536</v>
      </c>
      <c r="OC28" s="200">
        <v>46197</v>
      </c>
      <c r="OD28" s="200">
        <v>44570</v>
      </c>
      <c r="OE28" s="200">
        <v>86797</v>
      </c>
      <c r="OF28" s="200">
        <v>177564</v>
      </c>
      <c r="OG28" s="201">
        <v>306100</v>
      </c>
    </row>
    <row r="29" spans="1:397" ht="12.75" customHeight="1">
      <c r="A29" s="209">
        <v>221200</v>
      </c>
      <c r="B29" s="23" t="s">
        <v>136</v>
      </c>
      <c r="P29" s="200">
        <v>45836</v>
      </c>
      <c r="T29" s="200">
        <v>1</v>
      </c>
      <c r="U29" s="200">
        <v>0</v>
      </c>
      <c r="X29" s="200">
        <v>4</v>
      </c>
      <c r="Y29" s="200">
        <v>38</v>
      </c>
      <c r="Z29" s="200">
        <v>1</v>
      </c>
      <c r="AA29" s="200">
        <v>656</v>
      </c>
      <c r="AM29" s="200">
        <v>1</v>
      </c>
      <c r="AN29" s="200">
        <v>1</v>
      </c>
      <c r="AO29" s="200">
        <v>0</v>
      </c>
      <c r="AP29" s="200">
        <v>0</v>
      </c>
      <c r="AQ29" s="200">
        <v>0</v>
      </c>
      <c r="AS29" s="200">
        <v>0</v>
      </c>
      <c r="AT29" s="200">
        <v>0</v>
      </c>
      <c r="AU29" s="200">
        <v>0</v>
      </c>
      <c r="AV29" s="200">
        <v>1</v>
      </c>
      <c r="AW29" s="200">
        <v>0</v>
      </c>
      <c r="BB29" s="200">
        <v>0</v>
      </c>
      <c r="BC29" s="200">
        <v>0</v>
      </c>
      <c r="BD29" s="200">
        <v>0</v>
      </c>
      <c r="BF29" s="200">
        <v>0</v>
      </c>
      <c r="BI29" s="200">
        <v>0</v>
      </c>
      <c r="BJ29" s="200">
        <v>0</v>
      </c>
      <c r="BO29" s="200">
        <v>0</v>
      </c>
      <c r="BP29" s="200">
        <v>0</v>
      </c>
      <c r="BQ29" s="200">
        <v>0</v>
      </c>
      <c r="BR29" s="200">
        <v>3</v>
      </c>
      <c r="BV29" s="200">
        <v>0</v>
      </c>
      <c r="BW29" s="200">
        <v>0</v>
      </c>
      <c r="BX29" s="200">
        <v>0</v>
      </c>
      <c r="BY29" s="200">
        <v>0</v>
      </c>
      <c r="BZ29" s="200">
        <v>0</v>
      </c>
      <c r="CA29" s="200">
        <v>397</v>
      </c>
      <c r="CF29" s="200">
        <v>49</v>
      </c>
      <c r="CT29" s="200">
        <v>0</v>
      </c>
      <c r="CX29" s="200">
        <v>0</v>
      </c>
      <c r="CY29" s="200">
        <v>2</v>
      </c>
      <c r="DB29" s="200">
        <v>1</v>
      </c>
      <c r="DF29" s="200">
        <v>0</v>
      </c>
      <c r="DG29" s="200">
        <v>2</v>
      </c>
      <c r="DM29" s="200">
        <v>0</v>
      </c>
      <c r="DN29" s="200">
        <v>0</v>
      </c>
      <c r="DO29" s="200">
        <v>0</v>
      </c>
      <c r="DP29" s="200">
        <v>0</v>
      </c>
      <c r="DR29" s="200">
        <v>0</v>
      </c>
      <c r="DS29" s="200">
        <v>0</v>
      </c>
      <c r="DT29" s="200">
        <v>0</v>
      </c>
      <c r="DX29" s="200">
        <v>2</v>
      </c>
      <c r="DY29" s="200">
        <v>0</v>
      </c>
      <c r="ED29" s="200">
        <v>0</v>
      </c>
      <c r="EE29" s="200">
        <v>0</v>
      </c>
      <c r="EF29" s="200">
        <v>1</v>
      </c>
      <c r="EM29" s="200">
        <v>1</v>
      </c>
      <c r="EN29" s="200">
        <v>1</v>
      </c>
      <c r="EP29" s="200">
        <v>0</v>
      </c>
      <c r="ER29" s="200">
        <v>1</v>
      </c>
      <c r="ES29" s="200">
        <v>0</v>
      </c>
      <c r="FC29" s="200">
        <v>0</v>
      </c>
      <c r="FD29" s="200">
        <v>0</v>
      </c>
      <c r="FE29" s="200">
        <v>0</v>
      </c>
      <c r="FF29" s="200">
        <v>0</v>
      </c>
      <c r="FI29" s="200">
        <v>1</v>
      </c>
      <c r="FT29" s="200">
        <v>0</v>
      </c>
      <c r="GK29" s="200">
        <v>0</v>
      </c>
      <c r="GM29" s="200">
        <v>0</v>
      </c>
      <c r="HX29" s="200">
        <v>0</v>
      </c>
      <c r="HZ29" s="200">
        <v>0</v>
      </c>
      <c r="IA29" s="200">
        <v>0</v>
      </c>
      <c r="IB29" s="200">
        <v>0</v>
      </c>
      <c r="IC29" s="200">
        <v>0</v>
      </c>
      <c r="ID29" s="200">
        <v>0</v>
      </c>
      <c r="IG29" s="200">
        <v>7</v>
      </c>
      <c r="II29" s="200">
        <v>98</v>
      </c>
      <c r="IJ29" s="200">
        <v>0</v>
      </c>
      <c r="IL29" s="200">
        <v>0</v>
      </c>
      <c r="IM29" s="200">
        <v>8</v>
      </c>
      <c r="IN29" s="200">
        <v>1</v>
      </c>
      <c r="IP29" s="200">
        <v>1</v>
      </c>
      <c r="IQ29" s="200">
        <v>4</v>
      </c>
      <c r="IT29" s="200">
        <v>0</v>
      </c>
      <c r="IZ29" s="200">
        <v>0</v>
      </c>
      <c r="JA29" s="200">
        <v>0</v>
      </c>
      <c r="JE29" s="200">
        <v>0</v>
      </c>
      <c r="JF29" s="200">
        <v>0</v>
      </c>
      <c r="JG29" s="200">
        <v>1</v>
      </c>
      <c r="JJ29" s="200">
        <v>0</v>
      </c>
      <c r="JK29" s="200">
        <v>0</v>
      </c>
      <c r="JL29" s="200">
        <v>1</v>
      </c>
      <c r="JM29" s="200">
        <v>0</v>
      </c>
      <c r="JN29" s="200">
        <v>0</v>
      </c>
      <c r="JP29" s="200">
        <v>1328</v>
      </c>
      <c r="JQ29" s="200">
        <v>0</v>
      </c>
      <c r="JR29" s="200">
        <v>0</v>
      </c>
      <c r="JS29" s="200">
        <v>0</v>
      </c>
      <c r="JT29" s="200">
        <v>3</v>
      </c>
      <c r="JU29" s="200">
        <v>216</v>
      </c>
      <c r="JV29" s="200">
        <v>189</v>
      </c>
      <c r="JW29" s="200">
        <v>12</v>
      </c>
      <c r="JX29" s="200">
        <v>15</v>
      </c>
      <c r="JY29" s="200">
        <v>67</v>
      </c>
      <c r="JZ29" s="200">
        <v>6023</v>
      </c>
      <c r="KA29" s="200">
        <v>478</v>
      </c>
      <c r="KC29" s="200">
        <v>90</v>
      </c>
      <c r="KE29" s="200">
        <v>2</v>
      </c>
      <c r="KG29" s="200">
        <v>9</v>
      </c>
      <c r="KH29" s="200">
        <v>56</v>
      </c>
      <c r="KM29" s="200">
        <v>60</v>
      </c>
      <c r="KN29" s="200">
        <v>42</v>
      </c>
      <c r="KO29" s="200">
        <v>23</v>
      </c>
      <c r="KP29" s="200">
        <v>59</v>
      </c>
      <c r="KQ29" s="200">
        <v>3</v>
      </c>
      <c r="KR29" s="200">
        <v>0</v>
      </c>
      <c r="KS29" s="200">
        <v>4572</v>
      </c>
      <c r="KT29" s="200">
        <v>166</v>
      </c>
      <c r="KU29" s="200">
        <v>505</v>
      </c>
      <c r="KV29" s="200">
        <v>65</v>
      </c>
      <c r="KW29" s="200">
        <v>57</v>
      </c>
      <c r="KX29" s="200">
        <v>17</v>
      </c>
      <c r="LA29" s="200">
        <v>1173</v>
      </c>
      <c r="LB29" s="200">
        <v>33</v>
      </c>
      <c r="LD29" s="200">
        <v>102</v>
      </c>
      <c r="LE29" s="200">
        <v>65</v>
      </c>
      <c r="LF29" s="200">
        <v>1127</v>
      </c>
      <c r="LH29" s="200">
        <v>178</v>
      </c>
      <c r="LI29" s="200">
        <v>416</v>
      </c>
      <c r="LJ29" s="200">
        <v>1035</v>
      </c>
      <c r="LK29" s="200">
        <v>1238</v>
      </c>
      <c r="LL29" s="200">
        <v>37</v>
      </c>
      <c r="LM29" s="200">
        <v>204</v>
      </c>
      <c r="LN29" s="200">
        <v>45</v>
      </c>
      <c r="LO29" s="200">
        <v>46</v>
      </c>
      <c r="LP29" s="200">
        <v>620</v>
      </c>
      <c r="LQ29" s="200">
        <v>426</v>
      </c>
      <c r="LT29" s="200">
        <v>0</v>
      </c>
      <c r="LW29" s="200">
        <v>351</v>
      </c>
      <c r="LX29" s="200">
        <v>173</v>
      </c>
      <c r="LY29" s="200">
        <v>83</v>
      </c>
      <c r="LZ29" s="200">
        <v>65</v>
      </c>
      <c r="MA29" s="200">
        <v>758</v>
      </c>
      <c r="MB29" s="200">
        <v>83</v>
      </c>
      <c r="MC29" s="200">
        <v>181</v>
      </c>
      <c r="ME29" s="200">
        <v>70</v>
      </c>
      <c r="MT29" s="200">
        <v>5</v>
      </c>
      <c r="MU29" s="200">
        <v>3</v>
      </c>
      <c r="MV29" s="200">
        <v>3</v>
      </c>
      <c r="MW29" s="200">
        <v>10</v>
      </c>
      <c r="NA29" s="200">
        <v>26</v>
      </c>
      <c r="NB29" s="200">
        <v>188</v>
      </c>
      <c r="NC29" s="200">
        <v>194</v>
      </c>
      <c r="ND29" s="200">
        <v>120</v>
      </c>
      <c r="NE29" s="200">
        <v>37</v>
      </c>
      <c r="NF29" s="200">
        <v>10</v>
      </c>
      <c r="NG29" s="200">
        <v>86</v>
      </c>
      <c r="NI29" s="200">
        <v>337</v>
      </c>
      <c r="NL29" s="200">
        <v>5</v>
      </c>
      <c r="NP29" s="200">
        <v>193</v>
      </c>
      <c r="NT29" s="200">
        <v>124</v>
      </c>
      <c r="NW29" s="200">
        <v>20</v>
      </c>
      <c r="NY29" s="200">
        <v>0</v>
      </c>
      <c r="NZ29" s="200">
        <v>123</v>
      </c>
      <c r="OB29" s="201">
        <v>71177</v>
      </c>
      <c r="OC29" s="200">
        <v>14380</v>
      </c>
      <c r="OD29" s="200">
        <v>9245</v>
      </c>
      <c r="OE29" s="200">
        <v>26812</v>
      </c>
      <c r="OF29" s="200">
        <v>50437</v>
      </c>
      <c r="OG29" s="201">
        <v>121614</v>
      </c>
    </row>
    <row r="30" spans="1:397" ht="12.75" customHeight="1">
      <c r="A30" s="209">
        <v>221300</v>
      </c>
      <c r="B30" s="23" t="s">
        <v>137</v>
      </c>
      <c r="T30" s="200">
        <v>19</v>
      </c>
      <c r="U30" s="200">
        <v>78</v>
      </c>
      <c r="X30" s="200">
        <v>122</v>
      </c>
      <c r="Y30" s="200">
        <v>66</v>
      </c>
      <c r="Z30" s="200">
        <v>82</v>
      </c>
      <c r="AA30" s="200">
        <v>756</v>
      </c>
      <c r="AO30" s="200">
        <v>0</v>
      </c>
      <c r="AP30" s="200">
        <v>0</v>
      </c>
      <c r="AU30" s="200">
        <v>1</v>
      </c>
      <c r="AV30" s="200">
        <v>20</v>
      </c>
      <c r="BB30" s="200">
        <v>0</v>
      </c>
      <c r="BT30" s="200">
        <v>1</v>
      </c>
      <c r="BX30" s="200">
        <v>0</v>
      </c>
      <c r="BY30" s="200">
        <v>0</v>
      </c>
      <c r="BZ30" s="200">
        <v>1</v>
      </c>
      <c r="CF30" s="200">
        <v>0</v>
      </c>
      <c r="CX30" s="200">
        <v>0</v>
      </c>
      <c r="DM30" s="200">
        <v>0</v>
      </c>
      <c r="DN30" s="200">
        <v>0</v>
      </c>
      <c r="DO30" s="200">
        <v>0</v>
      </c>
      <c r="DP30" s="200">
        <v>0</v>
      </c>
      <c r="DR30" s="200">
        <v>0</v>
      </c>
      <c r="DY30" s="200">
        <v>9</v>
      </c>
      <c r="EF30" s="200">
        <v>1</v>
      </c>
      <c r="FC30" s="200">
        <v>0</v>
      </c>
      <c r="FD30" s="200">
        <v>0</v>
      </c>
      <c r="FE30" s="200">
        <v>0</v>
      </c>
      <c r="FF30" s="200">
        <v>0</v>
      </c>
      <c r="FI30" s="200">
        <v>0</v>
      </c>
      <c r="GK30" s="200">
        <v>0</v>
      </c>
      <c r="GM30" s="200">
        <v>0</v>
      </c>
      <c r="IA30" s="200">
        <v>1</v>
      </c>
      <c r="IB30" s="200">
        <v>0</v>
      </c>
      <c r="IC30" s="200">
        <v>0</v>
      </c>
      <c r="ID30" s="200">
        <v>0</v>
      </c>
      <c r="IG30" s="200">
        <v>0</v>
      </c>
      <c r="II30" s="200">
        <v>196</v>
      </c>
      <c r="IJ30" s="200">
        <v>0</v>
      </c>
      <c r="IL30" s="200">
        <v>12</v>
      </c>
      <c r="IM30" s="200">
        <v>1</v>
      </c>
      <c r="IN30" s="200">
        <v>87</v>
      </c>
      <c r="IP30" s="200">
        <v>106</v>
      </c>
      <c r="IQ30" s="200">
        <v>28</v>
      </c>
      <c r="IT30" s="200">
        <v>4</v>
      </c>
      <c r="IZ30" s="200">
        <v>0</v>
      </c>
      <c r="JE30" s="200">
        <v>13</v>
      </c>
      <c r="JL30" s="200">
        <v>0</v>
      </c>
      <c r="JM30" s="200">
        <v>0</v>
      </c>
      <c r="JP30" s="200">
        <v>65</v>
      </c>
      <c r="JQ30" s="200">
        <v>0</v>
      </c>
      <c r="JR30" s="200">
        <v>0</v>
      </c>
      <c r="JS30" s="200">
        <v>0</v>
      </c>
      <c r="JT30" s="200">
        <v>1</v>
      </c>
      <c r="JU30" s="200">
        <v>6</v>
      </c>
      <c r="JV30" s="200">
        <v>27</v>
      </c>
      <c r="JW30" s="200">
        <v>13</v>
      </c>
      <c r="JX30" s="200">
        <v>20</v>
      </c>
      <c r="JY30" s="200">
        <v>2</v>
      </c>
      <c r="JZ30" s="200">
        <v>2</v>
      </c>
      <c r="KA30" s="200">
        <v>10</v>
      </c>
      <c r="KC30" s="200">
        <v>69</v>
      </c>
      <c r="KE30" s="200">
        <v>1</v>
      </c>
      <c r="KH30" s="200">
        <v>0</v>
      </c>
      <c r="KM30" s="200">
        <v>33</v>
      </c>
      <c r="KN30" s="200">
        <v>2</v>
      </c>
      <c r="KO30" s="200">
        <v>3</v>
      </c>
      <c r="KQ30" s="200">
        <v>1</v>
      </c>
      <c r="KR30" s="200">
        <v>0</v>
      </c>
      <c r="KS30" s="200">
        <v>133</v>
      </c>
      <c r="KT30" s="200">
        <v>27</v>
      </c>
      <c r="KU30" s="200">
        <v>11</v>
      </c>
      <c r="KV30" s="200">
        <v>2</v>
      </c>
      <c r="KW30" s="200">
        <v>43</v>
      </c>
      <c r="KX30" s="200">
        <v>13</v>
      </c>
      <c r="LA30" s="200">
        <v>99</v>
      </c>
      <c r="LB30" s="200">
        <v>21</v>
      </c>
      <c r="LD30" s="200">
        <v>21</v>
      </c>
      <c r="LE30" s="200">
        <v>35</v>
      </c>
      <c r="LF30" s="200">
        <v>78</v>
      </c>
      <c r="LH30" s="200">
        <v>13</v>
      </c>
      <c r="LI30" s="200">
        <v>18</v>
      </c>
      <c r="LJ30" s="200">
        <v>175</v>
      </c>
      <c r="LK30" s="200">
        <v>438</v>
      </c>
      <c r="LL30" s="200">
        <v>3</v>
      </c>
      <c r="LM30" s="200">
        <v>31</v>
      </c>
      <c r="LN30" s="200">
        <v>52</v>
      </c>
      <c r="LO30" s="200">
        <v>5</v>
      </c>
      <c r="LP30" s="200">
        <v>3</v>
      </c>
      <c r="LQ30" s="200">
        <v>25</v>
      </c>
      <c r="LT30" s="200">
        <v>0</v>
      </c>
      <c r="LU30" s="200">
        <v>1</v>
      </c>
      <c r="LW30" s="200">
        <v>17</v>
      </c>
      <c r="LX30" s="200">
        <v>9</v>
      </c>
      <c r="LY30" s="200">
        <v>14</v>
      </c>
      <c r="LZ30" s="200">
        <v>3</v>
      </c>
      <c r="MA30" s="200">
        <v>14</v>
      </c>
      <c r="MB30" s="200">
        <v>4</v>
      </c>
      <c r="MC30" s="200">
        <v>19</v>
      </c>
      <c r="MU30" s="200">
        <v>1</v>
      </c>
      <c r="MV30" s="200">
        <v>0</v>
      </c>
      <c r="MW30" s="200">
        <v>4</v>
      </c>
      <c r="NA30" s="200">
        <v>0</v>
      </c>
      <c r="NB30" s="200">
        <v>3</v>
      </c>
      <c r="NC30" s="200">
        <v>5</v>
      </c>
      <c r="ND30" s="200">
        <v>2</v>
      </c>
      <c r="NE30" s="200">
        <v>0</v>
      </c>
      <c r="NF30" s="200">
        <v>0</v>
      </c>
      <c r="NG30" s="200">
        <v>70</v>
      </c>
      <c r="NH30" s="200">
        <v>27</v>
      </c>
      <c r="NI30" s="200">
        <v>4</v>
      </c>
      <c r="NL30" s="200">
        <v>0</v>
      </c>
      <c r="NP30" s="200">
        <v>5</v>
      </c>
      <c r="NT30" s="200">
        <v>15</v>
      </c>
      <c r="NW30" s="200">
        <v>101</v>
      </c>
      <c r="NY30" s="200">
        <v>7</v>
      </c>
      <c r="NZ30" s="200">
        <v>13</v>
      </c>
      <c r="OB30" s="201">
        <v>3442</v>
      </c>
      <c r="OC30" s="200">
        <v>2512</v>
      </c>
      <c r="OD30" s="200">
        <v>800</v>
      </c>
      <c r="OE30" s="200">
        <v>3761</v>
      </c>
      <c r="OF30" s="200">
        <v>7073</v>
      </c>
      <c r="OG30" s="201">
        <v>10515</v>
      </c>
    </row>
    <row r="31" spans="1:397" ht="12.75" customHeight="1">
      <c r="A31" s="209">
        <v>230301</v>
      </c>
      <c r="B31" s="23" t="s">
        <v>138</v>
      </c>
      <c r="H31" s="200">
        <v>87</v>
      </c>
      <c r="T31" s="200">
        <v>2073</v>
      </c>
      <c r="U31" s="200">
        <v>54</v>
      </c>
      <c r="X31" s="200">
        <v>269</v>
      </c>
      <c r="Y31" s="200">
        <v>108</v>
      </c>
      <c r="Z31" s="200">
        <v>28</v>
      </c>
      <c r="AA31" s="200">
        <v>27</v>
      </c>
      <c r="AM31" s="200">
        <v>1214</v>
      </c>
      <c r="AN31" s="200">
        <v>1137</v>
      </c>
      <c r="AO31" s="200">
        <v>1550</v>
      </c>
      <c r="AP31" s="200">
        <v>283</v>
      </c>
      <c r="AQ31" s="200">
        <v>287</v>
      </c>
      <c r="AR31" s="200">
        <v>43</v>
      </c>
      <c r="AS31" s="200">
        <v>231</v>
      </c>
      <c r="AT31" s="200">
        <v>1982</v>
      </c>
      <c r="AU31" s="200">
        <v>369</v>
      </c>
      <c r="AV31" s="200">
        <v>351</v>
      </c>
      <c r="AW31" s="200">
        <v>439</v>
      </c>
      <c r="AX31" s="200">
        <v>53</v>
      </c>
      <c r="AY31" s="200">
        <v>79</v>
      </c>
      <c r="AZ31" s="200">
        <v>8</v>
      </c>
      <c r="BA31" s="200">
        <v>5</v>
      </c>
      <c r="BB31" s="200">
        <v>7</v>
      </c>
      <c r="BC31" s="200">
        <v>383</v>
      </c>
      <c r="BD31" s="200">
        <v>215</v>
      </c>
      <c r="BE31" s="200">
        <v>31</v>
      </c>
      <c r="BF31" s="200">
        <v>23</v>
      </c>
      <c r="BG31" s="200">
        <v>3</v>
      </c>
      <c r="BH31" s="200">
        <v>1</v>
      </c>
      <c r="BI31" s="200">
        <v>88</v>
      </c>
      <c r="BJ31" s="200">
        <v>56</v>
      </c>
      <c r="BK31" s="200">
        <v>80</v>
      </c>
      <c r="BL31" s="200">
        <v>16</v>
      </c>
      <c r="BM31" s="200">
        <v>17</v>
      </c>
      <c r="BN31" s="200">
        <v>51</v>
      </c>
      <c r="BP31" s="200">
        <v>16</v>
      </c>
      <c r="BQ31" s="200">
        <v>1430</v>
      </c>
      <c r="BR31" s="200">
        <v>2272</v>
      </c>
      <c r="BS31" s="200">
        <v>60</v>
      </c>
      <c r="BT31" s="200">
        <v>152</v>
      </c>
      <c r="BU31" s="200">
        <v>1</v>
      </c>
      <c r="BV31" s="200">
        <v>274</v>
      </c>
      <c r="BW31" s="200">
        <v>86</v>
      </c>
      <c r="BX31" s="200">
        <v>164</v>
      </c>
      <c r="BY31" s="200">
        <v>57</v>
      </c>
      <c r="BZ31" s="200">
        <v>230</v>
      </c>
      <c r="CA31" s="200">
        <v>265</v>
      </c>
      <c r="CB31" s="200">
        <v>487</v>
      </c>
      <c r="CE31" s="200">
        <v>447</v>
      </c>
      <c r="CF31" s="200">
        <v>233</v>
      </c>
      <c r="CG31" s="200">
        <v>2</v>
      </c>
      <c r="CI31" s="200">
        <v>90</v>
      </c>
      <c r="CJ31" s="200">
        <v>12</v>
      </c>
      <c r="CK31" s="200">
        <v>20</v>
      </c>
      <c r="CN31" s="200">
        <v>1</v>
      </c>
      <c r="CP31" s="200">
        <v>2</v>
      </c>
      <c r="CQ31" s="200">
        <v>0</v>
      </c>
      <c r="CS31" s="200">
        <v>127</v>
      </c>
      <c r="CT31" s="200">
        <v>1447</v>
      </c>
      <c r="CV31" s="200">
        <v>0</v>
      </c>
      <c r="DB31" s="200">
        <v>0</v>
      </c>
      <c r="DC31" s="200">
        <v>172</v>
      </c>
      <c r="DD31" s="200">
        <v>38</v>
      </c>
      <c r="DE31" s="200">
        <v>6</v>
      </c>
      <c r="DF31" s="200">
        <v>11</v>
      </c>
      <c r="DG31" s="200">
        <v>45</v>
      </c>
      <c r="DM31" s="200">
        <v>11</v>
      </c>
      <c r="DN31" s="200">
        <v>6</v>
      </c>
      <c r="DO31" s="200">
        <v>10</v>
      </c>
      <c r="DP31" s="200">
        <v>130</v>
      </c>
      <c r="DR31" s="200">
        <v>7</v>
      </c>
      <c r="DU31" s="200">
        <v>0</v>
      </c>
      <c r="DV31" s="200">
        <v>0</v>
      </c>
      <c r="DW31" s="200">
        <v>150</v>
      </c>
      <c r="DY31" s="200">
        <v>2</v>
      </c>
      <c r="EA31" s="200">
        <v>1</v>
      </c>
      <c r="EC31" s="200">
        <v>0</v>
      </c>
      <c r="ED31" s="200">
        <v>2</v>
      </c>
      <c r="EE31" s="200">
        <v>9</v>
      </c>
      <c r="EF31" s="200">
        <v>770</v>
      </c>
      <c r="EG31" s="200">
        <v>94</v>
      </c>
      <c r="EK31" s="200">
        <v>15</v>
      </c>
      <c r="EL31" s="200">
        <v>1</v>
      </c>
      <c r="EM31" s="200">
        <v>182</v>
      </c>
      <c r="EN31" s="200">
        <v>295</v>
      </c>
      <c r="EP31" s="200">
        <v>21</v>
      </c>
      <c r="ER31" s="200">
        <v>655</v>
      </c>
      <c r="ES31" s="200">
        <v>672</v>
      </c>
      <c r="EU31" s="200">
        <v>29</v>
      </c>
      <c r="FC31" s="200">
        <v>35</v>
      </c>
      <c r="FD31" s="200">
        <v>93</v>
      </c>
      <c r="FE31" s="200">
        <v>391</v>
      </c>
      <c r="FF31" s="200">
        <v>39</v>
      </c>
      <c r="FI31" s="200">
        <v>60</v>
      </c>
      <c r="FT31" s="200">
        <v>2</v>
      </c>
      <c r="FU31" s="200">
        <v>676</v>
      </c>
      <c r="FV31" s="200">
        <v>0</v>
      </c>
      <c r="FX31" s="200">
        <v>0</v>
      </c>
      <c r="GA31" s="200">
        <v>4</v>
      </c>
      <c r="GH31" s="200">
        <v>0</v>
      </c>
      <c r="GI31" s="200">
        <v>0</v>
      </c>
      <c r="GK31" s="200">
        <v>10</v>
      </c>
      <c r="GM31" s="200">
        <v>84</v>
      </c>
      <c r="HR31" s="200">
        <v>17</v>
      </c>
      <c r="HT31" s="200">
        <v>28</v>
      </c>
      <c r="HV31" s="200">
        <v>181</v>
      </c>
      <c r="HY31" s="200">
        <v>29</v>
      </c>
      <c r="HZ31" s="200">
        <v>20</v>
      </c>
      <c r="IA31" s="200">
        <v>61</v>
      </c>
      <c r="IB31" s="200">
        <v>160</v>
      </c>
      <c r="IC31" s="200">
        <v>37</v>
      </c>
      <c r="ID31" s="200">
        <v>1</v>
      </c>
      <c r="IE31" s="200">
        <v>1</v>
      </c>
      <c r="IG31" s="200">
        <v>8</v>
      </c>
      <c r="IH31" s="200">
        <v>1</v>
      </c>
      <c r="II31" s="200">
        <v>3937</v>
      </c>
      <c r="IJ31" s="200">
        <v>1039</v>
      </c>
      <c r="IK31" s="200">
        <v>1457</v>
      </c>
      <c r="IL31" s="200">
        <v>141</v>
      </c>
      <c r="IM31" s="200">
        <v>1</v>
      </c>
      <c r="IN31" s="200">
        <v>64</v>
      </c>
      <c r="IO31" s="200">
        <v>1</v>
      </c>
      <c r="IP31" s="200">
        <v>7</v>
      </c>
      <c r="IQ31" s="200">
        <v>57</v>
      </c>
      <c r="IR31" s="200">
        <v>12</v>
      </c>
      <c r="IT31" s="200">
        <v>186</v>
      </c>
      <c r="IU31" s="200">
        <v>2</v>
      </c>
      <c r="IV31" s="200">
        <v>4</v>
      </c>
      <c r="IW31" s="200">
        <v>18</v>
      </c>
      <c r="IX31" s="200">
        <v>62</v>
      </c>
      <c r="IY31" s="200">
        <v>152</v>
      </c>
      <c r="IZ31" s="200">
        <v>508</v>
      </c>
      <c r="JA31" s="200">
        <v>142</v>
      </c>
      <c r="JB31" s="200">
        <v>57</v>
      </c>
      <c r="JC31" s="200">
        <v>10</v>
      </c>
      <c r="JD31" s="200">
        <v>0</v>
      </c>
      <c r="JE31" s="200">
        <v>555</v>
      </c>
      <c r="JF31" s="200">
        <v>77</v>
      </c>
      <c r="JG31" s="200">
        <v>387</v>
      </c>
      <c r="JH31" s="200">
        <v>0</v>
      </c>
      <c r="JI31" s="200">
        <v>168</v>
      </c>
      <c r="JJ31" s="200">
        <v>199</v>
      </c>
      <c r="JK31" s="200">
        <v>1</v>
      </c>
      <c r="JL31" s="200">
        <v>2262</v>
      </c>
      <c r="JM31" s="200">
        <v>101</v>
      </c>
      <c r="JN31" s="200">
        <v>2</v>
      </c>
      <c r="JO31" s="200">
        <v>100</v>
      </c>
      <c r="JP31" s="200">
        <v>4513</v>
      </c>
      <c r="JQ31" s="200">
        <v>145</v>
      </c>
      <c r="JR31" s="200">
        <v>40</v>
      </c>
      <c r="JS31" s="200">
        <v>203</v>
      </c>
      <c r="JT31" s="200">
        <v>7936</v>
      </c>
      <c r="JU31" s="200">
        <v>167</v>
      </c>
      <c r="JV31" s="200">
        <v>220</v>
      </c>
      <c r="JW31" s="200">
        <v>235</v>
      </c>
      <c r="JX31" s="200">
        <v>1341</v>
      </c>
      <c r="JY31" s="200">
        <v>29</v>
      </c>
      <c r="JZ31" s="200">
        <v>26</v>
      </c>
      <c r="KG31" s="200">
        <v>0</v>
      </c>
      <c r="KH31" s="200">
        <v>14</v>
      </c>
      <c r="KM31" s="200">
        <v>221</v>
      </c>
      <c r="KN31" s="200">
        <v>110</v>
      </c>
      <c r="KO31" s="200">
        <v>33</v>
      </c>
      <c r="KP31" s="200">
        <v>54</v>
      </c>
      <c r="KQ31" s="200">
        <v>1</v>
      </c>
      <c r="KR31" s="200">
        <v>0</v>
      </c>
      <c r="KS31" s="200">
        <v>477</v>
      </c>
      <c r="KT31" s="200">
        <v>57</v>
      </c>
      <c r="KU31" s="200">
        <v>130</v>
      </c>
      <c r="KV31" s="200">
        <v>16</v>
      </c>
      <c r="KW31" s="200">
        <v>17</v>
      </c>
      <c r="KX31" s="200">
        <v>5</v>
      </c>
      <c r="LA31" s="200">
        <v>707</v>
      </c>
      <c r="LB31" s="200">
        <v>131</v>
      </c>
      <c r="LC31" s="200">
        <v>8</v>
      </c>
      <c r="LD31" s="200">
        <v>1911</v>
      </c>
      <c r="LE31" s="200">
        <v>65</v>
      </c>
      <c r="LF31" s="200">
        <v>379</v>
      </c>
      <c r="LH31" s="200">
        <v>50</v>
      </c>
      <c r="LI31" s="200">
        <v>90</v>
      </c>
      <c r="LJ31" s="200">
        <v>169</v>
      </c>
      <c r="LK31" s="200">
        <v>1973</v>
      </c>
      <c r="LL31" s="200">
        <v>5</v>
      </c>
      <c r="LM31" s="200">
        <v>54</v>
      </c>
      <c r="LN31" s="200">
        <v>17</v>
      </c>
      <c r="LO31" s="200">
        <v>3</v>
      </c>
      <c r="LP31" s="200">
        <v>346</v>
      </c>
      <c r="LQ31" s="200">
        <v>23</v>
      </c>
      <c r="LT31" s="200">
        <v>4</v>
      </c>
      <c r="LU31" s="200">
        <v>20</v>
      </c>
      <c r="LV31" s="200">
        <v>6</v>
      </c>
      <c r="LW31" s="200">
        <v>70</v>
      </c>
      <c r="LX31" s="200">
        <v>21</v>
      </c>
      <c r="LY31" s="200">
        <v>10</v>
      </c>
      <c r="LZ31" s="200">
        <v>24</v>
      </c>
      <c r="MA31" s="200">
        <v>124</v>
      </c>
      <c r="MB31" s="200">
        <v>10</v>
      </c>
      <c r="MC31" s="200">
        <v>166</v>
      </c>
      <c r="ME31" s="200">
        <v>1</v>
      </c>
      <c r="MT31" s="200">
        <v>2</v>
      </c>
      <c r="MU31" s="200">
        <v>6</v>
      </c>
      <c r="MV31" s="200">
        <v>2</v>
      </c>
      <c r="MW31" s="200">
        <v>6</v>
      </c>
      <c r="NA31" s="200">
        <v>14</v>
      </c>
      <c r="NB31" s="200">
        <v>103</v>
      </c>
      <c r="NC31" s="200">
        <v>80</v>
      </c>
      <c r="ND31" s="200">
        <v>34</v>
      </c>
      <c r="NE31" s="200">
        <v>6</v>
      </c>
      <c r="NF31" s="200">
        <v>133</v>
      </c>
      <c r="NG31" s="200">
        <v>88</v>
      </c>
      <c r="NH31" s="200">
        <v>259</v>
      </c>
      <c r="NI31" s="200">
        <v>71</v>
      </c>
      <c r="NP31" s="200">
        <v>34</v>
      </c>
      <c r="NT31" s="200">
        <v>5</v>
      </c>
      <c r="OB31" s="201">
        <v>59723</v>
      </c>
      <c r="OC31" s="200">
        <v>50532</v>
      </c>
      <c r="OD31" s="200">
        <v>1116</v>
      </c>
      <c r="OE31" s="200">
        <v>31031</v>
      </c>
      <c r="OF31" s="200">
        <v>82678</v>
      </c>
      <c r="OG31" s="201">
        <v>142401</v>
      </c>
    </row>
    <row r="32" spans="1:397" ht="12.75" customHeight="1">
      <c r="A32" s="209">
        <v>230302</v>
      </c>
      <c r="B32" s="23" t="s">
        <v>139</v>
      </c>
      <c r="G32" s="200">
        <v>35</v>
      </c>
      <c r="H32" s="200">
        <v>415</v>
      </c>
      <c r="T32" s="200">
        <v>564</v>
      </c>
      <c r="U32" s="200">
        <v>94</v>
      </c>
      <c r="X32" s="200">
        <v>108</v>
      </c>
      <c r="Y32" s="200">
        <v>36</v>
      </c>
      <c r="Z32" s="200">
        <v>26</v>
      </c>
      <c r="AA32" s="200">
        <v>5</v>
      </c>
      <c r="AM32" s="200">
        <v>340</v>
      </c>
      <c r="AN32" s="200">
        <v>741</v>
      </c>
      <c r="AO32" s="200">
        <v>1168</v>
      </c>
      <c r="AP32" s="200">
        <v>138</v>
      </c>
      <c r="AQ32" s="200">
        <v>197</v>
      </c>
      <c r="AR32" s="200">
        <v>16</v>
      </c>
      <c r="AS32" s="200">
        <v>95</v>
      </c>
      <c r="AT32" s="200">
        <v>1331</v>
      </c>
      <c r="AU32" s="200">
        <v>202</v>
      </c>
      <c r="AV32" s="200">
        <v>131</v>
      </c>
      <c r="AW32" s="200">
        <v>289</v>
      </c>
      <c r="AX32" s="200">
        <v>13</v>
      </c>
      <c r="AY32" s="200">
        <v>9</v>
      </c>
      <c r="AZ32" s="200">
        <v>14</v>
      </c>
      <c r="BA32" s="200">
        <v>204</v>
      </c>
      <c r="BB32" s="200">
        <v>2</v>
      </c>
      <c r="BD32" s="200">
        <v>102</v>
      </c>
      <c r="BF32" s="200">
        <v>3</v>
      </c>
      <c r="BI32" s="200">
        <v>31</v>
      </c>
      <c r="BJ32" s="200">
        <v>1</v>
      </c>
      <c r="BK32" s="200">
        <v>7</v>
      </c>
      <c r="BM32" s="200">
        <v>6</v>
      </c>
      <c r="BN32" s="200">
        <v>1</v>
      </c>
      <c r="BP32" s="200">
        <v>56</v>
      </c>
      <c r="BQ32" s="200">
        <v>293</v>
      </c>
      <c r="BR32" s="200">
        <v>790</v>
      </c>
      <c r="BS32" s="200">
        <v>20</v>
      </c>
      <c r="BT32" s="200">
        <v>68</v>
      </c>
      <c r="BU32" s="200">
        <v>0</v>
      </c>
      <c r="BV32" s="200">
        <v>140</v>
      </c>
      <c r="BW32" s="200">
        <v>36</v>
      </c>
      <c r="BX32" s="200">
        <v>96</v>
      </c>
      <c r="BY32" s="200">
        <v>33</v>
      </c>
      <c r="BZ32" s="200">
        <v>132</v>
      </c>
      <c r="CA32" s="200">
        <v>27</v>
      </c>
      <c r="CB32" s="200">
        <v>222</v>
      </c>
      <c r="CE32" s="200">
        <v>196</v>
      </c>
      <c r="CF32" s="200">
        <v>94</v>
      </c>
      <c r="CI32" s="200">
        <v>107</v>
      </c>
      <c r="CK32" s="200">
        <v>32</v>
      </c>
      <c r="CN32" s="200">
        <v>1</v>
      </c>
      <c r="CP32" s="200">
        <v>3</v>
      </c>
      <c r="CS32" s="200">
        <v>67</v>
      </c>
      <c r="CT32" s="200">
        <v>849</v>
      </c>
      <c r="CV32" s="200">
        <v>0</v>
      </c>
      <c r="DC32" s="200">
        <v>146</v>
      </c>
      <c r="DD32" s="200">
        <v>48</v>
      </c>
      <c r="DE32" s="200">
        <v>2</v>
      </c>
      <c r="DF32" s="200">
        <v>3</v>
      </c>
      <c r="DG32" s="200">
        <v>2</v>
      </c>
      <c r="DJ32" s="200">
        <v>1</v>
      </c>
      <c r="DM32" s="200">
        <v>4</v>
      </c>
      <c r="DN32" s="200">
        <v>0</v>
      </c>
      <c r="DO32" s="200">
        <v>26</v>
      </c>
      <c r="DP32" s="200">
        <v>11</v>
      </c>
      <c r="DR32" s="200">
        <v>2</v>
      </c>
      <c r="DU32" s="200">
        <v>0</v>
      </c>
      <c r="DV32" s="200">
        <v>1</v>
      </c>
      <c r="DW32" s="200">
        <v>102</v>
      </c>
      <c r="DY32" s="200">
        <v>1</v>
      </c>
      <c r="EA32" s="200">
        <v>1</v>
      </c>
      <c r="ED32" s="200">
        <v>1</v>
      </c>
      <c r="EE32" s="200">
        <v>3</v>
      </c>
      <c r="EF32" s="200">
        <v>116</v>
      </c>
      <c r="EG32" s="200">
        <v>18</v>
      </c>
      <c r="EK32" s="200">
        <v>283</v>
      </c>
      <c r="EL32" s="200">
        <v>0</v>
      </c>
      <c r="EM32" s="200">
        <v>83</v>
      </c>
      <c r="EN32" s="200">
        <v>43</v>
      </c>
      <c r="EP32" s="200">
        <v>32</v>
      </c>
      <c r="ER32" s="200">
        <v>182</v>
      </c>
      <c r="ES32" s="200">
        <v>387</v>
      </c>
      <c r="EU32" s="200">
        <v>27</v>
      </c>
      <c r="FC32" s="200">
        <v>13</v>
      </c>
      <c r="FD32" s="200">
        <v>17</v>
      </c>
      <c r="FE32" s="200">
        <v>242</v>
      </c>
      <c r="FF32" s="200">
        <v>15</v>
      </c>
      <c r="FI32" s="200">
        <v>20</v>
      </c>
      <c r="FT32" s="200">
        <v>1</v>
      </c>
      <c r="FU32" s="200">
        <v>972</v>
      </c>
      <c r="FV32" s="200">
        <v>0</v>
      </c>
      <c r="FX32" s="200">
        <v>0</v>
      </c>
      <c r="GA32" s="200">
        <v>1</v>
      </c>
      <c r="GB32" s="200">
        <v>0</v>
      </c>
      <c r="GH32" s="200">
        <v>0</v>
      </c>
      <c r="GK32" s="200">
        <v>32</v>
      </c>
      <c r="GM32" s="200">
        <v>16</v>
      </c>
      <c r="HR32" s="200">
        <v>6</v>
      </c>
      <c r="HT32" s="200">
        <v>34</v>
      </c>
      <c r="HV32" s="200">
        <v>61</v>
      </c>
      <c r="HZ32" s="200">
        <v>100</v>
      </c>
      <c r="IA32" s="200">
        <v>35</v>
      </c>
      <c r="IB32" s="200">
        <v>8</v>
      </c>
      <c r="IC32" s="200">
        <v>24</v>
      </c>
      <c r="ID32" s="200">
        <v>1</v>
      </c>
      <c r="IG32" s="200">
        <v>19</v>
      </c>
      <c r="II32" s="200">
        <v>1682</v>
      </c>
      <c r="IJ32" s="200">
        <v>487</v>
      </c>
      <c r="IK32" s="200">
        <v>460</v>
      </c>
      <c r="IL32" s="200">
        <v>20</v>
      </c>
      <c r="IQ32" s="200">
        <v>5</v>
      </c>
      <c r="IT32" s="200">
        <v>172</v>
      </c>
      <c r="IZ32" s="200">
        <v>410</v>
      </c>
      <c r="JA32" s="200">
        <v>56</v>
      </c>
      <c r="JB32" s="200">
        <v>10</v>
      </c>
      <c r="JE32" s="200">
        <v>27</v>
      </c>
      <c r="JF32" s="200">
        <v>11</v>
      </c>
      <c r="JG32" s="200">
        <v>132</v>
      </c>
      <c r="JI32" s="200">
        <v>32</v>
      </c>
      <c r="JJ32" s="200">
        <v>27</v>
      </c>
      <c r="JL32" s="200">
        <v>966</v>
      </c>
      <c r="JM32" s="200">
        <v>587</v>
      </c>
      <c r="JO32" s="200">
        <v>3</v>
      </c>
      <c r="JP32" s="200">
        <v>2271</v>
      </c>
      <c r="JQ32" s="200">
        <v>357</v>
      </c>
      <c r="JR32" s="200">
        <v>25</v>
      </c>
      <c r="JS32" s="200">
        <v>111</v>
      </c>
      <c r="JT32" s="200">
        <v>6280</v>
      </c>
      <c r="JU32" s="200">
        <v>56</v>
      </c>
      <c r="JV32" s="200">
        <v>91</v>
      </c>
      <c r="JW32" s="200">
        <v>77</v>
      </c>
      <c r="JX32" s="200">
        <v>713</v>
      </c>
      <c r="JY32" s="200">
        <v>7</v>
      </c>
      <c r="JZ32" s="200">
        <v>11</v>
      </c>
      <c r="KH32" s="200">
        <v>6</v>
      </c>
      <c r="KM32" s="200">
        <v>157</v>
      </c>
      <c r="KN32" s="200">
        <v>66</v>
      </c>
      <c r="KO32" s="200">
        <v>15</v>
      </c>
      <c r="KP32" s="200">
        <v>40</v>
      </c>
      <c r="KQ32" s="200">
        <v>0</v>
      </c>
      <c r="KR32" s="200">
        <v>0</v>
      </c>
      <c r="KS32" s="200">
        <v>191</v>
      </c>
      <c r="KT32" s="200">
        <v>72</v>
      </c>
      <c r="KU32" s="200">
        <v>160</v>
      </c>
      <c r="KV32" s="200">
        <v>7</v>
      </c>
      <c r="KW32" s="200">
        <v>10</v>
      </c>
      <c r="KX32" s="200">
        <v>3</v>
      </c>
      <c r="LA32" s="200">
        <v>442</v>
      </c>
      <c r="LB32" s="200">
        <v>22</v>
      </c>
      <c r="LC32" s="200">
        <v>1</v>
      </c>
      <c r="LD32" s="200">
        <v>458</v>
      </c>
      <c r="LE32" s="200">
        <v>46</v>
      </c>
      <c r="LF32" s="200">
        <v>175</v>
      </c>
      <c r="LH32" s="200">
        <v>22</v>
      </c>
      <c r="LI32" s="200">
        <v>41</v>
      </c>
      <c r="LJ32" s="200">
        <v>117</v>
      </c>
      <c r="LK32" s="200">
        <v>1134</v>
      </c>
      <c r="LL32" s="200">
        <v>11</v>
      </c>
      <c r="LM32" s="200">
        <v>63</v>
      </c>
      <c r="LN32" s="200">
        <v>1</v>
      </c>
      <c r="LP32" s="200">
        <v>79</v>
      </c>
      <c r="LQ32" s="200">
        <v>5</v>
      </c>
      <c r="LU32" s="200">
        <v>13</v>
      </c>
      <c r="LV32" s="200">
        <v>2</v>
      </c>
      <c r="LW32" s="200">
        <v>35</v>
      </c>
      <c r="LX32" s="200">
        <v>15</v>
      </c>
      <c r="LY32" s="200">
        <v>13</v>
      </c>
      <c r="LZ32" s="200">
        <v>59</v>
      </c>
      <c r="MA32" s="200">
        <v>48</v>
      </c>
      <c r="MB32" s="200">
        <v>14</v>
      </c>
      <c r="MC32" s="200">
        <v>133</v>
      </c>
      <c r="ME32" s="200">
        <v>0</v>
      </c>
      <c r="MT32" s="200">
        <v>1</v>
      </c>
      <c r="MU32" s="200">
        <v>1</v>
      </c>
      <c r="MV32" s="200">
        <v>0</v>
      </c>
      <c r="MW32" s="200">
        <v>1</v>
      </c>
      <c r="NA32" s="200">
        <v>3</v>
      </c>
      <c r="NB32" s="200">
        <v>29</v>
      </c>
      <c r="NC32" s="200">
        <v>15</v>
      </c>
      <c r="ND32" s="200">
        <v>7</v>
      </c>
      <c r="NE32" s="200">
        <v>3</v>
      </c>
      <c r="NF32" s="200">
        <v>36</v>
      </c>
      <c r="NG32" s="200">
        <v>22</v>
      </c>
      <c r="NH32" s="200">
        <v>73</v>
      </c>
      <c r="NI32" s="200">
        <v>19</v>
      </c>
      <c r="NP32" s="200">
        <v>33</v>
      </c>
      <c r="NT32" s="200">
        <v>3</v>
      </c>
      <c r="OB32" s="201">
        <v>31736</v>
      </c>
      <c r="OC32" s="200">
        <v>23324</v>
      </c>
      <c r="OD32" s="200">
        <v>189</v>
      </c>
      <c r="OE32" s="200">
        <v>11845</v>
      </c>
      <c r="OF32" s="200">
        <v>35358</v>
      </c>
      <c r="OG32" s="201">
        <v>67094</v>
      </c>
    </row>
    <row r="33" spans="1:397" ht="12.75" customHeight="1">
      <c r="A33" s="209">
        <v>233210</v>
      </c>
      <c r="B33" s="23" t="s">
        <v>140</v>
      </c>
      <c r="H33" s="200">
        <v>36</v>
      </c>
      <c r="X33" s="200">
        <v>79</v>
      </c>
      <c r="Y33" s="200">
        <v>22</v>
      </c>
      <c r="Z33" s="200">
        <v>10</v>
      </c>
      <c r="AA33" s="200">
        <v>7</v>
      </c>
      <c r="AM33" s="200">
        <v>437</v>
      </c>
      <c r="AN33" s="200">
        <v>509</v>
      </c>
      <c r="AO33" s="200">
        <v>866</v>
      </c>
      <c r="AP33" s="200">
        <v>259</v>
      </c>
      <c r="AQ33" s="200">
        <v>715</v>
      </c>
      <c r="AR33" s="200">
        <v>92</v>
      </c>
      <c r="AS33" s="200">
        <v>48</v>
      </c>
      <c r="AT33" s="200">
        <v>477</v>
      </c>
      <c r="AU33" s="200">
        <v>241</v>
      </c>
      <c r="AV33" s="200">
        <v>533</v>
      </c>
      <c r="AW33" s="200">
        <v>114</v>
      </c>
      <c r="AX33" s="200">
        <v>8</v>
      </c>
      <c r="AY33" s="200">
        <v>277</v>
      </c>
      <c r="BA33" s="200">
        <v>43</v>
      </c>
      <c r="BB33" s="200">
        <v>6</v>
      </c>
      <c r="BC33" s="200">
        <v>6</v>
      </c>
      <c r="BD33" s="200">
        <v>79</v>
      </c>
      <c r="BF33" s="200">
        <v>3</v>
      </c>
      <c r="BI33" s="200">
        <v>10</v>
      </c>
      <c r="BJ33" s="200">
        <v>2</v>
      </c>
      <c r="BK33" s="200">
        <v>3</v>
      </c>
      <c r="BM33" s="200">
        <v>8</v>
      </c>
      <c r="BN33" s="200">
        <v>15</v>
      </c>
      <c r="BP33" s="200">
        <v>12</v>
      </c>
      <c r="BQ33" s="200">
        <v>1326</v>
      </c>
      <c r="BR33" s="200">
        <v>1413</v>
      </c>
      <c r="BS33" s="200">
        <v>35</v>
      </c>
      <c r="BT33" s="200">
        <v>59</v>
      </c>
      <c r="BU33" s="200">
        <v>2</v>
      </c>
      <c r="BV33" s="200">
        <v>41</v>
      </c>
      <c r="BW33" s="200">
        <v>11</v>
      </c>
      <c r="BX33" s="200">
        <v>44</v>
      </c>
      <c r="BY33" s="200">
        <v>18</v>
      </c>
      <c r="BZ33" s="200">
        <v>64</v>
      </c>
      <c r="CA33" s="200">
        <v>189</v>
      </c>
      <c r="CB33" s="200">
        <v>257</v>
      </c>
      <c r="CE33" s="200">
        <v>155</v>
      </c>
      <c r="CF33" s="200">
        <v>88</v>
      </c>
      <c r="CI33" s="200">
        <v>121</v>
      </c>
      <c r="CR33" s="200">
        <v>95</v>
      </c>
      <c r="CS33" s="200">
        <v>103</v>
      </c>
      <c r="CT33" s="200">
        <v>586</v>
      </c>
      <c r="DC33" s="200">
        <v>15</v>
      </c>
      <c r="DD33" s="200">
        <v>5</v>
      </c>
      <c r="DE33" s="200">
        <v>389</v>
      </c>
      <c r="DF33" s="200">
        <v>16</v>
      </c>
      <c r="DG33" s="200">
        <v>38</v>
      </c>
      <c r="DM33" s="200">
        <v>20</v>
      </c>
      <c r="DN33" s="200">
        <v>0</v>
      </c>
      <c r="DO33" s="200">
        <v>26</v>
      </c>
      <c r="DP33" s="200">
        <v>77</v>
      </c>
      <c r="DR33" s="200">
        <v>1</v>
      </c>
      <c r="DU33" s="200">
        <v>2</v>
      </c>
      <c r="DW33" s="200">
        <v>37</v>
      </c>
      <c r="DX33" s="200">
        <v>3</v>
      </c>
      <c r="DY33" s="200">
        <v>1</v>
      </c>
      <c r="EC33" s="200">
        <v>11</v>
      </c>
      <c r="ED33" s="200">
        <v>0</v>
      </c>
      <c r="EE33" s="200">
        <v>3</v>
      </c>
      <c r="EF33" s="200">
        <v>375</v>
      </c>
      <c r="EG33" s="200">
        <v>30</v>
      </c>
      <c r="EK33" s="200">
        <v>207</v>
      </c>
      <c r="EL33" s="200">
        <v>49</v>
      </c>
      <c r="EM33" s="200">
        <v>72</v>
      </c>
      <c r="EN33" s="200">
        <v>62</v>
      </c>
      <c r="EO33" s="200">
        <v>6</v>
      </c>
      <c r="EP33" s="200">
        <v>5</v>
      </c>
      <c r="ER33" s="200">
        <v>108</v>
      </c>
      <c r="ES33" s="200">
        <v>285</v>
      </c>
      <c r="EU33" s="200">
        <v>1</v>
      </c>
      <c r="FC33" s="200">
        <v>9</v>
      </c>
      <c r="FD33" s="200">
        <v>38</v>
      </c>
      <c r="FE33" s="200">
        <v>151</v>
      </c>
      <c r="FF33" s="200">
        <v>15</v>
      </c>
      <c r="FI33" s="200">
        <v>19</v>
      </c>
      <c r="FT33" s="200">
        <v>1</v>
      </c>
      <c r="FU33" s="200">
        <v>215</v>
      </c>
      <c r="FX33" s="200">
        <v>0</v>
      </c>
      <c r="FY33" s="200">
        <v>96</v>
      </c>
      <c r="GA33" s="200">
        <v>37</v>
      </c>
      <c r="GB33" s="200">
        <v>63</v>
      </c>
      <c r="GH33" s="200">
        <v>0</v>
      </c>
      <c r="GK33" s="200">
        <v>1</v>
      </c>
      <c r="GM33" s="200">
        <v>6</v>
      </c>
      <c r="HR33" s="200">
        <v>1</v>
      </c>
      <c r="HT33" s="200">
        <v>13</v>
      </c>
      <c r="HV33" s="200">
        <v>28</v>
      </c>
      <c r="HZ33" s="200">
        <v>10</v>
      </c>
      <c r="IA33" s="200">
        <v>81</v>
      </c>
      <c r="IB33" s="200">
        <v>47</v>
      </c>
      <c r="IC33" s="200">
        <v>15</v>
      </c>
      <c r="ID33" s="200">
        <v>0</v>
      </c>
      <c r="IG33" s="200">
        <v>0</v>
      </c>
      <c r="II33" s="200">
        <v>930</v>
      </c>
      <c r="IJ33" s="200">
        <v>67</v>
      </c>
      <c r="IK33" s="200">
        <v>17</v>
      </c>
      <c r="IL33" s="200">
        <v>26</v>
      </c>
      <c r="IP33" s="200">
        <v>0</v>
      </c>
      <c r="IQ33" s="200">
        <v>3</v>
      </c>
      <c r="IT33" s="200">
        <v>112</v>
      </c>
      <c r="IZ33" s="200">
        <v>67</v>
      </c>
      <c r="JA33" s="200">
        <v>3</v>
      </c>
      <c r="JB33" s="200">
        <v>4</v>
      </c>
      <c r="JE33" s="200">
        <v>22</v>
      </c>
      <c r="JF33" s="200">
        <v>6</v>
      </c>
      <c r="JG33" s="200">
        <v>260</v>
      </c>
      <c r="JI33" s="200">
        <v>27</v>
      </c>
      <c r="JJ33" s="200">
        <v>13</v>
      </c>
      <c r="JL33" s="200">
        <v>603</v>
      </c>
      <c r="JM33" s="200">
        <v>54</v>
      </c>
      <c r="JO33" s="200">
        <v>3</v>
      </c>
      <c r="JP33" s="200">
        <v>2014</v>
      </c>
      <c r="JQ33" s="200">
        <v>6</v>
      </c>
      <c r="JR33" s="200">
        <v>1</v>
      </c>
      <c r="JS33" s="200">
        <v>5</v>
      </c>
      <c r="JT33" s="200">
        <v>435</v>
      </c>
      <c r="JU33" s="200">
        <v>50</v>
      </c>
      <c r="JV33" s="200">
        <v>41</v>
      </c>
      <c r="JW33" s="200">
        <v>12</v>
      </c>
      <c r="JX33" s="200">
        <v>601</v>
      </c>
      <c r="JY33" s="200">
        <v>6</v>
      </c>
      <c r="JZ33" s="200">
        <v>6</v>
      </c>
      <c r="KH33" s="200">
        <v>4</v>
      </c>
      <c r="KM33" s="200">
        <v>63</v>
      </c>
      <c r="KN33" s="200">
        <v>29</v>
      </c>
      <c r="KO33" s="200">
        <v>8</v>
      </c>
      <c r="KP33" s="200">
        <v>14</v>
      </c>
      <c r="KQ33" s="200">
        <v>0</v>
      </c>
      <c r="KR33" s="200">
        <v>0</v>
      </c>
      <c r="KS33" s="200">
        <v>141</v>
      </c>
      <c r="KT33" s="200">
        <v>22</v>
      </c>
      <c r="KU33" s="200">
        <v>53</v>
      </c>
      <c r="KV33" s="200">
        <v>7</v>
      </c>
      <c r="KW33" s="200">
        <v>2</v>
      </c>
      <c r="KX33" s="200">
        <v>1</v>
      </c>
      <c r="LA33" s="200">
        <v>234</v>
      </c>
      <c r="LB33" s="200">
        <v>15</v>
      </c>
      <c r="LC33" s="200">
        <v>1</v>
      </c>
      <c r="LD33" s="200">
        <v>385</v>
      </c>
      <c r="LE33" s="200">
        <v>9</v>
      </c>
      <c r="LF33" s="200">
        <v>121</v>
      </c>
      <c r="LH33" s="200">
        <v>17</v>
      </c>
      <c r="LI33" s="200">
        <v>31</v>
      </c>
      <c r="LJ33" s="200">
        <v>56</v>
      </c>
      <c r="LK33" s="200">
        <v>596</v>
      </c>
      <c r="LL33" s="200">
        <v>4</v>
      </c>
      <c r="LM33" s="200">
        <v>19</v>
      </c>
      <c r="LN33" s="200">
        <v>3</v>
      </c>
      <c r="LP33" s="200">
        <v>116</v>
      </c>
      <c r="LQ33" s="200">
        <v>28</v>
      </c>
      <c r="LT33" s="200">
        <v>80</v>
      </c>
      <c r="LU33" s="200">
        <v>19</v>
      </c>
      <c r="LV33" s="200">
        <v>6</v>
      </c>
      <c r="LW33" s="200">
        <v>71</v>
      </c>
      <c r="LX33" s="200">
        <v>26</v>
      </c>
      <c r="LZ33" s="200">
        <v>14</v>
      </c>
      <c r="MA33" s="200">
        <v>62</v>
      </c>
      <c r="MB33" s="200">
        <v>1</v>
      </c>
      <c r="MC33" s="200">
        <v>55</v>
      </c>
      <c r="ME33" s="200">
        <v>1</v>
      </c>
      <c r="MT33" s="200">
        <v>0</v>
      </c>
      <c r="MU33" s="200">
        <v>1</v>
      </c>
      <c r="MV33" s="200">
        <v>0</v>
      </c>
      <c r="MW33" s="200">
        <v>3</v>
      </c>
      <c r="NA33" s="200">
        <v>3</v>
      </c>
      <c r="NB33" s="200">
        <v>24</v>
      </c>
      <c r="NC33" s="200">
        <v>19</v>
      </c>
      <c r="ND33" s="200">
        <v>6</v>
      </c>
      <c r="NE33" s="200">
        <v>2</v>
      </c>
      <c r="NF33" s="200">
        <v>14</v>
      </c>
      <c r="NG33" s="200">
        <v>11</v>
      </c>
      <c r="NH33" s="200">
        <v>29</v>
      </c>
      <c r="NI33" s="200">
        <v>8</v>
      </c>
      <c r="NP33" s="200">
        <v>22</v>
      </c>
      <c r="NT33" s="200">
        <v>0</v>
      </c>
      <c r="NZ33" s="200">
        <v>42</v>
      </c>
      <c r="OB33" s="201">
        <v>20105</v>
      </c>
      <c r="OC33" s="200">
        <v>16906</v>
      </c>
      <c r="OD33" s="200">
        <v>353</v>
      </c>
      <c r="OE33" s="200">
        <v>7933</v>
      </c>
      <c r="OF33" s="200">
        <v>25191</v>
      </c>
      <c r="OG33" s="201">
        <v>45296</v>
      </c>
    </row>
    <row r="34" spans="1:397" ht="12.75" customHeight="1">
      <c r="A34" s="209">
        <v>233230</v>
      </c>
      <c r="B34" s="23" t="s">
        <v>141</v>
      </c>
      <c r="H34" s="200">
        <v>4</v>
      </c>
      <c r="X34" s="200">
        <v>42</v>
      </c>
      <c r="Y34" s="200">
        <v>17</v>
      </c>
      <c r="Z34" s="200">
        <v>7</v>
      </c>
      <c r="AA34" s="200">
        <v>4</v>
      </c>
      <c r="AM34" s="200">
        <v>35</v>
      </c>
      <c r="AN34" s="200">
        <v>72</v>
      </c>
      <c r="AO34" s="200">
        <v>9</v>
      </c>
      <c r="AP34" s="200">
        <v>11</v>
      </c>
      <c r="AQ34" s="200">
        <v>300</v>
      </c>
      <c r="AR34" s="200">
        <v>13</v>
      </c>
      <c r="AS34" s="200">
        <v>9</v>
      </c>
      <c r="AT34" s="200">
        <v>555</v>
      </c>
      <c r="AU34" s="200">
        <v>20</v>
      </c>
      <c r="AV34" s="200">
        <v>135</v>
      </c>
      <c r="AW34" s="200">
        <v>10</v>
      </c>
      <c r="AX34" s="200">
        <v>3</v>
      </c>
      <c r="AY34" s="200">
        <v>0</v>
      </c>
      <c r="BB34" s="200">
        <v>13</v>
      </c>
      <c r="BD34" s="200">
        <v>4</v>
      </c>
      <c r="BF34" s="200">
        <v>0</v>
      </c>
      <c r="BI34" s="200">
        <v>0</v>
      </c>
      <c r="BJ34" s="200">
        <v>0</v>
      </c>
      <c r="BM34" s="200">
        <v>0</v>
      </c>
      <c r="BN34" s="200">
        <v>1</v>
      </c>
      <c r="BP34" s="200">
        <v>1</v>
      </c>
      <c r="BQ34" s="200">
        <v>296</v>
      </c>
      <c r="BR34" s="200">
        <v>535</v>
      </c>
      <c r="BS34" s="200">
        <v>97</v>
      </c>
      <c r="BT34" s="200">
        <v>26</v>
      </c>
      <c r="BV34" s="200">
        <v>11</v>
      </c>
      <c r="BW34" s="200">
        <v>3</v>
      </c>
      <c r="BX34" s="200">
        <v>11</v>
      </c>
      <c r="BY34" s="200">
        <v>3</v>
      </c>
      <c r="BZ34" s="200">
        <v>14</v>
      </c>
      <c r="CA34" s="200">
        <v>162</v>
      </c>
      <c r="CB34" s="200">
        <v>22</v>
      </c>
      <c r="CE34" s="200">
        <v>196</v>
      </c>
      <c r="CF34" s="200">
        <v>855</v>
      </c>
      <c r="CI34" s="200">
        <v>0</v>
      </c>
      <c r="CN34" s="200">
        <v>2</v>
      </c>
      <c r="CR34" s="200">
        <v>272</v>
      </c>
      <c r="CS34" s="200">
        <v>41</v>
      </c>
      <c r="CT34" s="200">
        <v>84</v>
      </c>
      <c r="DC34" s="200">
        <v>6</v>
      </c>
      <c r="DD34" s="200">
        <v>0</v>
      </c>
      <c r="DE34" s="200">
        <v>412</v>
      </c>
      <c r="DF34" s="200">
        <v>0</v>
      </c>
      <c r="DG34" s="200">
        <v>859</v>
      </c>
      <c r="DM34" s="200">
        <v>3</v>
      </c>
      <c r="DN34" s="200">
        <v>0</v>
      </c>
      <c r="DO34" s="200">
        <v>4</v>
      </c>
      <c r="DP34" s="200">
        <v>3</v>
      </c>
      <c r="DR34" s="200">
        <v>0</v>
      </c>
      <c r="DW34" s="200">
        <v>3</v>
      </c>
      <c r="DY34" s="200">
        <v>0</v>
      </c>
      <c r="EC34" s="200">
        <v>1</v>
      </c>
      <c r="ED34" s="200">
        <v>0</v>
      </c>
      <c r="EE34" s="200">
        <v>0</v>
      </c>
      <c r="EF34" s="200">
        <v>1929</v>
      </c>
      <c r="EG34" s="200">
        <v>2</v>
      </c>
      <c r="EL34" s="200">
        <v>5</v>
      </c>
      <c r="EM34" s="200">
        <v>3</v>
      </c>
      <c r="EN34" s="200">
        <v>18</v>
      </c>
      <c r="EO34" s="200">
        <v>2</v>
      </c>
      <c r="EP34" s="200">
        <v>0</v>
      </c>
      <c r="ER34" s="200">
        <v>34</v>
      </c>
      <c r="ES34" s="200">
        <v>125</v>
      </c>
      <c r="FC34" s="200">
        <v>1</v>
      </c>
      <c r="FD34" s="200">
        <v>2</v>
      </c>
      <c r="FE34" s="200">
        <v>23</v>
      </c>
      <c r="FF34" s="200">
        <v>1</v>
      </c>
      <c r="FI34" s="200">
        <v>2</v>
      </c>
      <c r="FT34" s="200">
        <v>0</v>
      </c>
      <c r="FU34" s="200">
        <v>1</v>
      </c>
      <c r="GA34" s="200">
        <v>15</v>
      </c>
      <c r="GD34" s="200">
        <v>3</v>
      </c>
      <c r="GK34" s="200">
        <v>1</v>
      </c>
      <c r="GM34" s="200">
        <v>1</v>
      </c>
      <c r="HR34" s="200">
        <v>0</v>
      </c>
      <c r="HT34" s="200">
        <v>1</v>
      </c>
      <c r="HV34" s="200">
        <v>1</v>
      </c>
      <c r="HZ34" s="200">
        <v>4</v>
      </c>
      <c r="IA34" s="200">
        <v>3</v>
      </c>
      <c r="IB34" s="200">
        <v>32</v>
      </c>
      <c r="IC34" s="200">
        <v>1</v>
      </c>
      <c r="ID34" s="200">
        <v>0</v>
      </c>
      <c r="IG34" s="200">
        <v>0</v>
      </c>
      <c r="II34" s="200">
        <v>703</v>
      </c>
      <c r="IJ34" s="200">
        <v>13</v>
      </c>
      <c r="IK34" s="200">
        <v>48</v>
      </c>
      <c r="IL34" s="200">
        <v>17</v>
      </c>
      <c r="IP34" s="200">
        <v>0</v>
      </c>
      <c r="IQ34" s="200">
        <v>1</v>
      </c>
      <c r="IT34" s="200">
        <v>36</v>
      </c>
      <c r="IZ34" s="200">
        <v>11</v>
      </c>
      <c r="JA34" s="200">
        <v>0</v>
      </c>
      <c r="JB34" s="200">
        <v>2</v>
      </c>
      <c r="JE34" s="200">
        <v>11</v>
      </c>
      <c r="JF34" s="200">
        <v>2</v>
      </c>
      <c r="JG34" s="200">
        <v>20</v>
      </c>
      <c r="JI34" s="200">
        <v>37</v>
      </c>
      <c r="JJ34" s="200">
        <v>7</v>
      </c>
      <c r="JL34" s="200">
        <v>89</v>
      </c>
      <c r="JM34" s="200">
        <v>2</v>
      </c>
      <c r="JP34" s="200">
        <v>1460</v>
      </c>
      <c r="JR34" s="200">
        <v>0</v>
      </c>
      <c r="JS34" s="200">
        <v>0</v>
      </c>
      <c r="JT34" s="200">
        <v>0</v>
      </c>
      <c r="JU34" s="200">
        <v>24</v>
      </c>
      <c r="JV34" s="200">
        <v>9</v>
      </c>
      <c r="JW34" s="200">
        <v>7</v>
      </c>
      <c r="JX34" s="200">
        <v>436</v>
      </c>
      <c r="JY34" s="200">
        <v>2</v>
      </c>
      <c r="JZ34" s="200">
        <v>5</v>
      </c>
      <c r="KH34" s="200">
        <v>4</v>
      </c>
      <c r="KM34" s="200">
        <v>44</v>
      </c>
      <c r="KN34" s="200">
        <v>20</v>
      </c>
      <c r="KO34" s="200">
        <v>6</v>
      </c>
      <c r="KP34" s="200">
        <v>8</v>
      </c>
      <c r="KQ34" s="200">
        <v>0</v>
      </c>
      <c r="KR34" s="200">
        <v>0</v>
      </c>
      <c r="KS34" s="200">
        <v>41</v>
      </c>
      <c r="KT34" s="200">
        <v>6</v>
      </c>
      <c r="KU34" s="200">
        <v>17</v>
      </c>
      <c r="KV34" s="200">
        <v>5</v>
      </c>
      <c r="KW34" s="200">
        <v>0</v>
      </c>
      <c r="KX34" s="200">
        <v>0</v>
      </c>
      <c r="LA34" s="200">
        <v>131</v>
      </c>
      <c r="LB34" s="200">
        <v>10</v>
      </c>
      <c r="LC34" s="200">
        <v>0</v>
      </c>
      <c r="LD34" s="200">
        <v>292</v>
      </c>
      <c r="LE34" s="200">
        <v>23</v>
      </c>
      <c r="LF34" s="200">
        <v>139</v>
      </c>
      <c r="LH34" s="200">
        <v>17</v>
      </c>
      <c r="LI34" s="200">
        <v>30</v>
      </c>
      <c r="LJ34" s="200">
        <v>73</v>
      </c>
      <c r="LK34" s="200">
        <v>311</v>
      </c>
      <c r="LL34" s="200">
        <v>3</v>
      </c>
      <c r="LM34" s="200">
        <v>18</v>
      </c>
      <c r="LP34" s="200">
        <v>92</v>
      </c>
      <c r="LQ34" s="200">
        <v>20</v>
      </c>
      <c r="LT34" s="200">
        <v>48</v>
      </c>
      <c r="LU34" s="200">
        <v>13</v>
      </c>
      <c r="LV34" s="200">
        <v>3</v>
      </c>
      <c r="LW34" s="200">
        <v>34</v>
      </c>
      <c r="LX34" s="200">
        <v>8</v>
      </c>
      <c r="LY34" s="200">
        <v>14</v>
      </c>
      <c r="LZ34" s="200">
        <v>4</v>
      </c>
      <c r="MA34" s="200">
        <v>36</v>
      </c>
      <c r="MB34" s="200">
        <v>0</v>
      </c>
      <c r="MC34" s="200">
        <v>39</v>
      </c>
      <c r="ME34" s="200">
        <v>0</v>
      </c>
      <c r="MT34" s="200">
        <v>0</v>
      </c>
      <c r="MU34" s="200">
        <v>0</v>
      </c>
      <c r="MV34" s="200">
        <v>1</v>
      </c>
      <c r="MW34" s="200">
        <v>2</v>
      </c>
      <c r="NA34" s="200">
        <v>1</v>
      </c>
      <c r="NB34" s="200">
        <v>6</v>
      </c>
      <c r="NC34" s="200">
        <v>10</v>
      </c>
      <c r="ND34" s="200">
        <v>9</v>
      </c>
      <c r="NE34" s="200">
        <v>1</v>
      </c>
      <c r="NF34" s="200">
        <v>14</v>
      </c>
      <c r="NG34" s="200">
        <v>8</v>
      </c>
      <c r="NH34" s="200">
        <v>28</v>
      </c>
      <c r="NI34" s="200">
        <v>7</v>
      </c>
      <c r="NP34" s="200">
        <v>5</v>
      </c>
      <c r="NT34" s="200">
        <v>0</v>
      </c>
      <c r="OB34" s="201">
        <v>11947</v>
      </c>
      <c r="OC34" s="200">
        <v>19585</v>
      </c>
      <c r="OD34" s="200">
        <v>165</v>
      </c>
      <c r="OE34" s="200">
        <v>2963</v>
      </c>
      <c r="OF34" s="200">
        <v>22713</v>
      </c>
      <c r="OG34" s="201">
        <v>34660</v>
      </c>
    </row>
    <row r="35" spans="1:397" ht="12.75" customHeight="1">
      <c r="A35" s="209">
        <v>233240</v>
      </c>
      <c r="B35" s="23" t="s">
        <v>142</v>
      </c>
      <c r="H35" s="200">
        <v>47</v>
      </c>
      <c r="T35" s="200">
        <v>303</v>
      </c>
      <c r="U35" s="200">
        <v>57</v>
      </c>
      <c r="X35" s="200">
        <v>119</v>
      </c>
      <c r="Y35" s="200">
        <v>13</v>
      </c>
      <c r="Z35" s="200">
        <v>9</v>
      </c>
      <c r="AA35" s="200">
        <v>11</v>
      </c>
      <c r="AM35" s="200">
        <v>243</v>
      </c>
      <c r="AN35" s="200">
        <v>282</v>
      </c>
      <c r="AO35" s="200">
        <v>143</v>
      </c>
      <c r="AP35" s="200">
        <v>74</v>
      </c>
      <c r="AQ35" s="200">
        <v>185</v>
      </c>
      <c r="AS35" s="200">
        <v>152</v>
      </c>
      <c r="AT35" s="200">
        <v>865</v>
      </c>
      <c r="AU35" s="200">
        <v>76</v>
      </c>
      <c r="AV35" s="200">
        <v>153</v>
      </c>
      <c r="AW35" s="200">
        <v>211</v>
      </c>
      <c r="AX35" s="200">
        <v>25</v>
      </c>
      <c r="AY35" s="200">
        <v>90</v>
      </c>
      <c r="AZ35" s="200">
        <v>1</v>
      </c>
      <c r="BB35" s="200">
        <v>63</v>
      </c>
      <c r="BC35" s="200">
        <v>370</v>
      </c>
      <c r="BD35" s="200">
        <v>91</v>
      </c>
      <c r="BF35" s="200">
        <v>17</v>
      </c>
      <c r="BI35" s="200">
        <v>241</v>
      </c>
      <c r="BJ35" s="200">
        <v>7</v>
      </c>
      <c r="BK35" s="200">
        <v>7</v>
      </c>
      <c r="BM35" s="200">
        <v>3</v>
      </c>
      <c r="BN35" s="200">
        <v>14</v>
      </c>
      <c r="BO35" s="200">
        <v>2</v>
      </c>
      <c r="BP35" s="200">
        <v>23</v>
      </c>
      <c r="BQ35" s="200">
        <v>1685</v>
      </c>
      <c r="BR35" s="200">
        <v>823</v>
      </c>
      <c r="BS35" s="200">
        <v>49</v>
      </c>
      <c r="BT35" s="200">
        <v>16</v>
      </c>
      <c r="BU35" s="200">
        <v>1</v>
      </c>
      <c r="BV35" s="200">
        <v>83</v>
      </c>
      <c r="BW35" s="200">
        <v>96</v>
      </c>
      <c r="BX35" s="200">
        <v>83</v>
      </c>
      <c r="BY35" s="200">
        <v>994</v>
      </c>
      <c r="BZ35" s="200">
        <v>81</v>
      </c>
      <c r="CA35" s="200">
        <v>135</v>
      </c>
      <c r="CB35" s="200">
        <v>76</v>
      </c>
      <c r="CF35" s="200">
        <v>110</v>
      </c>
      <c r="CI35" s="200">
        <v>137</v>
      </c>
      <c r="CJ35" s="200">
        <v>7</v>
      </c>
      <c r="CN35" s="200">
        <v>20</v>
      </c>
      <c r="CR35" s="200">
        <v>99</v>
      </c>
      <c r="CS35" s="200">
        <v>35</v>
      </c>
      <c r="CT35" s="200">
        <v>91</v>
      </c>
      <c r="DC35" s="200">
        <v>24</v>
      </c>
      <c r="DD35" s="200">
        <v>17</v>
      </c>
      <c r="DE35" s="200">
        <v>251</v>
      </c>
      <c r="DF35" s="200">
        <v>3</v>
      </c>
      <c r="DG35" s="200">
        <v>21</v>
      </c>
      <c r="DM35" s="200">
        <v>9</v>
      </c>
      <c r="DN35" s="200">
        <v>0</v>
      </c>
      <c r="DO35" s="200">
        <v>7</v>
      </c>
      <c r="DP35" s="200">
        <v>35</v>
      </c>
      <c r="DR35" s="200">
        <v>2</v>
      </c>
      <c r="DY35" s="200">
        <v>1</v>
      </c>
      <c r="ED35" s="200">
        <v>1</v>
      </c>
      <c r="EE35" s="200">
        <v>4</v>
      </c>
      <c r="EF35" s="200">
        <v>275</v>
      </c>
      <c r="EG35" s="200">
        <v>29</v>
      </c>
      <c r="EL35" s="200">
        <v>0</v>
      </c>
      <c r="EM35" s="200">
        <v>80</v>
      </c>
      <c r="EN35" s="200">
        <v>446</v>
      </c>
      <c r="EP35" s="200">
        <v>8</v>
      </c>
      <c r="ER35" s="200">
        <v>796</v>
      </c>
      <c r="ES35" s="200">
        <v>444</v>
      </c>
      <c r="EU35" s="200">
        <v>5</v>
      </c>
      <c r="FC35" s="200">
        <v>13</v>
      </c>
      <c r="FD35" s="200">
        <v>65</v>
      </c>
      <c r="FE35" s="200">
        <v>138</v>
      </c>
      <c r="FF35" s="200">
        <v>15</v>
      </c>
      <c r="FI35" s="200">
        <v>91</v>
      </c>
      <c r="FT35" s="200">
        <v>1</v>
      </c>
      <c r="FU35" s="200">
        <v>59</v>
      </c>
      <c r="FX35" s="200">
        <v>0</v>
      </c>
      <c r="GA35" s="200">
        <v>41</v>
      </c>
      <c r="GB35" s="200">
        <v>0</v>
      </c>
      <c r="GH35" s="200">
        <v>0</v>
      </c>
      <c r="GK35" s="200">
        <v>2</v>
      </c>
      <c r="GL35" s="200">
        <v>16</v>
      </c>
      <c r="GM35" s="200">
        <v>10</v>
      </c>
      <c r="HR35" s="200">
        <v>12</v>
      </c>
      <c r="HT35" s="200">
        <v>1</v>
      </c>
      <c r="HV35" s="200">
        <v>24</v>
      </c>
      <c r="HZ35" s="200">
        <v>6</v>
      </c>
      <c r="IA35" s="200">
        <v>21</v>
      </c>
      <c r="IB35" s="200">
        <v>126</v>
      </c>
      <c r="IC35" s="200">
        <v>9</v>
      </c>
      <c r="ID35" s="200">
        <v>1</v>
      </c>
      <c r="IG35" s="200">
        <v>2</v>
      </c>
      <c r="II35" s="200">
        <v>1915</v>
      </c>
      <c r="IJ35" s="200">
        <v>75</v>
      </c>
      <c r="IK35" s="200">
        <v>26</v>
      </c>
      <c r="IL35" s="200">
        <v>36</v>
      </c>
      <c r="IN35" s="200">
        <v>96</v>
      </c>
      <c r="IP35" s="200">
        <v>0</v>
      </c>
      <c r="IQ35" s="200">
        <v>14</v>
      </c>
      <c r="IT35" s="200">
        <v>121</v>
      </c>
      <c r="IZ35" s="200">
        <v>172</v>
      </c>
      <c r="JA35" s="200">
        <v>64</v>
      </c>
      <c r="JB35" s="200">
        <v>5</v>
      </c>
      <c r="JE35" s="200">
        <v>42</v>
      </c>
      <c r="JF35" s="200">
        <v>113</v>
      </c>
      <c r="JG35" s="200">
        <v>222</v>
      </c>
      <c r="JI35" s="200">
        <v>85</v>
      </c>
      <c r="JJ35" s="200">
        <v>115</v>
      </c>
      <c r="JL35" s="200">
        <v>661</v>
      </c>
      <c r="JM35" s="200">
        <v>12</v>
      </c>
      <c r="JO35" s="200">
        <v>2</v>
      </c>
      <c r="JP35" s="200">
        <v>2442</v>
      </c>
      <c r="JQ35" s="200">
        <v>69</v>
      </c>
      <c r="JR35" s="200">
        <v>20</v>
      </c>
      <c r="JS35" s="200">
        <v>48</v>
      </c>
      <c r="JT35" s="200">
        <v>1174</v>
      </c>
      <c r="JU35" s="200">
        <v>40</v>
      </c>
      <c r="JV35" s="200">
        <v>60</v>
      </c>
      <c r="JW35" s="200">
        <v>41</v>
      </c>
      <c r="JX35" s="200">
        <v>514</v>
      </c>
      <c r="JY35" s="200">
        <v>3</v>
      </c>
      <c r="JZ35" s="200">
        <v>13</v>
      </c>
      <c r="KH35" s="200">
        <v>7</v>
      </c>
      <c r="KM35" s="200">
        <v>104</v>
      </c>
      <c r="KN35" s="200">
        <v>45</v>
      </c>
      <c r="KO35" s="200">
        <v>12</v>
      </c>
      <c r="KP35" s="200">
        <v>16</v>
      </c>
      <c r="KQ35" s="200">
        <v>0</v>
      </c>
      <c r="KR35" s="200">
        <v>0</v>
      </c>
      <c r="KS35" s="200">
        <v>127</v>
      </c>
      <c r="KT35" s="200">
        <v>13</v>
      </c>
      <c r="KU35" s="200">
        <v>37</v>
      </c>
      <c r="KV35" s="200">
        <v>3</v>
      </c>
      <c r="KW35" s="200">
        <v>2</v>
      </c>
      <c r="KX35" s="200">
        <v>1</v>
      </c>
      <c r="LA35" s="200">
        <v>221</v>
      </c>
      <c r="LB35" s="200">
        <v>55</v>
      </c>
      <c r="LC35" s="200">
        <v>2</v>
      </c>
      <c r="LD35" s="200">
        <v>1525</v>
      </c>
      <c r="LE35" s="200">
        <v>107</v>
      </c>
      <c r="LF35" s="200">
        <v>162</v>
      </c>
      <c r="LH35" s="200">
        <v>20</v>
      </c>
      <c r="LI35" s="200">
        <v>38</v>
      </c>
      <c r="LJ35" s="200">
        <v>82</v>
      </c>
      <c r="LK35" s="200">
        <v>1787</v>
      </c>
      <c r="LL35" s="200">
        <v>4</v>
      </c>
      <c r="LM35" s="200">
        <v>17</v>
      </c>
      <c r="LN35" s="200">
        <v>1</v>
      </c>
      <c r="LP35" s="200">
        <v>55</v>
      </c>
      <c r="LQ35" s="200">
        <v>31</v>
      </c>
      <c r="LT35" s="200">
        <v>116</v>
      </c>
      <c r="LU35" s="200">
        <v>28</v>
      </c>
      <c r="LV35" s="200">
        <v>8</v>
      </c>
      <c r="LW35" s="200">
        <v>87</v>
      </c>
      <c r="LX35" s="200">
        <v>10</v>
      </c>
      <c r="LY35" s="200">
        <v>38</v>
      </c>
      <c r="LZ35" s="200">
        <v>8</v>
      </c>
      <c r="MA35" s="200">
        <v>80</v>
      </c>
      <c r="MB35" s="200">
        <v>6</v>
      </c>
      <c r="MC35" s="200">
        <v>73</v>
      </c>
      <c r="ME35" s="200">
        <v>0</v>
      </c>
      <c r="MT35" s="200">
        <v>0</v>
      </c>
      <c r="MU35" s="200">
        <v>1</v>
      </c>
      <c r="MW35" s="200">
        <v>2</v>
      </c>
      <c r="NA35" s="200">
        <v>2</v>
      </c>
      <c r="NB35" s="200">
        <v>15</v>
      </c>
      <c r="NC35" s="200">
        <v>10</v>
      </c>
      <c r="ND35" s="200">
        <v>1</v>
      </c>
      <c r="NE35" s="200">
        <v>1</v>
      </c>
      <c r="NF35" s="200">
        <v>69</v>
      </c>
      <c r="NG35" s="200">
        <v>44</v>
      </c>
      <c r="NH35" s="200">
        <v>130</v>
      </c>
      <c r="NI35" s="200">
        <v>35</v>
      </c>
      <c r="NP35" s="200">
        <v>28</v>
      </c>
      <c r="NT35" s="200">
        <v>1</v>
      </c>
      <c r="NY35" s="200">
        <v>31</v>
      </c>
      <c r="NZ35" s="200">
        <v>187</v>
      </c>
      <c r="OB35" s="201">
        <v>25309</v>
      </c>
      <c r="OC35" s="200">
        <v>27774</v>
      </c>
      <c r="OD35" s="200">
        <v>205</v>
      </c>
      <c r="OE35" s="200">
        <v>23499</v>
      </c>
      <c r="OF35" s="200">
        <v>51478</v>
      </c>
      <c r="OG35" s="201">
        <v>76787</v>
      </c>
    </row>
    <row r="36" spans="1:397" ht="12.75" customHeight="1">
      <c r="A36" s="209">
        <v>233262</v>
      </c>
      <c r="B36" s="23" t="s">
        <v>143</v>
      </c>
      <c r="H36" s="200">
        <v>46</v>
      </c>
      <c r="X36" s="200">
        <v>142</v>
      </c>
      <c r="Y36" s="200">
        <v>41</v>
      </c>
      <c r="Z36" s="200">
        <v>18</v>
      </c>
      <c r="AA36" s="200">
        <v>11</v>
      </c>
      <c r="AM36" s="200">
        <v>1429</v>
      </c>
      <c r="AN36" s="200">
        <v>1531</v>
      </c>
      <c r="AO36" s="200">
        <v>2473</v>
      </c>
      <c r="AP36" s="200">
        <v>547</v>
      </c>
      <c r="AQ36" s="200">
        <v>901</v>
      </c>
      <c r="AR36" s="200">
        <v>266</v>
      </c>
      <c r="AS36" s="200">
        <v>172</v>
      </c>
      <c r="AT36" s="200">
        <v>2248</v>
      </c>
      <c r="AU36" s="200">
        <v>682</v>
      </c>
      <c r="AV36" s="200">
        <v>982</v>
      </c>
      <c r="AW36" s="200">
        <v>45</v>
      </c>
      <c r="AX36" s="200">
        <v>58</v>
      </c>
      <c r="AY36" s="200">
        <v>1417</v>
      </c>
      <c r="BB36" s="200">
        <v>112</v>
      </c>
      <c r="BC36" s="200">
        <v>3</v>
      </c>
      <c r="BD36" s="200">
        <v>228</v>
      </c>
      <c r="BF36" s="200">
        <v>6</v>
      </c>
      <c r="BI36" s="200">
        <v>2</v>
      </c>
      <c r="BJ36" s="200">
        <v>6</v>
      </c>
      <c r="BM36" s="200">
        <v>18</v>
      </c>
      <c r="BN36" s="200">
        <v>49</v>
      </c>
      <c r="BP36" s="200">
        <v>12</v>
      </c>
      <c r="BQ36" s="200">
        <v>1655</v>
      </c>
      <c r="BR36" s="200">
        <v>3068</v>
      </c>
      <c r="BS36" s="200">
        <v>342</v>
      </c>
      <c r="BT36" s="200">
        <v>245</v>
      </c>
      <c r="BU36" s="200">
        <v>1</v>
      </c>
      <c r="BV36" s="200">
        <v>75</v>
      </c>
      <c r="BW36" s="200">
        <v>42</v>
      </c>
      <c r="BX36" s="200">
        <v>148</v>
      </c>
      <c r="BY36" s="200">
        <v>47</v>
      </c>
      <c r="BZ36" s="200">
        <v>205</v>
      </c>
      <c r="CA36" s="200">
        <v>306</v>
      </c>
      <c r="CB36" s="200">
        <v>435</v>
      </c>
      <c r="CE36" s="200">
        <v>939</v>
      </c>
      <c r="CF36" s="200">
        <v>215</v>
      </c>
      <c r="CN36" s="200">
        <v>19</v>
      </c>
      <c r="CR36" s="200">
        <v>233</v>
      </c>
      <c r="CS36" s="200">
        <v>380</v>
      </c>
      <c r="CT36" s="200">
        <v>1296</v>
      </c>
      <c r="DC36" s="200">
        <v>34</v>
      </c>
      <c r="DE36" s="200">
        <v>201</v>
      </c>
      <c r="DF36" s="200">
        <v>4</v>
      </c>
      <c r="DG36" s="200">
        <v>88</v>
      </c>
      <c r="DI36" s="200">
        <v>10</v>
      </c>
      <c r="DM36" s="200">
        <v>5</v>
      </c>
      <c r="DN36" s="200">
        <v>0</v>
      </c>
      <c r="DO36" s="200">
        <v>161</v>
      </c>
      <c r="DP36" s="200">
        <v>28</v>
      </c>
      <c r="DQ36" s="200">
        <v>3</v>
      </c>
      <c r="DR36" s="200">
        <v>1</v>
      </c>
      <c r="DW36" s="200">
        <v>457</v>
      </c>
      <c r="DY36" s="200">
        <v>1</v>
      </c>
      <c r="EC36" s="200">
        <v>30</v>
      </c>
      <c r="ED36" s="200">
        <v>1</v>
      </c>
      <c r="EE36" s="200">
        <v>5</v>
      </c>
      <c r="EF36" s="200">
        <v>1147</v>
      </c>
      <c r="EG36" s="200">
        <v>81</v>
      </c>
      <c r="EK36" s="200">
        <v>28</v>
      </c>
      <c r="EL36" s="200">
        <v>72</v>
      </c>
      <c r="EM36" s="200">
        <v>149</v>
      </c>
      <c r="EN36" s="200">
        <v>157</v>
      </c>
      <c r="EO36" s="200">
        <v>2</v>
      </c>
      <c r="EP36" s="200">
        <v>11</v>
      </c>
      <c r="ER36" s="200">
        <v>191</v>
      </c>
      <c r="ES36" s="200">
        <v>1106</v>
      </c>
      <c r="EU36" s="200">
        <v>8</v>
      </c>
      <c r="FC36" s="200">
        <v>21</v>
      </c>
      <c r="FD36" s="200">
        <v>89</v>
      </c>
      <c r="FE36" s="200">
        <v>422</v>
      </c>
      <c r="FF36" s="200">
        <v>26</v>
      </c>
      <c r="FI36" s="200">
        <v>56</v>
      </c>
      <c r="FT36" s="200">
        <v>7</v>
      </c>
      <c r="FU36" s="200">
        <v>40</v>
      </c>
      <c r="FX36" s="200">
        <v>37</v>
      </c>
      <c r="FY36" s="200">
        <v>3</v>
      </c>
      <c r="GA36" s="200">
        <v>95</v>
      </c>
      <c r="GH36" s="200">
        <v>0</v>
      </c>
      <c r="GI36" s="200">
        <v>62</v>
      </c>
      <c r="GK36" s="200">
        <v>9</v>
      </c>
      <c r="GM36" s="200">
        <v>16</v>
      </c>
      <c r="HR36" s="200">
        <v>1</v>
      </c>
      <c r="HT36" s="200">
        <v>45</v>
      </c>
      <c r="HV36" s="200">
        <v>63</v>
      </c>
      <c r="HZ36" s="200">
        <v>16</v>
      </c>
      <c r="IA36" s="200">
        <v>53</v>
      </c>
      <c r="IB36" s="200">
        <v>140</v>
      </c>
      <c r="IC36" s="200">
        <v>27</v>
      </c>
      <c r="ID36" s="200">
        <v>0</v>
      </c>
      <c r="IG36" s="200">
        <v>2</v>
      </c>
      <c r="II36" s="200">
        <v>1832</v>
      </c>
      <c r="IJ36" s="200">
        <v>219</v>
      </c>
      <c r="IK36" s="200">
        <v>377</v>
      </c>
      <c r="IL36" s="200">
        <v>60</v>
      </c>
      <c r="IP36" s="200">
        <v>1</v>
      </c>
      <c r="IQ36" s="200">
        <v>9</v>
      </c>
      <c r="IT36" s="200">
        <v>388</v>
      </c>
      <c r="IZ36" s="200">
        <v>183</v>
      </c>
      <c r="JA36" s="200">
        <v>4</v>
      </c>
      <c r="JB36" s="200">
        <v>15</v>
      </c>
      <c r="JE36" s="200">
        <v>93</v>
      </c>
      <c r="JF36" s="200">
        <v>29</v>
      </c>
      <c r="JG36" s="200">
        <v>647</v>
      </c>
      <c r="JI36" s="200">
        <v>320</v>
      </c>
      <c r="JJ36" s="200">
        <v>109</v>
      </c>
      <c r="JL36" s="200">
        <v>774</v>
      </c>
      <c r="JM36" s="200">
        <v>177</v>
      </c>
      <c r="JO36" s="200">
        <v>7</v>
      </c>
      <c r="JP36" s="200">
        <v>4751</v>
      </c>
      <c r="JQ36" s="200">
        <v>84</v>
      </c>
      <c r="JR36" s="200">
        <v>0</v>
      </c>
      <c r="JS36" s="200">
        <v>8</v>
      </c>
      <c r="JT36" s="200">
        <v>1141</v>
      </c>
      <c r="JU36" s="200">
        <v>123</v>
      </c>
      <c r="JV36" s="200">
        <v>119</v>
      </c>
      <c r="JW36" s="200">
        <v>45</v>
      </c>
      <c r="JX36" s="200">
        <v>1501</v>
      </c>
      <c r="JY36" s="200">
        <v>13</v>
      </c>
      <c r="JZ36" s="200">
        <v>13</v>
      </c>
      <c r="KG36" s="200">
        <v>0</v>
      </c>
      <c r="KH36" s="200">
        <v>8</v>
      </c>
      <c r="KM36" s="200">
        <v>130</v>
      </c>
      <c r="KN36" s="200">
        <v>61</v>
      </c>
      <c r="KO36" s="200">
        <v>16</v>
      </c>
      <c r="KP36" s="200">
        <v>21</v>
      </c>
      <c r="KQ36" s="200">
        <v>0</v>
      </c>
      <c r="KR36" s="200">
        <v>0</v>
      </c>
      <c r="KS36" s="200">
        <v>287</v>
      </c>
      <c r="KT36" s="200">
        <v>37</v>
      </c>
      <c r="KU36" s="200">
        <v>127</v>
      </c>
      <c r="KV36" s="200">
        <v>9</v>
      </c>
      <c r="KW36" s="200">
        <v>1</v>
      </c>
      <c r="KX36" s="200">
        <v>0</v>
      </c>
      <c r="LA36" s="200">
        <v>434</v>
      </c>
      <c r="LB36" s="200">
        <v>25</v>
      </c>
      <c r="LC36" s="200">
        <v>3</v>
      </c>
      <c r="LD36" s="200">
        <v>699</v>
      </c>
      <c r="LE36" s="200">
        <v>29</v>
      </c>
      <c r="LF36" s="200">
        <v>269</v>
      </c>
      <c r="LH36" s="200">
        <v>38</v>
      </c>
      <c r="LI36" s="200">
        <v>63</v>
      </c>
      <c r="LJ36" s="200">
        <v>144</v>
      </c>
      <c r="LK36" s="200">
        <v>1444</v>
      </c>
      <c r="LL36" s="200">
        <v>11</v>
      </c>
      <c r="LM36" s="200">
        <v>41</v>
      </c>
      <c r="LP36" s="200">
        <v>253</v>
      </c>
      <c r="LQ36" s="200">
        <v>42</v>
      </c>
      <c r="LT36" s="200">
        <v>152</v>
      </c>
      <c r="LU36" s="200">
        <v>26</v>
      </c>
      <c r="LV36" s="200">
        <v>6</v>
      </c>
      <c r="LW36" s="200">
        <v>71</v>
      </c>
      <c r="LX36" s="200">
        <v>35</v>
      </c>
      <c r="LZ36" s="200">
        <v>21</v>
      </c>
      <c r="MA36" s="200">
        <v>86</v>
      </c>
      <c r="MB36" s="200">
        <v>2</v>
      </c>
      <c r="MC36" s="200">
        <v>99</v>
      </c>
      <c r="ME36" s="200">
        <v>1</v>
      </c>
      <c r="MT36" s="200">
        <v>1</v>
      </c>
      <c r="MU36" s="200">
        <v>3</v>
      </c>
      <c r="MV36" s="200">
        <v>1</v>
      </c>
      <c r="MW36" s="200">
        <v>4</v>
      </c>
      <c r="NA36" s="200">
        <v>6</v>
      </c>
      <c r="NB36" s="200">
        <v>86</v>
      </c>
      <c r="NC36" s="200">
        <v>41</v>
      </c>
      <c r="ND36" s="200">
        <v>21</v>
      </c>
      <c r="NE36" s="200">
        <v>3</v>
      </c>
      <c r="NF36" s="200">
        <v>37</v>
      </c>
      <c r="NG36" s="200">
        <v>25</v>
      </c>
      <c r="NH36" s="200">
        <v>70</v>
      </c>
      <c r="NI36" s="200">
        <v>19</v>
      </c>
      <c r="NP36" s="200">
        <v>36</v>
      </c>
      <c r="NT36" s="200">
        <v>2</v>
      </c>
      <c r="OB36" s="201">
        <v>46397</v>
      </c>
      <c r="OC36" s="200">
        <v>22857</v>
      </c>
      <c r="OD36" s="200">
        <v>546</v>
      </c>
      <c r="OE36" s="200">
        <v>21010</v>
      </c>
      <c r="OF36" s="200">
        <v>44413</v>
      </c>
      <c r="OG36" s="201">
        <v>90810</v>
      </c>
    </row>
    <row r="37" spans="1:397" ht="12.75" customHeight="1">
      <c r="A37" s="209">
        <v>233293</v>
      </c>
      <c r="B37" s="23" t="s">
        <v>144</v>
      </c>
      <c r="H37" s="200">
        <v>6</v>
      </c>
      <c r="T37" s="200">
        <v>2323</v>
      </c>
      <c r="U37" s="200">
        <v>234</v>
      </c>
      <c r="X37" s="200">
        <v>99</v>
      </c>
      <c r="Y37" s="200">
        <v>130</v>
      </c>
      <c r="Z37" s="200">
        <v>14</v>
      </c>
      <c r="AA37" s="200">
        <v>19</v>
      </c>
      <c r="AM37" s="200">
        <v>35</v>
      </c>
      <c r="AP37" s="200">
        <v>3</v>
      </c>
      <c r="AQ37" s="200">
        <v>236</v>
      </c>
      <c r="AR37" s="200">
        <v>1</v>
      </c>
      <c r="AS37" s="200">
        <v>116</v>
      </c>
      <c r="AT37" s="200">
        <v>3350</v>
      </c>
      <c r="AU37" s="200">
        <v>414</v>
      </c>
      <c r="AV37" s="200">
        <v>574</v>
      </c>
      <c r="AW37" s="200">
        <v>1</v>
      </c>
      <c r="AX37" s="200">
        <v>10</v>
      </c>
      <c r="AY37" s="200">
        <v>2</v>
      </c>
      <c r="BB37" s="200">
        <v>512</v>
      </c>
      <c r="BC37" s="200">
        <v>30</v>
      </c>
      <c r="BD37" s="200">
        <v>43</v>
      </c>
      <c r="BF37" s="200">
        <v>0</v>
      </c>
      <c r="BI37" s="200">
        <v>5</v>
      </c>
      <c r="BJ37" s="200">
        <v>0</v>
      </c>
      <c r="BK37" s="200">
        <v>4</v>
      </c>
      <c r="BN37" s="200">
        <v>3</v>
      </c>
      <c r="BP37" s="200">
        <v>1</v>
      </c>
      <c r="BQ37" s="200">
        <v>3722</v>
      </c>
      <c r="BR37" s="200">
        <v>557</v>
      </c>
      <c r="BV37" s="200">
        <v>3</v>
      </c>
      <c r="BW37" s="200">
        <v>11</v>
      </c>
      <c r="BX37" s="200">
        <v>57</v>
      </c>
      <c r="BY37" s="200">
        <v>17</v>
      </c>
      <c r="BZ37" s="200">
        <v>79</v>
      </c>
      <c r="CA37" s="200">
        <v>389</v>
      </c>
      <c r="CB37" s="200">
        <v>24</v>
      </c>
      <c r="CF37" s="200">
        <v>0</v>
      </c>
      <c r="CI37" s="200">
        <v>17</v>
      </c>
      <c r="CT37" s="200">
        <v>1</v>
      </c>
      <c r="DE37" s="200">
        <v>1</v>
      </c>
      <c r="DF37" s="200">
        <v>11</v>
      </c>
      <c r="DG37" s="200">
        <v>28</v>
      </c>
      <c r="DM37" s="200">
        <v>5</v>
      </c>
      <c r="DN37" s="200">
        <v>0</v>
      </c>
      <c r="DO37" s="200">
        <v>2</v>
      </c>
      <c r="DP37" s="200">
        <v>703</v>
      </c>
      <c r="DR37" s="200">
        <v>0</v>
      </c>
      <c r="DW37" s="200">
        <v>12</v>
      </c>
      <c r="DY37" s="200">
        <v>0</v>
      </c>
      <c r="EC37" s="200">
        <v>0</v>
      </c>
      <c r="ED37" s="200">
        <v>0</v>
      </c>
      <c r="EE37" s="200">
        <v>3</v>
      </c>
      <c r="EF37" s="200">
        <v>427</v>
      </c>
      <c r="EL37" s="200">
        <v>0</v>
      </c>
      <c r="EN37" s="200">
        <v>26</v>
      </c>
      <c r="EP37" s="200">
        <v>6</v>
      </c>
      <c r="ER37" s="200">
        <v>37</v>
      </c>
      <c r="EU37" s="200">
        <v>1</v>
      </c>
      <c r="FC37" s="200">
        <v>7</v>
      </c>
      <c r="FD37" s="200">
        <v>39</v>
      </c>
      <c r="FE37" s="200">
        <v>138</v>
      </c>
      <c r="FF37" s="200">
        <v>9</v>
      </c>
      <c r="FI37" s="200">
        <v>57</v>
      </c>
      <c r="FT37" s="200">
        <v>1</v>
      </c>
      <c r="GB37" s="200">
        <v>0</v>
      </c>
      <c r="GH37" s="200">
        <v>0</v>
      </c>
      <c r="GI37" s="200">
        <v>0</v>
      </c>
      <c r="GK37" s="200">
        <v>1</v>
      </c>
      <c r="GL37" s="200">
        <v>333</v>
      </c>
      <c r="GM37" s="200">
        <v>8</v>
      </c>
      <c r="HR37" s="200">
        <v>5</v>
      </c>
      <c r="HV37" s="200">
        <v>21</v>
      </c>
      <c r="HZ37" s="200">
        <v>3</v>
      </c>
      <c r="IA37" s="200">
        <v>20</v>
      </c>
      <c r="IB37" s="200">
        <v>59</v>
      </c>
      <c r="IC37" s="200">
        <v>2</v>
      </c>
      <c r="ID37" s="200">
        <v>1</v>
      </c>
      <c r="IG37" s="200">
        <v>1</v>
      </c>
      <c r="II37" s="200">
        <v>3535</v>
      </c>
      <c r="IJ37" s="200">
        <v>832</v>
      </c>
      <c r="IK37" s="200">
        <v>3019</v>
      </c>
      <c r="IL37" s="200">
        <v>177</v>
      </c>
      <c r="IM37" s="200">
        <v>33</v>
      </c>
      <c r="IQ37" s="200">
        <v>3</v>
      </c>
      <c r="IT37" s="200">
        <v>134</v>
      </c>
      <c r="IZ37" s="200">
        <v>355</v>
      </c>
      <c r="JA37" s="200">
        <v>43</v>
      </c>
      <c r="JB37" s="200">
        <v>5</v>
      </c>
      <c r="JE37" s="200">
        <v>35</v>
      </c>
      <c r="JF37" s="200">
        <v>61</v>
      </c>
      <c r="JG37" s="200">
        <v>134</v>
      </c>
      <c r="JI37" s="200">
        <v>24</v>
      </c>
      <c r="JJ37" s="200">
        <v>8</v>
      </c>
      <c r="JL37" s="200">
        <v>451</v>
      </c>
      <c r="JM37" s="200">
        <v>13</v>
      </c>
      <c r="JP37" s="200">
        <v>2835</v>
      </c>
      <c r="JQ37" s="200">
        <v>48</v>
      </c>
      <c r="JR37" s="200">
        <v>2</v>
      </c>
      <c r="JS37" s="200">
        <v>10</v>
      </c>
      <c r="JT37" s="200">
        <v>865</v>
      </c>
      <c r="JU37" s="200">
        <v>81</v>
      </c>
      <c r="JV37" s="200">
        <v>172</v>
      </c>
      <c r="JW37" s="200">
        <v>329</v>
      </c>
      <c r="JX37" s="200">
        <v>1168</v>
      </c>
      <c r="JY37" s="200">
        <v>20</v>
      </c>
      <c r="JZ37" s="200">
        <v>24</v>
      </c>
      <c r="KG37" s="200">
        <v>0</v>
      </c>
      <c r="KH37" s="200">
        <v>10</v>
      </c>
      <c r="KM37" s="200">
        <v>73</v>
      </c>
      <c r="KN37" s="200">
        <v>37</v>
      </c>
      <c r="KO37" s="200">
        <v>10</v>
      </c>
      <c r="KP37" s="200">
        <v>17</v>
      </c>
      <c r="KQ37" s="200">
        <v>2</v>
      </c>
      <c r="KR37" s="200">
        <v>0</v>
      </c>
      <c r="KS37" s="200">
        <v>298</v>
      </c>
      <c r="KT37" s="200">
        <v>37</v>
      </c>
      <c r="KU37" s="200">
        <v>96</v>
      </c>
      <c r="KV37" s="200">
        <v>14</v>
      </c>
      <c r="KW37" s="200">
        <v>1</v>
      </c>
      <c r="KX37" s="200">
        <v>0</v>
      </c>
      <c r="LA37" s="200">
        <v>277</v>
      </c>
      <c r="LB37" s="200">
        <v>58</v>
      </c>
      <c r="LD37" s="200">
        <v>1658</v>
      </c>
      <c r="LE37" s="200">
        <v>24</v>
      </c>
      <c r="LF37" s="200">
        <v>302</v>
      </c>
      <c r="LH37" s="200">
        <v>44</v>
      </c>
      <c r="LI37" s="200">
        <v>79</v>
      </c>
      <c r="LJ37" s="200">
        <v>132</v>
      </c>
      <c r="LK37" s="200">
        <v>956</v>
      </c>
      <c r="LL37" s="200">
        <v>5</v>
      </c>
      <c r="LM37" s="200">
        <v>14</v>
      </c>
      <c r="LP37" s="200">
        <v>70</v>
      </c>
      <c r="LQ37" s="200">
        <v>45</v>
      </c>
      <c r="LT37" s="200">
        <v>114</v>
      </c>
      <c r="LU37" s="200">
        <v>25</v>
      </c>
      <c r="LV37" s="200">
        <v>9</v>
      </c>
      <c r="LW37" s="200">
        <v>75</v>
      </c>
      <c r="LX37" s="200">
        <v>22</v>
      </c>
      <c r="LZ37" s="200">
        <v>14</v>
      </c>
      <c r="MA37" s="200">
        <v>96</v>
      </c>
      <c r="MB37" s="200">
        <v>26</v>
      </c>
      <c r="MC37" s="200">
        <v>82</v>
      </c>
      <c r="ME37" s="200">
        <v>1</v>
      </c>
      <c r="MT37" s="200">
        <v>1</v>
      </c>
      <c r="MU37" s="200">
        <v>2</v>
      </c>
      <c r="MV37" s="200">
        <v>3</v>
      </c>
      <c r="MW37" s="200">
        <v>7</v>
      </c>
      <c r="NA37" s="200">
        <v>5</v>
      </c>
      <c r="NB37" s="200">
        <v>30</v>
      </c>
      <c r="NC37" s="200">
        <v>49</v>
      </c>
      <c r="ND37" s="200">
        <v>34</v>
      </c>
      <c r="NE37" s="200">
        <v>3</v>
      </c>
      <c r="NF37" s="200">
        <v>146</v>
      </c>
      <c r="NG37" s="200">
        <v>99</v>
      </c>
      <c r="NH37" s="200">
        <v>292</v>
      </c>
      <c r="NI37" s="200">
        <v>79</v>
      </c>
      <c r="NP37" s="200">
        <v>26</v>
      </c>
      <c r="NT37" s="200">
        <v>4</v>
      </c>
      <c r="NZ37" s="200">
        <v>208</v>
      </c>
      <c r="OB37" s="201">
        <v>35141</v>
      </c>
      <c r="OC37" s="200">
        <v>26036</v>
      </c>
      <c r="OD37" s="200">
        <v>486</v>
      </c>
      <c r="OE37" s="200">
        <v>11288</v>
      </c>
      <c r="OF37" s="200">
        <v>37810</v>
      </c>
      <c r="OG37" s="201">
        <v>72951</v>
      </c>
    </row>
    <row r="38" spans="1:397" ht="12.75" customHeight="1">
      <c r="A38" s="209" t="s">
        <v>146</v>
      </c>
      <c r="B38" s="23" t="s">
        <v>145</v>
      </c>
      <c r="H38" s="200">
        <v>43</v>
      </c>
      <c r="X38" s="200">
        <v>207</v>
      </c>
      <c r="Y38" s="200">
        <v>63</v>
      </c>
      <c r="Z38" s="200">
        <v>28</v>
      </c>
      <c r="AA38" s="200">
        <v>20</v>
      </c>
      <c r="AM38" s="200">
        <v>754</v>
      </c>
      <c r="AN38" s="200">
        <v>1015</v>
      </c>
      <c r="AO38" s="200">
        <v>1642</v>
      </c>
      <c r="AP38" s="200">
        <v>378</v>
      </c>
      <c r="AQ38" s="200">
        <v>777</v>
      </c>
      <c r="AR38" s="200">
        <v>840</v>
      </c>
      <c r="AS38" s="200">
        <v>152</v>
      </c>
      <c r="AT38" s="200">
        <v>1283</v>
      </c>
      <c r="AU38" s="200">
        <v>519</v>
      </c>
      <c r="AV38" s="200">
        <v>2392</v>
      </c>
      <c r="AW38" s="200">
        <v>209</v>
      </c>
      <c r="AX38" s="200">
        <v>23</v>
      </c>
      <c r="AY38" s="200">
        <v>615</v>
      </c>
      <c r="BA38" s="200">
        <v>36</v>
      </c>
      <c r="BB38" s="200">
        <v>86</v>
      </c>
      <c r="BC38" s="200">
        <v>10</v>
      </c>
      <c r="BD38" s="200">
        <v>205</v>
      </c>
      <c r="BF38" s="200">
        <v>6</v>
      </c>
      <c r="BI38" s="200">
        <v>2</v>
      </c>
      <c r="BJ38" s="200">
        <v>8</v>
      </c>
      <c r="BK38" s="200">
        <v>2</v>
      </c>
      <c r="BM38" s="200">
        <v>12</v>
      </c>
      <c r="BN38" s="200">
        <v>48</v>
      </c>
      <c r="BO38" s="200">
        <v>221</v>
      </c>
      <c r="BP38" s="200">
        <v>13</v>
      </c>
      <c r="BQ38" s="200">
        <v>4737</v>
      </c>
      <c r="BR38" s="200">
        <v>3691</v>
      </c>
      <c r="BS38" s="200">
        <v>340</v>
      </c>
      <c r="BT38" s="200">
        <v>157</v>
      </c>
      <c r="BU38" s="200">
        <v>1</v>
      </c>
      <c r="BV38" s="200">
        <v>60</v>
      </c>
      <c r="BW38" s="200">
        <v>49</v>
      </c>
      <c r="BX38" s="200">
        <v>157</v>
      </c>
      <c r="BY38" s="200">
        <v>39</v>
      </c>
      <c r="BZ38" s="200">
        <v>150</v>
      </c>
      <c r="CA38" s="200">
        <v>462</v>
      </c>
      <c r="CB38" s="200">
        <v>324</v>
      </c>
      <c r="CE38" s="200">
        <v>281</v>
      </c>
      <c r="CF38" s="200">
        <v>159</v>
      </c>
      <c r="CI38" s="200">
        <v>10</v>
      </c>
      <c r="CN38" s="200">
        <v>72</v>
      </c>
      <c r="CR38" s="200">
        <v>265</v>
      </c>
      <c r="CS38" s="200">
        <v>231</v>
      </c>
      <c r="CT38" s="200">
        <v>1650</v>
      </c>
      <c r="DC38" s="200">
        <v>52</v>
      </c>
      <c r="DD38" s="200">
        <v>10</v>
      </c>
      <c r="DE38" s="200">
        <v>1468</v>
      </c>
      <c r="DF38" s="200">
        <v>6</v>
      </c>
      <c r="DG38" s="200">
        <v>188</v>
      </c>
      <c r="DM38" s="200">
        <v>2</v>
      </c>
      <c r="DN38" s="200">
        <v>6</v>
      </c>
      <c r="DO38" s="200">
        <v>3</v>
      </c>
      <c r="DP38" s="200">
        <v>63</v>
      </c>
      <c r="DR38" s="200">
        <v>2</v>
      </c>
      <c r="DW38" s="200">
        <v>212</v>
      </c>
      <c r="DX38" s="200">
        <v>12</v>
      </c>
      <c r="DY38" s="200">
        <v>1</v>
      </c>
      <c r="EC38" s="200">
        <v>13</v>
      </c>
      <c r="ED38" s="200">
        <v>4</v>
      </c>
      <c r="EE38" s="200">
        <v>5</v>
      </c>
      <c r="EF38" s="200">
        <v>1136</v>
      </c>
      <c r="EG38" s="200">
        <v>64</v>
      </c>
      <c r="EK38" s="200">
        <v>25</v>
      </c>
      <c r="EL38" s="200">
        <v>89</v>
      </c>
      <c r="EM38" s="200">
        <v>124</v>
      </c>
      <c r="EN38" s="200">
        <v>217</v>
      </c>
      <c r="EO38" s="200">
        <v>14</v>
      </c>
      <c r="EP38" s="200">
        <v>15</v>
      </c>
      <c r="ER38" s="200">
        <v>735</v>
      </c>
      <c r="ES38" s="200">
        <v>843</v>
      </c>
      <c r="EU38" s="200">
        <v>63</v>
      </c>
      <c r="FC38" s="200">
        <v>19</v>
      </c>
      <c r="FD38" s="200">
        <v>71</v>
      </c>
      <c r="FE38" s="200">
        <v>345</v>
      </c>
      <c r="FF38" s="200">
        <v>22</v>
      </c>
      <c r="FI38" s="200">
        <v>105</v>
      </c>
      <c r="FT38" s="200">
        <v>2</v>
      </c>
      <c r="FU38" s="200">
        <v>975</v>
      </c>
      <c r="FV38" s="200">
        <v>0</v>
      </c>
      <c r="FX38" s="200">
        <v>0</v>
      </c>
      <c r="FY38" s="200">
        <v>37</v>
      </c>
      <c r="GA38" s="200">
        <v>844</v>
      </c>
      <c r="GB38" s="200">
        <v>0</v>
      </c>
      <c r="GH38" s="200">
        <v>0</v>
      </c>
      <c r="GI38" s="200">
        <v>0</v>
      </c>
      <c r="GK38" s="200">
        <v>3</v>
      </c>
      <c r="GL38" s="200">
        <v>67</v>
      </c>
      <c r="GM38" s="200">
        <v>16</v>
      </c>
      <c r="HR38" s="200">
        <v>5</v>
      </c>
      <c r="HT38" s="200">
        <v>166</v>
      </c>
      <c r="HV38" s="200">
        <v>101</v>
      </c>
      <c r="HZ38" s="200">
        <v>22</v>
      </c>
      <c r="IA38" s="200">
        <v>68</v>
      </c>
      <c r="IB38" s="200">
        <v>6</v>
      </c>
      <c r="IC38" s="200">
        <v>32</v>
      </c>
      <c r="ID38" s="200">
        <v>0</v>
      </c>
      <c r="IG38" s="200">
        <v>1</v>
      </c>
      <c r="II38" s="200">
        <v>2820</v>
      </c>
      <c r="IJ38" s="200">
        <v>202</v>
      </c>
      <c r="IK38" s="200">
        <v>673</v>
      </c>
      <c r="IL38" s="200">
        <v>88</v>
      </c>
      <c r="IP38" s="200">
        <v>1</v>
      </c>
      <c r="IQ38" s="200">
        <v>3</v>
      </c>
      <c r="IT38" s="200">
        <v>306</v>
      </c>
      <c r="IZ38" s="200">
        <v>189</v>
      </c>
      <c r="JA38" s="200">
        <v>6</v>
      </c>
      <c r="JB38" s="200">
        <v>13</v>
      </c>
      <c r="JE38" s="200">
        <v>44</v>
      </c>
      <c r="JF38" s="200">
        <v>42</v>
      </c>
      <c r="JG38" s="200">
        <v>524</v>
      </c>
      <c r="JI38" s="200">
        <v>303</v>
      </c>
      <c r="JJ38" s="200">
        <v>8</v>
      </c>
      <c r="JL38" s="200">
        <v>1189</v>
      </c>
      <c r="JM38" s="200">
        <v>146</v>
      </c>
      <c r="JO38" s="200">
        <v>27</v>
      </c>
      <c r="JP38" s="200">
        <v>5426</v>
      </c>
      <c r="JQ38" s="200">
        <v>30</v>
      </c>
      <c r="JR38" s="200">
        <v>1</v>
      </c>
      <c r="JS38" s="200">
        <v>23</v>
      </c>
      <c r="JT38" s="200">
        <v>329</v>
      </c>
      <c r="JU38" s="200">
        <v>186</v>
      </c>
      <c r="JV38" s="200">
        <v>94</v>
      </c>
      <c r="JW38" s="200">
        <v>60</v>
      </c>
      <c r="JX38" s="200">
        <v>1651</v>
      </c>
      <c r="JY38" s="200">
        <v>29</v>
      </c>
      <c r="JZ38" s="200">
        <v>19</v>
      </c>
      <c r="KH38" s="200">
        <v>8</v>
      </c>
      <c r="KM38" s="200">
        <v>190</v>
      </c>
      <c r="KN38" s="200">
        <v>93</v>
      </c>
      <c r="KO38" s="200">
        <v>21</v>
      </c>
      <c r="KP38" s="200">
        <v>23</v>
      </c>
      <c r="KQ38" s="200">
        <v>0</v>
      </c>
      <c r="KR38" s="200">
        <v>0</v>
      </c>
      <c r="KS38" s="200">
        <v>435</v>
      </c>
      <c r="KT38" s="200">
        <v>62</v>
      </c>
      <c r="KU38" s="200">
        <v>206</v>
      </c>
      <c r="KV38" s="200">
        <v>15</v>
      </c>
      <c r="KW38" s="200">
        <v>3</v>
      </c>
      <c r="KX38" s="200">
        <v>1</v>
      </c>
      <c r="LA38" s="200">
        <v>632</v>
      </c>
      <c r="LB38" s="200">
        <v>41</v>
      </c>
      <c r="LC38" s="200">
        <v>1</v>
      </c>
      <c r="LD38" s="200">
        <v>1094</v>
      </c>
      <c r="LE38" s="200">
        <v>32</v>
      </c>
      <c r="LF38" s="200">
        <v>239</v>
      </c>
      <c r="LH38" s="200">
        <v>37</v>
      </c>
      <c r="LI38" s="200">
        <v>67</v>
      </c>
      <c r="LJ38" s="200">
        <v>76</v>
      </c>
      <c r="LK38" s="200">
        <v>2345</v>
      </c>
      <c r="LL38" s="200">
        <v>16</v>
      </c>
      <c r="LM38" s="200">
        <v>19</v>
      </c>
      <c r="LN38" s="200">
        <v>0</v>
      </c>
      <c r="LP38" s="200">
        <v>252</v>
      </c>
      <c r="LQ38" s="200">
        <v>35</v>
      </c>
      <c r="LT38" s="200">
        <v>228</v>
      </c>
      <c r="LU38" s="200">
        <v>2</v>
      </c>
      <c r="LV38" s="200">
        <v>1</v>
      </c>
      <c r="LW38" s="200">
        <v>8</v>
      </c>
      <c r="LX38" s="200">
        <v>76</v>
      </c>
      <c r="LZ38" s="200">
        <v>39</v>
      </c>
      <c r="MA38" s="200">
        <v>72</v>
      </c>
      <c r="MB38" s="200">
        <v>4</v>
      </c>
      <c r="MC38" s="200">
        <v>123</v>
      </c>
      <c r="ME38" s="200">
        <v>0</v>
      </c>
      <c r="MT38" s="200">
        <v>2</v>
      </c>
      <c r="MU38" s="200">
        <v>6</v>
      </c>
      <c r="MV38" s="200">
        <v>2</v>
      </c>
      <c r="MW38" s="200">
        <v>6</v>
      </c>
      <c r="NA38" s="200">
        <v>14</v>
      </c>
      <c r="NB38" s="200">
        <v>113</v>
      </c>
      <c r="NC38" s="200">
        <v>82</v>
      </c>
      <c r="ND38" s="200">
        <v>32</v>
      </c>
      <c r="NE38" s="200">
        <v>6</v>
      </c>
      <c r="NF38" s="200">
        <v>59</v>
      </c>
      <c r="NG38" s="200">
        <v>35</v>
      </c>
      <c r="NH38" s="200">
        <v>118</v>
      </c>
      <c r="NI38" s="200">
        <v>31</v>
      </c>
      <c r="NP38" s="200">
        <v>66</v>
      </c>
      <c r="NT38" s="200">
        <v>2</v>
      </c>
      <c r="NZ38" s="200">
        <v>336</v>
      </c>
      <c r="OB38" s="201">
        <v>54556</v>
      </c>
      <c r="OC38" s="200">
        <v>69277</v>
      </c>
      <c r="OD38" s="200">
        <v>1311</v>
      </c>
      <c r="OE38" s="200">
        <v>17204</v>
      </c>
      <c r="OF38" s="200">
        <v>87791</v>
      </c>
      <c r="OG38" s="201">
        <v>142348</v>
      </c>
    </row>
    <row r="39" spans="1:397" ht="12.75" customHeight="1">
      <c r="A39" s="209" t="s">
        <v>148</v>
      </c>
      <c r="B39" s="23" t="s">
        <v>147</v>
      </c>
      <c r="H39" s="200">
        <v>18</v>
      </c>
      <c r="T39" s="200">
        <v>311</v>
      </c>
      <c r="U39" s="200">
        <v>51</v>
      </c>
      <c r="X39" s="200">
        <v>211</v>
      </c>
      <c r="Y39" s="200">
        <v>80</v>
      </c>
      <c r="Z39" s="200">
        <v>29</v>
      </c>
      <c r="AA39" s="200">
        <v>20</v>
      </c>
      <c r="AM39" s="200">
        <v>1006</v>
      </c>
      <c r="AN39" s="200">
        <v>593</v>
      </c>
      <c r="AO39" s="200">
        <v>1309</v>
      </c>
      <c r="AP39" s="200">
        <v>1240</v>
      </c>
      <c r="AQ39" s="200">
        <v>93</v>
      </c>
      <c r="AR39" s="200">
        <v>94</v>
      </c>
      <c r="AS39" s="200">
        <v>116</v>
      </c>
      <c r="AT39" s="200">
        <v>1183</v>
      </c>
      <c r="AU39" s="200">
        <v>1255</v>
      </c>
      <c r="AV39" s="200">
        <v>1795</v>
      </c>
      <c r="AW39" s="200">
        <v>388</v>
      </c>
      <c r="AX39" s="200">
        <v>109</v>
      </c>
      <c r="AY39" s="200">
        <v>81</v>
      </c>
      <c r="BB39" s="200">
        <v>433</v>
      </c>
      <c r="BC39" s="200">
        <v>400</v>
      </c>
      <c r="BD39" s="200">
        <v>121</v>
      </c>
      <c r="BF39" s="200">
        <v>7</v>
      </c>
      <c r="BI39" s="200">
        <v>70</v>
      </c>
      <c r="BJ39" s="200">
        <v>5</v>
      </c>
      <c r="BK39" s="200">
        <v>16</v>
      </c>
      <c r="BM39" s="200">
        <v>28</v>
      </c>
      <c r="BN39" s="200">
        <v>9</v>
      </c>
      <c r="BP39" s="200">
        <v>20</v>
      </c>
      <c r="BQ39" s="200">
        <v>2653</v>
      </c>
      <c r="BR39" s="200">
        <v>1674</v>
      </c>
      <c r="BS39" s="200">
        <v>70</v>
      </c>
      <c r="BT39" s="200">
        <v>1133</v>
      </c>
      <c r="BU39" s="200">
        <v>1</v>
      </c>
      <c r="BV39" s="200">
        <v>178</v>
      </c>
      <c r="BW39" s="200">
        <v>85</v>
      </c>
      <c r="BX39" s="200">
        <v>135</v>
      </c>
      <c r="BY39" s="200">
        <v>48</v>
      </c>
      <c r="BZ39" s="200">
        <v>205</v>
      </c>
      <c r="CA39" s="200">
        <v>1035</v>
      </c>
      <c r="CB39" s="200">
        <v>321</v>
      </c>
      <c r="CE39" s="200">
        <v>171</v>
      </c>
      <c r="CF39" s="200">
        <v>374</v>
      </c>
      <c r="CI39" s="200">
        <v>60</v>
      </c>
      <c r="CN39" s="200">
        <v>1041</v>
      </c>
      <c r="CR39" s="200">
        <v>88</v>
      </c>
      <c r="CS39" s="200">
        <v>122</v>
      </c>
      <c r="CT39" s="200">
        <v>788</v>
      </c>
      <c r="DC39" s="200">
        <v>254</v>
      </c>
      <c r="DD39" s="200">
        <v>97</v>
      </c>
      <c r="DE39" s="200">
        <v>236</v>
      </c>
      <c r="DF39" s="200">
        <v>66</v>
      </c>
      <c r="DG39" s="200">
        <v>26</v>
      </c>
      <c r="DM39" s="200">
        <v>16</v>
      </c>
      <c r="DN39" s="200">
        <v>43</v>
      </c>
      <c r="DO39" s="200">
        <v>47</v>
      </c>
      <c r="DP39" s="200">
        <v>297</v>
      </c>
      <c r="DR39" s="200">
        <v>48</v>
      </c>
      <c r="DV39" s="200">
        <v>252</v>
      </c>
      <c r="DW39" s="200">
        <v>73</v>
      </c>
      <c r="DY39" s="200">
        <v>4</v>
      </c>
      <c r="EB39" s="200">
        <v>134</v>
      </c>
      <c r="EC39" s="200">
        <v>1</v>
      </c>
      <c r="ED39" s="200">
        <v>2</v>
      </c>
      <c r="EE39" s="200">
        <v>6</v>
      </c>
      <c r="EF39" s="200">
        <v>1362</v>
      </c>
      <c r="EG39" s="200">
        <v>58</v>
      </c>
      <c r="EK39" s="200">
        <v>91</v>
      </c>
      <c r="EL39" s="200">
        <v>0</v>
      </c>
      <c r="EM39" s="200">
        <v>173</v>
      </c>
      <c r="EN39" s="200">
        <v>293</v>
      </c>
      <c r="EP39" s="200">
        <v>7</v>
      </c>
      <c r="EQ39" s="200">
        <v>0</v>
      </c>
      <c r="ER39" s="200">
        <v>455</v>
      </c>
      <c r="ES39" s="200">
        <v>344</v>
      </c>
      <c r="EU39" s="200">
        <v>3</v>
      </c>
      <c r="FC39" s="200">
        <v>23</v>
      </c>
      <c r="FD39" s="200">
        <v>138</v>
      </c>
      <c r="FE39" s="200">
        <v>326</v>
      </c>
      <c r="FF39" s="200">
        <v>64</v>
      </c>
      <c r="FI39" s="200">
        <v>177</v>
      </c>
      <c r="FO39" s="200">
        <v>1</v>
      </c>
      <c r="FT39" s="200">
        <v>2</v>
      </c>
      <c r="FU39" s="200">
        <v>272</v>
      </c>
      <c r="FY39" s="200">
        <v>289</v>
      </c>
      <c r="GA39" s="200">
        <v>1</v>
      </c>
      <c r="GD39" s="200">
        <v>1</v>
      </c>
      <c r="GH39" s="200">
        <v>0</v>
      </c>
      <c r="GK39" s="200">
        <v>16</v>
      </c>
      <c r="GM39" s="200">
        <v>21</v>
      </c>
      <c r="HR39" s="200">
        <v>8</v>
      </c>
      <c r="HT39" s="200">
        <v>21</v>
      </c>
      <c r="HV39" s="200">
        <v>23</v>
      </c>
      <c r="HZ39" s="200">
        <v>11</v>
      </c>
      <c r="IA39" s="200">
        <v>94</v>
      </c>
      <c r="IB39" s="200">
        <v>154</v>
      </c>
      <c r="IC39" s="200">
        <v>28</v>
      </c>
      <c r="ID39" s="200">
        <v>1</v>
      </c>
      <c r="IG39" s="200">
        <v>1</v>
      </c>
      <c r="II39" s="200">
        <v>3915</v>
      </c>
      <c r="IJ39" s="200">
        <v>262</v>
      </c>
      <c r="IL39" s="200">
        <v>185</v>
      </c>
      <c r="IQ39" s="200">
        <v>7</v>
      </c>
      <c r="IT39" s="200">
        <v>341</v>
      </c>
      <c r="IZ39" s="200">
        <v>285</v>
      </c>
      <c r="JA39" s="200">
        <v>90</v>
      </c>
      <c r="JB39" s="200">
        <v>2</v>
      </c>
      <c r="JE39" s="200">
        <v>50</v>
      </c>
      <c r="JF39" s="200">
        <v>103</v>
      </c>
      <c r="JG39" s="200">
        <v>380</v>
      </c>
      <c r="JI39" s="200">
        <v>63</v>
      </c>
      <c r="JJ39" s="200">
        <v>72</v>
      </c>
      <c r="JL39" s="200">
        <v>1283</v>
      </c>
      <c r="JM39" s="200">
        <v>84</v>
      </c>
      <c r="JO39" s="200">
        <v>331</v>
      </c>
      <c r="JP39" s="200">
        <v>5016</v>
      </c>
      <c r="JQ39" s="200">
        <v>121</v>
      </c>
      <c r="JR39" s="200">
        <v>21</v>
      </c>
      <c r="JS39" s="200">
        <v>76</v>
      </c>
      <c r="JT39" s="200">
        <v>3344</v>
      </c>
      <c r="JU39" s="200">
        <v>117</v>
      </c>
      <c r="JV39" s="200">
        <v>110</v>
      </c>
      <c r="JW39" s="200">
        <v>54</v>
      </c>
      <c r="JX39" s="200">
        <v>1408</v>
      </c>
      <c r="JY39" s="200">
        <v>13</v>
      </c>
      <c r="JZ39" s="200">
        <v>27</v>
      </c>
      <c r="KA39" s="200">
        <v>20</v>
      </c>
      <c r="KH39" s="200">
        <v>10</v>
      </c>
      <c r="KM39" s="200">
        <v>167</v>
      </c>
      <c r="KN39" s="200">
        <v>77</v>
      </c>
      <c r="KO39" s="200">
        <v>20</v>
      </c>
      <c r="KP39" s="200">
        <v>35</v>
      </c>
      <c r="KQ39" s="200">
        <v>0</v>
      </c>
      <c r="KR39" s="200">
        <v>0</v>
      </c>
      <c r="KS39" s="200">
        <v>340</v>
      </c>
      <c r="KT39" s="200">
        <v>58</v>
      </c>
      <c r="KU39" s="200">
        <v>152</v>
      </c>
      <c r="KV39" s="200">
        <v>19</v>
      </c>
      <c r="KW39" s="200">
        <v>17</v>
      </c>
      <c r="KX39" s="200">
        <v>5</v>
      </c>
      <c r="LA39" s="200">
        <v>617</v>
      </c>
      <c r="LB39" s="200">
        <v>107</v>
      </c>
      <c r="LC39" s="200">
        <v>4</v>
      </c>
      <c r="LD39" s="200">
        <v>1981</v>
      </c>
      <c r="LE39" s="200">
        <v>46</v>
      </c>
      <c r="LF39" s="200">
        <v>326</v>
      </c>
      <c r="LH39" s="200">
        <v>47</v>
      </c>
      <c r="LI39" s="200">
        <v>83</v>
      </c>
      <c r="LJ39" s="200">
        <v>137</v>
      </c>
      <c r="LK39" s="200">
        <v>2221</v>
      </c>
      <c r="LL39" s="200">
        <v>9</v>
      </c>
      <c r="LM39" s="200">
        <v>57</v>
      </c>
      <c r="LN39" s="200">
        <v>5</v>
      </c>
      <c r="LP39" s="200">
        <v>228</v>
      </c>
      <c r="LQ39" s="200">
        <v>47</v>
      </c>
      <c r="LT39" s="200">
        <v>253</v>
      </c>
      <c r="LU39" s="200">
        <v>22</v>
      </c>
      <c r="LV39" s="200">
        <v>10</v>
      </c>
      <c r="LW39" s="200">
        <v>93</v>
      </c>
      <c r="LX39" s="200">
        <v>59</v>
      </c>
      <c r="LY39" s="200">
        <v>12</v>
      </c>
      <c r="LZ39" s="200">
        <v>26</v>
      </c>
      <c r="MA39" s="200">
        <v>196</v>
      </c>
      <c r="MB39" s="200">
        <v>6</v>
      </c>
      <c r="MC39" s="200">
        <v>130</v>
      </c>
      <c r="ME39" s="200">
        <v>1</v>
      </c>
      <c r="MT39" s="200">
        <v>1</v>
      </c>
      <c r="MU39" s="200">
        <v>3</v>
      </c>
      <c r="MV39" s="200">
        <v>1</v>
      </c>
      <c r="MW39" s="200">
        <v>8</v>
      </c>
      <c r="NA39" s="200">
        <v>7</v>
      </c>
      <c r="NB39" s="200">
        <v>113</v>
      </c>
      <c r="NC39" s="200">
        <v>46</v>
      </c>
      <c r="ND39" s="200">
        <v>8</v>
      </c>
      <c r="NE39" s="200">
        <v>3</v>
      </c>
      <c r="NF39" s="200">
        <v>125</v>
      </c>
      <c r="NG39" s="200">
        <v>97</v>
      </c>
      <c r="NH39" s="200">
        <v>248</v>
      </c>
      <c r="NI39" s="200">
        <v>65</v>
      </c>
      <c r="NP39" s="200">
        <v>46</v>
      </c>
      <c r="NT39" s="200">
        <v>2</v>
      </c>
      <c r="NZ39" s="200">
        <v>204</v>
      </c>
      <c r="OB39" s="201">
        <v>53714</v>
      </c>
      <c r="OC39" s="200">
        <v>60123</v>
      </c>
      <c r="OD39" s="200">
        <v>1253</v>
      </c>
      <c r="OE39" s="200">
        <v>29236</v>
      </c>
      <c r="OF39" s="200">
        <v>90611</v>
      </c>
      <c r="OG39" s="201">
        <v>144326</v>
      </c>
    </row>
    <row r="40" spans="1:397" ht="12.75" customHeight="1">
      <c r="A40" s="209">
        <v>233411</v>
      </c>
      <c r="B40" s="23" t="s">
        <v>149</v>
      </c>
      <c r="G40" s="200">
        <v>81</v>
      </c>
      <c r="H40" s="200">
        <v>215</v>
      </c>
      <c r="T40" s="200">
        <v>2323</v>
      </c>
      <c r="U40" s="200">
        <v>1453</v>
      </c>
      <c r="X40" s="200">
        <v>465</v>
      </c>
      <c r="Y40" s="200">
        <v>161</v>
      </c>
      <c r="Z40" s="200">
        <v>112</v>
      </c>
      <c r="AA40" s="200">
        <v>35</v>
      </c>
      <c r="AM40" s="200">
        <v>2857</v>
      </c>
      <c r="AN40" s="200">
        <v>4617</v>
      </c>
      <c r="AO40" s="200">
        <v>2157</v>
      </c>
      <c r="AP40" s="200">
        <v>821</v>
      </c>
      <c r="AQ40" s="200">
        <v>1243</v>
      </c>
      <c r="AR40" s="200">
        <v>66</v>
      </c>
      <c r="AS40" s="200">
        <v>339</v>
      </c>
      <c r="AT40" s="200">
        <v>4870</v>
      </c>
      <c r="AU40" s="200">
        <v>1197</v>
      </c>
      <c r="AV40" s="200">
        <v>517</v>
      </c>
      <c r="AW40" s="200">
        <v>872</v>
      </c>
      <c r="AX40" s="200">
        <v>57</v>
      </c>
      <c r="AY40" s="200">
        <v>404</v>
      </c>
      <c r="AZ40" s="200">
        <v>9</v>
      </c>
      <c r="BA40" s="200">
        <v>1368</v>
      </c>
      <c r="BB40" s="200">
        <v>274</v>
      </c>
      <c r="BC40" s="200">
        <v>276</v>
      </c>
      <c r="BD40" s="200">
        <v>243</v>
      </c>
      <c r="BF40" s="200">
        <v>11</v>
      </c>
      <c r="BI40" s="200">
        <v>126</v>
      </c>
      <c r="BJ40" s="200">
        <v>2</v>
      </c>
      <c r="BK40" s="200">
        <v>4</v>
      </c>
      <c r="BM40" s="200">
        <v>22</v>
      </c>
      <c r="BN40" s="200">
        <v>6</v>
      </c>
      <c r="BO40" s="200">
        <v>2</v>
      </c>
      <c r="BP40" s="200">
        <v>483</v>
      </c>
      <c r="BQ40" s="200">
        <v>1305</v>
      </c>
      <c r="BR40" s="200">
        <v>5290</v>
      </c>
      <c r="BS40" s="200">
        <v>68</v>
      </c>
      <c r="BT40" s="200">
        <v>251</v>
      </c>
      <c r="BU40" s="200">
        <v>3</v>
      </c>
      <c r="BV40" s="200">
        <v>575</v>
      </c>
      <c r="BW40" s="200">
        <v>53</v>
      </c>
      <c r="BX40" s="200">
        <v>219</v>
      </c>
      <c r="BY40" s="200">
        <v>76</v>
      </c>
      <c r="BZ40" s="200">
        <v>303</v>
      </c>
      <c r="CA40" s="200">
        <v>552</v>
      </c>
      <c r="CB40" s="200">
        <v>836</v>
      </c>
      <c r="CE40" s="200">
        <v>880</v>
      </c>
      <c r="CF40" s="200">
        <v>327</v>
      </c>
      <c r="CI40" s="200">
        <v>414</v>
      </c>
      <c r="CN40" s="200">
        <v>518</v>
      </c>
      <c r="CQ40" s="200">
        <v>0</v>
      </c>
      <c r="CR40" s="200">
        <v>32</v>
      </c>
      <c r="CS40" s="200">
        <v>289</v>
      </c>
      <c r="CT40" s="200">
        <v>1449</v>
      </c>
      <c r="CV40" s="200">
        <v>0</v>
      </c>
      <c r="DB40" s="200">
        <v>0</v>
      </c>
      <c r="DC40" s="200">
        <v>313</v>
      </c>
      <c r="DD40" s="200">
        <v>177</v>
      </c>
      <c r="DE40" s="200">
        <v>30</v>
      </c>
      <c r="DF40" s="200">
        <v>12</v>
      </c>
      <c r="DG40" s="200">
        <v>57</v>
      </c>
      <c r="DJ40" s="200">
        <v>2</v>
      </c>
      <c r="DM40" s="200">
        <v>31</v>
      </c>
      <c r="DN40" s="200">
        <v>0</v>
      </c>
      <c r="DO40" s="200">
        <v>13</v>
      </c>
      <c r="DP40" s="200">
        <v>43</v>
      </c>
      <c r="DR40" s="200">
        <v>66</v>
      </c>
      <c r="DU40" s="200">
        <v>0</v>
      </c>
      <c r="DV40" s="200">
        <v>0</v>
      </c>
      <c r="DW40" s="200">
        <v>127</v>
      </c>
      <c r="DY40" s="200">
        <v>6</v>
      </c>
      <c r="EA40" s="200">
        <v>0</v>
      </c>
      <c r="EC40" s="200">
        <v>4</v>
      </c>
      <c r="ED40" s="200">
        <v>1</v>
      </c>
      <c r="EE40" s="200">
        <v>8</v>
      </c>
      <c r="EF40" s="200">
        <v>1115</v>
      </c>
      <c r="EG40" s="200">
        <v>581</v>
      </c>
      <c r="EK40" s="200">
        <v>799</v>
      </c>
      <c r="EL40" s="200">
        <v>1</v>
      </c>
      <c r="EM40" s="200">
        <v>353</v>
      </c>
      <c r="EN40" s="200">
        <v>396</v>
      </c>
      <c r="EP40" s="200">
        <v>13</v>
      </c>
      <c r="ER40" s="200">
        <v>728</v>
      </c>
      <c r="ES40" s="200">
        <v>1719</v>
      </c>
      <c r="EU40" s="200">
        <v>15</v>
      </c>
      <c r="FC40" s="200">
        <v>45</v>
      </c>
      <c r="FD40" s="200">
        <v>178</v>
      </c>
      <c r="FE40" s="200">
        <v>561</v>
      </c>
      <c r="FF40" s="200">
        <v>55</v>
      </c>
      <c r="FI40" s="200">
        <v>230</v>
      </c>
      <c r="FT40" s="200">
        <v>3</v>
      </c>
      <c r="FU40" s="200">
        <v>3755</v>
      </c>
      <c r="FV40" s="200">
        <v>2</v>
      </c>
      <c r="FX40" s="200">
        <v>2</v>
      </c>
      <c r="FZ40" s="200">
        <v>4376</v>
      </c>
      <c r="GA40" s="200">
        <v>23</v>
      </c>
      <c r="GB40" s="200">
        <v>1</v>
      </c>
      <c r="GD40" s="200">
        <v>0</v>
      </c>
      <c r="GH40" s="200">
        <v>1</v>
      </c>
      <c r="GK40" s="200">
        <v>9</v>
      </c>
      <c r="GL40" s="200">
        <v>7</v>
      </c>
      <c r="GM40" s="200">
        <v>80</v>
      </c>
      <c r="HR40" s="200">
        <v>45</v>
      </c>
      <c r="HT40" s="200">
        <v>95</v>
      </c>
      <c r="HV40" s="200">
        <v>206</v>
      </c>
      <c r="HZ40" s="200">
        <v>11</v>
      </c>
      <c r="IA40" s="200">
        <v>80</v>
      </c>
      <c r="IB40" s="200">
        <v>73</v>
      </c>
      <c r="IC40" s="200">
        <v>342</v>
      </c>
      <c r="ID40" s="200">
        <v>1</v>
      </c>
      <c r="IE40" s="200">
        <v>0</v>
      </c>
      <c r="IF40" s="200">
        <v>20</v>
      </c>
      <c r="IG40" s="200">
        <v>21</v>
      </c>
      <c r="II40" s="200">
        <v>6249</v>
      </c>
      <c r="IJ40" s="200">
        <v>1814</v>
      </c>
      <c r="IK40" s="200">
        <v>371</v>
      </c>
      <c r="IL40" s="200">
        <v>55</v>
      </c>
      <c r="IM40" s="200">
        <v>5</v>
      </c>
      <c r="IQ40" s="200">
        <v>0</v>
      </c>
      <c r="IT40" s="200">
        <v>725</v>
      </c>
      <c r="IZ40" s="200">
        <v>816</v>
      </c>
      <c r="JA40" s="200">
        <v>223</v>
      </c>
      <c r="JB40" s="200">
        <v>13</v>
      </c>
      <c r="JE40" s="200">
        <v>71</v>
      </c>
      <c r="JF40" s="200">
        <v>153</v>
      </c>
      <c r="JG40" s="200">
        <v>681</v>
      </c>
      <c r="JI40" s="200">
        <v>258</v>
      </c>
      <c r="JJ40" s="200">
        <v>76</v>
      </c>
      <c r="JL40" s="200">
        <v>4165</v>
      </c>
      <c r="JM40" s="200">
        <v>178</v>
      </c>
      <c r="JO40" s="200">
        <v>94</v>
      </c>
      <c r="JP40" s="200">
        <v>10020</v>
      </c>
      <c r="JQ40" s="200">
        <v>378</v>
      </c>
      <c r="JR40" s="200">
        <v>170</v>
      </c>
      <c r="JS40" s="200">
        <v>521</v>
      </c>
      <c r="JT40" s="200">
        <v>23582</v>
      </c>
      <c r="JU40" s="200">
        <v>272</v>
      </c>
      <c r="JV40" s="200">
        <v>443</v>
      </c>
      <c r="JW40" s="200">
        <v>240</v>
      </c>
      <c r="JX40" s="200">
        <v>3552</v>
      </c>
      <c r="JY40" s="200">
        <v>63</v>
      </c>
      <c r="JZ40" s="200">
        <v>40</v>
      </c>
      <c r="KH40" s="200">
        <v>40</v>
      </c>
      <c r="KM40" s="200">
        <v>515</v>
      </c>
      <c r="KN40" s="200">
        <v>205</v>
      </c>
      <c r="KO40" s="200">
        <v>48</v>
      </c>
      <c r="KP40" s="200">
        <v>109</v>
      </c>
      <c r="KQ40" s="200">
        <v>1</v>
      </c>
      <c r="KR40" s="200">
        <v>0</v>
      </c>
      <c r="KS40" s="200">
        <v>1598</v>
      </c>
      <c r="KT40" s="200">
        <v>275</v>
      </c>
      <c r="KU40" s="200">
        <v>1435</v>
      </c>
      <c r="KV40" s="200">
        <v>53</v>
      </c>
      <c r="KW40" s="200">
        <v>5</v>
      </c>
      <c r="KX40" s="200">
        <v>1</v>
      </c>
      <c r="LA40" s="200">
        <v>1502</v>
      </c>
      <c r="LB40" s="200">
        <v>50</v>
      </c>
      <c r="LD40" s="200">
        <v>1426</v>
      </c>
      <c r="LE40" s="200">
        <v>209</v>
      </c>
      <c r="LF40" s="200">
        <v>960</v>
      </c>
      <c r="LH40" s="200">
        <v>128</v>
      </c>
      <c r="LI40" s="200">
        <v>261</v>
      </c>
      <c r="LJ40" s="200">
        <v>585</v>
      </c>
      <c r="LK40" s="200">
        <v>7284</v>
      </c>
      <c r="LL40" s="200">
        <v>62</v>
      </c>
      <c r="LM40" s="200">
        <v>168</v>
      </c>
      <c r="LN40" s="200">
        <v>47</v>
      </c>
      <c r="LP40" s="200">
        <v>493</v>
      </c>
      <c r="LQ40" s="200">
        <v>352</v>
      </c>
      <c r="LT40" s="200">
        <v>437</v>
      </c>
      <c r="LU40" s="200">
        <v>145</v>
      </c>
      <c r="LV40" s="200">
        <v>10</v>
      </c>
      <c r="LW40" s="200">
        <v>399</v>
      </c>
      <c r="LX40" s="200">
        <v>249</v>
      </c>
      <c r="LY40" s="200">
        <v>65</v>
      </c>
      <c r="LZ40" s="200">
        <v>150</v>
      </c>
      <c r="MA40" s="200">
        <v>386</v>
      </c>
      <c r="MB40" s="200">
        <v>52</v>
      </c>
      <c r="MC40" s="200">
        <v>488</v>
      </c>
      <c r="ME40" s="200">
        <v>10</v>
      </c>
      <c r="MT40" s="200">
        <v>7</v>
      </c>
      <c r="MU40" s="200">
        <v>15</v>
      </c>
      <c r="MV40" s="200">
        <v>8</v>
      </c>
      <c r="MW40" s="200">
        <v>24</v>
      </c>
      <c r="NA40" s="200">
        <v>36</v>
      </c>
      <c r="NB40" s="200">
        <v>161</v>
      </c>
      <c r="NC40" s="200">
        <v>202</v>
      </c>
      <c r="ND40" s="200">
        <v>107</v>
      </c>
      <c r="NE40" s="200">
        <v>20</v>
      </c>
      <c r="NF40" s="200">
        <v>110</v>
      </c>
      <c r="NG40" s="200">
        <v>78</v>
      </c>
      <c r="NH40" s="200">
        <v>244</v>
      </c>
      <c r="NI40" s="200">
        <v>58</v>
      </c>
      <c r="NP40" s="200">
        <v>436</v>
      </c>
      <c r="NT40" s="200">
        <v>9</v>
      </c>
      <c r="NY40" s="200">
        <v>43</v>
      </c>
      <c r="NZ40" s="200">
        <v>799</v>
      </c>
      <c r="OB40" s="201">
        <v>135755</v>
      </c>
      <c r="OC40" s="200">
        <v>101229</v>
      </c>
      <c r="OD40" s="200">
        <v>1371</v>
      </c>
      <c r="OE40" s="200">
        <v>41315</v>
      </c>
      <c r="OF40" s="200">
        <v>143915</v>
      </c>
      <c r="OG40" s="201">
        <v>279670</v>
      </c>
    </row>
    <row r="41" spans="1:397" ht="12.75" customHeight="1">
      <c r="A41" s="209">
        <v>233412</v>
      </c>
      <c r="B41" s="23" t="s">
        <v>150</v>
      </c>
      <c r="H41" s="200">
        <v>17</v>
      </c>
      <c r="X41" s="200">
        <v>97</v>
      </c>
      <c r="Y41" s="200">
        <v>26</v>
      </c>
      <c r="Z41" s="200">
        <v>9</v>
      </c>
      <c r="AA41" s="200">
        <v>6</v>
      </c>
      <c r="AM41" s="200">
        <v>246</v>
      </c>
      <c r="AN41" s="200">
        <v>574</v>
      </c>
      <c r="AO41" s="200">
        <v>940</v>
      </c>
      <c r="AP41" s="200">
        <v>59</v>
      </c>
      <c r="AQ41" s="200">
        <v>79</v>
      </c>
      <c r="AR41" s="200">
        <v>51</v>
      </c>
      <c r="AS41" s="200">
        <v>41</v>
      </c>
      <c r="AT41" s="200">
        <v>2806</v>
      </c>
      <c r="AU41" s="200">
        <v>195</v>
      </c>
      <c r="AV41" s="200">
        <v>780</v>
      </c>
      <c r="AW41" s="200">
        <v>105</v>
      </c>
      <c r="AX41" s="200">
        <v>10</v>
      </c>
      <c r="AY41" s="200">
        <v>198</v>
      </c>
      <c r="BB41" s="200">
        <v>318</v>
      </c>
      <c r="BC41" s="200">
        <v>210</v>
      </c>
      <c r="BD41" s="200">
        <v>32</v>
      </c>
      <c r="BF41" s="200">
        <v>1</v>
      </c>
      <c r="BI41" s="200">
        <v>18</v>
      </c>
      <c r="BJ41" s="200">
        <v>0</v>
      </c>
      <c r="BM41" s="200">
        <v>3</v>
      </c>
      <c r="BN41" s="200">
        <v>5</v>
      </c>
      <c r="BP41" s="200">
        <v>8</v>
      </c>
      <c r="BQ41" s="200">
        <v>537</v>
      </c>
      <c r="BR41" s="200">
        <v>1054</v>
      </c>
      <c r="BS41" s="200">
        <v>30</v>
      </c>
      <c r="BT41" s="200">
        <v>33</v>
      </c>
      <c r="BU41" s="200">
        <v>10</v>
      </c>
      <c r="BV41" s="200">
        <v>193</v>
      </c>
      <c r="BW41" s="200">
        <v>2</v>
      </c>
      <c r="BX41" s="200">
        <v>29</v>
      </c>
      <c r="BY41" s="200">
        <v>10</v>
      </c>
      <c r="BZ41" s="200">
        <v>39</v>
      </c>
      <c r="CA41" s="200">
        <v>53</v>
      </c>
      <c r="CB41" s="200">
        <v>232</v>
      </c>
      <c r="CE41" s="200">
        <v>96</v>
      </c>
      <c r="CF41" s="200">
        <v>52</v>
      </c>
      <c r="CR41" s="200">
        <v>19</v>
      </c>
      <c r="CS41" s="200">
        <v>55</v>
      </c>
      <c r="CT41" s="200">
        <v>419</v>
      </c>
      <c r="DE41" s="200">
        <v>47</v>
      </c>
      <c r="DF41" s="200">
        <v>3</v>
      </c>
      <c r="DG41" s="200">
        <v>8</v>
      </c>
      <c r="DM41" s="200">
        <v>2</v>
      </c>
      <c r="DN41" s="200">
        <v>0</v>
      </c>
      <c r="DO41" s="200">
        <v>113</v>
      </c>
      <c r="DP41" s="200">
        <v>100</v>
      </c>
      <c r="DR41" s="200">
        <v>21</v>
      </c>
      <c r="DW41" s="200">
        <v>26</v>
      </c>
      <c r="EE41" s="200">
        <v>1</v>
      </c>
      <c r="EF41" s="200">
        <v>92</v>
      </c>
      <c r="EG41" s="200">
        <v>14</v>
      </c>
      <c r="EK41" s="200">
        <v>125</v>
      </c>
      <c r="EM41" s="200">
        <v>26</v>
      </c>
      <c r="EN41" s="200">
        <v>27</v>
      </c>
      <c r="EP41" s="200">
        <v>1</v>
      </c>
      <c r="ER41" s="200">
        <v>125</v>
      </c>
      <c r="ES41" s="200">
        <v>130</v>
      </c>
      <c r="EU41" s="200">
        <v>1</v>
      </c>
      <c r="FC41" s="200">
        <v>7</v>
      </c>
      <c r="FD41" s="200">
        <v>16</v>
      </c>
      <c r="FE41" s="200">
        <v>70</v>
      </c>
      <c r="FF41" s="200">
        <v>5</v>
      </c>
      <c r="FI41" s="200">
        <v>48</v>
      </c>
      <c r="FU41" s="200">
        <v>243</v>
      </c>
      <c r="FY41" s="200">
        <v>4</v>
      </c>
      <c r="GA41" s="200">
        <v>0</v>
      </c>
      <c r="GH41" s="200">
        <v>0</v>
      </c>
      <c r="GK41" s="200">
        <v>0</v>
      </c>
      <c r="GM41" s="200">
        <v>6</v>
      </c>
      <c r="HR41" s="200">
        <v>3</v>
      </c>
      <c r="HT41" s="200">
        <v>8</v>
      </c>
      <c r="HV41" s="200">
        <v>41</v>
      </c>
      <c r="HZ41" s="200">
        <v>1</v>
      </c>
      <c r="IA41" s="200">
        <v>9</v>
      </c>
      <c r="IB41" s="200">
        <v>65</v>
      </c>
      <c r="IC41" s="200">
        <v>19</v>
      </c>
      <c r="ID41" s="200">
        <v>0</v>
      </c>
      <c r="IG41" s="200">
        <v>0</v>
      </c>
      <c r="II41" s="200">
        <v>1002</v>
      </c>
      <c r="IJ41" s="200">
        <v>82</v>
      </c>
      <c r="IL41" s="200">
        <v>5</v>
      </c>
      <c r="IQ41" s="200">
        <v>1</v>
      </c>
      <c r="IT41" s="200">
        <v>127</v>
      </c>
      <c r="IZ41" s="200">
        <v>211</v>
      </c>
      <c r="JA41" s="200">
        <v>22</v>
      </c>
      <c r="JE41" s="200">
        <v>10</v>
      </c>
      <c r="JF41" s="200">
        <v>42</v>
      </c>
      <c r="JG41" s="200">
        <v>83</v>
      </c>
      <c r="JJ41" s="200">
        <v>33</v>
      </c>
      <c r="JL41" s="200">
        <v>418</v>
      </c>
      <c r="JM41" s="200">
        <v>5</v>
      </c>
      <c r="JP41" s="200">
        <v>1691</v>
      </c>
      <c r="JQ41" s="200">
        <v>38</v>
      </c>
      <c r="JR41" s="200">
        <v>8</v>
      </c>
      <c r="JS41" s="200">
        <v>74</v>
      </c>
      <c r="JT41" s="200">
        <v>5393</v>
      </c>
      <c r="JU41" s="200">
        <v>53</v>
      </c>
      <c r="JV41" s="200">
        <v>34</v>
      </c>
      <c r="JW41" s="200">
        <v>15</v>
      </c>
      <c r="JX41" s="200">
        <v>716</v>
      </c>
      <c r="JY41" s="200">
        <v>5</v>
      </c>
      <c r="JZ41" s="200">
        <v>6</v>
      </c>
      <c r="KH41" s="200">
        <v>4</v>
      </c>
      <c r="KM41" s="200">
        <v>74</v>
      </c>
      <c r="KN41" s="200">
        <v>34</v>
      </c>
      <c r="KO41" s="200">
        <v>9</v>
      </c>
      <c r="KP41" s="200">
        <v>1</v>
      </c>
      <c r="KQ41" s="200">
        <v>0</v>
      </c>
      <c r="KR41" s="200">
        <v>0</v>
      </c>
      <c r="KS41" s="200">
        <v>112</v>
      </c>
      <c r="KT41" s="200">
        <v>19</v>
      </c>
      <c r="KU41" s="200">
        <v>30</v>
      </c>
      <c r="KV41" s="200">
        <v>4</v>
      </c>
      <c r="KW41" s="200">
        <v>1</v>
      </c>
      <c r="KX41" s="200">
        <v>0</v>
      </c>
      <c r="LA41" s="200">
        <v>224</v>
      </c>
      <c r="LB41" s="200">
        <v>24</v>
      </c>
      <c r="LC41" s="200">
        <v>1</v>
      </c>
      <c r="LD41" s="200">
        <v>260</v>
      </c>
      <c r="LE41" s="200">
        <v>12</v>
      </c>
      <c r="LF41" s="200">
        <v>125</v>
      </c>
      <c r="LH41" s="200">
        <v>15</v>
      </c>
      <c r="LI41" s="200">
        <v>32</v>
      </c>
      <c r="LJ41" s="200">
        <v>60</v>
      </c>
      <c r="LK41" s="200">
        <v>731</v>
      </c>
      <c r="LL41" s="200">
        <v>39</v>
      </c>
      <c r="LM41" s="200">
        <v>74</v>
      </c>
      <c r="LN41" s="200">
        <v>3</v>
      </c>
      <c r="LP41" s="200">
        <v>45</v>
      </c>
      <c r="LQ41" s="200">
        <v>25</v>
      </c>
      <c r="LT41" s="200">
        <v>78</v>
      </c>
      <c r="LU41" s="200">
        <v>21</v>
      </c>
      <c r="LV41" s="200">
        <v>6</v>
      </c>
      <c r="LW41" s="200">
        <v>66</v>
      </c>
      <c r="LX41" s="200">
        <v>9</v>
      </c>
      <c r="LZ41" s="200">
        <v>6</v>
      </c>
      <c r="MA41" s="200">
        <v>58</v>
      </c>
      <c r="MC41" s="200">
        <v>47</v>
      </c>
      <c r="ME41" s="200">
        <v>0</v>
      </c>
      <c r="MT41" s="200">
        <v>0</v>
      </c>
      <c r="MU41" s="200">
        <v>1</v>
      </c>
      <c r="MW41" s="200">
        <v>0</v>
      </c>
      <c r="NA41" s="200">
        <v>2</v>
      </c>
      <c r="NB41" s="200">
        <v>13</v>
      </c>
      <c r="NC41" s="200">
        <v>12</v>
      </c>
      <c r="ND41" s="200">
        <v>2</v>
      </c>
      <c r="NE41" s="200">
        <v>1</v>
      </c>
      <c r="NF41" s="200">
        <v>18</v>
      </c>
      <c r="NG41" s="200">
        <v>12</v>
      </c>
      <c r="NH41" s="200">
        <v>37</v>
      </c>
      <c r="NI41" s="200">
        <v>9</v>
      </c>
      <c r="NP41" s="200">
        <v>21</v>
      </c>
      <c r="NT41" s="200">
        <v>0</v>
      </c>
      <c r="NZ41" s="200">
        <v>146</v>
      </c>
      <c r="OB41" s="201">
        <v>23702</v>
      </c>
      <c r="OC41" s="200">
        <v>17604</v>
      </c>
      <c r="OD41" s="200">
        <v>114</v>
      </c>
      <c r="OE41" s="200">
        <v>9421</v>
      </c>
      <c r="OF41" s="200">
        <v>27138</v>
      </c>
      <c r="OG41" s="201">
        <v>50840</v>
      </c>
    </row>
    <row r="42" spans="1:397" ht="12.75" customHeight="1">
      <c r="A42" s="209" t="s">
        <v>152</v>
      </c>
      <c r="B42" s="23" t="s">
        <v>151</v>
      </c>
      <c r="G42" s="200">
        <v>152</v>
      </c>
      <c r="H42" s="200">
        <v>457</v>
      </c>
      <c r="T42" s="200">
        <v>2189</v>
      </c>
      <c r="U42" s="200">
        <v>285</v>
      </c>
      <c r="X42" s="200">
        <v>313</v>
      </c>
      <c r="Y42" s="200">
        <v>141</v>
      </c>
      <c r="Z42" s="200">
        <v>64</v>
      </c>
      <c r="AA42" s="200">
        <v>23</v>
      </c>
      <c r="AM42" s="200">
        <v>1076</v>
      </c>
      <c r="AN42" s="200">
        <v>1934</v>
      </c>
      <c r="AO42" s="200">
        <v>3563</v>
      </c>
      <c r="AP42" s="200">
        <v>865</v>
      </c>
      <c r="AQ42" s="200">
        <v>964</v>
      </c>
      <c r="AR42" s="200">
        <v>71</v>
      </c>
      <c r="AS42" s="200">
        <v>219</v>
      </c>
      <c r="AT42" s="200">
        <v>7374</v>
      </c>
      <c r="AU42" s="200">
        <v>817</v>
      </c>
      <c r="AV42" s="200">
        <v>270</v>
      </c>
      <c r="AW42" s="200">
        <v>787</v>
      </c>
      <c r="AX42" s="200">
        <v>36</v>
      </c>
      <c r="AY42" s="200">
        <v>391</v>
      </c>
      <c r="AZ42" s="200">
        <v>28</v>
      </c>
      <c r="BA42" s="200">
        <v>2029</v>
      </c>
      <c r="BB42" s="200">
        <v>26</v>
      </c>
      <c r="BC42" s="200">
        <v>146</v>
      </c>
      <c r="BD42" s="200">
        <v>279</v>
      </c>
      <c r="BF42" s="200">
        <v>14</v>
      </c>
      <c r="BI42" s="200">
        <v>91</v>
      </c>
      <c r="BJ42" s="200">
        <v>2</v>
      </c>
      <c r="BK42" s="200">
        <v>22</v>
      </c>
      <c r="BM42" s="200">
        <v>54</v>
      </c>
      <c r="BN42" s="200">
        <v>6</v>
      </c>
      <c r="BP42" s="200">
        <v>346</v>
      </c>
      <c r="BQ42" s="200">
        <v>2905</v>
      </c>
      <c r="BR42" s="200">
        <v>4317</v>
      </c>
      <c r="BS42" s="200">
        <v>201</v>
      </c>
      <c r="BT42" s="200">
        <v>399</v>
      </c>
      <c r="BU42" s="200">
        <v>4</v>
      </c>
      <c r="BV42" s="200">
        <v>451</v>
      </c>
      <c r="BW42" s="200">
        <v>41</v>
      </c>
      <c r="BX42" s="200">
        <v>624</v>
      </c>
      <c r="BY42" s="200">
        <v>83</v>
      </c>
      <c r="BZ42" s="200">
        <v>913</v>
      </c>
      <c r="CA42" s="200">
        <v>273</v>
      </c>
      <c r="CB42" s="200">
        <v>579</v>
      </c>
      <c r="CE42" s="200">
        <v>560</v>
      </c>
      <c r="CF42" s="200">
        <v>464</v>
      </c>
      <c r="CI42" s="200">
        <v>1351</v>
      </c>
      <c r="CN42" s="200">
        <v>0</v>
      </c>
      <c r="CS42" s="200">
        <v>325</v>
      </c>
      <c r="CT42" s="200">
        <v>2018</v>
      </c>
      <c r="DC42" s="200">
        <v>426</v>
      </c>
      <c r="DD42" s="200">
        <v>126</v>
      </c>
      <c r="DE42" s="200">
        <v>26</v>
      </c>
      <c r="DF42" s="200">
        <v>53</v>
      </c>
      <c r="DG42" s="200">
        <v>39</v>
      </c>
      <c r="DJ42" s="200">
        <v>2</v>
      </c>
      <c r="DM42" s="200">
        <v>12</v>
      </c>
      <c r="DN42" s="200">
        <v>3</v>
      </c>
      <c r="DO42" s="200">
        <v>7</v>
      </c>
      <c r="DP42" s="200">
        <v>329</v>
      </c>
      <c r="DR42" s="200">
        <v>10</v>
      </c>
      <c r="DW42" s="200">
        <v>718</v>
      </c>
      <c r="DY42" s="200">
        <v>12</v>
      </c>
      <c r="EC42" s="200">
        <v>0</v>
      </c>
      <c r="ED42" s="200">
        <v>1</v>
      </c>
      <c r="EE42" s="200">
        <v>9</v>
      </c>
      <c r="EF42" s="200">
        <v>717</v>
      </c>
      <c r="EG42" s="200">
        <v>60</v>
      </c>
      <c r="EK42" s="200">
        <v>774</v>
      </c>
      <c r="EL42" s="200">
        <v>1</v>
      </c>
      <c r="EM42" s="200">
        <v>204</v>
      </c>
      <c r="EN42" s="200">
        <v>671</v>
      </c>
      <c r="EP42" s="200">
        <v>43</v>
      </c>
      <c r="ER42" s="200">
        <v>1027</v>
      </c>
      <c r="ES42" s="200">
        <v>1584</v>
      </c>
      <c r="EU42" s="200">
        <v>96</v>
      </c>
      <c r="FC42" s="200">
        <v>94</v>
      </c>
      <c r="FD42" s="200">
        <v>634</v>
      </c>
      <c r="FE42" s="200">
        <v>503</v>
      </c>
      <c r="FF42" s="200">
        <v>389</v>
      </c>
      <c r="FI42" s="200">
        <v>446</v>
      </c>
      <c r="FT42" s="200">
        <v>3</v>
      </c>
      <c r="FU42" s="200">
        <v>1759</v>
      </c>
      <c r="FV42" s="200">
        <v>1</v>
      </c>
      <c r="FX42" s="200">
        <v>2</v>
      </c>
      <c r="GA42" s="200">
        <v>4</v>
      </c>
      <c r="GB42" s="200">
        <v>1</v>
      </c>
      <c r="GH42" s="200">
        <v>0</v>
      </c>
      <c r="GK42" s="200">
        <v>7</v>
      </c>
      <c r="GM42" s="200">
        <v>120</v>
      </c>
      <c r="HR42" s="200">
        <v>16</v>
      </c>
      <c r="HT42" s="200">
        <v>83</v>
      </c>
      <c r="HV42" s="200">
        <v>296</v>
      </c>
      <c r="HZ42" s="200">
        <v>38</v>
      </c>
      <c r="IA42" s="200">
        <v>82</v>
      </c>
      <c r="IB42" s="200">
        <v>300</v>
      </c>
      <c r="IC42" s="200">
        <v>45</v>
      </c>
      <c r="ID42" s="200">
        <v>6</v>
      </c>
      <c r="IG42" s="200">
        <v>15</v>
      </c>
      <c r="II42" s="200">
        <v>4655</v>
      </c>
      <c r="IJ42" s="200">
        <v>2718</v>
      </c>
      <c r="IK42" s="200">
        <v>674</v>
      </c>
      <c r="IL42" s="200">
        <v>57</v>
      </c>
      <c r="IQ42" s="200">
        <v>7</v>
      </c>
      <c r="IT42" s="200">
        <v>502</v>
      </c>
      <c r="IZ42" s="200">
        <v>639</v>
      </c>
      <c r="JA42" s="200">
        <v>143</v>
      </c>
      <c r="JB42" s="200">
        <v>37</v>
      </c>
      <c r="JE42" s="200">
        <v>151</v>
      </c>
      <c r="JF42" s="200">
        <v>641</v>
      </c>
      <c r="JG42" s="200">
        <v>561</v>
      </c>
      <c r="JI42" s="200">
        <v>188</v>
      </c>
      <c r="JJ42" s="200">
        <v>248</v>
      </c>
      <c r="JL42" s="200">
        <v>4231</v>
      </c>
      <c r="JM42" s="200">
        <v>163</v>
      </c>
      <c r="JN42" s="200">
        <v>0</v>
      </c>
      <c r="JO42" s="200">
        <v>32</v>
      </c>
      <c r="JP42" s="200">
        <v>8602</v>
      </c>
      <c r="JQ42" s="200">
        <v>495</v>
      </c>
      <c r="JR42" s="200">
        <v>142</v>
      </c>
      <c r="JS42" s="200">
        <v>486</v>
      </c>
      <c r="JT42" s="200">
        <v>22522</v>
      </c>
      <c r="JU42" s="200">
        <v>242</v>
      </c>
      <c r="JV42" s="200">
        <v>284</v>
      </c>
      <c r="JW42" s="200">
        <v>245</v>
      </c>
      <c r="JX42" s="200">
        <v>2935</v>
      </c>
      <c r="JY42" s="200">
        <v>29</v>
      </c>
      <c r="JZ42" s="200">
        <v>33</v>
      </c>
      <c r="KH42" s="200">
        <v>19</v>
      </c>
      <c r="KM42" s="200">
        <v>388</v>
      </c>
      <c r="KN42" s="200">
        <v>171</v>
      </c>
      <c r="KO42" s="200">
        <v>42</v>
      </c>
      <c r="KP42" s="200">
        <v>52</v>
      </c>
      <c r="KQ42" s="200">
        <v>0</v>
      </c>
      <c r="KR42" s="200">
        <v>0</v>
      </c>
      <c r="KS42" s="200">
        <v>580</v>
      </c>
      <c r="KT42" s="200">
        <v>120</v>
      </c>
      <c r="KU42" s="200">
        <v>327</v>
      </c>
      <c r="KV42" s="200">
        <v>15</v>
      </c>
      <c r="KW42" s="200">
        <v>5</v>
      </c>
      <c r="KX42" s="200">
        <v>2</v>
      </c>
      <c r="LA42" s="200">
        <v>1067</v>
      </c>
      <c r="LB42" s="200">
        <v>47</v>
      </c>
      <c r="LC42" s="200">
        <v>4</v>
      </c>
      <c r="LD42" s="200">
        <v>1315</v>
      </c>
      <c r="LE42" s="200">
        <v>113</v>
      </c>
      <c r="LF42" s="200">
        <v>503</v>
      </c>
      <c r="LH42" s="200">
        <v>46</v>
      </c>
      <c r="LI42" s="200">
        <v>82</v>
      </c>
      <c r="LJ42" s="200">
        <v>232</v>
      </c>
      <c r="LK42" s="200">
        <v>4017</v>
      </c>
      <c r="LL42" s="200">
        <v>25</v>
      </c>
      <c r="LM42" s="200">
        <v>73</v>
      </c>
      <c r="LN42" s="200">
        <v>41</v>
      </c>
      <c r="LP42" s="200">
        <v>197</v>
      </c>
      <c r="LQ42" s="200">
        <v>106</v>
      </c>
      <c r="LT42" s="200">
        <v>357</v>
      </c>
      <c r="LU42" s="200">
        <v>75</v>
      </c>
      <c r="LV42" s="200">
        <v>22</v>
      </c>
      <c r="LW42" s="200">
        <v>249</v>
      </c>
      <c r="LX42" s="200">
        <v>83</v>
      </c>
      <c r="LY42" s="200">
        <v>22</v>
      </c>
      <c r="LZ42" s="200">
        <v>56</v>
      </c>
      <c r="MA42" s="200">
        <v>463</v>
      </c>
      <c r="MB42" s="200">
        <v>27</v>
      </c>
      <c r="MC42" s="200">
        <v>211</v>
      </c>
      <c r="ME42" s="200">
        <v>3</v>
      </c>
      <c r="MT42" s="200">
        <v>3</v>
      </c>
      <c r="MU42" s="200">
        <v>7</v>
      </c>
      <c r="MV42" s="200">
        <v>3</v>
      </c>
      <c r="MW42" s="200">
        <v>9</v>
      </c>
      <c r="NA42" s="200">
        <v>19</v>
      </c>
      <c r="NB42" s="200">
        <v>81</v>
      </c>
      <c r="NC42" s="200">
        <v>89</v>
      </c>
      <c r="ND42" s="200">
        <v>39</v>
      </c>
      <c r="NE42" s="200">
        <v>10</v>
      </c>
      <c r="NF42" s="200">
        <v>80</v>
      </c>
      <c r="NG42" s="200">
        <v>61</v>
      </c>
      <c r="NH42" s="200">
        <v>191</v>
      </c>
      <c r="NI42" s="200">
        <v>47</v>
      </c>
      <c r="NP42" s="200">
        <v>104</v>
      </c>
      <c r="NT42" s="200">
        <v>5</v>
      </c>
      <c r="NY42" s="200">
        <v>14</v>
      </c>
      <c r="NZ42" s="200">
        <v>398</v>
      </c>
      <c r="OB42" s="201">
        <v>116313</v>
      </c>
      <c r="OC42" s="200">
        <v>4521</v>
      </c>
      <c r="OD42" s="200">
        <v>783</v>
      </c>
      <c r="OE42" s="200">
        <v>60588</v>
      </c>
      <c r="OF42" s="200">
        <v>65891</v>
      </c>
      <c r="OG42" s="201">
        <v>182205</v>
      </c>
    </row>
    <row r="43" spans="1:397" ht="12.75" customHeight="1">
      <c r="A43" s="209">
        <v>321100</v>
      </c>
      <c r="B43" s="23" t="s">
        <v>153</v>
      </c>
      <c r="M43" s="200">
        <v>8493</v>
      </c>
      <c r="P43" s="200">
        <v>5</v>
      </c>
      <c r="Q43" s="200">
        <v>3</v>
      </c>
      <c r="X43" s="200">
        <v>308</v>
      </c>
      <c r="Y43" s="200">
        <v>221</v>
      </c>
      <c r="Z43" s="200">
        <v>9</v>
      </c>
      <c r="AA43" s="200">
        <v>86</v>
      </c>
      <c r="AM43" s="200">
        <v>4934</v>
      </c>
      <c r="AO43" s="200">
        <v>0</v>
      </c>
      <c r="AP43" s="200">
        <v>6</v>
      </c>
      <c r="AX43" s="200">
        <v>15</v>
      </c>
      <c r="BP43" s="200">
        <v>7</v>
      </c>
      <c r="BX43" s="200">
        <v>41</v>
      </c>
      <c r="BY43" s="200">
        <v>13</v>
      </c>
      <c r="BZ43" s="200">
        <v>42</v>
      </c>
      <c r="CF43" s="200">
        <v>13</v>
      </c>
      <c r="CT43" s="200">
        <v>1</v>
      </c>
      <c r="CX43" s="200">
        <v>1</v>
      </c>
      <c r="DG43" s="200">
        <v>1</v>
      </c>
      <c r="DM43" s="200">
        <v>16</v>
      </c>
      <c r="DN43" s="200">
        <v>0</v>
      </c>
      <c r="DO43" s="200">
        <v>1</v>
      </c>
      <c r="DP43" s="200">
        <v>1</v>
      </c>
      <c r="DR43" s="200">
        <v>6</v>
      </c>
      <c r="DS43" s="200">
        <v>24</v>
      </c>
      <c r="DT43" s="200">
        <v>9</v>
      </c>
      <c r="EO43" s="200">
        <v>2</v>
      </c>
      <c r="FC43" s="200">
        <v>1</v>
      </c>
      <c r="FD43" s="200">
        <v>2</v>
      </c>
      <c r="FE43" s="200">
        <v>2</v>
      </c>
      <c r="FF43" s="200">
        <v>2</v>
      </c>
      <c r="FI43" s="200">
        <v>42</v>
      </c>
      <c r="GF43" s="200">
        <v>0</v>
      </c>
      <c r="GK43" s="200">
        <v>0</v>
      </c>
      <c r="IA43" s="200">
        <v>13</v>
      </c>
      <c r="IB43" s="200">
        <v>62</v>
      </c>
      <c r="IC43" s="200">
        <v>0</v>
      </c>
      <c r="II43" s="200">
        <v>183</v>
      </c>
      <c r="IL43" s="200">
        <v>10</v>
      </c>
      <c r="IP43" s="200">
        <v>300</v>
      </c>
      <c r="IQ43" s="200">
        <v>210</v>
      </c>
      <c r="JA43" s="200">
        <v>9</v>
      </c>
      <c r="JE43" s="200">
        <v>6</v>
      </c>
      <c r="JF43" s="200">
        <v>8</v>
      </c>
      <c r="JL43" s="200">
        <v>1</v>
      </c>
      <c r="JM43" s="200">
        <v>3</v>
      </c>
      <c r="JP43" s="200">
        <v>2586</v>
      </c>
      <c r="JQ43" s="200">
        <v>9</v>
      </c>
      <c r="JR43" s="200">
        <v>0</v>
      </c>
      <c r="JS43" s="200">
        <v>0</v>
      </c>
      <c r="JT43" s="200">
        <v>1</v>
      </c>
      <c r="JU43" s="200">
        <v>64</v>
      </c>
      <c r="JV43" s="200">
        <v>270</v>
      </c>
      <c r="JW43" s="200">
        <v>4</v>
      </c>
      <c r="JX43" s="200">
        <v>679</v>
      </c>
      <c r="JY43" s="200">
        <v>15</v>
      </c>
      <c r="JZ43" s="200">
        <v>1</v>
      </c>
      <c r="KA43" s="200">
        <v>11</v>
      </c>
      <c r="KC43" s="200">
        <v>58</v>
      </c>
      <c r="KH43" s="200">
        <v>1</v>
      </c>
      <c r="KM43" s="200">
        <v>72</v>
      </c>
      <c r="KN43" s="200">
        <v>20</v>
      </c>
      <c r="KO43" s="200">
        <v>4</v>
      </c>
      <c r="KP43" s="200">
        <v>100</v>
      </c>
      <c r="KQ43" s="200">
        <v>0</v>
      </c>
      <c r="KS43" s="200">
        <v>87</v>
      </c>
      <c r="KT43" s="200">
        <v>91</v>
      </c>
      <c r="KU43" s="200">
        <v>11</v>
      </c>
      <c r="KV43" s="200">
        <v>20</v>
      </c>
      <c r="KW43" s="200">
        <v>18</v>
      </c>
      <c r="KX43" s="200">
        <v>6</v>
      </c>
      <c r="LA43" s="200">
        <v>9</v>
      </c>
      <c r="LB43" s="200">
        <v>39</v>
      </c>
      <c r="LC43" s="200">
        <v>4</v>
      </c>
      <c r="LD43" s="200">
        <v>19</v>
      </c>
      <c r="LE43" s="200">
        <v>17</v>
      </c>
      <c r="LF43" s="200">
        <v>93</v>
      </c>
      <c r="LH43" s="200">
        <v>39</v>
      </c>
      <c r="LI43" s="200">
        <v>19</v>
      </c>
      <c r="LJ43" s="200">
        <v>143</v>
      </c>
      <c r="LK43" s="200">
        <v>126</v>
      </c>
      <c r="LL43" s="200">
        <v>9</v>
      </c>
      <c r="LM43" s="200">
        <v>32</v>
      </c>
      <c r="LN43" s="200">
        <v>4</v>
      </c>
      <c r="LO43" s="200">
        <v>4</v>
      </c>
      <c r="LP43" s="200">
        <v>87</v>
      </c>
      <c r="LQ43" s="200">
        <v>35</v>
      </c>
      <c r="LT43" s="200">
        <v>743</v>
      </c>
      <c r="LU43" s="200">
        <v>12</v>
      </c>
      <c r="LW43" s="200">
        <v>6</v>
      </c>
      <c r="LX43" s="200">
        <v>25</v>
      </c>
      <c r="LZ43" s="200">
        <v>7</v>
      </c>
      <c r="MA43" s="200">
        <v>145</v>
      </c>
      <c r="MC43" s="200">
        <v>42</v>
      </c>
      <c r="MT43" s="200">
        <v>1</v>
      </c>
      <c r="MU43" s="200">
        <v>2</v>
      </c>
      <c r="MV43" s="200">
        <v>4</v>
      </c>
      <c r="MW43" s="200">
        <v>16</v>
      </c>
      <c r="NA43" s="200">
        <v>7</v>
      </c>
      <c r="NB43" s="200">
        <v>29</v>
      </c>
      <c r="NC43" s="200">
        <v>46</v>
      </c>
      <c r="ND43" s="200">
        <v>80</v>
      </c>
      <c r="NE43" s="200">
        <v>3</v>
      </c>
      <c r="NF43" s="200">
        <v>32</v>
      </c>
      <c r="NG43" s="200">
        <v>18</v>
      </c>
      <c r="NH43" s="200">
        <v>63</v>
      </c>
      <c r="NI43" s="200">
        <v>11</v>
      </c>
      <c r="NL43" s="200">
        <v>2</v>
      </c>
      <c r="NP43" s="200">
        <v>26</v>
      </c>
      <c r="NW43" s="200">
        <v>10</v>
      </c>
      <c r="NZ43" s="200">
        <v>64</v>
      </c>
      <c r="OB43" s="201">
        <v>21314</v>
      </c>
      <c r="OC43" s="200">
        <v>5295</v>
      </c>
      <c r="OD43" s="200">
        <v>118</v>
      </c>
      <c r="OE43" s="200">
        <v>1194</v>
      </c>
      <c r="OF43" s="200">
        <v>6608</v>
      </c>
      <c r="OG43" s="201">
        <v>27922</v>
      </c>
    </row>
    <row r="44" spans="1:397" ht="12.75" customHeight="1">
      <c r="A44" s="209">
        <v>321200</v>
      </c>
      <c r="B44" s="23" t="s">
        <v>154</v>
      </c>
      <c r="M44" s="200">
        <v>2346</v>
      </c>
      <c r="P44" s="200">
        <v>7</v>
      </c>
      <c r="Q44" s="200">
        <v>4</v>
      </c>
      <c r="X44" s="200">
        <v>389</v>
      </c>
      <c r="Y44" s="200">
        <v>289</v>
      </c>
      <c r="Z44" s="200">
        <v>17</v>
      </c>
      <c r="AA44" s="200">
        <v>83</v>
      </c>
      <c r="AM44" s="200">
        <v>2824</v>
      </c>
      <c r="AN44" s="200">
        <v>2156</v>
      </c>
      <c r="AO44" s="200">
        <v>262</v>
      </c>
      <c r="AP44" s="200">
        <v>88</v>
      </c>
      <c r="AW44" s="200">
        <v>8</v>
      </c>
      <c r="AX44" s="200">
        <v>8</v>
      </c>
      <c r="BA44" s="200">
        <v>1</v>
      </c>
      <c r="BD44" s="200">
        <v>2</v>
      </c>
      <c r="BP44" s="200">
        <v>1</v>
      </c>
      <c r="BQ44" s="200">
        <v>311</v>
      </c>
      <c r="BR44" s="200">
        <v>48</v>
      </c>
      <c r="BV44" s="200">
        <v>48</v>
      </c>
      <c r="BX44" s="200">
        <v>82</v>
      </c>
      <c r="BY44" s="200">
        <v>19</v>
      </c>
      <c r="BZ44" s="200">
        <v>86</v>
      </c>
      <c r="CF44" s="200">
        <v>47</v>
      </c>
      <c r="CT44" s="200">
        <v>0</v>
      </c>
      <c r="CX44" s="200">
        <v>1</v>
      </c>
      <c r="DE44" s="200">
        <v>14</v>
      </c>
      <c r="DG44" s="200">
        <v>1</v>
      </c>
      <c r="DM44" s="200">
        <v>7</v>
      </c>
      <c r="DN44" s="200">
        <v>0</v>
      </c>
      <c r="DO44" s="200">
        <v>0</v>
      </c>
      <c r="DP44" s="200">
        <v>0</v>
      </c>
      <c r="DR44" s="200">
        <v>2</v>
      </c>
      <c r="DS44" s="200">
        <v>75</v>
      </c>
      <c r="DT44" s="200">
        <v>10</v>
      </c>
      <c r="EO44" s="200">
        <v>5</v>
      </c>
      <c r="ES44" s="200">
        <v>0</v>
      </c>
      <c r="FC44" s="200">
        <v>1</v>
      </c>
      <c r="FE44" s="200">
        <v>0</v>
      </c>
      <c r="FF44" s="200">
        <v>2</v>
      </c>
      <c r="FI44" s="200">
        <v>37</v>
      </c>
      <c r="FU44" s="200">
        <v>4</v>
      </c>
      <c r="GK44" s="200">
        <v>0</v>
      </c>
      <c r="HS44" s="200">
        <v>180</v>
      </c>
      <c r="HT44" s="200">
        <v>6</v>
      </c>
      <c r="IA44" s="200">
        <v>19</v>
      </c>
      <c r="IB44" s="200">
        <v>89</v>
      </c>
      <c r="IC44" s="200">
        <v>8</v>
      </c>
      <c r="II44" s="200">
        <v>387</v>
      </c>
      <c r="IQ44" s="200">
        <v>5</v>
      </c>
      <c r="IR44" s="200">
        <v>831</v>
      </c>
      <c r="IZ44" s="200">
        <v>44</v>
      </c>
      <c r="JA44" s="200">
        <v>452</v>
      </c>
      <c r="JE44" s="200">
        <v>16</v>
      </c>
      <c r="JF44" s="200">
        <v>8</v>
      </c>
      <c r="JL44" s="200">
        <v>2</v>
      </c>
      <c r="JP44" s="200">
        <v>1376</v>
      </c>
      <c r="JQ44" s="200">
        <v>5</v>
      </c>
      <c r="JR44" s="200">
        <v>0</v>
      </c>
      <c r="JS44" s="200">
        <v>0</v>
      </c>
      <c r="JT44" s="200">
        <v>1</v>
      </c>
      <c r="JU44" s="200">
        <v>68</v>
      </c>
      <c r="JV44" s="200">
        <v>203</v>
      </c>
      <c r="JW44" s="200">
        <v>4</v>
      </c>
      <c r="JX44" s="200">
        <v>369</v>
      </c>
      <c r="JY44" s="200">
        <v>14</v>
      </c>
      <c r="JZ44" s="200">
        <v>2</v>
      </c>
      <c r="KA44" s="200">
        <v>31</v>
      </c>
      <c r="KC44" s="200">
        <v>67</v>
      </c>
      <c r="KH44" s="200">
        <v>1</v>
      </c>
      <c r="KM44" s="200">
        <v>59</v>
      </c>
      <c r="KN44" s="200">
        <v>19</v>
      </c>
      <c r="KO44" s="200">
        <v>4</v>
      </c>
      <c r="KP44" s="200">
        <v>85</v>
      </c>
      <c r="KS44" s="200">
        <v>57</v>
      </c>
      <c r="KT44" s="200">
        <v>85</v>
      </c>
      <c r="KU44" s="200">
        <v>6</v>
      </c>
      <c r="KV44" s="200">
        <v>9</v>
      </c>
      <c r="KW44" s="200">
        <v>58</v>
      </c>
      <c r="KX44" s="200">
        <v>21</v>
      </c>
      <c r="LA44" s="200">
        <v>65</v>
      </c>
      <c r="LB44" s="200">
        <v>35</v>
      </c>
      <c r="LC44" s="200">
        <v>3</v>
      </c>
      <c r="LD44" s="200">
        <v>20</v>
      </c>
      <c r="LE44" s="200">
        <v>9</v>
      </c>
      <c r="LF44" s="200">
        <v>58</v>
      </c>
      <c r="LH44" s="200">
        <v>22</v>
      </c>
      <c r="LI44" s="200">
        <v>11</v>
      </c>
      <c r="LJ44" s="200">
        <v>70</v>
      </c>
      <c r="LK44" s="200">
        <v>320</v>
      </c>
      <c r="LL44" s="200">
        <v>9</v>
      </c>
      <c r="LM44" s="200">
        <v>31</v>
      </c>
      <c r="LN44" s="200">
        <v>7</v>
      </c>
      <c r="LO44" s="200">
        <v>3</v>
      </c>
      <c r="LP44" s="200">
        <v>99</v>
      </c>
      <c r="LQ44" s="200">
        <v>19</v>
      </c>
      <c r="LT44" s="200">
        <v>806</v>
      </c>
      <c r="LU44" s="200">
        <v>4</v>
      </c>
      <c r="LV44" s="200">
        <v>1</v>
      </c>
      <c r="LW44" s="200">
        <v>9</v>
      </c>
      <c r="LX44" s="200">
        <v>21</v>
      </c>
      <c r="LZ44" s="200">
        <v>8</v>
      </c>
      <c r="MA44" s="200">
        <v>118</v>
      </c>
      <c r="MB44" s="200">
        <v>2</v>
      </c>
      <c r="MC44" s="200">
        <v>51</v>
      </c>
      <c r="MT44" s="200">
        <v>0</v>
      </c>
      <c r="MU44" s="200">
        <v>2</v>
      </c>
      <c r="MV44" s="200">
        <v>2</v>
      </c>
      <c r="MW44" s="200">
        <v>7</v>
      </c>
      <c r="NA44" s="200">
        <v>7</v>
      </c>
      <c r="NB44" s="200">
        <v>28</v>
      </c>
      <c r="NC44" s="200">
        <v>31</v>
      </c>
      <c r="ND44" s="200">
        <v>51</v>
      </c>
      <c r="NE44" s="200">
        <v>2</v>
      </c>
      <c r="NF44" s="200">
        <v>31</v>
      </c>
      <c r="NG44" s="200">
        <v>18</v>
      </c>
      <c r="NH44" s="200">
        <v>61</v>
      </c>
      <c r="NI44" s="200">
        <v>11</v>
      </c>
      <c r="NL44" s="200">
        <v>0</v>
      </c>
      <c r="NP44" s="200">
        <v>14</v>
      </c>
      <c r="NW44" s="200">
        <v>18</v>
      </c>
      <c r="NZ44" s="200">
        <v>33</v>
      </c>
      <c r="OB44" s="201">
        <v>15996</v>
      </c>
      <c r="OC44" s="200">
        <v>4561</v>
      </c>
      <c r="OD44" s="200">
        <v>383</v>
      </c>
      <c r="OE44" s="200">
        <v>737</v>
      </c>
      <c r="OF44" s="200">
        <v>5681</v>
      </c>
      <c r="OG44" s="201">
        <v>21677</v>
      </c>
    </row>
    <row r="45" spans="1:397" ht="12.75" customHeight="1">
      <c r="A45" s="209">
        <v>321910</v>
      </c>
      <c r="B45" s="23" t="s">
        <v>155</v>
      </c>
      <c r="M45" s="200">
        <v>1361</v>
      </c>
      <c r="P45" s="200">
        <v>2</v>
      </c>
      <c r="Q45" s="200">
        <v>2</v>
      </c>
      <c r="X45" s="200">
        <v>182</v>
      </c>
      <c r="Y45" s="200">
        <v>96</v>
      </c>
      <c r="Z45" s="200">
        <v>13</v>
      </c>
      <c r="AA45" s="200">
        <v>56</v>
      </c>
      <c r="AM45" s="200">
        <v>4164</v>
      </c>
      <c r="AN45" s="200">
        <v>893</v>
      </c>
      <c r="AO45" s="200">
        <v>1045</v>
      </c>
      <c r="AP45" s="200">
        <v>381</v>
      </c>
      <c r="AR45" s="200">
        <v>295</v>
      </c>
      <c r="AX45" s="200">
        <v>33</v>
      </c>
      <c r="BA45" s="200">
        <v>536</v>
      </c>
      <c r="BC45" s="200">
        <v>9</v>
      </c>
      <c r="BF45" s="200">
        <v>18</v>
      </c>
      <c r="BK45" s="200">
        <v>1</v>
      </c>
      <c r="BP45" s="200">
        <v>6</v>
      </c>
      <c r="BR45" s="200">
        <v>507</v>
      </c>
      <c r="BV45" s="200">
        <v>539</v>
      </c>
      <c r="BX45" s="200">
        <v>198</v>
      </c>
      <c r="BY45" s="200">
        <v>88</v>
      </c>
      <c r="BZ45" s="200">
        <v>189</v>
      </c>
      <c r="CF45" s="200">
        <v>43</v>
      </c>
      <c r="CN45" s="200">
        <v>0</v>
      </c>
      <c r="CS45" s="200">
        <v>5</v>
      </c>
      <c r="CT45" s="200">
        <v>102</v>
      </c>
      <c r="CX45" s="200">
        <v>6</v>
      </c>
      <c r="DE45" s="200">
        <v>16</v>
      </c>
      <c r="DG45" s="200">
        <v>4</v>
      </c>
      <c r="DM45" s="200">
        <v>12</v>
      </c>
      <c r="DN45" s="200">
        <v>0</v>
      </c>
      <c r="DO45" s="200">
        <v>0</v>
      </c>
      <c r="DP45" s="200">
        <v>1</v>
      </c>
      <c r="DR45" s="200">
        <v>23</v>
      </c>
      <c r="DS45" s="200">
        <v>159</v>
      </c>
      <c r="DT45" s="200">
        <v>63</v>
      </c>
      <c r="EL45" s="200">
        <v>330</v>
      </c>
      <c r="EO45" s="200">
        <v>46</v>
      </c>
      <c r="FC45" s="200">
        <v>4</v>
      </c>
      <c r="FD45" s="200">
        <v>8</v>
      </c>
      <c r="FE45" s="200">
        <v>3</v>
      </c>
      <c r="FF45" s="200">
        <v>7</v>
      </c>
      <c r="FI45" s="200">
        <v>112</v>
      </c>
      <c r="FT45" s="200">
        <v>2</v>
      </c>
      <c r="FX45" s="200">
        <v>0</v>
      </c>
      <c r="GA45" s="200">
        <v>3</v>
      </c>
      <c r="GD45" s="200">
        <v>2</v>
      </c>
      <c r="GF45" s="200">
        <v>1</v>
      </c>
      <c r="GK45" s="200">
        <v>1</v>
      </c>
      <c r="GM45" s="200">
        <v>0</v>
      </c>
      <c r="HR45" s="200">
        <v>8</v>
      </c>
      <c r="HV45" s="200">
        <v>16</v>
      </c>
      <c r="HX45" s="200">
        <v>0</v>
      </c>
      <c r="IA45" s="200">
        <v>40</v>
      </c>
      <c r="IB45" s="200">
        <v>124</v>
      </c>
      <c r="IC45" s="200">
        <v>3</v>
      </c>
      <c r="II45" s="200">
        <v>89</v>
      </c>
      <c r="IL45" s="200">
        <v>34</v>
      </c>
      <c r="IQ45" s="200">
        <v>12</v>
      </c>
      <c r="IS45" s="200">
        <v>198</v>
      </c>
      <c r="IZ45" s="200">
        <v>26</v>
      </c>
      <c r="JA45" s="200">
        <v>103</v>
      </c>
      <c r="JE45" s="200">
        <v>24</v>
      </c>
      <c r="JF45" s="200">
        <v>202</v>
      </c>
      <c r="JG45" s="200">
        <v>29</v>
      </c>
      <c r="JH45" s="200">
        <v>11</v>
      </c>
      <c r="JL45" s="200">
        <v>13</v>
      </c>
      <c r="JM45" s="200">
        <v>137</v>
      </c>
      <c r="JP45" s="200">
        <v>1661</v>
      </c>
      <c r="JQ45" s="200">
        <v>25</v>
      </c>
      <c r="JR45" s="200">
        <v>0</v>
      </c>
      <c r="JS45" s="200">
        <v>1</v>
      </c>
      <c r="JT45" s="200">
        <v>3</v>
      </c>
      <c r="JU45" s="200">
        <v>117</v>
      </c>
      <c r="JV45" s="200">
        <v>198</v>
      </c>
      <c r="JW45" s="200">
        <v>6</v>
      </c>
      <c r="JX45" s="200">
        <v>497</v>
      </c>
      <c r="JY45" s="200">
        <v>28</v>
      </c>
      <c r="JZ45" s="200">
        <v>1</v>
      </c>
      <c r="KA45" s="200">
        <v>168</v>
      </c>
      <c r="KC45" s="200">
        <v>76</v>
      </c>
      <c r="KH45" s="200">
        <v>2</v>
      </c>
      <c r="KM45" s="200">
        <v>79</v>
      </c>
      <c r="KN45" s="200">
        <v>31</v>
      </c>
      <c r="KO45" s="200">
        <v>5</v>
      </c>
      <c r="KP45" s="200">
        <v>152</v>
      </c>
      <c r="KS45" s="200">
        <v>77</v>
      </c>
      <c r="KT45" s="200">
        <v>70</v>
      </c>
      <c r="KU45" s="200">
        <v>8</v>
      </c>
      <c r="KV45" s="200">
        <v>13</v>
      </c>
      <c r="KW45" s="200">
        <v>23</v>
      </c>
      <c r="KX45" s="200">
        <v>7</v>
      </c>
      <c r="LA45" s="200">
        <v>76</v>
      </c>
      <c r="LB45" s="200">
        <v>36</v>
      </c>
      <c r="LC45" s="200">
        <v>3</v>
      </c>
      <c r="LD45" s="200">
        <v>18</v>
      </c>
      <c r="LE45" s="200">
        <v>99</v>
      </c>
      <c r="LF45" s="200">
        <v>91</v>
      </c>
      <c r="LH45" s="200">
        <v>35</v>
      </c>
      <c r="LI45" s="200">
        <v>16</v>
      </c>
      <c r="LJ45" s="200">
        <v>113</v>
      </c>
      <c r="LK45" s="200">
        <v>248</v>
      </c>
      <c r="LL45" s="200">
        <v>23</v>
      </c>
      <c r="LM45" s="200">
        <v>24</v>
      </c>
      <c r="LN45" s="200">
        <v>4</v>
      </c>
      <c r="LO45" s="200">
        <v>8</v>
      </c>
      <c r="LP45" s="200">
        <v>274</v>
      </c>
      <c r="LQ45" s="200">
        <v>46</v>
      </c>
      <c r="LT45" s="200">
        <v>978</v>
      </c>
      <c r="LU45" s="200">
        <v>6</v>
      </c>
      <c r="LV45" s="200">
        <v>3</v>
      </c>
      <c r="LW45" s="200">
        <v>13</v>
      </c>
      <c r="LX45" s="200">
        <v>39</v>
      </c>
      <c r="LY45" s="200">
        <v>17</v>
      </c>
      <c r="LZ45" s="200">
        <v>14</v>
      </c>
      <c r="MA45" s="200">
        <v>102</v>
      </c>
      <c r="MB45" s="200">
        <v>274</v>
      </c>
      <c r="MC45" s="200">
        <v>59</v>
      </c>
      <c r="MT45" s="200">
        <v>1</v>
      </c>
      <c r="MU45" s="200">
        <v>5</v>
      </c>
      <c r="MV45" s="200">
        <v>2</v>
      </c>
      <c r="MW45" s="200">
        <v>10</v>
      </c>
      <c r="NA45" s="200">
        <v>12</v>
      </c>
      <c r="NB45" s="200">
        <v>55</v>
      </c>
      <c r="NC45" s="200">
        <v>50</v>
      </c>
      <c r="ND45" s="200">
        <v>85</v>
      </c>
      <c r="NE45" s="200">
        <v>4</v>
      </c>
      <c r="NF45" s="200">
        <v>21</v>
      </c>
      <c r="NG45" s="200">
        <v>16</v>
      </c>
      <c r="NH45" s="200">
        <v>41</v>
      </c>
      <c r="NI45" s="200">
        <v>7</v>
      </c>
      <c r="NL45" s="200">
        <v>2</v>
      </c>
      <c r="NP45" s="200">
        <v>21</v>
      </c>
      <c r="NW45" s="200">
        <v>15</v>
      </c>
      <c r="NZ45" s="200">
        <v>55</v>
      </c>
      <c r="OB45" s="201">
        <v>18910</v>
      </c>
      <c r="OC45" s="200">
        <v>7678</v>
      </c>
      <c r="OD45" s="200">
        <v>214</v>
      </c>
      <c r="OE45" s="200">
        <v>1114</v>
      </c>
      <c r="OF45" s="200">
        <v>9006</v>
      </c>
      <c r="OG45" s="201">
        <v>27916</v>
      </c>
    </row>
    <row r="46" spans="1:397" ht="12.75" customHeight="1">
      <c r="A46" s="209" t="s">
        <v>157</v>
      </c>
      <c r="B46" s="23" t="s">
        <v>156</v>
      </c>
      <c r="M46" s="200">
        <v>362</v>
      </c>
      <c r="P46" s="200">
        <v>2</v>
      </c>
      <c r="Q46" s="200">
        <v>1</v>
      </c>
      <c r="X46" s="200">
        <v>120</v>
      </c>
      <c r="Y46" s="200">
        <v>84</v>
      </c>
      <c r="Z46" s="200">
        <v>12</v>
      </c>
      <c r="AA46" s="200">
        <v>47</v>
      </c>
      <c r="AM46" s="200">
        <v>3111</v>
      </c>
      <c r="AN46" s="200">
        <v>613</v>
      </c>
      <c r="AO46" s="200">
        <v>294</v>
      </c>
      <c r="AP46" s="200">
        <v>565</v>
      </c>
      <c r="AQ46" s="200">
        <v>18</v>
      </c>
      <c r="AR46" s="200">
        <v>1</v>
      </c>
      <c r="AV46" s="200">
        <v>0</v>
      </c>
      <c r="AW46" s="200">
        <v>138</v>
      </c>
      <c r="AX46" s="200">
        <v>17</v>
      </c>
      <c r="BA46" s="200">
        <v>190</v>
      </c>
      <c r="BC46" s="200">
        <v>211</v>
      </c>
      <c r="BE46" s="200">
        <v>6</v>
      </c>
      <c r="BF46" s="200">
        <v>7</v>
      </c>
      <c r="BG46" s="200">
        <v>61</v>
      </c>
      <c r="BM46" s="200">
        <v>12</v>
      </c>
      <c r="BN46" s="200">
        <v>8</v>
      </c>
      <c r="BO46" s="200">
        <v>9</v>
      </c>
      <c r="BP46" s="200">
        <v>8</v>
      </c>
      <c r="BQ46" s="200">
        <v>111</v>
      </c>
      <c r="BR46" s="200">
        <v>325</v>
      </c>
      <c r="BU46" s="200">
        <v>10</v>
      </c>
      <c r="BV46" s="200">
        <v>103</v>
      </c>
      <c r="BW46" s="200">
        <v>1</v>
      </c>
      <c r="BX46" s="200">
        <v>95</v>
      </c>
      <c r="BY46" s="200">
        <v>62</v>
      </c>
      <c r="BZ46" s="200">
        <v>81</v>
      </c>
      <c r="CA46" s="200">
        <v>134</v>
      </c>
      <c r="CB46" s="200">
        <v>47</v>
      </c>
      <c r="CC46" s="200">
        <v>9</v>
      </c>
      <c r="CF46" s="200">
        <v>55</v>
      </c>
      <c r="CS46" s="200">
        <v>31</v>
      </c>
      <c r="CT46" s="200">
        <v>114</v>
      </c>
      <c r="CX46" s="200">
        <v>4</v>
      </c>
      <c r="CZ46" s="200">
        <v>48</v>
      </c>
      <c r="DA46" s="200">
        <v>125</v>
      </c>
      <c r="DB46" s="200">
        <v>5</v>
      </c>
      <c r="DE46" s="200">
        <v>12</v>
      </c>
      <c r="DG46" s="200">
        <v>3</v>
      </c>
      <c r="DM46" s="200">
        <v>7</v>
      </c>
      <c r="DN46" s="200">
        <v>0</v>
      </c>
      <c r="DO46" s="200">
        <v>0</v>
      </c>
      <c r="DP46" s="200">
        <v>0</v>
      </c>
      <c r="DR46" s="200">
        <v>9</v>
      </c>
      <c r="DS46" s="200">
        <v>61</v>
      </c>
      <c r="DT46" s="200">
        <v>24</v>
      </c>
      <c r="EC46" s="200">
        <v>45</v>
      </c>
      <c r="ED46" s="200">
        <v>12</v>
      </c>
      <c r="EF46" s="200">
        <v>59</v>
      </c>
      <c r="EH46" s="200">
        <v>15</v>
      </c>
      <c r="EI46" s="200">
        <v>38</v>
      </c>
      <c r="EK46" s="200">
        <v>120</v>
      </c>
      <c r="EO46" s="200">
        <v>3</v>
      </c>
      <c r="EP46" s="200">
        <v>62</v>
      </c>
      <c r="ES46" s="200">
        <v>56</v>
      </c>
      <c r="ET46" s="200">
        <v>25</v>
      </c>
      <c r="FC46" s="200">
        <v>1</v>
      </c>
      <c r="FD46" s="200">
        <v>3</v>
      </c>
      <c r="FE46" s="200">
        <v>28</v>
      </c>
      <c r="FF46" s="200">
        <v>3</v>
      </c>
      <c r="FI46" s="200">
        <v>341</v>
      </c>
      <c r="FT46" s="200">
        <v>53</v>
      </c>
      <c r="FU46" s="200">
        <v>144</v>
      </c>
      <c r="FV46" s="200">
        <v>292</v>
      </c>
      <c r="FW46" s="200">
        <v>512</v>
      </c>
      <c r="FX46" s="200">
        <v>25</v>
      </c>
      <c r="GI46" s="200">
        <v>0</v>
      </c>
      <c r="GK46" s="200">
        <v>0</v>
      </c>
      <c r="GM46" s="200">
        <v>19</v>
      </c>
      <c r="GR46" s="200">
        <v>22</v>
      </c>
      <c r="HR46" s="200">
        <v>64</v>
      </c>
      <c r="HS46" s="200">
        <v>338</v>
      </c>
      <c r="HT46" s="200">
        <v>49</v>
      </c>
      <c r="HV46" s="200">
        <v>93</v>
      </c>
      <c r="IA46" s="200">
        <v>148</v>
      </c>
      <c r="IB46" s="200">
        <v>151</v>
      </c>
      <c r="IC46" s="200">
        <v>1</v>
      </c>
      <c r="IG46" s="200">
        <v>26</v>
      </c>
      <c r="II46" s="200">
        <v>190</v>
      </c>
      <c r="IL46" s="200">
        <v>4</v>
      </c>
      <c r="IQ46" s="200">
        <v>5</v>
      </c>
      <c r="IS46" s="200">
        <v>1</v>
      </c>
      <c r="IY46" s="200">
        <v>67</v>
      </c>
      <c r="IZ46" s="200">
        <v>44</v>
      </c>
      <c r="JB46" s="200">
        <v>57</v>
      </c>
      <c r="JE46" s="200">
        <v>64</v>
      </c>
      <c r="JF46" s="200">
        <v>23</v>
      </c>
      <c r="JG46" s="200">
        <v>63</v>
      </c>
      <c r="JL46" s="200">
        <v>217</v>
      </c>
      <c r="JM46" s="200">
        <v>25</v>
      </c>
      <c r="JO46" s="200">
        <v>8</v>
      </c>
      <c r="JP46" s="200">
        <v>1322</v>
      </c>
      <c r="JQ46" s="200">
        <v>11</v>
      </c>
      <c r="JR46" s="200">
        <v>0</v>
      </c>
      <c r="JS46" s="200">
        <v>2</v>
      </c>
      <c r="JT46" s="200">
        <v>46</v>
      </c>
      <c r="JU46" s="200">
        <v>90</v>
      </c>
      <c r="JV46" s="200">
        <v>153</v>
      </c>
      <c r="JW46" s="200">
        <v>4</v>
      </c>
      <c r="JX46" s="200">
        <v>437</v>
      </c>
      <c r="JY46" s="200">
        <v>21</v>
      </c>
      <c r="JZ46" s="200">
        <v>1</v>
      </c>
      <c r="KA46" s="200">
        <v>58</v>
      </c>
      <c r="KC46" s="200">
        <v>107</v>
      </c>
      <c r="KH46" s="200">
        <v>1</v>
      </c>
      <c r="KM46" s="200">
        <v>67</v>
      </c>
      <c r="KN46" s="200">
        <v>26</v>
      </c>
      <c r="KO46" s="200">
        <v>4</v>
      </c>
      <c r="KP46" s="200">
        <v>115</v>
      </c>
      <c r="KS46" s="200">
        <v>51</v>
      </c>
      <c r="KT46" s="200">
        <v>84</v>
      </c>
      <c r="KU46" s="200">
        <v>5</v>
      </c>
      <c r="KV46" s="200">
        <v>8</v>
      </c>
      <c r="KW46" s="200">
        <v>63</v>
      </c>
      <c r="KX46" s="200">
        <v>33</v>
      </c>
      <c r="LA46" s="200">
        <v>94</v>
      </c>
      <c r="LB46" s="200">
        <v>44</v>
      </c>
      <c r="LC46" s="200">
        <v>4</v>
      </c>
      <c r="LD46" s="200">
        <v>24</v>
      </c>
      <c r="LE46" s="200">
        <v>30</v>
      </c>
      <c r="LF46" s="200">
        <v>60</v>
      </c>
      <c r="LH46" s="200">
        <v>20</v>
      </c>
      <c r="LI46" s="200">
        <v>9</v>
      </c>
      <c r="LJ46" s="200">
        <v>84</v>
      </c>
      <c r="LK46" s="200">
        <v>352</v>
      </c>
      <c r="LL46" s="200">
        <v>30</v>
      </c>
      <c r="LM46" s="200">
        <v>13</v>
      </c>
      <c r="LN46" s="200">
        <v>2</v>
      </c>
      <c r="LO46" s="200">
        <v>3</v>
      </c>
      <c r="LP46" s="200">
        <v>202</v>
      </c>
      <c r="LQ46" s="200">
        <v>38</v>
      </c>
      <c r="LT46" s="200">
        <v>623</v>
      </c>
      <c r="LU46" s="200">
        <v>3</v>
      </c>
      <c r="LV46" s="200">
        <v>10</v>
      </c>
      <c r="LW46" s="200">
        <v>26</v>
      </c>
      <c r="LX46" s="200">
        <v>45</v>
      </c>
      <c r="LY46" s="200">
        <v>2</v>
      </c>
      <c r="LZ46" s="200">
        <v>22</v>
      </c>
      <c r="MA46" s="200">
        <v>74</v>
      </c>
      <c r="MB46" s="200">
        <v>12</v>
      </c>
      <c r="MC46" s="200">
        <v>39</v>
      </c>
      <c r="MT46" s="200">
        <v>1</v>
      </c>
      <c r="MU46" s="200">
        <v>4</v>
      </c>
      <c r="MV46" s="200">
        <v>1</v>
      </c>
      <c r="MW46" s="200">
        <v>6</v>
      </c>
      <c r="NA46" s="200">
        <v>9</v>
      </c>
      <c r="NB46" s="200">
        <v>42</v>
      </c>
      <c r="NC46" s="200">
        <v>34</v>
      </c>
      <c r="ND46" s="200">
        <v>59</v>
      </c>
      <c r="NE46" s="200">
        <v>3</v>
      </c>
      <c r="NF46" s="200">
        <v>18</v>
      </c>
      <c r="NG46" s="200">
        <v>18</v>
      </c>
      <c r="NH46" s="200">
        <v>34</v>
      </c>
      <c r="NI46" s="200">
        <v>6</v>
      </c>
      <c r="NP46" s="200">
        <v>11</v>
      </c>
      <c r="NT46" s="200">
        <v>0</v>
      </c>
      <c r="NW46" s="200">
        <v>13</v>
      </c>
      <c r="NZ46" s="200">
        <v>17</v>
      </c>
      <c r="OB46" s="201">
        <v>15735</v>
      </c>
      <c r="OC46" s="200">
        <v>6066</v>
      </c>
      <c r="OD46" s="200">
        <v>69</v>
      </c>
      <c r="OE46" s="200">
        <v>1701</v>
      </c>
      <c r="OF46" s="200">
        <v>7836</v>
      </c>
      <c r="OG46" s="201">
        <v>23571</v>
      </c>
    </row>
    <row r="47" spans="1:397" ht="12.75" customHeight="1">
      <c r="A47" s="209">
        <v>327100</v>
      </c>
      <c r="B47" s="23" t="s">
        <v>158</v>
      </c>
      <c r="P47" s="200">
        <v>0</v>
      </c>
      <c r="Q47" s="200">
        <v>171</v>
      </c>
      <c r="R47" s="200">
        <v>18</v>
      </c>
      <c r="S47" s="200">
        <v>6</v>
      </c>
      <c r="U47" s="200">
        <v>277</v>
      </c>
      <c r="X47" s="200">
        <v>108</v>
      </c>
      <c r="Y47" s="200">
        <v>391</v>
      </c>
      <c r="Z47" s="200">
        <v>14</v>
      </c>
      <c r="AA47" s="200">
        <v>38</v>
      </c>
      <c r="AM47" s="200">
        <v>22</v>
      </c>
      <c r="AN47" s="200">
        <v>27</v>
      </c>
      <c r="AO47" s="200">
        <v>10</v>
      </c>
      <c r="AP47" s="200">
        <v>52</v>
      </c>
      <c r="AQ47" s="200">
        <v>494</v>
      </c>
      <c r="AR47" s="200">
        <v>4</v>
      </c>
      <c r="AV47" s="200">
        <v>1</v>
      </c>
      <c r="AW47" s="200">
        <v>4</v>
      </c>
      <c r="AX47" s="200">
        <v>4</v>
      </c>
      <c r="AZ47" s="200">
        <v>36</v>
      </c>
      <c r="BA47" s="200">
        <v>4</v>
      </c>
      <c r="BB47" s="200">
        <v>4</v>
      </c>
      <c r="BC47" s="200">
        <v>8</v>
      </c>
      <c r="BM47" s="200">
        <v>0</v>
      </c>
      <c r="BO47" s="200">
        <v>132</v>
      </c>
      <c r="BP47" s="200">
        <v>2</v>
      </c>
      <c r="BX47" s="200">
        <v>55</v>
      </c>
      <c r="BY47" s="200">
        <v>15</v>
      </c>
      <c r="BZ47" s="200">
        <v>62</v>
      </c>
      <c r="CA47" s="200">
        <v>0</v>
      </c>
      <c r="CF47" s="200">
        <v>124</v>
      </c>
      <c r="CT47" s="200">
        <v>0</v>
      </c>
      <c r="CX47" s="200">
        <v>5</v>
      </c>
      <c r="DE47" s="200">
        <v>8</v>
      </c>
      <c r="DG47" s="200">
        <v>1</v>
      </c>
      <c r="DM47" s="200">
        <v>1</v>
      </c>
      <c r="DO47" s="200">
        <v>0</v>
      </c>
      <c r="DP47" s="200">
        <v>0</v>
      </c>
      <c r="DR47" s="200">
        <v>2</v>
      </c>
      <c r="DS47" s="200">
        <v>35</v>
      </c>
      <c r="DT47" s="200">
        <v>16</v>
      </c>
      <c r="DX47" s="200">
        <v>1</v>
      </c>
      <c r="EO47" s="200">
        <v>1</v>
      </c>
      <c r="FC47" s="200">
        <v>0</v>
      </c>
      <c r="FE47" s="200">
        <v>0</v>
      </c>
      <c r="FF47" s="200">
        <v>1</v>
      </c>
      <c r="FI47" s="200">
        <v>2</v>
      </c>
      <c r="GD47" s="200">
        <v>11</v>
      </c>
      <c r="GK47" s="200">
        <v>0</v>
      </c>
      <c r="GM47" s="200">
        <v>0</v>
      </c>
      <c r="HQ47" s="200">
        <v>1</v>
      </c>
      <c r="HS47" s="200">
        <v>46</v>
      </c>
      <c r="HW47" s="200">
        <v>0</v>
      </c>
      <c r="IA47" s="200">
        <v>22</v>
      </c>
      <c r="IB47" s="200">
        <v>26</v>
      </c>
      <c r="IC47" s="200">
        <v>0</v>
      </c>
      <c r="II47" s="200">
        <v>136</v>
      </c>
      <c r="IL47" s="200">
        <v>8</v>
      </c>
      <c r="IM47" s="200">
        <v>2</v>
      </c>
      <c r="IN47" s="200">
        <v>2</v>
      </c>
      <c r="IO47" s="200">
        <v>10</v>
      </c>
      <c r="IP47" s="200">
        <v>18</v>
      </c>
      <c r="IQ47" s="200">
        <v>40</v>
      </c>
      <c r="IR47" s="200">
        <v>1</v>
      </c>
      <c r="IS47" s="200">
        <v>2</v>
      </c>
      <c r="IT47" s="200">
        <v>0</v>
      </c>
      <c r="IZ47" s="200">
        <v>26</v>
      </c>
      <c r="JA47" s="200">
        <v>11</v>
      </c>
      <c r="JE47" s="200">
        <v>7</v>
      </c>
      <c r="JL47" s="200">
        <v>14</v>
      </c>
      <c r="JO47" s="200">
        <v>19</v>
      </c>
      <c r="JP47" s="200">
        <v>218</v>
      </c>
      <c r="JQ47" s="200">
        <v>1</v>
      </c>
      <c r="JR47" s="200">
        <v>0</v>
      </c>
      <c r="JS47" s="200">
        <v>0</v>
      </c>
      <c r="JT47" s="200">
        <v>0</v>
      </c>
      <c r="JU47" s="200">
        <v>13</v>
      </c>
      <c r="JV47" s="200">
        <v>126</v>
      </c>
      <c r="JW47" s="200">
        <v>42</v>
      </c>
      <c r="JX47" s="200">
        <v>115</v>
      </c>
      <c r="JY47" s="200">
        <v>3</v>
      </c>
      <c r="JZ47" s="200">
        <v>1</v>
      </c>
      <c r="KA47" s="200">
        <v>5</v>
      </c>
      <c r="KC47" s="200">
        <v>23</v>
      </c>
      <c r="KH47" s="200">
        <v>0</v>
      </c>
      <c r="KM47" s="200">
        <v>20</v>
      </c>
      <c r="KN47" s="200">
        <v>6</v>
      </c>
      <c r="KO47" s="200">
        <v>1</v>
      </c>
      <c r="KP47" s="200">
        <v>21</v>
      </c>
      <c r="KS47" s="200">
        <v>56</v>
      </c>
      <c r="KT47" s="200">
        <v>72</v>
      </c>
      <c r="KU47" s="200">
        <v>4</v>
      </c>
      <c r="KV47" s="200">
        <v>2</v>
      </c>
      <c r="KW47" s="200">
        <v>72</v>
      </c>
      <c r="KX47" s="200">
        <v>25</v>
      </c>
      <c r="LA47" s="200">
        <v>34</v>
      </c>
      <c r="LB47" s="200">
        <v>10</v>
      </c>
      <c r="LC47" s="200">
        <v>1</v>
      </c>
      <c r="LD47" s="200">
        <v>9</v>
      </c>
      <c r="LE47" s="200">
        <v>21</v>
      </c>
      <c r="LF47" s="200">
        <v>33</v>
      </c>
      <c r="LH47" s="200">
        <v>6</v>
      </c>
      <c r="LI47" s="200">
        <v>3</v>
      </c>
      <c r="LJ47" s="200">
        <v>20</v>
      </c>
      <c r="LK47" s="200">
        <v>80</v>
      </c>
      <c r="LL47" s="200">
        <v>5</v>
      </c>
      <c r="LM47" s="200">
        <v>18</v>
      </c>
      <c r="LN47" s="200">
        <v>2</v>
      </c>
      <c r="LO47" s="200">
        <v>1</v>
      </c>
      <c r="LP47" s="200">
        <v>51</v>
      </c>
      <c r="LQ47" s="200">
        <v>20</v>
      </c>
      <c r="LT47" s="200">
        <v>417</v>
      </c>
      <c r="LU47" s="200">
        <v>1</v>
      </c>
      <c r="LV47" s="200">
        <v>1</v>
      </c>
      <c r="LW47" s="200">
        <v>19</v>
      </c>
      <c r="LX47" s="200">
        <v>6</v>
      </c>
      <c r="LZ47" s="200">
        <v>2</v>
      </c>
      <c r="MA47" s="200">
        <v>49</v>
      </c>
      <c r="MB47" s="200">
        <v>4</v>
      </c>
      <c r="MC47" s="200">
        <v>33</v>
      </c>
      <c r="MU47" s="200">
        <v>1</v>
      </c>
      <c r="MV47" s="200">
        <v>0</v>
      </c>
      <c r="MW47" s="200">
        <v>2</v>
      </c>
      <c r="NA47" s="200">
        <v>1</v>
      </c>
      <c r="NB47" s="200">
        <v>6</v>
      </c>
      <c r="NC47" s="200">
        <v>6</v>
      </c>
      <c r="ND47" s="200">
        <v>11</v>
      </c>
      <c r="NE47" s="200">
        <v>0</v>
      </c>
      <c r="NF47" s="200">
        <v>14</v>
      </c>
      <c r="NG47" s="200">
        <v>8</v>
      </c>
      <c r="NH47" s="200">
        <v>28</v>
      </c>
      <c r="NI47" s="200">
        <v>5</v>
      </c>
      <c r="NL47" s="200">
        <v>1</v>
      </c>
      <c r="NP47" s="200">
        <v>3</v>
      </c>
      <c r="NW47" s="200">
        <v>14</v>
      </c>
      <c r="NZ47" s="200">
        <v>17</v>
      </c>
      <c r="OB47" s="201">
        <v>4347</v>
      </c>
      <c r="OC47" s="200">
        <v>3082</v>
      </c>
      <c r="OD47" s="200">
        <v>88</v>
      </c>
      <c r="OE47" s="200">
        <v>1136</v>
      </c>
      <c r="OF47" s="200">
        <v>4307</v>
      </c>
      <c r="OG47" s="201">
        <v>8654</v>
      </c>
    </row>
    <row r="48" spans="1:397" ht="12.75" customHeight="1">
      <c r="A48" s="209">
        <v>327200</v>
      </c>
      <c r="B48" s="23" t="s">
        <v>159</v>
      </c>
      <c r="P48" s="200">
        <v>2</v>
      </c>
      <c r="Q48" s="200">
        <v>456</v>
      </c>
      <c r="R48" s="200">
        <v>6</v>
      </c>
      <c r="U48" s="200">
        <v>443</v>
      </c>
      <c r="X48" s="200">
        <v>467</v>
      </c>
      <c r="Y48" s="200">
        <v>1051</v>
      </c>
      <c r="Z48" s="200">
        <v>23</v>
      </c>
      <c r="AA48" s="200">
        <v>86</v>
      </c>
      <c r="AP48" s="200">
        <v>66</v>
      </c>
      <c r="AQ48" s="200">
        <v>561</v>
      </c>
      <c r="AR48" s="200">
        <v>2251</v>
      </c>
      <c r="AW48" s="200">
        <v>52</v>
      </c>
      <c r="AX48" s="200">
        <v>14</v>
      </c>
      <c r="AZ48" s="200">
        <v>117</v>
      </c>
      <c r="BA48" s="200">
        <v>156</v>
      </c>
      <c r="BC48" s="200">
        <v>20</v>
      </c>
      <c r="BP48" s="200">
        <v>6</v>
      </c>
      <c r="BR48" s="200">
        <v>6</v>
      </c>
      <c r="BX48" s="200">
        <v>134</v>
      </c>
      <c r="BY48" s="200">
        <v>36</v>
      </c>
      <c r="BZ48" s="200">
        <v>154</v>
      </c>
      <c r="CF48" s="200">
        <v>51</v>
      </c>
      <c r="CN48" s="200">
        <v>0</v>
      </c>
      <c r="CT48" s="200">
        <v>11</v>
      </c>
      <c r="CU48" s="200">
        <v>15</v>
      </c>
      <c r="CW48" s="200">
        <v>90</v>
      </c>
      <c r="CX48" s="200">
        <v>16</v>
      </c>
      <c r="DE48" s="200">
        <v>12</v>
      </c>
      <c r="DG48" s="200">
        <v>2</v>
      </c>
      <c r="DM48" s="200">
        <v>7</v>
      </c>
      <c r="DN48" s="200">
        <v>0</v>
      </c>
      <c r="DO48" s="200">
        <v>0</v>
      </c>
      <c r="DP48" s="200">
        <v>0</v>
      </c>
      <c r="DR48" s="200">
        <v>17</v>
      </c>
      <c r="DS48" s="200">
        <v>131</v>
      </c>
      <c r="DT48" s="200">
        <v>56</v>
      </c>
      <c r="EE48" s="200">
        <v>2</v>
      </c>
      <c r="EL48" s="200">
        <v>1</v>
      </c>
      <c r="EO48" s="200">
        <v>17</v>
      </c>
      <c r="ES48" s="200">
        <v>29</v>
      </c>
      <c r="FC48" s="200">
        <v>1</v>
      </c>
      <c r="FE48" s="200">
        <v>2</v>
      </c>
      <c r="FF48" s="200">
        <v>4</v>
      </c>
      <c r="FI48" s="200">
        <v>47</v>
      </c>
      <c r="GD48" s="200">
        <v>2</v>
      </c>
      <c r="GK48" s="200">
        <v>0</v>
      </c>
      <c r="GM48" s="200">
        <v>66</v>
      </c>
      <c r="HV48" s="200">
        <v>0</v>
      </c>
      <c r="HZ48" s="200">
        <v>6</v>
      </c>
      <c r="IA48" s="200">
        <v>45</v>
      </c>
      <c r="IB48" s="200">
        <v>409</v>
      </c>
      <c r="IC48" s="200">
        <v>2</v>
      </c>
      <c r="II48" s="200">
        <v>354</v>
      </c>
      <c r="IL48" s="200">
        <v>93</v>
      </c>
      <c r="IM48" s="200">
        <v>2</v>
      </c>
      <c r="IN48" s="200">
        <v>23</v>
      </c>
      <c r="IO48" s="200">
        <v>12</v>
      </c>
      <c r="IP48" s="200">
        <v>602</v>
      </c>
      <c r="IQ48" s="200">
        <v>50</v>
      </c>
      <c r="IR48" s="200">
        <v>151</v>
      </c>
      <c r="IS48" s="200">
        <v>19</v>
      </c>
      <c r="IT48" s="200">
        <v>5</v>
      </c>
      <c r="JA48" s="200">
        <v>20</v>
      </c>
      <c r="JB48" s="200">
        <v>28</v>
      </c>
      <c r="JE48" s="200">
        <v>35</v>
      </c>
      <c r="JF48" s="200">
        <v>224</v>
      </c>
      <c r="JG48" s="200">
        <v>4</v>
      </c>
      <c r="JH48" s="200">
        <v>1</v>
      </c>
      <c r="JI48" s="200">
        <v>2</v>
      </c>
      <c r="JJ48" s="200">
        <v>2</v>
      </c>
      <c r="JL48" s="200">
        <v>28</v>
      </c>
      <c r="JO48" s="200">
        <v>21</v>
      </c>
      <c r="JP48" s="200">
        <v>946</v>
      </c>
      <c r="JQ48" s="200">
        <v>11</v>
      </c>
      <c r="JR48" s="200">
        <v>0</v>
      </c>
      <c r="JS48" s="200">
        <v>1</v>
      </c>
      <c r="JT48" s="200">
        <v>4</v>
      </c>
      <c r="JU48" s="200">
        <v>62</v>
      </c>
      <c r="JV48" s="200">
        <v>490</v>
      </c>
      <c r="JW48" s="200">
        <v>35</v>
      </c>
      <c r="JX48" s="200">
        <v>493</v>
      </c>
      <c r="JY48" s="200">
        <v>13</v>
      </c>
      <c r="JZ48" s="200">
        <v>3</v>
      </c>
      <c r="KC48" s="200">
        <v>58</v>
      </c>
      <c r="KH48" s="200">
        <v>1</v>
      </c>
      <c r="KM48" s="200">
        <v>56</v>
      </c>
      <c r="KN48" s="200">
        <v>18</v>
      </c>
      <c r="KO48" s="200">
        <v>3</v>
      </c>
      <c r="KP48" s="200">
        <v>85</v>
      </c>
      <c r="KS48" s="200">
        <v>185</v>
      </c>
      <c r="KT48" s="200">
        <v>79</v>
      </c>
      <c r="KU48" s="200">
        <v>35</v>
      </c>
      <c r="KV48" s="200">
        <v>10</v>
      </c>
      <c r="KW48" s="200">
        <v>65</v>
      </c>
      <c r="KX48" s="200">
        <v>22</v>
      </c>
      <c r="LA48" s="200">
        <v>32</v>
      </c>
      <c r="LB48" s="200">
        <v>37</v>
      </c>
      <c r="LC48" s="200">
        <v>4</v>
      </c>
      <c r="LD48" s="200">
        <v>21</v>
      </c>
      <c r="LE48" s="200">
        <v>91</v>
      </c>
      <c r="LF48" s="200">
        <v>81</v>
      </c>
      <c r="LH48" s="200">
        <v>28</v>
      </c>
      <c r="LI48" s="200">
        <v>12</v>
      </c>
      <c r="LJ48" s="200">
        <v>59</v>
      </c>
      <c r="LK48" s="200">
        <v>112</v>
      </c>
      <c r="LL48" s="200">
        <v>33</v>
      </c>
      <c r="LM48" s="200">
        <v>30</v>
      </c>
      <c r="LN48" s="200">
        <v>3</v>
      </c>
      <c r="LO48" s="200">
        <v>2</v>
      </c>
      <c r="LP48" s="200">
        <v>85</v>
      </c>
      <c r="LQ48" s="200">
        <v>146</v>
      </c>
      <c r="LT48" s="200">
        <v>1049</v>
      </c>
      <c r="LU48" s="200">
        <v>3</v>
      </c>
      <c r="LV48" s="200">
        <v>9</v>
      </c>
      <c r="LW48" s="200">
        <v>24</v>
      </c>
      <c r="LX48" s="200">
        <v>38</v>
      </c>
      <c r="LZ48" s="200">
        <v>20</v>
      </c>
      <c r="MA48" s="200">
        <v>123</v>
      </c>
      <c r="MB48" s="200">
        <v>21</v>
      </c>
      <c r="MC48" s="200">
        <v>69</v>
      </c>
      <c r="MT48" s="200">
        <v>1</v>
      </c>
      <c r="MU48" s="200">
        <v>2</v>
      </c>
      <c r="MV48" s="200">
        <v>2</v>
      </c>
      <c r="MW48" s="200">
        <v>8</v>
      </c>
      <c r="NA48" s="200">
        <v>6</v>
      </c>
      <c r="NB48" s="200">
        <v>25</v>
      </c>
      <c r="NC48" s="200">
        <v>29</v>
      </c>
      <c r="ND48" s="200">
        <v>50</v>
      </c>
      <c r="NE48" s="200">
        <v>3</v>
      </c>
      <c r="NF48" s="200">
        <v>32</v>
      </c>
      <c r="NG48" s="200">
        <v>18</v>
      </c>
      <c r="NH48" s="200">
        <v>63</v>
      </c>
      <c r="NI48" s="200">
        <v>11</v>
      </c>
      <c r="NL48" s="200">
        <v>42</v>
      </c>
      <c r="NP48" s="200">
        <v>14</v>
      </c>
      <c r="NW48" s="200">
        <v>25</v>
      </c>
      <c r="NX48" s="200">
        <v>129</v>
      </c>
      <c r="NZ48" s="200">
        <v>58</v>
      </c>
      <c r="OB48" s="201">
        <v>14147</v>
      </c>
      <c r="OC48" s="200">
        <v>6182</v>
      </c>
      <c r="OD48" s="200">
        <v>201</v>
      </c>
      <c r="OE48" s="200">
        <v>2780</v>
      </c>
      <c r="OF48" s="200">
        <v>9163</v>
      </c>
      <c r="OG48" s="201">
        <v>23310</v>
      </c>
    </row>
    <row r="49" spans="1:397" ht="12.75" customHeight="1">
      <c r="A49" s="209">
        <v>327310</v>
      </c>
      <c r="B49" s="23" t="s">
        <v>160</v>
      </c>
      <c r="P49" s="200">
        <v>1</v>
      </c>
      <c r="Q49" s="200">
        <v>319</v>
      </c>
      <c r="R49" s="200">
        <v>9</v>
      </c>
      <c r="T49" s="200">
        <v>221</v>
      </c>
      <c r="U49" s="200">
        <v>17</v>
      </c>
      <c r="X49" s="200">
        <v>505</v>
      </c>
      <c r="Y49" s="200">
        <v>736</v>
      </c>
      <c r="Z49" s="200">
        <v>6</v>
      </c>
      <c r="AA49" s="200">
        <v>67</v>
      </c>
      <c r="AP49" s="200">
        <v>46</v>
      </c>
      <c r="AQ49" s="200">
        <v>71</v>
      </c>
      <c r="AR49" s="200">
        <v>37</v>
      </c>
      <c r="AS49" s="200">
        <v>312</v>
      </c>
      <c r="AV49" s="200">
        <v>5</v>
      </c>
      <c r="AW49" s="200">
        <v>44</v>
      </c>
      <c r="AX49" s="200">
        <v>5</v>
      </c>
      <c r="AZ49" s="200">
        <v>284</v>
      </c>
      <c r="BA49" s="200">
        <v>28</v>
      </c>
      <c r="BB49" s="200">
        <v>10</v>
      </c>
      <c r="BC49" s="200">
        <v>13</v>
      </c>
      <c r="BP49" s="200">
        <v>1</v>
      </c>
      <c r="BV49" s="200">
        <v>14</v>
      </c>
      <c r="BX49" s="200">
        <v>49</v>
      </c>
      <c r="BY49" s="200">
        <v>15</v>
      </c>
      <c r="BZ49" s="200">
        <v>62</v>
      </c>
      <c r="CF49" s="200">
        <v>40</v>
      </c>
      <c r="CT49" s="200">
        <v>0</v>
      </c>
      <c r="CX49" s="200">
        <v>1</v>
      </c>
      <c r="DE49" s="200">
        <v>6</v>
      </c>
      <c r="DG49" s="200">
        <v>2</v>
      </c>
      <c r="DR49" s="200">
        <v>6</v>
      </c>
      <c r="DS49" s="200">
        <v>12</v>
      </c>
      <c r="DT49" s="200">
        <v>23</v>
      </c>
      <c r="DX49" s="200">
        <v>3</v>
      </c>
      <c r="EO49" s="200">
        <v>6</v>
      </c>
      <c r="FC49" s="200">
        <v>6</v>
      </c>
      <c r="FD49" s="200">
        <v>4</v>
      </c>
      <c r="FE49" s="200">
        <v>4</v>
      </c>
      <c r="FF49" s="200">
        <v>6</v>
      </c>
      <c r="FI49" s="200">
        <v>20</v>
      </c>
      <c r="GD49" s="200">
        <v>7</v>
      </c>
      <c r="GK49" s="200">
        <v>0</v>
      </c>
      <c r="HS49" s="200">
        <v>5</v>
      </c>
      <c r="IA49" s="200">
        <v>19</v>
      </c>
      <c r="IB49" s="200">
        <v>24</v>
      </c>
      <c r="IC49" s="200">
        <v>20</v>
      </c>
      <c r="II49" s="200">
        <v>246</v>
      </c>
      <c r="IL49" s="200">
        <v>2</v>
      </c>
      <c r="IN49" s="200">
        <v>7</v>
      </c>
      <c r="IO49" s="200">
        <v>4</v>
      </c>
      <c r="IP49" s="200">
        <v>15</v>
      </c>
      <c r="IQ49" s="200">
        <v>18</v>
      </c>
      <c r="IR49" s="200">
        <v>17</v>
      </c>
      <c r="JE49" s="200">
        <v>14</v>
      </c>
      <c r="JL49" s="200">
        <v>2</v>
      </c>
      <c r="JM49" s="200">
        <v>2</v>
      </c>
      <c r="JO49" s="200">
        <v>11</v>
      </c>
      <c r="JP49" s="200">
        <v>248</v>
      </c>
      <c r="JQ49" s="200">
        <v>5</v>
      </c>
      <c r="JR49" s="200">
        <v>0</v>
      </c>
      <c r="JS49" s="200">
        <v>0</v>
      </c>
      <c r="JT49" s="200">
        <v>1</v>
      </c>
      <c r="JU49" s="200">
        <v>13</v>
      </c>
      <c r="JV49" s="200">
        <v>198</v>
      </c>
      <c r="JW49" s="200">
        <v>45</v>
      </c>
      <c r="JX49" s="200">
        <v>134</v>
      </c>
      <c r="JY49" s="200">
        <v>3</v>
      </c>
      <c r="JZ49" s="200">
        <v>2</v>
      </c>
      <c r="KA49" s="200">
        <v>4</v>
      </c>
      <c r="KC49" s="200">
        <v>12</v>
      </c>
      <c r="KH49" s="200">
        <v>0</v>
      </c>
      <c r="KM49" s="200">
        <v>16</v>
      </c>
      <c r="KN49" s="200">
        <v>5</v>
      </c>
      <c r="KO49" s="200">
        <v>1</v>
      </c>
      <c r="KP49" s="200">
        <v>19</v>
      </c>
      <c r="KS49" s="200">
        <v>41</v>
      </c>
      <c r="KT49" s="200">
        <v>19</v>
      </c>
      <c r="KU49" s="200">
        <v>8</v>
      </c>
      <c r="KV49" s="200">
        <v>2</v>
      </c>
      <c r="KW49" s="200">
        <v>17</v>
      </c>
      <c r="KX49" s="200">
        <v>6</v>
      </c>
      <c r="LA49" s="200">
        <v>4</v>
      </c>
      <c r="LB49" s="200">
        <v>19</v>
      </c>
      <c r="LC49" s="200">
        <v>2</v>
      </c>
      <c r="LD49" s="200">
        <v>10</v>
      </c>
      <c r="LE49" s="200">
        <v>26</v>
      </c>
      <c r="LF49" s="200">
        <v>18</v>
      </c>
      <c r="LH49" s="200">
        <v>6</v>
      </c>
      <c r="LI49" s="200">
        <v>3</v>
      </c>
      <c r="LJ49" s="200">
        <v>14</v>
      </c>
      <c r="LK49" s="200">
        <v>123</v>
      </c>
      <c r="LL49" s="200">
        <v>35</v>
      </c>
      <c r="LM49" s="200">
        <v>13</v>
      </c>
      <c r="LN49" s="200">
        <v>3</v>
      </c>
      <c r="LO49" s="200">
        <v>1</v>
      </c>
      <c r="LP49" s="200">
        <v>22</v>
      </c>
      <c r="LQ49" s="200">
        <v>33</v>
      </c>
      <c r="LT49" s="200">
        <v>197</v>
      </c>
      <c r="LU49" s="200">
        <v>2</v>
      </c>
      <c r="LV49" s="200">
        <v>17</v>
      </c>
      <c r="LW49" s="200">
        <v>31</v>
      </c>
      <c r="LX49" s="200">
        <v>45</v>
      </c>
      <c r="LZ49" s="200">
        <v>24</v>
      </c>
      <c r="MA49" s="200">
        <v>83</v>
      </c>
      <c r="MB49" s="200">
        <v>27</v>
      </c>
      <c r="MC49" s="200">
        <v>16</v>
      </c>
      <c r="MT49" s="200">
        <v>0</v>
      </c>
      <c r="MU49" s="200">
        <v>1</v>
      </c>
      <c r="MV49" s="200">
        <v>0</v>
      </c>
      <c r="MW49" s="200">
        <v>2</v>
      </c>
      <c r="NA49" s="200">
        <v>1</v>
      </c>
      <c r="NB49" s="200">
        <v>6</v>
      </c>
      <c r="NC49" s="200">
        <v>7</v>
      </c>
      <c r="ND49" s="200">
        <v>11</v>
      </c>
      <c r="NE49" s="200">
        <v>0</v>
      </c>
      <c r="NF49" s="200">
        <v>25</v>
      </c>
      <c r="NG49" s="200">
        <v>10</v>
      </c>
      <c r="NH49" s="200">
        <v>49</v>
      </c>
      <c r="NI49" s="200">
        <v>9</v>
      </c>
      <c r="NP49" s="200">
        <v>3</v>
      </c>
      <c r="NW49" s="200">
        <v>6</v>
      </c>
      <c r="NZ49" s="200">
        <v>29</v>
      </c>
      <c r="OB49" s="201">
        <v>5162</v>
      </c>
      <c r="OC49" s="200">
        <v>1486</v>
      </c>
      <c r="OD49" s="200">
        <v>191</v>
      </c>
      <c r="OE49" s="200">
        <v>3508</v>
      </c>
      <c r="OF49" s="200">
        <v>5185</v>
      </c>
      <c r="OG49" s="201">
        <v>10348</v>
      </c>
    </row>
    <row r="50" spans="1:397" ht="12.75" customHeight="1">
      <c r="A50" s="209">
        <v>327320</v>
      </c>
      <c r="B50" s="23" t="s">
        <v>161</v>
      </c>
      <c r="P50" s="200">
        <v>0</v>
      </c>
      <c r="Q50" s="200">
        <v>151</v>
      </c>
      <c r="T50" s="200">
        <v>982</v>
      </c>
      <c r="U50" s="200">
        <v>3340</v>
      </c>
      <c r="X50" s="200">
        <v>125</v>
      </c>
      <c r="Y50" s="200">
        <v>346</v>
      </c>
      <c r="Z50" s="200">
        <v>20</v>
      </c>
      <c r="AA50" s="200">
        <v>145</v>
      </c>
      <c r="AM50" s="200">
        <v>0</v>
      </c>
      <c r="AO50" s="200">
        <v>0</v>
      </c>
      <c r="AP50" s="200">
        <v>0</v>
      </c>
      <c r="AQ50" s="200">
        <v>69</v>
      </c>
      <c r="AR50" s="200">
        <v>147</v>
      </c>
      <c r="AS50" s="200">
        <v>7120</v>
      </c>
      <c r="AT50" s="200">
        <v>204</v>
      </c>
      <c r="AV50" s="200">
        <v>25</v>
      </c>
      <c r="AX50" s="200">
        <v>57</v>
      </c>
      <c r="AZ50" s="200">
        <v>35</v>
      </c>
      <c r="BA50" s="200">
        <v>170</v>
      </c>
      <c r="BB50" s="200">
        <v>63</v>
      </c>
      <c r="BC50" s="200">
        <v>6</v>
      </c>
      <c r="BD50" s="200">
        <v>0</v>
      </c>
      <c r="BP50" s="200">
        <v>8</v>
      </c>
      <c r="BQ50" s="200">
        <v>0</v>
      </c>
      <c r="BR50" s="200">
        <v>0</v>
      </c>
      <c r="BV50" s="200">
        <v>6</v>
      </c>
      <c r="BW50" s="200">
        <v>0</v>
      </c>
      <c r="BX50" s="200">
        <v>157</v>
      </c>
      <c r="BY50" s="200">
        <v>47</v>
      </c>
      <c r="BZ50" s="200">
        <v>214</v>
      </c>
      <c r="CA50" s="200">
        <v>0</v>
      </c>
      <c r="CF50" s="200">
        <v>68</v>
      </c>
      <c r="CI50" s="200">
        <v>0</v>
      </c>
      <c r="CJ50" s="200">
        <v>0</v>
      </c>
      <c r="CT50" s="200">
        <v>3</v>
      </c>
      <c r="CX50" s="200">
        <v>4</v>
      </c>
      <c r="DC50" s="200">
        <v>0</v>
      </c>
      <c r="DE50" s="200">
        <v>5</v>
      </c>
      <c r="DG50" s="200">
        <v>7</v>
      </c>
      <c r="DM50" s="200">
        <v>13</v>
      </c>
      <c r="DN50" s="200">
        <v>0</v>
      </c>
      <c r="DO50" s="200">
        <v>0</v>
      </c>
      <c r="DP50" s="200">
        <v>1</v>
      </c>
      <c r="DR50" s="200">
        <v>26</v>
      </c>
      <c r="DS50" s="200">
        <v>169</v>
      </c>
      <c r="DT50" s="200">
        <v>68</v>
      </c>
      <c r="EC50" s="200">
        <v>0</v>
      </c>
      <c r="EF50" s="200">
        <v>0</v>
      </c>
      <c r="EO50" s="200">
        <v>48</v>
      </c>
      <c r="EP50" s="200">
        <v>0</v>
      </c>
      <c r="FC50" s="200">
        <v>21</v>
      </c>
      <c r="FD50" s="200">
        <v>28</v>
      </c>
      <c r="FE50" s="200">
        <v>15</v>
      </c>
      <c r="FF50" s="200">
        <v>22</v>
      </c>
      <c r="FI50" s="200">
        <v>142</v>
      </c>
      <c r="GK50" s="200">
        <v>0</v>
      </c>
      <c r="GM50" s="200">
        <v>0</v>
      </c>
      <c r="HZ50" s="200">
        <v>0</v>
      </c>
      <c r="IA50" s="200">
        <v>58</v>
      </c>
      <c r="IB50" s="200">
        <v>201</v>
      </c>
      <c r="IC50" s="200">
        <v>4</v>
      </c>
      <c r="II50" s="200">
        <v>125</v>
      </c>
      <c r="IJ50" s="200">
        <v>0</v>
      </c>
      <c r="IL50" s="200">
        <v>14</v>
      </c>
      <c r="IM50" s="200">
        <v>0</v>
      </c>
      <c r="IN50" s="200">
        <v>1</v>
      </c>
      <c r="IO50" s="200">
        <v>68</v>
      </c>
      <c r="IP50" s="200">
        <v>764</v>
      </c>
      <c r="IQ50" s="200">
        <v>1790</v>
      </c>
      <c r="IZ50" s="200">
        <v>0</v>
      </c>
      <c r="JE50" s="200">
        <v>25</v>
      </c>
      <c r="JG50" s="200">
        <v>0</v>
      </c>
      <c r="JL50" s="200">
        <v>43</v>
      </c>
      <c r="JM50" s="200">
        <v>9</v>
      </c>
      <c r="JP50" s="200">
        <v>1532</v>
      </c>
      <c r="JQ50" s="200">
        <v>40</v>
      </c>
      <c r="JR50" s="200">
        <v>0</v>
      </c>
      <c r="JS50" s="200">
        <v>2</v>
      </c>
      <c r="JT50" s="200">
        <v>4</v>
      </c>
      <c r="JU50" s="200">
        <v>181</v>
      </c>
      <c r="JV50" s="200">
        <v>529</v>
      </c>
      <c r="JW50" s="200">
        <v>108</v>
      </c>
      <c r="JX50" s="200">
        <v>1427</v>
      </c>
      <c r="JY50" s="200">
        <v>38</v>
      </c>
      <c r="JZ50" s="200">
        <v>2</v>
      </c>
      <c r="KA50" s="200">
        <v>33</v>
      </c>
      <c r="KC50" s="200">
        <v>57</v>
      </c>
      <c r="KE50" s="200">
        <v>4</v>
      </c>
      <c r="KH50" s="200">
        <v>1</v>
      </c>
      <c r="KM50" s="200">
        <v>121</v>
      </c>
      <c r="KN50" s="200">
        <v>46</v>
      </c>
      <c r="KO50" s="200">
        <v>8</v>
      </c>
      <c r="KP50" s="200">
        <v>172</v>
      </c>
      <c r="KQ50" s="200">
        <v>0</v>
      </c>
      <c r="KS50" s="200">
        <v>307</v>
      </c>
      <c r="KT50" s="200">
        <v>76</v>
      </c>
      <c r="KU50" s="200">
        <v>58</v>
      </c>
      <c r="KV50" s="200">
        <v>15</v>
      </c>
      <c r="KW50" s="200">
        <v>19</v>
      </c>
      <c r="KX50" s="200">
        <v>7</v>
      </c>
      <c r="LA50" s="200">
        <v>29</v>
      </c>
      <c r="LB50" s="200">
        <v>92</v>
      </c>
      <c r="LC50" s="200">
        <v>9</v>
      </c>
      <c r="LD50" s="200">
        <v>46</v>
      </c>
      <c r="LE50" s="200">
        <v>165</v>
      </c>
      <c r="LF50" s="200">
        <v>89</v>
      </c>
      <c r="LH50" s="200">
        <v>39</v>
      </c>
      <c r="LI50" s="200">
        <v>18</v>
      </c>
      <c r="LJ50" s="200">
        <v>118</v>
      </c>
      <c r="LK50" s="200">
        <v>132</v>
      </c>
      <c r="LL50" s="200">
        <v>13</v>
      </c>
      <c r="LM50" s="200">
        <v>29</v>
      </c>
      <c r="LN50" s="200">
        <v>5</v>
      </c>
      <c r="LO50" s="200">
        <v>4</v>
      </c>
      <c r="LP50" s="200">
        <v>108</v>
      </c>
      <c r="LQ50" s="200">
        <v>238</v>
      </c>
      <c r="LT50" s="200">
        <v>968</v>
      </c>
      <c r="LU50" s="200">
        <v>3</v>
      </c>
      <c r="LV50" s="200">
        <v>1</v>
      </c>
      <c r="LW50" s="200">
        <v>8</v>
      </c>
      <c r="LX50" s="200">
        <v>39</v>
      </c>
      <c r="LY50" s="200">
        <v>0</v>
      </c>
      <c r="LZ50" s="200">
        <v>17</v>
      </c>
      <c r="MA50" s="200">
        <v>210</v>
      </c>
      <c r="MB50" s="200">
        <v>12</v>
      </c>
      <c r="MC50" s="200">
        <v>67</v>
      </c>
      <c r="MT50" s="200">
        <v>2</v>
      </c>
      <c r="MU50" s="200">
        <v>6</v>
      </c>
      <c r="MV50" s="200">
        <v>3</v>
      </c>
      <c r="MW50" s="200">
        <v>11</v>
      </c>
      <c r="NA50" s="200">
        <v>17</v>
      </c>
      <c r="NB50" s="200">
        <v>75</v>
      </c>
      <c r="NC50" s="200">
        <v>64</v>
      </c>
      <c r="ND50" s="200">
        <v>109</v>
      </c>
      <c r="NE50" s="200">
        <v>7</v>
      </c>
      <c r="NF50" s="200">
        <v>54</v>
      </c>
      <c r="NG50" s="200">
        <v>30</v>
      </c>
      <c r="NH50" s="200">
        <v>106</v>
      </c>
      <c r="NI50" s="200">
        <v>19</v>
      </c>
      <c r="NL50" s="200">
        <v>5</v>
      </c>
      <c r="NP50" s="200">
        <v>24</v>
      </c>
      <c r="NW50" s="200">
        <v>21</v>
      </c>
      <c r="OB50" s="201">
        <v>24984</v>
      </c>
      <c r="OC50" s="200">
        <v>7231</v>
      </c>
      <c r="OD50" s="200">
        <v>306</v>
      </c>
      <c r="OE50" s="200">
        <v>2243</v>
      </c>
      <c r="OF50" s="200">
        <v>9780</v>
      </c>
      <c r="OG50" s="201">
        <v>34765</v>
      </c>
    </row>
    <row r="51" spans="1:397" ht="12.75" customHeight="1">
      <c r="A51" s="209">
        <v>327330</v>
      </c>
      <c r="B51" s="23" t="s">
        <v>162</v>
      </c>
      <c r="Q51" s="200">
        <v>32</v>
      </c>
      <c r="T51" s="200">
        <v>184</v>
      </c>
      <c r="U51" s="200">
        <v>361</v>
      </c>
      <c r="X51" s="200">
        <v>53</v>
      </c>
      <c r="Y51" s="200">
        <v>71</v>
      </c>
      <c r="Z51" s="200">
        <v>7</v>
      </c>
      <c r="AA51" s="200">
        <v>55</v>
      </c>
      <c r="AM51" s="200">
        <v>10</v>
      </c>
      <c r="AO51" s="200">
        <v>5</v>
      </c>
      <c r="AP51" s="200">
        <v>8</v>
      </c>
      <c r="AQ51" s="200">
        <v>22</v>
      </c>
      <c r="AR51" s="200">
        <v>61</v>
      </c>
      <c r="AS51" s="200">
        <v>599</v>
      </c>
      <c r="AT51" s="200">
        <v>77</v>
      </c>
      <c r="AU51" s="200">
        <v>6</v>
      </c>
      <c r="AV51" s="200">
        <v>28</v>
      </c>
      <c r="AX51" s="200">
        <v>15</v>
      </c>
      <c r="AZ51" s="200">
        <v>10</v>
      </c>
      <c r="BA51" s="200">
        <v>43</v>
      </c>
      <c r="BB51" s="200">
        <v>6</v>
      </c>
      <c r="BC51" s="200">
        <v>123</v>
      </c>
      <c r="BD51" s="200">
        <v>181</v>
      </c>
      <c r="BJ51" s="200">
        <v>7</v>
      </c>
      <c r="BN51" s="200">
        <v>35</v>
      </c>
      <c r="BP51" s="200">
        <v>2</v>
      </c>
      <c r="BQ51" s="200">
        <v>17</v>
      </c>
      <c r="BR51" s="200">
        <v>17</v>
      </c>
      <c r="BX51" s="200">
        <v>60</v>
      </c>
      <c r="BY51" s="200">
        <v>19</v>
      </c>
      <c r="BZ51" s="200">
        <v>80</v>
      </c>
      <c r="CA51" s="200">
        <v>0</v>
      </c>
      <c r="CF51" s="200">
        <v>123</v>
      </c>
      <c r="CX51" s="200">
        <v>4</v>
      </c>
      <c r="DE51" s="200">
        <v>12</v>
      </c>
      <c r="DG51" s="200">
        <v>2</v>
      </c>
      <c r="DM51" s="200">
        <v>2</v>
      </c>
      <c r="DN51" s="200">
        <v>0</v>
      </c>
      <c r="DP51" s="200">
        <v>0</v>
      </c>
      <c r="DR51" s="200">
        <v>8</v>
      </c>
      <c r="DS51" s="200">
        <v>14</v>
      </c>
      <c r="DT51" s="200">
        <v>29</v>
      </c>
      <c r="EO51" s="200">
        <v>11</v>
      </c>
      <c r="FC51" s="200">
        <v>3</v>
      </c>
      <c r="FD51" s="200">
        <v>3</v>
      </c>
      <c r="FE51" s="200">
        <v>3</v>
      </c>
      <c r="FF51" s="200">
        <v>8</v>
      </c>
      <c r="FI51" s="200">
        <v>25</v>
      </c>
      <c r="GK51" s="200">
        <v>0</v>
      </c>
      <c r="HS51" s="200">
        <v>1</v>
      </c>
      <c r="HW51" s="200">
        <v>0</v>
      </c>
      <c r="IA51" s="200">
        <v>27</v>
      </c>
      <c r="IB51" s="200">
        <v>50</v>
      </c>
      <c r="IC51" s="200">
        <v>0</v>
      </c>
      <c r="II51" s="200">
        <v>28</v>
      </c>
      <c r="IL51" s="200">
        <v>5</v>
      </c>
      <c r="IQ51" s="200">
        <v>7</v>
      </c>
      <c r="IZ51" s="200">
        <v>165</v>
      </c>
      <c r="JB51" s="200">
        <v>7</v>
      </c>
      <c r="JE51" s="200">
        <v>9</v>
      </c>
      <c r="JL51" s="200">
        <v>87</v>
      </c>
      <c r="JM51" s="200">
        <v>4</v>
      </c>
      <c r="JO51" s="200">
        <v>9</v>
      </c>
      <c r="JP51" s="200">
        <v>276</v>
      </c>
      <c r="JQ51" s="200">
        <v>8</v>
      </c>
      <c r="JR51" s="200">
        <v>0</v>
      </c>
      <c r="JS51" s="200">
        <v>0</v>
      </c>
      <c r="JT51" s="200">
        <v>1</v>
      </c>
      <c r="JU51" s="200">
        <v>35</v>
      </c>
      <c r="JV51" s="200">
        <v>71</v>
      </c>
      <c r="JW51" s="200">
        <v>25</v>
      </c>
      <c r="JX51" s="200">
        <v>183</v>
      </c>
      <c r="JY51" s="200">
        <v>9</v>
      </c>
      <c r="JZ51" s="200">
        <v>0</v>
      </c>
      <c r="KA51" s="200">
        <v>243</v>
      </c>
      <c r="KC51" s="200">
        <v>18</v>
      </c>
      <c r="KE51" s="200">
        <v>1</v>
      </c>
      <c r="KH51" s="200">
        <v>0</v>
      </c>
      <c r="KM51" s="200">
        <v>29</v>
      </c>
      <c r="KN51" s="200">
        <v>11</v>
      </c>
      <c r="KO51" s="200">
        <v>2</v>
      </c>
      <c r="KP51" s="200">
        <v>39</v>
      </c>
      <c r="KS51" s="200">
        <v>55</v>
      </c>
      <c r="KT51" s="200">
        <v>23</v>
      </c>
      <c r="KU51" s="200">
        <v>9</v>
      </c>
      <c r="KV51" s="200">
        <v>2</v>
      </c>
      <c r="KW51" s="200">
        <v>22</v>
      </c>
      <c r="KX51" s="200">
        <v>7</v>
      </c>
      <c r="LA51" s="200">
        <v>10</v>
      </c>
      <c r="LB51" s="200">
        <v>23</v>
      </c>
      <c r="LC51" s="200">
        <v>2</v>
      </c>
      <c r="LD51" s="200">
        <v>12</v>
      </c>
      <c r="LE51" s="200">
        <v>29</v>
      </c>
      <c r="LF51" s="200">
        <v>22</v>
      </c>
      <c r="LH51" s="200">
        <v>8</v>
      </c>
      <c r="LI51" s="200">
        <v>3</v>
      </c>
      <c r="LJ51" s="200">
        <v>25</v>
      </c>
      <c r="LK51" s="200">
        <v>30</v>
      </c>
      <c r="LL51" s="200">
        <v>2</v>
      </c>
      <c r="LM51" s="200">
        <v>17</v>
      </c>
      <c r="LN51" s="200">
        <v>3</v>
      </c>
      <c r="LO51" s="200">
        <v>1</v>
      </c>
      <c r="LP51" s="200">
        <v>104</v>
      </c>
      <c r="LQ51" s="200">
        <v>41</v>
      </c>
      <c r="LT51" s="200">
        <v>319</v>
      </c>
      <c r="LU51" s="200">
        <v>2</v>
      </c>
      <c r="LW51" s="200">
        <v>4</v>
      </c>
      <c r="LX51" s="200">
        <v>10</v>
      </c>
      <c r="LZ51" s="200">
        <v>4</v>
      </c>
      <c r="MA51" s="200">
        <v>70</v>
      </c>
      <c r="MB51" s="200">
        <v>4</v>
      </c>
      <c r="MC51" s="200">
        <v>22</v>
      </c>
      <c r="MT51" s="200">
        <v>0</v>
      </c>
      <c r="MU51" s="200">
        <v>2</v>
      </c>
      <c r="MV51" s="200">
        <v>0</v>
      </c>
      <c r="MW51" s="200">
        <v>2</v>
      </c>
      <c r="NA51" s="200">
        <v>4</v>
      </c>
      <c r="NB51" s="200">
        <v>19</v>
      </c>
      <c r="NC51" s="200">
        <v>15</v>
      </c>
      <c r="ND51" s="200">
        <v>24</v>
      </c>
      <c r="NE51" s="200">
        <v>1</v>
      </c>
      <c r="NF51" s="200">
        <v>20</v>
      </c>
      <c r="NG51" s="200">
        <v>9</v>
      </c>
      <c r="NH51" s="200">
        <v>40</v>
      </c>
      <c r="NI51" s="200">
        <v>7</v>
      </c>
      <c r="NL51" s="200">
        <v>1</v>
      </c>
      <c r="NP51" s="200">
        <v>4</v>
      </c>
      <c r="NW51" s="200">
        <v>8</v>
      </c>
      <c r="NZ51" s="200">
        <v>23</v>
      </c>
      <c r="OB51" s="201">
        <v>4856</v>
      </c>
      <c r="OC51" s="200">
        <v>2143</v>
      </c>
      <c r="OD51" s="200">
        <v>180</v>
      </c>
      <c r="OE51" s="200">
        <v>1807</v>
      </c>
      <c r="OF51" s="200">
        <v>4129</v>
      </c>
      <c r="OG51" s="201">
        <v>8985</v>
      </c>
    </row>
    <row r="52" spans="1:397" ht="12.75" customHeight="1">
      <c r="A52" s="209">
        <v>327390</v>
      </c>
      <c r="B52" s="23" t="s">
        <v>163</v>
      </c>
      <c r="Q52" s="200">
        <v>32</v>
      </c>
      <c r="T52" s="200">
        <v>96</v>
      </c>
      <c r="U52" s="200">
        <v>132</v>
      </c>
      <c r="X52" s="200">
        <v>57</v>
      </c>
      <c r="Y52" s="200">
        <v>73</v>
      </c>
      <c r="Z52" s="200">
        <v>12</v>
      </c>
      <c r="AA52" s="200">
        <v>44</v>
      </c>
      <c r="AM52" s="200">
        <v>36</v>
      </c>
      <c r="AO52" s="200">
        <v>13</v>
      </c>
      <c r="AP52" s="200">
        <v>29</v>
      </c>
      <c r="AQ52" s="200">
        <v>27</v>
      </c>
      <c r="AR52" s="200">
        <v>39</v>
      </c>
      <c r="AS52" s="200">
        <v>573</v>
      </c>
      <c r="AT52" s="200">
        <v>174</v>
      </c>
      <c r="AV52" s="200">
        <v>149</v>
      </c>
      <c r="AX52" s="200">
        <v>26</v>
      </c>
      <c r="AZ52" s="200">
        <v>16</v>
      </c>
      <c r="BA52" s="200">
        <v>79</v>
      </c>
      <c r="BB52" s="200">
        <v>11</v>
      </c>
      <c r="BC52" s="200">
        <v>93</v>
      </c>
      <c r="BD52" s="200">
        <v>554</v>
      </c>
      <c r="BF52" s="200">
        <v>21</v>
      </c>
      <c r="BJ52" s="200">
        <v>18</v>
      </c>
      <c r="BN52" s="200">
        <v>99</v>
      </c>
      <c r="BP52" s="200">
        <v>5</v>
      </c>
      <c r="BQ52" s="200">
        <v>225</v>
      </c>
      <c r="BR52" s="200">
        <v>61</v>
      </c>
      <c r="BX52" s="200">
        <v>58</v>
      </c>
      <c r="BY52" s="200">
        <v>18</v>
      </c>
      <c r="BZ52" s="200">
        <v>79</v>
      </c>
      <c r="CA52" s="200">
        <v>2</v>
      </c>
      <c r="CF52" s="200">
        <v>309</v>
      </c>
      <c r="CX52" s="200">
        <v>3</v>
      </c>
      <c r="DE52" s="200">
        <v>7</v>
      </c>
      <c r="DG52" s="200">
        <v>3</v>
      </c>
      <c r="DM52" s="200">
        <v>7</v>
      </c>
      <c r="DN52" s="200">
        <v>0</v>
      </c>
      <c r="DO52" s="200">
        <v>0</v>
      </c>
      <c r="DP52" s="200">
        <v>0</v>
      </c>
      <c r="DR52" s="200">
        <v>9</v>
      </c>
      <c r="DS52" s="200">
        <v>14</v>
      </c>
      <c r="DT52" s="200">
        <v>28</v>
      </c>
      <c r="EO52" s="200">
        <v>12</v>
      </c>
      <c r="FC52" s="200">
        <v>6</v>
      </c>
      <c r="FD52" s="200">
        <v>10</v>
      </c>
      <c r="FE52" s="200">
        <v>8</v>
      </c>
      <c r="FF52" s="200">
        <v>8</v>
      </c>
      <c r="FI52" s="200">
        <v>33</v>
      </c>
      <c r="GA52" s="200">
        <v>2</v>
      </c>
      <c r="GD52" s="200">
        <v>1</v>
      </c>
      <c r="GK52" s="200">
        <v>0</v>
      </c>
      <c r="HS52" s="200">
        <v>3</v>
      </c>
      <c r="HW52" s="200">
        <v>1</v>
      </c>
      <c r="IA52" s="200">
        <v>20</v>
      </c>
      <c r="IB52" s="200">
        <v>46</v>
      </c>
      <c r="IC52" s="200">
        <v>1</v>
      </c>
      <c r="II52" s="200">
        <v>28</v>
      </c>
      <c r="IL52" s="200">
        <v>19</v>
      </c>
      <c r="IN52" s="200">
        <v>1</v>
      </c>
      <c r="IQ52" s="200">
        <v>10</v>
      </c>
      <c r="IZ52" s="200">
        <v>168</v>
      </c>
      <c r="JE52" s="200">
        <v>10</v>
      </c>
      <c r="JL52" s="200">
        <v>322</v>
      </c>
      <c r="JM52" s="200">
        <v>3</v>
      </c>
      <c r="JO52" s="200">
        <v>33</v>
      </c>
      <c r="JP52" s="200">
        <v>420</v>
      </c>
      <c r="JQ52" s="200">
        <v>11</v>
      </c>
      <c r="JR52" s="200">
        <v>0</v>
      </c>
      <c r="JS52" s="200">
        <v>0</v>
      </c>
      <c r="JT52" s="200">
        <v>1</v>
      </c>
      <c r="JU52" s="200">
        <v>63</v>
      </c>
      <c r="JV52" s="200">
        <v>53</v>
      </c>
      <c r="JW52" s="200">
        <v>13</v>
      </c>
      <c r="JX52" s="200">
        <v>188</v>
      </c>
      <c r="JY52" s="200">
        <v>16</v>
      </c>
      <c r="JZ52" s="200">
        <v>0</v>
      </c>
      <c r="KA52" s="200">
        <v>8</v>
      </c>
      <c r="KC52" s="200">
        <v>32</v>
      </c>
      <c r="KE52" s="200">
        <v>3</v>
      </c>
      <c r="KH52" s="200">
        <v>1</v>
      </c>
      <c r="KM52" s="200">
        <v>44</v>
      </c>
      <c r="KN52" s="200">
        <v>17</v>
      </c>
      <c r="KO52" s="200">
        <v>3</v>
      </c>
      <c r="KP52" s="200">
        <v>75</v>
      </c>
      <c r="KS52" s="200">
        <v>161</v>
      </c>
      <c r="KT52" s="200">
        <v>42</v>
      </c>
      <c r="KU52" s="200">
        <v>31</v>
      </c>
      <c r="KV52" s="200">
        <v>6</v>
      </c>
      <c r="KW52" s="200">
        <v>27</v>
      </c>
      <c r="KX52" s="200">
        <v>8</v>
      </c>
      <c r="LA52" s="200">
        <v>21</v>
      </c>
      <c r="LB52" s="200">
        <v>45</v>
      </c>
      <c r="LC52" s="200">
        <v>4</v>
      </c>
      <c r="LD52" s="200">
        <v>22</v>
      </c>
      <c r="LE52" s="200">
        <v>85</v>
      </c>
      <c r="LF52" s="200">
        <v>74</v>
      </c>
      <c r="LH52" s="200">
        <v>19</v>
      </c>
      <c r="LI52" s="200">
        <v>9</v>
      </c>
      <c r="LJ52" s="200">
        <v>78</v>
      </c>
      <c r="LK52" s="200">
        <v>144</v>
      </c>
      <c r="LL52" s="200">
        <v>73</v>
      </c>
      <c r="LM52" s="200">
        <v>27</v>
      </c>
      <c r="LN52" s="200">
        <v>5</v>
      </c>
      <c r="LO52" s="200">
        <v>2</v>
      </c>
      <c r="LP52" s="200">
        <v>61</v>
      </c>
      <c r="LQ52" s="200">
        <v>129</v>
      </c>
      <c r="LT52" s="200">
        <v>533</v>
      </c>
      <c r="LU52" s="200">
        <v>3</v>
      </c>
      <c r="LV52" s="200">
        <v>25</v>
      </c>
      <c r="LW52" s="200">
        <v>46</v>
      </c>
      <c r="LX52" s="200">
        <v>73</v>
      </c>
      <c r="LZ52" s="200">
        <v>39</v>
      </c>
      <c r="MA52" s="200">
        <v>72</v>
      </c>
      <c r="MB52" s="200">
        <v>46</v>
      </c>
      <c r="MC52" s="200">
        <v>42</v>
      </c>
      <c r="MT52" s="200">
        <v>1</v>
      </c>
      <c r="MU52" s="200">
        <v>3</v>
      </c>
      <c r="MV52" s="200">
        <v>1</v>
      </c>
      <c r="MW52" s="200">
        <v>4</v>
      </c>
      <c r="NA52" s="200">
        <v>7</v>
      </c>
      <c r="NB52" s="200">
        <v>33</v>
      </c>
      <c r="NC52" s="200">
        <v>27</v>
      </c>
      <c r="ND52" s="200">
        <v>46</v>
      </c>
      <c r="NE52" s="200">
        <v>4</v>
      </c>
      <c r="NF52" s="200">
        <v>16</v>
      </c>
      <c r="NG52" s="200">
        <v>9</v>
      </c>
      <c r="NH52" s="200">
        <v>32</v>
      </c>
      <c r="NI52" s="200">
        <v>6</v>
      </c>
      <c r="NL52" s="200">
        <v>5</v>
      </c>
      <c r="NP52" s="200">
        <v>12</v>
      </c>
      <c r="NW52" s="200">
        <v>13</v>
      </c>
      <c r="NZ52" s="200">
        <v>34</v>
      </c>
      <c r="OB52" s="201">
        <v>7136</v>
      </c>
      <c r="OC52" s="200">
        <v>3401</v>
      </c>
      <c r="OD52" s="200">
        <v>103</v>
      </c>
      <c r="OE52" s="200">
        <v>1428</v>
      </c>
      <c r="OF52" s="200">
        <v>4931</v>
      </c>
      <c r="OG52" s="201">
        <v>12067</v>
      </c>
    </row>
    <row r="53" spans="1:397" ht="12.75" customHeight="1">
      <c r="A53" s="209">
        <v>327400</v>
      </c>
      <c r="B53" s="23" t="s">
        <v>164</v>
      </c>
      <c r="P53" s="200">
        <v>1</v>
      </c>
      <c r="Q53" s="200">
        <v>315</v>
      </c>
      <c r="T53" s="200">
        <v>376</v>
      </c>
      <c r="U53" s="200">
        <v>224</v>
      </c>
      <c r="X53" s="200">
        <v>153</v>
      </c>
      <c r="Y53" s="200">
        <v>725</v>
      </c>
      <c r="Z53" s="200">
        <v>3</v>
      </c>
      <c r="AA53" s="200">
        <v>24</v>
      </c>
      <c r="AM53" s="200">
        <v>1</v>
      </c>
      <c r="AO53" s="200">
        <v>1</v>
      </c>
      <c r="AP53" s="200">
        <v>13</v>
      </c>
      <c r="AQ53" s="200">
        <v>12</v>
      </c>
      <c r="AR53" s="200">
        <v>5</v>
      </c>
      <c r="AS53" s="200">
        <v>18</v>
      </c>
      <c r="AV53" s="200">
        <v>1</v>
      </c>
      <c r="AW53" s="200">
        <v>16</v>
      </c>
      <c r="AX53" s="200">
        <v>3</v>
      </c>
      <c r="AZ53" s="200">
        <v>350</v>
      </c>
      <c r="BA53" s="200">
        <v>5</v>
      </c>
      <c r="BB53" s="200">
        <v>3</v>
      </c>
      <c r="BC53" s="200">
        <v>13</v>
      </c>
      <c r="BM53" s="200">
        <v>1</v>
      </c>
      <c r="BX53" s="200">
        <v>15</v>
      </c>
      <c r="BY53" s="200">
        <v>4</v>
      </c>
      <c r="BZ53" s="200">
        <v>20</v>
      </c>
      <c r="CF53" s="200">
        <v>7</v>
      </c>
      <c r="DE53" s="200">
        <v>1</v>
      </c>
      <c r="DG53" s="200">
        <v>1</v>
      </c>
      <c r="DM53" s="200">
        <v>1</v>
      </c>
      <c r="DR53" s="200">
        <v>1</v>
      </c>
      <c r="DS53" s="200">
        <v>4</v>
      </c>
      <c r="DT53" s="200">
        <v>7</v>
      </c>
      <c r="DX53" s="200">
        <v>8</v>
      </c>
      <c r="EO53" s="200">
        <v>1</v>
      </c>
      <c r="FC53" s="200">
        <v>1</v>
      </c>
      <c r="FD53" s="200">
        <v>1</v>
      </c>
      <c r="FE53" s="200">
        <v>1</v>
      </c>
      <c r="FF53" s="200">
        <v>2</v>
      </c>
      <c r="FI53" s="200">
        <v>4</v>
      </c>
      <c r="GD53" s="200">
        <v>9</v>
      </c>
      <c r="GQ53" s="200">
        <v>125</v>
      </c>
      <c r="HS53" s="200">
        <v>3</v>
      </c>
      <c r="IA53" s="200">
        <v>474</v>
      </c>
      <c r="IB53" s="200">
        <v>75</v>
      </c>
      <c r="IC53" s="200">
        <v>30</v>
      </c>
      <c r="II53" s="200">
        <v>242</v>
      </c>
      <c r="IN53" s="200">
        <v>8</v>
      </c>
      <c r="IO53" s="200">
        <v>2</v>
      </c>
      <c r="IP53" s="200">
        <v>15</v>
      </c>
      <c r="IQ53" s="200">
        <v>10</v>
      </c>
      <c r="JE53" s="200">
        <v>2</v>
      </c>
      <c r="JL53" s="200">
        <v>1</v>
      </c>
      <c r="JM53" s="200">
        <v>0</v>
      </c>
      <c r="JO53" s="200">
        <v>7</v>
      </c>
      <c r="JP53" s="200">
        <v>241</v>
      </c>
      <c r="JQ53" s="200">
        <v>2</v>
      </c>
      <c r="JR53" s="200">
        <v>5</v>
      </c>
      <c r="JS53" s="200">
        <v>6</v>
      </c>
      <c r="JT53" s="200">
        <v>3</v>
      </c>
      <c r="JU53" s="200">
        <v>8</v>
      </c>
      <c r="JV53" s="200">
        <v>261</v>
      </c>
      <c r="JW53" s="200">
        <v>87</v>
      </c>
      <c r="JX53" s="200">
        <v>146</v>
      </c>
      <c r="JY53" s="200">
        <v>2</v>
      </c>
      <c r="JZ53" s="200">
        <v>2</v>
      </c>
      <c r="KA53" s="200">
        <v>9</v>
      </c>
      <c r="KC53" s="200">
        <v>7</v>
      </c>
      <c r="KH53" s="200">
        <v>0</v>
      </c>
      <c r="KM53" s="200">
        <v>13</v>
      </c>
      <c r="KN53" s="200">
        <v>3</v>
      </c>
      <c r="KO53" s="200">
        <v>1</v>
      </c>
      <c r="KP53" s="200">
        <v>13</v>
      </c>
      <c r="KS53" s="200">
        <v>20</v>
      </c>
      <c r="KT53" s="200">
        <v>35</v>
      </c>
      <c r="KU53" s="200">
        <v>2</v>
      </c>
      <c r="KV53" s="200">
        <v>3</v>
      </c>
      <c r="KW53" s="200">
        <v>27</v>
      </c>
      <c r="KX53" s="200">
        <v>10</v>
      </c>
      <c r="LA53" s="200">
        <v>8</v>
      </c>
      <c r="LB53" s="200">
        <v>21</v>
      </c>
      <c r="LC53" s="200">
        <v>2</v>
      </c>
      <c r="LD53" s="200">
        <v>12</v>
      </c>
      <c r="LE53" s="200">
        <v>30</v>
      </c>
      <c r="LF53" s="200">
        <v>15</v>
      </c>
      <c r="LH53" s="200">
        <v>5</v>
      </c>
      <c r="LI53" s="200">
        <v>3</v>
      </c>
      <c r="LJ53" s="200">
        <v>13</v>
      </c>
      <c r="LK53" s="200">
        <v>86</v>
      </c>
      <c r="LL53" s="200">
        <v>10</v>
      </c>
      <c r="LM53" s="200">
        <v>4</v>
      </c>
      <c r="LN53" s="200">
        <v>0</v>
      </c>
      <c r="LO53" s="200">
        <v>0</v>
      </c>
      <c r="LP53" s="200">
        <v>10</v>
      </c>
      <c r="LQ53" s="200">
        <v>7</v>
      </c>
      <c r="LT53" s="200">
        <v>141</v>
      </c>
      <c r="LU53" s="200">
        <v>0</v>
      </c>
      <c r="LV53" s="200">
        <v>8</v>
      </c>
      <c r="LW53" s="200">
        <v>14</v>
      </c>
      <c r="LX53" s="200">
        <v>22</v>
      </c>
      <c r="LZ53" s="200">
        <v>10</v>
      </c>
      <c r="MA53" s="200">
        <v>33</v>
      </c>
      <c r="MB53" s="200">
        <v>11</v>
      </c>
      <c r="MC53" s="200">
        <v>8</v>
      </c>
      <c r="MU53" s="200">
        <v>0</v>
      </c>
      <c r="MV53" s="200">
        <v>1</v>
      </c>
      <c r="MW53" s="200">
        <v>2</v>
      </c>
      <c r="NA53" s="200">
        <v>1</v>
      </c>
      <c r="NB53" s="200">
        <v>5</v>
      </c>
      <c r="NC53" s="200">
        <v>7</v>
      </c>
      <c r="ND53" s="200">
        <v>12</v>
      </c>
      <c r="NE53" s="200">
        <v>0</v>
      </c>
      <c r="NF53" s="200">
        <v>9</v>
      </c>
      <c r="NG53" s="200">
        <v>4</v>
      </c>
      <c r="NH53" s="200">
        <v>17</v>
      </c>
      <c r="NI53" s="200">
        <v>3</v>
      </c>
      <c r="NP53" s="200">
        <v>0</v>
      </c>
      <c r="NW53" s="200">
        <v>4</v>
      </c>
      <c r="NZ53" s="200">
        <v>9</v>
      </c>
      <c r="OB53" s="201">
        <v>4798</v>
      </c>
      <c r="OC53" s="200">
        <v>1267</v>
      </c>
      <c r="OD53" s="200">
        <v>74</v>
      </c>
      <c r="OE53" s="200">
        <v>1359</v>
      </c>
      <c r="OF53" s="200">
        <v>2700</v>
      </c>
      <c r="OG53" s="201">
        <v>7497</v>
      </c>
    </row>
    <row r="54" spans="1:397" ht="12.75" customHeight="1">
      <c r="A54" s="209">
        <v>327910</v>
      </c>
      <c r="B54" s="23" t="s">
        <v>165</v>
      </c>
      <c r="Q54" s="200">
        <v>12</v>
      </c>
      <c r="R54" s="200">
        <v>85</v>
      </c>
      <c r="U54" s="200">
        <v>27</v>
      </c>
      <c r="X54" s="200">
        <v>34</v>
      </c>
      <c r="Y54" s="200">
        <v>29</v>
      </c>
      <c r="Z54" s="200">
        <v>5</v>
      </c>
      <c r="AA54" s="200">
        <v>9</v>
      </c>
      <c r="AW54" s="200">
        <v>3</v>
      </c>
      <c r="AX54" s="200">
        <v>453</v>
      </c>
      <c r="AZ54" s="200">
        <v>36</v>
      </c>
      <c r="BB54" s="200">
        <v>5</v>
      </c>
      <c r="BC54" s="200">
        <v>23</v>
      </c>
      <c r="BE54" s="200">
        <v>0</v>
      </c>
      <c r="BH54" s="200">
        <v>2</v>
      </c>
      <c r="BP54" s="200">
        <v>0</v>
      </c>
      <c r="BX54" s="200">
        <v>9</v>
      </c>
      <c r="BY54" s="200">
        <v>2</v>
      </c>
      <c r="BZ54" s="200">
        <v>11</v>
      </c>
      <c r="CF54" s="200">
        <v>2</v>
      </c>
      <c r="CT54" s="200">
        <v>0</v>
      </c>
      <c r="CX54" s="200">
        <v>1</v>
      </c>
      <c r="DE54" s="200">
        <v>1</v>
      </c>
      <c r="DG54" s="200">
        <v>7</v>
      </c>
      <c r="DR54" s="200">
        <v>0</v>
      </c>
      <c r="DS54" s="200">
        <v>8</v>
      </c>
      <c r="DT54" s="200">
        <v>3</v>
      </c>
      <c r="EO54" s="200">
        <v>1</v>
      </c>
      <c r="FC54" s="200">
        <v>0</v>
      </c>
      <c r="FE54" s="200">
        <v>0</v>
      </c>
      <c r="FF54" s="200">
        <v>0</v>
      </c>
      <c r="FI54" s="200">
        <v>0</v>
      </c>
      <c r="GH54" s="200">
        <v>57</v>
      </c>
      <c r="GK54" s="200">
        <v>0</v>
      </c>
      <c r="GM54" s="200">
        <v>2</v>
      </c>
      <c r="HR54" s="200">
        <v>139</v>
      </c>
      <c r="HZ54" s="200">
        <v>0</v>
      </c>
      <c r="IA54" s="200">
        <v>41</v>
      </c>
      <c r="IB54" s="200">
        <v>12</v>
      </c>
      <c r="IC54" s="200">
        <v>3</v>
      </c>
      <c r="IF54" s="200">
        <v>1</v>
      </c>
      <c r="II54" s="200">
        <v>10</v>
      </c>
      <c r="IL54" s="200">
        <v>0</v>
      </c>
      <c r="IM54" s="200">
        <v>7</v>
      </c>
      <c r="IN54" s="200">
        <v>6</v>
      </c>
      <c r="IO54" s="200">
        <v>5</v>
      </c>
      <c r="IP54" s="200">
        <v>45</v>
      </c>
      <c r="IQ54" s="200">
        <v>24</v>
      </c>
      <c r="IR54" s="200">
        <v>4</v>
      </c>
      <c r="IS54" s="200">
        <v>7</v>
      </c>
      <c r="IT54" s="200">
        <v>1</v>
      </c>
      <c r="IZ54" s="200">
        <v>1</v>
      </c>
      <c r="JA54" s="200">
        <v>34</v>
      </c>
      <c r="JB54" s="200">
        <v>0</v>
      </c>
      <c r="JE54" s="200">
        <v>6</v>
      </c>
      <c r="JF54" s="200">
        <v>5</v>
      </c>
      <c r="JI54" s="200">
        <v>0</v>
      </c>
      <c r="JJ54" s="200">
        <v>1</v>
      </c>
      <c r="JK54" s="200">
        <v>5</v>
      </c>
      <c r="JL54" s="200">
        <v>17</v>
      </c>
      <c r="JN54" s="200">
        <v>40</v>
      </c>
      <c r="JO54" s="200">
        <v>23</v>
      </c>
      <c r="JP54" s="200">
        <v>131</v>
      </c>
      <c r="JQ54" s="200">
        <v>0</v>
      </c>
      <c r="JR54" s="200">
        <v>0</v>
      </c>
      <c r="JS54" s="200">
        <v>0</v>
      </c>
      <c r="JT54" s="200">
        <v>0</v>
      </c>
      <c r="JU54" s="200">
        <v>8</v>
      </c>
      <c r="JV54" s="200">
        <v>24</v>
      </c>
      <c r="JW54" s="200">
        <v>9</v>
      </c>
      <c r="JX54" s="200">
        <v>79</v>
      </c>
      <c r="JY54" s="200">
        <v>1</v>
      </c>
      <c r="JZ54" s="200">
        <v>0</v>
      </c>
      <c r="KA54" s="200">
        <v>1</v>
      </c>
      <c r="KC54" s="200">
        <v>8</v>
      </c>
      <c r="KH54" s="200">
        <v>0</v>
      </c>
      <c r="KM54" s="200">
        <v>9</v>
      </c>
      <c r="KN54" s="200">
        <v>3</v>
      </c>
      <c r="KO54" s="200">
        <v>1</v>
      </c>
      <c r="KP54" s="200">
        <v>10</v>
      </c>
      <c r="KS54" s="200">
        <v>19</v>
      </c>
      <c r="KT54" s="200">
        <v>12</v>
      </c>
      <c r="KU54" s="200">
        <v>3</v>
      </c>
      <c r="KV54" s="200">
        <v>1</v>
      </c>
      <c r="KW54" s="200">
        <v>15</v>
      </c>
      <c r="KX54" s="200">
        <v>5</v>
      </c>
      <c r="LA54" s="200">
        <v>4</v>
      </c>
      <c r="LB54" s="200">
        <v>3</v>
      </c>
      <c r="LC54" s="200">
        <v>0</v>
      </c>
      <c r="LD54" s="200">
        <v>2</v>
      </c>
      <c r="LE54" s="200">
        <v>9</v>
      </c>
      <c r="LF54" s="200">
        <v>13</v>
      </c>
      <c r="LH54" s="200">
        <v>3</v>
      </c>
      <c r="LI54" s="200">
        <v>1</v>
      </c>
      <c r="LJ54" s="200">
        <v>10</v>
      </c>
      <c r="LK54" s="200">
        <v>13</v>
      </c>
      <c r="LL54" s="200">
        <v>5</v>
      </c>
      <c r="LM54" s="200">
        <v>10</v>
      </c>
      <c r="LN54" s="200">
        <v>2</v>
      </c>
      <c r="LO54" s="200">
        <v>0</v>
      </c>
      <c r="LP54" s="200">
        <v>16</v>
      </c>
      <c r="LQ54" s="200">
        <v>14</v>
      </c>
      <c r="LT54" s="200">
        <v>155</v>
      </c>
      <c r="LU54" s="200">
        <v>1</v>
      </c>
      <c r="LV54" s="200">
        <v>1</v>
      </c>
      <c r="LW54" s="200">
        <v>3</v>
      </c>
      <c r="LX54" s="200">
        <v>3</v>
      </c>
      <c r="LZ54" s="200">
        <v>2</v>
      </c>
      <c r="MA54" s="200">
        <v>12</v>
      </c>
      <c r="MB54" s="200">
        <v>2</v>
      </c>
      <c r="MC54" s="200">
        <v>11</v>
      </c>
      <c r="MT54" s="200">
        <v>0</v>
      </c>
      <c r="MU54" s="200">
        <v>0</v>
      </c>
      <c r="MV54" s="200">
        <v>0</v>
      </c>
      <c r="MW54" s="200">
        <v>1</v>
      </c>
      <c r="NA54" s="200">
        <v>1</v>
      </c>
      <c r="NB54" s="200">
        <v>3</v>
      </c>
      <c r="NC54" s="200">
        <v>4</v>
      </c>
      <c r="ND54" s="200">
        <v>6</v>
      </c>
      <c r="NE54" s="200">
        <v>0</v>
      </c>
      <c r="NF54" s="200">
        <v>3</v>
      </c>
      <c r="NG54" s="200">
        <v>2</v>
      </c>
      <c r="NH54" s="200">
        <v>6</v>
      </c>
      <c r="NI54" s="200">
        <v>1</v>
      </c>
      <c r="NP54" s="200">
        <v>1</v>
      </c>
      <c r="NW54" s="200">
        <v>4</v>
      </c>
      <c r="NZ54" s="200">
        <v>11</v>
      </c>
      <c r="OB54" s="201">
        <v>1944</v>
      </c>
      <c r="OC54" s="200">
        <v>681</v>
      </c>
      <c r="OD54" s="200">
        <v>22</v>
      </c>
      <c r="OE54" s="200">
        <v>1798</v>
      </c>
      <c r="OF54" s="200">
        <v>2500</v>
      </c>
      <c r="OG54" s="201">
        <v>4444</v>
      </c>
    </row>
    <row r="55" spans="1:397" ht="12.75" customHeight="1">
      <c r="A55" s="209">
        <v>327991</v>
      </c>
      <c r="B55" s="23" t="s">
        <v>166</v>
      </c>
      <c r="Q55" s="200">
        <v>12</v>
      </c>
      <c r="T55" s="200">
        <v>191</v>
      </c>
      <c r="U55" s="200">
        <v>54</v>
      </c>
      <c r="X55" s="200">
        <v>22</v>
      </c>
      <c r="Y55" s="200">
        <v>27</v>
      </c>
      <c r="Z55" s="200">
        <v>4</v>
      </c>
      <c r="AA55" s="200">
        <v>13</v>
      </c>
      <c r="AO55" s="200">
        <v>14</v>
      </c>
      <c r="AQ55" s="200">
        <v>45</v>
      </c>
      <c r="AX55" s="200">
        <v>15</v>
      </c>
      <c r="AY55" s="200">
        <v>137</v>
      </c>
      <c r="AZ55" s="200">
        <v>39</v>
      </c>
      <c r="BB55" s="200">
        <v>7</v>
      </c>
      <c r="BC55" s="200">
        <v>1</v>
      </c>
      <c r="BP55" s="200">
        <v>125</v>
      </c>
      <c r="BX55" s="200">
        <v>23</v>
      </c>
      <c r="BY55" s="200">
        <v>7</v>
      </c>
      <c r="BZ55" s="200">
        <v>31</v>
      </c>
      <c r="CF55" s="200">
        <v>11</v>
      </c>
      <c r="CX55" s="200">
        <v>14</v>
      </c>
      <c r="DE55" s="200">
        <v>3</v>
      </c>
      <c r="DG55" s="200">
        <v>1</v>
      </c>
      <c r="DM55" s="200">
        <v>2</v>
      </c>
      <c r="DN55" s="200">
        <v>0</v>
      </c>
      <c r="DO55" s="200">
        <v>0</v>
      </c>
      <c r="DP55" s="200">
        <v>0</v>
      </c>
      <c r="DR55" s="200">
        <v>1</v>
      </c>
      <c r="GK55" s="200">
        <v>0</v>
      </c>
      <c r="HV55" s="200">
        <v>141</v>
      </c>
      <c r="IA55" s="200">
        <v>14</v>
      </c>
      <c r="IB55" s="200">
        <v>15</v>
      </c>
      <c r="IC55" s="200">
        <v>0</v>
      </c>
      <c r="II55" s="200">
        <v>11</v>
      </c>
      <c r="IO55" s="200">
        <v>15</v>
      </c>
      <c r="IP55" s="200">
        <v>86</v>
      </c>
      <c r="IQ55" s="200">
        <v>112</v>
      </c>
      <c r="IR55" s="200">
        <v>2</v>
      </c>
      <c r="IS55" s="200">
        <v>19</v>
      </c>
      <c r="JB55" s="200">
        <v>27</v>
      </c>
      <c r="JE55" s="200">
        <v>16</v>
      </c>
      <c r="JL55" s="200">
        <v>6</v>
      </c>
      <c r="JP55" s="200">
        <v>188</v>
      </c>
      <c r="JU55" s="200">
        <v>19</v>
      </c>
      <c r="JV55" s="200">
        <v>48</v>
      </c>
      <c r="JW55" s="200">
        <v>10</v>
      </c>
      <c r="JX55" s="200">
        <v>68</v>
      </c>
      <c r="JY55" s="200">
        <v>4</v>
      </c>
      <c r="JZ55" s="200">
        <v>0</v>
      </c>
      <c r="KC55" s="200">
        <v>9</v>
      </c>
      <c r="KH55" s="200">
        <v>0</v>
      </c>
      <c r="KM55" s="200">
        <v>21</v>
      </c>
      <c r="KN55" s="200">
        <v>8</v>
      </c>
      <c r="KO55" s="200">
        <v>1</v>
      </c>
      <c r="KP55" s="200">
        <v>25</v>
      </c>
      <c r="KS55" s="200">
        <v>41</v>
      </c>
      <c r="KT55" s="200">
        <v>22</v>
      </c>
      <c r="KU55" s="200">
        <v>9</v>
      </c>
      <c r="KV55" s="200">
        <v>1</v>
      </c>
      <c r="KW55" s="200">
        <v>17</v>
      </c>
      <c r="KX55" s="200">
        <v>5</v>
      </c>
      <c r="LA55" s="200">
        <v>18</v>
      </c>
      <c r="LB55" s="200">
        <v>7</v>
      </c>
      <c r="LC55" s="200">
        <v>1</v>
      </c>
      <c r="LD55" s="200">
        <v>4</v>
      </c>
      <c r="LE55" s="200">
        <v>17</v>
      </c>
      <c r="LF55" s="200">
        <v>20</v>
      </c>
      <c r="LH55" s="200">
        <v>5</v>
      </c>
      <c r="LI55" s="200">
        <v>2</v>
      </c>
      <c r="LJ55" s="200">
        <v>20</v>
      </c>
      <c r="LK55" s="200">
        <v>42</v>
      </c>
      <c r="LL55" s="200">
        <v>17</v>
      </c>
      <c r="LM55" s="200">
        <v>11</v>
      </c>
      <c r="LN55" s="200">
        <v>1</v>
      </c>
      <c r="LO55" s="200">
        <v>1</v>
      </c>
      <c r="LP55" s="200">
        <v>47</v>
      </c>
      <c r="LQ55" s="200">
        <v>28</v>
      </c>
      <c r="LT55" s="200">
        <v>155</v>
      </c>
      <c r="LU55" s="200">
        <v>2</v>
      </c>
      <c r="LV55" s="200">
        <v>6</v>
      </c>
      <c r="LW55" s="200">
        <v>13</v>
      </c>
      <c r="LX55" s="200">
        <v>21</v>
      </c>
      <c r="LY55" s="200">
        <v>2</v>
      </c>
      <c r="LZ55" s="200">
        <v>10</v>
      </c>
      <c r="MA55" s="200">
        <v>19</v>
      </c>
      <c r="MB55" s="200">
        <v>11</v>
      </c>
      <c r="MC55" s="200">
        <v>10</v>
      </c>
      <c r="MT55" s="200">
        <v>0</v>
      </c>
      <c r="MU55" s="200">
        <v>1</v>
      </c>
      <c r="MV55" s="200">
        <v>0</v>
      </c>
      <c r="MW55" s="200">
        <v>1</v>
      </c>
      <c r="NA55" s="200">
        <v>2</v>
      </c>
      <c r="NB55" s="200">
        <v>9</v>
      </c>
      <c r="NC55" s="200">
        <v>6</v>
      </c>
      <c r="ND55" s="200">
        <v>12</v>
      </c>
      <c r="NE55" s="200">
        <v>1</v>
      </c>
      <c r="NF55" s="200">
        <v>5</v>
      </c>
      <c r="NG55" s="200">
        <v>3</v>
      </c>
      <c r="NH55" s="200">
        <v>10</v>
      </c>
      <c r="NI55" s="200">
        <v>2</v>
      </c>
      <c r="NP55" s="200">
        <v>3</v>
      </c>
      <c r="NW55" s="200">
        <v>4</v>
      </c>
      <c r="NZ55" s="200">
        <v>5</v>
      </c>
      <c r="OB55" s="201">
        <v>2312</v>
      </c>
      <c r="OC55" s="200">
        <v>1489</v>
      </c>
      <c r="OD55" s="200">
        <v>47</v>
      </c>
      <c r="OE55" s="200">
        <v>421</v>
      </c>
      <c r="OF55" s="200">
        <v>1956</v>
      </c>
      <c r="OG55" s="201">
        <v>4268</v>
      </c>
    </row>
    <row r="56" spans="1:397" ht="12.75" customHeight="1">
      <c r="A56" s="209">
        <v>327992</v>
      </c>
      <c r="B56" s="23" t="s">
        <v>167</v>
      </c>
      <c r="P56" s="200">
        <v>0</v>
      </c>
      <c r="Q56" s="200">
        <v>52</v>
      </c>
      <c r="R56" s="200">
        <v>28</v>
      </c>
      <c r="S56" s="200">
        <v>10</v>
      </c>
      <c r="T56" s="200">
        <v>191</v>
      </c>
      <c r="U56" s="200">
        <v>69</v>
      </c>
      <c r="X56" s="200">
        <v>57</v>
      </c>
      <c r="Y56" s="200">
        <v>120</v>
      </c>
      <c r="Z56" s="200">
        <v>3</v>
      </c>
      <c r="AA56" s="200">
        <v>16</v>
      </c>
      <c r="AS56" s="200">
        <v>10</v>
      </c>
      <c r="AW56" s="200">
        <v>12</v>
      </c>
      <c r="AZ56" s="200">
        <v>272</v>
      </c>
      <c r="BC56" s="200">
        <v>66</v>
      </c>
      <c r="BP56" s="200">
        <v>1</v>
      </c>
      <c r="BX56" s="200">
        <v>22</v>
      </c>
      <c r="BY56" s="200">
        <v>7</v>
      </c>
      <c r="BZ56" s="200">
        <v>30</v>
      </c>
      <c r="CF56" s="200">
        <v>9</v>
      </c>
      <c r="CX56" s="200">
        <v>1</v>
      </c>
      <c r="DE56" s="200">
        <v>4</v>
      </c>
      <c r="DG56" s="200">
        <v>1</v>
      </c>
      <c r="DM56" s="200">
        <v>1</v>
      </c>
      <c r="DN56" s="200">
        <v>0</v>
      </c>
      <c r="DR56" s="200">
        <v>3</v>
      </c>
      <c r="DS56" s="200">
        <v>25</v>
      </c>
      <c r="DT56" s="200">
        <v>11</v>
      </c>
      <c r="EO56" s="200">
        <v>4</v>
      </c>
      <c r="FC56" s="200">
        <v>1</v>
      </c>
      <c r="FE56" s="200">
        <v>1</v>
      </c>
      <c r="FF56" s="200">
        <v>1</v>
      </c>
      <c r="FI56" s="200">
        <v>8</v>
      </c>
      <c r="IA56" s="200">
        <v>10</v>
      </c>
      <c r="IB56" s="200">
        <v>13</v>
      </c>
      <c r="IC56" s="200">
        <v>0</v>
      </c>
      <c r="II56" s="200">
        <v>42</v>
      </c>
      <c r="IQ56" s="200">
        <v>29</v>
      </c>
      <c r="JE56" s="200">
        <v>3</v>
      </c>
      <c r="JL56" s="200">
        <v>1</v>
      </c>
      <c r="JP56" s="200">
        <v>61</v>
      </c>
      <c r="JQ56" s="200">
        <v>2</v>
      </c>
      <c r="JR56" s="200">
        <v>0</v>
      </c>
      <c r="JS56" s="200">
        <v>0</v>
      </c>
      <c r="JT56" s="200">
        <v>0</v>
      </c>
      <c r="JU56" s="200">
        <v>11</v>
      </c>
      <c r="JV56" s="200">
        <v>64</v>
      </c>
      <c r="JW56" s="200">
        <v>35</v>
      </c>
      <c r="JX56" s="200">
        <v>58</v>
      </c>
      <c r="JY56" s="200">
        <v>3</v>
      </c>
      <c r="JZ56" s="200">
        <v>0</v>
      </c>
      <c r="KA56" s="200">
        <v>2</v>
      </c>
      <c r="KC56" s="200">
        <v>3</v>
      </c>
      <c r="KH56" s="200">
        <v>0</v>
      </c>
      <c r="KM56" s="200">
        <v>8</v>
      </c>
      <c r="KN56" s="200">
        <v>3</v>
      </c>
      <c r="KO56" s="200">
        <v>0</v>
      </c>
      <c r="KP56" s="200">
        <v>16</v>
      </c>
      <c r="KS56" s="200">
        <v>28</v>
      </c>
      <c r="KT56" s="200">
        <v>14</v>
      </c>
      <c r="KU56" s="200">
        <v>5</v>
      </c>
      <c r="KV56" s="200">
        <v>2</v>
      </c>
      <c r="KW56" s="200">
        <v>13</v>
      </c>
      <c r="KX56" s="200">
        <v>4</v>
      </c>
      <c r="LA56" s="200">
        <v>5</v>
      </c>
      <c r="LB56" s="200">
        <v>5</v>
      </c>
      <c r="LC56" s="200">
        <v>0</v>
      </c>
      <c r="LD56" s="200">
        <v>3</v>
      </c>
      <c r="LE56" s="200">
        <v>14</v>
      </c>
      <c r="LF56" s="200">
        <v>11</v>
      </c>
      <c r="LH56" s="200">
        <v>4</v>
      </c>
      <c r="LI56" s="200">
        <v>2</v>
      </c>
      <c r="LJ56" s="200">
        <v>9</v>
      </c>
      <c r="LK56" s="200">
        <v>61</v>
      </c>
      <c r="LL56" s="200">
        <v>1</v>
      </c>
      <c r="LM56" s="200">
        <v>3</v>
      </c>
      <c r="LN56" s="200">
        <v>1</v>
      </c>
      <c r="LO56" s="200">
        <v>0</v>
      </c>
      <c r="LP56" s="200">
        <v>5</v>
      </c>
      <c r="LQ56" s="200">
        <v>21</v>
      </c>
      <c r="LT56" s="200">
        <v>60</v>
      </c>
      <c r="LU56" s="200">
        <v>0</v>
      </c>
      <c r="LW56" s="200">
        <v>1</v>
      </c>
      <c r="LX56" s="200">
        <v>4</v>
      </c>
      <c r="LZ56" s="200">
        <v>2</v>
      </c>
      <c r="MA56" s="200">
        <v>22</v>
      </c>
      <c r="MB56" s="200">
        <v>2</v>
      </c>
      <c r="MC56" s="200">
        <v>9</v>
      </c>
      <c r="MU56" s="200">
        <v>1</v>
      </c>
      <c r="MV56" s="200">
        <v>0</v>
      </c>
      <c r="MW56" s="200">
        <v>1</v>
      </c>
      <c r="NA56" s="200">
        <v>1</v>
      </c>
      <c r="NB56" s="200">
        <v>6</v>
      </c>
      <c r="NC56" s="200">
        <v>6</v>
      </c>
      <c r="ND56" s="200">
        <v>11</v>
      </c>
      <c r="NE56" s="200">
        <v>0</v>
      </c>
      <c r="NF56" s="200">
        <v>6</v>
      </c>
      <c r="NG56" s="200">
        <v>3</v>
      </c>
      <c r="NH56" s="200">
        <v>12</v>
      </c>
      <c r="NI56" s="200">
        <v>2</v>
      </c>
      <c r="NP56" s="200">
        <v>2</v>
      </c>
      <c r="NW56" s="200">
        <v>3</v>
      </c>
      <c r="NZ56" s="200">
        <v>4</v>
      </c>
      <c r="OB56" s="201">
        <v>1770</v>
      </c>
      <c r="OC56" s="200">
        <v>430</v>
      </c>
      <c r="OD56" s="200">
        <v>23</v>
      </c>
      <c r="OE56" s="200">
        <v>929</v>
      </c>
      <c r="OF56" s="200">
        <v>1383</v>
      </c>
      <c r="OG56" s="201">
        <v>3153</v>
      </c>
    </row>
    <row r="57" spans="1:397" ht="12.75" customHeight="1">
      <c r="A57" s="209">
        <v>327993</v>
      </c>
      <c r="B57" s="23" t="s">
        <v>168</v>
      </c>
      <c r="P57" s="200">
        <v>0</v>
      </c>
      <c r="Q57" s="200">
        <v>104</v>
      </c>
      <c r="U57" s="200">
        <v>126</v>
      </c>
      <c r="X57" s="200">
        <v>157</v>
      </c>
      <c r="Y57" s="200">
        <v>242</v>
      </c>
      <c r="Z57" s="200">
        <v>18</v>
      </c>
      <c r="AA57" s="200">
        <v>14</v>
      </c>
      <c r="AM57" s="200">
        <v>3</v>
      </c>
      <c r="AO57" s="200">
        <v>1</v>
      </c>
      <c r="AP57" s="200">
        <v>55</v>
      </c>
      <c r="AR57" s="200">
        <v>217</v>
      </c>
      <c r="AS57" s="200">
        <v>7</v>
      </c>
      <c r="AX57" s="200">
        <v>85</v>
      </c>
      <c r="BA57" s="200">
        <v>3</v>
      </c>
      <c r="BC57" s="200">
        <v>27</v>
      </c>
      <c r="BF57" s="200">
        <v>19</v>
      </c>
      <c r="BH57" s="200">
        <v>10</v>
      </c>
      <c r="BM57" s="200">
        <v>6</v>
      </c>
      <c r="BP57" s="200">
        <v>2</v>
      </c>
      <c r="BW57" s="200">
        <v>0</v>
      </c>
      <c r="BX57" s="200">
        <v>35</v>
      </c>
      <c r="BY57" s="200">
        <v>11</v>
      </c>
      <c r="BZ57" s="200">
        <v>47</v>
      </c>
      <c r="CF57" s="200">
        <v>46</v>
      </c>
      <c r="CN57" s="200">
        <v>0</v>
      </c>
      <c r="CX57" s="200">
        <v>5</v>
      </c>
      <c r="DE57" s="200">
        <v>2</v>
      </c>
      <c r="DG57" s="200">
        <v>1</v>
      </c>
      <c r="DM57" s="200">
        <v>2</v>
      </c>
      <c r="DN57" s="200">
        <v>0</v>
      </c>
      <c r="DO57" s="200">
        <v>0</v>
      </c>
      <c r="DP57" s="200">
        <v>0</v>
      </c>
      <c r="DR57" s="200">
        <v>5</v>
      </c>
      <c r="DS57" s="200">
        <v>40</v>
      </c>
      <c r="DT57" s="200">
        <v>17</v>
      </c>
      <c r="EO57" s="200">
        <v>7</v>
      </c>
      <c r="FC57" s="200">
        <v>0</v>
      </c>
      <c r="FE57" s="200">
        <v>1</v>
      </c>
      <c r="FF57" s="200">
        <v>1</v>
      </c>
      <c r="FI57" s="200">
        <v>15</v>
      </c>
      <c r="GD57" s="200">
        <v>8</v>
      </c>
      <c r="GK57" s="200">
        <v>0</v>
      </c>
      <c r="HR57" s="200">
        <v>34</v>
      </c>
      <c r="HZ57" s="200">
        <v>1</v>
      </c>
      <c r="IA57" s="200">
        <v>61</v>
      </c>
      <c r="IB57" s="200">
        <v>20</v>
      </c>
      <c r="IC57" s="200">
        <v>40</v>
      </c>
      <c r="IF57" s="200">
        <v>29</v>
      </c>
      <c r="II57" s="200">
        <v>83</v>
      </c>
      <c r="IL57" s="200">
        <v>12</v>
      </c>
      <c r="IM57" s="200">
        <v>3</v>
      </c>
      <c r="IN57" s="200">
        <v>13</v>
      </c>
      <c r="IO57" s="200">
        <v>9</v>
      </c>
      <c r="IP57" s="200">
        <v>28</v>
      </c>
      <c r="IQ57" s="200">
        <v>77</v>
      </c>
      <c r="IR57" s="200">
        <v>58</v>
      </c>
      <c r="IS57" s="200">
        <v>23</v>
      </c>
      <c r="IT57" s="200">
        <v>5</v>
      </c>
      <c r="IZ57" s="200">
        <v>4</v>
      </c>
      <c r="JA57" s="200">
        <v>53</v>
      </c>
      <c r="JE57" s="200">
        <v>13</v>
      </c>
      <c r="JF57" s="200">
        <v>115</v>
      </c>
      <c r="JG57" s="200">
        <v>12</v>
      </c>
      <c r="JH57" s="200">
        <v>6</v>
      </c>
      <c r="JL57" s="200">
        <v>15</v>
      </c>
      <c r="JO57" s="200">
        <v>44</v>
      </c>
      <c r="JP57" s="200">
        <v>156</v>
      </c>
      <c r="JQ57" s="200">
        <v>3</v>
      </c>
      <c r="JR57" s="200">
        <v>0</v>
      </c>
      <c r="JS57" s="200">
        <v>0</v>
      </c>
      <c r="JT57" s="200">
        <v>1</v>
      </c>
      <c r="JU57" s="200">
        <v>15</v>
      </c>
      <c r="JV57" s="200">
        <v>66</v>
      </c>
      <c r="JW57" s="200">
        <v>8</v>
      </c>
      <c r="JX57" s="200">
        <v>77</v>
      </c>
      <c r="JY57" s="200">
        <v>3</v>
      </c>
      <c r="JZ57" s="200">
        <v>1</v>
      </c>
      <c r="KA57" s="200">
        <v>10</v>
      </c>
      <c r="KC57" s="200">
        <v>12</v>
      </c>
      <c r="KH57" s="200">
        <v>0</v>
      </c>
      <c r="KM57" s="200">
        <v>8</v>
      </c>
      <c r="KN57" s="200">
        <v>3</v>
      </c>
      <c r="KO57" s="200">
        <v>1</v>
      </c>
      <c r="KP57" s="200">
        <v>22</v>
      </c>
      <c r="KS57" s="200">
        <v>33</v>
      </c>
      <c r="KT57" s="200">
        <v>14</v>
      </c>
      <c r="KU57" s="200">
        <v>6</v>
      </c>
      <c r="KV57" s="200">
        <v>2</v>
      </c>
      <c r="KW57" s="200">
        <v>15</v>
      </c>
      <c r="KX57" s="200">
        <v>5</v>
      </c>
      <c r="LA57" s="200">
        <v>6</v>
      </c>
      <c r="LB57" s="200">
        <v>7</v>
      </c>
      <c r="LC57" s="200">
        <v>1</v>
      </c>
      <c r="LD57" s="200">
        <v>4</v>
      </c>
      <c r="LE57" s="200">
        <v>16</v>
      </c>
      <c r="LF57" s="200">
        <v>13</v>
      </c>
      <c r="LH57" s="200">
        <v>6</v>
      </c>
      <c r="LI57" s="200">
        <v>2</v>
      </c>
      <c r="LJ57" s="200">
        <v>10</v>
      </c>
      <c r="LK57" s="200">
        <v>22</v>
      </c>
      <c r="LL57" s="200">
        <v>4</v>
      </c>
      <c r="LM57" s="200">
        <v>5</v>
      </c>
      <c r="LN57" s="200">
        <v>0</v>
      </c>
      <c r="LO57" s="200">
        <v>0</v>
      </c>
      <c r="LP57" s="200">
        <v>15</v>
      </c>
      <c r="LQ57" s="200">
        <v>25</v>
      </c>
      <c r="LT57" s="200">
        <v>198</v>
      </c>
      <c r="LU57" s="200">
        <v>0</v>
      </c>
      <c r="LV57" s="200">
        <v>1</v>
      </c>
      <c r="LW57" s="200">
        <v>4</v>
      </c>
      <c r="LX57" s="200">
        <v>7</v>
      </c>
      <c r="LZ57" s="200">
        <v>3</v>
      </c>
      <c r="MA57" s="200">
        <v>21</v>
      </c>
      <c r="MB57" s="200">
        <v>3</v>
      </c>
      <c r="MC57" s="200">
        <v>45</v>
      </c>
      <c r="MT57" s="200">
        <v>0</v>
      </c>
      <c r="MU57" s="200">
        <v>1</v>
      </c>
      <c r="MV57" s="200">
        <v>0</v>
      </c>
      <c r="MW57" s="200">
        <v>1</v>
      </c>
      <c r="NA57" s="200">
        <v>2</v>
      </c>
      <c r="NB57" s="200">
        <v>6</v>
      </c>
      <c r="NC57" s="200">
        <v>6</v>
      </c>
      <c r="ND57" s="200">
        <v>10</v>
      </c>
      <c r="NE57" s="200">
        <v>0</v>
      </c>
      <c r="NF57" s="200">
        <v>5</v>
      </c>
      <c r="NG57" s="200">
        <v>3</v>
      </c>
      <c r="NH57" s="200">
        <v>10</v>
      </c>
      <c r="NI57" s="200">
        <v>2</v>
      </c>
      <c r="NP57" s="200">
        <v>2</v>
      </c>
      <c r="NW57" s="200">
        <v>19</v>
      </c>
      <c r="NZ57" s="200">
        <v>14</v>
      </c>
      <c r="OB57" s="201">
        <v>3055</v>
      </c>
      <c r="OC57" s="200">
        <v>1455</v>
      </c>
      <c r="OD57" s="200">
        <v>67</v>
      </c>
      <c r="OE57" s="200">
        <v>1391</v>
      </c>
      <c r="OF57" s="200">
        <v>2912</v>
      </c>
      <c r="OG57" s="201">
        <v>5967</v>
      </c>
    </row>
    <row r="58" spans="1:397" ht="12.75" customHeight="1">
      <c r="A58" s="209">
        <v>327999</v>
      </c>
      <c r="B58" s="23" t="s">
        <v>169</v>
      </c>
      <c r="M58" s="200">
        <v>2</v>
      </c>
      <c r="Q58" s="200">
        <v>27</v>
      </c>
      <c r="U58" s="200">
        <v>151</v>
      </c>
      <c r="X58" s="200">
        <v>24</v>
      </c>
      <c r="Y58" s="200">
        <v>61</v>
      </c>
      <c r="Z58" s="200">
        <v>3</v>
      </c>
      <c r="AA58" s="200">
        <v>10</v>
      </c>
      <c r="AM58" s="200">
        <v>5</v>
      </c>
      <c r="AO58" s="200">
        <v>2</v>
      </c>
      <c r="AP58" s="200">
        <v>27</v>
      </c>
      <c r="AQ58" s="200">
        <v>0</v>
      </c>
      <c r="AR58" s="200">
        <v>3</v>
      </c>
      <c r="AS58" s="200">
        <v>335</v>
      </c>
      <c r="AV58" s="200">
        <v>15</v>
      </c>
      <c r="AW58" s="200">
        <v>77</v>
      </c>
      <c r="AZ58" s="200">
        <v>0</v>
      </c>
      <c r="BB58" s="200">
        <v>56</v>
      </c>
      <c r="BC58" s="200">
        <v>5</v>
      </c>
      <c r="BM58" s="200">
        <v>6</v>
      </c>
      <c r="BP58" s="200">
        <v>0</v>
      </c>
      <c r="BR58" s="200">
        <v>6</v>
      </c>
      <c r="BX58" s="200">
        <v>10</v>
      </c>
      <c r="BY58" s="200">
        <v>3</v>
      </c>
      <c r="BZ58" s="200">
        <v>14</v>
      </c>
      <c r="CF58" s="200">
        <v>46</v>
      </c>
      <c r="CX58" s="200">
        <v>0</v>
      </c>
      <c r="DE58" s="200">
        <v>0</v>
      </c>
      <c r="DG58" s="200">
        <v>1</v>
      </c>
      <c r="DM58" s="200">
        <v>1</v>
      </c>
      <c r="DN58" s="200">
        <v>0</v>
      </c>
      <c r="DP58" s="200">
        <v>0</v>
      </c>
      <c r="DR58" s="200">
        <v>2</v>
      </c>
      <c r="DS58" s="200">
        <v>11</v>
      </c>
      <c r="DT58" s="200">
        <v>4</v>
      </c>
      <c r="EO58" s="200">
        <v>2</v>
      </c>
      <c r="FC58" s="200">
        <v>1</v>
      </c>
      <c r="FD58" s="200">
        <v>1</v>
      </c>
      <c r="FE58" s="200">
        <v>0</v>
      </c>
      <c r="FF58" s="200">
        <v>1</v>
      </c>
      <c r="FI58" s="200">
        <v>7</v>
      </c>
      <c r="GA58" s="200">
        <v>0</v>
      </c>
      <c r="GD58" s="200">
        <v>101</v>
      </c>
      <c r="HS58" s="200">
        <v>0</v>
      </c>
      <c r="HW58" s="200">
        <v>0</v>
      </c>
      <c r="HZ58" s="200">
        <v>0</v>
      </c>
      <c r="IA58" s="200">
        <v>4</v>
      </c>
      <c r="IB58" s="200">
        <v>2</v>
      </c>
      <c r="IC58" s="200">
        <v>53</v>
      </c>
      <c r="IF58" s="200">
        <v>0</v>
      </c>
      <c r="II58" s="200">
        <v>22</v>
      </c>
      <c r="IL58" s="200">
        <v>2</v>
      </c>
      <c r="IM58" s="200">
        <v>1</v>
      </c>
      <c r="IN58" s="200">
        <v>0</v>
      </c>
      <c r="IO58" s="200">
        <v>0</v>
      </c>
      <c r="IP58" s="200">
        <v>1</v>
      </c>
      <c r="IQ58" s="200">
        <v>2</v>
      </c>
      <c r="IR58" s="200">
        <v>4</v>
      </c>
      <c r="IS58" s="200">
        <v>1</v>
      </c>
      <c r="IT58" s="200">
        <v>0</v>
      </c>
      <c r="IZ58" s="200">
        <v>21</v>
      </c>
      <c r="JA58" s="200">
        <v>9</v>
      </c>
      <c r="JB58" s="200">
        <v>1</v>
      </c>
      <c r="JE58" s="200">
        <v>1</v>
      </c>
      <c r="JF58" s="200">
        <v>4</v>
      </c>
      <c r="JG58" s="200">
        <v>0</v>
      </c>
      <c r="JH58" s="200">
        <v>0</v>
      </c>
      <c r="JL58" s="200">
        <v>41</v>
      </c>
      <c r="JM58" s="200">
        <v>0</v>
      </c>
      <c r="JO58" s="200">
        <v>7</v>
      </c>
      <c r="JP58" s="200">
        <v>140</v>
      </c>
      <c r="JQ58" s="200">
        <v>2</v>
      </c>
      <c r="JR58" s="200">
        <v>0</v>
      </c>
      <c r="JS58" s="200">
        <v>0</v>
      </c>
      <c r="JT58" s="200">
        <v>0</v>
      </c>
      <c r="JU58" s="200">
        <v>14</v>
      </c>
      <c r="JV58" s="200">
        <v>45</v>
      </c>
      <c r="JW58" s="200">
        <v>10</v>
      </c>
      <c r="JX58" s="200">
        <v>79</v>
      </c>
      <c r="JY58" s="200">
        <v>3</v>
      </c>
      <c r="JZ58" s="200">
        <v>0</v>
      </c>
      <c r="KA58" s="200">
        <v>1</v>
      </c>
      <c r="KC58" s="200">
        <v>4</v>
      </c>
      <c r="KE58" s="200">
        <v>0</v>
      </c>
      <c r="KH58" s="200">
        <v>0</v>
      </c>
      <c r="KM58" s="200">
        <v>10</v>
      </c>
      <c r="KN58" s="200">
        <v>4</v>
      </c>
      <c r="KO58" s="200">
        <v>1</v>
      </c>
      <c r="KP58" s="200">
        <v>17</v>
      </c>
      <c r="KS58" s="200">
        <v>25</v>
      </c>
      <c r="KT58" s="200">
        <v>13</v>
      </c>
      <c r="KU58" s="200">
        <v>2</v>
      </c>
      <c r="KV58" s="200">
        <v>1</v>
      </c>
      <c r="KW58" s="200">
        <v>15</v>
      </c>
      <c r="KX58" s="200">
        <v>5</v>
      </c>
      <c r="LA58" s="200">
        <v>13</v>
      </c>
      <c r="LB58" s="200">
        <v>13</v>
      </c>
      <c r="LC58" s="200">
        <v>1</v>
      </c>
      <c r="LD58" s="200">
        <v>7</v>
      </c>
      <c r="LE58" s="200">
        <v>12</v>
      </c>
      <c r="LF58" s="200">
        <v>11</v>
      </c>
      <c r="LH58" s="200">
        <v>3</v>
      </c>
      <c r="LI58" s="200">
        <v>2</v>
      </c>
      <c r="LJ58" s="200">
        <v>8</v>
      </c>
      <c r="LK58" s="200">
        <v>55</v>
      </c>
      <c r="LL58" s="200">
        <v>1</v>
      </c>
      <c r="LM58" s="200">
        <v>5</v>
      </c>
      <c r="LN58" s="200">
        <v>0</v>
      </c>
      <c r="LO58" s="200">
        <v>0</v>
      </c>
      <c r="LP58" s="200">
        <v>18</v>
      </c>
      <c r="LQ58" s="200">
        <v>19</v>
      </c>
      <c r="LT58" s="200">
        <v>75</v>
      </c>
      <c r="LU58" s="200">
        <v>0</v>
      </c>
      <c r="LW58" s="200">
        <v>1</v>
      </c>
      <c r="LX58" s="200">
        <v>4</v>
      </c>
      <c r="LZ58" s="200">
        <v>1</v>
      </c>
      <c r="MA58" s="200">
        <v>15</v>
      </c>
      <c r="MB58" s="200">
        <v>2</v>
      </c>
      <c r="MC58" s="200">
        <v>10</v>
      </c>
      <c r="MT58" s="200">
        <v>0</v>
      </c>
      <c r="MU58" s="200">
        <v>1</v>
      </c>
      <c r="MV58" s="200">
        <v>0</v>
      </c>
      <c r="MW58" s="200">
        <v>1</v>
      </c>
      <c r="NA58" s="200">
        <v>2</v>
      </c>
      <c r="NB58" s="200">
        <v>7</v>
      </c>
      <c r="NC58" s="200">
        <v>6</v>
      </c>
      <c r="ND58" s="200">
        <v>9</v>
      </c>
      <c r="NE58" s="200">
        <v>0</v>
      </c>
      <c r="NF58" s="200">
        <v>4</v>
      </c>
      <c r="NG58" s="200">
        <v>2</v>
      </c>
      <c r="NH58" s="200">
        <v>7</v>
      </c>
      <c r="NI58" s="200">
        <v>1</v>
      </c>
      <c r="NL58" s="200">
        <v>0</v>
      </c>
      <c r="NP58" s="200">
        <v>2</v>
      </c>
      <c r="NW58" s="200">
        <v>4</v>
      </c>
      <c r="NZ58" s="200">
        <v>4</v>
      </c>
      <c r="OB58" s="201">
        <v>1920</v>
      </c>
      <c r="OC58" s="200">
        <v>838</v>
      </c>
      <c r="OD58" s="200">
        <v>25</v>
      </c>
      <c r="OE58" s="200">
        <v>466</v>
      </c>
      <c r="OF58" s="200">
        <v>1329</v>
      </c>
      <c r="OG58" s="201">
        <v>3249</v>
      </c>
    </row>
    <row r="59" spans="1:397" ht="12.75" customHeight="1">
      <c r="A59" s="209">
        <v>331110</v>
      </c>
      <c r="B59" s="23" t="s">
        <v>170</v>
      </c>
      <c r="P59" s="200">
        <v>3</v>
      </c>
      <c r="Q59" s="200">
        <v>8506</v>
      </c>
      <c r="R59" s="200">
        <v>3730</v>
      </c>
      <c r="S59" s="200">
        <v>357</v>
      </c>
      <c r="U59" s="200">
        <v>17</v>
      </c>
      <c r="X59" s="200">
        <v>1457</v>
      </c>
      <c r="Y59" s="200">
        <v>2500</v>
      </c>
      <c r="Z59" s="200">
        <v>54</v>
      </c>
      <c r="AA59" s="200">
        <v>388</v>
      </c>
      <c r="AO59" s="200">
        <v>4</v>
      </c>
      <c r="AP59" s="200">
        <v>6</v>
      </c>
      <c r="AQ59" s="200">
        <v>872</v>
      </c>
      <c r="AR59" s="200">
        <v>1</v>
      </c>
      <c r="AV59" s="200">
        <v>0</v>
      </c>
      <c r="AW59" s="200">
        <v>436</v>
      </c>
      <c r="AX59" s="200">
        <v>20</v>
      </c>
      <c r="AZ59" s="200">
        <v>477</v>
      </c>
      <c r="BA59" s="200">
        <v>1</v>
      </c>
      <c r="BB59" s="200">
        <v>0</v>
      </c>
      <c r="BC59" s="200">
        <v>15075</v>
      </c>
      <c r="BD59" s="200">
        <v>1381</v>
      </c>
      <c r="BE59" s="200">
        <v>443</v>
      </c>
      <c r="BH59" s="200">
        <v>3099</v>
      </c>
      <c r="BJ59" s="200">
        <v>458</v>
      </c>
      <c r="BK59" s="200">
        <v>228</v>
      </c>
      <c r="BP59" s="200">
        <v>20</v>
      </c>
      <c r="BR59" s="200">
        <v>11</v>
      </c>
      <c r="BX59" s="200">
        <v>253</v>
      </c>
      <c r="BY59" s="200">
        <v>105</v>
      </c>
      <c r="BZ59" s="200">
        <v>465</v>
      </c>
      <c r="CA59" s="200">
        <v>133</v>
      </c>
      <c r="CF59" s="200">
        <v>12</v>
      </c>
      <c r="CN59" s="200">
        <v>0</v>
      </c>
      <c r="CT59" s="200">
        <v>8</v>
      </c>
      <c r="CU59" s="200">
        <v>30</v>
      </c>
      <c r="CW59" s="200">
        <v>188</v>
      </c>
      <c r="CX59" s="200">
        <v>3</v>
      </c>
      <c r="DE59" s="200">
        <v>14</v>
      </c>
      <c r="DG59" s="200">
        <v>3</v>
      </c>
      <c r="DR59" s="200">
        <v>58</v>
      </c>
      <c r="DS59" s="200">
        <v>104</v>
      </c>
      <c r="DT59" s="200">
        <v>161</v>
      </c>
      <c r="EF59" s="200">
        <v>5</v>
      </c>
      <c r="EO59" s="200">
        <v>206</v>
      </c>
      <c r="ER59" s="200">
        <v>37</v>
      </c>
      <c r="ET59" s="200">
        <v>367</v>
      </c>
      <c r="FD59" s="200">
        <v>15</v>
      </c>
      <c r="FE59" s="200">
        <v>3</v>
      </c>
      <c r="FF59" s="200">
        <v>7</v>
      </c>
      <c r="FI59" s="200">
        <v>220</v>
      </c>
      <c r="GF59" s="200">
        <v>1</v>
      </c>
      <c r="GK59" s="200">
        <v>0</v>
      </c>
      <c r="GM59" s="200">
        <v>4</v>
      </c>
      <c r="HB59" s="200">
        <v>4</v>
      </c>
      <c r="IA59" s="200">
        <v>101</v>
      </c>
      <c r="IB59" s="200">
        <v>424</v>
      </c>
      <c r="IC59" s="200">
        <v>12</v>
      </c>
      <c r="IG59" s="200">
        <v>0</v>
      </c>
      <c r="II59" s="200">
        <v>580</v>
      </c>
      <c r="IL59" s="200">
        <v>722</v>
      </c>
      <c r="IM59" s="200">
        <v>4</v>
      </c>
      <c r="IN59" s="200">
        <v>421</v>
      </c>
      <c r="IO59" s="200">
        <v>0</v>
      </c>
      <c r="IP59" s="200">
        <v>114</v>
      </c>
      <c r="IQ59" s="200">
        <v>89</v>
      </c>
      <c r="IR59" s="200">
        <v>2</v>
      </c>
      <c r="IS59" s="200">
        <v>241</v>
      </c>
      <c r="IT59" s="200">
        <v>3</v>
      </c>
      <c r="IZ59" s="200">
        <v>1</v>
      </c>
      <c r="JA59" s="200">
        <v>5</v>
      </c>
      <c r="JE59" s="200">
        <v>57</v>
      </c>
      <c r="JF59" s="200">
        <v>236</v>
      </c>
      <c r="JL59" s="200">
        <v>93</v>
      </c>
      <c r="JM59" s="200">
        <v>5</v>
      </c>
      <c r="JP59" s="200">
        <v>8799</v>
      </c>
      <c r="JQ59" s="200">
        <v>2</v>
      </c>
      <c r="JR59" s="200">
        <v>1</v>
      </c>
      <c r="JS59" s="200">
        <v>1</v>
      </c>
      <c r="JT59" s="200">
        <v>8</v>
      </c>
      <c r="JU59" s="200">
        <v>181</v>
      </c>
      <c r="JV59" s="200">
        <v>4195</v>
      </c>
      <c r="JW59" s="200">
        <v>421</v>
      </c>
      <c r="JX59" s="200">
        <v>2442</v>
      </c>
      <c r="JY59" s="200">
        <v>33</v>
      </c>
      <c r="JZ59" s="200">
        <v>12</v>
      </c>
      <c r="KA59" s="200">
        <v>4</v>
      </c>
      <c r="KC59" s="200">
        <v>53</v>
      </c>
      <c r="KD59" s="200">
        <v>0</v>
      </c>
      <c r="KE59" s="200">
        <v>3</v>
      </c>
      <c r="KH59" s="200">
        <v>3</v>
      </c>
      <c r="KM59" s="200">
        <v>61</v>
      </c>
      <c r="KN59" s="200">
        <v>27</v>
      </c>
      <c r="KO59" s="200">
        <v>4</v>
      </c>
      <c r="KP59" s="200">
        <v>102</v>
      </c>
      <c r="KS59" s="200">
        <v>299</v>
      </c>
      <c r="KT59" s="200">
        <v>87</v>
      </c>
      <c r="KU59" s="200">
        <v>633</v>
      </c>
      <c r="KV59" s="200">
        <v>21</v>
      </c>
      <c r="KW59" s="200">
        <v>16</v>
      </c>
      <c r="KX59" s="200">
        <v>4</v>
      </c>
      <c r="LA59" s="200">
        <v>14</v>
      </c>
      <c r="LB59" s="200">
        <v>72</v>
      </c>
      <c r="LC59" s="200">
        <v>7</v>
      </c>
      <c r="LD59" s="200">
        <v>36</v>
      </c>
      <c r="LE59" s="200">
        <v>173</v>
      </c>
      <c r="LF59" s="200">
        <v>103</v>
      </c>
      <c r="LH59" s="200">
        <v>56</v>
      </c>
      <c r="LI59" s="200">
        <v>21</v>
      </c>
      <c r="LJ59" s="200">
        <v>86</v>
      </c>
      <c r="LK59" s="200">
        <v>721</v>
      </c>
      <c r="LL59" s="200">
        <v>127</v>
      </c>
      <c r="LM59" s="200">
        <v>43</v>
      </c>
      <c r="LN59" s="200">
        <v>7</v>
      </c>
      <c r="LO59" s="200">
        <v>4</v>
      </c>
      <c r="LP59" s="200">
        <v>68</v>
      </c>
      <c r="LQ59" s="200">
        <v>243</v>
      </c>
      <c r="LT59" s="200">
        <v>865</v>
      </c>
      <c r="LU59" s="200">
        <v>4</v>
      </c>
      <c r="LV59" s="200">
        <v>54</v>
      </c>
      <c r="LW59" s="200">
        <v>93</v>
      </c>
      <c r="LX59" s="200">
        <v>163</v>
      </c>
      <c r="LY59" s="200">
        <v>0</v>
      </c>
      <c r="LZ59" s="200">
        <v>80</v>
      </c>
      <c r="MA59" s="200">
        <v>488</v>
      </c>
      <c r="MB59" s="200">
        <v>78</v>
      </c>
      <c r="MC59" s="200">
        <v>146</v>
      </c>
      <c r="MT59" s="200">
        <v>2</v>
      </c>
      <c r="MU59" s="200">
        <v>6</v>
      </c>
      <c r="MV59" s="200">
        <v>4</v>
      </c>
      <c r="MW59" s="200">
        <v>16</v>
      </c>
      <c r="NA59" s="200">
        <v>15</v>
      </c>
      <c r="NB59" s="200">
        <v>65</v>
      </c>
      <c r="NC59" s="200">
        <v>68</v>
      </c>
      <c r="ND59" s="200">
        <v>115</v>
      </c>
      <c r="NE59" s="200">
        <v>6</v>
      </c>
      <c r="NF59" s="200">
        <v>145</v>
      </c>
      <c r="NG59" s="200">
        <v>56</v>
      </c>
      <c r="NH59" s="200">
        <v>283</v>
      </c>
      <c r="NI59" s="200">
        <v>51</v>
      </c>
      <c r="NL59" s="200">
        <v>26</v>
      </c>
      <c r="NP59" s="200">
        <v>23</v>
      </c>
      <c r="NW59" s="200">
        <v>58</v>
      </c>
      <c r="NX59" s="200">
        <v>10484</v>
      </c>
      <c r="NZ59" s="200">
        <v>364</v>
      </c>
      <c r="OB59" s="201">
        <v>78010</v>
      </c>
      <c r="OC59" s="200">
        <v>9403</v>
      </c>
      <c r="OD59" s="200">
        <v>1305</v>
      </c>
      <c r="OE59" s="200">
        <v>13194</v>
      </c>
      <c r="OF59" s="200">
        <v>23903</v>
      </c>
      <c r="OG59" s="201">
        <v>101913</v>
      </c>
    </row>
    <row r="60" spans="1:397" ht="12.75" customHeight="1">
      <c r="A60" s="209">
        <v>331200</v>
      </c>
      <c r="B60" s="23" t="s">
        <v>171</v>
      </c>
      <c r="Q60" s="200">
        <v>84</v>
      </c>
      <c r="R60" s="200">
        <v>57</v>
      </c>
      <c r="S60" s="200">
        <v>32</v>
      </c>
      <c r="X60" s="200">
        <v>199</v>
      </c>
      <c r="Y60" s="200">
        <v>196</v>
      </c>
      <c r="Z60" s="200">
        <v>11</v>
      </c>
      <c r="AA60" s="200">
        <v>52</v>
      </c>
      <c r="AQ60" s="200">
        <v>246</v>
      </c>
      <c r="AR60" s="200">
        <v>12</v>
      </c>
      <c r="AV60" s="200">
        <v>2</v>
      </c>
      <c r="AW60" s="200">
        <v>37</v>
      </c>
      <c r="AX60" s="200">
        <v>9</v>
      </c>
      <c r="AZ60" s="200">
        <v>111</v>
      </c>
      <c r="BA60" s="200">
        <v>14</v>
      </c>
      <c r="BB60" s="200">
        <v>5</v>
      </c>
      <c r="BC60" s="200">
        <v>7881</v>
      </c>
      <c r="BD60" s="200">
        <v>490</v>
      </c>
      <c r="BE60" s="200">
        <v>122</v>
      </c>
      <c r="BH60" s="200">
        <v>446</v>
      </c>
      <c r="BJ60" s="200">
        <v>135</v>
      </c>
      <c r="BK60" s="200">
        <v>51</v>
      </c>
      <c r="BP60" s="200">
        <v>3</v>
      </c>
      <c r="BQ60" s="200">
        <v>79</v>
      </c>
      <c r="BW60" s="200">
        <v>405</v>
      </c>
      <c r="BX60" s="200">
        <v>137</v>
      </c>
      <c r="BY60" s="200">
        <v>27</v>
      </c>
      <c r="BZ60" s="200">
        <v>115</v>
      </c>
      <c r="CA60" s="200">
        <v>4</v>
      </c>
      <c r="CC60" s="200">
        <v>147</v>
      </c>
      <c r="CF60" s="200">
        <v>151</v>
      </c>
      <c r="CN60" s="200">
        <v>0</v>
      </c>
      <c r="CT60" s="200">
        <v>0</v>
      </c>
      <c r="CU60" s="200">
        <v>2</v>
      </c>
      <c r="CW60" s="200">
        <v>18</v>
      </c>
      <c r="CX60" s="200">
        <v>12</v>
      </c>
      <c r="DC60" s="200">
        <v>132</v>
      </c>
      <c r="DE60" s="200">
        <v>5</v>
      </c>
      <c r="DG60" s="200">
        <v>16</v>
      </c>
      <c r="DM60" s="200">
        <v>2</v>
      </c>
      <c r="DN60" s="200">
        <v>0</v>
      </c>
      <c r="DO60" s="200">
        <v>0</v>
      </c>
      <c r="DP60" s="200">
        <v>0</v>
      </c>
      <c r="DR60" s="200">
        <v>16</v>
      </c>
      <c r="DS60" s="200">
        <v>97</v>
      </c>
      <c r="DT60" s="200">
        <v>43</v>
      </c>
      <c r="EF60" s="200">
        <v>78</v>
      </c>
      <c r="EO60" s="200">
        <v>107</v>
      </c>
      <c r="ET60" s="200">
        <v>77</v>
      </c>
      <c r="FC60" s="200">
        <v>1</v>
      </c>
      <c r="FE60" s="200">
        <v>1</v>
      </c>
      <c r="FF60" s="200">
        <v>1</v>
      </c>
      <c r="FI60" s="200">
        <v>69</v>
      </c>
      <c r="GD60" s="200">
        <v>12</v>
      </c>
      <c r="GK60" s="200">
        <v>0</v>
      </c>
      <c r="IA60" s="200">
        <v>24</v>
      </c>
      <c r="IB60" s="200">
        <v>124</v>
      </c>
      <c r="IC60" s="200">
        <v>2</v>
      </c>
      <c r="II60" s="200">
        <v>97</v>
      </c>
      <c r="IL60" s="200">
        <v>176</v>
      </c>
      <c r="IM60" s="200">
        <v>3</v>
      </c>
      <c r="IN60" s="200">
        <v>72</v>
      </c>
      <c r="IP60" s="200">
        <v>93</v>
      </c>
      <c r="IQ60" s="200">
        <v>71</v>
      </c>
      <c r="IR60" s="200">
        <v>7</v>
      </c>
      <c r="IS60" s="200">
        <v>11</v>
      </c>
      <c r="IT60" s="200">
        <v>4</v>
      </c>
      <c r="JA60" s="200">
        <v>6</v>
      </c>
      <c r="JE60" s="200">
        <v>7</v>
      </c>
      <c r="JL60" s="200">
        <v>84</v>
      </c>
      <c r="JP60" s="200">
        <v>1190</v>
      </c>
      <c r="JQ60" s="200">
        <v>14</v>
      </c>
      <c r="JR60" s="200">
        <v>0</v>
      </c>
      <c r="JS60" s="200">
        <v>1</v>
      </c>
      <c r="JT60" s="200">
        <v>2</v>
      </c>
      <c r="JU60" s="200">
        <v>35</v>
      </c>
      <c r="JV60" s="200">
        <v>210</v>
      </c>
      <c r="JW60" s="200">
        <v>34</v>
      </c>
      <c r="JX60" s="200">
        <v>347</v>
      </c>
      <c r="JY60" s="200">
        <v>7</v>
      </c>
      <c r="JZ60" s="200">
        <v>1</v>
      </c>
      <c r="KA60" s="200">
        <v>5</v>
      </c>
      <c r="KC60" s="200">
        <v>23</v>
      </c>
      <c r="KH60" s="200">
        <v>1</v>
      </c>
      <c r="KM60" s="200">
        <v>26</v>
      </c>
      <c r="KN60" s="200">
        <v>9</v>
      </c>
      <c r="KO60" s="200">
        <v>2</v>
      </c>
      <c r="KP60" s="200">
        <v>43</v>
      </c>
      <c r="KS60" s="200">
        <v>78</v>
      </c>
      <c r="KT60" s="200">
        <v>36</v>
      </c>
      <c r="KU60" s="200">
        <v>185</v>
      </c>
      <c r="KV60" s="200">
        <v>5</v>
      </c>
      <c r="KW60" s="200">
        <v>28</v>
      </c>
      <c r="KX60" s="200">
        <v>10</v>
      </c>
      <c r="LA60" s="200">
        <v>15</v>
      </c>
      <c r="LB60" s="200">
        <v>19</v>
      </c>
      <c r="LC60" s="200">
        <v>2</v>
      </c>
      <c r="LD60" s="200">
        <v>11</v>
      </c>
      <c r="LE60" s="200">
        <v>47</v>
      </c>
      <c r="LF60" s="200">
        <v>28</v>
      </c>
      <c r="LH60" s="200">
        <v>11</v>
      </c>
      <c r="LI60" s="200">
        <v>5</v>
      </c>
      <c r="LJ60" s="200">
        <v>26</v>
      </c>
      <c r="LK60" s="200">
        <v>75</v>
      </c>
      <c r="LL60" s="200">
        <v>28</v>
      </c>
      <c r="LM60" s="200">
        <v>10</v>
      </c>
      <c r="LN60" s="200">
        <v>1</v>
      </c>
      <c r="LO60" s="200">
        <v>1</v>
      </c>
      <c r="LP60" s="200">
        <v>36</v>
      </c>
      <c r="LQ60" s="200">
        <v>64</v>
      </c>
      <c r="LT60" s="200">
        <v>352</v>
      </c>
      <c r="LU60" s="200">
        <v>1</v>
      </c>
      <c r="LV60" s="200">
        <v>14</v>
      </c>
      <c r="LW60" s="200">
        <v>27</v>
      </c>
      <c r="LX60" s="200">
        <v>42</v>
      </c>
      <c r="LZ60" s="200">
        <v>22</v>
      </c>
      <c r="MA60" s="200">
        <v>71</v>
      </c>
      <c r="MB60" s="200">
        <v>23</v>
      </c>
      <c r="MC60" s="200">
        <v>31</v>
      </c>
      <c r="MT60" s="200">
        <v>0</v>
      </c>
      <c r="MU60" s="200">
        <v>1</v>
      </c>
      <c r="MV60" s="200">
        <v>1</v>
      </c>
      <c r="MW60" s="200">
        <v>4</v>
      </c>
      <c r="NA60" s="200">
        <v>3</v>
      </c>
      <c r="NB60" s="200">
        <v>14</v>
      </c>
      <c r="NC60" s="200">
        <v>16</v>
      </c>
      <c r="ND60" s="200">
        <v>27</v>
      </c>
      <c r="NE60" s="200">
        <v>1</v>
      </c>
      <c r="NF60" s="200">
        <v>19</v>
      </c>
      <c r="NG60" s="200">
        <v>9</v>
      </c>
      <c r="NH60" s="200">
        <v>38</v>
      </c>
      <c r="NI60" s="200">
        <v>7</v>
      </c>
      <c r="NL60" s="200">
        <v>0</v>
      </c>
      <c r="NP60" s="200">
        <v>6</v>
      </c>
      <c r="NW60" s="200">
        <v>12</v>
      </c>
      <c r="NX60" s="200">
        <v>349</v>
      </c>
      <c r="NZ60" s="200">
        <v>34</v>
      </c>
      <c r="OB60" s="201">
        <v>16527</v>
      </c>
      <c r="OC60" s="200">
        <v>4090</v>
      </c>
      <c r="OD60" s="200">
        <v>128</v>
      </c>
      <c r="OE60" s="200">
        <v>1585</v>
      </c>
      <c r="OF60" s="200">
        <v>5802</v>
      </c>
      <c r="OG60" s="201">
        <v>22330</v>
      </c>
    </row>
    <row r="61" spans="1:397" ht="12.75" customHeight="1">
      <c r="A61" s="209" t="s">
        <v>173</v>
      </c>
      <c r="B61" s="23" t="s">
        <v>172</v>
      </c>
      <c r="P61" s="200">
        <v>38</v>
      </c>
      <c r="Q61" s="200">
        <v>97</v>
      </c>
      <c r="R61" s="200">
        <v>340</v>
      </c>
      <c r="X61" s="200">
        <v>914</v>
      </c>
      <c r="Y61" s="200">
        <v>226</v>
      </c>
      <c r="Z61" s="200">
        <v>6</v>
      </c>
      <c r="AA61" s="200">
        <v>35</v>
      </c>
      <c r="AR61" s="200">
        <v>0</v>
      </c>
      <c r="AX61" s="200">
        <v>1</v>
      </c>
      <c r="BC61" s="200">
        <v>85</v>
      </c>
      <c r="BE61" s="200">
        <v>1236</v>
      </c>
      <c r="BF61" s="200">
        <v>278</v>
      </c>
      <c r="BG61" s="200">
        <v>2</v>
      </c>
      <c r="BH61" s="200">
        <v>370</v>
      </c>
      <c r="BI61" s="200">
        <v>0</v>
      </c>
      <c r="BP61" s="200">
        <v>1</v>
      </c>
      <c r="BX61" s="200">
        <v>47</v>
      </c>
      <c r="BY61" s="200">
        <v>11</v>
      </c>
      <c r="BZ61" s="200">
        <v>47</v>
      </c>
      <c r="CA61" s="200">
        <v>12</v>
      </c>
      <c r="CF61" s="200">
        <v>17</v>
      </c>
      <c r="CK61" s="200">
        <v>3</v>
      </c>
      <c r="CT61" s="200">
        <v>3</v>
      </c>
      <c r="CX61" s="200">
        <v>2</v>
      </c>
      <c r="DD61" s="200">
        <v>0</v>
      </c>
      <c r="DE61" s="200">
        <v>2</v>
      </c>
      <c r="DG61" s="200">
        <v>0</v>
      </c>
      <c r="DM61" s="200">
        <v>0</v>
      </c>
      <c r="DR61" s="200">
        <v>5</v>
      </c>
      <c r="DS61" s="200">
        <v>40</v>
      </c>
      <c r="DT61" s="200">
        <v>18</v>
      </c>
      <c r="DX61" s="200">
        <v>0</v>
      </c>
      <c r="EL61" s="200">
        <v>0</v>
      </c>
      <c r="EO61" s="200">
        <v>9</v>
      </c>
      <c r="ET61" s="200">
        <v>241</v>
      </c>
      <c r="FC61" s="200">
        <v>0</v>
      </c>
      <c r="FE61" s="200">
        <v>1</v>
      </c>
      <c r="FF61" s="200">
        <v>1</v>
      </c>
      <c r="FI61" s="200">
        <v>17</v>
      </c>
      <c r="GK61" s="200">
        <v>0</v>
      </c>
      <c r="HZ61" s="200">
        <v>0</v>
      </c>
      <c r="IA61" s="200">
        <v>10</v>
      </c>
      <c r="IB61" s="200">
        <v>33</v>
      </c>
      <c r="IC61" s="200">
        <v>1</v>
      </c>
      <c r="II61" s="200">
        <v>47</v>
      </c>
      <c r="IL61" s="200">
        <v>1</v>
      </c>
      <c r="IN61" s="200">
        <v>14</v>
      </c>
      <c r="IP61" s="200">
        <v>62</v>
      </c>
      <c r="IQ61" s="200">
        <v>6</v>
      </c>
      <c r="IT61" s="200">
        <v>1</v>
      </c>
      <c r="IZ61" s="200">
        <v>1</v>
      </c>
      <c r="JA61" s="200">
        <v>8</v>
      </c>
      <c r="JB61" s="200">
        <v>0</v>
      </c>
      <c r="JE61" s="200">
        <v>28</v>
      </c>
      <c r="JF61" s="200">
        <v>20</v>
      </c>
      <c r="JL61" s="200">
        <v>5</v>
      </c>
      <c r="JM61" s="200">
        <v>0</v>
      </c>
      <c r="JP61" s="200">
        <v>156</v>
      </c>
      <c r="JQ61" s="200">
        <v>4</v>
      </c>
      <c r="JR61" s="200">
        <v>0</v>
      </c>
      <c r="JS61" s="200">
        <v>0</v>
      </c>
      <c r="JT61" s="200">
        <v>0</v>
      </c>
      <c r="JU61" s="200">
        <v>3</v>
      </c>
      <c r="JV61" s="200">
        <v>56</v>
      </c>
      <c r="JW61" s="200">
        <v>11</v>
      </c>
      <c r="JX61" s="200">
        <v>88</v>
      </c>
      <c r="JY61" s="200">
        <v>1</v>
      </c>
      <c r="JZ61" s="200">
        <v>1</v>
      </c>
      <c r="KA61" s="200">
        <v>1</v>
      </c>
      <c r="KC61" s="200">
        <v>8</v>
      </c>
      <c r="KH61" s="200">
        <v>0</v>
      </c>
      <c r="KM61" s="200">
        <v>6</v>
      </c>
      <c r="KN61" s="200">
        <v>1</v>
      </c>
      <c r="KO61" s="200">
        <v>0</v>
      </c>
      <c r="KP61" s="200">
        <v>4</v>
      </c>
      <c r="KS61" s="200">
        <v>22</v>
      </c>
      <c r="KT61" s="200">
        <v>43</v>
      </c>
      <c r="KU61" s="200">
        <v>52</v>
      </c>
      <c r="KV61" s="200">
        <v>1</v>
      </c>
      <c r="KW61" s="200">
        <v>39</v>
      </c>
      <c r="KX61" s="200">
        <v>13</v>
      </c>
      <c r="LA61" s="200">
        <v>13</v>
      </c>
      <c r="LB61" s="200">
        <v>11</v>
      </c>
      <c r="LC61" s="200">
        <v>1</v>
      </c>
      <c r="LD61" s="200">
        <v>7</v>
      </c>
      <c r="LE61" s="200">
        <v>7</v>
      </c>
      <c r="LF61" s="200">
        <v>8</v>
      </c>
      <c r="LH61" s="200">
        <v>3</v>
      </c>
      <c r="LI61" s="200">
        <v>0</v>
      </c>
      <c r="LJ61" s="200">
        <v>6</v>
      </c>
      <c r="LK61" s="200">
        <v>19</v>
      </c>
      <c r="LL61" s="200">
        <v>19</v>
      </c>
      <c r="LM61" s="200">
        <v>6</v>
      </c>
      <c r="LN61" s="200">
        <v>1</v>
      </c>
      <c r="LO61" s="200">
        <v>0</v>
      </c>
      <c r="LP61" s="200">
        <v>11</v>
      </c>
      <c r="LQ61" s="200">
        <v>3</v>
      </c>
      <c r="LT61" s="200">
        <v>141</v>
      </c>
      <c r="LU61" s="200">
        <v>1</v>
      </c>
      <c r="LV61" s="200">
        <v>3</v>
      </c>
      <c r="LW61" s="200">
        <v>6</v>
      </c>
      <c r="LX61" s="200">
        <v>7</v>
      </c>
      <c r="LZ61" s="200">
        <v>4</v>
      </c>
      <c r="MA61" s="200">
        <v>40</v>
      </c>
      <c r="MB61" s="200">
        <v>4</v>
      </c>
      <c r="MC61" s="200">
        <v>15</v>
      </c>
      <c r="MV61" s="200">
        <v>0</v>
      </c>
      <c r="MW61" s="200">
        <v>0</v>
      </c>
      <c r="NA61" s="200">
        <v>0</v>
      </c>
      <c r="NB61" s="200">
        <v>2</v>
      </c>
      <c r="NC61" s="200">
        <v>2</v>
      </c>
      <c r="ND61" s="200">
        <v>3</v>
      </c>
      <c r="NE61" s="200">
        <v>0</v>
      </c>
      <c r="NF61" s="200">
        <v>13</v>
      </c>
      <c r="NG61" s="200">
        <v>5</v>
      </c>
      <c r="NH61" s="200">
        <v>26</v>
      </c>
      <c r="NI61" s="200">
        <v>5</v>
      </c>
      <c r="NL61" s="200">
        <v>0</v>
      </c>
      <c r="NP61" s="200">
        <v>1</v>
      </c>
      <c r="NW61" s="200">
        <v>7</v>
      </c>
      <c r="NX61" s="200">
        <v>12</v>
      </c>
      <c r="NZ61" s="200">
        <v>11</v>
      </c>
      <c r="OB61" s="201">
        <v>5277</v>
      </c>
      <c r="OC61" s="200">
        <v>1226</v>
      </c>
      <c r="OD61" s="200">
        <v>46</v>
      </c>
      <c r="OE61" s="200">
        <v>1288</v>
      </c>
      <c r="OF61" s="200">
        <v>2560</v>
      </c>
      <c r="OG61" s="201">
        <v>7836</v>
      </c>
    </row>
    <row r="62" spans="1:397" ht="12.75" customHeight="1">
      <c r="A62" s="209">
        <v>331314</v>
      </c>
      <c r="B62" s="23" t="s">
        <v>174</v>
      </c>
      <c r="Q62" s="200">
        <v>94</v>
      </c>
      <c r="R62" s="200">
        <v>75</v>
      </c>
      <c r="S62" s="200">
        <v>91</v>
      </c>
      <c r="X62" s="200">
        <v>188</v>
      </c>
      <c r="Y62" s="200">
        <v>218</v>
      </c>
      <c r="Z62" s="200">
        <v>5</v>
      </c>
      <c r="AA62" s="200">
        <v>35</v>
      </c>
      <c r="AO62" s="200">
        <v>5</v>
      </c>
      <c r="AP62" s="200">
        <v>9</v>
      </c>
      <c r="AX62" s="200">
        <v>8</v>
      </c>
      <c r="BC62" s="200">
        <v>81</v>
      </c>
      <c r="BE62" s="200">
        <v>778</v>
      </c>
      <c r="BF62" s="200">
        <v>231</v>
      </c>
      <c r="BP62" s="200">
        <v>4</v>
      </c>
      <c r="BR62" s="200">
        <v>15</v>
      </c>
      <c r="BX62" s="200">
        <v>95</v>
      </c>
      <c r="BY62" s="200">
        <v>14</v>
      </c>
      <c r="BZ62" s="200">
        <v>61</v>
      </c>
      <c r="CF62" s="200">
        <v>19</v>
      </c>
      <c r="CN62" s="200">
        <v>0</v>
      </c>
      <c r="CX62" s="200">
        <v>8</v>
      </c>
      <c r="DE62" s="200">
        <v>4</v>
      </c>
      <c r="DG62" s="200">
        <v>2</v>
      </c>
      <c r="DR62" s="200">
        <v>5</v>
      </c>
      <c r="DS62" s="200">
        <v>50</v>
      </c>
      <c r="DT62" s="200">
        <v>21</v>
      </c>
      <c r="ER62" s="200">
        <v>50</v>
      </c>
      <c r="FC62" s="200">
        <v>0</v>
      </c>
      <c r="FE62" s="200">
        <v>0</v>
      </c>
      <c r="FF62" s="200">
        <v>1</v>
      </c>
      <c r="FI62" s="200">
        <v>1</v>
      </c>
      <c r="GM62" s="200">
        <v>5</v>
      </c>
      <c r="IA62" s="200">
        <v>13</v>
      </c>
      <c r="IB62" s="200">
        <v>83</v>
      </c>
      <c r="IC62" s="200">
        <v>0</v>
      </c>
      <c r="II62" s="200">
        <v>49</v>
      </c>
      <c r="IL62" s="200">
        <v>1</v>
      </c>
      <c r="IM62" s="200">
        <v>0</v>
      </c>
      <c r="IN62" s="200">
        <v>9</v>
      </c>
      <c r="IP62" s="200">
        <v>7</v>
      </c>
      <c r="IQ62" s="200">
        <v>16</v>
      </c>
      <c r="JE62" s="200">
        <v>37</v>
      </c>
      <c r="JL62" s="200">
        <v>2</v>
      </c>
      <c r="JP62" s="200">
        <v>1272</v>
      </c>
      <c r="JQ62" s="200">
        <v>1</v>
      </c>
      <c r="JR62" s="200">
        <v>0</v>
      </c>
      <c r="JS62" s="200">
        <v>0</v>
      </c>
      <c r="JT62" s="200">
        <v>0</v>
      </c>
      <c r="JU62" s="200">
        <v>18</v>
      </c>
      <c r="JV62" s="200">
        <v>122</v>
      </c>
      <c r="JW62" s="200">
        <v>16</v>
      </c>
      <c r="JX62" s="200">
        <v>254</v>
      </c>
      <c r="JY62" s="200">
        <v>2</v>
      </c>
      <c r="JZ62" s="200">
        <v>0</v>
      </c>
      <c r="KA62" s="200">
        <v>5</v>
      </c>
      <c r="KC62" s="200">
        <v>3</v>
      </c>
      <c r="KH62" s="200">
        <v>1</v>
      </c>
      <c r="KM62" s="200">
        <v>9</v>
      </c>
      <c r="KN62" s="200">
        <v>3</v>
      </c>
      <c r="KO62" s="200">
        <v>1</v>
      </c>
      <c r="KP62" s="200">
        <v>13</v>
      </c>
      <c r="KS62" s="200">
        <v>17</v>
      </c>
      <c r="KT62" s="200">
        <v>21</v>
      </c>
      <c r="KU62" s="200">
        <v>93</v>
      </c>
      <c r="KV62" s="200">
        <v>2</v>
      </c>
      <c r="KW62" s="200">
        <v>20</v>
      </c>
      <c r="KX62" s="200">
        <v>7</v>
      </c>
      <c r="LA62" s="200">
        <v>8</v>
      </c>
      <c r="LB62" s="200">
        <v>7</v>
      </c>
      <c r="LC62" s="200">
        <v>1</v>
      </c>
      <c r="LD62" s="200">
        <v>5</v>
      </c>
      <c r="LE62" s="200">
        <v>26</v>
      </c>
      <c r="LF62" s="200">
        <v>17</v>
      </c>
      <c r="LH62" s="200">
        <v>4</v>
      </c>
      <c r="LI62" s="200">
        <v>3</v>
      </c>
      <c r="LJ62" s="200">
        <v>13</v>
      </c>
      <c r="LK62" s="200">
        <v>26</v>
      </c>
      <c r="LL62" s="200">
        <v>17</v>
      </c>
      <c r="LM62" s="200">
        <v>8</v>
      </c>
      <c r="LN62" s="200">
        <v>2</v>
      </c>
      <c r="LO62" s="200">
        <v>1</v>
      </c>
      <c r="LP62" s="200">
        <v>5</v>
      </c>
      <c r="LQ62" s="200">
        <v>35</v>
      </c>
      <c r="LT62" s="200">
        <v>49</v>
      </c>
      <c r="LU62" s="200">
        <v>1</v>
      </c>
      <c r="LV62" s="200">
        <v>8</v>
      </c>
      <c r="LW62" s="200">
        <v>14</v>
      </c>
      <c r="LX62" s="200">
        <v>23</v>
      </c>
      <c r="LZ62" s="200">
        <v>11</v>
      </c>
      <c r="MA62" s="200">
        <v>45</v>
      </c>
      <c r="MB62" s="200">
        <v>13</v>
      </c>
      <c r="MC62" s="200">
        <v>14</v>
      </c>
      <c r="MU62" s="200">
        <v>0</v>
      </c>
      <c r="MV62" s="200">
        <v>0</v>
      </c>
      <c r="MW62" s="200">
        <v>2</v>
      </c>
      <c r="NA62" s="200">
        <v>1</v>
      </c>
      <c r="NB62" s="200">
        <v>5</v>
      </c>
      <c r="NC62" s="200">
        <v>6</v>
      </c>
      <c r="ND62" s="200">
        <v>10</v>
      </c>
      <c r="NE62" s="200">
        <v>0</v>
      </c>
      <c r="NF62" s="200">
        <v>13</v>
      </c>
      <c r="NG62" s="200">
        <v>5</v>
      </c>
      <c r="NH62" s="200">
        <v>26</v>
      </c>
      <c r="NI62" s="200">
        <v>4</v>
      </c>
      <c r="NL62" s="200">
        <v>1</v>
      </c>
      <c r="NP62" s="200">
        <v>3</v>
      </c>
      <c r="NW62" s="200">
        <v>5</v>
      </c>
      <c r="NX62" s="200">
        <v>1767</v>
      </c>
      <c r="OB62" s="201">
        <v>6474</v>
      </c>
      <c r="OC62" s="200">
        <v>415</v>
      </c>
      <c r="OD62" s="200">
        <v>12</v>
      </c>
      <c r="OE62" s="200">
        <v>858</v>
      </c>
      <c r="OF62" s="200">
        <v>1286</v>
      </c>
      <c r="OG62" s="201">
        <v>7760</v>
      </c>
    </row>
    <row r="63" spans="1:397" ht="12.75" customHeight="1">
      <c r="A63" s="209" t="s">
        <v>176</v>
      </c>
      <c r="B63" s="23" t="s">
        <v>175</v>
      </c>
      <c r="P63" s="200">
        <v>1</v>
      </c>
      <c r="Q63" s="200">
        <v>168</v>
      </c>
      <c r="X63" s="200">
        <v>187</v>
      </c>
      <c r="Y63" s="200">
        <v>389</v>
      </c>
      <c r="Z63" s="200">
        <v>6</v>
      </c>
      <c r="AA63" s="200">
        <v>61</v>
      </c>
      <c r="AX63" s="200">
        <v>11</v>
      </c>
      <c r="BC63" s="200">
        <v>231</v>
      </c>
      <c r="BE63" s="200">
        <v>9381</v>
      </c>
      <c r="BF63" s="200">
        <v>2533</v>
      </c>
      <c r="BG63" s="200">
        <v>4</v>
      </c>
      <c r="BH63" s="200">
        <v>545</v>
      </c>
      <c r="BI63" s="200">
        <v>150</v>
      </c>
      <c r="BJ63" s="200">
        <v>100</v>
      </c>
      <c r="BP63" s="200">
        <v>3</v>
      </c>
      <c r="BX63" s="200">
        <v>739</v>
      </c>
      <c r="BY63" s="200">
        <v>27</v>
      </c>
      <c r="BZ63" s="200">
        <v>247</v>
      </c>
      <c r="CF63" s="200">
        <v>36</v>
      </c>
      <c r="CN63" s="200">
        <v>1</v>
      </c>
      <c r="CT63" s="200">
        <v>0</v>
      </c>
      <c r="CX63" s="200">
        <v>12</v>
      </c>
      <c r="DE63" s="200">
        <v>4</v>
      </c>
      <c r="DG63" s="200">
        <v>7</v>
      </c>
      <c r="DM63" s="200">
        <v>1</v>
      </c>
      <c r="DN63" s="200">
        <v>0</v>
      </c>
      <c r="DO63" s="200">
        <v>0</v>
      </c>
      <c r="DP63" s="200">
        <v>0</v>
      </c>
      <c r="DR63" s="200">
        <v>16</v>
      </c>
      <c r="DS63" s="200">
        <v>258</v>
      </c>
      <c r="DT63" s="200">
        <v>41</v>
      </c>
      <c r="EO63" s="200">
        <v>32</v>
      </c>
      <c r="ER63" s="200">
        <v>7</v>
      </c>
      <c r="FC63" s="200">
        <v>1</v>
      </c>
      <c r="FE63" s="200">
        <v>2</v>
      </c>
      <c r="FF63" s="200">
        <v>4</v>
      </c>
      <c r="FI63" s="200">
        <v>67</v>
      </c>
      <c r="GD63" s="200">
        <v>2</v>
      </c>
      <c r="GK63" s="200">
        <v>0</v>
      </c>
      <c r="IA63" s="200">
        <v>25</v>
      </c>
      <c r="IB63" s="200">
        <v>163</v>
      </c>
      <c r="IC63" s="200">
        <v>12</v>
      </c>
      <c r="II63" s="200">
        <v>83</v>
      </c>
      <c r="IL63" s="200">
        <v>16</v>
      </c>
      <c r="IQ63" s="200">
        <v>64</v>
      </c>
      <c r="JE63" s="200">
        <v>20</v>
      </c>
      <c r="JF63" s="200">
        <v>60</v>
      </c>
      <c r="JG63" s="200">
        <v>37</v>
      </c>
      <c r="JL63" s="200">
        <v>5</v>
      </c>
      <c r="JP63" s="200">
        <v>1887</v>
      </c>
      <c r="JQ63" s="200">
        <v>7</v>
      </c>
      <c r="JR63" s="200">
        <v>0</v>
      </c>
      <c r="JS63" s="200">
        <v>0</v>
      </c>
      <c r="JT63" s="200">
        <v>1</v>
      </c>
      <c r="JU63" s="200">
        <v>43</v>
      </c>
      <c r="JV63" s="200">
        <v>140</v>
      </c>
      <c r="JW63" s="200">
        <v>16</v>
      </c>
      <c r="JX63" s="200">
        <v>423</v>
      </c>
      <c r="JY63" s="200">
        <v>9</v>
      </c>
      <c r="JZ63" s="200">
        <v>1</v>
      </c>
      <c r="KA63" s="200">
        <v>4</v>
      </c>
      <c r="KC63" s="200">
        <v>21</v>
      </c>
      <c r="KH63" s="200">
        <v>1</v>
      </c>
      <c r="KM63" s="200">
        <v>24</v>
      </c>
      <c r="KN63" s="200">
        <v>10</v>
      </c>
      <c r="KO63" s="200">
        <v>1</v>
      </c>
      <c r="KP63" s="200">
        <v>40</v>
      </c>
      <c r="KS63" s="200">
        <v>85</v>
      </c>
      <c r="KT63" s="200">
        <v>56</v>
      </c>
      <c r="KU63" s="200">
        <v>361</v>
      </c>
      <c r="KV63" s="200">
        <v>8</v>
      </c>
      <c r="KW63" s="200">
        <v>40</v>
      </c>
      <c r="KX63" s="200">
        <v>12</v>
      </c>
      <c r="LA63" s="200">
        <v>17</v>
      </c>
      <c r="LB63" s="200">
        <v>29</v>
      </c>
      <c r="LC63" s="200">
        <v>3</v>
      </c>
      <c r="LD63" s="200">
        <v>16</v>
      </c>
      <c r="LE63" s="200">
        <v>86</v>
      </c>
      <c r="LF63" s="200">
        <v>38</v>
      </c>
      <c r="LH63" s="200">
        <v>18</v>
      </c>
      <c r="LI63" s="200">
        <v>8</v>
      </c>
      <c r="LJ63" s="200">
        <v>35</v>
      </c>
      <c r="LK63" s="200">
        <v>84</v>
      </c>
      <c r="LL63" s="200">
        <v>10</v>
      </c>
      <c r="LM63" s="200">
        <v>20</v>
      </c>
      <c r="LN63" s="200">
        <v>4</v>
      </c>
      <c r="LO63" s="200">
        <v>2</v>
      </c>
      <c r="LP63" s="200">
        <v>27</v>
      </c>
      <c r="LQ63" s="200">
        <v>126</v>
      </c>
      <c r="LT63" s="200">
        <v>331</v>
      </c>
      <c r="LU63" s="200">
        <v>2</v>
      </c>
      <c r="LV63" s="200">
        <v>7</v>
      </c>
      <c r="LW63" s="200">
        <v>17</v>
      </c>
      <c r="LX63" s="200">
        <v>30</v>
      </c>
      <c r="LZ63" s="200">
        <v>16</v>
      </c>
      <c r="MA63" s="200">
        <v>87</v>
      </c>
      <c r="MB63" s="200">
        <v>13</v>
      </c>
      <c r="MC63" s="200">
        <v>24</v>
      </c>
      <c r="MT63" s="200">
        <v>0</v>
      </c>
      <c r="MU63" s="200">
        <v>2</v>
      </c>
      <c r="MV63" s="200">
        <v>2</v>
      </c>
      <c r="MW63" s="200">
        <v>6</v>
      </c>
      <c r="NA63" s="200">
        <v>3</v>
      </c>
      <c r="NB63" s="200">
        <v>20</v>
      </c>
      <c r="NC63" s="200">
        <v>26</v>
      </c>
      <c r="ND63" s="200">
        <v>40</v>
      </c>
      <c r="NE63" s="200">
        <v>2</v>
      </c>
      <c r="NF63" s="200">
        <v>23</v>
      </c>
      <c r="NG63" s="200">
        <v>10</v>
      </c>
      <c r="NH63" s="200">
        <v>44</v>
      </c>
      <c r="NI63" s="200">
        <v>8</v>
      </c>
      <c r="NL63" s="200">
        <v>1</v>
      </c>
      <c r="NP63" s="200">
        <v>11</v>
      </c>
      <c r="NT63" s="200">
        <v>39</v>
      </c>
      <c r="NW63" s="200">
        <v>7</v>
      </c>
      <c r="NX63" s="200">
        <v>948</v>
      </c>
      <c r="NZ63" s="200">
        <v>32</v>
      </c>
      <c r="OB63" s="201">
        <v>21220</v>
      </c>
      <c r="OC63" s="200">
        <v>3208</v>
      </c>
      <c r="OD63" s="200">
        <v>110</v>
      </c>
      <c r="OE63" s="200">
        <v>1351</v>
      </c>
      <c r="OF63" s="200">
        <v>4668</v>
      </c>
      <c r="OG63" s="201">
        <v>25888</v>
      </c>
    </row>
    <row r="64" spans="1:397" ht="12.75" customHeight="1">
      <c r="A64" s="209">
        <v>331411</v>
      </c>
      <c r="B64" s="23" t="s">
        <v>177</v>
      </c>
      <c r="Q64" s="200">
        <v>4</v>
      </c>
      <c r="S64" s="200">
        <v>2400</v>
      </c>
      <c r="X64" s="200">
        <v>11</v>
      </c>
      <c r="Y64" s="200">
        <v>9</v>
      </c>
      <c r="Z64" s="200">
        <v>0</v>
      </c>
      <c r="AA64" s="200">
        <v>7</v>
      </c>
      <c r="AQ64" s="200">
        <v>27</v>
      </c>
      <c r="BC64" s="200">
        <v>3</v>
      </c>
      <c r="BG64" s="200">
        <v>1749</v>
      </c>
      <c r="BH64" s="200">
        <v>747</v>
      </c>
      <c r="BJ64" s="200">
        <v>68</v>
      </c>
      <c r="BP64" s="200">
        <v>0</v>
      </c>
      <c r="BX64" s="200">
        <v>5</v>
      </c>
      <c r="BY64" s="200">
        <v>1</v>
      </c>
      <c r="BZ64" s="200">
        <v>7</v>
      </c>
      <c r="CF64" s="200">
        <v>2</v>
      </c>
      <c r="CT64" s="200">
        <v>2</v>
      </c>
      <c r="CX64" s="200">
        <v>0</v>
      </c>
      <c r="DE64" s="200">
        <v>0</v>
      </c>
      <c r="DG64" s="200">
        <v>0</v>
      </c>
      <c r="DR64" s="200">
        <v>0</v>
      </c>
      <c r="DS64" s="200">
        <v>5</v>
      </c>
      <c r="DT64" s="200">
        <v>2</v>
      </c>
      <c r="EO64" s="200">
        <v>2</v>
      </c>
      <c r="FC64" s="200">
        <v>0</v>
      </c>
      <c r="FF64" s="200">
        <v>0</v>
      </c>
      <c r="IA64" s="200">
        <v>3</v>
      </c>
      <c r="IC64" s="200">
        <v>0</v>
      </c>
      <c r="II64" s="200">
        <v>2</v>
      </c>
      <c r="IQ64" s="200">
        <v>0</v>
      </c>
      <c r="JE64" s="200">
        <v>2</v>
      </c>
      <c r="JL64" s="200">
        <v>2</v>
      </c>
      <c r="JP64" s="200">
        <v>263</v>
      </c>
      <c r="JQ64" s="200">
        <v>0</v>
      </c>
      <c r="JR64" s="200">
        <v>0</v>
      </c>
      <c r="JS64" s="200">
        <v>0</v>
      </c>
      <c r="JT64" s="200">
        <v>0</v>
      </c>
      <c r="JU64" s="200">
        <v>2</v>
      </c>
      <c r="JV64" s="200">
        <v>22</v>
      </c>
      <c r="JW64" s="200">
        <v>55</v>
      </c>
      <c r="JX64" s="200">
        <v>323</v>
      </c>
      <c r="JY64" s="200">
        <v>0</v>
      </c>
      <c r="JZ64" s="200">
        <v>0</v>
      </c>
      <c r="KC64" s="200">
        <v>1</v>
      </c>
      <c r="KH64" s="200">
        <v>0</v>
      </c>
      <c r="KM64" s="200">
        <v>0</v>
      </c>
      <c r="KN64" s="200">
        <v>0</v>
      </c>
      <c r="KO64" s="200">
        <v>0</v>
      </c>
      <c r="KP64" s="200">
        <v>0</v>
      </c>
      <c r="KS64" s="200">
        <v>1</v>
      </c>
      <c r="KT64" s="200">
        <v>1</v>
      </c>
      <c r="KU64" s="200">
        <v>0</v>
      </c>
      <c r="KV64" s="200">
        <v>0</v>
      </c>
      <c r="KW64" s="200">
        <v>1</v>
      </c>
      <c r="KX64" s="200">
        <v>0</v>
      </c>
      <c r="LA64" s="200">
        <v>2</v>
      </c>
      <c r="LB64" s="200">
        <v>1</v>
      </c>
      <c r="LC64" s="200">
        <v>0</v>
      </c>
      <c r="LD64" s="200">
        <v>0</v>
      </c>
      <c r="LE64" s="200">
        <v>0</v>
      </c>
      <c r="LF64" s="200">
        <v>3</v>
      </c>
      <c r="LH64" s="200">
        <v>0</v>
      </c>
      <c r="LI64" s="200">
        <v>0</v>
      </c>
      <c r="LJ64" s="200">
        <v>1</v>
      </c>
      <c r="LK64" s="200">
        <v>0</v>
      </c>
      <c r="LM64" s="200">
        <v>18</v>
      </c>
      <c r="LN64" s="200">
        <v>4</v>
      </c>
      <c r="LO64" s="200">
        <v>0</v>
      </c>
      <c r="LP64" s="200">
        <v>1</v>
      </c>
      <c r="LQ64" s="200">
        <v>0</v>
      </c>
      <c r="LT64" s="200">
        <v>14</v>
      </c>
      <c r="LU64" s="200">
        <v>2</v>
      </c>
      <c r="LW64" s="200">
        <v>2</v>
      </c>
      <c r="LX64" s="200">
        <v>2</v>
      </c>
      <c r="LZ64" s="200">
        <v>0</v>
      </c>
      <c r="MA64" s="200">
        <v>8</v>
      </c>
      <c r="MB64" s="200">
        <v>0</v>
      </c>
      <c r="MC64" s="200">
        <v>1</v>
      </c>
      <c r="MU64" s="200">
        <v>0</v>
      </c>
      <c r="MV64" s="200">
        <v>0</v>
      </c>
      <c r="MW64" s="200">
        <v>0</v>
      </c>
      <c r="NA64" s="200">
        <v>0</v>
      </c>
      <c r="NB64" s="200">
        <v>0</v>
      </c>
      <c r="NC64" s="200">
        <v>0</v>
      </c>
      <c r="ND64" s="200">
        <v>0</v>
      </c>
      <c r="NE64" s="200">
        <v>0</v>
      </c>
      <c r="NF64" s="200">
        <v>3</v>
      </c>
      <c r="NG64" s="200">
        <v>1</v>
      </c>
      <c r="NH64" s="200">
        <v>5</v>
      </c>
      <c r="NI64" s="200">
        <v>1</v>
      </c>
      <c r="NP64" s="200">
        <v>0</v>
      </c>
      <c r="NW64" s="200">
        <v>1</v>
      </c>
      <c r="NZ64" s="200">
        <v>11</v>
      </c>
      <c r="OB64" s="201">
        <v>5815</v>
      </c>
      <c r="OC64" s="200">
        <v>187</v>
      </c>
      <c r="OD64" s="200">
        <v>77</v>
      </c>
      <c r="OE64" s="200">
        <v>1504</v>
      </c>
      <c r="OF64" s="200">
        <v>1769</v>
      </c>
      <c r="OG64" s="201">
        <v>7584</v>
      </c>
    </row>
    <row r="65" spans="1:397" ht="12.75" customHeight="1">
      <c r="A65" s="209">
        <v>331419</v>
      </c>
      <c r="B65" s="23" t="s">
        <v>178</v>
      </c>
      <c r="Q65" s="200">
        <v>26</v>
      </c>
      <c r="R65" s="200">
        <v>1575</v>
      </c>
      <c r="S65" s="200">
        <v>681</v>
      </c>
      <c r="X65" s="200">
        <v>98</v>
      </c>
      <c r="Y65" s="200">
        <v>65</v>
      </c>
      <c r="Z65" s="200">
        <v>2</v>
      </c>
      <c r="AA65" s="200">
        <v>13</v>
      </c>
      <c r="AV65" s="200">
        <v>0</v>
      </c>
      <c r="BC65" s="200">
        <v>24</v>
      </c>
      <c r="BG65" s="200">
        <v>73</v>
      </c>
      <c r="BH65" s="200">
        <v>679</v>
      </c>
      <c r="BJ65" s="200">
        <v>45</v>
      </c>
      <c r="BX65" s="200">
        <v>3</v>
      </c>
      <c r="BZ65" s="200">
        <v>2</v>
      </c>
      <c r="CF65" s="200">
        <v>8</v>
      </c>
      <c r="CT65" s="200">
        <v>0</v>
      </c>
      <c r="DE65" s="200">
        <v>1</v>
      </c>
      <c r="DG65" s="200">
        <v>0</v>
      </c>
      <c r="DM65" s="200">
        <v>0</v>
      </c>
      <c r="DN65" s="200">
        <v>0</v>
      </c>
      <c r="DP65" s="200">
        <v>0</v>
      </c>
      <c r="DR65" s="200">
        <v>1</v>
      </c>
      <c r="DS65" s="200">
        <v>10</v>
      </c>
      <c r="DT65" s="200">
        <v>5</v>
      </c>
      <c r="IA65" s="200">
        <v>41</v>
      </c>
      <c r="IB65" s="200">
        <v>10</v>
      </c>
      <c r="II65" s="200">
        <v>13</v>
      </c>
      <c r="JL65" s="200">
        <v>0</v>
      </c>
      <c r="JP65" s="200">
        <v>172</v>
      </c>
      <c r="JU65" s="200">
        <v>2</v>
      </c>
      <c r="JV65" s="200">
        <v>18</v>
      </c>
      <c r="JW65" s="200">
        <v>51</v>
      </c>
      <c r="JX65" s="200">
        <v>271</v>
      </c>
      <c r="JY65" s="200">
        <v>0</v>
      </c>
      <c r="JZ65" s="200">
        <v>0</v>
      </c>
      <c r="KC65" s="200">
        <v>2</v>
      </c>
      <c r="KH65" s="200">
        <v>0</v>
      </c>
      <c r="KM65" s="200">
        <v>4</v>
      </c>
      <c r="KN65" s="200">
        <v>1</v>
      </c>
      <c r="KO65" s="200">
        <v>0</v>
      </c>
      <c r="KP65" s="200">
        <v>3</v>
      </c>
      <c r="KS65" s="200">
        <v>4</v>
      </c>
      <c r="KT65" s="200">
        <v>10</v>
      </c>
      <c r="KU65" s="200">
        <v>16</v>
      </c>
      <c r="KV65" s="200">
        <v>1</v>
      </c>
      <c r="KW65" s="200">
        <v>6</v>
      </c>
      <c r="KX65" s="200">
        <v>2</v>
      </c>
      <c r="LA65" s="200">
        <v>6</v>
      </c>
      <c r="LB65" s="200">
        <v>3</v>
      </c>
      <c r="LC65" s="200">
        <v>0</v>
      </c>
      <c r="LD65" s="200">
        <v>2</v>
      </c>
      <c r="LE65" s="200">
        <v>4</v>
      </c>
      <c r="LF65" s="200">
        <v>11</v>
      </c>
      <c r="LH65" s="200">
        <v>1</v>
      </c>
      <c r="LI65" s="200">
        <v>0</v>
      </c>
      <c r="LJ65" s="200">
        <v>3</v>
      </c>
      <c r="LK65" s="200">
        <v>26</v>
      </c>
      <c r="LL65" s="200">
        <v>15</v>
      </c>
      <c r="LM65" s="200">
        <v>10</v>
      </c>
      <c r="LN65" s="200">
        <v>2</v>
      </c>
      <c r="LO65" s="200">
        <v>0</v>
      </c>
      <c r="LP65" s="200">
        <v>3</v>
      </c>
      <c r="LQ65" s="200">
        <v>1</v>
      </c>
      <c r="LT65" s="200">
        <v>36</v>
      </c>
      <c r="LU65" s="200">
        <v>1</v>
      </c>
      <c r="LV65" s="200">
        <v>5</v>
      </c>
      <c r="LW65" s="200">
        <v>5</v>
      </c>
      <c r="LX65" s="200">
        <v>8</v>
      </c>
      <c r="LZ65" s="200">
        <v>6</v>
      </c>
      <c r="MA65" s="200">
        <v>16</v>
      </c>
      <c r="MB65" s="200">
        <v>3</v>
      </c>
      <c r="MC65" s="200">
        <v>4</v>
      </c>
      <c r="MU65" s="200">
        <v>0</v>
      </c>
      <c r="MV65" s="200">
        <v>0</v>
      </c>
      <c r="MW65" s="200">
        <v>0</v>
      </c>
      <c r="NA65" s="200">
        <v>0</v>
      </c>
      <c r="NB65" s="200">
        <v>1</v>
      </c>
      <c r="NC65" s="200">
        <v>1</v>
      </c>
      <c r="ND65" s="200">
        <v>2</v>
      </c>
      <c r="NE65" s="200">
        <v>0</v>
      </c>
      <c r="NF65" s="200">
        <v>5</v>
      </c>
      <c r="NG65" s="200">
        <v>2</v>
      </c>
      <c r="NH65" s="200">
        <v>10</v>
      </c>
      <c r="NI65" s="200">
        <v>2</v>
      </c>
      <c r="NW65" s="200">
        <v>2</v>
      </c>
      <c r="NX65" s="200">
        <v>50</v>
      </c>
      <c r="NZ65" s="200">
        <v>20</v>
      </c>
      <c r="OB65" s="201">
        <v>4208</v>
      </c>
      <c r="OC65" s="200">
        <v>609</v>
      </c>
      <c r="OD65" s="200">
        <v>35</v>
      </c>
      <c r="OE65" s="200">
        <v>1074</v>
      </c>
      <c r="OF65" s="200">
        <v>1718</v>
      </c>
      <c r="OG65" s="201">
        <v>5927</v>
      </c>
    </row>
    <row r="66" spans="1:397" ht="12.75" customHeight="1">
      <c r="A66" s="209">
        <v>331420</v>
      </c>
      <c r="B66" s="23" t="s">
        <v>179</v>
      </c>
      <c r="Q66" s="200">
        <v>34</v>
      </c>
      <c r="R66" s="200">
        <v>13</v>
      </c>
      <c r="S66" s="200">
        <v>37</v>
      </c>
      <c r="X66" s="200">
        <v>103</v>
      </c>
      <c r="Y66" s="200">
        <v>79</v>
      </c>
      <c r="Z66" s="200">
        <v>9</v>
      </c>
      <c r="AA66" s="200">
        <v>21</v>
      </c>
      <c r="AO66" s="200">
        <v>1</v>
      </c>
      <c r="AP66" s="200">
        <v>26</v>
      </c>
      <c r="AQ66" s="200">
        <v>12</v>
      </c>
      <c r="AX66" s="200">
        <v>4</v>
      </c>
      <c r="BC66" s="200">
        <v>29</v>
      </c>
      <c r="BE66" s="200">
        <v>12</v>
      </c>
      <c r="BF66" s="200">
        <v>7</v>
      </c>
      <c r="BG66" s="200">
        <v>8458</v>
      </c>
      <c r="BH66" s="200">
        <v>1258</v>
      </c>
      <c r="BI66" s="200">
        <v>5969</v>
      </c>
      <c r="BJ66" s="200">
        <v>157</v>
      </c>
      <c r="BN66" s="200">
        <v>2</v>
      </c>
      <c r="BP66" s="200">
        <v>4</v>
      </c>
      <c r="BR66" s="200">
        <v>2</v>
      </c>
      <c r="BX66" s="200">
        <v>94</v>
      </c>
      <c r="BY66" s="200">
        <v>16</v>
      </c>
      <c r="BZ66" s="200">
        <v>65</v>
      </c>
      <c r="CF66" s="200">
        <v>17</v>
      </c>
      <c r="CN66" s="200">
        <v>0</v>
      </c>
      <c r="CT66" s="200">
        <v>0</v>
      </c>
      <c r="CX66" s="200">
        <v>8</v>
      </c>
      <c r="DE66" s="200">
        <v>2</v>
      </c>
      <c r="DG66" s="200">
        <v>1</v>
      </c>
      <c r="DM66" s="200">
        <v>2</v>
      </c>
      <c r="DN66" s="200">
        <v>0</v>
      </c>
      <c r="DP66" s="200">
        <v>0</v>
      </c>
      <c r="DR66" s="200">
        <v>8</v>
      </c>
      <c r="DS66" s="200">
        <v>56</v>
      </c>
      <c r="DT66" s="200">
        <v>23</v>
      </c>
      <c r="EO66" s="200">
        <v>11</v>
      </c>
      <c r="ER66" s="200">
        <v>236</v>
      </c>
      <c r="FC66" s="200">
        <v>0</v>
      </c>
      <c r="FE66" s="200">
        <v>0</v>
      </c>
      <c r="FF66" s="200">
        <v>1</v>
      </c>
      <c r="FI66" s="200">
        <v>25</v>
      </c>
      <c r="GK66" s="200">
        <v>0</v>
      </c>
      <c r="GM66" s="200">
        <v>1</v>
      </c>
      <c r="IA66" s="200">
        <v>15</v>
      </c>
      <c r="IB66" s="200">
        <v>57</v>
      </c>
      <c r="IC66" s="200">
        <v>1</v>
      </c>
      <c r="II66" s="200">
        <v>18</v>
      </c>
      <c r="IM66" s="200">
        <v>4</v>
      </c>
      <c r="IN66" s="200">
        <v>7</v>
      </c>
      <c r="IP66" s="200">
        <v>16</v>
      </c>
      <c r="IQ66" s="200">
        <v>88</v>
      </c>
      <c r="IS66" s="200">
        <v>25</v>
      </c>
      <c r="IT66" s="200">
        <v>1</v>
      </c>
      <c r="JA66" s="200">
        <v>6</v>
      </c>
      <c r="JE66" s="200">
        <v>16</v>
      </c>
      <c r="JF66" s="200">
        <v>24</v>
      </c>
      <c r="JL66" s="200">
        <v>2</v>
      </c>
      <c r="JP66" s="200">
        <v>1825</v>
      </c>
      <c r="JQ66" s="200">
        <v>5</v>
      </c>
      <c r="JR66" s="200">
        <v>0</v>
      </c>
      <c r="JS66" s="200">
        <v>0</v>
      </c>
      <c r="JT66" s="200">
        <v>1</v>
      </c>
      <c r="JU66" s="200">
        <v>24</v>
      </c>
      <c r="JV66" s="200">
        <v>82</v>
      </c>
      <c r="JW66" s="200">
        <v>16</v>
      </c>
      <c r="JX66" s="200">
        <v>444</v>
      </c>
      <c r="JY66" s="200">
        <v>3</v>
      </c>
      <c r="JZ66" s="200">
        <v>0</v>
      </c>
      <c r="KA66" s="200">
        <v>1</v>
      </c>
      <c r="KC66" s="200">
        <v>9</v>
      </c>
      <c r="KE66" s="200">
        <v>1</v>
      </c>
      <c r="KH66" s="200">
        <v>0</v>
      </c>
      <c r="KM66" s="200">
        <v>12</v>
      </c>
      <c r="KN66" s="200">
        <v>4</v>
      </c>
      <c r="KO66" s="200">
        <v>1</v>
      </c>
      <c r="KP66" s="200">
        <v>17</v>
      </c>
      <c r="KS66" s="200">
        <v>46</v>
      </c>
      <c r="KT66" s="200">
        <v>16</v>
      </c>
      <c r="KU66" s="200">
        <v>75</v>
      </c>
      <c r="KV66" s="200">
        <v>2</v>
      </c>
      <c r="KW66" s="200">
        <v>12</v>
      </c>
      <c r="KX66" s="200">
        <v>4</v>
      </c>
      <c r="LA66" s="200">
        <v>18</v>
      </c>
      <c r="LB66" s="200">
        <v>6</v>
      </c>
      <c r="LC66" s="200">
        <v>1</v>
      </c>
      <c r="LD66" s="200">
        <v>3</v>
      </c>
      <c r="LE66" s="200">
        <v>29</v>
      </c>
      <c r="LF66" s="200">
        <v>25</v>
      </c>
      <c r="LH66" s="200">
        <v>6</v>
      </c>
      <c r="LI66" s="200">
        <v>3</v>
      </c>
      <c r="LJ66" s="200">
        <v>15</v>
      </c>
      <c r="LK66" s="200">
        <v>28</v>
      </c>
      <c r="LL66" s="200">
        <v>11</v>
      </c>
      <c r="LM66" s="200">
        <v>12</v>
      </c>
      <c r="LN66" s="200">
        <v>1</v>
      </c>
      <c r="LO66" s="200">
        <v>1</v>
      </c>
      <c r="LP66" s="200">
        <v>14</v>
      </c>
      <c r="LQ66" s="200">
        <v>37</v>
      </c>
      <c r="LT66" s="200">
        <v>153</v>
      </c>
      <c r="LU66" s="200">
        <v>1</v>
      </c>
      <c r="LV66" s="200">
        <v>5</v>
      </c>
      <c r="LW66" s="200">
        <v>11</v>
      </c>
      <c r="LX66" s="200">
        <v>14</v>
      </c>
      <c r="LZ66" s="200">
        <v>7</v>
      </c>
      <c r="MA66" s="200">
        <v>30</v>
      </c>
      <c r="MB66" s="200">
        <v>8</v>
      </c>
      <c r="MC66" s="200">
        <v>26</v>
      </c>
      <c r="MT66" s="200">
        <v>0</v>
      </c>
      <c r="MU66" s="200">
        <v>0</v>
      </c>
      <c r="MV66" s="200">
        <v>0</v>
      </c>
      <c r="MW66" s="200">
        <v>2</v>
      </c>
      <c r="NA66" s="200">
        <v>1</v>
      </c>
      <c r="NB66" s="200">
        <v>6</v>
      </c>
      <c r="NC66" s="200">
        <v>6</v>
      </c>
      <c r="ND66" s="200">
        <v>11</v>
      </c>
      <c r="NE66" s="200">
        <v>0</v>
      </c>
      <c r="NF66" s="200">
        <v>8</v>
      </c>
      <c r="NG66" s="200">
        <v>4</v>
      </c>
      <c r="NH66" s="200">
        <v>15</v>
      </c>
      <c r="NI66" s="200">
        <v>3</v>
      </c>
      <c r="NL66" s="200">
        <v>18</v>
      </c>
      <c r="NP66" s="200">
        <v>3</v>
      </c>
      <c r="NW66" s="200">
        <v>10</v>
      </c>
      <c r="NX66" s="200">
        <v>756</v>
      </c>
      <c r="NZ66" s="200">
        <v>62</v>
      </c>
      <c r="OB66" s="201">
        <v>21050</v>
      </c>
      <c r="OC66" s="200">
        <v>2541</v>
      </c>
      <c r="OD66" s="200">
        <v>221</v>
      </c>
      <c r="OE66" s="200">
        <v>1750</v>
      </c>
      <c r="OF66" s="200">
        <v>4512</v>
      </c>
      <c r="OG66" s="201">
        <v>25562</v>
      </c>
    </row>
    <row r="67" spans="1:397" ht="12.75" customHeight="1">
      <c r="A67" s="209">
        <v>331490</v>
      </c>
      <c r="B67" s="23" t="s">
        <v>180</v>
      </c>
      <c r="Q67" s="200">
        <v>56</v>
      </c>
      <c r="R67" s="200">
        <v>545</v>
      </c>
      <c r="S67" s="200">
        <v>368</v>
      </c>
      <c r="X67" s="200">
        <v>127</v>
      </c>
      <c r="Y67" s="200">
        <v>129</v>
      </c>
      <c r="Z67" s="200">
        <v>9</v>
      </c>
      <c r="AA67" s="200">
        <v>42</v>
      </c>
      <c r="AO67" s="200">
        <v>9</v>
      </c>
      <c r="AP67" s="200">
        <v>192</v>
      </c>
      <c r="AX67" s="200">
        <v>17</v>
      </c>
      <c r="BC67" s="200">
        <v>313</v>
      </c>
      <c r="BD67" s="200">
        <v>22</v>
      </c>
      <c r="BE67" s="200">
        <v>19</v>
      </c>
      <c r="BF67" s="200">
        <v>38</v>
      </c>
      <c r="BG67" s="200">
        <v>57</v>
      </c>
      <c r="BH67" s="200">
        <v>3764</v>
      </c>
      <c r="BI67" s="200">
        <v>249</v>
      </c>
      <c r="BJ67" s="200">
        <v>1471</v>
      </c>
      <c r="BP67" s="200">
        <v>9</v>
      </c>
      <c r="BR67" s="200">
        <v>24</v>
      </c>
      <c r="BX67" s="200">
        <v>347</v>
      </c>
      <c r="BY67" s="200">
        <v>23</v>
      </c>
      <c r="BZ67" s="200">
        <v>128</v>
      </c>
      <c r="CF67" s="200">
        <v>45</v>
      </c>
      <c r="CN67" s="200">
        <v>1</v>
      </c>
      <c r="CT67" s="200">
        <v>1</v>
      </c>
      <c r="CX67" s="200">
        <v>17</v>
      </c>
      <c r="DE67" s="200">
        <v>5</v>
      </c>
      <c r="DG67" s="200">
        <v>4</v>
      </c>
      <c r="DM67" s="200">
        <v>1</v>
      </c>
      <c r="DP67" s="200">
        <v>0</v>
      </c>
      <c r="DR67" s="200">
        <v>18</v>
      </c>
      <c r="DS67" s="200">
        <v>59</v>
      </c>
      <c r="DT67" s="200">
        <v>53</v>
      </c>
      <c r="EO67" s="200">
        <v>38</v>
      </c>
      <c r="ER67" s="200">
        <v>420</v>
      </c>
      <c r="FC67" s="200">
        <v>2</v>
      </c>
      <c r="FE67" s="200">
        <v>1</v>
      </c>
      <c r="FF67" s="200">
        <v>2</v>
      </c>
      <c r="FI67" s="200">
        <v>23</v>
      </c>
      <c r="GD67" s="200">
        <v>5</v>
      </c>
      <c r="GM67" s="200">
        <v>9</v>
      </c>
      <c r="IA67" s="200">
        <v>27</v>
      </c>
      <c r="IB67" s="200">
        <v>164</v>
      </c>
      <c r="IC67" s="200">
        <v>4</v>
      </c>
      <c r="II67" s="200">
        <v>27</v>
      </c>
      <c r="IL67" s="200">
        <v>1</v>
      </c>
      <c r="IM67" s="200">
        <v>3</v>
      </c>
      <c r="IN67" s="200">
        <v>4</v>
      </c>
      <c r="IP67" s="200">
        <v>14</v>
      </c>
      <c r="IQ67" s="200">
        <v>40</v>
      </c>
      <c r="IR67" s="200">
        <v>62</v>
      </c>
      <c r="JA67" s="200">
        <v>2</v>
      </c>
      <c r="JE67" s="200">
        <v>26</v>
      </c>
      <c r="JF67" s="200">
        <v>74</v>
      </c>
      <c r="JL67" s="200">
        <v>30</v>
      </c>
      <c r="JP67" s="200">
        <v>1276</v>
      </c>
      <c r="JQ67" s="200">
        <v>5</v>
      </c>
      <c r="JR67" s="200">
        <v>0</v>
      </c>
      <c r="JS67" s="200">
        <v>0</v>
      </c>
      <c r="JT67" s="200">
        <v>1</v>
      </c>
      <c r="JU67" s="200">
        <v>20</v>
      </c>
      <c r="JV67" s="200">
        <v>88</v>
      </c>
      <c r="JW67" s="200">
        <v>30</v>
      </c>
      <c r="JX67" s="200">
        <v>368</v>
      </c>
      <c r="JY67" s="200">
        <v>3</v>
      </c>
      <c r="JZ67" s="200">
        <v>0</v>
      </c>
      <c r="KA67" s="200">
        <v>5</v>
      </c>
      <c r="KC67" s="200">
        <v>12</v>
      </c>
      <c r="KE67" s="200">
        <v>1</v>
      </c>
      <c r="KH67" s="200">
        <v>1</v>
      </c>
      <c r="KM67" s="200">
        <v>18</v>
      </c>
      <c r="KN67" s="200">
        <v>6</v>
      </c>
      <c r="KO67" s="200">
        <v>1</v>
      </c>
      <c r="KP67" s="200">
        <v>21</v>
      </c>
      <c r="KS67" s="200">
        <v>49</v>
      </c>
      <c r="KT67" s="200">
        <v>26</v>
      </c>
      <c r="KU67" s="200">
        <v>132</v>
      </c>
      <c r="KV67" s="200">
        <v>4</v>
      </c>
      <c r="KW67" s="200">
        <v>16</v>
      </c>
      <c r="KX67" s="200">
        <v>5</v>
      </c>
      <c r="LA67" s="200">
        <v>8</v>
      </c>
      <c r="LB67" s="200">
        <v>10</v>
      </c>
      <c r="LC67" s="200">
        <v>1</v>
      </c>
      <c r="LD67" s="200">
        <v>6</v>
      </c>
      <c r="LE67" s="200">
        <v>31</v>
      </c>
      <c r="LF67" s="200">
        <v>23</v>
      </c>
      <c r="LH67" s="200">
        <v>12</v>
      </c>
      <c r="LI67" s="200">
        <v>4</v>
      </c>
      <c r="LJ67" s="200">
        <v>15</v>
      </c>
      <c r="LK67" s="200">
        <v>35</v>
      </c>
      <c r="LL67" s="200">
        <v>21</v>
      </c>
      <c r="LM67" s="200">
        <v>14</v>
      </c>
      <c r="LN67" s="200">
        <v>2</v>
      </c>
      <c r="LO67" s="200">
        <v>1</v>
      </c>
      <c r="LP67" s="200">
        <v>21</v>
      </c>
      <c r="LQ67" s="200">
        <v>42</v>
      </c>
      <c r="LT67" s="200">
        <v>185</v>
      </c>
      <c r="LU67" s="200">
        <v>1</v>
      </c>
      <c r="LV67" s="200">
        <v>6</v>
      </c>
      <c r="LW67" s="200">
        <v>13</v>
      </c>
      <c r="LX67" s="200">
        <v>18</v>
      </c>
      <c r="LZ67" s="200">
        <v>10</v>
      </c>
      <c r="MA67" s="200">
        <v>54</v>
      </c>
      <c r="MB67" s="200">
        <v>11</v>
      </c>
      <c r="MC67" s="200">
        <v>25</v>
      </c>
      <c r="MU67" s="200">
        <v>1</v>
      </c>
      <c r="MV67" s="200">
        <v>1</v>
      </c>
      <c r="MW67" s="200">
        <v>3</v>
      </c>
      <c r="NA67" s="200">
        <v>1</v>
      </c>
      <c r="NB67" s="200">
        <v>5</v>
      </c>
      <c r="NC67" s="200">
        <v>9</v>
      </c>
      <c r="ND67" s="200">
        <v>15</v>
      </c>
      <c r="NE67" s="200">
        <v>1</v>
      </c>
      <c r="NF67" s="200">
        <v>16</v>
      </c>
      <c r="NG67" s="200">
        <v>7</v>
      </c>
      <c r="NH67" s="200">
        <v>31</v>
      </c>
      <c r="NI67" s="200">
        <v>5</v>
      </c>
      <c r="NL67" s="200">
        <v>1</v>
      </c>
      <c r="NP67" s="200">
        <v>2</v>
      </c>
      <c r="NW67" s="200">
        <v>10</v>
      </c>
      <c r="NX67" s="200">
        <v>910</v>
      </c>
      <c r="NZ67" s="200">
        <v>44</v>
      </c>
      <c r="OB67" s="201">
        <v>12852</v>
      </c>
      <c r="OC67" s="200">
        <v>1857</v>
      </c>
      <c r="OD67" s="200">
        <v>96</v>
      </c>
      <c r="OE67" s="200">
        <v>3377</v>
      </c>
      <c r="OF67" s="200">
        <v>5330</v>
      </c>
      <c r="OG67" s="201">
        <v>18182</v>
      </c>
    </row>
    <row r="68" spans="1:397" ht="12.75" customHeight="1">
      <c r="A68" s="209">
        <v>331510</v>
      </c>
      <c r="B68" s="23" t="s">
        <v>181</v>
      </c>
      <c r="P68" s="200">
        <v>0</v>
      </c>
      <c r="Q68" s="200">
        <v>107</v>
      </c>
      <c r="U68" s="200">
        <v>60</v>
      </c>
      <c r="X68" s="200">
        <v>335</v>
      </c>
      <c r="Y68" s="200">
        <v>249</v>
      </c>
      <c r="Z68" s="200">
        <v>16</v>
      </c>
      <c r="AA68" s="200">
        <v>71</v>
      </c>
      <c r="AM68" s="200">
        <v>9</v>
      </c>
      <c r="AO68" s="200">
        <v>2</v>
      </c>
      <c r="AP68" s="200">
        <v>4</v>
      </c>
      <c r="AQ68" s="200">
        <v>91</v>
      </c>
      <c r="AR68" s="200">
        <v>6</v>
      </c>
      <c r="AV68" s="200">
        <v>1</v>
      </c>
      <c r="AX68" s="200">
        <v>31</v>
      </c>
      <c r="AZ68" s="200">
        <v>2</v>
      </c>
      <c r="BA68" s="200">
        <v>8</v>
      </c>
      <c r="BB68" s="200">
        <v>3</v>
      </c>
      <c r="BC68" s="200">
        <v>1473</v>
      </c>
      <c r="BE68" s="200">
        <v>15</v>
      </c>
      <c r="BG68" s="200">
        <v>83</v>
      </c>
      <c r="BH68" s="200">
        <v>707</v>
      </c>
      <c r="BJ68" s="200">
        <v>82</v>
      </c>
      <c r="BK68" s="200">
        <v>52</v>
      </c>
      <c r="BO68" s="200">
        <v>3</v>
      </c>
      <c r="BP68" s="200">
        <v>10</v>
      </c>
      <c r="BX68" s="200">
        <v>282</v>
      </c>
      <c r="BY68" s="200">
        <v>30</v>
      </c>
      <c r="BZ68" s="200">
        <v>158</v>
      </c>
      <c r="CA68" s="200">
        <v>3</v>
      </c>
      <c r="CF68" s="200">
        <v>126</v>
      </c>
      <c r="CK68" s="200">
        <v>81</v>
      </c>
      <c r="CN68" s="200">
        <v>1</v>
      </c>
      <c r="CR68" s="200">
        <v>30</v>
      </c>
      <c r="CT68" s="200">
        <v>1</v>
      </c>
      <c r="CU68" s="200">
        <v>8</v>
      </c>
      <c r="CW68" s="200">
        <v>60</v>
      </c>
      <c r="CX68" s="200">
        <v>23</v>
      </c>
      <c r="DE68" s="200">
        <v>6</v>
      </c>
      <c r="DG68" s="200">
        <v>4</v>
      </c>
      <c r="DM68" s="200">
        <v>2</v>
      </c>
      <c r="DR68" s="200">
        <v>9</v>
      </c>
      <c r="DS68" s="200">
        <v>19</v>
      </c>
      <c r="DT68" s="200">
        <v>16</v>
      </c>
      <c r="EO68" s="200">
        <v>6</v>
      </c>
      <c r="ET68" s="200">
        <v>43</v>
      </c>
      <c r="FC68" s="200">
        <v>1</v>
      </c>
      <c r="FE68" s="200">
        <v>2</v>
      </c>
      <c r="FF68" s="200">
        <v>1</v>
      </c>
      <c r="FI68" s="200">
        <v>35</v>
      </c>
      <c r="GD68" s="200">
        <v>2</v>
      </c>
      <c r="GK68" s="200">
        <v>0</v>
      </c>
      <c r="IA68" s="200">
        <v>32</v>
      </c>
      <c r="IB68" s="200">
        <v>84</v>
      </c>
      <c r="IC68" s="200">
        <v>3</v>
      </c>
      <c r="II68" s="200">
        <v>53</v>
      </c>
      <c r="IL68" s="200">
        <v>1</v>
      </c>
      <c r="IN68" s="200">
        <v>1</v>
      </c>
      <c r="IP68" s="200">
        <v>1</v>
      </c>
      <c r="IQ68" s="200">
        <v>6</v>
      </c>
      <c r="JE68" s="200">
        <v>20</v>
      </c>
      <c r="JF68" s="200">
        <v>42</v>
      </c>
      <c r="JL68" s="200">
        <v>16</v>
      </c>
      <c r="JM68" s="200">
        <v>2</v>
      </c>
      <c r="JN68" s="200">
        <v>5</v>
      </c>
      <c r="JP68" s="200">
        <v>1503</v>
      </c>
      <c r="JQ68" s="200">
        <v>8</v>
      </c>
      <c r="JR68" s="200">
        <v>0</v>
      </c>
      <c r="JS68" s="200">
        <v>0</v>
      </c>
      <c r="JT68" s="200">
        <v>1</v>
      </c>
      <c r="JU68" s="200">
        <v>37</v>
      </c>
      <c r="JV68" s="200">
        <v>191</v>
      </c>
      <c r="JW68" s="200">
        <v>16</v>
      </c>
      <c r="JX68" s="200">
        <v>353</v>
      </c>
      <c r="JY68" s="200">
        <v>8</v>
      </c>
      <c r="JZ68" s="200">
        <v>0</v>
      </c>
      <c r="KA68" s="200">
        <v>2</v>
      </c>
      <c r="KC68" s="200">
        <v>38</v>
      </c>
      <c r="KH68" s="200">
        <v>1</v>
      </c>
      <c r="KM68" s="200">
        <v>23</v>
      </c>
      <c r="KN68" s="200">
        <v>8</v>
      </c>
      <c r="KO68" s="200">
        <v>1</v>
      </c>
      <c r="KP68" s="200">
        <v>46</v>
      </c>
      <c r="KS68" s="200">
        <v>87</v>
      </c>
      <c r="KT68" s="200">
        <v>33</v>
      </c>
      <c r="KU68" s="200">
        <v>199</v>
      </c>
      <c r="KV68" s="200">
        <v>6</v>
      </c>
      <c r="KW68" s="200">
        <v>15</v>
      </c>
      <c r="KX68" s="200">
        <v>5</v>
      </c>
      <c r="LA68" s="200">
        <v>6</v>
      </c>
      <c r="LB68" s="200">
        <v>15</v>
      </c>
      <c r="LC68" s="200">
        <v>2</v>
      </c>
      <c r="LD68" s="200">
        <v>8</v>
      </c>
      <c r="LE68" s="200">
        <v>53</v>
      </c>
      <c r="LF68" s="200">
        <v>33</v>
      </c>
      <c r="LH68" s="200">
        <v>14</v>
      </c>
      <c r="LI68" s="200">
        <v>6</v>
      </c>
      <c r="LJ68" s="200">
        <v>31</v>
      </c>
      <c r="LK68" s="200">
        <v>93</v>
      </c>
      <c r="LL68" s="200">
        <v>50</v>
      </c>
      <c r="LM68" s="200">
        <v>12</v>
      </c>
      <c r="LN68" s="200">
        <v>2</v>
      </c>
      <c r="LO68" s="200">
        <v>1</v>
      </c>
      <c r="LP68" s="200">
        <v>52</v>
      </c>
      <c r="LQ68" s="200">
        <v>72</v>
      </c>
      <c r="LT68" s="200">
        <v>565</v>
      </c>
      <c r="LU68" s="200">
        <v>1</v>
      </c>
      <c r="LV68" s="200">
        <v>33</v>
      </c>
      <c r="LW68" s="200">
        <v>59</v>
      </c>
      <c r="LX68" s="200">
        <v>85</v>
      </c>
      <c r="LZ68" s="200">
        <v>46</v>
      </c>
      <c r="MA68" s="200">
        <v>94</v>
      </c>
      <c r="MB68" s="200">
        <v>52</v>
      </c>
      <c r="MC68" s="200">
        <v>44</v>
      </c>
      <c r="MT68" s="200">
        <v>0</v>
      </c>
      <c r="MU68" s="200">
        <v>1</v>
      </c>
      <c r="MV68" s="200">
        <v>1</v>
      </c>
      <c r="MW68" s="200">
        <v>5</v>
      </c>
      <c r="NA68" s="200">
        <v>3</v>
      </c>
      <c r="NB68" s="200">
        <v>14</v>
      </c>
      <c r="NC68" s="200">
        <v>17</v>
      </c>
      <c r="ND68" s="200">
        <v>28</v>
      </c>
      <c r="NE68" s="200">
        <v>2</v>
      </c>
      <c r="NF68" s="200">
        <v>27</v>
      </c>
      <c r="NG68" s="200">
        <v>14</v>
      </c>
      <c r="NH68" s="200">
        <v>52</v>
      </c>
      <c r="NI68" s="200">
        <v>9</v>
      </c>
      <c r="NL68" s="200">
        <v>0</v>
      </c>
      <c r="NP68" s="200">
        <v>7</v>
      </c>
      <c r="NW68" s="200">
        <v>17</v>
      </c>
      <c r="NX68" s="200">
        <v>2229</v>
      </c>
      <c r="NZ68" s="200">
        <v>45</v>
      </c>
      <c r="OB68" s="201">
        <v>11111</v>
      </c>
      <c r="OC68" s="200">
        <v>5419</v>
      </c>
      <c r="OD68" s="200">
        <v>176</v>
      </c>
      <c r="OE68" s="200">
        <v>2043</v>
      </c>
      <c r="OF68" s="200">
        <v>7639</v>
      </c>
      <c r="OG68" s="201">
        <v>18750</v>
      </c>
    </row>
    <row r="69" spans="1:397" ht="12.75" customHeight="1">
      <c r="A69" s="209">
        <v>331520</v>
      </c>
      <c r="B69" s="23" t="s">
        <v>182</v>
      </c>
      <c r="Q69" s="200">
        <v>81</v>
      </c>
      <c r="U69" s="200">
        <v>12</v>
      </c>
      <c r="X69" s="200">
        <v>150</v>
      </c>
      <c r="Y69" s="200">
        <v>190</v>
      </c>
      <c r="Z69" s="200">
        <v>9</v>
      </c>
      <c r="AA69" s="200">
        <v>55</v>
      </c>
      <c r="AP69" s="200">
        <v>92</v>
      </c>
      <c r="AX69" s="200">
        <v>25</v>
      </c>
      <c r="BC69" s="200">
        <v>70</v>
      </c>
      <c r="BE69" s="200">
        <v>2111</v>
      </c>
      <c r="BH69" s="200">
        <v>286</v>
      </c>
      <c r="BI69" s="200">
        <v>416</v>
      </c>
      <c r="BJ69" s="200">
        <v>436</v>
      </c>
      <c r="BK69" s="200">
        <v>29</v>
      </c>
      <c r="BL69" s="200">
        <v>40</v>
      </c>
      <c r="BM69" s="200">
        <v>22</v>
      </c>
      <c r="BN69" s="200">
        <v>98</v>
      </c>
      <c r="BP69" s="200">
        <v>7</v>
      </c>
      <c r="BW69" s="200">
        <v>3</v>
      </c>
      <c r="BX69" s="200">
        <v>143</v>
      </c>
      <c r="BY69" s="200">
        <v>19</v>
      </c>
      <c r="BZ69" s="200">
        <v>114</v>
      </c>
      <c r="CF69" s="200">
        <v>131</v>
      </c>
      <c r="CK69" s="200">
        <v>210</v>
      </c>
      <c r="CN69" s="200">
        <v>1</v>
      </c>
      <c r="CT69" s="200">
        <v>0</v>
      </c>
      <c r="CU69" s="200">
        <v>48</v>
      </c>
      <c r="CV69" s="200">
        <v>161</v>
      </c>
      <c r="CW69" s="200">
        <v>246</v>
      </c>
      <c r="CX69" s="200">
        <v>17</v>
      </c>
      <c r="DE69" s="200">
        <v>7</v>
      </c>
      <c r="DG69" s="200">
        <v>3</v>
      </c>
      <c r="DM69" s="200">
        <v>2</v>
      </c>
      <c r="DN69" s="200">
        <v>0</v>
      </c>
      <c r="DO69" s="200">
        <v>0</v>
      </c>
      <c r="DP69" s="200">
        <v>0</v>
      </c>
      <c r="DR69" s="200">
        <v>6</v>
      </c>
      <c r="DS69" s="200">
        <v>17</v>
      </c>
      <c r="DT69" s="200">
        <v>22</v>
      </c>
      <c r="EC69" s="200">
        <v>0</v>
      </c>
      <c r="FC69" s="200">
        <v>0</v>
      </c>
      <c r="FE69" s="200">
        <v>0</v>
      </c>
      <c r="FF69" s="200">
        <v>1</v>
      </c>
      <c r="FI69" s="200">
        <v>17</v>
      </c>
      <c r="GK69" s="200">
        <v>0</v>
      </c>
      <c r="IA69" s="200">
        <v>19</v>
      </c>
      <c r="IB69" s="200">
        <v>54</v>
      </c>
      <c r="IC69" s="200">
        <v>0</v>
      </c>
      <c r="II69" s="200">
        <v>43</v>
      </c>
      <c r="IL69" s="200">
        <v>5</v>
      </c>
      <c r="IM69" s="200">
        <v>5</v>
      </c>
      <c r="IN69" s="200">
        <v>34</v>
      </c>
      <c r="IO69" s="200">
        <v>8</v>
      </c>
      <c r="IP69" s="200">
        <v>2</v>
      </c>
      <c r="IQ69" s="200">
        <v>17</v>
      </c>
      <c r="IZ69" s="200">
        <v>0</v>
      </c>
      <c r="JE69" s="200">
        <v>9</v>
      </c>
      <c r="JL69" s="200">
        <v>8</v>
      </c>
      <c r="JO69" s="200">
        <v>33</v>
      </c>
      <c r="JP69" s="200">
        <v>599</v>
      </c>
      <c r="JU69" s="200">
        <v>22</v>
      </c>
      <c r="JV69" s="200">
        <v>54</v>
      </c>
      <c r="JW69" s="200">
        <v>7</v>
      </c>
      <c r="JX69" s="200">
        <v>143</v>
      </c>
      <c r="JY69" s="200">
        <v>5</v>
      </c>
      <c r="JZ69" s="200">
        <v>0</v>
      </c>
      <c r="KC69" s="200">
        <v>31</v>
      </c>
      <c r="KH69" s="200">
        <v>0</v>
      </c>
      <c r="KM69" s="200">
        <v>27</v>
      </c>
      <c r="KN69" s="200">
        <v>8</v>
      </c>
      <c r="KO69" s="200">
        <v>2</v>
      </c>
      <c r="KP69" s="200">
        <v>33</v>
      </c>
      <c r="KS69" s="200">
        <v>62</v>
      </c>
      <c r="KT69" s="200">
        <v>35</v>
      </c>
      <c r="KU69" s="200">
        <v>124</v>
      </c>
      <c r="KV69" s="200">
        <v>3</v>
      </c>
      <c r="KW69" s="200">
        <v>31</v>
      </c>
      <c r="KX69" s="200">
        <v>10</v>
      </c>
      <c r="LA69" s="200">
        <v>12</v>
      </c>
      <c r="LB69" s="200">
        <v>17</v>
      </c>
      <c r="LC69" s="200">
        <v>2</v>
      </c>
      <c r="LD69" s="200">
        <v>10</v>
      </c>
      <c r="LE69" s="200">
        <v>36</v>
      </c>
      <c r="LF69" s="200">
        <v>26</v>
      </c>
      <c r="LH69" s="200">
        <v>9</v>
      </c>
      <c r="LI69" s="200">
        <v>4</v>
      </c>
      <c r="LJ69" s="200">
        <v>24</v>
      </c>
      <c r="LK69" s="200">
        <v>72</v>
      </c>
      <c r="LL69" s="200">
        <v>43</v>
      </c>
      <c r="LM69" s="200">
        <v>9</v>
      </c>
      <c r="LN69" s="200">
        <v>1</v>
      </c>
      <c r="LO69" s="200">
        <v>1</v>
      </c>
      <c r="LP69" s="200">
        <v>42</v>
      </c>
      <c r="LQ69" s="200">
        <v>50</v>
      </c>
      <c r="LT69" s="200">
        <v>477</v>
      </c>
      <c r="LU69" s="200">
        <v>1</v>
      </c>
      <c r="LV69" s="200">
        <v>31</v>
      </c>
      <c r="LW69" s="200">
        <v>55</v>
      </c>
      <c r="LX69" s="200">
        <v>77</v>
      </c>
      <c r="LZ69" s="200">
        <v>41</v>
      </c>
      <c r="MA69" s="200">
        <v>72</v>
      </c>
      <c r="MB69" s="200">
        <v>49</v>
      </c>
      <c r="MC69" s="200">
        <v>25</v>
      </c>
      <c r="MT69" s="200">
        <v>0</v>
      </c>
      <c r="MU69" s="200">
        <v>1</v>
      </c>
      <c r="MV69" s="200">
        <v>1</v>
      </c>
      <c r="MW69" s="200">
        <v>3</v>
      </c>
      <c r="NA69" s="200">
        <v>2</v>
      </c>
      <c r="NB69" s="200">
        <v>9</v>
      </c>
      <c r="NC69" s="200">
        <v>10</v>
      </c>
      <c r="ND69" s="200">
        <v>18</v>
      </c>
      <c r="NE69" s="200">
        <v>1</v>
      </c>
      <c r="NF69" s="200">
        <v>20</v>
      </c>
      <c r="NG69" s="200">
        <v>11</v>
      </c>
      <c r="NH69" s="200">
        <v>40</v>
      </c>
      <c r="NI69" s="200">
        <v>7</v>
      </c>
      <c r="NL69" s="200">
        <v>2</v>
      </c>
      <c r="NP69" s="200">
        <v>5</v>
      </c>
      <c r="NW69" s="200">
        <v>9</v>
      </c>
      <c r="NX69" s="200">
        <v>240</v>
      </c>
      <c r="OB69" s="201">
        <v>8296</v>
      </c>
      <c r="OC69" s="200">
        <v>3542</v>
      </c>
      <c r="OD69" s="200">
        <v>152</v>
      </c>
      <c r="OE69" s="200">
        <v>1826</v>
      </c>
      <c r="OF69" s="200">
        <v>5520</v>
      </c>
      <c r="OG69" s="201">
        <v>13816</v>
      </c>
    </row>
    <row r="70" spans="1:397" ht="12.75" customHeight="1">
      <c r="A70" s="209" t="s">
        <v>184</v>
      </c>
      <c r="B70" s="23" t="s">
        <v>183</v>
      </c>
      <c r="P70" s="200">
        <v>1</v>
      </c>
      <c r="Q70" s="200">
        <v>1</v>
      </c>
      <c r="X70" s="200">
        <v>146</v>
      </c>
      <c r="Y70" s="200">
        <v>251</v>
      </c>
      <c r="Z70" s="200">
        <v>9</v>
      </c>
      <c r="AA70" s="200">
        <v>48</v>
      </c>
      <c r="AX70" s="200">
        <v>4</v>
      </c>
      <c r="BC70" s="200">
        <v>1877</v>
      </c>
      <c r="BE70" s="200">
        <v>363</v>
      </c>
      <c r="BF70" s="200">
        <v>8</v>
      </c>
      <c r="BJ70" s="200">
        <v>1527</v>
      </c>
      <c r="BK70" s="200">
        <v>197</v>
      </c>
      <c r="BL70" s="200">
        <v>0</v>
      </c>
      <c r="BM70" s="200">
        <v>937</v>
      </c>
      <c r="BN70" s="200">
        <v>26</v>
      </c>
      <c r="BO70" s="200">
        <v>6</v>
      </c>
      <c r="BP70" s="200">
        <v>6</v>
      </c>
      <c r="BQ70" s="200">
        <v>10</v>
      </c>
      <c r="BU70" s="200">
        <v>8</v>
      </c>
      <c r="BW70" s="200">
        <v>1</v>
      </c>
      <c r="BX70" s="200">
        <v>60</v>
      </c>
      <c r="BY70" s="200">
        <v>20</v>
      </c>
      <c r="BZ70" s="200">
        <v>36</v>
      </c>
      <c r="CA70" s="200">
        <v>11</v>
      </c>
      <c r="CC70" s="200">
        <v>8</v>
      </c>
      <c r="CF70" s="200">
        <v>10</v>
      </c>
      <c r="CN70" s="200">
        <v>0</v>
      </c>
      <c r="CT70" s="200">
        <v>0</v>
      </c>
      <c r="CW70" s="200">
        <v>122</v>
      </c>
      <c r="CX70" s="200">
        <v>14</v>
      </c>
      <c r="DE70" s="200">
        <v>2</v>
      </c>
      <c r="DG70" s="200">
        <v>1</v>
      </c>
      <c r="DM70" s="200">
        <v>1</v>
      </c>
      <c r="DN70" s="200">
        <v>0</v>
      </c>
      <c r="DR70" s="200">
        <v>5</v>
      </c>
      <c r="DS70" s="200">
        <v>36</v>
      </c>
      <c r="DT70" s="200">
        <v>15</v>
      </c>
      <c r="EO70" s="200">
        <v>7</v>
      </c>
      <c r="FF70" s="200">
        <v>0</v>
      </c>
      <c r="GK70" s="200">
        <v>0</v>
      </c>
      <c r="IA70" s="200">
        <v>9</v>
      </c>
      <c r="IB70" s="200">
        <v>34</v>
      </c>
      <c r="IC70" s="200">
        <v>0</v>
      </c>
      <c r="II70" s="200">
        <v>55</v>
      </c>
      <c r="IQ70" s="200">
        <v>2</v>
      </c>
      <c r="IZ70" s="200">
        <v>6</v>
      </c>
      <c r="JE70" s="200">
        <v>61</v>
      </c>
      <c r="JH70" s="200">
        <v>2</v>
      </c>
      <c r="JL70" s="200">
        <v>2</v>
      </c>
      <c r="JP70" s="200">
        <v>470</v>
      </c>
      <c r="JQ70" s="200">
        <v>0</v>
      </c>
      <c r="JR70" s="200">
        <v>0</v>
      </c>
      <c r="JS70" s="200">
        <v>0</v>
      </c>
      <c r="JT70" s="200">
        <v>0</v>
      </c>
      <c r="JU70" s="200">
        <v>26</v>
      </c>
      <c r="JV70" s="200">
        <v>33</v>
      </c>
      <c r="JW70" s="200">
        <v>3</v>
      </c>
      <c r="JX70" s="200">
        <v>118</v>
      </c>
      <c r="JY70" s="200">
        <v>6</v>
      </c>
      <c r="JZ70" s="200">
        <v>0</v>
      </c>
      <c r="KA70" s="200">
        <v>11</v>
      </c>
      <c r="KC70" s="200">
        <v>20</v>
      </c>
      <c r="KE70" s="200">
        <v>0</v>
      </c>
      <c r="KH70" s="200">
        <v>1</v>
      </c>
      <c r="KM70" s="200">
        <v>21</v>
      </c>
      <c r="KN70" s="200">
        <v>8</v>
      </c>
      <c r="KO70" s="200">
        <v>1</v>
      </c>
      <c r="KP70" s="200">
        <v>37</v>
      </c>
      <c r="KS70" s="200">
        <v>47</v>
      </c>
      <c r="KT70" s="200">
        <v>23</v>
      </c>
      <c r="KU70" s="200">
        <v>101</v>
      </c>
      <c r="KV70" s="200">
        <v>3</v>
      </c>
      <c r="KW70" s="200">
        <v>25</v>
      </c>
      <c r="KX70" s="200">
        <v>8</v>
      </c>
      <c r="LA70" s="200">
        <v>20</v>
      </c>
      <c r="LB70" s="200">
        <v>13</v>
      </c>
      <c r="LC70" s="200">
        <v>1</v>
      </c>
      <c r="LD70" s="200">
        <v>7</v>
      </c>
      <c r="LE70" s="200">
        <v>59</v>
      </c>
      <c r="LF70" s="200">
        <v>20</v>
      </c>
      <c r="LH70" s="200">
        <v>10</v>
      </c>
      <c r="LI70" s="200">
        <v>4</v>
      </c>
      <c r="LJ70" s="200">
        <v>18</v>
      </c>
      <c r="LK70" s="200">
        <v>94</v>
      </c>
      <c r="LL70" s="200">
        <v>45</v>
      </c>
      <c r="LM70" s="200">
        <v>5</v>
      </c>
      <c r="LN70" s="200">
        <v>1</v>
      </c>
      <c r="LO70" s="200">
        <v>1</v>
      </c>
      <c r="LP70" s="200">
        <v>34</v>
      </c>
      <c r="LQ70" s="200">
        <v>38</v>
      </c>
      <c r="LT70" s="200">
        <v>185</v>
      </c>
      <c r="LU70" s="200">
        <v>0</v>
      </c>
      <c r="LV70" s="200">
        <v>37</v>
      </c>
      <c r="LW70" s="200">
        <v>63</v>
      </c>
      <c r="LX70" s="200">
        <v>93</v>
      </c>
      <c r="LZ70" s="200">
        <v>49</v>
      </c>
      <c r="MA70" s="200">
        <v>60</v>
      </c>
      <c r="MB70" s="200">
        <v>56</v>
      </c>
      <c r="MC70" s="200">
        <v>23</v>
      </c>
      <c r="MT70" s="200">
        <v>0</v>
      </c>
      <c r="MU70" s="200">
        <v>1</v>
      </c>
      <c r="MV70" s="200">
        <v>0</v>
      </c>
      <c r="MW70" s="200">
        <v>2</v>
      </c>
      <c r="NA70" s="200">
        <v>3</v>
      </c>
      <c r="NB70" s="200">
        <v>13</v>
      </c>
      <c r="NC70" s="200">
        <v>12</v>
      </c>
      <c r="ND70" s="200">
        <v>19</v>
      </c>
      <c r="NE70" s="200">
        <v>1</v>
      </c>
      <c r="NF70" s="200">
        <v>18</v>
      </c>
      <c r="NG70" s="200">
        <v>9</v>
      </c>
      <c r="NH70" s="200">
        <v>35</v>
      </c>
      <c r="NI70" s="200">
        <v>6</v>
      </c>
      <c r="NP70" s="200">
        <v>4</v>
      </c>
      <c r="NW70" s="200">
        <v>9</v>
      </c>
      <c r="NZ70" s="200">
        <v>23</v>
      </c>
      <c r="OB70" s="201">
        <v>8004</v>
      </c>
      <c r="OC70" s="200">
        <v>2885</v>
      </c>
      <c r="OD70" s="200">
        <v>74</v>
      </c>
      <c r="OE70" s="200">
        <v>1471</v>
      </c>
      <c r="OF70" s="200">
        <v>4429</v>
      </c>
      <c r="OG70" s="201">
        <v>12433</v>
      </c>
    </row>
    <row r="71" spans="1:397" ht="12.75" customHeight="1">
      <c r="A71" s="209">
        <v>332114</v>
      </c>
      <c r="B71" s="23" t="s">
        <v>185</v>
      </c>
      <c r="X71" s="200">
        <v>27</v>
      </c>
      <c r="Y71" s="200">
        <v>69</v>
      </c>
      <c r="Z71" s="200">
        <v>4</v>
      </c>
      <c r="AA71" s="200">
        <v>19</v>
      </c>
      <c r="BC71" s="200">
        <v>4314</v>
      </c>
      <c r="BE71" s="200">
        <v>128</v>
      </c>
      <c r="BF71" s="200">
        <v>140</v>
      </c>
      <c r="BJ71" s="200">
        <v>21</v>
      </c>
      <c r="BK71" s="200">
        <v>9</v>
      </c>
      <c r="BL71" s="200">
        <v>14</v>
      </c>
      <c r="BM71" s="200">
        <v>7</v>
      </c>
      <c r="BN71" s="200">
        <v>40</v>
      </c>
      <c r="BO71" s="200">
        <v>4</v>
      </c>
      <c r="BP71" s="200">
        <v>3</v>
      </c>
      <c r="BQ71" s="200">
        <v>31</v>
      </c>
      <c r="BR71" s="200">
        <v>30</v>
      </c>
      <c r="BU71" s="200">
        <v>4</v>
      </c>
      <c r="BW71" s="200">
        <v>0</v>
      </c>
      <c r="BX71" s="200">
        <v>19</v>
      </c>
      <c r="BY71" s="200">
        <v>111</v>
      </c>
      <c r="BZ71" s="200">
        <v>14</v>
      </c>
      <c r="CA71" s="200">
        <v>5</v>
      </c>
      <c r="CC71" s="200">
        <v>4</v>
      </c>
      <c r="CF71" s="200">
        <v>4</v>
      </c>
      <c r="CT71" s="200">
        <v>2</v>
      </c>
      <c r="CX71" s="200">
        <v>1</v>
      </c>
      <c r="DE71" s="200">
        <v>1</v>
      </c>
      <c r="DG71" s="200">
        <v>0</v>
      </c>
      <c r="DM71" s="200">
        <v>1</v>
      </c>
      <c r="DN71" s="200">
        <v>0</v>
      </c>
      <c r="DO71" s="200">
        <v>0</v>
      </c>
      <c r="DP71" s="200">
        <v>0</v>
      </c>
      <c r="DR71" s="200">
        <v>3</v>
      </c>
      <c r="DS71" s="200">
        <v>19</v>
      </c>
      <c r="DT71" s="200">
        <v>8</v>
      </c>
      <c r="EO71" s="200">
        <v>6</v>
      </c>
      <c r="FC71" s="200">
        <v>0</v>
      </c>
      <c r="FF71" s="200">
        <v>1</v>
      </c>
      <c r="GK71" s="200">
        <v>0</v>
      </c>
      <c r="IA71" s="200">
        <v>5</v>
      </c>
      <c r="IB71" s="200">
        <v>22</v>
      </c>
      <c r="IC71" s="200">
        <v>0</v>
      </c>
      <c r="II71" s="200">
        <v>17</v>
      </c>
      <c r="IQ71" s="200">
        <v>1</v>
      </c>
      <c r="IZ71" s="200">
        <v>21</v>
      </c>
      <c r="JE71" s="200">
        <v>3</v>
      </c>
      <c r="JL71" s="200">
        <v>1</v>
      </c>
      <c r="JP71" s="200">
        <v>394</v>
      </c>
      <c r="JQ71" s="200">
        <v>0</v>
      </c>
      <c r="JR71" s="200">
        <v>0</v>
      </c>
      <c r="JS71" s="200">
        <v>0</v>
      </c>
      <c r="JT71" s="200">
        <v>0</v>
      </c>
      <c r="JU71" s="200">
        <v>11</v>
      </c>
      <c r="JV71" s="200">
        <v>67</v>
      </c>
      <c r="JW71" s="200">
        <v>3</v>
      </c>
      <c r="JX71" s="200">
        <v>106</v>
      </c>
      <c r="JY71" s="200">
        <v>2</v>
      </c>
      <c r="JZ71" s="200">
        <v>0</v>
      </c>
      <c r="KC71" s="200">
        <v>7</v>
      </c>
      <c r="KH71" s="200">
        <v>0</v>
      </c>
      <c r="KM71" s="200">
        <v>10</v>
      </c>
      <c r="KN71" s="200">
        <v>4</v>
      </c>
      <c r="KO71" s="200">
        <v>1</v>
      </c>
      <c r="KP71" s="200">
        <v>13</v>
      </c>
      <c r="KS71" s="200">
        <v>14</v>
      </c>
      <c r="KT71" s="200">
        <v>11</v>
      </c>
      <c r="KU71" s="200">
        <v>26</v>
      </c>
      <c r="KV71" s="200">
        <v>1</v>
      </c>
      <c r="KW71" s="200">
        <v>13</v>
      </c>
      <c r="KX71" s="200">
        <v>3</v>
      </c>
      <c r="LA71" s="200">
        <v>23</v>
      </c>
      <c r="LB71" s="200">
        <v>7</v>
      </c>
      <c r="LC71" s="200">
        <v>1</v>
      </c>
      <c r="LD71" s="200">
        <v>4</v>
      </c>
      <c r="LE71" s="200">
        <v>16</v>
      </c>
      <c r="LF71" s="200">
        <v>5</v>
      </c>
      <c r="LH71" s="200">
        <v>3</v>
      </c>
      <c r="LI71" s="200">
        <v>1</v>
      </c>
      <c r="LJ71" s="200">
        <v>6</v>
      </c>
      <c r="LK71" s="200">
        <v>18</v>
      </c>
      <c r="LL71" s="200">
        <v>10</v>
      </c>
      <c r="LM71" s="200">
        <v>2</v>
      </c>
      <c r="LN71" s="200">
        <v>0</v>
      </c>
      <c r="LO71" s="200">
        <v>0</v>
      </c>
      <c r="LP71" s="200">
        <v>12</v>
      </c>
      <c r="LQ71" s="200">
        <v>11</v>
      </c>
      <c r="LT71" s="200">
        <v>63</v>
      </c>
      <c r="LU71" s="200">
        <v>0</v>
      </c>
      <c r="LV71" s="200">
        <v>5</v>
      </c>
      <c r="LW71" s="200">
        <v>10</v>
      </c>
      <c r="LX71" s="200">
        <v>16</v>
      </c>
      <c r="LZ71" s="200">
        <v>8</v>
      </c>
      <c r="MA71" s="200">
        <v>24</v>
      </c>
      <c r="MB71" s="200">
        <v>8</v>
      </c>
      <c r="MC71" s="200">
        <v>10</v>
      </c>
      <c r="MT71" s="200">
        <v>0</v>
      </c>
      <c r="MU71" s="200">
        <v>0</v>
      </c>
      <c r="MV71" s="200">
        <v>0</v>
      </c>
      <c r="MW71" s="200">
        <v>0</v>
      </c>
      <c r="NA71" s="200">
        <v>1</v>
      </c>
      <c r="NB71" s="200">
        <v>5</v>
      </c>
      <c r="NC71" s="200">
        <v>3</v>
      </c>
      <c r="ND71" s="200">
        <v>6</v>
      </c>
      <c r="NE71" s="200">
        <v>0</v>
      </c>
      <c r="NF71" s="200">
        <v>7</v>
      </c>
      <c r="NG71" s="200">
        <v>3</v>
      </c>
      <c r="NH71" s="200">
        <v>14</v>
      </c>
      <c r="NI71" s="200">
        <v>2</v>
      </c>
      <c r="NP71" s="200">
        <v>1</v>
      </c>
      <c r="NW71" s="200">
        <v>4</v>
      </c>
      <c r="NZ71" s="200">
        <v>17</v>
      </c>
      <c r="OB71" s="201">
        <v>6145</v>
      </c>
      <c r="OC71" s="200">
        <v>387</v>
      </c>
      <c r="OD71" s="200">
        <v>24</v>
      </c>
      <c r="OE71" s="200">
        <v>1490</v>
      </c>
      <c r="OF71" s="200">
        <v>1901</v>
      </c>
      <c r="OG71" s="201">
        <v>8046</v>
      </c>
    </row>
    <row r="72" spans="1:397" ht="12.75" customHeight="1">
      <c r="A72" s="209" t="s">
        <v>187</v>
      </c>
      <c r="B72" s="23" t="s">
        <v>186</v>
      </c>
      <c r="P72" s="200">
        <v>0</v>
      </c>
      <c r="Q72" s="200">
        <v>0</v>
      </c>
      <c r="X72" s="200">
        <v>81</v>
      </c>
      <c r="Y72" s="200">
        <v>65</v>
      </c>
      <c r="Z72" s="200">
        <v>6</v>
      </c>
      <c r="AA72" s="200">
        <v>25</v>
      </c>
      <c r="AV72" s="200">
        <v>0</v>
      </c>
      <c r="AX72" s="200">
        <v>27</v>
      </c>
      <c r="BC72" s="200">
        <v>2421</v>
      </c>
      <c r="BD72" s="200">
        <v>66</v>
      </c>
      <c r="BE72" s="200">
        <v>72</v>
      </c>
      <c r="BF72" s="200">
        <v>322</v>
      </c>
      <c r="BI72" s="200">
        <v>235</v>
      </c>
      <c r="BJ72" s="200">
        <v>133</v>
      </c>
      <c r="BK72" s="200">
        <v>29</v>
      </c>
      <c r="BL72" s="200">
        <v>40</v>
      </c>
      <c r="BM72" s="200">
        <v>42</v>
      </c>
      <c r="BN72" s="200">
        <v>14</v>
      </c>
      <c r="BO72" s="200">
        <v>181</v>
      </c>
      <c r="BP72" s="200">
        <v>14</v>
      </c>
      <c r="BQ72" s="200">
        <v>647</v>
      </c>
      <c r="BR72" s="200">
        <v>19</v>
      </c>
      <c r="BU72" s="200">
        <v>18</v>
      </c>
      <c r="BV72" s="200">
        <v>0</v>
      </c>
      <c r="BW72" s="200">
        <v>9</v>
      </c>
      <c r="BX72" s="200">
        <v>83</v>
      </c>
      <c r="BY72" s="200">
        <v>165</v>
      </c>
      <c r="BZ72" s="200">
        <v>55</v>
      </c>
      <c r="CA72" s="200">
        <v>22</v>
      </c>
      <c r="CC72" s="200">
        <v>16</v>
      </c>
      <c r="CF72" s="200">
        <v>21</v>
      </c>
      <c r="CN72" s="200">
        <v>0</v>
      </c>
      <c r="CT72" s="200">
        <v>10</v>
      </c>
      <c r="CW72" s="200">
        <v>35</v>
      </c>
      <c r="CX72" s="200">
        <v>12</v>
      </c>
      <c r="DE72" s="200">
        <v>2</v>
      </c>
      <c r="DG72" s="200">
        <v>1</v>
      </c>
      <c r="DM72" s="200">
        <v>1</v>
      </c>
      <c r="DN72" s="200">
        <v>0</v>
      </c>
      <c r="DO72" s="200">
        <v>0</v>
      </c>
      <c r="DP72" s="200">
        <v>0</v>
      </c>
      <c r="DR72" s="200">
        <v>9</v>
      </c>
      <c r="DS72" s="200">
        <v>71</v>
      </c>
      <c r="DT72" s="200">
        <v>31</v>
      </c>
      <c r="EE72" s="200">
        <v>1</v>
      </c>
      <c r="EL72" s="200">
        <v>0</v>
      </c>
      <c r="EO72" s="200">
        <v>14</v>
      </c>
      <c r="FC72" s="200">
        <v>0</v>
      </c>
      <c r="FE72" s="200">
        <v>0</v>
      </c>
      <c r="FF72" s="200">
        <v>0</v>
      </c>
      <c r="FH72" s="200">
        <v>419</v>
      </c>
      <c r="FI72" s="200">
        <v>31</v>
      </c>
      <c r="GK72" s="200">
        <v>0</v>
      </c>
      <c r="HZ72" s="200">
        <v>0</v>
      </c>
      <c r="IA72" s="200">
        <v>24</v>
      </c>
      <c r="IB72" s="200">
        <v>105</v>
      </c>
      <c r="IC72" s="200">
        <v>1</v>
      </c>
      <c r="II72" s="200">
        <v>15</v>
      </c>
      <c r="IL72" s="200">
        <v>21</v>
      </c>
      <c r="IM72" s="200">
        <v>0</v>
      </c>
      <c r="IN72" s="200">
        <v>0</v>
      </c>
      <c r="IO72" s="200">
        <v>0</v>
      </c>
      <c r="IP72" s="200">
        <v>1</v>
      </c>
      <c r="IQ72" s="200">
        <v>4</v>
      </c>
      <c r="IR72" s="200">
        <v>158</v>
      </c>
      <c r="IS72" s="200">
        <v>1</v>
      </c>
      <c r="IT72" s="200">
        <v>0</v>
      </c>
      <c r="IZ72" s="200">
        <v>117</v>
      </c>
      <c r="JA72" s="200">
        <v>0</v>
      </c>
      <c r="JB72" s="200">
        <v>0</v>
      </c>
      <c r="JE72" s="200">
        <v>11</v>
      </c>
      <c r="JF72" s="200">
        <v>51</v>
      </c>
      <c r="JG72" s="200">
        <v>5</v>
      </c>
      <c r="JH72" s="200">
        <v>2</v>
      </c>
      <c r="JL72" s="200">
        <v>21</v>
      </c>
      <c r="JP72" s="200">
        <v>516</v>
      </c>
      <c r="JQ72" s="200">
        <v>6</v>
      </c>
      <c r="JR72" s="200">
        <v>0</v>
      </c>
      <c r="JS72" s="200">
        <v>0</v>
      </c>
      <c r="JT72" s="200">
        <v>1</v>
      </c>
      <c r="JU72" s="200">
        <v>40</v>
      </c>
      <c r="JV72" s="200">
        <v>45</v>
      </c>
      <c r="JW72" s="200">
        <v>3</v>
      </c>
      <c r="JX72" s="200">
        <v>130</v>
      </c>
      <c r="JY72" s="200">
        <v>11</v>
      </c>
      <c r="JZ72" s="200">
        <v>0</v>
      </c>
      <c r="KC72" s="200">
        <v>58</v>
      </c>
      <c r="KE72" s="200">
        <v>1</v>
      </c>
      <c r="KH72" s="200">
        <v>0</v>
      </c>
      <c r="KM72" s="200">
        <v>28</v>
      </c>
      <c r="KN72" s="200">
        <v>12</v>
      </c>
      <c r="KO72" s="200">
        <v>2</v>
      </c>
      <c r="KP72" s="200">
        <v>58</v>
      </c>
      <c r="KS72" s="200">
        <v>47</v>
      </c>
      <c r="KT72" s="200">
        <v>34</v>
      </c>
      <c r="KU72" s="200">
        <v>81</v>
      </c>
      <c r="KV72" s="200">
        <v>2</v>
      </c>
      <c r="KW72" s="200">
        <v>15</v>
      </c>
      <c r="KX72" s="200">
        <v>7</v>
      </c>
      <c r="LA72" s="200">
        <v>37</v>
      </c>
      <c r="LB72" s="200">
        <v>12</v>
      </c>
      <c r="LC72" s="200">
        <v>1</v>
      </c>
      <c r="LD72" s="200">
        <v>6</v>
      </c>
      <c r="LE72" s="200">
        <v>90</v>
      </c>
      <c r="LF72" s="200">
        <v>30</v>
      </c>
      <c r="LH72" s="200">
        <v>7</v>
      </c>
      <c r="LI72" s="200">
        <v>2</v>
      </c>
      <c r="LJ72" s="200">
        <v>39</v>
      </c>
      <c r="LK72" s="200">
        <v>21</v>
      </c>
      <c r="LL72" s="200">
        <v>5</v>
      </c>
      <c r="LM72" s="200">
        <v>16</v>
      </c>
      <c r="LN72" s="200">
        <v>3</v>
      </c>
      <c r="LO72" s="200">
        <v>8</v>
      </c>
      <c r="LP72" s="200">
        <v>119</v>
      </c>
      <c r="LQ72" s="200">
        <v>56</v>
      </c>
      <c r="LT72" s="200">
        <v>160</v>
      </c>
      <c r="LU72" s="200">
        <v>3</v>
      </c>
      <c r="LV72" s="200">
        <v>0</v>
      </c>
      <c r="LW72" s="200">
        <v>6</v>
      </c>
      <c r="LX72" s="200">
        <v>13</v>
      </c>
      <c r="LY72" s="200">
        <v>17</v>
      </c>
      <c r="LZ72" s="200">
        <v>5</v>
      </c>
      <c r="MA72" s="200">
        <v>35</v>
      </c>
      <c r="MB72" s="200">
        <v>2</v>
      </c>
      <c r="MC72" s="200">
        <v>23</v>
      </c>
      <c r="MT72" s="200">
        <v>1</v>
      </c>
      <c r="MU72" s="200">
        <v>2</v>
      </c>
      <c r="MV72" s="200">
        <v>0</v>
      </c>
      <c r="MW72" s="200">
        <v>2</v>
      </c>
      <c r="NA72" s="200">
        <v>5</v>
      </c>
      <c r="NB72" s="200">
        <v>21</v>
      </c>
      <c r="NC72" s="200">
        <v>16</v>
      </c>
      <c r="ND72" s="200">
        <v>27</v>
      </c>
      <c r="NE72" s="200">
        <v>2</v>
      </c>
      <c r="NF72" s="200">
        <v>10</v>
      </c>
      <c r="NG72" s="200">
        <v>10</v>
      </c>
      <c r="NH72" s="200">
        <v>19</v>
      </c>
      <c r="NI72" s="200">
        <v>3</v>
      </c>
      <c r="NP72" s="200">
        <v>5</v>
      </c>
      <c r="NT72" s="200">
        <v>0</v>
      </c>
      <c r="NW72" s="200">
        <v>6</v>
      </c>
      <c r="NZ72" s="200">
        <v>31</v>
      </c>
      <c r="OB72" s="201">
        <v>7979</v>
      </c>
      <c r="OC72" s="200">
        <v>3128</v>
      </c>
      <c r="OD72" s="200">
        <v>94</v>
      </c>
      <c r="OE72" s="200">
        <v>1548</v>
      </c>
      <c r="OF72" s="200">
        <v>4770</v>
      </c>
      <c r="OG72" s="201">
        <v>12749</v>
      </c>
    </row>
    <row r="73" spans="1:397" ht="12.75" customHeight="1">
      <c r="A73" s="209">
        <v>332200</v>
      </c>
      <c r="B73" s="23" t="s">
        <v>188</v>
      </c>
      <c r="Q73" s="200">
        <v>1</v>
      </c>
      <c r="U73" s="200">
        <v>3</v>
      </c>
      <c r="X73" s="200">
        <v>84</v>
      </c>
      <c r="Y73" s="200">
        <v>68</v>
      </c>
      <c r="Z73" s="200">
        <v>6</v>
      </c>
      <c r="AA73" s="200">
        <v>26</v>
      </c>
      <c r="AO73" s="200">
        <v>4</v>
      </c>
      <c r="AP73" s="200">
        <v>104</v>
      </c>
      <c r="AV73" s="200">
        <v>0</v>
      </c>
      <c r="AX73" s="200">
        <v>33</v>
      </c>
      <c r="BC73" s="200">
        <v>1203</v>
      </c>
      <c r="BD73" s="200">
        <v>62</v>
      </c>
      <c r="BE73" s="200">
        <v>125</v>
      </c>
      <c r="BF73" s="200">
        <v>132</v>
      </c>
      <c r="BI73" s="200">
        <v>26</v>
      </c>
      <c r="BJ73" s="200">
        <v>89</v>
      </c>
      <c r="BK73" s="200">
        <v>97</v>
      </c>
      <c r="BL73" s="200">
        <v>106</v>
      </c>
      <c r="BM73" s="200">
        <v>64</v>
      </c>
      <c r="BN73" s="200">
        <v>6</v>
      </c>
      <c r="BO73" s="200">
        <v>14</v>
      </c>
      <c r="BP73" s="200">
        <v>31</v>
      </c>
      <c r="BQ73" s="200">
        <v>7</v>
      </c>
      <c r="BU73" s="200">
        <v>6</v>
      </c>
      <c r="BW73" s="200">
        <v>7</v>
      </c>
      <c r="BX73" s="200">
        <v>49</v>
      </c>
      <c r="BY73" s="200">
        <v>190</v>
      </c>
      <c r="BZ73" s="200">
        <v>25</v>
      </c>
      <c r="CA73" s="200">
        <v>13</v>
      </c>
      <c r="CC73" s="200">
        <v>5</v>
      </c>
      <c r="CF73" s="200">
        <v>33</v>
      </c>
      <c r="CN73" s="200">
        <v>9</v>
      </c>
      <c r="CT73" s="200">
        <v>1</v>
      </c>
      <c r="CX73" s="200">
        <v>17</v>
      </c>
      <c r="DB73" s="200">
        <v>1</v>
      </c>
      <c r="DE73" s="200">
        <v>1</v>
      </c>
      <c r="DG73" s="200">
        <v>3</v>
      </c>
      <c r="DJ73" s="200">
        <v>8</v>
      </c>
      <c r="DM73" s="200">
        <v>2</v>
      </c>
      <c r="DN73" s="200">
        <v>0</v>
      </c>
      <c r="DO73" s="200">
        <v>0</v>
      </c>
      <c r="DP73" s="200">
        <v>0</v>
      </c>
      <c r="DR73" s="200">
        <v>6</v>
      </c>
      <c r="DS73" s="200">
        <v>44</v>
      </c>
      <c r="DT73" s="200">
        <v>19</v>
      </c>
      <c r="EE73" s="200">
        <v>0</v>
      </c>
      <c r="EL73" s="200">
        <v>1</v>
      </c>
      <c r="EO73" s="200">
        <v>18</v>
      </c>
      <c r="FB73" s="200">
        <v>1</v>
      </c>
      <c r="FC73" s="200">
        <v>0</v>
      </c>
      <c r="FD73" s="200">
        <v>24</v>
      </c>
      <c r="FF73" s="200">
        <v>1</v>
      </c>
      <c r="FI73" s="200">
        <v>14</v>
      </c>
      <c r="FT73" s="200">
        <v>41</v>
      </c>
      <c r="GK73" s="200">
        <v>0</v>
      </c>
      <c r="HZ73" s="200">
        <v>18</v>
      </c>
      <c r="IA73" s="200">
        <v>11</v>
      </c>
      <c r="IB73" s="200">
        <v>177</v>
      </c>
      <c r="IC73" s="200">
        <v>4</v>
      </c>
      <c r="II73" s="200">
        <v>16</v>
      </c>
      <c r="IL73" s="200">
        <v>9</v>
      </c>
      <c r="IM73" s="200">
        <v>0</v>
      </c>
      <c r="IP73" s="200">
        <v>1</v>
      </c>
      <c r="IQ73" s="200">
        <v>3</v>
      </c>
      <c r="IR73" s="200">
        <v>74</v>
      </c>
      <c r="IZ73" s="200">
        <v>2</v>
      </c>
      <c r="JA73" s="200">
        <v>0</v>
      </c>
      <c r="JB73" s="200">
        <v>0</v>
      </c>
      <c r="JE73" s="200">
        <v>12</v>
      </c>
      <c r="JF73" s="200">
        <v>93</v>
      </c>
      <c r="JG73" s="200">
        <v>10</v>
      </c>
      <c r="JH73" s="200">
        <v>5</v>
      </c>
      <c r="JL73" s="200">
        <v>47</v>
      </c>
      <c r="JP73" s="200">
        <v>364</v>
      </c>
      <c r="JQ73" s="200">
        <v>0</v>
      </c>
      <c r="JR73" s="200">
        <v>1</v>
      </c>
      <c r="JS73" s="200">
        <v>1</v>
      </c>
      <c r="JT73" s="200">
        <v>9</v>
      </c>
      <c r="JU73" s="200">
        <v>20</v>
      </c>
      <c r="JV73" s="200">
        <v>25</v>
      </c>
      <c r="JW73" s="200">
        <v>2</v>
      </c>
      <c r="JX73" s="200">
        <v>77</v>
      </c>
      <c r="JY73" s="200">
        <v>5</v>
      </c>
      <c r="JZ73" s="200">
        <v>0</v>
      </c>
      <c r="KC73" s="200">
        <v>32</v>
      </c>
      <c r="KE73" s="200">
        <v>0</v>
      </c>
      <c r="KH73" s="200">
        <v>1</v>
      </c>
      <c r="KM73" s="200">
        <v>34</v>
      </c>
      <c r="KN73" s="200">
        <v>10</v>
      </c>
      <c r="KO73" s="200">
        <v>2</v>
      </c>
      <c r="KP73" s="200">
        <v>35</v>
      </c>
      <c r="KS73" s="200">
        <v>67</v>
      </c>
      <c r="KT73" s="200">
        <v>51</v>
      </c>
      <c r="KU73" s="200">
        <v>123</v>
      </c>
      <c r="KV73" s="200">
        <v>3</v>
      </c>
      <c r="KW73" s="200">
        <v>24</v>
      </c>
      <c r="KX73" s="200">
        <v>8</v>
      </c>
      <c r="LA73" s="200">
        <v>17</v>
      </c>
      <c r="LB73" s="200">
        <v>11</v>
      </c>
      <c r="LC73" s="200">
        <v>1</v>
      </c>
      <c r="LD73" s="200">
        <v>6</v>
      </c>
      <c r="LE73" s="200">
        <v>79</v>
      </c>
      <c r="LF73" s="200">
        <v>47</v>
      </c>
      <c r="LG73" s="200">
        <v>4</v>
      </c>
      <c r="LH73" s="200">
        <v>14</v>
      </c>
      <c r="LI73" s="200">
        <v>5</v>
      </c>
      <c r="LJ73" s="200">
        <v>36</v>
      </c>
      <c r="LK73" s="200">
        <v>95</v>
      </c>
      <c r="LL73" s="200">
        <v>30</v>
      </c>
      <c r="LM73" s="200">
        <v>23</v>
      </c>
      <c r="LN73" s="200">
        <v>3</v>
      </c>
      <c r="LO73" s="200">
        <v>2</v>
      </c>
      <c r="LP73" s="200">
        <v>202</v>
      </c>
      <c r="LQ73" s="200">
        <v>47</v>
      </c>
      <c r="LT73" s="200">
        <v>294</v>
      </c>
      <c r="LU73" s="200">
        <v>4</v>
      </c>
      <c r="LV73" s="200">
        <v>10</v>
      </c>
      <c r="LW73" s="200">
        <v>22</v>
      </c>
      <c r="LX73" s="200">
        <v>29</v>
      </c>
      <c r="LY73" s="200">
        <v>2</v>
      </c>
      <c r="LZ73" s="200">
        <v>15</v>
      </c>
      <c r="MA73" s="200">
        <v>38</v>
      </c>
      <c r="MB73" s="200">
        <v>22</v>
      </c>
      <c r="MC73" s="200">
        <v>25</v>
      </c>
      <c r="MT73" s="200">
        <v>0</v>
      </c>
      <c r="MU73" s="200">
        <v>1</v>
      </c>
      <c r="MV73" s="200">
        <v>1</v>
      </c>
      <c r="MW73" s="200">
        <v>3</v>
      </c>
      <c r="NA73" s="200">
        <v>2</v>
      </c>
      <c r="NB73" s="200">
        <v>10</v>
      </c>
      <c r="NC73" s="200">
        <v>10</v>
      </c>
      <c r="ND73" s="200">
        <v>18</v>
      </c>
      <c r="NE73" s="200">
        <v>1</v>
      </c>
      <c r="NF73" s="200">
        <v>10</v>
      </c>
      <c r="NG73" s="200">
        <v>7</v>
      </c>
      <c r="NH73" s="200">
        <v>19</v>
      </c>
      <c r="NI73" s="200">
        <v>4</v>
      </c>
      <c r="NP73" s="200">
        <v>4</v>
      </c>
      <c r="NW73" s="200">
        <v>7</v>
      </c>
      <c r="NZ73" s="200">
        <v>25</v>
      </c>
      <c r="OB73" s="201">
        <v>5408</v>
      </c>
      <c r="OC73" s="200">
        <v>3320</v>
      </c>
      <c r="OD73" s="200">
        <v>59</v>
      </c>
      <c r="OE73" s="200">
        <v>1699</v>
      </c>
      <c r="OF73" s="200">
        <v>5078</v>
      </c>
      <c r="OG73" s="201">
        <v>10486</v>
      </c>
    </row>
    <row r="74" spans="1:397" ht="12.75" customHeight="1">
      <c r="A74" s="209">
        <v>332310</v>
      </c>
      <c r="B74" s="23" t="s">
        <v>189</v>
      </c>
      <c r="P74" s="200">
        <v>0</v>
      </c>
      <c r="Q74" s="200">
        <v>1</v>
      </c>
      <c r="X74" s="200">
        <v>166</v>
      </c>
      <c r="Y74" s="200">
        <v>151</v>
      </c>
      <c r="Z74" s="200">
        <v>12</v>
      </c>
      <c r="AA74" s="200">
        <v>77</v>
      </c>
      <c r="AQ74" s="200">
        <v>13</v>
      </c>
      <c r="AX74" s="200">
        <v>258</v>
      </c>
      <c r="BC74" s="200">
        <v>10788</v>
      </c>
      <c r="BD74" s="200">
        <v>1251</v>
      </c>
      <c r="BE74" s="200">
        <v>0</v>
      </c>
      <c r="BF74" s="200">
        <v>623</v>
      </c>
      <c r="BG74" s="200">
        <v>3</v>
      </c>
      <c r="BH74" s="200">
        <v>6</v>
      </c>
      <c r="BI74" s="200">
        <v>276</v>
      </c>
      <c r="BJ74" s="200">
        <v>2</v>
      </c>
      <c r="BK74" s="200">
        <v>98</v>
      </c>
      <c r="BL74" s="200">
        <v>37</v>
      </c>
      <c r="BM74" s="200">
        <v>132</v>
      </c>
      <c r="BN74" s="200">
        <v>15</v>
      </c>
      <c r="BO74" s="200">
        <v>217</v>
      </c>
      <c r="BP74" s="200">
        <v>104</v>
      </c>
      <c r="BQ74" s="200">
        <v>1876</v>
      </c>
      <c r="BR74" s="200">
        <v>97</v>
      </c>
      <c r="BU74" s="200">
        <v>192</v>
      </c>
      <c r="BV74" s="200">
        <v>5</v>
      </c>
      <c r="BW74" s="200">
        <v>17</v>
      </c>
      <c r="BX74" s="200">
        <v>787</v>
      </c>
      <c r="BY74" s="200">
        <v>625</v>
      </c>
      <c r="BZ74" s="200">
        <v>584</v>
      </c>
      <c r="CA74" s="200">
        <v>349</v>
      </c>
      <c r="CC74" s="200">
        <v>172</v>
      </c>
      <c r="CE74" s="200">
        <v>396</v>
      </c>
      <c r="CF74" s="200">
        <v>231</v>
      </c>
      <c r="CN74" s="200">
        <v>0</v>
      </c>
      <c r="CT74" s="200">
        <v>17</v>
      </c>
      <c r="CU74" s="200">
        <v>39</v>
      </c>
      <c r="CV74" s="200">
        <v>512</v>
      </c>
      <c r="CX74" s="200">
        <v>29</v>
      </c>
      <c r="DE74" s="200">
        <v>12</v>
      </c>
      <c r="DG74" s="200">
        <v>156</v>
      </c>
      <c r="DM74" s="200">
        <v>10</v>
      </c>
      <c r="DN74" s="200">
        <v>0</v>
      </c>
      <c r="DO74" s="200">
        <v>0</v>
      </c>
      <c r="DP74" s="200">
        <v>1</v>
      </c>
      <c r="DR74" s="200">
        <v>31</v>
      </c>
      <c r="DS74" s="200">
        <v>29</v>
      </c>
      <c r="DT74" s="200">
        <v>92</v>
      </c>
      <c r="EO74" s="200">
        <v>52</v>
      </c>
      <c r="FC74" s="200">
        <v>2</v>
      </c>
      <c r="FE74" s="200">
        <v>2</v>
      </c>
      <c r="FF74" s="200">
        <v>6</v>
      </c>
      <c r="FI74" s="200">
        <v>98</v>
      </c>
      <c r="GF74" s="200">
        <v>0</v>
      </c>
      <c r="GK74" s="200">
        <v>0</v>
      </c>
      <c r="HZ74" s="200">
        <v>0</v>
      </c>
      <c r="IA74" s="200">
        <v>16</v>
      </c>
      <c r="IB74" s="200">
        <v>65</v>
      </c>
      <c r="IC74" s="200">
        <v>4</v>
      </c>
      <c r="II74" s="200">
        <v>40</v>
      </c>
      <c r="IL74" s="200">
        <v>3</v>
      </c>
      <c r="IN74" s="200">
        <v>9</v>
      </c>
      <c r="IP74" s="200">
        <v>6</v>
      </c>
      <c r="IQ74" s="200">
        <v>22</v>
      </c>
      <c r="IZ74" s="200">
        <v>423</v>
      </c>
      <c r="JE74" s="200">
        <v>335</v>
      </c>
      <c r="JF74" s="200">
        <v>86</v>
      </c>
      <c r="JL74" s="200">
        <v>16</v>
      </c>
      <c r="JP74" s="200">
        <v>1866</v>
      </c>
      <c r="JQ74" s="200">
        <v>21</v>
      </c>
      <c r="JR74" s="200">
        <v>1</v>
      </c>
      <c r="JS74" s="200">
        <v>2</v>
      </c>
      <c r="JT74" s="200">
        <v>11</v>
      </c>
      <c r="JU74" s="200">
        <v>133</v>
      </c>
      <c r="JV74" s="200">
        <v>176</v>
      </c>
      <c r="JW74" s="200">
        <v>9</v>
      </c>
      <c r="JX74" s="200">
        <v>475</v>
      </c>
      <c r="JY74" s="200">
        <v>32</v>
      </c>
      <c r="JZ74" s="200">
        <v>0</v>
      </c>
      <c r="KC74" s="200">
        <v>82</v>
      </c>
      <c r="KE74" s="200">
        <v>1</v>
      </c>
      <c r="KH74" s="200">
        <v>2</v>
      </c>
      <c r="KM74" s="200">
        <v>111</v>
      </c>
      <c r="KN74" s="200">
        <v>42</v>
      </c>
      <c r="KO74" s="200">
        <v>7</v>
      </c>
      <c r="KP74" s="200">
        <v>178</v>
      </c>
      <c r="KQ74" s="200">
        <v>0</v>
      </c>
      <c r="KS74" s="200">
        <v>222</v>
      </c>
      <c r="KT74" s="200">
        <v>67</v>
      </c>
      <c r="KU74" s="200">
        <v>407</v>
      </c>
      <c r="KV74" s="200">
        <v>10</v>
      </c>
      <c r="KW74" s="200">
        <v>24</v>
      </c>
      <c r="KX74" s="200">
        <v>5</v>
      </c>
      <c r="LA74" s="200">
        <v>97</v>
      </c>
      <c r="LB74" s="200">
        <v>82</v>
      </c>
      <c r="LC74" s="200">
        <v>8</v>
      </c>
      <c r="LD74" s="200">
        <v>40</v>
      </c>
      <c r="LE74" s="200">
        <v>302</v>
      </c>
      <c r="LF74" s="200">
        <v>95</v>
      </c>
      <c r="LH74" s="200">
        <v>41</v>
      </c>
      <c r="LI74" s="200">
        <v>16</v>
      </c>
      <c r="LJ74" s="200">
        <v>104</v>
      </c>
      <c r="LK74" s="200">
        <v>319</v>
      </c>
      <c r="LL74" s="200">
        <v>185</v>
      </c>
      <c r="LM74" s="200">
        <v>31</v>
      </c>
      <c r="LN74" s="200">
        <v>3</v>
      </c>
      <c r="LO74" s="200">
        <v>3</v>
      </c>
      <c r="LP74" s="200">
        <v>168</v>
      </c>
      <c r="LQ74" s="200">
        <v>189</v>
      </c>
      <c r="LT74" s="200">
        <v>722</v>
      </c>
      <c r="LU74" s="200">
        <v>9</v>
      </c>
      <c r="LV74" s="200">
        <v>195</v>
      </c>
      <c r="LW74" s="200">
        <v>328</v>
      </c>
      <c r="LX74" s="200">
        <v>490</v>
      </c>
      <c r="LY74" s="200">
        <v>1</v>
      </c>
      <c r="LZ74" s="200">
        <v>258</v>
      </c>
      <c r="MA74" s="200">
        <v>116</v>
      </c>
      <c r="MB74" s="200">
        <v>293</v>
      </c>
      <c r="MC74" s="200">
        <v>43</v>
      </c>
      <c r="MT74" s="200">
        <v>2</v>
      </c>
      <c r="MU74" s="200">
        <v>5</v>
      </c>
      <c r="MV74" s="200">
        <v>2</v>
      </c>
      <c r="MW74" s="200">
        <v>8</v>
      </c>
      <c r="NA74" s="200">
        <v>14</v>
      </c>
      <c r="NB74" s="200">
        <v>63</v>
      </c>
      <c r="NC74" s="200">
        <v>51</v>
      </c>
      <c r="ND74" s="200">
        <v>87</v>
      </c>
      <c r="NE74" s="200">
        <v>6</v>
      </c>
      <c r="NF74" s="200">
        <v>28</v>
      </c>
      <c r="NG74" s="200">
        <v>19</v>
      </c>
      <c r="NH74" s="200">
        <v>56</v>
      </c>
      <c r="NI74" s="200">
        <v>10</v>
      </c>
      <c r="NP74" s="200">
        <v>18</v>
      </c>
      <c r="NW74" s="200">
        <v>13</v>
      </c>
      <c r="NX74" s="200">
        <v>9</v>
      </c>
      <c r="NZ74" s="200">
        <v>124</v>
      </c>
      <c r="OB74" s="201">
        <v>30213</v>
      </c>
      <c r="OC74" s="200">
        <v>11742</v>
      </c>
      <c r="OD74" s="200">
        <v>457</v>
      </c>
      <c r="OE74" s="200">
        <v>3082</v>
      </c>
      <c r="OF74" s="200">
        <v>15282</v>
      </c>
      <c r="OG74" s="201">
        <v>45494</v>
      </c>
    </row>
    <row r="75" spans="1:397" ht="12.75" customHeight="1">
      <c r="A75" s="209">
        <v>332320</v>
      </c>
      <c r="B75" s="23" t="s">
        <v>190</v>
      </c>
      <c r="P75" s="200">
        <v>1</v>
      </c>
      <c r="Q75" s="200">
        <v>1</v>
      </c>
      <c r="X75" s="200">
        <v>178</v>
      </c>
      <c r="Y75" s="200">
        <v>152</v>
      </c>
      <c r="Z75" s="200">
        <v>17</v>
      </c>
      <c r="AA75" s="200">
        <v>72</v>
      </c>
      <c r="AR75" s="200">
        <v>244</v>
      </c>
      <c r="AX75" s="200">
        <v>37</v>
      </c>
      <c r="BC75" s="200">
        <v>8148</v>
      </c>
      <c r="BD75" s="200">
        <v>59</v>
      </c>
      <c r="BE75" s="200">
        <v>131</v>
      </c>
      <c r="BF75" s="200">
        <v>2541</v>
      </c>
      <c r="BG75" s="200">
        <v>0</v>
      </c>
      <c r="BI75" s="200">
        <v>95</v>
      </c>
      <c r="BJ75" s="200">
        <v>233</v>
      </c>
      <c r="BK75" s="200">
        <v>465</v>
      </c>
      <c r="BL75" s="200">
        <v>261</v>
      </c>
      <c r="BM75" s="200">
        <v>21</v>
      </c>
      <c r="BN75" s="200">
        <v>82</v>
      </c>
      <c r="BO75" s="200">
        <v>38</v>
      </c>
      <c r="BP75" s="200">
        <v>16</v>
      </c>
      <c r="BQ75" s="200">
        <v>38</v>
      </c>
      <c r="BR75" s="200">
        <v>1284</v>
      </c>
      <c r="BU75" s="200">
        <v>8</v>
      </c>
      <c r="BV75" s="200">
        <v>580</v>
      </c>
      <c r="BW75" s="200">
        <v>5</v>
      </c>
      <c r="BX75" s="200">
        <v>1579</v>
      </c>
      <c r="BY75" s="200">
        <v>921</v>
      </c>
      <c r="BZ75" s="200">
        <v>27</v>
      </c>
      <c r="CA75" s="200">
        <v>158</v>
      </c>
      <c r="CC75" s="200">
        <v>7</v>
      </c>
      <c r="CF75" s="200">
        <v>9</v>
      </c>
      <c r="CN75" s="200">
        <v>75</v>
      </c>
      <c r="CT75" s="200">
        <v>45</v>
      </c>
      <c r="CX75" s="200">
        <v>23</v>
      </c>
      <c r="DE75" s="200">
        <v>14</v>
      </c>
      <c r="DG75" s="200">
        <v>17</v>
      </c>
      <c r="DM75" s="200">
        <v>9</v>
      </c>
      <c r="DN75" s="200">
        <v>0</v>
      </c>
      <c r="DO75" s="200">
        <v>1</v>
      </c>
      <c r="DP75" s="200">
        <v>0</v>
      </c>
      <c r="DR75" s="200">
        <v>24</v>
      </c>
      <c r="DS75" s="200">
        <v>467</v>
      </c>
      <c r="DT75" s="200">
        <v>30</v>
      </c>
      <c r="EE75" s="200">
        <v>1</v>
      </c>
      <c r="EL75" s="200">
        <v>0</v>
      </c>
      <c r="EO75" s="200">
        <v>52</v>
      </c>
      <c r="ER75" s="200">
        <v>12</v>
      </c>
      <c r="FC75" s="200">
        <v>1</v>
      </c>
      <c r="FE75" s="200">
        <v>2</v>
      </c>
      <c r="FF75" s="200">
        <v>5</v>
      </c>
      <c r="FI75" s="200">
        <v>69</v>
      </c>
      <c r="GD75" s="200">
        <v>2</v>
      </c>
      <c r="GF75" s="200">
        <v>0</v>
      </c>
      <c r="GK75" s="200">
        <v>0</v>
      </c>
      <c r="HZ75" s="200">
        <v>0</v>
      </c>
      <c r="IA75" s="200">
        <v>59</v>
      </c>
      <c r="IB75" s="200">
        <v>163</v>
      </c>
      <c r="IC75" s="200">
        <v>7</v>
      </c>
      <c r="IG75" s="200">
        <v>2</v>
      </c>
      <c r="II75" s="200">
        <v>40</v>
      </c>
      <c r="IL75" s="200">
        <v>10</v>
      </c>
      <c r="IM75" s="200">
        <v>4</v>
      </c>
      <c r="IN75" s="200">
        <v>13</v>
      </c>
      <c r="IO75" s="200">
        <v>0</v>
      </c>
      <c r="IP75" s="200">
        <v>12</v>
      </c>
      <c r="IQ75" s="200">
        <v>340</v>
      </c>
      <c r="IZ75" s="200">
        <v>337</v>
      </c>
      <c r="JA75" s="200">
        <v>1</v>
      </c>
      <c r="JB75" s="200">
        <v>0</v>
      </c>
      <c r="JD75" s="200">
        <v>21</v>
      </c>
      <c r="JE75" s="200">
        <v>1148</v>
      </c>
      <c r="JF75" s="200">
        <v>93</v>
      </c>
      <c r="JG75" s="200">
        <v>79</v>
      </c>
      <c r="JH75" s="200">
        <v>5</v>
      </c>
      <c r="JI75" s="200">
        <v>5</v>
      </c>
      <c r="JL75" s="200">
        <v>9</v>
      </c>
      <c r="JM75" s="200">
        <v>0</v>
      </c>
      <c r="JP75" s="200">
        <v>1925</v>
      </c>
      <c r="JQ75" s="200">
        <v>15</v>
      </c>
      <c r="JR75" s="200">
        <v>0</v>
      </c>
      <c r="JS75" s="200">
        <v>1</v>
      </c>
      <c r="JT75" s="200">
        <v>7</v>
      </c>
      <c r="JU75" s="200">
        <v>135</v>
      </c>
      <c r="JV75" s="200">
        <v>157</v>
      </c>
      <c r="JW75" s="200">
        <v>10</v>
      </c>
      <c r="JX75" s="200">
        <v>469</v>
      </c>
      <c r="JY75" s="200">
        <v>30</v>
      </c>
      <c r="JZ75" s="200">
        <v>0</v>
      </c>
      <c r="KC75" s="200">
        <v>106</v>
      </c>
      <c r="KE75" s="200">
        <v>10</v>
      </c>
      <c r="KH75" s="200">
        <v>2</v>
      </c>
      <c r="KM75" s="200">
        <v>125</v>
      </c>
      <c r="KN75" s="200">
        <v>44</v>
      </c>
      <c r="KO75" s="200">
        <v>8</v>
      </c>
      <c r="KP75" s="200">
        <v>162</v>
      </c>
      <c r="KQ75" s="200">
        <v>0</v>
      </c>
      <c r="KS75" s="200">
        <v>229</v>
      </c>
      <c r="KT75" s="200">
        <v>64</v>
      </c>
      <c r="KU75" s="200">
        <v>473</v>
      </c>
      <c r="KV75" s="200">
        <v>13</v>
      </c>
      <c r="KW75" s="200">
        <v>29</v>
      </c>
      <c r="KX75" s="200">
        <v>5</v>
      </c>
      <c r="LA75" s="200">
        <v>134</v>
      </c>
      <c r="LB75" s="200">
        <v>73</v>
      </c>
      <c r="LC75" s="200">
        <v>7</v>
      </c>
      <c r="LD75" s="200">
        <v>36</v>
      </c>
      <c r="LE75" s="200">
        <v>315</v>
      </c>
      <c r="LF75" s="200">
        <v>88</v>
      </c>
      <c r="LH75" s="200">
        <v>42</v>
      </c>
      <c r="LI75" s="200">
        <v>17</v>
      </c>
      <c r="LJ75" s="200">
        <v>126</v>
      </c>
      <c r="LK75" s="200">
        <v>469</v>
      </c>
      <c r="LL75" s="200">
        <v>131</v>
      </c>
      <c r="LM75" s="200">
        <v>19</v>
      </c>
      <c r="LN75" s="200">
        <v>2</v>
      </c>
      <c r="LO75" s="200">
        <v>3</v>
      </c>
      <c r="LP75" s="200">
        <v>254</v>
      </c>
      <c r="LQ75" s="200">
        <v>203</v>
      </c>
      <c r="LT75" s="200">
        <v>920</v>
      </c>
      <c r="LU75" s="200">
        <v>1</v>
      </c>
      <c r="LV75" s="200">
        <v>79</v>
      </c>
      <c r="LW75" s="200">
        <v>142</v>
      </c>
      <c r="LX75" s="200">
        <v>212</v>
      </c>
      <c r="LY75" s="200">
        <v>0</v>
      </c>
      <c r="LZ75" s="200">
        <v>111</v>
      </c>
      <c r="MA75" s="200">
        <v>114</v>
      </c>
      <c r="MB75" s="200">
        <v>123</v>
      </c>
      <c r="MC75" s="200">
        <v>56</v>
      </c>
      <c r="MT75" s="200">
        <v>1</v>
      </c>
      <c r="MU75" s="200">
        <v>5</v>
      </c>
      <c r="MV75" s="200">
        <v>3</v>
      </c>
      <c r="MW75" s="200">
        <v>10</v>
      </c>
      <c r="NA75" s="200">
        <v>13</v>
      </c>
      <c r="NB75" s="200">
        <v>60</v>
      </c>
      <c r="NC75" s="200">
        <v>54</v>
      </c>
      <c r="ND75" s="200">
        <v>93</v>
      </c>
      <c r="NE75" s="200">
        <v>6</v>
      </c>
      <c r="NF75" s="200">
        <v>27</v>
      </c>
      <c r="NG75" s="200">
        <v>22</v>
      </c>
      <c r="NH75" s="200">
        <v>52</v>
      </c>
      <c r="NI75" s="200">
        <v>9</v>
      </c>
      <c r="NP75" s="200">
        <v>22</v>
      </c>
      <c r="NT75" s="200">
        <v>73</v>
      </c>
      <c r="NW75" s="200">
        <v>18</v>
      </c>
      <c r="NX75" s="200">
        <v>55</v>
      </c>
      <c r="NZ75" s="200">
        <v>119</v>
      </c>
      <c r="OB75" s="201">
        <v>28945</v>
      </c>
      <c r="OC75" s="200">
        <v>11764</v>
      </c>
      <c r="OD75" s="200">
        <v>417</v>
      </c>
      <c r="OE75" s="200">
        <v>2582</v>
      </c>
      <c r="OF75" s="200">
        <v>14763</v>
      </c>
      <c r="OG75" s="201">
        <v>43709</v>
      </c>
    </row>
    <row r="76" spans="1:397" ht="12.75" customHeight="1">
      <c r="A76" s="209">
        <v>332410</v>
      </c>
      <c r="B76" s="23" t="s">
        <v>191</v>
      </c>
      <c r="Q76" s="200">
        <v>0</v>
      </c>
      <c r="X76" s="200">
        <v>24</v>
      </c>
      <c r="Y76" s="200">
        <v>16</v>
      </c>
      <c r="Z76" s="200">
        <v>1</v>
      </c>
      <c r="AA76" s="200">
        <v>9</v>
      </c>
      <c r="AQ76" s="200">
        <v>17</v>
      </c>
      <c r="AX76" s="200">
        <v>8</v>
      </c>
      <c r="BC76" s="200">
        <v>434</v>
      </c>
      <c r="BD76" s="200">
        <v>15</v>
      </c>
      <c r="BE76" s="200">
        <v>25</v>
      </c>
      <c r="BF76" s="200">
        <v>178</v>
      </c>
      <c r="BG76" s="200">
        <v>12</v>
      </c>
      <c r="BI76" s="200">
        <v>308</v>
      </c>
      <c r="BJ76" s="200">
        <v>2</v>
      </c>
      <c r="BK76" s="200">
        <v>30</v>
      </c>
      <c r="BL76" s="200">
        <v>20</v>
      </c>
      <c r="BM76" s="200">
        <v>39</v>
      </c>
      <c r="BN76" s="200">
        <v>46</v>
      </c>
      <c r="BO76" s="200">
        <v>23</v>
      </c>
      <c r="BP76" s="200">
        <v>21</v>
      </c>
      <c r="BQ76" s="200">
        <v>77</v>
      </c>
      <c r="BR76" s="200">
        <v>10</v>
      </c>
      <c r="BS76" s="200">
        <v>367</v>
      </c>
      <c r="BT76" s="200">
        <v>34</v>
      </c>
      <c r="BU76" s="200">
        <v>51</v>
      </c>
      <c r="BV76" s="200">
        <v>0</v>
      </c>
      <c r="BW76" s="200">
        <v>3</v>
      </c>
      <c r="BX76" s="200">
        <v>123</v>
      </c>
      <c r="BY76" s="200">
        <v>66</v>
      </c>
      <c r="BZ76" s="200">
        <v>87</v>
      </c>
      <c r="CA76" s="200">
        <v>47</v>
      </c>
      <c r="CC76" s="200">
        <v>25</v>
      </c>
      <c r="CE76" s="200">
        <v>101</v>
      </c>
      <c r="CF76" s="200">
        <v>42</v>
      </c>
      <c r="CN76" s="200">
        <v>4</v>
      </c>
      <c r="CT76" s="200">
        <v>1</v>
      </c>
      <c r="CV76" s="200">
        <v>8</v>
      </c>
      <c r="CX76" s="200">
        <v>24</v>
      </c>
      <c r="DE76" s="200">
        <v>3</v>
      </c>
      <c r="DG76" s="200">
        <v>38</v>
      </c>
      <c r="DM76" s="200">
        <v>1</v>
      </c>
      <c r="DP76" s="200">
        <v>0</v>
      </c>
      <c r="DR76" s="200">
        <v>5</v>
      </c>
      <c r="DS76" s="200">
        <v>36</v>
      </c>
      <c r="DT76" s="200">
        <v>15</v>
      </c>
      <c r="EO76" s="200">
        <v>8</v>
      </c>
      <c r="FC76" s="200">
        <v>0</v>
      </c>
      <c r="FF76" s="200">
        <v>1</v>
      </c>
      <c r="GF76" s="200">
        <v>0</v>
      </c>
      <c r="HZ76" s="200">
        <v>0</v>
      </c>
      <c r="IA76" s="200">
        <v>10</v>
      </c>
      <c r="IB76" s="200">
        <v>29</v>
      </c>
      <c r="IC76" s="200">
        <v>0</v>
      </c>
      <c r="II76" s="200">
        <v>3</v>
      </c>
      <c r="IL76" s="200">
        <v>3</v>
      </c>
      <c r="IN76" s="200">
        <v>3</v>
      </c>
      <c r="IP76" s="200">
        <v>2</v>
      </c>
      <c r="IQ76" s="200">
        <v>7</v>
      </c>
      <c r="IZ76" s="200">
        <v>7</v>
      </c>
      <c r="JE76" s="200">
        <v>108</v>
      </c>
      <c r="JF76" s="200">
        <v>17</v>
      </c>
      <c r="JL76" s="200">
        <v>6</v>
      </c>
      <c r="JP76" s="200">
        <v>204</v>
      </c>
      <c r="JQ76" s="200">
        <v>0</v>
      </c>
      <c r="JR76" s="200">
        <v>0</v>
      </c>
      <c r="JS76" s="200">
        <v>0</v>
      </c>
      <c r="JT76" s="200">
        <v>1</v>
      </c>
      <c r="JU76" s="200">
        <v>8</v>
      </c>
      <c r="JV76" s="200">
        <v>9</v>
      </c>
      <c r="JW76" s="200">
        <v>1</v>
      </c>
      <c r="JX76" s="200">
        <v>51</v>
      </c>
      <c r="JY76" s="200">
        <v>1</v>
      </c>
      <c r="JZ76" s="200">
        <v>0</v>
      </c>
      <c r="KC76" s="200">
        <v>9</v>
      </c>
      <c r="KE76" s="200">
        <v>1</v>
      </c>
      <c r="KH76" s="200">
        <v>0</v>
      </c>
      <c r="KM76" s="200">
        <v>14</v>
      </c>
      <c r="KN76" s="200">
        <v>4</v>
      </c>
      <c r="KO76" s="200">
        <v>1</v>
      </c>
      <c r="KP76" s="200">
        <v>9</v>
      </c>
      <c r="KS76" s="200">
        <v>18</v>
      </c>
      <c r="KT76" s="200">
        <v>11</v>
      </c>
      <c r="KU76" s="200">
        <v>38</v>
      </c>
      <c r="KV76" s="200">
        <v>1</v>
      </c>
      <c r="KW76" s="200">
        <v>12</v>
      </c>
      <c r="KX76" s="200">
        <v>4</v>
      </c>
      <c r="LA76" s="200">
        <v>19</v>
      </c>
      <c r="LB76" s="200">
        <v>5</v>
      </c>
      <c r="LC76" s="200">
        <v>1</v>
      </c>
      <c r="LD76" s="200">
        <v>3</v>
      </c>
      <c r="LE76" s="200">
        <v>23</v>
      </c>
      <c r="LF76" s="200">
        <v>14</v>
      </c>
      <c r="LH76" s="200">
        <v>3</v>
      </c>
      <c r="LI76" s="200">
        <v>1</v>
      </c>
      <c r="LJ76" s="200">
        <v>10</v>
      </c>
      <c r="LK76" s="200">
        <v>23</v>
      </c>
      <c r="LL76" s="200">
        <v>14</v>
      </c>
      <c r="LM76" s="200">
        <v>6</v>
      </c>
      <c r="LN76" s="200">
        <v>1</v>
      </c>
      <c r="LO76" s="200">
        <v>0</v>
      </c>
      <c r="LP76" s="200">
        <v>18</v>
      </c>
      <c r="LQ76" s="200">
        <v>15</v>
      </c>
      <c r="LT76" s="200">
        <v>86</v>
      </c>
      <c r="LU76" s="200">
        <v>1</v>
      </c>
      <c r="LV76" s="200">
        <v>3</v>
      </c>
      <c r="LW76" s="200">
        <v>7</v>
      </c>
      <c r="LX76" s="200">
        <v>10</v>
      </c>
      <c r="LZ76" s="200">
        <v>5</v>
      </c>
      <c r="MA76" s="200">
        <v>13</v>
      </c>
      <c r="MB76" s="200">
        <v>7</v>
      </c>
      <c r="MC76" s="200">
        <v>4</v>
      </c>
      <c r="MT76" s="200">
        <v>0</v>
      </c>
      <c r="MU76" s="200">
        <v>0</v>
      </c>
      <c r="MV76" s="200">
        <v>0</v>
      </c>
      <c r="MW76" s="200">
        <v>1</v>
      </c>
      <c r="NA76" s="200">
        <v>1</v>
      </c>
      <c r="NB76" s="200">
        <v>3</v>
      </c>
      <c r="NC76" s="200">
        <v>3</v>
      </c>
      <c r="ND76" s="200">
        <v>5</v>
      </c>
      <c r="NE76" s="200">
        <v>0</v>
      </c>
      <c r="NF76" s="200">
        <v>3</v>
      </c>
      <c r="NG76" s="200">
        <v>2</v>
      </c>
      <c r="NH76" s="200">
        <v>7</v>
      </c>
      <c r="NI76" s="200">
        <v>1</v>
      </c>
      <c r="NP76" s="200">
        <v>1</v>
      </c>
      <c r="NW76" s="200">
        <v>1</v>
      </c>
      <c r="NZ76" s="200">
        <v>20</v>
      </c>
      <c r="OB76" s="201">
        <v>3340</v>
      </c>
      <c r="OC76" s="200">
        <v>1589</v>
      </c>
      <c r="OD76" s="200">
        <v>13</v>
      </c>
      <c r="OE76" s="200">
        <v>875</v>
      </c>
      <c r="OF76" s="200">
        <v>2477</v>
      </c>
      <c r="OG76" s="201">
        <v>5816</v>
      </c>
    </row>
    <row r="77" spans="1:397" ht="12.75" customHeight="1">
      <c r="A77" s="209">
        <v>332420</v>
      </c>
      <c r="B77" s="23" t="s">
        <v>192</v>
      </c>
      <c r="Q77" s="200">
        <v>1</v>
      </c>
      <c r="X77" s="200">
        <v>38</v>
      </c>
      <c r="Y77" s="200">
        <v>43</v>
      </c>
      <c r="Z77" s="200">
        <v>3</v>
      </c>
      <c r="AA77" s="200">
        <v>14</v>
      </c>
      <c r="AQ77" s="200">
        <v>20</v>
      </c>
      <c r="AX77" s="200">
        <v>10</v>
      </c>
      <c r="BC77" s="200">
        <v>1911</v>
      </c>
      <c r="BD77" s="200">
        <v>31</v>
      </c>
      <c r="BE77" s="200">
        <v>8</v>
      </c>
      <c r="BF77" s="200">
        <v>122</v>
      </c>
      <c r="BG77" s="200">
        <v>1</v>
      </c>
      <c r="BI77" s="200">
        <v>90</v>
      </c>
      <c r="BJ77" s="200">
        <v>3</v>
      </c>
      <c r="BK77" s="200">
        <v>42</v>
      </c>
      <c r="BL77" s="200">
        <v>22</v>
      </c>
      <c r="BM77" s="200">
        <v>66</v>
      </c>
      <c r="BN77" s="200">
        <v>29</v>
      </c>
      <c r="BO77" s="200">
        <v>7</v>
      </c>
      <c r="BP77" s="200">
        <v>7</v>
      </c>
      <c r="BQ77" s="200">
        <v>33</v>
      </c>
      <c r="BR77" s="200">
        <v>4</v>
      </c>
      <c r="BS77" s="200">
        <v>22</v>
      </c>
      <c r="BT77" s="200">
        <v>448</v>
      </c>
      <c r="BU77" s="200">
        <v>17</v>
      </c>
      <c r="BW77" s="200">
        <v>1</v>
      </c>
      <c r="BX77" s="200">
        <v>49</v>
      </c>
      <c r="BY77" s="200">
        <v>22</v>
      </c>
      <c r="BZ77" s="200">
        <v>33</v>
      </c>
      <c r="CA77" s="200">
        <v>82</v>
      </c>
      <c r="CC77" s="200">
        <v>8</v>
      </c>
      <c r="CE77" s="200">
        <v>259</v>
      </c>
      <c r="CF77" s="200">
        <v>15</v>
      </c>
      <c r="CN77" s="200">
        <v>4</v>
      </c>
      <c r="CT77" s="200">
        <v>4</v>
      </c>
      <c r="CV77" s="200">
        <v>10</v>
      </c>
      <c r="CX77" s="200">
        <v>27</v>
      </c>
      <c r="DE77" s="200">
        <v>3</v>
      </c>
      <c r="DG77" s="200">
        <v>63</v>
      </c>
      <c r="DM77" s="200">
        <v>2</v>
      </c>
      <c r="DN77" s="200">
        <v>0</v>
      </c>
      <c r="DO77" s="200">
        <v>0</v>
      </c>
      <c r="DP77" s="200">
        <v>0</v>
      </c>
      <c r="DR77" s="200">
        <v>6</v>
      </c>
      <c r="DS77" s="200">
        <v>43</v>
      </c>
      <c r="DT77" s="200">
        <v>18</v>
      </c>
      <c r="EO77" s="200">
        <v>10</v>
      </c>
      <c r="FC77" s="200">
        <v>0</v>
      </c>
      <c r="FE77" s="200">
        <v>1</v>
      </c>
      <c r="FF77" s="200">
        <v>1</v>
      </c>
      <c r="FI77" s="200">
        <v>21</v>
      </c>
      <c r="GF77" s="200">
        <v>0</v>
      </c>
      <c r="GK77" s="200">
        <v>0</v>
      </c>
      <c r="HZ77" s="200">
        <v>0</v>
      </c>
      <c r="IA77" s="200">
        <v>11</v>
      </c>
      <c r="IB77" s="200">
        <v>37</v>
      </c>
      <c r="IC77" s="200">
        <v>0</v>
      </c>
      <c r="II77" s="200">
        <v>11</v>
      </c>
      <c r="IL77" s="200">
        <v>5</v>
      </c>
      <c r="IN77" s="200">
        <v>3</v>
      </c>
      <c r="IP77" s="200">
        <v>2</v>
      </c>
      <c r="IQ77" s="200">
        <v>7</v>
      </c>
      <c r="IZ77" s="200">
        <v>63</v>
      </c>
      <c r="JE77" s="200">
        <v>69</v>
      </c>
      <c r="JF77" s="200">
        <v>21</v>
      </c>
      <c r="JL77" s="200">
        <v>8</v>
      </c>
      <c r="JP77" s="200">
        <v>316</v>
      </c>
      <c r="JQ77" s="200">
        <v>5</v>
      </c>
      <c r="JR77" s="200">
        <v>0</v>
      </c>
      <c r="JS77" s="200">
        <v>0</v>
      </c>
      <c r="JT77" s="200">
        <v>1</v>
      </c>
      <c r="JU77" s="200">
        <v>19</v>
      </c>
      <c r="JV77" s="200">
        <v>32</v>
      </c>
      <c r="JW77" s="200">
        <v>2</v>
      </c>
      <c r="JX77" s="200">
        <v>76</v>
      </c>
      <c r="JY77" s="200">
        <v>4</v>
      </c>
      <c r="JZ77" s="200">
        <v>0</v>
      </c>
      <c r="KC77" s="200">
        <v>15</v>
      </c>
      <c r="KE77" s="200">
        <v>1</v>
      </c>
      <c r="KH77" s="200">
        <v>0</v>
      </c>
      <c r="KM77" s="200">
        <v>16</v>
      </c>
      <c r="KN77" s="200">
        <v>6</v>
      </c>
      <c r="KO77" s="200">
        <v>1</v>
      </c>
      <c r="KP77" s="200">
        <v>24</v>
      </c>
      <c r="KS77" s="200">
        <v>43</v>
      </c>
      <c r="KT77" s="200">
        <v>37</v>
      </c>
      <c r="KU77" s="200">
        <v>85</v>
      </c>
      <c r="KV77" s="200">
        <v>2</v>
      </c>
      <c r="KW77" s="200">
        <v>15</v>
      </c>
      <c r="KX77" s="200">
        <v>4</v>
      </c>
      <c r="LA77" s="200">
        <v>11</v>
      </c>
      <c r="LB77" s="200">
        <v>15</v>
      </c>
      <c r="LC77" s="200">
        <v>1</v>
      </c>
      <c r="LD77" s="200">
        <v>8</v>
      </c>
      <c r="LE77" s="200">
        <v>53</v>
      </c>
      <c r="LF77" s="200">
        <v>18</v>
      </c>
      <c r="LH77" s="200">
        <v>6</v>
      </c>
      <c r="LI77" s="200">
        <v>3</v>
      </c>
      <c r="LJ77" s="200">
        <v>15</v>
      </c>
      <c r="LK77" s="200">
        <v>65</v>
      </c>
      <c r="LL77" s="200">
        <v>33</v>
      </c>
      <c r="LM77" s="200">
        <v>4</v>
      </c>
      <c r="LN77" s="200">
        <v>1</v>
      </c>
      <c r="LO77" s="200">
        <v>1</v>
      </c>
      <c r="LP77" s="200">
        <v>33</v>
      </c>
      <c r="LQ77" s="200">
        <v>36</v>
      </c>
      <c r="LT77" s="200">
        <v>136</v>
      </c>
      <c r="LU77" s="200">
        <v>0</v>
      </c>
      <c r="LV77" s="200">
        <v>23</v>
      </c>
      <c r="LW77" s="200">
        <v>40</v>
      </c>
      <c r="LX77" s="200">
        <v>57</v>
      </c>
      <c r="LZ77" s="200">
        <v>30</v>
      </c>
      <c r="MA77" s="200">
        <v>22</v>
      </c>
      <c r="MB77" s="200">
        <v>37</v>
      </c>
      <c r="MC77" s="200">
        <v>10</v>
      </c>
      <c r="MT77" s="200">
        <v>0</v>
      </c>
      <c r="MU77" s="200">
        <v>1</v>
      </c>
      <c r="MV77" s="200">
        <v>0</v>
      </c>
      <c r="MW77" s="200">
        <v>2</v>
      </c>
      <c r="NA77" s="200">
        <v>2</v>
      </c>
      <c r="NB77" s="200">
        <v>9</v>
      </c>
      <c r="NC77" s="200">
        <v>9</v>
      </c>
      <c r="ND77" s="200">
        <v>14</v>
      </c>
      <c r="NE77" s="200">
        <v>1</v>
      </c>
      <c r="NF77" s="200">
        <v>5</v>
      </c>
      <c r="NG77" s="200">
        <v>3</v>
      </c>
      <c r="NH77" s="200">
        <v>10</v>
      </c>
      <c r="NI77" s="200">
        <v>2</v>
      </c>
      <c r="NP77" s="200">
        <v>3</v>
      </c>
      <c r="NW77" s="200">
        <v>3</v>
      </c>
      <c r="NZ77" s="200">
        <v>24</v>
      </c>
      <c r="OB77" s="201">
        <v>5368</v>
      </c>
      <c r="OC77" s="200">
        <v>1825</v>
      </c>
      <c r="OD77" s="200">
        <v>17</v>
      </c>
      <c r="OE77" s="200">
        <v>1476</v>
      </c>
      <c r="OF77" s="200">
        <v>3318</v>
      </c>
      <c r="OG77" s="201">
        <v>8686</v>
      </c>
    </row>
    <row r="78" spans="1:397" ht="12.75" customHeight="1">
      <c r="A78" s="209">
        <v>332430</v>
      </c>
      <c r="B78" s="23" t="s">
        <v>193</v>
      </c>
      <c r="P78" s="200">
        <v>0</v>
      </c>
      <c r="Q78" s="200">
        <v>0</v>
      </c>
      <c r="X78" s="200">
        <v>146</v>
      </c>
      <c r="Y78" s="200">
        <v>134</v>
      </c>
      <c r="Z78" s="200">
        <v>9</v>
      </c>
      <c r="AA78" s="200">
        <v>32</v>
      </c>
      <c r="AX78" s="200">
        <v>6</v>
      </c>
      <c r="BC78" s="200">
        <v>1405</v>
      </c>
      <c r="BE78" s="200">
        <v>1897</v>
      </c>
      <c r="BF78" s="200">
        <v>4155</v>
      </c>
      <c r="BJ78" s="200">
        <v>98</v>
      </c>
      <c r="BM78" s="200">
        <v>4</v>
      </c>
      <c r="BN78" s="200">
        <v>172</v>
      </c>
      <c r="BO78" s="200">
        <v>9</v>
      </c>
      <c r="BP78" s="200">
        <v>12</v>
      </c>
      <c r="BQ78" s="200">
        <v>15</v>
      </c>
      <c r="BR78" s="200">
        <v>136</v>
      </c>
      <c r="BU78" s="200">
        <v>1803</v>
      </c>
      <c r="BV78" s="200">
        <v>0</v>
      </c>
      <c r="BW78" s="200">
        <v>1</v>
      </c>
      <c r="BX78" s="200">
        <v>65</v>
      </c>
      <c r="BY78" s="200">
        <v>34</v>
      </c>
      <c r="BZ78" s="200">
        <v>48</v>
      </c>
      <c r="CA78" s="200">
        <v>10</v>
      </c>
      <c r="CC78" s="200">
        <v>14</v>
      </c>
      <c r="CF78" s="200">
        <v>17</v>
      </c>
      <c r="CN78" s="200">
        <v>0</v>
      </c>
      <c r="CT78" s="200">
        <v>0</v>
      </c>
      <c r="CX78" s="200">
        <v>4</v>
      </c>
      <c r="DE78" s="200">
        <v>4</v>
      </c>
      <c r="DG78" s="200">
        <v>2</v>
      </c>
      <c r="DM78" s="200">
        <v>2</v>
      </c>
      <c r="DN78" s="200">
        <v>0</v>
      </c>
      <c r="DO78" s="200">
        <v>0</v>
      </c>
      <c r="DP78" s="200">
        <v>0</v>
      </c>
      <c r="DR78" s="200">
        <v>8</v>
      </c>
      <c r="DS78" s="200">
        <v>76</v>
      </c>
      <c r="DT78" s="200">
        <v>32</v>
      </c>
      <c r="EL78" s="200">
        <v>0</v>
      </c>
      <c r="FC78" s="200">
        <v>0</v>
      </c>
      <c r="FE78" s="200">
        <v>0</v>
      </c>
      <c r="FF78" s="200">
        <v>0</v>
      </c>
      <c r="FI78" s="200">
        <v>12</v>
      </c>
      <c r="GK78" s="200">
        <v>0</v>
      </c>
      <c r="HZ78" s="200">
        <v>0</v>
      </c>
      <c r="IA78" s="200">
        <v>19</v>
      </c>
      <c r="IB78" s="200">
        <v>63</v>
      </c>
      <c r="IC78" s="200">
        <v>2</v>
      </c>
      <c r="IG78" s="200">
        <v>2</v>
      </c>
      <c r="II78" s="200">
        <v>30</v>
      </c>
      <c r="IL78" s="200">
        <v>6</v>
      </c>
      <c r="IM78" s="200">
        <v>0</v>
      </c>
      <c r="IN78" s="200">
        <v>1</v>
      </c>
      <c r="IO78" s="200">
        <v>1</v>
      </c>
      <c r="IP78" s="200">
        <v>4</v>
      </c>
      <c r="IQ78" s="200">
        <v>10</v>
      </c>
      <c r="IR78" s="200">
        <v>1</v>
      </c>
      <c r="IS78" s="200">
        <v>3</v>
      </c>
      <c r="IT78" s="200">
        <v>1</v>
      </c>
      <c r="IZ78" s="200">
        <v>288</v>
      </c>
      <c r="JA78" s="200">
        <v>31</v>
      </c>
      <c r="JD78" s="200">
        <v>65</v>
      </c>
      <c r="JE78" s="200">
        <v>3</v>
      </c>
      <c r="JL78" s="200">
        <v>7</v>
      </c>
      <c r="JP78" s="200">
        <v>840</v>
      </c>
      <c r="JQ78" s="200">
        <v>2</v>
      </c>
      <c r="JR78" s="200">
        <v>0</v>
      </c>
      <c r="JS78" s="200">
        <v>0</v>
      </c>
      <c r="JT78" s="200">
        <v>0</v>
      </c>
      <c r="JU78" s="200">
        <v>27</v>
      </c>
      <c r="JV78" s="200">
        <v>42</v>
      </c>
      <c r="JW78" s="200">
        <v>5</v>
      </c>
      <c r="JX78" s="200">
        <v>225</v>
      </c>
      <c r="JY78" s="200">
        <v>5</v>
      </c>
      <c r="JZ78" s="200">
        <v>0</v>
      </c>
      <c r="KA78" s="200">
        <v>0</v>
      </c>
      <c r="KC78" s="200">
        <v>20</v>
      </c>
      <c r="KH78" s="200">
        <v>0</v>
      </c>
      <c r="KM78" s="200">
        <v>15</v>
      </c>
      <c r="KN78" s="200">
        <v>6</v>
      </c>
      <c r="KO78" s="200">
        <v>1</v>
      </c>
      <c r="KP78" s="200">
        <v>31</v>
      </c>
      <c r="KS78" s="200">
        <v>49</v>
      </c>
      <c r="KT78" s="200">
        <v>20</v>
      </c>
      <c r="KU78" s="200">
        <v>95</v>
      </c>
      <c r="KV78" s="200">
        <v>3</v>
      </c>
      <c r="KW78" s="200">
        <v>11</v>
      </c>
      <c r="KX78" s="200">
        <v>4</v>
      </c>
      <c r="LA78" s="200">
        <v>16</v>
      </c>
      <c r="LB78" s="200">
        <v>12</v>
      </c>
      <c r="LC78" s="200">
        <v>1</v>
      </c>
      <c r="LD78" s="200">
        <v>6</v>
      </c>
      <c r="LE78" s="200">
        <v>63</v>
      </c>
      <c r="LF78" s="200">
        <v>17</v>
      </c>
      <c r="LH78" s="200">
        <v>7</v>
      </c>
      <c r="LI78" s="200">
        <v>3</v>
      </c>
      <c r="LJ78" s="200">
        <v>18</v>
      </c>
      <c r="LK78" s="200">
        <v>31</v>
      </c>
      <c r="LL78" s="200">
        <v>1</v>
      </c>
      <c r="LM78" s="200">
        <v>7</v>
      </c>
      <c r="LN78" s="200">
        <v>1</v>
      </c>
      <c r="LO78" s="200">
        <v>1</v>
      </c>
      <c r="LP78" s="200">
        <v>28</v>
      </c>
      <c r="LQ78" s="200">
        <v>41</v>
      </c>
      <c r="LT78" s="200">
        <v>185</v>
      </c>
      <c r="LU78" s="200">
        <v>1</v>
      </c>
      <c r="LW78" s="200">
        <v>29</v>
      </c>
      <c r="LX78" s="200">
        <v>6</v>
      </c>
      <c r="LZ78" s="200">
        <v>2</v>
      </c>
      <c r="MA78" s="200">
        <v>43</v>
      </c>
      <c r="MB78" s="200">
        <v>0</v>
      </c>
      <c r="MC78" s="200">
        <v>25</v>
      </c>
      <c r="MT78" s="200">
        <v>0</v>
      </c>
      <c r="MU78" s="200">
        <v>1</v>
      </c>
      <c r="MV78" s="200">
        <v>1</v>
      </c>
      <c r="MW78" s="200">
        <v>2</v>
      </c>
      <c r="NA78" s="200">
        <v>2</v>
      </c>
      <c r="NB78" s="200">
        <v>9</v>
      </c>
      <c r="NC78" s="200">
        <v>9</v>
      </c>
      <c r="ND78" s="200">
        <v>16</v>
      </c>
      <c r="NE78" s="200">
        <v>1</v>
      </c>
      <c r="NF78" s="200">
        <v>12</v>
      </c>
      <c r="NG78" s="200">
        <v>6</v>
      </c>
      <c r="NH78" s="200">
        <v>23</v>
      </c>
      <c r="NI78" s="200">
        <v>4</v>
      </c>
      <c r="NP78" s="200">
        <v>4</v>
      </c>
      <c r="NW78" s="200">
        <v>10</v>
      </c>
      <c r="NZ78" s="200">
        <v>47</v>
      </c>
      <c r="OB78" s="201">
        <v>12999</v>
      </c>
      <c r="OC78" s="200">
        <v>2795</v>
      </c>
      <c r="OD78" s="200">
        <v>89</v>
      </c>
      <c r="OE78" s="200">
        <v>1275</v>
      </c>
      <c r="OF78" s="200">
        <v>4159</v>
      </c>
      <c r="OG78" s="201">
        <v>17158</v>
      </c>
    </row>
    <row r="79" spans="1:397" ht="12.75" customHeight="1">
      <c r="A79" s="209">
        <v>332500</v>
      </c>
      <c r="B79" s="23" t="s">
        <v>194</v>
      </c>
      <c r="P79" s="200">
        <v>0</v>
      </c>
      <c r="Q79" s="200">
        <v>0</v>
      </c>
      <c r="X79" s="200">
        <v>43</v>
      </c>
      <c r="Y79" s="200">
        <v>39</v>
      </c>
      <c r="Z79" s="200">
        <v>6</v>
      </c>
      <c r="AA79" s="200">
        <v>19</v>
      </c>
      <c r="AR79" s="200">
        <v>4</v>
      </c>
      <c r="AX79" s="200">
        <v>46</v>
      </c>
      <c r="BC79" s="200">
        <v>609</v>
      </c>
      <c r="BD79" s="200">
        <v>26</v>
      </c>
      <c r="BE79" s="200">
        <v>42</v>
      </c>
      <c r="BF79" s="200">
        <v>73</v>
      </c>
      <c r="BI79" s="200">
        <v>187</v>
      </c>
      <c r="BJ79" s="200">
        <v>191</v>
      </c>
      <c r="BK79" s="200">
        <v>95</v>
      </c>
      <c r="BL79" s="200">
        <v>217</v>
      </c>
      <c r="BM79" s="200">
        <v>50</v>
      </c>
      <c r="BN79" s="200">
        <v>2</v>
      </c>
      <c r="BO79" s="200">
        <v>103</v>
      </c>
      <c r="BP79" s="200">
        <v>12</v>
      </c>
      <c r="BQ79" s="200">
        <v>18</v>
      </c>
      <c r="BU79" s="200">
        <v>17</v>
      </c>
      <c r="BV79" s="200">
        <v>728</v>
      </c>
      <c r="BW79" s="200">
        <v>22</v>
      </c>
      <c r="BX79" s="200">
        <v>86</v>
      </c>
      <c r="BY79" s="200">
        <v>171</v>
      </c>
      <c r="BZ79" s="200">
        <v>53</v>
      </c>
      <c r="CA79" s="200">
        <v>15</v>
      </c>
      <c r="CC79" s="200">
        <v>14</v>
      </c>
      <c r="CF79" s="200">
        <v>19</v>
      </c>
      <c r="CN79" s="200">
        <v>3</v>
      </c>
      <c r="CT79" s="200">
        <v>0</v>
      </c>
      <c r="CX79" s="200">
        <v>18</v>
      </c>
      <c r="DE79" s="200">
        <v>1</v>
      </c>
      <c r="DG79" s="200">
        <v>1</v>
      </c>
      <c r="DM79" s="200">
        <v>3</v>
      </c>
      <c r="DN79" s="200">
        <v>0</v>
      </c>
      <c r="DO79" s="200">
        <v>0</v>
      </c>
      <c r="DP79" s="200">
        <v>0</v>
      </c>
      <c r="DR79" s="200">
        <v>8</v>
      </c>
      <c r="DS79" s="200">
        <v>56</v>
      </c>
      <c r="DT79" s="200">
        <v>24</v>
      </c>
      <c r="EE79" s="200">
        <v>0</v>
      </c>
      <c r="EL79" s="200">
        <v>0</v>
      </c>
      <c r="EM79" s="200">
        <v>120</v>
      </c>
      <c r="EO79" s="200">
        <v>12</v>
      </c>
      <c r="ER79" s="200">
        <v>43</v>
      </c>
      <c r="FC79" s="200">
        <v>0</v>
      </c>
      <c r="FE79" s="200">
        <v>1</v>
      </c>
      <c r="FF79" s="200">
        <v>1</v>
      </c>
      <c r="FI79" s="200">
        <v>25</v>
      </c>
      <c r="GD79" s="200">
        <v>1</v>
      </c>
      <c r="GK79" s="200">
        <v>0</v>
      </c>
      <c r="HZ79" s="200">
        <v>1</v>
      </c>
      <c r="IA79" s="200">
        <v>14</v>
      </c>
      <c r="IB79" s="200">
        <v>86</v>
      </c>
      <c r="IC79" s="200">
        <v>1</v>
      </c>
      <c r="II79" s="200">
        <v>11</v>
      </c>
      <c r="IL79" s="200">
        <v>18</v>
      </c>
      <c r="IQ79" s="200">
        <v>3</v>
      </c>
      <c r="IR79" s="200">
        <v>62</v>
      </c>
      <c r="IZ79" s="200">
        <v>19</v>
      </c>
      <c r="JB79" s="200">
        <v>3</v>
      </c>
      <c r="JE79" s="200">
        <v>9</v>
      </c>
      <c r="JF79" s="200">
        <v>115</v>
      </c>
      <c r="JG79" s="200">
        <v>16</v>
      </c>
      <c r="JH79" s="200">
        <v>7</v>
      </c>
      <c r="JI79" s="200">
        <v>2</v>
      </c>
      <c r="JJ79" s="200">
        <v>2</v>
      </c>
      <c r="JL79" s="200">
        <v>71</v>
      </c>
      <c r="JN79" s="200">
        <v>0</v>
      </c>
      <c r="JO79" s="200">
        <v>7</v>
      </c>
      <c r="JP79" s="200">
        <v>549</v>
      </c>
      <c r="JQ79" s="200">
        <v>5</v>
      </c>
      <c r="JR79" s="200">
        <v>1</v>
      </c>
      <c r="JS79" s="200">
        <v>2</v>
      </c>
      <c r="JT79" s="200">
        <v>13</v>
      </c>
      <c r="JU79" s="200">
        <v>31</v>
      </c>
      <c r="JV79" s="200">
        <v>13</v>
      </c>
      <c r="JW79" s="200">
        <v>2</v>
      </c>
      <c r="JX79" s="200">
        <v>82</v>
      </c>
      <c r="JY79" s="200">
        <v>8</v>
      </c>
      <c r="JZ79" s="200">
        <v>0</v>
      </c>
      <c r="KC79" s="200">
        <v>26</v>
      </c>
      <c r="KH79" s="200">
        <v>1</v>
      </c>
      <c r="KM79" s="200">
        <v>23</v>
      </c>
      <c r="KN79" s="200">
        <v>9</v>
      </c>
      <c r="KO79" s="200">
        <v>2</v>
      </c>
      <c r="KP79" s="200">
        <v>44</v>
      </c>
      <c r="KS79" s="200">
        <v>58</v>
      </c>
      <c r="KT79" s="200">
        <v>21</v>
      </c>
      <c r="KU79" s="200">
        <v>114</v>
      </c>
      <c r="KV79" s="200">
        <v>3</v>
      </c>
      <c r="KW79" s="200">
        <v>14</v>
      </c>
      <c r="KX79" s="200">
        <v>5</v>
      </c>
      <c r="LA79" s="200">
        <v>8</v>
      </c>
      <c r="LB79" s="200">
        <v>6</v>
      </c>
      <c r="LC79" s="200">
        <v>1</v>
      </c>
      <c r="LD79" s="200">
        <v>3</v>
      </c>
      <c r="LE79" s="200">
        <v>73</v>
      </c>
      <c r="LF79" s="200">
        <v>24</v>
      </c>
      <c r="LH79" s="200">
        <v>10</v>
      </c>
      <c r="LI79" s="200">
        <v>4</v>
      </c>
      <c r="LJ79" s="200">
        <v>21</v>
      </c>
      <c r="LK79" s="200">
        <v>50</v>
      </c>
      <c r="LL79" s="200">
        <v>27</v>
      </c>
      <c r="LM79" s="200">
        <v>10</v>
      </c>
      <c r="LN79" s="200">
        <v>1</v>
      </c>
      <c r="LO79" s="200">
        <v>1</v>
      </c>
      <c r="LP79" s="200">
        <v>79</v>
      </c>
      <c r="LQ79" s="200">
        <v>49</v>
      </c>
      <c r="LT79" s="200">
        <v>238</v>
      </c>
      <c r="LU79" s="200">
        <v>1</v>
      </c>
      <c r="LV79" s="200">
        <v>14</v>
      </c>
      <c r="LW79" s="200">
        <v>27</v>
      </c>
      <c r="LX79" s="200">
        <v>42</v>
      </c>
      <c r="LZ79" s="200">
        <v>21</v>
      </c>
      <c r="MA79" s="200">
        <v>30</v>
      </c>
      <c r="MB79" s="200">
        <v>22</v>
      </c>
      <c r="MC79" s="200">
        <v>19</v>
      </c>
      <c r="MT79" s="200">
        <v>1</v>
      </c>
      <c r="MU79" s="200">
        <v>1</v>
      </c>
      <c r="MV79" s="200">
        <v>1</v>
      </c>
      <c r="MW79" s="200">
        <v>3</v>
      </c>
      <c r="NA79" s="200">
        <v>4</v>
      </c>
      <c r="NB79" s="200">
        <v>16</v>
      </c>
      <c r="NC79" s="200">
        <v>14</v>
      </c>
      <c r="ND79" s="200">
        <v>24</v>
      </c>
      <c r="NE79" s="200">
        <v>1</v>
      </c>
      <c r="NF79" s="200">
        <v>7</v>
      </c>
      <c r="NG79" s="200">
        <v>5</v>
      </c>
      <c r="NH79" s="200">
        <v>14</v>
      </c>
      <c r="NI79" s="200">
        <v>2</v>
      </c>
      <c r="NP79" s="200">
        <v>5</v>
      </c>
      <c r="NW79" s="200">
        <v>7</v>
      </c>
      <c r="NZ79" s="200">
        <v>15</v>
      </c>
      <c r="OB79" s="201">
        <v>5596</v>
      </c>
      <c r="OC79" s="200">
        <v>1956</v>
      </c>
      <c r="OD79" s="200">
        <v>40</v>
      </c>
      <c r="OE79" s="200">
        <v>1646</v>
      </c>
      <c r="OF79" s="200">
        <v>3643</v>
      </c>
      <c r="OG79" s="201">
        <v>9239</v>
      </c>
    </row>
    <row r="80" spans="1:397" ht="12.75" customHeight="1">
      <c r="A80" s="209">
        <v>332600</v>
      </c>
      <c r="B80" s="23" t="s">
        <v>195</v>
      </c>
      <c r="P80" s="200">
        <v>0</v>
      </c>
      <c r="Q80" s="200">
        <v>0</v>
      </c>
      <c r="R80" s="200">
        <v>122</v>
      </c>
      <c r="S80" s="200">
        <v>154</v>
      </c>
      <c r="X80" s="200">
        <v>64</v>
      </c>
      <c r="Y80" s="200">
        <v>64</v>
      </c>
      <c r="Z80" s="200">
        <v>4</v>
      </c>
      <c r="AA80" s="200">
        <v>29</v>
      </c>
      <c r="AO80" s="200">
        <v>8</v>
      </c>
      <c r="AP80" s="200">
        <v>14</v>
      </c>
      <c r="AX80" s="200">
        <v>12</v>
      </c>
      <c r="BC80" s="200">
        <v>577</v>
      </c>
      <c r="BD80" s="200">
        <v>1568</v>
      </c>
      <c r="BE80" s="200">
        <v>20</v>
      </c>
      <c r="BF80" s="200">
        <v>27</v>
      </c>
      <c r="BI80" s="200">
        <v>44</v>
      </c>
      <c r="BJ80" s="200">
        <v>19</v>
      </c>
      <c r="BK80" s="200">
        <v>8</v>
      </c>
      <c r="BL80" s="200">
        <v>11</v>
      </c>
      <c r="BM80" s="200">
        <v>9</v>
      </c>
      <c r="BN80" s="200">
        <v>29</v>
      </c>
      <c r="BO80" s="200">
        <v>10</v>
      </c>
      <c r="BP80" s="200">
        <v>8</v>
      </c>
      <c r="BQ80" s="200">
        <v>12</v>
      </c>
      <c r="BR80" s="200">
        <v>10</v>
      </c>
      <c r="BU80" s="200">
        <v>10</v>
      </c>
      <c r="BW80" s="200">
        <v>319</v>
      </c>
      <c r="BX80" s="200">
        <v>62</v>
      </c>
      <c r="BY80" s="200">
        <v>51</v>
      </c>
      <c r="BZ80" s="200">
        <v>37</v>
      </c>
      <c r="CA80" s="200">
        <v>13</v>
      </c>
      <c r="CC80" s="200">
        <v>9</v>
      </c>
      <c r="CF80" s="200">
        <v>12</v>
      </c>
      <c r="CN80" s="200">
        <v>4</v>
      </c>
      <c r="CT80" s="200">
        <v>1</v>
      </c>
      <c r="CX80" s="200">
        <v>16</v>
      </c>
      <c r="DE80" s="200">
        <v>8</v>
      </c>
      <c r="DG80" s="200">
        <v>2</v>
      </c>
      <c r="DM80" s="200">
        <v>2</v>
      </c>
      <c r="DN80" s="200">
        <v>0</v>
      </c>
      <c r="DO80" s="200">
        <v>0</v>
      </c>
      <c r="DP80" s="200">
        <v>0</v>
      </c>
      <c r="DR80" s="200">
        <v>9</v>
      </c>
      <c r="DS80" s="200">
        <v>84</v>
      </c>
      <c r="DT80" s="200">
        <v>36</v>
      </c>
      <c r="EO80" s="200">
        <v>18</v>
      </c>
      <c r="ER80" s="200">
        <v>74</v>
      </c>
      <c r="GK80" s="200">
        <v>0</v>
      </c>
      <c r="GM80" s="200">
        <v>9</v>
      </c>
      <c r="IA80" s="200">
        <v>21</v>
      </c>
      <c r="IB80" s="200">
        <v>67</v>
      </c>
      <c r="IC80" s="200">
        <v>0</v>
      </c>
      <c r="II80" s="200">
        <v>16</v>
      </c>
      <c r="IL80" s="200">
        <v>1</v>
      </c>
      <c r="IN80" s="200">
        <v>14</v>
      </c>
      <c r="IP80" s="200">
        <v>11</v>
      </c>
      <c r="IQ80" s="200">
        <v>11</v>
      </c>
      <c r="JE80" s="200">
        <v>101</v>
      </c>
      <c r="JF80" s="200">
        <v>80</v>
      </c>
      <c r="JG80" s="200">
        <v>9</v>
      </c>
      <c r="JH80" s="200">
        <v>4</v>
      </c>
      <c r="JL80" s="200">
        <v>1</v>
      </c>
      <c r="JP80" s="200">
        <v>316</v>
      </c>
      <c r="JU80" s="200">
        <v>20</v>
      </c>
      <c r="JV80" s="200">
        <v>18</v>
      </c>
      <c r="JW80" s="200">
        <v>8</v>
      </c>
      <c r="JX80" s="200">
        <v>110</v>
      </c>
      <c r="JY80" s="200">
        <v>5</v>
      </c>
      <c r="JZ80" s="200">
        <v>0</v>
      </c>
      <c r="KA80" s="200">
        <v>0</v>
      </c>
      <c r="KC80" s="200">
        <v>27</v>
      </c>
      <c r="KH80" s="200">
        <v>0</v>
      </c>
      <c r="KM80" s="200">
        <v>26</v>
      </c>
      <c r="KN80" s="200">
        <v>9</v>
      </c>
      <c r="KO80" s="200">
        <v>2</v>
      </c>
      <c r="KP80" s="200">
        <v>31</v>
      </c>
      <c r="KS80" s="200">
        <v>47</v>
      </c>
      <c r="KT80" s="200">
        <v>19</v>
      </c>
      <c r="KU80" s="200">
        <v>86</v>
      </c>
      <c r="KV80" s="200">
        <v>3</v>
      </c>
      <c r="KW80" s="200">
        <v>16</v>
      </c>
      <c r="KX80" s="200">
        <v>5</v>
      </c>
      <c r="LA80" s="200">
        <v>22</v>
      </c>
      <c r="LB80" s="200">
        <v>8</v>
      </c>
      <c r="LC80" s="200">
        <v>1</v>
      </c>
      <c r="LD80" s="200">
        <v>4</v>
      </c>
      <c r="LE80" s="200">
        <v>58</v>
      </c>
      <c r="LF80" s="200">
        <v>23</v>
      </c>
      <c r="LH80" s="200">
        <v>8</v>
      </c>
      <c r="LI80" s="200">
        <v>3</v>
      </c>
      <c r="LJ80" s="200">
        <v>21</v>
      </c>
      <c r="LK80" s="200">
        <v>47</v>
      </c>
      <c r="LL80" s="200">
        <v>26</v>
      </c>
      <c r="LM80" s="200">
        <v>8</v>
      </c>
      <c r="LN80" s="200">
        <v>1</v>
      </c>
      <c r="LO80" s="200">
        <v>1</v>
      </c>
      <c r="LP80" s="200">
        <v>61</v>
      </c>
      <c r="LQ80" s="200">
        <v>39</v>
      </c>
      <c r="LT80" s="200">
        <v>258</v>
      </c>
      <c r="LU80" s="200">
        <v>1</v>
      </c>
      <c r="LV80" s="200">
        <v>11</v>
      </c>
      <c r="LW80" s="200">
        <v>23</v>
      </c>
      <c r="LX80" s="200">
        <v>33</v>
      </c>
      <c r="LZ80" s="200">
        <v>17</v>
      </c>
      <c r="MA80" s="200">
        <v>39</v>
      </c>
      <c r="MB80" s="200">
        <v>19</v>
      </c>
      <c r="MC80" s="200">
        <v>11</v>
      </c>
      <c r="MT80" s="200">
        <v>0</v>
      </c>
      <c r="MU80" s="200">
        <v>1</v>
      </c>
      <c r="MV80" s="200">
        <v>1</v>
      </c>
      <c r="MW80" s="200">
        <v>2</v>
      </c>
      <c r="NA80" s="200">
        <v>2</v>
      </c>
      <c r="NB80" s="200">
        <v>10</v>
      </c>
      <c r="NC80" s="200">
        <v>9</v>
      </c>
      <c r="ND80" s="200">
        <v>16</v>
      </c>
      <c r="NE80" s="200">
        <v>1</v>
      </c>
      <c r="NF80" s="200">
        <v>11</v>
      </c>
      <c r="NG80" s="200">
        <v>7</v>
      </c>
      <c r="NH80" s="200">
        <v>21</v>
      </c>
      <c r="NI80" s="200">
        <v>4</v>
      </c>
      <c r="NL80" s="200">
        <v>0</v>
      </c>
      <c r="NP80" s="200">
        <v>4</v>
      </c>
      <c r="NW80" s="200">
        <v>3</v>
      </c>
      <c r="NZ80" s="200">
        <v>10</v>
      </c>
      <c r="OB80" s="201">
        <v>5527</v>
      </c>
      <c r="OC80" s="200">
        <v>2872</v>
      </c>
      <c r="OD80" s="200">
        <v>63</v>
      </c>
      <c r="OE80" s="200">
        <v>684</v>
      </c>
      <c r="OF80" s="200">
        <v>3619</v>
      </c>
      <c r="OG80" s="201">
        <v>9146</v>
      </c>
    </row>
    <row r="81" spans="1:397" ht="12.75" customHeight="1">
      <c r="A81" s="209">
        <v>332710</v>
      </c>
      <c r="B81" s="23" t="s">
        <v>196</v>
      </c>
      <c r="P81" s="200">
        <v>0</v>
      </c>
      <c r="Q81" s="200">
        <v>1</v>
      </c>
      <c r="X81" s="200">
        <v>212</v>
      </c>
      <c r="Y81" s="200">
        <v>129</v>
      </c>
      <c r="Z81" s="200">
        <v>22</v>
      </c>
      <c r="AA81" s="200">
        <v>119</v>
      </c>
      <c r="AQ81" s="200">
        <v>11</v>
      </c>
      <c r="AR81" s="200">
        <v>42</v>
      </c>
      <c r="AV81" s="200">
        <v>1</v>
      </c>
      <c r="AX81" s="200">
        <v>134</v>
      </c>
      <c r="BC81" s="200">
        <v>1739</v>
      </c>
      <c r="BD81" s="200">
        <v>184</v>
      </c>
      <c r="BE81" s="200">
        <v>333</v>
      </c>
      <c r="BF81" s="200">
        <v>449</v>
      </c>
      <c r="BG81" s="200">
        <v>24</v>
      </c>
      <c r="BI81" s="200">
        <v>370</v>
      </c>
      <c r="BJ81" s="200">
        <v>153</v>
      </c>
      <c r="BK81" s="200">
        <v>219</v>
      </c>
      <c r="BL81" s="200">
        <v>508</v>
      </c>
      <c r="BM81" s="200">
        <v>236</v>
      </c>
      <c r="BN81" s="200">
        <v>37</v>
      </c>
      <c r="BO81" s="200">
        <v>39</v>
      </c>
      <c r="BP81" s="200">
        <v>51</v>
      </c>
      <c r="BQ81" s="200">
        <v>1832</v>
      </c>
      <c r="BR81" s="200">
        <v>168</v>
      </c>
      <c r="BS81" s="200">
        <v>63</v>
      </c>
      <c r="BT81" s="200">
        <v>51</v>
      </c>
      <c r="BU81" s="200">
        <v>26</v>
      </c>
      <c r="BV81" s="200">
        <v>80</v>
      </c>
      <c r="BW81" s="200">
        <v>79</v>
      </c>
      <c r="BX81" s="200">
        <v>1346</v>
      </c>
      <c r="BY81" s="200">
        <v>378</v>
      </c>
      <c r="BZ81" s="200">
        <v>139</v>
      </c>
      <c r="CA81" s="200">
        <v>135</v>
      </c>
      <c r="CC81" s="200">
        <v>23</v>
      </c>
      <c r="CF81" s="200">
        <v>136</v>
      </c>
      <c r="CN81" s="200">
        <v>4</v>
      </c>
      <c r="CT81" s="200">
        <v>3</v>
      </c>
      <c r="CU81" s="200">
        <v>131</v>
      </c>
      <c r="CV81" s="200">
        <v>84</v>
      </c>
      <c r="CW81" s="200">
        <v>7</v>
      </c>
      <c r="CX81" s="200">
        <v>188</v>
      </c>
      <c r="DA81" s="200">
        <v>1</v>
      </c>
      <c r="DB81" s="200">
        <v>0</v>
      </c>
      <c r="DE81" s="200">
        <v>10</v>
      </c>
      <c r="DG81" s="200">
        <v>27</v>
      </c>
      <c r="DI81" s="200">
        <v>29</v>
      </c>
      <c r="DJ81" s="200">
        <v>146</v>
      </c>
      <c r="DM81" s="200">
        <v>10</v>
      </c>
      <c r="DN81" s="200">
        <v>0</v>
      </c>
      <c r="DO81" s="200">
        <v>0</v>
      </c>
      <c r="DP81" s="200">
        <v>1</v>
      </c>
      <c r="DR81" s="200">
        <v>22</v>
      </c>
      <c r="DS81" s="200">
        <v>184</v>
      </c>
      <c r="DT81" s="200">
        <v>77</v>
      </c>
      <c r="DX81" s="200">
        <v>59</v>
      </c>
      <c r="EM81" s="200">
        <v>355</v>
      </c>
      <c r="EO81" s="200">
        <v>24</v>
      </c>
      <c r="ER81" s="200">
        <v>73</v>
      </c>
      <c r="FC81" s="200">
        <v>1</v>
      </c>
      <c r="FE81" s="200">
        <v>1</v>
      </c>
      <c r="FF81" s="200">
        <v>2</v>
      </c>
      <c r="FI81" s="200">
        <v>59</v>
      </c>
      <c r="FT81" s="200">
        <v>4</v>
      </c>
      <c r="GD81" s="200">
        <v>2</v>
      </c>
      <c r="GF81" s="200">
        <v>2</v>
      </c>
      <c r="GH81" s="200">
        <v>0</v>
      </c>
      <c r="GK81" s="200">
        <v>1</v>
      </c>
      <c r="GM81" s="200">
        <v>4</v>
      </c>
      <c r="HV81" s="200">
        <v>0</v>
      </c>
      <c r="IA81" s="200">
        <v>49</v>
      </c>
      <c r="IB81" s="200">
        <v>100</v>
      </c>
      <c r="IC81" s="200">
        <v>8</v>
      </c>
      <c r="II81" s="200">
        <v>89</v>
      </c>
      <c r="IL81" s="200">
        <v>16</v>
      </c>
      <c r="IM81" s="200">
        <v>3</v>
      </c>
      <c r="IN81" s="200">
        <v>13</v>
      </c>
      <c r="IO81" s="200">
        <v>4</v>
      </c>
      <c r="IP81" s="200">
        <v>5</v>
      </c>
      <c r="IQ81" s="200">
        <v>15</v>
      </c>
      <c r="IZ81" s="200">
        <v>279</v>
      </c>
      <c r="JB81" s="200">
        <v>1</v>
      </c>
      <c r="JD81" s="200">
        <v>24</v>
      </c>
      <c r="JE81" s="200">
        <v>219</v>
      </c>
      <c r="JF81" s="200">
        <v>77</v>
      </c>
      <c r="JG81" s="200">
        <v>95</v>
      </c>
      <c r="JH81" s="200">
        <v>183</v>
      </c>
      <c r="JL81" s="200">
        <v>30</v>
      </c>
      <c r="JM81" s="200">
        <v>2</v>
      </c>
      <c r="JN81" s="200">
        <v>21</v>
      </c>
      <c r="JO81" s="200">
        <v>18</v>
      </c>
      <c r="JP81" s="200">
        <v>1022</v>
      </c>
      <c r="JQ81" s="200">
        <v>12</v>
      </c>
      <c r="JR81" s="200">
        <v>0</v>
      </c>
      <c r="JS81" s="200">
        <v>1</v>
      </c>
      <c r="JT81" s="200">
        <v>2</v>
      </c>
      <c r="JU81" s="200">
        <v>157</v>
      </c>
      <c r="JV81" s="200">
        <v>37</v>
      </c>
      <c r="JW81" s="200">
        <v>5</v>
      </c>
      <c r="JX81" s="200">
        <v>245</v>
      </c>
      <c r="JY81" s="200">
        <v>40</v>
      </c>
      <c r="JZ81" s="200">
        <v>1</v>
      </c>
      <c r="KA81" s="200">
        <v>2</v>
      </c>
      <c r="KC81" s="200">
        <v>132</v>
      </c>
      <c r="KE81" s="200">
        <v>5</v>
      </c>
      <c r="KH81" s="200">
        <v>2</v>
      </c>
      <c r="KM81" s="200">
        <v>163</v>
      </c>
      <c r="KN81" s="200">
        <v>62</v>
      </c>
      <c r="KO81" s="200">
        <v>11</v>
      </c>
      <c r="KP81" s="200">
        <v>43</v>
      </c>
      <c r="KQ81" s="200">
        <v>0</v>
      </c>
      <c r="KS81" s="200">
        <v>202</v>
      </c>
      <c r="KT81" s="200">
        <v>57</v>
      </c>
      <c r="KU81" s="200">
        <v>387</v>
      </c>
      <c r="KV81" s="200">
        <v>11</v>
      </c>
      <c r="KW81" s="200">
        <v>32</v>
      </c>
      <c r="KX81" s="200">
        <v>11</v>
      </c>
      <c r="LA81" s="200">
        <v>109</v>
      </c>
      <c r="LB81" s="200">
        <v>105</v>
      </c>
      <c r="LC81" s="200">
        <v>10</v>
      </c>
      <c r="LD81" s="200">
        <v>51</v>
      </c>
      <c r="LE81" s="200">
        <v>244</v>
      </c>
      <c r="LF81" s="200">
        <v>142</v>
      </c>
      <c r="LG81" s="200">
        <v>141</v>
      </c>
      <c r="LH81" s="200">
        <v>38</v>
      </c>
      <c r="LI81" s="200">
        <v>15</v>
      </c>
      <c r="LJ81" s="200">
        <v>140</v>
      </c>
      <c r="LK81" s="200">
        <v>247</v>
      </c>
      <c r="LL81" s="200">
        <v>143</v>
      </c>
      <c r="LM81" s="200">
        <v>58</v>
      </c>
      <c r="LN81" s="200">
        <v>4</v>
      </c>
      <c r="LO81" s="200">
        <v>3</v>
      </c>
      <c r="LP81" s="200">
        <v>216</v>
      </c>
      <c r="LQ81" s="200">
        <v>238</v>
      </c>
      <c r="LT81" s="200">
        <v>1170</v>
      </c>
      <c r="LU81" s="200">
        <v>9</v>
      </c>
      <c r="LV81" s="200">
        <v>49</v>
      </c>
      <c r="LW81" s="200">
        <v>105</v>
      </c>
      <c r="LX81" s="200">
        <v>154</v>
      </c>
      <c r="LY81" s="200">
        <v>9</v>
      </c>
      <c r="LZ81" s="200">
        <v>78</v>
      </c>
      <c r="MA81" s="200">
        <v>167</v>
      </c>
      <c r="MB81" s="200">
        <v>91</v>
      </c>
      <c r="MC81" s="200">
        <v>67</v>
      </c>
      <c r="MT81" s="200">
        <v>2</v>
      </c>
      <c r="MU81" s="200">
        <v>7</v>
      </c>
      <c r="MV81" s="200">
        <v>2</v>
      </c>
      <c r="MW81" s="200">
        <v>8</v>
      </c>
      <c r="NA81" s="200">
        <v>19</v>
      </c>
      <c r="NB81" s="200">
        <v>81</v>
      </c>
      <c r="NC81" s="200">
        <v>62</v>
      </c>
      <c r="ND81" s="200">
        <v>107</v>
      </c>
      <c r="NE81" s="200">
        <v>7</v>
      </c>
      <c r="NF81" s="200">
        <v>44</v>
      </c>
      <c r="NG81" s="200">
        <v>31</v>
      </c>
      <c r="NH81" s="200">
        <v>87</v>
      </c>
      <c r="NI81" s="200">
        <v>16</v>
      </c>
      <c r="NL81" s="200">
        <v>1</v>
      </c>
      <c r="NP81" s="200">
        <v>15</v>
      </c>
      <c r="NT81" s="200">
        <v>0</v>
      </c>
      <c r="NW81" s="200">
        <v>24</v>
      </c>
      <c r="OB81" s="201">
        <v>19184</v>
      </c>
      <c r="OC81" s="200">
        <v>14839</v>
      </c>
      <c r="OD81" s="200">
        <v>184</v>
      </c>
      <c r="OE81" s="200">
        <v>2909</v>
      </c>
      <c r="OF81" s="200">
        <v>17932</v>
      </c>
      <c r="OG81" s="201">
        <v>37117</v>
      </c>
    </row>
    <row r="82" spans="1:397" ht="12.75" customHeight="1">
      <c r="A82" s="209">
        <v>332720</v>
      </c>
      <c r="B82" s="23" t="s">
        <v>197</v>
      </c>
      <c r="P82" s="200">
        <v>0</v>
      </c>
      <c r="Q82" s="200">
        <v>1</v>
      </c>
      <c r="X82" s="200">
        <v>195</v>
      </c>
      <c r="Y82" s="200">
        <v>104</v>
      </c>
      <c r="Z82" s="200">
        <v>12</v>
      </c>
      <c r="AA82" s="200">
        <v>78</v>
      </c>
      <c r="AX82" s="200">
        <v>99</v>
      </c>
      <c r="BC82" s="200">
        <v>2088</v>
      </c>
      <c r="BD82" s="200">
        <v>814</v>
      </c>
      <c r="BF82" s="200">
        <v>215</v>
      </c>
      <c r="BI82" s="200">
        <v>713</v>
      </c>
      <c r="BJ82" s="200">
        <v>169</v>
      </c>
      <c r="BK82" s="200">
        <v>526</v>
      </c>
      <c r="BL82" s="200">
        <v>171</v>
      </c>
      <c r="BM82" s="200">
        <v>462</v>
      </c>
      <c r="BN82" s="200">
        <v>60</v>
      </c>
      <c r="BO82" s="200">
        <v>21</v>
      </c>
      <c r="BP82" s="200">
        <v>11</v>
      </c>
      <c r="BQ82" s="200">
        <v>22</v>
      </c>
      <c r="BR82" s="200">
        <v>29</v>
      </c>
      <c r="BU82" s="200">
        <v>27</v>
      </c>
      <c r="BV82" s="200">
        <v>508</v>
      </c>
      <c r="BW82" s="200">
        <v>77</v>
      </c>
      <c r="BX82" s="200">
        <v>211</v>
      </c>
      <c r="BY82" s="200">
        <v>596</v>
      </c>
      <c r="BZ82" s="200">
        <v>90</v>
      </c>
      <c r="CA82" s="200">
        <v>48</v>
      </c>
      <c r="CC82" s="200">
        <v>11</v>
      </c>
      <c r="CF82" s="200">
        <v>43</v>
      </c>
      <c r="CN82" s="200">
        <v>8</v>
      </c>
      <c r="CT82" s="200">
        <v>2</v>
      </c>
      <c r="CU82" s="200">
        <v>347</v>
      </c>
      <c r="CW82" s="200">
        <v>115</v>
      </c>
      <c r="CX82" s="200">
        <v>147</v>
      </c>
      <c r="DE82" s="200">
        <v>6</v>
      </c>
      <c r="DG82" s="200">
        <v>10</v>
      </c>
      <c r="DM82" s="200">
        <v>4</v>
      </c>
      <c r="DN82" s="200">
        <v>0</v>
      </c>
      <c r="DO82" s="200">
        <v>0</v>
      </c>
      <c r="DP82" s="200">
        <v>0</v>
      </c>
      <c r="DR82" s="200">
        <v>20</v>
      </c>
      <c r="DS82" s="200">
        <v>158</v>
      </c>
      <c r="DT82" s="200">
        <v>68</v>
      </c>
      <c r="EO82" s="200">
        <v>23</v>
      </c>
      <c r="FC82" s="200">
        <v>0</v>
      </c>
      <c r="FE82" s="200">
        <v>1</v>
      </c>
      <c r="FF82" s="200">
        <v>1</v>
      </c>
      <c r="FI82" s="200">
        <v>21</v>
      </c>
      <c r="GA82" s="200">
        <v>0</v>
      </c>
      <c r="GK82" s="200">
        <v>0</v>
      </c>
      <c r="HZ82" s="200">
        <v>1</v>
      </c>
      <c r="IA82" s="200">
        <v>38</v>
      </c>
      <c r="IB82" s="200">
        <v>102</v>
      </c>
      <c r="IC82" s="200">
        <v>3</v>
      </c>
      <c r="II82" s="200">
        <v>28</v>
      </c>
      <c r="IL82" s="200">
        <v>32</v>
      </c>
      <c r="IQ82" s="200">
        <v>7</v>
      </c>
      <c r="JE82" s="200">
        <v>23</v>
      </c>
      <c r="JF82" s="200">
        <v>47</v>
      </c>
      <c r="JG82" s="200">
        <v>3</v>
      </c>
      <c r="JH82" s="200">
        <v>15</v>
      </c>
      <c r="JL82" s="200">
        <v>19</v>
      </c>
      <c r="JP82" s="200">
        <v>1014</v>
      </c>
      <c r="JQ82" s="200">
        <v>5</v>
      </c>
      <c r="JR82" s="200">
        <v>0</v>
      </c>
      <c r="JS82" s="200">
        <v>0</v>
      </c>
      <c r="JT82" s="200">
        <v>1</v>
      </c>
      <c r="JU82" s="200">
        <v>57</v>
      </c>
      <c r="JV82" s="200">
        <v>38</v>
      </c>
      <c r="JW82" s="200">
        <v>4</v>
      </c>
      <c r="JX82" s="200">
        <v>189</v>
      </c>
      <c r="JY82" s="200">
        <v>14</v>
      </c>
      <c r="JZ82" s="200">
        <v>1</v>
      </c>
      <c r="KC82" s="200">
        <v>66</v>
      </c>
      <c r="KH82" s="200">
        <v>2</v>
      </c>
      <c r="KM82" s="200">
        <v>60</v>
      </c>
      <c r="KN82" s="200">
        <v>21</v>
      </c>
      <c r="KO82" s="200">
        <v>4</v>
      </c>
      <c r="KP82" s="200">
        <v>88</v>
      </c>
      <c r="KS82" s="200">
        <v>132</v>
      </c>
      <c r="KT82" s="200">
        <v>46</v>
      </c>
      <c r="KU82" s="200">
        <v>263</v>
      </c>
      <c r="KV82" s="200">
        <v>7</v>
      </c>
      <c r="KW82" s="200">
        <v>47</v>
      </c>
      <c r="KX82" s="200">
        <v>10</v>
      </c>
      <c r="LA82" s="200">
        <v>127</v>
      </c>
      <c r="LB82" s="200">
        <v>61</v>
      </c>
      <c r="LC82" s="200">
        <v>6</v>
      </c>
      <c r="LD82" s="200">
        <v>31</v>
      </c>
      <c r="LE82" s="200">
        <v>164</v>
      </c>
      <c r="LF82" s="200">
        <v>57</v>
      </c>
      <c r="LH82" s="200">
        <v>29</v>
      </c>
      <c r="LI82" s="200">
        <v>11</v>
      </c>
      <c r="LJ82" s="200">
        <v>71</v>
      </c>
      <c r="LK82" s="200">
        <v>94</v>
      </c>
      <c r="LL82" s="200">
        <v>42</v>
      </c>
      <c r="LM82" s="200">
        <v>21</v>
      </c>
      <c r="LN82" s="200">
        <v>4</v>
      </c>
      <c r="LO82" s="200">
        <v>2</v>
      </c>
      <c r="LP82" s="200">
        <v>106</v>
      </c>
      <c r="LQ82" s="200">
        <v>108</v>
      </c>
      <c r="LT82" s="200">
        <v>580</v>
      </c>
      <c r="LU82" s="200">
        <v>2</v>
      </c>
      <c r="LV82" s="200">
        <v>9</v>
      </c>
      <c r="LW82" s="200">
        <v>21</v>
      </c>
      <c r="LX82" s="200">
        <v>38</v>
      </c>
      <c r="LZ82" s="200">
        <v>18</v>
      </c>
      <c r="MA82" s="200">
        <v>109</v>
      </c>
      <c r="MB82" s="200">
        <v>21</v>
      </c>
      <c r="MC82" s="200">
        <v>37</v>
      </c>
      <c r="MT82" s="200">
        <v>1</v>
      </c>
      <c r="MU82" s="200">
        <v>2</v>
      </c>
      <c r="MV82" s="200">
        <v>1</v>
      </c>
      <c r="MW82" s="200">
        <v>5</v>
      </c>
      <c r="NA82" s="200">
        <v>6</v>
      </c>
      <c r="NB82" s="200">
        <v>28</v>
      </c>
      <c r="NC82" s="200">
        <v>27</v>
      </c>
      <c r="ND82" s="200">
        <v>45</v>
      </c>
      <c r="NE82" s="200">
        <v>3</v>
      </c>
      <c r="NF82" s="200">
        <v>29</v>
      </c>
      <c r="NG82" s="200">
        <v>18</v>
      </c>
      <c r="NH82" s="200">
        <v>57</v>
      </c>
      <c r="NI82" s="200">
        <v>10</v>
      </c>
      <c r="NP82" s="200">
        <v>10</v>
      </c>
      <c r="NW82" s="200">
        <v>13</v>
      </c>
      <c r="NZ82" s="200">
        <v>25</v>
      </c>
      <c r="OB82" s="201">
        <v>12775</v>
      </c>
      <c r="OC82" s="200">
        <v>4804</v>
      </c>
      <c r="OD82" s="200">
        <v>100</v>
      </c>
      <c r="OE82" s="200">
        <v>6581</v>
      </c>
      <c r="OF82" s="200">
        <v>11484</v>
      </c>
      <c r="OG82" s="201">
        <v>24259</v>
      </c>
    </row>
    <row r="83" spans="1:397" ht="12.75" customHeight="1">
      <c r="A83" s="209">
        <v>332800</v>
      </c>
      <c r="B83" s="23" t="s">
        <v>198</v>
      </c>
      <c r="P83" s="200">
        <v>2</v>
      </c>
      <c r="Q83" s="200">
        <v>2</v>
      </c>
      <c r="S83" s="200">
        <v>64</v>
      </c>
      <c r="X83" s="200">
        <v>311</v>
      </c>
      <c r="Y83" s="200">
        <v>573</v>
      </c>
      <c r="Z83" s="200">
        <v>40</v>
      </c>
      <c r="AA83" s="200">
        <v>93</v>
      </c>
      <c r="AP83" s="200">
        <v>37</v>
      </c>
      <c r="AQ83" s="200">
        <v>10</v>
      </c>
      <c r="AV83" s="200">
        <v>0</v>
      </c>
      <c r="AX83" s="200">
        <v>42</v>
      </c>
      <c r="BC83" s="200">
        <v>3266</v>
      </c>
      <c r="BE83" s="200">
        <v>15</v>
      </c>
      <c r="BG83" s="200">
        <v>31</v>
      </c>
      <c r="BJ83" s="200">
        <v>367</v>
      </c>
      <c r="BK83" s="200">
        <v>28</v>
      </c>
      <c r="BL83" s="200">
        <v>44</v>
      </c>
      <c r="BM83" s="200">
        <v>56</v>
      </c>
      <c r="BN83" s="200">
        <v>255</v>
      </c>
      <c r="BO83" s="200">
        <v>38</v>
      </c>
      <c r="BP83" s="200">
        <v>38</v>
      </c>
      <c r="BQ83" s="200">
        <v>52</v>
      </c>
      <c r="BU83" s="200">
        <v>49</v>
      </c>
      <c r="BV83" s="200">
        <v>0</v>
      </c>
      <c r="BW83" s="200">
        <v>6</v>
      </c>
      <c r="BX83" s="200">
        <v>280</v>
      </c>
      <c r="BY83" s="200">
        <v>112</v>
      </c>
      <c r="BZ83" s="200">
        <v>881</v>
      </c>
      <c r="CA83" s="200">
        <v>32</v>
      </c>
      <c r="CC83" s="200">
        <v>42</v>
      </c>
      <c r="CF83" s="200">
        <v>62</v>
      </c>
      <c r="CN83" s="200">
        <v>3</v>
      </c>
      <c r="CT83" s="200">
        <v>1</v>
      </c>
      <c r="CX83" s="200">
        <v>30</v>
      </c>
      <c r="DE83" s="200">
        <v>48</v>
      </c>
      <c r="DG83" s="200">
        <v>46</v>
      </c>
      <c r="DI83" s="200">
        <v>88</v>
      </c>
      <c r="DM83" s="200">
        <v>4</v>
      </c>
      <c r="DN83" s="200">
        <v>0</v>
      </c>
      <c r="DO83" s="200">
        <v>0</v>
      </c>
      <c r="DP83" s="200">
        <v>0</v>
      </c>
      <c r="DR83" s="200">
        <v>14</v>
      </c>
      <c r="DS83" s="200">
        <v>103</v>
      </c>
      <c r="DT83" s="200">
        <v>43</v>
      </c>
      <c r="DX83" s="200">
        <v>266</v>
      </c>
      <c r="EO83" s="200">
        <v>21</v>
      </c>
      <c r="FC83" s="200">
        <v>1</v>
      </c>
      <c r="FE83" s="200">
        <v>1</v>
      </c>
      <c r="FF83" s="200">
        <v>2</v>
      </c>
      <c r="FI83" s="200">
        <v>30</v>
      </c>
      <c r="GK83" s="200">
        <v>0</v>
      </c>
      <c r="IA83" s="200">
        <v>27</v>
      </c>
      <c r="IB83" s="200">
        <v>78</v>
      </c>
      <c r="IC83" s="200">
        <v>2</v>
      </c>
      <c r="II83" s="200">
        <v>273</v>
      </c>
      <c r="IM83" s="200">
        <v>7</v>
      </c>
      <c r="IN83" s="200">
        <v>134</v>
      </c>
      <c r="IP83" s="200">
        <v>49</v>
      </c>
      <c r="IQ83" s="200">
        <v>107</v>
      </c>
      <c r="IR83" s="200">
        <v>210</v>
      </c>
      <c r="IS83" s="200">
        <v>39</v>
      </c>
      <c r="IT83" s="200">
        <v>4</v>
      </c>
      <c r="IZ83" s="200">
        <v>1732</v>
      </c>
      <c r="JA83" s="200">
        <v>11</v>
      </c>
      <c r="JB83" s="200">
        <v>2</v>
      </c>
      <c r="JE83" s="200">
        <v>577</v>
      </c>
      <c r="JF83" s="200">
        <v>30</v>
      </c>
      <c r="JL83" s="200">
        <v>14</v>
      </c>
      <c r="JP83" s="200">
        <v>825</v>
      </c>
      <c r="JQ83" s="200">
        <v>7</v>
      </c>
      <c r="JR83" s="200">
        <v>0</v>
      </c>
      <c r="JS83" s="200">
        <v>0</v>
      </c>
      <c r="JT83" s="200">
        <v>1</v>
      </c>
      <c r="JU83" s="200">
        <v>110</v>
      </c>
      <c r="JV83" s="200">
        <v>79</v>
      </c>
      <c r="JW83" s="200">
        <v>14</v>
      </c>
      <c r="JX83" s="200">
        <v>206</v>
      </c>
      <c r="JY83" s="200">
        <v>24</v>
      </c>
      <c r="JZ83" s="200">
        <v>2</v>
      </c>
      <c r="KA83" s="200">
        <v>5</v>
      </c>
      <c r="KC83" s="200">
        <v>66</v>
      </c>
      <c r="KE83" s="200">
        <v>1</v>
      </c>
      <c r="KH83" s="200">
        <v>1</v>
      </c>
      <c r="KM83" s="200">
        <v>62</v>
      </c>
      <c r="KN83" s="200">
        <v>27</v>
      </c>
      <c r="KO83" s="200">
        <v>4</v>
      </c>
      <c r="KP83" s="200">
        <v>114</v>
      </c>
      <c r="KS83" s="200">
        <v>124</v>
      </c>
      <c r="KT83" s="200">
        <v>37</v>
      </c>
      <c r="KU83" s="200">
        <v>238</v>
      </c>
      <c r="KV83" s="200">
        <v>6</v>
      </c>
      <c r="KW83" s="200">
        <v>26</v>
      </c>
      <c r="KX83" s="200">
        <v>13</v>
      </c>
      <c r="LA83" s="200">
        <v>100</v>
      </c>
      <c r="LB83" s="200">
        <v>51</v>
      </c>
      <c r="LC83" s="200">
        <v>5</v>
      </c>
      <c r="LD83" s="200">
        <v>26</v>
      </c>
      <c r="LE83" s="200">
        <v>160</v>
      </c>
      <c r="LF83" s="200">
        <v>61</v>
      </c>
      <c r="LH83" s="200">
        <v>24</v>
      </c>
      <c r="LI83" s="200">
        <v>9</v>
      </c>
      <c r="LJ83" s="200">
        <v>74</v>
      </c>
      <c r="LK83" s="200">
        <v>60</v>
      </c>
      <c r="LL83" s="200">
        <v>10</v>
      </c>
      <c r="LM83" s="200">
        <v>36</v>
      </c>
      <c r="LN83" s="200">
        <v>6</v>
      </c>
      <c r="LO83" s="200">
        <v>5</v>
      </c>
      <c r="LP83" s="200">
        <v>102</v>
      </c>
      <c r="LQ83" s="200">
        <v>129</v>
      </c>
      <c r="LT83" s="200">
        <v>583</v>
      </c>
      <c r="LU83" s="200">
        <v>5</v>
      </c>
      <c r="LV83" s="200">
        <v>1</v>
      </c>
      <c r="LW83" s="200">
        <v>10</v>
      </c>
      <c r="LX83" s="200">
        <v>27</v>
      </c>
      <c r="LY83" s="200">
        <v>11</v>
      </c>
      <c r="LZ83" s="200">
        <v>11</v>
      </c>
      <c r="MA83" s="200">
        <v>122</v>
      </c>
      <c r="MB83" s="200">
        <v>7</v>
      </c>
      <c r="MC83" s="200">
        <v>110</v>
      </c>
      <c r="MT83" s="200">
        <v>1</v>
      </c>
      <c r="MU83" s="200">
        <v>4</v>
      </c>
      <c r="MV83" s="200">
        <v>1</v>
      </c>
      <c r="MW83" s="200">
        <v>5</v>
      </c>
      <c r="NA83" s="200">
        <v>11</v>
      </c>
      <c r="NB83" s="200">
        <v>48</v>
      </c>
      <c r="NC83" s="200">
        <v>36</v>
      </c>
      <c r="ND83" s="200">
        <v>62</v>
      </c>
      <c r="NE83" s="200">
        <v>5</v>
      </c>
      <c r="NF83" s="200">
        <v>35</v>
      </c>
      <c r="NG83" s="200">
        <v>19</v>
      </c>
      <c r="NH83" s="200">
        <v>68</v>
      </c>
      <c r="NI83" s="200">
        <v>12</v>
      </c>
      <c r="NL83" s="200">
        <v>136</v>
      </c>
      <c r="NP83" s="200">
        <v>9</v>
      </c>
      <c r="NW83" s="200">
        <v>42</v>
      </c>
      <c r="NZ83" s="200">
        <v>30</v>
      </c>
      <c r="OB83" s="201">
        <v>15084</v>
      </c>
      <c r="OC83" s="200">
        <v>7078</v>
      </c>
      <c r="OD83" s="200">
        <v>379</v>
      </c>
      <c r="OE83" s="200">
        <v>4299</v>
      </c>
      <c r="OF83" s="200">
        <v>11756</v>
      </c>
      <c r="OG83" s="201">
        <v>26840</v>
      </c>
    </row>
    <row r="84" spans="1:397" ht="12.75" customHeight="1">
      <c r="A84" s="209" t="s">
        <v>200</v>
      </c>
      <c r="B84" s="23" t="s">
        <v>199</v>
      </c>
      <c r="Q84" s="200">
        <v>1</v>
      </c>
      <c r="X84" s="200">
        <v>131</v>
      </c>
      <c r="Y84" s="200">
        <v>70</v>
      </c>
      <c r="Z84" s="200">
        <v>13</v>
      </c>
      <c r="AA84" s="200">
        <v>51</v>
      </c>
      <c r="AX84" s="200">
        <v>20</v>
      </c>
      <c r="BC84" s="200">
        <v>1395</v>
      </c>
      <c r="BE84" s="200">
        <v>246</v>
      </c>
      <c r="BF84" s="200">
        <v>14</v>
      </c>
      <c r="BG84" s="200">
        <v>310</v>
      </c>
      <c r="BI84" s="200">
        <v>1151</v>
      </c>
      <c r="BJ84" s="200">
        <v>35</v>
      </c>
      <c r="BK84" s="200">
        <v>650</v>
      </c>
      <c r="BL84" s="200">
        <v>185</v>
      </c>
      <c r="BM84" s="200">
        <v>418</v>
      </c>
      <c r="BN84" s="200">
        <v>87</v>
      </c>
      <c r="BO84" s="200">
        <v>81</v>
      </c>
      <c r="BP84" s="200">
        <v>43</v>
      </c>
      <c r="BQ84" s="200">
        <v>63</v>
      </c>
      <c r="BR84" s="200">
        <v>2</v>
      </c>
      <c r="BU84" s="200">
        <v>59</v>
      </c>
      <c r="BV84" s="200">
        <v>5</v>
      </c>
      <c r="BW84" s="200">
        <v>7</v>
      </c>
      <c r="BX84" s="200">
        <v>285</v>
      </c>
      <c r="BY84" s="200">
        <v>421</v>
      </c>
      <c r="BZ84" s="200">
        <v>179</v>
      </c>
      <c r="CA84" s="200">
        <v>1262</v>
      </c>
      <c r="CC84" s="200">
        <v>49</v>
      </c>
      <c r="CE84" s="200">
        <v>561</v>
      </c>
      <c r="CF84" s="200">
        <v>62</v>
      </c>
      <c r="CN84" s="200">
        <v>7</v>
      </c>
      <c r="CT84" s="200">
        <v>1</v>
      </c>
      <c r="CX84" s="200">
        <v>31</v>
      </c>
      <c r="DE84" s="200">
        <v>3</v>
      </c>
      <c r="DG84" s="200">
        <v>4</v>
      </c>
      <c r="DM84" s="200">
        <v>1</v>
      </c>
      <c r="DN84" s="200">
        <v>0</v>
      </c>
      <c r="DP84" s="200">
        <v>0</v>
      </c>
      <c r="DR84" s="200">
        <v>18</v>
      </c>
      <c r="DS84" s="200">
        <v>131</v>
      </c>
      <c r="DT84" s="200">
        <v>56</v>
      </c>
      <c r="EM84" s="200">
        <v>89</v>
      </c>
      <c r="EO84" s="200">
        <v>25</v>
      </c>
      <c r="ER84" s="200">
        <v>328</v>
      </c>
      <c r="FC84" s="200">
        <v>0</v>
      </c>
      <c r="FE84" s="200">
        <v>1</v>
      </c>
      <c r="FF84" s="200">
        <v>1</v>
      </c>
      <c r="FI84" s="200">
        <v>30</v>
      </c>
      <c r="GK84" s="200">
        <v>0</v>
      </c>
      <c r="GM84" s="200">
        <v>20</v>
      </c>
      <c r="HZ84" s="200">
        <v>1</v>
      </c>
      <c r="IA84" s="200">
        <v>33</v>
      </c>
      <c r="IB84" s="200">
        <v>189</v>
      </c>
      <c r="IC84" s="200">
        <v>3</v>
      </c>
      <c r="II84" s="200">
        <v>16</v>
      </c>
      <c r="IL84" s="200">
        <v>30</v>
      </c>
      <c r="IN84" s="200">
        <v>1</v>
      </c>
      <c r="IQ84" s="200">
        <v>8</v>
      </c>
      <c r="JE84" s="200">
        <v>18</v>
      </c>
      <c r="JF84" s="200">
        <v>53</v>
      </c>
      <c r="JG84" s="200">
        <v>11</v>
      </c>
      <c r="JH84" s="200">
        <v>21</v>
      </c>
      <c r="JI84" s="200">
        <v>3</v>
      </c>
      <c r="JJ84" s="200">
        <v>3</v>
      </c>
      <c r="JL84" s="200">
        <v>110</v>
      </c>
      <c r="JN84" s="200">
        <v>244</v>
      </c>
      <c r="JO84" s="200">
        <v>91</v>
      </c>
      <c r="JP84" s="200">
        <v>1280</v>
      </c>
      <c r="JQ84" s="200">
        <v>6</v>
      </c>
      <c r="JR84" s="200">
        <v>1</v>
      </c>
      <c r="JS84" s="200">
        <v>2</v>
      </c>
      <c r="JT84" s="200">
        <v>18</v>
      </c>
      <c r="JU84" s="200">
        <v>34</v>
      </c>
      <c r="JV84" s="200">
        <v>33</v>
      </c>
      <c r="JW84" s="200">
        <v>5</v>
      </c>
      <c r="JX84" s="200">
        <v>214</v>
      </c>
      <c r="JY84" s="200">
        <v>7</v>
      </c>
      <c r="JZ84" s="200">
        <v>0</v>
      </c>
      <c r="KC84" s="200">
        <v>52</v>
      </c>
      <c r="KH84" s="200">
        <v>3</v>
      </c>
      <c r="KM84" s="200">
        <v>66</v>
      </c>
      <c r="KN84" s="200">
        <v>19</v>
      </c>
      <c r="KO84" s="200">
        <v>4</v>
      </c>
      <c r="KP84" s="200">
        <v>60</v>
      </c>
      <c r="KS84" s="200">
        <v>83</v>
      </c>
      <c r="KT84" s="200">
        <v>40</v>
      </c>
      <c r="KU84" s="200">
        <v>195</v>
      </c>
      <c r="KV84" s="200">
        <v>5</v>
      </c>
      <c r="KW84" s="200">
        <v>16</v>
      </c>
      <c r="KX84" s="200">
        <v>5</v>
      </c>
      <c r="LA84" s="200">
        <v>18</v>
      </c>
      <c r="LB84" s="200">
        <v>17</v>
      </c>
      <c r="LC84" s="200">
        <v>2</v>
      </c>
      <c r="LD84" s="200">
        <v>9</v>
      </c>
      <c r="LE84" s="200">
        <v>111</v>
      </c>
      <c r="LF84" s="200">
        <v>74</v>
      </c>
      <c r="LH84" s="200">
        <v>33</v>
      </c>
      <c r="LI84" s="200">
        <v>10</v>
      </c>
      <c r="LJ84" s="200">
        <v>46</v>
      </c>
      <c r="LK84" s="200">
        <v>125</v>
      </c>
      <c r="LL84" s="200">
        <v>86</v>
      </c>
      <c r="LM84" s="200">
        <v>48</v>
      </c>
      <c r="LN84" s="200">
        <v>9</v>
      </c>
      <c r="LO84" s="200">
        <v>2</v>
      </c>
      <c r="LP84" s="200">
        <v>109</v>
      </c>
      <c r="LQ84" s="200">
        <v>71</v>
      </c>
      <c r="LT84" s="200">
        <v>459</v>
      </c>
      <c r="LU84" s="200">
        <v>5</v>
      </c>
      <c r="LV84" s="200">
        <v>29</v>
      </c>
      <c r="LW84" s="200">
        <v>58</v>
      </c>
      <c r="LX84" s="200">
        <v>78</v>
      </c>
      <c r="LZ84" s="200">
        <v>40</v>
      </c>
      <c r="MA84" s="200">
        <v>70</v>
      </c>
      <c r="MB84" s="200">
        <v>47</v>
      </c>
      <c r="MC84" s="200">
        <v>35</v>
      </c>
      <c r="MT84" s="200">
        <v>0</v>
      </c>
      <c r="MU84" s="200">
        <v>1</v>
      </c>
      <c r="MV84" s="200">
        <v>1</v>
      </c>
      <c r="MW84" s="200">
        <v>4</v>
      </c>
      <c r="NA84" s="200">
        <v>3</v>
      </c>
      <c r="NB84" s="200">
        <v>14</v>
      </c>
      <c r="NC84" s="200">
        <v>15</v>
      </c>
      <c r="ND84" s="200">
        <v>26</v>
      </c>
      <c r="NE84" s="200">
        <v>2</v>
      </c>
      <c r="NF84" s="200">
        <v>19</v>
      </c>
      <c r="NG84" s="200">
        <v>13</v>
      </c>
      <c r="NH84" s="200">
        <v>38</v>
      </c>
      <c r="NI84" s="200">
        <v>7</v>
      </c>
      <c r="NP84" s="200">
        <v>6</v>
      </c>
      <c r="NW84" s="200">
        <v>13</v>
      </c>
      <c r="NX84" s="200">
        <v>126</v>
      </c>
      <c r="NZ84" s="200">
        <v>82</v>
      </c>
      <c r="OB84" s="201">
        <v>13538</v>
      </c>
      <c r="OC84" s="200">
        <v>5401</v>
      </c>
      <c r="OD84" s="200">
        <v>275</v>
      </c>
      <c r="OE84" s="200">
        <v>4728</v>
      </c>
      <c r="OF84" s="200">
        <v>10404</v>
      </c>
      <c r="OG84" s="201">
        <v>23942</v>
      </c>
    </row>
    <row r="85" spans="1:397" ht="12.75" customHeight="1">
      <c r="A85" s="209">
        <v>332913</v>
      </c>
      <c r="B85" s="23" t="s">
        <v>201</v>
      </c>
      <c r="X85" s="200">
        <v>12</v>
      </c>
      <c r="Y85" s="200">
        <v>9</v>
      </c>
      <c r="Z85" s="200">
        <v>2</v>
      </c>
      <c r="AA85" s="200">
        <v>7</v>
      </c>
      <c r="AX85" s="200">
        <v>17</v>
      </c>
      <c r="BC85" s="200">
        <v>14</v>
      </c>
      <c r="BF85" s="200">
        <v>5</v>
      </c>
      <c r="BG85" s="200">
        <v>27</v>
      </c>
      <c r="BI85" s="200">
        <v>544</v>
      </c>
      <c r="BJ85" s="200">
        <v>1</v>
      </c>
      <c r="BK85" s="200">
        <v>38</v>
      </c>
      <c r="BL85" s="200">
        <v>155</v>
      </c>
      <c r="BM85" s="200">
        <v>48</v>
      </c>
      <c r="BN85" s="200">
        <v>2</v>
      </c>
      <c r="BO85" s="200">
        <v>95</v>
      </c>
      <c r="BP85" s="200">
        <v>7</v>
      </c>
      <c r="BQ85" s="200">
        <v>11</v>
      </c>
      <c r="BU85" s="200">
        <v>10</v>
      </c>
      <c r="BV85" s="200">
        <v>1</v>
      </c>
      <c r="BW85" s="200">
        <v>1</v>
      </c>
      <c r="BX85" s="200">
        <v>54</v>
      </c>
      <c r="BY85" s="200">
        <v>22</v>
      </c>
      <c r="BZ85" s="200">
        <v>30</v>
      </c>
      <c r="CA85" s="200">
        <v>11</v>
      </c>
      <c r="CB85" s="200">
        <v>175</v>
      </c>
      <c r="CC85" s="200">
        <v>8</v>
      </c>
      <c r="CF85" s="200">
        <v>11</v>
      </c>
      <c r="CN85" s="200">
        <v>2</v>
      </c>
      <c r="CT85" s="200">
        <v>0</v>
      </c>
      <c r="CX85" s="200">
        <v>8</v>
      </c>
      <c r="DE85" s="200">
        <v>1</v>
      </c>
      <c r="DG85" s="200">
        <v>1</v>
      </c>
      <c r="DM85" s="200">
        <v>0</v>
      </c>
      <c r="DP85" s="200">
        <v>0</v>
      </c>
      <c r="DR85" s="200">
        <v>3</v>
      </c>
      <c r="DS85" s="200">
        <v>22</v>
      </c>
      <c r="DT85" s="200">
        <v>10</v>
      </c>
      <c r="EL85" s="200">
        <v>0</v>
      </c>
      <c r="EO85" s="200">
        <v>6</v>
      </c>
      <c r="EQ85" s="200">
        <v>0</v>
      </c>
      <c r="ER85" s="200">
        <v>247</v>
      </c>
      <c r="HZ85" s="200">
        <v>1</v>
      </c>
      <c r="IA85" s="200">
        <v>5</v>
      </c>
      <c r="IB85" s="200">
        <v>121</v>
      </c>
      <c r="IC85" s="200">
        <v>0</v>
      </c>
      <c r="II85" s="200">
        <v>2</v>
      </c>
      <c r="IL85" s="200">
        <v>14</v>
      </c>
      <c r="IQ85" s="200">
        <v>1</v>
      </c>
      <c r="IR85" s="200">
        <v>31</v>
      </c>
      <c r="JE85" s="200">
        <v>4</v>
      </c>
      <c r="JH85" s="200">
        <v>10</v>
      </c>
      <c r="JL85" s="200">
        <v>97</v>
      </c>
      <c r="JP85" s="200">
        <v>185</v>
      </c>
      <c r="JQ85" s="200">
        <v>0</v>
      </c>
      <c r="JR85" s="200">
        <v>1</v>
      </c>
      <c r="JS85" s="200">
        <v>2</v>
      </c>
      <c r="JT85" s="200">
        <v>19</v>
      </c>
      <c r="JU85" s="200">
        <v>4</v>
      </c>
      <c r="JV85" s="200">
        <v>2</v>
      </c>
      <c r="JW85" s="200">
        <v>1</v>
      </c>
      <c r="JX85" s="200">
        <v>37</v>
      </c>
      <c r="JY85" s="200">
        <v>1</v>
      </c>
      <c r="JZ85" s="200">
        <v>0</v>
      </c>
      <c r="KC85" s="200">
        <v>7</v>
      </c>
      <c r="KH85" s="200">
        <v>0</v>
      </c>
      <c r="KM85" s="200">
        <v>3</v>
      </c>
      <c r="KN85" s="200">
        <v>1</v>
      </c>
      <c r="KO85" s="200">
        <v>0</v>
      </c>
      <c r="KP85" s="200">
        <v>4</v>
      </c>
      <c r="KS85" s="200">
        <v>7</v>
      </c>
      <c r="KT85" s="200">
        <v>6</v>
      </c>
      <c r="KU85" s="200">
        <v>14</v>
      </c>
      <c r="KV85" s="200">
        <v>0</v>
      </c>
      <c r="KW85" s="200">
        <v>10</v>
      </c>
      <c r="KX85" s="200">
        <v>3</v>
      </c>
      <c r="LA85" s="200">
        <v>4</v>
      </c>
      <c r="LB85" s="200">
        <v>2</v>
      </c>
      <c r="LC85" s="200">
        <v>0</v>
      </c>
      <c r="LD85" s="200">
        <v>1</v>
      </c>
      <c r="LE85" s="200">
        <v>8</v>
      </c>
      <c r="LF85" s="200">
        <v>4</v>
      </c>
      <c r="LH85" s="200">
        <v>1</v>
      </c>
      <c r="LI85" s="200">
        <v>0</v>
      </c>
      <c r="LJ85" s="200">
        <v>3</v>
      </c>
      <c r="LK85" s="200">
        <v>7</v>
      </c>
      <c r="LL85" s="200">
        <v>5</v>
      </c>
      <c r="LM85" s="200">
        <v>5</v>
      </c>
      <c r="LN85" s="200">
        <v>1</v>
      </c>
      <c r="LO85" s="200">
        <v>0</v>
      </c>
      <c r="LP85" s="200">
        <v>25</v>
      </c>
      <c r="LQ85" s="200">
        <v>6</v>
      </c>
      <c r="LT85" s="200">
        <v>60</v>
      </c>
      <c r="LU85" s="200">
        <v>1</v>
      </c>
      <c r="LV85" s="200">
        <v>0</v>
      </c>
      <c r="LW85" s="200">
        <v>1</v>
      </c>
      <c r="LX85" s="200">
        <v>1</v>
      </c>
      <c r="LZ85" s="200">
        <v>1</v>
      </c>
      <c r="MA85" s="200">
        <v>8</v>
      </c>
      <c r="MB85" s="200">
        <v>1</v>
      </c>
      <c r="MC85" s="200">
        <v>6</v>
      </c>
      <c r="MT85" s="200">
        <v>0</v>
      </c>
      <c r="MU85" s="200">
        <v>0</v>
      </c>
      <c r="MV85" s="200">
        <v>0</v>
      </c>
      <c r="MW85" s="200">
        <v>0</v>
      </c>
      <c r="NA85" s="200">
        <v>0</v>
      </c>
      <c r="NB85" s="200">
        <v>1</v>
      </c>
      <c r="NC85" s="200">
        <v>1</v>
      </c>
      <c r="ND85" s="200">
        <v>2</v>
      </c>
      <c r="NE85" s="200">
        <v>0</v>
      </c>
      <c r="NF85" s="200">
        <v>2</v>
      </c>
      <c r="NG85" s="200">
        <v>2</v>
      </c>
      <c r="NH85" s="200">
        <v>5</v>
      </c>
      <c r="NI85" s="200">
        <v>1</v>
      </c>
      <c r="NP85" s="200">
        <v>0</v>
      </c>
      <c r="NW85" s="200">
        <v>3</v>
      </c>
      <c r="NZ85" s="200">
        <v>14</v>
      </c>
      <c r="OB85" s="201">
        <v>2397</v>
      </c>
      <c r="OC85" s="200">
        <v>667</v>
      </c>
      <c r="OD85" s="200">
        <v>10</v>
      </c>
      <c r="OE85" s="200">
        <v>1126</v>
      </c>
      <c r="OF85" s="200">
        <v>1803</v>
      </c>
      <c r="OG85" s="201">
        <v>4200</v>
      </c>
    </row>
    <row r="86" spans="1:397" ht="12.75" customHeight="1">
      <c r="A86" s="209">
        <v>332991</v>
      </c>
      <c r="B86" s="23" t="s">
        <v>202</v>
      </c>
      <c r="P86" s="200">
        <v>0</v>
      </c>
      <c r="Q86" s="200">
        <v>1</v>
      </c>
      <c r="X86" s="200">
        <v>71</v>
      </c>
      <c r="Y86" s="200">
        <v>54</v>
      </c>
      <c r="Z86" s="200">
        <v>3</v>
      </c>
      <c r="AA86" s="200">
        <v>25</v>
      </c>
      <c r="AX86" s="200">
        <v>40</v>
      </c>
      <c r="BC86" s="200">
        <v>585</v>
      </c>
      <c r="BJ86" s="200">
        <v>3</v>
      </c>
      <c r="BK86" s="200">
        <v>49</v>
      </c>
      <c r="BL86" s="200">
        <v>13</v>
      </c>
      <c r="BM86" s="200">
        <v>415</v>
      </c>
      <c r="BN86" s="200">
        <v>21</v>
      </c>
      <c r="BO86" s="200">
        <v>2</v>
      </c>
      <c r="BP86" s="200">
        <v>1</v>
      </c>
      <c r="BQ86" s="200">
        <v>2</v>
      </c>
      <c r="BU86" s="200">
        <v>2</v>
      </c>
      <c r="BW86" s="200">
        <v>0</v>
      </c>
      <c r="BX86" s="200">
        <v>48</v>
      </c>
      <c r="BY86" s="200">
        <v>42</v>
      </c>
      <c r="BZ86" s="200">
        <v>8</v>
      </c>
      <c r="CA86" s="200">
        <v>2</v>
      </c>
      <c r="CC86" s="200">
        <v>1071</v>
      </c>
      <c r="CF86" s="200">
        <v>4</v>
      </c>
      <c r="CN86" s="200">
        <v>4</v>
      </c>
      <c r="CT86" s="200">
        <v>0</v>
      </c>
      <c r="CW86" s="200">
        <v>41</v>
      </c>
      <c r="CX86" s="200">
        <v>15</v>
      </c>
      <c r="DA86" s="200">
        <v>8</v>
      </c>
      <c r="DE86" s="200">
        <v>1</v>
      </c>
      <c r="DG86" s="200">
        <v>3</v>
      </c>
      <c r="DJ86" s="200">
        <v>53</v>
      </c>
      <c r="DR86" s="200">
        <v>4</v>
      </c>
      <c r="DS86" s="200">
        <v>30</v>
      </c>
      <c r="DT86" s="200">
        <v>13</v>
      </c>
      <c r="EM86" s="200">
        <v>8</v>
      </c>
      <c r="EO86" s="200">
        <v>6</v>
      </c>
      <c r="FC86" s="200">
        <v>0</v>
      </c>
      <c r="FE86" s="200">
        <v>1</v>
      </c>
      <c r="FF86" s="200">
        <v>1</v>
      </c>
      <c r="FI86" s="200">
        <v>13</v>
      </c>
      <c r="IA86" s="200">
        <v>8</v>
      </c>
      <c r="IB86" s="200">
        <v>23</v>
      </c>
      <c r="IC86" s="200">
        <v>1</v>
      </c>
      <c r="II86" s="200">
        <v>11</v>
      </c>
      <c r="IL86" s="200">
        <v>3</v>
      </c>
      <c r="IN86" s="200">
        <v>1</v>
      </c>
      <c r="IQ86" s="200">
        <v>3</v>
      </c>
      <c r="JE86" s="200">
        <v>5</v>
      </c>
      <c r="JL86" s="200">
        <v>5</v>
      </c>
      <c r="JP86" s="200">
        <v>263</v>
      </c>
      <c r="JQ86" s="200">
        <v>3</v>
      </c>
      <c r="JR86" s="200">
        <v>0</v>
      </c>
      <c r="JS86" s="200">
        <v>0</v>
      </c>
      <c r="JT86" s="200">
        <v>0</v>
      </c>
      <c r="JU86" s="200">
        <v>8</v>
      </c>
      <c r="JV86" s="200">
        <v>10</v>
      </c>
      <c r="JW86" s="200">
        <v>1</v>
      </c>
      <c r="JX86" s="200">
        <v>60</v>
      </c>
      <c r="JY86" s="200">
        <v>1</v>
      </c>
      <c r="JZ86" s="200">
        <v>0</v>
      </c>
      <c r="KC86" s="200">
        <v>14</v>
      </c>
      <c r="KH86" s="200">
        <v>0</v>
      </c>
      <c r="KM86" s="200">
        <v>8</v>
      </c>
      <c r="KN86" s="200">
        <v>2</v>
      </c>
      <c r="KO86" s="200">
        <v>0</v>
      </c>
      <c r="KP86" s="200">
        <v>12</v>
      </c>
      <c r="KS86" s="200">
        <v>21</v>
      </c>
      <c r="KT86" s="200">
        <v>12</v>
      </c>
      <c r="KU86" s="200">
        <v>49</v>
      </c>
      <c r="KV86" s="200">
        <v>1</v>
      </c>
      <c r="KW86" s="200">
        <v>13</v>
      </c>
      <c r="KX86" s="200">
        <v>5</v>
      </c>
      <c r="LA86" s="200">
        <v>10</v>
      </c>
      <c r="LB86" s="200">
        <v>7</v>
      </c>
      <c r="LC86" s="200">
        <v>1</v>
      </c>
      <c r="LD86" s="200">
        <v>4</v>
      </c>
      <c r="LE86" s="200">
        <v>28</v>
      </c>
      <c r="LF86" s="200">
        <v>9</v>
      </c>
      <c r="LH86" s="200">
        <v>4</v>
      </c>
      <c r="LI86" s="200">
        <v>2</v>
      </c>
      <c r="LJ86" s="200">
        <v>8</v>
      </c>
      <c r="LK86" s="200">
        <v>23</v>
      </c>
      <c r="LL86" s="200">
        <v>13</v>
      </c>
      <c r="LM86" s="200">
        <v>3</v>
      </c>
      <c r="LN86" s="200">
        <v>0</v>
      </c>
      <c r="LO86" s="200">
        <v>0</v>
      </c>
      <c r="LP86" s="200">
        <v>18</v>
      </c>
      <c r="LQ86" s="200">
        <v>18</v>
      </c>
      <c r="LT86" s="200">
        <v>140</v>
      </c>
      <c r="LU86" s="200">
        <v>0</v>
      </c>
      <c r="LV86" s="200">
        <v>12</v>
      </c>
      <c r="LW86" s="200">
        <v>21</v>
      </c>
      <c r="LX86" s="200">
        <v>28</v>
      </c>
      <c r="LZ86" s="200">
        <v>16</v>
      </c>
      <c r="MA86" s="200">
        <v>32</v>
      </c>
      <c r="MB86" s="200">
        <v>18</v>
      </c>
      <c r="MC86" s="200">
        <v>8</v>
      </c>
      <c r="MT86" s="200">
        <v>0</v>
      </c>
      <c r="MU86" s="200">
        <v>0</v>
      </c>
      <c r="MV86" s="200">
        <v>0</v>
      </c>
      <c r="MW86" s="200">
        <v>1</v>
      </c>
      <c r="NA86" s="200">
        <v>1</v>
      </c>
      <c r="NB86" s="200">
        <v>3</v>
      </c>
      <c r="NC86" s="200">
        <v>4</v>
      </c>
      <c r="ND86" s="200">
        <v>6</v>
      </c>
      <c r="NE86" s="200">
        <v>0</v>
      </c>
      <c r="NF86" s="200">
        <v>9</v>
      </c>
      <c r="NG86" s="200">
        <v>5</v>
      </c>
      <c r="NH86" s="200">
        <v>18</v>
      </c>
      <c r="NI86" s="200">
        <v>3</v>
      </c>
      <c r="NP86" s="200">
        <v>2</v>
      </c>
      <c r="NW86" s="200">
        <v>3</v>
      </c>
      <c r="NZ86" s="200">
        <v>26</v>
      </c>
      <c r="OB86" s="201">
        <v>3712</v>
      </c>
      <c r="OC86" s="200">
        <v>2297</v>
      </c>
      <c r="OD86" s="200">
        <v>21</v>
      </c>
      <c r="OE86" s="200">
        <v>1457</v>
      </c>
      <c r="OF86" s="200">
        <v>3775</v>
      </c>
      <c r="OG86" s="201">
        <v>7487</v>
      </c>
    </row>
    <row r="87" spans="1:397" ht="12.75" customHeight="1">
      <c r="A87" s="209" t="s">
        <v>204</v>
      </c>
      <c r="B87" s="23" t="s">
        <v>203</v>
      </c>
      <c r="X87" s="200">
        <v>36</v>
      </c>
      <c r="Y87" s="200">
        <v>36</v>
      </c>
      <c r="Z87" s="200">
        <v>3</v>
      </c>
      <c r="AA87" s="200">
        <v>9</v>
      </c>
      <c r="AM87" s="200">
        <v>55</v>
      </c>
      <c r="AX87" s="200">
        <v>18</v>
      </c>
      <c r="BC87" s="200">
        <v>178</v>
      </c>
      <c r="BE87" s="200">
        <v>67</v>
      </c>
      <c r="BF87" s="200">
        <v>1</v>
      </c>
      <c r="BI87" s="200">
        <v>175</v>
      </c>
      <c r="BJ87" s="200">
        <v>62</v>
      </c>
      <c r="BK87" s="200">
        <v>53</v>
      </c>
      <c r="BL87" s="200">
        <v>104</v>
      </c>
      <c r="BM87" s="200">
        <v>55</v>
      </c>
      <c r="BN87" s="200">
        <v>32</v>
      </c>
      <c r="BO87" s="200">
        <v>39</v>
      </c>
      <c r="BP87" s="200">
        <v>35</v>
      </c>
      <c r="BQ87" s="200">
        <v>44</v>
      </c>
      <c r="BU87" s="200">
        <v>43</v>
      </c>
      <c r="BV87" s="200">
        <v>0</v>
      </c>
      <c r="BW87" s="200">
        <v>6</v>
      </c>
      <c r="BX87" s="200">
        <v>182</v>
      </c>
      <c r="BY87" s="200">
        <v>129</v>
      </c>
      <c r="BZ87" s="200">
        <v>119</v>
      </c>
      <c r="CA87" s="200">
        <v>48</v>
      </c>
      <c r="CC87" s="200">
        <v>34</v>
      </c>
      <c r="CD87" s="200">
        <v>1011</v>
      </c>
      <c r="CF87" s="200">
        <v>46</v>
      </c>
      <c r="CN87" s="200">
        <v>6</v>
      </c>
      <c r="CX87" s="200">
        <v>33</v>
      </c>
      <c r="DE87" s="200">
        <v>2</v>
      </c>
      <c r="DG87" s="200">
        <v>2</v>
      </c>
      <c r="DR87" s="200">
        <v>1</v>
      </c>
      <c r="DS87" s="200">
        <v>27</v>
      </c>
      <c r="DT87" s="200">
        <v>12</v>
      </c>
      <c r="EL87" s="200">
        <v>93</v>
      </c>
      <c r="EO87" s="200">
        <v>3</v>
      </c>
      <c r="IA87" s="200">
        <v>8</v>
      </c>
      <c r="IB87" s="200">
        <v>224</v>
      </c>
      <c r="IC87" s="200">
        <v>0</v>
      </c>
      <c r="II87" s="200">
        <v>9</v>
      </c>
      <c r="IL87" s="200">
        <v>3</v>
      </c>
      <c r="IM87" s="200">
        <v>0</v>
      </c>
      <c r="IN87" s="200">
        <v>0</v>
      </c>
      <c r="IO87" s="200">
        <v>1</v>
      </c>
      <c r="IP87" s="200">
        <v>1</v>
      </c>
      <c r="IQ87" s="200">
        <v>36</v>
      </c>
      <c r="IR87" s="200">
        <v>44</v>
      </c>
      <c r="IS87" s="200">
        <v>4</v>
      </c>
      <c r="IT87" s="200">
        <v>0</v>
      </c>
      <c r="IZ87" s="200">
        <v>1</v>
      </c>
      <c r="JA87" s="200">
        <v>0</v>
      </c>
      <c r="JE87" s="200">
        <v>55</v>
      </c>
      <c r="JH87" s="200">
        <v>5</v>
      </c>
      <c r="JL87" s="200">
        <v>58</v>
      </c>
      <c r="JP87" s="200">
        <v>219</v>
      </c>
      <c r="JQ87" s="200">
        <v>0</v>
      </c>
      <c r="JR87" s="200">
        <v>0</v>
      </c>
      <c r="JS87" s="200">
        <v>0</v>
      </c>
      <c r="JT87" s="200">
        <v>1</v>
      </c>
      <c r="JU87" s="200">
        <v>5</v>
      </c>
      <c r="JV87" s="200">
        <v>8</v>
      </c>
      <c r="JW87" s="200">
        <v>1</v>
      </c>
      <c r="JX87" s="200">
        <v>53</v>
      </c>
      <c r="JY87" s="200">
        <v>0</v>
      </c>
      <c r="JZ87" s="200">
        <v>0</v>
      </c>
      <c r="KC87" s="200">
        <v>15</v>
      </c>
      <c r="KE87" s="200">
        <v>0</v>
      </c>
      <c r="KH87" s="200">
        <v>8</v>
      </c>
      <c r="KM87" s="200">
        <v>8</v>
      </c>
      <c r="KN87" s="200">
        <v>2</v>
      </c>
      <c r="KO87" s="200">
        <v>0</v>
      </c>
      <c r="KP87" s="200">
        <v>5</v>
      </c>
      <c r="KS87" s="200">
        <v>11</v>
      </c>
      <c r="KT87" s="200">
        <v>33</v>
      </c>
      <c r="KU87" s="200">
        <v>18</v>
      </c>
      <c r="KV87" s="200">
        <v>0</v>
      </c>
      <c r="KW87" s="200">
        <v>31</v>
      </c>
      <c r="KX87" s="200">
        <v>10</v>
      </c>
      <c r="LA87" s="200">
        <v>24</v>
      </c>
      <c r="LB87" s="200">
        <v>5</v>
      </c>
      <c r="LC87" s="200">
        <v>0</v>
      </c>
      <c r="LD87" s="200">
        <v>4</v>
      </c>
      <c r="LE87" s="200">
        <v>9</v>
      </c>
      <c r="LF87" s="200">
        <v>15</v>
      </c>
      <c r="LG87" s="200">
        <v>14</v>
      </c>
      <c r="LH87" s="200">
        <v>39</v>
      </c>
      <c r="LI87" s="200">
        <v>12</v>
      </c>
      <c r="LJ87" s="200">
        <v>6</v>
      </c>
      <c r="LK87" s="200">
        <v>24</v>
      </c>
      <c r="LL87" s="200">
        <v>20</v>
      </c>
      <c r="LM87" s="200">
        <v>13</v>
      </c>
      <c r="LN87" s="200">
        <v>3</v>
      </c>
      <c r="LO87" s="200">
        <v>0</v>
      </c>
      <c r="LP87" s="200">
        <v>74</v>
      </c>
      <c r="LQ87" s="200">
        <v>5</v>
      </c>
      <c r="LT87" s="200">
        <v>112</v>
      </c>
      <c r="LU87" s="200">
        <v>1</v>
      </c>
      <c r="LV87" s="200">
        <v>14</v>
      </c>
      <c r="LW87" s="200">
        <v>29</v>
      </c>
      <c r="LX87" s="200">
        <v>36</v>
      </c>
      <c r="LZ87" s="200">
        <v>18</v>
      </c>
      <c r="MA87" s="200">
        <v>11</v>
      </c>
      <c r="MB87" s="200">
        <v>23</v>
      </c>
      <c r="MC87" s="200">
        <v>7</v>
      </c>
      <c r="MW87" s="200">
        <v>0</v>
      </c>
      <c r="NA87" s="200">
        <v>0</v>
      </c>
      <c r="NB87" s="200">
        <v>1</v>
      </c>
      <c r="NC87" s="200">
        <v>1</v>
      </c>
      <c r="ND87" s="200">
        <v>1</v>
      </c>
      <c r="NE87" s="200">
        <v>0</v>
      </c>
      <c r="NF87" s="200">
        <v>3</v>
      </c>
      <c r="NG87" s="200">
        <v>3</v>
      </c>
      <c r="NH87" s="200">
        <v>6</v>
      </c>
      <c r="NI87" s="200">
        <v>1</v>
      </c>
      <c r="NP87" s="200">
        <v>0</v>
      </c>
      <c r="NW87" s="200">
        <v>3</v>
      </c>
      <c r="NZ87" s="200">
        <v>11</v>
      </c>
      <c r="OB87" s="201">
        <v>4226</v>
      </c>
      <c r="OC87" s="200">
        <v>2784</v>
      </c>
      <c r="OD87" s="200">
        <v>304</v>
      </c>
      <c r="OE87" s="200">
        <v>1308</v>
      </c>
      <c r="OF87" s="200">
        <v>4396</v>
      </c>
      <c r="OG87" s="201">
        <v>8623</v>
      </c>
    </row>
    <row r="88" spans="1:397" ht="12.75" customHeight="1">
      <c r="A88" s="209">
        <v>332996</v>
      </c>
      <c r="B88" s="23" t="s">
        <v>205</v>
      </c>
      <c r="Q88" s="200">
        <v>1</v>
      </c>
      <c r="X88" s="200">
        <v>40</v>
      </c>
      <c r="Y88" s="200">
        <v>33</v>
      </c>
      <c r="Z88" s="200">
        <v>4</v>
      </c>
      <c r="AA88" s="200">
        <v>21</v>
      </c>
      <c r="AX88" s="200">
        <v>4</v>
      </c>
      <c r="BC88" s="200">
        <v>1614</v>
      </c>
      <c r="BE88" s="200">
        <v>11</v>
      </c>
      <c r="BF88" s="200">
        <v>31</v>
      </c>
      <c r="BG88" s="200">
        <v>27</v>
      </c>
      <c r="BI88" s="200">
        <v>193</v>
      </c>
      <c r="BJ88" s="200">
        <v>26</v>
      </c>
      <c r="BK88" s="200">
        <v>45</v>
      </c>
      <c r="BL88" s="200">
        <v>8</v>
      </c>
      <c r="BM88" s="200">
        <v>175</v>
      </c>
      <c r="BN88" s="200">
        <v>15</v>
      </c>
      <c r="BO88" s="200">
        <v>7</v>
      </c>
      <c r="BP88" s="200">
        <v>15</v>
      </c>
      <c r="BQ88" s="200">
        <v>22</v>
      </c>
      <c r="BR88" s="200">
        <v>2</v>
      </c>
      <c r="BU88" s="200">
        <v>20</v>
      </c>
      <c r="BV88" s="200">
        <v>0</v>
      </c>
      <c r="BW88" s="200">
        <v>2</v>
      </c>
      <c r="BX88" s="200">
        <v>84</v>
      </c>
      <c r="BY88" s="200">
        <v>9</v>
      </c>
      <c r="BZ88" s="200">
        <v>58</v>
      </c>
      <c r="CA88" s="200">
        <v>126</v>
      </c>
      <c r="CC88" s="200">
        <v>17</v>
      </c>
      <c r="CE88" s="200">
        <v>384</v>
      </c>
      <c r="CF88" s="200">
        <v>22</v>
      </c>
      <c r="CN88" s="200">
        <v>4</v>
      </c>
      <c r="CT88" s="200">
        <v>1</v>
      </c>
      <c r="CX88" s="200">
        <v>6</v>
      </c>
      <c r="DE88" s="200">
        <v>1</v>
      </c>
      <c r="DG88" s="200">
        <v>1</v>
      </c>
      <c r="DM88" s="200">
        <v>1</v>
      </c>
      <c r="DN88" s="200">
        <v>0</v>
      </c>
      <c r="DP88" s="200">
        <v>0</v>
      </c>
      <c r="DR88" s="200">
        <v>5</v>
      </c>
      <c r="DS88" s="200">
        <v>37</v>
      </c>
      <c r="DT88" s="200">
        <v>16</v>
      </c>
      <c r="EO88" s="200">
        <v>8</v>
      </c>
      <c r="GK88" s="200">
        <v>0</v>
      </c>
      <c r="IA88" s="200">
        <v>10</v>
      </c>
      <c r="IB88" s="200">
        <v>32</v>
      </c>
      <c r="IC88" s="200">
        <v>0</v>
      </c>
      <c r="II88" s="200">
        <v>8</v>
      </c>
      <c r="IQ88" s="200">
        <v>2</v>
      </c>
      <c r="IR88" s="200">
        <v>31</v>
      </c>
      <c r="JE88" s="200">
        <v>5</v>
      </c>
      <c r="JH88" s="200">
        <v>40</v>
      </c>
      <c r="JL88" s="200">
        <v>2</v>
      </c>
      <c r="JP88" s="200">
        <v>277</v>
      </c>
      <c r="JU88" s="200">
        <v>14</v>
      </c>
      <c r="JV88" s="200">
        <v>27</v>
      </c>
      <c r="JW88" s="200">
        <v>1</v>
      </c>
      <c r="JX88" s="200">
        <v>66</v>
      </c>
      <c r="JY88" s="200">
        <v>3</v>
      </c>
      <c r="JZ88" s="200">
        <v>0</v>
      </c>
      <c r="KC88" s="200">
        <v>11</v>
      </c>
      <c r="KH88" s="200">
        <v>0</v>
      </c>
      <c r="KM88" s="200">
        <v>18</v>
      </c>
      <c r="KN88" s="200">
        <v>6</v>
      </c>
      <c r="KO88" s="200">
        <v>1</v>
      </c>
      <c r="KP88" s="200">
        <v>20</v>
      </c>
      <c r="KS88" s="200">
        <v>32</v>
      </c>
      <c r="KT88" s="200">
        <v>15</v>
      </c>
      <c r="KU88" s="200">
        <v>66</v>
      </c>
      <c r="KV88" s="200">
        <v>2</v>
      </c>
      <c r="KW88" s="200">
        <v>15</v>
      </c>
      <c r="KX88" s="200">
        <v>5</v>
      </c>
      <c r="LA88" s="200">
        <v>19</v>
      </c>
      <c r="LB88" s="200">
        <v>8</v>
      </c>
      <c r="LC88" s="200">
        <v>1</v>
      </c>
      <c r="LD88" s="200">
        <v>4</v>
      </c>
      <c r="LE88" s="200">
        <v>40</v>
      </c>
      <c r="LF88" s="200">
        <v>13</v>
      </c>
      <c r="LH88" s="200">
        <v>6</v>
      </c>
      <c r="LI88" s="200">
        <v>2</v>
      </c>
      <c r="LJ88" s="200">
        <v>12</v>
      </c>
      <c r="LK88" s="200">
        <v>27</v>
      </c>
      <c r="LL88" s="200">
        <v>15</v>
      </c>
      <c r="LM88" s="200">
        <v>5</v>
      </c>
      <c r="LN88" s="200">
        <v>1</v>
      </c>
      <c r="LO88" s="200">
        <v>0</v>
      </c>
      <c r="LP88" s="200">
        <v>22</v>
      </c>
      <c r="LQ88" s="200">
        <v>27</v>
      </c>
      <c r="LT88" s="200">
        <v>103</v>
      </c>
      <c r="LU88" s="200">
        <v>1</v>
      </c>
      <c r="LV88" s="200">
        <v>4</v>
      </c>
      <c r="LW88" s="200">
        <v>9</v>
      </c>
      <c r="LX88" s="200">
        <v>15</v>
      </c>
      <c r="LZ88" s="200">
        <v>7</v>
      </c>
      <c r="MA88" s="200">
        <v>29</v>
      </c>
      <c r="MB88" s="200">
        <v>9</v>
      </c>
      <c r="MC88" s="200">
        <v>12</v>
      </c>
      <c r="MT88" s="200">
        <v>0</v>
      </c>
      <c r="MU88" s="200">
        <v>1</v>
      </c>
      <c r="MV88" s="200">
        <v>0</v>
      </c>
      <c r="MW88" s="200">
        <v>2</v>
      </c>
      <c r="NA88" s="200">
        <v>2</v>
      </c>
      <c r="NB88" s="200">
        <v>7</v>
      </c>
      <c r="NC88" s="200">
        <v>6</v>
      </c>
      <c r="ND88" s="200">
        <v>11</v>
      </c>
      <c r="NE88" s="200">
        <v>1</v>
      </c>
      <c r="NF88" s="200">
        <v>8</v>
      </c>
      <c r="NG88" s="200">
        <v>4</v>
      </c>
      <c r="NH88" s="200">
        <v>15</v>
      </c>
      <c r="NI88" s="200">
        <v>3</v>
      </c>
      <c r="NP88" s="200">
        <v>3</v>
      </c>
      <c r="NW88" s="200">
        <v>4</v>
      </c>
      <c r="OB88" s="201">
        <v>4265</v>
      </c>
      <c r="OC88" s="200">
        <v>1845</v>
      </c>
      <c r="OD88" s="200">
        <v>25</v>
      </c>
      <c r="OE88" s="200">
        <v>1207</v>
      </c>
      <c r="OF88" s="200">
        <v>3077</v>
      </c>
      <c r="OG88" s="201">
        <v>7342</v>
      </c>
    </row>
    <row r="89" spans="1:397" ht="12.75" customHeight="1">
      <c r="A89" s="209" t="s">
        <v>207</v>
      </c>
      <c r="B89" s="23" t="s">
        <v>206</v>
      </c>
      <c r="P89" s="200">
        <v>0</v>
      </c>
      <c r="Q89" s="200">
        <v>0</v>
      </c>
      <c r="R89" s="200">
        <v>19</v>
      </c>
      <c r="S89" s="200">
        <v>45</v>
      </c>
      <c r="U89" s="200">
        <v>22</v>
      </c>
      <c r="X89" s="200">
        <v>111</v>
      </c>
      <c r="Y89" s="200">
        <v>119</v>
      </c>
      <c r="Z89" s="200">
        <v>10</v>
      </c>
      <c r="AA89" s="200">
        <v>47</v>
      </c>
      <c r="AM89" s="200">
        <v>6</v>
      </c>
      <c r="AQ89" s="200">
        <v>11</v>
      </c>
      <c r="AR89" s="200">
        <v>38</v>
      </c>
      <c r="AS89" s="200">
        <v>1</v>
      </c>
      <c r="AX89" s="200">
        <v>114</v>
      </c>
      <c r="BC89" s="200">
        <v>2357</v>
      </c>
      <c r="BD89" s="200">
        <v>271</v>
      </c>
      <c r="BE89" s="200">
        <v>11</v>
      </c>
      <c r="BF89" s="200">
        <v>1264</v>
      </c>
      <c r="BG89" s="200">
        <v>69</v>
      </c>
      <c r="BI89" s="200">
        <v>154</v>
      </c>
      <c r="BJ89" s="200">
        <v>143</v>
      </c>
      <c r="BK89" s="200">
        <v>101</v>
      </c>
      <c r="BL89" s="200">
        <v>116</v>
      </c>
      <c r="BM89" s="200">
        <v>72</v>
      </c>
      <c r="BN89" s="200">
        <v>16</v>
      </c>
      <c r="BO89" s="200">
        <v>131</v>
      </c>
      <c r="BP89" s="200">
        <v>16</v>
      </c>
      <c r="BQ89" s="200">
        <v>19</v>
      </c>
      <c r="BR89" s="200">
        <v>26</v>
      </c>
      <c r="BS89" s="200">
        <v>2</v>
      </c>
      <c r="BT89" s="200">
        <v>2</v>
      </c>
      <c r="BU89" s="200">
        <v>19</v>
      </c>
      <c r="BV89" s="200">
        <v>7</v>
      </c>
      <c r="BW89" s="200">
        <v>5</v>
      </c>
      <c r="BX89" s="200">
        <v>133</v>
      </c>
      <c r="BY89" s="200">
        <v>434</v>
      </c>
      <c r="BZ89" s="200">
        <v>71</v>
      </c>
      <c r="CA89" s="200">
        <v>23</v>
      </c>
      <c r="CC89" s="200">
        <v>17</v>
      </c>
      <c r="CE89" s="200">
        <v>22</v>
      </c>
      <c r="CF89" s="200">
        <v>240</v>
      </c>
      <c r="CN89" s="200">
        <v>10</v>
      </c>
      <c r="CT89" s="200">
        <v>10</v>
      </c>
      <c r="CU89" s="200">
        <v>109</v>
      </c>
      <c r="CV89" s="200">
        <v>77</v>
      </c>
      <c r="CX89" s="200">
        <v>28</v>
      </c>
      <c r="DA89" s="200">
        <v>1</v>
      </c>
      <c r="DB89" s="200">
        <v>0</v>
      </c>
      <c r="DE89" s="200">
        <v>11</v>
      </c>
      <c r="DG89" s="200">
        <v>5</v>
      </c>
      <c r="DI89" s="200">
        <v>26</v>
      </c>
      <c r="DJ89" s="200">
        <v>52</v>
      </c>
      <c r="DM89" s="200">
        <v>0</v>
      </c>
      <c r="DR89" s="200">
        <v>14</v>
      </c>
      <c r="DS89" s="200">
        <v>116</v>
      </c>
      <c r="DT89" s="200">
        <v>49</v>
      </c>
      <c r="DX89" s="200">
        <v>89</v>
      </c>
      <c r="EE89" s="200">
        <v>1</v>
      </c>
      <c r="EL89" s="200">
        <v>0</v>
      </c>
      <c r="EM89" s="200">
        <v>317</v>
      </c>
      <c r="EO89" s="200">
        <v>24</v>
      </c>
      <c r="ER89" s="200">
        <v>181</v>
      </c>
      <c r="FC89" s="200">
        <v>0</v>
      </c>
      <c r="FE89" s="200">
        <v>1</v>
      </c>
      <c r="FF89" s="200">
        <v>1</v>
      </c>
      <c r="FI89" s="200">
        <v>46</v>
      </c>
      <c r="FT89" s="200">
        <v>3</v>
      </c>
      <c r="GA89" s="200">
        <v>0</v>
      </c>
      <c r="GD89" s="200">
        <v>3</v>
      </c>
      <c r="GK89" s="200">
        <v>0</v>
      </c>
      <c r="GM89" s="200">
        <v>3</v>
      </c>
      <c r="HZ89" s="200">
        <v>4</v>
      </c>
      <c r="IA89" s="200">
        <v>159</v>
      </c>
      <c r="IB89" s="200">
        <v>53</v>
      </c>
      <c r="IC89" s="200">
        <v>5</v>
      </c>
      <c r="II89" s="200">
        <v>69</v>
      </c>
      <c r="IL89" s="200">
        <v>47</v>
      </c>
      <c r="IM89" s="200">
        <v>0</v>
      </c>
      <c r="IN89" s="200">
        <v>0</v>
      </c>
      <c r="IO89" s="200">
        <v>0</v>
      </c>
      <c r="IP89" s="200">
        <v>0</v>
      </c>
      <c r="IQ89" s="200">
        <v>0</v>
      </c>
      <c r="IR89" s="200">
        <v>145</v>
      </c>
      <c r="IZ89" s="200">
        <v>1</v>
      </c>
      <c r="JA89" s="200">
        <v>79</v>
      </c>
      <c r="JB89" s="200">
        <v>0</v>
      </c>
      <c r="JD89" s="200">
        <v>0</v>
      </c>
      <c r="JE89" s="200">
        <v>1</v>
      </c>
      <c r="JF89" s="200">
        <v>157</v>
      </c>
      <c r="JG89" s="200">
        <v>14</v>
      </c>
      <c r="JH89" s="200">
        <v>7</v>
      </c>
      <c r="JL89" s="200">
        <v>23</v>
      </c>
      <c r="JN89" s="200">
        <v>19</v>
      </c>
      <c r="JO89" s="200">
        <v>16</v>
      </c>
      <c r="JP89" s="200">
        <v>845</v>
      </c>
      <c r="JQ89" s="200">
        <v>10</v>
      </c>
      <c r="JR89" s="200">
        <v>0</v>
      </c>
      <c r="JS89" s="200">
        <v>1</v>
      </c>
      <c r="JT89" s="200">
        <v>4</v>
      </c>
      <c r="JU89" s="200">
        <v>32</v>
      </c>
      <c r="JV89" s="200">
        <v>56</v>
      </c>
      <c r="JW89" s="200">
        <v>9</v>
      </c>
      <c r="JX89" s="200">
        <v>187</v>
      </c>
      <c r="JY89" s="200">
        <v>7</v>
      </c>
      <c r="JZ89" s="200">
        <v>1</v>
      </c>
      <c r="KA89" s="200">
        <v>1</v>
      </c>
      <c r="KC89" s="200">
        <v>43</v>
      </c>
      <c r="KE89" s="200">
        <v>2</v>
      </c>
      <c r="KH89" s="200">
        <v>1</v>
      </c>
      <c r="KM89" s="200">
        <v>42</v>
      </c>
      <c r="KN89" s="200">
        <v>13</v>
      </c>
      <c r="KO89" s="200">
        <v>3</v>
      </c>
      <c r="KP89" s="200">
        <v>46</v>
      </c>
      <c r="KS89" s="200">
        <v>80</v>
      </c>
      <c r="KT89" s="200">
        <v>27</v>
      </c>
      <c r="KU89" s="200">
        <v>160</v>
      </c>
      <c r="KV89" s="200">
        <v>4</v>
      </c>
      <c r="KW89" s="200">
        <v>18</v>
      </c>
      <c r="KX89" s="200">
        <v>5</v>
      </c>
      <c r="LA89" s="200">
        <v>47</v>
      </c>
      <c r="LB89" s="200">
        <v>26</v>
      </c>
      <c r="LC89" s="200">
        <v>3</v>
      </c>
      <c r="LD89" s="200">
        <v>13</v>
      </c>
      <c r="LE89" s="200">
        <v>107</v>
      </c>
      <c r="LF89" s="200">
        <v>40</v>
      </c>
      <c r="LG89" s="200">
        <v>6</v>
      </c>
      <c r="LH89" s="200">
        <v>17</v>
      </c>
      <c r="LI89" s="200">
        <v>6</v>
      </c>
      <c r="LJ89" s="200">
        <v>41</v>
      </c>
      <c r="LK89" s="200">
        <v>78</v>
      </c>
      <c r="LL89" s="200">
        <v>37</v>
      </c>
      <c r="LM89" s="200">
        <v>14</v>
      </c>
      <c r="LN89" s="200">
        <v>2</v>
      </c>
      <c r="LO89" s="200">
        <v>1</v>
      </c>
      <c r="LP89" s="200">
        <v>95</v>
      </c>
      <c r="LQ89" s="200">
        <v>70</v>
      </c>
      <c r="LT89" s="200">
        <v>384</v>
      </c>
      <c r="LU89" s="200">
        <v>1</v>
      </c>
      <c r="LV89" s="200">
        <v>10</v>
      </c>
      <c r="LW89" s="200">
        <v>39</v>
      </c>
      <c r="LX89" s="200">
        <v>32</v>
      </c>
      <c r="LZ89" s="200">
        <v>16</v>
      </c>
      <c r="MA89" s="200">
        <v>66</v>
      </c>
      <c r="MB89" s="200">
        <v>19</v>
      </c>
      <c r="MC89" s="200">
        <v>30</v>
      </c>
      <c r="MT89" s="200">
        <v>0</v>
      </c>
      <c r="MU89" s="200">
        <v>1</v>
      </c>
      <c r="MV89" s="200">
        <v>1</v>
      </c>
      <c r="MW89" s="200">
        <v>3</v>
      </c>
      <c r="NA89" s="200">
        <v>3</v>
      </c>
      <c r="NB89" s="200">
        <v>14</v>
      </c>
      <c r="NC89" s="200">
        <v>14</v>
      </c>
      <c r="ND89" s="200">
        <v>24</v>
      </c>
      <c r="NE89" s="200">
        <v>2</v>
      </c>
      <c r="NF89" s="200">
        <v>17</v>
      </c>
      <c r="NG89" s="200">
        <v>11</v>
      </c>
      <c r="NH89" s="200">
        <v>34</v>
      </c>
      <c r="NI89" s="200">
        <v>6</v>
      </c>
      <c r="NP89" s="200">
        <v>6</v>
      </c>
      <c r="NW89" s="200">
        <v>11</v>
      </c>
      <c r="NZ89" s="200">
        <v>63</v>
      </c>
      <c r="OB89" s="201">
        <v>11276</v>
      </c>
      <c r="OC89" s="200">
        <v>4925</v>
      </c>
      <c r="OD89" s="200">
        <v>222</v>
      </c>
      <c r="OE89" s="200">
        <v>1863</v>
      </c>
      <c r="OF89" s="200">
        <v>7009</v>
      </c>
      <c r="OG89" s="201">
        <v>18286</v>
      </c>
    </row>
    <row r="90" spans="1:397" ht="12.75" customHeight="1">
      <c r="A90" s="209">
        <v>333111</v>
      </c>
      <c r="B90" s="23" t="s">
        <v>208</v>
      </c>
      <c r="P90" s="200">
        <v>1</v>
      </c>
      <c r="Q90" s="200">
        <v>0</v>
      </c>
      <c r="S90" s="200">
        <v>28</v>
      </c>
      <c r="X90" s="200">
        <v>52</v>
      </c>
      <c r="Y90" s="200">
        <v>65</v>
      </c>
      <c r="Z90" s="200">
        <v>7</v>
      </c>
      <c r="AA90" s="200">
        <v>29</v>
      </c>
      <c r="AX90" s="200">
        <v>13</v>
      </c>
      <c r="BB90" s="200">
        <v>146</v>
      </c>
      <c r="BC90" s="200">
        <v>1746</v>
      </c>
      <c r="BF90" s="200">
        <v>1</v>
      </c>
      <c r="BI90" s="200">
        <v>68</v>
      </c>
      <c r="BJ90" s="200">
        <v>64</v>
      </c>
      <c r="BK90" s="200">
        <v>187</v>
      </c>
      <c r="BL90" s="200">
        <v>52</v>
      </c>
      <c r="BM90" s="200">
        <v>137</v>
      </c>
      <c r="BN90" s="200">
        <v>22</v>
      </c>
      <c r="BO90" s="200">
        <v>822</v>
      </c>
      <c r="BP90" s="200">
        <v>8</v>
      </c>
      <c r="BQ90" s="200">
        <v>12</v>
      </c>
      <c r="BR90" s="200">
        <v>15</v>
      </c>
      <c r="BU90" s="200">
        <v>11</v>
      </c>
      <c r="BV90" s="200">
        <v>0</v>
      </c>
      <c r="BW90" s="200">
        <v>1</v>
      </c>
      <c r="BX90" s="200">
        <v>59</v>
      </c>
      <c r="BY90" s="200">
        <v>190</v>
      </c>
      <c r="BZ90" s="200">
        <v>36</v>
      </c>
      <c r="CA90" s="200">
        <v>225</v>
      </c>
      <c r="CC90" s="200">
        <v>224</v>
      </c>
      <c r="CF90" s="200">
        <v>42</v>
      </c>
      <c r="CG90" s="200">
        <v>292</v>
      </c>
      <c r="CI90" s="200">
        <v>12</v>
      </c>
      <c r="CJ90" s="200">
        <v>45</v>
      </c>
      <c r="CN90" s="200">
        <v>0</v>
      </c>
      <c r="CT90" s="200">
        <v>6</v>
      </c>
      <c r="CV90" s="200">
        <v>26</v>
      </c>
      <c r="CX90" s="200">
        <v>32</v>
      </c>
      <c r="CZ90" s="200">
        <v>382</v>
      </c>
      <c r="DB90" s="200">
        <v>530</v>
      </c>
      <c r="DE90" s="200">
        <v>7</v>
      </c>
      <c r="DG90" s="200">
        <v>151</v>
      </c>
      <c r="DJ90" s="200">
        <v>651</v>
      </c>
      <c r="DR90" s="200">
        <v>187</v>
      </c>
      <c r="DS90" s="200">
        <v>81</v>
      </c>
      <c r="DT90" s="200">
        <v>34</v>
      </c>
      <c r="EM90" s="200">
        <v>134</v>
      </c>
      <c r="EN90" s="200">
        <v>14</v>
      </c>
      <c r="EO90" s="200">
        <v>33</v>
      </c>
      <c r="EP90" s="200">
        <v>173</v>
      </c>
      <c r="ER90" s="200">
        <v>8</v>
      </c>
      <c r="FC90" s="200">
        <v>100</v>
      </c>
      <c r="FD90" s="200">
        <v>266</v>
      </c>
      <c r="FE90" s="200">
        <v>117</v>
      </c>
      <c r="FF90" s="200">
        <v>326</v>
      </c>
      <c r="FI90" s="200">
        <v>329</v>
      </c>
      <c r="GD90" s="200">
        <v>1</v>
      </c>
      <c r="GK90" s="200">
        <v>0</v>
      </c>
      <c r="HZ90" s="200">
        <v>1</v>
      </c>
      <c r="IA90" s="200">
        <v>22</v>
      </c>
      <c r="IB90" s="200">
        <v>28</v>
      </c>
      <c r="IC90" s="200">
        <v>5</v>
      </c>
      <c r="IG90" s="200">
        <v>1</v>
      </c>
      <c r="II90" s="200">
        <v>22</v>
      </c>
      <c r="IM90" s="200">
        <v>3</v>
      </c>
      <c r="IN90" s="200">
        <v>7</v>
      </c>
      <c r="IQ90" s="200">
        <v>12</v>
      </c>
      <c r="IZ90" s="200">
        <v>265</v>
      </c>
      <c r="JE90" s="200">
        <v>12</v>
      </c>
      <c r="JH90" s="200">
        <v>4</v>
      </c>
      <c r="JL90" s="200">
        <v>304</v>
      </c>
      <c r="JM90" s="200">
        <v>413</v>
      </c>
      <c r="JN90" s="200">
        <v>142</v>
      </c>
      <c r="JO90" s="200">
        <v>576</v>
      </c>
      <c r="JP90" s="200">
        <v>1168</v>
      </c>
      <c r="JQ90" s="200">
        <v>148</v>
      </c>
      <c r="JR90" s="200">
        <v>0</v>
      </c>
      <c r="JS90" s="200">
        <v>6</v>
      </c>
      <c r="JT90" s="200">
        <v>17</v>
      </c>
      <c r="JU90" s="200">
        <v>43</v>
      </c>
      <c r="JV90" s="200">
        <v>37</v>
      </c>
      <c r="JW90" s="200">
        <v>3</v>
      </c>
      <c r="JX90" s="200">
        <v>204</v>
      </c>
      <c r="JY90" s="200">
        <v>8</v>
      </c>
      <c r="JZ90" s="200">
        <v>0</v>
      </c>
      <c r="KA90" s="200">
        <v>1</v>
      </c>
      <c r="KC90" s="200">
        <v>20</v>
      </c>
      <c r="KH90" s="200">
        <v>2</v>
      </c>
      <c r="KM90" s="200">
        <v>26</v>
      </c>
      <c r="KN90" s="200">
        <v>10</v>
      </c>
      <c r="KO90" s="200">
        <v>2</v>
      </c>
      <c r="KP90" s="200">
        <v>60</v>
      </c>
      <c r="KS90" s="200">
        <v>87</v>
      </c>
      <c r="KT90" s="200">
        <v>29</v>
      </c>
      <c r="KU90" s="200">
        <v>162</v>
      </c>
      <c r="KV90" s="200">
        <v>5</v>
      </c>
      <c r="KW90" s="200">
        <v>26</v>
      </c>
      <c r="KX90" s="200">
        <v>5</v>
      </c>
      <c r="LA90" s="200">
        <v>26</v>
      </c>
      <c r="LB90" s="200">
        <v>11</v>
      </c>
      <c r="LC90" s="200">
        <v>1</v>
      </c>
      <c r="LD90" s="200">
        <v>6</v>
      </c>
      <c r="LE90" s="200">
        <v>113</v>
      </c>
      <c r="LF90" s="200">
        <v>59</v>
      </c>
      <c r="LH90" s="200">
        <v>26</v>
      </c>
      <c r="LI90" s="200">
        <v>9</v>
      </c>
      <c r="LJ90" s="200">
        <v>26</v>
      </c>
      <c r="LK90" s="200">
        <v>176</v>
      </c>
      <c r="LL90" s="200">
        <v>23</v>
      </c>
      <c r="LM90" s="200">
        <v>32</v>
      </c>
      <c r="LN90" s="200">
        <v>2</v>
      </c>
      <c r="LO90" s="200">
        <v>1</v>
      </c>
      <c r="LP90" s="200">
        <v>55</v>
      </c>
      <c r="LQ90" s="200">
        <v>70</v>
      </c>
      <c r="LT90" s="200">
        <v>314</v>
      </c>
      <c r="LU90" s="200">
        <v>0</v>
      </c>
      <c r="LV90" s="200">
        <v>8</v>
      </c>
      <c r="LW90" s="200">
        <v>19</v>
      </c>
      <c r="LX90" s="200">
        <v>27</v>
      </c>
      <c r="LZ90" s="200">
        <v>14</v>
      </c>
      <c r="MA90" s="200">
        <v>44</v>
      </c>
      <c r="MB90" s="200">
        <v>15</v>
      </c>
      <c r="MC90" s="200">
        <v>22</v>
      </c>
      <c r="MT90" s="200">
        <v>0</v>
      </c>
      <c r="MU90" s="200">
        <v>1</v>
      </c>
      <c r="MV90" s="200">
        <v>1</v>
      </c>
      <c r="MW90" s="200">
        <v>4</v>
      </c>
      <c r="NA90" s="200">
        <v>4</v>
      </c>
      <c r="NB90" s="200">
        <v>16</v>
      </c>
      <c r="NC90" s="200">
        <v>16</v>
      </c>
      <c r="ND90" s="200">
        <v>28</v>
      </c>
      <c r="NE90" s="200">
        <v>2</v>
      </c>
      <c r="NF90" s="200">
        <v>11</v>
      </c>
      <c r="NG90" s="200">
        <v>6</v>
      </c>
      <c r="NH90" s="200">
        <v>21</v>
      </c>
      <c r="NI90" s="200">
        <v>4</v>
      </c>
      <c r="NP90" s="200">
        <v>6</v>
      </c>
      <c r="NT90" s="200">
        <v>43</v>
      </c>
      <c r="NW90" s="200">
        <v>7</v>
      </c>
      <c r="NZ90" s="200">
        <v>62</v>
      </c>
      <c r="OB90" s="201">
        <v>13421</v>
      </c>
      <c r="OC90" s="200">
        <v>3851</v>
      </c>
      <c r="OD90" s="200">
        <v>255</v>
      </c>
      <c r="OE90" s="200">
        <v>4068</v>
      </c>
      <c r="OF90" s="200">
        <v>8174</v>
      </c>
      <c r="OG90" s="201">
        <v>21594</v>
      </c>
    </row>
    <row r="91" spans="1:397" ht="12.75" customHeight="1">
      <c r="A91" s="209">
        <v>333112</v>
      </c>
      <c r="B91" s="23" t="s">
        <v>209</v>
      </c>
      <c r="P91" s="200">
        <v>0</v>
      </c>
      <c r="Q91" s="200">
        <v>1</v>
      </c>
      <c r="X91" s="200">
        <v>20</v>
      </c>
      <c r="Y91" s="200">
        <v>19</v>
      </c>
      <c r="Z91" s="200">
        <v>1</v>
      </c>
      <c r="AA91" s="200">
        <v>8</v>
      </c>
      <c r="AX91" s="200">
        <v>5</v>
      </c>
      <c r="BC91" s="200">
        <v>313</v>
      </c>
      <c r="BI91" s="200">
        <v>17</v>
      </c>
      <c r="BJ91" s="200">
        <v>48</v>
      </c>
      <c r="BK91" s="200">
        <v>37</v>
      </c>
      <c r="BL91" s="200">
        <v>96</v>
      </c>
      <c r="BM91" s="200">
        <v>12</v>
      </c>
      <c r="BN91" s="200">
        <v>2</v>
      </c>
      <c r="BO91" s="200">
        <v>180</v>
      </c>
      <c r="BP91" s="200">
        <v>4</v>
      </c>
      <c r="BQ91" s="200">
        <v>3</v>
      </c>
      <c r="BR91" s="200">
        <v>1</v>
      </c>
      <c r="BU91" s="200">
        <v>3</v>
      </c>
      <c r="BV91" s="200">
        <v>0</v>
      </c>
      <c r="BW91" s="200">
        <v>0</v>
      </c>
      <c r="BX91" s="200">
        <v>15</v>
      </c>
      <c r="BY91" s="200">
        <v>187</v>
      </c>
      <c r="BZ91" s="200">
        <v>9</v>
      </c>
      <c r="CA91" s="200">
        <v>46</v>
      </c>
      <c r="CC91" s="200">
        <v>63</v>
      </c>
      <c r="CF91" s="200">
        <v>17</v>
      </c>
      <c r="CG91" s="200">
        <v>38</v>
      </c>
      <c r="CH91" s="200">
        <v>13</v>
      </c>
      <c r="CN91" s="200">
        <v>0</v>
      </c>
      <c r="CT91" s="200">
        <v>4</v>
      </c>
      <c r="CZ91" s="200">
        <v>49</v>
      </c>
      <c r="DB91" s="200">
        <v>917</v>
      </c>
      <c r="DE91" s="200">
        <v>2</v>
      </c>
      <c r="DG91" s="200">
        <v>41</v>
      </c>
      <c r="DJ91" s="200">
        <v>353</v>
      </c>
      <c r="DR91" s="200">
        <v>8</v>
      </c>
      <c r="DS91" s="200">
        <v>44</v>
      </c>
      <c r="DT91" s="200">
        <v>19</v>
      </c>
      <c r="EM91" s="200">
        <v>9</v>
      </c>
      <c r="EO91" s="200">
        <v>14</v>
      </c>
      <c r="FC91" s="200">
        <v>1003</v>
      </c>
      <c r="FD91" s="200">
        <v>107</v>
      </c>
      <c r="FE91" s="200">
        <v>138</v>
      </c>
      <c r="FF91" s="200">
        <v>139</v>
      </c>
      <c r="FI91" s="200">
        <v>105</v>
      </c>
      <c r="GM91" s="200">
        <v>90</v>
      </c>
      <c r="HZ91" s="200">
        <v>0</v>
      </c>
      <c r="IA91" s="200">
        <v>12</v>
      </c>
      <c r="IB91" s="200">
        <v>13</v>
      </c>
      <c r="IC91" s="200">
        <v>3</v>
      </c>
      <c r="II91" s="200">
        <v>6</v>
      </c>
      <c r="IN91" s="200">
        <v>1</v>
      </c>
      <c r="IQ91" s="200">
        <v>3</v>
      </c>
      <c r="IZ91" s="200">
        <v>164</v>
      </c>
      <c r="JE91" s="200">
        <v>6</v>
      </c>
      <c r="JH91" s="200">
        <v>21</v>
      </c>
      <c r="JL91" s="200">
        <v>266</v>
      </c>
      <c r="JM91" s="200">
        <v>132</v>
      </c>
      <c r="JN91" s="200">
        <v>48</v>
      </c>
      <c r="JO91" s="200">
        <v>9</v>
      </c>
      <c r="JP91" s="200">
        <v>615</v>
      </c>
      <c r="JQ91" s="200">
        <v>27</v>
      </c>
      <c r="JR91" s="200">
        <v>0</v>
      </c>
      <c r="JS91" s="200">
        <v>1</v>
      </c>
      <c r="JT91" s="200">
        <v>3</v>
      </c>
      <c r="JU91" s="200">
        <v>11</v>
      </c>
      <c r="JV91" s="200">
        <v>11</v>
      </c>
      <c r="JW91" s="200">
        <v>0</v>
      </c>
      <c r="JX91" s="200">
        <v>94</v>
      </c>
      <c r="JY91" s="200">
        <v>1</v>
      </c>
      <c r="JZ91" s="200">
        <v>0</v>
      </c>
      <c r="KC91" s="200">
        <v>6</v>
      </c>
      <c r="KH91" s="200">
        <v>0</v>
      </c>
      <c r="KM91" s="200">
        <v>7</v>
      </c>
      <c r="KN91" s="200">
        <v>2</v>
      </c>
      <c r="KO91" s="200">
        <v>0</v>
      </c>
      <c r="KP91" s="200">
        <v>12</v>
      </c>
      <c r="KS91" s="200">
        <v>17</v>
      </c>
      <c r="KT91" s="200">
        <v>10</v>
      </c>
      <c r="KU91" s="200">
        <v>37</v>
      </c>
      <c r="KV91" s="200">
        <v>1</v>
      </c>
      <c r="KW91" s="200">
        <v>12</v>
      </c>
      <c r="KX91" s="200">
        <v>4</v>
      </c>
      <c r="LA91" s="200">
        <v>7</v>
      </c>
      <c r="LB91" s="200">
        <v>5</v>
      </c>
      <c r="LC91" s="200">
        <v>0</v>
      </c>
      <c r="LD91" s="200">
        <v>3</v>
      </c>
      <c r="LE91" s="200">
        <v>25</v>
      </c>
      <c r="LF91" s="200">
        <v>15</v>
      </c>
      <c r="LH91" s="200">
        <v>4</v>
      </c>
      <c r="LI91" s="200">
        <v>2</v>
      </c>
      <c r="LJ91" s="200">
        <v>5</v>
      </c>
      <c r="LK91" s="200">
        <v>26</v>
      </c>
      <c r="LL91" s="200">
        <v>6</v>
      </c>
      <c r="LM91" s="200">
        <v>9</v>
      </c>
      <c r="LN91" s="200">
        <v>1</v>
      </c>
      <c r="LO91" s="200">
        <v>0</v>
      </c>
      <c r="LP91" s="200">
        <v>36</v>
      </c>
      <c r="LQ91" s="200">
        <v>15</v>
      </c>
      <c r="LT91" s="200">
        <v>103</v>
      </c>
      <c r="LU91" s="200">
        <v>0</v>
      </c>
      <c r="LV91" s="200">
        <v>2</v>
      </c>
      <c r="LW91" s="200">
        <v>5</v>
      </c>
      <c r="LX91" s="200">
        <v>6</v>
      </c>
      <c r="LZ91" s="200">
        <v>3</v>
      </c>
      <c r="MA91" s="200">
        <v>11</v>
      </c>
      <c r="MB91" s="200">
        <v>3</v>
      </c>
      <c r="MC91" s="200">
        <v>3</v>
      </c>
      <c r="MT91" s="200">
        <v>0</v>
      </c>
      <c r="MU91" s="200">
        <v>0</v>
      </c>
      <c r="MV91" s="200">
        <v>0</v>
      </c>
      <c r="MW91" s="200">
        <v>1</v>
      </c>
      <c r="NA91" s="200">
        <v>0</v>
      </c>
      <c r="NB91" s="200">
        <v>2</v>
      </c>
      <c r="NC91" s="200">
        <v>3</v>
      </c>
      <c r="ND91" s="200">
        <v>4</v>
      </c>
      <c r="NE91" s="200">
        <v>0</v>
      </c>
      <c r="NF91" s="200">
        <v>3</v>
      </c>
      <c r="NG91" s="200">
        <v>2</v>
      </c>
      <c r="NH91" s="200">
        <v>6</v>
      </c>
      <c r="NI91" s="200">
        <v>1</v>
      </c>
      <c r="NP91" s="200">
        <v>1</v>
      </c>
      <c r="NT91" s="200">
        <v>12</v>
      </c>
      <c r="NW91" s="200">
        <v>1</v>
      </c>
      <c r="OB91" s="201">
        <v>6086</v>
      </c>
      <c r="OC91" s="200">
        <v>872</v>
      </c>
      <c r="OD91" s="200">
        <v>19</v>
      </c>
      <c r="OE91" s="200">
        <v>1299</v>
      </c>
      <c r="OF91" s="200">
        <v>2189</v>
      </c>
      <c r="OG91" s="201">
        <v>8275</v>
      </c>
    </row>
    <row r="92" spans="1:397" ht="12.75" customHeight="1">
      <c r="A92" s="209">
        <v>333120</v>
      </c>
      <c r="B92" s="23" t="s">
        <v>210</v>
      </c>
      <c r="P92" s="200">
        <v>1</v>
      </c>
      <c r="Q92" s="200">
        <v>1</v>
      </c>
      <c r="X92" s="200">
        <v>77</v>
      </c>
      <c r="Y92" s="200">
        <v>106</v>
      </c>
      <c r="Z92" s="200">
        <v>8</v>
      </c>
      <c r="AA92" s="200">
        <v>47</v>
      </c>
      <c r="AX92" s="200">
        <v>31</v>
      </c>
      <c r="BC92" s="200">
        <v>3291</v>
      </c>
      <c r="BJ92" s="200">
        <v>8</v>
      </c>
      <c r="BK92" s="200">
        <v>623</v>
      </c>
      <c r="BL92" s="200">
        <v>67</v>
      </c>
      <c r="BM92" s="200">
        <v>4</v>
      </c>
      <c r="BN92" s="200">
        <v>33</v>
      </c>
      <c r="BO92" s="200">
        <v>89</v>
      </c>
      <c r="BP92" s="200">
        <v>13</v>
      </c>
      <c r="BQ92" s="200">
        <v>602</v>
      </c>
      <c r="BR92" s="200">
        <v>671</v>
      </c>
      <c r="BU92" s="200">
        <v>409</v>
      </c>
      <c r="BV92" s="200">
        <v>63</v>
      </c>
      <c r="BW92" s="200">
        <v>12</v>
      </c>
      <c r="BX92" s="200">
        <v>362</v>
      </c>
      <c r="BY92" s="200">
        <v>479</v>
      </c>
      <c r="BZ92" s="200">
        <v>65</v>
      </c>
      <c r="CA92" s="200">
        <v>1354</v>
      </c>
      <c r="CC92" s="200">
        <v>220</v>
      </c>
      <c r="CF92" s="200">
        <v>31</v>
      </c>
      <c r="CI92" s="200">
        <v>378</v>
      </c>
      <c r="CN92" s="200">
        <v>1</v>
      </c>
      <c r="CT92" s="200">
        <v>4</v>
      </c>
      <c r="CX92" s="200">
        <v>33</v>
      </c>
      <c r="CZ92" s="200">
        <v>270</v>
      </c>
      <c r="DB92" s="200">
        <v>1712</v>
      </c>
      <c r="DE92" s="200">
        <v>17</v>
      </c>
      <c r="DG92" s="200">
        <v>171</v>
      </c>
      <c r="DJ92" s="200">
        <v>484</v>
      </c>
      <c r="DR92" s="200">
        <v>220</v>
      </c>
      <c r="DS92" s="200">
        <v>128</v>
      </c>
      <c r="DT92" s="200">
        <v>54</v>
      </c>
      <c r="EL92" s="200">
        <v>4</v>
      </c>
      <c r="EM92" s="200">
        <v>158</v>
      </c>
      <c r="EO92" s="200">
        <v>156</v>
      </c>
      <c r="EP92" s="200">
        <v>236</v>
      </c>
      <c r="EX92" s="200">
        <v>244</v>
      </c>
      <c r="EY92" s="200">
        <v>92</v>
      </c>
      <c r="EZ92" s="200">
        <v>88</v>
      </c>
      <c r="FC92" s="200">
        <v>125</v>
      </c>
      <c r="FD92" s="200">
        <v>307</v>
      </c>
      <c r="FE92" s="200">
        <v>410</v>
      </c>
      <c r="FF92" s="200">
        <v>839</v>
      </c>
      <c r="FG92" s="200">
        <v>369</v>
      </c>
      <c r="FI92" s="200">
        <v>562</v>
      </c>
      <c r="FO92" s="200">
        <v>106</v>
      </c>
      <c r="GM92" s="200">
        <v>10</v>
      </c>
      <c r="HZ92" s="200">
        <v>1</v>
      </c>
      <c r="IA92" s="200">
        <v>35</v>
      </c>
      <c r="IB92" s="200">
        <v>39</v>
      </c>
      <c r="IC92" s="200">
        <v>8</v>
      </c>
      <c r="ID92" s="200">
        <v>3</v>
      </c>
      <c r="IG92" s="200">
        <v>4</v>
      </c>
      <c r="II92" s="200">
        <v>148</v>
      </c>
      <c r="IL92" s="200">
        <v>4</v>
      </c>
      <c r="IN92" s="200">
        <v>8</v>
      </c>
      <c r="IO92" s="200">
        <v>19</v>
      </c>
      <c r="IQ92" s="200">
        <v>56</v>
      </c>
      <c r="IZ92" s="200">
        <v>227</v>
      </c>
      <c r="JE92" s="200">
        <v>22</v>
      </c>
      <c r="JF92" s="200">
        <v>92</v>
      </c>
      <c r="JH92" s="200">
        <v>7</v>
      </c>
      <c r="JL92" s="200">
        <v>157</v>
      </c>
      <c r="JM92" s="200">
        <v>158</v>
      </c>
      <c r="JN92" s="200">
        <v>109</v>
      </c>
      <c r="JO92" s="200">
        <v>825</v>
      </c>
      <c r="JP92" s="200">
        <v>2434</v>
      </c>
      <c r="JQ92" s="200">
        <v>380</v>
      </c>
      <c r="JR92" s="200">
        <v>0</v>
      </c>
      <c r="JS92" s="200">
        <v>16</v>
      </c>
      <c r="JT92" s="200">
        <v>48</v>
      </c>
      <c r="JU92" s="200">
        <v>54</v>
      </c>
      <c r="JV92" s="200">
        <v>66</v>
      </c>
      <c r="JW92" s="200">
        <v>4</v>
      </c>
      <c r="JX92" s="200">
        <v>331</v>
      </c>
      <c r="JY92" s="200">
        <v>9</v>
      </c>
      <c r="JZ92" s="200">
        <v>1</v>
      </c>
      <c r="KC92" s="200">
        <v>20</v>
      </c>
      <c r="KE92" s="200">
        <v>7</v>
      </c>
      <c r="KH92" s="200">
        <v>1</v>
      </c>
      <c r="KM92" s="200">
        <v>40</v>
      </c>
      <c r="KN92" s="200">
        <v>14</v>
      </c>
      <c r="KO92" s="200">
        <v>3</v>
      </c>
      <c r="KP92" s="200">
        <v>9</v>
      </c>
      <c r="KS92" s="200">
        <v>30</v>
      </c>
      <c r="KT92" s="200">
        <v>41</v>
      </c>
      <c r="KU92" s="200">
        <v>126</v>
      </c>
      <c r="KV92" s="200">
        <v>3</v>
      </c>
      <c r="KW92" s="200">
        <v>35</v>
      </c>
      <c r="KX92" s="200">
        <v>15</v>
      </c>
      <c r="LA92" s="200">
        <v>27</v>
      </c>
      <c r="LB92" s="200">
        <v>22</v>
      </c>
      <c r="LC92" s="200">
        <v>2</v>
      </c>
      <c r="LD92" s="200">
        <v>11</v>
      </c>
      <c r="LE92" s="200">
        <v>77</v>
      </c>
      <c r="LF92" s="200">
        <v>77</v>
      </c>
      <c r="LH92" s="200">
        <v>14</v>
      </c>
      <c r="LI92" s="200">
        <v>6</v>
      </c>
      <c r="LJ92" s="200">
        <v>22</v>
      </c>
      <c r="LK92" s="200">
        <v>71</v>
      </c>
      <c r="LL92" s="200">
        <v>41</v>
      </c>
      <c r="LM92" s="200">
        <v>49</v>
      </c>
      <c r="LN92" s="200">
        <v>6</v>
      </c>
      <c r="LO92" s="200">
        <v>1</v>
      </c>
      <c r="LP92" s="200">
        <v>85</v>
      </c>
      <c r="LQ92" s="200">
        <v>11</v>
      </c>
      <c r="LT92" s="200">
        <v>615</v>
      </c>
      <c r="LU92" s="200">
        <v>3</v>
      </c>
      <c r="LV92" s="200">
        <v>10</v>
      </c>
      <c r="LW92" s="200">
        <v>28</v>
      </c>
      <c r="LX92" s="200">
        <v>37</v>
      </c>
      <c r="LZ92" s="200">
        <v>17</v>
      </c>
      <c r="MA92" s="200">
        <v>60</v>
      </c>
      <c r="MB92" s="200">
        <v>16</v>
      </c>
      <c r="MC92" s="200">
        <v>22</v>
      </c>
      <c r="MT92" s="200">
        <v>1</v>
      </c>
      <c r="MU92" s="200">
        <v>2</v>
      </c>
      <c r="MV92" s="200">
        <v>1</v>
      </c>
      <c r="MW92" s="200">
        <v>2</v>
      </c>
      <c r="NA92" s="200">
        <v>4</v>
      </c>
      <c r="NB92" s="200">
        <v>18</v>
      </c>
      <c r="NC92" s="200">
        <v>16</v>
      </c>
      <c r="ND92" s="200">
        <v>26</v>
      </c>
      <c r="NE92" s="200">
        <v>1</v>
      </c>
      <c r="NF92" s="200">
        <v>17</v>
      </c>
      <c r="NG92" s="200">
        <v>8</v>
      </c>
      <c r="NH92" s="200">
        <v>34</v>
      </c>
      <c r="NI92" s="200">
        <v>6</v>
      </c>
      <c r="NP92" s="200">
        <v>4</v>
      </c>
      <c r="NT92" s="200">
        <v>125</v>
      </c>
      <c r="NW92" s="200">
        <v>8</v>
      </c>
      <c r="NZ92" s="200">
        <v>122</v>
      </c>
      <c r="OB92" s="201">
        <v>23177</v>
      </c>
      <c r="OC92" s="200">
        <v>6414</v>
      </c>
      <c r="OD92" s="200">
        <v>412</v>
      </c>
      <c r="OE92" s="200">
        <v>4198</v>
      </c>
      <c r="OF92" s="200">
        <v>11023</v>
      </c>
      <c r="OG92" s="201">
        <v>34201</v>
      </c>
    </row>
    <row r="93" spans="1:397" ht="12.75" customHeight="1">
      <c r="A93" s="209">
        <v>333130</v>
      </c>
      <c r="B93" s="23" t="s">
        <v>211</v>
      </c>
      <c r="P93" s="200">
        <v>1</v>
      </c>
      <c r="Q93" s="200">
        <v>3</v>
      </c>
      <c r="S93" s="200">
        <v>14</v>
      </c>
      <c r="X93" s="200">
        <v>86</v>
      </c>
      <c r="Y93" s="200">
        <v>73</v>
      </c>
      <c r="Z93" s="200">
        <v>5</v>
      </c>
      <c r="AA93" s="200">
        <v>62</v>
      </c>
      <c r="AX93" s="200">
        <v>56</v>
      </c>
      <c r="BB93" s="200">
        <v>248</v>
      </c>
      <c r="BC93" s="200">
        <v>2512</v>
      </c>
      <c r="BJ93" s="200">
        <v>529</v>
      </c>
      <c r="BK93" s="200">
        <v>440</v>
      </c>
      <c r="BL93" s="200">
        <v>36</v>
      </c>
      <c r="BM93" s="200">
        <v>451</v>
      </c>
      <c r="BN93" s="200">
        <v>286</v>
      </c>
      <c r="BO93" s="200">
        <v>110</v>
      </c>
      <c r="BP93" s="200">
        <v>55</v>
      </c>
      <c r="BQ93" s="200">
        <v>45</v>
      </c>
      <c r="BU93" s="200">
        <v>42</v>
      </c>
      <c r="BV93" s="200">
        <v>0</v>
      </c>
      <c r="BW93" s="200">
        <v>10</v>
      </c>
      <c r="BX93" s="200">
        <v>458</v>
      </c>
      <c r="BY93" s="200">
        <v>16</v>
      </c>
      <c r="BZ93" s="200">
        <v>239</v>
      </c>
      <c r="CA93" s="200">
        <v>201</v>
      </c>
      <c r="CC93" s="200">
        <v>28</v>
      </c>
      <c r="CF93" s="200">
        <v>83</v>
      </c>
      <c r="CI93" s="200">
        <v>13</v>
      </c>
      <c r="CJ93" s="200">
        <v>293</v>
      </c>
      <c r="CN93" s="200">
        <v>9</v>
      </c>
      <c r="CT93" s="200">
        <v>0</v>
      </c>
      <c r="CX93" s="200">
        <v>23</v>
      </c>
      <c r="CZ93" s="200">
        <v>178</v>
      </c>
      <c r="DB93" s="200">
        <v>1029</v>
      </c>
      <c r="DC93" s="200">
        <v>28</v>
      </c>
      <c r="DE93" s="200">
        <v>15</v>
      </c>
      <c r="DG93" s="200">
        <v>38</v>
      </c>
      <c r="DJ93" s="200">
        <v>123</v>
      </c>
      <c r="DR93" s="200">
        <v>38</v>
      </c>
      <c r="DS93" s="200">
        <v>205</v>
      </c>
      <c r="DT93" s="200">
        <v>92</v>
      </c>
      <c r="EL93" s="200">
        <v>0</v>
      </c>
      <c r="EM93" s="200">
        <v>44</v>
      </c>
      <c r="EO93" s="200">
        <v>17</v>
      </c>
      <c r="EX93" s="200">
        <v>14</v>
      </c>
      <c r="FC93" s="200">
        <v>45</v>
      </c>
      <c r="FD93" s="200">
        <v>1</v>
      </c>
      <c r="FE93" s="200">
        <v>14</v>
      </c>
      <c r="FF93" s="200">
        <v>60</v>
      </c>
      <c r="FI93" s="200">
        <v>95</v>
      </c>
      <c r="GD93" s="200">
        <v>12</v>
      </c>
      <c r="GK93" s="200">
        <v>0</v>
      </c>
      <c r="GM93" s="200">
        <v>412</v>
      </c>
      <c r="HZ93" s="200">
        <v>4</v>
      </c>
      <c r="IA93" s="200">
        <v>47</v>
      </c>
      <c r="IB93" s="200">
        <v>60</v>
      </c>
      <c r="IC93" s="200">
        <v>12</v>
      </c>
      <c r="II93" s="200">
        <v>26</v>
      </c>
      <c r="IN93" s="200">
        <v>8</v>
      </c>
      <c r="IQ93" s="200">
        <v>15</v>
      </c>
      <c r="IZ93" s="200">
        <v>34</v>
      </c>
      <c r="JE93" s="200">
        <v>27</v>
      </c>
      <c r="JF93" s="200">
        <v>54</v>
      </c>
      <c r="JG93" s="200">
        <v>12</v>
      </c>
      <c r="JH93" s="200">
        <v>6</v>
      </c>
      <c r="JI93" s="200">
        <v>5</v>
      </c>
      <c r="JJ93" s="200">
        <v>5</v>
      </c>
      <c r="JL93" s="200">
        <v>140</v>
      </c>
      <c r="JM93" s="200">
        <v>22</v>
      </c>
      <c r="JN93" s="200">
        <v>24</v>
      </c>
      <c r="JO93" s="200">
        <v>11</v>
      </c>
      <c r="JP93" s="200">
        <v>1169</v>
      </c>
      <c r="JQ93" s="200">
        <v>42</v>
      </c>
      <c r="JR93" s="200">
        <v>0</v>
      </c>
      <c r="JS93" s="200">
        <v>2</v>
      </c>
      <c r="JT93" s="200">
        <v>5</v>
      </c>
      <c r="JU93" s="200">
        <v>151</v>
      </c>
      <c r="JV93" s="200">
        <v>47</v>
      </c>
      <c r="JW93" s="200">
        <v>3</v>
      </c>
      <c r="JX93" s="200">
        <v>256</v>
      </c>
      <c r="JY93" s="200">
        <v>48</v>
      </c>
      <c r="JZ93" s="200">
        <v>0</v>
      </c>
      <c r="KC93" s="200">
        <v>15</v>
      </c>
      <c r="KH93" s="200">
        <v>2</v>
      </c>
      <c r="KM93" s="200">
        <v>62</v>
      </c>
      <c r="KN93" s="200">
        <v>39</v>
      </c>
      <c r="KO93" s="200">
        <v>5</v>
      </c>
      <c r="KP93" s="200">
        <v>44</v>
      </c>
      <c r="KS93" s="200">
        <v>37</v>
      </c>
      <c r="KT93" s="200">
        <v>34</v>
      </c>
      <c r="KU93" s="200">
        <v>245</v>
      </c>
      <c r="KV93" s="200">
        <v>6</v>
      </c>
      <c r="KW93" s="200">
        <v>32</v>
      </c>
      <c r="KX93" s="200">
        <v>6</v>
      </c>
      <c r="LA93" s="200">
        <v>23</v>
      </c>
      <c r="LB93" s="200">
        <v>29</v>
      </c>
      <c r="LC93" s="200">
        <v>3</v>
      </c>
      <c r="LD93" s="200">
        <v>15</v>
      </c>
      <c r="LE93" s="200">
        <v>144</v>
      </c>
      <c r="LF93" s="200">
        <v>64</v>
      </c>
      <c r="LH93" s="200">
        <v>20</v>
      </c>
      <c r="LI93" s="200">
        <v>8</v>
      </c>
      <c r="LJ93" s="200">
        <v>26</v>
      </c>
      <c r="LK93" s="200">
        <v>180</v>
      </c>
      <c r="LL93" s="200">
        <v>84</v>
      </c>
      <c r="LM93" s="200">
        <v>35</v>
      </c>
      <c r="LN93" s="200">
        <v>4</v>
      </c>
      <c r="LO93" s="200">
        <v>0</v>
      </c>
      <c r="LP93" s="200">
        <v>48</v>
      </c>
      <c r="LQ93" s="200">
        <v>35</v>
      </c>
      <c r="LT93" s="200">
        <v>273</v>
      </c>
      <c r="LU93" s="200">
        <v>2</v>
      </c>
      <c r="LV93" s="200">
        <v>52</v>
      </c>
      <c r="LW93" s="200">
        <v>96</v>
      </c>
      <c r="LX93" s="200">
        <v>129</v>
      </c>
      <c r="LZ93" s="200">
        <v>69</v>
      </c>
      <c r="MA93" s="200">
        <v>82</v>
      </c>
      <c r="MB93" s="200">
        <v>78</v>
      </c>
      <c r="MC93" s="200">
        <v>14</v>
      </c>
      <c r="MT93" s="200">
        <v>3</v>
      </c>
      <c r="MU93" s="200">
        <v>9</v>
      </c>
      <c r="MV93" s="200">
        <v>1</v>
      </c>
      <c r="MW93" s="200">
        <v>5</v>
      </c>
      <c r="NA93" s="200">
        <v>19</v>
      </c>
      <c r="NB93" s="200">
        <v>94</v>
      </c>
      <c r="NC93" s="200">
        <v>68</v>
      </c>
      <c r="ND93" s="200">
        <v>114</v>
      </c>
      <c r="NE93" s="200">
        <v>8</v>
      </c>
      <c r="NF93" s="200">
        <v>22</v>
      </c>
      <c r="NG93" s="200">
        <v>10</v>
      </c>
      <c r="NH93" s="200">
        <v>45</v>
      </c>
      <c r="NI93" s="200">
        <v>9</v>
      </c>
      <c r="NP93" s="200">
        <v>2</v>
      </c>
      <c r="NT93" s="200">
        <v>27</v>
      </c>
      <c r="NW93" s="200">
        <v>6</v>
      </c>
      <c r="NZ93" s="200">
        <v>60</v>
      </c>
      <c r="OB93" s="201">
        <v>13662</v>
      </c>
      <c r="OC93" s="200">
        <v>5955</v>
      </c>
      <c r="OD93" s="200">
        <v>267</v>
      </c>
      <c r="OE93" s="200">
        <v>1343</v>
      </c>
      <c r="OF93" s="200">
        <v>7566</v>
      </c>
      <c r="OG93" s="201">
        <v>21228</v>
      </c>
    </row>
    <row r="94" spans="1:397" ht="12.75" customHeight="1">
      <c r="A94" s="209" t="s">
        <v>213</v>
      </c>
      <c r="B94" s="23" t="s">
        <v>212</v>
      </c>
      <c r="P94" s="200">
        <v>1</v>
      </c>
      <c r="Q94" s="200">
        <v>3</v>
      </c>
      <c r="U94" s="200">
        <v>1</v>
      </c>
      <c r="X94" s="200">
        <v>86</v>
      </c>
      <c r="Y94" s="200">
        <v>54</v>
      </c>
      <c r="Z94" s="200">
        <v>10</v>
      </c>
      <c r="AA94" s="200">
        <v>33</v>
      </c>
      <c r="AO94" s="200">
        <v>16</v>
      </c>
      <c r="AP94" s="200">
        <v>12</v>
      </c>
      <c r="AX94" s="200">
        <v>100</v>
      </c>
      <c r="BC94" s="200">
        <v>727</v>
      </c>
      <c r="BD94" s="200">
        <v>308</v>
      </c>
      <c r="BE94" s="200">
        <v>37</v>
      </c>
      <c r="BF94" s="200">
        <v>76</v>
      </c>
      <c r="BH94" s="200">
        <v>2</v>
      </c>
      <c r="BJ94" s="200">
        <v>6</v>
      </c>
      <c r="BK94" s="200">
        <v>333</v>
      </c>
      <c r="BL94" s="200">
        <v>76</v>
      </c>
      <c r="BM94" s="200">
        <v>140</v>
      </c>
      <c r="BN94" s="200">
        <v>38</v>
      </c>
      <c r="BO94" s="200">
        <v>48</v>
      </c>
      <c r="BP94" s="200">
        <v>24</v>
      </c>
      <c r="BQ94" s="200">
        <v>342</v>
      </c>
      <c r="BR94" s="200">
        <v>110</v>
      </c>
      <c r="BS94" s="200">
        <v>293</v>
      </c>
      <c r="BT94" s="200">
        <v>292</v>
      </c>
      <c r="BU94" s="200">
        <v>54</v>
      </c>
      <c r="BV94" s="200">
        <v>0</v>
      </c>
      <c r="BW94" s="200">
        <v>12</v>
      </c>
      <c r="BX94" s="200">
        <v>585</v>
      </c>
      <c r="BY94" s="200">
        <v>212</v>
      </c>
      <c r="BZ94" s="200">
        <v>100</v>
      </c>
      <c r="CA94" s="200">
        <v>267</v>
      </c>
      <c r="CC94" s="200">
        <v>95</v>
      </c>
      <c r="CF94" s="200">
        <v>162</v>
      </c>
      <c r="CK94" s="200">
        <v>733</v>
      </c>
      <c r="CL94" s="200">
        <v>1</v>
      </c>
      <c r="CN94" s="200">
        <v>30</v>
      </c>
      <c r="CT94" s="200">
        <v>3</v>
      </c>
      <c r="CW94" s="200">
        <v>63</v>
      </c>
      <c r="CX94" s="200">
        <v>111</v>
      </c>
      <c r="CZ94" s="200">
        <v>43</v>
      </c>
      <c r="DA94" s="200">
        <v>41</v>
      </c>
      <c r="DC94" s="200">
        <v>34</v>
      </c>
      <c r="DD94" s="200">
        <v>921</v>
      </c>
      <c r="DE94" s="200">
        <v>2</v>
      </c>
      <c r="DG94" s="200">
        <v>38</v>
      </c>
      <c r="DJ94" s="200">
        <v>199</v>
      </c>
      <c r="DL94" s="200">
        <v>13</v>
      </c>
      <c r="DM94" s="200">
        <v>8</v>
      </c>
      <c r="DR94" s="200">
        <v>80</v>
      </c>
      <c r="DS94" s="200">
        <v>9</v>
      </c>
      <c r="DT94" s="200">
        <v>55</v>
      </c>
      <c r="EL94" s="200">
        <v>9</v>
      </c>
      <c r="EM94" s="200">
        <v>105</v>
      </c>
      <c r="EO94" s="200">
        <v>332</v>
      </c>
      <c r="ER94" s="200">
        <v>1</v>
      </c>
      <c r="FC94" s="200">
        <v>1</v>
      </c>
      <c r="FE94" s="200">
        <v>2</v>
      </c>
      <c r="FF94" s="200">
        <v>2</v>
      </c>
      <c r="FI94" s="200">
        <v>57</v>
      </c>
      <c r="GD94" s="200">
        <v>6</v>
      </c>
      <c r="GK94" s="200">
        <v>0</v>
      </c>
      <c r="GM94" s="200">
        <v>364</v>
      </c>
      <c r="HZ94" s="200">
        <v>31</v>
      </c>
      <c r="IA94" s="200">
        <v>55</v>
      </c>
      <c r="IB94" s="200">
        <v>84</v>
      </c>
      <c r="IC94" s="200">
        <v>14</v>
      </c>
      <c r="ID94" s="200">
        <v>4</v>
      </c>
      <c r="IG94" s="200">
        <v>5</v>
      </c>
      <c r="II94" s="200">
        <v>24</v>
      </c>
      <c r="IL94" s="200">
        <v>9</v>
      </c>
      <c r="IN94" s="200">
        <v>3</v>
      </c>
      <c r="IO94" s="200">
        <v>26</v>
      </c>
      <c r="IQ94" s="200">
        <v>15</v>
      </c>
      <c r="JE94" s="200">
        <v>65</v>
      </c>
      <c r="JF94" s="200">
        <v>143</v>
      </c>
      <c r="JG94" s="200">
        <v>12</v>
      </c>
      <c r="JH94" s="200">
        <v>32</v>
      </c>
      <c r="JI94" s="200">
        <v>1</v>
      </c>
      <c r="JJ94" s="200">
        <v>1</v>
      </c>
      <c r="JL94" s="200">
        <v>62</v>
      </c>
      <c r="JO94" s="200">
        <v>36</v>
      </c>
      <c r="JP94" s="200">
        <v>1299</v>
      </c>
      <c r="JQ94" s="200">
        <v>12</v>
      </c>
      <c r="JR94" s="200">
        <v>1</v>
      </c>
      <c r="JS94" s="200">
        <v>2</v>
      </c>
      <c r="JT94" s="200">
        <v>17</v>
      </c>
      <c r="JU94" s="200">
        <v>62</v>
      </c>
      <c r="JV94" s="200">
        <v>18</v>
      </c>
      <c r="JW94" s="200">
        <v>2</v>
      </c>
      <c r="JX94" s="200">
        <v>214</v>
      </c>
      <c r="JY94" s="200">
        <v>15</v>
      </c>
      <c r="JZ94" s="200">
        <v>0</v>
      </c>
      <c r="KC94" s="200">
        <v>44</v>
      </c>
      <c r="KE94" s="200">
        <v>2</v>
      </c>
      <c r="KH94" s="200">
        <v>3</v>
      </c>
      <c r="KM94" s="200">
        <v>116</v>
      </c>
      <c r="KN94" s="200">
        <v>35</v>
      </c>
      <c r="KO94" s="200">
        <v>7</v>
      </c>
      <c r="KP94" s="200">
        <v>110</v>
      </c>
      <c r="KS94" s="200">
        <v>129</v>
      </c>
      <c r="KT94" s="200">
        <v>68</v>
      </c>
      <c r="KU94" s="200">
        <v>311</v>
      </c>
      <c r="KV94" s="200">
        <v>9</v>
      </c>
      <c r="KW94" s="200">
        <v>36</v>
      </c>
      <c r="KX94" s="200">
        <v>9</v>
      </c>
      <c r="LA94" s="200">
        <v>61</v>
      </c>
      <c r="LB94" s="200">
        <v>20</v>
      </c>
      <c r="LC94" s="200">
        <v>2</v>
      </c>
      <c r="LD94" s="200">
        <v>11</v>
      </c>
      <c r="LE94" s="200">
        <v>188</v>
      </c>
      <c r="LF94" s="200">
        <v>144</v>
      </c>
      <c r="LG94" s="200">
        <v>128</v>
      </c>
      <c r="LH94" s="200">
        <v>30</v>
      </c>
      <c r="LI94" s="200">
        <v>12</v>
      </c>
      <c r="LJ94" s="200">
        <v>58</v>
      </c>
      <c r="LK94" s="200">
        <v>129</v>
      </c>
      <c r="LL94" s="200">
        <v>38</v>
      </c>
      <c r="LM94" s="200">
        <v>85</v>
      </c>
      <c r="LN94" s="200">
        <v>8</v>
      </c>
      <c r="LO94" s="200">
        <v>2</v>
      </c>
      <c r="LP94" s="200">
        <v>146</v>
      </c>
      <c r="LQ94" s="200">
        <v>113</v>
      </c>
      <c r="LT94" s="200">
        <v>747</v>
      </c>
      <c r="LU94" s="200">
        <v>3</v>
      </c>
      <c r="LV94" s="200">
        <v>9</v>
      </c>
      <c r="LW94" s="200">
        <v>33</v>
      </c>
      <c r="LX94" s="200">
        <v>37</v>
      </c>
      <c r="LZ94" s="200">
        <v>18</v>
      </c>
      <c r="MA94" s="200">
        <v>54</v>
      </c>
      <c r="MB94" s="200">
        <v>20</v>
      </c>
      <c r="MC94" s="200">
        <v>29</v>
      </c>
      <c r="MT94" s="200">
        <v>1</v>
      </c>
      <c r="MU94" s="200">
        <v>3</v>
      </c>
      <c r="MV94" s="200">
        <v>2</v>
      </c>
      <c r="MW94" s="200">
        <v>7</v>
      </c>
      <c r="NA94" s="200">
        <v>7</v>
      </c>
      <c r="NB94" s="200">
        <v>30</v>
      </c>
      <c r="NC94" s="200">
        <v>31</v>
      </c>
      <c r="ND94" s="200">
        <v>51</v>
      </c>
      <c r="NE94" s="200">
        <v>3</v>
      </c>
      <c r="NF94" s="200">
        <v>12</v>
      </c>
      <c r="NG94" s="200">
        <v>9</v>
      </c>
      <c r="NH94" s="200">
        <v>24</v>
      </c>
      <c r="NI94" s="200">
        <v>4</v>
      </c>
      <c r="NP94" s="200">
        <v>9</v>
      </c>
      <c r="NT94" s="200">
        <v>99</v>
      </c>
      <c r="NW94" s="200">
        <v>10</v>
      </c>
      <c r="NZ94" s="200">
        <v>61</v>
      </c>
      <c r="OB94" s="201">
        <v>13549</v>
      </c>
      <c r="OC94" s="200">
        <v>6360</v>
      </c>
      <c r="OD94" s="200">
        <v>329</v>
      </c>
      <c r="OE94" s="200">
        <v>1610</v>
      </c>
      <c r="OF94" s="200">
        <v>8298</v>
      </c>
      <c r="OG94" s="201">
        <v>21847</v>
      </c>
    </row>
    <row r="95" spans="1:397" ht="12.75" customHeight="1">
      <c r="A95" s="209">
        <v>333220</v>
      </c>
      <c r="B95" s="23" t="s">
        <v>214</v>
      </c>
      <c r="Q95" s="200">
        <v>1</v>
      </c>
      <c r="X95" s="200">
        <v>18</v>
      </c>
      <c r="Y95" s="200">
        <v>11</v>
      </c>
      <c r="Z95" s="200">
        <v>2</v>
      </c>
      <c r="AA95" s="200">
        <v>7</v>
      </c>
      <c r="AX95" s="200">
        <v>9</v>
      </c>
      <c r="BC95" s="200">
        <v>99</v>
      </c>
      <c r="BE95" s="200">
        <v>3</v>
      </c>
      <c r="BF95" s="200">
        <v>40</v>
      </c>
      <c r="BH95" s="200">
        <v>5</v>
      </c>
      <c r="BJ95" s="200">
        <v>2</v>
      </c>
      <c r="BK95" s="200">
        <v>110</v>
      </c>
      <c r="BL95" s="200">
        <v>59</v>
      </c>
      <c r="BM95" s="200">
        <v>26</v>
      </c>
      <c r="BN95" s="200">
        <v>3</v>
      </c>
      <c r="BO95" s="200">
        <v>2</v>
      </c>
      <c r="BP95" s="200">
        <v>2</v>
      </c>
      <c r="BQ95" s="200">
        <v>21</v>
      </c>
      <c r="BS95" s="200">
        <v>25</v>
      </c>
      <c r="BT95" s="200">
        <v>23</v>
      </c>
      <c r="BU95" s="200">
        <v>9</v>
      </c>
      <c r="BW95" s="200">
        <v>0</v>
      </c>
      <c r="BX95" s="200">
        <v>22</v>
      </c>
      <c r="BY95" s="200">
        <v>59</v>
      </c>
      <c r="BZ95" s="200">
        <v>8</v>
      </c>
      <c r="CA95" s="200">
        <v>135</v>
      </c>
      <c r="CC95" s="200">
        <v>13</v>
      </c>
      <c r="CF95" s="200">
        <v>6</v>
      </c>
      <c r="CK95" s="200">
        <v>2</v>
      </c>
      <c r="CL95" s="200">
        <v>91</v>
      </c>
      <c r="CN95" s="200">
        <v>5</v>
      </c>
      <c r="CW95" s="200">
        <v>11</v>
      </c>
      <c r="CX95" s="200">
        <v>11</v>
      </c>
      <c r="CZ95" s="200">
        <v>34</v>
      </c>
      <c r="DC95" s="200">
        <v>14</v>
      </c>
      <c r="DD95" s="200">
        <v>17</v>
      </c>
      <c r="DE95" s="200">
        <v>0</v>
      </c>
      <c r="DG95" s="200">
        <v>11</v>
      </c>
      <c r="DJ95" s="200">
        <v>97</v>
      </c>
      <c r="DR95" s="200">
        <v>21</v>
      </c>
      <c r="DS95" s="200">
        <v>9</v>
      </c>
      <c r="DT95" s="200">
        <v>21</v>
      </c>
      <c r="EL95" s="200">
        <v>2</v>
      </c>
      <c r="EM95" s="200">
        <v>97</v>
      </c>
      <c r="EO95" s="200">
        <v>54</v>
      </c>
      <c r="ER95" s="200">
        <v>1</v>
      </c>
      <c r="FC95" s="200">
        <v>0</v>
      </c>
      <c r="FF95" s="200">
        <v>1</v>
      </c>
      <c r="FI95" s="200">
        <v>49</v>
      </c>
      <c r="GD95" s="200">
        <v>0</v>
      </c>
      <c r="GM95" s="200">
        <v>51</v>
      </c>
      <c r="HZ95" s="200">
        <v>2</v>
      </c>
      <c r="IA95" s="200">
        <v>6</v>
      </c>
      <c r="IB95" s="200">
        <v>8</v>
      </c>
      <c r="IC95" s="200">
        <v>1</v>
      </c>
      <c r="ID95" s="200">
        <v>1</v>
      </c>
      <c r="IG95" s="200">
        <v>1</v>
      </c>
      <c r="II95" s="200">
        <v>3</v>
      </c>
      <c r="IL95" s="200">
        <v>1</v>
      </c>
      <c r="IO95" s="200">
        <v>4</v>
      </c>
      <c r="IQ95" s="200">
        <v>1</v>
      </c>
      <c r="JE95" s="200">
        <v>6</v>
      </c>
      <c r="JF95" s="200">
        <v>1</v>
      </c>
      <c r="JG95" s="200">
        <v>1</v>
      </c>
      <c r="JH95" s="200">
        <v>6</v>
      </c>
      <c r="JL95" s="200">
        <v>2</v>
      </c>
      <c r="JO95" s="200">
        <v>4</v>
      </c>
      <c r="JP95" s="200">
        <v>198</v>
      </c>
      <c r="JQ95" s="200">
        <v>0</v>
      </c>
      <c r="JR95" s="200">
        <v>0</v>
      </c>
      <c r="JS95" s="200">
        <v>0</v>
      </c>
      <c r="JT95" s="200">
        <v>1</v>
      </c>
      <c r="JU95" s="200">
        <v>7</v>
      </c>
      <c r="JV95" s="200">
        <v>3</v>
      </c>
      <c r="JW95" s="200">
        <v>0</v>
      </c>
      <c r="JX95" s="200">
        <v>32</v>
      </c>
      <c r="JY95" s="200">
        <v>2</v>
      </c>
      <c r="JZ95" s="200">
        <v>0</v>
      </c>
      <c r="KC95" s="200">
        <v>7</v>
      </c>
      <c r="KE95" s="200">
        <v>0</v>
      </c>
      <c r="KH95" s="200">
        <v>1</v>
      </c>
      <c r="KM95" s="200">
        <v>18</v>
      </c>
      <c r="KN95" s="200">
        <v>5</v>
      </c>
      <c r="KO95" s="200">
        <v>1</v>
      </c>
      <c r="KP95" s="200">
        <v>16</v>
      </c>
      <c r="KS95" s="200">
        <v>20</v>
      </c>
      <c r="KT95" s="200">
        <v>14</v>
      </c>
      <c r="KU95" s="200">
        <v>44</v>
      </c>
      <c r="KV95" s="200">
        <v>1</v>
      </c>
      <c r="KW95" s="200">
        <v>13</v>
      </c>
      <c r="KX95" s="200">
        <v>5</v>
      </c>
      <c r="LA95" s="200">
        <v>22</v>
      </c>
      <c r="LB95" s="200">
        <v>4</v>
      </c>
      <c r="LC95" s="200">
        <v>0</v>
      </c>
      <c r="LD95" s="200">
        <v>3</v>
      </c>
      <c r="LE95" s="200">
        <v>26</v>
      </c>
      <c r="LF95" s="200">
        <v>28</v>
      </c>
      <c r="LG95" s="200">
        <v>18</v>
      </c>
      <c r="LH95" s="200">
        <v>7</v>
      </c>
      <c r="LI95" s="200">
        <v>3</v>
      </c>
      <c r="LJ95" s="200">
        <v>8</v>
      </c>
      <c r="LK95" s="200">
        <v>22</v>
      </c>
      <c r="LL95" s="200">
        <v>11</v>
      </c>
      <c r="LM95" s="200">
        <v>15</v>
      </c>
      <c r="LN95" s="200">
        <v>1</v>
      </c>
      <c r="LO95" s="200">
        <v>0</v>
      </c>
      <c r="LP95" s="200">
        <v>35</v>
      </c>
      <c r="LQ95" s="200">
        <v>17</v>
      </c>
      <c r="LT95" s="200">
        <v>123</v>
      </c>
      <c r="LU95" s="200">
        <v>0</v>
      </c>
      <c r="LV95" s="200">
        <v>4</v>
      </c>
      <c r="LW95" s="200">
        <v>10</v>
      </c>
      <c r="LX95" s="200">
        <v>12</v>
      </c>
      <c r="LZ95" s="200">
        <v>6</v>
      </c>
      <c r="MA95" s="200">
        <v>10</v>
      </c>
      <c r="MB95" s="200">
        <v>7</v>
      </c>
      <c r="MC95" s="200">
        <v>6</v>
      </c>
      <c r="MU95" s="200">
        <v>0</v>
      </c>
      <c r="MV95" s="200">
        <v>0</v>
      </c>
      <c r="MW95" s="200">
        <v>1</v>
      </c>
      <c r="NA95" s="200">
        <v>1</v>
      </c>
      <c r="NB95" s="200">
        <v>3</v>
      </c>
      <c r="NC95" s="200">
        <v>4</v>
      </c>
      <c r="ND95" s="200">
        <v>6</v>
      </c>
      <c r="NE95" s="200">
        <v>0</v>
      </c>
      <c r="NF95" s="200">
        <v>3</v>
      </c>
      <c r="NG95" s="200">
        <v>2</v>
      </c>
      <c r="NH95" s="200">
        <v>5</v>
      </c>
      <c r="NI95" s="200">
        <v>1</v>
      </c>
      <c r="NP95" s="200">
        <v>1</v>
      </c>
      <c r="NT95" s="200">
        <v>12</v>
      </c>
      <c r="NW95" s="200">
        <v>2</v>
      </c>
      <c r="NZ95" s="200">
        <v>10</v>
      </c>
      <c r="OB95" s="201">
        <v>2207</v>
      </c>
      <c r="OC95" s="200">
        <v>1291</v>
      </c>
      <c r="OD95" s="200">
        <v>41</v>
      </c>
      <c r="OE95" s="200">
        <v>63</v>
      </c>
      <c r="OF95" s="200">
        <v>1394</v>
      </c>
      <c r="OG95" s="201">
        <v>3601</v>
      </c>
    </row>
    <row r="96" spans="1:397" ht="12.75" customHeight="1">
      <c r="A96" s="209">
        <v>333295</v>
      </c>
      <c r="B96" s="23" t="s">
        <v>215</v>
      </c>
      <c r="Q96" s="200">
        <v>1</v>
      </c>
      <c r="X96" s="200">
        <v>36</v>
      </c>
      <c r="Y96" s="200">
        <v>10</v>
      </c>
      <c r="Z96" s="200">
        <v>5</v>
      </c>
      <c r="AA96" s="200">
        <v>18</v>
      </c>
      <c r="AX96" s="200">
        <v>41</v>
      </c>
      <c r="BC96" s="200">
        <v>100</v>
      </c>
      <c r="BE96" s="200">
        <v>16</v>
      </c>
      <c r="BF96" s="200">
        <v>291</v>
      </c>
      <c r="BH96" s="200">
        <v>330</v>
      </c>
      <c r="BJ96" s="200">
        <v>23</v>
      </c>
      <c r="BK96" s="200">
        <v>55</v>
      </c>
      <c r="BL96" s="200">
        <v>43</v>
      </c>
      <c r="BM96" s="200">
        <v>5</v>
      </c>
      <c r="BN96" s="200">
        <v>29</v>
      </c>
      <c r="BO96" s="200">
        <v>15</v>
      </c>
      <c r="BP96" s="200">
        <v>14</v>
      </c>
      <c r="BQ96" s="200">
        <v>51</v>
      </c>
      <c r="BR96" s="200">
        <v>2</v>
      </c>
      <c r="BS96" s="200">
        <v>33</v>
      </c>
      <c r="BT96" s="200">
        <v>32</v>
      </c>
      <c r="BU96" s="200">
        <v>34</v>
      </c>
      <c r="BV96" s="200">
        <v>0</v>
      </c>
      <c r="BW96" s="200">
        <v>3</v>
      </c>
      <c r="BX96" s="200">
        <v>170</v>
      </c>
      <c r="BY96" s="200">
        <v>365</v>
      </c>
      <c r="BZ96" s="200">
        <v>65</v>
      </c>
      <c r="CA96" s="200">
        <v>579</v>
      </c>
      <c r="CC96" s="200">
        <v>58</v>
      </c>
      <c r="CF96" s="200">
        <v>32</v>
      </c>
      <c r="CK96" s="200">
        <v>0</v>
      </c>
      <c r="CL96" s="200">
        <v>0</v>
      </c>
      <c r="CM96" s="200">
        <v>1084</v>
      </c>
      <c r="CN96" s="200">
        <v>7</v>
      </c>
      <c r="CT96" s="200">
        <v>1</v>
      </c>
      <c r="CW96" s="200">
        <v>52</v>
      </c>
      <c r="CX96" s="200">
        <v>47</v>
      </c>
      <c r="CZ96" s="200">
        <v>12</v>
      </c>
      <c r="DC96" s="200">
        <v>347</v>
      </c>
      <c r="DD96" s="200">
        <v>62</v>
      </c>
      <c r="DE96" s="200">
        <v>0</v>
      </c>
      <c r="DG96" s="200">
        <v>138</v>
      </c>
      <c r="DJ96" s="200">
        <v>206</v>
      </c>
      <c r="DM96" s="200">
        <v>4</v>
      </c>
      <c r="DN96" s="200">
        <v>0</v>
      </c>
      <c r="DO96" s="200">
        <v>0</v>
      </c>
      <c r="DP96" s="200">
        <v>0</v>
      </c>
      <c r="DR96" s="200">
        <v>276</v>
      </c>
      <c r="DS96" s="200">
        <v>110</v>
      </c>
      <c r="DT96" s="200">
        <v>88</v>
      </c>
      <c r="EL96" s="200">
        <v>2</v>
      </c>
      <c r="EM96" s="200">
        <v>94</v>
      </c>
      <c r="EO96" s="200">
        <v>83</v>
      </c>
      <c r="ER96" s="200">
        <v>1</v>
      </c>
      <c r="FC96" s="200">
        <v>1</v>
      </c>
      <c r="FF96" s="200">
        <v>2</v>
      </c>
      <c r="GD96" s="200">
        <v>6</v>
      </c>
      <c r="GK96" s="200">
        <v>0</v>
      </c>
      <c r="GM96" s="200">
        <v>225</v>
      </c>
      <c r="HZ96" s="200">
        <v>63</v>
      </c>
      <c r="IA96" s="200">
        <v>28</v>
      </c>
      <c r="IB96" s="200">
        <v>34</v>
      </c>
      <c r="IC96" s="200">
        <v>7</v>
      </c>
      <c r="ID96" s="200">
        <v>3</v>
      </c>
      <c r="IG96" s="200">
        <v>4</v>
      </c>
      <c r="II96" s="200">
        <v>7</v>
      </c>
      <c r="IL96" s="200">
        <v>5</v>
      </c>
      <c r="IN96" s="200">
        <v>2</v>
      </c>
      <c r="IO96" s="200">
        <v>21</v>
      </c>
      <c r="IQ96" s="200">
        <v>3</v>
      </c>
      <c r="JE96" s="200">
        <v>27</v>
      </c>
      <c r="JF96" s="200">
        <v>69</v>
      </c>
      <c r="JG96" s="200">
        <v>4</v>
      </c>
      <c r="JH96" s="200">
        <v>27</v>
      </c>
      <c r="JL96" s="200">
        <v>28</v>
      </c>
      <c r="JP96" s="200">
        <v>776</v>
      </c>
      <c r="JQ96" s="200">
        <v>0</v>
      </c>
      <c r="JR96" s="200">
        <v>0</v>
      </c>
      <c r="JS96" s="200">
        <v>0</v>
      </c>
      <c r="JT96" s="200">
        <v>2</v>
      </c>
      <c r="JU96" s="200">
        <v>58</v>
      </c>
      <c r="JV96" s="200">
        <v>6</v>
      </c>
      <c r="JW96" s="200">
        <v>1</v>
      </c>
      <c r="JX96" s="200">
        <v>142</v>
      </c>
      <c r="JY96" s="200">
        <v>14</v>
      </c>
      <c r="JZ96" s="200">
        <v>0</v>
      </c>
      <c r="KC96" s="200">
        <v>37</v>
      </c>
      <c r="KE96" s="200">
        <v>3</v>
      </c>
      <c r="KH96" s="200">
        <v>3</v>
      </c>
      <c r="KM96" s="200">
        <v>88</v>
      </c>
      <c r="KN96" s="200">
        <v>30</v>
      </c>
      <c r="KO96" s="200">
        <v>6</v>
      </c>
      <c r="KP96" s="200">
        <v>108</v>
      </c>
      <c r="KQ96" s="200">
        <v>0</v>
      </c>
      <c r="KS96" s="200">
        <v>97</v>
      </c>
      <c r="KT96" s="200">
        <v>36</v>
      </c>
      <c r="KU96" s="200">
        <v>220</v>
      </c>
      <c r="KV96" s="200">
        <v>7</v>
      </c>
      <c r="KW96" s="200">
        <v>31</v>
      </c>
      <c r="KX96" s="200">
        <v>5</v>
      </c>
      <c r="LA96" s="200">
        <v>14</v>
      </c>
      <c r="LB96" s="200">
        <v>7</v>
      </c>
      <c r="LC96" s="200">
        <v>1</v>
      </c>
      <c r="LD96" s="200">
        <v>4</v>
      </c>
      <c r="LE96" s="200">
        <v>143</v>
      </c>
      <c r="LF96" s="200">
        <v>194</v>
      </c>
      <c r="LG96" s="200">
        <v>94</v>
      </c>
      <c r="LH96" s="200">
        <v>33</v>
      </c>
      <c r="LI96" s="200">
        <v>12</v>
      </c>
      <c r="LJ96" s="200">
        <v>64</v>
      </c>
      <c r="LK96" s="200">
        <v>53</v>
      </c>
      <c r="LL96" s="200">
        <v>3</v>
      </c>
      <c r="LM96" s="200">
        <v>210</v>
      </c>
      <c r="LN96" s="200">
        <v>47</v>
      </c>
      <c r="LO96" s="200">
        <v>1</v>
      </c>
      <c r="LP96" s="200">
        <v>65</v>
      </c>
      <c r="LQ96" s="200">
        <v>81</v>
      </c>
      <c r="LT96" s="200">
        <v>408</v>
      </c>
      <c r="LU96" s="200">
        <v>26</v>
      </c>
      <c r="LV96" s="200">
        <v>0</v>
      </c>
      <c r="LW96" s="200">
        <v>26</v>
      </c>
      <c r="LX96" s="200">
        <v>33</v>
      </c>
      <c r="LZ96" s="200">
        <v>6</v>
      </c>
      <c r="MA96" s="200">
        <v>35</v>
      </c>
      <c r="MB96" s="200">
        <v>4</v>
      </c>
      <c r="MC96" s="200">
        <v>19</v>
      </c>
      <c r="MT96" s="200">
        <v>1</v>
      </c>
      <c r="MU96" s="200">
        <v>3</v>
      </c>
      <c r="MV96" s="200">
        <v>1</v>
      </c>
      <c r="MW96" s="200">
        <v>5</v>
      </c>
      <c r="NA96" s="200">
        <v>7</v>
      </c>
      <c r="NB96" s="200">
        <v>29</v>
      </c>
      <c r="NC96" s="200">
        <v>26</v>
      </c>
      <c r="ND96" s="200">
        <v>44</v>
      </c>
      <c r="NE96" s="200">
        <v>3</v>
      </c>
      <c r="NF96" s="200">
        <v>7</v>
      </c>
      <c r="NG96" s="200">
        <v>6</v>
      </c>
      <c r="NH96" s="200">
        <v>13</v>
      </c>
      <c r="NI96" s="200">
        <v>2</v>
      </c>
      <c r="NL96" s="200">
        <v>15</v>
      </c>
      <c r="NP96" s="200">
        <v>7</v>
      </c>
      <c r="NT96" s="200">
        <v>53</v>
      </c>
      <c r="NW96" s="200">
        <v>5</v>
      </c>
      <c r="NZ96" s="200">
        <v>51</v>
      </c>
      <c r="OB96" s="201">
        <v>9172</v>
      </c>
      <c r="OC96" s="200">
        <v>2845</v>
      </c>
      <c r="OD96" s="200">
        <v>72</v>
      </c>
      <c r="OE96" s="200">
        <v>2079</v>
      </c>
      <c r="OF96" s="200">
        <v>4995</v>
      </c>
      <c r="OG96" s="201">
        <v>14167</v>
      </c>
    </row>
    <row r="97" spans="1:397" ht="12.75" customHeight="1">
      <c r="A97" s="209" t="s">
        <v>217</v>
      </c>
      <c r="B97" s="23" t="s">
        <v>216</v>
      </c>
      <c r="P97" s="200">
        <v>0</v>
      </c>
      <c r="Q97" s="200">
        <v>1</v>
      </c>
      <c r="X97" s="200">
        <v>41</v>
      </c>
      <c r="Y97" s="200">
        <v>31</v>
      </c>
      <c r="Z97" s="200">
        <v>4</v>
      </c>
      <c r="AA97" s="200">
        <v>17</v>
      </c>
      <c r="AP97" s="200">
        <v>6</v>
      </c>
      <c r="AV97" s="200">
        <v>0</v>
      </c>
      <c r="AX97" s="200">
        <v>32</v>
      </c>
      <c r="BC97" s="200">
        <v>398</v>
      </c>
      <c r="BE97" s="200">
        <v>1</v>
      </c>
      <c r="BF97" s="200">
        <v>25</v>
      </c>
      <c r="BJ97" s="200">
        <v>4</v>
      </c>
      <c r="BK97" s="200">
        <v>48</v>
      </c>
      <c r="BL97" s="200">
        <v>36</v>
      </c>
      <c r="BM97" s="200">
        <v>8</v>
      </c>
      <c r="BN97" s="200">
        <v>49</v>
      </c>
      <c r="BO97" s="200">
        <v>6</v>
      </c>
      <c r="BP97" s="200">
        <v>11</v>
      </c>
      <c r="BQ97" s="200">
        <v>15</v>
      </c>
      <c r="BR97" s="200">
        <v>346</v>
      </c>
      <c r="BU97" s="200">
        <v>13</v>
      </c>
      <c r="BV97" s="200">
        <v>1</v>
      </c>
      <c r="BW97" s="200">
        <v>1</v>
      </c>
      <c r="BX97" s="200">
        <v>81</v>
      </c>
      <c r="BY97" s="200">
        <v>73</v>
      </c>
      <c r="BZ97" s="200">
        <v>40</v>
      </c>
      <c r="CA97" s="200">
        <v>223</v>
      </c>
      <c r="CC97" s="200">
        <v>11</v>
      </c>
      <c r="CE97" s="200">
        <v>31</v>
      </c>
      <c r="CF97" s="200">
        <v>15</v>
      </c>
      <c r="CK97" s="200">
        <v>0</v>
      </c>
      <c r="CL97" s="200">
        <v>0</v>
      </c>
      <c r="CN97" s="200">
        <v>231</v>
      </c>
      <c r="CP97" s="200">
        <v>0</v>
      </c>
      <c r="CR97" s="200">
        <v>72</v>
      </c>
      <c r="CT97" s="200">
        <v>124</v>
      </c>
      <c r="CW97" s="200">
        <v>1</v>
      </c>
      <c r="CX97" s="200">
        <v>38</v>
      </c>
      <c r="CZ97" s="200">
        <v>61</v>
      </c>
      <c r="DC97" s="200">
        <v>149</v>
      </c>
      <c r="DE97" s="200">
        <v>1</v>
      </c>
      <c r="DG97" s="200">
        <v>40</v>
      </c>
      <c r="DJ97" s="200">
        <v>306</v>
      </c>
      <c r="DM97" s="200">
        <v>11</v>
      </c>
      <c r="DN97" s="200">
        <v>0</v>
      </c>
      <c r="DO97" s="200">
        <v>9</v>
      </c>
      <c r="DP97" s="200">
        <v>0</v>
      </c>
      <c r="DQ97" s="200">
        <v>0</v>
      </c>
      <c r="DR97" s="200">
        <v>280</v>
      </c>
      <c r="DS97" s="200">
        <v>115</v>
      </c>
      <c r="DT97" s="200">
        <v>43</v>
      </c>
      <c r="DV97" s="200">
        <v>0</v>
      </c>
      <c r="DX97" s="200">
        <v>2</v>
      </c>
      <c r="EL97" s="200">
        <v>0</v>
      </c>
      <c r="EM97" s="200">
        <v>275</v>
      </c>
      <c r="EO97" s="200">
        <v>12</v>
      </c>
      <c r="ER97" s="200">
        <v>353</v>
      </c>
      <c r="ES97" s="200">
        <v>188</v>
      </c>
      <c r="EU97" s="200">
        <v>232</v>
      </c>
      <c r="FC97" s="200">
        <v>0</v>
      </c>
      <c r="FD97" s="200">
        <v>0</v>
      </c>
      <c r="FE97" s="200">
        <v>0</v>
      </c>
      <c r="FF97" s="200">
        <v>1</v>
      </c>
      <c r="FI97" s="200">
        <v>138</v>
      </c>
      <c r="FX97" s="200">
        <v>1</v>
      </c>
      <c r="GD97" s="200">
        <v>3</v>
      </c>
      <c r="GK97" s="200">
        <v>0</v>
      </c>
      <c r="GM97" s="200">
        <v>132</v>
      </c>
      <c r="HR97" s="200">
        <v>101</v>
      </c>
      <c r="HZ97" s="200">
        <v>5</v>
      </c>
      <c r="IA97" s="200">
        <v>18</v>
      </c>
      <c r="IB97" s="200">
        <v>94</v>
      </c>
      <c r="IC97" s="200">
        <v>8</v>
      </c>
      <c r="ID97" s="200">
        <v>0</v>
      </c>
      <c r="IG97" s="200">
        <v>0</v>
      </c>
      <c r="II97" s="200">
        <v>905</v>
      </c>
      <c r="IL97" s="200">
        <v>16</v>
      </c>
      <c r="IO97" s="200">
        <v>1</v>
      </c>
      <c r="IQ97" s="200">
        <v>3</v>
      </c>
      <c r="IR97" s="200">
        <v>49</v>
      </c>
      <c r="IS97" s="200">
        <v>285</v>
      </c>
      <c r="IZ97" s="200">
        <v>3</v>
      </c>
      <c r="JE97" s="200">
        <v>14</v>
      </c>
      <c r="JF97" s="200">
        <v>95</v>
      </c>
      <c r="JG97" s="200">
        <v>10</v>
      </c>
      <c r="JH97" s="200">
        <v>5</v>
      </c>
      <c r="JL97" s="200">
        <v>43</v>
      </c>
      <c r="JO97" s="200">
        <v>39</v>
      </c>
      <c r="JP97" s="200">
        <v>741</v>
      </c>
      <c r="JQ97" s="200">
        <v>28</v>
      </c>
      <c r="JR97" s="200">
        <v>0</v>
      </c>
      <c r="JS97" s="200">
        <v>2</v>
      </c>
      <c r="JT97" s="200">
        <v>7</v>
      </c>
      <c r="JU97" s="200">
        <v>31</v>
      </c>
      <c r="JV97" s="200">
        <v>13</v>
      </c>
      <c r="JW97" s="200">
        <v>3</v>
      </c>
      <c r="JX97" s="200">
        <v>117</v>
      </c>
      <c r="JY97" s="200">
        <v>7</v>
      </c>
      <c r="JZ97" s="200">
        <v>6</v>
      </c>
      <c r="KA97" s="200">
        <v>2</v>
      </c>
      <c r="KC97" s="200">
        <v>25</v>
      </c>
      <c r="KD97" s="200">
        <v>0</v>
      </c>
      <c r="KE97" s="200">
        <v>1</v>
      </c>
      <c r="KH97" s="200">
        <v>2</v>
      </c>
      <c r="KM97" s="200">
        <v>46</v>
      </c>
      <c r="KN97" s="200">
        <v>14</v>
      </c>
      <c r="KO97" s="200">
        <v>3</v>
      </c>
      <c r="KP97" s="200">
        <v>58</v>
      </c>
      <c r="KQ97" s="200">
        <v>0</v>
      </c>
      <c r="KS97" s="200">
        <v>83</v>
      </c>
      <c r="KT97" s="200">
        <v>23</v>
      </c>
      <c r="KU97" s="200">
        <v>135</v>
      </c>
      <c r="KV97" s="200">
        <v>3</v>
      </c>
      <c r="KW97" s="200">
        <v>32</v>
      </c>
      <c r="KX97" s="200">
        <v>5</v>
      </c>
      <c r="LA97" s="200">
        <v>71</v>
      </c>
      <c r="LB97" s="200">
        <v>12</v>
      </c>
      <c r="LC97" s="200">
        <v>1</v>
      </c>
      <c r="LD97" s="200">
        <v>7</v>
      </c>
      <c r="LE97" s="200">
        <v>118</v>
      </c>
      <c r="LF97" s="200">
        <v>138</v>
      </c>
      <c r="LG97" s="200">
        <v>4</v>
      </c>
      <c r="LH97" s="200">
        <v>17</v>
      </c>
      <c r="LI97" s="200">
        <v>7</v>
      </c>
      <c r="LJ97" s="200">
        <v>27</v>
      </c>
      <c r="LK97" s="200">
        <v>75</v>
      </c>
      <c r="LL97" s="200">
        <v>2</v>
      </c>
      <c r="LM97" s="200">
        <v>88</v>
      </c>
      <c r="LN97" s="200">
        <v>4</v>
      </c>
      <c r="LO97" s="200">
        <v>1</v>
      </c>
      <c r="LP97" s="200">
        <v>102</v>
      </c>
      <c r="LQ97" s="200">
        <v>76</v>
      </c>
      <c r="LT97" s="200">
        <v>393</v>
      </c>
      <c r="LU97" s="200">
        <v>1</v>
      </c>
      <c r="LW97" s="200">
        <v>21</v>
      </c>
      <c r="LX97" s="200">
        <v>7</v>
      </c>
      <c r="LY97" s="200">
        <v>0</v>
      </c>
      <c r="LZ97" s="200">
        <v>3</v>
      </c>
      <c r="MA97" s="200">
        <v>28</v>
      </c>
      <c r="MB97" s="200">
        <v>5</v>
      </c>
      <c r="MC97" s="200">
        <v>14</v>
      </c>
      <c r="MT97" s="200">
        <v>0</v>
      </c>
      <c r="MU97" s="200">
        <v>1</v>
      </c>
      <c r="MV97" s="200">
        <v>1</v>
      </c>
      <c r="MW97" s="200">
        <v>3</v>
      </c>
      <c r="NA97" s="200">
        <v>3</v>
      </c>
      <c r="NB97" s="200">
        <v>13</v>
      </c>
      <c r="NC97" s="200">
        <v>13</v>
      </c>
      <c r="ND97" s="200">
        <v>21</v>
      </c>
      <c r="NE97" s="200">
        <v>2</v>
      </c>
      <c r="NF97" s="200">
        <v>6</v>
      </c>
      <c r="NG97" s="200">
        <v>5</v>
      </c>
      <c r="NH97" s="200">
        <v>13</v>
      </c>
      <c r="NI97" s="200">
        <v>2</v>
      </c>
      <c r="NP97" s="200">
        <v>5</v>
      </c>
      <c r="NT97" s="200">
        <v>20</v>
      </c>
      <c r="NW97" s="200">
        <v>4</v>
      </c>
      <c r="NZ97" s="200">
        <v>47</v>
      </c>
      <c r="OB97" s="201">
        <v>8845</v>
      </c>
      <c r="OC97" s="200">
        <v>5487</v>
      </c>
      <c r="OD97" s="200">
        <v>361</v>
      </c>
      <c r="OE97" s="200">
        <v>335</v>
      </c>
      <c r="OF97" s="200">
        <v>6183</v>
      </c>
      <c r="OG97" s="201">
        <v>15028</v>
      </c>
    </row>
    <row r="98" spans="1:397" ht="12.75" customHeight="1">
      <c r="A98" s="209">
        <v>333313</v>
      </c>
      <c r="B98" s="23" t="s">
        <v>218</v>
      </c>
      <c r="X98" s="200">
        <v>5</v>
      </c>
      <c r="Y98" s="200">
        <v>3</v>
      </c>
      <c r="Z98" s="200">
        <v>0</v>
      </c>
      <c r="AA98" s="200">
        <v>1</v>
      </c>
      <c r="AP98" s="200">
        <v>5</v>
      </c>
      <c r="AR98" s="200">
        <v>17</v>
      </c>
      <c r="AX98" s="200">
        <v>3</v>
      </c>
      <c r="BC98" s="200">
        <v>1</v>
      </c>
      <c r="BE98" s="200">
        <v>0</v>
      </c>
      <c r="BF98" s="200">
        <v>0</v>
      </c>
      <c r="BH98" s="200">
        <v>0</v>
      </c>
      <c r="BI98" s="200">
        <v>12</v>
      </c>
      <c r="BJ98" s="200">
        <v>4</v>
      </c>
      <c r="BK98" s="200">
        <v>0</v>
      </c>
      <c r="BL98" s="200">
        <v>0</v>
      </c>
      <c r="BM98" s="200">
        <v>8</v>
      </c>
      <c r="BN98" s="200">
        <v>1</v>
      </c>
      <c r="BO98" s="200">
        <v>2</v>
      </c>
      <c r="BP98" s="200">
        <v>0</v>
      </c>
      <c r="BQ98" s="200">
        <v>1</v>
      </c>
      <c r="BR98" s="200">
        <v>19</v>
      </c>
      <c r="BU98" s="200">
        <v>1</v>
      </c>
      <c r="BW98" s="200">
        <v>0</v>
      </c>
      <c r="BX98" s="200">
        <v>4</v>
      </c>
      <c r="BY98" s="200">
        <v>2</v>
      </c>
      <c r="BZ98" s="200">
        <v>3</v>
      </c>
      <c r="CA98" s="200">
        <v>33</v>
      </c>
      <c r="CC98" s="200">
        <v>1</v>
      </c>
      <c r="CF98" s="200">
        <v>1</v>
      </c>
      <c r="CN98" s="200">
        <v>1</v>
      </c>
      <c r="CO98" s="200">
        <v>33</v>
      </c>
      <c r="CR98" s="200">
        <v>1</v>
      </c>
      <c r="CT98" s="200">
        <v>13</v>
      </c>
      <c r="CW98" s="200">
        <v>0</v>
      </c>
      <c r="CX98" s="200">
        <v>0</v>
      </c>
      <c r="DE98" s="200">
        <v>0</v>
      </c>
      <c r="DG98" s="200">
        <v>0</v>
      </c>
      <c r="DK98" s="200">
        <v>15</v>
      </c>
      <c r="DL98" s="200">
        <v>9</v>
      </c>
      <c r="DM98" s="200">
        <v>19</v>
      </c>
      <c r="DR98" s="200">
        <v>15</v>
      </c>
      <c r="DS98" s="200">
        <v>18</v>
      </c>
      <c r="DT98" s="200">
        <v>6</v>
      </c>
      <c r="DX98" s="200">
        <v>0</v>
      </c>
      <c r="ED98" s="200">
        <v>8</v>
      </c>
      <c r="EE98" s="200">
        <v>0</v>
      </c>
      <c r="EM98" s="200">
        <v>3</v>
      </c>
      <c r="EN98" s="200">
        <v>5</v>
      </c>
      <c r="EO98" s="200">
        <v>2</v>
      </c>
      <c r="ER98" s="200">
        <v>49</v>
      </c>
      <c r="ES98" s="200">
        <v>6</v>
      </c>
      <c r="EU98" s="200">
        <v>5</v>
      </c>
      <c r="FX98" s="200">
        <v>0</v>
      </c>
      <c r="GD98" s="200">
        <v>0</v>
      </c>
      <c r="GK98" s="200">
        <v>0</v>
      </c>
      <c r="GM98" s="200">
        <v>2</v>
      </c>
      <c r="HZ98" s="200">
        <v>0</v>
      </c>
      <c r="IA98" s="200">
        <v>1</v>
      </c>
      <c r="IB98" s="200">
        <v>0</v>
      </c>
      <c r="IC98" s="200">
        <v>3</v>
      </c>
      <c r="II98" s="200">
        <v>97</v>
      </c>
      <c r="IL98" s="200">
        <v>2</v>
      </c>
      <c r="IQ98" s="200">
        <v>0</v>
      </c>
      <c r="IS98" s="200">
        <v>39</v>
      </c>
      <c r="IZ98" s="200">
        <v>8</v>
      </c>
      <c r="JA98" s="200">
        <v>10</v>
      </c>
      <c r="JB98" s="200">
        <v>0</v>
      </c>
      <c r="JE98" s="200">
        <v>14</v>
      </c>
      <c r="JF98" s="200">
        <v>18</v>
      </c>
      <c r="JG98" s="200">
        <v>3</v>
      </c>
      <c r="JH98" s="200">
        <v>5</v>
      </c>
      <c r="JJ98" s="200">
        <v>0</v>
      </c>
      <c r="JL98" s="200">
        <v>9</v>
      </c>
      <c r="JN98" s="200">
        <v>1</v>
      </c>
      <c r="JO98" s="200">
        <v>44</v>
      </c>
      <c r="JP98" s="200">
        <v>103</v>
      </c>
      <c r="JQ98" s="200">
        <v>0</v>
      </c>
      <c r="JR98" s="200">
        <v>0</v>
      </c>
      <c r="JS98" s="200">
        <v>0</v>
      </c>
      <c r="JT98" s="200">
        <v>2</v>
      </c>
      <c r="JU98" s="200">
        <v>5</v>
      </c>
      <c r="JV98" s="200">
        <v>1</v>
      </c>
      <c r="JW98" s="200">
        <v>0</v>
      </c>
      <c r="JX98" s="200">
        <v>12</v>
      </c>
      <c r="JY98" s="200">
        <v>1</v>
      </c>
      <c r="JZ98" s="200">
        <v>1</v>
      </c>
      <c r="KC98" s="200">
        <v>2</v>
      </c>
      <c r="KH98" s="200">
        <v>0</v>
      </c>
      <c r="KM98" s="200">
        <v>24</v>
      </c>
      <c r="KN98" s="200">
        <v>7</v>
      </c>
      <c r="KO98" s="200">
        <v>2</v>
      </c>
      <c r="KP98" s="200">
        <v>7</v>
      </c>
      <c r="KS98" s="200">
        <v>11</v>
      </c>
      <c r="KT98" s="200">
        <v>9</v>
      </c>
      <c r="KU98" s="200">
        <v>11</v>
      </c>
      <c r="KV98" s="200">
        <v>0</v>
      </c>
      <c r="KW98" s="200">
        <v>7</v>
      </c>
      <c r="KX98" s="200">
        <v>6</v>
      </c>
      <c r="LA98" s="200">
        <v>12</v>
      </c>
      <c r="LB98" s="200">
        <v>1</v>
      </c>
      <c r="LC98" s="200">
        <v>0</v>
      </c>
      <c r="LD98" s="200">
        <v>1</v>
      </c>
      <c r="LE98" s="200">
        <v>15</v>
      </c>
      <c r="LF98" s="200">
        <v>23</v>
      </c>
      <c r="LH98" s="200">
        <v>3</v>
      </c>
      <c r="LI98" s="200">
        <v>1</v>
      </c>
      <c r="LJ98" s="200">
        <v>2</v>
      </c>
      <c r="LK98" s="200">
        <v>12</v>
      </c>
      <c r="LL98" s="200">
        <v>4</v>
      </c>
      <c r="LM98" s="200">
        <v>19</v>
      </c>
      <c r="LN98" s="200">
        <v>2</v>
      </c>
      <c r="LO98" s="200">
        <v>1</v>
      </c>
      <c r="LP98" s="200">
        <v>20</v>
      </c>
      <c r="LQ98" s="200">
        <v>16</v>
      </c>
      <c r="LT98" s="200">
        <v>47</v>
      </c>
      <c r="LU98" s="200">
        <v>1</v>
      </c>
      <c r="LV98" s="200">
        <v>1</v>
      </c>
      <c r="LW98" s="200">
        <v>4</v>
      </c>
      <c r="LX98" s="200">
        <v>3</v>
      </c>
      <c r="LY98" s="200">
        <v>3</v>
      </c>
      <c r="LZ98" s="200">
        <v>1</v>
      </c>
      <c r="MA98" s="200">
        <v>2</v>
      </c>
      <c r="MB98" s="200">
        <v>11</v>
      </c>
      <c r="MC98" s="200">
        <v>3</v>
      </c>
      <c r="MT98" s="200">
        <v>0</v>
      </c>
      <c r="MU98" s="200">
        <v>0</v>
      </c>
      <c r="MV98" s="200">
        <v>0</v>
      </c>
      <c r="MW98" s="200">
        <v>0</v>
      </c>
      <c r="NA98" s="200">
        <v>0</v>
      </c>
      <c r="NB98" s="200">
        <v>2</v>
      </c>
      <c r="NC98" s="200">
        <v>2</v>
      </c>
      <c r="ND98" s="200">
        <v>3</v>
      </c>
      <c r="NE98" s="200">
        <v>0</v>
      </c>
      <c r="NF98" s="200">
        <v>0</v>
      </c>
      <c r="NG98" s="200">
        <v>0</v>
      </c>
      <c r="NH98" s="200">
        <v>1</v>
      </c>
      <c r="NI98" s="200">
        <v>0</v>
      </c>
      <c r="NP98" s="200">
        <v>0</v>
      </c>
      <c r="NT98" s="200">
        <v>0</v>
      </c>
      <c r="NW98" s="200">
        <v>0</v>
      </c>
      <c r="NZ98" s="200">
        <v>8</v>
      </c>
      <c r="OB98" s="201">
        <v>1031</v>
      </c>
      <c r="OC98" s="200">
        <v>943</v>
      </c>
      <c r="OD98" s="200">
        <v>31</v>
      </c>
      <c r="OE98" s="200">
        <v>217</v>
      </c>
      <c r="OF98" s="200">
        <v>1191</v>
      </c>
      <c r="OG98" s="201">
        <v>2222</v>
      </c>
    </row>
    <row r="99" spans="1:397" ht="12.75" customHeight="1">
      <c r="A99" s="209">
        <v>333314</v>
      </c>
      <c r="B99" s="23" t="s">
        <v>219</v>
      </c>
      <c r="Q99" s="200">
        <v>1</v>
      </c>
      <c r="X99" s="200">
        <v>28</v>
      </c>
      <c r="Y99" s="200">
        <v>7</v>
      </c>
      <c r="Z99" s="200">
        <v>2</v>
      </c>
      <c r="AA99" s="200">
        <v>9</v>
      </c>
      <c r="AR99" s="200">
        <v>118</v>
      </c>
      <c r="BC99" s="200">
        <v>23</v>
      </c>
      <c r="BE99" s="200">
        <v>31</v>
      </c>
      <c r="BF99" s="200">
        <v>9</v>
      </c>
      <c r="BH99" s="200">
        <v>2</v>
      </c>
      <c r="BI99" s="200">
        <v>29</v>
      </c>
      <c r="BK99" s="200">
        <v>9</v>
      </c>
      <c r="BL99" s="200">
        <v>13</v>
      </c>
      <c r="BM99" s="200">
        <v>2</v>
      </c>
      <c r="BO99" s="200">
        <v>6</v>
      </c>
      <c r="BP99" s="200">
        <v>2</v>
      </c>
      <c r="BR99" s="200">
        <v>35</v>
      </c>
      <c r="BW99" s="200">
        <v>0</v>
      </c>
      <c r="BX99" s="200">
        <v>15</v>
      </c>
      <c r="BY99" s="200">
        <v>19</v>
      </c>
      <c r="BZ99" s="200">
        <v>10</v>
      </c>
      <c r="CA99" s="200">
        <v>4</v>
      </c>
      <c r="CC99" s="200">
        <v>3</v>
      </c>
      <c r="CF99" s="200">
        <v>5</v>
      </c>
      <c r="CN99" s="200">
        <v>59</v>
      </c>
      <c r="CP99" s="200">
        <v>386</v>
      </c>
      <c r="CT99" s="200">
        <v>0</v>
      </c>
      <c r="CX99" s="200">
        <v>2</v>
      </c>
      <c r="DE99" s="200">
        <v>1</v>
      </c>
      <c r="DG99" s="200">
        <v>0</v>
      </c>
      <c r="DM99" s="200">
        <v>42</v>
      </c>
      <c r="DO99" s="200">
        <v>2</v>
      </c>
      <c r="DP99" s="200">
        <v>0</v>
      </c>
      <c r="DR99" s="200">
        <v>92</v>
      </c>
      <c r="DS99" s="200">
        <v>52</v>
      </c>
      <c r="DT99" s="200">
        <v>53</v>
      </c>
      <c r="DZ99" s="200">
        <v>19</v>
      </c>
      <c r="EL99" s="200">
        <v>1</v>
      </c>
      <c r="EM99" s="200">
        <v>4</v>
      </c>
      <c r="EO99" s="200">
        <v>17</v>
      </c>
      <c r="ER99" s="200">
        <v>1</v>
      </c>
      <c r="FD99" s="200">
        <v>1</v>
      </c>
      <c r="GK99" s="200">
        <v>0</v>
      </c>
      <c r="GM99" s="200">
        <v>64</v>
      </c>
      <c r="HZ99" s="200">
        <v>1</v>
      </c>
      <c r="IA99" s="200">
        <v>12</v>
      </c>
      <c r="IB99" s="200">
        <v>5</v>
      </c>
      <c r="IC99" s="200">
        <v>1</v>
      </c>
      <c r="II99" s="200">
        <v>3</v>
      </c>
      <c r="IL99" s="200">
        <v>18</v>
      </c>
      <c r="IQ99" s="200">
        <v>2</v>
      </c>
      <c r="IR99" s="200">
        <v>3</v>
      </c>
      <c r="JE99" s="200">
        <v>85</v>
      </c>
      <c r="JF99" s="200">
        <v>83</v>
      </c>
      <c r="JG99" s="200">
        <v>34</v>
      </c>
      <c r="JL99" s="200">
        <v>14</v>
      </c>
      <c r="JO99" s="200">
        <v>6</v>
      </c>
      <c r="JP99" s="200">
        <v>217</v>
      </c>
      <c r="JQ99" s="200">
        <v>0</v>
      </c>
      <c r="JR99" s="200">
        <v>0</v>
      </c>
      <c r="JS99" s="200">
        <v>0</v>
      </c>
      <c r="JT99" s="200">
        <v>1</v>
      </c>
      <c r="JU99" s="200">
        <v>14</v>
      </c>
      <c r="JV99" s="200">
        <v>2</v>
      </c>
      <c r="JW99" s="200">
        <v>1</v>
      </c>
      <c r="JX99" s="200">
        <v>44</v>
      </c>
      <c r="JY99" s="200">
        <v>3</v>
      </c>
      <c r="JZ99" s="200">
        <v>0</v>
      </c>
      <c r="KC99" s="200">
        <v>10</v>
      </c>
      <c r="KH99" s="200">
        <v>0</v>
      </c>
      <c r="KM99" s="200">
        <v>10</v>
      </c>
      <c r="KN99" s="200">
        <v>4</v>
      </c>
      <c r="KO99" s="200">
        <v>1</v>
      </c>
      <c r="KP99" s="200">
        <v>19</v>
      </c>
      <c r="KS99" s="200">
        <v>21</v>
      </c>
      <c r="KT99" s="200">
        <v>11</v>
      </c>
      <c r="KU99" s="200">
        <v>28</v>
      </c>
      <c r="KV99" s="200">
        <v>1</v>
      </c>
      <c r="KW99" s="200">
        <v>13</v>
      </c>
      <c r="KX99" s="200">
        <v>5</v>
      </c>
      <c r="LA99" s="200">
        <v>27</v>
      </c>
      <c r="LB99" s="200">
        <v>3</v>
      </c>
      <c r="LC99" s="200">
        <v>0</v>
      </c>
      <c r="LD99" s="200">
        <v>2</v>
      </c>
      <c r="LE99" s="200">
        <v>19</v>
      </c>
      <c r="LF99" s="200">
        <v>49</v>
      </c>
      <c r="LG99" s="200">
        <v>9</v>
      </c>
      <c r="LH99" s="200">
        <v>4</v>
      </c>
      <c r="LI99" s="200">
        <v>1</v>
      </c>
      <c r="LJ99" s="200">
        <v>11</v>
      </c>
      <c r="LK99" s="200">
        <v>39</v>
      </c>
      <c r="LL99" s="200">
        <v>19</v>
      </c>
      <c r="LM99" s="200">
        <v>35</v>
      </c>
      <c r="LN99" s="200">
        <v>2</v>
      </c>
      <c r="LO99" s="200">
        <v>0</v>
      </c>
      <c r="LP99" s="200">
        <v>44</v>
      </c>
      <c r="LQ99" s="200">
        <v>17</v>
      </c>
      <c r="LT99" s="200">
        <v>126</v>
      </c>
      <c r="LU99" s="200">
        <v>1</v>
      </c>
      <c r="LV99" s="200">
        <v>9</v>
      </c>
      <c r="LW99" s="200">
        <v>22</v>
      </c>
      <c r="LX99" s="200">
        <v>25</v>
      </c>
      <c r="LY99" s="200">
        <v>1</v>
      </c>
      <c r="LZ99" s="200">
        <v>13</v>
      </c>
      <c r="MA99" s="200">
        <v>12</v>
      </c>
      <c r="MB99" s="200">
        <v>13</v>
      </c>
      <c r="MC99" s="200">
        <v>5</v>
      </c>
      <c r="MT99" s="200">
        <v>0</v>
      </c>
      <c r="MU99" s="200">
        <v>1</v>
      </c>
      <c r="MV99" s="200">
        <v>0</v>
      </c>
      <c r="MW99" s="200">
        <v>1</v>
      </c>
      <c r="NA99" s="200">
        <v>1</v>
      </c>
      <c r="NB99" s="200">
        <v>6</v>
      </c>
      <c r="NC99" s="200">
        <v>5</v>
      </c>
      <c r="ND99" s="200">
        <v>8</v>
      </c>
      <c r="NE99" s="200">
        <v>0</v>
      </c>
      <c r="NF99" s="200">
        <v>3</v>
      </c>
      <c r="NG99" s="200">
        <v>2</v>
      </c>
      <c r="NH99" s="200">
        <v>7</v>
      </c>
      <c r="NI99" s="200">
        <v>1</v>
      </c>
      <c r="NL99" s="200">
        <v>17</v>
      </c>
      <c r="NP99" s="200">
        <v>1</v>
      </c>
      <c r="NW99" s="200">
        <v>2</v>
      </c>
      <c r="NZ99" s="200">
        <v>16</v>
      </c>
      <c r="OB99" s="201">
        <v>2428</v>
      </c>
      <c r="OC99" s="200">
        <v>2006</v>
      </c>
      <c r="OD99" s="200">
        <v>24</v>
      </c>
      <c r="OE99" s="200">
        <v>47</v>
      </c>
      <c r="OF99" s="200">
        <v>2077</v>
      </c>
      <c r="OG99" s="201">
        <v>4505</v>
      </c>
    </row>
    <row r="100" spans="1:397" ht="12.75" customHeight="1">
      <c r="A100" s="209">
        <v>333315</v>
      </c>
      <c r="B100" s="23" t="s">
        <v>220</v>
      </c>
      <c r="X100" s="200">
        <v>13</v>
      </c>
      <c r="Y100" s="200">
        <v>3</v>
      </c>
      <c r="Z100" s="200">
        <v>1</v>
      </c>
      <c r="AA100" s="200">
        <v>1</v>
      </c>
      <c r="AR100" s="200">
        <v>1</v>
      </c>
      <c r="AX100" s="200">
        <v>1</v>
      </c>
      <c r="BC100" s="200">
        <v>5</v>
      </c>
      <c r="BJ100" s="200">
        <v>1</v>
      </c>
      <c r="BK100" s="200">
        <v>1</v>
      </c>
      <c r="BL100" s="200">
        <v>3</v>
      </c>
      <c r="BM100" s="200">
        <v>9</v>
      </c>
      <c r="BN100" s="200">
        <v>9</v>
      </c>
      <c r="BO100" s="200">
        <v>27</v>
      </c>
      <c r="BP100" s="200">
        <v>0</v>
      </c>
      <c r="BQ100" s="200">
        <v>0</v>
      </c>
      <c r="BU100" s="200">
        <v>0</v>
      </c>
      <c r="BV100" s="200">
        <v>0</v>
      </c>
      <c r="BW100" s="200">
        <v>0</v>
      </c>
      <c r="BX100" s="200">
        <v>2</v>
      </c>
      <c r="BY100" s="200">
        <v>1</v>
      </c>
      <c r="BZ100" s="200">
        <v>1</v>
      </c>
      <c r="CA100" s="200">
        <v>0</v>
      </c>
      <c r="CC100" s="200">
        <v>0</v>
      </c>
      <c r="CF100" s="200">
        <v>0</v>
      </c>
      <c r="CP100" s="200">
        <v>8</v>
      </c>
      <c r="CQ100" s="200">
        <v>45</v>
      </c>
      <c r="CT100" s="200">
        <v>2</v>
      </c>
      <c r="CX100" s="200">
        <v>1</v>
      </c>
      <c r="DE100" s="200">
        <v>0</v>
      </c>
      <c r="DG100" s="200">
        <v>0</v>
      </c>
      <c r="DR100" s="200">
        <v>18</v>
      </c>
      <c r="DS100" s="200">
        <v>74</v>
      </c>
      <c r="DT100" s="200">
        <v>7</v>
      </c>
      <c r="DX100" s="200">
        <v>0</v>
      </c>
      <c r="EE100" s="200">
        <v>0</v>
      </c>
      <c r="EF100" s="200">
        <v>3</v>
      </c>
      <c r="EL100" s="200">
        <v>0</v>
      </c>
      <c r="EM100" s="200">
        <v>10</v>
      </c>
      <c r="EQ100" s="200">
        <v>0</v>
      </c>
      <c r="GM100" s="200">
        <v>36</v>
      </c>
      <c r="HV100" s="200">
        <v>0</v>
      </c>
      <c r="HZ100" s="200">
        <v>28</v>
      </c>
      <c r="IA100" s="200">
        <v>3</v>
      </c>
      <c r="IB100" s="200">
        <v>27</v>
      </c>
      <c r="IC100" s="200">
        <v>56</v>
      </c>
      <c r="ID100" s="200">
        <v>0</v>
      </c>
      <c r="IG100" s="200">
        <v>0</v>
      </c>
      <c r="II100" s="200">
        <v>1</v>
      </c>
      <c r="IL100" s="200">
        <v>4</v>
      </c>
      <c r="IM100" s="200">
        <v>31</v>
      </c>
      <c r="IN100" s="200">
        <v>9</v>
      </c>
      <c r="IP100" s="200">
        <v>18</v>
      </c>
      <c r="IQ100" s="200">
        <v>38</v>
      </c>
      <c r="IR100" s="200">
        <v>24</v>
      </c>
      <c r="IT100" s="200">
        <v>1</v>
      </c>
      <c r="JA100" s="200">
        <v>6</v>
      </c>
      <c r="JB100" s="200">
        <v>2</v>
      </c>
      <c r="JE100" s="200">
        <v>41</v>
      </c>
      <c r="JF100" s="200">
        <v>9</v>
      </c>
      <c r="JG100" s="200">
        <v>8</v>
      </c>
      <c r="JH100" s="200">
        <v>1</v>
      </c>
      <c r="JL100" s="200">
        <v>8</v>
      </c>
      <c r="JP100" s="200">
        <v>138</v>
      </c>
      <c r="JQ100" s="200">
        <v>0</v>
      </c>
      <c r="JR100" s="200">
        <v>0</v>
      </c>
      <c r="JS100" s="200">
        <v>0</v>
      </c>
      <c r="JT100" s="200">
        <v>2</v>
      </c>
      <c r="JU100" s="200">
        <v>3</v>
      </c>
      <c r="JV100" s="200">
        <v>4</v>
      </c>
      <c r="JW100" s="200">
        <v>1</v>
      </c>
      <c r="JX100" s="200">
        <v>16</v>
      </c>
      <c r="JZ100" s="200">
        <v>0</v>
      </c>
      <c r="KC100" s="200">
        <v>4</v>
      </c>
      <c r="KD100" s="200">
        <v>0</v>
      </c>
      <c r="KE100" s="200">
        <v>0</v>
      </c>
      <c r="KH100" s="200">
        <v>0</v>
      </c>
      <c r="KM100" s="200">
        <v>2</v>
      </c>
      <c r="KN100" s="200">
        <v>1</v>
      </c>
      <c r="KO100" s="200">
        <v>0</v>
      </c>
      <c r="KP100" s="200">
        <v>1</v>
      </c>
      <c r="KS100" s="200">
        <v>13</v>
      </c>
      <c r="KT100" s="200">
        <v>16</v>
      </c>
      <c r="KU100" s="200">
        <v>0</v>
      </c>
      <c r="KV100" s="200">
        <v>0</v>
      </c>
      <c r="KW100" s="200">
        <v>14</v>
      </c>
      <c r="KX100" s="200">
        <v>6</v>
      </c>
      <c r="LA100" s="200">
        <v>14</v>
      </c>
      <c r="LB100" s="200">
        <v>0</v>
      </c>
      <c r="LC100" s="200">
        <v>0</v>
      </c>
      <c r="LD100" s="200">
        <v>1</v>
      </c>
      <c r="LF100" s="200">
        <v>23</v>
      </c>
      <c r="LH100" s="200">
        <v>0</v>
      </c>
      <c r="LI100" s="200">
        <v>0</v>
      </c>
      <c r="LJ100" s="200">
        <v>3</v>
      </c>
      <c r="LK100" s="200">
        <v>7</v>
      </c>
      <c r="LM100" s="200">
        <v>14</v>
      </c>
      <c r="LP100" s="200">
        <v>12</v>
      </c>
      <c r="LQ100" s="200">
        <v>3</v>
      </c>
      <c r="LT100" s="200">
        <v>55</v>
      </c>
      <c r="LW100" s="200">
        <v>14</v>
      </c>
      <c r="LZ100" s="200">
        <v>0</v>
      </c>
      <c r="MA100" s="200">
        <v>1</v>
      </c>
      <c r="MC100" s="200">
        <v>1</v>
      </c>
      <c r="NF100" s="200">
        <v>0</v>
      </c>
      <c r="NG100" s="200">
        <v>1</v>
      </c>
      <c r="NH100" s="200">
        <v>1</v>
      </c>
      <c r="NT100" s="200">
        <v>4</v>
      </c>
      <c r="NW100" s="200">
        <v>0</v>
      </c>
      <c r="NZ100" s="200">
        <v>8</v>
      </c>
      <c r="OB100" s="201">
        <v>985</v>
      </c>
      <c r="OC100" s="200">
        <v>1161</v>
      </c>
      <c r="OD100" s="200">
        <v>5</v>
      </c>
      <c r="OE100" s="200">
        <v>230</v>
      </c>
      <c r="OF100" s="200">
        <v>1397</v>
      </c>
      <c r="OG100" s="201">
        <v>2382</v>
      </c>
    </row>
    <row r="101" spans="1:397" ht="12.75" customHeight="1">
      <c r="A101" s="209" t="s">
        <v>222</v>
      </c>
      <c r="B101" s="23" t="s">
        <v>221</v>
      </c>
      <c r="Q101" s="200">
        <v>1</v>
      </c>
      <c r="U101" s="200">
        <v>0</v>
      </c>
      <c r="X101" s="200">
        <v>22</v>
      </c>
      <c r="Y101" s="200">
        <v>16</v>
      </c>
      <c r="Z101" s="200">
        <v>2</v>
      </c>
      <c r="AA101" s="200">
        <v>8</v>
      </c>
      <c r="AN101" s="200">
        <v>1</v>
      </c>
      <c r="AP101" s="200">
        <v>10</v>
      </c>
      <c r="AX101" s="200">
        <v>7</v>
      </c>
      <c r="BC101" s="200">
        <v>179</v>
      </c>
      <c r="BD101" s="200">
        <v>0</v>
      </c>
      <c r="BE101" s="200">
        <v>54</v>
      </c>
      <c r="BF101" s="200">
        <v>30</v>
      </c>
      <c r="BG101" s="200">
        <v>1</v>
      </c>
      <c r="BH101" s="200">
        <v>30</v>
      </c>
      <c r="BI101" s="200">
        <v>514</v>
      </c>
      <c r="BJ101" s="200">
        <v>18</v>
      </c>
      <c r="BK101" s="200">
        <v>15</v>
      </c>
      <c r="BL101" s="200">
        <v>23</v>
      </c>
      <c r="BM101" s="200">
        <v>15</v>
      </c>
      <c r="BN101" s="200">
        <v>2</v>
      </c>
      <c r="BO101" s="200">
        <v>1</v>
      </c>
      <c r="BP101" s="200">
        <v>1</v>
      </c>
      <c r="BQ101" s="200">
        <v>51</v>
      </c>
      <c r="BR101" s="200">
        <v>29</v>
      </c>
      <c r="BU101" s="200">
        <v>42</v>
      </c>
      <c r="BW101" s="200">
        <v>0</v>
      </c>
      <c r="BX101" s="200">
        <v>15</v>
      </c>
      <c r="BY101" s="200">
        <v>9</v>
      </c>
      <c r="BZ101" s="200">
        <v>4</v>
      </c>
      <c r="CA101" s="200">
        <v>104</v>
      </c>
      <c r="CC101" s="200">
        <v>9</v>
      </c>
      <c r="CF101" s="200">
        <v>2</v>
      </c>
      <c r="CN101" s="200">
        <v>3</v>
      </c>
      <c r="CR101" s="200">
        <v>138</v>
      </c>
      <c r="CT101" s="200">
        <v>23</v>
      </c>
      <c r="CX101" s="200">
        <v>12</v>
      </c>
      <c r="DE101" s="200">
        <v>3</v>
      </c>
      <c r="DG101" s="200">
        <v>2</v>
      </c>
      <c r="DJ101" s="200">
        <v>3</v>
      </c>
      <c r="DR101" s="200">
        <v>33</v>
      </c>
      <c r="DS101" s="200">
        <v>20</v>
      </c>
      <c r="DT101" s="200">
        <v>8</v>
      </c>
      <c r="EM101" s="200">
        <v>171</v>
      </c>
      <c r="EN101" s="200">
        <v>5</v>
      </c>
      <c r="EO101" s="200">
        <v>16</v>
      </c>
      <c r="ER101" s="200">
        <v>12</v>
      </c>
      <c r="ES101" s="200">
        <v>31</v>
      </c>
      <c r="EU101" s="200">
        <v>6</v>
      </c>
      <c r="FI101" s="200">
        <v>48</v>
      </c>
      <c r="GM101" s="200">
        <v>21</v>
      </c>
      <c r="HR101" s="200">
        <v>237</v>
      </c>
      <c r="HZ101" s="200">
        <v>5</v>
      </c>
      <c r="IA101" s="200">
        <v>5</v>
      </c>
      <c r="IB101" s="200">
        <v>7</v>
      </c>
      <c r="IC101" s="200">
        <v>8</v>
      </c>
      <c r="IG101" s="200">
        <v>1</v>
      </c>
      <c r="II101" s="200">
        <v>5</v>
      </c>
      <c r="IL101" s="200">
        <v>5</v>
      </c>
      <c r="IN101" s="200">
        <v>15</v>
      </c>
      <c r="IQ101" s="200">
        <v>1</v>
      </c>
      <c r="IZ101" s="200">
        <v>56</v>
      </c>
      <c r="JB101" s="200">
        <v>0</v>
      </c>
      <c r="JE101" s="200">
        <v>3</v>
      </c>
      <c r="JF101" s="200">
        <v>13</v>
      </c>
      <c r="JG101" s="200">
        <v>5</v>
      </c>
      <c r="JH101" s="200">
        <v>3</v>
      </c>
      <c r="JI101" s="200">
        <v>3</v>
      </c>
      <c r="JJ101" s="200">
        <v>0</v>
      </c>
      <c r="JL101" s="200">
        <v>27</v>
      </c>
      <c r="JN101" s="200">
        <v>7</v>
      </c>
      <c r="JO101" s="200">
        <v>3</v>
      </c>
      <c r="JP101" s="200">
        <v>268</v>
      </c>
      <c r="JU101" s="200">
        <v>6</v>
      </c>
      <c r="JV101" s="200">
        <v>5</v>
      </c>
      <c r="JW101" s="200">
        <v>2</v>
      </c>
      <c r="JX101" s="200">
        <v>47</v>
      </c>
      <c r="JY101" s="200">
        <v>1</v>
      </c>
      <c r="JZ101" s="200">
        <v>0</v>
      </c>
      <c r="KC101" s="200">
        <v>8</v>
      </c>
      <c r="KH101" s="200">
        <v>0</v>
      </c>
      <c r="KM101" s="200">
        <v>12</v>
      </c>
      <c r="KN101" s="200">
        <v>4</v>
      </c>
      <c r="KO101" s="200">
        <v>1</v>
      </c>
      <c r="KP101" s="200">
        <v>10</v>
      </c>
      <c r="KS101" s="200">
        <v>14</v>
      </c>
      <c r="KT101" s="200">
        <v>10</v>
      </c>
      <c r="KU101" s="200">
        <v>26</v>
      </c>
      <c r="KV101" s="200">
        <v>1</v>
      </c>
      <c r="KW101" s="200">
        <v>12</v>
      </c>
      <c r="KX101" s="200">
        <v>5</v>
      </c>
      <c r="LA101" s="200">
        <v>10</v>
      </c>
      <c r="LB101" s="200">
        <v>5</v>
      </c>
      <c r="LC101" s="200">
        <v>0</v>
      </c>
      <c r="LD101" s="200">
        <v>3</v>
      </c>
      <c r="LE101" s="200">
        <v>18</v>
      </c>
      <c r="LF101" s="200">
        <v>22</v>
      </c>
      <c r="LH101" s="200">
        <v>3</v>
      </c>
      <c r="LI101" s="200">
        <v>1</v>
      </c>
      <c r="LJ101" s="200">
        <v>8</v>
      </c>
      <c r="LK101" s="200">
        <v>10</v>
      </c>
      <c r="LL101" s="200">
        <v>0</v>
      </c>
      <c r="LM101" s="200">
        <v>12</v>
      </c>
      <c r="LN101" s="200">
        <v>1</v>
      </c>
      <c r="LO101" s="200">
        <v>0</v>
      </c>
      <c r="LP101" s="200">
        <v>18</v>
      </c>
      <c r="LQ101" s="200">
        <v>11</v>
      </c>
      <c r="LT101" s="200">
        <v>141</v>
      </c>
      <c r="LU101" s="200">
        <v>1</v>
      </c>
      <c r="LW101" s="200">
        <v>2</v>
      </c>
      <c r="LX101" s="200">
        <v>2</v>
      </c>
      <c r="LZ101" s="200">
        <v>1</v>
      </c>
      <c r="MA101" s="200">
        <v>10</v>
      </c>
      <c r="MB101" s="200">
        <v>1</v>
      </c>
      <c r="MC101" s="200">
        <v>6</v>
      </c>
      <c r="MU101" s="200">
        <v>0</v>
      </c>
      <c r="MV101" s="200">
        <v>0</v>
      </c>
      <c r="MW101" s="200">
        <v>1</v>
      </c>
      <c r="NA101" s="200">
        <v>0</v>
      </c>
      <c r="NB101" s="200">
        <v>2</v>
      </c>
      <c r="NC101" s="200">
        <v>2</v>
      </c>
      <c r="ND101" s="200">
        <v>3</v>
      </c>
      <c r="NE101" s="200">
        <v>0</v>
      </c>
      <c r="NF101" s="200">
        <v>3</v>
      </c>
      <c r="NG101" s="200">
        <v>2</v>
      </c>
      <c r="NH101" s="200">
        <v>6</v>
      </c>
      <c r="NI101" s="200">
        <v>1</v>
      </c>
      <c r="NP101" s="200">
        <v>1</v>
      </c>
      <c r="NW101" s="200">
        <v>3</v>
      </c>
      <c r="NZ101" s="200">
        <v>8</v>
      </c>
      <c r="OB101" s="201">
        <v>2929</v>
      </c>
      <c r="OC101" s="200">
        <v>1522</v>
      </c>
      <c r="OD101" s="200">
        <v>43</v>
      </c>
      <c r="OE101" s="200">
        <v>866</v>
      </c>
      <c r="OF101" s="200">
        <v>2430</v>
      </c>
      <c r="OG101" s="201">
        <v>5360</v>
      </c>
    </row>
    <row r="102" spans="1:397" ht="12.75" customHeight="1">
      <c r="A102" s="209">
        <v>333414</v>
      </c>
      <c r="B102" s="23" t="s">
        <v>223</v>
      </c>
      <c r="P102" s="200">
        <v>0</v>
      </c>
      <c r="Q102" s="200">
        <v>0</v>
      </c>
      <c r="U102" s="200">
        <v>3</v>
      </c>
      <c r="X102" s="200">
        <v>21</v>
      </c>
      <c r="Y102" s="200">
        <v>17</v>
      </c>
      <c r="Z102" s="200">
        <v>2</v>
      </c>
      <c r="AA102" s="200">
        <v>15</v>
      </c>
      <c r="AV102" s="200">
        <v>0</v>
      </c>
      <c r="AX102" s="200">
        <v>9</v>
      </c>
      <c r="BC102" s="200">
        <v>376</v>
      </c>
      <c r="BE102" s="200">
        <v>19</v>
      </c>
      <c r="BF102" s="200">
        <v>7</v>
      </c>
      <c r="BI102" s="200">
        <v>79</v>
      </c>
      <c r="BJ102" s="200">
        <v>11</v>
      </c>
      <c r="BK102" s="200">
        <v>81</v>
      </c>
      <c r="BL102" s="200">
        <v>28</v>
      </c>
      <c r="BM102" s="200">
        <v>16</v>
      </c>
      <c r="BN102" s="200">
        <v>4</v>
      </c>
      <c r="BO102" s="200">
        <v>16</v>
      </c>
      <c r="BP102" s="200">
        <v>3</v>
      </c>
      <c r="BQ102" s="200">
        <v>5</v>
      </c>
      <c r="BR102" s="200">
        <v>2</v>
      </c>
      <c r="BS102" s="200">
        <v>12</v>
      </c>
      <c r="BU102" s="200">
        <v>1</v>
      </c>
      <c r="BV102" s="200">
        <v>0</v>
      </c>
      <c r="BW102" s="200">
        <v>1</v>
      </c>
      <c r="BX102" s="200">
        <v>21</v>
      </c>
      <c r="BY102" s="200">
        <v>27</v>
      </c>
      <c r="BZ102" s="200">
        <v>14</v>
      </c>
      <c r="CA102" s="200">
        <v>9</v>
      </c>
      <c r="CC102" s="200">
        <v>4</v>
      </c>
      <c r="CE102" s="200">
        <v>24</v>
      </c>
      <c r="CF102" s="200">
        <v>5</v>
      </c>
      <c r="CN102" s="200">
        <v>4</v>
      </c>
      <c r="CS102" s="200">
        <v>205</v>
      </c>
      <c r="CT102" s="200">
        <v>2</v>
      </c>
      <c r="CX102" s="200">
        <v>7</v>
      </c>
      <c r="DE102" s="200">
        <v>2</v>
      </c>
      <c r="DG102" s="200">
        <v>1</v>
      </c>
      <c r="DM102" s="200">
        <v>2</v>
      </c>
      <c r="DN102" s="200">
        <v>0</v>
      </c>
      <c r="DO102" s="200">
        <v>0</v>
      </c>
      <c r="DP102" s="200">
        <v>0</v>
      </c>
      <c r="DR102" s="200">
        <v>5</v>
      </c>
      <c r="DS102" s="200">
        <v>32</v>
      </c>
      <c r="DT102" s="200">
        <v>14</v>
      </c>
      <c r="DV102" s="200">
        <v>24</v>
      </c>
      <c r="DW102" s="200">
        <v>101</v>
      </c>
      <c r="EL102" s="200">
        <v>0</v>
      </c>
      <c r="EM102" s="200">
        <v>25</v>
      </c>
      <c r="EO102" s="200">
        <v>7</v>
      </c>
      <c r="EQ102" s="200">
        <v>0</v>
      </c>
      <c r="GK102" s="200">
        <v>0</v>
      </c>
      <c r="GM102" s="200">
        <v>61</v>
      </c>
      <c r="HZ102" s="200">
        <v>2</v>
      </c>
      <c r="IA102" s="200">
        <v>8</v>
      </c>
      <c r="IB102" s="200">
        <v>119</v>
      </c>
      <c r="IC102" s="200">
        <v>3</v>
      </c>
      <c r="IG102" s="200">
        <v>0</v>
      </c>
      <c r="II102" s="200">
        <v>7</v>
      </c>
      <c r="IL102" s="200">
        <v>20</v>
      </c>
      <c r="IQ102" s="200">
        <v>1</v>
      </c>
      <c r="IZ102" s="200">
        <v>210</v>
      </c>
      <c r="JE102" s="200">
        <v>5</v>
      </c>
      <c r="JF102" s="200">
        <v>8</v>
      </c>
      <c r="JL102" s="200">
        <v>75</v>
      </c>
      <c r="JO102" s="200">
        <v>5</v>
      </c>
      <c r="JP102" s="200">
        <v>247</v>
      </c>
      <c r="JQ102" s="200">
        <v>0</v>
      </c>
      <c r="JR102" s="200">
        <v>1</v>
      </c>
      <c r="JS102" s="200">
        <v>1</v>
      </c>
      <c r="JT102" s="200">
        <v>9</v>
      </c>
      <c r="JU102" s="200">
        <v>21</v>
      </c>
      <c r="JV102" s="200">
        <v>9</v>
      </c>
      <c r="JW102" s="200">
        <v>2</v>
      </c>
      <c r="JX102" s="200">
        <v>44</v>
      </c>
      <c r="JY102" s="200">
        <v>5</v>
      </c>
      <c r="JZ102" s="200">
        <v>0</v>
      </c>
      <c r="KC102" s="200">
        <v>9</v>
      </c>
      <c r="KH102" s="200">
        <v>1</v>
      </c>
      <c r="KM102" s="200">
        <v>16</v>
      </c>
      <c r="KN102" s="200">
        <v>6</v>
      </c>
      <c r="KO102" s="200">
        <v>1</v>
      </c>
      <c r="KP102" s="200">
        <v>37</v>
      </c>
      <c r="KS102" s="200">
        <v>43</v>
      </c>
      <c r="KT102" s="200">
        <v>34</v>
      </c>
      <c r="KU102" s="200">
        <v>84</v>
      </c>
      <c r="KV102" s="200">
        <v>2</v>
      </c>
      <c r="KW102" s="200">
        <v>15</v>
      </c>
      <c r="KX102" s="200">
        <v>5</v>
      </c>
      <c r="LA102" s="200">
        <v>7</v>
      </c>
      <c r="LB102" s="200">
        <v>5</v>
      </c>
      <c r="LC102" s="200">
        <v>0</v>
      </c>
      <c r="LD102" s="200">
        <v>3</v>
      </c>
      <c r="LE102" s="200">
        <v>58</v>
      </c>
      <c r="LF102" s="200">
        <v>34</v>
      </c>
      <c r="LH102" s="200">
        <v>9</v>
      </c>
      <c r="LI102" s="200">
        <v>4</v>
      </c>
      <c r="LJ102" s="200">
        <v>21</v>
      </c>
      <c r="LK102" s="200">
        <v>38</v>
      </c>
      <c r="LL102" s="200">
        <v>5</v>
      </c>
      <c r="LM102" s="200">
        <v>16</v>
      </c>
      <c r="LN102" s="200">
        <v>3</v>
      </c>
      <c r="LO102" s="200">
        <v>1</v>
      </c>
      <c r="LP102" s="200">
        <v>44</v>
      </c>
      <c r="LQ102" s="200">
        <v>34</v>
      </c>
      <c r="LT102" s="200">
        <v>129</v>
      </c>
      <c r="LU102" s="200">
        <v>1</v>
      </c>
      <c r="LV102" s="200">
        <v>0</v>
      </c>
      <c r="LW102" s="200">
        <v>4</v>
      </c>
      <c r="LX102" s="200">
        <v>8</v>
      </c>
      <c r="LZ102" s="200">
        <v>2</v>
      </c>
      <c r="MA102" s="200">
        <v>22</v>
      </c>
      <c r="MB102" s="200">
        <v>3</v>
      </c>
      <c r="MC102" s="200">
        <v>8</v>
      </c>
      <c r="MT102" s="200">
        <v>0</v>
      </c>
      <c r="MU102" s="200">
        <v>1</v>
      </c>
      <c r="MV102" s="200">
        <v>0</v>
      </c>
      <c r="MW102" s="200">
        <v>2</v>
      </c>
      <c r="NA102" s="200">
        <v>2</v>
      </c>
      <c r="NB102" s="200">
        <v>10</v>
      </c>
      <c r="NC102" s="200">
        <v>9</v>
      </c>
      <c r="ND102" s="200">
        <v>16</v>
      </c>
      <c r="NE102" s="200">
        <v>1</v>
      </c>
      <c r="NF102" s="200">
        <v>5</v>
      </c>
      <c r="NG102" s="200">
        <v>3</v>
      </c>
      <c r="NH102" s="200">
        <v>11</v>
      </c>
      <c r="NI102" s="200">
        <v>2</v>
      </c>
      <c r="NP102" s="200">
        <v>3</v>
      </c>
      <c r="NT102" s="200">
        <v>16</v>
      </c>
      <c r="NW102" s="200">
        <v>2</v>
      </c>
      <c r="NZ102" s="200">
        <v>8</v>
      </c>
      <c r="OB102" s="201">
        <v>2934</v>
      </c>
      <c r="OC102" s="200">
        <v>1035</v>
      </c>
      <c r="OD102" s="200">
        <v>23</v>
      </c>
      <c r="OE102" s="200">
        <v>887</v>
      </c>
      <c r="OF102" s="200">
        <v>1945</v>
      </c>
      <c r="OG102" s="201">
        <v>4878</v>
      </c>
    </row>
    <row r="103" spans="1:397" ht="12.75" customHeight="1">
      <c r="A103" s="209">
        <v>333415</v>
      </c>
      <c r="B103" s="23" t="s">
        <v>224</v>
      </c>
      <c r="P103" s="200">
        <v>1</v>
      </c>
      <c r="Q103" s="200">
        <v>0</v>
      </c>
      <c r="X103" s="200">
        <v>91</v>
      </c>
      <c r="Y103" s="200">
        <v>61</v>
      </c>
      <c r="Z103" s="200">
        <v>7</v>
      </c>
      <c r="AA103" s="200">
        <v>37</v>
      </c>
      <c r="AN103" s="200">
        <v>6</v>
      </c>
      <c r="AP103" s="200">
        <v>48</v>
      </c>
      <c r="AQ103" s="200">
        <v>2</v>
      </c>
      <c r="AX103" s="200">
        <v>44</v>
      </c>
      <c r="BA103" s="200">
        <v>148</v>
      </c>
      <c r="BC103" s="200">
        <v>1066</v>
      </c>
      <c r="BD103" s="200">
        <v>73</v>
      </c>
      <c r="BE103" s="200">
        <v>43</v>
      </c>
      <c r="BF103" s="200">
        <v>592</v>
      </c>
      <c r="BG103" s="200">
        <v>240</v>
      </c>
      <c r="BI103" s="200">
        <v>1654</v>
      </c>
      <c r="BJ103" s="200">
        <v>101</v>
      </c>
      <c r="BK103" s="200">
        <v>298</v>
      </c>
      <c r="BL103" s="200">
        <v>123</v>
      </c>
      <c r="BM103" s="200">
        <v>31</v>
      </c>
      <c r="BN103" s="200">
        <v>10</v>
      </c>
      <c r="BO103" s="200">
        <v>227</v>
      </c>
      <c r="BP103" s="200">
        <v>8</v>
      </c>
      <c r="BQ103" s="200">
        <v>91</v>
      </c>
      <c r="BR103" s="200">
        <v>5</v>
      </c>
      <c r="BS103" s="200">
        <v>39</v>
      </c>
      <c r="BU103" s="200">
        <v>13</v>
      </c>
      <c r="BV103" s="200">
        <v>102</v>
      </c>
      <c r="BW103" s="200">
        <v>8</v>
      </c>
      <c r="BX103" s="200">
        <v>104</v>
      </c>
      <c r="BY103" s="200">
        <v>232</v>
      </c>
      <c r="BZ103" s="200">
        <v>43</v>
      </c>
      <c r="CA103" s="200">
        <v>341</v>
      </c>
      <c r="CC103" s="200">
        <v>151</v>
      </c>
      <c r="CE103" s="200">
        <v>27</v>
      </c>
      <c r="CF103" s="200">
        <v>16</v>
      </c>
      <c r="CN103" s="200">
        <v>1</v>
      </c>
      <c r="CR103" s="200">
        <v>222</v>
      </c>
      <c r="CS103" s="200">
        <v>331</v>
      </c>
      <c r="CT103" s="200">
        <v>3684</v>
      </c>
      <c r="CV103" s="200">
        <v>1</v>
      </c>
      <c r="CW103" s="200">
        <v>27</v>
      </c>
      <c r="CX103" s="200">
        <v>30</v>
      </c>
      <c r="DE103" s="200">
        <v>5</v>
      </c>
      <c r="DG103" s="200">
        <v>31</v>
      </c>
      <c r="DR103" s="200">
        <v>110</v>
      </c>
      <c r="DS103" s="200">
        <v>111</v>
      </c>
      <c r="DT103" s="200">
        <v>46</v>
      </c>
      <c r="DV103" s="200">
        <v>153</v>
      </c>
      <c r="DW103" s="200">
        <v>365</v>
      </c>
      <c r="EE103" s="200">
        <v>0</v>
      </c>
      <c r="EL103" s="200">
        <v>9</v>
      </c>
      <c r="EM103" s="200">
        <v>1293</v>
      </c>
      <c r="EO103" s="200">
        <v>295</v>
      </c>
      <c r="ER103" s="200">
        <v>63</v>
      </c>
      <c r="ES103" s="200">
        <v>127</v>
      </c>
      <c r="EU103" s="200">
        <v>6</v>
      </c>
      <c r="FC103" s="200">
        <v>0</v>
      </c>
      <c r="FE103" s="200">
        <v>1</v>
      </c>
      <c r="FF103" s="200">
        <v>2</v>
      </c>
      <c r="FI103" s="200">
        <v>86</v>
      </c>
      <c r="GF103" s="200">
        <v>0</v>
      </c>
      <c r="GK103" s="200">
        <v>0</v>
      </c>
      <c r="GM103" s="200">
        <v>82</v>
      </c>
      <c r="HV103" s="200">
        <v>0</v>
      </c>
      <c r="HZ103" s="200">
        <v>4</v>
      </c>
      <c r="IA103" s="200">
        <v>29</v>
      </c>
      <c r="IB103" s="200">
        <v>172</v>
      </c>
      <c r="IC103" s="200">
        <v>11</v>
      </c>
      <c r="IG103" s="200">
        <v>1</v>
      </c>
      <c r="II103" s="200">
        <v>18</v>
      </c>
      <c r="IL103" s="200">
        <v>29</v>
      </c>
      <c r="IN103" s="200">
        <v>6</v>
      </c>
      <c r="IQ103" s="200">
        <v>114</v>
      </c>
      <c r="IR103" s="200">
        <v>186</v>
      </c>
      <c r="IZ103" s="200">
        <v>63</v>
      </c>
      <c r="JB103" s="200">
        <v>7</v>
      </c>
      <c r="JE103" s="200">
        <v>40</v>
      </c>
      <c r="JF103" s="200">
        <v>115</v>
      </c>
      <c r="JG103" s="200">
        <v>10</v>
      </c>
      <c r="JH103" s="200">
        <v>5</v>
      </c>
      <c r="JL103" s="200">
        <v>158</v>
      </c>
      <c r="JM103" s="200">
        <v>1</v>
      </c>
      <c r="JN103" s="200">
        <v>42</v>
      </c>
      <c r="JP103" s="200">
        <v>2764</v>
      </c>
      <c r="JQ103" s="200">
        <v>1</v>
      </c>
      <c r="JR103" s="200">
        <v>1</v>
      </c>
      <c r="JS103" s="200">
        <v>3</v>
      </c>
      <c r="JT103" s="200">
        <v>21</v>
      </c>
      <c r="JU103" s="200">
        <v>73</v>
      </c>
      <c r="JV103" s="200">
        <v>31</v>
      </c>
      <c r="JW103" s="200">
        <v>6</v>
      </c>
      <c r="JX103" s="200">
        <v>303</v>
      </c>
      <c r="JY103" s="200">
        <v>14</v>
      </c>
      <c r="JZ103" s="200">
        <v>0</v>
      </c>
      <c r="KC103" s="200">
        <v>37</v>
      </c>
      <c r="KE103" s="200">
        <v>2</v>
      </c>
      <c r="KH103" s="200">
        <v>3</v>
      </c>
      <c r="KM103" s="200">
        <v>42</v>
      </c>
      <c r="KN103" s="200">
        <v>17</v>
      </c>
      <c r="KO103" s="200">
        <v>3</v>
      </c>
      <c r="KP103" s="200">
        <v>77</v>
      </c>
      <c r="KS103" s="200">
        <v>119</v>
      </c>
      <c r="KT103" s="200">
        <v>35</v>
      </c>
      <c r="KU103" s="200">
        <v>205</v>
      </c>
      <c r="KV103" s="200">
        <v>6</v>
      </c>
      <c r="KW103" s="200">
        <v>36</v>
      </c>
      <c r="KX103" s="200">
        <v>5</v>
      </c>
      <c r="LA103" s="200">
        <v>30</v>
      </c>
      <c r="LB103" s="200">
        <v>25</v>
      </c>
      <c r="LC103" s="200">
        <v>3</v>
      </c>
      <c r="LD103" s="200">
        <v>13</v>
      </c>
      <c r="LE103" s="200">
        <v>161</v>
      </c>
      <c r="LF103" s="200">
        <v>87</v>
      </c>
      <c r="LH103" s="200">
        <v>32</v>
      </c>
      <c r="LI103" s="200">
        <v>12</v>
      </c>
      <c r="LJ103" s="200">
        <v>39</v>
      </c>
      <c r="LK103" s="200">
        <v>47</v>
      </c>
      <c r="LL103" s="200">
        <v>2</v>
      </c>
      <c r="LM103" s="200">
        <v>58</v>
      </c>
      <c r="LN103" s="200">
        <v>8</v>
      </c>
      <c r="LO103" s="200">
        <v>1</v>
      </c>
      <c r="LP103" s="200">
        <v>94</v>
      </c>
      <c r="LQ103" s="200">
        <v>97</v>
      </c>
      <c r="LT103" s="200">
        <v>588</v>
      </c>
      <c r="LU103" s="200">
        <v>3</v>
      </c>
      <c r="LW103" s="200">
        <v>11</v>
      </c>
      <c r="LX103" s="200">
        <v>12</v>
      </c>
      <c r="LY103" s="200">
        <v>0</v>
      </c>
      <c r="LZ103" s="200">
        <v>5</v>
      </c>
      <c r="MA103" s="200">
        <v>58</v>
      </c>
      <c r="MB103" s="200">
        <v>3</v>
      </c>
      <c r="MC103" s="200">
        <v>23</v>
      </c>
      <c r="MT103" s="200">
        <v>1</v>
      </c>
      <c r="MU103" s="200">
        <v>2</v>
      </c>
      <c r="MV103" s="200">
        <v>1</v>
      </c>
      <c r="MW103" s="200">
        <v>4</v>
      </c>
      <c r="NA103" s="200">
        <v>7</v>
      </c>
      <c r="NB103" s="200">
        <v>29</v>
      </c>
      <c r="NC103" s="200">
        <v>25</v>
      </c>
      <c r="ND103" s="200">
        <v>43</v>
      </c>
      <c r="NE103" s="200">
        <v>3</v>
      </c>
      <c r="NF103" s="200">
        <v>14</v>
      </c>
      <c r="NG103" s="200">
        <v>9</v>
      </c>
      <c r="NH103" s="200">
        <v>27</v>
      </c>
      <c r="NI103" s="200">
        <v>5</v>
      </c>
      <c r="NL103" s="200">
        <v>0</v>
      </c>
      <c r="NP103" s="200">
        <v>9</v>
      </c>
      <c r="NT103" s="200">
        <v>4</v>
      </c>
      <c r="NW103" s="200">
        <v>7</v>
      </c>
      <c r="NZ103" s="200">
        <v>84</v>
      </c>
      <c r="OB103" s="201">
        <v>19668</v>
      </c>
      <c r="OC103" s="200">
        <v>5874</v>
      </c>
      <c r="OD103" s="200">
        <v>160</v>
      </c>
      <c r="OE103" s="200">
        <v>4024</v>
      </c>
      <c r="OF103" s="200">
        <v>10057</v>
      </c>
      <c r="OG103" s="201">
        <v>29726</v>
      </c>
    </row>
    <row r="104" spans="1:397" ht="12.75" customHeight="1">
      <c r="A104" s="209">
        <v>333511</v>
      </c>
      <c r="B104" s="23" t="s">
        <v>225</v>
      </c>
      <c r="P104" s="200">
        <v>0</v>
      </c>
      <c r="Q104" s="200">
        <v>0</v>
      </c>
      <c r="U104" s="200">
        <v>1</v>
      </c>
      <c r="X104" s="200">
        <v>59</v>
      </c>
      <c r="Y104" s="200">
        <v>22</v>
      </c>
      <c r="Z104" s="200">
        <v>2</v>
      </c>
      <c r="AA104" s="200">
        <v>19</v>
      </c>
      <c r="AX104" s="200">
        <v>35</v>
      </c>
      <c r="BB104" s="200">
        <v>1</v>
      </c>
      <c r="BC104" s="200">
        <v>374</v>
      </c>
      <c r="BE104" s="200">
        <v>29</v>
      </c>
      <c r="BF104" s="200">
        <v>125</v>
      </c>
      <c r="BJ104" s="200">
        <v>15</v>
      </c>
      <c r="BK104" s="200">
        <v>70</v>
      </c>
      <c r="BL104" s="200">
        <v>94</v>
      </c>
      <c r="BM104" s="200">
        <v>42</v>
      </c>
      <c r="BN104" s="200">
        <v>12</v>
      </c>
      <c r="BO104" s="200">
        <v>8</v>
      </c>
      <c r="BP104" s="200">
        <v>6</v>
      </c>
      <c r="BQ104" s="200">
        <v>9</v>
      </c>
      <c r="BU104" s="200">
        <v>8</v>
      </c>
      <c r="BW104" s="200">
        <v>1</v>
      </c>
      <c r="BX104" s="200">
        <v>84</v>
      </c>
      <c r="BY104" s="200">
        <v>28</v>
      </c>
      <c r="BZ104" s="200">
        <v>29</v>
      </c>
      <c r="CA104" s="200">
        <v>15</v>
      </c>
      <c r="CC104" s="200">
        <v>8</v>
      </c>
      <c r="CF104" s="200">
        <v>11</v>
      </c>
      <c r="CN104" s="200">
        <v>4</v>
      </c>
      <c r="CT104" s="200">
        <v>0</v>
      </c>
      <c r="CU104" s="200">
        <v>83</v>
      </c>
      <c r="CW104" s="200">
        <v>99</v>
      </c>
      <c r="CX104" s="200">
        <v>61</v>
      </c>
      <c r="DE104" s="200">
        <v>0</v>
      </c>
      <c r="DG104" s="200">
        <v>4</v>
      </c>
      <c r="DJ104" s="200">
        <v>12</v>
      </c>
      <c r="DR104" s="200">
        <v>5</v>
      </c>
      <c r="DS104" s="200">
        <v>35</v>
      </c>
      <c r="DT104" s="200">
        <v>15</v>
      </c>
      <c r="EL104" s="200">
        <v>37</v>
      </c>
      <c r="EO104" s="200">
        <v>3</v>
      </c>
      <c r="FC104" s="200">
        <v>0</v>
      </c>
      <c r="FF104" s="200">
        <v>0</v>
      </c>
      <c r="GF104" s="200">
        <v>0</v>
      </c>
      <c r="HZ104" s="200">
        <v>0</v>
      </c>
      <c r="IA104" s="200">
        <v>9</v>
      </c>
      <c r="IB104" s="200">
        <v>10</v>
      </c>
      <c r="IC104" s="200">
        <v>2</v>
      </c>
      <c r="IG104" s="200">
        <v>0</v>
      </c>
      <c r="II104" s="200">
        <v>7</v>
      </c>
      <c r="IL104" s="200">
        <v>1</v>
      </c>
      <c r="IQ104" s="200">
        <v>3</v>
      </c>
      <c r="JE104" s="200">
        <v>9</v>
      </c>
      <c r="JF104" s="200">
        <v>13</v>
      </c>
      <c r="JG104" s="200">
        <v>1</v>
      </c>
      <c r="JL104" s="200">
        <v>107</v>
      </c>
      <c r="JO104" s="200">
        <v>2</v>
      </c>
      <c r="JP104" s="200">
        <v>149</v>
      </c>
      <c r="JQ104" s="200">
        <v>0</v>
      </c>
      <c r="JR104" s="200">
        <v>0</v>
      </c>
      <c r="JS104" s="200">
        <v>0</v>
      </c>
      <c r="JT104" s="200">
        <v>0</v>
      </c>
      <c r="JU104" s="200">
        <v>8</v>
      </c>
      <c r="JV104" s="200">
        <v>7</v>
      </c>
      <c r="JW104" s="200">
        <v>1</v>
      </c>
      <c r="JX104" s="200">
        <v>36</v>
      </c>
      <c r="JY104" s="200">
        <v>2</v>
      </c>
      <c r="JZ104" s="200">
        <v>0</v>
      </c>
      <c r="KC104" s="200">
        <v>23</v>
      </c>
      <c r="KE104" s="200">
        <v>1</v>
      </c>
      <c r="KH104" s="200">
        <v>1</v>
      </c>
      <c r="KM104" s="200">
        <v>21</v>
      </c>
      <c r="KN104" s="200">
        <v>6</v>
      </c>
      <c r="KO104" s="200">
        <v>1</v>
      </c>
      <c r="KP104" s="200">
        <v>23</v>
      </c>
      <c r="KS104" s="200">
        <v>26</v>
      </c>
      <c r="KT104" s="200">
        <v>15</v>
      </c>
      <c r="KU104" s="200">
        <v>52</v>
      </c>
      <c r="KV104" s="200">
        <v>1</v>
      </c>
      <c r="KW104" s="200">
        <v>17</v>
      </c>
      <c r="KX104" s="200">
        <v>6</v>
      </c>
      <c r="LA104" s="200">
        <v>18</v>
      </c>
      <c r="LB104" s="200">
        <v>15</v>
      </c>
      <c r="LC104" s="200">
        <v>2</v>
      </c>
      <c r="LD104" s="200">
        <v>8</v>
      </c>
      <c r="LE104" s="200">
        <v>37</v>
      </c>
      <c r="LF104" s="200">
        <v>22</v>
      </c>
      <c r="LG104" s="200">
        <v>19</v>
      </c>
      <c r="LH104" s="200">
        <v>7</v>
      </c>
      <c r="LI104" s="200">
        <v>3</v>
      </c>
      <c r="LJ104" s="200">
        <v>14</v>
      </c>
      <c r="LK104" s="200">
        <v>14</v>
      </c>
      <c r="LL104" s="200">
        <v>1</v>
      </c>
      <c r="LM104" s="200">
        <v>12</v>
      </c>
      <c r="LN104" s="200">
        <v>1</v>
      </c>
      <c r="LO104" s="200">
        <v>0</v>
      </c>
      <c r="LP104" s="200">
        <v>37</v>
      </c>
      <c r="LQ104" s="200">
        <v>22</v>
      </c>
      <c r="LT104" s="200">
        <v>247</v>
      </c>
      <c r="LU104" s="200">
        <v>0</v>
      </c>
      <c r="LW104" s="200">
        <v>3</v>
      </c>
      <c r="LX104" s="200">
        <v>2</v>
      </c>
      <c r="LZ104" s="200">
        <v>2</v>
      </c>
      <c r="MA104" s="200">
        <v>24</v>
      </c>
      <c r="MB104" s="200">
        <v>1</v>
      </c>
      <c r="MC104" s="200">
        <v>7</v>
      </c>
      <c r="MT104" s="200">
        <v>0</v>
      </c>
      <c r="MU104" s="200">
        <v>0</v>
      </c>
      <c r="MV104" s="200">
        <v>0</v>
      </c>
      <c r="MW104" s="200">
        <v>1</v>
      </c>
      <c r="NA104" s="200">
        <v>1</v>
      </c>
      <c r="NB104" s="200">
        <v>4</v>
      </c>
      <c r="NC104" s="200">
        <v>4</v>
      </c>
      <c r="ND104" s="200">
        <v>7</v>
      </c>
      <c r="NE104" s="200">
        <v>0</v>
      </c>
      <c r="NF104" s="200">
        <v>7</v>
      </c>
      <c r="NG104" s="200">
        <v>5</v>
      </c>
      <c r="NH104" s="200">
        <v>14</v>
      </c>
      <c r="NI104" s="200">
        <v>2</v>
      </c>
      <c r="NP104" s="200">
        <v>2</v>
      </c>
      <c r="NT104" s="200">
        <v>3</v>
      </c>
      <c r="NW104" s="200">
        <v>3</v>
      </c>
      <c r="NZ104" s="200">
        <v>13</v>
      </c>
      <c r="OB104" s="201">
        <v>2615</v>
      </c>
      <c r="OC104" s="200">
        <v>2675</v>
      </c>
      <c r="OD104" s="200">
        <v>47</v>
      </c>
      <c r="OE104" s="200">
        <v>303</v>
      </c>
      <c r="OF104" s="200">
        <v>3025</v>
      </c>
      <c r="OG104" s="201">
        <v>5640</v>
      </c>
    </row>
    <row r="105" spans="1:397" ht="12.75" customHeight="1">
      <c r="A105" s="209" t="s">
        <v>227</v>
      </c>
      <c r="B105" s="23" t="s">
        <v>226</v>
      </c>
      <c r="Q105" s="200">
        <v>1</v>
      </c>
      <c r="R105" s="200">
        <v>34</v>
      </c>
      <c r="S105" s="200">
        <v>6</v>
      </c>
      <c r="U105" s="200">
        <v>2</v>
      </c>
      <c r="X105" s="200">
        <v>27</v>
      </c>
      <c r="Y105" s="200">
        <v>16</v>
      </c>
      <c r="Z105" s="200">
        <v>3</v>
      </c>
      <c r="AA105" s="200">
        <v>9</v>
      </c>
      <c r="AP105" s="200">
        <v>22</v>
      </c>
      <c r="AX105" s="200">
        <v>60</v>
      </c>
      <c r="BC105" s="200">
        <v>383</v>
      </c>
      <c r="BJ105" s="200">
        <v>6</v>
      </c>
      <c r="BK105" s="200">
        <v>118</v>
      </c>
      <c r="BL105" s="200">
        <v>126</v>
      </c>
      <c r="BM105" s="200">
        <v>27</v>
      </c>
      <c r="BN105" s="200">
        <v>15</v>
      </c>
      <c r="BO105" s="200">
        <v>4</v>
      </c>
      <c r="BP105" s="200">
        <v>3</v>
      </c>
      <c r="BQ105" s="200">
        <v>4</v>
      </c>
      <c r="BR105" s="200">
        <v>0</v>
      </c>
      <c r="BU105" s="200">
        <v>5</v>
      </c>
      <c r="BW105" s="200">
        <v>0</v>
      </c>
      <c r="BX105" s="200">
        <v>47</v>
      </c>
      <c r="BY105" s="200">
        <v>28</v>
      </c>
      <c r="BZ105" s="200">
        <v>15</v>
      </c>
      <c r="CA105" s="200">
        <v>46</v>
      </c>
      <c r="CC105" s="200">
        <v>31</v>
      </c>
      <c r="CF105" s="200">
        <v>6</v>
      </c>
      <c r="CN105" s="200">
        <v>13</v>
      </c>
      <c r="CP105" s="200">
        <v>0</v>
      </c>
      <c r="CT105" s="200">
        <v>2</v>
      </c>
      <c r="CV105" s="200">
        <v>120</v>
      </c>
      <c r="CX105" s="200">
        <v>53</v>
      </c>
      <c r="CZ105" s="200">
        <v>104</v>
      </c>
      <c r="DE105" s="200">
        <v>1</v>
      </c>
      <c r="DG105" s="200">
        <v>12</v>
      </c>
      <c r="DJ105" s="200">
        <v>85</v>
      </c>
      <c r="DM105" s="200">
        <v>1</v>
      </c>
      <c r="DO105" s="200">
        <v>0</v>
      </c>
      <c r="DP105" s="200">
        <v>0</v>
      </c>
      <c r="DR105" s="200">
        <v>43</v>
      </c>
      <c r="DS105" s="200">
        <v>5</v>
      </c>
      <c r="DT105" s="200">
        <v>20</v>
      </c>
      <c r="DZ105" s="200">
        <v>26</v>
      </c>
      <c r="EL105" s="200">
        <v>1</v>
      </c>
      <c r="EM105" s="200">
        <v>109</v>
      </c>
      <c r="EO105" s="200">
        <v>156</v>
      </c>
      <c r="EU105" s="200">
        <v>10</v>
      </c>
      <c r="FC105" s="200">
        <v>1</v>
      </c>
      <c r="FE105" s="200">
        <v>1</v>
      </c>
      <c r="FF105" s="200">
        <v>1</v>
      </c>
      <c r="FI105" s="200">
        <v>19</v>
      </c>
      <c r="GK105" s="200">
        <v>0</v>
      </c>
      <c r="HZ105" s="200">
        <v>1</v>
      </c>
      <c r="IA105" s="200">
        <v>12</v>
      </c>
      <c r="IB105" s="200">
        <v>8</v>
      </c>
      <c r="IC105" s="200">
        <v>3</v>
      </c>
      <c r="IG105" s="200">
        <v>1</v>
      </c>
      <c r="II105" s="200">
        <v>6</v>
      </c>
      <c r="IQ105" s="200">
        <v>3</v>
      </c>
      <c r="IZ105" s="200">
        <v>117</v>
      </c>
      <c r="JE105" s="200">
        <v>10</v>
      </c>
      <c r="JF105" s="200">
        <v>18</v>
      </c>
      <c r="JL105" s="200">
        <v>17</v>
      </c>
      <c r="JO105" s="200">
        <v>8</v>
      </c>
      <c r="JP105" s="200">
        <v>266</v>
      </c>
      <c r="JU105" s="200">
        <v>21</v>
      </c>
      <c r="JV105" s="200">
        <v>9</v>
      </c>
      <c r="JW105" s="200">
        <v>2</v>
      </c>
      <c r="JX105" s="200">
        <v>47</v>
      </c>
      <c r="JY105" s="200">
        <v>5</v>
      </c>
      <c r="JZ105" s="200">
        <v>0</v>
      </c>
      <c r="KC105" s="200">
        <v>12</v>
      </c>
      <c r="KH105" s="200">
        <v>1</v>
      </c>
      <c r="KM105" s="200">
        <v>27</v>
      </c>
      <c r="KN105" s="200">
        <v>8</v>
      </c>
      <c r="KO105" s="200">
        <v>2</v>
      </c>
      <c r="KP105" s="200">
        <v>37</v>
      </c>
      <c r="KS105" s="200">
        <v>39</v>
      </c>
      <c r="KT105" s="200">
        <v>33</v>
      </c>
      <c r="KU105" s="200">
        <v>102</v>
      </c>
      <c r="KV105" s="200">
        <v>4</v>
      </c>
      <c r="KW105" s="200">
        <v>26</v>
      </c>
      <c r="KX105" s="200">
        <v>9</v>
      </c>
      <c r="LA105" s="200">
        <v>14</v>
      </c>
      <c r="LB105" s="200">
        <v>8</v>
      </c>
      <c r="LC105" s="200">
        <v>1</v>
      </c>
      <c r="LD105" s="200">
        <v>5</v>
      </c>
      <c r="LE105" s="200">
        <v>53</v>
      </c>
      <c r="LF105" s="200">
        <v>39</v>
      </c>
      <c r="LG105" s="200">
        <v>45</v>
      </c>
      <c r="LH105" s="200">
        <v>10</v>
      </c>
      <c r="LI105" s="200">
        <v>4</v>
      </c>
      <c r="LJ105" s="200">
        <v>19</v>
      </c>
      <c r="LK105" s="200">
        <v>20</v>
      </c>
      <c r="LL105" s="200">
        <v>6</v>
      </c>
      <c r="LM105" s="200">
        <v>19</v>
      </c>
      <c r="LN105" s="200">
        <v>3</v>
      </c>
      <c r="LO105" s="200">
        <v>0</v>
      </c>
      <c r="LP105" s="200">
        <v>69</v>
      </c>
      <c r="LQ105" s="200">
        <v>32</v>
      </c>
      <c r="LT105" s="200">
        <v>190</v>
      </c>
      <c r="LU105" s="200">
        <v>1</v>
      </c>
      <c r="LV105" s="200">
        <v>1</v>
      </c>
      <c r="LW105" s="200">
        <v>6</v>
      </c>
      <c r="LX105" s="200">
        <v>9</v>
      </c>
      <c r="LZ105" s="200">
        <v>4</v>
      </c>
      <c r="MA105" s="200">
        <v>15</v>
      </c>
      <c r="MB105" s="200">
        <v>5</v>
      </c>
      <c r="MC105" s="200">
        <v>8</v>
      </c>
      <c r="MT105" s="200">
        <v>0</v>
      </c>
      <c r="MU105" s="200">
        <v>1</v>
      </c>
      <c r="MV105" s="200">
        <v>0</v>
      </c>
      <c r="MW105" s="200">
        <v>3</v>
      </c>
      <c r="NA105" s="200">
        <v>2</v>
      </c>
      <c r="NB105" s="200">
        <v>10</v>
      </c>
      <c r="NC105" s="200">
        <v>11</v>
      </c>
      <c r="ND105" s="200">
        <v>18</v>
      </c>
      <c r="NE105" s="200">
        <v>1</v>
      </c>
      <c r="NF105" s="200">
        <v>3</v>
      </c>
      <c r="NG105" s="200">
        <v>3</v>
      </c>
      <c r="NH105" s="200">
        <v>7</v>
      </c>
      <c r="NI105" s="200">
        <v>1</v>
      </c>
      <c r="NP105" s="200">
        <v>3</v>
      </c>
      <c r="NT105" s="200">
        <v>35</v>
      </c>
      <c r="NW105" s="200">
        <v>3</v>
      </c>
      <c r="NZ105" s="200">
        <v>20</v>
      </c>
      <c r="OB105" s="201">
        <v>3394</v>
      </c>
      <c r="OC105" s="200">
        <v>2414</v>
      </c>
      <c r="OD105" s="200">
        <v>55</v>
      </c>
      <c r="OE105" s="200">
        <v>635</v>
      </c>
      <c r="OF105" s="200">
        <v>3104</v>
      </c>
      <c r="OG105" s="201">
        <v>6498</v>
      </c>
    </row>
    <row r="106" spans="1:397" ht="12.75" customHeight="1">
      <c r="A106" s="209">
        <v>333514</v>
      </c>
      <c r="B106" s="23" t="s">
        <v>228</v>
      </c>
      <c r="P106" s="200">
        <v>0</v>
      </c>
      <c r="Q106" s="200">
        <v>1</v>
      </c>
      <c r="U106" s="200">
        <v>2</v>
      </c>
      <c r="X106" s="200">
        <v>56</v>
      </c>
      <c r="Y106" s="200">
        <v>28</v>
      </c>
      <c r="Z106" s="200">
        <v>5</v>
      </c>
      <c r="AA106" s="200">
        <v>26</v>
      </c>
      <c r="AX106" s="200">
        <v>26</v>
      </c>
      <c r="BB106" s="200">
        <v>7</v>
      </c>
      <c r="BC106" s="200">
        <v>436</v>
      </c>
      <c r="BE106" s="200">
        <v>13</v>
      </c>
      <c r="BF106" s="200">
        <v>113</v>
      </c>
      <c r="BJ106" s="200">
        <v>73</v>
      </c>
      <c r="BK106" s="200">
        <v>123</v>
      </c>
      <c r="BL106" s="200">
        <v>60</v>
      </c>
      <c r="BM106" s="200">
        <v>16</v>
      </c>
      <c r="BN106" s="200">
        <v>12</v>
      </c>
      <c r="BO106" s="200">
        <v>9</v>
      </c>
      <c r="BP106" s="200">
        <v>7</v>
      </c>
      <c r="BQ106" s="200">
        <v>11</v>
      </c>
      <c r="BR106" s="200">
        <v>4</v>
      </c>
      <c r="BU106" s="200">
        <v>10</v>
      </c>
      <c r="BV106" s="200">
        <v>0</v>
      </c>
      <c r="BW106" s="200">
        <v>1</v>
      </c>
      <c r="BX106" s="200">
        <v>108</v>
      </c>
      <c r="BY106" s="200">
        <v>80</v>
      </c>
      <c r="BZ106" s="200">
        <v>34</v>
      </c>
      <c r="CA106" s="200">
        <v>20</v>
      </c>
      <c r="CC106" s="200">
        <v>8</v>
      </c>
      <c r="CF106" s="200">
        <v>14</v>
      </c>
      <c r="CN106" s="200">
        <v>6</v>
      </c>
      <c r="CT106" s="200">
        <v>1</v>
      </c>
      <c r="CU106" s="200">
        <v>59</v>
      </c>
      <c r="CW106" s="200">
        <v>250</v>
      </c>
      <c r="CX106" s="200">
        <v>475</v>
      </c>
      <c r="DE106" s="200">
        <v>0</v>
      </c>
      <c r="DG106" s="200">
        <v>11</v>
      </c>
      <c r="DJ106" s="200">
        <v>35</v>
      </c>
      <c r="DR106" s="200">
        <v>16</v>
      </c>
      <c r="DS106" s="200">
        <v>74</v>
      </c>
      <c r="DT106" s="200">
        <v>33</v>
      </c>
      <c r="EL106" s="200">
        <v>1</v>
      </c>
      <c r="EO106" s="200">
        <v>31</v>
      </c>
      <c r="FC106" s="200">
        <v>0</v>
      </c>
      <c r="FF106" s="200">
        <v>1</v>
      </c>
      <c r="GF106" s="200">
        <v>0</v>
      </c>
      <c r="GK106" s="200">
        <v>0</v>
      </c>
      <c r="HZ106" s="200">
        <v>0</v>
      </c>
      <c r="IA106" s="200">
        <v>18</v>
      </c>
      <c r="IB106" s="200">
        <v>21</v>
      </c>
      <c r="IC106" s="200">
        <v>4</v>
      </c>
      <c r="IG106" s="200">
        <v>1</v>
      </c>
      <c r="II106" s="200">
        <v>9</v>
      </c>
      <c r="IL106" s="200">
        <v>2</v>
      </c>
      <c r="IN106" s="200">
        <v>2</v>
      </c>
      <c r="IQ106" s="200">
        <v>5</v>
      </c>
      <c r="JE106" s="200">
        <v>19</v>
      </c>
      <c r="JF106" s="200">
        <v>28</v>
      </c>
      <c r="JG106" s="200">
        <v>3</v>
      </c>
      <c r="JL106" s="200">
        <v>12</v>
      </c>
      <c r="JO106" s="200">
        <v>6</v>
      </c>
      <c r="JP106" s="200">
        <v>255</v>
      </c>
      <c r="JQ106" s="200">
        <v>0</v>
      </c>
      <c r="JR106" s="200">
        <v>0</v>
      </c>
      <c r="JS106" s="200">
        <v>0</v>
      </c>
      <c r="JT106" s="200">
        <v>0</v>
      </c>
      <c r="JU106" s="200">
        <v>25</v>
      </c>
      <c r="JV106" s="200">
        <v>9</v>
      </c>
      <c r="JW106" s="200">
        <v>1</v>
      </c>
      <c r="JX106" s="200">
        <v>52</v>
      </c>
      <c r="JY106" s="200">
        <v>7</v>
      </c>
      <c r="JZ106" s="200">
        <v>0</v>
      </c>
      <c r="KC106" s="200">
        <v>32</v>
      </c>
      <c r="KE106" s="200">
        <v>2</v>
      </c>
      <c r="KH106" s="200">
        <v>1</v>
      </c>
      <c r="KM106" s="200">
        <v>29</v>
      </c>
      <c r="KN106" s="200">
        <v>11</v>
      </c>
      <c r="KO106" s="200">
        <v>2</v>
      </c>
      <c r="KP106" s="200">
        <v>36</v>
      </c>
      <c r="KS106" s="200">
        <v>36</v>
      </c>
      <c r="KT106" s="200">
        <v>18</v>
      </c>
      <c r="KU106" s="200">
        <v>78</v>
      </c>
      <c r="KV106" s="200">
        <v>2</v>
      </c>
      <c r="KW106" s="200">
        <v>19</v>
      </c>
      <c r="KX106" s="200">
        <v>7</v>
      </c>
      <c r="LA106" s="200">
        <v>25</v>
      </c>
      <c r="LB106" s="200">
        <v>18</v>
      </c>
      <c r="LC106" s="200">
        <v>2</v>
      </c>
      <c r="LD106" s="200">
        <v>9</v>
      </c>
      <c r="LE106" s="200">
        <v>50</v>
      </c>
      <c r="LF106" s="200">
        <v>43</v>
      </c>
      <c r="LG106" s="200">
        <v>25</v>
      </c>
      <c r="LH106" s="200">
        <v>12</v>
      </c>
      <c r="LI106" s="200">
        <v>4</v>
      </c>
      <c r="LJ106" s="200">
        <v>33</v>
      </c>
      <c r="LK106" s="200">
        <v>15</v>
      </c>
      <c r="LL106" s="200">
        <v>1</v>
      </c>
      <c r="LM106" s="200">
        <v>31</v>
      </c>
      <c r="LN106" s="200">
        <v>4</v>
      </c>
      <c r="LO106" s="200">
        <v>0</v>
      </c>
      <c r="LP106" s="200">
        <v>59</v>
      </c>
      <c r="LQ106" s="200">
        <v>31</v>
      </c>
      <c r="LT106" s="200">
        <v>378</v>
      </c>
      <c r="LU106" s="200">
        <v>2</v>
      </c>
      <c r="LW106" s="200">
        <v>7</v>
      </c>
      <c r="LX106" s="200">
        <v>5</v>
      </c>
      <c r="LZ106" s="200">
        <v>2</v>
      </c>
      <c r="MA106" s="200">
        <v>34</v>
      </c>
      <c r="MB106" s="200">
        <v>2</v>
      </c>
      <c r="MC106" s="200">
        <v>13</v>
      </c>
      <c r="MT106" s="200">
        <v>0</v>
      </c>
      <c r="MU106" s="200">
        <v>1</v>
      </c>
      <c r="MV106" s="200">
        <v>0</v>
      </c>
      <c r="MW106" s="200">
        <v>2</v>
      </c>
      <c r="NA106" s="200">
        <v>3</v>
      </c>
      <c r="NB106" s="200">
        <v>13</v>
      </c>
      <c r="NC106" s="200">
        <v>11</v>
      </c>
      <c r="ND106" s="200">
        <v>19</v>
      </c>
      <c r="NE106" s="200">
        <v>1</v>
      </c>
      <c r="NF106" s="200">
        <v>10</v>
      </c>
      <c r="NG106" s="200">
        <v>7</v>
      </c>
      <c r="NH106" s="200">
        <v>19</v>
      </c>
      <c r="NI106" s="200">
        <v>3</v>
      </c>
      <c r="NP106" s="200">
        <v>2</v>
      </c>
      <c r="NT106" s="200">
        <v>6</v>
      </c>
      <c r="NW106" s="200">
        <v>5</v>
      </c>
      <c r="NZ106" s="200">
        <v>12</v>
      </c>
      <c r="OB106" s="201">
        <v>3969</v>
      </c>
      <c r="OC106" s="200">
        <v>3381</v>
      </c>
      <c r="OD106" s="200">
        <v>79</v>
      </c>
      <c r="OE106" s="200">
        <v>377</v>
      </c>
      <c r="OF106" s="200">
        <v>3836</v>
      </c>
      <c r="OG106" s="201">
        <v>7806</v>
      </c>
    </row>
    <row r="107" spans="1:397" ht="12.75" customHeight="1">
      <c r="A107" s="209" t="s">
        <v>230</v>
      </c>
      <c r="B107" s="23" t="s">
        <v>229</v>
      </c>
      <c r="P107" s="200">
        <v>0</v>
      </c>
      <c r="Q107" s="200">
        <v>1</v>
      </c>
      <c r="U107" s="200">
        <v>10</v>
      </c>
      <c r="X107" s="200">
        <v>58</v>
      </c>
      <c r="Y107" s="200">
        <v>26</v>
      </c>
      <c r="Z107" s="200">
        <v>4</v>
      </c>
      <c r="AA107" s="200">
        <v>23</v>
      </c>
      <c r="AP107" s="200">
        <v>9</v>
      </c>
      <c r="AX107" s="200">
        <v>54</v>
      </c>
      <c r="BB107" s="200">
        <v>27</v>
      </c>
      <c r="BC107" s="200">
        <v>473</v>
      </c>
      <c r="BE107" s="200">
        <v>5</v>
      </c>
      <c r="BF107" s="200">
        <v>28</v>
      </c>
      <c r="BJ107" s="200">
        <v>669</v>
      </c>
      <c r="BK107" s="200">
        <v>86</v>
      </c>
      <c r="BL107" s="200">
        <v>32</v>
      </c>
      <c r="BM107" s="200">
        <v>20</v>
      </c>
      <c r="BN107" s="200">
        <v>12</v>
      </c>
      <c r="BO107" s="200">
        <v>6</v>
      </c>
      <c r="BP107" s="200">
        <v>5</v>
      </c>
      <c r="BQ107" s="200">
        <v>8</v>
      </c>
      <c r="BR107" s="200">
        <v>1</v>
      </c>
      <c r="BU107" s="200">
        <v>7</v>
      </c>
      <c r="BW107" s="200">
        <v>1</v>
      </c>
      <c r="BX107" s="200">
        <v>67</v>
      </c>
      <c r="BY107" s="200">
        <v>77</v>
      </c>
      <c r="BZ107" s="200">
        <v>23</v>
      </c>
      <c r="CA107" s="200">
        <v>66</v>
      </c>
      <c r="CC107" s="200">
        <v>40</v>
      </c>
      <c r="CF107" s="200">
        <v>9</v>
      </c>
      <c r="CN107" s="200">
        <v>5</v>
      </c>
      <c r="CP107" s="200">
        <v>0</v>
      </c>
      <c r="CT107" s="200">
        <v>0</v>
      </c>
      <c r="CV107" s="200">
        <v>94</v>
      </c>
      <c r="CX107" s="200">
        <v>256</v>
      </c>
      <c r="CZ107" s="200">
        <v>114</v>
      </c>
      <c r="DE107" s="200">
        <v>0</v>
      </c>
      <c r="DG107" s="200">
        <v>7</v>
      </c>
      <c r="DJ107" s="200">
        <v>43</v>
      </c>
      <c r="DM107" s="200">
        <v>0</v>
      </c>
      <c r="DO107" s="200">
        <v>29</v>
      </c>
      <c r="DR107" s="200">
        <v>48</v>
      </c>
      <c r="DS107" s="200">
        <v>30</v>
      </c>
      <c r="DT107" s="200">
        <v>20</v>
      </c>
      <c r="DZ107" s="200">
        <v>8</v>
      </c>
      <c r="EL107" s="200">
        <v>3</v>
      </c>
      <c r="EM107" s="200">
        <v>113</v>
      </c>
      <c r="EO107" s="200">
        <v>172</v>
      </c>
      <c r="EU107" s="200">
        <v>7</v>
      </c>
      <c r="FC107" s="200">
        <v>1</v>
      </c>
      <c r="FE107" s="200">
        <v>1</v>
      </c>
      <c r="FF107" s="200">
        <v>2</v>
      </c>
      <c r="FI107" s="200">
        <v>12</v>
      </c>
      <c r="GK107" s="200">
        <v>0</v>
      </c>
      <c r="HZ107" s="200">
        <v>1</v>
      </c>
      <c r="IA107" s="200">
        <v>11</v>
      </c>
      <c r="IB107" s="200">
        <v>12</v>
      </c>
      <c r="IC107" s="200">
        <v>3</v>
      </c>
      <c r="II107" s="200">
        <v>9</v>
      </c>
      <c r="IQ107" s="200">
        <v>2</v>
      </c>
      <c r="JE107" s="200">
        <v>18</v>
      </c>
      <c r="JF107" s="200">
        <v>26</v>
      </c>
      <c r="JG107" s="200">
        <v>10</v>
      </c>
      <c r="JL107" s="200">
        <v>35</v>
      </c>
      <c r="JO107" s="200">
        <v>6</v>
      </c>
      <c r="JP107" s="200">
        <v>346</v>
      </c>
      <c r="JU107" s="200">
        <v>17</v>
      </c>
      <c r="JV107" s="200">
        <v>11</v>
      </c>
      <c r="JW107" s="200">
        <v>2</v>
      </c>
      <c r="JX107" s="200">
        <v>65</v>
      </c>
      <c r="JY107" s="200">
        <v>4</v>
      </c>
      <c r="JZ107" s="200">
        <v>0</v>
      </c>
      <c r="KC107" s="200">
        <v>22</v>
      </c>
      <c r="KH107" s="200">
        <v>1</v>
      </c>
      <c r="KM107" s="200">
        <v>34</v>
      </c>
      <c r="KN107" s="200">
        <v>10</v>
      </c>
      <c r="KO107" s="200">
        <v>2</v>
      </c>
      <c r="KP107" s="200">
        <v>37</v>
      </c>
      <c r="KS107" s="200">
        <v>44</v>
      </c>
      <c r="KT107" s="200">
        <v>37</v>
      </c>
      <c r="KU107" s="200">
        <v>96</v>
      </c>
      <c r="KV107" s="200">
        <v>2</v>
      </c>
      <c r="KW107" s="200">
        <v>47</v>
      </c>
      <c r="KX107" s="200">
        <v>15</v>
      </c>
      <c r="LA107" s="200">
        <v>23</v>
      </c>
      <c r="LB107" s="200">
        <v>12</v>
      </c>
      <c r="LC107" s="200">
        <v>1</v>
      </c>
      <c r="LD107" s="200">
        <v>8</v>
      </c>
      <c r="LE107" s="200">
        <v>62</v>
      </c>
      <c r="LF107" s="200">
        <v>36</v>
      </c>
      <c r="LG107" s="200">
        <v>33</v>
      </c>
      <c r="LH107" s="200">
        <v>12</v>
      </c>
      <c r="LI107" s="200">
        <v>4</v>
      </c>
      <c r="LJ107" s="200">
        <v>21</v>
      </c>
      <c r="LK107" s="200">
        <v>28</v>
      </c>
      <c r="LL107" s="200">
        <v>7</v>
      </c>
      <c r="LM107" s="200">
        <v>21</v>
      </c>
      <c r="LN107" s="200">
        <v>3</v>
      </c>
      <c r="LO107" s="200">
        <v>1</v>
      </c>
      <c r="LP107" s="200">
        <v>62</v>
      </c>
      <c r="LQ107" s="200">
        <v>35</v>
      </c>
      <c r="LT107" s="200">
        <v>391</v>
      </c>
      <c r="LU107" s="200">
        <v>1</v>
      </c>
      <c r="LV107" s="200">
        <v>2</v>
      </c>
      <c r="LW107" s="200">
        <v>8</v>
      </c>
      <c r="LX107" s="200">
        <v>10</v>
      </c>
      <c r="LZ107" s="200">
        <v>4</v>
      </c>
      <c r="MA107" s="200">
        <v>32</v>
      </c>
      <c r="MB107" s="200">
        <v>6</v>
      </c>
      <c r="MC107" s="200">
        <v>12</v>
      </c>
      <c r="MT107" s="200">
        <v>0</v>
      </c>
      <c r="MU107" s="200">
        <v>1</v>
      </c>
      <c r="MV107" s="200">
        <v>1</v>
      </c>
      <c r="MW107" s="200">
        <v>2</v>
      </c>
      <c r="NA107" s="200">
        <v>2</v>
      </c>
      <c r="NB107" s="200">
        <v>8</v>
      </c>
      <c r="NC107" s="200">
        <v>8</v>
      </c>
      <c r="ND107" s="200">
        <v>14</v>
      </c>
      <c r="NE107" s="200">
        <v>1</v>
      </c>
      <c r="NF107" s="200">
        <v>9</v>
      </c>
      <c r="NG107" s="200">
        <v>5</v>
      </c>
      <c r="NH107" s="200">
        <v>17</v>
      </c>
      <c r="NI107" s="200">
        <v>3</v>
      </c>
      <c r="NP107" s="200">
        <v>3</v>
      </c>
      <c r="NT107" s="200">
        <v>6</v>
      </c>
      <c r="NW107" s="200">
        <v>4</v>
      </c>
      <c r="NZ107" s="200">
        <v>9</v>
      </c>
      <c r="OB107" s="201">
        <v>4666</v>
      </c>
      <c r="OC107" s="200">
        <v>2703</v>
      </c>
      <c r="OD107" s="200">
        <v>59</v>
      </c>
      <c r="OE107" s="200">
        <v>837</v>
      </c>
      <c r="OF107" s="200">
        <v>3599</v>
      </c>
      <c r="OG107" s="201">
        <v>8265</v>
      </c>
    </row>
    <row r="108" spans="1:397" ht="12.75" customHeight="1">
      <c r="A108" s="209">
        <v>333611</v>
      </c>
      <c r="B108" s="23" t="s">
        <v>231</v>
      </c>
      <c r="P108" s="200">
        <v>0</v>
      </c>
      <c r="Q108" s="200">
        <v>1</v>
      </c>
      <c r="X108" s="200">
        <v>45</v>
      </c>
      <c r="Y108" s="200">
        <v>20</v>
      </c>
      <c r="Z108" s="200">
        <v>5</v>
      </c>
      <c r="AA108" s="200">
        <v>17</v>
      </c>
      <c r="AX108" s="200">
        <v>49</v>
      </c>
      <c r="BC108" s="200">
        <v>220</v>
      </c>
      <c r="BF108" s="200">
        <v>26</v>
      </c>
      <c r="BJ108" s="200">
        <v>26</v>
      </c>
      <c r="BK108" s="200">
        <v>508</v>
      </c>
      <c r="BL108" s="200">
        <v>118</v>
      </c>
      <c r="BM108" s="200">
        <v>845</v>
      </c>
      <c r="BN108" s="200">
        <v>178</v>
      </c>
      <c r="BO108" s="200">
        <v>11</v>
      </c>
      <c r="BP108" s="200">
        <v>9</v>
      </c>
      <c r="BQ108" s="200">
        <v>78</v>
      </c>
      <c r="BS108" s="200">
        <v>16</v>
      </c>
      <c r="BT108" s="200">
        <v>16</v>
      </c>
      <c r="BU108" s="200">
        <v>66</v>
      </c>
      <c r="BV108" s="200">
        <v>1</v>
      </c>
      <c r="BW108" s="200">
        <v>2</v>
      </c>
      <c r="BX108" s="200">
        <v>79</v>
      </c>
      <c r="BY108" s="200">
        <v>103</v>
      </c>
      <c r="BZ108" s="200">
        <v>42</v>
      </c>
      <c r="CA108" s="200">
        <v>147</v>
      </c>
      <c r="CC108" s="200">
        <v>52</v>
      </c>
      <c r="CF108" s="200">
        <v>32</v>
      </c>
      <c r="CN108" s="200">
        <v>1</v>
      </c>
      <c r="CT108" s="200">
        <v>1</v>
      </c>
      <c r="CX108" s="200">
        <v>10</v>
      </c>
      <c r="CY108" s="200">
        <v>557</v>
      </c>
      <c r="CZ108" s="200">
        <v>119</v>
      </c>
      <c r="DA108" s="200">
        <v>4</v>
      </c>
      <c r="DB108" s="200">
        <v>69</v>
      </c>
      <c r="DE108" s="200">
        <v>2</v>
      </c>
      <c r="DG108" s="200">
        <v>67</v>
      </c>
      <c r="DJ108" s="200">
        <v>6</v>
      </c>
      <c r="DR108" s="200">
        <v>14</v>
      </c>
      <c r="DS108" s="200">
        <v>71</v>
      </c>
      <c r="DT108" s="200">
        <v>46</v>
      </c>
      <c r="EM108" s="200">
        <v>169</v>
      </c>
      <c r="EO108" s="200">
        <v>27</v>
      </c>
      <c r="FC108" s="200">
        <v>85</v>
      </c>
      <c r="FD108" s="200">
        <v>102</v>
      </c>
      <c r="FI108" s="200">
        <v>53</v>
      </c>
      <c r="GM108" s="200">
        <v>79</v>
      </c>
      <c r="HZ108" s="200">
        <v>2</v>
      </c>
      <c r="IA108" s="200">
        <v>29</v>
      </c>
      <c r="IB108" s="200">
        <v>32</v>
      </c>
      <c r="IC108" s="200">
        <v>8</v>
      </c>
      <c r="IG108" s="200">
        <v>3</v>
      </c>
      <c r="II108" s="200">
        <v>6</v>
      </c>
      <c r="IQ108" s="200">
        <v>5</v>
      </c>
      <c r="JE108" s="200">
        <v>19</v>
      </c>
      <c r="JL108" s="200">
        <v>1</v>
      </c>
      <c r="JN108" s="200">
        <v>78</v>
      </c>
      <c r="JO108" s="200">
        <v>18</v>
      </c>
      <c r="JP108" s="200">
        <v>480</v>
      </c>
      <c r="JU108" s="200">
        <v>7</v>
      </c>
      <c r="JV108" s="200">
        <v>8</v>
      </c>
      <c r="JW108" s="200">
        <v>1</v>
      </c>
      <c r="JX108" s="200">
        <v>99</v>
      </c>
      <c r="JZ108" s="200">
        <v>0</v>
      </c>
      <c r="KC108" s="200">
        <v>11</v>
      </c>
      <c r="KH108" s="200">
        <v>2</v>
      </c>
      <c r="KM108" s="200">
        <v>9</v>
      </c>
      <c r="KN108" s="200">
        <v>2</v>
      </c>
      <c r="KO108" s="200">
        <v>1</v>
      </c>
      <c r="KP108" s="200">
        <v>18</v>
      </c>
      <c r="KS108" s="200">
        <v>10</v>
      </c>
      <c r="KT108" s="200">
        <v>10</v>
      </c>
      <c r="KU108" s="200">
        <v>26</v>
      </c>
      <c r="KV108" s="200">
        <v>0</v>
      </c>
      <c r="KW108" s="200">
        <v>13</v>
      </c>
      <c r="KX108" s="200">
        <v>5</v>
      </c>
      <c r="LA108" s="200">
        <v>8</v>
      </c>
      <c r="LB108" s="200">
        <v>8</v>
      </c>
      <c r="LC108" s="200">
        <v>1</v>
      </c>
      <c r="LD108" s="200">
        <v>5</v>
      </c>
      <c r="LE108" s="200">
        <v>22</v>
      </c>
      <c r="LF108" s="200">
        <v>25</v>
      </c>
      <c r="LH108" s="200">
        <v>19</v>
      </c>
      <c r="LI108" s="200">
        <v>4</v>
      </c>
      <c r="LJ108" s="200">
        <v>5</v>
      </c>
      <c r="LK108" s="200">
        <v>34</v>
      </c>
      <c r="LL108" s="200">
        <v>22</v>
      </c>
      <c r="LM108" s="200">
        <v>9</v>
      </c>
      <c r="LN108" s="200">
        <v>0</v>
      </c>
      <c r="LP108" s="200">
        <v>17</v>
      </c>
      <c r="LQ108" s="200">
        <v>3</v>
      </c>
      <c r="LT108" s="200">
        <v>174</v>
      </c>
      <c r="LU108" s="200">
        <v>0</v>
      </c>
      <c r="LV108" s="200">
        <v>13</v>
      </c>
      <c r="LW108" s="200">
        <v>23</v>
      </c>
      <c r="LX108" s="200">
        <v>31</v>
      </c>
      <c r="LZ108" s="200">
        <v>17</v>
      </c>
      <c r="MA108" s="200">
        <v>21</v>
      </c>
      <c r="MB108" s="200">
        <v>19</v>
      </c>
      <c r="MC108" s="200">
        <v>11</v>
      </c>
      <c r="MV108" s="200">
        <v>0</v>
      </c>
      <c r="MW108" s="200">
        <v>0</v>
      </c>
      <c r="NC108" s="200">
        <v>1</v>
      </c>
      <c r="ND108" s="200">
        <v>1</v>
      </c>
      <c r="NF108" s="200">
        <v>6</v>
      </c>
      <c r="NG108" s="200">
        <v>4</v>
      </c>
      <c r="NH108" s="200">
        <v>12</v>
      </c>
      <c r="NI108" s="200">
        <v>2</v>
      </c>
      <c r="NT108" s="200">
        <v>34</v>
      </c>
      <c r="NW108" s="200">
        <v>4</v>
      </c>
      <c r="NZ108" s="200">
        <v>31</v>
      </c>
      <c r="OB108" s="201">
        <v>5684</v>
      </c>
      <c r="OC108" s="200">
        <v>1979</v>
      </c>
      <c r="OD108" s="200">
        <v>10</v>
      </c>
      <c r="OE108" s="200">
        <v>1227</v>
      </c>
      <c r="OF108" s="200">
        <v>3216</v>
      </c>
      <c r="OG108" s="201">
        <v>8900</v>
      </c>
    </row>
    <row r="109" spans="1:397" ht="12.75" customHeight="1">
      <c r="A109" s="209">
        <v>333612</v>
      </c>
      <c r="B109" s="23" t="s">
        <v>232</v>
      </c>
      <c r="P109" s="200">
        <v>0</v>
      </c>
      <c r="X109" s="200">
        <v>19</v>
      </c>
      <c r="Y109" s="200">
        <v>18</v>
      </c>
      <c r="Z109" s="200">
        <v>1</v>
      </c>
      <c r="AA109" s="200">
        <v>8</v>
      </c>
      <c r="AX109" s="200">
        <v>3</v>
      </c>
      <c r="BC109" s="200">
        <v>108</v>
      </c>
      <c r="BF109" s="200">
        <v>6</v>
      </c>
      <c r="BI109" s="200">
        <v>46</v>
      </c>
      <c r="BJ109" s="200">
        <v>1</v>
      </c>
      <c r="BK109" s="200">
        <v>90</v>
      </c>
      <c r="BL109" s="200">
        <v>20</v>
      </c>
      <c r="BM109" s="200">
        <v>217</v>
      </c>
      <c r="BN109" s="200">
        <v>4</v>
      </c>
      <c r="BO109" s="200">
        <v>2</v>
      </c>
      <c r="BP109" s="200">
        <v>2</v>
      </c>
      <c r="BQ109" s="200">
        <v>2</v>
      </c>
      <c r="BR109" s="200">
        <v>2</v>
      </c>
      <c r="BU109" s="200">
        <v>2</v>
      </c>
      <c r="BW109" s="200">
        <v>0</v>
      </c>
      <c r="BX109" s="200">
        <v>40</v>
      </c>
      <c r="BY109" s="200">
        <v>54</v>
      </c>
      <c r="BZ109" s="200">
        <v>11</v>
      </c>
      <c r="CA109" s="200">
        <v>2</v>
      </c>
      <c r="CC109" s="200">
        <v>111</v>
      </c>
      <c r="CF109" s="200">
        <v>3</v>
      </c>
      <c r="CN109" s="200">
        <v>7</v>
      </c>
      <c r="CT109" s="200">
        <v>0</v>
      </c>
      <c r="CW109" s="200">
        <v>1</v>
      </c>
      <c r="CZ109" s="200">
        <v>47</v>
      </c>
      <c r="DA109" s="200">
        <v>343</v>
      </c>
      <c r="DB109" s="200">
        <v>41</v>
      </c>
      <c r="DE109" s="200">
        <v>0</v>
      </c>
      <c r="DG109" s="200">
        <v>1</v>
      </c>
      <c r="DJ109" s="200">
        <v>7</v>
      </c>
      <c r="DR109" s="200">
        <v>2</v>
      </c>
      <c r="DS109" s="200">
        <v>15</v>
      </c>
      <c r="DT109" s="200">
        <v>6</v>
      </c>
      <c r="EM109" s="200">
        <v>34</v>
      </c>
      <c r="EO109" s="200">
        <v>3</v>
      </c>
      <c r="HZ109" s="200">
        <v>0</v>
      </c>
      <c r="IA109" s="200">
        <v>4</v>
      </c>
      <c r="IB109" s="200">
        <v>19</v>
      </c>
      <c r="IC109" s="200">
        <v>1</v>
      </c>
      <c r="II109" s="200">
        <v>6</v>
      </c>
      <c r="IQ109" s="200">
        <v>1</v>
      </c>
      <c r="JE109" s="200">
        <v>3</v>
      </c>
      <c r="JF109" s="200">
        <v>2</v>
      </c>
      <c r="JL109" s="200">
        <v>1</v>
      </c>
      <c r="JO109" s="200">
        <v>2</v>
      </c>
      <c r="JP109" s="200">
        <v>141</v>
      </c>
      <c r="JU109" s="200">
        <v>4</v>
      </c>
      <c r="JV109" s="200">
        <v>2</v>
      </c>
      <c r="JW109" s="200">
        <v>0</v>
      </c>
      <c r="JX109" s="200">
        <v>27</v>
      </c>
      <c r="JY109" s="200">
        <v>1</v>
      </c>
      <c r="JZ109" s="200">
        <v>0</v>
      </c>
      <c r="KC109" s="200">
        <v>4</v>
      </c>
      <c r="KH109" s="200">
        <v>0</v>
      </c>
      <c r="KM109" s="200">
        <v>6</v>
      </c>
      <c r="KN109" s="200">
        <v>1</v>
      </c>
      <c r="KO109" s="200">
        <v>0</v>
      </c>
      <c r="KP109" s="200">
        <v>6</v>
      </c>
      <c r="KS109" s="200">
        <v>10</v>
      </c>
      <c r="KT109" s="200">
        <v>30</v>
      </c>
      <c r="KU109" s="200">
        <v>20</v>
      </c>
      <c r="KV109" s="200">
        <v>0</v>
      </c>
      <c r="KW109" s="200">
        <v>28</v>
      </c>
      <c r="KX109" s="200">
        <v>10</v>
      </c>
      <c r="LA109" s="200">
        <v>6</v>
      </c>
      <c r="LB109" s="200">
        <v>5</v>
      </c>
      <c r="LC109" s="200">
        <v>1</v>
      </c>
      <c r="LD109" s="200">
        <v>4</v>
      </c>
      <c r="LE109" s="200">
        <v>11</v>
      </c>
      <c r="LF109" s="200">
        <v>9</v>
      </c>
      <c r="LH109" s="200">
        <v>3</v>
      </c>
      <c r="LI109" s="200">
        <v>1</v>
      </c>
      <c r="LJ109" s="200">
        <v>3</v>
      </c>
      <c r="LK109" s="200">
        <v>16</v>
      </c>
      <c r="LL109" s="200">
        <v>9</v>
      </c>
      <c r="LM109" s="200">
        <v>5</v>
      </c>
      <c r="LN109" s="200">
        <v>0</v>
      </c>
      <c r="LO109" s="200">
        <v>0</v>
      </c>
      <c r="LP109" s="200">
        <v>11</v>
      </c>
      <c r="LQ109" s="200">
        <v>6</v>
      </c>
      <c r="LT109" s="200">
        <v>79</v>
      </c>
      <c r="LU109" s="200">
        <v>0</v>
      </c>
      <c r="LV109" s="200">
        <v>6</v>
      </c>
      <c r="LW109" s="200">
        <v>10</v>
      </c>
      <c r="LX109" s="200">
        <v>12</v>
      </c>
      <c r="LZ109" s="200">
        <v>7</v>
      </c>
      <c r="MA109" s="200">
        <v>10</v>
      </c>
      <c r="MB109" s="200">
        <v>8</v>
      </c>
      <c r="MC109" s="200">
        <v>2</v>
      </c>
      <c r="MU109" s="200">
        <v>0</v>
      </c>
      <c r="MV109" s="200">
        <v>0</v>
      </c>
      <c r="MW109" s="200">
        <v>0</v>
      </c>
      <c r="NA109" s="200">
        <v>0</v>
      </c>
      <c r="NB109" s="200">
        <v>1</v>
      </c>
      <c r="NC109" s="200">
        <v>2</v>
      </c>
      <c r="ND109" s="200">
        <v>3</v>
      </c>
      <c r="NE109" s="200">
        <v>0</v>
      </c>
      <c r="NF109" s="200">
        <v>3</v>
      </c>
      <c r="NG109" s="200">
        <v>2</v>
      </c>
      <c r="NH109" s="200">
        <v>6</v>
      </c>
      <c r="NI109" s="200">
        <v>1</v>
      </c>
      <c r="NP109" s="200">
        <v>0</v>
      </c>
      <c r="NT109" s="200">
        <v>3</v>
      </c>
      <c r="NW109" s="200">
        <v>1</v>
      </c>
      <c r="NX109" s="200">
        <v>1</v>
      </c>
      <c r="NZ109" s="200">
        <v>9</v>
      </c>
      <c r="OB109" s="201">
        <v>1870</v>
      </c>
      <c r="OC109" s="200">
        <v>975</v>
      </c>
      <c r="OD109" s="200">
        <v>41</v>
      </c>
      <c r="OE109" s="200">
        <v>563</v>
      </c>
      <c r="OF109" s="200">
        <v>1579</v>
      </c>
      <c r="OG109" s="201">
        <v>3450</v>
      </c>
    </row>
    <row r="110" spans="1:397" ht="12.75" customHeight="1">
      <c r="A110" s="209">
        <v>333613</v>
      </c>
      <c r="B110" s="23" t="s">
        <v>233</v>
      </c>
      <c r="P110" s="200">
        <v>0</v>
      </c>
      <c r="Q110" s="200">
        <v>1</v>
      </c>
      <c r="X110" s="200">
        <v>32</v>
      </c>
      <c r="Y110" s="200">
        <v>28</v>
      </c>
      <c r="Z110" s="200">
        <v>2</v>
      </c>
      <c r="AA110" s="200">
        <v>12</v>
      </c>
      <c r="AX110" s="200">
        <v>4</v>
      </c>
      <c r="BC110" s="200">
        <v>362</v>
      </c>
      <c r="BF110" s="200">
        <v>14</v>
      </c>
      <c r="BI110" s="200">
        <v>80</v>
      </c>
      <c r="BJ110" s="200">
        <v>3</v>
      </c>
      <c r="BK110" s="200">
        <v>120</v>
      </c>
      <c r="BL110" s="200">
        <v>34</v>
      </c>
      <c r="BM110" s="200">
        <v>156</v>
      </c>
      <c r="BN110" s="200">
        <v>6</v>
      </c>
      <c r="BO110" s="200">
        <v>6</v>
      </c>
      <c r="BP110" s="200">
        <v>4</v>
      </c>
      <c r="BQ110" s="200">
        <v>6</v>
      </c>
      <c r="BR110" s="200">
        <v>1</v>
      </c>
      <c r="BU110" s="200">
        <v>6</v>
      </c>
      <c r="BW110" s="200">
        <v>1</v>
      </c>
      <c r="BX110" s="200">
        <v>42</v>
      </c>
      <c r="BY110" s="200">
        <v>28</v>
      </c>
      <c r="BZ110" s="200">
        <v>19</v>
      </c>
      <c r="CA110" s="200">
        <v>7</v>
      </c>
      <c r="CC110" s="200">
        <v>83</v>
      </c>
      <c r="CF110" s="200">
        <v>7</v>
      </c>
      <c r="CN110" s="200">
        <v>5</v>
      </c>
      <c r="CT110" s="200">
        <v>1</v>
      </c>
      <c r="CW110" s="200">
        <v>12</v>
      </c>
      <c r="CZ110" s="200">
        <v>8</v>
      </c>
      <c r="DA110" s="200">
        <v>235</v>
      </c>
      <c r="DB110" s="200">
        <v>104</v>
      </c>
      <c r="DE110" s="200">
        <v>1</v>
      </c>
      <c r="DG110" s="200">
        <v>2</v>
      </c>
      <c r="DJ110" s="200">
        <v>7</v>
      </c>
      <c r="DM110" s="200">
        <v>1</v>
      </c>
      <c r="DP110" s="200">
        <v>0</v>
      </c>
      <c r="DR110" s="200">
        <v>5</v>
      </c>
      <c r="DS110" s="200">
        <v>36</v>
      </c>
      <c r="DT110" s="200">
        <v>16</v>
      </c>
      <c r="EM110" s="200">
        <v>22</v>
      </c>
      <c r="EO110" s="200">
        <v>7</v>
      </c>
      <c r="GK110" s="200">
        <v>0</v>
      </c>
      <c r="HZ110" s="200">
        <v>1</v>
      </c>
      <c r="IA110" s="200">
        <v>8</v>
      </c>
      <c r="IB110" s="200">
        <v>12</v>
      </c>
      <c r="IC110" s="200">
        <v>2</v>
      </c>
      <c r="II110" s="200">
        <v>7</v>
      </c>
      <c r="IQ110" s="200">
        <v>2</v>
      </c>
      <c r="JE110" s="200">
        <v>7</v>
      </c>
      <c r="JF110" s="200">
        <v>19</v>
      </c>
      <c r="JL110" s="200">
        <v>2</v>
      </c>
      <c r="JO110" s="200">
        <v>5</v>
      </c>
      <c r="JP110" s="200">
        <v>188</v>
      </c>
      <c r="JU110" s="200">
        <v>12</v>
      </c>
      <c r="JV110" s="200">
        <v>7</v>
      </c>
      <c r="JW110" s="200">
        <v>0</v>
      </c>
      <c r="JX110" s="200">
        <v>33</v>
      </c>
      <c r="JY110" s="200">
        <v>3</v>
      </c>
      <c r="JZ110" s="200">
        <v>0</v>
      </c>
      <c r="KC110" s="200">
        <v>6</v>
      </c>
      <c r="KH110" s="200">
        <v>1</v>
      </c>
      <c r="KM110" s="200">
        <v>10</v>
      </c>
      <c r="KN110" s="200">
        <v>4</v>
      </c>
      <c r="KO110" s="200">
        <v>1</v>
      </c>
      <c r="KP110" s="200">
        <v>23</v>
      </c>
      <c r="KS110" s="200">
        <v>22</v>
      </c>
      <c r="KT110" s="200">
        <v>13</v>
      </c>
      <c r="KU110" s="200">
        <v>45</v>
      </c>
      <c r="KV110" s="200">
        <v>1</v>
      </c>
      <c r="KW110" s="200">
        <v>15</v>
      </c>
      <c r="KX110" s="200">
        <v>5</v>
      </c>
      <c r="LA110" s="200">
        <v>6</v>
      </c>
      <c r="LB110" s="200">
        <v>3</v>
      </c>
      <c r="LC110" s="200">
        <v>0</v>
      </c>
      <c r="LD110" s="200">
        <v>2</v>
      </c>
      <c r="LE110" s="200">
        <v>31</v>
      </c>
      <c r="LF110" s="200">
        <v>17</v>
      </c>
      <c r="LH110" s="200">
        <v>6</v>
      </c>
      <c r="LI110" s="200">
        <v>2</v>
      </c>
      <c r="LJ110" s="200">
        <v>9</v>
      </c>
      <c r="LK110" s="200">
        <v>44</v>
      </c>
      <c r="LL110" s="200">
        <v>1</v>
      </c>
      <c r="LM110" s="200">
        <v>12</v>
      </c>
      <c r="LN110" s="200">
        <v>1</v>
      </c>
      <c r="LO110" s="200">
        <v>0</v>
      </c>
      <c r="LP110" s="200">
        <v>19</v>
      </c>
      <c r="LQ110" s="200">
        <v>18</v>
      </c>
      <c r="LT110" s="200">
        <v>109</v>
      </c>
      <c r="LU110" s="200">
        <v>1</v>
      </c>
      <c r="LW110" s="200">
        <v>8</v>
      </c>
      <c r="LX110" s="200">
        <v>4</v>
      </c>
      <c r="LZ110" s="200">
        <v>1</v>
      </c>
      <c r="MA110" s="200">
        <v>17</v>
      </c>
      <c r="MB110" s="200">
        <v>0</v>
      </c>
      <c r="MC110" s="200">
        <v>6</v>
      </c>
      <c r="MT110" s="200">
        <v>0</v>
      </c>
      <c r="MU110" s="200">
        <v>1</v>
      </c>
      <c r="MV110" s="200">
        <v>0</v>
      </c>
      <c r="MW110" s="200">
        <v>1</v>
      </c>
      <c r="NA110" s="200">
        <v>1</v>
      </c>
      <c r="NB110" s="200">
        <v>6</v>
      </c>
      <c r="NC110" s="200">
        <v>6</v>
      </c>
      <c r="ND110" s="200">
        <v>10</v>
      </c>
      <c r="NE110" s="200">
        <v>0</v>
      </c>
      <c r="NF110" s="200">
        <v>5</v>
      </c>
      <c r="NG110" s="200">
        <v>2</v>
      </c>
      <c r="NH110" s="200">
        <v>9</v>
      </c>
      <c r="NI110" s="200">
        <v>2</v>
      </c>
      <c r="NP110" s="200">
        <v>2</v>
      </c>
      <c r="NT110" s="200">
        <v>3</v>
      </c>
      <c r="NW110" s="200">
        <v>2</v>
      </c>
      <c r="NX110" s="200">
        <v>1</v>
      </c>
      <c r="NZ110" s="200">
        <v>11</v>
      </c>
      <c r="OB110" s="201">
        <v>2356</v>
      </c>
      <c r="OC110" s="200">
        <v>976</v>
      </c>
      <c r="OD110" s="200">
        <v>27</v>
      </c>
      <c r="OE110" s="200">
        <v>813</v>
      </c>
      <c r="OF110" s="200">
        <v>1817</v>
      </c>
      <c r="OG110" s="201">
        <v>4173</v>
      </c>
    </row>
    <row r="111" spans="1:397" ht="12.75" customHeight="1">
      <c r="A111" s="209">
        <v>333618</v>
      </c>
      <c r="B111" s="23" t="s">
        <v>234</v>
      </c>
      <c r="P111" s="200">
        <v>1</v>
      </c>
      <c r="Q111" s="200">
        <v>1</v>
      </c>
      <c r="X111" s="200">
        <v>105</v>
      </c>
      <c r="Y111" s="200">
        <v>81</v>
      </c>
      <c r="Z111" s="200">
        <v>10</v>
      </c>
      <c r="AA111" s="200">
        <v>46</v>
      </c>
      <c r="AM111" s="200">
        <v>163</v>
      </c>
      <c r="AN111" s="200">
        <v>265</v>
      </c>
      <c r="AO111" s="200">
        <v>150</v>
      </c>
      <c r="AP111" s="200">
        <v>143</v>
      </c>
      <c r="AQ111" s="200">
        <v>90</v>
      </c>
      <c r="AS111" s="200">
        <v>69</v>
      </c>
      <c r="AT111" s="200">
        <v>10</v>
      </c>
      <c r="AV111" s="200">
        <v>154</v>
      </c>
      <c r="AW111" s="200">
        <v>140</v>
      </c>
      <c r="AX111" s="200">
        <v>28</v>
      </c>
      <c r="BC111" s="200">
        <v>343</v>
      </c>
      <c r="BF111" s="200">
        <v>2</v>
      </c>
      <c r="BI111" s="200">
        <v>41</v>
      </c>
      <c r="BJ111" s="200">
        <v>355</v>
      </c>
      <c r="BK111" s="200">
        <v>982</v>
      </c>
      <c r="BL111" s="200">
        <v>754</v>
      </c>
      <c r="BM111" s="200">
        <v>523</v>
      </c>
      <c r="BN111" s="200">
        <v>26</v>
      </c>
      <c r="BO111" s="200">
        <v>20</v>
      </c>
      <c r="BP111" s="200">
        <v>5</v>
      </c>
      <c r="BQ111" s="200">
        <v>172</v>
      </c>
      <c r="BR111" s="200">
        <v>181</v>
      </c>
      <c r="BS111" s="200">
        <v>32</v>
      </c>
      <c r="BT111" s="200">
        <v>30</v>
      </c>
      <c r="BU111" s="200">
        <v>101</v>
      </c>
      <c r="BV111" s="200">
        <v>16</v>
      </c>
      <c r="BW111" s="200">
        <v>1</v>
      </c>
      <c r="BX111" s="200">
        <v>33</v>
      </c>
      <c r="BY111" s="200">
        <v>363</v>
      </c>
      <c r="BZ111" s="200">
        <v>21</v>
      </c>
      <c r="CA111" s="200">
        <v>69</v>
      </c>
      <c r="CB111" s="200">
        <v>16</v>
      </c>
      <c r="CC111" s="200">
        <v>12</v>
      </c>
      <c r="CF111" s="200">
        <v>60</v>
      </c>
      <c r="CN111" s="200">
        <v>0</v>
      </c>
      <c r="CP111" s="200">
        <v>0</v>
      </c>
      <c r="CT111" s="200">
        <v>54</v>
      </c>
      <c r="CX111" s="200">
        <v>30</v>
      </c>
      <c r="CY111" s="200">
        <v>101</v>
      </c>
      <c r="CZ111" s="200">
        <v>174</v>
      </c>
      <c r="DA111" s="200">
        <v>670</v>
      </c>
      <c r="DB111" s="200">
        <v>2395</v>
      </c>
      <c r="DE111" s="200">
        <v>2</v>
      </c>
      <c r="DG111" s="200">
        <v>163</v>
      </c>
      <c r="DJ111" s="200">
        <v>235</v>
      </c>
      <c r="DO111" s="200">
        <v>2</v>
      </c>
      <c r="DP111" s="200">
        <v>0</v>
      </c>
      <c r="DQ111" s="200">
        <v>0</v>
      </c>
      <c r="DR111" s="200">
        <v>125</v>
      </c>
      <c r="DS111" s="200">
        <v>134</v>
      </c>
      <c r="DT111" s="200">
        <v>48</v>
      </c>
      <c r="DV111" s="200">
        <v>0</v>
      </c>
      <c r="DX111" s="200">
        <v>1</v>
      </c>
      <c r="EF111" s="200">
        <v>112</v>
      </c>
      <c r="EM111" s="200">
        <v>70</v>
      </c>
      <c r="EN111" s="200">
        <v>153</v>
      </c>
      <c r="EO111" s="200">
        <v>2</v>
      </c>
      <c r="ER111" s="200">
        <v>597</v>
      </c>
      <c r="ES111" s="200">
        <v>138</v>
      </c>
      <c r="EU111" s="200">
        <v>91</v>
      </c>
      <c r="FC111" s="200">
        <v>732</v>
      </c>
      <c r="FD111" s="200">
        <v>1044</v>
      </c>
      <c r="FE111" s="200">
        <v>1</v>
      </c>
      <c r="FF111" s="200">
        <v>1</v>
      </c>
      <c r="FI111" s="200">
        <v>184</v>
      </c>
      <c r="FJ111" s="200">
        <v>63</v>
      </c>
      <c r="FK111" s="200">
        <v>139</v>
      </c>
      <c r="FU111" s="200">
        <v>438</v>
      </c>
      <c r="FX111" s="200">
        <v>0</v>
      </c>
      <c r="GD111" s="200">
        <v>2</v>
      </c>
      <c r="GK111" s="200">
        <v>0</v>
      </c>
      <c r="GM111" s="200">
        <v>134</v>
      </c>
      <c r="HZ111" s="200">
        <v>2</v>
      </c>
      <c r="IA111" s="200">
        <v>26</v>
      </c>
      <c r="IB111" s="200">
        <v>41</v>
      </c>
      <c r="IC111" s="200">
        <v>8</v>
      </c>
      <c r="IG111" s="200">
        <v>1</v>
      </c>
      <c r="II111" s="200">
        <v>25</v>
      </c>
      <c r="IJ111" s="200">
        <v>23</v>
      </c>
      <c r="IL111" s="200">
        <v>22</v>
      </c>
      <c r="IN111" s="200">
        <v>1</v>
      </c>
      <c r="IQ111" s="200">
        <v>6</v>
      </c>
      <c r="IZ111" s="200">
        <v>106</v>
      </c>
      <c r="JA111" s="200">
        <v>103</v>
      </c>
      <c r="JE111" s="200">
        <v>15</v>
      </c>
      <c r="JF111" s="200">
        <v>86</v>
      </c>
      <c r="JG111" s="200">
        <v>103</v>
      </c>
      <c r="JH111" s="200">
        <v>7</v>
      </c>
      <c r="JL111" s="200">
        <v>147</v>
      </c>
      <c r="JN111" s="200">
        <v>141</v>
      </c>
      <c r="JO111" s="200">
        <v>141</v>
      </c>
      <c r="JP111" s="200">
        <v>1758</v>
      </c>
      <c r="JQ111" s="200">
        <v>37</v>
      </c>
      <c r="JR111" s="200">
        <v>1</v>
      </c>
      <c r="JS111" s="200">
        <v>3</v>
      </c>
      <c r="JT111" s="200">
        <v>16</v>
      </c>
      <c r="JU111" s="200">
        <v>62</v>
      </c>
      <c r="JV111" s="200">
        <v>34</v>
      </c>
      <c r="JW111" s="200">
        <v>3</v>
      </c>
      <c r="JX111" s="200">
        <v>353</v>
      </c>
      <c r="JY111" s="200">
        <v>11</v>
      </c>
      <c r="JZ111" s="200">
        <v>0</v>
      </c>
      <c r="KC111" s="200">
        <v>22</v>
      </c>
      <c r="KD111" s="200">
        <v>0</v>
      </c>
      <c r="KE111" s="200">
        <v>1</v>
      </c>
      <c r="KH111" s="200">
        <v>2</v>
      </c>
      <c r="KM111" s="200">
        <v>30</v>
      </c>
      <c r="KN111" s="200">
        <v>12</v>
      </c>
      <c r="KO111" s="200">
        <v>2</v>
      </c>
      <c r="KP111" s="200">
        <v>63</v>
      </c>
      <c r="KS111" s="200">
        <v>79</v>
      </c>
      <c r="KT111" s="200">
        <v>41</v>
      </c>
      <c r="KU111" s="200">
        <v>149</v>
      </c>
      <c r="KV111" s="200">
        <v>4</v>
      </c>
      <c r="KW111" s="200">
        <v>57</v>
      </c>
      <c r="KX111" s="200">
        <v>15</v>
      </c>
      <c r="LA111" s="200">
        <v>21</v>
      </c>
      <c r="LB111" s="200">
        <v>185</v>
      </c>
      <c r="LC111" s="200">
        <v>18</v>
      </c>
      <c r="LD111" s="200">
        <v>94</v>
      </c>
      <c r="LE111" s="200">
        <v>108</v>
      </c>
      <c r="LF111" s="200">
        <v>100</v>
      </c>
      <c r="LH111" s="200">
        <v>26</v>
      </c>
      <c r="LI111" s="200">
        <v>9</v>
      </c>
      <c r="LJ111" s="200">
        <v>31</v>
      </c>
      <c r="LK111" s="200">
        <v>72</v>
      </c>
      <c r="LL111" s="200">
        <v>34</v>
      </c>
      <c r="LM111" s="200">
        <v>65</v>
      </c>
      <c r="LN111" s="200">
        <v>12</v>
      </c>
      <c r="LO111" s="200">
        <v>1</v>
      </c>
      <c r="LP111" s="200">
        <v>49</v>
      </c>
      <c r="LQ111" s="200">
        <v>63</v>
      </c>
      <c r="LT111" s="200">
        <v>394</v>
      </c>
      <c r="LU111" s="200">
        <v>6</v>
      </c>
      <c r="LV111" s="200">
        <v>8</v>
      </c>
      <c r="LW111" s="200">
        <v>23</v>
      </c>
      <c r="LX111" s="200">
        <v>35</v>
      </c>
      <c r="LZ111" s="200">
        <v>15</v>
      </c>
      <c r="MA111" s="200">
        <v>63</v>
      </c>
      <c r="MB111" s="200">
        <v>13</v>
      </c>
      <c r="MC111" s="200">
        <v>27</v>
      </c>
      <c r="MT111" s="200">
        <v>1</v>
      </c>
      <c r="MU111" s="200">
        <v>2</v>
      </c>
      <c r="MV111" s="200">
        <v>1</v>
      </c>
      <c r="MW111" s="200">
        <v>3</v>
      </c>
      <c r="NA111" s="200">
        <v>5</v>
      </c>
      <c r="NB111" s="200">
        <v>23</v>
      </c>
      <c r="NC111" s="200">
        <v>19</v>
      </c>
      <c r="ND111" s="200">
        <v>33</v>
      </c>
      <c r="NE111" s="200">
        <v>2</v>
      </c>
      <c r="NF111" s="200">
        <v>17</v>
      </c>
      <c r="NG111" s="200">
        <v>8</v>
      </c>
      <c r="NH111" s="200">
        <v>34</v>
      </c>
      <c r="NI111" s="200">
        <v>6</v>
      </c>
      <c r="NL111" s="200">
        <v>0</v>
      </c>
      <c r="NP111" s="200">
        <v>5</v>
      </c>
      <c r="NT111" s="200">
        <v>56</v>
      </c>
      <c r="NW111" s="200">
        <v>10</v>
      </c>
      <c r="NZ111" s="200">
        <v>88</v>
      </c>
      <c r="OB111" s="201">
        <v>19196</v>
      </c>
      <c r="OC111" s="200">
        <v>3757</v>
      </c>
      <c r="OD111" s="200">
        <v>57</v>
      </c>
      <c r="OE111" s="200">
        <v>2404</v>
      </c>
      <c r="OF111" s="200">
        <v>6219</v>
      </c>
      <c r="OG111" s="201">
        <v>25415</v>
      </c>
    </row>
    <row r="112" spans="1:397" ht="12.75" customHeight="1">
      <c r="A112" s="209" t="s">
        <v>236</v>
      </c>
      <c r="B112" s="23" t="s">
        <v>235</v>
      </c>
      <c r="P112" s="200">
        <v>0</v>
      </c>
      <c r="Q112" s="200">
        <v>1</v>
      </c>
      <c r="X112" s="200">
        <v>45</v>
      </c>
      <c r="Y112" s="200">
        <v>28</v>
      </c>
      <c r="Z112" s="200">
        <v>6</v>
      </c>
      <c r="AA112" s="200">
        <v>23</v>
      </c>
      <c r="AX112" s="200">
        <v>49</v>
      </c>
      <c r="BC112" s="200">
        <v>412</v>
      </c>
      <c r="BE112" s="200">
        <v>74</v>
      </c>
      <c r="BF112" s="200">
        <v>67</v>
      </c>
      <c r="BJ112" s="200">
        <v>8</v>
      </c>
      <c r="BK112" s="200">
        <v>483</v>
      </c>
      <c r="BL112" s="200">
        <v>255</v>
      </c>
      <c r="BM112" s="200">
        <v>139</v>
      </c>
      <c r="BN112" s="200">
        <v>7</v>
      </c>
      <c r="BO112" s="200">
        <v>3</v>
      </c>
      <c r="BP112" s="200">
        <v>3</v>
      </c>
      <c r="BQ112" s="200">
        <v>237</v>
      </c>
      <c r="BU112" s="200">
        <v>194</v>
      </c>
      <c r="BW112" s="200">
        <v>0</v>
      </c>
      <c r="BX112" s="200">
        <v>77</v>
      </c>
      <c r="BY112" s="200">
        <v>193</v>
      </c>
      <c r="BZ112" s="200">
        <v>16</v>
      </c>
      <c r="CA112" s="200">
        <v>324</v>
      </c>
      <c r="CC112" s="200">
        <v>123</v>
      </c>
      <c r="CF112" s="200">
        <v>6</v>
      </c>
      <c r="CN112" s="200">
        <v>8</v>
      </c>
      <c r="CT112" s="200">
        <v>0</v>
      </c>
      <c r="CX112" s="200">
        <v>12</v>
      </c>
      <c r="DB112" s="200">
        <v>170</v>
      </c>
      <c r="DC112" s="200">
        <v>108</v>
      </c>
      <c r="DE112" s="200">
        <v>2</v>
      </c>
      <c r="DG112" s="200">
        <v>6</v>
      </c>
      <c r="DJ112" s="200">
        <v>163</v>
      </c>
      <c r="DR112" s="200">
        <v>77</v>
      </c>
      <c r="DS112" s="200">
        <v>114</v>
      </c>
      <c r="DT112" s="200">
        <v>49</v>
      </c>
      <c r="EL112" s="200">
        <v>5</v>
      </c>
      <c r="EM112" s="200">
        <v>582</v>
      </c>
      <c r="EO112" s="200">
        <v>189</v>
      </c>
      <c r="FC112" s="200">
        <v>1</v>
      </c>
      <c r="FE112" s="200">
        <v>1</v>
      </c>
      <c r="FF112" s="200">
        <v>2</v>
      </c>
      <c r="FI112" s="200">
        <v>54</v>
      </c>
      <c r="GD112" s="200">
        <v>4</v>
      </c>
      <c r="GM112" s="200">
        <v>144</v>
      </c>
      <c r="HZ112" s="200">
        <v>2</v>
      </c>
      <c r="IA112" s="200">
        <v>28</v>
      </c>
      <c r="IB112" s="200">
        <v>90</v>
      </c>
      <c r="IC112" s="200">
        <v>9</v>
      </c>
      <c r="IG112" s="200">
        <v>3</v>
      </c>
      <c r="II112" s="200">
        <v>7</v>
      </c>
      <c r="IL112" s="200">
        <v>18</v>
      </c>
      <c r="IN112" s="200">
        <v>3</v>
      </c>
      <c r="IQ112" s="200">
        <v>9</v>
      </c>
      <c r="IZ112" s="200">
        <v>111</v>
      </c>
      <c r="JE112" s="200">
        <v>17</v>
      </c>
      <c r="JF112" s="200">
        <v>10</v>
      </c>
      <c r="JG112" s="200">
        <v>2</v>
      </c>
      <c r="JH112" s="200">
        <v>6</v>
      </c>
      <c r="JI112" s="200">
        <v>3</v>
      </c>
      <c r="JJ112" s="200">
        <v>3</v>
      </c>
      <c r="JL112" s="200">
        <v>226</v>
      </c>
      <c r="JN112" s="200">
        <v>0</v>
      </c>
      <c r="JO112" s="200">
        <v>12</v>
      </c>
      <c r="JP112" s="200">
        <v>772</v>
      </c>
      <c r="JQ112" s="200">
        <v>12</v>
      </c>
      <c r="JR112" s="200">
        <v>6</v>
      </c>
      <c r="JS112" s="200">
        <v>12</v>
      </c>
      <c r="JT112" s="200">
        <v>99</v>
      </c>
      <c r="JU112" s="200">
        <v>22</v>
      </c>
      <c r="JV112" s="200">
        <v>11</v>
      </c>
      <c r="JW112" s="200">
        <v>2</v>
      </c>
      <c r="JX112" s="200">
        <v>113</v>
      </c>
      <c r="JY112" s="200">
        <v>4</v>
      </c>
      <c r="JZ112" s="200">
        <v>0</v>
      </c>
      <c r="KC112" s="200">
        <v>16</v>
      </c>
      <c r="KH112" s="200">
        <v>2</v>
      </c>
      <c r="KM112" s="200">
        <v>41</v>
      </c>
      <c r="KN112" s="200">
        <v>11</v>
      </c>
      <c r="KO112" s="200">
        <v>3</v>
      </c>
      <c r="KP112" s="200">
        <v>43</v>
      </c>
      <c r="KS112" s="200">
        <v>65</v>
      </c>
      <c r="KT112" s="200">
        <v>41</v>
      </c>
      <c r="KU112" s="200">
        <v>148</v>
      </c>
      <c r="KV112" s="200">
        <v>3</v>
      </c>
      <c r="KW112" s="200">
        <v>36</v>
      </c>
      <c r="KX112" s="200">
        <v>10</v>
      </c>
      <c r="LA112" s="200">
        <v>18</v>
      </c>
      <c r="LB112" s="200">
        <v>11</v>
      </c>
      <c r="LC112" s="200">
        <v>1</v>
      </c>
      <c r="LD112" s="200">
        <v>8</v>
      </c>
      <c r="LE112" s="200">
        <v>101</v>
      </c>
      <c r="LF112" s="200">
        <v>40</v>
      </c>
      <c r="LH112" s="200">
        <v>17</v>
      </c>
      <c r="LI112" s="200">
        <v>7</v>
      </c>
      <c r="LJ112" s="200">
        <v>22</v>
      </c>
      <c r="LK112" s="200">
        <v>35</v>
      </c>
      <c r="LL112" s="200">
        <v>3</v>
      </c>
      <c r="LM112" s="200">
        <v>42</v>
      </c>
      <c r="LN112" s="200">
        <v>9</v>
      </c>
      <c r="LO112" s="200">
        <v>1</v>
      </c>
      <c r="LP112" s="200">
        <v>62</v>
      </c>
      <c r="LQ112" s="200">
        <v>54</v>
      </c>
      <c r="LT112" s="200">
        <v>263</v>
      </c>
      <c r="LU112" s="200">
        <v>4</v>
      </c>
      <c r="LV112" s="200">
        <v>0</v>
      </c>
      <c r="LW112" s="200">
        <v>6</v>
      </c>
      <c r="LX112" s="200">
        <v>6</v>
      </c>
      <c r="LZ112" s="200">
        <v>3</v>
      </c>
      <c r="MA112" s="200">
        <v>35</v>
      </c>
      <c r="MB112" s="200">
        <v>3</v>
      </c>
      <c r="MC112" s="200">
        <v>16</v>
      </c>
      <c r="MT112" s="200">
        <v>0</v>
      </c>
      <c r="MU112" s="200">
        <v>1</v>
      </c>
      <c r="MV112" s="200">
        <v>1</v>
      </c>
      <c r="MW112" s="200">
        <v>3</v>
      </c>
      <c r="NA112" s="200">
        <v>2</v>
      </c>
      <c r="NB112" s="200">
        <v>8</v>
      </c>
      <c r="NC112" s="200">
        <v>10</v>
      </c>
      <c r="ND112" s="200">
        <v>16</v>
      </c>
      <c r="NE112" s="200">
        <v>1</v>
      </c>
      <c r="NF112" s="200">
        <v>9</v>
      </c>
      <c r="NG112" s="200">
        <v>5</v>
      </c>
      <c r="NH112" s="200">
        <v>17</v>
      </c>
      <c r="NI112" s="200">
        <v>3</v>
      </c>
      <c r="NP112" s="200">
        <v>4</v>
      </c>
      <c r="NT112" s="200">
        <v>52</v>
      </c>
      <c r="NW112" s="200">
        <v>6</v>
      </c>
      <c r="NZ112" s="200">
        <v>38</v>
      </c>
      <c r="OB112" s="201">
        <v>7435</v>
      </c>
      <c r="OC112" s="200">
        <v>2297</v>
      </c>
      <c r="OD112" s="200">
        <v>51</v>
      </c>
      <c r="OE112" s="200">
        <v>3606</v>
      </c>
      <c r="OF112" s="200">
        <v>5954</v>
      </c>
      <c r="OG112" s="201">
        <v>13390</v>
      </c>
    </row>
    <row r="113" spans="1:397" ht="12.75" customHeight="1">
      <c r="A113" s="209">
        <v>333912</v>
      </c>
      <c r="B113" s="23" t="s">
        <v>237</v>
      </c>
      <c r="Q113" s="200">
        <v>1</v>
      </c>
      <c r="X113" s="200">
        <v>32</v>
      </c>
      <c r="Y113" s="200">
        <v>28</v>
      </c>
      <c r="Z113" s="200">
        <v>3</v>
      </c>
      <c r="AA113" s="200">
        <v>16</v>
      </c>
      <c r="AX113" s="200">
        <v>31</v>
      </c>
      <c r="BC113" s="200">
        <v>261</v>
      </c>
      <c r="BE113" s="200">
        <v>59</v>
      </c>
      <c r="BF113" s="200">
        <v>14</v>
      </c>
      <c r="BJ113" s="200">
        <v>1</v>
      </c>
      <c r="BK113" s="200">
        <v>293</v>
      </c>
      <c r="BL113" s="200">
        <v>73</v>
      </c>
      <c r="BM113" s="200">
        <v>137</v>
      </c>
      <c r="BN113" s="200">
        <v>4</v>
      </c>
      <c r="BO113" s="200">
        <v>4</v>
      </c>
      <c r="BP113" s="200">
        <v>4</v>
      </c>
      <c r="BQ113" s="200">
        <v>203</v>
      </c>
      <c r="BR113" s="200">
        <v>3</v>
      </c>
      <c r="BU113" s="200">
        <v>159</v>
      </c>
      <c r="BV113" s="200">
        <v>0</v>
      </c>
      <c r="BW113" s="200">
        <v>1</v>
      </c>
      <c r="BX113" s="200">
        <v>38</v>
      </c>
      <c r="BY113" s="200">
        <v>125</v>
      </c>
      <c r="BZ113" s="200">
        <v>16</v>
      </c>
      <c r="CA113" s="200">
        <v>361</v>
      </c>
      <c r="CC113" s="200">
        <v>109</v>
      </c>
      <c r="CF113" s="200">
        <v>6</v>
      </c>
      <c r="CN113" s="200">
        <v>9</v>
      </c>
      <c r="CT113" s="200">
        <v>1</v>
      </c>
      <c r="CX113" s="200">
        <v>5</v>
      </c>
      <c r="DB113" s="200">
        <v>73</v>
      </c>
      <c r="DC113" s="200">
        <v>35</v>
      </c>
      <c r="DD113" s="200">
        <v>556</v>
      </c>
      <c r="DE113" s="200">
        <v>2</v>
      </c>
      <c r="DG113" s="200">
        <v>4</v>
      </c>
      <c r="DJ113" s="200">
        <v>88</v>
      </c>
      <c r="DM113" s="200">
        <v>1</v>
      </c>
      <c r="DN113" s="200">
        <v>0</v>
      </c>
      <c r="DP113" s="200">
        <v>0</v>
      </c>
      <c r="DR113" s="200">
        <v>55</v>
      </c>
      <c r="DS113" s="200">
        <v>77</v>
      </c>
      <c r="DT113" s="200">
        <v>34</v>
      </c>
      <c r="EL113" s="200">
        <v>3</v>
      </c>
      <c r="EM113" s="200">
        <v>506</v>
      </c>
      <c r="EO113" s="200">
        <v>118</v>
      </c>
      <c r="FC113" s="200">
        <v>1</v>
      </c>
      <c r="FE113" s="200">
        <v>2</v>
      </c>
      <c r="FF113" s="200">
        <v>1</v>
      </c>
      <c r="FI113" s="200">
        <v>46</v>
      </c>
      <c r="GD113" s="200">
        <v>2</v>
      </c>
      <c r="GK113" s="200">
        <v>0</v>
      </c>
      <c r="GM113" s="200">
        <v>102</v>
      </c>
      <c r="HZ113" s="200">
        <v>1</v>
      </c>
      <c r="IA113" s="200">
        <v>19</v>
      </c>
      <c r="IB113" s="200">
        <v>42</v>
      </c>
      <c r="IC113" s="200">
        <v>7</v>
      </c>
      <c r="II113" s="200">
        <v>8</v>
      </c>
      <c r="IL113" s="200">
        <v>17</v>
      </c>
      <c r="IQ113" s="200">
        <v>4</v>
      </c>
      <c r="IZ113" s="200">
        <v>102</v>
      </c>
      <c r="JE113" s="200">
        <v>13</v>
      </c>
      <c r="JF113" s="200">
        <v>21</v>
      </c>
      <c r="JG113" s="200">
        <v>5</v>
      </c>
      <c r="JH113" s="200">
        <v>16</v>
      </c>
      <c r="JI113" s="200">
        <v>1</v>
      </c>
      <c r="JJ113" s="200">
        <v>0</v>
      </c>
      <c r="JL113" s="200">
        <v>90</v>
      </c>
      <c r="JN113" s="200">
        <v>1</v>
      </c>
      <c r="JO113" s="200">
        <v>23</v>
      </c>
      <c r="JP113" s="200">
        <v>611</v>
      </c>
      <c r="JQ113" s="200">
        <v>10</v>
      </c>
      <c r="JR113" s="200">
        <v>1</v>
      </c>
      <c r="JS113" s="200">
        <v>3</v>
      </c>
      <c r="JT113" s="200">
        <v>21</v>
      </c>
      <c r="JU113" s="200">
        <v>17</v>
      </c>
      <c r="JV113" s="200">
        <v>7</v>
      </c>
      <c r="JW113" s="200">
        <v>1</v>
      </c>
      <c r="JX113" s="200">
        <v>87</v>
      </c>
      <c r="JY113" s="200">
        <v>3</v>
      </c>
      <c r="JZ113" s="200">
        <v>0</v>
      </c>
      <c r="KC113" s="200">
        <v>9</v>
      </c>
      <c r="KH113" s="200">
        <v>1</v>
      </c>
      <c r="KM113" s="200">
        <v>30</v>
      </c>
      <c r="KN113" s="200">
        <v>9</v>
      </c>
      <c r="KO113" s="200">
        <v>2</v>
      </c>
      <c r="KP113" s="200">
        <v>24</v>
      </c>
      <c r="KS113" s="200">
        <v>28</v>
      </c>
      <c r="KT113" s="200">
        <v>17</v>
      </c>
      <c r="KU113" s="200">
        <v>59</v>
      </c>
      <c r="KV113" s="200">
        <v>2</v>
      </c>
      <c r="KW113" s="200">
        <v>41</v>
      </c>
      <c r="KX113" s="200">
        <v>4</v>
      </c>
      <c r="LA113" s="200">
        <v>8</v>
      </c>
      <c r="LB113" s="200">
        <v>6</v>
      </c>
      <c r="LC113" s="200">
        <v>1</v>
      </c>
      <c r="LD113" s="200">
        <v>4</v>
      </c>
      <c r="LE113" s="200">
        <v>39</v>
      </c>
      <c r="LF113" s="200">
        <v>29</v>
      </c>
      <c r="LH113" s="200">
        <v>7</v>
      </c>
      <c r="LI113" s="200">
        <v>3</v>
      </c>
      <c r="LJ113" s="200">
        <v>14</v>
      </c>
      <c r="LK113" s="200">
        <v>37</v>
      </c>
      <c r="LL113" s="200">
        <v>20</v>
      </c>
      <c r="LM113" s="200">
        <v>24</v>
      </c>
      <c r="LN113" s="200">
        <v>4</v>
      </c>
      <c r="LO113" s="200">
        <v>1</v>
      </c>
      <c r="LP113" s="200">
        <v>71</v>
      </c>
      <c r="LQ113" s="200">
        <v>24</v>
      </c>
      <c r="LT113" s="200">
        <v>148</v>
      </c>
      <c r="LU113" s="200">
        <v>2</v>
      </c>
      <c r="LV113" s="200">
        <v>5</v>
      </c>
      <c r="LW113" s="200">
        <v>12</v>
      </c>
      <c r="LX113" s="200">
        <v>16</v>
      </c>
      <c r="LZ113" s="200">
        <v>7</v>
      </c>
      <c r="MA113" s="200">
        <v>22</v>
      </c>
      <c r="MB113" s="200">
        <v>9</v>
      </c>
      <c r="MC113" s="200">
        <v>8</v>
      </c>
      <c r="MT113" s="200">
        <v>0</v>
      </c>
      <c r="MU113" s="200">
        <v>1</v>
      </c>
      <c r="MV113" s="200">
        <v>0</v>
      </c>
      <c r="MW113" s="200">
        <v>1</v>
      </c>
      <c r="NA113" s="200">
        <v>1</v>
      </c>
      <c r="NB113" s="200">
        <v>6</v>
      </c>
      <c r="NC113" s="200">
        <v>6</v>
      </c>
      <c r="ND113" s="200">
        <v>10</v>
      </c>
      <c r="NE113" s="200">
        <v>1</v>
      </c>
      <c r="NF113" s="200">
        <v>6</v>
      </c>
      <c r="NG113" s="200">
        <v>3</v>
      </c>
      <c r="NH113" s="200">
        <v>12</v>
      </c>
      <c r="NI113" s="200">
        <v>2</v>
      </c>
      <c r="NP113" s="200">
        <v>2</v>
      </c>
      <c r="NT113" s="200">
        <v>16</v>
      </c>
      <c r="NW113" s="200">
        <v>3</v>
      </c>
      <c r="NZ113" s="200">
        <v>27</v>
      </c>
      <c r="OB113" s="201">
        <v>5679</v>
      </c>
      <c r="OC113" s="200">
        <v>1718</v>
      </c>
      <c r="OD113" s="200">
        <v>51</v>
      </c>
      <c r="OE113" s="200">
        <v>1941</v>
      </c>
      <c r="OF113" s="200">
        <v>3710</v>
      </c>
      <c r="OG113" s="201">
        <v>9389</v>
      </c>
    </row>
    <row r="114" spans="1:397" ht="12.75" customHeight="1">
      <c r="A114" s="209">
        <v>333920</v>
      </c>
      <c r="B114" s="23" t="s">
        <v>238</v>
      </c>
      <c r="P114" s="200">
        <v>1</v>
      </c>
      <c r="Q114" s="200">
        <v>1</v>
      </c>
      <c r="X114" s="200">
        <v>81</v>
      </c>
      <c r="Y114" s="200">
        <v>75</v>
      </c>
      <c r="Z114" s="200">
        <v>8</v>
      </c>
      <c r="AA114" s="200">
        <v>35</v>
      </c>
      <c r="AN114" s="200">
        <v>18</v>
      </c>
      <c r="AX114" s="200">
        <v>35</v>
      </c>
      <c r="BC114" s="200">
        <v>2244</v>
      </c>
      <c r="BE114" s="200">
        <v>99</v>
      </c>
      <c r="BF114" s="200">
        <v>26</v>
      </c>
      <c r="BI114" s="200">
        <v>19</v>
      </c>
      <c r="BJ114" s="200">
        <v>83</v>
      </c>
      <c r="BK114" s="200">
        <v>268</v>
      </c>
      <c r="BL114" s="200">
        <v>71</v>
      </c>
      <c r="BM114" s="200">
        <v>375</v>
      </c>
      <c r="BN114" s="200">
        <v>31</v>
      </c>
      <c r="BO114" s="200">
        <v>49</v>
      </c>
      <c r="BP114" s="200">
        <v>25</v>
      </c>
      <c r="BQ114" s="200">
        <v>317</v>
      </c>
      <c r="BR114" s="200">
        <v>31</v>
      </c>
      <c r="BU114" s="200">
        <v>230</v>
      </c>
      <c r="BV114" s="200">
        <v>1</v>
      </c>
      <c r="BW114" s="200">
        <v>1</v>
      </c>
      <c r="BX114" s="200">
        <v>630</v>
      </c>
      <c r="BY114" s="200">
        <v>225</v>
      </c>
      <c r="BZ114" s="200">
        <v>209</v>
      </c>
      <c r="CA114" s="200">
        <v>258</v>
      </c>
      <c r="CC114" s="200">
        <v>163</v>
      </c>
      <c r="CF114" s="200">
        <v>103</v>
      </c>
      <c r="CN114" s="200">
        <v>16</v>
      </c>
      <c r="CT114" s="200">
        <v>6</v>
      </c>
      <c r="CX114" s="200">
        <v>55</v>
      </c>
      <c r="CZ114" s="200">
        <v>388</v>
      </c>
      <c r="DA114" s="200">
        <v>326</v>
      </c>
      <c r="DB114" s="200">
        <v>114</v>
      </c>
      <c r="DE114" s="200">
        <v>287</v>
      </c>
      <c r="DG114" s="200">
        <v>36</v>
      </c>
      <c r="DH114" s="200">
        <v>40</v>
      </c>
      <c r="DJ114" s="200">
        <v>1287</v>
      </c>
      <c r="DR114" s="200">
        <v>210</v>
      </c>
      <c r="DS114" s="200">
        <v>188</v>
      </c>
      <c r="DT114" s="200">
        <v>82</v>
      </c>
      <c r="EL114" s="200">
        <v>35</v>
      </c>
      <c r="EM114" s="200">
        <v>481</v>
      </c>
      <c r="EO114" s="200">
        <v>546</v>
      </c>
      <c r="EP114" s="200">
        <v>116</v>
      </c>
      <c r="FC114" s="200">
        <v>305</v>
      </c>
      <c r="FE114" s="200">
        <v>2</v>
      </c>
      <c r="FF114" s="200">
        <v>2</v>
      </c>
      <c r="FI114" s="200">
        <v>324</v>
      </c>
      <c r="GK114" s="200">
        <v>0</v>
      </c>
      <c r="GM114" s="200">
        <v>391</v>
      </c>
      <c r="HZ114" s="200">
        <v>5</v>
      </c>
      <c r="IA114" s="200">
        <v>45</v>
      </c>
      <c r="IB114" s="200">
        <v>46</v>
      </c>
      <c r="IC114" s="200">
        <v>11</v>
      </c>
      <c r="IG114" s="200">
        <v>3</v>
      </c>
      <c r="II114" s="200">
        <v>23</v>
      </c>
      <c r="IN114" s="200">
        <v>5</v>
      </c>
      <c r="IQ114" s="200">
        <v>16</v>
      </c>
      <c r="IZ114" s="200">
        <v>368</v>
      </c>
      <c r="JE114" s="200">
        <v>46</v>
      </c>
      <c r="JF114" s="200">
        <v>146</v>
      </c>
      <c r="JG114" s="200">
        <v>31</v>
      </c>
      <c r="JH114" s="200">
        <v>30</v>
      </c>
      <c r="JL114" s="200">
        <v>14</v>
      </c>
      <c r="JM114" s="200">
        <v>194</v>
      </c>
      <c r="JN114" s="200">
        <v>144</v>
      </c>
      <c r="JO114" s="200">
        <v>35</v>
      </c>
      <c r="JP114" s="200">
        <v>1652</v>
      </c>
      <c r="JQ114" s="200">
        <v>65</v>
      </c>
      <c r="JR114" s="200">
        <v>0</v>
      </c>
      <c r="JS114" s="200">
        <v>3</v>
      </c>
      <c r="JT114" s="200">
        <v>7</v>
      </c>
      <c r="JU114" s="200">
        <v>47</v>
      </c>
      <c r="JV114" s="200">
        <v>44</v>
      </c>
      <c r="JW114" s="200">
        <v>2</v>
      </c>
      <c r="JX114" s="200">
        <v>269</v>
      </c>
      <c r="JY114" s="200">
        <v>8</v>
      </c>
      <c r="JZ114" s="200">
        <v>0</v>
      </c>
      <c r="KC114" s="200">
        <v>33</v>
      </c>
      <c r="KH114" s="200">
        <v>2</v>
      </c>
      <c r="KM114" s="200">
        <v>68</v>
      </c>
      <c r="KN114" s="200">
        <v>20</v>
      </c>
      <c r="KO114" s="200">
        <v>4</v>
      </c>
      <c r="KP114" s="200">
        <v>79</v>
      </c>
      <c r="KS114" s="200">
        <v>107</v>
      </c>
      <c r="KT114" s="200">
        <v>40</v>
      </c>
      <c r="KU114" s="200">
        <v>270</v>
      </c>
      <c r="KV114" s="200">
        <v>6</v>
      </c>
      <c r="KW114" s="200">
        <v>29</v>
      </c>
      <c r="KX114" s="200">
        <v>7</v>
      </c>
      <c r="LA114" s="200">
        <v>33</v>
      </c>
      <c r="LB114" s="200">
        <v>29</v>
      </c>
      <c r="LC114" s="200">
        <v>3</v>
      </c>
      <c r="LD114" s="200">
        <v>15</v>
      </c>
      <c r="LE114" s="200">
        <v>177</v>
      </c>
      <c r="LF114" s="200">
        <v>96</v>
      </c>
      <c r="LH114" s="200">
        <v>25</v>
      </c>
      <c r="LI114" s="200">
        <v>11</v>
      </c>
      <c r="LJ114" s="200">
        <v>47</v>
      </c>
      <c r="LK114" s="200">
        <v>127</v>
      </c>
      <c r="LL114" s="200">
        <v>46</v>
      </c>
      <c r="LM114" s="200">
        <v>42</v>
      </c>
      <c r="LN114" s="200">
        <v>5</v>
      </c>
      <c r="LO114" s="200">
        <v>1</v>
      </c>
      <c r="LP114" s="200">
        <v>134</v>
      </c>
      <c r="LQ114" s="200">
        <v>96</v>
      </c>
      <c r="LT114" s="200">
        <v>552</v>
      </c>
      <c r="LU114" s="200">
        <v>2</v>
      </c>
      <c r="LV114" s="200">
        <v>13</v>
      </c>
      <c r="LW114" s="200">
        <v>37</v>
      </c>
      <c r="LX114" s="200">
        <v>42</v>
      </c>
      <c r="LZ114" s="200">
        <v>21</v>
      </c>
      <c r="MA114" s="200">
        <v>55</v>
      </c>
      <c r="MB114" s="200">
        <v>27</v>
      </c>
      <c r="MC114" s="200">
        <v>26</v>
      </c>
      <c r="MT114" s="200">
        <v>1</v>
      </c>
      <c r="MU114" s="200">
        <v>1</v>
      </c>
      <c r="MV114" s="200">
        <v>1</v>
      </c>
      <c r="MW114" s="200">
        <v>5</v>
      </c>
      <c r="NA114" s="200">
        <v>3</v>
      </c>
      <c r="NB114" s="200">
        <v>17</v>
      </c>
      <c r="NC114" s="200">
        <v>21</v>
      </c>
      <c r="ND114" s="200">
        <v>34</v>
      </c>
      <c r="NE114" s="200">
        <v>1</v>
      </c>
      <c r="NF114" s="200">
        <v>13</v>
      </c>
      <c r="NG114" s="200">
        <v>8</v>
      </c>
      <c r="NH114" s="200">
        <v>25</v>
      </c>
      <c r="NI114" s="200">
        <v>5</v>
      </c>
      <c r="NP114" s="200">
        <v>8</v>
      </c>
      <c r="NT114" s="200">
        <v>63</v>
      </c>
      <c r="NW114" s="200">
        <v>8</v>
      </c>
      <c r="NZ114" s="200">
        <v>78</v>
      </c>
      <c r="OB114" s="201">
        <v>16827</v>
      </c>
      <c r="OC114" s="200">
        <v>4856</v>
      </c>
      <c r="OD114" s="200">
        <v>389</v>
      </c>
      <c r="OE114" s="200">
        <v>5151</v>
      </c>
      <c r="OF114" s="200">
        <v>10396</v>
      </c>
      <c r="OG114" s="201">
        <v>27223</v>
      </c>
    </row>
    <row r="115" spans="1:397" ht="12.75" customHeight="1">
      <c r="A115" s="209">
        <v>333991</v>
      </c>
      <c r="B115" s="23" t="s">
        <v>239</v>
      </c>
      <c r="X115" s="200">
        <v>10</v>
      </c>
      <c r="Y115" s="200">
        <v>5</v>
      </c>
      <c r="Z115" s="200">
        <v>0</v>
      </c>
      <c r="AA115" s="200">
        <v>5</v>
      </c>
      <c r="AX115" s="200">
        <v>11</v>
      </c>
      <c r="BC115" s="200">
        <v>142</v>
      </c>
      <c r="BI115" s="200">
        <v>78</v>
      </c>
      <c r="BJ115" s="200">
        <v>0</v>
      </c>
      <c r="BK115" s="200">
        <v>66</v>
      </c>
      <c r="BL115" s="200">
        <v>63</v>
      </c>
      <c r="BM115" s="200">
        <v>26</v>
      </c>
      <c r="BN115" s="200">
        <v>3</v>
      </c>
      <c r="BO115" s="200">
        <v>2</v>
      </c>
      <c r="BP115" s="200">
        <v>2</v>
      </c>
      <c r="BQ115" s="200">
        <v>3</v>
      </c>
      <c r="BU115" s="200">
        <v>3</v>
      </c>
      <c r="BV115" s="200">
        <v>0</v>
      </c>
      <c r="BW115" s="200">
        <v>0</v>
      </c>
      <c r="BX115" s="200">
        <v>20</v>
      </c>
      <c r="BY115" s="200">
        <v>14</v>
      </c>
      <c r="BZ115" s="200">
        <v>9</v>
      </c>
      <c r="CA115" s="200">
        <v>3</v>
      </c>
      <c r="CC115" s="200">
        <v>19</v>
      </c>
      <c r="CF115" s="200">
        <v>4</v>
      </c>
      <c r="CN115" s="200">
        <v>1</v>
      </c>
      <c r="CX115" s="200">
        <v>15</v>
      </c>
      <c r="CZ115" s="200">
        <v>31</v>
      </c>
      <c r="DE115" s="200">
        <v>0</v>
      </c>
      <c r="DF115" s="200">
        <v>5</v>
      </c>
      <c r="DG115" s="200">
        <v>1</v>
      </c>
      <c r="DR115" s="200">
        <v>2</v>
      </c>
      <c r="DS115" s="200">
        <v>12</v>
      </c>
      <c r="DT115" s="200">
        <v>5</v>
      </c>
      <c r="EM115" s="200">
        <v>116</v>
      </c>
      <c r="EO115" s="200">
        <v>2</v>
      </c>
      <c r="EP115" s="200">
        <v>42</v>
      </c>
      <c r="ER115" s="200">
        <v>5</v>
      </c>
      <c r="FC115" s="200">
        <v>0</v>
      </c>
      <c r="FE115" s="200">
        <v>0</v>
      </c>
      <c r="FF115" s="200">
        <v>0</v>
      </c>
      <c r="FI115" s="200">
        <v>8</v>
      </c>
      <c r="HZ115" s="200">
        <v>0</v>
      </c>
      <c r="IA115" s="200">
        <v>3</v>
      </c>
      <c r="IB115" s="200">
        <v>24</v>
      </c>
      <c r="IC115" s="200">
        <v>1</v>
      </c>
      <c r="IF115" s="200">
        <v>5</v>
      </c>
      <c r="II115" s="200">
        <v>3</v>
      </c>
      <c r="IQ115" s="200">
        <v>1</v>
      </c>
      <c r="JE115" s="200">
        <v>2</v>
      </c>
      <c r="JF115" s="200">
        <v>97</v>
      </c>
      <c r="JH115" s="200">
        <v>4</v>
      </c>
      <c r="JL115" s="200">
        <v>50</v>
      </c>
      <c r="JO115" s="200">
        <v>2</v>
      </c>
      <c r="JP115" s="200">
        <v>103</v>
      </c>
      <c r="JU115" s="200">
        <v>2</v>
      </c>
      <c r="JV115" s="200">
        <v>3</v>
      </c>
      <c r="JW115" s="200">
        <v>0</v>
      </c>
      <c r="JX115" s="200">
        <v>19</v>
      </c>
      <c r="JY115" s="200">
        <v>0</v>
      </c>
      <c r="JZ115" s="200">
        <v>0</v>
      </c>
      <c r="KC115" s="200">
        <v>3</v>
      </c>
      <c r="KH115" s="200">
        <v>0</v>
      </c>
      <c r="KM115" s="200">
        <v>3</v>
      </c>
      <c r="KN115" s="200">
        <v>1</v>
      </c>
      <c r="KO115" s="200">
        <v>0</v>
      </c>
      <c r="KP115" s="200">
        <v>2</v>
      </c>
      <c r="KS115" s="200">
        <v>2</v>
      </c>
      <c r="KT115" s="200">
        <v>7</v>
      </c>
      <c r="KU115" s="200">
        <v>0</v>
      </c>
      <c r="KV115" s="200">
        <v>0</v>
      </c>
      <c r="KW115" s="200">
        <v>6</v>
      </c>
      <c r="KX115" s="200">
        <v>2</v>
      </c>
      <c r="LA115" s="200">
        <v>4</v>
      </c>
      <c r="LB115" s="200">
        <v>2</v>
      </c>
      <c r="LC115" s="200">
        <v>0</v>
      </c>
      <c r="LD115" s="200">
        <v>1</v>
      </c>
      <c r="LE115" s="200">
        <v>0</v>
      </c>
      <c r="LF115" s="200">
        <v>5</v>
      </c>
      <c r="LG115" s="200">
        <v>0</v>
      </c>
      <c r="LH115" s="200">
        <v>1</v>
      </c>
      <c r="LI115" s="200">
        <v>0</v>
      </c>
      <c r="LJ115" s="200">
        <v>1</v>
      </c>
      <c r="LK115" s="200">
        <v>4</v>
      </c>
      <c r="LL115" s="200">
        <v>3</v>
      </c>
      <c r="LM115" s="200">
        <v>3</v>
      </c>
      <c r="LN115" s="200">
        <v>0</v>
      </c>
      <c r="LO115" s="200">
        <v>0</v>
      </c>
      <c r="LP115" s="200">
        <v>9</v>
      </c>
      <c r="LQ115" s="200">
        <v>1</v>
      </c>
      <c r="LT115" s="200">
        <v>65</v>
      </c>
      <c r="LU115" s="200">
        <v>0</v>
      </c>
      <c r="LV115" s="200">
        <v>2</v>
      </c>
      <c r="LW115" s="200">
        <v>4</v>
      </c>
      <c r="LX115" s="200">
        <v>5</v>
      </c>
      <c r="LZ115" s="200">
        <v>2</v>
      </c>
      <c r="MA115" s="200">
        <v>6</v>
      </c>
      <c r="MB115" s="200">
        <v>3</v>
      </c>
      <c r="MC115" s="200">
        <v>1</v>
      </c>
      <c r="MW115" s="200">
        <v>0</v>
      </c>
      <c r="NB115" s="200">
        <v>0</v>
      </c>
      <c r="NC115" s="200">
        <v>0</v>
      </c>
      <c r="ND115" s="200">
        <v>0</v>
      </c>
      <c r="NE115" s="200">
        <v>0</v>
      </c>
      <c r="NF115" s="200">
        <v>2</v>
      </c>
      <c r="NG115" s="200">
        <v>1</v>
      </c>
      <c r="NH115" s="200">
        <v>4</v>
      </c>
      <c r="NI115" s="200">
        <v>1</v>
      </c>
      <c r="NP115" s="200">
        <v>0</v>
      </c>
      <c r="NT115" s="200">
        <v>1</v>
      </c>
      <c r="NW115" s="200">
        <v>0</v>
      </c>
      <c r="NZ115" s="200">
        <v>9</v>
      </c>
      <c r="OB115" s="201">
        <v>1217</v>
      </c>
      <c r="OC115" s="200">
        <v>659</v>
      </c>
      <c r="OD115" s="200">
        <v>12</v>
      </c>
      <c r="OE115" s="200">
        <v>641</v>
      </c>
      <c r="OF115" s="200">
        <v>1312</v>
      </c>
      <c r="OG115" s="201">
        <v>2529</v>
      </c>
    </row>
    <row r="116" spans="1:397" ht="12.75" customHeight="1">
      <c r="A116" s="209" t="s">
        <v>241</v>
      </c>
      <c r="B116" s="23" t="s">
        <v>240</v>
      </c>
      <c r="P116" s="200">
        <v>1</v>
      </c>
      <c r="Q116" s="200">
        <v>1</v>
      </c>
      <c r="X116" s="200">
        <v>86</v>
      </c>
      <c r="Y116" s="200">
        <v>58</v>
      </c>
      <c r="Z116" s="200">
        <v>9</v>
      </c>
      <c r="AA116" s="200">
        <v>27</v>
      </c>
      <c r="AX116" s="200">
        <v>66</v>
      </c>
      <c r="BC116" s="200">
        <v>789</v>
      </c>
      <c r="BD116" s="200">
        <v>418</v>
      </c>
      <c r="BE116" s="200">
        <v>156</v>
      </c>
      <c r="BF116" s="200">
        <v>39</v>
      </c>
      <c r="BI116" s="200">
        <v>245</v>
      </c>
      <c r="BJ116" s="200">
        <v>17</v>
      </c>
      <c r="BK116" s="200">
        <v>151</v>
      </c>
      <c r="BL116" s="200">
        <v>85</v>
      </c>
      <c r="BM116" s="200">
        <v>51</v>
      </c>
      <c r="BN116" s="200">
        <v>28</v>
      </c>
      <c r="BO116" s="200">
        <v>4</v>
      </c>
      <c r="BP116" s="200">
        <v>4</v>
      </c>
      <c r="BQ116" s="200">
        <v>20</v>
      </c>
      <c r="BR116" s="200">
        <v>36</v>
      </c>
      <c r="BS116" s="200">
        <v>8</v>
      </c>
      <c r="BT116" s="200">
        <v>8</v>
      </c>
      <c r="BU116" s="200">
        <v>9</v>
      </c>
      <c r="BW116" s="200">
        <v>39</v>
      </c>
      <c r="BX116" s="200">
        <v>52</v>
      </c>
      <c r="BY116" s="200">
        <v>255</v>
      </c>
      <c r="BZ116" s="200">
        <v>20</v>
      </c>
      <c r="CA116" s="200">
        <v>361</v>
      </c>
      <c r="CC116" s="200">
        <v>11</v>
      </c>
      <c r="CF116" s="200">
        <v>191</v>
      </c>
      <c r="CN116" s="200">
        <v>17</v>
      </c>
      <c r="CT116" s="200">
        <v>3</v>
      </c>
      <c r="CV116" s="200">
        <v>88</v>
      </c>
      <c r="CX116" s="200">
        <v>77</v>
      </c>
      <c r="CZ116" s="200">
        <v>187</v>
      </c>
      <c r="DC116" s="200">
        <v>64</v>
      </c>
      <c r="DE116" s="200">
        <v>5</v>
      </c>
      <c r="DG116" s="200">
        <v>426</v>
      </c>
      <c r="DJ116" s="200">
        <v>131</v>
      </c>
      <c r="DM116" s="200">
        <v>21</v>
      </c>
      <c r="DR116" s="200">
        <v>114</v>
      </c>
      <c r="DS116" s="200">
        <v>16</v>
      </c>
      <c r="DT116" s="200">
        <v>16</v>
      </c>
      <c r="DX116" s="200">
        <v>20</v>
      </c>
      <c r="EL116" s="200">
        <v>5</v>
      </c>
      <c r="EM116" s="200">
        <v>93</v>
      </c>
      <c r="EO116" s="200">
        <v>239</v>
      </c>
      <c r="ER116" s="200">
        <v>3</v>
      </c>
      <c r="ES116" s="200">
        <v>6</v>
      </c>
      <c r="EU116" s="200">
        <v>121</v>
      </c>
      <c r="FC116" s="200">
        <v>2</v>
      </c>
      <c r="FE116" s="200">
        <v>4</v>
      </c>
      <c r="FF116" s="200">
        <v>3</v>
      </c>
      <c r="FI116" s="200">
        <v>93</v>
      </c>
      <c r="GD116" s="200">
        <v>9</v>
      </c>
      <c r="GK116" s="200">
        <v>0</v>
      </c>
      <c r="GM116" s="200">
        <v>10</v>
      </c>
      <c r="HR116" s="200">
        <v>484</v>
      </c>
      <c r="HZ116" s="200">
        <v>196</v>
      </c>
      <c r="IA116" s="200">
        <v>48</v>
      </c>
      <c r="IB116" s="200">
        <v>77</v>
      </c>
      <c r="IC116" s="200">
        <v>15</v>
      </c>
      <c r="IG116" s="200">
        <v>3</v>
      </c>
      <c r="II116" s="200">
        <v>18</v>
      </c>
      <c r="IL116" s="200">
        <v>25</v>
      </c>
      <c r="IQ116" s="200">
        <v>10</v>
      </c>
      <c r="IS116" s="200">
        <v>576</v>
      </c>
      <c r="IZ116" s="200">
        <v>141</v>
      </c>
      <c r="JE116" s="200">
        <v>89</v>
      </c>
      <c r="JF116" s="200">
        <v>168</v>
      </c>
      <c r="JG116" s="200">
        <v>22</v>
      </c>
      <c r="JH116" s="200">
        <v>1</v>
      </c>
      <c r="JL116" s="200">
        <v>391</v>
      </c>
      <c r="JO116" s="200">
        <v>36</v>
      </c>
      <c r="JP116" s="200">
        <v>910</v>
      </c>
      <c r="JQ116" s="200">
        <v>20</v>
      </c>
      <c r="JR116" s="200">
        <v>1</v>
      </c>
      <c r="JS116" s="200">
        <v>4</v>
      </c>
      <c r="JT116" s="200">
        <v>25</v>
      </c>
      <c r="JU116" s="200">
        <v>47</v>
      </c>
      <c r="JV116" s="200">
        <v>24</v>
      </c>
      <c r="JW116" s="200">
        <v>2</v>
      </c>
      <c r="JX116" s="200">
        <v>163</v>
      </c>
      <c r="JY116" s="200">
        <v>11</v>
      </c>
      <c r="JZ116" s="200">
        <v>0</v>
      </c>
      <c r="KC116" s="200">
        <v>36</v>
      </c>
      <c r="KH116" s="200">
        <v>2</v>
      </c>
      <c r="KM116" s="200">
        <v>55</v>
      </c>
      <c r="KN116" s="200">
        <v>19</v>
      </c>
      <c r="KO116" s="200">
        <v>4</v>
      </c>
      <c r="KP116" s="200">
        <v>87</v>
      </c>
      <c r="KS116" s="200">
        <v>93</v>
      </c>
      <c r="KT116" s="200">
        <v>32</v>
      </c>
      <c r="KU116" s="200">
        <v>200</v>
      </c>
      <c r="KV116" s="200">
        <v>5</v>
      </c>
      <c r="KW116" s="200">
        <v>33</v>
      </c>
      <c r="KX116" s="200">
        <v>6</v>
      </c>
      <c r="LA116" s="200">
        <v>27</v>
      </c>
      <c r="LB116" s="200">
        <v>17</v>
      </c>
      <c r="LC116" s="200">
        <v>2</v>
      </c>
      <c r="LD116" s="200">
        <v>9</v>
      </c>
      <c r="LE116" s="200">
        <v>142</v>
      </c>
      <c r="LF116" s="200">
        <v>92</v>
      </c>
      <c r="LG116" s="200">
        <v>35</v>
      </c>
      <c r="LH116" s="200">
        <v>26</v>
      </c>
      <c r="LI116" s="200">
        <v>10</v>
      </c>
      <c r="LJ116" s="200">
        <v>48</v>
      </c>
      <c r="LK116" s="200">
        <v>84</v>
      </c>
      <c r="LL116" s="200">
        <v>26</v>
      </c>
      <c r="LM116" s="200">
        <v>50</v>
      </c>
      <c r="LN116" s="200">
        <v>8</v>
      </c>
      <c r="LO116" s="200">
        <v>1</v>
      </c>
      <c r="LP116" s="200">
        <v>105</v>
      </c>
      <c r="LQ116" s="200">
        <v>81</v>
      </c>
      <c r="LT116" s="200">
        <v>593</v>
      </c>
      <c r="LU116" s="200">
        <v>4</v>
      </c>
      <c r="LV116" s="200">
        <v>5</v>
      </c>
      <c r="LW116" s="200">
        <v>19</v>
      </c>
      <c r="LX116" s="200">
        <v>24</v>
      </c>
      <c r="LZ116" s="200">
        <v>11</v>
      </c>
      <c r="MA116" s="200">
        <v>45</v>
      </c>
      <c r="MB116" s="200">
        <v>12</v>
      </c>
      <c r="MC116" s="200">
        <v>29</v>
      </c>
      <c r="MT116" s="200">
        <v>1</v>
      </c>
      <c r="MU116" s="200">
        <v>2</v>
      </c>
      <c r="MV116" s="200">
        <v>1</v>
      </c>
      <c r="MW116" s="200">
        <v>4</v>
      </c>
      <c r="NA116" s="200">
        <v>5</v>
      </c>
      <c r="NB116" s="200">
        <v>21</v>
      </c>
      <c r="NC116" s="200">
        <v>20</v>
      </c>
      <c r="ND116" s="200">
        <v>34</v>
      </c>
      <c r="NE116" s="200">
        <v>2</v>
      </c>
      <c r="NF116" s="200">
        <v>10</v>
      </c>
      <c r="NG116" s="200">
        <v>7</v>
      </c>
      <c r="NH116" s="200">
        <v>20</v>
      </c>
      <c r="NI116" s="200">
        <v>4</v>
      </c>
      <c r="NP116" s="200">
        <v>7</v>
      </c>
      <c r="NT116" s="200">
        <v>56</v>
      </c>
      <c r="NW116" s="200">
        <v>9</v>
      </c>
      <c r="NZ116" s="200">
        <v>62</v>
      </c>
      <c r="OB116" s="201">
        <v>10867</v>
      </c>
      <c r="OC116" s="200">
        <v>4159</v>
      </c>
      <c r="OD116" s="200">
        <v>225</v>
      </c>
      <c r="OE116" s="200">
        <v>2241</v>
      </c>
      <c r="OF116" s="200">
        <v>6625</v>
      </c>
      <c r="OG116" s="201">
        <v>17492</v>
      </c>
    </row>
    <row r="117" spans="1:397" ht="12.75" customHeight="1">
      <c r="A117" s="209">
        <v>333993</v>
      </c>
      <c r="B117" s="23" t="s">
        <v>242</v>
      </c>
      <c r="Q117" s="200">
        <v>1</v>
      </c>
      <c r="X117" s="200">
        <v>14</v>
      </c>
      <c r="Y117" s="200">
        <v>8</v>
      </c>
      <c r="Z117" s="200">
        <v>1</v>
      </c>
      <c r="AA117" s="200">
        <v>6</v>
      </c>
      <c r="AX117" s="200">
        <v>14</v>
      </c>
      <c r="BC117" s="200">
        <v>75</v>
      </c>
      <c r="BE117" s="200">
        <v>44</v>
      </c>
      <c r="BF117" s="200">
        <v>9</v>
      </c>
      <c r="BJ117" s="200">
        <v>2</v>
      </c>
      <c r="BK117" s="200">
        <v>60</v>
      </c>
      <c r="BL117" s="200">
        <v>14</v>
      </c>
      <c r="BM117" s="200">
        <v>13</v>
      </c>
      <c r="BN117" s="200">
        <v>10</v>
      </c>
      <c r="BO117" s="200">
        <v>9</v>
      </c>
      <c r="BP117" s="200">
        <v>24</v>
      </c>
      <c r="BQ117" s="200">
        <v>13</v>
      </c>
      <c r="BU117" s="200">
        <v>11</v>
      </c>
      <c r="BV117" s="200">
        <v>0</v>
      </c>
      <c r="BW117" s="200">
        <v>2</v>
      </c>
      <c r="BX117" s="200">
        <v>74</v>
      </c>
      <c r="BY117" s="200">
        <v>24</v>
      </c>
      <c r="BZ117" s="200">
        <v>34</v>
      </c>
      <c r="CA117" s="200">
        <v>7</v>
      </c>
      <c r="CC117" s="200">
        <v>45</v>
      </c>
      <c r="CF117" s="200">
        <v>13</v>
      </c>
      <c r="CN117" s="200">
        <v>3</v>
      </c>
      <c r="CT117" s="200">
        <v>0</v>
      </c>
      <c r="CX117" s="200">
        <v>21</v>
      </c>
      <c r="CZ117" s="200">
        <v>140</v>
      </c>
      <c r="DA117" s="200">
        <v>21</v>
      </c>
      <c r="DE117" s="200">
        <v>1</v>
      </c>
      <c r="DG117" s="200">
        <v>2</v>
      </c>
      <c r="DH117" s="200">
        <v>307</v>
      </c>
      <c r="DJ117" s="200">
        <v>81</v>
      </c>
      <c r="DM117" s="200">
        <v>1</v>
      </c>
      <c r="DN117" s="200">
        <v>0</v>
      </c>
      <c r="DP117" s="200">
        <v>0</v>
      </c>
      <c r="DR117" s="200">
        <v>4</v>
      </c>
      <c r="DS117" s="200">
        <v>32</v>
      </c>
      <c r="DT117" s="200">
        <v>14</v>
      </c>
      <c r="EL117" s="200">
        <v>72</v>
      </c>
      <c r="EM117" s="200">
        <v>87</v>
      </c>
      <c r="EO117" s="200">
        <v>84</v>
      </c>
      <c r="GD117" s="200">
        <v>1</v>
      </c>
      <c r="GK117" s="200">
        <v>0</v>
      </c>
      <c r="GM117" s="200">
        <v>16</v>
      </c>
      <c r="HR117" s="200">
        <v>86</v>
      </c>
      <c r="HZ117" s="200">
        <v>1</v>
      </c>
      <c r="IA117" s="200">
        <v>7</v>
      </c>
      <c r="IB117" s="200">
        <v>10</v>
      </c>
      <c r="IC117" s="200">
        <v>2</v>
      </c>
      <c r="II117" s="200">
        <v>3</v>
      </c>
      <c r="IQ117" s="200">
        <v>2</v>
      </c>
      <c r="JE117" s="200">
        <v>14</v>
      </c>
      <c r="JF117" s="200">
        <v>23</v>
      </c>
      <c r="JG117" s="200">
        <v>3</v>
      </c>
      <c r="JL117" s="200">
        <v>2</v>
      </c>
      <c r="JO117" s="200">
        <v>5</v>
      </c>
      <c r="JP117" s="200">
        <v>225</v>
      </c>
      <c r="JU117" s="200">
        <v>14</v>
      </c>
      <c r="JV117" s="200">
        <v>2</v>
      </c>
      <c r="JW117" s="200">
        <v>0</v>
      </c>
      <c r="JX117" s="200">
        <v>35</v>
      </c>
      <c r="JY117" s="200">
        <v>3</v>
      </c>
      <c r="JZ117" s="200">
        <v>0</v>
      </c>
      <c r="KC117" s="200">
        <v>12</v>
      </c>
      <c r="KH117" s="200">
        <v>1</v>
      </c>
      <c r="KM117" s="200">
        <v>24</v>
      </c>
      <c r="KN117" s="200">
        <v>8</v>
      </c>
      <c r="KO117" s="200">
        <v>2</v>
      </c>
      <c r="KP117" s="200">
        <v>24</v>
      </c>
      <c r="KS117" s="200">
        <v>21</v>
      </c>
      <c r="KT117" s="200">
        <v>22</v>
      </c>
      <c r="KU117" s="200">
        <v>44</v>
      </c>
      <c r="KV117" s="200">
        <v>1</v>
      </c>
      <c r="KW117" s="200">
        <v>14</v>
      </c>
      <c r="KX117" s="200">
        <v>5</v>
      </c>
      <c r="LA117" s="200">
        <v>8</v>
      </c>
      <c r="LB117" s="200">
        <v>4</v>
      </c>
      <c r="LC117" s="200">
        <v>0</v>
      </c>
      <c r="LD117" s="200">
        <v>2</v>
      </c>
      <c r="LE117" s="200">
        <v>27</v>
      </c>
      <c r="LF117" s="200">
        <v>28</v>
      </c>
      <c r="LH117" s="200">
        <v>7</v>
      </c>
      <c r="LI117" s="200">
        <v>2</v>
      </c>
      <c r="LJ117" s="200">
        <v>20</v>
      </c>
      <c r="LK117" s="200">
        <v>15</v>
      </c>
      <c r="LL117" s="200">
        <v>1</v>
      </c>
      <c r="LM117" s="200">
        <v>14</v>
      </c>
      <c r="LN117" s="200">
        <v>3</v>
      </c>
      <c r="LO117" s="200">
        <v>1</v>
      </c>
      <c r="LP117" s="200">
        <v>30</v>
      </c>
      <c r="LQ117" s="200">
        <v>16</v>
      </c>
      <c r="LT117" s="200">
        <v>191</v>
      </c>
      <c r="LU117" s="200">
        <v>1</v>
      </c>
      <c r="LW117" s="200">
        <v>3</v>
      </c>
      <c r="LX117" s="200">
        <v>4</v>
      </c>
      <c r="LZ117" s="200">
        <v>2</v>
      </c>
      <c r="MA117" s="200">
        <v>9</v>
      </c>
      <c r="MB117" s="200">
        <v>1</v>
      </c>
      <c r="MC117" s="200">
        <v>4</v>
      </c>
      <c r="MT117" s="200">
        <v>0</v>
      </c>
      <c r="MU117" s="200">
        <v>1</v>
      </c>
      <c r="MV117" s="200">
        <v>0</v>
      </c>
      <c r="MW117" s="200">
        <v>1</v>
      </c>
      <c r="NA117" s="200">
        <v>1</v>
      </c>
      <c r="NB117" s="200">
        <v>6</v>
      </c>
      <c r="NC117" s="200">
        <v>5</v>
      </c>
      <c r="ND117" s="200">
        <v>9</v>
      </c>
      <c r="NE117" s="200">
        <v>1</v>
      </c>
      <c r="NF117" s="200">
        <v>2</v>
      </c>
      <c r="NG117" s="200">
        <v>2</v>
      </c>
      <c r="NH117" s="200">
        <v>4</v>
      </c>
      <c r="NI117" s="200">
        <v>1</v>
      </c>
      <c r="NP117" s="200">
        <v>1</v>
      </c>
      <c r="NT117" s="200">
        <v>11</v>
      </c>
      <c r="NW117" s="200">
        <v>1</v>
      </c>
      <c r="NZ117" s="200">
        <v>12</v>
      </c>
      <c r="OB117" s="201">
        <v>2478</v>
      </c>
      <c r="OC117" s="200">
        <v>1236</v>
      </c>
      <c r="OD117" s="200">
        <v>28</v>
      </c>
      <c r="OE117" s="200">
        <v>578</v>
      </c>
      <c r="OF117" s="200">
        <v>1841</v>
      </c>
      <c r="OG117" s="201">
        <v>4320</v>
      </c>
    </row>
    <row r="118" spans="1:397" ht="12.75" customHeight="1">
      <c r="A118" s="209">
        <v>333994</v>
      </c>
      <c r="B118" s="23" t="s">
        <v>243</v>
      </c>
      <c r="Q118" s="200">
        <v>1</v>
      </c>
      <c r="X118" s="200">
        <v>10</v>
      </c>
      <c r="Y118" s="200">
        <v>7</v>
      </c>
      <c r="Z118" s="200">
        <v>1</v>
      </c>
      <c r="AA118" s="200">
        <v>2</v>
      </c>
      <c r="AX118" s="200">
        <v>2</v>
      </c>
      <c r="BC118" s="200">
        <v>167</v>
      </c>
      <c r="BE118" s="200">
        <v>13</v>
      </c>
      <c r="BF118" s="200">
        <v>35</v>
      </c>
      <c r="BJ118" s="200">
        <v>10</v>
      </c>
      <c r="BK118" s="200">
        <v>25</v>
      </c>
      <c r="BL118" s="200">
        <v>21</v>
      </c>
      <c r="BM118" s="200">
        <v>11</v>
      </c>
      <c r="BN118" s="200">
        <v>19</v>
      </c>
      <c r="BO118" s="200">
        <v>9</v>
      </c>
      <c r="BP118" s="200">
        <v>8</v>
      </c>
      <c r="BQ118" s="200">
        <v>11</v>
      </c>
      <c r="BR118" s="200">
        <v>1</v>
      </c>
      <c r="BU118" s="200">
        <v>8</v>
      </c>
      <c r="BW118" s="200">
        <v>1</v>
      </c>
      <c r="BX118" s="200">
        <v>47</v>
      </c>
      <c r="BY118" s="200">
        <v>21</v>
      </c>
      <c r="BZ118" s="200">
        <v>29</v>
      </c>
      <c r="CA118" s="200">
        <v>13</v>
      </c>
      <c r="CC118" s="200">
        <v>9</v>
      </c>
      <c r="CF118" s="200">
        <v>11</v>
      </c>
      <c r="CT118" s="200">
        <v>0</v>
      </c>
      <c r="CX118" s="200">
        <v>3</v>
      </c>
      <c r="DE118" s="200">
        <v>0</v>
      </c>
      <c r="DG118" s="200">
        <v>2</v>
      </c>
      <c r="DI118" s="200">
        <v>245</v>
      </c>
      <c r="DJ118" s="200">
        <v>10</v>
      </c>
      <c r="DM118" s="200">
        <v>0</v>
      </c>
      <c r="DR118" s="200">
        <v>20</v>
      </c>
      <c r="DS118" s="200">
        <v>6</v>
      </c>
      <c r="DT118" s="200">
        <v>2</v>
      </c>
      <c r="EL118" s="200">
        <v>3</v>
      </c>
      <c r="EO118" s="200">
        <v>92</v>
      </c>
      <c r="HZ118" s="200">
        <v>0</v>
      </c>
      <c r="IA118" s="200">
        <v>2</v>
      </c>
      <c r="IB118" s="200">
        <v>1</v>
      </c>
      <c r="IC118" s="200">
        <v>0</v>
      </c>
      <c r="II118" s="200">
        <v>2</v>
      </c>
      <c r="IQ118" s="200">
        <v>0</v>
      </c>
      <c r="JE118" s="200">
        <v>1</v>
      </c>
      <c r="JL118" s="200">
        <v>0</v>
      </c>
      <c r="JO118" s="200">
        <v>0</v>
      </c>
      <c r="JP118" s="200">
        <v>105</v>
      </c>
      <c r="JU118" s="200">
        <v>4</v>
      </c>
      <c r="JV118" s="200">
        <v>3</v>
      </c>
      <c r="JW118" s="200">
        <v>0</v>
      </c>
      <c r="JX118" s="200">
        <v>17</v>
      </c>
      <c r="JY118" s="200">
        <v>1</v>
      </c>
      <c r="JZ118" s="200">
        <v>0</v>
      </c>
      <c r="KC118" s="200">
        <v>5</v>
      </c>
      <c r="KH118" s="200">
        <v>0</v>
      </c>
      <c r="KM118" s="200">
        <v>8</v>
      </c>
      <c r="KN118" s="200">
        <v>2</v>
      </c>
      <c r="KO118" s="200">
        <v>1</v>
      </c>
      <c r="KP118" s="200">
        <v>6</v>
      </c>
      <c r="KS118" s="200">
        <v>6</v>
      </c>
      <c r="KT118" s="200">
        <v>8</v>
      </c>
      <c r="KU118" s="200">
        <v>13</v>
      </c>
      <c r="KV118" s="200">
        <v>0</v>
      </c>
      <c r="KW118" s="200">
        <v>12</v>
      </c>
      <c r="KX118" s="200">
        <v>4</v>
      </c>
      <c r="LA118" s="200">
        <v>6</v>
      </c>
      <c r="LB118" s="200">
        <v>2</v>
      </c>
      <c r="LC118" s="200">
        <v>0</v>
      </c>
      <c r="LD118" s="200">
        <v>2</v>
      </c>
      <c r="LE118" s="200">
        <v>7</v>
      </c>
      <c r="LF118" s="200">
        <v>11</v>
      </c>
      <c r="LH118" s="200">
        <v>2</v>
      </c>
      <c r="LI118" s="200">
        <v>1</v>
      </c>
      <c r="LJ118" s="200">
        <v>4</v>
      </c>
      <c r="LK118" s="200">
        <v>12</v>
      </c>
      <c r="LL118" s="200">
        <v>0</v>
      </c>
      <c r="LM118" s="200">
        <v>7</v>
      </c>
      <c r="LN118" s="200">
        <v>1</v>
      </c>
      <c r="LO118" s="200">
        <v>0</v>
      </c>
      <c r="LP118" s="200">
        <v>12</v>
      </c>
      <c r="LQ118" s="200">
        <v>5</v>
      </c>
      <c r="LT118" s="200">
        <v>84</v>
      </c>
      <c r="LU118" s="200">
        <v>0</v>
      </c>
      <c r="LW118" s="200">
        <v>1</v>
      </c>
      <c r="LX118" s="200">
        <v>1</v>
      </c>
      <c r="LZ118" s="200">
        <v>0</v>
      </c>
      <c r="MA118" s="200">
        <v>3</v>
      </c>
      <c r="MB118" s="200">
        <v>0</v>
      </c>
      <c r="MC118" s="200">
        <v>3</v>
      </c>
      <c r="MU118" s="200">
        <v>0</v>
      </c>
      <c r="MV118" s="200">
        <v>0</v>
      </c>
      <c r="MW118" s="200">
        <v>0</v>
      </c>
      <c r="NA118" s="200">
        <v>0</v>
      </c>
      <c r="NB118" s="200">
        <v>1</v>
      </c>
      <c r="NC118" s="200">
        <v>2</v>
      </c>
      <c r="ND118" s="200">
        <v>3</v>
      </c>
      <c r="NE118" s="200">
        <v>0</v>
      </c>
      <c r="NF118" s="200">
        <v>1</v>
      </c>
      <c r="NG118" s="200">
        <v>1</v>
      </c>
      <c r="NH118" s="200">
        <v>1</v>
      </c>
      <c r="NI118" s="200">
        <v>0</v>
      </c>
      <c r="NP118" s="200">
        <v>0</v>
      </c>
      <c r="NT118" s="200">
        <v>1</v>
      </c>
      <c r="NW118" s="200">
        <v>1</v>
      </c>
      <c r="NZ118" s="200">
        <v>6</v>
      </c>
      <c r="OB118" s="201">
        <v>1263</v>
      </c>
      <c r="OC118" s="200">
        <v>838</v>
      </c>
      <c r="OD118" s="200">
        <v>26</v>
      </c>
      <c r="OE118" s="200">
        <v>237</v>
      </c>
      <c r="OF118" s="200">
        <v>1102</v>
      </c>
      <c r="OG118" s="201">
        <v>2365</v>
      </c>
    </row>
    <row r="119" spans="1:397" ht="12.75" customHeight="1">
      <c r="A119" s="209" t="s">
        <v>245</v>
      </c>
      <c r="B119" s="23" t="s">
        <v>244</v>
      </c>
      <c r="Q119" s="200">
        <v>1</v>
      </c>
      <c r="X119" s="200">
        <v>60</v>
      </c>
      <c r="Y119" s="200">
        <v>27</v>
      </c>
      <c r="Z119" s="200">
        <v>3</v>
      </c>
      <c r="AA119" s="200">
        <v>24</v>
      </c>
      <c r="AX119" s="200">
        <v>131</v>
      </c>
      <c r="BC119" s="200">
        <v>1013</v>
      </c>
      <c r="BE119" s="200">
        <v>5</v>
      </c>
      <c r="BF119" s="200">
        <v>96</v>
      </c>
      <c r="BJ119" s="200">
        <v>34</v>
      </c>
      <c r="BK119" s="200">
        <v>246</v>
      </c>
      <c r="BL119" s="200">
        <v>63</v>
      </c>
      <c r="BM119" s="200">
        <v>106</v>
      </c>
      <c r="BN119" s="200">
        <v>9</v>
      </c>
      <c r="BO119" s="200">
        <v>7</v>
      </c>
      <c r="BP119" s="200">
        <v>6</v>
      </c>
      <c r="BQ119" s="200">
        <v>10</v>
      </c>
      <c r="BU119" s="200">
        <v>9</v>
      </c>
      <c r="BV119" s="200">
        <v>1</v>
      </c>
      <c r="BW119" s="200">
        <v>1</v>
      </c>
      <c r="BX119" s="200">
        <v>129</v>
      </c>
      <c r="BY119" s="200">
        <v>166</v>
      </c>
      <c r="BZ119" s="200">
        <v>30</v>
      </c>
      <c r="CA119" s="200">
        <v>54</v>
      </c>
      <c r="CC119" s="200">
        <v>99</v>
      </c>
      <c r="CF119" s="200">
        <v>13</v>
      </c>
      <c r="CN119" s="200">
        <v>19</v>
      </c>
      <c r="CT119" s="200">
        <v>0</v>
      </c>
      <c r="CX119" s="200">
        <v>38</v>
      </c>
      <c r="CZ119" s="200">
        <v>45</v>
      </c>
      <c r="DA119" s="200">
        <v>51</v>
      </c>
      <c r="DE119" s="200">
        <v>4</v>
      </c>
      <c r="DG119" s="200">
        <v>9</v>
      </c>
      <c r="DJ119" s="200">
        <v>353</v>
      </c>
      <c r="DR119" s="200">
        <v>18</v>
      </c>
      <c r="DS119" s="200">
        <v>123</v>
      </c>
      <c r="DT119" s="200">
        <v>54</v>
      </c>
      <c r="EM119" s="200">
        <v>143</v>
      </c>
      <c r="EO119" s="200">
        <v>24</v>
      </c>
      <c r="GM119" s="200">
        <v>95</v>
      </c>
      <c r="HZ119" s="200">
        <v>4</v>
      </c>
      <c r="IA119" s="200">
        <v>29</v>
      </c>
      <c r="IB119" s="200">
        <v>57</v>
      </c>
      <c r="IC119" s="200">
        <v>7</v>
      </c>
      <c r="II119" s="200">
        <v>8</v>
      </c>
      <c r="IL119" s="200">
        <v>147</v>
      </c>
      <c r="IQ119" s="200">
        <v>5</v>
      </c>
      <c r="IZ119" s="200">
        <v>48</v>
      </c>
      <c r="JE119" s="200">
        <v>20</v>
      </c>
      <c r="JL119" s="200">
        <v>5</v>
      </c>
      <c r="JO119" s="200">
        <v>19</v>
      </c>
      <c r="JP119" s="200">
        <v>496</v>
      </c>
      <c r="JU119" s="200">
        <v>15</v>
      </c>
      <c r="JV119" s="200">
        <v>20</v>
      </c>
      <c r="JW119" s="200">
        <v>7</v>
      </c>
      <c r="JX119" s="200">
        <v>95</v>
      </c>
      <c r="JY119" s="200">
        <v>4</v>
      </c>
      <c r="JZ119" s="200">
        <v>2</v>
      </c>
      <c r="KC119" s="200">
        <v>15</v>
      </c>
      <c r="KH119" s="200">
        <v>1</v>
      </c>
      <c r="KM119" s="200">
        <v>23</v>
      </c>
      <c r="KN119" s="200">
        <v>7</v>
      </c>
      <c r="KO119" s="200">
        <v>1</v>
      </c>
      <c r="KP119" s="200">
        <v>35</v>
      </c>
      <c r="KS119" s="200">
        <v>46</v>
      </c>
      <c r="KT119" s="200">
        <v>26</v>
      </c>
      <c r="KU119" s="200">
        <v>121</v>
      </c>
      <c r="KV119" s="200">
        <v>3</v>
      </c>
      <c r="KW119" s="200">
        <v>21</v>
      </c>
      <c r="KX119" s="200">
        <v>7</v>
      </c>
      <c r="LA119" s="200">
        <v>13</v>
      </c>
      <c r="LB119" s="200">
        <v>6</v>
      </c>
      <c r="LC119" s="200">
        <v>1</v>
      </c>
      <c r="LD119" s="200">
        <v>4</v>
      </c>
      <c r="LE119" s="200">
        <v>75</v>
      </c>
      <c r="LF119" s="200">
        <v>32</v>
      </c>
      <c r="LG119" s="200">
        <v>40</v>
      </c>
      <c r="LH119" s="200">
        <v>13</v>
      </c>
      <c r="LI119" s="200">
        <v>5</v>
      </c>
      <c r="LJ119" s="200">
        <v>17</v>
      </c>
      <c r="LK119" s="200">
        <v>51</v>
      </c>
      <c r="LL119" s="200">
        <v>4</v>
      </c>
      <c r="LM119" s="200">
        <v>25</v>
      </c>
      <c r="LN119" s="200">
        <v>5</v>
      </c>
      <c r="LO119" s="200">
        <v>1</v>
      </c>
      <c r="LP119" s="200">
        <v>38</v>
      </c>
      <c r="LQ119" s="200">
        <v>41</v>
      </c>
      <c r="LT119" s="200">
        <v>242</v>
      </c>
      <c r="LU119" s="200">
        <v>2</v>
      </c>
      <c r="LV119" s="200">
        <v>1</v>
      </c>
      <c r="LW119" s="200">
        <v>6</v>
      </c>
      <c r="LX119" s="200">
        <v>6</v>
      </c>
      <c r="LZ119" s="200">
        <v>3</v>
      </c>
      <c r="MA119" s="200">
        <v>34</v>
      </c>
      <c r="MB119" s="200">
        <v>5</v>
      </c>
      <c r="MC119" s="200">
        <v>10</v>
      </c>
      <c r="MU119" s="200">
        <v>1</v>
      </c>
      <c r="MV119" s="200">
        <v>0</v>
      </c>
      <c r="MW119" s="200">
        <v>2</v>
      </c>
      <c r="NA119" s="200">
        <v>1</v>
      </c>
      <c r="NB119" s="200">
        <v>6</v>
      </c>
      <c r="NC119" s="200">
        <v>8</v>
      </c>
      <c r="ND119" s="200">
        <v>14</v>
      </c>
      <c r="NE119" s="200">
        <v>1</v>
      </c>
      <c r="NF119" s="200">
        <v>9</v>
      </c>
      <c r="NG119" s="200">
        <v>5</v>
      </c>
      <c r="NH119" s="200">
        <v>18</v>
      </c>
      <c r="NI119" s="200">
        <v>3</v>
      </c>
      <c r="NP119" s="200">
        <v>3</v>
      </c>
      <c r="NT119" s="200">
        <v>11</v>
      </c>
      <c r="NW119" s="200">
        <v>3</v>
      </c>
      <c r="NZ119" s="200">
        <v>25</v>
      </c>
      <c r="OB119" s="201">
        <v>5400</v>
      </c>
      <c r="OC119" s="200">
        <v>2559</v>
      </c>
      <c r="OD119" s="200">
        <v>83</v>
      </c>
      <c r="OE119" s="200">
        <v>835</v>
      </c>
      <c r="OF119" s="200">
        <v>3476</v>
      </c>
      <c r="OG119" s="201">
        <v>8876</v>
      </c>
    </row>
    <row r="120" spans="1:397" ht="12.75" customHeight="1">
      <c r="A120" s="209">
        <v>334111</v>
      </c>
      <c r="B120" s="23" t="s">
        <v>246</v>
      </c>
      <c r="X120" s="200">
        <v>39</v>
      </c>
      <c r="Y120" s="200">
        <v>9</v>
      </c>
      <c r="Z120" s="200">
        <v>6</v>
      </c>
      <c r="AA120" s="200">
        <v>32</v>
      </c>
      <c r="AX120" s="200">
        <v>7</v>
      </c>
      <c r="BC120" s="200">
        <v>1</v>
      </c>
      <c r="BE120" s="200">
        <v>0</v>
      </c>
      <c r="BF120" s="200">
        <v>0</v>
      </c>
      <c r="BI120" s="200">
        <v>27</v>
      </c>
      <c r="BK120" s="200">
        <v>0</v>
      </c>
      <c r="BL120" s="200">
        <v>0</v>
      </c>
      <c r="BM120" s="200">
        <v>4</v>
      </c>
      <c r="BN120" s="200">
        <v>2</v>
      </c>
      <c r="BO120" s="200">
        <v>10</v>
      </c>
      <c r="BP120" s="200">
        <v>4</v>
      </c>
      <c r="BQ120" s="200">
        <v>13</v>
      </c>
      <c r="BR120" s="200">
        <v>266</v>
      </c>
      <c r="BU120" s="200">
        <v>2</v>
      </c>
      <c r="BW120" s="200">
        <v>0</v>
      </c>
      <c r="BX120" s="200">
        <v>83</v>
      </c>
      <c r="BY120" s="200">
        <v>5</v>
      </c>
      <c r="BZ120" s="200">
        <v>58</v>
      </c>
      <c r="CA120" s="200">
        <v>1</v>
      </c>
      <c r="CC120" s="200">
        <v>2</v>
      </c>
      <c r="CF120" s="200">
        <v>4</v>
      </c>
      <c r="CN120" s="200">
        <v>0</v>
      </c>
      <c r="CX120" s="200">
        <v>10</v>
      </c>
      <c r="DE120" s="200">
        <v>1</v>
      </c>
      <c r="DG120" s="200">
        <v>1</v>
      </c>
      <c r="DK120" s="200">
        <v>1240</v>
      </c>
      <c r="DL120" s="200">
        <v>6193</v>
      </c>
      <c r="DM120" s="200">
        <v>3512</v>
      </c>
      <c r="DR120" s="200">
        <v>437</v>
      </c>
      <c r="DS120" s="200">
        <v>2661</v>
      </c>
      <c r="DT120" s="200">
        <v>2064</v>
      </c>
      <c r="DX120" s="200">
        <v>6</v>
      </c>
      <c r="ED120" s="200">
        <v>177</v>
      </c>
      <c r="EE120" s="200">
        <v>0</v>
      </c>
      <c r="EL120" s="200">
        <v>0</v>
      </c>
      <c r="EM120" s="200">
        <v>6</v>
      </c>
      <c r="EO120" s="200">
        <v>3</v>
      </c>
      <c r="EP120" s="200">
        <v>23</v>
      </c>
      <c r="EQ120" s="200">
        <v>359</v>
      </c>
      <c r="ER120" s="200">
        <v>7</v>
      </c>
      <c r="ES120" s="200">
        <v>20</v>
      </c>
      <c r="EU120" s="200">
        <v>164</v>
      </c>
      <c r="FC120" s="200">
        <v>0</v>
      </c>
      <c r="FD120" s="200">
        <v>12</v>
      </c>
      <c r="FE120" s="200">
        <v>1</v>
      </c>
      <c r="FF120" s="200">
        <v>1</v>
      </c>
      <c r="FI120" s="200">
        <v>142</v>
      </c>
      <c r="HZ120" s="200">
        <v>0</v>
      </c>
      <c r="IA120" s="200">
        <v>3</v>
      </c>
      <c r="IB120" s="200">
        <v>5</v>
      </c>
      <c r="IC120" s="200">
        <v>0</v>
      </c>
      <c r="IG120" s="200">
        <v>0</v>
      </c>
      <c r="II120" s="200">
        <v>2</v>
      </c>
      <c r="IL120" s="200">
        <v>23</v>
      </c>
      <c r="IQ120" s="200">
        <v>11</v>
      </c>
      <c r="JB120" s="200">
        <v>3</v>
      </c>
      <c r="JE120" s="200">
        <v>65</v>
      </c>
      <c r="JF120" s="200">
        <v>146</v>
      </c>
      <c r="JL120" s="200">
        <v>16</v>
      </c>
      <c r="JP120" s="200">
        <v>2863</v>
      </c>
      <c r="JQ120" s="200">
        <v>28</v>
      </c>
      <c r="JR120" s="200">
        <v>0</v>
      </c>
      <c r="JS120" s="200">
        <v>1</v>
      </c>
      <c r="JT120" s="200">
        <v>3</v>
      </c>
      <c r="JU120" s="200">
        <v>45</v>
      </c>
      <c r="JV120" s="200">
        <v>4</v>
      </c>
      <c r="JW120" s="200">
        <v>1</v>
      </c>
      <c r="JX120" s="200">
        <v>249</v>
      </c>
      <c r="JZ120" s="200">
        <v>0</v>
      </c>
      <c r="KC120" s="200">
        <v>15</v>
      </c>
      <c r="KD120" s="200">
        <v>1</v>
      </c>
      <c r="KE120" s="200">
        <v>13</v>
      </c>
      <c r="KH120" s="200">
        <v>3</v>
      </c>
      <c r="KM120" s="200">
        <v>60</v>
      </c>
      <c r="KN120" s="200">
        <v>25</v>
      </c>
      <c r="KO120" s="200">
        <v>5</v>
      </c>
      <c r="KP120" s="200">
        <v>23</v>
      </c>
      <c r="KS120" s="200">
        <v>60</v>
      </c>
      <c r="KT120" s="200">
        <v>44</v>
      </c>
      <c r="KU120" s="200">
        <v>3</v>
      </c>
      <c r="KV120" s="200">
        <v>0</v>
      </c>
      <c r="KW120" s="200">
        <v>50</v>
      </c>
      <c r="KX120" s="200">
        <v>20</v>
      </c>
      <c r="LA120" s="200">
        <v>149</v>
      </c>
      <c r="LB120" s="200">
        <v>7</v>
      </c>
      <c r="LC120" s="200">
        <v>1</v>
      </c>
      <c r="LD120" s="200">
        <v>6</v>
      </c>
      <c r="LE120" s="200">
        <v>2</v>
      </c>
      <c r="LF120" s="200">
        <v>331</v>
      </c>
      <c r="LH120" s="200">
        <v>26</v>
      </c>
      <c r="LI120" s="200">
        <v>5</v>
      </c>
      <c r="LJ120" s="200">
        <v>54</v>
      </c>
      <c r="LK120" s="200">
        <v>85</v>
      </c>
      <c r="LL120" s="200">
        <v>2</v>
      </c>
      <c r="LM120" s="200">
        <v>208</v>
      </c>
      <c r="LN120" s="200">
        <v>11</v>
      </c>
      <c r="LP120" s="200">
        <v>79</v>
      </c>
      <c r="LQ120" s="200">
        <v>38</v>
      </c>
      <c r="LT120" s="200">
        <v>828</v>
      </c>
      <c r="LU120" s="200">
        <v>6</v>
      </c>
      <c r="LV120" s="200">
        <v>0</v>
      </c>
      <c r="LW120" s="200">
        <v>40</v>
      </c>
      <c r="LX120" s="200">
        <v>6</v>
      </c>
      <c r="LZ120" s="200">
        <v>1</v>
      </c>
      <c r="MA120" s="200">
        <v>37</v>
      </c>
      <c r="MB120" s="200">
        <v>1</v>
      </c>
      <c r="MC120" s="200">
        <v>15</v>
      </c>
      <c r="NB120" s="200">
        <v>0</v>
      </c>
      <c r="NC120" s="200">
        <v>0</v>
      </c>
      <c r="ND120" s="200">
        <v>0</v>
      </c>
      <c r="NF120" s="200">
        <v>12</v>
      </c>
      <c r="NG120" s="200">
        <v>7</v>
      </c>
      <c r="NH120" s="200">
        <v>24</v>
      </c>
      <c r="NI120" s="200">
        <v>4</v>
      </c>
      <c r="NW120" s="200">
        <v>7</v>
      </c>
      <c r="NZ120" s="200">
        <v>172</v>
      </c>
      <c r="OB120" s="201">
        <v>23575</v>
      </c>
      <c r="OC120" s="200">
        <v>17532</v>
      </c>
      <c r="OD120" s="200">
        <v>168</v>
      </c>
      <c r="OE120" s="200">
        <v>6738</v>
      </c>
      <c r="OF120" s="200">
        <v>24438</v>
      </c>
      <c r="OG120" s="201">
        <v>48013</v>
      </c>
    </row>
    <row r="121" spans="1:397" ht="12.75" customHeight="1">
      <c r="A121" s="209">
        <v>334112</v>
      </c>
      <c r="B121" s="23" t="s">
        <v>247</v>
      </c>
      <c r="X121" s="200">
        <v>32</v>
      </c>
      <c r="Y121" s="200">
        <v>10</v>
      </c>
      <c r="Z121" s="200">
        <v>2</v>
      </c>
      <c r="AA121" s="200">
        <v>20</v>
      </c>
      <c r="BC121" s="200">
        <v>10</v>
      </c>
      <c r="BE121" s="200">
        <v>2</v>
      </c>
      <c r="BF121" s="200">
        <v>3</v>
      </c>
      <c r="BH121" s="200">
        <v>2</v>
      </c>
      <c r="BI121" s="200">
        <v>6</v>
      </c>
      <c r="BJ121" s="200">
        <v>1</v>
      </c>
      <c r="BK121" s="200">
        <v>0</v>
      </c>
      <c r="BL121" s="200">
        <v>1</v>
      </c>
      <c r="BN121" s="200">
        <v>7</v>
      </c>
      <c r="BO121" s="200">
        <v>12</v>
      </c>
      <c r="BP121" s="200">
        <v>1</v>
      </c>
      <c r="BQ121" s="200">
        <v>16</v>
      </c>
      <c r="BR121" s="200">
        <v>21</v>
      </c>
      <c r="BU121" s="200">
        <v>8</v>
      </c>
      <c r="BW121" s="200">
        <v>0</v>
      </c>
      <c r="BX121" s="200">
        <v>56</v>
      </c>
      <c r="BY121" s="200">
        <v>20</v>
      </c>
      <c r="BZ121" s="200">
        <v>42</v>
      </c>
      <c r="CA121" s="200">
        <v>6</v>
      </c>
      <c r="CC121" s="200">
        <v>7</v>
      </c>
      <c r="CF121" s="200">
        <v>9</v>
      </c>
      <c r="CX121" s="200">
        <v>3</v>
      </c>
      <c r="DE121" s="200">
        <v>1</v>
      </c>
      <c r="DG121" s="200">
        <v>0</v>
      </c>
      <c r="DK121" s="200">
        <v>4</v>
      </c>
      <c r="DL121" s="200">
        <v>1731</v>
      </c>
      <c r="DM121" s="200">
        <v>4</v>
      </c>
      <c r="DR121" s="200">
        <v>372</v>
      </c>
      <c r="DS121" s="200">
        <v>650</v>
      </c>
      <c r="DT121" s="200">
        <v>71</v>
      </c>
      <c r="ED121" s="200">
        <v>87</v>
      </c>
      <c r="EM121" s="200">
        <v>33</v>
      </c>
      <c r="EO121" s="200">
        <v>3</v>
      </c>
      <c r="EP121" s="200">
        <v>0</v>
      </c>
      <c r="EQ121" s="200">
        <v>0</v>
      </c>
      <c r="ER121" s="200">
        <v>2</v>
      </c>
      <c r="ES121" s="200">
        <v>20</v>
      </c>
      <c r="EU121" s="200">
        <v>37</v>
      </c>
      <c r="FC121" s="200">
        <v>1</v>
      </c>
      <c r="FD121" s="200">
        <v>1</v>
      </c>
      <c r="FE121" s="200">
        <v>1</v>
      </c>
      <c r="FF121" s="200">
        <v>1</v>
      </c>
      <c r="FI121" s="200">
        <v>47</v>
      </c>
      <c r="IA121" s="200">
        <v>11</v>
      </c>
      <c r="IB121" s="200">
        <v>12</v>
      </c>
      <c r="IC121" s="200">
        <v>0</v>
      </c>
      <c r="II121" s="200">
        <v>2</v>
      </c>
      <c r="IQ121" s="200">
        <v>4</v>
      </c>
      <c r="JE121" s="200">
        <v>35</v>
      </c>
      <c r="JF121" s="200">
        <v>41</v>
      </c>
      <c r="JL121" s="200">
        <v>19</v>
      </c>
      <c r="JP121" s="200">
        <v>460</v>
      </c>
      <c r="JQ121" s="200">
        <v>0</v>
      </c>
      <c r="JR121" s="200">
        <v>0</v>
      </c>
      <c r="JS121" s="200">
        <v>0</v>
      </c>
      <c r="JT121" s="200">
        <v>3</v>
      </c>
      <c r="JU121" s="200">
        <v>9</v>
      </c>
      <c r="JV121" s="200">
        <v>1</v>
      </c>
      <c r="JW121" s="200">
        <v>0</v>
      </c>
      <c r="JX121" s="200">
        <v>52</v>
      </c>
      <c r="JZ121" s="200">
        <v>0</v>
      </c>
      <c r="KC121" s="200">
        <v>13</v>
      </c>
      <c r="KE121" s="200">
        <v>1</v>
      </c>
      <c r="KH121" s="200">
        <v>6</v>
      </c>
      <c r="KM121" s="200">
        <v>21</v>
      </c>
      <c r="KN121" s="200">
        <v>1</v>
      </c>
      <c r="KO121" s="200">
        <v>1</v>
      </c>
      <c r="KP121" s="200">
        <v>5</v>
      </c>
      <c r="KS121" s="200">
        <v>12</v>
      </c>
      <c r="KT121" s="200">
        <v>8</v>
      </c>
      <c r="KU121" s="200">
        <v>0</v>
      </c>
      <c r="KV121" s="200">
        <v>0</v>
      </c>
      <c r="KW121" s="200">
        <v>7</v>
      </c>
      <c r="KX121" s="200">
        <v>2</v>
      </c>
      <c r="LA121" s="200">
        <v>40</v>
      </c>
      <c r="LB121" s="200">
        <v>4</v>
      </c>
      <c r="LC121" s="200">
        <v>0</v>
      </c>
      <c r="LD121" s="200">
        <v>2</v>
      </c>
      <c r="LE121" s="200">
        <v>0</v>
      </c>
      <c r="LF121" s="200">
        <v>63</v>
      </c>
      <c r="LH121" s="200">
        <v>2</v>
      </c>
      <c r="LI121" s="200">
        <v>0</v>
      </c>
      <c r="LJ121" s="200">
        <v>4</v>
      </c>
      <c r="LK121" s="200">
        <v>30</v>
      </c>
      <c r="LL121" s="200">
        <v>8</v>
      </c>
      <c r="LM121" s="200">
        <v>47</v>
      </c>
      <c r="LN121" s="200">
        <v>1</v>
      </c>
      <c r="LP121" s="200">
        <v>25</v>
      </c>
      <c r="LQ121" s="200">
        <v>10</v>
      </c>
      <c r="LT121" s="200">
        <v>304</v>
      </c>
      <c r="LU121" s="200">
        <v>1</v>
      </c>
      <c r="LV121" s="200">
        <v>5</v>
      </c>
      <c r="LW121" s="200">
        <v>19</v>
      </c>
      <c r="LX121" s="200">
        <v>13</v>
      </c>
      <c r="LZ121" s="200">
        <v>7</v>
      </c>
      <c r="MA121" s="200">
        <v>23</v>
      </c>
      <c r="MB121" s="200">
        <v>8</v>
      </c>
      <c r="MC121" s="200">
        <v>5</v>
      </c>
      <c r="MW121" s="200">
        <v>0</v>
      </c>
      <c r="NB121" s="200">
        <v>0</v>
      </c>
      <c r="NC121" s="200">
        <v>0</v>
      </c>
      <c r="NF121" s="200">
        <v>7</v>
      </c>
      <c r="NG121" s="200">
        <v>4</v>
      </c>
      <c r="NH121" s="200">
        <v>14</v>
      </c>
      <c r="NI121" s="200">
        <v>3</v>
      </c>
      <c r="NW121" s="200">
        <v>2</v>
      </c>
      <c r="NZ121" s="200">
        <v>34</v>
      </c>
      <c r="OB121" s="201">
        <v>4776</v>
      </c>
      <c r="OC121" s="200">
        <v>3498</v>
      </c>
      <c r="OD121" s="200">
        <v>130</v>
      </c>
      <c r="OE121" s="200">
        <v>1143</v>
      </c>
      <c r="OF121" s="200">
        <v>4770</v>
      </c>
      <c r="OG121" s="201">
        <v>9546</v>
      </c>
    </row>
    <row r="122" spans="1:397" ht="12.75" customHeight="1">
      <c r="A122" s="209" t="s">
        <v>249</v>
      </c>
      <c r="B122" s="23" t="s">
        <v>248</v>
      </c>
      <c r="R122" s="200">
        <v>3</v>
      </c>
      <c r="X122" s="200">
        <v>39</v>
      </c>
      <c r="Y122" s="200">
        <v>35</v>
      </c>
      <c r="Z122" s="200">
        <v>4</v>
      </c>
      <c r="AA122" s="200">
        <v>12</v>
      </c>
      <c r="AM122" s="200">
        <v>55</v>
      </c>
      <c r="AN122" s="200">
        <v>5</v>
      </c>
      <c r="AO122" s="200">
        <v>92</v>
      </c>
      <c r="AQ122" s="200">
        <v>92</v>
      </c>
      <c r="AS122" s="200">
        <v>9</v>
      </c>
      <c r="AU122" s="200">
        <v>34</v>
      </c>
      <c r="AV122" s="200">
        <v>47</v>
      </c>
      <c r="AW122" s="200">
        <v>16</v>
      </c>
      <c r="AX122" s="200">
        <v>1</v>
      </c>
      <c r="BC122" s="200">
        <v>22</v>
      </c>
      <c r="BE122" s="200">
        <v>4</v>
      </c>
      <c r="BF122" s="200">
        <v>6</v>
      </c>
      <c r="BH122" s="200">
        <v>3</v>
      </c>
      <c r="BI122" s="200">
        <v>61</v>
      </c>
      <c r="BJ122" s="200">
        <v>40</v>
      </c>
      <c r="BK122" s="200">
        <v>1</v>
      </c>
      <c r="BL122" s="200">
        <v>1</v>
      </c>
      <c r="BM122" s="200">
        <v>284</v>
      </c>
      <c r="BN122" s="200">
        <v>10</v>
      </c>
      <c r="BO122" s="200">
        <v>44</v>
      </c>
      <c r="BP122" s="200">
        <v>1</v>
      </c>
      <c r="BQ122" s="200">
        <v>33</v>
      </c>
      <c r="BR122" s="200">
        <v>164</v>
      </c>
      <c r="BU122" s="200">
        <v>12</v>
      </c>
      <c r="BV122" s="200">
        <v>59</v>
      </c>
      <c r="BW122" s="200">
        <v>0</v>
      </c>
      <c r="BX122" s="200">
        <v>62</v>
      </c>
      <c r="BY122" s="200">
        <v>30</v>
      </c>
      <c r="BZ122" s="200">
        <v>47</v>
      </c>
      <c r="CA122" s="200">
        <v>8</v>
      </c>
      <c r="CB122" s="200">
        <v>37</v>
      </c>
      <c r="CC122" s="200">
        <v>10</v>
      </c>
      <c r="CF122" s="200">
        <v>42</v>
      </c>
      <c r="CN122" s="200">
        <v>0</v>
      </c>
      <c r="CS122" s="200">
        <v>0</v>
      </c>
      <c r="CT122" s="200">
        <v>0</v>
      </c>
      <c r="CX122" s="200">
        <v>2</v>
      </c>
      <c r="DE122" s="200">
        <v>0</v>
      </c>
      <c r="DG122" s="200">
        <v>0</v>
      </c>
      <c r="DK122" s="200">
        <v>329</v>
      </c>
      <c r="DL122" s="200">
        <v>161</v>
      </c>
      <c r="DM122" s="200">
        <v>1153</v>
      </c>
      <c r="DO122" s="200">
        <v>24</v>
      </c>
      <c r="DR122" s="200">
        <v>544</v>
      </c>
      <c r="DS122" s="200">
        <v>155</v>
      </c>
      <c r="DT122" s="200">
        <v>158</v>
      </c>
      <c r="DX122" s="200">
        <v>2</v>
      </c>
      <c r="DZ122" s="200">
        <v>7</v>
      </c>
      <c r="ED122" s="200">
        <v>16</v>
      </c>
      <c r="EF122" s="200">
        <v>9</v>
      </c>
      <c r="EL122" s="200">
        <v>0</v>
      </c>
      <c r="EM122" s="200">
        <v>103</v>
      </c>
      <c r="EN122" s="200">
        <v>119</v>
      </c>
      <c r="EO122" s="200">
        <v>115</v>
      </c>
      <c r="EP122" s="200">
        <v>11</v>
      </c>
      <c r="EQ122" s="200">
        <v>14</v>
      </c>
      <c r="ER122" s="200">
        <v>83</v>
      </c>
      <c r="ES122" s="200">
        <v>49</v>
      </c>
      <c r="EU122" s="200">
        <v>62</v>
      </c>
      <c r="FC122" s="200">
        <v>0</v>
      </c>
      <c r="FD122" s="200">
        <v>3</v>
      </c>
      <c r="FE122" s="200">
        <v>0</v>
      </c>
      <c r="FF122" s="200">
        <v>0</v>
      </c>
      <c r="FI122" s="200">
        <v>26</v>
      </c>
      <c r="FU122" s="200">
        <v>76</v>
      </c>
      <c r="GM122" s="200">
        <v>2</v>
      </c>
      <c r="HZ122" s="200">
        <v>0</v>
      </c>
      <c r="IA122" s="200">
        <v>6</v>
      </c>
      <c r="IB122" s="200">
        <v>10</v>
      </c>
      <c r="IC122" s="200">
        <v>3</v>
      </c>
      <c r="IG122" s="200">
        <v>0</v>
      </c>
      <c r="II122" s="200">
        <v>70</v>
      </c>
      <c r="IL122" s="200">
        <v>11</v>
      </c>
      <c r="IQ122" s="200">
        <v>2</v>
      </c>
      <c r="JE122" s="200">
        <v>19</v>
      </c>
      <c r="JF122" s="200">
        <v>113</v>
      </c>
      <c r="JG122" s="200">
        <v>344</v>
      </c>
      <c r="JJ122" s="200">
        <v>2</v>
      </c>
      <c r="JL122" s="200">
        <v>87</v>
      </c>
      <c r="JP122" s="200">
        <v>798</v>
      </c>
      <c r="JQ122" s="200">
        <v>5</v>
      </c>
      <c r="JR122" s="200">
        <v>0</v>
      </c>
      <c r="JS122" s="200">
        <v>1</v>
      </c>
      <c r="JT122" s="200">
        <v>3</v>
      </c>
      <c r="JU122" s="200">
        <v>13</v>
      </c>
      <c r="JV122" s="200">
        <v>6</v>
      </c>
      <c r="JW122" s="200">
        <v>1</v>
      </c>
      <c r="JX122" s="200">
        <v>107</v>
      </c>
      <c r="JY122" s="200">
        <v>0</v>
      </c>
      <c r="JZ122" s="200">
        <v>1</v>
      </c>
      <c r="KC122" s="200">
        <v>23</v>
      </c>
      <c r="KD122" s="200">
        <v>1</v>
      </c>
      <c r="KE122" s="200">
        <v>4</v>
      </c>
      <c r="KH122" s="200">
        <v>1</v>
      </c>
      <c r="KM122" s="200">
        <v>34</v>
      </c>
      <c r="KN122" s="200">
        <v>9</v>
      </c>
      <c r="KO122" s="200">
        <v>2</v>
      </c>
      <c r="KP122" s="200">
        <v>11</v>
      </c>
      <c r="KQ122" s="200">
        <v>0</v>
      </c>
      <c r="KS122" s="200">
        <v>29</v>
      </c>
      <c r="KT122" s="200">
        <v>39</v>
      </c>
      <c r="KU122" s="200">
        <v>5</v>
      </c>
      <c r="KV122" s="200">
        <v>0</v>
      </c>
      <c r="KW122" s="200">
        <v>68</v>
      </c>
      <c r="KX122" s="200">
        <v>23</v>
      </c>
      <c r="LA122" s="200">
        <v>89</v>
      </c>
      <c r="LB122" s="200">
        <v>6</v>
      </c>
      <c r="LC122" s="200">
        <v>1</v>
      </c>
      <c r="LD122" s="200">
        <v>6</v>
      </c>
      <c r="LE122" s="200">
        <v>16</v>
      </c>
      <c r="LF122" s="200">
        <v>167</v>
      </c>
      <c r="LH122" s="200">
        <v>8</v>
      </c>
      <c r="LI122" s="200">
        <v>2</v>
      </c>
      <c r="LJ122" s="200">
        <v>16</v>
      </c>
      <c r="LK122" s="200">
        <v>62</v>
      </c>
      <c r="LL122" s="200">
        <v>13</v>
      </c>
      <c r="LM122" s="200">
        <v>118</v>
      </c>
      <c r="LN122" s="200">
        <v>6</v>
      </c>
      <c r="LO122" s="200">
        <v>0</v>
      </c>
      <c r="LP122" s="200">
        <v>99</v>
      </c>
      <c r="LQ122" s="200">
        <v>23</v>
      </c>
      <c r="LT122" s="200">
        <v>673</v>
      </c>
      <c r="LU122" s="200">
        <v>3</v>
      </c>
      <c r="LV122" s="200">
        <v>4</v>
      </c>
      <c r="LW122" s="200">
        <v>30</v>
      </c>
      <c r="LX122" s="200">
        <v>11</v>
      </c>
      <c r="LZ122" s="200">
        <v>5</v>
      </c>
      <c r="MA122" s="200">
        <v>15</v>
      </c>
      <c r="MB122" s="200">
        <v>5</v>
      </c>
      <c r="MC122" s="200">
        <v>10</v>
      </c>
      <c r="MU122" s="200">
        <v>0</v>
      </c>
      <c r="MV122" s="200">
        <v>0</v>
      </c>
      <c r="MW122" s="200">
        <v>0</v>
      </c>
      <c r="NA122" s="200">
        <v>0</v>
      </c>
      <c r="NB122" s="200">
        <v>1</v>
      </c>
      <c r="NC122" s="200">
        <v>1</v>
      </c>
      <c r="ND122" s="200">
        <v>1</v>
      </c>
      <c r="NE122" s="200">
        <v>0</v>
      </c>
      <c r="NF122" s="200">
        <v>5</v>
      </c>
      <c r="NG122" s="200">
        <v>4</v>
      </c>
      <c r="NH122" s="200">
        <v>9</v>
      </c>
      <c r="NI122" s="200">
        <v>2</v>
      </c>
      <c r="NP122" s="200">
        <v>0</v>
      </c>
      <c r="NW122" s="200">
        <v>4</v>
      </c>
      <c r="NZ122" s="200">
        <v>53</v>
      </c>
      <c r="OB122" s="201">
        <v>7967</v>
      </c>
      <c r="OC122" s="200">
        <v>5620</v>
      </c>
      <c r="OD122" s="200">
        <v>196</v>
      </c>
      <c r="OE122" s="200">
        <v>1810</v>
      </c>
      <c r="OF122" s="200">
        <v>7626</v>
      </c>
      <c r="OG122" s="201">
        <v>15593</v>
      </c>
    </row>
    <row r="123" spans="1:397" ht="12.75" customHeight="1">
      <c r="A123" s="209">
        <v>334210</v>
      </c>
      <c r="B123" s="23" t="s">
        <v>250</v>
      </c>
      <c r="R123" s="200">
        <v>7</v>
      </c>
      <c r="S123" s="200">
        <v>11</v>
      </c>
      <c r="U123" s="200">
        <v>31</v>
      </c>
      <c r="X123" s="200">
        <v>47</v>
      </c>
      <c r="Y123" s="200">
        <v>111</v>
      </c>
      <c r="Z123" s="200">
        <v>4</v>
      </c>
      <c r="AA123" s="200">
        <v>14</v>
      </c>
      <c r="AP123" s="200">
        <v>6</v>
      </c>
      <c r="AX123" s="200">
        <v>2</v>
      </c>
      <c r="BC123" s="200">
        <v>0</v>
      </c>
      <c r="BE123" s="200">
        <v>0</v>
      </c>
      <c r="BF123" s="200">
        <v>25</v>
      </c>
      <c r="BI123" s="200">
        <v>1</v>
      </c>
      <c r="BJ123" s="200">
        <v>20</v>
      </c>
      <c r="BK123" s="200">
        <v>0</v>
      </c>
      <c r="BL123" s="200">
        <v>0</v>
      </c>
      <c r="BM123" s="200">
        <v>144</v>
      </c>
      <c r="BN123" s="200">
        <v>1</v>
      </c>
      <c r="BO123" s="200">
        <v>36</v>
      </c>
      <c r="BP123" s="200">
        <v>2</v>
      </c>
      <c r="BQ123" s="200">
        <v>2</v>
      </c>
      <c r="BR123" s="200">
        <v>30</v>
      </c>
      <c r="BU123" s="200">
        <v>4</v>
      </c>
      <c r="BW123" s="200">
        <v>0</v>
      </c>
      <c r="BX123" s="200">
        <v>51</v>
      </c>
      <c r="BY123" s="200">
        <v>88</v>
      </c>
      <c r="BZ123" s="200">
        <v>43</v>
      </c>
      <c r="CA123" s="200">
        <v>1</v>
      </c>
      <c r="CC123" s="200">
        <v>1</v>
      </c>
      <c r="CF123" s="200">
        <v>2</v>
      </c>
      <c r="CN123" s="200">
        <v>0</v>
      </c>
      <c r="CT123" s="200">
        <v>1</v>
      </c>
      <c r="CX123" s="200">
        <v>4</v>
      </c>
      <c r="DE123" s="200">
        <v>0</v>
      </c>
      <c r="DG123" s="200">
        <v>0</v>
      </c>
      <c r="DK123" s="200">
        <v>6</v>
      </c>
      <c r="DL123" s="200">
        <v>12</v>
      </c>
      <c r="DM123" s="200">
        <v>115</v>
      </c>
      <c r="DN123" s="200">
        <v>834</v>
      </c>
      <c r="DO123" s="200">
        <v>1323</v>
      </c>
      <c r="DQ123" s="200">
        <v>4</v>
      </c>
      <c r="DR123" s="200">
        <v>1617</v>
      </c>
      <c r="DS123" s="200">
        <v>898</v>
      </c>
      <c r="DT123" s="200">
        <v>674</v>
      </c>
      <c r="DZ123" s="200">
        <v>36</v>
      </c>
      <c r="EE123" s="200">
        <v>0</v>
      </c>
      <c r="EL123" s="200">
        <v>0</v>
      </c>
      <c r="EM123" s="200">
        <v>72</v>
      </c>
      <c r="EO123" s="200">
        <v>1</v>
      </c>
      <c r="ER123" s="200">
        <v>56</v>
      </c>
      <c r="ES123" s="200">
        <v>5</v>
      </c>
      <c r="EU123" s="200">
        <v>6</v>
      </c>
      <c r="FC123" s="200">
        <v>0</v>
      </c>
      <c r="FD123" s="200">
        <v>0</v>
      </c>
      <c r="FE123" s="200">
        <v>0</v>
      </c>
      <c r="FF123" s="200">
        <v>0</v>
      </c>
      <c r="FI123" s="200">
        <v>38</v>
      </c>
      <c r="GK123" s="200">
        <v>0</v>
      </c>
      <c r="HZ123" s="200">
        <v>1</v>
      </c>
      <c r="IA123" s="200">
        <v>19</v>
      </c>
      <c r="IB123" s="200">
        <v>187</v>
      </c>
      <c r="IC123" s="200">
        <v>11</v>
      </c>
      <c r="II123" s="200">
        <v>18</v>
      </c>
      <c r="IL123" s="200">
        <v>15</v>
      </c>
      <c r="IQ123" s="200">
        <v>6</v>
      </c>
      <c r="IR123" s="200">
        <v>14</v>
      </c>
      <c r="JA123" s="200">
        <v>2</v>
      </c>
      <c r="JB123" s="200">
        <v>2</v>
      </c>
      <c r="JE123" s="200">
        <v>110</v>
      </c>
      <c r="JF123" s="200">
        <v>188</v>
      </c>
      <c r="JG123" s="200">
        <v>13</v>
      </c>
      <c r="JJ123" s="200">
        <v>19</v>
      </c>
      <c r="JL123" s="200">
        <v>20</v>
      </c>
      <c r="JP123" s="200">
        <v>1148</v>
      </c>
      <c r="JQ123" s="200">
        <v>8</v>
      </c>
      <c r="JR123" s="200">
        <v>0</v>
      </c>
      <c r="JS123" s="200">
        <v>0</v>
      </c>
      <c r="JT123" s="200">
        <v>1</v>
      </c>
      <c r="JU123" s="200">
        <v>33</v>
      </c>
      <c r="JV123" s="200">
        <v>8</v>
      </c>
      <c r="JW123" s="200">
        <v>5</v>
      </c>
      <c r="JX123" s="200">
        <v>128</v>
      </c>
      <c r="JY123" s="200">
        <v>5</v>
      </c>
      <c r="JZ123" s="200">
        <v>0</v>
      </c>
      <c r="KC123" s="200">
        <v>32</v>
      </c>
      <c r="KE123" s="200">
        <v>4</v>
      </c>
      <c r="KH123" s="200">
        <v>4</v>
      </c>
      <c r="KM123" s="200">
        <v>86</v>
      </c>
      <c r="KN123" s="200">
        <v>25</v>
      </c>
      <c r="KO123" s="200">
        <v>6</v>
      </c>
      <c r="KP123" s="200">
        <v>34</v>
      </c>
      <c r="KQ123" s="200">
        <v>0</v>
      </c>
      <c r="KS123" s="200">
        <v>71</v>
      </c>
      <c r="KT123" s="200">
        <v>50</v>
      </c>
      <c r="KU123" s="200">
        <v>12</v>
      </c>
      <c r="KV123" s="200">
        <v>0</v>
      </c>
      <c r="KW123" s="200">
        <v>80</v>
      </c>
      <c r="KX123" s="200">
        <v>25</v>
      </c>
      <c r="LA123" s="200">
        <v>140</v>
      </c>
      <c r="LB123" s="200">
        <v>9</v>
      </c>
      <c r="LC123" s="200">
        <v>1</v>
      </c>
      <c r="LD123" s="200">
        <v>5</v>
      </c>
      <c r="LE123" s="200">
        <v>51</v>
      </c>
      <c r="LF123" s="200">
        <v>236</v>
      </c>
      <c r="LG123" s="200">
        <v>70</v>
      </c>
      <c r="LH123" s="200">
        <v>37</v>
      </c>
      <c r="LI123" s="200">
        <v>8</v>
      </c>
      <c r="LJ123" s="200">
        <v>19</v>
      </c>
      <c r="LK123" s="200">
        <v>108</v>
      </c>
      <c r="LL123" s="200">
        <v>33</v>
      </c>
      <c r="LM123" s="200">
        <v>177</v>
      </c>
      <c r="LN123" s="200">
        <v>7</v>
      </c>
      <c r="LO123" s="200">
        <v>0</v>
      </c>
      <c r="LP123" s="200">
        <v>99</v>
      </c>
      <c r="LQ123" s="200">
        <v>36</v>
      </c>
      <c r="LT123" s="200">
        <v>897</v>
      </c>
      <c r="LU123" s="200">
        <v>4</v>
      </c>
      <c r="LV123" s="200">
        <v>15</v>
      </c>
      <c r="LW123" s="200">
        <v>61</v>
      </c>
      <c r="LX123" s="200">
        <v>37</v>
      </c>
      <c r="LZ123" s="200">
        <v>19</v>
      </c>
      <c r="MA123" s="200">
        <v>18</v>
      </c>
      <c r="MB123" s="200">
        <v>21</v>
      </c>
      <c r="MC123" s="200">
        <v>9</v>
      </c>
      <c r="MT123" s="200">
        <v>0</v>
      </c>
      <c r="MU123" s="200">
        <v>1</v>
      </c>
      <c r="MV123" s="200">
        <v>0</v>
      </c>
      <c r="MW123" s="200">
        <v>0</v>
      </c>
      <c r="NA123" s="200">
        <v>2</v>
      </c>
      <c r="NB123" s="200">
        <v>10</v>
      </c>
      <c r="NC123" s="200">
        <v>6</v>
      </c>
      <c r="ND123" s="200">
        <v>11</v>
      </c>
      <c r="NE123" s="200">
        <v>1</v>
      </c>
      <c r="NF123" s="200">
        <v>5</v>
      </c>
      <c r="NG123" s="200">
        <v>6</v>
      </c>
      <c r="NH123" s="200">
        <v>10</v>
      </c>
      <c r="NI123" s="200">
        <v>2</v>
      </c>
      <c r="NP123" s="200">
        <v>0</v>
      </c>
      <c r="NT123" s="200">
        <v>11</v>
      </c>
      <c r="NW123" s="200">
        <v>4</v>
      </c>
      <c r="NZ123" s="200">
        <v>74</v>
      </c>
      <c r="OB123" s="201">
        <v>11033</v>
      </c>
      <c r="OC123" s="200">
        <v>5263</v>
      </c>
      <c r="OD123" s="200">
        <v>176</v>
      </c>
      <c r="OE123" s="200">
        <v>4423</v>
      </c>
      <c r="OF123" s="200">
        <v>9862</v>
      </c>
      <c r="OG123" s="201">
        <v>20895</v>
      </c>
    </row>
    <row r="124" spans="1:397" ht="12.75" customHeight="1">
      <c r="A124" s="209">
        <v>334220</v>
      </c>
      <c r="B124" s="23" t="s">
        <v>251</v>
      </c>
      <c r="X124" s="200">
        <v>113</v>
      </c>
      <c r="Y124" s="200">
        <v>34</v>
      </c>
      <c r="Z124" s="200">
        <v>8</v>
      </c>
      <c r="AA124" s="200">
        <v>47</v>
      </c>
      <c r="AO124" s="200">
        <v>1</v>
      </c>
      <c r="AP124" s="200">
        <v>9</v>
      </c>
      <c r="AX124" s="200">
        <v>15</v>
      </c>
      <c r="BC124" s="200">
        <v>56</v>
      </c>
      <c r="BE124" s="200">
        <v>33</v>
      </c>
      <c r="BF124" s="200">
        <v>22</v>
      </c>
      <c r="BI124" s="200">
        <v>113</v>
      </c>
      <c r="BJ124" s="200">
        <v>266</v>
      </c>
      <c r="BK124" s="200">
        <v>4</v>
      </c>
      <c r="BL124" s="200">
        <v>6</v>
      </c>
      <c r="BM124" s="200">
        <v>78</v>
      </c>
      <c r="BN124" s="200">
        <v>6</v>
      </c>
      <c r="BO124" s="200">
        <v>59</v>
      </c>
      <c r="BP124" s="200">
        <v>7</v>
      </c>
      <c r="BQ124" s="200">
        <v>13</v>
      </c>
      <c r="BR124" s="200">
        <v>70</v>
      </c>
      <c r="BU124" s="200">
        <v>35</v>
      </c>
      <c r="BW124" s="200">
        <v>10</v>
      </c>
      <c r="BX124" s="200">
        <v>207</v>
      </c>
      <c r="BY124" s="200">
        <v>177</v>
      </c>
      <c r="BZ124" s="200">
        <v>87</v>
      </c>
      <c r="CA124" s="200">
        <v>86</v>
      </c>
      <c r="CC124" s="200">
        <v>9</v>
      </c>
      <c r="CF124" s="200">
        <v>30</v>
      </c>
      <c r="CN124" s="200">
        <v>1</v>
      </c>
      <c r="CT124" s="200">
        <v>2</v>
      </c>
      <c r="CX124" s="200">
        <v>17</v>
      </c>
      <c r="DE124" s="200">
        <v>0</v>
      </c>
      <c r="DG124" s="200">
        <v>1</v>
      </c>
      <c r="DK124" s="200">
        <v>16</v>
      </c>
      <c r="DL124" s="200">
        <v>112</v>
      </c>
      <c r="DM124" s="200">
        <v>132</v>
      </c>
      <c r="DN124" s="200">
        <v>7</v>
      </c>
      <c r="DO124" s="200">
        <v>7314</v>
      </c>
      <c r="DQ124" s="200">
        <v>7</v>
      </c>
      <c r="DR124" s="200">
        <v>1494</v>
      </c>
      <c r="DS124" s="200">
        <v>595</v>
      </c>
      <c r="DT124" s="200">
        <v>509</v>
      </c>
      <c r="DZ124" s="200">
        <v>52</v>
      </c>
      <c r="EL124" s="200">
        <v>25</v>
      </c>
      <c r="EM124" s="200">
        <v>14</v>
      </c>
      <c r="EO124" s="200">
        <v>4</v>
      </c>
      <c r="EQ124" s="200">
        <v>1</v>
      </c>
      <c r="ER124" s="200">
        <v>105</v>
      </c>
      <c r="ES124" s="200">
        <v>28</v>
      </c>
      <c r="EU124" s="200">
        <v>2</v>
      </c>
      <c r="FC124" s="200">
        <v>0</v>
      </c>
      <c r="FD124" s="200">
        <v>172</v>
      </c>
      <c r="FE124" s="200">
        <v>1</v>
      </c>
      <c r="FF124" s="200">
        <v>1</v>
      </c>
      <c r="FI124" s="200">
        <v>115</v>
      </c>
      <c r="FX124" s="200">
        <v>69</v>
      </c>
      <c r="GK124" s="200">
        <v>0</v>
      </c>
      <c r="HZ124" s="200">
        <v>2</v>
      </c>
      <c r="IA124" s="200">
        <v>49</v>
      </c>
      <c r="IB124" s="200">
        <v>64</v>
      </c>
      <c r="IC124" s="200">
        <v>8</v>
      </c>
      <c r="IG124" s="200">
        <v>0</v>
      </c>
      <c r="II124" s="200">
        <v>8</v>
      </c>
      <c r="IL124" s="200">
        <v>17</v>
      </c>
      <c r="IP124" s="200">
        <v>2</v>
      </c>
      <c r="IQ124" s="200">
        <v>16</v>
      </c>
      <c r="IR124" s="200">
        <v>14</v>
      </c>
      <c r="JA124" s="200">
        <v>4</v>
      </c>
      <c r="JE124" s="200">
        <v>28</v>
      </c>
      <c r="JF124" s="200">
        <v>72</v>
      </c>
      <c r="JJ124" s="200">
        <v>23</v>
      </c>
      <c r="JL124" s="200">
        <v>41</v>
      </c>
      <c r="JP124" s="200">
        <v>2947</v>
      </c>
      <c r="JQ124" s="200">
        <v>23</v>
      </c>
      <c r="JR124" s="200">
        <v>0</v>
      </c>
      <c r="JS124" s="200">
        <v>1</v>
      </c>
      <c r="JT124" s="200">
        <v>6</v>
      </c>
      <c r="JU124" s="200">
        <v>89</v>
      </c>
      <c r="JV124" s="200">
        <v>5</v>
      </c>
      <c r="JW124" s="200">
        <v>1</v>
      </c>
      <c r="JX124" s="200">
        <v>186</v>
      </c>
      <c r="JY124" s="200">
        <v>19</v>
      </c>
      <c r="JZ124" s="200">
        <v>0</v>
      </c>
      <c r="KC124" s="200">
        <v>45</v>
      </c>
      <c r="KE124" s="200">
        <v>12</v>
      </c>
      <c r="KH124" s="200">
        <v>6</v>
      </c>
      <c r="KM124" s="200">
        <v>151</v>
      </c>
      <c r="KN124" s="200">
        <v>49</v>
      </c>
      <c r="KO124" s="200">
        <v>10</v>
      </c>
      <c r="KP124" s="200">
        <v>44</v>
      </c>
      <c r="KQ124" s="200">
        <v>0</v>
      </c>
      <c r="KS124" s="200">
        <v>94</v>
      </c>
      <c r="KT124" s="200">
        <v>26</v>
      </c>
      <c r="KU124" s="200">
        <v>73</v>
      </c>
      <c r="KV124" s="200">
        <v>2</v>
      </c>
      <c r="KW124" s="200">
        <v>40</v>
      </c>
      <c r="KX124" s="200">
        <v>11</v>
      </c>
      <c r="LA124" s="200">
        <v>276</v>
      </c>
      <c r="LB124" s="200">
        <v>21</v>
      </c>
      <c r="LC124" s="200">
        <v>2</v>
      </c>
      <c r="LD124" s="200">
        <v>12</v>
      </c>
      <c r="LE124" s="200">
        <v>314</v>
      </c>
      <c r="LF124" s="200">
        <v>446</v>
      </c>
      <c r="LG124" s="200">
        <v>102</v>
      </c>
      <c r="LH124" s="200">
        <v>54</v>
      </c>
      <c r="LI124" s="200">
        <v>13</v>
      </c>
      <c r="LJ124" s="200">
        <v>24</v>
      </c>
      <c r="LK124" s="200">
        <v>297</v>
      </c>
      <c r="LL124" s="200">
        <v>121</v>
      </c>
      <c r="LM124" s="200">
        <v>319</v>
      </c>
      <c r="LN124" s="200">
        <v>5</v>
      </c>
      <c r="LO124" s="200">
        <v>0</v>
      </c>
      <c r="LP124" s="200">
        <v>151</v>
      </c>
      <c r="LQ124" s="200">
        <v>86</v>
      </c>
      <c r="LT124" s="200">
        <v>1212</v>
      </c>
      <c r="LU124" s="200">
        <v>3</v>
      </c>
      <c r="LV124" s="200">
        <v>120</v>
      </c>
      <c r="LW124" s="200">
        <v>259</v>
      </c>
      <c r="LX124" s="200">
        <v>280</v>
      </c>
      <c r="LZ124" s="200">
        <v>151</v>
      </c>
      <c r="MA124" s="200">
        <v>60</v>
      </c>
      <c r="MB124" s="200">
        <v>174</v>
      </c>
      <c r="MC124" s="200">
        <v>19</v>
      </c>
      <c r="MT124" s="200">
        <v>1</v>
      </c>
      <c r="MU124" s="200">
        <v>3</v>
      </c>
      <c r="MV124" s="200">
        <v>0</v>
      </c>
      <c r="MW124" s="200">
        <v>2</v>
      </c>
      <c r="NA124" s="200">
        <v>8</v>
      </c>
      <c r="NB124" s="200">
        <v>38</v>
      </c>
      <c r="NC124" s="200">
        <v>26</v>
      </c>
      <c r="ND124" s="200">
        <v>43</v>
      </c>
      <c r="NE124" s="200">
        <v>3</v>
      </c>
      <c r="NF124" s="200">
        <v>18</v>
      </c>
      <c r="NG124" s="200">
        <v>12</v>
      </c>
      <c r="NH124" s="200">
        <v>35</v>
      </c>
      <c r="NI124" s="200">
        <v>6</v>
      </c>
      <c r="NP124" s="200">
        <v>1</v>
      </c>
      <c r="NT124" s="200">
        <v>55</v>
      </c>
      <c r="NW124" s="200">
        <v>8</v>
      </c>
      <c r="NZ124" s="200">
        <v>155</v>
      </c>
      <c r="OB124" s="201">
        <v>21522</v>
      </c>
      <c r="OC124" s="200">
        <v>8959</v>
      </c>
      <c r="OD124" s="200">
        <v>483</v>
      </c>
      <c r="OE124" s="200">
        <v>13123</v>
      </c>
      <c r="OF124" s="200">
        <v>22565</v>
      </c>
      <c r="OG124" s="201">
        <v>44087</v>
      </c>
    </row>
    <row r="125" spans="1:397" ht="12.75" customHeight="1">
      <c r="A125" s="209">
        <v>334290</v>
      </c>
      <c r="B125" s="23" t="s">
        <v>252</v>
      </c>
      <c r="X125" s="200">
        <v>18</v>
      </c>
      <c r="Y125" s="200">
        <v>19</v>
      </c>
      <c r="Z125" s="200">
        <v>2</v>
      </c>
      <c r="AA125" s="200">
        <v>6</v>
      </c>
      <c r="AP125" s="200">
        <v>8</v>
      </c>
      <c r="BC125" s="200">
        <v>19</v>
      </c>
      <c r="BE125" s="200">
        <v>23</v>
      </c>
      <c r="BF125" s="200">
        <v>7</v>
      </c>
      <c r="BI125" s="200">
        <v>35</v>
      </c>
      <c r="BJ125" s="200">
        <v>19</v>
      </c>
      <c r="BK125" s="200">
        <v>9</v>
      </c>
      <c r="BL125" s="200">
        <v>12</v>
      </c>
      <c r="BM125" s="200">
        <v>86</v>
      </c>
      <c r="BN125" s="200">
        <v>1</v>
      </c>
      <c r="BO125" s="200">
        <v>29</v>
      </c>
      <c r="BP125" s="200">
        <v>2</v>
      </c>
      <c r="BQ125" s="200">
        <v>12</v>
      </c>
      <c r="BR125" s="200">
        <v>63</v>
      </c>
      <c r="BU125" s="200">
        <v>10</v>
      </c>
      <c r="BW125" s="200">
        <v>0</v>
      </c>
      <c r="BX125" s="200">
        <v>39</v>
      </c>
      <c r="BY125" s="200">
        <v>174</v>
      </c>
      <c r="BZ125" s="200">
        <v>24</v>
      </c>
      <c r="CA125" s="200">
        <v>4</v>
      </c>
      <c r="CC125" s="200">
        <v>3</v>
      </c>
      <c r="CF125" s="200">
        <v>5</v>
      </c>
      <c r="CT125" s="200">
        <v>0</v>
      </c>
      <c r="CX125" s="200">
        <v>6</v>
      </c>
      <c r="DE125" s="200">
        <v>1</v>
      </c>
      <c r="DG125" s="200">
        <v>0</v>
      </c>
      <c r="DL125" s="200">
        <v>9</v>
      </c>
      <c r="DM125" s="200">
        <v>25</v>
      </c>
      <c r="DN125" s="200">
        <v>1</v>
      </c>
      <c r="DO125" s="200">
        <v>159</v>
      </c>
      <c r="DP125" s="200">
        <v>37</v>
      </c>
      <c r="DQ125" s="200">
        <v>10</v>
      </c>
      <c r="DR125" s="200">
        <v>198</v>
      </c>
      <c r="DS125" s="200">
        <v>64</v>
      </c>
      <c r="DT125" s="200">
        <v>108</v>
      </c>
      <c r="DZ125" s="200">
        <v>12</v>
      </c>
      <c r="EM125" s="200">
        <v>8</v>
      </c>
      <c r="EO125" s="200">
        <v>61</v>
      </c>
      <c r="ER125" s="200">
        <v>21</v>
      </c>
      <c r="ES125" s="200">
        <v>13</v>
      </c>
      <c r="FD125" s="200">
        <v>13</v>
      </c>
      <c r="FX125" s="200">
        <v>18</v>
      </c>
      <c r="GK125" s="200">
        <v>0</v>
      </c>
      <c r="IA125" s="200">
        <v>15</v>
      </c>
      <c r="IB125" s="200">
        <v>27</v>
      </c>
      <c r="IC125" s="200">
        <v>1</v>
      </c>
      <c r="II125" s="200">
        <v>3</v>
      </c>
      <c r="IL125" s="200">
        <v>17</v>
      </c>
      <c r="IQ125" s="200">
        <v>2</v>
      </c>
      <c r="IR125" s="200">
        <v>5</v>
      </c>
      <c r="JA125" s="200">
        <v>2</v>
      </c>
      <c r="JE125" s="200">
        <v>9</v>
      </c>
      <c r="JF125" s="200">
        <v>30</v>
      </c>
      <c r="JJ125" s="200">
        <v>1</v>
      </c>
      <c r="JL125" s="200">
        <v>51</v>
      </c>
      <c r="JP125" s="200">
        <v>253</v>
      </c>
      <c r="JQ125" s="200">
        <v>0</v>
      </c>
      <c r="JR125" s="200">
        <v>0</v>
      </c>
      <c r="JS125" s="200">
        <v>0</v>
      </c>
      <c r="JT125" s="200">
        <v>2</v>
      </c>
      <c r="JU125" s="200">
        <v>7</v>
      </c>
      <c r="JV125" s="200">
        <v>2</v>
      </c>
      <c r="JW125" s="200">
        <v>1</v>
      </c>
      <c r="JX125" s="200">
        <v>30</v>
      </c>
      <c r="JY125" s="200">
        <v>1</v>
      </c>
      <c r="JZ125" s="200">
        <v>0</v>
      </c>
      <c r="KC125" s="200">
        <v>7</v>
      </c>
      <c r="KH125" s="200">
        <v>1</v>
      </c>
      <c r="KM125" s="200">
        <v>20</v>
      </c>
      <c r="KN125" s="200">
        <v>5</v>
      </c>
      <c r="KO125" s="200">
        <v>2</v>
      </c>
      <c r="KP125" s="200">
        <v>7</v>
      </c>
      <c r="KS125" s="200">
        <v>25</v>
      </c>
      <c r="KT125" s="200">
        <v>8</v>
      </c>
      <c r="KU125" s="200">
        <v>8</v>
      </c>
      <c r="KV125" s="200">
        <v>0</v>
      </c>
      <c r="KW125" s="200">
        <v>14</v>
      </c>
      <c r="KX125" s="200">
        <v>5</v>
      </c>
      <c r="LA125" s="200">
        <v>88</v>
      </c>
      <c r="LB125" s="200">
        <v>3</v>
      </c>
      <c r="LC125" s="200">
        <v>0</v>
      </c>
      <c r="LD125" s="200">
        <v>2</v>
      </c>
      <c r="LE125" s="200">
        <v>41</v>
      </c>
      <c r="LF125" s="200">
        <v>135</v>
      </c>
      <c r="LG125" s="200">
        <v>5</v>
      </c>
      <c r="LH125" s="200">
        <v>7</v>
      </c>
      <c r="LI125" s="200">
        <v>2</v>
      </c>
      <c r="LJ125" s="200">
        <v>3</v>
      </c>
      <c r="LK125" s="200">
        <v>58</v>
      </c>
      <c r="LL125" s="200">
        <v>4</v>
      </c>
      <c r="LM125" s="200">
        <v>97</v>
      </c>
      <c r="LN125" s="200">
        <v>1</v>
      </c>
      <c r="LO125" s="200">
        <v>0</v>
      </c>
      <c r="LP125" s="200">
        <v>39</v>
      </c>
      <c r="LQ125" s="200">
        <v>25</v>
      </c>
      <c r="LT125" s="200">
        <v>234</v>
      </c>
      <c r="LU125" s="200">
        <v>0</v>
      </c>
      <c r="LV125" s="200">
        <v>3</v>
      </c>
      <c r="LW125" s="200">
        <v>26</v>
      </c>
      <c r="LX125" s="200">
        <v>9</v>
      </c>
      <c r="LZ125" s="200">
        <v>5</v>
      </c>
      <c r="MA125" s="200">
        <v>8</v>
      </c>
      <c r="MB125" s="200">
        <v>5</v>
      </c>
      <c r="MC125" s="200">
        <v>5</v>
      </c>
      <c r="MT125" s="200">
        <v>0</v>
      </c>
      <c r="MU125" s="200">
        <v>0</v>
      </c>
      <c r="MV125" s="200">
        <v>0</v>
      </c>
      <c r="MW125" s="200">
        <v>0</v>
      </c>
      <c r="NA125" s="200">
        <v>1</v>
      </c>
      <c r="NB125" s="200">
        <v>2</v>
      </c>
      <c r="NC125" s="200">
        <v>2</v>
      </c>
      <c r="ND125" s="200">
        <v>3</v>
      </c>
      <c r="NE125" s="200">
        <v>0</v>
      </c>
      <c r="NF125" s="200">
        <v>2</v>
      </c>
      <c r="NG125" s="200">
        <v>1</v>
      </c>
      <c r="NH125" s="200">
        <v>4</v>
      </c>
      <c r="NI125" s="200">
        <v>1</v>
      </c>
      <c r="NP125" s="200">
        <v>0</v>
      </c>
      <c r="NW125" s="200">
        <v>2</v>
      </c>
      <c r="NZ125" s="200">
        <v>22</v>
      </c>
      <c r="OB125" s="201">
        <v>2795</v>
      </c>
      <c r="OC125" s="200">
        <v>2532</v>
      </c>
      <c r="OD125" s="200">
        <v>169</v>
      </c>
      <c r="OE125" s="200">
        <v>495</v>
      </c>
      <c r="OF125" s="200">
        <v>3196</v>
      </c>
      <c r="OG125" s="201">
        <v>5991</v>
      </c>
    </row>
    <row r="126" spans="1:397" ht="12.75" customHeight="1">
      <c r="A126" s="209">
        <v>334300</v>
      </c>
      <c r="B126" s="23" t="s">
        <v>253</v>
      </c>
      <c r="S126" s="200">
        <v>9</v>
      </c>
      <c r="X126" s="200">
        <v>16</v>
      </c>
      <c r="Y126" s="200">
        <v>13</v>
      </c>
      <c r="Z126" s="200">
        <v>2</v>
      </c>
      <c r="AA126" s="200">
        <v>6</v>
      </c>
      <c r="AP126" s="200">
        <v>9</v>
      </c>
      <c r="BC126" s="200">
        <v>3</v>
      </c>
      <c r="BI126" s="200">
        <v>29</v>
      </c>
      <c r="BJ126" s="200">
        <v>15</v>
      </c>
      <c r="BK126" s="200">
        <v>1</v>
      </c>
      <c r="BL126" s="200">
        <v>2</v>
      </c>
      <c r="BM126" s="200">
        <v>7</v>
      </c>
      <c r="BN126" s="200">
        <v>28</v>
      </c>
      <c r="BO126" s="200">
        <v>32</v>
      </c>
      <c r="BP126" s="200">
        <v>4</v>
      </c>
      <c r="BQ126" s="200">
        <v>5</v>
      </c>
      <c r="BU126" s="200">
        <v>5</v>
      </c>
      <c r="BW126" s="200">
        <v>1</v>
      </c>
      <c r="BX126" s="200">
        <v>24</v>
      </c>
      <c r="BY126" s="200">
        <v>79</v>
      </c>
      <c r="BZ126" s="200">
        <v>23</v>
      </c>
      <c r="CC126" s="200">
        <v>4</v>
      </c>
      <c r="CF126" s="200">
        <v>5</v>
      </c>
      <c r="CN126" s="200">
        <v>0</v>
      </c>
      <c r="CT126" s="200">
        <v>5</v>
      </c>
      <c r="CX126" s="200">
        <v>2</v>
      </c>
      <c r="DE126" s="200">
        <v>1</v>
      </c>
      <c r="DG126" s="200">
        <v>0</v>
      </c>
      <c r="DQ126" s="200">
        <v>1052</v>
      </c>
      <c r="DR126" s="200">
        <v>548</v>
      </c>
      <c r="DS126" s="200">
        <v>65</v>
      </c>
      <c r="DT126" s="200">
        <v>345</v>
      </c>
      <c r="EE126" s="200">
        <v>1</v>
      </c>
      <c r="EL126" s="200">
        <v>1</v>
      </c>
      <c r="EO126" s="200">
        <v>13</v>
      </c>
      <c r="EQ126" s="200">
        <v>0</v>
      </c>
      <c r="ER126" s="200">
        <v>27</v>
      </c>
      <c r="ES126" s="200">
        <v>43</v>
      </c>
      <c r="EU126" s="200">
        <v>3</v>
      </c>
      <c r="FD126" s="200">
        <v>20</v>
      </c>
      <c r="FI126" s="200">
        <v>34</v>
      </c>
      <c r="FX126" s="200">
        <v>286</v>
      </c>
      <c r="GK126" s="200">
        <v>0</v>
      </c>
      <c r="HV126" s="200">
        <v>0</v>
      </c>
      <c r="HZ126" s="200">
        <v>3</v>
      </c>
      <c r="IA126" s="200">
        <v>10</v>
      </c>
      <c r="IB126" s="200">
        <v>26</v>
      </c>
      <c r="IC126" s="200">
        <v>1</v>
      </c>
      <c r="II126" s="200">
        <v>3</v>
      </c>
      <c r="IL126" s="200">
        <v>3</v>
      </c>
      <c r="IQ126" s="200">
        <v>2</v>
      </c>
      <c r="JA126" s="200">
        <v>11</v>
      </c>
      <c r="JB126" s="200">
        <v>10</v>
      </c>
      <c r="JE126" s="200">
        <v>5</v>
      </c>
      <c r="JF126" s="200">
        <v>107</v>
      </c>
      <c r="JG126" s="200">
        <v>13</v>
      </c>
      <c r="JH126" s="200">
        <v>6</v>
      </c>
      <c r="JJ126" s="200">
        <v>3</v>
      </c>
      <c r="JL126" s="200">
        <v>58</v>
      </c>
      <c r="JP126" s="200">
        <v>509</v>
      </c>
      <c r="JQ126" s="200">
        <v>0</v>
      </c>
      <c r="JR126" s="200">
        <v>0</v>
      </c>
      <c r="JS126" s="200">
        <v>0</v>
      </c>
      <c r="JT126" s="200">
        <v>0</v>
      </c>
      <c r="JU126" s="200">
        <v>6</v>
      </c>
      <c r="JV126" s="200">
        <v>1</v>
      </c>
      <c r="JW126" s="200">
        <v>0</v>
      </c>
      <c r="JX126" s="200">
        <v>74</v>
      </c>
      <c r="JZ126" s="200">
        <v>0</v>
      </c>
      <c r="KC126" s="200">
        <v>7</v>
      </c>
      <c r="KH126" s="200">
        <v>1</v>
      </c>
      <c r="KM126" s="200">
        <v>20</v>
      </c>
      <c r="KN126" s="200">
        <v>5</v>
      </c>
      <c r="KO126" s="200">
        <v>1</v>
      </c>
      <c r="KP126" s="200">
        <v>7</v>
      </c>
      <c r="KS126" s="200">
        <v>27</v>
      </c>
      <c r="KT126" s="200">
        <v>46</v>
      </c>
      <c r="KU126" s="200">
        <v>2</v>
      </c>
      <c r="KW126" s="200">
        <v>45</v>
      </c>
      <c r="KX126" s="200">
        <v>14</v>
      </c>
      <c r="LA126" s="200">
        <v>15</v>
      </c>
      <c r="LB126" s="200">
        <v>5</v>
      </c>
      <c r="LC126" s="200">
        <v>1</v>
      </c>
      <c r="LD126" s="200">
        <v>4</v>
      </c>
      <c r="LE126" s="200">
        <v>0</v>
      </c>
      <c r="LF126" s="200">
        <v>26</v>
      </c>
      <c r="LG126" s="200">
        <v>62</v>
      </c>
      <c r="LH126" s="200">
        <v>7</v>
      </c>
      <c r="LI126" s="200">
        <v>2</v>
      </c>
      <c r="LJ126" s="200">
        <v>4</v>
      </c>
      <c r="LK126" s="200">
        <v>7</v>
      </c>
      <c r="LL126" s="200">
        <v>0</v>
      </c>
      <c r="LM126" s="200">
        <v>19</v>
      </c>
      <c r="LN126" s="200">
        <v>2</v>
      </c>
      <c r="LP126" s="200">
        <v>63</v>
      </c>
      <c r="LQ126" s="200">
        <v>3</v>
      </c>
      <c r="LT126" s="200">
        <v>204</v>
      </c>
      <c r="LU126" s="200">
        <v>1</v>
      </c>
      <c r="LV126" s="200">
        <v>0</v>
      </c>
      <c r="LW126" s="200">
        <v>4</v>
      </c>
      <c r="LX126" s="200">
        <v>1</v>
      </c>
      <c r="LZ126" s="200">
        <v>0</v>
      </c>
      <c r="MA126" s="200">
        <v>7</v>
      </c>
      <c r="MB126" s="200">
        <v>0</v>
      </c>
      <c r="MC126" s="200">
        <v>5</v>
      </c>
      <c r="NB126" s="200">
        <v>0</v>
      </c>
      <c r="NC126" s="200">
        <v>0</v>
      </c>
      <c r="NF126" s="200">
        <v>2</v>
      </c>
      <c r="NG126" s="200">
        <v>2</v>
      </c>
      <c r="NH126" s="200">
        <v>4</v>
      </c>
      <c r="NI126" s="200">
        <v>1</v>
      </c>
      <c r="NW126" s="200">
        <v>2</v>
      </c>
      <c r="NZ126" s="200">
        <v>26</v>
      </c>
      <c r="OB126" s="201">
        <v>4272</v>
      </c>
      <c r="OC126" s="200">
        <v>1898</v>
      </c>
      <c r="OD126" s="200">
        <v>113</v>
      </c>
      <c r="OE126" s="200">
        <v>1345</v>
      </c>
      <c r="OF126" s="200">
        <v>3356</v>
      </c>
      <c r="OG126" s="201">
        <v>7628</v>
      </c>
    </row>
    <row r="127" spans="1:397" ht="12.75" customHeight="1">
      <c r="A127" s="209" t="s">
        <v>255</v>
      </c>
      <c r="B127" s="23" t="s">
        <v>254</v>
      </c>
      <c r="U127" s="200">
        <v>2</v>
      </c>
      <c r="X127" s="200">
        <v>207</v>
      </c>
      <c r="Y127" s="200">
        <v>66</v>
      </c>
      <c r="Z127" s="200">
        <v>18</v>
      </c>
      <c r="AA127" s="200">
        <v>74</v>
      </c>
      <c r="AP127" s="200">
        <v>162</v>
      </c>
      <c r="AR127" s="200">
        <v>68</v>
      </c>
      <c r="AX127" s="200">
        <v>18</v>
      </c>
      <c r="BC127" s="200">
        <v>338</v>
      </c>
      <c r="BE127" s="200">
        <v>58</v>
      </c>
      <c r="BF127" s="200">
        <v>50</v>
      </c>
      <c r="BH127" s="200">
        <v>1041</v>
      </c>
      <c r="BI127" s="200">
        <v>178</v>
      </c>
      <c r="BJ127" s="200">
        <v>399</v>
      </c>
      <c r="BK127" s="200">
        <v>3</v>
      </c>
      <c r="BL127" s="200">
        <v>4</v>
      </c>
      <c r="BM127" s="200">
        <v>16</v>
      </c>
      <c r="BN127" s="200">
        <v>29</v>
      </c>
      <c r="BO127" s="200">
        <v>157</v>
      </c>
      <c r="BP127" s="200">
        <v>7</v>
      </c>
      <c r="BQ127" s="200">
        <v>26</v>
      </c>
      <c r="BR127" s="200">
        <v>98</v>
      </c>
      <c r="BU127" s="200">
        <v>67</v>
      </c>
      <c r="BW127" s="200">
        <v>1</v>
      </c>
      <c r="BX127" s="200">
        <v>222</v>
      </c>
      <c r="BY127" s="200">
        <v>253</v>
      </c>
      <c r="BZ127" s="200">
        <v>149</v>
      </c>
      <c r="CA127" s="200">
        <v>24</v>
      </c>
      <c r="CC127" s="200">
        <v>29</v>
      </c>
      <c r="CF127" s="200">
        <v>21</v>
      </c>
      <c r="CM127" s="200">
        <v>1</v>
      </c>
      <c r="CN127" s="200">
        <v>7</v>
      </c>
      <c r="CP127" s="200">
        <v>9</v>
      </c>
      <c r="CT127" s="200">
        <v>4</v>
      </c>
      <c r="CX127" s="200">
        <v>21</v>
      </c>
      <c r="DE127" s="200">
        <v>1</v>
      </c>
      <c r="DG127" s="200">
        <v>2</v>
      </c>
      <c r="DM127" s="200">
        <v>51</v>
      </c>
      <c r="DO127" s="200">
        <v>77</v>
      </c>
      <c r="DQ127" s="200">
        <v>44</v>
      </c>
      <c r="DR127" s="200">
        <v>2304</v>
      </c>
      <c r="DS127" s="200">
        <v>405</v>
      </c>
      <c r="DT127" s="200">
        <v>466</v>
      </c>
      <c r="DZ127" s="200">
        <v>81</v>
      </c>
      <c r="EE127" s="200">
        <v>0</v>
      </c>
      <c r="EL127" s="200">
        <v>2</v>
      </c>
      <c r="EM127" s="200">
        <v>35</v>
      </c>
      <c r="EO127" s="200">
        <v>109</v>
      </c>
      <c r="ER127" s="200">
        <v>325</v>
      </c>
      <c r="ES127" s="200">
        <v>164</v>
      </c>
      <c r="EU127" s="200">
        <v>3</v>
      </c>
      <c r="FD127" s="200">
        <v>117</v>
      </c>
      <c r="FF127" s="200">
        <v>0</v>
      </c>
      <c r="FI127" s="200">
        <v>84</v>
      </c>
      <c r="FX127" s="200">
        <v>7</v>
      </c>
      <c r="GK127" s="200">
        <v>0</v>
      </c>
      <c r="HZ127" s="200">
        <v>2</v>
      </c>
      <c r="IA127" s="200">
        <v>49</v>
      </c>
      <c r="IB127" s="200">
        <v>123</v>
      </c>
      <c r="IC127" s="200">
        <v>9</v>
      </c>
      <c r="II127" s="200">
        <v>12</v>
      </c>
      <c r="IL127" s="200">
        <v>34</v>
      </c>
      <c r="IM127" s="200">
        <v>2</v>
      </c>
      <c r="IN127" s="200">
        <v>61</v>
      </c>
      <c r="IP127" s="200">
        <v>192</v>
      </c>
      <c r="IQ127" s="200">
        <v>28</v>
      </c>
      <c r="IR127" s="200">
        <v>126</v>
      </c>
      <c r="IZ127" s="200">
        <v>1</v>
      </c>
      <c r="JA127" s="200">
        <v>33</v>
      </c>
      <c r="JB127" s="200">
        <v>12</v>
      </c>
      <c r="JE127" s="200">
        <v>380</v>
      </c>
      <c r="JF127" s="200">
        <v>174</v>
      </c>
      <c r="JH127" s="200">
        <v>9</v>
      </c>
      <c r="JJ127" s="200">
        <v>4</v>
      </c>
      <c r="JL127" s="200">
        <v>90</v>
      </c>
      <c r="JP127" s="200">
        <v>1327</v>
      </c>
      <c r="JQ127" s="200">
        <v>0</v>
      </c>
      <c r="JR127" s="200">
        <v>1</v>
      </c>
      <c r="JS127" s="200">
        <v>1</v>
      </c>
      <c r="JT127" s="200">
        <v>11</v>
      </c>
      <c r="JU127" s="200">
        <v>27</v>
      </c>
      <c r="JV127" s="200">
        <v>22</v>
      </c>
      <c r="JW127" s="200">
        <v>8</v>
      </c>
      <c r="JX127" s="200">
        <v>182</v>
      </c>
      <c r="JY127" s="200">
        <v>3</v>
      </c>
      <c r="JZ127" s="200">
        <v>0</v>
      </c>
      <c r="KC127" s="200">
        <v>17</v>
      </c>
      <c r="KH127" s="200">
        <v>2</v>
      </c>
      <c r="KM127" s="200">
        <v>61</v>
      </c>
      <c r="KN127" s="200">
        <v>18</v>
      </c>
      <c r="KO127" s="200">
        <v>5</v>
      </c>
      <c r="KP127" s="200">
        <v>20</v>
      </c>
      <c r="KS127" s="200">
        <v>106</v>
      </c>
      <c r="KT127" s="200">
        <v>71</v>
      </c>
      <c r="KU127" s="200">
        <v>65</v>
      </c>
      <c r="KV127" s="200">
        <v>1</v>
      </c>
      <c r="KW127" s="200">
        <v>73</v>
      </c>
      <c r="KX127" s="200">
        <v>25</v>
      </c>
      <c r="LA127" s="200">
        <v>339</v>
      </c>
      <c r="LB127" s="200">
        <v>23</v>
      </c>
      <c r="LC127" s="200">
        <v>2</v>
      </c>
      <c r="LD127" s="200">
        <v>15</v>
      </c>
      <c r="LE127" s="200">
        <v>199</v>
      </c>
      <c r="LF127" s="200">
        <v>526</v>
      </c>
      <c r="LG127" s="200">
        <v>10</v>
      </c>
      <c r="LH127" s="200">
        <v>20</v>
      </c>
      <c r="LI127" s="200">
        <v>5</v>
      </c>
      <c r="LJ127" s="200">
        <v>23</v>
      </c>
      <c r="LK127" s="200">
        <v>240</v>
      </c>
      <c r="LL127" s="200">
        <v>29</v>
      </c>
      <c r="LM127" s="200">
        <v>384</v>
      </c>
      <c r="LN127" s="200">
        <v>6</v>
      </c>
      <c r="LO127" s="200">
        <v>0</v>
      </c>
      <c r="LP127" s="200">
        <v>108</v>
      </c>
      <c r="LQ127" s="200">
        <v>102</v>
      </c>
      <c r="LT127" s="200">
        <v>562</v>
      </c>
      <c r="LU127" s="200">
        <v>3</v>
      </c>
      <c r="LV127" s="200">
        <v>21</v>
      </c>
      <c r="LW127" s="200">
        <v>115</v>
      </c>
      <c r="LX127" s="200">
        <v>52</v>
      </c>
      <c r="LZ127" s="200">
        <v>27</v>
      </c>
      <c r="MA127" s="200">
        <v>87</v>
      </c>
      <c r="MB127" s="200">
        <v>30</v>
      </c>
      <c r="MC127" s="200">
        <v>41</v>
      </c>
      <c r="MT127" s="200">
        <v>0</v>
      </c>
      <c r="MU127" s="200">
        <v>1</v>
      </c>
      <c r="MV127" s="200">
        <v>0</v>
      </c>
      <c r="MW127" s="200">
        <v>1</v>
      </c>
      <c r="NA127" s="200">
        <v>1</v>
      </c>
      <c r="NB127" s="200">
        <v>7</v>
      </c>
      <c r="NC127" s="200">
        <v>6</v>
      </c>
      <c r="ND127" s="200">
        <v>10</v>
      </c>
      <c r="NE127" s="200">
        <v>0</v>
      </c>
      <c r="NF127" s="200">
        <v>28</v>
      </c>
      <c r="NG127" s="200">
        <v>11</v>
      </c>
      <c r="NH127" s="200">
        <v>54</v>
      </c>
      <c r="NI127" s="200">
        <v>9</v>
      </c>
      <c r="NP127" s="200">
        <v>1</v>
      </c>
      <c r="NW127" s="200">
        <v>18</v>
      </c>
      <c r="NZ127" s="200">
        <v>119</v>
      </c>
      <c r="OB127" s="201">
        <v>14731</v>
      </c>
      <c r="OC127" s="200">
        <v>12311</v>
      </c>
      <c r="OD127" s="200">
        <v>499</v>
      </c>
      <c r="OE127" s="200">
        <v>4174</v>
      </c>
      <c r="OF127" s="200">
        <v>16985</v>
      </c>
      <c r="OG127" s="201">
        <v>31715</v>
      </c>
    </row>
    <row r="128" spans="1:397" ht="12.75" customHeight="1">
      <c r="A128" s="209">
        <v>334413</v>
      </c>
      <c r="B128" s="23" t="s">
        <v>256</v>
      </c>
      <c r="X128" s="200">
        <v>594</v>
      </c>
      <c r="Y128" s="200">
        <v>194</v>
      </c>
      <c r="Z128" s="200">
        <v>42</v>
      </c>
      <c r="AA128" s="200">
        <v>324</v>
      </c>
      <c r="AM128" s="200">
        <v>39</v>
      </c>
      <c r="AN128" s="200">
        <v>53</v>
      </c>
      <c r="AO128" s="200">
        <v>135</v>
      </c>
      <c r="AP128" s="200">
        <v>48</v>
      </c>
      <c r="AQ128" s="200">
        <v>90</v>
      </c>
      <c r="AR128" s="200">
        <v>45</v>
      </c>
      <c r="AS128" s="200">
        <v>29</v>
      </c>
      <c r="AU128" s="200">
        <v>115</v>
      </c>
      <c r="AV128" s="200">
        <v>69</v>
      </c>
      <c r="AW128" s="200">
        <v>9</v>
      </c>
      <c r="AX128" s="200">
        <v>47</v>
      </c>
      <c r="BC128" s="200">
        <v>26</v>
      </c>
      <c r="BE128" s="200">
        <v>5</v>
      </c>
      <c r="BF128" s="200">
        <v>1</v>
      </c>
      <c r="BH128" s="200">
        <v>3678</v>
      </c>
      <c r="BI128" s="200">
        <v>10</v>
      </c>
      <c r="BJ128" s="200">
        <v>30</v>
      </c>
      <c r="BK128" s="200">
        <v>0</v>
      </c>
      <c r="BL128" s="200">
        <v>0</v>
      </c>
      <c r="BM128" s="200">
        <v>44</v>
      </c>
      <c r="BN128" s="200">
        <v>2</v>
      </c>
      <c r="BO128" s="200">
        <v>126</v>
      </c>
      <c r="BP128" s="200">
        <v>15</v>
      </c>
      <c r="BQ128" s="200">
        <v>509</v>
      </c>
      <c r="BR128" s="200">
        <v>306</v>
      </c>
      <c r="BU128" s="200">
        <v>7</v>
      </c>
      <c r="BV128" s="200">
        <v>43</v>
      </c>
      <c r="BW128" s="200">
        <v>0</v>
      </c>
      <c r="BX128" s="200">
        <v>183</v>
      </c>
      <c r="BY128" s="200">
        <v>17</v>
      </c>
      <c r="BZ128" s="200">
        <v>68</v>
      </c>
      <c r="CA128" s="200">
        <v>2</v>
      </c>
      <c r="CB128" s="200">
        <v>56</v>
      </c>
      <c r="CC128" s="200">
        <v>2</v>
      </c>
      <c r="CF128" s="200">
        <v>43</v>
      </c>
      <c r="CM128" s="200">
        <v>49</v>
      </c>
      <c r="CP128" s="200">
        <v>1</v>
      </c>
      <c r="CS128" s="200">
        <v>0</v>
      </c>
      <c r="CT128" s="200">
        <v>1</v>
      </c>
      <c r="CW128" s="200">
        <v>41</v>
      </c>
      <c r="CX128" s="200">
        <v>27</v>
      </c>
      <c r="DE128" s="200">
        <v>0</v>
      </c>
      <c r="DG128" s="200">
        <v>3</v>
      </c>
      <c r="DM128" s="200">
        <v>232</v>
      </c>
      <c r="DO128" s="200">
        <v>58</v>
      </c>
      <c r="DQ128" s="200">
        <v>32</v>
      </c>
      <c r="DR128" s="200">
        <v>709</v>
      </c>
      <c r="DS128" s="200">
        <v>3043</v>
      </c>
      <c r="DT128" s="200">
        <v>305</v>
      </c>
      <c r="DX128" s="200">
        <v>93</v>
      </c>
      <c r="DZ128" s="200">
        <v>105</v>
      </c>
      <c r="EF128" s="200">
        <v>47</v>
      </c>
      <c r="EL128" s="200">
        <v>1</v>
      </c>
      <c r="EM128" s="200">
        <v>122</v>
      </c>
      <c r="EN128" s="200">
        <v>68</v>
      </c>
      <c r="EO128" s="200">
        <v>14</v>
      </c>
      <c r="ER128" s="200">
        <v>54</v>
      </c>
      <c r="ES128" s="200">
        <v>140</v>
      </c>
      <c r="EU128" s="200">
        <v>33</v>
      </c>
      <c r="FC128" s="200">
        <v>1</v>
      </c>
      <c r="FD128" s="200">
        <v>10</v>
      </c>
      <c r="FE128" s="200">
        <v>1</v>
      </c>
      <c r="FF128" s="200">
        <v>2</v>
      </c>
      <c r="FI128" s="200">
        <v>67</v>
      </c>
      <c r="FU128" s="200">
        <v>91</v>
      </c>
      <c r="GK128" s="200">
        <v>0</v>
      </c>
      <c r="GM128" s="200">
        <v>9</v>
      </c>
      <c r="HV128" s="200">
        <v>2</v>
      </c>
      <c r="HZ128" s="200">
        <v>1</v>
      </c>
      <c r="IA128" s="200">
        <v>63</v>
      </c>
      <c r="IB128" s="200">
        <v>29</v>
      </c>
      <c r="IC128" s="200">
        <v>7</v>
      </c>
      <c r="II128" s="200">
        <v>125</v>
      </c>
      <c r="IL128" s="200">
        <v>16</v>
      </c>
      <c r="IM128" s="200">
        <v>7</v>
      </c>
      <c r="IN128" s="200">
        <v>552</v>
      </c>
      <c r="IP128" s="200">
        <v>1657</v>
      </c>
      <c r="IQ128" s="200">
        <v>56</v>
      </c>
      <c r="IR128" s="200">
        <v>5</v>
      </c>
      <c r="JA128" s="200">
        <v>7</v>
      </c>
      <c r="JB128" s="200">
        <v>51</v>
      </c>
      <c r="JE128" s="200">
        <v>221</v>
      </c>
      <c r="JF128" s="200">
        <v>532</v>
      </c>
      <c r="JG128" s="200">
        <v>207</v>
      </c>
      <c r="JH128" s="200">
        <v>0</v>
      </c>
      <c r="JJ128" s="200">
        <v>1</v>
      </c>
      <c r="JL128" s="200">
        <v>24</v>
      </c>
      <c r="JP128" s="200">
        <v>2509</v>
      </c>
      <c r="JQ128" s="200">
        <v>14</v>
      </c>
      <c r="JR128" s="200">
        <v>0</v>
      </c>
      <c r="JS128" s="200">
        <v>1</v>
      </c>
      <c r="JT128" s="200">
        <v>2</v>
      </c>
      <c r="JU128" s="200">
        <v>45</v>
      </c>
      <c r="JV128" s="200">
        <v>78</v>
      </c>
      <c r="JW128" s="200">
        <v>42</v>
      </c>
      <c r="JX128" s="200">
        <v>341</v>
      </c>
      <c r="JY128" s="200">
        <v>7</v>
      </c>
      <c r="JZ128" s="200">
        <v>1</v>
      </c>
      <c r="KA128" s="200">
        <v>0</v>
      </c>
      <c r="KC128" s="200">
        <v>67</v>
      </c>
      <c r="KE128" s="200">
        <v>0</v>
      </c>
      <c r="KH128" s="200">
        <v>4</v>
      </c>
      <c r="KM128" s="200">
        <v>127</v>
      </c>
      <c r="KN128" s="200">
        <v>36</v>
      </c>
      <c r="KO128" s="200">
        <v>9</v>
      </c>
      <c r="KP128" s="200">
        <v>48</v>
      </c>
      <c r="KQ128" s="200">
        <v>0</v>
      </c>
      <c r="KS128" s="200">
        <v>115</v>
      </c>
      <c r="KT128" s="200">
        <v>16</v>
      </c>
      <c r="KU128" s="200">
        <v>55</v>
      </c>
      <c r="KV128" s="200">
        <v>1</v>
      </c>
      <c r="KW128" s="200">
        <v>29</v>
      </c>
      <c r="KX128" s="200">
        <v>7</v>
      </c>
      <c r="LA128" s="200">
        <v>412</v>
      </c>
      <c r="LB128" s="200">
        <v>90</v>
      </c>
      <c r="LC128" s="200">
        <v>9</v>
      </c>
      <c r="LD128" s="200">
        <v>45</v>
      </c>
      <c r="LE128" s="200">
        <v>203</v>
      </c>
      <c r="LF128" s="200">
        <v>847</v>
      </c>
      <c r="LG128" s="200">
        <v>30</v>
      </c>
      <c r="LH128" s="200">
        <v>40</v>
      </c>
      <c r="LI128" s="200">
        <v>9</v>
      </c>
      <c r="LJ128" s="200">
        <v>40</v>
      </c>
      <c r="LK128" s="200">
        <v>562</v>
      </c>
      <c r="LL128" s="200">
        <v>313</v>
      </c>
      <c r="LM128" s="200">
        <v>593</v>
      </c>
      <c r="LN128" s="200">
        <v>30</v>
      </c>
      <c r="LO128" s="200">
        <v>0</v>
      </c>
      <c r="LP128" s="200">
        <v>445</v>
      </c>
      <c r="LQ128" s="200">
        <v>122</v>
      </c>
      <c r="LT128" s="200">
        <v>2107</v>
      </c>
      <c r="LU128" s="200">
        <v>17</v>
      </c>
      <c r="LV128" s="200">
        <v>152</v>
      </c>
      <c r="LW128" s="200">
        <v>354</v>
      </c>
      <c r="LX128" s="200">
        <v>366</v>
      </c>
      <c r="LZ128" s="200">
        <v>192</v>
      </c>
      <c r="MA128" s="200">
        <v>377</v>
      </c>
      <c r="MB128" s="200">
        <v>219</v>
      </c>
      <c r="MC128" s="200">
        <v>102</v>
      </c>
      <c r="MT128" s="200">
        <v>0</v>
      </c>
      <c r="MU128" s="200">
        <v>1</v>
      </c>
      <c r="MV128" s="200">
        <v>0</v>
      </c>
      <c r="MW128" s="200">
        <v>1</v>
      </c>
      <c r="NA128" s="200">
        <v>3</v>
      </c>
      <c r="NB128" s="200">
        <v>14</v>
      </c>
      <c r="NC128" s="200">
        <v>11</v>
      </c>
      <c r="ND128" s="200">
        <v>19</v>
      </c>
      <c r="NE128" s="200">
        <v>1</v>
      </c>
      <c r="NF128" s="200">
        <v>121</v>
      </c>
      <c r="NG128" s="200">
        <v>50</v>
      </c>
      <c r="NH128" s="200">
        <v>237</v>
      </c>
      <c r="NI128" s="200">
        <v>43</v>
      </c>
      <c r="NL128" s="200">
        <v>0</v>
      </c>
      <c r="NP128" s="200">
        <v>1</v>
      </c>
      <c r="NW128" s="200">
        <v>45</v>
      </c>
      <c r="NZ128" s="200">
        <v>287</v>
      </c>
      <c r="OB128" s="201">
        <v>27993</v>
      </c>
      <c r="OC128" s="200">
        <v>24795</v>
      </c>
      <c r="OD128" s="200">
        <v>1853</v>
      </c>
      <c r="OE128" s="200">
        <v>23854</v>
      </c>
      <c r="OF128" s="200">
        <v>50503</v>
      </c>
      <c r="OG128" s="201">
        <v>78496</v>
      </c>
    </row>
    <row r="129" spans="1:397" ht="12.75" customHeight="1">
      <c r="A129" s="209">
        <v>334418</v>
      </c>
      <c r="B129" s="23" t="s">
        <v>257</v>
      </c>
      <c r="X129" s="200">
        <v>99</v>
      </c>
      <c r="Y129" s="200">
        <v>36</v>
      </c>
      <c r="Z129" s="200">
        <v>9</v>
      </c>
      <c r="AA129" s="200">
        <v>39</v>
      </c>
      <c r="AP129" s="200">
        <v>89</v>
      </c>
      <c r="AR129" s="200">
        <v>13</v>
      </c>
      <c r="AX129" s="200">
        <v>17</v>
      </c>
      <c r="BC129" s="200">
        <v>92</v>
      </c>
      <c r="BE129" s="200">
        <v>5</v>
      </c>
      <c r="BF129" s="200">
        <v>109</v>
      </c>
      <c r="BH129" s="200">
        <v>352</v>
      </c>
      <c r="BI129" s="200">
        <v>131</v>
      </c>
      <c r="BJ129" s="200">
        <v>17</v>
      </c>
      <c r="BK129" s="200">
        <v>3</v>
      </c>
      <c r="BL129" s="200">
        <v>4</v>
      </c>
      <c r="BM129" s="200">
        <v>2</v>
      </c>
      <c r="BN129" s="200">
        <v>5</v>
      </c>
      <c r="BO129" s="200">
        <v>41</v>
      </c>
      <c r="BP129" s="200">
        <v>4</v>
      </c>
      <c r="BQ129" s="200">
        <v>3</v>
      </c>
      <c r="BR129" s="200">
        <v>113</v>
      </c>
      <c r="BU129" s="200">
        <v>7</v>
      </c>
      <c r="BW129" s="200">
        <v>0</v>
      </c>
      <c r="BX129" s="200">
        <v>106</v>
      </c>
      <c r="BY129" s="200">
        <v>98</v>
      </c>
      <c r="BZ129" s="200">
        <v>61</v>
      </c>
      <c r="CA129" s="200">
        <v>3</v>
      </c>
      <c r="CC129" s="200">
        <v>4</v>
      </c>
      <c r="CF129" s="200">
        <v>7</v>
      </c>
      <c r="CK129" s="200">
        <v>103</v>
      </c>
      <c r="CP129" s="200">
        <v>1</v>
      </c>
      <c r="CT129" s="200">
        <v>5</v>
      </c>
      <c r="CX129" s="200">
        <v>18</v>
      </c>
      <c r="DE129" s="200">
        <v>0</v>
      </c>
      <c r="DG129" s="200">
        <v>1</v>
      </c>
      <c r="DM129" s="200">
        <v>201</v>
      </c>
      <c r="DO129" s="200">
        <v>39</v>
      </c>
      <c r="DQ129" s="200">
        <v>1</v>
      </c>
      <c r="DR129" s="200">
        <v>3790</v>
      </c>
      <c r="DS129" s="200">
        <v>3173</v>
      </c>
      <c r="DT129" s="200">
        <v>2393</v>
      </c>
      <c r="DZ129" s="200">
        <v>11</v>
      </c>
      <c r="EE129" s="200">
        <v>1</v>
      </c>
      <c r="EL129" s="200">
        <v>3</v>
      </c>
      <c r="EM129" s="200">
        <v>2</v>
      </c>
      <c r="EO129" s="200">
        <v>114</v>
      </c>
      <c r="ER129" s="200">
        <v>52</v>
      </c>
      <c r="ES129" s="200">
        <v>41</v>
      </c>
      <c r="EU129" s="200">
        <v>1</v>
      </c>
      <c r="FC129" s="200">
        <v>0</v>
      </c>
      <c r="FD129" s="200">
        <v>15</v>
      </c>
      <c r="FE129" s="200">
        <v>1</v>
      </c>
      <c r="FF129" s="200">
        <v>1</v>
      </c>
      <c r="FI129" s="200">
        <v>1</v>
      </c>
      <c r="HZ129" s="200">
        <v>2</v>
      </c>
      <c r="IA129" s="200">
        <v>46</v>
      </c>
      <c r="IB129" s="200">
        <v>172</v>
      </c>
      <c r="IC129" s="200">
        <v>8</v>
      </c>
      <c r="II129" s="200">
        <v>6</v>
      </c>
      <c r="IL129" s="200">
        <v>24</v>
      </c>
      <c r="IM129" s="200">
        <v>1</v>
      </c>
      <c r="IN129" s="200">
        <v>7</v>
      </c>
      <c r="IP129" s="200">
        <v>158</v>
      </c>
      <c r="IQ129" s="200">
        <v>8</v>
      </c>
      <c r="IR129" s="200">
        <v>13</v>
      </c>
      <c r="JA129" s="200">
        <v>35</v>
      </c>
      <c r="JB129" s="200">
        <v>11</v>
      </c>
      <c r="JE129" s="200">
        <v>327</v>
      </c>
      <c r="JF129" s="200">
        <v>35</v>
      </c>
      <c r="JH129" s="200">
        <v>8</v>
      </c>
      <c r="JJ129" s="200">
        <v>5</v>
      </c>
      <c r="JL129" s="200">
        <v>112</v>
      </c>
      <c r="JP129" s="200">
        <v>1549</v>
      </c>
      <c r="JQ129" s="200">
        <v>1</v>
      </c>
      <c r="JR129" s="200">
        <v>0</v>
      </c>
      <c r="JS129" s="200">
        <v>0</v>
      </c>
      <c r="JT129" s="200">
        <v>1</v>
      </c>
      <c r="JU129" s="200">
        <v>32</v>
      </c>
      <c r="JV129" s="200">
        <v>11</v>
      </c>
      <c r="JW129" s="200">
        <v>2</v>
      </c>
      <c r="JX129" s="200">
        <v>242</v>
      </c>
      <c r="JY129" s="200">
        <v>1</v>
      </c>
      <c r="JZ129" s="200">
        <v>0</v>
      </c>
      <c r="KC129" s="200">
        <v>28</v>
      </c>
      <c r="KH129" s="200">
        <v>1</v>
      </c>
      <c r="KM129" s="200">
        <v>49</v>
      </c>
      <c r="KN129" s="200">
        <v>13</v>
      </c>
      <c r="KO129" s="200">
        <v>4</v>
      </c>
      <c r="KP129" s="200">
        <v>17</v>
      </c>
      <c r="KS129" s="200">
        <v>27</v>
      </c>
      <c r="KT129" s="200">
        <v>23</v>
      </c>
      <c r="KU129" s="200">
        <v>7</v>
      </c>
      <c r="KV129" s="200">
        <v>0</v>
      </c>
      <c r="KW129" s="200">
        <v>33</v>
      </c>
      <c r="KX129" s="200">
        <v>10</v>
      </c>
      <c r="LA129" s="200">
        <v>108</v>
      </c>
      <c r="LB129" s="200">
        <v>17</v>
      </c>
      <c r="LC129" s="200">
        <v>2</v>
      </c>
      <c r="LD129" s="200">
        <v>8</v>
      </c>
      <c r="LE129" s="200">
        <v>23</v>
      </c>
      <c r="LF129" s="200">
        <v>206</v>
      </c>
      <c r="LG129" s="200">
        <v>4</v>
      </c>
      <c r="LH129" s="200">
        <v>14</v>
      </c>
      <c r="LI129" s="200">
        <v>3</v>
      </c>
      <c r="LJ129" s="200">
        <v>33</v>
      </c>
      <c r="LK129" s="200">
        <v>66</v>
      </c>
      <c r="LL129" s="200">
        <v>6</v>
      </c>
      <c r="LM129" s="200">
        <v>140</v>
      </c>
      <c r="LN129" s="200">
        <v>6</v>
      </c>
      <c r="LO129" s="200">
        <v>0</v>
      </c>
      <c r="LP129" s="200">
        <v>118</v>
      </c>
      <c r="LQ129" s="200">
        <v>28</v>
      </c>
      <c r="LT129" s="200">
        <v>784</v>
      </c>
      <c r="LU129" s="200">
        <v>4</v>
      </c>
      <c r="LV129" s="200">
        <v>1</v>
      </c>
      <c r="LW129" s="200">
        <v>31</v>
      </c>
      <c r="LX129" s="200">
        <v>7</v>
      </c>
      <c r="LZ129" s="200">
        <v>3</v>
      </c>
      <c r="MA129" s="200">
        <v>45</v>
      </c>
      <c r="MB129" s="200">
        <v>2</v>
      </c>
      <c r="MC129" s="200">
        <v>22</v>
      </c>
      <c r="MU129" s="200">
        <v>0</v>
      </c>
      <c r="MV129" s="200">
        <v>0</v>
      </c>
      <c r="MW129" s="200">
        <v>0</v>
      </c>
      <c r="NA129" s="200">
        <v>0</v>
      </c>
      <c r="NB129" s="200">
        <v>2</v>
      </c>
      <c r="NC129" s="200">
        <v>2</v>
      </c>
      <c r="ND129" s="200">
        <v>2</v>
      </c>
      <c r="NE129" s="200">
        <v>0</v>
      </c>
      <c r="NF129" s="200">
        <v>14</v>
      </c>
      <c r="NG129" s="200">
        <v>8</v>
      </c>
      <c r="NH129" s="200">
        <v>28</v>
      </c>
      <c r="NI129" s="200">
        <v>5</v>
      </c>
      <c r="NL129" s="200">
        <v>0</v>
      </c>
      <c r="NP129" s="200">
        <v>0</v>
      </c>
      <c r="NW129" s="200">
        <v>10</v>
      </c>
      <c r="NZ129" s="200">
        <v>88</v>
      </c>
      <c r="OB129" s="201">
        <v>16304</v>
      </c>
      <c r="OC129" s="200">
        <v>3784</v>
      </c>
      <c r="OD129" s="200">
        <v>230</v>
      </c>
      <c r="OE129" s="200">
        <v>3932</v>
      </c>
      <c r="OF129" s="200">
        <v>7947</v>
      </c>
      <c r="OG129" s="201">
        <v>24251</v>
      </c>
    </row>
    <row r="130" spans="1:397" ht="12.75" customHeight="1">
      <c r="A130" s="209">
        <v>334510</v>
      </c>
      <c r="B130" s="23" t="s">
        <v>258</v>
      </c>
      <c r="X130" s="200">
        <v>46</v>
      </c>
      <c r="Y130" s="200">
        <v>24</v>
      </c>
      <c r="Z130" s="200">
        <v>7</v>
      </c>
      <c r="AA130" s="200">
        <v>31</v>
      </c>
      <c r="BC130" s="200">
        <v>58</v>
      </c>
      <c r="BI130" s="200">
        <v>456</v>
      </c>
      <c r="BJ130" s="200">
        <v>59</v>
      </c>
      <c r="BK130" s="200">
        <v>10</v>
      </c>
      <c r="BL130" s="200">
        <v>14</v>
      </c>
      <c r="BM130" s="200">
        <v>78</v>
      </c>
      <c r="BN130" s="200">
        <v>430</v>
      </c>
      <c r="BO130" s="200">
        <v>103</v>
      </c>
      <c r="BP130" s="200">
        <v>26</v>
      </c>
      <c r="BQ130" s="200">
        <v>31</v>
      </c>
      <c r="BR130" s="200">
        <v>99</v>
      </c>
      <c r="BU130" s="200">
        <v>38</v>
      </c>
      <c r="BV130" s="200">
        <v>2</v>
      </c>
      <c r="BW130" s="200">
        <v>75</v>
      </c>
      <c r="BX130" s="200">
        <v>95</v>
      </c>
      <c r="BY130" s="200">
        <v>364</v>
      </c>
      <c r="BZ130" s="200">
        <v>136</v>
      </c>
      <c r="CA130" s="200">
        <v>23</v>
      </c>
      <c r="CC130" s="200">
        <v>25</v>
      </c>
      <c r="CF130" s="200">
        <v>24</v>
      </c>
      <c r="CT130" s="200">
        <v>2</v>
      </c>
      <c r="CX130" s="200">
        <v>8</v>
      </c>
      <c r="CZ130" s="200">
        <v>235</v>
      </c>
      <c r="DE130" s="200">
        <v>1</v>
      </c>
      <c r="DG130" s="200">
        <v>1</v>
      </c>
      <c r="DL130" s="200">
        <v>213</v>
      </c>
      <c r="DR130" s="200">
        <v>621</v>
      </c>
      <c r="DS130" s="200">
        <v>423</v>
      </c>
      <c r="DT130" s="200">
        <v>232</v>
      </c>
      <c r="DU130" s="200">
        <v>412</v>
      </c>
      <c r="EL130" s="200">
        <v>41</v>
      </c>
      <c r="EM130" s="200">
        <v>12</v>
      </c>
      <c r="EO130" s="200">
        <v>93</v>
      </c>
      <c r="ER130" s="200">
        <v>123</v>
      </c>
      <c r="EU130" s="200">
        <v>157</v>
      </c>
      <c r="FC130" s="200">
        <v>1</v>
      </c>
      <c r="FD130" s="200">
        <v>2</v>
      </c>
      <c r="FE130" s="200">
        <v>2</v>
      </c>
      <c r="FF130" s="200">
        <v>2</v>
      </c>
      <c r="FI130" s="200">
        <v>61</v>
      </c>
      <c r="GK130" s="200">
        <v>0</v>
      </c>
      <c r="HS130" s="200">
        <v>21</v>
      </c>
      <c r="IA130" s="200">
        <v>37</v>
      </c>
      <c r="IB130" s="200">
        <v>102</v>
      </c>
      <c r="IC130" s="200">
        <v>3</v>
      </c>
      <c r="II130" s="200">
        <v>6</v>
      </c>
      <c r="IQ130" s="200">
        <v>370</v>
      </c>
      <c r="IS130" s="200">
        <v>12</v>
      </c>
      <c r="IZ130" s="200">
        <v>233</v>
      </c>
      <c r="JA130" s="200">
        <v>303</v>
      </c>
      <c r="JE130" s="200">
        <v>168</v>
      </c>
      <c r="JF130" s="200">
        <v>341</v>
      </c>
      <c r="JG130" s="200">
        <v>39</v>
      </c>
      <c r="JH130" s="200">
        <v>19</v>
      </c>
      <c r="JL130" s="200">
        <v>4</v>
      </c>
      <c r="JN130" s="200">
        <v>26</v>
      </c>
      <c r="JP130" s="200">
        <v>1028</v>
      </c>
      <c r="JQ130" s="200">
        <v>13</v>
      </c>
      <c r="JR130" s="200">
        <v>0</v>
      </c>
      <c r="JS130" s="200">
        <v>1</v>
      </c>
      <c r="JT130" s="200">
        <v>1</v>
      </c>
      <c r="JU130" s="200">
        <v>60</v>
      </c>
      <c r="JV130" s="200">
        <v>16</v>
      </c>
      <c r="JW130" s="200">
        <v>1</v>
      </c>
      <c r="JX130" s="200">
        <v>125</v>
      </c>
      <c r="JY130" s="200">
        <v>12</v>
      </c>
      <c r="JZ130" s="200">
        <v>0</v>
      </c>
      <c r="KC130" s="200">
        <v>21</v>
      </c>
      <c r="KH130" s="200">
        <v>6</v>
      </c>
      <c r="KM130" s="200">
        <v>212</v>
      </c>
      <c r="KN130" s="200">
        <v>37</v>
      </c>
      <c r="KO130" s="200">
        <v>12</v>
      </c>
      <c r="KP130" s="200">
        <v>46</v>
      </c>
      <c r="KS130" s="200">
        <v>80</v>
      </c>
      <c r="KT130" s="200">
        <v>22</v>
      </c>
      <c r="KU130" s="200">
        <v>88</v>
      </c>
      <c r="KV130" s="200">
        <v>2</v>
      </c>
      <c r="KW130" s="200">
        <v>27</v>
      </c>
      <c r="KX130" s="200">
        <v>7</v>
      </c>
      <c r="LA130" s="200">
        <v>106</v>
      </c>
      <c r="LB130" s="200">
        <v>18</v>
      </c>
      <c r="LC130" s="200">
        <v>2</v>
      </c>
      <c r="LD130" s="200">
        <v>10</v>
      </c>
      <c r="LE130" s="200">
        <v>484</v>
      </c>
      <c r="LF130" s="200">
        <v>261</v>
      </c>
      <c r="LH130" s="200">
        <v>51</v>
      </c>
      <c r="LI130" s="200">
        <v>13</v>
      </c>
      <c r="LJ130" s="200">
        <v>50</v>
      </c>
      <c r="LK130" s="200">
        <v>181</v>
      </c>
      <c r="LL130" s="200">
        <v>88</v>
      </c>
      <c r="LM130" s="200">
        <v>242</v>
      </c>
      <c r="LN130" s="200">
        <v>30</v>
      </c>
      <c r="LO130" s="200">
        <v>1</v>
      </c>
      <c r="LP130" s="200">
        <v>293</v>
      </c>
      <c r="LQ130" s="200">
        <v>68</v>
      </c>
      <c r="LT130" s="200">
        <v>624</v>
      </c>
      <c r="LU130" s="200">
        <v>18</v>
      </c>
      <c r="LV130" s="200">
        <v>8</v>
      </c>
      <c r="LW130" s="200">
        <v>53</v>
      </c>
      <c r="LX130" s="200">
        <v>33</v>
      </c>
      <c r="LZ130" s="200">
        <v>11</v>
      </c>
      <c r="MA130" s="200">
        <v>42</v>
      </c>
      <c r="MB130" s="200">
        <v>13</v>
      </c>
      <c r="MC130" s="200">
        <v>21</v>
      </c>
      <c r="MT130" s="200">
        <v>1</v>
      </c>
      <c r="MU130" s="200">
        <v>2</v>
      </c>
      <c r="MV130" s="200">
        <v>0</v>
      </c>
      <c r="MW130" s="200">
        <v>2</v>
      </c>
      <c r="NA130" s="200">
        <v>5</v>
      </c>
      <c r="NB130" s="200">
        <v>24</v>
      </c>
      <c r="NC130" s="200">
        <v>17</v>
      </c>
      <c r="ND130" s="200">
        <v>28</v>
      </c>
      <c r="NE130" s="200">
        <v>2</v>
      </c>
      <c r="NF130" s="200">
        <v>11</v>
      </c>
      <c r="NG130" s="200">
        <v>6</v>
      </c>
      <c r="NH130" s="200">
        <v>22</v>
      </c>
      <c r="NI130" s="200">
        <v>4</v>
      </c>
      <c r="NP130" s="200">
        <v>4</v>
      </c>
      <c r="NW130" s="200">
        <v>7</v>
      </c>
      <c r="NZ130" s="200">
        <v>92</v>
      </c>
      <c r="OB130" s="201">
        <v>11336</v>
      </c>
      <c r="OC130" s="200">
        <v>6389</v>
      </c>
      <c r="OD130" s="200">
        <v>279</v>
      </c>
      <c r="OE130" s="200">
        <v>8030</v>
      </c>
      <c r="OF130" s="200">
        <v>14698</v>
      </c>
      <c r="OG130" s="201">
        <v>26034</v>
      </c>
    </row>
    <row r="131" spans="1:397" ht="12.75" customHeight="1">
      <c r="A131" s="209">
        <v>334511</v>
      </c>
      <c r="B131" s="23" t="s">
        <v>259</v>
      </c>
      <c r="X131" s="200">
        <v>194</v>
      </c>
      <c r="Y131" s="200">
        <v>65</v>
      </c>
      <c r="Z131" s="200">
        <v>28</v>
      </c>
      <c r="AA131" s="200">
        <v>61</v>
      </c>
      <c r="AO131" s="200">
        <v>2</v>
      </c>
      <c r="AP131" s="200">
        <v>37</v>
      </c>
      <c r="AR131" s="200">
        <v>21</v>
      </c>
      <c r="AX131" s="200">
        <v>32</v>
      </c>
      <c r="BC131" s="200">
        <v>46</v>
      </c>
      <c r="BE131" s="200">
        <v>66</v>
      </c>
      <c r="BF131" s="200">
        <v>22</v>
      </c>
      <c r="BI131" s="200">
        <v>181</v>
      </c>
      <c r="BJ131" s="200">
        <v>140</v>
      </c>
      <c r="BK131" s="200">
        <v>22</v>
      </c>
      <c r="BL131" s="200">
        <v>31</v>
      </c>
      <c r="BM131" s="200">
        <v>66</v>
      </c>
      <c r="BN131" s="200">
        <v>32</v>
      </c>
      <c r="BO131" s="200">
        <v>32</v>
      </c>
      <c r="BP131" s="200">
        <v>15</v>
      </c>
      <c r="BQ131" s="200">
        <v>19</v>
      </c>
      <c r="BR131" s="200">
        <v>267</v>
      </c>
      <c r="BU131" s="200">
        <v>12</v>
      </c>
      <c r="BW131" s="200">
        <v>0</v>
      </c>
      <c r="BX131" s="200">
        <v>99</v>
      </c>
      <c r="BY131" s="200">
        <v>195</v>
      </c>
      <c r="BZ131" s="200">
        <v>168</v>
      </c>
      <c r="CA131" s="200">
        <v>8</v>
      </c>
      <c r="CC131" s="200">
        <v>10</v>
      </c>
      <c r="CF131" s="200">
        <v>16</v>
      </c>
      <c r="CN131" s="200">
        <v>1</v>
      </c>
      <c r="CT131" s="200">
        <v>2</v>
      </c>
      <c r="CX131" s="200">
        <v>29</v>
      </c>
      <c r="CZ131" s="200">
        <v>128</v>
      </c>
      <c r="DE131" s="200">
        <v>1</v>
      </c>
      <c r="DG131" s="200">
        <v>2</v>
      </c>
      <c r="DL131" s="200">
        <v>532</v>
      </c>
      <c r="DM131" s="200">
        <v>435</v>
      </c>
      <c r="DN131" s="200">
        <v>2</v>
      </c>
      <c r="DO131" s="200">
        <v>606</v>
      </c>
      <c r="DQ131" s="200">
        <v>5</v>
      </c>
      <c r="DR131" s="200">
        <v>2465</v>
      </c>
      <c r="DS131" s="200">
        <v>651</v>
      </c>
      <c r="DT131" s="200">
        <v>736</v>
      </c>
      <c r="DU131" s="200">
        <v>154</v>
      </c>
      <c r="DV131" s="200">
        <v>344</v>
      </c>
      <c r="DX131" s="200">
        <v>221</v>
      </c>
      <c r="DY131" s="200">
        <v>3</v>
      </c>
      <c r="DZ131" s="200">
        <v>615</v>
      </c>
      <c r="EA131" s="200">
        <v>170</v>
      </c>
      <c r="EB131" s="200">
        <v>15</v>
      </c>
      <c r="EC131" s="200">
        <v>317</v>
      </c>
      <c r="ED131" s="200">
        <v>81</v>
      </c>
      <c r="EM131" s="200">
        <v>174</v>
      </c>
      <c r="EN131" s="200">
        <v>97</v>
      </c>
      <c r="EO131" s="200">
        <v>278</v>
      </c>
      <c r="EQ131" s="200">
        <v>3</v>
      </c>
      <c r="ER131" s="200">
        <v>308</v>
      </c>
      <c r="ES131" s="200">
        <v>110</v>
      </c>
      <c r="EU131" s="200">
        <v>157</v>
      </c>
      <c r="FC131" s="200">
        <v>0</v>
      </c>
      <c r="FD131" s="200">
        <v>77</v>
      </c>
      <c r="FE131" s="200">
        <v>0</v>
      </c>
      <c r="FF131" s="200">
        <v>1</v>
      </c>
      <c r="FI131" s="200">
        <v>93</v>
      </c>
      <c r="FX131" s="200">
        <v>82</v>
      </c>
      <c r="GK131" s="200">
        <v>0</v>
      </c>
      <c r="HX131" s="200">
        <v>1</v>
      </c>
      <c r="HZ131" s="200">
        <v>1</v>
      </c>
      <c r="IA131" s="200">
        <v>73</v>
      </c>
      <c r="IB131" s="200">
        <v>10</v>
      </c>
      <c r="IC131" s="200">
        <v>4</v>
      </c>
      <c r="IG131" s="200">
        <v>0</v>
      </c>
      <c r="II131" s="200">
        <v>16</v>
      </c>
      <c r="IL131" s="200">
        <v>17</v>
      </c>
      <c r="IN131" s="200">
        <v>2</v>
      </c>
      <c r="IQ131" s="200">
        <v>15</v>
      </c>
      <c r="IR131" s="200">
        <v>36</v>
      </c>
      <c r="IS131" s="200">
        <v>246</v>
      </c>
      <c r="IZ131" s="200">
        <v>113</v>
      </c>
      <c r="JA131" s="200">
        <v>10</v>
      </c>
      <c r="JB131" s="200">
        <v>35</v>
      </c>
      <c r="JE131" s="200">
        <v>46</v>
      </c>
      <c r="JF131" s="200">
        <v>78</v>
      </c>
      <c r="JG131" s="200">
        <v>54</v>
      </c>
      <c r="JH131" s="200">
        <v>89</v>
      </c>
      <c r="JJ131" s="200">
        <v>17</v>
      </c>
      <c r="JL131" s="200">
        <v>71</v>
      </c>
      <c r="JN131" s="200">
        <v>13</v>
      </c>
      <c r="JP131" s="200">
        <v>1628</v>
      </c>
      <c r="JQ131" s="200">
        <v>19</v>
      </c>
      <c r="JR131" s="200">
        <v>0</v>
      </c>
      <c r="JS131" s="200">
        <v>1</v>
      </c>
      <c r="JT131" s="200">
        <v>5</v>
      </c>
      <c r="JU131" s="200">
        <v>72</v>
      </c>
      <c r="JV131" s="200">
        <v>10</v>
      </c>
      <c r="JW131" s="200">
        <v>2</v>
      </c>
      <c r="JX131" s="200">
        <v>215</v>
      </c>
      <c r="JY131" s="200">
        <v>13</v>
      </c>
      <c r="JZ131" s="200">
        <v>0</v>
      </c>
      <c r="KA131" s="200">
        <v>0</v>
      </c>
      <c r="KC131" s="200">
        <v>74</v>
      </c>
      <c r="KD131" s="200">
        <v>0</v>
      </c>
      <c r="KE131" s="200">
        <v>7</v>
      </c>
      <c r="KH131" s="200">
        <v>20</v>
      </c>
      <c r="KM131" s="200">
        <v>209</v>
      </c>
      <c r="KN131" s="200">
        <v>18</v>
      </c>
      <c r="KO131" s="200">
        <v>12</v>
      </c>
      <c r="KP131" s="200">
        <v>167</v>
      </c>
      <c r="KQ131" s="200">
        <v>0</v>
      </c>
      <c r="KS131" s="200">
        <v>133</v>
      </c>
      <c r="KT131" s="200">
        <v>27</v>
      </c>
      <c r="KU131" s="200">
        <v>133</v>
      </c>
      <c r="KV131" s="200">
        <v>4</v>
      </c>
      <c r="KW131" s="200">
        <v>22</v>
      </c>
      <c r="KX131" s="200">
        <v>7</v>
      </c>
      <c r="LA131" s="200">
        <v>262</v>
      </c>
      <c r="LB131" s="200">
        <v>48</v>
      </c>
      <c r="LC131" s="200">
        <v>5</v>
      </c>
      <c r="LD131" s="200">
        <v>24</v>
      </c>
      <c r="LE131" s="200">
        <v>620</v>
      </c>
      <c r="LF131" s="200">
        <v>505</v>
      </c>
      <c r="LG131" s="200">
        <v>219</v>
      </c>
      <c r="LH131" s="200">
        <v>145</v>
      </c>
      <c r="LI131" s="200">
        <v>43</v>
      </c>
      <c r="LJ131" s="200">
        <v>54</v>
      </c>
      <c r="LK131" s="200">
        <v>475</v>
      </c>
      <c r="LL131" s="200">
        <v>216</v>
      </c>
      <c r="LM131" s="200">
        <v>316</v>
      </c>
      <c r="LN131" s="200">
        <v>8</v>
      </c>
      <c r="LO131" s="200">
        <v>1</v>
      </c>
      <c r="LP131" s="200">
        <v>458</v>
      </c>
      <c r="LQ131" s="200">
        <v>123</v>
      </c>
      <c r="LT131" s="200">
        <v>2106</v>
      </c>
      <c r="LU131" s="200">
        <v>5</v>
      </c>
      <c r="LV131" s="200">
        <v>165</v>
      </c>
      <c r="LW131" s="200">
        <v>325</v>
      </c>
      <c r="LX131" s="200">
        <v>392</v>
      </c>
      <c r="LY131" s="200">
        <v>0</v>
      </c>
      <c r="LZ131" s="200">
        <v>211</v>
      </c>
      <c r="MA131" s="200">
        <v>80</v>
      </c>
      <c r="MB131" s="200">
        <v>242</v>
      </c>
      <c r="MC131" s="200">
        <v>72</v>
      </c>
      <c r="MT131" s="200">
        <v>1</v>
      </c>
      <c r="MU131" s="200">
        <v>2</v>
      </c>
      <c r="MV131" s="200">
        <v>1</v>
      </c>
      <c r="MW131" s="200">
        <v>3</v>
      </c>
      <c r="NA131" s="200">
        <v>6</v>
      </c>
      <c r="NB131" s="200">
        <v>26</v>
      </c>
      <c r="NC131" s="200">
        <v>21</v>
      </c>
      <c r="ND131" s="200">
        <v>35</v>
      </c>
      <c r="NE131" s="200">
        <v>3</v>
      </c>
      <c r="NF131" s="200">
        <v>23</v>
      </c>
      <c r="NG131" s="200">
        <v>16</v>
      </c>
      <c r="NH131" s="200">
        <v>44</v>
      </c>
      <c r="NI131" s="200">
        <v>8</v>
      </c>
      <c r="NP131" s="200">
        <v>5</v>
      </c>
      <c r="NW131" s="200">
        <v>30</v>
      </c>
      <c r="NZ131" s="200">
        <v>173</v>
      </c>
      <c r="OB131" s="201">
        <v>22041</v>
      </c>
      <c r="OC131" s="200">
        <v>16286</v>
      </c>
      <c r="OD131" s="200">
        <v>490</v>
      </c>
      <c r="OE131" s="200">
        <v>9948</v>
      </c>
      <c r="OF131" s="200">
        <v>26725</v>
      </c>
      <c r="OG131" s="201">
        <v>48766</v>
      </c>
    </row>
    <row r="132" spans="1:397" ht="12.75" customHeight="1">
      <c r="A132" s="209">
        <v>334512</v>
      </c>
      <c r="B132" s="23" t="s">
        <v>260</v>
      </c>
      <c r="X132" s="200">
        <v>13</v>
      </c>
      <c r="Y132" s="200">
        <v>7</v>
      </c>
      <c r="Z132" s="200">
        <v>2</v>
      </c>
      <c r="AA132" s="200">
        <v>4</v>
      </c>
      <c r="AR132" s="200">
        <v>1</v>
      </c>
      <c r="AX132" s="200">
        <v>2</v>
      </c>
      <c r="BC132" s="200">
        <v>12</v>
      </c>
      <c r="BE132" s="200">
        <v>7</v>
      </c>
      <c r="BF132" s="200">
        <v>5</v>
      </c>
      <c r="BH132" s="200">
        <v>0</v>
      </c>
      <c r="BI132" s="200">
        <v>71</v>
      </c>
      <c r="BJ132" s="200">
        <v>1</v>
      </c>
      <c r="BK132" s="200">
        <v>1</v>
      </c>
      <c r="BL132" s="200">
        <v>1</v>
      </c>
      <c r="BM132" s="200">
        <v>86</v>
      </c>
      <c r="BO132" s="200">
        <v>48</v>
      </c>
      <c r="BP132" s="200">
        <v>1</v>
      </c>
      <c r="BR132" s="200">
        <v>20</v>
      </c>
      <c r="BU132" s="200">
        <v>1</v>
      </c>
      <c r="BW132" s="200">
        <v>0</v>
      </c>
      <c r="BX132" s="200">
        <v>25</v>
      </c>
      <c r="BY132" s="200">
        <v>52</v>
      </c>
      <c r="BZ132" s="200">
        <v>12</v>
      </c>
      <c r="CA132" s="200">
        <v>3</v>
      </c>
      <c r="CC132" s="200">
        <v>2</v>
      </c>
      <c r="CF132" s="200">
        <v>10</v>
      </c>
      <c r="CN132" s="200">
        <v>3</v>
      </c>
      <c r="CP132" s="200">
        <v>0</v>
      </c>
      <c r="CX132" s="200">
        <v>4</v>
      </c>
      <c r="DE132" s="200">
        <v>0</v>
      </c>
      <c r="DG132" s="200">
        <v>0</v>
      </c>
      <c r="DM132" s="200">
        <v>31</v>
      </c>
      <c r="DO132" s="200">
        <v>57</v>
      </c>
      <c r="DR132" s="200">
        <v>117</v>
      </c>
      <c r="DS132" s="200">
        <v>45</v>
      </c>
      <c r="DT132" s="200">
        <v>49</v>
      </c>
      <c r="DW132" s="200">
        <v>7</v>
      </c>
      <c r="DZ132" s="200">
        <v>43</v>
      </c>
      <c r="EL132" s="200">
        <v>0</v>
      </c>
      <c r="EM132" s="200">
        <v>4</v>
      </c>
      <c r="EO132" s="200">
        <v>21</v>
      </c>
      <c r="ER132" s="200">
        <v>20</v>
      </c>
      <c r="ES132" s="200">
        <v>36</v>
      </c>
      <c r="EU132" s="200">
        <v>1</v>
      </c>
      <c r="FD132" s="200">
        <v>5</v>
      </c>
      <c r="GK132" s="200">
        <v>0</v>
      </c>
      <c r="IA132" s="200">
        <v>6</v>
      </c>
      <c r="IB132" s="200">
        <v>25</v>
      </c>
      <c r="IC132" s="200">
        <v>1</v>
      </c>
      <c r="II132" s="200">
        <v>2</v>
      </c>
      <c r="IL132" s="200">
        <v>8</v>
      </c>
      <c r="IQ132" s="200">
        <v>1</v>
      </c>
      <c r="IR132" s="200">
        <v>28</v>
      </c>
      <c r="JE132" s="200">
        <v>4</v>
      </c>
      <c r="JL132" s="200">
        <v>41</v>
      </c>
      <c r="JP132" s="200">
        <v>101</v>
      </c>
      <c r="JQ132" s="200">
        <v>0</v>
      </c>
      <c r="JR132" s="200">
        <v>0</v>
      </c>
      <c r="JS132" s="200">
        <v>0</v>
      </c>
      <c r="JT132" s="200">
        <v>3</v>
      </c>
      <c r="JU132" s="200">
        <v>3</v>
      </c>
      <c r="JV132" s="200">
        <v>1</v>
      </c>
      <c r="JW132" s="200">
        <v>0</v>
      </c>
      <c r="JX132" s="200">
        <v>18</v>
      </c>
      <c r="JY132" s="200">
        <v>1</v>
      </c>
      <c r="JZ132" s="200">
        <v>0</v>
      </c>
      <c r="KC132" s="200">
        <v>4</v>
      </c>
      <c r="KH132" s="200">
        <v>1</v>
      </c>
      <c r="KM132" s="200">
        <v>8</v>
      </c>
      <c r="KN132" s="200">
        <v>3</v>
      </c>
      <c r="KO132" s="200">
        <v>1</v>
      </c>
      <c r="KP132" s="200">
        <v>7</v>
      </c>
      <c r="KS132" s="200">
        <v>13</v>
      </c>
      <c r="KT132" s="200">
        <v>7</v>
      </c>
      <c r="KU132" s="200">
        <v>1</v>
      </c>
      <c r="KV132" s="200">
        <v>0</v>
      </c>
      <c r="KW132" s="200">
        <v>14</v>
      </c>
      <c r="KX132" s="200">
        <v>4</v>
      </c>
      <c r="LA132" s="200">
        <v>40</v>
      </c>
      <c r="LB132" s="200">
        <v>2</v>
      </c>
      <c r="LC132" s="200">
        <v>0</v>
      </c>
      <c r="LD132" s="200">
        <v>1</v>
      </c>
      <c r="LE132" s="200">
        <v>10</v>
      </c>
      <c r="LF132" s="200">
        <v>61</v>
      </c>
      <c r="LG132" s="200">
        <v>6</v>
      </c>
      <c r="LH132" s="200">
        <v>10</v>
      </c>
      <c r="LI132" s="200">
        <v>2</v>
      </c>
      <c r="LJ132" s="200">
        <v>2</v>
      </c>
      <c r="LK132" s="200">
        <v>32</v>
      </c>
      <c r="LL132" s="200">
        <v>5</v>
      </c>
      <c r="LM132" s="200">
        <v>48</v>
      </c>
      <c r="LN132" s="200">
        <v>1</v>
      </c>
      <c r="LO132" s="200">
        <v>0</v>
      </c>
      <c r="LP132" s="200">
        <v>12</v>
      </c>
      <c r="LQ132" s="200">
        <v>12</v>
      </c>
      <c r="LT132" s="200">
        <v>131</v>
      </c>
      <c r="LU132" s="200">
        <v>1</v>
      </c>
      <c r="LV132" s="200">
        <v>2</v>
      </c>
      <c r="LW132" s="200">
        <v>13</v>
      </c>
      <c r="LX132" s="200">
        <v>5</v>
      </c>
      <c r="LZ132" s="200">
        <v>2</v>
      </c>
      <c r="MA132" s="200">
        <v>5</v>
      </c>
      <c r="MB132" s="200">
        <v>3</v>
      </c>
      <c r="MC132" s="200">
        <v>5</v>
      </c>
      <c r="MU132" s="200">
        <v>0</v>
      </c>
      <c r="MV132" s="200">
        <v>0</v>
      </c>
      <c r="MW132" s="200">
        <v>0</v>
      </c>
      <c r="NA132" s="200">
        <v>0</v>
      </c>
      <c r="NB132" s="200">
        <v>1</v>
      </c>
      <c r="NC132" s="200">
        <v>1</v>
      </c>
      <c r="ND132" s="200">
        <v>1</v>
      </c>
      <c r="NE132" s="200">
        <v>0</v>
      </c>
      <c r="NF132" s="200">
        <v>1</v>
      </c>
      <c r="NG132" s="200">
        <v>1</v>
      </c>
      <c r="NH132" s="200">
        <v>3</v>
      </c>
      <c r="NI132" s="200">
        <v>0</v>
      </c>
      <c r="NP132" s="200">
        <v>0</v>
      </c>
      <c r="NW132" s="200">
        <v>2</v>
      </c>
      <c r="NZ132" s="200">
        <v>8</v>
      </c>
      <c r="OB132" s="201">
        <v>1566</v>
      </c>
      <c r="OC132" s="200">
        <v>1739</v>
      </c>
      <c r="OD132" s="200">
        <v>40</v>
      </c>
      <c r="OE132" s="200">
        <v>239</v>
      </c>
      <c r="OF132" s="200">
        <v>2018</v>
      </c>
      <c r="OG132" s="201">
        <v>3584</v>
      </c>
    </row>
    <row r="133" spans="1:397" ht="12.75" customHeight="1">
      <c r="A133" s="209">
        <v>334513</v>
      </c>
      <c r="B133" s="23" t="s">
        <v>261</v>
      </c>
      <c r="X133" s="200">
        <v>33</v>
      </c>
      <c r="Y133" s="200">
        <v>17</v>
      </c>
      <c r="Z133" s="200">
        <v>4</v>
      </c>
      <c r="AA133" s="200">
        <v>12</v>
      </c>
      <c r="AR133" s="200">
        <v>32</v>
      </c>
      <c r="AX133" s="200">
        <v>9</v>
      </c>
      <c r="BC133" s="200">
        <v>155</v>
      </c>
      <c r="BE133" s="200">
        <v>69</v>
      </c>
      <c r="BF133" s="200">
        <v>15</v>
      </c>
      <c r="BH133" s="200">
        <v>5</v>
      </c>
      <c r="BI133" s="200">
        <v>88</v>
      </c>
      <c r="BJ133" s="200">
        <v>4</v>
      </c>
      <c r="BK133" s="200">
        <v>23</v>
      </c>
      <c r="BL133" s="200">
        <v>34</v>
      </c>
      <c r="BM133" s="200">
        <v>65</v>
      </c>
      <c r="BO133" s="200">
        <v>82</v>
      </c>
      <c r="BP133" s="200">
        <v>26</v>
      </c>
      <c r="BR133" s="200">
        <v>43</v>
      </c>
      <c r="BV133" s="200">
        <v>0</v>
      </c>
      <c r="BW133" s="200">
        <v>5</v>
      </c>
      <c r="BX133" s="200">
        <v>180</v>
      </c>
      <c r="BY133" s="200">
        <v>215</v>
      </c>
      <c r="BZ133" s="200">
        <v>119</v>
      </c>
      <c r="CA133" s="200">
        <v>55</v>
      </c>
      <c r="CC133" s="200">
        <v>32</v>
      </c>
      <c r="CF133" s="200">
        <v>45</v>
      </c>
      <c r="CN133" s="200">
        <v>5</v>
      </c>
      <c r="CP133" s="200">
        <v>4</v>
      </c>
      <c r="CT133" s="200">
        <v>0</v>
      </c>
      <c r="CX133" s="200">
        <v>11</v>
      </c>
      <c r="DE133" s="200">
        <v>0</v>
      </c>
      <c r="DG133" s="200">
        <v>1</v>
      </c>
      <c r="DM133" s="200">
        <v>257</v>
      </c>
      <c r="DO133" s="200">
        <v>62</v>
      </c>
      <c r="DR133" s="200">
        <v>200</v>
      </c>
      <c r="DS133" s="200">
        <v>74</v>
      </c>
      <c r="DT133" s="200">
        <v>206</v>
      </c>
      <c r="DX133" s="200">
        <v>52</v>
      </c>
      <c r="DZ133" s="200">
        <v>126</v>
      </c>
      <c r="EL133" s="200">
        <v>3</v>
      </c>
      <c r="EM133" s="200">
        <v>15</v>
      </c>
      <c r="EO133" s="200">
        <v>90</v>
      </c>
      <c r="ER133" s="200">
        <v>35</v>
      </c>
      <c r="ES133" s="200">
        <v>69</v>
      </c>
      <c r="EU133" s="200">
        <v>3</v>
      </c>
      <c r="FC133" s="200">
        <v>1</v>
      </c>
      <c r="FD133" s="200">
        <v>5</v>
      </c>
      <c r="FE133" s="200">
        <v>1</v>
      </c>
      <c r="FF133" s="200">
        <v>1</v>
      </c>
      <c r="FI133" s="200">
        <v>35</v>
      </c>
      <c r="GK133" s="200">
        <v>0</v>
      </c>
      <c r="IA133" s="200">
        <v>18</v>
      </c>
      <c r="IB133" s="200">
        <v>68</v>
      </c>
      <c r="IC133" s="200">
        <v>3</v>
      </c>
      <c r="II133" s="200">
        <v>5</v>
      </c>
      <c r="IL133" s="200">
        <v>10</v>
      </c>
      <c r="IQ133" s="200">
        <v>3</v>
      </c>
      <c r="IR133" s="200">
        <v>45</v>
      </c>
      <c r="JE133" s="200">
        <v>12</v>
      </c>
      <c r="JH133" s="200">
        <v>100</v>
      </c>
      <c r="JL133" s="200">
        <v>33</v>
      </c>
      <c r="JP133" s="200">
        <v>311</v>
      </c>
      <c r="JQ133" s="200">
        <v>0</v>
      </c>
      <c r="JR133" s="200">
        <v>0</v>
      </c>
      <c r="JS133" s="200">
        <v>0</v>
      </c>
      <c r="JT133" s="200">
        <v>3</v>
      </c>
      <c r="JU133" s="200">
        <v>34</v>
      </c>
      <c r="JV133" s="200">
        <v>5</v>
      </c>
      <c r="JW133" s="200">
        <v>1</v>
      </c>
      <c r="JX133" s="200">
        <v>59</v>
      </c>
      <c r="JY133" s="200">
        <v>8</v>
      </c>
      <c r="JZ133" s="200">
        <v>0</v>
      </c>
      <c r="KC133" s="200">
        <v>12</v>
      </c>
      <c r="KE133" s="200">
        <v>2</v>
      </c>
      <c r="KH133" s="200">
        <v>3</v>
      </c>
      <c r="KM133" s="200">
        <v>42</v>
      </c>
      <c r="KN133" s="200">
        <v>14</v>
      </c>
      <c r="KO133" s="200">
        <v>3</v>
      </c>
      <c r="KP133" s="200">
        <v>31</v>
      </c>
      <c r="KS133" s="200">
        <v>51</v>
      </c>
      <c r="KT133" s="200">
        <v>14</v>
      </c>
      <c r="KU133" s="200">
        <v>48</v>
      </c>
      <c r="KV133" s="200">
        <v>2</v>
      </c>
      <c r="KW133" s="200">
        <v>15</v>
      </c>
      <c r="KX133" s="200">
        <v>5</v>
      </c>
      <c r="LA133" s="200">
        <v>107</v>
      </c>
      <c r="LB133" s="200">
        <v>12</v>
      </c>
      <c r="LC133" s="200">
        <v>1</v>
      </c>
      <c r="LD133" s="200">
        <v>6</v>
      </c>
      <c r="LE133" s="200">
        <v>212</v>
      </c>
      <c r="LF133" s="200">
        <v>180</v>
      </c>
      <c r="LG133" s="200">
        <v>29</v>
      </c>
      <c r="LH133" s="200">
        <v>23</v>
      </c>
      <c r="LI133" s="200">
        <v>6</v>
      </c>
      <c r="LJ133" s="200">
        <v>13</v>
      </c>
      <c r="LK133" s="200">
        <v>113</v>
      </c>
      <c r="LL133" s="200">
        <v>5</v>
      </c>
      <c r="LM133" s="200">
        <v>126</v>
      </c>
      <c r="LN133" s="200">
        <v>3</v>
      </c>
      <c r="LO133" s="200">
        <v>0</v>
      </c>
      <c r="LP133" s="200">
        <v>71</v>
      </c>
      <c r="LQ133" s="200">
        <v>45</v>
      </c>
      <c r="LT133" s="200">
        <v>366</v>
      </c>
      <c r="LU133" s="200">
        <v>2</v>
      </c>
      <c r="LV133" s="200">
        <v>2</v>
      </c>
      <c r="LW133" s="200">
        <v>29</v>
      </c>
      <c r="LX133" s="200">
        <v>6</v>
      </c>
      <c r="LZ133" s="200">
        <v>3</v>
      </c>
      <c r="MA133" s="200">
        <v>18</v>
      </c>
      <c r="MB133" s="200">
        <v>4</v>
      </c>
      <c r="MC133" s="200">
        <v>11</v>
      </c>
      <c r="MT133" s="200">
        <v>0</v>
      </c>
      <c r="MU133" s="200">
        <v>1</v>
      </c>
      <c r="MV133" s="200">
        <v>0</v>
      </c>
      <c r="MW133" s="200">
        <v>1</v>
      </c>
      <c r="NA133" s="200">
        <v>4</v>
      </c>
      <c r="NB133" s="200">
        <v>16</v>
      </c>
      <c r="NC133" s="200">
        <v>11</v>
      </c>
      <c r="ND133" s="200">
        <v>19</v>
      </c>
      <c r="NE133" s="200">
        <v>1</v>
      </c>
      <c r="NF133" s="200">
        <v>5</v>
      </c>
      <c r="NG133" s="200">
        <v>3</v>
      </c>
      <c r="NH133" s="200">
        <v>9</v>
      </c>
      <c r="NI133" s="200">
        <v>2</v>
      </c>
      <c r="NP133" s="200">
        <v>2</v>
      </c>
      <c r="NT133" s="200">
        <v>0</v>
      </c>
      <c r="NW133" s="200">
        <v>4</v>
      </c>
      <c r="NZ133" s="200">
        <v>38</v>
      </c>
      <c r="OB133" s="201">
        <v>5092</v>
      </c>
      <c r="OC133" s="200">
        <v>5293</v>
      </c>
      <c r="OD133" s="200">
        <v>135</v>
      </c>
      <c r="OE133" s="200">
        <v>177</v>
      </c>
      <c r="OF133" s="200">
        <v>5605</v>
      </c>
      <c r="OG133" s="201">
        <v>10697</v>
      </c>
    </row>
    <row r="134" spans="1:397" ht="12.75" customHeight="1">
      <c r="A134" s="209">
        <v>334514</v>
      </c>
      <c r="B134" s="23" t="s">
        <v>262</v>
      </c>
      <c r="X134" s="200">
        <v>15</v>
      </c>
      <c r="Y134" s="200">
        <v>9</v>
      </c>
      <c r="Z134" s="200">
        <v>0</v>
      </c>
      <c r="AA134" s="200">
        <v>7</v>
      </c>
      <c r="AR134" s="200">
        <v>9</v>
      </c>
      <c r="AX134" s="200">
        <v>3</v>
      </c>
      <c r="BC134" s="200">
        <v>73</v>
      </c>
      <c r="BE134" s="200">
        <v>23</v>
      </c>
      <c r="BF134" s="200">
        <v>13</v>
      </c>
      <c r="BH134" s="200">
        <v>6</v>
      </c>
      <c r="BI134" s="200">
        <v>124</v>
      </c>
      <c r="BJ134" s="200">
        <v>3</v>
      </c>
      <c r="BK134" s="200">
        <v>61</v>
      </c>
      <c r="BL134" s="200">
        <v>88</v>
      </c>
      <c r="BM134" s="200">
        <v>62</v>
      </c>
      <c r="BO134" s="200">
        <v>37</v>
      </c>
      <c r="BP134" s="200">
        <v>7</v>
      </c>
      <c r="BR134" s="200">
        <v>12</v>
      </c>
      <c r="BU134" s="200">
        <v>1</v>
      </c>
      <c r="BW134" s="200">
        <v>1</v>
      </c>
      <c r="BX134" s="200">
        <v>86</v>
      </c>
      <c r="BY134" s="200">
        <v>159</v>
      </c>
      <c r="BZ134" s="200">
        <v>47</v>
      </c>
      <c r="CA134" s="200">
        <v>15</v>
      </c>
      <c r="CC134" s="200">
        <v>10</v>
      </c>
      <c r="CF134" s="200">
        <v>32</v>
      </c>
      <c r="CN134" s="200">
        <v>15</v>
      </c>
      <c r="CP134" s="200">
        <v>1</v>
      </c>
      <c r="CX134" s="200">
        <v>13</v>
      </c>
      <c r="DE134" s="200">
        <v>0</v>
      </c>
      <c r="DG134" s="200">
        <v>1</v>
      </c>
      <c r="DM134" s="200">
        <v>135</v>
      </c>
      <c r="DO134" s="200">
        <v>40</v>
      </c>
      <c r="DR134" s="200">
        <v>223</v>
      </c>
      <c r="DS134" s="200">
        <v>118</v>
      </c>
      <c r="DT134" s="200">
        <v>148</v>
      </c>
      <c r="DX134" s="200">
        <v>287</v>
      </c>
      <c r="DY134" s="200">
        <v>0</v>
      </c>
      <c r="DZ134" s="200">
        <v>180</v>
      </c>
      <c r="EL134" s="200">
        <v>1</v>
      </c>
      <c r="EM134" s="200">
        <v>10</v>
      </c>
      <c r="EO134" s="200">
        <v>46</v>
      </c>
      <c r="EQ134" s="200">
        <v>0</v>
      </c>
      <c r="ER134" s="200">
        <v>25</v>
      </c>
      <c r="ES134" s="200">
        <v>8</v>
      </c>
      <c r="EU134" s="200">
        <v>1</v>
      </c>
      <c r="FD134" s="200">
        <v>9</v>
      </c>
      <c r="HZ134" s="200">
        <v>0</v>
      </c>
      <c r="IA134" s="200">
        <v>17</v>
      </c>
      <c r="IB134" s="200">
        <v>35</v>
      </c>
      <c r="IC134" s="200">
        <v>1</v>
      </c>
      <c r="II134" s="200">
        <v>1</v>
      </c>
      <c r="IL134" s="200">
        <v>20</v>
      </c>
      <c r="IQ134" s="200">
        <v>4</v>
      </c>
      <c r="IR134" s="200">
        <v>137</v>
      </c>
      <c r="JE134" s="200">
        <v>11</v>
      </c>
      <c r="JF134" s="200">
        <v>54</v>
      </c>
      <c r="JL134" s="200">
        <v>141</v>
      </c>
      <c r="JP134" s="200">
        <v>277</v>
      </c>
      <c r="JQ134" s="200">
        <v>0</v>
      </c>
      <c r="JR134" s="200">
        <v>1</v>
      </c>
      <c r="JS134" s="200">
        <v>2</v>
      </c>
      <c r="JT134" s="200">
        <v>20</v>
      </c>
      <c r="JU134" s="200">
        <v>9</v>
      </c>
      <c r="JV134" s="200">
        <v>5</v>
      </c>
      <c r="JW134" s="200">
        <v>1</v>
      </c>
      <c r="JX134" s="200">
        <v>49</v>
      </c>
      <c r="JY134" s="200">
        <v>1</v>
      </c>
      <c r="JZ134" s="200">
        <v>0</v>
      </c>
      <c r="KC134" s="200">
        <v>4</v>
      </c>
      <c r="KE134" s="200">
        <v>1</v>
      </c>
      <c r="KH134" s="200">
        <v>0</v>
      </c>
      <c r="KM134" s="200">
        <v>17</v>
      </c>
      <c r="KN134" s="200">
        <v>3</v>
      </c>
      <c r="KO134" s="200">
        <v>1</v>
      </c>
      <c r="KP134" s="200">
        <v>3</v>
      </c>
      <c r="KS134" s="200">
        <v>13</v>
      </c>
      <c r="KT134" s="200">
        <v>11</v>
      </c>
      <c r="KU134" s="200">
        <v>10</v>
      </c>
      <c r="KV134" s="200">
        <v>0</v>
      </c>
      <c r="KW134" s="200">
        <v>19</v>
      </c>
      <c r="KX134" s="200">
        <v>7</v>
      </c>
      <c r="LA134" s="200">
        <v>21</v>
      </c>
      <c r="LB134" s="200">
        <v>4</v>
      </c>
      <c r="LC134" s="200">
        <v>0</v>
      </c>
      <c r="LD134" s="200">
        <v>3</v>
      </c>
      <c r="LE134" s="200">
        <v>54</v>
      </c>
      <c r="LF134" s="200">
        <v>41</v>
      </c>
      <c r="LG134" s="200">
        <v>10</v>
      </c>
      <c r="LH134" s="200">
        <v>3</v>
      </c>
      <c r="LI134" s="200">
        <v>1</v>
      </c>
      <c r="LJ134" s="200">
        <v>6</v>
      </c>
      <c r="LK134" s="200">
        <v>27</v>
      </c>
      <c r="LL134" s="200">
        <v>5</v>
      </c>
      <c r="LM134" s="200">
        <v>27</v>
      </c>
      <c r="LN134" s="200">
        <v>1</v>
      </c>
      <c r="LO134" s="200">
        <v>0</v>
      </c>
      <c r="LP134" s="200">
        <v>20</v>
      </c>
      <c r="LQ134" s="200">
        <v>10</v>
      </c>
      <c r="LT134" s="200">
        <v>135</v>
      </c>
      <c r="LU134" s="200">
        <v>1</v>
      </c>
      <c r="LV134" s="200">
        <v>2</v>
      </c>
      <c r="LW134" s="200">
        <v>9</v>
      </c>
      <c r="LX134" s="200">
        <v>7</v>
      </c>
      <c r="LZ134" s="200">
        <v>3</v>
      </c>
      <c r="MA134" s="200">
        <v>9</v>
      </c>
      <c r="MB134" s="200">
        <v>4</v>
      </c>
      <c r="MC134" s="200">
        <v>1</v>
      </c>
      <c r="MU134" s="200">
        <v>0</v>
      </c>
      <c r="MV134" s="200">
        <v>0</v>
      </c>
      <c r="MW134" s="200">
        <v>0</v>
      </c>
      <c r="NA134" s="200">
        <v>0</v>
      </c>
      <c r="NB134" s="200">
        <v>2</v>
      </c>
      <c r="NC134" s="200">
        <v>1</v>
      </c>
      <c r="ND134" s="200">
        <v>2</v>
      </c>
      <c r="NE134" s="200">
        <v>0</v>
      </c>
      <c r="NF134" s="200">
        <v>3</v>
      </c>
      <c r="NG134" s="200">
        <v>2</v>
      </c>
      <c r="NH134" s="200">
        <v>5</v>
      </c>
      <c r="NI134" s="200">
        <v>1</v>
      </c>
      <c r="NP134" s="200">
        <v>0</v>
      </c>
      <c r="NW134" s="200">
        <v>1</v>
      </c>
      <c r="NZ134" s="200">
        <v>11</v>
      </c>
      <c r="OB134" s="201">
        <v>3478</v>
      </c>
      <c r="OC134" s="200">
        <v>918</v>
      </c>
      <c r="OD134" s="200">
        <v>69</v>
      </c>
      <c r="OE134" s="200">
        <v>1388</v>
      </c>
      <c r="OF134" s="200">
        <v>2375</v>
      </c>
      <c r="OG134" s="201">
        <v>5853</v>
      </c>
    </row>
    <row r="135" spans="1:397" ht="12.75" customHeight="1">
      <c r="A135" s="209">
        <v>334515</v>
      </c>
      <c r="B135" s="23" t="s">
        <v>263</v>
      </c>
      <c r="X135" s="200">
        <v>64</v>
      </c>
      <c r="Y135" s="200">
        <v>11</v>
      </c>
      <c r="Z135" s="200">
        <v>6</v>
      </c>
      <c r="AA135" s="200">
        <v>17</v>
      </c>
      <c r="AR135" s="200">
        <v>16</v>
      </c>
      <c r="AX135" s="200">
        <v>9</v>
      </c>
      <c r="BC135" s="200">
        <v>37</v>
      </c>
      <c r="BE135" s="200">
        <v>16</v>
      </c>
      <c r="BF135" s="200">
        <v>5</v>
      </c>
      <c r="BH135" s="200">
        <v>2</v>
      </c>
      <c r="BI135" s="200">
        <v>82</v>
      </c>
      <c r="BJ135" s="200">
        <v>0</v>
      </c>
      <c r="BK135" s="200">
        <v>6</v>
      </c>
      <c r="BL135" s="200">
        <v>9</v>
      </c>
      <c r="BM135" s="200">
        <v>1</v>
      </c>
      <c r="BO135" s="200">
        <v>59</v>
      </c>
      <c r="BP135" s="200">
        <v>5</v>
      </c>
      <c r="BR135" s="200">
        <v>28</v>
      </c>
      <c r="BW135" s="200">
        <v>1</v>
      </c>
      <c r="BX135" s="200">
        <v>86</v>
      </c>
      <c r="BY135" s="200">
        <v>54</v>
      </c>
      <c r="BZ135" s="200">
        <v>45</v>
      </c>
      <c r="CA135" s="200">
        <v>9</v>
      </c>
      <c r="CC135" s="200">
        <v>7</v>
      </c>
      <c r="CF135" s="200">
        <v>43</v>
      </c>
      <c r="CN135" s="200">
        <v>4</v>
      </c>
      <c r="CP135" s="200">
        <v>2</v>
      </c>
      <c r="CT135" s="200">
        <v>1</v>
      </c>
      <c r="CX135" s="200">
        <v>14</v>
      </c>
      <c r="DE135" s="200">
        <v>0</v>
      </c>
      <c r="DG135" s="200">
        <v>1</v>
      </c>
      <c r="DM135" s="200">
        <v>382</v>
      </c>
      <c r="DN135" s="200">
        <v>0</v>
      </c>
      <c r="DO135" s="200">
        <v>57</v>
      </c>
      <c r="DP135" s="200">
        <v>0</v>
      </c>
      <c r="DR135" s="200">
        <v>408</v>
      </c>
      <c r="DS135" s="200">
        <v>142</v>
      </c>
      <c r="DT135" s="200">
        <v>298</v>
      </c>
      <c r="DY135" s="200">
        <v>4</v>
      </c>
      <c r="DZ135" s="200">
        <v>1189</v>
      </c>
      <c r="EL135" s="200">
        <v>7</v>
      </c>
      <c r="EM135" s="200">
        <v>8</v>
      </c>
      <c r="EO135" s="200">
        <v>231</v>
      </c>
      <c r="EQ135" s="200">
        <v>3</v>
      </c>
      <c r="ER135" s="200">
        <v>24</v>
      </c>
      <c r="ES135" s="200">
        <v>65</v>
      </c>
      <c r="EU135" s="200">
        <v>2</v>
      </c>
      <c r="FD135" s="200">
        <v>17</v>
      </c>
      <c r="FI135" s="200">
        <v>55</v>
      </c>
      <c r="GK135" s="200">
        <v>0</v>
      </c>
      <c r="HZ135" s="200">
        <v>2</v>
      </c>
      <c r="IA135" s="200">
        <v>26</v>
      </c>
      <c r="IB135" s="200">
        <v>19</v>
      </c>
      <c r="IC135" s="200">
        <v>4</v>
      </c>
      <c r="II135" s="200">
        <v>3</v>
      </c>
      <c r="IL135" s="200">
        <v>21</v>
      </c>
      <c r="IR135" s="200">
        <v>20</v>
      </c>
      <c r="JE135" s="200">
        <v>16</v>
      </c>
      <c r="JL135" s="200">
        <v>54</v>
      </c>
      <c r="JP135" s="200">
        <v>430</v>
      </c>
      <c r="JQ135" s="200">
        <v>0</v>
      </c>
      <c r="JR135" s="200">
        <v>0</v>
      </c>
      <c r="JS135" s="200">
        <v>1</v>
      </c>
      <c r="JT135" s="200">
        <v>5</v>
      </c>
      <c r="JU135" s="200">
        <v>51</v>
      </c>
      <c r="JV135" s="200">
        <v>3</v>
      </c>
      <c r="JW135" s="200">
        <v>1</v>
      </c>
      <c r="JX135" s="200">
        <v>92</v>
      </c>
      <c r="JY135" s="200">
        <v>14</v>
      </c>
      <c r="JZ135" s="200">
        <v>0</v>
      </c>
      <c r="KC135" s="200">
        <v>161</v>
      </c>
      <c r="KE135" s="200">
        <v>2</v>
      </c>
      <c r="KH135" s="200">
        <v>3</v>
      </c>
      <c r="KM135" s="200">
        <v>44</v>
      </c>
      <c r="KN135" s="200">
        <v>16</v>
      </c>
      <c r="KO135" s="200">
        <v>4</v>
      </c>
      <c r="KP135" s="200">
        <v>93</v>
      </c>
      <c r="KQ135" s="200">
        <v>0</v>
      </c>
      <c r="KS135" s="200">
        <v>67</v>
      </c>
      <c r="KT135" s="200">
        <v>24</v>
      </c>
      <c r="KU135" s="200">
        <v>147</v>
      </c>
      <c r="KV135" s="200">
        <v>4</v>
      </c>
      <c r="KW135" s="200">
        <v>16</v>
      </c>
      <c r="KX135" s="200">
        <v>5</v>
      </c>
      <c r="LA135" s="200">
        <v>65</v>
      </c>
      <c r="LB135" s="200">
        <v>9</v>
      </c>
      <c r="LC135" s="200">
        <v>1</v>
      </c>
      <c r="LD135" s="200">
        <v>5</v>
      </c>
      <c r="LE135" s="200">
        <v>542</v>
      </c>
      <c r="LF135" s="200">
        <v>162</v>
      </c>
      <c r="LG135" s="200">
        <v>47</v>
      </c>
      <c r="LH135" s="200">
        <v>19</v>
      </c>
      <c r="LI135" s="200">
        <v>7</v>
      </c>
      <c r="LJ135" s="200">
        <v>68</v>
      </c>
      <c r="LK135" s="200">
        <v>132</v>
      </c>
      <c r="LL135" s="200">
        <v>3</v>
      </c>
      <c r="LM135" s="200">
        <v>132</v>
      </c>
      <c r="LN135" s="200">
        <v>14</v>
      </c>
      <c r="LO135" s="200">
        <v>1</v>
      </c>
      <c r="LP135" s="200">
        <v>259</v>
      </c>
      <c r="LQ135" s="200">
        <v>62</v>
      </c>
      <c r="LT135" s="200">
        <v>163</v>
      </c>
      <c r="LU135" s="200">
        <v>8</v>
      </c>
      <c r="LW135" s="200">
        <v>31</v>
      </c>
      <c r="LX135" s="200">
        <v>20</v>
      </c>
      <c r="LZ135" s="200">
        <v>9</v>
      </c>
      <c r="MA135" s="200">
        <v>30</v>
      </c>
      <c r="MB135" s="200">
        <v>2</v>
      </c>
      <c r="MC135" s="200">
        <v>18</v>
      </c>
      <c r="MT135" s="200">
        <v>1</v>
      </c>
      <c r="MU135" s="200">
        <v>3</v>
      </c>
      <c r="MV135" s="200">
        <v>1</v>
      </c>
      <c r="MW135" s="200">
        <v>3</v>
      </c>
      <c r="NA135" s="200">
        <v>6</v>
      </c>
      <c r="NB135" s="200">
        <v>27</v>
      </c>
      <c r="NC135" s="200">
        <v>23</v>
      </c>
      <c r="ND135" s="200">
        <v>38</v>
      </c>
      <c r="NE135" s="200">
        <v>2</v>
      </c>
      <c r="NF135" s="200">
        <v>6</v>
      </c>
      <c r="NG135" s="200">
        <v>21</v>
      </c>
      <c r="NH135" s="200">
        <v>12</v>
      </c>
      <c r="NI135" s="200">
        <v>2</v>
      </c>
      <c r="NP135" s="200">
        <v>4</v>
      </c>
      <c r="NW135" s="200">
        <v>7</v>
      </c>
      <c r="NZ135" s="200">
        <v>48</v>
      </c>
      <c r="OB135" s="201">
        <v>6891</v>
      </c>
      <c r="OC135" s="200">
        <v>5176</v>
      </c>
      <c r="OD135" s="200">
        <v>177</v>
      </c>
      <c r="OE135" s="200">
        <v>1549</v>
      </c>
      <c r="OF135" s="200">
        <v>6901</v>
      </c>
      <c r="OG135" s="201">
        <v>13791</v>
      </c>
    </row>
    <row r="136" spans="1:397" ht="12.75" customHeight="1">
      <c r="A136" s="209">
        <v>334516</v>
      </c>
      <c r="B136" s="23" t="s">
        <v>264</v>
      </c>
      <c r="X136" s="200">
        <v>37</v>
      </c>
      <c r="Y136" s="200">
        <v>15</v>
      </c>
      <c r="Z136" s="200">
        <v>4</v>
      </c>
      <c r="AA136" s="200">
        <v>17</v>
      </c>
      <c r="AR136" s="200">
        <v>78</v>
      </c>
      <c r="AX136" s="200">
        <v>13</v>
      </c>
      <c r="BC136" s="200">
        <v>114</v>
      </c>
      <c r="BE136" s="200">
        <v>43</v>
      </c>
      <c r="BF136" s="200">
        <v>26</v>
      </c>
      <c r="BH136" s="200">
        <v>10</v>
      </c>
      <c r="BI136" s="200">
        <v>88</v>
      </c>
      <c r="BJ136" s="200">
        <v>5</v>
      </c>
      <c r="BK136" s="200">
        <v>7</v>
      </c>
      <c r="BL136" s="200">
        <v>10</v>
      </c>
      <c r="BM136" s="200">
        <v>8</v>
      </c>
      <c r="BO136" s="200">
        <v>32</v>
      </c>
      <c r="BP136" s="200">
        <v>26</v>
      </c>
      <c r="BR136" s="200">
        <v>150</v>
      </c>
      <c r="BU136" s="200">
        <v>2</v>
      </c>
      <c r="BW136" s="200">
        <v>5</v>
      </c>
      <c r="BX136" s="200">
        <v>194</v>
      </c>
      <c r="BY136" s="200">
        <v>164</v>
      </c>
      <c r="BZ136" s="200">
        <v>139</v>
      </c>
      <c r="CA136" s="200">
        <v>50</v>
      </c>
      <c r="CC136" s="200">
        <v>31</v>
      </c>
      <c r="CF136" s="200">
        <v>77</v>
      </c>
      <c r="CN136" s="200">
        <v>7</v>
      </c>
      <c r="CP136" s="200">
        <v>14</v>
      </c>
      <c r="CT136" s="200">
        <v>1</v>
      </c>
      <c r="CX136" s="200">
        <v>9</v>
      </c>
      <c r="DE136" s="200">
        <v>1</v>
      </c>
      <c r="DG136" s="200">
        <v>1</v>
      </c>
      <c r="DM136" s="200">
        <v>291</v>
      </c>
      <c r="DO136" s="200">
        <v>137</v>
      </c>
      <c r="DR136" s="200">
        <v>159</v>
      </c>
      <c r="DS136" s="200">
        <v>46</v>
      </c>
      <c r="DT136" s="200">
        <v>198</v>
      </c>
      <c r="DZ136" s="200">
        <v>501</v>
      </c>
      <c r="EA136" s="200">
        <v>68</v>
      </c>
      <c r="EL136" s="200">
        <v>2</v>
      </c>
      <c r="EM136" s="200">
        <v>67</v>
      </c>
      <c r="EO136" s="200">
        <v>113</v>
      </c>
      <c r="ER136" s="200">
        <v>37</v>
      </c>
      <c r="ES136" s="200">
        <v>116</v>
      </c>
      <c r="EU136" s="200">
        <v>13</v>
      </c>
      <c r="FC136" s="200">
        <v>2</v>
      </c>
      <c r="FD136" s="200">
        <v>15</v>
      </c>
      <c r="FE136" s="200">
        <v>1</v>
      </c>
      <c r="FF136" s="200">
        <v>3</v>
      </c>
      <c r="FI136" s="200">
        <v>84</v>
      </c>
      <c r="GK136" s="200">
        <v>0</v>
      </c>
      <c r="HZ136" s="200">
        <v>2</v>
      </c>
      <c r="IA136" s="200">
        <v>39</v>
      </c>
      <c r="IB136" s="200">
        <v>107</v>
      </c>
      <c r="IC136" s="200">
        <v>6</v>
      </c>
      <c r="II136" s="200">
        <v>5</v>
      </c>
      <c r="IL136" s="200">
        <v>56</v>
      </c>
      <c r="IQ136" s="200">
        <v>8</v>
      </c>
      <c r="IR136" s="200">
        <v>21</v>
      </c>
      <c r="JE136" s="200">
        <v>322</v>
      </c>
      <c r="JF136" s="200">
        <v>74</v>
      </c>
      <c r="JL136" s="200">
        <v>138</v>
      </c>
      <c r="JP136" s="200">
        <v>438</v>
      </c>
      <c r="JQ136" s="200">
        <v>0</v>
      </c>
      <c r="JR136" s="200">
        <v>1</v>
      </c>
      <c r="JS136" s="200">
        <v>1</v>
      </c>
      <c r="JT136" s="200">
        <v>10</v>
      </c>
      <c r="JU136" s="200">
        <v>46</v>
      </c>
      <c r="JV136" s="200">
        <v>6</v>
      </c>
      <c r="JW136" s="200">
        <v>3</v>
      </c>
      <c r="JX136" s="200">
        <v>84</v>
      </c>
      <c r="JY136" s="200">
        <v>11</v>
      </c>
      <c r="JZ136" s="200">
        <v>1</v>
      </c>
      <c r="KC136" s="200">
        <v>16</v>
      </c>
      <c r="KH136" s="200">
        <v>2</v>
      </c>
      <c r="KM136" s="200">
        <v>56</v>
      </c>
      <c r="KN136" s="200">
        <v>19</v>
      </c>
      <c r="KO136" s="200">
        <v>4</v>
      </c>
      <c r="KP136" s="200">
        <v>27</v>
      </c>
      <c r="KS136" s="200">
        <v>53</v>
      </c>
      <c r="KT136" s="200">
        <v>20</v>
      </c>
      <c r="KU136" s="200">
        <v>68</v>
      </c>
      <c r="KV136" s="200">
        <v>2</v>
      </c>
      <c r="KW136" s="200">
        <v>22</v>
      </c>
      <c r="KX136" s="200">
        <v>7</v>
      </c>
      <c r="LA136" s="200">
        <v>59</v>
      </c>
      <c r="LB136" s="200">
        <v>8</v>
      </c>
      <c r="LC136" s="200">
        <v>1</v>
      </c>
      <c r="LD136" s="200">
        <v>5</v>
      </c>
      <c r="LE136" s="200">
        <v>335</v>
      </c>
      <c r="LF136" s="200">
        <v>136</v>
      </c>
      <c r="LG136" s="200">
        <v>38</v>
      </c>
      <c r="LH136" s="200">
        <v>17</v>
      </c>
      <c r="LI136" s="200">
        <v>5</v>
      </c>
      <c r="LJ136" s="200">
        <v>25</v>
      </c>
      <c r="LK136" s="200">
        <v>114</v>
      </c>
      <c r="LL136" s="200">
        <v>12</v>
      </c>
      <c r="LM136" s="200">
        <v>129</v>
      </c>
      <c r="LN136" s="200">
        <v>15</v>
      </c>
      <c r="LO136" s="200">
        <v>0</v>
      </c>
      <c r="LP136" s="200">
        <v>91</v>
      </c>
      <c r="LQ136" s="200">
        <v>42</v>
      </c>
      <c r="LT136" s="200">
        <v>417</v>
      </c>
      <c r="LU136" s="200">
        <v>9</v>
      </c>
      <c r="LV136" s="200">
        <v>4</v>
      </c>
      <c r="LW136" s="200">
        <v>27</v>
      </c>
      <c r="LX136" s="200">
        <v>15</v>
      </c>
      <c r="LZ136" s="200">
        <v>5</v>
      </c>
      <c r="MA136" s="200">
        <v>23</v>
      </c>
      <c r="MB136" s="200">
        <v>7</v>
      </c>
      <c r="MC136" s="200">
        <v>12</v>
      </c>
      <c r="MT136" s="200">
        <v>1</v>
      </c>
      <c r="MU136" s="200">
        <v>2</v>
      </c>
      <c r="MV136" s="200">
        <v>0</v>
      </c>
      <c r="MW136" s="200">
        <v>1</v>
      </c>
      <c r="NA136" s="200">
        <v>5</v>
      </c>
      <c r="NB136" s="200">
        <v>21</v>
      </c>
      <c r="NC136" s="200">
        <v>15</v>
      </c>
      <c r="ND136" s="200">
        <v>25</v>
      </c>
      <c r="NE136" s="200">
        <v>2</v>
      </c>
      <c r="NF136" s="200">
        <v>6</v>
      </c>
      <c r="NG136" s="200">
        <v>4</v>
      </c>
      <c r="NH136" s="200">
        <v>12</v>
      </c>
      <c r="NI136" s="200">
        <v>2</v>
      </c>
      <c r="NP136" s="200">
        <v>3</v>
      </c>
      <c r="NW136" s="200">
        <v>5</v>
      </c>
      <c r="NZ136" s="200">
        <v>47</v>
      </c>
      <c r="OB136" s="201">
        <v>6607</v>
      </c>
      <c r="OC136" s="200">
        <v>3310</v>
      </c>
      <c r="OD136" s="200">
        <v>217</v>
      </c>
      <c r="OE136" s="200">
        <v>3070</v>
      </c>
      <c r="OF136" s="200">
        <v>6597</v>
      </c>
      <c r="OG136" s="201">
        <v>13204</v>
      </c>
    </row>
    <row r="137" spans="1:397" ht="12.75" customHeight="1">
      <c r="A137" s="209">
        <v>334517</v>
      </c>
      <c r="B137" s="23" t="s">
        <v>265</v>
      </c>
      <c r="X137" s="200">
        <v>14</v>
      </c>
      <c r="Y137" s="200">
        <v>6</v>
      </c>
      <c r="Z137" s="200">
        <v>1</v>
      </c>
      <c r="AA137" s="200">
        <v>7</v>
      </c>
      <c r="BC137" s="200">
        <v>49</v>
      </c>
      <c r="BI137" s="200">
        <v>108</v>
      </c>
      <c r="BJ137" s="200">
        <v>6</v>
      </c>
      <c r="BK137" s="200">
        <v>5</v>
      </c>
      <c r="BL137" s="200">
        <v>7</v>
      </c>
      <c r="BM137" s="200">
        <v>346</v>
      </c>
      <c r="BN137" s="200">
        <v>43</v>
      </c>
      <c r="BO137" s="200">
        <v>118</v>
      </c>
      <c r="BP137" s="200">
        <v>17</v>
      </c>
      <c r="BQ137" s="200">
        <v>18</v>
      </c>
      <c r="BU137" s="200">
        <v>21</v>
      </c>
      <c r="BV137" s="200">
        <v>1</v>
      </c>
      <c r="BW137" s="200">
        <v>2</v>
      </c>
      <c r="BX137" s="200">
        <v>91</v>
      </c>
      <c r="BY137" s="200">
        <v>164</v>
      </c>
      <c r="BZ137" s="200">
        <v>69</v>
      </c>
      <c r="CA137" s="200">
        <v>12</v>
      </c>
      <c r="CC137" s="200">
        <v>15</v>
      </c>
      <c r="CF137" s="200">
        <v>17</v>
      </c>
      <c r="CX137" s="200">
        <v>2</v>
      </c>
      <c r="DE137" s="200">
        <v>0</v>
      </c>
      <c r="DG137" s="200">
        <v>0</v>
      </c>
      <c r="DL137" s="200">
        <v>21</v>
      </c>
      <c r="DM137" s="200">
        <v>169</v>
      </c>
      <c r="DR137" s="200">
        <v>325</v>
      </c>
      <c r="DS137" s="200">
        <v>46</v>
      </c>
      <c r="DT137" s="200">
        <v>155</v>
      </c>
      <c r="EB137" s="200">
        <v>366</v>
      </c>
      <c r="EC137" s="200">
        <v>27</v>
      </c>
      <c r="EL137" s="200">
        <v>148</v>
      </c>
      <c r="EM137" s="200">
        <v>1</v>
      </c>
      <c r="EO137" s="200">
        <v>12</v>
      </c>
      <c r="ER137" s="200">
        <v>74</v>
      </c>
      <c r="FD137" s="200">
        <v>1</v>
      </c>
      <c r="IA137" s="200">
        <v>9</v>
      </c>
      <c r="IB137" s="200">
        <v>21</v>
      </c>
      <c r="II137" s="200">
        <v>2</v>
      </c>
      <c r="IQ137" s="200">
        <v>1</v>
      </c>
      <c r="IS137" s="200">
        <v>15</v>
      </c>
      <c r="JE137" s="200">
        <v>5</v>
      </c>
      <c r="JF137" s="200">
        <v>41</v>
      </c>
      <c r="JG137" s="200">
        <v>4</v>
      </c>
      <c r="JH137" s="200">
        <v>2</v>
      </c>
      <c r="JL137" s="200">
        <v>1</v>
      </c>
      <c r="JP137" s="200">
        <v>415</v>
      </c>
      <c r="JU137" s="200">
        <v>7</v>
      </c>
      <c r="JV137" s="200">
        <v>2</v>
      </c>
      <c r="JW137" s="200">
        <v>0</v>
      </c>
      <c r="JX137" s="200">
        <v>40</v>
      </c>
      <c r="JY137" s="200">
        <v>1</v>
      </c>
      <c r="JZ137" s="200">
        <v>0</v>
      </c>
      <c r="KC137" s="200">
        <v>7</v>
      </c>
      <c r="KH137" s="200">
        <v>1</v>
      </c>
      <c r="KM137" s="200">
        <v>20</v>
      </c>
      <c r="KN137" s="200">
        <v>5</v>
      </c>
      <c r="KO137" s="200">
        <v>1</v>
      </c>
      <c r="KP137" s="200">
        <v>8</v>
      </c>
      <c r="KS137" s="200">
        <v>20</v>
      </c>
      <c r="KT137" s="200">
        <v>18</v>
      </c>
      <c r="KU137" s="200">
        <v>51</v>
      </c>
      <c r="KV137" s="200">
        <v>1</v>
      </c>
      <c r="KW137" s="200">
        <v>24</v>
      </c>
      <c r="KX137" s="200">
        <v>8</v>
      </c>
      <c r="LA137" s="200">
        <v>23</v>
      </c>
      <c r="LB137" s="200">
        <v>3</v>
      </c>
      <c r="LC137" s="200">
        <v>0</v>
      </c>
      <c r="LD137" s="200">
        <v>2</v>
      </c>
      <c r="LE137" s="200">
        <v>53</v>
      </c>
      <c r="LF137" s="200">
        <v>57</v>
      </c>
      <c r="LH137" s="200">
        <v>10</v>
      </c>
      <c r="LI137" s="200">
        <v>3</v>
      </c>
      <c r="LJ137" s="200">
        <v>10</v>
      </c>
      <c r="LK137" s="200">
        <v>26</v>
      </c>
      <c r="LM137" s="200">
        <v>30</v>
      </c>
      <c r="LN137" s="200">
        <v>2</v>
      </c>
      <c r="LO137" s="200">
        <v>0</v>
      </c>
      <c r="LP137" s="200">
        <v>31</v>
      </c>
      <c r="LQ137" s="200">
        <v>15</v>
      </c>
      <c r="LT137" s="200">
        <v>170</v>
      </c>
      <c r="LU137" s="200">
        <v>1</v>
      </c>
      <c r="LW137" s="200">
        <v>7</v>
      </c>
      <c r="LX137" s="200">
        <v>1</v>
      </c>
      <c r="LZ137" s="200">
        <v>0</v>
      </c>
      <c r="MA137" s="200">
        <v>11</v>
      </c>
      <c r="MB137" s="200">
        <v>0</v>
      </c>
      <c r="MC137" s="200">
        <v>2</v>
      </c>
      <c r="MU137" s="200">
        <v>0</v>
      </c>
      <c r="MV137" s="200">
        <v>0</v>
      </c>
      <c r="MW137" s="200">
        <v>1</v>
      </c>
      <c r="NA137" s="200">
        <v>0</v>
      </c>
      <c r="NB137" s="200">
        <v>2</v>
      </c>
      <c r="NC137" s="200">
        <v>3</v>
      </c>
      <c r="ND137" s="200">
        <v>5</v>
      </c>
      <c r="NE137" s="200">
        <v>0</v>
      </c>
      <c r="NF137" s="200">
        <v>3</v>
      </c>
      <c r="NG137" s="200">
        <v>2</v>
      </c>
      <c r="NH137" s="200">
        <v>5</v>
      </c>
      <c r="NI137" s="200">
        <v>1</v>
      </c>
      <c r="NP137" s="200">
        <v>1</v>
      </c>
      <c r="NW137" s="200">
        <v>1</v>
      </c>
      <c r="NZ137" s="200">
        <v>20</v>
      </c>
      <c r="OB137" s="201">
        <v>3716</v>
      </c>
      <c r="OC137" s="200">
        <v>1489</v>
      </c>
      <c r="OD137" s="200">
        <v>51</v>
      </c>
      <c r="OE137" s="200">
        <v>531</v>
      </c>
      <c r="OF137" s="200">
        <v>2071</v>
      </c>
      <c r="OG137" s="201">
        <v>5787</v>
      </c>
    </row>
    <row r="138" spans="1:397" ht="12.75" customHeight="1">
      <c r="A138" s="209" t="s">
        <v>267</v>
      </c>
      <c r="B138" s="23" t="s">
        <v>266</v>
      </c>
      <c r="X138" s="200">
        <v>31</v>
      </c>
      <c r="Y138" s="200">
        <v>13</v>
      </c>
      <c r="Z138" s="200">
        <v>3</v>
      </c>
      <c r="AA138" s="200">
        <v>14</v>
      </c>
      <c r="AR138" s="200">
        <v>18</v>
      </c>
      <c r="AX138" s="200">
        <v>4</v>
      </c>
      <c r="BC138" s="200">
        <v>90</v>
      </c>
      <c r="BE138" s="200">
        <v>21</v>
      </c>
      <c r="BF138" s="200">
        <v>13</v>
      </c>
      <c r="BH138" s="200">
        <v>54</v>
      </c>
      <c r="BI138" s="200">
        <v>74</v>
      </c>
      <c r="BJ138" s="200">
        <v>1</v>
      </c>
      <c r="BK138" s="200">
        <v>9</v>
      </c>
      <c r="BL138" s="200">
        <v>13</v>
      </c>
      <c r="BM138" s="200">
        <v>26</v>
      </c>
      <c r="BN138" s="200">
        <v>0</v>
      </c>
      <c r="BO138" s="200">
        <v>29</v>
      </c>
      <c r="BP138" s="200">
        <v>20</v>
      </c>
      <c r="BQ138" s="200">
        <v>0</v>
      </c>
      <c r="BR138" s="200">
        <v>84</v>
      </c>
      <c r="BU138" s="200">
        <v>1</v>
      </c>
      <c r="BW138" s="200">
        <v>3</v>
      </c>
      <c r="BX138" s="200">
        <v>159</v>
      </c>
      <c r="BY138" s="200">
        <v>262</v>
      </c>
      <c r="BZ138" s="200">
        <v>102</v>
      </c>
      <c r="CA138" s="200">
        <v>38</v>
      </c>
      <c r="CC138" s="200">
        <v>23</v>
      </c>
      <c r="CF138" s="200">
        <v>52</v>
      </c>
      <c r="CN138" s="200">
        <v>6</v>
      </c>
      <c r="CP138" s="200">
        <v>1</v>
      </c>
      <c r="CT138" s="200">
        <v>0</v>
      </c>
      <c r="CX138" s="200">
        <v>14</v>
      </c>
      <c r="DE138" s="200">
        <v>1</v>
      </c>
      <c r="DG138" s="200">
        <v>2</v>
      </c>
      <c r="DL138" s="200">
        <v>89</v>
      </c>
      <c r="DM138" s="200">
        <v>154</v>
      </c>
      <c r="DO138" s="200">
        <v>43</v>
      </c>
      <c r="DR138" s="200">
        <v>190</v>
      </c>
      <c r="DS138" s="200">
        <v>101</v>
      </c>
      <c r="DT138" s="200">
        <v>101</v>
      </c>
      <c r="DZ138" s="200">
        <v>313</v>
      </c>
      <c r="EC138" s="200">
        <v>184</v>
      </c>
      <c r="EL138" s="200">
        <v>0</v>
      </c>
      <c r="EM138" s="200">
        <v>44</v>
      </c>
      <c r="EO138" s="200">
        <v>38</v>
      </c>
      <c r="EQ138" s="200">
        <v>0</v>
      </c>
      <c r="ER138" s="200">
        <v>64</v>
      </c>
      <c r="ES138" s="200">
        <v>45</v>
      </c>
      <c r="EU138" s="200">
        <v>4</v>
      </c>
      <c r="FD138" s="200">
        <v>10</v>
      </c>
      <c r="GK138" s="200">
        <v>0</v>
      </c>
      <c r="IA138" s="200">
        <v>25</v>
      </c>
      <c r="IB138" s="200">
        <v>37</v>
      </c>
      <c r="IC138" s="200">
        <v>1</v>
      </c>
      <c r="II138" s="200">
        <v>4</v>
      </c>
      <c r="IL138" s="200">
        <v>21</v>
      </c>
      <c r="IQ138" s="200">
        <v>5</v>
      </c>
      <c r="IR138" s="200">
        <v>13</v>
      </c>
      <c r="JE138" s="200">
        <v>71</v>
      </c>
      <c r="JL138" s="200">
        <v>84</v>
      </c>
      <c r="JP138" s="200">
        <v>317</v>
      </c>
      <c r="JQ138" s="200">
        <v>0</v>
      </c>
      <c r="JR138" s="200">
        <v>0</v>
      </c>
      <c r="JS138" s="200">
        <v>1</v>
      </c>
      <c r="JT138" s="200">
        <v>5</v>
      </c>
      <c r="JU138" s="200">
        <v>28</v>
      </c>
      <c r="JV138" s="200">
        <v>4</v>
      </c>
      <c r="JW138" s="200">
        <v>1</v>
      </c>
      <c r="JX138" s="200">
        <v>54</v>
      </c>
      <c r="JY138" s="200">
        <v>6</v>
      </c>
      <c r="JZ138" s="200">
        <v>0</v>
      </c>
      <c r="KC138" s="200">
        <v>12</v>
      </c>
      <c r="KH138" s="200">
        <v>2</v>
      </c>
      <c r="KM138" s="200">
        <v>47</v>
      </c>
      <c r="KN138" s="200">
        <v>14</v>
      </c>
      <c r="KO138" s="200">
        <v>4</v>
      </c>
      <c r="KP138" s="200">
        <v>19</v>
      </c>
      <c r="KS138" s="200">
        <v>46</v>
      </c>
      <c r="KT138" s="200">
        <v>26</v>
      </c>
      <c r="KU138" s="200">
        <v>44</v>
      </c>
      <c r="KV138" s="200">
        <v>1</v>
      </c>
      <c r="KW138" s="200">
        <v>31</v>
      </c>
      <c r="KX138" s="200">
        <v>10</v>
      </c>
      <c r="LA138" s="200">
        <v>68</v>
      </c>
      <c r="LB138" s="200">
        <v>8</v>
      </c>
      <c r="LC138" s="200">
        <v>1</v>
      </c>
      <c r="LD138" s="200">
        <v>5</v>
      </c>
      <c r="LE138" s="200">
        <v>218</v>
      </c>
      <c r="LF138" s="200">
        <v>137</v>
      </c>
      <c r="LG138" s="200">
        <v>23</v>
      </c>
      <c r="LH138" s="200">
        <v>12</v>
      </c>
      <c r="LI138" s="200">
        <v>4</v>
      </c>
      <c r="LJ138" s="200">
        <v>24</v>
      </c>
      <c r="LK138" s="200">
        <v>101</v>
      </c>
      <c r="LL138" s="200">
        <v>14</v>
      </c>
      <c r="LM138" s="200">
        <v>87</v>
      </c>
      <c r="LN138" s="200">
        <v>4</v>
      </c>
      <c r="LO138" s="200">
        <v>0</v>
      </c>
      <c r="LP138" s="200">
        <v>51</v>
      </c>
      <c r="LQ138" s="200">
        <v>36</v>
      </c>
      <c r="LT138" s="200">
        <v>334</v>
      </c>
      <c r="LU138" s="200">
        <v>3</v>
      </c>
      <c r="LV138" s="200">
        <v>4</v>
      </c>
      <c r="LW138" s="200">
        <v>24</v>
      </c>
      <c r="LX138" s="200">
        <v>12</v>
      </c>
      <c r="LZ138" s="200">
        <v>5</v>
      </c>
      <c r="MA138" s="200">
        <v>19</v>
      </c>
      <c r="MB138" s="200">
        <v>7</v>
      </c>
      <c r="MC138" s="200">
        <v>8</v>
      </c>
      <c r="MT138" s="200">
        <v>0</v>
      </c>
      <c r="MU138" s="200">
        <v>1</v>
      </c>
      <c r="MV138" s="200">
        <v>0</v>
      </c>
      <c r="MW138" s="200">
        <v>1</v>
      </c>
      <c r="NA138" s="200">
        <v>3</v>
      </c>
      <c r="NB138" s="200">
        <v>13</v>
      </c>
      <c r="NC138" s="200">
        <v>9</v>
      </c>
      <c r="ND138" s="200">
        <v>15</v>
      </c>
      <c r="NE138" s="200">
        <v>1</v>
      </c>
      <c r="NF138" s="200">
        <v>5</v>
      </c>
      <c r="NG138" s="200">
        <v>3</v>
      </c>
      <c r="NH138" s="200">
        <v>10</v>
      </c>
      <c r="NI138" s="200">
        <v>2</v>
      </c>
      <c r="NP138" s="200">
        <v>2</v>
      </c>
      <c r="NW138" s="200">
        <v>3</v>
      </c>
      <c r="NZ138" s="200">
        <v>34</v>
      </c>
      <c r="OB138" s="201">
        <v>4809</v>
      </c>
      <c r="OC138" s="200">
        <v>3053</v>
      </c>
      <c r="OD138" s="200">
        <v>134</v>
      </c>
      <c r="OE138" s="200">
        <v>2126</v>
      </c>
      <c r="OF138" s="200">
        <v>5313</v>
      </c>
      <c r="OG138" s="201">
        <v>10122</v>
      </c>
    </row>
    <row r="139" spans="1:397" ht="12.75" customHeight="1">
      <c r="A139" s="209">
        <v>334610</v>
      </c>
      <c r="B139" s="23" t="s">
        <v>268</v>
      </c>
      <c r="X139" s="200">
        <v>50</v>
      </c>
      <c r="Y139" s="200">
        <v>22</v>
      </c>
      <c r="Z139" s="200">
        <v>1</v>
      </c>
      <c r="AA139" s="200">
        <v>9</v>
      </c>
      <c r="AX139" s="200">
        <v>3</v>
      </c>
      <c r="BC139" s="200">
        <v>184</v>
      </c>
      <c r="BE139" s="200">
        <v>29</v>
      </c>
      <c r="BF139" s="200">
        <v>113</v>
      </c>
      <c r="BJ139" s="200">
        <v>4</v>
      </c>
      <c r="BL139" s="200">
        <v>7</v>
      </c>
      <c r="BM139" s="200">
        <v>0</v>
      </c>
      <c r="BN139" s="200">
        <v>7</v>
      </c>
      <c r="BO139" s="200">
        <v>1</v>
      </c>
      <c r="BP139" s="200">
        <v>1</v>
      </c>
      <c r="BQ139" s="200">
        <v>2</v>
      </c>
      <c r="BU139" s="200">
        <v>1</v>
      </c>
      <c r="BW139" s="200">
        <v>0</v>
      </c>
      <c r="BX139" s="200">
        <v>44</v>
      </c>
      <c r="BY139" s="200">
        <v>62</v>
      </c>
      <c r="BZ139" s="200">
        <v>45</v>
      </c>
      <c r="CA139" s="200">
        <v>2</v>
      </c>
      <c r="CC139" s="200">
        <v>1</v>
      </c>
      <c r="CF139" s="200">
        <v>25</v>
      </c>
      <c r="CN139" s="200">
        <v>2</v>
      </c>
      <c r="CT139" s="200">
        <v>0</v>
      </c>
      <c r="CX139" s="200">
        <v>3</v>
      </c>
      <c r="DE139" s="200">
        <v>3</v>
      </c>
      <c r="DG139" s="200">
        <v>0</v>
      </c>
      <c r="DR139" s="200">
        <v>33</v>
      </c>
      <c r="DS139" s="200">
        <v>51</v>
      </c>
      <c r="DT139" s="200">
        <v>23</v>
      </c>
      <c r="ED139" s="200">
        <v>592</v>
      </c>
      <c r="EL139" s="200">
        <v>0</v>
      </c>
      <c r="EO139" s="200">
        <v>12</v>
      </c>
      <c r="EU139" s="200">
        <v>7</v>
      </c>
      <c r="FC139" s="200">
        <v>0</v>
      </c>
      <c r="FD139" s="200">
        <v>0</v>
      </c>
      <c r="FE139" s="200">
        <v>0</v>
      </c>
      <c r="FF139" s="200">
        <v>0</v>
      </c>
      <c r="FI139" s="200">
        <v>9</v>
      </c>
      <c r="GK139" s="200">
        <v>0</v>
      </c>
      <c r="HZ139" s="200">
        <v>1</v>
      </c>
      <c r="IA139" s="200">
        <v>170</v>
      </c>
      <c r="IB139" s="200">
        <v>45</v>
      </c>
      <c r="IC139" s="200">
        <v>0</v>
      </c>
      <c r="II139" s="200">
        <v>4</v>
      </c>
      <c r="IL139" s="200">
        <v>9</v>
      </c>
      <c r="IQ139" s="200">
        <v>2</v>
      </c>
      <c r="IR139" s="200">
        <v>253</v>
      </c>
      <c r="JB139" s="200">
        <v>1</v>
      </c>
      <c r="JE139" s="200">
        <v>90</v>
      </c>
      <c r="JF139" s="200">
        <v>121</v>
      </c>
      <c r="JG139" s="200">
        <v>15</v>
      </c>
      <c r="JH139" s="200">
        <v>7</v>
      </c>
      <c r="JL139" s="200">
        <v>201</v>
      </c>
      <c r="JP139" s="200">
        <v>160</v>
      </c>
      <c r="JQ139" s="200">
        <v>0</v>
      </c>
      <c r="JR139" s="200">
        <v>0</v>
      </c>
      <c r="JS139" s="200">
        <v>0</v>
      </c>
      <c r="JT139" s="200">
        <v>0</v>
      </c>
      <c r="JU139" s="200">
        <v>4</v>
      </c>
      <c r="JV139" s="200">
        <v>15</v>
      </c>
      <c r="JW139" s="200">
        <v>1</v>
      </c>
      <c r="JX139" s="200">
        <v>38</v>
      </c>
      <c r="JY139" s="200">
        <v>0</v>
      </c>
      <c r="JZ139" s="200">
        <v>0</v>
      </c>
      <c r="KC139" s="200">
        <v>7</v>
      </c>
      <c r="KE139" s="200">
        <v>0</v>
      </c>
      <c r="KH139" s="200">
        <v>5</v>
      </c>
      <c r="KM139" s="200">
        <v>14</v>
      </c>
      <c r="KN139" s="200">
        <v>5</v>
      </c>
      <c r="KO139" s="200">
        <v>1</v>
      </c>
      <c r="KP139" s="200">
        <v>7</v>
      </c>
      <c r="KS139" s="200">
        <v>11</v>
      </c>
      <c r="KT139" s="200">
        <v>8</v>
      </c>
      <c r="KU139" s="200">
        <v>6</v>
      </c>
      <c r="KV139" s="200">
        <v>0</v>
      </c>
      <c r="KW139" s="200">
        <v>13</v>
      </c>
      <c r="KX139" s="200">
        <v>4</v>
      </c>
      <c r="LA139" s="200">
        <v>31</v>
      </c>
      <c r="LB139" s="200">
        <v>11</v>
      </c>
      <c r="LC139" s="200">
        <v>1</v>
      </c>
      <c r="LD139" s="200">
        <v>6</v>
      </c>
      <c r="LE139" s="200">
        <v>30</v>
      </c>
      <c r="LF139" s="200">
        <v>51</v>
      </c>
      <c r="LG139" s="200">
        <v>4</v>
      </c>
      <c r="LH139" s="200">
        <v>7</v>
      </c>
      <c r="LI139" s="200">
        <v>1</v>
      </c>
      <c r="LJ139" s="200">
        <v>6</v>
      </c>
      <c r="LK139" s="200">
        <v>52</v>
      </c>
      <c r="LL139" s="200">
        <v>34</v>
      </c>
      <c r="LM139" s="200">
        <v>45</v>
      </c>
      <c r="LN139" s="200">
        <v>4</v>
      </c>
      <c r="LO139" s="200">
        <v>0</v>
      </c>
      <c r="LP139" s="200">
        <v>38</v>
      </c>
      <c r="LQ139" s="200">
        <v>10</v>
      </c>
      <c r="LT139" s="200">
        <v>203</v>
      </c>
      <c r="LU139" s="200">
        <v>2</v>
      </c>
      <c r="LV139" s="200">
        <v>20</v>
      </c>
      <c r="LW139" s="200">
        <v>41</v>
      </c>
      <c r="LX139" s="200">
        <v>45</v>
      </c>
      <c r="LZ139" s="200">
        <v>24</v>
      </c>
      <c r="MA139" s="200">
        <v>11</v>
      </c>
      <c r="MB139" s="200">
        <v>27</v>
      </c>
      <c r="MC139" s="200">
        <v>3</v>
      </c>
      <c r="MT139" s="200">
        <v>0</v>
      </c>
      <c r="MU139" s="200">
        <v>0</v>
      </c>
      <c r="MV139" s="200">
        <v>0</v>
      </c>
      <c r="MW139" s="200">
        <v>0</v>
      </c>
      <c r="NA139" s="200">
        <v>0</v>
      </c>
      <c r="NB139" s="200">
        <v>1</v>
      </c>
      <c r="NC139" s="200">
        <v>1</v>
      </c>
      <c r="ND139" s="200">
        <v>1</v>
      </c>
      <c r="NE139" s="200">
        <v>0</v>
      </c>
      <c r="NF139" s="200">
        <v>3</v>
      </c>
      <c r="NG139" s="200">
        <v>2</v>
      </c>
      <c r="NH139" s="200">
        <v>7</v>
      </c>
      <c r="NI139" s="200">
        <v>1</v>
      </c>
      <c r="NP139" s="200">
        <v>0</v>
      </c>
      <c r="NW139" s="200">
        <v>1</v>
      </c>
      <c r="NZ139" s="200">
        <v>23</v>
      </c>
      <c r="OB139" s="201">
        <v>3317</v>
      </c>
      <c r="OC139" s="200">
        <v>1993</v>
      </c>
      <c r="OD139" s="200">
        <v>122</v>
      </c>
      <c r="OE139" s="200">
        <v>1585</v>
      </c>
      <c r="OF139" s="200">
        <v>3700</v>
      </c>
      <c r="OG139" s="201">
        <v>7017</v>
      </c>
    </row>
    <row r="140" spans="1:397" ht="12.75" customHeight="1">
      <c r="A140" s="209">
        <v>335110</v>
      </c>
      <c r="B140" s="23" t="s">
        <v>269</v>
      </c>
      <c r="Q140" s="200">
        <v>1</v>
      </c>
      <c r="X140" s="200">
        <v>20</v>
      </c>
      <c r="Y140" s="200">
        <v>24</v>
      </c>
      <c r="Z140" s="200">
        <v>1</v>
      </c>
      <c r="AA140" s="200">
        <v>8</v>
      </c>
      <c r="AR140" s="200">
        <v>224</v>
      </c>
      <c r="AX140" s="200">
        <v>3</v>
      </c>
      <c r="BJ140" s="200">
        <v>80</v>
      </c>
      <c r="BP140" s="200">
        <v>2</v>
      </c>
      <c r="BX140" s="200">
        <v>39</v>
      </c>
      <c r="BY140" s="200">
        <v>5</v>
      </c>
      <c r="BZ140" s="200">
        <v>21</v>
      </c>
      <c r="CF140" s="200">
        <v>7</v>
      </c>
      <c r="CN140" s="200">
        <v>0</v>
      </c>
      <c r="CX140" s="200">
        <v>4</v>
      </c>
      <c r="DE140" s="200">
        <v>2</v>
      </c>
      <c r="DG140" s="200">
        <v>1</v>
      </c>
      <c r="DR140" s="200">
        <v>1</v>
      </c>
      <c r="DS140" s="200">
        <v>17</v>
      </c>
      <c r="DT140" s="200">
        <v>7</v>
      </c>
      <c r="EE140" s="200">
        <v>64</v>
      </c>
      <c r="EO140" s="200">
        <v>3</v>
      </c>
      <c r="HZ140" s="200">
        <v>2</v>
      </c>
      <c r="IA140" s="200">
        <v>5</v>
      </c>
      <c r="IB140" s="200">
        <v>75</v>
      </c>
      <c r="IC140" s="200">
        <v>3</v>
      </c>
      <c r="II140" s="200">
        <v>5</v>
      </c>
      <c r="IL140" s="200">
        <v>11</v>
      </c>
      <c r="IN140" s="200">
        <v>10</v>
      </c>
      <c r="IO140" s="200">
        <v>1</v>
      </c>
      <c r="IP140" s="200">
        <v>27</v>
      </c>
      <c r="IQ140" s="200">
        <v>0</v>
      </c>
      <c r="IT140" s="200">
        <v>1</v>
      </c>
      <c r="JA140" s="200">
        <v>8</v>
      </c>
      <c r="JE140" s="200">
        <v>8</v>
      </c>
      <c r="JF140" s="200">
        <v>6</v>
      </c>
      <c r="JL140" s="200">
        <v>11</v>
      </c>
      <c r="JP140" s="200">
        <v>291</v>
      </c>
      <c r="JQ140" s="200">
        <v>0</v>
      </c>
      <c r="JR140" s="200">
        <v>0</v>
      </c>
      <c r="JS140" s="200">
        <v>1</v>
      </c>
      <c r="JT140" s="200">
        <v>5</v>
      </c>
      <c r="JU140" s="200">
        <v>2</v>
      </c>
      <c r="JV140" s="200">
        <v>3</v>
      </c>
      <c r="JW140" s="200">
        <v>2</v>
      </c>
      <c r="JX140" s="200">
        <v>35</v>
      </c>
      <c r="JY140" s="200">
        <v>0</v>
      </c>
      <c r="JZ140" s="200">
        <v>0</v>
      </c>
      <c r="KC140" s="200">
        <v>3</v>
      </c>
      <c r="KE140" s="200">
        <v>2</v>
      </c>
      <c r="KH140" s="200">
        <v>0</v>
      </c>
      <c r="KM140" s="200">
        <v>2</v>
      </c>
      <c r="KN140" s="200">
        <v>1</v>
      </c>
      <c r="KO140" s="200">
        <v>0</v>
      </c>
      <c r="KP140" s="200">
        <v>4</v>
      </c>
      <c r="KS140" s="200">
        <v>7</v>
      </c>
      <c r="KT140" s="200">
        <v>17</v>
      </c>
      <c r="KU140" s="200">
        <v>28</v>
      </c>
      <c r="KV140" s="200">
        <v>0</v>
      </c>
      <c r="KW140" s="200">
        <v>19</v>
      </c>
      <c r="KX140" s="200">
        <v>5</v>
      </c>
      <c r="LA140" s="200">
        <v>16</v>
      </c>
      <c r="LB140" s="200">
        <v>1</v>
      </c>
      <c r="LC140" s="200">
        <v>0</v>
      </c>
      <c r="LD140" s="200">
        <v>1</v>
      </c>
      <c r="LE140" s="200">
        <v>26</v>
      </c>
      <c r="LF140" s="200">
        <v>6</v>
      </c>
      <c r="LH140" s="200">
        <v>0</v>
      </c>
      <c r="LI140" s="200">
        <v>0</v>
      </c>
      <c r="LJ140" s="200">
        <v>1</v>
      </c>
      <c r="LK140" s="200">
        <v>6</v>
      </c>
      <c r="LL140" s="200">
        <v>10</v>
      </c>
      <c r="LM140" s="200">
        <v>6</v>
      </c>
      <c r="LN140" s="200">
        <v>1</v>
      </c>
      <c r="LO140" s="200">
        <v>0</v>
      </c>
      <c r="LP140" s="200">
        <v>14</v>
      </c>
      <c r="LQ140" s="200">
        <v>6</v>
      </c>
      <c r="LT140" s="200">
        <v>82</v>
      </c>
      <c r="LU140" s="200">
        <v>0</v>
      </c>
      <c r="LW140" s="200">
        <v>1</v>
      </c>
      <c r="LX140" s="200">
        <v>1</v>
      </c>
      <c r="LZ140" s="200">
        <v>0</v>
      </c>
      <c r="MA140" s="200">
        <v>9</v>
      </c>
      <c r="MB140" s="200">
        <v>0</v>
      </c>
      <c r="MC140" s="200">
        <v>2</v>
      </c>
      <c r="MW140" s="200">
        <v>0</v>
      </c>
      <c r="NB140" s="200">
        <v>1</v>
      </c>
      <c r="NC140" s="200">
        <v>1</v>
      </c>
      <c r="ND140" s="200">
        <v>2</v>
      </c>
      <c r="NE140" s="200">
        <v>0</v>
      </c>
      <c r="NF140" s="200">
        <v>3</v>
      </c>
      <c r="NG140" s="200">
        <v>1</v>
      </c>
      <c r="NH140" s="200">
        <v>6</v>
      </c>
      <c r="NI140" s="200">
        <v>1</v>
      </c>
      <c r="NP140" s="200">
        <v>0</v>
      </c>
      <c r="NT140" s="200">
        <v>3</v>
      </c>
      <c r="NW140" s="200">
        <v>1</v>
      </c>
      <c r="NZ140" s="200">
        <v>6</v>
      </c>
      <c r="OB140" s="201">
        <v>1350</v>
      </c>
      <c r="OC140" s="200">
        <v>655</v>
      </c>
      <c r="OD140" s="200">
        <v>5</v>
      </c>
      <c r="OE140" s="200">
        <v>71</v>
      </c>
      <c r="OF140" s="200">
        <v>731</v>
      </c>
      <c r="OG140" s="201">
        <v>2080</v>
      </c>
    </row>
    <row r="141" spans="1:397" ht="12.75" customHeight="1">
      <c r="A141" s="209">
        <v>335120</v>
      </c>
      <c r="B141" s="23" t="s">
        <v>270</v>
      </c>
      <c r="Q141" s="200">
        <v>1</v>
      </c>
      <c r="X141" s="200">
        <v>42</v>
      </c>
      <c r="Y141" s="200">
        <v>39</v>
      </c>
      <c r="Z141" s="200">
        <v>5</v>
      </c>
      <c r="AA141" s="200">
        <v>15</v>
      </c>
      <c r="AR141" s="200">
        <v>20</v>
      </c>
      <c r="BC141" s="200">
        <v>249</v>
      </c>
      <c r="BD141" s="200">
        <v>297</v>
      </c>
      <c r="BE141" s="200">
        <v>16</v>
      </c>
      <c r="BF141" s="200">
        <v>252</v>
      </c>
      <c r="BI141" s="200">
        <v>41</v>
      </c>
      <c r="BJ141" s="200">
        <v>45</v>
      </c>
      <c r="BK141" s="200">
        <v>19</v>
      </c>
      <c r="BL141" s="200">
        <v>121</v>
      </c>
      <c r="BM141" s="200">
        <v>85</v>
      </c>
      <c r="BN141" s="200">
        <v>16</v>
      </c>
      <c r="BO141" s="200">
        <v>14</v>
      </c>
      <c r="BP141" s="200">
        <v>2</v>
      </c>
      <c r="BQ141" s="200">
        <v>23</v>
      </c>
      <c r="BR141" s="200">
        <v>4</v>
      </c>
      <c r="BU141" s="200">
        <v>23</v>
      </c>
      <c r="BW141" s="200">
        <v>3</v>
      </c>
      <c r="BX141" s="200">
        <v>103</v>
      </c>
      <c r="BY141" s="200">
        <v>287</v>
      </c>
      <c r="BZ141" s="200">
        <v>75</v>
      </c>
      <c r="CA141" s="200">
        <v>12</v>
      </c>
      <c r="CC141" s="200">
        <v>16</v>
      </c>
      <c r="CE141" s="200">
        <v>133</v>
      </c>
      <c r="CF141" s="200">
        <v>36</v>
      </c>
      <c r="CT141" s="200">
        <v>28</v>
      </c>
      <c r="CX141" s="200">
        <v>6</v>
      </c>
      <c r="DE141" s="200">
        <v>6</v>
      </c>
      <c r="DG141" s="200">
        <v>1</v>
      </c>
      <c r="DR141" s="200">
        <v>13</v>
      </c>
      <c r="DS141" s="200">
        <v>89</v>
      </c>
      <c r="DT141" s="200">
        <v>40</v>
      </c>
      <c r="EE141" s="200">
        <v>152</v>
      </c>
      <c r="EF141" s="200">
        <v>122</v>
      </c>
      <c r="EL141" s="200">
        <v>516</v>
      </c>
      <c r="EO141" s="200">
        <v>20</v>
      </c>
      <c r="EQ141" s="200">
        <v>3</v>
      </c>
      <c r="ER141" s="200">
        <v>39</v>
      </c>
      <c r="ES141" s="200">
        <v>134</v>
      </c>
      <c r="EU141" s="200">
        <v>4</v>
      </c>
      <c r="GD141" s="200">
        <v>3</v>
      </c>
      <c r="HZ141" s="200">
        <v>25</v>
      </c>
      <c r="IA141" s="200">
        <v>22</v>
      </c>
      <c r="IB141" s="200">
        <v>140</v>
      </c>
      <c r="IC141" s="200">
        <v>20</v>
      </c>
      <c r="II141" s="200">
        <v>7</v>
      </c>
      <c r="IL141" s="200">
        <v>161</v>
      </c>
      <c r="IQ141" s="200">
        <v>4</v>
      </c>
      <c r="IR141" s="200">
        <v>38</v>
      </c>
      <c r="IZ141" s="200">
        <v>108</v>
      </c>
      <c r="JB141" s="200">
        <v>37</v>
      </c>
      <c r="JE141" s="200">
        <v>12</v>
      </c>
      <c r="JF141" s="200">
        <v>98</v>
      </c>
      <c r="JG141" s="200">
        <v>9</v>
      </c>
      <c r="JH141" s="200">
        <v>9</v>
      </c>
      <c r="JL141" s="200">
        <v>59</v>
      </c>
      <c r="JP141" s="200">
        <v>815</v>
      </c>
      <c r="JQ141" s="200">
        <v>0</v>
      </c>
      <c r="JR141" s="200">
        <v>1</v>
      </c>
      <c r="JS141" s="200">
        <v>2</v>
      </c>
      <c r="JT141" s="200">
        <v>19</v>
      </c>
      <c r="JU141" s="200">
        <v>15</v>
      </c>
      <c r="JV141" s="200">
        <v>10</v>
      </c>
      <c r="JW141" s="200">
        <v>7</v>
      </c>
      <c r="JX141" s="200">
        <v>83</v>
      </c>
      <c r="JY141" s="200">
        <v>3</v>
      </c>
      <c r="JZ141" s="200">
        <v>2</v>
      </c>
      <c r="KC141" s="200">
        <v>15</v>
      </c>
      <c r="KH141" s="200">
        <v>1</v>
      </c>
      <c r="KM141" s="200">
        <v>26</v>
      </c>
      <c r="KN141" s="200">
        <v>8</v>
      </c>
      <c r="KO141" s="200">
        <v>2</v>
      </c>
      <c r="KP141" s="200">
        <v>26</v>
      </c>
      <c r="KS141" s="200">
        <v>30</v>
      </c>
      <c r="KT141" s="200">
        <v>16</v>
      </c>
      <c r="KU141" s="200">
        <v>69</v>
      </c>
      <c r="KV141" s="200">
        <v>1</v>
      </c>
      <c r="KW141" s="200">
        <v>20</v>
      </c>
      <c r="KX141" s="200">
        <v>5</v>
      </c>
      <c r="LA141" s="200">
        <v>27</v>
      </c>
      <c r="LB141" s="200">
        <v>8</v>
      </c>
      <c r="LC141" s="200">
        <v>1</v>
      </c>
      <c r="LD141" s="200">
        <v>5</v>
      </c>
      <c r="LE141" s="200">
        <v>95</v>
      </c>
      <c r="LF141" s="200">
        <v>50</v>
      </c>
      <c r="LH141" s="200">
        <v>8</v>
      </c>
      <c r="LI141" s="200">
        <v>3</v>
      </c>
      <c r="LJ141" s="200">
        <v>20</v>
      </c>
      <c r="LK141" s="200">
        <v>63</v>
      </c>
      <c r="LL141" s="200">
        <v>55</v>
      </c>
      <c r="LM141" s="200">
        <v>20</v>
      </c>
      <c r="LN141" s="200">
        <v>2</v>
      </c>
      <c r="LO141" s="200">
        <v>0</v>
      </c>
      <c r="LP141" s="200">
        <v>125</v>
      </c>
      <c r="LQ141" s="200">
        <v>27</v>
      </c>
      <c r="LT141" s="200">
        <v>300</v>
      </c>
      <c r="LU141" s="200">
        <v>1</v>
      </c>
      <c r="LV141" s="200">
        <v>5</v>
      </c>
      <c r="LW141" s="200">
        <v>20</v>
      </c>
      <c r="LX141" s="200">
        <v>13</v>
      </c>
      <c r="LZ141" s="200">
        <v>6</v>
      </c>
      <c r="MA141" s="200">
        <v>21</v>
      </c>
      <c r="MB141" s="200">
        <v>8</v>
      </c>
      <c r="MC141" s="200">
        <v>12</v>
      </c>
      <c r="MT141" s="200">
        <v>0</v>
      </c>
      <c r="MU141" s="200">
        <v>1</v>
      </c>
      <c r="MV141" s="200">
        <v>0</v>
      </c>
      <c r="MW141" s="200">
        <v>1</v>
      </c>
      <c r="NA141" s="200">
        <v>1</v>
      </c>
      <c r="NB141" s="200">
        <v>5</v>
      </c>
      <c r="NC141" s="200">
        <v>6</v>
      </c>
      <c r="ND141" s="200">
        <v>9</v>
      </c>
      <c r="NE141" s="200">
        <v>0</v>
      </c>
      <c r="NF141" s="200">
        <v>5</v>
      </c>
      <c r="NG141" s="200">
        <v>4</v>
      </c>
      <c r="NH141" s="200">
        <v>11</v>
      </c>
      <c r="NI141" s="200">
        <v>2</v>
      </c>
      <c r="NP141" s="200">
        <v>2</v>
      </c>
      <c r="NT141" s="200">
        <v>31</v>
      </c>
      <c r="NW141" s="200">
        <v>5</v>
      </c>
      <c r="NZ141" s="200">
        <v>31</v>
      </c>
      <c r="OB141" s="201">
        <v>6096</v>
      </c>
      <c r="OC141" s="200">
        <v>2983</v>
      </c>
      <c r="OD141" s="200">
        <v>156</v>
      </c>
      <c r="OE141" s="200">
        <v>1987</v>
      </c>
      <c r="OF141" s="200">
        <v>5125</v>
      </c>
      <c r="OG141" s="201">
        <v>11222</v>
      </c>
    </row>
    <row r="142" spans="1:397" ht="12.75" customHeight="1">
      <c r="A142" s="209">
        <v>335210</v>
      </c>
      <c r="B142" s="23" t="s">
        <v>271</v>
      </c>
      <c r="Q142" s="200">
        <v>0</v>
      </c>
      <c r="U142" s="200">
        <v>15</v>
      </c>
      <c r="X142" s="200">
        <v>15</v>
      </c>
      <c r="Y142" s="200">
        <v>8</v>
      </c>
      <c r="Z142" s="200">
        <v>1</v>
      </c>
      <c r="AA142" s="200">
        <v>2</v>
      </c>
      <c r="AX142" s="200">
        <v>3</v>
      </c>
      <c r="BA142" s="200">
        <v>18</v>
      </c>
      <c r="BC142" s="200">
        <v>100</v>
      </c>
      <c r="BD142" s="200">
        <v>0</v>
      </c>
      <c r="BE142" s="200">
        <v>3</v>
      </c>
      <c r="BF142" s="200">
        <v>1</v>
      </c>
      <c r="BI142" s="200">
        <v>40</v>
      </c>
      <c r="BJ142" s="200">
        <v>5</v>
      </c>
      <c r="BK142" s="200">
        <v>14</v>
      </c>
      <c r="BL142" s="200">
        <v>77</v>
      </c>
      <c r="BM142" s="200">
        <v>2</v>
      </c>
      <c r="BN142" s="200">
        <v>0</v>
      </c>
      <c r="BO142" s="200">
        <v>39</v>
      </c>
      <c r="BP142" s="200">
        <v>2</v>
      </c>
      <c r="BQ142" s="200">
        <v>1</v>
      </c>
      <c r="BR142" s="200">
        <v>1</v>
      </c>
      <c r="BU142" s="200">
        <v>1</v>
      </c>
      <c r="BW142" s="200">
        <v>0</v>
      </c>
      <c r="BX142" s="200">
        <v>13</v>
      </c>
      <c r="BY142" s="200">
        <v>48</v>
      </c>
      <c r="BZ142" s="200">
        <v>7</v>
      </c>
      <c r="CA142" s="200">
        <v>1</v>
      </c>
      <c r="CC142" s="200">
        <v>1</v>
      </c>
      <c r="CF142" s="200">
        <v>1</v>
      </c>
      <c r="CT142" s="200">
        <v>0</v>
      </c>
      <c r="CX142" s="200">
        <v>2</v>
      </c>
      <c r="DE142" s="200">
        <v>2</v>
      </c>
      <c r="DG142" s="200">
        <v>0</v>
      </c>
      <c r="DR142" s="200">
        <v>8</v>
      </c>
      <c r="DS142" s="200">
        <v>26</v>
      </c>
      <c r="DT142" s="200">
        <v>8</v>
      </c>
      <c r="DW142" s="200">
        <v>58</v>
      </c>
      <c r="EC142" s="200">
        <v>18</v>
      </c>
      <c r="EG142" s="200">
        <v>13</v>
      </c>
      <c r="EL142" s="200">
        <v>1</v>
      </c>
      <c r="EM142" s="200">
        <v>335</v>
      </c>
      <c r="EO142" s="200">
        <v>14</v>
      </c>
      <c r="EQ142" s="200">
        <v>0</v>
      </c>
      <c r="ES142" s="200">
        <v>38</v>
      </c>
      <c r="EU142" s="200">
        <v>1</v>
      </c>
      <c r="HZ142" s="200">
        <v>2</v>
      </c>
      <c r="IA142" s="200">
        <v>4</v>
      </c>
      <c r="IB142" s="200">
        <v>143</v>
      </c>
      <c r="IC142" s="200">
        <v>5</v>
      </c>
      <c r="IG142" s="200">
        <v>1</v>
      </c>
      <c r="II142" s="200">
        <v>2</v>
      </c>
      <c r="IL142" s="200">
        <v>14</v>
      </c>
      <c r="IQ142" s="200">
        <v>1</v>
      </c>
      <c r="IR142" s="200">
        <v>286</v>
      </c>
      <c r="IZ142" s="200">
        <v>23</v>
      </c>
      <c r="JB142" s="200">
        <v>0</v>
      </c>
      <c r="JE142" s="200">
        <v>2</v>
      </c>
      <c r="JF142" s="200">
        <v>33</v>
      </c>
      <c r="JG142" s="200">
        <v>4</v>
      </c>
      <c r="JH142" s="200">
        <v>2</v>
      </c>
      <c r="JL142" s="200">
        <v>41</v>
      </c>
      <c r="JN142" s="200">
        <v>26</v>
      </c>
      <c r="JP142" s="200">
        <v>228</v>
      </c>
      <c r="JQ142" s="200">
        <v>0</v>
      </c>
      <c r="JR142" s="200">
        <v>0</v>
      </c>
      <c r="JS142" s="200">
        <v>0</v>
      </c>
      <c r="JT142" s="200">
        <v>0</v>
      </c>
      <c r="JU142" s="200">
        <v>4</v>
      </c>
      <c r="JV142" s="200">
        <v>11</v>
      </c>
      <c r="JW142" s="200">
        <v>3</v>
      </c>
      <c r="JX142" s="200">
        <v>33</v>
      </c>
      <c r="JY142" s="200">
        <v>1</v>
      </c>
      <c r="JZ142" s="200">
        <v>0</v>
      </c>
      <c r="KC142" s="200">
        <v>4</v>
      </c>
      <c r="KH142" s="200">
        <v>0</v>
      </c>
      <c r="KM142" s="200">
        <v>8</v>
      </c>
      <c r="KN142" s="200">
        <v>2</v>
      </c>
      <c r="KO142" s="200">
        <v>0</v>
      </c>
      <c r="KP142" s="200">
        <v>2</v>
      </c>
      <c r="KS142" s="200">
        <v>12</v>
      </c>
      <c r="KT142" s="200">
        <v>14</v>
      </c>
      <c r="KU142" s="200">
        <v>10</v>
      </c>
      <c r="KV142" s="200">
        <v>0</v>
      </c>
      <c r="KW142" s="200">
        <v>14</v>
      </c>
      <c r="KX142" s="200">
        <v>6</v>
      </c>
      <c r="LA142" s="200">
        <v>5</v>
      </c>
      <c r="LB142" s="200">
        <v>1</v>
      </c>
      <c r="LC142" s="200">
        <v>0</v>
      </c>
      <c r="LD142" s="200">
        <v>2</v>
      </c>
      <c r="LE142" s="200">
        <v>6</v>
      </c>
      <c r="LF142" s="200">
        <v>13</v>
      </c>
      <c r="LH142" s="200">
        <v>1</v>
      </c>
      <c r="LI142" s="200">
        <v>0</v>
      </c>
      <c r="LJ142" s="200">
        <v>5</v>
      </c>
      <c r="LK142" s="200">
        <v>12</v>
      </c>
      <c r="LL142" s="200">
        <v>9</v>
      </c>
      <c r="LM142" s="200">
        <v>6</v>
      </c>
      <c r="LN142" s="200">
        <v>0</v>
      </c>
      <c r="LO142" s="200">
        <v>0</v>
      </c>
      <c r="LP142" s="200">
        <v>48</v>
      </c>
      <c r="LQ142" s="200">
        <v>2</v>
      </c>
      <c r="LT142" s="200">
        <v>111</v>
      </c>
      <c r="LU142" s="200">
        <v>0</v>
      </c>
      <c r="LV142" s="200">
        <v>1</v>
      </c>
      <c r="LW142" s="200">
        <v>7</v>
      </c>
      <c r="LX142" s="200">
        <v>3</v>
      </c>
      <c r="LZ142" s="200">
        <v>2</v>
      </c>
      <c r="MA142" s="200">
        <v>3</v>
      </c>
      <c r="MB142" s="200">
        <v>2</v>
      </c>
      <c r="MC142" s="200">
        <v>2</v>
      </c>
      <c r="MU142" s="200">
        <v>0</v>
      </c>
      <c r="MW142" s="200">
        <v>0</v>
      </c>
      <c r="NB142" s="200">
        <v>1</v>
      </c>
      <c r="NC142" s="200">
        <v>1</v>
      </c>
      <c r="ND142" s="200">
        <v>2</v>
      </c>
      <c r="NE142" s="200">
        <v>0</v>
      </c>
      <c r="NF142" s="200">
        <v>1</v>
      </c>
      <c r="NG142" s="200">
        <v>1</v>
      </c>
      <c r="NH142" s="200">
        <v>2</v>
      </c>
      <c r="NI142" s="200">
        <v>0</v>
      </c>
      <c r="NP142" s="200">
        <v>0</v>
      </c>
      <c r="NT142" s="200">
        <v>22</v>
      </c>
      <c r="NW142" s="200">
        <v>1</v>
      </c>
      <c r="NZ142" s="200">
        <v>9</v>
      </c>
      <c r="OB142" s="201">
        <v>2168</v>
      </c>
      <c r="OC142" s="200">
        <v>1060</v>
      </c>
      <c r="OD142" s="200">
        <v>52</v>
      </c>
      <c r="OE142" s="200">
        <v>304</v>
      </c>
      <c r="OF142" s="200">
        <v>1415</v>
      </c>
      <c r="OG142" s="201">
        <v>3584</v>
      </c>
    </row>
    <row r="143" spans="1:397" ht="12.75" customHeight="1">
      <c r="A143" s="209">
        <v>335221</v>
      </c>
      <c r="B143" s="23" t="s">
        <v>272</v>
      </c>
      <c r="Q143" s="200">
        <v>1</v>
      </c>
      <c r="X143" s="200">
        <v>17</v>
      </c>
      <c r="Y143" s="200">
        <v>24</v>
      </c>
      <c r="Z143" s="200">
        <v>2</v>
      </c>
      <c r="AA143" s="200">
        <v>6</v>
      </c>
      <c r="AX143" s="200">
        <v>2</v>
      </c>
      <c r="BA143" s="200">
        <v>36</v>
      </c>
      <c r="BC143" s="200">
        <v>466</v>
      </c>
      <c r="BE143" s="200">
        <v>76</v>
      </c>
      <c r="BF143" s="200">
        <v>20</v>
      </c>
      <c r="BI143" s="200">
        <v>19</v>
      </c>
      <c r="BJ143" s="200">
        <v>23</v>
      </c>
      <c r="BK143" s="200">
        <v>27</v>
      </c>
      <c r="BL143" s="200">
        <v>98</v>
      </c>
      <c r="BM143" s="200">
        <v>3</v>
      </c>
      <c r="BN143" s="200">
        <v>35</v>
      </c>
      <c r="BO143" s="200">
        <v>404</v>
      </c>
      <c r="BP143" s="200">
        <v>9</v>
      </c>
      <c r="BQ143" s="200">
        <v>13</v>
      </c>
      <c r="BR143" s="200">
        <v>4</v>
      </c>
      <c r="BU143" s="200">
        <v>16</v>
      </c>
      <c r="BV143" s="200">
        <v>0</v>
      </c>
      <c r="BW143" s="200">
        <v>2</v>
      </c>
      <c r="BX143" s="200">
        <v>59</v>
      </c>
      <c r="BY143" s="200">
        <v>106</v>
      </c>
      <c r="BZ143" s="200">
        <v>40</v>
      </c>
      <c r="CA143" s="200">
        <v>12</v>
      </c>
      <c r="CC143" s="200">
        <v>12</v>
      </c>
      <c r="CF143" s="200">
        <v>14</v>
      </c>
      <c r="CT143" s="200">
        <v>1</v>
      </c>
      <c r="CX143" s="200">
        <v>1</v>
      </c>
      <c r="DE143" s="200">
        <v>2</v>
      </c>
      <c r="DG143" s="200">
        <v>0</v>
      </c>
      <c r="DR143" s="200">
        <v>15</v>
      </c>
      <c r="DS143" s="200">
        <v>50</v>
      </c>
      <c r="DT143" s="200">
        <v>3</v>
      </c>
      <c r="DW143" s="200">
        <v>169</v>
      </c>
      <c r="EC143" s="200">
        <v>57</v>
      </c>
      <c r="EH143" s="200">
        <v>6</v>
      </c>
      <c r="EL143" s="200">
        <v>2</v>
      </c>
      <c r="EM143" s="200">
        <v>103</v>
      </c>
      <c r="EO143" s="200">
        <v>62</v>
      </c>
      <c r="ES143" s="200">
        <v>69</v>
      </c>
      <c r="EU143" s="200">
        <v>1</v>
      </c>
      <c r="HZ143" s="200">
        <v>1</v>
      </c>
      <c r="IA143" s="200">
        <v>3</v>
      </c>
      <c r="IB143" s="200">
        <v>106</v>
      </c>
      <c r="IC143" s="200">
        <v>5</v>
      </c>
      <c r="II143" s="200">
        <v>5</v>
      </c>
      <c r="IL143" s="200">
        <v>13</v>
      </c>
      <c r="IQ143" s="200">
        <v>1</v>
      </c>
      <c r="IR143" s="200">
        <v>34</v>
      </c>
      <c r="IZ143" s="200">
        <v>119</v>
      </c>
      <c r="JB143" s="200">
        <v>1</v>
      </c>
      <c r="JE143" s="200">
        <v>2</v>
      </c>
      <c r="JF143" s="200">
        <v>26</v>
      </c>
      <c r="JG143" s="200">
        <v>3</v>
      </c>
      <c r="JH143" s="200">
        <v>2</v>
      </c>
      <c r="JI143" s="200">
        <v>0</v>
      </c>
      <c r="JJ143" s="200">
        <v>0</v>
      </c>
      <c r="JL143" s="200">
        <v>73</v>
      </c>
      <c r="JN143" s="200">
        <v>37</v>
      </c>
      <c r="JO143" s="200">
        <v>0</v>
      </c>
      <c r="JP143" s="200">
        <v>268</v>
      </c>
      <c r="JQ143" s="200">
        <v>0</v>
      </c>
      <c r="JR143" s="200">
        <v>0</v>
      </c>
      <c r="JS143" s="200">
        <v>0</v>
      </c>
      <c r="JT143" s="200">
        <v>1</v>
      </c>
      <c r="JU143" s="200">
        <v>4</v>
      </c>
      <c r="JV143" s="200">
        <v>10</v>
      </c>
      <c r="JW143" s="200">
        <v>1</v>
      </c>
      <c r="JX143" s="200">
        <v>54</v>
      </c>
      <c r="JY143" s="200">
        <v>0</v>
      </c>
      <c r="JZ143" s="200">
        <v>0</v>
      </c>
      <c r="KC143" s="200">
        <v>3</v>
      </c>
      <c r="KH143" s="200">
        <v>0</v>
      </c>
      <c r="KM143" s="200">
        <v>4</v>
      </c>
      <c r="KN143" s="200">
        <v>1</v>
      </c>
      <c r="KO143" s="200">
        <v>0</v>
      </c>
      <c r="KP143" s="200">
        <v>1</v>
      </c>
      <c r="KS143" s="200">
        <v>7</v>
      </c>
      <c r="KT143" s="200">
        <v>9</v>
      </c>
      <c r="KU143" s="200">
        <v>15</v>
      </c>
      <c r="KV143" s="200">
        <v>0</v>
      </c>
      <c r="KW143" s="200">
        <v>12</v>
      </c>
      <c r="KX143" s="200">
        <v>5</v>
      </c>
      <c r="LA143" s="200">
        <v>5</v>
      </c>
      <c r="LB143" s="200">
        <v>2</v>
      </c>
      <c r="LC143" s="200">
        <v>0</v>
      </c>
      <c r="LD143" s="200">
        <v>2</v>
      </c>
      <c r="LE143" s="200">
        <v>14</v>
      </c>
      <c r="LF143" s="200">
        <v>7</v>
      </c>
      <c r="LH143" s="200">
        <v>0</v>
      </c>
      <c r="LI143" s="200">
        <v>0</v>
      </c>
      <c r="LJ143" s="200">
        <v>1</v>
      </c>
      <c r="LK143" s="200">
        <v>13</v>
      </c>
      <c r="LL143" s="200">
        <v>12</v>
      </c>
      <c r="LM143" s="200">
        <v>5</v>
      </c>
      <c r="LN143" s="200">
        <v>0</v>
      </c>
      <c r="LO143" s="200">
        <v>0</v>
      </c>
      <c r="LP143" s="200">
        <v>28</v>
      </c>
      <c r="LQ143" s="200">
        <v>3</v>
      </c>
      <c r="LT143" s="200">
        <v>80</v>
      </c>
      <c r="LU143" s="200">
        <v>0</v>
      </c>
      <c r="LV143" s="200">
        <v>6</v>
      </c>
      <c r="LW143" s="200">
        <v>10</v>
      </c>
      <c r="LX143" s="200">
        <v>14</v>
      </c>
      <c r="LZ143" s="200">
        <v>7</v>
      </c>
      <c r="MA143" s="200">
        <v>8</v>
      </c>
      <c r="MB143" s="200">
        <v>8</v>
      </c>
      <c r="MC143" s="200">
        <v>6</v>
      </c>
      <c r="MU143" s="200">
        <v>0</v>
      </c>
      <c r="MW143" s="200">
        <v>0</v>
      </c>
      <c r="NB143" s="200">
        <v>0</v>
      </c>
      <c r="NC143" s="200">
        <v>0</v>
      </c>
      <c r="ND143" s="200">
        <v>1</v>
      </c>
      <c r="NE143" s="200">
        <v>0</v>
      </c>
      <c r="NF143" s="200">
        <v>2</v>
      </c>
      <c r="NG143" s="200">
        <v>1</v>
      </c>
      <c r="NH143" s="200">
        <v>5</v>
      </c>
      <c r="NI143" s="200">
        <v>1</v>
      </c>
      <c r="NT143" s="200">
        <v>6</v>
      </c>
      <c r="NW143" s="200">
        <v>3</v>
      </c>
      <c r="NZ143" s="200">
        <v>11</v>
      </c>
      <c r="OB143" s="201">
        <v>3172</v>
      </c>
      <c r="OC143" s="200">
        <v>893</v>
      </c>
      <c r="OD143" s="200">
        <v>20</v>
      </c>
      <c r="OE143" s="200">
        <v>590</v>
      </c>
      <c r="OF143" s="200">
        <v>1503</v>
      </c>
      <c r="OG143" s="201">
        <v>4676</v>
      </c>
    </row>
    <row r="144" spans="1:397" ht="12.75" customHeight="1">
      <c r="A144" s="209">
        <v>335222</v>
      </c>
      <c r="B144" s="23" t="s">
        <v>273</v>
      </c>
      <c r="Q144" s="200">
        <v>1</v>
      </c>
      <c r="X144" s="200">
        <v>19</v>
      </c>
      <c r="Y144" s="200">
        <v>14</v>
      </c>
      <c r="Z144" s="200">
        <v>1</v>
      </c>
      <c r="AA144" s="200">
        <v>7</v>
      </c>
      <c r="AX144" s="200">
        <v>1</v>
      </c>
      <c r="BA144" s="200">
        <v>30</v>
      </c>
      <c r="BC144" s="200">
        <v>389</v>
      </c>
      <c r="BE144" s="200">
        <v>40</v>
      </c>
      <c r="BF144" s="200">
        <v>38</v>
      </c>
      <c r="BI144" s="200">
        <v>80</v>
      </c>
      <c r="BJ144" s="200">
        <v>77</v>
      </c>
      <c r="BK144" s="200">
        <v>3</v>
      </c>
      <c r="BL144" s="200">
        <v>17</v>
      </c>
      <c r="BM144" s="200">
        <v>3</v>
      </c>
      <c r="BN144" s="200">
        <v>64</v>
      </c>
      <c r="BO144" s="200">
        <v>272</v>
      </c>
      <c r="BP144" s="200">
        <v>3</v>
      </c>
      <c r="BQ144" s="200">
        <v>13</v>
      </c>
      <c r="BR144" s="200">
        <v>4</v>
      </c>
      <c r="BU144" s="200">
        <v>4</v>
      </c>
      <c r="BW144" s="200">
        <v>2</v>
      </c>
      <c r="BX144" s="200">
        <v>15</v>
      </c>
      <c r="BY144" s="200">
        <v>95</v>
      </c>
      <c r="BZ144" s="200">
        <v>39</v>
      </c>
      <c r="CA144" s="200">
        <v>12</v>
      </c>
      <c r="CC144" s="200">
        <v>10</v>
      </c>
      <c r="CF144" s="200">
        <v>13</v>
      </c>
      <c r="CT144" s="200">
        <v>242</v>
      </c>
      <c r="CX144" s="200">
        <v>1</v>
      </c>
      <c r="DE144" s="200">
        <v>1</v>
      </c>
      <c r="DG144" s="200">
        <v>0</v>
      </c>
      <c r="DR144" s="200">
        <v>16</v>
      </c>
      <c r="DS144" s="200">
        <v>35</v>
      </c>
      <c r="DT144" s="200">
        <v>4</v>
      </c>
      <c r="DW144" s="200">
        <v>77</v>
      </c>
      <c r="EC144" s="200">
        <v>25</v>
      </c>
      <c r="EE144" s="200">
        <v>0</v>
      </c>
      <c r="EI144" s="200">
        <v>9</v>
      </c>
      <c r="EL144" s="200">
        <v>2</v>
      </c>
      <c r="EM144" s="200">
        <v>249</v>
      </c>
      <c r="EO144" s="200">
        <v>66</v>
      </c>
      <c r="ES144" s="200">
        <v>71</v>
      </c>
      <c r="EU144" s="200">
        <v>1</v>
      </c>
      <c r="HZ144" s="200">
        <v>1</v>
      </c>
      <c r="IA144" s="200">
        <v>3</v>
      </c>
      <c r="IB144" s="200">
        <v>66</v>
      </c>
      <c r="IC144" s="200">
        <v>3</v>
      </c>
      <c r="IG144" s="200">
        <v>0</v>
      </c>
      <c r="II144" s="200">
        <v>2</v>
      </c>
      <c r="IL144" s="200">
        <v>7</v>
      </c>
      <c r="IQ144" s="200">
        <v>0</v>
      </c>
      <c r="IR144" s="200">
        <v>218</v>
      </c>
      <c r="IZ144" s="200">
        <v>77</v>
      </c>
      <c r="JB144" s="200">
        <v>0</v>
      </c>
      <c r="JE144" s="200">
        <v>1</v>
      </c>
      <c r="JF144" s="200">
        <v>180</v>
      </c>
      <c r="JG144" s="200">
        <v>23</v>
      </c>
      <c r="JH144" s="200">
        <v>11</v>
      </c>
      <c r="JI144" s="200">
        <v>0</v>
      </c>
      <c r="JJ144" s="200">
        <v>0</v>
      </c>
      <c r="JL144" s="200">
        <v>43</v>
      </c>
      <c r="JN144" s="200">
        <v>27</v>
      </c>
      <c r="JO144" s="200">
        <v>40</v>
      </c>
      <c r="JP144" s="200">
        <v>353</v>
      </c>
      <c r="JQ144" s="200">
        <v>0</v>
      </c>
      <c r="JR144" s="200">
        <v>0</v>
      </c>
      <c r="JS144" s="200">
        <v>0</v>
      </c>
      <c r="JT144" s="200">
        <v>1</v>
      </c>
      <c r="JU144" s="200">
        <v>5</v>
      </c>
      <c r="JV144" s="200">
        <v>12</v>
      </c>
      <c r="JW144" s="200">
        <v>1</v>
      </c>
      <c r="JX144" s="200">
        <v>56</v>
      </c>
      <c r="JY144" s="200">
        <v>0</v>
      </c>
      <c r="JZ144" s="200">
        <v>0</v>
      </c>
      <c r="KC144" s="200">
        <v>5</v>
      </c>
      <c r="KH144" s="200">
        <v>0</v>
      </c>
      <c r="KM144" s="200">
        <v>2</v>
      </c>
      <c r="KN144" s="200">
        <v>0</v>
      </c>
      <c r="KO144" s="200">
        <v>0</v>
      </c>
      <c r="KP144" s="200">
        <v>2</v>
      </c>
      <c r="KS144" s="200">
        <v>3</v>
      </c>
      <c r="KT144" s="200">
        <v>5</v>
      </c>
      <c r="KU144" s="200">
        <v>2</v>
      </c>
      <c r="KV144" s="200">
        <v>0</v>
      </c>
      <c r="KW144" s="200">
        <v>8</v>
      </c>
      <c r="KX144" s="200">
        <v>3</v>
      </c>
      <c r="LA144" s="200">
        <v>7</v>
      </c>
      <c r="LB144" s="200">
        <v>2</v>
      </c>
      <c r="LC144" s="200">
        <v>0</v>
      </c>
      <c r="LD144" s="200">
        <v>1</v>
      </c>
      <c r="LE144" s="200">
        <v>3</v>
      </c>
      <c r="LF144" s="200">
        <v>7</v>
      </c>
      <c r="LH144" s="200">
        <v>0</v>
      </c>
      <c r="LI144" s="200">
        <v>0</v>
      </c>
      <c r="LJ144" s="200">
        <v>1</v>
      </c>
      <c r="LK144" s="200">
        <v>3</v>
      </c>
      <c r="LL144" s="200">
        <v>1</v>
      </c>
      <c r="LM144" s="200">
        <v>6</v>
      </c>
      <c r="LN144" s="200">
        <v>1</v>
      </c>
      <c r="LO144" s="200">
        <v>0</v>
      </c>
      <c r="LP144" s="200">
        <v>8</v>
      </c>
      <c r="LQ144" s="200">
        <v>2</v>
      </c>
      <c r="LT144" s="200">
        <v>125</v>
      </c>
      <c r="LU144" s="200">
        <v>0</v>
      </c>
      <c r="LV144" s="200">
        <v>0</v>
      </c>
      <c r="LW144" s="200">
        <v>1</v>
      </c>
      <c r="LX144" s="200">
        <v>0</v>
      </c>
      <c r="LZ144" s="200">
        <v>0</v>
      </c>
      <c r="MA144" s="200">
        <v>9</v>
      </c>
      <c r="MB144" s="200">
        <v>0</v>
      </c>
      <c r="MC144" s="200">
        <v>3</v>
      </c>
      <c r="MU144" s="200">
        <v>0</v>
      </c>
      <c r="MW144" s="200">
        <v>0</v>
      </c>
      <c r="NA144" s="200">
        <v>0</v>
      </c>
      <c r="NB144" s="200">
        <v>0</v>
      </c>
      <c r="NC144" s="200">
        <v>0</v>
      </c>
      <c r="ND144" s="200">
        <v>0</v>
      </c>
      <c r="NE144" s="200">
        <v>0</v>
      </c>
      <c r="NF144" s="200">
        <v>3</v>
      </c>
      <c r="NG144" s="200">
        <v>1</v>
      </c>
      <c r="NH144" s="200">
        <v>5</v>
      </c>
      <c r="NI144" s="200">
        <v>1</v>
      </c>
      <c r="NP144" s="200">
        <v>0</v>
      </c>
      <c r="NT144" s="200">
        <v>5</v>
      </c>
      <c r="NW144" s="200">
        <v>2</v>
      </c>
      <c r="NZ144" s="200">
        <v>14</v>
      </c>
      <c r="OB144" s="201">
        <v>3441</v>
      </c>
      <c r="OC144" s="200">
        <v>959</v>
      </c>
      <c r="OD144" s="200">
        <v>18</v>
      </c>
      <c r="OE144" s="200">
        <v>1359</v>
      </c>
      <c r="OF144" s="200">
        <v>2335</v>
      </c>
      <c r="OG144" s="201">
        <v>5776</v>
      </c>
    </row>
    <row r="145" spans="1:397" ht="12.75" customHeight="1">
      <c r="A145" s="209">
        <v>335224</v>
      </c>
      <c r="B145" s="23" t="s">
        <v>274</v>
      </c>
      <c r="Q145" s="200">
        <v>1</v>
      </c>
      <c r="X145" s="200">
        <v>21</v>
      </c>
      <c r="Y145" s="200">
        <v>24</v>
      </c>
      <c r="Z145" s="200">
        <v>4</v>
      </c>
      <c r="AA145" s="200">
        <v>4</v>
      </c>
      <c r="BA145" s="200">
        <v>8</v>
      </c>
      <c r="BC145" s="200">
        <v>326</v>
      </c>
      <c r="BE145" s="200">
        <v>25</v>
      </c>
      <c r="BF145" s="200">
        <v>0</v>
      </c>
      <c r="BI145" s="200">
        <v>1</v>
      </c>
      <c r="BJ145" s="200">
        <v>1</v>
      </c>
      <c r="BK145" s="200">
        <v>44</v>
      </c>
      <c r="BL145" s="200">
        <v>24</v>
      </c>
      <c r="BM145" s="200">
        <v>9</v>
      </c>
      <c r="BN145" s="200">
        <v>3</v>
      </c>
      <c r="BO145" s="200">
        <v>95</v>
      </c>
      <c r="BP145" s="200">
        <v>4</v>
      </c>
      <c r="BQ145" s="200">
        <v>13</v>
      </c>
      <c r="BR145" s="200">
        <v>3</v>
      </c>
      <c r="BU145" s="200">
        <v>3</v>
      </c>
      <c r="BW145" s="200">
        <v>2</v>
      </c>
      <c r="BX145" s="200">
        <v>11</v>
      </c>
      <c r="BY145" s="200">
        <v>47</v>
      </c>
      <c r="BZ145" s="200">
        <v>27</v>
      </c>
      <c r="CA145" s="200">
        <v>14</v>
      </c>
      <c r="CC145" s="200">
        <v>12</v>
      </c>
      <c r="CF145" s="200">
        <v>13</v>
      </c>
      <c r="CT145" s="200">
        <v>1</v>
      </c>
      <c r="DE145" s="200">
        <v>0</v>
      </c>
      <c r="DG145" s="200">
        <v>0</v>
      </c>
      <c r="DR145" s="200">
        <v>8</v>
      </c>
      <c r="DS145" s="200">
        <v>43</v>
      </c>
      <c r="DT145" s="200">
        <v>0</v>
      </c>
      <c r="DW145" s="200">
        <v>96</v>
      </c>
      <c r="EC145" s="200">
        <v>40</v>
      </c>
      <c r="EL145" s="200">
        <v>1</v>
      </c>
      <c r="EM145" s="200">
        <v>494</v>
      </c>
      <c r="EO145" s="200">
        <v>47</v>
      </c>
      <c r="ES145" s="200">
        <v>109</v>
      </c>
      <c r="EU145" s="200">
        <v>1</v>
      </c>
      <c r="IB145" s="200">
        <v>55</v>
      </c>
      <c r="IC145" s="200">
        <v>1</v>
      </c>
      <c r="II145" s="200">
        <v>3</v>
      </c>
      <c r="IR145" s="200">
        <v>126</v>
      </c>
      <c r="IZ145" s="200">
        <v>99</v>
      </c>
      <c r="JF145" s="200">
        <v>138</v>
      </c>
      <c r="JG145" s="200">
        <v>18</v>
      </c>
      <c r="JH145" s="200">
        <v>9</v>
      </c>
      <c r="JL145" s="200">
        <v>0</v>
      </c>
      <c r="JN145" s="200">
        <v>65</v>
      </c>
      <c r="JP145" s="200">
        <v>291</v>
      </c>
      <c r="JQ145" s="200">
        <v>0</v>
      </c>
      <c r="JR145" s="200">
        <v>0</v>
      </c>
      <c r="JS145" s="200">
        <v>0</v>
      </c>
      <c r="JT145" s="200">
        <v>0</v>
      </c>
      <c r="JU145" s="200">
        <v>5</v>
      </c>
      <c r="JV145" s="200">
        <v>9</v>
      </c>
      <c r="JW145" s="200">
        <v>0</v>
      </c>
      <c r="JX145" s="200">
        <v>37</v>
      </c>
      <c r="JZ145" s="200">
        <v>0</v>
      </c>
      <c r="KC145" s="200">
        <v>4</v>
      </c>
      <c r="KH145" s="200">
        <v>0</v>
      </c>
      <c r="KM145" s="200">
        <v>0</v>
      </c>
      <c r="KN145" s="200">
        <v>0</v>
      </c>
      <c r="KO145" s="200">
        <v>0</v>
      </c>
      <c r="KP145" s="200">
        <v>1</v>
      </c>
      <c r="KS145" s="200">
        <v>28</v>
      </c>
      <c r="KT145" s="200">
        <v>56</v>
      </c>
      <c r="KU145" s="200">
        <v>3</v>
      </c>
      <c r="KW145" s="200">
        <v>40</v>
      </c>
      <c r="KX145" s="200">
        <v>20</v>
      </c>
      <c r="LA145" s="200">
        <v>14</v>
      </c>
      <c r="LB145" s="200">
        <v>1</v>
      </c>
      <c r="LC145" s="200">
        <v>0</v>
      </c>
      <c r="LD145" s="200">
        <v>3</v>
      </c>
      <c r="LF145" s="200">
        <v>5</v>
      </c>
      <c r="LI145" s="200">
        <v>0</v>
      </c>
      <c r="LJ145" s="200">
        <v>1</v>
      </c>
      <c r="LK145" s="200">
        <v>4</v>
      </c>
      <c r="LL145" s="200">
        <v>2</v>
      </c>
      <c r="LM145" s="200">
        <v>3</v>
      </c>
      <c r="LN145" s="200">
        <v>0</v>
      </c>
      <c r="LO145" s="200">
        <v>0</v>
      </c>
      <c r="LP145" s="200">
        <v>4</v>
      </c>
      <c r="LQ145" s="200">
        <v>1</v>
      </c>
      <c r="LT145" s="200">
        <v>102</v>
      </c>
      <c r="LU145" s="200">
        <v>0</v>
      </c>
      <c r="LV145" s="200">
        <v>14</v>
      </c>
      <c r="LW145" s="200">
        <v>25</v>
      </c>
      <c r="LX145" s="200">
        <v>29</v>
      </c>
      <c r="LZ145" s="200">
        <v>17</v>
      </c>
      <c r="MA145" s="200">
        <v>5</v>
      </c>
      <c r="MB145" s="200">
        <v>21</v>
      </c>
      <c r="MC145" s="200">
        <v>8</v>
      </c>
      <c r="MW145" s="200">
        <v>0</v>
      </c>
      <c r="NC145" s="200">
        <v>0</v>
      </c>
      <c r="NF145" s="200">
        <v>2</v>
      </c>
      <c r="NG145" s="200">
        <v>1</v>
      </c>
      <c r="NH145" s="200">
        <v>3</v>
      </c>
      <c r="NI145" s="200">
        <v>1</v>
      </c>
      <c r="NW145" s="200">
        <v>3</v>
      </c>
      <c r="NZ145" s="200">
        <v>10</v>
      </c>
      <c r="OB145" s="201">
        <v>2865</v>
      </c>
      <c r="OC145" s="200">
        <v>1161</v>
      </c>
      <c r="OD145" s="200">
        <v>9</v>
      </c>
      <c r="OE145" s="200">
        <v>208</v>
      </c>
      <c r="OF145" s="200">
        <v>1378</v>
      </c>
      <c r="OG145" s="201">
        <v>4243</v>
      </c>
    </row>
    <row r="146" spans="1:397" ht="12.75" customHeight="1">
      <c r="A146" s="209">
        <v>335228</v>
      </c>
      <c r="B146" s="23" t="s">
        <v>275</v>
      </c>
      <c r="Q146" s="200">
        <v>0</v>
      </c>
      <c r="U146" s="200">
        <v>7</v>
      </c>
      <c r="X146" s="200">
        <v>6</v>
      </c>
      <c r="Y146" s="200">
        <v>6</v>
      </c>
      <c r="Z146" s="200">
        <v>3</v>
      </c>
      <c r="AA146" s="200">
        <v>8</v>
      </c>
      <c r="AX146" s="200">
        <v>2</v>
      </c>
      <c r="BA146" s="200">
        <v>47</v>
      </c>
      <c r="BC146" s="200">
        <v>392</v>
      </c>
      <c r="BE146" s="200">
        <v>9</v>
      </c>
      <c r="BF146" s="200">
        <v>8</v>
      </c>
      <c r="BI146" s="200">
        <v>24</v>
      </c>
      <c r="BJ146" s="200">
        <v>41</v>
      </c>
      <c r="BK146" s="200">
        <v>10</v>
      </c>
      <c r="BL146" s="200">
        <v>29</v>
      </c>
      <c r="BM146" s="200">
        <v>56</v>
      </c>
      <c r="BN146" s="200">
        <v>7</v>
      </c>
      <c r="BO146" s="200">
        <v>185</v>
      </c>
      <c r="BP146" s="200">
        <v>3</v>
      </c>
      <c r="BQ146" s="200">
        <v>12</v>
      </c>
      <c r="BR146" s="200">
        <v>17</v>
      </c>
      <c r="BU146" s="200">
        <v>4</v>
      </c>
      <c r="BW146" s="200">
        <v>27</v>
      </c>
      <c r="BX146" s="200">
        <v>18</v>
      </c>
      <c r="BY146" s="200">
        <v>87</v>
      </c>
      <c r="BZ146" s="200">
        <v>28</v>
      </c>
      <c r="CA146" s="200">
        <v>11</v>
      </c>
      <c r="CC146" s="200">
        <v>9</v>
      </c>
      <c r="CF146" s="200">
        <v>11</v>
      </c>
      <c r="CT146" s="200">
        <v>1</v>
      </c>
      <c r="CX146" s="200">
        <v>1</v>
      </c>
      <c r="DE146" s="200">
        <v>1</v>
      </c>
      <c r="DG146" s="200">
        <v>0</v>
      </c>
      <c r="DR146" s="200">
        <v>5</v>
      </c>
      <c r="DS146" s="200">
        <v>17</v>
      </c>
      <c r="DT146" s="200">
        <v>2</v>
      </c>
      <c r="DW146" s="200">
        <v>176</v>
      </c>
      <c r="EC146" s="200">
        <v>13</v>
      </c>
      <c r="EK146" s="200">
        <v>12</v>
      </c>
      <c r="EL146" s="200">
        <v>0</v>
      </c>
      <c r="EM146" s="200">
        <v>192</v>
      </c>
      <c r="EO146" s="200">
        <v>13</v>
      </c>
      <c r="ER146" s="200">
        <v>1</v>
      </c>
      <c r="ES146" s="200">
        <v>70</v>
      </c>
      <c r="EU146" s="200">
        <v>0</v>
      </c>
      <c r="HZ146" s="200">
        <v>1</v>
      </c>
      <c r="IA146" s="200">
        <v>3</v>
      </c>
      <c r="IB146" s="200">
        <v>87</v>
      </c>
      <c r="IC146" s="200">
        <v>3</v>
      </c>
      <c r="IG146" s="200">
        <v>1</v>
      </c>
      <c r="II146" s="200">
        <v>1</v>
      </c>
      <c r="IL146" s="200">
        <v>13</v>
      </c>
      <c r="IQ146" s="200">
        <v>0</v>
      </c>
      <c r="IR146" s="200">
        <v>115</v>
      </c>
      <c r="IZ146" s="200">
        <v>66</v>
      </c>
      <c r="JB146" s="200">
        <v>0</v>
      </c>
      <c r="JE146" s="200">
        <v>4</v>
      </c>
      <c r="JF146" s="200">
        <v>43</v>
      </c>
      <c r="JG146" s="200">
        <v>5</v>
      </c>
      <c r="JH146" s="200">
        <v>3</v>
      </c>
      <c r="JL146" s="200">
        <v>125</v>
      </c>
      <c r="JN146" s="200">
        <v>31</v>
      </c>
      <c r="JP146" s="200">
        <v>227</v>
      </c>
      <c r="JQ146" s="200">
        <v>0</v>
      </c>
      <c r="JR146" s="200">
        <v>0</v>
      </c>
      <c r="JS146" s="200">
        <v>0</v>
      </c>
      <c r="JT146" s="200">
        <v>0</v>
      </c>
      <c r="JU146" s="200">
        <v>4</v>
      </c>
      <c r="JV146" s="200">
        <v>11</v>
      </c>
      <c r="JW146" s="200">
        <v>2</v>
      </c>
      <c r="JX146" s="200">
        <v>46</v>
      </c>
      <c r="JY146" s="200">
        <v>0</v>
      </c>
      <c r="JZ146" s="200">
        <v>0</v>
      </c>
      <c r="KC146" s="200">
        <v>3</v>
      </c>
      <c r="KH146" s="200">
        <v>0</v>
      </c>
      <c r="KM146" s="200">
        <v>3</v>
      </c>
      <c r="KN146" s="200">
        <v>1</v>
      </c>
      <c r="KO146" s="200">
        <v>0</v>
      </c>
      <c r="KP146" s="200">
        <v>3</v>
      </c>
      <c r="KS146" s="200">
        <v>1</v>
      </c>
      <c r="KT146" s="200">
        <v>1</v>
      </c>
      <c r="KU146" s="200">
        <v>1</v>
      </c>
      <c r="KV146" s="200">
        <v>0</v>
      </c>
      <c r="KW146" s="200">
        <v>11</v>
      </c>
      <c r="KX146" s="200">
        <v>1</v>
      </c>
      <c r="LA146" s="200">
        <v>5</v>
      </c>
      <c r="LB146" s="200">
        <v>1</v>
      </c>
      <c r="LC146" s="200">
        <v>0</v>
      </c>
      <c r="LD146" s="200">
        <v>1</v>
      </c>
      <c r="LE146" s="200">
        <v>2</v>
      </c>
      <c r="LF146" s="200">
        <v>5</v>
      </c>
      <c r="LH146" s="200">
        <v>3</v>
      </c>
      <c r="LI146" s="200">
        <v>0</v>
      </c>
      <c r="LJ146" s="200">
        <v>1</v>
      </c>
      <c r="LK146" s="200">
        <v>8</v>
      </c>
      <c r="LL146" s="200">
        <v>6</v>
      </c>
      <c r="LM146" s="200">
        <v>4</v>
      </c>
      <c r="LN146" s="200">
        <v>0</v>
      </c>
      <c r="LO146" s="200">
        <v>0</v>
      </c>
      <c r="LP146" s="200">
        <v>15</v>
      </c>
      <c r="LQ146" s="200">
        <v>1</v>
      </c>
      <c r="LT146" s="200">
        <v>70</v>
      </c>
      <c r="LU146" s="200">
        <v>0</v>
      </c>
      <c r="LV146" s="200">
        <v>3</v>
      </c>
      <c r="LW146" s="200">
        <v>6</v>
      </c>
      <c r="LX146" s="200">
        <v>7</v>
      </c>
      <c r="LZ146" s="200">
        <v>4</v>
      </c>
      <c r="MA146" s="200">
        <v>9</v>
      </c>
      <c r="MB146" s="200">
        <v>5</v>
      </c>
      <c r="MC146" s="200">
        <v>6</v>
      </c>
      <c r="MT146" s="200">
        <v>0</v>
      </c>
      <c r="MU146" s="200">
        <v>0</v>
      </c>
      <c r="MV146" s="200">
        <v>0</v>
      </c>
      <c r="MW146" s="200">
        <v>0</v>
      </c>
      <c r="NA146" s="200">
        <v>0</v>
      </c>
      <c r="NB146" s="200">
        <v>0</v>
      </c>
      <c r="NC146" s="200">
        <v>0</v>
      </c>
      <c r="ND146" s="200">
        <v>0</v>
      </c>
      <c r="NE146" s="200">
        <v>0</v>
      </c>
      <c r="NF146" s="200">
        <v>3</v>
      </c>
      <c r="NG146" s="200">
        <v>1</v>
      </c>
      <c r="NH146" s="200">
        <v>6</v>
      </c>
      <c r="NI146" s="200">
        <v>1</v>
      </c>
      <c r="NP146" s="200">
        <v>0</v>
      </c>
      <c r="NT146" s="200">
        <v>2</v>
      </c>
      <c r="NW146" s="200">
        <v>3</v>
      </c>
      <c r="NZ146" s="200">
        <v>11</v>
      </c>
      <c r="OB146" s="201">
        <v>2581</v>
      </c>
      <c r="OC146" s="200">
        <v>781</v>
      </c>
      <c r="OD146" s="200">
        <v>18</v>
      </c>
      <c r="OE146" s="200">
        <v>1192</v>
      </c>
      <c r="OF146" s="200">
        <v>1991</v>
      </c>
      <c r="OG146" s="201">
        <v>4573</v>
      </c>
    </row>
    <row r="147" spans="1:397" ht="12.75" customHeight="1">
      <c r="A147" s="209">
        <v>335311</v>
      </c>
      <c r="B147" s="23" t="s">
        <v>276</v>
      </c>
      <c r="Q147" s="200">
        <v>1</v>
      </c>
      <c r="X147" s="200">
        <v>25</v>
      </c>
      <c r="Y147" s="200">
        <v>30</v>
      </c>
      <c r="Z147" s="200">
        <v>1</v>
      </c>
      <c r="AA147" s="200">
        <v>21</v>
      </c>
      <c r="AQ147" s="200">
        <v>54</v>
      </c>
      <c r="AX147" s="200">
        <v>4</v>
      </c>
      <c r="BC147" s="200">
        <v>622</v>
      </c>
      <c r="BE147" s="200">
        <v>2</v>
      </c>
      <c r="BF147" s="200">
        <v>12</v>
      </c>
      <c r="BI147" s="200">
        <v>762</v>
      </c>
      <c r="BJ147" s="200">
        <v>56</v>
      </c>
      <c r="BK147" s="200">
        <v>8</v>
      </c>
      <c r="BL147" s="200">
        <v>2</v>
      </c>
      <c r="BM147" s="200">
        <v>16</v>
      </c>
      <c r="BN147" s="200">
        <v>6</v>
      </c>
      <c r="BO147" s="200">
        <v>32</v>
      </c>
      <c r="BP147" s="200">
        <v>6</v>
      </c>
      <c r="BQ147" s="200">
        <v>41</v>
      </c>
      <c r="BU147" s="200">
        <v>8</v>
      </c>
      <c r="BW147" s="200">
        <v>3</v>
      </c>
      <c r="BX147" s="200">
        <v>47</v>
      </c>
      <c r="BY147" s="200">
        <v>266</v>
      </c>
      <c r="BZ147" s="200">
        <v>96</v>
      </c>
      <c r="CA147" s="200">
        <v>45</v>
      </c>
      <c r="CC147" s="200">
        <v>24</v>
      </c>
      <c r="CF147" s="200">
        <v>38</v>
      </c>
      <c r="CN147" s="200">
        <v>0</v>
      </c>
      <c r="CX147" s="200">
        <v>5</v>
      </c>
      <c r="DE147" s="200">
        <v>1</v>
      </c>
      <c r="DG147" s="200">
        <v>1</v>
      </c>
      <c r="DR147" s="200">
        <v>63</v>
      </c>
      <c r="DS147" s="200">
        <v>31</v>
      </c>
      <c r="DT147" s="200">
        <v>13</v>
      </c>
      <c r="EE147" s="200">
        <v>0</v>
      </c>
      <c r="EL147" s="200">
        <v>43</v>
      </c>
      <c r="EO147" s="200">
        <v>7</v>
      </c>
      <c r="ER147" s="200">
        <v>73</v>
      </c>
      <c r="ES147" s="200">
        <v>75</v>
      </c>
      <c r="EU147" s="200">
        <v>103</v>
      </c>
      <c r="HZ147" s="200">
        <v>74</v>
      </c>
      <c r="IA147" s="200">
        <v>9</v>
      </c>
      <c r="IB147" s="200">
        <v>47</v>
      </c>
      <c r="IC147" s="200">
        <v>4</v>
      </c>
      <c r="II147" s="200">
        <v>92</v>
      </c>
      <c r="IL147" s="200">
        <v>317</v>
      </c>
      <c r="IQ147" s="200">
        <v>2</v>
      </c>
      <c r="IZ147" s="200">
        <v>85</v>
      </c>
      <c r="JB147" s="200">
        <v>4</v>
      </c>
      <c r="JE147" s="200">
        <v>8</v>
      </c>
      <c r="JF147" s="200">
        <v>14</v>
      </c>
      <c r="JG147" s="200">
        <v>3</v>
      </c>
      <c r="JL147" s="200">
        <v>30</v>
      </c>
      <c r="JP147" s="200">
        <v>378</v>
      </c>
      <c r="JQ147" s="200">
        <v>0</v>
      </c>
      <c r="JR147" s="200">
        <v>1</v>
      </c>
      <c r="JS147" s="200">
        <v>2</v>
      </c>
      <c r="JT147" s="200">
        <v>14</v>
      </c>
      <c r="JU147" s="200">
        <v>5</v>
      </c>
      <c r="JV147" s="200">
        <v>15</v>
      </c>
      <c r="JW147" s="200">
        <v>15</v>
      </c>
      <c r="JX147" s="200">
        <v>64</v>
      </c>
      <c r="JY147" s="200">
        <v>0</v>
      </c>
      <c r="JZ147" s="200">
        <v>4</v>
      </c>
      <c r="KC147" s="200">
        <v>5</v>
      </c>
      <c r="KH147" s="200">
        <v>0</v>
      </c>
      <c r="KM147" s="200">
        <v>6</v>
      </c>
      <c r="KN147" s="200">
        <v>2</v>
      </c>
      <c r="KO147" s="200">
        <v>0</v>
      </c>
      <c r="KP147" s="200">
        <v>6</v>
      </c>
      <c r="KS147" s="200">
        <v>7</v>
      </c>
      <c r="KT147" s="200">
        <v>14</v>
      </c>
      <c r="KU147" s="200">
        <v>16</v>
      </c>
      <c r="KV147" s="200">
        <v>0</v>
      </c>
      <c r="KW147" s="200">
        <v>18</v>
      </c>
      <c r="KX147" s="200">
        <v>5</v>
      </c>
      <c r="LA147" s="200">
        <v>9</v>
      </c>
      <c r="LB147" s="200">
        <v>5</v>
      </c>
      <c r="LC147" s="200">
        <v>1</v>
      </c>
      <c r="LD147" s="200">
        <v>3</v>
      </c>
      <c r="LE147" s="200">
        <v>16</v>
      </c>
      <c r="LF147" s="200">
        <v>19</v>
      </c>
      <c r="LG147" s="200">
        <v>1</v>
      </c>
      <c r="LH147" s="200">
        <v>5</v>
      </c>
      <c r="LI147" s="200">
        <v>1</v>
      </c>
      <c r="LJ147" s="200">
        <v>6</v>
      </c>
      <c r="LK147" s="200">
        <v>19</v>
      </c>
      <c r="LL147" s="200">
        <v>13</v>
      </c>
      <c r="LM147" s="200">
        <v>14</v>
      </c>
      <c r="LN147" s="200">
        <v>1</v>
      </c>
      <c r="LO147" s="200">
        <v>0</v>
      </c>
      <c r="LP147" s="200">
        <v>13</v>
      </c>
      <c r="LQ147" s="200">
        <v>6</v>
      </c>
      <c r="LT147" s="200">
        <v>128</v>
      </c>
      <c r="LU147" s="200">
        <v>1</v>
      </c>
      <c r="LV147" s="200">
        <v>6</v>
      </c>
      <c r="LW147" s="200">
        <v>12</v>
      </c>
      <c r="LX147" s="200">
        <v>14</v>
      </c>
      <c r="LZ147" s="200">
        <v>7</v>
      </c>
      <c r="MA147" s="200">
        <v>25</v>
      </c>
      <c r="MB147" s="200">
        <v>8</v>
      </c>
      <c r="MC147" s="200">
        <v>2</v>
      </c>
      <c r="MU147" s="200">
        <v>0</v>
      </c>
      <c r="MV147" s="200">
        <v>0</v>
      </c>
      <c r="MW147" s="200">
        <v>0</v>
      </c>
      <c r="NA147" s="200">
        <v>0</v>
      </c>
      <c r="NB147" s="200">
        <v>1</v>
      </c>
      <c r="NC147" s="200">
        <v>1</v>
      </c>
      <c r="ND147" s="200">
        <v>2</v>
      </c>
      <c r="NE147" s="200">
        <v>0</v>
      </c>
      <c r="NF147" s="200">
        <v>8</v>
      </c>
      <c r="NG147" s="200">
        <v>3</v>
      </c>
      <c r="NH147" s="200">
        <v>15</v>
      </c>
      <c r="NI147" s="200">
        <v>3</v>
      </c>
      <c r="NP147" s="200">
        <v>0</v>
      </c>
      <c r="NT147" s="200">
        <v>15</v>
      </c>
      <c r="NW147" s="200">
        <v>1</v>
      </c>
      <c r="NZ147" s="200">
        <v>16</v>
      </c>
      <c r="OB147" s="201">
        <v>4312</v>
      </c>
      <c r="OC147" s="200">
        <v>2021</v>
      </c>
      <c r="OD147" s="200">
        <v>44</v>
      </c>
      <c r="OE147" s="200">
        <v>985</v>
      </c>
      <c r="OF147" s="200">
        <v>3051</v>
      </c>
      <c r="OG147" s="201">
        <v>7363</v>
      </c>
    </row>
    <row r="148" spans="1:397" ht="12.75" customHeight="1">
      <c r="A148" s="209">
        <v>335312</v>
      </c>
      <c r="B148" s="23" t="s">
        <v>277</v>
      </c>
      <c r="P148" s="200">
        <v>0</v>
      </c>
      <c r="Q148" s="200">
        <v>0</v>
      </c>
      <c r="S148" s="200">
        <v>9</v>
      </c>
      <c r="X148" s="200">
        <v>42</v>
      </c>
      <c r="Y148" s="200">
        <v>41</v>
      </c>
      <c r="Z148" s="200">
        <v>2</v>
      </c>
      <c r="AA148" s="200">
        <v>20</v>
      </c>
      <c r="AQ148" s="200">
        <v>19</v>
      </c>
      <c r="AX148" s="200">
        <v>10</v>
      </c>
      <c r="BC148" s="200">
        <v>367</v>
      </c>
      <c r="BD148" s="200">
        <v>311</v>
      </c>
      <c r="BE148" s="200">
        <v>60</v>
      </c>
      <c r="BF148" s="200">
        <v>11</v>
      </c>
      <c r="BI148" s="200">
        <v>525</v>
      </c>
      <c r="BJ148" s="200">
        <v>102</v>
      </c>
      <c r="BK148" s="200">
        <v>28</v>
      </c>
      <c r="BL148" s="200">
        <v>53</v>
      </c>
      <c r="BM148" s="200">
        <v>46</v>
      </c>
      <c r="BN148" s="200">
        <v>12</v>
      </c>
      <c r="BO148" s="200">
        <v>362</v>
      </c>
      <c r="BP148" s="200">
        <v>11</v>
      </c>
      <c r="BQ148" s="200">
        <v>18</v>
      </c>
      <c r="BR148" s="200">
        <v>33</v>
      </c>
      <c r="BU148" s="200">
        <v>16</v>
      </c>
      <c r="BV148" s="200">
        <v>0</v>
      </c>
      <c r="BW148" s="200">
        <v>4</v>
      </c>
      <c r="BX148" s="200">
        <v>90</v>
      </c>
      <c r="BY148" s="200">
        <v>358</v>
      </c>
      <c r="BZ148" s="200">
        <v>59</v>
      </c>
      <c r="CA148" s="200">
        <v>11</v>
      </c>
      <c r="CC148" s="200">
        <v>259</v>
      </c>
      <c r="CF148" s="200">
        <v>18</v>
      </c>
      <c r="CN148" s="200">
        <v>4</v>
      </c>
      <c r="CT148" s="200">
        <v>10</v>
      </c>
      <c r="CX148" s="200">
        <v>9</v>
      </c>
      <c r="CZ148" s="200">
        <v>104</v>
      </c>
      <c r="DA148" s="200">
        <v>71</v>
      </c>
      <c r="DB148" s="200">
        <v>700</v>
      </c>
      <c r="DE148" s="200">
        <v>2</v>
      </c>
      <c r="DG148" s="200">
        <v>1</v>
      </c>
      <c r="DR148" s="200">
        <v>76</v>
      </c>
      <c r="DS148" s="200">
        <v>70</v>
      </c>
      <c r="DT148" s="200">
        <v>32</v>
      </c>
      <c r="EE148" s="200">
        <v>2</v>
      </c>
      <c r="EL148" s="200">
        <v>70</v>
      </c>
      <c r="EM148" s="200">
        <v>811</v>
      </c>
      <c r="EO148" s="200">
        <v>204</v>
      </c>
      <c r="ER148" s="200">
        <v>139</v>
      </c>
      <c r="ET148" s="200">
        <v>43</v>
      </c>
      <c r="EU148" s="200">
        <v>53</v>
      </c>
      <c r="FC148" s="200">
        <v>273</v>
      </c>
      <c r="FE148" s="200">
        <v>1</v>
      </c>
      <c r="FF148" s="200">
        <v>1</v>
      </c>
      <c r="FI148" s="200">
        <v>48</v>
      </c>
      <c r="GD148" s="200">
        <v>2</v>
      </c>
      <c r="GM148" s="200">
        <v>117</v>
      </c>
      <c r="HV148" s="200">
        <v>0</v>
      </c>
      <c r="HZ148" s="200">
        <v>6</v>
      </c>
      <c r="IA148" s="200">
        <v>18</v>
      </c>
      <c r="IB148" s="200">
        <v>79</v>
      </c>
      <c r="IC148" s="200">
        <v>8</v>
      </c>
      <c r="IG148" s="200">
        <v>2</v>
      </c>
      <c r="II148" s="200">
        <v>8</v>
      </c>
      <c r="IL148" s="200">
        <v>44</v>
      </c>
      <c r="IQ148" s="200">
        <v>1</v>
      </c>
      <c r="IR148" s="200">
        <v>28</v>
      </c>
      <c r="IZ148" s="200">
        <v>68</v>
      </c>
      <c r="JB148" s="200">
        <v>4</v>
      </c>
      <c r="JE148" s="200">
        <v>4</v>
      </c>
      <c r="JF148" s="200">
        <v>60</v>
      </c>
      <c r="JG148" s="200">
        <v>5</v>
      </c>
      <c r="JH148" s="200">
        <v>3</v>
      </c>
      <c r="JL148" s="200">
        <v>26</v>
      </c>
      <c r="JP148" s="200">
        <v>1013</v>
      </c>
      <c r="JQ148" s="200">
        <v>0</v>
      </c>
      <c r="JR148" s="200">
        <v>1</v>
      </c>
      <c r="JS148" s="200">
        <v>1</v>
      </c>
      <c r="JT148" s="200">
        <v>12</v>
      </c>
      <c r="JU148" s="200">
        <v>10</v>
      </c>
      <c r="JV148" s="200">
        <v>10</v>
      </c>
      <c r="JW148" s="200">
        <v>3</v>
      </c>
      <c r="JX148" s="200">
        <v>123</v>
      </c>
      <c r="JY148" s="200">
        <v>1</v>
      </c>
      <c r="JZ148" s="200">
        <v>1</v>
      </c>
      <c r="KC148" s="200">
        <v>12</v>
      </c>
      <c r="KE148" s="200">
        <v>3</v>
      </c>
      <c r="KH148" s="200">
        <v>0</v>
      </c>
      <c r="KM148" s="200">
        <v>11</v>
      </c>
      <c r="KN148" s="200">
        <v>3</v>
      </c>
      <c r="KO148" s="200">
        <v>1</v>
      </c>
      <c r="KP148" s="200">
        <v>6</v>
      </c>
      <c r="KS148" s="200">
        <v>10</v>
      </c>
      <c r="KT148" s="200">
        <v>28</v>
      </c>
      <c r="KU148" s="200">
        <v>19</v>
      </c>
      <c r="KV148" s="200">
        <v>0</v>
      </c>
      <c r="KW148" s="200">
        <v>21</v>
      </c>
      <c r="KX148" s="200">
        <v>9</v>
      </c>
      <c r="LA148" s="200">
        <v>15</v>
      </c>
      <c r="LB148" s="200">
        <v>6</v>
      </c>
      <c r="LC148" s="200">
        <v>1</v>
      </c>
      <c r="LD148" s="200">
        <v>4</v>
      </c>
      <c r="LE148" s="200">
        <v>9</v>
      </c>
      <c r="LF148" s="200">
        <v>27</v>
      </c>
      <c r="LH148" s="200">
        <v>2</v>
      </c>
      <c r="LI148" s="200">
        <v>1</v>
      </c>
      <c r="LJ148" s="200">
        <v>8</v>
      </c>
      <c r="LK148" s="200">
        <v>10</v>
      </c>
      <c r="LM148" s="200">
        <v>23</v>
      </c>
      <c r="LN148" s="200">
        <v>2</v>
      </c>
      <c r="LO148" s="200">
        <v>0</v>
      </c>
      <c r="LP148" s="200">
        <v>32</v>
      </c>
      <c r="LQ148" s="200">
        <v>3</v>
      </c>
      <c r="LT148" s="200">
        <v>285</v>
      </c>
      <c r="LU148" s="200">
        <v>1</v>
      </c>
      <c r="LW148" s="200">
        <v>5</v>
      </c>
      <c r="LX148" s="200">
        <v>1</v>
      </c>
      <c r="LZ148" s="200">
        <v>0</v>
      </c>
      <c r="MA148" s="200">
        <v>23</v>
      </c>
      <c r="MC148" s="200">
        <v>7</v>
      </c>
      <c r="MU148" s="200">
        <v>0</v>
      </c>
      <c r="NB148" s="200">
        <v>1</v>
      </c>
      <c r="NC148" s="200">
        <v>1</v>
      </c>
      <c r="ND148" s="200">
        <v>2</v>
      </c>
      <c r="NF148" s="200">
        <v>7</v>
      </c>
      <c r="NG148" s="200">
        <v>4</v>
      </c>
      <c r="NH148" s="200">
        <v>15</v>
      </c>
      <c r="NI148" s="200">
        <v>3</v>
      </c>
      <c r="NP148" s="200">
        <v>0</v>
      </c>
      <c r="NT148" s="200">
        <v>36</v>
      </c>
      <c r="NW148" s="200">
        <v>3</v>
      </c>
      <c r="NZ148" s="200">
        <v>43</v>
      </c>
      <c r="OB148" s="201">
        <v>7986</v>
      </c>
      <c r="OC148" s="200">
        <v>3048</v>
      </c>
      <c r="OD148" s="200">
        <v>75</v>
      </c>
      <c r="OE148" s="200">
        <v>1302</v>
      </c>
      <c r="OF148" s="200">
        <v>4425</v>
      </c>
      <c r="OG148" s="201">
        <v>12411</v>
      </c>
    </row>
    <row r="149" spans="1:397" ht="12.75" customHeight="1">
      <c r="A149" s="209">
        <v>335313</v>
      </c>
      <c r="B149" s="23" t="s">
        <v>278</v>
      </c>
      <c r="Q149" s="200">
        <v>1</v>
      </c>
      <c r="X149" s="200">
        <v>33</v>
      </c>
      <c r="Y149" s="200">
        <v>23</v>
      </c>
      <c r="Z149" s="200">
        <v>4</v>
      </c>
      <c r="AA149" s="200">
        <v>14</v>
      </c>
      <c r="AQ149" s="200">
        <v>39</v>
      </c>
      <c r="AX149" s="200">
        <v>6</v>
      </c>
      <c r="BC149" s="200">
        <v>433</v>
      </c>
      <c r="BF149" s="200">
        <v>85</v>
      </c>
      <c r="BG149" s="200">
        <v>1217</v>
      </c>
      <c r="BJ149" s="200">
        <v>112</v>
      </c>
      <c r="BK149" s="200">
        <v>18</v>
      </c>
      <c r="BL149" s="200">
        <v>26</v>
      </c>
      <c r="BM149" s="200">
        <v>129</v>
      </c>
      <c r="BN149" s="200">
        <v>132</v>
      </c>
      <c r="BO149" s="200">
        <v>50</v>
      </c>
      <c r="BP149" s="200">
        <v>29</v>
      </c>
      <c r="BQ149" s="200">
        <v>60</v>
      </c>
      <c r="BR149" s="200">
        <v>220</v>
      </c>
      <c r="BU149" s="200">
        <v>37</v>
      </c>
      <c r="BV149" s="200">
        <v>0</v>
      </c>
      <c r="BW149" s="200">
        <v>7</v>
      </c>
      <c r="BX149" s="200">
        <v>165</v>
      </c>
      <c r="BY149" s="200">
        <v>126</v>
      </c>
      <c r="BZ149" s="200">
        <v>119</v>
      </c>
      <c r="CC149" s="200">
        <v>41</v>
      </c>
      <c r="CF149" s="200">
        <v>53</v>
      </c>
      <c r="CN149" s="200">
        <v>0</v>
      </c>
      <c r="CT149" s="200">
        <v>1</v>
      </c>
      <c r="CX149" s="200">
        <v>6</v>
      </c>
      <c r="DE149" s="200">
        <v>1</v>
      </c>
      <c r="DG149" s="200">
        <v>1</v>
      </c>
      <c r="DR149" s="200">
        <v>74</v>
      </c>
      <c r="DS149" s="200">
        <v>20</v>
      </c>
      <c r="DT149" s="200">
        <v>34</v>
      </c>
      <c r="EN149" s="200">
        <v>240</v>
      </c>
      <c r="EO149" s="200">
        <v>407</v>
      </c>
      <c r="GM149" s="200">
        <v>91</v>
      </c>
      <c r="HZ149" s="200">
        <v>1</v>
      </c>
      <c r="IA149" s="200">
        <v>16</v>
      </c>
      <c r="IB149" s="200">
        <v>21</v>
      </c>
      <c r="IC149" s="200">
        <v>3</v>
      </c>
      <c r="II149" s="200">
        <v>6</v>
      </c>
      <c r="IL149" s="200">
        <v>19</v>
      </c>
      <c r="IQ149" s="200">
        <v>1</v>
      </c>
      <c r="IR149" s="200">
        <v>60</v>
      </c>
      <c r="IZ149" s="200">
        <v>60</v>
      </c>
      <c r="JE149" s="200">
        <v>4</v>
      </c>
      <c r="JF149" s="200">
        <v>103</v>
      </c>
      <c r="JG149" s="200">
        <v>12</v>
      </c>
      <c r="JH149" s="200">
        <v>6</v>
      </c>
      <c r="JL149" s="200">
        <v>1</v>
      </c>
      <c r="JP149" s="200">
        <v>673</v>
      </c>
      <c r="JU149" s="200">
        <v>10</v>
      </c>
      <c r="JV149" s="200">
        <v>14</v>
      </c>
      <c r="JW149" s="200">
        <v>2</v>
      </c>
      <c r="JX149" s="200">
        <v>93</v>
      </c>
      <c r="JY149" s="200">
        <v>1</v>
      </c>
      <c r="JZ149" s="200">
        <v>0</v>
      </c>
      <c r="KC149" s="200">
        <v>10</v>
      </c>
      <c r="KH149" s="200">
        <v>1</v>
      </c>
      <c r="KM149" s="200">
        <v>19</v>
      </c>
      <c r="KN149" s="200">
        <v>5</v>
      </c>
      <c r="KO149" s="200">
        <v>1</v>
      </c>
      <c r="KP149" s="200">
        <v>16</v>
      </c>
      <c r="KS149" s="200">
        <v>21</v>
      </c>
      <c r="KT149" s="200">
        <v>36</v>
      </c>
      <c r="KU149" s="200">
        <v>38</v>
      </c>
      <c r="KV149" s="200">
        <v>1</v>
      </c>
      <c r="KW149" s="200">
        <v>61</v>
      </c>
      <c r="KX149" s="200">
        <v>22</v>
      </c>
      <c r="LA149" s="200">
        <v>13</v>
      </c>
      <c r="LB149" s="200">
        <v>5</v>
      </c>
      <c r="LC149" s="200">
        <v>1</v>
      </c>
      <c r="LD149" s="200">
        <v>5</v>
      </c>
      <c r="LE149" s="200">
        <v>47</v>
      </c>
      <c r="LF149" s="200">
        <v>21</v>
      </c>
      <c r="LH149" s="200">
        <v>11</v>
      </c>
      <c r="LI149" s="200">
        <v>3</v>
      </c>
      <c r="LJ149" s="200">
        <v>8</v>
      </c>
      <c r="LK149" s="200">
        <v>19</v>
      </c>
      <c r="LL149" s="200">
        <v>0</v>
      </c>
      <c r="LM149" s="200">
        <v>24</v>
      </c>
      <c r="LN149" s="200">
        <v>3</v>
      </c>
      <c r="LO149" s="200">
        <v>0</v>
      </c>
      <c r="LP149" s="200">
        <v>29</v>
      </c>
      <c r="LQ149" s="200">
        <v>14</v>
      </c>
      <c r="LT149" s="200">
        <v>229</v>
      </c>
      <c r="LU149" s="200">
        <v>2</v>
      </c>
      <c r="LW149" s="200">
        <v>4</v>
      </c>
      <c r="LX149" s="200">
        <v>2</v>
      </c>
      <c r="LZ149" s="200">
        <v>0</v>
      </c>
      <c r="MA149" s="200">
        <v>18</v>
      </c>
      <c r="MB149" s="200">
        <v>0</v>
      </c>
      <c r="MC149" s="200">
        <v>9</v>
      </c>
      <c r="MU149" s="200">
        <v>0</v>
      </c>
      <c r="MV149" s="200">
        <v>0</v>
      </c>
      <c r="MW149" s="200">
        <v>1</v>
      </c>
      <c r="NA149" s="200">
        <v>0</v>
      </c>
      <c r="NB149" s="200">
        <v>3</v>
      </c>
      <c r="NC149" s="200">
        <v>3</v>
      </c>
      <c r="ND149" s="200">
        <v>5</v>
      </c>
      <c r="NE149" s="200">
        <v>0</v>
      </c>
      <c r="NF149" s="200">
        <v>5</v>
      </c>
      <c r="NG149" s="200">
        <v>3</v>
      </c>
      <c r="NH149" s="200">
        <v>10</v>
      </c>
      <c r="NI149" s="200">
        <v>2</v>
      </c>
      <c r="NP149" s="200">
        <v>1</v>
      </c>
      <c r="NT149" s="200">
        <v>89</v>
      </c>
      <c r="NW149" s="200">
        <v>4</v>
      </c>
      <c r="NZ149" s="200">
        <v>36</v>
      </c>
      <c r="OB149" s="201">
        <v>6024</v>
      </c>
      <c r="OC149" s="200">
        <v>2540</v>
      </c>
      <c r="OD149" s="200">
        <v>71</v>
      </c>
      <c r="OE149" s="200">
        <v>1735</v>
      </c>
      <c r="OF149" s="200">
        <v>4347</v>
      </c>
      <c r="OG149" s="201">
        <v>10371</v>
      </c>
    </row>
    <row r="150" spans="1:397" ht="12.75" customHeight="1">
      <c r="A150" s="209">
        <v>335314</v>
      </c>
      <c r="B150" s="23" t="s">
        <v>279</v>
      </c>
      <c r="Q150" s="200">
        <v>1</v>
      </c>
      <c r="R150" s="200">
        <v>114</v>
      </c>
      <c r="S150" s="200">
        <v>17</v>
      </c>
      <c r="X150" s="200">
        <v>28</v>
      </c>
      <c r="Y150" s="200">
        <v>19</v>
      </c>
      <c r="Z150" s="200">
        <v>2</v>
      </c>
      <c r="AA150" s="200">
        <v>20</v>
      </c>
      <c r="AQ150" s="200">
        <v>2</v>
      </c>
      <c r="AX150" s="200">
        <v>17</v>
      </c>
      <c r="BC150" s="200">
        <v>76</v>
      </c>
      <c r="BF150" s="200">
        <v>36</v>
      </c>
      <c r="BG150" s="200">
        <v>181</v>
      </c>
      <c r="BJ150" s="200">
        <v>115</v>
      </c>
      <c r="BK150" s="200">
        <v>14</v>
      </c>
      <c r="BL150" s="200">
        <v>20</v>
      </c>
      <c r="BM150" s="200">
        <v>17</v>
      </c>
      <c r="BN150" s="200">
        <v>50</v>
      </c>
      <c r="BO150" s="200">
        <v>55</v>
      </c>
      <c r="BP150" s="200">
        <v>22</v>
      </c>
      <c r="BQ150" s="200">
        <v>60</v>
      </c>
      <c r="BR150" s="200">
        <v>170</v>
      </c>
      <c r="BU150" s="200">
        <v>30</v>
      </c>
      <c r="BW150" s="200">
        <v>7</v>
      </c>
      <c r="BX150" s="200">
        <v>179</v>
      </c>
      <c r="BY150" s="200">
        <v>83</v>
      </c>
      <c r="BZ150" s="200">
        <v>106</v>
      </c>
      <c r="CC150" s="200">
        <v>41</v>
      </c>
      <c r="CF150" s="200">
        <v>65</v>
      </c>
      <c r="CN150" s="200">
        <v>6</v>
      </c>
      <c r="CX150" s="200">
        <v>22</v>
      </c>
      <c r="DE150" s="200">
        <v>3</v>
      </c>
      <c r="DG150" s="200">
        <v>1</v>
      </c>
      <c r="DR150" s="200">
        <v>186</v>
      </c>
      <c r="DS150" s="200">
        <v>37</v>
      </c>
      <c r="DT150" s="200">
        <v>155</v>
      </c>
      <c r="DX150" s="200">
        <v>21</v>
      </c>
      <c r="DY150" s="200">
        <v>6</v>
      </c>
      <c r="EC150" s="200">
        <v>39</v>
      </c>
      <c r="EN150" s="200">
        <v>262</v>
      </c>
      <c r="EO150" s="200">
        <v>815</v>
      </c>
      <c r="FC150" s="200">
        <v>1</v>
      </c>
      <c r="FE150" s="200">
        <v>2</v>
      </c>
      <c r="FF150" s="200">
        <v>1</v>
      </c>
      <c r="FI150" s="200">
        <v>62</v>
      </c>
      <c r="GD150" s="200">
        <v>1</v>
      </c>
      <c r="GM150" s="200">
        <v>288</v>
      </c>
      <c r="HZ150" s="200">
        <v>1</v>
      </c>
      <c r="IA150" s="200">
        <v>26</v>
      </c>
      <c r="IB150" s="200">
        <v>27</v>
      </c>
      <c r="IC150" s="200">
        <v>6</v>
      </c>
      <c r="IG150" s="200">
        <v>3</v>
      </c>
      <c r="II150" s="200">
        <v>1</v>
      </c>
      <c r="IL150" s="200">
        <v>4</v>
      </c>
      <c r="IQ150" s="200">
        <v>1</v>
      </c>
      <c r="IR150" s="200">
        <v>29</v>
      </c>
      <c r="JE150" s="200">
        <v>6</v>
      </c>
      <c r="JF150" s="200">
        <v>40</v>
      </c>
      <c r="JG150" s="200">
        <v>4</v>
      </c>
      <c r="JH150" s="200">
        <v>2</v>
      </c>
      <c r="JL150" s="200">
        <v>5</v>
      </c>
      <c r="JP150" s="200">
        <v>953</v>
      </c>
      <c r="JU150" s="200">
        <v>8</v>
      </c>
      <c r="JV150" s="200">
        <v>9</v>
      </c>
      <c r="JW150" s="200">
        <v>4</v>
      </c>
      <c r="JX150" s="200">
        <v>102</v>
      </c>
      <c r="JY150" s="200">
        <v>0</v>
      </c>
      <c r="JZ150" s="200">
        <v>0</v>
      </c>
      <c r="KC150" s="200">
        <v>15</v>
      </c>
      <c r="KE150" s="200">
        <v>4</v>
      </c>
      <c r="KH150" s="200">
        <v>1</v>
      </c>
      <c r="KM150" s="200">
        <v>39</v>
      </c>
      <c r="KN150" s="200">
        <v>10</v>
      </c>
      <c r="KO150" s="200">
        <v>2</v>
      </c>
      <c r="KP150" s="200">
        <v>15</v>
      </c>
      <c r="KS150" s="200">
        <v>10</v>
      </c>
      <c r="KT150" s="200">
        <v>20</v>
      </c>
      <c r="KU150" s="200">
        <v>17</v>
      </c>
      <c r="KV150" s="200">
        <v>0</v>
      </c>
      <c r="KW150" s="200">
        <v>16</v>
      </c>
      <c r="KX150" s="200">
        <v>6</v>
      </c>
      <c r="LA150" s="200">
        <v>16</v>
      </c>
      <c r="LB150" s="200">
        <v>9</v>
      </c>
      <c r="LC150" s="200">
        <v>1</v>
      </c>
      <c r="LD150" s="200">
        <v>5</v>
      </c>
      <c r="LE150" s="200">
        <v>2</v>
      </c>
      <c r="LF150" s="200">
        <v>33</v>
      </c>
      <c r="LH150" s="200">
        <v>9</v>
      </c>
      <c r="LI150" s="200">
        <v>3</v>
      </c>
      <c r="LJ150" s="200">
        <v>10</v>
      </c>
      <c r="LK150" s="200">
        <v>7</v>
      </c>
      <c r="LM150" s="200">
        <v>26</v>
      </c>
      <c r="LN150" s="200">
        <v>3</v>
      </c>
      <c r="LO150" s="200">
        <v>0</v>
      </c>
      <c r="LP150" s="200">
        <v>46</v>
      </c>
      <c r="LQ150" s="200">
        <v>7</v>
      </c>
      <c r="LT150" s="200">
        <v>344</v>
      </c>
      <c r="LU150" s="200">
        <v>2</v>
      </c>
      <c r="LW150" s="200">
        <v>5</v>
      </c>
      <c r="LX150" s="200">
        <v>1</v>
      </c>
      <c r="LZ150" s="200">
        <v>0</v>
      </c>
      <c r="MA150" s="200">
        <v>23</v>
      </c>
      <c r="MC150" s="200">
        <v>5</v>
      </c>
      <c r="MU150" s="200">
        <v>0</v>
      </c>
      <c r="MV150" s="200">
        <v>0</v>
      </c>
      <c r="NB150" s="200">
        <v>0</v>
      </c>
      <c r="NC150" s="200">
        <v>1</v>
      </c>
      <c r="ND150" s="200">
        <v>1</v>
      </c>
      <c r="NF150" s="200">
        <v>7</v>
      </c>
      <c r="NG150" s="200">
        <v>4</v>
      </c>
      <c r="NH150" s="200">
        <v>14</v>
      </c>
      <c r="NI150" s="200">
        <v>2</v>
      </c>
      <c r="NP150" s="200">
        <v>0</v>
      </c>
      <c r="NT150" s="200">
        <v>40</v>
      </c>
      <c r="NW150" s="200">
        <v>3</v>
      </c>
      <c r="NZ150" s="200">
        <v>37</v>
      </c>
      <c r="OB150" s="201">
        <v>5509</v>
      </c>
      <c r="OC150" s="200">
        <v>4294</v>
      </c>
      <c r="OD150" s="200">
        <v>54</v>
      </c>
      <c r="OE150" s="200">
        <v>919</v>
      </c>
      <c r="OF150" s="200">
        <v>5266</v>
      </c>
      <c r="OG150" s="201">
        <v>10775</v>
      </c>
    </row>
    <row r="151" spans="1:397" ht="12.75" customHeight="1">
      <c r="A151" s="209">
        <v>335911</v>
      </c>
      <c r="B151" s="23" t="s">
        <v>280</v>
      </c>
      <c r="P151" s="200">
        <v>0</v>
      </c>
      <c r="Q151" s="200">
        <v>1</v>
      </c>
      <c r="X151" s="200">
        <v>60</v>
      </c>
      <c r="Y151" s="200">
        <v>55</v>
      </c>
      <c r="Z151" s="200">
        <v>2</v>
      </c>
      <c r="AA151" s="200">
        <v>11</v>
      </c>
      <c r="AX151" s="200">
        <v>1</v>
      </c>
      <c r="BC151" s="200">
        <v>328</v>
      </c>
      <c r="BH151" s="200">
        <v>1774</v>
      </c>
      <c r="BJ151" s="200">
        <v>165</v>
      </c>
      <c r="BK151" s="200">
        <v>1</v>
      </c>
      <c r="BL151" s="200">
        <v>1</v>
      </c>
      <c r="BM151" s="200">
        <v>15</v>
      </c>
      <c r="BN151" s="200">
        <v>3</v>
      </c>
      <c r="BO151" s="200">
        <v>15</v>
      </c>
      <c r="BP151" s="200">
        <v>5</v>
      </c>
      <c r="BQ151" s="200">
        <v>30</v>
      </c>
      <c r="BU151" s="200">
        <v>4</v>
      </c>
      <c r="BV151" s="200">
        <v>0</v>
      </c>
      <c r="BW151" s="200">
        <v>2</v>
      </c>
      <c r="BX151" s="200">
        <v>19</v>
      </c>
      <c r="BY151" s="200">
        <v>43</v>
      </c>
      <c r="BZ151" s="200">
        <v>14</v>
      </c>
      <c r="CA151" s="200">
        <v>31</v>
      </c>
      <c r="CC151" s="200">
        <v>5</v>
      </c>
      <c r="CF151" s="200">
        <v>24</v>
      </c>
      <c r="CT151" s="200">
        <v>0</v>
      </c>
      <c r="CX151" s="200">
        <v>1</v>
      </c>
      <c r="DE151" s="200">
        <v>0</v>
      </c>
      <c r="DG151" s="200">
        <v>0</v>
      </c>
      <c r="DM151" s="200">
        <v>0</v>
      </c>
      <c r="DP151" s="200">
        <v>0</v>
      </c>
      <c r="DR151" s="200">
        <v>2</v>
      </c>
      <c r="DS151" s="200">
        <v>15</v>
      </c>
      <c r="DT151" s="200">
        <v>7</v>
      </c>
      <c r="EP151" s="200">
        <v>15</v>
      </c>
      <c r="ET151" s="200">
        <v>1</v>
      </c>
      <c r="FC151" s="200">
        <v>0</v>
      </c>
      <c r="FE151" s="200">
        <v>0</v>
      </c>
      <c r="FF151" s="200">
        <v>0</v>
      </c>
      <c r="FI151" s="200">
        <v>13</v>
      </c>
      <c r="GK151" s="200">
        <v>0</v>
      </c>
      <c r="HZ151" s="200">
        <v>0</v>
      </c>
      <c r="IA151" s="200">
        <v>4</v>
      </c>
      <c r="IB151" s="200">
        <v>28</v>
      </c>
      <c r="IC151" s="200">
        <v>1</v>
      </c>
      <c r="II151" s="200">
        <v>11</v>
      </c>
      <c r="IL151" s="200">
        <v>4</v>
      </c>
      <c r="IN151" s="200">
        <v>4</v>
      </c>
      <c r="IO151" s="200">
        <v>50</v>
      </c>
      <c r="IP151" s="200">
        <v>64</v>
      </c>
      <c r="IQ151" s="200">
        <v>1</v>
      </c>
      <c r="IR151" s="200">
        <v>29</v>
      </c>
      <c r="IT151" s="200">
        <v>0</v>
      </c>
      <c r="JA151" s="200">
        <v>3</v>
      </c>
      <c r="JE151" s="200">
        <v>4</v>
      </c>
      <c r="JF151" s="200">
        <v>14</v>
      </c>
      <c r="JG151" s="200">
        <v>2</v>
      </c>
      <c r="JH151" s="200">
        <v>3</v>
      </c>
      <c r="JL151" s="200">
        <v>163</v>
      </c>
      <c r="JP151" s="200">
        <v>230</v>
      </c>
      <c r="JQ151" s="200">
        <v>0</v>
      </c>
      <c r="JR151" s="200">
        <v>2</v>
      </c>
      <c r="JS151" s="200">
        <v>4</v>
      </c>
      <c r="JT151" s="200">
        <v>29</v>
      </c>
      <c r="JU151" s="200">
        <v>4</v>
      </c>
      <c r="JV151" s="200">
        <v>12</v>
      </c>
      <c r="JW151" s="200">
        <v>2</v>
      </c>
      <c r="JX151" s="200">
        <v>61</v>
      </c>
      <c r="JY151" s="200">
        <v>1</v>
      </c>
      <c r="JZ151" s="200">
        <v>1</v>
      </c>
      <c r="KC151" s="200">
        <v>4</v>
      </c>
      <c r="KH151" s="200">
        <v>0</v>
      </c>
      <c r="KM151" s="200">
        <v>5</v>
      </c>
      <c r="KN151" s="200">
        <v>2</v>
      </c>
      <c r="KO151" s="200">
        <v>0</v>
      </c>
      <c r="KP151" s="200">
        <v>7</v>
      </c>
      <c r="KS151" s="200">
        <v>9</v>
      </c>
      <c r="KT151" s="200">
        <v>6</v>
      </c>
      <c r="KU151" s="200">
        <v>17</v>
      </c>
      <c r="KV151" s="200">
        <v>1</v>
      </c>
      <c r="KW151" s="200">
        <v>15</v>
      </c>
      <c r="KX151" s="200">
        <v>3</v>
      </c>
      <c r="LA151" s="200">
        <v>11</v>
      </c>
      <c r="LB151" s="200">
        <v>4</v>
      </c>
      <c r="LC151" s="200">
        <v>0</v>
      </c>
      <c r="LD151" s="200">
        <v>3</v>
      </c>
      <c r="LE151" s="200">
        <v>23</v>
      </c>
      <c r="LF151" s="200">
        <v>11</v>
      </c>
      <c r="LH151" s="200">
        <v>2</v>
      </c>
      <c r="LI151" s="200">
        <v>1</v>
      </c>
      <c r="LJ151" s="200">
        <v>3</v>
      </c>
      <c r="LK151" s="200">
        <v>17</v>
      </c>
      <c r="LL151" s="200">
        <v>2</v>
      </c>
      <c r="LM151" s="200">
        <v>9</v>
      </c>
      <c r="LN151" s="200">
        <v>1</v>
      </c>
      <c r="LO151" s="200">
        <v>0</v>
      </c>
      <c r="LP151" s="200">
        <v>7</v>
      </c>
      <c r="LQ151" s="200">
        <v>8</v>
      </c>
      <c r="LT151" s="200">
        <v>84</v>
      </c>
      <c r="LU151" s="200">
        <v>0</v>
      </c>
      <c r="LV151" s="200">
        <v>0</v>
      </c>
      <c r="LW151" s="200">
        <v>2</v>
      </c>
      <c r="LX151" s="200">
        <v>2</v>
      </c>
      <c r="LZ151" s="200">
        <v>1</v>
      </c>
      <c r="MA151" s="200">
        <v>14</v>
      </c>
      <c r="MB151" s="200">
        <v>1</v>
      </c>
      <c r="MC151" s="200">
        <v>6</v>
      </c>
      <c r="MT151" s="200">
        <v>0</v>
      </c>
      <c r="MU151" s="200">
        <v>0</v>
      </c>
      <c r="MV151" s="200">
        <v>0</v>
      </c>
      <c r="MW151" s="200">
        <v>0</v>
      </c>
      <c r="NA151" s="200">
        <v>0</v>
      </c>
      <c r="NB151" s="200">
        <v>1</v>
      </c>
      <c r="NC151" s="200">
        <v>1</v>
      </c>
      <c r="ND151" s="200">
        <v>3</v>
      </c>
      <c r="NE151" s="200">
        <v>0</v>
      </c>
      <c r="NF151" s="200">
        <v>4</v>
      </c>
      <c r="NG151" s="200">
        <v>2</v>
      </c>
      <c r="NH151" s="200">
        <v>8</v>
      </c>
      <c r="NI151" s="200">
        <v>1</v>
      </c>
      <c r="NP151" s="200">
        <v>1</v>
      </c>
      <c r="NW151" s="200">
        <v>2</v>
      </c>
      <c r="NZ151" s="200">
        <v>16</v>
      </c>
      <c r="OB151" s="201">
        <v>3716</v>
      </c>
      <c r="OC151" s="200">
        <v>1144</v>
      </c>
      <c r="OD151" s="200">
        <v>40</v>
      </c>
      <c r="OE151" s="200">
        <v>797</v>
      </c>
      <c r="OF151" s="200">
        <v>1981</v>
      </c>
      <c r="OG151" s="201">
        <v>5697</v>
      </c>
    </row>
    <row r="152" spans="1:397" ht="12.75" customHeight="1">
      <c r="A152" s="209">
        <v>335912</v>
      </c>
      <c r="B152" s="23" t="s">
        <v>281</v>
      </c>
      <c r="X152" s="200">
        <v>10</v>
      </c>
      <c r="Y152" s="200">
        <v>4</v>
      </c>
      <c r="Z152" s="200">
        <v>0</v>
      </c>
      <c r="AA152" s="200">
        <v>6</v>
      </c>
      <c r="BC152" s="200">
        <v>445</v>
      </c>
      <c r="BH152" s="200">
        <v>82</v>
      </c>
      <c r="BJ152" s="200">
        <v>273</v>
      </c>
      <c r="BK152" s="200">
        <v>4</v>
      </c>
      <c r="BL152" s="200">
        <v>5</v>
      </c>
      <c r="BM152" s="200">
        <v>3</v>
      </c>
      <c r="BN152" s="200">
        <v>13</v>
      </c>
      <c r="BO152" s="200">
        <v>235</v>
      </c>
      <c r="BP152" s="200">
        <v>6</v>
      </c>
      <c r="BQ152" s="200">
        <v>20</v>
      </c>
      <c r="BU152" s="200">
        <v>6</v>
      </c>
      <c r="BV152" s="200">
        <v>0</v>
      </c>
      <c r="BW152" s="200">
        <v>2</v>
      </c>
      <c r="BX152" s="200">
        <v>30</v>
      </c>
      <c r="BY152" s="200">
        <v>11</v>
      </c>
      <c r="BZ152" s="200">
        <v>51</v>
      </c>
      <c r="CA152" s="200">
        <v>20</v>
      </c>
      <c r="CC152" s="200">
        <v>12</v>
      </c>
      <c r="CF152" s="200">
        <v>16</v>
      </c>
      <c r="CT152" s="200">
        <v>1</v>
      </c>
      <c r="CX152" s="200">
        <v>4</v>
      </c>
      <c r="DE152" s="200">
        <v>1</v>
      </c>
      <c r="DG152" s="200">
        <v>0</v>
      </c>
      <c r="DR152" s="200">
        <v>3</v>
      </c>
      <c r="DS152" s="200">
        <v>24</v>
      </c>
      <c r="DT152" s="200">
        <v>10</v>
      </c>
      <c r="EO152" s="200">
        <v>5</v>
      </c>
      <c r="EQ152" s="200">
        <v>5</v>
      </c>
      <c r="ET152" s="200">
        <v>52</v>
      </c>
      <c r="HZ152" s="200">
        <v>4</v>
      </c>
      <c r="IA152" s="200">
        <v>5</v>
      </c>
      <c r="IB152" s="200">
        <v>50</v>
      </c>
      <c r="IC152" s="200">
        <v>3</v>
      </c>
      <c r="II152" s="200">
        <v>1</v>
      </c>
      <c r="IL152" s="200">
        <v>21</v>
      </c>
      <c r="IN152" s="200">
        <v>1</v>
      </c>
      <c r="IO152" s="200">
        <v>10</v>
      </c>
      <c r="IP152" s="200">
        <v>2</v>
      </c>
      <c r="IQ152" s="200">
        <v>0</v>
      </c>
      <c r="IR152" s="200">
        <v>3</v>
      </c>
      <c r="IT152" s="200">
        <v>0</v>
      </c>
      <c r="JA152" s="200">
        <v>1</v>
      </c>
      <c r="JE152" s="200">
        <v>2</v>
      </c>
      <c r="JF152" s="200">
        <v>15</v>
      </c>
      <c r="JG152" s="200">
        <v>1</v>
      </c>
      <c r="JH152" s="200">
        <v>2</v>
      </c>
      <c r="JL152" s="200">
        <v>11</v>
      </c>
      <c r="JP152" s="200">
        <v>135</v>
      </c>
      <c r="JQ152" s="200">
        <v>0</v>
      </c>
      <c r="JR152" s="200">
        <v>0</v>
      </c>
      <c r="JS152" s="200">
        <v>0</v>
      </c>
      <c r="JT152" s="200">
        <v>2</v>
      </c>
      <c r="JU152" s="200">
        <v>1</v>
      </c>
      <c r="JV152" s="200">
        <v>8</v>
      </c>
      <c r="JW152" s="200">
        <v>2</v>
      </c>
      <c r="JX152" s="200">
        <v>31</v>
      </c>
      <c r="JZ152" s="200">
        <v>0</v>
      </c>
      <c r="KC152" s="200">
        <v>2</v>
      </c>
      <c r="KM152" s="200">
        <v>1</v>
      </c>
      <c r="KN152" s="200">
        <v>0</v>
      </c>
      <c r="KO152" s="200">
        <v>0</v>
      </c>
      <c r="KP152" s="200">
        <v>0</v>
      </c>
      <c r="KS152" s="200">
        <v>5</v>
      </c>
      <c r="KT152" s="200">
        <v>7</v>
      </c>
      <c r="KW152" s="200">
        <v>6</v>
      </c>
      <c r="KX152" s="200">
        <v>2</v>
      </c>
      <c r="LA152" s="200">
        <v>6</v>
      </c>
      <c r="LB152" s="200">
        <v>1</v>
      </c>
      <c r="LC152" s="200">
        <v>0</v>
      </c>
      <c r="LD152" s="200">
        <v>1</v>
      </c>
      <c r="LF152" s="200">
        <v>7</v>
      </c>
      <c r="LH152" s="200">
        <v>0</v>
      </c>
      <c r="LJ152" s="200">
        <v>1</v>
      </c>
      <c r="LK152" s="200">
        <v>3</v>
      </c>
      <c r="LL152" s="200">
        <v>1</v>
      </c>
      <c r="LM152" s="200">
        <v>5</v>
      </c>
      <c r="LN152" s="200">
        <v>0</v>
      </c>
      <c r="LP152" s="200">
        <v>2</v>
      </c>
      <c r="LQ152" s="200">
        <v>1</v>
      </c>
      <c r="LT152" s="200">
        <v>40</v>
      </c>
      <c r="LU152" s="200">
        <v>0</v>
      </c>
      <c r="LV152" s="200">
        <v>0</v>
      </c>
      <c r="LW152" s="200">
        <v>1</v>
      </c>
      <c r="LX152" s="200">
        <v>0</v>
      </c>
      <c r="LZ152" s="200">
        <v>0</v>
      </c>
      <c r="MA152" s="200">
        <v>7</v>
      </c>
      <c r="MB152" s="200">
        <v>0</v>
      </c>
      <c r="MC152" s="200">
        <v>1</v>
      </c>
      <c r="NF152" s="200">
        <v>2</v>
      </c>
      <c r="NG152" s="200">
        <v>1</v>
      </c>
      <c r="NH152" s="200">
        <v>5</v>
      </c>
      <c r="NI152" s="200">
        <v>1</v>
      </c>
      <c r="NW152" s="200">
        <v>0</v>
      </c>
      <c r="NZ152" s="200">
        <v>5</v>
      </c>
      <c r="OB152" s="201">
        <v>1786</v>
      </c>
      <c r="OC152" s="200">
        <v>774</v>
      </c>
      <c r="OD152" s="200">
        <v>18</v>
      </c>
      <c r="OE152" s="200">
        <v>502</v>
      </c>
      <c r="OF152" s="200">
        <v>1294</v>
      </c>
      <c r="OG152" s="201">
        <v>3080</v>
      </c>
    </row>
    <row r="153" spans="1:397" ht="12.75" customHeight="1">
      <c r="A153" s="209">
        <v>335920</v>
      </c>
      <c r="B153" s="23" t="s">
        <v>282</v>
      </c>
      <c r="M153" s="200">
        <v>8</v>
      </c>
      <c r="P153" s="200">
        <v>0</v>
      </c>
      <c r="Q153" s="200">
        <v>0</v>
      </c>
      <c r="X153" s="200">
        <v>73</v>
      </c>
      <c r="Y153" s="200">
        <v>33</v>
      </c>
      <c r="Z153" s="200">
        <v>4</v>
      </c>
      <c r="AA153" s="200">
        <v>22</v>
      </c>
      <c r="AP153" s="200">
        <v>271</v>
      </c>
      <c r="AQ153" s="200">
        <v>1</v>
      </c>
      <c r="AR153" s="200">
        <v>759</v>
      </c>
      <c r="AV153" s="200">
        <v>0</v>
      </c>
      <c r="AX153" s="200">
        <v>2</v>
      </c>
      <c r="AZ153" s="200">
        <v>0</v>
      </c>
      <c r="BA153" s="200">
        <v>16</v>
      </c>
      <c r="BB153" s="200">
        <v>1</v>
      </c>
      <c r="BC153" s="200">
        <v>38</v>
      </c>
      <c r="BD153" s="200">
        <v>91</v>
      </c>
      <c r="BF153" s="200">
        <v>602</v>
      </c>
      <c r="BG153" s="200">
        <v>362</v>
      </c>
      <c r="BH153" s="200">
        <v>22</v>
      </c>
      <c r="BI153" s="200">
        <v>5245</v>
      </c>
      <c r="BJ153" s="200">
        <v>10</v>
      </c>
      <c r="BN153" s="200">
        <v>45</v>
      </c>
      <c r="BP153" s="200">
        <v>3</v>
      </c>
      <c r="BX153" s="200">
        <v>77</v>
      </c>
      <c r="BY153" s="200">
        <v>10</v>
      </c>
      <c r="BZ153" s="200">
        <v>44</v>
      </c>
      <c r="CF153" s="200">
        <v>15</v>
      </c>
      <c r="CN153" s="200">
        <v>0</v>
      </c>
      <c r="CT153" s="200">
        <v>0</v>
      </c>
      <c r="CX153" s="200">
        <v>7</v>
      </c>
      <c r="DE153" s="200">
        <v>1</v>
      </c>
      <c r="DG153" s="200">
        <v>0</v>
      </c>
      <c r="DM153" s="200">
        <v>0</v>
      </c>
      <c r="DR153" s="200">
        <v>3</v>
      </c>
      <c r="DS153" s="200">
        <v>37</v>
      </c>
      <c r="DT153" s="200">
        <v>16</v>
      </c>
      <c r="EO153" s="200">
        <v>11</v>
      </c>
      <c r="ER153" s="200">
        <v>1169</v>
      </c>
      <c r="ES153" s="200">
        <v>52</v>
      </c>
      <c r="FC153" s="200">
        <v>0</v>
      </c>
      <c r="FE153" s="200">
        <v>0</v>
      </c>
      <c r="FF153" s="200">
        <v>0</v>
      </c>
      <c r="FI153" s="200">
        <v>27</v>
      </c>
      <c r="GK153" s="200">
        <v>0</v>
      </c>
      <c r="GM153" s="200">
        <v>3</v>
      </c>
      <c r="HQ153" s="200">
        <v>6</v>
      </c>
      <c r="HZ153" s="200">
        <v>0</v>
      </c>
      <c r="IA153" s="200">
        <v>10</v>
      </c>
      <c r="IB153" s="200">
        <v>12</v>
      </c>
      <c r="IC153" s="200">
        <v>2</v>
      </c>
      <c r="IG153" s="200">
        <v>1</v>
      </c>
      <c r="II153" s="200">
        <v>7</v>
      </c>
      <c r="IM153" s="200">
        <v>1</v>
      </c>
      <c r="IN153" s="200">
        <v>0</v>
      </c>
      <c r="IP153" s="200">
        <v>3</v>
      </c>
      <c r="IQ153" s="200">
        <v>11</v>
      </c>
      <c r="IR153" s="200">
        <v>649</v>
      </c>
      <c r="IS153" s="200">
        <v>17</v>
      </c>
      <c r="IZ153" s="200">
        <v>13</v>
      </c>
      <c r="JA153" s="200">
        <v>1</v>
      </c>
      <c r="JE153" s="200">
        <v>9</v>
      </c>
      <c r="JF153" s="200">
        <v>34</v>
      </c>
      <c r="JG153" s="200">
        <v>4</v>
      </c>
      <c r="JH153" s="200">
        <v>2</v>
      </c>
      <c r="JL153" s="200">
        <v>16</v>
      </c>
      <c r="JP153" s="200">
        <v>1111</v>
      </c>
      <c r="JQ153" s="200">
        <v>0</v>
      </c>
      <c r="JR153" s="200">
        <v>0</v>
      </c>
      <c r="JS153" s="200">
        <v>0</v>
      </c>
      <c r="JT153" s="200">
        <v>1</v>
      </c>
      <c r="JU153" s="200">
        <v>21</v>
      </c>
      <c r="JV153" s="200">
        <v>26</v>
      </c>
      <c r="JW153" s="200">
        <v>6</v>
      </c>
      <c r="JX153" s="200">
        <v>268</v>
      </c>
      <c r="JY153" s="200">
        <v>2</v>
      </c>
      <c r="JZ153" s="200">
        <v>0</v>
      </c>
      <c r="KA153" s="200">
        <v>1</v>
      </c>
      <c r="KC153" s="200">
        <v>11</v>
      </c>
      <c r="KE153" s="200">
        <v>1</v>
      </c>
      <c r="KH153" s="200">
        <v>1</v>
      </c>
      <c r="KM153" s="200">
        <v>14</v>
      </c>
      <c r="KN153" s="200">
        <v>5</v>
      </c>
      <c r="KO153" s="200">
        <v>1</v>
      </c>
      <c r="KP153" s="200">
        <v>19</v>
      </c>
      <c r="KS153" s="200">
        <v>20</v>
      </c>
      <c r="KT153" s="200">
        <v>13</v>
      </c>
      <c r="KU153" s="200">
        <v>51</v>
      </c>
      <c r="KV153" s="200">
        <v>2</v>
      </c>
      <c r="KW153" s="200">
        <v>10</v>
      </c>
      <c r="KX153" s="200">
        <v>4</v>
      </c>
      <c r="LA153" s="200">
        <v>11</v>
      </c>
      <c r="LB153" s="200">
        <v>6</v>
      </c>
      <c r="LC153" s="200">
        <v>1</v>
      </c>
      <c r="LD153" s="200">
        <v>3</v>
      </c>
      <c r="LE153" s="200">
        <v>53</v>
      </c>
      <c r="LF153" s="200">
        <v>23</v>
      </c>
      <c r="LH153" s="200">
        <v>5</v>
      </c>
      <c r="LI153" s="200">
        <v>2</v>
      </c>
      <c r="LJ153" s="200">
        <v>9</v>
      </c>
      <c r="LK153" s="200">
        <v>38</v>
      </c>
      <c r="LL153" s="200">
        <v>5</v>
      </c>
      <c r="LM153" s="200">
        <v>15</v>
      </c>
      <c r="LN153" s="200">
        <v>1</v>
      </c>
      <c r="LO153" s="200">
        <v>0</v>
      </c>
      <c r="LP153" s="200">
        <v>19</v>
      </c>
      <c r="LQ153" s="200">
        <v>16</v>
      </c>
      <c r="LT153" s="200">
        <v>240</v>
      </c>
      <c r="LU153" s="200">
        <v>1</v>
      </c>
      <c r="LV153" s="200">
        <v>1</v>
      </c>
      <c r="LW153" s="200">
        <v>5</v>
      </c>
      <c r="LX153" s="200">
        <v>6</v>
      </c>
      <c r="LZ153" s="200">
        <v>2</v>
      </c>
      <c r="MA153" s="200">
        <v>28</v>
      </c>
      <c r="MB153" s="200">
        <v>2</v>
      </c>
      <c r="MC153" s="200">
        <v>11</v>
      </c>
      <c r="MT153" s="200">
        <v>0</v>
      </c>
      <c r="MU153" s="200">
        <v>0</v>
      </c>
      <c r="MV153" s="200">
        <v>0</v>
      </c>
      <c r="MW153" s="200">
        <v>1</v>
      </c>
      <c r="NA153" s="200">
        <v>1</v>
      </c>
      <c r="NB153" s="200">
        <v>5</v>
      </c>
      <c r="NC153" s="200">
        <v>6</v>
      </c>
      <c r="ND153" s="200">
        <v>9</v>
      </c>
      <c r="NE153" s="200">
        <v>0</v>
      </c>
      <c r="NF153" s="200">
        <v>8</v>
      </c>
      <c r="NG153" s="200">
        <v>4</v>
      </c>
      <c r="NH153" s="200">
        <v>16</v>
      </c>
      <c r="NI153" s="200">
        <v>3</v>
      </c>
      <c r="NL153" s="200">
        <v>0</v>
      </c>
      <c r="NP153" s="200">
        <v>1</v>
      </c>
      <c r="NT153" s="200">
        <v>17</v>
      </c>
      <c r="NW153" s="200">
        <v>5</v>
      </c>
      <c r="NZ153" s="200">
        <v>55</v>
      </c>
      <c r="OB153" s="201">
        <v>12103</v>
      </c>
      <c r="OC153" s="200">
        <v>1858</v>
      </c>
      <c r="OD153" s="200">
        <v>243</v>
      </c>
      <c r="OE153" s="200">
        <v>1825</v>
      </c>
      <c r="OF153" s="200">
        <v>3927</v>
      </c>
      <c r="OG153" s="201">
        <v>16030</v>
      </c>
    </row>
    <row r="154" spans="1:397" ht="12.75" customHeight="1">
      <c r="A154" s="209">
        <v>335930</v>
      </c>
      <c r="B154" s="23" t="s">
        <v>283</v>
      </c>
      <c r="Q154" s="200">
        <v>1</v>
      </c>
      <c r="X154" s="200">
        <v>76</v>
      </c>
      <c r="Y154" s="200">
        <v>37</v>
      </c>
      <c r="Z154" s="200">
        <v>14</v>
      </c>
      <c r="AA154" s="200">
        <v>28</v>
      </c>
      <c r="AX154" s="200">
        <v>25</v>
      </c>
      <c r="BC154" s="200">
        <v>777</v>
      </c>
      <c r="BE154" s="200">
        <v>68</v>
      </c>
      <c r="BF154" s="200">
        <v>8</v>
      </c>
      <c r="BG154" s="200">
        <v>52</v>
      </c>
      <c r="BH154" s="200">
        <v>97</v>
      </c>
      <c r="BI154" s="200">
        <v>225</v>
      </c>
      <c r="BJ154" s="200">
        <v>158</v>
      </c>
      <c r="BK154" s="200">
        <v>55</v>
      </c>
      <c r="BL154" s="200">
        <v>167</v>
      </c>
      <c r="BM154" s="200">
        <v>33</v>
      </c>
      <c r="BN154" s="200">
        <v>8</v>
      </c>
      <c r="BO154" s="200">
        <v>157</v>
      </c>
      <c r="BP154" s="200">
        <v>9</v>
      </c>
      <c r="BQ154" s="200">
        <v>109</v>
      </c>
      <c r="BR154" s="200">
        <v>10</v>
      </c>
      <c r="BU154" s="200">
        <v>14</v>
      </c>
      <c r="BW154" s="200">
        <v>11</v>
      </c>
      <c r="BX154" s="200">
        <v>122</v>
      </c>
      <c r="BY154" s="200">
        <v>193</v>
      </c>
      <c r="BZ154" s="200">
        <v>54</v>
      </c>
      <c r="CC154" s="200">
        <v>65</v>
      </c>
      <c r="CF154" s="200">
        <v>141</v>
      </c>
      <c r="CN154" s="200">
        <v>4</v>
      </c>
      <c r="CT154" s="200">
        <v>4</v>
      </c>
      <c r="CX154" s="200">
        <v>32</v>
      </c>
      <c r="DE154" s="200">
        <v>6</v>
      </c>
      <c r="DG154" s="200">
        <v>2</v>
      </c>
      <c r="DR154" s="200">
        <v>22</v>
      </c>
      <c r="DS154" s="200">
        <v>89</v>
      </c>
      <c r="DT154" s="200">
        <v>51</v>
      </c>
      <c r="EO154" s="200">
        <v>22</v>
      </c>
      <c r="ER154" s="200">
        <v>70</v>
      </c>
      <c r="ES154" s="200">
        <v>285</v>
      </c>
      <c r="EU154" s="200">
        <v>10</v>
      </c>
      <c r="FC154" s="200">
        <v>1</v>
      </c>
      <c r="FE154" s="200">
        <v>1</v>
      </c>
      <c r="FF154" s="200">
        <v>1</v>
      </c>
      <c r="FI154" s="200">
        <v>39</v>
      </c>
      <c r="GD154" s="200">
        <v>2</v>
      </c>
      <c r="HZ154" s="200">
        <v>3</v>
      </c>
      <c r="IA154" s="200">
        <v>27</v>
      </c>
      <c r="IB154" s="200">
        <v>64</v>
      </c>
      <c r="IC154" s="200">
        <v>5</v>
      </c>
      <c r="IG154" s="200">
        <v>4</v>
      </c>
      <c r="II154" s="200">
        <v>6</v>
      </c>
      <c r="IQ154" s="200">
        <v>6</v>
      </c>
      <c r="IR154" s="200">
        <v>663</v>
      </c>
      <c r="JE154" s="200">
        <v>19</v>
      </c>
      <c r="JF154" s="200">
        <v>63</v>
      </c>
      <c r="JG154" s="200">
        <v>7</v>
      </c>
      <c r="JH154" s="200">
        <v>3</v>
      </c>
      <c r="JL154" s="200">
        <v>3</v>
      </c>
      <c r="JP154" s="200">
        <v>510</v>
      </c>
      <c r="JU154" s="200">
        <v>9</v>
      </c>
      <c r="JV154" s="200">
        <v>27</v>
      </c>
      <c r="JW154" s="200">
        <v>1</v>
      </c>
      <c r="JX154" s="200">
        <v>86</v>
      </c>
      <c r="JY154" s="200">
        <v>1</v>
      </c>
      <c r="JZ154" s="200">
        <v>0</v>
      </c>
      <c r="KC154" s="200">
        <v>13</v>
      </c>
      <c r="KE154" s="200">
        <v>3</v>
      </c>
      <c r="KH154" s="200">
        <v>0</v>
      </c>
      <c r="KM154" s="200">
        <v>25</v>
      </c>
      <c r="KN154" s="200">
        <v>7</v>
      </c>
      <c r="KO154" s="200">
        <v>2</v>
      </c>
      <c r="KP154" s="200">
        <v>14</v>
      </c>
      <c r="KS154" s="200">
        <v>18</v>
      </c>
      <c r="KT154" s="200">
        <v>11</v>
      </c>
      <c r="KU154" s="200">
        <v>43</v>
      </c>
      <c r="KV154" s="200">
        <v>1</v>
      </c>
      <c r="KW154" s="200">
        <v>13</v>
      </c>
      <c r="KX154" s="200">
        <v>5</v>
      </c>
      <c r="LA154" s="200">
        <v>19</v>
      </c>
      <c r="LB154" s="200">
        <v>9</v>
      </c>
      <c r="LC154" s="200">
        <v>1</v>
      </c>
      <c r="LD154" s="200">
        <v>5</v>
      </c>
      <c r="LE154" s="200">
        <v>52</v>
      </c>
      <c r="LF154" s="200">
        <v>42</v>
      </c>
      <c r="LH154" s="200">
        <v>4</v>
      </c>
      <c r="LI154" s="200">
        <v>2</v>
      </c>
      <c r="LJ154" s="200">
        <v>9</v>
      </c>
      <c r="LK154" s="200">
        <v>55</v>
      </c>
      <c r="LL154" s="200">
        <v>23</v>
      </c>
      <c r="LM154" s="200">
        <v>28</v>
      </c>
      <c r="LN154" s="200">
        <v>2</v>
      </c>
      <c r="LO154" s="200">
        <v>0</v>
      </c>
      <c r="LP154" s="200">
        <v>45</v>
      </c>
      <c r="LQ154" s="200">
        <v>17</v>
      </c>
      <c r="LT154" s="200">
        <v>316</v>
      </c>
      <c r="LU154" s="200">
        <v>1</v>
      </c>
      <c r="LV154" s="200">
        <v>9</v>
      </c>
      <c r="LW154" s="200">
        <v>20</v>
      </c>
      <c r="LX154" s="200">
        <v>21</v>
      </c>
      <c r="LZ154" s="200">
        <v>11</v>
      </c>
      <c r="MA154" s="200">
        <v>34</v>
      </c>
      <c r="MB154" s="200">
        <v>13</v>
      </c>
      <c r="MC154" s="200">
        <v>34</v>
      </c>
      <c r="MU154" s="200">
        <v>0</v>
      </c>
      <c r="MV154" s="200">
        <v>0</v>
      </c>
      <c r="MW154" s="200">
        <v>1</v>
      </c>
      <c r="NA154" s="200">
        <v>0</v>
      </c>
      <c r="NB154" s="200">
        <v>2</v>
      </c>
      <c r="NC154" s="200">
        <v>3</v>
      </c>
      <c r="ND154" s="200">
        <v>4</v>
      </c>
      <c r="NE154" s="200">
        <v>0</v>
      </c>
      <c r="NF154" s="200">
        <v>10</v>
      </c>
      <c r="NG154" s="200">
        <v>5</v>
      </c>
      <c r="NH154" s="200">
        <v>20</v>
      </c>
      <c r="NI154" s="200">
        <v>4</v>
      </c>
      <c r="NP154" s="200">
        <v>1</v>
      </c>
      <c r="NT154" s="200">
        <v>54</v>
      </c>
      <c r="NW154" s="200">
        <v>16</v>
      </c>
      <c r="NZ154" s="200">
        <v>35</v>
      </c>
      <c r="OB154" s="201">
        <v>5942</v>
      </c>
      <c r="OC154" s="200">
        <v>3642</v>
      </c>
      <c r="OD154" s="200">
        <v>109</v>
      </c>
      <c r="OE154" s="200">
        <v>2861</v>
      </c>
      <c r="OF154" s="200">
        <v>6611</v>
      </c>
      <c r="OG154" s="201">
        <v>12554</v>
      </c>
    </row>
    <row r="155" spans="1:397" ht="12.75" customHeight="1">
      <c r="A155" s="209">
        <v>335991</v>
      </c>
      <c r="B155" s="23" t="s">
        <v>284</v>
      </c>
      <c r="P155" s="200">
        <v>0</v>
      </c>
      <c r="Q155" s="200">
        <v>1</v>
      </c>
      <c r="X155" s="200">
        <v>41</v>
      </c>
      <c r="Y155" s="200">
        <v>57</v>
      </c>
      <c r="Z155" s="200">
        <v>2</v>
      </c>
      <c r="AA155" s="200">
        <v>6</v>
      </c>
      <c r="AZ155" s="200">
        <v>100</v>
      </c>
      <c r="BB155" s="200">
        <v>89</v>
      </c>
      <c r="BJ155" s="200">
        <v>2</v>
      </c>
      <c r="BK155" s="200">
        <v>2</v>
      </c>
      <c r="BL155" s="200">
        <v>3</v>
      </c>
      <c r="BN155" s="200">
        <v>11</v>
      </c>
      <c r="BP155" s="200">
        <v>0</v>
      </c>
      <c r="BX155" s="200">
        <v>24</v>
      </c>
      <c r="BY155" s="200">
        <v>5</v>
      </c>
      <c r="BZ155" s="200">
        <v>20</v>
      </c>
      <c r="CF155" s="200">
        <v>13</v>
      </c>
      <c r="CX155" s="200">
        <v>1</v>
      </c>
      <c r="DE155" s="200">
        <v>1</v>
      </c>
      <c r="DG155" s="200">
        <v>0</v>
      </c>
      <c r="DR155" s="200">
        <v>3</v>
      </c>
      <c r="DS155" s="200">
        <v>18</v>
      </c>
      <c r="DT155" s="200">
        <v>8</v>
      </c>
      <c r="EO155" s="200">
        <v>4</v>
      </c>
      <c r="ET155" s="200">
        <v>4</v>
      </c>
      <c r="HZ155" s="200">
        <v>1</v>
      </c>
      <c r="IA155" s="200">
        <v>4</v>
      </c>
      <c r="IB155" s="200">
        <v>3</v>
      </c>
      <c r="IC155" s="200">
        <v>1</v>
      </c>
      <c r="II155" s="200">
        <v>11</v>
      </c>
      <c r="IL155" s="200">
        <v>457</v>
      </c>
      <c r="IQ155" s="200">
        <v>48</v>
      </c>
      <c r="JE155" s="200">
        <v>40</v>
      </c>
      <c r="JF155" s="200">
        <v>39</v>
      </c>
      <c r="JG155" s="200">
        <v>13</v>
      </c>
      <c r="JL155" s="200">
        <v>1</v>
      </c>
      <c r="JP155" s="200">
        <v>152</v>
      </c>
      <c r="JU155" s="200">
        <v>2</v>
      </c>
      <c r="JV155" s="200">
        <v>120</v>
      </c>
      <c r="JW155" s="200">
        <v>27</v>
      </c>
      <c r="JX155" s="200">
        <v>32</v>
      </c>
      <c r="JY155" s="200">
        <v>0</v>
      </c>
      <c r="JZ155" s="200">
        <v>1</v>
      </c>
      <c r="KC155" s="200">
        <v>2</v>
      </c>
      <c r="KH155" s="200">
        <v>0</v>
      </c>
      <c r="KM155" s="200">
        <v>4</v>
      </c>
      <c r="KN155" s="200">
        <v>1</v>
      </c>
      <c r="KO155" s="200">
        <v>0</v>
      </c>
      <c r="KP155" s="200">
        <v>1</v>
      </c>
      <c r="KS155" s="200">
        <v>10</v>
      </c>
      <c r="KT155" s="200">
        <v>22</v>
      </c>
      <c r="KU155" s="200">
        <v>25</v>
      </c>
      <c r="KW155" s="200">
        <v>22</v>
      </c>
      <c r="KX155" s="200">
        <v>6</v>
      </c>
      <c r="LA155" s="200">
        <v>8</v>
      </c>
      <c r="LB155" s="200">
        <v>2</v>
      </c>
      <c r="LC155" s="200">
        <v>0</v>
      </c>
      <c r="LD155" s="200">
        <v>2</v>
      </c>
      <c r="LE155" s="200">
        <v>17</v>
      </c>
      <c r="LF155" s="200">
        <v>6</v>
      </c>
      <c r="LI155" s="200">
        <v>0</v>
      </c>
      <c r="LJ155" s="200">
        <v>1</v>
      </c>
      <c r="LK155" s="200">
        <v>11</v>
      </c>
      <c r="LL155" s="200">
        <v>4</v>
      </c>
      <c r="LM155" s="200">
        <v>4</v>
      </c>
      <c r="LN155" s="200">
        <v>0</v>
      </c>
      <c r="LO155" s="200">
        <v>0</v>
      </c>
      <c r="LP155" s="200">
        <v>3</v>
      </c>
      <c r="LQ155" s="200">
        <v>3</v>
      </c>
      <c r="LT155" s="200">
        <v>45</v>
      </c>
      <c r="LU155" s="200">
        <v>0</v>
      </c>
      <c r="LV155" s="200">
        <v>1</v>
      </c>
      <c r="LW155" s="200">
        <v>3</v>
      </c>
      <c r="LX155" s="200">
        <v>4</v>
      </c>
      <c r="LZ155" s="200">
        <v>2</v>
      </c>
      <c r="MA155" s="200">
        <v>6</v>
      </c>
      <c r="MB155" s="200">
        <v>3</v>
      </c>
      <c r="MC155" s="200">
        <v>4</v>
      </c>
      <c r="MW155" s="200">
        <v>0</v>
      </c>
      <c r="NB155" s="200">
        <v>1</v>
      </c>
      <c r="NC155" s="200">
        <v>1</v>
      </c>
      <c r="ND155" s="200">
        <v>2</v>
      </c>
      <c r="NE155" s="200">
        <v>0</v>
      </c>
      <c r="NF155" s="200">
        <v>2</v>
      </c>
      <c r="NG155" s="200">
        <v>1</v>
      </c>
      <c r="NH155" s="200">
        <v>4</v>
      </c>
      <c r="NI155" s="200">
        <v>1</v>
      </c>
      <c r="NP155" s="200">
        <v>0</v>
      </c>
      <c r="NW155" s="200">
        <v>2</v>
      </c>
      <c r="NZ155" s="200">
        <v>4</v>
      </c>
      <c r="OB155" s="201">
        <v>1606</v>
      </c>
      <c r="OC155" s="200">
        <v>587</v>
      </c>
      <c r="OD155" s="200">
        <v>24</v>
      </c>
      <c r="OE155" s="200">
        <v>449</v>
      </c>
      <c r="OF155" s="200">
        <v>1061</v>
      </c>
      <c r="OG155" s="201">
        <v>2667</v>
      </c>
    </row>
    <row r="156" spans="1:397" ht="12.75" customHeight="1">
      <c r="A156" s="209">
        <v>335999</v>
      </c>
      <c r="B156" s="23" t="s">
        <v>285</v>
      </c>
      <c r="Q156" s="200">
        <v>1</v>
      </c>
      <c r="R156" s="200">
        <v>6</v>
      </c>
      <c r="X156" s="200">
        <v>42</v>
      </c>
      <c r="Y156" s="200">
        <v>14</v>
      </c>
      <c r="Z156" s="200">
        <v>5</v>
      </c>
      <c r="AA156" s="200">
        <v>11</v>
      </c>
      <c r="AX156" s="200">
        <v>9</v>
      </c>
      <c r="BC156" s="200">
        <v>15</v>
      </c>
      <c r="BE156" s="200">
        <v>38</v>
      </c>
      <c r="BI156" s="200">
        <v>84</v>
      </c>
      <c r="BJ156" s="200">
        <v>251</v>
      </c>
      <c r="BK156" s="200">
        <v>1</v>
      </c>
      <c r="BL156" s="200">
        <v>2</v>
      </c>
      <c r="BM156" s="200">
        <v>4</v>
      </c>
      <c r="BN156" s="200">
        <v>14</v>
      </c>
      <c r="BO156" s="200">
        <v>163</v>
      </c>
      <c r="BP156" s="200">
        <v>6</v>
      </c>
      <c r="BQ156" s="200">
        <v>16</v>
      </c>
      <c r="BR156" s="200">
        <v>81</v>
      </c>
      <c r="BU156" s="200">
        <v>27</v>
      </c>
      <c r="BW156" s="200">
        <v>0</v>
      </c>
      <c r="BX156" s="200">
        <v>141</v>
      </c>
      <c r="BY156" s="200">
        <v>40</v>
      </c>
      <c r="BZ156" s="200">
        <v>69</v>
      </c>
      <c r="CA156" s="200">
        <v>8</v>
      </c>
      <c r="CC156" s="200">
        <v>13</v>
      </c>
      <c r="CF156" s="200">
        <v>15</v>
      </c>
      <c r="CN156" s="200">
        <v>5</v>
      </c>
      <c r="CP156" s="200">
        <v>369</v>
      </c>
      <c r="CT156" s="200">
        <v>0</v>
      </c>
      <c r="CX156" s="200">
        <v>13</v>
      </c>
      <c r="DE156" s="200">
        <v>4</v>
      </c>
      <c r="DG156" s="200">
        <v>2</v>
      </c>
      <c r="DO156" s="200">
        <v>21</v>
      </c>
      <c r="DQ156" s="200">
        <v>1</v>
      </c>
      <c r="DR156" s="200">
        <v>928</v>
      </c>
      <c r="DS156" s="200">
        <v>224</v>
      </c>
      <c r="DT156" s="200">
        <v>126</v>
      </c>
      <c r="DV156" s="200">
        <v>0</v>
      </c>
      <c r="DX156" s="200">
        <v>8</v>
      </c>
      <c r="DZ156" s="200">
        <v>35</v>
      </c>
      <c r="EM156" s="200">
        <v>38</v>
      </c>
      <c r="EO156" s="200">
        <v>42</v>
      </c>
      <c r="ER156" s="200">
        <v>93</v>
      </c>
      <c r="ES156" s="200">
        <v>44</v>
      </c>
      <c r="EU156" s="200">
        <v>186</v>
      </c>
      <c r="FD156" s="200">
        <v>7</v>
      </c>
      <c r="FX156" s="200">
        <v>3</v>
      </c>
      <c r="GD156" s="200">
        <v>4</v>
      </c>
      <c r="GK156" s="200">
        <v>0</v>
      </c>
      <c r="HZ156" s="200">
        <v>4</v>
      </c>
      <c r="IA156" s="200">
        <v>20</v>
      </c>
      <c r="IB156" s="200">
        <v>12</v>
      </c>
      <c r="IC156" s="200">
        <v>4</v>
      </c>
      <c r="IG156" s="200">
        <v>1</v>
      </c>
      <c r="II156" s="200">
        <v>3</v>
      </c>
      <c r="IL156" s="200">
        <v>16</v>
      </c>
      <c r="IQ156" s="200">
        <v>4</v>
      </c>
      <c r="JE156" s="200">
        <v>20</v>
      </c>
      <c r="JF156" s="200">
        <v>54</v>
      </c>
      <c r="JG156" s="200">
        <v>3</v>
      </c>
      <c r="JL156" s="200">
        <v>16</v>
      </c>
      <c r="JP156" s="200">
        <v>708</v>
      </c>
      <c r="JQ156" s="200">
        <v>0</v>
      </c>
      <c r="JR156" s="200">
        <v>0</v>
      </c>
      <c r="JS156" s="200">
        <v>0</v>
      </c>
      <c r="JT156" s="200">
        <v>4</v>
      </c>
      <c r="JU156" s="200">
        <v>23</v>
      </c>
      <c r="JV156" s="200">
        <v>2</v>
      </c>
      <c r="JW156" s="200">
        <v>1</v>
      </c>
      <c r="JX156" s="200">
        <v>67</v>
      </c>
      <c r="JY156" s="200">
        <v>5</v>
      </c>
      <c r="JZ156" s="200">
        <v>0</v>
      </c>
      <c r="KC156" s="200">
        <v>16</v>
      </c>
      <c r="KD156" s="200">
        <v>0</v>
      </c>
      <c r="KE156" s="200">
        <v>3</v>
      </c>
      <c r="KH156" s="200">
        <v>1</v>
      </c>
      <c r="KM156" s="200">
        <v>39</v>
      </c>
      <c r="KN156" s="200">
        <v>12</v>
      </c>
      <c r="KO156" s="200">
        <v>2</v>
      </c>
      <c r="KP156" s="200">
        <v>45</v>
      </c>
      <c r="KS156" s="200">
        <v>63</v>
      </c>
      <c r="KT156" s="200">
        <v>24</v>
      </c>
      <c r="KU156" s="200">
        <v>130</v>
      </c>
      <c r="KV156" s="200">
        <v>3</v>
      </c>
      <c r="KW156" s="200">
        <v>15</v>
      </c>
      <c r="KX156" s="200">
        <v>6</v>
      </c>
      <c r="LA156" s="200">
        <v>13</v>
      </c>
      <c r="LB156" s="200">
        <v>8</v>
      </c>
      <c r="LC156" s="200">
        <v>1</v>
      </c>
      <c r="LD156" s="200">
        <v>5</v>
      </c>
      <c r="LE156" s="200">
        <v>193</v>
      </c>
      <c r="LF156" s="200">
        <v>52</v>
      </c>
      <c r="LH156" s="200">
        <v>10</v>
      </c>
      <c r="LI156" s="200">
        <v>5</v>
      </c>
      <c r="LJ156" s="200">
        <v>27</v>
      </c>
      <c r="LK156" s="200">
        <v>119</v>
      </c>
      <c r="LL156" s="200">
        <v>12</v>
      </c>
      <c r="LM156" s="200">
        <v>38</v>
      </c>
      <c r="LN156" s="200">
        <v>14</v>
      </c>
      <c r="LO156" s="200">
        <v>1</v>
      </c>
      <c r="LP156" s="200">
        <v>69</v>
      </c>
      <c r="LQ156" s="200">
        <v>55</v>
      </c>
      <c r="LT156" s="200">
        <v>293</v>
      </c>
      <c r="LU156" s="200">
        <v>3</v>
      </c>
      <c r="LV156" s="200">
        <v>2</v>
      </c>
      <c r="LW156" s="200">
        <v>9</v>
      </c>
      <c r="LX156" s="200">
        <v>11</v>
      </c>
      <c r="LZ156" s="200">
        <v>9</v>
      </c>
      <c r="MA156" s="200">
        <v>21</v>
      </c>
      <c r="MB156" s="200">
        <v>11</v>
      </c>
      <c r="MC156" s="200">
        <v>19</v>
      </c>
      <c r="MT156" s="200">
        <v>0</v>
      </c>
      <c r="MU156" s="200">
        <v>1</v>
      </c>
      <c r="MV156" s="200">
        <v>1</v>
      </c>
      <c r="MW156" s="200">
        <v>3</v>
      </c>
      <c r="NA156" s="200">
        <v>2</v>
      </c>
      <c r="NB156" s="200">
        <v>10</v>
      </c>
      <c r="NC156" s="200">
        <v>11</v>
      </c>
      <c r="ND156" s="200">
        <v>19</v>
      </c>
      <c r="NE156" s="200">
        <v>1</v>
      </c>
      <c r="NF156" s="200">
        <v>4</v>
      </c>
      <c r="NG156" s="200">
        <v>3</v>
      </c>
      <c r="NH156" s="200">
        <v>8</v>
      </c>
      <c r="NI156" s="200">
        <v>1</v>
      </c>
      <c r="NP156" s="200">
        <v>5</v>
      </c>
      <c r="NT156" s="200">
        <v>27</v>
      </c>
      <c r="NW156" s="200">
        <v>5</v>
      </c>
      <c r="NZ156" s="200">
        <v>33</v>
      </c>
      <c r="OB156" s="201">
        <v>5690</v>
      </c>
      <c r="OC156" s="200">
        <v>2637</v>
      </c>
      <c r="OD156" s="200">
        <v>75</v>
      </c>
      <c r="OE156" s="200">
        <v>1041</v>
      </c>
      <c r="OF156" s="200">
        <v>3752</v>
      </c>
      <c r="OG156" s="201">
        <v>9443</v>
      </c>
    </row>
    <row r="157" spans="1:397" ht="12.75" customHeight="1">
      <c r="A157" s="209">
        <v>336111</v>
      </c>
      <c r="B157" s="23" t="s">
        <v>286</v>
      </c>
      <c r="P157" s="200">
        <v>1</v>
      </c>
      <c r="Q157" s="200">
        <v>4</v>
      </c>
      <c r="X157" s="200">
        <v>111</v>
      </c>
      <c r="Y157" s="200">
        <v>153</v>
      </c>
      <c r="Z157" s="200">
        <v>24</v>
      </c>
      <c r="AA157" s="200">
        <v>28</v>
      </c>
      <c r="AQ157" s="200">
        <v>1</v>
      </c>
      <c r="AR157" s="200">
        <v>1697</v>
      </c>
      <c r="AV157" s="200">
        <v>0</v>
      </c>
      <c r="AX157" s="200">
        <v>1</v>
      </c>
      <c r="AZ157" s="200">
        <v>1</v>
      </c>
      <c r="BA157" s="200">
        <v>3</v>
      </c>
      <c r="BB157" s="200">
        <v>1</v>
      </c>
      <c r="BC157" s="200">
        <v>21</v>
      </c>
      <c r="BE157" s="200">
        <v>5</v>
      </c>
      <c r="BF157" s="200">
        <v>7</v>
      </c>
      <c r="BH157" s="200">
        <v>5</v>
      </c>
      <c r="BJ157" s="200">
        <v>2</v>
      </c>
      <c r="BK157" s="200">
        <v>12</v>
      </c>
      <c r="BL157" s="200">
        <v>20</v>
      </c>
      <c r="BM157" s="200">
        <v>6</v>
      </c>
      <c r="BN157" s="200">
        <v>22</v>
      </c>
      <c r="BO157" s="200">
        <v>17</v>
      </c>
      <c r="BP157" s="200">
        <v>20</v>
      </c>
      <c r="BQ157" s="200">
        <v>26</v>
      </c>
      <c r="BR157" s="200">
        <v>169</v>
      </c>
      <c r="BU157" s="200">
        <v>29</v>
      </c>
      <c r="BV157" s="200">
        <v>287</v>
      </c>
      <c r="BW157" s="200">
        <v>120</v>
      </c>
      <c r="BX157" s="200">
        <v>125</v>
      </c>
      <c r="BY157" s="200">
        <v>396</v>
      </c>
      <c r="BZ157" s="200">
        <v>117</v>
      </c>
      <c r="CA157" s="200">
        <v>179</v>
      </c>
      <c r="CC157" s="200">
        <v>73</v>
      </c>
      <c r="CF157" s="200">
        <v>31</v>
      </c>
      <c r="CT157" s="200">
        <v>335</v>
      </c>
      <c r="CW157" s="200">
        <v>10</v>
      </c>
      <c r="CX157" s="200">
        <v>6</v>
      </c>
      <c r="DA157" s="200">
        <v>111</v>
      </c>
      <c r="DB157" s="200">
        <v>1410</v>
      </c>
      <c r="DE157" s="200">
        <v>1</v>
      </c>
      <c r="DG157" s="200">
        <v>24</v>
      </c>
      <c r="DJ157" s="200">
        <v>299</v>
      </c>
      <c r="DK157" s="200">
        <v>162</v>
      </c>
      <c r="DL157" s="200">
        <v>0</v>
      </c>
      <c r="DM157" s="200">
        <v>105</v>
      </c>
      <c r="DQ157" s="200">
        <v>1330</v>
      </c>
      <c r="DR157" s="200">
        <v>11</v>
      </c>
      <c r="DS157" s="200">
        <v>478</v>
      </c>
      <c r="DT157" s="200">
        <v>11</v>
      </c>
      <c r="DX157" s="200">
        <v>0</v>
      </c>
      <c r="DY157" s="200">
        <v>507</v>
      </c>
      <c r="EE157" s="200">
        <v>98</v>
      </c>
      <c r="EL157" s="200">
        <v>0</v>
      </c>
      <c r="EP157" s="200">
        <v>123</v>
      </c>
      <c r="EV157" s="200">
        <v>104</v>
      </c>
      <c r="EY157" s="200">
        <v>1092</v>
      </c>
      <c r="FC157" s="200">
        <v>9988</v>
      </c>
      <c r="FD157" s="200">
        <v>1072</v>
      </c>
      <c r="FE157" s="200">
        <v>3465</v>
      </c>
      <c r="FF157" s="200">
        <v>7906</v>
      </c>
      <c r="FG157" s="200">
        <v>5283</v>
      </c>
      <c r="FH157" s="200">
        <v>6167</v>
      </c>
      <c r="FI157" s="200">
        <v>6155</v>
      </c>
      <c r="GF157" s="200">
        <v>0</v>
      </c>
      <c r="GK157" s="200">
        <v>0</v>
      </c>
      <c r="GM157" s="200">
        <v>198</v>
      </c>
      <c r="HT157" s="200">
        <v>336</v>
      </c>
      <c r="HV157" s="200">
        <v>56</v>
      </c>
      <c r="HX157" s="200">
        <v>256</v>
      </c>
      <c r="HZ157" s="200">
        <v>0</v>
      </c>
      <c r="IA157" s="200">
        <v>48</v>
      </c>
      <c r="IB157" s="200">
        <v>346</v>
      </c>
      <c r="IC157" s="200">
        <v>5</v>
      </c>
      <c r="II157" s="200">
        <v>32</v>
      </c>
      <c r="IL157" s="200">
        <v>3</v>
      </c>
      <c r="IO157" s="200">
        <v>0</v>
      </c>
      <c r="IQ157" s="200">
        <v>22</v>
      </c>
      <c r="IZ157" s="200">
        <v>313</v>
      </c>
      <c r="JA157" s="200">
        <v>16</v>
      </c>
      <c r="JB157" s="200">
        <v>0</v>
      </c>
      <c r="JE157" s="200">
        <v>22</v>
      </c>
      <c r="JF157" s="200">
        <v>76</v>
      </c>
      <c r="JG157" s="200">
        <v>16</v>
      </c>
      <c r="JH157" s="200">
        <v>5</v>
      </c>
      <c r="JI157" s="200">
        <v>25</v>
      </c>
      <c r="JJ157" s="200">
        <v>96</v>
      </c>
      <c r="JL157" s="200">
        <v>1569</v>
      </c>
      <c r="JM157" s="200">
        <v>854</v>
      </c>
      <c r="JN157" s="200">
        <v>151</v>
      </c>
      <c r="JO157" s="200">
        <v>205</v>
      </c>
      <c r="JP157" s="200">
        <v>6965</v>
      </c>
      <c r="JQ157" s="200">
        <v>0</v>
      </c>
      <c r="JR157" s="200">
        <v>0</v>
      </c>
      <c r="JS157" s="200">
        <v>0</v>
      </c>
      <c r="JT157" s="200">
        <v>3</v>
      </c>
      <c r="JU157" s="200">
        <v>92</v>
      </c>
      <c r="JV157" s="200">
        <v>126</v>
      </c>
      <c r="JW157" s="200">
        <v>5</v>
      </c>
      <c r="JX157" s="200">
        <v>888</v>
      </c>
      <c r="JY157" s="200">
        <v>9</v>
      </c>
      <c r="JZ157" s="200">
        <v>0</v>
      </c>
      <c r="KA157" s="200">
        <v>0</v>
      </c>
      <c r="KC157" s="200">
        <v>49</v>
      </c>
      <c r="KE157" s="200">
        <v>0</v>
      </c>
      <c r="KF157" s="200">
        <v>0</v>
      </c>
      <c r="KH157" s="200">
        <v>0</v>
      </c>
      <c r="KM157" s="200">
        <v>19</v>
      </c>
      <c r="KN157" s="200">
        <v>9</v>
      </c>
      <c r="KO157" s="200">
        <v>1</v>
      </c>
      <c r="KP157" s="200">
        <v>13</v>
      </c>
      <c r="KS157" s="200">
        <v>35</v>
      </c>
      <c r="KT157" s="200">
        <v>19</v>
      </c>
      <c r="KU157" s="200">
        <v>58</v>
      </c>
      <c r="KV157" s="200">
        <v>1</v>
      </c>
      <c r="KW157" s="200">
        <v>18</v>
      </c>
      <c r="KX157" s="200">
        <v>7</v>
      </c>
      <c r="LA157" s="200">
        <v>70</v>
      </c>
      <c r="LB157" s="200">
        <v>8</v>
      </c>
      <c r="LC157" s="200">
        <v>1</v>
      </c>
      <c r="LD157" s="200">
        <v>5</v>
      </c>
      <c r="LE157" s="200">
        <v>52</v>
      </c>
      <c r="LF157" s="200">
        <v>121</v>
      </c>
      <c r="LH157" s="200">
        <v>4</v>
      </c>
      <c r="LI157" s="200">
        <v>2</v>
      </c>
      <c r="LJ157" s="200">
        <v>19</v>
      </c>
      <c r="LK157" s="200">
        <v>39</v>
      </c>
      <c r="LL157" s="200">
        <v>3</v>
      </c>
      <c r="LM157" s="200">
        <v>101</v>
      </c>
      <c r="LN157" s="200">
        <v>6</v>
      </c>
      <c r="LP157" s="200">
        <v>65</v>
      </c>
      <c r="LQ157" s="200">
        <v>20</v>
      </c>
      <c r="LT157" s="200">
        <v>2102</v>
      </c>
      <c r="LU157" s="200">
        <v>4</v>
      </c>
      <c r="LW157" s="200">
        <v>22</v>
      </c>
      <c r="LX157" s="200">
        <v>14</v>
      </c>
      <c r="LZ157" s="200">
        <v>5</v>
      </c>
      <c r="MA157" s="200">
        <v>36</v>
      </c>
      <c r="MB157" s="200">
        <v>0</v>
      </c>
      <c r="MC157" s="200">
        <v>59</v>
      </c>
      <c r="MT157" s="200">
        <v>0</v>
      </c>
      <c r="MU157" s="200">
        <v>2</v>
      </c>
      <c r="MV157" s="200">
        <v>0</v>
      </c>
      <c r="MW157" s="200">
        <v>1</v>
      </c>
      <c r="NA157" s="200">
        <v>4</v>
      </c>
      <c r="NB157" s="200">
        <v>18</v>
      </c>
      <c r="NC157" s="200">
        <v>12</v>
      </c>
      <c r="ND157" s="200">
        <v>21</v>
      </c>
      <c r="NE157" s="200">
        <v>1</v>
      </c>
      <c r="NF157" s="200">
        <v>11</v>
      </c>
      <c r="NG157" s="200">
        <v>9</v>
      </c>
      <c r="NH157" s="200">
        <v>21</v>
      </c>
      <c r="NI157" s="200">
        <v>4</v>
      </c>
      <c r="NL157" s="200">
        <v>1</v>
      </c>
      <c r="NW157" s="200">
        <v>26</v>
      </c>
      <c r="NZ157" s="200">
        <v>304</v>
      </c>
      <c r="OB157" s="201">
        <v>66129</v>
      </c>
      <c r="OC157" s="200">
        <v>13058</v>
      </c>
      <c r="OD157" s="200">
        <v>284</v>
      </c>
      <c r="OE157" s="200">
        <v>8336</v>
      </c>
      <c r="OF157" s="200">
        <v>21677</v>
      </c>
      <c r="OG157" s="201">
        <v>87807</v>
      </c>
    </row>
    <row r="158" spans="1:397" ht="12.75" customHeight="1">
      <c r="A158" s="209">
        <v>336112</v>
      </c>
      <c r="B158" s="23" t="s">
        <v>287</v>
      </c>
      <c r="P158" s="200">
        <v>1</v>
      </c>
      <c r="Q158" s="200">
        <v>5</v>
      </c>
      <c r="X158" s="200">
        <v>135</v>
      </c>
      <c r="Y158" s="200">
        <v>229</v>
      </c>
      <c r="Z158" s="200">
        <v>20</v>
      </c>
      <c r="AA158" s="200">
        <v>87</v>
      </c>
      <c r="AQ158" s="200">
        <v>5</v>
      </c>
      <c r="AR158" s="200">
        <v>1840</v>
      </c>
      <c r="AV158" s="200">
        <v>2</v>
      </c>
      <c r="AX158" s="200">
        <v>4</v>
      </c>
      <c r="AZ158" s="200">
        <v>3</v>
      </c>
      <c r="BA158" s="200">
        <v>13</v>
      </c>
      <c r="BB158" s="200">
        <v>5</v>
      </c>
      <c r="BC158" s="200">
        <v>901</v>
      </c>
      <c r="BE158" s="200">
        <v>210</v>
      </c>
      <c r="BF158" s="200">
        <v>284</v>
      </c>
      <c r="BH158" s="200">
        <v>181</v>
      </c>
      <c r="BJ158" s="200">
        <v>70</v>
      </c>
      <c r="BK158" s="200">
        <v>23</v>
      </c>
      <c r="BL158" s="200">
        <v>33</v>
      </c>
      <c r="BM158" s="200">
        <v>14</v>
      </c>
      <c r="BN158" s="200">
        <v>51</v>
      </c>
      <c r="BO158" s="200">
        <v>38</v>
      </c>
      <c r="BP158" s="200">
        <v>46</v>
      </c>
      <c r="BQ158" s="200">
        <v>61</v>
      </c>
      <c r="BR158" s="200">
        <v>19</v>
      </c>
      <c r="BU158" s="200">
        <v>66</v>
      </c>
      <c r="BV158" s="200">
        <v>518</v>
      </c>
      <c r="BW158" s="200">
        <v>469</v>
      </c>
      <c r="BX158" s="200">
        <v>274</v>
      </c>
      <c r="BY158" s="200">
        <v>587</v>
      </c>
      <c r="BZ158" s="200">
        <v>246</v>
      </c>
      <c r="CA158" s="200">
        <v>870</v>
      </c>
      <c r="CC158" s="200">
        <v>80</v>
      </c>
      <c r="CF158" s="200">
        <v>71</v>
      </c>
      <c r="CT158" s="200">
        <v>543</v>
      </c>
      <c r="CW158" s="200">
        <v>10</v>
      </c>
      <c r="CX158" s="200">
        <v>38</v>
      </c>
      <c r="DA158" s="200">
        <v>165</v>
      </c>
      <c r="DB158" s="200">
        <v>4569</v>
      </c>
      <c r="DE158" s="200">
        <v>2</v>
      </c>
      <c r="DG158" s="200">
        <v>31</v>
      </c>
      <c r="DJ158" s="200">
        <v>480</v>
      </c>
      <c r="DK158" s="200">
        <v>263</v>
      </c>
      <c r="DL158" s="200">
        <v>0</v>
      </c>
      <c r="DM158" s="200">
        <v>195</v>
      </c>
      <c r="DQ158" s="200">
        <v>2052</v>
      </c>
      <c r="DR158" s="200">
        <v>22</v>
      </c>
      <c r="DS158" s="200">
        <v>1298</v>
      </c>
      <c r="DT158" s="200">
        <v>13</v>
      </c>
      <c r="DX158" s="200">
        <v>0</v>
      </c>
      <c r="DY158" s="200">
        <v>1419</v>
      </c>
      <c r="EC158" s="200">
        <v>0</v>
      </c>
      <c r="EE158" s="200">
        <v>110</v>
      </c>
      <c r="EL158" s="200">
        <v>0</v>
      </c>
      <c r="EM158" s="200">
        <v>0</v>
      </c>
      <c r="EP158" s="200">
        <v>505</v>
      </c>
      <c r="EY158" s="200">
        <v>1263</v>
      </c>
      <c r="FC158" s="200">
        <v>12312</v>
      </c>
      <c r="FD158" s="200">
        <v>3050</v>
      </c>
      <c r="FE158" s="200">
        <v>5277</v>
      </c>
      <c r="FF158" s="200">
        <v>19050</v>
      </c>
      <c r="FG158" s="200">
        <v>13254</v>
      </c>
      <c r="FH158" s="200">
        <v>13169</v>
      </c>
      <c r="FI158" s="200">
        <v>10719</v>
      </c>
      <c r="GF158" s="200">
        <v>0</v>
      </c>
      <c r="GM158" s="200">
        <v>287</v>
      </c>
      <c r="HT158" s="200">
        <v>692</v>
      </c>
      <c r="HV158" s="200">
        <v>1</v>
      </c>
      <c r="HX158" s="200">
        <v>261</v>
      </c>
      <c r="HZ158" s="200">
        <v>0</v>
      </c>
      <c r="IA158" s="200">
        <v>73</v>
      </c>
      <c r="IB158" s="200">
        <v>566</v>
      </c>
      <c r="IC158" s="200">
        <v>6</v>
      </c>
      <c r="II158" s="200">
        <v>48</v>
      </c>
      <c r="IL158" s="200">
        <v>5</v>
      </c>
      <c r="IO158" s="200">
        <v>0</v>
      </c>
      <c r="IQ158" s="200">
        <v>32</v>
      </c>
      <c r="IZ158" s="200">
        <v>666</v>
      </c>
      <c r="JA158" s="200">
        <v>656</v>
      </c>
      <c r="JB158" s="200">
        <v>1</v>
      </c>
      <c r="JE158" s="200">
        <v>32</v>
      </c>
      <c r="JF158" s="200">
        <v>336</v>
      </c>
      <c r="JG158" s="200">
        <v>77</v>
      </c>
      <c r="JH158" s="200">
        <v>22</v>
      </c>
      <c r="JI158" s="200">
        <v>80</v>
      </c>
      <c r="JJ158" s="200">
        <v>150</v>
      </c>
      <c r="JL158" s="200">
        <v>3583</v>
      </c>
      <c r="JM158" s="200">
        <v>2518</v>
      </c>
      <c r="JN158" s="200">
        <v>1129</v>
      </c>
      <c r="JO158" s="200">
        <v>476</v>
      </c>
      <c r="JP158" s="200">
        <v>13717</v>
      </c>
      <c r="JQ158" s="200">
        <v>0</v>
      </c>
      <c r="JR158" s="200">
        <v>1</v>
      </c>
      <c r="JS158" s="200">
        <v>2</v>
      </c>
      <c r="JT158" s="200">
        <v>13</v>
      </c>
      <c r="JU158" s="200">
        <v>141</v>
      </c>
      <c r="JV158" s="200">
        <v>253</v>
      </c>
      <c r="JW158" s="200">
        <v>8</v>
      </c>
      <c r="JX158" s="200">
        <v>1660</v>
      </c>
      <c r="JY158" s="200">
        <v>2</v>
      </c>
      <c r="JZ158" s="200">
        <v>0</v>
      </c>
      <c r="KC158" s="200">
        <v>77</v>
      </c>
      <c r="KE158" s="200">
        <v>1</v>
      </c>
      <c r="KF158" s="200">
        <v>0</v>
      </c>
      <c r="KH158" s="200">
        <v>0</v>
      </c>
      <c r="KM158" s="200">
        <v>21</v>
      </c>
      <c r="KN158" s="200">
        <v>7</v>
      </c>
      <c r="KO158" s="200">
        <v>1</v>
      </c>
      <c r="KP158" s="200">
        <v>21</v>
      </c>
      <c r="KS158" s="200">
        <v>85</v>
      </c>
      <c r="KT158" s="200">
        <v>41</v>
      </c>
      <c r="KU158" s="200">
        <v>31</v>
      </c>
      <c r="KV158" s="200">
        <v>1</v>
      </c>
      <c r="KW158" s="200">
        <v>45</v>
      </c>
      <c r="KX158" s="200">
        <v>16</v>
      </c>
      <c r="LA158" s="200">
        <v>33</v>
      </c>
      <c r="LB158" s="200">
        <v>15</v>
      </c>
      <c r="LC158" s="200">
        <v>1</v>
      </c>
      <c r="LD158" s="200">
        <v>9</v>
      </c>
      <c r="LE158" s="200">
        <v>34</v>
      </c>
      <c r="LF158" s="200">
        <v>126</v>
      </c>
      <c r="LH158" s="200">
        <v>6</v>
      </c>
      <c r="LI158" s="200">
        <v>2</v>
      </c>
      <c r="LJ158" s="200">
        <v>21</v>
      </c>
      <c r="LK158" s="200">
        <v>57</v>
      </c>
      <c r="LL158" s="200">
        <v>16</v>
      </c>
      <c r="LM158" s="200">
        <v>153</v>
      </c>
      <c r="LN158" s="200">
        <v>27</v>
      </c>
      <c r="LP158" s="200">
        <v>148</v>
      </c>
      <c r="LQ158" s="200">
        <v>10</v>
      </c>
      <c r="LT158" s="200">
        <v>3720</v>
      </c>
      <c r="LU158" s="200">
        <v>16</v>
      </c>
      <c r="LV158" s="200">
        <v>3</v>
      </c>
      <c r="LW158" s="200">
        <v>30</v>
      </c>
      <c r="LX158" s="200">
        <v>23</v>
      </c>
      <c r="LZ158" s="200">
        <v>8</v>
      </c>
      <c r="MA158" s="200">
        <v>104</v>
      </c>
      <c r="MB158" s="200">
        <v>5</v>
      </c>
      <c r="MC158" s="200">
        <v>46</v>
      </c>
      <c r="MT158" s="200">
        <v>0</v>
      </c>
      <c r="MU158" s="200">
        <v>0</v>
      </c>
      <c r="MV158" s="200">
        <v>0</v>
      </c>
      <c r="MW158" s="200">
        <v>0</v>
      </c>
      <c r="NA158" s="200">
        <v>1</v>
      </c>
      <c r="NB158" s="200">
        <v>4</v>
      </c>
      <c r="NC158" s="200">
        <v>3</v>
      </c>
      <c r="ND158" s="200">
        <v>5</v>
      </c>
      <c r="NE158" s="200">
        <v>0</v>
      </c>
      <c r="NF158" s="200">
        <v>32</v>
      </c>
      <c r="NG158" s="200">
        <v>20</v>
      </c>
      <c r="NH158" s="200">
        <v>64</v>
      </c>
      <c r="NI158" s="200">
        <v>11</v>
      </c>
      <c r="NL158" s="200">
        <v>0</v>
      </c>
      <c r="NW158" s="200">
        <v>21</v>
      </c>
      <c r="NZ158" s="200">
        <v>549</v>
      </c>
      <c r="OB158" s="201">
        <v>130438</v>
      </c>
      <c r="OC158" s="200">
        <v>6191</v>
      </c>
      <c r="OD158" s="200">
        <v>129</v>
      </c>
      <c r="OE158" s="200">
        <v>24146</v>
      </c>
      <c r="OF158" s="200">
        <v>30466</v>
      </c>
      <c r="OG158" s="201">
        <v>160904</v>
      </c>
    </row>
    <row r="159" spans="1:397" ht="12.75" customHeight="1">
      <c r="A159" s="209">
        <v>336120</v>
      </c>
      <c r="B159" s="23" t="s">
        <v>288</v>
      </c>
      <c r="P159" s="200">
        <v>0</v>
      </c>
      <c r="Q159" s="200">
        <v>1</v>
      </c>
      <c r="X159" s="200">
        <v>29</v>
      </c>
      <c r="Y159" s="200">
        <v>36</v>
      </c>
      <c r="Z159" s="200">
        <v>3</v>
      </c>
      <c r="AA159" s="200">
        <v>13</v>
      </c>
      <c r="AR159" s="200">
        <v>164</v>
      </c>
      <c r="AW159" s="200">
        <v>0</v>
      </c>
      <c r="AX159" s="200">
        <v>15</v>
      </c>
      <c r="BB159" s="200">
        <v>1</v>
      </c>
      <c r="BC159" s="200">
        <v>113</v>
      </c>
      <c r="BD159" s="200">
        <v>0</v>
      </c>
      <c r="BE159" s="200">
        <v>22</v>
      </c>
      <c r="BF159" s="200">
        <v>34</v>
      </c>
      <c r="BG159" s="200">
        <v>2</v>
      </c>
      <c r="BH159" s="200">
        <v>19</v>
      </c>
      <c r="BJ159" s="200">
        <v>7</v>
      </c>
      <c r="BK159" s="200">
        <v>0</v>
      </c>
      <c r="BL159" s="200">
        <v>1</v>
      </c>
      <c r="BM159" s="200">
        <v>2</v>
      </c>
      <c r="BN159" s="200">
        <v>8</v>
      </c>
      <c r="BO159" s="200">
        <v>6</v>
      </c>
      <c r="BP159" s="200">
        <v>8</v>
      </c>
      <c r="BQ159" s="200">
        <v>11</v>
      </c>
      <c r="BR159" s="200">
        <v>32</v>
      </c>
      <c r="BU159" s="200">
        <v>10</v>
      </c>
      <c r="BV159" s="200">
        <v>36</v>
      </c>
      <c r="BW159" s="200">
        <v>76</v>
      </c>
      <c r="BX159" s="200">
        <v>49</v>
      </c>
      <c r="BY159" s="200">
        <v>271</v>
      </c>
      <c r="BZ159" s="200">
        <v>41</v>
      </c>
      <c r="CA159" s="200">
        <v>95</v>
      </c>
      <c r="CC159" s="200">
        <v>23</v>
      </c>
      <c r="CF159" s="200">
        <v>11</v>
      </c>
      <c r="CT159" s="200">
        <v>191</v>
      </c>
      <c r="CU159" s="200">
        <v>25</v>
      </c>
      <c r="CW159" s="200">
        <v>8</v>
      </c>
      <c r="CX159" s="200">
        <v>8</v>
      </c>
      <c r="DA159" s="200">
        <v>891</v>
      </c>
      <c r="DB159" s="200">
        <v>3309</v>
      </c>
      <c r="DE159" s="200">
        <v>13</v>
      </c>
      <c r="DG159" s="200">
        <v>33</v>
      </c>
      <c r="DJ159" s="200">
        <v>120</v>
      </c>
      <c r="DK159" s="200">
        <v>25</v>
      </c>
      <c r="DL159" s="200">
        <v>0</v>
      </c>
      <c r="DM159" s="200">
        <v>33</v>
      </c>
      <c r="DQ159" s="200">
        <v>47</v>
      </c>
      <c r="DR159" s="200">
        <v>11</v>
      </c>
      <c r="DS159" s="200">
        <v>63</v>
      </c>
      <c r="DT159" s="200">
        <v>20</v>
      </c>
      <c r="DX159" s="200">
        <v>0</v>
      </c>
      <c r="DY159" s="200">
        <v>153</v>
      </c>
      <c r="EC159" s="200">
        <v>2</v>
      </c>
      <c r="EE159" s="200">
        <v>23</v>
      </c>
      <c r="EL159" s="200">
        <v>0</v>
      </c>
      <c r="EM159" s="200">
        <v>0</v>
      </c>
      <c r="EO159" s="200">
        <v>24</v>
      </c>
      <c r="EP159" s="200">
        <v>71</v>
      </c>
      <c r="ER159" s="200">
        <v>1</v>
      </c>
      <c r="EX159" s="200">
        <v>50</v>
      </c>
      <c r="EY159" s="200">
        <v>18</v>
      </c>
      <c r="FC159" s="200">
        <v>282</v>
      </c>
      <c r="FD159" s="200">
        <v>343</v>
      </c>
      <c r="FE159" s="200">
        <v>1196</v>
      </c>
      <c r="FF159" s="200">
        <v>1944</v>
      </c>
      <c r="FG159" s="200">
        <v>614</v>
      </c>
      <c r="FH159" s="200">
        <v>509</v>
      </c>
      <c r="FI159" s="200">
        <v>364</v>
      </c>
      <c r="GD159" s="200">
        <v>5</v>
      </c>
      <c r="GF159" s="200">
        <v>0</v>
      </c>
      <c r="GM159" s="200">
        <v>24</v>
      </c>
      <c r="HR159" s="200">
        <v>106</v>
      </c>
      <c r="HT159" s="200">
        <v>4</v>
      </c>
      <c r="HV159" s="200">
        <v>21</v>
      </c>
      <c r="IA159" s="200">
        <v>32</v>
      </c>
      <c r="IB159" s="200">
        <v>225</v>
      </c>
      <c r="IC159" s="200">
        <v>3</v>
      </c>
      <c r="II159" s="200">
        <v>9</v>
      </c>
      <c r="IL159" s="200">
        <v>13</v>
      </c>
      <c r="IN159" s="200">
        <v>2</v>
      </c>
      <c r="IO159" s="200">
        <v>0</v>
      </c>
      <c r="IP159" s="200">
        <v>0</v>
      </c>
      <c r="IQ159" s="200">
        <v>9</v>
      </c>
      <c r="IR159" s="200">
        <v>1</v>
      </c>
      <c r="IZ159" s="200">
        <v>189</v>
      </c>
      <c r="JA159" s="200">
        <v>8</v>
      </c>
      <c r="JE159" s="200">
        <v>17</v>
      </c>
      <c r="JF159" s="200">
        <v>156</v>
      </c>
      <c r="JG159" s="200">
        <v>5</v>
      </c>
      <c r="JH159" s="200">
        <v>2</v>
      </c>
      <c r="JI159" s="200">
        <v>4</v>
      </c>
      <c r="JJ159" s="200">
        <v>5</v>
      </c>
      <c r="JL159" s="200">
        <v>192</v>
      </c>
      <c r="JM159" s="200">
        <v>333</v>
      </c>
      <c r="JN159" s="200">
        <v>53</v>
      </c>
      <c r="JO159" s="200">
        <v>209</v>
      </c>
      <c r="JP159" s="200">
        <v>1850</v>
      </c>
      <c r="JS159" s="200">
        <v>0</v>
      </c>
      <c r="JT159" s="200">
        <v>2</v>
      </c>
      <c r="JU159" s="200">
        <v>22</v>
      </c>
      <c r="JV159" s="200">
        <v>21</v>
      </c>
      <c r="JW159" s="200">
        <v>1</v>
      </c>
      <c r="JX159" s="200">
        <v>241</v>
      </c>
      <c r="JY159" s="200">
        <v>0</v>
      </c>
      <c r="JZ159" s="200">
        <v>0</v>
      </c>
      <c r="KC159" s="200">
        <v>11</v>
      </c>
      <c r="KE159" s="200">
        <v>1</v>
      </c>
      <c r="KH159" s="200">
        <v>1</v>
      </c>
      <c r="KM159" s="200">
        <v>9</v>
      </c>
      <c r="KN159" s="200">
        <v>2</v>
      </c>
      <c r="KO159" s="200">
        <v>1</v>
      </c>
      <c r="KP159" s="200">
        <v>8</v>
      </c>
      <c r="KS159" s="200">
        <v>21</v>
      </c>
      <c r="KT159" s="200">
        <v>31</v>
      </c>
      <c r="KU159" s="200">
        <v>52</v>
      </c>
      <c r="KV159" s="200">
        <v>0</v>
      </c>
      <c r="KW159" s="200">
        <v>28</v>
      </c>
      <c r="KX159" s="200">
        <v>11</v>
      </c>
      <c r="LA159" s="200">
        <v>19</v>
      </c>
      <c r="LB159" s="200">
        <v>6</v>
      </c>
      <c r="LC159" s="200">
        <v>1</v>
      </c>
      <c r="LD159" s="200">
        <v>4</v>
      </c>
      <c r="LE159" s="200">
        <v>28</v>
      </c>
      <c r="LF159" s="200">
        <v>32</v>
      </c>
      <c r="LH159" s="200">
        <v>8</v>
      </c>
      <c r="LI159" s="200">
        <v>1</v>
      </c>
      <c r="LJ159" s="200">
        <v>5</v>
      </c>
      <c r="LK159" s="200">
        <v>41</v>
      </c>
      <c r="LL159" s="200">
        <v>23</v>
      </c>
      <c r="LM159" s="200">
        <v>23</v>
      </c>
      <c r="LN159" s="200">
        <v>1</v>
      </c>
      <c r="LP159" s="200">
        <v>16</v>
      </c>
      <c r="LQ159" s="200">
        <v>5</v>
      </c>
      <c r="LT159" s="200">
        <v>402</v>
      </c>
      <c r="LU159" s="200">
        <v>1</v>
      </c>
      <c r="LV159" s="200">
        <v>20</v>
      </c>
      <c r="LW159" s="200">
        <v>38</v>
      </c>
      <c r="LX159" s="200">
        <v>46</v>
      </c>
      <c r="LZ159" s="200">
        <v>24</v>
      </c>
      <c r="MA159" s="200">
        <v>16</v>
      </c>
      <c r="MB159" s="200">
        <v>27</v>
      </c>
      <c r="MC159" s="200">
        <v>7</v>
      </c>
      <c r="MW159" s="200">
        <v>0</v>
      </c>
      <c r="NB159" s="200">
        <v>1</v>
      </c>
      <c r="NC159" s="200">
        <v>1</v>
      </c>
      <c r="ND159" s="200">
        <v>2</v>
      </c>
      <c r="NF159" s="200">
        <v>5</v>
      </c>
      <c r="NG159" s="200">
        <v>3</v>
      </c>
      <c r="NH159" s="200">
        <v>9</v>
      </c>
      <c r="NI159" s="200">
        <v>2</v>
      </c>
      <c r="NW159" s="200">
        <v>3</v>
      </c>
      <c r="NZ159" s="200">
        <v>54</v>
      </c>
      <c r="OB159" s="201">
        <v>16342</v>
      </c>
      <c r="OC159" s="200">
        <v>2386</v>
      </c>
      <c r="OD159" s="200">
        <v>35</v>
      </c>
      <c r="OE159" s="200">
        <v>1248</v>
      </c>
      <c r="OF159" s="200">
        <v>3669</v>
      </c>
      <c r="OG159" s="201">
        <v>20011</v>
      </c>
    </row>
    <row r="160" spans="1:397" ht="12.75" customHeight="1">
      <c r="A160" s="209">
        <v>336211</v>
      </c>
      <c r="B160" s="23" t="s">
        <v>289</v>
      </c>
      <c r="Q160" s="200">
        <v>1</v>
      </c>
      <c r="X160" s="200">
        <v>34</v>
      </c>
      <c r="Y160" s="200">
        <v>32</v>
      </c>
      <c r="Z160" s="200">
        <v>2</v>
      </c>
      <c r="AA160" s="200">
        <v>12</v>
      </c>
      <c r="AM160" s="200">
        <v>36</v>
      </c>
      <c r="AR160" s="200">
        <v>100</v>
      </c>
      <c r="AX160" s="200">
        <v>41</v>
      </c>
      <c r="BC160" s="200">
        <v>348</v>
      </c>
      <c r="BE160" s="200">
        <v>4</v>
      </c>
      <c r="BF160" s="200">
        <v>203</v>
      </c>
      <c r="BJ160" s="200">
        <v>1</v>
      </c>
      <c r="BK160" s="200">
        <v>26</v>
      </c>
      <c r="BL160" s="200">
        <v>10</v>
      </c>
      <c r="BM160" s="200">
        <v>3</v>
      </c>
      <c r="BN160" s="200">
        <v>13</v>
      </c>
      <c r="BO160" s="200">
        <v>8</v>
      </c>
      <c r="BP160" s="200">
        <v>9</v>
      </c>
      <c r="BQ160" s="200">
        <v>15</v>
      </c>
      <c r="BR160" s="200">
        <v>171</v>
      </c>
      <c r="BU160" s="200">
        <v>14</v>
      </c>
      <c r="BV160" s="200">
        <v>137</v>
      </c>
      <c r="BW160" s="200">
        <v>134</v>
      </c>
      <c r="BX160" s="200">
        <v>96</v>
      </c>
      <c r="BY160" s="200">
        <v>256</v>
      </c>
      <c r="BZ160" s="200">
        <v>162</v>
      </c>
      <c r="CA160" s="200">
        <v>63</v>
      </c>
      <c r="CC160" s="200">
        <v>12</v>
      </c>
      <c r="CF160" s="200">
        <v>18</v>
      </c>
      <c r="CN160" s="200">
        <v>0</v>
      </c>
      <c r="CT160" s="200">
        <v>2</v>
      </c>
      <c r="CX160" s="200">
        <v>28</v>
      </c>
      <c r="DE160" s="200">
        <v>2</v>
      </c>
      <c r="DG160" s="200">
        <v>196</v>
      </c>
      <c r="DJ160" s="200">
        <v>96</v>
      </c>
      <c r="DR160" s="200">
        <v>8</v>
      </c>
      <c r="DS160" s="200">
        <v>55</v>
      </c>
      <c r="DT160" s="200">
        <v>23</v>
      </c>
      <c r="EE160" s="200">
        <v>3</v>
      </c>
      <c r="EF160" s="200">
        <v>39</v>
      </c>
      <c r="ER160" s="200">
        <v>227</v>
      </c>
      <c r="EX160" s="200">
        <v>1676</v>
      </c>
      <c r="EY160" s="200">
        <v>801</v>
      </c>
      <c r="FC160" s="200">
        <v>0</v>
      </c>
      <c r="FD160" s="200">
        <v>90</v>
      </c>
      <c r="FE160" s="200">
        <v>50</v>
      </c>
      <c r="FF160" s="200">
        <v>70</v>
      </c>
      <c r="FG160" s="200">
        <v>108</v>
      </c>
      <c r="FH160" s="200">
        <v>385</v>
      </c>
      <c r="FI160" s="200">
        <v>247</v>
      </c>
      <c r="GK160" s="200">
        <v>0</v>
      </c>
      <c r="HV160" s="200">
        <v>80</v>
      </c>
      <c r="IA160" s="200">
        <v>14</v>
      </c>
      <c r="IB160" s="200">
        <v>54</v>
      </c>
      <c r="IC160" s="200">
        <v>1</v>
      </c>
      <c r="IF160" s="200">
        <v>5</v>
      </c>
      <c r="II160" s="200">
        <v>8</v>
      </c>
      <c r="IL160" s="200">
        <v>10</v>
      </c>
      <c r="IM160" s="200">
        <v>3</v>
      </c>
      <c r="IN160" s="200">
        <v>3</v>
      </c>
      <c r="IQ160" s="200">
        <v>11</v>
      </c>
      <c r="IZ160" s="200">
        <v>140</v>
      </c>
      <c r="JE160" s="200">
        <v>9</v>
      </c>
      <c r="JI160" s="200">
        <v>1</v>
      </c>
      <c r="JJ160" s="200">
        <v>5</v>
      </c>
      <c r="JL160" s="200">
        <v>64</v>
      </c>
      <c r="JM160" s="200">
        <v>47</v>
      </c>
      <c r="JN160" s="200">
        <v>164</v>
      </c>
      <c r="JO160" s="200">
        <v>123</v>
      </c>
      <c r="JP160" s="200">
        <v>771</v>
      </c>
      <c r="JQ160" s="200">
        <v>10</v>
      </c>
      <c r="JR160" s="200">
        <v>0</v>
      </c>
      <c r="JS160" s="200">
        <v>1</v>
      </c>
      <c r="JT160" s="200">
        <v>5</v>
      </c>
      <c r="JU160" s="200">
        <v>20</v>
      </c>
      <c r="JV160" s="200">
        <v>27</v>
      </c>
      <c r="JW160" s="200">
        <v>2</v>
      </c>
      <c r="JX160" s="200">
        <v>124</v>
      </c>
      <c r="JY160" s="200">
        <v>3</v>
      </c>
      <c r="JZ160" s="200">
        <v>0</v>
      </c>
      <c r="KC160" s="200">
        <v>14</v>
      </c>
      <c r="KH160" s="200">
        <v>1</v>
      </c>
      <c r="KM160" s="200">
        <v>22</v>
      </c>
      <c r="KN160" s="200">
        <v>6</v>
      </c>
      <c r="KO160" s="200">
        <v>1</v>
      </c>
      <c r="KP160" s="200">
        <v>19</v>
      </c>
      <c r="KS160" s="200">
        <v>21</v>
      </c>
      <c r="KT160" s="200">
        <v>21</v>
      </c>
      <c r="KU160" s="200">
        <v>74</v>
      </c>
      <c r="KV160" s="200">
        <v>2</v>
      </c>
      <c r="KW160" s="200">
        <v>22</v>
      </c>
      <c r="KX160" s="200">
        <v>8</v>
      </c>
      <c r="LA160" s="200">
        <v>21</v>
      </c>
      <c r="LB160" s="200">
        <v>11</v>
      </c>
      <c r="LC160" s="200">
        <v>1</v>
      </c>
      <c r="LD160" s="200">
        <v>6</v>
      </c>
      <c r="LE160" s="200">
        <v>78</v>
      </c>
      <c r="LF160" s="200">
        <v>46</v>
      </c>
      <c r="LH160" s="200">
        <v>13</v>
      </c>
      <c r="LI160" s="200">
        <v>4</v>
      </c>
      <c r="LJ160" s="200">
        <v>16</v>
      </c>
      <c r="LK160" s="200">
        <v>84</v>
      </c>
      <c r="LL160" s="200">
        <v>41</v>
      </c>
      <c r="LM160" s="200">
        <v>25</v>
      </c>
      <c r="LN160" s="200">
        <v>1</v>
      </c>
      <c r="LO160" s="200">
        <v>1</v>
      </c>
      <c r="LP160" s="200">
        <v>48</v>
      </c>
      <c r="LQ160" s="200">
        <v>36</v>
      </c>
      <c r="LT160" s="200">
        <v>449</v>
      </c>
      <c r="LU160" s="200">
        <v>1</v>
      </c>
      <c r="LW160" s="200">
        <v>5</v>
      </c>
      <c r="LX160" s="200">
        <v>4</v>
      </c>
      <c r="LZ160" s="200">
        <v>2</v>
      </c>
      <c r="MA160" s="200">
        <v>19</v>
      </c>
      <c r="MC160" s="200">
        <v>8</v>
      </c>
      <c r="MT160" s="200">
        <v>0</v>
      </c>
      <c r="MU160" s="200">
        <v>0</v>
      </c>
      <c r="MV160" s="200">
        <v>0</v>
      </c>
      <c r="MW160" s="200">
        <v>2</v>
      </c>
      <c r="NA160" s="200">
        <v>1</v>
      </c>
      <c r="NB160" s="200">
        <v>6</v>
      </c>
      <c r="NC160" s="200">
        <v>7</v>
      </c>
      <c r="ND160" s="200">
        <v>12</v>
      </c>
      <c r="NE160" s="200">
        <v>0</v>
      </c>
      <c r="NF160" s="200">
        <v>5</v>
      </c>
      <c r="NG160" s="200">
        <v>3</v>
      </c>
      <c r="NH160" s="200">
        <v>9</v>
      </c>
      <c r="NI160" s="200">
        <v>1</v>
      </c>
      <c r="NL160" s="200">
        <v>8</v>
      </c>
      <c r="NW160" s="200">
        <v>2</v>
      </c>
      <c r="OB160" s="201">
        <v>8960</v>
      </c>
      <c r="OC160" s="200">
        <v>2777</v>
      </c>
      <c r="OD160" s="200">
        <v>37</v>
      </c>
      <c r="OE160" s="200">
        <v>461</v>
      </c>
      <c r="OF160" s="200">
        <v>3275</v>
      </c>
      <c r="OG160" s="201">
        <v>12235</v>
      </c>
    </row>
    <row r="161" spans="1:397" ht="12.75" customHeight="1">
      <c r="A161" s="209">
        <v>336212</v>
      </c>
      <c r="B161" s="23" t="s">
        <v>290</v>
      </c>
      <c r="Q161" s="200">
        <v>1</v>
      </c>
      <c r="X161" s="200">
        <v>18</v>
      </c>
      <c r="Y161" s="200">
        <v>17</v>
      </c>
      <c r="Z161" s="200">
        <v>2</v>
      </c>
      <c r="AA161" s="200">
        <v>10</v>
      </c>
      <c r="AM161" s="200">
        <v>61</v>
      </c>
      <c r="AO161" s="200">
        <v>172</v>
      </c>
      <c r="AR161" s="200">
        <v>3</v>
      </c>
      <c r="AX161" s="200">
        <v>2</v>
      </c>
      <c r="BC161" s="200">
        <v>455</v>
      </c>
      <c r="BE161" s="200">
        <v>16</v>
      </c>
      <c r="BF161" s="200">
        <v>950</v>
      </c>
      <c r="BJ161" s="200">
        <v>11</v>
      </c>
      <c r="BK161" s="200">
        <v>5</v>
      </c>
      <c r="BL161" s="200">
        <v>9</v>
      </c>
      <c r="BM161" s="200">
        <v>2</v>
      </c>
      <c r="BN161" s="200">
        <v>8</v>
      </c>
      <c r="BO161" s="200">
        <v>5</v>
      </c>
      <c r="BP161" s="200">
        <v>6</v>
      </c>
      <c r="BQ161" s="200">
        <v>7</v>
      </c>
      <c r="BR161" s="200">
        <v>7</v>
      </c>
      <c r="BU161" s="200">
        <v>6</v>
      </c>
      <c r="BV161" s="200">
        <v>38</v>
      </c>
      <c r="BW161" s="200">
        <v>1</v>
      </c>
      <c r="BX161" s="200">
        <v>32</v>
      </c>
      <c r="BY161" s="200">
        <v>131</v>
      </c>
      <c r="BZ161" s="200">
        <v>23</v>
      </c>
      <c r="CA161" s="200">
        <v>19</v>
      </c>
      <c r="CC161" s="200">
        <v>6</v>
      </c>
      <c r="CF161" s="200">
        <v>8</v>
      </c>
      <c r="CT161" s="200">
        <v>86</v>
      </c>
      <c r="CX161" s="200">
        <v>5</v>
      </c>
      <c r="DE161" s="200">
        <v>1</v>
      </c>
      <c r="DG161" s="200">
        <v>6</v>
      </c>
      <c r="DJ161" s="200">
        <v>45</v>
      </c>
      <c r="DR161" s="200">
        <v>1</v>
      </c>
      <c r="DS161" s="200">
        <v>11</v>
      </c>
      <c r="DT161" s="200">
        <v>4</v>
      </c>
      <c r="EE161" s="200">
        <v>2</v>
      </c>
      <c r="EO161" s="200">
        <v>4</v>
      </c>
      <c r="EX161" s="200">
        <v>49</v>
      </c>
      <c r="EY161" s="200">
        <v>204</v>
      </c>
      <c r="EZ161" s="200">
        <v>35</v>
      </c>
      <c r="FB161" s="200">
        <v>74</v>
      </c>
      <c r="FC161" s="200">
        <v>0</v>
      </c>
      <c r="FD161" s="200">
        <v>60</v>
      </c>
      <c r="FE161" s="200">
        <v>266</v>
      </c>
      <c r="FF161" s="200">
        <v>19</v>
      </c>
      <c r="FG161" s="200">
        <v>4</v>
      </c>
      <c r="FH161" s="200">
        <v>2</v>
      </c>
      <c r="FI161" s="200">
        <v>1029</v>
      </c>
      <c r="HV161" s="200">
        <v>1</v>
      </c>
      <c r="IA161" s="200">
        <v>4</v>
      </c>
      <c r="IB161" s="200">
        <v>15</v>
      </c>
      <c r="IC161" s="200">
        <v>0</v>
      </c>
      <c r="II161" s="200">
        <v>4</v>
      </c>
      <c r="IQ161" s="200">
        <v>1</v>
      </c>
      <c r="IZ161" s="200">
        <v>93</v>
      </c>
      <c r="JA161" s="200">
        <v>3</v>
      </c>
      <c r="JE161" s="200">
        <v>2</v>
      </c>
      <c r="JI161" s="200">
        <v>1</v>
      </c>
      <c r="JJ161" s="200">
        <v>0</v>
      </c>
      <c r="JL161" s="200">
        <v>48</v>
      </c>
      <c r="JM161" s="200">
        <v>121</v>
      </c>
      <c r="JO161" s="200">
        <v>49</v>
      </c>
      <c r="JP161" s="200">
        <v>435</v>
      </c>
      <c r="JQ161" s="200">
        <v>51</v>
      </c>
      <c r="JR161" s="200">
        <v>0</v>
      </c>
      <c r="JS161" s="200">
        <v>2</v>
      </c>
      <c r="JT161" s="200">
        <v>6</v>
      </c>
      <c r="JU161" s="200">
        <v>7</v>
      </c>
      <c r="JV161" s="200">
        <v>18</v>
      </c>
      <c r="JW161" s="200">
        <v>1</v>
      </c>
      <c r="JX161" s="200">
        <v>75</v>
      </c>
      <c r="JY161" s="200">
        <v>1</v>
      </c>
      <c r="JZ161" s="200">
        <v>0</v>
      </c>
      <c r="KH161" s="200">
        <v>0</v>
      </c>
      <c r="KM161" s="200">
        <v>7</v>
      </c>
      <c r="KN161" s="200">
        <v>2</v>
      </c>
      <c r="KO161" s="200">
        <v>0</v>
      </c>
      <c r="KP161" s="200">
        <v>4</v>
      </c>
      <c r="KS161" s="200">
        <v>18</v>
      </c>
      <c r="KT161" s="200">
        <v>14</v>
      </c>
      <c r="KU161" s="200">
        <v>55</v>
      </c>
      <c r="KV161" s="200">
        <v>1</v>
      </c>
      <c r="KW161" s="200">
        <v>16</v>
      </c>
      <c r="KX161" s="200">
        <v>6</v>
      </c>
      <c r="LA161" s="200">
        <v>11</v>
      </c>
      <c r="LB161" s="200">
        <v>3</v>
      </c>
      <c r="LC161" s="200">
        <v>0</v>
      </c>
      <c r="LD161" s="200">
        <v>2</v>
      </c>
      <c r="LE161" s="200">
        <v>41</v>
      </c>
      <c r="LF161" s="200">
        <v>27</v>
      </c>
      <c r="LH161" s="200">
        <v>2</v>
      </c>
      <c r="LI161" s="200">
        <v>1</v>
      </c>
      <c r="LJ161" s="200">
        <v>11</v>
      </c>
      <c r="LK161" s="200">
        <v>18</v>
      </c>
      <c r="LL161" s="200">
        <v>6</v>
      </c>
      <c r="LM161" s="200">
        <v>14</v>
      </c>
      <c r="LN161" s="200">
        <v>0</v>
      </c>
      <c r="LO161" s="200">
        <v>0</v>
      </c>
      <c r="LP161" s="200">
        <v>6</v>
      </c>
      <c r="LQ161" s="200">
        <v>10</v>
      </c>
      <c r="LT161" s="200">
        <v>241</v>
      </c>
      <c r="LU161" s="200">
        <v>0</v>
      </c>
      <c r="LV161" s="200">
        <v>2</v>
      </c>
      <c r="LW161" s="200">
        <v>5</v>
      </c>
      <c r="LX161" s="200">
        <v>5</v>
      </c>
      <c r="LZ161" s="200">
        <v>2</v>
      </c>
      <c r="MA161" s="200">
        <v>14</v>
      </c>
      <c r="MB161" s="200">
        <v>3</v>
      </c>
      <c r="MC161" s="200">
        <v>5</v>
      </c>
      <c r="MU161" s="200">
        <v>0</v>
      </c>
      <c r="MV161" s="200">
        <v>0</v>
      </c>
      <c r="MW161" s="200">
        <v>1</v>
      </c>
      <c r="NA161" s="200">
        <v>0</v>
      </c>
      <c r="NB161" s="200">
        <v>1</v>
      </c>
      <c r="NC161" s="200">
        <v>3</v>
      </c>
      <c r="ND161" s="200">
        <v>5</v>
      </c>
      <c r="NE161" s="200">
        <v>0</v>
      </c>
      <c r="NF161" s="200">
        <v>4</v>
      </c>
      <c r="NG161" s="200">
        <v>1</v>
      </c>
      <c r="NH161" s="200">
        <v>7</v>
      </c>
      <c r="NI161" s="200">
        <v>1</v>
      </c>
      <c r="NL161" s="200">
        <v>0</v>
      </c>
      <c r="NP161" s="200">
        <v>1</v>
      </c>
      <c r="NW161" s="200">
        <v>2</v>
      </c>
      <c r="OB161" s="201">
        <v>5453</v>
      </c>
      <c r="OC161" s="200">
        <v>1648</v>
      </c>
      <c r="OD161" s="200">
        <v>34</v>
      </c>
      <c r="OE161" s="200">
        <v>332</v>
      </c>
      <c r="OF161" s="200">
        <v>2014</v>
      </c>
      <c r="OG161" s="201">
        <v>7467</v>
      </c>
    </row>
    <row r="162" spans="1:397" ht="12.75" customHeight="1">
      <c r="A162" s="209">
        <v>336213</v>
      </c>
      <c r="B162" s="23" t="s">
        <v>291</v>
      </c>
      <c r="Q162" s="200">
        <v>1</v>
      </c>
      <c r="X162" s="200">
        <v>10</v>
      </c>
      <c r="Y162" s="200">
        <v>12</v>
      </c>
      <c r="Z162" s="200">
        <v>30</v>
      </c>
      <c r="AA162" s="200">
        <v>4</v>
      </c>
      <c r="AM162" s="200">
        <v>9</v>
      </c>
      <c r="AN162" s="200">
        <v>11</v>
      </c>
      <c r="AO162" s="200">
        <v>193</v>
      </c>
      <c r="AR162" s="200">
        <v>49</v>
      </c>
      <c r="AX162" s="200">
        <v>8</v>
      </c>
      <c r="BC162" s="200">
        <v>50</v>
      </c>
      <c r="BE162" s="200">
        <v>152</v>
      </c>
      <c r="BF162" s="200">
        <v>29</v>
      </c>
      <c r="BJ162" s="200">
        <v>4</v>
      </c>
      <c r="BK162" s="200">
        <v>0</v>
      </c>
      <c r="BL162" s="200">
        <v>1</v>
      </c>
      <c r="BM162" s="200">
        <v>1</v>
      </c>
      <c r="BN162" s="200">
        <v>11</v>
      </c>
      <c r="BO162" s="200">
        <v>21</v>
      </c>
      <c r="BP162" s="200">
        <v>1</v>
      </c>
      <c r="BQ162" s="200">
        <v>1</v>
      </c>
      <c r="BR162" s="200">
        <v>101</v>
      </c>
      <c r="BU162" s="200">
        <v>1</v>
      </c>
      <c r="BV162" s="200">
        <v>0</v>
      </c>
      <c r="BW162" s="200">
        <v>0</v>
      </c>
      <c r="BX162" s="200">
        <v>6</v>
      </c>
      <c r="BY162" s="200">
        <v>8</v>
      </c>
      <c r="BZ162" s="200">
        <v>4</v>
      </c>
      <c r="CA162" s="200">
        <v>1</v>
      </c>
      <c r="CB162" s="200">
        <v>6</v>
      </c>
      <c r="CC162" s="200">
        <v>1</v>
      </c>
      <c r="CF162" s="200">
        <v>1</v>
      </c>
      <c r="CS162" s="200">
        <v>105</v>
      </c>
      <c r="CT162" s="200">
        <v>72</v>
      </c>
      <c r="CX162" s="200">
        <v>5</v>
      </c>
      <c r="DE162" s="200">
        <v>1</v>
      </c>
      <c r="DG162" s="200">
        <v>1</v>
      </c>
      <c r="DR162" s="200">
        <v>4</v>
      </c>
      <c r="DS162" s="200">
        <v>25</v>
      </c>
      <c r="DT162" s="200">
        <v>10</v>
      </c>
      <c r="EF162" s="200">
        <v>7</v>
      </c>
      <c r="EH162" s="200">
        <v>21</v>
      </c>
      <c r="EI162" s="200">
        <v>44</v>
      </c>
      <c r="EK162" s="200">
        <v>148</v>
      </c>
      <c r="EO162" s="200">
        <v>9</v>
      </c>
      <c r="ES162" s="200">
        <v>97</v>
      </c>
      <c r="EU162" s="200">
        <v>4</v>
      </c>
      <c r="EX162" s="200">
        <v>1371</v>
      </c>
      <c r="FC162" s="200">
        <v>0</v>
      </c>
      <c r="FD162" s="200">
        <v>1</v>
      </c>
      <c r="FE162" s="200">
        <v>18</v>
      </c>
      <c r="FF162" s="200">
        <v>0</v>
      </c>
      <c r="FH162" s="200">
        <v>3</v>
      </c>
      <c r="FI162" s="200">
        <v>164</v>
      </c>
      <c r="FT162" s="200">
        <v>66</v>
      </c>
      <c r="HR162" s="200">
        <v>4</v>
      </c>
      <c r="HT162" s="200">
        <v>36</v>
      </c>
      <c r="HU162" s="200">
        <v>52</v>
      </c>
      <c r="IA162" s="200">
        <v>7</v>
      </c>
      <c r="IB162" s="200">
        <v>36</v>
      </c>
      <c r="IC162" s="200">
        <v>0</v>
      </c>
      <c r="II162" s="200">
        <v>3</v>
      </c>
      <c r="IQ162" s="200">
        <v>64</v>
      </c>
      <c r="IR162" s="200">
        <v>28</v>
      </c>
      <c r="IZ162" s="200">
        <v>99</v>
      </c>
      <c r="JE162" s="200">
        <v>3</v>
      </c>
      <c r="JF162" s="200">
        <v>89</v>
      </c>
      <c r="JG162" s="200">
        <v>9</v>
      </c>
      <c r="JH162" s="200">
        <v>10</v>
      </c>
      <c r="JL162" s="200">
        <v>111</v>
      </c>
      <c r="JM162" s="200">
        <v>2</v>
      </c>
      <c r="JO162" s="200">
        <v>105</v>
      </c>
      <c r="JP162" s="200">
        <v>340</v>
      </c>
      <c r="JQ162" s="200">
        <v>4</v>
      </c>
      <c r="JR162" s="200">
        <v>0</v>
      </c>
      <c r="JS162" s="200">
        <v>0</v>
      </c>
      <c r="JT162" s="200">
        <v>0</v>
      </c>
      <c r="JU162" s="200">
        <v>7</v>
      </c>
      <c r="JV162" s="200">
        <v>13</v>
      </c>
      <c r="JW162" s="200">
        <v>0</v>
      </c>
      <c r="JX162" s="200">
        <v>66</v>
      </c>
      <c r="JY162" s="200">
        <v>0</v>
      </c>
      <c r="JZ162" s="200">
        <v>0</v>
      </c>
      <c r="KC162" s="200">
        <v>12</v>
      </c>
      <c r="KH162" s="200">
        <v>0</v>
      </c>
      <c r="KM162" s="200">
        <v>5</v>
      </c>
      <c r="KN162" s="200">
        <v>1</v>
      </c>
      <c r="KO162" s="200">
        <v>0</v>
      </c>
      <c r="KP162" s="200">
        <v>5</v>
      </c>
      <c r="KS162" s="200">
        <v>7</v>
      </c>
      <c r="KT162" s="200">
        <v>13</v>
      </c>
      <c r="KU162" s="200">
        <v>33</v>
      </c>
      <c r="KV162" s="200">
        <v>0</v>
      </c>
      <c r="KW162" s="200">
        <v>21</v>
      </c>
      <c r="KX162" s="200">
        <v>7</v>
      </c>
      <c r="LA162" s="200">
        <v>7</v>
      </c>
      <c r="LB162" s="200">
        <v>1</v>
      </c>
      <c r="LC162" s="200">
        <v>0</v>
      </c>
      <c r="LD162" s="200">
        <v>2</v>
      </c>
      <c r="LE162" s="200">
        <v>33</v>
      </c>
      <c r="LF162" s="200">
        <v>18</v>
      </c>
      <c r="LH162" s="200">
        <v>2</v>
      </c>
      <c r="LI162" s="200">
        <v>1</v>
      </c>
      <c r="LJ162" s="200">
        <v>6</v>
      </c>
      <c r="LK162" s="200">
        <v>25</v>
      </c>
      <c r="LL162" s="200">
        <v>12</v>
      </c>
      <c r="LM162" s="200">
        <v>8</v>
      </c>
      <c r="LN162" s="200">
        <v>0</v>
      </c>
      <c r="LO162" s="200">
        <v>0</v>
      </c>
      <c r="LP162" s="200">
        <v>38</v>
      </c>
      <c r="LQ162" s="200">
        <v>3</v>
      </c>
      <c r="LT162" s="200">
        <v>184</v>
      </c>
      <c r="LU162" s="200">
        <v>0</v>
      </c>
      <c r="LV162" s="200">
        <v>4</v>
      </c>
      <c r="LW162" s="200">
        <v>5</v>
      </c>
      <c r="LX162" s="200">
        <v>6</v>
      </c>
      <c r="LZ162" s="200">
        <v>5</v>
      </c>
      <c r="MA162" s="200">
        <v>6</v>
      </c>
      <c r="MB162" s="200">
        <v>3</v>
      </c>
      <c r="MC162" s="200">
        <v>2</v>
      </c>
      <c r="MU162" s="200">
        <v>0</v>
      </c>
      <c r="MV162" s="200">
        <v>0</v>
      </c>
      <c r="MW162" s="200">
        <v>0</v>
      </c>
      <c r="NA162" s="200">
        <v>0</v>
      </c>
      <c r="NB162" s="200">
        <v>1</v>
      </c>
      <c r="NC162" s="200">
        <v>1</v>
      </c>
      <c r="ND162" s="200">
        <v>2</v>
      </c>
      <c r="NE162" s="200">
        <v>0</v>
      </c>
      <c r="NF162" s="200">
        <v>1</v>
      </c>
      <c r="NG162" s="200">
        <v>2</v>
      </c>
      <c r="NH162" s="200">
        <v>3</v>
      </c>
      <c r="NI162" s="200">
        <v>1</v>
      </c>
      <c r="NW162" s="200">
        <v>1</v>
      </c>
      <c r="OB162" s="201">
        <v>4480</v>
      </c>
      <c r="OC162" s="200">
        <v>1058</v>
      </c>
      <c r="OD162" s="200">
        <v>13</v>
      </c>
      <c r="OE162" s="200">
        <v>228</v>
      </c>
      <c r="OF162" s="200">
        <v>1299</v>
      </c>
      <c r="OG162" s="201">
        <v>5779</v>
      </c>
    </row>
    <row r="163" spans="1:397" ht="12.75" customHeight="1">
      <c r="A163" s="209">
        <v>336214</v>
      </c>
      <c r="B163" s="23" t="s">
        <v>292</v>
      </c>
      <c r="Q163" s="200">
        <v>1</v>
      </c>
      <c r="X163" s="200">
        <v>21</v>
      </c>
      <c r="Y163" s="200">
        <v>28</v>
      </c>
      <c r="Z163" s="200">
        <v>93</v>
      </c>
      <c r="AA163" s="200">
        <v>9</v>
      </c>
      <c r="AM163" s="200">
        <v>83</v>
      </c>
      <c r="AN163" s="200">
        <v>184</v>
      </c>
      <c r="AO163" s="200">
        <v>113</v>
      </c>
      <c r="AR163" s="200">
        <v>64</v>
      </c>
      <c r="AX163" s="200">
        <v>1</v>
      </c>
      <c r="BC163" s="200">
        <v>592</v>
      </c>
      <c r="BE163" s="200">
        <v>445</v>
      </c>
      <c r="BF163" s="200">
        <v>40</v>
      </c>
      <c r="BJ163" s="200">
        <v>11</v>
      </c>
      <c r="BK163" s="200">
        <v>6</v>
      </c>
      <c r="BL163" s="200">
        <v>9</v>
      </c>
      <c r="BM163" s="200">
        <v>7</v>
      </c>
      <c r="BN163" s="200">
        <v>33</v>
      </c>
      <c r="BO163" s="200">
        <v>84</v>
      </c>
      <c r="BP163" s="200">
        <v>6</v>
      </c>
      <c r="BQ163" s="200">
        <v>6</v>
      </c>
      <c r="BR163" s="200">
        <v>284</v>
      </c>
      <c r="BU163" s="200">
        <v>6</v>
      </c>
      <c r="BV163" s="200">
        <v>1</v>
      </c>
      <c r="BW163" s="200">
        <v>1</v>
      </c>
      <c r="BX163" s="200">
        <v>29</v>
      </c>
      <c r="BY163" s="200">
        <v>76</v>
      </c>
      <c r="BZ163" s="200">
        <v>22</v>
      </c>
      <c r="CA163" s="200">
        <v>4</v>
      </c>
      <c r="CB163" s="200">
        <v>29</v>
      </c>
      <c r="CC163" s="200">
        <v>6</v>
      </c>
      <c r="CF163" s="200">
        <v>7</v>
      </c>
      <c r="CS163" s="200">
        <v>116</v>
      </c>
      <c r="CT163" s="200">
        <v>84</v>
      </c>
      <c r="CX163" s="200">
        <v>2</v>
      </c>
      <c r="DE163" s="200">
        <v>2</v>
      </c>
      <c r="DG163" s="200">
        <v>3</v>
      </c>
      <c r="DJ163" s="200">
        <v>13</v>
      </c>
      <c r="DR163" s="200">
        <v>4</v>
      </c>
      <c r="DS163" s="200">
        <v>43</v>
      </c>
      <c r="DT163" s="200">
        <v>17</v>
      </c>
      <c r="EH163" s="200">
        <v>17</v>
      </c>
      <c r="EI163" s="200">
        <v>35</v>
      </c>
      <c r="EK163" s="200">
        <v>178</v>
      </c>
      <c r="EO163" s="200">
        <v>12</v>
      </c>
      <c r="ES163" s="200">
        <v>125</v>
      </c>
      <c r="EU163" s="200">
        <v>7</v>
      </c>
      <c r="EX163" s="200">
        <v>39</v>
      </c>
      <c r="FB163" s="200">
        <v>302</v>
      </c>
      <c r="FC163" s="200">
        <v>0</v>
      </c>
      <c r="FD163" s="200">
        <v>13</v>
      </c>
      <c r="FE163" s="200">
        <v>177</v>
      </c>
      <c r="FF163" s="200">
        <v>0</v>
      </c>
      <c r="FI163" s="200">
        <v>940</v>
      </c>
      <c r="FT163" s="200">
        <v>338</v>
      </c>
      <c r="GK163" s="200">
        <v>0</v>
      </c>
      <c r="HT163" s="200">
        <v>45</v>
      </c>
      <c r="HU163" s="200">
        <v>54</v>
      </c>
      <c r="IA163" s="200">
        <v>12</v>
      </c>
      <c r="IB163" s="200">
        <v>57</v>
      </c>
      <c r="IC163" s="200">
        <v>0</v>
      </c>
      <c r="II163" s="200">
        <v>7</v>
      </c>
      <c r="IQ163" s="200">
        <v>69</v>
      </c>
      <c r="IR163" s="200">
        <v>96</v>
      </c>
      <c r="IZ163" s="200">
        <v>135</v>
      </c>
      <c r="JE163" s="200">
        <v>6</v>
      </c>
      <c r="JF163" s="200">
        <v>53</v>
      </c>
      <c r="JG163" s="200">
        <v>7</v>
      </c>
      <c r="JH163" s="200">
        <v>7</v>
      </c>
      <c r="JL163" s="200">
        <v>74</v>
      </c>
      <c r="JM163" s="200">
        <v>240</v>
      </c>
      <c r="JO163" s="200">
        <v>382</v>
      </c>
      <c r="JP163" s="200">
        <v>623</v>
      </c>
      <c r="JQ163" s="200">
        <v>0</v>
      </c>
      <c r="JR163" s="200">
        <v>0</v>
      </c>
      <c r="JS163" s="200">
        <v>0</v>
      </c>
      <c r="JT163" s="200">
        <v>0</v>
      </c>
      <c r="JU163" s="200">
        <v>20</v>
      </c>
      <c r="JV163" s="200">
        <v>27</v>
      </c>
      <c r="JW163" s="200">
        <v>1</v>
      </c>
      <c r="JX163" s="200">
        <v>115</v>
      </c>
      <c r="JY163" s="200">
        <v>3</v>
      </c>
      <c r="JZ163" s="200">
        <v>0</v>
      </c>
      <c r="KC163" s="200">
        <v>15</v>
      </c>
      <c r="KH163" s="200">
        <v>0</v>
      </c>
      <c r="KM163" s="200">
        <v>15</v>
      </c>
      <c r="KN163" s="200">
        <v>5</v>
      </c>
      <c r="KO163" s="200">
        <v>1</v>
      </c>
      <c r="KP163" s="200">
        <v>20</v>
      </c>
      <c r="KS163" s="200">
        <v>48</v>
      </c>
      <c r="KT163" s="200">
        <v>17</v>
      </c>
      <c r="KU163" s="200">
        <v>81</v>
      </c>
      <c r="KV163" s="200">
        <v>2</v>
      </c>
      <c r="KW163" s="200">
        <v>14</v>
      </c>
      <c r="KX163" s="200">
        <v>5</v>
      </c>
      <c r="LA163" s="200">
        <v>13</v>
      </c>
      <c r="LB163" s="200">
        <v>6</v>
      </c>
      <c r="LC163" s="200">
        <v>1</v>
      </c>
      <c r="LD163" s="200">
        <v>3</v>
      </c>
      <c r="LE163" s="200">
        <v>99</v>
      </c>
      <c r="LF163" s="200">
        <v>31</v>
      </c>
      <c r="LH163" s="200">
        <v>7</v>
      </c>
      <c r="LI163" s="200">
        <v>4</v>
      </c>
      <c r="LJ163" s="200">
        <v>15</v>
      </c>
      <c r="LK163" s="200">
        <v>101</v>
      </c>
      <c r="LL163" s="200">
        <v>16</v>
      </c>
      <c r="LM163" s="200">
        <v>16</v>
      </c>
      <c r="LN163" s="200">
        <v>1</v>
      </c>
      <c r="LO163" s="200">
        <v>1</v>
      </c>
      <c r="LP163" s="200">
        <v>59</v>
      </c>
      <c r="LQ163" s="200">
        <v>42</v>
      </c>
      <c r="LT163" s="200">
        <v>178</v>
      </c>
      <c r="LU163" s="200">
        <v>0</v>
      </c>
      <c r="LV163" s="200">
        <v>10</v>
      </c>
      <c r="LW163" s="200">
        <v>21</v>
      </c>
      <c r="LX163" s="200">
        <v>28</v>
      </c>
      <c r="LZ163" s="200">
        <v>15</v>
      </c>
      <c r="MA163" s="200">
        <v>15</v>
      </c>
      <c r="MB163" s="200">
        <v>16</v>
      </c>
      <c r="MC163" s="200">
        <v>11</v>
      </c>
      <c r="MT163" s="200">
        <v>0</v>
      </c>
      <c r="MU163" s="200">
        <v>1</v>
      </c>
      <c r="MV163" s="200">
        <v>0</v>
      </c>
      <c r="MW163" s="200">
        <v>1</v>
      </c>
      <c r="NA163" s="200">
        <v>1</v>
      </c>
      <c r="NB163" s="200">
        <v>6</v>
      </c>
      <c r="NC163" s="200">
        <v>6</v>
      </c>
      <c r="ND163" s="200">
        <v>11</v>
      </c>
      <c r="NE163" s="200">
        <v>0</v>
      </c>
      <c r="NF163" s="200">
        <v>3</v>
      </c>
      <c r="NG163" s="200">
        <v>3</v>
      </c>
      <c r="NH163" s="200">
        <v>6</v>
      </c>
      <c r="NI163" s="200">
        <v>1</v>
      </c>
      <c r="NP163" s="200">
        <v>4</v>
      </c>
      <c r="NW163" s="200">
        <v>4</v>
      </c>
      <c r="OB163" s="201">
        <v>7781</v>
      </c>
      <c r="OC163" s="200">
        <v>1982</v>
      </c>
      <c r="OD163" s="200">
        <v>45</v>
      </c>
      <c r="OE163" s="200">
        <v>978</v>
      </c>
      <c r="OF163" s="200">
        <v>3005</v>
      </c>
      <c r="OG163" s="201">
        <v>10786</v>
      </c>
    </row>
    <row r="164" spans="1:397" ht="12.75" customHeight="1">
      <c r="A164" s="209">
        <v>336310</v>
      </c>
      <c r="B164" s="23" t="s">
        <v>293</v>
      </c>
      <c r="P164" s="200">
        <v>1</v>
      </c>
      <c r="Q164" s="200">
        <v>2</v>
      </c>
      <c r="R164" s="200">
        <v>6</v>
      </c>
      <c r="X164" s="200">
        <v>160</v>
      </c>
      <c r="Y164" s="200">
        <v>96</v>
      </c>
      <c r="Z164" s="200">
        <v>6</v>
      </c>
      <c r="AA164" s="200">
        <v>45</v>
      </c>
      <c r="AO164" s="200">
        <v>0</v>
      </c>
      <c r="AP164" s="200">
        <v>0</v>
      </c>
      <c r="AQ164" s="200">
        <v>7</v>
      </c>
      <c r="AR164" s="200">
        <v>15</v>
      </c>
      <c r="AV164" s="200">
        <v>2</v>
      </c>
      <c r="AX164" s="200">
        <v>8</v>
      </c>
      <c r="AZ164" s="200">
        <v>4</v>
      </c>
      <c r="BA164" s="200">
        <v>19</v>
      </c>
      <c r="BB164" s="200">
        <v>7</v>
      </c>
      <c r="BC164" s="200">
        <v>480</v>
      </c>
      <c r="BD164" s="200">
        <v>17</v>
      </c>
      <c r="BE164" s="200">
        <v>52</v>
      </c>
      <c r="BF164" s="200">
        <v>12</v>
      </c>
      <c r="BG164" s="200">
        <v>1</v>
      </c>
      <c r="BI164" s="200">
        <v>45</v>
      </c>
      <c r="BJ164" s="200">
        <v>17</v>
      </c>
      <c r="BK164" s="200">
        <v>1250</v>
      </c>
      <c r="BL164" s="200">
        <v>1987</v>
      </c>
      <c r="BM164" s="200">
        <v>694</v>
      </c>
      <c r="BN164" s="200">
        <v>62</v>
      </c>
      <c r="BO164" s="200">
        <v>34</v>
      </c>
      <c r="BP164" s="200">
        <v>24</v>
      </c>
      <c r="BQ164" s="200">
        <v>1187</v>
      </c>
      <c r="BR164" s="200">
        <v>29</v>
      </c>
      <c r="BT164" s="200">
        <v>75</v>
      </c>
      <c r="BU164" s="200">
        <v>5</v>
      </c>
      <c r="BV164" s="200">
        <v>4</v>
      </c>
      <c r="BW164" s="200">
        <v>9</v>
      </c>
      <c r="BX164" s="200">
        <v>664</v>
      </c>
      <c r="BY164" s="200">
        <v>1047</v>
      </c>
      <c r="BZ164" s="200">
        <v>125</v>
      </c>
      <c r="CA164" s="200">
        <v>284</v>
      </c>
      <c r="CC164" s="200">
        <v>130</v>
      </c>
      <c r="CF164" s="200">
        <v>47</v>
      </c>
      <c r="CN164" s="200">
        <v>9</v>
      </c>
      <c r="CT164" s="200">
        <v>4</v>
      </c>
      <c r="CW164" s="200">
        <v>11</v>
      </c>
      <c r="CX164" s="200">
        <v>13</v>
      </c>
      <c r="CZ164" s="200">
        <v>59</v>
      </c>
      <c r="DB164" s="200">
        <v>1708</v>
      </c>
      <c r="DE164" s="200">
        <v>3</v>
      </c>
      <c r="DG164" s="200">
        <v>43</v>
      </c>
      <c r="DJ164" s="200">
        <v>194</v>
      </c>
      <c r="DL164" s="200">
        <v>1</v>
      </c>
      <c r="DR164" s="200">
        <v>123</v>
      </c>
      <c r="DS164" s="200">
        <v>132</v>
      </c>
      <c r="DT164" s="200">
        <v>30</v>
      </c>
      <c r="DX164" s="200">
        <v>1</v>
      </c>
      <c r="EE164" s="200">
        <v>0</v>
      </c>
      <c r="EF164" s="200">
        <v>0</v>
      </c>
      <c r="EL164" s="200">
        <v>0</v>
      </c>
      <c r="EM164" s="200">
        <v>2</v>
      </c>
      <c r="EO164" s="200">
        <v>25</v>
      </c>
      <c r="EP164" s="200">
        <v>0</v>
      </c>
      <c r="ER164" s="200">
        <v>22</v>
      </c>
      <c r="ES164" s="200">
        <v>37</v>
      </c>
      <c r="EU164" s="200">
        <v>1</v>
      </c>
      <c r="FC164" s="200">
        <v>13</v>
      </c>
      <c r="FD164" s="200">
        <v>293</v>
      </c>
      <c r="FE164" s="200">
        <v>368</v>
      </c>
      <c r="FF164" s="200">
        <v>614</v>
      </c>
      <c r="FH164" s="200">
        <v>773</v>
      </c>
      <c r="FI164" s="200">
        <v>538</v>
      </c>
      <c r="GD164" s="200">
        <v>0</v>
      </c>
      <c r="GF164" s="200">
        <v>0</v>
      </c>
      <c r="GK164" s="200">
        <v>0</v>
      </c>
      <c r="GM164" s="200">
        <v>256</v>
      </c>
      <c r="HV164" s="200">
        <v>0</v>
      </c>
      <c r="HZ164" s="200">
        <v>1</v>
      </c>
      <c r="IA164" s="200">
        <v>19</v>
      </c>
      <c r="IB164" s="200">
        <v>32</v>
      </c>
      <c r="IC164" s="200">
        <v>3</v>
      </c>
      <c r="IG164" s="200">
        <v>0</v>
      </c>
      <c r="II164" s="200">
        <v>21</v>
      </c>
      <c r="IL164" s="200">
        <v>2</v>
      </c>
      <c r="IM164" s="200">
        <v>1</v>
      </c>
      <c r="IN164" s="200">
        <v>1</v>
      </c>
      <c r="IO164" s="200">
        <v>2</v>
      </c>
      <c r="IP164" s="200">
        <v>3</v>
      </c>
      <c r="IQ164" s="200">
        <v>24</v>
      </c>
      <c r="IR164" s="200">
        <v>132</v>
      </c>
      <c r="IS164" s="200">
        <v>6</v>
      </c>
      <c r="IT164" s="200">
        <v>1</v>
      </c>
      <c r="IZ164" s="200">
        <v>10</v>
      </c>
      <c r="JA164" s="200">
        <v>2</v>
      </c>
      <c r="JB164" s="200">
        <v>0</v>
      </c>
      <c r="JE164" s="200">
        <v>3</v>
      </c>
      <c r="JF164" s="200">
        <v>222</v>
      </c>
      <c r="JG164" s="200">
        <v>17</v>
      </c>
      <c r="JH164" s="200">
        <v>8</v>
      </c>
      <c r="JI164" s="200">
        <v>2</v>
      </c>
      <c r="JJ164" s="200">
        <v>1</v>
      </c>
      <c r="JL164" s="200">
        <v>351</v>
      </c>
      <c r="JM164" s="200">
        <v>1</v>
      </c>
      <c r="JN164" s="200">
        <v>11</v>
      </c>
      <c r="JO164" s="200">
        <v>39</v>
      </c>
      <c r="JP164" s="200">
        <v>1621</v>
      </c>
      <c r="JQ164" s="200">
        <v>252</v>
      </c>
      <c r="JR164" s="200">
        <v>2</v>
      </c>
      <c r="JS164" s="200">
        <v>16</v>
      </c>
      <c r="JT164" s="200">
        <v>66</v>
      </c>
      <c r="JU164" s="200">
        <v>37</v>
      </c>
      <c r="JV164" s="200">
        <v>24</v>
      </c>
      <c r="JW164" s="200">
        <v>2</v>
      </c>
      <c r="JX164" s="200">
        <v>313</v>
      </c>
      <c r="JY164" s="200">
        <v>5</v>
      </c>
      <c r="JZ164" s="200">
        <v>0</v>
      </c>
      <c r="KC164" s="200">
        <v>53</v>
      </c>
      <c r="KH164" s="200">
        <v>0</v>
      </c>
      <c r="KM164" s="200">
        <v>20</v>
      </c>
      <c r="KN164" s="200">
        <v>7</v>
      </c>
      <c r="KO164" s="200">
        <v>1</v>
      </c>
      <c r="KP164" s="200">
        <v>24</v>
      </c>
      <c r="KS164" s="200">
        <v>41</v>
      </c>
      <c r="KT164" s="200">
        <v>21</v>
      </c>
      <c r="KU164" s="200">
        <v>67</v>
      </c>
      <c r="KV164" s="200">
        <v>2</v>
      </c>
      <c r="KW164" s="200">
        <v>28</v>
      </c>
      <c r="KX164" s="200">
        <v>9</v>
      </c>
      <c r="LA164" s="200">
        <v>62</v>
      </c>
      <c r="LB164" s="200">
        <v>25</v>
      </c>
      <c r="LC164" s="200">
        <v>2</v>
      </c>
      <c r="LD164" s="200">
        <v>12</v>
      </c>
      <c r="LE164" s="200">
        <v>57</v>
      </c>
      <c r="LF164" s="200">
        <v>114</v>
      </c>
      <c r="LG164" s="200">
        <v>19</v>
      </c>
      <c r="LH164" s="200">
        <v>6</v>
      </c>
      <c r="LI164" s="200">
        <v>2</v>
      </c>
      <c r="LJ164" s="200">
        <v>21</v>
      </c>
      <c r="LK164" s="200">
        <v>62</v>
      </c>
      <c r="LL164" s="200">
        <v>14</v>
      </c>
      <c r="LM164" s="200">
        <v>83</v>
      </c>
      <c r="LN164" s="200">
        <v>4</v>
      </c>
      <c r="LO164" s="200">
        <v>0</v>
      </c>
      <c r="LP164" s="200">
        <v>71</v>
      </c>
      <c r="LQ164" s="200">
        <v>32</v>
      </c>
      <c r="LT164" s="200">
        <v>1786</v>
      </c>
      <c r="LU164" s="200">
        <v>2</v>
      </c>
      <c r="LV164" s="200">
        <v>5</v>
      </c>
      <c r="LW164" s="200">
        <v>27</v>
      </c>
      <c r="LX164" s="200">
        <v>16</v>
      </c>
      <c r="LZ164" s="200">
        <v>9</v>
      </c>
      <c r="MA164" s="200">
        <v>55</v>
      </c>
      <c r="MB164" s="200">
        <v>9</v>
      </c>
      <c r="MC164" s="200">
        <v>16</v>
      </c>
      <c r="MT164" s="200">
        <v>0</v>
      </c>
      <c r="MU164" s="200">
        <v>1</v>
      </c>
      <c r="MV164" s="200">
        <v>0</v>
      </c>
      <c r="MW164" s="200">
        <v>2</v>
      </c>
      <c r="NA164" s="200">
        <v>2</v>
      </c>
      <c r="NB164" s="200">
        <v>9</v>
      </c>
      <c r="NC164" s="200">
        <v>8</v>
      </c>
      <c r="ND164" s="200">
        <v>14</v>
      </c>
      <c r="NE164" s="200">
        <v>1</v>
      </c>
      <c r="NF164" s="200">
        <v>17</v>
      </c>
      <c r="NG164" s="200">
        <v>12</v>
      </c>
      <c r="NH164" s="200">
        <v>33</v>
      </c>
      <c r="NI164" s="200">
        <v>6</v>
      </c>
      <c r="NL164" s="200">
        <v>0</v>
      </c>
      <c r="NP164" s="200">
        <v>1</v>
      </c>
      <c r="NW164" s="200">
        <v>7</v>
      </c>
      <c r="NZ164" s="200">
        <v>80</v>
      </c>
      <c r="OB164" s="201">
        <v>20165</v>
      </c>
      <c r="OC164" s="200">
        <v>5356</v>
      </c>
      <c r="OD164" s="200">
        <v>383</v>
      </c>
      <c r="OE164" s="200">
        <v>1907</v>
      </c>
      <c r="OF164" s="200">
        <v>7646</v>
      </c>
      <c r="OG164" s="201">
        <v>27811</v>
      </c>
    </row>
    <row r="165" spans="1:397" ht="12.75" customHeight="1">
      <c r="A165" s="209">
        <v>336320</v>
      </c>
      <c r="B165" s="23" t="s">
        <v>294</v>
      </c>
      <c r="P165" s="200">
        <v>0</v>
      </c>
      <c r="Q165" s="200">
        <v>1</v>
      </c>
      <c r="X165" s="200">
        <v>93</v>
      </c>
      <c r="Y165" s="200">
        <v>48</v>
      </c>
      <c r="Z165" s="200">
        <v>9</v>
      </c>
      <c r="AA165" s="200">
        <v>40</v>
      </c>
      <c r="AQ165" s="200">
        <v>8</v>
      </c>
      <c r="AR165" s="200">
        <v>18</v>
      </c>
      <c r="AV165" s="200">
        <v>3</v>
      </c>
      <c r="AX165" s="200">
        <v>7</v>
      </c>
      <c r="AZ165" s="200">
        <v>5</v>
      </c>
      <c r="BA165" s="200">
        <v>23</v>
      </c>
      <c r="BB165" s="200">
        <v>9</v>
      </c>
      <c r="BC165" s="200">
        <v>161</v>
      </c>
      <c r="BD165" s="200">
        <v>1</v>
      </c>
      <c r="BE165" s="200">
        <v>38</v>
      </c>
      <c r="BF165" s="200">
        <v>14</v>
      </c>
      <c r="BI165" s="200">
        <v>660</v>
      </c>
      <c r="BJ165" s="200">
        <v>120</v>
      </c>
      <c r="BK165" s="200">
        <v>194</v>
      </c>
      <c r="BL165" s="200">
        <v>327</v>
      </c>
      <c r="BM165" s="200">
        <v>53</v>
      </c>
      <c r="BN165" s="200">
        <v>11</v>
      </c>
      <c r="BO165" s="200">
        <v>10</v>
      </c>
      <c r="BP165" s="200">
        <v>6</v>
      </c>
      <c r="BQ165" s="200">
        <v>15</v>
      </c>
      <c r="BR165" s="200">
        <v>1</v>
      </c>
      <c r="BU165" s="200">
        <v>14</v>
      </c>
      <c r="BV165" s="200">
        <v>1</v>
      </c>
      <c r="BW165" s="200">
        <v>1</v>
      </c>
      <c r="BX165" s="200">
        <v>74</v>
      </c>
      <c r="BY165" s="200">
        <v>177</v>
      </c>
      <c r="BZ165" s="200">
        <v>49</v>
      </c>
      <c r="CA165" s="200">
        <v>54</v>
      </c>
      <c r="CC165" s="200">
        <v>49</v>
      </c>
      <c r="CE165" s="200">
        <v>4</v>
      </c>
      <c r="CF165" s="200">
        <v>16</v>
      </c>
      <c r="CT165" s="200">
        <v>1</v>
      </c>
      <c r="CX165" s="200">
        <v>25</v>
      </c>
      <c r="CZ165" s="200">
        <v>7</v>
      </c>
      <c r="DB165" s="200">
        <v>33</v>
      </c>
      <c r="DE165" s="200">
        <v>8</v>
      </c>
      <c r="DG165" s="200">
        <v>17</v>
      </c>
      <c r="DJ165" s="200">
        <v>280</v>
      </c>
      <c r="DO165" s="200">
        <v>3</v>
      </c>
      <c r="DR165" s="200">
        <v>1561</v>
      </c>
      <c r="DS165" s="200">
        <v>828</v>
      </c>
      <c r="DT165" s="200">
        <v>35</v>
      </c>
      <c r="EE165" s="200">
        <v>216</v>
      </c>
      <c r="EL165" s="200">
        <v>4</v>
      </c>
      <c r="EQ165" s="200">
        <v>1</v>
      </c>
      <c r="ER165" s="200">
        <v>95</v>
      </c>
      <c r="ES165" s="200">
        <v>164</v>
      </c>
      <c r="EU165" s="200">
        <v>13</v>
      </c>
      <c r="FC165" s="200">
        <v>1</v>
      </c>
      <c r="FD165" s="200">
        <v>1271</v>
      </c>
      <c r="FE165" s="200">
        <v>2</v>
      </c>
      <c r="FF165" s="200">
        <v>3</v>
      </c>
      <c r="FH165" s="200">
        <v>185</v>
      </c>
      <c r="FI165" s="200">
        <v>233</v>
      </c>
      <c r="GM165" s="200">
        <v>94</v>
      </c>
      <c r="HZ165" s="200">
        <v>3</v>
      </c>
      <c r="IA165" s="200">
        <v>33</v>
      </c>
      <c r="IB165" s="200">
        <v>34</v>
      </c>
      <c r="IC165" s="200">
        <v>4</v>
      </c>
      <c r="IG165" s="200">
        <v>0</v>
      </c>
      <c r="II165" s="200">
        <v>11</v>
      </c>
      <c r="IL165" s="200">
        <v>33</v>
      </c>
      <c r="IM165" s="200">
        <v>1</v>
      </c>
      <c r="IN165" s="200">
        <v>1</v>
      </c>
      <c r="IO165" s="200">
        <v>1</v>
      </c>
      <c r="IP165" s="200">
        <v>3</v>
      </c>
      <c r="IQ165" s="200">
        <v>11</v>
      </c>
      <c r="IR165" s="200">
        <v>454</v>
      </c>
      <c r="IS165" s="200">
        <v>5</v>
      </c>
      <c r="IT165" s="200">
        <v>0</v>
      </c>
      <c r="IZ165" s="200">
        <v>6</v>
      </c>
      <c r="JA165" s="200">
        <v>3</v>
      </c>
      <c r="JE165" s="200">
        <v>7</v>
      </c>
      <c r="JF165" s="200">
        <v>67</v>
      </c>
      <c r="JG165" s="200">
        <v>8</v>
      </c>
      <c r="JH165" s="200">
        <v>6</v>
      </c>
      <c r="JI165" s="200">
        <v>1</v>
      </c>
      <c r="JJ165" s="200">
        <v>1</v>
      </c>
      <c r="JL165" s="200">
        <v>539</v>
      </c>
      <c r="JN165" s="200">
        <v>21</v>
      </c>
      <c r="JO165" s="200">
        <v>1</v>
      </c>
      <c r="JP165" s="200">
        <v>973</v>
      </c>
      <c r="JQ165" s="200">
        <v>1</v>
      </c>
      <c r="JR165" s="200">
        <v>7</v>
      </c>
      <c r="JS165" s="200">
        <v>13</v>
      </c>
      <c r="JT165" s="200">
        <v>106</v>
      </c>
      <c r="JU165" s="200">
        <v>34</v>
      </c>
      <c r="JV165" s="200">
        <v>20</v>
      </c>
      <c r="JW165" s="200">
        <v>3</v>
      </c>
      <c r="JX165" s="200">
        <v>174</v>
      </c>
      <c r="JY165" s="200">
        <v>7</v>
      </c>
      <c r="JZ165" s="200">
        <v>0</v>
      </c>
      <c r="KC165" s="200">
        <v>48</v>
      </c>
      <c r="KE165" s="200">
        <v>0</v>
      </c>
      <c r="KH165" s="200">
        <v>6</v>
      </c>
      <c r="KM165" s="200">
        <v>39</v>
      </c>
      <c r="KN165" s="200">
        <v>12</v>
      </c>
      <c r="KO165" s="200">
        <v>2</v>
      </c>
      <c r="KP165" s="200">
        <v>71</v>
      </c>
      <c r="KS165" s="200">
        <v>29</v>
      </c>
      <c r="KT165" s="200">
        <v>32</v>
      </c>
      <c r="KU165" s="200">
        <v>248</v>
      </c>
      <c r="KV165" s="200">
        <v>5</v>
      </c>
      <c r="KW165" s="200">
        <v>24</v>
      </c>
      <c r="KX165" s="200">
        <v>7</v>
      </c>
      <c r="LA165" s="200">
        <v>72</v>
      </c>
      <c r="LB165" s="200">
        <v>20</v>
      </c>
      <c r="LC165" s="200">
        <v>2</v>
      </c>
      <c r="LD165" s="200">
        <v>10</v>
      </c>
      <c r="LE165" s="200">
        <v>254</v>
      </c>
      <c r="LF165" s="200">
        <v>149</v>
      </c>
      <c r="LG165" s="200">
        <v>3</v>
      </c>
      <c r="LH165" s="200">
        <v>70</v>
      </c>
      <c r="LI165" s="200">
        <v>18</v>
      </c>
      <c r="LJ165" s="200">
        <v>44</v>
      </c>
      <c r="LK165" s="200">
        <v>108</v>
      </c>
      <c r="LL165" s="200">
        <v>47</v>
      </c>
      <c r="LM165" s="200">
        <v>112</v>
      </c>
      <c r="LN165" s="200">
        <v>8</v>
      </c>
      <c r="LO165" s="200">
        <v>1</v>
      </c>
      <c r="LP165" s="200">
        <v>72</v>
      </c>
      <c r="LQ165" s="200">
        <v>103</v>
      </c>
      <c r="LT165" s="200">
        <v>1597</v>
      </c>
      <c r="LU165" s="200">
        <v>5</v>
      </c>
      <c r="LV165" s="200">
        <v>20</v>
      </c>
      <c r="LW165" s="200">
        <v>56</v>
      </c>
      <c r="LX165" s="200">
        <v>55</v>
      </c>
      <c r="LZ165" s="200">
        <v>28</v>
      </c>
      <c r="MA165" s="200">
        <v>62</v>
      </c>
      <c r="MB165" s="200">
        <v>29</v>
      </c>
      <c r="MC165" s="200">
        <v>27</v>
      </c>
      <c r="MU165" s="200">
        <v>1</v>
      </c>
      <c r="MV165" s="200">
        <v>1</v>
      </c>
      <c r="MW165" s="200">
        <v>5</v>
      </c>
      <c r="NA165" s="200">
        <v>2</v>
      </c>
      <c r="NB165" s="200">
        <v>12</v>
      </c>
      <c r="NC165" s="200">
        <v>16</v>
      </c>
      <c r="ND165" s="200">
        <v>26</v>
      </c>
      <c r="NE165" s="200">
        <v>1</v>
      </c>
      <c r="NF165" s="200">
        <v>15</v>
      </c>
      <c r="NG165" s="200">
        <v>11</v>
      </c>
      <c r="NH165" s="200">
        <v>29</v>
      </c>
      <c r="NI165" s="200">
        <v>5</v>
      </c>
      <c r="NW165" s="200">
        <v>9</v>
      </c>
      <c r="NZ165" s="200">
        <v>57</v>
      </c>
      <c r="OB165" s="201">
        <v>13673</v>
      </c>
      <c r="OC165" s="200">
        <v>5466</v>
      </c>
      <c r="OD165" s="200">
        <v>165</v>
      </c>
      <c r="OE165" s="200">
        <v>404</v>
      </c>
      <c r="OF165" s="200">
        <v>6036</v>
      </c>
      <c r="OG165" s="201">
        <v>19709</v>
      </c>
    </row>
    <row r="166" spans="1:397" ht="12.75" customHeight="1">
      <c r="A166" s="209" t="s">
        <v>296</v>
      </c>
      <c r="B166" s="23" t="s">
        <v>295</v>
      </c>
      <c r="M166" s="200">
        <v>6</v>
      </c>
      <c r="P166" s="200">
        <v>1</v>
      </c>
      <c r="Q166" s="200">
        <v>2</v>
      </c>
      <c r="R166" s="200">
        <v>6</v>
      </c>
      <c r="X166" s="200">
        <v>127</v>
      </c>
      <c r="Y166" s="200">
        <v>77</v>
      </c>
      <c r="Z166" s="200">
        <v>7</v>
      </c>
      <c r="AA166" s="200">
        <v>42</v>
      </c>
      <c r="AM166" s="200">
        <v>65</v>
      </c>
      <c r="AO166" s="200">
        <v>30</v>
      </c>
      <c r="AP166" s="200">
        <v>52</v>
      </c>
      <c r="AQ166" s="200">
        <v>18</v>
      </c>
      <c r="AR166" s="200">
        <v>40</v>
      </c>
      <c r="AV166" s="200">
        <v>6</v>
      </c>
      <c r="AX166" s="200">
        <v>16</v>
      </c>
      <c r="AZ166" s="200">
        <v>12</v>
      </c>
      <c r="BA166" s="200">
        <v>50</v>
      </c>
      <c r="BB166" s="200">
        <v>19</v>
      </c>
      <c r="BC166" s="200">
        <v>1595</v>
      </c>
      <c r="BD166" s="200">
        <v>2</v>
      </c>
      <c r="BE166" s="200">
        <v>62</v>
      </c>
      <c r="BF166" s="200">
        <v>3</v>
      </c>
      <c r="BG166" s="200">
        <v>0</v>
      </c>
      <c r="BI166" s="200">
        <v>246</v>
      </c>
      <c r="BJ166" s="200">
        <v>84</v>
      </c>
      <c r="BK166" s="200">
        <v>1438</v>
      </c>
      <c r="BL166" s="200">
        <v>725</v>
      </c>
      <c r="BM166" s="200">
        <v>186</v>
      </c>
      <c r="BN166" s="200">
        <v>509</v>
      </c>
      <c r="BO166" s="200">
        <v>74</v>
      </c>
      <c r="BP166" s="200">
        <v>56</v>
      </c>
      <c r="BQ166" s="200">
        <v>105</v>
      </c>
      <c r="BR166" s="200">
        <v>7</v>
      </c>
      <c r="BU166" s="200">
        <v>98</v>
      </c>
      <c r="BV166" s="200">
        <v>9</v>
      </c>
      <c r="BW166" s="200">
        <v>13</v>
      </c>
      <c r="BX166" s="200">
        <v>549</v>
      </c>
      <c r="BY166" s="200">
        <v>522</v>
      </c>
      <c r="BZ166" s="200">
        <v>305</v>
      </c>
      <c r="CA166" s="200">
        <v>583</v>
      </c>
      <c r="CC166" s="200">
        <v>393</v>
      </c>
      <c r="CF166" s="200">
        <v>109</v>
      </c>
      <c r="CT166" s="200">
        <v>1</v>
      </c>
      <c r="CX166" s="200">
        <v>5</v>
      </c>
      <c r="CZ166" s="200">
        <v>57</v>
      </c>
      <c r="DB166" s="200">
        <v>1</v>
      </c>
      <c r="DE166" s="200">
        <v>7</v>
      </c>
      <c r="DG166" s="200">
        <v>13</v>
      </c>
      <c r="DJ166" s="200">
        <v>113</v>
      </c>
      <c r="DL166" s="200">
        <v>0</v>
      </c>
      <c r="DM166" s="200">
        <v>2</v>
      </c>
      <c r="DN166" s="200">
        <v>0</v>
      </c>
      <c r="DO166" s="200">
        <v>0</v>
      </c>
      <c r="DP166" s="200">
        <v>0</v>
      </c>
      <c r="DR166" s="200">
        <v>105</v>
      </c>
      <c r="DS166" s="200">
        <v>93</v>
      </c>
      <c r="DT166" s="200">
        <v>38</v>
      </c>
      <c r="DX166" s="200">
        <v>0</v>
      </c>
      <c r="EE166" s="200">
        <v>0</v>
      </c>
      <c r="EL166" s="200">
        <v>0</v>
      </c>
      <c r="EM166" s="200">
        <v>0</v>
      </c>
      <c r="EO166" s="200">
        <v>8</v>
      </c>
      <c r="EP166" s="200">
        <v>0</v>
      </c>
      <c r="ER166" s="200">
        <v>28</v>
      </c>
      <c r="ES166" s="200">
        <v>38</v>
      </c>
      <c r="EU166" s="200">
        <v>1</v>
      </c>
      <c r="FC166" s="200">
        <v>13</v>
      </c>
      <c r="FD166" s="200">
        <v>147</v>
      </c>
      <c r="FE166" s="200">
        <v>257</v>
      </c>
      <c r="FF166" s="200">
        <v>211</v>
      </c>
      <c r="FH166" s="200">
        <v>561</v>
      </c>
      <c r="FI166" s="200">
        <v>154</v>
      </c>
      <c r="GD166" s="200">
        <v>1</v>
      </c>
      <c r="GF166" s="200">
        <v>0</v>
      </c>
      <c r="GK166" s="200">
        <v>0</v>
      </c>
      <c r="GM166" s="200">
        <v>252</v>
      </c>
      <c r="HS166" s="200">
        <v>0</v>
      </c>
      <c r="HV166" s="200">
        <v>0</v>
      </c>
      <c r="HZ166" s="200">
        <v>2</v>
      </c>
      <c r="IA166" s="200">
        <v>23</v>
      </c>
      <c r="IB166" s="200">
        <v>62</v>
      </c>
      <c r="IC166" s="200">
        <v>41</v>
      </c>
      <c r="IG166" s="200">
        <v>1</v>
      </c>
      <c r="II166" s="200">
        <v>19</v>
      </c>
      <c r="IL166" s="200">
        <v>0</v>
      </c>
      <c r="IM166" s="200">
        <v>5</v>
      </c>
      <c r="IN166" s="200">
        <v>7</v>
      </c>
      <c r="IO166" s="200">
        <v>9</v>
      </c>
      <c r="IP166" s="200">
        <v>50</v>
      </c>
      <c r="IQ166" s="200">
        <v>79</v>
      </c>
      <c r="IR166" s="200">
        <v>69</v>
      </c>
      <c r="IS166" s="200">
        <v>35</v>
      </c>
      <c r="IT166" s="200">
        <v>3</v>
      </c>
      <c r="IZ166" s="200">
        <v>49</v>
      </c>
      <c r="JA166" s="200">
        <v>17</v>
      </c>
      <c r="JB166" s="200">
        <v>0</v>
      </c>
      <c r="JE166" s="200">
        <v>13</v>
      </c>
      <c r="JF166" s="200">
        <v>70</v>
      </c>
      <c r="JG166" s="200">
        <v>9</v>
      </c>
      <c r="JH166" s="200">
        <v>3</v>
      </c>
      <c r="JI166" s="200">
        <v>3</v>
      </c>
      <c r="JJ166" s="200">
        <v>3</v>
      </c>
      <c r="JL166" s="200">
        <v>133</v>
      </c>
      <c r="JM166" s="200">
        <v>0</v>
      </c>
      <c r="JN166" s="200">
        <v>27</v>
      </c>
      <c r="JO166" s="200">
        <v>122</v>
      </c>
      <c r="JP166" s="200">
        <v>1055</v>
      </c>
      <c r="JQ166" s="200">
        <v>39</v>
      </c>
      <c r="JR166" s="200">
        <v>1</v>
      </c>
      <c r="JS166" s="200">
        <v>4</v>
      </c>
      <c r="JT166" s="200">
        <v>22</v>
      </c>
      <c r="JU166" s="200">
        <v>35</v>
      </c>
      <c r="JV166" s="200">
        <v>45</v>
      </c>
      <c r="JW166" s="200">
        <v>4</v>
      </c>
      <c r="JX166" s="200">
        <v>261</v>
      </c>
      <c r="JY166" s="200">
        <v>6</v>
      </c>
      <c r="JZ166" s="200">
        <v>0</v>
      </c>
      <c r="KA166" s="200">
        <v>0</v>
      </c>
      <c r="KC166" s="200">
        <v>38</v>
      </c>
      <c r="KE166" s="200">
        <v>0</v>
      </c>
      <c r="KH166" s="200">
        <v>1</v>
      </c>
      <c r="KM166" s="200">
        <v>28</v>
      </c>
      <c r="KN166" s="200">
        <v>9</v>
      </c>
      <c r="KO166" s="200">
        <v>2</v>
      </c>
      <c r="KP166" s="200">
        <v>39</v>
      </c>
      <c r="KS166" s="200">
        <v>93</v>
      </c>
      <c r="KT166" s="200">
        <v>40</v>
      </c>
      <c r="KU166" s="200">
        <v>153</v>
      </c>
      <c r="KV166" s="200">
        <v>4</v>
      </c>
      <c r="KW166" s="200">
        <v>38</v>
      </c>
      <c r="KX166" s="200">
        <v>14</v>
      </c>
      <c r="LA166" s="200">
        <v>70</v>
      </c>
      <c r="LB166" s="200">
        <v>16</v>
      </c>
      <c r="LC166" s="200">
        <v>2</v>
      </c>
      <c r="LD166" s="200">
        <v>10</v>
      </c>
      <c r="LE166" s="200">
        <v>155</v>
      </c>
      <c r="LF166" s="200">
        <v>126</v>
      </c>
      <c r="LH166" s="200">
        <v>17</v>
      </c>
      <c r="LI166" s="200">
        <v>6</v>
      </c>
      <c r="LJ166" s="200">
        <v>28</v>
      </c>
      <c r="LK166" s="200">
        <v>127</v>
      </c>
      <c r="LL166" s="200">
        <v>30</v>
      </c>
      <c r="LM166" s="200">
        <v>93</v>
      </c>
      <c r="LN166" s="200">
        <v>5</v>
      </c>
      <c r="LO166" s="200">
        <v>1</v>
      </c>
      <c r="LP166" s="200">
        <v>53</v>
      </c>
      <c r="LQ166" s="200">
        <v>80</v>
      </c>
      <c r="LT166" s="200">
        <v>1308</v>
      </c>
      <c r="LU166" s="200">
        <v>3</v>
      </c>
      <c r="LV166" s="200">
        <v>11</v>
      </c>
      <c r="LW166" s="200">
        <v>38</v>
      </c>
      <c r="LX166" s="200">
        <v>34</v>
      </c>
      <c r="LY166" s="200">
        <v>0</v>
      </c>
      <c r="LZ166" s="200">
        <v>17</v>
      </c>
      <c r="MA166" s="200">
        <v>59</v>
      </c>
      <c r="MB166" s="200">
        <v>17</v>
      </c>
      <c r="MC166" s="200">
        <v>20</v>
      </c>
      <c r="MT166" s="200">
        <v>0</v>
      </c>
      <c r="MU166" s="200">
        <v>1</v>
      </c>
      <c r="MV166" s="200">
        <v>1</v>
      </c>
      <c r="MW166" s="200">
        <v>3</v>
      </c>
      <c r="NA166" s="200">
        <v>3</v>
      </c>
      <c r="NB166" s="200">
        <v>12</v>
      </c>
      <c r="NC166" s="200">
        <v>13</v>
      </c>
      <c r="ND166" s="200">
        <v>22</v>
      </c>
      <c r="NE166" s="200">
        <v>1</v>
      </c>
      <c r="NF166" s="200">
        <v>16</v>
      </c>
      <c r="NG166" s="200">
        <v>10</v>
      </c>
      <c r="NH166" s="200">
        <v>30</v>
      </c>
      <c r="NI166" s="200">
        <v>5</v>
      </c>
      <c r="NL166" s="200">
        <v>1</v>
      </c>
      <c r="NP166" s="200">
        <v>6</v>
      </c>
      <c r="NW166" s="200">
        <v>7</v>
      </c>
      <c r="NZ166" s="200">
        <v>64</v>
      </c>
      <c r="OB166" s="201">
        <v>15658</v>
      </c>
      <c r="OC166" s="200">
        <v>4689</v>
      </c>
      <c r="OD166" s="200">
        <v>679</v>
      </c>
      <c r="OE166" s="200">
        <v>1121</v>
      </c>
      <c r="OF166" s="200">
        <v>6489</v>
      </c>
      <c r="OG166" s="201">
        <v>22146</v>
      </c>
    </row>
    <row r="167" spans="1:397" ht="12.75" customHeight="1">
      <c r="A167" s="209">
        <v>336350</v>
      </c>
      <c r="B167" s="23" t="s">
        <v>297</v>
      </c>
      <c r="P167" s="200">
        <v>1</v>
      </c>
      <c r="Q167" s="200">
        <v>4</v>
      </c>
      <c r="R167" s="200">
        <v>2</v>
      </c>
      <c r="X167" s="200">
        <v>164</v>
      </c>
      <c r="Y167" s="200">
        <v>157</v>
      </c>
      <c r="Z167" s="200">
        <v>13</v>
      </c>
      <c r="AA167" s="200">
        <v>52</v>
      </c>
      <c r="AO167" s="200">
        <v>0</v>
      </c>
      <c r="AP167" s="200">
        <v>0</v>
      </c>
      <c r="AQ167" s="200">
        <v>4</v>
      </c>
      <c r="AR167" s="200">
        <v>7</v>
      </c>
      <c r="AV167" s="200">
        <v>1</v>
      </c>
      <c r="AX167" s="200">
        <v>3</v>
      </c>
      <c r="AZ167" s="200">
        <v>2</v>
      </c>
      <c r="BA167" s="200">
        <v>9</v>
      </c>
      <c r="BB167" s="200">
        <v>4</v>
      </c>
      <c r="BC167" s="200">
        <v>2044</v>
      </c>
      <c r="BD167" s="200">
        <v>1</v>
      </c>
      <c r="BE167" s="200">
        <v>103</v>
      </c>
      <c r="BF167" s="200">
        <v>7</v>
      </c>
      <c r="BG167" s="200">
        <v>1</v>
      </c>
      <c r="BH167" s="200">
        <v>409</v>
      </c>
      <c r="BI167" s="200">
        <v>117</v>
      </c>
      <c r="BJ167" s="200">
        <v>93</v>
      </c>
      <c r="BK167" s="200">
        <v>2155</v>
      </c>
      <c r="BL167" s="200">
        <v>2327</v>
      </c>
      <c r="BM167" s="200">
        <v>75</v>
      </c>
      <c r="BN167" s="200">
        <v>2217</v>
      </c>
      <c r="BO167" s="200">
        <v>111</v>
      </c>
      <c r="BP167" s="200">
        <v>77</v>
      </c>
      <c r="BQ167" s="200">
        <v>346</v>
      </c>
      <c r="BR167" s="200">
        <v>54</v>
      </c>
      <c r="BU167" s="200">
        <v>144</v>
      </c>
      <c r="BV167" s="200">
        <v>14</v>
      </c>
      <c r="BW167" s="200">
        <v>28</v>
      </c>
      <c r="BX167" s="200">
        <v>1201</v>
      </c>
      <c r="BY167" s="200">
        <v>1082</v>
      </c>
      <c r="BZ167" s="200">
        <v>917</v>
      </c>
      <c r="CA167" s="200">
        <v>203</v>
      </c>
      <c r="CC167" s="200">
        <v>447</v>
      </c>
      <c r="CF167" s="200">
        <v>153</v>
      </c>
      <c r="CN167" s="200">
        <v>8</v>
      </c>
      <c r="CT167" s="200">
        <v>5</v>
      </c>
      <c r="CW167" s="200">
        <v>12</v>
      </c>
      <c r="CX167" s="200">
        <v>14</v>
      </c>
      <c r="CZ167" s="200">
        <v>843</v>
      </c>
      <c r="DB167" s="200">
        <v>92</v>
      </c>
      <c r="DE167" s="200">
        <v>2</v>
      </c>
      <c r="DG167" s="200">
        <v>26</v>
      </c>
      <c r="DJ167" s="200">
        <v>128</v>
      </c>
      <c r="DL167" s="200">
        <v>1</v>
      </c>
      <c r="DR167" s="200">
        <v>600</v>
      </c>
      <c r="DS167" s="200">
        <v>50</v>
      </c>
      <c r="DT167" s="200">
        <v>29</v>
      </c>
      <c r="DX167" s="200">
        <v>1</v>
      </c>
      <c r="ED167" s="200">
        <v>0</v>
      </c>
      <c r="EE167" s="200">
        <v>0</v>
      </c>
      <c r="EF167" s="200">
        <v>0</v>
      </c>
      <c r="EL167" s="200">
        <v>0</v>
      </c>
      <c r="EM167" s="200">
        <v>2</v>
      </c>
      <c r="EO167" s="200">
        <v>23</v>
      </c>
      <c r="EP167" s="200">
        <v>0</v>
      </c>
      <c r="ER167" s="200">
        <v>52</v>
      </c>
      <c r="ES167" s="200">
        <v>131</v>
      </c>
      <c r="EU167" s="200">
        <v>3</v>
      </c>
      <c r="FC167" s="200">
        <v>127</v>
      </c>
      <c r="FD167" s="200">
        <v>148</v>
      </c>
      <c r="FE167" s="200">
        <v>542</v>
      </c>
      <c r="FF167" s="200">
        <v>32</v>
      </c>
      <c r="FH167" s="200">
        <v>973</v>
      </c>
      <c r="FI167" s="200">
        <v>607</v>
      </c>
      <c r="GF167" s="200">
        <v>0</v>
      </c>
      <c r="GK167" s="200">
        <v>0</v>
      </c>
      <c r="GM167" s="200">
        <v>76</v>
      </c>
      <c r="HS167" s="200">
        <v>0</v>
      </c>
      <c r="HV167" s="200">
        <v>0</v>
      </c>
      <c r="HZ167" s="200">
        <v>1</v>
      </c>
      <c r="IA167" s="200">
        <v>19</v>
      </c>
      <c r="IB167" s="200">
        <v>20</v>
      </c>
      <c r="IC167" s="200">
        <v>1</v>
      </c>
      <c r="IG167" s="200">
        <v>0</v>
      </c>
      <c r="II167" s="200">
        <v>33</v>
      </c>
      <c r="IL167" s="200">
        <v>3</v>
      </c>
      <c r="IM167" s="200">
        <v>2</v>
      </c>
      <c r="IN167" s="200">
        <v>2</v>
      </c>
      <c r="IO167" s="200">
        <v>2</v>
      </c>
      <c r="IP167" s="200">
        <v>9</v>
      </c>
      <c r="IQ167" s="200">
        <v>28</v>
      </c>
      <c r="IR167" s="200">
        <v>24</v>
      </c>
      <c r="IS167" s="200">
        <v>10</v>
      </c>
      <c r="IT167" s="200">
        <v>1</v>
      </c>
      <c r="IZ167" s="200">
        <v>34</v>
      </c>
      <c r="JA167" s="200">
        <v>4</v>
      </c>
      <c r="JB167" s="200">
        <v>0</v>
      </c>
      <c r="JE167" s="200">
        <v>4</v>
      </c>
      <c r="JF167" s="200">
        <v>24</v>
      </c>
      <c r="JG167" s="200">
        <v>4</v>
      </c>
      <c r="JH167" s="200">
        <v>1</v>
      </c>
      <c r="JI167" s="200">
        <v>1</v>
      </c>
      <c r="JJ167" s="200">
        <v>1</v>
      </c>
      <c r="JL167" s="200">
        <v>131</v>
      </c>
      <c r="JM167" s="200">
        <v>1</v>
      </c>
      <c r="JN167" s="200">
        <v>2</v>
      </c>
      <c r="JO167" s="200">
        <v>49</v>
      </c>
      <c r="JP167" s="200">
        <v>1748</v>
      </c>
      <c r="JQ167" s="200">
        <v>140</v>
      </c>
      <c r="JR167" s="200">
        <v>1</v>
      </c>
      <c r="JS167" s="200">
        <v>8</v>
      </c>
      <c r="JT167" s="200">
        <v>29</v>
      </c>
      <c r="JU167" s="200">
        <v>43</v>
      </c>
      <c r="JV167" s="200">
        <v>48</v>
      </c>
      <c r="JW167" s="200">
        <v>4</v>
      </c>
      <c r="JX167" s="200">
        <v>398</v>
      </c>
      <c r="JY167" s="200">
        <v>5</v>
      </c>
      <c r="JZ167" s="200">
        <v>0</v>
      </c>
      <c r="KC167" s="200">
        <v>59</v>
      </c>
      <c r="KE167" s="200">
        <v>2</v>
      </c>
      <c r="KH167" s="200">
        <v>4</v>
      </c>
      <c r="KM167" s="200">
        <v>30</v>
      </c>
      <c r="KN167" s="200">
        <v>9</v>
      </c>
      <c r="KO167" s="200">
        <v>2</v>
      </c>
      <c r="KP167" s="200">
        <v>54</v>
      </c>
      <c r="KS167" s="200">
        <v>40</v>
      </c>
      <c r="KT167" s="200">
        <v>33</v>
      </c>
      <c r="KU167" s="200">
        <v>177</v>
      </c>
      <c r="KV167" s="200">
        <v>3</v>
      </c>
      <c r="KW167" s="200">
        <v>33</v>
      </c>
      <c r="KX167" s="200">
        <v>11</v>
      </c>
      <c r="LA167" s="200">
        <v>70</v>
      </c>
      <c r="LB167" s="200">
        <v>33</v>
      </c>
      <c r="LC167" s="200">
        <v>3</v>
      </c>
      <c r="LD167" s="200">
        <v>16</v>
      </c>
      <c r="LE167" s="200">
        <v>196</v>
      </c>
      <c r="LF167" s="200">
        <v>151</v>
      </c>
      <c r="LH167" s="200">
        <v>45</v>
      </c>
      <c r="LI167" s="200">
        <v>13</v>
      </c>
      <c r="LJ167" s="200">
        <v>49</v>
      </c>
      <c r="LK167" s="200">
        <v>144</v>
      </c>
      <c r="LL167" s="200">
        <v>26</v>
      </c>
      <c r="LM167" s="200">
        <v>107</v>
      </c>
      <c r="LN167" s="200">
        <v>8</v>
      </c>
      <c r="LO167" s="200">
        <v>1</v>
      </c>
      <c r="LP167" s="200">
        <v>78</v>
      </c>
      <c r="LQ167" s="200">
        <v>45</v>
      </c>
      <c r="LT167" s="200">
        <v>2049</v>
      </c>
      <c r="LU167" s="200">
        <v>4</v>
      </c>
      <c r="LV167" s="200">
        <v>6</v>
      </c>
      <c r="LW167" s="200">
        <v>34</v>
      </c>
      <c r="LX167" s="200">
        <v>24</v>
      </c>
      <c r="LY167" s="200">
        <v>0</v>
      </c>
      <c r="LZ167" s="200">
        <v>12</v>
      </c>
      <c r="MA167" s="200">
        <v>72</v>
      </c>
      <c r="MB167" s="200">
        <v>11</v>
      </c>
      <c r="MC167" s="200">
        <v>37</v>
      </c>
      <c r="MT167" s="200">
        <v>0</v>
      </c>
      <c r="MU167" s="200">
        <v>1</v>
      </c>
      <c r="MV167" s="200">
        <v>1</v>
      </c>
      <c r="MW167" s="200">
        <v>2</v>
      </c>
      <c r="NA167" s="200">
        <v>2</v>
      </c>
      <c r="NB167" s="200">
        <v>9</v>
      </c>
      <c r="NC167" s="200">
        <v>9</v>
      </c>
      <c r="ND167" s="200">
        <v>16</v>
      </c>
      <c r="NE167" s="200">
        <v>1</v>
      </c>
      <c r="NF167" s="200">
        <v>19</v>
      </c>
      <c r="NG167" s="200">
        <v>14</v>
      </c>
      <c r="NH167" s="200">
        <v>38</v>
      </c>
      <c r="NI167" s="200">
        <v>7</v>
      </c>
      <c r="NL167" s="200">
        <v>1</v>
      </c>
      <c r="NW167" s="200">
        <v>14</v>
      </c>
      <c r="NZ167" s="200">
        <v>105</v>
      </c>
      <c r="OB167" s="201">
        <v>26036</v>
      </c>
      <c r="OC167" s="200">
        <v>7639</v>
      </c>
      <c r="OD167" s="200">
        <v>104</v>
      </c>
      <c r="OE167" s="200">
        <v>2744</v>
      </c>
      <c r="OF167" s="200">
        <v>10487</v>
      </c>
      <c r="OG167" s="201">
        <v>36523</v>
      </c>
    </row>
    <row r="168" spans="1:397" ht="12.75" customHeight="1">
      <c r="A168" s="209">
        <v>336360</v>
      </c>
      <c r="B168" s="23" t="s">
        <v>298</v>
      </c>
      <c r="Q168" s="200">
        <v>1</v>
      </c>
      <c r="X168" s="200">
        <v>57</v>
      </c>
      <c r="Y168" s="200">
        <v>39</v>
      </c>
      <c r="Z168" s="200">
        <v>3</v>
      </c>
      <c r="AA168" s="200">
        <v>28</v>
      </c>
      <c r="AM168" s="200">
        <v>2</v>
      </c>
      <c r="AN168" s="200">
        <v>685</v>
      </c>
      <c r="AO168" s="200">
        <v>450</v>
      </c>
      <c r="AP168" s="200">
        <v>2</v>
      </c>
      <c r="AT168" s="200">
        <v>10</v>
      </c>
      <c r="AV168" s="200">
        <v>30</v>
      </c>
      <c r="AW168" s="200">
        <v>28</v>
      </c>
      <c r="AX168" s="200">
        <v>24</v>
      </c>
      <c r="BC168" s="200">
        <v>94</v>
      </c>
      <c r="BE168" s="200">
        <v>8</v>
      </c>
      <c r="BF168" s="200">
        <v>16</v>
      </c>
      <c r="BH168" s="200">
        <v>30</v>
      </c>
      <c r="BJ168" s="200">
        <v>51</v>
      </c>
      <c r="BK168" s="200">
        <v>1</v>
      </c>
      <c r="BL168" s="200">
        <v>1</v>
      </c>
      <c r="BM168" s="200">
        <v>164</v>
      </c>
      <c r="BN168" s="200">
        <v>43</v>
      </c>
      <c r="BO168" s="200">
        <v>1718</v>
      </c>
      <c r="BP168" s="200">
        <v>40</v>
      </c>
      <c r="BQ168" s="200">
        <v>30</v>
      </c>
      <c r="BR168" s="200">
        <v>118</v>
      </c>
      <c r="BU168" s="200">
        <v>56</v>
      </c>
      <c r="BV168" s="200">
        <v>10</v>
      </c>
      <c r="BW168" s="200">
        <v>11</v>
      </c>
      <c r="BX168" s="200">
        <v>385</v>
      </c>
      <c r="BY168" s="200">
        <v>122</v>
      </c>
      <c r="BZ168" s="200">
        <v>157</v>
      </c>
      <c r="CC168" s="200">
        <v>46</v>
      </c>
      <c r="CF168" s="200">
        <v>152</v>
      </c>
      <c r="CT168" s="200">
        <v>18</v>
      </c>
      <c r="CX168" s="200">
        <v>3</v>
      </c>
      <c r="DE168" s="200">
        <v>5</v>
      </c>
      <c r="DG168" s="200">
        <v>1</v>
      </c>
      <c r="DR168" s="200">
        <v>21</v>
      </c>
      <c r="DS168" s="200">
        <v>114</v>
      </c>
      <c r="DT168" s="200">
        <v>47</v>
      </c>
      <c r="EO168" s="200">
        <v>33</v>
      </c>
      <c r="ER168" s="200">
        <v>30</v>
      </c>
      <c r="FC168" s="200">
        <v>1</v>
      </c>
      <c r="FE168" s="200">
        <v>1</v>
      </c>
      <c r="FF168" s="200">
        <v>2</v>
      </c>
      <c r="FG168" s="200">
        <v>2551</v>
      </c>
      <c r="FH168" s="200">
        <v>7</v>
      </c>
      <c r="FI168" s="200">
        <v>82</v>
      </c>
      <c r="FU168" s="200">
        <v>26</v>
      </c>
      <c r="FY168" s="200">
        <v>0</v>
      </c>
      <c r="GA168" s="200">
        <v>0</v>
      </c>
      <c r="GD168" s="200">
        <v>4</v>
      </c>
      <c r="GM168" s="200">
        <v>42</v>
      </c>
      <c r="HQ168" s="200">
        <v>167</v>
      </c>
      <c r="HR168" s="200">
        <v>151</v>
      </c>
      <c r="HS168" s="200">
        <v>819</v>
      </c>
      <c r="HV168" s="200">
        <v>39</v>
      </c>
      <c r="HW168" s="200">
        <v>4</v>
      </c>
      <c r="HX168" s="200">
        <v>1316</v>
      </c>
      <c r="HZ168" s="200">
        <v>1</v>
      </c>
      <c r="IA168" s="200">
        <v>24</v>
      </c>
      <c r="IB168" s="200">
        <v>53</v>
      </c>
      <c r="IC168" s="200">
        <v>16</v>
      </c>
      <c r="II168" s="200">
        <v>9</v>
      </c>
      <c r="IJ168" s="200">
        <v>47</v>
      </c>
      <c r="IL168" s="200">
        <v>32</v>
      </c>
      <c r="IQ168" s="200">
        <v>4</v>
      </c>
      <c r="IR168" s="200">
        <v>417</v>
      </c>
      <c r="IS168" s="200">
        <v>459</v>
      </c>
      <c r="IZ168" s="200">
        <v>364</v>
      </c>
      <c r="JA168" s="200">
        <v>83</v>
      </c>
      <c r="JE168" s="200">
        <v>88</v>
      </c>
      <c r="JF168" s="200">
        <v>392</v>
      </c>
      <c r="JG168" s="200">
        <v>54</v>
      </c>
      <c r="JH168" s="200">
        <v>23</v>
      </c>
      <c r="JJ168" s="200">
        <v>489</v>
      </c>
      <c r="JL168" s="200">
        <v>303</v>
      </c>
      <c r="JO168" s="200">
        <v>185</v>
      </c>
      <c r="JP168" s="200">
        <v>1764</v>
      </c>
      <c r="JQ168" s="200">
        <v>17</v>
      </c>
      <c r="JR168" s="200">
        <v>3</v>
      </c>
      <c r="JS168" s="200">
        <v>7</v>
      </c>
      <c r="JT168" s="200">
        <v>52</v>
      </c>
      <c r="JU168" s="200">
        <v>25</v>
      </c>
      <c r="JV168" s="200">
        <v>40</v>
      </c>
      <c r="JW168" s="200">
        <v>3</v>
      </c>
      <c r="JX168" s="200">
        <v>316</v>
      </c>
      <c r="JY168" s="200">
        <v>2</v>
      </c>
      <c r="JZ168" s="200">
        <v>0</v>
      </c>
      <c r="KC168" s="200">
        <v>20</v>
      </c>
      <c r="KH168" s="200">
        <v>0</v>
      </c>
      <c r="KM168" s="200">
        <v>18</v>
      </c>
      <c r="KN168" s="200">
        <v>5</v>
      </c>
      <c r="KO168" s="200">
        <v>1</v>
      </c>
      <c r="KP168" s="200">
        <v>12</v>
      </c>
      <c r="KS168" s="200">
        <v>24</v>
      </c>
      <c r="KT168" s="200">
        <v>16</v>
      </c>
      <c r="KU168" s="200">
        <v>77</v>
      </c>
      <c r="KV168" s="200">
        <v>1</v>
      </c>
      <c r="KW168" s="200">
        <v>19</v>
      </c>
      <c r="KX168" s="200">
        <v>6</v>
      </c>
      <c r="LA168" s="200">
        <v>55</v>
      </c>
      <c r="LB168" s="200">
        <v>14</v>
      </c>
      <c r="LC168" s="200">
        <v>1</v>
      </c>
      <c r="LD168" s="200">
        <v>8</v>
      </c>
      <c r="LE168" s="200">
        <v>85</v>
      </c>
      <c r="LF168" s="200">
        <v>92</v>
      </c>
      <c r="LH168" s="200">
        <v>6</v>
      </c>
      <c r="LI168" s="200">
        <v>3</v>
      </c>
      <c r="LJ168" s="200">
        <v>13</v>
      </c>
      <c r="LK168" s="200">
        <v>42</v>
      </c>
      <c r="LL168" s="200">
        <v>12</v>
      </c>
      <c r="LM168" s="200">
        <v>64</v>
      </c>
      <c r="LN168" s="200">
        <v>1</v>
      </c>
      <c r="LP168" s="200">
        <v>28</v>
      </c>
      <c r="LQ168" s="200">
        <v>46</v>
      </c>
      <c r="LT168" s="200">
        <v>683</v>
      </c>
      <c r="LU168" s="200">
        <v>1</v>
      </c>
      <c r="LV168" s="200">
        <v>6</v>
      </c>
      <c r="LW168" s="200">
        <v>23</v>
      </c>
      <c r="LX168" s="200">
        <v>15</v>
      </c>
      <c r="LZ168" s="200">
        <v>8</v>
      </c>
      <c r="MA168" s="200">
        <v>38</v>
      </c>
      <c r="MB168" s="200">
        <v>8</v>
      </c>
      <c r="MC168" s="200">
        <v>8</v>
      </c>
      <c r="MU168" s="200">
        <v>0</v>
      </c>
      <c r="MV168" s="200">
        <v>0</v>
      </c>
      <c r="MW168" s="200">
        <v>1</v>
      </c>
      <c r="NA168" s="200">
        <v>1</v>
      </c>
      <c r="NB168" s="200">
        <v>4</v>
      </c>
      <c r="NC168" s="200">
        <v>5</v>
      </c>
      <c r="ND168" s="200">
        <v>8</v>
      </c>
      <c r="NE168" s="200">
        <v>0</v>
      </c>
      <c r="NF168" s="200">
        <v>11</v>
      </c>
      <c r="NG168" s="200">
        <v>6</v>
      </c>
      <c r="NH168" s="200">
        <v>21</v>
      </c>
      <c r="NI168" s="200">
        <v>3</v>
      </c>
      <c r="NL168" s="200">
        <v>0</v>
      </c>
      <c r="NP168" s="200">
        <v>3</v>
      </c>
      <c r="NW168" s="200">
        <v>3</v>
      </c>
      <c r="NZ168" s="200">
        <v>63</v>
      </c>
      <c r="OB168" s="201">
        <v>16951</v>
      </c>
      <c r="OC168" s="200">
        <v>3573</v>
      </c>
      <c r="OD168" s="200">
        <v>80</v>
      </c>
      <c r="OE168" s="200">
        <v>1286</v>
      </c>
      <c r="OF168" s="200">
        <v>4939</v>
      </c>
      <c r="OG168" s="201">
        <v>21890</v>
      </c>
    </row>
    <row r="169" spans="1:397" ht="12.75" customHeight="1">
      <c r="A169" s="209">
        <v>336370</v>
      </c>
      <c r="B169" s="23" t="s">
        <v>299</v>
      </c>
      <c r="P169" s="200">
        <v>1</v>
      </c>
      <c r="Q169" s="200">
        <v>2</v>
      </c>
      <c r="X169" s="200">
        <v>170</v>
      </c>
      <c r="Y169" s="200">
        <v>103</v>
      </c>
      <c r="Z169" s="200">
        <v>9</v>
      </c>
      <c r="AA169" s="200">
        <v>69</v>
      </c>
      <c r="AP169" s="200">
        <v>244</v>
      </c>
      <c r="AX169" s="200">
        <v>64</v>
      </c>
      <c r="BC169" s="200">
        <v>9155</v>
      </c>
      <c r="BD169" s="200">
        <v>86</v>
      </c>
      <c r="BE169" s="200">
        <v>14</v>
      </c>
      <c r="BF169" s="200">
        <v>338</v>
      </c>
      <c r="BI169" s="200">
        <v>143</v>
      </c>
      <c r="BJ169" s="200">
        <v>32</v>
      </c>
      <c r="BK169" s="200">
        <v>217</v>
      </c>
      <c r="BL169" s="200">
        <v>21</v>
      </c>
      <c r="BM169" s="200">
        <v>16</v>
      </c>
      <c r="BN169" s="200">
        <v>57</v>
      </c>
      <c r="BO169" s="200">
        <v>71</v>
      </c>
      <c r="BP169" s="200">
        <v>55</v>
      </c>
      <c r="BQ169" s="200">
        <v>78</v>
      </c>
      <c r="BR169" s="200">
        <v>103</v>
      </c>
      <c r="BU169" s="200">
        <v>72</v>
      </c>
      <c r="BV169" s="200">
        <v>0</v>
      </c>
      <c r="BW169" s="200">
        <v>17</v>
      </c>
      <c r="BX169" s="200">
        <v>334</v>
      </c>
      <c r="BY169" s="200">
        <v>474</v>
      </c>
      <c r="BZ169" s="200">
        <v>375</v>
      </c>
      <c r="CA169" s="200">
        <v>86</v>
      </c>
      <c r="CC169" s="200">
        <v>61</v>
      </c>
      <c r="CF169" s="200">
        <v>80</v>
      </c>
      <c r="CN169" s="200">
        <v>0</v>
      </c>
      <c r="CT169" s="200">
        <v>31</v>
      </c>
      <c r="CV169" s="200">
        <v>106</v>
      </c>
      <c r="CW169" s="200">
        <v>24</v>
      </c>
      <c r="CX169" s="200">
        <v>24</v>
      </c>
      <c r="DD169" s="200">
        <v>87</v>
      </c>
      <c r="DE169" s="200">
        <v>4</v>
      </c>
      <c r="DG169" s="200">
        <v>2</v>
      </c>
      <c r="DJ169" s="200">
        <v>49</v>
      </c>
      <c r="DR169" s="200">
        <v>21</v>
      </c>
      <c r="DS169" s="200">
        <v>70</v>
      </c>
      <c r="DT169" s="200">
        <v>46</v>
      </c>
      <c r="EL169" s="200">
        <v>0</v>
      </c>
      <c r="EO169" s="200">
        <v>123</v>
      </c>
      <c r="ER169" s="200">
        <v>416</v>
      </c>
      <c r="FC169" s="200">
        <v>0</v>
      </c>
      <c r="FD169" s="200">
        <v>4</v>
      </c>
      <c r="FE169" s="200">
        <v>0</v>
      </c>
      <c r="FF169" s="200">
        <v>1</v>
      </c>
      <c r="FH169" s="200">
        <v>202</v>
      </c>
      <c r="FI169" s="200">
        <v>64</v>
      </c>
      <c r="GF169" s="200">
        <v>0</v>
      </c>
      <c r="GH169" s="200">
        <v>0</v>
      </c>
      <c r="GK169" s="200">
        <v>0</v>
      </c>
      <c r="HZ169" s="200">
        <v>1</v>
      </c>
      <c r="IB169" s="200">
        <v>105</v>
      </c>
      <c r="IC169" s="200">
        <v>3</v>
      </c>
      <c r="II169" s="200">
        <v>24</v>
      </c>
      <c r="IL169" s="200">
        <v>19</v>
      </c>
      <c r="IM169" s="200">
        <v>0</v>
      </c>
      <c r="IN169" s="200">
        <v>2</v>
      </c>
      <c r="IO169" s="200">
        <v>1</v>
      </c>
      <c r="IP169" s="200">
        <v>2</v>
      </c>
      <c r="IQ169" s="200">
        <v>8</v>
      </c>
      <c r="IR169" s="200">
        <v>60</v>
      </c>
      <c r="IS169" s="200">
        <v>3</v>
      </c>
      <c r="IT169" s="200">
        <v>1</v>
      </c>
      <c r="IZ169" s="200">
        <v>50</v>
      </c>
      <c r="JA169" s="200">
        <v>1</v>
      </c>
      <c r="JE169" s="200">
        <v>85</v>
      </c>
      <c r="JF169" s="200">
        <v>118</v>
      </c>
      <c r="JG169" s="200">
        <v>7</v>
      </c>
      <c r="JH169" s="200">
        <v>4</v>
      </c>
      <c r="JL169" s="200">
        <v>340</v>
      </c>
      <c r="JN169" s="200">
        <v>20</v>
      </c>
      <c r="JP169" s="200">
        <v>1189</v>
      </c>
      <c r="JQ169" s="200">
        <v>13</v>
      </c>
      <c r="JR169" s="200">
        <v>0</v>
      </c>
      <c r="JS169" s="200">
        <v>1</v>
      </c>
      <c r="JT169" s="200">
        <v>1</v>
      </c>
      <c r="JU169" s="200">
        <v>65</v>
      </c>
      <c r="JV169" s="200">
        <v>146</v>
      </c>
      <c r="JW169" s="200">
        <v>8</v>
      </c>
      <c r="JX169" s="200">
        <v>311</v>
      </c>
      <c r="JY169" s="200">
        <v>16</v>
      </c>
      <c r="JZ169" s="200">
        <v>0</v>
      </c>
      <c r="KA169" s="200">
        <v>1</v>
      </c>
      <c r="KC169" s="200">
        <v>60</v>
      </c>
      <c r="KH169" s="200">
        <v>1</v>
      </c>
      <c r="KM169" s="200">
        <v>34</v>
      </c>
      <c r="KN169" s="200">
        <v>17</v>
      </c>
      <c r="KO169" s="200">
        <v>2</v>
      </c>
      <c r="KP169" s="200">
        <v>27</v>
      </c>
      <c r="KS169" s="200">
        <v>33</v>
      </c>
      <c r="KT169" s="200">
        <v>18</v>
      </c>
      <c r="KU169" s="200">
        <v>83</v>
      </c>
      <c r="KV169" s="200">
        <v>2</v>
      </c>
      <c r="KW169" s="200">
        <v>23</v>
      </c>
      <c r="KX169" s="200">
        <v>6</v>
      </c>
      <c r="LA169" s="200">
        <v>81</v>
      </c>
      <c r="LB169" s="200">
        <v>52</v>
      </c>
      <c r="LC169" s="200">
        <v>5</v>
      </c>
      <c r="LD169" s="200">
        <v>26</v>
      </c>
      <c r="LE169" s="200">
        <v>84</v>
      </c>
      <c r="LF169" s="200">
        <v>142</v>
      </c>
      <c r="LH169" s="200">
        <v>9</v>
      </c>
      <c r="LI169" s="200">
        <v>3</v>
      </c>
      <c r="LJ169" s="200">
        <v>30</v>
      </c>
      <c r="LK169" s="200">
        <v>74</v>
      </c>
      <c r="LL169" s="200">
        <v>23</v>
      </c>
      <c r="LM169" s="200">
        <v>104</v>
      </c>
      <c r="LN169" s="200">
        <v>4</v>
      </c>
      <c r="LO169" s="200">
        <v>1</v>
      </c>
      <c r="LP169" s="200">
        <v>75</v>
      </c>
      <c r="LQ169" s="200">
        <v>25</v>
      </c>
      <c r="LT169" s="200">
        <v>2088</v>
      </c>
      <c r="LU169" s="200">
        <v>3</v>
      </c>
      <c r="LV169" s="200">
        <v>6</v>
      </c>
      <c r="LW169" s="200">
        <v>34</v>
      </c>
      <c r="LX169" s="200">
        <v>20</v>
      </c>
      <c r="LZ169" s="200">
        <v>10</v>
      </c>
      <c r="MA169" s="200">
        <v>85</v>
      </c>
      <c r="MB169" s="200">
        <v>9</v>
      </c>
      <c r="MC169" s="200">
        <v>25</v>
      </c>
      <c r="MT169" s="200">
        <v>1</v>
      </c>
      <c r="MU169" s="200">
        <v>3</v>
      </c>
      <c r="MV169" s="200">
        <v>0</v>
      </c>
      <c r="MW169" s="200">
        <v>2</v>
      </c>
      <c r="NA169" s="200">
        <v>7</v>
      </c>
      <c r="NB169" s="200">
        <v>31</v>
      </c>
      <c r="NC169" s="200">
        <v>21</v>
      </c>
      <c r="ND169" s="200">
        <v>36</v>
      </c>
      <c r="NE169" s="200">
        <v>3</v>
      </c>
      <c r="NF169" s="200">
        <v>25</v>
      </c>
      <c r="NG169" s="200">
        <v>16</v>
      </c>
      <c r="NH169" s="200">
        <v>50</v>
      </c>
      <c r="NI169" s="200">
        <v>9</v>
      </c>
      <c r="NP169" s="200">
        <v>3</v>
      </c>
      <c r="NT169" s="200">
        <v>0</v>
      </c>
      <c r="NW169" s="200">
        <v>10</v>
      </c>
      <c r="NZ169" s="200">
        <v>88</v>
      </c>
      <c r="OB169" s="201">
        <v>20055</v>
      </c>
      <c r="OC169" s="200">
        <v>6656</v>
      </c>
      <c r="OD169" s="200">
        <v>180</v>
      </c>
      <c r="OE169" s="200">
        <v>3633</v>
      </c>
      <c r="OF169" s="200">
        <v>10469</v>
      </c>
      <c r="OG169" s="201">
        <v>30524</v>
      </c>
    </row>
    <row r="170" spans="1:397" ht="12.75" customHeight="1">
      <c r="A170" s="209">
        <v>336390</v>
      </c>
      <c r="B170" s="23" t="s">
        <v>300</v>
      </c>
      <c r="P170" s="200">
        <v>1</v>
      </c>
      <c r="Q170" s="200">
        <v>4</v>
      </c>
      <c r="R170" s="200">
        <v>5</v>
      </c>
      <c r="X170" s="200">
        <v>225</v>
      </c>
      <c r="Y170" s="200">
        <v>171</v>
      </c>
      <c r="Z170" s="200">
        <v>20</v>
      </c>
      <c r="AA170" s="200">
        <v>79</v>
      </c>
      <c r="AM170" s="200">
        <v>70</v>
      </c>
      <c r="AN170" s="200">
        <v>258</v>
      </c>
      <c r="AO170" s="200">
        <v>155</v>
      </c>
      <c r="AP170" s="200">
        <v>6</v>
      </c>
      <c r="AQ170" s="200">
        <v>117</v>
      </c>
      <c r="AR170" s="200">
        <v>172</v>
      </c>
      <c r="AS170" s="200">
        <v>29</v>
      </c>
      <c r="AT170" s="200">
        <v>11</v>
      </c>
      <c r="AU170" s="200">
        <v>70</v>
      </c>
      <c r="AV170" s="200">
        <v>83</v>
      </c>
      <c r="AW170" s="200">
        <v>60</v>
      </c>
      <c r="AX170" s="200">
        <v>82</v>
      </c>
      <c r="AZ170" s="200">
        <v>41</v>
      </c>
      <c r="BA170" s="200">
        <v>279</v>
      </c>
      <c r="BB170" s="200">
        <v>83</v>
      </c>
      <c r="BC170" s="200">
        <v>3483</v>
      </c>
      <c r="BD170" s="200">
        <v>33</v>
      </c>
      <c r="BE170" s="200">
        <v>146</v>
      </c>
      <c r="BF170" s="200">
        <v>69</v>
      </c>
      <c r="BG170" s="200">
        <v>127</v>
      </c>
      <c r="BH170" s="200">
        <v>14</v>
      </c>
      <c r="BI170" s="200">
        <v>138</v>
      </c>
      <c r="BJ170" s="200">
        <v>47</v>
      </c>
      <c r="BK170" s="200">
        <v>358</v>
      </c>
      <c r="BL170" s="200">
        <v>1537</v>
      </c>
      <c r="BM170" s="200">
        <v>129</v>
      </c>
      <c r="BN170" s="200">
        <v>64</v>
      </c>
      <c r="BO170" s="200">
        <v>292</v>
      </c>
      <c r="BP170" s="200">
        <v>46</v>
      </c>
      <c r="BQ170" s="200">
        <v>97</v>
      </c>
      <c r="BR170" s="200">
        <v>421</v>
      </c>
      <c r="BU170" s="200">
        <v>82</v>
      </c>
      <c r="BV170" s="200">
        <v>63</v>
      </c>
      <c r="BW170" s="200">
        <v>18</v>
      </c>
      <c r="BX170" s="200">
        <v>1285</v>
      </c>
      <c r="BY170" s="200">
        <v>846</v>
      </c>
      <c r="BZ170" s="200">
        <v>242</v>
      </c>
      <c r="CA170" s="200">
        <v>228</v>
      </c>
      <c r="CB170" s="200">
        <v>47</v>
      </c>
      <c r="CC170" s="200">
        <v>569</v>
      </c>
      <c r="CF170" s="200">
        <v>103</v>
      </c>
      <c r="CN170" s="200">
        <v>21</v>
      </c>
      <c r="CR170" s="200">
        <v>23</v>
      </c>
      <c r="CS170" s="200">
        <v>1</v>
      </c>
      <c r="CT170" s="200">
        <v>128</v>
      </c>
      <c r="CW170" s="200">
        <v>40</v>
      </c>
      <c r="CX170" s="200">
        <v>44</v>
      </c>
      <c r="CZ170" s="200">
        <v>54</v>
      </c>
      <c r="DA170" s="200">
        <v>407</v>
      </c>
      <c r="DE170" s="200">
        <v>9</v>
      </c>
      <c r="DG170" s="200">
        <v>44</v>
      </c>
      <c r="DJ170" s="200">
        <v>389</v>
      </c>
      <c r="DL170" s="200">
        <v>2</v>
      </c>
      <c r="DM170" s="200">
        <v>6</v>
      </c>
      <c r="DP170" s="200">
        <v>0</v>
      </c>
      <c r="DR170" s="200">
        <v>459</v>
      </c>
      <c r="DS170" s="200">
        <v>46</v>
      </c>
      <c r="DT170" s="200">
        <v>95</v>
      </c>
      <c r="DW170" s="200">
        <v>5</v>
      </c>
      <c r="DX170" s="200">
        <v>3</v>
      </c>
      <c r="ED170" s="200">
        <v>32</v>
      </c>
      <c r="EE170" s="200">
        <v>0</v>
      </c>
      <c r="EF170" s="200">
        <v>48</v>
      </c>
      <c r="EL170" s="200">
        <v>1</v>
      </c>
      <c r="EM170" s="200">
        <v>41</v>
      </c>
      <c r="EN170" s="200">
        <v>44</v>
      </c>
      <c r="EO170" s="200">
        <v>102</v>
      </c>
      <c r="EP170" s="200">
        <v>0</v>
      </c>
      <c r="ER170" s="200">
        <v>123</v>
      </c>
      <c r="ES170" s="200">
        <v>269</v>
      </c>
      <c r="EU170" s="200">
        <v>9</v>
      </c>
      <c r="FC170" s="200">
        <v>13</v>
      </c>
      <c r="FD170" s="200">
        <v>100</v>
      </c>
      <c r="FE170" s="200">
        <v>200</v>
      </c>
      <c r="FF170" s="200">
        <v>15</v>
      </c>
      <c r="FH170" s="200">
        <v>3234</v>
      </c>
      <c r="FI170" s="200">
        <v>3773</v>
      </c>
      <c r="FU170" s="200">
        <v>381</v>
      </c>
      <c r="GD170" s="200">
        <v>1</v>
      </c>
      <c r="GF170" s="200">
        <v>1</v>
      </c>
      <c r="GK170" s="200">
        <v>19</v>
      </c>
      <c r="GM170" s="200">
        <v>263</v>
      </c>
      <c r="HS170" s="200">
        <v>0</v>
      </c>
      <c r="HV170" s="200">
        <v>1</v>
      </c>
      <c r="HZ170" s="200">
        <v>10</v>
      </c>
      <c r="IA170" s="200">
        <v>63</v>
      </c>
      <c r="IB170" s="200">
        <v>374</v>
      </c>
      <c r="IC170" s="200">
        <v>47</v>
      </c>
      <c r="IG170" s="200">
        <v>4</v>
      </c>
      <c r="II170" s="200">
        <v>39</v>
      </c>
      <c r="IJ170" s="200">
        <v>20</v>
      </c>
      <c r="IL170" s="200">
        <v>18</v>
      </c>
      <c r="IM170" s="200">
        <v>4</v>
      </c>
      <c r="IN170" s="200">
        <v>3</v>
      </c>
      <c r="IO170" s="200">
        <v>6</v>
      </c>
      <c r="IP170" s="200">
        <v>19</v>
      </c>
      <c r="IQ170" s="200">
        <v>43</v>
      </c>
      <c r="IR170" s="200">
        <v>831</v>
      </c>
      <c r="IS170" s="200">
        <v>91</v>
      </c>
      <c r="IT170" s="200">
        <v>2</v>
      </c>
      <c r="IZ170" s="200">
        <v>313</v>
      </c>
      <c r="JA170" s="200">
        <v>17</v>
      </c>
      <c r="JB170" s="200">
        <v>2</v>
      </c>
      <c r="JE170" s="200">
        <v>17</v>
      </c>
      <c r="JF170" s="200">
        <v>407</v>
      </c>
      <c r="JG170" s="200">
        <v>72</v>
      </c>
      <c r="JH170" s="200">
        <v>16</v>
      </c>
      <c r="JI170" s="200">
        <v>8</v>
      </c>
      <c r="JJ170" s="200">
        <v>5</v>
      </c>
      <c r="JL170" s="200">
        <v>882</v>
      </c>
      <c r="JM170" s="200">
        <v>2</v>
      </c>
      <c r="JN170" s="200">
        <v>251</v>
      </c>
      <c r="JO170" s="200">
        <v>414</v>
      </c>
      <c r="JP170" s="200">
        <v>2828</v>
      </c>
      <c r="JQ170" s="200">
        <v>68</v>
      </c>
      <c r="JR170" s="200">
        <v>6</v>
      </c>
      <c r="JS170" s="200">
        <v>16</v>
      </c>
      <c r="JT170" s="200">
        <v>101</v>
      </c>
      <c r="JU170" s="200">
        <v>81</v>
      </c>
      <c r="JV170" s="200">
        <v>121</v>
      </c>
      <c r="JW170" s="200">
        <v>9</v>
      </c>
      <c r="JX170" s="200">
        <v>619</v>
      </c>
      <c r="JY170" s="200">
        <v>14</v>
      </c>
      <c r="JZ170" s="200">
        <v>0</v>
      </c>
      <c r="KA170" s="200">
        <v>0</v>
      </c>
      <c r="KC170" s="200">
        <v>62</v>
      </c>
      <c r="KE170" s="200">
        <v>3</v>
      </c>
      <c r="KH170" s="200">
        <v>2</v>
      </c>
      <c r="KM170" s="200">
        <v>66</v>
      </c>
      <c r="KN170" s="200">
        <v>22</v>
      </c>
      <c r="KO170" s="200">
        <v>4</v>
      </c>
      <c r="KP170" s="200">
        <v>66</v>
      </c>
      <c r="KQ170" s="200">
        <v>0</v>
      </c>
      <c r="KS170" s="200">
        <v>169</v>
      </c>
      <c r="KT170" s="200">
        <v>53</v>
      </c>
      <c r="KU170" s="200">
        <v>274</v>
      </c>
      <c r="KV170" s="200">
        <v>7</v>
      </c>
      <c r="KW170" s="200">
        <v>44</v>
      </c>
      <c r="KX170" s="200">
        <v>14</v>
      </c>
      <c r="LA170" s="200">
        <v>146</v>
      </c>
      <c r="LB170" s="200">
        <v>48</v>
      </c>
      <c r="LC170" s="200">
        <v>5</v>
      </c>
      <c r="LD170" s="200">
        <v>25</v>
      </c>
      <c r="LE170" s="200">
        <v>280</v>
      </c>
      <c r="LF170" s="200">
        <v>264</v>
      </c>
      <c r="LH170" s="200">
        <v>29</v>
      </c>
      <c r="LI170" s="200">
        <v>11</v>
      </c>
      <c r="LJ170" s="200">
        <v>54</v>
      </c>
      <c r="LK170" s="200">
        <v>156</v>
      </c>
      <c r="LL170" s="200">
        <v>55</v>
      </c>
      <c r="LM170" s="200">
        <v>190</v>
      </c>
      <c r="LN170" s="200">
        <v>8</v>
      </c>
      <c r="LO170" s="200">
        <v>2</v>
      </c>
      <c r="LP170" s="200">
        <v>123</v>
      </c>
      <c r="LQ170" s="200">
        <v>139</v>
      </c>
      <c r="LT170" s="200">
        <v>1984</v>
      </c>
      <c r="LU170" s="200">
        <v>5</v>
      </c>
      <c r="LV170" s="200">
        <v>25</v>
      </c>
      <c r="LW170" s="200">
        <v>83</v>
      </c>
      <c r="LX170" s="200">
        <v>75</v>
      </c>
      <c r="LY170" s="200">
        <v>0</v>
      </c>
      <c r="LZ170" s="200">
        <v>38</v>
      </c>
      <c r="MA170" s="200">
        <v>110</v>
      </c>
      <c r="MB170" s="200">
        <v>39</v>
      </c>
      <c r="MC170" s="200">
        <v>55</v>
      </c>
      <c r="MT170" s="200">
        <v>1</v>
      </c>
      <c r="MU170" s="200">
        <v>2</v>
      </c>
      <c r="MV170" s="200">
        <v>2</v>
      </c>
      <c r="MW170" s="200">
        <v>6</v>
      </c>
      <c r="NA170" s="200">
        <v>6</v>
      </c>
      <c r="NB170" s="200">
        <v>27</v>
      </c>
      <c r="NC170" s="200">
        <v>27</v>
      </c>
      <c r="ND170" s="200">
        <v>47</v>
      </c>
      <c r="NE170" s="200">
        <v>3</v>
      </c>
      <c r="NF170" s="200">
        <v>30</v>
      </c>
      <c r="NG170" s="200">
        <v>17</v>
      </c>
      <c r="NH170" s="200">
        <v>58</v>
      </c>
      <c r="NI170" s="200">
        <v>10</v>
      </c>
      <c r="NL170" s="200">
        <v>1</v>
      </c>
      <c r="NP170" s="200">
        <v>10</v>
      </c>
      <c r="NT170" s="200">
        <v>0</v>
      </c>
      <c r="NW170" s="200">
        <v>23</v>
      </c>
      <c r="NZ170" s="200">
        <v>174</v>
      </c>
      <c r="OB170" s="201">
        <v>35975</v>
      </c>
      <c r="OC170" s="200">
        <v>10774</v>
      </c>
      <c r="OD170" s="200">
        <v>277</v>
      </c>
      <c r="OE170" s="200">
        <v>2735</v>
      </c>
      <c r="OF170" s="200">
        <v>13786</v>
      </c>
      <c r="OG170" s="201">
        <v>49761</v>
      </c>
    </row>
    <row r="171" spans="1:397" ht="12.75" customHeight="1">
      <c r="A171" s="209">
        <v>336411</v>
      </c>
      <c r="B171" s="23" t="s">
        <v>301</v>
      </c>
      <c r="P171" s="200">
        <v>1</v>
      </c>
      <c r="Q171" s="200">
        <v>5</v>
      </c>
      <c r="U171" s="200">
        <v>44</v>
      </c>
      <c r="X171" s="200">
        <v>212</v>
      </c>
      <c r="Y171" s="200">
        <v>158</v>
      </c>
      <c r="Z171" s="200">
        <v>16</v>
      </c>
      <c r="AA171" s="200">
        <v>60</v>
      </c>
      <c r="AO171" s="200">
        <v>0</v>
      </c>
      <c r="AP171" s="200">
        <v>1</v>
      </c>
      <c r="AX171" s="200">
        <v>61</v>
      </c>
      <c r="BC171" s="200">
        <v>2372</v>
      </c>
      <c r="BE171" s="200">
        <v>6</v>
      </c>
      <c r="BF171" s="200">
        <v>57</v>
      </c>
      <c r="BH171" s="200">
        <v>10</v>
      </c>
      <c r="BI171" s="200">
        <v>63</v>
      </c>
      <c r="BJ171" s="200">
        <v>12</v>
      </c>
      <c r="BK171" s="200">
        <v>1</v>
      </c>
      <c r="BL171" s="200">
        <v>10</v>
      </c>
      <c r="BM171" s="200">
        <v>87</v>
      </c>
      <c r="BN171" s="200">
        <v>9</v>
      </c>
      <c r="BO171" s="200">
        <v>10</v>
      </c>
      <c r="BP171" s="200">
        <v>8</v>
      </c>
      <c r="BQ171" s="200">
        <v>111</v>
      </c>
      <c r="BR171" s="200">
        <v>1</v>
      </c>
      <c r="BU171" s="200">
        <v>11</v>
      </c>
      <c r="BV171" s="200">
        <v>152</v>
      </c>
      <c r="BW171" s="200">
        <v>814</v>
      </c>
      <c r="BX171" s="200">
        <v>83</v>
      </c>
      <c r="BY171" s="200">
        <v>173</v>
      </c>
      <c r="BZ171" s="200">
        <v>61</v>
      </c>
      <c r="CA171" s="200">
        <v>1147</v>
      </c>
      <c r="CC171" s="200">
        <v>86</v>
      </c>
      <c r="CF171" s="200">
        <v>15</v>
      </c>
      <c r="CN171" s="200">
        <v>1</v>
      </c>
      <c r="CT171" s="200">
        <v>2</v>
      </c>
      <c r="CX171" s="200">
        <v>36</v>
      </c>
      <c r="DG171" s="200">
        <v>124</v>
      </c>
      <c r="DJ171" s="200">
        <v>649</v>
      </c>
      <c r="DL171" s="200">
        <v>4</v>
      </c>
      <c r="DO171" s="200">
        <v>821</v>
      </c>
      <c r="DR171" s="200">
        <v>214</v>
      </c>
      <c r="DS171" s="200">
        <v>3257</v>
      </c>
      <c r="DT171" s="200">
        <v>243</v>
      </c>
      <c r="DV171" s="200">
        <v>994</v>
      </c>
      <c r="DX171" s="200">
        <v>7</v>
      </c>
      <c r="EC171" s="200">
        <v>1058</v>
      </c>
      <c r="ER171" s="200">
        <v>552</v>
      </c>
      <c r="ES171" s="200">
        <v>871</v>
      </c>
      <c r="ET171" s="200">
        <v>124</v>
      </c>
      <c r="FC171" s="200">
        <v>0</v>
      </c>
      <c r="FE171" s="200">
        <v>2</v>
      </c>
      <c r="FF171" s="200">
        <v>1</v>
      </c>
      <c r="FG171" s="200">
        <v>192</v>
      </c>
      <c r="FI171" s="200">
        <v>1184</v>
      </c>
      <c r="FJ171" s="200">
        <v>1483</v>
      </c>
      <c r="FK171" s="200">
        <v>10175</v>
      </c>
      <c r="FL171" s="200">
        <v>9936</v>
      </c>
      <c r="FX171" s="200">
        <v>11</v>
      </c>
      <c r="GF171" s="200">
        <v>0</v>
      </c>
      <c r="GK171" s="200">
        <v>0</v>
      </c>
      <c r="HT171" s="200">
        <v>283</v>
      </c>
      <c r="HV171" s="200">
        <v>0</v>
      </c>
      <c r="IA171" s="200">
        <v>45</v>
      </c>
      <c r="IB171" s="200">
        <v>195</v>
      </c>
      <c r="IC171" s="200">
        <v>4</v>
      </c>
      <c r="II171" s="200">
        <v>38</v>
      </c>
      <c r="IL171" s="200">
        <v>30</v>
      </c>
      <c r="IN171" s="200">
        <v>1</v>
      </c>
      <c r="IQ171" s="200">
        <v>10</v>
      </c>
      <c r="IZ171" s="200">
        <v>69</v>
      </c>
      <c r="JE171" s="200">
        <v>301</v>
      </c>
      <c r="JH171" s="200">
        <v>3</v>
      </c>
      <c r="JL171" s="200">
        <v>535</v>
      </c>
      <c r="JM171" s="200">
        <v>0</v>
      </c>
      <c r="JP171" s="200">
        <v>2566</v>
      </c>
      <c r="JQ171" s="200">
        <v>49</v>
      </c>
      <c r="JR171" s="200">
        <v>0</v>
      </c>
      <c r="JS171" s="200">
        <v>2</v>
      </c>
      <c r="JT171" s="200">
        <v>6</v>
      </c>
      <c r="JU171" s="200">
        <v>128</v>
      </c>
      <c r="JV171" s="200">
        <v>58</v>
      </c>
      <c r="JW171" s="200">
        <v>12</v>
      </c>
      <c r="JX171" s="200">
        <v>584</v>
      </c>
      <c r="JY171" s="200">
        <v>9</v>
      </c>
      <c r="JZ171" s="200">
        <v>0</v>
      </c>
      <c r="KC171" s="200">
        <v>147</v>
      </c>
      <c r="KE171" s="200">
        <v>2</v>
      </c>
      <c r="KH171" s="200">
        <v>44</v>
      </c>
      <c r="KM171" s="200">
        <v>173</v>
      </c>
      <c r="KN171" s="200">
        <v>42</v>
      </c>
      <c r="KO171" s="200">
        <v>11</v>
      </c>
      <c r="KP171" s="200">
        <v>383</v>
      </c>
      <c r="KQ171" s="200">
        <v>0</v>
      </c>
      <c r="KS171" s="200">
        <v>126</v>
      </c>
      <c r="KT171" s="200">
        <v>44</v>
      </c>
      <c r="KU171" s="200">
        <v>271</v>
      </c>
      <c r="KV171" s="200">
        <v>5</v>
      </c>
      <c r="KW171" s="200">
        <v>27</v>
      </c>
      <c r="KX171" s="200">
        <v>8</v>
      </c>
      <c r="LA171" s="200">
        <v>405</v>
      </c>
      <c r="LB171" s="200">
        <v>43</v>
      </c>
      <c r="LC171" s="200">
        <v>4</v>
      </c>
      <c r="LD171" s="200">
        <v>22</v>
      </c>
      <c r="LE171" s="200">
        <v>312</v>
      </c>
      <c r="LF171" s="200">
        <v>717</v>
      </c>
      <c r="LG171" s="200">
        <v>58</v>
      </c>
      <c r="LH171" s="200">
        <v>453</v>
      </c>
      <c r="LI171" s="200">
        <v>100</v>
      </c>
      <c r="LJ171" s="200">
        <v>70</v>
      </c>
      <c r="LK171" s="200">
        <v>484</v>
      </c>
      <c r="LL171" s="200">
        <v>270</v>
      </c>
      <c r="LM171" s="200">
        <v>457</v>
      </c>
      <c r="LN171" s="200">
        <v>5</v>
      </c>
      <c r="LP171" s="200">
        <v>396</v>
      </c>
      <c r="LQ171" s="200">
        <v>196</v>
      </c>
      <c r="LT171" s="200">
        <v>4596</v>
      </c>
      <c r="LU171" s="200">
        <v>3</v>
      </c>
      <c r="LV171" s="200">
        <v>109</v>
      </c>
      <c r="LW171" s="200">
        <v>284</v>
      </c>
      <c r="LX171" s="200">
        <v>266</v>
      </c>
      <c r="LZ171" s="200">
        <v>142</v>
      </c>
      <c r="MA171" s="200">
        <v>89</v>
      </c>
      <c r="MB171" s="200">
        <v>160</v>
      </c>
      <c r="MC171" s="200">
        <v>38</v>
      </c>
      <c r="MT171" s="200">
        <v>1</v>
      </c>
      <c r="MU171" s="200">
        <v>2</v>
      </c>
      <c r="MV171" s="200">
        <v>1</v>
      </c>
      <c r="MW171" s="200">
        <v>4</v>
      </c>
      <c r="NA171" s="200">
        <v>4</v>
      </c>
      <c r="NB171" s="200">
        <v>19</v>
      </c>
      <c r="NC171" s="200">
        <v>18</v>
      </c>
      <c r="ND171" s="200">
        <v>31</v>
      </c>
      <c r="NE171" s="200">
        <v>2</v>
      </c>
      <c r="NF171" s="200">
        <v>22</v>
      </c>
      <c r="NG171" s="200">
        <v>25</v>
      </c>
      <c r="NH171" s="200">
        <v>44</v>
      </c>
      <c r="NI171" s="200">
        <v>8</v>
      </c>
      <c r="NL171" s="200">
        <v>39</v>
      </c>
      <c r="NW171" s="200">
        <v>18</v>
      </c>
      <c r="NZ171" s="200">
        <v>339</v>
      </c>
      <c r="OB171" s="201">
        <v>54261</v>
      </c>
      <c r="OC171" s="200">
        <v>25613</v>
      </c>
      <c r="OD171" s="200">
        <v>408</v>
      </c>
      <c r="OE171" s="200">
        <v>19922</v>
      </c>
      <c r="OF171" s="200">
        <v>45944</v>
      </c>
      <c r="OG171" s="201">
        <v>100205</v>
      </c>
    </row>
    <row r="172" spans="1:397" ht="12.75" customHeight="1">
      <c r="A172" s="209">
        <v>336412</v>
      </c>
      <c r="B172" s="23" t="s">
        <v>302</v>
      </c>
      <c r="P172" s="200">
        <v>0</v>
      </c>
      <c r="Q172" s="200">
        <v>3</v>
      </c>
      <c r="S172" s="200">
        <v>25</v>
      </c>
      <c r="U172" s="200">
        <v>9</v>
      </c>
      <c r="X172" s="200">
        <v>143</v>
      </c>
      <c r="Y172" s="200">
        <v>104</v>
      </c>
      <c r="Z172" s="200">
        <v>20</v>
      </c>
      <c r="AA172" s="200">
        <v>94</v>
      </c>
      <c r="AO172" s="200">
        <v>0</v>
      </c>
      <c r="AX172" s="200">
        <v>9</v>
      </c>
      <c r="BC172" s="200">
        <v>348</v>
      </c>
      <c r="BE172" s="200">
        <v>4</v>
      </c>
      <c r="BF172" s="200">
        <v>22</v>
      </c>
      <c r="BH172" s="200">
        <v>9</v>
      </c>
      <c r="BI172" s="200">
        <v>4</v>
      </c>
      <c r="BJ172" s="200">
        <v>27</v>
      </c>
      <c r="BK172" s="200">
        <v>302</v>
      </c>
      <c r="BL172" s="200">
        <v>56</v>
      </c>
      <c r="BM172" s="200">
        <v>521</v>
      </c>
      <c r="BN172" s="200">
        <v>1</v>
      </c>
      <c r="BO172" s="200">
        <v>1</v>
      </c>
      <c r="BP172" s="200">
        <v>1</v>
      </c>
      <c r="BQ172" s="200">
        <v>1</v>
      </c>
      <c r="BR172" s="200">
        <v>0</v>
      </c>
      <c r="BU172" s="200">
        <v>1</v>
      </c>
      <c r="BV172" s="200">
        <v>280</v>
      </c>
      <c r="BW172" s="200">
        <v>141</v>
      </c>
      <c r="BX172" s="200">
        <v>11</v>
      </c>
      <c r="BY172" s="200">
        <v>31</v>
      </c>
      <c r="BZ172" s="200">
        <v>7</v>
      </c>
      <c r="CA172" s="200">
        <v>52</v>
      </c>
      <c r="CC172" s="200">
        <v>27</v>
      </c>
      <c r="CF172" s="200">
        <v>2</v>
      </c>
      <c r="CN172" s="200">
        <v>0</v>
      </c>
      <c r="CT172" s="200">
        <v>1</v>
      </c>
      <c r="CX172" s="200">
        <v>20</v>
      </c>
      <c r="DG172" s="200">
        <v>5</v>
      </c>
      <c r="DJ172" s="200">
        <v>213</v>
      </c>
      <c r="DO172" s="200">
        <v>1</v>
      </c>
      <c r="DR172" s="200">
        <v>6</v>
      </c>
      <c r="DS172" s="200">
        <v>114</v>
      </c>
      <c r="DT172" s="200">
        <v>21</v>
      </c>
      <c r="DV172" s="200">
        <v>997</v>
      </c>
      <c r="EC172" s="200">
        <v>44</v>
      </c>
      <c r="EO172" s="200">
        <v>11</v>
      </c>
      <c r="ER172" s="200">
        <v>1</v>
      </c>
      <c r="ET172" s="200">
        <v>19</v>
      </c>
      <c r="FC172" s="200">
        <v>121</v>
      </c>
      <c r="FF172" s="200">
        <v>0</v>
      </c>
      <c r="FJ172" s="200">
        <v>23</v>
      </c>
      <c r="FK172" s="200">
        <v>11212</v>
      </c>
      <c r="FL172" s="200">
        <v>1003</v>
      </c>
      <c r="FX172" s="200">
        <v>3</v>
      </c>
      <c r="GK172" s="200">
        <v>0</v>
      </c>
      <c r="IA172" s="200">
        <v>15</v>
      </c>
      <c r="IC172" s="200">
        <v>0</v>
      </c>
      <c r="II172" s="200">
        <v>25</v>
      </c>
      <c r="IL172" s="200">
        <v>55</v>
      </c>
      <c r="IQ172" s="200">
        <v>3</v>
      </c>
      <c r="IZ172" s="200">
        <v>2</v>
      </c>
      <c r="JE172" s="200">
        <v>15</v>
      </c>
      <c r="JL172" s="200">
        <v>3</v>
      </c>
      <c r="JO172" s="200">
        <v>114</v>
      </c>
      <c r="JP172" s="200">
        <v>719</v>
      </c>
      <c r="JQ172" s="200">
        <v>0</v>
      </c>
      <c r="JR172" s="200">
        <v>0</v>
      </c>
      <c r="JS172" s="200">
        <v>0</v>
      </c>
      <c r="JT172" s="200">
        <v>0</v>
      </c>
      <c r="JU172" s="200">
        <v>61</v>
      </c>
      <c r="JV172" s="200">
        <v>13</v>
      </c>
      <c r="JW172" s="200">
        <v>6</v>
      </c>
      <c r="JX172" s="200">
        <v>208</v>
      </c>
      <c r="JY172" s="200">
        <v>6</v>
      </c>
      <c r="JZ172" s="200">
        <v>1</v>
      </c>
      <c r="KA172" s="200">
        <v>0</v>
      </c>
      <c r="KC172" s="200">
        <v>55</v>
      </c>
      <c r="KE172" s="200">
        <v>0</v>
      </c>
      <c r="KH172" s="200">
        <v>3</v>
      </c>
      <c r="KM172" s="200">
        <v>98</v>
      </c>
      <c r="KN172" s="200">
        <v>24</v>
      </c>
      <c r="KO172" s="200">
        <v>6</v>
      </c>
      <c r="KP172" s="200">
        <v>51</v>
      </c>
      <c r="KS172" s="200">
        <v>78</v>
      </c>
      <c r="KT172" s="200">
        <v>15</v>
      </c>
      <c r="KU172" s="200">
        <v>87</v>
      </c>
      <c r="KV172" s="200">
        <v>2</v>
      </c>
      <c r="KW172" s="200">
        <v>15</v>
      </c>
      <c r="KX172" s="200">
        <v>4</v>
      </c>
      <c r="LA172" s="200">
        <v>156</v>
      </c>
      <c r="LB172" s="200">
        <v>32</v>
      </c>
      <c r="LC172" s="200">
        <v>3</v>
      </c>
      <c r="LD172" s="200">
        <v>16</v>
      </c>
      <c r="LE172" s="200">
        <v>87</v>
      </c>
      <c r="LF172" s="200">
        <v>265</v>
      </c>
      <c r="LG172" s="200">
        <v>24</v>
      </c>
      <c r="LH172" s="200">
        <v>37</v>
      </c>
      <c r="LI172" s="200">
        <v>9</v>
      </c>
      <c r="LJ172" s="200">
        <v>23</v>
      </c>
      <c r="LK172" s="200">
        <v>197</v>
      </c>
      <c r="LL172" s="200">
        <v>98</v>
      </c>
      <c r="LM172" s="200">
        <v>183</v>
      </c>
      <c r="LN172" s="200">
        <v>4</v>
      </c>
      <c r="LO172" s="200">
        <v>2</v>
      </c>
      <c r="LP172" s="200">
        <v>77</v>
      </c>
      <c r="LQ172" s="200">
        <v>75</v>
      </c>
      <c r="LT172" s="200">
        <v>1752</v>
      </c>
      <c r="LU172" s="200">
        <v>2</v>
      </c>
      <c r="LV172" s="200">
        <v>102</v>
      </c>
      <c r="LW172" s="200">
        <v>195</v>
      </c>
      <c r="LX172" s="200">
        <v>244</v>
      </c>
      <c r="LY172" s="200">
        <v>0</v>
      </c>
      <c r="LZ172" s="200">
        <v>131</v>
      </c>
      <c r="MA172" s="200">
        <v>113</v>
      </c>
      <c r="MB172" s="200">
        <v>150</v>
      </c>
      <c r="MC172" s="200">
        <v>50</v>
      </c>
      <c r="MT172" s="200">
        <v>0</v>
      </c>
      <c r="MU172" s="200">
        <v>1</v>
      </c>
      <c r="MV172" s="200">
        <v>0</v>
      </c>
      <c r="MW172" s="200">
        <v>2</v>
      </c>
      <c r="NA172" s="200">
        <v>3</v>
      </c>
      <c r="NB172" s="200">
        <v>11</v>
      </c>
      <c r="NC172" s="200">
        <v>10</v>
      </c>
      <c r="ND172" s="200">
        <v>17</v>
      </c>
      <c r="NE172" s="200">
        <v>1</v>
      </c>
      <c r="NF172" s="200">
        <v>35</v>
      </c>
      <c r="NG172" s="200">
        <v>18</v>
      </c>
      <c r="NH172" s="200">
        <v>68</v>
      </c>
      <c r="NI172" s="200">
        <v>12</v>
      </c>
      <c r="NP172" s="200">
        <v>3</v>
      </c>
      <c r="NW172" s="200">
        <v>22</v>
      </c>
      <c r="NZ172" s="200">
        <v>131</v>
      </c>
      <c r="OB172" s="201">
        <v>22117</v>
      </c>
      <c r="OC172" s="200">
        <v>8796</v>
      </c>
      <c r="OD172" s="200">
        <v>311</v>
      </c>
      <c r="OE172" s="200">
        <v>7232</v>
      </c>
      <c r="OF172" s="200">
        <v>16339</v>
      </c>
      <c r="OG172" s="201">
        <v>38456</v>
      </c>
    </row>
    <row r="173" spans="1:397" ht="12.75" customHeight="1">
      <c r="A173" s="209">
        <v>336413</v>
      </c>
      <c r="B173" s="23" t="s">
        <v>303</v>
      </c>
      <c r="P173" s="200">
        <v>0</v>
      </c>
      <c r="Q173" s="200">
        <v>2</v>
      </c>
      <c r="U173" s="200">
        <v>54</v>
      </c>
      <c r="X173" s="200">
        <v>144</v>
      </c>
      <c r="Y173" s="200">
        <v>88</v>
      </c>
      <c r="Z173" s="200">
        <v>33</v>
      </c>
      <c r="AA173" s="200">
        <v>45</v>
      </c>
      <c r="AN173" s="200">
        <v>2</v>
      </c>
      <c r="AX173" s="200">
        <v>26</v>
      </c>
      <c r="BC173" s="200">
        <v>354</v>
      </c>
      <c r="BE173" s="200">
        <v>51</v>
      </c>
      <c r="BF173" s="200">
        <v>393</v>
      </c>
      <c r="BH173" s="200">
        <v>11</v>
      </c>
      <c r="BI173" s="200">
        <v>5</v>
      </c>
      <c r="BJ173" s="200">
        <v>8</v>
      </c>
      <c r="BK173" s="200">
        <v>154</v>
      </c>
      <c r="BL173" s="200">
        <v>35</v>
      </c>
      <c r="BM173" s="200">
        <v>259</v>
      </c>
      <c r="BN173" s="200">
        <v>20</v>
      </c>
      <c r="BO173" s="200">
        <v>22</v>
      </c>
      <c r="BP173" s="200">
        <v>19</v>
      </c>
      <c r="BQ173" s="200">
        <v>917</v>
      </c>
      <c r="BU173" s="200">
        <v>23</v>
      </c>
      <c r="BV173" s="200">
        <v>258</v>
      </c>
      <c r="BW173" s="200">
        <v>365</v>
      </c>
      <c r="BX173" s="200">
        <v>129</v>
      </c>
      <c r="BY173" s="200">
        <v>294</v>
      </c>
      <c r="BZ173" s="200">
        <v>101</v>
      </c>
      <c r="CA173" s="200">
        <v>392</v>
      </c>
      <c r="CC173" s="200">
        <v>80</v>
      </c>
      <c r="CE173" s="200">
        <v>143</v>
      </c>
      <c r="CF173" s="200">
        <v>30</v>
      </c>
      <c r="CN173" s="200">
        <v>0</v>
      </c>
      <c r="CT173" s="200">
        <v>1</v>
      </c>
      <c r="CX173" s="200">
        <v>14</v>
      </c>
      <c r="DG173" s="200">
        <v>4</v>
      </c>
      <c r="DJ173" s="200">
        <v>25</v>
      </c>
      <c r="DO173" s="200">
        <v>68</v>
      </c>
      <c r="DR173" s="200">
        <v>106</v>
      </c>
      <c r="DS173" s="200">
        <v>50</v>
      </c>
      <c r="DT173" s="200">
        <v>10</v>
      </c>
      <c r="DV173" s="200">
        <v>13</v>
      </c>
      <c r="EC173" s="200">
        <v>1</v>
      </c>
      <c r="ER173" s="200">
        <v>80</v>
      </c>
      <c r="ET173" s="200">
        <v>178</v>
      </c>
      <c r="FC173" s="200">
        <v>0</v>
      </c>
      <c r="FE173" s="200">
        <v>1</v>
      </c>
      <c r="FF173" s="200">
        <v>1</v>
      </c>
      <c r="FG173" s="200">
        <v>6</v>
      </c>
      <c r="FI173" s="200">
        <v>39</v>
      </c>
      <c r="FJ173" s="200">
        <v>19</v>
      </c>
      <c r="FK173" s="200">
        <v>570</v>
      </c>
      <c r="FL173" s="200">
        <v>2632</v>
      </c>
      <c r="FX173" s="200">
        <v>9</v>
      </c>
      <c r="GK173" s="200">
        <v>0</v>
      </c>
      <c r="IA173" s="200">
        <v>26</v>
      </c>
      <c r="IB173" s="200">
        <v>64</v>
      </c>
      <c r="IC173" s="200">
        <v>2</v>
      </c>
      <c r="II173" s="200">
        <v>121</v>
      </c>
      <c r="IL173" s="200">
        <v>93</v>
      </c>
      <c r="IN173" s="200">
        <v>38</v>
      </c>
      <c r="IO173" s="200">
        <v>13</v>
      </c>
      <c r="IQ173" s="200">
        <v>1</v>
      </c>
      <c r="IZ173" s="200">
        <v>93</v>
      </c>
      <c r="JE173" s="200">
        <v>32</v>
      </c>
      <c r="JF173" s="200">
        <v>34</v>
      </c>
      <c r="JH173" s="200">
        <v>12</v>
      </c>
      <c r="JL173" s="200">
        <v>819</v>
      </c>
      <c r="JP173" s="200">
        <v>744</v>
      </c>
      <c r="JQ173" s="200">
        <v>8</v>
      </c>
      <c r="JR173" s="200">
        <v>0</v>
      </c>
      <c r="JS173" s="200">
        <v>0</v>
      </c>
      <c r="JT173" s="200">
        <v>2</v>
      </c>
      <c r="JU173" s="200">
        <v>28</v>
      </c>
      <c r="JV173" s="200">
        <v>23</v>
      </c>
      <c r="JW173" s="200">
        <v>15</v>
      </c>
      <c r="JX173" s="200">
        <v>173</v>
      </c>
      <c r="JY173" s="200">
        <v>3</v>
      </c>
      <c r="JZ173" s="200">
        <v>2</v>
      </c>
      <c r="KC173" s="200">
        <v>69</v>
      </c>
      <c r="KE173" s="200">
        <v>1</v>
      </c>
      <c r="KH173" s="200">
        <v>12</v>
      </c>
      <c r="KM173" s="200">
        <v>57</v>
      </c>
      <c r="KN173" s="200">
        <v>24</v>
      </c>
      <c r="KO173" s="200">
        <v>4</v>
      </c>
      <c r="KP173" s="200">
        <v>113</v>
      </c>
      <c r="KS173" s="200">
        <v>59</v>
      </c>
      <c r="KT173" s="200">
        <v>10</v>
      </c>
      <c r="KU173" s="200">
        <v>39</v>
      </c>
      <c r="KV173" s="200">
        <v>1</v>
      </c>
      <c r="KW173" s="200">
        <v>15</v>
      </c>
      <c r="KX173" s="200">
        <v>4</v>
      </c>
      <c r="LA173" s="200">
        <v>174</v>
      </c>
      <c r="LB173" s="200">
        <v>28</v>
      </c>
      <c r="LC173" s="200">
        <v>3</v>
      </c>
      <c r="LD173" s="200">
        <v>14</v>
      </c>
      <c r="LE173" s="200">
        <v>40</v>
      </c>
      <c r="LF173" s="200">
        <v>294</v>
      </c>
      <c r="LG173" s="200">
        <v>11</v>
      </c>
      <c r="LH173" s="200">
        <v>121</v>
      </c>
      <c r="LI173" s="200">
        <v>26</v>
      </c>
      <c r="LJ173" s="200">
        <v>22</v>
      </c>
      <c r="LK173" s="200">
        <v>240</v>
      </c>
      <c r="LL173" s="200">
        <v>105</v>
      </c>
      <c r="LM173" s="200">
        <v>195</v>
      </c>
      <c r="LN173" s="200">
        <v>2</v>
      </c>
      <c r="LO173" s="200">
        <v>0</v>
      </c>
      <c r="LP173" s="200">
        <v>147</v>
      </c>
      <c r="LQ173" s="200">
        <v>61</v>
      </c>
      <c r="LT173" s="200">
        <v>1916</v>
      </c>
      <c r="LU173" s="200">
        <v>1</v>
      </c>
      <c r="LV173" s="200">
        <v>118</v>
      </c>
      <c r="LW173" s="200">
        <v>239</v>
      </c>
      <c r="LX173" s="200">
        <v>300</v>
      </c>
      <c r="LY173" s="200">
        <v>0</v>
      </c>
      <c r="LZ173" s="200">
        <v>163</v>
      </c>
      <c r="MA173" s="200">
        <v>56</v>
      </c>
      <c r="MB173" s="200">
        <v>187</v>
      </c>
      <c r="MC173" s="200">
        <v>81</v>
      </c>
      <c r="MT173" s="200">
        <v>0</v>
      </c>
      <c r="MU173" s="200">
        <v>0</v>
      </c>
      <c r="MV173" s="200">
        <v>0</v>
      </c>
      <c r="MW173" s="200">
        <v>1</v>
      </c>
      <c r="NA173" s="200">
        <v>1</v>
      </c>
      <c r="NB173" s="200">
        <v>5</v>
      </c>
      <c r="NC173" s="200">
        <v>5</v>
      </c>
      <c r="ND173" s="200">
        <v>8</v>
      </c>
      <c r="NE173" s="200">
        <v>1</v>
      </c>
      <c r="NF173" s="200">
        <v>17</v>
      </c>
      <c r="NG173" s="200">
        <v>14</v>
      </c>
      <c r="NH173" s="200">
        <v>33</v>
      </c>
      <c r="NI173" s="200">
        <v>6</v>
      </c>
      <c r="NP173" s="200">
        <v>2</v>
      </c>
      <c r="NT173" s="200">
        <v>0</v>
      </c>
      <c r="NW173" s="200">
        <v>36</v>
      </c>
      <c r="NZ173" s="200">
        <v>115</v>
      </c>
      <c r="OB173" s="201">
        <v>15831</v>
      </c>
      <c r="OC173" s="200">
        <v>8414</v>
      </c>
      <c r="OD173" s="200">
        <v>351</v>
      </c>
      <c r="OE173" s="200">
        <v>9328</v>
      </c>
      <c r="OF173" s="200">
        <v>18093</v>
      </c>
      <c r="OG173" s="201">
        <v>33924</v>
      </c>
    </row>
    <row r="174" spans="1:397" ht="12.75" customHeight="1">
      <c r="A174" s="209">
        <v>336414</v>
      </c>
      <c r="B174" s="23" t="s">
        <v>304</v>
      </c>
      <c r="Q174" s="200">
        <v>0</v>
      </c>
      <c r="U174" s="200">
        <v>0</v>
      </c>
      <c r="X174" s="200">
        <v>16</v>
      </c>
      <c r="Y174" s="200">
        <v>5</v>
      </c>
      <c r="Z174" s="200">
        <v>3</v>
      </c>
      <c r="AA174" s="200">
        <v>7</v>
      </c>
      <c r="BC174" s="200">
        <v>10</v>
      </c>
      <c r="BE174" s="200">
        <v>14</v>
      </c>
      <c r="BJ174" s="200">
        <v>19</v>
      </c>
      <c r="BK174" s="200">
        <v>0</v>
      </c>
      <c r="BL174" s="200">
        <v>0</v>
      </c>
      <c r="BM174" s="200">
        <v>50</v>
      </c>
      <c r="BO174" s="200">
        <v>2</v>
      </c>
      <c r="BQ174" s="200">
        <v>79</v>
      </c>
      <c r="BU174" s="200">
        <v>0</v>
      </c>
      <c r="BX174" s="200">
        <v>24</v>
      </c>
      <c r="BY174" s="200">
        <v>2</v>
      </c>
      <c r="BZ174" s="200">
        <v>67</v>
      </c>
      <c r="CA174" s="200">
        <v>65</v>
      </c>
      <c r="CF174" s="200">
        <v>7</v>
      </c>
      <c r="CT174" s="200">
        <v>0</v>
      </c>
      <c r="DG174" s="200">
        <v>0</v>
      </c>
      <c r="DJ174" s="200">
        <v>10</v>
      </c>
      <c r="DM174" s="200">
        <v>0</v>
      </c>
      <c r="DN174" s="200">
        <v>0</v>
      </c>
      <c r="DO174" s="200">
        <v>65</v>
      </c>
      <c r="DP174" s="200">
        <v>0</v>
      </c>
      <c r="DR174" s="200">
        <v>0</v>
      </c>
      <c r="DS174" s="200">
        <v>46</v>
      </c>
      <c r="DV174" s="200">
        <v>40</v>
      </c>
      <c r="EC174" s="200">
        <v>1</v>
      </c>
      <c r="FM174" s="200">
        <v>3157</v>
      </c>
      <c r="FN174" s="200">
        <v>1217</v>
      </c>
      <c r="GK174" s="200">
        <v>0</v>
      </c>
      <c r="GM174" s="200">
        <v>29</v>
      </c>
      <c r="IA174" s="200">
        <v>3</v>
      </c>
      <c r="IB174" s="200">
        <v>3</v>
      </c>
      <c r="IC174" s="200">
        <v>0</v>
      </c>
      <c r="II174" s="200">
        <v>1</v>
      </c>
      <c r="IQ174" s="200">
        <v>33</v>
      </c>
      <c r="JE174" s="200">
        <v>6</v>
      </c>
      <c r="JL174" s="200">
        <v>14</v>
      </c>
      <c r="JP174" s="200">
        <v>145</v>
      </c>
      <c r="JU174" s="200">
        <v>15</v>
      </c>
      <c r="JV174" s="200">
        <v>2</v>
      </c>
      <c r="JW174" s="200">
        <v>1</v>
      </c>
      <c r="JX174" s="200">
        <v>63</v>
      </c>
      <c r="JY174" s="200">
        <v>1</v>
      </c>
      <c r="JZ174" s="200">
        <v>0</v>
      </c>
      <c r="KC174" s="200">
        <v>12</v>
      </c>
      <c r="KH174" s="200">
        <v>2</v>
      </c>
      <c r="KM174" s="200">
        <v>26</v>
      </c>
      <c r="KN174" s="200">
        <v>3</v>
      </c>
      <c r="KO174" s="200">
        <v>2</v>
      </c>
      <c r="KP174" s="200">
        <v>16</v>
      </c>
      <c r="KS174" s="200">
        <v>25</v>
      </c>
      <c r="KT174" s="200">
        <v>2</v>
      </c>
      <c r="KU174" s="200">
        <v>9</v>
      </c>
      <c r="KV174" s="200">
        <v>0</v>
      </c>
      <c r="KW174" s="200">
        <v>2</v>
      </c>
      <c r="KX174" s="200">
        <v>0</v>
      </c>
      <c r="LA174" s="200">
        <v>94</v>
      </c>
      <c r="LB174" s="200">
        <v>2</v>
      </c>
      <c r="LC174" s="200">
        <v>0</v>
      </c>
      <c r="LD174" s="200">
        <v>1</v>
      </c>
      <c r="LE174" s="200">
        <v>8</v>
      </c>
      <c r="LF174" s="200">
        <v>145</v>
      </c>
      <c r="LH174" s="200">
        <v>18</v>
      </c>
      <c r="LI174" s="200">
        <v>4</v>
      </c>
      <c r="LJ174" s="200">
        <v>3</v>
      </c>
      <c r="LK174" s="200">
        <v>67</v>
      </c>
      <c r="LL174" s="200">
        <v>13</v>
      </c>
      <c r="LM174" s="200">
        <v>102</v>
      </c>
      <c r="LN174" s="200">
        <v>0</v>
      </c>
      <c r="LO174" s="200">
        <v>0</v>
      </c>
      <c r="LP174" s="200">
        <v>19</v>
      </c>
      <c r="LQ174" s="200">
        <v>28</v>
      </c>
      <c r="LT174" s="200">
        <v>330</v>
      </c>
      <c r="LU174" s="200">
        <v>0</v>
      </c>
      <c r="LV174" s="200">
        <v>43</v>
      </c>
      <c r="LW174" s="200">
        <v>92</v>
      </c>
      <c r="LX174" s="200">
        <v>99</v>
      </c>
      <c r="LY174" s="200">
        <v>0</v>
      </c>
      <c r="LZ174" s="200">
        <v>54</v>
      </c>
      <c r="MA174" s="200">
        <v>9</v>
      </c>
      <c r="MB174" s="200">
        <v>62</v>
      </c>
      <c r="MC174" s="200">
        <v>4</v>
      </c>
      <c r="MT174" s="200">
        <v>0</v>
      </c>
      <c r="MU174" s="200">
        <v>0</v>
      </c>
      <c r="MV174" s="200">
        <v>0</v>
      </c>
      <c r="MW174" s="200">
        <v>0</v>
      </c>
      <c r="NA174" s="200">
        <v>0</v>
      </c>
      <c r="NB174" s="200">
        <v>1</v>
      </c>
      <c r="NC174" s="200">
        <v>1</v>
      </c>
      <c r="ND174" s="200">
        <v>2</v>
      </c>
      <c r="NE174" s="200">
        <v>0</v>
      </c>
      <c r="NF174" s="200">
        <v>2</v>
      </c>
      <c r="NG174" s="200">
        <v>3</v>
      </c>
      <c r="NH174" s="200">
        <v>5</v>
      </c>
      <c r="NI174" s="200">
        <v>0</v>
      </c>
      <c r="NP174" s="200">
        <v>0</v>
      </c>
      <c r="OB174" s="201">
        <v>6538</v>
      </c>
      <c r="OC174" s="200">
        <v>7169</v>
      </c>
      <c r="OD174" s="200">
        <v>28</v>
      </c>
      <c r="OE174" s="200">
        <v>1364</v>
      </c>
      <c r="OF174" s="200">
        <v>8561</v>
      </c>
      <c r="OG174" s="201">
        <v>15099</v>
      </c>
    </row>
    <row r="175" spans="1:397" ht="12.75" customHeight="1">
      <c r="A175" s="209" t="s">
        <v>306</v>
      </c>
      <c r="B175" s="23" t="s">
        <v>305</v>
      </c>
      <c r="Q175" s="200">
        <v>1</v>
      </c>
      <c r="U175" s="200">
        <v>1</v>
      </c>
      <c r="X175" s="200">
        <v>25</v>
      </c>
      <c r="Y175" s="200">
        <v>26</v>
      </c>
      <c r="Z175" s="200">
        <v>3</v>
      </c>
      <c r="AA175" s="200">
        <v>11</v>
      </c>
      <c r="AX175" s="200">
        <v>1</v>
      </c>
      <c r="BC175" s="200">
        <v>11</v>
      </c>
      <c r="BE175" s="200">
        <v>2</v>
      </c>
      <c r="BF175" s="200">
        <v>3</v>
      </c>
      <c r="BH175" s="200">
        <v>2</v>
      </c>
      <c r="BK175" s="200">
        <v>7</v>
      </c>
      <c r="BL175" s="200">
        <v>16</v>
      </c>
      <c r="BM175" s="200">
        <v>26</v>
      </c>
      <c r="BN175" s="200">
        <v>1</v>
      </c>
      <c r="BO175" s="200">
        <v>2</v>
      </c>
      <c r="BP175" s="200">
        <v>1</v>
      </c>
      <c r="BQ175" s="200">
        <v>2</v>
      </c>
      <c r="BU175" s="200">
        <v>2</v>
      </c>
      <c r="BV175" s="200">
        <v>0</v>
      </c>
      <c r="BW175" s="200">
        <v>0</v>
      </c>
      <c r="BX175" s="200">
        <v>25</v>
      </c>
      <c r="BY175" s="200">
        <v>9</v>
      </c>
      <c r="BZ175" s="200">
        <v>16</v>
      </c>
      <c r="CA175" s="200">
        <v>12</v>
      </c>
      <c r="CC175" s="200">
        <v>2</v>
      </c>
      <c r="CF175" s="200">
        <v>6</v>
      </c>
      <c r="CN175" s="200">
        <v>3</v>
      </c>
      <c r="DG175" s="200">
        <v>1</v>
      </c>
      <c r="DJ175" s="200">
        <v>3</v>
      </c>
      <c r="DO175" s="200">
        <v>4</v>
      </c>
      <c r="DR175" s="200">
        <v>1</v>
      </c>
      <c r="DS175" s="200">
        <v>10</v>
      </c>
      <c r="DT175" s="200">
        <v>11</v>
      </c>
      <c r="DV175" s="200">
        <v>3</v>
      </c>
      <c r="EO175" s="200">
        <v>2</v>
      </c>
      <c r="FM175" s="200">
        <v>707</v>
      </c>
      <c r="FN175" s="200">
        <v>993</v>
      </c>
      <c r="FX175" s="200">
        <v>1</v>
      </c>
      <c r="IA175" s="200">
        <v>6</v>
      </c>
      <c r="IB175" s="200">
        <v>13</v>
      </c>
      <c r="IC175" s="200">
        <v>0</v>
      </c>
      <c r="II175" s="200">
        <v>5</v>
      </c>
      <c r="IM175" s="200">
        <v>1</v>
      </c>
      <c r="IN175" s="200">
        <v>2</v>
      </c>
      <c r="IP175" s="200">
        <v>13</v>
      </c>
      <c r="IQ175" s="200">
        <v>20</v>
      </c>
      <c r="IS175" s="200">
        <v>9</v>
      </c>
      <c r="IT175" s="200">
        <v>0</v>
      </c>
      <c r="IZ175" s="200">
        <v>22</v>
      </c>
      <c r="JA175" s="200">
        <v>2</v>
      </c>
      <c r="JE175" s="200">
        <v>13</v>
      </c>
      <c r="JL175" s="200">
        <v>1</v>
      </c>
      <c r="JO175" s="200">
        <v>6</v>
      </c>
      <c r="JP175" s="200">
        <v>57</v>
      </c>
      <c r="JU175" s="200">
        <v>6</v>
      </c>
      <c r="JV175" s="200">
        <v>2</v>
      </c>
      <c r="JW175" s="200">
        <v>1</v>
      </c>
      <c r="JX175" s="200">
        <v>27</v>
      </c>
      <c r="JY175" s="200">
        <v>0</v>
      </c>
      <c r="JZ175" s="200">
        <v>0</v>
      </c>
      <c r="KC175" s="200">
        <v>16</v>
      </c>
      <c r="KH175" s="200">
        <v>1</v>
      </c>
      <c r="KM175" s="200">
        <v>15</v>
      </c>
      <c r="KN175" s="200">
        <v>4</v>
      </c>
      <c r="KO175" s="200">
        <v>1</v>
      </c>
      <c r="KP175" s="200">
        <v>10</v>
      </c>
      <c r="KS175" s="200">
        <v>11</v>
      </c>
      <c r="KT175" s="200">
        <v>8</v>
      </c>
      <c r="KU175" s="200">
        <v>6</v>
      </c>
      <c r="KV175" s="200">
        <v>0</v>
      </c>
      <c r="KW175" s="200">
        <v>7</v>
      </c>
      <c r="KX175" s="200">
        <v>2</v>
      </c>
      <c r="LA175" s="200">
        <v>42</v>
      </c>
      <c r="LB175" s="200">
        <v>9</v>
      </c>
      <c r="LC175" s="200">
        <v>1</v>
      </c>
      <c r="LD175" s="200">
        <v>5</v>
      </c>
      <c r="LE175" s="200">
        <v>5</v>
      </c>
      <c r="LF175" s="200">
        <v>66</v>
      </c>
      <c r="LH175" s="200">
        <v>8</v>
      </c>
      <c r="LI175" s="200">
        <v>2</v>
      </c>
      <c r="LJ175" s="200">
        <v>4</v>
      </c>
      <c r="LK175" s="200">
        <v>31</v>
      </c>
      <c r="LL175" s="200">
        <v>9</v>
      </c>
      <c r="LM175" s="200">
        <v>46</v>
      </c>
      <c r="LN175" s="200">
        <v>1</v>
      </c>
      <c r="LO175" s="200">
        <v>0</v>
      </c>
      <c r="LP175" s="200">
        <v>20</v>
      </c>
      <c r="LQ175" s="200">
        <v>11</v>
      </c>
      <c r="LT175" s="200">
        <v>147</v>
      </c>
      <c r="LU175" s="200">
        <v>0</v>
      </c>
      <c r="LV175" s="200">
        <v>8</v>
      </c>
      <c r="LW175" s="200">
        <v>23</v>
      </c>
      <c r="LX175" s="200">
        <v>18</v>
      </c>
      <c r="LZ175" s="200">
        <v>10</v>
      </c>
      <c r="MA175" s="200">
        <v>14</v>
      </c>
      <c r="MB175" s="200">
        <v>11</v>
      </c>
      <c r="MC175" s="200">
        <v>9</v>
      </c>
      <c r="MU175" s="200">
        <v>0</v>
      </c>
      <c r="MV175" s="200">
        <v>0</v>
      </c>
      <c r="MW175" s="200">
        <v>0</v>
      </c>
      <c r="NA175" s="200">
        <v>0</v>
      </c>
      <c r="NB175" s="200">
        <v>0</v>
      </c>
      <c r="NC175" s="200">
        <v>0</v>
      </c>
      <c r="ND175" s="200">
        <v>1</v>
      </c>
      <c r="NE175" s="200">
        <v>0</v>
      </c>
      <c r="NF175" s="200">
        <v>4</v>
      </c>
      <c r="NG175" s="200">
        <v>3</v>
      </c>
      <c r="NH175" s="200">
        <v>8</v>
      </c>
      <c r="NI175" s="200">
        <v>2</v>
      </c>
      <c r="NP175" s="200">
        <v>0</v>
      </c>
      <c r="NW175" s="200">
        <v>4</v>
      </c>
      <c r="NZ175" s="200">
        <v>2</v>
      </c>
      <c r="OB175" s="201">
        <v>2766</v>
      </c>
      <c r="OC175" s="200">
        <v>2357</v>
      </c>
      <c r="OD175" s="200">
        <v>136</v>
      </c>
      <c r="OE175" s="200">
        <v>489</v>
      </c>
      <c r="OF175" s="200">
        <v>2982</v>
      </c>
      <c r="OG175" s="201">
        <v>5748</v>
      </c>
    </row>
    <row r="176" spans="1:397" ht="12.75" customHeight="1">
      <c r="A176" s="209">
        <v>336500</v>
      </c>
      <c r="B176" s="23" t="s">
        <v>307</v>
      </c>
      <c r="P176" s="200">
        <v>1</v>
      </c>
      <c r="Q176" s="200">
        <v>1</v>
      </c>
      <c r="X176" s="200">
        <v>50</v>
      </c>
      <c r="Y176" s="200">
        <v>75</v>
      </c>
      <c r="Z176" s="200">
        <v>13</v>
      </c>
      <c r="AA176" s="200">
        <v>30</v>
      </c>
      <c r="AX176" s="200">
        <v>12</v>
      </c>
      <c r="BC176" s="200">
        <v>1051</v>
      </c>
      <c r="BG176" s="200">
        <v>193</v>
      </c>
      <c r="BJ176" s="200">
        <v>5</v>
      </c>
      <c r="BK176" s="200">
        <v>618</v>
      </c>
      <c r="BL176" s="200">
        <v>25</v>
      </c>
      <c r="BM176" s="200">
        <v>219</v>
      </c>
      <c r="BN176" s="200">
        <v>95</v>
      </c>
      <c r="BO176" s="200">
        <v>10</v>
      </c>
      <c r="BP176" s="200">
        <v>38</v>
      </c>
      <c r="BQ176" s="200">
        <v>909</v>
      </c>
      <c r="BR176" s="200">
        <v>3</v>
      </c>
      <c r="BU176" s="200">
        <v>13</v>
      </c>
      <c r="BV176" s="200">
        <v>1</v>
      </c>
      <c r="BW176" s="200">
        <v>246</v>
      </c>
      <c r="BX176" s="200">
        <v>193</v>
      </c>
      <c r="BY176" s="200">
        <v>290</v>
      </c>
      <c r="BZ176" s="200">
        <v>46</v>
      </c>
      <c r="CA176" s="200">
        <v>68</v>
      </c>
      <c r="CC176" s="200">
        <v>120</v>
      </c>
      <c r="CF176" s="200">
        <v>14</v>
      </c>
      <c r="CN176" s="200">
        <v>0</v>
      </c>
      <c r="CT176" s="200">
        <v>2</v>
      </c>
      <c r="CX176" s="200">
        <v>5</v>
      </c>
      <c r="CZ176" s="200">
        <v>86</v>
      </c>
      <c r="DA176" s="200">
        <v>32</v>
      </c>
      <c r="DE176" s="200">
        <v>1</v>
      </c>
      <c r="DG176" s="200">
        <v>24</v>
      </c>
      <c r="DJ176" s="200">
        <v>184</v>
      </c>
      <c r="DR176" s="200">
        <v>7</v>
      </c>
      <c r="DS176" s="200">
        <v>31</v>
      </c>
      <c r="DT176" s="200">
        <v>19</v>
      </c>
      <c r="EF176" s="200">
        <v>188</v>
      </c>
      <c r="EM176" s="200">
        <v>19</v>
      </c>
      <c r="EN176" s="200">
        <v>54</v>
      </c>
      <c r="EO176" s="200">
        <v>61</v>
      </c>
      <c r="FC176" s="200">
        <v>1</v>
      </c>
      <c r="FE176" s="200">
        <v>1</v>
      </c>
      <c r="FF176" s="200">
        <v>2</v>
      </c>
      <c r="FI176" s="200">
        <v>35</v>
      </c>
      <c r="FO176" s="200">
        <v>1505</v>
      </c>
      <c r="GK176" s="200">
        <v>0</v>
      </c>
      <c r="HV176" s="200">
        <v>265</v>
      </c>
      <c r="IA176" s="200">
        <v>12</v>
      </c>
      <c r="IB176" s="200">
        <v>47</v>
      </c>
      <c r="IC176" s="200">
        <v>1</v>
      </c>
      <c r="II176" s="200">
        <v>20</v>
      </c>
      <c r="IN176" s="200">
        <v>2</v>
      </c>
      <c r="IQ176" s="200">
        <v>5</v>
      </c>
      <c r="IZ176" s="200">
        <v>82</v>
      </c>
      <c r="JE176" s="200">
        <v>6</v>
      </c>
      <c r="JL176" s="200">
        <v>4</v>
      </c>
      <c r="JN176" s="200">
        <v>47</v>
      </c>
      <c r="JO176" s="200">
        <v>93</v>
      </c>
      <c r="JP176" s="200">
        <v>706</v>
      </c>
      <c r="JU176" s="200">
        <v>63</v>
      </c>
      <c r="JV176" s="200">
        <v>47</v>
      </c>
      <c r="JW176" s="200">
        <v>2</v>
      </c>
      <c r="JX176" s="200">
        <v>154</v>
      </c>
      <c r="JY176" s="200">
        <v>15</v>
      </c>
      <c r="JZ176" s="200">
        <v>0</v>
      </c>
      <c r="KC176" s="200">
        <v>12</v>
      </c>
      <c r="KH176" s="200">
        <v>2</v>
      </c>
      <c r="KM176" s="200">
        <v>45</v>
      </c>
      <c r="KN176" s="200">
        <v>17</v>
      </c>
      <c r="KO176" s="200">
        <v>3</v>
      </c>
      <c r="KP176" s="200">
        <v>54</v>
      </c>
      <c r="KS176" s="200">
        <v>41</v>
      </c>
      <c r="KT176" s="200">
        <v>49</v>
      </c>
      <c r="KU176" s="200">
        <v>266</v>
      </c>
      <c r="KV176" s="200">
        <v>8</v>
      </c>
      <c r="KW176" s="200">
        <v>34</v>
      </c>
      <c r="KX176" s="200">
        <v>10</v>
      </c>
      <c r="LA176" s="200">
        <v>31</v>
      </c>
      <c r="LB176" s="200">
        <v>13</v>
      </c>
      <c r="LC176" s="200">
        <v>1</v>
      </c>
      <c r="LD176" s="200">
        <v>8</v>
      </c>
      <c r="LE176" s="200">
        <v>257</v>
      </c>
      <c r="LF176" s="200">
        <v>93</v>
      </c>
      <c r="LH176" s="200">
        <v>30</v>
      </c>
      <c r="LI176" s="200">
        <v>11</v>
      </c>
      <c r="LJ176" s="200">
        <v>65</v>
      </c>
      <c r="LK176" s="200">
        <v>287</v>
      </c>
      <c r="LL176" s="200">
        <v>3</v>
      </c>
      <c r="LM176" s="200">
        <v>49</v>
      </c>
      <c r="LN176" s="200">
        <v>12</v>
      </c>
      <c r="LO176" s="200">
        <v>2</v>
      </c>
      <c r="LP176" s="200">
        <v>22</v>
      </c>
      <c r="LQ176" s="200">
        <v>13</v>
      </c>
      <c r="LT176" s="200">
        <v>409</v>
      </c>
      <c r="LU176" s="200">
        <v>7</v>
      </c>
      <c r="LW176" s="200">
        <v>6</v>
      </c>
      <c r="LX176" s="200">
        <v>22</v>
      </c>
      <c r="LZ176" s="200">
        <v>6</v>
      </c>
      <c r="MA176" s="200">
        <v>51</v>
      </c>
      <c r="MB176" s="200">
        <v>4</v>
      </c>
      <c r="MC176" s="200">
        <v>38</v>
      </c>
      <c r="MT176" s="200">
        <v>1</v>
      </c>
      <c r="MU176" s="200">
        <v>3</v>
      </c>
      <c r="MV176" s="200">
        <v>1</v>
      </c>
      <c r="MW176" s="200">
        <v>6</v>
      </c>
      <c r="NA176" s="200">
        <v>7</v>
      </c>
      <c r="NB176" s="200">
        <v>30</v>
      </c>
      <c r="NC176" s="200">
        <v>29</v>
      </c>
      <c r="ND176" s="200">
        <v>50</v>
      </c>
      <c r="NE176" s="200">
        <v>2</v>
      </c>
      <c r="NF176" s="200">
        <v>11</v>
      </c>
      <c r="NG176" s="200">
        <v>6</v>
      </c>
      <c r="NH176" s="200">
        <v>21</v>
      </c>
      <c r="NI176" s="200">
        <v>4</v>
      </c>
      <c r="NP176" s="200">
        <v>10</v>
      </c>
      <c r="NW176" s="200">
        <v>13</v>
      </c>
      <c r="NZ176" s="200">
        <v>36</v>
      </c>
      <c r="OB176" s="201">
        <v>10378</v>
      </c>
      <c r="OC176" s="200">
        <v>1564</v>
      </c>
      <c r="OD176" s="200">
        <v>90</v>
      </c>
      <c r="OE176" s="200">
        <v>538</v>
      </c>
      <c r="OF176" s="200">
        <v>2191</v>
      </c>
      <c r="OG176" s="201">
        <v>12570</v>
      </c>
    </row>
    <row r="177" spans="1:397" ht="12.75" customHeight="1">
      <c r="A177" s="209">
        <v>336611</v>
      </c>
      <c r="B177" s="23" t="s">
        <v>308</v>
      </c>
      <c r="P177" s="200">
        <v>0</v>
      </c>
      <c r="Q177" s="200">
        <v>1</v>
      </c>
      <c r="X177" s="200">
        <v>84</v>
      </c>
      <c r="Y177" s="200">
        <v>43</v>
      </c>
      <c r="Z177" s="200">
        <v>6</v>
      </c>
      <c r="AA177" s="200">
        <v>23</v>
      </c>
      <c r="AM177" s="200">
        <v>25</v>
      </c>
      <c r="AO177" s="200">
        <v>82</v>
      </c>
      <c r="AR177" s="200">
        <v>116</v>
      </c>
      <c r="AV177" s="200">
        <v>0</v>
      </c>
      <c r="AX177" s="200">
        <v>9</v>
      </c>
      <c r="BC177" s="200">
        <v>484</v>
      </c>
      <c r="BE177" s="200">
        <v>14</v>
      </c>
      <c r="BF177" s="200">
        <v>306</v>
      </c>
      <c r="BJ177" s="200">
        <v>498</v>
      </c>
      <c r="BK177" s="200">
        <v>6</v>
      </c>
      <c r="BL177" s="200">
        <v>45</v>
      </c>
      <c r="BM177" s="200">
        <v>289</v>
      </c>
      <c r="BN177" s="200">
        <v>9</v>
      </c>
      <c r="BO177" s="200">
        <v>2</v>
      </c>
      <c r="BP177" s="200">
        <v>4</v>
      </c>
      <c r="BQ177" s="200">
        <v>179</v>
      </c>
      <c r="BR177" s="200">
        <v>1</v>
      </c>
      <c r="BS177" s="200">
        <v>1</v>
      </c>
      <c r="BT177" s="200">
        <v>1</v>
      </c>
      <c r="BU177" s="200">
        <v>3</v>
      </c>
      <c r="BV177" s="200">
        <v>3</v>
      </c>
      <c r="BW177" s="200">
        <v>0</v>
      </c>
      <c r="BX177" s="200">
        <v>20</v>
      </c>
      <c r="BY177" s="200">
        <v>28</v>
      </c>
      <c r="BZ177" s="200">
        <v>12</v>
      </c>
      <c r="CA177" s="200">
        <v>377</v>
      </c>
      <c r="CC177" s="200">
        <v>2</v>
      </c>
      <c r="CF177" s="200">
        <v>3</v>
      </c>
      <c r="CI177" s="200">
        <v>72</v>
      </c>
      <c r="CN177" s="200">
        <v>0</v>
      </c>
      <c r="CT177" s="200">
        <v>1</v>
      </c>
      <c r="CX177" s="200">
        <v>9</v>
      </c>
      <c r="CY177" s="200">
        <v>180</v>
      </c>
      <c r="CZ177" s="200">
        <v>38</v>
      </c>
      <c r="DA177" s="200">
        <v>577</v>
      </c>
      <c r="DB177" s="200">
        <v>805</v>
      </c>
      <c r="DE177" s="200">
        <v>2</v>
      </c>
      <c r="DG177" s="200">
        <v>12</v>
      </c>
      <c r="DJ177" s="200">
        <v>66</v>
      </c>
      <c r="DM177" s="200">
        <v>9</v>
      </c>
      <c r="DN177" s="200">
        <v>0</v>
      </c>
      <c r="DO177" s="200">
        <v>0</v>
      </c>
      <c r="DP177" s="200">
        <v>1</v>
      </c>
      <c r="DR177" s="200">
        <v>10</v>
      </c>
      <c r="DS177" s="200">
        <v>63</v>
      </c>
      <c r="DT177" s="200">
        <v>33</v>
      </c>
      <c r="DV177" s="200">
        <v>344</v>
      </c>
      <c r="EM177" s="200">
        <v>48</v>
      </c>
      <c r="EO177" s="200">
        <v>79</v>
      </c>
      <c r="FC177" s="200">
        <v>0</v>
      </c>
      <c r="FD177" s="200">
        <v>41</v>
      </c>
      <c r="FE177" s="200">
        <v>0</v>
      </c>
      <c r="FF177" s="200">
        <v>1</v>
      </c>
      <c r="FI177" s="200">
        <v>30</v>
      </c>
      <c r="FP177" s="200">
        <v>34</v>
      </c>
      <c r="FQ177" s="200">
        <v>239</v>
      </c>
      <c r="GB177" s="200">
        <v>15</v>
      </c>
      <c r="GD177" s="200">
        <v>2</v>
      </c>
      <c r="GF177" s="200">
        <v>0</v>
      </c>
      <c r="GI177" s="200">
        <v>0</v>
      </c>
      <c r="GK177" s="200">
        <v>0</v>
      </c>
      <c r="HV177" s="200">
        <v>42</v>
      </c>
      <c r="IA177" s="200">
        <v>20</v>
      </c>
      <c r="IB177" s="200">
        <v>52</v>
      </c>
      <c r="IC177" s="200">
        <v>1</v>
      </c>
      <c r="II177" s="200">
        <v>17</v>
      </c>
      <c r="IL177" s="200">
        <v>2</v>
      </c>
      <c r="IM177" s="200">
        <v>5</v>
      </c>
      <c r="IN177" s="200">
        <v>4</v>
      </c>
      <c r="IQ177" s="200">
        <v>22</v>
      </c>
      <c r="IZ177" s="200">
        <v>122</v>
      </c>
      <c r="JE177" s="200">
        <v>11</v>
      </c>
      <c r="JF177" s="200">
        <v>22</v>
      </c>
      <c r="JG177" s="200">
        <v>168</v>
      </c>
      <c r="JH177" s="200">
        <v>23</v>
      </c>
      <c r="JL177" s="200">
        <v>139</v>
      </c>
      <c r="JM177" s="200">
        <v>1</v>
      </c>
      <c r="JO177" s="200">
        <v>25</v>
      </c>
      <c r="JP177" s="200">
        <v>682</v>
      </c>
      <c r="JQ177" s="200">
        <v>6</v>
      </c>
      <c r="JR177" s="200">
        <v>0</v>
      </c>
      <c r="JS177" s="200">
        <v>0</v>
      </c>
      <c r="JT177" s="200">
        <v>1</v>
      </c>
      <c r="JU177" s="200">
        <v>88</v>
      </c>
      <c r="JV177" s="200">
        <v>14</v>
      </c>
      <c r="JW177" s="200">
        <v>2</v>
      </c>
      <c r="JX177" s="200">
        <v>138</v>
      </c>
      <c r="JY177" s="200">
        <v>22</v>
      </c>
      <c r="JZ177" s="200">
        <v>0</v>
      </c>
      <c r="KC177" s="200">
        <v>49</v>
      </c>
      <c r="KE177" s="200">
        <v>2</v>
      </c>
      <c r="KH177" s="200">
        <v>7</v>
      </c>
      <c r="KM177" s="200">
        <v>55</v>
      </c>
      <c r="KN177" s="200">
        <v>23</v>
      </c>
      <c r="KO177" s="200">
        <v>4</v>
      </c>
      <c r="KP177" s="200">
        <v>171</v>
      </c>
      <c r="KS177" s="200">
        <v>160</v>
      </c>
      <c r="KT177" s="200">
        <v>103</v>
      </c>
      <c r="KU177" s="200">
        <v>324</v>
      </c>
      <c r="KV177" s="200">
        <v>7</v>
      </c>
      <c r="KW177" s="200">
        <v>27</v>
      </c>
      <c r="KX177" s="200">
        <v>6</v>
      </c>
      <c r="LA177" s="200">
        <v>21</v>
      </c>
      <c r="LB177" s="200">
        <v>37</v>
      </c>
      <c r="LC177" s="200">
        <v>4</v>
      </c>
      <c r="LD177" s="200">
        <v>19</v>
      </c>
      <c r="LE177" s="200">
        <v>488</v>
      </c>
      <c r="LF177" s="200">
        <v>47</v>
      </c>
      <c r="LH177" s="200">
        <v>85</v>
      </c>
      <c r="LI177" s="200">
        <v>23</v>
      </c>
      <c r="LJ177" s="200">
        <v>71</v>
      </c>
      <c r="LK177" s="200">
        <v>409</v>
      </c>
      <c r="LL177" s="200">
        <v>68</v>
      </c>
      <c r="LM177" s="200">
        <v>13</v>
      </c>
      <c r="LN177" s="200">
        <v>1</v>
      </c>
      <c r="LO177" s="200">
        <v>13</v>
      </c>
      <c r="LP177" s="200">
        <v>77</v>
      </c>
      <c r="LQ177" s="200">
        <v>132</v>
      </c>
      <c r="LT177" s="200">
        <v>438</v>
      </c>
      <c r="LU177" s="200">
        <v>6</v>
      </c>
      <c r="LV177" s="200">
        <v>79</v>
      </c>
      <c r="LW177" s="200">
        <v>141</v>
      </c>
      <c r="LX177" s="200">
        <v>212</v>
      </c>
      <c r="LY177" s="200">
        <v>26</v>
      </c>
      <c r="LZ177" s="200">
        <v>112</v>
      </c>
      <c r="MA177" s="200">
        <v>49</v>
      </c>
      <c r="MB177" s="200">
        <v>125</v>
      </c>
      <c r="MC177" s="200">
        <v>47</v>
      </c>
      <c r="MT177" s="200">
        <v>1</v>
      </c>
      <c r="MU177" s="200">
        <v>4</v>
      </c>
      <c r="MV177" s="200">
        <v>1</v>
      </c>
      <c r="MW177" s="200">
        <v>6</v>
      </c>
      <c r="NA177" s="200">
        <v>10</v>
      </c>
      <c r="NB177" s="200">
        <v>44</v>
      </c>
      <c r="NC177" s="200">
        <v>35</v>
      </c>
      <c r="ND177" s="200">
        <v>60</v>
      </c>
      <c r="NE177" s="200">
        <v>4</v>
      </c>
      <c r="NF177" s="200">
        <v>9</v>
      </c>
      <c r="NG177" s="200">
        <v>8</v>
      </c>
      <c r="NH177" s="200">
        <v>15</v>
      </c>
      <c r="NI177" s="200">
        <v>3</v>
      </c>
      <c r="NL177" s="200">
        <v>30</v>
      </c>
      <c r="NP177" s="200">
        <v>13</v>
      </c>
      <c r="NT177" s="200">
        <v>0</v>
      </c>
      <c r="NW177" s="200">
        <v>7</v>
      </c>
      <c r="OB177" s="201">
        <v>10954</v>
      </c>
      <c r="OC177" s="200">
        <v>5859</v>
      </c>
      <c r="OD177" s="200">
        <v>352</v>
      </c>
      <c r="OE177" s="200">
        <v>1278</v>
      </c>
      <c r="OF177" s="200">
        <v>7488</v>
      </c>
      <c r="OG177" s="201">
        <v>18442</v>
      </c>
    </row>
    <row r="178" spans="1:397" ht="12.75" customHeight="1">
      <c r="A178" s="209">
        <v>336612</v>
      </c>
      <c r="B178" s="23" t="s">
        <v>309</v>
      </c>
      <c r="Q178" s="200">
        <v>1</v>
      </c>
      <c r="X178" s="200">
        <v>32</v>
      </c>
      <c r="Y178" s="200">
        <v>31</v>
      </c>
      <c r="Z178" s="200">
        <v>3</v>
      </c>
      <c r="AA178" s="200">
        <v>9</v>
      </c>
      <c r="AM178" s="200">
        <v>23</v>
      </c>
      <c r="AN178" s="200">
        <v>78</v>
      </c>
      <c r="AR178" s="200">
        <v>135</v>
      </c>
      <c r="AX178" s="200">
        <v>6</v>
      </c>
      <c r="BC178" s="200">
        <v>51</v>
      </c>
      <c r="BE178" s="200">
        <v>19</v>
      </c>
      <c r="BF178" s="200">
        <v>404</v>
      </c>
      <c r="BJ178" s="200">
        <v>5</v>
      </c>
      <c r="BK178" s="200">
        <v>15</v>
      </c>
      <c r="BL178" s="200">
        <v>12</v>
      </c>
      <c r="BM178" s="200">
        <v>39</v>
      </c>
      <c r="BN178" s="200">
        <v>7</v>
      </c>
      <c r="BO178" s="200">
        <v>4</v>
      </c>
      <c r="BP178" s="200">
        <v>7</v>
      </c>
      <c r="BQ178" s="200">
        <v>109</v>
      </c>
      <c r="BU178" s="200">
        <v>6</v>
      </c>
      <c r="BV178" s="200">
        <v>304</v>
      </c>
      <c r="BW178" s="200">
        <v>0</v>
      </c>
      <c r="BX178" s="200">
        <v>57</v>
      </c>
      <c r="BY178" s="200">
        <v>146</v>
      </c>
      <c r="BZ178" s="200">
        <v>33</v>
      </c>
      <c r="CA178" s="200">
        <v>4</v>
      </c>
      <c r="CC178" s="200">
        <v>5</v>
      </c>
      <c r="CF178" s="200">
        <v>61</v>
      </c>
      <c r="CN178" s="200">
        <v>4</v>
      </c>
      <c r="CT178" s="200">
        <v>0</v>
      </c>
      <c r="CX178" s="200">
        <v>7</v>
      </c>
      <c r="DB178" s="200">
        <v>561</v>
      </c>
      <c r="DC178" s="200">
        <v>58</v>
      </c>
      <c r="DE178" s="200">
        <v>2</v>
      </c>
      <c r="DG178" s="200">
        <v>6</v>
      </c>
      <c r="DM178" s="200">
        <v>3</v>
      </c>
      <c r="DN178" s="200">
        <v>0</v>
      </c>
      <c r="DP178" s="200">
        <v>0</v>
      </c>
      <c r="DR178" s="200">
        <v>11</v>
      </c>
      <c r="DS178" s="200">
        <v>70</v>
      </c>
      <c r="DT178" s="200">
        <v>29</v>
      </c>
      <c r="DV178" s="200">
        <v>208</v>
      </c>
      <c r="EF178" s="200">
        <v>10</v>
      </c>
      <c r="EM178" s="200">
        <v>63</v>
      </c>
      <c r="EO178" s="200">
        <v>20</v>
      </c>
      <c r="FC178" s="200">
        <v>828</v>
      </c>
      <c r="FE178" s="200">
        <v>1</v>
      </c>
      <c r="FF178" s="200">
        <v>9</v>
      </c>
      <c r="FI178" s="200">
        <v>328</v>
      </c>
      <c r="FQ178" s="200">
        <v>46</v>
      </c>
      <c r="GD178" s="200">
        <v>1</v>
      </c>
      <c r="GK178" s="200">
        <v>0</v>
      </c>
      <c r="HT178" s="200">
        <v>71</v>
      </c>
      <c r="HV178" s="200">
        <v>286</v>
      </c>
      <c r="IA178" s="200">
        <v>17</v>
      </c>
      <c r="IB178" s="200">
        <v>78</v>
      </c>
      <c r="IC178" s="200">
        <v>1</v>
      </c>
      <c r="II178" s="200">
        <v>8</v>
      </c>
      <c r="IM178" s="200">
        <v>1</v>
      </c>
      <c r="IN178" s="200">
        <v>2</v>
      </c>
      <c r="IQ178" s="200">
        <v>14</v>
      </c>
      <c r="IR178" s="200">
        <v>358</v>
      </c>
      <c r="IZ178" s="200">
        <v>122</v>
      </c>
      <c r="JE178" s="200">
        <v>9</v>
      </c>
      <c r="JF178" s="200">
        <v>206</v>
      </c>
      <c r="JG178" s="200">
        <v>22</v>
      </c>
      <c r="JH178" s="200">
        <v>11</v>
      </c>
      <c r="JL178" s="200">
        <v>3</v>
      </c>
      <c r="JO178" s="200">
        <v>33</v>
      </c>
      <c r="JP178" s="200">
        <v>738</v>
      </c>
      <c r="JQ178" s="200">
        <v>230</v>
      </c>
      <c r="JR178" s="200">
        <v>0</v>
      </c>
      <c r="JS178" s="200">
        <v>9</v>
      </c>
      <c r="JT178" s="200">
        <v>25</v>
      </c>
      <c r="JU178" s="200">
        <v>21</v>
      </c>
      <c r="JV178" s="200">
        <v>18</v>
      </c>
      <c r="JW178" s="200">
        <v>1</v>
      </c>
      <c r="JX178" s="200">
        <v>114</v>
      </c>
      <c r="JY178" s="200">
        <v>4</v>
      </c>
      <c r="JZ178" s="200">
        <v>0</v>
      </c>
      <c r="KC178" s="200">
        <v>16</v>
      </c>
      <c r="KH178" s="200">
        <v>0</v>
      </c>
      <c r="KM178" s="200">
        <v>19</v>
      </c>
      <c r="KN178" s="200">
        <v>6</v>
      </c>
      <c r="KO178" s="200">
        <v>1</v>
      </c>
      <c r="KP178" s="200">
        <v>24</v>
      </c>
      <c r="KS178" s="200">
        <v>64</v>
      </c>
      <c r="KT178" s="200">
        <v>19</v>
      </c>
      <c r="KU178" s="200">
        <v>121</v>
      </c>
      <c r="KV178" s="200">
        <v>3</v>
      </c>
      <c r="KW178" s="200">
        <v>31</v>
      </c>
      <c r="KX178" s="200">
        <v>7</v>
      </c>
      <c r="LA178" s="200">
        <v>17</v>
      </c>
      <c r="LB178" s="200">
        <v>8</v>
      </c>
      <c r="LC178" s="200">
        <v>1</v>
      </c>
      <c r="LD178" s="200">
        <v>5</v>
      </c>
      <c r="LE178" s="200">
        <v>138</v>
      </c>
      <c r="LF178" s="200">
        <v>31</v>
      </c>
      <c r="LH178" s="200">
        <v>9</v>
      </c>
      <c r="LI178" s="200">
        <v>4</v>
      </c>
      <c r="LJ178" s="200">
        <v>23</v>
      </c>
      <c r="LK178" s="200">
        <v>24</v>
      </c>
      <c r="LL178" s="200">
        <v>4</v>
      </c>
      <c r="LM178" s="200">
        <v>10</v>
      </c>
      <c r="LN178" s="200">
        <v>2</v>
      </c>
      <c r="LO178" s="200">
        <v>1</v>
      </c>
      <c r="LP178" s="200">
        <v>159</v>
      </c>
      <c r="LQ178" s="200">
        <v>55</v>
      </c>
      <c r="LT178" s="200">
        <v>497</v>
      </c>
      <c r="LU178" s="200">
        <v>1</v>
      </c>
      <c r="LV178" s="200">
        <v>0</v>
      </c>
      <c r="LW178" s="200">
        <v>3</v>
      </c>
      <c r="LX178" s="200">
        <v>6</v>
      </c>
      <c r="LZ178" s="200">
        <v>4</v>
      </c>
      <c r="MA178" s="200">
        <v>20</v>
      </c>
      <c r="MB178" s="200">
        <v>4</v>
      </c>
      <c r="MC178" s="200">
        <v>14</v>
      </c>
      <c r="MT178" s="200">
        <v>0</v>
      </c>
      <c r="MU178" s="200">
        <v>1</v>
      </c>
      <c r="MV178" s="200">
        <v>1</v>
      </c>
      <c r="MW178" s="200">
        <v>2</v>
      </c>
      <c r="NA178" s="200">
        <v>2</v>
      </c>
      <c r="NB178" s="200">
        <v>7</v>
      </c>
      <c r="NC178" s="200">
        <v>8</v>
      </c>
      <c r="ND178" s="200">
        <v>14</v>
      </c>
      <c r="NE178" s="200">
        <v>1</v>
      </c>
      <c r="NF178" s="200">
        <v>4</v>
      </c>
      <c r="NG178" s="200">
        <v>3</v>
      </c>
      <c r="NH178" s="200">
        <v>7</v>
      </c>
      <c r="NI178" s="200">
        <v>1</v>
      </c>
      <c r="NP178" s="200">
        <v>5</v>
      </c>
      <c r="NW178" s="200">
        <v>4</v>
      </c>
      <c r="NZ178" s="200">
        <v>38</v>
      </c>
      <c r="OB178" s="201">
        <v>7721</v>
      </c>
      <c r="OC178" s="200">
        <v>2362</v>
      </c>
      <c r="OD178" s="200">
        <v>160</v>
      </c>
      <c r="OE178" s="200">
        <v>564</v>
      </c>
      <c r="OF178" s="200">
        <v>3086</v>
      </c>
      <c r="OG178" s="201">
        <v>10807</v>
      </c>
    </row>
    <row r="179" spans="1:397" ht="12.75" customHeight="1">
      <c r="A179" s="209">
        <v>336991</v>
      </c>
      <c r="B179" s="23" t="s">
        <v>310</v>
      </c>
      <c r="Q179" s="200">
        <v>0</v>
      </c>
      <c r="X179" s="200">
        <v>17</v>
      </c>
      <c r="Y179" s="200">
        <v>5</v>
      </c>
      <c r="Z179" s="200">
        <v>2</v>
      </c>
      <c r="AA179" s="200">
        <v>2</v>
      </c>
      <c r="BC179" s="200">
        <v>660</v>
      </c>
      <c r="BE179" s="200">
        <v>128</v>
      </c>
      <c r="BF179" s="200">
        <v>546</v>
      </c>
      <c r="BH179" s="200">
        <v>109</v>
      </c>
      <c r="BJ179" s="200">
        <v>45</v>
      </c>
      <c r="BK179" s="200">
        <v>42</v>
      </c>
      <c r="BL179" s="200">
        <v>63</v>
      </c>
      <c r="BM179" s="200">
        <v>2</v>
      </c>
      <c r="BN179" s="200">
        <v>7</v>
      </c>
      <c r="BO179" s="200">
        <v>7</v>
      </c>
      <c r="BP179" s="200">
        <v>7</v>
      </c>
      <c r="BQ179" s="200">
        <v>11</v>
      </c>
      <c r="BU179" s="200">
        <v>10</v>
      </c>
      <c r="BV179" s="200">
        <v>0</v>
      </c>
      <c r="BW179" s="200">
        <v>1</v>
      </c>
      <c r="BX179" s="200">
        <v>37</v>
      </c>
      <c r="BY179" s="200">
        <v>21</v>
      </c>
      <c r="BZ179" s="200">
        <v>28</v>
      </c>
      <c r="CA179" s="200">
        <v>11</v>
      </c>
      <c r="CC179" s="200">
        <v>8</v>
      </c>
      <c r="CF179" s="200">
        <v>10</v>
      </c>
      <c r="DE179" s="200">
        <v>1</v>
      </c>
      <c r="DG179" s="200">
        <v>0</v>
      </c>
      <c r="DM179" s="200">
        <v>2</v>
      </c>
      <c r="DN179" s="200">
        <v>0</v>
      </c>
      <c r="DO179" s="200">
        <v>0</v>
      </c>
      <c r="DP179" s="200">
        <v>0</v>
      </c>
      <c r="DR179" s="200">
        <v>6</v>
      </c>
      <c r="DS179" s="200">
        <v>38</v>
      </c>
      <c r="DT179" s="200">
        <v>16</v>
      </c>
      <c r="EF179" s="200">
        <v>14</v>
      </c>
      <c r="FR179" s="200">
        <v>774</v>
      </c>
      <c r="GD179" s="200">
        <v>1</v>
      </c>
      <c r="GK179" s="200">
        <v>0</v>
      </c>
      <c r="IA179" s="200">
        <v>137</v>
      </c>
      <c r="IB179" s="200">
        <v>39</v>
      </c>
      <c r="II179" s="200">
        <v>2</v>
      </c>
      <c r="JM179" s="200">
        <v>150</v>
      </c>
      <c r="JP179" s="200">
        <v>360</v>
      </c>
      <c r="JU179" s="200">
        <v>10</v>
      </c>
      <c r="JV179" s="200">
        <v>18</v>
      </c>
      <c r="JW179" s="200">
        <v>1</v>
      </c>
      <c r="JX179" s="200">
        <v>59</v>
      </c>
      <c r="JY179" s="200">
        <v>2</v>
      </c>
      <c r="JZ179" s="200">
        <v>0</v>
      </c>
      <c r="KC179" s="200">
        <v>7</v>
      </c>
      <c r="KH179" s="200">
        <v>0</v>
      </c>
      <c r="KM179" s="200">
        <v>8</v>
      </c>
      <c r="KN179" s="200">
        <v>3</v>
      </c>
      <c r="KO179" s="200">
        <v>0</v>
      </c>
      <c r="KP179" s="200">
        <v>14</v>
      </c>
      <c r="KS179" s="200">
        <v>17</v>
      </c>
      <c r="KT179" s="200">
        <v>15</v>
      </c>
      <c r="KU179" s="200">
        <v>66</v>
      </c>
      <c r="KV179" s="200">
        <v>2</v>
      </c>
      <c r="KW179" s="200">
        <v>13</v>
      </c>
      <c r="KX179" s="200">
        <v>5</v>
      </c>
      <c r="LA179" s="200">
        <v>28</v>
      </c>
      <c r="LB179" s="200">
        <v>2</v>
      </c>
      <c r="LC179" s="200">
        <v>0</v>
      </c>
      <c r="LD179" s="200">
        <v>2</v>
      </c>
      <c r="LE179" s="200">
        <v>85</v>
      </c>
      <c r="LF179" s="200">
        <v>52</v>
      </c>
      <c r="LH179" s="200">
        <v>5</v>
      </c>
      <c r="LI179" s="200">
        <v>3</v>
      </c>
      <c r="LJ179" s="200">
        <v>12</v>
      </c>
      <c r="LK179" s="200">
        <v>118</v>
      </c>
      <c r="LL179" s="200">
        <v>8</v>
      </c>
      <c r="LM179" s="200">
        <v>32</v>
      </c>
      <c r="LN179" s="200">
        <v>1</v>
      </c>
      <c r="LP179" s="200">
        <v>27</v>
      </c>
      <c r="LQ179" s="200">
        <v>11</v>
      </c>
      <c r="LT179" s="200">
        <v>214</v>
      </c>
      <c r="LU179" s="200">
        <v>0</v>
      </c>
      <c r="LV179" s="200">
        <v>4</v>
      </c>
      <c r="LW179" s="200">
        <v>15</v>
      </c>
      <c r="LX179" s="200">
        <v>12</v>
      </c>
      <c r="LZ179" s="200">
        <v>6</v>
      </c>
      <c r="MA179" s="200">
        <v>9</v>
      </c>
      <c r="MB179" s="200">
        <v>6</v>
      </c>
      <c r="MC179" s="200">
        <v>4</v>
      </c>
      <c r="MU179" s="200">
        <v>0</v>
      </c>
      <c r="MV179" s="200">
        <v>0</v>
      </c>
      <c r="MW179" s="200">
        <v>1</v>
      </c>
      <c r="NA179" s="200">
        <v>1</v>
      </c>
      <c r="NB179" s="200">
        <v>4</v>
      </c>
      <c r="NC179" s="200">
        <v>5</v>
      </c>
      <c r="ND179" s="200">
        <v>9</v>
      </c>
      <c r="NE179" s="200">
        <v>0</v>
      </c>
      <c r="NF179" s="200">
        <v>1</v>
      </c>
      <c r="NG179" s="200">
        <v>1</v>
      </c>
      <c r="NH179" s="200">
        <v>2</v>
      </c>
      <c r="NI179" s="200">
        <v>0</v>
      </c>
      <c r="NW179" s="200">
        <v>2</v>
      </c>
      <c r="OB179" s="201">
        <v>4244</v>
      </c>
      <c r="OC179" s="200">
        <v>1537</v>
      </c>
      <c r="OD179" s="200">
        <v>27</v>
      </c>
      <c r="OE179" s="200">
        <v>813</v>
      </c>
      <c r="OF179" s="200">
        <v>2377</v>
      </c>
      <c r="OG179" s="201">
        <v>6621</v>
      </c>
    </row>
    <row r="180" spans="1:397" ht="12.75" customHeight="1">
      <c r="A180" s="209">
        <v>336992</v>
      </c>
      <c r="B180" s="23" t="s">
        <v>311</v>
      </c>
      <c r="X180" s="200">
        <v>22</v>
      </c>
      <c r="Y180" s="200">
        <v>34</v>
      </c>
      <c r="Z180" s="200">
        <v>5</v>
      </c>
      <c r="AA180" s="200">
        <v>13</v>
      </c>
      <c r="AM180" s="200">
        <v>63</v>
      </c>
      <c r="AX180" s="200">
        <v>5</v>
      </c>
      <c r="BC180" s="200">
        <v>856</v>
      </c>
      <c r="BE180" s="200">
        <v>321</v>
      </c>
      <c r="BF180" s="200">
        <v>12</v>
      </c>
      <c r="BI180" s="200">
        <v>290</v>
      </c>
      <c r="BJ180" s="200">
        <v>166</v>
      </c>
      <c r="BK180" s="200">
        <v>74</v>
      </c>
      <c r="BL180" s="200">
        <v>11</v>
      </c>
      <c r="BM180" s="200">
        <v>10</v>
      </c>
      <c r="BN180" s="200">
        <v>2</v>
      </c>
      <c r="BO180" s="200">
        <v>2</v>
      </c>
      <c r="BP180" s="200">
        <v>2</v>
      </c>
      <c r="BQ180" s="200">
        <v>2</v>
      </c>
      <c r="BR180" s="200">
        <v>39</v>
      </c>
      <c r="BU180" s="200">
        <v>2</v>
      </c>
      <c r="BV180" s="200">
        <v>0</v>
      </c>
      <c r="BW180" s="200">
        <v>0</v>
      </c>
      <c r="BX180" s="200">
        <v>9</v>
      </c>
      <c r="BY180" s="200">
        <v>90</v>
      </c>
      <c r="BZ180" s="200">
        <v>7</v>
      </c>
      <c r="CA180" s="200">
        <v>97</v>
      </c>
      <c r="CC180" s="200">
        <v>2</v>
      </c>
      <c r="CF180" s="200">
        <v>3</v>
      </c>
      <c r="CX180" s="200">
        <v>0</v>
      </c>
      <c r="DE180" s="200">
        <v>1</v>
      </c>
      <c r="DG180" s="200">
        <v>0</v>
      </c>
      <c r="DR180" s="200">
        <v>1</v>
      </c>
      <c r="DS180" s="200">
        <v>14</v>
      </c>
      <c r="DT180" s="200">
        <v>10</v>
      </c>
      <c r="EL180" s="200">
        <v>121</v>
      </c>
      <c r="FS180" s="200">
        <v>3025</v>
      </c>
      <c r="IB180" s="200">
        <v>1</v>
      </c>
      <c r="II180" s="200">
        <v>9</v>
      </c>
      <c r="IM180" s="200">
        <v>2</v>
      </c>
      <c r="IN180" s="200">
        <v>6</v>
      </c>
      <c r="IO180" s="200">
        <v>4</v>
      </c>
      <c r="IP180" s="200">
        <v>28</v>
      </c>
      <c r="IQ180" s="200">
        <v>35</v>
      </c>
      <c r="IR180" s="200">
        <v>115</v>
      </c>
      <c r="IS180" s="200">
        <v>16</v>
      </c>
      <c r="IT180" s="200">
        <v>5</v>
      </c>
      <c r="JA180" s="200">
        <v>4</v>
      </c>
      <c r="JE180" s="200">
        <v>5</v>
      </c>
      <c r="JH180" s="200">
        <v>7</v>
      </c>
      <c r="JL180" s="200">
        <v>86</v>
      </c>
      <c r="JP180" s="200">
        <v>281</v>
      </c>
      <c r="JU180" s="200">
        <v>5</v>
      </c>
      <c r="JV180" s="200">
        <v>28</v>
      </c>
      <c r="JW180" s="200">
        <v>2</v>
      </c>
      <c r="JX180" s="200">
        <v>86</v>
      </c>
      <c r="JY180" s="200">
        <v>0</v>
      </c>
      <c r="JZ180" s="200">
        <v>0</v>
      </c>
      <c r="KC180" s="200">
        <v>4</v>
      </c>
      <c r="KH180" s="200">
        <v>0</v>
      </c>
      <c r="KM180" s="200">
        <v>6</v>
      </c>
      <c r="KN180" s="200">
        <v>1</v>
      </c>
      <c r="KO180" s="200">
        <v>0</v>
      </c>
      <c r="KP180" s="200">
        <v>4</v>
      </c>
      <c r="KS180" s="200">
        <v>5</v>
      </c>
      <c r="KT180" s="200">
        <v>2</v>
      </c>
      <c r="KU180" s="200">
        <v>3</v>
      </c>
      <c r="KV180" s="200">
        <v>0</v>
      </c>
      <c r="KW180" s="200">
        <v>3</v>
      </c>
      <c r="KX180" s="200">
        <v>1</v>
      </c>
      <c r="LA180" s="200">
        <v>14</v>
      </c>
      <c r="LB180" s="200">
        <v>6</v>
      </c>
      <c r="LC180" s="200">
        <v>1</v>
      </c>
      <c r="LD180" s="200">
        <v>3</v>
      </c>
      <c r="LE180" s="200">
        <v>3</v>
      </c>
      <c r="LF180" s="200">
        <v>23</v>
      </c>
      <c r="LH180" s="200">
        <v>3</v>
      </c>
      <c r="LI180" s="200">
        <v>1</v>
      </c>
      <c r="LJ180" s="200">
        <v>2</v>
      </c>
      <c r="LK180" s="200">
        <v>23</v>
      </c>
      <c r="LL180" s="200">
        <v>17</v>
      </c>
      <c r="LM180" s="200">
        <v>19</v>
      </c>
      <c r="LN180" s="200">
        <v>1</v>
      </c>
      <c r="LO180" s="200">
        <v>0</v>
      </c>
      <c r="LP180" s="200">
        <v>14</v>
      </c>
      <c r="LQ180" s="200">
        <v>5</v>
      </c>
      <c r="LT180" s="200">
        <v>99</v>
      </c>
      <c r="LU180" s="200">
        <v>1</v>
      </c>
      <c r="LV180" s="200">
        <v>11</v>
      </c>
      <c r="LW180" s="200">
        <v>20</v>
      </c>
      <c r="LX180" s="200">
        <v>23</v>
      </c>
      <c r="LZ180" s="200">
        <v>13</v>
      </c>
      <c r="MA180" s="200">
        <v>15</v>
      </c>
      <c r="MB180" s="200">
        <v>14</v>
      </c>
      <c r="MC180" s="200">
        <v>13</v>
      </c>
      <c r="MU180" s="200">
        <v>0</v>
      </c>
      <c r="MV180" s="200">
        <v>0</v>
      </c>
      <c r="MW180" s="200">
        <v>0</v>
      </c>
      <c r="NA180" s="200">
        <v>0</v>
      </c>
      <c r="NB180" s="200">
        <v>0</v>
      </c>
      <c r="NC180" s="200">
        <v>0</v>
      </c>
      <c r="ND180" s="200">
        <v>0</v>
      </c>
      <c r="NE180" s="200">
        <v>0</v>
      </c>
      <c r="NF180" s="200">
        <v>4</v>
      </c>
      <c r="NG180" s="200">
        <v>2</v>
      </c>
      <c r="NH180" s="200">
        <v>9</v>
      </c>
      <c r="NI180" s="200">
        <v>1</v>
      </c>
      <c r="NP180" s="200">
        <v>0</v>
      </c>
      <c r="NW180" s="200">
        <v>5</v>
      </c>
      <c r="OB180" s="201">
        <v>6430</v>
      </c>
      <c r="OC180" s="200">
        <v>882</v>
      </c>
      <c r="OD180" s="200">
        <v>108</v>
      </c>
      <c r="OE180" s="200">
        <v>3987</v>
      </c>
      <c r="OF180" s="200">
        <v>4977</v>
      </c>
      <c r="OG180" s="201">
        <v>11407</v>
      </c>
    </row>
    <row r="181" spans="1:397" ht="12.75" customHeight="1">
      <c r="A181" s="209">
        <v>336999</v>
      </c>
      <c r="B181" s="23" t="s">
        <v>312</v>
      </c>
      <c r="Q181" s="200">
        <v>0</v>
      </c>
      <c r="X181" s="200">
        <v>13</v>
      </c>
      <c r="Y181" s="200">
        <v>13</v>
      </c>
      <c r="Z181" s="200">
        <v>1</v>
      </c>
      <c r="AA181" s="200">
        <v>8</v>
      </c>
      <c r="AX181" s="200">
        <v>3</v>
      </c>
      <c r="BC181" s="200">
        <v>765</v>
      </c>
      <c r="BE181" s="200">
        <v>79</v>
      </c>
      <c r="BF181" s="200">
        <v>29</v>
      </c>
      <c r="BJ181" s="200">
        <v>1</v>
      </c>
      <c r="BK181" s="200">
        <v>32</v>
      </c>
      <c r="BL181" s="200">
        <v>45</v>
      </c>
      <c r="BM181" s="200">
        <v>21</v>
      </c>
      <c r="BN181" s="200">
        <v>5</v>
      </c>
      <c r="BO181" s="200">
        <v>5</v>
      </c>
      <c r="BP181" s="200">
        <v>5</v>
      </c>
      <c r="BQ181" s="200">
        <v>7</v>
      </c>
      <c r="BR181" s="200">
        <v>1</v>
      </c>
      <c r="BU181" s="200">
        <v>7</v>
      </c>
      <c r="BV181" s="200">
        <v>0</v>
      </c>
      <c r="BW181" s="200">
        <v>1</v>
      </c>
      <c r="BX181" s="200">
        <v>26</v>
      </c>
      <c r="BY181" s="200">
        <v>14</v>
      </c>
      <c r="BZ181" s="200">
        <v>19</v>
      </c>
      <c r="CA181" s="200">
        <v>7</v>
      </c>
      <c r="CC181" s="200">
        <v>5</v>
      </c>
      <c r="CF181" s="200">
        <v>23</v>
      </c>
      <c r="CT181" s="200">
        <v>1</v>
      </c>
      <c r="CX181" s="200">
        <v>3</v>
      </c>
      <c r="DB181" s="200">
        <v>641</v>
      </c>
      <c r="DE181" s="200">
        <v>1</v>
      </c>
      <c r="DG181" s="200">
        <v>0</v>
      </c>
      <c r="DR181" s="200">
        <v>8</v>
      </c>
      <c r="DS181" s="200">
        <v>48</v>
      </c>
      <c r="DT181" s="200">
        <v>20</v>
      </c>
      <c r="EB181" s="200">
        <v>148</v>
      </c>
      <c r="EO181" s="200">
        <v>16</v>
      </c>
      <c r="FB181" s="200">
        <v>2</v>
      </c>
      <c r="FC181" s="200">
        <v>425</v>
      </c>
      <c r="FD181" s="200">
        <v>22</v>
      </c>
      <c r="FE181" s="200">
        <v>106</v>
      </c>
      <c r="FF181" s="200">
        <v>1</v>
      </c>
      <c r="FI181" s="200">
        <v>601</v>
      </c>
      <c r="FT181" s="200">
        <v>431</v>
      </c>
      <c r="IA181" s="200">
        <v>11</v>
      </c>
      <c r="IB181" s="200">
        <v>62</v>
      </c>
      <c r="IC181" s="200">
        <v>0</v>
      </c>
      <c r="II181" s="200">
        <v>3</v>
      </c>
      <c r="IQ181" s="200">
        <v>3</v>
      </c>
      <c r="IS181" s="200">
        <v>32</v>
      </c>
      <c r="IZ181" s="200">
        <v>142</v>
      </c>
      <c r="JE181" s="200">
        <v>7</v>
      </c>
      <c r="JF181" s="200">
        <v>352</v>
      </c>
      <c r="JG181" s="200">
        <v>41</v>
      </c>
      <c r="JH181" s="200">
        <v>21</v>
      </c>
      <c r="JL181" s="200">
        <v>1</v>
      </c>
      <c r="JM181" s="200">
        <v>113</v>
      </c>
      <c r="JO181" s="200">
        <v>380</v>
      </c>
      <c r="JP181" s="200">
        <v>490</v>
      </c>
      <c r="JQ181" s="200">
        <v>84</v>
      </c>
      <c r="JR181" s="200">
        <v>0</v>
      </c>
      <c r="JS181" s="200">
        <v>3</v>
      </c>
      <c r="JT181" s="200">
        <v>9</v>
      </c>
      <c r="JU181" s="200">
        <v>7</v>
      </c>
      <c r="JV181" s="200">
        <v>18</v>
      </c>
      <c r="JW181" s="200">
        <v>1</v>
      </c>
      <c r="JX181" s="200">
        <v>80</v>
      </c>
      <c r="JY181" s="200">
        <v>0</v>
      </c>
      <c r="JZ181" s="200">
        <v>0</v>
      </c>
      <c r="KC181" s="200">
        <v>5</v>
      </c>
      <c r="KH181" s="200">
        <v>0</v>
      </c>
      <c r="KM181" s="200">
        <v>12</v>
      </c>
      <c r="KN181" s="200">
        <v>3</v>
      </c>
      <c r="KO181" s="200">
        <v>1</v>
      </c>
      <c r="KP181" s="200">
        <v>4</v>
      </c>
      <c r="KS181" s="200">
        <v>10</v>
      </c>
      <c r="KT181" s="200">
        <v>5</v>
      </c>
      <c r="KU181" s="200">
        <v>5</v>
      </c>
      <c r="KV181" s="200">
        <v>0</v>
      </c>
      <c r="KW181" s="200">
        <v>7</v>
      </c>
      <c r="KX181" s="200">
        <v>3</v>
      </c>
      <c r="LA181" s="200">
        <v>25</v>
      </c>
      <c r="LB181" s="200">
        <v>6</v>
      </c>
      <c r="LC181" s="200">
        <v>1</v>
      </c>
      <c r="LD181" s="200">
        <v>4</v>
      </c>
      <c r="LE181" s="200">
        <v>6</v>
      </c>
      <c r="LF181" s="200">
        <v>45</v>
      </c>
      <c r="LH181" s="200">
        <v>5</v>
      </c>
      <c r="LI181" s="200">
        <v>1</v>
      </c>
      <c r="LJ181" s="200">
        <v>3</v>
      </c>
      <c r="LK181" s="200">
        <v>22</v>
      </c>
      <c r="LL181" s="200">
        <v>6</v>
      </c>
      <c r="LM181" s="200">
        <v>30</v>
      </c>
      <c r="LN181" s="200">
        <v>1</v>
      </c>
      <c r="LP181" s="200">
        <v>44</v>
      </c>
      <c r="LQ181" s="200">
        <v>9</v>
      </c>
      <c r="LT181" s="200">
        <v>187</v>
      </c>
      <c r="LU181" s="200">
        <v>0</v>
      </c>
      <c r="LV181" s="200">
        <v>3</v>
      </c>
      <c r="LW181" s="200">
        <v>11</v>
      </c>
      <c r="LX181" s="200">
        <v>6</v>
      </c>
      <c r="LZ181" s="200">
        <v>3</v>
      </c>
      <c r="MA181" s="200">
        <v>9</v>
      </c>
      <c r="MB181" s="200">
        <v>4</v>
      </c>
      <c r="MC181" s="200">
        <v>3</v>
      </c>
      <c r="MU181" s="200">
        <v>0</v>
      </c>
      <c r="MV181" s="200">
        <v>0</v>
      </c>
      <c r="MW181" s="200">
        <v>0</v>
      </c>
      <c r="NA181" s="200">
        <v>0</v>
      </c>
      <c r="NB181" s="200">
        <v>0</v>
      </c>
      <c r="NC181" s="200">
        <v>0</v>
      </c>
      <c r="ND181" s="200">
        <v>1</v>
      </c>
      <c r="NE181" s="200">
        <v>0</v>
      </c>
      <c r="NF181" s="200">
        <v>3</v>
      </c>
      <c r="NG181" s="200">
        <v>2</v>
      </c>
      <c r="NH181" s="200">
        <v>6</v>
      </c>
      <c r="NI181" s="200">
        <v>1</v>
      </c>
      <c r="NP181" s="200">
        <v>0</v>
      </c>
      <c r="NW181" s="200">
        <v>1</v>
      </c>
      <c r="OB181" s="201">
        <v>5975</v>
      </c>
      <c r="OC181" s="200">
        <v>1226</v>
      </c>
      <c r="OD181" s="200">
        <v>54</v>
      </c>
      <c r="OE181" s="200">
        <v>730</v>
      </c>
      <c r="OF181" s="200">
        <v>2010</v>
      </c>
      <c r="OG181" s="201">
        <v>7985</v>
      </c>
    </row>
    <row r="182" spans="1:397" ht="12.75" customHeight="1">
      <c r="A182" s="209">
        <v>337110</v>
      </c>
      <c r="B182" s="23" t="s">
        <v>313</v>
      </c>
      <c r="P182" s="200">
        <v>1</v>
      </c>
      <c r="Q182" s="200">
        <v>2</v>
      </c>
      <c r="X182" s="200">
        <v>94</v>
      </c>
      <c r="Y182" s="200">
        <v>72</v>
      </c>
      <c r="Z182" s="200">
        <v>12</v>
      </c>
      <c r="AA182" s="200">
        <v>36</v>
      </c>
      <c r="AM182" s="200">
        <v>1073</v>
      </c>
      <c r="AN182" s="200">
        <v>2129</v>
      </c>
      <c r="AO182" s="200">
        <v>482</v>
      </c>
      <c r="AP182" s="200">
        <v>133</v>
      </c>
      <c r="AV182" s="200">
        <v>0</v>
      </c>
      <c r="AX182" s="200">
        <v>16</v>
      </c>
      <c r="BO182" s="200">
        <v>4</v>
      </c>
      <c r="BP182" s="200">
        <v>1</v>
      </c>
      <c r="BU182" s="200">
        <v>1</v>
      </c>
      <c r="BV182" s="200">
        <v>250</v>
      </c>
      <c r="BX182" s="200">
        <v>146</v>
      </c>
      <c r="BY182" s="200">
        <v>46</v>
      </c>
      <c r="BZ182" s="200">
        <v>198</v>
      </c>
      <c r="CF182" s="200">
        <v>61</v>
      </c>
      <c r="CT182" s="200">
        <v>1</v>
      </c>
      <c r="CX182" s="200">
        <v>3</v>
      </c>
      <c r="DE182" s="200">
        <v>7</v>
      </c>
      <c r="DG182" s="200">
        <v>9</v>
      </c>
      <c r="DM182" s="200">
        <v>8</v>
      </c>
      <c r="DN182" s="200">
        <v>0</v>
      </c>
      <c r="DO182" s="200">
        <v>0</v>
      </c>
      <c r="DP182" s="200">
        <v>0</v>
      </c>
      <c r="DR182" s="200">
        <v>23</v>
      </c>
      <c r="DS182" s="200">
        <v>168</v>
      </c>
      <c r="DT182" s="200">
        <v>69</v>
      </c>
      <c r="EE182" s="200">
        <v>1</v>
      </c>
      <c r="EL182" s="200">
        <v>0</v>
      </c>
      <c r="EO182" s="200">
        <v>28</v>
      </c>
      <c r="FC182" s="200">
        <v>1</v>
      </c>
      <c r="FE182" s="200">
        <v>2</v>
      </c>
      <c r="FF182" s="200">
        <v>3</v>
      </c>
      <c r="FI182" s="200">
        <v>75</v>
      </c>
      <c r="FU182" s="200">
        <v>204</v>
      </c>
      <c r="FZ182" s="200">
        <v>5</v>
      </c>
      <c r="GA182" s="200">
        <v>411</v>
      </c>
      <c r="GK182" s="200">
        <v>0</v>
      </c>
      <c r="HV182" s="200">
        <v>32</v>
      </c>
      <c r="HZ182" s="200">
        <v>1</v>
      </c>
      <c r="IA182" s="200">
        <v>42</v>
      </c>
      <c r="IB182" s="200">
        <v>356</v>
      </c>
      <c r="IC182" s="200">
        <v>3</v>
      </c>
      <c r="II182" s="200">
        <v>36</v>
      </c>
      <c r="IL182" s="200">
        <v>68</v>
      </c>
      <c r="IQ182" s="200">
        <v>10</v>
      </c>
      <c r="IZ182" s="200">
        <v>517</v>
      </c>
      <c r="JA182" s="200">
        <v>84</v>
      </c>
      <c r="JB182" s="200">
        <v>9</v>
      </c>
      <c r="JE182" s="200">
        <v>24</v>
      </c>
      <c r="JF182" s="200">
        <v>78</v>
      </c>
      <c r="JH182" s="200">
        <v>315</v>
      </c>
      <c r="JL182" s="200">
        <v>343</v>
      </c>
      <c r="JM182" s="200">
        <v>2</v>
      </c>
      <c r="JP182" s="200">
        <v>835</v>
      </c>
      <c r="JQ182" s="200">
        <v>17</v>
      </c>
      <c r="JR182" s="200">
        <v>10</v>
      </c>
      <c r="JS182" s="200">
        <v>20</v>
      </c>
      <c r="JT182" s="200">
        <v>162</v>
      </c>
      <c r="JU182" s="200">
        <v>122</v>
      </c>
      <c r="JV182" s="200">
        <v>100</v>
      </c>
      <c r="JW182" s="200">
        <v>5</v>
      </c>
      <c r="JX182" s="200">
        <v>271</v>
      </c>
      <c r="JY182" s="200">
        <v>29</v>
      </c>
      <c r="JZ182" s="200">
        <v>1</v>
      </c>
      <c r="KC182" s="200">
        <v>62</v>
      </c>
      <c r="KH182" s="200">
        <v>3</v>
      </c>
      <c r="KM182" s="200">
        <v>51</v>
      </c>
      <c r="KN182" s="200">
        <v>26</v>
      </c>
      <c r="KO182" s="200">
        <v>4</v>
      </c>
      <c r="KP182" s="200">
        <v>146</v>
      </c>
      <c r="KQ182" s="200">
        <v>0</v>
      </c>
      <c r="KS182" s="200">
        <v>72</v>
      </c>
      <c r="KT182" s="200">
        <v>69</v>
      </c>
      <c r="KU182" s="200">
        <v>219</v>
      </c>
      <c r="KV182" s="200">
        <v>5</v>
      </c>
      <c r="KW182" s="200">
        <v>22</v>
      </c>
      <c r="KX182" s="200">
        <v>17</v>
      </c>
      <c r="LA182" s="200">
        <v>58</v>
      </c>
      <c r="LB182" s="200">
        <v>36</v>
      </c>
      <c r="LC182" s="200">
        <v>4</v>
      </c>
      <c r="LD182" s="200">
        <v>17</v>
      </c>
      <c r="LE182" s="200">
        <v>48</v>
      </c>
      <c r="LF182" s="200">
        <v>63</v>
      </c>
      <c r="LH182" s="200">
        <v>29</v>
      </c>
      <c r="LI182" s="200">
        <v>11</v>
      </c>
      <c r="LJ182" s="200">
        <v>117</v>
      </c>
      <c r="LK182" s="200">
        <v>87</v>
      </c>
      <c r="LL182" s="200">
        <v>9</v>
      </c>
      <c r="LM182" s="200">
        <v>27</v>
      </c>
      <c r="LN182" s="200">
        <v>4</v>
      </c>
      <c r="LO182" s="200">
        <v>18</v>
      </c>
      <c r="LP182" s="200">
        <v>182</v>
      </c>
      <c r="LQ182" s="200">
        <v>241</v>
      </c>
      <c r="LT182" s="200">
        <v>405</v>
      </c>
      <c r="LU182" s="200">
        <v>7</v>
      </c>
      <c r="LW182" s="200">
        <v>10</v>
      </c>
      <c r="LX182" s="200">
        <v>33</v>
      </c>
      <c r="LY182" s="200">
        <v>36</v>
      </c>
      <c r="LZ182" s="200">
        <v>11</v>
      </c>
      <c r="MA182" s="200">
        <v>61</v>
      </c>
      <c r="MB182" s="200">
        <v>68</v>
      </c>
      <c r="MC182" s="200">
        <v>77</v>
      </c>
      <c r="MT182" s="200">
        <v>2</v>
      </c>
      <c r="MU182" s="200">
        <v>5</v>
      </c>
      <c r="MV182" s="200">
        <v>1</v>
      </c>
      <c r="MW182" s="200">
        <v>4</v>
      </c>
      <c r="NA182" s="200">
        <v>14</v>
      </c>
      <c r="NB182" s="200">
        <v>58</v>
      </c>
      <c r="NC182" s="200">
        <v>39</v>
      </c>
      <c r="ND182" s="200">
        <v>67</v>
      </c>
      <c r="NE182" s="200">
        <v>5</v>
      </c>
      <c r="NF182" s="200">
        <v>14</v>
      </c>
      <c r="NG182" s="200">
        <v>11</v>
      </c>
      <c r="NH182" s="200">
        <v>27</v>
      </c>
      <c r="NI182" s="200">
        <v>5</v>
      </c>
      <c r="NP182" s="200">
        <v>18</v>
      </c>
      <c r="NT182" s="200">
        <v>0</v>
      </c>
      <c r="NW182" s="200">
        <v>13</v>
      </c>
      <c r="NZ182" s="200">
        <v>22</v>
      </c>
      <c r="OB182" s="201">
        <v>11928</v>
      </c>
      <c r="OC182" s="200">
        <v>6870</v>
      </c>
      <c r="OD182" s="200">
        <v>91</v>
      </c>
      <c r="OE182" s="200">
        <v>467</v>
      </c>
      <c r="OF182" s="200">
        <v>7428</v>
      </c>
      <c r="OG182" s="201">
        <v>19356</v>
      </c>
    </row>
    <row r="183" spans="1:397" ht="12.75" customHeight="1">
      <c r="A183" s="209">
        <v>337121</v>
      </c>
      <c r="B183" s="23" t="s">
        <v>314</v>
      </c>
      <c r="P183" s="200">
        <v>0</v>
      </c>
      <c r="Q183" s="200">
        <v>1</v>
      </c>
      <c r="X183" s="200">
        <v>40</v>
      </c>
      <c r="Y183" s="200">
        <v>20</v>
      </c>
      <c r="Z183" s="200">
        <v>3</v>
      </c>
      <c r="AA183" s="200">
        <v>9</v>
      </c>
      <c r="AM183" s="200">
        <v>198</v>
      </c>
      <c r="AN183" s="200">
        <v>203</v>
      </c>
      <c r="AO183" s="200">
        <v>1</v>
      </c>
      <c r="AR183" s="200">
        <v>6</v>
      </c>
      <c r="AX183" s="200">
        <v>23</v>
      </c>
      <c r="BC183" s="200">
        <v>165</v>
      </c>
      <c r="BE183" s="200">
        <v>30</v>
      </c>
      <c r="BF183" s="200">
        <v>100</v>
      </c>
      <c r="BK183" s="200">
        <v>0</v>
      </c>
      <c r="BL183" s="200">
        <v>0</v>
      </c>
      <c r="BM183" s="200">
        <v>4</v>
      </c>
      <c r="BN183" s="200">
        <v>2</v>
      </c>
      <c r="BO183" s="200">
        <v>57</v>
      </c>
      <c r="BP183" s="200">
        <v>2</v>
      </c>
      <c r="BQ183" s="200">
        <v>4</v>
      </c>
      <c r="BU183" s="200">
        <v>3</v>
      </c>
      <c r="BV183" s="200">
        <v>220</v>
      </c>
      <c r="BW183" s="200">
        <v>43</v>
      </c>
      <c r="BX183" s="200">
        <v>29</v>
      </c>
      <c r="BY183" s="200">
        <v>7</v>
      </c>
      <c r="BZ183" s="200">
        <v>21</v>
      </c>
      <c r="CA183" s="200">
        <v>2</v>
      </c>
      <c r="CC183" s="200">
        <v>2</v>
      </c>
      <c r="CF183" s="200">
        <v>4</v>
      </c>
      <c r="CN183" s="200">
        <v>0</v>
      </c>
      <c r="CX183" s="200">
        <v>3</v>
      </c>
      <c r="DE183" s="200">
        <v>2</v>
      </c>
      <c r="DG183" s="200">
        <v>1</v>
      </c>
      <c r="DL183" s="200">
        <v>1</v>
      </c>
      <c r="DQ183" s="200">
        <v>0</v>
      </c>
      <c r="DR183" s="200">
        <v>7</v>
      </c>
      <c r="DS183" s="200">
        <v>34</v>
      </c>
      <c r="DT183" s="200">
        <v>12</v>
      </c>
      <c r="DY183" s="200">
        <v>0</v>
      </c>
      <c r="EE183" s="200">
        <v>0</v>
      </c>
      <c r="EL183" s="200">
        <v>0</v>
      </c>
      <c r="EP183" s="200">
        <v>5</v>
      </c>
      <c r="FD183" s="200">
        <v>6</v>
      </c>
      <c r="FF183" s="200">
        <v>7</v>
      </c>
      <c r="FI183" s="200">
        <v>52</v>
      </c>
      <c r="FV183" s="200">
        <v>41</v>
      </c>
      <c r="GA183" s="200">
        <v>754</v>
      </c>
      <c r="GB183" s="200">
        <v>4</v>
      </c>
      <c r="GM183" s="200">
        <v>0</v>
      </c>
      <c r="HR183" s="200">
        <v>1256</v>
      </c>
      <c r="HS183" s="200">
        <v>264</v>
      </c>
      <c r="HV183" s="200">
        <v>150</v>
      </c>
      <c r="HZ183" s="200">
        <v>0</v>
      </c>
      <c r="IA183" s="200">
        <v>15</v>
      </c>
      <c r="IB183" s="200">
        <v>198</v>
      </c>
      <c r="IC183" s="200">
        <v>2</v>
      </c>
      <c r="II183" s="200">
        <v>6</v>
      </c>
      <c r="IL183" s="200">
        <v>5</v>
      </c>
      <c r="IQ183" s="200">
        <v>4</v>
      </c>
      <c r="IR183" s="200">
        <v>9</v>
      </c>
      <c r="IZ183" s="200">
        <v>17</v>
      </c>
      <c r="JA183" s="200">
        <v>12</v>
      </c>
      <c r="JB183" s="200">
        <v>0</v>
      </c>
      <c r="JE183" s="200">
        <v>8</v>
      </c>
      <c r="JF183" s="200">
        <v>36</v>
      </c>
      <c r="JH183" s="200">
        <v>9</v>
      </c>
      <c r="JI183" s="200">
        <v>1</v>
      </c>
      <c r="JJ183" s="200">
        <v>902</v>
      </c>
      <c r="JL183" s="200">
        <v>74</v>
      </c>
      <c r="JM183" s="200">
        <v>1</v>
      </c>
      <c r="JO183" s="200">
        <v>13</v>
      </c>
      <c r="JP183" s="200">
        <v>968</v>
      </c>
      <c r="JQ183" s="200">
        <v>0</v>
      </c>
      <c r="JR183" s="200">
        <v>1</v>
      </c>
      <c r="JS183" s="200">
        <v>2</v>
      </c>
      <c r="JT183" s="200">
        <v>15</v>
      </c>
      <c r="JU183" s="200">
        <v>13</v>
      </c>
      <c r="JV183" s="200">
        <v>20</v>
      </c>
      <c r="JW183" s="200">
        <v>1</v>
      </c>
      <c r="JX183" s="200">
        <v>215</v>
      </c>
      <c r="JY183" s="200">
        <v>2</v>
      </c>
      <c r="JZ183" s="200">
        <v>0</v>
      </c>
      <c r="KA183" s="200">
        <v>0</v>
      </c>
      <c r="KC183" s="200">
        <v>34</v>
      </c>
      <c r="KE183" s="200">
        <v>1</v>
      </c>
      <c r="KH183" s="200">
        <v>1</v>
      </c>
      <c r="KM183" s="200">
        <v>293</v>
      </c>
      <c r="KN183" s="200">
        <v>76</v>
      </c>
      <c r="KO183" s="200">
        <v>18</v>
      </c>
      <c r="KP183" s="200">
        <v>20</v>
      </c>
      <c r="KS183" s="200">
        <v>35</v>
      </c>
      <c r="KT183" s="200">
        <v>15</v>
      </c>
      <c r="KU183" s="200">
        <v>72</v>
      </c>
      <c r="KV183" s="200">
        <v>2</v>
      </c>
      <c r="KW183" s="200">
        <v>16</v>
      </c>
      <c r="KX183" s="200">
        <v>5</v>
      </c>
      <c r="LA183" s="200">
        <v>23</v>
      </c>
      <c r="LB183" s="200">
        <v>6</v>
      </c>
      <c r="LC183" s="200">
        <v>1</v>
      </c>
      <c r="LD183" s="200">
        <v>3</v>
      </c>
      <c r="LE183" s="200">
        <v>4</v>
      </c>
      <c r="LF183" s="200">
        <v>24</v>
      </c>
      <c r="LH183" s="200">
        <v>8</v>
      </c>
      <c r="LI183" s="200">
        <v>3</v>
      </c>
      <c r="LJ183" s="200">
        <v>26</v>
      </c>
      <c r="LK183" s="200">
        <v>14</v>
      </c>
      <c r="LL183" s="200">
        <v>42</v>
      </c>
      <c r="LM183" s="200">
        <v>12</v>
      </c>
      <c r="LN183" s="200">
        <v>2</v>
      </c>
      <c r="LO183" s="200">
        <v>0</v>
      </c>
      <c r="LP183" s="200">
        <v>101</v>
      </c>
      <c r="LQ183" s="200">
        <v>31</v>
      </c>
      <c r="LT183" s="200">
        <v>247</v>
      </c>
      <c r="LU183" s="200">
        <v>1</v>
      </c>
      <c r="LW183" s="200">
        <v>4</v>
      </c>
      <c r="LX183" s="200">
        <v>3</v>
      </c>
      <c r="LZ183" s="200">
        <v>2</v>
      </c>
      <c r="MA183" s="200">
        <v>16</v>
      </c>
      <c r="MB183" s="200">
        <v>4</v>
      </c>
      <c r="MC183" s="200">
        <v>8</v>
      </c>
      <c r="MT183" s="200">
        <v>0</v>
      </c>
      <c r="MU183" s="200">
        <v>0</v>
      </c>
      <c r="MV183" s="200">
        <v>0</v>
      </c>
      <c r="MW183" s="200">
        <v>1</v>
      </c>
      <c r="NA183" s="200">
        <v>1</v>
      </c>
      <c r="NB183" s="200">
        <v>4</v>
      </c>
      <c r="NC183" s="200">
        <v>5</v>
      </c>
      <c r="ND183" s="200">
        <v>8</v>
      </c>
      <c r="NE183" s="200">
        <v>0</v>
      </c>
      <c r="NF183" s="200">
        <v>3</v>
      </c>
      <c r="NG183" s="200">
        <v>5</v>
      </c>
      <c r="NH183" s="200">
        <v>7</v>
      </c>
      <c r="NI183" s="200">
        <v>1</v>
      </c>
      <c r="NL183" s="200">
        <v>0</v>
      </c>
      <c r="NP183" s="200">
        <v>3</v>
      </c>
      <c r="NW183" s="200">
        <v>3</v>
      </c>
      <c r="NZ183" s="200">
        <v>31</v>
      </c>
      <c r="OB183" s="201">
        <v>7595</v>
      </c>
      <c r="OC183" s="200">
        <v>2911</v>
      </c>
      <c r="OD183" s="200">
        <v>27</v>
      </c>
      <c r="OE183" s="200">
        <v>307</v>
      </c>
      <c r="OF183" s="200">
        <v>3245</v>
      </c>
      <c r="OG183" s="201">
        <v>10839</v>
      </c>
    </row>
    <row r="184" spans="1:397" ht="12.75" customHeight="1">
      <c r="A184" s="209">
        <v>337122</v>
      </c>
      <c r="B184" s="23" t="s">
        <v>315</v>
      </c>
      <c r="P184" s="200">
        <v>0</v>
      </c>
      <c r="Q184" s="200">
        <v>1</v>
      </c>
      <c r="X184" s="200">
        <v>45</v>
      </c>
      <c r="Y184" s="200">
        <v>26</v>
      </c>
      <c r="Z184" s="200">
        <v>5</v>
      </c>
      <c r="AA184" s="200">
        <v>15</v>
      </c>
      <c r="AM184" s="200">
        <v>602</v>
      </c>
      <c r="AN184" s="200">
        <v>520</v>
      </c>
      <c r="AO184" s="200">
        <v>2</v>
      </c>
      <c r="AR184" s="200">
        <v>81</v>
      </c>
      <c r="AV184" s="200">
        <v>0</v>
      </c>
      <c r="AX184" s="200">
        <v>19</v>
      </c>
      <c r="BC184" s="200">
        <v>3</v>
      </c>
      <c r="BD184" s="200">
        <v>11</v>
      </c>
      <c r="BE184" s="200">
        <v>1</v>
      </c>
      <c r="BF184" s="200">
        <v>1</v>
      </c>
      <c r="BK184" s="200">
        <v>1</v>
      </c>
      <c r="BL184" s="200">
        <v>2</v>
      </c>
      <c r="BM184" s="200">
        <v>1</v>
      </c>
      <c r="BN184" s="200">
        <v>1</v>
      </c>
      <c r="BO184" s="200">
        <v>7</v>
      </c>
      <c r="BP184" s="200">
        <v>1</v>
      </c>
      <c r="BQ184" s="200">
        <v>1</v>
      </c>
      <c r="BU184" s="200">
        <v>1</v>
      </c>
      <c r="BV184" s="200">
        <v>81</v>
      </c>
      <c r="BW184" s="200">
        <v>9</v>
      </c>
      <c r="BX184" s="200">
        <v>11</v>
      </c>
      <c r="BY184" s="200">
        <v>2</v>
      </c>
      <c r="BZ184" s="200">
        <v>7</v>
      </c>
      <c r="CA184" s="200">
        <v>1</v>
      </c>
      <c r="CC184" s="200">
        <v>1</v>
      </c>
      <c r="CF184" s="200">
        <v>1</v>
      </c>
      <c r="CK184" s="200">
        <v>4</v>
      </c>
      <c r="CT184" s="200">
        <v>1</v>
      </c>
      <c r="CX184" s="200">
        <v>2</v>
      </c>
      <c r="DE184" s="200">
        <v>1</v>
      </c>
      <c r="DG184" s="200">
        <v>1</v>
      </c>
      <c r="DL184" s="200">
        <v>0</v>
      </c>
      <c r="DM184" s="200">
        <v>1</v>
      </c>
      <c r="DN184" s="200">
        <v>0</v>
      </c>
      <c r="DO184" s="200">
        <v>0</v>
      </c>
      <c r="DP184" s="200">
        <v>0</v>
      </c>
      <c r="DQ184" s="200">
        <v>0</v>
      </c>
      <c r="DR184" s="200">
        <v>1</v>
      </c>
      <c r="DS184" s="200">
        <v>24</v>
      </c>
      <c r="DT184" s="200">
        <v>10</v>
      </c>
      <c r="DX184" s="200">
        <v>1</v>
      </c>
      <c r="EE184" s="200">
        <v>1</v>
      </c>
      <c r="EL184" s="200">
        <v>0</v>
      </c>
      <c r="EO184" s="200">
        <v>4</v>
      </c>
      <c r="FC184" s="200">
        <v>1</v>
      </c>
      <c r="FD184" s="200">
        <v>5</v>
      </c>
      <c r="FF184" s="200">
        <v>6</v>
      </c>
      <c r="FI184" s="200">
        <v>5</v>
      </c>
      <c r="FU184" s="200">
        <v>24</v>
      </c>
      <c r="FW184" s="200">
        <v>37</v>
      </c>
      <c r="GA184" s="200">
        <v>167</v>
      </c>
      <c r="GF184" s="200">
        <v>0</v>
      </c>
      <c r="GK184" s="200">
        <v>0</v>
      </c>
      <c r="GM184" s="200">
        <v>1</v>
      </c>
      <c r="HR184" s="200">
        <v>66</v>
      </c>
      <c r="HS184" s="200">
        <v>22</v>
      </c>
      <c r="HV184" s="200">
        <v>32</v>
      </c>
      <c r="HZ184" s="200">
        <v>0</v>
      </c>
      <c r="IA184" s="200">
        <v>7</v>
      </c>
      <c r="IB184" s="200">
        <v>187</v>
      </c>
      <c r="IC184" s="200">
        <v>0</v>
      </c>
      <c r="II184" s="200">
        <v>9</v>
      </c>
      <c r="IL184" s="200">
        <v>20</v>
      </c>
      <c r="IN184" s="200">
        <v>0</v>
      </c>
      <c r="IQ184" s="200">
        <v>2</v>
      </c>
      <c r="IR184" s="200">
        <v>9</v>
      </c>
      <c r="IZ184" s="200">
        <v>165</v>
      </c>
      <c r="JA184" s="200">
        <v>100</v>
      </c>
      <c r="JB184" s="200">
        <v>5</v>
      </c>
      <c r="JE184" s="200">
        <v>4</v>
      </c>
      <c r="JH184" s="200">
        <v>13</v>
      </c>
      <c r="JI184" s="200">
        <v>0</v>
      </c>
      <c r="JJ184" s="200">
        <v>69</v>
      </c>
      <c r="JL184" s="200">
        <v>118</v>
      </c>
      <c r="JM184" s="200">
        <v>0</v>
      </c>
      <c r="JO184" s="200">
        <v>2</v>
      </c>
      <c r="JP184" s="200">
        <v>351</v>
      </c>
      <c r="JQ184" s="200">
        <v>0</v>
      </c>
      <c r="JR184" s="200">
        <v>3</v>
      </c>
      <c r="JS184" s="200">
        <v>5</v>
      </c>
      <c r="JT184" s="200">
        <v>45</v>
      </c>
      <c r="JU184" s="200">
        <v>13</v>
      </c>
      <c r="JV184" s="200">
        <v>37</v>
      </c>
      <c r="JW184" s="200">
        <v>2</v>
      </c>
      <c r="JX184" s="200">
        <v>105</v>
      </c>
      <c r="JY184" s="200">
        <v>2</v>
      </c>
      <c r="JZ184" s="200">
        <v>0</v>
      </c>
      <c r="KA184" s="200">
        <v>0</v>
      </c>
      <c r="KC184" s="200">
        <v>38</v>
      </c>
      <c r="KE184" s="200">
        <v>1</v>
      </c>
      <c r="KH184" s="200">
        <v>1</v>
      </c>
      <c r="KM184" s="200">
        <v>20</v>
      </c>
      <c r="KN184" s="200">
        <v>6</v>
      </c>
      <c r="KO184" s="200">
        <v>1</v>
      </c>
      <c r="KP184" s="200">
        <v>19</v>
      </c>
      <c r="KS184" s="200">
        <v>20</v>
      </c>
      <c r="KT184" s="200">
        <v>10</v>
      </c>
      <c r="KU184" s="200">
        <v>31</v>
      </c>
      <c r="KV184" s="200">
        <v>1</v>
      </c>
      <c r="KW184" s="200">
        <v>15</v>
      </c>
      <c r="KX184" s="200">
        <v>4</v>
      </c>
      <c r="LA184" s="200">
        <v>31</v>
      </c>
      <c r="LB184" s="200">
        <v>10</v>
      </c>
      <c r="LC184" s="200">
        <v>1</v>
      </c>
      <c r="LD184" s="200">
        <v>6</v>
      </c>
      <c r="LE184" s="200">
        <v>6</v>
      </c>
      <c r="LF184" s="200">
        <v>25</v>
      </c>
      <c r="LH184" s="200">
        <v>8</v>
      </c>
      <c r="LI184" s="200">
        <v>2</v>
      </c>
      <c r="LJ184" s="200">
        <v>28</v>
      </c>
      <c r="LK184" s="200">
        <v>14</v>
      </c>
      <c r="LL184" s="200">
        <v>18</v>
      </c>
      <c r="LM184" s="200">
        <v>14</v>
      </c>
      <c r="LN184" s="200">
        <v>2</v>
      </c>
      <c r="LO184" s="200">
        <v>0</v>
      </c>
      <c r="LP184" s="200">
        <v>143</v>
      </c>
      <c r="LQ184" s="200">
        <v>15</v>
      </c>
      <c r="LT184" s="200">
        <v>263</v>
      </c>
      <c r="LU184" s="200">
        <v>2</v>
      </c>
      <c r="LW184" s="200">
        <v>5</v>
      </c>
      <c r="LX184" s="200">
        <v>4</v>
      </c>
      <c r="LY184" s="200">
        <v>1</v>
      </c>
      <c r="LZ184" s="200">
        <v>2</v>
      </c>
      <c r="MA184" s="200">
        <v>20</v>
      </c>
      <c r="MB184" s="200">
        <v>3</v>
      </c>
      <c r="MC184" s="200">
        <v>12</v>
      </c>
      <c r="MT184" s="200">
        <v>0</v>
      </c>
      <c r="MU184" s="200">
        <v>0</v>
      </c>
      <c r="MV184" s="200">
        <v>0</v>
      </c>
      <c r="MW184" s="200">
        <v>1</v>
      </c>
      <c r="NA184" s="200">
        <v>1</v>
      </c>
      <c r="NB184" s="200">
        <v>4</v>
      </c>
      <c r="NC184" s="200">
        <v>4</v>
      </c>
      <c r="ND184" s="200">
        <v>6</v>
      </c>
      <c r="NE184" s="200">
        <v>0</v>
      </c>
      <c r="NF184" s="200">
        <v>6</v>
      </c>
      <c r="NG184" s="200">
        <v>6</v>
      </c>
      <c r="NH184" s="200">
        <v>11</v>
      </c>
      <c r="NI184" s="200">
        <v>2</v>
      </c>
      <c r="NL184" s="200">
        <v>0</v>
      </c>
      <c r="NP184" s="200">
        <v>1</v>
      </c>
      <c r="NW184" s="200">
        <v>5</v>
      </c>
      <c r="NZ184" s="200">
        <v>26</v>
      </c>
      <c r="OB184" s="201">
        <v>4027</v>
      </c>
      <c r="OC184" s="200">
        <v>2538</v>
      </c>
      <c r="OD184" s="200">
        <v>42</v>
      </c>
      <c r="OE184" s="200">
        <v>754</v>
      </c>
      <c r="OF184" s="200">
        <v>3335</v>
      </c>
      <c r="OG184" s="201">
        <v>7362</v>
      </c>
    </row>
    <row r="185" spans="1:397" ht="12.75" customHeight="1">
      <c r="A185" s="209" t="s">
        <v>317</v>
      </c>
      <c r="B185" s="23" t="s">
        <v>316</v>
      </c>
      <c r="M185" s="200">
        <v>44</v>
      </c>
      <c r="Q185" s="200">
        <v>1</v>
      </c>
      <c r="X185" s="200">
        <v>21</v>
      </c>
      <c r="Y185" s="200">
        <v>13</v>
      </c>
      <c r="Z185" s="200">
        <v>3</v>
      </c>
      <c r="AA185" s="200">
        <v>5</v>
      </c>
      <c r="AM185" s="200">
        <v>7</v>
      </c>
      <c r="AN185" s="200">
        <v>36</v>
      </c>
      <c r="AO185" s="200">
        <v>0</v>
      </c>
      <c r="AP185" s="200">
        <v>5</v>
      </c>
      <c r="AR185" s="200">
        <v>7</v>
      </c>
      <c r="AX185" s="200">
        <v>13</v>
      </c>
      <c r="BC185" s="200">
        <v>298</v>
      </c>
      <c r="BE185" s="200">
        <v>211</v>
      </c>
      <c r="BF185" s="200">
        <v>169</v>
      </c>
      <c r="BK185" s="200">
        <v>4</v>
      </c>
      <c r="BL185" s="200">
        <v>5</v>
      </c>
      <c r="BM185" s="200">
        <v>7</v>
      </c>
      <c r="BN185" s="200">
        <v>5</v>
      </c>
      <c r="BO185" s="200">
        <v>20</v>
      </c>
      <c r="BP185" s="200">
        <v>5</v>
      </c>
      <c r="BQ185" s="200">
        <v>7</v>
      </c>
      <c r="BR185" s="200">
        <v>1</v>
      </c>
      <c r="BU185" s="200">
        <v>6</v>
      </c>
      <c r="BV185" s="200">
        <v>6</v>
      </c>
      <c r="BW185" s="200">
        <v>4</v>
      </c>
      <c r="BX185" s="200">
        <v>30</v>
      </c>
      <c r="BY185" s="200">
        <v>16</v>
      </c>
      <c r="BZ185" s="200">
        <v>25</v>
      </c>
      <c r="CA185" s="200">
        <v>4</v>
      </c>
      <c r="CC185" s="200">
        <v>5</v>
      </c>
      <c r="CF185" s="200">
        <v>12</v>
      </c>
      <c r="CT185" s="200">
        <v>0</v>
      </c>
      <c r="CX185" s="200">
        <v>0</v>
      </c>
      <c r="DE185" s="200">
        <v>6</v>
      </c>
      <c r="DG185" s="200">
        <v>0</v>
      </c>
      <c r="DM185" s="200">
        <v>1</v>
      </c>
      <c r="DP185" s="200">
        <v>0</v>
      </c>
      <c r="DR185" s="200">
        <v>3</v>
      </c>
      <c r="DS185" s="200">
        <v>25</v>
      </c>
      <c r="DT185" s="200">
        <v>11</v>
      </c>
      <c r="EL185" s="200">
        <v>0</v>
      </c>
      <c r="EO185" s="200">
        <v>2</v>
      </c>
      <c r="FC185" s="200">
        <v>0</v>
      </c>
      <c r="FE185" s="200">
        <v>1</v>
      </c>
      <c r="FF185" s="200">
        <v>0</v>
      </c>
      <c r="FI185" s="200">
        <v>7</v>
      </c>
      <c r="FX185" s="200">
        <v>11</v>
      </c>
      <c r="GA185" s="200">
        <v>58</v>
      </c>
      <c r="GK185" s="200">
        <v>0</v>
      </c>
      <c r="HR185" s="200">
        <v>47</v>
      </c>
      <c r="HS185" s="200">
        <v>41</v>
      </c>
      <c r="HV185" s="200">
        <v>37</v>
      </c>
      <c r="HZ185" s="200">
        <v>2</v>
      </c>
      <c r="IA185" s="200">
        <v>6</v>
      </c>
      <c r="IB185" s="200">
        <v>51</v>
      </c>
      <c r="IC185" s="200">
        <v>0</v>
      </c>
      <c r="II185" s="200">
        <v>4</v>
      </c>
      <c r="IL185" s="200">
        <v>32</v>
      </c>
      <c r="IQ185" s="200">
        <v>2</v>
      </c>
      <c r="IR185" s="200">
        <v>122</v>
      </c>
      <c r="IZ185" s="200">
        <v>9</v>
      </c>
      <c r="JB185" s="200">
        <v>1</v>
      </c>
      <c r="JE185" s="200">
        <v>3</v>
      </c>
      <c r="JF185" s="200">
        <v>13</v>
      </c>
      <c r="JH185" s="200">
        <v>12</v>
      </c>
      <c r="JJ185" s="200">
        <v>78</v>
      </c>
      <c r="JL185" s="200">
        <v>91</v>
      </c>
      <c r="JP185" s="200">
        <v>209</v>
      </c>
      <c r="JQ185" s="200">
        <v>2</v>
      </c>
      <c r="JR185" s="200">
        <v>0</v>
      </c>
      <c r="JS185" s="200">
        <v>1</v>
      </c>
      <c r="JT185" s="200">
        <v>5</v>
      </c>
      <c r="JU185" s="200">
        <v>9</v>
      </c>
      <c r="JV185" s="200">
        <v>11</v>
      </c>
      <c r="JW185" s="200">
        <v>2</v>
      </c>
      <c r="JX185" s="200">
        <v>48</v>
      </c>
      <c r="JY185" s="200">
        <v>2</v>
      </c>
      <c r="JZ185" s="200">
        <v>0</v>
      </c>
      <c r="KC185" s="200">
        <v>10</v>
      </c>
      <c r="KH185" s="200">
        <v>0</v>
      </c>
      <c r="KM185" s="200">
        <v>11</v>
      </c>
      <c r="KN185" s="200">
        <v>4</v>
      </c>
      <c r="KO185" s="200">
        <v>1</v>
      </c>
      <c r="KP185" s="200">
        <v>14</v>
      </c>
      <c r="KS185" s="200">
        <v>21</v>
      </c>
      <c r="KT185" s="200">
        <v>13</v>
      </c>
      <c r="KU185" s="200">
        <v>48</v>
      </c>
      <c r="KV185" s="200">
        <v>1</v>
      </c>
      <c r="KW185" s="200">
        <v>13</v>
      </c>
      <c r="KX185" s="200">
        <v>4</v>
      </c>
      <c r="LA185" s="200">
        <v>18</v>
      </c>
      <c r="LB185" s="200">
        <v>5</v>
      </c>
      <c r="LC185" s="200">
        <v>1</v>
      </c>
      <c r="LD185" s="200">
        <v>3</v>
      </c>
      <c r="LE185" s="200">
        <v>2</v>
      </c>
      <c r="LF185" s="200">
        <v>12</v>
      </c>
      <c r="LH185" s="200">
        <v>5</v>
      </c>
      <c r="LI185" s="200">
        <v>2</v>
      </c>
      <c r="LJ185" s="200">
        <v>9</v>
      </c>
      <c r="LK185" s="200">
        <v>34</v>
      </c>
      <c r="LL185" s="200">
        <v>31</v>
      </c>
      <c r="LM185" s="200">
        <v>9</v>
      </c>
      <c r="LN185" s="200">
        <v>2</v>
      </c>
      <c r="LO185" s="200">
        <v>0</v>
      </c>
      <c r="LP185" s="200">
        <v>68</v>
      </c>
      <c r="LQ185" s="200">
        <v>18</v>
      </c>
      <c r="LT185" s="200">
        <v>64</v>
      </c>
      <c r="LU185" s="200">
        <v>1</v>
      </c>
      <c r="LV185" s="200">
        <v>2</v>
      </c>
      <c r="LW185" s="200">
        <v>6</v>
      </c>
      <c r="LX185" s="200">
        <v>10</v>
      </c>
      <c r="LZ185" s="200">
        <v>4</v>
      </c>
      <c r="MA185" s="200">
        <v>8</v>
      </c>
      <c r="MB185" s="200">
        <v>5</v>
      </c>
      <c r="MC185" s="200">
        <v>9</v>
      </c>
      <c r="MU185" s="200">
        <v>0</v>
      </c>
      <c r="MV185" s="200">
        <v>0</v>
      </c>
      <c r="MW185" s="200">
        <v>1</v>
      </c>
      <c r="NA185" s="200">
        <v>1</v>
      </c>
      <c r="NB185" s="200">
        <v>5</v>
      </c>
      <c r="NC185" s="200">
        <v>4</v>
      </c>
      <c r="ND185" s="200">
        <v>7</v>
      </c>
      <c r="NE185" s="200">
        <v>0</v>
      </c>
      <c r="NF185" s="200">
        <v>2</v>
      </c>
      <c r="NG185" s="200">
        <v>2</v>
      </c>
      <c r="NH185" s="200">
        <v>3</v>
      </c>
      <c r="NI185" s="200">
        <v>1</v>
      </c>
      <c r="NP185" s="200">
        <v>2</v>
      </c>
      <c r="NW185" s="200">
        <v>3</v>
      </c>
      <c r="NZ185" s="200">
        <v>6</v>
      </c>
      <c r="OB185" s="201">
        <v>2469</v>
      </c>
      <c r="OC185" s="200">
        <v>864</v>
      </c>
      <c r="OD185" s="200">
        <v>25</v>
      </c>
      <c r="OE185" s="200">
        <v>385</v>
      </c>
      <c r="OF185" s="200">
        <v>1273</v>
      </c>
      <c r="OG185" s="201">
        <v>3742</v>
      </c>
    </row>
    <row r="186" spans="1:397" ht="12.75" customHeight="1">
      <c r="A186" s="209">
        <v>337127</v>
      </c>
      <c r="B186" s="23" t="s">
        <v>318</v>
      </c>
      <c r="T186" s="200">
        <v>27</v>
      </c>
      <c r="X186" s="200">
        <v>32</v>
      </c>
      <c r="Y186" s="200">
        <v>23</v>
      </c>
      <c r="Z186" s="200">
        <v>3</v>
      </c>
      <c r="AA186" s="200">
        <v>10</v>
      </c>
      <c r="AM186" s="200">
        <v>151</v>
      </c>
      <c r="AN186" s="200">
        <v>159</v>
      </c>
      <c r="AO186" s="200">
        <v>1</v>
      </c>
      <c r="AR186" s="200">
        <v>2</v>
      </c>
      <c r="AX186" s="200">
        <v>21</v>
      </c>
      <c r="AZ186" s="200">
        <v>1</v>
      </c>
      <c r="BC186" s="200">
        <v>309</v>
      </c>
      <c r="BD186" s="200">
        <v>12</v>
      </c>
      <c r="BE186" s="200">
        <v>91</v>
      </c>
      <c r="BF186" s="200">
        <v>70</v>
      </c>
      <c r="BK186" s="200">
        <v>5</v>
      </c>
      <c r="BL186" s="200">
        <v>8</v>
      </c>
      <c r="BM186" s="200">
        <v>6</v>
      </c>
      <c r="BN186" s="200">
        <v>4</v>
      </c>
      <c r="BO186" s="200">
        <v>17</v>
      </c>
      <c r="BP186" s="200">
        <v>3</v>
      </c>
      <c r="BQ186" s="200">
        <v>6</v>
      </c>
      <c r="BR186" s="200">
        <v>21</v>
      </c>
      <c r="BU186" s="200">
        <v>5</v>
      </c>
      <c r="BV186" s="200">
        <v>21</v>
      </c>
      <c r="BW186" s="200">
        <v>4</v>
      </c>
      <c r="BX186" s="200">
        <v>44</v>
      </c>
      <c r="BY186" s="200">
        <v>12</v>
      </c>
      <c r="BZ186" s="200">
        <v>31</v>
      </c>
      <c r="CA186" s="200">
        <v>3</v>
      </c>
      <c r="CC186" s="200">
        <v>5</v>
      </c>
      <c r="CF186" s="200">
        <v>7</v>
      </c>
      <c r="CK186" s="200">
        <v>16</v>
      </c>
      <c r="CT186" s="200">
        <v>2</v>
      </c>
      <c r="CX186" s="200">
        <v>2</v>
      </c>
      <c r="DE186" s="200">
        <v>5</v>
      </c>
      <c r="DG186" s="200">
        <v>1</v>
      </c>
      <c r="DR186" s="200">
        <v>11</v>
      </c>
      <c r="DS186" s="200">
        <v>75</v>
      </c>
      <c r="DT186" s="200">
        <v>33</v>
      </c>
      <c r="EO186" s="200">
        <v>11</v>
      </c>
      <c r="FC186" s="200">
        <v>0</v>
      </c>
      <c r="FE186" s="200">
        <v>1</v>
      </c>
      <c r="FF186" s="200">
        <v>2</v>
      </c>
      <c r="FI186" s="200">
        <v>31</v>
      </c>
      <c r="FY186" s="200">
        <v>39</v>
      </c>
      <c r="GA186" s="200">
        <v>47</v>
      </c>
      <c r="GK186" s="200">
        <v>0</v>
      </c>
      <c r="GM186" s="200">
        <v>40</v>
      </c>
      <c r="HR186" s="200">
        <v>40</v>
      </c>
      <c r="HS186" s="200">
        <v>37</v>
      </c>
      <c r="HV186" s="200">
        <v>15</v>
      </c>
      <c r="HZ186" s="200">
        <v>0</v>
      </c>
      <c r="IA186" s="200">
        <v>17</v>
      </c>
      <c r="IB186" s="200">
        <v>55</v>
      </c>
      <c r="IC186" s="200">
        <v>0</v>
      </c>
      <c r="II186" s="200">
        <v>9</v>
      </c>
      <c r="IL186" s="200">
        <v>16</v>
      </c>
      <c r="IQ186" s="200">
        <v>5</v>
      </c>
      <c r="IR186" s="200">
        <v>78</v>
      </c>
      <c r="IZ186" s="200">
        <v>161</v>
      </c>
      <c r="JA186" s="200">
        <v>9</v>
      </c>
      <c r="JE186" s="200">
        <v>10</v>
      </c>
      <c r="JH186" s="200">
        <v>122</v>
      </c>
      <c r="JJ186" s="200">
        <v>43</v>
      </c>
      <c r="JL186" s="200">
        <v>116</v>
      </c>
      <c r="JP186" s="200">
        <v>219</v>
      </c>
      <c r="JQ186" s="200">
        <v>7</v>
      </c>
      <c r="JR186" s="200">
        <v>1</v>
      </c>
      <c r="JS186" s="200">
        <v>3</v>
      </c>
      <c r="JT186" s="200">
        <v>21</v>
      </c>
      <c r="JU186" s="200">
        <v>21</v>
      </c>
      <c r="JV186" s="200">
        <v>20</v>
      </c>
      <c r="JW186" s="200">
        <v>3</v>
      </c>
      <c r="JX186" s="200">
        <v>65</v>
      </c>
      <c r="JY186" s="200">
        <v>5</v>
      </c>
      <c r="JZ186" s="200">
        <v>0</v>
      </c>
      <c r="KC186" s="200">
        <v>24</v>
      </c>
      <c r="KH186" s="200">
        <v>1</v>
      </c>
      <c r="KM186" s="200">
        <v>18</v>
      </c>
      <c r="KN186" s="200">
        <v>8</v>
      </c>
      <c r="KO186" s="200">
        <v>1</v>
      </c>
      <c r="KP186" s="200">
        <v>29</v>
      </c>
      <c r="KS186" s="200">
        <v>45</v>
      </c>
      <c r="KT186" s="200">
        <v>38</v>
      </c>
      <c r="KU186" s="200">
        <v>73</v>
      </c>
      <c r="KV186" s="200">
        <v>2</v>
      </c>
      <c r="KW186" s="200">
        <v>18</v>
      </c>
      <c r="KX186" s="200">
        <v>11</v>
      </c>
      <c r="LA186" s="200">
        <v>32</v>
      </c>
      <c r="LB186" s="200">
        <v>8</v>
      </c>
      <c r="LC186" s="200">
        <v>1</v>
      </c>
      <c r="LD186" s="200">
        <v>4</v>
      </c>
      <c r="LE186" s="200">
        <v>16</v>
      </c>
      <c r="LF186" s="200">
        <v>18</v>
      </c>
      <c r="LH186" s="200">
        <v>9</v>
      </c>
      <c r="LI186" s="200">
        <v>3</v>
      </c>
      <c r="LJ186" s="200">
        <v>22</v>
      </c>
      <c r="LK186" s="200">
        <v>18</v>
      </c>
      <c r="LL186" s="200">
        <v>2</v>
      </c>
      <c r="LM186" s="200">
        <v>12</v>
      </c>
      <c r="LN186" s="200">
        <v>3</v>
      </c>
      <c r="LO186" s="200">
        <v>1</v>
      </c>
      <c r="LP186" s="200">
        <v>69</v>
      </c>
      <c r="LQ186" s="200">
        <v>45</v>
      </c>
      <c r="LT186" s="200">
        <v>169</v>
      </c>
      <c r="LU186" s="200">
        <v>2</v>
      </c>
      <c r="LW186" s="200">
        <v>4</v>
      </c>
      <c r="LX186" s="200">
        <v>8</v>
      </c>
      <c r="LY186" s="200">
        <v>2</v>
      </c>
      <c r="LZ186" s="200">
        <v>5</v>
      </c>
      <c r="MA186" s="200">
        <v>16</v>
      </c>
      <c r="MB186" s="200">
        <v>3</v>
      </c>
      <c r="MC186" s="200">
        <v>7</v>
      </c>
      <c r="MT186" s="200">
        <v>0</v>
      </c>
      <c r="MU186" s="200">
        <v>1</v>
      </c>
      <c r="NA186" s="200">
        <v>2</v>
      </c>
      <c r="NB186" s="200">
        <v>10</v>
      </c>
      <c r="NC186" s="200">
        <v>8</v>
      </c>
      <c r="ND186" s="200">
        <v>14</v>
      </c>
      <c r="NE186" s="200">
        <v>1</v>
      </c>
      <c r="NF186" s="200">
        <v>4</v>
      </c>
      <c r="NG186" s="200">
        <v>4</v>
      </c>
      <c r="NH186" s="200">
        <v>7</v>
      </c>
      <c r="NI186" s="200">
        <v>1</v>
      </c>
      <c r="NP186" s="200">
        <v>3</v>
      </c>
      <c r="NW186" s="200">
        <v>3</v>
      </c>
      <c r="NZ186" s="200">
        <v>16</v>
      </c>
      <c r="OB186" s="201">
        <v>3355</v>
      </c>
      <c r="OC186" s="200">
        <v>1355</v>
      </c>
      <c r="OD186" s="200">
        <v>19</v>
      </c>
      <c r="OE186" s="200">
        <v>696</v>
      </c>
      <c r="OF186" s="200">
        <v>2070</v>
      </c>
      <c r="OG186" s="201">
        <v>5425</v>
      </c>
    </row>
    <row r="187" spans="1:397" ht="12.75" customHeight="1">
      <c r="A187" s="209" t="s">
        <v>320</v>
      </c>
      <c r="B187" s="23" t="s">
        <v>319</v>
      </c>
      <c r="P187" s="200">
        <v>1</v>
      </c>
      <c r="Q187" s="200">
        <v>2</v>
      </c>
      <c r="X187" s="200">
        <v>88</v>
      </c>
      <c r="Y187" s="200">
        <v>73</v>
      </c>
      <c r="Z187" s="200">
        <v>14</v>
      </c>
      <c r="AA187" s="200">
        <v>40</v>
      </c>
      <c r="AM187" s="200">
        <v>588</v>
      </c>
      <c r="AN187" s="200">
        <v>1128</v>
      </c>
      <c r="AO187" s="200">
        <v>5</v>
      </c>
      <c r="AR187" s="200">
        <v>47</v>
      </c>
      <c r="AX187" s="200">
        <v>42</v>
      </c>
      <c r="BC187" s="200">
        <v>614</v>
      </c>
      <c r="BE187" s="200">
        <v>86</v>
      </c>
      <c r="BF187" s="200">
        <v>109</v>
      </c>
      <c r="BK187" s="200">
        <v>9</v>
      </c>
      <c r="BL187" s="200">
        <v>13</v>
      </c>
      <c r="BM187" s="200">
        <v>16</v>
      </c>
      <c r="BN187" s="200">
        <v>11</v>
      </c>
      <c r="BO187" s="200">
        <v>176</v>
      </c>
      <c r="BP187" s="200">
        <v>11</v>
      </c>
      <c r="BQ187" s="200">
        <v>15</v>
      </c>
      <c r="BR187" s="200">
        <v>9</v>
      </c>
      <c r="BU187" s="200">
        <v>13</v>
      </c>
      <c r="BV187" s="200">
        <v>234</v>
      </c>
      <c r="BW187" s="200">
        <v>2</v>
      </c>
      <c r="BX187" s="200">
        <v>65</v>
      </c>
      <c r="BY187" s="200">
        <v>31</v>
      </c>
      <c r="BZ187" s="200">
        <v>49</v>
      </c>
      <c r="CA187" s="200">
        <v>9</v>
      </c>
      <c r="CC187" s="200">
        <v>12</v>
      </c>
      <c r="CF187" s="200">
        <v>16</v>
      </c>
      <c r="CT187" s="200">
        <v>7</v>
      </c>
      <c r="CX187" s="200">
        <v>4</v>
      </c>
      <c r="DE187" s="200">
        <v>6</v>
      </c>
      <c r="DG187" s="200">
        <v>3</v>
      </c>
      <c r="DM187" s="200">
        <v>4</v>
      </c>
      <c r="DN187" s="200">
        <v>0</v>
      </c>
      <c r="DP187" s="200">
        <v>0</v>
      </c>
      <c r="DR187" s="200">
        <v>8</v>
      </c>
      <c r="DS187" s="200">
        <v>87</v>
      </c>
      <c r="DT187" s="200">
        <v>36</v>
      </c>
      <c r="EE187" s="200">
        <v>1</v>
      </c>
      <c r="EF187" s="200">
        <v>8</v>
      </c>
      <c r="EL187" s="200">
        <v>0</v>
      </c>
      <c r="EO187" s="200">
        <v>8</v>
      </c>
      <c r="FC187" s="200">
        <v>1</v>
      </c>
      <c r="FE187" s="200">
        <v>1</v>
      </c>
      <c r="FF187" s="200">
        <v>4</v>
      </c>
      <c r="FI187" s="200">
        <v>17</v>
      </c>
      <c r="FU187" s="200">
        <v>256</v>
      </c>
      <c r="FZ187" s="200">
        <v>67</v>
      </c>
      <c r="GA187" s="200">
        <v>406</v>
      </c>
      <c r="GK187" s="200">
        <v>0</v>
      </c>
      <c r="GM187" s="200">
        <v>1</v>
      </c>
      <c r="HR187" s="200">
        <v>146</v>
      </c>
      <c r="HS187" s="200">
        <v>199</v>
      </c>
      <c r="HV187" s="200">
        <v>28</v>
      </c>
      <c r="HZ187" s="200">
        <v>3</v>
      </c>
      <c r="IA187" s="200">
        <v>23</v>
      </c>
      <c r="IB187" s="200">
        <v>221</v>
      </c>
      <c r="IC187" s="200">
        <v>1</v>
      </c>
      <c r="II187" s="200">
        <v>26</v>
      </c>
      <c r="IL187" s="200">
        <v>61</v>
      </c>
      <c r="IQ187" s="200">
        <v>5</v>
      </c>
      <c r="IR187" s="200">
        <v>40</v>
      </c>
      <c r="IZ187" s="200">
        <v>225</v>
      </c>
      <c r="JA187" s="200">
        <v>53</v>
      </c>
      <c r="JB187" s="200">
        <v>8</v>
      </c>
      <c r="JE187" s="200">
        <v>13</v>
      </c>
      <c r="JH187" s="200">
        <v>387</v>
      </c>
      <c r="JJ187" s="200">
        <v>93</v>
      </c>
      <c r="JL187" s="200">
        <v>474</v>
      </c>
      <c r="JM187" s="200">
        <v>1</v>
      </c>
      <c r="JO187" s="200">
        <v>69</v>
      </c>
      <c r="JP187" s="200">
        <v>1001</v>
      </c>
      <c r="JQ187" s="200">
        <v>6</v>
      </c>
      <c r="JR187" s="200">
        <v>8</v>
      </c>
      <c r="JS187" s="200">
        <v>16</v>
      </c>
      <c r="JT187" s="200">
        <v>131</v>
      </c>
      <c r="JU187" s="200">
        <v>48</v>
      </c>
      <c r="JV187" s="200">
        <v>64</v>
      </c>
      <c r="JW187" s="200">
        <v>5</v>
      </c>
      <c r="JX187" s="200">
        <v>222</v>
      </c>
      <c r="JY187" s="200">
        <v>11</v>
      </c>
      <c r="JZ187" s="200">
        <v>1</v>
      </c>
      <c r="KC187" s="200">
        <v>48</v>
      </c>
      <c r="KH187" s="200">
        <v>2</v>
      </c>
      <c r="KM187" s="200">
        <v>59</v>
      </c>
      <c r="KN187" s="200">
        <v>19</v>
      </c>
      <c r="KO187" s="200">
        <v>4</v>
      </c>
      <c r="KP187" s="200">
        <v>62</v>
      </c>
      <c r="KS187" s="200">
        <v>109</v>
      </c>
      <c r="KT187" s="200">
        <v>53</v>
      </c>
      <c r="KU187" s="200">
        <v>216</v>
      </c>
      <c r="KV187" s="200">
        <v>5</v>
      </c>
      <c r="KW187" s="200">
        <v>40</v>
      </c>
      <c r="KX187" s="200">
        <v>11</v>
      </c>
      <c r="LA187" s="200">
        <v>89</v>
      </c>
      <c r="LB187" s="200">
        <v>19</v>
      </c>
      <c r="LC187" s="200">
        <v>2</v>
      </c>
      <c r="LD187" s="200">
        <v>11</v>
      </c>
      <c r="LE187" s="200">
        <v>12</v>
      </c>
      <c r="LF187" s="200">
        <v>61</v>
      </c>
      <c r="LH187" s="200">
        <v>22</v>
      </c>
      <c r="LI187" s="200">
        <v>9</v>
      </c>
      <c r="LJ187" s="200">
        <v>50</v>
      </c>
      <c r="LK187" s="200">
        <v>50</v>
      </c>
      <c r="LL187" s="200">
        <v>57</v>
      </c>
      <c r="LM187" s="200">
        <v>32</v>
      </c>
      <c r="LN187" s="200">
        <v>6</v>
      </c>
      <c r="LO187" s="200">
        <v>2</v>
      </c>
      <c r="LP187" s="200">
        <v>108</v>
      </c>
      <c r="LQ187" s="200">
        <v>89</v>
      </c>
      <c r="LT187" s="200">
        <v>351</v>
      </c>
      <c r="LU187" s="200">
        <v>3</v>
      </c>
      <c r="LW187" s="200">
        <v>16</v>
      </c>
      <c r="LX187" s="200">
        <v>15</v>
      </c>
      <c r="LZ187" s="200">
        <v>6</v>
      </c>
      <c r="MA187" s="200">
        <v>57</v>
      </c>
      <c r="MB187" s="200">
        <v>12</v>
      </c>
      <c r="MC187" s="200">
        <v>41</v>
      </c>
      <c r="MT187" s="200">
        <v>1</v>
      </c>
      <c r="MU187" s="200">
        <v>2</v>
      </c>
      <c r="MV187" s="200">
        <v>1</v>
      </c>
      <c r="MW187" s="200">
        <v>4</v>
      </c>
      <c r="NA187" s="200">
        <v>5</v>
      </c>
      <c r="NB187" s="200">
        <v>21</v>
      </c>
      <c r="NC187" s="200">
        <v>20</v>
      </c>
      <c r="ND187" s="200">
        <v>32</v>
      </c>
      <c r="NE187" s="200">
        <v>2</v>
      </c>
      <c r="NF187" s="200">
        <v>15</v>
      </c>
      <c r="NG187" s="200">
        <v>11</v>
      </c>
      <c r="NH187" s="200">
        <v>29</v>
      </c>
      <c r="NI187" s="200">
        <v>5</v>
      </c>
      <c r="NP187" s="200">
        <v>9</v>
      </c>
      <c r="NW187" s="200">
        <v>14</v>
      </c>
      <c r="NZ187" s="200">
        <v>13</v>
      </c>
      <c r="OB187" s="201">
        <v>9967</v>
      </c>
      <c r="OC187" s="200">
        <v>4099</v>
      </c>
      <c r="OD187" s="200">
        <v>103</v>
      </c>
      <c r="OE187" s="200">
        <v>4261</v>
      </c>
      <c r="OF187" s="200">
        <v>8463</v>
      </c>
      <c r="OG187" s="201">
        <v>18429</v>
      </c>
    </row>
    <row r="188" spans="1:397" ht="12.75" customHeight="1">
      <c r="A188" s="209">
        <v>337215</v>
      </c>
      <c r="B188" s="23" t="s">
        <v>321</v>
      </c>
      <c r="P188" s="200">
        <v>0</v>
      </c>
      <c r="Q188" s="200">
        <v>1</v>
      </c>
      <c r="X188" s="200">
        <v>43</v>
      </c>
      <c r="Y188" s="200">
        <v>48</v>
      </c>
      <c r="Z188" s="200">
        <v>3</v>
      </c>
      <c r="AA188" s="200">
        <v>20</v>
      </c>
      <c r="AM188" s="200">
        <v>119</v>
      </c>
      <c r="AN188" s="200">
        <v>226</v>
      </c>
      <c r="AO188" s="200">
        <v>1</v>
      </c>
      <c r="AP188" s="200">
        <v>7</v>
      </c>
      <c r="AR188" s="200">
        <v>23</v>
      </c>
      <c r="AV188" s="200">
        <v>0</v>
      </c>
      <c r="AX188" s="200">
        <v>16</v>
      </c>
      <c r="BC188" s="200">
        <v>1210</v>
      </c>
      <c r="BE188" s="200">
        <v>74</v>
      </c>
      <c r="BF188" s="200">
        <v>112</v>
      </c>
      <c r="BK188" s="200">
        <v>6</v>
      </c>
      <c r="BL188" s="200">
        <v>9</v>
      </c>
      <c r="BM188" s="200">
        <v>18</v>
      </c>
      <c r="BN188" s="200">
        <v>13</v>
      </c>
      <c r="BO188" s="200">
        <v>94</v>
      </c>
      <c r="BP188" s="200">
        <v>14</v>
      </c>
      <c r="BQ188" s="200">
        <v>18</v>
      </c>
      <c r="BR188" s="200">
        <v>52</v>
      </c>
      <c r="BU188" s="200">
        <v>16</v>
      </c>
      <c r="BV188" s="200">
        <v>57</v>
      </c>
      <c r="BW188" s="200">
        <v>2</v>
      </c>
      <c r="BX188" s="200">
        <v>81</v>
      </c>
      <c r="BY188" s="200">
        <v>36</v>
      </c>
      <c r="BZ188" s="200">
        <v>58</v>
      </c>
      <c r="CA188" s="200">
        <v>10</v>
      </c>
      <c r="CC188" s="200">
        <v>14</v>
      </c>
      <c r="CF188" s="200">
        <v>18</v>
      </c>
      <c r="CT188" s="200">
        <v>4</v>
      </c>
      <c r="CX188" s="200">
        <v>3</v>
      </c>
      <c r="DE188" s="200">
        <v>4</v>
      </c>
      <c r="DG188" s="200">
        <v>1</v>
      </c>
      <c r="DM188" s="200">
        <v>2</v>
      </c>
      <c r="DN188" s="200">
        <v>0</v>
      </c>
      <c r="DO188" s="200">
        <v>0</v>
      </c>
      <c r="DP188" s="200">
        <v>0</v>
      </c>
      <c r="DR188" s="200">
        <v>7</v>
      </c>
      <c r="DS188" s="200">
        <v>51</v>
      </c>
      <c r="DT188" s="200">
        <v>22</v>
      </c>
      <c r="EL188" s="200">
        <v>0</v>
      </c>
      <c r="EO188" s="200">
        <v>8</v>
      </c>
      <c r="FC188" s="200">
        <v>0</v>
      </c>
      <c r="FE188" s="200">
        <v>1</v>
      </c>
      <c r="FF188" s="200">
        <v>1</v>
      </c>
      <c r="FI188" s="200">
        <v>25</v>
      </c>
      <c r="FZ188" s="200">
        <v>6</v>
      </c>
      <c r="GA188" s="200">
        <v>211</v>
      </c>
      <c r="GK188" s="200">
        <v>0</v>
      </c>
      <c r="HR188" s="200">
        <v>16</v>
      </c>
      <c r="HS188" s="200">
        <v>59</v>
      </c>
      <c r="HV188" s="200">
        <v>10</v>
      </c>
      <c r="HZ188" s="200">
        <v>0</v>
      </c>
      <c r="IA188" s="200">
        <v>12</v>
      </c>
      <c r="IB188" s="200">
        <v>126</v>
      </c>
      <c r="IC188" s="200">
        <v>1</v>
      </c>
      <c r="II188" s="200">
        <v>16</v>
      </c>
      <c r="IL188" s="200">
        <v>29</v>
      </c>
      <c r="IQ188" s="200">
        <v>3</v>
      </c>
      <c r="IR188" s="200">
        <v>65</v>
      </c>
      <c r="IZ188" s="200">
        <v>134</v>
      </c>
      <c r="JA188" s="200">
        <v>10</v>
      </c>
      <c r="JB188" s="200">
        <v>1</v>
      </c>
      <c r="JE188" s="200">
        <v>7</v>
      </c>
      <c r="JH188" s="200">
        <v>67</v>
      </c>
      <c r="JJ188" s="200">
        <v>22</v>
      </c>
      <c r="JL188" s="200">
        <v>98</v>
      </c>
      <c r="JM188" s="200">
        <v>1</v>
      </c>
      <c r="JP188" s="200">
        <v>323</v>
      </c>
      <c r="JQ188" s="200">
        <v>6</v>
      </c>
      <c r="JR188" s="200">
        <v>2</v>
      </c>
      <c r="JS188" s="200">
        <v>5</v>
      </c>
      <c r="JT188" s="200">
        <v>37</v>
      </c>
      <c r="JU188" s="200">
        <v>20</v>
      </c>
      <c r="JV188" s="200">
        <v>33</v>
      </c>
      <c r="JW188" s="200">
        <v>3</v>
      </c>
      <c r="JX188" s="200">
        <v>98</v>
      </c>
      <c r="JY188" s="200">
        <v>5</v>
      </c>
      <c r="JZ188" s="200">
        <v>0</v>
      </c>
      <c r="KC188" s="200">
        <v>30</v>
      </c>
      <c r="KH188" s="200">
        <v>1</v>
      </c>
      <c r="KM188" s="200">
        <v>20</v>
      </c>
      <c r="KN188" s="200">
        <v>7</v>
      </c>
      <c r="KO188" s="200">
        <v>1</v>
      </c>
      <c r="KP188" s="200">
        <v>31</v>
      </c>
      <c r="KS188" s="200">
        <v>34</v>
      </c>
      <c r="KT188" s="200">
        <v>27</v>
      </c>
      <c r="KU188" s="200">
        <v>67</v>
      </c>
      <c r="KV188" s="200">
        <v>2</v>
      </c>
      <c r="KW188" s="200">
        <v>15</v>
      </c>
      <c r="KX188" s="200">
        <v>4</v>
      </c>
      <c r="LA188" s="200">
        <v>20</v>
      </c>
      <c r="LB188" s="200">
        <v>9</v>
      </c>
      <c r="LC188" s="200">
        <v>1</v>
      </c>
      <c r="LD188" s="200">
        <v>5</v>
      </c>
      <c r="LE188" s="200">
        <v>4</v>
      </c>
      <c r="LF188" s="200">
        <v>27</v>
      </c>
      <c r="LH188" s="200">
        <v>10</v>
      </c>
      <c r="LI188" s="200">
        <v>3</v>
      </c>
      <c r="LJ188" s="200">
        <v>26</v>
      </c>
      <c r="LK188" s="200">
        <v>26</v>
      </c>
      <c r="LL188" s="200">
        <v>2</v>
      </c>
      <c r="LM188" s="200">
        <v>12</v>
      </c>
      <c r="LN188" s="200">
        <v>1</v>
      </c>
      <c r="LO188" s="200">
        <v>1</v>
      </c>
      <c r="LP188" s="200">
        <v>58</v>
      </c>
      <c r="LQ188" s="200">
        <v>28</v>
      </c>
      <c r="LT188" s="200">
        <v>215</v>
      </c>
      <c r="LU188" s="200">
        <v>2</v>
      </c>
      <c r="LW188" s="200">
        <v>4</v>
      </c>
      <c r="LX188" s="200">
        <v>6</v>
      </c>
      <c r="LZ188" s="200">
        <v>2</v>
      </c>
      <c r="MA188" s="200">
        <v>28</v>
      </c>
      <c r="MB188" s="200">
        <v>3</v>
      </c>
      <c r="MC188" s="200">
        <v>10</v>
      </c>
      <c r="MT188" s="200">
        <v>0</v>
      </c>
      <c r="MU188" s="200">
        <v>1</v>
      </c>
      <c r="MV188" s="200">
        <v>0</v>
      </c>
      <c r="MW188" s="200">
        <v>1</v>
      </c>
      <c r="NA188" s="200">
        <v>2</v>
      </c>
      <c r="NB188" s="200">
        <v>9</v>
      </c>
      <c r="NC188" s="200">
        <v>8</v>
      </c>
      <c r="ND188" s="200">
        <v>13</v>
      </c>
      <c r="NE188" s="200">
        <v>1</v>
      </c>
      <c r="NF188" s="200">
        <v>7</v>
      </c>
      <c r="NG188" s="200">
        <v>6</v>
      </c>
      <c r="NH188" s="200">
        <v>14</v>
      </c>
      <c r="NI188" s="200">
        <v>3</v>
      </c>
      <c r="NP188" s="200">
        <v>3</v>
      </c>
      <c r="NW188" s="200">
        <v>4</v>
      </c>
      <c r="NZ188" s="200">
        <v>28</v>
      </c>
      <c r="OB188" s="201">
        <v>4819</v>
      </c>
      <c r="OC188" s="200">
        <v>2852</v>
      </c>
      <c r="OD188" s="200">
        <v>36</v>
      </c>
      <c r="OE188" s="200">
        <v>49</v>
      </c>
      <c r="OF188" s="200">
        <v>2936</v>
      </c>
      <c r="OG188" s="201">
        <v>7755</v>
      </c>
    </row>
    <row r="189" spans="1:397" ht="12.75" customHeight="1">
      <c r="A189" s="209">
        <v>337900</v>
      </c>
      <c r="B189" s="23" t="s">
        <v>322</v>
      </c>
      <c r="Q189" s="200">
        <v>1</v>
      </c>
      <c r="X189" s="200">
        <v>25</v>
      </c>
      <c r="Y189" s="200">
        <v>17</v>
      </c>
      <c r="Z189" s="200">
        <v>2</v>
      </c>
      <c r="AA189" s="200">
        <v>13</v>
      </c>
      <c r="AO189" s="200">
        <v>45</v>
      </c>
      <c r="AP189" s="200">
        <v>120</v>
      </c>
      <c r="AX189" s="200">
        <v>12</v>
      </c>
      <c r="BC189" s="200">
        <v>29</v>
      </c>
      <c r="BE189" s="200">
        <v>82</v>
      </c>
      <c r="BF189" s="200">
        <v>81</v>
      </c>
      <c r="BM189" s="200">
        <v>2</v>
      </c>
      <c r="BN189" s="200">
        <v>2</v>
      </c>
      <c r="BO189" s="200">
        <v>2</v>
      </c>
      <c r="BP189" s="200">
        <v>2</v>
      </c>
      <c r="BQ189" s="200">
        <v>2</v>
      </c>
      <c r="BU189" s="200">
        <v>2</v>
      </c>
      <c r="BW189" s="200">
        <v>668</v>
      </c>
      <c r="BX189" s="200">
        <v>34</v>
      </c>
      <c r="BY189" s="200">
        <v>12</v>
      </c>
      <c r="BZ189" s="200">
        <v>42</v>
      </c>
      <c r="CA189" s="200">
        <v>1</v>
      </c>
      <c r="CC189" s="200">
        <v>2</v>
      </c>
      <c r="CF189" s="200">
        <v>23</v>
      </c>
      <c r="CT189" s="200">
        <v>0</v>
      </c>
      <c r="CX189" s="200">
        <v>1</v>
      </c>
      <c r="DE189" s="200">
        <v>2</v>
      </c>
      <c r="DG189" s="200">
        <v>0</v>
      </c>
      <c r="DM189" s="200">
        <v>2</v>
      </c>
      <c r="DN189" s="200">
        <v>0</v>
      </c>
      <c r="DP189" s="200">
        <v>0</v>
      </c>
      <c r="DR189" s="200">
        <v>5</v>
      </c>
      <c r="DS189" s="200">
        <v>37</v>
      </c>
      <c r="DT189" s="200">
        <v>15</v>
      </c>
      <c r="EO189" s="200">
        <v>8</v>
      </c>
      <c r="FC189" s="200">
        <v>1</v>
      </c>
      <c r="FE189" s="200">
        <v>1</v>
      </c>
      <c r="FF189" s="200">
        <v>1</v>
      </c>
      <c r="FG189" s="200">
        <v>1</v>
      </c>
      <c r="FI189" s="200">
        <v>17</v>
      </c>
      <c r="GB189" s="200">
        <v>311</v>
      </c>
      <c r="GK189" s="200">
        <v>0</v>
      </c>
      <c r="HQ189" s="200">
        <v>107</v>
      </c>
      <c r="HR189" s="200">
        <v>557</v>
      </c>
      <c r="HS189" s="200">
        <v>384</v>
      </c>
      <c r="HV189" s="200">
        <v>11</v>
      </c>
      <c r="IA189" s="200">
        <v>10</v>
      </c>
      <c r="IB189" s="200">
        <v>60</v>
      </c>
      <c r="IC189" s="200">
        <v>0</v>
      </c>
      <c r="II189" s="200">
        <v>8</v>
      </c>
      <c r="IL189" s="200">
        <v>9</v>
      </c>
      <c r="IQ189" s="200">
        <v>2</v>
      </c>
      <c r="JE189" s="200">
        <v>5</v>
      </c>
      <c r="JF189" s="200">
        <v>179</v>
      </c>
      <c r="JG189" s="200">
        <v>22</v>
      </c>
      <c r="JH189" s="200">
        <v>11</v>
      </c>
      <c r="JJ189" s="200">
        <v>964</v>
      </c>
      <c r="JL189" s="200">
        <v>6</v>
      </c>
      <c r="JO189" s="200">
        <v>300</v>
      </c>
      <c r="JP189" s="200">
        <v>698</v>
      </c>
      <c r="JQ189" s="200">
        <v>4</v>
      </c>
      <c r="JR189" s="200">
        <v>0</v>
      </c>
      <c r="JS189" s="200">
        <v>0</v>
      </c>
      <c r="JT189" s="200">
        <v>1</v>
      </c>
      <c r="JU189" s="200">
        <v>28</v>
      </c>
      <c r="JV189" s="200">
        <v>6</v>
      </c>
      <c r="JW189" s="200">
        <v>1</v>
      </c>
      <c r="JX189" s="200">
        <v>132</v>
      </c>
      <c r="JY189" s="200">
        <v>7</v>
      </c>
      <c r="JZ189" s="200">
        <v>0</v>
      </c>
      <c r="KA189" s="200">
        <v>99</v>
      </c>
      <c r="KC189" s="200">
        <v>20</v>
      </c>
      <c r="KH189" s="200">
        <v>1</v>
      </c>
      <c r="KM189" s="200">
        <v>24</v>
      </c>
      <c r="KN189" s="200">
        <v>9</v>
      </c>
      <c r="KO189" s="200">
        <v>2</v>
      </c>
      <c r="KP189" s="200">
        <v>36</v>
      </c>
      <c r="KS189" s="200">
        <v>47</v>
      </c>
      <c r="KT189" s="200">
        <v>21</v>
      </c>
      <c r="KU189" s="200">
        <v>77</v>
      </c>
      <c r="KV189" s="200">
        <v>2</v>
      </c>
      <c r="KW189" s="200">
        <v>27</v>
      </c>
      <c r="KX189" s="200">
        <v>9</v>
      </c>
      <c r="LA189" s="200">
        <v>35</v>
      </c>
      <c r="LB189" s="200">
        <v>17</v>
      </c>
      <c r="LC189" s="200">
        <v>2</v>
      </c>
      <c r="LD189" s="200">
        <v>10</v>
      </c>
      <c r="LE189" s="200">
        <v>15</v>
      </c>
      <c r="LF189" s="200">
        <v>18</v>
      </c>
      <c r="LH189" s="200">
        <v>10</v>
      </c>
      <c r="LI189" s="200">
        <v>4</v>
      </c>
      <c r="LJ189" s="200">
        <v>22</v>
      </c>
      <c r="LK189" s="200">
        <v>35</v>
      </c>
      <c r="LL189" s="200">
        <v>2</v>
      </c>
      <c r="LM189" s="200">
        <v>8</v>
      </c>
      <c r="LN189" s="200">
        <v>1</v>
      </c>
      <c r="LO189" s="200">
        <v>1</v>
      </c>
      <c r="LP189" s="200">
        <v>263</v>
      </c>
      <c r="LQ189" s="200">
        <v>34</v>
      </c>
      <c r="LT189" s="200">
        <v>141</v>
      </c>
      <c r="LU189" s="200">
        <v>2</v>
      </c>
      <c r="LW189" s="200">
        <v>3</v>
      </c>
      <c r="LX189" s="200">
        <v>8</v>
      </c>
      <c r="LY189" s="200">
        <v>2</v>
      </c>
      <c r="LZ189" s="200">
        <v>3</v>
      </c>
      <c r="MA189" s="200">
        <v>21</v>
      </c>
      <c r="MB189" s="200">
        <v>3</v>
      </c>
      <c r="MC189" s="200">
        <v>8</v>
      </c>
      <c r="MT189" s="200">
        <v>1</v>
      </c>
      <c r="MU189" s="200">
        <v>1</v>
      </c>
      <c r="MV189" s="200">
        <v>0</v>
      </c>
      <c r="MW189" s="200">
        <v>1</v>
      </c>
      <c r="NA189" s="200">
        <v>3</v>
      </c>
      <c r="NB189" s="200">
        <v>13</v>
      </c>
      <c r="NC189" s="200">
        <v>10</v>
      </c>
      <c r="ND189" s="200">
        <v>18</v>
      </c>
      <c r="NE189" s="200">
        <v>1</v>
      </c>
      <c r="NF189" s="200">
        <v>5</v>
      </c>
      <c r="NG189" s="200">
        <v>4</v>
      </c>
      <c r="NH189" s="200">
        <v>10</v>
      </c>
      <c r="NI189" s="200">
        <v>2</v>
      </c>
      <c r="NP189" s="200">
        <v>3</v>
      </c>
      <c r="NW189" s="200">
        <v>3</v>
      </c>
      <c r="NZ189" s="200">
        <v>3</v>
      </c>
      <c r="OB189" s="201">
        <v>6259</v>
      </c>
      <c r="OC189" s="200">
        <v>2287</v>
      </c>
      <c r="OD189" s="200">
        <v>73</v>
      </c>
      <c r="OE189" s="200">
        <v>1389</v>
      </c>
      <c r="OF189" s="200">
        <v>3749</v>
      </c>
      <c r="OG189" s="201">
        <v>10008</v>
      </c>
    </row>
    <row r="190" spans="1:397" ht="12.75" customHeight="1">
      <c r="A190" s="209">
        <v>339112</v>
      </c>
      <c r="B190" s="23" t="s">
        <v>323</v>
      </c>
      <c r="P190" s="200">
        <v>1</v>
      </c>
      <c r="X190" s="200">
        <v>125</v>
      </c>
      <c r="Y190" s="200">
        <v>49</v>
      </c>
      <c r="Z190" s="200">
        <v>14</v>
      </c>
      <c r="AA190" s="200">
        <v>52</v>
      </c>
      <c r="AR190" s="200">
        <v>3</v>
      </c>
      <c r="AX190" s="200">
        <v>37</v>
      </c>
      <c r="BC190" s="200">
        <v>192</v>
      </c>
      <c r="BJ190" s="200">
        <v>12</v>
      </c>
      <c r="BK190" s="200">
        <v>18</v>
      </c>
      <c r="BL190" s="200">
        <v>15</v>
      </c>
      <c r="BM190" s="200">
        <v>3</v>
      </c>
      <c r="BN190" s="200">
        <v>72</v>
      </c>
      <c r="BO190" s="200">
        <v>6</v>
      </c>
      <c r="BP190" s="200">
        <v>8</v>
      </c>
      <c r="BR190" s="200">
        <v>31</v>
      </c>
      <c r="BV190" s="200">
        <v>0</v>
      </c>
      <c r="BW190" s="200">
        <v>1</v>
      </c>
      <c r="BX190" s="200">
        <v>86</v>
      </c>
      <c r="BY190" s="200">
        <v>63</v>
      </c>
      <c r="BZ190" s="200">
        <v>49</v>
      </c>
      <c r="CA190" s="200">
        <v>16</v>
      </c>
      <c r="CC190" s="200">
        <v>10</v>
      </c>
      <c r="CF190" s="200">
        <v>33</v>
      </c>
      <c r="CN190" s="200">
        <v>4</v>
      </c>
      <c r="CT190" s="200">
        <v>9</v>
      </c>
      <c r="CX190" s="200">
        <v>16</v>
      </c>
      <c r="DE190" s="200">
        <v>1</v>
      </c>
      <c r="DG190" s="200">
        <v>1</v>
      </c>
      <c r="DM190" s="200">
        <v>6</v>
      </c>
      <c r="DN190" s="200">
        <v>0</v>
      </c>
      <c r="DO190" s="200">
        <v>0</v>
      </c>
      <c r="DP190" s="200">
        <v>0</v>
      </c>
      <c r="DR190" s="200">
        <v>19</v>
      </c>
      <c r="DS190" s="200">
        <v>57</v>
      </c>
      <c r="DT190" s="200">
        <v>53</v>
      </c>
      <c r="DU190" s="200">
        <v>54</v>
      </c>
      <c r="EE190" s="200">
        <v>0</v>
      </c>
      <c r="EL190" s="200">
        <v>0</v>
      </c>
      <c r="EM190" s="200">
        <v>92</v>
      </c>
      <c r="EO190" s="200">
        <v>6</v>
      </c>
      <c r="ES190" s="200">
        <v>53</v>
      </c>
      <c r="EU190" s="200">
        <v>1</v>
      </c>
      <c r="FC190" s="200">
        <v>0</v>
      </c>
      <c r="FE190" s="200">
        <v>1</v>
      </c>
      <c r="FF190" s="200">
        <v>1</v>
      </c>
      <c r="FI190" s="200">
        <v>48</v>
      </c>
      <c r="FX190" s="200">
        <v>74</v>
      </c>
      <c r="GC190" s="200">
        <v>1076</v>
      </c>
      <c r="GD190" s="200">
        <v>1521</v>
      </c>
      <c r="GK190" s="200">
        <v>0</v>
      </c>
      <c r="HR190" s="200">
        <v>102</v>
      </c>
      <c r="HS190" s="200">
        <v>157</v>
      </c>
      <c r="HV190" s="200">
        <v>0</v>
      </c>
      <c r="HZ190" s="200">
        <v>57</v>
      </c>
      <c r="IA190" s="200">
        <v>38</v>
      </c>
      <c r="IB190" s="200">
        <v>146</v>
      </c>
      <c r="IC190" s="200">
        <v>3</v>
      </c>
      <c r="IG190" s="200">
        <v>0</v>
      </c>
      <c r="II190" s="200">
        <v>17</v>
      </c>
      <c r="IL190" s="200">
        <v>66</v>
      </c>
      <c r="IQ190" s="200">
        <v>22</v>
      </c>
      <c r="IR190" s="200">
        <v>507</v>
      </c>
      <c r="IS190" s="200">
        <v>368</v>
      </c>
      <c r="JA190" s="200">
        <v>48</v>
      </c>
      <c r="JB190" s="200">
        <v>17</v>
      </c>
      <c r="JE190" s="200">
        <v>24</v>
      </c>
      <c r="JF190" s="200">
        <v>344</v>
      </c>
      <c r="JG190" s="200">
        <v>42</v>
      </c>
      <c r="JH190" s="200">
        <v>59</v>
      </c>
      <c r="JI190" s="200">
        <v>1</v>
      </c>
      <c r="JJ190" s="200">
        <v>1</v>
      </c>
      <c r="JL190" s="200">
        <v>715</v>
      </c>
      <c r="JO190" s="200">
        <v>0</v>
      </c>
      <c r="JP190" s="200">
        <v>1459</v>
      </c>
      <c r="JQ190" s="200">
        <v>10</v>
      </c>
      <c r="JR190" s="200">
        <v>5</v>
      </c>
      <c r="JS190" s="200">
        <v>10</v>
      </c>
      <c r="JT190" s="200">
        <v>79</v>
      </c>
      <c r="JU190" s="200">
        <v>53</v>
      </c>
      <c r="JV190" s="200">
        <v>20</v>
      </c>
      <c r="JW190" s="200">
        <v>3</v>
      </c>
      <c r="JX190" s="200">
        <v>142</v>
      </c>
      <c r="JY190" s="200">
        <v>11</v>
      </c>
      <c r="JZ190" s="200">
        <v>1</v>
      </c>
      <c r="KC190" s="200">
        <v>141</v>
      </c>
      <c r="KD190" s="200">
        <v>0</v>
      </c>
      <c r="KE190" s="200">
        <v>2</v>
      </c>
      <c r="KH190" s="200">
        <v>3</v>
      </c>
      <c r="KM190" s="200">
        <v>95</v>
      </c>
      <c r="KN190" s="200">
        <v>28</v>
      </c>
      <c r="KO190" s="200">
        <v>6</v>
      </c>
      <c r="KP190" s="200">
        <v>89</v>
      </c>
      <c r="KQ190" s="200">
        <v>0</v>
      </c>
      <c r="KS190" s="200">
        <v>154</v>
      </c>
      <c r="KT190" s="200">
        <v>36</v>
      </c>
      <c r="KU190" s="200">
        <v>247</v>
      </c>
      <c r="KV190" s="200">
        <v>7</v>
      </c>
      <c r="KW190" s="200">
        <v>18</v>
      </c>
      <c r="KX190" s="200">
        <v>5</v>
      </c>
      <c r="LA190" s="200">
        <v>87</v>
      </c>
      <c r="LB190" s="200">
        <v>18</v>
      </c>
      <c r="LC190" s="200">
        <v>2</v>
      </c>
      <c r="LD190" s="200">
        <v>9</v>
      </c>
      <c r="LE190" s="200">
        <v>262</v>
      </c>
      <c r="LF190" s="200">
        <v>354</v>
      </c>
      <c r="LG190" s="200">
        <v>0</v>
      </c>
      <c r="LH190" s="200">
        <v>32</v>
      </c>
      <c r="LI190" s="200">
        <v>12</v>
      </c>
      <c r="LJ190" s="200">
        <v>100</v>
      </c>
      <c r="LK190" s="200">
        <v>146</v>
      </c>
      <c r="LL190" s="200">
        <v>178</v>
      </c>
      <c r="LM190" s="200">
        <v>205</v>
      </c>
      <c r="LN190" s="200">
        <v>27</v>
      </c>
      <c r="LO190" s="200">
        <v>2</v>
      </c>
      <c r="LP190" s="200">
        <v>304</v>
      </c>
      <c r="LQ190" s="200">
        <v>131</v>
      </c>
      <c r="LT190" s="200">
        <v>1352</v>
      </c>
      <c r="LU190" s="200">
        <v>15</v>
      </c>
      <c r="LV190" s="200">
        <v>7</v>
      </c>
      <c r="LW190" s="200">
        <v>52</v>
      </c>
      <c r="LX190" s="200">
        <v>39</v>
      </c>
      <c r="LY190" s="200">
        <v>0</v>
      </c>
      <c r="LZ190" s="200">
        <v>17</v>
      </c>
      <c r="MA190" s="200">
        <v>88</v>
      </c>
      <c r="MB190" s="200">
        <v>17</v>
      </c>
      <c r="MC190" s="200">
        <v>42</v>
      </c>
      <c r="MT190" s="200">
        <v>0</v>
      </c>
      <c r="MU190" s="200">
        <v>2</v>
      </c>
      <c r="MV190" s="200">
        <v>1</v>
      </c>
      <c r="MW190" s="200">
        <v>5</v>
      </c>
      <c r="NA190" s="200">
        <v>5</v>
      </c>
      <c r="NB190" s="200">
        <v>22</v>
      </c>
      <c r="NC190" s="200">
        <v>22</v>
      </c>
      <c r="ND190" s="200">
        <v>38</v>
      </c>
      <c r="NE190" s="200">
        <v>3</v>
      </c>
      <c r="NF190" s="200">
        <v>21</v>
      </c>
      <c r="NG190" s="200">
        <v>24</v>
      </c>
      <c r="NH190" s="200">
        <v>42</v>
      </c>
      <c r="NI190" s="200">
        <v>7</v>
      </c>
      <c r="NP190" s="200">
        <v>10</v>
      </c>
      <c r="NW190" s="200">
        <v>15</v>
      </c>
      <c r="NZ190" s="200">
        <v>110</v>
      </c>
      <c r="OB190" s="201">
        <v>13171</v>
      </c>
      <c r="OC190" s="200">
        <v>10350</v>
      </c>
      <c r="OD190" s="200">
        <v>136</v>
      </c>
      <c r="OE190" s="200">
        <v>7227</v>
      </c>
      <c r="OF190" s="200">
        <v>17712</v>
      </c>
      <c r="OG190" s="201">
        <v>30883</v>
      </c>
    </row>
    <row r="191" spans="1:397" ht="12.75" customHeight="1">
      <c r="A191" s="209">
        <v>339113</v>
      </c>
      <c r="B191" s="23" t="s">
        <v>324</v>
      </c>
      <c r="P191" s="200">
        <v>0</v>
      </c>
      <c r="S191" s="200">
        <v>10</v>
      </c>
      <c r="X191" s="200">
        <v>105</v>
      </c>
      <c r="Y191" s="200">
        <v>56</v>
      </c>
      <c r="Z191" s="200">
        <v>11</v>
      </c>
      <c r="AA191" s="200">
        <v>48</v>
      </c>
      <c r="AN191" s="200">
        <v>125</v>
      </c>
      <c r="AR191" s="200">
        <v>32</v>
      </c>
      <c r="AW191" s="200">
        <v>189</v>
      </c>
      <c r="AX191" s="200">
        <v>33</v>
      </c>
      <c r="BC191" s="200">
        <v>128</v>
      </c>
      <c r="BD191" s="200">
        <v>0</v>
      </c>
      <c r="BE191" s="200">
        <v>3</v>
      </c>
      <c r="BF191" s="200">
        <v>3</v>
      </c>
      <c r="BJ191" s="200">
        <v>104</v>
      </c>
      <c r="BK191" s="200">
        <v>159</v>
      </c>
      <c r="BL191" s="200">
        <v>22</v>
      </c>
      <c r="BM191" s="200">
        <v>35</v>
      </c>
      <c r="BN191" s="200">
        <v>214</v>
      </c>
      <c r="BO191" s="200">
        <v>10</v>
      </c>
      <c r="BP191" s="200">
        <v>15</v>
      </c>
      <c r="BR191" s="200">
        <v>84</v>
      </c>
      <c r="BU191" s="200">
        <v>11</v>
      </c>
      <c r="BV191" s="200">
        <v>0</v>
      </c>
      <c r="BW191" s="200">
        <v>3</v>
      </c>
      <c r="BX191" s="200">
        <v>115</v>
      </c>
      <c r="BY191" s="200">
        <v>139</v>
      </c>
      <c r="BZ191" s="200">
        <v>74</v>
      </c>
      <c r="CA191" s="200">
        <v>31</v>
      </c>
      <c r="CC191" s="200">
        <v>18</v>
      </c>
      <c r="CF191" s="200">
        <v>32</v>
      </c>
      <c r="CK191" s="200">
        <v>9</v>
      </c>
      <c r="CN191" s="200">
        <v>1</v>
      </c>
      <c r="CP191" s="200">
        <v>339</v>
      </c>
      <c r="CT191" s="200">
        <v>10</v>
      </c>
      <c r="CX191" s="200">
        <v>21</v>
      </c>
      <c r="DE191" s="200">
        <v>2</v>
      </c>
      <c r="DG191" s="200">
        <v>1</v>
      </c>
      <c r="DM191" s="200">
        <v>7</v>
      </c>
      <c r="DR191" s="200">
        <v>66</v>
      </c>
      <c r="DS191" s="200">
        <v>55</v>
      </c>
      <c r="DT191" s="200">
        <v>80</v>
      </c>
      <c r="DU191" s="200">
        <v>242</v>
      </c>
      <c r="EA191" s="200">
        <v>171</v>
      </c>
      <c r="EE191" s="200">
        <v>1</v>
      </c>
      <c r="EF191" s="200">
        <v>4</v>
      </c>
      <c r="EL191" s="200">
        <v>1</v>
      </c>
      <c r="EM191" s="200">
        <v>254</v>
      </c>
      <c r="EN191" s="200">
        <v>5</v>
      </c>
      <c r="EO191" s="200">
        <v>22</v>
      </c>
      <c r="ER191" s="200">
        <v>11</v>
      </c>
      <c r="ES191" s="200">
        <v>58</v>
      </c>
      <c r="EU191" s="200">
        <v>2</v>
      </c>
      <c r="FC191" s="200">
        <v>0</v>
      </c>
      <c r="FD191" s="200">
        <v>1</v>
      </c>
      <c r="FE191" s="200">
        <v>1</v>
      </c>
      <c r="FF191" s="200">
        <v>2</v>
      </c>
      <c r="FI191" s="200">
        <v>53</v>
      </c>
      <c r="FX191" s="200">
        <v>118</v>
      </c>
      <c r="FY191" s="200">
        <v>0</v>
      </c>
      <c r="GC191" s="200">
        <v>664</v>
      </c>
      <c r="GD191" s="200">
        <v>808</v>
      </c>
      <c r="GE191" s="200">
        <v>2</v>
      </c>
      <c r="GF191" s="200">
        <v>2</v>
      </c>
      <c r="GG191" s="200">
        <v>10</v>
      </c>
      <c r="GK191" s="200">
        <v>1</v>
      </c>
      <c r="GM191" s="200">
        <v>2</v>
      </c>
      <c r="HR191" s="200">
        <v>230</v>
      </c>
      <c r="HS191" s="200">
        <v>429</v>
      </c>
      <c r="HV191" s="200">
        <v>0</v>
      </c>
      <c r="HZ191" s="200">
        <v>115</v>
      </c>
      <c r="IA191" s="200">
        <v>50</v>
      </c>
      <c r="IB191" s="200">
        <v>193</v>
      </c>
      <c r="IC191" s="200">
        <v>3</v>
      </c>
      <c r="IG191" s="200">
        <v>0</v>
      </c>
      <c r="II191" s="200">
        <v>25</v>
      </c>
      <c r="IL191" s="200">
        <v>105</v>
      </c>
      <c r="IN191" s="200">
        <v>3</v>
      </c>
      <c r="IP191" s="200">
        <v>16</v>
      </c>
      <c r="IQ191" s="200">
        <v>23</v>
      </c>
      <c r="IR191" s="200">
        <v>157</v>
      </c>
      <c r="IS191" s="200">
        <v>434</v>
      </c>
      <c r="JA191" s="200">
        <v>184</v>
      </c>
      <c r="JB191" s="200">
        <v>21</v>
      </c>
      <c r="JE191" s="200">
        <v>45</v>
      </c>
      <c r="JF191" s="200">
        <v>290</v>
      </c>
      <c r="JG191" s="200">
        <v>37</v>
      </c>
      <c r="JH191" s="200">
        <v>38</v>
      </c>
      <c r="JI191" s="200">
        <v>2</v>
      </c>
      <c r="JJ191" s="200">
        <v>17</v>
      </c>
      <c r="JL191" s="200">
        <v>253</v>
      </c>
      <c r="JO191" s="200">
        <v>58</v>
      </c>
      <c r="JP191" s="200">
        <v>1981</v>
      </c>
      <c r="JQ191" s="200">
        <v>11</v>
      </c>
      <c r="JR191" s="200">
        <v>3</v>
      </c>
      <c r="JS191" s="200">
        <v>6</v>
      </c>
      <c r="JT191" s="200">
        <v>49</v>
      </c>
      <c r="JU191" s="200">
        <v>116</v>
      </c>
      <c r="JV191" s="200">
        <v>22</v>
      </c>
      <c r="JW191" s="200">
        <v>6</v>
      </c>
      <c r="JX191" s="200">
        <v>207</v>
      </c>
      <c r="JY191" s="200">
        <v>53</v>
      </c>
      <c r="JZ191" s="200">
        <v>1</v>
      </c>
      <c r="KA191" s="200">
        <v>5</v>
      </c>
      <c r="KC191" s="200">
        <v>156</v>
      </c>
      <c r="KD191" s="200">
        <v>0</v>
      </c>
      <c r="KE191" s="200">
        <v>3</v>
      </c>
      <c r="KH191" s="200">
        <v>5</v>
      </c>
      <c r="KM191" s="200">
        <v>101</v>
      </c>
      <c r="KN191" s="200">
        <v>49</v>
      </c>
      <c r="KO191" s="200">
        <v>7</v>
      </c>
      <c r="KP191" s="200">
        <v>145</v>
      </c>
      <c r="KQ191" s="200">
        <v>0</v>
      </c>
      <c r="KS191" s="200">
        <v>208</v>
      </c>
      <c r="KT191" s="200">
        <v>42</v>
      </c>
      <c r="KU191" s="200">
        <v>324</v>
      </c>
      <c r="KV191" s="200">
        <v>7</v>
      </c>
      <c r="KW191" s="200">
        <v>22</v>
      </c>
      <c r="KX191" s="200">
        <v>6</v>
      </c>
      <c r="LA191" s="200">
        <v>81</v>
      </c>
      <c r="LB191" s="200">
        <v>14</v>
      </c>
      <c r="LC191" s="200">
        <v>1</v>
      </c>
      <c r="LD191" s="200">
        <v>7</v>
      </c>
      <c r="LE191" s="200">
        <v>372</v>
      </c>
      <c r="LF191" s="200">
        <v>341</v>
      </c>
      <c r="LG191" s="200">
        <v>3</v>
      </c>
      <c r="LH191" s="200">
        <v>54</v>
      </c>
      <c r="LI191" s="200">
        <v>19</v>
      </c>
      <c r="LJ191" s="200">
        <v>126</v>
      </c>
      <c r="LK191" s="200">
        <v>136</v>
      </c>
      <c r="LL191" s="200">
        <v>10</v>
      </c>
      <c r="LM191" s="200">
        <v>252</v>
      </c>
      <c r="LN191" s="200">
        <v>39</v>
      </c>
      <c r="LO191" s="200">
        <v>4</v>
      </c>
      <c r="LP191" s="200">
        <v>426</v>
      </c>
      <c r="LQ191" s="200">
        <v>175</v>
      </c>
      <c r="LT191" s="200">
        <v>1497</v>
      </c>
      <c r="LU191" s="200">
        <v>23</v>
      </c>
      <c r="LW191" s="200">
        <v>46</v>
      </c>
      <c r="LX191" s="200">
        <v>61</v>
      </c>
      <c r="LY191" s="200">
        <v>3</v>
      </c>
      <c r="LZ191" s="200">
        <v>20</v>
      </c>
      <c r="MA191" s="200">
        <v>83</v>
      </c>
      <c r="MB191" s="200">
        <v>12</v>
      </c>
      <c r="MC191" s="200">
        <v>40</v>
      </c>
      <c r="MT191" s="200">
        <v>3</v>
      </c>
      <c r="MU191" s="200">
        <v>10</v>
      </c>
      <c r="MV191" s="200">
        <v>1</v>
      </c>
      <c r="MW191" s="200">
        <v>5</v>
      </c>
      <c r="NA191" s="200">
        <v>21</v>
      </c>
      <c r="NB191" s="200">
        <v>104</v>
      </c>
      <c r="NC191" s="200">
        <v>73</v>
      </c>
      <c r="ND191" s="200">
        <v>125</v>
      </c>
      <c r="NE191" s="200">
        <v>9</v>
      </c>
      <c r="NF191" s="200">
        <v>18</v>
      </c>
      <c r="NG191" s="200">
        <v>24</v>
      </c>
      <c r="NH191" s="200">
        <v>35</v>
      </c>
      <c r="NI191" s="200">
        <v>9</v>
      </c>
      <c r="NL191" s="200">
        <v>2</v>
      </c>
      <c r="NP191" s="200">
        <v>14</v>
      </c>
      <c r="NW191" s="200">
        <v>12</v>
      </c>
      <c r="NZ191" s="200">
        <v>120</v>
      </c>
      <c r="OB191" s="201">
        <v>15524</v>
      </c>
      <c r="OC191" s="200">
        <v>8775</v>
      </c>
      <c r="OD191" s="200">
        <v>150</v>
      </c>
      <c r="OE191" s="200">
        <v>9298</v>
      </c>
      <c r="OF191" s="200">
        <v>18223</v>
      </c>
      <c r="OG191" s="201">
        <v>33747</v>
      </c>
    </row>
    <row r="192" spans="1:397" ht="12.75" customHeight="1">
      <c r="A192" s="209">
        <v>339114</v>
      </c>
      <c r="B192" s="23" t="s">
        <v>325</v>
      </c>
      <c r="R192" s="200">
        <v>3</v>
      </c>
      <c r="X192" s="200">
        <v>10</v>
      </c>
      <c r="Y192" s="200">
        <v>5</v>
      </c>
      <c r="Z192" s="200">
        <v>2</v>
      </c>
      <c r="AA192" s="200">
        <v>5</v>
      </c>
      <c r="AW192" s="200">
        <v>19</v>
      </c>
      <c r="BC192" s="200">
        <v>40</v>
      </c>
      <c r="BH192" s="200">
        <v>794</v>
      </c>
      <c r="BL192" s="200">
        <v>17</v>
      </c>
      <c r="BM192" s="200">
        <v>1</v>
      </c>
      <c r="BN192" s="200">
        <v>5</v>
      </c>
      <c r="BO192" s="200">
        <v>5</v>
      </c>
      <c r="BP192" s="200">
        <v>5</v>
      </c>
      <c r="BQ192" s="200">
        <v>8</v>
      </c>
      <c r="BU192" s="200">
        <v>7</v>
      </c>
      <c r="BW192" s="200">
        <v>1</v>
      </c>
      <c r="BX192" s="200">
        <v>32</v>
      </c>
      <c r="BY192" s="200">
        <v>29</v>
      </c>
      <c r="BZ192" s="200">
        <v>23</v>
      </c>
      <c r="CA192" s="200">
        <v>8</v>
      </c>
      <c r="CC192" s="200">
        <v>6</v>
      </c>
      <c r="CF192" s="200">
        <v>7</v>
      </c>
      <c r="CX192" s="200">
        <v>1</v>
      </c>
      <c r="DE192" s="200">
        <v>1</v>
      </c>
      <c r="DG192" s="200">
        <v>0</v>
      </c>
      <c r="DM192" s="200">
        <v>1</v>
      </c>
      <c r="DN192" s="200">
        <v>0</v>
      </c>
      <c r="DP192" s="200">
        <v>0</v>
      </c>
      <c r="DR192" s="200">
        <v>1</v>
      </c>
      <c r="DS192" s="200">
        <v>6</v>
      </c>
      <c r="DT192" s="200">
        <v>4</v>
      </c>
      <c r="EO192" s="200">
        <v>1</v>
      </c>
      <c r="GD192" s="200">
        <v>25</v>
      </c>
      <c r="GE192" s="200">
        <v>18</v>
      </c>
      <c r="GG192" s="200">
        <v>6</v>
      </c>
      <c r="IA192" s="200">
        <v>6</v>
      </c>
      <c r="IB192" s="200">
        <v>49</v>
      </c>
      <c r="IC192" s="200">
        <v>0</v>
      </c>
      <c r="II192" s="200">
        <v>2</v>
      </c>
      <c r="IL192" s="200">
        <v>11</v>
      </c>
      <c r="IM192" s="200">
        <v>3</v>
      </c>
      <c r="IN192" s="200">
        <v>4</v>
      </c>
      <c r="IO192" s="200">
        <v>5</v>
      </c>
      <c r="IP192" s="200">
        <v>13</v>
      </c>
      <c r="IQ192" s="200">
        <v>104</v>
      </c>
      <c r="IS192" s="200">
        <v>5</v>
      </c>
      <c r="JA192" s="200">
        <v>5</v>
      </c>
      <c r="JE192" s="200">
        <v>8</v>
      </c>
      <c r="JF192" s="200">
        <v>8</v>
      </c>
      <c r="JH192" s="200">
        <v>7</v>
      </c>
      <c r="JL192" s="200">
        <v>62</v>
      </c>
      <c r="JP192" s="200">
        <v>145</v>
      </c>
      <c r="JQ192" s="200">
        <v>0</v>
      </c>
      <c r="JR192" s="200">
        <v>1</v>
      </c>
      <c r="JS192" s="200">
        <v>1</v>
      </c>
      <c r="JT192" s="200">
        <v>11</v>
      </c>
      <c r="JU192" s="200">
        <v>11</v>
      </c>
      <c r="JV192" s="200">
        <v>6</v>
      </c>
      <c r="JW192" s="200">
        <v>1</v>
      </c>
      <c r="JX192" s="200">
        <v>33</v>
      </c>
      <c r="JY192" s="200">
        <v>2</v>
      </c>
      <c r="JZ192" s="200">
        <v>0</v>
      </c>
      <c r="KC192" s="200">
        <v>17</v>
      </c>
      <c r="KH192" s="200">
        <v>1</v>
      </c>
      <c r="KM192" s="200">
        <v>17</v>
      </c>
      <c r="KN192" s="200">
        <v>5</v>
      </c>
      <c r="KO192" s="200">
        <v>1</v>
      </c>
      <c r="KP192" s="200">
        <v>17</v>
      </c>
      <c r="KS192" s="200">
        <v>31</v>
      </c>
      <c r="KT192" s="200">
        <v>12</v>
      </c>
      <c r="KU192" s="200">
        <v>51</v>
      </c>
      <c r="KV192" s="200">
        <v>1</v>
      </c>
      <c r="KW192" s="200">
        <v>13</v>
      </c>
      <c r="KX192" s="200">
        <v>4</v>
      </c>
      <c r="LA192" s="200">
        <v>13</v>
      </c>
      <c r="LB192" s="200">
        <v>3</v>
      </c>
      <c r="LC192" s="200">
        <v>0</v>
      </c>
      <c r="LD192" s="200">
        <v>2</v>
      </c>
      <c r="LE192" s="200">
        <v>51</v>
      </c>
      <c r="LF192" s="200">
        <v>52</v>
      </c>
      <c r="LH192" s="200">
        <v>7</v>
      </c>
      <c r="LI192" s="200">
        <v>2</v>
      </c>
      <c r="LJ192" s="200">
        <v>26</v>
      </c>
      <c r="LK192" s="200">
        <v>73</v>
      </c>
      <c r="LL192" s="200">
        <v>3</v>
      </c>
      <c r="LM192" s="200">
        <v>38</v>
      </c>
      <c r="LN192" s="200">
        <v>6</v>
      </c>
      <c r="LO192" s="200">
        <v>0</v>
      </c>
      <c r="LP192" s="200">
        <v>86</v>
      </c>
      <c r="LQ192" s="200">
        <v>24</v>
      </c>
      <c r="LT192" s="200">
        <v>169</v>
      </c>
      <c r="LU192" s="200">
        <v>3</v>
      </c>
      <c r="LV192" s="200">
        <v>0</v>
      </c>
      <c r="LW192" s="200">
        <v>7</v>
      </c>
      <c r="LX192" s="200">
        <v>6</v>
      </c>
      <c r="LZ192" s="200">
        <v>2</v>
      </c>
      <c r="MA192" s="200">
        <v>9</v>
      </c>
      <c r="MB192" s="200">
        <v>2</v>
      </c>
      <c r="MC192" s="200">
        <v>5</v>
      </c>
      <c r="MT192" s="200">
        <v>0</v>
      </c>
      <c r="MU192" s="200">
        <v>0</v>
      </c>
      <c r="MV192" s="200">
        <v>0</v>
      </c>
      <c r="MW192" s="200">
        <v>1</v>
      </c>
      <c r="NA192" s="200">
        <v>1</v>
      </c>
      <c r="NB192" s="200">
        <v>5</v>
      </c>
      <c r="NC192" s="200">
        <v>5</v>
      </c>
      <c r="ND192" s="200">
        <v>8</v>
      </c>
      <c r="NE192" s="200">
        <v>0</v>
      </c>
      <c r="NF192" s="200">
        <v>2</v>
      </c>
      <c r="NG192" s="200">
        <v>3</v>
      </c>
      <c r="NH192" s="200">
        <v>3</v>
      </c>
      <c r="NI192" s="200">
        <v>1</v>
      </c>
      <c r="NL192" s="200">
        <v>20</v>
      </c>
      <c r="NP192" s="200">
        <v>2</v>
      </c>
      <c r="NW192" s="200">
        <v>1</v>
      </c>
      <c r="NZ192" s="200">
        <v>16</v>
      </c>
      <c r="OB192" s="201">
        <v>2428</v>
      </c>
      <c r="OC192" s="200">
        <v>1214</v>
      </c>
      <c r="OD192" s="200">
        <v>33</v>
      </c>
      <c r="OE192" s="200">
        <v>849</v>
      </c>
      <c r="OF192" s="200">
        <v>2097</v>
      </c>
      <c r="OG192" s="201">
        <v>4525</v>
      </c>
    </row>
    <row r="193" spans="1:397" ht="12.75" customHeight="1">
      <c r="A193" s="209">
        <v>339115</v>
      </c>
      <c r="B193" s="23" t="s">
        <v>326</v>
      </c>
      <c r="X193" s="200">
        <v>31</v>
      </c>
      <c r="Y193" s="200">
        <v>9</v>
      </c>
      <c r="Z193" s="200">
        <v>3</v>
      </c>
      <c r="AA193" s="200">
        <v>10</v>
      </c>
      <c r="AO193" s="200">
        <v>0</v>
      </c>
      <c r="AP193" s="200">
        <v>0</v>
      </c>
      <c r="AR193" s="200">
        <v>8</v>
      </c>
      <c r="AX193" s="200">
        <v>7</v>
      </c>
      <c r="BP193" s="200">
        <v>2</v>
      </c>
      <c r="BX193" s="200">
        <v>30</v>
      </c>
      <c r="BY193" s="200">
        <v>4</v>
      </c>
      <c r="BZ193" s="200">
        <v>15</v>
      </c>
      <c r="CF193" s="200">
        <v>1</v>
      </c>
      <c r="CK193" s="200">
        <v>0</v>
      </c>
      <c r="CN193" s="200">
        <v>0</v>
      </c>
      <c r="CP193" s="200">
        <v>124</v>
      </c>
      <c r="CX193" s="200">
        <v>4</v>
      </c>
      <c r="DE193" s="200">
        <v>0</v>
      </c>
      <c r="DG193" s="200">
        <v>0</v>
      </c>
      <c r="DR193" s="200">
        <v>1</v>
      </c>
      <c r="DS193" s="200">
        <v>12</v>
      </c>
      <c r="DT193" s="200">
        <v>5</v>
      </c>
      <c r="EE193" s="200">
        <v>0</v>
      </c>
      <c r="EO193" s="200">
        <v>1</v>
      </c>
      <c r="ES193" s="200">
        <v>2</v>
      </c>
      <c r="FC193" s="200">
        <v>0</v>
      </c>
      <c r="FE193" s="200">
        <v>1</v>
      </c>
      <c r="FF193" s="200">
        <v>1</v>
      </c>
      <c r="FI193" s="200">
        <v>5</v>
      </c>
      <c r="GC193" s="200">
        <v>119</v>
      </c>
      <c r="GD193" s="200">
        <v>71</v>
      </c>
      <c r="GF193" s="200">
        <v>7</v>
      </c>
      <c r="GG193" s="200">
        <v>16</v>
      </c>
      <c r="GM193" s="200">
        <v>1</v>
      </c>
      <c r="HR193" s="200">
        <v>34</v>
      </c>
      <c r="HZ193" s="200">
        <v>3</v>
      </c>
      <c r="IA193" s="200">
        <v>3</v>
      </c>
      <c r="IB193" s="200">
        <v>42</v>
      </c>
      <c r="IC193" s="200">
        <v>1</v>
      </c>
      <c r="IG193" s="200">
        <v>0</v>
      </c>
      <c r="II193" s="200">
        <v>4</v>
      </c>
      <c r="IL193" s="200">
        <v>6</v>
      </c>
      <c r="IN193" s="200">
        <v>1</v>
      </c>
      <c r="IP193" s="200">
        <v>1</v>
      </c>
      <c r="IQ193" s="200">
        <v>1</v>
      </c>
      <c r="IR193" s="200">
        <v>100</v>
      </c>
      <c r="IS193" s="200">
        <v>21</v>
      </c>
      <c r="JA193" s="200">
        <v>3</v>
      </c>
      <c r="JB193" s="200">
        <v>1</v>
      </c>
      <c r="JE193" s="200">
        <v>3</v>
      </c>
      <c r="JF193" s="200">
        <v>88</v>
      </c>
      <c r="JG193" s="200">
        <v>6</v>
      </c>
      <c r="JH193" s="200">
        <v>3</v>
      </c>
      <c r="JJ193" s="200">
        <v>2</v>
      </c>
      <c r="JL193" s="200">
        <v>348</v>
      </c>
      <c r="JP193" s="200">
        <v>166</v>
      </c>
      <c r="JQ193" s="200">
        <v>3</v>
      </c>
      <c r="JR193" s="200">
        <v>11</v>
      </c>
      <c r="JS193" s="200">
        <v>21</v>
      </c>
      <c r="JT193" s="200">
        <v>175</v>
      </c>
      <c r="JU193" s="200">
        <v>3</v>
      </c>
      <c r="JV193" s="200">
        <v>3</v>
      </c>
      <c r="JW193" s="200">
        <v>0</v>
      </c>
      <c r="JX193" s="200">
        <v>26</v>
      </c>
      <c r="JY193" s="200">
        <v>0</v>
      </c>
      <c r="JZ193" s="200">
        <v>0</v>
      </c>
      <c r="KC193" s="200">
        <v>24</v>
      </c>
      <c r="KD193" s="200">
        <v>0</v>
      </c>
      <c r="KE193" s="200">
        <v>0</v>
      </c>
      <c r="KH193" s="200">
        <v>3</v>
      </c>
      <c r="KM193" s="200">
        <v>11</v>
      </c>
      <c r="KN193" s="200">
        <v>3</v>
      </c>
      <c r="KO193" s="200">
        <v>1</v>
      </c>
      <c r="KP193" s="200">
        <v>25</v>
      </c>
      <c r="KS193" s="200">
        <v>12</v>
      </c>
      <c r="KT193" s="200">
        <v>35</v>
      </c>
      <c r="KU193" s="200">
        <v>30</v>
      </c>
      <c r="KV193" s="200">
        <v>0</v>
      </c>
      <c r="KW193" s="200">
        <v>33</v>
      </c>
      <c r="KX193" s="200">
        <v>12</v>
      </c>
      <c r="LA193" s="200">
        <v>24</v>
      </c>
      <c r="LB193" s="200">
        <v>3</v>
      </c>
      <c r="LC193" s="200">
        <v>0</v>
      </c>
      <c r="LD193" s="200">
        <v>3</v>
      </c>
      <c r="LE193" s="200">
        <v>25</v>
      </c>
      <c r="LF193" s="200">
        <v>54</v>
      </c>
      <c r="LH193" s="200">
        <v>26</v>
      </c>
      <c r="LI193" s="200">
        <v>6</v>
      </c>
      <c r="LJ193" s="200">
        <v>20</v>
      </c>
      <c r="LK193" s="200">
        <v>19</v>
      </c>
      <c r="LM193" s="200">
        <v>47</v>
      </c>
      <c r="LN193" s="200">
        <v>5</v>
      </c>
      <c r="LO193" s="200">
        <v>0</v>
      </c>
      <c r="LP193" s="200">
        <v>365</v>
      </c>
      <c r="LQ193" s="200">
        <v>14</v>
      </c>
      <c r="LT193" s="200">
        <v>251</v>
      </c>
      <c r="LU193" s="200">
        <v>3</v>
      </c>
      <c r="LW193" s="200">
        <v>17</v>
      </c>
      <c r="LX193" s="200">
        <v>3</v>
      </c>
      <c r="LZ193" s="200">
        <v>1</v>
      </c>
      <c r="MA193" s="200">
        <v>13</v>
      </c>
      <c r="MB193" s="200">
        <v>1</v>
      </c>
      <c r="MC193" s="200">
        <v>9</v>
      </c>
      <c r="MU193" s="200">
        <v>0</v>
      </c>
      <c r="MV193" s="200">
        <v>0</v>
      </c>
      <c r="MW193" s="200">
        <v>0</v>
      </c>
      <c r="NB193" s="200">
        <v>1</v>
      </c>
      <c r="NC193" s="200">
        <v>1</v>
      </c>
      <c r="ND193" s="200">
        <v>2</v>
      </c>
      <c r="NE193" s="200">
        <v>0</v>
      </c>
      <c r="NF193" s="200">
        <v>4</v>
      </c>
      <c r="NG193" s="200">
        <v>4</v>
      </c>
      <c r="NH193" s="200">
        <v>7</v>
      </c>
      <c r="NI193" s="200">
        <v>1</v>
      </c>
      <c r="NP193" s="200">
        <v>0</v>
      </c>
      <c r="NW193" s="200">
        <v>4</v>
      </c>
      <c r="NZ193" s="200">
        <v>21</v>
      </c>
      <c r="OB193" s="201">
        <v>2711</v>
      </c>
      <c r="OC193" s="200">
        <v>2308</v>
      </c>
      <c r="OD193" s="200">
        <v>10</v>
      </c>
      <c r="OE193" s="200">
        <v>834</v>
      </c>
      <c r="OF193" s="200">
        <v>3151</v>
      </c>
      <c r="OG193" s="201">
        <v>5862</v>
      </c>
    </row>
    <row r="194" spans="1:397" ht="12.75" customHeight="1">
      <c r="A194" s="209">
        <v>339116</v>
      </c>
      <c r="B194" s="23" t="s">
        <v>327</v>
      </c>
      <c r="X194" s="200">
        <v>16</v>
      </c>
      <c r="Y194" s="200">
        <v>6</v>
      </c>
      <c r="Z194" s="200">
        <v>2</v>
      </c>
      <c r="AA194" s="200">
        <v>9</v>
      </c>
      <c r="BC194" s="200">
        <v>20</v>
      </c>
      <c r="BH194" s="200">
        <v>268</v>
      </c>
      <c r="BL194" s="200">
        <v>1</v>
      </c>
      <c r="BM194" s="200">
        <v>1</v>
      </c>
      <c r="BN194" s="200">
        <v>2</v>
      </c>
      <c r="BO194" s="200">
        <v>3</v>
      </c>
      <c r="BP194" s="200">
        <v>3</v>
      </c>
      <c r="BQ194" s="200">
        <v>1</v>
      </c>
      <c r="BU194" s="200">
        <v>2</v>
      </c>
      <c r="BW194" s="200">
        <v>0</v>
      </c>
      <c r="BX194" s="200">
        <v>11</v>
      </c>
      <c r="BY194" s="200">
        <v>6</v>
      </c>
      <c r="BZ194" s="200">
        <v>9</v>
      </c>
      <c r="CC194" s="200">
        <v>3</v>
      </c>
      <c r="CF194" s="200">
        <v>3</v>
      </c>
      <c r="DG194" s="200">
        <v>0</v>
      </c>
      <c r="DM194" s="200">
        <v>1</v>
      </c>
      <c r="DN194" s="200">
        <v>0</v>
      </c>
      <c r="DP194" s="200">
        <v>0</v>
      </c>
      <c r="DS194" s="200">
        <v>4</v>
      </c>
      <c r="GC194" s="200">
        <v>1</v>
      </c>
      <c r="GE194" s="200">
        <v>439</v>
      </c>
      <c r="GG194" s="200">
        <v>1</v>
      </c>
      <c r="GK194" s="200">
        <v>0</v>
      </c>
      <c r="IA194" s="200">
        <v>0</v>
      </c>
      <c r="IB194" s="200">
        <v>6</v>
      </c>
      <c r="II194" s="200">
        <v>2</v>
      </c>
      <c r="IM194" s="200">
        <v>1</v>
      </c>
      <c r="IN194" s="200">
        <v>1</v>
      </c>
      <c r="IO194" s="200">
        <v>1</v>
      </c>
      <c r="IP194" s="200">
        <v>6</v>
      </c>
      <c r="IQ194" s="200">
        <v>13</v>
      </c>
      <c r="IS194" s="200">
        <v>1</v>
      </c>
      <c r="IX194" s="200">
        <v>0</v>
      </c>
      <c r="JA194" s="200">
        <v>1</v>
      </c>
      <c r="JE194" s="200">
        <v>2</v>
      </c>
      <c r="JH194" s="200">
        <v>1</v>
      </c>
      <c r="JI194" s="200">
        <v>0</v>
      </c>
      <c r="JJ194" s="200">
        <v>1</v>
      </c>
      <c r="JL194" s="200">
        <v>14</v>
      </c>
      <c r="JP194" s="200">
        <v>196</v>
      </c>
      <c r="JU194" s="200">
        <v>9</v>
      </c>
      <c r="JV194" s="200">
        <v>2</v>
      </c>
      <c r="JW194" s="200">
        <v>0</v>
      </c>
      <c r="JX194" s="200">
        <v>20</v>
      </c>
      <c r="JY194" s="200">
        <v>2</v>
      </c>
      <c r="JZ194" s="200">
        <v>0</v>
      </c>
      <c r="KC194" s="200">
        <v>42</v>
      </c>
      <c r="KE194" s="200">
        <v>0</v>
      </c>
      <c r="KH194" s="200">
        <v>1</v>
      </c>
      <c r="KM194" s="200">
        <v>22</v>
      </c>
      <c r="KN194" s="200">
        <v>6</v>
      </c>
      <c r="KO194" s="200">
        <v>1</v>
      </c>
      <c r="KP194" s="200">
        <v>27</v>
      </c>
      <c r="KS194" s="200">
        <v>31</v>
      </c>
      <c r="KT194" s="200">
        <v>12</v>
      </c>
      <c r="KU194" s="200">
        <v>44</v>
      </c>
      <c r="KV194" s="200">
        <v>1</v>
      </c>
      <c r="KW194" s="200">
        <v>16</v>
      </c>
      <c r="KX194" s="200">
        <v>5</v>
      </c>
      <c r="LA194" s="200">
        <v>38</v>
      </c>
      <c r="LB194" s="200">
        <v>7</v>
      </c>
      <c r="LC194" s="200">
        <v>1</v>
      </c>
      <c r="LD194" s="200">
        <v>4</v>
      </c>
      <c r="LE194" s="200">
        <v>44</v>
      </c>
      <c r="LF194" s="200">
        <v>67</v>
      </c>
      <c r="LH194" s="200">
        <v>8</v>
      </c>
      <c r="LI194" s="200">
        <v>3</v>
      </c>
      <c r="LJ194" s="200">
        <v>26</v>
      </c>
      <c r="LK194" s="200">
        <v>41</v>
      </c>
      <c r="LL194" s="200">
        <v>16</v>
      </c>
      <c r="LM194" s="200">
        <v>44</v>
      </c>
      <c r="LN194" s="200">
        <v>1</v>
      </c>
      <c r="LO194" s="200">
        <v>0</v>
      </c>
      <c r="LP194" s="200">
        <v>103</v>
      </c>
      <c r="LQ194" s="200">
        <v>29</v>
      </c>
      <c r="LT194" s="200">
        <v>409</v>
      </c>
      <c r="LU194" s="200">
        <v>1</v>
      </c>
      <c r="LV194" s="200">
        <v>8</v>
      </c>
      <c r="LW194" s="200">
        <v>25</v>
      </c>
      <c r="LX194" s="200">
        <v>22</v>
      </c>
      <c r="LZ194" s="200">
        <v>12</v>
      </c>
      <c r="MA194" s="200">
        <v>13</v>
      </c>
      <c r="MB194" s="200">
        <v>13</v>
      </c>
      <c r="MC194" s="200">
        <v>5</v>
      </c>
      <c r="MT194" s="200">
        <v>0</v>
      </c>
      <c r="MU194" s="200">
        <v>0</v>
      </c>
      <c r="MV194" s="200">
        <v>0</v>
      </c>
      <c r="MW194" s="200">
        <v>1</v>
      </c>
      <c r="NA194" s="200">
        <v>1</v>
      </c>
      <c r="NB194" s="200">
        <v>4</v>
      </c>
      <c r="NC194" s="200">
        <v>4</v>
      </c>
      <c r="ND194" s="200">
        <v>7</v>
      </c>
      <c r="NE194" s="200">
        <v>0</v>
      </c>
      <c r="NF194" s="200">
        <v>3</v>
      </c>
      <c r="NG194" s="200">
        <v>6</v>
      </c>
      <c r="NH194" s="200">
        <v>6</v>
      </c>
      <c r="NI194" s="200">
        <v>1</v>
      </c>
      <c r="NL194" s="200">
        <v>1</v>
      </c>
      <c r="NP194" s="200">
        <v>2</v>
      </c>
      <c r="NW194" s="200">
        <v>2</v>
      </c>
      <c r="OB194" s="201">
        <v>2278</v>
      </c>
      <c r="OC194" s="200">
        <v>2582</v>
      </c>
      <c r="OD194" s="200">
        <v>26</v>
      </c>
      <c r="OE194" s="200">
        <v>273</v>
      </c>
      <c r="OF194" s="200">
        <v>2882</v>
      </c>
      <c r="OG194" s="201">
        <v>5159</v>
      </c>
    </row>
    <row r="195" spans="1:397" ht="12.75" customHeight="1">
      <c r="A195" s="209">
        <v>339910</v>
      </c>
      <c r="B195" s="23" t="s">
        <v>328</v>
      </c>
      <c r="R195" s="200">
        <v>172</v>
      </c>
      <c r="X195" s="200">
        <v>17</v>
      </c>
      <c r="Y195" s="200">
        <v>14</v>
      </c>
      <c r="Z195" s="200">
        <v>1</v>
      </c>
      <c r="AA195" s="200">
        <v>7</v>
      </c>
      <c r="AR195" s="200">
        <v>1</v>
      </c>
      <c r="AX195" s="200">
        <v>25</v>
      </c>
      <c r="BC195" s="200">
        <v>1</v>
      </c>
      <c r="BH195" s="200">
        <v>2081</v>
      </c>
      <c r="BJ195" s="200">
        <v>82</v>
      </c>
      <c r="BL195" s="200">
        <v>2</v>
      </c>
      <c r="BM195" s="200">
        <v>6</v>
      </c>
      <c r="BN195" s="200">
        <v>4</v>
      </c>
      <c r="BO195" s="200">
        <v>4</v>
      </c>
      <c r="BP195" s="200">
        <v>3</v>
      </c>
      <c r="BQ195" s="200">
        <v>6</v>
      </c>
      <c r="BU195" s="200">
        <v>5</v>
      </c>
      <c r="BW195" s="200">
        <v>1</v>
      </c>
      <c r="BX195" s="200">
        <v>23</v>
      </c>
      <c r="BY195" s="200">
        <v>11</v>
      </c>
      <c r="BZ195" s="200">
        <v>15</v>
      </c>
      <c r="CA195" s="200">
        <v>3</v>
      </c>
      <c r="CC195" s="200">
        <v>4</v>
      </c>
      <c r="CF195" s="200">
        <v>5</v>
      </c>
      <c r="CN195" s="200">
        <v>0</v>
      </c>
      <c r="CX195" s="200">
        <v>8</v>
      </c>
      <c r="DE195" s="200">
        <v>2</v>
      </c>
      <c r="DG195" s="200">
        <v>1</v>
      </c>
      <c r="DM195" s="200">
        <v>1</v>
      </c>
      <c r="DN195" s="200">
        <v>0</v>
      </c>
      <c r="DO195" s="200">
        <v>0</v>
      </c>
      <c r="DP195" s="200">
        <v>0</v>
      </c>
      <c r="DR195" s="200">
        <v>3</v>
      </c>
      <c r="DS195" s="200">
        <v>27</v>
      </c>
      <c r="DT195" s="200">
        <v>11</v>
      </c>
      <c r="EO195" s="200">
        <v>5</v>
      </c>
      <c r="FC195" s="200">
        <v>0</v>
      </c>
      <c r="FE195" s="200">
        <v>0</v>
      </c>
      <c r="FF195" s="200">
        <v>0</v>
      </c>
      <c r="FI195" s="200">
        <v>11</v>
      </c>
      <c r="GH195" s="200">
        <v>1894</v>
      </c>
      <c r="GK195" s="200">
        <v>0</v>
      </c>
      <c r="GM195" s="200">
        <v>57</v>
      </c>
      <c r="HZ195" s="200">
        <v>0</v>
      </c>
      <c r="IA195" s="200">
        <v>7</v>
      </c>
      <c r="IB195" s="200">
        <v>31</v>
      </c>
      <c r="IC195" s="200">
        <v>1</v>
      </c>
      <c r="II195" s="200">
        <v>6</v>
      </c>
      <c r="IL195" s="200">
        <v>5</v>
      </c>
      <c r="IQ195" s="200">
        <v>2</v>
      </c>
      <c r="IR195" s="200">
        <v>0</v>
      </c>
      <c r="IZ195" s="200">
        <v>6</v>
      </c>
      <c r="JE195" s="200">
        <v>4</v>
      </c>
      <c r="JH195" s="200">
        <v>1</v>
      </c>
      <c r="JL195" s="200">
        <v>14</v>
      </c>
      <c r="JP195" s="200">
        <v>750</v>
      </c>
      <c r="JQ195" s="200">
        <v>2</v>
      </c>
      <c r="JR195" s="200">
        <v>0</v>
      </c>
      <c r="JS195" s="200">
        <v>0</v>
      </c>
      <c r="JT195" s="200">
        <v>0</v>
      </c>
      <c r="JU195" s="200">
        <v>15</v>
      </c>
      <c r="JV195" s="200">
        <v>10</v>
      </c>
      <c r="JW195" s="200">
        <v>11</v>
      </c>
      <c r="JX195" s="200">
        <v>104</v>
      </c>
      <c r="JY195" s="200">
        <v>4</v>
      </c>
      <c r="JZ195" s="200">
        <v>0</v>
      </c>
      <c r="KC195" s="200">
        <v>31</v>
      </c>
      <c r="KE195" s="200">
        <v>1</v>
      </c>
      <c r="KH195" s="200">
        <v>1</v>
      </c>
      <c r="KM195" s="200">
        <v>14</v>
      </c>
      <c r="KN195" s="200">
        <v>5</v>
      </c>
      <c r="KO195" s="200">
        <v>1</v>
      </c>
      <c r="KP195" s="200">
        <v>19</v>
      </c>
      <c r="KS195" s="200">
        <v>32</v>
      </c>
      <c r="KT195" s="200">
        <v>18</v>
      </c>
      <c r="KU195" s="200">
        <v>58</v>
      </c>
      <c r="KV195" s="200">
        <v>2</v>
      </c>
      <c r="KW195" s="200">
        <v>12</v>
      </c>
      <c r="KX195" s="200">
        <v>4</v>
      </c>
      <c r="LA195" s="200">
        <v>11</v>
      </c>
      <c r="LB195" s="200">
        <v>4</v>
      </c>
      <c r="LC195" s="200">
        <v>0</v>
      </c>
      <c r="LD195" s="200">
        <v>3</v>
      </c>
      <c r="LE195" s="200">
        <v>64</v>
      </c>
      <c r="LF195" s="200">
        <v>26</v>
      </c>
      <c r="LH195" s="200">
        <v>9</v>
      </c>
      <c r="LI195" s="200">
        <v>3</v>
      </c>
      <c r="LJ195" s="200">
        <v>20</v>
      </c>
      <c r="LK195" s="200">
        <v>40</v>
      </c>
      <c r="LL195" s="200">
        <v>22</v>
      </c>
      <c r="LM195" s="200">
        <v>10</v>
      </c>
      <c r="LN195" s="200">
        <v>1</v>
      </c>
      <c r="LO195" s="200">
        <v>1</v>
      </c>
      <c r="LP195" s="200">
        <v>114</v>
      </c>
      <c r="LQ195" s="200">
        <v>25</v>
      </c>
      <c r="LT195" s="200">
        <v>325</v>
      </c>
      <c r="LU195" s="200">
        <v>0</v>
      </c>
      <c r="LV195" s="200">
        <v>10</v>
      </c>
      <c r="LW195" s="200">
        <v>20</v>
      </c>
      <c r="LX195" s="200">
        <v>26</v>
      </c>
      <c r="LY195" s="200">
        <v>0</v>
      </c>
      <c r="LZ195" s="200">
        <v>13</v>
      </c>
      <c r="MA195" s="200">
        <v>12</v>
      </c>
      <c r="MB195" s="200">
        <v>17</v>
      </c>
      <c r="MC195" s="200">
        <v>5</v>
      </c>
      <c r="MT195" s="200">
        <v>0</v>
      </c>
      <c r="MU195" s="200">
        <v>1</v>
      </c>
      <c r="MV195" s="200">
        <v>0</v>
      </c>
      <c r="MW195" s="200">
        <v>2</v>
      </c>
      <c r="NA195" s="200">
        <v>2</v>
      </c>
      <c r="NB195" s="200">
        <v>7</v>
      </c>
      <c r="NC195" s="200">
        <v>7</v>
      </c>
      <c r="ND195" s="200">
        <v>12</v>
      </c>
      <c r="NE195" s="200">
        <v>1</v>
      </c>
      <c r="NF195" s="200">
        <v>2</v>
      </c>
      <c r="NG195" s="200">
        <v>5</v>
      </c>
      <c r="NH195" s="200">
        <v>5</v>
      </c>
      <c r="NI195" s="200">
        <v>1</v>
      </c>
      <c r="NP195" s="200">
        <v>2</v>
      </c>
      <c r="NW195" s="200">
        <v>1</v>
      </c>
      <c r="NY195" s="200">
        <v>0</v>
      </c>
      <c r="NZ195" s="200">
        <v>34</v>
      </c>
      <c r="OB195" s="201">
        <v>6550</v>
      </c>
      <c r="OC195" s="200">
        <v>2193</v>
      </c>
      <c r="OD195" s="200">
        <v>194</v>
      </c>
      <c r="OE195" s="200">
        <v>766</v>
      </c>
      <c r="OF195" s="200">
        <v>3153</v>
      </c>
      <c r="OG195" s="201">
        <v>9702</v>
      </c>
    </row>
    <row r="196" spans="1:397" ht="12.75" customHeight="1">
      <c r="A196" s="209">
        <v>339920</v>
      </c>
      <c r="B196" s="23" t="s">
        <v>329</v>
      </c>
      <c r="M196" s="200">
        <v>77</v>
      </c>
      <c r="P196" s="200">
        <v>0</v>
      </c>
      <c r="X196" s="200">
        <v>55</v>
      </c>
      <c r="Y196" s="200">
        <v>40</v>
      </c>
      <c r="Z196" s="200">
        <v>5</v>
      </c>
      <c r="AA196" s="200">
        <v>10</v>
      </c>
      <c r="AM196" s="200">
        <v>160</v>
      </c>
      <c r="AP196" s="200">
        <v>27</v>
      </c>
      <c r="AV196" s="200">
        <v>1</v>
      </c>
      <c r="AX196" s="200">
        <v>21</v>
      </c>
      <c r="BC196" s="200">
        <v>258</v>
      </c>
      <c r="BE196" s="200">
        <v>25</v>
      </c>
      <c r="BF196" s="200">
        <v>127</v>
      </c>
      <c r="BJ196" s="200">
        <v>9</v>
      </c>
      <c r="BK196" s="200">
        <v>103</v>
      </c>
      <c r="BL196" s="200">
        <v>165</v>
      </c>
      <c r="BM196" s="200">
        <v>1</v>
      </c>
      <c r="BN196" s="200">
        <v>16</v>
      </c>
      <c r="BO196" s="200">
        <v>4</v>
      </c>
      <c r="BP196" s="200">
        <v>4</v>
      </c>
      <c r="BQ196" s="200">
        <v>54</v>
      </c>
      <c r="BR196" s="200">
        <v>1</v>
      </c>
      <c r="BU196" s="200">
        <v>4</v>
      </c>
      <c r="BV196" s="200">
        <v>0</v>
      </c>
      <c r="BW196" s="200">
        <v>1</v>
      </c>
      <c r="BX196" s="200">
        <v>24</v>
      </c>
      <c r="BY196" s="200">
        <v>105</v>
      </c>
      <c r="BZ196" s="200">
        <v>28</v>
      </c>
      <c r="CA196" s="200">
        <v>5</v>
      </c>
      <c r="CC196" s="200">
        <v>4</v>
      </c>
      <c r="CF196" s="200">
        <v>5</v>
      </c>
      <c r="CN196" s="200">
        <v>3</v>
      </c>
      <c r="CT196" s="200">
        <v>5</v>
      </c>
      <c r="CV196" s="200">
        <v>111</v>
      </c>
      <c r="CX196" s="200">
        <v>36</v>
      </c>
      <c r="DE196" s="200">
        <v>1</v>
      </c>
      <c r="DG196" s="200">
        <v>1</v>
      </c>
      <c r="DM196" s="200">
        <v>3</v>
      </c>
      <c r="DN196" s="200">
        <v>0</v>
      </c>
      <c r="DO196" s="200">
        <v>0</v>
      </c>
      <c r="DP196" s="200">
        <v>0</v>
      </c>
      <c r="DR196" s="200">
        <v>10</v>
      </c>
      <c r="DS196" s="200">
        <v>33</v>
      </c>
      <c r="DT196" s="200">
        <v>32</v>
      </c>
      <c r="EE196" s="200">
        <v>1</v>
      </c>
      <c r="EL196" s="200">
        <v>0</v>
      </c>
      <c r="FC196" s="200">
        <v>0</v>
      </c>
      <c r="FE196" s="200">
        <v>1</v>
      </c>
      <c r="FF196" s="200">
        <v>1</v>
      </c>
      <c r="FI196" s="200">
        <v>33</v>
      </c>
      <c r="GI196" s="200">
        <v>640</v>
      </c>
      <c r="GK196" s="200">
        <v>0</v>
      </c>
      <c r="HR196" s="200">
        <v>9</v>
      </c>
      <c r="HS196" s="200">
        <v>494</v>
      </c>
      <c r="HX196" s="200">
        <v>95</v>
      </c>
      <c r="HZ196" s="200">
        <v>2</v>
      </c>
      <c r="IA196" s="200">
        <v>18</v>
      </c>
      <c r="IB196" s="200">
        <v>205</v>
      </c>
      <c r="IC196" s="200">
        <v>2</v>
      </c>
      <c r="IG196" s="200">
        <v>0</v>
      </c>
      <c r="II196" s="200">
        <v>14</v>
      </c>
      <c r="IL196" s="200">
        <v>37</v>
      </c>
      <c r="IM196" s="200">
        <v>1</v>
      </c>
      <c r="IN196" s="200">
        <v>1</v>
      </c>
      <c r="IO196" s="200">
        <v>1</v>
      </c>
      <c r="IP196" s="200">
        <v>2</v>
      </c>
      <c r="IQ196" s="200">
        <v>8</v>
      </c>
      <c r="IR196" s="200">
        <v>317</v>
      </c>
      <c r="IS196" s="200">
        <v>75</v>
      </c>
      <c r="IT196" s="200">
        <v>1</v>
      </c>
      <c r="IZ196" s="200">
        <v>161</v>
      </c>
      <c r="JA196" s="200">
        <v>1</v>
      </c>
      <c r="JB196" s="200">
        <v>1</v>
      </c>
      <c r="JE196" s="200">
        <v>2</v>
      </c>
      <c r="JF196" s="200">
        <v>257</v>
      </c>
      <c r="JG196" s="200">
        <v>23</v>
      </c>
      <c r="JH196" s="200">
        <v>11</v>
      </c>
      <c r="JL196" s="200">
        <v>13</v>
      </c>
      <c r="JP196" s="200">
        <v>696</v>
      </c>
      <c r="JQ196" s="200">
        <v>7</v>
      </c>
      <c r="JR196" s="200">
        <v>0</v>
      </c>
      <c r="JS196" s="200">
        <v>0</v>
      </c>
      <c r="JT196" s="200">
        <v>1</v>
      </c>
      <c r="JU196" s="200">
        <v>50</v>
      </c>
      <c r="JV196" s="200">
        <v>20</v>
      </c>
      <c r="JW196" s="200">
        <v>4</v>
      </c>
      <c r="JX196" s="200">
        <v>166</v>
      </c>
      <c r="JY196" s="200">
        <v>13</v>
      </c>
      <c r="JZ196" s="200">
        <v>1</v>
      </c>
      <c r="KA196" s="200">
        <v>35</v>
      </c>
      <c r="KC196" s="200">
        <v>63</v>
      </c>
      <c r="KD196" s="200">
        <v>0</v>
      </c>
      <c r="KE196" s="200">
        <v>2</v>
      </c>
      <c r="KH196" s="200">
        <v>2</v>
      </c>
      <c r="KM196" s="200">
        <v>43</v>
      </c>
      <c r="KN196" s="200">
        <v>17</v>
      </c>
      <c r="KO196" s="200">
        <v>3</v>
      </c>
      <c r="KP196" s="200">
        <v>51</v>
      </c>
      <c r="KS196" s="200">
        <v>23</v>
      </c>
      <c r="KT196" s="200">
        <v>23</v>
      </c>
      <c r="KU196" s="200">
        <v>138</v>
      </c>
      <c r="KV196" s="200">
        <v>4</v>
      </c>
      <c r="KW196" s="200">
        <v>17</v>
      </c>
      <c r="KX196" s="200">
        <v>10</v>
      </c>
      <c r="LA196" s="200">
        <v>27</v>
      </c>
      <c r="LB196" s="200">
        <v>9</v>
      </c>
      <c r="LC196" s="200">
        <v>1</v>
      </c>
      <c r="LD196" s="200">
        <v>5</v>
      </c>
      <c r="LE196" s="200">
        <v>145</v>
      </c>
      <c r="LF196" s="200">
        <v>73</v>
      </c>
      <c r="LH196" s="200">
        <v>20</v>
      </c>
      <c r="LI196" s="200">
        <v>7</v>
      </c>
      <c r="LJ196" s="200">
        <v>50</v>
      </c>
      <c r="LK196" s="200">
        <v>45</v>
      </c>
      <c r="LL196" s="200">
        <v>74</v>
      </c>
      <c r="LM196" s="200">
        <v>34</v>
      </c>
      <c r="LN196" s="200">
        <v>5</v>
      </c>
      <c r="LO196" s="200">
        <v>1</v>
      </c>
      <c r="LP196" s="200">
        <v>502</v>
      </c>
      <c r="LQ196" s="200">
        <v>92</v>
      </c>
      <c r="LT196" s="200">
        <v>573</v>
      </c>
      <c r="LU196" s="200">
        <v>5</v>
      </c>
      <c r="LW196" s="200">
        <v>13</v>
      </c>
      <c r="LX196" s="200">
        <v>10</v>
      </c>
      <c r="LY196" s="200">
        <v>3</v>
      </c>
      <c r="LZ196" s="200">
        <v>3</v>
      </c>
      <c r="MA196" s="200">
        <v>22</v>
      </c>
      <c r="MB196" s="200">
        <v>6</v>
      </c>
      <c r="MC196" s="200">
        <v>17</v>
      </c>
      <c r="MT196" s="200">
        <v>1</v>
      </c>
      <c r="MU196" s="200">
        <v>2</v>
      </c>
      <c r="MV196" s="200">
        <v>1</v>
      </c>
      <c r="MW196" s="200">
        <v>3</v>
      </c>
      <c r="NA196" s="200">
        <v>6</v>
      </c>
      <c r="NB196" s="200">
        <v>26</v>
      </c>
      <c r="NC196" s="200">
        <v>20</v>
      </c>
      <c r="ND196" s="200">
        <v>34</v>
      </c>
      <c r="NE196" s="200">
        <v>3</v>
      </c>
      <c r="NF196" s="200">
        <v>4</v>
      </c>
      <c r="NG196" s="200">
        <v>9</v>
      </c>
      <c r="NH196" s="200">
        <v>7</v>
      </c>
      <c r="NI196" s="200">
        <v>1</v>
      </c>
      <c r="NP196" s="200">
        <v>5</v>
      </c>
      <c r="NW196" s="200">
        <v>5</v>
      </c>
      <c r="NZ196" s="200">
        <v>43</v>
      </c>
      <c r="OB196" s="201">
        <v>7302</v>
      </c>
      <c r="OC196" s="200">
        <v>3159</v>
      </c>
      <c r="OD196" s="200">
        <v>179</v>
      </c>
      <c r="OE196" s="200">
        <v>1746</v>
      </c>
      <c r="OF196" s="200">
        <v>5084</v>
      </c>
      <c r="OG196" s="201">
        <v>12386</v>
      </c>
    </row>
    <row r="197" spans="1:397" ht="12.75" customHeight="1">
      <c r="A197" s="209">
        <v>339930</v>
      </c>
      <c r="B197" s="23" t="s">
        <v>330</v>
      </c>
      <c r="X197" s="200">
        <v>13</v>
      </c>
      <c r="Y197" s="200">
        <v>9</v>
      </c>
      <c r="Z197" s="200">
        <v>1</v>
      </c>
      <c r="AA197" s="200">
        <v>3</v>
      </c>
      <c r="AM197" s="200">
        <v>53</v>
      </c>
      <c r="AX197" s="200">
        <v>6</v>
      </c>
      <c r="BC197" s="200">
        <v>20</v>
      </c>
      <c r="BM197" s="200">
        <v>2</v>
      </c>
      <c r="BN197" s="200">
        <v>1</v>
      </c>
      <c r="BO197" s="200">
        <v>1</v>
      </c>
      <c r="BP197" s="200">
        <v>1</v>
      </c>
      <c r="BQ197" s="200">
        <v>2</v>
      </c>
      <c r="BU197" s="200">
        <v>2</v>
      </c>
      <c r="BW197" s="200">
        <v>1</v>
      </c>
      <c r="BX197" s="200">
        <v>8</v>
      </c>
      <c r="BY197" s="200">
        <v>4</v>
      </c>
      <c r="BZ197" s="200">
        <v>6</v>
      </c>
      <c r="CA197" s="200">
        <v>1</v>
      </c>
      <c r="CC197" s="200">
        <v>1</v>
      </c>
      <c r="CF197" s="200">
        <v>2</v>
      </c>
      <c r="CN197" s="200">
        <v>4</v>
      </c>
      <c r="CT197" s="200">
        <v>8</v>
      </c>
      <c r="CX197" s="200">
        <v>4</v>
      </c>
      <c r="DE197" s="200">
        <v>2</v>
      </c>
      <c r="DG197" s="200">
        <v>1</v>
      </c>
      <c r="DM197" s="200">
        <v>0</v>
      </c>
      <c r="DR197" s="200">
        <v>12</v>
      </c>
      <c r="DS197" s="200">
        <v>46</v>
      </c>
      <c r="DT197" s="200">
        <v>40</v>
      </c>
      <c r="EE197" s="200">
        <v>1</v>
      </c>
      <c r="EL197" s="200">
        <v>1</v>
      </c>
      <c r="EO197" s="200">
        <v>7</v>
      </c>
      <c r="FC197" s="200">
        <v>0</v>
      </c>
      <c r="FE197" s="200">
        <v>1</v>
      </c>
      <c r="FF197" s="200">
        <v>1</v>
      </c>
      <c r="FI197" s="200">
        <v>19</v>
      </c>
      <c r="GJ197" s="200">
        <v>11</v>
      </c>
      <c r="HQ197" s="200">
        <v>17</v>
      </c>
      <c r="HR197" s="200">
        <v>15</v>
      </c>
      <c r="HS197" s="200">
        <v>333</v>
      </c>
      <c r="HV197" s="200">
        <v>11</v>
      </c>
      <c r="HZ197" s="200">
        <v>2</v>
      </c>
      <c r="IA197" s="200">
        <v>81</v>
      </c>
      <c r="IB197" s="200">
        <v>103</v>
      </c>
      <c r="IC197" s="200">
        <v>0</v>
      </c>
      <c r="IF197" s="200">
        <v>35</v>
      </c>
      <c r="II197" s="200">
        <v>2</v>
      </c>
      <c r="IL197" s="200">
        <v>58</v>
      </c>
      <c r="IQ197" s="200">
        <v>3</v>
      </c>
      <c r="IR197" s="200">
        <v>165</v>
      </c>
      <c r="JB197" s="200">
        <v>14</v>
      </c>
      <c r="JE197" s="200">
        <v>6</v>
      </c>
      <c r="JF197" s="200">
        <v>36</v>
      </c>
      <c r="JG197" s="200">
        <v>4</v>
      </c>
      <c r="JH197" s="200">
        <v>2</v>
      </c>
      <c r="JL197" s="200">
        <v>3</v>
      </c>
      <c r="JP197" s="200">
        <v>147</v>
      </c>
      <c r="JQ197" s="200">
        <v>4</v>
      </c>
      <c r="JR197" s="200">
        <v>0</v>
      </c>
      <c r="JS197" s="200">
        <v>0</v>
      </c>
      <c r="JT197" s="200">
        <v>0</v>
      </c>
      <c r="JU197" s="200">
        <v>4</v>
      </c>
      <c r="JV197" s="200">
        <v>10</v>
      </c>
      <c r="JW197" s="200">
        <v>3</v>
      </c>
      <c r="JX197" s="200">
        <v>38</v>
      </c>
      <c r="JY197" s="200">
        <v>1</v>
      </c>
      <c r="JZ197" s="200">
        <v>1</v>
      </c>
      <c r="KC197" s="200">
        <v>16</v>
      </c>
      <c r="KH197" s="200">
        <v>0</v>
      </c>
      <c r="KM197" s="200">
        <v>9</v>
      </c>
      <c r="KN197" s="200">
        <v>2</v>
      </c>
      <c r="KO197" s="200">
        <v>1</v>
      </c>
      <c r="KP197" s="200">
        <v>9</v>
      </c>
      <c r="KS197" s="200">
        <v>15</v>
      </c>
      <c r="KT197" s="200">
        <v>9</v>
      </c>
      <c r="KU197" s="200">
        <v>37</v>
      </c>
      <c r="KV197" s="200">
        <v>1</v>
      </c>
      <c r="KW197" s="200">
        <v>15</v>
      </c>
      <c r="KX197" s="200">
        <v>3</v>
      </c>
      <c r="LA197" s="200">
        <v>5</v>
      </c>
      <c r="LB197" s="200">
        <v>1</v>
      </c>
      <c r="LC197" s="200">
        <v>0</v>
      </c>
      <c r="LD197" s="200">
        <v>1</v>
      </c>
      <c r="LE197" s="200">
        <v>30</v>
      </c>
      <c r="LF197" s="200">
        <v>18</v>
      </c>
      <c r="LH197" s="200">
        <v>4</v>
      </c>
      <c r="LI197" s="200">
        <v>1</v>
      </c>
      <c r="LJ197" s="200">
        <v>9</v>
      </c>
      <c r="LK197" s="200">
        <v>14</v>
      </c>
      <c r="LL197" s="200">
        <v>22</v>
      </c>
      <c r="LM197" s="200">
        <v>8</v>
      </c>
      <c r="LN197" s="200">
        <v>1</v>
      </c>
      <c r="LO197" s="200">
        <v>0</v>
      </c>
      <c r="LP197" s="200">
        <v>74</v>
      </c>
      <c r="LQ197" s="200">
        <v>12</v>
      </c>
      <c r="LT197" s="200">
        <v>156</v>
      </c>
      <c r="LU197" s="200">
        <v>1</v>
      </c>
      <c r="LV197" s="200">
        <v>1</v>
      </c>
      <c r="LW197" s="200">
        <v>5</v>
      </c>
      <c r="LX197" s="200">
        <v>5</v>
      </c>
      <c r="LZ197" s="200">
        <v>3</v>
      </c>
      <c r="MA197" s="200">
        <v>8</v>
      </c>
      <c r="MB197" s="200">
        <v>3</v>
      </c>
      <c r="MC197" s="200">
        <v>2</v>
      </c>
      <c r="MU197" s="200">
        <v>0</v>
      </c>
      <c r="MV197" s="200">
        <v>0</v>
      </c>
      <c r="MW197" s="200">
        <v>1</v>
      </c>
      <c r="NA197" s="200">
        <v>0</v>
      </c>
      <c r="NB197" s="200">
        <v>2</v>
      </c>
      <c r="NC197" s="200">
        <v>2</v>
      </c>
      <c r="ND197" s="200">
        <v>4</v>
      </c>
      <c r="NE197" s="200">
        <v>0</v>
      </c>
      <c r="NF197" s="200">
        <v>1</v>
      </c>
      <c r="NG197" s="200">
        <v>2</v>
      </c>
      <c r="NH197" s="200">
        <v>2</v>
      </c>
      <c r="NI197" s="200">
        <v>0</v>
      </c>
      <c r="NP197" s="200">
        <v>1</v>
      </c>
      <c r="NW197" s="200">
        <v>1</v>
      </c>
      <c r="NZ197" s="200">
        <v>10</v>
      </c>
      <c r="OB197" s="201">
        <v>1919</v>
      </c>
      <c r="OC197" s="200">
        <v>589</v>
      </c>
      <c r="OD197" s="200">
        <v>35</v>
      </c>
      <c r="OE197" s="200">
        <v>467</v>
      </c>
      <c r="OF197" s="200">
        <v>1091</v>
      </c>
      <c r="OG197" s="201">
        <v>3009</v>
      </c>
    </row>
    <row r="198" spans="1:397" ht="12.75" customHeight="1">
      <c r="A198" s="209">
        <v>339940</v>
      </c>
      <c r="B198" s="23" t="s">
        <v>331</v>
      </c>
      <c r="U198" s="200">
        <v>3</v>
      </c>
      <c r="X198" s="200">
        <v>19</v>
      </c>
      <c r="Y198" s="200">
        <v>12</v>
      </c>
      <c r="Z198" s="200">
        <v>5</v>
      </c>
      <c r="AA198" s="200">
        <v>5</v>
      </c>
      <c r="AM198" s="200">
        <v>112</v>
      </c>
      <c r="AN198" s="200">
        <v>6</v>
      </c>
      <c r="AO198" s="200">
        <v>1</v>
      </c>
      <c r="AP198" s="200">
        <v>2</v>
      </c>
      <c r="AX198" s="200">
        <v>15</v>
      </c>
      <c r="AZ198" s="200">
        <v>46</v>
      </c>
      <c r="BC198" s="200">
        <v>25</v>
      </c>
      <c r="BF198" s="200">
        <v>3</v>
      </c>
      <c r="BM198" s="200">
        <v>2</v>
      </c>
      <c r="BN198" s="200">
        <v>1</v>
      </c>
      <c r="BO198" s="200">
        <v>2</v>
      </c>
      <c r="BP198" s="200">
        <v>1</v>
      </c>
      <c r="BQ198" s="200">
        <v>2</v>
      </c>
      <c r="BU198" s="200">
        <v>2</v>
      </c>
      <c r="BW198" s="200">
        <v>0</v>
      </c>
      <c r="BX198" s="200">
        <v>15</v>
      </c>
      <c r="BY198" s="200">
        <v>4</v>
      </c>
      <c r="BZ198" s="200">
        <v>9</v>
      </c>
      <c r="CA198" s="200">
        <v>1</v>
      </c>
      <c r="CC198" s="200">
        <v>1</v>
      </c>
      <c r="CF198" s="200">
        <v>3</v>
      </c>
      <c r="CX198" s="200">
        <v>11</v>
      </c>
      <c r="DE198" s="200">
        <v>5</v>
      </c>
      <c r="DG198" s="200">
        <v>2</v>
      </c>
      <c r="DM198" s="200">
        <v>1</v>
      </c>
      <c r="DR198" s="200">
        <v>3</v>
      </c>
      <c r="DS198" s="200">
        <v>60</v>
      </c>
      <c r="DT198" s="200">
        <v>20</v>
      </c>
      <c r="EO198" s="200">
        <v>8</v>
      </c>
      <c r="FF198" s="200">
        <v>0</v>
      </c>
      <c r="FY198" s="200">
        <v>0</v>
      </c>
      <c r="GK198" s="200">
        <v>296</v>
      </c>
      <c r="HR198" s="200">
        <v>3</v>
      </c>
      <c r="HS198" s="200">
        <v>0</v>
      </c>
      <c r="HX198" s="200">
        <v>0</v>
      </c>
      <c r="HZ198" s="200">
        <v>17</v>
      </c>
      <c r="IA198" s="200">
        <v>20</v>
      </c>
      <c r="IB198" s="200">
        <v>160</v>
      </c>
      <c r="IC198" s="200">
        <v>0</v>
      </c>
      <c r="II198" s="200">
        <v>4</v>
      </c>
      <c r="IL198" s="200">
        <v>28</v>
      </c>
      <c r="IM198" s="200">
        <v>6</v>
      </c>
      <c r="IN198" s="200">
        <v>1</v>
      </c>
      <c r="IO198" s="200">
        <v>82</v>
      </c>
      <c r="IP198" s="200">
        <v>28</v>
      </c>
      <c r="IQ198" s="200">
        <v>111</v>
      </c>
      <c r="IR198" s="200">
        <v>5</v>
      </c>
      <c r="IS198" s="200">
        <v>7</v>
      </c>
      <c r="IT198" s="200">
        <v>2</v>
      </c>
      <c r="IZ198" s="200">
        <v>7</v>
      </c>
      <c r="JA198" s="200">
        <v>9</v>
      </c>
      <c r="JE198" s="200">
        <v>13</v>
      </c>
      <c r="JF198" s="200">
        <v>123</v>
      </c>
      <c r="JG198" s="200">
        <v>12</v>
      </c>
      <c r="JH198" s="200">
        <v>6</v>
      </c>
      <c r="JL198" s="200">
        <v>30</v>
      </c>
      <c r="JO198" s="200">
        <v>22</v>
      </c>
      <c r="JP198" s="200">
        <v>120</v>
      </c>
      <c r="JQ198" s="200">
        <v>0</v>
      </c>
      <c r="JR198" s="200">
        <v>0</v>
      </c>
      <c r="JS198" s="200">
        <v>0</v>
      </c>
      <c r="JT198" s="200">
        <v>0</v>
      </c>
      <c r="JU198" s="200">
        <v>8</v>
      </c>
      <c r="JV198" s="200">
        <v>20</v>
      </c>
      <c r="JW198" s="200">
        <v>6</v>
      </c>
      <c r="JX198" s="200">
        <v>63</v>
      </c>
      <c r="JY198" s="200">
        <v>1</v>
      </c>
      <c r="JZ198" s="200">
        <v>1</v>
      </c>
      <c r="KC198" s="200">
        <v>22</v>
      </c>
      <c r="KH198" s="200">
        <v>0</v>
      </c>
      <c r="KM198" s="200">
        <v>16</v>
      </c>
      <c r="KN198" s="200">
        <v>4</v>
      </c>
      <c r="KO198" s="200">
        <v>1</v>
      </c>
      <c r="KP198" s="200">
        <v>14</v>
      </c>
      <c r="KS198" s="200">
        <v>18</v>
      </c>
      <c r="KT198" s="200">
        <v>22</v>
      </c>
      <c r="KU198" s="200">
        <v>44</v>
      </c>
      <c r="KV198" s="200">
        <v>1</v>
      </c>
      <c r="KW198" s="200">
        <v>19</v>
      </c>
      <c r="KX198" s="200">
        <v>6</v>
      </c>
      <c r="LA198" s="200">
        <v>6</v>
      </c>
      <c r="LB198" s="200">
        <v>2</v>
      </c>
      <c r="LC198" s="200">
        <v>0</v>
      </c>
      <c r="LD198" s="200">
        <v>2</v>
      </c>
      <c r="LE198" s="200">
        <v>34</v>
      </c>
      <c r="LF198" s="200">
        <v>16</v>
      </c>
      <c r="LH198" s="200">
        <v>4</v>
      </c>
      <c r="LI198" s="200">
        <v>2</v>
      </c>
      <c r="LJ198" s="200">
        <v>12</v>
      </c>
      <c r="LK198" s="200">
        <v>42</v>
      </c>
      <c r="LL198" s="200">
        <v>5</v>
      </c>
      <c r="LM198" s="200">
        <v>10</v>
      </c>
      <c r="LN198" s="200">
        <v>1</v>
      </c>
      <c r="LO198" s="200">
        <v>1</v>
      </c>
      <c r="LP198" s="200">
        <v>84</v>
      </c>
      <c r="LQ198" s="200">
        <v>14</v>
      </c>
      <c r="LT198" s="200">
        <v>230</v>
      </c>
      <c r="LU198" s="200">
        <v>1</v>
      </c>
      <c r="LV198" s="200">
        <v>0</v>
      </c>
      <c r="LW198" s="200">
        <v>3</v>
      </c>
      <c r="LX198" s="200">
        <v>3</v>
      </c>
      <c r="LZ198" s="200">
        <v>1</v>
      </c>
      <c r="MA198" s="200">
        <v>9</v>
      </c>
      <c r="MB198" s="200">
        <v>1</v>
      </c>
      <c r="MC198" s="200">
        <v>10</v>
      </c>
      <c r="MU198" s="200">
        <v>0</v>
      </c>
      <c r="MV198" s="200">
        <v>0</v>
      </c>
      <c r="MW198" s="200">
        <v>1</v>
      </c>
      <c r="NA198" s="200">
        <v>1</v>
      </c>
      <c r="NB198" s="200">
        <v>3</v>
      </c>
      <c r="NC198" s="200">
        <v>3</v>
      </c>
      <c r="ND198" s="200">
        <v>6</v>
      </c>
      <c r="NE198" s="200">
        <v>0</v>
      </c>
      <c r="NF198" s="200">
        <v>2</v>
      </c>
      <c r="NG198" s="200">
        <v>3</v>
      </c>
      <c r="NH198" s="200">
        <v>4</v>
      </c>
      <c r="NI198" s="200">
        <v>1</v>
      </c>
      <c r="NP198" s="200">
        <v>1</v>
      </c>
      <c r="NW198" s="200">
        <v>4</v>
      </c>
      <c r="NZ198" s="200">
        <v>12</v>
      </c>
      <c r="OB198" s="201">
        <v>2317</v>
      </c>
      <c r="OC198" s="200">
        <v>1121</v>
      </c>
      <c r="OD198" s="200">
        <v>65</v>
      </c>
      <c r="OE198" s="200">
        <v>612</v>
      </c>
      <c r="OF198" s="200">
        <v>1798</v>
      </c>
      <c r="OG198" s="201">
        <v>4116</v>
      </c>
    </row>
    <row r="199" spans="1:397" ht="12.75" customHeight="1">
      <c r="A199" s="209">
        <v>339950</v>
      </c>
      <c r="B199" s="23" t="s">
        <v>332</v>
      </c>
      <c r="P199" s="200">
        <v>0</v>
      </c>
      <c r="X199" s="200">
        <v>51</v>
      </c>
      <c r="Y199" s="200">
        <v>47</v>
      </c>
      <c r="Z199" s="200">
        <v>9</v>
      </c>
      <c r="AA199" s="200">
        <v>25</v>
      </c>
      <c r="AM199" s="200">
        <v>87</v>
      </c>
      <c r="AN199" s="200">
        <v>110</v>
      </c>
      <c r="AQ199" s="200">
        <v>5</v>
      </c>
      <c r="AT199" s="200">
        <v>13</v>
      </c>
      <c r="AV199" s="200">
        <v>0</v>
      </c>
      <c r="AX199" s="200">
        <v>105</v>
      </c>
      <c r="BC199" s="200">
        <v>370</v>
      </c>
      <c r="BI199" s="200">
        <v>26</v>
      </c>
      <c r="BJ199" s="200">
        <v>81</v>
      </c>
      <c r="BL199" s="200">
        <v>13</v>
      </c>
      <c r="BM199" s="200">
        <v>2</v>
      </c>
      <c r="BN199" s="200">
        <v>506</v>
      </c>
      <c r="BO199" s="200">
        <v>9</v>
      </c>
      <c r="BP199" s="200">
        <v>9</v>
      </c>
      <c r="BQ199" s="200">
        <v>16</v>
      </c>
      <c r="BU199" s="200">
        <v>10</v>
      </c>
      <c r="BV199" s="200">
        <v>275</v>
      </c>
      <c r="BW199" s="200">
        <v>1</v>
      </c>
      <c r="BX199" s="200">
        <v>52</v>
      </c>
      <c r="BY199" s="200">
        <v>24</v>
      </c>
      <c r="BZ199" s="200">
        <v>33</v>
      </c>
      <c r="CC199" s="200">
        <v>9</v>
      </c>
      <c r="CF199" s="200">
        <v>12</v>
      </c>
      <c r="CN199" s="200">
        <v>7</v>
      </c>
      <c r="CT199" s="200">
        <v>18</v>
      </c>
      <c r="CX199" s="200">
        <v>43</v>
      </c>
      <c r="DE199" s="200">
        <v>1</v>
      </c>
      <c r="DG199" s="200">
        <v>2</v>
      </c>
      <c r="DM199" s="200">
        <v>3</v>
      </c>
      <c r="DN199" s="200">
        <v>0</v>
      </c>
      <c r="DO199" s="200">
        <v>0</v>
      </c>
      <c r="DP199" s="200">
        <v>0</v>
      </c>
      <c r="DR199" s="200">
        <v>21</v>
      </c>
      <c r="DS199" s="200">
        <v>158</v>
      </c>
      <c r="DT199" s="200">
        <v>67</v>
      </c>
      <c r="EE199" s="200">
        <v>2</v>
      </c>
      <c r="EL199" s="200">
        <v>148</v>
      </c>
      <c r="EO199" s="200">
        <v>24</v>
      </c>
      <c r="FC199" s="200">
        <v>1</v>
      </c>
      <c r="FE199" s="200">
        <v>3</v>
      </c>
      <c r="FF199" s="200">
        <v>2</v>
      </c>
      <c r="FI199" s="200">
        <v>64</v>
      </c>
      <c r="GA199" s="200">
        <v>54</v>
      </c>
      <c r="GK199" s="200">
        <v>0</v>
      </c>
      <c r="GL199" s="200">
        <v>316</v>
      </c>
      <c r="HR199" s="200">
        <v>64</v>
      </c>
      <c r="HS199" s="200">
        <v>49</v>
      </c>
      <c r="HV199" s="200">
        <v>15</v>
      </c>
      <c r="HZ199" s="200">
        <v>5</v>
      </c>
      <c r="IA199" s="200">
        <v>214</v>
      </c>
      <c r="IB199" s="200">
        <v>68</v>
      </c>
      <c r="IC199" s="200">
        <v>2</v>
      </c>
      <c r="II199" s="200">
        <v>23</v>
      </c>
      <c r="IL199" s="200">
        <v>121</v>
      </c>
      <c r="IQ199" s="200">
        <v>10</v>
      </c>
      <c r="IR199" s="200">
        <v>189</v>
      </c>
      <c r="IZ199" s="200">
        <v>174</v>
      </c>
      <c r="JB199" s="200">
        <v>31</v>
      </c>
      <c r="JD199" s="200">
        <v>59</v>
      </c>
      <c r="JE199" s="200">
        <v>29</v>
      </c>
      <c r="JF199" s="200">
        <v>353</v>
      </c>
      <c r="JG199" s="200">
        <v>45</v>
      </c>
      <c r="JH199" s="200">
        <v>22</v>
      </c>
      <c r="JL199" s="200">
        <v>474</v>
      </c>
      <c r="JP199" s="200">
        <v>512</v>
      </c>
      <c r="JQ199" s="200">
        <v>14</v>
      </c>
      <c r="JR199" s="200">
        <v>0</v>
      </c>
      <c r="JS199" s="200">
        <v>1</v>
      </c>
      <c r="JT199" s="200">
        <v>5</v>
      </c>
      <c r="JU199" s="200">
        <v>50</v>
      </c>
      <c r="JV199" s="200">
        <v>27</v>
      </c>
      <c r="JW199" s="200">
        <v>6</v>
      </c>
      <c r="JX199" s="200">
        <v>125</v>
      </c>
      <c r="JY199" s="200">
        <v>12</v>
      </c>
      <c r="JZ199" s="200">
        <v>2</v>
      </c>
      <c r="KC199" s="200">
        <v>87</v>
      </c>
      <c r="KE199" s="200">
        <v>5</v>
      </c>
      <c r="KH199" s="200">
        <v>2</v>
      </c>
      <c r="KM199" s="200">
        <v>75</v>
      </c>
      <c r="KN199" s="200">
        <v>25</v>
      </c>
      <c r="KO199" s="200">
        <v>5</v>
      </c>
      <c r="KP199" s="200">
        <v>70</v>
      </c>
      <c r="KQ199" s="200">
        <v>0</v>
      </c>
      <c r="KS199" s="200">
        <v>63</v>
      </c>
      <c r="KT199" s="200">
        <v>39</v>
      </c>
      <c r="KU199" s="200">
        <v>119</v>
      </c>
      <c r="KV199" s="200">
        <v>3</v>
      </c>
      <c r="KW199" s="200">
        <v>20</v>
      </c>
      <c r="KX199" s="200">
        <v>5</v>
      </c>
      <c r="LA199" s="200">
        <v>42</v>
      </c>
      <c r="LB199" s="200">
        <v>25</v>
      </c>
      <c r="LC199" s="200">
        <v>2</v>
      </c>
      <c r="LD199" s="200">
        <v>12</v>
      </c>
      <c r="LE199" s="200">
        <v>119</v>
      </c>
      <c r="LF199" s="200">
        <v>52</v>
      </c>
      <c r="LH199" s="200">
        <v>18</v>
      </c>
      <c r="LI199" s="200">
        <v>6</v>
      </c>
      <c r="LJ199" s="200">
        <v>85</v>
      </c>
      <c r="LK199" s="200">
        <v>54</v>
      </c>
      <c r="LL199" s="200">
        <v>2</v>
      </c>
      <c r="LM199" s="200">
        <v>25</v>
      </c>
      <c r="LN199" s="200">
        <v>3</v>
      </c>
      <c r="LO199" s="200">
        <v>2</v>
      </c>
      <c r="LP199" s="200">
        <v>207</v>
      </c>
      <c r="LQ199" s="200">
        <v>54</v>
      </c>
      <c r="LT199" s="200">
        <v>893</v>
      </c>
      <c r="LU199" s="200">
        <v>2</v>
      </c>
      <c r="LW199" s="200">
        <v>9</v>
      </c>
      <c r="LX199" s="200">
        <v>11</v>
      </c>
      <c r="LY199" s="200">
        <v>0</v>
      </c>
      <c r="LZ199" s="200">
        <v>5</v>
      </c>
      <c r="MA199" s="200">
        <v>39</v>
      </c>
      <c r="MB199" s="200">
        <v>7</v>
      </c>
      <c r="MC199" s="200">
        <v>24</v>
      </c>
      <c r="MT199" s="200">
        <v>1</v>
      </c>
      <c r="MU199" s="200">
        <v>2</v>
      </c>
      <c r="MV199" s="200">
        <v>1</v>
      </c>
      <c r="MW199" s="200">
        <v>2</v>
      </c>
      <c r="NA199" s="200">
        <v>5</v>
      </c>
      <c r="NB199" s="200">
        <v>24</v>
      </c>
      <c r="NC199" s="200">
        <v>18</v>
      </c>
      <c r="ND199" s="200">
        <v>31</v>
      </c>
      <c r="NE199" s="200">
        <v>3</v>
      </c>
      <c r="NF199" s="200">
        <v>9</v>
      </c>
      <c r="NG199" s="200">
        <v>13</v>
      </c>
      <c r="NH199" s="200">
        <v>19</v>
      </c>
      <c r="NI199" s="200">
        <v>3</v>
      </c>
      <c r="NP199" s="200">
        <v>5</v>
      </c>
      <c r="NW199" s="200">
        <v>9</v>
      </c>
      <c r="NZ199" s="200">
        <v>26</v>
      </c>
      <c r="OB199" s="201">
        <v>7926</v>
      </c>
      <c r="OC199" s="200">
        <v>4610</v>
      </c>
      <c r="OD199" s="200">
        <v>270</v>
      </c>
      <c r="OE199" s="200">
        <v>739</v>
      </c>
      <c r="OF199" s="200">
        <v>5619</v>
      </c>
      <c r="OG199" s="201">
        <v>13546</v>
      </c>
    </row>
    <row r="200" spans="1:397" ht="12.75" customHeight="1">
      <c r="A200" s="209">
        <v>339990</v>
      </c>
      <c r="B200" s="23" t="s">
        <v>333</v>
      </c>
      <c r="G200" s="200">
        <v>350</v>
      </c>
      <c r="K200" s="200">
        <v>6</v>
      </c>
      <c r="M200" s="200">
        <v>134</v>
      </c>
      <c r="P200" s="200">
        <v>1</v>
      </c>
      <c r="X200" s="200">
        <v>156</v>
      </c>
      <c r="Y200" s="200">
        <v>113</v>
      </c>
      <c r="Z200" s="200">
        <v>19</v>
      </c>
      <c r="AA200" s="200">
        <v>51</v>
      </c>
      <c r="AM200" s="200">
        <v>144</v>
      </c>
      <c r="AN200" s="200">
        <v>136</v>
      </c>
      <c r="AO200" s="200">
        <v>2</v>
      </c>
      <c r="AP200" s="200">
        <v>48</v>
      </c>
      <c r="AX200" s="200">
        <v>71</v>
      </c>
      <c r="AZ200" s="200">
        <v>81</v>
      </c>
      <c r="BC200" s="200">
        <v>1218</v>
      </c>
      <c r="BD200" s="200">
        <v>19</v>
      </c>
      <c r="BE200" s="200">
        <v>119</v>
      </c>
      <c r="BF200" s="200">
        <v>81</v>
      </c>
      <c r="BH200" s="200">
        <v>7</v>
      </c>
      <c r="BI200" s="200">
        <v>70</v>
      </c>
      <c r="BJ200" s="200">
        <v>125</v>
      </c>
      <c r="BL200" s="200">
        <v>60</v>
      </c>
      <c r="BM200" s="200">
        <v>49</v>
      </c>
      <c r="BN200" s="200">
        <v>53</v>
      </c>
      <c r="BO200" s="200">
        <v>38</v>
      </c>
      <c r="BP200" s="200">
        <v>33</v>
      </c>
      <c r="BQ200" s="200">
        <v>45</v>
      </c>
      <c r="BR200" s="200">
        <v>0</v>
      </c>
      <c r="BU200" s="200">
        <v>41</v>
      </c>
      <c r="BV200" s="200">
        <v>69</v>
      </c>
      <c r="BW200" s="200">
        <v>62</v>
      </c>
      <c r="BX200" s="200">
        <v>752</v>
      </c>
      <c r="BY200" s="200">
        <v>100</v>
      </c>
      <c r="BZ200" s="200">
        <v>166</v>
      </c>
      <c r="CA200" s="200">
        <v>31</v>
      </c>
      <c r="CC200" s="200">
        <v>36</v>
      </c>
      <c r="CF200" s="200">
        <v>372</v>
      </c>
      <c r="CN200" s="200">
        <v>6</v>
      </c>
      <c r="CT200" s="200">
        <v>13</v>
      </c>
      <c r="CX200" s="200">
        <v>53</v>
      </c>
      <c r="DE200" s="200">
        <v>3</v>
      </c>
      <c r="DG200" s="200">
        <v>18</v>
      </c>
      <c r="DM200" s="200">
        <v>2</v>
      </c>
      <c r="DN200" s="200">
        <v>0</v>
      </c>
      <c r="DP200" s="200">
        <v>0</v>
      </c>
      <c r="DR200" s="200">
        <v>19</v>
      </c>
      <c r="DS200" s="200">
        <v>152</v>
      </c>
      <c r="DT200" s="200">
        <v>65</v>
      </c>
      <c r="EC200" s="200">
        <v>2</v>
      </c>
      <c r="EE200" s="200">
        <v>1</v>
      </c>
      <c r="EL200" s="200">
        <v>3</v>
      </c>
      <c r="EO200" s="200">
        <v>22</v>
      </c>
      <c r="ES200" s="200">
        <v>16</v>
      </c>
      <c r="FC200" s="200">
        <v>1</v>
      </c>
      <c r="FE200" s="200">
        <v>1</v>
      </c>
      <c r="FF200" s="200">
        <v>1</v>
      </c>
      <c r="FI200" s="200">
        <v>41</v>
      </c>
      <c r="FX200" s="200">
        <v>46</v>
      </c>
      <c r="GF200" s="200">
        <v>1</v>
      </c>
      <c r="GK200" s="200">
        <v>0</v>
      </c>
      <c r="GM200" s="200">
        <v>1114</v>
      </c>
      <c r="HB200" s="200">
        <v>7</v>
      </c>
      <c r="HQ200" s="200">
        <v>106</v>
      </c>
      <c r="HR200" s="200">
        <v>105</v>
      </c>
      <c r="HS200" s="200">
        <v>180</v>
      </c>
      <c r="HW200" s="200">
        <v>4</v>
      </c>
      <c r="HZ200" s="200">
        <v>5</v>
      </c>
      <c r="IA200" s="200">
        <v>78</v>
      </c>
      <c r="IB200" s="200">
        <v>438</v>
      </c>
      <c r="IC200" s="200">
        <v>3</v>
      </c>
      <c r="II200" s="200">
        <v>33</v>
      </c>
      <c r="IL200" s="200">
        <v>41</v>
      </c>
      <c r="IN200" s="200">
        <v>7</v>
      </c>
      <c r="IO200" s="200">
        <v>35</v>
      </c>
      <c r="IQ200" s="200">
        <v>29</v>
      </c>
      <c r="IR200" s="200">
        <v>927</v>
      </c>
      <c r="IS200" s="200">
        <v>919</v>
      </c>
      <c r="IZ200" s="200">
        <v>510</v>
      </c>
      <c r="JB200" s="200">
        <v>25</v>
      </c>
      <c r="JE200" s="200">
        <v>32</v>
      </c>
      <c r="JF200" s="200">
        <v>385</v>
      </c>
      <c r="JG200" s="200">
        <v>98</v>
      </c>
      <c r="JH200" s="200">
        <v>37</v>
      </c>
      <c r="JI200" s="200">
        <v>4</v>
      </c>
      <c r="JJ200" s="200">
        <v>5</v>
      </c>
      <c r="JL200" s="200">
        <v>84</v>
      </c>
      <c r="JO200" s="200">
        <v>15</v>
      </c>
      <c r="JP200" s="200">
        <v>1116</v>
      </c>
      <c r="JQ200" s="200">
        <v>9</v>
      </c>
      <c r="JR200" s="200">
        <v>0</v>
      </c>
      <c r="JS200" s="200">
        <v>0</v>
      </c>
      <c r="JT200" s="200">
        <v>2</v>
      </c>
      <c r="JU200" s="200">
        <v>65</v>
      </c>
      <c r="JV200" s="200">
        <v>77</v>
      </c>
      <c r="JW200" s="200">
        <v>15</v>
      </c>
      <c r="JX200" s="200">
        <v>373</v>
      </c>
      <c r="JY200" s="200">
        <v>14</v>
      </c>
      <c r="JZ200" s="200">
        <v>1</v>
      </c>
      <c r="KA200" s="200">
        <v>11</v>
      </c>
      <c r="KC200" s="200">
        <v>164</v>
      </c>
      <c r="KE200" s="200">
        <v>17</v>
      </c>
      <c r="KH200" s="200">
        <v>7</v>
      </c>
      <c r="KM200" s="200">
        <v>131</v>
      </c>
      <c r="KN200" s="200">
        <v>37</v>
      </c>
      <c r="KO200" s="200">
        <v>8</v>
      </c>
      <c r="KP200" s="200">
        <v>131</v>
      </c>
      <c r="KS200" s="200">
        <v>223</v>
      </c>
      <c r="KT200" s="200">
        <v>110</v>
      </c>
      <c r="KU200" s="200">
        <v>396</v>
      </c>
      <c r="KV200" s="200">
        <v>8</v>
      </c>
      <c r="KW200" s="200">
        <v>94</v>
      </c>
      <c r="KX200" s="200">
        <v>30</v>
      </c>
      <c r="LA200" s="200">
        <v>89</v>
      </c>
      <c r="LB200" s="200">
        <v>27</v>
      </c>
      <c r="LC200" s="200">
        <v>3</v>
      </c>
      <c r="LD200" s="200">
        <v>17</v>
      </c>
      <c r="LE200" s="200">
        <v>416</v>
      </c>
      <c r="LF200" s="200">
        <v>201</v>
      </c>
      <c r="LH200" s="200">
        <v>72</v>
      </c>
      <c r="LI200" s="200">
        <v>25</v>
      </c>
      <c r="LJ200" s="200">
        <v>127</v>
      </c>
      <c r="LK200" s="200">
        <v>205</v>
      </c>
      <c r="LL200" s="200">
        <v>48</v>
      </c>
      <c r="LM200" s="200">
        <v>100</v>
      </c>
      <c r="LN200" s="200">
        <v>19</v>
      </c>
      <c r="LO200" s="200">
        <v>3</v>
      </c>
      <c r="LP200" s="200">
        <v>357</v>
      </c>
      <c r="LQ200" s="200">
        <v>177</v>
      </c>
      <c r="LT200" s="200">
        <v>1655</v>
      </c>
      <c r="LU200" s="200">
        <v>11</v>
      </c>
      <c r="LV200" s="200">
        <v>14</v>
      </c>
      <c r="LW200" s="200">
        <v>37</v>
      </c>
      <c r="LX200" s="200">
        <v>54</v>
      </c>
      <c r="LY200" s="200">
        <v>0</v>
      </c>
      <c r="LZ200" s="200">
        <v>25</v>
      </c>
      <c r="MA200" s="200">
        <v>90</v>
      </c>
      <c r="MB200" s="200">
        <v>39</v>
      </c>
      <c r="MC200" s="200">
        <v>57</v>
      </c>
      <c r="MT200" s="200">
        <v>1</v>
      </c>
      <c r="MU200" s="200">
        <v>3</v>
      </c>
      <c r="MV200" s="200">
        <v>2</v>
      </c>
      <c r="MW200" s="200">
        <v>6</v>
      </c>
      <c r="NA200" s="200">
        <v>6</v>
      </c>
      <c r="NB200" s="200">
        <v>28</v>
      </c>
      <c r="NC200" s="200">
        <v>28</v>
      </c>
      <c r="ND200" s="200">
        <v>48</v>
      </c>
      <c r="NE200" s="200">
        <v>5</v>
      </c>
      <c r="NF200" s="200">
        <v>19</v>
      </c>
      <c r="NG200" s="200">
        <v>26</v>
      </c>
      <c r="NH200" s="200">
        <v>37</v>
      </c>
      <c r="NI200" s="200">
        <v>7</v>
      </c>
      <c r="NL200" s="200">
        <v>1</v>
      </c>
      <c r="NP200" s="200">
        <v>16</v>
      </c>
      <c r="NT200" s="200">
        <v>49</v>
      </c>
      <c r="NW200" s="200">
        <v>20</v>
      </c>
      <c r="NY200" s="200">
        <v>2</v>
      </c>
      <c r="NZ200" s="200">
        <v>92</v>
      </c>
      <c r="OB200" s="201">
        <v>17848</v>
      </c>
      <c r="OC200" s="200">
        <v>8114</v>
      </c>
      <c r="OD200" s="200">
        <v>107</v>
      </c>
      <c r="OE200" s="200">
        <v>2838</v>
      </c>
      <c r="OF200" s="200">
        <v>11058</v>
      </c>
      <c r="OG200" s="201">
        <v>28906</v>
      </c>
    </row>
    <row r="201" spans="1:397" ht="12.75" customHeight="1">
      <c r="A201" s="209">
        <v>311111</v>
      </c>
      <c r="B201" s="23" t="s">
        <v>334</v>
      </c>
      <c r="D201" s="200">
        <v>640</v>
      </c>
      <c r="N201" s="200">
        <v>11</v>
      </c>
      <c r="P201" s="200">
        <v>0</v>
      </c>
      <c r="Q201" s="200">
        <v>29</v>
      </c>
      <c r="U201" s="200">
        <v>12</v>
      </c>
      <c r="X201" s="200">
        <v>64</v>
      </c>
      <c r="Y201" s="200">
        <v>153</v>
      </c>
      <c r="Z201" s="200">
        <v>8</v>
      </c>
      <c r="AA201" s="200">
        <v>28</v>
      </c>
      <c r="AP201" s="200">
        <v>10</v>
      </c>
      <c r="BO201" s="200">
        <v>1</v>
      </c>
      <c r="BU201" s="200">
        <v>1691</v>
      </c>
      <c r="BX201" s="200">
        <v>2</v>
      </c>
      <c r="CF201" s="200">
        <v>11</v>
      </c>
      <c r="CT201" s="200">
        <v>8</v>
      </c>
      <c r="DE201" s="200">
        <v>3</v>
      </c>
      <c r="DG201" s="200">
        <v>0</v>
      </c>
      <c r="DR201" s="200">
        <v>6</v>
      </c>
      <c r="EE201" s="200">
        <v>0</v>
      </c>
      <c r="EL201" s="200">
        <v>0</v>
      </c>
      <c r="EO201" s="200">
        <v>6</v>
      </c>
      <c r="FC201" s="200">
        <v>0</v>
      </c>
      <c r="FF201" s="200">
        <v>1</v>
      </c>
      <c r="GN201" s="200">
        <v>28</v>
      </c>
      <c r="GO201" s="200">
        <v>0</v>
      </c>
      <c r="GP201" s="200">
        <v>145</v>
      </c>
      <c r="GQ201" s="200">
        <v>301</v>
      </c>
      <c r="GR201" s="200">
        <v>256</v>
      </c>
      <c r="GS201" s="200">
        <v>292</v>
      </c>
      <c r="GU201" s="200">
        <v>54</v>
      </c>
      <c r="GZ201" s="200">
        <v>70</v>
      </c>
      <c r="HB201" s="200">
        <v>1655</v>
      </c>
      <c r="HD201" s="200">
        <v>47</v>
      </c>
      <c r="HJ201" s="200">
        <v>91</v>
      </c>
      <c r="HM201" s="200">
        <v>26</v>
      </c>
      <c r="HO201" s="200">
        <v>283</v>
      </c>
      <c r="HV201" s="200">
        <v>1</v>
      </c>
      <c r="HZ201" s="200">
        <v>1</v>
      </c>
      <c r="IA201" s="200">
        <v>7</v>
      </c>
      <c r="IB201" s="200">
        <v>190</v>
      </c>
      <c r="IC201" s="200">
        <v>428</v>
      </c>
      <c r="IF201" s="200">
        <v>41</v>
      </c>
      <c r="II201" s="200">
        <v>29</v>
      </c>
      <c r="IL201" s="200">
        <v>24</v>
      </c>
      <c r="IP201" s="200">
        <v>22</v>
      </c>
      <c r="IQ201" s="200">
        <v>2</v>
      </c>
      <c r="IV201" s="200">
        <v>142</v>
      </c>
      <c r="JB201" s="200">
        <v>7</v>
      </c>
      <c r="JE201" s="200">
        <v>12</v>
      </c>
      <c r="JF201" s="200">
        <v>158</v>
      </c>
      <c r="JL201" s="200">
        <v>5</v>
      </c>
      <c r="JP201" s="200">
        <v>704</v>
      </c>
      <c r="JQ201" s="200">
        <v>0</v>
      </c>
      <c r="JR201" s="200">
        <v>0</v>
      </c>
      <c r="JS201" s="200">
        <v>0</v>
      </c>
      <c r="JT201" s="200">
        <v>2</v>
      </c>
      <c r="JU201" s="200">
        <v>18</v>
      </c>
      <c r="JV201" s="200">
        <v>105</v>
      </c>
      <c r="JW201" s="200">
        <v>60</v>
      </c>
      <c r="JX201" s="200">
        <v>181</v>
      </c>
      <c r="JY201" s="200">
        <v>3</v>
      </c>
      <c r="JZ201" s="200">
        <v>0</v>
      </c>
      <c r="KC201" s="200">
        <v>6</v>
      </c>
      <c r="KH201" s="200">
        <v>0</v>
      </c>
      <c r="KM201" s="200">
        <v>15</v>
      </c>
      <c r="KN201" s="200">
        <v>4</v>
      </c>
      <c r="KO201" s="200">
        <v>1</v>
      </c>
      <c r="KP201" s="200">
        <v>17</v>
      </c>
      <c r="KS201" s="200">
        <v>32</v>
      </c>
      <c r="KT201" s="200">
        <v>35</v>
      </c>
      <c r="KU201" s="200">
        <v>4</v>
      </c>
      <c r="KV201" s="200">
        <v>3</v>
      </c>
      <c r="KW201" s="200">
        <v>34</v>
      </c>
      <c r="KX201" s="200">
        <v>11</v>
      </c>
      <c r="LA201" s="200">
        <v>5</v>
      </c>
      <c r="LB201" s="200">
        <v>11</v>
      </c>
      <c r="LC201" s="200">
        <v>1</v>
      </c>
      <c r="LD201" s="200">
        <v>7</v>
      </c>
      <c r="LE201" s="200">
        <v>50</v>
      </c>
      <c r="LF201" s="200">
        <v>20</v>
      </c>
      <c r="LH201" s="200">
        <v>9</v>
      </c>
      <c r="LI201" s="200">
        <v>4</v>
      </c>
      <c r="LJ201" s="200">
        <v>18</v>
      </c>
      <c r="LK201" s="200">
        <v>126</v>
      </c>
      <c r="LL201" s="200">
        <v>30</v>
      </c>
      <c r="LM201" s="200">
        <v>14</v>
      </c>
      <c r="LN201" s="200">
        <v>2</v>
      </c>
      <c r="LO201" s="200">
        <v>0</v>
      </c>
      <c r="LP201" s="200">
        <v>61</v>
      </c>
      <c r="LQ201" s="200">
        <v>19</v>
      </c>
      <c r="LT201" s="200">
        <v>252</v>
      </c>
      <c r="LU201" s="200">
        <v>1</v>
      </c>
      <c r="LV201" s="200">
        <v>14</v>
      </c>
      <c r="LW201" s="200">
        <v>27</v>
      </c>
      <c r="LX201" s="200">
        <v>37</v>
      </c>
      <c r="LZ201" s="200">
        <v>19</v>
      </c>
      <c r="MA201" s="200">
        <v>42</v>
      </c>
      <c r="MB201" s="200">
        <v>20</v>
      </c>
      <c r="MC201" s="200">
        <v>19</v>
      </c>
      <c r="MU201" s="200">
        <v>1</v>
      </c>
      <c r="MV201" s="200">
        <v>1</v>
      </c>
      <c r="MW201" s="200">
        <v>3</v>
      </c>
      <c r="NA201" s="200">
        <v>1</v>
      </c>
      <c r="NB201" s="200">
        <v>5</v>
      </c>
      <c r="NC201" s="200">
        <v>9</v>
      </c>
      <c r="ND201" s="200">
        <v>15</v>
      </c>
      <c r="NE201" s="200">
        <v>0</v>
      </c>
      <c r="NF201" s="200">
        <v>11</v>
      </c>
      <c r="NG201" s="200">
        <v>4</v>
      </c>
      <c r="NH201" s="200">
        <v>21</v>
      </c>
      <c r="NI201" s="200">
        <v>4</v>
      </c>
      <c r="NP201" s="200">
        <v>1</v>
      </c>
      <c r="NW201" s="200">
        <v>9</v>
      </c>
      <c r="NZ201" s="200">
        <v>37</v>
      </c>
      <c r="OB201" s="201">
        <v>9170</v>
      </c>
      <c r="OC201" s="200">
        <v>1277</v>
      </c>
      <c r="OD201" s="200">
        <v>29</v>
      </c>
      <c r="OE201" s="200">
        <v>3017</v>
      </c>
      <c r="OF201" s="200">
        <v>4323</v>
      </c>
      <c r="OG201" s="201">
        <v>13493</v>
      </c>
    </row>
    <row r="202" spans="1:397" ht="12.75" customHeight="1">
      <c r="A202" s="209">
        <v>311119</v>
      </c>
      <c r="B202" s="23" t="s">
        <v>335</v>
      </c>
      <c r="D202" s="200">
        <v>6052</v>
      </c>
      <c r="N202" s="200">
        <v>168</v>
      </c>
      <c r="P202" s="200">
        <v>0</v>
      </c>
      <c r="Q202" s="200">
        <v>32</v>
      </c>
      <c r="U202" s="200">
        <v>185</v>
      </c>
      <c r="X202" s="200">
        <v>113</v>
      </c>
      <c r="Y202" s="200">
        <v>171</v>
      </c>
      <c r="Z202" s="200">
        <v>4</v>
      </c>
      <c r="AA202" s="200">
        <v>37</v>
      </c>
      <c r="BC202" s="200">
        <v>0</v>
      </c>
      <c r="BO202" s="200">
        <v>0</v>
      </c>
      <c r="BU202" s="200">
        <v>4</v>
      </c>
      <c r="BX202" s="200">
        <v>2</v>
      </c>
      <c r="CF202" s="200">
        <v>45</v>
      </c>
      <c r="CT202" s="200">
        <v>1</v>
      </c>
      <c r="DE202" s="200">
        <v>2</v>
      </c>
      <c r="DG202" s="200">
        <v>0</v>
      </c>
      <c r="DR202" s="200">
        <v>6</v>
      </c>
      <c r="EO202" s="200">
        <v>19</v>
      </c>
      <c r="FC202" s="200">
        <v>0</v>
      </c>
      <c r="FD202" s="200">
        <v>1</v>
      </c>
      <c r="FE202" s="200">
        <v>1</v>
      </c>
      <c r="FF202" s="200">
        <v>1</v>
      </c>
      <c r="FI202" s="200">
        <v>53</v>
      </c>
      <c r="GK202" s="200">
        <v>0</v>
      </c>
      <c r="GO202" s="200">
        <v>88</v>
      </c>
      <c r="GP202" s="200">
        <v>566</v>
      </c>
      <c r="GQ202" s="200">
        <v>354</v>
      </c>
      <c r="GR202" s="200">
        <v>3067</v>
      </c>
      <c r="GS202" s="200">
        <v>466</v>
      </c>
      <c r="GU202" s="200">
        <v>161</v>
      </c>
      <c r="GZ202" s="200">
        <v>76</v>
      </c>
      <c r="HB202" s="200">
        <v>741</v>
      </c>
      <c r="HD202" s="200">
        <v>109</v>
      </c>
      <c r="HJ202" s="200">
        <v>206</v>
      </c>
      <c r="HO202" s="200">
        <v>617</v>
      </c>
      <c r="HV202" s="200">
        <v>39</v>
      </c>
      <c r="IA202" s="200">
        <v>16</v>
      </c>
      <c r="IB202" s="200">
        <v>16</v>
      </c>
      <c r="IC202" s="200">
        <v>94</v>
      </c>
      <c r="IF202" s="200">
        <v>12</v>
      </c>
      <c r="II202" s="200">
        <v>36</v>
      </c>
      <c r="IL202" s="200">
        <v>4</v>
      </c>
      <c r="IP202" s="200">
        <v>149</v>
      </c>
      <c r="IQ202" s="200">
        <v>3</v>
      </c>
      <c r="IV202" s="200">
        <v>650</v>
      </c>
      <c r="JF202" s="200">
        <v>33</v>
      </c>
      <c r="JL202" s="200">
        <v>14</v>
      </c>
      <c r="JM202" s="200">
        <v>1</v>
      </c>
      <c r="JP202" s="200">
        <v>2567</v>
      </c>
      <c r="JQ202" s="200">
        <v>11</v>
      </c>
      <c r="JR202" s="200">
        <v>0</v>
      </c>
      <c r="JS202" s="200">
        <v>1</v>
      </c>
      <c r="JT202" s="200">
        <v>7</v>
      </c>
      <c r="JU202" s="200">
        <v>45</v>
      </c>
      <c r="JV202" s="200">
        <v>661</v>
      </c>
      <c r="JW202" s="200">
        <v>539</v>
      </c>
      <c r="JX202" s="200">
        <v>668</v>
      </c>
      <c r="JY202" s="200">
        <v>11</v>
      </c>
      <c r="JZ202" s="200">
        <v>0</v>
      </c>
      <c r="KA202" s="200">
        <v>1</v>
      </c>
      <c r="KC202" s="200">
        <v>8</v>
      </c>
      <c r="KH202" s="200">
        <v>0</v>
      </c>
      <c r="KM202" s="200">
        <v>19</v>
      </c>
      <c r="KN202" s="200">
        <v>10</v>
      </c>
      <c r="KO202" s="200">
        <v>1</v>
      </c>
      <c r="KP202" s="200">
        <v>17</v>
      </c>
      <c r="KS202" s="200">
        <v>30</v>
      </c>
      <c r="KT202" s="200">
        <v>24</v>
      </c>
      <c r="KU202" s="200">
        <v>5</v>
      </c>
      <c r="KV202" s="200">
        <v>3</v>
      </c>
      <c r="KW202" s="200">
        <v>20</v>
      </c>
      <c r="KX202" s="200">
        <v>7</v>
      </c>
      <c r="LA202" s="200">
        <v>6</v>
      </c>
      <c r="LB202" s="200">
        <v>16</v>
      </c>
      <c r="LC202" s="200">
        <v>2</v>
      </c>
      <c r="LD202" s="200">
        <v>8</v>
      </c>
      <c r="LE202" s="200">
        <v>31</v>
      </c>
      <c r="LF202" s="200">
        <v>21</v>
      </c>
      <c r="LH202" s="200">
        <v>7</v>
      </c>
      <c r="LI202" s="200">
        <v>3</v>
      </c>
      <c r="LJ202" s="200">
        <v>16</v>
      </c>
      <c r="LK202" s="200">
        <v>121</v>
      </c>
      <c r="LL202" s="200">
        <v>8</v>
      </c>
      <c r="LM202" s="200">
        <v>7</v>
      </c>
      <c r="LN202" s="200">
        <v>1</v>
      </c>
      <c r="LO202" s="200">
        <v>0</v>
      </c>
      <c r="LP202" s="200">
        <v>28</v>
      </c>
      <c r="LQ202" s="200">
        <v>22</v>
      </c>
      <c r="LT202" s="200">
        <v>330</v>
      </c>
      <c r="LU202" s="200">
        <v>0</v>
      </c>
      <c r="LV202" s="200">
        <v>2</v>
      </c>
      <c r="LW202" s="200">
        <v>4</v>
      </c>
      <c r="LX202" s="200">
        <v>15</v>
      </c>
      <c r="LZ202" s="200">
        <v>7</v>
      </c>
      <c r="MA202" s="200">
        <v>48</v>
      </c>
      <c r="MB202" s="200">
        <v>2</v>
      </c>
      <c r="MC202" s="200">
        <v>12</v>
      </c>
      <c r="MT202" s="200">
        <v>1</v>
      </c>
      <c r="MU202" s="200">
        <v>2</v>
      </c>
      <c r="MV202" s="200">
        <v>1</v>
      </c>
      <c r="MW202" s="200">
        <v>3</v>
      </c>
      <c r="NA202" s="200">
        <v>5</v>
      </c>
      <c r="NB202" s="200">
        <v>22</v>
      </c>
      <c r="NC202" s="200">
        <v>18</v>
      </c>
      <c r="ND202" s="200">
        <v>30</v>
      </c>
      <c r="NE202" s="200">
        <v>2</v>
      </c>
      <c r="NF202" s="200">
        <v>14</v>
      </c>
      <c r="NG202" s="200">
        <v>6</v>
      </c>
      <c r="NH202" s="200">
        <v>27</v>
      </c>
      <c r="NI202" s="200">
        <v>5</v>
      </c>
      <c r="NP202" s="200">
        <v>2</v>
      </c>
      <c r="NW202" s="200">
        <v>4</v>
      </c>
      <c r="NZ202" s="200">
        <v>64</v>
      </c>
      <c r="OB202" s="201">
        <v>19994</v>
      </c>
      <c r="OC202" s="200">
        <v>1736</v>
      </c>
      <c r="OD202" s="200">
        <v>62</v>
      </c>
      <c r="OE202" s="200">
        <v>1429</v>
      </c>
      <c r="OF202" s="200">
        <v>3227</v>
      </c>
      <c r="OG202" s="201">
        <v>23221</v>
      </c>
    </row>
    <row r="203" spans="1:397" ht="12.75" customHeight="1">
      <c r="A203" s="209">
        <v>311210</v>
      </c>
      <c r="B203" s="23" t="s">
        <v>336</v>
      </c>
      <c r="D203" s="200">
        <v>6131</v>
      </c>
      <c r="Q203" s="200">
        <v>35</v>
      </c>
      <c r="X203" s="200">
        <v>187</v>
      </c>
      <c r="Y203" s="200">
        <v>176</v>
      </c>
      <c r="Z203" s="200">
        <v>9</v>
      </c>
      <c r="AA203" s="200">
        <v>53</v>
      </c>
      <c r="CF203" s="200">
        <v>5</v>
      </c>
      <c r="DE203" s="200">
        <v>2</v>
      </c>
      <c r="DG203" s="200">
        <v>0</v>
      </c>
      <c r="DM203" s="200">
        <v>0</v>
      </c>
      <c r="FE203" s="200">
        <v>3</v>
      </c>
      <c r="FF203" s="200">
        <v>0</v>
      </c>
      <c r="GP203" s="200">
        <v>148</v>
      </c>
      <c r="GQ203" s="200">
        <v>2</v>
      </c>
      <c r="GR203" s="200">
        <v>12</v>
      </c>
      <c r="GS203" s="200">
        <v>30</v>
      </c>
      <c r="GU203" s="200">
        <v>14</v>
      </c>
      <c r="HB203" s="200">
        <v>10</v>
      </c>
      <c r="HK203" s="200">
        <v>10</v>
      </c>
      <c r="HV203" s="200">
        <v>33</v>
      </c>
      <c r="HZ203" s="200">
        <v>0</v>
      </c>
      <c r="IB203" s="200">
        <v>58</v>
      </c>
      <c r="IC203" s="200">
        <v>153</v>
      </c>
      <c r="IF203" s="200">
        <v>13</v>
      </c>
      <c r="II203" s="200">
        <v>37</v>
      </c>
      <c r="IQ203" s="200">
        <v>1</v>
      </c>
      <c r="JF203" s="200">
        <v>47</v>
      </c>
      <c r="JL203" s="200">
        <v>2</v>
      </c>
      <c r="JP203" s="200">
        <v>1416</v>
      </c>
      <c r="JQ203" s="200">
        <v>0</v>
      </c>
      <c r="JR203" s="200">
        <v>0</v>
      </c>
      <c r="JS203" s="200">
        <v>0</v>
      </c>
      <c r="JT203" s="200">
        <v>1</v>
      </c>
      <c r="JU203" s="200">
        <v>56</v>
      </c>
      <c r="JV203" s="200">
        <v>577</v>
      </c>
      <c r="JW203" s="200">
        <v>512</v>
      </c>
      <c r="JX203" s="200">
        <v>516</v>
      </c>
      <c r="JY203" s="200">
        <v>3</v>
      </c>
      <c r="JZ203" s="200">
        <v>0</v>
      </c>
      <c r="KA203" s="200">
        <v>8</v>
      </c>
      <c r="KC203" s="200">
        <v>7</v>
      </c>
      <c r="KH203" s="200">
        <v>0</v>
      </c>
      <c r="KM203" s="200">
        <v>13</v>
      </c>
      <c r="KN203" s="200">
        <v>4</v>
      </c>
      <c r="KO203" s="200">
        <v>1</v>
      </c>
      <c r="KP203" s="200">
        <v>16</v>
      </c>
      <c r="KS203" s="200">
        <v>47</v>
      </c>
      <c r="KT203" s="200">
        <v>29</v>
      </c>
      <c r="KU203" s="200">
        <v>7</v>
      </c>
      <c r="KV203" s="200">
        <v>4</v>
      </c>
      <c r="KW203" s="200">
        <v>26</v>
      </c>
      <c r="KX203" s="200">
        <v>9</v>
      </c>
      <c r="LA203" s="200">
        <v>6</v>
      </c>
      <c r="LB203" s="200">
        <v>13</v>
      </c>
      <c r="LC203" s="200">
        <v>1</v>
      </c>
      <c r="LD203" s="200">
        <v>7</v>
      </c>
      <c r="LE203" s="200">
        <v>41</v>
      </c>
      <c r="LF203" s="200">
        <v>22</v>
      </c>
      <c r="LH203" s="200">
        <v>7</v>
      </c>
      <c r="LI203" s="200">
        <v>4</v>
      </c>
      <c r="LJ203" s="200">
        <v>19</v>
      </c>
      <c r="LK203" s="200">
        <v>90</v>
      </c>
      <c r="LL203" s="200">
        <v>2</v>
      </c>
      <c r="LM203" s="200">
        <v>10</v>
      </c>
      <c r="LN203" s="200">
        <v>1</v>
      </c>
      <c r="LO203" s="200">
        <v>1</v>
      </c>
      <c r="LP203" s="200">
        <v>21</v>
      </c>
      <c r="LQ203" s="200">
        <v>40</v>
      </c>
      <c r="LT203" s="200">
        <v>268</v>
      </c>
      <c r="LU203" s="200">
        <v>1</v>
      </c>
      <c r="LW203" s="200">
        <v>6</v>
      </c>
      <c r="LX203" s="200">
        <v>4</v>
      </c>
      <c r="LZ203" s="200">
        <v>2</v>
      </c>
      <c r="MA203" s="200">
        <v>67</v>
      </c>
      <c r="MB203" s="200">
        <v>1</v>
      </c>
      <c r="MC203" s="200">
        <v>23</v>
      </c>
      <c r="MU203" s="200">
        <v>0</v>
      </c>
      <c r="MV203" s="200">
        <v>1</v>
      </c>
      <c r="MW203" s="200">
        <v>4</v>
      </c>
      <c r="NA203" s="200">
        <v>1</v>
      </c>
      <c r="NB203" s="200">
        <v>5</v>
      </c>
      <c r="NC203" s="200">
        <v>10</v>
      </c>
      <c r="ND203" s="200">
        <v>15</v>
      </c>
      <c r="NE203" s="200">
        <v>0</v>
      </c>
      <c r="NF203" s="200">
        <v>19</v>
      </c>
      <c r="NG203" s="200">
        <v>8</v>
      </c>
      <c r="NH203" s="200">
        <v>39</v>
      </c>
      <c r="NI203" s="200">
        <v>7</v>
      </c>
      <c r="NP203" s="200">
        <v>3</v>
      </c>
      <c r="NW203" s="200">
        <v>9</v>
      </c>
      <c r="NZ203" s="200">
        <v>34</v>
      </c>
      <c r="OB203" s="201">
        <v>11235</v>
      </c>
      <c r="OC203" s="200">
        <v>1110</v>
      </c>
      <c r="OD203" s="200">
        <v>141</v>
      </c>
      <c r="OE203" s="200">
        <v>854</v>
      </c>
      <c r="OF203" s="200">
        <v>2105</v>
      </c>
      <c r="OG203" s="201">
        <v>13339</v>
      </c>
    </row>
    <row r="204" spans="1:397" ht="12.75" customHeight="1">
      <c r="A204" s="209">
        <v>311221</v>
      </c>
      <c r="B204" s="23" t="s">
        <v>337</v>
      </c>
      <c r="C204" s="23">
        <v>303</v>
      </c>
      <c r="D204" s="200">
        <v>3951</v>
      </c>
      <c r="P204" s="200">
        <v>2</v>
      </c>
      <c r="Q204" s="200">
        <v>170</v>
      </c>
      <c r="X204" s="200">
        <v>259</v>
      </c>
      <c r="Y204" s="200">
        <v>891</v>
      </c>
      <c r="Z204" s="200">
        <v>38</v>
      </c>
      <c r="AA204" s="200">
        <v>68</v>
      </c>
      <c r="AV204" s="200">
        <v>0</v>
      </c>
      <c r="BC204" s="200">
        <v>1</v>
      </c>
      <c r="BO204" s="200">
        <v>0</v>
      </c>
      <c r="CF204" s="200">
        <v>39</v>
      </c>
      <c r="CT204" s="200">
        <v>1</v>
      </c>
      <c r="DE204" s="200">
        <v>1</v>
      </c>
      <c r="DG204" s="200">
        <v>0</v>
      </c>
      <c r="DM204" s="200">
        <v>1</v>
      </c>
      <c r="DN204" s="200">
        <v>0</v>
      </c>
      <c r="DO204" s="200">
        <v>0</v>
      </c>
      <c r="DP204" s="200">
        <v>0</v>
      </c>
      <c r="DR204" s="200">
        <v>4</v>
      </c>
      <c r="EO204" s="200">
        <v>13</v>
      </c>
      <c r="FC204" s="200">
        <v>0</v>
      </c>
      <c r="FE204" s="200">
        <v>0</v>
      </c>
      <c r="FF204" s="200">
        <v>1</v>
      </c>
      <c r="FI204" s="200">
        <v>30</v>
      </c>
      <c r="GK204" s="200">
        <v>0</v>
      </c>
      <c r="GQ204" s="200">
        <v>61</v>
      </c>
      <c r="HV204" s="200">
        <v>1</v>
      </c>
      <c r="IA204" s="200">
        <v>13</v>
      </c>
      <c r="IB204" s="200">
        <v>9</v>
      </c>
      <c r="IC204" s="200">
        <v>110</v>
      </c>
      <c r="IF204" s="200">
        <v>1</v>
      </c>
      <c r="II204" s="200">
        <v>167</v>
      </c>
      <c r="IQ204" s="200">
        <v>212</v>
      </c>
      <c r="JF204" s="200">
        <v>14</v>
      </c>
      <c r="JL204" s="200">
        <v>21</v>
      </c>
      <c r="JP204" s="200">
        <v>1020</v>
      </c>
      <c r="JQ204" s="200">
        <v>6</v>
      </c>
      <c r="JR204" s="200">
        <v>0</v>
      </c>
      <c r="JS204" s="200">
        <v>0</v>
      </c>
      <c r="JT204" s="200">
        <v>1</v>
      </c>
      <c r="JU204" s="200">
        <v>12</v>
      </c>
      <c r="JV204" s="200">
        <v>354</v>
      </c>
      <c r="JW204" s="200">
        <v>335</v>
      </c>
      <c r="JX204" s="200">
        <v>363</v>
      </c>
      <c r="JY204" s="200">
        <v>2</v>
      </c>
      <c r="JZ204" s="200">
        <v>1</v>
      </c>
      <c r="KA204" s="200">
        <v>20</v>
      </c>
      <c r="KC204" s="200">
        <v>3</v>
      </c>
      <c r="KH204" s="200">
        <v>0</v>
      </c>
      <c r="KM204" s="200">
        <v>9</v>
      </c>
      <c r="KN204" s="200">
        <v>3</v>
      </c>
      <c r="KO204" s="200">
        <v>1</v>
      </c>
      <c r="KP204" s="200">
        <v>14</v>
      </c>
      <c r="KS204" s="200">
        <v>30</v>
      </c>
      <c r="KT204" s="200">
        <v>14</v>
      </c>
      <c r="KU204" s="200">
        <v>6</v>
      </c>
      <c r="KV204" s="200">
        <v>2</v>
      </c>
      <c r="KW204" s="200">
        <v>17</v>
      </c>
      <c r="KX204" s="200">
        <v>5</v>
      </c>
      <c r="LA204" s="200">
        <v>4</v>
      </c>
      <c r="LB204" s="200">
        <v>10</v>
      </c>
      <c r="LC204" s="200">
        <v>1</v>
      </c>
      <c r="LD204" s="200">
        <v>6</v>
      </c>
      <c r="LE204" s="200">
        <v>15</v>
      </c>
      <c r="LF204" s="200">
        <v>18</v>
      </c>
      <c r="LH204" s="200">
        <v>4</v>
      </c>
      <c r="LI204" s="200">
        <v>2</v>
      </c>
      <c r="LJ204" s="200">
        <v>12</v>
      </c>
      <c r="LK204" s="200">
        <v>31</v>
      </c>
      <c r="LL204" s="200">
        <v>19</v>
      </c>
      <c r="LM204" s="200">
        <v>23</v>
      </c>
      <c r="LN204" s="200">
        <v>4</v>
      </c>
      <c r="LO204" s="200">
        <v>0</v>
      </c>
      <c r="LP204" s="200">
        <v>13</v>
      </c>
      <c r="LQ204" s="200">
        <v>23</v>
      </c>
      <c r="LT204" s="200">
        <v>168</v>
      </c>
      <c r="LU204" s="200">
        <v>3</v>
      </c>
      <c r="LV204" s="200">
        <v>6</v>
      </c>
      <c r="LW204" s="200">
        <v>14</v>
      </c>
      <c r="LX204" s="200">
        <v>19</v>
      </c>
      <c r="LZ204" s="200">
        <v>9</v>
      </c>
      <c r="MA204" s="200">
        <v>83</v>
      </c>
      <c r="MB204" s="200">
        <v>9</v>
      </c>
      <c r="MC204" s="200">
        <v>91</v>
      </c>
      <c r="MT204" s="200">
        <v>0</v>
      </c>
      <c r="MU204" s="200">
        <v>0</v>
      </c>
      <c r="MV204" s="200">
        <v>0</v>
      </c>
      <c r="MW204" s="200">
        <v>1</v>
      </c>
      <c r="NA204" s="200">
        <v>1</v>
      </c>
      <c r="NB204" s="200">
        <v>5</v>
      </c>
      <c r="NC204" s="200">
        <v>5</v>
      </c>
      <c r="ND204" s="200">
        <v>9</v>
      </c>
      <c r="NE204" s="200">
        <v>1</v>
      </c>
      <c r="NF204" s="200">
        <v>25</v>
      </c>
      <c r="NG204" s="200">
        <v>9</v>
      </c>
      <c r="NH204" s="200">
        <v>50</v>
      </c>
      <c r="NI204" s="200">
        <v>9</v>
      </c>
      <c r="NP204" s="200">
        <v>2</v>
      </c>
      <c r="NW204" s="200">
        <v>40</v>
      </c>
      <c r="NZ204" s="200">
        <v>30</v>
      </c>
      <c r="OB204" s="201">
        <v>9376</v>
      </c>
      <c r="OC204" s="200">
        <v>789</v>
      </c>
      <c r="OD204" s="200">
        <v>44</v>
      </c>
      <c r="OE204" s="200">
        <v>1558</v>
      </c>
      <c r="OF204" s="200">
        <v>2391</v>
      </c>
      <c r="OG204" s="201">
        <v>11767</v>
      </c>
    </row>
    <row r="205" spans="1:397" ht="12.75" customHeight="1">
      <c r="A205" s="209" t="s">
        <v>339</v>
      </c>
      <c r="B205" s="23" t="s">
        <v>338</v>
      </c>
      <c r="C205" s="23">
        <v>11883</v>
      </c>
      <c r="D205" s="200">
        <v>152</v>
      </c>
      <c r="H205" s="200">
        <v>212</v>
      </c>
      <c r="P205" s="200">
        <v>0</v>
      </c>
      <c r="Q205" s="200">
        <v>35</v>
      </c>
      <c r="X205" s="200">
        <v>50</v>
      </c>
      <c r="Y205" s="200">
        <v>182</v>
      </c>
      <c r="Z205" s="200">
        <v>5</v>
      </c>
      <c r="AA205" s="200">
        <v>20</v>
      </c>
      <c r="AV205" s="200">
        <v>0</v>
      </c>
      <c r="BC205" s="200">
        <v>0</v>
      </c>
      <c r="BO205" s="200">
        <v>1</v>
      </c>
      <c r="BS205" s="200">
        <v>1</v>
      </c>
      <c r="BT205" s="200">
        <v>0</v>
      </c>
      <c r="BU205" s="200">
        <v>1</v>
      </c>
      <c r="CF205" s="200">
        <v>14</v>
      </c>
      <c r="CT205" s="200">
        <v>1</v>
      </c>
      <c r="DE205" s="200">
        <v>1</v>
      </c>
      <c r="DG205" s="200">
        <v>0</v>
      </c>
      <c r="DM205" s="200">
        <v>1</v>
      </c>
      <c r="DO205" s="200">
        <v>0</v>
      </c>
      <c r="DP205" s="200">
        <v>0</v>
      </c>
      <c r="DR205" s="200">
        <v>6</v>
      </c>
      <c r="EO205" s="200">
        <v>12</v>
      </c>
      <c r="FC205" s="200">
        <v>0</v>
      </c>
      <c r="FD205" s="200">
        <v>1</v>
      </c>
      <c r="FE205" s="200">
        <v>0</v>
      </c>
      <c r="FF205" s="200">
        <v>1</v>
      </c>
      <c r="FI205" s="200">
        <v>0</v>
      </c>
      <c r="GK205" s="200">
        <v>0</v>
      </c>
      <c r="GQ205" s="200">
        <v>72</v>
      </c>
      <c r="GR205" s="200">
        <v>1965</v>
      </c>
      <c r="GS205" s="200">
        <v>67</v>
      </c>
      <c r="HV205" s="200">
        <v>1</v>
      </c>
      <c r="IA205" s="200">
        <v>7</v>
      </c>
      <c r="IB205" s="200">
        <v>17</v>
      </c>
      <c r="IC205" s="200">
        <v>84</v>
      </c>
      <c r="II205" s="200">
        <v>26</v>
      </c>
      <c r="IL205" s="200">
        <v>2</v>
      </c>
      <c r="IQ205" s="200">
        <v>1</v>
      </c>
      <c r="JE205" s="200">
        <v>3</v>
      </c>
      <c r="JL205" s="200">
        <v>41</v>
      </c>
      <c r="JM205" s="200">
        <v>0</v>
      </c>
      <c r="JP205" s="200">
        <v>2954</v>
      </c>
      <c r="JQ205" s="200">
        <v>0</v>
      </c>
      <c r="JR205" s="200">
        <v>0</v>
      </c>
      <c r="JS205" s="200">
        <v>0</v>
      </c>
      <c r="JT205" s="200">
        <v>0</v>
      </c>
      <c r="JU205" s="200">
        <v>52</v>
      </c>
      <c r="JV205" s="200">
        <v>459</v>
      </c>
      <c r="JW205" s="200">
        <v>142</v>
      </c>
      <c r="JX205" s="200">
        <v>1043</v>
      </c>
      <c r="JY205" s="200">
        <v>1</v>
      </c>
      <c r="JZ205" s="200">
        <v>0</v>
      </c>
      <c r="KC205" s="200">
        <v>1</v>
      </c>
      <c r="KH205" s="200">
        <v>0</v>
      </c>
      <c r="KM205" s="200">
        <v>25</v>
      </c>
      <c r="KN205" s="200">
        <v>7</v>
      </c>
      <c r="KO205" s="200">
        <v>2</v>
      </c>
      <c r="KP205" s="200">
        <v>8</v>
      </c>
      <c r="KS205" s="200">
        <v>14</v>
      </c>
      <c r="KT205" s="200">
        <v>15</v>
      </c>
      <c r="KU205" s="200">
        <v>2</v>
      </c>
      <c r="KV205" s="200">
        <v>1</v>
      </c>
      <c r="KW205" s="200">
        <v>8</v>
      </c>
      <c r="KX205" s="200">
        <v>3</v>
      </c>
      <c r="LA205" s="200">
        <v>4</v>
      </c>
      <c r="LB205" s="200">
        <v>6</v>
      </c>
      <c r="LC205" s="200">
        <v>1</v>
      </c>
      <c r="LD205" s="200">
        <v>3</v>
      </c>
      <c r="LE205" s="200">
        <v>13</v>
      </c>
      <c r="LF205" s="200">
        <v>11</v>
      </c>
      <c r="LH205" s="200">
        <v>2</v>
      </c>
      <c r="LI205" s="200">
        <v>1</v>
      </c>
      <c r="LJ205" s="200">
        <v>6</v>
      </c>
      <c r="LK205" s="200">
        <v>44</v>
      </c>
      <c r="LL205" s="200">
        <v>2</v>
      </c>
      <c r="LM205" s="200">
        <v>6</v>
      </c>
      <c r="LN205" s="200">
        <v>0</v>
      </c>
      <c r="LO205" s="200">
        <v>0</v>
      </c>
      <c r="LP205" s="200">
        <v>3</v>
      </c>
      <c r="LQ205" s="200">
        <v>12</v>
      </c>
      <c r="LT205" s="200">
        <v>64</v>
      </c>
      <c r="LU205" s="200">
        <v>0</v>
      </c>
      <c r="LV205" s="200">
        <v>0</v>
      </c>
      <c r="LW205" s="200">
        <v>4</v>
      </c>
      <c r="LX205" s="200">
        <v>3</v>
      </c>
      <c r="LZ205" s="200">
        <v>1</v>
      </c>
      <c r="MA205" s="200">
        <v>24</v>
      </c>
      <c r="MB205" s="200">
        <v>1</v>
      </c>
      <c r="MC205" s="200">
        <v>14</v>
      </c>
      <c r="MU205" s="200">
        <v>0</v>
      </c>
      <c r="MV205" s="200">
        <v>0</v>
      </c>
      <c r="MW205" s="200">
        <v>1</v>
      </c>
      <c r="NA205" s="200">
        <v>1</v>
      </c>
      <c r="NB205" s="200">
        <v>3</v>
      </c>
      <c r="NC205" s="200">
        <v>4</v>
      </c>
      <c r="ND205" s="200">
        <v>5</v>
      </c>
      <c r="NE205" s="200">
        <v>0</v>
      </c>
      <c r="NF205" s="200">
        <v>8</v>
      </c>
      <c r="NG205" s="200">
        <v>3</v>
      </c>
      <c r="NH205" s="200">
        <v>15</v>
      </c>
      <c r="NI205" s="200">
        <v>3</v>
      </c>
      <c r="NP205" s="200">
        <v>1</v>
      </c>
      <c r="NW205" s="200">
        <v>6</v>
      </c>
      <c r="NZ205" s="200">
        <v>61</v>
      </c>
      <c r="OB205" s="201">
        <v>19941</v>
      </c>
      <c r="OC205" s="200">
        <v>1070</v>
      </c>
      <c r="OD205" s="200">
        <v>125</v>
      </c>
      <c r="OE205" s="200">
        <v>52</v>
      </c>
      <c r="OF205" s="200">
        <v>1247</v>
      </c>
      <c r="OG205" s="201">
        <v>21188</v>
      </c>
    </row>
    <row r="206" spans="1:397" ht="12.75" customHeight="1">
      <c r="A206" s="209">
        <v>311225</v>
      </c>
      <c r="B206" s="23" t="s">
        <v>340</v>
      </c>
      <c r="C206" s="23">
        <v>912</v>
      </c>
      <c r="D206" s="200">
        <v>169</v>
      </c>
      <c r="H206" s="200">
        <v>78</v>
      </c>
      <c r="P206" s="200">
        <v>0</v>
      </c>
      <c r="Q206" s="200">
        <v>17</v>
      </c>
      <c r="X206" s="200">
        <v>35</v>
      </c>
      <c r="Y206" s="200">
        <v>86</v>
      </c>
      <c r="Z206" s="200">
        <v>6</v>
      </c>
      <c r="AA206" s="200">
        <v>19</v>
      </c>
      <c r="AR206" s="200">
        <v>5</v>
      </c>
      <c r="BO206" s="200">
        <v>0</v>
      </c>
      <c r="BS206" s="200">
        <v>8</v>
      </c>
      <c r="BT206" s="200">
        <v>7</v>
      </c>
      <c r="BU206" s="200">
        <v>20</v>
      </c>
      <c r="CA206" s="200">
        <v>1</v>
      </c>
      <c r="CF206" s="200">
        <v>9</v>
      </c>
      <c r="CT206" s="200">
        <v>2</v>
      </c>
      <c r="DE206" s="200">
        <v>0</v>
      </c>
      <c r="DG206" s="200">
        <v>0</v>
      </c>
      <c r="DR206" s="200">
        <v>1</v>
      </c>
      <c r="EE206" s="200">
        <v>0</v>
      </c>
      <c r="EL206" s="200">
        <v>0</v>
      </c>
      <c r="EO206" s="200">
        <v>4</v>
      </c>
      <c r="FC206" s="200">
        <v>0</v>
      </c>
      <c r="FE206" s="200">
        <v>0</v>
      </c>
      <c r="FF206" s="200">
        <v>0</v>
      </c>
      <c r="FI206" s="200">
        <v>10</v>
      </c>
      <c r="GQ206" s="200">
        <v>378</v>
      </c>
      <c r="GR206" s="200">
        <v>5125</v>
      </c>
      <c r="GS206" s="200">
        <v>2009</v>
      </c>
      <c r="HB206" s="200">
        <v>225</v>
      </c>
      <c r="HV206" s="200">
        <v>2</v>
      </c>
      <c r="HZ206" s="200">
        <v>1</v>
      </c>
      <c r="IA206" s="200">
        <v>3</v>
      </c>
      <c r="IB206" s="200">
        <v>123</v>
      </c>
      <c r="IC206" s="200">
        <v>45</v>
      </c>
      <c r="II206" s="200">
        <v>16</v>
      </c>
      <c r="IL206" s="200">
        <v>10</v>
      </c>
      <c r="IQ206" s="200">
        <v>1</v>
      </c>
      <c r="JB206" s="200">
        <v>3</v>
      </c>
      <c r="JF206" s="200">
        <v>2</v>
      </c>
      <c r="JI206" s="200">
        <v>7</v>
      </c>
      <c r="JK206" s="200">
        <v>85</v>
      </c>
      <c r="JL206" s="200">
        <v>83</v>
      </c>
      <c r="JP206" s="200">
        <v>1393</v>
      </c>
      <c r="JQ206" s="200">
        <v>2</v>
      </c>
      <c r="JR206" s="200">
        <v>2</v>
      </c>
      <c r="JS206" s="200">
        <v>3</v>
      </c>
      <c r="JT206" s="200">
        <v>24</v>
      </c>
      <c r="JU206" s="200">
        <v>10</v>
      </c>
      <c r="JV206" s="200">
        <v>297</v>
      </c>
      <c r="JW206" s="200">
        <v>40</v>
      </c>
      <c r="JX206" s="200">
        <v>243</v>
      </c>
      <c r="JY206" s="200">
        <v>0</v>
      </c>
      <c r="JZ206" s="200">
        <v>0</v>
      </c>
      <c r="KC206" s="200">
        <v>1</v>
      </c>
      <c r="KH206" s="200">
        <v>0</v>
      </c>
      <c r="KM206" s="200">
        <v>4</v>
      </c>
      <c r="KN206" s="200">
        <v>1</v>
      </c>
      <c r="KO206" s="200">
        <v>0</v>
      </c>
      <c r="KP206" s="200">
        <v>0</v>
      </c>
      <c r="KS206" s="200">
        <v>12</v>
      </c>
      <c r="KT206" s="200">
        <v>14</v>
      </c>
      <c r="KU206" s="200">
        <v>1</v>
      </c>
      <c r="KV206" s="200">
        <v>1</v>
      </c>
      <c r="KW206" s="200">
        <v>14</v>
      </c>
      <c r="KX206" s="200">
        <v>5</v>
      </c>
      <c r="LA206" s="200">
        <v>3</v>
      </c>
      <c r="LB206" s="200">
        <v>5</v>
      </c>
      <c r="LC206" s="200">
        <v>0</v>
      </c>
      <c r="LD206" s="200">
        <v>3</v>
      </c>
      <c r="LE206" s="200">
        <v>12</v>
      </c>
      <c r="LF206" s="200">
        <v>6</v>
      </c>
      <c r="LH206" s="200">
        <v>2</v>
      </c>
      <c r="LI206" s="200">
        <v>1</v>
      </c>
      <c r="LJ206" s="200">
        <v>5</v>
      </c>
      <c r="LK206" s="200">
        <v>18</v>
      </c>
      <c r="LL206" s="200">
        <v>2</v>
      </c>
      <c r="LM206" s="200">
        <v>2</v>
      </c>
      <c r="LO206" s="200">
        <v>0</v>
      </c>
      <c r="LP206" s="200">
        <v>4</v>
      </c>
      <c r="LQ206" s="200">
        <v>8</v>
      </c>
      <c r="LT206" s="200">
        <v>65</v>
      </c>
      <c r="LV206" s="200">
        <v>1</v>
      </c>
      <c r="LW206" s="200">
        <v>1</v>
      </c>
      <c r="LX206" s="200">
        <v>2</v>
      </c>
      <c r="LZ206" s="200">
        <v>1</v>
      </c>
      <c r="MA206" s="200">
        <v>24</v>
      </c>
      <c r="MB206" s="200">
        <v>1</v>
      </c>
      <c r="MC206" s="200">
        <v>14</v>
      </c>
      <c r="MU206" s="200">
        <v>0</v>
      </c>
      <c r="MV206" s="200">
        <v>0</v>
      </c>
      <c r="MW206" s="200">
        <v>1</v>
      </c>
      <c r="NA206" s="200">
        <v>0</v>
      </c>
      <c r="NB206" s="200">
        <v>1</v>
      </c>
      <c r="NC206" s="200">
        <v>2</v>
      </c>
      <c r="ND206" s="200">
        <v>3</v>
      </c>
      <c r="NE206" s="200">
        <v>0</v>
      </c>
      <c r="NF206" s="200">
        <v>7</v>
      </c>
      <c r="NG206" s="200">
        <v>3</v>
      </c>
      <c r="NH206" s="200">
        <v>14</v>
      </c>
      <c r="NI206" s="200">
        <v>2</v>
      </c>
      <c r="NP206" s="200">
        <v>0</v>
      </c>
      <c r="NW206" s="200">
        <v>6</v>
      </c>
      <c r="NZ206" s="200">
        <v>32</v>
      </c>
      <c r="OB206" s="201">
        <v>11829</v>
      </c>
      <c r="OC206" s="200">
        <v>356</v>
      </c>
      <c r="OD206" s="200">
        <v>19</v>
      </c>
      <c r="OE206" s="200">
        <v>851</v>
      </c>
      <c r="OF206" s="200">
        <v>1226</v>
      </c>
      <c r="OG206" s="201">
        <v>13055</v>
      </c>
    </row>
    <row r="207" spans="1:397" ht="12.75" customHeight="1">
      <c r="A207" s="209">
        <v>311230</v>
      </c>
      <c r="B207" s="23" t="s">
        <v>341</v>
      </c>
      <c r="D207" s="200">
        <v>388</v>
      </c>
      <c r="F207" s="200">
        <v>47</v>
      </c>
      <c r="H207" s="200">
        <v>4</v>
      </c>
      <c r="P207" s="200">
        <v>1</v>
      </c>
      <c r="Q207" s="200">
        <v>22</v>
      </c>
      <c r="X207" s="200">
        <v>69</v>
      </c>
      <c r="Y207" s="200">
        <v>116</v>
      </c>
      <c r="Z207" s="200">
        <v>6</v>
      </c>
      <c r="AA207" s="200">
        <v>27</v>
      </c>
      <c r="AX207" s="200">
        <v>1</v>
      </c>
      <c r="BO207" s="200">
        <v>0</v>
      </c>
      <c r="BX207" s="200">
        <v>1</v>
      </c>
      <c r="CF207" s="200">
        <v>1</v>
      </c>
      <c r="CT207" s="200">
        <v>13</v>
      </c>
      <c r="DE207" s="200">
        <v>1</v>
      </c>
      <c r="DG207" s="200">
        <v>0</v>
      </c>
      <c r="DR207" s="200">
        <v>1</v>
      </c>
      <c r="EE207" s="200">
        <v>1</v>
      </c>
      <c r="EL207" s="200">
        <v>2</v>
      </c>
      <c r="EO207" s="200">
        <v>4</v>
      </c>
      <c r="ES207" s="200">
        <v>0</v>
      </c>
      <c r="EU207" s="200">
        <v>0</v>
      </c>
      <c r="FC207" s="200">
        <v>0</v>
      </c>
      <c r="FE207" s="200">
        <v>1</v>
      </c>
      <c r="FF207" s="200">
        <v>1</v>
      </c>
      <c r="FI207" s="200">
        <v>10</v>
      </c>
      <c r="GK207" s="200">
        <v>0</v>
      </c>
      <c r="GM207" s="200">
        <v>1</v>
      </c>
      <c r="GP207" s="200">
        <v>239</v>
      </c>
      <c r="GQ207" s="200">
        <v>5</v>
      </c>
      <c r="GR207" s="200">
        <v>847</v>
      </c>
      <c r="GS207" s="200">
        <v>46</v>
      </c>
      <c r="GT207" s="200">
        <v>3</v>
      </c>
      <c r="GU207" s="200">
        <v>618</v>
      </c>
      <c r="GW207" s="200">
        <v>332</v>
      </c>
      <c r="HB207" s="200">
        <v>11</v>
      </c>
      <c r="HF207" s="200">
        <v>4</v>
      </c>
      <c r="HG207" s="200">
        <v>12</v>
      </c>
      <c r="HK207" s="200">
        <v>2</v>
      </c>
      <c r="HV207" s="200">
        <v>0</v>
      </c>
      <c r="HZ207" s="200">
        <v>4</v>
      </c>
      <c r="IA207" s="200">
        <v>9</v>
      </c>
      <c r="IB207" s="200">
        <v>683</v>
      </c>
      <c r="IC207" s="200">
        <v>59</v>
      </c>
      <c r="IE207" s="200">
        <v>1</v>
      </c>
      <c r="IF207" s="200">
        <v>59</v>
      </c>
      <c r="II207" s="200">
        <v>27</v>
      </c>
      <c r="IL207" s="200">
        <v>55</v>
      </c>
      <c r="IQ207" s="200">
        <v>2</v>
      </c>
      <c r="JA207" s="200">
        <v>1</v>
      </c>
      <c r="JB207" s="200">
        <v>20</v>
      </c>
      <c r="JE207" s="200">
        <v>1</v>
      </c>
      <c r="JF207" s="200">
        <v>82</v>
      </c>
      <c r="JL207" s="200">
        <v>13</v>
      </c>
      <c r="JP207" s="200">
        <v>492</v>
      </c>
      <c r="JQ207" s="200">
        <v>2</v>
      </c>
      <c r="JR207" s="200">
        <v>0</v>
      </c>
      <c r="JS207" s="200">
        <v>1</v>
      </c>
      <c r="JT207" s="200">
        <v>4</v>
      </c>
      <c r="JU207" s="200">
        <v>5</v>
      </c>
      <c r="JV207" s="200">
        <v>109</v>
      </c>
      <c r="JW207" s="200">
        <v>40</v>
      </c>
      <c r="JX207" s="200">
        <v>108</v>
      </c>
      <c r="JY207" s="200">
        <v>1</v>
      </c>
      <c r="JZ207" s="200">
        <v>1</v>
      </c>
      <c r="KC207" s="200">
        <v>0</v>
      </c>
      <c r="KH207" s="200">
        <v>0</v>
      </c>
      <c r="KM207" s="200">
        <v>9</v>
      </c>
      <c r="KN207" s="200">
        <v>2</v>
      </c>
      <c r="KO207" s="200">
        <v>1</v>
      </c>
      <c r="KP207" s="200">
        <v>7</v>
      </c>
      <c r="KS207" s="200">
        <v>23</v>
      </c>
      <c r="KT207" s="200">
        <v>23</v>
      </c>
      <c r="KU207" s="200">
        <v>4</v>
      </c>
      <c r="KV207" s="200">
        <v>2</v>
      </c>
      <c r="KW207" s="200">
        <v>29</v>
      </c>
      <c r="KX207" s="200">
        <v>11</v>
      </c>
      <c r="LA207" s="200">
        <v>5</v>
      </c>
      <c r="LB207" s="200">
        <v>5</v>
      </c>
      <c r="LC207" s="200">
        <v>1</v>
      </c>
      <c r="LD207" s="200">
        <v>4</v>
      </c>
      <c r="LE207" s="200">
        <v>21</v>
      </c>
      <c r="LF207" s="200">
        <v>13</v>
      </c>
      <c r="LH207" s="200">
        <v>6</v>
      </c>
      <c r="LI207" s="200">
        <v>2</v>
      </c>
      <c r="LJ207" s="200">
        <v>8</v>
      </c>
      <c r="LK207" s="200">
        <v>51</v>
      </c>
      <c r="LL207" s="200">
        <v>5</v>
      </c>
      <c r="LM207" s="200">
        <v>7</v>
      </c>
      <c r="LN207" s="200">
        <v>1</v>
      </c>
      <c r="LO207" s="200">
        <v>0</v>
      </c>
      <c r="LP207" s="200">
        <v>30</v>
      </c>
      <c r="LQ207" s="200">
        <v>17</v>
      </c>
      <c r="LT207" s="200">
        <v>247</v>
      </c>
      <c r="LU207" s="200">
        <v>0</v>
      </c>
      <c r="LV207" s="200">
        <v>2</v>
      </c>
      <c r="LW207" s="200">
        <v>4</v>
      </c>
      <c r="LX207" s="200">
        <v>4</v>
      </c>
      <c r="LZ207" s="200">
        <v>2</v>
      </c>
      <c r="MA207" s="200">
        <v>34</v>
      </c>
      <c r="MB207" s="200">
        <v>2</v>
      </c>
      <c r="MC207" s="200">
        <v>14</v>
      </c>
      <c r="MU207" s="200">
        <v>0</v>
      </c>
      <c r="MV207" s="200">
        <v>0</v>
      </c>
      <c r="MW207" s="200">
        <v>2</v>
      </c>
      <c r="NA207" s="200">
        <v>0</v>
      </c>
      <c r="NB207" s="200">
        <v>1</v>
      </c>
      <c r="NC207" s="200">
        <v>4</v>
      </c>
      <c r="ND207" s="200">
        <v>6</v>
      </c>
      <c r="NE207" s="200">
        <v>0</v>
      </c>
      <c r="NF207" s="200">
        <v>10</v>
      </c>
      <c r="NG207" s="200">
        <v>3</v>
      </c>
      <c r="NH207" s="200">
        <v>19</v>
      </c>
      <c r="NI207" s="200">
        <v>4</v>
      </c>
      <c r="NP207" s="200">
        <v>1</v>
      </c>
      <c r="NW207" s="200">
        <v>6</v>
      </c>
      <c r="NZ207" s="200">
        <v>25</v>
      </c>
      <c r="OB207" s="201">
        <v>5294</v>
      </c>
      <c r="OC207" s="200">
        <v>1077</v>
      </c>
      <c r="OD207" s="200">
        <v>33</v>
      </c>
      <c r="OE207" s="200">
        <v>3449</v>
      </c>
      <c r="OF207" s="200">
        <v>4559</v>
      </c>
      <c r="OG207" s="201">
        <v>9854</v>
      </c>
    </row>
    <row r="208" spans="1:397" ht="12.75" customHeight="1">
      <c r="A208" s="209">
        <v>311300</v>
      </c>
      <c r="B208" s="23" t="s">
        <v>342</v>
      </c>
      <c r="F208" s="200">
        <v>668</v>
      </c>
      <c r="H208" s="200">
        <v>2205</v>
      </c>
      <c r="L208" s="200">
        <v>94</v>
      </c>
      <c r="M208" s="200">
        <v>43</v>
      </c>
      <c r="P208" s="200">
        <v>1</v>
      </c>
      <c r="Q208" s="200">
        <v>84</v>
      </c>
      <c r="X208" s="200">
        <v>180</v>
      </c>
      <c r="Y208" s="200">
        <v>444</v>
      </c>
      <c r="Z208" s="200">
        <v>30</v>
      </c>
      <c r="AA208" s="200">
        <v>64</v>
      </c>
      <c r="AR208" s="200">
        <v>11</v>
      </c>
      <c r="AX208" s="200">
        <v>0</v>
      </c>
      <c r="BC208" s="200">
        <v>1</v>
      </c>
      <c r="BO208" s="200">
        <v>1</v>
      </c>
      <c r="BP208" s="200">
        <v>2</v>
      </c>
      <c r="BU208" s="200">
        <v>48</v>
      </c>
      <c r="BX208" s="200">
        <v>52</v>
      </c>
      <c r="CA208" s="200">
        <v>13</v>
      </c>
      <c r="CF208" s="200">
        <v>187</v>
      </c>
      <c r="CT208" s="200">
        <v>27</v>
      </c>
      <c r="CX208" s="200">
        <v>2</v>
      </c>
      <c r="DE208" s="200">
        <v>11</v>
      </c>
      <c r="DG208" s="200">
        <v>2</v>
      </c>
      <c r="DM208" s="200">
        <v>1</v>
      </c>
      <c r="DN208" s="200">
        <v>0</v>
      </c>
      <c r="DP208" s="200">
        <v>0</v>
      </c>
      <c r="DR208" s="200">
        <v>14</v>
      </c>
      <c r="EE208" s="200">
        <v>5</v>
      </c>
      <c r="EL208" s="200">
        <v>6</v>
      </c>
      <c r="EO208" s="200">
        <v>29</v>
      </c>
      <c r="ES208" s="200">
        <v>0</v>
      </c>
      <c r="EU208" s="200">
        <v>1</v>
      </c>
      <c r="FC208" s="200">
        <v>0</v>
      </c>
      <c r="FF208" s="200">
        <v>0</v>
      </c>
      <c r="GK208" s="200">
        <v>0</v>
      </c>
      <c r="GM208" s="200">
        <v>2</v>
      </c>
      <c r="GQ208" s="200">
        <v>307</v>
      </c>
      <c r="GR208" s="200">
        <v>377</v>
      </c>
      <c r="GS208" s="200">
        <v>140</v>
      </c>
      <c r="GU208" s="200">
        <v>4376</v>
      </c>
      <c r="GW208" s="200">
        <v>100</v>
      </c>
      <c r="GX208" s="200">
        <v>433</v>
      </c>
      <c r="GZ208" s="200">
        <v>111</v>
      </c>
      <c r="HB208" s="200">
        <v>57</v>
      </c>
      <c r="HG208" s="200">
        <v>353</v>
      </c>
      <c r="HK208" s="200">
        <v>20</v>
      </c>
      <c r="HV208" s="200">
        <v>1</v>
      </c>
      <c r="HZ208" s="200">
        <v>17</v>
      </c>
      <c r="IA208" s="200">
        <v>52</v>
      </c>
      <c r="IB208" s="200">
        <v>787</v>
      </c>
      <c r="IC208" s="200">
        <v>352</v>
      </c>
      <c r="IE208" s="200">
        <v>2</v>
      </c>
      <c r="IF208" s="200">
        <v>283</v>
      </c>
      <c r="II208" s="200">
        <v>90</v>
      </c>
      <c r="IL208" s="200">
        <v>268</v>
      </c>
      <c r="IQ208" s="200">
        <v>489</v>
      </c>
      <c r="JA208" s="200">
        <v>1</v>
      </c>
      <c r="JB208" s="200">
        <v>66</v>
      </c>
      <c r="JE208" s="200">
        <v>66</v>
      </c>
      <c r="JF208" s="200">
        <v>346</v>
      </c>
      <c r="JI208" s="200">
        <v>2</v>
      </c>
      <c r="JK208" s="200">
        <v>50</v>
      </c>
      <c r="JL208" s="200">
        <v>51</v>
      </c>
      <c r="JO208" s="200">
        <v>1</v>
      </c>
      <c r="JP208" s="200">
        <v>1834</v>
      </c>
      <c r="JQ208" s="200">
        <v>0</v>
      </c>
      <c r="JR208" s="200">
        <v>1</v>
      </c>
      <c r="JS208" s="200">
        <v>3</v>
      </c>
      <c r="JT208" s="200">
        <v>23</v>
      </c>
      <c r="JU208" s="200">
        <v>31</v>
      </c>
      <c r="JV208" s="200">
        <v>182</v>
      </c>
      <c r="JW208" s="200">
        <v>54</v>
      </c>
      <c r="JX208" s="200">
        <v>444</v>
      </c>
      <c r="JY208" s="200">
        <v>3</v>
      </c>
      <c r="JZ208" s="200">
        <v>4</v>
      </c>
      <c r="KA208" s="200">
        <v>3</v>
      </c>
      <c r="KC208" s="200">
        <v>24</v>
      </c>
      <c r="KH208" s="200">
        <v>1</v>
      </c>
      <c r="KM208" s="200">
        <v>33</v>
      </c>
      <c r="KN208" s="200">
        <v>8</v>
      </c>
      <c r="KO208" s="200">
        <v>2</v>
      </c>
      <c r="KP208" s="200">
        <v>25</v>
      </c>
      <c r="KS208" s="200">
        <v>93</v>
      </c>
      <c r="KT208" s="200">
        <v>91</v>
      </c>
      <c r="KU208" s="200">
        <v>8</v>
      </c>
      <c r="KV208" s="200">
        <v>3</v>
      </c>
      <c r="KW208" s="200">
        <v>112</v>
      </c>
      <c r="KX208" s="200">
        <v>37</v>
      </c>
      <c r="LA208" s="200">
        <v>50</v>
      </c>
      <c r="LB208" s="200">
        <v>29</v>
      </c>
      <c r="LC208" s="200">
        <v>3</v>
      </c>
      <c r="LD208" s="200">
        <v>20</v>
      </c>
      <c r="LE208" s="200">
        <v>40</v>
      </c>
      <c r="LF208" s="200">
        <v>57</v>
      </c>
      <c r="LH208" s="200">
        <v>10</v>
      </c>
      <c r="LI208" s="200">
        <v>4</v>
      </c>
      <c r="LJ208" s="200">
        <v>42</v>
      </c>
      <c r="LK208" s="200">
        <v>63</v>
      </c>
      <c r="LL208" s="200">
        <v>8</v>
      </c>
      <c r="LM208" s="200">
        <v>46</v>
      </c>
      <c r="LN208" s="200">
        <v>5</v>
      </c>
      <c r="LO208" s="200">
        <v>1</v>
      </c>
      <c r="LP208" s="200">
        <v>289</v>
      </c>
      <c r="LQ208" s="200">
        <v>51</v>
      </c>
      <c r="LT208" s="200">
        <v>1074</v>
      </c>
      <c r="LU208" s="200">
        <v>7</v>
      </c>
      <c r="LV208" s="200">
        <v>3</v>
      </c>
      <c r="LW208" s="200">
        <v>15</v>
      </c>
      <c r="LX208" s="200">
        <v>17</v>
      </c>
      <c r="LZ208" s="200">
        <v>6</v>
      </c>
      <c r="MA208" s="200">
        <v>81</v>
      </c>
      <c r="MB208" s="200">
        <v>7</v>
      </c>
      <c r="MC208" s="200">
        <v>70</v>
      </c>
      <c r="MU208" s="200">
        <v>1</v>
      </c>
      <c r="MV208" s="200">
        <v>1</v>
      </c>
      <c r="MW208" s="200">
        <v>3</v>
      </c>
      <c r="NA208" s="200">
        <v>1</v>
      </c>
      <c r="NB208" s="200">
        <v>6</v>
      </c>
      <c r="NC208" s="200">
        <v>9</v>
      </c>
      <c r="ND208" s="200">
        <v>15</v>
      </c>
      <c r="NE208" s="200">
        <v>0</v>
      </c>
      <c r="NF208" s="200">
        <v>24</v>
      </c>
      <c r="NG208" s="200">
        <v>11</v>
      </c>
      <c r="NH208" s="200">
        <v>46</v>
      </c>
      <c r="NI208" s="200">
        <v>8</v>
      </c>
      <c r="NP208" s="200">
        <v>4</v>
      </c>
      <c r="NW208" s="200">
        <v>33</v>
      </c>
      <c r="NZ208" s="200">
        <v>48</v>
      </c>
      <c r="OB208" s="201">
        <v>18654</v>
      </c>
      <c r="OC208" s="200">
        <v>3860</v>
      </c>
      <c r="OD208" s="200">
        <v>119</v>
      </c>
      <c r="OE208" s="200">
        <v>3985</v>
      </c>
      <c r="OF208" s="200">
        <v>7964</v>
      </c>
      <c r="OG208" s="201">
        <v>26617</v>
      </c>
    </row>
    <row r="209" spans="1:397" ht="12.75" customHeight="1">
      <c r="A209" s="209">
        <v>311410</v>
      </c>
      <c r="B209" s="23" t="s">
        <v>343</v>
      </c>
      <c r="D209" s="200">
        <v>2017</v>
      </c>
      <c r="E209" s="200">
        <v>1380</v>
      </c>
      <c r="F209" s="200">
        <v>640</v>
      </c>
      <c r="L209" s="200">
        <v>208</v>
      </c>
      <c r="N209" s="200">
        <v>78</v>
      </c>
      <c r="P209" s="200">
        <v>1</v>
      </c>
      <c r="Q209" s="200">
        <v>53</v>
      </c>
      <c r="X209" s="200">
        <v>213</v>
      </c>
      <c r="Y209" s="200">
        <v>276</v>
      </c>
      <c r="Z209" s="200">
        <v>31</v>
      </c>
      <c r="AA209" s="200">
        <v>50</v>
      </c>
      <c r="AX209" s="200">
        <v>1</v>
      </c>
      <c r="BC209" s="200">
        <v>0</v>
      </c>
      <c r="BO209" s="200">
        <v>1</v>
      </c>
      <c r="BP209" s="200">
        <v>0</v>
      </c>
      <c r="BU209" s="200">
        <v>32</v>
      </c>
      <c r="BX209" s="200">
        <v>5</v>
      </c>
      <c r="CF209" s="200">
        <v>9</v>
      </c>
      <c r="CT209" s="200">
        <v>16</v>
      </c>
      <c r="CX209" s="200">
        <v>1</v>
      </c>
      <c r="DE209" s="200">
        <v>22</v>
      </c>
      <c r="DG209" s="200">
        <v>1</v>
      </c>
      <c r="DR209" s="200">
        <v>12</v>
      </c>
      <c r="EE209" s="200">
        <v>3</v>
      </c>
      <c r="EL209" s="200">
        <v>2</v>
      </c>
      <c r="EO209" s="200">
        <v>21</v>
      </c>
      <c r="ES209" s="200">
        <v>1</v>
      </c>
      <c r="EU209" s="200">
        <v>1</v>
      </c>
      <c r="FC209" s="200">
        <v>1</v>
      </c>
      <c r="FE209" s="200">
        <v>0</v>
      </c>
      <c r="FF209" s="200">
        <v>1</v>
      </c>
      <c r="FI209" s="200">
        <v>39</v>
      </c>
      <c r="GM209" s="200">
        <v>2</v>
      </c>
      <c r="GP209" s="200">
        <v>646</v>
      </c>
      <c r="GQ209" s="200">
        <v>39</v>
      </c>
      <c r="GR209" s="200">
        <v>158</v>
      </c>
      <c r="GS209" s="200">
        <v>320</v>
      </c>
      <c r="GU209" s="200">
        <v>108</v>
      </c>
      <c r="GV209" s="200">
        <v>2181</v>
      </c>
      <c r="GW209" s="200">
        <v>194</v>
      </c>
      <c r="GX209" s="200">
        <v>28</v>
      </c>
      <c r="GY209" s="200">
        <v>1433</v>
      </c>
      <c r="HB209" s="200">
        <v>879</v>
      </c>
      <c r="HC209" s="200">
        <v>860</v>
      </c>
      <c r="HD209" s="200">
        <v>50</v>
      </c>
      <c r="HV209" s="200">
        <v>0</v>
      </c>
      <c r="HZ209" s="200">
        <v>4</v>
      </c>
      <c r="IA209" s="200">
        <v>24</v>
      </c>
      <c r="IB209" s="200">
        <v>715</v>
      </c>
      <c r="IC209" s="200">
        <v>161</v>
      </c>
      <c r="IF209" s="200">
        <v>179</v>
      </c>
      <c r="II209" s="200">
        <v>55</v>
      </c>
      <c r="IL209" s="200">
        <v>84</v>
      </c>
      <c r="IQ209" s="200">
        <v>5</v>
      </c>
      <c r="JA209" s="200">
        <v>3</v>
      </c>
      <c r="JB209" s="200">
        <v>28</v>
      </c>
      <c r="JE209" s="200">
        <v>51</v>
      </c>
      <c r="JF209" s="200">
        <v>237</v>
      </c>
      <c r="JL209" s="200">
        <v>29</v>
      </c>
      <c r="JP209" s="200">
        <v>3178</v>
      </c>
      <c r="JQ209" s="200">
        <v>8</v>
      </c>
      <c r="JR209" s="200">
        <v>1</v>
      </c>
      <c r="JS209" s="200">
        <v>2</v>
      </c>
      <c r="JT209" s="200">
        <v>14</v>
      </c>
      <c r="JU209" s="200">
        <v>23</v>
      </c>
      <c r="JV209" s="200">
        <v>237</v>
      </c>
      <c r="JW209" s="200">
        <v>203</v>
      </c>
      <c r="JX209" s="200">
        <v>527</v>
      </c>
      <c r="JY209" s="200">
        <v>2</v>
      </c>
      <c r="JZ209" s="200">
        <v>1</v>
      </c>
      <c r="KA209" s="200">
        <v>2</v>
      </c>
      <c r="KC209" s="200">
        <v>19</v>
      </c>
      <c r="KH209" s="200">
        <v>1</v>
      </c>
      <c r="KM209" s="200">
        <v>23</v>
      </c>
      <c r="KN209" s="200">
        <v>5</v>
      </c>
      <c r="KO209" s="200">
        <v>1</v>
      </c>
      <c r="KP209" s="200">
        <v>20</v>
      </c>
      <c r="KS209" s="200">
        <v>71</v>
      </c>
      <c r="KT209" s="200">
        <v>30</v>
      </c>
      <c r="KU209" s="200">
        <v>8</v>
      </c>
      <c r="KV209" s="200">
        <v>4</v>
      </c>
      <c r="KW209" s="200">
        <v>29</v>
      </c>
      <c r="KX209" s="200">
        <v>9</v>
      </c>
      <c r="LA209" s="200">
        <v>14</v>
      </c>
      <c r="LB209" s="200">
        <v>36</v>
      </c>
      <c r="LC209" s="200">
        <v>4</v>
      </c>
      <c r="LD209" s="200">
        <v>19</v>
      </c>
      <c r="LE209" s="200">
        <v>44</v>
      </c>
      <c r="LF209" s="200">
        <v>36</v>
      </c>
      <c r="LH209" s="200">
        <v>13</v>
      </c>
      <c r="LI209" s="200">
        <v>5</v>
      </c>
      <c r="LJ209" s="200">
        <v>26</v>
      </c>
      <c r="LK209" s="200">
        <v>47</v>
      </c>
      <c r="LL209" s="200">
        <v>18</v>
      </c>
      <c r="LM209" s="200">
        <v>26</v>
      </c>
      <c r="LN209" s="200">
        <v>4</v>
      </c>
      <c r="LO209" s="200">
        <v>1</v>
      </c>
      <c r="LP209" s="200">
        <v>80</v>
      </c>
      <c r="LQ209" s="200">
        <v>52</v>
      </c>
      <c r="LT209" s="200">
        <v>811</v>
      </c>
      <c r="LU209" s="200">
        <v>2</v>
      </c>
      <c r="LV209" s="200">
        <v>4</v>
      </c>
      <c r="LW209" s="200">
        <v>13</v>
      </c>
      <c r="LX209" s="200">
        <v>14</v>
      </c>
      <c r="LZ209" s="200">
        <v>7</v>
      </c>
      <c r="MA209" s="200">
        <v>65</v>
      </c>
      <c r="MB209" s="200">
        <v>6</v>
      </c>
      <c r="MC209" s="200">
        <v>76</v>
      </c>
      <c r="MU209" s="200">
        <v>0</v>
      </c>
      <c r="MV209" s="200">
        <v>1</v>
      </c>
      <c r="MW209" s="200">
        <v>3</v>
      </c>
      <c r="NA209" s="200">
        <v>1</v>
      </c>
      <c r="NB209" s="200">
        <v>4</v>
      </c>
      <c r="NC209" s="200">
        <v>9</v>
      </c>
      <c r="ND209" s="200">
        <v>14</v>
      </c>
      <c r="NE209" s="200">
        <v>0</v>
      </c>
      <c r="NF209" s="200">
        <v>19</v>
      </c>
      <c r="NG209" s="200">
        <v>9</v>
      </c>
      <c r="NH209" s="200">
        <v>37</v>
      </c>
      <c r="NI209" s="200">
        <v>6</v>
      </c>
      <c r="NP209" s="200">
        <v>5</v>
      </c>
      <c r="NW209" s="200">
        <v>33</v>
      </c>
      <c r="NZ209" s="200">
        <v>70</v>
      </c>
      <c r="OB209" s="201">
        <v>19639</v>
      </c>
      <c r="OC209" s="200">
        <v>3885</v>
      </c>
      <c r="OD209" s="200">
        <v>140</v>
      </c>
      <c r="OE209" s="200">
        <v>964</v>
      </c>
      <c r="OF209" s="200">
        <v>4989</v>
      </c>
      <c r="OG209" s="201">
        <v>24628</v>
      </c>
    </row>
    <row r="210" spans="1:397" ht="12.75" customHeight="1">
      <c r="A210" s="209">
        <v>311420</v>
      </c>
      <c r="B210" s="23" t="s">
        <v>344</v>
      </c>
      <c r="D210" s="200">
        <v>127</v>
      </c>
      <c r="E210" s="200">
        <v>776</v>
      </c>
      <c r="F210" s="200">
        <v>2039</v>
      </c>
      <c r="G210" s="200">
        <v>6</v>
      </c>
      <c r="L210" s="200">
        <v>67</v>
      </c>
      <c r="N210" s="200">
        <v>518</v>
      </c>
      <c r="P210" s="200">
        <v>1</v>
      </c>
      <c r="Q210" s="200">
        <v>103</v>
      </c>
      <c r="X210" s="200">
        <v>193</v>
      </c>
      <c r="Y210" s="200">
        <v>534</v>
      </c>
      <c r="Z210" s="200">
        <v>34</v>
      </c>
      <c r="AA210" s="200">
        <v>62</v>
      </c>
      <c r="AR210" s="200">
        <v>557</v>
      </c>
      <c r="AV210" s="200">
        <v>0</v>
      </c>
      <c r="BC210" s="200">
        <v>0</v>
      </c>
      <c r="BO210" s="200">
        <v>2</v>
      </c>
      <c r="BP210" s="200">
        <v>2</v>
      </c>
      <c r="BU210" s="200">
        <v>3190</v>
      </c>
      <c r="BX210" s="200">
        <v>44</v>
      </c>
      <c r="CF210" s="200">
        <v>94</v>
      </c>
      <c r="CN210" s="200">
        <v>0</v>
      </c>
      <c r="CT210" s="200">
        <v>480</v>
      </c>
      <c r="CX210" s="200">
        <v>6</v>
      </c>
      <c r="DE210" s="200">
        <v>28</v>
      </c>
      <c r="DG210" s="200">
        <v>1</v>
      </c>
      <c r="DM210" s="200">
        <v>10</v>
      </c>
      <c r="DN210" s="200">
        <v>0</v>
      </c>
      <c r="DO210" s="200">
        <v>1</v>
      </c>
      <c r="DP210" s="200">
        <v>0</v>
      </c>
      <c r="DR210" s="200">
        <v>20</v>
      </c>
      <c r="EE210" s="200">
        <v>4</v>
      </c>
      <c r="EL210" s="200">
        <v>3</v>
      </c>
      <c r="FC210" s="200">
        <v>1</v>
      </c>
      <c r="FE210" s="200">
        <v>1</v>
      </c>
      <c r="FF210" s="200">
        <v>2</v>
      </c>
      <c r="FI210" s="200">
        <v>109</v>
      </c>
      <c r="GK210" s="200">
        <v>0</v>
      </c>
      <c r="GM210" s="200">
        <v>3</v>
      </c>
      <c r="GP210" s="200">
        <v>140</v>
      </c>
      <c r="GQ210" s="200">
        <v>241</v>
      </c>
      <c r="GR210" s="200">
        <v>5</v>
      </c>
      <c r="GS210" s="200">
        <v>15</v>
      </c>
      <c r="GU210" s="200">
        <v>156</v>
      </c>
      <c r="GV210" s="200">
        <v>596</v>
      </c>
      <c r="GW210" s="200">
        <v>2383</v>
      </c>
      <c r="GX210" s="200">
        <v>45</v>
      </c>
      <c r="HB210" s="200">
        <v>851</v>
      </c>
      <c r="HC210" s="200">
        <v>63</v>
      </c>
      <c r="HF210" s="200">
        <v>22</v>
      </c>
      <c r="HH210" s="200">
        <v>449</v>
      </c>
      <c r="HI210" s="200">
        <v>2626</v>
      </c>
      <c r="HJ210" s="200">
        <v>1372</v>
      </c>
      <c r="HK210" s="200">
        <v>801</v>
      </c>
      <c r="HV210" s="200">
        <v>0</v>
      </c>
      <c r="HZ210" s="200">
        <v>26</v>
      </c>
      <c r="IA210" s="200">
        <v>60</v>
      </c>
      <c r="IB210" s="200">
        <v>988</v>
      </c>
      <c r="IC210" s="200">
        <v>67</v>
      </c>
      <c r="IF210" s="200">
        <v>57</v>
      </c>
      <c r="IG210" s="200">
        <v>183</v>
      </c>
      <c r="II210" s="200">
        <v>106</v>
      </c>
      <c r="IL210" s="200">
        <v>142</v>
      </c>
      <c r="IQ210" s="200">
        <v>3</v>
      </c>
      <c r="JA210" s="200">
        <v>5</v>
      </c>
      <c r="JB210" s="200">
        <v>53</v>
      </c>
      <c r="JE210" s="200">
        <v>416</v>
      </c>
      <c r="JF210" s="200">
        <v>216</v>
      </c>
      <c r="JI210" s="200">
        <v>22</v>
      </c>
      <c r="JJ210" s="200">
        <v>6</v>
      </c>
      <c r="JL210" s="200">
        <v>64</v>
      </c>
      <c r="JM210" s="200">
        <v>10</v>
      </c>
      <c r="JP210" s="200">
        <v>2916</v>
      </c>
      <c r="JQ210" s="200">
        <v>23</v>
      </c>
      <c r="JR210" s="200">
        <v>2</v>
      </c>
      <c r="JS210" s="200">
        <v>4</v>
      </c>
      <c r="JT210" s="200">
        <v>27</v>
      </c>
      <c r="JU210" s="200">
        <v>64</v>
      </c>
      <c r="JV210" s="200">
        <v>124</v>
      </c>
      <c r="JW210" s="200">
        <v>67</v>
      </c>
      <c r="JX210" s="200">
        <v>677</v>
      </c>
      <c r="JY210" s="200">
        <v>8</v>
      </c>
      <c r="JZ210" s="200">
        <v>2</v>
      </c>
      <c r="KA210" s="200">
        <v>4</v>
      </c>
      <c r="KC210" s="200">
        <v>27</v>
      </c>
      <c r="KH210" s="200">
        <v>1</v>
      </c>
      <c r="KM210" s="200">
        <v>49</v>
      </c>
      <c r="KN210" s="200">
        <v>14</v>
      </c>
      <c r="KO210" s="200">
        <v>3</v>
      </c>
      <c r="KP210" s="200">
        <v>63</v>
      </c>
      <c r="KS210" s="200">
        <v>190</v>
      </c>
      <c r="KT210" s="200">
        <v>57</v>
      </c>
      <c r="KU210" s="200">
        <v>13</v>
      </c>
      <c r="KV210" s="200">
        <v>11</v>
      </c>
      <c r="KW210" s="200">
        <v>28</v>
      </c>
      <c r="KX210" s="200">
        <v>8</v>
      </c>
      <c r="LA210" s="200">
        <v>25</v>
      </c>
      <c r="LB210" s="200">
        <v>64</v>
      </c>
      <c r="LC210" s="200">
        <v>6</v>
      </c>
      <c r="LD210" s="200">
        <v>32</v>
      </c>
      <c r="LE210" s="200">
        <v>129</v>
      </c>
      <c r="LF210" s="200">
        <v>78</v>
      </c>
      <c r="LH210" s="200">
        <v>31</v>
      </c>
      <c r="LI210" s="200">
        <v>14</v>
      </c>
      <c r="LJ210" s="200">
        <v>87</v>
      </c>
      <c r="LK210" s="200">
        <v>178</v>
      </c>
      <c r="LL210" s="200">
        <v>4</v>
      </c>
      <c r="LM210" s="200">
        <v>31</v>
      </c>
      <c r="LN210" s="200">
        <v>5</v>
      </c>
      <c r="LO210" s="200">
        <v>2</v>
      </c>
      <c r="LP210" s="200">
        <v>300</v>
      </c>
      <c r="LQ210" s="200">
        <v>151</v>
      </c>
      <c r="LT210" s="200">
        <v>1060</v>
      </c>
      <c r="LU210" s="200">
        <v>4</v>
      </c>
      <c r="LW210" s="200">
        <v>12</v>
      </c>
      <c r="LX210" s="200">
        <v>15</v>
      </c>
      <c r="LY210" s="200">
        <v>3</v>
      </c>
      <c r="LZ210" s="200">
        <v>6</v>
      </c>
      <c r="MA210" s="200">
        <v>95</v>
      </c>
      <c r="MB210" s="200">
        <v>5</v>
      </c>
      <c r="MC210" s="200">
        <v>90</v>
      </c>
      <c r="MT210" s="200">
        <v>1</v>
      </c>
      <c r="MU210" s="200">
        <v>2</v>
      </c>
      <c r="MV210" s="200">
        <v>2</v>
      </c>
      <c r="MW210" s="200">
        <v>9</v>
      </c>
      <c r="NA210" s="200">
        <v>4</v>
      </c>
      <c r="NB210" s="200">
        <v>17</v>
      </c>
      <c r="NC210" s="200">
        <v>26</v>
      </c>
      <c r="ND210" s="200">
        <v>45</v>
      </c>
      <c r="NE210" s="200">
        <v>1</v>
      </c>
      <c r="NF210" s="200">
        <v>23</v>
      </c>
      <c r="NG210" s="200">
        <v>11</v>
      </c>
      <c r="NH210" s="200">
        <v>45</v>
      </c>
      <c r="NI210" s="200">
        <v>8</v>
      </c>
      <c r="NP210" s="200">
        <v>15</v>
      </c>
      <c r="NW210" s="200">
        <v>36</v>
      </c>
      <c r="NZ210" s="200">
        <v>124</v>
      </c>
      <c r="OB210" s="201">
        <v>28380</v>
      </c>
      <c r="OC210" s="200">
        <v>4760</v>
      </c>
      <c r="OD210" s="200">
        <v>248</v>
      </c>
      <c r="OE210" s="200">
        <v>1480</v>
      </c>
      <c r="OF210" s="200">
        <v>6488</v>
      </c>
      <c r="OG210" s="201">
        <v>34868</v>
      </c>
    </row>
    <row r="211" spans="1:397" ht="12.75" customHeight="1">
      <c r="A211" s="209" t="s">
        <v>346</v>
      </c>
      <c r="B211" s="23" t="s">
        <v>345</v>
      </c>
      <c r="J211" s="200">
        <v>15121</v>
      </c>
      <c r="P211" s="200">
        <v>0</v>
      </c>
      <c r="Q211" s="200">
        <v>32</v>
      </c>
      <c r="X211" s="200">
        <v>125</v>
      </c>
      <c r="Y211" s="200">
        <v>162</v>
      </c>
      <c r="Z211" s="200">
        <v>18</v>
      </c>
      <c r="AA211" s="200">
        <v>64</v>
      </c>
      <c r="AR211" s="200">
        <v>13</v>
      </c>
      <c r="AX211" s="200">
        <v>0</v>
      </c>
      <c r="BC211" s="200">
        <v>0</v>
      </c>
      <c r="BO211" s="200">
        <v>0</v>
      </c>
      <c r="BP211" s="200">
        <v>0</v>
      </c>
      <c r="BU211" s="200">
        <v>130</v>
      </c>
      <c r="BV211" s="200">
        <v>1</v>
      </c>
      <c r="BX211" s="200">
        <v>2</v>
      </c>
      <c r="CA211" s="200">
        <v>5</v>
      </c>
      <c r="CF211" s="200">
        <v>6</v>
      </c>
      <c r="CK211" s="200">
        <v>57</v>
      </c>
      <c r="CT211" s="200">
        <v>7</v>
      </c>
      <c r="CX211" s="200">
        <v>0</v>
      </c>
      <c r="DE211" s="200">
        <v>4</v>
      </c>
      <c r="DG211" s="200">
        <v>0</v>
      </c>
      <c r="DM211" s="200">
        <v>4</v>
      </c>
      <c r="DR211" s="200">
        <v>10</v>
      </c>
      <c r="EE211" s="200">
        <v>1</v>
      </c>
      <c r="EL211" s="200">
        <v>1</v>
      </c>
      <c r="EO211" s="200">
        <v>18</v>
      </c>
      <c r="ES211" s="200">
        <v>0</v>
      </c>
      <c r="EU211" s="200">
        <v>0</v>
      </c>
      <c r="FC211" s="200">
        <v>1</v>
      </c>
      <c r="FD211" s="200">
        <v>1</v>
      </c>
      <c r="FE211" s="200">
        <v>1</v>
      </c>
      <c r="FF211" s="200">
        <v>6</v>
      </c>
      <c r="FI211" s="200">
        <v>4</v>
      </c>
      <c r="GK211" s="200">
        <v>0</v>
      </c>
      <c r="GM211" s="200">
        <v>1</v>
      </c>
      <c r="GQ211" s="200">
        <v>134</v>
      </c>
      <c r="GR211" s="200">
        <v>11</v>
      </c>
      <c r="GS211" s="200">
        <v>28</v>
      </c>
      <c r="GU211" s="200">
        <v>200</v>
      </c>
      <c r="GX211" s="200">
        <v>3138</v>
      </c>
      <c r="GY211" s="200">
        <v>3</v>
      </c>
      <c r="GZ211" s="200">
        <v>511</v>
      </c>
      <c r="HB211" s="200">
        <v>7</v>
      </c>
      <c r="HI211" s="200">
        <v>394</v>
      </c>
      <c r="HJ211" s="200">
        <v>70</v>
      </c>
      <c r="HK211" s="200">
        <v>49</v>
      </c>
      <c r="HV211" s="200">
        <v>0</v>
      </c>
      <c r="HZ211" s="200">
        <v>2</v>
      </c>
      <c r="IA211" s="200">
        <v>14</v>
      </c>
      <c r="IB211" s="200">
        <v>429</v>
      </c>
      <c r="IC211" s="200">
        <v>61</v>
      </c>
      <c r="IE211" s="200">
        <v>0</v>
      </c>
      <c r="IF211" s="200">
        <v>176</v>
      </c>
      <c r="II211" s="200">
        <v>34</v>
      </c>
      <c r="IL211" s="200">
        <v>48</v>
      </c>
      <c r="IQ211" s="200">
        <v>26</v>
      </c>
      <c r="IR211" s="200">
        <v>170</v>
      </c>
      <c r="JA211" s="200">
        <v>1</v>
      </c>
      <c r="JB211" s="200">
        <v>16</v>
      </c>
      <c r="JE211" s="200">
        <v>2</v>
      </c>
      <c r="JF211" s="200">
        <v>197</v>
      </c>
      <c r="JG211" s="200">
        <v>14</v>
      </c>
      <c r="JH211" s="200">
        <v>7</v>
      </c>
      <c r="JI211" s="200">
        <v>17</v>
      </c>
      <c r="JK211" s="200">
        <v>205</v>
      </c>
      <c r="JL211" s="200">
        <v>389</v>
      </c>
      <c r="JM211" s="200">
        <v>0</v>
      </c>
      <c r="JP211" s="200">
        <v>2320</v>
      </c>
      <c r="JQ211" s="200">
        <v>3</v>
      </c>
      <c r="JR211" s="200">
        <v>5</v>
      </c>
      <c r="JS211" s="200">
        <v>10</v>
      </c>
      <c r="JT211" s="200">
        <v>79</v>
      </c>
      <c r="JU211" s="200">
        <v>47</v>
      </c>
      <c r="JV211" s="200">
        <v>33</v>
      </c>
      <c r="JW211" s="200">
        <v>11</v>
      </c>
      <c r="JX211" s="200">
        <v>1369</v>
      </c>
      <c r="JY211" s="200">
        <v>5</v>
      </c>
      <c r="JZ211" s="200">
        <v>1</v>
      </c>
      <c r="KC211" s="200">
        <v>13</v>
      </c>
      <c r="KH211" s="200">
        <v>1</v>
      </c>
      <c r="KM211" s="200">
        <v>30</v>
      </c>
      <c r="KN211" s="200">
        <v>10</v>
      </c>
      <c r="KO211" s="200">
        <v>2</v>
      </c>
      <c r="KP211" s="200">
        <v>30</v>
      </c>
      <c r="KS211" s="200">
        <v>75</v>
      </c>
      <c r="KT211" s="200">
        <v>24</v>
      </c>
      <c r="KU211" s="200">
        <v>14</v>
      </c>
      <c r="KV211" s="200">
        <v>4</v>
      </c>
      <c r="KW211" s="200">
        <v>13</v>
      </c>
      <c r="KX211" s="200">
        <v>4</v>
      </c>
      <c r="LA211" s="200">
        <v>12</v>
      </c>
      <c r="LB211" s="200">
        <v>57</v>
      </c>
      <c r="LC211" s="200">
        <v>6</v>
      </c>
      <c r="LD211" s="200">
        <v>29</v>
      </c>
      <c r="LE211" s="200">
        <v>45</v>
      </c>
      <c r="LF211" s="200">
        <v>41</v>
      </c>
      <c r="LH211" s="200">
        <v>14</v>
      </c>
      <c r="LI211" s="200">
        <v>6</v>
      </c>
      <c r="LJ211" s="200">
        <v>28</v>
      </c>
      <c r="LK211" s="200">
        <v>31</v>
      </c>
      <c r="LL211" s="200">
        <v>7</v>
      </c>
      <c r="LM211" s="200">
        <v>18</v>
      </c>
      <c r="LN211" s="200">
        <v>2</v>
      </c>
      <c r="LO211" s="200">
        <v>1</v>
      </c>
      <c r="LP211" s="200">
        <v>125</v>
      </c>
      <c r="LQ211" s="200">
        <v>56</v>
      </c>
      <c r="LT211" s="200">
        <v>491</v>
      </c>
      <c r="LU211" s="200">
        <v>1</v>
      </c>
      <c r="LV211" s="200">
        <v>1</v>
      </c>
      <c r="LW211" s="200">
        <v>5</v>
      </c>
      <c r="LX211" s="200">
        <v>9</v>
      </c>
      <c r="LZ211" s="200">
        <v>4</v>
      </c>
      <c r="MA211" s="200">
        <v>82</v>
      </c>
      <c r="MB211" s="200">
        <v>2</v>
      </c>
      <c r="MC211" s="200">
        <v>49</v>
      </c>
      <c r="MT211" s="200">
        <v>0</v>
      </c>
      <c r="MU211" s="200">
        <v>1</v>
      </c>
      <c r="MV211" s="200">
        <v>1</v>
      </c>
      <c r="MW211" s="200">
        <v>3</v>
      </c>
      <c r="NA211" s="200">
        <v>2</v>
      </c>
      <c r="NB211" s="200">
        <v>11</v>
      </c>
      <c r="NC211" s="200">
        <v>12</v>
      </c>
      <c r="ND211" s="200">
        <v>20</v>
      </c>
      <c r="NE211" s="200">
        <v>1</v>
      </c>
      <c r="NF211" s="200">
        <v>24</v>
      </c>
      <c r="NG211" s="200">
        <v>10</v>
      </c>
      <c r="NH211" s="200">
        <v>47</v>
      </c>
      <c r="NI211" s="200">
        <v>8</v>
      </c>
      <c r="NP211" s="200">
        <v>6</v>
      </c>
      <c r="NT211" s="200">
        <v>0</v>
      </c>
      <c r="NW211" s="200">
        <v>20</v>
      </c>
      <c r="NZ211" s="200">
        <v>38</v>
      </c>
      <c r="OB211" s="201">
        <v>27580</v>
      </c>
      <c r="OC211" s="200">
        <v>3798</v>
      </c>
      <c r="OD211" s="200">
        <v>171</v>
      </c>
      <c r="OE211" s="200">
        <v>2082</v>
      </c>
      <c r="OF211" s="200">
        <v>6051</v>
      </c>
      <c r="OG211" s="201">
        <v>33631</v>
      </c>
    </row>
    <row r="212" spans="1:397" ht="12.75" customHeight="1">
      <c r="A212" s="209">
        <v>311513</v>
      </c>
      <c r="B212" s="23" t="s">
        <v>347</v>
      </c>
      <c r="J212" s="200">
        <v>14368</v>
      </c>
      <c r="P212" s="200">
        <v>0</v>
      </c>
      <c r="Q212" s="200">
        <v>30</v>
      </c>
      <c r="X212" s="200">
        <v>95</v>
      </c>
      <c r="Y212" s="200">
        <v>158</v>
      </c>
      <c r="Z212" s="200">
        <v>17</v>
      </c>
      <c r="AA212" s="200">
        <v>35</v>
      </c>
      <c r="AR212" s="200">
        <v>40</v>
      </c>
      <c r="BC212" s="200">
        <v>0</v>
      </c>
      <c r="BO212" s="200">
        <v>1</v>
      </c>
      <c r="BU212" s="200">
        <v>39</v>
      </c>
      <c r="BV212" s="200">
        <v>2</v>
      </c>
      <c r="BX212" s="200">
        <v>2</v>
      </c>
      <c r="CA212" s="200">
        <v>6</v>
      </c>
      <c r="CF212" s="200">
        <v>67</v>
      </c>
      <c r="CT212" s="200">
        <v>8</v>
      </c>
      <c r="DE212" s="200">
        <v>4</v>
      </c>
      <c r="DG212" s="200">
        <v>0</v>
      </c>
      <c r="DR212" s="200">
        <v>10</v>
      </c>
      <c r="EE212" s="200">
        <v>2</v>
      </c>
      <c r="EL212" s="200">
        <v>1</v>
      </c>
      <c r="EO212" s="200">
        <v>22</v>
      </c>
      <c r="FC212" s="200">
        <v>4</v>
      </c>
      <c r="FD212" s="200">
        <v>1</v>
      </c>
      <c r="FE212" s="200">
        <v>4</v>
      </c>
      <c r="FF212" s="200">
        <v>8</v>
      </c>
      <c r="FI212" s="200">
        <v>86</v>
      </c>
      <c r="GK212" s="200">
        <v>0</v>
      </c>
      <c r="GM212" s="200">
        <v>1</v>
      </c>
      <c r="GQ212" s="200">
        <v>13</v>
      </c>
      <c r="GR212" s="200">
        <v>15</v>
      </c>
      <c r="GS212" s="200">
        <v>42</v>
      </c>
      <c r="GU212" s="200">
        <v>9</v>
      </c>
      <c r="GX212" s="200">
        <v>1093</v>
      </c>
      <c r="GY212" s="200">
        <v>5092</v>
      </c>
      <c r="GZ212" s="200">
        <v>585</v>
      </c>
      <c r="HB212" s="200">
        <v>10</v>
      </c>
      <c r="HI212" s="200">
        <v>79</v>
      </c>
      <c r="HJ212" s="200">
        <v>14</v>
      </c>
      <c r="HK212" s="200">
        <v>10</v>
      </c>
      <c r="HV212" s="200">
        <v>0</v>
      </c>
      <c r="HZ212" s="200">
        <v>3</v>
      </c>
      <c r="IA212" s="200">
        <v>22</v>
      </c>
      <c r="IB212" s="200">
        <v>203</v>
      </c>
      <c r="IC212" s="200">
        <v>104</v>
      </c>
      <c r="IF212" s="200">
        <v>161</v>
      </c>
      <c r="IG212" s="200">
        <v>3</v>
      </c>
      <c r="II212" s="200">
        <v>31</v>
      </c>
      <c r="IL212" s="200">
        <v>34</v>
      </c>
      <c r="IQ212" s="200">
        <v>9</v>
      </c>
      <c r="IR212" s="200">
        <v>7</v>
      </c>
      <c r="JA212" s="200">
        <v>2</v>
      </c>
      <c r="JB212" s="200">
        <v>20</v>
      </c>
      <c r="JF212" s="200">
        <v>68</v>
      </c>
      <c r="JG212" s="200">
        <v>2</v>
      </c>
      <c r="JH212" s="200">
        <v>1</v>
      </c>
      <c r="JI212" s="200">
        <v>1</v>
      </c>
      <c r="JK212" s="200">
        <v>66</v>
      </c>
      <c r="JL212" s="200">
        <v>37</v>
      </c>
      <c r="JM212" s="200">
        <v>1</v>
      </c>
      <c r="JP212" s="200">
        <v>2833</v>
      </c>
      <c r="JQ212" s="200">
        <v>20</v>
      </c>
      <c r="JR212" s="200">
        <v>1</v>
      </c>
      <c r="JS212" s="200">
        <v>3</v>
      </c>
      <c r="JT212" s="200">
        <v>20</v>
      </c>
      <c r="JU212" s="200">
        <v>38</v>
      </c>
      <c r="JV212" s="200">
        <v>25</v>
      </c>
      <c r="JW212" s="200">
        <v>16</v>
      </c>
      <c r="JX212" s="200">
        <v>1328</v>
      </c>
      <c r="JY212" s="200">
        <v>4</v>
      </c>
      <c r="JZ212" s="200">
        <v>1</v>
      </c>
      <c r="KA212" s="200">
        <v>0</v>
      </c>
      <c r="KC212" s="200">
        <v>7</v>
      </c>
      <c r="KH212" s="200">
        <v>0</v>
      </c>
      <c r="KM212" s="200">
        <v>14</v>
      </c>
      <c r="KN212" s="200">
        <v>4</v>
      </c>
      <c r="KO212" s="200">
        <v>1</v>
      </c>
      <c r="KP212" s="200">
        <v>11</v>
      </c>
      <c r="KS212" s="200">
        <v>36</v>
      </c>
      <c r="KT212" s="200">
        <v>20</v>
      </c>
      <c r="KU212" s="200">
        <v>6</v>
      </c>
      <c r="KV212" s="200">
        <v>3</v>
      </c>
      <c r="KW212" s="200">
        <v>13</v>
      </c>
      <c r="KX212" s="200">
        <v>4</v>
      </c>
      <c r="LA212" s="200">
        <v>8</v>
      </c>
      <c r="LB212" s="200">
        <v>12</v>
      </c>
      <c r="LC212" s="200">
        <v>1</v>
      </c>
      <c r="LD212" s="200">
        <v>6</v>
      </c>
      <c r="LE212" s="200">
        <v>34</v>
      </c>
      <c r="LF212" s="200">
        <v>24</v>
      </c>
      <c r="LH212" s="200">
        <v>7</v>
      </c>
      <c r="LI212" s="200">
        <v>3</v>
      </c>
      <c r="LJ212" s="200">
        <v>16</v>
      </c>
      <c r="LK212" s="200">
        <v>119</v>
      </c>
      <c r="LL212" s="200">
        <v>9</v>
      </c>
      <c r="LM212" s="200">
        <v>10</v>
      </c>
      <c r="LN212" s="200">
        <v>1</v>
      </c>
      <c r="LO212" s="200">
        <v>0</v>
      </c>
      <c r="LP212" s="200">
        <v>49</v>
      </c>
      <c r="LQ212" s="200">
        <v>27</v>
      </c>
      <c r="LT212" s="200">
        <v>272</v>
      </c>
      <c r="LU212" s="200">
        <v>0</v>
      </c>
      <c r="LV212" s="200">
        <v>3</v>
      </c>
      <c r="LW212" s="200">
        <v>7</v>
      </c>
      <c r="LX212" s="200">
        <v>11</v>
      </c>
      <c r="LZ212" s="200">
        <v>6</v>
      </c>
      <c r="MA212" s="200">
        <v>48</v>
      </c>
      <c r="MB212" s="200">
        <v>5</v>
      </c>
      <c r="MC212" s="200">
        <v>42</v>
      </c>
      <c r="MT212" s="200">
        <v>0</v>
      </c>
      <c r="MU212" s="200">
        <v>1</v>
      </c>
      <c r="MV212" s="200">
        <v>1</v>
      </c>
      <c r="MW212" s="200">
        <v>2</v>
      </c>
      <c r="NA212" s="200">
        <v>2</v>
      </c>
      <c r="NB212" s="200">
        <v>7</v>
      </c>
      <c r="NC212" s="200">
        <v>9</v>
      </c>
      <c r="ND212" s="200">
        <v>15</v>
      </c>
      <c r="NE212" s="200">
        <v>0</v>
      </c>
      <c r="NF212" s="200">
        <v>13</v>
      </c>
      <c r="NG212" s="200">
        <v>5</v>
      </c>
      <c r="NH212" s="200">
        <v>26</v>
      </c>
      <c r="NI212" s="200">
        <v>5</v>
      </c>
      <c r="NP212" s="200">
        <v>2</v>
      </c>
      <c r="NW212" s="200">
        <v>18</v>
      </c>
      <c r="NZ212" s="200">
        <v>87</v>
      </c>
      <c r="OB212" s="201">
        <v>28067</v>
      </c>
      <c r="OC212" s="200">
        <v>2047</v>
      </c>
      <c r="OD212" s="200">
        <v>50</v>
      </c>
      <c r="OE212" s="200">
        <v>1663</v>
      </c>
      <c r="OF212" s="200">
        <v>3760</v>
      </c>
      <c r="OG212" s="201">
        <v>31827</v>
      </c>
    </row>
    <row r="213" spans="1:397" ht="12.75" customHeight="1">
      <c r="A213" s="209">
        <v>311514</v>
      </c>
      <c r="B213" s="23" t="s">
        <v>348</v>
      </c>
      <c r="J213" s="200">
        <v>4728</v>
      </c>
      <c r="P213" s="200">
        <v>0</v>
      </c>
      <c r="Q213" s="200">
        <v>33</v>
      </c>
      <c r="X213" s="200">
        <v>64</v>
      </c>
      <c r="Y213" s="200">
        <v>169</v>
      </c>
      <c r="Z213" s="200">
        <v>7</v>
      </c>
      <c r="AA213" s="200">
        <v>20</v>
      </c>
      <c r="AR213" s="200">
        <v>38</v>
      </c>
      <c r="BO213" s="200">
        <v>1</v>
      </c>
      <c r="BU213" s="200">
        <v>248</v>
      </c>
      <c r="CA213" s="200">
        <v>9</v>
      </c>
      <c r="CF213" s="200">
        <v>54</v>
      </c>
      <c r="CT213" s="200">
        <v>8</v>
      </c>
      <c r="DE213" s="200">
        <v>5</v>
      </c>
      <c r="DG213" s="200">
        <v>0</v>
      </c>
      <c r="DR213" s="200">
        <v>6</v>
      </c>
      <c r="EE213" s="200">
        <v>1</v>
      </c>
      <c r="EL213" s="200">
        <v>1</v>
      </c>
      <c r="EO213" s="200">
        <v>18</v>
      </c>
      <c r="FC213" s="200">
        <v>2</v>
      </c>
      <c r="FD213" s="200">
        <v>0</v>
      </c>
      <c r="FE213" s="200">
        <v>3</v>
      </c>
      <c r="FF213" s="200">
        <v>5</v>
      </c>
      <c r="FI213" s="200">
        <v>48</v>
      </c>
      <c r="GQ213" s="200">
        <v>157</v>
      </c>
      <c r="GR213" s="200">
        <v>81</v>
      </c>
      <c r="GS213" s="200">
        <v>230</v>
      </c>
      <c r="GU213" s="200">
        <v>157</v>
      </c>
      <c r="GX213" s="200">
        <v>438</v>
      </c>
      <c r="GY213" s="200">
        <v>105</v>
      </c>
      <c r="GZ213" s="200">
        <v>1377</v>
      </c>
      <c r="HA213" s="200">
        <v>46</v>
      </c>
      <c r="HB213" s="200">
        <v>54</v>
      </c>
      <c r="HI213" s="200">
        <v>97</v>
      </c>
      <c r="HJ213" s="200">
        <v>18</v>
      </c>
      <c r="HK213" s="200">
        <v>12</v>
      </c>
      <c r="HZ213" s="200">
        <v>3</v>
      </c>
      <c r="IA213" s="200">
        <v>17</v>
      </c>
      <c r="IB213" s="200">
        <v>242</v>
      </c>
      <c r="IC213" s="200">
        <v>217</v>
      </c>
      <c r="IF213" s="200">
        <v>73</v>
      </c>
      <c r="II213" s="200">
        <v>32</v>
      </c>
      <c r="IL213" s="200">
        <v>45</v>
      </c>
      <c r="IQ213" s="200">
        <v>9</v>
      </c>
      <c r="IR213" s="200">
        <v>11</v>
      </c>
      <c r="JB213" s="200">
        <v>12</v>
      </c>
      <c r="JE213" s="200">
        <v>25</v>
      </c>
      <c r="JF213" s="200">
        <v>42</v>
      </c>
      <c r="JG213" s="200">
        <v>1</v>
      </c>
      <c r="JH213" s="200">
        <v>1</v>
      </c>
      <c r="JI213" s="200">
        <v>2</v>
      </c>
      <c r="JK213" s="200">
        <v>172</v>
      </c>
      <c r="JL213" s="200">
        <v>37</v>
      </c>
      <c r="JM213" s="200">
        <v>1</v>
      </c>
      <c r="JP213" s="200">
        <v>1103</v>
      </c>
      <c r="JQ213" s="200">
        <v>12</v>
      </c>
      <c r="JR213" s="200">
        <v>1</v>
      </c>
      <c r="JS213" s="200">
        <v>2</v>
      </c>
      <c r="JT213" s="200">
        <v>15</v>
      </c>
      <c r="JU213" s="200">
        <v>12</v>
      </c>
      <c r="JV213" s="200">
        <v>35</v>
      </c>
      <c r="JW213" s="200">
        <v>8</v>
      </c>
      <c r="JX213" s="200">
        <v>475</v>
      </c>
      <c r="JY213" s="200">
        <v>1</v>
      </c>
      <c r="JZ213" s="200">
        <v>1</v>
      </c>
      <c r="KA213" s="200">
        <v>1</v>
      </c>
      <c r="KC213" s="200">
        <v>3</v>
      </c>
      <c r="KH213" s="200">
        <v>0</v>
      </c>
      <c r="KM213" s="200">
        <v>8</v>
      </c>
      <c r="KN213" s="200">
        <v>2</v>
      </c>
      <c r="KO213" s="200">
        <v>0</v>
      </c>
      <c r="KP213" s="200">
        <v>5</v>
      </c>
      <c r="KS213" s="200">
        <v>24</v>
      </c>
      <c r="KT213" s="200">
        <v>13</v>
      </c>
      <c r="KU213" s="200">
        <v>4</v>
      </c>
      <c r="KV213" s="200">
        <v>1</v>
      </c>
      <c r="KW213" s="200">
        <v>15</v>
      </c>
      <c r="KX213" s="200">
        <v>5</v>
      </c>
      <c r="LA213" s="200">
        <v>4</v>
      </c>
      <c r="LB213" s="200">
        <v>16</v>
      </c>
      <c r="LC213" s="200">
        <v>2</v>
      </c>
      <c r="LD213" s="200">
        <v>9</v>
      </c>
      <c r="LE213" s="200">
        <v>15</v>
      </c>
      <c r="LF213" s="200">
        <v>13</v>
      </c>
      <c r="LH213" s="200">
        <v>4</v>
      </c>
      <c r="LI213" s="200">
        <v>2</v>
      </c>
      <c r="LJ213" s="200">
        <v>7</v>
      </c>
      <c r="LK213" s="200">
        <v>43</v>
      </c>
      <c r="LL213" s="200">
        <v>5</v>
      </c>
      <c r="LM213" s="200">
        <v>5</v>
      </c>
      <c r="LN213" s="200">
        <v>1</v>
      </c>
      <c r="LO213" s="200">
        <v>0</v>
      </c>
      <c r="LP213" s="200">
        <v>14</v>
      </c>
      <c r="LQ213" s="200">
        <v>20</v>
      </c>
      <c r="LT213" s="200">
        <v>162</v>
      </c>
      <c r="LU213" s="200">
        <v>0</v>
      </c>
      <c r="LV213" s="200">
        <v>1</v>
      </c>
      <c r="LW213" s="200">
        <v>3</v>
      </c>
      <c r="LX213" s="200">
        <v>3</v>
      </c>
      <c r="LZ213" s="200">
        <v>2</v>
      </c>
      <c r="MA213" s="200">
        <v>26</v>
      </c>
      <c r="MB213" s="200">
        <v>1</v>
      </c>
      <c r="MC213" s="200">
        <v>17</v>
      </c>
      <c r="MU213" s="200">
        <v>0</v>
      </c>
      <c r="MV213" s="200">
        <v>0</v>
      </c>
      <c r="MW213" s="200">
        <v>1</v>
      </c>
      <c r="NA213" s="200">
        <v>0</v>
      </c>
      <c r="NB213" s="200">
        <v>1</v>
      </c>
      <c r="NC213" s="200">
        <v>3</v>
      </c>
      <c r="ND213" s="200">
        <v>4</v>
      </c>
      <c r="NE213" s="200">
        <v>0</v>
      </c>
      <c r="NF213" s="200">
        <v>8</v>
      </c>
      <c r="NG213" s="200">
        <v>3</v>
      </c>
      <c r="NH213" s="200">
        <v>15</v>
      </c>
      <c r="NI213" s="200">
        <v>3</v>
      </c>
      <c r="NP213" s="200">
        <v>2</v>
      </c>
      <c r="NW213" s="200">
        <v>7</v>
      </c>
      <c r="NZ213" s="200">
        <v>37</v>
      </c>
      <c r="OB213" s="201">
        <v>11388</v>
      </c>
      <c r="OC213" s="200">
        <v>1089</v>
      </c>
      <c r="OD213" s="200">
        <v>34</v>
      </c>
      <c r="OE213" s="200">
        <v>867</v>
      </c>
      <c r="OF213" s="200">
        <v>1990</v>
      </c>
      <c r="OG213" s="201">
        <v>13378</v>
      </c>
    </row>
    <row r="214" spans="1:397" ht="12.75" customHeight="1">
      <c r="A214" s="209">
        <v>311520</v>
      </c>
      <c r="B214" s="23" t="s">
        <v>349</v>
      </c>
      <c r="F214" s="200">
        <v>176</v>
      </c>
      <c r="H214" s="200">
        <v>4</v>
      </c>
      <c r="J214" s="200">
        <v>543</v>
      </c>
      <c r="L214" s="200">
        <v>166</v>
      </c>
      <c r="Q214" s="200">
        <v>6</v>
      </c>
      <c r="X214" s="200">
        <v>71</v>
      </c>
      <c r="Y214" s="200">
        <v>30</v>
      </c>
      <c r="Z214" s="200">
        <v>11</v>
      </c>
      <c r="AA214" s="200">
        <v>26</v>
      </c>
      <c r="AP214" s="200">
        <v>45</v>
      </c>
      <c r="BO214" s="200">
        <v>0</v>
      </c>
      <c r="BU214" s="200">
        <v>1</v>
      </c>
      <c r="CA214" s="200">
        <v>3</v>
      </c>
      <c r="CF214" s="200">
        <v>42</v>
      </c>
      <c r="CT214" s="200">
        <v>22</v>
      </c>
      <c r="DE214" s="200">
        <v>4</v>
      </c>
      <c r="DG214" s="200">
        <v>0</v>
      </c>
      <c r="DR214" s="200">
        <v>3</v>
      </c>
      <c r="EE214" s="200">
        <v>4</v>
      </c>
      <c r="EL214" s="200">
        <v>3</v>
      </c>
      <c r="FC214" s="200">
        <v>2</v>
      </c>
      <c r="FE214" s="200">
        <v>2</v>
      </c>
      <c r="FF214" s="200">
        <v>4</v>
      </c>
      <c r="FI214" s="200">
        <v>3</v>
      </c>
      <c r="GM214" s="200">
        <v>2</v>
      </c>
      <c r="GQ214" s="200">
        <v>106</v>
      </c>
      <c r="GR214" s="200">
        <v>2</v>
      </c>
      <c r="GS214" s="200">
        <v>8</v>
      </c>
      <c r="GU214" s="200">
        <v>242</v>
      </c>
      <c r="GX214" s="200">
        <v>751</v>
      </c>
      <c r="GZ214" s="200">
        <v>459</v>
      </c>
      <c r="HA214" s="200">
        <v>345</v>
      </c>
      <c r="HB214" s="200">
        <v>2</v>
      </c>
      <c r="HF214" s="200">
        <v>42</v>
      </c>
      <c r="HI214" s="200">
        <v>325</v>
      </c>
      <c r="HJ214" s="200">
        <v>60</v>
      </c>
      <c r="HK214" s="200">
        <v>41</v>
      </c>
      <c r="HZ214" s="200">
        <v>8</v>
      </c>
      <c r="IA214" s="200">
        <v>13</v>
      </c>
      <c r="IB214" s="200">
        <v>410</v>
      </c>
      <c r="IC214" s="200">
        <v>37</v>
      </c>
      <c r="IF214" s="200">
        <v>89</v>
      </c>
      <c r="II214" s="200">
        <v>7</v>
      </c>
      <c r="IL214" s="200">
        <v>124</v>
      </c>
      <c r="IQ214" s="200">
        <v>22</v>
      </c>
      <c r="IR214" s="200">
        <v>6</v>
      </c>
      <c r="JA214" s="200">
        <v>4</v>
      </c>
      <c r="JB214" s="200">
        <v>50</v>
      </c>
      <c r="JF214" s="200">
        <v>53</v>
      </c>
      <c r="JG214" s="200">
        <v>1</v>
      </c>
      <c r="JH214" s="200">
        <v>0</v>
      </c>
      <c r="JI214" s="200">
        <v>3</v>
      </c>
      <c r="JK214" s="200">
        <v>51</v>
      </c>
      <c r="JL214" s="200">
        <v>36</v>
      </c>
      <c r="JP214" s="200">
        <v>509</v>
      </c>
      <c r="JQ214" s="200">
        <v>2</v>
      </c>
      <c r="JR214" s="200">
        <v>1</v>
      </c>
      <c r="JS214" s="200">
        <v>1</v>
      </c>
      <c r="JT214" s="200">
        <v>11</v>
      </c>
      <c r="JU214" s="200">
        <v>7</v>
      </c>
      <c r="JV214" s="200">
        <v>17</v>
      </c>
      <c r="JW214" s="200">
        <v>12</v>
      </c>
      <c r="JX214" s="200">
        <v>146</v>
      </c>
      <c r="JY214" s="200">
        <v>1</v>
      </c>
      <c r="JZ214" s="200">
        <v>2</v>
      </c>
      <c r="KC214" s="200">
        <v>6</v>
      </c>
      <c r="KH214" s="200">
        <v>0</v>
      </c>
      <c r="KM214" s="200">
        <v>15</v>
      </c>
      <c r="KN214" s="200">
        <v>4</v>
      </c>
      <c r="KO214" s="200">
        <v>1</v>
      </c>
      <c r="KP214" s="200">
        <v>6</v>
      </c>
      <c r="KS214" s="200">
        <v>20</v>
      </c>
      <c r="KT214" s="200">
        <v>12</v>
      </c>
      <c r="KU214" s="200">
        <v>3</v>
      </c>
      <c r="KV214" s="200">
        <v>1</v>
      </c>
      <c r="KW214" s="200">
        <v>19</v>
      </c>
      <c r="KX214" s="200">
        <v>6</v>
      </c>
      <c r="LA214" s="200">
        <v>8</v>
      </c>
      <c r="LB214" s="200">
        <v>12</v>
      </c>
      <c r="LC214" s="200">
        <v>1</v>
      </c>
      <c r="LD214" s="200">
        <v>7</v>
      </c>
      <c r="LE214" s="200">
        <v>10</v>
      </c>
      <c r="LF214" s="200">
        <v>8</v>
      </c>
      <c r="LH214" s="200">
        <v>3</v>
      </c>
      <c r="LI214" s="200">
        <v>1</v>
      </c>
      <c r="LJ214" s="200">
        <v>5</v>
      </c>
      <c r="LK214" s="200">
        <v>33</v>
      </c>
      <c r="LL214" s="200">
        <v>0</v>
      </c>
      <c r="LM214" s="200">
        <v>16</v>
      </c>
      <c r="LN214" s="200">
        <v>3</v>
      </c>
      <c r="LO214" s="200">
        <v>0</v>
      </c>
      <c r="LP214" s="200">
        <v>102</v>
      </c>
      <c r="LQ214" s="200">
        <v>15</v>
      </c>
      <c r="LT214" s="200">
        <v>263</v>
      </c>
      <c r="LU214" s="200">
        <v>2</v>
      </c>
      <c r="LW214" s="200">
        <v>7</v>
      </c>
      <c r="LX214" s="200">
        <v>2</v>
      </c>
      <c r="LZ214" s="200">
        <v>0</v>
      </c>
      <c r="MA214" s="200">
        <v>32</v>
      </c>
      <c r="MB214" s="200">
        <v>0</v>
      </c>
      <c r="MC214" s="200">
        <v>26</v>
      </c>
      <c r="MT214" s="200">
        <v>0</v>
      </c>
      <c r="MU214" s="200">
        <v>0</v>
      </c>
      <c r="MV214" s="200">
        <v>0</v>
      </c>
      <c r="MW214" s="200">
        <v>1</v>
      </c>
      <c r="NA214" s="200">
        <v>0</v>
      </c>
      <c r="NB214" s="200">
        <v>1</v>
      </c>
      <c r="NC214" s="200">
        <v>2</v>
      </c>
      <c r="ND214" s="200">
        <v>3</v>
      </c>
      <c r="NE214" s="200">
        <v>0</v>
      </c>
      <c r="NF214" s="200">
        <v>10</v>
      </c>
      <c r="NG214" s="200">
        <v>4</v>
      </c>
      <c r="NH214" s="200">
        <v>19</v>
      </c>
      <c r="NI214" s="200">
        <v>3</v>
      </c>
      <c r="NP214" s="200">
        <v>1</v>
      </c>
      <c r="NW214" s="200">
        <v>12</v>
      </c>
      <c r="NZ214" s="200">
        <v>10</v>
      </c>
      <c r="OB214" s="201">
        <v>5897</v>
      </c>
      <c r="OC214" s="200">
        <v>1056</v>
      </c>
      <c r="OD214" s="200">
        <v>21</v>
      </c>
      <c r="OE214" s="200">
        <v>1560</v>
      </c>
      <c r="OF214" s="200">
        <v>2637</v>
      </c>
      <c r="OG214" s="201">
        <v>8534</v>
      </c>
    </row>
    <row r="215" spans="1:397" ht="12.75" customHeight="1">
      <c r="A215" s="209" t="s">
        <v>351</v>
      </c>
      <c r="B215" s="23" t="s">
        <v>350</v>
      </c>
      <c r="G215" s="200">
        <v>0</v>
      </c>
      <c r="I215" s="200">
        <v>38703</v>
      </c>
      <c r="K215" s="200">
        <v>14954</v>
      </c>
      <c r="N215" s="200">
        <v>270</v>
      </c>
      <c r="P215" s="200">
        <v>1</v>
      </c>
      <c r="Q215" s="200">
        <v>98</v>
      </c>
      <c r="X215" s="200">
        <v>308</v>
      </c>
      <c r="Y215" s="200">
        <v>509</v>
      </c>
      <c r="Z215" s="200">
        <v>52</v>
      </c>
      <c r="AA215" s="200">
        <v>142</v>
      </c>
      <c r="AV215" s="200">
        <v>0</v>
      </c>
      <c r="BC215" s="200">
        <v>1</v>
      </c>
      <c r="BO215" s="200">
        <v>0</v>
      </c>
      <c r="BP215" s="200">
        <v>14</v>
      </c>
      <c r="BU215" s="200">
        <v>8</v>
      </c>
      <c r="BX215" s="200">
        <v>2</v>
      </c>
      <c r="CF215" s="200">
        <v>67</v>
      </c>
      <c r="CT215" s="200">
        <v>2</v>
      </c>
      <c r="DE215" s="200">
        <v>7</v>
      </c>
      <c r="DG215" s="200">
        <v>0</v>
      </c>
      <c r="DM215" s="200">
        <v>14</v>
      </c>
      <c r="DN215" s="200">
        <v>0</v>
      </c>
      <c r="DO215" s="200">
        <v>0</v>
      </c>
      <c r="DP215" s="200">
        <v>0</v>
      </c>
      <c r="DR215" s="200">
        <v>7</v>
      </c>
      <c r="EO215" s="200">
        <v>29</v>
      </c>
      <c r="FC215" s="200">
        <v>1</v>
      </c>
      <c r="FD215" s="200">
        <v>1</v>
      </c>
      <c r="FE215" s="200">
        <v>1</v>
      </c>
      <c r="FF215" s="200">
        <v>0</v>
      </c>
      <c r="FI215" s="200">
        <v>15</v>
      </c>
      <c r="GI215" s="200">
        <v>0</v>
      </c>
      <c r="GK215" s="200">
        <v>0</v>
      </c>
      <c r="GO215" s="200">
        <v>196</v>
      </c>
      <c r="GR215" s="200">
        <v>6</v>
      </c>
      <c r="HB215" s="200">
        <v>18059</v>
      </c>
      <c r="HC215" s="200">
        <v>1138</v>
      </c>
      <c r="HJ215" s="200">
        <v>380</v>
      </c>
      <c r="HV215" s="200">
        <v>2</v>
      </c>
      <c r="IA215" s="200">
        <v>33</v>
      </c>
      <c r="IB215" s="200">
        <v>701</v>
      </c>
      <c r="IC215" s="200">
        <v>301</v>
      </c>
      <c r="IF215" s="200">
        <v>202</v>
      </c>
      <c r="IG215" s="200">
        <v>3</v>
      </c>
      <c r="II215" s="200">
        <v>108</v>
      </c>
      <c r="IQ215" s="200">
        <v>6</v>
      </c>
      <c r="JE215" s="200">
        <v>21</v>
      </c>
      <c r="JF215" s="200">
        <v>528</v>
      </c>
      <c r="JL215" s="200">
        <v>104</v>
      </c>
      <c r="JP215" s="200">
        <v>2225</v>
      </c>
      <c r="JQ215" s="200">
        <v>4</v>
      </c>
      <c r="JR215" s="200">
        <v>0</v>
      </c>
      <c r="JS215" s="200">
        <v>0</v>
      </c>
      <c r="JT215" s="200">
        <v>0</v>
      </c>
      <c r="JU215" s="200">
        <v>257</v>
      </c>
      <c r="JV215" s="200">
        <v>77</v>
      </c>
      <c r="JW215" s="200">
        <v>6</v>
      </c>
      <c r="JX215" s="200">
        <v>4819</v>
      </c>
      <c r="JY215" s="200">
        <v>33</v>
      </c>
      <c r="JZ215" s="200">
        <v>1</v>
      </c>
      <c r="KA215" s="200">
        <v>1</v>
      </c>
      <c r="KC215" s="200">
        <v>43</v>
      </c>
      <c r="KH215" s="200">
        <v>1</v>
      </c>
      <c r="KM215" s="200">
        <v>68</v>
      </c>
      <c r="KN215" s="200">
        <v>30</v>
      </c>
      <c r="KO215" s="200">
        <v>4</v>
      </c>
      <c r="KP215" s="200">
        <v>125</v>
      </c>
      <c r="KS215" s="200">
        <v>282</v>
      </c>
      <c r="KT215" s="200">
        <v>79</v>
      </c>
      <c r="KU215" s="200">
        <v>36</v>
      </c>
      <c r="KV215" s="200">
        <v>16</v>
      </c>
      <c r="KW215" s="200">
        <v>16</v>
      </c>
      <c r="KX215" s="200">
        <v>10</v>
      </c>
      <c r="LA215" s="200">
        <v>19</v>
      </c>
      <c r="LB215" s="200">
        <v>35</v>
      </c>
      <c r="LC215" s="200">
        <v>3</v>
      </c>
      <c r="LD215" s="200">
        <v>17</v>
      </c>
      <c r="LE215" s="200">
        <v>177</v>
      </c>
      <c r="LF215" s="200">
        <v>84</v>
      </c>
      <c r="LH215" s="200">
        <v>35</v>
      </c>
      <c r="LI215" s="200">
        <v>17</v>
      </c>
      <c r="LJ215" s="200">
        <v>84</v>
      </c>
      <c r="LK215" s="200">
        <v>281</v>
      </c>
      <c r="LL215" s="200">
        <v>15</v>
      </c>
      <c r="LM215" s="200">
        <v>38</v>
      </c>
      <c r="LN215" s="200">
        <v>6</v>
      </c>
      <c r="LO215" s="200">
        <v>4</v>
      </c>
      <c r="LP215" s="200">
        <v>147</v>
      </c>
      <c r="LQ215" s="200">
        <v>189</v>
      </c>
      <c r="LT215" s="200">
        <v>1738</v>
      </c>
      <c r="LU215" s="200">
        <v>4</v>
      </c>
      <c r="LV215" s="200">
        <v>1</v>
      </c>
      <c r="LW215" s="200">
        <v>10</v>
      </c>
      <c r="LX215" s="200">
        <v>37</v>
      </c>
      <c r="LY215" s="200">
        <v>0</v>
      </c>
      <c r="LZ215" s="200">
        <v>15</v>
      </c>
      <c r="MA215" s="200">
        <v>201</v>
      </c>
      <c r="MB215" s="200">
        <v>5</v>
      </c>
      <c r="MC215" s="200">
        <v>141</v>
      </c>
      <c r="MT215" s="200">
        <v>2</v>
      </c>
      <c r="MU215" s="200">
        <v>6</v>
      </c>
      <c r="MV215" s="200">
        <v>3</v>
      </c>
      <c r="MW215" s="200">
        <v>12</v>
      </c>
      <c r="NA215" s="200">
        <v>15</v>
      </c>
      <c r="NB215" s="200">
        <v>66</v>
      </c>
      <c r="NC215" s="200">
        <v>61</v>
      </c>
      <c r="ND215" s="200">
        <v>105</v>
      </c>
      <c r="NE215" s="200">
        <v>6</v>
      </c>
      <c r="NF215" s="200">
        <v>53</v>
      </c>
      <c r="NG215" s="200">
        <v>23</v>
      </c>
      <c r="NH215" s="200">
        <v>103</v>
      </c>
      <c r="NI215" s="200">
        <v>18</v>
      </c>
      <c r="NP215" s="200">
        <v>24</v>
      </c>
      <c r="NT215" s="200">
        <v>0</v>
      </c>
      <c r="NW215" s="200">
        <v>55</v>
      </c>
      <c r="NZ215" s="200">
        <v>173</v>
      </c>
      <c r="OB215" s="201">
        <v>89157</v>
      </c>
      <c r="OC215" s="200">
        <v>11355</v>
      </c>
      <c r="OD215" s="200">
        <v>1123</v>
      </c>
      <c r="OE215" s="200">
        <v>5688</v>
      </c>
      <c r="OF215" s="200">
        <v>18166</v>
      </c>
      <c r="OG215" s="201">
        <v>107323</v>
      </c>
    </row>
    <row r="216" spans="1:397" ht="12.75" customHeight="1">
      <c r="A216" s="209">
        <v>311615</v>
      </c>
      <c r="B216" s="23" t="s">
        <v>352</v>
      </c>
      <c r="K216" s="200">
        <v>126</v>
      </c>
      <c r="L216" s="200">
        <v>21251</v>
      </c>
      <c r="N216" s="200">
        <v>239</v>
      </c>
      <c r="P216" s="200">
        <v>1</v>
      </c>
      <c r="Q216" s="200">
        <v>48</v>
      </c>
      <c r="X216" s="200">
        <v>256</v>
      </c>
      <c r="Y216" s="200">
        <v>254</v>
      </c>
      <c r="Z216" s="200">
        <v>66</v>
      </c>
      <c r="AA216" s="200">
        <v>88</v>
      </c>
      <c r="AX216" s="200">
        <v>1</v>
      </c>
      <c r="BC216" s="200">
        <v>0</v>
      </c>
      <c r="BO216" s="200">
        <v>1</v>
      </c>
      <c r="BP216" s="200">
        <v>42</v>
      </c>
      <c r="BU216" s="200">
        <v>42</v>
      </c>
      <c r="BX216" s="200">
        <v>9</v>
      </c>
      <c r="CF216" s="200">
        <v>78</v>
      </c>
      <c r="CT216" s="200">
        <v>2</v>
      </c>
      <c r="CX216" s="200">
        <v>2</v>
      </c>
      <c r="DE216" s="200">
        <v>6</v>
      </c>
      <c r="DG216" s="200">
        <v>0</v>
      </c>
      <c r="DM216" s="200">
        <v>13</v>
      </c>
      <c r="DN216" s="200">
        <v>0</v>
      </c>
      <c r="DO216" s="200">
        <v>0</v>
      </c>
      <c r="DP216" s="200">
        <v>1</v>
      </c>
      <c r="DR216" s="200">
        <v>15</v>
      </c>
      <c r="EO216" s="200">
        <v>58</v>
      </c>
      <c r="FC216" s="200">
        <v>1</v>
      </c>
      <c r="FD216" s="200">
        <v>3</v>
      </c>
      <c r="FE216" s="200">
        <v>2</v>
      </c>
      <c r="FF216" s="200">
        <v>3</v>
      </c>
      <c r="FI216" s="200">
        <v>121</v>
      </c>
      <c r="GK216" s="200">
        <v>0</v>
      </c>
      <c r="GR216" s="200">
        <v>5</v>
      </c>
      <c r="HB216" s="200">
        <v>883</v>
      </c>
      <c r="HC216" s="200">
        <v>6359</v>
      </c>
      <c r="HJ216" s="200">
        <v>63</v>
      </c>
      <c r="HX216" s="200">
        <v>14</v>
      </c>
      <c r="IA216" s="200">
        <v>51</v>
      </c>
      <c r="IB216" s="200">
        <v>789</v>
      </c>
      <c r="IC216" s="200">
        <v>730</v>
      </c>
      <c r="IF216" s="200">
        <v>109</v>
      </c>
      <c r="II216" s="200">
        <v>54</v>
      </c>
      <c r="IL216" s="200">
        <v>8</v>
      </c>
      <c r="IQ216" s="200">
        <v>11</v>
      </c>
      <c r="JB216" s="200">
        <v>21</v>
      </c>
      <c r="JE216" s="200">
        <v>78</v>
      </c>
      <c r="JF216" s="200">
        <v>321</v>
      </c>
      <c r="JG216" s="200">
        <v>61</v>
      </c>
      <c r="JL216" s="200">
        <v>668</v>
      </c>
      <c r="JM216" s="200">
        <v>1</v>
      </c>
      <c r="JO216" s="200">
        <v>3</v>
      </c>
      <c r="JP216" s="200">
        <v>1162</v>
      </c>
      <c r="JQ216" s="200">
        <v>25</v>
      </c>
      <c r="JR216" s="200">
        <v>1</v>
      </c>
      <c r="JS216" s="200">
        <v>3</v>
      </c>
      <c r="JT216" s="200">
        <v>20</v>
      </c>
      <c r="JU216" s="200">
        <v>126</v>
      </c>
      <c r="JV216" s="200">
        <v>38</v>
      </c>
      <c r="JW216" s="200">
        <v>3</v>
      </c>
      <c r="JX216" s="200">
        <v>1991</v>
      </c>
      <c r="JY216" s="200">
        <v>20</v>
      </c>
      <c r="JZ216" s="200">
        <v>0</v>
      </c>
      <c r="KC216" s="200">
        <v>40</v>
      </c>
      <c r="KH216" s="200">
        <v>2</v>
      </c>
      <c r="KM216" s="200">
        <v>52</v>
      </c>
      <c r="KN216" s="200">
        <v>19</v>
      </c>
      <c r="KO216" s="200">
        <v>3</v>
      </c>
      <c r="KP216" s="200">
        <v>116</v>
      </c>
      <c r="KQ216" s="200">
        <v>0</v>
      </c>
      <c r="KS216" s="200">
        <v>279</v>
      </c>
      <c r="KT216" s="200">
        <v>65</v>
      </c>
      <c r="KU216" s="200">
        <v>56</v>
      </c>
      <c r="KV216" s="200">
        <v>13</v>
      </c>
      <c r="KW216" s="200">
        <v>26</v>
      </c>
      <c r="KX216" s="200">
        <v>8</v>
      </c>
      <c r="LA216" s="200">
        <v>10</v>
      </c>
      <c r="LB216" s="200">
        <v>28</v>
      </c>
      <c r="LC216" s="200">
        <v>3</v>
      </c>
      <c r="LD216" s="200">
        <v>14</v>
      </c>
      <c r="LE216" s="200">
        <v>158</v>
      </c>
      <c r="LF216" s="200">
        <v>117</v>
      </c>
      <c r="LH216" s="200">
        <v>45</v>
      </c>
      <c r="LI216" s="200">
        <v>19</v>
      </c>
      <c r="LJ216" s="200">
        <v>80</v>
      </c>
      <c r="LK216" s="200">
        <v>41</v>
      </c>
      <c r="LL216" s="200">
        <v>5</v>
      </c>
      <c r="LM216" s="200">
        <v>22</v>
      </c>
      <c r="LN216" s="200">
        <v>3</v>
      </c>
      <c r="LO216" s="200">
        <v>3</v>
      </c>
      <c r="LP216" s="200">
        <v>124</v>
      </c>
      <c r="LQ216" s="200">
        <v>57</v>
      </c>
      <c r="LT216" s="200">
        <v>1554</v>
      </c>
      <c r="LU216" s="200">
        <v>2</v>
      </c>
      <c r="LW216" s="200">
        <v>11</v>
      </c>
      <c r="LX216" s="200">
        <v>22</v>
      </c>
      <c r="LZ216" s="200">
        <v>9</v>
      </c>
      <c r="MA216" s="200">
        <v>133</v>
      </c>
      <c r="MB216" s="200">
        <v>2</v>
      </c>
      <c r="MC216" s="200">
        <v>174</v>
      </c>
      <c r="MT216" s="200">
        <v>1</v>
      </c>
      <c r="MU216" s="200">
        <v>3</v>
      </c>
      <c r="MV216" s="200">
        <v>3</v>
      </c>
      <c r="MW216" s="200">
        <v>11</v>
      </c>
      <c r="NA216" s="200">
        <v>9</v>
      </c>
      <c r="NB216" s="200">
        <v>39</v>
      </c>
      <c r="NC216" s="200">
        <v>43</v>
      </c>
      <c r="ND216" s="200">
        <v>73</v>
      </c>
      <c r="NE216" s="200">
        <v>4</v>
      </c>
      <c r="NF216" s="200">
        <v>33</v>
      </c>
      <c r="NG216" s="200">
        <v>16</v>
      </c>
      <c r="NH216" s="200">
        <v>64</v>
      </c>
      <c r="NI216" s="200">
        <v>11</v>
      </c>
      <c r="NP216" s="200">
        <v>23</v>
      </c>
      <c r="NT216" s="200">
        <v>0</v>
      </c>
      <c r="NW216" s="200">
        <v>71</v>
      </c>
      <c r="NZ216" s="200">
        <v>63</v>
      </c>
      <c r="OB216" s="201">
        <v>40129</v>
      </c>
      <c r="OC216" s="200">
        <v>7916</v>
      </c>
      <c r="OD216" s="200">
        <v>98</v>
      </c>
      <c r="OE216" s="200">
        <v>1009</v>
      </c>
      <c r="OF216" s="200">
        <v>9023</v>
      </c>
      <c r="OG216" s="201">
        <v>49152</v>
      </c>
    </row>
    <row r="217" spans="1:397" ht="12.75" customHeight="1">
      <c r="A217" s="209">
        <v>311700</v>
      </c>
      <c r="B217" s="23" t="s">
        <v>353</v>
      </c>
      <c r="K217" s="200">
        <v>947</v>
      </c>
      <c r="N217" s="200">
        <v>3555</v>
      </c>
      <c r="P217" s="200">
        <v>0</v>
      </c>
      <c r="Q217" s="200">
        <v>25</v>
      </c>
      <c r="X217" s="200">
        <v>51</v>
      </c>
      <c r="Y217" s="200">
        <v>124</v>
      </c>
      <c r="Z217" s="200">
        <v>7</v>
      </c>
      <c r="AA217" s="200">
        <v>23</v>
      </c>
      <c r="AV217" s="200">
        <v>0</v>
      </c>
      <c r="BU217" s="200">
        <v>34</v>
      </c>
      <c r="BX217" s="200">
        <v>1</v>
      </c>
      <c r="CF217" s="200">
        <v>12</v>
      </c>
      <c r="CT217" s="200">
        <v>3</v>
      </c>
      <c r="DE217" s="200">
        <v>1</v>
      </c>
      <c r="DG217" s="200">
        <v>0</v>
      </c>
      <c r="DM217" s="200">
        <v>4</v>
      </c>
      <c r="DN217" s="200">
        <v>0</v>
      </c>
      <c r="DO217" s="200">
        <v>0</v>
      </c>
      <c r="DP217" s="200">
        <v>0</v>
      </c>
      <c r="DR217" s="200">
        <v>1</v>
      </c>
      <c r="EE217" s="200">
        <v>0</v>
      </c>
      <c r="EL217" s="200">
        <v>0</v>
      </c>
      <c r="FC217" s="200">
        <v>0</v>
      </c>
      <c r="FE217" s="200">
        <v>0</v>
      </c>
      <c r="FF217" s="200">
        <v>0</v>
      </c>
      <c r="FI217" s="200">
        <v>0</v>
      </c>
      <c r="GK217" s="200">
        <v>0</v>
      </c>
      <c r="GQ217" s="200">
        <v>1</v>
      </c>
      <c r="GR217" s="200">
        <v>11</v>
      </c>
      <c r="GS217" s="200">
        <v>27</v>
      </c>
      <c r="HB217" s="200">
        <v>13</v>
      </c>
      <c r="HD217" s="200">
        <v>514</v>
      </c>
      <c r="HZ217" s="200">
        <v>1</v>
      </c>
      <c r="IA217" s="200">
        <v>2</v>
      </c>
      <c r="IB217" s="200">
        <v>116</v>
      </c>
      <c r="IC217" s="200">
        <v>48</v>
      </c>
      <c r="IF217" s="200">
        <v>37</v>
      </c>
      <c r="II217" s="200">
        <v>26</v>
      </c>
      <c r="IL217" s="200">
        <v>18</v>
      </c>
      <c r="IQ217" s="200">
        <v>1</v>
      </c>
      <c r="JB217" s="200">
        <v>5</v>
      </c>
      <c r="JE217" s="200">
        <v>1</v>
      </c>
      <c r="JF217" s="200">
        <v>31</v>
      </c>
      <c r="JI217" s="200">
        <v>1</v>
      </c>
      <c r="JK217" s="200">
        <v>7</v>
      </c>
      <c r="JL217" s="200">
        <v>19</v>
      </c>
      <c r="JP217" s="200">
        <v>494</v>
      </c>
      <c r="JQ217" s="200">
        <v>0</v>
      </c>
      <c r="JR217" s="200">
        <v>0</v>
      </c>
      <c r="JS217" s="200">
        <v>1</v>
      </c>
      <c r="JT217" s="200">
        <v>7</v>
      </c>
      <c r="JU217" s="200">
        <v>25</v>
      </c>
      <c r="JV217" s="200">
        <v>12</v>
      </c>
      <c r="JW217" s="200">
        <v>2</v>
      </c>
      <c r="JX217" s="200">
        <v>383</v>
      </c>
      <c r="JY217" s="200">
        <v>3</v>
      </c>
      <c r="JZ217" s="200">
        <v>0</v>
      </c>
      <c r="KA217" s="200">
        <v>13</v>
      </c>
      <c r="KC217" s="200">
        <v>10</v>
      </c>
      <c r="KH217" s="200">
        <v>0</v>
      </c>
      <c r="KM217" s="200">
        <v>22</v>
      </c>
      <c r="KN217" s="200">
        <v>6</v>
      </c>
      <c r="KO217" s="200">
        <v>1</v>
      </c>
      <c r="KP217" s="200">
        <v>22</v>
      </c>
      <c r="KS217" s="200">
        <v>81</v>
      </c>
      <c r="KT217" s="200">
        <v>27</v>
      </c>
      <c r="KU217" s="200">
        <v>9</v>
      </c>
      <c r="KV217" s="200">
        <v>3</v>
      </c>
      <c r="KW217" s="200">
        <v>17</v>
      </c>
      <c r="KX217" s="200">
        <v>6</v>
      </c>
      <c r="LA217" s="200">
        <v>17</v>
      </c>
      <c r="LB217" s="200">
        <v>10</v>
      </c>
      <c r="LC217" s="200">
        <v>1</v>
      </c>
      <c r="LD217" s="200">
        <v>6</v>
      </c>
      <c r="LE217" s="200">
        <v>45</v>
      </c>
      <c r="LF217" s="200">
        <v>23</v>
      </c>
      <c r="LH217" s="200">
        <v>11</v>
      </c>
      <c r="LI217" s="200">
        <v>5</v>
      </c>
      <c r="LJ217" s="200">
        <v>24</v>
      </c>
      <c r="LK217" s="200">
        <v>174</v>
      </c>
      <c r="LL217" s="200">
        <v>1</v>
      </c>
      <c r="LM217" s="200">
        <v>13</v>
      </c>
      <c r="LN217" s="200">
        <v>3</v>
      </c>
      <c r="LO217" s="200">
        <v>1</v>
      </c>
      <c r="LP217" s="200">
        <v>42</v>
      </c>
      <c r="LQ217" s="200">
        <v>62</v>
      </c>
      <c r="LT217" s="200">
        <v>340</v>
      </c>
      <c r="LU217" s="200">
        <v>2</v>
      </c>
      <c r="LW217" s="200">
        <v>2</v>
      </c>
      <c r="LX217" s="200">
        <v>5</v>
      </c>
      <c r="LZ217" s="200">
        <v>2</v>
      </c>
      <c r="MA217" s="200">
        <v>35</v>
      </c>
      <c r="MB217" s="200">
        <v>2</v>
      </c>
      <c r="MC217" s="200">
        <v>21</v>
      </c>
      <c r="MT217" s="200">
        <v>0</v>
      </c>
      <c r="MU217" s="200">
        <v>0</v>
      </c>
      <c r="MV217" s="200">
        <v>1</v>
      </c>
      <c r="MW217" s="200">
        <v>3</v>
      </c>
      <c r="NA217" s="200">
        <v>2</v>
      </c>
      <c r="NB217" s="200">
        <v>7</v>
      </c>
      <c r="NC217" s="200">
        <v>9</v>
      </c>
      <c r="ND217" s="200">
        <v>16</v>
      </c>
      <c r="NE217" s="200">
        <v>0</v>
      </c>
      <c r="NF217" s="200">
        <v>8</v>
      </c>
      <c r="NG217" s="200">
        <v>4</v>
      </c>
      <c r="NH217" s="200">
        <v>16</v>
      </c>
      <c r="NI217" s="200">
        <v>3</v>
      </c>
      <c r="NP217" s="200">
        <v>6</v>
      </c>
      <c r="NW217" s="200">
        <v>8</v>
      </c>
      <c r="NZ217" s="200">
        <v>17</v>
      </c>
      <c r="OB217" s="201">
        <v>7762</v>
      </c>
      <c r="OC217" s="200">
        <v>1763</v>
      </c>
      <c r="OD217" s="200">
        <v>66</v>
      </c>
      <c r="OE217" s="200">
        <v>689</v>
      </c>
      <c r="OF217" s="200">
        <v>2518</v>
      </c>
      <c r="OG217" s="201">
        <v>10279</v>
      </c>
    </row>
    <row r="218" spans="1:397" ht="12.75" customHeight="1">
      <c r="A218" s="209">
        <v>311810</v>
      </c>
      <c r="B218" s="23" t="s">
        <v>354</v>
      </c>
      <c r="D218" s="200">
        <v>744</v>
      </c>
      <c r="F218" s="200">
        <v>132</v>
      </c>
      <c r="L218" s="200">
        <v>382</v>
      </c>
      <c r="P218" s="200">
        <v>1</v>
      </c>
      <c r="Q218" s="200">
        <v>56</v>
      </c>
      <c r="X218" s="200">
        <v>262</v>
      </c>
      <c r="Y218" s="200">
        <v>291</v>
      </c>
      <c r="Z218" s="200">
        <v>25</v>
      </c>
      <c r="AA218" s="200">
        <v>72</v>
      </c>
      <c r="AO218" s="200">
        <v>1</v>
      </c>
      <c r="AP218" s="200">
        <v>1</v>
      </c>
      <c r="BC218" s="200">
        <v>0</v>
      </c>
      <c r="BO218" s="200">
        <v>1</v>
      </c>
      <c r="BP218" s="200">
        <v>4</v>
      </c>
      <c r="BV218" s="200">
        <v>4</v>
      </c>
      <c r="BX218" s="200">
        <v>73</v>
      </c>
      <c r="CF218" s="200">
        <v>110</v>
      </c>
      <c r="CN218" s="200">
        <v>0</v>
      </c>
      <c r="CT218" s="200">
        <v>29</v>
      </c>
      <c r="CX218" s="200">
        <v>8</v>
      </c>
      <c r="DE218" s="200">
        <v>8</v>
      </c>
      <c r="DG218" s="200">
        <v>1</v>
      </c>
      <c r="DM218" s="200">
        <v>4</v>
      </c>
      <c r="DN218" s="200">
        <v>0</v>
      </c>
      <c r="DO218" s="200">
        <v>0</v>
      </c>
      <c r="DP218" s="200">
        <v>0</v>
      </c>
      <c r="DR218" s="200">
        <v>9</v>
      </c>
      <c r="DY218" s="200">
        <v>1</v>
      </c>
      <c r="EE218" s="200">
        <v>2</v>
      </c>
      <c r="EL218" s="200">
        <v>2</v>
      </c>
      <c r="EO218" s="200">
        <v>35</v>
      </c>
      <c r="FC218" s="200">
        <v>17</v>
      </c>
      <c r="FD218" s="200">
        <v>14</v>
      </c>
      <c r="FE218" s="200">
        <v>18</v>
      </c>
      <c r="FF218" s="200">
        <v>36</v>
      </c>
      <c r="FI218" s="200">
        <v>26</v>
      </c>
      <c r="GI218" s="200">
        <v>0</v>
      </c>
      <c r="GK218" s="200">
        <v>1</v>
      </c>
      <c r="GM218" s="200">
        <v>3</v>
      </c>
      <c r="GP218" s="200">
        <v>1792</v>
      </c>
      <c r="GQ218" s="200">
        <v>647</v>
      </c>
      <c r="GR218" s="200">
        <v>214</v>
      </c>
      <c r="GS218" s="200">
        <v>727</v>
      </c>
      <c r="GU218" s="200">
        <v>1151</v>
      </c>
      <c r="GV218" s="200">
        <v>486</v>
      </c>
      <c r="GW218" s="200">
        <v>427</v>
      </c>
      <c r="GX218" s="200">
        <v>202</v>
      </c>
      <c r="GY218" s="200">
        <v>122</v>
      </c>
      <c r="GZ218" s="200">
        <v>218</v>
      </c>
      <c r="HB218" s="200">
        <v>113</v>
      </c>
      <c r="HE218" s="200">
        <v>29</v>
      </c>
      <c r="HF218" s="200">
        <v>518</v>
      </c>
      <c r="HG218" s="200">
        <v>14</v>
      </c>
      <c r="HH218" s="200">
        <v>6</v>
      </c>
      <c r="HK218" s="200">
        <v>947</v>
      </c>
      <c r="HV218" s="200">
        <v>20</v>
      </c>
      <c r="HZ218" s="200">
        <v>13</v>
      </c>
      <c r="IA218" s="200">
        <v>55</v>
      </c>
      <c r="IB218" s="200">
        <v>806</v>
      </c>
      <c r="IC218" s="200">
        <v>420</v>
      </c>
      <c r="IF218" s="200">
        <v>128</v>
      </c>
      <c r="II218" s="200">
        <v>74</v>
      </c>
      <c r="IL218" s="200">
        <v>148</v>
      </c>
      <c r="IQ218" s="200">
        <v>72</v>
      </c>
      <c r="JB218" s="200">
        <v>61</v>
      </c>
      <c r="JE218" s="200">
        <v>100</v>
      </c>
      <c r="JF218" s="200">
        <v>286</v>
      </c>
      <c r="JL218" s="200">
        <v>34</v>
      </c>
      <c r="JM218" s="200">
        <v>17</v>
      </c>
      <c r="JP218" s="200">
        <v>1613</v>
      </c>
      <c r="JQ218" s="200">
        <v>18</v>
      </c>
      <c r="JR218" s="200">
        <v>1</v>
      </c>
      <c r="JS218" s="200">
        <v>2</v>
      </c>
      <c r="JT218" s="200">
        <v>11</v>
      </c>
      <c r="JU218" s="200">
        <v>168</v>
      </c>
      <c r="JV218" s="200">
        <v>250</v>
      </c>
      <c r="JW218" s="200">
        <v>83</v>
      </c>
      <c r="JX218" s="200">
        <v>324</v>
      </c>
      <c r="JY218" s="200">
        <v>46</v>
      </c>
      <c r="JZ218" s="200">
        <v>2</v>
      </c>
      <c r="KC218" s="200">
        <v>79</v>
      </c>
      <c r="KE218" s="200">
        <v>4</v>
      </c>
      <c r="KH218" s="200">
        <v>2</v>
      </c>
      <c r="KM218" s="200">
        <v>129</v>
      </c>
      <c r="KN218" s="200">
        <v>51</v>
      </c>
      <c r="KO218" s="200">
        <v>8</v>
      </c>
      <c r="KP218" s="200">
        <v>129</v>
      </c>
      <c r="KQ218" s="200">
        <v>0</v>
      </c>
      <c r="KS218" s="200">
        <v>384</v>
      </c>
      <c r="KT218" s="200">
        <v>119</v>
      </c>
      <c r="KU218" s="200">
        <v>81</v>
      </c>
      <c r="KV218" s="200">
        <v>18</v>
      </c>
      <c r="KW218" s="200">
        <v>47</v>
      </c>
      <c r="KX218" s="200">
        <v>12</v>
      </c>
      <c r="LA218" s="200">
        <v>94</v>
      </c>
      <c r="LB218" s="200">
        <v>79</v>
      </c>
      <c r="LC218" s="200">
        <v>8</v>
      </c>
      <c r="LD218" s="200">
        <v>40</v>
      </c>
      <c r="LE218" s="200">
        <v>255</v>
      </c>
      <c r="LF218" s="200">
        <v>111</v>
      </c>
      <c r="LH218" s="200">
        <v>54</v>
      </c>
      <c r="LI218" s="200">
        <v>27</v>
      </c>
      <c r="LJ218" s="200">
        <v>154</v>
      </c>
      <c r="LK218" s="200">
        <v>184</v>
      </c>
      <c r="LL218" s="200">
        <v>40</v>
      </c>
      <c r="LM218" s="200">
        <v>19</v>
      </c>
      <c r="LN218" s="200">
        <v>3</v>
      </c>
      <c r="LO218" s="200">
        <v>5</v>
      </c>
      <c r="LP218" s="200">
        <v>210</v>
      </c>
      <c r="LQ218" s="200">
        <v>329</v>
      </c>
      <c r="LT218" s="200">
        <v>2937</v>
      </c>
      <c r="LU218" s="200">
        <v>2</v>
      </c>
      <c r="LV218" s="200">
        <v>11</v>
      </c>
      <c r="LW218" s="200">
        <v>21</v>
      </c>
      <c r="LX218" s="200">
        <v>59</v>
      </c>
      <c r="LY218" s="200">
        <v>0</v>
      </c>
      <c r="LZ218" s="200">
        <v>27</v>
      </c>
      <c r="MA218" s="200">
        <v>134</v>
      </c>
      <c r="MB218" s="200">
        <v>35</v>
      </c>
      <c r="MC218" s="200">
        <v>84</v>
      </c>
      <c r="MT218" s="200">
        <v>2</v>
      </c>
      <c r="MU218" s="200">
        <v>8</v>
      </c>
      <c r="MV218" s="200">
        <v>5</v>
      </c>
      <c r="MW218" s="200">
        <v>20</v>
      </c>
      <c r="NA218" s="200">
        <v>21</v>
      </c>
      <c r="NB218" s="200">
        <v>91</v>
      </c>
      <c r="NC218" s="200">
        <v>89</v>
      </c>
      <c r="ND218" s="200">
        <v>154</v>
      </c>
      <c r="NE218" s="200">
        <v>8</v>
      </c>
      <c r="NF218" s="200">
        <v>27</v>
      </c>
      <c r="NG218" s="200">
        <v>18</v>
      </c>
      <c r="NH218" s="200">
        <v>53</v>
      </c>
      <c r="NI218" s="200">
        <v>9</v>
      </c>
      <c r="NL218" s="200">
        <v>2</v>
      </c>
      <c r="NP218" s="200">
        <v>31</v>
      </c>
      <c r="NT218" s="200">
        <v>0</v>
      </c>
      <c r="NW218" s="200">
        <v>27</v>
      </c>
      <c r="NZ218" s="200">
        <v>91</v>
      </c>
      <c r="OB218" s="201">
        <v>21383</v>
      </c>
      <c r="OC218" s="200">
        <v>8197</v>
      </c>
      <c r="OD218" s="200">
        <v>1641</v>
      </c>
      <c r="OE218" s="200">
        <v>1826</v>
      </c>
      <c r="OF218" s="200">
        <v>11664</v>
      </c>
      <c r="OG218" s="201">
        <v>33048</v>
      </c>
    </row>
    <row r="219" spans="1:397" ht="12.75" customHeight="1">
      <c r="A219" s="209" t="s">
        <v>356</v>
      </c>
      <c r="B219" s="23" t="s">
        <v>355</v>
      </c>
      <c r="D219" s="200">
        <v>327</v>
      </c>
      <c r="E219" s="200">
        <v>6</v>
      </c>
      <c r="F219" s="200">
        <v>139</v>
      </c>
      <c r="H219" s="200">
        <v>16</v>
      </c>
      <c r="L219" s="200">
        <v>370</v>
      </c>
      <c r="P219" s="200">
        <v>1</v>
      </c>
      <c r="Q219" s="200">
        <v>35</v>
      </c>
      <c r="X219" s="200">
        <v>152</v>
      </c>
      <c r="Y219" s="200">
        <v>183</v>
      </c>
      <c r="Z219" s="200">
        <v>9</v>
      </c>
      <c r="AA219" s="200">
        <v>39</v>
      </c>
      <c r="AR219" s="200">
        <v>9</v>
      </c>
      <c r="AX219" s="200">
        <v>1</v>
      </c>
      <c r="BO219" s="200">
        <v>1</v>
      </c>
      <c r="BP219" s="200">
        <v>1</v>
      </c>
      <c r="BU219" s="200">
        <v>1</v>
      </c>
      <c r="CF219" s="200">
        <v>64</v>
      </c>
      <c r="CT219" s="200">
        <v>39</v>
      </c>
      <c r="DE219" s="200">
        <v>10</v>
      </c>
      <c r="DG219" s="200">
        <v>0</v>
      </c>
      <c r="DM219" s="200">
        <v>4</v>
      </c>
      <c r="DN219" s="200">
        <v>0</v>
      </c>
      <c r="DO219" s="200">
        <v>0</v>
      </c>
      <c r="DP219" s="200">
        <v>0</v>
      </c>
      <c r="DR219" s="200">
        <v>8</v>
      </c>
      <c r="EE219" s="200">
        <v>3</v>
      </c>
      <c r="EL219" s="200">
        <v>1</v>
      </c>
      <c r="EO219" s="200">
        <v>28</v>
      </c>
      <c r="ES219" s="200">
        <v>0</v>
      </c>
      <c r="EU219" s="200">
        <v>1</v>
      </c>
      <c r="FC219" s="200">
        <v>0</v>
      </c>
      <c r="FD219" s="200">
        <v>0</v>
      </c>
      <c r="FE219" s="200">
        <v>6</v>
      </c>
      <c r="FF219" s="200">
        <v>1</v>
      </c>
      <c r="FI219" s="200">
        <v>28</v>
      </c>
      <c r="GK219" s="200">
        <v>0</v>
      </c>
      <c r="GM219" s="200">
        <v>3</v>
      </c>
      <c r="GP219" s="200">
        <v>2443</v>
      </c>
      <c r="GQ219" s="200">
        <v>106</v>
      </c>
      <c r="GR219" s="200">
        <v>67</v>
      </c>
      <c r="GS219" s="200">
        <v>593</v>
      </c>
      <c r="GU219" s="200">
        <v>1318</v>
      </c>
      <c r="GV219" s="200">
        <v>27</v>
      </c>
      <c r="GW219" s="200">
        <v>168</v>
      </c>
      <c r="GX219" s="200">
        <v>251</v>
      </c>
      <c r="GY219" s="200">
        <v>167</v>
      </c>
      <c r="GZ219" s="200">
        <v>101</v>
      </c>
      <c r="HB219" s="200">
        <v>94</v>
      </c>
      <c r="HF219" s="200">
        <v>253</v>
      </c>
      <c r="HG219" s="200">
        <v>20</v>
      </c>
      <c r="HK219" s="200">
        <v>287</v>
      </c>
      <c r="HZ219" s="200">
        <v>18</v>
      </c>
      <c r="IA219" s="200">
        <v>44</v>
      </c>
      <c r="IB219" s="200">
        <v>759</v>
      </c>
      <c r="IC219" s="200">
        <v>223</v>
      </c>
      <c r="IF219" s="200">
        <v>205</v>
      </c>
      <c r="II219" s="200">
        <v>40</v>
      </c>
      <c r="IL219" s="200">
        <v>76</v>
      </c>
      <c r="IQ219" s="200">
        <v>44</v>
      </c>
      <c r="JA219" s="200">
        <v>5</v>
      </c>
      <c r="JB219" s="200">
        <v>82</v>
      </c>
      <c r="JE219" s="200">
        <v>68</v>
      </c>
      <c r="JF219" s="200">
        <v>216</v>
      </c>
      <c r="JL219" s="200">
        <v>35</v>
      </c>
      <c r="JM219" s="200">
        <v>9</v>
      </c>
      <c r="JP219" s="200">
        <v>1510</v>
      </c>
      <c r="JQ219" s="200">
        <v>7</v>
      </c>
      <c r="JR219" s="200">
        <v>1</v>
      </c>
      <c r="JS219" s="200">
        <v>2</v>
      </c>
      <c r="JT219" s="200">
        <v>15</v>
      </c>
      <c r="JU219" s="200">
        <v>50</v>
      </c>
      <c r="JV219" s="200">
        <v>205</v>
      </c>
      <c r="JW219" s="200">
        <v>42</v>
      </c>
      <c r="JX219" s="200">
        <v>238</v>
      </c>
      <c r="JY219" s="200">
        <v>12</v>
      </c>
      <c r="JZ219" s="200">
        <v>1</v>
      </c>
      <c r="KA219" s="200">
        <v>51</v>
      </c>
      <c r="KC219" s="200">
        <v>22</v>
      </c>
      <c r="KH219" s="200">
        <v>0</v>
      </c>
      <c r="KM219" s="200">
        <v>27</v>
      </c>
      <c r="KN219" s="200">
        <v>12</v>
      </c>
      <c r="KO219" s="200">
        <v>2</v>
      </c>
      <c r="KP219" s="200">
        <v>67</v>
      </c>
      <c r="KS219" s="200">
        <v>89</v>
      </c>
      <c r="KT219" s="200">
        <v>50</v>
      </c>
      <c r="KU219" s="200">
        <v>13</v>
      </c>
      <c r="KV219" s="200">
        <v>4</v>
      </c>
      <c r="KW219" s="200">
        <v>48</v>
      </c>
      <c r="KX219" s="200">
        <v>22</v>
      </c>
      <c r="LA219" s="200">
        <v>29</v>
      </c>
      <c r="LB219" s="200">
        <v>24</v>
      </c>
      <c r="LC219" s="200">
        <v>2</v>
      </c>
      <c r="LD219" s="200">
        <v>14</v>
      </c>
      <c r="LE219" s="200">
        <v>78</v>
      </c>
      <c r="LF219" s="200">
        <v>28</v>
      </c>
      <c r="LH219" s="200">
        <v>12</v>
      </c>
      <c r="LI219" s="200">
        <v>5</v>
      </c>
      <c r="LJ219" s="200">
        <v>34</v>
      </c>
      <c r="LK219" s="200">
        <v>103</v>
      </c>
      <c r="LL219" s="200">
        <v>14</v>
      </c>
      <c r="LM219" s="200">
        <v>8</v>
      </c>
      <c r="LN219" s="200">
        <v>1</v>
      </c>
      <c r="LO219" s="200">
        <v>4</v>
      </c>
      <c r="LP219" s="200">
        <v>71</v>
      </c>
      <c r="LQ219" s="200">
        <v>130</v>
      </c>
      <c r="LT219" s="200">
        <v>962</v>
      </c>
      <c r="LU219" s="200">
        <v>2</v>
      </c>
      <c r="LV219" s="200">
        <v>1</v>
      </c>
      <c r="LW219" s="200">
        <v>6</v>
      </c>
      <c r="LX219" s="200">
        <v>18</v>
      </c>
      <c r="LY219" s="200">
        <v>10</v>
      </c>
      <c r="LZ219" s="200">
        <v>7</v>
      </c>
      <c r="MA219" s="200">
        <v>54</v>
      </c>
      <c r="MB219" s="200">
        <v>70</v>
      </c>
      <c r="MC219" s="200">
        <v>33</v>
      </c>
      <c r="MT219" s="200">
        <v>1</v>
      </c>
      <c r="MU219" s="200">
        <v>2</v>
      </c>
      <c r="MV219" s="200">
        <v>1</v>
      </c>
      <c r="MW219" s="200">
        <v>3</v>
      </c>
      <c r="NA219" s="200">
        <v>6</v>
      </c>
      <c r="NB219" s="200">
        <v>24</v>
      </c>
      <c r="NC219" s="200">
        <v>19</v>
      </c>
      <c r="ND219" s="200">
        <v>33</v>
      </c>
      <c r="NE219" s="200">
        <v>2</v>
      </c>
      <c r="NF219" s="200">
        <v>14</v>
      </c>
      <c r="NG219" s="200">
        <v>8</v>
      </c>
      <c r="NH219" s="200">
        <v>28</v>
      </c>
      <c r="NI219" s="200">
        <v>5</v>
      </c>
      <c r="NP219" s="200">
        <v>6</v>
      </c>
      <c r="NW219" s="200">
        <v>9</v>
      </c>
      <c r="NZ219" s="200">
        <v>27</v>
      </c>
      <c r="OB219" s="201">
        <v>13603</v>
      </c>
      <c r="OC219" s="200">
        <v>3361</v>
      </c>
      <c r="OD219" s="200">
        <v>187</v>
      </c>
      <c r="OE219" s="200">
        <v>3492</v>
      </c>
      <c r="OF219" s="200">
        <v>7040</v>
      </c>
      <c r="OG219" s="201">
        <v>20643</v>
      </c>
    </row>
    <row r="220" spans="1:397" ht="12.75" customHeight="1">
      <c r="A220" s="209">
        <v>311910</v>
      </c>
      <c r="B220" s="23" t="s">
        <v>357</v>
      </c>
      <c r="C220" s="23">
        <v>236</v>
      </c>
      <c r="D220" s="200">
        <v>226</v>
      </c>
      <c r="E220" s="200">
        <v>195</v>
      </c>
      <c r="F220" s="200">
        <v>836</v>
      </c>
      <c r="G220" s="200">
        <v>80</v>
      </c>
      <c r="H220" s="200">
        <v>1836</v>
      </c>
      <c r="K220" s="200">
        <v>5</v>
      </c>
      <c r="M220" s="200">
        <v>6</v>
      </c>
      <c r="P220" s="200">
        <v>1</v>
      </c>
      <c r="Q220" s="200">
        <v>53</v>
      </c>
      <c r="X220" s="200">
        <v>102</v>
      </c>
      <c r="Y220" s="200">
        <v>274</v>
      </c>
      <c r="Z220" s="200">
        <v>12</v>
      </c>
      <c r="AA220" s="200">
        <v>46</v>
      </c>
      <c r="AR220" s="200">
        <v>71</v>
      </c>
      <c r="BC220" s="200">
        <v>1</v>
      </c>
      <c r="BO220" s="200">
        <v>1</v>
      </c>
      <c r="BP220" s="200">
        <v>1</v>
      </c>
      <c r="BU220" s="200">
        <v>98</v>
      </c>
      <c r="BX220" s="200">
        <v>36</v>
      </c>
      <c r="CA220" s="200">
        <v>7</v>
      </c>
      <c r="CF220" s="200">
        <v>65</v>
      </c>
      <c r="CT220" s="200">
        <v>30</v>
      </c>
      <c r="CX220" s="200">
        <v>3</v>
      </c>
      <c r="DE220" s="200">
        <v>16</v>
      </c>
      <c r="DG220" s="200">
        <v>1</v>
      </c>
      <c r="DR220" s="200">
        <v>13</v>
      </c>
      <c r="EE220" s="200">
        <v>7</v>
      </c>
      <c r="EL220" s="200">
        <v>4</v>
      </c>
      <c r="EO220" s="200">
        <v>17</v>
      </c>
      <c r="EQ220" s="200">
        <v>0</v>
      </c>
      <c r="FC220" s="200">
        <v>1</v>
      </c>
      <c r="FE220" s="200">
        <v>2</v>
      </c>
      <c r="FF220" s="200">
        <v>7</v>
      </c>
      <c r="FI220" s="200">
        <v>3</v>
      </c>
      <c r="GM220" s="200">
        <v>3</v>
      </c>
      <c r="GP220" s="200">
        <v>240</v>
      </c>
      <c r="GQ220" s="200">
        <v>75</v>
      </c>
      <c r="GR220" s="200">
        <v>713</v>
      </c>
      <c r="GS220" s="200">
        <v>724</v>
      </c>
      <c r="GU220" s="200">
        <v>105</v>
      </c>
      <c r="GV220" s="200">
        <v>41</v>
      </c>
      <c r="GW220" s="200">
        <v>111</v>
      </c>
      <c r="GX220" s="200">
        <v>10</v>
      </c>
      <c r="HB220" s="200">
        <v>162</v>
      </c>
      <c r="HF220" s="200">
        <v>8</v>
      </c>
      <c r="HG220" s="200">
        <v>57</v>
      </c>
      <c r="HI220" s="200">
        <v>5</v>
      </c>
      <c r="HK220" s="200">
        <v>4</v>
      </c>
      <c r="HZ220" s="200">
        <v>6</v>
      </c>
      <c r="IA220" s="200">
        <v>41</v>
      </c>
      <c r="IB220" s="200">
        <v>446</v>
      </c>
      <c r="IC220" s="200">
        <v>272</v>
      </c>
      <c r="IF220" s="200">
        <v>353</v>
      </c>
      <c r="II220" s="200">
        <v>55</v>
      </c>
      <c r="IL220" s="200">
        <v>115</v>
      </c>
      <c r="IQ220" s="200">
        <v>16</v>
      </c>
      <c r="JA220" s="200">
        <v>6</v>
      </c>
      <c r="JB220" s="200">
        <v>51</v>
      </c>
      <c r="JE220" s="200">
        <v>102</v>
      </c>
      <c r="JF220" s="200">
        <v>419</v>
      </c>
      <c r="JK220" s="200">
        <v>1802</v>
      </c>
      <c r="JL220" s="200">
        <v>250</v>
      </c>
      <c r="JP220" s="200">
        <v>1805</v>
      </c>
      <c r="JU220" s="200">
        <v>24</v>
      </c>
      <c r="JV220" s="200">
        <v>113</v>
      </c>
      <c r="JW220" s="200">
        <v>62</v>
      </c>
      <c r="JX220" s="200">
        <v>429</v>
      </c>
      <c r="JY220" s="200">
        <v>1</v>
      </c>
      <c r="JZ220" s="200">
        <v>2</v>
      </c>
      <c r="KC220" s="200">
        <v>13</v>
      </c>
      <c r="KH220" s="200">
        <v>0</v>
      </c>
      <c r="KM220" s="200">
        <v>16</v>
      </c>
      <c r="KN220" s="200">
        <v>4</v>
      </c>
      <c r="KO220" s="200">
        <v>1</v>
      </c>
      <c r="KP220" s="200">
        <v>8</v>
      </c>
      <c r="KS220" s="200">
        <v>21</v>
      </c>
      <c r="KT220" s="200">
        <v>32</v>
      </c>
      <c r="KU220" s="200">
        <v>1</v>
      </c>
      <c r="KV220" s="200">
        <v>1</v>
      </c>
      <c r="KW220" s="200">
        <v>39</v>
      </c>
      <c r="KX220" s="200">
        <v>13</v>
      </c>
      <c r="LA220" s="200">
        <v>13</v>
      </c>
      <c r="LB220" s="200">
        <v>21</v>
      </c>
      <c r="LC220" s="200">
        <v>2</v>
      </c>
      <c r="LD220" s="200">
        <v>12</v>
      </c>
      <c r="LE220" s="200">
        <v>18</v>
      </c>
      <c r="LF220" s="200">
        <v>22</v>
      </c>
      <c r="LH220" s="200">
        <v>4</v>
      </c>
      <c r="LI220" s="200">
        <v>1</v>
      </c>
      <c r="LJ220" s="200">
        <v>10</v>
      </c>
      <c r="LK220" s="200">
        <v>55</v>
      </c>
      <c r="LL220" s="200">
        <v>18</v>
      </c>
      <c r="LM220" s="200">
        <v>19</v>
      </c>
      <c r="LN220" s="200">
        <v>2</v>
      </c>
      <c r="LO220" s="200">
        <v>0</v>
      </c>
      <c r="LP220" s="200">
        <v>195</v>
      </c>
      <c r="LQ220" s="200">
        <v>18</v>
      </c>
      <c r="LT220" s="200">
        <v>596</v>
      </c>
      <c r="LU220" s="200">
        <v>1</v>
      </c>
      <c r="LV220" s="200">
        <v>4</v>
      </c>
      <c r="LW220" s="200">
        <v>10</v>
      </c>
      <c r="LX220" s="200">
        <v>11</v>
      </c>
      <c r="LZ220" s="200">
        <v>6</v>
      </c>
      <c r="MA220" s="200">
        <v>55</v>
      </c>
      <c r="MB220" s="200">
        <v>5</v>
      </c>
      <c r="MC220" s="200">
        <v>30</v>
      </c>
      <c r="MU220" s="200">
        <v>0</v>
      </c>
      <c r="MV220" s="200">
        <v>0</v>
      </c>
      <c r="MW220" s="200">
        <v>1</v>
      </c>
      <c r="NA220" s="200">
        <v>0</v>
      </c>
      <c r="NB220" s="200">
        <v>3</v>
      </c>
      <c r="NC220" s="200">
        <v>4</v>
      </c>
      <c r="ND220" s="200">
        <v>6</v>
      </c>
      <c r="NE220" s="200">
        <v>0</v>
      </c>
      <c r="NF220" s="200">
        <v>17</v>
      </c>
      <c r="NG220" s="200">
        <v>8</v>
      </c>
      <c r="NH220" s="200">
        <v>33</v>
      </c>
      <c r="NI220" s="200">
        <v>6</v>
      </c>
      <c r="NP220" s="200">
        <v>1</v>
      </c>
      <c r="NW220" s="200">
        <v>13</v>
      </c>
      <c r="NZ220" s="200">
        <v>84</v>
      </c>
      <c r="OB220" s="201">
        <v>14366</v>
      </c>
      <c r="OC220" s="200">
        <v>2753</v>
      </c>
      <c r="OD220" s="200">
        <v>127</v>
      </c>
      <c r="OE220" s="200">
        <v>6450</v>
      </c>
      <c r="OF220" s="200">
        <v>9330</v>
      </c>
      <c r="OG220" s="201">
        <v>23696</v>
      </c>
    </row>
    <row r="221" spans="1:397" ht="12.75" customHeight="1">
      <c r="A221" s="209">
        <v>311920</v>
      </c>
      <c r="B221" s="23" t="s">
        <v>358</v>
      </c>
      <c r="F221" s="200">
        <v>2064</v>
      </c>
      <c r="H221" s="200">
        <v>455</v>
      </c>
      <c r="Q221" s="200">
        <v>12</v>
      </c>
      <c r="X221" s="200">
        <v>43</v>
      </c>
      <c r="Y221" s="200">
        <v>66</v>
      </c>
      <c r="Z221" s="200">
        <v>4</v>
      </c>
      <c r="AA221" s="200">
        <v>22</v>
      </c>
      <c r="AR221" s="200">
        <v>8</v>
      </c>
      <c r="BO221" s="200">
        <v>0</v>
      </c>
      <c r="BU221" s="200">
        <v>189</v>
      </c>
      <c r="CF221" s="200">
        <v>49</v>
      </c>
      <c r="CT221" s="200">
        <v>0</v>
      </c>
      <c r="DE221" s="200">
        <v>4</v>
      </c>
      <c r="DG221" s="200">
        <v>0</v>
      </c>
      <c r="DM221" s="200">
        <v>3</v>
      </c>
      <c r="DN221" s="200">
        <v>0</v>
      </c>
      <c r="DP221" s="200">
        <v>0</v>
      </c>
      <c r="DR221" s="200">
        <v>5</v>
      </c>
      <c r="GK221" s="200">
        <v>0</v>
      </c>
      <c r="HH221" s="200">
        <v>17</v>
      </c>
      <c r="IA221" s="200">
        <v>16</v>
      </c>
      <c r="IB221" s="200">
        <v>80</v>
      </c>
      <c r="IC221" s="200">
        <v>52</v>
      </c>
      <c r="IF221" s="200">
        <v>41</v>
      </c>
      <c r="II221" s="200">
        <v>15</v>
      </c>
      <c r="IQ221" s="200">
        <v>3</v>
      </c>
      <c r="JF221" s="200">
        <v>45</v>
      </c>
      <c r="JK221" s="200">
        <v>130</v>
      </c>
      <c r="JL221" s="200">
        <v>493</v>
      </c>
      <c r="JP221" s="200">
        <v>792</v>
      </c>
      <c r="JU221" s="200">
        <v>25</v>
      </c>
      <c r="JV221" s="200">
        <v>10</v>
      </c>
      <c r="JW221" s="200">
        <v>26</v>
      </c>
      <c r="JX221" s="200">
        <v>233</v>
      </c>
      <c r="JY221" s="200">
        <v>4</v>
      </c>
      <c r="JZ221" s="200">
        <v>0</v>
      </c>
      <c r="KC221" s="200">
        <v>5</v>
      </c>
      <c r="KH221" s="200">
        <v>0</v>
      </c>
      <c r="KM221" s="200">
        <v>19</v>
      </c>
      <c r="KN221" s="200">
        <v>6</v>
      </c>
      <c r="KO221" s="200">
        <v>1</v>
      </c>
      <c r="KP221" s="200">
        <v>23</v>
      </c>
      <c r="KS221" s="200">
        <v>73</v>
      </c>
      <c r="KT221" s="200">
        <v>37</v>
      </c>
      <c r="KU221" s="200">
        <v>3</v>
      </c>
      <c r="KV221" s="200">
        <v>6</v>
      </c>
      <c r="KW221" s="200">
        <v>27</v>
      </c>
      <c r="KX221" s="200">
        <v>10</v>
      </c>
      <c r="LA221" s="200">
        <v>9</v>
      </c>
      <c r="LB221" s="200">
        <v>16</v>
      </c>
      <c r="LC221" s="200">
        <v>2</v>
      </c>
      <c r="LD221" s="200">
        <v>10</v>
      </c>
      <c r="LE221" s="200">
        <v>39</v>
      </c>
      <c r="LF221" s="200">
        <v>26</v>
      </c>
      <c r="LH221" s="200">
        <v>8</v>
      </c>
      <c r="LI221" s="200">
        <v>4</v>
      </c>
      <c r="LJ221" s="200">
        <v>23</v>
      </c>
      <c r="LK221" s="200">
        <v>154</v>
      </c>
      <c r="LL221" s="200">
        <v>6</v>
      </c>
      <c r="LM221" s="200">
        <v>7</v>
      </c>
      <c r="LN221" s="200">
        <v>1</v>
      </c>
      <c r="LO221" s="200">
        <v>1</v>
      </c>
      <c r="LP221" s="200">
        <v>61</v>
      </c>
      <c r="LQ221" s="200">
        <v>57</v>
      </c>
      <c r="LT221" s="200">
        <v>204</v>
      </c>
      <c r="LU221" s="200">
        <v>1</v>
      </c>
      <c r="LV221" s="200">
        <v>0</v>
      </c>
      <c r="LW221" s="200">
        <v>2</v>
      </c>
      <c r="LX221" s="200">
        <v>6</v>
      </c>
      <c r="LZ221" s="200">
        <v>3</v>
      </c>
      <c r="MA221" s="200">
        <v>34</v>
      </c>
      <c r="MB221" s="200">
        <v>1</v>
      </c>
      <c r="MC221" s="200">
        <v>14</v>
      </c>
      <c r="MT221" s="200">
        <v>0</v>
      </c>
      <c r="MU221" s="200">
        <v>1</v>
      </c>
      <c r="MV221" s="200">
        <v>1</v>
      </c>
      <c r="MW221" s="200">
        <v>4</v>
      </c>
      <c r="NA221" s="200">
        <v>2</v>
      </c>
      <c r="NB221" s="200">
        <v>8</v>
      </c>
      <c r="NC221" s="200">
        <v>13</v>
      </c>
      <c r="ND221" s="200">
        <v>21</v>
      </c>
      <c r="NE221" s="200">
        <v>1</v>
      </c>
      <c r="NF221" s="200">
        <v>8</v>
      </c>
      <c r="NG221" s="200">
        <v>3</v>
      </c>
      <c r="NH221" s="200">
        <v>16</v>
      </c>
      <c r="NI221" s="200">
        <v>3</v>
      </c>
      <c r="NP221" s="200">
        <v>5</v>
      </c>
      <c r="NW221" s="200">
        <v>4</v>
      </c>
      <c r="NZ221" s="200">
        <v>27</v>
      </c>
      <c r="OB221" s="201">
        <v>5917</v>
      </c>
      <c r="OC221" s="200">
        <v>904</v>
      </c>
      <c r="OD221" s="200">
        <v>32</v>
      </c>
      <c r="OE221" s="200">
        <v>843</v>
      </c>
      <c r="OF221" s="200">
        <v>1779</v>
      </c>
      <c r="OG221" s="201">
        <v>7696</v>
      </c>
    </row>
    <row r="222" spans="1:397" ht="12.75" customHeight="1">
      <c r="A222" s="209">
        <v>311930</v>
      </c>
      <c r="B222" s="23" t="s">
        <v>359</v>
      </c>
      <c r="C222" s="23">
        <v>11</v>
      </c>
      <c r="E222" s="200">
        <v>14</v>
      </c>
      <c r="F222" s="200">
        <v>107</v>
      </c>
      <c r="H222" s="200">
        <v>25</v>
      </c>
      <c r="K222" s="200">
        <v>1</v>
      </c>
      <c r="M222" s="200">
        <v>85</v>
      </c>
      <c r="Q222" s="200">
        <v>7</v>
      </c>
      <c r="X222" s="200">
        <v>22</v>
      </c>
      <c r="Y222" s="200">
        <v>37</v>
      </c>
      <c r="Z222" s="200">
        <v>3</v>
      </c>
      <c r="AA222" s="200">
        <v>15</v>
      </c>
      <c r="AR222" s="200">
        <v>15</v>
      </c>
      <c r="BO222" s="200">
        <v>0</v>
      </c>
      <c r="BU222" s="200">
        <v>8</v>
      </c>
      <c r="BX222" s="200">
        <v>2</v>
      </c>
      <c r="CA222" s="200">
        <v>3</v>
      </c>
      <c r="CF222" s="200">
        <v>8</v>
      </c>
      <c r="DE222" s="200">
        <v>1</v>
      </c>
      <c r="DG222" s="200">
        <v>0</v>
      </c>
      <c r="DR222" s="200">
        <v>4</v>
      </c>
      <c r="EL222" s="200">
        <v>0</v>
      </c>
      <c r="FC222" s="200">
        <v>1</v>
      </c>
      <c r="FE222" s="200">
        <v>1</v>
      </c>
      <c r="FF222" s="200">
        <v>4</v>
      </c>
      <c r="FI222" s="200">
        <v>1</v>
      </c>
      <c r="GQ222" s="200">
        <v>914</v>
      </c>
      <c r="GU222" s="200">
        <v>67</v>
      </c>
      <c r="GV222" s="200">
        <v>13</v>
      </c>
      <c r="GW222" s="200">
        <v>168</v>
      </c>
      <c r="GX222" s="200">
        <v>40</v>
      </c>
      <c r="HF222" s="200">
        <v>5</v>
      </c>
      <c r="HI222" s="200">
        <v>84</v>
      </c>
      <c r="HJ222" s="200">
        <v>15</v>
      </c>
      <c r="HK222" s="200">
        <v>22</v>
      </c>
      <c r="HZ222" s="200">
        <v>0</v>
      </c>
      <c r="IA222" s="200">
        <v>5</v>
      </c>
      <c r="IB222" s="200">
        <v>93</v>
      </c>
      <c r="IC222" s="200">
        <v>17</v>
      </c>
      <c r="IF222" s="200">
        <v>21</v>
      </c>
      <c r="II222" s="200">
        <v>10</v>
      </c>
      <c r="IL222" s="200">
        <v>9</v>
      </c>
      <c r="IQ222" s="200">
        <v>464</v>
      </c>
      <c r="JB222" s="200">
        <v>4</v>
      </c>
      <c r="JE222" s="200">
        <v>6</v>
      </c>
      <c r="JF222" s="200">
        <v>15</v>
      </c>
      <c r="JL222" s="200">
        <v>8</v>
      </c>
      <c r="JM222" s="200">
        <v>1</v>
      </c>
      <c r="JP222" s="200">
        <v>302</v>
      </c>
      <c r="JU222" s="200">
        <v>21</v>
      </c>
      <c r="JV222" s="200">
        <v>64</v>
      </c>
      <c r="JW222" s="200">
        <v>5</v>
      </c>
      <c r="JX222" s="200">
        <v>60</v>
      </c>
      <c r="JY222" s="200">
        <v>5</v>
      </c>
      <c r="JZ222" s="200">
        <v>0</v>
      </c>
      <c r="KC222" s="200">
        <v>3</v>
      </c>
      <c r="KH222" s="200">
        <v>0</v>
      </c>
      <c r="KM222" s="200">
        <v>8</v>
      </c>
      <c r="KN222" s="200">
        <v>4</v>
      </c>
      <c r="KO222" s="200">
        <v>1</v>
      </c>
      <c r="KP222" s="200">
        <v>1</v>
      </c>
      <c r="KS222" s="200">
        <v>77</v>
      </c>
      <c r="KT222" s="200">
        <v>70</v>
      </c>
      <c r="KV222" s="200">
        <v>0</v>
      </c>
      <c r="KW222" s="200">
        <v>81</v>
      </c>
      <c r="KX222" s="200">
        <v>30</v>
      </c>
      <c r="LA222" s="200">
        <v>9</v>
      </c>
      <c r="LB222" s="200">
        <v>5</v>
      </c>
      <c r="LC222" s="200">
        <v>1</v>
      </c>
      <c r="LD222" s="200">
        <v>5</v>
      </c>
      <c r="LE222" s="200">
        <v>1</v>
      </c>
      <c r="LF222" s="200">
        <v>11</v>
      </c>
      <c r="LH222" s="200">
        <v>1</v>
      </c>
      <c r="LI222" s="200">
        <v>0</v>
      </c>
      <c r="LJ222" s="200">
        <v>3</v>
      </c>
      <c r="LK222" s="200">
        <v>2</v>
      </c>
      <c r="LL222" s="200">
        <v>1</v>
      </c>
      <c r="LM222" s="200">
        <v>6</v>
      </c>
      <c r="LN222" s="200">
        <v>1</v>
      </c>
      <c r="LP222" s="200">
        <v>52</v>
      </c>
      <c r="LQ222" s="200">
        <v>1</v>
      </c>
      <c r="LT222" s="200">
        <v>114</v>
      </c>
      <c r="LU222" s="200">
        <v>0</v>
      </c>
      <c r="LW222" s="200">
        <v>1</v>
      </c>
      <c r="LX222" s="200">
        <v>8</v>
      </c>
      <c r="LZ222" s="200">
        <v>3</v>
      </c>
      <c r="MA222" s="200">
        <v>17</v>
      </c>
      <c r="MC222" s="200">
        <v>8</v>
      </c>
      <c r="MU222" s="200">
        <v>1</v>
      </c>
      <c r="NA222" s="200">
        <v>2</v>
      </c>
      <c r="NB222" s="200">
        <v>9</v>
      </c>
      <c r="NC222" s="200">
        <v>5</v>
      </c>
      <c r="ND222" s="200">
        <v>9</v>
      </c>
      <c r="NE222" s="200">
        <v>0</v>
      </c>
      <c r="NF222" s="200">
        <v>6</v>
      </c>
      <c r="NG222" s="200">
        <v>2</v>
      </c>
      <c r="NH222" s="200">
        <v>11</v>
      </c>
      <c r="NI222" s="200">
        <v>2</v>
      </c>
      <c r="NW222" s="200">
        <v>4</v>
      </c>
      <c r="NZ222" s="200">
        <v>32</v>
      </c>
      <c r="OB222" s="201">
        <v>3419</v>
      </c>
      <c r="OC222" s="200">
        <v>1622</v>
      </c>
      <c r="OD222" s="200">
        <v>12</v>
      </c>
      <c r="OE222" s="200">
        <v>4067</v>
      </c>
      <c r="OF222" s="200">
        <v>5700</v>
      </c>
      <c r="OG222" s="201">
        <v>9119</v>
      </c>
    </row>
    <row r="223" spans="1:397" ht="12.75" customHeight="1">
      <c r="A223" s="209">
        <v>311940</v>
      </c>
      <c r="B223" s="23" t="s">
        <v>360</v>
      </c>
      <c r="C223" s="23">
        <v>29</v>
      </c>
      <c r="E223" s="200">
        <v>84</v>
      </c>
      <c r="F223" s="200">
        <v>273</v>
      </c>
      <c r="H223" s="200">
        <v>1382</v>
      </c>
      <c r="K223" s="200">
        <v>13</v>
      </c>
      <c r="L223" s="200">
        <v>249</v>
      </c>
      <c r="M223" s="200">
        <v>20</v>
      </c>
      <c r="Q223" s="200">
        <v>10</v>
      </c>
      <c r="X223" s="200">
        <v>65</v>
      </c>
      <c r="Y223" s="200">
        <v>55</v>
      </c>
      <c r="Z223" s="200">
        <v>11</v>
      </c>
      <c r="AA223" s="200">
        <v>32</v>
      </c>
      <c r="AR223" s="200">
        <v>212</v>
      </c>
      <c r="BO223" s="200">
        <v>1</v>
      </c>
      <c r="BP223" s="200">
        <v>0</v>
      </c>
      <c r="BU223" s="200">
        <v>108</v>
      </c>
      <c r="BX223" s="200">
        <v>12</v>
      </c>
      <c r="CF223" s="200">
        <v>91</v>
      </c>
      <c r="CX223" s="200">
        <v>1</v>
      </c>
      <c r="DE223" s="200">
        <v>9</v>
      </c>
      <c r="DG223" s="200">
        <v>0</v>
      </c>
      <c r="DM223" s="200">
        <v>3</v>
      </c>
      <c r="DN223" s="200">
        <v>0</v>
      </c>
      <c r="DO223" s="200">
        <v>0</v>
      </c>
      <c r="DP223" s="200">
        <v>0</v>
      </c>
      <c r="DR223" s="200">
        <v>11</v>
      </c>
      <c r="EL223" s="200">
        <v>0</v>
      </c>
      <c r="EO223" s="200">
        <v>19</v>
      </c>
      <c r="FC223" s="200">
        <v>1</v>
      </c>
      <c r="FE223" s="200">
        <v>1</v>
      </c>
      <c r="FF223" s="200">
        <v>5</v>
      </c>
      <c r="FI223" s="200">
        <v>51</v>
      </c>
      <c r="GK223" s="200">
        <v>0</v>
      </c>
      <c r="GP223" s="200">
        <v>90</v>
      </c>
      <c r="GQ223" s="200">
        <v>126</v>
      </c>
      <c r="GR223" s="200">
        <v>308</v>
      </c>
      <c r="GS223" s="200">
        <v>675</v>
      </c>
      <c r="GU223" s="200">
        <v>124</v>
      </c>
      <c r="GV223" s="200">
        <v>49</v>
      </c>
      <c r="GW223" s="200">
        <v>361</v>
      </c>
      <c r="GX223" s="200">
        <v>356</v>
      </c>
      <c r="GZ223" s="200">
        <v>92</v>
      </c>
      <c r="HB223" s="200">
        <v>169</v>
      </c>
      <c r="HI223" s="200">
        <v>166</v>
      </c>
      <c r="HJ223" s="200">
        <v>160</v>
      </c>
      <c r="HK223" s="200">
        <v>22</v>
      </c>
      <c r="HZ223" s="200">
        <v>1</v>
      </c>
      <c r="IA223" s="200">
        <v>37</v>
      </c>
      <c r="IB223" s="200">
        <v>273</v>
      </c>
      <c r="IC223" s="200">
        <v>367</v>
      </c>
      <c r="IF223" s="200">
        <v>41</v>
      </c>
      <c r="II223" s="200">
        <v>14</v>
      </c>
      <c r="IL223" s="200">
        <v>23</v>
      </c>
      <c r="IQ223" s="200">
        <v>22</v>
      </c>
      <c r="JE223" s="200">
        <v>153</v>
      </c>
      <c r="JF223" s="200">
        <v>133</v>
      </c>
      <c r="JK223" s="200">
        <v>895</v>
      </c>
      <c r="JL223" s="200">
        <v>374</v>
      </c>
      <c r="JM223" s="200">
        <v>0</v>
      </c>
      <c r="JP223" s="200">
        <v>873</v>
      </c>
      <c r="JU223" s="200">
        <v>31</v>
      </c>
      <c r="JV223" s="200">
        <v>48</v>
      </c>
      <c r="JW223" s="200">
        <v>25</v>
      </c>
      <c r="JX223" s="200">
        <v>302</v>
      </c>
      <c r="JY223" s="200">
        <v>5</v>
      </c>
      <c r="JZ223" s="200">
        <v>0</v>
      </c>
      <c r="KC223" s="200">
        <v>9</v>
      </c>
      <c r="KH223" s="200">
        <v>0</v>
      </c>
      <c r="KM223" s="200">
        <v>21</v>
      </c>
      <c r="KN223" s="200">
        <v>7</v>
      </c>
      <c r="KO223" s="200">
        <v>1</v>
      </c>
      <c r="KP223" s="200">
        <v>29</v>
      </c>
      <c r="KS223" s="200">
        <v>73</v>
      </c>
      <c r="KT223" s="200">
        <v>24</v>
      </c>
      <c r="KU223" s="200">
        <v>3</v>
      </c>
      <c r="KV223" s="200">
        <v>4</v>
      </c>
      <c r="KW223" s="200">
        <v>22</v>
      </c>
      <c r="KX223" s="200">
        <v>7</v>
      </c>
      <c r="LA223" s="200">
        <v>12</v>
      </c>
      <c r="LB223" s="200">
        <v>14</v>
      </c>
      <c r="LC223" s="200">
        <v>1</v>
      </c>
      <c r="LD223" s="200">
        <v>8</v>
      </c>
      <c r="LE223" s="200">
        <v>40</v>
      </c>
      <c r="LF223" s="200">
        <v>32</v>
      </c>
      <c r="LH223" s="200">
        <v>10</v>
      </c>
      <c r="LI223" s="200">
        <v>4</v>
      </c>
      <c r="LJ223" s="200">
        <v>22</v>
      </c>
      <c r="LK223" s="200">
        <v>113</v>
      </c>
      <c r="LL223" s="200">
        <v>9</v>
      </c>
      <c r="LM223" s="200">
        <v>22</v>
      </c>
      <c r="LN223" s="200">
        <v>3</v>
      </c>
      <c r="LO223" s="200">
        <v>1</v>
      </c>
      <c r="LP223" s="200">
        <v>122</v>
      </c>
      <c r="LQ223" s="200">
        <v>59</v>
      </c>
      <c r="LT223" s="200">
        <v>415</v>
      </c>
      <c r="LU223" s="200">
        <v>2</v>
      </c>
      <c r="LV223" s="200">
        <v>1</v>
      </c>
      <c r="LW223" s="200">
        <v>6</v>
      </c>
      <c r="LX223" s="200">
        <v>11</v>
      </c>
      <c r="LZ223" s="200">
        <v>4</v>
      </c>
      <c r="MA223" s="200">
        <v>47</v>
      </c>
      <c r="MB223" s="200">
        <v>3</v>
      </c>
      <c r="MC223" s="200">
        <v>31</v>
      </c>
      <c r="MT223" s="200">
        <v>0</v>
      </c>
      <c r="MU223" s="200">
        <v>1</v>
      </c>
      <c r="MV223" s="200">
        <v>1</v>
      </c>
      <c r="MW223" s="200">
        <v>3</v>
      </c>
      <c r="NA223" s="200">
        <v>2</v>
      </c>
      <c r="NB223" s="200">
        <v>9</v>
      </c>
      <c r="NC223" s="200">
        <v>10</v>
      </c>
      <c r="ND223" s="200">
        <v>18</v>
      </c>
      <c r="NE223" s="200">
        <v>1</v>
      </c>
      <c r="NF223" s="200">
        <v>12</v>
      </c>
      <c r="NG223" s="200">
        <v>5</v>
      </c>
      <c r="NH223" s="200">
        <v>23</v>
      </c>
      <c r="NI223" s="200">
        <v>4</v>
      </c>
      <c r="NP223" s="200">
        <v>6</v>
      </c>
      <c r="NW223" s="200">
        <v>12</v>
      </c>
      <c r="NZ223" s="200">
        <v>50</v>
      </c>
      <c r="OB223" s="201">
        <v>10416</v>
      </c>
      <c r="OC223" s="200">
        <v>2188</v>
      </c>
      <c r="OD223" s="200">
        <v>110</v>
      </c>
      <c r="OE223" s="200">
        <v>1231</v>
      </c>
      <c r="OF223" s="200">
        <v>3528</v>
      </c>
      <c r="OG223" s="201">
        <v>13944</v>
      </c>
    </row>
    <row r="224" spans="1:397" ht="12.75" customHeight="1">
      <c r="A224" s="209">
        <v>311990</v>
      </c>
      <c r="B224" s="23" t="s">
        <v>361</v>
      </c>
      <c r="C224" s="23">
        <v>7</v>
      </c>
      <c r="D224" s="200">
        <v>453</v>
      </c>
      <c r="E224" s="200">
        <v>1142</v>
      </c>
      <c r="F224" s="200">
        <v>1905</v>
      </c>
      <c r="G224" s="200">
        <v>328</v>
      </c>
      <c r="H224" s="200">
        <v>32</v>
      </c>
      <c r="J224" s="200">
        <v>611</v>
      </c>
      <c r="K224" s="200">
        <v>394</v>
      </c>
      <c r="L224" s="200">
        <v>473</v>
      </c>
      <c r="M224" s="200">
        <v>25</v>
      </c>
      <c r="P224" s="200">
        <v>0</v>
      </c>
      <c r="Q224" s="200">
        <v>30</v>
      </c>
      <c r="X224" s="200">
        <v>138</v>
      </c>
      <c r="Y224" s="200">
        <v>151</v>
      </c>
      <c r="Z224" s="200">
        <v>29</v>
      </c>
      <c r="AA224" s="200">
        <v>60</v>
      </c>
      <c r="AR224" s="200">
        <v>23</v>
      </c>
      <c r="AV224" s="200">
        <v>0</v>
      </c>
      <c r="BO224" s="200">
        <v>1</v>
      </c>
      <c r="BU224" s="200">
        <v>68</v>
      </c>
      <c r="BX224" s="200">
        <v>6</v>
      </c>
      <c r="CF224" s="200">
        <v>80</v>
      </c>
      <c r="CT224" s="200">
        <v>1</v>
      </c>
      <c r="CX224" s="200">
        <v>1</v>
      </c>
      <c r="DE224" s="200">
        <v>16</v>
      </c>
      <c r="DG224" s="200">
        <v>0</v>
      </c>
      <c r="DM224" s="200">
        <v>4</v>
      </c>
      <c r="DN224" s="200">
        <v>0</v>
      </c>
      <c r="DO224" s="200">
        <v>0</v>
      </c>
      <c r="DP224" s="200">
        <v>0</v>
      </c>
      <c r="DR224" s="200">
        <v>10</v>
      </c>
      <c r="EE224" s="200">
        <v>2</v>
      </c>
      <c r="EL224" s="200">
        <v>0</v>
      </c>
      <c r="ES224" s="200">
        <v>0</v>
      </c>
      <c r="FC224" s="200">
        <v>1</v>
      </c>
      <c r="FD224" s="200">
        <v>3</v>
      </c>
      <c r="FF224" s="200">
        <v>2</v>
      </c>
      <c r="GK224" s="200">
        <v>0</v>
      </c>
      <c r="GM224" s="200">
        <v>1</v>
      </c>
      <c r="GP224" s="200">
        <v>460</v>
      </c>
      <c r="GQ224" s="200">
        <v>62</v>
      </c>
      <c r="GR224" s="200">
        <v>272</v>
      </c>
      <c r="GS224" s="200">
        <v>136</v>
      </c>
      <c r="GU224" s="200">
        <v>299</v>
      </c>
      <c r="GV224" s="200">
        <v>63</v>
      </c>
      <c r="GW224" s="200">
        <v>182</v>
      </c>
      <c r="GX224" s="200">
        <v>133</v>
      </c>
      <c r="GZ224" s="200">
        <v>36</v>
      </c>
      <c r="HB224" s="200">
        <v>165</v>
      </c>
      <c r="HC224" s="200">
        <v>99</v>
      </c>
      <c r="HF224" s="200">
        <v>4</v>
      </c>
      <c r="HI224" s="200">
        <v>131</v>
      </c>
      <c r="HJ224" s="200">
        <v>23</v>
      </c>
      <c r="HK224" s="200">
        <v>386</v>
      </c>
      <c r="HZ224" s="200">
        <v>1</v>
      </c>
      <c r="IA224" s="200">
        <v>40</v>
      </c>
      <c r="IB224" s="200">
        <v>428</v>
      </c>
      <c r="IC224" s="200">
        <v>446</v>
      </c>
      <c r="IF224" s="200">
        <v>74</v>
      </c>
      <c r="II224" s="200">
        <v>31</v>
      </c>
      <c r="IL224" s="200">
        <v>32</v>
      </c>
      <c r="IQ224" s="200">
        <v>84</v>
      </c>
      <c r="JA224" s="200">
        <v>1</v>
      </c>
      <c r="JB224" s="200">
        <v>11</v>
      </c>
      <c r="JE224" s="200">
        <v>61</v>
      </c>
      <c r="JF224" s="200">
        <v>212</v>
      </c>
      <c r="JK224" s="200">
        <v>46</v>
      </c>
      <c r="JL224" s="200">
        <v>295</v>
      </c>
      <c r="JM224" s="200">
        <v>0</v>
      </c>
      <c r="JP224" s="200">
        <v>1652</v>
      </c>
      <c r="JU224" s="200">
        <v>36</v>
      </c>
      <c r="JV224" s="200">
        <v>112</v>
      </c>
      <c r="JW224" s="200">
        <v>79</v>
      </c>
      <c r="JX224" s="200">
        <v>542</v>
      </c>
      <c r="JY224" s="200">
        <v>5</v>
      </c>
      <c r="JZ224" s="200">
        <v>1</v>
      </c>
      <c r="KC224" s="200">
        <v>22</v>
      </c>
      <c r="KH224" s="200">
        <v>1</v>
      </c>
      <c r="KM224" s="200">
        <v>40</v>
      </c>
      <c r="KN224" s="200">
        <v>11</v>
      </c>
      <c r="KO224" s="200">
        <v>2</v>
      </c>
      <c r="KP224" s="200">
        <v>33</v>
      </c>
      <c r="KS224" s="200">
        <v>78</v>
      </c>
      <c r="KT224" s="200">
        <v>34</v>
      </c>
      <c r="KU224" s="200">
        <v>8</v>
      </c>
      <c r="KV224" s="200">
        <v>3</v>
      </c>
      <c r="KW224" s="200">
        <v>33</v>
      </c>
      <c r="KX224" s="200">
        <v>14</v>
      </c>
      <c r="LA224" s="200">
        <v>23</v>
      </c>
      <c r="LB224" s="200">
        <v>43</v>
      </c>
      <c r="LC224" s="200">
        <v>3</v>
      </c>
      <c r="LD224" s="200">
        <v>16</v>
      </c>
      <c r="LE224" s="200">
        <v>55</v>
      </c>
      <c r="LF224" s="200">
        <v>51</v>
      </c>
      <c r="LH224" s="200">
        <v>12</v>
      </c>
      <c r="LI224" s="200">
        <v>5</v>
      </c>
      <c r="LJ224" s="200">
        <v>44</v>
      </c>
      <c r="LK224" s="200">
        <v>91</v>
      </c>
      <c r="LL224" s="200">
        <v>22</v>
      </c>
      <c r="LM224" s="200">
        <v>27</v>
      </c>
      <c r="LN224" s="200">
        <v>3</v>
      </c>
      <c r="LO224" s="200">
        <v>4</v>
      </c>
      <c r="LP224" s="200">
        <v>162</v>
      </c>
      <c r="LQ224" s="200">
        <v>82</v>
      </c>
      <c r="LT224" s="200">
        <v>783</v>
      </c>
      <c r="LU224" s="200">
        <v>4</v>
      </c>
      <c r="LV224" s="200">
        <v>7</v>
      </c>
      <c r="LW224" s="200">
        <v>19</v>
      </c>
      <c r="LX224" s="200">
        <v>26</v>
      </c>
      <c r="LY224" s="200">
        <v>9</v>
      </c>
      <c r="LZ224" s="200">
        <v>13</v>
      </c>
      <c r="MA224" s="200">
        <v>78</v>
      </c>
      <c r="MB224" s="200">
        <v>83</v>
      </c>
      <c r="MC224" s="200">
        <v>82</v>
      </c>
      <c r="MT224" s="200">
        <v>0</v>
      </c>
      <c r="MU224" s="200">
        <v>1</v>
      </c>
      <c r="MV224" s="200">
        <v>1</v>
      </c>
      <c r="MW224" s="200">
        <v>2</v>
      </c>
      <c r="NA224" s="200">
        <v>2</v>
      </c>
      <c r="NB224" s="200">
        <v>9</v>
      </c>
      <c r="NC224" s="200">
        <v>10</v>
      </c>
      <c r="ND224" s="200">
        <v>17</v>
      </c>
      <c r="NE224" s="200">
        <v>0</v>
      </c>
      <c r="NF224" s="200">
        <v>22</v>
      </c>
      <c r="NG224" s="200">
        <v>10</v>
      </c>
      <c r="NH224" s="200">
        <v>44</v>
      </c>
      <c r="NI224" s="200">
        <v>8</v>
      </c>
      <c r="NP224" s="200">
        <v>16</v>
      </c>
      <c r="NW224" s="200">
        <v>31</v>
      </c>
      <c r="NZ224" s="200">
        <v>67</v>
      </c>
      <c r="OB224" s="201">
        <v>14906</v>
      </c>
      <c r="OC224" s="200">
        <v>2850</v>
      </c>
      <c r="OD224" s="200">
        <v>82</v>
      </c>
      <c r="OE224" s="200">
        <v>899</v>
      </c>
      <c r="OF224" s="200">
        <v>3831</v>
      </c>
      <c r="OG224" s="201">
        <v>18737</v>
      </c>
    </row>
    <row r="225" spans="1:397" ht="12.75" customHeight="1">
      <c r="A225" s="209">
        <v>312110</v>
      </c>
      <c r="B225" s="23" t="s">
        <v>362</v>
      </c>
      <c r="M225" s="200">
        <v>36</v>
      </c>
      <c r="P225" s="200">
        <v>1</v>
      </c>
      <c r="Q225" s="200">
        <v>45</v>
      </c>
      <c r="X225" s="200">
        <v>241</v>
      </c>
      <c r="Y225" s="200">
        <v>206</v>
      </c>
      <c r="Z225" s="200">
        <v>45</v>
      </c>
      <c r="AA225" s="200">
        <v>91</v>
      </c>
      <c r="AR225" s="200">
        <v>171</v>
      </c>
      <c r="BF225" s="200">
        <v>4443</v>
      </c>
      <c r="BP225" s="200">
        <v>3</v>
      </c>
      <c r="BU225" s="200">
        <v>478</v>
      </c>
      <c r="BV225" s="200">
        <v>5</v>
      </c>
      <c r="BX225" s="200">
        <v>81</v>
      </c>
      <c r="BY225" s="200">
        <v>108</v>
      </c>
      <c r="BZ225" s="200">
        <v>444</v>
      </c>
      <c r="CA225" s="200">
        <v>85</v>
      </c>
      <c r="CF225" s="200">
        <v>19</v>
      </c>
      <c r="CN225" s="200">
        <v>0</v>
      </c>
      <c r="CT225" s="200">
        <v>81</v>
      </c>
      <c r="CX225" s="200">
        <v>9</v>
      </c>
      <c r="DE225" s="200">
        <v>21</v>
      </c>
      <c r="DG225" s="200">
        <v>1</v>
      </c>
      <c r="DM225" s="200">
        <v>3</v>
      </c>
      <c r="DN225" s="200">
        <v>0</v>
      </c>
      <c r="DO225" s="200">
        <v>0</v>
      </c>
      <c r="DP225" s="200">
        <v>0</v>
      </c>
      <c r="DR225" s="200">
        <v>59</v>
      </c>
      <c r="DS225" s="200">
        <v>392</v>
      </c>
      <c r="DT225" s="200">
        <v>87</v>
      </c>
      <c r="EE225" s="200">
        <v>4</v>
      </c>
      <c r="EL225" s="200">
        <v>3</v>
      </c>
      <c r="EO225" s="200">
        <v>98</v>
      </c>
      <c r="FC225" s="200">
        <v>11</v>
      </c>
      <c r="FD225" s="200">
        <v>3</v>
      </c>
      <c r="FE225" s="200">
        <v>12</v>
      </c>
      <c r="FF225" s="200">
        <v>21</v>
      </c>
      <c r="FI225" s="200">
        <v>258</v>
      </c>
      <c r="GK225" s="200">
        <v>0</v>
      </c>
      <c r="GM225" s="200">
        <v>3</v>
      </c>
      <c r="GQ225" s="200">
        <v>1390</v>
      </c>
      <c r="GR225" s="200">
        <v>21</v>
      </c>
      <c r="GU225" s="200">
        <v>17</v>
      </c>
      <c r="GW225" s="200">
        <v>496</v>
      </c>
      <c r="HI225" s="200">
        <v>7235</v>
      </c>
      <c r="HK225" s="200">
        <v>9</v>
      </c>
      <c r="HL225" s="200">
        <v>143</v>
      </c>
      <c r="HV225" s="200">
        <v>7</v>
      </c>
      <c r="HZ225" s="200">
        <v>9</v>
      </c>
      <c r="IA225" s="200">
        <v>91</v>
      </c>
      <c r="IB225" s="200">
        <v>1034</v>
      </c>
      <c r="IC225" s="200">
        <v>8</v>
      </c>
      <c r="II225" s="200">
        <v>63</v>
      </c>
      <c r="IL225" s="200">
        <v>135</v>
      </c>
      <c r="IQ225" s="200">
        <v>59</v>
      </c>
      <c r="JA225" s="200">
        <v>5</v>
      </c>
      <c r="JB225" s="200">
        <v>33</v>
      </c>
      <c r="JE225" s="200">
        <v>81</v>
      </c>
      <c r="JK225" s="200">
        <v>5050</v>
      </c>
      <c r="JL225" s="200">
        <v>649</v>
      </c>
      <c r="JM225" s="200">
        <v>9</v>
      </c>
      <c r="JP225" s="200">
        <v>2653</v>
      </c>
      <c r="JQ225" s="200">
        <v>61</v>
      </c>
      <c r="JR225" s="200">
        <v>20</v>
      </c>
      <c r="JS225" s="200">
        <v>41</v>
      </c>
      <c r="JT225" s="200">
        <v>329</v>
      </c>
      <c r="JU225" s="200">
        <v>117</v>
      </c>
      <c r="JV225" s="200">
        <v>125</v>
      </c>
      <c r="JW225" s="200">
        <v>28</v>
      </c>
      <c r="JX225" s="200">
        <v>487</v>
      </c>
      <c r="JY225" s="200">
        <v>26</v>
      </c>
      <c r="JZ225" s="200">
        <v>2</v>
      </c>
      <c r="KA225" s="200">
        <v>4</v>
      </c>
      <c r="KC225" s="200">
        <v>53</v>
      </c>
      <c r="KE225" s="200">
        <v>5</v>
      </c>
      <c r="KH225" s="200">
        <v>1</v>
      </c>
      <c r="KM225" s="200">
        <v>100</v>
      </c>
      <c r="KN225" s="200">
        <v>36</v>
      </c>
      <c r="KO225" s="200">
        <v>6</v>
      </c>
      <c r="KP225" s="200">
        <v>71</v>
      </c>
      <c r="KS225" s="200">
        <v>244</v>
      </c>
      <c r="KT225" s="200">
        <v>76</v>
      </c>
      <c r="KU225" s="200">
        <v>39</v>
      </c>
      <c r="KV225" s="200">
        <v>11</v>
      </c>
      <c r="KW225" s="200">
        <v>39</v>
      </c>
      <c r="KX225" s="200">
        <v>11</v>
      </c>
      <c r="LA225" s="200">
        <v>27</v>
      </c>
      <c r="LB225" s="200">
        <v>41</v>
      </c>
      <c r="LC225" s="200">
        <v>4</v>
      </c>
      <c r="LD225" s="200">
        <v>21</v>
      </c>
      <c r="LE225" s="200">
        <v>1285</v>
      </c>
      <c r="LF225" s="200">
        <v>71</v>
      </c>
      <c r="LH225" s="200">
        <v>28</v>
      </c>
      <c r="LI225" s="200">
        <v>13</v>
      </c>
      <c r="LJ225" s="200">
        <v>74</v>
      </c>
      <c r="LK225" s="200">
        <v>216</v>
      </c>
      <c r="LL225" s="200">
        <v>31</v>
      </c>
      <c r="LM225" s="200">
        <v>25</v>
      </c>
      <c r="LN225" s="200">
        <v>5</v>
      </c>
      <c r="LO225" s="200">
        <v>3</v>
      </c>
      <c r="LP225" s="200">
        <v>131</v>
      </c>
      <c r="LQ225" s="200">
        <v>185</v>
      </c>
      <c r="LT225" s="200">
        <v>2303</v>
      </c>
      <c r="LU225" s="200">
        <v>3</v>
      </c>
      <c r="LV225" s="200">
        <v>5</v>
      </c>
      <c r="LW225" s="200">
        <v>21</v>
      </c>
      <c r="LX225" s="200">
        <v>46</v>
      </c>
      <c r="LY225" s="200">
        <v>0</v>
      </c>
      <c r="LZ225" s="200">
        <v>21</v>
      </c>
      <c r="MA225" s="200">
        <v>136</v>
      </c>
      <c r="MB225" s="200">
        <v>12</v>
      </c>
      <c r="MC225" s="200">
        <v>121</v>
      </c>
      <c r="MT225" s="200">
        <v>1</v>
      </c>
      <c r="MU225" s="200">
        <v>5</v>
      </c>
      <c r="MV225" s="200">
        <v>2</v>
      </c>
      <c r="MW225" s="200">
        <v>8</v>
      </c>
      <c r="NA225" s="200">
        <v>12</v>
      </c>
      <c r="NB225" s="200">
        <v>53</v>
      </c>
      <c r="NC225" s="200">
        <v>45</v>
      </c>
      <c r="ND225" s="200">
        <v>78</v>
      </c>
      <c r="NE225" s="200">
        <v>5</v>
      </c>
      <c r="NF225" s="200">
        <v>34</v>
      </c>
      <c r="NG225" s="200">
        <v>18</v>
      </c>
      <c r="NH225" s="200">
        <v>66</v>
      </c>
      <c r="NI225" s="200">
        <v>12</v>
      </c>
      <c r="NP225" s="200">
        <v>18</v>
      </c>
      <c r="NW225" s="200">
        <v>48</v>
      </c>
      <c r="NZ225" s="200">
        <v>153</v>
      </c>
      <c r="OB225" s="201">
        <v>34080</v>
      </c>
      <c r="OC225" s="200">
        <v>6293</v>
      </c>
      <c r="OD225" s="200">
        <v>744</v>
      </c>
      <c r="OE225" s="200">
        <v>3271</v>
      </c>
      <c r="OF225" s="200">
        <v>10308</v>
      </c>
      <c r="OG225" s="201">
        <v>44389</v>
      </c>
    </row>
    <row r="226" spans="1:397" ht="12.75" customHeight="1">
      <c r="A226" s="209">
        <v>312120</v>
      </c>
      <c r="B226" s="23" t="s">
        <v>363</v>
      </c>
      <c r="D226" s="200">
        <v>736</v>
      </c>
      <c r="H226" s="200">
        <v>166</v>
      </c>
      <c r="P226" s="200">
        <v>1</v>
      </c>
      <c r="Q226" s="200">
        <v>54</v>
      </c>
      <c r="X226" s="200">
        <v>143</v>
      </c>
      <c r="Y226" s="200">
        <v>242</v>
      </c>
      <c r="Z226" s="200">
        <v>30</v>
      </c>
      <c r="AA226" s="200">
        <v>36</v>
      </c>
      <c r="AR226" s="200">
        <v>2049</v>
      </c>
      <c r="AX226" s="200">
        <v>1</v>
      </c>
      <c r="BP226" s="200">
        <v>1</v>
      </c>
      <c r="BU226" s="200">
        <v>2642</v>
      </c>
      <c r="BV226" s="200">
        <v>3</v>
      </c>
      <c r="BX226" s="200">
        <v>24</v>
      </c>
      <c r="BY226" s="200">
        <v>44</v>
      </c>
      <c r="BZ226" s="200">
        <v>180</v>
      </c>
      <c r="CA226" s="200">
        <v>68</v>
      </c>
      <c r="CF226" s="200">
        <v>1</v>
      </c>
      <c r="CN226" s="200">
        <v>0</v>
      </c>
      <c r="CT226" s="200">
        <v>23</v>
      </c>
      <c r="CX226" s="200">
        <v>3</v>
      </c>
      <c r="DE226" s="200">
        <v>6</v>
      </c>
      <c r="DG226" s="200">
        <v>1</v>
      </c>
      <c r="DR226" s="200">
        <v>9</v>
      </c>
      <c r="DS226" s="200">
        <v>160</v>
      </c>
      <c r="DT226" s="200">
        <v>71</v>
      </c>
      <c r="EE226" s="200">
        <v>3</v>
      </c>
      <c r="EL226" s="200">
        <v>3</v>
      </c>
      <c r="EO226" s="200">
        <v>26</v>
      </c>
      <c r="ES226" s="200">
        <v>0</v>
      </c>
      <c r="EU226" s="200">
        <v>0</v>
      </c>
      <c r="FC226" s="200">
        <v>6</v>
      </c>
      <c r="FD226" s="200">
        <v>2</v>
      </c>
      <c r="FE226" s="200">
        <v>6</v>
      </c>
      <c r="FF226" s="200">
        <v>10</v>
      </c>
      <c r="FI226" s="200">
        <v>74</v>
      </c>
      <c r="GM226" s="200">
        <v>2</v>
      </c>
      <c r="GP226" s="200">
        <v>845</v>
      </c>
      <c r="GQ226" s="200">
        <v>232</v>
      </c>
      <c r="GU226" s="200">
        <v>1</v>
      </c>
      <c r="HM226" s="200">
        <v>64</v>
      </c>
      <c r="HV226" s="200">
        <v>1</v>
      </c>
      <c r="HZ226" s="200">
        <v>10</v>
      </c>
      <c r="IA226" s="200">
        <v>36</v>
      </c>
      <c r="IB226" s="200">
        <v>919</v>
      </c>
      <c r="IC226" s="200">
        <v>4</v>
      </c>
      <c r="IE226" s="200">
        <v>1</v>
      </c>
      <c r="IG226" s="200">
        <v>136</v>
      </c>
      <c r="II226" s="200">
        <v>66</v>
      </c>
      <c r="IL226" s="200">
        <v>133</v>
      </c>
      <c r="IQ226" s="200">
        <v>10</v>
      </c>
      <c r="JA226" s="200">
        <v>3</v>
      </c>
      <c r="JB226" s="200">
        <v>43</v>
      </c>
      <c r="JE226" s="200">
        <v>22</v>
      </c>
      <c r="JF226" s="200">
        <v>75</v>
      </c>
      <c r="JL226" s="200">
        <v>26</v>
      </c>
      <c r="JM226" s="200">
        <v>5</v>
      </c>
      <c r="JP226" s="200">
        <v>1010</v>
      </c>
      <c r="JQ226" s="200">
        <v>18</v>
      </c>
      <c r="JR226" s="200">
        <v>0</v>
      </c>
      <c r="JS226" s="200">
        <v>1</v>
      </c>
      <c r="JT226" s="200">
        <v>3</v>
      </c>
      <c r="JU226" s="200">
        <v>24</v>
      </c>
      <c r="JV226" s="200">
        <v>130</v>
      </c>
      <c r="JW226" s="200">
        <v>77</v>
      </c>
      <c r="JX226" s="200">
        <v>445</v>
      </c>
      <c r="JY226" s="200">
        <v>3</v>
      </c>
      <c r="JZ226" s="200">
        <v>2</v>
      </c>
      <c r="KA226" s="200">
        <v>1</v>
      </c>
      <c r="KC226" s="200">
        <v>33</v>
      </c>
      <c r="KH226" s="200">
        <v>0</v>
      </c>
      <c r="KM226" s="200">
        <v>19</v>
      </c>
      <c r="KN226" s="200">
        <v>6</v>
      </c>
      <c r="KO226" s="200">
        <v>1</v>
      </c>
      <c r="KP226" s="200">
        <v>14</v>
      </c>
      <c r="KS226" s="200">
        <v>35</v>
      </c>
      <c r="KT226" s="200">
        <v>40</v>
      </c>
      <c r="KU226" s="200">
        <v>5</v>
      </c>
      <c r="KV226" s="200">
        <v>2</v>
      </c>
      <c r="KW226" s="200">
        <v>60</v>
      </c>
      <c r="KX226" s="200">
        <v>21</v>
      </c>
      <c r="LA226" s="200">
        <v>9</v>
      </c>
      <c r="LB226" s="200">
        <v>6</v>
      </c>
      <c r="LC226" s="200">
        <v>1</v>
      </c>
      <c r="LD226" s="200">
        <v>6</v>
      </c>
      <c r="LE226" s="200">
        <v>238</v>
      </c>
      <c r="LF226" s="200">
        <v>13</v>
      </c>
      <c r="LH226" s="200">
        <v>4</v>
      </c>
      <c r="LI226" s="200">
        <v>2</v>
      </c>
      <c r="LJ226" s="200">
        <v>17</v>
      </c>
      <c r="LK226" s="200">
        <v>5</v>
      </c>
      <c r="LL226" s="200">
        <v>1</v>
      </c>
      <c r="LM226" s="200">
        <v>18</v>
      </c>
      <c r="LN226" s="200">
        <v>4</v>
      </c>
      <c r="LO226" s="200">
        <v>0</v>
      </c>
      <c r="LP226" s="200">
        <v>55</v>
      </c>
      <c r="LQ226" s="200">
        <v>24</v>
      </c>
      <c r="LT226" s="200">
        <v>1529</v>
      </c>
      <c r="LU226" s="200">
        <v>2</v>
      </c>
      <c r="LW226" s="200">
        <v>4</v>
      </c>
      <c r="LX226" s="200">
        <v>4</v>
      </c>
      <c r="LZ226" s="200">
        <v>2</v>
      </c>
      <c r="MA226" s="200">
        <v>46</v>
      </c>
      <c r="MB226" s="200">
        <v>1</v>
      </c>
      <c r="MC226" s="200">
        <v>75</v>
      </c>
      <c r="MU226" s="200">
        <v>0</v>
      </c>
      <c r="MV226" s="200">
        <v>0</v>
      </c>
      <c r="MW226" s="200">
        <v>2</v>
      </c>
      <c r="NA226" s="200">
        <v>1</v>
      </c>
      <c r="NB226" s="200">
        <v>5</v>
      </c>
      <c r="NC226" s="200">
        <v>6</v>
      </c>
      <c r="ND226" s="200">
        <v>10</v>
      </c>
      <c r="NE226" s="200">
        <v>0</v>
      </c>
      <c r="NF226" s="200">
        <v>11</v>
      </c>
      <c r="NG226" s="200">
        <v>10</v>
      </c>
      <c r="NH226" s="200">
        <v>26</v>
      </c>
      <c r="NI226" s="200">
        <v>2</v>
      </c>
      <c r="NP226" s="200">
        <v>2</v>
      </c>
      <c r="NW226" s="200">
        <v>33</v>
      </c>
      <c r="NZ226" s="200">
        <v>75</v>
      </c>
      <c r="OB226" s="201">
        <v>13661</v>
      </c>
      <c r="OC226" s="200">
        <v>2190</v>
      </c>
      <c r="OD226" s="200">
        <v>3430</v>
      </c>
      <c r="OE226" s="200">
        <v>4939</v>
      </c>
      <c r="OF226" s="200">
        <v>10559</v>
      </c>
      <c r="OG226" s="201">
        <v>24220</v>
      </c>
    </row>
    <row r="227" spans="1:397" ht="12.75" customHeight="1">
      <c r="A227" s="209">
        <v>312130</v>
      </c>
      <c r="B227" s="23" t="s">
        <v>364</v>
      </c>
      <c r="F227" s="200">
        <v>1521</v>
      </c>
      <c r="Q227" s="200">
        <v>12</v>
      </c>
      <c r="X227" s="200">
        <v>79</v>
      </c>
      <c r="Y227" s="200">
        <v>50</v>
      </c>
      <c r="Z227" s="200">
        <v>27</v>
      </c>
      <c r="AA227" s="200">
        <v>24</v>
      </c>
      <c r="AP227" s="200">
        <v>106</v>
      </c>
      <c r="AR227" s="200">
        <v>880</v>
      </c>
      <c r="BP227" s="200">
        <v>3</v>
      </c>
      <c r="BX227" s="200">
        <v>141</v>
      </c>
      <c r="BY227" s="200">
        <v>44</v>
      </c>
      <c r="BZ227" s="200">
        <v>187</v>
      </c>
      <c r="CA227" s="200">
        <v>49</v>
      </c>
      <c r="CF227" s="200">
        <v>119</v>
      </c>
      <c r="CT227" s="200">
        <v>0</v>
      </c>
      <c r="CX227" s="200">
        <v>7</v>
      </c>
      <c r="DE227" s="200">
        <v>13</v>
      </c>
      <c r="DG227" s="200">
        <v>1</v>
      </c>
      <c r="DH227" s="200">
        <v>976</v>
      </c>
      <c r="DR227" s="200">
        <v>11</v>
      </c>
      <c r="DS227" s="200">
        <v>169</v>
      </c>
      <c r="DT227" s="200">
        <v>73</v>
      </c>
      <c r="EL227" s="200">
        <v>1</v>
      </c>
      <c r="EO227" s="200">
        <v>40</v>
      </c>
      <c r="EQ227" s="200">
        <v>1</v>
      </c>
      <c r="FC227" s="200">
        <v>4</v>
      </c>
      <c r="FE227" s="200">
        <v>8</v>
      </c>
      <c r="FF227" s="200">
        <v>11</v>
      </c>
      <c r="FI227" s="200">
        <v>7</v>
      </c>
      <c r="HN227" s="200">
        <v>381</v>
      </c>
      <c r="HO227" s="200">
        <v>3</v>
      </c>
      <c r="HZ227" s="200">
        <v>5</v>
      </c>
      <c r="IA227" s="200">
        <v>37</v>
      </c>
      <c r="IB227" s="200">
        <v>36</v>
      </c>
      <c r="IC227" s="200">
        <v>3</v>
      </c>
      <c r="II227" s="200">
        <v>15</v>
      </c>
      <c r="IL227" s="200">
        <v>61</v>
      </c>
      <c r="IQ227" s="200">
        <v>10</v>
      </c>
      <c r="JE227" s="200">
        <v>31</v>
      </c>
      <c r="JL227" s="200">
        <v>7</v>
      </c>
      <c r="JP227" s="200">
        <v>985</v>
      </c>
      <c r="JQ227" s="200">
        <v>6</v>
      </c>
      <c r="JR227" s="200">
        <v>0</v>
      </c>
      <c r="JS227" s="200">
        <v>0</v>
      </c>
      <c r="JT227" s="200">
        <v>1</v>
      </c>
      <c r="JU227" s="200">
        <v>29</v>
      </c>
      <c r="JV227" s="200">
        <v>10</v>
      </c>
      <c r="JW227" s="200">
        <v>21</v>
      </c>
      <c r="JX227" s="200">
        <v>280</v>
      </c>
      <c r="JY227" s="200">
        <v>5</v>
      </c>
      <c r="JZ227" s="200">
        <v>1</v>
      </c>
      <c r="KA227" s="200">
        <v>2</v>
      </c>
      <c r="KC227" s="200">
        <v>39</v>
      </c>
      <c r="KH227" s="200">
        <v>1</v>
      </c>
      <c r="KM227" s="200">
        <v>33</v>
      </c>
      <c r="KN227" s="200">
        <v>10</v>
      </c>
      <c r="KO227" s="200">
        <v>2</v>
      </c>
      <c r="KP227" s="200">
        <v>25</v>
      </c>
      <c r="KS227" s="200">
        <v>52</v>
      </c>
      <c r="KT227" s="200">
        <v>58</v>
      </c>
      <c r="KU227" s="200">
        <v>4</v>
      </c>
      <c r="KV227" s="200">
        <v>2</v>
      </c>
      <c r="KW227" s="200">
        <v>97</v>
      </c>
      <c r="KX227" s="200">
        <v>31</v>
      </c>
      <c r="LA227" s="200">
        <v>32</v>
      </c>
      <c r="LB227" s="200">
        <v>19</v>
      </c>
      <c r="LC227" s="200">
        <v>2</v>
      </c>
      <c r="LD227" s="200">
        <v>13</v>
      </c>
      <c r="LE227" s="200">
        <v>326</v>
      </c>
      <c r="LF227" s="200">
        <v>34</v>
      </c>
      <c r="LH227" s="200">
        <v>10</v>
      </c>
      <c r="LI227" s="200">
        <v>4</v>
      </c>
      <c r="LJ227" s="200">
        <v>41</v>
      </c>
      <c r="LK227" s="200">
        <v>82</v>
      </c>
      <c r="LL227" s="200">
        <v>5</v>
      </c>
      <c r="LM227" s="200">
        <v>27</v>
      </c>
      <c r="LN227" s="200">
        <v>6</v>
      </c>
      <c r="LO227" s="200">
        <v>0</v>
      </c>
      <c r="LP227" s="200">
        <v>206</v>
      </c>
      <c r="LQ227" s="200">
        <v>18</v>
      </c>
      <c r="LT227" s="200">
        <v>1088</v>
      </c>
      <c r="LU227" s="200">
        <v>3</v>
      </c>
      <c r="LV227" s="200">
        <v>0</v>
      </c>
      <c r="LW227" s="200">
        <v>7</v>
      </c>
      <c r="LX227" s="200">
        <v>8</v>
      </c>
      <c r="LZ227" s="200">
        <v>3</v>
      </c>
      <c r="MA227" s="200">
        <v>35</v>
      </c>
      <c r="MB227" s="200">
        <v>1</v>
      </c>
      <c r="MC227" s="200">
        <v>66</v>
      </c>
      <c r="MU227" s="200">
        <v>1</v>
      </c>
      <c r="MV227" s="200">
        <v>0</v>
      </c>
      <c r="MW227" s="200">
        <v>2</v>
      </c>
      <c r="NA227" s="200">
        <v>2</v>
      </c>
      <c r="NB227" s="200">
        <v>10</v>
      </c>
      <c r="NC227" s="200">
        <v>9</v>
      </c>
      <c r="ND227" s="200">
        <v>16</v>
      </c>
      <c r="NE227" s="200">
        <v>1</v>
      </c>
      <c r="NF227" s="200">
        <v>9</v>
      </c>
      <c r="NG227" s="200">
        <v>8</v>
      </c>
      <c r="NH227" s="200">
        <v>18</v>
      </c>
      <c r="NI227" s="200">
        <v>3</v>
      </c>
      <c r="NP227" s="200">
        <v>1</v>
      </c>
      <c r="NW227" s="200">
        <v>30</v>
      </c>
      <c r="NZ227" s="200">
        <v>45</v>
      </c>
      <c r="OB227" s="201">
        <v>9037</v>
      </c>
      <c r="OC227" s="200">
        <v>1954</v>
      </c>
      <c r="OD227" s="200">
        <v>592</v>
      </c>
      <c r="OE227" s="200">
        <v>1658</v>
      </c>
      <c r="OF227" s="200">
        <v>4204</v>
      </c>
      <c r="OG227" s="201">
        <v>13242</v>
      </c>
    </row>
    <row r="228" spans="1:397" ht="12.75" customHeight="1">
      <c r="A228" s="209">
        <v>312140</v>
      </c>
      <c r="B228" s="23" t="s">
        <v>365</v>
      </c>
      <c r="D228" s="200">
        <v>71</v>
      </c>
      <c r="F228" s="200">
        <v>1</v>
      </c>
      <c r="Q228" s="200">
        <v>13</v>
      </c>
      <c r="X228" s="200">
        <v>20</v>
      </c>
      <c r="Y228" s="200">
        <v>52</v>
      </c>
      <c r="Z228" s="200">
        <v>4</v>
      </c>
      <c r="AA228" s="200">
        <v>12</v>
      </c>
      <c r="AP228" s="200">
        <v>90</v>
      </c>
      <c r="AR228" s="200">
        <v>554</v>
      </c>
      <c r="BX228" s="200">
        <v>68</v>
      </c>
      <c r="BY228" s="200">
        <v>22</v>
      </c>
      <c r="CF228" s="200">
        <v>28</v>
      </c>
      <c r="DE228" s="200">
        <v>15</v>
      </c>
      <c r="DG228" s="200">
        <v>0</v>
      </c>
      <c r="DR228" s="200">
        <v>4</v>
      </c>
      <c r="FC228" s="200">
        <v>4</v>
      </c>
      <c r="FE228" s="200">
        <v>5</v>
      </c>
      <c r="FF228" s="200">
        <v>9</v>
      </c>
      <c r="FI228" s="200">
        <v>6</v>
      </c>
      <c r="GP228" s="200">
        <v>30</v>
      </c>
      <c r="HN228" s="200">
        <v>78</v>
      </c>
      <c r="HO228" s="200">
        <v>971</v>
      </c>
      <c r="IA228" s="200">
        <v>18</v>
      </c>
      <c r="IB228" s="200">
        <v>39</v>
      </c>
      <c r="IC228" s="200">
        <v>0</v>
      </c>
      <c r="II228" s="200">
        <v>15</v>
      </c>
      <c r="IL228" s="200">
        <v>22</v>
      </c>
      <c r="IQ228" s="200">
        <v>4</v>
      </c>
      <c r="JE228" s="200">
        <v>11</v>
      </c>
      <c r="JK228" s="200">
        <v>175</v>
      </c>
      <c r="JL228" s="200">
        <v>3</v>
      </c>
      <c r="JM228" s="200">
        <v>6</v>
      </c>
      <c r="JP228" s="200">
        <v>389</v>
      </c>
      <c r="JQ228" s="200">
        <v>5</v>
      </c>
      <c r="JR228" s="200">
        <v>0</v>
      </c>
      <c r="JS228" s="200">
        <v>0</v>
      </c>
      <c r="JT228" s="200">
        <v>1</v>
      </c>
      <c r="JU228" s="200">
        <v>6</v>
      </c>
      <c r="JV228" s="200">
        <v>17</v>
      </c>
      <c r="JW228" s="200">
        <v>11</v>
      </c>
      <c r="JX228" s="200">
        <v>96</v>
      </c>
      <c r="JZ228" s="200">
        <v>0</v>
      </c>
      <c r="KC228" s="200">
        <v>6</v>
      </c>
      <c r="KM228" s="200">
        <v>2</v>
      </c>
      <c r="KN228" s="200">
        <v>1</v>
      </c>
      <c r="KO228" s="200">
        <v>0</v>
      </c>
      <c r="KP228" s="200">
        <v>3</v>
      </c>
      <c r="KS228" s="200">
        <v>28</v>
      </c>
      <c r="KT228" s="200">
        <v>46</v>
      </c>
      <c r="KW228" s="200">
        <v>43</v>
      </c>
      <c r="KX228" s="200">
        <v>16</v>
      </c>
      <c r="LA228" s="200">
        <v>16</v>
      </c>
      <c r="LB228" s="200">
        <v>5</v>
      </c>
      <c r="LC228" s="200">
        <v>1</v>
      </c>
      <c r="LD228" s="200">
        <v>5</v>
      </c>
      <c r="LF228" s="200">
        <v>3</v>
      </c>
      <c r="LJ228" s="200">
        <v>12</v>
      </c>
      <c r="LK228" s="200">
        <v>0</v>
      </c>
      <c r="LM228" s="200">
        <v>2</v>
      </c>
      <c r="LN228" s="200">
        <v>0</v>
      </c>
      <c r="LP228" s="200">
        <v>85</v>
      </c>
      <c r="LQ228" s="200">
        <v>0</v>
      </c>
      <c r="LT228" s="200">
        <v>308</v>
      </c>
      <c r="LU228" s="200">
        <v>0</v>
      </c>
      <c r="LW228" s="200">
        <v>11</v>
      </c>
      <c r="LX228" s="200">
        <v>1</v>
      </c>
      <c r="LZ228" s="200">
        <v>0</v>
      </c>
      <c r="MA228" s="200">
        <v>13</v>
      </c>
      <c r="MC228" s="200">
        <v>7</v>
      </c>
      <c r="NF228" s="200">
        <v>4</v>
      </c>
      <c r="NG228" s="200">
        <v>2</v>
      </c>
      <c r="NH228" s="200">
        <v>9</v>
      </c>
      <c r="NI228" s="200">
        <v>2</v>
      </c>
      <c r="NW228" s="200">
        <v>4</v>
      </c>
      <c r="NZ228" s="200">
        <v>25</v>
      </c>
      <c r="OB228" s="201">
        <v>3534</v>
      </c>
      <c r="OC228" s="200">
        <v>724</v>
      </c>
      <c r="OD228" s="200">
        <v>3411</v>
      </c>
      <c r="OE228" s="200">
        <v>2702</v>
      </c>
      <c r="OF228" s="200">
        <v>6838</v>
      </c>
      <c r="OG228" s="201">
        <v>10372</v>
      </c>
    </row>
    <row r="229" spans="1:397" ht="12.75" customHeight="1">
      <c r="A229" s="209">
        <v>312200</v>
      </c>
      <c r="B229" s="23" t="s">
        <v>366</v>
      </c>
      <c r="H229" s="200">
        <v>1449</v>
      </c>
      <c r="P229" s="200">
        <v>0</v>
      </c>
      <c r="Q229" s="200">
        <v>23</v>
      </c>
      <c r="X229" s="200">
        <v>83</v>
      </c>
      <c r="Y229" s="200">
        <v>101</v>
      </c>
      <c r="Z229" s="200">
        <v>7</v>
      </c>
      <c r="AA229" s="200">
        <v>32</v>
      </c>
      <c r="AM229" s="200">
        <v>43</v>
      </c>
      <c r="AQ229" s="200">
        <v>5</v>
      </c>
      <c r="AR229" s="200">
        <v>4</v>
      </c>
      <c r="BA229" s="200">
        <v>9</v>
      </c>
      <c r="BC229" s="200">
        <v>42</v>
      </c>
      <c r="BE229" s="200">
        <v>7</v>
      </c>
      <c r="BG229" s="200">
        <v>19</v>
      </c>
      <c r="BU229" s="200">
        <v>371</v>
      </c>
      <c r="BX229" s="200">
        <v>33</v>
      </c>
      <c r="BZ229" s="200">
        <v>44</v>
      </c>
      <c r="CA229" s="200">
        <v>47</v>
      </c>
      <c r="CF229" s="200">
        <v>33</v>
      </c>
      <c r="CT229" s="200">
        <v>12</v>
      </c>
      <c r="CZ229" s="200">
        <v>28</v>
      </c>
      <c r="DA229" s="200">
        <v>25</v>
      </c>
      <c r="DB229" s="200">
        <v>3</v>
      </c>
      <c r="DE229" s="200">
        <v>3</v>
      </c>
      <c r="DG229" s="200">
        <v>0</v>
      </c>
      <c r="DR229" s="200">
        <v>14</v>
      </c>
      <c r="DT229" s="200">
        <v>7</v>
      </c>
      <c r="EC229" s="200">
        <v>10</v>
      </c>
      <c r="ED229" s="200">
        <v>6</v>
      </c>
      <c r="EF229" s="200">
        <v>18</v>
      </c>
      <c r="EP229" s="200">
        <v>32</v>
      </c>
      <c r="ET229" s="200">
        <v>7</v>
      </c>
      <c r="FF229" s="200">
        <v>3</v>
      </c>
      <c r="FI229" s="200">
        <v>34</v>
      </c>
      <c r="GM229" s="200">
        <v>6</v>
      </c>
      <c r="GR229" s="200">
        <v>16</v>
      </c>
      <c r="HP229" s="200">
        <v>3970</v>
      </c>
      <c r="HR229" s="200">
        <v>11</v>
      </c>
      <c r="HS229" s="200">
        <v>2</v>
      </c>
      <c r="HV229" s="200">
        <v>17</v>
      </c>
      <c r="HZ229" s="200">
        <v>1</v>
      </c>
      <c r="IA229" s="200">
        <v>33</v>
      </c>
      <c r="IB229" s="200">
        <v>1337</v>
      </c>
      <c r="IC229" s="200">
        <v>0</v>
      </c>
      <c r="IG229" s="200">
        <v>6</v>
      </c>
      <c r="II229" s="200">
        <v>83</v>
      </c>
      <c r="IL229" s="200">
        <v>17</v>
      </c>
      <c r="IQ229" s="200">
        <v>2</v>
      </c>
      <c r="IS229" s="200">
        <v>913</v>
      </c>
      <c r="JB229" s="200">
        <v>21</v>
      </c>
      <c r="JE229" s="200">
        <v>17</v>
      </c>
      <c r="JG229" s="200">
        <v>13</v>
      </c>
      <c r="JH229" s="200">
        <v>11</v>
      </c>
      <c r="JL229" s="200">
        <v>5</v>
      </c>
      <c r="JP229" s="200">
        <v>1220</v>
      </c>
      <c r="JQ229" s="200">
        <v>0</v>
      </c>
      <c r="JR229" s="200">
        <v>0</v>
      </c>
      <c r="JS229" s="200">
        <v>0</v>
      </c>
      <c r="JT229" s="200">
        <v>1</v>
      </c>
      <c r="JU229" s="200">
        <v>15</v>
      </c>
      <c r="JV229" s="200">
        <v>15</v>
      </c>
      <c r="JW229" s="200">
        <v>16</v>
      </c>
      <c r="JX229" s="200">
        <v>287</v>
      </c>
      <c r="JY229" s="200">
        <v>2</v>
      </c>
      <c r="JZ229" s="200">
        <v>1</v>
      </c>
      <c r="KC229" s="200">
        <v>32</v>
      </c>
      <c r="KH229" s="200">
        <v>0</v>
      </c>
      <c r="KM229" s="200">
        <v>28</v>
      </c>
      <c r="KN229" s="200">
        <v>9</v>
      </c>
      <c r="KO229" s="200">
        <v>2</v>
      </c>
      <c r="KP229" s="200">
        <v>16</v>
      </c>
      <c r="KS229" s="200">
        <v>36</v>
      </c>
      <c r="KT229" s="200">
        <v>44</v>
      </c>
      <c r="KU229" s="200">
        <v>1</v>
      </c>
      <c r="KV229" s="200">
        <v>1</v>
      </c>
      <c r="KW229" s="200">
        <v>56</v>
      </c>
      <c r="KX229" s="200">
        <v>20</v>
      </c>
      <c r="LA229" s="200">
        <v>20</v>
      </c>
      <c r="LB229" s="200">
        <v>7</v>
      </c>
      <c r="LC229" s="200">
        <v>1</v>
      </c>
      <c r="LD229" s="200">
        <v>6</v>
      </c>
      <c r="LE229" s="200">
        <v>80</v>
      </c>
      <c r="LF229" s="200">
        <v>46</v>
      </c>
      <c r="LG229" s="200">
        <v>10</v>
      </c>
      <c r="LH229" s="200">
        <v>4</v>
      </c>
      <c r="LI229" s="200">
        <v>1</v>
      </c>
      <c r="LJ229" s="200">
        <v>15</v>
      </c>
      <c r="LK229" s="200">
        <v>22</v>
      </c>
      <c r="LL229" s="200">
        <v>1</v>
      </c>
      <c r="LM229" s="200">
        <v>126</v>
      </c>
      <c r="LN229" s="200">
        <v>29</v>
      </c>
      <c r="LO229" s="200">
        <v>0</v>
      </c>
      <c r="LP229" s="200">
        <v>110</v>
      </c>
      <c r="LQ229" s="200">
        <v>10</v>
      </c>
      <c r="LT229" s="200">
        <v>1719</v>
      </c>
      <c r="LU229" s="200">
        <v>16</v>
      </c>
      <c r="LV229" s="200">
        <v>0</v>
      </c>
      <c r="LW229" s="200">
        <v>18</v>
      </c>
      <c r="LX229" s="200">
        <v>15</v>
      </c>
      <c r="LZ229" s="200">
        <v>2</v>
      </c>
      <c r="MA229" s="200">
        <v>39</v>
      </c>
      <c r="MB229" s="200">
        <v>1</v>
      </c>
      <c r="MC229" s="200">
        <v>19</v>
      </c>
      <c r="MU229" s="200">
        <v>0</v>
      </c>
      <c r="MV229" s="200">
        <v>0</v>
      </c>
      <c r="MW229" s="200">
        <v>1</v>
      </c>
      <c r="NA229" s="200">
        <v>1</v>
      </c>
      <c r="NB229" s="200">
        <v>3</v>
      </c>
      <c r="NC229" s="200">
        <v>3</v>
      </c>
      <c r="ND229" s="200">
        <v>4</v>
      </c>
      <c r="NE229" s="200">
        <v>0</v>
      </c>
      <c r="NF229" s="200">
        <v>12</v>
      </c>
      <c r="NG229" s="200">
        <v>8</v>
      </c>
      <c r="NH229" s="200">
        <v>24</v>
      </c>
      <c r="NI229" s="200">
        <v>4</v>
      </c>
      <c r="NP229" s="200">
        <v>1</v>
      </c>
      <c r="NW229" s="200">
        <v>8</v>
      </c>
      <c r="NZ229" s="200">
        <v>149</v>
      </c>
      <c r="OB229" s="201">
        <v>13373</v>
      </c>
      <c r="OC229" s="200">
        <v>2294</v>
      </c>
      <c r="OD229" s="200">
        <v>8912</v>
      </c>
      <c r="OE229" s="200">
        <v>25753</v>
      </c>
      <c r="OF229" s="200">
        <v>36959</v>
      </c>
      <c r="OG229" s="201">
        <v>50332</v>
      </c>
    </row>
    <row r="230" spans="1:397" ht="12.75" customHeight="1">
      <c r="A230" s="209">
        <v>313100</v>
      </c>
      <c r="B230" s="23" t="s">
        <v>367</v>
      </c>
      <c r="H230" s="200">
        <v>1695</v>
      </c>
      <c r="K230" s="200">
        <v>118</v>
      </c>
      <c r="P230" s="200">
        <v>1</v>
      </c>
      <c r="Q230" s="200">
        <v>9</v>
      </c>
      <c r="X230" s="200">
        <v>190</v>
      </c>
      <c r="Y230" s="200">
        <v>52</v>
      </c>
      <c r="Z230" s="200">
        <v>6</v>
      </c>
      <c r="AA230" s="200">
        <v>11</v>
      </c>
      <c r="BP230" s="200">
        <v>0</v>
      </c>
      <c r="BX230" s="200">
        <v>20</v>
      </c>
      <c r="BY230" s="200">
        <v>6</v>
      </c>
      <c r="BZ230" s="200">
        <v>26</v>
      </c>
      <c r="CF230" s="200">
        <v>8</v>
      </c>
      <c r="CN230" s="200">
        <v>0</v>
      </c>
      <c r="CT230" s="200">
        <v>0</v>
      </c>
      <c r="CX230" s="200">
        <v>1</v>
      </c>
      <c r="DE230" s="200">
        <v>2</v>
      </c>
      <c r="DG230" s="200">
        <v>0</v>
      </c>
      <c r="DR230" s="200">
        <v>2</v>
      </c>
      <c r="DS230" s="200">
        <v>22</v>
      </c>
      <c r="DT230" s="200">
        <v>10</v>
      </c>
      <c r="EO230" s="200">
        <v>3</v>
      </c>
      <c r="FC230" s="200">
        <v>0</v>
      </c>
      <c r="FE230" s="200">
        <v>0</v>
      </c>
      <c r="FF230" s="200">
        <v>1</v>
      </c>
      <c r="FI230" s="200">
        <v>17</v>
      </c>
      <c r="GK230" s="200">
        <v>0</v>
      </c>
      <c r="HQ230" s="200">
        <v>397</v>
      </c>
      <c r="HS230" s="200">
        <v>5</v>
      </c>
      <c r="HV230" s="200">
        <v>22</v>
      </c>
      <c r="IA230" s="200">
        <v>6</v>
      </c>
      <c r="IB230" s="200">
        <v>31</v>
      </c>
      <c r="IC230" s="200">
        <v>0</v>
      </c>
      <c r="II230" s="200">
        <v>14</v>
      </c>
      <c r="IL230" s="200">
        <v>5</v>
      </c>
      <c r="IO230" s="200">
        <v>22</v>
      </c>
      <c r="IQ230" s="200">
        <v>1</v>
      </c>
      <c r="IS230" s="200">
        <v>3412</v>
      </c>
      <c r="JE230" s="200">
        <v>3</v>
      </c>
      <c r="JF230" s="200">
        <v>1</v>
      </c>
      <c r="JL230" s="200">
        <v>6</v>
      </c>
      <c r="JP230" s="200">
        <v>384</v>
      </c>
      <c r="JQ230" s="200">
        <v>3</v>
      </c>
      <c r="JR230" s="200">
        <v>0</v>
      </c>
      <c r="JS230" s="200">
        <v>0</v>
      </c>
      <c r="JT230" s="200">
        <v>0</v>
      </c>
      <c r="JU230" s="200">
        <v>18</v>
      </c>
      <c r="JV230" s="200">
        <v>8</v>
      </c>
      <c r="JW230" s="200">
        <v>18</v>
      </c>
      <c r="JX230" s="200">
        <v>236</v>
      </c>
      <c r="JY230" s="200">
        <v>2</v>
      </c>
      <c r="JZ230" s="200">
        <v>0</v>
      </c>
      <c r="KC230" s="200">
        <v>22</v>
      </c>
      <c r="KH230" s="200">
        <v>0</v>
      </c>
      <c r="KM230" s="200">
        <v>10</v>
      </c>
      <c r="KN230" s="200">
        <v>3</v>
      </c>
      <c r="KO230" s="200">
        <v>1</v>
      </c>
      <c r="KP230" s="200">
        <v>17</v>
      </c>
      <c r="KS230" s="200">
        <v>39</v>
      </c>
      <c r="KT230" s="200">
        <v>17</v>
      </c>
      <c r="KU230" s="200">
        <v>6</v>
      </c>
      <c r="KV230" s="200">
        <v>2</v>
      </c>
      <c r="KW230" s="200">
        <v>13</v>
      </c>
      <c r="KX230" s="200">
        <v>5</v>
      </c>
      <c r="LA230" s="200">
        <v>4</v>
      </c>
      <c r="LB230" s="200">
        <v>3</v>
      </c>
      <c r="LC230" s="200">
        <v>0</v>
      </c>
      <c r="LD230" s="200">
        <v>2</v>
      </c>
      <c r="LE230" s="200">
        <v>24</v>
      </c>
      <c r="LF230" s="200">
        <v>12</v>
      </c>
      <c r="LH230" s="200">
        <v>6</v>
      </c>
      <c r="LI230" s="200">
        <v>3</v>
      </c>
      <c r="LJ230" s="200">
        <v>14</v>
      </c>
      <c r="LK230" s="200">
        <v>14</v>
      </c>
      <c r="LL230" s="200">
        <v>5</v>
      </c>
      <c r="LM230" s="200">
        <v>2</v>
      </c>
      <c r="LN230" s="200">
        <v>0</v>
      </c>
      <c r="LO230" s="200">
        <v>1</v>
      </c>
      <c r="LP230" s="200">
        <v>27</v>
      </c>
      <c r="LQ230" s="200">
        <v>33</v>
      </c>
      <c r="LT230" s="200">
        <v>304</v>
      </c>
      <c r="LU230" s="200">
        <v>0</v>
      </c>
      <c r="LV230" s="200">
        <v>1</v>
      </c>
      <c r="LW230" s="200">
        <v>4</v>
      </c>
      <c r="LX230" s="200">
        <v>5</v>
      </c>
      <c r="LZ230" s="200">
        <v>3</v>
      </c>
      <c r="MA230" s="200">
        <v>18</v>
      </c>
      <c r="MB230" s="200">
        <v>2</v>
      </c>
      <c r="MC230" s="200">
        <v>16</v>
      </c>
      <c r="MT230" s="200">
        <v>0</v>
      </c>
      <c r="MU230" s="200">
        <v>0</v>
      </c>
      <c r="MV230" s="200">
        <v>0</v>
      </c>
      <c r="MW230" s="200">
        <v>2</v>
      </c>
      <c r="NA230" s="200">
        <v>1</v>
      </c>
      <c r="NB230" s="200">
        <v>4</v>
      </c>
      <c r="NC230" s="200">
        <v>6</v>
      </c>
      <c r="ND230" s="200">
        <v>11</v>
      </c>
      <c r="NE230" s="200">
        <v>0</v>
      </c>
      <c r="NF230" s="200">
        <v>4</v>
      </c>
      <c r="NG230" s="200">
        <v>4</v>
      </c>
      <c r="NH230" s="200">
        <v>8</v>
      </c>
      <c r="NI230" s="200">
        <v>1</v>
      </c>
      <c r="NL230" s="200">
        <v>9</v>
      </c>
      <c r="NP230" s="200">
        <v>3</v>
      </c>
      <c r="NW230" s="200">
        <v>5</v>
      </c>
      <c r="NZ230" s="200">
        <v>12</v>
      </c>
      <c r="OB230" s="201">
        <v>7507</v>
      </c>
      <c r="OC230" s="200">
        <v>1660</v>
      </c>
      <c r="OD230" s="200">
        <v>137</v>
      </c>
      <c r="OE230" s="200">
        <v>10</v>
      </c>
      <c r="OF230" s="200">
        <v>1806</v>
      </c>
      <c r="OG230" s="201">
        <v>9313</v>
      </c>
    </row>
    <row r="231" spans="1:397" ht="12.75" customHeight="1">
      <c r="A231" s="209">
        <v>313200</v>
      </c>
      <c r="B231" s="23" t="s">
        <v>368</v>
      </c>
      <c r="H231" s="200">
        <v>438</v>
      </c>
      <c r="K231" s="200">
        <v>211</v>
      </c>
      <c r="P231" s="200">
        <v>1</v>
      </c>
      <c r="Q231" s="200">
        <v>40</v>
      </c>
      <c r="X231" s="200">
        <v>282</v>
      </c>
      <c r="Y231" s="200">
        <v>222</v>
      </c>
      <c r="Z231" s="200">
        <v>17</v>
      </c>
      <c r="AA231" s="200">
        <v>49</v>
      </c>
      <c r="AR231" s="200">
        <v>184</v>
      </c>
      <c r="AX231" s="200">
        <v>0</v>
      </c>
      <c r="BP231" s="200">
        <v>0</v>
      </c>
      <c r="BX231" s="200">
        <v>28</v>
      </c>
      <c r="BY231" s="200">
        <v>11</v>
      </c>
      <c r="BZ231" s="200">
        <v>50</v>
      </c>
      <c r="CF231" s="200">
        <v>21</v>
      </c>
      <c r="CK231" s="200">
        <v>2</v>
      </c>
      <c r="CN231" s="200">
        <v>0</v>
      </c>
      <c r="CT231" s="200">
        <v>0</v>
      </c>
      <c r="CX231" s="200">
        <v>0</v>
      </c>
      <c r="DE231" s="200">
        <v>2</v>
      </c>
      <c r="DG231" s="200">
        <v>0</v>
      </c>
      <c r="DM231" s="200">
        <v>2</v>
      </c>
      <c r="DN231" s="200">
        <v>0</v>
      </c>
      <c r="DP231" s="200">
        <v>0</v>
      </c>
      <c r="DR231" s="200">
        <v>3</v>
      </c>
      <c r="DS231" s="200">
        <v>49</v>
      </c>
      <c r="DT231" s="200">
        <v>16</v>
      </c>
      <c r="EE231" s="200">
        <v>0</v>
      </c>
      <c r="EL231" s="200">
        <v>0</v>
      </c>
      <c r="EO231" s="200">
        <v>8</v>
      </c>
      <c r="FC231" s="200">
        <v>0</v>
      </c>
      <c r="FE231" s="200">
        <v>0</v>
      </c>
      <c r="FF231" s="200">
        <v>0</v>
      </c>
      <c r="FI231" s="200">
        <v>12</v>
      </c>
      <c r="GK231" s="200">
        <v>0</v>
      </c>
      <c r="GM231" s="200">
        <v>16</v>
      </c>
      <c r="GR231" s="200">
        <v>2</v>
      </c>
      <c r="HQ231" s="200">
        <v>744</v>
      </c>
      <c r="HR231" s="200">
        <v>530</v>
      </c>
      <c r="HS231" s="200">
        <v>866</v>
      </c>
      <c r="HV231" s="200">
        <v>0</v>
      </c>
      <c r="HW231" s="200">
        <v>4</v>
      </c>
      <c r="HZ231" s="200">
        <v>111</v>
      </c>
      <c r="IA231" s="200">
        <v>10</v>
      </c>
      <c r="IB231" s="200">
        <v>99</v>
      </c>
      <c r="IC231" s="200">
        <v>1</v>
      </c>
      <c r="II231" s="200">
        <v>59</v>
      </c>
      <c r="IL231" s="200">
        <v>5</v>
      </c>
      <c r="IM231" s="200">
        <v>8</v>
      </c>
      <c r="IO231" s="200">
        <v>133</v>
      </c>
      <c r="IP231" s="200">
        <v>69</v>
      </c>
      <c r="IQ231" s="200">
        <v>96</v>
      </c>
      <c r="IR231" s="200">
        <v>885</v>
      </c>
      <c r="IS231" s="200">
        <v>2452</v>
      </c>
      <c r="IT231" s="200">
        <v>1</v>
      </c>
      <c r="JA231" s="200">
        <v>157</v>
      </c>
      <c r="JB231" s="200">
        <v>192</v>
      </c>
      <c r="JE231" s="200">
        <v>7</v>
      </c>
      <c r="JF231" s="200">
        <v>13</v>
      </c>
      <c r="JG231" s="200">
        <v>0</v>
      </c>
      <c r="JH231" s="200">
        <v>13</v>
      </c>
      <c r="JL231" s="200">
        <v>6</v>
      </c>
      <c r="JO231" s="200">
        <v>19</v>
      </c>
      <c r="JP231" s="200">
        <v>631</v>
      </c>
      <c r="JQ231" s="200">
        <v>3</v>
      </c>
      <c r="JR231" s="200">
        <v>0</v>
      </c>
      <c r="JS231" s="200">
        <v>0</v>
      </c>
      <c r="JT231" s="200">
        <v>0</v>
      </c>
      <c r="JU231" s="200">
        <v>33</v>
      </c>
      <c r="JV231" s="200">
        <v>41</v>
      </c>
      <c r="JW231" s="200">
        <v>6</v>
      </c>
      <c r="JX231" s="200">
        <v>252</v>
      </c>
      <c r="JY231" s="200">
        <v>5</v>
      </c>
      <c r="JZ231" s="200">
        <v>2</v>
      </c>
      <c r="KC231" s="200">
        <v>46</v>
      </c>
      <c r="KH231" s="200">
        <v>1</v>
      </c>
      <c r="KM231" s="200">
        <v>37</v>
      </c>
      <c r="KN231" s="200">
        <v>11</v>
      </c>
      <c r="KO231" s="200">
        <v>2</v>
      </c>
      <c r="KP231" s="200">
        <v>35</v>
      </c>
      <c r="KS231" s="200">
        <v>79</v>
      </c>
      <c r="KT231" s="200">
        <v>57</v>
      </c>
      <c r="KU231" s="200">
        <v>10</v>
      </c>
      <c r="KV231" s="200">
        <v>6</v>
      </c>
      <c r="KW231" s="200">
        <v>61</v>
      </c>
      <c r="KX231" s="200">
        <v>21</v>
      </c>
      <c r="LA231" s="200">
        <v>19</v>
      </c>
      <c r="LB231" s="200">
        <v>12</v>
      </c>
      <c r="LC231" s="200">
        <v>1</v>
      </c>
      <c r="LD231" s="200">
        <v>9</v>
      </c>
      <c r="LE231" s="200">
        <v>55</v>
      </c>
      <c r="LF231" s="200">
        <v>43</v>
      </c>
      <c r="LH231" s="200">
        <v>15</v>
      </c>
      <c r="LI231" s="200">
        <v>6</v>
      </c>
      <c r="LJ231" s="200">
        <v>37</v>
      </c>
      <c r="LK231" s="200">
        <v>143</v>
      </c>
      <c r="LL231" s="200">
        <v>16</v>
      </c>
      <c r="LM231" s="200">
        <v>19</v>
      </c>
      <c r="LN231" s="200">
        <v>3</v>
      </c>
      <c r="LO231" s="200">
        <v>1</v>
      </c>
      <c r="LP231" s="200">
        <v>97</v>
      </c>
      <c r="LQ231" s="200">
        <v>76</v>
      </c>
      <c r="LT231" s="200">
        <v>1086</v>
      </c>
      <c r="LU231" s="200">
        <v>2</v>
      </c>
      <c r="LV231" s="200">
        <v>16</v>
      </c>
      <c r="LW231" s="200">
        <v>32</v>
      </c>
      <c r="LX231" s="200">
        <v>44</v>
      </c>
      <c r="LZ231" s="200">
        <v>23</v>
      </c>
      <c r="MA231" s="200">
        <v>69</v>
      </c>
      <c r="MB231" s="200">
        <v>27</v>
      </c>
      <c r="MC231" s="200">
        <v>46</v>
      </c>
      <c r="MT231" s="200">
        <v>0</v>
      </c>
      <c r="MU231" s="200">
        <v>1</v>
      </c>
      <c r="MV231" s="200">
        <v>1</v>
      </c>
      <c r="MW231" s="200">
        <v>5</v>
      </c>
      <c r="NA231" s="200">
        <v>2</v>
      </c>
      <c r="NB231" s="200">
        <v>10</v>
      </c>
      <c r="NC231" s="200">
        <v>14</v>
      </c>
      <c r="ND231" s="200">
        <v>24</v>
      </c>
      <c r="NE231" s="200">
        <v>1</v>
      </c>
      <c r="NF231" s="200">
        <v>18</v>
      </c>
      <c r="NG231" s="200">
        <v>12</v>
      </c>
      <c r="NH231" s="200">
        <v>36</v>
      </c>
      <c r="NI231" s="200">
        <v>6</v>
      </c>
      <c r="NL231" s="200">
        <v>6</v>
      </c>
      <c r="NP231" s="200">
        <v>7</v>
      </c>
      <c r="NT231" s="200">
        <v>5</v>
      </c>
      <c r="NW231" s="200">
        <v>18</v>
      </c>
      <c r="NZ231" s="200">
        <v>30</v>
      </c>
      <c r="OB231" s="201">
        <v>11585</v>
      </c>
      <c r="OC231" s="200">
        <v>3619</v>
      </c>
      <c r="OD231" s="200">
        <v>181</v>
      </c>
      <c r="OE231" s="200">
        <v>1845</v>
      </c>
      <c r="OF231" s="200">
        <v>5646</v>
      </c>
      <c r="OG231" s="201">
        <v>17231</v>
      </c>
    </row>
    <row r="232" spans="1:397" ht="12.75" customHeight="1">
      <c r="A232" s="209">
        <v>313300</v>
      </c>
      <c r="B232" s="23" t="s">
        <v>369</v>
      </c>
      <c r="P232" s="200">
        <v>2</v>
      </c>
      <c r="Q232" s="200">
        <v>39</v>
      </c>
      <c r="X232" s="200">
        <v>95</v>
      </c>
      <c r="Y232" s="200">
        <v>226</v>
      </c>
      <c r="Z232" s="200">
        <v>17</v>
      </c>
      <c r="AA232" s="200">
        <v>21</v>
      </c>
      <c r="BP232" s="200">
        <v>0</v>
      </c>
      <c r="BX232" s="200">
        <v>45</v>
      </c>
      <c r="BY232" s="200">
        <v>17</v>
      </c>
      <c r="BZ232" s="200">
        <v>60</v>
      </c>
      <c r="CF232" s="200">
        <v>32</v>
      </c>
      <c r="CT232" s="200">
        <v>0</v>
      </c>
      <c r="CX232" s="200">
        <v>1</v>
      </c>
      <c r="DE232" s="200">
        <v>5</v>
      </c>
      <c r="DG232" s="200">
        <v>1</v>
      </c>
      <c r="DM232" s="200">
        <v>0</v>
      </c>
      <c r="DN232" s="200">
        <v>0</v>
      </c>
      <c r="DR232" s="200">
        <v>5</v>
      </c>
      <c r="DS232" s="200">
        <v>52</v>
      </c>
      <c r="DT232" s="200">
        <v>23</v>
      </c>
      <c r="EO232" s="200">
        <v>12</v>
      </c>
      <c r="HQ232" s="200">
        <v>546</v>
      </c>
      <c r="HR232" s="200">
        <v>1270</v>
      </c>
      <c r="HS232" s="200">
        <v>601</v>
      </c>
      <c r="HV232" s="200">
        <v>8</v>
      </c>
      <c r="HW232" s="200">
        <v>133</v>
      </c>
      <c r="HZ232" s="200">
        <v>29</v>
      </c>
      <c r="IA232" s="200">
        <v>15</v>
      </c>
      <c r="IB232" s="200">
        <v>69</v>
      </c>
      <c r="IC232" s="200">
        <v>1</v>
      </c>
      <c r="II232" s="200">
        <v>57</v>
      </c>
      <c r="IL232" s="200">
        <v>9</v>
      </c>
      <c r="IO232" s="200">
        <v>249</v>
      </c>
      <c r="IQ232" s="200">
        <v>40</v>
      </c>
      <c r="IR232" s="200">
        <v>212</v>
      </c>
      <c r="IS232" s="200">
        <v>233</v>
      </c>
      <c r="JA232" s="200">
        <v>73</v>
      </c>
      <c r="JE232" s="200">
        <v>8</v>
      </c>
      <c r="JF232" s="200">
        <v>115</v>
      </c>
      <c r="JG232" s="200">
        <v>10</v>
      </c>
      <c r="JH232" s="200">
        <v>8</v>
      </c>
      <c r="JL232" s="200">
        <v>8</v>
      </c>
      <c r="JP232" s="200">
        <v>518</v>
      </c>
      <c r="JQ232" s="200">
        <v>0</v>
      </c>
      <c r="JR232" s="200">
        <v>0</v>
      </c>
      <c r="JS232" s="200">
        <v>0</v>
      </c>
      <c r="JT232" s="200">
        <v>0</v>
      </c>
      <c r="JU232" s="200">
        <v>16</v>
      </c>
      <c r="JV232" s="200">
        <v>21</v>
      </c>
      <c r="JW232" s="200">
        <v>1</v>
      </c>
      <c r="JX232" s="200">
        <v>127</v>
      </c>
      <c r="JY232" s="200">
        <v>3</v>
      </c>
      <c r="JZ232" s="200">
        <v>4</v>
      </c>
      <c r="KC232" s="200">
        <v>23</v>
      </c>
      <c r="KH232" s="200">
        <v>1</v>
      </c>
      <c r="KM232" s="200">
        <v>20</v>
      </c>
      <c r="KN232" s="200">
        <v>6</v>
      </c>
      <c r="KO232" s="200">
        <v>1</v>
      </c>
      <c r="KP232" s="200">
        <v>24</v>
      </c>
      <c r="KS232" s="200">
        <v>52</v>
      </c>
      <c r="KT232" s="200">
        <v>29</v>
      </c>
      <c r="KU232" s="200">
        <v>4</v>
      </c>
      <c r="KV232" s="200">
        <v>3</v>
      </c>
      <c r="KW232" s="200">
        <v>32</v>
      </c>
      <c r="KX232" s="200">
        <v>10</v>
      </c>
      <c r="LA232" s="200">
        <v>16</v>
      </c>
      <c r="LB232" s="200">
        <v>6</v>
      </c>
      <c r="LC232" s="200">
        <v>1</v>
      </c>
      <c r="LD232" s="200">
        <v>4</v>
      </c>
      <c r="LE232" s="200">
        <v>30</v>
      </c>
      <c r="LF232" s="200">
        <v>33</v>
      </c>
      <c r="LH232" s="200">
        <v>10</v>
      </c>
      <c r="LI232" s="200">
        <v>4</v>
      </c>
      <c r="LJ232" s="200">
        <v>22</v>
      </c>
      <c r="LK232" s="200">
        <v>48</v>
      </c>
      <c r="LL232" s="200">
        <v>15</v>
      </c>
      <c r="LM232" s="200">
        <v>10</v>
      </c>
      <c r="LN232" s="200">
        <v>1</v>
      </c>
      <c r="LO232" s="200">
        <v>1</v>
      </c>
      <c r="LP232" s="200">
        <v>45</v>
      </c>
      <c r="LQ232" s="200">
        <v>41</v>
      </c>
      <c r="LT232" s="200">
        <v>471</v>
      </c>
      <c r="LU232" s="200">
        <v>0</v>
      </c>
      <c r="LV232" s="200">
        <v>6</v>
      </c>
      <c r="LW232" s="200">
        <v>14</v>
      </c>
      <c r="LX232" s="200">
        <v>19</v>
      </c>
      <c r="LZ232" s="200">
        <v>10</v>
      </c>
      <c r="MA232" s="200">
        <v>30</v>
      </c>
      <c r="MB232" s="200">
        <v>11</v>
      </c>
      <c r="MC232" s="200">
        <v>43</v>
      </c>
      <c r="MT232" s="200">
        <v>0</v>
      </c>
      <c r="MU232" s="200">
        <v>0</v>
      </c>
      <c r="MV232" s="200">
        <v>1</v>
      </c>
      <c r="MW232" s="200">
        <v>3</v>
      </c>
      <c r="NA232" s="200">
        <v>1</v>
      </c>
      <c r="NB232" s="200">
        <v>6</v>
      </c>
      <c r="NC232" s="200">
        <v>9</v>
      </c>
      <c r="ND232" s="200">
        <v>15</v>
      </c>
      <c r="NE232" s="200">
        <v>0</v>
      </c>
      <c r="NF232" s="200">
        <v>8</v>
      </c>
      <c r="NG232" s="200">
        <v>5</v>
      </c>
      <c r="NH232" s="200">
        <v>15</v>
      </c>
      <c r="NI232" s="200">
        <v>2</v>
      </c>
      <c r="NL232" s="200">
        <v>5</v>
      </c>
      <c r="NP232" s="200">
        <v>4</v>
      </c>
      <c r="NW232" s="200">
        <v>18</v>
      </c>
      <c r="NZ232" s="200">
        <v>3</v>
      </c>
      <c r="OB232" s="201">
        <v>6230</v>
      </c>
      <c r="OC232" s="200">
        <v>2455</v>
      </c>
      <c r="OD232" s="200">
        <v>101</v>
      </c>
      <c r="OE232" s="200">
        <v>412</v>
      </c>
      <c r="OF232" s="200">
        <v>2968</v>
      </c>
      <c r="OG232" s="201">
        <v>9198</v>
      </c>
    </row>
    <row r="233" spans="1:397" ht="12.75" customHeight="1">
      <c r="A233" s="209">
        <v>314110</v>
      </c>
      <c r="B233" s="23" t="s">
        <v>370</v>
      </c>
      <c r="P233" s="200">
        <v>1</v>
      </c>
      <c r="Q233" s="200">
        <v>7</v>
      </c>
      <c r="X233" s="200">
        <v>57</v>
      </c>
      <c r="Y233" s="200">
        <v>106</v>
      </c>
      <c r="Z233" s="200">
        <v>10</v>
      </c>
      <c r="AA233" s="200">
        <v>20</v>
      </c>
      <c r="BP233" s="200">
        <v>1</v>
      </c>
      <c r="BX233" s="200">
        <v>43</v>
      </c>
      <c r="BY233" s="200">
        <v>13</v>
      </c>
      <c r="BZ233" s="200">
        <v>58</v>
      </c>
      <c r="CF233" s="200">
        <v>18</v>
      </c>
      <c r="CN233" s="200">
        <v>0</v>
      </c>
      <c r="CX233" s="200">
        <v>1</v>
      </c>
      <c r="DE233" s="200">
        <v>4</v>
      </c>
      <c r="DG233" s="200">
        <v>0</v>
      </c>
      <c r="DR233" s="200">
        <v>8</v>
      </c>
      <c r="DS233" s="200">
        <v>49</v>
      </c>
      <c r="DT233" s="200">
        <v>21</v>
      </c>
      <c r="EO233" s="200">
        <v>12</v>
      </c>
      <c r="FC233" s="200">
        <v>0</v>
      </c>
      <c r="FD233" s="200">
        <v>2</v>
      </c>
      <c r="FE233" s="200">
        <v>0</v>
      </c>
      <c r="FF233" s="200">
        <v>1</v>
      </c>
      <c r="FG233" s="200">
        <v>0</v>
      </c>
      <c r="FI233" s="200">
        <v>37</v>
      </c>
      <c r="HQ233" s="200">
        <v>1786</v>
      </c>
      <c r="HR233" s="200">
        <v>1284</v>
      </c>
      <c r="HS233" s="200">
        <v>54</v>
      </c>
      <c r="HT233" s="200">
        <v>126</v>
      </c>
      <c r="HV233" s="200">
        <v>32</v>
      </c>
      <c r="HW233" s="200">
        <v>1</v>
      </c>
      <c r="IA233" s="200">
        <v>12</v>
      </c>
      <c r="IB233" s="200">
        <v>66</v>
      </c>
      <c r="IC233" s="200">
        <v>1</v>
      </c>
      <c r="II233" s="200">
        <v>53</v>
      </c>
      <c r="IO233" s="200">
        <v>150</v>
      </c>
      <c r="IS233" s="200">
        <v>3904</v>
      </c>
      <c r="JE233" s="200">
        <v>7</v>
      </c>
      <c r="JJ233" s="200">
        <v>95</v>
      </c>
      <c r="JL233" s="200">
        <v>21</v>
      </c>
      <c r="JM233" s="200">
        <v>1</v>
      </c>
      <c r="JO233" s="200">
        <v>52</v>
      </c>
      <c r="JP233" s="200">
        <v>761</v>
      </c>
      <c r="JQ233" s="200">
        <v>8</v>
      </c>
      <c r="JR233" s="200">
        <v>0</v>
      </c>
      <c r="JS233" s="200">
        <v>3</v>
      </c>
      <c r="JT233" s="200">
        <v>61</v>
      </c>
      <c r="JU233" s="200">
        <v>13</v>
      </c>
      <c r="JV233" s="200">
        <v>4</v>
      </c>
      <c r="JW233" s="200">
        <v>0</v>
      </c>
      <c r="JX233" s="200">
        <v>213</v>
      </c>
      <c r="JY233" s="200">
        <v>1</v>
      </c>
      <c r="JZ233" s="200">
        <v>2</v>
      </c>
      <c r="KA233" s="200">
        <v>8</v>
      </c>
      <c r="KC233" s="200">
        <v>15</v>
      </c>
      <c r="KE233" s="200">
        <v>1</v>
      </c>
      <c r="KH233" s="200">
        <v>1</v>
      </c>
      <c r="KM233" s="200">
        <v>15</v>
      </c>
      <c r="KN233" s="200">
        <v>3</v>
      </c>
      <c r="KO233" s="200">
        <v>1</v>
      </c>
      <c r="KP233" s="200">
        <v>14</v>
      </c>
      <c r="KS233" s="200">
        <v>17</v>
      </c>
      <c r="KT233" s="200">
        <v>19</v>
      </c>
      <c r="KU233" s="200">
        <v>2</v>
      </c>
      <c r="KV233" s="200">
        <v>3</v>
      </c>
      <c r="KW233" s="200">
        <v>14</v>
      </c>
      <c r="KX233" s="200">
        <v>5</v>
      </c>
      <c r="LA233" s="200">
        <v>14</v>
      </c>
      <c r="LB233" s="200">
        <v>4</v>
      </c>
      <c r="LC233" s="200">
        <v>0</v>
      </c>
      <c r="LD233" s="200">
        <v>3</v>
      </c>
      <c r="LF233" s="200">
        <v>20</v>
      </c>
      <c r="LH233" s="200">
        <v>10</v>
      </c>
      <c r="LI233" s="200">
        <v>4</v>
      </c>
      <c r="LJ233" s="200">
        <v>18</v>
      </c>
      <c r="LK233" s="200">
        <v>11</v>
      </c>
      <c r="LM233" s="200">
        <v>6</v>
      </c>
      <c r="LN233" s="200">
        <v>1</v>
      </c>
      <c r="LO233" s="200">
        <v>1</v>
      </c>
      <c r="LP233" s="200">
        <v>25</v>
      </c>
      <c r="LQ233" s="200">
        <v>6</v>
      </c>
      <c r="LT233" s="200">
        <v>70</v>
      </c>
      <c r="LU233" s="200">
        <v>1</v>
      </c>
      <c r="LW233" s="200">
        <v>2</v>
      </c>
      <c r="LX233" s="200">
        <v>1</v>
      </c>
      <c r="LZ233" s="200">
        <v>1</v>
      </c>
      <c r="MA233" s="200">
        <v>30</v>
      </c>
      <c r="MB233" s="200">
        <v>2</v>
      </c>
      <c r="MC233" s="200">
        <v>26</v>
      </c>
      <c r="MT233" s="200">
        <v>0</v>
      </c>
      <c r="MU233" s="200">
        <v>0</v>
      </c>
      <c r="MV233" s="200">
        <v>1</v>
      </c>
      <c r="MW233" s="200">
        <v>2</v>
      </c>
      <c r="NA233" s="200">
        <v>1</v>
      </c>
      <c r="NB233" s="200">
        <v>2</v>
      </c>
      <c r="NC233" s="200">
        <v>6</v>
      </c>
      <c r="ND233" s="200">
        <v>9</v>
      </c>
      <c r="NE233" s="200">
        <v>0</v>
      </c>
      <c r="NF233" s="200">
        <v>7</v>
      </c>
      <c r="NG233" s="200">
        <v>5</v>
      </c>
      <c r="NH233" s="200">
        <v>15</v>
      </c>
      <c r="NI233" s="200">
        <v>3</v>
      </c>
      <c r="NL233" s="200">
        <v>5</v>
      </c>
      <c r="NP233" s="200">
        <v>4</v>
      </c>
      <c r="NW233" s="200">
        <v>10</v>
      </c>
      <c r="NZ233" s="200">
        <v>16</v>
      </c>
      <c r="OB233" s="201">
        <v>9638</v>
      </c>
      <c r="OC233" s="200">
        <v>2282</v>
      </c>
      <c r="OD233" s="200">
        <v>35</v>
      </c>
      <c r="OE233" s="200">
        <v>1012</v>
      </c>
      <c r="OF233" s="200">
        <v>3329</v>
      </c>
      <c r="OG233" s="201">
        <v>12968</v>
      </c>
    </row>
    <row r="234" spans="1:397" ht="12.75" customHeight="1">
      <c r="A234" s="209">
        <v>314120</v>
      </c>
      <c r="B234" s="23" t="s">
        <v>371</v>
      </c>
      <c r="P234" s="200">
        <v>0</v>
      </c>
      <c r="Q234" s="200">
        <v>1</v>
      </c>
      <c r="X234" s="200">
        <v>22</v>
      </c>
      <c r="Y234" s="200">
        <v>20</v>
      </c>
      <c r="Z234" s="200">
        <v>3</v>
      </c>
      <c r="AA234" s="200">
        <v>10</v>
      </c>
      <c r="AP234" s="200">
        <v>59</v>
      </c>
      <c r="BP234" s="200">
        <v>1</v>
      </c>
      <c r="BX234" s="200">
        <v>30</v>
      </c>
      <c r="BY234" s="200">
        <v>10</v>
      </c>
      <c r="BZ234" s="200">
        <v>40</v>
      </c>
      <c r="CF234" s="200">
        <v>14</v>
      </c>
      <c r="CX234" s="200">
        <v>1</v>
      </c>
      <c r="DE234" s="200">
        <v>4</v>
      </c>
      <c r="DG234" s="200">
        <v>0</v>
      </c>
      <c r="DR234" s="200">
        <v>5</v>
      </c>
      <c r="DS234" s="200">
        <v>35</v>
      </c>
      <c r="DT234" s="200">
        <v>15</v>
      </c>
      <c r="EO234" s="200">
        <v>8</v>
      </c>
      <c r="GM234" s="200">
        <v>56</v>
      </c>
      <c r="HQ234" s="200">
        <v>159</v>
      </c>
      <c r="HR234" s="200">
        <v>868</v>
      </c>
      <c r="HS234" s="200">
        <v>185</v>
      </c>
      <c r="HT234" s="200">
        <v>1</v>
      </c>
      <c r="HU234" s="200">
        <v>132</v>
      </c>
      <c r="IA234" s="200">
        <v>8</v>
      </c>
      <c r="IB234" s="200">
        <v>38</v>
      </c>
      <c r="IC234" s="200">
        <v>1</v>
      </c>
      <c r="II234" s="200">
        <v>10</v>
      </c>
      <c r="IQ234" s="200">
        <v>2</v>
      </c>
      <c r="IS234" s="200">
        <v>323</v>
      </c>
      <c r="JE234" s="200">
        <v>5</v>
      </c>
      <c r="JF234" s="200">
        <v>25</v>
      </c>
      <c r="JG234" s="200">
        <v>1</v>
      </c>
      <c r="JH234" s="200">
        <v>0</v>
      </c>
      <c r="JL234" s="200">
        <v>1</v>
      </c>
      <c r="JP234" s="200">
        <v>300</v>
      </c>
      <c r="JU234" s="200">
        <v>4</v>
      </c>
      <c r="JV234" s="200">
        <v>3</v>
      </c>
      <c r="JW234" s="200">
        <v>0</v>
      </c>
      <c r="JX234" s="200">
        <v>63</v>
      </c>
      <c r="JY234" s="200">
        <v>1</v>
      </c>
      <c r="JZ234" s="200">
        <v>0</v>
      </c>
      <c r="KC234" s="200">
        <v>18</v>
      </c>
      <c r="KH234" s="200">
        <v>0</v>
      </c>
      <c r="KM234" s="200">
        <v>12</v>
      </c>
      <c r="KN234" s="200">
        <v>3</v>
      </c>
      <c r="KO234" s="200">
        <v>1</v>
      </c>
      <c r="KP234" s="200">
        <v>8</v>
      </c>
      <c r="KS234" s="200">
        <v>13</v>
      </c>
      <c r="KT234" s="200">
        <v>15</v>
      </c>
      <c r="KU234" s="200">
        <v>1</v>
      </c>
      <c r="KV234" s="200">
        <v>1</v>
      </c>
      <c r="KW234" s="200">
        <v>19</v>
      </c>
      <c r="KX234" s="200">
        <v>6</v>
      </c>
      <c r="LA234" s="200">
        <v>25</v>
      </c>
      <c r="LB234" s="200">
        <v>5</v>
      </c>
      <c r="LC234" s="200">
        <v>0</v>
      </c>
      <c r="LD234" s="200">
        <v>3</v>
      </c>
      <c r="LF234" s="200">
        <v>9</v>
      </c>
      <c r="LH234" s="200">
        <v>3</v>
      </c>
      <c r="LI234" s="200">
        <v>1</v>
      </c>
      <c r="LJ234" s="200">
        <v>10</v>
      </c>
      <c r="LK234" s="200">
        <v>21</v>
      </c>
      <c r="LL234" s="200">
        <v>4</v>
      </c>
      <c r="LM234" s="200">
        <v>5</v>
      </c>
      <c r="LN234" s="200">
        <v>1</v>
      </c>
      <c r="LO234" s="200">
        <v>0</v>
      </c>
      <c r="LP234" s="200">
        <v>32</v>
      </c>
      <c r="LQ234" s="200">
        <v>14</v>
      </c>
      <c r="LT234" s="200">
        <v>79</v>
      </c>
      <c r="LU234" s="200">
        <v>0</v>
      </c>
      <c r="LV234" s="200">
        <v>1</v>
      </c>
      <c r="LW234" s="200">
        <v>3</v>
      </c>
      <c r="LX234" s="200">
        <v>3</v>
      </c>
      <c r="LZ234" s="200">
        <v>2</v>
      </c>
      <c r="MA234" s="200">
        <v>15</v>
      </c>
      <c r="MB234" s="200">
        <v>1</v>
      </c>
      <c r="MC234" s="200">
        <v>8</v>
      </c>
      <c r="MU234" s="200">
        <v>0</v>
      </c>
      <c r="MV234" s="200">
        <v>0</v>
      </c>
      <c r="MW234" s="200">
        <v>1</v>
      </c>
      <c r="NA234" s="200">
        <v>0</v>
      </c>
      <c r="NB234" s="200">
        <v>1</v>
      </c>
      <c r="NC234" s="200">
        <v>3</v>
      </c>
      <c r="ND234" s="200">
        <v>5</v>
      </c>
      <c r="NE234" s="200">
        <v>0</v>
      </c>
      <c r="NF234" s="200">
        <v>4</v>
      </c>
      <c r="NG234" s="200">
        <v>4</v>
      </c>
      <c r="NH234" s="200">
        <v>7</v>
      </c>
      <c r="NI234" s="200">
        <v>1</v>
      </c>
      <c r="NL234" s="200">
        <v>0</v>
      </c>
      <c r="NP234" s="200">
        <v>1</v>
      </c>
      <c r="NW234" s="200">
        <v>4</v>
      </c>
      <c r="NZ234" s="200">
        <v>8</v>
      </c>
      <c r="OB234" s="201">
        <v>2846</v>
      </c>
      <c r="OC234" s="200">
        <v>1462</v>
      </c>
      <c r="OD234" s="200">
        <v>185</v>
      </c>
      <c r="OE234" s="200">
        <v>298</v>
      </c>
      <c r="OF234" s="200">
        <v>1944</v>
      </c>
      <c r="OG234" s="201">
        <v>4789</v>
      </c>
    </row>
    <row r="235" spans="1:397" ht="12.75" customHeight="1">
      <c r="A235" s="209">
        <v>314900</v>
      </c>
      <c r="B235" s="23" t="s">
        <v>372</v>
      </c>
      <c r="K235" s="200">
        <v>86</v>
      </c>
      <c r="P235" s="200">
        <v>0</v>
      </c>
      <c r="Q235" s="200">
        <v>3</v>
      </c>
      <c r="X235" s="200">
        <v>63</v>
      </c>
      <c r="Y235" s="200">
        <v>41</v>
      </c>
      <c r="Z235" s="200">
        <v>6</v>
      </c>
      <c r="AA235" s="200">
        <v>15</v>
      </c>
      <c r="BC235" s="200">
        <v>65</v>
      </c>
      <c r="BD235" s="200">
        <v>178</v>
      </c>
      <c r="BP235" s="200">
        <v>1</v>
      </c>
      <c r="BX235" s="200">
        <v>46</v>
      </c>
      <c r="BY235" s="200">
        <v>14</v>
      </c>
      <c r="BZ235" s="200">
        <v>61</v>
      </c>
      <c r="CF235" s="200">
        <v>37</v>
      </c>
      <c r="CT235" s="200">
        <v>0</v>
      </c>
      <c r="CX235" s="200">
        <v>3</v>
      </c>
      <c r="DE235" s="200">
        <v>4</v>
      </c>
      <c r="DG235" s="200">
        <v>1</v>
      </c>
      <c r="DM235" s="200">
        <v>2</v>
      </c>
      <c r="DN235" s="200">
        <v>0</v>
      </c>
      <c r="DO235" s="200">
        <v>0</v>
      </c>
      <c r="DP235" s="200">
        <v>0</v>
      </c>
      <c r="DR235" s="200">
        <v>6</v>
      </c>
      <c r="DS235" s="200">
        <v>53</v>
      </c>
      <c r="DT235" s="200">
        <v>23</v>
      </c>
      <c r="EO235" s="200">
        <v>9</v>
      </c>
      <c r="GK235" s="200">
        <v>0</v>
      </c>
      <c r="GR235" s="200">
        <v>6</v>
      </c>
      <c r="HQ235" s="200">
        <v>245</v>
      </c>
      <c r="HR235" s="200">
        <v>359</v>
      </c>
      <c r="HS235" s="200">
        <v>1313</v>
      </c>
      <c r="HV235" s="200">
        <v>147</v>
      </c>
      <c r="HW235" s="200">
        <v>31</v>
      </c>
      <c r="HX235" s="200">
        <v>236</v>
      </c>
      <c r="IA235" s="200">
        <v>16</v>
      </c>
      <c r="IB235" s="200">
        <v>60</v>
      </c>
      <c r="IC235" s="200">
        <v>0</v>
      </c>
      <c r="II235" s="200">
        <v>24</v>
      </c>
      <c r="IL235" s="200">
        <v>1</v>
      </c>
      <c r="IO235" s="200">
        <v>6</v>
      </c>
      <c r="IQ235" s="200">
        <v>3</v>
      </c>
      <c r="IR235" s="200">
        <v>109</v>
      </c>
      <c r="IS235" s="200">
        <v>820</v>
      </c>
      <c r="JA235" s="200">
        <v>15</v>
      </c>
      <c r="JE235" s="200">
        <v>7</v>
      </c>
      <c r="JF235" s="200">
        <v>69</v>
      </c>
      <c r="JG235" s="200">
        <v>8</v>
      </c>
      <c r="JH235" s="200">
        <v>4</v>
      </c>
      <c r="JL235" s="200">
        <v>2</v>
      </c>
      <c r="JP235" s="200">
        <v>459</v>
      </c>
      <c r="JS235" s="200">
        <v>3</v>
      </c>
      <c r="JT235" s="200">
        <v>10</v>
      </c>
      <c r="JU235" s="200">
        <v>20</v>
      </c>
      <c r="JV235" s="200">
        <v>7</v>
      </c>
      <c r="JW235" s="200">
        <v>0</v>
      </c>
      <c r="JX235" s="200">
        <v>133</v>
      </c>
      <c r="JY235" s="200">
        <v>5</v>
      </c>
      <c r="JZ235" s="200">
        <v>0</v>
      </c>
      <c r="KA235" s="200">
        <v>12</v>
      </c>
      <c r="KC235" s="200">
        <v>40</v>
      </c>
      <c r="KH235" s="200">
        <v>1</v>
      </c>
      <c r="KM235" s="200">
        <v>29</v>
      </c>
      <c r="KN235" s="200">
        <v>9</v>
      </c>
      <c r="KO235" s="200">
        <v>2</v>
      </c>
      <c r="KP235" s="200">
        <v>33</v>
      </c>
      <c r="KS235" s="200">
        <v>60</v>
      </c>
      <c r="KT235" s="200">
        <v>39</v>
      </c>
      <c r="KU235" s="200">
        <v>6</v>
      </c>
      <c r="KV235" s="200">
        <v>3</v>
      </c>
      <c r="KW235" s="200">
        <v>39</v>
      </c>
      <c r="KX235" s="200">
        <v>13</v>
      </c>
      <c r="LA235" s="200">
        <v>47</v>
      </c>
      <c r="LB235" s="200">
        <v>8</v>
      </c>
      <c r="LC235" s="200">
        <v>1</v>
      </c>
      <c r="LD235" s="200">
        <v>6</v>
      </c>
      <c r="LF235" s="200">
        <v>29</v>
      </c>
      <c r="LH235" s="200">
        <v>11</v>
      </c>
      <c r="LI235" s="200">
        <v>4</v>
      </c>
      <c r="LJ235" s="200">
        <v>30</v>
      </c>
      <c r="LK235" s="200">
        <v>48</v>
      </c>
      <c r="LL235" s="200">
        <v>7</v>
      </c>
      <c r="LM235" s="200">
        <v>11</v>
      </c>
      <c r="LN235" s="200">
        <v>2</v>
      </c>
      <c r="LO235" s="200">
        <v>1</v>
      </c>
      <c r="LP235" s="200">
        <v>141</v>
      </c>
      <c r="LQ235" s="200">
        <v>43</v>
      </c>
      <c r="LT235" s="200">
        <v>190</v>
      </c>
      <c r="LU235" s="200">
        <v>1</v>
      </c>
      <c r="LV235" s="200">
        <v>1</v>
      </c>
      <c r="LW235" s="200">
        <v>15</v>
      </c>
      <c r="LX235" s="200">
        <v>8</v>
      </c>
      <c r="LY235" s="200">
        <v>0</v>
      </c>
      <c r="LZ235" s="200">
        <v>4</v>
      </c>
      <c r="MA235" s="200">
        <v>23</v>
      </c>
      <c r="MB235" s="200">
        <v>4</v>
      </c>
      <c r="MC235" s="200">
        <v>16</v>
      </c>
      <c r="MT235" s="200">
        <v>0</v>
      </c>
      <c r="MU235" s="200">
        <v>1</v>
      </c>
      <c r="MV235" s="200">
        <v>1</v>
      </c>
      <c r="MW235" s="200">
        <v>3</v>
      </c>
      <c r="NA235" s="200">
        <v>2</v>
      </c>
      <c r="NB235" s="200">
        <v>9</v>
      </c>
      <c r="NC235" s="200">
        <v>10</v>
      </c>
      <c r="ND235" s="200">
        <v>17</v>
      </c>
      <c r="NE235" s="200">
        <v>1</v>
      </c>
      <c r="NF235" s="200">
        <v>6</v>
      </c>
      <c r="NG235" s="200">
        <v>7</v>
      </c>
      <c r="NH235" s="200">
        <v>11</v>
      </c>
      <c r="NI235" s="200">
        <v>2</v>
      </c>
      <c r="NL235" s="200">
        <v>2</v>
      </c>
      <c r="NP235" s="200">
        <v>4</v>
      </c>
      <c r="NW235" s="200">
        <v>6</v>
      </c>
      <c r="NX235" s="200">
        <v>24</v>
      </c>
      <c r="NY235" s="200">
        <v>0</v>
      </c>
      <c r="NZ235" s="200">
        <v>17</v>
      </c>
      <c r="OB235" s="201">
        <v>5895</v>
      </c>
      <c r="OC235" s="200">
        <v>2951</v>
      </c>
      <c r="OD235" s="200">
        <v>122</v>
      </c>
      <c r="OE235" s="200">
        <v>602</v>
      </c>
      <c r="OF235" s="200">
        <v>3675</v>
      </c>
      <c r="OG235" s="201">
        <v>9570</v>
      </c>
    </row>
    <row r="236" spans="1:397" ht="12.75" customHeight="1">
      <c r="A236" s="209">
        <v>315000</v>
      </c>
      <c r="B236" s="23" t="s">
        <v>373</v>
      </c>
      <c r="M236" s="200">
        <v>36</v>
      </c>
      <c r="Q236" s="200">
        <v>2</v>
      </c>
      <c r="X236" s="200">
        <v>73</v>
      </c>
      <c r="Y236" s="200">
        <v>75</v>
      </c>
      <c r="Z236" s="200">
        <v>9</v>
      </c>
      <c r="AA236" s="200">
        <v>23</v>
      </c>
      <c r="BO236" s="200">
        <v>30</v>
      </c>
      <c r="BX236" s="200">
        <v>19</v>
      </c>
      <c r="BY236" s="200">
        <v>5</v>
      </c>
      <c r="BZ236" s="200">
        <v>26</v>
      </c>
      <c r="CF236" s="200">
        <v>10</v>
      </c>
      <c r="CR236" s="200">
        <v>3</v>
      </c>
      <c r="CT236" s="200">
        <v>0</v>
      </c>
      <c r="CX236" s="200">
        <v>0</v>
      </c>
      <c r="DE236" s="200">
        <v>0</v>
      </c>
      <c r="DM236" s="200">
        <v>1</v>
      </c>
      <c r="DN236" s="200">
        <v>0</v>
      </c>
      <c r="DP236" s="200">
        <v>0</v>
      </c>
      <c r="DR236" s="200">
        <v>1</v>
      </c>
      <c r="DS236" s="200">
        <v>17</v>
      </c>
      <c r="DT236" s="200">
        <v>6</v>
      </c>
      <c r="EO236" s="200">
        <v>7</v>
      </c>
      <c r="FC236" s="200">
        <v>0</v>
      </c>
      <c r="FD236" s="200">
        <v>0</v>
      </c>
      <c r="FE236" s="200">
        <v>0</v>
      </c>
      <c r="FF236" s="200">
        <v>1</v>
      </c>
      <c r="FI236" s="200">
        <v>1</v>
      </c>
      <c r="GK236" s="200">
        <v>0</v>
      </c>
      <c r="GM236" s="200">
        <v>191</v>
      </c>
      <c r="HQ236" s="200">
        <v>324</v>
      </c>
      <c r="HR236" s="200">
        <v>2049</v>
      </c>
      <c r="HS236" s="200">
        <v>687</v>
      </c>
      <c r="HV236" s="200">
        <v>201</v>
      </c>
      <c r="HW236" s="200">
        <v>1920</v>
      </c>
      <c r="HX236" s="200">
        <v>80</v>
      </c>
      <c r="HZ236" s="200">
        <v>1</v>
      </c>
      <c r="IA236" s="200">
        <v>9</v>
      </c>
      <c r="IB236" s="200">
        <v>17</v>
      </c>
      <c r="IC236" s="200">
        <v>2</v>
      </c>
      <c r="IG236" s="200">
        <v>100</v>
      </c>
      <c r="II236" s="200">
        <v>20</v>
      </c>
      <c r="IL236" s="200">
        <v>0</v>
      </c>
      <c r="IO236" s="200">
        <v>7</v>
      </c>
      <c r="IQ236" s="200">
        <v>1</v>
      </c>
      <c r="IS236" s="200">
        <v>47</v>
      </c>
      <c r="JE236" s="200">
        <v>3</v>
      </c>
      <c r="JF236" s="200">
        <v>5</v>
      </c>
      <c r="JI236" s="200">
        <v>1</v>
      </c>
      <c r="JJ236" s="200">
        <v>0</v>
      </c>
      <c r="JL236" s="200">
        <v>6</v>
      </c>
      <c r="JM236" s="200">
        <v>0</v>
      </c>
      <c r="JP236" s="200">
        <v>1277</v>
      </c>
      <c r="JQ236" s="200">
        <v>0</v>
      </c>
      <c r="JR236" s="200">
        <v>0</v>
      </c>
      <c r="JS236" s="200">
        <v>0</v>
      </c>
      <c r="JT236" s="200">
        <v>0</v>
      </c>
      <c r="JU236" s="200">
        <v>22</v>
      </c>
      <c r="JV236" s="200">
        <v>2</v>
      </c>
      <c r="JW236" s="200">
        <v>1</v>
      </c>
      <c r="JX236" s="200">
        <v>234</v>
      </c>
      <c r="JY236" s="200">
        <v>5</v>
      </c>
      <c r="JZ236" s="200">
        <v>0</v>
      </c>
      <c r="KC236" s="200">
        <v>44</v>
      </c>
      <c r="KH236" s="200">
        <v>1</v>
      </c>
      <c r="KM236" s="200">
        <v>51</v>
      </c>
      <c r="KN236" s="200">
        <v>14</v>
      </c>
      <c r="KO236" s="200">
        <v>3</v>
      </c>
      <c r="KP236" s="200">
        <v>41</v>
      </c>
      <c r="KQ236" s="200">
        <v>0</v>
      </c>
      <c r="KS236" s="200">
        <v>82</v>
      </c>
      <c r="KT236" s="200">
        <v>88</v>
      </c>
      <c r="KU236" s="200">
        <v>9</v>
      </c>
      <c r="KV236" s="200">
        <v>7</v>
      </c>
      <c r="KW236" s="200">
        <v>329</v>
      </c>
      <c r="KX236" s="200">
        <v>31</v>
      </c>
      <c r="LA236" s="200">
        <v>59</v>
      </c>
      <c r="LB236" s="200">
        <v>10</v>
      </c>
      <c r="LC236" s="200">
        <v>1</v>
      </c>
      <c r="LD236" s="200">
        <v>9</v>
      </c>
      <c r="LE236" s="200">
        <v>200</v>
      </c>
      <c r="LF236" s="200">
        <v>63</v>
      </c>
      <c r="LH236" s="200">
        <v>16</v>
      </c>
      <c r="LI236" s="200">
        <v>6</v>
      </c>
      <c r="LJ236" s="200">
        <v>43</v>
      </c>
      <c r="LK236" s="200">
        <v>215</v>
      </c>
      <c r="LL236" s="200">
        <v>77</v>
      </c>
      <c r="LM236" s="200">
        <v>25</v>
      </c>
      <c r="LN236" s="200">
        <v>2</v>
      </c>
      <c r="LO236" s="200">
        <v>1</v>
      </c>
      <c r="LP236" s="200">
        <v>244</v>
      </c>
      <c r="LQ236" s="200">
        <v>55</v>
      </c>
      <c r="LT236" s="200">
        <v>700</v>
      </c>
      <c r="LU236" s="200">
        <v>1</v>
      </c>
      <c r="LV236" s="200">
        <v>61</v>
      </c>
      <c r="LW236" s="200">
        <v>78</v>
      </c>
      <c r="LX236" s="200">
        <v>151</v>
      </c>
      <c r="LZ236" s="200">
        <v>80</v>
      </c>
      <c r="MA236" s="200">
        <v>36</v>
      </c>
      <c r="MB236" s="200">
        <v>315</v>
      </c>
      <c r="MC236" s="200">
        <v>23</v>
      </c>
      <c r="MT236" s="200">
        <v>0</v>
      </c>
      <c r="MU236" s="200">
        <v>1</v>
      </c>
      <c r="MV236" s="200">
        <v>2</v>
      </c>
      <c r="MW236" s="200">
        <v>6</v>
      </c>
      <c r="NA236" s="200">
        <v>2</v>
      </c>
      <c r="NB236" s="200">
        <v>9</v>
      </c>
      <c r="NC236" s="200">
        <v>17</v>
      </c>
      <c r="ND236" s="200">
        <v>29</v>
      </c>
      <c r="NE236" s="200">
        <v>2</v>
      </c>
      <c r="NF236" s="200">
        <v>9</v>
      </c>
      <c r="NG236" s="200">
        <v>10</v>
      </c>
      <c r="NH236" s="200">
        <v>16</v>
      </c>
      <c r="NI236" s="200">
        <v>3</v>
      </c>
      <c r="NL236" s="200">
        <v>1</v>
      </c>
      <c r="NP236" s="200">
        <v>5</v>
      </c>
      <c r="NW236" s="200">
        <v>9</v>
      </c>
      <c r="NZ236" s="200">
        <v>43</v>
      </c>
      <c r="OB236" s="201">
        <v>10894</v>
      </c>
      <c r="OC236" s="200">
        <v>9198</v>
      </c>
      <c r="OD236" s="200">
        <v>302</v>
      </c>
      <c r="OE236" s="200">
        <v>724</v>
      </c>
      <c r="OF236" s="200">
        <v>10223</v>
      </c>
      <c r="OG236" s="201">
        <v>21118</v>
      </c>
    </row>
    <row r="237" spans="1:397" ht="12.75" customHeight="1">
      <c r="A237" s="209">
        <v>316000</v>
      </c>
      <c r="B237" s="23" t="s">
        <v>374</v>
      </c>
      <c r="M237" s="200">
        <v>12</v>
      </c>
      <c r="X237" s="200">
        <v>23</v>
      </c>
      <c r="Y237" s="200">
        <v>23</v>
      </c>
      <c r="Z237" s="200">
        <v>4</v>
      </c>
      <c r="AA237" s="200">
        <v>11</v>
      </c>
      <c r="AP237" s="200">
        <v>4</v>
      </c>
      <c r="BP237" s="200">
        <v>0</v>
      </c>
      <c r="BV237" s="200">
        <v>43</v>
      </c>
      <c r="BX237" s="200">
        <v>20</v>
      </c>
      <c r="BY237" s="200">
        <v>6</v>
      </c>
      <c r="BZ237" s="200">
        <v>20</v>
      </c>
      <c r="CF237" s="200">
        <v>15</v>
      </c>
      <c r="CX237" s="200">
        <v>0</v>
      </c>
      <c r="DG237" s="200">
        <v>0</v>
      </c>
      <c r="DM237" s="200">
        <v>1</v>
      </c>
      <c r="DR237" s="200">
        <v>1</v>
      </c>
      <c r="DS237" s="200">
        <v>16</v>
      </c>
      <c r="DT237" s="200">
        <v>7</v>
      </c>
      <c r="EO237" s="200">
        <v>1</v>
      </c>
      <c r="GM237" s="200">
        <v>58</v>
      </c>
      <c r="HB237" s="200">
        <v>670</v>
      </c>
      <c r="HQ237" s="200">
        <v>11</v>
      </c>
      <c r="HR237" s="200">
        <v>142</v>
      </c>
      <c r="HS237" s="200">
        <v>122</v>
      </c>
      <c r="HW237" s="200">
        <v>3</v>
      </c>
      <c r="HX237" s="200">
        <v>620</v>
      </c>
      <c r="HZ237" s="200">
        <v>0</v>
      </c>
      <c r="IA237" s="200">
        <v>10</v>
      </c>
      <c r="IB237" s="200">
        <v>28</v>
      </c>
      <c r="IC237" s="200">
        <v>1</v>
      </c>
      <c r="II237" s="200">
        <v>3</v>
      </c>
      <c r="IL237" s="200">
        <v>7</v>
      </c>
      <c r="IM237" s="200">
        <v>2</v>
      </c>
      <c r="IO237" s="200">
        <v>3</v>
      </c>
      <c r="IP237" s="200">
        <v>8</v>
      </c>
      <c r="IQ237" s="200">
        <v>32</v>
      </c>
      <c r="IR237" s="200">
        <v>55</v>
      </c>
      <c r="IS237" s="200">
        <v>24</v>
      </c>
      <c r="IT237" s="200">
        <v>0</v>
      </c>
      <c r="JA237" s="200">
        <v>9</v>
      </c>
      <c r="JB237" s="200">
        <v>156</v>
      </c>
      <c r="JE237" s="200">
        <v>8</v>
      </c>
      <c r="JF237" s="200">
        <v>31</v>
      </c>
      <c r="JG237" s="200">
        <v>24</v>
      </c>
      <c r="JH237" s="200">
        <v>12</v>
      </c>
      <c r="JI237" s="200">
        <v>7</v>
      </c>
      <c r="JJ237" s="200">
        <v>9</v>
      </c>
      <c r="JL237" s="200">
        <v>46</v>
      </c>
      <c r="JN237" s="200">
        <v>1</v>
      </c>
      <c r="JO237" s="200">
        <v>47</v>
      </c>
      <c r="JP237" s="200">
        <v>578</v>
      </c>
      <c r="JQ237" s="200">
        <v>0</v>
      </c>
      <c r="JR237" s="200">
        <v>0</v>
      </c>
      <c r="JS237" s="200">
        <v>0</v>
      </c>
      <c r="JT237" s="200">
        <v>2</v>
      </c>
      <c r="JU237" s="200">
        <v>15</v>
      </c>
      <c r="JV237" s="200">
        <v>5</v>
      </c>
      <c r="JW237" s="200">
        <v>1</v>
      </c>
      <c r="JX237" s="200">
        <v>68</v>
      </c>
      <c r="JY237" s="200">
        <v>3</v>
      </c>
      <c r="JZ237" s="200">
        <v>0</v>
      </c>
      <c r="KC237" s="200">
        <v>15</v>
      </c>
      <c r="KH237" s="200">
        <v>1</v>
      </c>
      <c r="KM237" s="200">
        <v>15</v>
      </c>
      <c r="KN237" s="200">
        <v>5</v>
      </c>
      <c r="KO237" s="200">
        <v>1</v>
      </c>
      <c r="KP237" s="200">
        <v>25</v>
      </c>
      <c r="KQ237" s="200">
        <v>0</v>
      </c>
      <c r="KS237" s="200">
        <v>33</v>
      </c>
      <c r="KT237" s="200">
        <v>40</v>
      </c>
      <c r="KU237" s="200">
        <v>6</v>
      </c>
      <c r="KV237" s="200">
        <v>2</v>
      </c>
      <c r="KW237" s="200">
        <v>166</v>
      </c>
      <c r="KX237" s="200">
        <v>12</v>
      </c>
      <c r="LA237" s="200">
        <v>19</v>
      </c>
      <c r="LB237" s="200">
        <v>2</v>
      </c>
      <c r="LC237" s="200">
        <v>0</v>
      </c>
      <c r="LD237" s="200">
        <v>3</v>
      </c>
      <c r="LE237" s="200">
        <v>40</v>
      </c>
      <c r="LF237" s="200">
        <v>15</v>
      </c>
      <c r="LH237" s="200">
        <v>14</v>
      </c>
      <c r="LI237" s="200">
        <v>4</v>
      </c>
      <c r="LJ237" s="200">
        <v>13</v>
      </c>
      <c r="LK237" s="200">
        <v>73</v>
      </c>
      <c r="LL237" s="200">
        <v>16</v>
      </c>
      <c r="LM237" s="200">
        <v>9</v>
      </c>
      <c r="LN237" s="200">
        <v>2</v>
      </c>
      <c r="LO237" s="200">
        <v>1</v>
      </c>
      <c r="LP237" s="200">
        <v>88</v>
      </c>
      <c r="LQ237" s="200">
        <v>20</v>
      </c>
      <c r="LT237" s="200">
        <v>144</v>
      </c>
      <c r="LU237" s="200">
        <v>1</v>
      </c>
      <c r="LV237" s="200">
        <v>4</v>
      </c>
      <c r="LW237" s="200">
        <v>19</v>
      </c>
      <c r="LX237" s="200">
        <v>13</v>
      </c>
      <c r="LZ237" s="200">
        <v>6</v>
      </c>
      <c r="MA237" s="200">
        <v>17</v>
      </c>
      <c r="MB237" s="200">
        <v>8</v>
      </c>
      <c r="MC237" s="200">
        <v>10</v>
      </c>
      <c r="MU237" s="200">
        <v>0</v>
      </c>
      <c r="MV237" s="200">
        <v>0</v>
      </c>
      <c r="MW237" s="200">
        <v>2</v>
      </c>
      <c r="NA237" s="200">
        <v>1</v>
      </c>
      <c r="NB237" s="200">
        <v>5</v>
      </c>
      <c r="NC237" s="200">
        <v>5</v>
      </c>
      <c r="ND237" s="200">
        <v>10</v>
      </c>
      <c r="NE237" s="200">
        <v>1</v>
      </c>
      <c r="NF237" s="200">
        <v>4</v>
      </c>
      <c r="NG237" s="200">
        <v>4</v>
      </c>
      <c r="NH237" s="200">
        <v>8</v>
      </c>
      <c r="NI237" s="200">
        <v>1</v>
      </c>
      <c r="NL237" s="200">
        <v>0</v>
      </c>
      <c r="NP237" s="200">
        <v>2</v>
      </c>
      <c r="NW237" s="200">
        <v>5</v>
      </c>
      <c r="OB237" s="201">
        <v>3941</v>
      </c>
      <c r="OC237" s="200">
        <v>1454</v>
      </c>
      <c r="OD237" s="200">
        <v>30</v>
      </c>
      <c r="OE237" s="200">
        <v>150</v>
      </c>
      <c r="OF237" s="200">
        <v>1633</v>
      </c>
      <c r="OG237" s="201">
        <v>5574</v>
      </c>
    </row>
    <row r="238" spans="1:397" ht="12.75" customHeight="1">
      <c r="A238" s="209">
        <v>322110</v>
      </c>
      <c r="B238" s="23" t="s">
        <v>375</v>
      </c>
      <c r="M238" s="200">
        <v>289</v>
      </c>
      <c r="P238" s="200">
        <v>1</v>
      </c>
      <c r="Q238" s="200">
        <v>80</v>
      </c>
      <c r="X238" s="200">
        <v>66</v>
      </c>
      <c r="Y238" s="200">
        <v>288</v>
      </c>
      <c r="Z238" s="200">
        <v>3</v>
      </c>
      <c r="AA238" s="200">
        <v>30</v>
      </c>
      <c r="AM238" s="200">
        <v>588</v>
      </c>
      <c r="AP238" s="200">
        <v>39</v>
      </c>
      <c r="AW238" s="200">
        <v>27</v>
      </c>
      <c r="BC238" s="200">
        <v>1</v>
      </c>
      <c r="BP238" s="200">
        <v>0</v>
      </c>
      <c r="BX238" s="200">
        <v>22</v>
      </c>
      <c r="BY238" s="200">
        <v>5</v>
      </c>
      <c r="BZ238" s="200">
        <v>23</v>
      </c>
      <c r="CA238" s="200">
        <v>34</v>
      </c>
      <c r="CF238" s="200">
        <v>7</v>
      </c>
      <c r="CT238" s="200">
        <v>0</v>
      </c>
      <c r="CX238" s="200">
        <v>1</v>
      </c>
      <c r="DD238" s="200">
        <v>1</v>
      </c>
      <c r="DE238" s="200">
        <v>3</v>
      </c>
      <c r="DG238" s="200">
        <v>0</v>
      </c>
      <c r="DM238" s="200">
        <v>2</v>
      </c>
      <c r="DN238" s="200">
        <v>0</v>
      </c>
      <c r="DP238" s="200">
        <v>0</v>
      </c>
      <c r="DR238" s="200">
        <v>1</v>
      </c>
      <c r="DS238" s="200">
        <v>6</v>
      </c>
      <c r="DT238" s="200">
        <v>2</v>
      </c>
      <c r="FF238" s="200">
        <v>0</v>
      </c>
      <c r="FI238" s="200">
        <v>1</v>
      </c>
      <c r="GQ238" s="200">
        <v>26</v>
      </c>
      <c r="HY238" s="200">
        <v>367</v>
      </c>
      <c r="IA238" s="200">
        <v>5</v>
      </c>
      <c r="IB238" s="200">
        <v>3</v>
      </c>
      <c r="IC238" s="200">
        <v>3</v>
      </c>
      <c r="IF238" s="200">
        <v>15</v>
      </c>
      <c r="II238" s="200">
        <v>102</v>
      </c>
      <c r="IM238" s="200">
        <v>32</v>
      </c>
      <c r="IN238" s="200">
        <v>8</v>
      </c>
      <c r="IO238" s="200">
        <v>15</v>
      </c>
      <c r="IP238" s="200">
        <v>235</v>
      </c>
      <c r="IQ238" s="200">
        <v>79</v>
      </c>
      <c r="JA238" s="200">
        <v>14</v>
      </c>
      <c r="JE238" s="200">
        <v>11</v>
      </c>
      <c r="JF238" s="200">
        <v>16</v>
      </c>
      <c r="JL238" s="200">
        <v>1</v>
      </c>
      <c r="JP238" s="200">
        <v>243</v>
      </c>
      <c r="JQ238" s="200">
        <v>0</v>
      </c>
      <c r="JR238" s="200">
        <v>0</v>
      </c>
      <c r="JS238" s="200">
        <v>0</v>
      </c>
      <c r="JT238" s="200">
        <v>0</v>
      </c>
      <c r="JU238" s="200">
        <v>12</v>
      </c>
      <c r="JV238" s="200">
        <v>105</v>
      </c>
      <c r="JW238" s="200">
        <v>5</v>
      </c>
      <c r="JX238" s="200">
        <v>73</v>
      </c>
      <c r="JY238" s="200">
        <v>3</v>
      </c>
      <c r="JZ238" s="200">
        <v>1</v>
      </c>
      <c r="KA238" s="200">
        <v>3</v>
      </c>
      <c r="KC238" s="200">
        <v>5</v>
      </c>
      <c r="KH238" s="200">
        <v>0</v>
      </c>
      <c r="KM238" s="200">
        <v>8</v>
      </c>
      <c r="KN238" s="200">
        <v>3</v>
      </c>
      <c r="KO238" s="200">
        <v>0</v>
      </c>
      <c r="KP238" s="200">
        <v>2</v>
      </c>
      <c r="KS238" s="200">
        <v>16</v>
      </c>
      <c r="KT238" s="200">
        <v>20</v>
      </c>
      <c r="KU238" s="200">
        <v>1</v>
      </c>
      <c r="KV238" s="200">
        <v>2</v>
      </c>
      <c r="KW238" s="200">
        <v>18</v>
      </c>
      <c r="KX238" s="200">
        <v>7</v>
      </c>
      <c r="LA238" s="200">
        <v>3</v>
      </c>
      <c r="LB238" s="200">
        <v>6</v>
      </c>
      <c r="LC238" s="200">
        <v>1</v>
      </c>
      <c r="LD238" s="200">
        <v>4</v>
      </c>
      <c r="LE238" s="200">
        <v>41</v>
      </c>
      <c r="LF238" s="200">
        <v>16</v>
      </c>
      <c r="LH238" s="200">
        <v>5</v>
      </c>
      <c r="LI238" s="200">
        <v>3</v>
      </c>
      <c r="LJ238" s="200">
        <v>13</v>
      </c>
      <c r="LK238" s="200">
        <v>31</v>
      </c>
      <c r="LL238" s="200">
        <v>17</v>
      </c>
      <c r="LM238" s="200">
        <v>10</v>
      </c>
      <c r="LN238" s="200">
        <v>2</v>
      </c>
      <c r="LO238" s="200">
        <v>1</v>
      </c>
      <c r="LP238" s="200">
        <v>7</v>
      </c>
      <c r="LQ238" s="200">
        <v>5</v>
      </c>
      <c r="LT238" s="200">
        <v>110</v>
      </c>
      <c r="LU238" s="200">
        <v>1</v>
      </c>
      <c r="LV238" s="200">
        <v>6</v>
      </c>
      <c r="LW238" s="200">
        <v>12</v>
      </c>
      <c r="LX238" s="200">
        <v>21</v>
      </c>
      <c r="LZ238" s="200">
        <v>9</v>
      </c>
      <c r="MA238" s="200">
        <v>41</v>
      </c>
      <c r="MB238" s="200">
        <v>9</v>
      </c>
      <c r="MC238" s="200">
        <v>10</v>
      </c>
      <c r="MU238" s="200">
        <v>0</v>
      </c>
      <c r="MV238" s="200">
        <v>1</v>
      </c>
      <c r="MW238" s="200">
        <v>2</v>
      </c>
      <c r="NA238" s="200">
        <v>1</v>
      </c>
      <c r="NB238" s="200">
        <v>5</v>
      </c>
      <c r="NC238" s="200">
        <v>6</v>
      </c>
      <c r="ND238" s="200">
        <v>11</v>
      </c>
      <c r="NE238" s="200">
        <v>0</v>
      </c>
      <c r="NF238" s="200">
        <v>11</v>
      </c>
      <c r="NG238" s="200">
        <v>4</v>
      </c>
      <c r="NH238" s="200">
        <v>22</v>
      </c>
      <c r="NI238" s="200">
        <v>4</v>
      </c>
      <c r="NP238" s="200">
        <v>3</v>
      </c>
      <c r="NW238" s="200">
        <v>3</v>
      </c>
      <c r="NX238" s="200">
        <v>78</v>
      </c>
      <c r="NZ238" s="200">
        <v>15</v>
      </c>
      <c r="OB238" s="201">
        <v>3533</v>
      </c>
      <c r="OC238" s="200">
        <v>631</v>
      </c>
      <c r="OD238" s="200">
        <v>33</v>
      </c>
      <c r="OE238" s="200">
        <v>880</v>
      </c>
      <c r="OF238" s="200">
        <v>1544</v>
      </c>
      <c r="OG238" s="201">
        <v>5077</v>
      </c>
    </row>
    <row r="239" spans="1:397" ht="12.75" customHeight="1">
      <c r="A239" s="209">
        <v>322120</v>
      </c>
      <c r="B239" s="23" t="s">
        <v>376</v>
      </c>
      <c r="M239" s="200">
        <v>2077</v>
      </c>
      <c r="P239" s="200">
        <v>8</v>
      </c>
      <c r="Q239" s="200">
        <v>674</v>
      </c>
      <c r="U239" s="200">
        <v>245</v>
      </c>
      <c r="X239" s="200">
        <v>1198</v>
      </c>
      <c r="Y239" s="200">
        <v>2425</v>
      </c>
      <c r="Z239" s="200">
        <v>63</v>
      </c>
      <c r="AA239" s="200">
        <v>194</v>
      </c>
      <c r="AM239" s="200">
        <v>1240</v>
      </c>
      <c r="AP239" s="200">
        <v>394</v>
      </c>
      <c r="AW239" s="200">
        <v>64</v>
      </c>
      <c r="AX239" s="200">
        <v>8</v>
      </c>
      <c r="BC239" s="200">
        <v>13</v>
      </c>
      <c r="BO239" s="200">
        <v>403</v>
      </c>
      <c r="BP239" s="200">
        <v>42</v>
      </c>
      <c r="BS239" s="200">
        <v>25</v>
      </c>
      <c r="BW239" s="200">
        <v>21</v>
      </c>
      <c r="BX239" s="200">
        <v>301</v>
      </c>
      <c r="BY239" s="200">
        <v>61</v>
      </c>
      <c r="BZ239" s="200">
        <v>274</v>
      </c>
      <c r="CA239" s="200">
        <v>210</v>
      </c>
      <c r="CF239" s="200">
        <v>25</v>
      </c>
      <c r="CK239" s="200">
        <v>607</v>
      </c>
      <c r="CT239" s="200">
        <v>2</v>
      </c>
      <c r="CX239" s="200">
        <v>11</v>
      </c>
      <c r="DD239" s="200">
        <v>1</v>
      </c>
      <c r="DE239" s="200">
        <v>7</v>
      </c>
      <c r="DG239" s="200">
        <v>2</v>
      </c>
      <c r="DR239" s="200">
        <v>11</v>
      </c>
      <c r="DS239" s="200">
        <v>228</v>
      </c>
      <c r="DT239" s="200">
        <v>92</v>
      </c>
      <c r="DX239" s="200">
        <v>4</v>
      </c>
      <c r="EE239" s="200">
        <v>0</v>
      </c>
      <c r="EO239" s="200">
        <v>106</v>
      </c>
      <c r="EP239" s="200">
        <v>0</v>
      </c>
      <c r="ES239" s="200">
        <v>0</v>
      </c>
      <c r="FC239" s="200">
        <v>3</v>
      </c>
      <c r="FD239" s="200">
        <v>7</v>
      </c>
      <c r="FE239" s="200">
        <v>3</v>
      </c>
      <c r="FF239" s="200">
        <v>5</v>
      </c>
      <c r="FI239" s="200">
        <v>98</v>
      </c>
      <c r="GA239" s="200">
        <v>0</v>
      </c>
      <c r="GK239" s="200">
        <v>0</v>
      </c>
      <c r="GM239" s="200">
        <v>0</v>
      </c>
      <c r="GQ239" s="200">
        <v>374</v>
      </c>
      <c r="GR239" s="200">
        <v>34</v>
      </c>
      <c r="HQ239" s="200">
        <v>137</v>
      </c>
      <c r="HR239" s="200">
        <v>459</v>
      </c>
      <c r="HS239" s="200">
        <v>339</v>
      </c>
      <c r="HV239" s="200">
        <v>1</v>
      </c>
      <c r="HY239" s="200">
        <v>3766</v>
      </c>
      <c r="HZ239" s="200">
        <v>9</v>
      </c>
      <c r="IA239" s="200">
        <v>89</v>
      </c>
      <c r="IB239" s="200">
        <v>780</v>
      </c>
      <c r="IC239" s="200">
        <v>904</v>
      </c>
      <c r="ID239" s="200">
        <v>1</v>
      </c>
      <c r="IF239" s="200">
        <v>497</v>
      </c>
      <c r="II239" s="200">
        <v>871</v>
      </c>
      <c r="IL239" s="200">
        <v>0</v>
      </c>
      <c r="IM239" s="200">
        <v>50</v>
      </c>
      <c r="IN239" s="200">
        <v>32</v>
      </c>
      <c r="IO239" s="200">
        <v>214</v>
      </c>
      <c r="IP239" s="200">
        <v>1634</v>
      </c>
      <c r="IQ239" s="200">
        <v>1078</v>
      </c>
      <c r="IR239" s="200">
        <v>0</v>
      </c>
      <c r="IS239" s="200">
        <v>16</v>
      </c>
      <c r="IZ239" s="200">
        <v>4</v>
      </c>
      <c r="JA239" s="200">
        <v>279</v>
      </c>
      <c r="JB239" s="200">
        <v>4</v>
      </c>
      <c r="JD239" s="200">
        <v>34</v>
      </c>
      <c r="JE239" s="200">
        <v>191</v>
      </c>
      <c r="JF239" s="200">
        <v>306</v>
      </c>
      <c r="JG239" s="200">
        <v>18</v>
      </c>
      <c r="JH239" s="200">
        <v>8</v>
      </c>
      <c r="JL239" s="200">
        <v>47</v>
      </c>
      <c r="JM239" s="200">
        <v>2</v>
      </c>
      <c r="JN239" s="200">
        <v>62</v>
      </c>
      <c r="JP239" s="200">
        <v>2917</v>
      </c>
      <c r="JQ239" s="200">
        <v>21</v>
      </c>
      <c r="JR239" s="200">
        <v>0</v>
      </c>
      <c r="JS239" s="200">
        <v>1</v>
      </c>
      <c r="JT239" s="200">
        <v>2</v>
      </c>
      <c r="JU239" s="200">
        <v>71</v>
      </c>
      <c r="JV239" s="200">
        <v>711</v>
      </c>
      <c r="JW239" s="200">
        <v>57</v>
      </c>
      <c r="JX239" s="200">
        <v>660</v>
      </c>
      <c r="JY239" s="200">
        <v>13</v>
      </c>
      <c r="JZ239" s="200">
        <v>7</v>
      </c>
      <c r="KC239" s="200">
        <v>70</v>
      </c>
      <c r="KH239" s="200">
        <v>1</v>
      </c>
      <c r="KM239" s="200">
        <v>48</v>
      </c>
      <c r="KN239" s="200">
        <v>16</v>
      </c>
      <c r="KO239" s="200">
        <v>3</v>
      </c>
      <c r="KP239" s="200">
        <v>74</v>
      </c>
      <c r="KS239" s="200">
        <v>55</v>
      </c>
      <c r="KT239" s="200">
        <v>52</v>
      </c>
      <c r="KU239" s="200">
        <v>5</v>
      </c>
      <c r="KV239" s="200">
        <v>9</v>
      </c>
      <c r="KW239" s="200">
        <v>18</v>
      </c>
      <c r="KX239" s="200">
        <v>7</v>
      </c>
      <c r="LA239" s="200">
        <v>20</v>
      </c>
      <c r="LB239" s="200">
        <v>52</v>
      </c>
      <c r="LC239" s="200">
        <v>5</v>
      </c>
      <c r="LD239" s="200">
        <v>26</v>
      </c>
      <c r="LE239" s="200">
        <v>148</v>
      </c>
      <c r="LF239" s="200">
        <v>83</v>
      </c>
      <c r="LH239" s="200">
        <v>29</v>
      </c>
      <c r="LI239" s="200">
        <v>11</v>
      </c>
      <c r="LJ239" s="200">
        <v>57</v>
      </c>
      <c r="LK239" s="200">
        <v>379</v>
      </c>
      <c r="LL239" s="200">
        <v>83</v>
      </c>
      <c r="LM239" s="200">
        <v>79</v>
      </c>
      <c r="LN239" s="200">
        <v>13</v>
      </c>
      <c r="LO239" s="200">
        <v>2</v>
      </c>
      <c r="LP239" s="200">
        <v>184</v>
      </c>
      <c r="LQ239" s="200">
        <v>22</v>
      </c>
      <c r="LT239" s="200">
        <v>1682</v>
      </c>
      <c r="LU239" s="200">
        <v>8</v>
      </c>
      <c r="LV239" s="200">
        <v>32</v>
      </c>
      <c r="LW239" s="200">
        <v>69</v>
      </c>
      <c r="LX239" s="200">
        <v>95</v>
      </c>
      <c r="LZ239" s="200">
        <v>46</v>
      </c>
      <c r="MA239" s="200">
        <v>247</v>
      </c>
      <c r="MB239" s="200">
        <v>47</v>
      </c>
      <c r="MC239" s="200">
        <v>160</v>
      </c>
      <c r="MT239" s="200">
        <v>1</v>
      </c>
      <c r="MU239" s="200">
        <v>2</v>
      </c>
      <c r="MV239" s="200">
        <v>2</v>
      </c>
      <c r="MW239" s="200">
        <v>8</v>
      </c>
      <c r="NA239" s="200">
        <v>5</v>
      </c>
      <c r="NB239" s="200">
        <v>25</v>
      </c>
      <c r="NC239" s="200">
        <v>29</v>
      </c>
      <c r="ND239" s="200">
        <v>49</v>
      </c>
      <c r="NE239" s="200">
        <v>2</v>
      </c>
      <c r="NF239" s="200">
        <v>72</v>
      </c>
      <c r="NG239" s="200">
        <v>33</v>
      </c>
      <c r="NH239" s="200">
        <v>142</v>
      </c>
      <c r="NI239" s="200">
        <v>25</v>
      </c>
      <c r="NL239" s="200">
        <v>1</v>
      </c>
      <c r="NP239" s="200">
        <v>12</v>
      </c>
      <c r="NW239" s="200">
        <v>68</v>
      </c>
      <c r="NX239" s="200">
        <v>604</v>
      </c>
      <c r="NZ239" s="200">
        <v>143</v>
      </c>
      <c r="OB239" s="201">
        <v>33013</v>
      </c>
      <c r="OC239" s="200">
        <v>7710</v>
      </c>
      <c r="OD239" s="200">
        <v>675</v>
      </c>
      <c r="OE239" s="200">
        <v>8743</v>
      </c>
      <c r="OF239" s="200">
        <v>17128</v>
      </c>
      <c r="OG239" s="201">
        <v>50141</v>
      </c>
    </row>
    <row r="240" spans="1:397" ht="12.75" customHeight="1">
      <c r="A240" s="209">
        <v>322130</v>
      </c>
      <c r="B240" s="23" t="s">
        <v>377</v>
      </c>
      <c r="M240" s="200">
        <v>1518</v>
      </c>
      <c r="P240" s="200">
        <v>6</v>
      </c>
      <c r="Q240" s="200">
        <v>490</v>
      </c>
      <c r="U240" s="200">
        <v>43</v>
      </c>
      <c r="X240" s="200">
        <v>757</v>
      </c>
      <c r="Y240" s="200">
        <v>1762</v>
      </c>
      <c r="Z240" s="200">
        <v>39</v>
      </c>
      <c r="AA240" s="200">
        <v>213</v>
      </c>
      <c r="AM240" s="200">
        <v>1401</v>
      </c>
      <c r="AP240" s="200">
        <v>175</v>
      </c>
      <c r="AW240" s="200">
        <v>116</v>
      </c>
      <c r="AX240" s="200">
        <v>5</v>
      </c>
      <c r="BC240" s="200">
        <v>10</v>
      </c>
      <c r="BP240" s="200">
        <v>8</v>
      </c>
      <c r="BX240" s="200">
        <v>194</v>
      </c>
      <c r="BY240" s="200">
        <v>41</v>
      </c>
      <c r="BZ240" s="200">
        <v>177</v>
      </c>
      <c r="CA240" s="200">
        <v>133</v>
      </c>
      <c r="CF240" s="200">
        <v>41</v>
      </c>
      <c r="CK240" s="200">
        <v>311</v>
      </c>
      <c r="CT240" s="200">
        <v>1</v>
      </c>
      <c r="CX240" s="200">
        <v>7</v>
      </c>
      <c r="DE240" s="200">
        <v>6</v>
      </c>
      <c r="DG240" s="200">
        <v>1</v>
      </c>
      <c r="DM240" s="200">
        <v>2</v>
      </c>
      <c r="DN240" s="200">
        <v>0</v>
      </c>
      <c r="DO240" s="200">
        <v>0</v>
      </c>
      <c r="DP240" s="200">
        <v>0</v>
      </c>
      <c r="DR240" s="200">
        <v>8</v>
      </c>
      <c r="DS240" s="200">
        <v>149</v>
      </c>
      <c r="DT240" s="200">
        <v>60</v>
      </c>
      <c r="DX240" s="200">
        <v>2</v>
      </c>
      <c r="EO240" s="200">
        <v>31</v>
      </c>
      <c r="EP240" s="200">
        <v>0</v>
      </c>
      <c r="FC240" s="200">
        <v>1</v>
      </c>
      <c r="FD240" s="200">
        <v>4</v>
      </c>
      <c r="FE240" s="200">
        <v>1</v>
      </c>
      <c r="FF240" s="200">
        <v>2</v>
      </c>
      <c r="FI240" s="200">
        <v>69</v>
      </c>
      <c r="GA240" s="200">
        <v>0</v>
      </c>
      <c r="GK240" s="200">
        <v>0</v>
      </c>
      <c r="GQ240" s="200">
        <v>174</v>
      </c>
      <c r="GR240" s="200">
        <v>2</v>
      </c>
      <c r="HQ240" s="200">
        <v>11</v>
      </c>
      <c r="HR240" s="200">
        <v>10</v>
      </c>
      <c r="HY240" s="200">
        <v>219</v>
      </c>
      <c r="HZ240" s="200">
        <v>3</v>
      </c>
      <c r="IA240" s="200">
        <v>50</v>
      </c>
      <c r="IB240" s="200">
        <v>426</v>
      </c>
      <c r="IC240" s="200">
        <v>51</v>
      </c>
      <c r="ID240" s="200">
        <v>0</v>
      </c>
      <c r="IF240" s="200">
        <v>122</v>
      </c>
      <c r="II240" s="200">
        <v>617</v>
      </c>
      <c r="IL240" s="200">
        <v>15</v>
      </c>
      <c r="IM240" s="200">
        <v>22</v>
      </c>
      <c r="IN240" s="200">
        <v>14</v>
      </c>
      <c r="IO240" s="200">
        <v>82</v>
      </c>
      <c r="IP240" s="200">
        <v>638</v>
      </c>
      <c r="IQ240" s="200">
        <v>298</v>
      </c>
      <c r="IR240" s="200">
        <v>47</v>
      </c>
      <c r="IZ240" s="200">
        <v>1</v>
      </c>
      <c r="JA240" s="200">
        <v>42</v>
      </c>
      <c r="JE240" s="200">
        <v>160</v>
      </c>
      <c r="JF240" s="200">
        <v>11</v>
      </c>
      <c r="JG240" s="200">
        <v>0</v>
      </c>
      <c r="JH240" s="200">
        <v>0</v>
      </c>
      <c r="JL240" s="200">
        <v>2</v>
      </c>
      <c r="JM240" s="200">
        <v>2</v>
      </c>
      <c r="JP240" s="200">
        <v>1638</v>
      </c>
      <c r="JQ240" s="200">
        <v>15</v>
      </c>
      <c r="JR240" s="200">
        <v>0</v>
      </c>
      <c r="JS240" s="200">
        <v>1</v>
      </c>
      <c r="JT240" s="200">
        <v>2</v>
      </c>
      <c r="JU240" s="200">
        <v>32</v>
      </c>
      <c r="JV240" s="200">
        <v>408</v>
      </c>
      <c r="JW240" s="200">
        <v>31</v>
      </c>
      <c r="JX240" s="200">
        <v>350</v>
      </c>
      <c r="JY240" s="200">
        <v>5</v>
      </c>
      <c r="JZ240" s="200">
        <v>4</v>
      </c>
      <c r="KA240" s="200">
        <v>5</v>
      </c>
      <c r="KC240" s="200">
        <v>39</v>
      </c>
      <c r="KH240" s="200">
        <v>0</v>
      </c>
      <c r="KM240" s="200">
        <v>29</v>
      </c>
      <c r="KN240" s="200">
        <v>9</v>
      </c>
      <c r="KO240" s="200">
        <v>2</v>
      </c>
      <c r="KP240" s="200">
        <v>36</v>
      </c>
      <c r="KS240" s="200">
        <v>25</v>
      </c>
      <c r="KT240" s="200">
        <v>29</v>
      </c>
      <c r="KU240" s="200">
        <v>2</v>
      </c>
      <c r="KV240" s="200">
        <v>4</v>
      </c>
      <c r="KW240" s="200">
        <v>16</v>
      </c>
      <c r="KX240" s="200">
        <v>6</v>
      </c>
      <c r="LA240" s="200">
        <v>8</v>
      </c>
      <c r="LB240" s="200">
        <v>34</v>
      </c>
      <c r="LC240" s="200">
        <v>3</v>
      </c>
      <c r="LD240" s="200">
        <v>17</v>
      </c>
      <c r="LE240" s="200">
        <v>75</v>
      </c>
      <c r="LF240" s="200">
        <v>49</v>
      </c>
      <c r="LH240" s="200">
        <v>11</v>
      </c>
      <c r="LI240" s="200">
        <v>5</v>
      </c>
      <c r="LJ240" s="200">
        <v>29</v>
      </c>
      <c r="LK240" s="200">
        <v>188</v>
      </c>
      <c r="LL240" s="200">
        <v>38</v>
      </c>
      <c r="LM240" s="200">
        <v>31</v>
      </c>
      <c r="LN240" s="200">
        <v>5</v>
      </c>
      <c r="LO240" s="200">
        <v>1</v>
      </c>
      <c r="LP240" s="200">
        <v>54</v>
      </c>
      <c r="LQ240" s="200">
        <v>10</v>
      </c>
      <c r="LT240" s="200">
        <v>682</v>
      </c>
      <c r="LU240" s="200">
        <v>3</v>
      </c>
      <c r="LV240" s="200">
        <v>15</v>
      </c>
      <c r="LW240" s="200">
        <v>31</v>
      </c>
      <c r="LX240" s="200">
        <v>42</v>
      </c>
      <c r="LZ240" s="200">
        <v>21</v>
      </c>
      <c r="MA240" s="200">
        <v>257</v>
      </c>
      <c r="MB240" s="200">
        <v>22</v>
      </c>
      <c r="MC240" s="200">
        <v>96</v>
      </c>
      <c r="MT240" s="200">
        <v>0</v>
      </c>
      <c r="MU240" s="200">
        <v>1</v>
      </c>
      <c r="MV240" s="200">
        <v>1</v>
      </c>
      <c r="MW240" s="200">
        <v>4</v>
      </c>
      <c r="NA240" s="200">
        <v>2</v>
      </c>
      <c r="NB240" s="200">
        <v>10</v>
      </c>
      <c r="NC240" s="200">
        <v>12</v>
      </c>
      <c r="ND240" s="200">
        <v>21</v>
      </c>
      <c r="NE240" s="200">
        <v>1</v>
      </c>
      <c r="NF240" s="200">
        <v>79</v>
      </c>
      <c r="NG240" s="200">
        <v>32</v>
      </c>
      <c r="NH240" s="200">
        <v>155</v>
      </c>
      <c r="NI240" s="200">
        <v>28</v>
      </c>
      <c r="NL240" s="200">
        <v>1</v>
      </c>
      <c r="NP240" s="200">
        <v>6</v>
      </c>
      <c r="NW240" s="200">
        <v>42</v>
      </c>
      <c r="NX240" s="200">
        <v>1045</v>
      </c>
      <c r="NZ240" s="200">
        <v>3</v>
      </c>
      <c r="OB240" s="201">
        <v>16659</v>
      </c>
      <c r="OC240" s="200">
        <v>3076</v>
      </c>
      <c r="OD240" s="200">
        <v>129</v>
      </c>
      <c r="OE240" s="200">
        <v>5504</v>
      </c>
      <c r="OF240" s="200">
        <v>8709</v>
      </c>
      <c r="OG240" s="201">
        <v>25368</v>
      </c>
    </row>
    <row r="241" spans="1:402" ht="12.75" customHeight="1">
      <c r="A241" s="209">
        <v>322210</v>
      </c>
      <c r="B241" s="23" t="s">
        <v>378</v>
      </c>
      <c r="P241" s="200">
        <v>1</v>
      </c>
      <c r="Q241" s="200">
        <v>78</v>
      </c>
      <c r="X241" s="200">
        <v>301</v>
      </c>
      <c r="Y241" s="200">
        <v>277</v>
      </c>
      <c r="Z241" s="200">
        <v>25</v>
      </c>
      <c r="AA241" s="200">
        <v>193</v>
      </c>
      <c r="AP241" s="200">
        <v>7</v>
      </c>
      <c r="AV241" s="200">
        <v>0</v>
      </c>
      <c r="BC241" s="200">
        <v>38</v>
      </c>
      <c r="BF241" s="200">
        <v>37</v>
      </c>
      <c r="BO241" s="200">
        <v>100</v>
      </c>
      <c r="BP241" s="200">
        <v>7</v>
      </c>
      <c r="BX241" s="200">
        <v>288</v>
      </c>
      <c r="BY241" s="200">
        <v>63</v>
      </c>
      <c r="BZ241" s="200">
        <v>275</v>
      </c>
      <c r="CF241" s="200">
        <v>84</v>
      </c>
      <c r="CT241" s="200">
        <v>3</v>
      </c>
      <c r="CX241" s="200">
        <v>16</v>
      </c>
      <c r="DE241" s="200">
        <v>17</v>
      </c>
      <c r="DG241" s="200">
        <v>1</v>
      </c>
      <c r="DM241" s="200">
        <v>22</v>
      </c>
      <c r="DN241" s="200">
        <v>0</v>
      </c>
      <c r="DO241" s="200">
        <v>1</v>
      </c>
      <c r="DP241" s="200">
        <v>1</v>
      </c>
      <c r="DR241" s="200">
        <v>20</v>
      </c>
      <c r="DS241" s="200">
        <v>237</v>
      </c>
      <c r="DT241" s="200">
        <v>96</v>
      </c>
      <c r="DX241" s="200">
        <v>4</v>
      </c>
      <c r="EO241" s="200">
        <v>69</v>
      </c>
      <c r="FC241" s="200">
        <v>4</v>
      </c>
      <c r="FD241" s="200">
        <v>2</v>
      </c>
      <c r="FE241" s="200">
        <v>3</v>
      </c>
      <c r="FF241" s="200">
        <v>5</v>
      </c>
      <c r="FI241" s="200">
        <v>159</v>
      </c>
      <c r="GK241" s="200">
        <v>1</v>
      </c>
      <c r="HY241" s="200">
        <v>475</v>
      </c>
      <c r="HZ241" s="200">
        <v>9640</v>
      </c>
      <c r="IA241" s="200">
        <v>11524</v>
      </c>
      <c r="IB241" s="200">
        <v>389</v>
      </c>
      <c r="IC241" s="200">
        <v>15</v>
      </c>
      <c r="IF241" s="200">
        <v>47</v>
      </c>
      <c r="II241" s="200">
        <v>418</v>
      </c>
      <c r="IQ241" s="200">
        <v>26</v>
      </c>
      <c r="IR241" s="200">
        <v>4</v>
      </c>
      <c r="IZ241" s="200">
        <v>84</v>
      </c>
      <c r="JA241" s="200">
        <v>444</v>
      </c>
      <c r="JD241" s="200">
        <v>383</v>
      </c>
      <c r="JE241" s="200">
        <v>98</v>
      </c>
      <c r="JF241" s="200">
        <v>200</v>
      </c>
      <c r="JI241" s="200">
        <v>18</v>
      </c>
      <c r="JJ241" s="200">
        <v>25</v>
      </c>
      <c r="JK241" s="200">
        <v>64</v>
      </c>
      <c r="JL241" s="200">
        <v>192</v>
      </c>
      <c r="JM241" s="200">
        <v>1</v>
      </c>
      <c r="JP241" s="200">
        <v>2372</v>
      </c>
      <c r="JQ241" s="200">
        <v>34</v>
      </c>
      <c r="JR241" s="200">
        <v>4</v>
      </c>
      <c r="JS241" s="200">
        <v>9</v>
      </c>
      <c r="JT241" s="200">
        <v>68</v>
      </c>
      <c r="JU241" s="200">
        <v>187</v>
      </c>
      <c r="JV241" s="200">
        <v>596</v>
      </c>
      <c r="JW241" s="200">
        <v>13</v>
      </c>
      <c r="JX241" s="200">
        <v>907</v>
      </c>
      <c r="JY241" s="200">
        <v>48</v>
      </c>
      <c r="JZ241" s="200">
        <v>3</v>
      </c>
      <c r="KA241" s="200">
        <v>52</v>
      </c>
      <c r="KC241" s="200">
        <v>94</v>
      </c>
      <c r="KH241" s="200">
        <v>1</v>
      </c>
      <c r="KM241" s="200">
        <v>167</v>
      </c>
      <c r="KN241" s="200">
        <v>61</v>
      </c>
      <c r="KO241" s="200">
        <v>11</v>
      </c>
      <c r="KP241" s="200">
        <v>261</v>
      </c>
      <c r="KQ241" s="200">
        <v>0</v>
      </c>
      <c r="KS241" s="200">
        <v>131</v>
      </c>
      <c r="KT241" s="200">
        <v>139</v>
      </c>
      <c r="KU241" s="200">
        <v>14</v>
      </c>
      <c r="KV241" s="200">
        <v>25</v>
      </c>
      <c r="KW241" s="200">
        <v>30</v>
      </c>
      <c r="KX241" s="200">
        <v>7</v>
      </c>
      <c r="LA241" s="200">
        <v>114</v>
      </c>
      <c r="LB241" s="200">
        <v>76</v>
      </c>
      <c r="LC241" s="200">
        <v>7</v>
      </c>
      <c r="LD241" s="200">
        <v>37</v>
      </c>
      <c r="LE241" s="200">
        <v>404</v>
      </c>
      <c r="LF241" s="200">
        <v>132</v>
      </c>
      <c r="LH241" s="200">
        <v>57</v>
      </c>
      <c r="LI241" s="200">
        <v>28</v>
      </c>
      <c r="LJ241" s="200">
        <v>150</v>
      </c>
      <c r="LK241" s="200">
        <v>519</v>
      </c>
      <c r="LL241" s="200">
        <v>53</v>
      </c>
      <c r="LM241" s="200">
        <v>29</v>
      </c>
      <c r="LN241" s="200">
        <v>4</v>
      </c>
      <c r="LO241" s="200">
        <v>7</v>
      </c>
      <c r="LP241" s="200">
        <v>139</v>
      </c>
      <c r="LQ241" s="200">
        <v>51</v>
      </c>
      <c r="LT241" s="200">
        <v>1732</v>
      </c>
      <c r="LU241" s="200">
        <v>3</v>
      </c>
      <c r="LV241" s="200">
        <v>11</v>
      </c>
      <c r="LW241" s="200">
        <v>39</v>
      </c>
      <c r="LX241" s="200">
        <v>82</v>
      </c>
      <c r="LZ241" s="200">
        <v>35</v>
      </c>
      <c r="MA241" s="200">
        <v>287</v>
      </c>
      <c r="MB241" s="200">
        <v>17</v>
      </c>
      <c r="MC241" s="200">
        <v>88</v>
      </c>
      <c r="MT241" s="200">
        <v>3</v>
      </c>
      <c r="MU241" s="200">
        <v>8</v>
      </c>
      <c r="MV241" s="200">
        <v>5</v>
      </c>
      <c r="MW241" s="200">
        <v>19</v>
      </c>
      <c r="NA241" s="200">
        <v>22</v>
      </c>
      <c r="NB241" s="200">
        <v>96</v>
      </c>
      <c r="NC241" s="200">
        <v>91</v>
      </c>
      <c r="ND241" s="200">
        <v>156</v>
      </c>
      <c r="NE241" s="200">
        <v>8</v>
      </c>
      <c r="NF241" s="200">
        <v>72</v>
      </c>
      <c r="NG241" s="200">
        <v>36</v>
      </c>
      <c r="NH241" s="200">
        <v>141</v>
      </c>
      <c r="NI241" s="200">
        <v>25</v>
      </c>
      <c r="NP241" s="200">
        <v>38</v>
      </c>
      <c r="NT241" s="200">
        <v>0</v>
      </c>
      <c r="NW241" s="200">
        <v>27</v>
      </c>
      <c r="NZ241" s="200">
        <v>170</v>
      </c>
      <c r="OB241" s="201">
        <v>36733</v>
      </c>
      <c r="OC241" s="200">
        <v>10406</v>
      </c>
      <c r="OD241" s="200">
        <v>838</v>
      </c>
      <c r="OE241" s="200">
        <v>1408</v>
      </c>
      <c r="OF241" s="200">
        <v>12652</v>
      </c>
      <c r="OG241" s="201">
        <v>49386</v>
      </c>
    </row>
    <row r="242" spans="1:402" ht="12.75" customHeight="1">
      <c r="A242" s="209">
        <v>322220</v>
      </c>
      <c r="B242" s="23" t="s">
        <v>379</v>
      </c>
      <c r="P242" s="200">
        <v>0</v>
      </c>
      <c r="Q242" s="200">
        <v>54</v>
      </c>
      <c r="X242" s="200">
        <v>151</v>
      </c>
      <c r="Y242" s="200">
        <v>191</v>
      </c>
      <c r="Z242" s="200">
        <v>12</v>
      </c>
      <c r="AA242" s="200">
        <v>53</v>
      </c>
      <c r="BC242" s="200">
        <v>1</v>
      </c>
      <c r="BF242" s="200">
        <v>289</v>
      </c>
      <c r="BP242" s="200">
        <v>3</v>
      </c>
      <c r="BU242" s="200">
        <v>0</v>
      </c>
      <c r="BW242" s="200">
        <v>82</v>
      </c>
      <c r="BX242" s="200">
        <v>194</v>
      </c>
      <c r="BY242" s="200">
        <v>40</v>
      </c>
      <c r="BZ242" s="200">
        <v>164</v>
      </c>
      <c r="CF242" s="200">
        <v>22</v>
      </c>
      <c r="CX242" s="200">
        <v>9</v>
      </c>
      <c r="DE242" s="200">
        <v>23</v>
      </c>
      <c r="DG242" s="200">
        <v>0</v>
      </c>
      <c r="DM242" s="200">
        <v>1</v>
      </c>
      <c r="DN242" s="200">
        <v>0</v>
      </c>
      <c r="DP242" s="200">
        <v>0</v>
      </c>
      <c r="DR242" s="200">
        <v>21</v>
      </c>
      <c r="DS242" s="200">
        <v>161</v>
      </c>
      <c r="DT242" s="200">
        <v>67</v>
      </c>
      <c r="EO242" s="200">
        <v>36</v>
      </c>
      <c r="FC242" s="200">
        <v>1</v>
      </c>
      <c r="FF242" s="200">
        <v>2</v>
      </c>
      <c r="FI242" s="200">
        <v>78</v>
      </c>
      <c r="HQ242" s="200">
        <v>4</v>
      </c>
      <c r="HR242" s="200">
        <v>1</v>
      </c>
      <c r="HS242" s="200">
        <v>557</v>
      </c>
      <c r="HY242" s="200">
        <v>358</v>
      </c>
      <c r="HZ242" s="200">
        <v>3074</v>
      </c>
      <c r="IA242" s="200">
        <v>1195</v>
      </c>
      <c r="IB242" s="200">
        <v>462</v>
      </c>
      <c r="IC242" s="200">
        <v>140</v>
      </c>
      <c r="IF242" s="200">
        <v>1</v>
      </c>
      <c r="II242" s="200">
        <v>70</v>
      </c>
      <c r="IM242" s="200">
        <v>1</v>
      </c>
      <c r="IN242" s="200">
        <v>3</v>
      </c>
      <c r="IO242" s="200">
        <v>109</v>
      </c>
      <c r="IP242" s="200">
        <v>176</v>
      </c>
      <c r="IQ242" s="200">
        <v>154</v>
      </c>
      <c r="IR242" s="200">
        <v>880</v>
      </c>
      <c r="IS242" s="200">
        <v>61</v>
      </c>
      <c r="IT242" s="200">
        <v>2</v>
      </c>
      <c r="IZ242" s="200">
        <v>18</v>
      </c>
      <c r="JA242" s="200">
        <v>954</v>
      </c>
      <c r="JD242" s="200">
        <v>236</v>
      </c>
      <c r="JE242" s="200">
        <v>37</v>
      </c>
      <c r="JF242" s="200">
        <v>771</v>
      </c>
      <c r="JG242" s="200">
        <v>69</v>
      </c>
      <c r="JH242" s="200">
        <v>32</v>
      </c>
      <c r="JL242" s="200">
        <v>10</v>
      </c>
      <c r="JP242" s="200">
        <v>1039</v>
      </c>
      <c r="JQ242" s="200">
        <v>0</v>
      </c>
      <c r="JR242" s="200">
        <v>0</v>
      </c>
      <c r="JS242" s="200">
        <v>0</v>
      </c>
      <c r="JT242" s="200">
        <v>0</v>
      </c>
      <c r="JU242" s="200">
        <v>43</v>
      </c>
      <c r="JV242" s="200">
        <v>144</v>
      </c>
      <c r="JW242" s="200">
        <v>4</v>
      </c>
      <c r="JX242" s="200">
        <v>312</v>
      </c>
      <c r="JY242" s="200">
        <v>7</v>
      </c>
      <c r="JZ242" s="200">
        <v>0</v>
      </c>
      <c r="KA242" s="200">
        <v>10</v>
      </c>
      <c r="KC242" s="200">
        <v>31</v>
      </c>
      <c r="KH242" s="200">
        <v>0</v>
      </c>
      <c r="KM242" s="200">
        <v>39</v>
      </c>
      <c r="KN242" s="200">
        <v>11</v>
      </c>
      <c r="KO242" s="200">
        <v>2</v>
      </c>
      <c r="KP242" s="200">
        <v>45</v>
      </c>
      <c r="KS242" s="200">
        <v>37</v>
      </c>
      <c r="KT242" s="200">
        <v>54</v>
      </c>
      <c r="KU242" s="200">
        <v>4</v>
      </c>
      <c r="KV242" s="200">
        <v>8</v>
      </c>
      <c r="KW242" s="200">
        <v>39</v>
      </c>
      <c r="KX242" s="200">
        <v>14</v>
      </c>
      <c r="LA242" s="200">
        <v>26</v>
      </c>
      <c r="LB242" s="200">
        <v>17</v>
      </c>
      <c r="LC242" s="200">
        <v>2</v>
      </c>
      <c r="LD242" s="200">
        <v>10</v>
      </c>
      <c r="LE242" s="200">
        <v>117</v>
      </c>
      <c r="LF242" s="200">
        <v>37</v>
      </c>
      <c r="LH242" s="200">
        <v>16</v>
      </c>
      <c r="LI242" s="200">
        <v>8</v>
      </c>
      <c r="LJ242" s="200">
        <v>40</v>
      </c>
      <c r="LK242" s="200">
        <v>101</v>
      </c>
      <c r="LL242" s="200">
        <v>17</v>
      </c>
      <c r="LM242" s="200">
        <v>13</v>
      </c>
      <c r="LN242" s="200">
        <v>2</v>
      </c>
      <c r="LO242" s="200">
        <v>2</v>
      </c>
      <c r="LP242" s="200">
        <v>50</v>
      </c>
      <c r="LQ242" s="200">
        <v>14</v>
      </c>
      <c r="LT242" s="200">
        <v>621</v>
      </c>
      <c r="LU242" s="200">
        <v>1</v>
      </c>
      <c r="LV242" s="200">
        <v>4</v>
      </c>
      <c r="LW242" s="200">
        <v>22</v>
      </c>
      <c r="LX242" s="200">
        <v>19</v>
      </c>
      <c r="LZ242" s="200">
        <v>8</v>
      </c>
      <c r="MA242" s="200">
        <v>78</v>
      </c>
      <c r="MB242" s="200">
        <v>6</v>
      </c>
      <c r="MC242" s="200">
        <v>35</v>
      </c>
      <c r="MT242" s="200">
        <v>0</v>
      </c>
      <c r="MU242" s="200">
        <v>1</v>
      </c>
      <c r="MV242" s="200">
        <v>2</v>
      </c>
      <c r="MW242" s="200">
        <v>6</v>
      </c>
      <c r="NA242" s="200">
        <v>3</v>
      </c>
      <c r="NB242" s="200">
        <v>14</v>
      </c>
      <c r="NC242" s="200">
        <v>19</v>
      </c>
      <c r="ND242" s="200">
        <v>32</v>
      </c>
      <c r="NE242" s="200">
        <v>1</v>
      </c>
      <c r="NF242" s="200">
        <v>20</v>
      </c>
      <c r="NG242" s="200">
        <v>11</v>
      </c>
      <c r="NH242" s="200">
        <v>38</v>
      </c>
      <c r="NI242" s="200">
        <v>7</v>
      </c>
      <c r="NP242" s="200">
        <v>10</v>
      </c>
      <c r="NW242" s="200">
        <v>12</v>
      </c>
      <c r="NZ242" s="200">
        <v>73</v>
      </c>
      <c r="OB242" s="201">
        <v>14387</v>
      </c>
      <c r="OC242" s="200">
        <v>4495</v>
      </c>
      <c r="OD242" s="200">
        <v>150</v>
      </c>
      <c r="OE242" s="200">
        <v>2228</v>
      </c>
      <c r="OF242" s="200">
        <v>6873</v>
      </c>
      <c r="OG242" s="201">
        <v>21260</v>
      </c>
    </row>
    <row r="243" spans="1:402" ht="12.75" customHeight="1">
      <c r="A243" s="209">
        <v>322230</v>
      </c>
      <c r="B243" s="23" t="s">
        <v>380</v>
      </c>
      <c r="Q243" s="200">
        <v>3</v>
      </c>
      <c r="X243" s="200">
        <v>53</v>
      </c>
      <c r="Y243" s="200">
        <v>10</v>
      </c>
      <c r="Z243" s="200">
        <v>2</v>
      </c>
      <c r="AA243" s="200">
        <v>17</v>
      </c>
      <c r="AP243" s="200">
        <v>36</v>
      </c>
      <c r="BP243" s="200">
        <v>1</v>
      </c>
      <c r="BX243" s="200">
        <v>57</v>
      </c>
      <c r="BY243" s="200">
        <v>11</v>
      </c>
      <c r="BZ243" s="200">
        <v>49</v>
      </c>
      <c r="CF243" s="200">
        <v>15</v>
      </c>
      <c r="CX243" s="200">
        <v>2</v>
      </c>
      <c r="DE243" s="200">
        <v>10</v>
      </c>
      <c r="DG243" s="200">
        <v>0</v>
      </c>
      <c r="DM243" s="200">
        <v>1</v>
      </c>
      <c r="DN243" s="200">
        <v>0</v>
      </c>
      <c r="DO243" s="200">
        <v>0</v>
      </c>
      <c r="DP243" s="200">
        <v>0</v>
      </c>
      <c r="DR243" s="200">
        <v>4</v>
      </c>
      <c r="DS243" s="200">
        <v>42</v>
      </c>
      <c r="DT243" s="200">
        <v>17</v>
      </c>
      <c r="FF243" s="200">
        <v>1</v>
      </c>
      <c r="GK243" s="200">
        <v>0</v>
      </c>
      <c r="HQ243" s="200">
        <v>3</v>
      </c>
      <c r="HR243" s="200">
        <v>0</v>
      </c>
      <c r="HS243" s="200">
        <v>21</v>
      </c>
      <c r="HV243" s="200">
        <v>1</v>
      </c>
      <c r="HY243" s="200">
        <v>106</v>
      </c>
      <c r="HZ243" s="200">
        <v>1048</v>
      </c>
      <c r="IA243" s="200">
        <v>1238</v>
      </c>
      <c r="IB243" s="200">
        <v>367</v>
      </c>
      <c r="IC243" s="200">
        <v>4</v>
      </c>
      <c r="ID243" s="200">
        <v>28</v>
      </c>
      <c r="II243" s="200">
        <v>5</v>
      </c>
      <c r="IP243" s="200">
        <v>4</v>
      </c>
      <c r="IQ243" s="200">
        <v>8</v>
      </c>
      <c r="IR243" s="200">
        <v>3</v>
      </c>
      <c r="IS243" s="200">
        <v>16</v>
      </c>
      <c r="JA243" s="200">
        <v>173</v>
      </c>
      <c r="JD243" s="200">
        <v>60</v>
      </c>
      <c r="JE243" s="200">
        <v>9</v>
      </c>
      <c r="JF243" s="200">
        <v>146</v>
      </c>
      <c r="JG243" s="200">
        <v>19</v>
      </c>
      <c r="JH243" s="200">
        <v>9</v>
      </c>
      <c r="JL243" s="200">
        <v>2</v>
      </c>
      <c r="JP243" s="200">
        <v>388</v>
      </c>
      <c r="JU243" s="200">
        <v>17</v>
      </c>
      <c r="JV243" s="200">
        <v>72</v>
      </c>
      <c r="JW243" s="200">
        <v>2</v>
      </c>
      <c r="JX243" s="200">
        <v>138</v>
      </c>
      <c r="JY243" s="200">
        <v>3</v>
      </c>
      <c r="JZ243" s="200">
        <v>0</v>
      </c>
      <c r="KC243" s="200">
        <v>17</v>
      </c>
      <c r="KH243" s="200">
        <v>0</v>
      </c>
      <c r="KM243" s="200">
        <v>17</v>
      </c>
      <c r="KN243" s="200">
        <v>6</v>
      </c>
      <c r="KO243" s="200">
        <v>1</v>
      </c>
      <c r="KP243" s="200">
        <v>22</v>
      </c>
      <c r="KS243" s="200">
        <v>14</v>
      </c>
      <c r="KT243" s="200">
        <v>25</v>
      </c>
      <c r="KU243" s="200">
        <v>1</v>
      </c>
      <c r="KV243" s="200">
        <v>2</v>
      </c>
      <c r="KW243" s="200">
        <v>17</v>
      </c>
      <c r="KX243" s="200">
        <v>9</v>
      </c>
      <c r="LA243" s="200">
        <v>11</v>
      </c>
      <c r="LB243" s="200">
        <v>10</v>
      </c>
      <c r="LC243" s="200">
        <v>1</v>
      </c>
      <c r="LD243" s="200">
        <v>6</v>
      </c>
      <c r="LE243" s="200">
        <v>34</v>
      </c>
      <c r="LF243" s="200">
        <v>14</v>
      </c>
      <c r="LH243" s="200">
        <v>4</v>
      </c>
      <c r="LI243" s="200">
        <v>2</v>
      </c>
      <c r="LJ243" s="200">
        <v>20</v>
      </c>
      <c r="LK243" s="200">
        <v>41</v>
      </c>
      <c r="LL243" s="200">
        <v>10</v>
      </c>
      <c r="LM243" s="200">
        <v>5</v>
      </c>
      <c r="LN243" s="200">
        <v>0</v>
      </c>
      <c r="LO243" s="200">
        <v>1</v>
      </c>
      <c r="LP243" s="200">
        <v>50</v>
      </c>
      <c r="LQ243" s="200">
        <v>11</v>
      </c>
      <c r="LT243" s="200">
        <v>322</v>
      </c>
      <c r="LU243" s="200">
        <v>1</v>
      </c>
      <c r="LV243" s="200">
        <v>2</v>
      </c>
      <c r="LW243" s="200">
        <v>16</v>
      </c>
      <c r="LX243" s="200">
        <v>9</v>
      </c>
      <c r="LY243" s="200">
        <v>1</v>
      </c>
      <c r="LZ243" s="200">
        <v>4</v>
      </c>
      <c r="MA243" s="200">
        <v>22</v>
      </c>
      <c r="MB243" s="200">
        <v>4</v>
      </c>
      <c r="MC243" s="200">
        <v>7</v>
      </c>
      <c r="MT243" s="200">
        <v>0</v>
      </c>
      <c r="MU243" s="200">
        <v>1</v>
      </c>
      <c r="MV243" s="200">
        <v>0</v>
      </c>
      <c r="MW243" s="200">
        <v>1</v>
      </c>
      <c r="NA243" s="200">
        <v>2</v>
      </c>
      <c r="NB243" s="200">
        <v>7</v>
      </c>
      <c r="NC243" s="200">
        <v>6</v>
      </c>
      <c r="ND243" s="200">
        <v>11</v>
      </c>
      <c r="NE243" s="200">
        <v>0</v>
      </c>
      <c r="NF243" s="200">
        <v>6</v>
      </c>
      <c r="NG243" s="200">
        <v>4</v>
      </c>
      <c r="NH243" s="200">
        <v>12</v>
      </c>
      <c r="NI243" s="200">
        <v>2</v>
      </c>
      <c r="NP243" s="200">
        <v>2</v>
      </c>
      <c r="NW243" s="200">
        <v>2</v>
      </c>
      <c r="NX243" s="200">
        <v>137</v>
      </c>
      <c r="NZ243" s="200">
        <v>24</v>
      </c>
      <c r="OB243" s="201">
        <v>5176</v>
      </c>
      <c r="OC243" s="200">
        <v>1707</v>
      </c>
      <c r="OD243" s="200">
        <v>54</v>
      </c>
      <c r="OE243" s="200">
        <v>883</v>
      </c>
      <c r="OF243" s="200">
        <v>2644</v>
      </c>
      <c r="OG243" s="201">
        <v>7820</v>
      </c>
    </row>
    <row r="244" spans="1:402" ht="12.75" customHeight="1">
      <c r="A244" s="209">
        <v>322291</v>
      </c>
      <c r="B244" s="23" t="s">
        <v>381</v>
      </c>
      <c r="P244" s="200">
        <v>0</v>
      </c>
      <c r="Q244" s="200">
        <v>16</v>
      </c>
      <c r="X244" s="200">
        <v>85</v>
      </c>
      <c r="Y244" s="200">
        <v>56</v>
      </c>
      <c r="Z244" s="200">
        <v>3</v>
      </c>
      <c r="AA244" s="200">
        <v>21</v>
      </c>
      <c r="BC244" s="200">
        <v>0</v>
      </c>
      <c r="BP244" s="200">
        <v>1</v>
      </c>
      <c r="BX244" s="200">
        <v>83</v>
      </c>
      <c r="BY244" s="200">
        <v>21</v>
      </c>
      <c r="BZ244" s="200">
        <v>93</v>
      </c>
      <c r="CF244" s="200">
        <v>212</v>
      </c>
      <c r="CT244" s="200">
        <v>0</v>
      </c>
      <c r="CX244" s="200">
        <v>2</v>
      </c>
      <c r="DE244" s="200">
        <v>5</v>
      </c>
      <c r="DG244" s="200">
        <v>0</v>
      </c>
      <c r="DR244" s="200">
        <v>10</v>
      </c>
      <c r="DS244" s="200">
        <v>83</v>
      </c>
      <c r="DT244" s="200">
        <v>34</v>
      </c>
      <c r="EO244" s="200">
        <v>24</v>
      </c>
      <c r="FF244" s="200">
        <v>1</v>
      </c>
      <c r="HR244" s="200">
        <v>739</v>
      </c>
      <c r="HY244" s="200">
        <v>593</v>
      </c>
      <c r="HZ244" s="200">
        <v>860</v>
      </c>
      <c r="IA244" s="200">
        <v>15</v>
      </c>
      <c r="IB244" s="200">
        <v>199</v>
      </c>
      <c r="IC244" s="200">
        <v>243</v>
      </c>
      <c r="IE244" s="200">
        <v>4</v>
      </c>
      <c r="IF244" s="200">
        <v>174</v>
      </c>
      <c r="II244" s="200">
        <v>21</v>
      </c>
      <c r="IQ244" s="200">
        <v>8</v>
      </c>
      <c r="IR244" s="200">
        <v>322</v>
      </c>
      <c r="JA244" s="200">
        <v>180</v>
      </c>
      <c r="JE244" s="200">
        <v>11</v>
      </c>
      <c r="JF244" s="200">
        <v>180</v>
      </c>
      <c r="JG244" s="200">
        <v>9</v>
      </c>
      <c r="JH244" s="200">
        <v>4</v>
      </c>
      <c r="JL244" s="200">
        <v>6</v>
      </c>
      <c r="JP244" s="200">
        <v>402</v>
      </c>
      <c r="JQ244" s="200">
        <v>0</v>
      </c>
      <c r="JR244" s="200">
        <v>0</v>
      </c>
      <c r="JS244" s="200">
        <v>0</v>
      </c>
      <c r="JT244" s="200">
        <v>0</v>
      </c>
      <c r="JU244" s="200">
        <v>11</v>
      </c>
      <c r="JV244" s="200">
        <v>47</v>
      </c>
      <c r="JW244" s="200">
        <v>1</v>
      </c>
      <c r="JX244" s="200">
        <v>134</v>
      </c>
      <c r="JY244" s="200">
        <v>2</v>
      </c>
      <c r="JZ244" s="200">
        <v>0</v>
      </c>
      <c r="KC244" s="200">
        <v>10</v>
      </c>
      <c r="KH244" s="200">
        <v>0</v>
      </c>
      <c r="KM244" s="200">
        <v>10</v>
      </c>
      <c r="KN244" s="200">
        <v>3</v>
      </c>
      <c r="KO244" s="200">
        <v>1</v>
      </c>
      <c r="KP244" s="200">
        <v>15</v>
      </c>
      <c r="KS244" s="200">
        <v>19</v>
      </c>
      <c r="KT244" s="200">
        <v>27</v>
      </c>
      <c r="KU244" s="200">
        <v>2</v>
      </c>
      <c r="KV244" s="200">
        <v>3</v>
      </c>
      <c r="KW244" s="200">
        <v>24</v>
      </c>
      <c r="KX244" s="200">
        <v>9</v>
      </c>
      <c r="LA244" s="200">
        <v>9</v>
      </c>
      <c r="LB244" s="200">
        <v>8</v>
      </c>
      <c r="LC244" s="200">
        <v>1</v>
      </c>
      <c r="LD244" s="200">
        <v>5</v>
      </c>
      <c r="LE244" s="200">
        <v>70</v>
      </c>
      <c r="LF244" s="200">
        <v>19</v>
      </c>
      <c r="LH244" s="200">
        <v>7</v>
      </c>
      <c r="LI244" s="200">
        <v>4</v>
      </c>
      <c r="LJ244" s="200">
        <v>17</v>
      </c>
      <c r="LK244" s="200">
        <v>28</v>
      </c>
      <c r="LL244" s="200">
        <v>5</v>
      </c>
      <c r="LM244" s="200">
        <v>5</v>
      </c>
      <c r="LN244" s="200">
        <v>1</v>
      </c>
      <c r="LO244" s="200">
        <v>1</v>
      </c>
      <c r="LP244" s="200">
        <v>17</v>
      </c>
      <c r="LQ244" s="200">
        <v>8</v>
      </c>
      <c r="LT244" s="200">
        <v>204</v>
      </c>
      <c r="LU244" s="200">
        <v>0</v>
      </c>
      <c r="LV244" s="200">
        <v>1</v>
      </c>
      <c r="LW244" s="200">
        <v>4</v>
      </c>
      <c r="LX244" s="200">
        <v>5</v>
      </c>
      <c r="LZ244" s="200">
        <v>2</v>
      </c>
      <c r="MA244" s="200">
        <v>34</v>
      </c>
      <c r="MB244" s="200">
        <v>2</v>
      </c>
      <c r="MC244" s="200">
        <v>11</v>
      </c>
      <c r="MU244" s="200">
        <v>0</v>
      </c>
      <c r="MV244" s="200">
        <v>1</v>
      </c>
      <c r="MW244" s="200">
        <v>3</v>
      </c>
      <c r="NA244" s="200">
        <v>1</v>
      </c>
      <c r="NB244" s="200">
        <v>4</v>
      </c>
      <c r="NC244" s="200">
        <v>8</v>
      </c>
      <c r="ND244" s="200">
        <v>12</v>
      </c>
      <c r="NE244" s="200">
        <v>0</v>
      </c>
      <c r="NF244" s="200">
        <v>8</v>
      </c>
      <c r="NG244" s="200">
        <v>4</v>
      </c>
      <c r="NH244" s="200">
        <v>15</v>
      </c>
      <c r="NI244" s="200">
        <v>3</v>
      </c>
      <c r="NP244" s="200">
        <v>4</v>
      </c>
      <c r="NW244" s="200">
        <v>3</v>
      </c>
      <c r="NZ244" s="200">
        <v>35</v>
      </c>
      <c r="OB244" s="201">
        <v>5608</v>
      </c>
      <c r="OC244" s="200">
        <v>2434</v>
      </c>
      <c r="OD244" s="200">
        <v>21</v>
      </c>
      <c r="OE244" s="200">
        <v>2206</v>
      </c>
      <c r="OF244" s="200">
        <v>4661</v>
      </c>
      <c r="OG244" s="201">
        <v>10269</v>
      </c>
    </row>
    <row r="245" spans="1:402" ht="12.75" customHeight="1">
      <c r="A245" s="209">
        <v>322299</v>
      </c>
      <c r="B245" s="23" t="s">
        <v>382</v>
      </c>
      <c r="Q245" s="200">
        <v>12</v>
      </c>
      <c r="X245" s="200">
        <v>55</v>
      </c>
      <c r="Y245" s="200">
        <v>41</v>
      </c>
      <c r="Z245" s="200">
        <v>3</v>
      </c>
      <c r="AA245" s="200">
        <v>11</v>
      </c>
      <c r="BC245" s="200">
        <v>0</v>
      </c>
      <c r="BP245" s="200">
        <v>1</v>
      </c>
      <c r="BX245" s="200">
        <v>59</v>
      </c>
      <c r="BY245" s="200">
        <v>12</v>
      </c>
      <c r="BZ245" s="200">
        <v>48</v>
      </c>
      <c r="CF245" s="200">
        <v>19</v>
      </c>
      <c r="CT245" s="200">
        <v>0</v>
      </c>
      <c r="CX245" s="200">
        <v>3</v>
      </c>
      <c r="DE245" s="200">
        <v>6</v>
      </c>
      <c r="DG245" s="200">
        <v>0</v>
      </c>
      <c r="DM245" s="200">
        <v>1</v>
      </c>
      <c r="DN245" s="200">
        <v>0</v>
      </c>
      <c r="DP245" s="200">
        <v>0</v>
      </c>
      <c r="DR245" s="200">
        <v>6</v>
      </c>
      <c r="DS245" s="200">
        <v>43</v>
      </c>
      <c r="DT245" s="200">
        <v>18</v>
      </c>
      <c r="EO245" s="200">
        <v>9</v>
      </c>
      <c r="FF245" s="200">
        <v>1</v>
      </c>
      <c r="GA245" s="200">
        <v>1</v>
      </c>
      <c r="GK245" s="200">
        <v>0</v>
      </c>
      <c r="HS245" s="200">
        <v>38</v>
      </c>
      <c r="HY245" s="200">
        <v>372</v>
      </c>
      <c r="HZ245" s="200">
        <v>393</v>
      </c>
      <c r="IA245" s="200">
        <v>463</v>
      </c>
      <c r="IB245" s="200">
        <v>101</v>
      </c>
      <c r="IC245" s="200">
        <v>16</v>
      </c>
      <c r="IF245" s="200">
        <v>10</v>
      </c>
      <c r="II245" s="200">
        <v>16</v>
      </c>
      <c r="IP245" s="200">
        <v>26</v>
      </c>
      <c r="IQ245" s="200">
        <v>28</v>
      </c>
      <c r="IS245" s="200">
        <v>111</v>
      </c>
      <c r="JA245" s="200">
        <v>31</v>
      </c>
      <c r="JD245" s="200">
        <v>7</v>
      </c>
      <c r="JE245" s="200">
        <v>14</v>
      </c>
      <c r="JF245" s="200">
        <v>36</v>
      </c>
      <c r="JG245" s="200">
        <v>3</v>
      </c>
      <c r="JH245" s="200">
        <v>2</v>
      </c>
      <c r="JL245" s="200">
        <v>3</v>
      </c>
      <c r="JP245" s="200">
        <v>230</v>
      </c>
      <c r="JU245" s="200">
        <v>11</v>
      </c>
      <c r="JV245" s="200">
        <v>45</v>
      </c>
      <c r="JW245" s="200">
        <v>1</v>
      </c>
      <c r="JX245" s="200">
        <v>74</v>
      </c>
      <c r="JY245" s="200">
        <v>2</v>
      </c>
      <c r="JZ245" s="200">
        <v>0</v>
      </c>
      <c r="KA245" s="200">
        <v>81</v>
      </c>
      <c r="KC245" s="200">
        <v>10</v>
      </c>
      <c r="KH245" s="200">
        <v>0</v>
      </c>
      <c r="KM245" s="200">
        <v>13</v>
      </c>
      <c r="KN245" s="200">
        <v>4</v>
      </c>
      <c r="KO245" s="200">
        <v>1</v>
      </c>
      <c r="KP245" s="200">
        <v>15</v>
      </c>
      <c r="KS245" s="200">
        <v>13</v>
      </c>
      <c r="KT245" s="200">
        <v>20</v>
      </c>
      <c r="KU245" s="200">
        <v>1</v>
      </c>
      <c r="KV245" s="200">
        <v>2</v>
      </c>
      <c r="KW245" s="200">
        <v>20</v>
      </c>
      <c r="KX245" s="200">
        <v>7</v>
      </c>
      <c r="LA245" s="200">
        <v>18</v>
      </c>
      <c r="LB245" s="200">
        <v>5</v>
      </c>
      <c r="LC245" s="200">
        <v>1</v>
      </c>
      <c r="LD245" s="200">
        <v>3</v>
      </c>
      <c r="LE245" s="200">
        <v>26</v>
      </c>
      <c r="LF245" s="200">
        <v>12</v>
      </c>
      <c r="LH245" s="200">
        <v>4</v>
      </c>
      <c r="LI245" s="200">
        <v>2</v>
      </c>
      <c r="LJ245" s="200">
        <v>16</v>
      </c>
      <c r="LK245" s="200">
        <v>28</v>
      </c>
      <c r="LL245" s="200">
        <v>7</v>
      </c>
      <c r="LM245" s="200">
        <v>4</v>
      </c>
      <c r="LN245" s="200">
        <v>1</v>
      </c>
      <c r="LO245" s="200">
        <v>1</v>
      </c>
      <c r="LP245" s="200">
        <v>38</v>
      </c>
      <c r="LQ245" s="200">
        <v>3</v>
      </c>
      <c r="LT245" s="200">
        <v>191</v>
      </c>
      <c r="LU245" s="200">
        <v>1</v>
      </c>
      <c r="LV245" s="200">
        <v>2</v>
      </c>
      <c r="LW245" s="200">
        <v>5</v>
      </c>
      <c r="LX245" s="200">
        <v>9</v>
      </c>
      <c r="LY245" s="200">
        <v>2</v>
      </c>
      <c r="LZ245" s="200">
        <v>4</v>
      </c>
      <c r="MA245" s="200">
        <v>17</v>
      </c>
      <c r="MB245" s="200">
        <v>4</v>
      </c>
      <c r="MC245" s="200">
        <v>10</v>
      </c>
      <c r="MT245" s="200">
        <v>0</v>
      </c>
      <c r="MU245" s="200">
        <v>0</v>
      </c>
      <c r="MV245" s="200">
        <v>0</v>
      </c>
      <c r="MW245" s="200">
        <v>1</v>
      </c>
      <c r="NA245" s="200">
        <v>1</v>
      </c>
      <c r="NB245" s="200">
        <v>5</v>
      </c>
      <c r="NC245" s="200">
        <v>5</v>
      </c>
      <c r="ND245" s="200">
        <v>9</v>
      </c>
      <c r="NE245" s="200">
        <v>0</v>
      </c>
      <c r="NF245" s="200">
        <v>4</v>
      </c>
      <c r="NG245" s="200">
        <v>3</v>
      </c>
      <c r="NH245" s="200">
        <v>8</v>
      </c>
      <c r="NI245" s="200">
        <v>1</v>
      </c>
      <c r="NP245" s="200">
        <v>2</v>
      </c>
      <c r="NW245" s="200">
        <v>4</v>
      </c>
      <c r="NX245" s="200">
        <v>88</v>
      </c>
      <c r="NZ245" s="200">
        <v>16</v>
      </c>
      <c r="OB245" s="201">
        <v>3130</v>
      </c>
      <c r="OC245" s="200">
        <v>919</v>
      </c>
      <c r="OD245" s="200">
        <v>11</v>
      </c>
      <c r="OE245" s="200">
        <v>682</v>
      </c>
      <c r="OF245" s="200">
        <v>1612</v>
      </c>
      <c r="OG245" s="201">
        <v>4742</v>
      </c>
    </row>
    <row r="246" spans="1:402" ht="12.75" customHeight="1">
      <c r="A246" s="209">
        <v>323110</v>
      </c>
      <c r="B246" s="23" t="s">
        <v>383</v>
      </c>
      <c r="P246" s="200">
        <v>3</v>
      </c>
      <c r="X246" s="200">
        <v>823</v>
      </c>
      <c r="Y246" s="200">
        <v>576</v>
      </c>
      <c r="Z246" s="200">
        <v>59</v>
      </c>
      <c r="AA246" s="200">
        <v>379</v>
      </c>
      <c r="AO246" s="200">
        <v>3</v>
      </c>
      <c r="AP246" s="200">
        <v>5</v>
      </c>
      <c r="AV246" s="200">
        <v>0</v>
      </c>
      <c r="AX246" s="200">
        <v>2</v>
      </c>
      <c r="BC246" s="200">
        <v>3</v>
      </c>
      <c r="BD246" s="200">
        <v>1</v>
      </c>
      <c r="BP246" s="200">
        <v>5</v>
      </c>
      <c r="BX246" s="200">
        <v>561</v>
      </c>
      <c r="BY246" s="200">
        <v>164</v>
      </c>
      <c r="BZ246" s="200">
        <v>620</v>
      </c>
      <c r="CF246" s="200">
        <v>135</v>
      </c>
      <c r="CK246" s="200">
        <v>968</v>
      </c>
      <c r="CN246" s="200">
        <v>0</v>
      </c>
      <c r="CT246" s="200">
        <v>5</v>
      </c>
      <c r="CX246" s="200">
        <v>15</v>
      </c>
      <c r="DE246" s="200">
        <v>26</v>
      </c>
      <c r="DG246" s="200">
        <v>1</v>
      </c>
      <c r="DJ246" s="200">
        <v>321</v>
      </c>
      <c r="DL246" s="200">
        <v>4</v>
      </c>
      <c r="DM246" s="200">
        <v>45</v>
      </c>
      <c r="DN246" s="200">
        <v>0</v>
      </c>
      <c r="DO246" s="200">
        <v>2</v>
      </c>
      <c r="DP246" s="200">
        <v>3</v>
      </c>
      <c r="DQ246" s="200">
        <v>16</v>
      </c>
      <c r="DR246" s="200">
        <v>42</v>
      </c>
      <c r="DS246" s="200">
        <v>541</v>
      </c>
      <c r="DT246" s="200">
        <v>217</v>
      </c>
      <c r="DX246" s="200">
        <v>162</v>
      </c>
      <c r="ED246" s="200">
        <v>3</v>
      </c>
      <c r="EO246" s="200">
        <v>111</v>
      </c>
      <c r="EP246" s="200">
        <v>0</v>
      </c>
      <c r="FC246" s="200">
        <v>8</v>
      </c>
      <c r="FD246" s="200">
        <v>14</v>
      </c>
      <c r="FE246" s="200">
        <v>7</v>
      </c>
      <c r="FF246" s="200">
        <v>17</v>
      </c>
      <c r="FG246" s="200">
        <v>1</v>
      </c>
      <c r="FI246" s="200">
        <v>110</v>
      </c>
      <c r="GA246" s="200">
        <v>0</v>
      </c>
      <c r="GH246" s="200">
        <v>0</v>
      </c>
      <c r="GI246" s="200">
        <v>0</v>
      </c>
      <c r="GK246" s="200">
        <v>6</v>
      </c>
      <c r="GM246" s="200">
        <v>8</v>
      </c>
      <c r="GQ246" s="200">
        <v>749</v>
      </c>
      <c r="HQ246" s="200">
        <v>77</v>
      </c>
      <c r="HR246" s="200">
        <v>256</v>
      </c>
      <c r="HS246" s="200">
        <v>85</v>
      </c>
      <c r="HW246" s="200">
        <v>380</v>
      </c>
      <c r="HX246" s="200">
        <v>581</v>
      </c>
      <c r="HZ246" s="200">
        <v>5964</v>
      </c>
      <c r="IA246" s="200">
        <v>151</v>
      </c>
      <c r="IB246" s="200">
        <v>671</v>
      </c>
      <c r="IC246" s="200">
        <v>3369</v>
      </c>
      <c r="ID246" s="200">
        <v>750</v>
      </c>
      <c r="IG246" s="200">
        <v>933</v>
      </c>
      <c r="IH246" s="200">
        <v>2078</v>
      </c>
      <c r="II246" s="200">
        <v>2061</v>
      </c>
      <c r="IL246" s="200">
        <v>7</v>
      </c>
      <c r="IQ246" s="200">
        <v>1684</v>
      </c>
      <c r="IZ246" s="200">
        <v>50</v>
      </c>
      <c r="JA246" s="200">
        <v>439</v>
      </c>
      <c r="JD246" s="200">
        <v>2287</v>
      </c>
      <c r="JE246" s="200">
        <v>803</v>
      </c>
      <c r="JF246" s="200">
        <v>30</v>
      </c>
      <c r="JG246" s="200">
        <v>8</v>
      </c>
      <c r="JH246" s="200">
        <v>1</v>
      </c>
      <c r="JI246" s="200">
        <v>1</v>
      </c>
      <c r="JL246" s="200">
        <v>23</v>
      </c>
      <c r="JM246" s="200">
        <v>4</v>
      </c>
      <c r="JN246" s="200">
        <v>281</v>
      </c>
      <c r="JO246" s="200">
        <v>198</v>
      </c>
      <c r="JP246" s="200">
        <v>2633</v>
      </c>
      <c r="JQ246" s="200">
        <v>28</v>
      </c>
      <c r="JR246" s="200">
        <v>77</v>
      </c>
      <c r="JS246" s="200">
        <v>291</v>
      </c>
      <c r="JT246" s="200">
        <v>1913</v>
      </c>
      <c r="JU246" s="200">
        <v>556</v>
      </c>
      <c r="JV246" s="200">
        <v>178</v>
      </c>
      <c r="JW246" s="200">
        <v>11</v>
      </c>
      <c r="JX246" s="200">
        <v>851</v>
      </c>
      <c r="JY246" s="200">
        <v>138</v>
      </c>
      <c r="JZ246" s="200">
        <v>13</v>
      </c>
      <c r="KA246" s="200">
        <v>115</v>
      </c>
      <c r="KB246" s="200">
        <v>75</v>
      </c>
      <c r="KC246" s="200">
        <v>483</v>
      </c>
      <c r="KD246" s="200">
        <v>0</v>
      </c>
      <c r="KE246" s="200">
        <v>26</v>
      </c>
      <c r="KF246" s="200">
        <v>10</v>
      </c>
      <c r="KH246" s="200">
        <v>22</v>
      </c>
      <c r="KM246" s="200">
        <v>404</v>
      </c>
      <c r="KN246" s="200">
        <v>165</v>
      </c>
      <c r="KO246" s="200">
        <v>27</v>
      </c>
      <c r="KP246" s="200">
        <v>325</v>
      </c>
      <c r="KQ246" s="200">
        <v>0</v>
      </c>
      <c r="KS246" s="200">
        <v>336</v>
      </c>
      <c r="KT246" s="200">
        <v>399</v>
      </c>
      <c r="KU246" s="200">
        <v>162</v>
      </c>
      <c r="KV246" s="200">
        <v>46</v>
      </c>
      <c r="KW246" s="200">
        <v>203</v>
      </c>
      <c r="KX246" s="200">
        <v>19</v>
      </c>
      <c r="LA246" s="200">
        <v>274</v>
      </c>
      <c r="LB246" s="200">
        <v>337</v>
      </c>
      <c r="LC246" s="200">
        <v>33</v>
      </c>
      <c r="LD246" s="200">
        <v>165</v>
      </c>
      <c r="LE246" s="200">
        <v>501</v>
      </c>
      <c r="LF246" s="200">
        <v>354</v>
      </c>
      <c r="LH246" s="200">
        <v>213</v>
      </c>
      <c r="LI246" s="200">
        <v>77</v>
      </c>
      <c r="LJ246" s="200">
        <v>353</v>
      </c>
      <c r="LK246" s="200">
        <v>1132</v>
      </c>
      <c r="LL246" s="200">
        <v>424</v>
      </c>
      <c r="LM246" s="200">
        <v>273</v>
      </c>
      <c r="LN246" s="200">
        <v>34</v>
      </c>
      <c r="LO246" s="200">
        <v>16</v>
      </c>
      <c r="LP246" s="200">
        <v>783</v>
      </c>
      <c r="LQ246" s="200">
        <v>150</v>
      </c>
      <c r="LT246" s="200">
        <v>2980</v>
      </c>
      <c r="LU246" s="200">
        <v>51</v>
      </c>
      <c r="LV246" s="200">
        <v>326</v>
      </c>
      <c r="LW246" s="200">
        <v>676</v>
      </c>
      <c r="LX246" s="200">
        <v>872</v>
      </c>
      <c r="LY246" s="200">
        <v>11</v>
      </c>
      <c r="LZ246" s="200">
        <v>458</v>
      </c>
      <c r="MA246" s="200">
        <v>577</v>
      </c>
      <c r="MB246" s="200">
        <v>554</v>
      </c>
      <c r="MC246" s="200">
        <v>195</v>
      </c>
      <c r="ME246" s="200">
        <v>45</v>
      </c>
      <c r="MF246" s="200">
        <v>5</v>
      </c>
      <c r="MT246" s="200">
        <v>8</v>
      </c>
      <c r="MU246" s="200">
        <v>23</v>
      </c>
      <c r="MV246" s="200">
        <v>9</v>
      </c>
      <c r="MW246" s="200">
        <v>34</v>
      </c>
      <c r="NA246" s="200">
        <v>64</v>
      </c>
      <c r="NB246" s="200">
        <v>555</v>
      </c>
      <c r="NC246" s="200">
        <v>219</v>
      </c>
      <c r="ND246" s="200">
        <v>380</v>
      </c>
      <c r="NE246" s="200">
        <v>36</v>
      </c>
      <c r="NF246" s="200">
        <v>141</v>
      </c>
      <c r="NG246" s="200">
        <v>84</v>
      </c>
      <c r="NH246" s="200">
        <v>277</v>
      </c>
      <c r="NI246" s="200">
        <v>49</v>
      </c>
      <c r="NP246" s="200">
        <v>65</v>
      </c>
      <c r="NT246" s="200">
        <v>221</v>
      </c>
      <c r="NW246" s="200">
        <v>62</v>
      </c>
      <c r="NZ246" s="200">
        <v>339</v>
      </c>
      <c r="OB246" s="201">
        <v>53853</v>
      </c>
      <c r="OC246" s="200">
        <v>30791</v>
      </c>
      <c r="OD246" s="200">
        <v>950</v>
      </c>
      <c r="OE246" s="200">
        <v>12714</v>
      </c>
      <c r="OF246" s="200">
        <v>44455</v>
      </c>
      <c r="OG246" s="201">
        <v>98309</v>
      </c>
    </row>
    <row r="247" spans="1:402" ht="12.75" customHeight="1">
      <c r="A247" s="209">
        <v>323120</v>
      </c>
      <c r="B247" s="23" t="s">
        <v>384</v>
      </c>
      <c r="M247" s="200">
        <v>42</v>
      </c>
      <c r="X247" s="200">
        <v>36</v>
      </c>
      <c r="Y247" s="200">
        <v>19</v>
      </c>
      <c r="Z247" s="200">
        <v>2</v>
      </c>
      <c r="AA247" s="200">
        <v>19</v>
      </c>
      <c r="BC247" s="200">
        <v>35</v>
      </c>
      <c r="BX247" s="200">
        <v>55</v>
      </c>
      <c r="BY247" s="200">
        <v>14</v>
      </c>
      <c r="BZ247" s="200">
        <v>58</v>
      </c>
      <c r="CF247" s="200">
        <v>30</v>
      </c>
      <c r="CQ247" s="200">
        <v>55</v>
      </c>
      <c r="CT247" s="200">
        <v>1</v>
      </c>
      <c r="CX247" s="200">
        <v>1</v>
      </c>
      <c r="DE247" s="200">
        <v>6</v>
      </c>
      <c r="DG247" s="200">
        <v>0</v>
      </c>
      <c r="DM247" s="200">
        <v>1</v>
      </c>
      <c r="DN247" s="200">
        <v>0</v>
      </c>
      <c r="DP247" s="200">
        <v>0</v>
      </c>
      <c r="DR247" s="200">
        <v>4</v>
      </c>
      <c r="DS247" s="200">
        <v>39</v>
      </c>
      <c r="DT247" s="200">
        <v>16</v>
      </c>
      <c r="DX247" s="200">
        <v>15</v>
      </c>
      <c r="EO247" s="200">
        <v>2</v>
      </c>
      <c r="FF247" s="200">
        <v>1</v>
      </c>
      <c r="FI247" s="200">
        <v>0</v>
      </c>
      <c r="GK247" s="200">
        <v>0</v>
      </c>
      <c r="HR247" s="200">
        <v>75</v>
      </c>
      <c r="HZ247" s="200">
        <v>97</v>
      </c>
      <c r="IA247" s="200">
        <v>28</v>
      </c>
      <c r="IB247" s="200">
        <v>28</v>
      </c>
      <c r="IC247" s="200">
        <v>17</v>
      </c>
      <c r="IG247" s="200">
        <v>21</v>
      </c>
      <c r="IH247" s="200">
        <v>82</v>
      </c>
      <c r="II247" s="200">
        <v>3</v>
      </c>
      <c r="IQ247" s="200">
        <v>5</v>
      </c>
      <c r="JD247" s="200">
        <v>13</v>
      </c>
      <c r="JE247" s="200">
        <v>35</v>
      </c>
      <c r="JF247" s="200">
        <v>50</v>
      </c>
      <c r="JH247" s="200">
        <v>9</v>
      </c>
      <c r="JL247" s="200">
        <v>2</v>
      </c>
      <c r="JP247" s="200">
        <v>78</v>
      </c>
      <c r="JQ247" s="200">
        <v>0</v>
      </c>
      <c r="JR247" s="200">
        <v>0</v>
      </c>
      <c r="JS247" s="200">
        <v>0</v>
      </c>
      <c r="JT247" s="200">
        <v>0</v>
      </c>
      <c r="JU247" s="200">
        <v>23</v>
      </c>
      <c r="JV247" s="200">
        <v>3</v>
      </c>
      <c r="JW247" s="200">
        <v>0</v>
      </c>
      <c r="JX247" s="200">
        <v>30</v>
      </c>
      <c r="JY247" s="200">
        <v>6</v>
      </c>
      <c r="JZ247" s="200">
        <v>0</v>
      </c>
      <c r="KC247" s="200">
        <v>27</v>
      </c>
      <c r="KH247" s="200">
        <v>1</v>
      </c>
      <c r="KM247" s="200">
        <v>35</v>
      </c>
      <c r="KN247" s="200">
        <v>12</v>
      </c>
      <c r="KO247" s="200">
        <v>2</v>
      </c>
      <c r="KP247" s="200">
        <v>22</v>
      </c>
      <c r="KS247" s="200">
        <v>10</v>
      </c>
      <c r="KT247" s="200">
        <v>23</v>
      </c>
      <c r="KU247" s="200">
        <v>1</v>
      </c>
      <c r="KV247" s="200">
        <v>1</v>
      </c>
      <c r="KW247" s="200">
        <v>23</v>
      </c>
      <c r="KX247" s="200">
        <v>7</v>
      </c>
      <c r="LA247" s="200">
        <v>23</v>
      </c>
      <c r="LB247" s="200">
        <v>15</v>
      </c>
      <c r="LC247" s="200">
        <v>2</v>
      </c>
      <c r="LD247" s="200">
        <v>8</v>
      </c>
      <c r="LE247" s="200">
        <v>12</v>
      </c>
      <c r="LF247" s="200">
        <v>18</v>
      </c>
      <c r="LG247" s="200">
        <v>126</v>
      </c>
      <c r="LH247" s="200">
        <v>6</v>
      </c>
      <c r="LI247" s="200">
        <v>2</v>
      </c>
      <c r="LJ247" s="200">
        <v>13</v>
      </c>
      <c r="LK247" s="200">
        <v>75</v>
      </c>
      <c r="LL247" s="200">
        <v>29</v>
      </c>
      <c r="LM247" s="200">
        <v>7</v>
      </c>
      <c r="LN247" s="200">
        <v>0</v>
      </c>
      <c r="LO247" s="200">
        <v>1</v>
      </c>
      <c r="LP247" s="200">
        <v>41</v>
      </c>
      <c r="LQ247" s="200">
        <v>3</v>
      </c>
      <c r="LT247" s="200">
        <v>257</v>
      </c>
      <c r="LU247" s="200">
        <v>0</v>
      </c>
      <c r="LV247" s="200">
        <v>34</v>
      </c>
      <c r="LW247" s="200">
        <v>61</v>
      </c>
      <c r="LX247" s="200">
        <v>86</v>
      </c>
      <c r="LZ247" s="200">
        <v>46</v>
      </c>
      <c r="MA247" s="200">
        <v>25</v>
      </c>
      <c r="MB247" s="200">
        <v>50</v>
      </c>
      <c r="MC247" s="200">
        <v>7</v>
      </c>
      <c r="MT247" s="200">
        <v>1</v>
      </c>
      <c r="MU247" s="200">
        <v>1</v>
      </c>
      <c r="MV247" s="200">
        <v>0</v>
      </c>
      <c r="MW247" s="200">
        <v>1</v>
      </c>
      <c r="NA247" s="200">
        <v>3</v>
      </c>
      <c r="NB247" s="200">
        <v>12</v>
      </c>
      <c r="NC247" s="200">
        <v>9</v>
      </c>
      <c r="ND247" s="200">
        <v>14</v>
      </c>
      <c r="NE247" s="200">
        <v>1</v>
      </c>
      <c r="NF247" s="200">
        <v>7</v>
      </c>
      <c r="NG247" s="200">
        <v>5</v>
      </c>
      <c r="NH247" s="200">
        <v>13</v>
      </c>
      <c r="NI247" s="200">
        <v>2</v>
      </c>
      <c r="NP247" s="200">
        <v>2</v>
      </c>
      <c r="NW247" s="200">
        <v>3</v>
      </c>
      <c r="OB247" s="201">
        <v>2242</v>
      </c>
      <c r="OC247" s="200">
        <v>2546</v>
      </c>
      <c r="OD247" s="200">
        <v>20</v>
      </c>
      <c r="OE247" s="200">
        <v>765</v>
      </c>
      <c r="OF247" s="200">
        <v>3331</v>
      </c>
      <c r="OG247" s="201">
        <v>5574</v>
      </c>
    </row>
    <row r="248" spans="1:402" ht="12.75" customHeight="1">
      <c r="A248" s="209">
        <v>324110</v>
      </c>
      <c r="B248" s="23" t="s">
        <v>385</v>
      </c>
      <c r="P248" s="200">
        <v>374897</v>
      </c>
      <c r="Q248" s="200">
        <v>331</v>
      </c>
      <c r="R248" s="200">
        <v>8</v>
      </c>
      <c r="U248" s="200">
        <v>1</v>
      </c>
      <c r="X248" s="200">
        <v>583</v>
      </c>
      <c r="Y248" s="200">
        <v>1974</v>
      </c>
      <c r="Z248" s="200">
        <v>67</v>
      </c>
      <c r="AA248" s="200">
        <v>4087</v>
      </c>
      <c r="AO248" s="200">
        <v>0</v>
      </c>
      <c r="AP248" s="200">
        <v>0</v>
      </c>
      <c r="BC248" s="200">
        <v>50</v>
      </c>
      <c r="BD248" s="200">
        <v>0</v>
      </c>
      <c r="BP248" s="200">
        <v>0</v>
      </c>
      <c r="BS248" s="200">
        <v>0</v>
      </c>
      <c r="BT248" s="200">
        <v>4</v>
      </c>
      <c r="BU248" s="200">
        <v>11</v>
      </c>
      <c r="BX248" s="200">
        <v>28</v>
      </c>
      <c r="BY248" s="200">
        <v>20</v>
      </c>
      <c r="BZ248" s="200">
        <v>94</v>
      </c>
      <c r="CF248" s="200">
        <v>0</v>
      </c>
      <c r="CN248" s="200">
        <v>0</v>
      </c>
      <c r="CT248" s="200">
        <v>2</v>
      </c>
      <c r="CX248" s="200">
        <v>1</v>
      </c>
      <c r="DD248" s="200">
        <v>0</v>
      </c>
      <c r="DE248" s="200">
        <v>0</v>
      </c>
      <c r="DG248" s="200">
        <v>4</v>
      </c>
      <c r="DM248" s="200">
        <v>27</v>
      </c>
      <c r="DN248" s="200">
        <v>0</v>
      </c>
      <c r="DO248" s="200">
        <v>1</v>
      </c>
      <c r="DP248" s="200">
        <v>2</v>
      </c>
      <c r="DR248" s="200">
        <v>8</v>
      </c>
      <c r="DS248" s="200">
        <v>7</v>
      </c>
      <c r="DT248" s="200">
        <v>3</v>
      </c>
      <c r="DX248" s="200">
        <v>0</v>
      </c>
      <c r="EF248" s="200">
        <v>0</v>
      </c>
      <c r="EO248" s="200">
        <v>13</v>
      </c>
      <c r="FC248" s="200">
        <v>0</v>
      </c>
      <c r="FD248" s="200">
        <v>0</v>
      </c>
      <c r="FE248" s="200">
        <v>2</v>
      </c>
      <c r="FF248" s="200">
        <v>6</v>
      </c>
      <c r="FG248" s="200">
        <v>0</v>
      </c>
      <c r="FI248" s="200">
        <v>0</v>
      </c>
      <c r="GH248" s="200">
        <v>0</v>
      </c>
      <c r="GK248" s="200">
        <v>1</v>
      </c>
      <c r="GM248" s="200">
        <v>0</v>
      </c>
      <c r="GR248" s="200">
        <v>3</v>
      </c>
      <c r="GS248" s="200">
        <v>22</v>
      </c>
      <c r="HB248" s="200">
        <v>1</v>
      </c>
      <c r="HX248" s="200">
        <v>13</v>
      </c>
      <c r="HZ248" s="200">
        <v>0</v>
      </c>
      <c r="IA248" s="200">
        <v>21</v>
      </c>
      <c r="IB248" s="200">
        <v>0</v>
      </c>
      <c r="IC248" s="200">
        <v>1</v>
      </c>
      <c r="ID248" s="200">
        <v>0</v>
      </c>
      <c r="IG248" s="200">
        <v>3</v>
      </c>
      <c r="II248" s="200">
        <v>11730</v>
      </c>
      <c r="IL248" s="200">
        <v>432</v>
      </c>
      <c r="IM248" s="200">
        <v>4396</v>
      </c>
      <c r="IN248" s="200">
        <v>0</v>
      </c>
      <c r="IO248" s="200">
        <v>1</v>
      </c>
      <c r="IP248" s="200">
        <v>652</v>
      </c>
      <c r="IQ248" s="200">
        <v>1914</v>
      </c>
      <c r="IT248" s="200">
        <v>1</v>
      </c>
      <c r="JA248" s="200">
        <v>2</v>
      </c>
      <c r="JB248" s="200">
        <v>16</v>
      </c>
      <c r="JE248" s="200">
        <v>225</v>
      </c>
      <c r="JF248" s="200">
        <v>14</v>
      </c>
      <c r="JG248" s="200">
        <v>10</v>
      </c>
      <c r="JI248" s="200">
        <v>0</v>
      </c>
      <c r="JK248" s="200">
        <v>2</v>
      </c>
      <c r="JL248" s="200">
        <v>24</v>
      </c>
      <c r="JM248" s="200">
        <v>0</v>
      </c>
      <c r="JP248" s="200">
        <v>9118</v>
      </c>
      <c r="JQ248" s="200">
        <v>0</v>
      </c>
      <c r="JR248" s="200">
        <v>0</v>
      </c>
      <c r="JS248" s="200">
        <v>0</v>
      </c>
      <c r="JT248" s="200">
        <v>54</v>
      </c>
      <c r="JU248" s="200">
        <v>96</v>
      </c>
      <c r="JV248" s="200">
        <v>411</v>
      </c>
      <c r="JW248" s="200">
        <v>78</v>
      </c>
      <c r="JX248" s="200">
        <v>3860</v>
      </c>
      <c r="JY248" s="200">
        <v>22</v>
      </c>
      <c r="JZ248" s="200">
        <v>5375</v>
      </c>
      <c r="KA248" s="200">
        <v>76</v>
      </c>
      <c r="KC248" s="200">
        <v>26</v>
      </c>
      <c r="KH248" s="200">
        <v>1</v>
      </c>
      <c r="KM248" s="200">
        <v>80</v>
      </c>
      <c r="KN248" s="200">
        <v>22</v>
      </c>
      <c r="KO248" s="200">
        <v>4</v>
      </c>
      <c r="KP248" s="200">
        <v>13</v>
      </c>
      <c r="KQ248" s="200">
        <v>0</v>
      </c>
      <c r="KS248" s="200">
        <v>136</v>
      </c>
      <c r="KT248" s="200">
        <v>111</v>
      </c>
      <c r="KU248" s="200">
        <v>19</v>
      </c>
      <c r="KV248" s="200">
        <v>26</v>
      </c>
      <c r="KW248" s="200">
        <v>8</v>
      </c>
      <c r="KX248" s="200">
        <v>6</v>
      </c>
      <c r="LA248" s="200">
        <v>48</v>
      </c>
      <c r="LB248" s="200">
        <v>54</v>
      </c>
      <c r="LC248" s="200">
        <v>5</v>
      </c>
      <c r="LD248" s="200">
        <v>26</v>
      </c>
      <c r="LE248" s="200">
        <v>240</v>
      </c>
      <c r="LF248" s="200">
        <v>224</v>
      </c>
      <c r="LH248" s="200">
        <v>61</v>
      </c>
      <c r="LI248" s="200">
        <v>31</v>
      </c>
      <c r="LJ248" s="200">
        <v>160</v>
      </c>
      <c r="LK248" s="200">
        <v>141</v>
      </c>
      <c r="LL248" s="200">
        <v>75</v>
      </c>
      <c r="LM248" s="200">
        <v>134</v>
      </c>
      <c r="LN248" s="200">
        <v>19</v>
      </c>
      <c r="LO248" s="200">
        <v>7</v>
      </c>
      <c r="LP248" s="200">
        <v>55</v>
      </c>
      <c r="LQ248" s="200">
        <v>78</v>
      </c>
      <c r="LT248" s="200">
        <v>1782</v>
      </c>
      <c r="LU248" s="200">
        <v>11</v>
      </c>
      <c r="LV248" s="200">
        <v>18</v>
      </c>
      <c r="LW248" s="200">
        <v>49</v>
      </c>
      <c r="LX248" s="200">
        <v>79</v>
      </c>
      <c r="LY248" s="200">
        <v>0</v>
      </c>
      <c r="LZ248" s="200">
        <v>34</v>
      </c>
      <c r="MA248" s="200">
        <v>407</v>
      </c>
      <c r="MB248" s="200">
        <v>28</v>
      </c>
      <c r="MC248" s="200">
        <v>197</v>
      </c>
      <c r="ME248" s="200">
        <v>3</v>
      </c>
      <c r="MT248" s="200">
        <v>1</v>
      </c>
      <c r="MU248" s="200">
        <v>4</v>
      </c>
      <c r="MV248" s="200">
        <v>5</v>
      </c>
      <c r="MW248" s="200">
        <v>20</v>
      </c>
      <c r="NA248" s="200">
        <v>10</v>
      </c>
      <c r="NB248" s="200">
        <v>44</v>
      </c>
      <c r="NC248" s="200">
        <v>63</v>
      </c>
      <c r="ND248" s="200">
        <v>110</v>
      </c>
      <c r="NE248" s="200">
        <v>15</v>
      </c>
      <c r="NF248" s="200">
        <v>109</v>
      </c>
      <c r="NG248" s="200">
        <v>39</v>
      </c>
      <c r="NH248" s="200">
        <v>218</v>
      </c>
      <c r="NI248" s="200">
        <v>39</v>
      </c>
      <c r="NL248" s="200">
        <v>1</v>
      </c>
      <c r="NP248" s="200">
        <v>44</v>
      </c>
      <c r="NT248" s="200">
        <v>63</v>
      </c>
      <c r="NW248" s="200">
        <v>73</v>
      </c>
      <c r="NZ248" s="200">
        <v>1642</v>
      </c>
      <c r="OB248" s="201">
        <v>427725</v>
      </c>
      <c r="OC248" s="200">
        <v>11941</v>
      </c>
      <c r="OD248" s="200">
        <v>2666</v>
      </c>
      <c r="OE248" s="200">
        <v>124858</v>
      </c>
      <c r="OF248" s="200">
        <v>139465</v>
      </c>
      <c r="OG248" s="201">
        <v>567190</v>
      </c>
      <c r="OI248" s="200" t="s">
        <v>817</v>
      </c>
      <c r="OL248" s="200" t="s">
        <v>807</v>
      </c>
    </row>
    <row r="249" spans="1:402" ht="12.75" customHeight="1">
      <c r="A249" s="209">
        <v>324121</v>
      </c>
      <c r="B249" s="23" t="s">
        <v>386</v>
      </c>
      <c r="P249" s="200">
        <v>5</v>
      </c>
      <c r="Q249" s="200">
        <v>47</v>
      </c>
      <c r="T249" s="200">
        <v>33</v>
      </c>
      <c r="U249" s="200">
        <v>489</v>
      </c>
      <c r="X249" s="200">
        <v>68</v>
      </c>
      <c r="Y249" s="200">
        <v>279</v>
      </c>
      <c r="Z249" s="200">
        <v>3</v>
      </c>
      <c r="AA249" s="200">
        <v>29</v>
      </c>
      <c r="AQ249" s="200">
        <v>9</v>
      </c>
      <c r="AR249" s="200">
        <v>7</v>
      </c>
      <c r="AZ249" s="200">
        <v>1</v>
      </c>
      <c r="BA249" s="200">
        <v>15</v>
      </c>
      <c r="BB249" s="200">
        <v>85</v>
      </c>
      <c r="BC249" s="200">
        <v>85</v>
      </c>
      <c r="BE249" s="200">
        <v>7</v>
      </c>
      <c r="BG249" s="200">
        <v>32</v>
      </c>
      <c r="BU249" s="200">
        <v>2</v>
      </c>
      <c r="BX249" s="200">
        <v>3</v>
      </c>
      <c r="BY249" s="200">
        <v>2</v>
      </c>
      <c r="BZ249" s="200">
        <v>9</v>
      </c>
      <c r="CA249" s="200">
        <v>58</v>
      </c>
      <c r="CF249" s="200">
        <v>13</v>
      </c>
      <c r="CN249" s="200">
        <v>0</v>
      </c>
      <c r="CS249" s="200">
        <v>13</v>
      </c>
      <c r="CT249" s="200">
        <v>10</v>
      </c>
      <c r="CX249" s="200">
        <v>1</v>
      </c>
      <c r="CZ249" s="200">
        <v>24</v>
      </c>
      <c r="DA249" s="200">
        <v>52</v>
      </c>
      <c r="DB249" s="200">
        <v>4</v>
      </c>
      <c r="DE249" s="200">
        <v>0</v>
      </c>
      <c r="DG249" s="200">
        <v>0</v>
      </c>
      <c r="DR249" s="200">
        <v>0</v>
      </c>
      <c r="DS249" s="200">
        <v>6</v>
      </c>
      <c r="DT249" s="200">
        <v>2</v>
      </c>
      <c r="EC249" s="200">
        <v>19</v>
      </c>
      <c r="ED249" s="200">
        <v>6</v>
      </c>
      <c r="EE249" s="200">
        <v>0</v>
      </c>
      <c r="EF249" s="200">
        <v>23</v>
      </c>
      <c r="EO249" s="200">
        <v>1</v>
      </c>
      <c r="EP249" s="200">
        <v>55</v>
      </c>
      <c r="ET249" s="200">
        <v>12</v>
      </c>
      <c r="FF249" s="200">
        <v>0</v>
      </c>
      <c r="FI249" s="200">
        <v>75</v>
      </c>
      <c r="GM249" s="200">
        <v>9</v>
      </c>
      <c r="GR249" s="200">
        <v>12</v>
      </c>
      <c r="HR249" s="200">
        <v>24</v>
      </c>
      <c r="HS249" s="200">
        <v>3</v>
      </c>
      <c r="HV249" s="200">
        <v>36</v>
      </c>
      <c r="IA249" s="200">
        <v>12</v>
      </c>
      <c r="IB249" s="200">
        <v>15</v>
      </c>
      <c r="IC249" s="200">
        <v>0</v>
      </c>
      <c r="IG249" s="200">
        <v>12</v>
      </c>
      <c r="II249" s="200">
        <v>3305</v>
      </c>
      <c r="IJ249" s="200">
        <v>76</v>
      </c>
      <c r="IK249" s="200">
        <v>0</v>
      </c>
      <c r="IL249" s="200">
        <v>8</v>
      </c>
      <c r="IN249" s="200">
        <v>0</v>
      </c>
      <c r="IP249" s="200">
        <v>25</v>
      </c>
      <c r="IQ249" s="200">
        <v>285</v>
      </c>
      <c r="IS249" s="200">
        <v>5</v>
      </c>
      <c r="JB249" s="200">
        <v>23</v>
      </c>
      <c r="JE249" s="200">
        <v>25</v>
      </c>
      <c r="JF249" s="200">
        <v>4</v>
      </c>
      <c r="JG249" s="200">
        <v>31</v>
      </c>
      <c r="JL249" s="200">
        <v>13</v>
      </c>
      <c r="JO249" s="200">
        <v>5</v>
      </c>
      <c r="JP249" s="200">
        <v>414</v>
      </c>
      <c r="JU249" s="200">
        <v>14</v>
      </c>
      <c r="JV249" s="200">
        <v>65</v>
      </c>
      <c r="JW249" s="200">
        <v>9</v>
      </c>
      <c r="JX249" s="200">
        <v>126</v>
      </c>
      <c r="JY249" s="200">
        <v>3</v>
      </c>
      <c r="JZ249" s="200">
        <v>17</v>
      </c>
      <c r="KA249" s="200">
        <v>10</v>
      </c>
      <c r="KC249" s="200">
        <v>7</v>
      </c>
      <c r="KH249" s="200">
        <v>0</v>
      </c>
      <c r="KM249" s="200">
        <v>17</v>
      </c>
      <c r="KN249" s="200">
        <v>5</v>
      </c>
      <c r="KO249" s="200">
        <v>1</v>
      </c>
      <c r="KP249" s="200">
        <v>18</v>
      </c>
      <c r="KS249" s="200">
        <v>18</v>
      </c>
      <c r="KT249" s="200">
        <v>16</v>
      </c>
      <c r="KU249" s="200">
        <v>11</v>
      </c>
      <c r="KV249" s="200">
        <v>2</v>
      </c>
      <c r="KW249" s="200">
        <v>14</v>
      </c>
      <c r="KX249" s="200">
        <v>4</v>
      </c>
      <c r="LA249" s="200">
        <v>12</v>
      </c>
      <c r="LB249" s="200">
        <v>19</v>
      </c>
      <c r="LC249" s="200">
        <v>2</v>
      </c>
      <c r="LD249" s="200">
        <v>10</v>
      </c>
      <c r="LE249" s="200">
        <v>25</v>
      </c>
      <c r="LF249" s="200">
        <v>28</v>
      </c>
      <c r="LH249" s="200">
        <v>5</v>
      </c>
      <c r="LI249" s="200">
        <v>3</v>
      </c>
      <c r="LJ249" s="200">
        <v>17</v>
      </c>
      <c r="LK249" s="200">
        <v>33</v>
      </c>
      <c r="LL249" s="200">
        <v>1</v>
      </c>
      <c r="LM249" s="200">
        <v>15</v>
      </c>
      <c r="LN249" s="200">
        <v>1</v>
      </c>
      <c r="LO249" s="200">
        <v>1</v>
      </c>
      <c r="LP249" s="200">
        <v>13</v>
      </c>
      <c r="LQ249" s="200">
        <v>21</v>
      </c>
      <c r="LT249" s="200">
        <v>483</v>
      </c>
      <c r="LU249" s="200">
        <v>1</v>
      </c>
      <c r="LW249" s="200">
        <v>16</v>
      </c>
      <c r="LX249" s="200">
        <v>3</v>
      </c>
      <c r="LZ249" s="200">
        <v>1</v>
      </c>
      <c r="MA249" s="200">
        <v>41</v>
      </c>
      <c r="MB249" s="200">
        <v>1</v>
      </c>
      <c r="MC249" s="200">
        <v>11</v>
      </c>
      <c r="MT249" s="200">
        <v>0</v>
      </c>
      <c r="MU249" s="200">
        <v>0</v>
      </c>
      <c r="MV249" s="200">
        <v>1</v>
      </c>
      <c r="MW249" s="200">
        <v>2</v>
      </c>
      <c r="NA249" s="200">
        <v>1</v>
      </c>
      <c r="NB249" s="200">
        <v>6</v>
      </c>
      <c r="NC249" s="200">
        <v>7</v>
      </c>
      <c r="ND249" s="200">
        <v>12</v>
      </c>
      <c r="NE249" s="200">
        <v>1</v>
      </c>
      <c r="NF249" s="200">
        <v>11</v>
      </c>
      <c r="NG249" s="200">
        <v>5</v>
      </c>
      <c r="NH249" s="200">
        <v>21</v>
      </c>
      <c r="NI249" s="200">
        <v>4</v>
      </c>
      <c r="NP249" s="200">
        <v>4</v>
      </c>
      <c r="NW249" s="200">
        <v>4</v>
      </c>
      <c r="NZ249" s="200">
        <v>35</v>
      </c>
      <c r="OB249" s="201">
        <v>7164</v>
      </c>
      <c r="OC249" s="200">
        <v>1341</v>
      </c>
      <c r="OD249" s="200">
        <v>54</v>
      </c>
      <c r="OE249" s="200">
        <v>3611</v>
      </c>
      <c r="OF249" s="200">
        <v>5007</v>
      </c>
      <c r="OG249" s="201">
        <v>12170</v>
      </c>
    </row>
    <row r="250" spans="1:402" ht="12.75" customHeight="1">
      <c r="A250" s="209">
        <v>324122</v>
      </c>
      <c r="B250" s="23" t="s">
        <v>387</v>
      </c>
      <c r="P250" s="200">
        <v>1</v>
      </c>
      <c r="Q250" s="200">
        <v>12</v>
      </c>
      <c r="T250" s="200">
        <v>26</v>
      </c>
      <c r="U250" s="200">
        <v>39</v>
      </c>
      <c r="X250" s="200">
        <v>42</v>
      </c>
      <c r="Y250" s="200">
        <v>70</v>
      </c>
      <c r="Z250" s="200">
        <v>9</v>
      </c>
      <c r="AA250" s="200">
        <v>13</v>
      </c>
      <c r="AR250" s="200">
        <v>349</v>
      </c>
      <c r="AZ250" s="200">
        <v>97</v>
      </c>
      <c r="BB250" s="200">
        <v>438</v>
      </c>
      <c r="BC250" s="200">
        <v>1</v>
      </c>
      <c r="BU250" s="200">
        <v>3</v>
      </c>
      <c r="BX250" s="200">
        <v>15</v>
      </c>
      <c r="BY250" s="200">
        <v>12</v>
      </c>
      <c r="BZ250" s="200">
        <v>53</v>
      </c>
      <c r="CF250" s="200">
        <v>33</v>
      </c>
      <c r="CT250" s="200">
        <v>0</v>
      </c>
      <c r="DE250" s="200">
        <v>1</v>
      </c>
      <c r="DG250" s="200">
        <v>0</v>
      </c>
      <c r="DR250" s="200">
        <v>11</v>
      </c>
      <c r="DS250" s="200">
        <v>45</v>
      </c>
      <c r="DT250" s="200">
        <v>19</v>
      </c>
      <c r="EO250" s="200">
        <v>6</v>
      </c>
      <c r="FF250" s="200">
        <v>1</v>
      </c>
      <c r="FI250" s="200">
        <v>36</v>
      </c>
      <c r="HZ250" s="200">
        <v>125</v>
      </c>
      <c r="IA250" s="200">
        <v>11</v>
      </c>
      <c r="IB250" s="200">
        <v>51</v>
      </c>
      <c r="IC250" s="200">
        <v>0</v>
      </c>
      <c r="IF250" s="200">
        <v>12</v>
      </c>
      <c r="II250" s="200">
        <v>1933</v>
      </c>
      <c r="IK250" s="200">
        <v>205</v>
      </c>
      <c r="IQ250" s="200">
        <v>26</v>
      </c>
      <c r="JE250" s="200">
        <v>6</v>
      </c>
      <c r="JF250" s="200">
        <v>30</v>
      </c>
      <c r="JL250" s="200">
        <v>2</v>
      </c>
      <c r="JP250" s="200">
        <v>290</v>
      </c>
      <c r="JU250" s="200">
        <v>9</v>
      </c>
      <c r="JV250" s="200">
        <v>51</v>
      </c>
      <c r="JW250" s="200">
        <v>21</v>
      </c>
      <c r="JX250" s="200">
        <v>142</v>
      </c>
      <c r="JY250" s="200">
        <v>2</v>
      </c>
      <c r="JZ250" s="200">
        <v>12</v>
      </c>
      <c r="KA250" s="200">
        <v>8</v>
      </c>
      <c r="KC250" s="200">
        <v>7</v>
      </c>
      <c r="KH250" s="200">
        <v>0</v>
      </c>
      <c r="KM250" s="200">
        <v>12</v>
      </c>
      <c r="KN250" s="200">
        <v>3</v>
      </c>
      <c r="KO250" s="200">
        <v>1</v>
      </c>
      <c r="KP250" s="200">
        <v>13</v>
      </c>
      <c r="KS250" s="200">
        <v>20</v>
      </c>
      <c r="KT250" s="200">
        <v>22</v>
      </c>
      <c r="KU250" s="200">
        <v>10</v>
      </c>
      <c r="KV250" s="200">
        <v>2</v>
      </c>
      <c r="KW250" s="200">
        <v>24</v>
      </c>
      <c r="KX250" s="200">
        <v>7</v>
      </c>
      <c r="LA250" s="200">
        <v>11</v>
      </c>
      <c r="LB250" s="200">
        <v>12</v>
      </c>
      <c r="LC250" s="200">
        <v>1</v>
      </c>
      <c r="LD250" s="200">
        <v>7</v>
      </c>
      <c r="LE250" s="200">
        <v>24</v>
      </c>
      <c r="LF250" s="200">
        <v>25</v>
      </c>
      <c r="LH250" s="200">
        <v>6</v>
      </c>
      <c r="LI250" s="200">
        <v>3</v>
      </c>
      <c r="LJ250" s="200">
        <v>14</v>
      </c>
      <c r="LK250" s="200">
        <v>35</v>
      </c>
      <c r="LL250" s="200">
        <v>2</v>
      </c>
      <c r="LM250" s="200">
        <v>14</v>
      </c>
      <c r="LN250" s="200">
        <v>1</v>
      </c>
      <c r="LO250" s="200">
        <v>1</v>
      </c>
      <c r="LP250" s="200">
        <v>12</v>
      </c>
      <c r="LQ250" s="200">
        <v>24</v>
      </c>
      <c r="LT250" s="200">
        <v>473</v>
      </c>
      <c r="LU250" s="200">
        <v>1</v>
      </c>
      <c r="LV250" s="200">
        <v>0</v>
      </c>
      <c r="LW250" s="200">
        <v>3</v>
      </c>
      <c r="LX250" s="200">
        <v>4</v>
      </c>
      <c r="LZ250" s="200">
        <v>1</v>
      </c>
      <c r="MA250" s="200">
        <v>22</v>
      </c>
      <c r="MB250" s="200">
        <v>2</v>
      </c>
      <c r="MC250" s="200">
        <v>26</v>
      </c>
      <c r="MU250" s="200">
        <v>0</v>
      </c>
      <c r="MV250" s="200">
        <v>0</v>
      </c>
      <c r="MW250" s="200">
        <v>2</v>
      </c>
      <c r="NA250" s="200">
        <v>1</v>
      </c>
      <c r="NB250" s="200">
        <v>4</v>
      </c>
      <c r="NC250" s="200">
        <v>6</v>
      </c>
      <c r="ND250" s="200">
        <v>9</v>
      </c>
      <c r="NE250" s="200">
        <v>0</v>
      </c>
      <c r="NF250" s="200">
        <v>5</v>
      </c>
      <c r="NG250" s="200">
        <v>3</v>
      </c>
      <c r="NH250" s="200">
        <v>10</v>
      </c>
      <c r="NI250" s="200">
        <v>2</v>
      </c>
      <c r="NP250" s="200">
        <v>4</v>
      </c>
      <c r="NW250" s="200">
        <v>10</v>
      </c>
      <c r="OB250" s="201">
        <v>5170</v>
      </c>
      <c r="OC250" s="200">
        <v>1215</v>
      </c>
      <c r="OD250" s="200">
        <v>42</v>
      </c>
      <c r="OE250" s="200">
        <v>1929</v>
      </c>
      <c r="OF250" s="200">
        <v>3187</v>
      </c>
      <c r="OG250" s="201">
        <v>8358</v>
      </c>
    </row>
    <row r="251" spans="1:402" ht="12.75" customHeight="1">
      <c r="A251" s="209">
        <v>324190</v>
      </c>
      <c r="B251" s="23" t="s">
        <v>388</v>
      </c>
      <c r="M251" s="200">
        <v>7</v>
      </c>
      <c r="P251" s="200">
        <v>1475</v>
      </c>
      <c r="Q251" s="200">
        <v>146</v>
      </c>
      <c r="X251" s="200">
        <v>37</v>
      </c>
      <c r="Y251" s="200">
        <v>57</v>
      </c>
      <c r="Z251" s="200">
        <v>9</v>
      </c>
      <c r="AA251" s="200">
        <v>13</v>
      </c>
      <c r="AZ251" s="200">
        <v>1</v>
      </c>
      <c r="BC251" s="200">
        <v>1</v>
      </c>
      <c r="BS251" s="200">
        <v>16</v>
      </c>
      <c r="BT251" s="200">
        <v>27</v>
      </c>
      <c r="BU251" s="200">
        <v>67</v>
      </c>
      <c r="BX251" s="200">
        <v>16</v>
      </c>
      <c r="BY251" s="200">
        <v>5</v>
      </c>
      <c r="BZ251" s="200">
        <v>23</v>
      </c>
      <c r="CF251" s="200">
        <v>14</v>
      </c>
      <c r="DE251" s="200">
        <v>1</v>
      </c>
      <c r="DG251" s="200">
        <v>0</v>
      </c>
      <c r="DR251" s="200">
        <v>3</v>
      </c>
      <c r="DS251" s="200">
        <v>18</v>
      </c>
      <c r="DT251" s="200">
        <v>8</v>
      </c>
      <c r="EE251" s="200">
        <v>0</v>
      </c>
      <c r="EL251" s="200">
        <v>0</v>
      </c>
      <c r="EO251" s="200">
        <v>4</v>
      </c>
      <c r="FF251" s="200">
        <v>0</v>
      </c>
      <c r="FI251" s="200">
        <v>11</v>
      </c>
      <c r="GQ251" s="200">
        <v>11</v>
      </c>
      <c r="GR251" s="200">
        <v>52</v>
      </c>
      <c r="GS251" s="200">
        <v>94</v>
      </c>
      <c r="HB251" s="200">
        <v>29</v>
      </c>
      <c r="HZ251" s="200">
        <v>1</v>
      </c>
      <c r="IA251" s="200">
        <v>5</v>
      </c>
      <c r="IB251" s="200">
        <v>53</v>
      </c>
      <c r="IC251" s="200">
        <v>0</v>
      </c>
      <c r="II251" s="200">
        <v>1285</v>
      </c>
      <c r="IL251" s="200">
        <v>39</v>
      </c>
      <c r="IM251" s="200">
        <v>1163</v>
      </c>
      <c r="IO251" s="200">
        <v>5</v>
      </c>
      <c r="IP251" s="200">
        <v>142</v>
      </c>
      <c r="IQ251" s="200">
        <v>102</v>
      </c>
      <c r="IT251" s="200">
        <v>4</v>
      </c>
      <c r="JA251" s="200">
        <v>11</v>
      </c>
      <c r="JB251" s="200">
        <v>1</v>
      </c>
      <c r="JE251" s="200">
        <v>615</v>
      </c>
      <c r="JI251" s="200">
        <v>8</v>
      </c>
      <c r="JK251" s="200">
        <v>59</v>
      </c>
      <c r="JL251" s="200">
        <v>102</v>
      </c>
      <c r="JP251" s="200">
        <v>307</v>
      </c>
      <c r="JQ251" s="200">
        <v>0</v>
      </c>
      <c r="JR251" s="200">
        <v>2</v>
      </c>
      <c r="JS251" s="200">
        <v>3</v>
      </c>
      <c r="JT251" s="200">
        <v>26</v>
      </c>
      <c r="JU251" s="200">
        <v>10</v>
      </c>
      <c r="JV251" s="200">
        <v>56</v>
      </c>
      <c r="JW251" s="200">
        <v>5</v>
      </c>
      <c r="JX251" s="200">
        <v>73</v>
      </c>
      <c r="JY251" s="200">
        <v>1</v>
      </c>
      <c r="JZ251" s="200">
        <v>22</v>
      </c>
      <c r="KA251" s="200">
        <v>3</v>
      </c>
      <c r="KC251" s="200">
        <v>6</v>
      </c>
      <c r="KH251" s="200">
        <v>0</v>
      </c>
      <c r="KM251" s="200">
        <v>7</v>
      </c>
      <c r="KN251" s="200">
        <v>2</v>
      </c>
      <c r="KO251" s="200">
        <v>0</v>
      </c>
      <c r="KP251" s="200">
        <v>5</v>
      </c>
      <c r="KS251" s="200">
        <v>11</v>
      </c>
      <c r="KT251" s="200">
        <v>18</v>
      </c>
      <c r="KU251" s="200">
        <v>2</v>
      </c>
      <c r="KV251" s="200">
        <v>1</v>
      </c>
      <c r="KW251" s="200">
        <v>25</v>
      </c>
      <c r="KX251" s="200">
        <v>8</v>
      </c>
      <c r="LA251" s="200">
        <v>13</v>
      </c>
      <c r="LB251" s="200">
        <v>5</v>
      </c>
      <c r="LC251" s="200">
        <v>0</v>
      </c>
      <c r="LD251" s="200">
        <v>3</v>
      </c>
      <c r="LE251" s="200">
        <v>6</v>
      </c>
      <c r="LF251" s="200">
        <v>21</v>
      </c>
      <c r="LG251" s="200">
        <v>43</v>
      </c>
      <c r="LH251" s="200">
        <v>2</v>
      </c>
      <c r="LI251" s="200">
        <v>1</v>
      </c>
      <c r="LJ251" s="200">
        <v>6</v>
      </c>
      <c r="LK251" s="200">
        <v>16</v>
      </c>
      <c r="LL251" s="200">
        <v>4</v>
      </c>
      <c r="LM251" s="200">
        <v>13</v>
      </c>
      <c r="LN251" s="200">
        <v>1</v>
      </c>
      <c r="LO251" s="200">
        <v>0</v>
      </c>
      <c r="LP251" s="200">
        <v>15</v>
      </c>
      <c r="LQ251" s="200">
        <v>9</v>
      </c>
      <c r="LT251" s="200">
        <v>440</v>
      </c>
      <c r="LU251" s="200">
        <v>0</v>
      </c>
      <c r="LV251" s="200">
        <v>2</v>
      </c>
      <c r="LW251" s="200">
        <v>6</v>
      </c>
      <c r="LX251" s="200">
        <v>5</v>
      </c>
      <c r="LZ251" s="200">
        <v>3</v>
      </c>
      <c r="MA251" s="200">
        <v>17</v>
      </c>
      <c r="MB251" s="200">
        <v>3</v>
      </c>
      <c r="MC251" s="200">
        <v>20</v>
      </c>
      <c r="MU251" s="200">
        <v>0</v>
      </c>
      <c r="MV251" s="200">
        <v>0</v>
      </c>
      <c r="MW251" s="200">
        <v>1</v>
      </c>
      <c r="NA251" s="200">
        <v>0</v>
      </c>
      <c r="NB251" s="200">
        <v>2</v>
      </c>
      <c r="NC251" s="200">
        <v>2</v>
      </c>
      <c r="ND251" s="200">
        <v>3</v>
      </c>
      <c r="NE251" s="200">
        <v>0</v>
      </c>
      <c r="NF251" s="200">
        <v>5</v>
      </c>
      <c r="NG251" s="200">
        <v>2</v>
      </c>
      <c r="NH251" s="200">
        <v>10</v>
      </c>
      <c r="NI251" s="200">
        <v>2</v>
      </c>
      <c r="NP251" s="200">
        <v>1</v>
      </c>
      <c r="NW251" s="200">
        <v>10</v>
      </c>
      <c r="NZ251" s="200">
        <v>5</v>
      </c>
      <c r="OB251" s="201">
        <v>7028</v>
      </c>
      <c r="OC251" s="200">
        <v>1274</v>
      </c>
      <c r="OD251" s="200">
        <v>83</v>
      </c>
      <c r="OE251" s="200">
        <v>5932</v>
      </c>
      <c r="OF251" s="200">
        <v>7289</v>
      </c>
      <c r="OG251" s="201">
        <v>14317</v>
      </c>
      <c r="OI251" s="200" t="s">
        <v>1189</v>
      </c>
    </row>
    <row r="252" spans="1:402" ht="12.75" customHeight="1">
      <c r="A252" s="209">
        <v>325110</v>
      </c>
      <c r="B252" s="23" t="s">
        <v>389</v>
      </c>
      <c r="C252" s="23">
        <v>72</v>
      </c>
      <c r="M252" s="200">
        <v>2</v>
      </c>
      <c r="P252" s="200">
        <v>4343</v>
      </c>
      <c r="Q252" s="200">
        <v>70</v>
      </c>
      <c r="R252" s="200">
        <v>33</v>
      </c>
      <c r="X252" s="200">
        <v>341</v>
      </c>
      <c r="Y252" s="200">
        <v>3828</v>
      </c>
      <c r="Z252" s="200">
        <v>35</v>
      </c>
      <c r="AA252" s="200">
        <v>96</v>
      </c>
      <c r="AR252" s="200">
        <v>0</v>
      </c>
      <c r="AX252" s="200">
        <v>1</v>
      </c>
      <c r="BC252" s="200">
        <v>33</v>
      </c>
      <c r="BP252" s="200">
        <v>1</v>
      </c>
      <c r="BS252" s="200">
        <v>1</v>
      </c>
      <c r="BU252" s="200">
        <v>1</v>
      </c>
      <c r="BX252" s="200">
        <v>21</v>
      </c>
      <c r="BY252" s="200">
        <v>11</v>
      </c>
      <c r="BZ252" s="200">
        <v>30</v>
      </c>
      <c r="CA252" s="200">
        <v>31</v>
      </c>
      <c r="CF252" s="200">
        <v>1</v>
      </c>
      <c r="CK252" s="200">
        <v>115</v>
      </c>
      <c r="CT252" s="200">
        <v>2</v>
      </c>
      <c r="CX252" s="200">
        <v>2</v>
      </c>
      <c r="DD252" s="200">
        <v>1</v>
      </c>
      <c r="DE252" s="200">
        <v>1</v>
      </c>
      <c r="DG252" s="200">
        <v>1</v>
      </c>
      <c r="DR252" s="200">
        <v>12</v>
      </c>
      <c r="DS252" s="200">
        <v>42</v>
      </c>
      <c r="DT252" s="200">
        <v>21</v>
      </c>
      <c r="DX252" s="200">
        <v>1</v>
      </c>
      <c r="EE252" s="200">
        <v>0</v>
      </c>
      <c r="EL252" s="200">
        <v>0</v>
      </c>
      <c r="FC252" s="200">
        <v>0</v>
      </c>
      <c r="FD252" s="200">
        <v>0</v>
      </c>
      <c r="FE252" s="200">
        <v>0</v>
      </c>
      <c r="FF252" s="200">
        <v>1</v>
      </c>
      <c r="FI252" s="200">
        <v>1</v>
      </c>
      <c r="GK252" s="200">
        <v>0</v>
      </c>
      <c r="HZ252" s="200">
        <v>0</v>
      </c>
      <c r="IC252" s="200">
        <v>1</v>
      </c>
      <c r="II252" s="200">
        <v>1671</v>
      </c>
      <c r="IL252" s="200">
        <v>4</v>
      </c>
      <c r="IM252" s="200">
        <v>31311</v>
      </c>
      <c r="IN252" s="200">
        <v>72</v>
      </c>
      <c r="IO252" s="200">
        <v>4</v>
      </c>
      <c r="IP252" s="200">
        <v>141</v>
      </c>
      <c r="IQ252" s="200">
        <v>11231</v>
      </c>
      <c r="IR252" s="200">
        <v>50</v>
      </c>
      <c r="IT252" s="200">
        <v>58</v>
      </c>
      <c r="IZ252" s="200">
        <v>6</v>
      </c>
      <c r="JA252" s="200">
        <v>10</v>
      </c>
      <c r="JB252" s="200">
        <v>2</v>
      </c>
      <c r="JE252" s="200">
        <v>30</v>
      </c>
      <c r="JL252" s="200">
        <v>2</v>
      </c>
      <c r="JM252" s="200">
        <v>0</v>
      </c>
      <c r="JP252" s="200">
        <v>2618</v>
      </c>
      <c r="JQ252" s="200">
        <v>1</v>
      </c>
      <c r="JR252" s="200">
        <v>3</v>
      </c>
      <c r="JS252" s="200">
        <v>1</v>
      </c>
      <c r="JT252" s="200">
        <v>493</v>
      </c>
      <c r="JU252" s="200">
        <v>107</v>
      </c>
      <c r="JV252" s="200">
        <v>1001</v>
      </c>
      <c r="JW252" s="200">
        <v>21</v>
      </c>
      <c r="JX252" s="200">
        <v>617</v>
      </c>
      <c r="JY252" s="200">
        <v>1</v>
      </c>
      <c r="JZ252" s="200">
        <v>53</v>
      </c>
      <c r="KA252" s="200">
        <v>0</v>
      </c>
      <c r="KC252" s="200">
        <v>6</v>
      </c>
      <c r="KH252" s="200">
        <v>0</v>
      </c>
      <c r="KM252" s="200">
        <v>6</v>
      </c>
      <c r="KN252" s="200">
        <v>2</v>
      </c>
      <c r="KO252" s="200">
        <v>0</v>
      </c>
      <c r="KP252" s="200">
        <v>7</v>
      </c>
      <c r="KS252" s="200">
        <v>21</v>
      </c>
      <c r="KT252" s="200">
        <v>6</v>
      </c>
      <c r="KU252" s="200">
        <v>2</v>
      </c>
      <c r="KV252" s="200">
        <v>1</v>
      </c>
      <c r="KW252" s="200">
        <v>93</v>
      </c>
      <c r="KX252" s="200">
        <v>2</v>
      </c>
      <c r="LA252" s="200">
        <v>22</v>
      </c>
      <c r="LB252" s="200">
        <v>23</v>
      </c>
      <c r="LC252" s="200">
        <v>2</v>
      </c>
      <c r="LD252" s="200">
        <v>12</v>
      </c>
      <c r="LE252" s="200">
        <v>93</v>
      </c>
      <c r="LF252" s="200">
        <v>39</v>
      </c>
      <c r="LH252" s="200">
        <v>5</v>
      </c>
      <c r="LI252" s="200">
        <v>2</v>
      </c>
      <c r="LJ252" s="200">
        <v>7</v>
      </c>
      <c r="LK252" s="200">
        <v>72</v>
      </c>
      <c r="LL252" s="200">
        <v>6</v>
      </c>
      <c r="LM252" s="200">
        <v>43</v>
      </c>
      <c r="LN252" s="200">
        <v>5</v>
      </c>
      <c r="LO252" s="200">
        <v>0</v>
      </c>
      <c r="LP252" s="200">
        <v>8</v>
      </c>
      <c r="LQ252" s="200">
        <v>18</v>
      </c>
      <c r="LT252" s="200">
        <v>493</v>
      </c>
      <c r="LU252" s="200">
        <v>3</v>
      </c>
      <c r="LV252" s="200">
        <v>0</v>
      </c>
      <c r="LW252" s="200">
        <v>8</v>
      </c>
      <c r="LX252" s="200">
        <v>4</v>
      </c>
      <c r="LY252" s="200">
        <v>0</v>
      </c>
      <c r="LZ252" s="200">
        <v>1</v>
      </c>
      <c r="MA252" s="200">
        <v>113</v>
      </c>
      <c r="MB252" s="200">
        <v>1</v>
      </c>
      <c r="MC252" s="200">
        <v>84</v>
      </c>
      <c r="MT252" s="200">
        <v>0</v>
      </c>
      <c r="MU252" s="200">
        <v>0</v>
      </c>
      <c r="MV252" s="200">
        <v>0</v>
      </c>
      <c r="MW252" s="200">
        <v>1</v>
      </c>
      <c r="NA252" s="200">
        <v>0</v>
      </c>
      <c r="NB252" s="200">
        <v>2</v>
      </c>
      <c r="NC252" s="200">
        <v>2</v>
      </c>
      <c r="ND252" s="200">
        <v>4</v>
      </c>
      <c r="NE252" s="200">
        <v>0</v>
      </c>
      <c r="NF252" s="200">
        <v>18</v>
      </c>
      <c r="NG252" s="200">
        <v>13</v>
      </c>
      <c r="NH252" s="200">
        <v>70</v>
      </c>
      <c r="NI252" s="200">
        <v>12</v>
      </c>
      <c r="NL252" s="200">
        <v>0</v>
      </c>
      <c r="NP252" s="200">
        <v>1</v>
      </c>
      <c r="NW252" s="200">
        <v>38</v>
      </c>
      <c r="NZ252" s="200">
        <v>272</v>
      </c>
      <c r="OB252" s="201">
        <v>60302</v>
      </c>
      <c r="OC252" s="200">
        <v>2807</v>
      </c>
      <c r="OD252" s="200">
        <v>499</v>
      </c>
      <c r="OE252" s="200">
        <v>12783</v>
      </c>
      <c r="OF252" s="200">
        <v>16089</v>
      </c>
      <c r="OG252" s="201">
        <v>76391</v>
      </c>
    </row>
    <row r="253" spans="1:402" ht="12.75" customHeight="1">
      <c r="A253" s="209">
        <v>325120</v>
      </c>
      <c r="B253" s="23" t="s">
        <v>390</v>
      </c>
      <c r="C253" s="23">
        <v>2</v>
      </c>
      <c r="D253" s="200">
        <v>25</v>
      </c>
      <c r="E253" s="200">
        <v>0</v>
      </c>
      <c r="G253" s="200">
        <v>0</v>
      </c>
      <c r="H253" s="200">
        <v>55</v>
      </c>
      <c r="P253" s="200">
        <v>104</v>
      </c>
      <c r="Q253" s="200">
        <v>9</v>
      </c>
      <c r="R253" s="200">
        <v>124</v>
      </c>
      <c r="S253" s="200">
        <v>123</v>
      </c>
      <c r="U253" s="200">
        <v>6</v>
      </c>
      <c r="X253" s="200">
        <v>642</v>
      </c>
      <c r="Y253" s="200">
        <v>171</v>
      </c>
      <c r="Z253" s="200">
        <v>25</v>
      </c>
      <c r="AA253" s="200">
        <v>37</v>
      </c>
      <c r="AM253" s="200">
        <v>21</v>
      </c>
      <c r="AQ253" s="200">
        <v>3</v>
      </c>
      <c r="AR253" s="200">
        <v>3</v>
      </c>
      <c r="AX253" s="200">
        <v>0</v>
      </c>
      <c r="BC253" s="200">
        <v>11</v>
      </c>
      <c r="BP253" s="200">
        <v>0</v>
      </c>
      <c r="BR253" s="200">
        <v>7</v>
      </c>
      <c r="BU253" s="200">
        <v>6</v>
      </c>
      <c r="BX253" s="200">
        <v>15</v>
      </c>
      <c r="BY253" s="200">
        <v>5</v>
      </c>
      <c r="BZ253" s="200">
        <v>20</v>
      </c>
      <c r="CA253" s="200">
        <v>23</v>
      </c>
      <c r="CF253" s="200">
        <v>6</v>
      </c>
      <c r="CK253" s="200">
        <v>22</v>
      </c>
      <c r="CR253" s="200">
        <v>9</v>
      </c>
      <c r="CT253" s="200">
        <v>0</v>
      </c>
      <c r="CX253" s="200">
        <v>0</v>
      </c>
      <c r="DD253" s="200">
        <v>1</v>
      </c>
      <c r="DE253" s="200">
        <v>0</v>
      </c>
      <c r="DG253" s="200">
        <v>1</v>
      </c>
      <c r="DR253" s="200">
        <v>7</v>
      </c>
      <c r="DS253" s="200">
        <v>16</v>
      </c>
      <c r="DT253" s="200">
        <v>7</v>
      </c>
      <c r="DX253" s="200">
        <v>15</v>
      </c>
      <c r="DY253" s="200">
        <v>51</v>
      </c>
      <c r="EO253" s="200">
        <v>4</v>
      </c>
      <c r="ET253" s="200">
        <v>6</v>
      </c>
      <c r="FC253" s="200">
        <v>0</v>
      </c>
      <c r="FE253" s="200">
        <v>0</v>
      </c>
      <c r="FI253" s="200">
        <v>0</v>
      </c>
      <c r="GF253" s="200">
        <v>0</v>
      </c>
      <c r="GM253" s="200">
        <v>2</v>
      </c>
      <c r="HZ253" s="200">
        <v>1</v>
      </c>
      <c r="IA253" s="200">
        <v>4</v>
      </c>
      <c r="IB253" s="200">
        <v>8</v>
      </c>
      <c r="IC253" s="200">
        <v>3</v>
      </c>
      <c r="II253" s="200">
        <v>830</v>
      </c>
      <c r="IL253" s="200">
        <v>5</v>
      </c>
      <c r="IM253" s="200">
        <v>77</v>
      </c>
      <c r="IN253" s="200">
        <v>108</v>
      </c>
      <c r="IO253" s="200">
        <v>0</v>
      </c>
      <c r="IP253" s="200">
        <v>229</v>
      </c>
      <c r="IQ253" s="200">
        <v>409</v>
      </c>
      <c r="IT253" s="200">
        <v>12</v>
      </c>
      <c r="IZ253" s="200">
        <v>3</v>
      </c>
      <c r="JB253" s="200">
        <v>0</v>
      </c>
      <c r="JE253" s="200">
        <v>20</v>
      </c>
      <c r="JF253" s="200">
        <v>4</v>
      </c>
      <c r="JG253" s="200">
        <v>28</v>
      </c>
      <c r="JK253" s="200">
        <v>4</v>
      </c>
      <c r="JL253" s="200">
        <v>3</v>
      </c>
      <c r="JM253" s="200">
        <v>0</v>
      </c>
      <c r="JN253" s="200">
        <v>5</v>
      </c>
      <c r="JP253" s="200">
        <v>196</v>
      </c>
      <c r="JU253" s="200">
        <v>6</v>
      </c>
      <c r="JV253" s="200">
        <v>41</v>
      </c>
      <c r="JW253" s="200">
        <v>15</v>
      </c>
      <c r="JX253" s="200">
        <v>64</v>
      </c>
      <c r="JY253" s="200">
        <v>0</v>
      </c>
      <c r="JZ253" s="200">
        <v>6</v>
      </c>
      <c r="KC253" s="200">
        <v>6</v>
      </c>
      <c r="KH253" s="200">
        <v>0</v>
      </c>
      <c r="KM253" s="200">
        <v>14</v>
      </c>
      <c r="KN253" s="200">
        <v>3</v>
      </c>
      <c r="KO253" s="200">
        <v>1</v>
      </c>
      <c r="KP253" s="200">
        <v>3</v>
      </c>
      <c r="KS253" s="200">
        <v>7</v>
      </c>
      <c r="KT253" s="200">
        <v>8</v>
      </c>
      <c r="KU253" s="200">
        <v>0</v>
      </c>
      <c r="KV253" s="200">
        <v>0</v>
      </c>
      <c r="KW253" s="200">
        <v>15</v>
      </c>
      <c r="KX253" s="200">
        <v>5</v>
      </c>
      <c r="LA253" s="200">
        <v>15</v>
      </c>
      <c r="LB253" s="200">
        <v>16</v>
      </c>
      <c r="LC253" s="200">
        <v>2</v>
      </c>
      <c r="LD253" s="200">
        <v>9</v>
      </c>
      <c r="LE253" s="200">
        <v>25</v>
      </c>
      <c r="LF253" s="200">
        <v>23</v>
      </c>
      <c r="LH253" s="200">
        <v>2</v>
      </c>
      <c r="LI253" s="200">
        <v>1</v>
      </c>
      <c r="LJ253" s="200">
        <v>3</v>
      </c>
      <c r="LK253" s="200">
        <v>24</v>
      </c>
      <c r="LL253" s="200">
        <v>3</v>
      </c>
      <c r="LM253" s="200">
        <v>25</v>
      </c>
      <c r="LN253" s="200">
        <v>2</v>
      </c>
      <c r="LO253" s="200">
        <v>0</v>
      </c>
      <c r="LP253" s="200">
        <v>9</v>
      </c>
      <c r="LQ253" s="200">
        <v>7</v>
      </c>
      <c r="LT253" s="200">
        <v>458</v>
      </c>
      <c r="LU253" s="200">
        <v>1</v>
      </c>
      <c r="LV253" s="200">
        <v>1</v>
      </c>
      <c r="LW253" s="200">
        <v>5</v>
      </c>
      <c r="LX253" s="200">
        <v>3</v>
      </c>
      <c r="LZ253" s="200">
        <v>1</v>
      </c>
      <c r="MA253" s="200">
        <v>44</v>
      </c>
      <c r="MB253" s="200">
        <v>1</v>
      </c>
      <c r="MC253" s="200">
        <v>60</v>
      </c>
      <c r="MU253" s="200">
        <v>0</v>
      </c>
      <c r="MV253" s="200">
        <v>0</v>
      </c>
      <c r="MW253" s="200">
        <v>0</v>
      </c>
      <c r="NA253" s="200">
        <v>0</v>
      </c>
      <c r="NB253" s="200">
        <v>1</v>
      </c>
      <c r="NC253" s="200">
        <v>1</v>
      </c>
      <c r="ND253" s="200">
        <v>1</v>
      </c>
      <c r="NE253" s="200">
        <v>0</v>
      </c>
      <c r="NF253" s="200">
        <v>14</v>
      </c>
      <c r="NG253" s="200">
        <v>5</v>
      </c>
      <c r="NH253" s="200">
        <v>27</v>
      </c>
      <c r="NI253" s="200">
        <v>5</v>
      </c>
      <c r="NP253" s="200">
        <v>0</v>
      </c>
      <c r="NW253" s="200">
        <v>27</v>
      </c>
      <c r="NZ253" s="200">
        <v>29</v>
      </c>
      <c r="OB253" s="201">
        <v>4583</v>
      </c>
      <c r="OC253" s="200">
        <v>1593</v>
      </c>
      <c r="OD253" s="200">
        <v>121</v>
      </c>
      <c r="OE253" s="200">
        <v>2973</v>
      </c>
      <c r="OF253" s="200">
        <v>4687</v>
      </c>
      <c r="OG253" s="201">
        <v>9270</v>
      </c>
    </row>
    <row r="254" spans="1:402" ht="12.75" customHeight="1">
      <c r="A254" s="209">
        <v>325130</v>
      </c>
      <c r="B254" s="23" t="s">
        <v>391</v>
      </c>
      <c r="C254" s="23">
        <v>1</v>
      </c>
      <c r="H254" s="200">
        <v>0</v>
      </c>
      <c r="P254" s="200">
        <v>34</v>
      </c>
      <c r="Q254" s="200">
        <v>6</v>
      </c>
      <c r="R254" s="200">
        <v>332</v>
      </c>
      <c r="S254" s="200">
        <v>281</v>
      </c>
      <c r="U254" s="200">
        <v>156</v>
      </c>
      <c r="X254" s="200">
        <v>116</v>
      </c>
      <c r="Y254" s="200">
        <v>131</v>
      </c>
      <c r="Z254" s="200">
        <v>11</v>
      </c>
      <c r="AA254" s="200">
        <v>26</v>
      </c>
      <c r="AR254" s="200">
        <v>1</v>
      </c>
      <c r="AX254" s="200">
        <v>0</v>
      </c>
      <c r="BC254" s="200">
        <v>146</v>
      </c>
      <c r="BP254" s="200">
        <v>0</v>
      </c>
      <c r="BS254" s="200">
        <v>9</v>
      </c>
      <c r="BT254" s="200">
        <v>2</v>
      </c>
      <c r="BU254" s="200">
        <v>7</v>
      </c>
      <c r="BX254" s="200">
        <v>34</v>
      </c>
      <c r="BY254" s="200">
        <v>11</v>
      </c>
      <c r="BZ254" s="200">
        <v>46</v>
      </c>
      <c r="CA254" s="200">
        <v>30</v>
      </c>
      <c r="CF254" s="200">
        <v>20</v>
      </c>
      <c r="CK254" s="200">
        <v>56</v>
      </c>
      <c r="CT254" s="200">
        <v>0</v>
      </c>
      <c r="CX254" s="200">
        <v>1</v>
      </c>
      <c r="DD254" s="200">
        <v>1</v>
      </c>
      <c r="DE254" s="200">
        <v>1</v>
      </c>
      <c r="DG254" s="200">
        <v>0</v>
      </c>
      <c r="DR254" s="200">
        <v>6</v>
      </c>
      <c r="DS254" s="200">
        <v>40</v>
      </c>
      <c r="DT254" s="200">
        <v>18</v>
      </c>
      <c r="DX254" s="200">
        <v>0</v>
      </c>
      <c r="EL254" s="200">
        <v>0</v>
      </c>
      <c r="EO254" s="200">
        <v>8</v>
      </c>
      <c r="FC254" s="200">
        <v>0</v>
      </c>
      <c r="FF254" s="200">
        <v>0</v>
      </c>
      <c r="HZ254" s="200">
        <v>0</v>
      </c>
      <c r="IA254" s="200">
        <v>9</v>
      </c>
      <c r="IB254" s="200">
        <v>54</v>
      </c>
      <c r="IC254" s="200">
        <v>0</v>
      </c>
      <c r="II254" s="200">
        <v>1264</v>
      </c>
      <c r="IL254" s="200">
        <v>2</v>
      </c>
      <c r="IM254" s="200">
        <v>10</v>
      </c>
      <c r="IN254" s="200">
        <v>27</v>
      </c>
      <c r="IO254" s="200">
        <v>49</v>
      </c>
      <c r="IP254" s="200">
        <v>171</v>
      </c>
      <c r="IQ254" s="200">
        <v>339</v>
      </c>
      <c r="IR254" s="200">
        <v>2</v>
      </c>
      <c r="IT254" s="200">
        <v>5</v>
      </c>
      <c r="IZ254" s="200">
        <v>7</v>
      </c>
      <c r="JA254" s="200">
        <v>23</v>
      </c>
      <c r="JE254" s="200">
        <v>74</v>
      </c>
      <c r="JF254" s="200">
        <v>21</v>
      </c>
      <c r="JL254" s="200">
        <v>7</v>
      </c>
      <c r="JM254" s="200">
        <v>0</v>
      </c>
      <c r="JP254" s="200">
        <v>241</v>
      </c>
      <c r="JQ254" s="200">
        <v>0</v>
      </c>
      <c r="JR254" s="200">
        <v>0</v>
      </c>
      <c r="JS254" s="200">
        <v>0</v>
      </c>
      <c r="JT254" s="200">
        <v>40</v>
      </c>
      <c r="JU254" s="200">
        <v>10</v>
      </c>
      <c r="JV254" s="200">
        <v>75</v>
      </c>
      <c r="JW254" s="200">
        <v>30</v>
      </c>
      <c r="JX254" s="200">
        <v>123</v>
      </c>
      <c r="JY254" s="200">
        <v>2</v>
      </c>
      <c r="JZ254" s="200">
        <v>9</v>
      </c>
      <c r="KA254" s="200">
        <v>0</v>
      </c>
      <c r="KC254" s="200">
        <v>8</v>
      </c>
      <c r="KH254" s="200">
        <v>0</v>
      </c>
      <c r="KM254" s="200">
        <v>9</v>
      </c>
      <c r="KN254" s="200">
        <v>3</v>
      </c>
      <c r="KO254" s="200">
        <v>1</v>
      </c>
      <c r="KP254" s="200">
        <v>10</v>
      </c>
      <c r="KS254" s="200">
        <v>28</v>
      </c>
      <c r="KT254" s="200">
        <v>22</v>
      </c>
      <c r="KU254" s="200">
        <v>2</v>
      </c>
      <c r="KV254" s="200">
        <v>1</v>
      </c>
      <c r="KW254" s="200">
        <v>34</v>
      </c>
      <c r="KX254" s="200">
        <v>12</v>
      </c>
      <c r="LA254" s="200">
        <v>21</v>
      </c>
      <c r="LB254" s="200">
        <v>8</v>
      </c>
      <c r="LC254" s="200">
        <v>1</v>
      </c>
      <c r="LD254" s="200">
        <v>5</v>
      </c>
      <c r="LE254" s="200">
        <v>156</v>
      </c>
      <c r="LF254" s="200">
        <v>28</v>
      </c>
      <c r="LH254" s="200">
        <v>3</v>
      </c>
      <c r="LI254" s="200">
        <v>2</v>
      </c>
      <c r="LJ254" s="200">
        <v>8</v>
      </c>
      <c r="LK254" s="200">
        <v>72</v>
      </c>
      <c r="LL254" s="200">
        <v>12</v>
      </c>
      <c r="LM254" s="200">
        <v>18</v>
      </c>
      <c r="LN254" s="200">
        <v>1</v>
      </c>
      <c r="LO254" s="200">
        <v>0</v>
      </c>
      <c r="LP254" s="200">
        <v>15</v>
      </c>
      <c r="LQ254" s="200">
        <v>22</v>
      </c>
      <c r="LT254" s="200">
        <v>629</v>
      </c>
      <c r="LU254" s="200">
        <v>1</v>
      </c>
      <c r="LV254" s="200">
        <v>2</v>
      </c>
      <c r="LW254" s="200">
        <v>8</v>
      </c>
      <c r="LX254" s="200">
        <v>8</v>
      </c>
      <c r="LZ254" s="200">
        <v>4</v>
      </c>
      <c r="MA254" s="200">
        <v>33</v>
      </c>
      <c r="MB254" s="200">
        <v>4</v>
      </c>
      <c r="MC254" s="200">
        <v>28</v>
      </c>
      <c r="MU254" s="200">
        <v>0</v>
      </c>
      <c r="MV254" s="200">
        <v>0</v>
      </c>
      <c r="MW254" s="200">
        <v>1</v>
      </c>
      <c r="NA254" s="200">
        <v>1</v>
      </c>
      <c r="NB254" s="200">
        <v>3</v>
      </c>
      <c r="NC254" s="200">
        <v>3</v>
      </c>
      <c r="ND254" s="200">
        <v>5</v>
      </c>
      <c r="NE254" s="200">
        <v>0</v>
      </c>
      <c r="NF254" s="200">
        <v>10</v>
      </c>
      <c r="NG254" s="200">
        <v>4</v>
      </c>
      <c r="NH254" s="200">
        <v>19</v>
      </c>
      <c r="NI254" s="200">
        <v>3</v>
      </c>
      <c r="NL254" s="200">
        <v>0</v>
      </c>
      <c r="NP254" s="200">
        <v>2</v>
      </c>
      <c r="NW254" s="200">
        <v>12</v>
      </c>
      <c r="NZ254" s="200">
        <v>29</v>
      </c>
      <c r="OB254" s="201">
        <v>5435</v>
      </c>
      <c r="OC254" s="200">
        <v>1108</v>
      </c>
      <c r="OD254" s="200">
        <v>120</v>
      </c>
      <c r="OE254" s="200">
        <v>1443</v>
      </c>
      <c r="OF254" s="200">
        <v>2672</v>
      </c>
      <c r="OG254" s="201">
        <v>8106</v>
      </c>
    </row>
    <row r="255" spans="1:402" ht="12.75" customHeight="1">
      <c r="A255" s="209">
        <v>325180</v>
      </c>
      <c r="B255" s="23" t="s">
        <v>392</v>
      </c>
      <c r="P255" s="200">
        <v>585</v>
      </c>
      <c r="Q255" s="200">
        <v>42</v>
      </c>
      <c r="R255" s="200">
        <v>538</v>
      </c>
      <c r="S255" s="200">
        <v>53</v>
      </c>
      <c r="U255" s="200">
        <v>207</v>
      </c>
      <c r="X255" s="200">
        <v>1121</v>
      </c>
      <c r="Y255" s="200">
        <v>946</v>
      </c>
      <c r="Z255" s="200">
        <v>48</v>
      </c>
      <c r="AA255" s="200">
        <v>127</v>
      </c>
      <c r="AR255" s="200">
        <v>11</v>
      </c>
      <c r="AX255" s="200">
        <v>1</v>
      </c>
      <c r="BC255" s="200">
        <v>111</v>
      </c>
      <c r="BP255" s="200">
        <v>2</v>
      </c>
      <c r="BS255" s="200">
        <v>9</v>
      </c>
      <c r="BT255" s="200">
        <v>10</v>
      </c>
      <c r="BU255" s="200">
        <v>26</v>
      </c>
      <c r="BW255" s="200">
        <v>86</v>
      </c>
      <c r="BX255" s="200">
        <v>78</v>
      </c>
      <c r="BY255" s="200">
        <v>25</v>
      </c>
      <c r="BZ255" s="200">
        <v>108</v>
      </c>
      <c r="CA255" s="200">
        <v>136</v>
      </c>
      <c r="CF255" s="200">
        <v>187</v>
      </c>
      <c r="CK255" s="200">
        <v>373</v>
      </c>
      <c r="CT255" s="200">
        <v>2</v>
      </c>
      <c r="CX255" s="200">
        <v>4</v>
      </c>
      <c r="DD255" s="200">
        <v>1</v>
      </c>
      <c r="DE255" s="200">
        <v>1</v>
      </c>
      <c r="DG255" s="200">
        <v>1</v>
      </c>
      <c r="DR255" s="200">
        <v>7</v>
      </c>
      <c r="DS255" s="200">
        <v>36</v>
      </c>
      <c r="DT255" s="200">
        <v>16</v>
      </c>
      <c r="DX255" s="200">
        <v>563</v>
      </c>
      <c r="EL255" s="200">
        <v>0</v>
      </c>
      <c r="EO255" s="200">
        <v>210</v>
      </c>
      <c r="FC255" s="200">
        <v>0</v>
      </c>
      <c r="FE255" s="200">
        <v>1</v>
      </c>
      <c r="FF255" s="200">
        <v>0</v>
      </c>
      <c r="FI255" s="200">
        <v>24</v>
      </c>
      <c r="GI255" s="200">
        <v>0</v>
      </c>
      <c r="GK255" s="200">
        <v>0</v>
      </c>
      <c r="GM255" s="200">
        <v>17</v>
      </c>
      <c r="HZ255" s="200">
        <v>1</v>
      </c>
      <c r="IA255" s="200">
        <v>23</v>
      </c>
      <c r="IB255" s="200">
        <v>66</v>
      </c>
      <c r="IC255" s="200">
        <v>3</v>
      </c>
      <c r="ID255" s="200">
        <v>2</v>
      </c>
      <c r="IG255" s="200">
        <v>1</v>
      </c>
      <c r="II255" s="200">
        <v>2432</v>
      </c>
      <c r="IL255" s="200">
        <v>7</v>
      </c>
      <c r="IM255" s="200">
        <v>582</v>
      </c>
      <c r="IN255" s="200">
        <v>254</v>
      </c>
      <c r="IO255" s="200">
        <v>12</v>
      </c>
      <c r="IP255" s="200">
        <v>1928</v>
      </c>
      <c r="IQ255" s="200">
        <v>211</v>
      </c>
      <c r="IT255" s="200">
        <v>174</v>
      </c>
      <c r="IZ255" s="200">
        <v>5</v>
      </c>
      <c r="JA255" s="200">
        <v>89</v>
      </c>
      <c r="JB255" s="200">
        <v>0</v>
      </c>
      <c r="JE255" s="200">
        <v>290</v>
      </c>
      <c r="JF255" s="200">
        <v>59</v>
      </c>
      <c r="JG255" s="200">
        <v>340</v>
      </c>
      <c r="JL255" s="200">
        <v>44</v>
      </c>
      <c r="JM255" s="200">
        <v>0</v>
      </c>
      <c r="JP255" s="200">
        <v>1078</v>
      </c>
      <c r="JQ255" s="200">
        <v>5</v>
      </c>
      <c r="JR255" s="200">
        <v>0</v>
      </c>
      <c r="JS255" s="200">
        <v>0</v>
      </c>
      <c r="JT255" s="200">
        <v>1</v>
      </c>
      <c r="JU255" s="200">
        <v>53</v>
      </c>
      <c r="JV255" s="200">
        <v>229</v>
      </c>
      <c r="JW255" s="200">
        <v>50</v>
      </c>
      <c r="JX255" s="200">
        <v>227</v>
      </c>
      <c r="JY255" s="200">
        <v>12</v>
      </c>
      <c r="JZ255" s="200">
        <v>21</v>
      </c>
      <c r="KA255" s="200">
        <v>1</v>
      </c>
      <c r="KC255" s="200">
        <v>41</v>
      </c>
      <c r="KH255" s="200">
        <v>2</v>
      </c>
      <c r="KM255" s="200">
        <v>48</v>
      </c>
      <c r="KN255" s="200">
        <v>17</v>
      </c>
      <c r="KO255" s="200">
        <v>3</v>
      </c>
      <c r="KP255" s="200">
        <v>64</v>
      </c>
      <c r="KQ255" s="200">
        <v>0</v>
      </c>
      <c r="KS255" s="200">
        <v>114</v>
      </c>
      <c r="KT255" s="200">
        <v>58</v>
      </c>
      <c r="KU255" s="200">
        <v>11</v>
      </c>
      <c r="KV255" s="200">
        <v>7</v>
      </c>
      <c r="KW255" s="200">
        <v>60</v>
      </c>
      <c r="KX255" s="200">
        <v>21</v>
      </c>
      <c r="LA255" s="200">
        <v>45</v>
      </c>
      <c r="LB255" s="200">
        <v>35</v>
      </c>
      <c r="LC255" s="200">
        <v>3</v>
      </c>
      <c r="LD255" s="200">
        <v>20</v>
      </c>
      <c r="LE255" s="200">
        <v>562</v>
      </c>
      <c r="LF255" s="200">
        <v>90</v>
      </c>
      <c r="LH255" s="200">
        <v>25</v>
      </c>
      <c r="LI255" s="200">
        <v>8</v>
      </c>
      <c r="LJ255" s="200">
        <v>35</v>
      </c>
      <c r="LK255" s="200">
        <v>280</v>
      </c>
      <c r="LL255" s="200">
        <v>51</v>
      </c>
      <c r="LM255" s="200">
        <v>79</v>
      </c>
      <c r="LN255" s="200">
        <v>10</v>
      </c>
      <c r="LO255" s="200">
        <v>1</v>
      </c>
      <c r="LP255" s="200">
        <v>55</v>
      </c>
      <c r="LQ255" s="200">
        <v>81</v>
      </c>
      <c r="LT255" s="200">
        <v>905</v>
      </c>
      <c r="LU255" s="200">
        <v>6</v>
      </c>
      <c r="LV255" s="200">
        <v>16</v>
      </c>
      <c r="LW255" s="200">
        <v>44</v>
      </c>
      <c r="LX255" s="200">
        <v>52</v>
      </c>
      <c r="LY255" s="200">
        <v>0</v>
      </c>
      <c r="LZ255" s="200">
        <v>25</v>
      </c>
      <c r="MA255" s="200">
        <v>158</v>
      </c>
      <c r="MB255" s="200">
        <v>26</v>
      </c>
      <c r="MC255" s="200">
        <v>120</v>
      </c>
      <c r="MT255" s="200">
        <v>1</v>
      </c>
      <c r="MU255" s="200">
        <v>2</v>
      </c>
      <c r="MV255" s="200">
        <v>1</v>
      </c>
      <c r="MW255" s="200">
        <v>5</v>
      </c>
      <c r="NA255" s="200">
        <v>5</v>
      </c>
      <c r="NB255" s="200">
        <v>23</v>
      </c>
      <c r="NC255" s="200">
        <v>23</v>
      </c>
      <c r="ND255" s="200">
        <v>38</v>
      </c>
      <c r="NE255" s="200">
        <v>2</v>
      </c>
      <c r="NF255" s="200">
        <v>47</v>
      </c>
      <c r="NG255" s="200">
        <v>21</v>
      </c>
      <c r="NH255" s="200">
        <v>92</v>
      </c>
      <c r="NI255" s="200">
        <v>16</v>
      </c>
      <c r="NL255" s="200">
        <v>0</v>
      </c>
      <c r="NP255" s="200">
        <v>7</v>
      </c>
      <c r="NT255" s="200">
        <v>25</v>
      </c>
      <c r="NW255" s="200">
        <v>51</v>
      </c>
      <c r="NZ255" s="200">
        <v>103</v>
      </c>
      <c r="OB255" s="201">
        <v>17558</v>
      </c>
      <c r="OC255" s="200">
        <v>3376</v>
      </c>
      <c r="OD255" s="200">
        <v>328</v>
      </c>
      <c r="OE255" s="200">
        <v>8776</v>
      </c>
      <c r="OF255" s="200">
        <v>12481</v>
      </c>
      <c r="OG255" s="201">
        <v>30039</v>
      </c>
      <c r="OI255" s="200" t="s">
        <v>824</v>
      </c>
    </row>
    <row r="256" spans="1:402" ht="12.75" customHeight="1">
      <c r="A256" s="209">
        <v>325190</v>
      </c>
      <c r="B256" s="23" t="s">
        <v>393</v>
      </c>
      <c r="C256" s="23">
        <v>490</v>
      </c>
      <c r="D256" s="200">
        <v>2336</v>
      </c>
      <c r="G256" s="200">
        <v>262</v>
      </c>
      <c r="H256" s="200">
        <v>598</v>
      </c>
      <c r="M256" s="200">
        <v>199</v>
      </c>
      <c r="P256" s="200">
        <v>1729</v>
      </c>
      <c r="Q256" s="200">
        <v>175</v>
      </c>
      <c r="R256" s="200">
        <v>65</v>
      </c>
      <c r="S256" s="200">
        <v>6</v>
      </c>
      <c r="U256" s="200">
        <v>20</v>
      </c>
      <c r="X256" s="200">
        <v>911</v>
      </c>
      <c r="Y256" s="200">
        <v>2714</v>
      </c>
      <c r="Z256" s="200">
        <v>542</v>
      </c>
      <c r="AA256" s="200">
        <v>307</v>
      </c>
      <c r="AM256" s="200">
        <v>170</v>
      </c>
      <c r="AO256" s="200">
        <v>0</v>
      </c>
      <c r="AP256" s="200">
        <v>14</v>
      </c>
      <c r="AR256" s="200">
        <v>35</v>
      </c>
      <c r="AX256" s="200">
        <v>3</v>
      </c>
      <c r="BC256" s="200">
        <v>81</v>
      </c>
      <c r="BD256" s="200">
        <v>0</v>
      </c>
      <c r="BP256" s="200">
        <v>2</v>
      </c>
      <c r="BR256" s="200">
        <v>90</v>
      </c>
      <c r="BS256" s="200">
        <v>102</v>
      </c>
      <c r="BT256" s="200">
        <v>112</v>
      </c>
      <c r="BU256" s="200">
        <v>261</v>
      </c>
      <c r="BX256" s="200">
        <v>179</v>
      </c>
      <c r="BY256" s="200">
        <v>55</v>
      </c>
      <c r="BZ256" s="200">
        <v>243</v>
      </c>
      <c r="CA256" s="200">
        <v>343</v>
      </c>
      <c r="CF256" s="200">
        <v>24</v>
      </c>
      <c r="CK256" s="200">
        <v>159</v>
      </c>
      <c r="CN256" s="200">
        <v>0</v>
      </c>
      <c r="CR256" s="200">
        <v>238</v>
      </c>
      <c r="CT256" s="200">
        <v>5</v>
      </c>
      <c r="CX256" s="200">
        <v>7</v>
      </c>
      <c r="DD256" s="200">
        <v>1</v>
      </c>
      <c r="DE256" s="200">
        <v>1</v>
      </c>
      <c r="DG256" s="200">
        <v>1</v>
      </c>
      <c r="DR256" s="200">
        <v>112</v>
      </c>
      <c r="DS256" s="200">
        <v>200</v>
      </c>
      <c r="DT256" s="200">
        <v>85</v>
      </c>
      <c r="DX256" s="200">
        <v>3</v>
      </c>
      <c r="DY256" s="200">
        <v>292</v>
      </c>
      <c r="EE256" s="200">
        <v>0</v>
      </c>
      <c r="EL256" s="200">
        <v>1</v>
      </c>
      <c r="EO256" s="200">
        <v>33</v>
      </c>
      <c r="ET256" s="200">
        <v>77</v>
      </c>
      <c r="FC256" s="200">
        <v>1</v>
      </c>
      <c r="FD256" s="200">
        <v>1</v>
      </c>
      <c r="FE256" s="200">
        <v>1</v>
      </c>
      <c r="FF256" s="200">
        <v>2</v>
      </c>
      <c r="FG256" s="200">
        <v>0</v>
      </c>
      <c r="FI256" s="200">
        <v>138</v>
      </c>
      <c r="GK256" s="200">
        <v>1</v>
      </c>
      <c r="GM256" s="200">
        <v>472</v>
      </c>
      <c r="GS256" s="200">
        <v>1381</v>
      </c>
      <c r="HZ256" s="200">
        <v>4</v>
      </c>
      <c r="IA256" s="200">
        <v>53</v>
      </c>
      <c r="IB256" s="200">
        <v>181</v>
      </c>
      <c r="IC256" s="200">
        <v>42</v>
      </c>
      <c r="ID256" s="200">
        <v>3</v>
      </c>
      <c r="IG256" s="200">
        <v>4</v>
      </c>
      <c r="II256" s="200">
        <v>3083</v>
      </c>
      <c r="IL256" s="200">
        <v>361</v>
      </c>
      <c r="IM256" s="200">
        <v>29873</v>
      </c>
      <c r="IN256" s="200">
        <v>560</v>
      </c>
      <c r="IO256" s="200">
        <v>296</v>
      </c>
      <c r="IP256" s="200">
        <v>2200</v>
      </c>
      <c r="IQ256" s="200">
        <v>10987</v>
      </c>
      <c r="IR256" s="200">
        <v>251</v>
      </c>
      <c r="IS256" s="200">
        <v>28</v>
      </c>
      <c r="IT256" s="200">
        <v>839</v>
      </c>
      <c r="IZ256" s="200">
        <v>46</v>
      </c>
      <c r="JA256" s="200">
        <v>375</v>
      </c>
      <c r="JB256" s="200">
        <v>58</v>
      </c>
      <c r="JE256" s="200">
        <v>987</v>
      </c>
      <c r="JF256" s="200">
        <v>181</v>
      </c>
      <c r="JG256" s="200">
        <v>1122</v>
      </c>
      <c r="JI256" s="200">
        <v>2</v>
      </c>
      <c r="JK256" s="200">
        <v>20</v>
      </c>
      <c r="JL256" s="200">
        <v>74</v>
      </c>
      <c r="JM256" s="200">
        <v>1</v>
      </c>
      <c r="JP256" s="200">
        <v>5067</v>
      </c>
      <c r="JQ256" s="200">
        <v>29</v>
      </c>
      <c r="JR256" s="200">
        <v>12</v>
      </c>
      <c r="JS256" s="200">
        <v>12</v>
      </c>
      <c r="JT256" s="200">
        <v>844</v>
      </c>
      <c r="JU256" s="200">
        <v>259</v>
      </c>
      <c r="JV256" s="200">
        <v>1520</v>
      </c>
      <c r="JW256" s="200">
        <v>301</v>
      </c>
      <c r="JX256" s="200">
        <v>1156</v>
      </c>
      <c r="JY256" s="200">
        <v>39</v>
      </c>
      <c r="JZ256" s="200">
        <v>57</v>
      </c>
      <c r="KA256" s="200">
        <v>0</v>
      </c>
      <c r="KC256" s="200">
        <v>64</v>
      </c>
      <c r="KH256" s="200">
        <v>2</v>
      </c>
      <c r="KM256" s="200">
        <v>115</v>
      </c>
      <c r="KN256" s="200">
        <v>48</v>
      </c>
      <c r="KO256" s="200">
        <v>8</v>
      </c>
      <c r="KP256" s="200">
        <v>45</v>
      </c>
      <c r="KQ256" s="200">
        <v>0</v>
      </c>
      <c r="KS256" s="200">
        <v>54</v>
      </c>
      <c r="KT256" s="200">
        <v>40</v>
      </c>
      <c r="KU256" s="200">
        <v>4</v>
      </c>
      <c r="KV256" s="200">
        <v>6</v>
      </c>
      <c r="KW256" s="200">
        <v>34</v>
      </c>
      <c r="KX256" s="200">
        <v>10</v>
      </c>
      <c r="LA256" s="200">
        <v>37</v>
      </c>
      <c r="LB256" s="200">
        <v>106</v>
      </c>
      <c r="LC256" s="200">
        <v>10</v>
      </c>
      <c r="LD256" s="200">
        <v>52</v>
      </c>
      <c r="LE256" s="200">
        <v>842</v>
      </c>
      <c r="LF256" s="200">
        <v>136</v>
      </c>
      <c r="LH256" s="200">
        <v>29</v>
      </c>
      <c r="LI256" s="200">
        <v>11</v>
      </c>
      <c r="LJ256" s="200">
        <v>54</v>
      </c>
      <c r="LK256" s="200">
        <v>543</v>
      </c>
      <c r="LL256" s="200">
        <v>32</v>
      </c>
      <c r="LM256" s="200">
        <v>154</v>
      </c>
      <c r="LN256" s="200">
        <v>27</v>
      </c>
      <c r="LO256" s="200">
        <v>2</v>
      </c>
      <c r="LP256" s="200">
        <v>95</v>
      </c>
      <c r="LQ256" s="200">
        <v>96</v>
      </c>
      <c r="LT256" s="200">
        <v>2796</v>
      </c>
      <c r="LU256" s="200">
        <v>15</v>
      </c>
      <c r="LV256" s="200">
        <v>5</v>
      </c>
      <c r="LW256" s="200">
        <v>32</v>
      </c>
      <c r="LX256" s="200">
        <v>41</v>
      </c>
      <c r="LZ256" s="200">
        <v>14</v>
      </c>
      <c r="MA256" s="200">
        <v>372</v>
      </c>
      <c r="MB256" s="200">
        <v>7</v>
      </c>
      <c r="MC256" s="200">
        <v>1299</v>
      </c>
      <c r="MT256" s="200">
        <v>2</v>
      </c>
      <c r="MU256" s="200">
        <v>7</v>
      </c>
      <c r="MV256" s="200">
        <v>1</v>
      </c>
      <c r="MW256" s="200">
        <v>5</v>
      </c>
      <c r="NA256" s="200">
        <v>18</v>
      </c>
      <c r="NB256" s="200">
        <v>79</v>
      </c>
      <c r="NC256" s="200">
        <v>54</v>
      </c>
      <c r="ND256" s="200">
        <v>93</v>
      </c>
      <c r="NE256" s="200">
        <v>6</v>
      </c>
      <c r="NF256" s="200">
        <v>114</v>
      </c>
      <c r="NG256" s="200">
        <v>48</v>
      </c>
      <c r="NH256" s="200">
        <v>224</v>
      </c>
      <c r="NI256" s="200">
        <v>40</v>
      </c>
      <c r="NL256" s="200">
        <v>0</v>
      </c>
      <c r="NP256" s="200">
        <v>1</v>
      </c>
      <c r="NT256" s="200">
        <v>89</v>
      </c>
      <c r="NW256" s="200">
        <v>583</v>
      </c>
      <c r="NZ256" s="200">
        <v>351</v>
      </c>
      <c r="OB256" s="201">
        <v>85159</v>
      </c>
      <c r="OC256" s="200">
        <v>3423</v>
      </c>
      <c r="OD256" s="200">
        <v>943</v>
      </c>
      <c r="OE256" s="200">
        <v>9086</v>
      </c>
      <c r="OF256" s="200">
        <v>13452</v>
      </c>
      <c r="OG256" s="201">
        <v>98611</v>
      </c>
      <c r="OI256" s="200" t="s">
        <v>795</v>
      </c>
      <c r="OJ256" s="200" t="s">
        <v>568</v>
      </c>
    </row>
    <row r="257" spans="1:397" ht="12.75" customHeight="1">
      <c r="A257" s="209">
        <v>325211</v>
      </c>
      <c r="B257" s="23" t="s">
        <v>394</v>
      </c>
      <c r="P257" s="200">
        <v>238</v>
      </c>
      <c r="Q257" s="200">
        <v>57</v>
      </c>
      <c r="X257" s="200">
        <v>1136</v>
      </c>
      <c r="Y257" s="200">
        <v>1168</v>
      </c>
      <c r="Z257" s="200">
        <v>123</v>
      </c>
      <c r="AA257" s="200">
        <v>174</v>
      </c>
      <c r="AQ257" s="200">
        <v>11</v>
      </c>
      <c r="AR257" s="200">
        <v>99</v>
      </c>
      <c r="AX257" s="200">
        <v>3</v>
      </c>
      <c r="AZ257" s="200">
        <v>7</v>
      </c>
      <c r="BC257" s="200">
        <v>29</v>
      </c>
      <c r="BO257" s="200">
        <v>154</v>
      </c>
      <c r="BP257" s="200">
        <v>5</v>
      </c>
      <c r="BX257" s="200">
        <v>195</v>
      </c>
      <c r="BY257" s="200">
        <v>45</v>
      </c>
      <c r="BZ257" s="200">
        <v>203</v>
      </c>
      <c r="CA257" s="200">
        <v>58</v>
      </c>
      <c r="CF257" s="200">
        <v>101</v>
      </c>
      <c r="CK257" s="200">
        <v>86</v>
      </c>
      <c r="CN257" s="200">
        <v>0</v>
      </c>
      <c r="CR257" s="200">
        <v>38</v>
      </c>
      <c r="CS257" s="200">
        <v>133</v>
      </c>
      <c r="CT257" s="200">
        <v>8</v>
      </c>
      <c r="CX257" s="200">
        <v>6</v>
      </c>
      <c r="DE257" s="200">
        <v>137</v>
      </c>
      <c r="DG257" s="200">
        <v>17</v>
      </c>
      <c r="DR257" s="200">
        <v>47</v>
      </c>
      <c r="DS257" s="200">
        <v>164</v>
      </c>
      <c r="DT257" s="200">
        <v>67</v>
      </c>
      <c r="DX257" s="200">
        <v>56</v>
      </c>
      <c r="DY257" s="200">
        <v>184</v>
      </c>
      <c r="EE257" s="200">
        <v>1</v>
      </c>
      <c r="EL257" s="200">
        <v>1</v>
      </c>
      <c r="EO257" s="200">
        <v>163</v>
      </c>
      <c r="FC257" s="200">
        <v>0</v>
      </c>
      <c r="FE257" s="200">
        <v>0</v>
      </c>
      <c r="FF257" s="200">
        <v>1</v>
      </c>
      <c r="FI257" s="200">
        <v>123</v>
      </c>
      <c r="GK257" s="200">
        <v>0</v>
      </c>
      <c r="GM257" s="200">
        <v>288</v>
      </c>
      <c r="GR257" s="200">
        <v>7</v>
      </c>
      <c r="GS257" s="200">
        <v>1</v>
      </c>
      <c r="HV257" s="200">
        <v>0</v>
      </c>
      <c r="HZ257" s="200">
        <v>2</v>
      </c>
      <c r="IA257" s="200">
        <v>45</v>
      </c>
      <c r="IB257" s="200">
        <v>413</v>
      </c>
      <c r="IC257" s="200">
        <v>14</v>
      </c>
      <c r="IG257" s="200">
        <v>4</v>
      </c>
      <c r="II257" s="200">
        <v>2765</v>
      </c>
      <c r="IL257" s="200">
        <v>46</v>
      </c>
      <c r="IM257" s="200">
        <v>17805</v>
      </c>
      <c r="IN257" s="200">
        <v>84</v>
      </c>
      <c r="IO257" s="200">
        <v>66</v>
      </c>
      <c r="IP257" s="200">
        <v>1726</v>
      </c>
      <c r="IQ257" s="200">
        <v>19852</v>
      </c>
      <c r="IR257" s="200">
        <v>4920</v>
      </c>
      <c r="IS257" s="200">
        <v>17</v>
      </c>
      <c r="IT257" s="200">
        <v>78</v>
      </c>
      <c r="IZ257" s="200">
        <v>5</v>
      </c>
      <c r="JA257" s="200">
        <v>25</v>
      </c>
      <c r="JB257" s="200">
        <v>1</v>
      </c>
      <c r="JE257" s="200">
        <v>94</v>
      </c>
      <c r="JF257" s="200">
        <v>131</v>
      </c>
      <c r="JG257" s="200">
        <v>116</v>
      </c>
      <c r="JH257" s="200">
        <v>8</v>
      </c>
      <c r="JL257" s="200">
        <v>586</v>
      </c>
      <c r="JN257" s="200">
        <v>35</v>
      </c>
      <c r="JO257" s="200">
        <v>120</v>
      </c>
      <c r="JP257" s="200">
        <v>3327</v>
      </c>
      <c r="JQ257" s="200">
        <v>25</v>
      </c>
      <c r="JR257" s="200">
        <v>2</v>
      </c>
      <c r="JS257" s="200">
        <v>2</v>
      </c>
      <c r="JT257" s="200">
        <v>402</v>
      </c>
      <c r="JU257" s="200">
        <v>255</v>
      </c>
      <c r="JV257" s="200">
        <v>998</v>
      </c>
      <c r="JW257" s="200">
        <v>22</v>
      </c>
      <c r="JX257" s="200">
        <v>839</v>
      </c>
      <c r="JY257" s="200">
        <v>17</v>
      </c>
      <c r="JZ257" s="200">
        <v>22</v>
      </c>
      <c r="KA257" s="200">
        <v>13</v>
      </c>
      <c r="KC257" s="200">
        <v>50</v>
      </c>
      <c r="KE257" s="200">
        <v>3</v>
      </c>
      <c r="KH257" s="200">
        <v>2</v>
      </c>
      <c r="KM257" s="200">
        <v>45</v>
      </c>
      <c r="KN257" s="200">
        <v>18</v>
      </c>
      <c r="KO257" s="200">
        <v>3</v>
      </c>
      <c r="KP257" s="200">
        <v>22</v>
      </c>
      <c r="KS257" s="200">
        <v>172</v>
      </c>
      <c r="KT257" s="200">
        <v>49</v>
      </c>
      <c r="KU257" s="200">
        <v>26</v>
      </c>
      <c r="KV257" s="200">
        <v>7</v>
      </c>
      <c r="KW257" s="200">
        <v>44</v>
      </c>
      <c r="KX257" s="200">
        <v>12</v>
      </c>
      <c r="LA257" s="200">
        <v>37</v>
      </c>
      <c r="LB257" s="200">
        <v>63</v>
      </c>
      <c r="LC257" s="200">
        <v>6</v>
      </c>
      <c r="LD257" s="200">
        <v>31</v>
      </c>
      <c r="LE257" s="200">
        <v>808</v>
      </c>
      <c r="LF257" s="200">
        <v>152</v>
      </c>
      <c r="LH257" s="200">
        <v>28</v>
      </c>
      <c r="LI257" s="200">
        <v>10</v>
      </c>
      <c r="LJ257" s="200">
        <v>48</v>
      </c>
      <c r="LK257" s="200">
        <v>237</v>
      </c>
      <c r="LL257" s="200">
        <v>44</v>
      </c>
      <c r="LM257" s="200">
        <v>70</v>
      </c>
      <c r="LN257" s="200">
        <v>8</v>
      </c>
      <c r="LO257" s="200">
        <v>2</v>
      </c>
      <c r="LP257" s="200">
        <v>122</v>
      </c>
      <c r="LQ257" s="200">
        <v>111</v>
      </c>
      <c r="LT257" s="200">
        <v>3721</v>
      </c>
      <c r="LU257" s="200">
        <v>5</v>
      </c>
      <c r="LV257" s="200">
        <v>9</v>
      </c>
      <c r="LW257" s="200">
        <v>30</v>
      </c>
      <c r="LX257" s="200">
        <v>48</v>
      </c>
      <c r="LZ257" s="200">
        <v>21</v>
      </c>
      <c r="MA257" s="200">
        <v>218</v>
      </c>
      <c r="MB257" s="200">
        <v>16</v>
      </c>
      <c r="MC257" s="200">
        <v>299</v>
      </c>
      <c r="MT257" s="200">
        <v>1</v>
      </c>
      <c r="MU257" s="200">
        <v>3</v>
      </c>
      <c r="MV257" s="200">
        <v>1</v>
      </c>
      <c r="MW257" s="200">
        <v>5</v>
      </c>
      <c r="NA257" s="200">
        <v>8</v>
      </c>
      <c r="NB257" s="200">
        <v>34</v>
      </c>
      <c r="NC257" s="200">
        <v>30</v>
      </c>
      <c r="ND257" s="200">
        <v>50</v>
      </c>
      <c r="NE257" s="200">
        <v>3</v>
      </c>
      <c r="NF257" s="200">
        <v>65</v>
      </c>
      <c r="NG257" s="200">
        <v>29</v>
      </c>
      <c r="NH257" s="200">
        <v>127</v>
      </c>
      <c r="NI257" s="200">
        <v>23</v>
      </c>
      <c r="NL257" s="200">
        <v>0</v>
      </c>
      <c r="NP257" s="200">
        <v>10</v>
      </c>
      <c r="NW257" s="200">
        <v>132</v>
      </c>
      <c r="NZ257" s="200">
        <v>291</v>
      </c>
      <c r="OB257" s="201">
        <v>67628</v>
      </c>
      <c r="OC257" s="200">
        <v>4384</v>
      </c>
      <c r="OD257" s="200">
        <v>1634</v>
      </c>
      <c r="OE257" s="200">
        <v>10891</v>
      </c>
      <c r="OF257" s="200">
        <v>16909</v>
      </c>
      <c r="OG257" s="201">
        <v>84537</v>
      </c>
    </row>
    <row r="258" spans="1:397" ht="12.75" customHeight="1">
      <c r="A258" s="209" t="s">
        <v>396</v>
      </c>
      <c r="B258" s="23" t="s">
        <v>395</v>
      </c>
      <c r="M258" s="200">
        <v>6</v>
      </c>
      <c r="P258" s="200">
        <v>55</v>
      </c>
      <c r="Q258" s="200">
        <v>14</v>
      </c>
      <c r="X258" s="200">
        <v>217</v>
      </c>
      <c r="Y258" s="200">
        <v>271</v>
      </c>
      <c r="Z258" s="200">
        <v>15</v>
      </c>
      <c r="AA258" s="200">
        <v>56</v>
      </c>
      <c r="AP258" s="200">
        <v>9</v>
      </c>
      <c r="AX258" s="200">
        <v>2</v>
      </c>
      <c r="BC258" s="200">
        <v>1</v>
      </c>
      <c r="BP258" s="200">
        <v>2</v>
      </c>
      <c r="BX258" s="200">
        <v>119</v>
      </c>
      <c r="BY258" s="200">
        <v>16</v>
      </c>
      <c r="BZ258" s="200">
        <v>79</v>
      </c>
      <c r="CA258" s="200">
        <v>11</v>
      </c>
      <c r="CF258" s="200">
        <v>21</v>
      </c>
      <c r="CN258" s="200">
        <v>0</v>
      </c>
      <c r="CT258" s="200">
        <v>0</v>
      </c>
      <c r="CX258" s="200">
        <v>4</v>
      </c>
      <c r="DE258" s="200">
        <v>3</v>
      </c>
      <c r="DG258" s="200">
        <v>1</v>
      </c>
      <c r="DR258" s="200">
        <v>9</v>
      </c>
      <c r="DS258" s="200">
        <v>30</v>
      </c>
      <c r="DT258" s="200">
        <v>26</v>
      </c>
      <c r="EE258" s="200">
        <v>0</v>
      </c>
      <c r="EL258" s="200">
        <v>1</v>
      </c>
      <c r="EO258" s="200">
        <v>11</v>
      </c>
      <c r="GK258" s="200">
        <v>0</v>
      </c>
      <c r="GR258" s="200">
        <v>1</v>
      </c>
      <c r="HY258" s="200">
        <v>334</v>
      </c>
      <c r="HZ258" s="200">
        <v>2</v>
      </c>
      <c r="IA258" s="200">
        <v>14</v>
      </c>
      <c r="IB258" s="200">
        <v>149</v>
      </c>
      <c r="IC258" s="200">
        <v>5</v>
      </c>
      <c r="II258" s="200">
        <v>1303</v>
      </c>
      <c r="IL258" s="200">
        <v>21</v>
      </c>
      <c r="IM258" s="200">
        <v>2488</v>
      </c>
      <c r="IN258" s="200">
        <v>10</v>
      </c>
      <c r="IO258" s="200">
        <v>253</v>
      </c>
      <c r="IP258" s="200">
        <v>280</v>
      </c>
      <c r="IQ258" s="200">
        <v>1879</v>
      </c>
      <c r="IR258" s="200">
        <v>1645</v>
      </c>
      <c r="IS258" s="200">
        <v>42</v>
      </c>
      <c r="IT258" s="200">
        <v>2</v>
      </c>
      <c r="JA258" s="200">
        <v>35</v>
      </c>
      <c r="JB258" s="200">
        <v>2</v>
      </c>
      <c r="JE258" s="200">
        <v>166</v>
      </c>
      <c r="JF258" s="200">
        <v>29</v>
      </c>
      <c r="JG258" s="200">
        <v>8</v>
      </c>
      <c r="JL258" s="200">
        <v>12</v>
      </c>
      <c r="JP258" s="200">
        <v>526</v>
      </c>
      <c r="JQ258" s="200">
        <v>0</v>
      </c>
      <c r="JR258" s="200">
        <v>0</v>
      </c>
      <c r="JS258" s="200">
        <v>0</v>
      </c>
      <c r="JT258" s="200">
        <v>55</v>
      </c>
      <c r="JU258" s="200">
        <v>30</v>
      </c>
      <c r="JV258" s="200">
        <v>164</v>
      </c>
      <c r="JW258" s="200">
        <v>6</v>
      </c>
      <c r="JX258" s="200">
        <v>151</v>
      </c>
      <c r="JY258" s="200">
        <v>2</v>
      </c>
      <c r="JZ258" s="200">
        <v>9</v>
      </c>
      <c r="KA258" s="200">
        <v>4</v>
      </c>
      <c r="KC258" s="200">
        <v>16</v>
      </c>
      <c r="KE258" s="200">
        <v>2</v>
      </c>
      <c r="KH258" s="200">
        <v>1</v>
      </c>
      <c r="KM258" s="200">
        <v>12</v>
      </c>
      <c r="KN258" s="200">
        <v>4</v>
      </c>
      <c r="KO258" s="200">
        <v>1</v>
      </c>
      <c r="KP258" s="200">
        <v>15</v>
      </c>
      <c r="KS258" s="200">
        <v>25</v>
      </c>
      <c r="KT258" s="200">
        <v>32</v>
      </c>
      <c r="KU258" s="200">
        <v>1</v>
      </c>
      <c r="KV258" s="200">
        <v>1</v>
      </c>
      <c r="KW258" s="200">
        <v>43</v>
      </c>
      <c r="KX258" s="200">
        <v>16</v>
      </c>
      <c r="LA258" s="200">
        <v>25</v>
      </c>
      <c r="LB258" s="200">
        <v>12</v>
      </c>
      <c r="LC258" s="200">
        <v>1</v>
      </c>
      <c r="LD258" s="200">
        <v>8</v>
      </c>
      <c r="LE258" s="200">
        <v>140</v>
      </c>
      <c r="LF258" s="200">
        <v>45</v>
      </c>
      <c r="LH258" s="200">
        <v>7</v>
      </c>
      <c r="LI258" s="200">
        <v>2</v>
      </c>
      <c r="LJ258" s="200">
        <v>10</v>
      </c>
      <c r="LK258" s="200">
        <v>67</v>
      </c>
      <c r="LL258" s="200">
        <v>14</v>
      </c>
      <c r="LM258" s="200">
        <v>32</v>
      </c>
      <c r="LN258" s="200">
        <v>2</v>
      </c>
      <c r="LO258" s="200">
        <v>0</v>
      </c>
      <c r="LP258" s="200">
        <v>23</v>
      </c>
      <c r="LQ258" s="200">
        <v>22</v>
      </c>
      <c r="LT258" s="200">
        <v>1177</v>
      </c>
      <c r="LU258" s="200">
        <v>1</v>
      </c>
      <c r="LV258" s="200">
        <v>6</v>
      </c>
      <c r="LW258" s="200">
        <v>16</v>
      </c>
      <c r="LX258" s="200">
        <v>16</v>
      </c>
      <c r="LZ258" s="200">
        <v>8</v>
      </c>
      <c r="MA258" s="200">
        <v>68</v>
      </c>
      <c r="MB258" s="200">
        <v>8</v>
      </c>
      <c r="MC258" s="200">
        <v>35</v>
      </c>
      <c r="MT258" s="200">
        <v>0</v>
      </c>
      <c r="MU258" s="200">
        <v>0</v>
      </c>
      <c r="MV258" s="200">
        <v>0</v>
      </c>
      <c r="MW258" s="200">
        <v>1</v>
      </c>
      <c r="NA258" s="200">
        <v>1</v>
      </c>
      <c r="NB258" s="200">
        <v>4</v>
      </c>
      <c r="NC258" s="200">
        <v>4</v>
      </c>
      <c r="ND258" s="200">
        <v>7</v>
      </c>
      <c r="NE258" s="200">
        <v>0</v>
      </c>
      <c r="NF258" s="200">
        <v>21</v>
      </c>
      <c r="NG258" s="200">
        <v>9</v>
      </c>
      <c r="NH258" s="200">
        <v>40</v>
      </c>
      <c r="NI258" s="200">
        <v>7</v>
      </c>
      <c r="NL258" s="200">
        <v>0</v>
      </c>
      <c r="NP258" s="200">
        <v>0</v>
      </c>
      <c r="NT258" s="200">
        <v>3</v>
      </c>
      <c r="NW258" s="200">
        <v>15</v>
      </c>
      <c r="NZ258" s="200">
        <v>55</v>
      </c>
      <c r="OB258" s="201">
        <v>12688</v>
      </c>
      <c r="OC258" s="200">
        <v>1977</v>
      </c>
      <c r="OD258" s="200">
        <v>142</v>
      </c>
      <c r="OE258" s="200">
        <v>1089</v>
      </c>
      <c r="OF258" s="200">
        <v>3208</v>
      </c>
      <c r="OG258" s="201">
        <v>15896</v>
      </c>
    </row>
    <row r="259" spans="1:397" ht="12.75" customHeight="1">
      <c r="A259" s="209">
        <v>325310</v>
      </c>
      <c r="B259" s="23" t="s">
        <v>397</v>
      </c>
      <c r="N259" s="200">
        <v>29</v>
      </c>
      <c r="P259" s="200">
        <v>56</v>
      </c>
      <c r="Q259" s="200">
        <v>14</v>
      </c>
      <c r="R259" s="200">
        <v>132</v>
      </c>
      <c r="U259" s="200">
        <v>597</v>
      </c>
      <c r="X259" s="200">
        <v>196</v>
      </c>
      <c r="Y259" s="200">
        <v>2351</v>
      </c>
      <c r="Z259" s="200">
        <v>4</v>
      </c>
      <c r="AA259" s="200">
        <v>56</v>
      </c>
      <c r="AP259" s="200">
        <v>8</v>
      </c>
      <c r="AZ259" s="200">
        <v>157</v>
      </c>
      <c r="BC259" s="200">
        <v>1</v>
      </c>
      <c r="BX259" s="200">
        <v>45</v>
      </c>
      <c r="BY259" s="200">
        <v>14</v>
      </c>
      <c r="BZ259" s="200">
        <v>55</v>
      </c>
      <c r="CA259" s="200">
        <v>18</v>
      </c>
      <c r="CF259" s="200">
        <v>38</v>
      </c>
      <c r="CT259" s="200">
        <v>2</v>
      </c>
      <c r="DE259" s="200">
        <v>2</v>
      </c>
      <c r="DG259" s="200">
        <v>0</v>
      </c>
      <c r="DR259" s="200">
        <v>9</v>
      </c>
      <c r="DS259" s="200">
        <v>52</v>
      </c>
      <c r="DT259" s="200">
        <v>22</v>
      </c>
      <c r="EO259" s="200">
        <v>12</v>
      </c>
      <c r="FC259" s="200">
        <v>0</v>
      </c>
      <c r="FE259" s="200">
        <v>1</v>
      </c>
      <c r="FF259" s="200">
        <v>1</v>
      </c>
      <c r="FI259" s="200">
        <v>19</v>
      </c>
      <c r="IA259" s="200">
        <v>13</v>
      </c>
      <c r="IB259" s="200">
        <v>67</v>
      </c>
      <c r="IC259" s="200">
        <v>86</v>
      </c>
      <c r="II259" s="200">
        <v>1565</v>
      </c>
      <c r="IP259" s="200">
        <v>343</v>
      </c>
      <c r="IQ259" s="200">
        <v>3</v>
      </c>
      <c r="IT259" s="200">
        <v>3365</v>
      </c>
      <c r="JE259" s="200">
        <v>7</v>
      </c>
      <c r="JF259" s="200">
        <v>35</v>
      </c>
      <c r="JL259" s="200">
        <v>5</v>
      </c>
      <c r="JP259" s="200">
        <v>999</v>
      </c>
      <c r="JQ259" s="200">
        <v>4</v>
      </c>
      <c r="JR259" s="200">
        <v>0</v>
      </c>
      <c r="JS259" s="200">
        <v>0</v>
      </c>
      <c r="JT259" s="200">
        <v>0</v>
      </c>
      <c r="JU259" s="200">
        <v>38</v>
      </c>
      <c r="JV259" s="200">
        <v>185</v>
      </c>
      <c r="JW259" s="200">
        <v>103</v>
      </c>
      <c r="JX259" s="200">
        <v>202</v>
      </c>
      <c r="JY259" s="200">
        <v>3</v>
      </c>
      <c r="JZ259" s="200">
        <v>40</v>
      </c>
      <c r="KA259" s="200">
        <v>7</v>
      </c>
      <c r="KC259" s="200">
        <v>11</v>
      </c>
      <c r="KH259" s="200">
        <v>0</v>
      </c>
      <c r="KM259" s="200">
        <v>12</v>
      </c>
      <c r="KN259" s="200">
        <v>4</v>
      </c>
      <c r="KO259" s="200">
        <v>1</v>
      </c>
      <c r="KP259" s="200">
        <v>13</v>
      </c>
      <c r="KS259" s="200">
        <v>49</v>
      </c>
      <c r="KT259" s="200">
        <v>78</v>
      </c>
      <c r="KU259" s="200">
        <v>5</v>
      </c>
      <c r="KV259" s="200">
        <v>2</v>
      </c>
      <c r="KW259" s="200">
        <v>79</v>
      </c>
      <c r="KX259" s="200">
        <v>27</v>
      </c>
      <c r="LA259" s="200">
        <v>27</v>
      </c>
      <c r="LB259" s="200">
        <v>18</v>
      </c>
      <c r="LC259" s="200">
        <v>2</v>
      </c>
      <c r="LD259" s="200">
        <v>12</v>
      </c>
      <c r="LE259" s="200">
        <v>303</v>
      </c>
      <c r="LF259" s="200">
        <v>29</v>
      </c>
      <c r="LH259" s="200">
        <v>5</v>
      </c>
      <c r="LI259" s="200">
        <v>2</v>
      </c>
      <c r="LJ259" s="200">
        <v>10</v>
      </c>
      <c r="LK259" s="200">
        <v>46</v>
      </c>
      <c r="LL259" s="200">
        <v>20</v>
      </c>
      <c r="LM259" s="200">
        <v>20</v>
      </c>
      <c r="LN259" s="200">
        <v>2</v>
      </c>
      <c r="LO259" s="200">
        <v>1</v>
      </c>
      <c r="LP259" s="200">
        <v>18</v>
      </c>
      <c r="LQ259" s="200">
        <v>35</v>
      </c>
      <c r="LT259" s="200">
        <v>495</v>
      </c>
      <c r="LU259" s="200">
        <v>1</v>
      </c>
      <c r="LV259" s="200">
        <v>15</v>
      </c>
      <c r="LW259" s="200">
        <v>31</v>
      </c>
      <c r="LX259" s="200">
        <v>39</v>
      </c>
      <c r="LZ259" s="200">
        <v>20</v>
      </c>
      <c r="MA259" s="200">
        <v>68</v>
      </c>
      <c r="MB259" s="200">
        <v>23</v>
      </c>
      <c r="MC259" s="200">
        <v>12</v>
      </c>
      <c r="MT259" s="200">
        <v>0</v>
      </c>
      <c r="MU259" s="200">
        <v>0</v>
      </c>
      <c r="MV259" s="200">
        <v>1</v>
      </c>
      <c r="MW259" s="200">
        <v>2</v>
      </c>
      <c r="NA259" s="200">
        <v>1</v>
      </c>
      <c r="NB259" s="200">
        <v>4</v>
      </c>
      <c r="NC259" s="200">
        <v>7</v>
      </c>
      <c r="ND259" s="200">
        <v>11</v>
      </c>
      <c r="NE259" s="200">
        <v>0</v>
      </c>
      <c r="NF259" s="200">
        <v>21</v>
      </c>
      <c r="NG259" s="200">
        <v>8</v>
      </c>
      <c r="NH259" s="200">
        <v>41</v>
      </c>
      <c r="NI259" s="200">
        <v>7</v>
      </c>
      <c r="NP259" s="200">
        <v>2</v>
      </c>
      <c r="NW259" s="200">
        <v>4</v>
      </c>
      <c r="NZ259" s="200">
        <v>27</v>
      </c>
      <c r="OB259" s="201">
        <v>12635</v>
      </c>
      <c r="OC259" s="200">
        <v>1278</v>
      </c>
      <c r="OD259" s="200">
        <v>136</v>
      </c>
      <c r="OE259" s="200">
        <v>3536</v>
      </c>
      <c r="OF259" s="200">
        <v>4950</v>
      </c>
      <c r="OG259" s="201">
        <v>17585</v>
      </c>
    </row>
    <row r="260" spans="1:397" ht="12.75" customHeight="1">
      <c r="A260" s="209">
        <v>325320</v>
      </c>
      <c r="B260" s="23" t="s">
        <v>398</v>
      </c>
      <c r="M260" s="200">
        <v>57</v>
      </c>
      <c r="P260" s="200">
        <v>10</v>
      </c>
      <c r="Q260" s="200">
        <v>2</v>
      </c>
      <c r="X260" s="200">
        <v>52</v>
      </c>
      <c r="Y260" s="200">
        <v>47</v>
      </c>
      <c r="Z260" s="200">
        <v>13</v>
      </c>
      <c r="AA260" s="200">
        <v>26</v>
      </c>
      <c r="AP260" s="200">
        <v>7</v>
      </c>
      <c r="AR260" s="200">
        <v>3</v>
      </c>
      <c r="AV260" s="200">
        <v>0</v>
      </c>
      <c r="BP260" s="200">
        <v>0</v>
      </c>
      <c r="BS260" s="200">
        <v>12</v>
      </c>
      <c r="BT260" s="200">
        <v>28</v>
      </c>
      <c r="BU260" s="200">
        <v>70</v>
      </c>
      <c r="BX260" s="200">
        <v>40</v>
      </c>
      <c r="BY260" s="200">
        <v>12</v>
      </c>
      <c r="BZ260" s="200">
        <v>54</v>
      </c>
      <c r="CA260" s="200">
        <v>45</v>
      </c>
      <c r="CF260" s="200">
        <v>16</v>
      </c>
      <c r="CT260" s="200">
        <v>1</v>
      </c>
      <c r="CX260" s="200">
        <v>0</v>
      </c>
      <c r="DE260" s="200">
        <v>1</v>
      </c>
      <c r="DG260" s="200">
        <v>0</v>
      </c>
      <c r="DR260" s="200">
        <v>6</v>
      </c>
      <c r="DS260" s="200">
        <v>46</v>
      </c>
      <c r="DT260" s="200">
        <v>20</v>
      </c>
      <c r="EE260" s="200">
        <v>1</v>
      </c>
      <c r="EL260" s="200">
        <v>0</v>
      </c>
      <c r="EO260" s="200">
        <v>3</v>
      </c>
      <c r="FC260" s="200">
        <v>0</v>
      </c>
      <c r="FE260" s="200">
        <v>0</v>
      </c>
      <c r="FF260" s="200">
        <v>1</v>
      </c>
      <c r="FI260" s="200">
        <v>18</v>
      </c>
      <c r="HZ260" s="200">
        <v>1</v>
      </c>
      <c r="IA260" s="200">
        <v>11</v>
      </c>
      <c r="IB260" s="200">
        <v>99</v>
      </c>
      <c r="IC260" s="200">
        <v>1</v>
      </c>
      <c r="IG260" s="200">
        <v>5</v>
      </c>
      <c r="II260" s="200">
        <v>168</v>
      </c>
      <c r="IL260" s="200">
        <v>19</v>
      </c>
      <c r="IM260" s="200">
        <v>17</v>
      </c>
      <c r="IN260" s="200">
        <v>23</v>
      </c>
      <c r="IO260" s="200">
        <v>9</v>
      </c>
      <c r="IP260" s="200">
        <v>163</v>
      </c>
      <c r="IQ260" s="200">
        <v>1868</v>
      </c>
      <c r="IT260" s="200">
        <v>11</v>
      </c>
      <c r="IU260" s="200">
        <v>120</v>
      </c>
      <c r="JA260" s="200">
        <v>20</v>
      </c>
      <c r="JB260" s="200">
        <v>114</v>
      </c>
      <c r="JE260" s="200">
        <v>33</v>
      </c>
      <c r="JI260" s="200">
        <v>6</v>
      </c>
      <c r="JK260" s="200">
        <v>106</v>
      </c>
      <c r="JL260" s="200">
        <v>49</v>
      </c>
      <c r="JP260" s="200">
        <v>339</v>
      </c>
      <c r="JQ260" s="200">
        <v>4</v>
      </c>
      <c r="JR260" s="200">
        <v>3</v>
      </c>
      <c r="JS260" s="200">
        <v>4</v>
      </c>
      <c r="JT260" s="200">
        <v>12</v>
      </c>
      <c r="JU260" s="200">
        <v>23</v>
      </c>
      <c r="JV260" s="200">
        <v>52</v>
      </c>
      <c r="JW260" s="200">
        <v>3</v>
      </c>
      <c r="JX260" s="200">
        <v>66</v>
      </c>
      <c r="JY260" s="200">
        <v>1</v>
      </c>
      <c r="JZ260" s="200">
        <v>1</v>
      </c>
      <c r="KC260" s="200">
        <v>8</v>
      </c>
      <c r="KH260" s="200">
        <v>0</v>
      </c>
      <c r="KM260" s="200">
        <v>8</v>
      </c>
      <c r="KN260" s="200">
        <v>3</v>
      </c>
      <c r="KO260" s="200">
        <v>0</v>
      </c>
      <c r="KP260" s="200">
        <v>3</v>
      </c>
      <c r="KS260" s="200">
        <v>16</v>
      </c>
      <c r="KT260" s="200">
        <v>22</v>
      </c>
      <c r="KU260" s="200">
        <v>2</v>
      </c>
      <c r="KV260" s="200">
        <v>0</v>
      </c>
      <c r="KW260" s="200">
        <v>34</v>
      </c>
      <c r="KX260" s="200">
        <v>12</v>
      </c>
      <c r="LA260" s="200">
        <v>10</v>
      </c>
      <c r="LB260" s="200">
        <v>8</v>
      </c>
      <c r="LC260" s="200">
        <v>1</v>
      </c>
      <c r="LD260" s="200">
        <v>5</v>
      </c>
      <c r="LE260" s="200">
        <v>38</v>
      </c>
      <c r="LF260" s="200">
        <v>19</v>
      </c>
      <c r="LH260" s="200">
        <v>1</v>
      </c>
      <c r="LI260" s="200">
        <v>0</v>
      </c>
      <c r="LJ260" s="200">
        <v>5</v>
      </c>
      <c r="LK260" s="200">
        <v>22</v>
      </c>
      <c r="LL260" s="200">
        <v>6</v>
      </c>
      <c r="LM260" s="200">
        <v>13</v>
      </c>
      <c r="LN260" s="200">
        <v>1</v>
      </c>
      <c r="LO260" s="200">
        <v>1</v>
      </c>
      <c r="LP260" s="200">
        <v>21</v>
      </c>
      <c r="LQ260" s="200">
        <v>7</v>
      </c>
      <c r="LT260" s="200">
        <v>1068</v>
      </c>
      <c r="LU260" s="200">
        <v>1</v>
      </c>
      <c r="LV260" s="200">
        <v>1</v>
      </c>
      <c r="LW260" s="200">
        <v>5</v>
      </c>
      <c r="LX260" s="200">
        <v>4</v>
      </c>
      <c r="LZ260" s="200">
        <v>2</v>
      </c>
      <c r="MA260" s="200">
        <v>30</v>
      </c>
      <c r="MB260" s="200">
        <v>2</v>
      </c>
      <c r="MC260" s="200">
        <v>32</v>
      </c>
      <c r="MU260" s="200">
        <v>0</v>
      </c>
      <c r="MV260" s="200">
        <v>0</v>
      </c>
      <c r="MW260" s="200">
        <v>0</v>
      </c>
      <c r="NA260" s="200">
        <v>0</v>
      </c>
      <c r="NB260" s="200">
        <v>2</v>
      </c>
      <c r="NC260" s="200">
        <v>2</v>
      </c>
      <c r="ND260" s="200">
        <v>3</v>
      </c>
      <c r="NE260" s="200">
        <v>0</v>
      </c>
      <c r="NF260" s="200">
        <v>9</v>
      </c>
      <c r="NG260" s="200">
        <v>4</v>
      </c>
      <c r="NH260" s="200">
        <v>19</v>
      </c>
      <c r="NI260" s="200">
        <v>3</v>
      </c>
      <c r="NP260" s="200">
        <v>0</v>
      </c>
      <c r="NW260" s="200">
        <v>15</v>
      </c>
      <c r="NZ260" s="200">
        <v>29</v>
      </c>
      <c r="OB260" s="201">
        <v>5440</v>
      </c>
      <c r="OC260" s="200">
        <v>1010</v>
      </c>
      <c r="OD260" s="200">
        <v>51</v>
      </c>
      <c r="OE260" s="200">
        <v>4837</v>
      </c>
      <c r="OF260" s="200">
        <v>5898</v>
      </c>
      <c r="OG260" s="201">
        <v>11337</v>
      </c>
    </row>
    <row r="261" spans="1:397" ht="12.75" customHeight="1">
      <c r="A261" s="209">
        <v>325411</v>
      </c>
      <c r="B261" s="23" t="s">
        <v>399</v>
      </c>
      <c r="C261" s="23">
        <v>46</v>
      </c>
      <c r="H261" s="200">
        <v>16</v>
      </c>
      <c r="P261" s="200">
        <v>17</v>
      </c>
      <c r="Q261" s="200">
        <v>4</v>
      </c>
      <c r="X261" s="200">
        <v>94</v>
      </c>
      <c r="Y261" s="200">
        <v>83</v>
      </c>
      <c r="Z261" s="200">
        <v>17</v>
      </c>
      <c r="AA261" s="200">
        <v>29</v>
      </c>
      <c r="AP261" s="200">
        <v>1</v>
      </c>
      <c r="AR261" s="200">
        <v>15</v>
      </c>
      <c r="BC261" s="200">
        <v>0</v>
      </c>
      <c r="BO261" s="200">
        <v>1</v>
      </c>
      <c r="BS261" s="200">
        <v>0</v>
      </c>
      <c r="BT261" s="200">
        <v>0</v>
      </c>
      <c r="BU261" s="200">
        <v>2</v>
      </c>
      <c r="BX261" s="200">
        <v>1</v>
      </c>
      <c r="BY261" s="200">
        <v>0</v>
      </c>
      <c r="BZ261" s="200">
        <v>2</v>
      </c>
      <c r="CF261" s="200">
        <v>9</v>
      </c>
      <c r="CT261" s="200">
        <v>1</v>
      </c>
      <c r="DE261" s="200">
        <v>0</v>
      </c>
      <c r="DG261" s="200">
        <v>0</v>
      </c>
      <c r="DR261" s="200">
        <v>1</v>
      </c>
      <c r="DS261" s="200">
        <v>1</v>
      </c>
      <c r="DT261" s="200">
        <v>0</v>
      </c>
      <c r="DX261" s="200">
        <v>1</v>
      </c>
      <c r="EO261" s="200">
        <v>3</v>
      </c>
      <c r="FC261" s="200">
        <v>0</v>
      </c>
      <c r="FE261" s="200">
        <v>1</v>
      </c>
      <c r="FF261" s="200">
        <v>1</v>
      </c>
      <c r="FI261" s="200">
        <v>1</v>
      </c>
      <c r="GK261" s="200">
        <v>0</v>
      </c>
      <c r="GR261" s="200">
        <v>0</v>
      </c>
      <c r="GZ261" s="200">
        <v>5</v>
      </c>
      <c r="HB261" s="200">
        <v>18</v>
      </c>
      <c r="HK261" s="200">
        <v>2</v>
      </c>
      <c r="IA261" s="200">
        <v>0</v>
      </c>
      <c r="IB261" s="200">
        <v>44</v>
      </c>
      <c r="IC261" s="200">
        <v>1</v>
      </c>
      <c r="IG261" s="200">
        <v>13</v>
      </c>
      <c r="II261" s="200">
        <v>82</v>
      </c>
      <c r="IL261" s="200">
        <v>0</v>
      </c>
      <c r="IM261" s="200">
        <v>26</v>
      </c>
      <c r="IN261" s="200">
        <v>4</v>
      </c>
      <c r="IP261" s="200">
        <v>0</v>
      </c>
      <c r="IQ261" s="200">
        <v>498</v>
      </c>
      <c r="IV261" s="200">
        <v>1612</v>
      </c>
      <c r="IW261" s="200">
        <v>353</v>
      </c>
      <c r="IX261" s="200">
        <v>9</v>
      </c>
      <c r="IY261" s="200">
        <v>231</v>
      </c>
      <c r="JB261" s="200">
        <v>0</v>
      </c>
      <c r="JE261" s="200">
        <v>26</v>
      </c>
      <c r="JF261" s="200">
        <v>0</v>
      </c>
      <c r="JI261" s="200">
        <v>12</v>
      </c>
      <c r="JJ261" s="200">
        <v>0</v>
      </c>
      <c r="JK261" s="200">
        <v>2</v>
      </c>
      <c r="JL261" s="200">
        <v>22</v>
      </c>
      <c r="JP261" s="200">
        <v>798</v>
      </c>
      <c r="JQ261" s="200">
        <v>1</v>
      </c>
      <c r="JR261" s="200">
        <v>0</v>
      </c>
      <c r="JS261" s="200">
        <v>0</v>
      </c>
      <c r="JT261" s="200">
        <v>28</v>
      </c>
      <c r="JU261" s="200">
        <v>11</v>
      </c>
      <c r="JV261" s="200">
        <v>17</v>
      </c>
      <c r="JW261" s="200">
        <v>2</v>
      </c>
      <c r="JX261" s="200">
        <v>64</v>
      </c>
      <c r="JZ261" s="200">
        <v>1</v>
      </c>
      <c r="KC261" s="200">
        <v>13</v>
      </c>
      <c r="KH261" s="200">
        <v>0</v>
      </c>
      <c r="KM261" s="200">
        <v>10</v>
      </c>
      <c r="KN261" s="200">
        <v>2</v>
      </c>
      <c r="KO261" s="200">
        <v>1</v>
      </c>
      <c r="KP261" s="200">
        <v>4</v>
      </c>
      <c r="KS261" s="200">
        <v>58</v>
      </c>
      <c r="KT261" s="200">
        <v>35</v>
      </c>
      <c r="KW261" s="200">
        <v>35</v>
      </c>
      <c r="KX261" s="200">
        <v>13</v>
      </c>
      <c r="LA261" s="200">
        <v>164</v>
      </c>
      <c r="LB261" s="200">
        <v>4</v>
      </c>
      <c r="LC261" s="200">
        <v>0</v>
      </c>
      <c r="LD261" s="200">
        <v>3</v>
      </c>
      <c r="LF261" s="200">
        <v>250</v>
      </c>
      <c r="LH261" s="200">
        <v>2</v>
      </c>
      <c r="LI261" s="200">
        <v>0</v>
      </c>
      <c r="LJ261" s="200">
        <v>4</v>
      </c>
      <c r="LK261" s="200">
        <v>96</v>
      </c>
      <c r="LL261" s="200">
        <v>5</v>
      </c>
      <c r="LM261" s="200">
        <v>184</v>
      </c>
      <c r="LN261" s="200">
        <v>2</v>
      </c>
      <c r="LO261" s="200">
        <v>0</v>
      </c>
      <c r="LP261" s="200">
        <v>32</v>
      </c>
      <c r="LQ261" s="200">
        <v>43</v>
      </c>
      <c r="LT261" s="200">
        <v>929</v>
      </c>
      <c r="LU261" s="200">
        <v>1</v>
      </c>
      <c r="LV261" s="200">
        <v>4</v>
      </c>
      <c r="LW261" s="200">
        <v>45</v>
      </c>
      <c r="LX261" s="200">
        <v>10</v>
      </c>
      <c r="LZ261" s="200">
        <v>5</v>
      </c>
      <c r="MA261" s="200">
        <v>34</v>
      </c>
      <c r="MB261" s="200">
        <v>6</v>
      </c>
      <c r="MC261" s="200">
        <v>42</v>
      </c>
      <c r="NF261" s="200">
        <v>11</v>
      </c>
      <c r="NG261" s="200">
        <v>5</v>
      </c>
      <c r="NH261" s="200">
        <v>21</v>
      </c>
      <c r="NI261" s="200">
        <v>4</v>
      </c>
      <c r="NW261" s="200">
        <v>19</v>
      </c>
      <c r="NZ261" s="200">
        <v>30</v>
      </c>
      <c r="OB261" s="201">
        <v>6355</v>
      </c>
      <c r="OC261" s="200">
        <v>3262</v>
      </c>
      <c r="OD261" s="200">
        <v>54</v>
      </c>
      <c r="OE261" s="200">
        <v>4014</v>
      </c>
      <c r="OF261" s="200">
        <v>7330</v>
      </c>
      <c r="OG261" s="201">
        <v>13685</v>
      </c>
    </row>
    <row r="262" spans="1:397" ht="12.75" customHeight="1">
      <c r="A262" s="209">
        <v>325412</v>
      </c>
      <c r="B262" s="23" t="s">
        <v>400</v>
      </c>
      <c r="C262" s="23">
        <v>23</v>
      </c>
      <c r="P262" s="200">
        <v>41</v>
      </c>
      <c r="Q262" s="200">
        <v>10</v>
      </c>
      <c r="X262" s="200">
        <v>354</v>
      </c>
      <c r="Y262" s="200">
        <v>199</v>
      </c>
      <c r="Z262" s="200">
        <v>101</v>
      </c>
      <c r="AA262" s="200">
        <v>203</v>
      </c>
      <c r="AP262" s="200">
        <v>9</v>
      </c>
      <c r="AR262" s="200">
        <v>193</v>
      </c>
      <c r="BC262" s="200">
        <v>1</v>
      </c>
      <c r="BO262" s="200">
        <v>59</v>
      </c>
      <c r="BS262" s="200">
        <v>14</v>
      </c>
      <c r="BT262" s="200">
        <v>17</v>
      </c>
      <c r="BU262" s="200">
        <v>50</v>
      </c>
      <c r="BX262" s="200">
        <v>7</v>
      </c>
      <c r="BY262" s="200">
        <v>2</v>
      </c>
      <c r="BZ262" s="200">
        <v>10</v>
      </c>
      <c r="CF262" s="200">
        <v>0</v>
      </c>
      <c r="CX262" s="200">
        <v>0</v>
      </c>
      <c r="DE262" s="200">
        <v>4</v>
      </c>
      <c r="DG262" s="200">
        <v>0</v>
      </c>
      <c r="DR262" s="200">
        <v>6</v>
      </c>
      <c r="DS262" s="200">
        <v>7</v>
      </c>
      <c r="DT262" s="200">
        <v>3</v>
      </c>
      <c r="DX262" s="200">
        <v>8</v>
      </c>
      <c r="EE262" s="200">
        <v>0</v>
      </c>
      <c r="EO262" s="200">
        <v>17</v>
      </c>
      <c r="ES262" s="200">
        <v>0</v>
      </c>
      <c r="FC262" s="200">
        <v>3</v>
      </c>
      <c r="FE262" s="200">
        <v>4</v>
      </c>
      <c r="FF262" s="200">
        <v>9</v>
      </c>
      <c r="FI262" s="200">
        <v>6</v>
      </c>
      <c r="GM262" s="200">
        <v>0</v>
      </c>
      <c r="GZ262" s="200">
        <v>165</v>
      </c>
      <c r="HB262" s="200">
        <v>737</v>
      </c>
      <c r="HK262" s="200">
        <v>62</v>
      </c>
      <c r="HZ262" s="200">
        <v>1</v>
      </c>
      <c r="IA262" s="200">
        <v>3</v>
      </c>
      <c r="IB262" s="200">
        <v>343</v>
      </c>
      <c r="IC262" s="200">
        <v>30</v>
      </c>
      <c r="IG262" s="200">
        <v>393</v>
      </c>
      <c r="II262" s="200">
        <v>207</v>
      </c>
      <c r="IL262" s="200">
        <v>1</v>
      </c>
      <c r="IM262" s="200">
        <v>185</v>
      </c>
      <c r="IN262" s="200">
        <v>9</v>
      </c>
      <c r="IO262" s="200">
        <v>0</v>
      </c>
      <c r="IP262" s="200">
        <v>9</v>
      </c>
      <c r="IQ262" s="200">
        <v>3698</v>
      </c>
      <c r="IT262" s="200">
        <v>4</v>
      </c>
      <c r="IV262" s="200">
        <v>8311</v>
      </c>
      <c r="IW262" s="200">
        <v>2214</v>
      </c>
      <c r="IX262" s="200">
        <v>53</v>
      </c>
      <c r="IY262" s="200">
        <v>6195</v>
      </c>
      <c r="JA262" s="200">
        <v>32</v>
      </c>
      <c r="JB262" s="200">
        <v>1</v>
      </c>
      <c r="JE262" s="200">
        <v>317</v>
      </c>
      <c r="JF262" s="200">
        <v>54</v>
      </c>
      <c r="JI262" s="200">
        <v>206</v>
      </c>
      <c r="JJ262" s="200">
        <v>13</v>
      </c>
      <c r="JK262" s="200">
        <v>119</v>
      </c>
      <c r="JL262" s="200">
        <v>688</v>
      </c>
      <c r="JP262" s="200">
        <v>6176</v>
      </c>
      <c r="JQ262" s="200">
        <v>4</v>
      </c>
      <c r="JR262" s="200">
        <v>1</v>
      </c>
      <c r="JS262" s="200">
        <v>1</v>
      </c>
      <c r="JT262" s="200">
        <v>72</v>
      </c>
      <c r="JU262" s="200">
        <v>78</v>
      </c>
      <c r="JV262" s="200">
        <v>98</v>
      </c>
      <c r="JW262" s="200">
        <v>6</v>
      </c>
      <c r="JX262" s="200">
        <v>503</v>
      </c>
      <c r="JY262" s="200">
        <v>4</v>
      </c>
      <c r="JZ262" s="200">
        <v>2</v>
      </c>
      <c r="KC262" s="200">
        <v>210</v>
      </c>
      <c r="KH262" s="200">
        <v>16</v>
      </c>
      <c r="KM262" s="200">
        <v>226</v>
      </c>
      <c r="KN262" s="200">
        <v>83</v>
      </c>
      <c r="KO262" s="200">
        <v>16</v>
      </c>
      <c r="KP262" s="200">
        <v>167</v>
      </c>
      <c r="KQ262" s="200">
        <v>0</v>
      </c>
      <c r="KS262" s="200">
        <v>391</v>
      </c>
      <c r="KT262" s="200">
        <v>17</v>
      </c>
      <c r="KW262" s="200">
        <v>36</v>
      </c>
      <c r="KX262" s="200">
        <v>8</v>
      </c>
      <c r="LA262" s="200">
        <v>1709</v>
      </c>
      <c r="LB262" s="200">
        <v>34</v>
      </c>
      <c r="LC262" s="200">
        <v>3</v>
      </c>
      <c r="LD262" s="200">
        <v>17</v>
      </c>
      <c r="LE262" s="200">
        <v>76</v>
      </c>
      <c r="LF262" s="200">
        <v>2978</v>
      </c>
      <c r="LH262" s="200">
        <v>165</v>
      </c>
      <c r="LI262" s="200">
        <v>28</v>
      </c>
      <c r="LJ262" s="200">
        <v>101</v>
      </c>
      <c r="LK262" s="200">
        <v>970</v>
      </c>
      <c r="LL262" s="200">
        <v>13</v>
      </c>
      <c r="LM262" s="200">
        <v>2532</v>
      </c>
      <c r="LN262" s="200">
        <v>138</v>
      </c>
      <c r="LP262" s="200">
        <v>2362</v>
      </c>
      <c r="LQ262" s="200">
        <v>448</v>
      </c>
      <c r="LT262" s="200">
        <v>18666</v>
      </c>
      <c r="LU262" s="200">
        <v>80</v>
      </c>
      <c r="LV262" s="200">
        <v>3</v>
      </c>
      <c r="LW262" s="200">
        <v>473</v>
      </c>
      <c r="LX262" s="200">
        <v>73</v>
      </c>
      <c r="LZ262" s="200">
        <v>9</v>
      </c>
      <c r="MA262" s="200">
        <v>238</v>
      </c>
      <c r="MB262" s="200">
        <v>4</v>
      </c>
      <c r="MC262" s="200">
        <v>238</v>
      </c>
      <c r="MT262" s="200">
        <v>0</v>
      </c>
      <c r="MU262" s="200">
        <v>1</v>
      </c>
      <c r="NA262" s="200">
        <v>1</v>
      </c>
      <c r="NB262" s="200">
        <v>6</v>
      </c>
      <c r="NC262" s="200">
        <v>6</v>
      </c>
      <c r="ND262" s="200">
        <v>9</v>
      </c>
      <c r="NE262" s="200">
        <v>0</v>
      </c>
      <c r="NF262" s="200">
        <v>76</v>
      </c>
      <c r="NG262" s="200">
        <v>51</v>
      </c>
      <c r="NH262" s="200">
        <v>148</v>
      </c>
      <c r="NI262" s="200">
        <v>26</v>
      </c>
      <c r="NL262" s="200">
        <v>0</v>
      </c>
      <c r="NW262" s="200">
        <v>108</v>
      </c>
      <c r="NZ262" s="200">
        <v>554</v>
      </c>
      <c r="OB262" s="201">
        <v>65871</v>
      </c>
      <c r="OC262" s="200">
        <v>37124</v>
      </c>
      <c r="OD262" s="200">
        <v>996</v>
      </c>
      <c r="OE262" s="200">
        <v>58812</v>
      </c>
      <c r="OF262" s="200">
        <v>96933</v>
      </c>
      <c r="OG262" s="201">
        <v>162804</v>
      </c>
    </row>
    <row r="263" spans="1:397" ht="12.75" customHeight="1">
      <c r="A263" s="209">
        <v>325413</v>
      </c>
      <c r="B263" s="23" t="s">
        <v>401</v>
      </c>
      <c r="C263" s="23">
        <v>3</v>
      </c>
      <c r="H263" s="200">
        <v>0</v>
      </c>
      <c r="P263" s="200">
        <v>2</v>
      </c>
      <c r="Q263" s="200">
        <v>1</v>
      </c>
      <c r="X263" s="200">
        <v>43</v>
      </c>
      <c r="Y263" s="200">
        <v>11</v>
      </c>
      <c r="Z263" s="200">
        <v>5</v>
      </c>
      <c r="AA263" s="200">
        <v>16</v>
      </c>
      <c r="AP263" s="200">
        <v>2</v>
      </c>
      <c r="AR263" s="200">
        <v>51</v>
      </c>
      <c r="BO263" s="200">
        <v>13</v>
      </c>
      <c r="BT263" s="200">
        <v>1</v>
      </c>
      <c r="BU263" s="200">
        <v>8</v>
      </c>
      <c r="BX263" s="200">
        <v>1</v>
      </c>
      <c r="BY263" s="200">
        <v>0</v>
      </c>
      <c r="BZ263" s="200">
        <v>1</v>
      </c>
      <c r="CF263" s="200">
        <v>12</v>
      </c>
      <c r="CT263" s="200">
        <v>0</v>
      </c>
      <c r="DE263" s="200">
        <v>0</v>
      </c>
      <c r="DG263" s="200">
        <v>0</v>
      </c>
      <c r="DM263" s="200">
        <v>3</v>
      </c>
      <c r="DN263" s="200">
        <v>0</v>
      </c>
      <c r="DO263" s="200">
        <v>0</v>
      </c>
      <c r="DP263" s="200">
        <v>0</v>
      </c>
      <c r="DR263" s="200">
        <v>1</v>
      </c>
      <c r="DS263" s="200">
        <v>1</v>
      </c>
      <c r="DT263" s="200">
        <v>0</v>
      </c>
      <c r="DX263" s="200">
        <v>1</v>
      </c>
      <c r="EO263" s="200">
        <v>2</v>
      </c>
      <c r="FC263" s="200">
        <v>0</v>
      </c>
      <c r="FE263" s="200">
        <v>0</v>
      </c>
      <c r="FF263" s="200">
        <v>1</v>
      </c>
      <c r="FI263" s="200">
        <v>5</v>
      </c>
      <c r="GK263" s="200">
        <v>0</v>
      </c>
      <c r="GR263" s="200">
        <v>0</v>
      </c>
      <c r="GZ263" s="200">
        <v>5</v>
      </c>
      <c r="HB263" s="200">
        <v>46</v>
      </c>
      <c r="HK263" s="200">
        <v>2</v>
      </c>
      <c r="HZ263" s="200">
        <v>0</v>
      </c>
      <c r="IA263" s="200">
        <v>0</v>
      </c>
      <c r="IB263" s="200">
        <v>63</v>
      </c>
      <c r="IC263" s="200">
        <v>3</v>
      </c>
      <c r="IG263" s="200">
        <v>56</v>
      </c>
      <c r="II263" s="200">
        <v>51</v>
      </c>
      <c r="IM263" s="200">
        <v>29</v>
      </c>
      <c r="IN263" s="200">
        <v>88</v>
      </c>
      <c r="IP263" s="200">
        <v>1</v>
      </c>
      <c r="IQ263" s="200">
        <v>169</v>
      </c>
      <c r="IV263" s="200">
        <v>130</v>
      </c>
      <c r="IW263" s="200">
        <v>4</v>
      </c>
      <c r="IX263" s="200">
        <v>101</v>
      </c>
      <c r="IY263" s="200">
        <v>975</v>
      </c>
      <c r="JE263" s="200">
        <v>9</v>
      </c>
      <c r="JF263" s="200">
        <v>14</v>
      </c>
      <c r="JI263" s="200">
        <v>24</v>
      </c>
      <c r="JJ263" s="200">
        <v>3</v>
      </c>
      <c r="JK263" s="200">
        <v>16</v>
      </c>
      <c r="JL263" s="200">
        <v>74</v>
      </c>
      <c r="JP263" s="200">
        <v>397</v>
      </c>
      <c r="JQ263" s="200">
        <v>1</v>
      </c>
      <c r="JR263" s="200">
        <v>0</v>
      </c>
      <c r="JS263" s="200">
        <v>0</v>
      </c>
      <c r="JT263" s="200">
        <v>1</v>
      </c>
      <c r="JU263" s="200">
        <v>17</v>
      </c>
      <c r="JV263" s="200">
        <v>7</v>
      </c>
      <c r="JW263" s="200">
        <v>6</v>
      </c>
      <c r="JX263" s="200">
        <v>44</v>
      </c>
      <c r="JY263" s="200">
        <v>4</v>
      </c>
      <c r="JZ263" s="200">
        <v>0</v>
      </c>
      <c r="KA263" s="200">
        <v>0</v>
      </c>
      <c r="KC263" s="200">
        <v>21</v>
      </c>
      <c r="KH263" s="200">
        <v>1</v>
      </c>
      <c r="KM263" s="200">
        <v>46</v>
      </c>
      <c r="KN263" s="200">
        <v>13</v>
      </c>
      <c r="KO263" s="200">
        <v>3</v>
      </c>
      <c r="KP263" s="200">
        <v>29</v>
      </c>
      <c r="KS263" s="200">
        <v>109</v>
      </c>
      <c r="KT263" s="200">
        <v>30</v>
      </c>
      <c r="KU263" s="200">
        <v>6</v>
      </c>
      <c r="KV263" s="200">
        <v>5</v>
      </c>
      <c r="KW263" s="200">
        <v>29</v>
      </c>
      <c r="KX263" s="200">
        <v>11</v>
      </c>
      <c r="LA263" s="200">
        <v>134</v>
      </c>
      <c r="LB263" s="200">
        <v>10</v>
      </c>
      <c r="LC263" s="200">
        <v>1</v>
      </c>
      <c r="LD263" s="200">
        <v>6</v>
      </c>
      <c r="LE263" s="200">
        <v>427</v>
      </c>
      <c r="LF263" s="200">
        <v>238</v>
      </c>
      <c r="LH263" s="200">
        <v>15</v>
      </c>
      <c r="LI263" s="200">
        <v>6</v>
      </c>
      <c r="LJ263" s="200">
        <v>24</v>
      </c>
      <c r="LK263" s="200">
        <v>107</v>
      </c>
      <c r="LL263" s="200">
        <v>7</v>
      </c>
      <c r="LM263" s="200">
        <v>212</v>
      </c>
      <c r="LN263" s="200">
        <v>16</v>
      </c>
      <c r="LO263" s="200">
        <v>1</v>
      </c>
      <c r="LP263" s="200">
        <v>88</v>
      </c>
      <c r="LQ263" s="200">
        <v>125</v>
      </c>
      <c r="LT263" s="200">
        <v>1369</v>
      </c>
      <c r="LU263" s="200">
        <v>9</v>
      </c>
      <c r="LV263" s="200">
        <v>2</v>
      </c>
      <c r="LW263" s="200">
        <v>42</v>
      </c>
      <c r="LX263" s="200">
        <v>16</v>
      </c>
      <c r="LZ263" s="200">
        <v>4</v>
      </c>
      <c r="MA263" s="200">
        <v>26</v>
      </c>
      <c r="MB263" s="200">
        <v>3</v>
      </c>
      <c r="MC263" s="200">
        <v>16</v>
      </c>
      <c r="MT263" s="200">
        <v>0</v>
      </c>
      <c r="MU263" s="200">
        <v>1</v>
      </c>
      <c r="MV263" s="200">
        <v>1</v>
      </c>
      <c r="MW263" s="200">
        <v>4</v>
      </c>
      <c r="NA263" s="200">
        <v>1</v>
      </c>
      <c r="NB263" s="200">
        <v>7</v>
      </c>
      <c r="NC263" s="200">
        <v>11</v>
      </c>
      <c r="ND263" s="200">
        <v>18</v>
      </c>
      <c r="NE263" s="200">
        <v>0</v>
      </c>
      <c r="NF263" s="200">
        <v>6</v>
      </c>
      <c r="NG263" s="200">
        <v>5</v>
      </c>
      <c r="NH263" s="200">
        <v>12</v>
      </c>
      <c r="NI263" s="200">
        <v>2</v>
      </c>
      <c r="NL263" s="200">
        <v>1</v>
      </c>
      <c r="NP263" s="200">
        <v>6</v>
      </c>
      <c r="NW263" s="200">
        <v>5</v>
      </c>
      <c r="OB263" s="201">
        <v>5812</v>
      </c>
      <c r="OC263" s="200">
        <v>3341</v>
      </c>
      <c r="OD263" s="200">
        <v>129</v>
      </c>
      <c r="OE263" s="200">
        <v>3598</v>
      </c>
      <c r="OF263" s="200">
        <v>7069</v>
      </c>
      <c r="OG263" s="201">
        <v>12881</v>
      </c>
    </row>
    <row r="264" spans="1:397" ht="12.75" customHeight="1">
      <c r="A264" s="209">
        <v>325414</v>
      </c>
      <c r="B264" s="23" t="s">
        <v>402</v>
      </c>
      <c r="C264" s="23">
        <v>5</v>
      </c>
      <c r="P264" s="200">
        <v>16</v>
      </c>
      <c r="Q264" s="200">
        <v>4</v>
      </c>
      <c r="X264" s="200">
        <v>71</v>
      </c>
      <c r="Y264" s="200">
        <v>74</v>
      </c>
      <c r="Z264" s="200">
        <v>15</v>
      </c>
      <c r="AA264" s="200">
        <v>43</v>
      </c>
      <c r="AP264" s="200">
        <v>2</v>
      </c>
      <c r="AR264" s="200">
        <v>48</v>
      </c>
      <c r="BO264" s="200">
        <v>1</v>
      </c>
      <c r="BS264" s="200">
        <v>3</v>
      </c>
      <c r="BU264" s="200">
        <v>2</v>
      </c>
      <c r="BX264" s="200">
        <v>1</v>
      </c>
      <c r="BY264" s="200">
        <v>0</v>
      </c>
      <c r="BZ264" s="200">
        <v>1</v>
      </c>
      <c r="CF264" s="200">
        <v>7</v>
      </c>
      <c r="DE264" s="200">
        <v>0</v>
      </c>
      <c r="DG264" s="200">
        <v>0</v>
      </c>
      <c r="DR264" s="200">
        <v>1</v>
      </c>
      <c r="DS264" s="200">
        <v>1</v>
      </c>
      <c r="DT264" s="200">
        <v>0</v>
      </c>
      <c r="DX264" s="200">
        <v>1</v>
      </c>
      <c r="EO264" s="200">
        <v>2</v>
      </c>
      <c r="FC264" s="200">
        <v>0</v>
      </c>
      <c r="FE264" s="200">
        <v>1</v>
      </c>
      <c r="FF264" s="200">
        <v>1</v>
      </c>
      <c r="FI264" s="200">
        <v>1</v>
      </c>
      <c r="GZ264" s="200">
        <v>6</v>
      </c>
      <c r="HB264" s="200">
        <v>62</v>
      </c>
      <c r="HK264" s="200">
        <v>2</v>
      </c>
      <c r="HZ264" s="200">
        <v>0</v>
      </c>
      <c r="IA264" s="200">
        <v>0</v>
      </c>
      <c r="IB264" s="200">
        <v>26</v>
      </c>
      <c r="IC264" s="200">
        <v>4</v>
      </c>
      <c r="IG264" s="200">
        <v>28</v>
      </c>
      <c r="II264" s="200">
        <v>127</v>
      </c>
      <c r="IM264" s="200">
        <v>12</v>
      </c>
      <c r="IN264" s="200">
        <v>18</v>
      </c>
      <c r="IP264" s="200">
        <v>0</v>
      </c>
      <c r="IQ264" s="200">
        <v>112</v>
      </c>
      <c r="IV264" s="200">
        <v>364</v>
      </c>
      <c r="IW264" s="200">
        <v>293</v>
      </c>
      <c r="IX264" s="200">
        <v>9</v>
      </c>
      <c r="IY264" s="200">
        <v>2721</v>
      </c>
      <c r="JE264" s="200">
        <v>38</v>
      </c>
      <c r="JF264" s="200">
        <v>3</v>
      </c>
      <c r="JI264" s="200">
        <v>21</v>
      </c>
      <c r="JJ264" s="200">
        <v>1</v>
      </c>
      <c r="JK264" s="200">
        <v>7</v>
      </c>
      <c r="JL264" s="200">
        <v>50</v>
      </c>
      <c r="JP264" s="200">
        <v>1385</v>
      </c>
      <c r="JQ264" s="200">
        <v>1</v>
      </c>
      <c r="JR264" s="200">
        <v>0</v>
      </c>
      <c r="JS264" s="200">
        <v>0</v>
      </c>
      <c r="JT264" s="200">
        <v>0</v>
      </c>
      <c r="JU264" s="200">
        <v>9</v>
      </c>
      <c r="JV264" s="200">
        <v>6</v>
      </c>
      <c r="JW264" s="200">
        <v>3</v>
      </c>
      <c r="JX264" s="200">
        <v>77</v>
      </c>
      <c r="JY264" s="200">
        <v>0</v>
      </c>
      <c r="JZ264" s="200">
        <v>1</v>
      </c>
      <c r="KC264" s="200">
        <v>15</v>
      </c>
      <c r="KH264" s="200">
        <v>1</v>
      </c>
      <c r="KM264" s="200">
        <v>18</v>
      </c>
      <c r="KN264" s="200">
        <v>5</v>
      </c>
      <c r="KO264" s="200">
        <v>1</v>
      </c>
      <c r="KP264" s="200">
        <v>12</v>
      </c>
      <c r="KS264" s="200">
        <v>49</v>
      </c>
      <c r="KT264" s="200">
        <v>26</v>
      </c>
      <c r="KU264" s="200">
        <v>0</v>
      </c>
      <c r="KV264" s="200">
        <v>0</v>
      </c>
      <c r="KW264" s="200">
        <v>32</v>
      </c>
      <c r="KX264" s="200">
        <v>11</v>
      </c>
      <c r="LA264" s="200">
        <v>189</v>
      </c>
      <c r="LB264" s="200">
        <v>7</v>
      </c>
      <c r="LC264" s="200">
        <v>1</v>
      </c>
      <c r="LD264" s="200">
        <v>5</v>
      </c>
      <c r="LE264" s="200">
        <v>28</v>
      </c>
      <c r="LF264" s="200">
        <v>291</v>
      </c>
      <c r="LH264" s="200">
        <v>12</v>
      </c>
      <c r="LI264" s="200">
        <v>3</v>
      </c>
      <c r="LJ264" s="200">
        <v>5</v>
      </c>
      <c r="LK264" s="200">
        <v>111</v>
      </c>
      <c r="LL264" s="200">
        <v>5</v>
      </c>
      <c r="LM264" s="200">
        <v>258</v>
      </c>
      <c r="LN264" s="200">
        <v>13</v>
      </c>
      <c r="LO264" s="200">
        <v>0</v>
      </c>
      <c r="LP264" s="200">
        <v>45</v>
      </c>
      <c r="LQ264" s="200">
        <v>54</v>
      </c>
      <c r="LT264" s="200">
        <v>1029</v>
      </c>
      <c r="LU264" s="200">
        <v>7</v>
      </c>
      <c r="LV264" s="200">
        <v>2</v>
      </c>
      <c r="LW264" s="200">
        <v>52</v>
      </c>
      <c r="LX264" s="200">
        <v>10</v>
      </c>
      <c r="LZ264" s="200">
        <v>2</v>
      </c>
      <c r="MA264" s="200">
        <v>50</v>
      </c>
      <c r="MB264" s="200">
        <v>2</v>
      </c>
      <c r="MC264" s="200">
        <v>36</v>
      </c>
      <c r="MU264" s="200">
        <v>0</v>
      </c>
      <c r="MW264" s="200">
        <v>0</v>
      </c>
      <c r="NA264" s="200">
        <v>0</v>
      </c>
      <c r="NB264" s="200">
        <v>1</v>
      </c>
      <c r="NC264" s="200">
        <v>1</v>
      </c>
      <c r="ND264" s="200">
        <v>1</v>
      </c>
      <c r="NE264" s="200">
        <v>0</v>
      </c>
      <c r="NF264" s="200">
        <v>16</v>
      </c>
      <c r="NG264" s="200">
        <v>7</v>
      </c>
      <c r="NH264" s="200">
        <v>31</v>
      </c>
      <c r="NI264" s="200">
        <v>5</v>
      </c>
      <c r="NP264" s="200">
        <v>0</v>
      </c>
      <c r="NW264" s="200">
        <v>16</v>
      </c>
      <c r="NZ264" s="200">
        <v>83</v>
      </c>
      <c r="OB264" s="201">
        <v>8235</v>
      </c>
      <c r="OC264" s="200">
        <v>3798</v>
      </c>
      <c r="OD264" s="200">
        <v>117</v>
      </c>
      <c r="OE264" s="200">
        <v>11778</v>
      </c>
      <c r="OF264" s="200">
        <v>15693</v>
      </c>
      <c r="OG264" s="201">
        <v>23928</v>
      </c>
    </row>
    <row r="265" spans="1:397" ht="12.75" customHeight="1">
      <c r="A265" s="209">
        <v>325510</v>
      </c>
      <c r="B265" s="23" t="s">
        <v>403</v>
      </c>
      <c r="M265" s="200">
        <v>47</v>
      </c>
      <c r="P265" s="200">
        <v>9</v>
      </c>
      <c r="Q265" s="200">
        <v>2</v>
      </c>
      <c r="R265" s="200">
        <v>100</v>
      </c>
      <c r="S265" s="200">
        <v>19</v>
      </c>
      <c r="U265" s="200">
        <v>146</v>
      </c>
      <c r="X265" s="200">
        <v>76</v>
      </c>
      <c r="Y265" s="200">
        <v>41</v>
      </c>
      <c r="Z265" s="200">
        <v>14</v>
      </c>
      <c r="AA265" s="200">
        <v>37</v>
      </c>
      <c r="AP265" s="200">
        <v>18</v>
      </c>
      <c r="AR265" s="200">
        <v>1</v>
      </c>
      <c r="AZ265" s="200">
        <v>327</v>
      </c>
      <c r="BO265" s="200">
        <v>215</v>
      </c>
      <c r="BP265" s="200">
        <v>0</v>
      </c>
      <c r="BS265" s="200">
        <v>116</v>
      </c>
      <c r="BT265" s="200">
        <v>159</v>
      </c>
      <c r="BU265" s="200">
        <v>366</v>
      </c>
      <c r="BX265" s="200">
        <v>66</v>
      </c>
      <c r="BY265" s="200">
        <v>21</v>
      </c>
      <c r="BZ265" s="200">
        <v>90</v>
      </c>
      <c r="CA265" s="200">
        <v>31</v>
      </c>
      <c r="CF265" s="200">
        <v>56</v>
      </c>
      <c r="CK265" s="200">
        <v>264</v>
      </c>
      <c r="CT265" s="200">
        <v>0</v>
      </c>
      <c r="CX265" s="200">
        <v>0</v>
      </c>
      <c r="DE265" s="200">
        <v>2</v>
      </c>
      <c r="DG265" s="200">
        <v>112</v>
      </c>
      <c r="DR265" s="200">
        <v>11</v>
      </c>
      <c r="DS265" s="200">
        <v>75</v>
      </c>
      <c r="DT265" s="200">
        <v>31</v>
      </c>
      <c r="EL265" s="200">
        <v>47</v>
      </c>
      <c r="FC265" s="200">
        <v>0</v>
      </c>
      <c r="FE265" s="200">
        <v>1</v>
      </c>
      <c r="FF265" s="200">
        <v>1</v>
      </c>
      <c r="FI265" s="200">
        <v>46</v>
      </c>
      <c r="GK265" s="200">
        <v>0</v>
      </c>
      <c r="GR265" s="200">
        <v>159</v>
      </c>
      <c r="GS265" s="200">
        <v>1</v>
      </c>
      <c r="IA265" s="200">
        <v>19</v>
      </c>
      <c r="IB265" s="200">
        <v>80</v>
      </c>
      <c r="IC265" s="200">
        <v>2</v>
      </c>
      <c r="II265" s="200">
        <v>453</v>
      </c>
      <c r="IM265" s="200">
        <v>510</v>
      </c>
      <c r="IN265" s="200">
        <v>12</v>
      </c>
      <c r="IO265" s="200">
        <v>1913</v>
      </c>
      <c r="IP265" s="200">
        <v>53</v>
      </c>
      <c r="IQ265" s="200">
        <v>1658</v>
      </c>
      <c r="IR265" s="200">
        <v>2528</v>
      </c>
      <c r="IS265" s="200">
        <v>122</v>
      </c>
      <c r="IT265" s="200">
        <v>4</v>
      </c>
      <c r="IZ265" s="200">
        <v>304</v>
      </c>
      <c r="JA265" s="200">
        <v>10</v>
      </c>
      <c r="JE265" s="200">
        <v>60</v>
      </c>
      <c r="JI265" s="200">
        <v>8</v>
      </c>
      <c r="JK265" s="200">
        <v>116</v>
      </c>
      <c r="JL265" s="200">
        <v>529</v>
      </c>
      <c r="JM265" s="200">
        <v>1</v>
      </c>
      <c r="JN265" s="200">
        <v>28</v>
      </c>
      <c r="JP265" s="200">
        <v>933</v>
      </c>
      <c r="JQ265" s="200">
        <v>9</v>
      </c>
      <c r="JR265" s="200">
        <v>0</v>
      </c>
      <c r="JS265" s="200">
        <v>0</v>
      </c>
      <c r="JT265" s="200">
        <v>1</v>
      </c>
      <c r="JU265" s="200">
        <v>53</v>
      </c>
      <c r="JV265" s="200">
        <v>208</v>
      </c>
      <c r="JW265" s="200">
        <v>46</v>
      </c>
      <c r="JX265" s="200">
        <v>265</v>
      </c>
      <c r="JY265" s="200">
        <v>6</v>
      </c>
      <c r="JZ265" s="200">
        <v>14</v>
      </c>
      <c r="KA265" s="200">
        <v>2</v>
      </c>
      <c r="KC265" s="200">
        <v>27</v>
      </c>
      <c r="KH265" s="200">
        <v>1</v>
      </c>
      <c r="KM265" s="200">
        <v>28</v>
      </c>
      <c r="KN265" s="200">
        <v>10</v>
      </c>
      <c r="KO265" s="200">
        <v>2</v>
      </c>
      <c r="KP265" s="200">
        <v>23</v>
      </c>
      <c r="KS265" s="200">
        <v>56</v>
      </c>
      <c r="KT265" s="200">
        <v>25</v>
      </c>
      <c r="KU265" s="200">
        <v>5</v>
      </c>
      <c r="KV265" s="200">
        <v>2</v>
      </c>
      <c r="KW265" s="200">
        <v>33</v>
      </c>
      <c r="KX265" s="200">
        <v>10</v>
      </c>
      <c r="LA265" s="200">
        <v>34</v>
      </c>
      <c r="LB265" s="200">
        <v>11</v>
      </c>
      <c r="LC265" s="200">
        <v>1</v>
      </c>
      <c r="LD265" s="200">
        <v>5</v>
      </c>
      <c r="LE265" s="200">
        <v>310</v>
      </c>
      <c r="LF265" s="200">
        <v>70</v>
      </c>
      <c r="LH265" s="200">
        <v>8</v>
      </c>
      <c r="LI265" s="200">
        <v>3</v>
      </c>
      <c r="LJ265" s="200">
        <v>24</v>
      </c>
      <c r="LK265" s="200">
        <v>45</v>
      </c>
      <c r="LL265" s="200">
        <v>3</v>
      </c>
      <c r="LM265" s="200">
        <v>47</v>
      </c>
      <c r="LN265" s="200">
        <v>3</v>
      </c>
      <c r="LO265" s="200">
        <v>1</v>
      </c>
      <c r="LP265" s="200">
        <v>59</v>
      </c>
      <c r="LQ265" s="200">
        <v>45</v>
      </c>
      <c r="LT265" s="200">
        <v>1847</v>
      </c>
      <c r="LU265" s="200">
        <v>2</v>
      </c>
      <c r="LV265" s="200">
        <v>1</v>
      </c>
      <c r="LW265" s="200">
        <v>11</v>
      </c>
      <c r="LX265" s="200">
        <v>4</v>
      </c>
      <c r="LZ265" s="200">
        <v>2</v>
      </c>
      <c r="MA265" s="200">
        <v>50</v>
      </c>
      <c r="MB265" s="200">
        <v>1</v>
      </c>
      <c r="MC265" s="200">
        <v>35</v>
      </c>
      <c r="MT265" s="200">
        <v>0</v>
      </c>
      <c r="MU265" s="200">
        <v>1</v>
      </c>
      <c r="MV265" s="200">
        <v>0</v>
      </c>
      <c r="MW265" s="200">
        <v>2</v>
      </c>
      <c r="NA265" s="200">
        <v>3</v>
      </c>
      <c r="NB265" s="200">
        <v>13</v>
      </c>
      <c r="NC265" s="200">
        <v>11</v>
      </c>
      <c r="ND265" s="200">
        <v>19</v>
      </c>
      <c r="NE265" s="200">
        <v>1</v>
      </c>
      <c r="NF265" s="200">
        <v>14</v>
      </c>
      <c r="NG265" s="200">
        <v>8</v>
      </c>
      <c r="NH265" s="200">
        <v>27</v>
      </c>
      <c r="NI265" s="200">
        <v>5</v>
      </c>
      <c r="NP265" s="200">
        <v>3</v>
      </c>
      <c r="NW265" s="200">
        <v>14</v>
      </c>
      <c r="NZ265" s="200">
        <v>72</v>
      </c>
      <c r="OB265" s="201">
        <v>15689</v>
      </c>
      <c r="OC265" s="200">
        <v>2499</v>
      </c>
      <c r="OD265" s="200">
        <v>89</v>
      </c>
      <c r="OE265" s="200">
        <v>4895</v>
      </c>
      <c r="OF265" s="200">
        <v>7483</v>
      </c>
      <c r="OG265" s="201">
        <v>23172</v>
      </c>
    </row>
    <row r="266" spans="1:397" ht="12.75" customHeight="1">
      <c r="A266" s="209">
        <v>325520</v>
      </c>
      <c r="B266" s="23" t="s">
        <v>404</v>
      </c>
      <c r="M266" s="200">
        <v>12</v>
      </c>
      <c r="P266" s="200">
        <v>8</v>
      </c>
      <c r="Q266" s="200">
        <v>2</v>
      </c>
      <c r="U266" s="200">
        <v>136</v>
      </c>
      <c r="X266" s="200">
        <v>55</v>
      </c>
      <c r="Y266" s="200">
        <v>37</v>
      </c>
      <c r="Z266" s="200">
        <v>14</v>
      </c>
      <c r="AA266" s="200">
        <v>20</v>
      </c>
      <c r="AP266" s="200">
        <v>18</v>
      </c>
      <c r="AR266" s="200">
        <v>2</v>
      </c>
      <c r="BP266" s="200">
        <v>0</v>
      </c>
      <c r="BS266" s="200">
        <v>27</v>
      </c>
      <c r="BT266" s="200">
        <v>28</v>
      </c>
      <c r="BU266" s="200">
        <v>68</v>
      </c>
      <c r="BX266" s="200">
        <v>69</v>
      </c>
      <c r="BY266" s="200">
        <v>22</v>
      </c>
      <c r="BZ266" s="200">
        <v>94</v>
      </c>
      <c r="CF266" s="200">
        <v>29</v>
      </c>
      <c r="CT266" s="200">
        <v>12</v>
      </c>
      <c r="CX266" s="200">
        <v>1</v>
      </c>
      <c r="DE266" s="200">
        <v>7</v>
      </c>
      <c r="DG266" s="200">
        <v>0</v>
      </c>
      <c r="DR266" s="200">
        <v>12</v>
      </c>
      <c r="DS266" s="200">
        <v>81</v>
      </c>
      <c r="DT266" s="200">
        <v>35</v>
      </c>
      <c r="EE266" s="200">
        <v>1</v>
      </c>
      <c r="EL266" s="200">
        <v>1</v>
      </c>
      <c r="EO266" s="200">
        <v>18</v>
      </c>
      <c r="FC266" s="200">
        <v>0</v>
      </c>
      <c r="FE266" s="200">
        <v>1</v>
      </c>
      <c r="FF266" s="200">
        <v>1</v>
      </c>
      <c r="FI266" s="200">
        <v>44</v>
      </c>
      <c r="GK266" s="200">
        <v>0</v>
      </c>
      <c r="GQ266" s="200">
        <v>35</v>
      </c>
      <c r="HZ266" s="200">
        <v>4</v>
      </c>
      <c r="IA266" s="200">
        <v>19</v>
      </c>
      <c r="IB266" s="200">
        <v>319</v>
      </c>
      <c r="IC266" s="200">
        <v>3</v>
      </c>
      <c r="II266" s="200">
        <v>857</v>
      </c>
      <c r="IL266" s="200">
        <v>11</v>
      </c>
      <c r="IM266" s="200">
        <v>171</v>
      </c>
      <c r="IN266" s="200">
        <v>97</v>
      </c>
      <c r="IO266" s="200">
        <v>4</v>
      </c>
      <c r="IP266" s="200">
        <v>261</v>
      </c>
      <c r="IQ266" s="200">
        <v>787</v>
      </c>
      <c r="IR266" s="200">
        <v>687</v>
      </c>
      <c r="IS266" s="200">
        <v>349</v>
      </c>
      <c r="IT266" s="200">
        <v>10</v>
      </c>
      <c r="JA266" s="200">
        <v>90</v>
      </c>
      <c r="JB266" s="200">
        <v>13</v>
      </c>
      <c r="JE266" s="200">
        <v>112</v>
      </c>
      <c r="JK266" s="200">
        <v>272</v>
      </c>
      <c r="JL266" s="200">
        <v>56</v>
      </c>
      <c r="JP266" s="200">
        <v>341</v>
      </c>
      <c r="JQ266" s="200">
        <v>9</v>
      </c>
      <c r="JR266" s="200">
        <v>5</v>
      </c>
      <c r="JS266" s="200">
        <v>7</v>
      </c>
      <c r="JT266" s="200">
        <v>21</v>
      </c>
      <c r="JU266" s="200">
        <v>23</v>
      </c>
      <c r="JV266" s="200">
        <v>92</v>
      </c>
      <c r="JW266" s="200">
        <v>22</v>
      </c>
      <c r="JX266" s="200">
        <v>105</v>
      </c>
      <c r="JY266" s="200">
        <v>3</v>
      </c>
      <c r="JZ266" s="200">
        <v>6</v>
      </c>
      <c r="KA266" s="200">
        <v>2</v>
      </c>
      <c r="KC266" s="200">
        <v>12</v>
      </c>
      <c r="KH266" s="200">
        <v>1</v>
      </c>
      <c r="KM266" s="200">
        <v>18</v>
      </c>
      <c r="KN266" s="200">
        <v>6</v>
      </c>
      <c r="KO266" s="200">
        <v>1</v>
      </c>
      <c r="KP266" s="200">
        <v>14</v>
      </c>
      <c r="KS266" s="200">
        <v>39</v>
      </c>
      <c r="KT266" s="200">
        <v>24</v>
      </c>
      <c r="KU266" s="200">
        <v>7</v>
      </c>
      <c r="KV266" s="200">
        <v>2</v>
      </c>
      <c r="KW266" s="200">
        <v>36</v>
      </c>
      <c r="KX266" s="200">
        <v>11</v>
      </c>
      <c r="LA266" s="200">
        <v>18</v>
      </c>
      <c r="LB266" s="200">
        <v>7</v>
      </c>
      <c r="LC266" s="200">
        <v>1</v>
      </c>
      <c r="LD266" s="200">
        <v>5</v>
      </c>
      <c r="LE266" s="200">
        <v>222</v>
      </c>
      <c r="LF266" s="200">
        <v>35</v>
      </c>
      <c r="LH266" s="200">
        <v>9</v>
      </c>
      <c r="LI266" s="200">
        <v>3</v>
      </c>
      <c r="LJ266" s="200">
        <v>11</v>
      </c>
      <c r="LK266" s="200">
        <v>102</v>
      </c>
      <c r="LL266" s="200">
        <v>15</v>
      </c>
      <c r="LM266" s="200">
        <v>23</v>
      </c>
      <c r="LN266" s="200">
        <v>2</v>
      </c>
      <c r="LO266" s="200">
        <v>0</v>
      </c>
      <c r="LP266" s="200">
        <v>31</v>
      </c>
      <c r="LQ266" s="200">
        <v>31</v>
      </c>
      <c r="LT266" s="200">
        <v>787</v>
      </c>
      <c r="LU266" s="200">
        <v>1</v>
      </c>
      <c r="LV266" s="200">
        <v>5</v>
      </c>
      <c r="LW266" s="200">
        <v>14</v>
      </c>
      <c r="LX266" s="200">
        <v>16</v>
      </c>
      <c r="LZ266" s="200">
        <v>9</v>
      </c>
      <c r="MA266" s="200">
        <v>28</v>
      </c>
      <c r="MB266" s="200">
        <v>9</v>
      </c>
      <c r="MC266" s="200">
        <v>35</v>
      </c>
      <c r="MT266" s="200">
        <v>0</v>
      </c>
      <c r="MU266" s="200">
        <v>1</v>
      </c>
      <c r="MV266" s="200">
        <v>0</v>
      </c>
      <c r="MW266" s="200">
        <v>2</v>
      </c>
      <c r="NA266" s="200">
        <v>1</v>
      </c>
      <c r="NB266" s="200">
        <v>6</v>
      </c>
      <c r="NC266" s="200">
        <v>6</v>
      </c>
      <c r="ND266" s="200">
        <v>10</v>
      </c>
      <c r="NE266" s="200">
        <v>0</v>
      </c>
      <c r="NF266" s="200">
        <v>7</v>
      </c>
      <c r="NG266" s="200">
        <v>4</v>
      </c>
      <c r="NH266" s="200">
        <v>14</v>
      </c>
      <c r="NI266" s="200">
        <v>3</v>
      </c>
      <c r="NW266" s="200">
        <v>15</v>
      </c>
      <c r="NZ266" s="200">
        <v>25</v>
      </c>
      <c r="OB266" s="201">
        <v>7337</v>
      </c>
      <c r="OC266" s="200">
        <v>1252</v>
      </c>
      <c r="OD266" s="200">
        <v>50</v>
      </c>
      <c r="OE266" s="200">
        <v>1763</v>
      </c>
      <c r="OF266" s="200">
        <v>3066</v>
      </c>
      <c r="OG266" s="201">
        <v>10403</v>
      </c>
    </row>
    <row r="267" spans="1:397" ht="12.75" customHeight="1">
      <c r="A267" s="209">
        <v>325610</v>
      </c>
      <c r="B267" s="23" t="s">
        <v>405</v>
      </c>
      <c r="P267" s="200">
        <v>40</v>
      </c>
      <c r="Q267" s="200">
        <v>10</v>
      </c>
      <c r="X267" s="200">
        <v>142</v>
      </c>
      <c r="Y267" s="200">
        <v>193</v>
      </c>
      <c r="Z267" s="200">
        <v>24</v>
      </c>
      <c r="AA267" s="200">
        <v>53</v>
      </c>
      <c r="AP267" s="200">
        <v>8</v>
      </c>
      <c r="AX267" s="200">
        <v>1</v>
      </c>
      <c r="BC267" s="200">
        <v>0</v>
      </c>
      <c r="BP267" s="200">
        <v>1</v>
      </c>
      <c r="BS267" s="200">
        <v>80</v>
      </c>
      <c r="BT267" s="200">
        <v>85</v>
      </c>
      <c r="BU267" s="200">
        <v>197</v>
      </c>
      <c r="BX267" s="200">
        <v>214</v>
      </c>
      <c r="BY267" s="200">
        <v>65</v>
      </c>
      <c r="BZ267" s="200">
        <v>289</v>
      </c>
      <c r="CF267" s="200">
        <v>42</v>
      </c>
      <c r="CT267" s="200">
        <v>44</v>
      </c>
      <c r="CX267" s="200">
        <v>3</v>
      </c>
      <c r="DE267" s="200">
        <v>9</v>
      </c>
      <c r="DG267" s="200">
        <v>0</v>
      </c>
      <c r="DR267" s="200">
        <v>19</v>
      </c>
      <c r="DS267" s="200">
        <v>86</v>
      </c>
      <c r="DT267" s="200">
        <v>36</v>
      </c>
      <c r="EE267" s="200">
        <v>6</v>
      </c>
      <c r="EL267" s="200">
        <v>5</v>
      </c>
      <c r="EO267" s="200">
        <v>14</v>
      </c>
      <c r="ES267" s="200">
        <v>0</v>
      </c>
      <c r="EU267" s="200">
        <v>0</v>
      </c>
      <c r="FC267" s="200">
        <v>0</v>
      </c>
      <c r="FE267" s="200">
        <v>1</v>
      </c>
      <c r="FF267" s="200">
        <v>1</v>
      </c>
      <c r="FI267" s="200">
        <v>67</v>
      </c>
      <c r="GD267" s="200">
        <v>12</v>
      </c>
      <c r="GK267" s="200">
        <v>0</v>
      </c>
      <c r="GM267" s="200">
        <v>7</v>
      </c>
      <c r="GR267" s="200">
        <v>120</v>
      </c>
      <c r="GS267" s="200">
        <v>0</v>
      </c>
      <c r="HB267" s="200">
        <v>35</v>
      </c>
      <c r="HV267" s="200">
        <v>1</v>
      </c>
      <c r="HZ267" s="200">
        <v>22</v>
      </c>
      <c r="IA267" s="200">
        <v>62</v>
      </c>
      <c r="IB267" s="200">
        <v>1164</v>
      </c>
      <c r="IC267" s="200">
        <v>5</v>
      </c>
      <c r="IE267" s="200">
        <v>2</v>
      </c>
      <c r="IG267" s="200">
        <v>208</v>
      </c>
      <c r="II267" s="200">
        <v>830</v>
      </c>
      <c r="IL267" s="200">
        <v>115</v>
      </c>
      <c r="IM267" s="200">
        <v>79</v>
      </c>
      <c r="IO267" s="200">
        <v>51</v>
      </c>
      <c r="IP267" s="200">
        <v>1196</v>
      </c>
      <c r="IQ267" s="200">
        <v>1320</v>
      </c>
      <c r="IT267" s="200">
        <v>44</v>
      </c>
      <c r="IZ267" s="200">
        <v>3</v>
      </c>
      <c r="JA267" s="200">
        <v>119</v>
      </c>
      <c r="JB267" s="200">
        <v>5431</v>
      </c>
      <c r="JC267" s="200">
        <v>316</v>
      </c>
      <c r="JE267" s="200">
        <v>319</v>
      </c>
      <c r="JF267" s="200">
        <v>16</v>
      </c>
      <c r="JI267" s="200">
        <v>117</v>
      </c>
      <c r="JK267" s="200">
        <v>777</v>
      </c>
      <c r="JL267" s="200">
        <v>1334</v>
      </c>
      <c r="JP267" s="200">
        <v>1868</v>
      </c>
      <c r="JQ267" s="200">
        <v>17</v>
      </c>
      <c r="JR267" s="200">
        <v>24</v>
      </c>
      <c r="JS267" s="200">
        <v>45</v>
      </c>
      <c r="JT267" s="200">
        <v>376</v>
      </c>
      <c r="JU267" s="200">
        <v>100</v>
      </c>
      <c r="JV267" s="200">
        <v>166</v>
      </c>
      <c r="JW267" s="200">
        <v>9</v>
      </c>
      <c r="JX267" s="200">
        <v>307</v>
      </c>
      <c r="JY267" s="200">
        <v>7</v>
      </c>
      <c r="JZ267" s="200">
        <v>8</v>
      </c>
      <c r="KA267" s="200">
        <v>1</v>
      </c>
      <c r="KC267" s="200">
        <v>32</v>
      </c>
      <c r="KH267" s="200">
        <v>1</v>
      </c>
      <c r="KM267" s="200">
        <v>40</v>
      </c>
      <c r="KN267" s="200">
        <v>13</v>
      </c>
      <c r="KO267" s="200">
        <v>3</v>
      </c>
      <c r="KP267" s="200">
        <v>26</v>
      </c>
      <c r="KS267" s="200">
        <v>32</v>
      </c>
      <c r="KT267" s="200">
        <v>48</v>
      </c>
      <c r="KU267" s="200">
        <v>2</v>
      </c>
      <c r="KV267" s="200">
        <v>3</v>
      </c>
      <c r="KW267" s="200">
        <v>97</v>
      </c>
      <c r="KX267" s="200">
        <v>24</v>
      </c>
      <c r="LA267" s="200">
        <v>36</v>
      </c>
      <c r="LB267" s="200">
        <v>20</v>
      </c>
      <c r="LC267" s="200">
        <v>2</v>
      </c>
      <c r="LD267" s="200">
        <v>13</v>
      </c>
      <c r="LE267" s="200">
        <v>301</v>
      </c>
      <c r="LF267" s="200">
        <v>98</v>
      </c>
      <c r="LH267" s="200">
        <v>17</v>
      </c>
      <c r="LI267" s="200">
        <v>5</v>
      </c>
      <c r="LJ267" s="200">
        <v>58</v>
      </c>
      <c r="LK267" s="200">
        <v>80</v>
      </c>
      <c r="LL267" s="200">
        <v>22</v>
      </c>
      <c r="LM267" s="200">
        <v>90</v>
      </c>
      <c r="LN267" s="200">
        <v>14</v>
      </c>
      <c r="LO267" s="200">
        <v>1</v>
      </c>
      <c r="LP267" s="200">
        <v>81</v>
      </c>
      <c r="LQ267" s="200">
        <v>41</v>
      </c>
      <c r="LT267" s="200">
        <v>2315</v>
      </c>
      <c r="LU267" s="200">
        <v>8</v>
      </c>
      <c r="LV267" s="200">
        <v>4</v>
      </c>
      <c r="LW267" s="200">
        <v>20</v>
      </c>
      <c r="LX267" s="200">
        <v>24</v>
      </c>
      <c r="LZ267" s="200">
        <v>8</v>
      </c>
      <c r="MA267" s="200">
        <v>66</v>
      </c>
      <c r="MB267" s="200">
        <v>7</v>
      </c>
      <c r="MC267" s="200">
        <v>59</v>
      </c>
      <c r="MT267" s="200">
        <v>1</v>
      </c>
      <c r="MU267" s="200">
        <v>1</v>
      </c>
      <c r="MV267" s="200">
        <v>1</v>
      </c>
      <c r="MW267" s="200">
        <v>2</v>
      </c>
      <c r="NA267" s="200">
        <v>3</v>
      </c>
      <c r="NB267" s="200">
        <v>14</v>
      </c>
      <c r="NC267" s="200">
        <v>14</v>
      </c>
      <c r="ND267" s="200">
        <v>22</v>
      </c>
      <c r="NE267" s="200">
        <v>1</v>
      </c>
      <c r="NF267" s="200">
        <v>20</v>
      </c>
      <c r="NG267" s="200">
        <v>10</v>
      </c>
      <c r="NH267" s="200">
        <v>38</v>
      </c>
      <c r="NI267" s="200">
        <v>7</v>
      </c>
      <c r="NP267" s="200">
        <v>3</v>
      </c>
      <c r="NW267" s="200">
        <v>25</v>
      </c>
      <c r="NZ267" s="200">
        <v>167</v>
      </c>
      <c r="OB267" s="201">
        <v>22405</v>
      </c>
      <c r="OC267" s="200">
        <v>3776</v>
      </c>
      <c r="OD267" s="200">
        <v>361</v>
      </c>
      <c r="OE267" s="200">
        <v>20293</v>
      </c>
      <c r="OF267" s="200">
        <v>24429</v>
      </c>
      <c r="OG267" s="201">
        <v>46835</v>
      </c>
    </row>
    <row r="268" spans="1:397" ht="12.75" customHeight="1">
      <c r="A268" s="209">
        <v>325620</v>
      </c>
      <c r="B268" s="23" t="s">
        <v>406</v>
      </c>
      <c r="P268" s="200">
        <v>10</v>
      </c>
      <c r="Q268" s="200">
        <v>2</v>
      </c>
      <c r="U268" s="200">
        <v>28</v>
      </c>
      <c r="X268" s="200">
        <v>81</v>
      </c>
      <c r="Y268" s="200">
        <v>32</v>
      </c>
      <c r="Z268" s="200">
        <v>12</v>
      </c>
      <c r="AA268" s="200">
        <v>35</v>
      </c>
      <c r="AR268" s="200">
        <v>297</v>
      </c>
      <c r="AX268" s="200">
        <v>1</v>
      </c>
      <c r="BC268" s="200">
        <v>0</v>
      </c>
      <c r="BO268" s="200">
        <v>233</v>
      </c>
      <c r="BP268" s="200">
        <v>2</v>
      </c>
      <c r="BS268" s="200">
        <v>141</v>
      </c>
      <c r="BT268" s="200">
        <v>40</v>
      </c>
      <c r="BU268" s="200">
        <v>18</v>
      </c>
      <c r="BV268" s="200">
        <v>98</v>
      </c>
      <c r="BX268" s="200">
        <v>191</v>
      </c>
      <c r="BY268" s="200">
        <v>61</v>
      </c>
      <c r="BZ268" s="200">
        <v>259</v>
      </c>
      <c r="CA268" s="200">
        <v>249</v>
      </c>
      <c r="CF268" s="200">
        <v>4</v>
      </c>
      <c r="CN268" s="200">
        <v>0</v>
      </c>
      <c r="CT268" s="200">
        <v>26</v>
      </c>
      <c r="CX268" s="200">
        <v>4</v>
      </c>
      <c r="DE268" s="200">
        <v>4</v>
      </c>
      <c r="DG268" s="200">
        <v>0</v>
      </c>
      <c r="DH268" s="200">
        <v>103</v>
      </c>
      <c r="DR268" s="200">
        <v>27</v>
      </c>
      <c r="DS268" s="200">
        <v>219</v>
      </c>
      <c r="DT268" s="200">
        <v>92</v>
      </c>
      <c r="EA268" s="200">
        <v>10</v>
      </c>
      <c r="EE268" s="200">
        <v>5</v>
      </c>
      <c r="EL268" s="200">
        <v>4</v>
      </c>
      <c r="ES268" s="200">
        <v>1</v>
      </c>
      <c r="EU268" s="200">
        <v>1</v>
      </c>
      <c r="FC268" s="200">
        <v>0</v>
      </c>
      <c r="FE268" s="200">
        <v>1</v>
      </c>
      <c r="FF268" s="200">
        <v>1</v>
      </c>
      <c r="FI268" s="200">
        <v>71</v>
      </c>
      <c r="GD268" s="200">
        <v>16</v>
      </c>
      <c r="GM268" s="200">
        <v>4</v>
      </c>
      <c r="GR268" s="200">
        <v>335</v>
      </c>
      <c r="GS268" s="200">
        <v>1</v>
      </c>
      <c r="HB268" s="200">
        <v>124</v>
      </c>
      <c r="HV268" s="200">
        <v>1</v>
      </c>
      <c r="HZ268" s="200">
        <v>15</v>
      </c>
      <c r="IA268" s="200">
        <v>54</v>
      </c>
      <c r="IB268" s="200">
        <v>831</v>
      </c>
      <c r="IC268" s="200">
        <v>4</v>
      </c>
      <c r="IE268" s="200">
        <v>2</v>
      </c>
      <c r="II268" s="200">
        <v>238</v>
      </c>
      <c r="IL268" s="200">
        <v>19</v>
      </c>
      <c r="IM268" s="200">
        <v>53</v>
      </c>
      <c r="IO268" s="200">
        <v>67</v>
      </c>
      <c r="IP268" s="200">
        <v>28</v>
      </c>
      <c r="IQ268" s="200">
        <v>1382</v>
      </c>
      <c r="IZ268" s="200">
        <v>104</v>
      </c>
      <c r="JA268" s="200">
        <v>4</v>
      </c>
      <c r="JB268" s="200">
        <v>433</v>
      </c>
      <c r="JC268" s="200">
        <v>1359</v>
      </c>
      <c r="JE268" s="200">
        <v>193</v>
      </c>
      <c r="JG268" s="200">
        <v>370</v>
      </c>
      <c r="JK268" s="200">
        <v>759</v>
      </c>
      <c r="JL268" s="200">
        <v>1185</v>
      </c>
      <c r="JN268" s="200">
        <v>73</v>
      </c>
      <c r="JO268" s="200">
        <v>116</v>
      </c>
      <c r="JP268" s="200">
        <v>1484</v>
      </c>
      <c r="JQ268" s="200">
        <v>17</v>
      </c>
      <c r="JR268" s="200">
        <v>24</v>
      </c>
      <c r="JS268" s="200">
        <v>47</v>
      </c>
      <c r="JT268" s="200">
        <v>386</v>
      </c>
      <c r="JU268" s="200">
        <v>35</v>
      </c>
      <c r="JV268" s="200">
        <v>63</v>
      </c>
      <c r="JW268" s="200">
        <v>7</v>
      </c>
      <c r="JX268" s="200">
        <v>227</v>
      </c>
      <c r="JY268" s="200">
        <v>1</v>
      </c>
      <c r="JZ268" s="200">
        <v>2</v>
      </c>
      <c r="KC268" s="200">
        <v>41</v>
      </c>
      <c r="KE268" s="200">
        <v>9</v>
      </c>
      <c r="KH268" s="200">
        <v>2</v>
      </c>
      <c r="KM268" s="200">
        <v>27</v>
      </c>
      <c r="KN268" s="200">
        <v>7</v>
      </c>
      <c r="KO268" s="200">
        <v>2</v>
      </c>
      <c r="KP268" s="200">
        <v>27</v>
      </c>
      <c r="KS268" s="200">
        <v>36</v>
      </c>
      <c r="KT268" s="200">
        <v>30</v>
      </c>
      <c r="KV268" s="200">
        <v>1</v>
      </c>
      <c r="KW268" s="200">
        <v>74</v>
      </c>
      <c r="KX268" s="200">
        <v>20</v>
      </c>
      <c r="LA268" s="200">
        <v>41</v>
      </c>
      <c r="LB268" s="200">
        <v>19</v>
      </c>
      <c r="LC268" s="200">
        <v>2</v>
      </c>
      <c r="LD268" s="200">
        <v>9</v>
      </c>
      <c r="LF268" s="200">
        <v>129</v>
      </c>
      <c r="LH268" s="200">
        <v>25</v>
      </c>
      <c r="LI268" s="200">
        <v>5</v>
      </c>
      <c r="LJ268" s="200">
        <v>20</v>
      </c>
      <c r="LK268" s="200">
        <v>40</v>
      </c>
      <c r="LL268" s="200">
        <v>28</v>
      </c>
      <c r="LM268" s="200">
        <v>45</v>
      </c>
      <c r="LN268" s="200">
        <v>4</v>
      </c>
      <c r="LO268" s="200">
        <v>0</v>
      </c>
      <c r="LP268" s="200">
        <v>571</v>
      </c>
      <c r="LQ268" s="200">
        <v>7</v>
      </c>
      <c r="LT268" s="200">
        <v>4054</v>
      </c>
      <c r="LU268" s="200">
        <v>3</v>
      </c>
      <c r="LV268" s="200">
        <v>6</v>
      </c>
      <c r="LW268" s="200">
        <v>20</v>
      </c>
      <c r="LX268" s="200">
        <v>16</v>
      </c>
      <c r="LZ268" s="200">
        <v>8</v>
      </c>
      <c r="MA268" s="200">
        <v>41</v>
      </c>
      <c r="MB268" s="200">
        <v>8</v>
      </c>
      <c r="MC268" s="200">
        <v>30</v>
      </c>
      <c r="MU268" s="200">
        <v>0</v>
      </c>
      <c r="MW268" s="200">
        <v>0</v>
      </c>
      <c r="NA268" s="200">
        <v>0</v>
      </c>
      <c r="NB268" s="200">
        <v>2</v>
      </c>
      <c r="NC268" s="200">
        <v>3</v>
      </c>
      <c r="ND268" s="200">
        <v>4</v>
      </c>
      <c r="NE268" s="200">
        <v>0</v>
      </c>
      <c r="NF268" s="200">
        <v>13</v>
      </c>
      <c r="NG268" s="200">
        <v>9</v>
      </c>
      <c r="NH268" s="200">
        <v>25</v>
      </c>
      <c r="NI268" s="200">
        <v>4</v>
      </c>
      <c r="NW268" s="200">
        <v>13</v>
      </c>
      <c r="NZ268" s="200">
        <v>136</v>
      </c>
      <c r="OB268" s="201">
        <v>18042</v>
      </c>
      <c r="OC268" s="200">
        <v>3058</v>
      </c>
      <c r="OD268" s="200">
        <v>134</v>
      </c>
      <c r="OE268" s="200">
        <v>17051</v>
      </c>
      <c r="OF268" s="200">
        <v>20244</v>
      </c>
      <c r="OG268" s="201">
        <v>38285</v>
      </c>
    </row>
    <row r="269" spans="1:397" ht="12.75" customHeight="1">
      <c r="A269" s="209">
        <v>325910</v>
      </c>
      <c r="B269" s="23" t="s">
        <v>407</v>
      </c>
      <c r="P269" s="200">
        <v>1</v>
      </c>
      <c r="Q269" s="200">
        <v>0</v>
      </c>
      <c r="X269" s="200">
        <v>19</v>
      </c>
      <c r="Y269" s="200">
        <v>7</v>
      </c>
      <c r="Z269" s="200">
        <v>2</v>
      </c>
      <c r="AA269" s="200">
        <v>9</v>
      </c>
      <c r="AP269" s="200">
        <v>7</v>
      </c>
      <c r="BS269" s="200">
        <v>19</v>
      </c>
      <c r="BT269" s="200">
        <v>13</v>
      </c>
      <c r="BU269" s="200">
        <v>32</v>
      </c>
      <c r="BX269" s="200">
        <v>25</v>
      </c>
      <c r="BY269" s="200">
        <v>8</v>
      </c>
      <c r="BZ269" s="200">
        <v>27</v>
      </c>
      <c r="CF269" s="200">
        <v>21</v>
      </c>
      <c r="DE269" s="200">
        <v>1</v>
      </c>
      <c r="DG269" s="200">
        <v>0</v>
      </c>
      <c r="DR269" s="200">
        <v>5</v>
      </c>
      <c r="DS269" s="200">
        <v>28</v>
      </c>
      <c r="DT269" s="200">
        <v>12</v>
      </c>
      <c r="EO269" s="200">
        <v>7</v>
      </c>
      <c r="IA269" s="200">
        <v>7</v>
      </c>
      <c r="IB269" s="200">
        <v>32</v>
      </c>
      <c r="IC269" s="200">
        <v>0</v>
      </c>
      <c r="II269" s="200">
        <v>286</v>
      </c>
      <c r="IM269" s="200">
        <v>1</v>
      </c>
      <c r="IO269" s="200">
        <v>772</v>
      </c>
      <c r="IP269" s="200">
        <v>74</v>
      </c>
      <c r="IQ269" s="200">
        <v>32</v>
      </c>
      <c r="IR269" s="200">
        <v>211</v>
      </c>
      <c r="IZ269" s="200">
        <v>469</v>
      </c>
      <c r="JD269" s="200">
        <v>32</v>
      </c>
      <c r="JE269" s="200">
        <v>4</v>
      </c>
      <c r="JL269" s="200">
        <v>1</v>
      </c>
      <c r="JP269" s="200">
        <v>179</v>
      </c>
      <c r="JU269" s="200">
        <v>8</v>
      </c>
      <c r="JV269" s="200">
        <v>12</v>
      </c>
      <c r="JW269" s="200">
        <v>1</v>
      </c>
      <c r="JX269" s="200">
        <v>39</v>
      </c>
      <c r="JY269" s="200">
        <v>0</v>
      </c>
      <c r="JZ269" s="200">
        <v>8</v>
      </c>
      <c r="KC269" s="200">
        <v>7</v>
      </c>
      <c r="KH269" s="200">
        <v>0</v>
      </c>
      <c r="KM269" s="200">
        <v>12</v>
      </c>
      <c r="KN269" s="200">
        <v>3</v>
      </c>
      <c r="KO269" s="200">
        <v>1</v>
      </c>
      <c r="KP269" s="200">
        <v>5</v>
      </c>
      <c r="KS269" s="200">
        <v>15</v>
      </c>
      <c r="KT269" s="200">
        <v>19</v>
      </c>
      <c r="KU269" s="200">
        <v>0</v>
      </c>
      <c r="KV269" s="200">
        <v>0</v>
      </c>
      <c r="KW269" s="200">
        <v>26</v>
      </c>
      <c r="KX269" s="200">
        <v>10</v>
      </c>
      <c r="LA269" s="200">
        <v>9</v>
      </c>
      <c r="LB269" s="200">
        <v>5</v>
      </c>
      <c r="LC269" s="200">
        <v>1</v>
      </c>
      <c r="LD269" s="200">
        <v>4</v>
      </c>
      <c r="LE269" s="200">
        <v>40</v>
      </c>
      <c r="LF269" s="200">
        <v>13</v>
      </c>
      <c r="LH269" s="200">
        <v>4</v>
      </c>
      <c r="LI269" s="200">
        <v>1</v>
      </c>
      <c r="LJ269" s="200">
        <v>6</v>
      </c>
      <c r="LK269" s="200">
        <v>16</v>
      </c>
      <c r="LL269" s="200">
        <v>5</v>
      </c>
      <c r="LM269" s="200">
        <v>14</v>
      </c>
      <c r="LN269" s="200">
        <v>2</v>
      </c>
      <c r="LP269" s="200">
        <v>15</v>
      </c>
      <c r="LQ269" s="200">
        <v>2</v>
      </c>
      <c r="LT269" s="200">
        <v>494</v>
      </c>
      <c r="LU269" s="200">
        <v>1</v>
      </c>
      <c r="LV269" s="200">
        <v>0</v>
      </c>
      <c r="LW269" s="200">
        <v>3</v>
      </c>
      <c r="LX269" s="200">
        <v>2</v>
      </c>
      <c r="LZ269" s="200">
        <v>1</v>
      </c>
      <c r="MA269" s="200">
        <v>11</v>
      </c>
      <c r="MB269" s="200">
        <v>1</v>
      </c>
      <c r="MC269" s="200">
        <v>6</v>
      </c>
      <c r="MU269" s="200">
        <v>0</v>
      </c>
      <c r="MV269" s="200">
        <v>0</v>
      </c>
      <c r="MW269" s="200">
        <v>0</v>
      </c>
      <c r="NA269" s="200">
        <v>0</v>
      </c>
      <c r="NB269" s="200">
        <v>1</v>
      </c>
      <c r="NC269" s="200">
        <v>1</v>
      </c>
      <c r="ND269" s="200">
        <v>1</v>
      </c>
      <c r="NE269" s="200">
        <v>0</v>
      </c>
      <c r="NF269" s="200">
        <v>3</v>
      </c>
      <c r="NG269" s="200">
        <v>2</v>
      </c>
      <c r="NH269" s="200">
        <v>6</v>
      </c>
      <c r="NI269" s="200">
        <v>1</v>
      </c>
      <c r="NW269" s="200">
        <v>3</v>
      </c>
      <c r="NZ269" s="200">
        <v>17</v>
      </c>
      <c r="OB269" s="201">
        <v>3197</v>
      </c>
      <c r="OC269" s="200">
        <v>672</v>
      </c>
      <c r="OD269" s="200">
        <v>19</v>
      </c>
      <c r="OE269" s="200">
        <v>950</v>
      </c>
      <c r="OF269" s="200">
        <v>1641</v>
      </c>
      <c r="OG269" s="201">
        <v>4838</v>
      </c>
    </row>
    <row r="270" spans="1:397" ht="12.75" customHeight="1">
      <c r="A270" s="209" t="s">
        <v>409</v>
      </c>
      <c r="B270" s="23" t="s">
        <v>408</v>
      </c>
      <c r="M270" s="200">
        <v>3</v>
      </c>
      <c r="P270" s="200">
        <v>104</v>
      </c>
      <c r="Q270" s="200">
        <v>12</v>
      </c>
      <c r="R270" s="200">
        <v>29</v>
      </c>
      <c r="T270" s="200">
        <v>99</v>
      </c>
      <c r="X270" s="200">
        <v>285</v>
      </c>
      <c r="Y270" s="200">
        <v>222</v>
      </c>
      <c r="Z270" s="200">
        <v>42</v>
      </c>
      <c r="AA270" s="200">
        <v>96</v>
      </c>
      <c r="AP270" s="200">
        <v>39</v>
      </c>
      <c r="AR270" s="200">
        <v>89</v>
      </c>
      <c r="AX270" s="200">
        <v>5</v>
      </c>
      <c r="AZ270" s="200">
        <v>100</v>
      </c>
      <c r="BC270" s="200">
        <v>6</v>
      </c>
      <c r="BL270" s="200">
        <v>10</v>
      </c>
      <c r="BM270" s="200">
        <v>0</v>
      </c>
      <c r="BN270" s="200">
        <v>1</v>
      </c>
      <c r="BO270" s="200">
        <v>6</v>
      </c>
      <c r="BP270" s="200">
        <v>5</v>
      </c>
      <c r="BQ270" s="200">
        <v>2</v>
      </c>
      <c r="BS270" s="200">
        <v>34</v>
      </c>
      <c r="BT270" s="200">
        <v>29</v>
      </c>
      <c r="BU270" s="200">
        <v>68</v>
      </c>
      <c r="BV270" s="200">
        <v>0</v>
      </c>
      <c r="BW270" s="200">
        <v>0</v>
      </c>
      <c r="BX270" s="200">
        <v>140</v>
      </c>
      <c r="BY270" s="200">
        <v>35</v>
      </c>
      <c r="BZ270" s="200">
        <v>161</v>
      </c>
      <c r="CA270" s="200">
        <v>214</v>
      </c>
      <c r="CC270" s="200">
        <v>1</v>
      </c>
      <c r="CF270" s="200">
        <v>106</v>
      </c>
      <c r="CK270" s="200">
        <v>53</v>
      </c>
      <c r="CN270" s="200">
        <v>1</v>
      </c>
      <c r="CP270" s="200">
        <v>9</v>
      </c>
      <c r="CR270" s="200">
        <v>42</v>
      </c>
      <c r="CT270" s="200">
        <v>184</v>
      </c>
      <c r="CX270" s="200">
        <v>18</v>
      </c>
      <c r="DD270" s="200">
        <v>36</v>
      </c>
      <c r="DE270" s="200">
        <v>5</v>
      </c>
      <c r="DG270" s="200">
        <v>25</v>
      </c>
      <c r="DR270" s="200">
        <v>28</v>
      </c>
      <c r="DS270" s="200">
        <v>124</v>
      </c>
      <c r="DT270" s="200">
        <v>97</v>
      </c>
      <c r="DX270" s="200">
        <v>2</v>
      </c>
      <c r="EE270" s="200">
        <v>1</v>
      </c>
      <c r="EL270" s="200">
        <v>1</v>
      </c>
      <c r="EO270" s="200">
        <v>71</v>
      </c>
      <c r="EQ270" s="200">
        <v>0</v>
      </c>
      <c r="FC270" s="200">
        <v>0</v>
      </c>
      <c r="FE270" s="200">
        <v>1</v>
      </c>
      <c r="FF270" s="200">
        <v>1</v>
      </c>
      <c r="FI270" s="200">
        <v>60</v>
      </c>
      <c r="GD270" s="200">
        <v>19</v>
      </c>
      <c r="GK270" s="200">
        <v>0</v>
      </c>
      <c r="GR270" s="200">
        <v>180</v>
      </c>
      <c r="GS270" s="200">
        <v>56</v>
      </c>
      <c r="HV270" s="200">
        <v>0</v>
      </c>
      <c r="HZ270" s="200">
        <v>490</v>
      </c>
      <c r="IA270" s="200">
        <v>33</v>
      </c>
      <c r="IB270" s="200">
        <v>607</v>
      </c>
      <c r="IC270" s="200">
        <v>135</v>
      </c>
      <c r="IG270" s="200">
        <v>0</v>
      </c>
      <c r="II270" s="200">
        <v>1552</v>
      </c>
      <c r="IL270" s="200">
        <v>43</v>
      </c>
      <c r="IM270" s="200">
        <v>1973</v>
      </c>
      <c r="IN270" s="200">
        <v>181</v>
      </c>
      <c r="IO270" s="200">
        <v>347</v>
      </c>
      <c r="IP270" s="200">
        <v>1618</v>
      </c>
      <c r="IQ270" s="200">
        <v>1394</v>
      </c>
      <c r="IR270" s="200">
        <v>2788</v>
      </c>
      <c r="IS270" s="200">
        <v>48</v>
      </c>
      <c r="IT270" s="200">
        <v>248</v>
      </c>
      <c r="IZ270" s="200">
        <v>2</v>
      </c>
      <c r="JA270" s="200">
        <v>321</v>
      </c>
      <c r="JB270" s="200">
        <v>72</v>
      </c>
      <c r="JE270" s="200">
        <v>2137</v>
      </c>
      <c r="JF270" s="200">
        <v>185</v>
      </c>
      <c r="JG270" s="200">
        <v>5</v>
      </c>
      <c r="JH270" s="200">
        <v>4</v>
      </c>
      <c r="JI270" s="200">
        <v>8</v>
      </c>
      <c r="JK270" s="200">
        <v>84</v>
      </c>
      <c r="JL270" s="200">
        <v>167</v>
      </c>
      <c r="JM270" s="200">
        <v>0</v>
      </c>
      <c r="JP270" s="200">
        <v>1618</v>
      </c>
      <c r="JQ270" s="200">
        <v>12</v>
      </c>
      <c r="JR270" s="200">
        <v>2</v>
      </c>
      <c r="JS270" s="200">
        <v>5</v>
      </c>
      <c r="JT270" s="200">
        <v>37</v>
      </c>
      <c r="JU270" s="200">
        <v>73</v>
      </c>
      <c r="JV270" s="200">
        <v>289</v>
      </c>
      <c r="JW270" s="200">
        <v>36</v>
      </c>
      <c r="JX270" s="200">
        <v>339</v>
      </c>
      <c r="JY270" s="200">
        <v>9</v>
      </c>
      <c r="JZ270" s="200">
        <v>18</v>
      </c>
      <c r="KA270" s="200">
        <v>5</v>
      </c>
      <c r="KC270" s="200">
        <v>61</v>
      </c>
      <c r="KD270" s="200">
        <v>1</v>
      </c>
      <c r="KE270" s="200">
        <v>4</v>
      </c>
      <c r="KH270" s="200">
        <v>2</v>
      </c>
      <c r="KM270" s="200">
        <v>62</v>
      </c>
      <c r="KN270" s="200">
        <v>20</v>
      </c>
      <c r="KO270" s="200">
        <v>4</v>
      </c>
      <c r="KP270" s="200">
        <v>50</v>
      </c>
      <c r="KS270" s="200">
        <v>125</v>
      </c>
      <c r="KT270" s="200">
        <v>104</v>
      </c>
      <c r="KU270" s="200">
        <v>12</v>
      </c>
      <c r="KV270" s="200">
        <v>5</v>
      </c>
      <c r="KW270" s="200">
        <v>141</v>
      </c>
      <c r="KX270" s="200">
        <v>44</v>
      </c>
      <c r="LA270" s="200">
        <v>66</v>
      </c>
      <c r="LB270" s="200">
        <v>30</v>
      </c>
      <c r="LC270" s="200">
        <v>3</v>
      </c>
      <c r="LD270" s="200">
        <v>21</v>
      </c>
      <c r="LE270" s="200">
        <v>503</v>
      </c>
      <c r="LF270" s="200">
        <v>146</v>
      </c>
      <c r="LG270" s="200">
        <v>52</v>
      </c>
      <c r="LH270" s="200">
        <v>23</v>
      </c>
      <c r="LI270" s="200">
        <v>8</v>
      </c>
      <c r="LJ270" s="200">
        <v>64</v>
      </c>
      <c r="LK270" s="200">
        <v>140</v>
      </c>
      <c r="LL270" s="200">
        <v>8</v>
      </c>
      <c r="LM270" s="200">
        <v>122</v>
      </c>
      <c r="LN270" s="200">
        <v>17</v>
      </c>
      <c r="LO270" s="200">
        <v>1</v>
      </c>
      <c r="LP270" s="200">
        <v>137</v>
      </c>
      <c r="LQ270" s="200">
        <v>91</v>
      </c>
      <c r="LT270" s="200">
        <v>4287</v>
      </c>
      <c r="LU270" s="200">
        <v>10</v>
      </c>
      <c r="LV270" s="200">
        <v>2</v>
      </c>
      <c r="LW270" s="200">
        <v>31</v>
      </c>
      <c r="LX270" s="200">
        <v>22</v>
      </c>
      <c r="LZ270" s="200">
        <v>7</v>
      </c>
      <c r="MA270" s="200">
        <v>124</v>
      </c>
      <c r="MB270" s="200">
        <v>4</v>
      </c>
      <c r="MC270" s="200">
        <v>107</v>
      </c>
      <c r="MT270" s="200">
        <v>1</v>
      </c>
      <c r="MU270" s="200">
        <v>2</v>
      </c>
      <c r="MV270" s="200">
        <v>1</v>
      </c>
      <c r="MW270" s="200">
        <v>4</v>
      </c>
      <c r="NA270" s="200">
        <v>4</v>
      </c>
      <c r="NB270" s="200">
        <v>18</v>
      </c>
      <c r="NC270" s="200">
        <v>19</v>
      </c>
      <c r="ND270" s="200">
        <v>32</v>
      </c>
      <c r="NE270" s="200">
        <v>1</v>
      </c>
      <c r="NF270" s="200">
        <v>36</v>
      </c>
      <c r="NG270" s="200">
        <v>20</v>
      </c>
      <c r="NH270" s="200">
        <v>70</v>
      </c>
      <c r="NI270" s="200">
        <v>13</v>
      </c>
      <c r="NL270" s="200">
        <v>0</v>
      </c>
      <c r="NP270" s="200">
        <v>7</v>
      </c>
      <c r="NW270" s="200">
        <v>44</v>
      </c>
      <c r="NX270" s="200">
        <v>28</v>
      </c>
      <c r="NZ270" s="200">
        <v>104</v>
      </c>
      <c r="OB270" s="201">
        <v>26905</v>
      </c>
      <c r="OC270" s="200">
        <v>5985</v>
      </c>
      <c r="OD270" s="200">
        <v>318</v>
      </c>
      <c r="OE270" s="200">
        <v>5875</v>
      </c>
      <c r="OF270" s="200">
        <v>12179</v>
      </c>
      <c r="OG270" s="201">
        <v>39084</v>
      </c>
    </row>
    <row r="271" spans="1:397" ht="12.75" customHeight="1">
      <c r="A271" s="209">
        <v>326110</v>
      </c>
      <c r="B271" s="23" t="s">
        <v>410</v>
      </c>
      <c r="P271" s="200">
        <v>3</v>
      </c>
      <c r="Q271" s="200">
        <v>25</v>
      </c>
      <c r="X271" s="200">
        <v>477</v>
      </c>
      <c r="Y271" s="200">
        <v>237</v>
      </c>
      <c r="Z271" s="200">
        <v>19</v>
      </c>
      <c r="AA271" s="200">
        <v>82</v>
      </c>
      <c r="AR271" s="200">
        <v>1</v>
      </c>
      <c r="AX271" s="200">
        <v>8</v>
      </c>
      <c r="BF271" s="200">
        <v>71</v>
      </c>
      <c r="BP271" s="200">
        <v>9</v>
      </c>
      <c r="BX271" s="200">
        <v>166</v>
      </c>
      <c r="BY271" s="200">
        <v>53</v>
      </c>
      <c r="BZ271" s="200">
        <v>224</v>
      </c>
      <c r="CF271" s="200">
        <v>73</v>
      </c>
      <c r="CL271" s="200">
        <v>38</v>
      </c>
      <c r="CN271" s="200">
        <v>1</v>
      </c>
      <c r="CT271" s="200">
        <v>13</v>
      </c>
      <c r="CX271" s="200">
        <v>23</v>
      </c>
      <c r="DE271" s="200">
        <v>13</v>
      </c>
      <c r="DG271" s="200">
        <v>1</v>
      </c>
      <c r="DM271" s="200">
        <v>6</v>
      </c>
      <c r="DN271" s="200">
        <v>0</v>
      </c>
      <c r="DO271" s="200">
        <v>0</v>
      </c>
      <c r="DP271" s="200">
        <v>0</v>
      </c>
      <c r="DR271" s="200">
        <v>30</v>
      </c>
      <c r="DS271" s="200">
        <v>195</v>
      </c>
      <c r="DT271" s="200">
        <v>85</v>
      </c>
      <c r="EE271" s="200">
        <v>1</v>
      </c>
      <c r="EL271" s="200">
        <v>2</v>
      </c>
      <c r="EO271" s="200">
        <v>10</v>
      </c>
      <c r="FC271" s="200">
        <v>1</v>
      </c>
      <c r="FE271" s="200">
        <v>1</v>
      </c>
      <c r="FF271" s="200">
        <v>1</v>
      </c>
      <c r="FI271" s="200">
        <v>76</v>
      </c>
      <c r="GK271" s="200">
        <v>0</v>
      </c>
      <c r="HV271" s="200">
        <v>0</v>
      </c>
      <c r="HZ271" s="200">
        <v>438</v>
      </c>
      <c r="IA271" s="200">
        <v>47</v>
      </c>
      <c r="IB271" s="200">
        <v>544</v>
      </c>
      <c r="IC271" s="200">
        <v>3</v>
      </c>
      <c r="II271" s="200">
        <v>75</v>
      </c>
      <c r="IL271" s="200">
        <v>109</v>
      </c>
      <c r="IM271" s="200">
        <v>61</v>
      </c>
      <c r="IN271" s="200">
        <v>57</v>
      </c>
      <c r="IO271" s="200">
        <v>83</v>
      </c>
      <c r="IP271" s="200">
        <v>233</v>
      </c>
      <c r="IQ271" s="200">
        <v>599</v>
      </c>
      <c r="IR271" s="200">
        <v>10898</v>
      </c>
      <c r="IS271" s="200">
        <v>93</v>
      </c>
      <c r="IT271" s="200">
        <v>9</v>
      </c>
      <c r="JA271" s="200">
        <v>167</v>
      </c>
      <c r="JB271" s="200">
        <v>21</v>
      </c>
      <c r="JD271" s="200">
        <v>319</v>
      </c>
      <c r="JE271" s="200">
        <v>181</v>
      </c>
      <c r="JF271" s="200">
        <v>2283</v>
      </c>
      <c r="JG271" s="200">
        <v>115</v>
      </c>
      <c r="JH271" s="200">
        <v>33</v>
      </c>
      <c r="JL271" s="200">
        <v>44</v>
      </c>
      <c r="JP271" s="200">
        <v>1311</v>
      </c>
      <c r="JQ271" s="200">
        <v>9</v>
      </c>
      <c r="JR271" s="200">
        <v>0</v>
      </c>
      <c r="JS271" s="200">
        <v>0</v>
      </c>
      <c r="JT271" s="200">
        <v>2</v>
      </c>
      <c r="JU271" s="200">
        <v>128</v>
      </c>
      <c r="JV271" s="200">
        <v>258</v>
      </c>
      <c r="JW271" s="200">
        <v>10</v>
      </c>
      <c r="JX271" s="200">
        <v>358</v>
      </c>
      <c r="JY271" s="200">
        <v>24</v>
      </c>
      <c r="JZ271" s="200">
        <v>2</v>
      </c>
      <c r="KA271" s="200">
        <v>7</v>
      </c>
      <c r="KC271" s="200">
        <v>44</v>
      </c>
      <c r="KE271" s="200">
        <v>2</v>
      </c>
      <c r="KH271" s="200">
        <v>2</v>
      </c>
      <c r="KM271" s="200">
        <v>67</v>
      </c>
      <c r="KN271" s="200">
        <v>27</v>
      </c>
      <c r="KO271" s="200">
        <v>4</v>
      </c>
      <c r="KP271" s="200">
        <v>135</v>
      </c>
      <c r="KS271" s="200">
        <v>230</v>
      </c>
      <c r="KT271" s="200">
        <v>69</v>
      </c>
      <c r="KU271" s="200">
        <v>45</v>
      </c>
      <c r="KV271" s="200">
        <v>10</v>
      </c>
      <c r="KW271" s="200">
        <v>52</v>
      </c>
      <c r="KX271" s="200">
        <v>16</v>
      </c>
      <c r="LA271" s="200">
        <v>37</v>
      </c>
      <c r="LB271" s="200">
        <v>31</v>
      </c>
      <c r="LC271" s="200">
        <v>3</v>
      </c>
      <c r="LD271" s="200">
        <v>17</v>
      </c>
      <c r="LE271" s="200">
        <v>86</v>
      </c>
      <c r="LF271" s="200">
        <v>83</v>
      </c>
      <c r="LH271" s="200">
        <v>33</v>
      </c>
      <c r="LI271" s="200">
        <v>14</v>
      </c>
      <c r="LJ271" s="200">
        <v>71</v>
      </c>
      <c r="LK271" s="200">
        <v>142</v>
      </c>
      <c r="LL271" s="200">
        <v>39</v>
      </c>
      <c r="LM271" s="200">
        <v>29</v>
      </c>
      <c r="LN271" s="200">
        <v>4</v>
      </c>
      <c r="LO271" s="200">
        <v>3</v>
      </c>
      <c r="LP271" s="200">
        <v>85</v>
      </c>
      <c r="LQ271" s="200">
        <v>184</v>
      </c>
      <c r="LT271" s="200">
        <v>623</v>
      </c>
      <c r="LU271" s="200">
        <v>2</v>
      </c>
      <c r="LV271" s="200">
        <v>11</v>
      </c>
      <c r="LW271" s="200">
        <v>25</v>
      </c>
      <c r="LX271" s="200">
        <v>56</v>
      </c>
      <c r="LZ271" s="200">
        <v>27</v>
      </c>
      <c r="MA271" s="200">
        <v>125</v>
      </c>
      <c r="MB271" s="200">
        <v>25</v>
      </c>
      <c r="MC271" s="200">
        <v>59</v>
      </c>
      <c r="MT271" s="200">
        <v>1</v>
      </c>
      <c r="MU271" s="200">
        <v>4</v>
      </c>
      <c r="MV271" s="200">
        <v>2</v>
      </c>
      <c r="MW271" s="200">
        <v>8</v>
      </c>
      <c r="NA271" s="200">
        <v>11</v>
      </c>
      <c r="NB271" s="200">
        <v>50</v>
      </c>
      <c r="NC271" s="200">
        <v>43</v>
      </c>
      <c r="ND271" s="200">
        <v>73</v>
      </c>
      <c r="NE271" s="200">
        <v>5</v>
      </c>
      <c r="NF271" s="200">
        <v>30</v>
      </c>
      <c r="NG271" s="200">
        <v>16</v>
      </c>
      <c r="NH271" s="200">
        <v>60</v>
      </c>
      <c r="NI271" s="200">
        <v>11</v>
      </c>
      <c r="NP271" s="200">
        <v>17</v>
      </c>
      <c r="NW271" s="200">
        <v>20</v>
      </c>
      <c r="NZ271" s="200">
        <v>65</v>
      </c>
      <c r="OB271" s="201">
        <v>23400</v>
      </c>
      <c r="OC271" s="200">
        <v>5176</v>
      </c>
      <c r="OD271" s="200">
        <v>96</v>
      </c>
      <c r="OE271" s="200">
        <v>5303</v>
      </c>
      <c r="OF271" s="200">
        <v>10574</v>
      </c>
      <c r="OG271" s="201">
        <v>33974</v>
      </c>
    </row>
    <row r="272" spans="1:397" ht="12.75" customHeight="1">
      <c r="A272" s="209">
        <v>326120</v>
      </c>
      <c r="B272" s="23" t="s">
        <v>411</v>
      </c>
      <c r="P272" s="200">
        <v>1</v>
      </c>
      <c r="Q272" s="200">
        <v>6</v>
      </c>
      <c r="X272" s="200">
        <v>179</v>
      </c>
      <c r="Y272" s="200">
        <v>52</v>
      </c>
      <c r="Z272" s="200">
        <v>8</v>
      </c>
      <c r="AA272" s="200">
        <v>39</v>
      </c>
      <c r="AN272" s="200">
        <v>8</v>
      </c>
      <c r="AP272" s="200">
        <v>5</v>
      </c>
      <c r="AR272" s="200">
        <v>33</v>
      </c>
      <c r="AX272" s="200">
        <v>3</v>
      </c>
      <c r="BP272" s="200">
        <v>4</v>
      </c>
      <c r="BX272" s="200">
        <v>46</v>
      </c>
      <c r="BY272" s="200">
        <v>15</v>
      </c>
      <c r="BZ272" s="200">
        <v>62</v>
      </c>
      <c r="CF272" s="200">
        <v>20</v>
      </c>
      <c r="CL272" s="200">
        <v>66</v>
      </c>
      <c r="CN272" s="200">
        <v>0</v>
      </c>
      <c r="CX272" s="200">
        <v>10</v>
      </c>
      <c r="DE272" s="200">
        <v>9</v>
      </c>
      <c r="DG272" s="200">
        <v>0</v>
      </c>
      <c r="DR272" s="200">
        <v>8</v>
      </c>
      <c r="DS272" s="200">
        <v>53</v>
      </c>
      <c r="DT272" s="200">
        <v>23</v>
      </c>
      <c r="EF272" s="200">
        <v>4</v>
      </c>
      <c r="EL272" s="200">
        <v>0</v>
      </c>
      <c r="EO272" s="200">
        <v>7</v>
      </c>
      <c r="HZ272" s="200">
        <v>30</v>
      </c>
      <c r="IA272" s="200">
        <v>21</v>
      </c>
      <c r="IB272" s="200">
        <v>125</v>
      </c>
      <c r="IC272" s="200">
        <v>0</v>
      </c>
      <c r="II272" s="200">
        <v>18</v>
      </c>
      <c r="IL272" s="200">
        <v>21</v>
      </c>
      <c r="IM272" s="200">
        <v>46</v>
      </c>
      <c r="IN272" s="200">
        <v>27</v>
      </c>
      <c r="IO272" s="200">
        <v>70</v>
      </c>
      <c r="IP272" s="200">
        <v>73</v>
      </c>
      <c r="IQ272" s="200">
        <v>68</v>
      </c>
      <c r="IR272" s="200">
        <v>5137</v>
      </c>
      <c r="IS272" s="200">
        <v>28</v>
      </c>
      <c r="IT272" s="200">
        <v>3</v>
      </c>
      <c r="JA272" s="200">
        <v>24</v>
      </c>
      <c r="JE272" s="200">
        <v>143</v>
      </c>
      <c r="JF272" s="200">
        <v>349</v>
      </c>
      <c r="JG272" s="200">
        <v>54</v>
      </c>
      <c r="JH272" s="200">
        <v>22</v>
      </c>
      <c r="JL272" s="200">
        <v>6</v>
      </c>
      <c r="JP272" s="200">
        <v>582</v>
      </c>
      <c r="JQ272" s="200">
        <v>0</v>
      </c>
      <c r="JR272" s="200">
        <v>0</v>
      </c>
      <c r="JS272" s="200">
        <v>0</v>
      </c>
      <c r="JT272" s="200">
        <v>0</v>
      </c>
      <c r="JU272" s="200">
        <v>26</v>
      </c>
      <c r="JV272" s="200">
        <v>110</v>
      </c>
      <c r="JW272" s="200">
        <v>3</v>
      </c>
      <c r="JX272" s="200">
        <v>137</v>
      </c>
      <c r="JY272" s="200">
        <v>3</v>
      </c>
      <c r="JZ272" s="200">
        <v>1</v>
      </c>
      <c r="KA272" s="200">
        <v>5</v>
      </c>
      <c r="KC272" s="200">
        <v>20</v>
      </c>
      <c r="KH272" s="200">
        <v>0</v>
      </c>
      <c r="KM272" s="200">
        <v>28</v>
      </c>
      <c r="KN272" s="200">
        <v>7</v>
      </c>
      <c r="KO272" s="200">
        <v>2</v>
      </c>
      <c r="KP272" s="200">
        <v>22</v>
      </c>
      <c r="KS272" s="200">
        <v>87</v>
      </c>
      <c r="KT272" s="200">
        <v>39</v>
      </c>
      <c r="KU272" s="200">
        <v>12</v>
      </c>
      <c r="KV272" s="200">
        <v>5</v>
      </c>
      <c r="KW272" s="200">
        <v>39</v>
      </c>
      <c r="KX272" s="200">
        <v>12</v>
      </c>
      <c r="LA272" s="200">
        <v>16</v>
      </c>
      <c r="LB272" s="200">
        <v>10</v>
      </c>
      <c r="LC272" s="200">
        <v>1</v>
      </c>
      <c r="LD272" s="200">
        <v>7</v>
      </c>
      <c r="LE272" s="200">
        <v>39</v>
      </c>
      <c r="LF272" s="200">
        <v>34</v>
      </c>
      <c r="LH272" s="200">
        <v>11</v>
      </c>
      <c r="LI272" s="200">
        <v>6</v>
      </c>
      <c r="LJ272" s="200">
        <v>28</v>
      </c>
      <c r="LK272" s="200">
        <v>60</v>
      </c>
      <c r="LL272" s="200">
        <v>21</v>
      </c>
      <c r="LM272" s="200">
        <v>13</v>
      </c>
      <c r="LN272" s="200">
        <v>1</v>
      </c>
      <c r="LO272" s="200">
        <v>1</v>
      </c>
      <c r="LP272" s="200">
        <v>38</v>
      </c>
      <c r="LQ272" s="200">
        <v>71</v>
      </c>
      <c r="LT272" s="200">
        <v>263</v>
      </c>
      <c r="LU272" s="200">
        <v>1</v>
      </c>
      <c r="LV272" s="200">
        <v>15</v>
      </c>
      <c r="LW272" s="200">
        <v>29</v>
      </c>
      <c r="LX272" s="200">
        <v>39</v>
      </c>
      <c r="LZ272" s="200">
        <v>20</v>
      </c>
      <c r="MA272" s="200">
        <v>56</v>
      </c>
      <c r="MB272" s="200">
        <v>26</v>
      </c>
      <c r="MC272" s="200">
        <v>22</v>
      </c>
      <c r="MU272" s="200">
        <v>0</v>
      </c>
      <c r="MV272" s="200">
        <v>1</v>
      </c>
      <c r="MW272" s="200">
        <v>4</v>
      </c>
      <c r="NA272" s="200">
        <v>1</v>
      </c>
      <c r="NB272" s="200">
        <v>6</v>
      </c>
      <c r="NC272" s="200">
        <v>11</v>
      </c>
      <c r="ND272" s="200">
        <v>17</v>
      </c>
      <c r="NE272" s="200">
        <v>1</v>
      </c>
      <c r="NF272" s="200">
        <v>15</v>
      </c>
      <c r="NG272" s="200">
        <v>7</v>
      </c>
      <c r="NH272" s="200">
        <v>29</v>
      </c>
      <c r="NI272" s="200">
        <v>5</v>
      </c>
      <c r="NP272" s="200">
        <v>2</v>
      </c>
      <c r="NW272" s="200">
        <v>8</v>
      </c>
      <c r="NX272" s="200">
        <v>2</v>
      </c>
      <c r="NZ272" s="200">
        <v>39</v>
      </c>
      <c r="OB272" s="201">
        <v>9045</v>
      </c>
      <c r="OC272" s="200">
        <v>3297</v>
      </c>
      <c r="OD272" s="200">
        <v>31</v>
      </c>
      <c r="OE272" s="200">
        <v>1423</v>
      </c>
      <c r="OF272" s="200">
        <v>4750</v>
      </c>
      <c r="OG272" s="201">
        <v>13795</v>
      </c>
    </row>
    <row r="273" spans="1:397" ht="12.75" customHeight="1">
      <c r="A273" s="209">
        <v>326130</v>
      </c>
      <c r="B273" s="23" t="s">
        <v>412</v>
      </c>
      <c r="P273" s="200">
        <v>1</v>
      </c>
      <c r="Q273" s="200">
        <v>4</v>
      </c>
      <c r="X273" s="200">
        <v>36</v>
      </c>
      <c r="Y273" s="200">
        <v>40</v>
      </c>
      <c r="Z273" s="200">
        <v>3</v>
      </c>
      <c r="AA273" s="200">
        <v>7</v>
      </c>
      <c r="AP273" s="200">
        <v>4</v>
      </c>
      <c r="AR273" s="200">
        <v>18</v>
      </c>
      <c r="BP273" s="200">
        <v>1</v>
      </c>
      <c r="BX273" s="200">
        <v>15</v>
      </c>
      <c r="BY273" s="200">
        <v>5</v>
      </c>
      <c r="BZ273" s="200">
        <v>20</v>
      </c>
      <c r="CF273" s="200">
        <v>7</v>
      </c>
      <c r="CL273" s="200">
        <v>4</v>
      </c>
      <c r="CN273" s="200">
        <v>0</v>
      </c>
      <c r="CX273" s="200">
        <v>3</v>
      </c>
      <c r="DE273" s="200">
        <v>6</v>
      </c>
      <c r="DG273" s="200">
        <v>0</v>
      </c>
      <c r="DR273" s="200">
        <v>2</v>
      </c>
      <c r="DS273" s="200">
        <v>16</v>
      </c>
      <c r="DT273" s="200">
        <v>7</v>
      </c>
      <c r="EF273" s="200">
        <v>10</v>
      </c>
      <c r="EO273" s="200">
        <v>2</v>
      </c>
      <c r="HZ273" s="200">
        <v>245</v>
      </c>
      <c r="IA273" s="200">
        <v>4</v>
      </c>
      <c r="IB273" s="200">
        <v>29</v>
      </c>
      <c r="IC273" s="200">
        <v>0</v>
      </c>
      <c r="II273" s="200">
        <v>13</v>
      </c>
      <c r="IL273" s="200">
        <v>7</v>
      </c>
      <c r="IM273" s="200">
        <v>8</v>
      </c>
      <c r="IN273" s="200">
        <v>20</v>
      </c>
      <c r="IO273" s="200">
        <v>5</v>
      </c>
      <c r="IP273" s="200">
        <v>75</v>
      </c>
      <c r="IQ273" s="200">
        <v>26</v>
      </c>
      <c r="IR273" s="200">
        <v>447</v>
      </c>
      <c r="IS273" s="200">
        <v>25</v>
      </c>
      <c r="IT273" s="200">
        <v>3</v>
      </c>
      <c r="JA273" s="200">
        <v>25</v>
      </c>
      <c r="JE273" s="200">
        <v>31</v>
      </c>
      <c r="JF273" s="200">
        <v>334</v>
      </c>
      <c r="JG273" s="200">
        <v>43</v>
      </c>
      <c r="JH273" s="200">
        <v>29</v>
      </c>
      <c r="JL273" s="200">
        <v>1</v>
      </c>
      <c r="JP273" s="200">
        <v>153</v>
      </c>
      <c r="JU273" s="200">
        <v>5</v>
      </c>
      <c r="JV273" s="200">
        <v>19</v>
      </c>
      <c r="JW273" s="200">
        <v>2</v>
      </c>
      <c r="JX273" s="200">
        <v>37</v>
      </c>
      <c r="JY273" s="200">
        <v>0</v>
      </c>
      <c r="JZ273" s="200">
        <v>0</v>
      </c>
      <c r="KA273" s="200">
        <v>1</v>
      </c>
      <c r="KC273" s="200">
        <v>4</v>
      </c>
      <c r="KH273" s="200">
        <v>0</v>
      </c>
      <c r="KM273" s="200">
        <v>6</v>
      </c>
      <c r="KN273" s="200">
        <v>2</v>
      </c>
      <c r="KO273" s="200">
        <v>0</v>
      </c>
      <c r="KP273" s="200">
        <v>4</v>
      </c>
      <c r="KS273" s="200">
        <v>12</v>
      </c>
      <c r="KT273" s="200">
        <v>10</v>
      </c>
      <c r="KU273" s="200">
        <v>2</v>
      </c>
      <c r="KV273" s="200">
        <v>1</v>
      </c>
      <c r="KW273" s="200">
        <v>13</v>
      </c>
      <c r="KX273" s="200">
        <v>4</v>
      </c>
      <c r="LA273" s="200">
        <v>15</v>
      </c>
      <c r="LB273" s="200">
        <v>5</v>
      </c>
      <c r="LC273" s="200">
        <v>0</v>
      </c>
      <c r="LD273" s="200">
        <v>3</v>
      </c>
      <c r="LE273" s="200">
        <v>4</v>
      </c>
      <c r="LF273" s="200">
        <v>7</v>
      </c>
      <c r="LH273" s="200">
        <v>2</v>
      </c>
      <c r="LI273" s="200">
        <v>1</v>
      </c>
      <c r="LJ273" s="200">
        <v>4</v>
      </c>
      <c r="LK273" s="200">
        <v>12</v>
      </c>
      <c r="LL273" s="200">
        <v>4</v>
      </c>
      <c r="LM273" s="200">
        <v>4</v>
      </c>
      <c r="LN273" s="200">
        <v>0</v>
      </c>
      <c r="LO273" s="200">
        <v>0</v>
      </c>
      <c r="LP273" s="200">
        <v>19</v>
      </c>
      <c r="LQ273" s="200">
        <v>9</v>
      </c>
      <c r="LT273" s="200">
        <v>63</v>
      </c>
      <c r="LU273" s="200">
        <v>0</v>
      </c>
      <c r="LV273" s="200">
        <v>1</v>
      </c>
      <c r="LW273" s="200">
        <v>3</v>
      </c>
      <c r="LX273" s="200">
        <v>4</v>
      </c>
      <c r="LZ273" s="200">
        <v>2</v>
      </c>
      <c r="MA273" s="200">
        <v>9</v>
      </c>
      <c r="MB273" s="200">
        <v>2</v>
      </c>
      <c r="MC273" s="200">
        <v>7</v>
      </c>
      <c r="MU273" s="200">
        <v>0</v>
      </c>
      <c r="MV273" s="200">
        <v>0</v>
      </c>
      <c r="MW273" s="200">
        <v>1</v>
      </c>
      <c r="NA273" s="200">
        <v>0</v>
      </c>
      <c r="NB273" s="200">
        <v>1</v>
      </c>
      <c r="NC273" s="200">
        <v>2</v>
      </c>
      <c r="ND273" s="200">
        <v>3</v>
      </c>
      <c r="NE273" s="200">
        <v>0</v>
      </c>
      <c r="NF273" s="200">
        <v>2</v>
      </c>
      <c r="NG273" s="200">
        <v>1</v>
      </c>
      <c r="NH273" s="200">
        <v>5</v>
      </c>
      <c r="NI273" s="200">
        <v>1</v>
      </c>
      <c r="NP273" s="200">
        <v>1</v>
      </c>
      <c r="NW273" s="200">
        <v>3</v>
      </c>
      <c r="OB273" s="201">
        <v>2055</v>
      </c>
      <c r="OC273" s="200">
        <v>1065</v>
      </c>
      <c r="OD273" s="200">
        <v>10</v>
      </c>
      <c r="OE273" s="200">
        <v>594</v>
      </c>
      <c r="OF273" s="200">
        <v>1668</v>
      </c>
      <c r="OG273" s="201">
        <v>3723</v>
      </c>
    </row>
    <row r="274" spans="1:397" ht="12.75" customHeight="1">
      <c r="A274" s="209">
        <v>326140</v>
      </c>
      <c r="B274" s="23" t="s">
        <v>413</v>
      </c>
      <c r="P274" s="200">
        <v>1</v>
      </c>
      <c r="Q274" s="200">
        <v>12</v>
      </c>
      <c r="X274" s="200">
        <v>106</v>
      </c>
      <c r="Y274" s="200">
        <v>115</v>
      </c>
      <c r="Z274" s="200">
        <v>3</v>
      </c>
      <c r="AA274" s="200">
        <v>24</v>
      </c>
      <c r="AR274" s="200">
        <v>8</v>
      </c>
      <c r="AV274" s="200">
        <v>0</v>
      </c>
      <c r="AX274" s="200">
        <v>3</v>
      </c>
      <c r="BP274" s="200">
        <v>3</v>
      </c>
      <c r="BX274" s="200">
        <v>39</v>
      </c>
      <c r="BY274" s="200">
        <v>12</v>
      </c>
      <c r="BZ274" s="200">
        <v>52</v>
      </c>
      <c r="CF274" s="200">
        <v>2</v>
      </c>
      <c r="CN274" s="200">
        <v>0</v>
      </c>
      <c r="CT274" s="200">
        <v>5</v>
      </c>
      <c r="CX274" s="200">
        <v>8</v>
      </c>
      <c r="DE274" s="200">
        <v>4</v>
      </c>
      <c r="DG274" s="200">
        <v>0</v>
      </c>
      <c r="DM274" s="200">
        <v>1</v>
      </c>
      <c r="DN274" s="200">
        <v>0</v>
      </c>
      <c r="DO274" s="200">
        <v>0</v>
      </c>
      <c r="DP274" s="200">
        <v>0</v>
      </c>
      <c r="DR274" s="200">
        <v>6</v>
      </c>
      <c r="DS274" s="200">
        <v>45</v>
      </c>
      <c r="DT274" s="200">
        <v>19</v>
      </c>
      <c r="EE274" s="200">
        <v>0</v>
      </c>
      <c r="EL274" s="200">
        <v>0</v>
      </c>
      <c r="EO274" s="200">
        <v>9</v>
      </c>
      <c r="FC274" s="200">
        <v>0</v>
      </c>
      <c r="FF274" s="200">
        <v>0</v>
      </c>
      <c r="GH274" s="200">
        <v>2</v>
      </c>
      <c r="GI274" s="200">
        <v>0</v>
      </c>
      <c r="GK274" s="200">
        <v>0</v>
      </c>
      <c r="HS274" s="200">
        <v>68</v>
      </c>
      <c r="HZ274" s="200">
        <v>47</v>
      </c>
      <c r="IA274" s="200">
        <v>12</v>
      </c>
      <c r="IB274" s="200">
        <v>266</v>
      </c>
      <c r="IC274" s="200">
        <v>0</v>
      </c>
      <c r="II274" s="200">
        <v>58</v>
      </c>
      <c r="IL274" s="200">
        <v>14</v>
      </c>
      <c r="IM274" s="200">
        <v>5</v>
      </c>
      <c r="IN274" s="200">
        <v>9</v>
      </c>
      <c r="IO274" s="200">
        <v>3</v>
      </c>
      <c r="IP274" s="200">
        <v>114</v>
      </c>
      <c r="IQ274" s="200">
        <v>28</v>
      </c>
      <c r="IR274" s="200">
        <v>1919</v>
      </c>
      <c r="IS274" s="200">
        <v>707</v>
      </c>
      <c r="IT274" s="200">
        <v>1</v>
      </c>
      <c r="JA274" s="200">
        <v>6</v>
      </c>
      <c r="JB274" s="200">
        <v>2</v>
      </c>
      <c r="JE274" s="200">
        <v>23</v>
      </c>
      <c r="JF274" s="200">
        <v>147</v>
      </c>
      <c r="JG274" s="200">
        <v>16</v>
      </c>
      <c r="JH274" s="200">
        <v>8</v>
      </c>
      <c r="JI274" s="200">
        <v>8</v>
      </c>
      <c r="JL274" s="200">
        <v>11</v>
      </c>
      <c r="JP274" s="200">
        <v>244</v>
      </c>
      <c r="JQ274" s="200">
        <v>0</v>
      </c>
      <c r="JR274" s="200">
        <v>0</v>
      </c>
      <c r="JS274" s="200">
        <v>0</v>
      </c>
      <c r="JT274" s="200">
        <v>0</v>
      </c>
      <c r="JU274" s="200">
        <v>61</v>
      </c>
      <c r="JV274" s="200">
        <v>53</v>
      </c>
      <c r="JW274" s="200">
        <v>2</v>
      </c>
      <c r="JX274" s="200">
        <v>80</v>
      </c>
      <c r="JY274" s="200">
        <v>15</v>
      </c>
      <c r="JZ274" s="200">
        <v>1</v>
      </c>
      <c r="KA274" s="200">
        <v>2</v>
      </c>
      <c r="KB274" s="200">
        <v>1</v>
      </c>
      <c r="KC274" s="200">
        <v>16</v>
      </c>
      <c r="KE274" s="200">
        <v>1</v>
      </c>
      <c r="KH274" s="200">
        <v>0</v>
      </c>
      <c r="KM274" s="200">
        <v>13</v>
      </c>
      <c r="KN274" s="200">
        <v>11</v>
      </c>
      <c r="KO274" s="200">
        <v>1</v>
      </c>
      <c r="KP274" s="200">
        <v>49</v>
      </c>
      <c r="KS274" s="200">
        <v>11</v>
      </c>
      <c r="KT274" s="200">
        <v>18</v>
      </c>
      <c r="KU274" s="200">
        <v>1</v>
      </c>
      <c r="KV274" s="200">
        <v>0</v>
      </c>
      <c r="KW274" s="200">
        <v>18</v>
      </c>
      <c r="KX274" s="200">
        <v>6</v>
      </c>
      <c r="LA274" s="200">
        <v>20</v>
      </c>
      <c r="LB274" s="200">
        <v>8</v>
      </c>
      <c r="LC274" s="200">
        <v>1</v>
      </c>
      <c r="LD274" s="200">
        <v>4</v>
      </c>
      <c r="LE274" s="200">
        <v>4</v>
      </c>
      <c r="LF274" s="200">
        <v>10</v>
      </c>
      <c r="LH274" s="200">
        <v>2</v>
      </c>
      <c r="LI274" s="200">
        <v>0</v>
      </c>
      <c r="LJ274" s="200">
        <v>7</v>
      </c>
      <c r="LK274" s="200">
        <v>23</v>
      </c>
      <c r="LL274" s="200">
        <v>5</v>
      </c>
      <c r="LM274" s="200">
        <v>23</v>
      </c>
      <c r="LN274" s="200">
        <v>5</v>
      </c>
      <c r="LO274" s="200">
        <v>2</v>
      </c>
      <c r="LP274" s="200">
        <v>18</v>
      </c>
      <c r="LQ274" s="200">
        <v>9</v>
      </c>
      <c r="LT274" s="200">
        <v>149</v>
      </c>
      <c r="LU274" s="200">
        <v>5</v>
      </c>
      <c r="LV274" s="200">
        <v>1</v>
      </c>
      <c r="LW274" s="200">
        <v>23</v>
      </c>
      <c r="LX274" s="200">
        <v>45</v>
      </c>
      <c r="LY274" s="200">
        <v>7</v>
      </c>
      <c r="LZ274" s="200">
        <v>21</v>
      </c>
      <c r="MA274" s="200">
        <v>35</v>
      </c>
      <c r="MB274" s="200">
        <v>1</v>
      </c>
      <c r="MC274" s="200">
        <v>9</v>
      </c>
      <c r="ME274" s="200">
        <v>1</v>
      </c>
      <c r="MT274" s="200">
        <v>8</v>
      </c>
      <c r="MU274" s="200">
        <v>2</v>
      </c>
      <c r="MV274" s="200">
        <v>0</v>
      </c>
      <c r="MW274" s="200">
        <v>0</v>
      </c>
      <c r="NA274" s="200">
        <v>8</v>
      </c>
      <c r="NB274" s="200">
        <v>115</v>
      </c>
      <c r="NC274" s="200">
        <v>8</v>
      </c>
      <c r="ND274" s="200">
        <v>9</v>
      </c>
      <c r="NE274" s="200">
        <v>10</v>
      </c>
      <c r="NF274" s="200">
        <v>9</v>
      </c>
      <c r="NG274" s="200">
        <v>5</v>
      </c>
      <c r="NH274" s="200">
        <v>18</v>
      </c>
      <c r="NI274" s="200">
        <v>3</v>
      </c>
      <c r="NP274" s="200">
        <v>3</v>
      </c>
      <c r="NW274" s="200">
        <v>4</v>
      </c>
      <c r="OB274" s="201">
        <v>5200</v>
      </c>
      <c r="OC274" s="200">
        <v>1517</v>
      </c>
      <c r="OD274" s="200">
        <v>137</v>
      </c>
      <c r="OE274" s="200">
        <v>897</v>
      </c>
      <c r="OF274" s="200">
        <v>2551</v>
      </c>
      <c r="OG274" s="201">
        <v>7751</v>
      </c>
    </row>
    <row r="275" spans="1:397" ht="12.75" customHeight="1">
      <c r="A275" s="209">
        <v>326150</v>
      </c>
      <c r="B275" s="23" t="s">
        <v>414</v>
      </c>
      <c r="P275" s="200">
        <v>1</v>
      </c>
      <c r="Q275" s="200">
        <v>5</v>
      </c>
      <c r="X275" s="200">
        <v>56</v>
      </c>
      <c r="Y275" s="200">
        <v>46</v>
      </c>
      <c r="Z275" s="200">
        <v>4</v>
      </c>
      <c r="AA275" s="200">
        <v>16</v>
      </c>
      <c r="AR275" s="200">
        <v>33</v>
      </c>
      <c r="AX275" s="200">
        <v>2</v>
      </c>
      <c r="BP275" s="200">
        <v>2</v>
      </c>
      <c r="BX275" s="200">
        <v>24</v>
      </c>
      <c r="BY275" s="200">
        <v>7</v>
      </c>
      <c r="BZ275" s="200">
        <v>33</v>
      </c>
      <c r="CA275" s="200">
        <v>32</v>
      </c>
      <c r="CF275" s="200">
        <v>10</v>
      </c>
      <c r="CL275" s="200">
        <v>3</v>
      </c>
      <c r="CN275" s="200">
        <v>0</v>
      </c>
      <c r="CT275" s="200">
        <v>307</v>
      </c>
      <c r="CX275" s="200">
        <v>5</v>
      </c>
      <c r="DA275" s="200">
        <v>79</v>
      </c>
      <c r="DD275" s="200">
        <v>25</v>
      </c>
      <c r="DE275" s="200">
        <v>2</v>
      </c>
      <c r="DG275" s="200">
        <v>0</v>
      </c>
      <c r="DM275" s="200">
        <v>93</v>
      </c>
      <c r="DN275" s="200">
        <v>0</v>
      </c>
      <c r="DO275" s="200">
        <v>0</v>
      </c>
      <c r="DP275" s="200">
        <v>0</v>
      </c>
      <c r="DR275" s="200">
        <v>4</v>
      </c>
      <c r="DS275" s="200">
        <v>26</v>
      </c>
      <c r="DT275" s="200">
        <v>11</v>
      </c>
      <c r="EE275" s="200">
        <v>0</v>
      </c>
      <c r="EL275" s="200">
        <v>0</v>
      </c>
      <c r="EO275" s="200">
        <v>64</v>
      </c>
      <c r="ET275" s="200">
        <v>54</v>
      </c>
      <c r="FC275" s="200">
        <v>0</v>
      </c>
      <c r="FF275" s="200">
        <v>0</v>
      </c>
      <c r="GF275" s="200">
        <v>17</v>
      </c>
      <c r="GK275" s="200">
        <v>0</v>
      </c>
      <c r="GQ275" s="200">
        <v>84</v>
      </c>
      <c r="HR275" s="200">
        <v>38</v>
      </c>
      <c r="HZ275" s="200">
        <v>54</v>
      </c>
      <c r="IA275" s="200">
        <v>5</v>
      </c>
      <c r="IB275" s="200">
        <v>53</v>
      </c>
      <c r="IC275" s="200">
        <v>135</v>
      </c>
      <c r="II275" s="200">
        <v>375</v>
      </c>
      <c r="IL275" s="200">
        <v>9</v>
      </c>
      <c r="IM275" s="200">
        <v>35</v>
      </c>
      <c r="IN275" s="200">
        <v>97</v>
      </c>
      <c r="IO275" s="200">
        <v>3</v>
      </c>
      <c r="IP275" s="200">
        <v>959</v>
      </c>
      <c r="IQ275" s="200">
        <v>255</v>
      </c>
      <c r="IR275" s="200">
        <v>755</v>
      </c>
      <c r="IS275" s="200">
        <v>168</v>
      </c>
      <c r="IT275" s="200">
        <v>5</v>
      </c>
      <c r="JA275" s="200">
        <v>84</v>
      </c>
      <c r="JB275" s="200">
        <v>2</v>
      </c>
      <c r="JE275" s="200">
        <v>129</v>
      </c>
      <c r="JF275" s="200">
        <v>555</v>
      </c>
      <c r="JG275" s="200">
        <v>240</v>
      </c>
      <c r="JH275" s="200">
        <v>34</v>
      </c>
      <c r="JI275" s="200">
        <v>5</v>
      </c>
      <c r="JJ275" s="200">
        <v>45</v>
      </c>
      <c r="JL275" s="200">
        <v>11</v>
      </c>
      <c r="JN275" s="200">
        <v>30</v>
      </c>
      <c r="JO275" s="200">
        <v>52</v>
      </c>
      <c r="JP275" s="200">
        <v>550</v>
      </c>
      <c r="JQ275" s="200">
        <v>0</v>
      </c>
      <c r="JR275" s="200">
        <v>0</v>
      </c>
      <c r="JS275" s="200">
        <v>0</v>
      </c>
      <c r="JT275" s="200">
        <v>0</v>
      </c>
      <c r="JU275" s="200">
        <v>29</v>
      </c>
      <c r="JV275" s="200">
        <v>73</v>
      </c>
      <c r="JW275" s="200">
        <v>8</v>
      </c>
      <c r="JX275" s="200">
        <v>101</v>
      </c>
      <c r="JY275" s="200">
        <v>5</v>
      </c>
      <c r="JZ275" s="200">
        <v>3</v>
      </c>
      <c r="KA275" s="200">
        <v>16</v>
      </c>
      <c r="KC275" s="200">
        <v>11</v>
      </c>
      <c r="KE275" s="200">
        <v>1</v>
      </c>
      <c r="KH275" s="200">
        <v>1</v>
      </c>
      <c r="KM275" s="200">
        <v>21</v>
      </c>
      <c r="KN275" s="200">
        <v>7</v>
      </c>
      <c r="KO275" s="200">
        <v>1</v>
      </c>
      <c r="KP275" s="200">
        <v>30</v>
      </c>
      <c r="KS275" s="200">
        <v>72</v>
      </c>
      <c r="KT275" s="200">
        <v>23</v>
      </c>
      <c r="KU275" s="200">
        <v>14</v>
      </c>
      <c r="KV275" s="200">
        <v>4</v>
      </c>
      <c r="KW275" s="200">
        <v>16</v>
      </c>
      <c r="KX275" s="200">
        <v>5</v>
      </c>
      <c r="LA275" s="200">
        <v>17</v>
      </c>
      <c r="LB275" s="200">
        <v>9</v>
      </c>
      <c r="LC275" s="200">
        <v>1</v>
      </c>
      <c r="LD275" s="200">
        <v>5</v>
      </c>
      <c r="LE275" s="200">
        <v>26</v>
      </c>
      <c r="LF275" s="200">
        <v>23</v>
      </c>
      <c r="LH275" s="200">
        <v>10</v>
      </c>
      <c r="LI275" s="200">
        <v>4</v>
      </c>
      <c r="LJ275" s="200">
        <v>21</v>
      </c>
      <c r="LK275" s="200">
        <v>46</v>
      </c>
      <c r="LL275" s="200">
        <v>7</v>
      </c>
      <c r="LM275" s="200">
        <v>10</v>
      </c>
      <c r="LN275" s="200">
        <v>1</v>
      </c>
      <c r="LO275" s="200">
        <v>1</v>
      </c>
      <c r="LP275" s="200">
        <v>27</v>
      </c>
      <c r="LQ275" s="200">
        <v>57</v>
      </c>
      <c r="LT275" s="200">
        <v>154</v>
      </c>
      <c r="LU275" s="200">
        <v>1</v>
      </c>
      <c r="LV275" s="200">
        <v>1</v>
      </c>
      <c r="LW275" s="200">
        <v>5</v>
      </c>
      <c r="LX275" s="200">
        <v>10</v>
      </c>
      <c r="LZ275" s="200">
        <v>4</v>
      </c>
      <c r="MA275" s="200">
        <v>29</v>
      </c>
      <c r="MB275" s="200">
        <v>5</v>
      </c>
      <c r="MC275" s="200">
        <v>13</v>
      </c>
      <c r="MT275" s="200">
        <v>0</v>
      </c>
      <c r="MU275" s="200">
        <v>1</v>
      </c>
      <c r="MV275" s="200">
        <v>1</v>
      </c>
      <c r="MW275" s="200">
        <v>3</v>
      </c>
      <c r="NA275" s="200">
        <v>2</v>
      </c>
      <c r="NB275" s="200">
        <v>10</v>
      </c>
      <c r="NC275" s="200">
        <v>11</v>
      </c>
      <c r="ND275" s="200">
        <v>20</v>
      </c>
      <c r="NE275" s="200">
        <v>1</v>
      </c>
      <c r="NF275" s="200">
        <v>6</v>
      </c>
      <c r="NG275" s="200">
        <v>4</v>
      </c>
      <c r="NH275" s="200">
        <v>12</v>
      </c>
      <c r="NI275" s="200">
        <v>2</v>
      </c>
      <c r="NP275" s="200">
        <v>5</v>
      </c>
      <c r="NW275" s="200">
        <v>4</v>
      </c>
      <c r="OB275" s="201">
        <v>6739</v>
      </c>
      <c r="OC275" s="200">
        <v>1718</v>
      </c>
      <c r="OD275" s="200">
        <v>25</v>
      </c>
      <c r="OE275" s="200">
        <v>1148</v>
      </c>
      <c r="OF275" s="200">
        <v>2892</v>
      </c>
      <c r="OG275" s="201">
        <v>9630</v>
      </c>
    </row>
    <row r="276" spans="1:397" ht="12.75" customHeight="1">
      <c r="A276" s="209">
        <v>326160</v>
      </c>
      <c r="B276" s="23" t="s">
        <v>415</v>
      </c>
      <c r="P276" s="200">
        <v>0</v>
      </c>
      <c r="Q276" s="200">
        <v>3</v>
      </c>
      <c r="X276" s="200">
        <v>330</v>
      </c>
      <c r="Y276" s="200">
        <v>24</v>
      </c>
      <c r="Z276" s="200">
        <v>3</v>
      </c>
      <c r="AA276" s="200">
        <v>37</v>
      </c>
      <c r="AN276" s="200">
        <v>3</v>
      </c>
      <c r="AX276" s="200">
        <v>2</v>
      </c>
      <c r="BP276" s="200">
        <v>3</v>
      </c>
      <c r="BX276" s="200">
        <v>53</v>
      </c>
      <c r="BY276" s="200">
        <v>12</v>
      </c>
      <c r="BZ276" s="200">
        <v>52</v>
      </c>
      <c r="CF276" s="200">
        <v>17</v>
      </c>
      <c r="CL276" s="200">
        <v>23</v>
      </c>
      <c r="CT276" s="200">
        <v>8</v>
      </c>
      <c r="CX276" s="200">
        <v>9</v>
      </c>
      <c r="DE276" s="200">
        <v>3</v>
      </c>
      <c r="DG276" s="200">
        <v>0</v>
      </c>
      <c r="DM276" s="200">
        <v>3</v>
      </c>
      <c r="DN276" s="200">
        <v>0</v>
      </c>
      <c r="DO276" s="200">
        <v>0</v>
      </c>
      <c r="DP276" s="200">
        <v>0</v>
      </c>
      <c r="DR276" s="200">
        <v>3</v>
      </c>
      <c r="EE276" s="200">
        <v>1</v>
      </c>
      <c r="EL276" s="200">
        <v>1</v>
      </c>
      <c r="GM276" s="200">
        <v>2</v>
      </c>
      <c r="HV276" s="200">
        <v>0</v>
      </c>
      <c r="HZ276" s="200">
        <v>17</v>
      </c>
      <c r="IA276" s="200">
        <v>6</v>
      </c>
      <c r="IB276" s="200">
        <v>194</v>
      </c>
      <c r="IC276" s="200">
        <v>1</v>
      </c>
      <c r="II276" s="200">
        <v>8</v>
      </c>
      <c r="IL276" s="200">
        <v>74</v>
      </c>
      <c r="IM276" s="200">
        <v>3</v>
      </c>
      <c r="IO276" s="200">
        <v>63</v>
      </c>
      <c r="IQ276" s="200">
        <v>593</v>
      </c>
      <c r="IR276" s="200">
        <v>4028</v>
      </c>
      <c r="JB276" s="200">
        <v>3</v>
      </c>
      <c r="JE276" s="200">
        <v>35</v>
      </c>
      <c r="JF276" s="200">
        <v>694</v>
      </c>
      <c r="JG276" s="200">
        <v>88</v>
      </c>
      <c r="JH276" s="200">
        <v>44</v>
      </c>
      <c r="JK276" s="200">
        <v>4</v>
      </c>
      <c r="JL276" s="200">
        <v>5</v>
      </c>
      <c r="JP276" s="200">
        <v>419</v>
      </c>
      <c r="JQ276" s="200">
        <v>0</v>
      </c>
      <c r="JR276" s="200">
        <v>0</v>
      </c>
      <c r="JS276" s="200">
        <v>0</v>
      </c>
      <c r="JT276" s="200">
        <v>1</v>
      </c>
      <c r="JU276" s="200">
        <v>29</v>
      </c>
      <c r="JV276" s="200">
        <v>93</v>
      </c>
      <c r="JW276" s="200">
        <v>3</v>
      </c>
      <c r="JX276" s="200">
        <v>122</v>
      </c>
      <c r="JY276" s="200">
        <v>4</v>
      </c>
      <c r="JZ276" s="200">
        <v>1</v>
      </c>
      <c r="KA276" s="200">
        <v>7</v>
      </c>
      <c r="KC276" s="200">
        <v>13</v>
      </c>
      <c r="KH276" s="200">
        <v>1</v>
      </c>
      <c r="KM276" s="200">
        <v>22</v>
      </c>
      <c r="KN276" s="200">
        <v>6</v>
      </c>
      <c r="KO276" s="200">
        <v>1</v>
      </c>
      <c r="KP276" s="200">
        <v>23</v>
      </c>
      <c r="KS276" s="200">
        <v>23</v>
      </c>
      <c r="KT276" s="200">
        <v>26</v>
      </c>
      <c r="KU276" s="200">
        <v>2</v>
      </c>
      <c r="KV276" s="200">
        <v>4</v>
      </c>
      <c r="KW276" s="200">
        <v>25</v>
      </c>
      <c r="KX276" s="200">
        <v>7</v>
      </c>
      <c r="LA276" s="200">
        <v>41</v>
      </c>
      <c r="LB276" s="200">
        <v>21</v>
      </c>
      <c r="LC276" s="200">
        <v>2</v>
      </c>
      <c r="LD276" s="200">
        <v>11</v>
      </c>
      <c r="LE276" s="200">
        <v>34</v>
      </c>
      <c r="LF276" s="200">
        <v>25</v>
      </c>
      <c r="LH276" s="200">
        <v>11</v>
      </c>
      <c r="LI276" s="200">
        <v>5</v>
      </c>
      <c r="LJ276" s="200">
        <v>23</v>
      </c>
      <c r="LK276" s="200">
        <v>149</v>
      </c>
      <c r="LL276" s="200">
        <v>1</v>
      </c>
      <c r="LM276" s="200">
        <v>7</v>
      </c>
      <c r="LN276" s="200">
        <v>1</v>
      </c>
      <c r="LP276" s="200">
        <v>16</v>
      </c>
      <c r="LQ276" s="200">
        <v>10</v>
      </c>
      <c r="LT276" s="200">
        <v>169</v>
      </c>
      <c r="LU276" s="200">
        <v>0</v>
      </c>
      <c r="LV276" s="200">
        <v>0</v>
      </c>
      <c r="LW276" s="200">
        <v>2</v>
      </c>
      <c r="LX276" s="200">
        <v>5</v>
      </c>
      <c r="LZ276" s="200">
        <v>2</v>
      </c>
      <c r="MA276" s="200">
        <v>52</v>
      </c>
      <c r="MB276" s="200">
        <v>0</v>
      </c>
      <c r="MC276" s="200">
        <v>8</v>
      </c>
      <c r="MT276" s="200">
        <v>0</v>
      </c>
      <c r="MU276" s="200">
        <v>1</v>
      </c>
      <c r="MV276" s="200">
        <v>1</v>
      </c>
      <c r="MW276" s="200">
        <v>3</v>
      </c>
      <c r="NA276" s="200">
        <v>2</v>
      </c>
      <c r="NB276" s="200">
        <v>7</v>
      </c>
      <c r="NC276" s="200">
        <v>10</v>
      </c>
      <c r="ND276" s="200">
        <v>16</v>
      </c>
      <c r="NE276" s="200">
        <v>0</v>
      </c>
      <c r="NF276" s="200">
        <v>14</v>
      </c>
      <c r="NG276" s="200">
        <v>6</v>
      </c>
      <c r="NH276" s="200">
        <v>27</v>
      </c>
      <c r="NI276" s="200">
        <v>5</v>
      </c>
      <c r="NW276" s="200">
        <v>4</v>
      </c>
      <c r="NX276" s="200">
        <v>4</v>
      </c>
      <c r="NZ276" s="200">
        <v>34</v>
      </c>
      <c r="OB276" s="201">
        <v>8016</v>
      </c>
      <c r="OC276" s="200">
        <v>1902</v>
      </c>
      <c r="OD276" s="200">
        <v>29</v>
      </c>
      <c r="OE276" s="200">
        <v>1899</v>
      </c>
      <c r="OF276" s="200">
        <v>3830</v>
      </c>
      <c r="OG276" s="201">
        <v>11846</v>
      </c>
    </row>
    <row r="277" spans="1:397" ht="12.75" customHeight="1">
      <c r="A277" s="209">
        <v>326190</v>
      </c>
      <c r="B277" s="23" t="s">
        <v>416</v>
      </c>
      <c r="P277" s="200">
        <v>4</v>
      </c>
      <c r="Q277" s="200">
        <v>34</v>
      </c>
      <c r="X277" s="200">
        <v>1094</v>
      </c>
      <c r="Y277" s="200">
        <v>329</v>
      </c>
      <c r="Z277" s="200">
        <v>54</v>
      </c>
      <c r="AA277" s="200">
        <v>256</v>
      </c>
      <c r="AM277" s="200">
        <v>180</v>
      </c>
      <c r="AN277" s="200">
        <v>571</v>
      </c>
      <c r="AO277" s="200">
        <v>415</v>
      </c>
      <c r="AP277" s="200">
        <v>211</v>
      </c>
      <c r="AQ277" s="200">
        <v>135</v>
      </c>
      <c r="AR277" s="200">
        <v>452</v>
      </c>
      <c r="AS277" s="200">
        <v>68</v>
      </c>
      <c r="AT277" s="200">
        <v>9</v>
      </c>
      <c r="AU277" s="200">
        <v>266</v>
      </c>
      <c r="AV277" s="200">
        <v>389</v>
      </c>
      <c r="AW277" s="200">
        <v>120</v>
      </c>
      <c r="AX277" s="200">
        <v>36</v>
      </c>
      <c r="BC277" s="200">
        <v>99</v>
      </c>
      <c r="BD277" s="200">
        <v>3</v>
      </c>
      <c r="BF277" s="200">
        <v>67</v>
      </c>
      <c r="BI277" s="200">
        <v>89</v>
      </c>
      <c r="BJ277" s="200">
        <v>1</v>
      </c>
      <c r="BO277" s="200">
        <v>4</v>
      </c>
      <c r="BP277" s="200">
        <v>114</v>
      </c>
      <c r="BQ277" s="200">
        <v>167</v>
      </c>
      <c r="BR277" s="200">
        <v>1240</v>
      </c>
      <c r="BU277" s="200">
        <v>16</v>
      </c>
      <c r="BV277" s="200">
        <v>98</v>
      </c>
      <c r="BW277" s="200">
        <v>0</v>
      </c>
      <c r="BX277" s="200">
        <v>692</v>
      </c>
      <c r="BY277" s="200">
        <v>158</v>
      </c>
      <c r="BZ277" s="200">
        <v>473</v>
      </c>
      <c r="CA277" s="200">
        <v>127</v>
      </c>
      <c r="CB277" s="200">
        <v>186</v>
      </c>
      <c r="CF277" s="200">
        <v>119</v>
      </c>
      <c r="CL277" s="200">
        <v>243</v>
      </c>
      <c r="CN277" s="200">
        <v>0</v>
      </c>
      <c r="CR277" s="200">
        <v>75</v>
      </c>
      <c r="CS277" s="200">
        <v>1</v>
      </c>
      <c r="CT277" s="200">
        <v>72</v>
      </c>
      <c r="CU277" s="200">
        <v>28</v>
      </c>
      <c r="CV277" s="200">
        <v>9</v>
      </c>
      <c r="CW277" s="200">
        <v>3</v>
      </c>
      <c r="CX277" s="200">
        <v>42</v>
      </c>
      <c r="DD277" s="200">
        <v>100</v>
      </c>
      <c r="DE277" s="200">
        <v>22</v>
      </c>
      <c r="DG277" s="200">
        <v>2</v>
      </c>
      <c r="DM277" s="200">
        <v>36</v>
      </c>
      <c r="DN277" s="200">
        <v>0</v>
      </c>
      <c r="DO277" s="200">
        <v>1</v>
      </c>
      <c r="DP277" s="200">
        <v>2</v>
      </c>
      <c r="DR277" s="200">
        <v>124</v>
      </c>
      <c r="DS277" s="200">
        <v>22</v>
      </c>
      <c r="DT277" s="200">
        <v>161</v>
      </c>
      <c r="DX277" s="200">
        <v>262</v>
      </c>
      <c r="EE277" s="200">
        <v>2</v>
      </c>
      <c r="EF277" s="200">
        <v>96</v>
      </c>
      <c r="EG277" s="200">
        <v>82</v>
      </c>
      <c r="EL277" s="200">
        <v>1</v>
      </c>
      <c r="EN277" s="200">
        <v>212</v>
      </c>
      <c r="EO277" s="200">
        <v>3</v>
      </c>
      <c r="ER277" s="200">
        <v>187</v>
      </c>
      <c r="ES277" s="200">
        <v>3</v>
      </c>
      <c r="EU277" s="200">
        <v>0</v>
      </c>
      <c r="FC277" s="200">
        <v>1</v>
      </c>
      <c r="FD277" s="200">
        <v>3</v>
      </c>
      <c r="FE277" s="200">
        <v>1</v>
      </c>
      <c r="FF277" s="200">
        <v>3</v>
      </c>
      <c r="FI277" s="200">
        <v>173</v>
      </c>
      <c r="FU277" s="200">
        <v>374</v>
      </c>
      <c r="GD277" s="200">
        <v>0</v>
      </c>
      <c r="GH277" s="200">
        <v>0</v>
      </c>
      <c r="GK277" s="200">
        <v>1</v>
      </c>
      <c r="GM277" s="200">
        <v>61</v>
      </c>
      <c r="GR277" s="200">
        <v>3</v>
      </c>
      <c r="HR277" s="200">
        <v>160</v>
      </c>
      <c r="HS277" s="200">
        <v>34</v>
      </c>
      <c r="HV277" s="200">
        <v>5</v>
      </c>
      <c r="HZ277" s="200">
        <v>306</v>
      </c>
      <c r="IA277" s="200">
        <v>125</v>
      </c>
      <c r="IB277" s="200">
        <v>1744</v>
      </c>
      <c r="IC277" s="200">
        <v>212</v>
      </c>
      <c r="IE277" s="200">
        <v>1</v>
      </c>
      <c r="IF277" s="200">
        <v>5</v>
      </c>
      <c r="II277" s="200">
        <v>116</v>
      </c>
      <c r="IJ277" s="200">
        <v>68</v>
      </c>
      <c r="IL277" s="200">
        <v>36</v>
      </c>
      <c r="IM277" s="200">
        <v>661</v>
      </c>
      <c r="IN277" s="200">
        <v>59</v>
      </c>
      <c r="IO277" s="200">
        <v>649</v>
      </c>
      <c r="IP277" s="200">
        <v>599</v>
      </c>
      <c r="IQ277" s="200">
        <v>475</v>
      </c>
      <c r="IR277" s="200">
        <v>21038</v>
      </c>
      <c r="IS277" s="200">
        <v>129</v>
      </c>
      <c r="IT277" s="200">
        <v>3</v>
      </c>
      <c r="IZ277" s="200">
        <v>31</v>
      </c>
      <c r="JA277" s="200">
        <v>27</v>
      </c>
      <c r="JB277" s="200">
        <v>19</v>
      </c>
      <c r="JE277" s="200">
        <v>986</v>
      </c>
      <c r="JF277" s="200">
        <v>3502</v>
      </c>
      <c r="JG277" s="200">
        <v>758</v>
      </c>
      <c r="JH277" s="200">
        <v>548</v>
      </c>
      <c r="JI277" s="200">
        <v>4</v>
      </c>
      <c r="JJ277" s="200">
        <v>34</v>
      </c>
      <c r="JL277" s="200">
        <v>2449</v>
      </c>
      <c r="JM277" s="200">
        <v>0</v>
      </c>
      <c r="JP277" s="200">
        <v>3897</v>
      </c>
      <c r="JQ277" s="200">
        <v>35</v>
      </c>
      <c r="JR277" s="200">
        <v>6</v>
      </c>
      <c r="JS277" s="200">
        <v>18</v>
      </c>
      <c r="JT277" s="200">
        <v>128</v>
      </c>
      <c r="JU277" s="200">
        <v>316</v>
      </c>
      <c r="JV277" s="200">
        <v>520</v>
      </c>
      <c r="JW277" s="200">
        <v>12</v>
      </c>
      <c r="JX277" s="200">
        <v>1091</v>
      </c>
      <c r="JY277" s="200">
        <v>62</v>
      </c>
      <c r="JZ277" s="200">
        <v>7</v>
      </c>
      <c r="KA277" s="200">
        <v>23</v>
      </c>
      <c r="KC277" s="200">
        <v>192</v>
      </c>
      <c r="KH277" s="200">
        <v>5</v>
      </c>
      <c r="KM277" s="200">
        <v>263</v>
      </c>
      <c r="KN277" s="200">
        <v>89</v>
      </c>
      <c r="KO277" s="200">
        <v>17</v>
      </c>
      <c r="KP277" s="200">
        <v>115</v>
      </c>
      <c r="KQ277" s="200">
        <v>0</v>
      </c>
      <c r="KS277" s="200">
        <v>727</v>
      </c>
      <c r="KT277" s="200">
        <v>161</v>
      </c>
      <c r="KU277" s="200">
        <v>91</v>
      </c>
      <c r="KV277" s="200">
        <v>37</v>
      </c>
      <c r="KW277" s="200">
        <v>44</v>
      </c>
      <c r="KX277" s="200">
        <v>15</v>
      </c>
      <c r="LA277" s="200">
        <v>172</v>
      </c>
      <c r="LB277" s="200">
        <v>153</v>
      </c>
      <c r="LC277" s="200">
        <v>15</v>
      </c>
      <c r="LD277" s="200">
        <v>75</v>
      </c>
      <c r="LE277" s="200">
        <v>436</v>
      </c>
      <c r="LF277" s="200">
        <v>314</v>
      </c>
      <c r="LH277" s="200">
        <v>107</v>
      </c>
      <c r="LI277" s="200">
        <v>47</v>
      </c>
      <c r="LJ277" s="200">
        <v>326</v>
      </c>
      <c r="LK277" s="200">
        <v>438</v>
      </c>
      <c r="LL277" s="200">
        <v>117</v>
      </c>
      <c r="LM277" s="200">
        <v>134</v>
      </c>
      <c r="LN277" s="200">
        <v>16</v>
      </c>
      <c r="LO277" s="200">
        <v>14</v>
      </c>
      <c r="LP277" s="200">
        <v>574</v>
      </c>
      <c r="LQ277" s="200">
        <v>635</v>
      </c>
      <c r="LT277" s="200">
        <v>2610</v>
      </c>
      <c r="LU277" s="200">
        <v>26</v>
      </c>
      <c r="LV277" s="200">
        <v>21</v>
      </c>
      <c r="LW277" s="200">
        <v>79</v>
      </c>
      <c r="LX277" s="200">
        <v>131</v>
      </c>
      <c r="LY277" s="200">
        <v>13</v>
      </c>
      <c r="LZ277" s="200">
        <v>60</v>
      </c>
      <c r="MA277" s="200">
        <v>396</v>
      </c>
      <c r="MB277" s="200">
        <v>80</v>
      </c>
      <c r="MC277" s="200">
        <v>188</v>
      </c>
      <c r="MT277" s="200">
        <v>4</v>
      </c>
      <c r="MU277" s="200">
        <v>11</v>
      </c>
      <c r="MV277" s="200">
        <v>7</v>
      </c>
      <c r="MW277" s="200">
        <v>28</v>
      </c>
      <c r="NA277" s="200">
        <v>29</v>
      </c>
      <c r="NB277" s="200">
        <v>125</v>
      </c>
      <c r="NC277" s="200">
        <v>125</v>
      </c>
      <c r="ND277" s="200">
        <v>217</v>
      </c>
      <c r="NE277" s="200">
        <v>13</v>
      </c>
      <c r="NF277" s="200">
        <v>95</v>
      </c>
      <c r="NG277" s="200">
        <v>55</v>
      </c>
      <c r="NH277" s="200">
        <v>187</v>
      </c>
      <c r="NI277" s="200">
        <v>33</v>
      </c>
      <c r="NL277" s="200">
        <v>4</v>
      </c>
      <c r="NP277" s="200">
        <v>58</v>
      </c>
      <c r="NT277" s="200">
        <v>0</v>
      </c>
      <c r="NW277" s="200">
        <v>53</v>
      </c>
      <c r="NX277" s="200">
        <v>21</v>
      </c>
      <c r="NZ277" s="200">
        <v>310</v>
      </c>
      <c r="OB277" s="201">
        <v>61904</v>
      </c>
      <c r="OC277" s="200">
        <v>16851</v>
      </c>
      <c r="OD277" s="200">
        <v>773</v>
      </c>
      <c r="OE277" s="200">
        <v>7445</v>
      </c>
      <c r="OF277" s="200">
        <v>25068</v>
      </c>
      <c r="OG277" s="201">
        <v>86973</v>
      </c>
    </row>
    <row r="278" spans="1:397" ht="12.75" customHeight="1">
      <c r="A278" s="209">
        <v>326210</v>
      </c>
      <c r="B278" s="23" t="s">
        <v>417</v>
      </c>
      <c r="M278" s="200">
        <v>1521</v>
      </c>
      <c r="P278" s="200">
        <v>2</v>
      </c>
      <c r="Q278" s="200">
        <v>21</v>
      </c>
      <c r="X278" s="200">
        <v>172</v>
      </c>
      <c r="Y278" s="200">
        <v>205</v>
      </c>
      <c r="Z278" s="200">
        <v>15</v>
      </c>
      <c r="AA278" s="200">
        <v>32</v>
      </c>
      <c r="BD278" s="200">
        <v>602</v>
      </c>
      <c r="BM278" s="200">
        <v>2</v>
      </c>
      <c r="BN278" s="200">
        <v>9</v>
      </c>
      <c r="BO278" s="200">
        <v>9</v>
      </c>
      <c r="BP278" s="200">
        <v>8</v>
      </c>
      <c r="BQ278" s="200">
        <v>12</v>
      </c>
      <c r="BU278" s="200">
        <v>12</v>
      </c>
      <c r="BV278" s="200">
        <v>0</v>
      </c>
      <c r="BW278" s="200">
        <v>1</v>
      </c>
      <c r="BX278" s="200">
        <v>66</v>
      </c>
      <c r="BY278" s="200">
        <v>29</v>
      </c>
      <c r="BZ278" s="200">
        <v>58</v>
      </c>
      <c r="CA278" s="200">
        <v>14</v>
      </c>
      <c r="CC278" s="200">
        <v>10</v>
      </c>
      <c r="CF278" s="200">
        <v>20</v>
      </c>
      <c r="CT278" s="200">
        <v>0</v>
      </c>
      <c r="CX278" s="200">
        <v>1</v>
      </c>
      <c r="DE278" s="200">
        <v>6</v>
      </c>
      <c r="DG278" s="200">
        <v>0</v>
      </c>
      <c r="DM278" s="200">
        <v>3</v>
      </c>
      <c r="DN278" s="200">
        <v>0</v>
      </c>
      <c r="DO278" s="200">
        <v>0</v>
      </c>
      <c r="DP278" s="200">
        <v>0</v>
      </c>
      <c r="DR278" s="200">
        <v>9</v>
      </c>
      <c r="DS278" s="200">
        <v>67</v>
      </c>
      <c r="DT278" s="200">
        <v>28</v>
      </c>
      <c r="FC278" s="200">
        <v>0</v>
      </c>
      <c r="FE278" s="200">
        <v>0</v>
      </c>
      <c r="FF278" s="200">
        <v>1</v>
      </c>
      <c r="FI278" s="200">
        <v>0</v>
      </c>
      <c r="GK278" s="200">
        <v>0</v>
      </c>
      <c r="HV278" s="200">
        <v>1521</v>
      </c>
      <c r="HZ278" s="200">
        <v>0</v>
      </c>
      <c r="IA278" s="200">
        <v>18</v>
      </c>
      <c r="IB278" s="200">
        <v>3</v>
      </c>
      <c r="IC278" s="200">
        <v>1</v>
      </c>
      <c r="II278" s="200">
        <v>62</v>
      </c>
      <c r="IL278" s="200">
        <v>10</v>
      </c>
      <c r="IM278" s="200">
        <v>7</v>
      </c>
      <c r="IN278" s="200">
        <v>10</v>
      </c>
      <c r="IO278" s="200">
        <v>40</v>
      </c>
      <c r="IP278" s="200">
        <v>826</v>
      </c>
      <c r="IQ278" s="200">
        <v>737</v>
      </c>
      <c r="IR278" s="200">
        <v>63</v>
      </c>
      <c r="IS278" s="200">
        <v>2005</v>
      </c>
      <c r="IT278" s="200">
        <v>4</v>
      </c>
      <c r="JA278" s="200">
        <v>10</v>
      </c>
      <c r="JE278" s="200">
        <v>13</v>
      </c>
      <c r="JF278" s="200">
        <v>129</v>
      </c>
      <c r="JG278" s="200">
        <v>26</v>
      </c>
      <c r="JH278" s="200">
        <v>8</v>
      </c>
      <c r="JI278" s="200">
        <v>10</v>
      </c>
      <c r="JJ278" s="200">
        <v>10</v>
      </c>
      <c r="JL278" s="200">
        <v>80</v>
      </c>
      <c r="JM278" s="200">
        <v>591</v>
      </c>
      <c r="JN278" s="200">
        <v>1</v>
      </c>
      <c r="JO278" s="200">
        <v>447</v>
      </c>
      <c r="JP278" s="200">
        <v>958</v>
      </c>
      <c r="JQ278" s="200">
        <v>0</v>
      </c>
      <c r="JR278" s="200">
        <v>1</v>
      </c>
      <c r="JS278" s="200">
        <v>2</v>
      </c>
      <c r="JT278" s="200">
        <v>12</v>
      </c>
      <c r="JU278" s="200">
        <v>44</v>
      </c>
      <c r="JV278" s="200">
        <v>47</v>
      </c>
      <c r="JW278" s="200">
        <v>2</v>
      </c>
      <c r="JX278" s="200">
        <v>298</v>
      </c>
      <c r="JY278" s="200">
        <v>8</v>
      </c>
      <c r="JZ278" s="200">
        <v>1</v>
      </c>
      <c r="KA278" s="200">
        <v>41</v>
      </c>
      <c r="KC278" s="200">
        <v>34</v>
      </c>
      <c r="KH278" s="200">
        <v>1</v>
      </c>
      <c r="KM278" s="200">
        <v>24</v>
      </c>
      <c r="KN278" s="200">
        <v>9</v>
      </c>
      <c r="KO278" s="200">
        <v>2</v>
      </c>
      <c r="KP278" s="200">
        <v>52</v>
      </c>
      <c r="KQ278" s="200">
        <v>0</v>
      </c>
      <c r="KS278" s="200">
        <v>78</v>
      </c>
      <c r="KT278" s="200">
        <v>32</v>
      </c>
      <c r="KU278" s="200">
        <v>9</v>
      </c>
      <c r="KV278" s="200">
        <v>4</v>
      </c>
      <c r="KW278" s="200">
        <v>20</v>
      </c>
      <c r="KX278" s="200">
        <v>7</v>
      </c>
      <c r="LA278" s="200">
        <v>10</v>
      </c>
      <c r="LB278" s="200">
        <v>18</v>
      </c>
      <c r="LC278" s="200">
        <v>2</v>
      </c>
      <c r="LD278" s="200">
        <v>10</v>
      </c>
      <c r="LE278" s="200">
        <v>27</v>
      </c>
      <c r="LF278" s="200">
        <v>33</v>
      </c>
      <c r="LH278" s="200">
        <v>14</v>
      </c>
      <c r="LI278" s="200">
        <v>5</v>
      </c>
      <c r="LJ278" s="200">
        <v>44</v>
      </c>
      <c r="LK278" s="200">
        <v>44</v>
      </c>
      <c r="LL278" s="200">
        <v>12</v>
      </c>
      <c r="LM278" s="200">
        <v>22</v>
      </c>
      <c r="LN278" s="200">
        <v>3</v>
      </c>
      <c r="LO278" s="200">
        <v>1</v>
      </c>
      <c r="LP278" s="200">
        <v>48</v>
      </c>
      <c r="LQ278" s="200">
        <v>60</v>
      </c>
      <c r="LT278" s="200">
        <v>466</v>
      </c>
      <c r="LU278" s="200">
        <v>2</v>
      </c>
      <c r="LV278" s="200">
        <v>1</v>
      </c>
      <c r="LW278" s="200">
        <v>9</v>
      </c>
      <c r="LX278" s="200">
        <v>14</v>
      </c>
      <c r="LZ278" s="200">
        <v>5</v>
      </c>
      <c r="MA278" s="200">
        <v>46</v>
      </c>
      <c r="MB278" s="200">
        <v>3</v>
      </c>
      <c r="MC278" s="200">
        <v>41</v>
      </c>
      <c r="MT278" s="200">
        <v>0</v>
      </c>
      <c r="MU278" s="200">
        <v>1</v>
      </c>
      <c r="MV278" s="200">
        <v>1</v>
      </c>
      <c r="MW278" s="200">
        <v>3</v>
      </c>
      <c r="NA278" s="200">
        <v>3</v>
      </c>
      <c r="NB278" s="200">
        <v>15</v>
      </c>
      <c r="NC278" s="200">
        <v>14</v>
      </c>
      <c r="ND278" s="200">
        <v>25</v>
      </c>
      <c r="NE278" s="200">
        <v>1</v>
      </c>
      <c r="NF278" s="200">
        <v>12</v>
      </c>
      <c r="NG278" s="200">
        <v>8</v>
      </c>
      <c r="NH278" s="200">
        <v>24</v>
      </c>
      <c r="NI278" s="200">
        <v>4</v>
      </c>
      <c r="NP278" s="200">
        <v>6</v>
      </c>
      <c r="NW278" s="200">
        <v>16</v>
      </c>
      <c r="NX278" s="200">
        <v>12</v>
      </c>
      <c r="NY278" s="200">
        <v>3</v>
      </c>
      <c r="NZ278" s="200">
        <v>60</v>
      </c>
      <c r="OB278" s="201">
        <v>12402</v>
      </c>
      <c r="OC278" s="200">
        <v>4362</v>
      </c>
      <c r="OD278" s="200">
        <v>521</v>
      </c>
      <c r="OE278" s="200">
        <v>519</v>
      </c>
      <c r="OF278" s="200">
        <v>5402</v>
      </c>
      <c r="OG278" s="201">
        <v>17804</v>
      </c>
    </row>
    <row r="279" spans="1:397" ht="12.75" customHeight="1">
      <c r="A279" s="209">
        <v>326220</v>
      </c>
      <c r="B279" s="23" t="s">
        <v>418</v>
      </c>
      <c r="M279" s="200">
        <v>50</v>
      </c>
      <c r="P279" s="200">
        <v>0</v>
      </c>
      <c r="Q279" s="200">
        <v>3</v>
      </c>
      <c r="X279" s="200">
        <v>32</v>
      </c>
      <c r="Y279" s="200">
        <v>30</v>
      </c>
      <c r="Z279" s="200">
        <v>3</v>
      </c>
      <c r="AA279" s="200">
        <v>10</v>
      </c>
      <c r="AP279" s="200">
        <v>4</v>
      </c>
      <c r="BD279" s="200">
        <v>91</v>
      </c>
      <c r="BP279" s="200">
        <v>1</v>
      </c>
      <c r="BV279" s="200">
        <v>305</v>
      </c>
      <c r="BX279" s="200">
        <v>18</v>
      </c>
      <c r="BY279" s="200">
        <v>6</v>
      </c>
      <c r="BZ279" s="200">
        <v>25</v>
      </c>
      <c r="CF279" s="200">
        <v>8</v>
      </c>
      <c r="CN279" s="200">
        <v>0</v>
      </c>
      <c r="CT279" s="200">
        <v>0</v>
      </c>
      <c r="CX279" s="200">
        <v>2</v>
      </c>
      <c r="DE279" s="200">
        <v>1</v>
      </c>
      <c r="DG279" s="200">
        <v>0</v>
      </c>
      <c r="DR279" s="200">
        <v>3</v>
      </c>
      <c r="DS279" s="200">
        <v>20</v>
      </c>
      <c r="DT279" s="200">
        <v>9</v>
      </c>
      <c r="EO279" s="200">
        <v>2</v>
      </c>
      <c r="GK279" s="200">
        <v>0</v>
      </c>
      <c r="HR279" s="200">
        <v>336</v>
      </c>
      <c r="HZ279" s="200">
        <v>1</v>
      </c>
      <c r="IA279" s="200">
        <v>5</v>
      </c>
      <c r="IB279" s="200">
        <v>53</v>
      </c>
      <c r="IC279" s="200">
        <v>1</v>
      </c>
      <c r="II279" s="200">
        <v>9</v>
      </c>
      <c r="IL279" s="200">
        <v>14</v>
      </c>
      <c r="IM279" s="200">
        <v>0</v>
      </c>
      <c r="IO279" s="200">
        <v>1</v>
      </c>
      <c r="IP279" s="200">
        <v>30</v>
      </c>
      <c r="IQ279" s="200">
        <v>83</v>
      </c>
      <c r="IR279" s="200">
        <v>127</v>
      </c>
      <c r="IS279" s="200">
        <v>314</v>
      </c>
      <c r="IT279" s="200">
        <v>0</v>
      </c>
      <c r="JA279" s="200">
        <v>0</v>
      </c>
      <c r="JE279" s="200">
        <v>1</v>
      </c>
      <c r="JF279" s="200">
        <v>11</v>
      </c>
      <c r="JL279" s="200">
        <v>4</v>
      </c>
      <c r="JN279" s="200">
        <v>4</v>
      </c>
      <c r="JO279" s="200">
        <v>284</v>
      </c>
      <c r="JP279" s="200">
        <v>253</v>
      </c>
      <c r="JQ279" s="200">
        <v>0</v>
      </c>
      <c r="JR279" s="200">
        <v>0</v>
      </c>
      <c r="JS279" s="200">
        <v>0</v>
      </c>
      <c r="JT279" s="200">
        <v>0</v>
      </c>
      <c r="JU279" s="200">
        <v>12</v>
      </c>
      <c r="JV279" s="200">
        <v>9</v>
      </c>
      <c r="JW279" s="200">
        <v>1</v>
      </c>
      <c r="JX279" s="200">
        <v>47</v>
      </c>
      <c r="JY279" s="200">
        <v>3</v>
      </c>
      <c r="JZ279" s="200">
        <v>0</v>
      </c>
      <c r="KC279" s="200">
        <v>7</v>
      </c>
      <c r="KH279" s="200">
        <v>1</v>
      </c>
      <c r="KM279" s="200">
        <v>12</v>
      </c>
      <c r="KN279" s="200">
        <v>4</v>
      </c>
      <c r="KO279" s="200">
        <v>1</v>
      </c>
      <c r="KP279" s="200">
        <v>18</v>
      </c>
      <c r="KS279" s="200">
        <v>33</v>
      </c>
      <c r="KT279" s="200">
        <v>14</v>
      </c>
      <c r="KU279" s="200">
        <v>6</v>
      </c>
      <c r="KV279" s="200">
        <v>2</v>
      </c>
      <c r="KW279" s="200">
        <v>14</v>
      </c>
      <c r="KX279" s="200">
        <v>5</v>
      </c>
      <c r="LA279" s="200">
        <v>5</v>
      </c>
      <c r="LB279" s="200">
        <v>2</v>
      </c>
      <c r="LC279" s="200">
        <v>0</v>
      </c>
      <c r="LD279" s="200">
        <v>1</v>
      </c>
      <c r="LE279" s="200">
        <v>12</v>
      </c>
      <c r="LF279" s="200">
        <v>13</v>
      </c>
      <c r="LH279" s="200">
        <v>8</v>
      </c>
      <c r="LI279" s="200">
        <v>3</v>
      </c>
      <c r="LJ279" s="200">
        <v>9</v>
      </c>
      <c r="LK279" s="200">
        <v>53</v>
      </c>
      <c r="LL279" s="200">
        <v>6</v>
      </c>
      <c r="LM279" s="200">
        <v>5</v>
      </c>
      <c r="LN279" s="200">
        <v>0</v>
      </c>
      <c r="LO279" s="200">
        <v>0</v>
      </c>
      <c r="LP279" s="200">
        <v>14</v>
      </c>
      <c r="LQ279" s="200">
        <v>27</v>
      </c>
      <c r="LT279" s="200">
        <v>102</v>
      </c>
      <c r="LU279" s="200">
        <v>0</v>
      </c>
      <c r="LV279" s="200">
        <v>2</v>
      </c>
      <c r="LW279" s="200">
        <v>5</v>
      </c>
      <c r="LX279" s="200">
        <v>9</v>
      </c>
      <c r="LZ279" s="200">
        <v>4</v>
      </c>
      <c r="MA279" s="200">
        <v>16</v>
      </c>
      <c r="MB279" s="200">
        <v>6</v>
      </c>
      <c r="MC279" s="200">
        <v>8</v>
      </c>
      <c r="MT279" s="200">
        <v>0</v>
      </c>
      <c r="MU279" s="200">
        <v>0</v>
      </c>
      <c r="MV279" s="200">
        <v>0</v>
      </c>
      <c r="MW279" s="200">
        <v>1</v>
      </c>
      <c r="NA279" s="200">
        <v>1</v>
      </c>
      <c r="NB279" s="200">
        <v>5</v>
      </c>
      <c r="NC279" s="200">
        <v>5</v>
      </c>
      <c r="ND279" s="200">
        <v>10</v>
      </c>
      <c r="NE279" s="200">
        <v>0</v>
      </c>
      <c r="NF279" s="200">
        <v>4</v>
      </c>
      <c r="NG279" s="200">
        <v>2</v>
      </c>
      <c r="NH279" s="200">
        <v>8</v>
      </c>
      <c r="NI279" s="200">
        <v>1</v>
      </c>
      <c r="NP279" s="200">
        <v>2</v>
      </c>
      <c r="NW279" s="200">
        <v>3</v>
      </c>
      <c r="NZ279" s="200">
        <v>15</v>
      </c>
      <c r="OB279" s="201">
        <v>2716</v>
      </c>
      <c r="OC279" s="200">
        <v>1520</v>
      </c>
      <c r="OD279" s="200">
        <v>12</v>
      </c>
      <c r="OE279" s="200">
        <v>136</v>
      </c>
      <c r="OF279" s="200">
        <v>1668</v>
      </c>
      <c r="OG279" s="201">
        <v>4384</v>
      </c>
    </row>
    <row r="280" spans="1:397" ht="12.75" customHeight="1">
      <c r="A280" s="209">
        <v>326290</v>
      </c>
      <c r="B280" s="23" t="s">
        <v>419</v>
      </c>
      <c r="M280" s="200">
        <v>478</v>
      </c>
      <c r="P280" s="200">
        <v>1</v>
      </c>
      <c r="Q280" s="200">
        <v>11</v>
      </c>
      <c r="X280" s="200">
        <v>143</v>
      </c>
      <c r="Y280" s="200">
        <v>106</v>
      </c>
      <c r="Z280" s="200">
        <v>8</v>
      </c>
      <c r="AA280" s="200">
        <v>33</v>
      </c>
      <c r="AP280" s="200">
        <v>19</v>
      </c>
      <c r="AX280" s="200">
        <v>6</v>
      </c>
      <c r="BC280" s="200">
        <v>630</v>
      </c>
      <c r="BD280" s="200">
        <v>163</v>
      </c>
      <c r="BM280" s="200">
        <v>17</v>
      </c>
      <c r="BN280" s="200">
        <v>58</v>
      </c>
      <c r="BO280" s="200">
        <v>243</v>
      </c>
      <c r="BP280" s="200">
        <v>55</v>
      </c>
      <c r="BQ280" s="200">
        <v>82</v>
      </c>
      <c r="BU280" s="200">
        <v>76</v>
      </c>
      <c r="BV280" s="200">
        <v>0</v>
      </c>
      <c r="BW280" s="200">
        <v>10</v>
      </c>
      <c r="BX280" s="200">
        <v>329</v>
      </c>
      <c r="BY280" s="200">
        <v>165</v>
      </c>
      <c r="BZ280" s="200">
        <v>223</v>
      </c>
      <c r="CA280" s="200">
        <v>89</v>
      </c>
      <c r="CC280" s="200">
        <v>63</v>
      </c>
      <c r="CF280" s="200">
        <v>83</v>
      </c>
      <c r="CN280" s="200">
        <v>0</v>
      </c>
      <c r="CT280" s="200">
        <v>0</v>
      </c>
      <c r="CX280" s="200">
        <v>8</v>
      </c>
      <c r="DE280" s="200">
        <v>8</v>
      </c>
      <c r="DG280" s="200">
        <v>1</v>
      </c>
      <c r="DM280" s="200">
        <v>4</v>
      </c>
      <c r="DN280" s="200">
        <v>0</v>
      </c>
      <c r="DO280" s="200">
        <v>0</v>
      </c>
      <c r="DP280" s="200">
        <v>0</v>
      </c>
      <c r="DR280" s="200">
        <v>13</v>
      </c>
      <c r="DS280" s="200">
        <v>89</v>
      </c>
      <c r="DT280" s="200">
        <v>39</v>
      </c>
      <c r="EE280" s="200">
        <v>1</v>
      </c>
      <c r="EL280" s="200">
        <v>0</v>
      </c>
      <c r="EO280" s="200">
        <v>16</v>
      </c>
      <c r="FC280" s="200">
        <v>0</v>
      </c>
      <c r="FF280" s="200">
        <v>0</v>
      </c>
      <c r="FI280" s="200">
        <v>59</v>
      </c>
      <c r="GK280" s="200">
        <v>0</v>
      </c>
      <c r="HR280" s="200">
        <v>136</v>
      </c>
      <c r="HS280" s="200">
        <v>81</v>
      </c>
      <c r="HW280" s="200">
        <v>1</v>
      </c>
      <c r="HZ280" s="200">
        <v>2</v>
      </c>
      <c r="IA280" s="200">
        <v>22</v>
      </c>
      <c r="IB280" s="200">
        <v>71</v>
      </c>
      <c r="IC280" s="200">
        <v>3</v>
      </c>
      <c r="II280" s="200">
        <v>33</v>
      </c>
      <c r="IL280" s="200">
        <v>23</v>
      </c>
      <c r="IM280" s="200">
        <v>5</v>
      </c>
      <c r="IN280" s="200">
        <v>7</v>
      </c>
      <c r="IO280" s="200">
        <v>29</v>
      </c>
      <c r="IP280" s="200">
        <v>409</v>
      </c>
      <c r="IQ280" s="200">
        <v>592</v>
      </c>
      <c r="IR280" s="200">
        <v>253</v>
      </c>
      <c r="IS280" s="200">
        <v>866</v>
      </c>
      <c r="JB280" s="200">
        <v>7</v>
      </c>
      <c r="JE280" s="200">
        <v>38</v>
      </c>
      <c r="JF280" s="200">
        <v>154</v>
      </c>
      <c r="JG280" s="200">
        <v>18</v>
      </c>
      <c r="JH280" s="200">
        <v>6</v>
      </c>
      <c r="JI280" s="200">
        <v>4</v>
      </c>
      <c r="JJ280" s="200">
        <v>3</v>
      </c>
      <c r="JL280" s="200">
        <v>100</v>
      </c>
      <c r="JN280" s="200">
        <v>1</v>
      </c>
      <c r="JO280" s="200">
        <v>1373</v>
      </c>
      <c r="JP280" s="200">
        <v>682</v>
      </c>
      <c r="JQ280" s="200">
        <v>0</v>
      </c>
      <c r="JR280" s="200">
        <v>1</v>
      </c>
      <c r="JS280" s="200">
        <v>1</v>
      </c>
      <c r="JT280" s="200">
        <v>9</v>
      </c>
      <c r="JU280" s="200">
        <v>37</v>
      </c>
      <c r="JV280" s="200">
        <v>42</v>
      </c>
      <c r="JW280" s="200">
        <v>2</v>
      </c>
      <c r="JX280" s="200">
        <v>180</v>
      </c>
      <c r="JY280" s="200">
        <v>6</v>
      </c>
      <c r="JZ280" s="200">
        <v>1</v>
      </c>
      <c r="KA280" s="200">
        <v>2</v>
      </c>
      <c r="KC280" s="200">
        <v>33</v>
      </c>
      <c r="KE280" s="200">
        <v>2</v>
      </c>
      <c r="KH280" s="200">
        <v>1</v>
      </c>
      <c r="KM280" s="200">
        <v>37</v>
      </c>
      <c r="KN280" s="200">
        <v>11</v>
      </c>
      <c r="KO280" s="200">
        <v>2</v>
      </c>
      <c r="KP280" s="200">
        <v>41</v>
      </c>
      <c r="KS280" s="200">
        <v>94</v>
      </c>
      <c r="KT280" s="200">
        <v>29</v>
      </c>
      <c r="KU280" s="200">
        <v>11</v>
      </c>
      <c r="KV280" s="200">
        <v>5</v>
      </c>
      <c r="KW280" s="200">
        <v>22</v>
      </c>
      <c r="KX280" s="200">
        <v>7</v>
      </c>
      <c r="LA280" s="200">
        <v>17</v>
      </c>
      <c r="LB280" s="200">
        <v>12</v>
      </c>
      <c r="LC280" s="200">
        <v>1</v>
      </c>
      <c r="LD280" s="200">
        <v>7</v>
      </c>
      <c r="LE280" s="200">
        <v>35</v>
      </c>
      <c r="LF280" s="200">
        <v>52</v>
      </c>
      <c r="LH280" s="200">
        <v>14</v>
      </c>
      <c r="LI280" s="200">
        <v>6</v>
      </c>
      <c r="LJ280" s="200">
        <v>37</v>
      </c>
      <c r="LK280" s="200">
        <v>126</v>
      </c>
      <c r="LL280" s="200">
        <v>22</v>
      </c>
      <c r="LM280" s="200">
        <v>19</v>
      </c>
      <c r="LN280" s="200">
        <v>2</v>
      </c>
      <c r="LO280" s="200">
        <v>1</v>
      </c>
      <c r="LP280" s="200">
        <v>69</v>
      </c>
      <c r="LQ280" s="200">
        <v>75</v>
      </c>
      <c r="LT280" s="200">
        <v>449</v>
      </c>
      <c r="LU280" s="200">
        <v>1</v>
      </c>
      <c r="LV280" s="200">
        <v>6</v>
      </c>
      <c r="LW280" s="200">
        <v>15</v>
      </c>
      <c r="LX280" s="200">
        <v>22</v>
      </c>
      <c r="LZ280" s="200">
        <v>11</v>
      </c>
      <c r="MA280" s="200">
        <v>51</v>
      </c>
      <c r="MB280" s="200">
        <v>12</v>
      </c>
      <c r="MC280" s="200">
        <v>26</v>
      </c>
      <c r="MT280" s="200">
        <v>0</v>
      </c>
      <c r="MU280" s="200">
        <v>1</v>
      </c>
      <c r="MV280" s="200">
        <v>1</v>
      </c>
      <c r="MW280" s="200">
        <v>4</v>
      </c>
      <c r="NA280" s="200">
        <v>3</v>
      </c>
      <c r="NB280" s="200">
        <v>12</v>
      </c>
      <c r="NC280" s="200">
        <v>14</v>
      </c>
      <c r="ND280" s="200">
        <v>25</v>
      </c>
      <c r="NE280" s="200">
        <v>1</v>
      </c>
      <c r="NF280" s="200">
        <v>12</v>
      </c>
      <c r="NG280" s="200">
        <v>8</v>
      </c>
      <c r="NH280" s="200">
        <v>24</v>
      </c>
      <c r="NI280" s="200">
        <v>4</v>
      </c>
      <c r="NP280" s="200">
        <v>7</v>
      </c>
      <c r="NW280" s="200">
        <v>9</v>
      </c>
      <c r="NZ280" s="200">
        <v>53</v>
      </c>
      <c r="OB280" s="201">
        <v>10093</v>
      </c>
      <c r="OC280" s="200">
        <v>3209</v>
      </c>
      <c r="OD280" s="200">
        <v>266</v>
      </c>
      <c r="OE280" s="200">
        <v>1818</v>
      </c>
      <c r="OF280" s="200">
        <v>5293</v>
      </c>
      <c r="OG280" s="201">
        <v>15386</v>
      </c>
    </row>
    <row r="281" spans="1:397" ht="12.75" customHeight="1">
      <c r="A281" s="209">
        <v>420000</v>
      </c>
      <c r="B281" s="23" t="s">
        <v>420</v>
      </c>
      <c r="D281" s="200">
        <v>710</v>
      </c>
      <c r="G281" s="200">
        <v>19</v>
      </c>
      <c r="H281" s="200">
        <v>48</v>
      </c>
      <c r="I281" s="200">
        <v>500</v>
      </c>
      <c r="K281" s="200">
        <v>190</v>
      </c>
      <c r="L281" s="200">
        <v>28</v>
      </c>
      <c r="P281" s="200">
        <v>107</v>
      </c>
      <c r="Q281" s="200">
        <v>17</v>
      </c>
      <c r="R281" s="200">
        <v>3</v>
      </c>
      <c r="S281" s="200">
        <v>0</v>
      </c>
      <c r="X281" s="200">
        <v>5763</v>
      </c>
      <c r="Y281" s="200">
        <v>687</v>
      </c>
      <c r="Z281" s="200">
        <v>403</v>
      </c>
      <c r="AA281" s="200">
        <v>1503</v>
      </c>
      <c r="AM281" s="200">
        <v>42</v>
      </c>
      <c r="AN281" s="200">
        <v>20</v>
      </c>
      <c r="AO281" s="200">
        <v>62</v>
      </c>
      <c r="AP281" s="200">
        <v>1439</v>
      </c>
      <c r="AQ281" s="200">
        <v>1</v>
      </c>
      <c r="AR281" s="200">
        <v>29</v>
      </c>
      <c r="AS281" s="200">
        <v>0</v>
      </c>
      <c r="AT281" s="200">
        <v>67</v>
      </c>
      <c r="AU281" s="200">
        <v>0</v>
      </c>
      <c r="AV281" s="200">
        <v>140</v>
      </c>
      <c r="AW281" s="200">
        <v>1</v>
      </c>
      <c r="AX281" s="200">
        <v>11</v>
      </c>
      <c r="BB281" s="200">
        <v>1</v>
      </c>
      <c r="BC281" s="200">
        <v>103</v>
      </c>
      <c r="BD281" s="200">
        <v>47</v>
      </c>
      <c r="BF281" s="200">
        <v>6</v>
      </c>
      <c r="BG281" s="200">
        <v>21</v>
      </c>
      <c r="BH281" s="200">
        <v>559</v>
      </c>
      <c r="BI281" s="200">
        <v>85</v>
      </c>
      <c r="BJ281" s="200">
        <v>105</v>
      </c>
      <c r="BK281" s="200">
        <v>26</v>
      </c>
      <c r="BL281" s="200">
        <v>2</v>
      </c>
      <c r="BM281" s="200">
        <v>1</v>
      </c>
      <c r="BN281" s="200">
        <v>2</v>
      </c>
      <c r="BO281" s="200">
        <v>95</v>
      </c>
      <c r="BP281" s="200">
        <v>163</v>
      </c>
      <c r="BQ281" s="200">
        <v>607</v>
      </c>
      <c r="BR281" s="200">
        <v>39</v>
      </c>
      <c r="BT281" s="200">
        <v>1</v>
      </c>
      <c r="BU281" s="200">
        <v>36</v>
      </c>
      <c r="BV281" s="200">
        <v>39</v>
      </c>
      <c r="BW281" s="200">
        <v>80</v>
      </c>
      <c r="BX281" s="200">
        <v>80</v>
      </c>
      <c r="BY281" s="200">
        <v>4</v>
      </c>
      <c r="BZ281" s="200">
        <v>15</v>
      </c>
      <c r="CA281" s="200">
        <v>20</v>
      </c>
      <c r="CB281" s="200">
        <v>0</v>
      </c>
      <c r="CC281" s="200">
        <v>1</v>
      </c>
      <c r="CE281" s="200">
        <v>1</v>
      </c>
      <c r="CF281" s="200">
        <v>219</v>
      </c>
      <c r="CG281" s="200">
        <v>23</v>
      </c>
      <c r="CH281" s="200">
        <v>1</v>
      </c>
      <c r="CI281" s="200">
        <v>15</v>
      </c>
      <c r="CK281" s="200">
        <v>180</v>
      </c>
      <c r="CL281" s="200">
        <v>13</v>
      </c>
      <c r="CN281" s="200">
        <v>14</v>
      </c>
      <c r="CO281" s="200">
        <v>3</v>
      </c>
      <c r="CP281" s="200">
        <v>0</v>
      </c>
      <c r="CR281" s="200">
        <v>34</v>
      </c>
      <c r="CS281" s="200">
        <v>0</v>
      </c>
      <c r="CT281" s="200">
        <v>244</v>
      </c>
      <c r="CX281" s="200">
        <v>7</v>
      </c>
      <c r="CZ281" s="200">
        <v>454</v>
      </c>
      <c r="DB281" s="200">
        <v>208</v>
      </c>
      <c r="DC281" s="200">
        <v>21</v>
      </c>
      <c r="DD281" s="200">
        <v>0</v>
      </c>
      <c r="DE281" s="200">
        <v>199</v>
      </c>
      <c r="DG281" s="200">
        <v>5</v>
      </c>
      <c r="DJ281" s="200">
        <v>6</v>
      </c>
      <c r="DK281" s="200">
        <v>0</v>
      </c>
      <c r="DL281" s="200">
        <v>1</v>
      </c>
      <c r="DM281" s="200">
        <v>1</v>
      </c>
      <c r="DO281" s="200">
        <v>634</v>
      </c>
      <c r="DP281" s="200">
        <v>0</v>
      </c>
      <c r="DQ281" s="200">
        <v>15</v>
      </c>
      <c r="DR281" s="200">
        <v>369</v>
      </c>
      <c r="DS281" s="200">
        <v>1724</v>
      </c>
      <c r="DT281" s="200">
        <v>740</v>
      </c>
      <c r="DU281" s="200">
        <v>1</v>
      </c>
      <c r="DW281" s="200">
        <v>0</v>
      </c>
      <c r="DX281" s="200">
        <v>6</v>
      </c>
      <c r="DY281" s="200">
        <v>28</v>
      </c>
      <c r="EC281" s="200">
        <v>51</v>
      </c>
      <c r="ED281" s="200">
        <v>61</v>
      </c>
      <c r="EE281" s="200">
        <v>108</v>
      </c>
      <c r="EF281" s="200">
        <v>10</v>
      </c>
      <c r="EL281" s="200">
        <v>30</v>
      </c>
      <c r="EM281" s="200">
        <v>6</v>
      </c>
      <c r="EN281" s="200">
        <v>0</v>
      </c>
      <c r="EO281" s="200">
        <v>123</v>
      </c>
      <c r="EP281" s="200">
        <v>64</v>
      </c>
      <c r="EQ281" s="200">
        <v>8</v>
      </c>
      <c r="ER281" s="200">
        <v>32</v>
      </c>
      <c r="ES281" s="200">
        <v>6</v>
      </c>
      <c r="EU281" s="200">
        <v>20</v>
      </c>
      <c r="FC281" s="200">
        <v>654</v>
      </c>
      <c r="FD281" s="200">
        <v>622</v>
      </c>
      <c r="FE281" s="200">
        <v>329</v>
      </c>
      <c r="FF281" s="200">
        <v>720</v>
      </c>
      <c r="FI281" s="200">
        <v>820</v>
      </c>
      <c r="FK281" s="200">
        <v>6</v>
      </c>
      <c r="FO281" s="200">
        <v>3</v>
      </c>
      <c r="FU281" s="200">
        <v>14</v>
      </c>
      <c r="GA281" s="200">
        <v>411</v>
      </c>
      <c r="GB281" s="200">
        <v>0</v>
      </c>
      <c r="GC281" s="200">
        <v>0</v>
      </c>
      <c r="GD281" s="200">
        <v>1</v>
      </c>
      <c r="GF281" s="200">
        <v>0</v>
      </c>
      <c r="GH281" s="200">
        <v>295</v>
      </c>
      <c r="GI281" s="200">
        <v>3</v>
      </c>
      <c r="GJ281" s="200">
        <v>7</v>
      </c>
      <c r="GK281" s="200">
        <v>20</v>
      </c>
      <c r="GL281" s="200">
        <v>30</v>
      </c>
      <c r="GM281" s="200">
        <v>518</v>
      </c>
      <c r="GO281" s="200">
        <v>262</v>
      </c>
      <c r="GR281" s="200">
        <v>463</v>
      </c>
      <c r="GS281" s="200">
        <v>2</v>
      </c>
      <c r="GV281" s="200">
        <v>22</v>
      </c>
      <c r="GZ281" s="200">
        <v>93</v>
      </c>
      <c r="HB281" s="200">
        <v>113</v>
      </c>
      <c r="HC281" s="200">
        <v>79</v>
      </c>
      <c r="HJ281" s="200">
        <v>12</v>
      </c>
      <c r="HO281" s="200">
        <v>14</v>
      </c>
      <c r="HR281" s="200">
        <v>3</v>
      </c>
      <c r="HS281" s="200">
        <v>93</v>
      </c>
      <c r="HT281" s="200">
        <v>0</v>
      </c>
      <c r="HU281" s="200">
        <v>0</v>
      </c>
      <c r="HV281" s="200">
        <v>654</v>
      </c>
      <c r="HW281" s="200">
        <v>787</v>
      </c>
      <c r="HX281" s="200">
        <v>18</v>
      </c>
      <c r="HZ281" s="200">
        <v>256</v>
      </c>
      <c r="IA281" s="200">
        <v>632</v>
      </c>
      <c r="IB281" s="200">
        <v>1053</v>
      </c>
      <c r="IC281" s="200">
        <v>1319</v>
      </c>
      <c r="ID281" s="200">
        <v>40</v>
      </c>
      <c r="IE281" s="200">
        <v>2</v>
      </c>
      <c r="IF281" s="200">
        <v>52</v>
      </c>
      <c r="IG281" s="200">
        <v>4705</v>
      </c>
      <c r="II281" s="200">
        <v>5265</v>
      </c>
      <c r="IJ281" s="200">
        <v>0</v>
      </c>
      <c r="IK281" s="200">
        <v>0</v>
      </c>
      <c r="IL281" s="200">
        <v>219</v>
      </c>
      <c r="IM281" s="200">
        <v>0</v>
      </c>
      <c r="IN281" s="200">
        <v>10</v>
      </c>
      <c r="IP281" s="200">
        <v>55</v>
      </c>
      <c r="IQ281" s="200">
        <v>203</v>
      </c>
      <c r="IR281" s="200">
        <v>3</v>
      </c>
      <c r="IS281" s="200">
        <v>8</v>
      </c>
      <c r="IT281" s="200">
        <v>207</v>
      </c>
      <c r="IU281" s="200">
        <v>33</v>
      </c>
      <c r="IV281" s="200">
        <v>79</v>
      </c>
      <c r="IW281" s="200">
        <v>61</v>
      </c>
      <c r="IX281" s="200">
        <v>8</v>
      </c>
      <c r="IY281" s="200">
        <v>3</v>
      </c>
      <c r="IZ281" s="200">
        <v>131</v>
      </c>
      <c r="JA281" s="200">
        <v>47</v>
      </c>
      <c r="JB281" s="200">
        <v>274</v>
      </c>
      <c r="JD281" s="200">
        <v>70</v>
      </c>
      <c r="JE281" s="200">
        <v>197</v>
      </c>
      <c r="JF281" s="200">
        <v>1384</v>
      </c>
      <c r="JG281" s="200">
        <v>63</v>
      </c>
      <c r="JH281" s="200">
        <v>105</v>
      </c>
      <c r="JI281" s="200">
        <v>812</v>
      </c>
      <c r="JJ281" s="200">
        <v>584</v>
      </c>
      <c r="JK281" s="200">
        <v>45</v>
      </c>
      <c r="JL281" s="200">
        <v>2666</v>
      </c>
      <c r="JM281" s="200">
        <v>173</v>
      </c>
      <c r="JN281" s="200">
        <v>3</v>
      </c>
      <c r="JO281" s="200">
        <v>22</v>
      </c>
      <c r="JP281" s="200">
        <v>27992</v>
      </c>
      <c r="JQ281" s="200">
        <v>88</v>
      </c>
      <c r="JR281" s="200">
        <v>15</v>
      </c>
      <c r="JS281" s="200">
        <v>54</v>
      </c>
      <c r="JT281" s="200">
        <v>432</v>
      </c>
      <c r="JU281" s="200">
        <v>2928</v>
      </c>
      <c r="JV281" s="200">
        <v>204</v>
      </c>
      <c r="JW281" s="200">
        <v>94</v>
      </c>
      <c r="JX281" s="200">
        <v>3646</v>
      </c>
      <c r="JY281" s="200">
        <v>301</v>
      </c>
      <c r="JZ281" s="200">
        <v>37</v>
      </c>
      <c r="KA281" s="200">
        <v>11093</v>
      </c>
      <c r="KB281" s="200">
        <v>15481</v>
      </c>
      <c r="KC281" s="200">
        <v>12662</v>
      </c>
      <c r="KD281" s="200">
        <v>17</v>
      </c>
      <c r="KE281" s="200">
        <v>247</v>
      </c>
      <c r="KF281" s="200">
        <v>9</v>
      </c>
      <c r="KG281" s="200">
        <v>71</v>
      </c>
      <c r="KH281" s="200">
        <v>327</v>
      </c>
      <c r="KI281" s="200">
        <v>39</v>
      </c>
      <c r="KM281" s="200">
        <v>5698</v>
      </c>
      <c r="KN281" s="200">
        <v>2883</v>
      </c>
      <c r="KO281" s="200">
        <v>820</v>
      </c>
      <c r="KP281" s="200">
        <v>1997</v>
      </c>
      <c r="KQ281" s="200">
        <v>62</v>
      </c>
      <c r="KR281" s="200">
        <v>7</v>
      </c>
      <c r="KS281" s="200">
        <v>5486</v>
      </c>
      <c r="KT281" s="200">
        <v>10878</v>
      </c>
      <c r="KU281" s="200">
        <v>1552</v>
      </c>
      <c r="KV281" s="200">
        <v>374</v>
      </c>
      <c r="KW281" s="200">
        <v>16283</v>
      </c>
      <c r="KX281" s="200">
        <v>180</v>
      </c>
      <c r="LA281" s="200">
        <v>44561</v>
      </c>
      <c r="LB281" s="200">
        <v>5212</v>
      </c>
      <c r="LC281" s="200">
        <v>561</v>
      </c>
      <c r="LD281" s="200">
        <v>2374</v>
      </c>
      <c r="LE281" s="200">
        <v>5178</v>
      </c>
      <c r="LF281" s="200">
        <v>7135</v>
      </c>
      <c r="LG281" s="200">
        <v>0</v>
      </c>
      <c r="LH281" s="200">
        <v>1648</v>
      </c>
      <c r="LI281" s="200">
        <v>2129</v>
      </c>
      <c r="LJ281" s="200">
        <v>6862</v>
      </c>
      <c r="LK281" s="200">
        <v>2740</v>
      </c>
      <c r="LL281" s="200">
        <v>1794</v>
      </c>
      <c r="LM281" s="200">
        <v>9235</v>
      </c>
      <c r="LN281" s="200">
        <v>1330</v>
      </c>
      <c r="LO281" s="200">
        <v>0</v>
      </c>
      <c r="LP281" s="200">
        <v>36233</v>
      </c>
      <c r="LQ281" s="200">
        <v>1399</v>
      </c>
      <c r="LR281" s="200">
        <v>168</v>
      </c>
      <c r="LT281" s="200">
        <v>45765</v>
      </c>
      <c r="LU281" s="200">
        <v>1248</v>
      </c>
      <c r="LV281" s="200">
        <v>475</v>
      </c>
      <c r="LW281" s="200">
        <v>6552</v>
      </c>
      <c r="LX281" s="200">
        <v>8231</v>
      </c>
      <c r="LY281" s="200">
        <v>240</v>
      </c>
      <c r="LZ281" s="200">
        <v>2931</v>
      </c>
      <c r="MA281" s="200">
        <v>4109</v>
      </c>
      <c r="MB281" s="200">
        <v>4321</v>
      </c>
      <c r="MC281" s="200">
        <v>1488</v>
      </c>
      <c r="ME281" s="200">
        <v>308</v>
      </c>
      <c r="MF281" s="200">
        <v>154</v>
      </c>
      <c r="MT281" s="200">
        <v>59</v>
      </c>
      <c r="MU281" s="200">
        <v>123</v>
      </c>
      <c r="MV281" s="200">
        <v>136</v>
      </c>
      <c r="MW281" s="200">
        <v>552</v>
      </c>
      <c r="NA281" s="200">
        <v>390</v>
      </c>
      <c r="NB281" s="200">
        <v>705</v>
      </c>
      <c r="NC281" s="200">
        <v>1301</v>
      </c>
      <c r="ND281" s="200">
        <v>1515</v>
      </c>
      <c r="NE281" s="200">
        <v>324</v>
      </c>
      <c r="NF281" s="200">
        <v>2881</v>
      </c>
      <c r="NG281" s="200">
        <v>2646</v>
      </c>
      <c r="NH281" s="200">
        <v>5325</v>
      </c>
      <c r="NI281" s="200">
        <v>1589</v>
      </c>
      <c r="NL281" s="200">
        <v>511</v>
      </c>
      <c r="NM281" s="200">
        <v>1577</v>
      </c>
      <c r="NP281" s="200">
        <v>442</v>
      </c>
      <c r="NT281" s="200">
        <v>11034</v>
      </c>
      <c r="NW281" s="200">
        <v>500</v>
      </c>
      <c r="NY281" s="200">
        <v>0</v>
      </c>
      <c r="NZ281" s="200">
        <v>3192</v>
      </c>
      <c r="OB281" s="201">
        <v>408614</v>
      </c>
      <c r="OC281" s="200">
        <v>429179</v>
      </c>
      <c r="OD281" s="200">
        <v>175323</v>
      </c>
      <c r="OE281" s="200">
        <v>256341</v>
      </c>
      <c r="OF281" s="200">
        <v>860843</v>
      </c>
      <c r="OG281" s="201">
        <v>1269457</v>
      </c>
    </row>
    <row r="282" spans="1:397" ht="12.75" customHeight="1">
      <c r="A282" s="209">
        <v>441000</v>
      </c>
      <c r="B282" s="23" t="s">
        <v>421</v>
      </c>
      <c r="G282" s="200">
        <v>181</v>
      </c>
      <c r="P282" s="200">
        <v>20</v>
      </c>
      <c r="S282" s="200">
        <v>1</v>
      </c>
      <c r="X282" s="200">
        <v>939</v>
      </c>
      <c r="Y282" s="200">
        <v>209</v>
      </c>
      <c r="Z282" s="200">
        <v>73</v>
      </c>
      <c r="AA282" s="200">
        <v>293</v>
      </c>
      <c r="AM282" s="200">
        <v>0</v>
      </c>
      <c r="AN282" s="200">
        <v>0</v>
      </c>
      <c r="AO282" s="200">
        <v>2</v>
      </c>
      <c r="AP282" s="200">
        <v>79</v>
      </c>
      <c r="AQ282" s="200">
        <v>91</v>
      </c>
      <c r="AR282" s="200">
        <v>2</v>
      </c>
      <c r="AT282" s="200">
        <v>0</v>
      </c>
      <c r="AU282" s="200">
        <v>28</v>
      </c>
      <c r="AV282" s="200">
        <v>60</v>
      </c>
      <c r="AW282" s="200">
        <v>1</v>
      </c>
      <c r="AX282" s="200">
        <v>4</v>
      </c>
      <c r="BC282" s="200">
        <v>5</v>
      </c>
      <c r="BD282" s="200">
        <v>1</v>
      </c>
      <c r="BF282" s="200">
        <v>0</v>
      </c>
      <c r="BI282" s="200">
        <v>1</v>
      </c>
      <c r="BJ282" s="200">
        <v>0</v>
      </c>
      <c r="BK282" s="200">
        <v>0</v>
      </c>
      <c r="BL282" s="200">
        <v>1</v>
      </c>
      <c r="BO282" s="200">
        <v>1</v>
      </c>
      <c r="BP282" s="200">
        <v>3</v>
      </c>
      <c r="BQ282" s="200">
        <v>0</v>
      </c>
      <c r="BR282" s="200">
        <v>10</v>
      </c>
      <c r="BU282" s="200">
        <v>8</v>
      </c>
      <c r="BV282" s="200">
        <v>16</v>
      </c>
      <c r="BW282" s="200">
        <v>9</v>
      </c>
      <c r="BX282" s="200">
        <v>37</v>
      </c>
      <c r="BY282" s="200">
        <v>3</v>
      </c>
      <c r="BZ282" s="200">
        <v>147</v>
      </c>
      <c r="CA282" s="200">
        <v>4</v>
      </c>
      <c r="CC282" s="200">
        <v>1</v>
      </c>
      <c r="CF282" s="200">
        <v>34</v>
      </c>
      <c r="CH282" s="200">
        <v>26</v>
      </c>
      <c r="CK282" s="200">
        <v>1</v>
      </c>
      <c r="CN282" s="200">
        <v>1</v>
      </c>
      <c r="CO282" s="200">
        <v>0</v>
      </c>
      <c r="CT282" s="200">
        <v>22</v>
      </c>
      <c r="CX282" s="200">
        <v>3</v>
      </c>
      <c r="CZ282" s="200">
        <v>6</v>
      </c>
      <c r="DB282" s="200">
        <v>17</v>
      </c>
      <c r="DD282" s="200">
        <v>36</v>
      </c>
      <c r="DE282" s="200">
        <v>7</v>
      </c>
      <c r="DG282" s="200">
        <v>0</v>
      </c>
      <c r="DJ282" s="200">
        <v>0</v>
      </c>
      <c r="DM282" s="200">
        <v>68</v>
      </c>
      <c r="DN282" s="200">
        <v>0</v>
      </c>
      <c r="DO282" s="200">
        <v>12</v>
      </c>
      <c r="DP282" s="200">
        <v>2</v>
      </c>
      <c r="DQ282" s="200">
        <v>37</v>
      </c>
      <c r="DR282" s="200">
        <v>7</v>
      </c>
      <c r="DS282" s="200">
        <v>51</v>
      </c>
      <c r="DT282" s="200">
        <v>19</v>
      </c>
      <c r="DV282" s="200">
        <v>22</v>
      </c>
      <c r="DX282" s="200">
        <v>84</v>
      </c>
      <c r="DY282" s="200">
        <v>11</v>
      </c>
      <c r="EC282" s="200">
        <v>4</v>
      </c>
      <c r="ED282" s="200">
        <v>7</v>
      </c>
      <c r="EE282" s="200">
        <v>2</v>
      </c>
      <c r="EF282" s="200">
        <v>1</v>
      </c>
      <c r="EH282" s="200">
        <v>20</v>
      </c>
      <c r="EL282" s="200">
        <v>0</v>
      </c>
      <c r="EM282" s="200">
        <v>14</v>
      </c>
      <c r="EP282" s="200">
        <v>15</v>
      </c>
      <c r="ER282" s="200">
        <v>1</v>
      </c>
      <c r="ES282" s="200">
        <v>7</v>
      </c>
      <c r="EU282" s="200">
        <v>0</v>
      </c>
      <c r="EX282" s="200">
        <v>1</v>
      </c>
      <c r="EY282" s="200">
        <v>0</v>
      </c>
      <c r="FC282" s="200">
        <v>2679</v>
      </c>
      <c r="FD282" s="200">
        <v>1604</v>
      </c>
      <c r="FE282" s="200">
        <v>80</v>
      </c>
      <c r="FF282" s="200">
        <v>120</v>
      </c>
      <c r="FG282" s="200">
        <v>3</v>
      </c>
      <c r="FH282" s="200">
        <v>3</v>
      </c>
      <c r="FI282" s="200">
        <v>287</v>
      </c>
      <c r="FK282" s="200">
        <v>0</v>
      </c>
      <c r="FL282" s="200">
        <v>0</v>
      </c>
      <c r="FR282" s="200">
        <v>37</v>
      </c>
      <c r="FT282" s="200">
        <v>1</v>
      </c>
      <c r="FU282" s="200">
        <v>60</v>
      </c>
      <c r="GA282" s="200">
        <v>64</v>
      </c>
      <c r="GB282" s="200">
        <v>0</v>
      </c>
      <c r="GF282" s="200">
        <v>0</v>
      </c>
      <c r="GH282" s="200">
        <v>64</v>
      </c>
      <c r="GI282" s="200">
        <v>5</v>
      </c>
      <c r="GK282" s="200">
        <v>2</v>
      </c>
      <c r="GL282" s="200">
        <v>0</v>
      </c>
      <c r="GM282" s="200">
        <v>51</v>
      </c>
      <c r="HM282" s="200">
        <v>3</v>
      </c>
      <c r="HR282" s="200">
        <v>4</v>
      </c>
      <c r="HS282" s="200">
        <v>2</v>
      </c>
      <c r="HT282" s="200">
        <v>0</v>
      </c>
      <c r="HU282" s="200">
        <v>2</v>
      </c>
      <c r="HV282" s="200">
        <v>31</v>
      </c>
      <c r="HW282" s="200">
        <v>2</v>
      </c>
      <c r="HX282" s="200">
        <v>13</v>
      </c>
      <c r="HZ282" s="200">
        <v>16</v>
      </c>
      <c r="IA282" s="200">
        <v>21</v>
      </c>
      <c r="IB282" s="200">
        <v>34</v>
      </c>
      <c r="IC282" s="200">
        <v>43</v>
      </c>
      <c r="ID282" s="200">
        <v>4</v>
      </c>
      <c r="IE282" s="200">
        <v>0</v>
      </c>
      <c r="IF282" s="200">
        <v>2</v>
      </c>
      <c r="IG282" s="200">
        <v>108</v>
      </c>
      <c r="II282" s="200">
        <v>489</v>
      </c>
      <c r="IL282" s="200">
        <v>84</v>
      </c>
      <c r="IN282" s="200">
        <v>0</v>
      </c>
      <c r="IP282" s="200">
        <v>0</v>
      </c>
      <c r="IQ282" s="200">
        <v>4</v>
      </c>
      <c r="IR282" s="200">
        <v>4</v>
      </c>
      <c r="IZ282" s="200">
        <v>26</v>
      </c>
      <c r="JA282" s="200">
        <v>1</v>
      </c>
      <c r="JB282" s="200">
        <v>18</v>
      </c>
      <c r="JE282" s="200">
        <v>8</v>
      </c>
      <c r="JF282" s="200">
        <v>39</v>
      </c>
      <c r="JG282" s="200">
        <v>171</v>
      </c>
      <c r="JH282" s="200">
        <v>4</v>
      </c>
      <c r="JI282" s="200">
        <v>18</v>
      </c>
      <c r="JJ282" s="200">
        <v>17</v>
      </c>
      <c r="JL282" s="200">
        <v>1146</v>
      </c>
      <c r="JM282" s="200">
        <v>43</v>
      </c>
      <c r="JN282" s="200">
        <v>1</v>
      </c>
      <c r="JO282" s="200">
        <v>4</v>
      </c>
      <c r="JP282" s="200">
        <v>1998</v>
      </c>
      <c r="JQ282" s="200">
        <v>927</v>
      </c>
      <c r="JR282" s="200">
        <v>30</v>
      </c>
      <c r="JS282" s="200">
        <v>95</v>
      </c>
      <c r="JT282" s="200">
        <v>1151</v>
      </c>
      <c r="JU282" s="200">
        <v>89</v>
      </c>
      <c r="JV282" s="200">
        <v>20</v>
      </c>
      <c r="JW282" s="200">
        <v>8</v>
      </c>
      <c r="JX282" s="200">
        <v>1112</v>
      </c>
      <c r="JY282" s="200">
        <v>11</v>
      </c>
      <c r="JZ282" s="200">
        <v>4</v>
      </c>
      <c r="KA282" s="200">
        <v>519</v>
      </c>
      <c r="KB282" s="200">
        <v>544</v>
      </c>
      <c r="KC282" s="200">
        <v>1696</v>
      </c>
      <c r="KD282" s="200">
        <v>1</v>
      </c>
      <c r="KE282" s="200">
        <v>9</v>
      </c>
      <c r="KF282" s="200">
        <v>0</v>
      </c>
      <c r="KG282" s="200">
        <v>2</v>
      </c>
      <c r="KH282" s="200">
        <v>31</v>
      </c>
      <c r="KI282" s="200">
        <v>4</v>
      </c>
      <c r="KJ282" s="200">
        <v>189</v>
      </c>
      <c r="KM282" s="200">
        <v>748</v>
      </c>
      <c r="KN282" s="200">
        <v>301</v>
      </c>
      <c r="KO282" s="200">
        <v>81</v>
      </c>
      <c r="KP282" s="200">
        <v>517</v>
      </c>
      <c r="KQ282" s="200">
        <v>9</v>
      </c>
      <c r="KR282" s="200">
        <v>46</v>
      </c>
      <c r="KS282" s="200">
        <v>918</v>
      </c>
      <c r="KT282" s="200">
        <v>1415</v>
      </c>
      <c r="KU282" s="200">
        <v>192</v>
      </c>
      <c r="KV282" s="200">
        <v>22</v>
      </c>
      <c r="KW282" s="200">
        <v>1485</v>
      </c>
      <c r="KX282" s="200">
        <v>266</v>
      </c>
      <c r="LA282" s="200">
        <v>10177</v>
      </c>
      <c r="LB282" s="200">
        <v>221</v>
      </c>
      <c r="LC282" s="200">
        <v>30</v>
      </c>
      <c r="LD282" s="200">
        <v>119</v>
      </c>
      <c r="LE282" s="200">
        <v>220</v>
      </c>
      <c r="LF282" s="200">
        <v>316</v>
      </c>
      <c r="LH282" s="200">
        <v>246</v>
      </c>
      <c r="LI282" s="200">
        <v>240</v>
      </c>
      <c r="LJ282" s="200">
        <v>761</v>
      </c>
      <c r="LK282" s="200">
        <v>207</v>
      </c>
      <c r="LL282" s="200">
        <v>85</v>
      </c>
      <c r="LM282" s="200">
        <v>429</v>
      </c>
      <c r="LN282" s="200">
        <v>73</v>
      </c>
      <c r="LP282" s="200">
        <v>5636</v>
      </c>
      <c r="LQ282" s="200">
        <v>108</v>
      </c>
      <c r="LR282" s="200">
        <v>7</v>
      </c>
      <c r="LT282" s="200">
        <v>477</v>
      </c>
      <c r="LU282" s="200">
        <v>116</v>
      </c>
      <c r="LV282" s="200">
        <v>45</v>
      </c>
      <c r="LW282" s="200">
        <v>432</v>
      </c>
      <c r="LX282" s="200">
        <v>394</v>
      </c>
      <c r="LY282" s="200">
        <v>81</v>
      </c>
      <c r="LZ282" s="200">
        <v>156</v>
      </c>
      <c r="MA282" s="200">
        <v>424</v>
      </c>
      <c r="MB282" s="200">
        <v>259</v>
      </c>
      <c r="MC282" s="200">
        <v>345</v>
      </c>
      <c r="ME282" s="200">
        <v>7</v>
      </c>
      <c r="MF282" s="200">
        <v>11</v>
      </c>
      <c r="MU282" s="200">
        <v>1</v>
      </c>
      <c r="MV282" s="200">
        <v>110</v>
      </c>
      <c r="MW282" s="200">
        <v>32</v>
      </c>
      <c r="NA282" s="200">
        <v>3</v>
      </c>
      <c r="NB282" s="200">
        <v>9</v>
      </c>
      <c r="NC282" s="200">
        <v>122</v>
      </c>
      <c r="ND282" s="200">
        <v>118</v>
      </c>
      <c r="NE282" s="200">
        <v>17</v>
      </c>
      <c r="NF282" s="200">
        <v>194</v>
      </c>
      <c r="NG282" s="200">
        <v>199</v>
      </c>
      <c r="NH282" s="200">
        <v>400</v>
      </c>
      <c r="NI282" s="200">
        <v>121</v>
      </c>
      <c r="NL282" s="200">
        <v>84</v>
      </c>
      <c r="NM282" s="200">
        <v>56</v>
      </c>
      <c r="NP282" s="200">
        <v>40</v>
      </c>
      <c r="NT282" s="200">
        <v>484</v>
      </c>
      <c r="NU282" s="200">
        <v>2</v>
      </c>
      <c r="NW282" s="200">
        <v>89</v>
      </c>
      <c r="NY282" s="200">
        <v>5</v>
      </c>
      <c r="NZ282" s="200">
        <v>38</v>
      </c>
      <c r="OB282" s="201">
        <v>48376</v>
      </c>
      <c r="OC282" s="200">
        <v>96193</v>
      </c>
      <c r="OD282" s="200">
        <v>38650</v>
      </c>
      <c r="OE282" s="200">
        <v>31013</v>
      </c>
      <c r="OF282" s="200">
        <v>165857</v>
      </c>
      <c r="OG282" s="201">
        <v>214233</v>
      </c>
    </row>
    <row r="283" spans="1:397" ht="12.75" customHeight="1">
      <c r="A283" s="209">
        <v>445000</v>
      </c>
      <c r="B283" s="23" t="s">
        <v>422</v>
      </c>
      <c r="D283" s="200">
        <v>310</v>
      </c>
      <c r="E283" s="200">
        <v>2</v>
      </c>
      <c r="F283" s="200">
        <v>0</v>
      </c>
      <c r="G283" s="200">
        <v>293</v>
      </c>
      <c r="H283" s="200">
        <v>0</v>
      </c>
      <c r="K283" s="200">
        <v>0</v>
      </c>
      <c r="L283" s="200">
        <v>159</v>
      </c>
      <c r="N283" s="200">
        <v>220</v>
      </c>
      <c r="P283" s="200">
        <v>34</v>
      </c>
      <c r="X283" s="200">
        <v>4094</v>
      </c>
      <c r="Y283" s="200">
        <v>185</v>
      </c>
      <c r="Z283" s="200">
        <v>186</v>
      </c>
      <c r="AA283" s="200">
        <v>569</v>
      </c>
      <c r="AP283" s="200">
        <v>384</v>
      </c>
      <c r="AQ283" s="200">
        <v>21</v>
      </c>
      <c r="AR283" s="200">
        <v>37</v>
      </c>
      <c r="AT283" s="200">
        <v>0</v>
      </c>
      <c r="AV283" s="200">
        <v>14</v>
      </c>
      <c r="AX283" s="200">
        <v>0</v>
      </c>
      <c r="BD283" s="200">
        <v>0</v>
      </c>
      <c r="BP283" s="200">
        <v>28</v>
      </c>
      <c r="BQ283" s="200">
        <v>0</v>
      </c>
      <c r="BR283" s="200">
        <v>0</v>
      </c>
      <c r="BU283" s="200">
        <v>1</v>
      </c>
      <c r="BV283" s="200">
        <v>30</v>
      </c>
      <c r="BW283" s="200">
        <v>7</v>
      </c>
      <c r="BX283" s="200">
        <v>2</v>
      </c>
      <c r="BY283" s="200">
        <v>11</v>
      </c>
      <c r="CA283" s="200">
        <v>5</v>
      </c>
      <c r="CF283" s="200">
        <v>25</v>
      </c>
      <c r="CK283" s="200">
        <v>1</v>
      </c>
      <c r="CN283" s="200">
        <v>2</v>
      </c>
      <c r="CO283" s="200">
        <v>0</v>
      </c>
      <c r="CT283" s="200">
        <v>33</v>
      </c>
      <c r="CX283" s="200">
        <v>3</v>
      </c>
      <c r="DB283" s="200">
        <v>0</v>
      </c>
      <c r="DE283" s="200">
        <v>20</v>
      </c>
      <c r="DG283" s="200">
        <v>0</v>
      </c>
      <c r="DM283" s="200">
        <v>149</v>
      </c>
      <c r="DN283" s="200">
        <v>0</v>
      </c>
      <c r="DO283" s="200">
        <v>20</v>
      </c>
      <c r="DP283" s="200">
        <v>3</v>
      </c>
      <c r="DQ283" s="200">
        <v>60</v>
      </c>
      <c r="DX283" s="200">
        <v>16</v>
      </c>
      <c r="DY283" s="200">
        <v>12</v>
      </c>
      <c r="EC283" s="200">
        <v>0</v>
      </c>
      <c r="ED283" s="200">
        <v>9</v>
      </c>
      <c r="EE283" s="200">
        <v>1</v>
      </c>
      <c r="EF283" s="200">
        <v>3</v>
      </c>
      <c r="EL283" s="200">
        <v>0</v>
      </c>
      <c r="EO283" s="200">
        <v>1</v>
      </c>
      <c r="EP283" s="200">
        <v>56</v>
      </c>
      <c r="EQ283" s="200">
        <v>0</v>
      </c>
      <c r="ER283" s="200">
        <v>0</v>
      </c>
      <c r="ES283" s="200">
        <v>12</v>
      </c>
      <c r="FC283" s="200">
        <v>22</v>
      </c>
      <c r="FD283" s="200">
        <v>150</v>
      </c>
      <c r="FE283" s="200">
        <v>79</v>
      </c>
      <c r="FF283" s="200">
        <v>176</v>
      </c>
      <c r="FI283" s="200">
        <v>298</v>
      </c>
      <c r="GH283" s="200">
        <v>1</v>
      </c>
      <c r="GI283" s="200">
        <v>8</v>
      </c>
      <c r="GK283" s="200">
        <v>3</v>
      </c>
      <c r="GM283" s="200">
        <v>112</v>
      </c>
      <c r="GO283" s="200">
        <v>5</v>
      </c>
      <c r="GP283" s="200">
        <v>747</v>
      </c>
      <c r="GQ283" s="200">
        <v>90</v>
      </c>
      <c r="GR283" s="200">
        <v>16</v>
      </c>
      <c r="GS283" s="200">
        <v>200</v>
      </c>
      <c r="GU283" s="200">
        <v>13</v>
      </c>
      <c r="GV283" s="200">
        <v>0</v>
      </c>
      <c r="GW283" s="200">
        <v>1</v>
      </c>
      <c r="GX283" s="200">
        <v>1</v>
      </c>
      <c r="GY283" s="200">
        <v>300</v>
      </c>
      <c r="GZ283" s="200">
        <v>3</v>
      </c>
      <c r="HA283" s="200">
        <v>97</v>
      </c>
      <c r="HB283" s="200">
        <v>115</v>
      </c>
      <c r="HC283" s="200">
        <v>9</v>
      </c>
      <c r="HD283" s="200">
        <v>8</v>
      </c>
      <c r="HE283" s="200">
        <v>72</v>
      </c>
      <c r="HF283" s="200">
        <v>216</v>
      </c>
      <c r="HG283" s="200">
        <v>43</v>
      </c>
      <c r="HH283" s="200">
        <v>34</v>
      </c>
      <c r="HI283" s="200">
        <v>30</v>
      </c>
      <c r="HJ283" s="200">
        <v>12</v>
      </c>
      <c r="HK283" s="200">
        <v>22</v>
      </c>
      <c r="HL283" s="200">
        <v>60</v>
      </c>
      <c r="HM283" s="200">
        <v>3</v>
      </c>
      <c r="HN283" s="200">
        <v>9</v>
      </c>
      <c r="HO283" s="200">
        <v>4</v>
      </c>
      <c r="HS283" s="200">
        <v>0</v>
      </c>
      <c r="HU283" s="200">
        <v>3</v>
      </c>
      <c r="HV283" s="200">
        <v>109</v>
      </c>
      <c r="HW283" s="200">
        <v>0</v>
      </c>
      <c r="HX283" s="200">
        <v>1</v>
      </c>
      <c r="HZ283" s="200">
        <v>35</v>
      </c>
      <c r="IA283" s="200">
        <v>50</v>
      </c>
      <c r="IB283" s="200">
        <v>606</v>
      </c>
      <c r="IC283" s="200">
        <v>366</v>
      </c>
      <c r="ID283" s="200">
        <v>5</v>
      </c>
      <c r="IF283" s="200">
        <v>19</v>
      </c>
      <c r="IG283" s="200">
        <v>159</v>
      </c>
      <c r="II283" s="200">
        <v>690</v>
      </c>
      <c r="IL283" s="200">
        <v>25</v>
      </c>
      <c r="IQ283" s="200">
        <v>6</v>
      </c>
      <c r="IY283" s="200">
        <v>1</v>
      </c>
      <c r="IZ283" s="200">
        <v>23</v>
      </c>
      <c r="JA283" s="200">
        <v>1</v>
      </c>
      <c r="JB283" s="200">
        <v>34</v>
      </c>
      <c r="JE283" s="200">
        <v>3</v>
      </c>
      <c r="JF283" s="200">
        <v>542</v>
      </c>
      <c r="JG283" s="200">
        <v>0</v>
      </c>
      <c r="JI283" s="200">
        <v>157</v>
      </c>
      <c r="JJ283" s="200">
        <v>146</v>
      </c>
      <c r="JL283" s="200">
        <v>664</v>
      </c>
      <c r="JM283" s="200">
        <v>31</v>
      </c>
      <c r="JO283" s="200">
        <v>1</v>
      </c>
      <c r="JP283" s="200">
        <v>1459</v>
      </c>
      <c r="JQ283" s="200">
        <v>146</v>
      </c>
      <c r="JR283" s="200">
        <v>11</v>
      </c>
      <c r="JS283" s="200">
        <v>38</v>
      </c>
      <c r="JT283" s="200">
        <v>248</v>
      </c>
      <c r="JU283" s="200">
        <v>65</v>
      </c>
      <c r="JV283" s="200">
        <v>84</v>
      </c>
      <c r="JW283" s="200">
        <v>36</v>
      </c>
      <c r="JX283" s="200">
        <v>2338</v>
      </c>
      <c r="JY283" s="200">
        <v>4</v>
      </c>
      <c r="JZ283" s="200">
        <v>5</v>
      </c>
      <c r="KA283" s="200">
        <v>324</v>
      </c>
      <c r="KB283" s="200">
        <v>438</v>
      </c>
      <c r="KC283" s="200">
        <v>5604</v>
      </c>
      <c r="KD283" s="200">
        <v>48</v>
      </c>
      <c r="KE283" s="200">
        <v>56</v>
      </c>
      <c r="KF283" s="200">
        <v>0</v>
      </c>
      <c r="KG283" s="200">
        <v>5</v>
      </c>
      <c r="KH283" s="200">
        <v>8</v>
      </c>
      <c r="KJ283" s="200">
        <v>179</v>
      </c>
      <c r="KM283" s="200">
        <v>369</v>
      </c>
      <c r="KN283" s="200">
        <v>190</v>
      </c>
      <c r="KO283" s="200">
        <v>45</v>
      </c>
      <c r="KP283" s="200">
        <v>520</v>
      </c>
      <c r="KQ283" s="200">
        <v>3</v>
      </c>
      <c r="KR283" s="200">
        <v>65</v>
      </c>
      <c r="KS283" s="200">
        <v>943</v>
      </c>
      <c r="KT283" s="200">
        <v>1583</v>
      </c>
      <c r="KU283" s="200">
        <v>234</v>
      </c>
      <c r="KV283" s="200">
        <v>105</v>
      </c>
      <c r="KW283" s="200">
        <v>1019</v>
      </c>
      <c r="KX283" s="200">
        <v>124</v>
      </c>
      <c r="LA283" s="200">
        <v>13551</v>
      </c>
      <c r="LB283" s="200">
        <v>259</v>
      </c>
      <c r="LC283" s="200">
        <v>28</v>
      </c>
      <c r="LD283" s="200">
        <v>127</v>
      </c>
      <c r="LE283" s="200">
        <v>651</v>
      </c>
      <c r="LF283" s="200">
        <v>384</v>
      </c>
      <c r="LH283" s="200">
        <v>142</v>
      </c>
      <c r="LI283" s="200">
        <v>107</v>
      </c>
      <c r="LJ283" s="200">
        <v>945</v>
      </c>
      <c r="LK283" s="200">
        <v>129</v>
      </c>
      <c r="LL283" s="200">
        <v>358</v>
      </c>
      <c r="LM283" s="200">
        <v>497</v>
      </c>
      <c r="LN283" s="200">
        <v>117</v>
      </c>
      <c r="LP283" s="200">
        <v>3938</v>
      </c>
      <c r="LQ283" s="200">
        <v>287</v>
      </c>
      <c r="LR283" s="200">
        <v>6</v>
      </c>
      <c r="LT283" s="200">
        <v>3128</v>
      </c>
      <c r="LU283" s="200">
        <v>77</v>
      </c>
      <c r="LV283" s="200">
        <v>57</v>
      </c>
      <c r="LW283" s="200">
        <v>423</v>
      </c>
      <c r="LX283" s="200">
        <v>788</v>
      </c>
      <c r="LY283" s="200">
        <v>23</v>
      </c>
      <c r="LZ283" s="200">
        <v>287</v>
      </c>
      <c r="MA283" s="200">
        <v>794</v>
      </c>
      <c r="MB283" s="200">
        <v>105</v>
      </c>
      <c r="MC283" s="200">
        <v>525</v>
      </c>
      <c r="ME283" s="200">
        <v>219</v>
      </c>
      <c r="MF283" s="200">
        <v>130</v>
      </c>
      <c r="MU283" s="200">
        <v>1</v>
      </c>
      <c r="MV283" s="200">
        <v>140</v>
      </c>
      <c r="MW283" s="200">
        <v>47</v>
      </c>
      <c r="NA283" s="200">
        <v>61</v>
      </c>
      <c r="NB283" s="200">
        <v>85</v>
      </c>
      <c r="NC283" s="200">
        <v>121</v>
      </c>
      <c r="ND283" s="200">
        <v>129</v>
      </c>
      <c r="NE283" s="200">
        <v>42</v>
      </c>
      <c r="NF283" s="200">
        <v>484</v>
      </c>
      <c r="NG283" s="200">
        <v>420</v>
      </c>
      <c r="NH283" s="200">
        <v>962</v>
      </c>
      <c r="NI283" s="200">
        <v>266</v>
      </c>
      <c r="NL283" s="200">
        <v>43</v>
      </c>
      <c r="NM283" s="200">
        <v>0</v>
      </c>
      <c r="NP283" s="200">
        <v>49</v>
      </c>
      <c r="NT283" s="200">
        <v>451</v>
      </c>
      <c r="NW283" s="200">
        <v>219</v>
      </c>
      <c r="NZ283" s="200">
        <v>396</v>
      </c>
      <c r="OB283" s="201">
        <v>61941</v>
      </c>
      <c r="OC283" s="200">
        <v>77391</v>
      </c>
      <c r="OD283" s="200">
        <v>19841</v>
      </c>
      <c r="OE283" s="200">
        <v>27774</v>
      </c>
      <c r="OF283" s="200">
        <v>125005</v>
      </c>
      <c r="OG283" s="201">
        <v>186946</v>
      </c>
    </row>
    <row r="284" spans="1:397" ht="12.75" customHeight="1">
      <c r="A284" s="209">
        <v>452000</v>
      </c>
      <c r="B284" s="23" t="s">
        <v>423</v>
      </c>
      <c r="D284" s="200">
        <v>106</v>
      </c>
      <c r="H284" s="200">
        <v>1</v>
      </c>
      <c r="K284" s="200">
        <v>0</v>
      </c>
      <c r="L284" s="200">
        <v>54</v>
      </c>
      <c r="M284" s="200">
        <v>0</v>
      </c>
      <c r="P284" s="200">
        <v>38</v>
      </c>
      <c r="X284" s="200">
        <v>2421</v>
      </c>
      <c r="Y284" s="200">
        <v>208</v>
      </c>
      <c r="Z284" s="200">
        <v>76</v>
      </c>
      <c r="AA284" s="200">
        <v>218</v>
      </c>
      <c r="AO284" s="200">
        <v>40</v>
      </c>
      <c r="AP284" s="200">
        <v>107</v>
      </c>
      <c r="AR284" s="200">
        <v>1</v>
      </c>
      <c r="AV284" s="200">
        <v>193</v>
      </c>
      <c r="BC284" s="200">
        <v>1</v>
      </c>
      <c r="BD284" s="200">
        <v>0</v>
      </c>
      <c r="BP284" s="200">
        <v>3</v>
      </c>
      <c r="BQ284" s="200">
        <v>47</v>
      </c>
      <c r="BU284" s="200">
        <v>0</v>
      </c>
      <c r="BV284" s="200">
        <v>0</v>
      </c>
      <c r="BW284" s="200">
        <v>2</v>
      </c>
      <c r="BX284" s="200">
        <v>1</v>
      </c>
      <c r="BY284" s="200">
        <v>1</v>
      </c>
      <c r="BZ284" s="200">
        <v>0</v>
      </c>
      <c r="CF284" s="200">
        <v>12</v>
      </c>
      <c r="CK284" s="200">
        <v>1</v>
      </c>
      <c r="CN284" s="200">
        <v>9</v>
      </c>
      <c r="CO284" s="200">
        <v>0</v>
      </c>
      <c r="CT284" s="200">
        <v>9</v>
      </c>
      <c r="CX284" s="200">
        <v>0</v>
      </c>
      <c r="DB284" s="200">
        <v>1</v>
      </c>
      <c r="DE284" s="200">
        <v>6</v>
      </c>
      <c r="DG284" s="200">
        <v>0</v>
      </c>
      <c r="DM284" s="200">
        <v>18</v>
      </c>
      <c r="DN284" s="200">
        <v>0</v>
      </c>
      <c r="DO284" s="200">
        <v>3</v>
      </c>
      <c r="DP284" s="200">
        <v>1</v>
      </c>
      <c r="DQ284" s="200">
        <v>0</v>
      </c>
      <c r="DR284" s="200">
        <v>3</v>
      </c>
      <c r="DS284" s="200">
        <v>7</v>
      </c>
      <c r="DT284" s="200">
        <v>6</v>
      </c>
      <c r="DX284" s="200">
        <v>0</v>
      </c>
      <c r="DY284" s="200">
        <v>0</v>
      </c>
      <c r="ED284" s="200">
        <v>7</v>
      </c>
      <c r="EE284" s="200">
        <v>0</v>
      </c>
      <c r="EF284" s="200">
        <v>2</v>
      </c>
      <c r="EG284" s="200">
        <v>141</v>
      </c>
      <c r="EJ284" s="200">
        <v>16</v>
      </c>
      <c r="EO284" s="200">
        <v>0</v>
      </c>
      <c r="EP284" s="200">
        <v>1</v>
      </c>
      <c r="ER284" s="200">
        <v>0</v>
      </c>
      <c r="ES284" s="200">
        <v>0</v>
      </c>
      <c r="FC284" s="200">
        <v>9</v>
      </c>
      <c r="FD284" s="200">
        <v>5</v>
      </c>
      <c r="FE284" s="200">
        <v>1</v>
      </c>
      <c r="FF284" s="200">
        <v>2</v>
      </c>
      <c r="FI284" s="200">
        <v>3</v>
      </c>
      <c r="GA284" s="200">
        <v>0</v>
      </c>
      <c r="GK284" s="200">
        <v>1</v>
      </c>
      <c r="GM284" s="200">
        <v>1</v>
      </c>
      <c r="GO284" s="200">
        <v>0</v>
      </c>
      <c r="GP284" s="200">
        <v>256</v>
      </c>
      <c r="GQ284" s="200">
        <v>1</v>
      </c>
      <c r="GR284" s="200">
        <v>0</v>
      </c>
      <c r="GS284" s="200">
        <v>68</v>
      </c>
      <c r="GU284" s="200">
        <v>1</v>
      </c>
      <c r="GV284" s="200">
        <v>1</v>
      </c>
      <c r="GW284" s="200">
        <v>0</v>
      </c>
      <c r="GX284" s="200">
        <v>0</v>
      </c>
      <c r="GY284" s="200">
        <v>65</v>
      </c>
      <c r="GZ284" s="200">
        <v>0</v>
      </c>
      <c r="HB284" s="200">
        <v>26</v>
      </c>
      <c r="HC284" s="200">
        <v>0</v>
      </c>
      <c r="HE284" s="200">
        <v>16</v>
      </c>
      <c r="HF284" s="200">
        <v>74</v>
      </c>
      <c r="HG284" s="200">
        <v>10</v>
      </c>
      <c r="HH284" s="200">
        <v>8</v>
      </c>
      <c r="HK284" s="200">
        <v>1</v>
      </c>
      <c r="HL284" s="200">
        <v>13</v>
      </c>
      <c r="HM284" s="200">
        <v>0</v>
      </c>
      <c r="HN284" s="200">
        <v>0</v>
      </c>
      <c r="HO284" s="200">
        <v>0</v>
      </c>
      <c r="HR284" s="200">
        <v>2</v>
      </c>
      <c r="HU284" s="200">
        <v>0</v>
      </c>
      <c r="HV284" s="200">
        <v>1402</v>
      </c>
      <c r="HW284" s="200">
        <v>1042</v>
      </c>
      <c r="HX284" s="200">
        <v>2</v>
      </c>
      <c r="HZ284" s="200">
        <v>11</v>
      </c>
      <c r="IA284" s="200">
        <v>9</v>
      </c>
      <c r="IB284" s="200">
        <v>189</v>
      </c>
      <c r="IC284" s="200">
        <v>105</v>
      </c>
      <c r="ID284" s="200">
        <v>2</v>
      </c>
      <c r="IE284" s="200">
        <v>0</v>
      </c>
      <c r="IF284" s="200">
        <v>5</v>
      </c>
      <c r="IG284" s="200">
        <v>28</v>
      </c>
      <c r="IH284" s="200">
        <v>3</v>
      </c>
      <c r="II284" s="200">
        <v>400</v>
      </c>
      <c r="IL284" s="200">
        <v>2</v>
      </c>
      <c r="IQ284" s="200">
        <v>1</v>
      </c>
      <c r="IZ284" s="200">
        <v>0</v>
      </c>
      <c r="JA284" s="200">
        <v>0</v>
      </c>
      <c r="JB284" s="200">
        <v>13</v>
      </c>
      <c r="JE284" s="200">
        <v>10</v>
      </c>
      <c r="JF284" s="200">
        <v>78</v>
      </c>
      <c r="JG284" s="200">
        <v>0</v>
      </c>
      <c r="JH284" s="200">
        <v>0</v>
      </c>
      <c r="JI284" s="200">
        <v>48</v>
      </c>
      <c r="JJ284" s="200">
        <v>43</v>
      </c>
      <c r="JL284" s="200">
        <v>109</v>
      </c>
      <c r="JM284" s="200">
        <v>1</v>
      </c>
      <c r="JO284" s="200">
        <v>0</v>
      </c>
      <c r="JP284" s="200">
        <v>1216</v>
      </c>
      <c r="JQ284" s="200">
        <v>4</v>
      </c>
      <c r="JR284" s="200">
        <v>1</v>
      </c>
      <c r="JS284" s="200">
        <v>3</v>
      </c>
      <c r="JT284" s="200">
        <v>402</v>
      </c>
      <c r="JU284" s="200">
        <v>192</v>
      </c>
      <c r="JV284" s="200">
        <v>25</v>
      </c>
      <c r="JW284" s="200">
        <v>12</v>
      </c>
      <c r="JX284" s="200">
        <v>3560</v>
      </c>
      <c r="JY284" s="200">
        <v>1</v>
      </c>
      <c r="JZ284" s="200">
        <v>3</v>
      </c>
      <c r="KA284" s="200">
        <v>958</v>
      </c>
      <c r="KB284" s="200">
        <v>1114</v>
      </c>
      <c r="KC284" s="200">
        <v>9459</v>
      </c>
      <c r="KD284" s="200">
        <v>0</v>
      </c>
      <c r="KE284" s="200">
        <v>1</v>
      </c>
      <c r="KF284" s="200">
        <v>0</v>
      </c>
      <c r="KG284" s="200">
        <v>0</v>
      </c>
      <c r="KH284" s="200">
        <v>20</v>
      </c>
      <c r="KI284" s="200">
        <v>0</v>
      </c>
      <c r="KM284" s="200">
        <v>321</v>
      </c>
      <c r="KN284" s="200">
        <v>143</v>
      </c>
      <c r="KO284" s="200">
        <v>43</v>
      </c>
      <c r="KP284" s="200">
        <v>573</v>
      </c>
      <c r="KQ284" s="200">
        <v>4</v>
      </c>
      <c r="KR284" s="200">
        <v>24</v>
      </c>
      <c r="KS284" s="200">
        <v>461</v>
      </c>
      <c r="KT284" s="200">
        <v>325</v>
      </c>
      <c r="KU284" s="200">
        <v>37</v>
      </c>
      <c r="KV284" s="200">
        <v>8</v>
      </c>
      <c r="KW284" s="200">
        <v>471</v>
      </c>
      <c r="KX284" s="200">
        <v>42</v>
      </c>
      <c r="LA284" s="200">
        <v>12956</v>
      </c>
      <c r="LB284" s="200">
        <v>149</v>
      </c>
      <c r="LC284" s="200">
        <v>32</v>
      </c>
      <c r="LD284" s="200">
        <v>54</v>
      </c>
      <c r="LE284" s="200">
        <v>452</v>
      </c>
      <c r="LF284" s="200">
        <v>385</v>
      </c>
      <c r="LH284" s="200">
        <v>120</v>
      </c>
      <c r="LI284" s="200">
        <v>130</v>
      </c>
      <c r="LJ284" s="200">
        <v>201</v>
      </c>
      <c r="LK284" s="200">
        <v>48</v>
      </c>
      <c r="LL284" s="200">
        <v>48</v>
      </c>
      <c r="LM284" s="200">
        <v>807</v>
      </c>
      <c r="LN284" s="200">
        <v>187</v>
      </c>
      <c r="LP284" s="200">
        <v>5787</v>
      </c>
      <c r="LQ284" s="200">
        <v>88</v>
      </c>
      <c r="LT284" s="200">
        <v>16813</v>
      </c>
      <c r="LU284" s="200">
        <v>93</v>
      </c>
      <c r="LV284" s="200">
        <v>6</v>
      </c>
      <c r="LW284" s="200">
        <v>341</v>
      </c>
      <c r="LX284" s="200">
        <v>283</v>
      </c>
      <c r="LY284" s="200">
        <v>5</v>
      </c>
      <c r="LZ284" s="200">
        <v>98</v>
      </c>
      <c r="MA284" s="200">
        <v>359</v>
      </c>
      <c r="MB284" s="200">
        <v>39</v>
      </c>
      <c r="MC284" s="200">
        <v>220</v>
      </c>
      <c r="MU284" s="200">
        <v>0</v>
      </c>
      <c r="MV284" s="200">
        <v>4</v>
      </c>
      <c r="MW284" s="200">
        <v>13</v>
      </c>
      <c r="NA284" s="200">
        <v>0</v>
      </c>
      <c r="NB284" s="200">
        <v>2</v>
      </c>
      <c r="NC284" s="200">
        <v>39</v>
      </c>
      <c r="ND284" s="200">
        <v>43</v>
      </c>
      <c r="NE284" s="200">
        <v>2</v>
      </c>
      <c r="NF284" s="200">
        <v>151</v>
      </c>
      <c r="NG284" s="200">
        <v>306</v>
      </c>
      <c r="NH284" s="200">
        <v>303</v>
      </c>
      <c r="NI284" s="200">
        <v>92</v>
      </c>
      <c r="NJ284" s="200">
        <v>0</v>
      </c>
      <c r="NL284" s="200">
        <v>11</v>
      </c>
      <c r="NM284" s="200">
        <v>5</v>
      </c>
      <c r="NP284" s="200">
        <v>6</v>
      </c>
      <c r="NT284" s="200">
        <v>857</v>
      </c>
      <c r="NW284" s="200">
        <v>90</v>
      </c>
      <c r="NZ284" s="200">
        <v>429</v>
      </c>
      <c r="OB284" s="201">
        <v>69309</v>
      </c>
      <c r="OC284" s="200">
        <v>77958</v>
      </c>
      <c r="OD284" s="200">
        <v>36642</v>
      </c>
      <c r="OE284" s="200">
        <v>9993</v>
      </c>
      <c r="OF284" s="200">
        <v>124593</v>
      </c>
      <c r="OG284" s="201">
        <v>193902</v>
      </c>
    </row>
    <row r="285" spans="1:397" ht="12.75" customHeight="1">
      <c r="A285" s="209" t="s">
        <v>425</v>
      </c>
      <c r="B285" s="23" t="s">
        <v>424</v>
      </c>
      <c r="E285" s="200">
        <v>2</v>
      </c>
      <c r="F285" s="200">
        <v>0</v>
      </c>
      <c r="G285" s="200">
        <v>223</v>
      </c>
      <c r="M285" s="200">
        <v>1</v>
      </c>
      <c r="P285" s="200">
        <v>102</v>
      </c>
      <c r="R285" s="200">
        <v>1</v>
      </c>
      <c r="S285" s="200">
        <v>2</v>
      </c>
      <c r="U285" s="200">
        <v>0</v>
      </c>
      <c r="X285" s="200">
        <v>6695</v>
      </c>
      <c r="Y285" s="200">
        <v>625</v>
      </c>
      <c r="Z285" s="200">
        <v>413</v>
      </c>
      <c r="AA285" s="200">
        <v>1808</v>
      </c>
      <c r="AM285" s="200">
        <v>26</v>
      </c>
      <c r="AN285" s="200">
        <v>33</v>
      </c>
      <c r="AO285" s="200">
        <v>72</v>
      </c>
      <c r="AP285" s="200">
        <v>586</v>
      </c>
      <c r="AQ285" s="200">
        <v>140</v>
      </c>
      <c r="AR285" s="200">
        <v>13</v>
      </c>
      <c r="AS285" s="200">
        <v>11</v>
      </c>
      <c r="AT285" s="200">
        <v>149</v>
      </c>
      <c r="AU285" s="200">
        <v>86</v>
      </c>
      <c r="AV285" s="200">
        <v>157</v>
      </c>
      <c r="AW285" s="200">
        <v>42</v>
      </c>
      <c r="AX285" s="200">
        <v>5</v>
      </c>
      <c r="AY285" s="200">
        <v>3</v>
      </c>
      <c r="BC285" s="200">
        <v>11</v>
      </c>
      <c r="BD285" s="200">
        <v>3</v>
      </c>
      <c r="BF285" s="200">
        <v>1</v>
      </c>
      <c r="BH285" s="200">
        <v>732</v>
      </c>
      <c r="BI285" s="200">
        <v>4</v>
      </c>
      <c r="BJ285" s="200">
        <v>1</v>
      </c>
      <c r="BL285" s="200">
        <v>1</v>
      </c>
      <c r="BM285" s="200">
        <v>0</v>
      </c>
      <c r="BN285" s="200">
        <v>7</v>
      </c>
      <c r="BO285" s="200">
        <v>12</v>
      </c>
      <c r="BP285" s="200">
        <v>18</v>
      </c>
      <c r="BQ285" s="200">
        <v>54</v>
      </c>
      <c r="BR285" s="200">
        <v>73</v>
      </c>
      <c r="BS285" s="200">
        <v>1</v>
      </c>
      <c r="BU285" s="200">
        <v>5</v>
      </c>
      <c r="BV285" s="200">
        <v>977</v>
      </c>
      <c r="BW285" s="200">
        <v>19</v>
      </c>
      <c r="BX285" s="200">
        <v>30</v>
      </c>
      <c r="BY285" s="200">
        <v>6</v>
      </c>
      <c r="BZ285" s="200">
        <v>31</v>
      </c>
      <c r="CA285" s="200">
        <v>8</v>
      </c>
      <c r="CB285" s="200">
        <v>13</v>
      </c>
      <c r="CC285" s="200">
        <v>1</v>
      </c>
      <c r="CE285" s="200">
        <v>13</v>
      </c>
      <c r="CF285" s="200">
        <v>203</v>
      </c>
      <c r="CH285" s="200">
        <v>24</v>
      </c>
      <c r="CK285" s="200">
        <v>37</v>
      </c>
      <c r="CN285" s="200">
        <v>9</v>
      </c>
      <c r="CO285" s="200">
        <v>1</v>
      </c>
      <c r="CQ285" s="200">
        <v>1</v>
      </c>
      <c r="CR285" s="200">
        <v>1</v>
      </c>
      <c r="CS285" s="200">
        <v>1</v>
      </c>
      <c r="CT285" s="200">
        <v>137</v>
      </c>
      <c r="CX285" s="200">
        <v>11</v>
      </c>
      <c r="DB285" s="200">
        <v>17</v>
      </c>
      <c r="DE285" s="200">
        <v>129</v>
      </c>
      <c r="DG285" s="200">
        <v>4</v>
      </c>
      <c r="DL285" s="200">
        <v>1</v>
      </c>
      <c r="DM285" s="200">
        <v>327</v>
      </c>
      <c r="DN285" s="200">
        <v>0</v>
      </c>
      <c r="DO285" s="200">
        <v>62</v>
      </c>
      <c r="DP285" s="200">
        <v>11</v>
      </c>
      <c r="DQ285" s="200">
        <v>171</v>
      </c>
      <c r="DR285" s="200">
        <v>41</v>
      </c>
      <c r="DS285" s="200">
        <v>155</v>
      </c>
      <c r="DT285" s="200">
        <v>95</v>
      </c>
      <c r="DW285" s="200">
        <v>0</v>
      </c>
      <c r="DX285" s="200">
        <v>15</v>
      </c>
      <c r="DY285" s="200">
        <v>30</v>
      </c>
      <c r="EC285" s="200">
        <v>0</v>
      </c>
      <c r="ED285" s="200">
        <v>59</v>
      </c>
      <c r="EE285" s="200">
        <v>5</v>
      </c>
      <c r="EF285" s="200">
        <v>39</v>
      </c>
      <c r="EG285" s="200">
        <v>0</v>
      </c>
      <c r="EH285" s="200">
        <v>8</v>
      </c>
      <c r="EI285" s="200">
        <v>0</v>
      </c>
      <c r="EK285" s="200">
        <v>1</v>
      </c>
      <c r="EL285" s="200">
        <v>3</v>
      </c>
      <c r="EM285" s="200">
        <v>3</v>
      </c>
      <c r="EN285" s="200">
        <v>20</v>
      </c>
      <c r="EO285" s="200">
        <v>1</v>
      </c>
      <c r="EP285" s="200">
        <v>188</v>
      </c>
      <c r="EQ285" s="200">
        <v>1</v>
      </c>
      <c r="ER285" s="200">
        <v>30</v>
      </c>
      <c r="ES285" s="200">
        <v>18</v>
      </c>
      <c r="ET285" s="200">
        <v>0</v>
      </c>
      <c r="EU285" s="200">
        <v>1</v>
      </c>
      <c r="EY285" s="200">
        <v>9</v>
      </c>
      <c r="FC285" s="200">
        <v>173</v>
      </c>
      <c r="FD285" s="200">
        <v>372</v>
      </c>
      <c r="FE285" s="200">
        <v>281</v>
      </c>
      <c r="FF285" s="200">
        <v>405</v>
      </c>
      <c r="FG285" s="200">
        <v>0</v>
      </c>
      <c r="FI285" s="200">
        <v>806</v>
      </c>
      <c r="FU285" s="200">
        <v>127</v>
      </c>
      <c r="FZ285" s="200">
        <v>0</v>
      </c>
      <c r="GA285" s="200">
        <v>378</v>
      </c>
      <c r="GC285" s="200">
        <v>2</v>
      </c>
      <c r="GD285" s="200">
        <v>2</v>
      </c>
      <c r="GH285" s="200">
        <v>432</v>
      </c>
      <c r="GI285" s="200">
        <v>12</v>
      </c>
      <c r="GK285" s="200">
        <v>69</v>
      </c>
      <c r="GL285" s="200">
        <v>1</v>
      </c>
      <c r="GM285" s="200">
        <v>494</v>
      </c>
      <c r="GN285" s="200">
        <v>0</v>
      </c>
      <c r="GO285" s="200">
        <v>1</v>
      </c>
      <c r="GQ285" s="200">
        <v>1</v>
      </c>
      <c r="GR285" s="200">
        <v>3</v>
      </c>
      <c r="GU285" s="200">
        <v>0</v>
      </c>
      <c r="GV285" s="200">
        <v>0</v>
      </c>
      <c r="GX285" s="200">
        <v>1</v>
      </c>
      <c r="GY285" s="200">
        <v>281</v>
      </c>
      <c r="GZ285" s="200">
        <v>0</v>
      </c>
      <c r="HA285" s="200">
        <v>79</v>
      </c>
      <c r="HB285" s="200">
        <v>110</v>
      </c>
      <c r="HC285" s="200">
        <v>1</v>
      </c>
      <c r="HD285" s="200">
        <v>6</v>
      </c>
      <c r="HE285" s="200">
        <v>70</v>
      </c>
      <c r="HG285" s="200">
        <v>42</v>
      </c>
      <c r="HH285" s="200">
        <v>33</v>
      </c>
      <c r="HI285" s="200">
        <v>25</v>
      </c>
      <c r="HJ285" s="200">
        <v>9</v>
      </c>
      <c r="HL285" s="200">
        <v>57</v>
      </c>
      <c r="HM285" s="200">
        <v>2</v>
      </c>
      <c r="HN285" s="200">
        <v>1</v>
      </c>
      <c r="HO285" s="200">
        <v>1</v>
      </c>
      <c r="HQ285" s="200">
        <v>12</v>
      </c>
      <c r="HR285" s="200">
        <v>453</v>
      </c>
      <c r="HS285" s="200">
        <v>731</v>
      </c>
      <c r="HT285" s="200">
        <v>0</v>
      </c>
      <c r="HU285" s="200">
        <v>0</v>
      </c>
      <c r="HV285" s="200">
        <v>508</v>
      </c>
      <c r="HW285" s="200">
        <v>86</v>
      </c>
      <c r="HX285" s="200">
        <v>23</v>
      </c>
      <c r="HZ285" s="200">
        <v>220</v>
      </c>
      <c r="IA285" s="200">
        <v>247</v>
      </c>
      <c r="IB285" s="200">
        <v>438</v>
      </c>
      <c r="IC285" s="200">
        <v>583</v>
      </c>
      <c r="ID285" s="200">
        <v>40</v>
      </c>
      <c r="IE285" s="200">
        <v>0</v>
      </c>
      <c r="IF285" s="200">
        <v>26</v>
      </c>
      <c r="IG285" s="200">
        <v>2964</v>
      </c>
      <c r="IH285" s="200">
        <v>0</v>
      </c>
      <c r="II285" s="200">
        <v>1971</v>
      </c>
      <c r="IJ285" s="200">
        <v>36</v>
      </c>
      <c r="IK285" s="200">
        <v>1</v>
      </c>
      <c r="IL285" s="200">
        <v>174</v>
      </c>
      <c r="IM285" s="200">
        <v>1</v>
      </c>
      <c r="IN285" s="200">
        <v>0</v>
      </c>
      <c r="IP285" s="200">
        <v>0</v>
      </c>
      <c r="IQ285" s="200">
        <v>10</v>
      </c>
      <c r="IR285" s="200">
        <v>0</v>
      </c>
      <c r="IT285" s="200">
        <v>9</v>
      </c>
      <c r="IU285" s="200">
        <v>0</v>
      </c>
      <c r="IW285" s="200">
        <v>177</v>
      </c>
      <c r="IY285" s="200">
        <v>116</v>
      </c>
      <c r="IZ285" s="200">
        <v>84</v>
      </c>
      <c r="JA285" s="200">
        <v>10</v>
      </c>
      <c r="JB285" s="200">
        <v>134</v>
      </c>
      <c r="JD285" s="200">
        <v>1</v>
      </c>
      <c r="JE285" s="200">
        <v>68</v>
      </c>
      <c r="JF285" s="200">
        <v>707</v>
      </c>
      <c r="JG285" s="200">
        <v>35</v>
      </c>
      <c r="JH285" s="200">
        <v>6</v>
      </c>
      <c r="JI285" s="200">
        <v>301</v>
      </c>
      <c r="JJ285" s="200">
        <v>240</v>
      </c>
      <c r="JL285" s="200">
        <v>1884</v>
      </c>
      <c r="JM285" s="200">
        <v>121</v>
      </c>
      <c r="JN285" s="200">
        <v>0</v>
      </c>
      <c r="JO285" s="200">
        <v>0</v>
      </c>
      <c r="JP285" s="200">
        <v>12331</v>
      </c>
      <c r="JQ285" s="200">
        <v>375</v>
      </c>
      <c r="JR285" s="200">
        <v>30</v>
      </c>
      <c r="JS285" s="200">
        <v>100</v>
      </c>
      <c r="JT285" s="200">
        <v>1444</v>
      </c>
      <c r="JU285" s="200">
        <v>461</v>
      </c>
      <c r="JV285" s="200">
        <v>69</v>
      </c>
      <c r="JW285" s="200">
        <v>23</v>
      </c>
      <c r="JX285" s="200">
        <v>5796</v>
      </c>
      <c r="JY285" s="200">
        <v>60</v>
      </c>
      <c r="JZ285" s="200">
        <v>15</v>
      </c>
      <c r="KA285" s="200">
        <v>3161</v>
      </c>
      <c r="KB285" s="200">
        <v>4268</v>
      </c>
      <c r="KC285" s="200">
        <v>12611</v>
      </c>
      <c r="KD285" s="200">
        <v>195</v>
      </c>
      <c r="KE285" s="200">
        <v>241</v>
      </c>
      <c r="KF285" s="200">
        <v>1</v>
      </c>
      <c r="KG285" s="200">
        <v>68</v>
      </c>
      <c r="KH285" s="200">
        <v>145</v>
      </c>
      <c r="KI285" s="200">
        <v>1</v>
      </c>
      <c r="KJ285" s="200">
        <v>2</v>
      </c>
      <c r="KM285" s="200">
        <v>3386</v>
      </c>
      <c r="KN285" s="200">
        <v>1694</v>
      </c>
      <c r="KO285" s="200">
        <v>444</v>
      </c>
      <c r="KP285" s="200">
        <v>2367</v>
      </c>
      <c r="KQ285" s="200">
        <v>43</v>
      </c>
      <c r="KR285" s="200">
        <v>206</v>
      </c>
      <c r="KS285" s="200">
        <v>6072</v>
      </c>
      <c r="KT285" s="200">
        <v>7217</v>
      </c>
      <c r="KU285" s="200">
        <v>1185</v>
      </c>
      <c r="KV285" s="200">
        <v>142</v>
      </c>
      <c r="KW285" s="200">
        <v>4896</v>
      </c>
      <c r="KX285" s="200">
        <v>600</v>
      </c>
      <c r="LA285" s="200">
        <v>65329</v>
      </c>
      <c r="LB285" s="200">
        <v>1484</v>
      </c>
      <c r="LC285" s="200">
        <v>157</v>
      </c>
      <c r="LD285" s="200">
        <v>689</v>
      </c>
      <c r="LE285" s="200">
        <v>4416</v>
      </c>
      <c r="LF285" s="200">
        <v>2184</v>
      </c>
      <c r="LH285" s="200">
        <v>961</v>
      </c>
      <c r="LI285" s="200">
        <v>1007</v>
      </c>
      <c r="LJ285" s="200">
        <v>2985</v>
      </c>
      <c r="LK285" s="200">
        <v>1175</v>
      </c>
      <c r="LL285" s="200">
        <v>717</v>
      </c>
      <c r="LM285" s="200">
        <v>2613</v>
      </c>
      <c r="LN285" s="200">
        <v>577</v>
      </c>
      <c r="LP285" s="200">
        <v>31068</v>
      </c>
      <c r="LQ285" s="200">
        <v>1590</v>
      </c>
      <c r="LR285" s="200">
        <v>46</v>
      </c>
      <c r="LT285" s="200">
        <v>15713</v>
      </c>
      <c r="LU285" s="200">
        <v>564</v>
      </c>
      <c r="LV285" s="200">
        <v>225</v>
      </c>
      <c r="LW285" s="200">
        <v>2540</v>
      </c>
      <c r="LX285" s="200">
        <v>2678</v>
      </c>
      <c r="LY285" s="200">
        <v>236</v>
      </c>
      <c r="LZ285" s="200">
        <v>1029</v>
      </c>
      <c r="MA285" s="200">
        <v>2762</v>
      </c>
      <c r="MB285" s="200">
        <v>2088</v>
      </c>
      <c r="MC285" s="200">
        <v>1268</v>
      </c>
      <c r="ME285" s="200">
        <v>1127</v>
      </c>
      <c r="MF285" s="200">
        <v>700</v>
      </c>
      <c r="MR285" s="200">
        <v>0</v>
      </c>
      <c r="MU285" s="200">
        <v>4</v>
      </c>
      <c r="MV285" s="200">
        <v>237</v>
      </c>
      <c r="MW285" s="200">
        <v>208</v>
      </c>
      <c r="NA285" s="200">
        <v>487</v>
      </c>
      <c r="NB285" s="200">
        <v>278</v>
      </c>
      <c r="NC285" s="200">
        <v>533</v>
      </c>
      <c r="ND285" s="200">
        <v>542</v>
      </c>
      <c r="NE285" s="200">
        <v>234</v>
      </c>
      <c r="NF285" s="200">
        <v>1211</v>
      </c>
      <c r="NG285" s="200">
        <v>1016</v>
      </c>
      <c r="NH285" s="200">
        <v>2385</v>
      </c>
      <c r="NI285" s="200">
        <v>687</v>
      </c>
      <c r="NJ285" s="200">
        <v>0</v>
      </c>
      <c r="NL285" s="200">
        <v>226</v>
      </c>
      <c r="NM285" s="200">
        <v>231</v>
      </c>
      <c r="NO285" s="200">
        <v>0</v>
      </c>
      <c r="NP285" s="200">
        <v>529</v>
      </c>
      <c r="NT285" s="200">
        <v>3719</v>
      </c>
      <c r="NW285" s="200">
        <v>481</v>
      </c>
      <c r="NY285" s="200">
        <v>1</v>
      </c>
      <c r="NZ285" s="200">
        <v>1113</v>
      </c>
      <c r="OB285" s="201">
        <v>263488</v>
      </c>
      <c r="OC285" s="200">
        <v>254535</v>
      </c>
      <c r="OD285" s="200">
        <v>89195</v>
      </c>
      <c r="OE285" s="200">
        <v>118422</v>
      </c>
      <c r="OF285" s="200">
        <v>462151</v>
      </c>
      <c r="OG285" s="201">
        <v>725638</v>
      </c>
    </row>
    <row r="286" spans="1:397" ht="12.75" customHeight="1">
      <c r="A286" s="209">
        <v>481000</v>
      </c>
      <c r="B286" s="23" t="s">
        <v>426</v>
      </c>
      <c r="X286" s="200">
        <v>142</v>
      </c>
      <c r="Y286" s="200">
        <v>28</v>
      </c>
      <c r="Z286" s="200">
        <v>15</v>
      </c>
      <c r="AA286" s="200">
        <v>6</v>
      </c>
      <c r="AM286" s="200">
        <v>0</v>
      </c>
      <c r="AN286" s="200">
        <v>0</v>
      </c>
      <c r="AO286" s="200">
        <v>0</v>
      </c>
      <c r="AP286" s="200">
        <v>0</v>
      </c>
      <c r="AQ286" s="200">
        <v>0</v>
      </c>
      <c r="AT286" s="200">
        <v>0</v>
      </c>
      <c r="AU286" s="200">
        <v>0</v>
      </c>
      <c r="AW286" s="200">
        <v>0</v>
      </c>
      <c r="AY286" s="200">
        <v>0</v>
      </c>
      <c r="BA286" s="200">
        <v>0</v>
      </c>
      <c r="BB286" s="200">
        <v>0</v>
      </c>
      <c r="BD286" s="200">
        <v>0</v>
      </c>
      <c r="BP286" s="200">
        <v>6</v>
      </c>
      <c r="BQ286" s="200">
        <v>2</v>
      </c>
      <c r="BR286" s="200">
        <v>1</v>
      </c>
      <c r="BS286" s="200">
        <v>0</v>
      </c>
      <c r="BT286" s="200">
        <v>0</v>
      </c>
      <c r="BW286" s="200">
        <v>1</v>
      </c>
      <c r="BX286" s="200">
        <v>292</v>
      </c>
      <c r="BY286" s="200">
        <v>1</v>
      </c>
      <c r="BZ286" s="200">
        <v>42</v>
      </c>
      <c r="CB286" s="200">
        <v>0</v>
      </c>
      <c r="CE286" s="200">
        <v>0</v>
      </c>
      <c r="CF286" s="200">
        <v>0</v>
      </c>
      <c r="CS286" s="200">
        <v>0</v>
      </c>
      <c r="CX286" s="200">
        <v>3</v>
      </c>
      <c r="DC286" s="200">
        <v>0</v>
      </c>
      <c r="DE286" s="200">
        <v>2</v>
      </c>
      <c r="DG286" s="200">
        <v>0</v>
      </c>
      <c r="DP286" s="200">
        <v>0</v>
      </c>
      <c r="DR286" s="200">
        <v>5</v>
      </c>
      <c r="DW286" s="200">
        <v>0</v>
      </c>
      <c r="DY286" s="200">
        <v>1</v>
      </c>
      <c r="EC286" s="200">
        <v>0</v>
      </c>
      <c r="EF286" s="200">
        <v>0</v>
      </c>
      <c r="EN286" s="200">
        <v>1</v>
      </c>
      <c r="EO286" s="200">
        <v>0</v>
      </c>
      <c r="EQ286" s="200">
        <v>3</v>
      </c>
      <c r="ER286" s="200">
        <v>0</v>
      </c>
      <c r="ES286" s="200">
        <v>0</v>
      </c>
      <c r="ET286" s="200">
        <v>1</v>
      </c>
      <c r="FC286" s="200">
        <v>0</v>
      </c>
      <c r="FE286" s="200">
        <v>0</v>
      </c>
      <c r="FJ286" s="200">
        <v>173</v>
      </c>
      <c r="FK286" s="200">
        <v>16</v>
      </c>
      <c r="FL286" s="200">
        <v>972</v>
      </c>
      <c r="FU286" s="200">
        <v>0</v>
      </c>
      <c r="GA286" s="200">
        <v>1</v>
      </c>
      <c r="GL286" s="200">
        <v>0</v>
      </c>
      <c r="GM286" s="200">
        <v>1</v>
      </c>
      <c r="HE286" s="200">
        <v>5</v>
      </c>
      <c r="HG286" s="200">
        <v>0</v>
      </c>
      <c r="HH286" s="200">
        <v>2</v>
      </c>
      <c r="HL286" s="200">
        <v>0</v>
      </c>
      <c r="HM286" s="200">
        <v>12</v>
      </c>
      <c r="HN286" s="200">
        <v>7</v>
      </c>
      <c r="HO286" s="200">
        <v>2</v>
      </c>
      <c r="HV286" s="200">
        <v>0</v>
      </c>
      <c r="IA286" s="200">
        <v>22</v>
      </c>
      <c r="IB286" s="200">
        <v>29</v>
      </c>
      <c r="IC286" s="200">
        <v>0</v>
      </c>
      <c r="II286" s="200">
        <v>34473</v>
      </c>
      <c r="IJ286" s="200">
        <v>0</v>
      </c>
      <c r="IK286" s="200">
        <v>0</v>
      </c>
      <c r="IL286" s="200">
        <v>7</v>
      </c>
      <c r="IT286" s="200">
        <v>0</v>
      </c>
      <c r="IZ286" s="200">
        <v>3</v>
      </c>
      <c r="JG286" s="200">
        <v>0</v>
      </c>
      <c r="JI286" s="200">
        <v>0</v>
      </c>
      <c r="JL286" s="200">
        <v>0</v>
      </c>
      <c r="JM286" s="200">
        <v>0</v>
      </c>
      <c r="JO286" s="200">
        <v>14</v>
      </c>
      <c r="JP286" s="200">
        <v>2908</v>
      </c>
      <c r="JQ286" s="200">
        <v>0</v>
      </c>
      <c r="JR286" s="200">
        <v>0</v>
      </c>
      <c r="JS286" s="200">
        <v>0</v>
      </c>
      <c r="JT286" s="200">
        <v>3</v>
      </c>
      <c r="JU286" s="200">
        <v>6</v>
      </c>
      <c r="JV286" s="200">
        <v>64</v>
      </c>
      <c r="JW286" s="200">
        <v>54</v>
      </c>
      <c r="JX286" s="200">
        <v>381</v>
      </c>
      <c r="JY286" s="200">
        <v>1</v>
      </c>
      <c r="JZ286" s="200">
        <v>212</v>
      </c>
      <c r="KA286" s="200">
        <v>13695</v>
      </c>
      <c r="KC286" s="200">
        <v>14</v>
      </c>
      <c r="KE286" s="200">
        <v>6</v>
      </c>
      <c r="KH286" s="200">
        <v>10</v>
      </c>
      <c r="KI286" s="200">
        <v>31</v>
      </c>
      <c r="KM286" s="200">
        <v>454</v>
      </c>
      <c r="KN286" s="200">
        <v>123</v>
      </c>
      <c r="KO286" s="200">
        <v>89</v>
      </c>
      <c r="KP286" s="200">
        <v>487</v>
      </c>
      <c r="KR286" s="200">
        <v>0</v>
      </c>
      <c r="KS286" s="200">
        <v>1041</v>
      </c>
      <c r="KT286" s="200">
        <v>158</v>
      </c>
      <c r="KU286" s="200">
        <v>341</v>
      </c>
      <c r="KV286" s="200">
        <v>67</v>
      </c>
      <c r="KW286" s="200">
        <v>436</v>
      </c>
      <c r="KX286" s="200">
        <v>22</v>
      </c>
      <c r="LA286" s="200">
        <v>1871</v>
      </c>
      <c r="LB286" s="200">
        <v>18</v>
      </c>
      <c r="LD286" s="200">
        <v>6856</v>
      </c>
      <c r="LE286" s="200">
        <v>368</v>
      </c>
      <c r="LF286" s="200">
        <v>1920</v>
      </c>
      <c r="LH286" s="200">
        <v>214</v>
      </c>
      <c r="LI286" s="200">
        <v>224</v>
      </c>
      <c r="LJ286" s="200">
        <v>584</v>
      </c>
      <c r="LK286" s="200">
        <v>719</v>
      </c>
      <c r="LL286" s="200">
        <v>28</v>
      </c>
      <c r="LM286" s="200">
        <v>1</v>
      </c>
      <c r="LP286" s="200">
        <v>525</v>
      </c>
      <c r="LQ286" s="200">
        <v>263</v>
      </c>
      <c r="LT286" s="200">
        <v>530</v>
      </c>
      <c r="LW286" s="200">
        <v>1</v>
      </c>
      <c r="LX286" s="200">
        <v>136</v>
      </c>
      <c r="LY286" s="200">
        <v>1182</v>
      </c>
      <c r="LZ286" s="200">
        <v>69</v>
      </c>
      <c r="MA286" s="200">
        <v>817</v>
      </c>
      <c r="MB286" s="200">
        <v>93</v>
      </c>
      <c r="MC286" s="200">
        <v>172</v>
      </c>
      <c r="MF286" s="200">
        <v>37</v>
      </c>
      <c r="MU286" s="200">
        <v>0</v>
      </c>
      <c r="MV286" s="200">
        <v>6</v>
      </c>
      <c r="MW286" s="200">
        <v>22</v>
      </c>
      <c r="NA286" s="200">
        <v>0</v>
      </c>
      <c r="NB286" s="200">
        <v>2</v>
      </c>
      <c r="NC286" s="200">
        <v>69</v>
      </c>
      <c r="ND286" s="200">
        <v>75</v>
      </c>
      <c r="NE286" s="200">
        <v>1604</v>
      </c>
      <c r="NF286" s="200">
        <v>0</v>
      </c>
      <c r="NG286" s="200">
        <v>30</v>
      </c>
      <c r="NH286" s="200">
        <v>1</v>
      </c>
      <c r="NI286" s="200">
        <v>1</v>
      </c>
      <c r="NL286" s="200">
        <v>8</v>
      </c>
      <c r="NP286" s="200">
        <v>86</v>
      </c>
      <c r="NY286" s="200">
        <v>-206</v>
      </c>
      <c r="NZ286" s="200">
        <v>12007</v>
      </c>
      <c r="OB286" s="201">
        <v>87232</v>
      </c>
      <c r="OC286" s="200">
        <v>39901</v>
      </c>
      <c r="OD286" s="200">
        <v>15644</v>
      </c>
      <c r="OE286" s="200">
        <v>13219</v>
      </c>
      <c r="OF286" s="200">
        <v>68765</v>
      </c>
      <c r="OG286" s="201">
        <v>155997</v>
      </c>
    </row>
    <row r="287" spans="1:397" ht="12.75" customHeight="1">
      <c r="A287" s="209">
        <v>482000</v>
      </c>
      <c r="B287" s="23" t="s">
        <v>427</v>
      </c>
      <c r="T287" s="200">
        <v>47</v>
      </c>
      <c r="X287" s="200">
        <v>12</v>
      </c>
      <c r="Y287" s="200">
        <v>19</v>
      </c>
      <c r="Z287" s="200">
        <v>6</v>
      </c>
      <c r="AA287" s="200">
        <v>696</v>
      </c>
      <c r="AM287" s="200">
        <v>1458</v>
      </c>
      <c r="AO287" s="200">
        <v>123</v>
      </c>
      <c r="AS287" s="200">
        <v>4</v>
      </c>
      <c r="AT287" s="200">
        <v>0</v>
      </c>
      <c r="AU287" s="200">
        <v>1</v>
      </c>
      <c r="AV287" s="200">
        <v>0</v>
      </c>
      <c r="AX287" s="200">
        <v>1</v>
      </c>
      <c r="BC287" s="200">
        <v>94</v>
      </c>
      <c r="BI287" s="200">
        <v>1</v>
      </c>
      <c r="BK287" s="200">
        <v>1061</v>
      </c>
      <c r="BP287" s="200">
        <v>27</v>
      </c>
      <c r="BQ287" s="200">
        <v>3</v>
      </c>
      <c r="BR287" s="200">
        <v>1</v>
      </c>
      <c r="BV287" s="200">
        <v>12</v>
      </c>
      <c r="BX287" s="200">
        <v>41</v>
      </c>
      <c r="BY287" s="200">
        <v>3</v>
      </c>
      <c r="BZ287" s="200">
        <v>2</v>
      </c>
      <c r="CB287" s="200">
        <v>0</v>
      </c>
      <c r="CC287" s="200">
        <v>2</v>
      </c>
      <c r="CF287" s="200">
        <v>27</v>
      </c>
      <c r="CN287" s="200">
        <v>0</v>
      </c>
      <c r="CR287" s="200">
        <v>7</v>
      </c>
      <c r="CX287" s="200">
        <v>27</v>
      </c>
      <c r="CZ287" s="200">
        <v>3</v>
      </c>
      <c r="DC287" s="200">
        <v>27</v>
      </c>
      <c r="DG287" s="200">
        <v>8</v>
      </c>
      <c r="DP287" s="200">
        <v>33</v>
      </c>
      <c r="DR287" s="200">
        <v>2</v>
      </c>
      <c r="EE287" s="200">
        <v>0</v>
      </c>
      <c r="EF287" s="200">
        <v>9</v>
      </c>
      <c r="EL287" s="200">
        <v>11</v>
      </c>
      <c r="EM287" s="200">
        <v>4</v>
      </c>
      <c r="EN287" s="200">
        <v>25</v>
      </c>
      <c r="ES287" s="200">
        <v>0</v>
      </c>
      <c r="EU287" s="200">
        <v>133</v>
      </c>
      <c r="FC287" s="200">
        <v>2</v>
      </c>
      <c r="FD287" s="200">
        <v>10</v>
      </c>
      <c r="FE287" s="200">
        <v>20</v>
      </c>
      <c r="FF287" s="200">
        <v>7</v>
      </c>
      <c r="FG287" s="200">
        <v>35</v>
      </c>
      <c r="FI287" s="200">
        <v>15</v>
      </c>
      <c r="FO287" s="200">
        <v>1434</v>
      </c>
      <c r="GM287" s="200">
        <v>2</v>
      </c>
      <c r="HZ287" s="200">
        <v>0</v>
      </c>
      <c r="IA287" s="200">
        <v>25</v>
      </c>
      <c r="IB287" s="200">
        <v>17</v>
      </c>
      <c r="IC287" s="200">
        <v>7</v>
      </c>
      <c r="ID287" s="200">
        <v>2</v>
      </c>
      <c r="IG287" s="200">
        <v>9</v>
      </c>
      <c r="II287" s="200">
        <v>9050</v>
      </c>
      <c r="IJ287" s="200">
        <v>0</v>
      </c>
      <c r="IL287" s="200">
        <v>14</v>
      </c>
      <c r="IM287" s="200">
        <v>3</v>
      </c>
      <c r="IN287" s="200">
        <v>1</v>
      </c>
      <c r="IO287" s="200">
        <v>4</v>
      </c>
      <c r="IP287" s="200">
        <v>1</v>
      </c>
      <c r="IQ287" s="200">
        <v>14</v>
      </c>
      <c r="IT287" s="200">
        <v>2</v>
      </c>
      <c r="IZ287" s="200">
        <v>33</v>
      </c>
      <c r="JD287" s="200">
        <v>1</v>
      </c>
      <c r="JE287" s="200">
        <v>27</v>
      </c>
      <c r="JF287" s="200">
        <v>0</v>
      </c>
      <c r="JG287" s="200">
        <v>0</v>
      </c>
      <c r="JI287" s="200">
        <v>0</v>
      </c>
      <c r="JL287" s="200">
        <v>7</v>
      </c>
      <c r="JM287" s="200">
        <v>1</v>
      </c>
      <c r="JP287" s="200">
        <v>2871</v>
      </c>
      <c r="JQ287" s="200">
        <v>8</v>
      </c>
      <c r="JR287" s="200">
        <v>1</v>
      </c>
      <c r="JS287" s="200">
        <v>2</v>
      </c>
      <c r="JT287" s="200">
        <v>22</v>
      </c>
      <c r="JU287" s="200">
        <v>17</v>
      </c>
      <c r="JV287" s="200">
        <v>128</v>
      </c>
      <c r="JW287" s="200">
        <v>19</v>
      </c>
      <c r="JX287" s="200">
        <v>287</v>
      </c>
      <c r="JY287" s="200">
        <v>190</v>
      </c>
      <c r="JZ287" s="200">
        <v>56</v>
      </c>
      <c r="KA287" s="200">
        <v>177</v>
      </c>
      <c r="KB287" s="200">
        <v>1</v>
      </c>
      <c r="KC287" s="200">
        <v>0</v>
      </c>
      <c r="KD287" s="200">
        <v>1</v>
      </c>
      <c r="KE287" s="200">
        <v>2</v>
      </c>
      <c r="KH287" s="200">
        <v>18</v>
      </c>
      <c r="KM287" s="200">
        <v>1</v>
      </c>
      <c r="KN287" s="200">
        <v>3</v>
      </c>
      <c r="KO287" s="200">
        <v>26</v>
      </c>
      <c r="KP287" s="200">
        <v>0</v>
      </c>
      <c r="KQ287" s="200">
        <v>0</v>
      </c>
      <c r="KR287" s="200">
        <v>0</v>
      </c>
      <c r="KS287" s="200">
        <v>360</v>
      </c>
      <c r="KT287" s="200">
        <v>3385</v>
      </c>
      <c r="KU287" s="200">
        <v>157</v>
      </c>
      <c r="KV287" s="200">
        <v>938</v>
      </c>
      <c r="KW287" s="200">
        <v>9</v>
      </c>
      <c r="KX287" s="200">
        <v>3</v>
      </c>
      <c r="LA287" s="200">
        <v>153</v>
      </c>
      <c r="LB287" s="200">
        <v>8</v>
      </c>
      <c r="LC287" s="200">
        <v>8</v>
      </c>
      <c r="LD287" s="200">
        <v>2321</v>
      </c>
      <c r="LE287" s="200">
        <v>14</v>
      </c>
      <c r="LF287" s="200">
        <v>374</v>
      </c>
      <c r="LH287" s="200">
        <v>319</v>
      </c>
      <c r="LI287" s="200">
        <v>114</v>
      </c>
      <c r="LJ287" s="200">
        <v>412</v>
      </c>
      <c r="LK287" s="200">
        <v>791</v>
      </c>
      <c r="LL287" s="200">
        <v>27</v>
      </c>
      <c r="LM287" s="200">
        <v>27</v>
      </c>
      <c r="LN287" s="200">
        <v>1</v>
      </c>
      <c r="LO287" s="200">
        <v>2</v>
      </c>
      <c r="LP287" s="200">
        <v>254</v>
      </c>
      <c r="LQ287" s="200">
        <v>67</v>
      </c>
      <c r="LR287" s="200">
        <v>0</v>
      </c>
      <c r="LT287" s="200">
        <v>0</v>
      </c>
      <c r="LU287" s="200">
        <v>17</v>
      </c>
      <c r="LV287" s="200">
        <v>11</v>
      </c>
      <c r="LW287" s="200">
        <v>15</v>
      </c>
      <c r="LX287" s="200">
        <v>39</v>
      </c>
      <c r="LY287" s="200">
        <v>222</v>
      </c>
      <c r="LZ287" s="200">
        <v>30</v>
      </c>
      <c r="MA287" s="200">
        <v>376</v>
      </c>
      <c r="MB287" s="200">
        <v>57</v>
      </c>
      <c r="MC287" s="200">
        <v>37</v>
      </c>
      <c r="ME287" s="200">
        <v>8</v>
      </c>
      <c r="MF287" s="200">
        <v>1</v>
      </c>
      <c r="MT287" s="200">
        <v>205</v>
      </c>
      <c r="MV287" s="200">
        <v>0</v>
      </c>
      <c r="MW287" s="200">
        <v>1</v>
      </c>
      <c r="NA287" s="200">
        <v>1</v>
      </c>
      <c r="NB287" s="200">
        <v>6</v>
      </c>
      <c r="NC287" s="200">
        <v>1</v>
      </c>
      <c r="ND287" s="200">
        <v>3</v>
      </c>
      <c r="NE287" s="200">
        <v>1</v>
      </c>
      <c r="NF287" s="200">
        <v>12</v>
      </c>
      <c r="NG287" s="200">
        <v>21</v>
      </c>
      <c r="NH287" s="200">
        <v>1</v>
      </c>
      <c r="NI287" s="200">
        <v>9</v>
      </c>
      <c r="NL287" s="200">
        <v>12</v>
      </c>
      <c r="NP287" s="200">
        <v>24</v>
      </c>
      <c r="NT287" s="200">
        <v>0</v>
      </c>
      <c r="NZ287" s="200">
        <v>182</v>
      </c>
      <c r="OB287" s="201">
        <v>29543</v>
      </c>
      <c r="OC287" s="200">
        <v>19285</v>
      </c>
      <c r="OD287" s="200">
        <v>-344</v>
      </c>
      <c r="OE287" s="200">
        <v>13424</v>
      </c>
      <c r="OF287" s="200">
        <v>32365</v>
      </c>
      <c r="OG287" s="201">
        <v>61908</v>
      </c>
    </row>
    <row r="288" spans="1:397" ht="12.75" customHeight="1">
      <c r="A288" s="209">
        <v>483000</v>
      </c>
      <c r="B288" s="23" t="s">
        <v>428</v>
      </c>
      <c r="E288" s="200">
        <v>0</v>
      </c>
      <c r="N288" s="200">
        <v>0</v>
      </c>
      <c r="T288" s="200">
        <v>0</v>
      </c>
      <c r="X288" s="200">
        <v>331</v>
      </c>
      <c r="Y288" s="200">
        <v>363</v>
      </c>
      <c r="Z288" s="200">
        <v>274</v>
      </c>
      <c r="AA288" s="200">
        <v>34</v>
      </c>
      <c r="BP288" s="200">
        <v>0</v>
      </c>
      <c r="BQ288" s="200">
        <v>1171</v>
      </c>
      <c r="BX288" s="200">
        <v>18</v>
      </c>
      <c r="BY288" s="200">
        <v>6</v>
      </c>
      <c r="BZ288" s="200">
        <v>240</v>
      </c>
      <c r="CF288" s="200">
        <v>12</v>
      </c>
      <c r="CN288" s="200">
        <v>2</v>
      </c>
      <c r="CX288" s="200">
        <v>0</v>
      </c>
      <c r="DG288" s="200">
        <v>0</v>
      </c>
      <c r="DJ288" s="200">
        <v>6</v>
      </c>
      <c r="DP288" s="200">
        <v>0</v>
      </c>
      <c r="DR288" s="200">
        <v>1</v>
      </c>
      <c r="ER288" s="200">
        <v>39</v>
      </c>
      <c r="FC288" s="200">
        <v>0</v>
      </c>
      <c r="FF288" s="200">
        <v>0</v>
      </c>
      <c r="FI288" s="200">
        <v>0</v>
      </c>
      <c r="FP288" s="200">
        <v>896</v>
      </c>
      <c r="GB288" s="200">
        <v>2</v>
      </c>
      <c r="GP288" s="200">
        <v>0</v>
      </c>
      <c r="GU288" s="200">
        <v>0</v>
      </c>
      <c r="GV288" s="200">
        <v>1</v>
      </c>
      <c r="GW288" s="200">
        <v>1</v>
      </c>
      <c r="GY288" s="200">
        <v>3</v>
      </c>
      <c r="GZ288" s="200">
        <v>0</v>
      </c>
      <c r="HA288" s="200">
        <v>1</v>
      </c>
      <c r="HB288" s="200">
        <v>4</v>
      </c>
      <c r="HC288" s="200">
        <v>2</v>
      </c>
      <c r="HD288" s="200">
        <v>2</v>
      </c>
      <c r="HE288" s="200">
        <v>5</v>
      </c>
      <c r="HF288" s="200">
        <v>0</v>
      </c>
      <c r="HG288" s="200">
        <v>1</v>
      </c>
      <c r="HH288" s="200">
        <v>7</v>
      </c>
      <c r="HI288" s="200">
        <v>2</v>
      </c>
      <c r="HJ288" s="200">
        <v>1</v>
      </c>
      <c r="HK288" s="200">
        <v>0</v>
      </c>
      <c r="HL288" s="200">
        <v>1</v>
      </c>
      <c r="HM288" s="200">
        <v>1</v>
      </c>
      <c r="HN288" s="200">
        <v>0</v>
      </c>
      <c r="HO288" s="200">
        <v>1</v>
      </c>
      <c r="HV288" s="200">
        <v>92</v>
      </c>
      <c r="HZ288" s="200">
        <v>4</v>
      </c>
      <c r="IA288" s="200">
        <v>6</v>
      </c>
      <c r="IB288" s="200">
        <v>8</v>
      </c>
      <c r="IC288" s="200">
        <v>0</v>
      </c>
      <c r="II288" s="200">
        <v>8491</v>
      </c>
      <c r="IQ288" s="200">
        <v>2</v>
      </c>
      <c r="JE288" s="200">
        <v>3</v>
      </c>
      <c r="JL288" s="200">
        <v>1</v>
      </c>
      <c r="JP288" s="200">
        <v>2449</v>
      </c>
      <c r="JQ288" s="200">
        <v>0</v>
      </c>
      <c r="JR288" s="200">
        <v>0</v>
      </c>
      <c r="JS288" s="200">
        <v>0</v>
      </c>
      <c r="JT288" s="200">
        <v>372</v>
      </c>
      <c r="JU288" s="200">
        <v>84</v>
      </c>
      <c r="JV288" s="200">
        <v>16</v>
      </c>
      <c r="JW288" s="200">
        <v>13</v>
      </c>
      <c r="JX288" s="200">
        <v>222</v>
      </c>
      <c r="JY288" s="200">
        <v>0</v>
      </c>
      <c r="JZ288" s="200">
        <v>52</v>
      </c>
      <c r="KA288" s="200">
        <v>3108</v>
      </c>
      <c r="KB288" s="200">
        <v>886</v>
      </c>
      <c r="KC288" s="200">
        <v>249</v>
      </c>
      <c r="KD288" s="200">
        <v>0</v>
      </c>
      <c r="KI288" s="200">
        <v>0</v>
      </c>
      <c r="KM288" s="200">
        <v>321</v>
      </c>
      <c r="KN288" s="200">
        <v>127</v>
      </c>
      <c r="KO288" s="200">
        <v>30</v>
      </c>
      <c r="KQ288" s="200">
        <v>0</v>
      </c>
      <c r="KR288" s="200">
        <v>0</v>
      </c>
      <c r="KS288" s="200">
        <v>166</v>
      </c>
      <c r="KT288" s="200">
        <v>42</v>
      </c>
      <c r="KU288" s="200">
        <v>2151</v>
      </c>
      <c r="KV288" s="200">
        <v>0</v>
      </c>
      <c r="KW288" s="200">
        <v>826</v>
      </c>
      <c r="KX288" s="200">
        <v>7</v>
      </c>
      <c r="LA288" s="200">
        <v>1219</v>
      </c>
      <c r="LB288" s="200">
        <v>6</v>
      </c>
      <c r="LD288" s="200">
        <v>37</v>
      </c>
      <c r="LE288" s="200">
        <v>1</v>
      </c>
      <c r="LF288" s="200">
        <v>293</v>
      </c>
      <c r="LH288" s="200">
        <v>7</v>
      </c>
      <c r="LI288" s="200">
        <v>7</v>
      </c>
      <c r="LJ288" s="200">
        <v>182</v>
      </c>
      <c r="LK288" s="200">
        <v>3</v>
      </c>
      <c r="LL288" s="200">
        <v>0</v>
      </c>
      <c r="LM288" s="200">
        <v>309</v>
      </c>
      <c r="LN288" s="200">
        <v>72</v>
      </c>
      <c r="LP288" s="200">
        <v>1310</v>
      </c>
      <c r="LQ288" s="200">
        <v>0</v>
      </c>
      <c r="LT288" s="200">
        <v>398</v>
      </c>
      <c r="LV288" s="200">
        <v>9</v>
      </c>
      <c r="LW288" s="200">
        <v>119</v>
      </c>
      <c r="LX288" s="200">
        <v>37</v>
      </c>
      <c r="LY288" s="200">
        <v>836</v>
      </c>
      <c r="LZ288" s="200">
        <v>5</v>
      </c>
      <c r="MA288" s="200">
        <v>41</v>
      </c>
      <c r="MB288" s="200">
        <v>204</v>
      </c>
      <c r="MC288" s="200">
        <v>2595</v>
      </c>
      <c r="MV288" s="200">
        <v>1</v>
      </c>
      <c r="MW288" s="200">
        <v>0</v>
      </c>
      <c r="NC288" s="200">
        <v>0</v>
      </c>
      <c r="ND288" s="200">
        <v>0</v>
      </c>
      <c r="NE288" s="200">
        <v>0</v>
      </c>
      <c r="NG288" s="200">
        <v>9</v>
      </c>
      <c r="NI288" s="200">
        <v>51</v>
      </c>
      <c r="NT288" s="200">
        <v>619</v>
      </c>
      <c r="NY288" s="200">
        <v>-54</v>
      </c>
      <c r="NZ288" s="200">
        <v>2177</v>
      </c>
      <c r="OB288" s="201">
        <v>33656</v>
      </c>
      <c r="OC288" s="200">
        <v>5746</v>
      </c>
      <c r="OD288" s="200">
        <v>663</v>
      </c>
      <c r="OE288" s="200">
        <v>8265</v>
      </c>
      <c r="OF288" s="200">
        <v>14674</v>
      </c>
      <c r="OG288" s="201">
        <v>48330</v>
      </c>
    </row>
    <row r="289" spans="1:397" ht="12.75" customHeight="1">
      <c r="A289" s="209">
        <v>484000</v>
      </c>
      <c r="B289" s="23" t="s">
        <v>429</v>
      </c>
      <c r="P289" s="200">
        <v>0</v>
      </c>
      <c r="T289" s="200">
        <v>3</v>
      </c>
      <c r="X289" s="200">
        <v>360</v>
      </c>
      <c r="Y289" s="200">
        <v>374</v>
      </c>
      <c r="Z289" s="200">
        <v>35</v>
      </c>
      <c r="AA289" s="200">
        <v>213</v>
      </c>
      <c r="AP289" s="200">
        <v>121</v>
      </c>
      <c r="AR289" s="200">
        <v>6</v>
      </c>
      <c r="BB289" s="200">
        <v>31</v>
      </c>
      <c r="BP289" s="200">
        <v>747</v>
      </c>
      <c r="BU289" s="200">
        <v>1</v>
      </c>
      <c r="BV289" s="200">
        <v>39</v>
      </c>
      <c r="BW289" s="200">
        <v>46</v>
      </c>
      <c r="BX289" s="200">
        <v>318</v>
      </c>
      <c r="BY289" s="200">
        <v>104</v>
      </c>
      <c r="BZ289" s="200">
        <v>607</v>
      </c>
      <c r="CA289" s="200">
        <v>214</v>
      </c>
      <c r="CF289" s="200">
        <v>336</v>
      </c>
      <c r="CN289" s="200">
        <v>3</v>
      </c>
      <c r="CO289" s="200">
        <v>45</v>
      </c>
      <c r="CT289" s="200">
        <v>17</v>
      </c>
      <c r="CX289" s="200">
        <v>4</v>
      </c>
      <c r="DB289" s="200">
        <v>170</v>
      </c>
      <c r="DE289" s="200">
        <v>64</v>
      </c>
      <c r="DG289" s="200">
        <v>4</v>
      </c>
      <c r="DL289" s="200">
        <v>0</v>
      </c>
      <c r="DM289" s="200">
        <v>126</v>
      </c>
      <c r="DN289" s="200">
        <v>0</v>
      </c>
      <c r="DO289" s="200">
        <v>60</v>
      </c>
      <c r="DP289" s="200">
        <v>13</v>
      </c>
      <c r="DQ289" s="200">
        <v>1</v>
      </c>
      <c r="DR289" s="200">
        <v>3</v>
      </c>
      <c r="DY289" s="200">
        <v>5</v>
      </c>
      <c r="EE289" s="200">
        <v>0</v>
      </c>
      <c r="EM289" s="200">
        <v>111</v>
      </c>
      <c r="EO289" s="200">
        <v>11</v>
      </c>
      <c r="EP289" s="200">
        <v>22</v>
      </c>
      <c r="ER289" s="200">
        <v>12</v>
      </c>
      <c r="FC289" s="200">
        <v>1045</v>
      </c>
      <c r="FD289" s="200">
        <v>2832</v>
      </c>
      <c r="FE289" s="200">
        <v>1025</v>
      </c>
      <c r="FF289" s="200">
        <v>79</v>
      </c>
      <c r="FG289" s="200">
        <v>5</v>
      </c>
      <c r="FI289" s="200">
        <v>2226</v>
      </c>
      <c r="FT289" s="200">
        <v>7</v>
      </c>
      <c r="GM289" s="200">
        <v>7</v>
      </c>
      <c r="HV289" s="200">
        <v>13</v>
      </c>
      <c r="HZ289" s="200">
        <v>1</v>
      </c>
      <c r="IA289" s="200">
        <v>102</v>
      </c>
      <c r="IB289" s="200">
        <v>113</v>
      </c>
      <c r="IC289" s="200">
        <v>18</v>
      </c>
      <c r="IG289" s="200">
        <v>327</v>
      </c>
      <c r="II289" s="200">
        <v>42450</v>
      </c>
      <c r="IL289" s="200">
        <v>496</v>
      </c>
      <c r="IN289" s="200">
        <v>4</v>
      </c>
      <c r="IP289" s="200">
        <v>15</v>
      </c>
      <c r="IQ289" s="200">
        <v>59</v>
      </c>
      <c r="IZ289" s="200">
        <v>62</v>
      </c>
      <c r="JB289" s="200">
        <v>2</v>
      </c>
      <c r="JE289" s="200">
        <v>113</v>
      </c>
      <c r="JF289" s="200">
        <v>15</v>
      </c>
      <c r="JI289" s="200">
        <v>1</v>
      </c>
      <c r="JJ289" s="200">
        <v>1</v>
      </c>
      <c r="JL289" s="200">
        <v>614</v>
      </c>
      <c r="JM289" s="200">
        <v>947</v>
      </c>
      <c r="JP289" s="200">
        <v>8218</v>
      </c>
      <c r="JQ289" s="200">
        <v>1205</v>
      </c>
      <c r="JR289" s="200">
        <v>57</v>
      </c>
      <c r="JS289" s="200">
        <v>191</v>
      </c>
      <c r="JT289" s="200">
        <v>1655</v>
      </c>
      <c r="JU289" s="200">
        <v>1572</v>
      </c>
      <c r="JV289" s="200">
        <v>2592</v>
      </c>
      <c r="JW289" s="200">
        <v>88</v>
      </c>
      <c r="JX289" s="200">
        <v>3822</v>
      </c>
      <c r="JY289" s="200">
        <v>1</v>
      </c>
      <c r="JZ289" s="200">
        <v>265</v>
      </c>
      <c r="KA289" s="200">
        <v>11228</v>
      </c>
      <c r="KB289" s="200">
        <v>14312</v>
      </c>
      <c r="KC289" s="200">
        <v>4038</v>
      </c>
      <c r="KD289" s="200">
        <v>1</v>
      </c>
      <c r="KE289" s="200">
        <v>33</v>
      </c>
      <c r="KF289" s="200">
        <v>1</v>
      </c>
      <c r="KG289" s="200">
        <v>6</v>
      </c>
      <c r="KH289" s="200">
        <v>2</v>
      </c>
      <c r="KI289" s="200">
        <v>1</v>
      </c>
      <c r="KM289" s="200">
        <v>810</v>
      </c>
      <c r="KN289" s="200">
        <v>418</v>
      </c>
      <c r="KO289" s="200">
        <v>110</v>
      </c>
      <c r="KP289" s="200">
        <v>20</v>
      </c>
      <c r="KQ289" s="200">
        <v>7</v>
      </c>
      <c r="KR289" s="200">
        <v>0</v>
      </c>
      <c r="KS289" s="200">
        <v>3593</v>
      </c>
      <c r="KT289" s="200">
        <v>306</v>
      </c>
      <c r="KU289" s="200">
        <v>981</v>
      </c>
      <c r="KV289" s="200">
        <v>158</v>
      </c>
      <c r="KW289" s="200">
        <v>8993</v>
      </c>
      <c r="KX289" s="200">
        <v>6</v>
      </c>
      <c r="LA289" s="200">
        <v>4985</v>
      </c>
      <c r="LB289" s="200">
        <v>3927</v>
      </c>
      <c r="LC289" s="200">
        <v>1426</v>
      </c>
      <c r="LD289" s="200">
        <v>3098</v>
      </c>
      <c r="LE289" s="200">
        <v>1525</v>
      </c>
      <c r="LF289" s="200">
        <v>106</v>
      </c>
      <c r="LH289" s="200">
        <v>70</v>
      </c>
      <c r="LI289" s="200">
        <v>64</v>
      </c>
      <c r="LJ289" s="200">
        <v>495</v>
      </c>
      <c r="LK289" s="200">
        <v>216</v>
      </c>
      <c r="LL289" s="200">
        <v>70</v>
      </c>
      <c r="LM289" s="200">
        <v>295</v>
      </c>
      <c r="LN289" s="200">
        <v>69</v>
      </c>
      <c r="LO289" s="200">
        <v>0</v>
      </c>
      <c r="LP289" s="200">
        <v>830</v>
      </c>
      <c r="LQ289" s="200">
        <v>553</v>
      </c>
      <c r="LT289" s="200">
        <v>4331</v>
      </c>
      <c r="LU289" s="200">
        <v>516</v>
      </c>
      <c r="LV289" s="200">
        <v>221</v>
      </c>
      <c r="LW289" s="200">
        <v>1973</v>
      </c>
      <c r="LX289" s="200">
        <v>369</v>
      </c>
      <c r="LY289" s="200">
        <v>4</v>
      </c>
      <c r="LZ289" s="200">
        <v>247</v>
      </c>
      <c r="MA289" s="200">
        <v>301</v>
      </c>
      <c r="MB289" s="200">
        <v>469</v>
      </c>
      <c r="MC289" s="200">
        <v>402</v>
      </c>
      <c r="MT289" s="200">
        <v>0</v>
      </c>
      <c r="MU289" s="200">
        <v>0</v>
      </c>
      <c r="MV289" s="200">
        <v>15</v>
      </c>
      <c r="MW289" s="200">
        <v>51</v>
      </c>
      <c r="NA289" s="200">
        <v>1</v>
      </c>
      <c r="NB289" s="200">
        <v>3</v>
      </c>
      <c r="NC289" s="200">
        <v>165</v>
      </c>
      <c r="ND289" s="200">
        <v>178</v>
      </c>
      <c r="NE289" s="200">
        <v>124</v>
      </c>
      <c r="NF289" s="200">
        <v>534</v>
      </c>
      <c r="NG289" s="200">
        <v>174</v>
      </c>
      <c r="NH289" s="200">
        <v>13</v>
      </c>
      <c r="NI289" s="200">
        <v>122</v>
      </c>
      <c r="NL289" s="200">
        <v>76</v>
      </c>
      <c r="NM289" s="200">
        <v>3</v>
      </c>
      <c r="NP289" s="200">
        <v>249</v>
      </c>
      <c r="NT289" s="200">
        <v>9907</v>
      </c>
      <c r="NW289" s="200">
        <v>42</v>
      </c>
      <c r="NY289" s="200">
        <v>-221</v>
      </c>
      <c r="NZ289" s="200">
        <v>647</v>
      </c>
      <c r="OB289" s="201">
        <v>160143</v>
      </c>
      <c r="OC289" s="200">
        <v>76796</v>
      </c>
      <c r="OD289" s="200">
        <v>2865</v>
      </c>
      <c r="OE289" s="200">
        <v>43355</v>
      </c>
      <c r="OF289" s="200">
        <v>123016</v>
      </c>
      <c r="OG289" s="201">
        <v>283159</v>
      </c>
    </row>
    <row r="290" spans="1:397" ht="12.75" customHeight="1">
      <c r="A290" s="209">
        <v>485000</v>
      </c>
      <c r="B290" s="23" t="s">
        <v>430</v>
      </c>
      <c r="P290" s="200">
        <v>15</v>
      </c>
      <c r="T290" s="200">
        <v>0</v>
      </c>
      <c r="X290" s="200">
        <v>264</v>
      </c>
      <c r="Y290" s="200">
        <v>138</v>
      </c>
      <c r="Z290" s="200">
        <v>295</v>
      </c>
      <c r="AA290" s="200">
        <v>673</v>
      </c>
      <c r="AR290" s="200">
        <v>2</v>
      </c>
      <c r="BP290" s="200">
        <v>7</v>
      </c>
      <c r="BV290" s="200">
        <v>1</v>
      </c>
      <c r="BW290" s="200">
        <v>19</v>
      </c>
      <c r="BX290" s="200">
        <v>101</v>
      </c>
      <c r="BY290" s="200">
        <v>2</v>
      </c>
      <c r="BZ290" s="200">
        <v>22</v>
      </c>
      <c r="CA290" s="200">
        <v>16</v>
      </c>
      <c r="CC290" s="200">
        <v>71</v>
      </c>
      <c r="CF290" s="200">
        <v>109</v>
      </c>
      <c r="DB290" s="200">
        <v>116</v>
      </c>
      <c r="DM290" s="200">
        <v>3</v>
      </c>
      <c r="DN290" s="200">
        <v>0</v>
      </c>
      <c r="DO290" s="200">
        <v>1</v>
      </c>
      <c r="DP290" s="200">
        <v>0</v>
      </c>
      <c r="DR290" s="200">
        <v>0</v>
      </c>
      <c r="DS290" s="200">
        <v>2</v>
      </c>
      <c r="EM290" s="200">
        <v>17</v>
      </c>
      <c r="EO290" s="200">
        <v>6</v>
      </c>
      <c r="ET290" s="200">
        <v>36</v>
      </c>
      <c r="FC290" s="200">
        <v>12</v>
      </c>
      <c r="FD290" s="200">
        <v>20</v>
      </c>
      <c r="FE290" s="200">
        <v>78</v>
      </c>
      <c r="FF290" s="200">
        <v>181</v>
      </c>
      <c r="FG290" s="200">
        <v>8</v>
      </c>
      <c r="FI290" s="200">
        <v>151</v>
      </c>
      <c r="FT290" s="200">
        <v>39</v>
      </c>
      <c r="GK290" s="200">
        <v>0</v>
      </c>
      <c r="GM290" s="200">
        <v>6</v>
      </c>
      <c r="HZ290" s="200">
        <v>149</v>
      </c>
      <c r="IA290" s="200">
        <v>10</v>
      </c>
      <c r="IB290" s="200">
        <v>5</v>
      </c>
      <c r="IC290" s="200">
        <v>6</v>
      </c>
      <c r="IG290" s="200">
        <v>44</v>
      </c>
      <c r="II290" s="200">
        <v>3134</v>
      </c>
      <c r="IL290" s="200">
        <v>0</v>
      </c>
      <c r="IQ290" s="200">
        <v>1</v>
      </c>
      <c r="IZ290" s="200">
        <v>3</v>
      </c>
      <c r="JE290" s="200">
        <v>5</v>
      </c>
      <c r="JL290" s="200">
        <v>14</v>
      </c>
      <c r="JM290" s="200">
        <v>1</v>
      </c>
      <c r="JN290" s="200">
        <v>28</v>
      </c>
      <c r="JP290" s="200">
        <v>661</v>
      </c>
      <c r="JQ290" s="200">
        <v>5</v>
      </c>
      <c r="JR290" s="200">
        <v>1</v>
      </c>
      <c r="JS290" s="200">
        <v>2</v>
      </c>
      <c r="JT290" s="200">
        <v>53</v>
      </c>
      <c r="JU290" s="200">
        <v>20</v>
      </c>
      <c r="JV290" s="200">
        <v>9</v>
      </c>
      <c r="JW290" s="200">
        <v>5</v>
      </c>
      <c r="JX290" s="200">
        <v>79</v>
      </c>
      <c r="JZ290" s="200">
        <v>19</v>
      </c>
      <c r="KA290" s="200">
        <v>146</v>
      </c>
      <c r="KB290" s="200">
        <v>212</v>
      </c>
      <c r="KC290" s="200">
        <v>63</v>
      </c>
      <c r="KG290" s="200">
        <v>0</v>
      </c>
      <c r="KH290" s="200">
        <v>3</v>
      </c>
      <c r="KM290" s="200">
        <v>280</v>
      </c>
      <c r="KN290" s="200">
        <v>105</v>
      </c>
      <c r="KO290" s="200">
        <v>30</v>
      </c>
      <c r="KP290" s="200">
        <v>28</v>
      </c>
      <c r="KR290" s="200">
        <v>0</v>
      </c>
      <c r="KS290" s="200">
        <v>726</v>
      </c>
      <c r="KT290" s="200">
        <v>1068</v>
      </c>
      <c r="KU290" s="200">
        <v>299</v>
      </c>
      <c r="KV290" s="200">
        <v>22</v>
      </c>
      <c r="KW290" s="200">
        <v>1241</v>
      </c>
      <c r="KX290" s="200">
        <v>635</v>
      </c>
      <c r="LA290" s="200">
        <v>331</v>
      </c>
      <c r="LB290" s="200">
        <v>928</v>
      </c>
      <c r="LC290" s="200">
        <v>51</v>
      </c>
      <c r="LD290" s="200">
        <v>507</v>
      </c>
      <c r="LE290" s="200">
        <v>9</v>
      </c>
      <c r="LF290" s="200">
        <v>338</v>
      </c>
      <c r="LH290" s="200">
        <v>23</v>
      </c>
      <c r="LI290" s="200">
        <v>19</v>
      </c>
      <c r="LJ290" s="200">
        <v>259</v>
      </c>
      <c r="LK290" s="200">
        <v>3</v>
      </c>
      <c r="LL290" s="200">
        <v>6</v>
      </c>
      <c r="LM290" s="200">
        <v>820</v>
      </c>
      <c r="LN290" s="200">
        <v>191</v>
      </c>
      <c r="LP290" s="200">
        <v>243</v>
      </c>
      <c r="LQ290" s="200">
        <v>50</v>
      </c>
      <c r="LT290" s="200">
        <v>169</v>
      </c>
      <c r="LU290" s="200">
        <v>33</v>
      </c>
      <c r="LV290" s="200">
        <v>20</v>
      </c>
      <c r="LW290" s="200">
        <v>283</v>
      </c>
      <c r="LX290" s="200">
        <v>124</v>
      </c>
      <c r="LY290" s="200">
        <v>179</v>
      </c>
      <c r="LZ290" s="200">
        <v>19</v>
      </c>
      <c r="MA290" s="200">
        <v>549</v>
      </c>
      <c r="MB290" s="200">
        <v>0</v>
      </c>
      <c r="MC290" s="200">
        <v>1172</v>
      </c>
      <c r="MV290" s="200">
        <v>0</v>
      </c>
      <c r="MW290" s="200">
        <v>3</v>
      </c>
      <c r="NB290" s="200">
        <v>49</v>
      </c>
      <c r="NC290" s="200">
        <v>9</v>
      </c>
      <c r="ND290" s="200">
        <v>13</v>
      </c>
      <c r="NE290" s="200">
        <v>1</v>
      </c>
      <c r="NG290" s="200">
        <v>7</v>
      </c>
      <c r="NL290" s="200">
        <v>420</v>
      </c>
      <c r="NP290" s="200">
        <v>11</v>
      </c>
      <c r="NT290" s="200">
        <v>149</v>
      </c>
      <c r="NY290" s="200">
        <v>0</v>
      </c>
      <c r="NZ290" s="200">
        <v>8</v>
      </c>
      <c r="OB290" s="201">
        <v>18525</v>
      </c>
      <c r="OC290" s="200">
        <v>14274</v>
      </c>
      <c r="OD290" s="200">
        <v>1057</v>
      </c>
      <c r="OE290" s="200">
        <v>10959</v>
      </c>
      <c r="OF290" s="200">
        <v>26290</v>
      </c>
      <c r="OG290" s="201">
        <v>44815</v>
      </c>
    </row>
    <row r="291" spans="1:397" ht="12.75" customHeight="1">
      <c r="A291" s="209">
        <v>486000</v>
      </c>
      <c r="B291" s="23" t="s">
        <v>431</v>
      </c>
      <c r="P291" s="200">
        <v>4111</v>
      </c>
      <c r="X291" s="200">
        <v>57</v>
      </c>
      <c r="Y291" s="200">
        <v>210</v>
      </c>
      <c r="AA291" s="200">
        <v>1048</v>
      </c>
      <c r="AP291" s="200">
        <v>11</v>
      </c>
      <c r="AV291" s="200">
        <v>3</v>
      </c>
      <c r="BP291" s="200">
        <v>117</v>
      </c>
      <c r="BQ291" s="200">
        <v>875</v>
      </c>
      <c r="BW291" s="200">
        <v>4</v>
      </c>
      <c r="BX291" s="200">
        <v>15</v>
      </c>
      <c r="BY291" s="200">
        <v>5</v>
      </c>
      <c r="BZ291" s="200">
        <v>21</v>
      </c>
      <c r="CA291" s="200">
        <v>0</v>
      </c>
      <c r="CC291" s="200">
        <v>24</v>
      </c>
      <c r="CF291" s="200">
        <v>18</v>
      </c>
      <c r="CT291" s="200">
        <v>286</v>
      </c>
      <c r="DB291" s="200">
        <v>0</v>
      </c>
      <c r="DC291" s="200">
        <v>7</v>
      </c>
      <c r="DD291" s="200">
        <v>5</v>
      </c>
      <c r="DG291" s="200">
        <v>1</v>
      </c>
      <c r="DJ291" s="200">
        <v>1</v>
      </c>
      <c r="DM291" s="200">
        <v>11</v>
      </c>
      <c r="DN291" s="200">
        <v>1</v>
      </c>
      <c r="DO291" s="200">
        <v>5</v>
      </c>
      <c r="DP291" s="200">
        <v>1</v>
      </c>
      <c r="DR291" s="200">
        <v>2</v>
      </c>
      <c r="ED291" s="200">
        <v>11</v>
      </c>
      <c r="EM291" s="200">
        <v>4</v>
      </c>
      <c r="EO291" s="200">
        <v>7</v>
      </c>
      <c r="EP291" s="200">
        <v>1</v>
      </c>
      <c r="FC291" s="200">
        <v>0</v>
      </c>
      <c r="FE291" s="200">
        <v>0</v>
      </c>
      <c r="FF291" s="200">
        <v>1</v>
      </c>
      <c r="FI291" s="200">
        <v>0</v>
      </c>
      <c r="GK291" s="200">
        <v>2</v>
      </c>
      <c r="HV291" s="200">
        <v>4</v>
      </c>
      <c r="HZ291" s="200">
        <v>26</v>
      </c>
      <c r="IA291" s="200">
        <v>9</v>
      </c>
      <c r="IB291" s="200">
        <v>22</v>
      </c>
      <c r="IC291" s="200">
        <v>23</v>
      </c>
      <c r="ID291" s="200">
        <v>6</v>
      </c>
      <c r="IG291" s="200">
        <v>15</v>
      </c>
      <c r="II291" s="200">
        <v>1027</v>
      </c>
      <c r="IQ291" s="200">
        <v>2</v>
      </c>
      <c r="JA291" s="200">
        <v>1</v>
      </c>
      <c r="JE291" s="200">
        <v>5</v>
      </c>
      <c r="JL291" s="200">
        <v>106</v>
      </c>
      <c r="JM291" s="200">
        <v>0</v>
      </c>
      <c r="JP291" s="200">
        <v>338</v>
      </c>
      <c r="JQ291" s="200">
        <v>0</v>
      </c>
      <c r="JR291" s="200">
        <v>1</v>
      </c>
      <c r="JS291" s="200">
        <v>4</v>
      </c>
      <c r="JT291" s="200">
        <v>29</v>
      </c>
      <c r="JU291" s="200">
        <v>5</v>
      </c>
      <c r="JV291" s="200">
        <v>12</v>
      </c>
      <c r="JW291" s="200">
        <v>124</v>
      </c>
      <c r="JX291" s="200">
        <v>78</v>
      </c>
      <c r="JY291" s="200">
        <v>1</v>
      </c>
      <c r="JZ291" s="200">
        <v>86</v>
      </c>
      <c r="KA291" s="200">
        <v>198</v>
      </c>
      <c r="KB291" s="200">
        <v>36</v>
      </c>
      <c r="KC291" s="200">
        <v>4</v>
      </c>
      <c r="KG291" s="200">
        <v>0</v>
      </c>
      <c r="KH291" s="200">
        <v>0</v>
      </c>
      <c r="KM291" s="200">
        <v>65</v>
      </c>
      <c r="KN291" s="200">
        <v>27</v>
      </c>
      <c r="KO291" s="200">
        <v>5</v>
      </c>
      <c r="KP291" s="200">
        <v>34</v>
      </c>
      <c r="KQ291" s="200">
        <v>0</v>
      </c>
      <c r="KR291" s="200">
        <v>0</v>
      </c>
      <c r="KS291" s="200">
        <v>159</v>
      </c>
      <c r="KT291" s="200">
        <v>37</v>
      </c>
      <c r="KU291" s="200">
        <v>98</v>
      </c>
      <c r="KV291" s="200">
        <v>9</v>
      </c>
      <c r="KW291" s="200">
        <v>101</v>
      </c>
      <c r="KX291" s="200">
        <v>3</v>
      </c>
      <c r="LA291" s="200">
        <v>270</v>
      </c>
      <c r="LB291" s="200">
        <v>9</v>
      </c>
      <c r="LD291" s="200">
        <v>9</v>
      </c>
      <c r="LF291" s="200">
        <v>118</v>
      </c>
      <c r="LH291" s="200">
        <v>5</v>
      </c>
      <c r="LI291" s="200">
        <v>5</v>
      </c>
      <c r="LJ291" s="200">
        <v>60</v>
      </c>
      <c r="LK291" s="200">
        <v>712</v>
      </c>
      <c r="LL291" s="200">
        <v>12</v>
      </c>
      <c r="LM291" s="200">
        <v>47</v>
      </c>
      <c r="LN291" s="200">
        <v>666</v>
      </c>
      <c r="LP291" s="200">
        <v>1</v>
      </c>
      <c r="LQ291" s="200">
        <v>183</v>
      </c>
      <c r="LT291" s="200">
        <v>0</v>
      </c>
      <c r="LU291" s="200">
        <v>38</v>
      </c>
      <c r="LV291" s="200">
        <v>22</v>
      </c>
      <c r="LW291" s="200">
        <v>212</v>
      </c>
      <c r="LX291" s="200">
        <v>53</v>
      </c>
      <c r="LY291" s="200">
        <v>32</v>
      </c>
      <c r="LZ291" s="200">
        <v>29</v>
      </c>
      <c r="MA291" s="200">
        <v>130</v>
      </c>
      <c r="MB291" s="200">
        <v>3</v>
      </c>
      <c r="MC291" s="200">
        <v>65</v>
      </c>
      <c r="ME291" s="200">
        <v>4</v>
      </c>
      <c r="NB291" s="200">
        <v>7</v>
      </c>
      <c r="NC291" s="200">
        <v>3</v>
      </c>
      <c r="ND291" s="200">
        <v>3</v>
      </c>
      <c r="NE291" s="200">
        <v>1</v>
      </c>
      <c r="NF291" s="200">
        <v>1</v>
      </c>
      <c r="NG291" s="200">
        <v>17</v>
      </c>
      <c r="NH291" s="200">
        <v>32</v>
      </c>
      <c r="NI291" s="200">
        <v>36</v>
      </c>
      <c r="NP291" s="200">
        <v>11</v>
      </c>
      <c r="NT291" s="200">
        <v>116</v>
      </c>
      <c r="NY291" s="200">
        <v>4</v>
      </c>
      <c r="NZ291" s="200">
        <v>41</v>
      </c>
      <c r="OB291" s="201">
        <v>12523</v>
      </c>
      <c r="OC291" s="200">
        <v>4733</v>
      </c>
      <c r="OD291" s="200">
        <v>2081</v>
      </c>
      <c r="OE291" s="200">
        <v>6543</v>
      </c>
      <c r="OF291" s="200">
        <v>13357</v>
      </c>
      <c r="OG291" s="201">
        <v>25880</v>
      </c>
    </row>
    <row r="292" spans="1:397" ht="12.75" customHeight="1">
      <c r="A292" s="209" t="s">
        <v>433</v>
      </c>
      <c r="B292" s="23" t="s">
        <v>432</v>
      </c>
      <c r="E292" s="200">
        <v>1</v>
      </c>
      <c r="K292" s="200">
        <v>56</v>
      </c>
      <c r="N292" s="200">
        <v>1</v>
      </c>
      <c r="Q292" s="200">
        <v>1</v>
      </c>
      <c r="T292" s="200">
        <v>1</v>
      </c>
      <c r="W292" s="200">
        <v>437</v>
      </c>
      <c r="X292" s="200">
        <v>342</v>
      </c>
      <c r="Y292" s="200">
        <v>914</v>
      </c>
      <c r="Z292" s="200">
        <v>101</v>
      </c>
      <c r="AA292" s="200">
        <v>1346</v>
      </c>
      <c r="AP292" s="200">
        <v>14</v>
      </c>
      <c r="AQ292" s="200">
        <v>0</v>
      </c>
      <c r="AR292" s="200">
        <v>7</v>
      </c>
      <c r="AX292" s="200">
        <v>0</v>
      </c>
      <c r="BC292" s="200">
        <v>40</v>
      </c>
      <c r="BI292" s="200">
        <v>0</v>
      </c>
      <c r="BK292" s="200">
        <v>151</v>
      </c>
      <c r="BL292" s="200">
        <v>1</v>
      </c>
      <c r="BP292" s="200">
        <v>29</v>
      </c>
      <c r="BQ292" s="200">
        <v>0</v>
      </c>
      <c r="BU292" s="200">
        <v>3</v>
      </c>
      <c r="BV292" s="200">
        <v>1</v>
      </c>
      <c r="BW292" s="200">
        <v>0</v>
      </c>
      <c r="BX292" s="200">
        <v>325</v>
      </c>
      <c r="BY292" s="200">
        <v>108</v>
      </c>
      <c r="BZ292" s="200">
        <v>220</v>
      </c>
      <c r="CC292" s="200">
        <v>4</v>
      </c>
      <c r="CD292" s="200">
        <v>0</v>
      </c>
      <c r="CF292" s="200">
        <v>130</v>
      </c>
      <c r="CK292" s="200">
        <v>0</v>
      </c>
      <c r="CN292" s="200">
        <v>1</v>
      </c>
      <c r="CO292" s="200">
        <v>1271</v>
      </c>
      <c r="CR292" s="200">
        <v>12</v>
      </c>
      <c r="CT292" s="200">
        <v>0</v>
      </c>
      <c r="CX292" s="200">
        <v>11</v>
      </c>
      <c r="CZ292" s="200">
        <v>9</v>
      </c>
      <c r="DB292" s="200">
        <v>0</v>
      </c>
      <c r="DC292" s="200">
        <v>19</v>
      </c>
      <c r="DD292" s="200">
        <v>67</v>
      </c>
      <c r="DE292" s="200">
        <v>94</v>
      </c>
      <c r="DG292" s="200">
        <v>2</v>
      </c>
      <c r="DJ292" s="200">
        <v>1</v>
      </c>
      <c r="DL292" s="200">
        <v>1</v>
      </c>
      <c r="DM292" s="200">
        <v>77</v>
      </c>
      <c r="DN292" s="200">
        <v>0</v>
      </c>
      <c r="DO292" s="200">
        <v>0</v>
      </c>
      <c r="DP292" s="200">
        <v>2</v>
      </c>
      <c r="DQ292" s="200">
        <v>20</v>
      </c>
      <c r="DR292" s="200">
        <v>1</v>
      </c>
      <c r="DS292" s="200">
        <v>1</v>
      </c>
      <c r="DX292" s="200">
        <v>1</v>
      </c>
      <c r="DY292" s="200">
        <v>1</v>
      </c>
      <c r="EC292" s="200">
        <v>3</v>
      </c>
      <c r="ED292" s="200">
        <v>1</v>
      </c>
      <c r="EE292" s="200">
        <v>0</v>
      </c>
      <c r="EF292" s="200">
        <v>0</v>
      </c>
      <c r="EL292" s="200">
        <v>0</v>
      </c>
      <c r="EM292" s="200">
        <v>12</v>
      </c>
      <c r="EO292" s="200">
        <v>3</v>
      </c>
      <c r="EP292" s="200">
        <v>0</v>
      </c>
      <c r="ET292" s="200">
        <v>7</v>
      </c>
      <c r="EU292" s="200">
        <v>5</v>
      </c>
      <c r="EW292" s="200">
        <v>5</v>
      </c>
      <c r="FC292" s="200">
        <v>49</v>
      </c>
      <c r="FD292" s="200">
        <v>80</v>
      </c>
      <c r="FE292" s="200">
        <v>27</v>
      </c>
      <c r="FF292" s="200">
        <v>17</v>
      </c>
      <c r="FG292" s="200">
        <v>56</v>
      </c>
      <c r="FI292" s="200">
        <v>52</v>
      </c>
      <c r="FJ292" s="200">
        <v>1</v>
      </c>
      <c r="FK292" s="200">
        <v>0</v>
      </c>
      <c r="FL292" s="200">
        <v>209</v>
      </c>
      <c r="FO292" s="200">
        <v>166</v>
      </c>
      <c r="FP292" s="200">
        <v>34</v>
      </c>
      <c r="FQ292" s="200">
        <v>0</v>
      </c>
      <c r="FT292" s="200">
        <v>14</v>
      </c>
      <c r="GA292" s="200">
        <v>0</v>
      </c>
      <c r="GB292" s="200">
        <v>11</v>
      </c>
      <c r="GK292" s="200">
        <v>17</v>
      </c>
      <c r="GM292" s="200">
        <v>20</v>
      </c>
      <c r="GO292" s="200">
        <v>0</v>
      </c>
      <c r="GQ292" s="200">
        <v>0</v>
      </c>
      <c r="GR292" s="200">
        <v>0</v>
      </c>
      <c r="GU292" s="200">
        <v>0</v>
      </c>
      <c r="GV292" s="200">
        <v>0</v>
      </c>
      <c r="GW292" s="200">
        <v>1</v>
      </c>
      <c r="GY292" s="200">
        <v>1</v>
      </c>
      <c r="GZ292" s="200">
        <v>0</v>
      </c>
      <c r="HA292" s="200">
        <v>1</v>
      </c>
      <c r="HB292" s="200">
        <v>2</v>
      </c>
      <c r="HC292" s="200">
        <v>1</v>
      </c>
      <c r="HD292" s="200">
        <v>1</v>
      </c>
      <c r="HE292" s="200">
        <v>3</v>
      </c>
      <c r="HF292" s="200">
        <v>0</v>
      </c>
      <c r="HG292" s="200">
        <v>0</v>
      </c>
      <c r="HH292" s="200">
        <v>1</v>
      </c>
      <c r="HJ292" s="200">
        <v>2</v>
      </c>
      <c r="HL292" s="200">
        <v>0</v>
      </c>
      <c r="HM292" s="200">
        <v>4</v>
      </c>
      <c r="HN292" s="200">
        <v>0</v>
      </c>
      <c r="HO292" s="200">
        <v>0</v>
      </c>
      <c r="HR292" s="200">
        <v>0</v>
      </c>
      <c r="HV292" s="200">
        <v>16</v>
      </c>
      <c r="HW292" s="200">
        <v>0</v>
      </c>
      <c r="HZ292" s="200">
        <v>84</v>
      </c>
      <c r="IA292" s="200">
        <v>70</v>
      </c>
      <c r="IB292" s="200">
        <v>163</v>
      </c>
      <c r="IC292" s="200">
        <v>38</v>
      </c>
      <c r="ID292" s="200">
        <v>1</v>
      </c>
      <c r="IF292" s="200">
        <v>10</v>
      </c>
      <c r="IG292" s="200">
        <v>44</v>
      </c>
      <c r="II292" s="200">
        <v>1940</v>
      </c>
      <c r="IL292" s="200">
        <v>78</v>
      </c>
      <c r="IM292" s="200">
        <v>1</v>
      </c>
      <c r="IN292" s="200">
        <v>190</v>
      </c>
      <c r="IO292" s="200">
        <v>33</v>
      </c>
      <c r="IP292" s="200">
        <v>48</v>
      </c>
      <c r="IQ292" s="200">
        <v>170</v>
      </c>
      <c r="IT292" s="200">
        <v>0</v>
      </c>
      <c r="IU292" s="200">
        <v>0</v>
      </c>
      <c r="IZ292" s="200">
        <v>21</v>
      </c>
      <c r="JA292" s="200">
        <v>0</v>
      </c>
      <c r="JB292" s="200">
        <v>3</v>
      </c>
      <c r="JE292" s="200">
        <v>105</v>
      </c>
      <c r="JF292" s="200">
        <v>42</v>
      </c>
      <c r="JG292" s="200">
        <v>0</v>
      </c>
      <c r="JI292" s="200">
        <v>108</v>
      </c>
      <c r="JJ292" s="200">
        <v>7</v>
      </c>
      <c r="JL292" s="200">
        <v>57</v>
      </c>
      <c r="JM292" s="200">
        <v>18</v>
      </c>
      <c r="JN292" s="200">
        <v>0</v>
      </c>
      <c r="JP292" s="200">
        <v>889</v>
      </c>
      <c r="JQ292" s="200">
        <v>24</v>
      </c>
      <c r="JR292" s="200">
        <v>1</v>
      </c>
      <c r="JS292" s="200">
        <v>2</v>
      </c>
      <c r="JT292" s="200">
        <v>41</v>
      </c>
      <c r="JU292" s="200">
        <v>705</v>
      </c>
      <c r="JV292" s="200">
        <v>34</v>
      </c>
      <c r="JW292" s="200">
        <v>20</v>
      </c>
      <c r="JX292" s="200">
        <v>921</v>
      </c>
      <c r="JY292" s="200">
        <v>4</v>
      </c>
      <c r="JZ292" s="200">
        <v>13</v>
      </c>
      <c r="KA292" s="200">
        <v>7936</v>
      </c>
      <c r="KB292" s="200">
        <v>7501</v>
      </c>
      <c r="KC292" s="200">
        <v>2064</v>
      </c>
      <c r="KD292" s="200">
        <v>0</v>
      </c>
      <c r="KE292" s="200">
        <v>56</v>
      </c>
      <c r="KF292" s="200">
        <v>0</v>
      </c>
      <c r="KG292" s="200">
        <v>8</v>
      </c>
      <c r="KH292" s="200">
        <v>3</v>
      </c>
      <c r="KI292" s="200">
        <v>9</v>
      </c>
      <c r="KM292" s="200">
        <v>270</v>
      </c>
      <c r="KN292" s="200">
        <v>89</v>
      </c>
      <c r="KO292" s="200">
        <v>26</v>
      </c>
      <c r="KP292" s="200">
        <v>71</v>
      </c>
      <c r="KQ292" s="200">
        <v>0</v>
      </c>
      <c r="KR292" s="200">
        <v>4</v>
      </c>
      <c r="KS292" s="200">
        <v>288</v>
      </c>
      <c r="KT292" s="200">
        <v>126</v>
      </c>
      <c r="KU292" s="200">
        <v>371</v>
      </c>
      <c r="KV292" s="200">
        <v>10</v>
      </c>
      <c r="KW292" s="200">
        <v>852</v>
      </c>
      <c r="KX292" s="200">
        <v>67</v>
      </c>
      <c r="LA292" s="200">
        <v>2184</v>
      </c>
      <c r="LB292" s="200">
        <v>88</v>
      </c>
      <c r="LC292" s="200">
        <v>88</v>
      </c>
      <c r="LD292" s="200">
        <v>121</v>
      </c>
      <c r="LE292" s="200">
        <v>105</v>
      </c>
      <c r="LF292" s="200">
        <v>198</v>
      </c>
      <c r="LH292" s="200">
        <v>44</v>
      </c>
      <c r="LI292" s="200">
        <v>52</v>
      </c>
      <c r="LJ292" s="200">
        <v>202</v>
      </c>
      <c r="LK292" s="200">
        <v>83</v>
      </c>
      <c r="LL292" s="200">
        <v>67</v>
      </c>
      <c r="LM292" s="200">
        <v>320</v>
      </c>
      <c r="LN292" s="200">
        <v>74</v>
      </c>
      <c r="LO292" s="200">
        <v>4</v>
      </c>
      <c r="LP292" s="200">
        <v>227</v>
      </c>
      <c r="LQ292" s="200">
        <v>71</v>
      </c>
      <c r="LT292" s="200">
        <v>1382</v>
      </c>
      <c r="LU292" s="200">
        <v>53</v>
      </c>
      <c r="LV292" s="200">
        <v>51</v>
      </c>
      <c r="LW292" s="200">
        <v>574</v>
      </c>
      <c r="LX292" s="200">
        <v>351</v>
      </c>
      <c r="LY292" s="200">
        <v>55</v>
      </c>
      <c r="LZ292" s="200">
        <v>145</v>
      </c>
      <c r="MA292" s="200">
        <v>1217</v>
      </c>
      <c r="MB292" s="200">
        <v>106</v>
      </c>
      <c r="MC292" s="200">
        <v>1029</v>
      </c>
      <c r="ME292" s="200">
        <v>8</v>
      </c>
      <c r="MT292" s="200">
        <v>1</v>
      </c>
      <c r="MU292" s="200">
        <v>1</v>
      </c>
      <c r="MV292" s="200">
        <v>73</v>
      </c>
      <c r="MW292" s="200">
        <v>6</v>
      </c>
      <c r="NA292" s="200">
        <v>6</v>
      </c>
      <c r="NB292" s="200">
        <v>105</v>
      </c>
      <c r="NC292" s="200">
        <v>11</v>
      </c>
      <c r="ND292" s="200">
        <v>13</v>
      </c>
      <c r="NE292" s="200">
        <v>16</v>
      </c>
      <c r="NF292" s="200">
        <v>0</v>
      </c>
      <c r="NG292" s="200">
        <v>243</v>
      </c>
      <c r="NH292" s="200">
        <v>65</v>
      </c>
      <c r="NI292" s="200">
        <v>204</v>
      </c>
      <c r="NL292" s="200">
        <v>326</v>
      </c>
      <c r="NM292" s="200">
        <v>0</v>
      </c>
      <c r="NP292" s="200">
        <v>21</v>
      </c>
      <c r="NT292" s="200">
        <v>5138</v>
      </c>
      <c r="NW292" s="200">
        <v>1</v>
      </c>
      <c r="NY292" s="200">
        <v>166</v>
      </c>
      <c r="NZ292" s="200">
        <v>207</v>
      </c>
      <c r="OB292" s="201">
        <v>47786</v>
      </c>
      <c r="OC292" s="200">
        <v>32888</v>
      </c>
      <c r="OD292" s="200">
        <v>1321</v>
      </c>
      <c r="OE292" s="200">
        <v>12749</v>
      </c>
      <c r="OF292" s="200">
        <v>46958</v>
      </c>
      <c r="OG292" s="201">
        <v>94744</v>
      </c>
    </row>
    <row r="293" spans="1:397" ht="12.75" customHeight="1">
      <c r="A293" s="209">
        <v>492000</v>
      </c>
      <c r="B293" s="23" t="s">
        <v>434</v>
      </c>
      <c r="X293" s="200">
        <v>211</v>
      </c>
      <c r="Z293" s="200">
        <v>2</v>
      </c>
      <c r="AA293" s="200">
        <v>63</v>
      </c>
      <c r="AP293" s="200">
        <v>68</v>
      </c>
      <c r="AR293" s="200">
        <v>34</v>
      </c>
      <c r="BU293" s="200">
        <v>14</v>
      </c>
      <c r="BV293" s="200">
        <v>19</v>
      </c>
      <c r="BW293" s="200">
        <v>42</v>
      </c>
      <c r="BX293" s="200">
        <v>31</v>
      </c>
      <c r="BY293" s="200">
        <v>204</v>
      </c>
      <c r="CA293" s="200">
        <v>63</v>
      </c>
      <c r="CF293" s="200">
        <v>18</v>
      </c>
      <c r="CN293" s="200">
        <v>1</v>
      </c>
      <c r="CO293" s="200">
        <v>0</v>
      </c>
      <c r="CT293" s="200">
        <v>0</v>
      </c>
      <c r="DA293" s="200">
        <v>0</v>
      </c>
      <c r="DB293" s="200">
        <v>0</v>
      </c>
      <c r="DE293" s="200">
        <v>32</v>
      </c>
      <c r="DY293" s="200">
        <v>1</v>
      </c>
      <c r="ED293" s="200">
        <v>0</v>
      </c>
      <c r="EE293" s="200">
        <v>1</v>
      </c>
      <c r="EM293" s="200">
        <v>36</v>
      </c>
      <c r="EO293" s="200">
        <v>12</v>
      </c>
      <c r="EP293" s="200">
        <v>9</v>
      </c>
      <c r="ER293" s="200">
        <v>3</v>
      </c>
      <c r="FC293" s="200">
        <v>90</v>
      </c>
      <c r="FD293" s="200">
        <v>25</v>
      </c>
      <c r="FE293" s="200">
        <v>377</v>
      </c>
      <c r="FF293" s="200">
        <v>100</v>
      </c>
      <c r="FI293" s="200">
        <v>32</v>
      </c>
      <c r="FJ293" s="200">
        <v>124</v>
      </c>
      <c r="FK293" s="200">
        <v>1</v>
      </c>
      <c r="FL293" s="200">
        <v>147</v>
      </c>
      <c r="FT293" s="200">
        <v>2</v>
      </c>
      <c r="GM293" s="200">
        <v>95</v>
      </c>
      <c r="HV293" s="200">
        <v>36</v>
      </c>
      <c r="HZ293" s="200">
        <v>12</v>
      </c>
      <c r="IA293" s="200">
        <v>138</v>
      </c>
      <c r="IB293" s="200">
        <v>675</v>
      </c>
      <c r="IC293" s="200">
        <v>133</v>
      </c>
      <c r="IG293" s="200">
        <v>82</v>
      </c>
      <c r="II293" s="200">
        <v>7772</v>
      </c>
      <c r="IL293" s="200">
        <v>0</v>
      </c>
      <c r="IQ293" s="200">
        <v>16</v>
      </c>
      <c r="IZ293" s="200">
        <v>21</v>
      </c>
      <c r="JB293" s="200">
        <v>1</v>
      </c>
      <c r="JE293" s="200">
        <v>3</v>
      </c>
      <c r="JF293" s="200">
        <v>199</v>
      </c>
      <c r="JI293" s="200">
        <v>11</v>
      </c>
      <c r="JJ293" s="200">
        <v>15</v>
      </c>
      <c r="JL293" s="200">
        <v>1670</v>
      </c>
      <c r="JM293" s="200">
        <v>432</v>
      </c>
      <c r="JP293" s="200">
        <v>3218</v>
      </c>
      <c r="JQ293" s="200">
        <v>112</v>
      </c>
      <c r="JR293" s="200">
        <v>0</v>
      </c>
      <c r="JS293" s="200">
        <v>5</v>
      </c>
      <c r="JT293" s="200">
        <v>357</v>
      </c>
      <c r="JU293" s="200">
        <v>333</v>
      </c>
      <c r="JV293" s="200">
        <v>26</v>
      </c>
      <c r="JW293" s="200">
        <v>12</v>
      </c>
      <c r="JX293" s="200">
        <v>548</v>
      </c>
      <c r="JZ293" s="200">
        <v>48</v>
      </c>
      <c r="KA293" s="200">
        <v>5630</v>
      </c>
      <c r="KB293" s="200">
        <v>3129</v>
      </c>
      <c r="KC293" s="200">
        <v>873</v>
      </c>
      <c r="KE293" s="200">
        <v>20</v>
      </c>
      <c r="KF293" s="200">
        <v>1</v>
      </c>
      <c r="KG293" s="200">
        <v>1</v>
      </c>
      <c r="KH293" s="200">
        <v>5</v>
      </c>
      <c r="KM293" s="200">
        <v>208</v>
      </c>
      <c r="KN293" s="200">
        <v>117</v>
      </c>
      <c r="KO293" s="200">
        <v>24</v>
      </c>
      <c r="KP293" s="200">
        <v>12</v>
      </c>
      <c r="KQ293" s="200">
        <v>0</v>
      </c>
      <c r="KR293" s="200">
        <v>0</v>
      </c>
      <c r="KS293" s="200">
        <v>492</v>
      </c>
      <c r="KT293" s="200">
        <v>73</v>
      </c>
      <c r="KU293" s="200">
        <v>87</v>
      </c>
      <c r="KV293" s="200">
        <v>18</v>
      </c>
      <c r="KW293" s="200">
        <v>1632</v>
      </c>
      <c r="KX293" s="200">
        <v>12</v>
      </c>
      <c r="LA293" s="200">
        <v>1496</v>
      </c>
      <c r="LB293" s="200">
        <v>147</v>
      </c>
      <c r="LC293" s="200">
        <v>879</v>
      </c>
      <c r="LD293" s="200">
        <v>284</v>
      </c>
      <c r="LF293" s="200">
        <v>270</v>
      </c>
      <c r="LH293" s="200">
        <v>49</v>
      </c>
      <c r="LI293" s="200">
        <v>62</v>
      </c>
      <c r="LJ293" s="200">
        <v>142</v>
      </c>
      <c r="LK293" s="200">
        <v>14</v>
      </c>
      <c r="LL293" s="200">
        <v>18</v>
      </c>
      <c r="LM293" s="200">
        <v>227</v>
      </c>
      <c r="LN293" s="200">
        <v>52</v>
      </c>
      <c r="LP293" s="200">
        <v>332</v>
      </c>
      <c r="LQ293" s="200">
        <v>56</v>
      </c>
      <c r="LT293" s="200">
        <v>724</v>
      </c>
      <c r="LU293" s="200">
        <v>30</v>
      </c>
      <c r="LV293" s="200">
        <v>156</v>
      </c>
      <c r="LW293" s="200">
        <v>1336</v>
      </c>
      <c r="LX293" s="200">
        <v>115</v>
      </c>
      <c r="LZ293" s="200">
        <v>114</v>
      </c>
      <c r="MA293" s="200">
        <v>103</v>
      </c>
      <c r="MB293" s="200">
        <v>55</v>
      </c>
      <c r="MC293" s="200">
        <v>11</v>
      </c>
      <c r="MV293" s="200">
        <v>2</v>
      </c>
      <c r="MW293" s="200">
        <v>6</v>
      </c>
      <c r="NB293" s="200">
        <v>48</v>
      </c>
      <c r="NC293" s="200">
        <v>20</v>
      </c>
      <c r="ND293" s="200">
        <v>21</v>
      </c>
      <c r="NE293" s="200">
        <v>109</v>
      </c>
      <c r="NF293" s="200">
        <v>0</v>
      </c>
      <c r="NG293" s="200">
        <v>112</v>
      </c>
      <c r="NH293" s="200">
        <v>39</v>
      </c>
      <c r="NI293" s="200">
        <v>69</v>
      </c>
      <c r="NL293" s="200">
        <v>17</v>
      </c>
      <c r="NM293" s="200">
        <v>0</v>
      </c>
      <c r="NP293" s="200">
        <v>43</v>
      </c>
      <c r="NT293" s="200">
        <v>2178</v>
      </c>
      <c r="NW293" s="200">
        <v>2</v>
      </c>
      <c r="NY293" s="200">
        <v>615</v>
      </c>
      <c r="NZ293" s="200">
        <v>134</v>
      </c>
      <c r="OB293" s="201">
        <v>40159</v>
      </c>
      <c r="OC293" s="200">
        <v>30940</v>
      </c>
      <c r="OD293" s="200">
        <v>760</v>
      </c>
      <c r="OE293" s="200">
        <v>11204</v>
      </c>
      <c r="OF293" s="200">
        <v>42903</v>
      </c>
      <c r="OG293" s="201">
        <v>83062</v>
      </c>
    </row>
    <row r="294" spans="1:397" ht="12.75" customHeight="1">
      <c r="A294" s="209">
        <v>493000</v>
      </c>
      <c r="B294" s="23" t="s">
        <v>435</v>
      </c>
      <c r="P294" s="200">
        <v>15</v>
      </c>
      <c r="Q294" s="200">
        <v>5</v>
      </c>
      <c r="X294" s="200">
        <v>1799</v>
      </c>
      <c r="Y294" s="200">
        <v>129</v>
      </c>
      <c r="Z294" s="200">
        <v>28</v>
      </c>
      <c r="AA294" s="200">
        <v>219</v>
      </c>
      <c r="AO294" s="200">
        <v>1</v>
      </c>
      <c r="AP294" s="200">
        <v>44</v>
      </c>
      <c r="AR294" s="200">
        <v>3</v>
      </c>
      <c r="AX294" s="200">
        <v>23</v>
      </c>
      <c r="BM294" s="200">
        <v>2</v>
      </c>
      <c r="BP294" s="200">
        <v>7</v>
      </c>
      <c r="BQ294" s="200">
        <v>8</v>
      </c>
      <c r="BU294" s="200">
        <v>1</v>
      </c>
      <c r="BV294" s="200">
        <v>6</v>
      </c>
      <c r="BW294" s="200">
        <v>12</v>
      </c>
      <c r="BX294" s="200">
        <v>17</v>
      </c>
      <c r="BY294" s="200">
        <v>36</v>
      </c>
      <c r="BZ294" s="200">
        <v>17</v>
      </c>
      <c r="CA294" s="200">
        <v>34</v>
      </c>
      <c r="CD294" s="200">
        <v>0</v>
      </c>
      <c r="CE294" s="200">
        <v>8</v>
      </c>
      <c r="CF294" s="200">
        <v>56</v>
      </c>
      <c r="CK294" s="200">
        <v>6</v>
      </c>
      <c r="CL294" s="200">
        <v>2</v>
      </c>
      <c r="CM294" s="200">
        <v>5</v>
      </c>
      <c r="CO294" s="200">
        <v>65</v>
      </c>
      <c r="CR294" s="200">
        <v>18</v>
      </c>
      <c r="CU294" s="200">
        <v>23</v>
      </c>
      <c r="CV294" s="200">
        <v>7</v>
      </c>
      <c r="DE294" s="200">
        <v>182</v>
      </c>
      <c r="DJ294" s="200">
        <v>3</v>
      </c>
      <c r="DM294" s="200">
        <v>37</v>
      </c>
      <c r="DN294" s="200">
        <v>0</v>
      </c>
      <c r="DO294" s="200">
        <v>14</v>
      </c>
      <c r="DP294" s="200">
        <v>3</v>
      </c>
      <c r="DQ294" s="200">
        <v>0</v>
      </c>
      <c r="DR294" s="200">
        <v>0</v>
      </c>
      <c r="ED294" s="200">
        <v>21</v>
      </c>
      <c r="EE294" s="200">
        <v>12</v>
      </c>
      <c r="EL294" s="200">
        <v>0</v>
      </c>
      <c r="EM294" s="200">
        <v>24</v>
      </c>
      <c r="EO294" s="200">
        <v>302</v>
      </c>
      <c r="FC294" s="200">
        <v>59</v>
      </c>
      <c r="FD294" s="200">
        <v>141</v>
      </c>
      <c r="FE294" s="200">
        <v>84</v>
      </c>
      <c r="FF294" s="200">
        <v>32</v>
      </c>
      <c r="FG294" s="200">
        <v>10</v>
      </c>
      <c r="FI294" s="200">
        <v>100</v>
      </c>
      <c r="GI294" s="200">
        <v>0</v>
      </c>
      <c r="GK294" s="200">
        <v>35</v>
      </c>
      <c r="GM294" s="200">
        <v>44</v>
      </c>
      <c r="HV294" s="200">
        <v>2</v>
      </c>
      <c r="HZ294" s="200">
        <v>20</v>
      </c>
      <c r="IA294" s="200">
        <v>5</v>
      </c>
      <c r="IB294" s="200">
        <v>82</v>
      </c>
      <c r="IC294" s="200">
        <v>14</v>
      </c>
      <c r="IG294" s="200">
        <v>11</v>
      </c>
      <c r="II294" s="200">
        <v>863</v>
      </c>
      <c r="IL294" s="200">
        <v>4</v>
      </c>
      <c r="IQ294" s="200">
        <v>1</v>
      </c>
      <c r="IZ294" s="200">
        <v>29</v>
      </c>
      <c r="JB294" s="200">
        <v>0</v>
      </c>
      <c r="JE294" s="200">
        <v>89</v>
      </c>
      <c r="JF294" s="200">
        <v>19</v>
      </c>
      <c r="JI294" s="200">
        <v>1</v>
      </c>
      <c r="JJ294" s="200">
        <v>2</v>
      </c>
      <c r="JL294" s="200">
        <v>104</v>
      </c>
      <c r="JM294" s="200">
        <v>14</v>
      </c>
      <c r="JP294" s="200">
        <v>475</v>
      </c>
      <c r="JQ294" s="200">
        <v>13</v>
      </c>
      <c r="JR294" s="200">
        <v>0</v>
      </c>
      <c r="JS294" s="200">
        <v>1</v>
      </c>
      <c r="JT294" s="200">
        <v>11</v>
      </c>
      <c r="JU294" s="200">
        <v>63</v>
      </c>
      <c r="JV294" s="200">
        <v>18</v>
      </c>
      <c r="JW294" s="200">
        <v>2</v>
      </c>
      <c r="JX294" s="200">
        <v>120</v>
      </c>
      <c r="JY294" s="200">
        <v>1</v>
      </c>
      <c r="JZ294" s="200">
        <v>5</v>
      </c>
      <c r="KA294" s="200">
        <v>412</v>
      </c>
      <c r="KB294" s="200">
        <v>672</v>
      </c>
      <c r="KC294" s="200">
        <v>3750</v>
      </c>
      <c r="KD294" s="200">
        <v>2</v>
      </c>
      <c r="KE294" s="200">
        <v>18</v>
      </c>
      <c r="KF294" s="200">
        <v>1</v>
      </c>
      <c r="KG294" s="200">
        <v>0</v>
      </c>
      <c r="KH294" s="200">
        <v>14</v>
      </c>
      <c r="KI294" s="200">
        <v>0</v>
      </c>
      <c r="KM294" s="200">
        <v>429</v>
      </c>
      <c r="KN294" s="200">
        <v>180</v>
      </c>
      <c r="KO294" s="200">
        <v>48</v>
      </c>
      <c r="KP294" s="200">
        <v>23</v>
      </c>
      <c r="KQ294" s="200">
        <v>1</v>
      </c>
      <c r="KR294" s="200">
        <v>0</v>
      </c>
      <c r="KS294" s="200">
        <v>325</v>
      </c>
      <c r="KT294" s="200">
        <v>77</v>
      </c>
      <c r="KU294" s="200">
        <v>60</v>
      </c>
      <c r="KV294" s="200">
        <v>6</v>
      </c>
      <c r="KW294" s="200">
        <v>558</v>
      </c>
      <c r="KX294" s="200">
        <v>24</v>
      </c>
      <c r="LA294" s="200">
        <v>7137</v>
      </c>
      <c r="LB294" s="200">
        <v>364</v>
      </c>
      <c r="LC294" s="200">
        <v>85</v>
      </c>
      <c r="LD294" s="200">
        <v>177</v>
      </c>
      <c r="LE294" s="200">
        <v>66</v>
      </c>
      <c r="LF294" s="200">
        <v>373</v>
      </c>
      <c r="LH294" s="200">
        <v>80</v>
      </c>
      <c r="LI294" s="200">
        <v>114</v>
      </c>
      <c r="LJ294" s="200">
        <v>413</v>
      </c>
      <c r="LK294" s="200">
        <v>155</v>
      </c>
      <c r="LL294" s="200">
        <v>24</v>
      </c>
      <c r="LM294" s="200">
        <v>984</v>
      </c>
      <c r="LN294" s="200">
        <v>226</v>
      </c>
      <c r="LO294" s="200">
        <v>0</v>
      </c>
      <c r="LP294" s="200">
        <v>314</v>
      </c>
      <c r="LQ294" s="200">
        <v>68</v>
      </c>
      <c r="LT294" s="200">
        <v>287</v>
      </c>
      <c r="LU294" s="200">
        <v>247</v>
      </c>
      <c r="LV294" s="200">
        <v>58</v>
      </c>
      <c r="LW294" s="200">
        <v>643</v>
      </c>
      <c r="LX294" s="200">
        <v>196</v>
      </c>
      <c r="LY294" s="200">
        <v>25</v>
      </c>
      <c r="LZ294" s="200">
        <v>53</v>
      </c>
      <c r="MA294" s="200">
        <v>408</v>
      </c>
      <c r="MB294" s="200">
        <v>275</v>
      </c>
      <c r="MC294" s="200">
        <v>318</v>
      </c>
      <c r="MU294" s="200">
        <v>0</v>
      </c>
      <c r="MV294" s="200">
        <v>40</v>
      </c>
      <c r="MW294" s="200">
        <v>3</v>
      </c>
      <c r="NA294" s="200">
        <v>1</v>
      </c>
      <c r="NB294" s="200">
        <v>50</v>
      </c>
      <c r="NC294" s="200">
        <v>12</v>
      </c>
      <c r="ND294" s="200">
        <v>10</v>
      </c>
      <c r="NE294" s="200">
        <v>5</v>
      </c>
      <c r="NF294" s="200">
        <v>361</v>
      </c>
      <c r="NG294" s="200">
        <v>281</v>
      </c>
      <c r="NH294" s="200">
        <v>711</v>
      </c>
      <c r="NI294" s="200">
        <v>194</v>
      </c>
      <c r="NL294" s="200">
        <v>99</v>
      </c>
      <c r="NP294" s="200">
        <v>19</v>
      </c>
      <c r="NT294" s="200">
        <v>429</v>
      </c>
      <c r="NW294" s="200">
        <v>132</v>
      </c>
      <c r="NY294" s="200">
        <v>1</v>
      </c>
      <c r="NZ294" s="200">
        <v>62</v>
      </c>
      <c r="OB294" s="201">
        <v>27770</v>
      </c>
      <c r="OC294" s="200">
        <v>31251</v>
      </c>
      <c r="OD294" s="200">
        <v>598</v>
      </c>
      <c r="OE294" s="200">
        <v>9421</v>
      </c>
      <c r="OF294" s="200">
        <v>41270</v>
      </c>
      <c r="OG294" s="201">
        <v>69040</v>
      </c>
    </row>
    <row r="295" spans="1:397" ht="12.75" customHeight="1">
      <c r="A295" s="209">
        <v>511110</v>
      </c>
      <c r="B295" s="23" t="s">
        <v>436</v>
      </c>
      <c r="P295" s="200">
        <v>7</v>
      </c>
      <c r="Q295" s="200">
        <v>1</v>
      </c>
      <c r="S295" s="200">
        <v>19</v>
      </c>
      <c r="X295" s="200">
        <v>231</v>
      </c>
      <c r="Y295" s="200">
        <v>48</v>
      </c>
      <c r="Z295" s="200">
        <v>11</v>
      </c>
      <c r="AA295" s="200">
        <v>43</v>
      </c>
      <c r="AO295" s="200">
        <v>126</v>
      </c>
      <c r="AP295" s="200">
        <v>3</v>
      </c>
      <c r="AR295" s="200">
        <v>1</v>
      </c>
      <c r="AV295" s="200">
        <v>3</v>
      </c>
      <c r="BC295" s="200">
        <v>11</v>
      </c>
      <c r="BD295" s="200">
        <v>1</v>
      </c>
      <c r="BE295" s="200">
        <v>11</v>
      </c>
      <c r="BP295" s="200">
        <v>1</v>
      </c>
      <c r="BU295" s="200">
        <v>0</v>
      </c>
      <c r="BV295" s="200">
        <v>2</v>
      </c>
      <c r="BX295" s="200">
        <v>179</v>
      </c>
      <c r="BY295" s="200">
        <v>54</v>
      </c>
      <c r="BZ295" s="200">
        <v>223</v>
      </c>
      <c r="CA295" s="200">
        <v>0</v>
      </c>
      <c r="CF295" s="200">
        <v>8</v>
      </c>
      <c r="CM295" s="200">
        <v>24</v>
      </c>
      <c r="CN295" s="200">
        <v>0</v>
      </c>
      <c r="CT295" s="200">
        <v>5</v>
      </c>
      <c r="CX295" s="200">
        <v>2</v>
      </c>
      <c r="DB295" s="200">
        <v>3</v>
      </c>
      <c r="DE295" s="200">
        <v>2</v>
      </c>
      <c r="DG295" s="200">
        <v>0</v>
      </c>
      <c r="DL295" s="200">
        <v>9</v>
      </c>
      <c r="DM295" s="200">
        <v>182</v>
      </c>
      <c r="DQ295" s="200">
        <v>1</v>
      </c>
      <c r="DR295" s="200">
        <v>5</v>
      </c>
      <c r="DS295" s="200">
        <v>8</v>
      </c>
      <c r="DX295" s="200">
        <v>13</v>
      </c>
      <c r="DY295" s="200">
        <v>1</v>
      </c>
      <c r="FC295" s="200">
        <v>16</v>
      </c>
      <c r="FD295" s="200">
        <v>34</v>
      </c>
      <c r="FE295" s="200">
        <v>18</v>
      </c>
      <c r="FF295" s="200">
        <v>48</v>
      </c>
      <c r="FI295" s="200">
        <v>45</v>
      </c>
      <c r="GA295" s="200">
        <v>0</v>
      </c>
      <c r="GK295" s="200">
        <v>1</v>
      </c>
      <c r="GM295" s="200">
        <v>2</v>
      </c>
      <c r="HR295" s="200">
        <v>5</v>
      </c>
      <c r="HV295" s="200">
        <v>0</v>
      </c>
      <c r="HW295" s="200">
        <v>6</v>
      </c>
      <c r="HZ295" s="200">
        <v>2580</v>
      </c>
      <c r="IA295" s="200">
        <v>225</v>
      </c>
      <c r="IB295" s="200">
        <v>61</v>
      </c>
      <c r="IC295" s="200">
        <v>63</v>
      </c>
      <c r="ID295" s="200">
        <v>0</v>
      </c>
      <c r="IF295" s="200">
        <v>0</v>
      </c>
      <c r="IG295" s="200">
        <v>2647</v>
      </c>
      <c r="IH295" s="200">
        <v>230</v>
      </c>
      <c r="II295" s="200">
        <v>96</v>
      </c>
      <c r="IL295" s="200">
        <v>18</v>
      </c>
      <c r="IQ295" s="200">
        <v>34</v>
      </c>
      <c r="IZ295" s="200">
        <v>7</v>
      </c>
      <c r="JD295" s="200">
        <v>35</v>
      </c>
      <c r="JE295" s="200">
        <v>33</v>
      </c>
      <c r="JF295" s="200">
        <v>11</v>
      </c>
      <c r="JG295" s="200">
        <v>5</v>
      </c>
      <c r="JI295" s="200">
        <v>3</v>
      </c>
      <c r="JJ295" s="200">
        <v>2</v>
      </c>
      <c r="JK295" s="200">
        <v>5</v>
      </c>
      <c r="JL295" s="200">
        <v>31</v>
      </c>
      <c r="JM295" s="200">
        <v>11</v>
      </c>
      <c r="JP295" s="200">
        <v>692</v>
      </c>
      <c r="JQ295" s="200">
        <v>29</v>
      </c>
      <c r="JR295" s="200">
        <v>1</v>
      </c>
      <c r="JS295" s="200">
        <v>5</v>
      </c>
      <c r="JT295" s="200">
        <v>32</v>
      </c>
      <c r="JU295" s="200">
        <v>226</v>
      </c>
      <c r="JV295" s="200">
        <v>38</v>
      </c>
      <c r="JW295" s="200">
        <v>3</v>
      </c>
      <c r="JX295" s="200">
        <v>339</v>
      </c>
      <c r="JY295" s="200">
        <v>40</v>
      </c>
      <c r="JZ295" s="200">
        <v>1</v>
      </c>
      <c r="KA295" s="200">
        <v>578</v>
      </c>
      <c r="KB295" s="200">
        <v>802</v>
      </c>
      <c r="KC295" s="200">
        <v>248</v>
      </c>
      <c r="KD295" s="200">
        <v>129</v>
      </c>
      <c r="KE295" s="200">
        <v>26</v>
      </c>
      <c r="KG295" s="200">
        <v>38</v>
      </c>
      <c r="KH295" s="200">
        <v>44</v>
      </c>
      <c r="KM295" s="200">
        <v>299</v>
      </c>
      <c r="KN295" s="200">
        <v>108</v>
      </c>
      <c r="KO295" s="200">
        <v>28</v>
      </c>
      <c r="KP295" s="200">
        <v>96</v>
      </c>
      <c r="KQ295" s="200">
        <v>1619</v>
      </c>
      <c r="KR295" s="200">
        <v>38</v>
      </c>
      <c r="KS295" s="200">
        <v>1055</v>
      </c>
      <c r="KT295" s="200">
        <v>67</v>
      </c>
      <c r="KU295" s="200">
        <v>172</v>
      </c>
      <c r="KV295" s="200">
        <v>25</v>
      </c>
      <c r="KW295" s="200">
        <v>571</v>
      </c>
      <c r="KX295" s="200">
        <v>7</v>
      </c>
      <c r="LA295" s="200">
        <v>569</v>
      </c>
      <c r="LB295" s="200">
        <v>184</v>
      </c>
      <c r="LC295" s="200">
        <v>20</v>
      </c>
      <c r="LD295" s="200">
        <v>87</v>
      </c>
      <c r="LE295" s="200">
        <v>534</v>
      </c>
      <c r="LF295" s="200">
        <v>324</v>
      </c>
      <c r="LG295" s="200">
        <v>294</v>
      </c>
      <c r="LH295" s="200">
        <v>144</v>
      </c>
      <c r="LI295" s="200">
        <v>295</v>
      </c>
      <c r="LJ295" s="200">
        <v>217</v>
      </c>
      <c r="LK295" s="200">
        <v>63</v>
      </c>
      <c r="LL295" s="200">
        <v>21</v>
      </c>
      <c r="LM295" s="200">
        <v>282</v>
      </c>
      <c r="LN295" s="200">
        <v>62</v>
      </c>
      <c r="LP295" s="200">
        <v>755</v>
      </c>
      <c r="LQ295" s="200">
        <v>802</v>
      </c>
      <c r="LT295" s="200">
        <v>872</v>
      </c>
      <c r="LU295" s="200">
        <v>39</v>
      </c>
      <c r="LV295" s="200">
        <v>16</v>
      </c>
      <c r="LW295" s="200">
        <v>177</v>
      </c>
      <c r="LX295" s="200">
        <v>131</v>
      </c>
      <c r="LY295" s="200">
        <v>0</v>
      </c>
      <c r="LZ295" s="200">
        <v>55</v>
      </c>
      <c r="MA295" s="200">
        <v>161</v>
      </c>
      <c r="MB295" s="200">
        <v>32</v>
      </c>
      <c r="MC295" s="200">
        <v>36</v>
      </c>
      <c r="MT295" s="200">
        <v>8</v>
      </c>
      <c r="MU295" s="200">
        <v>8</v>
      </c>
      <c r="MV295" s="200">
        <v>3</v>
      </c>
      <c r="MW295" s="200">
        <v>64</v>
      </c>
      <c r="NA295" s="200">
        <v>19</v>
      </c>
      <c r="NB295" s="200">
        <v>98</v>
      </c>
      <c r="NC295" s="200">
        <v>112</v>
      </c>
      <c r="ND295" s="200">
        <v>44</v>
      </c>
      <c r="NE295" s="200">
        <v>8</v>
      </c>
      <c r="NF295" s="200">
        <v>73</v>
      </c>
      <c r="NG295" s="200">
        <v>50</v>
      </c>
      <c r="NH295" s="200">
        <v>144</v>
      </c>
      <c r="NI295" s="200">
        <v>39</v>
      </c>
      <c r="NP295" s="200">
        <v>45</v>
      </c>
      <c r="NT295" s="200">
        <v>559</v>
      </c>
      <c r="NW295" s="200">
        <v>12</v>
      </c>
      <c r="NZ295" s="200">
        <v>168</v>
      </c>
      <c r="OB295" s="201">
        <v>22493</v>
      </c>
      <c r="OC295" s="200">
        <v>17347</v>
      </c>
      <c r="OD295" s="200">
        <v>282</v>
      </c>
      <c r="OE295" s="200">
        <v>8551</v>
      </c>
      <c r="OF295" s="200">
        <v>26181</v>
      </c>
      <c r="OG295" s="201">
        <v>48674</v>
      </c>
    </row>
    <row r="296" spans="1:397" ht="12.75" customHeight="1">
      <c r="A296" s="209">
        <v>511120</v>
      </c>
      <c r="B296" s="23" t="s">
        <v>437</v>
      </c>
      <c r="P296" s="200">
        <v>0</v>
      </c>
      <c r="X296" s="200">
        <v>68</v>
      </c>
      <c r="Y296" s="200">
        <v>2</v>
      </c>
      <c r="Z296" s="200">
        <v>9</v>
      </c>
      <c r="AA296" s="200">
        <v>25</v>
      </c>
      <c r="AO296" s="200">
        <v>7</v>
      </c>
      <c r="AP296" s="200">
        <v>2</v>
      </c>
      <c r="AR296" s="200">
        <v>1</v>
      </c>
      <c r="AV296" s="200">
        <v>0</v>
      </c>
      <c r="BD296" s="200">
        <v>0</v>
      </c>
      <c r="BP296" s="200">
        <v>91</v>
      </c>
      <c r="BR296" s="200">
        <v>60</v>
      </c>
      <c r="BU296" s="200">
        <v>0</v>
      </c>
      <c r="BX296" s="200">
        <v>73</v>
      </c>
      <c r="BY296" s="200">
        <v>25</v>
      </c>
      <c r="BZ296" s="200">
        <v>100</v>
      </c>
      <c r="CA296" s="200">
        <v>38</v>
      </c>
      <c r="CF296" s="200">
        <v>12</v>
      </c>
      <c r="CT296" s="200">
        <v>1</v>
      </c>
      <c r="CZ296" s="200">
        <v>77</v>
      </c>
      <c r="DE296" s="200">
        <v>1</v>
      </c>
      <c r="DL296" s="200">
        <v>15</v>
      </c>
      <c r="DM296" s="200">
        <v>97</v>
      </c>
      <c r="DN296" s="200">
        <v>0</v>
      </c>
      <c r="DO296" s="200">
        <v>343</v>
      </c>
      <c r="DP296" s="200">
        <v>60</v>
      </c>
      <c r="DR296" s="200">
        <v>15</v>
      </c>
      <c r="DS296" s="200">
        <v>3</v>
      </c>
      <c r="DX296" s="200">
        <v>22</v>
      </c>
      <c r="FD296" s="200">
        <v>4</v>
      </c>
      <c r="GI296" s="200">
        <v>0</v>
      </c>
      <c r="GK296" s="200">
        <v>1</v>
      </c>
      <c r="GM296" s="200">
        <v>1</v>
      </c>
      <c r="GQ296" s="200">
        <v>36</v>
      </c>
      <c r="HR296" s="200">
        <v>1</v>
      </c>
      <c r="HV296" s="200">
        <v>0</v>
      </c>
      <c r="HW296" s="200">
        <v>2</v>
      </c>
      <c r="HZ296" s="200">
        <v>267</v>
      </c>
      <c r="IA296" s="200">
        <v>151</v>
      </c>
      <c r="IB296" s="200">
        <v>32</v>
      </c>
      <c r="IC296" s="200">
        <v>23</v>
      </c>
      <c r="IF296" s="200">
        <v>0</v>
      </c>
      <c r="IG296" s="200">
        <v>4867</v>
      </c>
      <c r="IH296" s="200">
        <v>134</v>
      </c>
      <c r="II296" s="200">
        <v>67</v>
      </c>
      <c r="IQ296" s="200">
        <v>4</v>
      </c>
      <c r="JD296" s="200">
        <v>269</v>
      </c>
      <c r="JE296" s="200">
        <v>38</v>
      </c>
      <c r="JF296" s="200">
        <v>6</v>
      </c>
      <c r="JG296" s="200">
        <v>2</v>
      </c>
      <c r="JI296" s="200">
        <v>1</v>
      </c>
      <c r="JJ296" s="200">
        <v>2</v>
      </c>
      <c r="JK296" s="200">
        <v>3</v>
      </c>
      <c r="JL296" s="200">
        <v>118</v>
      </c>
      <c r="JN296" s="200">
        <v>7</v>
      </c>
      <c r="JO296" s="200">
        <v>10</v>
      </c>
      <c r="JP296" s="200">
        <v>880</v>
      </c>
      <c r="JR296" s="200">
        <v>0</v>
      </c>
      <c r="JS296" s="200">
        <v>1</v>
      </c>
      <c r="JT296" s="200">
        <v>9</v>
      </c>
      <c r="JU296" s="200">
        <v>361</v>
      </c>
      <c r="JV296" s="200">
        <v>13</v>
      </c>
      <c r="JW296" s="200">
        <v>1</v>
      </c>
      <c r="JX296" s="200">
        <v>352</v>
      </c>
      <c r="JY296" s="200">
        <v>71</v>
      </c>
      <c r="JZ296" s="200">
        <v>0</v>
      </c>
      <c r="KA296" s="200">
        <v>656</v>
      </c>
      <c r="KB296" s="200">
        <v>908</v>
      </c>
      <c r="KC296" s="200">
        <v>261</v>
      </c>
      <c r="KE296" s="200">
        <v>526</v>
      </c>
      <c r="KG296" s="200">
        <v>43</v>
      </c>
      <c r="KH296" s="200">
        <v>44</v>
      </c>
      <c r="KM296" s="200">
        <v>275</v>
      </c>
      <c r="KN296" s="200">
        <v>104</v>
      </c>
      <c r="KO296" s="200">
        <v>24</v>
      </c>
      <c r="KP296" s="200">
        <v>54</v>
      </c>
      <c r="KQ296" s="200">
        <v>147</v>
      </c>
      <c r="KR296" s="200">
        <v>40</v>
      </c>
      <c r="KS296" s="200">
        <v>671</v>
      </c>
      <c r="KT296" s="200">
        <v>64</v>
      </c>
      <c r="KU296" s="200">
        <v>221</v>
      </c>
      <c r="KV296" s="200">
        <v>20</v>
      </c>
      <c r="KW296" s="200">
        <v>293</v>
      </c>
      <c r="KX296" s="200">
        <v>5</v>
      </c>
      <c r="LA296" s="200">
        <v>1117</v>
      </c>
      <c r="LB296" s="200">
        <v>173</v>
      </c>
      <c r="LC296" s="200">
        <v>19</v>
      </c>
      <c r="LD296" s="200">
        <v>80</v>
      </c>
      <c r="LE296" s="200">
        <v>2149</v>
      </c>
      <c r="LF296" s="200">
        <v>313</v>
      </c>
      <c r="LG296" s="200">
        <v>319</v>
      </c>
      <c r="LH296" s="200">
        <v>105</v>
      </c>
      <c r="LI296" s="200">
        <v>263</v>
      </c>
      <c r="LJ296" s="200">
        <v>362</v>
      </c>
      <c r="LK296" s="200">
        <v>180</v>
      </c>
      <c r="LL296" s="200">
        <v>51</v>
      </c>
      <c r="LM296" s="200">
        <v>384</v>
      </c>
      <c r="LN296" s="200">
        <v>85</v>
      </c>
      <c r="LP296" s="200">
        <v>2003</v>
      </c>
      <c r="LQ296" s="200">
        <v>1133</v>
      </c>
      <c r="LT296" s="200">
        <v>447</v>
      </c>
      <c r="LU296" s="200">
        <v>80</v>
      </c>
      <c r="LV296" s="200">
        <v>22</v>
      </c>
      <c r="LW296" s="200">
        <v>252</v>
      </c>
      <c r="LX296" s="200">
        <v>248</v>
      </c>
      <c r="LY296" s="200">
        <v>69</v>
      </c>
      <c r="LZ296" s="200">
        <v>82</v>
      </c>
      <c r="MA296" s="200">
        <v>137</v>
      </c>
      <c r="MB296" s="200">
        <v>302</v>
      </c>
      <c r="MC296" s="200">
        <v>26</v>
      </c>
      <c r="MT296" s="200">
        <v>9</v>
      </c>
      <c r="MU296" s="200">
        <v>14</v>
      </c>
      <c r="MV296" s="200">
        <v>2</v>
      </c>
      <c r="MW296" s="200">
        <v>82</v>
      </c>
      <c r="NA296" s="200">
        <v>35</v>
      </c>
      <c r="NB296" s="200">
        <v>175</v>
      </c>
      <c r="NC296" s="200">
        <v>171</v>
      </c>
      <c r="ND296" s="200">
        <v>53</v>
      </c>
      <c r="NE296" s="200">
        <v>14</v>
      </c>
      <c r="NF296" s="200">
        <v>41</v>
      </c>
      <c r="NG296" s="200">
        <v>25</v>
      </c>
      <c r="NH296" s="200">
        <v>81</v>
      </c>
      <c r="NI296" s="200">
        <v>22</v>
      </c>
      <c r="NP296" s="200">
        <v>44</v>
      </c>
      <c r="NT296" s="200">
        <v>633</v>
      </c>
      <c r="NW296" s="200">
        <v>10</v>
      </c>
      <c r="NZ296" s="200">
        <v>163</v>
      </c>
      <c r="OB296" s="201">
        <v>25216</v>
      </c>
      <c r="OC296" s="200">
        <v>11762</v>
      </c>
      <c r="OD296" s="200">
        <v>159</v>
      </c>
      <c r="OE296" s="200">
        <v>10434</v>
      </c>
      <c r="OF296" s="200">
        <v>22355</v>
      </c>
      <c r="OG296" s="201">
        <v>47571</v>
      </c>
    </row>
    <row r="297" spans="1:397" ht="12.75" customHeight="1">
      <c r="A297" s="209">
        <v>511130</v>
      </c>
      <c r="B297" s="23" t="s">
        <v>438</v>
      </c>
      <c r="P297" s="200">
        <v>1</v>
      </c>
      <c r="Q297" s="200">
        <v>0</v>
      </c>
      <c r="S297" s="200">
        <v>13</v>
      </c>
      <c r="X297" s="200">
        <v>34</v>
      </c>
      <c r="Y297" s="200">
        <v>4</v>
      </c>
      <c r="Z297" s="200">
        <v>5</v>
      </c>
      <c r="AA297" s="200">
        <v>11</v>
      </c>
      <c r="AO297" s="200">
        <v>36</v>
      </c>
      <c r="AP297" s="200">
        <v>1</v>
      </c>
      <c r="AR297" s="200">
        <v>0</v>
      </c>
      <c r="AV297" s="200">
        <v>1</v>
      </c>
      <c r="BC297" s="200">
        <v>8</v>
      </c>
      <c r="BD297" s="200">
        <v>0</v>
      </c>
      <c r="BE297" s="200">
        <v>7</v>
      </c>
      <c r="BP297" s="200">
        <v>1</v>
      </c>
      <c r="BU297" s="200">
        <v>0</v>
      </c>
      <c r="BX297" s="200">
        <v>43</v>
      </c>
      <c r="BY297" s="200">
        <v>13</v>
      </c>
      <c r="BZ297" s="200">
        <v>51</v>
      </c>
      <c r="CF297" s="200">
        <v>3</v>
      </c>
      <c r="CM297" s="200">
        <v>15</v>
      </c>
      <c r="CT297" s="200">
        <v>1</v>
      </c>
      <c r="CX297" s="200">
        <v>1</v>
      </c>
      <c r="CZ297" s="200">
        <v>0</v>
      </c>
      <c r="DE297" s="200">
        <v>1</v>
      </c>
      <c r="DL297" s="200">
        <v>3</v>
      </c>
      <c r="DM297" s="200">
        <v>34</v>
      </c>
      <c r="DN297" s="200">
        <v>0</v>
      </c>
      <c r="DO297" s="200">
        <v>111</v>
      </c>
      <c r="DP297" s="200">
        <v>21</v>
      </c>
      <c r="DR297" s="200">
        <v>1</v>
      </c>
      <c r="DS297" s="200">
        <v>1</v>
      </c>
      <c r="DX297" s="200">
        <v>9</v>
      </c>
      <c r="FC297" s="200">
        <v>1</v>
      </c>
      <c r="FD297" s="200">
        <v>3</v>
      </c>
      <c r="FE297" s="200">
        <v>1</v>
      </c>
      <c r="FF297" s="200">
        <v>3</v>
      </c>
      <c r="FI297" s="200">
        <v>3</v>
      </c>
      <c r="GI297" s="200">
        <v>0</v>
      </c>
      <c r="GK297" s="200">
        <v>0</v>
      </c>
      <c r="GM297" s="200">
        <v>0</v>
      </c>
      <c r="HR297" s="200">
        <v>1</v>
      </c>
      <c r="HV297" s="200">
        <v>0</v>
      </c>
      <c r="HW297" s="200">
        <v>0</v>
      </c>
      <c r="HZ297" s="200">
        <v>132</v>
      </c>
      <c r="IA297" s="200">
        <v>47</v>
      </c>
      <c r="IB297" s="200">
        <v>10</v>
      </c>
      <c r="IC297" s="200">
        <v>6</v>
      </c>
      <c r="ID297" s="200">
        <v>0</v>
      </c>
      <c r="IF297" s="200">
        <v>0</v>
      </c>
      <c r="IG297" s="200">
        <v>1121</v>
      </c>
      <c r="IH297" s="200">
        <v>1089</v>
      </c>
      <c r="II297" s="200">
        <v>14</v>
      </c>
      <c r="IQ297" s="200">
        <v>6</v>
      </c>
      <c r="IZ297" s="200">
        <v>4</v>
      </c>
      <c r="JD297" s="200">
        <v>2</v>
      </c>
      <c r="JE297" s="200">
        <v>8</v>
      </c>
      <c r="JF297" s="200">
        <v>3</v>
      </c>
      <c r="JG297" s="200">
        <v>1</v>
      </c>
      <c r="JI297" s="200">
        <v>1</v>
      </c>
      <c r="JJ297" s="200">
        <v>1</v>
      </c>
      <c r="JK297" s="200">
        <v>1</v>
      </c>
      <c r="JL297" s="200">
        <v>10</v>
      </c>
      <c r="JM297" s="200">
        <v>1</v>
      </c>
      <c r="JP297" s="200">
        <v>364</v>
      </c>
      <c r="JQ297" s="200">
        <v>2</v>
      </c>
      <c r="JR297" s="200">
        <v>0</v>
      </c>
      <c r="JS297" s="200">
        <v>0</v>
      </c>
      <c r="JT297" s="200">
        <v>2</v>
      </c>
      <c r="JU297" s="200">
        <v>93</v>
      </c>
      <c r="JV297" s="200">
        <v>4</v>
      </c>
      <c r="JW297" s="200">
        <v>1</v>
      </c>
      <c r="JX297" s="200">
        <v>138</v>
      </c>
      <c r="JY297" s="200">
        <v>17</v>
      </c>
      <c r="JZ297" s="200">
        <v>0</v>
      </c>
      <c r="KA297" s="200">
        <v>201</v>
      </c>
      <c r="KB297" s="200">
        <v>279</v>
      </c>
      <c r="KC297" s="200">
        <v>86</v>
      </c>
      <c r="KD297" s="200">
        <v>0</v>
      </c>
      <c r="KE297" s="200">
        <v>12</v>
      </c>
      <c r="KF297" s="200">
        <v>228</v>
      </c>
      <c r="KG297" s="200">
        <v>24</v>
      </c>
      <c r="KH297" s="200">
        <v>16</v>
      </c>
      <c r="KM297" s="200">
        <v>91</v>
      </c>
      <c r="KN297" s="200">
        <v>48</v>
      </c>
      <c r="KO297" s="200">
        <v>13</v>
      </c>
      <c r="KP297" s="200">
        <v>21</v>
      </c>
      <c r="KQ297" s="200">
        <v>1</v>
      </c>
      <c r="KR297" s="200">
        <v>60</v>
      </c>
      <c r="KS297" s="200">
        <v>315</v>
      </c>
      <c r="KT297" s="200">
        <v>28</v>
      </c>
      <c r="KU297" s="200">
        <v>196</v>
      </c>
      <c r="KV297" s="200">
        <v>9</v>
      </c>
      <c r="KW297" s="200">
        <v>85</v>
      </c>
      <c r="KX297" s="200">
        <v>3</v>
      </c>
      <c r="LA297" s="200">
        <v>547</v>
      </c>
      <c r="LB297" s="200">
        <v>65</v>
      </c>
      <c r="LC297" s="200">
        <v>7</v>
      </c>
      <c r="LD297" s="200">
        <v>30</v>
      </c>
      <c r="LE297" s="200">
        <v>324</v>
      </c>
      <c r="LF297" s="200">
        <v>93</v>
      </c>
      <c r="LG297" s="200">
        <v>185</v>
      </c>
      <c r="LH297" s="200">
        <v>44</v>
      </c>
      <c r="LI297" s="200">
        <v>100</v>
      </c>
      <c r="LJ297" s="200">
        <v>111</v>
      </c>
      <c r="LK297" s="200">
        <v>47</v>
      </c>
      <c r="LL297" s="200">
        <v>13</v>
      </c>
      <c r="LM297" s="200">
        <v>170</v>
      </c>
      <c r="LN297" s="200">
        <v>38</v>
      </c>
      <c r="LP297" s="200">
        <v>897</v>
      </c>
      <c r="LQ297" s="200">
        <v>481</v>
      </c>
      <c r="LT297" s="200">
        <v>243</v>
      </c>
      <c r="LU297" s="200">
        <v>59</v>
      </c>
      <c r="LV297" s="200">
        <v>15</v>
      </c>
      <c r="LW297" s="200">
        <v>160</v>
      </c>
      <c r="LX297" s="200">
        <v>67</v>
      </c>
      <c r="LY297" s="200">
        <v>33</v>
      </c>
      <c r="LZ297" s="200">
        <v>25</v>
      </c>
      <c r="MA297" s="200">
        <v>54</v>
      </c>
      <c r="MB297" s="200">
        <v>212</v>
      </c>
      <c r="MC297" s="200">
        <v>15</v>
      </c>
      <c r="MT297" s="200">
        <v>2</v>
      </c>
      <c r="MU297" s="200">
        <v>3</v>
      </c>
      <c r="MV297" s="200">
        <v>1</v>
      </c>
      <c r="MW297" s="200">
        <v>0</v>
      </c>
      <c r="NA297" s="200">
        <v>8</v>
      </c>
      <c r="NB297" s="200">
        <v>42</v>
      </c>
      <c r="NC297" s="200">
        <v>46</v>
      </c>
      <c r="ND297" s="200">
        <v>16</v>
      </c>
      <c r="NE297" s="200">
        <v>3</v>
      </c>
      <c r="NF297" s="200">
        <v>12</v>
      </c>
      <c r="NG297" s="200">
        <v>8</v>
      </c>
      <c r="NH297" s="200">
        <v>23</v>
      </c>
      <c r="NI297" s="200">
        <v>7</v>
      </c>
      <c r="NP297" s="200">
        <v>17</v>
      </c>
      <c r="NT297" s="200">
        <v>195</v>
      </c>
      <c r="NW297" s="200">
        <v>6</v>
      </c>
      <c r="NZ297" s="200">
        <v>116</v>
      </c>
      <c r="OB297" s="201">
        <v>9771</v>
      </c>
      <c r="OC297" s="200">
        <v>5862</v>
      </c>
      <c r="OD297" s="200">
        <v>406</v>
      </c>
      <c r="OE297" s="200">
        <v>21564</v>
      </c>
      <c r="OF297" s="200">
        <v>27832</v>
      </c>
      <c r="OG297" s="201">
        <v>37603</v>
      </c>
    </row>
    <row r="298" spans="1:397" ht="12.75" customHeight="1">
      <c r="A298" s="209" t="s">
        <v>440</v>
      </c>
      <c r="B298" s="23" t="s">
        <v>439</v>
      </c>
      <c r="P298" s="200">
        <v>0</v>
      </c>
      <c r="S298" s="200">
        <v>6</v>
      </c>
      <c r="X298" s="200">
        <v>35</v>
      </c>
      <c r="Y298" s="200">
        <v>2</v>
      </c>
      <c r="Z298" s="200">
        <v>2</v>
      </c>
      <c r="AA298" s="200">
        <v>7</v>
      </c>
      <c r="AO298" s="200">
        <v>67</v>
      </c>
      <c r="AP298" s="200">
        <v>5</v>
      </c>
      <c r="AR298" s="200">
        <v>7</v>
      </c>
      <c r="AV298" s="200">
        <v>0</v>
      </c>
      <c r="BC298" s="200">
        <v>4</v>
      </c>
      <c r="BD298" s="200">
        <v>2</v>
      </c>
      <c r="BE298" s="200">
        <v>3</v>
      </c>
      <c r="BP298" s="200">
        <v>47</v>
      </c>
      <c r="BV298" s="200">
        <v>25</v>
      </c>
      <c r="BX298" s="200">
        <v>38</v>
      </c>
      <c r="BY298" s="200">
        <v>24</v>
      </c>
      <c r="BZ298" s="200">
        <v>46</v>
      </c>
      <c r="CF298" s="200">
        <v>45</v>
      </c>
      <c r="CM298" s="200">
        <v>5</v>
      </c>
      <c r="CT298" s="200">
        <v>1</v>
      </c>
      <c r="CX298" s="200">
        <v>2</v>
      </c>
      <c r="DE298" s="200">
        <v>13</v>
      </c>
      <c r="DL298" s="200">
        <v>3</v>
      </c>
      <c r="DM298" s="200">
        <v>42</v>
      </c>
      <c r="DN298" s="200">
        <v>0</v>
      </c>
      <c r="DO298" s="200">
        <v>164</v>
      </c>
      <c r="DP298" s="200">
        <v>26</v>
      </c>
      <c r="DQ298" s="200">
        <v>7</v>
      </c>
      <c r="DR298" s="200">
        <v>13</v>
      </c>
      <c r="DS298" s="200">
        <v>0</v>
      </c>
      <c r="DX298" s="200">
        <v>15</v>
      </c>
      <c r="FC298" s="200">
        <v>42</v>
      </c>
      <c r="FD298" s="200">
        <v>159</v>
      </c>
      <c r="FE298" s="200">
        <v>14</v>
      </c>
      <c r="FF298" s="200">
        <v>85</v>
      </c>
      <c r="FI298" s="200">
        <v>63</v>
      </c>
      <c r="GI298" s="200">
        <v>0</v>
      </c>
      <c r="GK298" s="200">
        <v>1</v>
      </c>
      <c r="GM298" s="200">
        <v>5</v>
      </c>
      <c r="HR298" s="200">
        <v>16</v>
      </c>
      <c r="HW298" s="200">
        <v>0</v>
      </c>
      <c r="HZ298" s="200">
        <v>17</v>
      </c>
      <c r="IA298" s="200">
        <v>76</v>
      </c>
      <c r="IB298" s="200">
        <v>69</v>
      </c>
      <c r="IC298" s="200">
        <v>32</v>
      </c>
      <c r="IG298" s="200">
        <v>1513</v>
      </c>
      <c r="IH298" s="200">
        <v>80</v>
      </c>
      <c r="II298" s="200">
        <v>19</v>
      </c>
      <c r="IL298" s="200">
        <v>4</v>
      </c>
      <c r="IQ298" s="200">
        <v>3</v>
      </c>
      <c r="IZ298" s="200">
        <v>5</v>
      </c>
      <c r="JD298" s="200">
        <v>0</v>
      </c>
      <c r="JE298" s="200">
        <v>15</v>
      </c>
      <c r="JF298" s="200">
        <v>42</v>
      </c>
      <c r="JG298" s="200">
        <v>17</v>
      </c>
      <c r="JI298" s="200">
        <v>18</v>
      </c>
      <c r="JJ298" s="200">
        <v>3</v>
      </c>
      <c r="JK298" s="200">
        <v>17</v>
      </c>
      <c r="JL298" s="200">
        <v>221</v>
      </c>
      <c r="JM298" s="200">
        <v>64</v>
      </c>
      <c r="JP298" s="200">
        <v>474</v>
      </c>
      <c r="JQ298" s="200">
        <v>56</v>
      </c>
      <c r="JR298" s="200">
        <v>0</v>
      </c>
      <c r="JS298" s="200">
        <v>4</v>
      </c>
      <c r="JT298" s="200">
        <v>32</v>
      </c>
      <c r="JU298" s="200">
        <v>145</v>
      </c>
      <c r="JV298" s="200">
        <v>5</v>
      </c>
      <c r="JW298" s="200">
        <v>1</v>
      </c>
      <c r="JX298" s="200">
        <v>154</v>
      </c>
      <c r="JY298" s="200">
        <v>29</v>
      </c>
      <c r="JZ298" s="200">
        <v>0</v>
      </c>
      <c r="KA298" s="200">
        <v>225</v>
      </c>
      <c r="KB298" s="200">
        <v>310</v>
      </c>
      <c r="KC298" s="200">
        <v>90</v>
      </c>
      <c r="KD298" s="200">
        <v>0</v>
      </c>
      <c r="KE298" s="200">
        <v>23</v>
      </c>
      <c r="KG298" s="200">
        <v>712</v>
      </c>
      <c r="KH298" s="200">
        <v>23</v>
      </c>
      <c r="KI298" s="200">
        <v>3</v>
      </c>
      <c r="KM298" s="200">
        <v>72</v>
      </c>
      <c r="KN298" s="200">
        <v>49</v>
      </c>
      <c r="KO298" s="200">
        <v>12</v>
      </c>
      <c r="KP298" s="200">
        <v>143</v>
      </c>
      <c r="KQ298" s="200">
        <v>1</v>
      </c>
      <c r="KR298" s="200">
        <v>47</v>
      </c>
      <c r="KS298" s="200">
        <v>364</v>
      </c>
      <c r="KT298" s="200">
        <v>46</v>
      </c>
      <c r="KU298" s="200">
        <v>62</v>
      </c>
      <c r="KV298" s="200">
        <v>11</v>
      </c>
      <c r="KW298" s="200">
        <v>116</v>
      </c>
      <c r="KX298" s="200">
        <v>10</v>
      </c>
      <c r="LA298" s="200">
        <v>412</v>
      </c>
      <c r="LB298" s="200">
        <v>19</v>
      </c>
      <c r="LC298" s="200">
        <v>2</v>
      </c>
      <c r="LD298" s="200">
        <v>9</v>
      </c>
      <c r="LE298" s="200">
        <v>353</v>
      </c>
      <c r="LF298" s="200">
        <v>91</v>
      </c>
      <c r="LG298" s="200">
        <v>1</v>
      </c>
      <c r="LH298" s="200">
        <v>44</v>
      </c>
      <c r="LI298" s="200">
        <v>122</v>
      </c>
      <c r="LJ298" s="200">
        <v>109</v>
      </c>
      <c r="LK298" s="200">
        <v>75</v>
      </c>
      <c r="LL298" s="200">
        <v>75</v>
      </c>
      <c r="LM298" s="200">
        <v>114</v>
      </c>
      <c r="LN298" s="200">
        <v>24</v>
      </c>
      <c r="LP298" s="200">
        <v>1038</v>
      </c>
      <c r="LQ298" s="200">
        <v>344</v>
      </c>
      <c r="LR298" s="200">
        <v>7</v>
      </c>
      <c r="LT298" s="200">
        <v>176</v>
      </c>
      <c r="LU298" s="200">
        <v>28</v>
      </c>
      <c r="LV298" s="200">
        <v>13</v>
      </c>
      <c r="LW298" s="200">
        <v>137</v>
      </c>
      <c r="LX298" s="200">
        <v>136</v>
      </c>
      <c r="LY298" s="200">
        <v>71</v>
      </c>
      <c r="LZ298" s="200">
        <v>48</v>
      </c>
      <c r="MA298" s="200">
        <v>54</v>
      </c>
      <c r="MB298" s="200">
        <v>114</v>
      </c>
      <c r="MC298" s="200">
        <v>4</v>
      </c>
      <c r="MT298" s="200">
        <v>4</v>
      </c>
      <c r="MU298" s="200">
        <v>6</v>
      </c>
      <c r="MV298" s="200">
        <v>1</v>
      </c>
      <c r="MW298" s="200">
        <v>0</v>
      </c>
      <c r="NA298" s="200">
        <v>14</v>
      </c>
      <c r="NB298" s="200">
        <v>72</v>
      </c>
      <c r="NC298" s="200">
        <v>71</v>
      </c>
      <c r="ND298" s="200">
        <v>24</v>
      </c>
      <c r="NE298" s="200">
        <v>7</v>
      </c>
      <c r="NF298" s="200">
        <v>15</v>
      </c>
      <c r="NG298" s="200">
        <v>11</v>
      </c>
      <c r="NH298" s="200">
        <v>30</v>
      </c>
      <c r="NI298" s="200">
        <v>8</v>
      </c>
      <c r="NM298" s="200">
        <v>59</v>
      </c>
      <c r="NP298" s="200">
        <v>25</v>
      </c>
      <c r="NT298" s="200">
        <v>216</v>
      </c>
      <c r="NW298" s="200">
        <v>2</v>
      </c>
      <c r="NZ298" s="200">
        <v>79</v>
      </c>
      <c r="OB298" s="201">
        <v>10738</v>
      </c>
      <c r="OC298" s="200">
        <v>4966</v>
      </c>
      <c r="OD298" s="200">
        <v>82</v>
      </c>
      <c r="OE298" s="200">
        <v>10975</v>
      </c>
      <c r="OF298" s="200">
        <v>16023</v>
      </c>
      <c r="OG298" s="201">
        <v>26762</v>
      </c>
    </row>
    <row r="299" spans="1:397" ht="12.75" customHeight="1">
      <c r="A299" s="209">
        <v>511200</v>
      </c>
      <c r="B299" s="23" t="s">
        <v>441</v>
      </c>
      <c r="G299" s="200">
        <v>1</v>
      </c>
      <c r="P299" s="200">
        <v>1</v>
      </c>
      <c r="X299" s="200">
        <v>147</v>
      </c>
      <c r="Y299" s="200">
        <v>3</v>
      </c>
      <c r="Z299" s="200">
        <v>5</v>
      </c>
      <c r="AA299" s="200">
        <v>16</v>
      </c>
      <c r="AP299" s="200">
        <v>2</v>
      </c>
      <c r="AR299" s="200">
        <v>1</v>
      </c>
      <c r="BD299" s="200">
        <v>0</v>
      </c>
      <c r="BP299" s="200">
        <v>2</v>
      </c>
      <c r="BU299" s="200">
        <v>0</v>
      </c>
      <c r="BV299" s="200">
        <v>1</v>
      </c>
      <c r="BX299" s="200">
        <v>37</v>
      </c>
      <c r="BY299" s="200">
        <v>41</v>
      </c>
      <c r="BZ299" s="200">
        <v>93</v>
      </c>
      <c r="CF299" s="200">
        <v>12</v>
      </c>
      <c r="CK299" s="200">
        <v>2</v>
      </c>
      <c r="CM299" s="200">
        <v>4</v>
      </c>
      <c r="CT299" s="200">
        <v>7</v>
      </c>
      <c r="CX299" s="200">
        <v>2</v>
      </c>
      <c r="DE299" s="200">
        <v>0</v>
      </c>
      <c r="DG299" s="200">
        <v>0</v>
      </c>
      <c r="DQ299" s="200">
        <v>4</v>
      </c>
      <c r="DR299" s="200">
        <v>991</v>
      </c>
      <c r="DS299" s="200">
        <v>210</v>
      </c>
      <c r="DX299" s="200">
        <v>21</v>
      </c>
      <c r="ED299" s="200">
        <v>208</v>
      </c>
      <c r="EL299" s="200">
        <v>0</v>
      </c>
      <c r="EO299" s="200">
        <v>2</v>
      </c>
      <c r="EP299" s="200">
        <v>1</v>
      </c>
      <c r="EQ299" s="200">
        <v>0</v>
      </c>
      <c r="FC299" s="200">
        <v>3</v>
      </c>
      <c r="FD299" s="200">
        <v>3</v>
      </c>
      <c r="FE299" s="200">
        <v>3</v>
      </c>
      <c r="FF299" s="200">
        <v>4</v>
      </c>
      <c r="FI299" s="200">
        <v>3</v>
      </c>
      <c r="GA299" s="200">
        <v>1</v>
      </c>
      <c r="GD299" s="200">
        <v>0</v>
      </c>
      <c r="GI299" s="200">
        <v>0</v>
      </c>
      <c r="GK299" s="200">
        <v>3</v>
      </c>
      <c r="GM299" s="200">
        <v>1</v>
      </c>
      <c r="HV299" s="200">
        <v>0</v>
      </c>
      <c r="HZ299" s="200">
        <v>4</v>
      </c>
      <c r="IA299" s="200">
        <v>110</v>
      </c>
      <c r="IB299" s="200">
        <v>7</v>
      </c>
      <c r="IC299" s="200">
        <v>8</v>
      </c>
      <c r="ID299" s="200">
        <v>1</v>
      </c>
      <c r="IF299" s="200">
        <v>0</v>
      </c>
      <c r="IG299" s="200">
        <v>355</v>
      </c>
      <c r="II299" s="200">
        <v>95</v>
      </c>
      <c r="IL299" s="200">
        <v>7</v>
      </c>
      <c r="JA299" s="200">
        <v>0</v>
      </c>
      <c r="JE299" s="200">
        <v>71</v>
      </c>
      <c r="JF299" s="200">
        <v>6</v>
      </c>
      <c r="JG299" s="200">
        <v>2</v>
      </c>
      <c r="JI299" s="200">
        <v>1</v>
      </c>
      <c r="JJ299" s="200">
        <v>1</v>
      </c>
      <c r="JK299" s="200">
        <v>3</v>
      </c>
      <c r="JL299" s="200">
        <v>40</v>
      </c>
      <c r="JM299" s="200">
        <v>2</v>
      </c>
      <c r="JP299" s="200">
        <v>3452</v>
      </c>
      <c r="JQ299" s="200">
        <v>3</v>
      </c>
      <c r="JR299" s="200">
        <v>0</v>
      </c>
      <c r="JS299" s="200">
        <v>1</v>
      </c>
      <c r="JT299" s="200">
        <v>9</v>
      </c>
      <c r="JU299" s="200">
        <v>506</v>
      </c>
      <c r="JV299" s="200">
        <v>5</v>
      </c>
      <c r="JW299" s="200">
        <v>1</v>
      </c>
      <c r="JX299" s="200">
        <v>181</v>
      </c>
      <c r="JY299" s="200">
        <v>203</v>
      </c>
      <c r="JZ299" s="200">
        <v>1</v>
      </c>
      <c r="KA299" s="200">
        <v>97</v>
      </c>
      <c r="KB299" s="200">
        <v>134</v>
      </c>
      <c r="KC299" s="200">
        <v>121</v>
      </c>
      <c r="KD299" s="200">
        <v>3</v>
      </c>
      <c r="KE299" s="200">
        <v>54</v>
      </c>
      <c r="KF299" s="200">
        <v>1</v>
      </c>
      <c r="KG299" s="200">
        <v>4</v>
      </c>
      <c r="KH299" s="200">
        <v>10570</v>
      </c>
      <c r="KI299" s="200">
        <v>104</v>
      </c>
      <c r="KM299" s="200">
        <v>505</v>
      </c>
      <c r="KN299" s="200">
        <v>292</v>
      </c>
      <c r="KO299" s="200">
        <v>113</v>
      </c>
      <c r="KP299" s="200">
        <v>159</v>
      </c>
      <c r="KQ299" s="200">
        <v>18</v>
      </c>
      <c r="KR299" s="200">
        <v>89</v>
      </c>
      <c r="KS299" s="200">
        <v>1514</v>
      </c>
      <c r="KT299" s="200">
        <v>148</v>
      </c>
      <c r="KU299" s="200">
        <v>366</v>
      </c>
      <c r="KV299" s="200">
        <v>37</v>
      </c>
      <c r="KW299" s="200">
        <v>627</v>
      </c>
      <c r="KX299" s="200">
        <v>2</v>
      </c>
      <c r="LA299" s="200">
        <v>2099</v>
      </c>
      <c r="LB299" s="200">
        <v>192</v>
      </c>
      <c r="LC299" s="200">
        <v>20</v>
      </c>
      <c r="LD299" s="200">
        <v>87</v>
      </c>
      <c r="LE299" s="200">
        <v>1293</v>
      </c>
      <c r="LF299" s="200">
        <v>1486</v>
      </c>
      <c r="LH299" s="200">
        <v>272</v>
      </c>
      <c r="LI299" s="200">
        <v>310</v>
      </c>
      <c r="LJ299" s="200">
        <v>673</v>
      </c>
      <c r="LK299" s="200">
        <v>377</v>
      </c>
      <c r="LL299" s="200">
        <v>39</v>
      </c>
      <c r="LM299" s="200">
        <v>1296</v>
      </c>
      <c r="LN299" s="200">
        <v>271</v>
      </c>
      <c r="LO299" s="200">
        <v>7</v>
      </c>
      <c r="LP299" s="200">
        <v>6036</v>
      </c>
      <c r="LQ299" s="200">
        <v>256</v>
      </c>
      <c r="LT299" s="200">
        <v>2012</v>
      </c>
      <c r="LU299" s="200">
        <v>473</v>
      </c>
      <c r="LV299" s="200">
        <v>182</v>
      </c>
      <c r="LW299" s="200">
        <v>1837</v>
      </c>
      <c r="LX299" s="200">
        <v>294</v>
      </c>
      <c r="LY299" s="200">
        <v>21</v>
      </c>
      <c r="LZ299" s="200">
        <v>182</v>
      </c>
      <c r="MA299" s="200">
        <v>238</v>
      </c>
      <c r="MB299" s="200">
        <v>1188</v>
      </c>
      <c r="MC299" s="200">
        <v>23</v>
      </c>
      <c r="MT299" s="200">
        <v>18</v>
      </c>
      <c r="MU299" s="200">
        <v>40</v>
      </c>
      <c r="MV299" s="200">
        <v>20</v>
      </c>
      <c r="MW299" s="200">
        <v>60</v>
      </c>
      <c r="NA299" s="200">
        <v>98</v>
      </c>
      <c r="NB299" s="200">
        <v>497</v>
      </c>
      <c r="NC299" s="200">
        <v>480</v>
      </c>
      <c r="ND299" s="200">
        <v>299</v>
      </c>
      <c r="NE299" s="200">
        <v>40</v>
      </c>
      <c r="NF299" s="200">
        <v>113</v>
      </c>
      <c r="NG299" s="200">
        <v>80</v>
      </c>
      <c r="NH299" s="200">
        <v>222</v>
      </c>
      <c r="NI299" s="200">
        <v>61</v>
      </c>
      <c r="NM299" s="200">
        <v>4</v>
      </c>
      <c r="NP299" s="200">
        <v>94</v>
      </c>
      <c r="NT299" s="200">
        <v>104</v>
      </c>
      <c r="NW299" s="200">
        <v>27</v>
      </c>
      <c r="NZ299" s="200">
        <v>545</v>
      </c>
      <c r="OB299" s="201">
        <v>45827</v>
      </c>
      <c r="OC299" s="200">
        <v>46076</v>
      </c>
      <c r="OD299" s="200">
        <v>1164</v>
      </c>
      <c r="OE299" s="200">
        <v>50737</v>
      </c>
      <c r="OF299" s="200">
        <v>97976</v>
      </c>
      <c r="OG299" s="201">
        <v>143803</v>
      </c>
    </row>
    <row r="300" spans="1:397" ht="12.75" customHeight="1">
      <c r="A300" s="209">
        <v>512100</v>
      </c>
      <c r="B300" s="23" t="s">
        <v>442</v>
      </c>
      <c r="P300" s="200">
        <v>2</v>
      </c>
      <c r="Q300" s="200">
        <v>0</v>
      </c>
      <c r="S300" s="200">
        <v>6</v>
      </c>
      <c r="X300" s="200">
        <v>163</v>
      </c>
      <c r="Y300" s="200">
        <v>22</v>
      </c>
      <c r="Z300" s="200">
        <v>15</v>
      </c>
      <c r="AA300" s="200">
        <v>44</v>
      </c>
      <c r="AM300" s="200">
        <v>12</v>
      </c>
      <c r="AN300" s="200">
        <v>6</v>
      </c>
      <c r="AO300" s="200">
        <v>60</v>
      </c>
      <c r="AP300" s="200">
        <v>5</v>
      </c>
      <c r="AR300" s="200">
        <v>1</v>
      </c>
      <c r="AV300" s="200">
        <v>1</v>
      </c>
      <c r="BC300" s="200">
        <v>4</v>
      </c>
      <c r="BD300" s="200">
        <v>0</v>
      </c>
      <c r="BE300" s="200">
        <v>3</v>
      </c>
      <c r="BU300" s="200">
        <v>0</v>
      </c>
      <c r="BX300" s="200">
        <v>3</v>
      </c>
      <c r="BY300" s="200">
        <v>4</v>
      </c>
      <c r="BZ300" s="200">
        <v>1</v>
      </c>
      <c r="CF300" s="200">
        <v>3</v>
      </c>
      <c r="CM300" s="200">
        <v>21</v>
      </c>
      <c r="CT300" s="200">
        <v>12</v>
      </c>
      <c r="DE300" s="200">
        <v>1</v>
      </c>
      <c r="DG300" s="200">
        <v>0</v>
      </c>
      <c r="DR300" s="200">
        <v>0</v>
      </c>
      <c r="DT300" s="200">
        <v>3</v>
      </c>
      <c r="DX300" s="200">
        <v>7</v>
      </c>
      <c r="ED300" s="200">
        <v>1070</v>
      </c>
      <c r="EE300" s="200">
        <v>1</v>
      </c>
      <c r="FC300" s="200">
        <v>6</v>
      </c>
      <c r="FD300" s="200">
        <v>9</v>
      </c>
      <c r="FE300" s="200">
        <v>6</v>
      </c>
      <c r="FF300" s="200">
        <v>11</v>
      </c>
      <c r="FG300" s="200">
        <v>0</v>
      </c>
      <c r="FI300" s="200">
        <v>8</v>
      </c>
      <c r="GI300" s="200">
        <v>0</v>
      </c>
      <c r="GK300" s="200">
        <v>1</v>
      </c>
      <c r="GM300" s="200">
        <v>2</v>
      </c>
      <c r="GU300" s="200">
        <v>9</v>
      </c>
      <c r="HA300" s="200">
        <v>0</v>
      </c>
      <c r="HB300" s="200">
        <v>0</v>
      </c>
      <c r="HE300" s="200">
        <v>0</v>
      </c>
      <c r="HF300" s="200">
        <v>0</v>
      </c>
      <c r="HH300" s="200">
        <v>0</v>
      </c>
      <c r="HI300" s="200">
        <v>4</v>
      </c>
      <c r="HL300" s="200">
        <v>0</v>
      </c>
      <c r="HQ300" s="200">
        <v>82</v>
      </c>
      <c r="HR300" s="200">
        <v>31</v>
      </c>
      <c r="HS300" s="200">
        <v>49</v>
      </c>
      <c r="HV300" s="200">
        <v>4</v>
      </c>
      <c r="HW300" s="200">
        <v>34</v>
      </c>
      <c r="HZ300" s="200">
        <v>97</v>
      </c>
      <c r="IA300" s="200">
        <v>37</v>
      </c>
      <c r="IB300" s="200">
        <v>13</v>
      </c>
      <c r="IC300" s="200">
        <v>9</v>
      </c>
      <c r="ID300" s="200">
        <v>0</v>
      </c>
      <c r="IF300" s="200">
        <v>0</v>
      </c>
      <c r="IG300" s="200">
        <v>679</v>
      </c>
      <c r="II300" s="200">
        <v>51</v>
      </c>
      <c r="IL300" s="200">
        <v>4</v>
      </c>
      <c r="IQ300" s="200">
        <v>4</v>
      </c>
      <c r="IR300" s="200">
        <v>6</v>
      </c>
      <c r="IZ300" s="200">
        <v>17</v>
      </c>
      <c r="JE300" s="200">
        <v>132</v>
      </c>
      <c r="JF300" s="200">
        <v>9</v>
      </c>
      <c r="JG300" s="200">
        <v>4</v>
      </c>
      <c r="JI300" s="200">
        <v>1</v>
      </c>
      <c r="JJ300" s="200">
        <v>2</v>
      </c>
      <c r="JK300" s="200">
        <v>4</v>
      </c>
      <c r="JL300" s="200">
        <v>33</v>
      </c>
      <c r="JM300" s="200">
        <v>7</v>
      </c>
      <c r="JP300" s="200">
        <v>161</v>
      </c>
      <c r="JQ300" s="200">
        <v>7</v>
      </c>
      <c r="JR300" s="200">
        <v>1</v>
      </c>
      <c r="JS300" s="200">
        <v>3</v>
      </c>
      <c r="JT300" s="200">
        <v>18</v>
      </c>
      <c r="JU300" s="200">
        <v>324</v>
      </c>
      <c r="JV300" s="200">
        <v>5</v>
      </c>
      <c r="JW300" s="200">
        <v>1</v>
      </c>
      <c r="JX300" s="200">
        <v>136</v>
      </c>
      <c r="JY300" s="200">
        <v>73</v>
      </c>
      <c r="JZ300" s="200">
        <v>0</v>
      </c>
      <c r="KA300" s="200">
        <v>498</v>
      </c>
      <c r="KB300" s="200">
        <v>695</v>
      </c>
      <c r="KC300" s="200">
        <v>211</v>
      </c>
      <c r="KD300" s="200">
        <v>2</v>
      </c>
      <c r="KE300" s="200">
        <v>32</v>
      </c>
      <c r="KG300" s="200">
        <v>14</v>
      </c>
      <c r="KH300" s="200">
        <v>11</v>
      </c>
      <c r="KI300" s="200">
        <v>18365</v>
      </c>
      <c r="KJ300" s="200">
        <v>1185</v>
      </c>
      <c r="KM300" s="200">
        <v>157</v>
      </c>
      <c r="KN300" s="200">
        <v>110</v>
      </c>
      <c r="KO300" s="200">
        <v>30</v>
      </c>
      <c r="KP300" s="200">
        <v>32</v>
      </c>
      <c r="KQ300" s="200">
        <v>2</v>
      </c>
      <c r="KR300" s="200">
        <v>22</v>
      </c>
      <c r="KS300" s="200">
        <v>1395</v>
      </c>
      <c r="KT300" s="200">
        <v>317</v>
      </c>
      <c r="KU300" s="200">
        <v>175</v>
      </c>
      <c r="KV300" s="200">
        <v>33</v>
      </c>
      <c r="KW300" s="200">
        <v>1620</v>
      </c>
      <c r="KX300" s="200">
        <v>158</v>
      </c>
      <c r="LA300" s="200">
        <v>2025</v>
      </c>
      <c r="LB300" s="200">
        <v>745</v>
      </c>
      <c r="LC300" s="200">
        <v>406</v>
      </c>
      <c r="LD300" s="200">
        <v>824</v>
      </c>
      <c r="LE300" s="200">
        <v>14</v>
      </c>
      <c r="LF300" s="200">
        <v>607</v>
      </c>
      <c r="LH300" s="200">
        <v>122</v>
      </c>
      <c r="LI300" s="200">
        <v>130</v>
      </c>
      <c r="LJ300" s="200">
        <v>481</v>
      </c>
      <c r="LK300" s="200">
        <v>269</v>
      </c>
      <c r="LL300" s="200">
        <v>26</v>
      </c>
      <c r="LM300" s="200">
        <v>675</v>
      </c>
      <c r="LN300" s="200">
        <v>157</v>
      </c>
      <c r="LP300" s="200">
        <v>4952</v>
      </c>
      <c r="LQ300" s="200">
        <v>1449</v>
      </c>
      <c r="LT300" s="200">
        <v>304</v>
      </c>
      <c r="LU300" s="200">
        <v>205</v>
      </c>
      <c r="LV300" s="200">
        <v>71</v>
      </c>
      <c r="LW300" s="200">
        <v>690</v>
      </c>
      <c r="LX300" s="200">
        <v>204</v>
      </c>
      <c r="LY300" s="200">
        <v>1</v>
      </c>
      <c r="LZ300" s="200">
        <v>94</v>
      </c>
      <c r="MA300" s="200">
        <v>200</v>
      </c>
      <c r="MB300" s="200">
        <v>5</v>
      </c>
      <c r="MC300" s="200">
        <v>51</v>
      </c>
      <c r="MT300" s="200">
        <v>32</v>
      </c>
      <c r="MU300" s="200">
        <v>14</v>
      </c>
      <c r="MV300" s="200">
        <v>2851</v>
      </c>
      <c r="MW300" s="200">
        <v>4164</v>
      </c>
      <c r="NA300" s="200">
        <v>35</v>
      </c>
      <c r="NB300" s="200">
        <v>177</v>
      </c>
      <c r="NC300" s="200">
        <v>234</v>
      </c>
      <c r="ND300" s="200">
        <v>120</v>
      </c>
      <c r="NE300" s="200">
        <v>24</v>
      </c>
      <c r="NF300" s="200">
        <v>33</v>
      </c>
      <c r="NG300" s="200">
        <v>24</v>
      </c>
      <c r="NH300" s="200">
        <v>65</v>
      </c>
      <c r="NI300" s="200">
        <v>18</v>
      </c>
      <c r="NL300" s="200">
        <v>15</v>
      </c>
      <c r="NP300" s="200">
        <v>84</v>
      </c>
      <c r="NT300" s="200">
        <v>533</v>
      </c>
      <c r="NW300" s="200">
        <v>36</v>
      </c>
      <c r="NY300" s="200">
        <v>1</v>
      </c>
      <c r="NZ300" s="200">
        <v>355</v>
      </c>
      <c r="OB300" s="201">
        <v>52153</v>
      </c>
      <c r="OC300" s="200">
        <v>24268</v>
      </c>
      <c r="OD300" s="200">
        <v>3378</v>
      </c>
      <c r="OE300" s="200">
        <v>34929</v>
      </c>
      <c r="OF300" s="200">
        <v>62576</v>
      </c>
      <c r="OG300" s="201">
        <v>114728</v>
      </c>
    </row>
    <row r="301" spans="1:397" ht="12.75" customHeight="1">
      <c r="A301" s="209">
        <v>512200</v>
      </c>
      <c r="B301" s="23" t="s">
        <v>443</v>
      </c>
      <c r="P301" s="200">
        <v>0</v>
      </c>
      <c r="S301" s="200">
        <v>15</v>
      </c>
      <c r="X301" s="200">
        <v>28</v>
      </c>
      <c r="Y301" s="200">
        <v>6</v>
      </c>
      <c r="Z301" s="200">
        <v>7</v>
      </c>
      <c r="AA301" s="200">
        <v>10</v>
      </c>
      <c r="AO301" s="200">
        <v>65</v>
      </c>
      <c r="AP301" s="200">
        <v>0</v>
      </c>
      <c r="AR301" s="200">
        <v>0</v>
      </c>
      <c r="AV301" s="200">
        <v>0</v>
      </c>
      <c r="BC301" s="200">
        <v>9</v>
      </c>
      <c r="BD301" s="200">
        <v>0</v>
      </c>
      <c r="BE301" s="200">
        <v>9</v>
      </c>
      <c r="BX301" s="200">
        <v>4</v>
      </c>
      <c r="BY301" s="200">
        <v>2</v>
      </c>
      <c r="BZ301" s="200">
        <v>12</v>
      </c>
      <c r="CF301" s="200">
        <v>0</v>
      </c>
      <c r="CM301" s="200">
        <v>13</v>
      </c>
      <c r="CT301" s="200">
        <v>0</v>
      </c>
      <c r="CX301" s="200">
        <v>0</v>
      </c>
      <c r="DE301" s="200">
        <v>0</v>
      </c>
      <c r="DM301" s="200">
        <v>17</v>
      </c>
      <c r="DN301" s="200">
        <v>0</v>
      </c>
      <c r="DO301" s="200">
        <v>44</v>
      </c>
      <c r="DP301" s="200">
        <v>10</v>
      </c>
      <c r="DR301" s="200">
        <v>0</v>
      </c>
      <c r="DS301" s="200">
        <v>0</v>
      </c>
      <c r="DT301" s="200">
        <v>1</v>
      </c>
      <c r="ED301" s="200">
        <v>92</v>
      </c>
      <c r="GI301" s="200">
        <v>0</v>
      </c>
      <c r="GK301" s="200">
        <v>0</v>
      </c>
      <c r="GM301" s="200">
        <v>0</v>
      </c>
      <c r="HZ301" s="200">
        <v>1</v>
      </c>
      <c r="IA301" s="200">
        <v>3</v>
      </c>
      <c r="IB301" s="200">
        <v>7</v>
      </c>
      <c r="IC301" s="200">
        <v>1</v>
      </c>
      <c r="ID301" s="200">
        <v>0</v>
      </c>
      <c r="IF301" s="200">
        <v>0</v>
      </c>
      <c r="IG301" s="200">
        <v>411</v>
      </c>
      <c r="II301" s="200">
        <v>24</v>
      </c>
      <c r="IQ301" s="200">
        <v>1</v>
      </c>
      <c r="IZ301" s="200">
        <v>4</v>
      </c>
      <c r="JE301" s="200">
        <v>1</v>
      </c>
      <c r="JF301" s="200">
        <v>1</v>
      </c>
      <c r="JG301" s="200">
        <v>0</v>
      </c>
      <c r="JI301" s="200">
        <v>0</v>
      </c>
      <c r="JJ301" s="200">
        <v>0</v>
      </c>
      <c r="JK301" s="200">
        <v>0</v>
      </c>
      <c r="JL301" s="200">
        <v>3</v>
      </c>
      <c r="JP301" s="200">
        <v>63</v>
      </c>
      <c r="JR301" s="200">
        <v>0</v>
      </c>
      <c r="JS301" s="200">
        <v>0</v>
      </c>
      <c r="JT301" s="200">
        <v>1</v>
      </c>
      <c r="JU301" s="200">
        <v>106</v>
      </c>
      <c r="JV301" s="200">
        <v>0</v>
      </c>
      <c r="JW301" s="200">
        <v>0</v>
      </c>
      <c r="JX301" s="200">
        <v>35</v>
      </c>
      <c r="JY301" s="200">
        <v>27</v>
      </c>
      <c r="JZ301" s="200">
        <v>0</v>
      </c>
      <c r="KA301" s="200">
        <v>72</v>
      </c>
      <c r="KB301" s="200">
        <v>101</v>
      </c>
      <c r="KC301" s="200">
        <v>32</v>
      </c>
      <c r="KE301" s="200">
        <v>2</v>
      </c>
      <c r="KG301" s="200">
        <v>8</v>
      </c>
      <c r="KH301" s="200">
        <v>44</v>
      </c>
      <c r="KJ301" s="200">
        <v>2051</v>
      </c>
      <c r="KM301" s="200">
        <v>636</v>
      </c>
      <c r="KN301" s="200">
        <v>370</v>
      </c>
      <c r="KO301" s="200">
        <v>79</v>
      </c>
      <c r="KP301" s="200">
        <v>302</v>
      </c>
      <c r="KQ301" s="200">
        <v>5</v>
      </c>
      <c r="KR301" s="200">
        <v>5</v>
      </c>
      <c r="KS301" s="200">
        <v>196</v>
      </c>
      <c r="KT301" s="200">
        <v>44</v>
      </c>
      <c r="KU301" s="200">
        <v>402</v>
      </c>
      <c r="KV301" s="200">
        <v>4</v>
      </c>
      <c r="KW301" s="200">
        <v>125</v>
      </c>
      <c r="KX301" s="200">
        <v>22</v>
      </c>
      <c r="LA301" s="200">
        <v>409</v>
      </c>
      <c r="LB301" s="200">
        <v>81</v>
      </c>
      <c r="LC301" s="200">
        <v>9</v>
      </c>
      <c r="LD301" s="200">
        <v>45</v>
      </c>
      <c r="LE301" s="200">
        <v>118</v>
      </c>
      <c r="LF301" s="200">
        <v>453</v>
      </c>
      <c r="LG301" s="200">
        <v>6</v>
      </c>
      <c r="LH301" s="200">
        <v>334</v>
      </c>
      <c r="LI301" s="200">
        <v>257</v>
      </c>
      <c r="LJ301" s="200">
        <v>270</v>
      </c>
      <c r="LK301" s="200">
        <v>30</v>
      </c>
      <c r="LL301" s="200">
        <v>10</v>
      </c>
      <c r="LM301" s="200">
        <v>191</v>
      </c>
      <c r="LN301" s="200">
        <v>44</v>
      </c>
      <c r="LP301" s="200">
        <v>1063</v>
      </c>
      <c r="LQ301" s="200">
        <v>96</v>
      </c>
      <c r="LT301" s="200">
        <v>72</v>
      </c>
      <c r="LU301" s="200">
        <v>52</v>
      </c>
      <c r="LV301" s="200">
        <v>6</v>
      </c>
      <c r="LW301" s="200">
        <v>85</v>
      </c>
      <c r="LX301" s="200">
        <v>64</v>
      </c>
      <c r="LY301" s="200">
        <v>5</v>
      </c>
      <c r="LZ301" s="200">
        <v>20</v>
      </c>
      <c r="MA301" s="200">
        <v>55</v>
      </c>
      <c r="MB301" s="200">
        <v>3</v>
      </c>
      <c r="MC301" s="200">
        <v>10</v>
      </c>
      <c r="MT301" s="200">
        <v>7</v>
      </c>
      <c r="MU301" s="200">
        <v>5</v>
      </c>
      <c r="MV301" s="200">
        <v>106</v>
      </c>
      <c r="MW301" s="200">
        <v>4</v>
      </c>
      <c r="NA301" s="200">
        <v>13</v>
      </c>
      <c r="NB301" s="200">
        <v>96</v>
      </c>
      <c r="NC301" s="200">
        <v>67</v>
      </c>
      <c r="ND301" s="200">
        <v>22</v>
      </c>
      <c r="NE301" s="200">
        <v>11</v>
      </c>
      <c r="NF301" s="200">
        <v>9</v>
      </c>
      <c r="NG301" s="200">
        <v>7</v>
      </c>
      <c r="NH301" s="200">
        <v>18</v>
      </c>
      <c r="NI301" s="200">
        <v>5</v>
      </c>
      <c r="NP301" s="200">
        <v>11</v>
      </c>
      <c r="NT301" s="200">
        <v>79</v>
      </c>
      <c r="NW301" s="200">
        <v>9</v>
      </c>
      <c r="NZ301" s="200">
        <v>73</v>
      </c>
      <c r="OB301" s="201">
        <v>9863</v>
      </c>
      <c r="OC301" s="200">
        <v>2083</v>
      </c>
      <c r="OD301" s="200">
        <v>78</v>
      </c>
      <c r="OE301" s="200">
        <v>8935</v>
      </c>
      <c r="OF301" s="200">
        <v>11096</v>
      </c>
      <c r="OG301" s="201">
        <v>20959</v>
      </c>
    </row>
    <row r="302" spans="1:397" ht="12.75" customHeight="1">
      <c r="A302" s="209">
        <v>515100</v>
      </c>
      <c r="B302" s="23" t="s">
        <v>444</v>
      </c>
      <c r="P302" s="200">
        <v>3</v>
      </c>
      <c r="Q302" s="200">
        <v>0</v>
      </c>
      <c r="S302" s="200">
        <v>21</v>
      </c>
      <c r="T302" s="200">
        <v>2</v>
      </c>
      <c r="X302" s="200">
        <v>245</v>
      </c>
      <c r="Y302" s="200">
        <v>24</v>
      </c>
      <c r="Z302" s="200">
        <v>42</v>
      </c>
      <c r="AA302" s="200">
        <v>31</v>
      </c>
      <c r="AO302" s="200">
        <v>130</v>
      </c>
      <c r="AV302" s="200">
        <v>4</v>
      </c>
      <c r="BC302" s="200">
        <v>12</v>
      </c>
      <c r="BE302" s="200">
        <v>12</v>
      </c>
      <c r="BQ302" s="200">
        <v>2</v>
      </c>
      <c r="BR302" s="200">
        <v>3</v>
      </c>
      <c r="BX302" s="200">
        <v>0</v>
      </c>
      <c r="BY302" s="200">
        <v>1</v>
      </c>
      <c r="BZ302" s="200">
        <v>32</v>
      </c>
      <c r="CF302" s="200">
        <v>1</v>
      </c>
      <c r="CM302" s="200">
        <v>27</v>
      </c>
      <c r="CT302" s="200">
        <v>2</v>
      </c>
      <c r="DE302" s="200">
        <v>1</v>
      </c>
      <c r="DM302" s="200">
        <v>4</v>
      </c>
      <c r="DO302" s="200">
        <v>71</v>
      </c>
      <c r="DR302" s="200">
        <v>0</v>
      </c>
      <c r="ED302" s="200">
        <v>1</v>
      </c>
      <c r="EM302" s="200">
        <v>0</v>
      </c>
      <c r="FF302" s="200">
        <v>2</v>
      </c>
      <c r="FI302" s="200">
        <v>0</v>
      </c>
      <c r="GI302" s="200">
        <v>0</v>
      </c>
      <c r="GK302" s="200">
        <v>0</v>
      </c>
      <c r="IA302" s="200">
        <v>1</v>
      </c>
      <c r="IC302" s="200">
        <v>0</v>
      </c>
      <c r="II302" s="200">
        <v>47</v>
      </c>
      <c r="IL302" s="200">
        <v>0</v>
      </c>
      <c r="IQ302" s="200">
        <v>0</v>
      </c>
      <c r="IZ302" s="200">
        <v>3</v>
      </c>
      <c r="JE302" s="200">
        <v>1</v>
      </c>
      <c r="JL302" s="200">
        <v>3</v>
      </c>
      <c r="JM302" s="200">
        <v>0</v>
      </c>
      <c r="JP302" s="200">
        <v>33</v>
      </c>
      <c r="JQ302" s="200">
        <v>0</v>
      </c>
      <c r="JR302" s="200">
        <v>0</v>
      </c>
      <c r="JS302" s="200">
        <v>0</v>
      </c>
      <c r="JT302" s="200">
        <v>0</v>
      </c>
      <c r="JU302" s="200">
        <v>48</v>
      </c>
      <c r="JV302" s="200">
        <v>1</v>
      </c>
      <c r="JW302" s="200">
        <v>1</v>
      </c>
      <c r="JX302" s="200">
        <v>11</v>
      </c>
      <c r="JY302" s="200">
        <v>13</v>
      </c>
      <c r="JZ302" s="200">
        <v>0</v>
      </c>
      <c r="KA302" s="200">
        <v>1</v>
      </c>
      <c r="KC302" s="200">
        <v>34</v>
      </c>
      <c r="KE302" s="200">
        <v>1</v>
      </c>
      <c r="KF302" s="200">
        <v>0</v>
      </c>
      <c r="KH302" s="200">
        <v>5</v>
      </c>
      <c r="KI302" s="200">
        <v>529</v>
      </c>
      <c r="KJ302" s="200">
        <v>149</v>
      </c>
      <c r="KK302" s="200">
        <v>6302</v>
      </c>
      <c r="KL302" s="200">
        <v>0</v>
      </c>
      <c r="KM302" s="200">
        <v>298</v>
      </c>
      <c r="KN302" s="200">
        <v>125</v>
      </c>
      <c r="KO302" s="200">
        <v>28</v>
      </c>
      <c r="KP302" s="200">
        <v>49</v>
      </c>
      <c r="KQ302" s="200">
        <v>10</v>
      </c>
      <c r="KR302" s="200">
        <v>1</v>
      </c>
      <c r="KS302" s="200">
        <v>35</v>
      </c>
      <c r="KT302" s="200">
        <v>13</v>
      </c>
      <c r="KU302" s="200">
        <v>7</v>
      </c>
      <c r="KV302" s="200">
        <v>1</v>
      </c>
      <c r="KW302" s="200">
        <v>20</v>
      </c>
      <c r="KX302" s="200">
        <v>6</v>
      </c>
      <c r="LA302" s="200">
        <v>1083</v>
      </c>
      <c r="LB302" s="200">
        <v>179</v>
      </c>
      <c r="LC302" s="200">
        <v>20</v>
      </c>
      <c r="LD302" s="200">
        <v>1688</v>
      </c>
      <c r="LE302" s="200">
        <v>1052</v>
      </c>
      <c r="LF302" s="200">
        <v>215</v>
      </c>
      <c r="LH302" s="200">
        <v>37</v>
      </c>
      <c r="LI302" s="200">
        <v>32</v>
      </c>
      <c r="LJ302" s="200">
        <v>193</v>
      </c>
      <c r="LK302" s="200">
        <v>16</v>
      </c>
      <c r="LL302" s="200">
        <v>5</v>
      </c>
      <c r="LM302" s="200">
        <v>189</v>
      </c>
      <c r="LN302" s="200">
        <v>43</v>
      </c>
      <c r="LO302" s="200">
        <v>0</v>
      </c>
      <c r="LP302" s="200">
        <v>5869</v>
      </c>
      <c r="LQ302" s="200">
        <v>64</v>
      </c>
      <c r="LT302" s="200">
        <v>571</v>
      </c>
      <c r="LU302" s="200">
        <v>48</v>
      </c>
      <c r="LV302" s="200">
        <v>25</v>
      </c>
      <c r="LW302" s="200">
        <v>235</v>
      </c>
      <c r="LX302" s="200">
        <v>43</v>
      </c>
      <c r="LY302" s="200">
        <v>0</v>
      </c>
      <c r="LZ302" s="200">
        <v>22</v>
      </c>
      <c r="MA302" s="200">
        <v>70</v>
      </c>
      <c r="MB302" s="200">
        <v>0</v>
      </c>
      <c r="MC302" s="200">
        <v>18</v>
      </c>
      <c r="MT302" s="200">
        <v>1</v>
      </c>
      <c r="MU302" s="200">
        <v>6020</v>
      </c>
      <c r="MV302" s="200">
        <v>33</v>
      </c>
      <c r="MW302" s="200">
        <v>17</v>
      </c>
      <c r="NA302" s="200">
        <v>6</v>
      </c>
      <c r="NB302" s="200">
        <v>33</v>
      </c>
      <c r="NC302" s="200">
        <v>31</v>
      </c>
      <c r="ND302" s="200">
        <v>9</v>
      </c>
      <c r="NE302" s="200">
        <v>3</v>
      </c>
      <c r="NF302" s="200">
        <v>50</v>
      </c>
      <c r="NG302" s="200">
        <v>30</v>
      </c>
      <c r="NH302" s="200">
        <v>98</v>
      </c>
      <c r="NI302" s="200">
        <v>28</v>
      </c>
      <c r="NL302" s="200">
        <v>0</v>
      </c>
      <c r="NP302" s="200">
        <v>2</v>
      </c>
      <c r="NW302" s="200">
        <v>8</v>
      </c>
      <c r="NY302" s="200">
        <v>1</v>
      </c>
      <c r="NZ302" s="200">
        <v>211</v>
      </c>
      <c r="OB302" s="201">
        <v>26748</v>
      </c>
      <c r="OC302" s="200">
        <v>15769</v>
      </c>
      <c r="OD302" s="200">
        <v>899</v>
      </c>
      <c r="OE302" s="200">
        <v>20890</v>
      </c>
      <c r="OF302" s="200">
        <v>37559</v>
      </c>
      <c r="OG302" s="201">
        <v>64307</v>
      </c>
    </row>
    <row r="303" spans="1:397" ht="12.75" customHeight="1">
      <c r="A303" s="209">
        <v>515200</v>
      </c>
      <c r="B303" s="23" t="s">
        <v>445</v>
      </c>
      <c r="P303" s="200">
        <v>0</v>
      </c>
      <c r="Q303" s="200">
        <v>0</v>
      </c>
      <c r="S303" s="200">
        <v>5</v>
      </c>
      <c r="T303" s="200">
        <v>1</v>
      </c>
      <c r="X303" s="200">
        <v>17</v>
      </c>
      <c r="Y303" s="200">
        <v>1</v>
      </c>
      <c r="Z303" s="200">
        <v>3</v>
      </c>
      <c r="AA303" s="200">
        <v>3</v>
      </c>
      <c r="AO303" s="200">
        <v>11</v>
      </c>
      <c r="AQ303" s="200">
        <v>87</v>
      </c>
      <c r="AV303" s="200">
        <v>0</v>
      </c>
      <c r="BC303" s="200">
        <v>3</v>
      </c>
      <c r="BE303" s="200">
        <v>3</v>
      </c>
      <c r="BJ303" s="200">
        <v>0</v>
      </c>
      <c r="BO303" s="200">
        <v>142</v>
      </c>
      <c r="BP303" s="200">
        <v>0</v>
      </c>
      <c r="BQ303" s="200">
        <v>1</v>
      </c>
      <c r="BR303" s="200">
        <v>2</v>
      </c>
      <c r="BX303" s="200">
        <v>0</v>
      </c>
      <c r="BY303" s="200">
        <v>1</v>
      </c>
      <c r="BZ303" s="200">
        <v>5</v>
      </c>
      <c r="CA303" s="200">
        <v>1067</v>
      </c>
      <c r="CC303" s="200">
        <v>15</v>
      </c>
      <c r="CE303" s="200">
        <v>1</v>
      </c>
      <c r="CF303" s="200">
        <v>0</v>
      </c>
      <c r="CM303" s="200">
        <v>6</v>
      </c>
      <c r="CT303" s="200">
        <v>161</v>
      </c>
      <c r="CX303" s="200">
        <v>0</v>
      </c>
      <c r="DB303" s="200">
        <v>2</v>
      </c>
      <c r="DE303" s="200">
        <v>1</v>
      </c>
      <c r="DM303" s="200">
        <v>17</v>
      </c>
      <c r="DN303" s="200">
        <v>462</v>
      </c>
      <c r="DO303" s="200">
        <v>46</v>
      </c>
      <c r="DP303" s="200">
        <v>10</v>
      </c>
      <c r="DR303" s="200">
        <v>2</v>
      </c>
      <c r="DS303" s="200">
        <v>1</v>
      </c>
      <c r="DT303" s="200">
        <v>7</v>
      </c>
      <c r="EC303" s="200">
        <v>0</v>
      </c>
      <c r="ED303" s="200">
        <v>19</v>
      </c>
      <c r="EF303" s="200">
        <v>0</v>
      </c>
      <c r="EM303" s="200">
        <v>0</v>
      </c>
      <c r="EN303" s="200">
        <v>7</v>
      </c>
      <c r="EO303" s="200">
        <v>0</v>
      </c>
      <c r="EQ303" s="200">
        <v>0</v>
      </c>
      <c r="ER303" s="200">
        <v>0</v>
      </c>
      <c r="ES303" s="200">
        <v>0</v>
      </c>
      <c r="EU303" s="200">
        <v>0</v>
      </c>
      <c r="FD303" s="200">
        <v>0</v>
      </c>
      <c r="FE303" s="200">
        <v>148</v>
      </c>
      <c r="FF303" s="200">
        <v>0</v>
      </c>
      <c r="FI303" s="200">
        <v>27</v>
      </c>
      <c r="GH303" s="200">
        <v>0</v>
      </c>
      <c r="GI303" s="200">
        <v>0</v>
      </c>
      <c r="GJ303" s="200">
        <v>1</v>
      </c>
      <c r="GK303" s="200">
        <v>0</v>
      </c>
      <c r="GM303" s="200">
        <v>1</v>
      </c>
      <c r="HW303" s="200">
        <v>4</v>
      </c>
      <c r="IA303" s="200">
        <v>16</v>
      </c>
      <c r="IB303" s="200">
        <v>1</v>
      </c>
      <c r="IC303" s="200">
        <v>0</v>
      </c>
      <c r="IG303" s="200">
        <v>18</v>
      </c>
      <c r="IH303" s="200">
        <v>88</v>
      </c>
      <c r="II303" s="200">
        <v>9</v>
      </c>
      <c r="IL303" s="200">
        <v>1</v>
      </c>
      <c r="IP303" s="200">
        <v>1</v>
      </c>
      <c r="IZ303" s="200">
        <v>3</v>
      </c>
      <c r="JE303" s="200">
        <v>1</v>
      </c>
      <c r="JG303" s="200">
        <v>245</v>
      </c>
      <c r="JH303" s="200">
        <v>1</v>
      </c>
      <c r="JI303" s="200">
        <v>12</v>
      </c>
      <c r="JL303" s="200">
        <v>86</v>
      </c>
      <c r="JM303" s="200">
        <v>0</v>
      </c>
      <c r="JO303" s="200">
        <v>1</v>
      </c>
      <c r="JP303" s="200">
        <v>585</v>
      </c>
      <c r="JQ303" s="200">
        <v>0</v>
      </c>
      <c r="JR303" s="200">
        <v>0</v>
      </c>
      <c r="JS303" s="200">
        <v>0</v>
      </c>
      <c r="JT303" s="200">
        <v>0</v>
      </c>
      <c r="JU303" s="200">
        <v>50</v>
      </c>
      <c r="JV303" s="200">
        <v>2</v>
      </c>
      <c r="JW303" s="200">
        <v>1</v>
      </c>
      <c r="JX303" s="200">
        <v>62</v>
      </c>
      <c r="JY303" s="200">
        <v>13</v>
      </c>
      <c r="JZ303" s="200">
        <v>0</v>
      </c>
      <c r="KA303" s="200">
        <v>4</v>
      </c>
      <c r="KC303" s="200">
        <v>7</v>
      </c>
      <c r="KD303" s="200">
        <v>0</v>
      </c>
      <c r="KE303" s="200">
        <v>3</v>
      </c>
      <c r="KF303" s="200">
        <v>0</v>
      </c>
      <c r="KG303" s="200">
        <v>0</v>
      </c>
      <c r="KH303" s="200">
        <v>13</v>
      </c>
      <c r="KI303" s="200">
        <v>8227</v>
      </c>
      <c r="KJ303" s="200">
        <v>122</v>
      </c>
      <c r="KK303" s="200">
        <v>8</v>
      </c>
      <c r="KL303" s="200">
        <v>5097</v>
      </c>
      <c r="KM303" s="200">
        <v>49</v>
      </c>
      <c r="KN303" s="200">
        <v>26</v>
      </c>
      <c r="KO303" s="200">
        <v>6</v>
      </c>
      <c r="KP303" s="200">
        <v>109</v>
      </c>
      <c r="KQ303" s="200">
        <v>0</v>
      </c>
      <c r="KR303" s="200">
        <v>2</v>
      </c>
      <c r="KS303" s="200">
        <v>128</v>
      </c>
      <c r="KT303" s="200">
        <v>11</v>
      </c>
      <c r="KU303" s="200">
        <v>146</v>
      </c>
      <c r="KV303" s="200">
        <v>2</v>
      </c>
      <c r="KW303" s="200">
        <v>6</v>
      </c>
      <c r="KX303" s="200">
        <v>2</v>
      </c>
      <c r="LA303" s="200">
        <v>292</v>
      </c>
      <c r="LB303" s="200">
        <v>77</v>
      </c>
      <c r="LC303" s="200">
        <v>41</v>
      </c>
      <c r="LD303" s="200">
        <v>630</v>
      </c>
      <c r="LE303" s="200">
        <v>329</v>
      </c>
      <c r="LF303" s="200">
        <v>97</v>
      </c>
      <c r="LH303" s="200">
        <v>87</v>
      </c>
      <c r="LI303" s="200">
        <v>81</v>
      </c>
      <c r="LJ303" s="200">
        <v>107</v>
      </c>
      <c r="LK303" s="200">
        <v>45</v>
      </c>
      <c r="LL303" s="200">
        <v>6</v>
      </c>
      <c r="LM303" s="200">
        <v>46</v>
      </c>
      <c r="LN303" s="200">
        <v>10</v>
      </c>
      <c r="LO303" s="200">
        <v>1</v>
      </c>
      <c r="LP303" s="200">
        <v>1400</v>
      </c>
      <c r="LQ303" s="200">
        <v>228</v>
      </c>
      <c r="LT303" s="200">
        <v>117</v>
      </c>
      <c r="LU303" s="200">
        <v>52</v>
      </c>
      <c r="LV303" s="200">
        <v>26</v>
      </c>
      <c r="LW303" s="200">
        <v>226</v>
      </c>
      <c r="LX303" s="200">
        <v>28</v>
      </c>
      <c r="LY303" s="200">
        <v>23</v>
      </c>
      <c r="LZ303" s="200">
        <v>21</v>
      </c>
      <c r="MA303" s="200">
        <v>23</v>
      </c>
      <c r="MB303" s="200">
        <v>2</v>
      </c>
      <c r="MC303" s="200">
        <v>2</v>
      </c>
      <c r="MT303" s="200">
        <v>1</v>
      </c>
      <c r="MU303" s="200">
        <v>1232</v>
      </c>
      <c r="MV303" s="200">
        <v>98</v>
      </c>
      <c r="MW303" s="200">
        <v>819</v>
      </c>
      <c r="NA303" s="200">
        <v>6</v>
      </c>
      <c r="NB303" s="200">
        <v>31</v>
      </c>
      <c r="NC303" s="200">
        <v>34</v>
      </c>
      <c r="ND303" s="200">
        <v>12</v>
      </c>
      <c r="NE303" s="200">
        <v>2</v>
      </c>
      <c r="NF303" s="200">
        <v>10</v>
      </c>
      <c r="NG303" s="200">
        <v>24</v>
      </c>
      <c r="NH303" s="200">
        <v>20</v>
      </c>
      <c r="NI303" s="200">
        <v>6</v>
      </c>
      <c r="NL303" s="200">
        <v>0</v>
      </c>
      <c r="NM303" s="200">
        <v>5</v>
      </c>
      <c r="NP303" s="200">
        <v>7</v>
      </c>
      <c r="NW303" s="200">
        <v>1</v>
      </c>
      <c r="NZ303" s="200">
        <v>188</v>
      </c>
      <c r="OB303" s="201">
        <v>23951</v>
      </c>
      <c r="OC303" s="200">
        <v>7290</v>
      </c>
      <c r="OD303" s="200">
        <v>372</v>
      </c>
      <c r="OE303" s="200">
        <v>25793</v>
      </c>
      <c r="OF303" s="200">
        <v>33454</v>
      </c>
      <c r="OG303" s="201">
        <v>57405</v>
      </c>
    </row>
    <row r="304" spans="1:397" ht="12.75" customHeight="1">
      <c r="A304" s="209">
        <v>517110</v>
      </c>
      <c r="B304" s="23" t="s">
        <v>446</v>
      </c>
      <c r="P304" s="200">
        <v>7</v>
      </c>
      <c r="Q304" s="200">
        <v>1</v>
      </c>
      <c r="S304" s="200">
        <v>51</v>
      </c>
      <c r="T304" s="200">
        <v>15</v>
      </c>
      <c r="U304" s="200">
        <v>16</v>
      </c>
      <c r="X304" s="200">
        <v>940</v>
      </c>
      <c r="Y304" s="200">
        <v>57</v>
      </c>
      <c r="Z304" s="200">
        <v>221</v>
      </c>
      <c r="AA304" s="200">
        <v>733</v>
      </c>
      <c r="AM304" s="200">
        <v>17</v>
      </c>
      <c r="AN304" s="200">
        <v>33</v>
      </c>
      <c r="AO304" s="200">
        <v>102</v>
      </c>
      <c r="AP304" s="200">
        <v>10</v>
      </c>
      <c r="AQ304" s="200">
        <v>166</v>
      </c>
      <c r="AR304" s="200">
        <v>7</v>
      </c>
      <c r="AS304" s="200">
        <v>4</v>
      </c>
      <c r="AT304" s="200">
        <v>39</v>
      </c>
      <c r="AU304" s="200">
        <v>23</v>
      </c>
      <c r="AV304" s="200">
        <v>52</v>
      </c>
      <c r="AW304" s="200">
        <v>35</v>
      </c>
      <c r="AX304" s="200">
        <v>4</v>
      </c>
      <c r="AY304" s="200">
        <v>36</v>
      </c>
      <c r="BC304" s="200">
        <v>32</v>
      </c>
      <c r="BD304" s="200">
        <v>5</v>
      </c>
      <c r="BE304" s="200">
        <v>29</v>
      </c>
      <c r="BF304" s="200">
        <v>0</v>
      </c>
      <c r="BI304" s="200">
        <v>0</v>
      </c>
      <c r="BJ304" s="200">
        <v>33</v>
      </c>
      <c r="BL304" s="200">
        <v>0</v>
      </c>
      <c r="BM304" s="200">
        <v>14</v>
      </c>
      <c r="BO304" s="200">
        <v>101</v>
      </c>
      <c r="BP304" s="200">
        <v>2</v>
      </c>
      <c r="BQ304" s="200">
        <v>41</v>
      </c>
      <c r="BR304" s="200">
        <v>179</v>
      </c>
      <c r="BS304" s="200">
        <v>10</v>
      </c>
      <c r="BV304" s="200">
        <v>79</v>
      </c>
      <c r="BW304" s="200">
        <v>4</v>
      </c>
      <c r="BX304" s="200">
        <v>215</v>
      </c>
      <c r="BY304" s="200">
        <v>38</v>
      </c>
      <c r="BZ304" s="200">
        <v>583</v>
      </c>
      <c r="CA304" s="200">
        <v>451</v>
      </c>
      <c r="CB304" s="200">
        <v>19</v>
      </c>
      <c r="CC304" s="200">
        <v>207</v>
      </c>
      <c r="CE304" s="200">
        <v>17</v>
      </c>
      <c r="CF304" s="200">
        <v>141</v>
      </c>
      <c r="CH304" s="200">
        <v>1</v>
      </c>
      <c r="CI304" s="200">
        <v>1</v>
      </c>
      <c r="CK304" s="200">
        <v>0</v>
      </c>
      <c r="CM304" s="200">
        <v>9</v>
      </c>
      <c r="CO304" s="200">
        <v>72</v>
      </c>
      <c r="CQ304" s="200">
        <v>0</v>
      </c>
      <c r="CS304" s="200">
        <v>5</v>
      </c>
      <c r="CT304" s="200">
        <v>19</v>
      </c>
      <c r="CX304" s="200">
        <v>1</v>
      </c>
      <c r="CZ304" s="200">
        <v>1</v>
      </c>
      <c r="DB304" s="200">
        <v>4</v>
      </c>
      <c r="DD304" s="200">
        <v>18</v>
      </c>
      <c r="DE304" s="200">
        <v>11</v>
      </c>
      <c r="DF304" s="200">
        <v>5</v>
      </c>
      <c r="DG304" s="200">
        <v>1</v>
      </c>
      <c r="DL304" s="200">
        <v>0</v>
      </c>
      <c r="DM304" s="200">
        <v>366</v>
      </c>
      <c r="DN304" s="200">
        <v>4040</v>
      </c>
      <c r="DO304" s="200">
        <v>340</v>
      </c>
      <c r="DP304" s="200">
        <v>62</v>
      </c>
      <c r="DQ304" s="200">
        <v>0</v>
      </c>
      <c r="DR304" s="200">
        <v>171</v>
      </c>
      <c r="DS304" s="200">
        <v>1999</v>
      </c>
      <c r="DT304" s="200">
        <v>80</v>
      </c>
      <c r="DW304" s="200">
        <v>0</v>
      </c>
      <c r="DX304" s="200">
        <v>14</v>
      </c>
      <c r="DY304" s="200">
        <v>9</v>
      </c>
      <c r="EC304" s="200">
        <v>2</v>
      </c>
      <c r="ED304" s="200">
        <v>87</v>
      </c>
      <c r="EE304" s="200">
        <v>1</v>
      </c>
      <c r="EF304" s="200">
        <v>49</v>
      </c>
      <c r="EG304" s="200">
        <v>5</v>
      </c>
      <c r="EL304" s="200">
        <v>0</v>
      </c>
      <c r="EM304" s="200">
        <v>16</v>
      </c>
      <c r="EN304" s="200">
        <v>199</v>
      </c>
      <c r="EO304" s="200">
        <v>6</v>
      </c>
      <c r="EP304" s="200">
        <v>0</v>
      </c>
      <c r="EQ304" s="200">
        <v>3</v>
      </c>
      <c r="ER304" s="200">
        <v>435</v>
      </c>
      <c r="ES304" s="200">
        <v>13</v>
      </c>
      <c r="EU304" s="200">
        <v>5</v>
      </c>
      <c r="FC304" s="200">
        <v>19</v>
      </c>
      <c r="FD304" s="200">
        <v>7</v>
      </c>
      <c r="FE304" s="200">
        <v>1</v>
      </c>
      <c r="FF304" s="200">
        <v>40</v>
      </c>
      <c r="FI304" s="200">
        <v>9</v>
      </c>
      <c r="FO304" s="200">
        <v>0</v>
      </c>
      <c r="FT304" s="200">
        <v>0</v>
      </c>
      <c r="FU304" s="200">
        <v>28</v>
      </c>
      <c r="GA304" s="200">
        <v>0</v>
      </c>
      <c r="GH304" s="200">
        <v>0</v>
      </c>
      <c r="GI304" s="200">
        <v>0</v>
      </c>
      <c r="GJ304" s="200">
        <v>0</v>
      </c>
      <c r="GK304" s="200">
        <v>3</v>
      </c>
      <c r="GM304" s="200">
        <v>47</v>
      </c>
      <c r="HS304" s="200">
        <v>0</v>
      </c>
      <c r="HT304" s="200">
        <v>0</v>
      </c>
      <c r="HV304" s="200">
        <v>1</v>
      </c>
      <c r="HW304" s="200">
        <v>74</v>
      </c>
      <c r="HZ304" s="200">
        <v>2</v>
      </c>
      <c r="IA304" s="200">
        <v>117</v>
      </c>
      <c r="IB304" s="200">
        <v>46</v>
      </c>
      <c r="IC304" s="200">
        <v>5</v>
      </c>
      <c r="ID304" s="200">
        <v>0</v>
      </c>
      <c r="IG304" s="200">
        <v>81</v>
      </c>
      <c r="IH304" s="200">
        <v>40</v>
      </c>
      <c r="II304" s="200">
        <v>154</v>
      </c>
      <c r="IJ304" s="200">
        <v>1</v>
      </c>
      <c r="IK304" s="200">
        <v>24</v>
      </c>
      <c r="IL304" s="200">
        <v>9</v>
      </c>
      <c r="IM304" s="200">
        <v>4</v>
      </c>
      <c r="IO304" s="200">
        <v>1</v>
      </c>
      <c r="IP304" s="200">
        <v>4</v>
      </c>
      <c r="IQ304" s="200">
        <v>122</v>
      </c>
      <c r="IZ304" s="200">
        <v>38</v>
      </c>
      <c r="JA304" s="200">
        <v>0</v>
      </c>
      <c r="JB304" s="200">
        <v>2</v>
      </c>
      <c r="JD304" s="200">
        <v>49</v>
      </c>
      <c r="JE304" s="200">
        <v>29</v>
      </c>
      <c r="JF304" s="200">
        <v>16</v>
      </c>
      <c r="JG304" s="200">
        <v>160</v>
      </c>
      <c r="JH304" s="200">
        <v>25</v>
      </c>
      <c r="JI304" s="200">
        <v>34</v>
      </c>
      <c r="JJ304" s="200">
        <v>18</v>
      </c>
      <c r="JK304" s="200">
        <v>0</v>
      </c>
      <c r="JL304" s="200">
        <v>383</v>
      </c>
      <c r="JM304" s="200">
        <v>9</v>
      </c>
      <c r="JN304" s="200">
        <v>1</v>
      </c>
      <c r="JO304" s="200">
        <v>42</v>
      </c>
      <c r="JP304" s="200">
        <v>2465</v>
      </c>
      <c r="JQ304" s="200">
        <v>9</v>
      </c>
      <c r="JR304" s="200">
        <v>0</v>
      </c>
      <c r="JS304" s="200">
        <v>2</v>
      </c>
      <c r="JT304" s="200">
        <v>11</v>
      </c>
      <c r="JU304" s="200">
        <v>292</v>
      </c>
      <c r="JV304" s="200">
        <v>89</v>
      </c>
      <c r="JW304" s="200">
        <v>9</v>
      </c>
      <c r="JX304" s="200">
        <v>267</v>
      </c>
      <c r="JY304" s="200">
        <v>95</v>
      </c>
      <c r="JZ304" s="200">
        <v>1</v>
      </c>
      <c r="KA304" s="200">
        <v>44</v>
      </c>
      <c r="KB304" s="200">
        <v>7</v>
      </c>
      <c r="KC304" s="200">
        <v>114</v>
      </c>
      <c r="KD304" s="200">
        <v>1</v>
      </c>
      <c r="KE304" s="200">
        <v>36</v>
      </c>
      <c r="KF304" s="200">
        <v>1</v>
      </c>
      <c r="KG304" s="200">
        <v>1</v>
      </c>
      <c r="KH304" s="200">
        <v>79</v>
      </c>
      <c r="KI304" s="200">
        <v>17519</v>
      </c>
      <c r="KJ304" s="200">
        <v>401</v>
      </c>
      <c r="KK304" s="200">
        <v>24</v>
      </c>
      <c r="KL304" s="200">
        <v>16032</v>
      </c>
      <c r="KM304" s="200">
        <v>34845</v>
      </c>
      <c r="KN304" s="200">
        <v>137</v>
      </c>
      <c r="KO304" s="200">
        <v>243</v>
      </c>
      <c r="KP304" s="200">
        <v>596</v>
      </c>
      <c r="KQ304" s="200">
        <v>0</v>
      </c>
      <c r="KR304" s="200">
        <v>65</v>
      </c>
      <c r="KS304" s="200">
        <v>1074</v>
      </c>
      <c r="KT304" s="200">
        <v>76</v>
      </c>
      <c r="KU304" s="200">
        <v>155</v>
      </c>
      <c r="KV304" s="200">
        <v>29</v>
      </c>
      <c r="KW304" s="200">
        <v>47</v>
      </c>
      <c r="KX304" s="200">
        <v>1</v>
      </c>
      <c r="LA304" s="200">
        <v>3144</v>
      </c>
      <c r="LB304" s="200">
        <v>397</v>
      </c>
      <c r="LC304" s="200">
        <v>149</v>
      </c>
      <c r="LD304" s="200">
        <v>296</v>
      </c>
      <c r="LE304" s="200">
        <v>740</v>
      </c>
      <c r="LF304" s="200">
        <v>2262</v>
      </c>
      <c r="LH304" s="200">
        <v>434</v>
      </c>
      <c r="LI304" s="200">
        <v>476</v>
      </c>
      <c r="LJ304" s="200">
        <v>2251</v>
      </c>
      <c r="LK304" s="200">
        <v>3052</v>
      </c>
      <c r="LL304" s="200">
        <v>302</v>
      </c>
      <c r="LM304" s="200">
        <v>1827</v>
      </c>
      <c r="LN304" s="200">
        <v>409</v>
      </c>
      <c r="LO304" s="200">
        <v>22</v>
      </c>
      <c r="LP304" s="200">
        <v>4259</v>
      </c>
      <c r="LQ304" s="200">
        <v>945</v>
      </c>
      <c r="LR304" s="200">
        <v>0</v>
      </c>
      <c r="LT304" s="200">
        <v>511</v>
      </c>
      <c r="LU304" s="200">
        <v>379</v>
      </c>
      <c r="LV304" s="200">
        <v>154</v>
      </c>
      <c r="LW304" s="200">
        <v>1583</v>
      </c>
      <c r="LX304" s="200">
        <v>411</v>
      </c>
      <c r="LY304" s="200">
        <v>49</v>
      </c>
      <c r="LZ304" s="200">
        <v>137</v>
      </c>
      <c r="MA304" s="200">
        <v>316</v>
      </c>
      <c r="MB304" s="200">
        <v>9</v>
      </c>
      <c r="MC304" s="200">
        <v>122</v>
      </c>
      <c r="ME304" s="200">
        <v>106</v>
      </c>
      <c r="MT304" s="200">
        <v>6</v>
      </c>
      <c r="MU304" s="200">
        <v>18</v>
      </c>
      <c r="MV304" s="200">
        <v>320</v>
      </c>
      <c r="MW304" s="200">
        <v>2550</v>
      </c>
      <c r="NA304" s="200">
        <v>44</v>
      </c>
      <c r="NB304" s="200">
        <v>225</v>
      </c>
      <c r="NC304" s="200">
        <v>235</v>
      </c>
      <c r="ND304" s="200">
        <v>83</v>
      </c>
      <c r="NE304" s="200">
        <v>22</v>
      </c>
      <c r="NF304" s="200">
        <v>353</v>
      </c>
      <c r="NG304" s="200">
        <v>320</v>
      </c>
      <c r="NH304" s="200">
        <v>696</v>
      </c>
      <c r="NI304" s="200">
        <v>358</v>
      </c>
      <c r="NL304" s="200">
        <v>8</v>
      </c>
      <c r="NM304" s="200">
        <v>122</v>
      </c>
      <c r="NP304" s="200">
        <v>107</v>
      </c>
      <c r="NT304" s="200">
        <v>96</v>
      </c>
      <c r="NW304" s="200">
        <v>56</v>
      </c>
      <c r="NZ304" s="200">
        <v>5350</v>
      </c>
      <c r="OB304" s="201">
        <v>124945</v>
      </c>
      <c r="OC304" s="200">
        <v>59994</v>
      </c>
      <c r="OD304" s="200">
        <v>22291</v>
      </c>
      <c r="OE304" s="200">
        <v>113863</v>
      </c>
      <c r="OF304" s="200">
        <v>196148</v>
      </c>
      <c r="OG304" s="201">
        <v>321093</v>
      </c>
    </row>
    <row r="305" spans="1:397" ht="12.75" customHeight="1">
      <c r="A305" s="209">
        <v>517210</v>
      </c>
      <c r="B305" s="23" t="s">
        <v>447</v>
      </c>
      <c r="P305" s="200">
        <v>4</v>
      </c>
      <c r="Q305" s="200">
        <v>1</v>
      </c>
      <c r="T305" s="200">
        <v>8</v>
      </c>
      <c r="U305" s="200">
        <v>30</v>
      </c>
      <c r="X305" s="200">
        <v>477</v>
      </c>
      <c r="Y305" s="200">
        <v>33</v>
      </c>
      <c r="Z305" s="200">
        <v>187</v>
      </c>
      <c r="AA305" s="200">
        <v>1103</v>
      </c>
      <c r="AM305" s="200">
        <v>30</v>
      </c>
      <c r="AN305" s="200">
        <v>57</v>
      </c>
      <c r="AO305" s="200">
        <v>54</v>
      </c>
      <c r="AP305" s="200">
        <v>16</v>
      </c>
      <c r="AQ305" s="200">
        <v>25</v>
      </c>
      <c r="AR305" s="200">
        <v>8</v>
      </c>
      <c r="AS305" s="200">
        <v>7</v>
      </c>
      <c r="AT305" s="200">
        <v>67</v>
      </c>
      <c r="AU305" s="200">
        <v>39</v>
      </c>
      <c r="AV305" s="200">
        <v>90</v>
      </c>
      <c r="AW305" s="200">
        <v>60</v>
      </c>
      <c r="AX305" s="200">
        <v>6</v>
      </c>
      <c r="AY305" s="200">
        <v>63</v>
      </c>
      <c r="BC305" s="200">
        <v>5</v>
      </c>
      <c r="BD305" s="200">
        <v>9</v>
      </c>
      <c r="BF305" s="200">
        <v>0</v>
      </c>
      <c r="BI305" s="200">
        <v>0</v>
      </c>
      <c r="BJ305" s="200">
        <v>136</v>
      </c>
      <c r="BL305" s="200">
        <v>0</v>
      </c>
      <c r="BM305" s="200">
        <v>24</v>
      </c>
      <c r="BO305" s="200">
        <v>22</v>
      </c>
      <c r="BP305" s="200">
        <v>2</v>
      </c>
      <c r="BQ305" s="200">
        <v>56</v>
      </c>
      <c r="BR305" s="200">
        <v>285</v>
      </c>
      <c r="BS305" s="200">
        <v>18</v>
      </c>
      <c r="BV305" s="200">
        <v>53</v>
      </c>
      <c r="BW305" s="200">
        <v>8</v>
      </c>
      <c r="BX305" s="200">
        <v>861</v>
      </c>
      <c r="BY305" s="200">
        <v>65</v>
      </c>
      <c r="BZ305" s="200">
        <v>1294</v>
      </c>
      <c r="CA305" s="200">
        <v>50</v>
      </c>
      <c r="CB305" s="200">
        <v>33</v>
      </c>
      <c r="CC305" s="200">
        <v>261</v>
      </c>
      <c r="CE305" s="200">
        <v>19</v>
      </c>
      <c r="CF305" s="200">
        <v>43</v>
      </c>
      <c r="CH305" s="200">
        <v>3</v>
      </c>
      <c r="CI305" s="200">
        <v>2</v>
      </c>
      <c r="CO305" s="200">
        <v>125</v>
      </c>
      <c r="CQ305" s="200">
        <v>1</v>
      </c>
      <c r="CS305" s="200">
        <v>9</v>
      </c>
      <c r="CT305" s="200">
        <v>23</v>
      </c>
      <c r="CX305" s="200">
        <v>0</v>
      </c>
      <c r="CZ305" s="200">
        <v>1</v>
      </c>
      <c r="DB305" s="200">
        <v>2</v>
      </c>
      <c r="DD305" s="200">
        <v>31</v>
      </c>
      <c r="DE305" s="200">
        <v>5</v>
      </c>
      <c r="DF305" s="200">
        <v>8</v>
      </c>
      <c r="DG305" s="200">
        <v>1</v>
      </c>
      <c r="DL305" s="200">
        <v>0</v>
      </c>
      <c r="DM305" s="200">
        <v>162</v>
      </c>
      <c r="DN305" s="200">
        <v>944</v>
      </c>
      <c r="DO305" s="200">
        <v>559</v>
      </c>
      <c r="DP305" s="200">
        <v>101</v>
      </c>
      <c r="DQ305" s="200">
        <v>0</v>
      </c>
      <c r="DR305" s="200">
        <v>228</v>
      </c>
      <c r="DS305" s="200">
        <v>9829</v>
      </c>
      <c r="DT305" s="200">
        <v>70</v>
      </c>
      <c r="DW305" s="200">
        <v>1</v>
      </c>
      <c r="DX305" s="200">
        <v>1</v>
      </c>
      <c r="DY305" s="200">
        <v>14</v>
      </c>
      <c r="EC305" s="200">
        <v>1</v>
      </c>
      <c r="ED305" s="200">
        <v>26</v>
      </c>
      <c r="EE305" s="200">
        <v>0</v>
      </c>
      <c r="EF305" s="200">
        <v>216</v>
      </c>
      <c r="EG305" s="200">
        <v>8</v>
      </c>
      <c r="EL305" s="200">
        <v>0</v>
      </c>
      <c r="EM305" s="200">
        <v>17</v>
      </c>
      <c r="EN305" s="200">
        <v>141</v>
      </c>
      <c r="EO305" s="200">
        <v>9</v>
      </c>
      <c r="EP305" s="200">
        <v>0</v>
      </c>
      <c r="EQ305" s="200">
        <v>3</v>
      </c>
      <c r="ER305" s="200">
        <v>748</v>
      </c>
      <c r="ES305" s="200">
        <v>16</v>
      </c>
      <c r="EU305" s="200">
        <v>5</v>
      </c>
      <c r="FC305" s="200">
        <v>33</v>
      </c>
      <c r="FD305" s="200">
        <v>25</v>
      </c>
      <c r="FE305" s="200">
        <v>2</v>
      </c>
      <c r="FF305" s="200">
        <v>93</v>
      </c>
      <c r="FI305" s="200">
        <v>11</v>
      </c>
      <c r="FO305" s="200">
        <v>1</v>
      </c>
      <c r="FT305" s="200">
        <v>0</v>
      </c>
      <c r="FU305" s="200">
        <v>49</v>
      </c>
      <c r="GA305" s="200">
        <v>0</v>
      </c>
      <c r="GI305" s="200">
        <v>0</v>
      </c>
      <c r="GJ305" s="200">
        <v>1</v>
      </c>
      <c r="GK305" s="200">
        <v>4</v>
      </c>
      <c r="GM305" s="200">
        <v>37</v>
      </c>
      <c r="HT305" s="200">
        <v>0</v>
      </c>
      <c r="HV305" s="200">
        <v>3</v>
      </c>
      <c r="HW305" s="200">
        <v>98</v>
      </c>
      <c r="HZ305" s="200">
        <v>1</v>
      </c>
      <c r="IA305" s="200">
        <v>72</v>
      </c>
      <c r="IB305" s="200">
        <v>68</v>
      </c>
      <c r="IC305" s="200">
        <v>4</v>
      </c>
      <c r="IG305" s="200">
        <v>50</v>
      </c>
      <c r="IH305" s="200">
        <v>30</v>
      </c>
      <c r="II305" s="200">
        <v>101</v>
      </c>
      <c r="IJ305" s="200">
        <v>2</v>
      </c>
      <c r="IK305" s="200">
        <v>41</v>
      </c>
      <c r="IL305" s="200">
        <v>7</v>
      </c>
      <c r="IP305" s="200">
        <v>3</v>
      </c>
      <c r="IQ305" s="200">
        <v>603</v>
      </c>
      <c r="IZ305" s="200">
        <v>36</v>
      </c>
      <c r="JA305" s="200">
        <v>0</v>
      </c>
      <c r="JB305" s="200">
        <v>3</v>
      </c>
      <c r="JE305" s="200">
        <v>28</v>
      </c>
      <c r="JF305" s="200">
        <v>4</v>
      </c>
      <c r="JG305" s="200">
        <v>123</v>
      </c>
      <c r="JH305" s="200">
        <v>15</v>
      </c>
      <c r="JI305" s="200">
        <v>10</v>
      </c>
      <c r="JJ305" s="200">
        <v>23</v>
      </c>
      <c r="JL305" s="200">
        <v>351</v>
      </c>
      <c r="JM305" s="200">
        <v>14</v>
      </c>
      <c r="JN305" s="200">
        <v>2</v>
      </c>
      <c r="JO305" s="200">
        <v>57</v>
      </c>
      <c r="JP305" s="200">
        <v>2319</v>
      </c>
      <c r="JQ305" s="200">
        <v>22</v>
      </c>
      <c r="JR305" s="200">
        <v>0</v>
      </c>
      <c r="JS305" s="200">
        <v>1</v>
      </c>
      <c r="JT305" s="200">
        <v>4</v>
      </c>
      <c r="JU305" s="200">
        <v>238</v>
      </c>
      <c r="JV305" s="200">
        <v>59</v>
      </c>
      <c r="JW305" s="200">
        <v>11</v>
      </c>
      <c r="JX305" s="200">
        <v>440</v>
      </c>
      <c r="JY305" s="200">
        <v>90</v>
      </c>
      <c r="JZ305" s="200">
        <v>1</v>
      </c>
      <c r="KA305" s="200">
        <v>40</v>
      </c>
      <c r="KC305" s="200">
        <v>28</v>
      </c>
      <c r="KD305" s="200">
        <v>0</v>
      </c>
      <c r="KE305" s="200">
        <v>48</v>
      </c>
      <c r="KF305" s="200">
        <v>1</v>
      </c>
      <c r="KH305" s="200">
        <v>28</v>
      </c>
      <c r="KI305" s="200">
        <v>14</v>
      </c>
      <c r="KM305" s="200">
        <v>17589</v>
      </c>
      <c r="KN305" s="200">
        <v>2735</v>
      </c>
      <c r="KO305" s="200">
        <v>288</v>
      </c>
      <c r="KP305" s="200">
        <v>273</v>
      </c>
      <c r="KQ305" s="200">
        <v>0</v>
      </c>
      <c r="KR305" s="200">
        <v>71</v>
      </c>
      <c r="KS305" s="200">
        <v>1155</v>
      </c>
      <c r="KT305" s="200">
        <v>93</v>
      </c>
      <c r="KU305" s="200">
        <v>119</v>
      </c>
      <c r="KV305" s="200">
        <v>36</v>
      </c>
      <c r="KW305" s="200">
        <v>20</v>
      </c>
      <c r="KX305" s="200">
        <v>6</v>
      </c>
      <c r="LA305" s="200">
        <v>8562</v>
      </c>
      <c r="LB305" s="200">
        <v>111</v>
      </c>
      <c r="LC305" s="200">
        <v>16</v>
      </c>
      <c r="LD305" s="200">
        <v>98</v>
      </c>
      <c r="LE305" s="200">
        <v>526</v>
      </c>
      <c r="LF305" s="200">
        <v>660</v>
      </c>
      <c r="LH305" s="200">
        <v>106</v>
      </c>
      <c r="LI305" s="200">
        <v>197</v>
      </c>
      <c r="LJ305" s="200">
        <v>1158</v>
      </c>
      <c r="LK305" s="200">
        <v>4981</v>
      </c>
      <c r="LL305" s="200">
        <v>499</v>
      </c>
      <c r="LM305" s="200">
        <v>468</v>
      </c>
      <c r="LN305" s="200">
        <v>106</v>
      </c>
      <c r="LO305" s="200">
        <v>11</v>
      </c>
      <c r="LP305" s="200">
        <v>11634</v>
      </c>
      <c r="LQ305" s="200">
        <v>853</v>
      </c>
      <c r="LT305" s="200">
        <v>144</v>
      </c>
      <c r="LU305" s="200">
        <v>437</v>
      </c>
      <c r="LV305" s="200">
        <v>238</v>
      </c>
      <c r="LW305" s="200">
        <v>2059</v>
      </c>
      <c r="LX305" s="200">
        <v>310</v>
      </c>
      <c r="LY305" s="200">
        <v>0</v>
      </c>
      <c r="LZ305" s="200">
        <v>180</v>
      </c>
      <c r="MA305" s="200">
        <v>203</v>
      </c>
      <c r="MB305" s="200">
        <v>2</v>
      </c>
      <c r="MC305" s="200">
        <v>25</v>
      </c>
      <c r="ME305" s="200">
        <v>11</v>
      </c>
      <c r="MT305" s="200">
        <v>6</v>
      </c>
      <c r="MU305" s="200">
        <v>16</v>
      </c>
      <c r="MV305" s="200">
        <v>3</v>
      </c>
      <c r="MW305" s="200">
        <v>17</v>
      </c>
      <c r="NA305" s="200">
        <v>40</v>
      </c>
      <c r="NB305" s="200">
        <v>208</v>
      </c>
      <c r="NC305" s="200">
        <v>212</v>
      </c>
      <c r="ND305" s="200">
        <v>75</v>
      </c>
      <c r="NE305" s="200">
        <v>22</v>
      </c>
      <c r="NF305" s="200">
        <v>389</v>
      </c>
      <c r="NG305" s="200">
        <v>313</v>
      </c>
      <c r="NH305" s="200">
        <v>766</v>
      </c>
      <c r="NI305" s="200">
        <v>229</v>
      </c>
      <c r="NL305" s="200">
        <v>17</v>
      </c>
      <c r="NM305" s="200">
        <v>179</v>
      </c>
      <c r="NP305" s="200">
        <v>147</v>
      </c>
      <c r="NT305" s="200">
        <v>124</v>
      </c>
      <c r="NW305" s="200">
        <v>13</v>
      </c>
      <c r="NZ305" s="200">
        <v>2996</v>
      </c>
      <c r="OB305" s="201">
        <v>86018</v>
      </c>
      <c r="OC305" s="200">
        <v>19414</v>
      </c>
      <c r="OD305" s="200">
        <v>11160</v>
      </c>
      <c r="OE305" s="200">
        <v>54451</v>
      </c>
      <c r="OF305" s="200">
        <v>85024</v>
      </c>
      <c r="OG305" s="201">
        <v>171042</v>
      </c>
    </row>
    <row r="306" spans="1:397" ht="12.75" customHeight="1">
      <c r="A306" s="209" t="s">
        <v>449</v>
      </c>
      <c r="B306" s="23" t="s">
        <v>448</v>
      </c>
      <c r="P306" s="200">
        <v>0</v>
      </c>
      <c r="Q306" s="200">
        <v>0</v>
      </c>
      <c r="S306" s="200">
        <v>9</v>
      </c>
      <c r="T306" s="200">
        <v>2</v>
      </c>
      <c r="U306" s="200">
        <v>1</v>
      </c>
      <c r="X306" s="200">
        <v>48</v>
      </c>
      <c r="Y306" s="200">
        <v>3</v>
      </c>
      <c r="Z306" s="200">
        <v>10</v>
      </c>
      <c r="AA306" s="200">
        <v>63</v>
      </c>
      <c r="AM306" s="200">
        <v>1</v>
      </c>
      <c r="AN306" s="200">
        <v>2</v>
      </c>
      <c r="AO306" s="200">
        <v>14</v>
      </c>
      <c r="AP306" s="200">
        <v>1</v>
      </c>
      <c r="AQ306" s="200">
        <v>1</v>
      </c>
      <c r="AR306" s="200">
        <v>1</v>
      </c>
      <c r="AS306" s="200">
        <v>0</v>
      </c>
      <c r="AT306" s="200">
        <v>3</v>
      </c>
      <c r="AU306" s="200">
        <v>2</v>
      </c>
      <c r="AV306" s="200">
        <v>4</v>
      </c>
      <c r="AW306" s="200">
        <v>3</v>
      </c>
      <c r="AX306" s="200">
        <v>0</v>
      </c>
      <c r="AY306" s="200">
        <v>3</v>
      </c>
      <c r="BC306" s="200">
        <v>5</v>
      </c>
      <c r="BD306" s="200">
        <v>0</v>
      </c>
      <c r="BE306" s="200">
        <v>5</v>
      </c>
      <c r="BF306" s="200">
        <v>0</v>
      </c>
      <c r="BI306" s="200">
        <v>0</v>
      </c>
      <c r="BJ306" s="200">
        <v>4</v>
      </c>
      <c r="BL306" s="200">
        <v>0</v>
      </c>
      <c r="BM306" s="200">
        <v>1</v>
      </c>
      <c r="BO306" s="200">
        <v>3</v>
      </c>
      <c r="BP306" s="200">
        <v>0</v>
      </c>
      <c r="BQ306" s="200">
        <v>3</v>
      </c>
      <c r="BR306" s="200">
        <v>14</v>
      </c>
      <c r="BS306" s="200">
        <v>1</v>
      </c>
      <c r="BV306" s="200">
        <v>2</v>
      </c>
      <c r="BW306" s="200">
        <v>0</v>
      </c>
      <c r="BX306" s="200">
        <v>22</v>
      </c>
      <c r="BY306" s="200">
        <v>4</v>
      </c>
      <c r="BZ306" s="200">
        <v>32</v>
      </c>
      <c r="CA306" s="200">
        <v>4</v>
      </c>
      <c r="CB306" s="200">
        <v>1</v>
      </c>
      <c r="CC306" s="200">
        <v>11</v>
      </c>
      <c r="CE306" s="200">
        <v>1</v>
      </c>
      <c r="CF306" s="200">
        <v>5</v>
      </c>
      <c r="CH306" s="200">
        <v>0</v>
      </c>
      <c r="CI306" s="200">
        <v>0</v>
      </c>
      <c r="CK306" s="200">
        <v>0</v>
      </c>
      <c r="CM306" s="200">
        <v>1</v>
      </c>
      <c r="CO306" s="200">
        <v>5</v>
      </c>
      <c r="CQ306" s="200">
        <v>0</v>
      </c>
      <c r="CS306" s="200">
        <v>0</v>
      </c>
      <c r="CT306" s="200">
        <v>1</v>
      </c>
      <c r="CX306" s="200">
        <v>0</v>
      </c>
      <c r="CZ306" s="200">
        <v>0</v>
      </c>
      <c r="DB306" s="200">
        <v>0</v>
      </c>
      <c r="DD306" s="200">
        <v>1</v>
      </c>
      <c r="DE306" s="200">
        <v>1</v>
      </c>
      <c r="DF306" s="200">
        <v>0</v>
      </c>
      <c r="DG306" s="200">
        <v>0</v>
      </c>
      <c r="DL306" s="200">
        <v>0</v>
      </c>
      <c r="DM306" s="200">
        <v>27</v>
      </c>
      <c r="DN306" s="200">
        <v>347</v>
      </c>
      <c r="DO306" s="200">
        <v>75</v>
      </c>
      <c r="DP306" s="200">
        <v>16</v>
      </c>
      <c r="DQ306" s="200">
        <v>0</v>
      </c>
      <c r="DR306" s="200">
        <v>12</v>
      </c>
      <c r="DS306" s="200">
        <v>201</v>
      </c>
      <c r="DT306" s="200">
        <v>8</v>
      </c>
      <c r="DW306" s="200">
        <v>0</v>
      </c>
      <c r="DX306" s="200">
        <v>2</v>
      </c>
      <c r="DY306" s="200">
        <v>1</v>
      </c>
      <c r="EC306" s="200">
        <v>0</v>
      </c>
      <c r="ED306" s="200">
        <v>12</v>
      </c>
      <c r="EE306" s="200">
        <v>0</v>
      </c>
      <c r="EF306" s="200">
        <v>5</v>
      </c>
      <c r="EG306" s="200">
        <v>0</v>
      </c>
      <c r="EL306" s="200">
        <v>0</v>
      </c>
      <c r="EM306" s="200">
        <v>2</v>
      </c>
      <c r="EN306" s="200">
        <v>21</v>
      </c>
      <c r="EO306" s="200">
        <v>1</v>
      </c>
      <c r="EP306" s="200">
        <v>0</v>
      </c>
      <c r="EQ306" s="200">
        <v>0</v>
      </c>
      <c r="ER306" s="200">
        <v>33</v>
      </c>
      <c r="ES306" s="200">
        <v>1</v>
      </c>
      <c r="EU306" s="200">
        <v>1</v>
      </c>
      <c r="FC306" s="200">
        <v>1</v>
      </c>
      <c r="FD306" s="200">
        <v>1</v>
      </c>
      <c r="FE306" s="200">
        <v>0</v>
      </c>
      <c r="FF306" s="200">
        <v>2</v>
      </c>
      <c r="FI306" s="200">
        <v>0</v>
      </c>
      <c r="FO306" s="200">
        <v>0</v>
      </c>
      <c r="FT306" s="200">
        <v>0</v>
      </c>
      <c r="FU306" s="200">
        <v>2</v>
      </c>
      <c r="GA306" s="200">
        <v>0</v>
      </c>
      <c r="GI306" s="200">
        <v>0</v>
      </c>
      <c r="GJ306" s="200">
        <v>0</v>
      </c>
      <c r="GK306" s="200">
        <v>1</v>
      </c>
      <c r="GM306" s="200">
        <v>5</v>
      </c>
      <c r="HT306" s="200">
        <v>0</v>
      </c>
      <c r="HV306" s="200">
        <v>0</v>
      </c>
      <c r="HW306" s="200">
        <v>4</v>
      </c>
      <c r="HZ306" s="200">
        <v>0</v>
      </c>
      <c r="IA306" s="200">
        <v>7</v>
      </c>
      <c r="IB306" s="200">
        <v>4</v>
      </c>
      <c r="IC306" s="200">
        <v>1</v>
      </c>
      <c r="ID306" s="200">
        <v>0</v>
      </c>
      <c r="IG306" s="200">
        <v>29</v>
      </c>
      <c r="IH306" s="200">
        <v>5</v>
      </c>
      <c r="II306" s="200">
        <v>23</v>
      </c>
      <c r="IJ306" s="200">
        <v>0</v>
      </c>
      <c r="IK306" s="200">
        <v>2</v>
      </c>
      <c r="IL306" s="200">
        <v>3</v>
      </c>
      <c r="IM306" s="200">
        <v>1</v>
      </c>
      <c r="IO306" s="200">
        <v>0</v>
      </c>
      <c r="IP306" s="200">
        <v>0</v>
      </c>
      <c r="IQ306" s="200">
        <v>12</v>
      </c>
      <c r="IZ306" s="200">
        <v>3</v>
      </c>
      <c r="JA306" s="200">
        <v>0</v>
      </c>
      <c r="JB306" s="200">
        <v>0</v>
      </c>
      <c r="JD306" s="200">
        <v>8</v>
      </c>
      <c r="JE306" s="200">
        <v>3</v>
      </c>
      <c r="JF306" s="200">
        <v>0</v>
      </c>
      <c r="JG306" s="200">
        <v>6</v>
      </c>
      <c r="JH306" s="200">
        <v>3</v>
      </c>
      <c r="JI306" s="200">
        <v>0</v>
      </c>
      <c r="JJ306" s="200">
        <v>2</v>
      </c>
      <c r="JK306" s="200">
        <v>0</v>
      </c>
      <c r="JL306" s="200">
        <v>22</v>
      </c>
      <c r="JM306" s="200">
        <v>1</v>
      </c>
      <c r="JN306" s="200">
        <v>0</v>
      </c>
      <c r="JO306" s="200">
        <v>4</v>
      </c>
      <c r="JP306" s="200">
        <v>334</v>
      </c>
      <c r="JQ306" s="200">
        <v>1</v>
      </c>
      <c r="JR306" s="200">
        <v>0</v>
      </c>
      <c r="JS306" s="200">
        <v>0</v>
      </c>
      <c r="JT306" s="200">
        <v>1</v>
      </c>
      <c r="JU306" s="200">
        <v>135</v>
      </c>
      <c r="JV306" s="200">
        <v>3</v>
      </c>
      <c r="JW306" s="200">
        <v>1</v>
      </c>
      <c r="JX306" s="200">
        <v>24</v>
      </c>
      <c r="JY306" s="200">
        <v>39</v>
      </c>
      <c r="JZ306" s="200">
        <v>0</v>
      </c>
      <c r="KA306" s="200">
        <v>15</v>
      </c>
      <c r="KB306" s="200">
        <v>18</v>
      </c>
      <c r="KC306" s="200">
        <v>8</v>
      </c>
      <c r="KD306" s="200">
        <v>0</v>
      </c>
      <c r="KE306" s="200">
        <v>4</v>
      </c>
      <c r="KF306" s="200">
        <v>0</v>
      </c>
      <c r="KG306" s="200">
        <v>1</v>
      </c>
      <c r="KH306" s="200">
        <v>33</v>
      </c>
      <c r="KI306" s="200">
        <v>1</v>
      </c>
      <c r="KM306" s="200">
        <v>5105</v>
      </c>
      <c r="KN306" s="200">
        <v>260</v>
      </c>
      <c r="KO306" s="200">
        <v>234</v>
      </c>
      <c r="KP306" s="200">
        <v>56</v>
      </c>
      <c r="KQ306" s="200">
        <v>44</v>
      </c>
      <c r="KR306" s="200">
        <v>12</v>
      </c>
      <c r="KS306" s="200">
        <v>98</v>
      </c>
      <c r="KT306" s="200">
        <v>118</v>
      </c>
      <c r="KU306" s="200">
        <v>6</v>
      </c>
      <c r="KV306" s="200">
        <v>2</v>
      </c>
      <c r="KW306" s="200">
        <v>388</v>
      </c>
      <c r="KX306" s="200">
        <v>92</v>
      </c>
      <c r="LA306" s="200">
        <v>552</v>
      </c>
      <c r="LB306" s="200">
        <v>207</v>
      </c>
      <c r="LC306" s="200">
        <v>22</v>
      </c>
      <c r="LD306" s="200">
        <v>102</v>
      </c>
      <c r="LE306" s="200">
        <v>591</v>
      </c>
      <c r="LF306" s="200">
        <v>196</v>
      </c>
      <c r="LH306" s="200">
        <v>62</v>
      </c>
      <c r="LI306" s="200">
        <v>165</v>
      </c>
      <c r="LJ306" s="200">
        <v>131</v>
      </c>
      <c r="LK306" s="200">
        <v>264</v>
      </c>
      <c r="LL306" s="200">
        <v>28</v>
      </c>
      <c r="LM306" s="200">
        <v>147</v>
      </c>
      <c r="LN306" s="200">
        <v>22</v>
      </c>
      <c r="LO306" s="200">
        <v>4</v>
      </c>
      <c r="LP306" s="200">
        <v>870</v>
      </c>
      <c r="LQ306" s="200">
        <v>141</v>
      </c>
      <c r="LR306" s="200">
        <v>0</v>
      </c>
      <c r="LT306" s="200">
        <v>70</v>
      </c>
      <c r="LU306" s="200">
        <v>56</v>
      </c>
      <c r="LV306" s="200">
        <v>23</v>
      </c>
      <c r="LW306" s="200">
        <v>221</v>
      </c>
      <c r="LX306" s="200">
        <v>46</v>
      </c>
      <c r="LY306" s="200">
        <v>16</v>
      </c>
      <c r="LZ306" s="200">
        <v>22</v>
      </c>
      <c r="MA306" s="200">
        <v>62</v>
      </c>
      <c r="MB306" s="200">
        <v>3</v>
      </c>
      <c r="MC306" s="200">
        <v>15</v>
      </c>
      <c r="ME306" s="200">
        <v>0</v>
      </c>
      <c r="MT306" s="200">
        <v>3</v>
      </c>
      <c r="MU306" s="200">
        <v>8</v>
      </c>
      <c r="MV306" s="200">
        <v>0</v>
      </c>
      <c r="MW306" s="200">
        <v>1</v>
      </c>
      <c r="NA306" s="200">
        <v>18</v>
      </c>
      <c r="NB306" s="200">
        <v>95</v>
      </c>
      <c r="NC306" s="200">
        <v>86</v>
      </c>
      <c r="ND306" s="200">
        <v>18</v>
      </c>
      <c r="NE306" s="200">
        <v>12</v>
      </c>
      <c r="NF306" s="200">
        <v>28</v>
      </c>
      <c r="NG306" s="200">
        <v>20</v>
      </c>
      <c r="NH306" s="200">
        <v>55</v>
      </c>
      <c r="NI306" s="200">
        <v>17</v>
      </c>
      <c r="NL306" s="200">
        <v>1</v>
      </c>
      <c r="NM306" s="200">
        <v>8</v>
      </c>
      <c r="NP306" s="200">
        <v>7</v>
      </c>
      <c r="NT306" s="200">
        <v>21</v>
      </c>
      <c r="NW306" s="200">
        <v>6</v>
      </c>
      <c r="NZ306" s="200">
        <v>594</v>
      </c>
      <c r="OB306" s="201">
        <v>13290</v>
      </c>
      <c r="OC306" s="200">
        <v>14638</v>
      </c>
      <c r="OD306" s="200">
        <v>1374</v>
      </c>
      <c r="OE306" s="200">
        <v>5558</v>
      </c>
      <c r="OF306" s="200">
        <v>21569</v>
      </c>
      <c r="OG306" s="201">
        <v>34859</v>
      </c>
    </row>
    <row r="307" spans="1:397" ht="12.75" customHeight="1">
      <c r="A307" s="209">
        <v>518200</v>
      </c>
      <c r="B307" s="23" t="s">
        <v>450</v>
      </c>
      <c r="P307" s="200">
        <v>1</v>
      </c>
      <c r="S307" s="200">
        <v>24</v>
      </c>
      <c r="T307" s="200">
        <v>2</v>
      </c>
      <c r="X307" s="200">
        <v>540</v>
      </c>
      <c r="Y307" s="200">
        <v>4</v>
      </c>
      <c r="Z307" s="200">
        <v>14</v>
      </c>
      <c r="AA307" s="200">
        <v>63</v>
      </c>
      <c r="AM307" s="200">
        <v>131</v>
      </c>
      <c r="AN307" s="200">
        <v>513</v>
      </c>
      <c r="AO307" s="200">
        <v>465</v>
      </c>
      <c r="AP307" s="200">
        <v>65</v>
      </c>
      <c r="AQ307" s="200">
        <v>59</v>
      </c>
      <c r="AR307" s="200">
        <v>10</v>
      </c>
      <c r="AS307" s="200">
        <v>44</v>
      </c>
      <c r="AT307" s="200">
        <v>556</v>
      </c>
      <c r="AU307" s="200">
        <v>69</v>
      </c>
      <c r="AV307" s="200">
        <v>138</v>
      </c>
      <c r="AW307" s="200">
        <v>2</v>
      </c>
      <c r="AX307" s="200">
        <v>9</v>
      </c>
      <c r="BC307" s="200">
        <v>22</v>
      </c>
      <c r="BD307" s="200">
        <v>28</v>
      </c>
      <c r="BE307" s="200">
        <v>13</v>
      </c>
      <c r="BF307" s="200">
        <v>5</v>
      </c>
      <c r="BI307" s="200">
        <v>51</v>
      </c>
      <c r="BJ307" s="200">
        <v>10</v>
      </c>
      <c r="BN307" s="200">
        <v>119</v>
      </c>
      <c r="BO307" s="200">
        <v>142</v>
      </c>
      <c r="BP307" s="200">
        <v>0</v>
      </c>
      <c r="BQ307" s="200">
        <v>69</v>
      </c>
      <c r="BR307" s="200">
        <v>574</v>
      </c>
      <c r="BU307" s="200">
        <v>5</v>
      </c>
      <c r="BV307" s="200">
        <v>1</v>
      </c>
      <c r="BW307" s="200">
        <v>33</v>
      </c>
      <c r="BX307" s="200">
        <v>4</v>
      </c>
      <c r="BY307" s="200">
        <v>8</v>
      </c>
      <c r="CA307" s="200">
        <v>39</v>
      </c>
      <c r="CB307" s="200">
        <v>125</v>
      </c>
      <c r="CE307" s="200">
        <v>2</v>
      </c>
      <c r="CF307" s="200">
        <v>75</v>
      </c>
      <c r="CK307" s="200">
        <v>1</v>
      </c>
      <c r="CM307" s="200">
        <v>25</v>
      </c>
      <c r="CR307" s="200">
        <v>2</v>
      </c>
      <c r="CS307" s="200">
        <v>16</v>
      </c>
      <c r="CT307" s="200">
        <v>181</v>
      </c>
      <c r="CX307" s="200">
        <v>0</v>
      </c>
      <c r="DE307" s="200">
        <v>1</v>
      </c>
      <c r="DG307" s="200">
        <v>1</v>
      </c>
      <c r="DL307" s="200">
        <v>73</v>
      </c>
      <c r="DM307" s="200">
        <v>112</v>
      </c>
      <c r="DN307" s="200">
        <v>1</v>
      </c>
      <c r="DO307" s="200">
        <v>671</v>
      </c>
      <c r="DP307" s="200">
        <v>122</v>
      </c>
      <c r="DQ307" s="200">
        <v>5</v>
      </c>
      <c r="DR307" s="200">
        <v>486</v>
      </c>
      <c r="DS307" s="200">
        <v>35</v>
      </c>
      <c r="DT307" s="200">
        <v>1</v>
      </c>
      <c r="DW307" s="200">
        <v>0</v>
      </c>
      <c r="DX307" s="200">
        <v>7</v>
      </c>
      <c r="EA307" s="200">
        <v>0</v>
      </c>
      <c r="EC307" s="200">
        <v>1</v>
      </c>
      <c r="ED307" s="200">
        <v>13</v>
      </c>
      <c r="EF307" s="200">
        <v>39</v>
      </c>
      <c r="EG307" s="200">
        <v>9</v>
      </c>
      <c r="EL307" s="200">
        <v>3</v>
      </c>
      <c r="EN307" s="200">
        <v>96</v>
      </c>
      <c r="EO307" s="200">
        <v>1</v>
      </c>
      <c r="EP307" s="200">
        <v>9</v>
      </c>
      <c r="ER307" s="200">
        <v>10</v>
      </c>
      <c r="ES307" s="200">
        <v>154</v>
      </c>
      <c r="ET307" s="200">
        <v>0</v>
      </c>
      <c r="FC307" s="200">
        <v>12</v>
      </c>
      <c r="FD307" s="200">
        <v>1</v>
      </c>
      <c r="FE307" s="200">
        <v>1</v>
      </c>
      <c r="FF307" s="200">
        <v>1</v>
      </c>
      <c r="FG307" s="200">
        <v>0</v>
      </c>
      <c r="FI307" s="200">
        <v>11</v>
      </c>
      <c r="FU307" s="200">
        <v>385</v>
      </c>
      <c r="GA307" s="200">
        <v>1</v>
      </c>
      <c r="GD307" s="200">
        <v>0</v>
      </c>
      <c r="GI307" s="200">
        <v>1</v>
      </c>
      <c r="GK307" s="200">
        <v>108</v>
      </c>
      <c r="GM307" s="200">
        <v>18</v>
      </c>
      <c r="HT307" s="200">
        <v>1</v>
      </c>
      <c r="HV307" s="200">
        <v>10</v>
      </c>
      <c r="HX307" s="200">
        <v>0</v>
      </c>
      <c r="HZ307" s="200">
        <v>36</v>
      </c>
      <c r="IA307" s="200">
        <v>2</v>
      </c>
      <c r="IB307" s="200">
        <v>44</v>
      </c>
      <c r="IC307" s="200">
        <v>48</v>
      </c>
      <c r="ID307" s="200">
        <v>7</v>
      </c>
      <c r="IF307" s="200">
        <v>1</v>
      </c>
      <c r="IG307" s="200">
        <v>204</v>
      </c>
      <c r="II307" s="200">
        <v>130</v>
      </c>
      <c r="IJ307" s="200">
        <v>15</v>
      </c>
      <c r="IL307" s="200">
        <v>2</v>
      </c>
      <c r="IN307" s="200">
        <v>1</v>
      </c>
      <c r="IQ307" s="200">
        <v>1</v>
      </c>
      <c r="IW307" s="200">
        <v>0</v>
      </c>
      <c r="IX307" s="200">
        <v>0</v>
      </c>
      <c r="IZ307" s="200">
        <v>148</v>
      </c>
      <c r="JA307" s="200">
        <v>33</v>
      </c>
      <c r="JB307" s="200">
        <v>0</v>
      </c>
      <c r="JE307" s="200">
        <v>6</v>
      </c>
      <c r="JF307" s="200">
        <v>28</v>
      </c>
      <c r="JG307" s="200">
        <v>12</v>
      </c>
      <c r="JI307" s="200">
        <v>4</v>
      </c>
      <c r="JJ307" s="200">
        <v>7</v>
      </c>
      <c r="JK307" s="200">
        <v>13</v>
      </c>
      <c r="JL307" s="200">
        <v>163</v>
      </c>
      <c r="JM307" s="200">
        <v>1</v>
      </c>
      <c r="JO307" s="200">
        <v>1</v>
      </c>
      <c r="JP307" s="200">
        <v>929</v>
      </c>
      <c r="JQ307" s="200">
        <v>1</v>
      </c>
      <c r="JR307" s="200">
        <v>2</v>
      </c>
      <c r="JS307" s="200">
        <v>6</v>
      </c>
      <c r="JT307" s="200">
        <v>39</v>
      </c>
      <c r="JU307" s="200">
        <v>824</v>
      </c>
      <c r="JV307" s="200">
        <v>18</v>
      </c>
      <c r="JW307" s="200">
        <v>5</v>
      </c>
      <c r="JX307" s="200">
        <v>358</v>
      </c>
      <c r="JY307" s="200">
        <v>380</v>
      </c>
      <c r="JZ307" s="200">
        <v>1</v>
      </c>
      <c r="KA307" s="200">
        <v>634</v>
      </c>
      <c r="KB307" s="200">
        <v>872</v>
      </c>
      <c r="KC307" s="200">
        <v>297</v>
      </c>
      <c r="KD307" s="200">
        <v>2</v>
      </c>
      <c r="KE307" s="200">
        <v>29</v>
      </c>
      <c r="KF307" s="200">
        <v>1</v>
      </c>
      <c r="KG307" s="200">
        <v>6</v>
      </c>
      <c r="KH307" s="200">
        <v>345</v>
      </c>
      <c r="KI307" s="200">
        <v>9</v>
      </c>
      <c r="KM307" s="200">
        <v>1667</v>
      </c>
      <c r="KN307" s="200">
        <v>606</v>
      </c>
      <c r="KO307" s="200">
        <v>195</v>
      </c>
      <c r="KP307" s="200">
        <v>1096</v>
      </c>
      <c r="KQ307" s="200">
        <v>31</v>
      </c>
      <c r="KR307" s="200">
        <v>83</v>
      </c>
      <c r="KS307" s="200">
        <v>1089</v>
      </c>
      <c r="KT307" s="200">
        <v>100</v>
      </c>
      <c r="KU307" s="200">
        <v>134</v>
      </c>
      <c r="KV307" s="200">
        <v>23</v>
      </c>
      <c r="KW307" s="200">
        <v>368</v>
      </c>
      <c r="KX307" s="200">
        <v>10</v>
      </c>
      <c r="LA307" s="200">
        <v>2606</v>
      </c>
      <c r="LB307" s="200">
        <v>257</v>
      </c>
      <c r="LC307" s="200">
        <v>24</v>
      </c>
      <c r="LD307" s="200">
        <v>322</v>
      </c>
      <c r="LE307" s="200">
        <v>3179</v>
      </c>
      <c r="LF307" s="200">
        <v>652</v>
      </c>
      <c r="LH307" s="200">
        <v>1247</v>
      </c>
      <c r="LI307" s="200">
        <v>1740</v>
      </c>
      <c r="LJ307" s="200">
        <v>286</v>
      </c>
      <c r="LK307" s="200">
        <v>323</v>
      </c>
      <c r="LL307" s="200">
        <v>65</v>
      </c>
      <c r="LM307" s="200">
        <v>1357</v>
      </c>
      <c r="LN307" s="200">
        <v>299</v>
      </c>
      <c r="LO307" s="200">
        <v>5</v>
      </c>
      <c r="LP307" s="200">
        <v>1355</v>
      </c>
      <c r="LQ307" s="200">
        <v>45</v>
      </c>
      <c r="LT307" s="200">
        <v>471</v>
      </c>
      <c r="LU307" s="200">
        <v>463</v>
      </c>
      <c r="LV307" s="200">
        <v>172</v>
      </c>
      <c r="LW307" s="200">
        <v>1686</v>
      </c>
      <c r="LX307" s="200">
        <v>392</v>
      </c>
      <c r="LY307" s="200">
        <v>8</v>
      </c>
      <c r="LZ307" s="200">
        <v>192</v>
      </c>
      <c r="MA307" s="200">
        <v>308</v>
      </c>
      <c r="MB307" s="200">
        <v>20</v>
      </c>
      <c r="MC307" s="200">
        <v>50</v>
      </c>
      <c r="ME307" s="200">
        <v>58</v>
      </c>
      <c r="MT307" s="200">
        <v>25</v>
      </c>
      <c r="MU307" s="200">
        <v>76</v>
      </c>
      <c r="MV307" s="200">
        <v>14</v>
      </c>
      <c r="MW307" s="200">
        <v>39</v>
      </c>
      <c r="NA307" s="200">
        <v>180</v>
      </c>
      <c r="NB307" s="200">
        <v>937</v>
      </c>
      <c r="NC307" s="200">
        <v>1021</v>
      </c>
      <c r="ND307" s="200">
        <v>286</v>
      </c>
      <c r="NE307" s="200">
        <v>87</v>
      </c>
      <c r="NF307" s="200">
        <v>348</v>
      </c>
      <c r="NG307" s="200">
        <v>225</v>
      </c>
      <c r="NH307" s="200">
        <v>690</v>
      </c>
      <c r="NI307" s="200">
        <v>181</v>
      </c>
      <c r="NL307" s="200">
        <v>0</v>
      </c>
      <c r="NM307" s="200">
        <v>2</v>
      </c>
      <c r="NP307" s="200">
        <v>71</v>
      </c>
      <c r="NT307" s="200">
        <v>708</v>
      </c>
      <c r="NW307" s="200">
        <v>32</v>
      </c>
      <c r="NZ307" s="200">
        <v>262</v>
      </c>
      <c r="OB307" s="201">
        <v>40488</v>
      </c>
      <c r="OC307" s="200">
        <v>21489</v>
      </c>
      <c r="OD307" s="200">
        <v>1016</v>
      </c>
      <c r="OE307" s="200">
        <v>17772</v>
      </c>
      <c r="OF307" s="200">
        <v>40278</v>
      </c>
      <c r="OG307" s="201">
        <v>80766</v>
      </c>
    </row>
    <row r="308" spans="1:397" ht="12.75" customHeight="1">
      <c r="A308" s="209" t="s">
        <v>452</v>
      </c>
      <c r="B308" s="23" t="s">
        <v>451</v>
      </c>
      <c r="P308" s="200">
        <v>0</v>
      </c>
      <c r="S308" s="200">
        <v>5</v>
      </c>
      <c r="X308" s="200">
        <v>22</v>
      </c>
      <c r="Y308" s="200">
        <v>4</v>
      </c>
      <c r="Z308" s="200">
        <v>1</v>
      </c>
      <c r="AA308" s="200">
        <v>10</v>
      </c>
      <c r="AO308" s="200">
        <v>3</v>
      </c>
      <c r="AP308" s="200">
        <v>2</v>
      </c>
      <c r="AR308" s="200">
        <v>0</v>
      </c>
      <c r="AV308" s="200">
        <v>1</v>
      </c>
      <c r="AW308" s="200">
        <v>0</v>
      </c>
      <c r="BB308" s="200">
        <v>0</v>
      </c>
      <c r="BC308" s="200">
        <v>3</v>
      </c>
      <c r="BE308" s="200">
        <v>3</v>
      </c>
      <c r="BM308" s="200">
        <v>0</v>
      </c>
      <c r="BP308" s="200">
        <v>0</v>
      </c>
      <c r="BX308" s="200">
        <v>0</v>
      </c>
      <c r="BZ308" s="200">
        <v>0</v>
      </c>
      <c r="CF308" s="200">
        <v>5</v>
      </c>
      <c r="CM308" s="200">
        <v>35</v>
      </c>
      <c r="CT308" s="200">
        <v>0</v>
      </c>
      <c r="CX308" s="200">
        <v>0</v>
      </c>
      <c r="DE308" s="200">
        <v>0</v>
      </c>
      <c r="DM308" s="200">
        <v>10</v>
      </c>
      <c r="DN308" s="200">
        <v>0</v>
      </c>
      <c r="DO308" s="200">
        <v>17</v>
      </c>
      <c r="DP308" s="200">
        <v>3</v>
      </c>
      <c r="DR308" s="200">
        <v>0</v>
      </c>
      <c r="DT308" s="200">
        <v>0</v>
      </c>
      <c r="DW308" s="200">
        <v>1</v>
      </c>
      <c r="ED308" s="200">
        <v>3</v>
      </c>
      <c r="FC308" s="200">
        <v>1</v>
      </c>
      <c r="FE308" s="200">
        <v>2</v>
      </c>
      <c r="FF308" s="200">
        <v>3</v>
      </c>
      <c r="FI308" s="200">
        <v>1</v>
      </c>
      <c r="GK308" s="200">
        <v>2</v>
      </c>
      <c r="GM308" s="200">
        <v>4</v>
      </c>
      <c r="HZ308" s="200">
        <v>5</v>
      </c>
      <c r="IA308" s="200">
        <v>2</v>
      </c>
      <c r="IB308" s="200">
        <v>2</v>
      </c>
      <c r="IC308" s="200">
        <v>5</v>
      </c>
      <c r="ID308" s="200">
        <v>2</v>
      </c>
      <c r="IG308" s="200">
        <v>42</v>
      </c>
      <c r="IH308" s="200">
        <v>41</v>
      </c>
      <c r="II308" s="200">
        <v>8</v>
      </c>
      <c r="IL308" s="200">
        <v>1</v>
      </c>
      <c r="IN308" s="200">
        <v>1</v>
      </c>
      <c r="IO308" s="200">
        <v>0</v>
      </c>
      <c r="IQ308" s="200">
        <v>1</v>
      </c>
      <c r="IZ308" s="200">
        <v>1</v>
      </c>
      <c r="JE308" s="200">
        <v>2</v>
      </c>
      <c r="JG308" s="200">
        <v>0</v>
      </c>
      <c r="JL308" s="200">
        <v>0</v>
      </c>
      <c r="JM308" s="200">
        <v>1</v>
      </c>
      <c r="JP308" s="200">
        <v>28</v>
      </c>
      <c r="JQ308" s="200">
        <v>1</v>
      </c>
      <c r="JR308" s="200">
        <v>0</v>
      </c>
      <c r="JS308" s="200">
        <v>1</v>
      </c>
      <c r="JT308" s="200">
        <v>6</v>
      </c>
      <c r="JU308" s="200">
        <v>17</v>
      </c>
      <c r="JV308" s="200">
        <v>0</v>
      </c>
      <c r="JW308" s="200">
        <v>0</v>
      </c>
      <c r="JX308" s="200">
        <v>10</v>
      </c>
      <c r="JY308" s="200">
        <v>4</v>
      </c>
      <c r="JZ308" s="200">
        <v>0</v>
      </c>
      <c r="KA308" s="200">
        <v>7</v>
      </c>
      <c r="KB308" s="200">
        <v>10</v>
      </c>
      <c r="KC308" s="200">
        <v>8</v>
      </c>
      <c r="KD308" s="200">
        <v>9</v>
      </c>
      <c r="KE308" s="200">
        <v>37</v>
      </c>
      <c r="KF308" s="200">
        <v>8</v>
      </c>
      <c r="KG308" s="200">
        <v>3</v>
      </c>
      <c r="KH308" s="200">
        <v>5</v>
      </c>
      <c r="KI308" s="200">
        <v>0</v>
      </c>
      <c r="KM308" s="200">
        <v>80</v>
      </c>
      <c r="KN308" s="200">
        <v>19</v>
      </c>
      <c r="KO308" s="200">
        <v>8</v>
      </c>
      <c r="KP308" s="200">
        <v>10</v>
      </c>
      <c r="KQ308" s="200">
        <v>2</v>
      </c>
      <c r="KR308" s="200">
        <v>2</v>
      </c>
      <c r="KS308" s="200">
        <v>50</v>
      </c>
      <c r="KT308" s="200">
        <v>17</v>
      </c>
      <c r="KU308" s="200">
        <v>27</v>
      </c>
      <c r="KV308" s="200">
        <v>1</v>
      </c>
      <c r="KW308" s="200">
        <v>-134</v>
      </c>
      <c r="KX308" s="200">
        <v>8</v>
      </c>
      <c r="LA308" s="200">
        <v>188</v>
      </c>
      <c r="LB308" s="200">
        <v>37</v>
      </c>
      <c r="LC308" s="200">
        <v>3</v>
      </c>
      <c r="LD308" s="200">
        <v>21</v>
      </c>
      <c r="LE308" s="200">
        <v>4</v>
      </c>
      <c r="LF308" s="200">
        <v>37</v>
      </c>
      <c r="LH308" s="200">
        <v>12</v>
      </c>
      <c r="LI308" s="200">
        <v>25</v>
      </c>
      <c r="LJ308" s="200">
        <v>26</v>
      </c>
      <c r="LK308" s="200">
        <v>16</v>
      </c>
      <c r="LL308" s="200">
        <v>4</v>
      </c>
      <c r="LM308" s="200">
        <v>50</v>
      </c>
      <c r="LN308" s="200">
        <v>11</v>
      </c>
      <c r="LP308" s="200">
        <v>125</v>
      </c>
      <c r="LQ308" s="200">
        <v>37</v>
      </c>
      <c r="LR308" s="200">
        <v>0</v>
      </c>
      <c r="LT308" s="200">
        <v>92</v>
      </c>
      <c r="LU308" s="200">
        <v>7</v>
      </c>
      <c r="LV308" s="200">
        <v>1</v>
      </c>
      <c r="LW308" s="200">
        <v>22</v>
      </c>
      <c r="LX308" s="200">
        <v>9</v>
      </c>
      <c r="LZ308" s="200">
        <v>4</v>
      </c>
      <c r="MA308" s="200">
        <v>21</v>
      </c>
      <c r="MB308" s="200">
        <v>5</v>
      </c>
      <c r="MC308" s="200">
        <v>1</v>
      </c>
      <c r="MT308" s="200">
        <v>0</v>
      </c>
      <c r="MU308" s="200">
        <v>1</v>
      </c>
      <c r="MV308" s="200">
        <v>1</v>
      </c>
      <c r="MW308" s="200">
        <v>3</v>
      </c>
      <c r="NA308" s="200">
        <v>2</v>
      </c>
      <c r="NB308" s="200">
        <v>11</v>
      </c>
      <c r="NC308" s="200">
        <v>21</v>
      </c>
      <c r="ND308" s="200">
        <v>12</v>
      </c>
      <c r="NE308" s="200">
        <v>1</v>
      </c>
      <c r="NF308" s="200">
        <v>7</v>
      </c>
      <c r="NG308" s="200">
        <v>9</v>
      </c>
      <c r="NH308" s="200">
        <v>14</v>
      </c>
      <c r="NI308" s="200">
        <v>4</v>
      </c>
      <c r="NM308" s="200">
        <v>0</v>
      </c>
      <c r="NP308" s="200">
        <v>8</v>
      </c>
      <c r="NT308" s="200">
        <v>9</v>
      </c>
      <c r="NW308" s="200">
        <v>1</v>
      </c>
      <c r="NZ308" s="200">
        <v>1077</v>
      </c>
      <c r="OB308" s="201">
        <v>2441</v>
      </c>
      <c r="OC308" s="200">
        <v>2099</v>
      </c>
      <c r="OD308" s="200">
        <v>151</v>
      </c>
      <c r="OE308" s="200">
        <v>2308</v>
      </c>
      <c r="OF308" s="200">
        <v>4558</v>
      </c>
      <c r="OG308" s="201">
        <v>6999</v>
      </c>
    </row>
    <row r="309" spans="1:397" ht="12.75" customHeight="1">
      <c r="A309" s="209">
        <v>519130</v>
      </c>
      <c r="B309" s="23" t="s">
        <v>453</v>
      </c>
      <c r="P309" s="200">
        <v>0</v>
      </c>
      <c r="S309" s="200">
        <v>8</v>
      </c>
      <c r="X309" s="200">
        <v>23</v>
      </c>
      <c r="Y309" s="200">
        <v>2</v>
      </c>
      <c r="Z309" s="200">
        <v>6</v>
      </c>
      <c r="AA309" s="200">
        <v>32</v>
      </c>
      <c r="AO309" s="200">
        <v>8</v>
      </c>
      <c r="AP309" s="200">
        <v>0</v>
      </c>
      <c r="AR309" s="200">
        <v>0</v>
      </c>
      <c r="AW309" s="200">
        <v>0</v>
      </c>
      <c r="BB309" s="200">
        <v>0</v>
      </c>
      <c r="BC309" s="200">
        <v>5</v>
      </c>
      <c r="BD309" s="200">
        <v>0</v>
      </c>
      <c r="BE309" s="200">
        <v>5</v>
      </c>
      <c r="BJ309" s="200">
        <v>0</v>
      </c>
      <c r="BO309" s="200">
        <v>0</v>
      </c>
      <c r="BP309" s="200">
        <v>3</v>
      </c>
      <c r="BR309" s="200">
        <v>2</v>
      </c>
      <c r="BX309" s="200">
        <v>0</v>
      </c>
      <c r="BY309" s="200">
        <v>4</v>
      </c>
      <c r="BZ309" s="200">
        <v>3</v>
      </c>
      <c r="CA309" s="200">
        <v>2</v>
      </c>
      <c r="CF309" s="200">
        <v>4</v>
      </c>
      <c r="CK309" s="200">
        <v>0</v>
      </c>
      <c r="CM309" s="200">
        <v>9</v>
      </c>
      <c r="CT309" s="200">
        <v>0</v>
      </c>
      <c r="CX309" s="200">
        <v>0</v>
      </c>
      <c r="CZ309" s="200">
        <v>0</v>
      </c>
      <c r="DE309" s="200">
        <v>0</v>
      </c>
      <c r="DG309" s="200">
        <v>0</v>
      </c>
      <c r="DL309" s="200">
        <v>0</v>
      </c>
      <c r="DM309" s="200">
        <v>38</v>
      </c>
      <c r="DN309" s="200">
        <v>1</v>
      </c>
      <c r="DO309" s="200">
        <v>178</v>
      </c>
      <c r="DP309" s="200">
        <v>20</v>
      </c>
      <c r="DR309" s="200">
        <v>0</v>
      </c>
      <c r="DS309" s="200">
        <v>0</v>
      </c>
      <c r="DT309" s="200">
        <v>0</v>
      </c>
      <c r="DX309" s="200">
        <v>3</v>
      </c>
      <c r="DY309" s="200">
        <v>0</v>
      </c>
      <c r="EC309" s="200">
        <v>0</v>
      </c>
      <c r="ED309" s="200">
        <v>0</v>
      </c>
      <c r="EE309" s="200">
        <v>0</v>
      </c>
      <c r="EF309" s="200">
        <v>0</v>
      </c>
      <c r="EL309" s="200">
        <v>0</v>
      </c>
      <c r="EM309" s="200">
        <v>0</v>
      </c>
      <c r="EN309" s="200">
        <v>0</v>
      </c>
      <c r="EO309" s="200">
        <v>0</v>
      </c>
      <c r="EP309" s="200">
        <v>0</v>
      </c>
      <c r="ER309" s="200">
        <v>0</v>
      </c>
      <c r="ES309" s="200">
        <v>0</v>
      </c>
      <c r="EU309" s="200">
        <v>0</v>
      </c>
      <c r="FD309" s="200">
        <v>2</v>
      </c>
      <c r="FE309" s="200">
        <v>0</v>
      </c>
      <c r="FF309" s="200">
        <v>2</v>
      </c>
      <c r="FI309" s="200">
        <v>0</v>
      </c>
      <c r="GK309" s="200">
        <v>1</v>
      </c>
      <c r="GM309" s="200">
        <v>0</v>
      </c>
      <c r="GQ309" s="200">
        <v>1</v>
      </c>
      <c r="HZ309" s="200">
        <v>0</v>
      </c>
      <c r="IA309" s="200">
        <v>18</v>
      </c>
      <c r="IB309" s="200">
        <v>4</v>
      </c>
      <c r="IC309" s="200">
        <v>0</v>
      </c>
      <c r="ID309" s="200">
        <v>0</v>
      </c>
      <c r="IG309" s="200">
        <v>840</v>
      </c>
      <c r="IH309" s="200">
        <v>11</v>
      </c>
      <c r="II309" s="200">
        <v>17</v>
      </c>
      <c r="IL309" s="200">
        <v>2</v>
      </c>
      <c r="IM309" s="200">
        <v>0</v>
      </c>
      <c r="IO309" s="200">
        <v>0</v>
      </c>
      <c r="IP309" s="200">
        <v>0</v>
      </c>
      <c r="IZ309" s="200">
        <v>0</v>
      </c>
      <c r="JA309" s="200">
        <v>0</v>
      </c>
      <c r="JD309" s="200">
        <v>18</v>
      </c>
      <c r="JE309" s="200">
        <v>4</v>
      </c>
      <c r="JF309" s="200">
        <v>0</v>
      </c>
      <c r="JG309" s="200">
        <v>0</v>
      </c>
      <c r="JH309" s="200">
        <v>0</v>
      </c>
      <c r="JJ309" s="200">
        <v>0</v>
      </c>
      <c r="JK309" s="200">
        <v>0</v>
      </c>
      <c r="JL309" s="200">
        <v>3</v>
      </c>
      <c r="JM309" s="200">
        <v>0</v>
      </c>
      <c r="JN309" s="200">
        <v>0</v>
      </c>
      <c r="JO309" s="200">
        <v>0</v>
      </c>
      <c r="JP309" s="200">
        <v>105</v>
      </c>
      <c r="JR309" s="200">
        <v>1</v>
      </c>
      <c r="JS309" s="200">
        <v>3</v>
      </c>
      <c r="JT309" s="200">
        <v>19</v>
      </c>
      <c r="JU309" s="200">
        <v>101</v>
      </c>
      <c r="JV309" s="200">
        <v>1</v>
      </c>
      <c r="JW309" s="200">
        <v>0</v>
      </c>
      <c r="JX309" s="200">
        <v>62</v>
      </c>
      <c r="JY309" s="200">
        <v>22</v>
      </c>
      <c r="JZ309" s="200">
        <v>0</v>
      </c>
      <c r="KA309" s="200">
        <v>156</v>
      </c>
      <c r="KB309" s="200">
        <v>216</v>
      </c>
      <c r="KC309" s="200">
        <v>70</v>
      </c>
      <c r="KD309" s="200">
        <v>1</v>
      </c>
      <c r="KE309" s="200">
        <v>3</v>
      </c>
      <c r="KG309" s="200">
        <v>54</v>
      </c>
      <c r="KH309" s="200">
        <v>58</v>
      </c>
      <c r="KM309" s="200">
        <v>323</v>
      </c>
      <c r="KN309" s="200">
        <v>22</v>
      </c>
      <c r="KO309" s="200">
        <v>31</v>
      </c>
      <c r="KP309" s="200">
        <v>226</v>
      </c>
      <c r="KQ309" s="200">
        <v>8</v>
      </c>
      <c r="KR309" s="200">
        <v>825</v>
      </c>
      <c r="KS309" s="200">
        <v>57</v>
      </c>
      <c r="KT309" s="200">
        <v>7</v>
      </c>
      <c r="KU309" s="200">
        <v>8</v>
      </c>
      <c r="KV309" s="200">
        <v>2</v>
      </c>
      <c r="KW309" s="200">
        <v>124</v>
      </c>
      <c r="KX309" s="200">
        <v>3</v>
      </c>
      <c r="LA309" s="200">
        <v>773</v>
      </c>
      <c r="LB309" s="200">
        <v>63</v>
      </c>
      <c r="LC309" s="200">
        <v>6</v>
      </c>
      <c r="LD309" s="200">
        <v>391</v>
      </c>
      <c r="LE309" s="200">
        <v>61</v>
      </c>
      <c r="LF309" s="200">
        <v>410</v>
      </c>
      <c r="LG309" s="200">
        <v>23</v>
      </c>
      <c r="LH309" s="200">
        <v>260</v>
      </c>
      <c r="LI309" s="200">
        <v>316</v>
      </c>
      <c r="LJ309" s="200">
        <v>203</v>
      </c>
      <c r="LK309" s="200">
        <v>21</v>
      </c>
      <c r="LL309" s="200">
        <v>8</v>
      </c>
      <c r="LM309" s="200">
        <v>505</v>
      </c>
      <c r="LN309" s="200">
        <v>114</v>
      </c>
      <c r="LO309" s="200">
        <v>0</v>
      </c>
      <c r="LP309" s="200">
        <v>3218</v>
      </c>
      <c r="LQ309" s="200">
        <v>108</v>
      </c>
      <c r="LR309" s="200">
        <v>0</v>
      </c>
      <c r="LT309" s="200">
        <v>380</v>
      </c>
      <c r="LU309" s="200">
        <v>173</v>
      </c>
      <c r="LV309" s="200">
        <v>54</v>
      </c>
      <c r="LW309" s="200">
        <v>524</v>
      </c>
      <c r="LX309" s="200">
        <v>92</v>
      </c>
      <c r="LY309" s="200">
        <v>1</v>
      </c>
      <c r="LZ309" s="200">
        <v>39</v>
      </c>
      <c r="MA309" s="200">
        <v>186</v>
      </c>
      <c r="MB309" s="200">
        <v>5</v>
      </c>
      <c r="MC309" s="200">
        <v>11</v>
      </c>
      <c r="MT309" s="200">
        <v>1</v>
      </c>
      <c r="MU309" s="200">
        <v>5</v>
      </c>
      <c r="MW309" s="200">
        <v>3</v>
      </c>
      <c r="NA309" s="200">
        <v>11</v>
      </c>
      <c r="NB309" s="200">
        <v>55</v>
      </c>
      <c r="NC309" s="200">
        <v>50</v>
      </c>
      <c r="ND309" s="200">
        <v>9</v>
      </c>
      <c r="NE309" s="200">
        <v>4</v>
      </c>
      <c r="NF309" s="200">
        <v>23</v>
      </c>
      <c r="NG309" s="200">
        <v>13</v>
      </c>
      <c r="NH309" s="200">
        <v>44</v>
      </c>
      <c r="NI309" s="200">
        <v>12</v>
      </c>
      <c r="NM309" s="200">
        <v>0</v>
      </c>
      <c r="NP309" s="200">
        <v>2</v>
      </c>
      <c r="NT309" s="200">
        <v>154</v>
      </c>
      <c r="NW309" s="200">
        <v>5</v>
      </c>
      <c r="NZ309" s="200">
        <v>120</v>
      </c>
      <c r="OB309" s="201">
        <v>12247</v>
      </c>
      <c r="OC309" s="200">
        <v>7388</v>
      </c>
      <c r="OD309" s="200">
        <v>329</v>
      </c>
      <c r="OE309" s="200">
        <v>12043</v>
      </c>
      <c r="OF309" s="200">
        <v>19760</v>
      </c>
      <c r="OG309" s="201">
        <v>32007</v>
      </c>
    </row>
    <row r="310" spans="1:397" ht="12.75" customHeight="1">
      <c r="A310" s="209" t="s">
        <v>455</v>
      </c>
      <c r="B310" s="23" t="s">
        <v>454</v>
      </c>
      <c r="G310" s="200">
        <v>0</v>
      </c>
      <c r="Q310" s="200">
        <v>6</v>
      </c>
      <c r="X310" s="200">
        <v>226</v>
      </c>
      <c r="Y310" s="200">
        <v>315</v>
      </c>
      <c r="Z310" s="200">
        <v>74</v>
      </c>
      <c r="AA310" s="200">
        <v>4739</v>
      </c>
      <c r="AP310" s="200">
        <v>45</v>
      </c>
      <c r="AR310" s="200">
        <v>22</v>
      </c>
      <c r="BP310" s="200">
        <v>1</v>
      </c>
      <c r="BV310" s="200">
        <v>4</v>
      </c>
      <c r="BX310" s="200">
        <v>2</v>
      </c>
      <c r="CF310" s="200">
        <v>34</v>
      </c>
      <c r="CS310" s="200">
        <v>0</v>
      </c>
      <c r="CT310" s="200">
        <v>2</v>
      </c>
      <c r="CX310" s="200">
        <v>0</v>
      </c>
      <c r="DB310" s="200">
        <v>1</v>
      </c>
      <c r="DE310" s="200">
        <v>0</v>
      </c>
      <c r="DG310" s="200">
        <v>2</v>
      </c>
      <c r="DL310" s="200">
        <v>27</v>
      </c>
      <c r="DM310" s="200">
        <v>491</v>
      </c>
      <c r="DN310" s="200">
        <v>52</v>
      </c>
      <c r="DQ310" s="200">
        <v>2</v>
      </c>
      <c r="DR310" s="200">
        <v>25</v>
      </c>
      <c r="DT310" s="200">
        <v>0</v>
      </c>
      <c r="DY310" s="200">
        <v>0</v>
      </c>
      <c r="ED310" s="200">
        <v>40</v>
      </c>
      <c r="EE310" s="200">
        <v>0</v>
      </c>
      <c r="EF310" s="200">
        <v>3</v>
      </c>
      <c r="EG310" s="200">
        <v>0</v>
      </c>
      <c r="EP310" s="200">
        <v>39</v>
      </c>
      <c r="FC310" s="200">
        <v>8</v>
      </c>
      <c r="FD310" s="200">
        <v>6</v>
      </c>
      <c r="FE310" s="200">
        <v>6</v>
      </c>
      <c r="FF310" s="200">
        <v>38</v>
      </c>
      <c r="FI310" s="200">
        <v>20</v>
      </c>
      <c r="GH310" s="200">
        <v>9</v>
      </c>
      <c r="GI310" s="200">
        <v>1</v>
      </c>
      <c r="GK310" s="200">
        <v>19</v>
      </c>
      <c r="GL310" s="200">
        <v>31</v>
      </c>
      <c r="GM310" s="200">
        <v>21</v>
      </c>
      <c r="HU310" s="200">
        <v>0</v>
      </c>
      <c r="HV310" s="200">
        <v>0</v>
      </c>
      <c r="HZ310" s="200">
        <v>147</v>
      </c>
      <c r="IA310" s="200">
        <v>170</v>
      </c>
      <c r="IB310" s="200">
        <v>110</v>
      </c>
      <c r="IC310" s="200">
        <v>87</v>
      </c>
      <c r="ID310" s="200">
        <v>25</v>
      </c>
      <c r="IG310" s="200">
        <v>312</v>
      </c>
      <c r="II310" s="200">
        <v>856</v>
      </c>
      <c r="IL310" s="200">
        <v>11</v>
      </c>
      <c r="IM310" s="200">
        <v>1</v>
      </c>
      <c r="IZ310" s="200">
        <v>2</v>
      </c>
      <c r="JA310" s="200">
        <v>2</v>
      </c>
      <c r="JB310" s="200">
        <v>1</v>
      </c>
      <c r="JE310" s="200">
        <v>89</v>
      </c>
      <c r="JL310" s="200">
        <v>3</v>
      </c>
      <c r="JM310" s="200">
        <v>11</v>
      </c>
      <c r="JP310" s="200">
        <v>387</v>
      </c>
      <c r="JQ310" s="200">
        <v>14</v>
      </c>
      <c r="JR310" s="200">
        <v>5</v>
      </c>
      <c r="JS310" s="200">
        <v>20</v>
      </c>
      <c r="JT310" s="200">
        <v>134</v>
      </c>
      <c r="JU310" s="200">
        <v>2210</v>
      </c>
      <c r="JV310" s="200">
        <v>17</v>
      </c>
      <c r="JW310" s="200">
        <v>2</v>
      </c>
      <c r="JX310" s="200">
        <v>68</v>
      </c>
      <c r="JY310" s="200">
        <v>991</v>
      </c>
      <c r="JZ310" s="200">
        <v>5</v>
      </c>
      <c r="KA310" s="200">
        <v>229</v>
      </c>
      <c r="KB310" s="200">
        <v>340</v>
      </c>
      <c r="KE310" s="200">
        <v>132</v>
      </c>
      <c r="KF310" s="200">
        <v>16</v>
      </c>
      <c r="KG310" s="200">
        <v>2</v>
      </c>
      <c r="KH310" s="200">
        <v>83</v>
      </c>
      <c r="KI310" s="200">
        <v>13</v>
      </c>
      <c r="KM310" s="200">
        <v>481</v>
      </c>
      <c r="KN310" s="200">
        <v>560</v>
      </c>
      <c r="KO310" s="200">
        <v>98</v>
      </c>
      <c r="KP310" s="200">
        <v>1954</v>
      </c>
      <c r="KQ310" s="200">
        <v>26</v>
      </c>
      <c r="KR310" s="200">
        <v>81</v>
      </c>
      <c r="KS310" s="200">
        <v>35129</v>
      </c>
      <c r="KT310" s="200">
        <v>19701</v>
      </c>
      <c r="KU310" s="200">
        <v>20968</v>
      </c>
      <c r="KV310" s="200">
        <v>39814</v>
      </c>
      <c r="KW310" s="200">
        <v>1205</v>
      </c>
      <c r="KX310" s="200">
        <v>14</v>
      </c>
      <c r="LA310" s="200">
        <v>1704</v>
      </c>
      <c r="LB310" s="200">
        <v>9</v>
      </c>
      <c r="LC310" s="200">
        <v>18</v>
      </c>
      <c r="LD310" s="200">
        <v>3</v>
      </c>
      <c r="LE310" s="200">
        <v>598</v>
      </c>
      <c r="LF310" s="200">
        <v>2802</v>
      </c>
      <c r="LH310" s="200">
        <v>416</v>
      </c>
      <c r="LI310" s="200">
        <v>912</v>
      </c>
      <c r="LJ310" s="200">
        <v>2282</v>
      </c>
      <c r="LK310" s="200">
        <v>1091</v>
      </c>
      <c r="LL310" s="200">
        <v>519</v>
      </c>
      <c r="LM310" s="200">
        <v>7</v>
      </c>
      <c r="LO310" s="200">
        <v>51</v>
      </c>
      <c r="LP310" s="200">
        <v>14108</v>
      </c>
      <c r="LQ310" s="200">
        <v>1988</v>
      </c>
      <c r="LT310" s="200">
        <v>2763</v>
      </c>
      <c r="LV310" s="200">
        <v>1071</v>
      </c>
      <c r="LW310" s="200">
        <v>1345</v>
      </c>
      <c r="LX310" s="200">
        <v>127</v>
      </c>
      <c r="LY310" s="200">
        <v>16</v>
      </c>
      <c r="LZ310" s="200">
        <v>1000</v>
      </c>
      <c r="MA310" s="200">
        <v>6175</v>
      </c>
      <c r="MB310" s="200">
        <v>48</v>
      </c>
      <c r="MC310" s="200">
        <v>10</v>
      </c>
      <c r="MF310" s="200">
        <v>10</v>
      </c>
      <c r="MT310" s="200">
        <v>68</v>
      </c>
      <c r="MU310" s="200">
        <v>192</v>
      </c>
      <c r="MV310" s="200">
        <v>1</v>
      </c>
      <c r="MW310" s="200">
        <v>764</v>
      </c>
      <c r="NA310" s="200">
        <v>467</v>
      </c>
      <c r="NB310" s="200">
        <v>2382</v>
      </c>
      <c r="NC310" s="200">
        <v>4525</v>
      </c>
      <c r="ND310" s="200">
        <v>3207</v>
      </c>
      <c r="NE310" s="200">
        <v>286</v>
      </c>
      <c r="NF310" s="200">
        <v>1530</v>
      </c>
      <c r="NG310" s="200">
        <v>824</v>
      </c>
      <c r="NH310" s="200">
        <v>2778</v>
      </c>
      <c r="NI310" s="200">
        <v>469</v>
      </c>
      <c r="NL310" s="200">
        <v>5</v>
      </c>
      <c r="NM310" s="200">
        <v>83</v>
      </c>
      <c r="NP310" s="200">
        <v>3684</v>
      </c>
      <c r="NT310" s="200">
        <v>748</v>
      </c>
      <c r="NU310" s="200">
        <v>186</v>
      </c>
      <c r="NW310" s="200">
        <v>34</v>
      </c>
      <c r="NZ310" s="200">
        <v>1403</v>
      </c>
      <c r="OB310" s="201">
        <v>195551</v>
      </c>
      <c r="OC310" s="200">
        <v>121352</v>
      </c>
      <c r="OD310" s="200">
        <v>8948</v>
      </c>
      <c r="OE310" s="200">
        <v>169951</v>
      </c>
      <c r="OF310" s="200">
        <v>300252</v>
      </c>
      <c r="OG310" s="201">
        <v>495803</v>
      </c>
    </row>
    <row r="311" spans="1:397" ht="12.75" customHeight="1">
      <c r="A311" s="209" t="s">
        <v>457</v>
      </c>
      <c r="B311" s="23" t="s">
        <v>456</v>
      </c>
      <c r="X311" s="200">
        <v>369</v>
      </c>
      <c r="Y311" s="200">
        <v>382</v>
      </c>
      <c r="Z311" s="200">
        <v>107</v>
      </c>
      <c r="AA311" s="200">
        <v>546</v>
      </c>
      <c r="AP311" s="200">
        <v>34</v>
      </c>
      <c r="AR311" s="200">
        <v>32</v>
      </c>
      <c r="BP311" s="200">
        <v>1</v>
      </c>
      <c r="BV311" s="200">
        <v>7</v>
      </c>
      <c r="BX311" s="200">
        <v>7</v>
      </c>
      <c r="CF311" s="200">
        <v>82</v>
      </c>
      <c r="CS311" s="200">
        <v>1</v>
      </c>
      <c r="CT311" s="200">
        <v>0</v>
      </c>
      <c r="CX311" s="200">
        <v>0</v>
      </c>
      <c r="DB311" s="200">
        <v>2</v>
      </c>
      <c r="DE311" s="200">
        <v>0</v>
      </c>
      <c r="DG311" s="200">
        <v>2</v>
      </c>
      <c r="DM311" s="200">
        <v>3571</v>
      </c>
      <c r="DN311" s="200">
        <v>84</v>
      </c>
      <c r="DO311" s="200">
        <v>457</v>
      </c>
      <c r="DP311" s="200">
        <v>85</v>
      </c>
      <c r="DQ311" s="200">
        <v>0</v>
      </c>
      <c r="DR311" s="200">
        <v>34</v>
      </c>
      <c r="DT311" s="200">
        <v>1</v>
      </c>
      <c r="DY311" s="200">
        <v>0</v>
      </c>
      <c r="ED311" s="200">
        <v>31</v>
      </c>
      <c r="EF311" s="200">
        <v>15</v>
      </c>
      <c r="EG311" s="200">
        <v>0</v>
      </c>
      <c r="EP311" s="200">
        <v>51</v>
      </c>
      <c r="FC311" s="200">
        <v>14</v>
      </c>
      <c r="FD311" s="200">
        <v>21</v>
      </c>
      <c r="FE311" s="200">
        <v>20</v>
      </c>
      <c r="FF311" s="200">
        <v>66</v>
      </c>
      <c r="FI311" s="200">
        <v>25</v>
      </c>
      <c r="GH311" s="200">
        <v>8</v>
      </c>
      <c r="GI311" s="200">
        <v>1</v>
      </c>
      <c r="GK311" s="200">
        <v>16</v>
      </c>
      <c r="GL311" s="200">
        <v>39</v>
      </c>
      <c r="GM311" s="200">
        <v>71</v>
      </c>
      <c r="HX311" s="200">
        <v>2</v>
      </c>
      <c r="HZ311" s="200">
        <v>79</v>
      </c>
      <c r="IA311" s="200">
        <v>100</v>
      </c>
      <c r="IB311" s="200">
        <v>104</v>
      </c>
      <c r="IC311" s="200">
        <v>83</v>
      </c>
      <c r="ID311" s="200">
        <v>18</v>
      </c>
      <c r="IG311" s="200">
        <v>307</v>
      </c>
      <c r="II311" s="200">
        <v>1075</v>
      </c>
      <c r="IL311" s="200">
        <v>9</v>
      </c>
      <c r="IM311" s="200">
        <v>3</v>
      </c>
      <c r="IZ311" s="200">
        <v>2</v>
      </c>
      <c r="JA311" s="200">
        <v>1</v>
      </c>
      <c r="JE311" s="200">
        <v>78</v>
      </c>
      <c r="JL311" s="200">
        <v>27</v>
      </c>
      <c r="JM311" s="200">
        <v>25</v>
      </c>
      <c r="JP311" s="200">
        <v>977</v>
      </c>
      <c r="JQ311" s="200">
        <v>27</v>
      </c>
      <c r="JR311" s="200">
        <v>4</v>
      </c>
      <c r="JS311" s="200">
        <v>15</v>
      </c>
      <c r="JT311" s="200">
        <v>95</v>
      </c>
      <c r="JU311" s="200">
        <v>1971</v>
      </c>
      <c r="JV311" s="200">
        <v>10</v>
      </c>
      <c r="JW311" s="200">
        <v>3</v>
      </c>
      <c r="JX311" s="200">
        <v>111</v>
      </c>
      <c r="JY311" s="200">
        <v>810</v>
      </c>
      <c r="JZ311" s="200">
        <v>7</v>
      </c>
      <c r="KA311" s="200">
        <v>18</v>
      </c>
      <c r="KE311" s="200">
        <v>50</v>
      </c>
      <c r="KF311" s="200">
        <v>23</v>
      </c>
      <c r="KG311" s="200">
        <v>4</v>
      </c>
      <c r="KH311" s="200">
        <v>82</v>
      </c>
      <c r="KM311" s="200">
        <v>2186</v>
      </c>
      <c r="KN311" s="200">
        <v>1231</v>
      </c>
      <c r="KO311" s="200">
        <v>246</v>
      </c>
      <c r="KP311" s="200">
        <v>460</v>
      </c>
      <c r="KQ311" s="200">
        <v>3</v>
      </c>
      <c r="KR311" s="200">
        <v>71</v>
      </c>
      <c r="KS311" s="200">
        <v>14568</v>
      </c>
      <c r="KT311" s="200">
        <v>14951</v>
      </c>
      <c r="KU311" s="200">
        <v>4357</v>
      </c>
      <c r="KV311" s="200">
        <v>5738</v>
      </c>
      <c r="KW311" s="200">
        <v>2586</v>
      </c>
      <c r="KX311" s="200">
        <v>12047</v>
      </c>
      <c r="LA311" s="200">
        <v>6711</v>
      </c>
      <c r="LB311" s="200">
        <v>11</v>
      </c>
      <c r="LD311" s="200">
        <v>5</v>
      </c>
      <c r="LE311" s="200">
        <v>1060</v>
      </c>
      <c r="LF311" s="200">
        <v>2664</v>
      </c>
      <c r="LH311" s="200">
        <v>319</v>
      </c>
      <c r="LI311" s="200">
        <v>612</v>
      </c>
      <c r="LJ311" s="200">
        <v>1685</v>
      </c>
      <c r="LK311" s="200">
        <v>1145</v>
      </c>
      <c r="LL311" s="200">
        <v>54</v>
      </c>
      <c r="LM311" s="200">
        <v>782</v>
      </c>
      <c r="LN311" s="200">
        <v>162</v>
      </c>
      <c r="LP311" s="200">
        <v>7915</v>
      </c>
      <c r="LQ311" s="200">
        <v>1913</v>
      </c>
      <c r="LT311" s="200">
        <v>8454</v>
      </c>
      <c r="LU311" s="200">
        <v>180</v>
      </c>
      <c r="LV311" s="200">
        <v>5</v>
      </c>
      <c r="LW311" s="200">
        <v>122</v>
      </c>
      <c r="LX311" s="200">
        <v>3442</v>
      </c>
      <c r="LY311" s="200">
        <v>724</v>
      </c>
      <c r="LZ311" s="200">
        <v>871</v>
      </c>
      <c r="MA311" s="200">
        <v>1014</v>
      </c>
      <c r="MB311" s="200">
        <v>112</v>
      </c>
      <c r="MF311" s="200">
        <v>39</v>
      </c>
      <c r="MT311" s="200">
        <v>56</v>
      </c>
      <c r="MU311" s="200">
        <v>159</v>
      </c>
      <c r="MV311" s="200">
        <v>57</v>
      </c>
      <c r="MW311" s="200">
        <v>187</v>
      </c>
      <c r="NA311" s="200">
        <v>386</v>
      </c>
      <c r="NB311" s="200">
        <v>1979</v>
      </c>
      <c r="NC311" s="200">
        <v>2221</v>
      </c>
      <c r="ND311" s="200">
        <v>1336</v>
      </c>
      <c r="NE311" s="200">
        <v>154</v>
      </c>
      <c r="NF311" s="200">
        <v>198</v>
      </c>
      <c r="NG311" s="200">
        <v>167</v>
      </c>
      <c r="NH311" s="200">
        <v>359</v>
      </c>
      <c r="NI311" s="200">
        <v>92</v>
      </c>
      <c r="NL311" s="200">
        <v>5</v>
      </c>
      <c r="NM311" s="200">
        <v>188</v>
      </c>
      <c r="NP311" s="200">
        <v>1200</v>
      </c>
      <c r="NT311" s="200">
        <v>506</v>
      </c>
      <c r="NU311" s="200">
        <v>1131</v>
      </c>
      <c r="NW311" s="200">
        <v>90</v>
      </c>
      <c r="NZ311" s="200">
        <v>676</v>
      </c>
      <c r="OB311" s="201">
        <v>121891</v>
      </c>
      <c r="OC311" s="200">
        <v>88545</v>
      </c>
      <c r="OD311" s="200">
        <v>5301</v>
      </c>
      <c r="OE311" s="200">
        <v>26362</v>
      </c>
      <c r="OF311" s="200">
        <v>120208</v>
      </c>
      <c r="OG311" s="201">
        <v>242099</v>
      </c>
    </row>
    <row r="312" spans="1:397" ht="12.75" customHeight="1">
      <c r="A312" s="209" t="s">
        <v>459</v>
      </c>
      <c r="B312" s="23" t="s">
        <v>458</v>
      </c>
      <c r="P312" s="200">
        <v>2</v>
      </c>
      <c r="Q312" s="200">
        <v>0</v>
      </c>
      <c r="X312" s="200">
        <v>570</v>
      </c>
      <c r="Y312" s="200">
        <v>12</v>
      </c>
      <c r="Z312" s="200">
        <v>159</v>
      </c>
      <c r="AA312" s="200">
        <v>395</v>
      </c>
      <c r="AR312" s="200">
        <v>28</v>
      </c>
      <c r="BP312" s="200">
        <v>1</v>
      </c>
      <c r="BV312" s="200">
        <v>9</v>
      </c>
      <c r="BX312" s="200">
        <v>9</v>
      </c>
      <c r="CS312" s="200">
        <v>1</v>
      </c>
      <c r="CT312" s="200">
        <v>0</v>
      </c>
      <c r="CX312" s="200">
        <v>1</v>
      </c>
      <c r="DB312" s="200">
        <v>2</v>
      </c>
      <c r="DE312" s="200">
        <v>0</v>
      </c>
      <c r="DM312" s="200">
        <v>37</v>
      </c>
      <c r="DN312" s="200">
        <v>56</v>
      </c>
      <c r="DQ312" s="200">
        <v>0</v>
      </c>
      <c r="DR312" s="200">
        <v>32</v>
      </c>
      <c r="DT312" s="200">
        <v>2</v>
      </c>
      <c r="DY312" s="200">
        <v>1</v>
      </c>
      <c r="EF312" s="200">
        <v>3</v>
      </c>
      <c r="EG312" s="200">
        <v>0</v>
      </c>
      <c r="EP312" s="200">
        <v>39</v>
      </c>
      <c r="FC312" s="200">
        <v>12</v>
      </c>
      <c r="FD312" s="200">
        <v>16</v>
      </c>
      <c r="FE312" s="200">
        <v>14</v>
      </c>
      <c r="FF312" s="200">
        <v>81</v>
      </c>
      <c r="FI312" s="200">
        <v>37</v>
      </c>
      <c r="GH312" s="200">
        <v>4</v>
      </c>
      <c r="GI312" s="200">
        <v>1</v>
      </c>
      <c r="GK312" s="200">
        <v>7</v>
      </c>
      <c r="GL312" s="200">
        <v>34</v>
      </c>
      <c r="GM312" s="200">
        <v>35</v>
      </c>
      <c r="HZ312" s="200">
        <v>0</v>
      </c>
      <c r="IA312" s="200">
        <v>167</v>
      </c>
      <c r="IB312" s="200">
        <v>0</v>
      </c>
      <c r="IC312" s="200">
        <v>3</v>
      </c>
      <c r="IG312" s="200">
        <v>2571</v>
      </c>
      <c r="II312" s="200">
        <v>205</v>
      </c>
      <c r="IL312" s="200">
        <v>10</v>
      </c>
      <c r="IM312" s="200">
        <v>5</v>
      </c>
      <c r="IZ312" s="200">
        <v>1</v>
      </c>
      <c r="JE312" s="200">
        <v>140</v>
      </c>
      <c r="JF312" s="200">
        <v>1</v>
      </c>
      <c r="JG312" s="200">
        <v>0</v>
      </c>
      <c r="JK312" s="200">
        <v>0</v>
      </c>
      <c r="JL312" s="200">
        <v>28</v>
      </c>
      <c r="JM312" s="200">
        <v>28</v>
      </c>
      <c r="JP312" s="200">
        <v>385</v>
      </c>
      <c r="JQ312" s="200">
        <v>29</v>
      </c>
      <c r="JR312" s="200">
        <v>0</v>
      </c>
      <c r="JS312" s="200">
        <v>1</v>
      </c>
      <c r="JT312" s="200">
        <v>4</v>
      </c>
      <c r="JU312" s="200">
        <v>839</v>
      </c>
      <c r="JV312" s="200">
        <v>9</v>
      </c>
      <c r="JW312" s="200">
        <v>1</v>
      </c>
      <c r="JX312" s="200">
        <v>269</v>
      </c>
      <c r="JY312" s="200">
        <v>320</v>
      </c>
      <c r="JZ312" s="200">
        <v>1</v>
      </c>
      <c r="KA312" s="200">
        <v>956</v>
      </c>
      <c r="KB312" s="200">
        <v>1322</v>
      </c>
      <c r="KC312" s="200">
        <v>357</v>
      </c>
      <c r="KE312" s="200">
        <v>35</v>
      </c>
      <c r="KF312" s="200">
        <v>9</v>
      </c>
      <c r="KG312" s="200">
        <v>50</v>
      </c>
      <c r="KH312" s="200">
        <v>275</v>
      </c>
      <c r="KM312" s="200">
        <v>5304</v>
      </c>
      <c r="KN312" s="200">
        <v>1818</v>
      </c>
      <c r="KO312" s="200">
        <v>551</v>
      </c>
      <c r="KP312" s="200">
        <v>1596</v>
      </c>
      <c r="KQ312" s="200">
        <v>94</v>
      </c>
      <c r="KR312" s="200">
        <v>186</v>
      </c>
      <c r="KS312" s="200">
        <v>3720</v>
      </c>
      <c r="KT312" s="200">
        <v>6463</v>
      </c>
      <c r="KU312" s="200">
        <v>28068</v>
      </c>
      <c r="KV312" s="200">
        <v>7224</v>
      </c>
      <c r="KW312" s="200">
        <v>4439</v>
      </c>
      <c r="KX312" s="200">
        <v>6</v>
      </c>
      <c r="KY312" s="200">
        <v>0</v>
      </c>
      <c r="LA312" s="200">
        <v>14852</v>
      </c>
      <c r="LB312" s="200">
        <v>1026</v>
      </c>
      <c r="LC312" s="200">
        <v>110</v>
      </c>
      <c r="LD312" s="200">
        <v>481</v>
      </c>
      <c r="LE312" s="200">
        <v>293</v>
      </c>
      <c r="LF312" s="200">
        <v>3925</v>
      </c>
      <c r="LH312" s="200">
        <v>2614</v>
      </c>
      <c r="LI312" s="200">
        <v>1750</v>
      </c>
      <c r="LJ312" s="200">
        <v>1254</v>
      </c>
      <c r="LK312" s="200">
        <v>1340</v>
      </c>
      <c r="LL312" s="200">
        <v>436</v>
      </c>
      <c r="LM312" s="200">
        <v>4060</v>
      </c>
      <c r="LN312" s="200">
        <v>947</v>
      </c>
      <c r="LP312" s="200">
        <v>4117</v>
      </c>
      <c r="LQ312" s="200">
        <v>1</v>
      </c>
      <c r="LT312" s="200">
        <v>2</v>
      </c>
      <c r="LU312" s="200">
        <v>848</v>
      </c>
      <c r="LV312" s="200">
        <v>275</v>
      </c>
      <c r="LW312" s="200">
        <v>2911</v>
      </c>
      <c r="LX312" s="200">
        <v>483</v>
      </c>
      <c r="LY312" s="200">
        <v>35</v>
      </c>
      <c r="LZ312" s="200">
        <v>401</v>
      </c>
      <c r="MA312" s="200">
        <v>970</v>
      </c>
      <c r="MB312" s="200">
        <v>56</v>
      </c>
      <c r="MC312" s="200">
        <v>413</v>
      </c>
      <c r="MF312" s="200">
        <v>7</v>
      </c>
      <c r="MT312" s="200">
        <v>22</v>
      </c>
      <c r="MU312" s="200">
        <v>63</v>
      </c>
      <c r="MV312" s="200">
        <v>103</v>
      </c>
      <c r="MW312" s="200">
        <v>344</v>
      </c>
      <c r="NA312" s="200">
        <v>150</v>
      </c>
      <c r="NB312" s="200">
        <v>779</v>
      </c>
      <c r="NC312" s="200">
        <v>685</v>
      </c>
      <c r="ND312" s="200">
        <v>318</v>
      </c>
      <c r="NE312" s="200">
        <v>96</v>
      </c>
      <c r="NF312" s="200">
        <v>373</v>
      </c>
      <c r="NG312" s="200">
        <v>217</v>
      </c>
      <c r="NH312" s="200">
        <v>735</v>
      </c>
      <c r="NI312" s="200">
        <v>202</v>
      </c>
      <c r="NL312" s="200">
        <v>3</v>
      </c>
      <c r="NM312" s="200">
        <v>59</v>
      </c>
      <c r="NP312" s="200">
        <v>380</v>
      </c>
      <c r="NT312" s="200">
        <v>922</v>
      </c>
      <c r="NU312" s="200">
        <v>328</v>
      </c>
      <c r="NW312" s="200">
        <v>207</v>
      </c>
      <c r="NZ312" s="200">
        <v>19829</v>
      </c>
      <c r="OB312" s="201">
        <v>138516</v>
      </c>
      <c r="OC312" s="200">
        <v>142239</v>
      </c>
      <c r="OD312" s="200">
        <v>2592</v>
      </c>
      <c r="OE312" s="200">
        <v>-20399</v>
      </c>
      <c r="OF312" s="200">
        <v>124432</v>
      </c>
      <c r="OG312" s="201">
        <v>262949</v>
      </c>
    </row>
    <row r="313" spans="1:397" ht="12.75" customHeight="1">
      <c r="A313" s="209">
        <v>523900</v>
      </c>
      <c r="B313" s="23" t="s">
        <v>460</v>
      </c>
      <c r="P313" s="200">
        <v>4</v>
      </c>
      <c r="Q313" s="200">
        <v>1</v>
      </c>
      <c r="X313" s="200">
        <v>313</v>
      </c>
      <c r="Y313" s="200">
        <v>26</v>
      </c>
      <c r="Z313" s="200">
        <v>20</v>
      </c>
      <c r="AA313" s="200">
        <v>247</v>
      </c>
      <c r="AP313" s="200">
        <v>2</v>
      </c>
      <c r="BP313" s="200">
        <v>0</v>
      </c>
      <c r="BV313" s="200">
        <v>14</v>
      </c>
      <c r="BX313" s="200">
        <v>1</v>
      </c>
      <c r="CF313" s="200">
        <v>3</v>
      </c>
      <c r="CQ313" s="200">
        <v>2</v>
      </c>
      <c r="CT313" s="200">
        <v>12</v>
      </c>
      <c r="DE313" s="200">
        <v>0</v>
      </c>
      <c r="DG313" s="200">
        <v>0</v>
      </c>
      <c r="DM313" s="200">
        <v>210</v>
      </c>
      <c r="DN313" s="200">
        <v>14</v>
      </c>
      <c r="DO313" s="200">
        <v>232</v>
      </c>
      <c r="DP313" s="200">
        <v>41</v>
      </c>
      <c r="DQ313" s="200">
        <v>0</v>
      </c>
      <c r="DR313" s="200">
        <v>3</v>
      </c>
      <c r="DT313" s="200">
        <v>0</v>
      </c>
      <c r="DX313" s="200">
        <v>0</v>
      </c>
      <c r="DY313" s="200">
        <v>1</v>
      </c>
      <c r="ED313" s="200">
        <v>1</v>
      </c>
      <c r="EE313" s="200">
        <v>0</v>
      </c>
      <c r="EF313" s="200">
        <v>1</v>
      </c>
      <c r="EG313" s="200">
        <v>0</v>
      </c>
      <c r="EP313" s="200">
        <v>11</v>
      </c>
      <c r="ER313" s="200">
        <v>3</v>
      </c>
      <c r="EU313" s="200">
        <v>0</v>
      </c>
      <c r="FC313" s="200">
        <v>0</v>
      </c>
      <c r="FD313" s="200">
        <v>16</v>
      </c>
      <c r="FE313" s="200">
        <v>1</v>
      </c>
      <c r="FI313" s="200">
        <v>1</v>
      </c>
      <c r="GH313" s="200">
        <v>1</v>
      </c>
      <c r="GI313" s="200">
        <v>0</v>
      </c>
      <c r="GK313" s="200">
        <v>1</v>
      </c>
      <c r="GL313" s="200">
        <v>3</v>
      </c>
      <c r="GM313" s="200">
        <v>2</v>
      </c>
      <c r="HV313" s="200">
        <v>4</v>
      </c>
      <c r="HZ313" s="200">
        <v>4</v>
      </c>
      <c r="IB313" s="200">
        <v>79</v>
      </c>
      <c r="IC313" s="200">
        <v>5</v>
      </c>
      <c r="ID313" s="200">
        <v>1</v>
      </c>
      <c r="IG313" s="200">
        <v>2385</v>
      </c>
      <c r="II313" s="200">
        <v>57</v>
      </c>
      <c r="IL313" s="200">
        <v>2</v>
      </c>
      <c r="JA313" s="200">
        <v>0</v>
      </c>
      <c r="JE313" s="200">
        <v>0</v>
      </c>
      <c r="JL313" s="200">
        <v>16</v>
      </c>
      <c r="JM313" s="200">
        <v>22</v>
      </c>
      <c r="JP313" s="200">
        <v>377</v>
      </c>
      <c r="JQ313" s="200">
        <v>5</v>
      </c>
      <c r="JR313" s="200">
        <v>2</v>
      </c>
      <c r="JS313" s="200">
        <v>8</v>
      </c>
      <c r="JT313" s="200">
        <v>55</v>
      </c>
      <c r="JU313" s="200">
        <v>1371</v>
      </c>
      <c r="JV313" s="200">
        <v>1</v>
      </c>
      <c r="JW313" s="200">
        <v>0</v>
      </c>
      <c r="JX313" s="200">
        <v>282</v>
      </c>
      <c r="JY313" s="200">
        <v>348</v>
      </c>
      <c r="JZ313" s="200">
        <v>0</v>
      </c>
      <c r="KA313" s="200">
        <v>1166</v>
      </c>
      <c r="KB313" s="200">
        <v>1613</v>
      </c>
      <c r="KC313" s="200">
        <v>434</v>
      </c>
      <c r="KE313" s="200">
        <v>75</v>
      </c>
      <c r="KF313" s="200">
        <v>4</v>
      </c>
      <c r="KG313" s="200">
        <v>47</v>
      </c>
      <c r="KH313" s="200">
        <v>294</v>
      </c>
      <c r="KI313" s="200">
        <v>11</v>
      </c>
      <c r="KM313" s="200">
        <v>3020</v>
      </c>
      <c r="KN313" s="200">
        <v>901</v>
      </c>
      <c r="KO313" s="200">
        <v>274</v>
      </c>
      <c r="KP313" s="200">
        <v>13029</v>
      </c>
      <c r="KQ313" s="200">
        <v>30</v>
      </c>
      <c r="KR313" s="200">
        <v>365</v>
      </c>
      <c r="KS313" s="200">
        <v>7513</v>
      </c>
      <c r="KT313" s="200">
        <v>11603</v>
      </c>
      <c r="KU313" s="200">
        <v>12265</v>
      </c>
      <c r="KV313" s="200">
        <v>12048</v>
      </c>
      <c r="KW313" s="200">
        <v>4137</v>
      </c>
      <c r="KX313" s="200">
        <v>4952</v>
      </c>
      <c r="KY313" s="200">
        <v>4788</v>
      </c>
      <c r="LA313" s="200">
        <v>13462</v>
      </c>
      <c r="LB313" s="200">
        <v>631</v>
      </c>
      <c r="LC313" s="200">
        <v>68</v>
      </c>
      <c r="LD313" s="200">
        <v>295</v>
      </c>
      <c r="LE313" s="200">
        <v>2238</v>
      </c>
      <c r="LF313" s="200">
        <v>4403</v>
      </c>
      <c r="LH313" s="200">
        <v>1714</v>
      </c>
      <c r="LI313" s="200">
        <v>1902</v>
      </c>
      <c r="LJ313" s="200">
        <v>3840</v>
      </c>
      <c r="LK313" s="200">
        <v>1081</v>
      </c>
      <c r="LL313" s="200">
        <v>79</v>
      </c>
      <c r="LM313" s="200">
        <v>8107</v>
      </c>
      <c r="LN313" s="200">
        <v>1864</v>
      </c>
      <c r="LP313" s="200">
        <v>7914</v>
      </c>
      <c r="LQ313" s="200">
        <v>1248</v>
      </c>
      <c r="LT313" s="200">
        <v>15629</v>
      </c>
      <c r="LU313" s="200">
        <v>1371</v>
      </c>
      <c r="LV313" s="200">
        <v>258</v>
      </c>
      <c r="LW313" s="200">
        <v>3370</v>
      </c>
      <c r="LX313" s="200">
        <v>1058</v>
      </c>
      <c r="LY313" s="200">
        <v>479</v>
      </c>
      <c r="LZ313" s="200">
        <v>160</v>
      </c>
      <c r="MA313" s="200">
        <v>1054</v>
      </c>
      <c r="MB313" s="200">
        <v>384</v>
      </c>
      <c r="MC313" s="200">
        <v>54</v>
      </c>
      <c r="MF313" s="200">
        <v>4</v>
      </c>
      <c r="MT313" s="200">
        <v>23</v>
      </c>
      <c r="MU313" s="200">
        <v>69</v>
      </c>
      <c r="MV313" s="200">
        <v>13</v>
      </c>
      <c r="MW313" s="200">
        <v>42</v>
      </c>
      <c r="NA313" s="200">
        <v>164</v>
      </c>
      <c r="NB313" s="200">
        <v>847</v>
      </c>
      <c r="NC313" s="200">
        <v>886</v>
      </c>
      <c r="ND313" s="200">
        <v>296</v>
      </c>
      <c r="NE313" s="200">
        <v>67</v>
      </c>
      <c r="NF313" s="200">
        <v>279</v>
      </c>
      <c r="NG313" s="200">
        <v>180</v>
      </c>
      <c r="NH313" s="200">
        <v>549</v>
      </c>
      <c r="NI313" s="200">
        <v>150</v>
      </c>
      <c r="NL313" s="200">
        <v>2</v>
      </c>
      <c r="NM313" s="200">
        <v>72</v>
      </c>
      <c r="NP313" s="200">
        <v>35</v>
      </c>
      <c r="NT313" s="200">
        <v>1175</v>
      </c>
      <c r="NU313" s="200">
        <v>1404</v>
      </c>
      <c r="NW313" s="200">
        <v>48</v>
      </c>
      <c r="NZ313" s="200">
        <v>557</v>
      </c>
      <c r="OB313" s="201">
        <v>164306</v>
      </c>
      <c r="OC313" s="200">
        <v>77093</v>
      </c>
      <c r="OD313" s="200">
        <v>2087</v>
      </c>
      <c r="OE313" s="200">
        <v>-2995</v>
      </c>
      <c r="OF313" s="200">
        <v>76185</v>
      </c>
      <c r="OG313" s="201">
        <v>240491</v>
      </c>
    </row>
    <row r="314" spans="1:397" ht="12.75" customHeight="1">
      <c r="A314" s="209">
        <v>524100</v>
      </c>
      <c r="B314" s="23" t="s">
        <v>461</v>
      </c>
      <c r="P314" s="200">
        <v>0</v>
      </c>
      <c r="X314" s="200">
        <v>144</v>
      </c>
      <c r="Y314" s="200">
        <v>24</v>
      </c>
      <c r="Z314" s="200">
        <v>13</v>
      </c>
      <c r="AA314" s="200">
        <v>66</v>
      </c>
      <c r="AP314" s="200">
        <v>0</v>
      </c>
      <c r="AR314" s="200">
        <v>1</v>
      </c>
      <c r="BD314" s="200">
        <v>0</v>
      </c>
      <c r="BP314" s="200">
        <v>0</v>
      </c>
      <c r="BV314" s="200">
        <v>13</v>
      </c>
      <c r="BY314" s="200">
        <v>0</v>
      </c>
      <c r="CN314" s="200">
        <v>0</v>
      </c>
      <c r="CO314" s="200">
        <v>69</v>
      </c>
      <c r="CR314" s="200">
        <v>0</v>
      </c>
      <c r="CT314" s="200">
        <v>0</v>
      </c>
      <c r="DE314" s="200">
        <v>0</v>
      </c>
      <c r="DO314" s="200">
        <v>4</v>
      </c>
      <c r="DX314" s="200">
        <v>0</v>
      </c>
      <c r="DY314" s="200">
        <v>1</v>
      </c>
      <c r="ED314" s="200">
        <v>0</v>
      </c>
      <c r="EE314" s="200">
        <v>0</v>
      </c>
      <c r="EP314" s="200">
        <v>6</v>
      </c>
      <c r="ER314" s="200">
        <v>4</v>
      </c>
      <c r="EU314" s="200">
        <v>0</v>
      </c>
      <c r="FC314" s="200">
        <v>1</v>
      </c>
      <c r="FD314" s="200">
        <v>6</v>
      </c>
      <c r="FE314" s="200">
        <v>1</v>
      </c>
      <c r="FF314" s="200">
        <v>3</v>
      </c>
      <c r="FI314" s="200">
        <v>3</v>
      </c>
      <c r="FT314" s="200">
        <v>0</v>
      </c>
      <c r="GH314" s="200">
        <v>0</v>
      </c>
      <c r="GK314" s="200">
        <v>0</v>
      </c>
      <c r="GM314" s="200">
        <v>0</v>
      </c>
      <c r="HU314" s="200">
        <v>0</v>
      </c>
      <c r="HV314" s="200">
        <v>16</v>
      </c>
      <c r="HZ314" s="200">
        <v>0</v>
      </c>
      <c r="IA314" s="200">
        <v>12</v>
      </c>
      <c r="IB314" s="200">
        <v>1</v>
      </c>
      <c r="IC314" s="200">
        <v>3</v>
      </c>
      <c r="ID314" s="200">
        <v>0</v>
      </c>
      <c r="IG314" s="200">
        <v>3493</v>
      </c>
      <c r="IH314" s="200">
        <v>3</v>
      </c>
      <c r="II314" s="200">
        <v>17</v>
      </c>
      <c r="IL314" s="200">
        <v>7</v>
      </c>
      <c r="IQ314" s="200">
        <v>3</v>
      </c>
      <c r="IZ314" s="200">
        <v>5</v>
      </c>
      <c r="JB314" s="200">
        <v>1</v>
      </c>
      <c r="JE314" s="200">
        <v>4</v>
      </c>
      <c r="JF314" s="200">
        <v>1</v>
      </c>
      <c r="JG314" s="200">
        <v>0</v>
      </c>
      <c r="JK314" s="200">
        <v>0</v>
      </c>
      <c r="JL314" s="200">
        <v>18</v>
      </c>
      <c r="JM314" s="200">
        <v>23</v>
      </c>
      <c r="JN314" s="200">
        <v>0</v>
      </c>
      <c r="JP314" s="200">
        <v>343</v>
      </c>
      <c r="JQ314" s="200">
        <v>4</v>
      </c>
      <c r="JR314" s="200">
        <v>0</v>
      </c>
      <c r="JS314" s="200">
        <v>0</v>
      </c>
      <c r="JT314" s="200">
        <v>0</v>
      </c>
      <c r="JU314" s="200">
        <v>61</v>
      </c>
      <c r="JV314" s="200">
        <v>59</v>
      </c>
      <c r="JW314" s="200">
        <v>1</v>
      </c>
      <c r="JX314" s="200">
        <v>142</v>
      </c>
      <c r="JY314" s="200">
        <v>249</v>
      </c>
      <c r="JZ314" s="200">
        <v>0</v>
      </c>
      <c r="KA314" s="200">
        <v>35</v>
      </c>
      <c r="KB314" s="200">
        <v>6</v>
      </c>
      <c r="KC314" s="200">
        <v>2</v>
      </c>
      <c r="KE314" s="200">
        <v>55</v>
      </c>
      <c r="KG314" s="200">
        <v>69</v>
      </c>
      <c r="KH314" s="200">
        <v>38</v>
      </c>
      <c r="KI314" s="200">
        <v>0</v>
      </c>
      <c r="KM314" s="200">
        <v>1132</v>
      </c>
      <c r="KN314" s="200">
        <v>52</v>
      </c>
      <c r="KO314" s="200">
        <v>81</v>
      </c>
      <c r="KP314" s="200">
        <v>318</v>
      </c>
      <c r="KQ314" s="200">
        <v>4</v>
      </c>
      <c r="KR314" s="200">
        <v>249</v>
      </c>
      <c r="KS314" s="200">
        <v>7200</v>
      </c>
      <c r="KT314" s="200">
        <v>2083</v>
      </c>
      <c r="KU314" s="200">
        <v>2908</v>
      </c>
      <c r="KV314" s="200">
        <v>1253</v>
      </c>
      <c r="KW314" s="200">
        <v>49134</v>
      </c>
      <c r="KX314" s="200">
        <v>114045</v>
      </c>
      <c r="KY314" s="200">
        <v>3278</v>
      </c>
      <c r="LA314" s="200">
        <v>3467</v>
      </c>
      <c r="LB314" s="200">
        <v>31</v>
      </c>
      <c r="LC314" s="200">
        <v>301</v>
      </c>
      <c r="LD314" s="200">
        <v>497</v>
      </c>
      <c r="LE314" s="200">
        <v>606</v>
      </c>
      <c r="LF314" s="200">
        <v>8552</v>
      </c>
      <c r="LH314" s="200">
        <v>474</v>
      </c>
      <c r="LI314" s="200">
        <v>536</v>
      </c>
      <c r="LJ314" s="200">
        <v>4946</v>
      </c>
      <c r="LK314" s="200">
        <v>178</v>
      </c>
      <c r="LL314" s="200">
        <v>294</v>
      </c>
      <c r="LM314" s="200">
        <v>130</v>
      </c>
      <c r="LN314" s="200">
        <v>26</v>
      </c>
      <c r="LP314" s="200">
        <v>7158</v>
      </c>
      <c r="LQ314" s="200">
        <v>144</v>
      </c>
      <c r="LR314" s="200">
        <v>1</v>
      </c>
      <c r="LT314" s="200">
        <v>2165</v>
      </c>
      <c r="LU314" s="200">
        <v>30</v>
      </c>
      <c r="LV314" s="200">
        <v>655</v>
      </c>
      <c r="LW314" s="200">
        <v>798</v>
      </c>
      <c r="LX314" s="200">
        <v>17</v>
      </c>
      <c r="LY314" s="200">
        <v>4403</v>
      </c>
      <c r="LZ314" s="200">
        <v>152</v>
      </c>
      <c r="MA314" s="200">
        <v>639</v>
      </c>
      <c r="MB314" s="200">
        <v>97</v>
      </c>
      <c r="MC314" s="200">
        <v>475</v>
      </c>
      <c r="MT314" s="200">
        <v>13</v>
      </c>
      <c r="MU314" s="200">
        <v>12</v>
      </c>
      <c r="MV314" s="200">
        <v>75</v>
      </c>
      <c r="MW314" s="200">
        <v>57</v>
      </c>
      <c r="NA314" s="200">
        <v>27</v>
      </c>
      <c r="NB314" s="200">
        <v>140</v>
      </c>
      <c r="NC314" s="200">
        <v>910</v>
      </c>
      <c r="ND314" s="200">
        <v>890</v>
      </c>
      <c r="NE314" s="200">
        <v>16</v>
      </c>
      <c r="NF314" s="200">
        <v>42</v>
      </c>
      <c r="NG314" s="200">
        <v>23</v>
      </c>
      <c r="NH314" s="200">
        <v>80</v>
      </c>
      <c r="NI314" s="200">
        <v>22</v>
      </c>
      <c r="NL314" s="200">
        <v>0</v>
      </c>
      <c r="NM314" s="200">
        <v>9</v>
      </c>
      <c r="NP314" s="200">
        <v>841</v>
      </c>
      <c r="NT314" s="200">
        <v>4</v>
      </c>
      <c r="NW314" s="200">
        <v>19</v>
      </c>
      <c r="NZ314" s="200">
        <v>1522</v>
      </c>
      <c r="OB314" s="201">
        <v>228248</v>
      </c>
      <c r="OC314" s="200">
        <v>131197</v>
      </c>
      <c r="OD314" s="200">
        <v>21077</v>
      </c>
      <c r="OE314" s="200">
        <v>153411</v>
      </c>
      <c r="OF314" s="200">
        <v>305685</v>
      </c>
      <c r="OG314" s="201">
        <v>533933</v>
      </c>
    </row>
    <row r="315" spans="1:397" ht="12.75" customHeight="1">
      <c r="A315" s="209">
        <v>524200</v>
      </c>
      <c r="B315" s="23" t="s">
        <v>462</v>
      </c>
      <c r="P315" s="200">
        <v>3</v>
      </c>
      <c r="Q315" s="200">
        <v>1</v>
      </c>
      <c r="X315" s="200">
        <v>163</v>
      </c>
      <c r="Y315" s="200">
        <v>19</v>
      </c>
      <c r="Z315" s="200">
        <v>48</v>
      </c>
      <c r="AA315" s="200">
        <v>41</v>
      </c>
      <c r="AP315" s="200">
        <v>18</v>
      </c>
      <c r="AR315" s="200">
        <v>14</v>
      </c>
      <c r="BD315" s="200">
        <v>4</v>
      </c>
      <c r="BP315" s="200">
        <v>1</v>
      </c>
      <c r="BU315" s="200">
        <v>2</v>
      </c>
      <c r="BV315" s="200">
        <v>14</v>
      </c>
      <c r="BY315" s="200">
        <v>21</v>
      </c>
      <c r="CF315" s="200">
        <v>4</v>
      </c>
      <c r="CT315" s="200">
        <v>0</v>
      </c>
      <c r="DE315" s="200">
        <v>0</v>
      </c>
      <c r="DG315" s="200">
        <v>0</v>
      </c>
      <c r="DM315" s="200">
        <v>20</v>
      </c>
      <c r="DO315" s="200">
        <v>10</v>
      </c>
      <c r="DX315" s="200">
        <v>1</v>
      </c>
      <c r="DY315" s="200">
        <v>3</v>
      </c>
      <c r="ED315" s="200">
        <v>10</v>
      </c>
      <c r="EE315" s="200">
        <v>1</v>
      </c>
      <c r="EM315" s="200">
        <v>0</v>
      </c>
      <c r="EP315" s="200">
        <v>22</v>
      </c>
      <c r="ER315" s="200">
        <v>12</v>
      </c>
      <c r="EU315" s="200">
        <v>0</v>
      </c>
      <c r="FC315" s="200">
        <v>2</v>
      </c>
      <c r="FD315" s="200">
        <v>6</v>
      </c>
      <c r="FE315" s="200">
        <v>3</v>
      </c>
      <c r="FF315" s="200">
        <v>6</v>
      </c>
      <c r="FI315" s="200">
        <v>6</v>
      </c>
      <c r="FT315" s="200">
        <v>1</v>
      </c>
      <c r="GH315" s="200">
        <v>4</v>
      </c>
      <c r="GI315" s="200">
        <v>1</v>
      </c>
      <c r="GK315" s="200">
        <v>5</v>
      </c>
      <c r="GM315" s="200">
        <v>28</v>
      </c>
      <c r="HV315" s="200">
        <v>1</v>
      </c>
      <c r="HZ315" s="200">
        <v>30</v>
      </c>
      <c r="IB315" s="200">
        <v>110</v>
      </c>
      <c r="IC315" s="200">
        <v>48</v>
      </c>
      <c r="ID315" s="200">
        <v>2</v>
      </c>
      <c r="IF315" s="200">
        <v>2</v>
      </c>
      <c r="IG315" s="200">
        <v>1310</v>
      </c>
      <c r="IH315" s="200">
        <v>0</v>
      </c>
      <c r="II315" s="200">
        <v>42</v>
      </c>
      <c r="IL315" s="200">
        <v>1</v>
      </c>
      <c r="IZ315" s="200">
        <v>15</v>
      </c>
      <c r="JA315" s="200">
        <v>0</v>
      </c>
      <c r="JE315" s="200">
        <v>19</v>
      </c>
      <c r="JF315" s="200">
        <v>76</v>
      </c>
      <c r="JG315" s="200">
        <v>34</v>
      </c>
      <c r="JI315" s="200">
        <v>10</v>
      </c>
      <c r="JJ315" s="200">
        <v>15</v>
      </c>
      <c r="JK315" s="200">
        <v>34</v>
      </c>
      <c r="JL315" s="200">
        <v>121</v>
      </c>
      <c r="JM315" s="200">
        <v>109</v>
      </c>
      <c r="JP315" s="200">
        <v>239</v>
      </c>
      <c r="JQ315" s="200">
        <v>6</v>
      </c>
      <c r="JR315" s="200">
        <v>2</v>
      </c>
      <c r="JS315" s="200">
        <v>9</v>
      </c>
      <c r="JT315" s="200">
        <v>59</v>
      </c>
      <c r="JU315" s="200">
        <v>942</v>
      </c>
      <c r="JV315" s="200">
        <v>6</v>
      </c>
      <c r="JW315" s="200">
        <v>0</v>
      </c>
      <c r="JX315" s="200">
        <v>140</v>
      </c>
      <c r="JY315" s="200">
        <v>429</v>
      </c>
      <c r="JZ315" s="200">
        <v>0</v>
      </c>
      <c r="KA315" s="200">
        <v>443</v>
      </c>
      <c r="KB315" s="200">
        <v>613</v>
      </c>
      <c r="KC315" s="200">
        <v>165</v>
      </c>
      <c r="KE315" s="200">
        <v>3</v>
      </c>
      <c r="KG315" s="200">
        <v>20</v>
      </c>
      <c r="KH315" s="200">
        <v>80</v>
      </c>
      <c r="KI315" s="200">
        <v>1</v>
      </c>
      <c r="KM315" s="200">
        <v>1238</v>
      </c>
      <c r="KN315" s="200">
        <v>717</v>
      </c>
      <c r="KO315" s="200">
        <v>145</v>
      </c>
      <c r="KP315" s="200">
        <v>858</v>
      </c>
      <c r="KQ315" s="200">
        <v>13</v>
      </c>
      <c r="KR315" s="200">
        <v>15</v>
      </c>
      <c r="KS315" s="200">
        <v>3070</v>
      </c>
      <c r="KT315" s="200">
        <v>172</v>
      </c>
      <c r="KU315" s="200">
        <v>467</v>
      </c>
      <c r="KV315" s="200">
        <v>127</v>
      </c>
      <c r="KW315" s="200">
        <v>4890</v>
      </c>
      <c r="KX315" s="200">
        <v>43800</v>
      </c>
      <c r="KY315" s="200">
        <v>2558</v>
      </c>
      <c r="LA315" s="200">
        <v>4667</v>
      </c>
      <c r="LB315" s="200">
        <v>305</v>
      </c>
      <c r="LC315" s="200">
        <v>32</v>
      </c>
      <c r="LD315" s="200">
        <v>140</v>
      </c>
      <c r="LE315" s="200">
        <v>638</v>
      </c>
      <c r="LF315" s="200">
        <v>743</v>
      </c>
      <c r="LH315" s="200">
        <v>575</v>
      </c>
      <c r="LI315" s="200">
        <v>469</v>
      </c>
      <c r="LJ315" s="200">
        <v>961</v>
      </c>
      <c r="LK315" s="200">
        <v>80</v>
      </c>
      <c r="LM315" s="200">
        <v>1716</v>
      </c>
      <c r="LN315" s="200">
        <v>400</v>
      </c>
      <c r="LP315" s="200">
        <v>1502</v>
      </c>
      <c r="LQ315" s="200">
        <v>1</v>
      </c>
      <c r="LT315" s="200">
        <v>336</v>
      </c>
      <c r="LU315" s="200">
        <v>164</v>
      </c>
      <c r="LV315" s="200">
        <v>69</v>
      </c>
      <c r="LW315" s="200">
        <v>850</v>
      </c>
      <c r="LX315" s="200">
        <v>204</v>
      </c>
      <c r="LY315" s="200">
        <v>8</v>
      </c>
      <c r="LZ315" s="200">
        <v>38</v>
      </c>
      <c r="MA315" s="200">
        <v>370</v>
      </c>
      <c r="MB315" s="200">
        <v>917</v>
      </c>
      <c r="MC315" s="200">
        <v>110</v>
      </c>
      <c r="MT315" s="200">
        <v>51</v>
      </c>
      <c r="MU315" s="200">
        <v>81</v>
      </c>
      <c r="MV315" s="200">
        <v>9</v>
      </c>
      <c r="MW315" s="200">
        <v>19</v>
      </c>
      <c r="NA315" s="200">
        <v>196</v>
      </c>
      <c r="NB315" s="200">
        <v>959</v>
      </c>
      <c r="NC315" s="200">
        <v>838</v>
      </c>
      <c r="ND315" s="200">
        <v>171</v>
      </c>
      <c r="NE315" s="200">
        <v>92</v>
      </c>
      <c r="NF315" s="200">
        <v>109</v>
      </c>
      <c r="NG315" s="200">
        <v>63</v>
      </c>
      <c r="NH315" s="200">
        <v>215</v>
      </c>
      <c r="NI315" s="200">
        <v>57</v>
      </c>
      <c r="NM315" s="200">
        <v>7</v>
      </c>
      <c r="NP315" s="200">
        <v>17</v>
      </c>
      <c r="NT315" s="200">
        <v>483</v>
      </c>
      <c r="NW315" s="200">
        <v>74</v>
      </c>
      <c r="NZ315" s="200">
        <v>273</v>
      </c>
      <c r="OB315" s="201">
        <v>82715</v>
      </c>
      <c r="OC315" s="200">
        <v>57139</v>
      </c>
      <c r="OD315" s="200">
        <v>972</v>
      </c>
      <c r="OE315" s="200">
        <v>28837</v>
      </c>
      <c r="OF315" s="200">
        <v>86948</v>
      </c>
      <c r="OG315" s="201">
        <v>169663</v>
      </c>
    </row>
    <row r="316" spans="1:397" ht="12.75" customHeight="1">
      <c r="A316" s="209">
        <v>525000</v>
      </c>
      <c r="B316" s="23" t="s">
        <v>463</v>
      </c>
      <c r="X316" s="200">
        <v>5</v>
      </c>
      <c r="Z316" s="200">
        <v>0</v>
      </c>
      <c r="AA316" s="200">
        <v>21</v>
      </c>
      <c r="CF316" s="200">
        <v>8</v>
      </c>
      <c r="CT316" s="200">
        <v>0</v>
      </c>
      <c r="DE316" s="200">
        <v>0</v>
      </c>
      <c r="DM316" s="200">
        <v>71</v>
      </c>
      <c r="DN316" s="200">
        <v>0</v>
      </c>
      <c r="DO316" s="200">
        <v>61</v>
      </c>
      <c r="DP316" s="200">
        <v>14</v>
      </c>
      <c r="GH316" s="200">
        <v>0</v>
      </c>
      <c r="GI316" s="200">
        <v>0</v>
      </c>
      <c r="GK316" s="200">
        <v>0</v>
      </c>
      <c r="IA316" s="200">
        <v>4</v>
      </c>
      <c r="IC316" s="200">
        <v>0</v>
      </c>
      <c r="II316" s="200">
        <v>11</v>
      </c>
      <c r="IQ316" s="200">
        <v>0</v>
      </c>
      <c r="JL316" s="200">
        <v>1</v>
      </c>
      <c r="JP316" s="200">
        <v>38</v>
      </c>
      <c r="JU316" s="200">
        <v>118</v>
      </c>
      <c r="JV316" s="200">
        <v>0</v>
      </c>
      <c r="JW316" s="200">
        <v>0</v>
      </c>
      <c r="JX316" s="200">
        <v>4</v>
      </c>
      <c r="JY316" s="200">
        <v>34</v>
      </c>
      <c r="JZ316" s="200">
        <v>0</v>
      </c>
      <c r="KE316" s="200">
        <v>10</v>
      </c>
      <c r="KH316" s="200">
        <v>5</v>
      </c>
      <c r="KM316" s="200">
        <v>162</v>
      </c>
      <c r="KN316" s="200">
        <v>25</v>
      </c>
      <c r="KO316" s="200">
        <v>8</v>
      </c>
      <c r="KP316" s="200">
        <v>160</v>
      </c>
      <c r="KR316" s="200">
        <v>49</v>
      </c>
      <c r="KS316" s="200">
        <v>1387</v>
      </c>
      <c r="KT316" s="200">
        <v>139</v>
      </c>
      <c r="KU316" s="200">
        <v>12880</v>
      </c>
      <c r="KV316" s="200">
        <v>66839</v>
      </c>
      <c r="KW316" s="200">
        <v>45</v>
      </c>
      <c r="KX316" s="200">
        <v>1237</v>
      </c>
      <c r="KY316" s="200">
        <v>1744</v>
      </c>
      <c r="LA316" s="200">
        <v>633</v>
      </c>
      <c r="LB316" s="200">
        <v>9</v>
      </c>
      <c r="LD316" s="200">
        <v>7</v>
      </c>
      <c r="LE316" s="200">
        <v>0</v>
      </c>
      <c r="LF316" s="200">
        <v>847</v>
      </c>
      <c r="LH316" s="200">
        <v>66</v>
      </c>
      <c r="LI316" s="200">
        <v>73</v>
      </c>
      <c r="LJ316" s="200">
        <v>452</v>
      </c>
      <c r="LK316" s="200">
        <v>207</v>
      </c>
      <c r="LL316" s="200">
        <v>19</v>
      </c>
      <c r="LM316" s="200">
        <v>1175</v>
      </c>
      <c r="LP316" s="200">
        <v>22</v>
      </c>
      <c r="LQ316" s="200">
        <v>0</v>
      </c>
      <c r="LT316" s="200">
        <v>281</v>
      </c>
      <c r="LW316" s="200">
        <v>1</v>
      </c>
      <c r="LY316" s="200">
        <v>1</v>
      </c>
      <c r="LZ316" s="200">
        <v>0</v>
      </c>
      <c r="MA316" s="200">
        <v>122</v>
      </c>
      <c r="MT316" s="200">
        <v>3</v>
      </c>
      <c r="MU316" s="200">
        <v>7</v>
      </c>
      <c r="MV316" s="200">
        <v>11</v>
      </c>
      <c r="MW316" s="200">
        <v>37</v>
      </c>
      <c r="NA316" s="200">
        <v>16</v>
      </c>
      <c r="NB316" s="200">
        <v>83</v>
      </c>
      <c r="NC316" s="200">
        <v>189</v>
      </c>
      <c r="ND316" s="200">
        <v>145</v>
      </c>
      <c r="NE316" s="200">
        <v>6</v>
      </c>
      <c r="NF316" s="200">
        <v>7</v>
      </c>
      <c r="NG316" s="200">
        <v>4</v>
      </c>
      <c r="NH316" s="200">
        <v>13</v>
      </c>
      <c r="NI316" s="200">
        <v>2</v>
      </c>
      <c r="NP316" s="200">
        <v>48</v>
      </c>
      <c r="NT316" s="200">
        <v>0</v>
      </c>
      <c r="NZ316" s="200">
        <v>192</v>
      </c>
      <c r="OB316" s="201">
        <v>89760</v>
      </c>
      <c r="OC316" s="200">
        <v>637</v>
      </c>
      <c r="OD316" s="200">
        <v>3565</v>
      </c>
      <c r="OE316" s="200">
        <v>22610</v>
      </c>
      <c r="OF316" s="200">
        <v>26811</v>
      </c>
      <c r="OG316" s="201">
        <v>116572</v>
      </c>
    </row>
    <row r="317" spans="1:397" ht="12.75" customHeight="1">
      <c r="A317" s="209" t="s">
        <v>465</v>
      </c>
      <c r="B317" s="23" t="s">
        <v>464</v>
      </c>
      <c r="G317" s="200">
        <v>1</v>
      </c>
      <c r="H317" s="200">
        <v>2</v>
      </c>
      <c r="T317" s="200">
        <v>22</v>
      </c>
      <c r="U317" s="200">
        <v>454</v>
      </c>
      <c r="X317" s="200">
        <v>0</v>
      </c>
      <c r="Y317" s="200">
        <v>0</v>
      </c>
      <c r="Z317" s="200">
        <v>0</v>
      </c>
      <c r="AA317" s="200">
        <v>9</v>
      </c>
      <c r="AB317" s="200">
        <v>63159</v>
      </c>
      <c r="AM317" s="200">
        <v>41</v>
      </c>
      <c r="AN317" s="200">
        <v>57</v>
      </c>
      <c r="AO317" s="200">
        <v>155</v>
      </c>
      <c r="AP317" s="200">
        <v>5</v>
      </c>
      <c r="AQ317" s="200">
        <v>12</v>
      </c>
      <c r="AR317" s="200">
        <v>0</v>
      </c>
      <c r="AS317" s="200">
        <v>2</v>
      </c>
      <c r="AT317" s="200">
        <v>1537</v>
      </c>
      <c r="AU317" s="200">
        <v>264</v>
      </c>
      <c r="AV317" s="200">
        <v>0</v>
      </c>
      <c r="AW317" s="200">
        <v>9</v>
      </c>
      <c r="AX317" s="200">
        <v>0</v>
      </c>
      <c r="AY317" s="200">
        <v>0</v>
      </c>
      <c r="AZ317" s="200">
        <v>1</v>
      </c>
      <c r="BA317" s="200">
        <v>13</v>
      </c>
      <c r="BB317" s="200">
        <v>0</v>
      </c>
      <c r="BC317" s="200">
        <v>0</v>
      </c>
      <c r="BD317" s="200">
        <v>2</v>
      </c>
      <c r="BF317" s="200">
        <v>0</v>
      </c>
      <c r="BI317" s="200">
        <v>1</v>
      </c>
      <c r="BJ317" s="200">
        <v>0</v>
      </c>
      <c r="BM317" s="200">
        <v>0</v>
      </c>
      <c r="BN317" s="200">
        <v>0</v>
      </c>
      <c r="BP317" s="200">
        <v>3</v>
      </c>
      <c r="BQ317" s="200">
        <v>9</v>
      </c>
      <c r="BR317" s="200">
        <v>57</v>
      </c>
      <c r="BS317" s="200">
        <v>1</v>
      </c>
      <c r="BT317" s="200">
        <v>3</v>
      </c>
      <c r="BU317" s="200">
        <v>0</v>
      </c>
      <c r="BV317" s="200">
        <v>8</v>
      </c>
      <c r="BW317" s="200">
        <v>7</v>
      </c>
      <c r="BX317" s="200">
        <v>4</v>
      </c>
      <c r="BY317" s="200">
        <v>1</v>
      </c>
      <c r="BZ317" s="200">
        <v>5</v>
      </c>
      <c r="CA317" s="200">
        <v>1</v>
      </c>
      <c r="CB317" s="200">
        <v>13</v>
      </c>
      <c r="CE317" s="200">
        <v>7</v>
      </c>
      <c r="CF317" s="200">
        <v>4</v>
      </c>
      <c r="CH317" s="200">
        <v>20</v>
      </c>
      <c r="CP317" s="200">
        <v>0</v>
      </c>
      <c r="CR317" s="200">
        <v>0</v>
      </c>
      <c r="CS317" s="200">
        <v>4</v>
      </c>
      <c r="CT317" s="200">
        <v>44</v>
      </c>
      <c r="DC317" s="200">
        <v>10</v>
      </c>
      <c r="DD317" s="200">
        <v>0</v>
      </c>
      <c r="DE317" s="200">
        <v>30</v>
      </c>
      <c r="DF317" s="200">
        <v>0</v>
      </c>
      <c r="DG317" s="200">
        <v>0</v>
      </c>
      <c r="DM317" s="200">
        <v>2</v>
      </c>
      <c r="DN317" s="200">
        <v>0</v>
      </c>
      <c r="DO317" s="200">
        <v>0</v>
      </c>
      <c r="DP317" s="200">
        <v>0</v>
      </c>
      <c r="DW317" s="200">
        <v>3</v>
      </c>
      <c r="ED317" s="200">
        <v>0</v>
      </c>
      <c r="EE317" s="200">
        <v>0</v>
      </c>
      <c r="EF317" s="200">
        <v>4</v>
      </c>
      <c r="EG317" s="200">
        <v>0</v>
      </c>
      <c r="EK317" s="200">
        <v>5</v>
      </c>
      <c r="EL317" s="200">
        <v>0</v>
      </c>
      <c r="EM317" s="200">
        <v>0</v>
      </c>
      <c r="EN317" s="200">
        <v>2</v>
      </c>
      <c r="EP317" s="200">
        <v>0</v>
      </c>
      <c r="ER317" s="200">
        <v>2</v>
      </c>
      <c r="ES317" s="200">
        <v>17</v>
      </c>
      <c r="EU317" s="200">
        <v>0</v>
      </c>
      <c r="FD317" s="200">
        <v>0</v>
      </c>
      <c r="FE317" s="200">
        <v>0</v>
      </c>
      <c r="FF317" s="200">
        <v>0</v>
      </c>
      <c r="FI317" s="200">
        <v>0</v>
      </c>
      <c r="FU317" s="200">
        <v>5619</v>
      </c>
      <c r="FV317" s="200">
        <v>0</v>
      </c>
      <c r="FX317" s="200">
        <v>0</v>
      </c>
      <c r="FY317" s="200">
        <v>0</v>
      </c>
      <c r="FZ317" s="200">
        <v>986</v>
      </c>
      <c r="GA317" s="200">
        <v>0</v>
      </c>
      <c r="GB317" s="200">
        <v>0</v>
      </c>
      <c r="GK317" s="200">
        <v>0</v>
      </c>
      <c r="GM317" s="200">
        <v>2</v>
      </c>
      <c r="HR317" s="200">
        <v>0</v>
      </c>
      <c r="HT317" s="200">
        <v>2</v>
      </c>
      <c r="HU317" s="200">
        <v>0</v>
      </c>
      <c r="HV317" s="200">
        <v>3</v>
      </c>
      <c r="HZ317" s="200">
        <v>1</v>
      </c>
      <c r="IA317" s="200">
        <v>1</v>
      </c>
      <c r="IB317" s="200">
        <v>2</v>
      </c>
      <c r="IC317" s="200">
        <v>0</v>
      </c>
      <c r="ID317" s="200">
        <v>0</v>
      </c>
      <c r="IF317" s="200">
        <v>0</v>
      </c>
      <c r="IG317" s="200">
        <v>0</v>
      </c>
      <c r="II317" s="200">
        <v>673</v>
      </c>
      <c r="IJ317" s="200">
        <v>7</v>
      </c>
      <c r="IK317" s="200">
        <v>35</v>
      </c>
      <c r="IL317" s="200">
        <v>1</v>
      </c>
      <c r="IP317" s="200">
        <v>4</v>
      </c>
      <c r="IQ317" s="200">
        <v>2</v>
      </c>
      <c r="IT317" s="200">
        <v>121</v>
      </c>
      <c r="IU317" s="200">
        <v>2</v>
      </c>
      <c r="IZ317" s="200">
        <v>0</v>
      </c>
      <c r="JA317" s="200">
        <v>2</v>
      </c>
      <c r="JB317" s="200">
        <v>7</v>
      </c>
      <c r="JE317" s="200">
        <v>1</v>
      </c>
      <c r="JF317" s="200">
        <v>3</v>
      </c>
      <c r="JG317" s="200">
        <v>11</v>
      </c>
      <c r="JI317" s="200">
        <v>2</v>
      </c>
      <c r="JJ317" s="200">
        <v>5</v>
      </c>
      <c r="JL317" s="200">
        <v>554</v>
      </c>
      <c r="JM317" s="200">
        <v>0</v>
      </c>
      <c r="JN317" s="200">
        <v>0</v>
      </c>
      <c r="JO317" s="200">
        <v>0</v>
      </c>
      <c r="JP317" s="200">
        <v>1226</v>
      </c>
      <c r="JQ317" s="200">
        <v>22</v>
      </c>
      <c r="JR317" s="200">
        <v>156</v>
      </c>
      <c r="JS317" s="200">
        <v>314</v>
      </c>
      <c r="JT317" s="200">
        <v>5491</v>
      </c>
      <c r="JU317" s="200">
        <v>15</v>
      </c>
      <c r="JV317" s="200">
        <v>15</v>
      </c>
      <c r="JW317" s="200">
        <v>11</v>
      </c>
      <c r="JX317" s="200">
        <v>630</v>
      </c>
      <c r="JY317" s="200">
        <v>1</v>
      </c>
      <c r="JZ317" s="200">
        <v>4</v>
      </c>
      <c r="KC317" s="200">
        <v>0</v>
      </c>
      <c r="KH317" s="200">
        <v>0</v>
      </c>
      <c r="KJ317" s="200">
        <v>0</v>
      </c>
      <c r="KM317" s="200">
        <v>1</v>
      </c>
      <c r="KN317" s="200">
        <v>0</v>
      </c>
      <c r="KO317" s="200">
        <v>0</v>
      </c>
      <c r="KP317" s="200">
        <v>0</v>
      </c>
      <c r="KR317" s="200">
        <v>0</v>
      </c>
      <c r="KS317" s="200">
        <v>3316</v>
      </c>
      <c r="KT317" s="200">
        <v>43802</v>
      </c>
      <c r="KU317" s="200">
        <v>0</v>
      </c>
      <c r="KV317" s="200">
        <v>1</v>
      </c>
      <c r="KW317" s="200">
        <v>5901</v>
      </c>
      <c r="KX317" s="200">
        <v>0</v>
      </c>
      <c r="LA317" s="200">
        <v>1994</v>
      </c>
      <c r="LB317" s="200">
        <v>0</v>
      </c>
      <c r="LC317" s="200">
        <v>0</v>
      </c>
      <c r="LD317" s="200">
        <v>0</v>
      </c>
      <c r="LE317" s="200">
        <v>1</v>
      </c>
      <c r="LF317" s="200">
        <v>274</v>
      </c>
      <c r="LH317" s="200">
        <v>15</v>
      </c>
      <c r="LI317" s="200">
        <v>13</v>
      </c>
      <c r="LJ317" s="200">
        <v>16</v>
      </c>
      <c r="LK317" s="200">
        <v>1780</v>
      </c>
      <c r="LL317" s="200">
        <v>1</v>
      </c>
      <c r="LM317" s="200">
        <v>0</v>
      </c>
      <c r="LN317" s="200">
        <v>0</v>
      </c>
      <c r="LP317" s="200">
        <v>14</v>
      </c>
      <c r="LQ317" s="200">
        <v>1</v>
      </c>
      <c r="LR317" s="200">
        <v>0</v>
      </c>
      <c r="LT317" s="200">
        <v>3</v>
      </c>
      <c r="LU317" s="200">
        <v>0</v>
      </c>
      <c r="LV317" s="200">
        <v>7</v>
      </c>
      <c r="LW317" s="200">
        <v>9</v>
      </c>
      <c r="LX317" s="200">
        <v>12</v>
      </c>
      <c r="LY317" s="200">
        <v>0</v>
      </c>
      <c r="LZ317" s="200">
        <v>2</v>
      </c>
      <c r="MA317" s="200">
        <v>440</v>
      </c>
      <c r="MB317" s="200">
        <v>0</v>
      </c>
      <c r="MC317" s="200">
        <v>13</v>
      </c>
      <c r="ME317" s="200">
        <v>0</v>
      </c>
      <c r="MT317" s="200">
        <v>0</v>
      </c>
      <c r="MU317" s="200">
        <v>0</v>
      </c>
      <c r="MW317" s="200">
        <v>0</v>
      </c>
      <c r="NA317" s="200">
        <v>0</v>
      </c>
      <c r="NB317" s="200">
        <v>1</v>
      </c>
      <c r="NC317" s="200">
        <v>1</v>
      </c>
      <c r="ND317" s="200">
        <v>0</v>
      </c>
      <c r="NE317" s="200">
        <v>0</v>
      </c>
      <c r="NF317" s="200">
        <v>0</v>
      </c>
      <c r="NG317" s="200">
        <v>0</v>
      </c>
      <c r="NH317" s="200">
        <v>0</v>
      </c>
      <c r="NI317" s="200">
        <v>0</v>
      </c>
      <c r="NP317" s="200">
        <v>80</v>
      </c>
      <c r="NT317" s="200">
        <v>0</v>
      </c>
      <c r="NZ317" s="200">
        <v>771</v>
      </c>
      <c r="OB317" s="201">
        <v>140417</v>
      </c>
      <c r="OC317" s="200">
        <v>13985</v>
      </c>
      <c r="OD317" s="200">
        <v>170153</v>
      </c>
      <c r="OE317" s="200">
        <v>1172286</v>
      </c>
      <c r="OF317" s="200">
        <v>1356424</v>
      </c>
      <c r="OG317" s="201">
        <v>1496841</v>
      </c>
    </row>
    <row r="318" spans="1:397" ht="12.75" customHeight="1">
      <c r="A318" s="209" t="s">
        <v>467</v>
      </c>
      <c r="B318" s="23" t="s">
        <v>466</v>
      </c>
      <c r="G318" s="200">
        <v>1</v>
      </c>
      <c r="P318" s="200">
        <v>89</v>
      </c>
      <c r="Q318" s="200">
        <v>2212</v>
      </c>
      <c r="S318" s="200">
        <v>1674</v>
      </c>
      <c r="X318" s="200">
        <v>69204</v>
      </c>
      <c r="Y318" s="200">
        <v>6571</v>
      </c>
      <c r="Z318" s="200">
        <v>923</v>
      </c>
      <c r="AA318" s="200">
        <v>42081</v>
      </c>
      <c r="AO318" s="200">
        <v>2675</v>
      </c>
      <c r="AP318" s="200">
        <v>17</v>
      </c>
      <c r="AR318" s="200">
        <v>11</v>
      </c>
      <c r="AT318" s="200">
        <v>29</v>
      </c>
      <c r="AV318" s="200">
        <v>13</v>
      </c>
      <c r="BB318" s="200">
        <v>16</v>
      </c>
      <c r="BC318" s="200">
        <v>1282</v>
      </c>
      <c r="BE318" s="200">
        <v>1000</v>
      </c>
      <c r="BP318" s="200">
        <v>100</v>
      </c>
      <c r="BV318" s="200">
        <v>43</v>
      </c>
      <c r="BX318" s="200">
        <v>3</v>
      </c>
      <c r="CF318" s="200">
        <v>409</v>
      </c>
      <c r="CK318" s="200">
        <v>20</v>
      </c>
      <c r="CM318" s="200">
        <v>840</v>
      </c>
      <c r="CN318" s="200">
        <v>23</v>
      </c>
      <c r="CR318" s="200">
        <v>16</v>
      </c>
      <c r="CS318" s="200">
        <v>2</v>
      </c>
      <c r="CT318" s="200">
        <v>19</v>
      </c>
      <c r="DE318" s="200">
        <v>4</v>
      </c>
      <c r="DG318" s="200">
        <v>0</v>
      </c>
      <c r="DM318" s="200">
        <v>92</v>
      </c>
      <c r="DN318" s="200">
        <v>0</v>
      </c>
      <c r="DO318" s="200">
        <v>25</v>
      </c>
      <c r="DP318" s="200">
        <v>4</v>
      </c>
      <c r="DQ318" s="200">
        <v>1</v>
      </c>
      <c r="DX318" s="200">
        <v>14</v>
      </c>
      <c r="DY318" s="200">
        <v>12</v>
      </c>
      <c r="ED318" s="200">
        <v>30</v>
      </c>
      <c r="EE318" s="200">
        <v>1</v>
      </c>
      <c r="EF318" s="200">
        <v>82</v>
      </c>
      <c r="EG318" s="200">
        <v>4</v>
      </c>
      <c r="EM318" s="200">
        <v>14</v>
      </c>
      <c r="EP318" s="200">
        <v>61</v>
      </c>
      <c r="ER318" s="200">
        <v>10</v>
      </c>
      <c r="FC318" s="200">
        <v>15</v>
      </c>
      <c r="FD318" s="200">
        <v>39</v>
      </c>
      <c r="FE318" s="200">
        <v>20</v>
      </c>
      <c r="FF318" s="200">
        <v>51</v>
      </c>
      <c r="FI318" s="200">
        <v>66</v>
      </c>
      <c r="FU318" s="200">
        <v>8</v>
      </c>
      <c r="GA318" s="200">
        <v>13</v>
      </c>
      <c r="GF318" s="200">
        <v>2</v>
      </c>
      <c r="GH318" s="200">
        <v>9</v>
      </c>
      <c r="GI318" s="200">
        <v>2</v>
      </c>
      <c r="GK318" s="200">
        <v>22</v>
      </c>
      <c r="GM318" s="200">
        <v>87</v>
      </c>
      <c r="HU318" s="200">
        <v>1</v>
      </c>
      <c r="HV318" s="200">
        <v>41</v>
      </c>
      <c r="HZ318" s="200">
        <v>64</v>
      </c>
      <c r="IA318" s="200">
        <v>98</v>
      </c>
      <c r="IB318" s="200">
        <v>8</v>
      </c>
      <c r="IC318" s="200">
        <v>100</v>
      </c>
      <c r="ID318" s="200">
        <v>11</v>
      </c>
      <c r="IG318" s="200">
        <v>26</v>
      </c>
      <c r="II318" s="200">
        <v>2021</v>
      </c>
      <c r="IL318" s="200">
        <v>216</v>
      </c>
      <c r="IP318" s="200">
        <v>36</v>
      </c>
      <c r="IQ318" s="200">
        <v>2285</v>
      </c>
      <c r="IZ318" s="200">
        <v>193</v>
      </c>
      <c r="JA318" s="200">
        <v>2</v>
      </c>
      <c r="JB318" s="200">
        <v>1473</v>
      </c>
      <c r="JE318" s="200">
        <v>687</v>
      </c>
      <c r="JL318" s="200">
        <v>21</v>
      </c>
      <c r="JM318" s="200">
        <v>110</v>
      </c>
      <c r="JN318" s="200">
        <v>330</v>
      </c>
      <c r="JP318" s="200">
        <v>1633</v>
      </c>
      <c r="JQ318" s="200">
        <v>207</v>
      </c>
      <c r="JR318" s="200">
        <v>21</v>
      </c>
      <c r="JS318" s="200">
        <v>98</v>
      </c>
      <c r="JT318" s="200">
        <v>424</v>
      </c>
      <c r="JU318" s="200">
        <v>2366</v>
      </c>
      <c r="JV318" s="200">
        <v>884</v>
      </c>
      <c r="JW318" s="200">
        <v>92</v>
      </c>
      <c r="JX318" s="200">
        <v>565</v>
      </c>
      <c r="JY318" s="200">
        <v>930</v>
      </c>
      <c r="JZ318" s="200">
        <v>15</v>
      </c>
      <c r="KC318" s="200">
        <v>161</v>
      </c>
      <c r="KD318" s="200">
        <v>1</v>
      </c>
      <c r="KE318" s="200">
        <v>91</v>
      </c>
      <c r="KF318" s="200">
        <v>32</v>
      </c>
      <c r="KH318" s="200">
        <v>207</v>
      </c>
      <c r="KI318" s="200">
        <v>51</v>
      </c>
      <c r="KM318" s="200">
        <v>11375</v>
      </c>
      <c r="KN318" s="200">
        <v>5168</v>
      </c>
      <c r="KO318" s="200">
        <v>1131</v>
      </c>
      <c r="KP318" s="200">
        <v>1047</v>
      </c>
      <c r="KQ318" s="200">
        <v>19</v>
      </c>
      <c r="KR318" s="200">
        <v>8</v>
      </c>
      <c r="KS318" s="200">
        <v>27706</v>
      </c>
      <c r="KT318" s="200">
        <v>1694</v>
      </c>
      <c r="KU318" s="200">
        <v>2794</v>
      </c>
      <c r="KV318" s="200">
        <v>617</v>
      </c>
      <c r="KW318" s="200">
        <v>17283</v>
      </c>
      <c r="KX318" s="200">
        <v>24</v>
      </c>
      <c r="LA318" s="200">
        <v>133419</v>
      </c>
      <c r="LB318" s="200">
        <v>2574</v>
      </c>
      <c r="LC318" s="200">
        <v>252</v>
      </c>
      <c r="LD318" s="200">
        <v>1149</v>
      </c>
      <c r="LE318" s="200">
        <v>620</v>
      </c>
      <c r="LF318" s="200">
        <v>9079</v>
      </c>
      <c r="LH318" s="200">
        <v>2674</v>
      </c>
      <c r="LI318" s="200">
        <v>2222</v>
      </c>
      <c r="LJ318" s="200">
        <v>4134</v>
      </c>
      <c r="LK318" s="200">
        <v>18551</v>
      </c>
      <c r="LL318" s="200">
        <v>769</v>
      </c>
      <c r="LM318" s="200">
        <v>883</v>
      </c>
      <c r="LN318" s="200">
        <v>117</v>
      </c>
      <c r="LP318" s="200">
        <v>2099</v>
      </c>
      <c r="LQ318" s="200">
        <v>2037</v>
      </c>
      <c r="LR318" s="200">
        <v>54</v>
      </c>
      <c r="LT318" s="200">
        <v>5003</v>
      </c>
      <c r="LU318" s="200">
        <v>5541</v>
      </c>
      <c r="LV318" s="200">
        <v>2722</v>
      </c>
      <c r="LW318" s="200">
        <v>55446</v>
      </c>
      <c r="LX318" s="200">
        <v>2010</v>
      </c>
      <c r="LY318" s="200">
        <v>354</v>
      </c>
      <c r="LZ318" s="200">
        <v>13147</v>
      </c>
      <c r="MA318" s="200">
        <v>41793</v>
      </c>
      <c r="MB318" s="200">
        <v>2064</v>
      </c>
      <c r="MC318" s="200">
        <v>11355</v>
      </c>
      <c r="MT318" s="200">
        <v>86</v>
      </c>
      <c r="MU318" s="200">
        <v>182</v>
      </c>
      <c r="MV318" s="200">
        <v>195</v>
      </c>
      <c r="MW318" s="200">
        <v>1327</v>
      </c>
      <c r="NA318" s="200">
        <v>345</v>
      </c>
      <c r="NB318" s="200">
        <v>2464</v>
      </c>
      <c r="NC318" s="200">
        <v>6173</v>
      </c>
      <c r="ND318" s="200">
        <v>4541</v>
      </c>
      <c r="NE318" s="200">
        <v>187</v>
      </c>
      <c r="NF318" s="200">
        <v>1583</v>
      </c>
      <c r="NG318" s="200">
        <v>2129</v>
      </c>
      <c r="NH318" s="200">
        <v>3018</v>
      </c>
      <c r="NI318" s="200">
        <v>2434</v>
      </c>
      <c r="NL318" s="200">
        <v>136</v>
      </c>
      <c r="NM318" s="200">
        <v>31</v>
      </c>
      <c r="NP318" s="200">
        <v>371</v>
      </c>
      <c r="NT318" s="200">
        <v>192</v>
      </c>
      <c r="NW318" s="200">
        <v>524</v>
      </c>
      <c r="NZ318" s="200">
        <v>1752</v>
      </c>
      <c r="OB318" s="201">
        <v>562061</v>
      </c>
      <c r="OC318" s="200">
        <v>67310</v>
      </c>
      <c r="OD318" s="200">
        <v>17035</v>
      </c>
      <c r="OE318" s="200">
        <v>230075</v>
      </c>
      <c r="OF318" s="200">
        <v>314420</v>
      </c>
      <c r="OG318" s="201">
        <v>876480</v>
      </c>
    </row>
    <row r="319" spans="1:397" ht="12.75" customHeight="1">
      <c r="A319" s="209">
        <v>532100</v>
      </c>
      <c r="B319" s="23" t="s">
        <v>468</v>
      </c>
      <c r="P319" s="200">
        <v>78</v>
      </c>
      <c r="Q319" s="200">
        <v>13</v>
      </c>
      <c r="S319" s="200">
        <v>15</v>
      </c>
      <c r="X319" s="200">
        <v>70</v>
      </c>
      <c r="Y319" s="200">
        <v>500</v>
      </c>
      <c r="Z319" s="200">
        <v>7</v>
      </c>
      <c r="AA319" s="200">
        <v>82</v>
      </c>
      <c r="AO319" s="200">
        <v>87</v>
      </c>
      <c r="AP319" s="200">
        <v>1</v>
      </c>
      <c r="AR319" s="200">
        <v>7</v>
      </c>
      <c r="AV319" s="200">
        <v>4</v>
      </c>
      <c r="AX319" s="200">
        <v>14</v>
      </c>
      <c r="BC319" s="200">
        <v>9</v>
      </c>
      <c r="BD319" s="200">
        <v>4</v>
      </c>
      <c r="BE319" s="200">
        <v>9</v>
      </c>
      <c r="BF319" s="200">
        <v>6</v>
      </c>
      <c r="BI319" s="200">
        <v>49</v>
      </c>
      <c r="BJ319" s="200">
        <v>3</v>
      </c>
      <c r="BP319" s="200">
        <v>32</v>
      </c>
      <c r="BQ319" s="200">
        <v>301</v>
      </c>
      <c r="BV319" s="200">
        <v>4</v>
      </c>
      <c r="BW319" s="200">
        <v>3</v>
      </c>
      <c r="BX319" s="200">
        <v>2</v>
      </c>
      <c r="BY319" s="200">
        <v>1</v>
      </c>
      <c r="BZ319" s="200">
        <v>90</v>
      </c>
      <c r="CF319" s="200">
        <v>1</v>
      </c>
      <c r="CM319" s="200">
        <v>67</v>
      </c>
      <c r="CR319" s="200">
        <v>4</v>
      </c>
      <c r="CS319" s="200">
        <v>13</v>
      </c>
      <c r="CT319" s="200">
        <v>4</v>
      </c>
      <c r="CX319" s="200">
        <v>0</v>
      </c>
      <c r="DE319" s="200">
        <v>0</v>
      </c>
      <c r="DP319" s="200">
        <v>11</v>
      </c>
      <c r="DQ319" s="200">
        <v>0</v>
      </c>
      <c r="DX319" s="200">
        <v>12</v>
      </c>
      <c r="DY319" s="200">
        <v>0</v>
      </c>
      <c r="ED319" s="200">
        <v>0</v>
      </c>
      <c r="EE319" s="200">
        <v>0</v>
      </c>
      <c r="EM319" s="200">
        <v>4</v>
      </c>
      <c r="EP319" s="200">
        <v>10</v>
      </c>
      <c r="ER319" s="200">
        <v>6</v>
      </c>
      <c r="ES319" s="200">
        <v>33</v>
      </c>
      <c r="ET319" s="200">
        <v>1</v>
      </c>
      <c r="FC319" s="200">
        <v>95</v>
      </c>
      <c r="FD319" s="200">
        <v>65</v>
      </c>
      <c r="FE319" s="200">
        <v>86</v>
      </c>
      <c r="FF319" s="200">
        <v>116</v>
      </c>
      <c r="FI319" s="200">
        <v>138</v>
      </c>
      <c r="GF319" s="200">
        <v>0</v>
      </c>
      <c r="GI319" s="200">
        <v>0</v>
      </c>
      <c r="GK319" s="200">
        <v>4</v>
      </c>
      <c r="GM319" s="200">
        <v>10</v>
      </c>
      <c r="HT319" s="200">
        <v>1</v>
      </c>
      <c r="HV319" s="200">
        <v>65</v>
      </c>
      <c r="HZ319" s="200">
        <v>3</v>
      </c>
      <c r="IA319" s="200">
        <v>12</v>
      </c>
      <c r="IB319" s="200">
        <v>5</v>
      </c>
      <c r="IC319" s="200">
        <v>3</v>
      </c>
      <c r="ID319" s="200">
        <v>0</v>
      </c>
      <c r="IG319" s="200">
        <v>18</v>
      </c>
      <c r="II319" s="200">
        <v>937</v>
      </c>
      <c r="IL319" s="200">
        <v>7</v>
      </c>
      <c r="IQ319" s="200">
        <v>2</v>
      </c>
      <c r="IZ319" s="200">
        <v>13</v>
      </c>
      <c r="JB319" s="200">
        <v>25</v>
      </c>
      <c r="JE319" s="200">
        <v>46</v>
      </c>
      <c r="JF319" s="200">
        <v>3</v>
      </c>
      <c r="JG319" s="200">
        <v>1</v>
      </c>
      <c r="JI319" s="200">
        <v>2</v>
      </c>
      <c r="JJ319" s="200">
        <v>0</v>
      </c>
      <c r="JK319" s="200">
        <v>2</v>
      </c>
      <c r="JL319" s="200">
        <v>262</v>
      </c>
      <c r="JM319" s="200">
        <v>143</v>
      </c>
      <c r="JN319" s="200">
        <v>0</v>
      </c>
      <c r="JO319" s="200">
        <v>2</v>
      </c>
      <c r="JP319" s="200">
        <v>938</v>
      </c>
      <c r="JQ319" s="200">
        <v>94</v>
      </c>
      <c r="JR319" s="200">
        <v>2</v>
      </c>
      <c r="JS319" s="200">
        <v>9</v>
      </c>
      <c r="JT319" s="200">
        <v>38</v>
      </c>
      <c r="JU319" s="200">
        <v>194</v>
      </c>
      <c r="JV319" s="200">
        <v>10</v>
      </c>
      <c r="JW319" s="200">
        <v>5</v>
      </c>
      <c r="JX319" s="200">
        <v>65</v>
      </c>
      <c r="JY319" s="200">
        <v>105</v>
      </c>
      <c r="JZ319" s="200">
        <v>7</v>
      </c>
      <c r="KA319" s="200">
        <v>81</v>
      </c>
      <c r="KB319" s="200">
        <v>112</v>
      </c>
      <c r="KC319" s="200">
        <v>34</v>
      </c>
      <c r="KD319" s="200">
        <v>2</v>
      </c>
      <c r="KE319" s="200">
        <v>26</v>
      </c>
      <c r="KF319" s="200">
        <v>1</v>
      </c>
      <c r="KG319" s="200">
        <v>0</v>
      </c>
      <c r="KH319" s="200">
        <v>3</v>
      </c>
      <c r="KM319" s="200">
        <v>188</v>
      </c>
      <c r="KN319" s="200">
        <v>95</v>
      </c>
      <c r="KO319" s="200">
        <v>18</v>
      </c>
      <c r="KP319" s="200">
        <v>14</v>
      </c>
      <c r="KQ319" s="200">
        <v>1</v>
      </c>
      <c r="KR319" s="200">
        <v>21</v>
      </c>
      <c r="KS319" s="200">
        <v>1060</v>
      </c>
      <c r="KT319" s="200">
        <v>486</v>
      </c>
      <c r="KU319" s="200">
        <v>93</v>
      </c>
      <c r="KV319" s="200">
        <v>12</v>
      </c>
      <c r="KW319" s="200">
        <v>1289</v>
      </c>
      <c r="KX319" s="200">
        <v>147</v>
      </c>
      <c r="LA319" s="200">
        <v>1789</v>
      </c>
      <c r="LB319" s="200">
        <v>489</v>
      </c>
      <c r="LC319" s="200">
        <v>52</v>
      </c>
      <c r="LD319" s="200">
        <v>229</v>
      </c>
      <c r="LE319" s="200">
        <v>45</v>
      </c>
      <c r="LF319" s="200">
        <v>105</v>
      </c>
      <c r="LH319" s="200">
        <v>45</v>
      </c>
      <c r="LI319" s="200">
        <v>39</v>
      </c>
      <c r="LJ319" s="200">
        <v>88</v>
      </c>
      <c r="LK319" s="200">
        <v>23</v>
      </c>
      <c r="LL319" s="200">
        <v>8</v>
      </c>
      <c r="LM319" s="200">
        <v>54</v>
      </c>
      <c r="LN319" s="200">
        <v>12</v>
      </c>
      <c r="LP319" s="200">
        <v>577</v>
      </c>
      <c r="LQ319" s="200">
        <v>30</v>
      </c>
      <c r="LT319" s="200">
        <v>569</v>
      </c>
      <c r="LU319" s="200">
        <v>12</v>
      </c>
      <c r="LV319" s="200">
        <v>6</v>
      </c>
      <c r="LW319" s="200">
        <v>59</v>
      </c>
      <c r="LX319" s="200">
        <v>45</v>
      </c>
      <c r="LY319" s="200">
        <v>22</v>
      </c>
      <c r="LZ319" s="200">
        <v>20</v>
      </c>
      <c r="MA319" s="200">
        <v>159</v>
      </c>
      <c r="MB319" s="200">
        <v>1</v>
      </c>
      <c r="MC319" s="200">
        <v>20</v>
      </c>
      <c r="MT319" s="200">
        <v>4</v>
      </c>
      <c r="MU319" s="200">
        <v>10</v>
      </c>
      <c r="MV319" s="200">
        <v>9</v>
      </c>
      <c r="MW319" s="200">
        <v>29</v>
      </c>
      <c r="NA319" s="200">
        <v>24</v>
      </c>
      <c r="NB319" s="200">
        <v>123</v>
      </c>
      <c r="NC319" s="200">
        <v>198</v>
      </c>
      <c r="ND319" s="200">
        <v>125</v>
      </c>
      <c r="NE319" s="200">
        <v>9</v>
      </c>
      <c r="NF319" s="200">
        <v>418</v>
      </c>
      <c r="NG319" s="200">
        <v>286</v>
      </c>
      <c r="NH319" s="200">
        <v>825</v>
      </c>
      <c r="NI319" s="200">
        <v>222</v>
      </c>
      <c r="NL319" s="200">
        <v>26</v>
      </c>
      <c r="NP319" s="200">
        <v>34</v>
      </c>
      <c r="NT319" s="200">
        <v>88</v>
      </c>
      <c r="NW319" s="200">
        <v>285</v>
      </c>
      <c r="NZ319" s="200">
        <v>59</v>
      </c>
      <c r="OB319" s="201">
        <v>16051</v>
      </c>
      <c r="OC319" s="200">
        <v>8648</v>
      </c>
      <c r="OD319" s="200">
        <v>5807</v>
      </c>
      <c r="OE319" s="200">
        <v>18553</v>
      </c>
      <c r="OF319" s="200">
        <v>33009</v>
      </c>
      <c r="OG319" s="201">
        <v>49060</v>
      </c>
    </row>
    <row r="320" spans="1:397" ht="12.75" customHeight="1">
      <c r="A320" s="209" t="s">
        <v>470</v>
      </c>
      <c r="B320" s="23" t="s">
        <v>469</v>
      </c>
      <c r="P320" s="200">
        <v>10</v>
      </c>
      <c r="Q320" s="200">
        <v>0</v>
      </c>
      <c r="S320" s="200">
        <v>176</v>
      </c>
      <c r="X320" s="200">
        <v>121</v>
      </c>
      <c r="Y320" s="200">
        <v>57</v>
      </c>
      <c r="Z320" s="200">
        <v>6</v>
      </c>
      <c r="AA320" s="200">
        <v>34</v>
      </c>
      <c r="AO320" s="200">
        <v>440</v>
      </c>
      <c r="AP320" s="200">
        <v>1</v>
      </c>
      <c r="AR320" s="200">
        <v>1</v>
      </c>
      <c r="AV320" s="200">
        <v>1</v>
      </c>
      <c r="BC320" s="200">
        <v>104</v>
      </c>
      <c r="BD320" s="200">
        <v>0</v>
      </c>
      <c r="BE320" s="200">
        <v>99</v>
      </c>
      <c r="BV320" s="200">
        <v>0</v>
      </c>
      <c r="BY320" s="200">
        <v>1</v>
      </c>
      <c r="CF320" s="200">
        <v>3</v>
      </c>
      <c r="CH320" s="200">
        <v>1</v>
      </c>
      <c r="CM320" s="200">
        <v>6</v>
      </c>
      <c r="CT320" s="200">
        <v>1</v>
      </c>
      <c r="CX320" s="200">
        <v>0</v>
      </c>
      <c r="CZ320" s="200">
        <v>0</v>
      </c>
      <c r="DB320" s="200">
        <v>0</v>
      </c>
      <c r="DE320" s="200">
        <v>2</v>
      </c>
      <c r="DM320" s="200">
        <v>1</v>
      </c>
      <c r="DP320" s="200">
        <v>0</v>
      </c>
      <c r="DX320" s="200">
        <v>0</v>
      </c>
      <c r="ED320" s="200">
        <v>1</v>
      </c>
      <c r="FC320" s="200">
        <v>0</v>
      </c>
      <c r="FD320" s="200">
        <v>2</v>
      </c>
      <c r="FE320" s="200">
        <v>1</v>
      </c>
      <c r="FF320" s="200">
        <v>2</v>
      </c>
      <c r="FI320" s="200">
        <v>3</v>
      </c>
      <c r="GK320" s="200">
        <v>0</v>
      </c>
      <c r="GM320" s="200">
        <v>1</v>
      </c>
      <c r="HW320" s="200">
        <v>35</v>
      </c>
      <c r="HX320" s="200">
        <v>0</v>
      </c>
      <c r="HZ320" s="200">
        <v>3</v>
      </c>
      <c r="IA320" s="200">
        <v>25</v>
      </c>
      <c r="IB320" s="200">
        <v>13</v>
      </c>
      <c r="IC320" s="200">
        <v>3</v>
      </c>
      <c r="ID320" s="200">
        <v>1</v>
      </c>
      <c r="IG320" s="200">
        <v>31</v>
      </c>
      <c r="II320" s="200">
        <v>138</v>
      </c>
      <c r="IL320" s="200">
        <v>0</v>
      </c>
      <c r="IQ320" s="200">
        <v>0</v>
      </c>
      <c r="IZ320" s="200">
        <v>33</v>
      </c>
      <c r="JF320" s="200">
        <v>4</v>
      </c>
      <c r="JG320" s="200">
        <v>2</v>
      </c>
      <c r="JI320" s="200">
        <v>0</v>
      </c>
      <c r="JK320" s="200">
        <v>2</v>
      </c>
      <c r="JL320" s="200">
        <v>7</v>
      </c>
      <c r="JM320" s="200">
        <v>0</v>
      </c>
      <c r="JP320" s="200">
        <v>1387</v>
      </c>
      <c r="JQ320" s="200">
        <v>1</v>
      </c>
      <c r="JR320" s="200">
        <v>0</v>
      </c>
      <c r="JS320" s="200">
        <v>1</v>
      </c>
      <c r="JT320" s="200">
        <v>5</v>
      </c>
      <c r="JU320" s="200">
        <v>85</v>
      </c>
      <c r="JV320" s="200">
        <v>6</v>
      </c>
      <c r="JW320" s="200">
        <v>5</v>
      </c>
      <c r="JX320" s="200">
        <v>57</v>
      </c>
      <c r="JY320" s="200">
        <v>26</v>
      </c>
      <c r="JZ320" s="200">
        <v>1</v>
      </c>
      <c r="KA320" s="200">
        <v>40</v>
      </c>
      <c r="KB320" s="200">
        <v>66</v>
      </c>
      <c r="KC320" s="200">
        <v>18</v>
      </c>
      <c r="KE320" s="200">
        <v>2</v>
      </c>
      <c r="KH320" s="200">
        <v>3</v>
      </c>
      <c r="KI320" s="200">
        <v>1</v>
      </c>
      <c r="KM320" s="200">
        <v>100</v>
      </c>
      <c r="KN320" s="200">
        <v>60</v>
      </c>
      <c r="KO320" s="200">
        <v>13</v>
      </c>
      <c r="KP320" s="200">
        <v>18</v>
      </c>
      <c r="KQ320" s="200">
        <v>0</v>
      </c>
      <c r="KR320" s="200">
        <v>8</v>
      </c>
      <c r="KS320" s="200">
        <v>342</v>
      </c>
      <c r="KT320" s="200">
        <v>118</v>
      </c>
      <c r="KU320" s="200">
        <v>10</v>
      </c>
      <c r="KV320" s="200">
        <v>5</v>
      </c>
      <c r="KW320" s="200">
        <v>308</v>
      </c>
      <c r="KX320" s="200">
        <v>57</v>
      </c>
      <c r="LA320" s="200">
        <v>2187</v>
      </c>
      <c r="LB320" s="200">
        <v>107</v>
      </c>
      <c r="LC320" s="200">
        <v>12</v>
      </c>
      <c r="LD320" s="200">
        <v>54</v>
      </c>
      <c r="LE320" s="200">
        <v>228</v>
      </c>
      <c r="LF320" s="200">
        <v>73</v>
      </c>
      <c r="LH320" s="200">
        <v>34</v>
      </c>
      <c r="LI320" s="200">
        <v>29</v>
      </c>
      <c r="LJ320" s="200">
        <v>107</v>
      </c>
      <c r="LK320" s="200">
        <v>11</v>
      </c>
      <c r="LL320" s="200">
        <v>6</v>
      </c>
      <c r="LM320" s="200">
        <v>58</v>
      </c>
      <c r="LN320" s="200">
        <v>13</v>
      </c>
      <c r="LP320" s="200">
        <v>485</v>
      </c>
      <c r="LQ320" s="200">
        <v>20</v>
      </c>
      <c r="LT320" s="200">
        <v>569</v>
      </c>
      <c r="LU320" s="200">
        <v>19</v>
      </c>
      <c r="LV320" s="200">
        <v>7</v>
      </c>
      <c r="LW320" s="200">
        <v>71</v>
      </c>
      <c r="LX320" s="200">
        <v>32</v>
      </c>
      <c r="LY320" s="200">
        <v>5</v>
      </c>
      <c r="LZ320" s="200">
        <v>12</v>
      </c>
      <c r="MA320" s="200">
        <v>78</v>
      </c>
      <c r="MB320" s="200">
        <v>2</v>
      </c>
      <c r="MC320" s="200">
        <v>17</v>
      </c>
      <c r="MT320" s="200">
        <v>2</v>
      </c>
      <c r="MU320" s="200">
        <v>5</v>
      </c>
      <c r="MV320" s="200">
        <v>3</v>
      </c>
      <c r="MW320" s="200">
        <v>50</v>
      </c>
      <c r="NA320" s="200">
        <v>11</v>
      </c>
      <c r="NB320" s="200">
        <v>62</v>
      </c>
      <c r="NC320" s="200">
        <v>93</v>
      </c>
      <c r="ND320" s="200">
        <v>44</v>
      </c>
      <c r="NE320" s="200">
        <v>5</v>
      </c>
      <c r="NF320" s="200">
        <v>29</v>
      </c>
      <c r="NG320" s="200">
        <v>31</v>
      </c>
      <c r="NH320" s="200">
        <v>58</v>
      </c>
      <c r="NI320" s="200">
        <v>16</v>
      </c>
      <c r="NL320" s="200">
        <v>2</v>
      </c>
      <c r="NP320" s="200">
        <v>4</v>
      </c>
      <c r="NT320" s="200">
        <v>57</v>
      </c>
      <c r="NW320" s="200">
        <v>6</v>
      </c>
      <c r="NY320" s="200">
        <v>-25</v>
      </c>
      <c r="NZ320" s="200">
        <v>84</v>
      </c>
      <c r="OB320" s="201">
        <v>8888</v>
      </c>
      <c r="OC320" s="200">
        <v>9952</v>
      </c>
      <c r="OD320" s="200">
        <v>3101</v>
      </c>
      <c r="OE320" s="200">
        <v>8980</v>
      </c>
      <c r="OF320" s="200">
        <v>22033</v>
      </c>
      <c r="OG320" s="201">
        <v>30921</v>
      </c>
    </row>
    <row r="321" spans="1:397" ht="12.75" customHeight="1">
      <c r="A321" s="209">
        <v>532400</v>
      </c>
      <c r="B321" s="23" t="s">
        <v>471</v>
      </c>
      <c r="P321" s="200">
        <v>4</v>
      </c>
      <c r="Q321" s="200">
        <v>1</v>
      </c>
      <c r="S321" s="200">
        <v>77</v>
      </c>
      <c r="X321" s="200">
        <v>83</v>
      </c>
      <c r="Y321" s="200">
        <v>24</v>
      </c>
      <c r="Z321" s="200">
        <v>5</v>
      </c>
      <c r="AA321" s="200">
        <v>14</v>
      </c>
      <c r="AM321" s="200">
        <v>63</v>
      </c>
      <c r="AN321" s="200">
        <v>75</v>
      </c>
      <c r="AO321" s="200">
        <v>188</v>
      </c>
      <c r="AP321" s="200">
        <v>12</v>
      </c>
      <c r="AQ321" s="200">
        <v>11</v>
      </c>
      <c r="AR321" s="200">
        <v>2</v>
      </c>
      <c r="AS321" s="200">
        <v>11</v>
      </c>
      <c r="AT321" s="200">
        <v>83</v>
      </c>
      <c r="AV321" s="200">
        <v>16</v>
      </c>
      <c r="AW321" s="200">
        <v>39</v>
      </c>
      <c r="AX321" s="200">
        <v>13</v>
      </c>
      <c r="BC321" s="200">
        <v>50</v>
      </c>
      <c r="BD321" s="200">
        <v>3</v>
      </c>
      <c r="BE321" s="200">
        <v>44</v>
      </c>
      <c r="BH321" s="200">
        <v>42</v>
      </c>
      <c r="BL321" s="200">
        <v>0</v>
      </c>
      <c r="BN321" s="200">
        <v>18</v>
      </c>
      <c r="BO321" s="200">
        <v>20</v>
      </c>
      <c r="BP321" s="200">
        <v>9</v>
      </c>
      <c r="BQ321" s="200">
        <v>47</v>
      </c>
      <c r="BR321" s="200">
        <v>82</v>
      </c>
      <c r="BU321" s="200">
        <v>1</v>
      </c>
      <c r="BV321" s="200">
        <v>14</v>
      </c>
      <c r="BX321" s="200">
        <v>30</v>
      </c>
      <c r="BY321" s="200">
        <v>11</v>
      </c>
      <c r="BZ321" s="200">
        <v>17</v>
      </c>
      <c r="CA321" s="200">
        <v>10</v>
      </c>
      <c r="CB321" s="200">
        <v>11</v>
      </c>
      <c r="CE321" s="200">
        <v>36</v>
      </c>
      <c r="CF321" s="200">
        <v>14</v>
      </c>
      <c r="CH321" s="200">
        <v>244</v>
      </c>
      <c r="CK321" s="200">
        <v>5</v>
      </c>
      <c r="CM321" s="200">
        <v>4</v>
      </c>
      <c r="CT321" s="200">
        <v>47</v>
      </c>
      <c r="CX321" s="200">
        <v>0</v>
      </c>
      <c r="CZ321" s="200">
        <v>25</v>
      </c>
      <c r="DB321" s="200">
        <v>14</v>
      </c>
      <c r="DE321" s="200">
        <v>5</v>
      </c>
      <c r="DG321" s="200">
        <v>58</v>
      </c>
      <c r="DM321" s="200">
        <v>2</v>
      </c>
      <c r="DN321" s="200">
        <v>0</v>
      </c>
      <c r="DO321" s="200">
        <v>0</v>
      </c>
      <c r="DP321" s="200">
        <v>0</v>
      </c>
      <c r="DQ321" s="200">
        <v>0</v>
      </c>
      <c r="DR321" s="200">
        <v>1</v>
      </c>
      <c r="DS321" s="200">
        <v>3</v>
      </c>
      <c r="DT321" s="200">
        <v>3</v>
      </c>
      <c r="DX321" s="200">
        <v>1</v>
      </c>
      <c r="DY321" s="200">
        <v>0</v>
      </c>
      <c r="EB321" s="200">
        <v>124</v>
      </c>
      <c r="EC321" s="200">
        <v>6</v>
      </c>
      <c r="ED321" s="200">
        <v>1</v>
      </c>
      <c r="EF321" s="200">
        <v>5</v>
      </c>
      <c r="EH321" s="200">
        <v>213</v>
      </c>
      <c r="EN321" s="200">
        <v>15</v>
      </c>
      <c r="EP321" s="200">
        <v>0</v>
      </c>
      <c r="ER321" s="200">
        <v>29</v>
      </c>
      <c r="ES321" s="200">
        <v>28</v>
      </c>
      <c r="FC321" s="200">
        <v>1</v>
      </c>
      <c r="FD321" s="200">
        <v>2</v>
      </c>
      <c r="FE321" s="200">
        <v>1</v>
      </c>
      <c r="FF321" s="200">
        <v>3</v>
      </c>
      <c r="FG321" s="200">
        <v>9</v>
      </c>
      <c r="FI321" s="200">
        <v>3</v>
      </c>
      <c r="FR321" s="200">
        <v>4</v>
      </c>
      <c r="FU321" s="200">
        <v>102</v>
      </c>
      <c r="GI321" s="200">
        <v>0</v>
      </c>
      <c r="GK321" s="200">
        <v>16</v>
      </c>
      <c r="GM321" s="200">
        <v>31</v>
      </c>
      <c r="HR321" s="200">
        <v>9</v>
      </c>
      <c r="HS321" s="200">
        <v>17</v>
      </c>
      <c r="HV321" s="200">
        <v>1</v>
      </c>
      <c r="HX321" s="200">
        <v>27</v>
      </c>
      <c r="HZ321" s="200">
        <v>7</v>
      </c>
      <c r="IA321" s="200">
        <v>2</v>
      </c>
      <c r="IB321" s="200">
        <v>18</v>
      </c>
      <c r="IC321" s="200">
        <v>8</v>
      </c>
      <c r="ID321" s="200">
        <v>1</v>
      </c>
      <c r="IF321" s="200">
        <v>0</v>
      </c>
      <c r="IG321" s="200">
        <v>21</v>
      </c>
      <c r="II321" s="200">
        <v>128</v>
      </c>
      <c r="IJ321" s="200">
        <v>6</v>
      </c>
      <c r="IL321" s="200">
        <v>0</v>
      </c>
      <c r="IQ321" s="200">
        <v>0</v>
      </c>
      <c r="IZ321" s="200">
        <v>56</v>
      </c>
      <c r="JA321" s="200">
        <v>4</v>
      </c>
      <c r="JE321" s="200">
        <v>3</v>
      </c>
      <c r="JF321" s="200">
        <v>11</v>
      </c>
      <c r="JG321" s="200">
        <v>31</v>
      </c>
      <c r="JH321" s="200">
        <v>19</v>
      </c>
      <c r="JI321" s="200">
        <v>1</v>
      </c>
      <c r="JJ321" s="200">
        <v>34</v>
      </c>
      <c r="JK321" s="200">
        <v>5</v>
      </c>
      <c r="JL321" s="200">
        <v>55</v>
      </c>
      <c r="JM321" s="200">
        <v>2</v>
      </c>
      <c r="JO321" s="200">
        <v>2</v>
      </c>
      <c r="JP321" s="200">
        <v>3519</v>
      </c>
      <c r="JQ321" s="200">
        <v>2</v>
      </c>
      <c r="JR321" s="200">
        <v>0</v>
      </c>
      <c r="JS321" s="200">
        <v>1</v>
      </c>
      <c r="JT321" s="200">
        <v>8</v>
      </c>
      <c r="JU321" s="200">
        <v>162</v>
      </c>
      <c r="JV321" s="200">
        <v>10</v>
      </c>
      <c r="JW321" s="200">
        <v>3</v>
      </c>
      <c r="JX321" s="200">
        <v>99</v>
      </c>
      <c r="JY321" s="200">
        <v>43</v>
      </c>
      <c r="JZ321" s="200">
        <v>1</v>
      </c>
      <c r="KA321" s="200">
        <v>123</v>
      </c>
      <c r="KB321" s="200">
        <v>187</v>
      </c>
      <c r="KC321" s="200">
        <v>48</v>
      </c>
      <c r="KD321" s="200">
        <v>0</v>
      </c>
      <c r="KE321" s="200">
        <v>5</v>
      </c>
      <c r="KF321" s="200">
        <v>0</v>
      </c>
      <c r="KG321" s="200">
        <v>1</v>
      </c>
      <c r="KH321" s="200">
        <v>2</v>
      </c>
      <c r="KI321" s="200">
        <v>1</v>
      </c>
      <c r="KJ321" s="200">
        <v>0</v>
      </c>
      <c r="KM321" s="200">
        <v>115</v>
      </c>
      <c r="KN321" s="200">
        <v>78</v>
      </c>
      <c r="KO321" s="200">
        <v>15</v>
      </c>
      <c r="KP321" s="200">
        <v>12</v>
      </c>
      <c r="KQ321" s="200">
        <v>1</v>
      </c>
      <c r="KR321" s="200">
        <v>3</v>
      </c>
      <c r="KS321" s="200">
        <v>398</v>
      </c>
      <c r="KT321" s="200">
        <v>112</v>
      </c>
      <c r="KU321" s="200">
        <v>49</v>
      </c>
      <c r="KV321" s="200">
        <v>5</v>
      </c>
      <c r="KW321" s="200">
        <v>355</v>
      </c>
      <c r="KX321" s="200">
        <v>14</v>
      </c>
      <c r="LA321" s="200">
        <v>652</v>
      </c>
      <c r="LB321" s="200">
        <v>735</v>
      </c>
      <c r="LC321" s="200">
        <v>79</v>
      </c>
      <c r="LD321" s="200">
        <v>350</v>
      </c>
      <c r="LE321" s="200">
        <v>82</v>
      </c>
      <c r="LF321" s="200">
        <v>191</v>
      </c>
      <c r="LH321" s="200">
        <v>29</v>
      </c>
      <c r="LI321" s="200">
        <v>25</v>
      </c>
      <c r="LJ321" s="200">
        <v>165</v>
      </c>
      <c r="LK321" s="200">
        <v>54</v>
      </c>
      <c r="LL321" s="200">
        <v>36</v>
      </c>
      <c r="LM321" s="200">
        <v>133</v>
      </c>
      <c r="LN321" s="200">
        <v>30</v>
      </c>
      <c r="LP321" s="200">
        <v>183</v>
      </c>
      <c r="LQ321" s="200">
        <v>76</v>
      </c>
      <c r="LR321" s="200">
        <v>9</v>
      </c>
      <c r="LT321" s="200">
        <v>698</v>
      </c>
      <c r="LU321" s="200">
        <v>32</v>
      </c>
      <c r="LV321" s="200">
        <v>12</v>
      </c>
      <c r="LW321" s="200">
        <v>127</v>
      </c>
      <c r="LX321" s="200">
        <v>164</v>
      </c>
      <c r="LY321" s="200">
        <v>32</v>
      </c>
      <c r="LZ321" s="200">
        <v>58</v>
      </c>
      <c r="MA321" s="200">
        <v>86</v>
      </c>
      <c r="MB321" s="200">
        <v>4</v>
      </c>
      <c r="MC321" s="200">
        <v>15</v>
      </c>
      <c r="MT321" s="200">
        <v>3</v>
      </c>
      <c r="MU321" s="200">
        <v>9</v>
      </c>
      <c r="MV321" s="200">
        <v>5</v>
      </c>
      <c r="MW321" s="200">
        <v>17</v>
      </c>
      <c r="NA321" s="200">
        <v>19</v>
      </c>
      <c r="NB321" s="200">
        <v>103</v>
      </c>
      <c r="NC321" s="200">
        <v>147</v>
      </c>
      <c r="ND321" s="200">
        <v>75</v>
      </c>
      <c r="NE321" s="200">
        <v>8</v>
      </c>
      <c r="NF321" s="200">
        <v>272</v>
      </c>
      <c r="NG321" s="200">
        <v>177</v>
      </c>
      <c r="NH321" s="200">
        <v>535</v>
      </c>
      <c r="NI321" s="200">
        <v>140</v>
      </c>
      <c r="NL321" s="200">
        <v>4</v>
      </c>
      <c r="NP321" s="200">
        <v>18</v>
      </c>
      <c r="NT321" s="200">
        <v>133</v>
      </c>
      <c r="NW321" s="200">
        <v>7</v>
      </c>
      <c r="NZ321" s="200">
        <v>153</v>
      </c>
      <c r="OB321" s="201">
        <v>13903</v>
      </c>
      <c r="OC321" s="200">
        <v>8760</v>
      </c>
      <c r="OD321" s="200">
        <v>3346</v>
      </c>
      <c r="OE321" s="200">
        <v>28999</v>
      </c>
      <c r="OF321" s="200">
        <v>41105</v>
      </c>
      <c r="OG321" s="201">
        <v>55008</v>
      </c>
    </row>
    <row r="322" spans="1:397" ht="12.75" customHeight="1">
      <c r="A322" s="209">
        <v>533000</v>
      </c>
      <c r="B322" s="23" t="s">
        <v>472</v>
      </c>
      <c r="P322" s="200">
        <v>5</v>
      </c>
      <c r="X322" s="200">
        <v>43</v>
      </c>
      <c r="Y322" s="200">
        <v>35</v>
      </c>
      <c r="Z322" s="200">
        <v>70</v>
      </c>
      <c r="AA322" s="200">
        <v>36</v>
      </c>
      <c r="AP322" s="200">
        <v>6</v>
      </c>
      <c r="AR322" s="200">
        <v>5</v>
      </c>
      <c r="BD322" s="200">
        <v>1</v>
      </c>
      <c r="BU322" s="200">
        <v>1</v>
      </c>
      <c r="BY322" s="200">
        <v>7</v>
      </c>
      <c r="CF322" s="200">
        <v>196</v>
      </c>
      <c r="DM322" s="200">
        <v>40</v>
      </c>
      <c r="DN322" s="200">
        <v>0</v>
      </c>
      <c r="DO322" s="200">
        <v>15</v>
      </c>
      <c r="DP322" s="200">
        <v>2</v>
      </c>
      <c r="DR322" s="200">
        <v>1</v>
      </c>
      <c r="GM322" s="200">
        <v>3</v>
      </c>
      <c r="HV322" s="200">
        <v>1</v>
      </c>
      <c r="HZ322" s="200">
        <v>9</v>
      </c>
      <c r="IA322" s="200">
        <v>116</v>
      </c>
      <c r="IB322" s="200">
        <v>129</v>
      </c>
      <c r="IC322" s="200">
        <v>45</v>
      </c>
      <c r="IF322" s="200">
        <v>1</v>
      </c>
      <c r="IG322" s="200">
        <v>251</v>
      </c>
      <c r="II322" s="200">
        <v>29</v>
      </c>
      <c r="IQ322" s="200">
        <v>22</v>
      </c>
      <c r="JF322" s="200">
        <v>24</v>
      </c>
      <c r="JG322" s="200">
        <v>9</v>
      </c>
      <c r="JI322" s="200">
        <v>4</v>
      </c>
      <c r="JJ322" s="200">
        <v>6</v>
      </c>
      <c r="JK322" s="200">
        <v>13</v>
      </c>
      <c r="JL322" s="200">
        <v>61</v>
      </c>
      <c r="JP322" s="200">
        <v>143</v>
      </c>
      <c r="JU322" s="200">
        <v>56</v>
      </c>
      <c r="JV322" s="200">
        <v>6</v>
      </c>
      <c r="JW322" s="200">
        <v>0</v>
      </c>
      <c r="JX322" s="200">
        <v>88</v>
      </c>
      <c r="JZ322" s="200">
        <v>0</v>
      </c>
      <c r="KA322" s="200">
        <v>417</v>
      </c>
      <c r="KB322" s="200">
        <v>597</v>
      </c>
      <c r="KC322" s="200">
        <v>157</v>
      </c>
      <c r="KE322" s="200">
        <v>46</v>
      </c>
      <c r="KG322" s="200">
        <v>502</v>
      </c>
      <c r="KH322" s="200">
        <v>54</v>
      </c>
      <c r="KM322" s="200">
        <v>894</v>
      </c>
      <c r="KN322" s="200">
        <v>459</v>
      </c>
      <c r="KO322" s="200">
        <v>135</v>
      </c>
      <c r="KP322" s="200">
        <v>58</v>
      </c>
      <c r="KQ322" s="200">
        <v>334</v>
      </c>
      <c r="KR322" s="200">
        <v>1297</v>
      </c>
      <c r="KS322" s="200">
        <v>11407</v>
      </c>
      <c r="KT322" s="200">
        <v>2657</v>
      </c>
      <c r="KU322" s="200">
        <v>88</v>
      </c>
      <c r="KV322" s="200">
        <v>1102</v>
      </c>
      <c r="KW322" s="200">
        <v>1870</v>
      </c>
      <c r="KX322" s="200">
        <v>22</v>
      </c>
      <c r="LA322" s="200">
        <v>2019</v>
      </c>
      <c r="LB322" s="200">
        <v>525</v>
      </c>
      <c r="LC322" s="200">
        <v>55</v>
      </c>
      <c r="LD322" s="200">
        <v>248</v>
      </c>
      <c r="LE322" s="200">
        <v>967</v>
      </c>
      <c r="LF322" s="200">
        <v>4299</v>
      </c>
      <c r="LH322" s="200">
        <v>4303</v>
      </c>
      <c r="LI322" s="200">
        <v>500</v>
      </c>
      <c r="LJ322" s="200">
        <v>4595</v>
      </c>
      <c r="LK322" s="200">
        <v>985</v>
      </c>
      <c r="LL322" s="200">
        <v>80</v>
      </c>
      <c r="LM322" s="200">
        <v>744</v>
      </c>
      <c r="LN322" s="200">
        <v>586</v>
      </c>
      <c r="LP322" s="200">
        <v>3176</v>
      </c>
      <c r="LQ322" s="200">
        <v>0</v>
      </c>
      <c r="LT322" s="200">
        <v>18</v>
      </c>
      <c r="LU322" s="200">
        <v>1132</v>
      </c>
      <c r="LV322" s="200">
        <v>2039</v>
      </c>
      <c r="LW322" s="200">
        <v>2249</v>
      </c>
      <c r="LX322" s="200">
        <v>6130</v>
      </c>
      <c r="LY322" s="200">
        <v>568</v>
      </c>
      <c r="LZ322" s="200">
        <v>309</v>
      </c>
      <c r="MA322" s="200">
        <v>600</v>
      </c>
      <c r="MB322" s="200">
        <v>730</v>
      </c>
      <c r="MC322" s="200">
        <v>513</v>
      </c>
      <c r="NB322" s="200">
        <v>177</v>
      </c>
      <c r="NC322" s="200">
        <v>135</v>
      </c>
      <c r="ND322" s="200">
        <v>184</v>
      </c>
      <c r="NE322" s="200">
        <v>69</v>
      </c>
      <c r="NF322" s="200">
        <v>31</v>
      </c>
      <c r="NG322" s="200">
        <v>19</v>
      </c>
      <c r="NH322" s="200">
        <v>61</v>
      </c>
      <c r="NI322" s="200">
        <v>17</v>
      </c>
      <c r="NP322" s="200">
        <v>864</v>
      </c>
      <c r="NT322" s="200">
        <v>425</v>
      </c>
      <c r="NW322" s="200">
        <v>150</v>
      </c>
      <c r="NZ322" s="200">
        <v>282</v>
      </c>
      <c r="OB322" s="201">
        <v>63355</v>
      </c>
      <c r="OC322" s="200">
        <v>3143</v>
      </c>
      <c r="OD322" s="200">
        <v>3921</v>
      </c>
      <c r="OE322" s="200">
        <v>62530</v>
      </c>
      <c r="OF322" s="200">
        <v>69594</v>
      </c>
      <c r="OG322" s="201">
        <v>132949</v>
      </c>
    </row>
    <row r="323" spans="1:397" ht="12.75" customHeight="1">
      <c r="A323" s="209">
        <v>541100</v>
      </c>
      <c r="B323" s="23" t="s">
        <v>473</v>
      </c>
      <c r="G323" s="200">
        <v>1</v>
      </c>
      <c r="P323" s="200">
        <v>7</v>
      </c>
      <c r="Q323" s="200">
        <v>1</v>
      </c>
      <c r="X323" s="200">
        <v>372</v>
      </c>
      <c r="Y323" s="200">
        <v>46</v>
      </c>
      <c r="Z323" s="200">
        <v>21</v>
      </c>
      <c r="AA323" s="200">
        <v>148</v>
      </c>
      <c r="AP323" s="200">
        <v>6</v>
      </c>
      <c r="AR323" s="200">
        <v>7</v>
      </c>
      <c r="AV323" s="200">
        <v>0</v>
      </c>
      <c r="BD323" s="200">
        <v>0</v>
      </c>
      <c r="BQ323" s="200">
        <v>56</v>
      </c>
      <c r="BY323" s="200">
        <v>1</v>
      </c>
      <c r="CF323" s="200">
        <v>19</v>
      </c>
      <c r="CK323" s="200">
        <v>0</v>
      </c>
      <c r="CT323" s="200">
        <v>19</v>
      </c>
      <c r="DG323" s="200">
        <v>4</v>
      </c>
      <c r="DL323" s="200">
        <v>2</v>
      </c>
      <c r="DM323" s="200">
        <v>392</v>
      </c>
      <c r="DN323" s="200">
        <v>153</v>
      </c>
      <c r="DO323" s="200">
        <v>87</v>
      </c>
      <c r="DP323" s="200">
        <v>14</v>
      </c>
      <c r="DQ323" s="200">
        <v>1</v>
      </c>
      <c r="DT323" s="200">
        <v>71</v>
      </c>
      <c r="DW323" s="200">
        <v>48</v>
      </c>
      <c r="EA323" s="200">
        <v>36</v>
      </c>
      <c r="ED323" s="200">
        <v>132</v>
      </c>
      <c r="EE323" s="200">
        <v>1</v>
      </c>
      <c r="EF323" s="200">
        <v>46</v>
      </c>
      <c r="EL323" s="200">
        <v>36</v>
      </c>
      <c r="EN323" s="200">
        <v>155</v>
      </c>
      <c r="ER323" s="200">
        <v>101</v>
      </c>
      <c r="ET323" s="200">
        <v>159</v>
      </c>
      <c r="FF323" s="200">
        <v>0</v>
      </c>
      <c r="GA323" s="200">
        <v>6</v>
      </c>
      <c r="GH323" s="200">
        <v>4</v>
      </c>
      <c r="GI323" s="200">
        <v>1</v>
      </c>
      <c r="GK323" s="200">
        <v>26</v>
      </c>
      <c r="GM323" s="200">
        <v>0</v>
      </c>
      <c r="HZ323" s="200">
        <v>17</v>
      </c>
      <c r="IA323" s="200">
        <v>152</v>
      </c>
      <c r="IB323" s="200">
        <v>102</v>
      </c>
      <c r="IC323" s="200">
        <v>38</v>
      </c>
      <c r="ID323" s="200">
        <v>4</v>
      </c>
      <c r="IG323" s="200">
        <v>740</v>
      </c>
      <c r="II323" s="200">
        <v>139</v>
      </c>
      <c r="IQ323" s="200">
        <v>0</v>
      </c>
      <c r="JA323" s="200">
        <v>0</v>
      </c>
      <c r="JB323" s="200">
        <v>12</v>
      </c>
      <c r="JE323" s="200">
        <v>140</v>
      </c>
      <c r="JF323" s="200">
        <v>2</v>
      </c>
      <c r="JG323" s="200">
        <v>1</v>
      </c>
      <c r="JI323" s="200">
        <v>1</v>
      </c>
      <c r="JJ323" s="200">
        <v>0</v>
      </c>
      <c r="JK323" s="200">
        <v>1</v>
      </c>
      <c r="JL323" s="200">
        <v>89</v>
      </c>
      <c r="JP323" s="200">
        <v>452</v>
      </c>
      <c r="JQ323" s="200">
        <v>0</v>
      </c>
      <c r="JR323" s="200">
        <v>2</v>
      </c>
      <c r="JS323" s="200">
        <v>7</v>
      </c>
      <c r="JT323" s="200">
        <v>51</v>
      </c>
      <c r="JU323" s="200">
        <v>795</v>
      </c>
      <c r="JV323" s="200">
        <v>34</v>
      </c>
      <c r="JW323" s="200">
        <v>1</v>
      </c>
      <c r="JX323" s="200">
        <v>136</v>
      </c>
      <c r="JY323" s="200">
        <v>371</v>
      </c>
      <c r="JZ323" s="200">
        <v>1</v>
      </c>
      <c r="KA323" s="200">
        <v>309</v>
      </c>
      <c r="KB323" s="200">
        <v>425</v>
      </c>
      <c r="KC323" s="200">
        <v>142</v>
      </c>
      <c r="KD323" s="200">
        <v>1</v>
      </c>
      <c r="KE323" s="200">
        <v>48</v>
      </c>
      <c r="KF323" s="200">
        <v>29</v>
      </c>
      <c r="KG323" s="200">
        <v>48</v>
      </c>
      <c r="KH323" s="200">
        <v>242</v>
      </c>
      <c r="KI323" s="200">
        <v>9</v>
      </c>
      <c r="KM323" s="200">
        <v>2105</v>
      </c>
      <c r="KN323" s="200">
        <v>901</v>
      </c>
      <c r="KO323" s="200">
        <v>215</v>
      </c>
      <c r="KP323" s="200">
        <v>959</v>
      </c>
      <c r="KQ323" s="200">
        <v>16</v>
      </c>
      <c r="KR323" s="200">
        <v>313</v>
      </c>
      <c r="KS323" s="200">
        <v>2493</v>
      </c>
      <c r="KT323" s="200">
        <v>612</v>
      </c>
      <c r="KU323" s="200">
        <v>1210</v>
      </c>
      <c r="KV323" s="200">
        <v>103</v>
      </c>
      <c r="KW323" s="200">
        <v>4079</v>
      </c>
      <c r="KX323" s="200">
        <v>64</v>
      </c>
      <c r="LA323" s="200">
        <v>18718</v>
      </c>
      <c r="LB323" s="200">
        <v>747</v>
      </c>
      <c r="LC323" s="200">
        <v>177</v>
      </c>
      <c r="LD323" s="200">
        <v>348</v>
      </c>
      <c r="LE323" s="200">
        <v>946</v>
      </c>
      <c r="LF323" s="200">
        <v>2355</v>
      </c>
      <c r="LH323" s="200">
        <v>554</v>
      </c>
      <c r="LI323" s="200">
        <v>1294</v>
      </c>
      <c r="LJ323" s="200">
        <v>1707</v>
      </c>
      <c r="LK323" s="200">
        <v>448</v>
      </c>
      <c r="LL323" s="200">
        <v>77</v>
      </c>
      <c r="LM323" s="200">
        <v>1079</v>
      </c>
      <c r="LN323" s="200">
        <v>244</v>
      </c>
      <c r="LP323" s="200">
        <v>5952</v>
      </c>
      <c r="LQ323" s="200">
        <v>353</v>
      </c>
      <c r="LR323" s="200">
        <v>127</v>
      </c>
      <c r="LT323" s="200">
        <v>3585</v>
      </c>
      <c r="LU323" s="200">
        <v>432</v>
      </c>
      <c r="LV323" s="200">
        <v>161</v>
      </c>
      <c r="LW323" s="200">
        <v>1653</v>
      </c>
      <c r="LX323" s="200">
        <v>4501</v>
      </c>
      <c r="LY323" s="200">
        <v>51</v>
      </c>
      <c r="LZ323" s="200">
        <v>207</v>
      </c>
      <c r="MA323" s="200">
        <v>602</v>
      </c>
      <c r="MB323" s="200">
        <v>1042</v>
      </c>
      <c r="MC323" s="200">
        <v>65</v>
      </c>
      <c r="MT323" s="200">
        <v>137</v>
      </c>
      <c r="MU323" s="200">
        <v>76</v>
      </c>
      <c r="MV323" s="200">
        <v>99</v>
      </c>
      <c r="MW323" s="200">
        <v>159</v>
      </c>
      <c r="NA323" s="200">
        <v>199</v>
      </c>
      <c r="NB323" s="200">
        <v>816</v>
      </c>
      <c r="NC323" s="200">
        <v>1196</v>
      </c>
      <c r="ND323" s="200">
        <v>727</v>
      </c>
      <c r="NE323" s="200">
        <v>229</v>
      </c>
      <c r="NF323" s="200">
        <v>201</v>
      </c>
      <c r="NG323" s="200">
        <v>150</v>
      </c>
      <c r="NH323" s="200">
        <v>382</v>
      </c>
      <c r="NI323" s="200">
        <v>204</v>
      </c>
      <c r="NL323" s="200">
        <v>21</v>
      </c>
      <c r="NM323" s="200">
        <v>77</v>
      </c>
      <c r="NP323" s="200">
        <v>209</v>
      </c>
      <c r="NT323" s="200">
        <v>429</v>
      </c>
      <c r="NW323" s="200">
        <v>260</v>
      </c>
      <c r="NZ323" s="200">
        <v>395</v>
      </c>
      <c r="OB323" s="201">
        <v>73180</v>
      </c>
      <c r="OC323" s="200">
        <v>109969</v>
      </c>
      <c r="OD323" s="200">
        <v>19218</v>
      </c>
      <c r="OE323" s="200">
        <v>86144</v>
      </c>
      <c r="OF323" s="200">
        <v>215331</v>
      </c>
      <c r="OG323" s="201">
        <v>288511</v>
      </c>
    </row>
    <row r="324" spans="1:397" ht="12.75" customHeight="1">
      <c r="A324" s="209">
        <v>541511</v>
      </c>
      <c r="B324" s="23" t="s">
        <v>474</v>
      </c>
      <c r="G324" s="200">
        <v>0</v>
      </c>
      <c r="P324" s="200">
        <v>2</v>
      </c>
      <c r="Q324" s="200">
        <v>0</v>
      </c>
      <c r="X324" s="200">
        <v>221</v>
      </c>
      <c r="Y324" s="200">
        <v>11</v>
      </c>
      <c r="Z324" s="200">
        <v>7</v>
      </c>
      <c r="AA324" s="200">
        <v>17</v>
      </c>
      <c r="AP324" s="200">
        <v>1</v>
      </c>
      <c r="AR324" s="200">
        <v>0</v>
      </c>
      <c r="BD324" s="200">
        <v>0</v>
      </c>
      <c r="BP324" s="200">
        <v>0</v>
      </c>
      <c r="BX324" s="200">
        <v>1</v>
      </c>
      <c r="BY324" s="200">
        <v>0</v>
      </c>
      <c r="CF324" s="200">
        <v>2</v>
      </c>
      <c r="CK324" s="200">
        <v>1</v>
      </c>
      <c r="CT324" s="200">
        <v>1</v>
      </c>
      <c r="CX324" s="200">
        <v>0</v>
      </c>
      <c r="DE324" s="200">
        <v>0</v>
      </c>
      <c r="DK324" s="200">
        <v>81</v>
      </c>
      <c r="DL324" s="200">
        <v>45</v>
      </c>
      <c r="DM324" s="200">
        <v>51</v>
      </c>
      <c r="DN324" s="200">
        <v>0</v>
      </c>
      <c r="DO324" s="200">
        <v>4</v>
      </c>
      <c r="DP324" s="200">
        <v>0</v>
      </c>
      <c r="DQ324" s="200">
        <v>0</v>
      </c>
      <c r="DR324" s="200">
        <v>158</v>
      </c>
      <c r="DS324" s="200">
        <v>302</v>
      </c>
      <c r="DT324" s="200">
        <v>13</v>
      </c>
      <c r="DX324" s="200">
        <v>7</v>
      </c>
      <c r="ED324" s="200">
        <v>1</v>
      </c>
      <c r="EO324" s="200">
        <v>0</v>
      </c>
      <c r="EP324" s="200">
        <v>0</v>
      </c>
      <c r="EQ324" s="200">
        <v>0</v>
      </c>
      <c r="FC324" s="200">
        <v>1</v>
      </c>
      <c r="FD324" s="200">
        <v>0</v>
      </c>
      <c r="FE324" s="200">
        <v>0</v>
      </c>
      <c r="FF324" s="200">
        <v>0</v>
      </c>
      <c r="FI324" s="200">
        <v>1</v>
      </c>
      <c r="GA324" s="200">
        <v>0</v>
      </c>
      <c r="GD324" s="200">
        <v>0</v>
      </c>
      <c r="GI324" s="200">
        <v>0</v>
      </c>
      <c r="GK324" s="200">
        <v>1</v>
      </c>
      <c r="GM324" s="200">
        <v>0</v>
      </c>
      <c r="HZ324" s="200">
        <v>2</v>
      </c>
      <c r="IA324" s="200">
        <v>12</v>
      </c>
      <c r="IB324" s="200">
        <v>5</v>
      </c>
      <c r="IC324" s="200">
        <v>2</v>
      </c>
      <c r="ID324" s="200">
        <v>0</v>
      </c>
      <c r="IG324" s="200">
        <v>92</v>
      </c>
      <c r="II324" s="200">
        <v>49</v>
      </c>
      <c r="IL324" s="200">
        <v>1</v>
      </c>
      <c r="JA324" s="200">
        <v>0</v>
      </c>
      <c r="JE324" s="200">
        <v>9</v>
      </c>
      <c r="JF324" s="200">
        <v>1</v>
      </c>
      <c r="JG324" s="200">
        <v>0</v>
      </c>
      <c r="JK324" s="200">
        <v>0</v>
      </c>
      <c r="JL324" s="200">
        <v>4</v>
      </c>
      <c r="JP324" s="200">
        <v>90</v>
      </c>
      <c r="JQ324" s="200">
        <v>0</v>
      </c>
      <c r="JR324" s="200">
        <v>0</v>
      </c>
      <c r="JS324" s="200">
        <v>1</v>
      </c>
      <c r="JT324" s="200">
        <v>5</v>
      </c>
      <c r="JU324" s="200">
        <v>217</v>
      </c>
      <c r="JV324" s="200">
        <v>1</v>
      </c>
      <c r="JW324" s="200">
        <v>0</v>
      </c>
      <c r="JX324" s="200">
        <v>26</v>
      </c>
      <c r="JY324" s="200">
        <v>81</v>
      </c>
      <c r="JZ324" s="200">
        <v>0</v>
      </c>
      <c r="KA324" s="200">
        <v>52</v>
      </c>
      <c r="KB324" s="200">
        <v>71</v>
      </c>
      <c r="KC324" s="200">
        <v>27</v>
      </c>
      <c r="KD324" s="200">
        <v>1</v>
      </c>
      <c r="KE324" s="200">
        <v>18</v>
      </c>
      <c r="KF324" s="200">
        <v>1</v>
      </c>
      <c r="KG324" s="200">
        <v>2</v>
      </c>
      <c r="KH324" s="200">
        <v>63</v>
      </c>
      <c r="KI324" s="200">
        <v>5</v>
      </c>
      <c r="KM324" s="200">
        <v>872</v>
      </c>
      <c r="KN324" s="200">
        <v>404</v>
      </c>
      <c r="KO324" s="200">
        <v>103</v>
      </c>
      <c r="KP324" s="200">
        <v>357</v>
      </c>
      <c r="KQ324" s="200">
        <v>14</v>
      </c>
      <c r="KR324" s="200">
        <v>34</v>
      </c>
      <c r="KS324" s="200">
        <v>559</v>
      </c>
      <c r="KT324" s="200">
        <v>51</v>
      </c>
      <c r="KU324" s="200">
        <v>139</v>
      </c>
      <c r="KV324" s="200">
        <v>11</v>
      </c>
      <c r="KW324" s="200">
        <v>465</v>
      </c>
      <c r="KX324" s="200">
        <v>5</v>
      </c>
      <c r="LA324" s="200">
        <v>3764</v>
      </c>
      <c r="LB324" s="200">
        <v>136</v>
      </c>
      <c r="LC324" s="200">
        <v>12</v>
      </c>
      <c r="LD324" s="200">
        <v>63</v>
      </c>
      <c r="LE324" s="200">
        <v>650</v>
      </c>
      <c r="LF324" s="200">
        <v>1432</v>
      </c>
      <c r="LH324" s="200">
        <v>186</v>
      </c>
      <c r="LI324" s="200">
        <v>441</v>
      </c>
      <c r="LJ324" s="200">
        <v>755</v>
      </c>
      <c r="LK324" s="200">
        <v>703</v>
      </c>
      <c r="LL324" s="200">
        <v>17</v>
      </c>
      <c r="LM324" s="200">
        <v>1681</v>
      </c>
      <c r="LN324" s="200">
        <v>329</v>
      </c>
      <c r="LO324" s="200">
        <v>4</v>
      </c>
      <c r="LP324" s="200">
        <v>892</v>
      </c>
      <c r="LQ324" s="200">
        <v>143</v>
      </c>
      <c r="LR324" s="200">
        <v>42</v>
      </c>
      <c r="LT324" s="200">
        <v>1405</v>
      </c>
      <c r="LU324" s="200">
        <v>1502</v>
      </c>
      <c r="LV324" s="200">
        <v>623</v>
      </c>
      <c r="LW324" s="200">
        <v>6109</v>
      </c>
      <c r="LX324" s="200">
        <v>239</v>
      </c>
      <c r="LY324" s="200">
        <v>1</v>
      </c>
      <c r="LZ324" s="200">
        <v>343</v>
      </c>
      <c r="MA324" s="200">
        <v>299</v>
      </c>
      <c r="MB324" s="200">
        <v>3</v>
      </c>
      <c r="MC324" s="200">
        <v>22</v>
      </c>
      <c r="ME324" s="200">
        <v>0</v>
      </c>
      <c r="MT324" s="200">
        <v>5</v>
      </c>
      <c r="MU324" s="200">
        <v>18</v>
      </c>
      <c r="MV324" s="200">
        <v>9</v>
      </c>
      <c r="MW324" s="200">
        <v>29</v>
      </c>
      <c r="NA324" s="200">
        <v>43</v>
      </c>
      <c r="NB324" s="200">
        <v>276</v>
      </c>
      <c r="NC324" s="200">
        <v>286</v>
      </c>
      <c r="ND324" s="200">
        <v>151</v>
      </c>
      <c r="NE324" s="200">
        <v>17</v>
      </c>
      <c r="NF324" s="200">
        <v>114</v>
      </c>
      <c r="NG324" s="200">
        <v>94</v>
      </c>
      <c r="NH324" s="200">
        <v>232</v>
      </c>
      <c r="NI324" s="200">
        <v>64</v>
      </c>
      <c r="NL324" s="200">
        <v>0</v>
      </c>
      <c r="NM324" s="200">
        <v>2</v>
      </c>
      <c r="NP324" s="200">
        <v>69</v>
      </c>
      <c r="NT324" s="200">
        <v>57</v>
      </c>
      <c r="NW324" s="200">
        <v>19</v>
      </c>
      <c r="NZ324" s="200">
        <v>336</v>
      </c>
      <c r="OB324" s="201">
        <v>28396</v>
      </c>
      <c r="OC324" s="200">
        <v>56600</v>
      </c>
      <c r="OD324" s="200">
        <v>1192</v>
      </c>
      <c r="OE324" s="200">
        <v>7145</v>
      </c>
      <c r="OF324" s="200">
        <v>64937</v>
      </c>
      <c r="OG324" s="201">
        <v>93333</v>
      </c>
    </row>
    <row r="325" spans="1:397" ht="12.75" customHeight="1">
      <c r="A325" s="209">
        <v>541512</v>
      </c>
      <c r="B325" s="23" t="s">
        <v>475</v>
      </c>
      <c r="G325" s="200">
        <v>0</v>
      </c>
      <c r="P325" s="200">
        <v>1</v>
      </c>
      <c r="X325" s="200">
        <v>198</v>
      </c>
      <c r="Y325" s="200">
        <v>3</v>
      </c>
      <c r="Z325" s="200">
        <v>6</v>
      </c>
      <c r="AA325" s="200">
        <v>18</v>
      </c>
      <c r="AP325" s="200">
        <v>4</v>
      </c>
      <c r="AR325" s="200">
        <v>0</v>
      </c>
      <c r="AV325" s="200">
        <v>1</v>
      </c>
      <c r="AW325" s="200">
        <v>33</v>
      </c>
      <c r="BD325" s="200">
        <v>0</v>
      </c>
      <c r="BL325" s="200">
        <v>1</v>
      </c>
      <c r="BP325" s="200">
        <v>0</v>
      </c>
      <c r="BQ325" s="200">
        <v>89</v>
      </c>
      <c r="BR325" s="200">
        <v>343</v>
      </c>
      <c r="BS325" s="200">
        <v>2</v>
      </c>
      <c r="BV325" s="200">
        <v>6</v>
      </c>
      <c r="BW325" s="200">
        <v>11</v>
      </c>
      <c r="BX325" s="200">
        <v>12</v>
      </c>
      <c r="BY325" s="200">
        <v>0</v>
      </c>
      <c r="BZ325" s="200">
        <v>5</v>
      </c>
      <c r="CA325" s="200">
        <v>71</v>
      </c>
      <c r="CE325" s="200">
        <v>18</v>
      </c>
      <c r="CF325" s="200">
        <v>36</v>
      </c>
      <c r="CK325" s="200">
        <v>0</v>
      </c>
      <c r="CM325" s="200">
        <v>19</v>
      </c>
      <c r="CR325" s="200">
        <v>211</v>
      </c>
      <c r="CT325" s="200">
        <v>108</v>
      </c>
      <c r="CX325" s="200">
        <v>0</v>
      </c>
      <c r="DE325" s="200">
        <v>4</v>
      </c>
      <c r="DG325" s="200">
        <v>0</v>
      </c>
      <c r="DK325" s="200">
        <v>61</v>
      </c>
      <c r="DL325" s="200">
        <v>101</v>
      </c>
      <c r="DM325" s="200">
        <v>108</v>
      </c>
      <c r="DN325" s="200">
        <v>0</v>
      </c>
      <c r="DO325" s="200">
        <v>16</v>
      </c>
      <c r="DP325" s="200">
        <v>3</v>
      </c>
      <c r="DQ325" s="200">
        <v>0</v>
      </c>
      <c r="DR325" s="200">
        <v>286</v>
      </c>
      <c r="DS325" s="200">
        <v>100</v>
      </c>
      <c r="DT325" s="200">
        <v>63</v>
      </c>
      <c r="DW325" s="200">
        <v>12</v>
      </c>
      <c r="DX325" s="200">
        <v>6</v>
      </c>
      <c r="EA325" s="200">
        <v>22</v>
      </c>
      <c r="EC325" s="200">
        <v>24</v>
      </c>
      <c r="ED325" s="200">
        <v>18</v>
      </c>
      <c r="EF325" s="200">
        <v>10</v>
      </c>
      <c r="EO325" s="200">
        <v>0</v>
      </c>
      <c r="EP325" s="200">
        <v>83</v>
      </c>
      <c r="EQ325" s="200">
        <v>0</v>
      </c>
      <c r="ER325" s="200">
        <v>399</v>
      </c>
      <c r="ET325" s="200">
        <v>9</v>
      </c>
      <c r="FC325" s="200">
        <v>1</v>
      </c>
      <c r="FD325" s="200">
        <v>0</v>
      </c>
      <c r="FE325" s="200">
        <v>1</v>
      </c>
      <c r="FF325" s="200">
        <v>1</v>
      </c>
      <c r="FI325" s="200">
        <v>1</v>
      </c>
      <c r="GA325" s="200">
        <v>0</v>
      </c>
      <c r="GD325" s="200">
        <v>0</v>
      </c>
      <c r="GI325" s="200">
        <v>1</v>
      </c>
      <c r="GK325" s="200">
        <v>4</v>
      </c>
      <c r="GM325" s="200">
        <v>22</v>
      </c>
      <c r="HZ325" s="200">
        <v>12</v>
      </c>
      <c r="IA325" s="200">
        <v>19</v>
      </c>
      <c r="IB325" s="200">
        <v>23</v>
      </c>
      <c r="IC325" s="200">
        <v>8</v>
      </c>
      <c r="ID325" s="200">
        <v>2</v>
      </c>
      <c r="IG325" s="200">
        <v>41</v>
      </c>
      <c r="IH325" s="200">
        <v>1</v>
      </c>
      <c r="II325" s="200">
        <v>195</v>
      </c>
      <c r="IL325" s="200">
        <v>13</v>
      </c>
      <c r="IN325" s="200">
        <v>22</v>
      </c>
      <c r="IR325" s="200">
        <v>13</v>
      </c>
      <c r="IW325" s="200">
        <v>4</v>
      </c>
      <c r="IX325" s="200">
        <v>1</v>
      </c>
      <c r="JA325" s="200">
        <v>0</v>
      </c>
      <c r="JB325" s="200">
        <v>6</v>
      </c>
      <c r="JD325" s="200">
        <v>3</v>
      </c>
      <c r="JE325" s="200">
        <v>12</v>
      </c>
      <c r="JF325" s="200">
        <v>2</v>
      </c>
      <c r="JG325" s="200">
        <v>50</v>
      </c>
      <c r="JH325" s="200">
        <v>11</v>
      </c>
      <c r="JI325" s="200">
        <v>23</v>
      </c>
      <c r="JJ325" s="200">
        <v>5</v>
      </c>
      <c r="JK325" s="200">
        <v>1</v>
      </c>
      <c r="JL325" s="200">
        <v>115</v>
      </c>
      <c r="JM325" s="200">
        <v>1</v>
      </c>
      <c r="JO325" s="200">
        <v>17</v>
      </c>
      <c r="JP325" s="200">
        <v>446</v>
      </c>
      <c r="JQ325" s="200">
        <v>1</v>
      </c>
      <c r="JR325" s="200">
        <v>1</v>
      </c>
      <c r="JS325" s="200">
        <v>2</v>
      </c>
      <c r="JT325" s="200">
        <v>13</v>
      </c>
      <c r="JU325" s="200">
        <v>774</v>
      </c>
      <c r="JV325" s="200">
        <v>3</v>
      </c>
      <c r="JW325" s="200">
        <v>3</v>
      </c>
      <c r="JX325" s="200">
        <v>73</v>
      </c>
      <c r="JY325" s="200">
        <v>311</v>
      </c>
      <c r="JZ325" s="200">
        <v>1</v>
      </c>
      <c r="KA325" s="200">
        <v>88</v>
      </c>
      <c r="KB325" s="200">
        <v>120</v>
      </c>
      <c r="KC325" s="200">
        <v>39</v>
      </c>
      <c r="KD325" s="200">
        <v>1</v>
      </c>
      <c r="KE325" s="200">
        <v>17</v>
      </c>
      <c r="KF325" s="200">
        <v>0</v>
      </c>
      <c r="KG325" s="200">
        <v>2</v>
      </c>
      <c r="KH325" s="200">
        <v>185</v>
      </c>
      <c r="KI325" s="200">
        <v>8</v>
      </c>
      <c r="KM325" s="200">
        <v>708</v>
      </c>
      <c r="KN325" s="200">
        <v>485</v>
      </c>
      <c r="KO325" s="200">
        <v>90</v>
      </c>
      <c r="KP325" s="200">
        <v>351</v>
      </c>
      <c r="KQ325" s="200">
        <v>8</v>
      </c>
      <c r="KR325" s="200">
        <v>60</v>
      </c>
      <c r="KS325" s="200">
        <v>1992</v>
      </c>
      <c r="KT325" s="200">
        <v>84</v>
      </c>
      <c r="KU325" s="200">
        <v>141</v>
      </c>
      <c r="KV325" s="200">
        <v>66</v>
      </c>
      <c r="KW325" s="200">
        <v>463</v>
      </c>
      <c r="KX325" s="200">
        <v>4</v>
      </c>
      <c r="LA325" s="200">
        <v>2878</v>
      </c>
      <c r="LB325" s="200">
        <v>114</v>
      </c>
      <c r="LC325" s="200">
        <v>7</v>
      </c>
      <c r="LD325" s="200">
        <v>51</v>
      </c>
      <c r="LE325" s="200">
        <v>618</v>
      </c>
      <c r="LF325" s="200">
        <v>1241</v>
      </c>
      <c r="LH325" s="200">
        <v>418</v>
      </c>
      <c r="LI325" s="200">
        <v>1076</v>
      </c>
      <c r="LJ325" s="200">
        <v>949</v>
      </c>
      <c r="LK325" s="200">
        <v>5060</v>
      </c>
      <c r="LL325" s="200">
        <v>943</v>
      </c>
      <c r="LM325" s="200">
        <v>1136</v>
      </c>
      <c r="LN325" s="200">
        <v>339</v>
      </c>
      <c r="LO325" s="200">
        <v>56</v>
      </c>
      <c r="LP325" s="200">
        <v>1960</v>
      </c>
      <c r="LQ325" s="200">
        <v>436</v>
      </c>
      <c r="LR325" s="200">
        <v>33</v>
      </c>
      <c r="LT325" s="200">
        <v>1146</v>
      </c>
      <c r="LU325" s="200">
        <v>673</v>
      </c>
      <c r="LV325" s="200">
        <v>236</v>
      </c>
      <c r="LW325" s="200">
        <v>2542</v>
      </c>
      <c r="LX325" s="200">
        <v>335</v>
      </c>
      <c r="LY325" s="200">
        <v>62</v>
      </c>
      <c r="LZ325" s="200">
        <v>192</v>
      </c>
      <c r="MA325" s="200">
        <v>274</v>
      </c>
      <c r="MB325" s="200">
        <v>329</v>
      </c>
      <c r="MC325" s="200">
        <v>63</v>
      </c>
      <c r="ME325" s="200">
        <v>21</v>
      </c>
      <c r="MT325" s="200">
        <v>20</v>
      </c>
      <c r="MU325" s="200">
        <v>65</v>
      </c>
      <c r="MV325" s="200">
        <v>5</v>
      </c>
      <c r="MW325" s="200">
        <v>17</v>
      </c>
      <c r="NA325" s="200">
        <v>159</v>
      </c>
      <c r="NB325" s="200">
        <v>917</v>
      </c>
      <c r="NC325" s="200">
        <v>968</v>
      </c>
      <c r="ND325" s="200">
        <v>748</v>
      </c>
      <c r="NE325" s="200">
        <v>126</v>
      </c>
      <c r="NF325" s="200">
        <v>119</v>
      </c>
      <c r="NG325" s="200">
        <v>139</v>
      </c>
      <c r="NH325" s="200">
        <v>282</v>
      </c>
      <c r="NI325" s="200">
        <v>97</v>
      </c>
      <c r="NL325" s="200">
        <v>4</v>
      </c>
      <c r="NM325" s="200">
        <v>1</v>
      </c>
      <c r="NP325" s="200">
        <v>138</v>
      </c>
      <c r="NT325" s="200">
        <v>142</v>
      </c>
      <c r="NW325" s="200">
        <v>27</v>
      </c>
      <c r="NZ325" s="200">
        <v>418</v>
      </c>
      <c r="OB325" s="201">
        <v>37272</v>
      </c>
      <c r="OC325" s="200">
        <v>54630</v>
      </c>
      <c r="OD325" s="200">
        <v>1436</v>
      </c>
      <c r="OE325" s="200">
        <v>8723</v>
      </c>
      <c r="OF325" s="200">
        <v>64789</v>
      </c>
      <c r="OG325" s="201">
        <v>102061</v>
      </c>
    </row>
    <row r="326" spans="1:397" ht="12.75" customHeight="1">
      <c r="A326" s="209" t="s">
        <v>477</v>
      </c>
      <c r="B326" s="23" t="s">
        <v>476</v>
      </c>
      <c r="G326" s="200">
        <v>0</v>
      </c>
      <c r="P326" s="200">
        <v>1</v>
      </c>
      <c r="X326" s="200">
        <v>100</v>
      </c>
      <c r="Y326" s="200">
        <v>4</v>
      </c>
      <c r="Z326" s="200">
        <v>5</v>
      </c>
      <c r="AA326" s="200">
        <v>6</v>
      </c>
      <c r="AP326" s="200">
        <v>1</v>
      </c>
      <c r="AR326" s="200">
        <v>14</v>
      </c>
      <c r="BL326" s="200">
        <v>4</v>
      </c>
      <c r="BP326" s="200">
        <v>0</v>
      </c>
      <c r="BV326" s="200">
        <v>0</v>
      </c>
      <c r="BX326" s="200">
        <v>2</v>
      </c>
      <c r="CF326" s="200">
        <v>3</v>
      </c>
      <c r="CK326" s="200">
        <v>0</v>
      </c>
      <c r="CT326" s="200">
        <v>3</v>
      </c>
      <c r="CX326" s="200">
        <v>0</v>
      </c>
      <c r="DE326" s="200">
        <v>0</v>
      </c>
      <c r="DG326" s="200">
        <v>0</v>
      </c>
      <c r="DK326" s="200">
        <v>43</v>
      </c>
      <c r="DL326" s="200">
        <v>382</v>
      </c>
      <c r="DM326" s="200">
        <v>160</v>
      </c>
      <c r="DN326" s="200">
        <v>0</v>
      </c>
      <c r="DO326" s="200">
        <v>16</v>
      </c>
      <c r="DP326" s="200">
        <v>2</v>
      </c>
      <c r="DQ326" s="200">
        <v>11</v>
      </c>
      <c r="DR326" s="200">
        <v>377</v>
      </c>
      <c r="DS326" s="200">
        <v>33</v>
      </c>
      <c r="DT326" s="200">
        <v>8</v>
      </c>
      <c r="DX326" s="200">
        <v>5</v>
      </c>
      <c r="ED326" s="200">
        <v>1</v>
      </c>
      <c r="EO326" s="200">
        <v>0</v>
      </c>
      <c r="EP326" s="200">
        <v>0</v>
      </c>
      <c r="EQ326" s="200">
        <v>0</v>
      </c>
      <c r="FC326" s="200">
        <v>1</v>
      </c>
      <c r="FD326" s="200">
        <v>0</v>
      </c>
      <c r="FE326" s="200">
        <v>1</v>
      </c>
      <c r="FF326" s="200">
        <v>3</v>
      </c>
      <c r="FI326" s="200">
        <v>1</v>
      </c>
      <c r="GA326" s="200">
        <v>0</v>
      </c>
      <c r="GD326" s="200">
        <v>0</v>
      </c>
      <c r="GI326" s="200">
        <v>0</v>
      </c>
      <c r="GK326" s="200">
        <v>2</v>
      </c>
      <c r="HZ326" s="200">
        <v>2</v>
      </c>
      <c r="IA326" s="200">
        <v>67</v>
      </c>
      <c r="IB326" s="200">
        <v>15</v>
      </c>
      <c r="IC326" s="200">
        <v>5</v>
      </c>
      <c r="ID326" s="200">
        <v>1</v>
      </c>
      <c r="IG326" s="200">
        <v>64</v>
      </c>
      <c r="II326" s="200">
        <v>68</v>
      </c>
      <c r="IL326" s="200">
        <v>2</v>
      </c>
      <c r="IQ326" s="200">
        <v>1</v>
      </c>
      <c r="JA326" s="200">
        <v>0</v>
      </c>
      <c r="JE326" s="200">
        <v>8</v>
      </c>
      <c r="JF326" s="200">
        <v>0</v>
      </c>
      <c r="JG326" s="200">
        <v>0</v>
      </c>
      <c r="JK326" s="200">
        <v>0</v>
      </c>
      <c r="JL326" s="200">
        <v>5</v>
      </c>
      <c r="JM326" s="200">
        <v>1</v>
      </c>
      <c r="JP326" s="200">
        <v>161</v>
      </c>
      <c r="JQ326" s="200">
        <v>1</v>
      </c>
      <c r="JR326" s="200">
        <v>0</v>
      </c>
      <c r="JS326" s="200">
        <v>1</v>
      </c>
      <c r="JT326" s="200">
        <v>5</v>
      </c>
      <c r="JU326" s="200">
        <v>571</v>
      </c>
      <c r="JV326" s="200">
        <v>15</v>
      </c>
      <c r="JW326" s="200">
        <v>0</v>
      </c>
      <c r="JX326" s="200">
        <v>33</v>
      </c>
      <c r="JY326" s="200">
        <v>185</v>
      </c>
      <c r="JZ326" s="200">
        <v>0</v>
      </c>
      <c r="KA326" s="200">
        <v>31</v>
      </c>
      <c r="KB326" s="200">
        <v>36</v>
      </c>
      <c r="KC326" s="200">
        <v>15</v>
      </c>
      <c r="KD326" s="200">
        <v>1</v>
      </c>
      <c r="KE326" s="200">
        <v>17</v>
      </c>
      <c r="KF326" s="200">
        <v>0</v>
      </c>
      <c r="KG326" s="200">
        <v>17</v>
      </c>
      <c r="KH326" s="200">
        <v>69</v>
      </c>
      <c r="KI326" s="200">
        <v>4</v>
      </c>
      <c r="KM326" s="200">
        <v>477</v>
      </c>
      <c r="KN326" s="200">
        <v>291</v>
      </c>
      <c r="KO326" s="200">
        <v>62</v>
      </c>
      <c r="KP326" s="200">
        <v>91</v>
      </c>
      <c r="KQ326" s="200">
        <v>7</v>
      </c>
      <c r="KR326" s="200">
        <v>96</v>
      </c>
      <c r="KS326" s="200">
        <v>655</v>
      </c>
      <c r="KT326" s="200">
        <v>201</v>
      </c>
      <c r="KU326" s="200">
        <v>259</v>
      </c>
      <c r="KV326" s="200">
        <v>21</v>
      </c>
      <c r="KW326" s="200">
        <v>249</v>
      </c>
      <c r="KX326" s="200">
        <v>24</v>
      </c>
      <c r="LA326" s="200">
        <v>1526</v>
      </c>
      <c r="LB326" s="200">
        <v>190</v>
      </c>
      <c r="LC326" s="200">
        <v>47</v>
      </c>
      <c r="LD326" s="200">
        <v>88</v>
      </c>
      <c r="LE326" s="200">
        <v>1279</v>
      </c>
      <c r="LF326" s="200">
        <v>519</v>
      </c>
      <c r="LH326" s="200">
        <v>212</v>
      </c>
      <c r="LI326" s="200">
        <v>415</v>
      </c>
      <c r="LJ326" s="200">
        <v>374</v>
      </c>
      <c r="LK326" s="200">
        <v>190</v>
      </c>
      <c r="LL326" s="200">
        <v>22</v>
      </c>
      <c r="LM326" s="200">
        <v>928</v>
      </c>
      <c r="LN326" s="200">
        <v>187</v>
      </c>
      <c r="LO326" s="200">
        <v>6</v>
      </c>
      <c r="LP326" s="200">
        <v>418</v>
      </c>
      <c r="LQ326" s="200">
        <v>64</v>
      </c>
      <c r="LR326" s="200">
        <v>12</v>
      </c>
      <c r="LT326" s="200">
        <v>678</v>
      </c>
      <c r="LU326" s="200">
        <v>364</v>
      </c>
      <c r="LV326" s="200">
        <v>105</v>
      </c>
      <c r="LW326" s="200">
        <v>1598</v>
      </c>
      <c r="LX326" s="200">
        <v>190</v>
      </c>
      <c r="LY326" s="200">
        <v>1</v>
      </c>
      <c r="LZ326" s="200">
        <v>87</v>
      </c>
      <c r="MA326" s="200">
        <v>90</v>
      </c>
      <c r="MB326" s="200">
        <v>10</v>
      </c>
      <c r="MC326" s="200">
        <v>23</v>
      </c>
      <c r="ME326" s="200">
        <v>0</v>
      </c>
      <c r="MT326" s="200">
        <v>58</v>
      </c>
      <c r="MU326" s="200">
        <v>37</v>
      </c>
      <c r="MV326" s="200">
        <v>23</v>
      </c>
      <c r="MW326" s="200">
        <v>23</v>
      </c>
      <c r="NA326" s="200">
        <v>98</v>
      </c>
      <c r="NB326" s="200">
        <v>464</v>
      </c>
      <c r="NC326" s="200">
        <v>416</v>
      </c>
      <c r="ND326" s="200">
        <v>159</v>
      </c>
      <c r="NE326" s="200">
        <v>133</v>
      </c>
      <c r="NF326" s="200">
        <v>55</v>
      </c>
      <c r="NG326" s="200">
        <v>70</v>
      </c>
      <c r="NH326" s="200">
        <v>102</v>
      </c>
      <c r="NI326" s="200">
        <v>80</v>
      </c>
      <c r="NL326" s="200">
        <v>9</v>
      </c>
      <c r="NM326" s="200">
        <v>5</v>
      </c>
      <c r="NP326" s="200">
        <v>32</v>
      </c>
      <c r="NT326" s="200">
        <v>44</v>
      </c>
      <c r="NW326" s="200">
        <v>54</v>
      </c>
      <c r="NZ326" s="200">
        <v>193</v>
      </c>
      <c r="OB326" s="201">
        <v>16704</v>
      </c>
      <c r="OC326" s="200">
        <v>29303</v>
      </c>
      <c r="OD326" s="200">
        <v>982</v>
      </c>
      <c r="OE326" s="200">
        <v>7131</v>
      </c>
      <c r="OF326" s="200">
        <v>37415</v>
      </c>
      <c r="OG326" s="201">
        <v>54119</v>
      </c>
    </row>
    <row r="327" spans="1:397" ht="12.75" customHeight="1">
      <c r="A327" s="209">
        <v>541200</v>
      </c>
      <c r="B327" s="23" t="s">
        <v>478</v>
      </c>
      <c r="G327" s="200">
        <v>7</v>
      </c>
      <c r="P327" s="200">
        <v>1</v>
      </c>
      <c r="Q327" s="200">
        <v>0</v>
      </c>
      <c r="X327" s="200">
        <v>162</v>
      </c>
      <c r="Y327" s="200">
        <v>14</v>
      </c>
      <c r="Z327" s="200">
        <v>9</v>
      </c>
      <c r="AA327" s="200">
        <v>31</v>
      </c>
      <c r="AP327" s="200">
        <v>4</v>
      </c>
      <c r="AR327" s="200">
        <v>0</v>
      </c>
      <c r="AV327" s="200">
        <v>3</v>
      </c>
      <c r="BC327" s="200">
        <v>375</v>
      </c>
      <c r="BP327" s="200">
        <v>0</v>
      </c>
      <c r="BQ327" s="200">
        <v>12</v>
      </c>
      <c r="BY327" s="200">
        <v>0</v>
      </c>
      <c r="CF327" s="200">
        <v>35</v>
      </c>
      <c r="CN327" s="200">
        <v>0</v>
      </c>
      <c r="CO327" s="200">
        <v>164</v>
      </c>
      <c r="CT327" s="200">
        <v>8</v>
      </c>
      <c r="DE327" s="200">
        <v>16</v>
      </c>
      <c r="DG327" s="200">
        <v>0</v>
      </c>
      <c r="DM327" s="200">
        <v>176</v>
      </c>
      <c r="DN327" s="200">
        <v>80</v>
      </c>
      <c r="DO327" s="200">
        <v>36</v>
      </c>
      <c r="DP327" s="200">
        <v>6</v>
      </c>
      <c r="DR327" s="200">
        <v>16</v>
      </c>
      <c r="DT327" s="200">
        <v>18</v>
      </c>
      <c r="DW327" s="200">
        <v>11</v>
      </c>
      <c r="EA327" s="200">
        <v>8</v>
      </c>
      <c r="ED327" s="200">
        <v>154</v>
      </c>
      <c r="EE327" s="200">
        <v>1</v>
      </c>
      <c r="EF327" s="200">
        <v>10</v>
      </c>
      <c r="EL327" s="200">
        <v>8</v>
      </c>
      <c r="EN327" s="200">
        <v>34</v>
      </c>
      <c r="ER327" s="200">
        <v>24</v>
      </c>
      <c r="ET327" s="200">
        <v>35</v>
      </c>
      <c r="FD327" s="200">
        <v>0</v>
      </c>
      <c r="FF327" s="200">
        <v>0</v>
      </c>
      <c r="FI327" s="200">
        <v>1</v>
      </c>
      <c r="GA327" s="200">
        <v>0</v>
      </c>
      <c r="GH327" s="200">
        <v>1</v>
      </c>
      <c r="GI327" s="200">
        <v>1</v>
      </c>
      <c r="GK327" s="200">
        <v>28</v>
      </c>
      <c r="GM327" s="200">
        <v>81</v>
      </c>
      <c r="HZ327" s="200">
        <v>12</v>
      </c>
      <c r="IA327" s="200">
        <v>104</v>
      </c>
      <c r="IB327" s="200">
        <v>36</v>
      </c>
      <c r="IC327" s="200">
        <v>16</v>
      </c>
      <c r="ID327" s="200">
        <v>3</v>
      </c>
      <c r="IG327" s="200">
        <v>87</v>
      </c>
      <c r="IH327" s="200">
        <v>4</v>
      </c>
      <c r="II327" s="200">
        <v>76</v>
      </c>
      <c r="IQ327" s="200">
        <v>8</v>
      </c>
      <c r="JA327" s="200">
        <v>0</v>
      </c>
      <c r="JB327" s="200">
        <v>0</v>
      </c>
      <c r="JE327" s="200">
        <v>15</v>
      </c>
      <c r="JF327" s="200">
        <v>1</v>
      </c>
      <c r="JG327" s="200">
        <v>1</v>
      </c>
      <c r="JJ327" s="200">
        <v>1</v>
      </c>
      <c r="JK327" s="200">
        <v>0</v>
      </c>
      <c r="JL327" s="200">
        <v>20</v>
      </c>
      <c r="JP327" s="200">
        <v>259</v>
      </c>
      <c r="JR327" s="200">
        <v>2</v>
      </c>
      <c r="JS327" s="200">
        <v>7</v>
      </c>
      <c r="JT327" s="200">
        <v>50</v>
      </c>
      <c r="JU327" s="200">
        <v>639</v>
      </c>
      <c r="JV327" s="200">
        <v>20</v>
      </c>
      <c r="JW327" s="200">
        <v>1</v>
      </c>
      <c r="JX327" s="200">
        <v>137</v>
      </c>
      <c r="JY327" s="200">
        <v>180</v>
      </c>
      <c r="JZ327" s="200">
        <v>0</v>
      </c>
      <c r="KA327" s="200">
        <v>561</v>
      </c>
      <c r="KB327" s="200">
        <v>807</v>
      </c>
      <c r="KC327" s="200">
        <v>219</v>
      </c>
      <c r="KD327" s="200">
        <v>5</v>
      </c>
      <c r="KE327" s="200">
        <v>103</v>
      </c>
      <c r="KF327" s="200">
        <v>3</v>
      </c>
      <c r="KG327" s="200">
        <v>17</v>
      </c>
      <c r="KH327" s="200">
        <v>105</v>
      </c>
      <c r="KI327" s="200">
        <v>3</v>
      </c>
      <c r="KM327" s="200">
        <v>569</v>
      </c>
      <c r="KN327" s="200">
        <v>354</v>
      </c>
      <c r="KO327" s="200">
        <v>83</v>
      </c>
      <c r="KP327" s="200">
        <v>396</v>
      </c>
      <c r="KQ327" s="200">
        <v>6</v>
      </c>
      <c r="KR327" s="200">
        <v>130</v>
      </c>
      <c r="KS327" s="200">
        <v>1211</v>
      </c>
      <c r="KT327" s="200">
        <v>475</v>
      </c>
      <c r="KU327" s="200">
        <v>409</v>
      </c>
      <c r="KV327" s="200">
        <v>132</v>
      </c>
      <c r="KW327" s="200">
        <v>867</v>
      </c>
      <c r="KX327" s="200">
        <v>32</v>
      </c>
      <c r="LA327" s="200">
        <v>3681</v>
      </c>
      <c r="LB327" s="200">
        <v>410</v>
      </c>
      <c r="LC327" s="200">
        <v>67</v>
      </c>
      <c r="LD327" s="200">
        <v>191</v>
      </c>
      <c r="LE327" s="200">
        <v>606</v>
      </c>
      <c r="LF327" s="200">
        <v>1166</v>
      </c>
      <c r="LH327" s="200">
        <v>270</v>
      </c>
      <c r="LI327" s="200">
        <v>565</v>
      </c>
      <c r="LJ327" s="200">
        <v>1137</v>
      </c>
      <c r="LK327" s="200">
        <v>300</v>
      </c>
      <c r="LL327" s="200">
        <v>188</v>
      </c>
      <c r="LM327" s="200">
        <v>806</v>
      </c>
      <c r="LN327" s="200">
        <v>155</v>
      </c>
      <c r="LP327" s="200">
        <v>758</v>
      </c>
      <c r="LQ327" s="200">
        <v>520</v>
      </c>
      <c r="LR327" s="200">
        <v>71</v>
      </c>
      <c r="LT327" s="200">
        <v>1704</v>
      </c>
      <c r="LU327" s="200">
        <v>217</v>
      </c>
      <c r="LV327" s="200">
        <v>60</v>
      </c>
      <c r="LW327" s="200">
        <v>637</v>
      </c>
      <c r="LX327" s="200">
        <v>270</v>
      </c>
      <c r="LY327" s="200">
        <v>33</v>
      </c>
      <c r="LZ327" s="200">
        <v>122</v>
      </c>
      <c r="MA327" s="200">
        <v>178</v>
      </c>
      <c r="MB327" s="200">
        <v>32</v>
      </c>
      <c r="MC327" s="200">
        <v>76</v>
      </c>
      <c r="MT327" s="200">
        <v>54</v>
      </c>
      <c r="MU327" s="200">
        <v>37</v>
      </c>
      <c r="MV327" s="200">
        <v>47</v>
      </c>
      <c r="MW327" s="200">
        <v>92</v>
      </c>
      <c r="NA327" s="200">
        <v>94</v>
      </c>
      <c r="NB327" s="200">
        <v>409</v>
      </c>
      <c r="NC327" s="200">
        <v>642</v>
      </c>
      <c r="ND327" s="200">
        <v>407</v>
      </c>
      <c r="NE327" s="200">
        <v>101</v>
      </c>
      <c r="NF327" s="200">
        <v>119</v>
      </c>
      <c r="NG327" s="200">
        <v>91</v>
      </c>
      <c r="NH327" s="200">
        <v>231</v>
      </c>
      <c r="NI327" s="200">
        <v>102</v>
      </c>
      <c r="NL327" s="200">
        <v>8</v>
      </c>
      <c r="NM327" s="200">
        <v>262</v>
      </c>
      <c r="NP327" s="200">
        <v>83</v>
      </c>
      <c r="NT327" s="200">
        <v>590</v>
      </c>
      <c r="NW327" s="200">
        <v>59</v>
      </c>
      <c r="NZ327" s="200">
        <v>123</v>
      </c>
      <c r="OB327" s="201">
        <v>27506</v>
      </c>
      <c r="OC327" s="200">
        <v>71352</v>
      </c>
      <c r="OD327" s="200">
        <v>1268</v>
      </c>
      <c r="OE327" s="200">
        <v>32258</v>
      </c>
      <c r="OF327" s="200">
        <v>104879</v>
      </c>
      <c r="OG327" s="201">
        <v>132385</v>
      </c>
    </row>
    <row r="328" spans="1:397" ht="12.75" customHeight="1">
      <c r="A328" s="209">
        <v>541300</v>
      </c>
      <c r="B328" s="23" t="s">
        <v>479</v>
      </c>
      <c r="G328" s="200">
        <v>17</v>
      </c>
      <c r="P328" s="200">
        <v>38</v>
      </c>
      <c r="Q328" s="200">
        <v>9</v>
      </c>
      <c r="R328" s="200">
        <v>34</v>
      </c>
      <c r="S328" s="200">
        <v>131</v>
      </c>
      <c r="T328" s="200">
        <v>153</v>
      </c>
      <c r="U328" s="200">
        <v>82</v>
      </c>
      <c r="X328" s="200">
        <v>388</v>
      </c>
      <c r="Y328" s="200">
        <v>26</v>
      </c>
      <c r="Z328" s="200">
        <v>32</v>
      </c>
      <c r="AA328" s="200">
        <v>368</v>
      </c>
      <c r="AM328" s="200">
        <v>64</v>
      </c>
      <c r="AO328" s="200">
        <v>99</v>
      </c>
      <c r="AP328" s="200">
        <v>36</v>
      </c>
      <c r="AQ328" s="200">
        <v>129</v>
      </c>
      <c r="AR328" s="200">
        <v>67</v>
      </c>
      <c r="AS328" s="200">
        <v>118</v>
      </c>
      <c r="AT328" s="200">
        <v>659</v>
      </c>
      <c r="AU328" s="200">
        <v>494</v>
      </c>
      <c r="AV328" s="200">
        <v>204</v>
      </c>
      <c r="AW328" s="200">
        <v>274</v>
      </c>
      <c r="AX328" s="200">
        <v>1</v>
      </c>
      <c r="BA328" s="200">
        <v>28</v>
      </c>
      <c r="BC328" s="200">
        <v>1003</v>
      </c>
      <c r="BD328" s="200">
        <v>0</v>
      </c>
      <c r="BE328" s="200">
        <v>122</v>
      </c>
      <c r="BG328" s="200">
        <v>166</v>
      </c>
      <c r="BH328" s="200">
        <v>159</v>
      </c>
      <c r="BM328" s="200">
        <v>183</v>
      </c>
      <c r="BP328" s="200">
        <v>3</v>
      </c>
      <c r="BQ328" s="200">
        <v>855</v>
      </c>
      <c r="BR328" s="200">
        <v>1024</v>
      </c>
      <c r="BS328" s="200">
        <v>18</v>
      </c>
      <c r="BU328" s="200">
        <v>0</v>
      </c>
      <c r="BV328" s="200">
        <v>107</v>
      </c>
      <c r="BW328" s="200">
        <v>173</v>
      </c>
      <c r="BX328" s="200">
        <v>110</v>
      </c>
      <c r="BY328" s="200">
        <v>1</v>
      </c>
      <c r="BZ328" s="200">
        <v>41</v>
      </c>
      <c r="CA328" s="200">
        <v>487</v>
      </c>
      <c r="CE328" s="200">
        <v>147</v>
      </c>
      <c r="CF328" s="200">
        <v>365</v>
      </c>
      <c r="CI328" s="200">
        <v>237</v>
      </c>
      <c r="CJ328" s="200">
        <v>117</v>
      </c>
      <c r="CM328" s="200">
        <v>23</v>
      </c>
      <c r="CR328" s="200">
        <v>166</v>
      </c>
      <c r="CS328" s="200">
        <v>127</v>
      </c>
      <c r="CT328" s="200">
        <v>49</v>
      </c>
      <c r="CU328" s="200">
        <v>133</v>
      </c>
      <c r="CX328" s="200">
        <v>15</v>
      </c>
      <c r="CZ328" s="200">
        <v>139</v>
      </c>
      <c r="DA328" s="200">
        <v>118</v>
      </c>
      <c r="DB328" s="200">
        <v>99</v>
      </c>
      <c r="DE328" s="200">
        <v>72</v>
      </c>
      <c r="DG328" s="200">
        <v>1</v>
      </c>
      <c r="DL328" s="200">
        <v>258</v>
      </c>
      <c r="DM328" s="200">
        <v>371</v>
      </c>
      <c r="DN328" s="200">
        <v>0</v>
      </c>
      <c r="DO328" s="200">
        <v>40</v>
      </c>
      <c r="DP328" s="200">
        <v>8</v>
      </c>
      <c r="DQ328" s="200">
        <v>2</v>
      </c>
      <c r="DR328" s="200">
        <v>101</v>
      </c>
      <c r="DS328" s="200">
        <v>56</v>
      </c>
      <c r="DT328" s="200">
        <v>16</v>
      </c>
      <c r="DW328" s="200">
        <v>98</v>
      </c>
      <c r="DX328" s="200">
        <v>20</v>
      </c>
      <c r="DY328" s="200">
        <v>35</v>
      </c>
      <c r="EA328" s="200">
        <v>541</v>
      </c>
      <c r="EC328" s="200">
        <v>91</v>
      </c>
      <c r="ED328" s="200">
        <v>98</v>
      </c>
      <c r="EE328" s="200">
        <v>6</v>
      </c>
      <c r="EF328" s="200">
        <v>124</v>
      </c>
      <c r="EM328" s="200">
        <v>241</v>
      </c>
      <c r="EN328" s="200">
        <v>270</v>
      </c>
      <c r="EO328" s="200">
        <v>58</v>
      </c>
      <c r="EP328" s="200">
        <v>371</v>
      </c>
      <c r="ER328" s="200">
        <v>1274</v>
      </c>
      <c r="ET328" s="200">
        <v>74</v>
      </c>
      <c r="FC328" s="200">
        <v>76</v>
      </c>
      <c r="FD328" s="200">
        <v>47</v>
      </c>
      <c r="FE328" s="200">
        <v>21</v>
      </c>
      <c r="FF328" s="200">
        <v>27</v>
      </c>
      <c r="FH328" s="200">
        <v>63</v>
      </c>
      <c r="FI328" s="200">
        <v>213</v>
      </c>
      <c r="FN328" s="200">
        <v>64</v>
      </c>
      <c r="FY328" s="200">
        <v>0</v>
      </c>
      <c r="GC328" s="200">
        <v>14</v>
      </c>
      <c r="GD328" s="200">
        <v>128</v>
      </c>
      <c r="GH328" s="200">
        <v>1</v>
      </c>
      <c r="GI328" s="200">
        <v>1</v>
      </c>
      <c r="GK328" s="200">
        <v>47</v>
      </c>
      <c r="GM328" s="200">
        <v>433</v>
      </c>
      <c r="GQ328" s="200">
        <v>11</v>
      </c>
      <c r="GU328" s="200">
        <v>3</v>
      </c>
      <c r="HS328" s="200">
        <v>0</v>
      </c>
      <c r="HV328" s="200">
        <v>11</v>
      </c>
      <c r="HW328" s="200">
        <v>0</v>
      </c>
      <c r="HZ328" s="200">
        <v>106</v>
      </c>
      <c r="IA328" s="200">
        <v>130</v>
      </c>
      <c r="IB328" s="200">
        <v>68</v>
      </c>
      <c r="IC328" s="200">
        <v>73</v>
      </c>
      <c r="ID328" s="200">
        <v>20</v>
      </c>
      <c r="IF328" s="200">
        <v>0</v>
      </c>
      <c r="IG328" s="200">
        <v>738</v>
      </c>
      <c r="IH328" s="200">
        <v>198</v>
      </c>
      <c r="II328" s="200">
        <v>396</v>
      </c>
      <c r="IJ328" s="200">
        <v>7</v>
      </c>
      <c r="IK328" s="200">
        <v>5</v>
      </c>
      <c r="IL328" s="200">
        <v>8</v>
      </c>
      <c r="IM328" s="200">
        <v>0</v>
      </c>
      <c r="IN328" s="200">
        <v>184</v>
      </c>
      <c r="IQ328" s="200">
        <v>1796</v>
      </c>
      <c r="IR328" s="200">
        <v>113</v>
      </c>
      <c r="IS328" s="200">
        <v>94</v>
      </c>
      <c r="IV328" s="200">
        <v>75</v>
      </c>
      <c r="IW328" s="200">
        <v>33</v>
      </c>
      <c r="IX328" s="200">
        <v>9</v>
      </c>
      <c r="IY328" s="200">
        <v>379</v>
      </c>
      <c r="IZ328" s="200">
        <v>169</v>
      </c>
      <c r="JA328" s="200">
        <v>2</v>
      </c>
      <c r="JB328" s="200">
        <v>74</v>
      </c>
      <c r="JC328" s="200">
        <v>15</v>
      </c>
      <c r="JD328" s="200">
        <v>28</v>
      </c>
      <c r="JE328" s="200">
        <v>342</v>
      </c>
      <c r="JF328" s="200">
        <v>67</v>
      </c>
      <c r="JG328" s="200">
        <v>418</v>
      </c>
      <c r="JH328" s="200">
        <v>130</v>
      </c>
      <c r="JI328" s="200">
        <v>195</v>
      </c>
      <c r="JJ328" s="200">
        <v>42</v>
      </c>
      <c r="JK328" s="200">
        <v>3</v>
      </c>
      <c r="JL328" s="200">
        <v>971</v>
      </c>
      <c r="JM328" s="200">
        <v>79</v>
      </c>
      <c r="JO328" s="200">
        <v>347</v>
      </c>
      <c r="JP328" s="200">
        <v>2902</v>
      </c>
      <c r="JQ328" s="200">
        <v>0</v>
      </c>
      <c r="JR328" s="200">
        <v>5</v>
      </c>
      <c r="JS328" s="200">
        <v>19</v>
      </c>
      <c r="JT328" s="200">
        <v>130</v>
      </c>
      <c r="JU328" s="200">
        <v>1358</v>
      </c>
      <c r="JV328" s="200">
        <v>107</v>
      </c>
      <c r="JW328" s="200">
        <v>41</v>
      </c>
      <c r="JX328" s="200">
        <v>720</v>
      </c>
      <c r="JY328" s="200">
        <v>540</v>
      </c>
      <c r="JZ328" s="200">
        <v>3</v>
      </c>
      <c r="KA328" s="200">
        <v>182</v>
      </c>
      <c r="KB328" s="200">
        <v>253</v>
      </c>
      <c r="KC328" s="200">
        <v>86</v>
      </c>
      <c r="KD328" s="200">
        <v>4</v>
      </c>
      <c r="KE328" s="200">
        <v>96</v>
      </c>
      <c r="KF328" s="200">
        <v>2</v>
      </c>
      <c r="KG328" s="200">
        <v>21</v>
      </c>
      <c r="KH328" s="200">
        <v>460</v>
      </c>
      <c r="KI328" s="200">
        <v>5</v>
      </c>
      <c r="KM328" s="200">
        <v>1108</v>
      </c>
      <c r="KN328" s="200">
        <v>769</v>
      </c>
      <c r="KO328" s="200">
        <v>174</v>
      </c>
      <c r="KP328" s="200">
        <v>1144</v>
      </c>
      <c r="KQ328" s="200">
        <v>47</v>
      </c>
      <c r="KR328" s="200">
        <v>166</v>
      </c>
      <c r="KS328" s="200">
        <v>3718</v>
      </c>
      <c r="KT328" s="200">
        <v>289</v>
      </c>
      <c r="KU328" s="200">
        <v>452</v>
      </c>
      <c r="KV328" s="200">
        <v>139</v>
      </c>
      <c r="KW328" s="200">
        <v>5004</v>
      </c>
      <c r="KX328" s="200">
        <v>34</v>
      </c>
      <c r="LA328" s="200">
        <v>8085</v>
      </c>
      <c r="LB328" s="200">
        <v>881</v>
      </c>
      <c r="LC328" s="200">
        <v>93</v>
      </c>
      <c r="LD328" s="200">
        <v>410</v>
      </c>
      <c r="LE328" s="200">
        <v>1202</v>
      </c>
      <c r="LF328" s="200">
        <v>3036</v>
      </c>
      <c r="LH328" s="200">
        <v>616</v>
      </c>
      <c r="LI328" s="200">
        <v>1829</v>
      </c>
      <c r="LJ328" s="200">
        <v>2859</v>
      </c>
      <c r="LK328" s="200">
        <v>19106</v>
      </c>
      <c r="LL328" s="200">
        <v>2116</v>
      </c>
      <c r="LM328" s="200">
        <v>11233</v>
      </c>
      <c r="LN328" s="200">
        <v>3236</v>
      </c>
      <c r="LO328" s="200">
        <v>105</v>
      </c>
      <c r="LP328" s="200">
        <v>2207</v>
      </c>
      <c r="LQ328" s="200">
        <v>3431</v>
      </c>
      <c r="LR328" s="200">
        <v>222</v>
      </c>
      <c r="LT328" s="200">
        <v>2717</v>
      </c>
      <c r="LU328" s="200">
        <v>2303</v>
      </c>
      <c r="LV328" s="200">
        <v>701</v>
      </c>
      <c r="LW328" s="200">
        <v>7311</v>
      </c>
      <c r="LX328" s="200">
        <v>1867</v>
      </c>
      <c r="LY328" s="200">
        <v>140</v>
      </c>
      <c r="LZ328" s="200">
        <v>544</v>
      </c>
      <c r="MA328" s="200">
        <v>954</v>
      </c>
      <c r="MB328" s="200">
        <v>1265</v>
      </c>
      <c r="MC328" s="200">
        <v>92</v>
      </c>
      <c r="ME328" s="200">
        <v>36</v>
      </c>
      <c r="MT328" s="200">
        <v>37</v>
      </c>
      <c r="MU328" s="200">
        <v>104</v>
      </c>
      <c r="MV328" s="200">
        <v>56</v>
      </c>
      <c r="MW328" s="200">
        <v>184</v>
      </c>
      <c r="NA328" s="200">
        <v>250</v>
      </c>
      <c r="NB328" s="200">
        <v>1439</v>
      </c>
      <c r="NC328" s="200">
        <v>2852</v>
      </c>
      <c r="ND328" s="200">
        <v>1619</v>
      </c>
      <c r="NE328" s="200">
        <v>424</v>
      </c>
      <c r="NF328" s="200">
        <v>287</v>
      </c>
      <c r="NG328" s="200">
        <v>595</v>
      </c>
      <c r="NH328" s="200">
        <v>602</v>
      </c>
      <c r="NI328" s="200">
        <v>180</v>
      </c>
      <c r="NL328" s="200">
        <v>3</v>
      </c>
      <c r="NM328" s="200">
        <v>241</v>
      </c>
      <c r="NP328" s="200">
        <v>295</v>
      </c>
      <c r="NT328" s="200">
        <v>499</v>
      </c>
      <c r="NW328" s="200">
        <v>40</v>
      </c>
      <c r="NZ328" s="200">
        <v>782</v>
      </c>
      <c r="OB328" s="201">
        <v>131398</v>
      </c>
      <c r="OC328" s="200">
        <v>118548</v>
      </c>
      <c r="OD328" s="200">
        <v>2049</v>
      </c>
      <c r="OE328" s="200">
        <v>21734</v>
      </c>
      <c r="OF328" s="200">
        <v>142331</v>
      </c>
      <c r="OG328" s="201">
        <v>273730</v>
      </c>
    </row>
    <row r="329" spans="1:397" ht="12.75" customHeight="1">
      <c r="A329" s="209">
        <v>541400</v>
      </c>
      <c r="B329" s="23" t="s">
        <v>480</v>
      </c>
      <c r="P329" s="200">
        <v>1</v>
      </c>
      <c r="X329" s="200">
        <v>76</v>
      </c>
      <c r="Y329" s="200">
        <v>10</v>
      </c>
      <c r="Z329" s="200">
        <v>6</v>
      </c>
      <c r="AA329" s="200">
        <v>13</v>
      </c>
      <c r="AN329" s="200">
        <v>70</v>
      </c>
      <c r="AO329" s="200">
        <v>105</v>
      </c>
      <c r="AP329" s="200">
        <v>23</v>
      </c>
      <c r="AR329" s="200">
        <v>261</v>
      </c>
      <c r="BD329" s="200">
        <v>0</v>
      </c>
      <c r="BP329" s="200">
        <v>0</v>
      </c>
      <c r="BV329" s="200">
        <v>151</v>
      </c>
      <c r="BX329" s="200">
        <v>13</v>
      </c>
      <c r="BY329" s="200">
        <v>2</v>
      </c>
      <c r="CF329" s="200">
        <v>12</v>
      </c>
      <c r="CK329" s="200">
        <v>91</v>
      </c>
      <c r="CT329" s="200">
        <v>10</v>
      </c>
      <c r="CX329" s="200">
        <v>1</v>
      </c>
      <c r="DE329" s="200">
        <v>1</v>
      </c>
      <c r="DL329" s="200">
        <v>6</v>
      </c>
      <c r="DM329" s="200">
        <v>97</v>
      </c>
      <c r="DN329" s="200">
        <v>0</v>
      </c>
      <c r="DO329" s="200">
        <v>11</v>
      </c>
      <c r="DP329" s="200">
        <v>2</v>
      </c>
      <c r="DS329" s="200">
        <v>5</v>
      </c>
      <c r="DW329" s="200">
        <v>2</v>
      </c>
      <c r="DX329" s="200">
        <v>3</v>
      </c>
      <c r="EA329" s="200">
        <v>2</v>
      </c>
      <c r="ED329" s="200">
        <v>2</v>
      </c>
      <c r="EF329" s="200">
        <v>57</v>
      </c>
      <c r="FC329" s="200">
        <v>4</v>
      </c>
      <c r="FD329" s="200">
        <v>13</v>
      </c>
      <c r="FE329" s="200">
        <v>0</v>
      </c>
      <c r="FF329" s="200">
        <v>8</v>
      </c>
      <c r="FI329" s="200">
        <v>13</v>
      </c>
      <c r="FX329" s="200">
        <v>1</v>
      </c>
      <c r="FY329" s="200">
        <v>5</v>
      </c>
      <c r="GA329" s="200">
        <v>129</v>
      </c>
      <c r="GC329" s="200">
        <v>0</v>
      </c>
      <c r="GD329" s="200">
        <v>0</v>
      </c>
      <c r="GH329" s="200">
        <v>1</v>
      </c>
      <c r="GK329" s="200">
        <v>112</v>
      </c>
      <c r="GM329" s="200">
        <v>118</v>
      </c>
      <c r="HU329" s="200">
        <v>4</v>
      </c>
      <c r="HW329" s="200">
        <v>3</v>
      </c>
      <c r="HZ329" s="200">
        <v>62</v>
      </c>
      <c r="IA329" s="200">
        <v>78</v>
      </c>
      <c r="IB329" s="200">
        <v>37</v>
      </c>
      <c r="IC329" s="200">
        <v>90</v>
      </c>
      <c r="ID329" s="200">
        <v>1</v>
      </c>
      <c r="IG329" s="200">
        <v>359</v>
      </c>
      <c r="II329" s="200">
        <v>28</v>
      </c>
      <c r="IL329" s="200">
        <v>4</v>
      </c>
      <c r="IM329" s="200">
        <v>0</v>
      </c>
      <c r="IN329" s="200">
        <v>19</v>
      </c>
      <c r="IO329" s="200">
        <v>10</v>
      </c>
      <c r="IP329" s="200">
        <v>39</v>
      </c>
      <c r="IQ329" s="200">
        <v>67</v>
      </c>
      <c r="JB329" s="200">
        <v>2</v>
      </c>
      <c r="JD329" s="200">
        <v>117</v>
      </c>
      <c r="JE329" s="200">
        <v>346</v>
      </c>
      <c r="JF329" s="200">
        <v>7</v>
      </c>
      <c r="JG329" s="200">
        <v>3</v>
      </c>
      <c r="JI329" s="200">
        <v>12</v>
      </c>
      <c r="JJ329" s="200">
        <v>8</v>
      </c>
      <c r="JK329" s="200">
        <v>4</v>
      </c>
      <c r="JL329" s="200">
        <v>178</v>
      </c>
      <c r="JM329" s="200">
        <v>6</v>
      </c>
      <c r="JO329" s="200">
        <v>11</v>
      </c>
      <c r="JP329" s="200">
        <v>477</v>
      </c>
      <c r="JQ329" s="200">
        <v>1</v>
      </c>
      <c r="JR329" s="200">
        <v>1</v>
      </c>
      <c r="JS329" s="200">
        <v>5</v>
      </c>
      <c r="JT329" s="200">
        <v>32</v>
      </c>
      <c r="JU329" s="200">
        <v>99</v>
      </c>
      <c r="JV329" s="200">
        <v>15</v>
      </c>
      <c r="JW329" s="200">
        <v>5</v>
      </c>
      <c r="JX329" s="200">
        <v>140</v>
      </c>
      <c r="JY329" s="200">
        <v>25</v>
      </c>
      <c r="JZ329" s="200">
        <v>0</v>
      </c>
      <c r="KA329" s="200">
        <v>57</v>
      </c>
      <c r="KB329" s="200">
        <v>80</v>
      </c>
      <c r="KC329" s="200">
        <v>23</v>
      </c>
      <c r="KE329" s="200">
        <v>8</v>
      </c>
      <c r="KF329" s="200">
        <v>0</v>
      </c>
      <c r="KG329" s="200">
        <v>13</v>
      </c>
      <c r="KH329" s="200">
        <v>23</v>
      </c>
      <c r="KI329" s="200">
        <v>2</v>
      </c>
      <c r="KM329" s="200">
        <v>163</v>
      </c>
      <c r="KN329" s="200">
        <v>94</v>
      </c>
      <c r="KO329" s="200">
        <v>22</v>
      </c>
      <c r="KP329" s="200">
        <v>74</v>
      </c>
      <c r="KQ329" s="200">
        <v>1</v>
      </c>
      <c r="KR329" s="200">
        <v>37</v>
      </c>
      <c r="KS329" s="200">
        <v>224</v>
      </c>
      <c r="KT329" s="200">
        <v>54</v>
      </c>
      <c r="KU329" s="200">
        <v>24</v>
      </c>
      <c r="KV329" s="200">
        <v>10</v>
      </c>
      <c r="KW329" s="200">
        <v>205</v>
      </c>
      <c r="KX329" s="200">
        <v>25</v>
      </c>
      <c r="LA329" s="200">
        <v>1334</v>
      </c>
      <c r="LB329" s="200">
        <v>75</v>
      </c>
      <c r="LC329" s="200">
        <v>8</v>
      </c>
      <c r="LD329" s="200">
        <v>38</v>
      </c>
      <c r="LE329" s="200">
        <v>90</v>
      </c>
      <c r="LF329" s="200">
        <v>176</v>
      </c>
      <c r="LH329" s="200">
        <v>57</v>
      </c>
      <c r="LI329" s="200">
        <v>123</v>
      </c>
      <c r="LJ329" s="200">
        <v>307</v>
      </c>
      <c r="LK329" s="200">
        <v>374</v>
      </c>
      <c r="LL329" s="200">
        <v>197</v>
      </c>
      <c r="LM329" s="200">
        <v>209</v>
      </c>
      <c r="LN329" s="200">
        <v>47</v>
      </c>
      <c r="LP329" s="200">
        <v>373</v>
      </c>
      <c r="LQ329" s="200">
        <v>21</v>
      </c>
      <c r="LR329" s="200">
        <v>37</v>
      </c>
      <c r="LT329" s="200">
        <v>275</v>
      </c>
      <c r="LU329" s="200">
        <v>50</v>
      </c>
      <c r="LV329" s="200">
        <v>23</v>
      </c>
      <c r="LW329" s="200">
        <v>235</v>
      </c>
      <c r="LX329" s="200">
        <v>49</v>
      </c>
      <c r="LY329" s="200">
        <v>1</v>
      </c>
      <c r="LZ329" s="200">
        <v>20</v>
      </c>
      <c r="MA329" s="200">
        <v>82</v>
      </c>
      <c r="MB329" s="200">
        <v>5</v>
      </c>
      <c r="MC329" s="200">
        <v>17</v>
      </c>
      <c r="MK329" s="200">
        <v>5</v>
      </c>
      <c r="MT329" s="200">
        <v>2</v>
      </c>
      <c r="MU329" s="200">
        <v>4</v>
      </c>
      <c r="MV329" s="200">
        <v>5</v>
      </c>
      <c r="MW329" s="200">
        <v>18</v>
      </c>
      <c r="NA329" s="200">
        <v>11</v>
      </c>
      <c r="NB329" s="200">
        <v>124</v>
      </c>
      <c r="NC329" s="200">
        <v>138</v>
      </c>
      <c r="ND329" s="200">
        <v>149</v>
      </c>
      <c r="NE329" s="200">
        <v>127</v>
      </c>
      <c r="NF329" s="200">
        <v>20</v>
      </c>
      <c r="NG329" s="200">
        <v>23</v>
      </c>
      <c r="NH329" s="200">
        <v>40</v>
      </c>
      <c r="NI329" s="200">
        <v>11</v>
      </c>
      <c r="NL329" s="200">
        <v>2</v>
      </c>
      <c r="NM329" s="200">
        <v>169</v>
      </c>
      <c r="NP329" s="200">
        <v>15</v>
      </c>
      <c r="NT329" s="200">
        <v>67</v>
      </c>
      <c r="NW329" s="200">
        <v>7</v>
      </c>
      <c r="NZ329" s="200">
        <v>8</v>
      </c>
      <c r="OB329" s="201">
        <v>10047</v>
      </c>
      <c r="OC329" s="200">
        <v>7860</v>
      </c>
      <c r="OD329" s="200">
        <v>824</v>
      </c>
      <c r="OE329" s="200">
        <v>11099</v>
      </c>
      <c r="OF329" s="200">
        <v>19783</v>
      </c>
      <c r="OG329" s="201">
        <v>29830</v>
      </c>
    </row>
    <row r="330" spans="1:397" ht="12.75" customHeight="1">
      <c r="A330" s="209">
        <v>541610</v>
      </c>
      <c r="B330" s="23" t="s">
        <v>481</v>
      </c>
      <c r="G330" s="200">
        <v>8</v>
      </c>
      <c r="P330" s="200">
        <v>2</v>
      </c>
      <c r="X330" s="200">
        <v>115</v>
      </c>
      <c r="Y330" s="200">
        <v>16</v>
      </c>
      <c r="Z330" s="200">
        <v>38</v>
      </c>
      <c r="AA330" s="200">
        <v>34</v>
      </c>
      <c r="AP330" s="200">
        <v>6</v>
      </c>
      <c r="AR330" s="200">
        <v>9</v>
      </c>
      <c r="AT330" s="200">
        <v>0</v>
      </c>
      <c r="AV330" s="200">
        <v>2</v>
      </c>
      <c r="BD330" s="200">
        <v>2</v>
      </c>
      <c r="BP330" s="200">
        <v>5</v>
      </c>
      <c r="BQ330" s="200">
        <v>10</v>
      </c>
      <c r="BR330" s="200">
        <v>1</v>
      </c>
      <c r="BU330" s="200">
        <v>1</v>
      </c>
      <c r="BV330" s="200">
        <v>1</v>
      </c>
      <c r="BX330" s="200">
        <v>30</v>
      </c>
      <c r="BY330" s="200">
        <v>8</v>
      </c>
      <c r="BZ330" s="200">
        <v>1</v>
      </c>
      <c r="CF330" s="200">
        <v>11</v>
      </c>
      <c r="CK330" s="200">
        <v>0</v>
      </c>
      <c r="CT330" s="200">
        <v>33</v>
      </c>
      <c r="CX330" s="200">
        <v>0</v>
      </c>
      <c r="DE330" s="200">
        <v>3</v>
      </c>
      <c r="DG330" s="200">
        <v>0</v>
      </c>
      <c r="DL330" s="200">
        <v>105</v>
      </c>
      <c r="DM330" s="200">
        <v>343</v>
      </c>
      <c r="DN330" s="200">
        <v>0</v>
      </c>
      <c r="DO330" s="200">
        <v>74</v>
      </c>
      <c r="DP330" s="200">
        <v>11</v>
      </c>
      <c r="DQ330" s="200">
        <v>101</v>
      </c>
      <c r="DR330" s="200">
        <v>8</v>
      </c>
      <c r="DS330" s="200">
        <v>1</v>
      </c>
      <c r="DT330" s="200">
        <v>11</v>
      </c>
      <c r="DW330" s="200">
        <v>6</v>
      </c>
      <c r="DX330" s="200">
        <v>1</v>
      </c>
      <c r="EA330" s="200">
        <v>5</v>
      </c>
      <c r="ED330" s="200">
        <v>23</v>
      </c>
      <c r="EE330" s="200">
        <v>18</v>
      </c>
      <c r="EF330" s="200">
        <v>6</v>
      </c>
      <c r="EL330" s="200">
        <v>12</v>
      </c>
      <c r="EN330" s="200">
        <v>28</v>
      </c>
      <c r="EP330" s="200">
        <v>0</v>
      </c>
      <c r="ER330" s="200">
        <v>16</v>
      </c>
      <c r="ET330" s="200">
        <v>29</v>
      </c>
      <c r="EY330" s="200">
        <v>0</v>
      </c>
      <c r="FC330" s="200">
        <v>2</v>
      </c>
      <c r="FD330" s="200">
        <v>33</v>
      </c>
      <c r="FE330" s="200">
        <v>40</v>
      </c>
      <c r="FF330" s="200">
        <v>34</v>
      </c>
      <c r="FI330" s="200">
        <v>59</v>
      </c>
      <c r="GA330" s="200">
        <v>10</v>
      </c>
      <c r="GH330" s="200">
        <v>4</v>
      </c>
      <c r="GI330" s="200">
        <v>1</v>
      </c>
      <c r="GK330" s="200">
        <v>10</v>
      </c>
      <c r="GM330" s="200">
        <v>13</v>
      </c>
      <c r="HT330" s="200">
        <v>16</v>
      </c>
      <c r="HU330" s="200">
        <v>2</v>
      </c>
      <c r="HV330" s="200">
        <v>1</v>
      </c>
      <c r="HW330" s="200">
        <v>0</v>
      </c>
      <c r="HZ330" s="200">
        <v>28</v>
      </c>
      <c r="IA330" s="200">
        <v>233</v>
      </c>
      <c r="IB330" s="200">
        <v>108</v>
      </c>
      <c r="IC330" s="200">
        <v>25</v>
      </c>
      <c r="ID330" s="200">
        <v>2</v>
      </c>
      <c r="IF330" s="200">
        <v>1</v>
      </c>
      <c r="IG330" s="200">
        <v>888</v>
      </c>
      <c r="II330" s="200">
        <v>97</v>
      </c>
      <c r="IL330" s="200">
        <v>6</v>
      </c>
      <c r="IN330" s="200">
        <v>1</v>
      </c>
      <c r="IO330" s="200">
        <v>2</v>
      </c>
      <c r="IP330" s="200">
        <v>5</v>
      </c>
      <c r="IQ330" s="200">
        <v>74</v>
      </c>
      <c r="IZ330" s="200">
        <v>50</v>
      </c>
      <c r="JA330" s="200">
        <v>1</v>
      </c>
      <c r="JB330" s="200">
        <v>59</v>
      </c>
      <c r="JE330" s="200">
        <v>147</v>
      </c>
      <c r="JF330" s="200">
        <v>29</v>
      </c>
      <c r="JG330" s="200">
        <v>12</v>
      </c>
      <c r="JI330" s="200">
        <v>6</v>
      </c>
      <c r="JJ330" s="200">
        <v>5</v>
      </c>
      <c r="JK330" s="200">
        <v>14</v>
      </c>
      <c r="JL330" s="200">
        <v>60</v>
      </c>
      <c r="JM330" s="200">
        <v>1</v>
      </c>
      <c r="JP330" s="200">
        <v>436</v>
      </c>
      <c r="JQ330" s="200">
        <v>25</v>
      </c>
      <c r="JR330" s="200">
        <v>2</v>
      </c>
      <c r="JS330" s="200">
        <v>7</v>
      </c>
      <c r="JT330" s="200">
        <v>44</v>
      </c>
      <c r="JU330" s="200">
        <v>954</v>
      </c>
      <c r="JV330" s="200">
        <v>170</v>
      </c>
      <c r="JW330" s="200">
        <v>1</v>
      </c>
      <c r="JX330" s="200">
        <v>687</v>
      </c>
      <c r="JY330" s="200">
        <v>832</v>
      </c>
      <c r="JZ330" s="200">
        <v>1</v>
      </c>
      <c r="KA330" s="200">
        <v>518</v>
      </c>
      <c r="KB330" s="200">
        <v>693</v>
      </c>
      <c r="KC330" s="200">
        <v>195</v>
      </c>
      <c r="KD330" s="200">
        <v>12</v>
      </c>
      <c r="KE330" s="200">
        <v>317</v>
      </c>
      <c r="KF330" s="200">
        <v>1</v>
      </c>
      <c r="KG330" s="200">
        <v>324</v>
      </c>
      <c r="KH330" s="200">
        <v>142</v>
      </c>
      <c r="KI330" s="200">
        <v>26</v>
      </c>
      <c r="KM330" s="200">
        <v>639</v>
      </c>
      <c r="KN330" s="200">
        <v>450</v>
      </c>
      <c r="KO330" s="200">
        <v>104</v>
      </c>
      <c r="KP330" s="200">
        <v>756</v>
      </c>
      <c r="KQ330" s="200">
        <v>123</v>
      </c>
      <c r="KR330" s="200">
        <v>615</v>
      </c>
      <c r="KS330" s="200">
        <v>4344</v>
      </c>
      <c r="KT330" s="200">
        <v>765</v>
      </c>
      <c r="KU330" s="200">
        <v>1057</v>
      </c>
      <c r="KV330" s="200">
        <v>61</v>
      </c>
      <c r="KW330" s="200">
        <v>1377</v>
      </c>
      <c r="KX330" s="200">
        <v>84</v>
      </c>
      <c r="LA330" s="200">
        <v>6115</v>
      </c>
      <c r="LB330" s="200">
        <v>339</v>
      </c>
      <c r="LC330" s="200">
        <v>117</v>
      </c>
      <c r="LD330" s="200">
        <v>158</v>
      </c>
      <c r="LE330" s="200">
        <v>1815</v>
      </c>
      <c r="LF330" s="200">
        <v>1483</v>
      </c>
      <c r="LH330" s="200">
        <v>364</v>
      </c>
      <c r="LI330" s="200">
        <v>774</v>
      </c>
      <c r="LJ330" s="200">
        <v>2615</v>
      </c>
      <c r="LK330" s="200">
        <v>987</v>
      </c>
      <c r="LL330" s="200">
        <v>823</v>
      </c>
      <c r="LM330" s="200">
        <v>2875</v>
      </c>
      <c r="LN330" s="200">
        <v>644</v>
      </c>
      <c r="LO330" s="200">
        <v>0</v>
      </c>
      <c r="LP330" s="200">
        <v>3057</v>
      </c>
      <c r="LQ330" s="200">
        <v>836</v>
      </c>
      <c r="LR330" s="200">
        <v>216</v>
      </c>
      <c r="LT330" s="200">
        <v>1690</v>
      </c>
      <c r="LU330" s="200">
        <v>758</v>
      </c>
      <c r="LV330" s="200">
        <v>705</v>
      </c>
      <c r="LW330" s="200">
        <v>2335</v>
      </c>
      <c r="LX330" s="200">
        <v>858</v>
      </c>
      <c r="LY330" s="200">
        <v>726</v>
      </c>
      <c r="LZ330" s="200">
        <v>309</v>
      </c>
      <c r="MA330" s="200">
        <v>442</v>
      </c>
      <c r="MB330" s="200">
        <v>154</v>
      </c>
      <c r="MC330" s="200">
        <v>265</v>
      </c>
      <c r="MT330" s="200">
        <v>141</v>
      </c>
      <c r="MU330" s="200">
        <v>66</v>
      </c>
      <c r="MV330" s="200">
        <v>84</v>
      </c>
      <c r="MW330" s="200">
        <v>73</v>
      </c>
      <c r="NA330" s="200">
        <v>220</v>
      </c>
      <c r="NB330" s="200">
        <v>877</v>
      </c>
      <c r="NC330" s="200">
        <v>926</v>
      </c>
      <c r="ND330" s="200">
        <v>508</v>
      </c>
      <c r="NE330" s="200">
        <v>662</v>
      </c>
      <c r="NF330" s="200">
        <v>57</v>
      </c>
      <c r="NG330" s="200">
        <v>42</v>
      </c>
      <c r="NH330" s="200">
        <v>99</v>
      </c>
      <c r="NI330" s="200">
        <v>138</v>
      </c>
      <c r="NL330" s="200">
        <v>26</v>
      </c>
      <c r="NM330" s="200">
        <v>14</v>
      </c>
      <c r="NP330" s="200">
        <v>140</v>
      </c>
      <c r="NT330" s="200">
        <v>1429</v>
      </c>
      <c r="NW330" s="200">
        <v>278</v>
      </c>
      <c r="NZ330" s="200">
        <v>397</v>
      </c>
      <c r="OB330" s="201">
        <v>56606</v>
      </c>
      <c r="OC330" s="200">
        <v>65840</v>
      </c>
      <c r="OD330" s="200">
        <v>1229</v>
      </c>
      <c r="OE330" s="200">
        <v>21887</v>
      </c>
      <c r="OF330" s="200">
        <v>88956</v>
      </c>
      <c r="OG330" s="201">
        <v>145562</v>
      </c>
    </row>
    <row r="331" spans="1:397" ht="12.75" customHeight="1">
      <c r="A331" s="209" t="s">
        <v>483</v>
      </c>
      <c r="B331" s="23" t="s">
        <v>482</v>
      </c>
      <c r="P331" s="200">
        <v>1</v>
      </c>
      <c r="X331" s="200">
        <v>32</v>
      </c>
      <c r="Y331" s="200">
        <v>9</v>
      </c>
      <c r="Z331" s="200">
        <v>26</v>
      </c>
      <c r="AA331" s="200">
        <v>6</v>
      </c>
      <c r="AP331" s="200">
        <v>1</v>
      </c>
      <c r="AR331" s="200">
        <v>436</v>
      </c>
      <c r="AV331" s="200">
        <v>0</v>
      </c>
      <c r="AW331" s="200">
        <v>18</v>
      </c>
      <c r="BB331" s="200">
        <v>20</v>
      </c>
      <c r="BD331" s="200">
        <v>0</v>
      </c>
      <c r="BM331" s="200">
        <v>2</v>
      </c>
      <c r="BP331" s="200">
        <v>1</v>
      </c>
      <c r="BQ331" s="200">
        <v>1</v>
      </c>
      <c r="BX331" s="200">
        <v>5</v>
      </c>
      <c r="BY331" s="200">
        <v>1</v>
      </c>
      <c r="BZ331" s="200">
        <v>0</v>
      </c>
      <c r="CF331" s="200">
        <v>4</v>
      </c>
      <c r="CT331" s="200">
        <v>4</v>
      </c>
      <c r="CX331" s="200">
        <v>1</v>
      </c>
      <c r="DE331" s="200">
        <v>1</v>
      </c>
      <c r="DL331" s="200">
        <v>1</v>
      </c>
      <c r="DM331" s="200">
        <v>53</v>
      </c>
      <c r="DN331" s="200">
        <v>0</v>
      </c>
      <c r="DO331" s="200">
        <v>12</v>
      </c>
      <c r="DP331" s="200">
        <v>2</v>
      </c>
      <c r="DR331" s="200">
        <v>3</v>
      </c>
      <c r="DS331" s="200">
        <v>0</v>
      </c>
      <c r="DT331" s="200">
        <v>0</v>
      </c>
      <c r="ED331" s="200">
        <v>21</v>
      </c>
      <c r="EL331" s="200">
        <v>0</v>
      </c>
      <c r="EN331" s="200">
        <v>1</v>
      </c>
      <c r="ER331" s="200">
        <v>0</v>
      </c>
      <c r="ET331" s="200">
        <v>0</v>
      </c>
      <c r="GH331" s="200">
        <v>0</v>
      </c>
      <c r="GK331" s="200">
        <v>32</v>
      </c>
      <c r="GM331" s="200">
        <v>51</v>
      </c>
      <c r="HZ331" s="200">
        <v>3</v>
      </c>
      <c r="IA331" s="200">
        <v>74</v>
      </c>
      <c r="IB331" s="200">
        <v>29</v>
      </c>
      <c r="IC331" s="200">
        <v>6</v>
      </c>
      <c r="ID331" s="200">
        <v>0</v>
      </c>
      <c r="IG331" s="200">
        <v>136</v>
      </c>
      <c r="IH331" s="200">
        <v>21</v>
      </c>
      <c r="II331" s="200">
        <v>24</v>
      </c>
      <c r="IL331" s="200">
        <v>0</v>
      </c>
      <c r="IQ331" s="200">
        <v>4</v>
      </c>
      <c r="IZ331" s="200">
        <v>0</v>
      </c>
      <c r="JB331" s="200">
        <v>1</v>
      </c>
      <c r="JE331" s="200">
        <v>10</v>
      </c>
      <c r="JF331" s="200">
        <v>4</v>
      </c>
      <c r="JG331" s="200">
        <v>2</v>
      </c>
      <c r="JI331" s="200">
        <v>1</v>
      </c>
      <c r="JJ331" s="200">
        <v>0</v>
      </c>
      <c r="JK331" s="200">
        <v>2</v>
      </c>
      <c r="JL331" s="200">
        <v>12</v>
      </c>
      <c r="JP331" s="200">
        <v>120</v>
      </c>
      <c r="JR331" s="200">
        <v>0</v>
      </c>
      <c r="JS331" s="200">
        <v>2</v>
      </c>
      <c r="JT331" s="200">
        <v>11</v>
      </c>
      <c r="JU331" s="200">
        <v>160</v>
      </c>
      <c r="JV331" s="200">
        <v>11</v>
      </c>
      <c r="JW331" s="200">
        <v>4</v>
      </c>
      <c r="JX331" s="200">
        <v>87</v>
      </c>
      <c r="JY331" s="200">
        <v>61</v>
      </c>
      <c r="JZ331" s="200">
        <v>0</v>
      </c>
      <c r="KA331" s="200">
        <v>46</v>
      </c>
      <c r="KB331" s="200">
        <v>64</v>
      </c>
      <c r="KC331" s="200">
        <v>19</v>
      </c>
      <c r="KE331" s="200">
        <v>42</v>
      </c>
      <c r="KG331" s="200">
        <v>14</v>
      </c>
      <c r="KH331" s="200">
        <v>55</v>
      </c>
      <c r="KI331" s="200">
        <v>1</v>
      </c>
      <c r="KM331" s="200">
        <v>149</v>
      </c>
      <c r="KN331" s="200">
        <v>95</v>
      </c>
      <c r="KO331" s="200">
        <v>25</v>
      </c>
      <c r="KP331" s="200">
        <v>36</v>
      </c>
      <c r="KQ331" s="200">
        <v>2</v>
      </c>
      <c r="KR331" s="200">
        <v>101</v>
      </c>
      <c r="KS331" s="200">
        <v>399</v>
      </c>
      <c r="KT331" s="200">
        <v>154</v>
      </c>
      <c r="KU331" s="200">
        <v>210</v>
      </c>
      <c r="KV331" s="200">
        <v>20</v>
      </c>
      <c r="KW331" s="200">
        <v>575</v>
      </c>
      <c r="KX331" s="200">
        <v>27</v>
      </c>
      <c r="LA331" s="200">
        <v>1122</v>
      </c>
      <c r="LB331" s="200">
        <v>68</v>
      </c>
      <c r="LC331" s="200">
        <v>26</v>
      </c>
      <c r="LD331" s="200">
        <v>33</v>
      </c>
      <c r="LE331" s="200">
        <v>173</v>
      </c>
      <c r="LF331" s="200">
        <v>247</v>
      </c>
      <c r="LH331" s="200">
        <v>141</v>
      </c>
      <c r="LI331" s="200">
        <v>182</v>
      </c>
      <c r="LJ331" s="200">
        <v>307</v>
      </c>
      <c r="LK331" s="200">
        <v>1960</v>
      </c>
      <c r="LL331" s="200">
        <v>50</v>
      </c>
      <c r="LM331" s="200">
        <v>526</v>
      </c>
      <c r="LN331" s="200">
        <v>144</v>
      </c>
      <c r="LO331" s="200">
        <v>7</v>
      </c>
      <c r="LP331" s="200">
        <v>179</v>
      </c>
      <c r="LQ331" s="200">
        <v>47</v>
      </c>
      <c r="LR331" s="200">
        <v>60</v>
      </c>
      <c r="LT331" s="200">
        <v>351</v>
      </c>
      <c r="LU331" s="200">
        <v>182</v>
      </c>
      <c r="LV331" s="200">
        <v>65</v>
      </c>
      <c r="LW331" s="200">
        <v>695</v>
      </c>
      <c r="LX331" s="200">
        <v>107</v>
      </c>
      <c r="LY331" s="200">
        <v>102</v>
      </c>
      <c r="LZ331" s="200">
        <v>65</v>
      </c>
      <c r="MA331" s="200">
        <v>87</v>
      </c>
      <c r="MB331" s="200">
        <v>276</v>
      </c>
      <c r="MC331" s="200">
        <v>77</v>
      </c>
      <c r="MT331" s="200">
        <v>37</v>
      </c>
      <c r="MU331" s="200">
        <v>13</v>
      </c>
      <c r="MV331" s="200">
        <v>23</v>
      </c>
      <c r="MW331" s="200">
        <v>26</v>
      </c>
      <c r="NA331" s="200">
        <v>36</v>
      </c>
      <c r="NB331" s="200">
        <v>119</v>
      </c>
      <c r="NC331" s="200">
        <v>177</v>
      </c>
      <c r="ND331" s="200">
        <v>114</v>
      </c>
      <c r="NE331" s="200">
        <v>54</v>
      </c>
      <c r="NF331" s="200">
        <v>39</v>
      </c>
      <c r="NG331" s="200">
        <v>251</v>
      </c>
      <c r="NH331" s="200">
        <v>74</v>
      </c>
      <c r="NI331" s="200">
        <v>49</v>
      </c>
      <c r="NL331" s="200">
        <v>9</v>
      </c>
      <c r="NM331" s="200">
        <v>368</v>
      </c>
      <c r="NP331" s="200">
        <v>29</v>
      </c>
      <c r="NT331" s="200">
        <v>64</v>
      </c>
      <c r="NW331" s="200">
        <v>65</v>
      </c>
      <c r="NZ331" s="200">
        <v>86</v>
      </c>
      <c r="OB331" s="201">
        <v>12478</v>
      </c>
      <c r="OC331" s="200">
        <v>17171</v>
      </c>
      <c r="OD331" s="200">
        <v>251</v>
      </c>
      <c r="OE331" s="200">
        <v>2013</v>
      </c>
      <c r="OF331" s="200">
        <v>19436</v>
      </c>
      <c r="OG331" s="201">
        <v>31914</v>
      </c>
    </row>
    <row r="332" spans="1:397" ht="12.75" customHeight="1">
      <c r="A332" s="209">
        <v>541700</v>
      </c>
      <c r="B332" s="23" t="s">
        <v>484</v>
      </c>
      <c r="D332" s="200">
        <v>68</v>
      </c>
      <c r="F332" s="200">
        <v>1</v>
      </c>
      <c r="H332" s="200">
        <v>20</v>
      </c>
      <c r="I332" s="200">
        <v>46</v>
      </c>
      <c r="J332" s="200">
        <v>2</v>
      </c>
      <c r="K332" s="200">
        <v>134</v>
      </c>
      <c r="L332" s="200">
        <v>3</v>
      </c>
      <c r="M332" s="200">
        <v>5</v>
      </c>
      <c r="N332" s="200">
        <v>7</v>
      </c>
      <c r="O332" s="200">
        <v>65</v>
      </c>
      <c r="P332" s="200">
        <v>13</v>
      </c>
      <c r="Q332" s="200">
        <v>100</v>
      </c>
      <c r="R332" s="200">
        <v>100</v>
      </c>
      <c r="S332" s="200">
        <v>31</v>
      </c>
      <c r="T332" s="200">
        <v>22</v>
      </c>
      <c r="U332" s="200">
        <v>40</v>
      </c>
      <c r="W332" s="200">
        <v>28</v>
      </c>
      <c r="X332" s="200">
        <v>1358</v>
      </c>
      <c r="Y332" s="200">
        <v>101</v>
      </c>
      <c r="Z332" s="200">
        <v>34</v>
      </c>
      <c r="AA332" s="200">
        <v>201</v>
      </c>
      <c r="AM332" s="200">
        <v>33</v>
      </c>
      <c r="AN332" s="200">
        <v>10</v>
      </c>
      <c r="AO332" s="200">
        <v>36</v>
      </c>
      <c r="AP332" s="200">
        <v>16</v>
      </c>
      <c r="AQ332" s="200">
        <v>26</v>
      </c>
      <c r="AR332" s="200">
        <v>377</v>
      </c>
      <c r="AS332" s="200">
        <v>5</v>
      </c>
      <c r="AT332" s="200">
        <v>80</v>
      </c>
      <c r="AU332" s="200">
        <v>20</v>
      </c>
      <c r="AV332" s="200">
        <v>35</v>
      </c>
      <c r="AW332" s="200">
        <v>17</v>
      </c>
      <c r="AX332" s="200">
        <v>5</v>
      </c>
      <c r="AY332" s="200">
        <v>18</v>
      </c>
      <c r="BA332" s="200">
        <v>10</v>
      </c>
      <c r="BB332" s="200">
        <v>7</v>
      </c>
      <c r="BC332" s="200">
        <v>84</v>
      </c>
      <c r="BD332" s="200">
        <v>0</v>
      </c>
      <c r="BE332" s="200">
        <v>11</v>
      </c>
      <c r="BG332" s="200">
        <v>17</v>
      </c>
      <c r="BH332" s="200">
        <v>10</v>
      </c>
      <c r="BI332" s="200">
        <v>3</v>
      </c>
      <c r="BJ332" s="200">
        <v>52</v>
      </c>
      <c r="BL332" s="200">
        <v>12</v>
      </c>
      <c r="BM332" s="200">
        <v>12</v>
      </c>
      <c r="BO332" s="200">
        <v>18</v>
      </c>
      <c r="BP332" s="200">
        <v>40</v>
      </c>
      <c r="BQ332" s="200">
        <v>112</v>
      </c>
      <c r="BR332" s="200">
        <v>96</v>
      </c>
      <c r="BS332" s="200">
        <v>12</v>
      </c>
      <c r="BT332" s="200">
        <v>3</v>
      </c>
      <c r="BV332" s="200">
        <v>39</v>
      </c>
      <c r="BW332" s="200">
        <v>25</v>
      </c>
      <c r="BX332" s="200">
        <v>146</v>
      </c>
      <c r="BY332" s="200">
        <v>1</v>
      </c>
      <c r="BZ332" s="200">
        <v>14</v>
      </c>
      <c r="CA332" s="200">
        <v>86</v>
      </c>
      <c r="CB332" s="200">
        <v>16</v>
      </c>
      <c r="CC332" s="200">
        <v>11</v>
      </c>
      <c r="CE332" s="200">
        <v>4</v>
      </c>
      <c r="CF332" s="200">
        <v>45</v>
      </c>
      <c r="CG332" s="200">
        <v>155</v>
      </c>
      <c r="CH332" s="200">
        <v>13</v>
      </c>
      <c r="CI332" s="200">
        <v>18</v>
      </c>
      <c r="CJ332" s="200">
        <v>5</v>
      </c>
      <c r="CK332" s="200">
        <v>19</v>
      </c>
      <c r="CM332" s="200">
        <v>26</v>
      </c>
      <c r="CO332" s="200">
        <v>4</v>
      </c>
      <c r="CP332" s="200">
        <v>27</v>
      </c>
      <c r="CR332" s="200">
        <v>18</v>
      </c>
      <c r="CS332" s="200">
        <v>10</v>
      </c>
      <c r="CT332" s="200">
        <v>17</v>
      </c>
      <c r="CU332" s="200">
        <v>9</v>
      </c>
      <c r="CX332" s="200">
        <v>9</v>
      </c>
      <c r="CY332" s="200">
        <v>4</v>
      </c>
      <c r="CZ332" s="200">
        <v>20</v>
      </c>
      <c r="DA332" s="200">
        <v>26</v>
      </c>
      <c r="DB332" s="200">
        <v>17</v>
      </c>
      <c r="DC332" s="200">
        <v>10</v>
      </c>
      <c r="DD332" s="200">
        <v>4</v>
      </c>
      <c r="DE332" s="200">
        <v>5</v>
      </c>
      <c r="DF332" s="200">
        <v>1</v>
      </c>
      <c r="DG332" s="200">
        <v>1</v>
      </c>
      <c r="DH332" s="200">
        <v>1</v>
      </c>
      <c r="DJ332" s="200">
        <v>6</v>
      </c>
      <c r="DM332" s="200">
        <v>158</v>
      </c>
      <c r="DN332" s="200">
        <v>0</v>
      </c>
      <c r="DO332" s="200">
        <v>31</v>
      </c>
      <c r="DP332" s="200">
        <v>7</v>
      </c>
      <c r="DQ332" s="200">
        <v>2</v>
      </c>
      <c r="DR332" s="200">
        <v>386</v>
      </c>
      <c r="DS332" s="200">
        <v>6</v>
      </c>
      <c r="DT332" s="200">
        <v>9</v>
      </c>
      <c r="DU332" s="200">
        <v>1</v>
      </c>
      <c r="DW332" s="200">
        <v>2</v>
      </c>
      <c r="DX332" s="200">
        <v>11</v>
      </c>
      <c r="DY332" s="200">
        <v>28</v>
      </c>
      <c r="EA332" s="200">
        <v>5</v>
      </c>
      <c r="EB332" s="200">
        <v>2</v>
      </c>
      <c r="EC332" s="200">
        <v>11</v>
      </c>
      <c r="ED332" s="200">
        <v>16</v>
      </c>
      <c r="EE332" s="200">
        <v>3</v>
      </c>
      <c r="EF332" s="200">
        <v>86</v>
      </c>
      <c r="EL332" s="200">
        <v>4</v>
      </c>
      <c r="EM332" s="200">
        <v>31</v>
      </c>
      <c r="EN332" s="200">
        <v>15</v>
      </c>
      <c r="EO332" s="200">
        <v>15</v>
      </c>
      <c r="EP332" s="200">
        <v>36</v>
      </c>
      <c r="ER332" s="200">
        <v>18</v>
      </c>
      <c r="ES332" s="200">
        <v>7</v>
      </c>
      <c r="ET332" s="200">
        <v>10</v>
      </c>
      <c r="EU332" s="200">
        <v>4</v>
      </c>
      <c r="FB332" s="200">
        <v>5</v>
      </c>
      <c r="FC332" s="200">
        <v>25</v>
      </c>
      <c r="FD332" s="200">
        <v>92</v>
      </c>
      <c r="FE332" s="200">
        <v>33</v>
      </c>
      <c r="FF332" s="200">
        <v>94</v>
      </c>
      <c r="FG332" s="200">
        <v>1</v>
      </c>
      <c r="FH332" s="200">
        <v>114</v>
      </c>
      <c r="FI332" s="200">
        <v>94</v>
      </c>
      <c r="FK332" s="200">
        <v>13</v>
      </c>
      <c r="FM332" s="200">
        <v>7</v>
      </c>
      <c r="FS332" s="200">
        <v>1007</v>
      </c>
      <c r="FT332" s="200">
        <v>5</v>
      </c>
      <c r="FU332" s="200">
        <v>12</v>
      </c>
      <c r="FX332" s="200">
        <v>0</v>
      </c>
      <c r="GA332" s="200">
        <v>21</v>
      </c>
      <c r="GC332" s="200">
        <v>10</v>
      </c>
      <c r="GD332" s="200">
        <v>103</v>
      </c>
      <c r="GI332" s="200">
        <v>0</v>
      </c>
      <c r="GK332" s="200">
        <v>3</v>
      </c>
      <c r="GM332" s="200">
        <v>39</v>
      </c>
      <c r="GO332" s="200">
        <v>125</v>
      </c>
      <c r="GQ332" s="200">
        <v>4</v>
      </c>
      <c r="GU332" s="200">
        <v>1</v>
      </c>
      <c r="GV332" s="200">
        <v>6</v>
      </c>
      <c r="GW332" s="200">
        <v>5</v>
      </c>
      <c r="GX332" s="200">
        <v>2</v>
      </c>
      <c r="GY332" s="200">
        <v>4</v>
      </c>
      <c r="GZ332" s="200">
        <v>1</v>
      </c>
      <c r="HA332" s="200">
        <v>5</v>
      </c>
      <c r="HB332" s="200">
        <v>31</v>
      </c>
      <c r="HC332" s="200">
        <v>6</v>
      </c>
      <c r="HD332" s="200">
        <v>7</v>
      </c>
      <c r="HE332" s="200">
        <v>0</v>
      </c>
      <c r="HF332" s="200">
        <v>4</v>
      </c>
      <c r="HG332" s="200">
        <v>6</v>
      </c>
      <c r="HI332" s="200">
        <v>36</v>
      </c>
      <c r="HJ332" s="200">
        <v>4</v>
      </c>
      <c r="HK332" s="200">
        <v>5</v>
      </c>
      <c r="HL332" s="200">
        <v>9</v>
      </c>
      <c r="HN332" s="200">
        <v>4</v>
      </c>
      <c r="HO332" s="200">
        <v>3</v>
      </c>
      <c r="HR332" s="200">
        <v>13</v>
      </c>
      <c r="HS332" s="200">
        <v>30</v>
      </c>
      <c r="HV332" s="200">
        <v>53</v>
      </c>
      <c r="HW332" s="200">
        <v>65</v>
      </c>
      <c r="HY332" s="200">
        <v>2</v>
      </c>
      <c r="HZ332" s="200">
        <v>6</v>
      </c>
      <c r="IA332" s="200">
        <v>79</v>
      </c>
      <c r="IB332" s="200">
        <v>44</v>
      </c>
      <c r="IC332" s="200">
        <v>40</v>
      </c>
      <c r="ID332" s="200">
        <v>0</v>
      </c>
      <c r="IG332" s="200">
        <v>200</v>
      </c>
      <c r="IH332" s="200">
        <v>6</v>
      </c>
      <c r="II332" s="200">
        <v>383</v>
      </c>
      <c r="IJ332" s="200">
        <v>10</v>
      </c>
      <c r="IK332" s="200">
        <v>3</v>
      </c>
      <c r="IL332" s="200">
        <v>20</v>
      </c>
      <c r="IM332" s="200">
        <v>17</v>
      </c>
      <c r="IN332" s="200">
        <v>82</v>
      </c>
      <c r="IO332" s="200">
        <v>23</v>
      </c>
      <c r="IP332" s="200">
        <v>94</v>
      </c>
      <c r="IQ332" s="200">
        <v>225</v>
      </c>
      <c r="IS332" s="200">
        <v>11</v>
      </c>
      <c r="IT332" s="200">
        <v>11</v>
      </c>
      <c r="IU332" s="200">
        <v>7</v>
      </c>
      <c r="IV332" s="200">
        <v>13</v>
      </c>
      <c r="IW332" s="200">
        <v>82</v>
      </c>
      <c r="IX332" s="200">
        <v>1</v>
      </c>
      <c r="IY332" s="200">
        <v>56</v>
      </c>
      <c r="IZ332" s="200">
        <v>14</v>
      </c>
      <c r="JA332" s="200">
        <v>0</v>
      </c>
      <c r="JB332" s="200">
        <v>64</v>
      </c>
      <c r="JC332" s="200">
        <v>31</v>
      </c>
      <c r="JD332" s="200">
        <v>2</v>
      </c>
      <c r="JE332" s="200">
        <v>161</v>
      </c>
      <c r="JF332" s="200">
        <v>3</v>
      </c>
      <c r="JG332" s="200">
        <v>51</v>
      </c>
      <c r="JH332" s="200">
        <v>3</v>
      </c>
      <c r="JI332" s="200">
        <v>35</v>
      </c>
      <c r="JJ332" s="200">
        <v>25</v>
      </c>
      <c r="JK332" s="200">
        <v>3</v>
      </c>
      <c r="JL332" s="200">
        <v>339</v>
      </c>
      <c r="JM332" s="200">
        <v>14</v>
      </c>
      <c r="JO332" s="200">
        <v>261</v>
      </c>
      <c r="JP332" s="200">
        <v>946</v>
      </c>
      <c r="JQ332" s="200">
        <v>18</v>
      </c>
      <c r="JR332" s="200">
        <v>1</v>
      </c>
      <c r="JS332" s="200">
        <v>3</v>
      </c>
      <c r="JT332" s="200">
        <v>16</v>
      </c>
      <c r="JU332" s="200">
        <v>463</v>
      </c>
      <c r="JV332" s="200">
        <v>117</v>
      </c>
      <c r="JW332" s="200">
        <v>578</v>
      </c>
      <c r="JX332" s="200">
        <v>412</v>
      </c>
      <c r="JY332" s="200">
        <v>178</v>
      </c>
      <c r="JZ332" s="200">
        <v>3</v>
      </c>
      <c r="KA332" s="200">
        <v>1150</v>
      </c>
      <c r="KB332" s="200">
        <v>174</v>
      </c>
      <c r="KC332" s="200">
        <v>102</v>
      </c>
      <c r="KD332" s="200">
        <v>10</v>
      </c>
      <c r="KE332" s="200">
        <v>438</v>
      </c>
      <c r="KF332" s="200">
        <v>9</v>
      </c>
      <c r="KG332" s="200">
        <v>43</v>
      </c>
      <c r="KH332" s="200">
        <v>231</v>
      </c>
      <c r="KI332" s="200">
        <v>7</v>
      </c>
      <c r="KM332" s="200">
        <v>474</v>
      </c>
      <c r="KN332" s="200">
        <v>216</v>
      </c>
      <c r="KO332" s="200">
        <v>76</v>
      </c>
      <c r="KP332" s="200">
        <v>829</v>
      </c>
      <c r="KQ332" s="200">
        <v>135</v>
      </c>
      <c r="KR332" s="200">
        <v>268</v>
      </c>
      <c r="KS332" s="200">
        <v>2704</v>
      </c>
      <c r="KT332" s="200">
        <v>133</v>
      </c>
      <c r="KU332" s="200">
        <v>91</v>
      </c>
      <c r="KV332" s="200">
        <v>745</v>
      </c>
      <c r="KW332" s="200">
        <v>1034</v>
      </c>
      <c r="KX332" s="200">
        <v>117</v>
      </c>
      <c r="LA332" s="200">
        <v>7877</v>
      </c>
      <c r="LB332" s="200">
        <v>220</v>
      </c>
      <c r="LC332" s="200">
        <v>23</v>
      </c>
      <c r="LD332" s="200">
        <v>101</v>
      </c>
      <c r="LE332" s="200">
        <v>1527</v>
      </c>
      <c r="LF332" s="200">
        <v>5852</v>
      </c>
      <c r="LH332" s="200">
        <v>424</v>
      </c>
      <c r="LI332" s="200">
        <v>813</v>
      </c>
      <c r="LJ332" s="200">
        <v>1552</v>
      </c>
      <c r="LK332" s="200">
        <v>4051</v>
      </c>
      <c r="LL332" s="200">
        <v>69</v>
      </c>
      <c r="LM332" s="200">
        <v>8610</v>
      </c>
      <c r="LN332" s="200">
        <v>2003</v>
      </c>
      <c r="LO332" s="200">
        <v>14609</v>
      </c>
      <c r="LP332" s="200">
        <v>2874</v>
      </c>
      <c r="LQ332" s="200">
        <v>2408</v>
      </c>
      <c r="LR332" s="200">
        <v>57</v>
      </c>
      <c r="LS332" s="200">
        <v>73</v>
      </c>
      <c r="LT332" s="200">
        <v>1449</v>
      </c>
      <c r="LU332" s="200">
        <v>1846</v>
      </c>
      <c r="LV332" s="200">
        <v>228</v>
      </c>
      <c r="LW332" s="200">
        <v>2561</v>
      </c>
      <c r="LX332" s="200">
        <v>1338</v>
      </c>
      <c r="LY332" s="200">
        <v>598</v>
      </c>
      <c r="LZ332" s="200">
        <v>152</v>
      </c>
      <c r="MA332" s="200">
        <v>623</v>
      </c>
      <c r="MB332" s="200">
        <v>263</v>
      </c>
      <c r="MC332" s="200">
        <v>566</v>
      </c>
      <c r="MT332" s="200">
        <v>9</v>
      </c>
      <c r="MU332" s="200">
        <v>23</v>
      </c>
      <c r="MV332" s="200">
        <v>13</v>
      </c>
      <c r="MW332" s="200">
        <v>44</v>
      </c>
      <c r="NA332" s="200">
        <v>69</v>
      </c>
      <c r="NB332" s="200">
        <v>337</v>
      </c>
      <c r="NC332" s="200">
        <v>447</v>
      </c>
      <c r="ND332" s="200">
        <v>278</v>
      </c>
      <c r="NE332" s="200">
        <v>224</v>
      </c>
      <c r="NF332" s="200">
        <v>187</v>
      </c>
      <c r="NG332" s="200">
        <v>382</v>
      </c>
      <c r="NH332" s="200">
        <v>370</v>
      </c>
      <c r="NI332" s="200">
        <v>221</v>
      </c>
      <c r="NL332" s="200">
        <v>86</v>
      </c>
      <c r="NM332" s="200">
        <v>218</v>
      </c>
      <c r="NP332" s="200">
        <v>1022</v>
      </c>
      <c r="NT332" s="200">
        <v>213</v>
      </c>
      <c r="NW332" s="200">
        <v>294</v>
      </c>
      <c r="NZ332" s="200">
        <v>266</v>
      </c>
      <c r="OB332" s="201">
        <v>88987</v>
      </c>
      <c r="OC332" s="200">
        <v>64804</v>
      </c>
      <c r="OD332" s="200">
        <v>639</v>
      </c>
      <c r="OE332" s="200">
        <v>7840</v>
      </c>
      <c r="OF332" s="200">
        <v>73283</v>
      </c>
      <c r="OG332" s="201">
        <v>162270</v>
      </c>
    </row>
    <row r="333" spans="1:397" ht="12.75" customHeight="1">
      <c r="A333" s="209">
        <v>541800</v>
      </c>
      <c r="B333" s="23" t="s">
        <v>485</v>
      </c>
      <c r="G333" s="200">
        <v>55</v>
      </c>
      <c r="P333" s="200">
        <v>6</v>
      </c>
      <c r="Q333" s="200">
        <v>1</v>
      </c>
      <c r="X333" s="200">
        <v>276</v>
      </c>
      <c r="Y333" s="200">
        <v>41</v>
      </c>
      <c r="Z333" s="200">
        <v>11</v>
      </c>
      <c r="AA333" s="200">
        <v>76</v>
      </c>
      <c r="AP333" s="200">
        <v>24</v>
      </c>
      <c r="AR333" s="200">
        <v>43</v>
      </c>
      <c r="AX333" s="200">
        <v>11</v>
      </c>
      <c r="BD333" s="200">
        <v>13</v>
      </c>
      <c r="BP333" s="200">
        <v>12</v>
      </c>
      <c r="BU333" s="200">
        <v>2</v>
      </c>
      <c r="BV333" s="200">
        <v>5</v>
      </c>
      <c r="BX333" s="200">
        <v>29</v>
      </c>
      <c r="BY333" s="200">
        <v>22</v>
      </c>
      <c r="CF333" s="200">
        <v>51</v>
      </c>
      <c r="CO333" s="200">
        <v>3</v>
      </c>
      <c r="CT333" s="200">
        <v>32</v>
      </c>
      <c r="CX333" s="200">
        <v>3</v>
      </c>
      <c r="DB333" s="200">
        <v>4</v>
      </c>
      <c r="DE333" s="200">
        <v>16</v>
      </c>
      <c r="DG333" s="200">
        <v>0</v>
      </c>
      <c r="DM333" s="200">
        <v>899</v>
      </c>
      <c r="DN333" s="200">
        <v>0</v>
      </c>
      <c r="DO333" s="200">
        <v>33</v>
      </c>
      <c r="DP333" s="200">
        <v>10</v>
      </c>
      <c r="DQ333" s="200">
        <v>8</v>
      </c>
      <c r="DS333" s="200">
        <v>466</v>
      </c>
      <c r="DX333" s="200">
        <v>14</v>
      </c>
      <c r="DY333" s="200">
        <v>1</v>
      </c>
      <c r="ED333" s="200">
        <v>638</v>
      </c>
      <c r="EE333" s="200">
        <v>8</v>
      </c>
      <c r="EL333" s="200">
        <v>4</v>
      </c>
      <c r="EP333" s="200">
        <v>24</v>
      </c>
      <c r="ES333" s="200">
        <v>0</v>
      </c>
      <c r="FC333" s="200">
        <v>16</v>
      </c>
      <c r="FD333" s="200">
        <v>121</v>
      </c>
      <c r="FE333" s="200">
        <v>50</v>
      </c>
      <c r="FF333" s="200">
        <v>133</v>
      </c>
      <c r="FI333" s="200">
        <v>108</v>
      </c>
      <c r="FY333" s="200">
        <v>41</v>
      </c>
      <c r="GA333" s="200">
        <v>0</v>
      </c>
      <c r="GH333" s="200">
        <v>9</v>
      </c>
      <c r="GI333" s="200">
        <v>1</v>
      </c>
      <c r="GK333" s="200">
        <v>305</v>
      </c>
      <c r="GM333" s="200">
        <v>45</v>
      </c>
      <c r="HV333" s="200">
        <v>3</v>
      </c>
      <c r="HZ333" s="200">
        <v>55</v>
      </c>
      <c r="IA333" s="200">
        <v>386</v>
      </c>
      <c r="IB333" s="200">
        <v>424</v>
      </c>
      <c r="IC333" s="200">
        <v>105</v>
      </c>
      <c r="ID333" s="200">
        <v>5</v>
      </c>
      <c r="IE333" s="200">
        <v>3</v>
      </c>
      <c r="IF333" s="200">
        <v>2</v>
      </c>
      <c r="IG333" s="200">
        <v>2919</v>
      </c>
      <c r="IH333" s="200">
        <v>548</v>
      </c>
      <c r="II333" s="200">
        <v>128</v>
      </c>
      <c r="IL333" s="200">
        <v>29</v>
      </c>
      <c r="IN333" s="200">
        <v>27</v>
      </c>
      <c r="IQ333" s="200">
        <v>58</v>
      </c>
      <c r="IT333" s="200">
        <v>518</v>
      </c>
      <c r="IU333" s="200">
        <v>49</v>
      </c>
      <c r="IZ333" s="200">
        <v>5</v>
      </c>
      <c r="JA333" s="200">
        <v>4</v>
      </c>
      <c r="JB333" s="200">
        <v>79</v>
      </c>
      <c r="JE333" s="200">
        <v>143</v>
      </c>
      <c r="JF333" s="200">
        <v>78</v>
      </c>
      <c r="JG333" s="200">
        <v>34</v>
      </c>
      <c r="JI333" s="200">
        <v>13</v>
      </c>
      <c r="JJ333" s="200">
        <v>94</v>
      </c>
      <c r="JK333" s="200">
        <v>36</v>
      </c>
      <c r="JL333" s="200">
        <v>221</v>
      </c>
      <c r="JM333" s="200">
        <v>17</v>
      </c>
      <c r="JN333" s="200">
        <v>1</v>
      </c>
      <c r="JP333" s="200">
        <v>881</v>
      </c>
      <c r="JQ333" s="200">
        <v>59</v>
      </c>
      <c r="JR333" s="200">
        <v>7</v>
      </c>
      <c r="JS333" s="200">
        <v>24</v>
      </c>
      <c r="JT333" s="200">
        <v>164</v>
      </c>
      <c r="JU333" s="200">
        <v>543</v>
      </c>
      <c r="JV333" s="200">
        <v>39</v>
      </c>
      <c r="JW333" s="200">
        <v>9</v>
      </c>
      <c r="JX333" s="200">
        <v>357</v>
      </c>
      <c r="JY333" s="200">
        <v>139</v>
      </c>
      <c r="JZ333" s="200">
        <v>6</v>
      </c>
      <c r="KA333" s="200">
        <v>522</v>
      </c>
      <c r="KB333" s="200">
        <v>697</v>
      </c>
      <c r="KC333" s="200">
        <v>194</v>
      </c>
      <c r="KD333" s="200">
        <v>0</v>
      </c>
      <c r="KE333" s="200">
        <v>24</v>
      </c>
      <c r="KF333" s="200">
        <v>1</v>
      </c>
      <c r="KG333" s="200">
        <v>54</v>
      </c>
      <c r="KH333" s="200">
        <v>65</v>
      </c>
      <c r="KI333" s="200">
        <v>488</v>
      </c>
      <c r="KJ333" s="200">
        <v>664</v>
      </c>
      <c r="KK333" s="200">
        <v>102</v>
      </c>
      <c r="KM333" s="200">
        <v>787</v>
      </c>
      <c r="KN333" s="200">
        <v>351</v>
      </c>
      <c r="KO333" s="200">
        <v>82</v>
      </c>
      <c r="KP333" s="200">
        <v>438</v>
      </c>
      <c r="KQ333" s="200">
        <v>4</v>
      </c>
      <c r="KR333" s="200">
        <v>95</v>
      </c>
      <c r="KS333" s="200">
        <v>633</v>
      </c>
      <c r="KT333" s="200">
        <v>157</v>
      </c>
      <c r="KU333" s="200">
        <v>149</v>
      </c>
      <c r="KV333" s="200">
        <v>43</v>
      </c>
      <c r="KW333" s="200">
        <v>633</v>
      </c>
      <c r="KX333" s="200">
        <v>12</v>
      </c>
      <c r="LA333" s="200">
        <v>6343</v>
      </c>
      <c r="LB333" s="200">
        <v>326</v>
      </c>
      <c r="LC333" s="200">
        <v>45</v>
      </c>
      <c r="LD333" s="200">
        <v>1331</v>
      </c>
      <c r="LE333" s="200">
        <v>425</v>
      </c>
      <c r="LF333" s="200">
        <v>894</v>
      </c>
      <c r="LH333" s="200">
        <v>545</v>
      </c>
      <c r="LI333" s="200">
        <v>444</v>
      </c>
      <c r="LJ333" s="200">
        <v>562</v>
      </c>
      <c r="LK333" s="200">
        <v>43</v>
      </c>
      <c r="LL333" s="200">
        <v>1784</v>
      </c>
      <c r="LM333" s="200">
        <v>810</v>
      </c>
      <c r="LN333" s="200">
        <v>186</v>
      </c>
      <c r="LP333" s="200">
        <v>11515</v>
      </c>
      <c r="LQ333" s="200">
        <v>492</v>
      </c>
      <c r="LR333" s="200">
        <v>706</v>
      </c>
      <c r="LT333" s="200">
        <v>1007</v>
      </c>
      <c r="LU333" s="200">
        <v>336</v>
      </c>
      <c r="LV333" s="200">
        <v>107</v>
      </c>
      <c r="LW333" s="200">
        <v>1070</v>
      </c>
      <c r="LX333" s="200">
        <v>216</v>
      </c>
      <c r="LY333" s="200">
        <v>76</v>
      </c>
      <c r="LZ333" s="200">
        <v>96</v>
      </c>
      <c r="MA333" s="200">
        <v>258</v>
      </c>
      <c r="MB333" s="200">
        <v>48</v>
      </c>
      <c r="MC333" s="200">
        <v>40</v>
      </c>
      <c r="MT333" s="200">
        <v>27</v>
      </c>
      <c r="MU333" s="200">
        <v>28</v>
      </c>
      <c r="MV333" s="200">
        <v>30</v>
      </c>
      <c r="MW333" s="200">
        <v>1716</v>
      </c>
      <c r="NA333" s="200">
        <v>69</v>
      </c>
      <c r="NB333" s="200">
        <v>326</v>
      </c>
      <c r="NC333" s="200">
        <v>352</v>
      </c>
      <c r="ND333" s="200">
        <v>320</v>
      </c>
      <c r="NE333" s="200">
        <v>54</v>
      </c>
      <c r="NF333" s="200">
        <v>96</v>
      </c>
      <c r="NG333" s="200">
        <v>76</v>
      </c>
      <c r="NH333" s="200">
        <v>187</v>
      </c>
      <c r="NI333" s="200">
        <v>66</v>
      </c>
      <c r="NL333" s="200">
        <v>18</v>
      </c>
      <c r="NM333" s="200">
        <v>387</v>
      </c>
      <c r="NP333" s="200">
        <v>70</v>
      </c>
      <c r="NT333" s="200">
        <v>526</v>
      </c>
      <c r="NW333" s="200">
        <v>49</v>
      </c>
      <c r="NZ333" s="200">
        <v>383</v>
      </c>
      <c r="OB333" s="201">
        <v>52562</v>
      </c>
      <c r="OC333" s="200">
        <v>34995</v>
      </c>
      <c r="OD333" s="200">
        <v>882</v>
      </c>
      <c r="OE333" s="200">
        <v>40685</v>
      </c>
      <c r="OF333" s="200">
        <v>76562</v>
      </c>
      <c r="OG333" s="201">
        <v>129124</v>
      </c>
    </row>
    <row r="334" spans="1:397" ht="12.75" customHeight="1">
      <c r="A334" s="209" t="s">
        <v>487</v>
      </c>
      <c r="B334" s="23" t="s">
        <v>486</v>
      </c>
      <c r="P334" s="200">
        <v>6</v>
      </c>
      <c r="Q334" s="200">
        <v>1</v>
      </c>
      <c r="X334" s="200">
        <v>253</v>
      </c>
      <c r="Y334" s="200">
        <v>40</v>
      </c>
      <c r="Z334" s="200">
        <v>7</v>
      </c>
      <c r="AA334" s="200">
        <v>45</v>
      </c>
      <c r="AP334" s="200">
        <v>6</v>
      </c>
      <c r="AR334" s="200">
        <v>14</v>
      </c>
      <c r="AX334" s="200">
        <v>2</v>
      </c>
      <c r="BD334" s="200">
        <v>0</v>
      </c>
      <c r="BP334" s="200">
        <v>2</v>
      </c>
      <c r="BQ334" s="200">
        <v>138</v>
      </c>
      <c r="BU334" s="200">
        <v>1</v>
      </c>
      <c r="BX334" s="200">
        <v>6</v>
      </c>
      <c r="BY334" s="200">
        <v>4</v>
      </c>
      <c r="CF334" s="200">
        <v>7</v>
      </c>
      <c r="CO334" s="200">
        <v>1</v>
      </c>
      <c r="CT334" s="200">
        <v>4</v>
      </c>
      <c r="DB334" s="200">
        <v>1</v>
      </c>
      <c r="DE334" s="200">
        <v>0</v>
      </c>
      <c r="DG334" s="200">
        <v>0</v>
      </c>
      <c r="DL334" s="200">
        <v>45</v>
      </c>
      <c r="DM334" s="200">
        <v>325</v>
      </c>
      <c r="DN334" s="200">
        <v>0</v>
      </c>
      <c r="DO334" s="200">
        <v>63</v>
      </c>
      <c r="DP334" s="200">
        <v>10</v>
      </c>
      <c r="DQ334" s="200">
        <v>28</v>
      </c>
      <c r="DR334" s="200">
        <v>0</v>
      </c>
      <c r="DS334" s="200">
        <v>31</v>
      </c>
      <c r="DT334" s="200">
        <v>167</v>
      </c>
      <c r="DW334" s="200">
        <v>112</v>
      </c>
      <c r="DX334" s="200">
        <v>1</v>
      </c>
      <c r="DY334" s="200">
        <v>0</v>
      </c>
      <c r="EA334" s="200">
        <v>81</v>
      </c>
      <c r="ED334" s="200">
        <v>309</v>
      </c>
      <c r="EE334" s="200">
        <v>3</v>
      </c>
      <c r="EF334" s="200">
        <v>112</v>
      </c>
      <c r="EL334" s="200">
        <v>84</v>
      </c>
      <c r="EN334" s="200">
        <v>365</v>
      </c>
      <c r="EP334" s="200">
        <v>15</v>
      </c>
      <c r="ER334" s="200">
        <v>242</v>
      </c>
      <c r="ES334" s="200">
        <v>0</v>
      </c>
      <c r="ET334" s="200">
        <v>383</v>
      </c>
      <c r="FC334" s="200">
        <v>6</v>
      </c>
      <c r="FD334" s="200">
        <v>28</v>
      </c>
      <c r="FE334" s="200">
        <v>10</v>
      </c>
      <c r="FF334" s="200">
        <v>113</v>
      </c>
      <c r="FI334" s="200">
        <v>15</v>
      </c>
      <c r="GH334" s="200">
        <v>1</v>
      </c>
      <c r="GI334" s="200">
        <v>1</v>
      </c>
      <c r="GK334" s="200">
        <v>4</v>
      </c>
      <c r="GM334" s="200">
        <v>4</v>
      </c>
      <c r="GN334" s="200">
        <v>0</v>
      </c>
      <c r="HZ334" s="200">
        <v>14</v>
      </c>
      <c r="IA334" s="200">
        <v>362</v>
      </c>
      <c r="IB334" s="200">
        <v>97</v>
      </c>
      <c r="IC334" s="200">
        <v>26</v>
      </c>
      <c r="ID334" s="200">
        <v>3</v>
      </c>
      <c r="IF334" s="200">
        <v>0</v>
      </c>
      <c r="IG334" s="200">
        <v>165</v>
      </c>
      <c r="IH334" s="200">
        <v>59</v>
      </c>
      <c r="II334" s="200">
        <v>82</v>
      </c>
      <c r="IL334" s="200">
        <v>5</v>
      </c>
      <c r="IN334" s="200">
        <v>4</v>
      </c>
      <c r="IP334" s="200">
        <v>1</v>
      </c>
      <c r="IQ334" s="200">
        <v>16</v>
      </c>
      <c r="IT334" s="200">
        <v>6</v>
      </c>
      <c r="IU334" s="200">
        <v>11</v>
      </c>
      <c r="IW334" s="200">
        <v>0</v>
      </c>
      <c r="IZ334" s="200">
        <v>0</v>
      </c>
      <c r="JA334" s="200">
        <v>0</v>
      </c>
      <c r="JB334" s="200">
        <v>12</v>
      </c>
      <c r="JE334" s="200">
        <v>45</v>
      </c>
      <c r="JF334" s="200">
        <v>12</v>
      </c>
      <c r="JG334" s="200">
        <v>5</v>
      </c>
      <c r="JI334" s="200">
        <v>3</v>
      </c>
      <c r="JJ334" s="200">
        <v>4</v>
      </c>
      <c r="JK334" s="200">
        <v>5</v>
      </c>
      <c r="JL334" s="200">
        <v>121</v>
      </c>
      <c r="JM334" s="200">
        <v>1</v>
      </c>
      <c r="JN334" s="200">
        <v>0</v>
      </c>
      <c r="JP334" s="200">
        <v>553</v>
      </c>
      <c r="JQ334" s="200">
        <v>19</v>
      </c>
      <c r="JR334" s="200">
        <v>2</v>
      </c>
      <c r="JS334" s="200">
        <v>6</v>
      </c>
      <c r="JT334" s="200">
        <v>40</v>
      </c>
      <c r="JU334" s="200">
        <v>152</v>
      </c>
      <c r="JV334" s="200">
        <v>31</v>
      </c>
      <c r="JW334" s="200">
        <v>1</v>
      </c>
      <c r="JX334" s="200">
        <v>98</v>
      </c>
      <c r="JY334" s="200">
        <v>67</v>
      </c>
      <c r="JZ334" s="200">
        <v>1</v>
      </c>
      <c r="KA334" s="200">
        <v>73</v>
      </c>
      <c r="KB334" s="200">
        <v>91</v>
      </c>
      <c r="KC334" s="200">
        <v>27</v>
      </c>
      <c r="KD334" s="200">
        <v>0</v>
      </c>
      <c r="KE334" s="200">
        <v>10</v>
      </c>
      <c r="KF334" s="200">
        <v>0</v>
      </c>
      <c r="KG334" s="200">
        <v>19</v>
      </c>
      <c r="KH334" s="200">
        <v>75</v>
      </c>
      <c r="KI334" s="200">
        <v>161</v>
      </c>
      <c r="KK334" s="200">
        <v>10</v>
      </c>
      <c r="KM334" s="200">
        <v>587</v>
      </c>
      <c r="KN334" s="200">
        <v>242</v>
      </c>
      <c r="KO334" s="200">
        <v>64</v>
      </c>
      <c r="KP334" s="200">
        <v>290</v>
      </c>
      <c r="KQ334" s="200">
        <v>6</v>
      </c>
      <c r="KR334" s="200">
        <v>457</v>
      </c>
      <c r="KS334" s="200">
        <v>559</v>
      </c>
      <c r="KT334" s="200">
        <v>238</v>
      </c>
      <c r="KU334" s="200">
        <v>361</v>
      </c>
      <c r="KV334" s="200">
        <v>26</v>
      </c>
      <c r="KW334" s="200">
        <v>517</v>
      </c>
      <c r="KX334" s="200">
        <v>34</v>
      </c>
      <c r="LA334" s="200">
        <v>3064</v>
      </c>
      <c r="LB334" s="200">
        <v>189</v>
      </c>
      <c r="LC334" s="200">
        <v>52</v>
      </c>
      <c r="LD334" s="200">
        <v>89</v>
      </c>
      <c r="LE334" s="200">
        <v>537</v>
      </c>
      <c r="LF334" s="200">
        <v>720</v>
      </c>
      <c r="LH334" s="200">
        <v>337</v>
      </c>
      <c r="LI334" s="200">
        <v>419</v>
      </c>
      <c r="LJ334" s="200">
        <v>743</v>
      </c>
      <c r="LK334" s="200">
        <v>90</v>
      </c>
      <c r="LL334" s="200">
        <v>193</v>
      </c>
      <c r="LM334" s="200">
        <v>1137</v>
      </c>
      <c r="LN334" s="200">
        <v>258</v>
      </c>
      <c r="LP334" s="200">
        <v>1525</v>
      </c>
      <c r="LQ334" s="200">
        <v>329</v>
      </c>
      <c r="LR334" s="200">
        <v>80</v>
      </c>
      <c r="LT334" s="200">
        <v>469</v>
      </c>
      <c r="LU334" s="200">
        <v>225</v>
      </c>
      <c r="LV334" s="200">
        <v>100</v>
      </c>
      <c r="LW334" s="200">
        <v>1015</v>
      </c>
      <c r="LX334" s="200">
        <v>210</v>
      </c>
      <c r="LY334" s="200">
        <v>39</v>
      </c>
      <c r="LZ334" s="200">
        <v>75</v>
      </c>
      <c r="MA334" s="200">
        <v>265</v>
      </c>
      <c r="MB334" s="200">
        <v>8</v>
      </c>
      <c r="MC334" s="200">
        <v>27</v>
      </c>
      <c r="MT334" s="200">
        <v>58</v>
      </c>
      <c r="MU334" s="200">
        <v>15</v>
      </c>
      <c r="MV334" s="200">
        <v>30</v>
      </c>
      <c r="MW334" s="200">
        <v>12</v>
      </c>
      <c r="NA334" s="200">
        <v>43</v>
      </c>
      <c r="NB334" s="200">
        <v>134</v>
      </c>
      <c r="NC334" s="200">
        <v>127</v>
      </c>
      <c r="ND334" s="200">
        <v>64</v>
      </c>
      <c r="NE334" s="200">
        <v>113</v>
      </c>
      <c r="NF334" s="200">
        <v>59</v>
      </c>
      <c r="NG334" s="200">
        <v>45</v>
      </c>
      <c r="NH334" s="200">
        <v>109</v>
      </c>
      <c r="NI334" s="200">
        <v>79</v>
      </c>
      <c r="NL334" s="200">
        <v>16</v>
      </c>
      <c r="NM334" s="200">
        <v>25</v>
      </c>
      <c r="NP334" s="200">
        <v>15</v>
      </c>
      <c r="NT334" s="200">
        <v>96</v>
      </c>
      <c r="NW334" s="200">
        <v>65</v>
      </c>
      <c r="NZ334" s="200">
        <v>219</v>
      </c>
      <c r="OB334" s="201">
        <v>22495</v>
      </c>
      <c r="OC334" s="200">
        <v>10798</v>
      </c>
      <c r="OD334" s="200">
        <v>512</v>
      </c>
      <c r="OE334" s="200">
        <v>30114</v>
      </c>
      <c r="OF334" s="200">
        <v>41423</v>
      </c>
      <c r="OG334" s="201">
        <v>63918</v>
      </c>
    </row>
    <row r="335" spans="1:397" ht="12.75" customHeight="1">
      <c r="A335" s="209">
        <v>541920</v>
      </c>
      <c r="B335" s="23" t="s">
        <v>488</v>
      </c>
      <c r="P335" s="200">
        <v>1</v>
      </c>
      <c r="Q335" s="200">
        <v>0</v>
      </c>
      <c r="X335" s="200">
        <v>88</v>
      </c>
      <c r="Y335" s="200">
        <v>7</v>
      </c>
      <c r="Z335" s="200">
        <v>1</v>
      </c>
      <c r="AA335" s="200">
        <v>10</v>
      </c>
      <c r="AP335" s="200">
        <v>7</v>
      </c>
      <c r="AR335" s="200">
        <v>1</v>
      </c>
      <c r="BD335" s="200">
        <v>0</v>
      </c>
      <c r="BU335" s="200">
        <v>0</v>
      </c>
      <c r="BY335" s="200">
        <v>2</v>
      </c>
      <c r="CF335" s="200">
        <v>7</v>
      </c>
      <c r="CT335" s="200">
        <v>1</v>
      </c>
      <c r="DE335" s="200">
        <v>0</v>
      </c>
      <c r="DG335" s="200">
        <v>0</v>
      </c>
      <c r="DM335" s="200">
        <v>71</v>
      </c>
      <c r="DN335" s="200">
        <v>0</v>
      </c>
      <c r="DO335" s="200">
        <v>17</v>
      </c>
      <c r="DP335" s="200">
        <v>3</v>
      </c>
      <c r="DR335" s="200">
        <v>2</v>
      </c>
      <c r="DS335" s="200">
        <v>0</v>
      </c>
      <c r="DT335" s="200">
        <v>0</v>
      </c>
      <c r="ED335" s="200">
        <v>320</v>
      </c>
      <c r="FD335" s="200">
        <v>0</v>
      </c>
      <c r="FF335" s="200">
        <v>0</v>
      </c>
      <c r="GH335" s="200">
        <v>1</v>
      </c>
      <c r="GI335" s="200">
        <v>0</v>
      </c>
      <c r="GK335" s="200">
        <v>14</v>
      </c>
      <c r="GM335" s="200">
        <v>1</v>
      </c>
      <c r="HZ335" s="200">
        <v>17</v>
      </c>
      <c r="IA335" s="200">
        <v>29</v>
      </c>
      <c r="IB335" s="200">
        <v>38</v>
      </c>
      <c r="IC335" s="200">
        <v>16</v>
      </c>
      <c r="ID335" s="200">
        <v>4</v>
      </c>
      <c r="IF335" s="200">
        <v>0</v>
      </c>
      <c r="IG335" s="200">
        <v>104</v>
      </c>
      <c r="IH335" s="200">
        <v>207</v>
      </c>
      <c r="II335" s="200">
        <v>20</v>
      </c>
      <c r="IQ335" s="200">
        <v>5</v>
      </c>
      <c r="JA335" s="200">
        <v>0</v>
      </c>
      <c r="JD335" s="200">
        <v>36</v>
      </c>
      <c r="JE335" s="200">
        <v>569</v>
      </c>
      <c r="JF335" s="200">
        <v>8</v>
      </c>
      <c r="JG335" s="200">
        <v>4</v>
      </c>
      <c r="JI335" s="200">
        <v>2</v>
      </c>
      <c r="JJ335" s="200">
        <v>0</v>
      </c>
      <c r="JK335" s="200">
        <v>4</v>
      </c>
      <c r="JL335" s="200">
        <v>18</v>
      </c>
      <c r="JM335" s="200">
        <v>0</v>
      </c>
      <c r="JP335" s="200">
        <v>290</v>
      </c>
      <c r="JR335" s="200">
        <v>1</v>
      </c>
      <c r="JS335" s="200">
        <v>3</v>
      </c>
      <c r="JT335" s="200">
        <v>20</v>
      </c>
      <c r="JU335" s="200">
        <v>65</v>
      </c>
      <c r="JV335" s="200">
        <v>5</v>
      </c>
      <c r="JW335" s="200">
        <v>0</v>
      </c>
      <c r="JX335" s="200">
        <v>40</v>
      </c>
      <c r="JY335" s="200">
        <v>16</v>
      </c>
      <c r="JZ335" s="200">
        <v>0</v>
      </c>
      <c r="KA335" s="200">
        <v>29</v>
      </c>
      <c r="KB335" s="200">
        <v>40</v>
      </c>
      <c r="KC335" s="200">
        <v>11</v>
      </c>
      <c r="KE335" s="200">
        <v>3</v>
      </c>
      <c r="KG335" s="200">
        <v>5</v>
      </c>
      <c r="KH335" s="200">
        <v>8</v>
      </c>
      <c r="KI335" s="200">
        <v>3</v>
      </c>
      <c r="KM335" s="200">
        <v>94</v>
      </c>
      <c r="KN335" s="200">
        <v>50</v>
      </c>
      <c r="KO335" s="200">
        <v>10</v>
      </c>
      <c r="KP335" s="200">
        <v>12</v>
      </c>
      <c r="KQ335" s="200">
        <v>0</v>
      </c>
      <c r="KR335" s="200">
        <v>24</v>
      </c>
      <c r="KS335" s="200">
        <v>73</v>
      </c>
      <c r="KT335" s="200">
        <v>23</v>
      </c>
      <c r="KU335" s="200">
        <v>10</v>
      </c>
      <c r="KV335" s="200">
        <v>3</v>
      </c>
      <c r="KW335" s="200">
        <v>135</v>
      </c>
      <c r="KX335" s="200">
        <v>13</v>
      </c>
      <c r="LA335" s="200">
        <v>904</v>
      </c>
      <c r="LB335" s="200">
        <v>33</v>
      </c>
      <c r="LC335" s="200">
        <v>4</v>
      </c>
      <c r="LD335" s="200">
        <v>16</v>
      </c>
      <c r="LE335" s="200">
        <v>27</v>
      </c>
      <c r="LF335" s="200">
        <v>53</v>
      </c>
      <c r="LH335" s="200">
        <v>18</v>
      </c>
      <c r="LI335" s="200">
        <v>42</v>
      </c>
      <c r="LJ335" s="200">
        <v>135</v>
      </c>
      <c r="LK335" s="200">
        <v>36</v>
      </c>
      <c r="LL335" s="200">
        <v>52</v>
      </c>
      <c r="LM335" s="200">
        <v>81</v>
      </c>
      <c r="LN335" s="200">
        <v>18</v>
      </c>
      <c r="LP335" s="200">
        <v>305</v>
      </c>
      <c r="LQ335" s="200">
        <v>43</v>
      </c>
      <c r="LR335" s="200">
        <v>7</v>
      </c>
      <c r="LT335" s="200">
        <v>80</v>
      </c>
      <c r="LU335" s="200">
        <v>31</v>
      </c>
      <c r="LV335" s="200">
        <v>16</v>
      </c>
      <c r="LW335" s="200">
        <v>144</v>
      </c>
      <c r="LX335" s="200">
        <v>21</v>
      </c>
      <c r="LY335" s="200">
        <v>0</v>
      </c>
      <c r="LZ335" s="200">
        <v>14</v>
      </c>
      <c r="MA335" s="200">
        <v>47</v>
      </c>
      <c r="MB335" s="200">
        <v>0</v>
      </c>
      <c r="MC335" s="200">
        <v>3</v>
      </c>
      <c r="MT335" s="200">
        <v>1</v>
      </c>
      <c r="MU335" s="200">
        <v>3</v>
      </c>
      <c r="MV335" s="200">
        <v>4</v>
      </c>
      <c r="MW335" s="200">
        <v>9</v>
      </c>
      <c r="NA335" s="200">
        <v>7</v>
      </c>
      <c r="NB335" s="200">
        <v>51</v>
      </c>
      <c r="NC335" s="200">
        <v>66</v>
      </c>
      <c r="ND335" s="200">
        <v>69</v>
      </c>
      <c r="NE335" s="200">
        <v>38</v>
      </c>
      <c r="NF335" s="200">
        <v>8</v>
      </c>
      <c r="NG335" s="200">
        <v>7</v>
      </c>
      <c r="NH335" s="200">
        <v>16</v>
      </c>
      <c r="NI335" s="200">
        <v>4</v>
      </c>
      <c r="NL335" s="200">
        <v>25</v>
      </c>
      <c r="NM335" s="200">
        <v>348</v>
      </c>
      <c r="NP335" s="200">
        <v>7</v>
      </c>
      <c r="NT335" s="200">
        <v>60</v>
      </c>
      <c r="NW335" s="200">
        <v>2</v>
      </c>
      <c r="NY335" s="200">
        <v>0</v>
      </c>
      <c r="NZ335" s="200">
        <v>38</v>
      </c>
      <c r="OB335" s="201">
        <v>5518</v>
      </c>
      <c r="OC335" s="200">
        <v>2079</v>
      </c>
      <c r="OD335" s="200">
        <v>386</v>
      </c>
      <c r="OE335" s="200">
        <v>3876</v>
      </c>
      <c r="OF335" s="200">
        <v>6342</v>
      </c>
      <c r="OG335" s="201">
        <v>11860</v>
      </c>
    </row>
    <row r="336" spans="1:397" ht="12.75" customHeight="1">
      <c r="A336" s="209">
        <v>541940</v>
      </c>
      <c r="B336" s="23" t="s">
        <v>489</v>
      </c>
      <c r="P336" s="200">
        <v>3</v>
      </c>
      <c r="Q336" s="200">
        <v>0</v>
      </c>
      <c r="U336" s="200">
        <v>0</v>
      </c>
      <c r="X336" s="200">
        <v>35</v>
      </c>
      <c r="Y336" s="200">
        <v>24</v>
      </c>
      <c r="Z336" s="200">
        <v>4</v>
      </c>
      <c r="AA336" s="200">
        <v>35</v>
      </c>
      <c r="AO336" s="200">
        <v>5</v>
      </c>
      <c r="AP336" s="200">
        <v>1</v>
      </c>
      <c r="AR336" s="200">
        <v>0</v>
      </c>
      <c r="BM336" s="200">
        <v>0</v>
      </c>
      <c r="BP336" s="200">
        <v>0</v>
      </c>
      <c r="BV336" s="200">
        <v>4</v>
      </c>
      <c r="BX336" s="200">
        <v>6</v>
      </c>
      <c r="CA336" s="200">
        <v>1</v>
      </c>
      <c r="CF336" s="200">
        <v>12</v>
      </c>
      <c r="CH336" s="200">
        <v>0</v>
      </c>
      <c r="CT336" s="200">
        <v>7</v>
      </c>
      <c r="CX336" s="200">
        <v>0</v>
      </c>
      <c r="DE336" s="200">
        <v>0</v>
      </c>
      <c r="DG336" s="200">
        <v>0</v>
      </c>
      <c r="DM336" s="200">
        <v>46</v>
      </c>
      <c r="DN336" s="200">
        <v>89</v>
      </c>
      <c r="DO336" s="200">
        <v>11</v>
      </c>
      <c r="DP336" s="200">
        <v>2</v>
      </c>
      <c r="DR336" s="200">
        <v>0</v>
      </c>
      <c r="DT336" s="200">
        <v>1</v>
      </c>
      <c r="ED336" s="200">
        <v>1</v>
      </c>
      <c r="EE336" s="200">
        <v>0</v>
      </c>
      <c r="EP336" s="200">
        <v>7</v>
      </c>
      <c r="ER336" s="200">
        <v>1</v>
      </c>
      <c r="FC336" s="200">
        <v>1</v>
      </c>
      <c r="FD336" s="200">
        <v>1</v>
      </c>
      <c r="FE336" s="200">
        <v>1</v>
      </c>
      <c r="FF336" s="200">
        <v>2</v>
      </c>
      <c r="FI336" s="200">
        <v>2</v>
      </c>
      <c r="FY336" s="200">
        <v>0</v>
      </c>
      <c r="GA336" s="200">
        <v>3</v>
      </c>
      <c r="GC336" s="200">
        <v>300</v>
      </c>
      <c r="GD336" s="200">
        <v>315</v>
      </c>
      <c r="GI336" s="200">
        <v>0</v>
      </c>
      <c r="GK336" s="200">
        <v>1</v>
      </c>
      <c r="GM336" s="200">
        <v>7</v>
      </c>
      <c r="GN336" s="200">
        <v>203</v>
      </c>
      <c r="GO336" s="200">
        <v>83</v>
      </c>
      <c r="HB336" s="200">
        <v>33</v>
      </c>
      <c r="HR336" s="200">
        <v>77</v>
      </c>
      <c r="HV336" s="200">
        <v>1</v>
      </c>
      <c r="HZ336" s="200">
        <v>3</v>
      </c>
      <c r="IA336" s="200">
        <v>15</v>
      </c>
      <c r="IB336" s="200">
        <v>37</v>
      </c>
      <c r="IC336" s="200">
        <v>5</v>
      </c>
      <c r="ID336" s="200">
        <v>1</v>
      </c>
      <c r="IE336" s="200">
        <v>186</v>
      </c>
      <c r="IG336" s="200">
        <v>63</v>
      </c>
      <c r="II336" s="200">
        <v>79</v>
      </c>
      <c r="IL336" s="200">
        <v>1</v>
      </c>
      <c r="IP336" s="200">
        <v>37</v>
      </c>
      <c r="IQ336" s="200">
        <v>82</v>
      </c>
      <c r="IT336" s="200">
        <v>5</v>
      </c>
      <c r="IU336" s="200">
        <v>1</v>
      </c>
      <c r="IW336" s="200">
        <v>2200</v>
      </c>
      <c r="IY336" s="200">
        <v>43</v>
      </c>
      <c r="IZ336" s="200">
        <v>2</v>
      </c>
      <c r="JE336" s="200">
        <v>233</v>
      </c>
      <c r="JF336" s="200">
        <v>0</v>
      </c>
      <c r="JG336" s="200">
        <v>0</v>
      </c>
      <c r="JL336" s="200">
        <v>11</v>
      </c>
      <c r="JM336" s="200">
        <v>10</v>
      </c>
      <c r="JP336" s="200">
        <v>1085</v>
      </c>
      <c r="JR336" s="200">
        <v>0</v>
      </c>
      <c r="JS336" s="200">
        <v>1</v>
      </c>
      <c r="JT336" s="200">
        <v>5</v>
      </c>
      <c r="JU336" s="200">
        <v>316</v>
      </c>
      <c r="JV336" s="200">
        <v>14</v>
      </c>
      <c r="JW336" s="200">
        <v>1</v>
      </c>
      <c r="JX336" s="200">
        <v>89</v>
      </c>
      <c r="JY336" s="200">
        <v>82</v>
      </c>
      <c r="JZ336" s="200">
        <v>1</v>
      </c>
      <c r="KA336" s="200">
        <v>91</v>
      </c>
      <c r="KB336" s="200">
        <v>65</v>
      </c>
      <c r="KC336" s="200">
        <v>12</v>
      </c>
      <c r="KD336" s="200">
        <v>10</v>
      </c>
      <c r="KE336" s="200">
        <v>79</v>
      </c>
      <c r="KF336" s="200">
        <v>4</v>
      </c>
      <c r="KG336" s="200">
        <v>1</v>
      </c>
      <c r="KH336" s="200">
        <v>4</v>
      </c>
      <c r="KM336" s="200">
        <v>277</v>
      </c>
      <c r="KN336" s="200">
        <v>167</v>
      </c>
      <c r="KO336" s="200">
        <v>31</v>
      </c>
      <c r="KP336" s="200">
        <v>75</v>
      </c>
      <c r="KQ336" s="200">
        <v>0</v>
      </c>
      <c r="KR336" s="200">
        <v>26</v>
      </c>
      <c r="KS336" s="200">
        <v>333</v>
      </c>
      <c r="KT336" s="200">
        <v>60</v>
      </c>
      <c r="KU336" s="200">
        <v>61</v>
      </c>
      <c r="KV336" s="200">
        <v>14</v>
      </c>
      <c r="KW336" s="200">
        <v>11</v>
      </c>
      <c r="KX336" s="200">
        <v>5</v>
      </c>
      <c r="LA336" s="200">
        <v>1614</v>
      </c>
      <c r="LB336" s="200">
        <v>83</v>
      </c>
      <c r="LC336" s="200">
        <v>8</v>
      </c>
      <c r="LD336" s="200">
        <v>37</v>
      </c>
      <c r="LE336" s="200">
        <v>103</v>
      </c>
      <c r="LF336" s="200">
        <v>189</v>
      </c>
      <c r="LH336" s="200">
        <v>23</v>
      </c>
      <c r="LI336" s="200">
        <v>37</v>
      </c>
      <c r="LJ336" s="200">
        <v>367</v>
      </c>
      <c r="LK336" s="200">
        <v>207</v>
      </c>
      <c r="LL336" s="200">
        <v>24</v>
      </c>
      <c r="LM336" s="200">
        <v>93</v>
      </c>
      <c r="LN336" s="200">
        <v>14</v>
      </c>
      <c r="LP336" s="200">
        <v>188</v>
      </c>
      <c r="LQ336" s="200">
        <v>28</v>
      </c>
      <c r="LR336" s="200">
        <v>9</v>
      </c>
      <c r="LT336" s="200">
        <v>402</v>
      </c>
      <c r="LU336" s="200">
        <v>10</v>
      </c>
      <c r="LV336" s="200">
        <v>1</v>
      </c>
      <c r="LW336" s="200">
        <v>20</v>
      </c>
      <c r="LX336" s="200">
        <v>118</v>
      </c>
      <c r="LY336" s="200">
        <v>5</v>
      </c>
      <c r="LZ336" s="200">
        <v>39</v>
      </c>
      <c r="MA336" s="200">
        <v>74</v>
      </c>
      <c r="MB336" s="200">
        <v>47</v>
      </c>
      <c r="MC336" s="200">
        <v>64</v>
      </c>
      <c r="MK336" s="200">
        <v>202</v>
      </c>
      <c r="MT336" s="200">
        <v>6</v>
      </c>
      <c r="MU336" s="200">
        <v>16</v>
      </c>
      <c r="MV336" s="200">
        <v>13</v>
      </c>
      <c r="MW336" s="200">
        <v>2</v>
      </c>
      <c r="NA336" s="200">
        <v>40</v>
      </c>
      <c r="NB336" s="200">
        <v>202</v>
      </c>
      <c r="NC336" s="200">
        <v>307</v>
      </c>
      <c r="ND336" s="200">
        <v>195</v>
      </c>
      <c r="NE336" s="200">
        <v>15</v>
      </c>
      <c r="NF336" s="200">
        <v>48</v>
      </c>
      <c r="NG336" s="200">
        <v>34</v>
      </c>
      <c r="NH336" s="200">
        <v>94</v>
      </c>
      <c r="NI336" s="200">
        <v>26</v>
      </c>
      <c r="NL336" s="200">
        <v>58</v>
      </c>
      <c r="NP336" s="200">
        <v>200</v>
      </c>
      <c r="NT336" s="200">
        <v>40</v>
      </c>
      <c r="NW336" s="200">
        <v>27</v>
      </c>
      <c r="NZ336" s="200">
        <v>84</v>
      </c>
      <c r="OB336" s="201">
        <v>12677</v>
      </c>
      <c r="OC336" s="200">
        <v>9924</v>
      </c>
      <c r="OD336" s="200">
        <v>421</v>
      </c>
      <c r="OE336" s="200">
        <v>1505</v>
      </c>
      <c r="OF336" s="200">
        <v>11850</v>
      </c>
      <c r="OG336" s="201">
        <v>24527</v>
      </c>
    </row>
    <row r="337" spans="1:397" ht="12.75" customHeight="1">
      <c r="A337" s="209">
        <v>550000</v>
      </c>
      <c r="B337" s="23" t="s">
        <v>490</v>
      </c>
      <c r="D337" s="200">
        <v>4</v>
      </c>
      <c r="H337" s="200">
        <v>2</v>
      </c>
      <c r="I337" s="200">
        <v>4</v>
      </c>
      <c r="K337" s="200">
        <v>7</v>
      </c>
      <c r="M337" s="200">
        <v>0</v>
      </c>
      <c r="N337" s="200">
        <v>0</v>
      </c>
      <c r="O337" s="200">
        <v>6</v>
      </c>
      <c r="P337" s="200">
        <v>200</v>
      </c>
      <c r="Q337" s="200">
        <v>49</v>
      </c>
      <c r="R337" s="200">
        <v>1</v>
      </c>
      <c r="S337" s="200">
        <v>1</v>
      </c>
      <c r="T337" s="200">
        <v>1</v>
      </c>
      <c r="U337" s="200">
        <v>2</v>
      </c>
      <c r="W337" s="200">
        <v>1</v>
      </c>
      <c r="X337" s="200">
        <v>4603</v>
      </c>
      <c r="Y337" s="200">
        <v>685</v>
      </c>
      <c r="Z337" s="200">
        <v>55</v>
      </c>
      <c r="AA337" s="200">
        <v>739</v>
      </c>
      <c r="AM337" s="200">
        <v>2</v>
      </c>
      <c r="AO337" s="200">
        <v>0</v>
      </c>
      <c r="AP337" s="200">
        <v>0</v>
      </c>
      <c r="AQ337" s="200">
        <v>0</v>
      </c>
      <c r="AR337" s="200">
        <v>79</v>
      </c>
      <c r="AS337" s="200">
        <v>0</v>
      </c>
      <c r="AT337" s="200">
        <v>1</v>
      </c>
      <c r="AU337" s="200">
        <v>0</v>
      </c>
      <c r="AV337" s="200">
        <v>16</v>
      </c>
      <c r="AW337" s="200">
        <v>1</v>
      </c>
      <c r="AY337" s="200">
        <v>0</v>
      </c>
      <c r="BA337" s="200">
        <v>0</v>
      </c>
      <c r="BC337" s="200">
        <v>24</v>
      </c>
      <c r="BE337" s="200">
        <v>9</v>
      </c>
      <c r="BG337" s="200">
        <v>0</v>
      </c>
      <c r="BJ337" s="200">
        <v>1</v>
      </c>
      <c r="BL337" s="200">
        <v>1</v>
      </c>
      <c r="BM337" s="200">
        <v>1</v>
      </c>
      <c r="BO337" s="200">
        <v>1</v>
      </c>
      <c r="BP337" s="200">
        <v>11</v>
      </c>
      <c r="BQ337" s="200">
        <v>3</v>
      </c>
      <c r="BR337" s="200">
        <v>1</v>
      </c>
      <c r="BS337" s="200">
        <v>1</v>
      </c>
      <c r="BV337" s="200">
        <v>1</v>
      </c>
      <c r="BW337" s="200">
        <v>68</v>
      </c>
      <c r="BX337" s="200">
        <v>337</v>
      </c>
      <c r="CA337" s="200">
        <v>4</v>
      </c>
      <c r="CB337" s="200">
        <v>0</v>
      </c>
      <c r="CC337" s="200">
        <v>0</v>
      </c>
      <c r="CF337" s="200">
        <v>253</v>
      </c>
      <c r="CG337" s="200">
        <v>8</v>
      </c>
      <c r="CH337" s="200">
        <v>0</v>
      </c>
      <c r="CI337" s="200">
        <v>0</v>
      </c>
      <c r="CK337" s="200">
        <v>1</v>
      </c>
      <c r="CM337" s="200">
        <v>0</v>
      </c>
      <c r="CN337" s="200">
        <v>1</v>
      </c>
      <c r="CO337" s="200">
        <v>241</v>
      </c>
      <c r="CP337" s="200">
        <v>1</v>
      </c>
      <c r="CR337" s="200">
        <v>1</v>
      </c>
      <c r="CS337" s="200">
        <v>1</v>
      </c>
      <c r="CT337" s="200">
        <v>10</v>
      </c>
      <c r="CU337" s="200">
        <v>1</v>
      </c>
      <c r="CY337" s="200">
        <v>0</v>
      </c>
      <c r="CZ337" s="200">
        <v>1</v>
      </c>
      <c r="DA337" s="200">
        <v>2</v>
      </c>
      <c r="DB337" s="200">
        <v>0</v>
      </c>
      <c r="DC337" s="200">
        <v>1</v>
      </c>
      <c r="DE337" s="200">
        <v>6</v>
      </c>
      <c r="DG337" s="200">
        <v>7</v>
      </c>
      <c r="DJ337" s="200">
        <v>0</v>
      </c>
      <c r="DK337" s="200">
        <v>101</v>
      </c>
      <c r="DL337" s="200">
        <v>37</v>
      </c>
      <c r="DM337" s="200">
        <v>1192</v>
      </c>
      <c r="DN337" s="200">
        <v>4899</v>
      </c>
      <c r="DO337" s="200">
        <v>91</v>
      </c>
      <c r="DP337" s="200">
        <v>427</v>
      </c>
      <c r="DQ337" s="200">
        <v>17</v>
      </c>
      <c r="DS337" s="200">
        <v>83</v>
      </c>
      <c r="DT337" s="200">
        <v>0</v>
      </c>
      <c r="DY337" s="200">
        <v>1</v>
      </c>
      <c r="EB337" s="200">
        <v>0</v>
      </c>
      <c r="EC337" s="200">
        <v>39</v>
      </c>
      <c r="ED337" s="200">
        <v>0</v>
      </c>
      <c r="EE337" s="200">
        <v>20</v>
      </c>
      <c r="EF337" s="200">
        <v>50</v>
      </c>
      <c r="EL337" s="200">
        <v>2</v>
      </c>
      <c r="EM337" s="200">
        <v>2</v>
      </c>
      <c r="EN337" s="200">
        <v>0</v>
      </c>
      <c r="EO337" s="200">
        <v>1</v>
      </c>
      <c r="EP337" s="200">
        <v>26</v>
      </c>
      <c r="ER337" s="200">
        <v>0</v>
      </c>
      <c r="ES337" s="200">
        <v>0</v>
      </c>
      <c r="ET337" s="200">
        <v>0</v>
      </c>
      <c r="EU337" s="200">
        <v>0</v>
      </c>
      <c r="FB337" s="200">
        <v>0</v>
      </c>
      <c r="FC337" s="200">
        <v>1</v>
      </c>
      <c r="FD337" s="200">
        <v>95</v>
      </c>
      <c r="FE337" s="200">
        <v>0</v>
      </c>
      <c r="FF337" s="200">
        <v>84</v>
      </c>
      <c r="FH337" s="200">
        <v>1</v>
      </c>
      <c r="FI337" s="200">
        <v>269</v>
      </c>
      <c r="FS337" s="200">
        <v>100</v>
      </c>
      <c r="FT337" s="200">
        <v>0</v>
      </c>
      <c r="FU337" s="200">
        <v>0</v>
      </c>
      <c r="FY337" s="200">
        <v>3</v>
      </c>
      <c r="GA337" s="200">
        <v>1</v>
      </c>
      <c r="GC337" s="200">
        <v>0</v>
      </c>
      <c r="GD337" s="200">
        <v>6</v>
      </c>
      <c r="GK337" s="200">
        <v>4</v>
      </c>
      <c r="GM337" s="200">
        <v>9</v>
      </c>
      <c r="GO337" s="200">
        <v>1</v>
      </c>
      <c r="GW337" s="200">
        <v>0</v>
      </c>
      <c r="HB337" s="200">
        <v>1</v>
      </c>
      <c r="HG337" s="200">
        <v>1</v>
      </c>
      <c r="HK337" s="200">
        <v>0</v>
      </c>
      <c r="HL337" s="200">
        <v>99</v>
      </c>
      <c r="HO337" s="200">
        <v>0</v>
      </c>
      <c r="HP337" s="200">
        <v>2</v>
      </c>
      <c r="HR337" s="200">
        <v>1</v>
      </c>
      <c r="HS337" s="200">
        <v>1</v>
      </c>
      <c r="HV337" s="200">
        <v>2</v>
      </c>
      <c r="HW337" s="200">
        <v>8</v>
      </c>
      <c r="HZ337" s="200">
        <v>290</v>
      </c>
      <c r="IA337" s="200">
        <v>37</v>
      </c>
      <c r="IB337" s="200">
        <v>59</v>
      </c>
      <c r="IC337" s="200">
        <v>16</v>
      </c>
      <c r="ID337" s="200">
        <v>18</v>
      </c>
      <c r="IF337" s="200">
        <v>1</v>
      </c>
      <c r="IG337" s="200">
        <v>758</v>
      </c>
      <c r="IH337" s="200">
        <v>446</v>
      </c>
      <c r="II337" s="200">
        <v>1951</v>
      </c>
      <c r="IJ337" s="200">
        <v>1</v>
      </c>
      <c r="IK337" s="200">
        <v>0</v>
      </c>
      <c r="IL337" s="200">
        <v>0</v>
      </c>
      <c r="IN337" s="200">
        <v>2</v>
      </c>
      <c r="IO337" s="200">
        <v>2</v>
      </c>
      <c r="IP337" s="200">
        <v>1</v>
      </c>
      <c r="IQ337" s="200">
        <v>81</v>
      </c>
      <c r="IT337" s="200">
        <v>0</v>
      </c>
      <c r="IV337" s="200">
        <v>0</v>
      </c>
      <c r="IW337" s="200">
        <v>3</v>
      </c>
      <c r="IY337" s="200">
        <v>2</v>
      </c>
      <c r="IZ337" s="200">
        <v>1</v>
      </c>
      <c r="JB337" s="200">
        <v>1864</v>
      </c>
      <c r="JC337" s="200">
        <v>520</v>
      </c>
      <c r="JE337" s="200">
        <v>9</v>
      </c>
      <c r="JF337" s="200">
        <v>43</v>
      </c>
      <c r="JG337" s="200">
        <v>1</v>
      </c>
      <c r="JI337" s="200">
        <v>2</v>
      </c>
      <c r="JJ337" s="200">
        <v>1</v>
      </c>
      <c r="JL337" s="200">
        <v>22</v>
      </c>
      <c r="JM337" s="200">
        <v>7</v>
      </c>
      <c r="JO337" s="200">
        <v>142</v>
      </c>
      <c r="JP337" s="200">
        <v>2246</v>
      </c>
      <c r="JU337" s="200">
        <v>264</v>
      </c>
      <c r="JV337" s="200">
        <v>35</v>
      </c>
      <c r="JW337" s="200">
        <v>41</v>
      </c>
      <c r="JX337" s="200">
        <v>363</v>
      </c>
      <c r="JY337" s="200">
        <v>74</v>
      </c>
      <c r="JZ337" s="200">
        <v>14</v>
      </c>
      <c r="KA337" s="200">
        <v>45</v>
      </c>
      <c r="KB337" s="200">
        <v>7</v>
      </c>
      <c r="KC337" s="200">
        <v>5</v>
      </c>
      <c r="KD337" s="200">
        <v>34</v>
      </c>
      <c r="KE337" s="200">
        <v>217</v>
      </c>
      <c r="KF337" s="200">
        <v>6</v>
      </c>
      <c r="KG337" s="200">
        <v>140</v>
      </c>
      <c r="KH337" s="200">
        <v>953</v>
      </c>
      <c r="KJ337" s="200">
        <v>147</v>
      </c>
      <c r="KM337" s="200">
        <v>3546</v>
      </c>
      <c r="KN337" s="200">
        <v>1463</v>
      </c>
      <c r="KO337" s="200">
        <v>342</v>
      </c>
      <c r="KP337" s="200">
        <v>4174</v>
      </c>
      <c r="KQ337" s="200">
        <v>13</v>
      </c>
      <c r="KR337" s="200">
        <v>603</v>
      </c>
      <c r="KS337" s="200">
        <v>10457</v>
      </c>
      <c r="KT337" s="200">
        <v>4723</v>
      </c>
      <c r="KU337" s="200">
        <v>5958</v>
      </c>
      <c r="KV337" s="200">
        <v>622</v>
      </c>
      <c r="KW337" s="200">
        <v>942</v>
      </c>
      <c r="KX337" s="200">
        <v>178</v>
      </c>
      <c r="KY337" s="200">
        <v>3</v>
      </c>
      <c r="LA337" s="200">
        <v>13276</v>
      </c>
      <c r="LB337" s="200">
        <v>2627</v>
      </c>
      <c r="LC337" s="200">
        <v>1137</v>
      </c>
      <c r="LD337" s="200">
        <v>1260</v>
      </c>
      <c r="LE337" s="200">
        <v>8955</v>
      </c>
      <c r="LF337" s="200">
        <v>8893</v>
      </c>
      <c r="LH337" s="200">
        <v>6749</v>
      </c>
      <c r="LI337" s="200">
        <v>4692</v>
      </c>
      <c r="LJ337" s="200">
        <v>5467</v>
      </c>
      <c r="LK337" s="200">
        <v>1380</v>
      </c>
      <c r="LL337" s="200">
        <v>62</v>
      </c>
      <c r="LM337" s="200">
        <v>8350</v>
      </c>
      <c r="LN337" s="200">
        <v>2083</v>
      </c>
      <c r="LO337" s="200">
        <v>248</v>
      </c>
      <c r="LP337" s="200">
        <v>24514</v>
      </c>
      <c r="LQ337" s="200">
        <v>1881</v>
      </c>
      <c r="LR337" s="200">
        <v>2</v>
      </c>
      <c r="LS337" s="200">
        <v>3</v>
      </c>
      <c r="LT337" s="200">
        <v>6</v>
      </c>
      <c r="LU337" s="200">
        <v>841</v>
      </c>
      <c r="LV337" s="200">
        <v>3</v>
      </c>
      <c r="LW337" s="200">
        <v>1357</v>
      </c>
      <c r="LX337" s="200">
        <v>1110</v>
      </c>
      <c r="LY337" s="200">
        <v>2028</v>
      </c>
      <c r="LZ337" s="200">
        <v>2</v>
      </c>
      <c r="MA337" s="200">
        <v>1347</v>
      </c>
      <c r="MB337" s="200">
        <v>178</v>
      </c>
      <c r="MC337" s="200">
        <v>662</v>
      </c>
      <c r="MT337" s="200">
        <v>897</v>
      </c>
      <c r="MU337" s="200">
        <v>15</v>
      </c>
      <c r="MV337" s="200">
        <v>555</v>
      </c>
      <c r="MW337" s="200">
        <v>369</v>
      </c>
      <c r="MY337" s="200">
        <v>86</v>
      </c>
      <c r="NA337" s="200">
        <v>625</v>
      </c>
      <c r="NB337" s="200">
        <v>438</v>
      </c>
      <c r="NC337" s="200">
        <v>787</v>
      </c>
      <c r="ND337" s="200">
        <v>619</v>
      </c>
      <c r="NE337" s="200">
        <v>589</v>
      </c>
      <c r="NF337" s="200">
        <v>1073</v>
      </c>
      <c r="NG337" s="200">
        <v>627</v>
      </c>
      <c r="NH337" s="200">
        <v>2058</v>
      </c>
      <c r="NI337" s="200">
        <v>612</v>
      </c>
      <c r="NM337" s="200">
        <v>2</v>
      </c>
      <c r="NP337" s="200">
        <v>1384</v>
      </c>
      <c r="NT337" s="200">
        <v>274</v>
      </c>
      <c r="NW337" s="200">
        <v>277</v>
      </c>
      <c r="NY337" s="200">
        <v>200</v>
      </c>
      <c r="NZ337" s="200">
        <v>2529</v>
      </c>
      <c r="OB337" s="201">
        <v>172167</v>
      </c>
      <c r="OC337" s="200">
        <v>219429</v>
      </c>
      <c r="OD337" s="200">
        <v>9434</v>
      </c>
      <c r="OE337" s="200">
        <v>30676</v>
      </c>
      <c r="OF337" s="200">
        <v>259539</v>
      </c>
      <c r="OG337" s="201">
        <v>431705</v>
      </c>
    </row>
    <row r="338" spans="1:397" ht="12.75" customHeight="1">
      <c r="A338" s="209">
        <v>561100</v>
      </c>
      <c r="B338" s="23" t="s">
        <v>491</v>
      </c>
      <c r="G338" s="200">
        <v>0</v>
      </c>
      <c r="P338" s="200">
        <v>3</v>
      </c>
      <c r="Q338" s="200">
        <v>1</v>
      </c>
      <c r="X338" s="200">
        <v>149</v>
      </c>
      <c r="Y338" s="200">
        <v>20</v>
      </c>
      <c r="Z338" s="200">
        <v>13</v>
      </c>
      <c r="AA338" s="200">
        <v>20</v>
      </c>
      <c r="AP338" s="200">
        <v>1</v>
      </c>
      <c r="AR338" s="200">
        <v>30</v>
      </c>
      <c r="BD338" s="200">
        <v>0</v>
      </c>
      <c r="BP338" s="200">
        <v>1</v>
      </c>
      <c r="BQ338" s="200">
        <v>10</v>
      </c>
      <c r="BR338" s="200">
        <v>0</v>
      </c>
      <c r="BV338" s="200">
        <v>1</v>
      </c>
      <c r="BX338" s="200">
        <v>6</v>
      </c>
      <c r="BY338" s="200">
        <v>0</v>
      </c>
      <c r="CF338" s="200">
        <v>2</v>
      </c>
      <c r="CK338" s="200">
        <v>1</v>
      </c>
      <c r="CT338" s="200">
        <v>2</v>
      </c>
      <c r="CX338" s="200">
        <v>1</v>
      </c>
      <c r="DE338" s="200">
        <v>2</v>
      </c>
      <c r="DG338" s="200">
        <v>0</v>
      </c>
      <c r="DM338" s="200">
        <v>46</v>
      </c>
      <c r="DN338" s="200">
        <v>0</v>
      </c>
      <c r="DO338" s="200">
        <v>18</v>
      </c>
      <c r="DP338" s="200">
        <v>3</v>
      </c>
      <c r="DQ338" s="200">
        <v>2</v>
      </c>
      <c r="DR338" s="200">
        <v>0</v>
      </c>
      <c r="DT338" s="200">
        <v>12</v>
      </c>
      <c r="DW338" s="200">
        <v>9</v>
      </c>
      <c r="DX338" s="200">
        <v>2</v>
      </c>
      <c r="EA338" s="200">
        <v>6</v>
      </c>
      <c r="ED338" s="200">
        <v>23</v>
      </c>
      <c r="EE338" s="200">
        <v>1</v>
      </c>
      <c r="EF338" s="200">
        <v>8</v>
      </c>
      <c r="EL338" s="200">
        <v>7</v>
      </c>
      <c r="EN338" s="200">
        <v>27</v>
      </c>
      <c r="EP338" s="200">
        <v>1</v>
      </c>
      <c r="ER338" s="200">
        <v>18</v>
      </c>
      <c r="ET338" s="200">
        <v>28</v>
      </c>
      <c r="FC338" s="200">
        <v>2</v>
      </c>
      <c r="FD338" s="200">
        <v>3</v>
      </c>
      <c r="FE338" s="200">
        <v>3</v>
      </c>
      <c r="FF338" s="200">
        <v>5</v>
      </c>
      <c r="FI338" s="200">
        <v>5</v>
      </c>
      <c r="GA338" s="200">
        <v>1</v>
      </c>
      <c r="GH338" s="200">
        <v>1</v>
      </c>
      <c r="GI338" s="200">
        <v>0</v>
      </c>
      <c r="GK338" s="200">
        <v>1</v>
      </c>
      <c r="GM338" s="200">
        <v>1</v>
      </c>
      <c r="HU338" s="200">
        <v>0</v>
      </c>
      <c r="HV338" s="200">
        <v>0</v>
      </c>
      <c r="HW338" s="200">
        <v>0</v>
      </c>
      <c r="HZ338" s="200">
        <v>3</v>
      </c>
      <c r="IA338" s="200">
        <v>25</v>
      </c>
      <c r="IB338" s="200">
        <v>31</v>
      </c>
      <c r="IC338" s="200">
        <v>6</v>
      </c>
      <c r="ID338" s="200">
        <v>0</v>
      </c>
      <c r="IG338" s="200">
        <v>31</v>
      </c>
      <c r="II338" s="200">
        <v>44</v>
      </c>
      <c r="IL338" s="200">
        <v>7</v>
      </c>
      <c r="IN338" s="200">
        <v>1</v>
      </c>
      <c r="IO338" s="200">
        <v>18</v>
      </c>
      <c r="IQ338" s="200">
        <v>166</v>
      </c>
      <c r="JA338" s="200">
        <v>1</v>
      </c>
      <c r="JB338" s="200">
        <v>9</v>
      </c>
      <c r="JE338" s="200">
        <v>12</v>
      </c>
      <c r="JF338" s="200">
        <v>1</v>
      </c>
      <c r="JG338" s="200">
        <v>0</v>
      </c>
      <c r="JK338" s="200">
        <v>1</v>
      </c>
      <c r="JL338" s="200">
        <v>12</v>
      </c>
      <c r="JM338" s="200">
        <v>3</v>
      </c>
      <c r="JP338" s="200">
        <v>84</v>
      </c>
      <c r="JR338" s="200">
        <v>0</v>
      </c>
      <c r="JS338" s="200">
        <v>1</v>
      </c>
      <c r="JT338" s="200">
        <v>4</v>
      </c>
      <c r="JU338" s="200">
        <v>81</v>
      </c>
      <c r="JV338" s="200">
        <v>16</v>
      </c>
      <c r="JW338" s="200">
        <v>1</v>
      </c>
      <c r="JX338" s="200">
        <v>24</v>
      </c>
      <c r="JY338" s="200">
        <v>51</v>
      </c>
      <c r="JZ338" s="200">
        <v>1</v>
      </c>
      <c r="KA338" s="200">
        <v>16</v>
      </c>
      <c r="KB338" s="200">
        <v>22</v>
      </c>
      <c r="KC338" s="200">
        <v>27</v>
      </c>
      <c r="KD338" s="200">
        <v>0</v>
      </c>
      <c r="KE338" s="200">
        <v>8</v>
      </c>
      <c r="KF338" s="200">
        <v>0</v>
      </c>
      <c r="KG338" s="200">
        <v>16</v>
      </c>
      <c r="KH338" s="200">
        <v>20</v>
      </c>
      <c r="KI338" s="200">
        <v>1</v>
      </c>
      <c r="KM338" s="200">
        <v>270</v>
      </c>
      <c r="KN338" s="200">
        <v>128</v>
      </c>
      <c r="KO338" s="200">
        <v>35</v>
      </c>
      <c r="KP338" s="200">
        <v>205</v>
      </c>
      <c r="KQ338" s="200">
        <v>3</v>
      </c>
      <c r="KR338" s="200">
        <v>77</v>
      </c>
      <c r="KS338" s="200">
        <v>223</v>
      </c>
      <c r="KT338" s="200">
        <v>215</v>
      </c>
      <c r="KU338" s="200">
        <v>244</v>
      </c>
      <c r="KV338" s="200">
        <v>13</v>
      </c>
      <c r="KW338" s="200">
        <v>209</v>
      </c>
      <c r="KX338" s="200">
        <v>23</v>
      </c>
      <c r="LA338" s="200">
        <v>1813</v>
      </c>
      <c r="LB338" s="200">
        <v>121</v>
      </c>
      <c r="LC338" s="200">
        <v>42</v>
      </c>
      <c r="LD338" s="200">
        <v>56</v>
      </c>
      <c r="LE338" s="200">
        <v>60</v>
      </c>
      <c r="LF338" s="200">
        <v>194</v>
      </c>
      <c r="LH338" s="200">
        <v>128</v>
      </c>
      <c r="LI338" s="200">
        <v>122</v>
      </c>
      <c r="LJ338" s="200">
        <v>464</v>
      </c>
      <c r="LK338" s="200">
        <v>162</v>
      </c>
      <c r="LL338" s="200">
        <v>7</v>
      </c>
      <c r="LM338" s="200">
        <v>319</v>
      </c>
      <c r="LN338" s="200">
        <v>68</v>
      </c>
      <c r="LP338" s="200">
        <v>557</v>
      </c>
      <c r="LQ338" s="200">
        <v>48</v>
      </c>
      <c r="LR338" s="200">
        <v>7</v>
      </c>
      <c r="LT338" s="200">
        <v>686</v>
      </c>
      <c r="LU338" s="200">
        <v>120</v>
      </c>
      <c r="LV338" s="200">
        <v>39</v>
      </c>
      <c r="LW338" s="200">
        <v>398</v>
      </c>
      <c r="LX338" s="200">
        <v>94</v>
      </c>
      <c r="LY338" s="200">
        <v>32</v>
      </c>
      <c r="LZ338" s="200">
        <v>45</v>
      </c>
      <c r="MA338" s="200">
        <v>143</v>
      </c>
      <c r="MB338" s="200">
        <v>203</v>
      </c>
      <c r="MC338" s="200">
        <v>39</v>
      </c>
      <c r="MT338" s="200">
        <v>52</v>
      </c>
      <c r="MU338" s="200">
        <v>11</v>
      </c>
      <c r="MV338" s="200">
        <v>25</v>
      </c>
      <c r="MW338" s="200">
        <v>6</v>
      </c>
      <c r="NA338" s="200">
        <v>33</v>
      </c>
      <c r="NB338" s="200">
        <v>75</v>
      </c>
      <c r="NC338" s="200">
        <v>72</v>
      </c>
      <c r="ND338" s="200">
        <v>38</v>
      </c>
      <c r="NE338" s="200">
        <v>76</v>
      </c>
      <c r="NF338" s="200">
        <v>63</v>
      </c>
      <c r="NG338" s="200">
        <v>52</v>
      </c>
      <c r="NH338" s="200">
        <v>119</v>
      </c>
      <c r="NI338" s="200">
        <v>78</v>
      </c>
      <c r="NL338" s="200">
        <v>11</v>
      </c>
      <c r="NM338" s="200">
        <v>5</v>
      </c>
      <c r="NP338" s="200">
        <v>10</v>
      </c>
      <c r="NT338" s="200">
        <v>32</v>
      </c>
      <c r="NW338" s="200">
        <v>67</v>
      </c>
      <c r="NZ338" s="200">
        <v>73</v>
      </c>
      <c r="OB338" s="201">
        <v>9750</v>
      </c>
      <c r="OC338" s="200">
        <v>35339</v>
      </c>
      <c r="OD338" s="200">
        <v>435</v>
      </c>
      <c r="OE338" s="200">
        <v>112</v>
      </c>
      <c r="OF338" s="200">
        <v>35886</v>
      </c>
      <c r="OG338" s="201">
        <v>45635</v>
      </c>
    </row>
    <row r="339" spans="1:397" ht="12.75" customHeight="1">
      <c r="A339" s="209">
        <v>561200</v>
      </c>
      <c r="B339" s="23" t="s">
        <v>492</v>
      </c>
      <c r="P339" s="200">
        <v>6</v>
      </c>
      <c r="Q339" s="200">
        <v>1</v>
      </c>
      <c r="X339" s="200">
        <v>109</v>
      </c>
      <c r="Y339" s="200">
        <v>44</v>
      </c>
      <c r="Z339" s="200">
        <v>85</v>
      </c>
      <c r="AA339" s="200">
        <v>224</v>
      </c>
      <c r="AN339" s="200">
        <v>146</v>
      </c>
      <c r="AP339" s="200">
        <v>220</v>
      </c>
      <c r="AR339" s="200">
        <v>20</v>
      </c>
      <c r="AW339" s="200">
        <v>458</v>
      </c>
      <c r="BQ339" s="200">
        <v>332</v>
      </c>
      <c r="BR339" s="200">
        <v>0</v>
      </c>
      <c r="BV339" s="200">
        <v>0</v>
      </c>
      <c r="BX339" s="200">
        <v>2</v>
      </c>
      <c r="BZ339" s="200">
        <v>2</v>
      </c>
      <c r="CF339" s="200">
        <v>2</v>
      </c>
      <c r="CK339" s="200">
        <v>0</v>
      </c>
      <c r="CT339" s="200">
        <v>4</v>
      </c>
      <c r="CX339" s="200">
        <v>0</v>
      </c>
      <c r="DE339" s="200">
        <v>3</v>
      </c>
      <c r="DM339" s="200">
        <v>55</v>
      </c>
      <c r="DN339" s="200">
        <v>0</v>
      </c>
      <c r="DO339" s="200">
        <v>18</v>
      </c>
      <c r="DP339" s="200">
        <v>3</v>
      </c>
      <c r="DQ339" s="200">
        <v>1</v>
      </c>
      <c r="DR339" s="200">
        <v>1</v>
      </c>
      <c r="DX339" s="200">
        <v>1</v>
      </c>
      <c r="ED339" s="200">
        <v>1</v>
      </c>
      <c r="EE339" s="200">
        <v>1</v>
      </c>
      <c r="EF339" s="200">
        <v>86</v>
      </c>
      <c r="EL339" s="200">
        <v>70</v>
      </c>
      <c r="EN339" s="200">
        <v>435</v>
      </c>
      <c r="EP339" s="200">
        <v>1</v>
      </c>
      <c r="ER339" s="200">
        <v>79</v>
      </c>
      <c r="FC339" s="200">
        <v>1</v>
      </c>
      <c r="FD339" s="200">
        <v>2</v>
      </c>
      <c r="FE339" s="200">
        <v>1</v>
      </c>
      <c r="FF339" s="200">
        <v>3</v>
      </c>
      <c r="FI339" s="200">
        <v>5</v>
      </c>
      <c r="GA339" s="200">
        <v>0</v>
      </c>
      <c r="GH339" s="200">
        <v>1</v>
      </c>
      <c r="GI339" s="200">
        <v>0</v>
      </c>
      <c r="GK339" s="200">
        <v>1</v>
      </c>
      <c r="GM339" s="200">
        <v>1</v>
      </c>
      <c r="HU339" s="200">
        <v>0</v>
      </c>
      <c r="HZ339" s="200">
        <v>4</v>
      </c>
      <c r="IA339" s="200">
        <v>27</v>
      </c>
      <c r="IB339" s="200">
        <v>19</v>
      </c>
      <c r="IC339" s="200">
        <v>5</v>
      </c>
      <c r="ID339" s="200">
        <v>1</v>
      </c>
      <c r="IG339" s="200">
        <v>20</v>
      </c>
      <c r="II339" s="200">
        <v>88</v>
      </c>
      <c r="IL339" s="200">
        <v>4</v>
      </c>
      <c r="IN339" s="200">
        <v>47</v>
      </c>
      <c r="IO339" s="200">
        <v>9</v>
      </c>
      <c r="IP339" s="200">
        <v>19</v>
      </c>
      <c r="IQ339" s="200">
        <v>90</v>
      </c>
      <c r="JA339" s="200">
        <v>1</v>
      </c>
      <c r="JB339" s="200">
        <v>4</v>
      </c>
      <c r="JE339" s="200">
        <v>16</v>
      </c>
      <c r="JF339" s="200">
        <v>1</v>
      </c>
      <c r="JG339" s="200">
        <v>1</v>
      </c>
      <c r="JK339" s="200">
        <v>1</v>
      </c>
      <c r="JL339" s="200">
        <v>11</v>
      </c>
      <c r="JM339" s="200">
        <v>2</v>
      </c>
      <c r="JP339" s="200">
        <v>348</v>
      </c>
      <c r="JR339" s="200">
        <v>0</v>
      </c>
      <c r="JS339" s="200">
        <v>1</v>
      </c>
      <c r="JT339" s="200">
        <v>6</v>
      </c>
      <c r="JU339" s="200">
        <v>163</v>
      </c>
      <c r="JV339" s="200">
        <v>14</v>
      </c>
      <c r="JW339" s="200">
        <v>4</v>
      </c>
      <c r="JX339" s="200">
        <v>102</v>
      </c>
      <c r="JY339" s="200">
        <v>45</v>
      </c>
      <c r="JZ339" s="200">
        <v>1</v>
      </c>
      <c r="KA339" s="200">
        <v>15</v>
      </c>
      <c r="KB339" s="200">
        <v>22</v>
      </c>
      <c r="KC339" s="200">
        <v>15</v>
      </c>
      <c r="KD339" s="200">
        <v>1</v>
      </c>
      <c r="KE339" s="200">
        <v>14</v>
      </c>
      <c r="KF339" s="200">
        <v>0</v>
      </c>
      <c r="KG339" s="200">
        <v>2</v>
      </c>
      <c r="KH339" s="200">
        <v>22</v>
      </c>
      <c r="KI339" s="200">
        <v>1</v>
      </c>
      <c r="KM339" s="200">
        <v>148</v>
      </c>
      <c r="KN339" s="200">
        <v>66</v>
      </c>
      <c r="KO339" s="200">
        <v>14</v>
      </c>
      <c r="KP339" s="200">
        <v>135</v>
      </c>
      <c r="KQ339" s="200">
        <v>1</v>
      </c>
      <c r="KR339" s="200">
        <v>24</v>
      </c>
      <c r="KS339" s="200">
        <v>247</v>
      </c>
      <c r="KT339" s="200">
        <v>42</v>
      </c>
      <c r="KU339" s="200">
        <v>104</v>
      </c>
      <c r="KV339" s="200">
        <v>10</v>
      </c>
      <c r="KW339" s="200">
        <v>322</v>
      </c>
      <c r="KX339" s="200">
        <v>5</v>
      </c>
      <c r="LA339" s="200">
        <v>840</v>
      </c>
      <c r="LB339" s="200">
        <v>110</v>
      </c>
      <c r="LC339" s="200">
        <v>11</v>
      </c>
      <c r="LD339" s="200">
        <v>51</v>
      </c>
      <c r="LE339" s="200">
        <v>295</v>
      </c>
      <c r="LF339" s="200">
        <v>81</v>
      </c>
      <c r="LH339" s="200">
        <v>354</v>
      </c>
      <c r="LI339" s="200">
        <v>170</v>
      </c>
      <c r="LJ339" s="200">
        <v>127</v>
      </c>
      <c r="LK339" s="200">
        <v>1054</v>
      </c>
      <c r="LL339" s="200">
        <v>24</v>
      </c>
      <c r="LM339" s="200">
        <v>228</v>
      </c>
      <c r="LN339" s="200">
        <v>50</v>
      </c>
      <c r="LP339" s="200">
        <v>215</v>
      </c>
      <c r="LQ339" s="200">
        <v>74</v>
      </c>
      <c r="LR339" s="200">
        <v>11</v>
      </c>
      <c r="LT339" s="200">
        <v>267</v>
      </c>
      <c r="LU339" s="200">
        <v>52</v>
      </c>
      <c r="LV339" s="200">
        <v>57</v>
      </c>
      <c r="LW339" s="200">
        <v>521</v>
      </c>
      <c r="LX339" s="200">
        <v>97</v>
      </c>
      <c r="LY339" s="200">
        <v>70</v>
      </c>
      <c r="LZ339" s="200">
        <v>179</v>
      </c>
      <c r="MA339" s="200">
        <v>695</v>
      </c>
      <c r="MB339" s="200">
        <v>266</v>
      </c>
      <c r="MC339" s="200">
        <v>252</v>
      </c>
      <c r="MT339" s="200">
        <v>3</v>
      </c>
      <c r="MU339" s="200">
        <v>9</v>
      </c>
      <c r="MV339" s="200">
        <v>5</v>
      </c>
      <c r="MW339" s="200">
        <v>17</v>
      </c>
      <c r="NA339" s="200">
        <v>21</v>
      </c>
      <c r="NB339" s="200">
        <v>109</v>
      </c>
      <c r="NC339" s="200">
        <v>150</v>
      </c>
      <c r="ND339" s="200">
        <v>78</v>
      </c>
      <c r="NE339" s="200">
        <v>16</v>
      </c>
      <c r="NF339" s="200">
        <v>48</v>
      </c>
      <c r="NG339" s="200">
        <v>42</v>
      </c>
      <c r="NH339" s="200">
        <v>95</v>
      </c>
      <c r="NI339" s="200">
        <v>958</v>
      </c>
      <c r="NL339" s="200">
        <v>2</v>
      </c>
      <c r="NM339" s="200">
        <v>51</v>
      </c>
      <c r="NP339" s="200">
        <v>27</v>
      </c>
      <c r="NT339" s="200">
        <v>23</v>
      </c>
      <c r="NW339" s="200">
        <v>73</v>
      </c>
      <c r="NZ339" s="200">
        <v>44</v>
      </c>
      <c r="OB339" s="201">
        <v>12611</v>
      </c>
      <c r="OC339" s="200">
        <v>7685</v>
      </c>
      <c r="OD339" s="200">
        <v>215</v>
      </c>
      <c r="OE339" s="200">
        <v>6812</v>
      </c>
      <c r="OF339" s="200">
        <v>14712</v>
      </c>
      <c r="OG339" s="201">
        <v>27322</v>
      </c>
    </row>
    <row r="340" spans="1:397" ht="12.75" customHeight="1">
      <c r="A340" s="209">
        <v>561300</v>
      </c>
      <c r="B340" s="23" t="s">
        <v>493</v>
      </c>
      <c r="P340" s="200">
        <v>0</v>
      </c>
      <c r="Q340" s="200">
        <v>0</v>
      </c>
      <c r="X340" s="200">
        <v>118</v>
      </c>
      <c r="Y340" s="200">
        <v>3</v>
      </c>
      <c r="Z340" s="200">
        <v>10</v>
      </c>
      <c r="AA340" s="200">
        <v>11</v>
      </c>
      <c r="AO340" s="200">
        <v>1</v>
      </c>
      <c r="AP340" s="200">
        <v>1</v>
      </c>
      <c r="AQ340" s="200">
        <v>1</v>
      </c>
      <c r="AR340" s="200">
        <v>1</v>
      </c>
      <c r="BD340" s="200">
        <v>0</v>
      </c>
      <c r="BQ340" s="200">
        <v>10</v>
      </c>
      <c r="BV340" s="200">
        <v>1</v>
      </c>
      <c r="BX340" s="200">
        <v>2</v>
      </c>
      <c r="BY340" s="200">
        <v>1</v>
      </c>
      <c r="CF340" s="200">
        <v>4</v>
      </c>
      <c r="CO340" s="200">
        <v>3</v>
      </c>
      <c r="CT340" s="200">
        <v>9</v>
      </c>
      <c r="DE340" s="200">
        <v>10</v>
      </c>
      <c r="DL340" s="200">
        <v>1</v>
      </c>
      <c r="DM340" s="200">
        <v>114</v>
      </c>
      <c r="DN340" s="200">
        <v>0</v>
      </c>
      <c r="DO340" s="200">
        <v>101</v>
      </c>
      <c r="DP340" s="200">
        <v>16</v>
      </c>
      <c r="DT340" s="200">
        <v>14</v>
      </c>
      <c r="DW340" s="200">
        <v>9</v>
      </c>
      <c r="DY340" s="200">
        <v>0</v>
      </c>
      <c r="EA340" s="200">
        <v>7</v>
      </c>
      <c r="ED340" s="200">
        <v>25</v>
      </c>
      <c r="EF340" s="200">
        <v>9</v>
      </c>
      <c r="EL340" s="200">
        <v>7</v>
      </c>
      <c r="EN340" s="200">
        <v>30</v>
      </c>
      <c r="ER340" s="200">
        <v>19</v>
      </c>
      <c r="ET340" s="200">
        <v>30</v>
      </c>
      <c r="FC340" s="200">
        <v>4</v>
      </c>
      <c r="FD340" s="200">
        <v>9</v>
      </c>
      <c r="FE340" s="200">
        <v>2</v>
      </c>
      <c r="FF340" s="200">
        <v>4</v>
      </c>
      <c r="FI340" s="200">
        <v>6</v>
      </c>
      <c r="GH340" s="200">
        <v>7</v>
      </c>
      <c r="GI340" s="200">
        <v>1</v>
      </c>
      <c r="GK340" s="200">
        <v>9</v>
      </c>
      <c r="GM340" s="200">
        <v>1</v>
      </c>
      <c r="HZ340" s="200">
        <v>3</v>
      </c>
      <c r="IA340" s="200">
        <v>160</v>
      </c>
      <c r="IB340" s="200">
        <v>25</v>
      </c>
      <c r="IC340" s="200">
        <v>17</v>
      </c>
      <c r="ID340" s="200">
        <v>1</v>
      </c>
      <c r="IG340" s="200">
        <v>139</v>
      </c>
      <c r="II340" s="200">
        <v>23</v>
      </c>
      <c r="IL340" s="200">
        <v>0</v>
      </c>
      <c r="IQ340" s="200">
        <v>1</v>
      </c>
      <c r="JB340" s="200">
        <v>0</v>
      </c>
      <c r="JC340" s="200">
        <v>2</v>
      </c>
      <c r="JE340" s="200">
        <v>8</v>
      </c>
      <c r="JF340" s="200">
        <v>3</v>
      </c>
      <c r="JG340" s="200">
        <v>1</v>
      </c>
      <c r="JK340" s="200">
        <v>1</v>
      </c>
      <c r="JL340" s="200">
        <v>42</v>
      </c>
      <c r="JM340" s="200">
        <v>3</v>
      </c>
      <c r="JP340" s="200">
        <v>138</v>
      </c>
      <c r="JQ340" s="200">
        <v>2</v>
      </c>
      <c r="JR340" s="200">
        <v>0</v>
      </c>
      <c r="JS340" s="200">
        <v>2</v>
      </c>
      <c r="JT340" s="200">
        <v>11</v>
      </c>
      <c r="JU340" s="200">
        <v>918</v>
      </c>
      <c r="JV340" s="200">
        <v>17</v>
      </c>
      <c r="JW340" s="200">
        <v>0</v>
      </c>
      <c r="JX340" s="200">
        <v>44</v>
      </c>
      <c r="JY340" s="200">
        <v>427</v>
      </c>
      <c r="JZ340" s="200">
        <v>0</v>
      </c>
      <c r="KA340" s="200">
        <v>97</v>
      </c>
      <c r="KB340" s="200">
        <v>133</v>
      </c>
      <c r="KC340" s="200">
        <v>262</v>
      </c>
      <c r="KE340" s="200">
        <v>48</v>
      </c>
      <c r="KF340" s="200">
        <v>0</v>
      </c>
      <c r="KG340" s="200">
        <v>18</v>
      </c>
      <c r="KH340" s="200">
        <v>107</v>
      </c>
      <c r="KI340" s="200">
        <v>1</v>
      </c>
      <c r="KM340" s="200">
        <v>517</v>
      </c>
      <c r="KN340" s="200">
        <v>409</v>
      </c>
      <c r="KO340" s="200">
        <v>85</v>
      </c>
      <c r="KP340" s="200">
        <v>1345</v>
      </c>
      <c r="KQ340" s="200">
        <v>6</v>
      </c>
      <c r="KR340" s="200">
        <v>177</v>
      </c>
      <c r="KS340" s="200">
        <v>1385</v>
      </c>
      <c r="KT340" s="200">
        <v>294</v>
      </c>
      <c r="KU340" s="200">
        <v>258</v>
      </c>
      <c r="KV340" s="200">
        <v>60</v>
      </c>
      <c r="KW340" s="200">
        <v>771</v>
      </c>
      <c r="KX340" s="200">
        <v>38</v>
      </c>
      <c r="LA340" s="200">
        <v>2140</v>
      </c>
      <c r="LB340" s="200">
        <v>139</v>
      </c>
      <c r="LC340" s="200">
        <v>41</v>
      </c>
      <c r="LD340" s="200">
        <v>57</v>
      </c>
      <c r="LE340" s="200">
        <v>518</v>
      </c>
      <c r="LF340" s="200">
        <v>1375</v>
      </c>
      <c r="LH340" s="200">
        <v>229</v>
      </c>
      <c r="LI340" s="200">
        <v>604</v>
      </c>
      <c r="LJ340" s="200">
        <v>1596</v>
      </c>
      <c r="LK340" s="200">
        <v>318</v>
      </c>
      <c r="LL340" s="200">
        <v>177</v>
      </c>
      <c r="LM340" s="200">
        <v>1365</v>
      </c>
      <c r="LN340" s="200">
        <v>314</v>
      </c>
      <c r="LP340" s="200">
        <v>1510</v>
      </c>
      <c r="LQ340" s="200">
        <v>201</v>
      </c>
      <c r="LR340" s="200">
        <v>30</v>
      </c>
      <c r="LT340" s="200">
        <v>6987</v>
      </c>
      <c r="LU340" s="200">
        <v>899</v>
      </c>
      <c r="LV340" s="200">
        <v>425</v>
      </c>
      <c r="LW340" s="200">
        <v>3913</v>
      </c>
      <c r="LX340" s="200">
        <v>922</v>
      </c>
      <c r="LY340" s="200">
        <v>82</v>
      </c>
      <c r="LZ340" s="200">
        <v>566</v>
      </c>
      <c r="MA340" s="200">
        <v>315</v>
      </c>
      <c r="MB340" s="200">
        <v>16</v>
      </c>
      <c r="MC340" s="200">
        <v>38</v>
      </c>
      <c r="MF340" s="200">
        <v>6</v>
      </c>
      <c r="MT340" s="200">
        <v>76</v>
      </c>
      <c r="MU340" s="200">
        <v>85</v>
      </c>
      <c r="MV340" s="200">
        <v>49</v>
      </c>
      <c r="MW340" s="200">
        <v>89</v>
      </c>
      <c r="NA340" s="200">
        <v>211</v>
      </c>
      <c r="NB340" s="200">
        <v>997</v>
      </c>
      <c r="NC340" s="200">
        <v>1147</v>
      </c>
      <c r="ND340" s="200">
        <v>500</v>
      </c>
      <c r="NE340" s="200">
        <v>155</v>
      </c>
      <c r="NF340" s="200">
        <v>50</v>
      </c>
      <c r="NG340" s="200">
        <v>40</v>
      </c>
      <c r="NH340" s="200">
        <v>92</v>
      </c>
      <c r="NI340" s="200">
        <v>69</v>
      </c>
      <c r="NL340" s="200">
        <v>18</v>
      </c>
      <c r="NM340" s="200">
        <v>5</v>
      </c>
      <c r="NP340" s="200">
        <v>75</v>
      </c>
      <c r="NT340" s="200">
        <v>113</v>
      </c>
      <c r="NW340" s="200">
        <v>61</v>
      </c>
      <c r="NZ340" s="200">
        <v>572</v>
      </c>
      <c r="OB340" s="201">
        <v>37795</v>
      </c>
      <c r="OC340" s="200">
        <v>107699</v>
      </c>
      <c r="OD340" s="200">
        <v>939</v>
      </c>
      <c r="OE340" s="200">
        <v>32403</v>
      </c>
      <c r="OF340" s="200">
        <v>141041</v>
      </c>
      <c r="OG340" s="201">
        <v>178836</v>
      </c>
    </row>
    <row r="341" spans="1:397" ht="12.75" customHeight="1">
      <c r="A341" s="209">
        <v>561400</v>
      </c>
      <c r="B341" s="23" t="s">
        <v>494</v>
      </c>
      <c r="G341" s="200">
        <v>1</v>
      </c>
      <c r="P341" s="200">
        <v>2</v>
      </c>
      <c r="Q341" s="200">
        <v>0</v>
      </c>
      <c r="X341" s="200">
        <v>170</v>
      </c>
      <c r="Y341" s="200">
        <v>13</v>
      </c>
      <c r="Z341" s="200">
        <v>21</v>
      </c>
      <c r="AA341" s="200">
        <v>11</v>
      </c>
      <c r="AM341" s="200">
        <v>3</v>
      </c>
      <c r="AO341" s="200">
        <v>29</v>
      </c>
      <c r="AP341" s="200">
        <v>19</v>
      </c>
      <c r="AR341" s="200">
        <v>36</v>
      </c>
      <c r="AV341" s="200">
        <v>3</v>
      </c>
      <c r="AX341" s="200">
        <v>4</v>
      </c>
      <c r="BD341" s="200">
        <v>0</v>
      </c>
      <c r="BM341" s="200">
        <v>1</v>
      </c>
      <c r="BP341" s="200">
        <v>10</v>
      </c>
      <c r="BQ341" s="200">
        <v>17</v>
      </c>
      <c r="BU341" s="200">
        <v>0</v>
      </c>
      <c r="BV341" s="200">
        <v>10</v>
      </c>
      <c r="BW341" s="200">
        <v>2</v>
      </c>
      <c r="BX341" s="200">
        <v>58</v>
      </c>
      <c r="BY341" s="200">
        <v>4</v>
      </c>
      <c r="BZ341" s="200">
        <v>5</v>
      </c>
      <c r="CF341" s="200">
        <v>84</v>
      </c>
      <c r="CK341" s="200">
        <v>1</v>
      </c>
      <c r="CQ341" s="200">
        <v>47</v>
      </c>
      <c r="CT341" s="200">
        <v>4</v>
      </c>
      <c r="CX341" s="200">
        <v>6</v>
      </c>
      <c r="DB341" s="200">
        <v>1</v>
      </c>
      <c r="DE341" s="200">
        <v>7</v>
      </c>
      <c r="DG341" s="200">
        <v>3</v>
      </c>
      <c r="DL341" s="200">
        <v>12</v>
      </c>
      <c r="DM341" s="200">
        <v>102</v>
      </c>
      <c r="DN341" s="200">
        <v>0</v>
      </c>
      <c r="DO341" s="200">
        <v>35</v>
      </c>
      <c r="DP341" s="200">
        <v>6</v>
      </c>
      <c r="DQ341" s="200">
        <v>8</v>
      </c>
      <c r="DS341" s="200">
        <v>31</v>
      </c>
      <c r="DT341" s="200">
        <v>21</v>
      </c>
      <c r="DW341" s="200">
        <v>15</v>
      </c>
      <c r="DX341" s="200">
        <v>52</v>
      </c>
      <c r="DY341" s="200">
        <v>1</v>
      </c>
      <c r="EA341" s="200">
        <v>11</v>
      </c>
      <c r="EC341" s="200">
        <v>1</v>
      </c>
      <c r="ED341" s="200">
        <v>65</v>
      </c>
      <c r="EE341" s="200">
        <v>1</v>
      </c>
      <c r="EF341" s="200">
        <v>38</v>
      </c>
      <c r="EL341" s="200">
        <v>11</v>
      </c>
      <c r="EN341" s="200">
        <v>47</v>
      </c>
      <c r="EP341" s="200">
        <v>12</v>
      </c>
      <c r="ER341" s="200">
        <v>33</v>
      </c>
      <c r="ET341" s="200">
        <v>49</v>
      </c>
      <c r="FC341" s="200">
        <v>50</v>
      </c>
      <c r="FD341" s="200">
        <v>65</v>
      </c>
      <c r="FE341" s="200">
        <v>52</v>
      </c>
      <c r="FF341" s="200">
        <v>81</v>
      </c>
      <c r="FI341" s="200">
        <v>80</v>
      </c>
      <c r="GA341" s="200">
        <v>0</v>
      </c>
      <c r="GH341" s="200">
        <v>5</v>
      </c>
      <c r="GI341" s="200">
        <v>1</v>
      </c>
      <c r="GK341" s="200">
        <v>25</v>
      </c>
      <c r="GM341" s="200">
        <v>10</v>
      </c>
      <c r="HS341" s="200">
        <v>9</v>
      </c>
      <c r="HV341" s="200">
        <v>0</v>
      </c>
      <c r="HW341" s="200">
        <v>4</v>
      </c>
      <c r="HX341" s="200">
        <v>0</v>
      </c>
      <c r="HZ341" s="200">
        <v>120</v>
      </c>
      <c r="IA341" s="200">
        <v>57</v>
      </c>
      <c r="IB341" s="200">
        <v>70</v>
      </c>
      <c r="IC341" s="200">
        <v>123</v>
      </c>
      <c r="ID341" s="200">
        <v>11</v>
      </c>
      <c r="IF341" s="200">
        <v>0</v>
      </c>
      <c r="IG341" s="200">
        <v>688</v>
      </c>
      <c r="IH341" s="200">
        <v>27</v>
      </c>
      <c r="II341" s="200">
        <v>116</v>
      </c>
      <c r="IL341" s="200">
        <v>33</v>
      </c>
      <c r="IM341" s="200">
        <v>12</v>
      </c>
      <c r="IN341" s="200">
        <v>16</v>
      </c>
      <c r="IO341" s="200">
        <v>4</v>
      </c>
      <c r="IP341" s="200">
        <v>2</v>
      </c>
      <c r="IQ341" s="200">
        <v>40</v>
      </c>
      <c r="IZ341" s="200">
        <v>3</v>
      </c>
      <c r="JA341" s="200">
        <v>1</v>
      </c>
      <c r="JB341" s="200">
        <v>9</v>
      </c>
      <c r="JD341" s="200">
        <v>28</v>
      </c>
      <c r="JE341" s="200">
        <v>101</v>
      </c>
      <c r="JF341" s="200">
        <v>15</v>
      </c>
      <c r="JG341" s="200">
        <v>6</v>
      </c>
      <c r="JH341" s="200">
        <v>17</v>
      </c>
      <c r="JI341" s="200">
        <v>4</v>
      </c>
      <c r="JJ341" s="200">
        <v>2</v>
      </c>
      <c r="JK341" s="200">
        <v>7</v>
      </c>
      <c r="JL341" s="200">
        <v>66</v>
      </c>
      <c r="JM341" s="200">
        <v>36</v>
      </c>
      <c r="JP341" s="200">
        <v>359</v>
      </c>
      <c r="JQ341" s="200">
        <v>7</v>
      </c>
      <c r="JR341" s="200">
        <v>4</v>
      </c>
      <c r="JS341" s="200">
        <v>13</v>
      </c>
      <c r="JT341" s="200">
        <v>88</v>
      </c>
      <c r="JU341" s="200">
        <v>630</v>
      </c>
      <c r="JV341" s="200">
        <v>17</v>
      </c>
      <c r="JW341" s="200">
        <v>3</v>
      </c>
      <c r="JX341" s="200">
        <v>183</v>
      </c>
      <c r="JY341" s="200">
        <v>176</v>
      </c>
      <c r="JZ341" s="200">
        <v>1</v>
      </c>
      <c r="KA341" s="200">
        <v>644</v>
      </c>
      <c r="KB341" s="200">
        <v>893</v>
      </c>
      <c r="KC341" s="200">
        <v>263</v>
      </c>
      <c r="KD341" s="200">
        <v>2</v>
      </c>
      <c r="KE341" s="200">
        <v>57</v>
      </c>
      <c r="KF341" s="200">
        <v>2</v>
      </c>
      <c r="KG341" s="200">
        <v>222</v>
      </c>
      <c r="KH341" s="200">
        <v>79</v>
      </c>
      <c r="KI341" s="200">
        <v>8</v>
      </c>
      <c r="KM341" s="200">
        <v>1139</v>
      </c>
      <c r="KN341" s="200">
        <v>590</v>
      </c>
      <c r="KO341" s="200">
        <v>155</v>
      </c>
      <c r="KP341" s="200">
        <v>535</v>
      </c>
      <c r="KQ341" s="200">
        <v>12</v>
      </c>
      <c r="KR341" s="200">
        <v>798</v>
      </c>
      <c r="KS341" s="200">
        <v>606</v>
      </c>
      <c r="KT341" s="200">
        <v>302</v>
      </c>
      <c r="KU341" s="200">
        <v>360</v>
      </c>
      <c r="KV341" s="200">
        <v>31</v>
      </c>
      <c r="KW341" s="200">
        <v>748</v>
      </c>
      <c r="KX341" s="200">
        <v>87</v>
      </c>
      <c r="LA341" s="200">
        <v>2301</v>
      </c>
      <c r="LB341" s="200">
        <v>269</v>
      </c>
      <c r="LC341" s="200">
        <v>51</v>
      </c>
      <c r="LD341" s="200">
        <v>128</v>
      </c>
      <c r="LE341" s="200">
        <v>353</v>
      </c>
      <c r="LF341" s="200">
        <v>589</v>
      </c>
      <c r="LH341" s="200">
        <v>770</v>
      </c>
      <c r="LI341" s="200">
        <v>458</v>
      </c>
      <c r="LJ341" s="200">
        <v>444</v>
      </c>
      <c r="LK341" s="200">
        <v>309</v>
      </c>
      <c r="LL341" s="200">
        <v>50</v>
      </c>
      <c r="LM341" s="200">
        <v>561</v>
      </c>
      <c r="LN341" s="200">
        <v>115</v>
      </c>
      <c r="LP341" s="200">
        <v>1024</v>
      </c>
      <c r="LQ341" s="200">
        <v>217</v>
      </c>
      <c r="LR341" s="200">
        <v>41</v>
      </c>
      <c r="LT341" s="200">
        <v>773</v>
      </c>
      <c r="LU341" s="200">
        <v>238</v>
      </c>
      <c r="LV341" s="200">
        <v>96</v>
      </c>
      <c r="LW341" s="200">
        <v>915</v>
      </c>
      <c r="LX341" s="200">
        <v>469</v>
      </c>
      <c r="LY341" s="200">
        <v>33</v>
      </c>
      <c r="LZ341" s="200">
        <v>116</v>
      </c>
      <c r="MA341" s="200">
        <v>200</v>
      </c>
      <c r="MB341" s="200">
        <v>341</v>
      </c>
      <c r="MC341" s="200">
        <v>60</v>
      </c>
      <c r="MF341" s="200">
        <v>9</v>
      </c>
      <c r="MT341" s="200">
        <v>50</v>
      </c>
      <c r="MU341" s="200">
        <v>35</v>
      </c>
      <c r="MV341" s="200">
        <v>29</v>
      </c>
      <c r="MW341" s="200">
        <v>38</v>
      </c>
      <c r="NA341" s="200">
        <v>91</v>
      </c>
      <c r="NB341" s="200">
        <v>391</v>
      </c>
      <c r="NC341" s="200">
        <v>457</v>
      </c>
      <c r="ND341" s="200">
        <v>213</v>
      </c>
      <c r="NE341" s="200">
        <v>116</v>
      </c>
      <c r="NF341" s="200">
        <v>97</v>
      </c>
      <c r="NG341" s="200">
        <v>79</v>
      </c>
      <c r="NH341" s="200">
        <v>187</v>
      </c>
      <c r="NI341" s="200">
        <v>86</v>
      </c>
      <c r="NL341" s="200">
        <v>17</v>
      </c>
      <c r="NM341" s="200">
        <v>157</v>
      </c>
      <c r="NP341" s="200">
        <v>53</v>
      </c>
      <c r="NT341" s="200">
        <v>912</v>
      </c>
      <c r="NW341" s="200">
        <v>60</v>
      </c>
      <c r="NZ341" s="200">
        <v>240</v>
      </c>
      <c r="OB341" s="201">
        <v>26376</v>
      </c>
      <c r="OC341" s="200">
        <v>34008</v>
      </c>
      <c r="OD341" s="200">
        <v>831</v>
      </c>
      <c r="OE341" s="200">
        <v>9344</v>
      </c>
      <c r="OF341" s="200">
        <v>44183</v>
      </c>
      <c r="OG341" s="201">
        <v>70559</v>
      </c>
    </row>
    <row r="342" spans="1:397" ht="12.75" customHeight="1">
      <c r="A342" s="209">
        <v>561500</v>
      </c>
      <c r="B342" s="23" t="s">
        <v>495</v>
      </c>
      <c r="P342" s="200">
        <v>3</v>
      </c>
      <c r="Q342" s="200">
        <v>1</v>
      </c>
      <c r="X342" s="200">
        <v>91</v>
      </c>
      <c r="Y342" s="200">
        <v>21</v>
      </c>
      <c r="Z342" s="200">
        <v>16</v>
      </c>
      <c r="AA342" s="200">
        <v>32</v>
      </c>
      <c r="AP342" s="200">
        <v>1</v>
      </c>
      <c r="AR342" s="200">
        <v>0</v>
      </c>
      <c r="BD342" s="200">
        <v>0</v>
      </c>
      <c r="BX342" s="200">
        <v>1</v>
      </c>
      <c r="BY342" s="200">
        <v>0</v>
      </c>
      <c r="CD342" s="200">
        <v>2</v>
      </c>
      <c r="CF342" s="200">
        <v>2</v>
      </c>
      <c r="CO342" s="200">
        <v>630</v>
      </c>
      <c r="CT342" s="200">
        <v>6</v>
      </c>
      <c r="DE342" s="200">
        <v>0</v>
      </c>
      <c r="DG342" s="200">
        <v>0</v>
      </c>
      <c r="DM342" s="200">
        <v>15</v>
      </c>
      <c r="DN342" s="200">
        <v>0</v>
      </c>
      <c r="DO342" s="200">
        <v>8</v>
      </c>
      <c r="DP342" s="200">
        <v>1</v>
      </c>
      <c r="DQ342" s="200">
        <v>1</v>
      </c>
      <c r="ED342" s="200">
        <v>51</v>
      </c>
      <c r="FC342" s="200">
        <v>3</v>
      </c>
      <c r="FD342" s="200">
        <v>10</v>
      </c>
      <c r="FE342" s="200">
        <v>2</v>
      </c>
      <c r="FF342" s="200">
        <v>6</v>
      </c>
      <c r="FI342" s="200">
        <v>7</v>
      </c>
      <c r="GH342" s="200">
        <v>0</v>
      </c>
      <c r="GI342" s="200">
        <v>0</v>
      </c>
      <c r="GK342" s="200">
        <v>1</v>
      </c>
      <c r="GM342" s="200">
        <v>0</v>
      </c>
      <c r="HZ342" s="200">
        <v>6</v>
      </c>
      <c r="IA342" s="200">
        <v>11</v>
      </c>
      <c r="IB342" s="200">
        <v>15</v>
      </c>
      <c r="IC342" s="200">
        <v>10</v>
      </c>
      <c r="ID342" s="200">
        <v>1</v>
      </c>
      <c r="IG342" s="200">
        <v>405</v>
      </c>
      <c r="IH342" s="200">
        <v>1</v>
      </c>
      <c r="II342" s="200">
        <v>38</v>
      </c>
      <c r="IL342" s="200">
        <v>0</v>
      </c>
      <c r="IQ342" s="200">
        <v>2</v>
      </c>
      <c r="JA342" s="200">
        <v>0</v>
      </c>
      <c r="JB342" s="200">
        <v>2</v>
      </c>
      <c r="JE342" s="200">
        <v>2</v>
      </c>
      <c r="JF342" s="200">
        <v>1</v>
      </c>
      <c r="JG342" s="200">
        <v>0</v>
      </c>
      <c r="JK342" s="200">
        <v>0</v>
      </c>
      <c r="JL342" s="200">
        <v>10</v>
      </c>
      <c r="JM342" s="200">
        <v>1</v>
      </c>
      <c r="JP342" s="200">
        <v>146</v>
      </c>
      <c r="JR342" s="200">
        <v>0</v>
      </c>
      <c r="JS342" s="200">
        <v>2</v>
      </c>
      <c r="JT342" s="200">
        <v>12</v>
      </c>
      <c r="JU342" s="200">
        <v>414</v>
      </c>
      <c r="JV342" s="200">
        <v>31</v>
      </c>
      <c r="JW342" s="200">
        <v>0</v>
      </c>
      <c r="JX342" s="200">
        <v>68</v>
      </c>
      <c r="JY342" s="200">
        <v>181</v>
      </c>
      <c r="JZ342" s="200">
        <v>0</v>
      </c>
      <c r="KA342" s="200">
        <v>141</v>
      </c>
      <c r="KB342" s="200">
        <v>193</v>
      </c>
      <c r="KC342" s="200">
        <v>66</v>
      </c>
      <c r="KE342" s="200">
        <v>20</v>
      </c>
      <c r="KF342" s="200">
        <v>0</v>
      </c>
      <c r="KG342" s="200">
        <v>49</v>
      </c>
      <c r="KH342" s="200">
        <v>55</v>
      </c>
      <c r="KI342" s="200">
        <v>8</v>
      </c>
      <c r="KM342" s="200">
        <v>619</v>
      </c>
      <c r="KN342" s="200">
        <v>332</v>
      </c>
      <c r="KO342" s="200">
        <v>82</v>
      </c>
      <c r="KP342" s="200">
        <v>1268</v>
      </c>
      <c r="KQ342" s="200">
        <v>7</v>
      </c>
      <c r="KR342" s="200">
        <v>226</v>
      </c>
      <c r="KS342" s="200">
        <v>792</v>
      </c>
      <c r="KT342" s="200">
        <v>546</v>
      </c>
      <c r="KU342" s="200">
        <v>622</v>
      </c>
      <c r="KV342" s="200">
        <v>42</v>
      </c>
      <c r="KW342" s="200">
        <v>590</v>
      </c>
      <c r="KX342" s="200">
        <v>64</v>
      </c>
      <c r="LA342" s="200">
        <v>1498</v>
      </c>
      <c r="LB342" s="200">
        <v>162</v>
      </c>
      <c r="LC342" s="200">
        <v>99</v>
      </c>
      <c r="LD342" s="200">
        <v>75</v>
      </c>
      <c r="LE342" s="200">
        <v>678</v>
      </c>
      <c r="LF342" s="200">
        <v>419</v>
      </c>
      <c r="LH342" s="200">
        <v>304</v>
      </c>
      <c r="LI342" s="200">
        <v>332</v>
      </c>
      <c r="LJ342" s="200">
        <v>440</v>
      </c>
      <c r="LK342" s="200">
        <v>472</v>
      </c>
      <c r="LL342" s="200">
        <v>22</v>
      </c>
      <c r="LM342" s="200">
        <v>364</v>
      </c>
      <c r="LN342" s="200">
        <v>74</v>
      </c>
      <c r="LP342" s="200">
        <v>3274</v>
      </c>
      <c r="LQ342" s="200">
        <v>212</v>
      </c>
      <c r="LR342" s="200">
        <v>248</v>
      </c>
      <c r="LT342" s="200">
        <v>524</v>
      </c>
      <c r="LU342" s="200">
        <v>119</v>
      </c>
      <c r="LV342" s="200">
        <v>37</v>
      </c>
      <c r="LW342" s="200">
        <v>400</v>
      </c>
      <c r="LX342" s="200">
        <v>179</v>
      </c>
      <c r="LY342" s="200">
        <v>321</v>
      </c>
      <c r="LZ342" s="200">
        <v>74</v>
      </c>
      <c r="MA342" s="200">
        <v>114</v>
      </c>
      <c r="MB342" s="200">
        <v>221</v>
      </c>
      <c r="MC342" s="200">
        <v>60</v>
      </c>
      <c r="MT342" s="200">
        <v>153</v>
      </c>
      <c r="MU342" s="200">
        <v>41</v>
      </c>
      <c r="MV342" s="200">
        <v>77</v>
      </c>
      <c r="MW342" s="200">
        <v>37</v>
      </c>
      <c r="NA342" s="200">
        <v>116</v>
      </c>
      <c r="NB342" s="200">
        <v>336</v>
      </c>
      <c r="NC342" s="200">
        <v>377</v>
      </c>
      <c r="ND342" s="200">
        <v>198</v>
      </c>
      <c r="NE342" s="200">
        <v>239</v>
      </c>
      <c r="NF342" s="200">
        <v>59</v>
      </c>
      <c r="NG342" s="200">
        <v>42</v>
      </c>
      <c r="NH342" s="200">
        <v>98</v>
      </c>
      <c r="NI342" s="200">
        <v>156</v>
      </c>
      <c r="NL342" s="200">
        <v>32</v>
      </c>
      <c r="NM342" s="200">
        <v>15</v>
      </c>
      <c r="NP342" s="200">
        <v>39</v>
      </c>
      <c r="NT342" s="200">
        <v>193</v>
      </c>
      <c r="NW342" s="200">
        <v>152</v>
      </c>
      <c r="NZ342" s="200">
        <v>64</v>
      </c>
      <c r="OB342" s="201">
        <v>21136</v>
      </c>
      <c r="OC342" s="200">
        <v>11726</v>
      </c>
      <c r="OD342" s="200">
        <v>297</v>
      </c>
      <c r="OE342" s="200">
        <v>6836</v>
      </c>
      <c r="OF342" s="200">
        <v>18859</v>
      </c>
      <c r="OG342" s="201">
        <v>39994</v>
      </c>
    </row>
    <row r="343" spans="1:397" ht="12.75" customHeight="1">
      <c r="A343" s="209">
        <v>561600</v>
      </c>
      <c r="B343" s="23" t="s">
        <v>496</v>
      </c>
      <c r="K343" s="200">
        <v>3</v>
      </c>
      <c r="P343" s="200">
        <v>2</v>
      </c>
      <c r="S343" s="200">
        <v>70</v>
      </c>
      <c r="X343" s="200">
        <v>109</v>
      </c>
      <c r="Y343" s="200">
        <v>14</v>
      </c>
      <c r="Z343" s="200">
        <v>23</v>
      </c>
      <c r="AA343" s="200">
        <v>13</v>
      </c>
      <c r="AP343" s="200">
        <v>4</v>
      </c>
      <c r="AR343" s="200">
        <v>0</v>
      </c>
      <c r="AX343" s="200">
        <v>8</v>
      </c>
      <c r="BC343" s="200">
        <v>84</v>
      </c>
      <c r="BD343" s="200">
        <v>0</v>
      </c>
      <c r="BE343" s="200">
        <v>1</v>
      </c>
      <c r="BG343" s="200">
        <v>2</v>
      </c>
      <c r="BH343" s="200">
        <v>1</v>
      </c>
      <c r="BJ343" s="200">
        <v>7</v>
      </c>
      <c r="BK343" s="200">
        <v>0</v>
      </c>
      <c r="BL343" s="200">
        <v>1</v>
      </c>
      <c r="BM343" s="200">
        <v>1</v>
      </c>
      <c r="BO343" s="200">
        <v>1</v>
      </c>
      <c r="BP343" s="200">
        <v>4</v>
      </c>
      <c r="BV343" s="200">
        <v>5</v>
      </c>
      <c r="BX343" s="200">
        <v>10</v>
      </c>
      <c r="BY343" s="200">
        <v>4</v>
      </c>
      <c r="BZ343" s="200">
        <v>100</v>
      </c>
      <c r="CA343" s="200">
        <v>1</v>
      </c>
      <c r="CC343" s="200">
        <v>3</v>
      </c>
      <c r="CD343" s="200">
        <v>39</v>
      </c>
      <c r="CF343" s="200">
        <v>6</v>
      </c>
      <c r="CG343" s="200">
        <v>1</v>
      </c>
      <c r="CH343" s="200">
        <v>9</v>
      </c>
      <c r="CQ343" s="200">
        <v>0</v>
      </c>
      <c r="CT343" s="200">
        <v>2</v>
      </c>
      <c r="CX343" s="200">
        <v>1</v>
      </c>
      <c r="CZ343" s="200">
        <v>13</v>
      </c>
      <c r="DB343" s="200">
        <v>26</v>
      </c>
      <c r="DG343" s="200">
        <v>23</v>
      </c>
      <c r="DJ343" s="200">
        <v>0</v>
      </c>
      <c r="DM343" s="200">
        <v>45</v>
      </c>
      <c r="DN343" s="200">
        <v>0</v>
      </c>
      <c r="DO343" s="200">
        <v>22</v>
      </c>
      <c r="DP343" s="200">
        <v>300</v>
      </c>
      <c r="DR343" s="200">
        <v>86</v>
      </c>
      <c r="DS343" s="200">
        <v>84</v>
      </c>
      <c r="DT343" s="200">
        <v>9</v>
      </c>
      <c r="DX343" s="200">
        <v>1</v>
      </c>
      <c r="DY343" s="200">
        <v>0</v>
      </c>
      <c r="ED343" s="200">
        <v>209</v>
      </c>
      <c r="EF343" s="200">
        <v>80</v>
      </c>
      <c r="EM343" s="200">
        <v>1</v>
      </c>
      <c r="EN343" s="200">
        <v>40</v>
      </c>
      <c r="EO343" s="200">
        <v>11</v>
      </c>
      <c r="EP343" s="200">
        <v>1</v>
      </c>
      <c r="ER343" s="200">
        <v>0</v>
      </c>
      <c r="FC343" s="200">
        <v>17</v>
      </c>
      <c r="FD343" s="200">
        <v>46</v>
      </c>
      <c r="FE343" s="200">
        <v>16</v>
      </c>
      <c r="FF343" s="200">
        <v>34</v>
      </c>
      <c r="FI343" s="200">
        <v>45</v>
      </c>
      <c r="FR343" s="200">
        <v>1</v>
      </c>
      <c r="GD343" s="200">
        <v>0</v>
      </c>
      <c r="GF343" s="200">
        <v>0</v>
      </c>
      <c r="GH343" s="200">
        <v>1</v>
      </c>
      <c r="GI343" s="200">
        <v>0</v>
      </c>
      <c r="GK343" s="200">
        <v>2</v>
      </c>
      <c r="GM343" s="200">
        <v>29</v>
      </c>
      <c r="GN343" s="200">
        <v>1</v>
      </c>
      <c r="HS343" s="200">
        <v>0</v>
      </c>
      <c r="HW343" s="200">
        <v>8</v>
      </c>
      <c r="HZ343" s="200">
        <v>10</v>
      </c>
      <c r="IA343" s="200">
        <v>31</v>
      </c>
      <c r="IB343" s="200">
        <v>25</v>
      </c>
      <c r="IC343" s="200">
        <v>11</v>
      </c>
      <c r="ID343" s="200">
        <v>3</v>
      </c>
      <c r="IG343" s="200">
        <v>43</v>
      </c>
      <c r="II343" s="200">
        <v>69</v>
      </c>
      <c r="IL343" s="200">
        <v>7</v>
      </c>
      <c r="IM343" s="200">
        <v>1</v>
      </c>
      <c r="IN343" s="200">
        <v>4</v>
      </c>
      <c r="IO343" s="200">
        <v>1</v>
      </c>
      <c r="IP343" s="200">
        <v>1</v>
      </c>
      <c r="IQ343" s="200">
        <v>4</v>
      </c>
      <c r="IZ343" s="200">
        <v>135</v>
      </c>
      <c r="JA343" s="200">
        <v>0</v>
      </c>
      <c r="JE343" s="200">
        <v>5</v>
      </c>
      <c r="JF343" s="200">
        <v>2</v>
      </c>
      <c r="JG343" s="200">
        <v>1</v>
      </c>
      <c r="JH343" s="200">
        <v>9</v>
      </c>
      <c r="JI343" s="200">
        <v>0</v>
      </c>
      <c r="JK343" s="200">
        <v>1</v>
      </c>
      <c r="JL343" s="200">
        <v>126</v>
      </c>
      <c r="JM343" s="200">
        <v>19</v>
      </c>
      <c r="JN343" s="200">
        <v>1</v>
      </c>
      <c r="JO343" s="200">
        <v>9</v>
      </c>
      <c r="JP343" s="200">
        <v>276</v>
      </c>
      <c r="JQ343" s="200">
        <v>0</v>
      </c>
      <c r="JR343" s="200">
        <v>1</v>
      </c>
      <c r="JS343" s="200">
        <v>2</v>
      </c>
      <c r="JT343" s="200">
        <v>17</v>
      </c>
      <c r="JU343" s="200">
        <v>326</v>
      </c>
      <c r="JV343" s="200">
        <v>5</v>
      </c>
      <c r="JW343" s="200">
        <v>3</v>
      </c>
      <c r="JX343" s="200">
        <v>63</v>
      </c>
      <c r="JY343" s="200">
        <v>89</v>
      </c>
      <c r="JZ343" s="200">
        <v>1</v>
      </c>
      <c r="KA343" s="200">
        <v>43</v>
      </c>
      <c r="KB343" s="200">
        <v>60</v>
      </c>
      <c r="KC343" s="200">
        <v>42</v>
      </c>
      <c r="KD343" s="200">
        <v>0</v>
      </c>
      <c r="KE343" s="200">
        <v>8</v>
      </c>
      <c r="KG343" s="200">
        <v>3</v>
      </c>
      <c r="KH343" s="200">
        <v>70</v>
      </c>
      <c r="KI343" s="200">
        <v>3</v>
      </c>
      <c r="KM343" s="200">
        <v>409</v>
      </c>
      <c r="KN343" s="200">
        <v>264</v>
      </c>
      <c r="KO343" s="200">
        <v>53</v>
      </c>
      <c r="KP343" s="200">
        <v>468</v>
      </c>
      <c r="KQ343" s="200">
        <v>3</v>
      </c>
      <c r="KR343" s="200">
        <v>113</v>
      </c>
      <c r="KS343" s="200">
        <v>357</v>
      </c>
      <c r="KT343" s="200">
        <v>65</v>
      </c>
      <c r="KU343" s="200">
        <v>96</v>
      </c>
      <c r="KV343" s="200">
        <v>13</v>
      </c>
      <c r="KW343" s="200">
        <v>793</v>
      </c>
      <c r="KX343" s="200">
        <v>17</v>
      </c>
      <c r="LA343" s="200">
        <v>1163</v>
      </c>
      <c r="LB343" s="200">
        <v>154</v>
      </c>
      <c r="LC343" s="200">
        <v>17</v>
      </c>
      <c r="LD343" s="200">
        <v>72</v>
      </c>
      <c r="LE343" s="200">
        <v>172</v>
      </c>
      <c r="LF343" s="200">
        <v>232</v>
      </c>
      <c r="LH343" s="200">
        <v>194</v>
      </c>
      <c r="LI343" s="200">
        <v>201</v>
      </c>
      <c r="LJ343" s="200">
        <v>244</v>
      </c>
      <c r="LK343" s="200">
        <v>543</v>
      </c>
      <c r="LL343" s="200">
        <v>20</v>
      </c>
      <c r="LM343" s="200">
        <v>230</v>
      </c>
      <c r="LN343" s="200">
        <v>89</v>
      </c>
      <c r="LP343" s="200">
        <v>464</v>
      </c>
      <c r="LQ343" s="200">
        <v>153</v>
      </c>
      <c r="LR343" s="200">
        <v>13</v>
      </c>
      <c r="LS343" s="200">
        <v>12</v>
      </c>
      <c r="LT343" s="200">
        <v>793</v>
      </c>
      <c r="LU343" s="200">
        <v>79</v>
      </c>
      <c r="LV343" s="200">
        <v>32</v>
      </c>
      <c r="LW343" s="200">
        <v>350</v>
      </c>
      <c r="LX343" s="200">
        <v>307</v>
      </c>
      <c r="LZ343" s="200">
        <v>131</v>
      </c>
      <c r="MA343" s="200">
        <v>108</v>
      </c>
      <c r="MB343" s="200">
        <v>17</v>
      </c>
      <c r="MC343" s="200">
        <v>62</v>
      </c>
      <c r="MT343" s="200">
        <v>6</v>
      </c>
      <c r="MU343" s="200">
        <v>18</v>
      </c>
      <c r="MV343" s="200">
        <v>7</v>
      </c>
      <c r="MW343" s="200">
        <v>22</v>
      </c>
      <c r="NA343" s="200">
        <v>42</v>
      </c>
      <c r="NB343" s="200">
        <v>219</v>
      </c>
      <c r="NC343" s="200">
        <v>264</v>
      </c>
      <c r="ND343" s="200">
        <v>114</v>
      </c>
      <c r="NE343" s="200">
        <v>26</v>
      </c>
      <c r="NF343" s="200">
        <v>65</v>
      </c>
      <c r="NG343" s="200">
        <v>242</v>
      </c>
      <c r="NH343" s="200">
        <v>128</v>
      </c>
      <c r="NI343" s="200">
        <v>301</v>
      </c>
      <c r="NL343" s="200">
        <v>18</v>
      </c>
      <c r="NP343" s="200">
        <v>32</v>
      </c>
      <c r="NT343" s="200">
        <v>87</v>
      </c>
      <c r="NW343" s="200">
        <v>29</v>
      </c>
      <c r="NZ343" s="200">
        <v>12</v>
      </c>
      <c r="OB343" s="201">
        <v>13346</v>
      </c>
      <c r="OC343" s="200">
        <v>25407</v>
      </c>
      <c r="OD343" s="200">
        <v>804</v>
      </c>
      <c r="OE343" s="200">
        <v>5238</v>
      </c>
      <c r="OF343" s="200">
        <v>31449</v>
      </c>
      <c r="OG343" s="201">
        <v>44795</v>
      </c>
    </row>
    <row r="344" spans="1:397" ht="12.75" customHeight="1">
      <c r="A344" s="209">
        <v>561700</v>
      </c>
      <c r="B344" s="23" t="s">
        <v>497</v>
      </c>
      <c r="G344" s="200">
        <v>569</v>
      </c>
      <c r="H344" s="200">
        <v>28</v>
      </c>
      <c r="M344" s="200">
        <v>1</v>
      </c>
      <c r="P344" s="200">
        <v>1</v>
      </c>
      <c r="Q344" s="200">
        <v>0</v>
      </c>
      <c r="S344" s="200">
        <v>104</v>
      </c>
      <c r="X344" s="200">
        <v>182</v>
      </c>
      <c r="Y344" s="200">
        <v>6</v>
      </c>
      <c r="Z344" s="200">
        <v>44</v>
      </c>
      <c r="AA344" s="200">
        <v>33</v>
      </c>
      <c r="AM344" s="200">
        <v>33</v>
      </c>
      <c r="AP344" s="200">
        <v>22</v>
      </c>
      <c r="AR344" s="200">
        <v>171</v>
      </c>
      <c r="AV344" s="200">
        <v>74</v>
      </c>
      <c r="AW344" s="200">
        <v>10</v>
      </c>
      <c r="AX344" s="200">
        <v>4</v>
      </c>
      <c r="BA344" s="200">
        <v>36</v>
      </c>
      <c r="BC344" s="200">
        <v>110</v>
      </c>
      <c r="BD344" s="200">
        <v>1</v>
      </c>
      <c r="BE344" s="200">
        <v>55</v>
      </c>
      <c r="BP344" s="200">
        <v>36</v>
      </c>
      <c r="BQ344" s="200">
        <v>18</v>
      </c>
      <c r="BR344" s="200">
        <v>284</v>
      </c>
      <c r="BU344" s="200">
        <v>1</v>
      </c>
      <c r="BV344" s="200">
        <v>81</v>
      </c>
      <c r="BW344" s="200">
        <v>40</v>
      </c>
      <c r="BX344" s="200">
        <v>77</v>
      </c>
      <c r="BY344" s="200">
        <v>9</v>
      </c>
      <c r="CA344" s="200">
        <v>265</v>
      </c>
      <c r="CB344" s="200">
        <v>14</v>
      </c>
      <c r="CF344" s="200">
        <v>85</v>
      </c>
      <c r="CH344" s="200">
        <v>47</v>
      </c>
      <c r="CN344" s="200">
        <v>75</v>
      </c>
      <c r="CR344" s="200">
        <v>134</v>
      </c>
      <c r="CS344" s="200">
        <v>66</v>
      </c>
      <c r="CT344" s="200">
        <v>347</v>
      </c>
      <c r="CX344" s="200">
        <v>9</v>
      </c>
      <c r="CY344" s="200">
        <v>13</v>
      </c>
      <c r="CZ344" s="200">
        <v>78</v>
      </c>
      <c r="DB344" s="200">
        <v>11</v>
      </c>
      <c r="DC344" s="200">
        <v>1202</v>
      </c>
      <c r="DE344" s="200">
        <v>26</v>
      </c>
      <c r="DG344" s="200">
        <v>8</v>
      </c>
      <c r="DL344" s="200">
        <v>26</v>
      </c>
      <c r="DM344" s="200">
        <v>334</v>
      </c>
      <c r="DN344" s="200">
        <v>0</v>
      </c>
      <c r="DO344" s="200">
        <v>156</v>
      </c>
      <c r="DP344" s="200">
        <v>23</v>
      </c>
      <c r="DQ344" s="200">
        <v>157</v>
      </c>
      <c r="DX344" s="200">
        <v>22</v>
      </c>
      <c r="DY344" s="200">
        <v>6</v>
      </c>
      <c r="EC344" s="200">
        <v>0</v>
      </c>
      <c r="ED344" s="200">
        <v>16</v>
      </c>
      <c r="EE344" s="200">
        <v>234</v>
      </c>
      <c r="EF344" s="200">
        <v>132</v>
      </c>
      <c r="EG344" s="200">
        <v>0</v>
      </c>
      <c r="EL344" s="200">
        <v>54</v>
      </c>
      <c r="EM344" s="200">
        <v>30</v>
      </c>
      <c r="EN344" s="200">
        <v>5</v>
      </c>
      <c r="EO344" s="200">
        <v>35</v>
      </c>
      <c r="EP344" s="200">
        <v>11</v>
      </c>
      <c r="ER344" s="200">
        <v>2</v>
      </c>
      <c r="ES344" s="200">
        <v>6</v>
      </c>
      <c r="ET344" s="200">
        <v>23</v>
      </c>
      <c r="EU344" s="200">
        <v>5</v>
      </c>
      <c r="EW344" s="200">
        <v>8</v>
      </c>
      <c r="EY344" s="200">
        <v>5</v>
      </c>
      <c r="FB344" s="200">
        <v>517</v>
      </c>
      <c r="FC344" s="200">
        <v>230</v>
      </c>
      <c r="FD344" s="200">
        <v>498</v>
      </c>
      <c r="FE344" s="200">
        <v>348</v>
      </c>
      <c r="FF344" s="200">
        <v>412</v>
      </c>
      <c r="FI344" s="200">
        <v>504</v>
      </c>
      <c r="FT344" s="200">
        <v>26</v>
      </c>
      <c r="GD344" s="200">
        <v>961</v>
      </c>
      <c r="GH344" s="200">
        <v>3</v>
      </c>
      <c r="GI344" s="200">
        <v>1</v>
      </c>
      <c r="GK344" s="200">
        <v>9</v>
      </c>
      <c r="GM344" s="200">
        <v>626</v>
      </c>
      <c r="HV344" s="200">
        <v>121</v>
      </c>
      <c r="HW344" s="200">
        <v>200</v>
      </c>
      <c r="HX344" s="200">
        <v>1</v>
      </c>
      <c r="HZ344" s="200">
        <v>451</v>
      </c>
      <c r="IA344" s="200">
        <v>224</v>
      </c>
      <c r="IB344" s="200">
        <v>272</v>
      </c>
      <c r="IC344" s="200">
        <v>143</v>
      </c>
      <c r="ID344" s="200">
        <v>10</v>
      </c>
      <c r="IE344" s="200">
        <v>29</v>
      </c>
      <c r="IF344" s="200">
        <v>1</v>
      </c>
      <c r="IG344" s="200">
        <v>87</v>
      </c>
      <c r="II344" s="200">
        <v>3330</v>
      </c>
      <c r="IK344" s="200">
        <v>87</v>
      </c>
      <c r="IL344" s="200">
        <v>87</v>
      </c>
      <c r="IM344" s="200">
        <v>2</v>
      </c>
      <c r="IN344" s="200">
        <v>6</v>
      </c>
      <c r="IP344" s="200">
        <v>563</v>
      </c>
      <c r="IQ344" s="200">
        <v>223</v>
      </c>
      <c r="IT344" s="200">
        <v>234</v>
      </c>
      <c r="IU344" s="200">
        <v>66</v>
      </c>
      <c r="IZ344" s="200">
        <v>48</v>
      </c>
      <c r="JA344" s="200">
        <v>60</v>
      </c>
      <c r="JB344" s="200">
        <v>2468</v>
      </c>
      <c r="JE344" s="200">
        <v>375</v>
      </c>
      <c r="JF344" s="200">
        <v>35</v>
      </c>
      <c r="JG344" s="200">
        <v>37</v>
      </c>
      <c r="JI344" s="200">
        <v>67</v>
      </c>
      <c r="JJ344" s="200">
        <v>52</v>
      </c>
      <c r="JK344" s="200">
        <v>18</v>
      </c>
      <c r="JL344" s="200">
        <v>242</v>
      </c>
      <c r="JM344" s="200">
        <v>142</v>
      </c>
      <c r="JO344" s="200">
        <v>95</v>
      </c>
      <c r="JP344" s="200">
        <v>2969</v>
      </c>
      <c r="JQ344" s="200">
        <v>334</v>
      </c>
      <c r="JR344" s="200">
        <v>30</v>
      </c>
      <c r="JS344" s="200">
        <v>105</v>
      </c>
      <c r="JT344" s="200">
        <v>435</v>
      </c>
      <c r="JU344" s="200">
        <v>702</v>
      </c>
      <c r="JV344" s="200">
        <v>161</v>
      </c>
      <c r="JW344" s="200">
        <v>27</v>
      </c>
      <c r="JX344" s="200">
        <v>483</v>
      </c>
      <c r="JY344" s="200">
        <v>117</v>
      </c>
      <c r="JZ344" s="200">
        <v>30</v>
      </c>
      <c r="KA344" s="200">
        <v>49</v>
      </c>
      <c r="KB344" s="200">
        <v>81</v>
      </c>
      <c r="KC344" s="200">
        <v>64</v>
      </c>
      <c r="KD344" s="200">
        <v>4</v>
      </c>
      <c r="KE344" s="200">
        <v>58</v>
      </c>
      <c r="KF344" s="200">
        <v>1</v>
      </c>
      <c r="KG344" s="200">
        <v>3</v>
      </c>
      <c r="KH344" s="200">
        <v>72</v>
      </c>
      <c r="KI344" s="200">
        <v>21</v>
      </c>
      <c r="KM344" s="200">
        <v>974</v>
      </c>
      <c r="KN344" s="200">
        <v>470</v>
      </c>
      <c r="KO344" s="200">
        <v>108</v>
      </c>
      <c r="KP344" s="200">
        <v>467</v>
      </c>
      <c r="KQ344" s="200">
        <v>2</v>
      </c>
      <c r="KR344" s="200">
        <v>134</v>
      </c>
      <c r="KS344" s="200">
        <v>997</v>
      </c>
      <c r="KT344" s="200">
        <v>230</v>
      </c>
      <c r="KU344" s="200">
        <v>384</v>
      </c>
      <c r="KV344" s="200">
        <v>34</v>
      </c>
      <c r="KW344" s="200">
        <v>3496</v>
      </c>
      <c r="KX344" s="200">
        <v>30</v>
      </c>
      <c r="LA344" s="200">
        <v>2942</v>
      </c>
      <c r="LB344" s="200">
        <v>134</v>
      </c>
      <c r="LC344" s="200">
        <v>405</v>
      </c>
      <c r="LD344" s="200">
        <v>62</v>
      </c>
      <c r="LE344" s="200">
        <v>326</v>
      </c>
      <c r="LF344" s="200">
        <v>725</v>
      </c>
      <c r="LH344" s="200">
        <v>149</v>
      </c>
      <c r="LI344" s="200">
        <v>414</v>
      </c>
      <c r="LJ344" s="200">
        <v>527</v>
      </c>
      <c r="LK344" s="200">
        <v>1196</v>
      </c>
      <c r="LL344" s="200">
        <v>62</v>
      </c>
      <c r="LM344" s="200">
        <v>621</v>
      </c>
      <c r="LN344" s="200">
        <v>116</v>
      </c>
      <c r="LP344" s="200">
        <v>1710</v>
      </c>
      <c r="LQ344" s="200">
        <v>193</v>
      </c>
      <c r="LR344" s="200">
        <v>62</v>
      </c>
      <c r="LT344" s="200">
        <v>1481</v>
      </c>
      <c r="LU344" s="200">
        <v>297</v>
      </c>
      <c r="LV344" s="200">
        <v>121</v>
      </c>
      <c r="LW344" s="200">
        <v>1175</v>
      </c>
      <c r="LX344" s="200">
        <v>489</v>
      </c>
      <c r="LY344" s="200">
        <v>3</v>
      </c>
      <c r="LZ344" s="200">
        <v>149</v>
      </c>
      <c r="MA344" s="200">
        <v>720</v>
      </c>
      <c r="MB344" s="200">
        <v>409</v>
      </c>
      <c r="MC344" s="200">
        <v>594</v>
      </c>
      <c r="ME344" s="200">
        <v>6</v>
      </c>
      <c r="MF344" s="200">
        <v>118</v>
      </c>
      <c r="MT344" s="200">
        <v>17</v>
      </c>
      <c r="MU344" s="200">
        <v>25</v>
      </c>
      <c r="MV344" s="200">
        <v>14</v>
      </c>
      <c r="MW344" s="200">
        <v>74</v>
      </c>
      <c r="NA344" s="200">
        <v>70</v>
      </c>
      <c r="NB344" s="200">
        <v>359</v>
      </c>
      <c r="NC344" s="200">
        <v>382</v>
      </c>
      <c r="ND344" s="200">
        <v>450</v>
      </c>
      <c r="NE344" s="200">
        <v>94</v>
      </c>
      <c r="NF344" s="200">
        <v>552</v>
      </c>
      <c r="NG344" s="200">
        <v>334</v>
      </c>
      <c r="NH344" s="200">
        <v>1013</v>
      </c>
      <c r="NI344" s="200">
        <v>792</v>
      </c>
      <c r="NL344" s="200">
        <v>120</v>
      </c>
      <c r="NM344" s="200">
        <v>1</v>
      </c>
      <c r="NP344" s="200">
        <v>152</v>
      </c>
      <c r="NT344" s="200">
        <v>84</v>
      </c>
      <c r="NW344" s="200">
        <v>194</v>
      </c>
      <c r="NZ344" s="200">
        <v>157</v>
      </c>
      <c r="OB344" s="201">
        <v>52772</v>
      </c>
      <c r="OC344" s="200">
        <v>50323</v>
      </c>
      <c r="OD344" s="200">
        <v>2139</v>
      </c>
      <c r="OE344" s="200">
        <v>35534</v>
      </c>
      <c r="OF344" s="200">
        <v>87996</v>
      </c>
      <c r="OG344" s="201">
        <v>140769</v>
      </c>
    </row>
    <row r="345" spans="1:397" ht="12.75" customHeight="1">
      <c r="A345" s="209">
        <v>561900</v>
      </c>
      <c r="B345" s="23" t="s">
        <v>498</v>
      </c>
      <c r="G345" s="200">
        <v>1</v>
      </c>
      <c r="P345" s="200">
        <v>5</v>
      </c>
      <c r="Q345" s="200">
        <v>1</v>
      </c>
      <c r="X345" s="200">
        <v>220</v>
      </c>
      <c r="Y345" s="200">
        <v>34</v>
      </c>
      <c r="Z345" s="200">
        <v>18</v>
      </c>
      <c r="AA345" s="200">
        <v>18</v>
      </c>
      <c r="AM345" s="200">
        <v>3</v>
      </c>
      <c r="AO345" s="200">
        <v>45</v>
      </c>
      <c r="AP345" s="200">
        <v>13</v>
      </c>
      <c r="AR345" s="200">
        <v>15</v>
      </c>
      <c r="AX345" s="200">
        <v>4</v>
      </c>
      <c r="BD345" s="200">
        <v>2</v>
      </c>
      <c r="BM345" s="200">
        <v>1</v>
      </c>
      <c r="BP345" s="200">
        <v>7</v>
      </c>
      <c r="BU345" s="200">
        <v>1</v>
      </c>
      <c r="BV345" s="200">
        <v>6</v>
      </c>
      <c r="BW345" s="200">
        <v>4</v>
      </c>
      <c r="BX345" s="200">
        <v>24</v>
      </c>
      <c r="BY345" s="200">
        <v>14</v>
      </c>
      <c r="BZ345" s="200">
        <v>5</v>
      </c>
      <c r="CF345" s="200">
        <v>10</v>
      </c>
      <c r="CK345" s="200">
        <v>1</v>
      </c>
      <c r="CT345" s="200">
        <v>9</v>
      </c>
      <c r="CX345" s="200">
        <v>0</v>
      </c>
      <c r="DB345" s="200">
        <v>1</v>
      </c>
      <c r="DE345" s="200">
        <v>11</v>
      </c>
      <c r="DG345" s="200">
        <v>3</v>
      </c>
      <c r="DL345" s="200">
        <v>9</v>
      </c>
      <c r="DM345" s="200">
        <v>89</v>
      </c>
      <c r="DN345" s="200">
        <v>0</v>
      </c>
      <c r="DO345" s="200">
        <v>34</v>
      </c>
      <c r="DP345" s="200">
        <v>6</v>
      </c>
      <c r="DQ345" s="200">
        <v>1</v>
      </c>
      <c r="DS345" s="200">
        <v>11</v>
      </c>
      <c r="DX345" s="200">
        <v>22</v>
      </c>
      <c r="DY345" s="200">
        <v>1</v>
      </c>
      <c r="EC345" s="200">
        <v>1</v>
      </c>
      <c r="ED345" s="200">
        <v>356</v>
      </c>
      <c r="EE345" s="200">
        <v>0</v>
      </c>
      <c r="EF345" s="200">
        <v>34</v>
      </c>
      <c r="EL345" s="200">
        <v>0</v>
      </c>
      <c r="EP345" s="200">
        <v>9</v>
      </c>
      <c r="ER345" s="200">
        <v>2</v>
      </c>
      <c r="EY345" s="200">
        <v>0</v>
      </c>
      <c r="FC345" s="200">
        <v>11</v>
      </c>
      <c r="FD345" s="200">
        <v>22</v>
      </c>
      <c r="FE345" s="200">
        <v>31</v>
      </c>
      <c r="FF345" s="200">
        <v>28</v>
      </c>
      <c r="FI345" s="200">
        <v>63</v>
      </c>
      <c r="GH345" s="200">
        <v>5</v>
      </c>
      <c r="GI345" s="200">
        <v>1</v>
      </c>
      <c r="GK345" s="200">
        <v>2</v>
      </c>
      <c r="GM345" s="200">
        <v>12</v>
      </c>
      <c r="HS345" s="200">
        <v>15</v>
      </c>
      <c r="HV345" s="200">
        <v>1</v>
      </c>
      <c r="HW345" s="200">
        <v>35</v>
      </c>
      <c r="HX345" s="200">
        <v>0</v>
      </c>
      <c r="HZ345" s="200">
        <v>166</v>
      </c>
      <c r="IA345" s="200">
        <v>50</v>
      </c>
      <c r="IB345" s="200">
        <v>120</v>
      </c>
      <c r="IC345" s="200">
        <v>176</v>
      </c>
      <c r="ID345" s="200">
        <v>2</v>
      </c>
      <c r="IF345" s="200">
        <v>1</v>
      </c>
      <c r="IG345" s="200">
        <v>1322</v>
      </c>
      <c r="IH345" s="200">
        <v>12</v>
      </c>
      <c r="II345" s="200">
        <v>86</v>
      </c>
      <c r="IL345" s="200">
        <v>3</v>
      </c>
      <c r="IM345" s="200">
        <v>11</v>
      </c>
      <c r="IN345" s="200">
        <v>6</v>
      </c>
      <c r="IO345" s="200">
        <v>2</v>
      </c>
      <c r="IP345" s="200">
        <v>3</v>
      </c>
      <c r="IQ345" s="200">
        <v>35</v>
      </c>
      <c r="IZ345" s="200">
        <v>4</v>
      </c>
      <c r="JA345" s="200">
        <v>0</v>
      </c>
      <c r="JB345" s="200">
        <v>23</v>
      </c>
      <c r="JD345" s="200">
        <v>47</v>
      </c>
      <c r="JE345" s="200">
        <v>81</v>
      </c>
      <c r="JF345" s="200">
        <v>49</v>
      </c>
      <c r="JG345" s="200">
        <v>21</v>
      </c>
      <c r="JH345" s="200">
        <v>6</v>
      </c>
      <c r="JI345" s="200">
        <v>203</v>
      </c>
      <c r="JJ345" s="200">
        <v>57</v>
      </c>
      <c r="JK345" s="200">
        <v>22</v>
      </c>
      <c r="JL345" s="200">
        <v>138</v>
      </c>
      <c r="JM345" s="200">
        <v>26</v>
      </c>
      <c r="JP345" s="200">
        <v>387</v>
      </c>
      <c r="JQ345" s="200">
        <v>11</v>
      </c>
      <c r="JR345" s="200">
        <v>3</v>
      </c>
      <c r="JS345" s="200">
        <v>13</v>
      </c>
      <c r="JT345" s="200">
        <v>77</v>
      </c>
      <c r="JU345" s="200">
        <v>268</v>
      </c>
      <c r="JV345" s="200">
        <v>24</v>
      </c>
      <c r="JW345" s="200">
        <v>6</v>
      </c>
      <c r="JX345" s="200">
        <v>139</v>
      </c>
      <c r="JY345" s="200">
        <v>130</v>
      </c>
      <c r="JZ345" s="200">
        <v>1</v>
      </c>
      <c r="KA345" s="200">
        <v>180</v>
      </c>
      <c r="KB345" s="200">
        <v>248</v>
      </c>
      <c r="KC345" s="200">
        <v>78</v>
      </c>
      <c r="KE345" s="200">
        <v>33</v>
      </c>
      <c r="KF345" s="200">
        <v>1</v>
      </c>
      <c r="KG345" s="200">
        <v>98</v>
      </c>
      <c r="KH345" s="200">
        <v>33</v>
      </c>
      <c r="KI345" s="200">
        <v>21</v>
      </c>
      <c r="KJ345" s="200">
        <v>1</v>
      </c>
      <c r="KM345" s="200">
        <v>272</v>
      </c>
      <c r="KN345" s="200">
        <v>137</v>
      </c>
      <c r="KO345" s="200">
        <v>38</v>
      </c>
      <c r="KP345" s="200">
        <v>176</v>
      </c>
      <c r="KQ345" s="200">
        <v>4</v>
      </c>
      <c r="KR345" s="200">
        <v>381</v>
      </c>
      <c r="KS345" s="200">
        <v>605</v>
      </c>
      <c r="KT345" s="200">
        <v>312</v>
      </c>
      <c r="KU345" s="200">
        <v>359</v>
      </c>
      <c r="KV345" s="200">
        <v>29</v>
      </c>
      <c r="KW345" s="200">
        <v>769</v>
      </c>
      <c r="KX345" s="200">
        <v>54</v>
      </c>
      <c r="LA345" s="200">
        <v>1631</v>
      </c>
      <c r="LB345" s="200">
        <v>259</v>
      </c>
      <c r="LC345" s="200">
        <v>105</v>
      </c>
      <c r="LD345" s="200">
        <v>122</v>
      </c>
      <c r="LE345" s="200">
        <v>188</v>
      </c>
      <c r="LF345" s="200">
        <v>287</v>
      </c>
      <c r="LH345" s="200">
        <v>227</v>
      </c>
      <c r="LI345" s="200">
        <v>197</v>
      </c>
      <c r="LJ345" s="200">
        <v>394</v>
      </c>
      <c r="LK345" s="200">
        <v>277</v>
      </c>
      <c r="LL345" s="200">
        <v>33</v>
      </c>
      <c r="LM345" s="200">
        <v>359</v>
      </c>
      <c r="LN345" s="200">
        <v>75</v>
      </c>
      <c r="LP345" s="200">
        <v>1160</v>
      </c>
      <c r="LQ345" s="200">
        <v>126</v>
      </c>
      <c r="LR345" s="200">
        <v>343</v>
      </c>
      <c r="LT345" s="200">
        <v>464</v>
      </c>
      <c r="LU345" s="200">
        <v>157</v>
      </c>
      <c r="LV345" s="200">
        <v>69</v>
      </c>
      <c r="LW345" s="200">
        <v>659</v>
      </c>
      <c r="LX345" s="200">
        <v>171</v>
      </c>
      <c r="LY345" s="200">
        <v>692</v>
      </c>
      <c r="LZ345" s="200">
        <v>73</v>
      </c>
      <c r="MA345" s="200">
        <v>162</v>
      </c>
      <c r="MB345" s="200">
        <v>178</v>
      </c>
      <c r="MC345" s="200">
        <v>141</v>
      </c>
      <c r="MF345" s="200">
        <v>13</v>
      </c>
      <c r="MM345" s="200">
        <v>50</v>
      </c>
      <c r="MT345" s="200">
        <v>150</v>
      </c>
      <c r="MU345" s="200">
        <v>32</v>
      </c>
      <c r="MV345" s="200">
        <v>103</v>
      </c>
      <c r="MW345" s="200">
        <v>31</v>
      </c>
      <c r="MY345" s="200">
        <v>66</v>
      </c>
      <c r="NA345" s="200">
        <v>108</v>
      </c>
      <c r="NB345" s="200">
        <v>225</v>
      </c>
      <c r="NC345" s="200">
        <v>272</v>
      </c>
      <c r="ND345" s="200">
        <v>223</v>
      </c>
      <c r="NE345" s="200">
        <v>410</v>
      </c>
      <c r="NF345" s="200">
        <v>99</v>
      </c>
      <c r="NG345" s="200">
        <v>75</v>
      </c>
      <c r="NH345" s="200">
        <v>188</v>
      </c>
      <c r="NI345" s="200">
        <v>111</v>
      </c>
      <c r="NL345" s="200">
        <v>36</v>
      </c>
      <c r="NM345" s="200">
        <v>106</v>
      </c>
      <c r="NP345" s="200">
        <v>44</v>
      </c>
      <c r="NT345" s="200">
        <v>237</v>
      </c>
      <c r="NW345" s="200">
        <v>90</v>
      </c>
      <c r="NZ345" s="200">
        <v>24</v>
      </c>
      <c r="OB345" s="201">
        <v>20083</v>
      </c>
      <c r="OC345" s="200">
        <v>17170</v>
      </c>
      <c r="OD345" s="200">
        <v>637</v>
      </c>
      <c r="OE345" s="200">
        <v>2789</v>
      </c>
      <c r="OF345" s="200">
        <v>20597</v>
      </c>
      <c r="OG345" s="201">
        <v>40679</v>
      </c>
    </row>
    <row r="346" spans="1:397" ht="12.75" customHeight="1">
      <c r="A346" s="209">
        <v>562000</v>
      </c>
      <c r="B346" s="23" t="s">
        <v>499</v>
      </c>
      <c r="P346" s="200">
        <v>18</v>
      </c>
      <c r="Q346" s="200">
        <v>3</v>
      </c>
      <c r="S346" s="200">
        <v>44</v>
      </c>
      <c r="X346" s="200">
        <v>242</v>
      </c>
      <c r="Y346" s="200">
        <v>126</v>
      </c>
      <c r="Z346" s="200">
        <v>74</v>
      </c>
      <c r="AA346" s="200">
        <v>35</v>
      </c>
      <c r="AM346" s="200">
        <v>27</v>
      </c>
      <c r="AP346" s="200">
        <v>11</v>
      </c>
      <c r="AR346" s="200">
        <v>5</v>
      </c>
      <c r="AU346" s="200">
        <v>1</v>
      </c>
      <c r="AV346" s="200">
        <v>59</v>
      </c>
      <c r="AW346" s="200">
        <v>8</v>
      </c>
      <c r="BA346" s="200">
        <v>30</v>
      </c>
      <c r="BC346" s="200">
        <v>653</v>
      </c>
      <c r="BD346" s="200">
        <v>1</v>
      </c>
      <c r="BE346" s="200">
        <v>45</v>
      </c>
      <c r="BM346" s="200">
        <v>42</v>
      </c>
      <c r="BP346" s="200">
        <v>1</v>
      </c>
      <c r="BQ346" s="200">
        <v>312</v>
      </c>
      <c r="BR346" s="200">
        <v>954</v>
      </c>
      <c r="BS346" s="200">
        <v>182</v>
      </c>
      <c r="BT346" s="200">
        <v>15</v>
      </c>
      <c r="BU346" s="200">
        <v>11</v>
      </c>
      <c r="BV346" s="200">
        <v>39</v>
      </c>
      <c r="BW346" s="200">
        <v>34</v>
      </c>
      <c r="BX346" s="200">
        <v>6</v>
      </c>
      <c r="BY346" s="200">
        <v>7</v>
      </c>
      <c r="CA346" s="200">
        <v>251</v>
      </c>
      <c r="CB346" s="200">
        <v>12</v>
      </c>
      <c r="CC346" s="200">
        <v>54</v>
      </c>
      <c r="CF346" s="200">
        <v>197</v>
      </c>
      <c r="CG346" s="200">
        <v>88</v>
      </c>
      <c r="CI346" s="200">
        <v>377</v>
      </c>
      <c r="CJ346" s="200">
        <v>350</v>
      </c>
      <c r="CR346" s="200">
        <v>321</v>
      </c>
      <c r="CS346" s="200">
        <v>93</v>
      </c>
      <c r="CT346" s="200">
        <v>294</v>
      </c>
      <c r="CX346" s="200">
        <v>0</v>
      </c>
      <c r="CY346" s="200">
        <v>14</v>
      </c>
      <c r="CZ346" s="200">
        <v>271</v>
      </c>
      <c r="DA346" s="200">
        <v>353</v>
      </c>
      <c r="DB346" s="200">
        <v>36</v>
      </c>
      <c r="DC346" s="200">
        <v>16</v>
      </c>
      <c r="DE346" s="200">
        <v>655</v>
      </c>
      <c r="DG346" s="200">
        <v>6</v>
      </c>
      <c r="DM346" s="200">
        <v>118</v>
      </c>
      <c r="DN346" s="200">
        <v>0</v>
      </c>
      <c r="DO346" s="200">
        <v>60</v>
      </c>
      <c r="DP346" s="200">
        <v>9</v>
      </c>
      <c r="DR346" s="200">
        <v>3</v>
      </c>
      <c r="DW346" s="200">
        <v>18</v>
      </c>
      <c r="DX346" s="200">
        <v>86</v>
      </c>
      <c r="DY346" s="200">
        <v>168</v>
      </c>
      <c r="EA346" s="200">
        <v>14</v>
      </c>
      <c r="ED346" s="200">
        <v>4</v>
      </c>
      <c r="EE346" s="200">
        <v>0</v>
      </c>
      <c r="EF346" s="200">
        <v>117</v>
      </c>
      <c r="EM346" s="200">
        <v>24</v>
      </c>
      <c r="EN346" s="200">
        <v>22</v>
      </c>
      <c r="EO346" s="200">
        <v>106</v>
      </c>
      <c r="EP346" s="200">
        <v>360</v>
      </c>
      <c r="ER346" s="200">
        <v>1</v>
      </c>
      <c r="ET346" s="200">
        <v>20</v>
      </c>
      <c r="EW346" s="200">
        <v>2</v>
      </c>
      <c r="FB346" s="200">
        <v>118</v>
      </c>
      <c r="FC346" s="200">
        <v>385</v>
      </c>
      <c r="FD346" s="200">
        <v>50</v>
      </c>
      <c r="FE346" s="200">
        <v>132</v>
      </c>
      <c r="FF346" s="200">
        <v>75</v>
      </c>
      <c r="FI346" s="200">
        <v>502</v>
      </c>
      <c r="FT346" s="200">
        <v>22</v>
      </c>
      <c r="GD346" s="200">
        <v>768</v>
      </c>
      <c r="GH346" s="200">
        <v>5</v>
      </c>
      <c r="GI346" s="200">
        <v>1</v>
      </c>
      <c r="GK346" s="200">
        <v>8</v>
      </c>
      <c r="GM346" s="200">
        <v>3</v>
      </c>
      <c r="HV346" s="200">
        <v>91</v>
      </c>
      <c r="HW346" s="200">
        <v>149</v>
      </c>
      <c r="HZ346" s="200">
        <v>17</v>
      </c>
      <c r="IA346" s="200">
        <v>86</v>
      </c>
      <c r="IB346" s="200">
        <v>62</v>
      </c>
      <c r="IC346" s="200">
        <v>81</v>
      </c>
      <c r="ID346" s="200">
        <v>2</v>
      </c>
      <c r="IF346" s="200">
        <v>0</v>
      </c>
      <c r="IG346" s="200">
        <v>38</v>
      </c>
      <c r="II346" s="200">
        <v>1257</v>
      </c>
      <c r="IK346" s="200">
        <v>72</v>
      </c>
      <c r="IL346" s="200">
        <v>10</v>
      </c>
      <c r="IM346" s="200">
        <v>37</v>
      </c>
      <c r="IN346" s="200">
        <v>115</v>
      </c>
      <c r="IO346" s="200">
        <v>1</v>
      </c>
      <c r="IP346" s="200">
        <v>72</v>
      </c>
      <c r="IQ346" s="200">
        <v>363</v>
      </c>
      <c r="IZ346" s="200">
        <v>260</v>
      </c>
      <c r="JB346" s="200">
        <v>6</v>
      </c>
      <c r="JE346" s="200">
        <v>1</v>
      </c>
      <c r="JF346" s="200">
        <v>23</v>
      </c>
      <c r="JG346" s="200">
        <v>30</v>
      </c>
      <c r="JI346" s="200">
        <v>6</v>
      </c>
      <c r="JJ346" s="200">
        <v>5</v>
      </c>
      <c r="JK346" s="200">
        <v>11</v>
      </c>
      <c r="JL346" s="200">
        <v>70</v>
      </c>
      <c r="JM346" s="200">
        <v>54</v>
      </c>
      <c r="JO346" s="200">
        <v>77</v>
      </c>
      <c r="JP346" s="200">
        <v>1719</v>
      </c>
      <c r="JQ346" s="200">
        <v>15</v>
      </c>
      <c r="JR346" s="200">
        <v>1</v>
      </c>
      <c r="JS346" s="200">
        <v>3</v>
      </c>
      <c r="JT346" s="200">
        <v>20</v>
      </c>
      <c r="JU346" s="200">
        <v>489</v>
      </c>
      <c r="JV346" s="200">
        <v>40</v>
      </c>
      <c r="JW346" s="200">
        <v>18</v>
      </c>
      <c r="JX346" s="200">
        <v>297</v>
      </c>
      <c r="JY346" s="200">
        <v>126</v>
      </c>
      <c r="JZ346" s="200">
        <v>8</v>
      </c>
      <c r="KA346" s="200">
        <v>360</v>
      </c>
      <c r="KB346" s="200">
        <v>233</v>
      </c>
      <c r="KC346" s="200">
        <v>77</v>
      </c>
      <c r="KD346" s="200">
        <v>0</v>
      </c>
      <c r="KE346" s="200">
        <v>8</v>
      </c>
      <c r="KG346" s="200">
        <v>5</v>
      </c>
      <c r="KH346" s="200">
        <v>3</v>
      </c>
      <c r="KM346" s="200">
        <v>174</v>
      </c>
      <c r="KN346" s="200">
        <v>148</v>
      </c>
      <c r="KO346" s="200">
        <v>26</v>
      </c>
      <c r="KP346" s="200">
        <v>326</v>
      </c>
      <c r="KQ346" s="200">
        <v>1</v>
      </c>
      <c r="KR346" s="200">
        <v>77</v>
      </c>
      <c r="KS346" s="200">
        <v>354</v>
      </c>
      <c r="KT346" s="200">
        <v>63</v>
      </c>
      <c r="KU346" s="200">
        <v>78</v>
      </c>
      <c r="KV346" s="200">
        <v>20</v>
      </c>
      <c r="KW346" s="200">
        <v>1613</v>
      </c>
      <c r="KX346" s="200">
        <v>16</v>
      </c>
      <c r="LA346" s="200">
        <v>1548</v>
      </c>
      <c r="LB346" s="200">
        <v>546</v>
      </c>
      <c r="LC346" s="200">
        <v>57</v>
      </c>
      <c r="LD346" s="200">
        <v>255</v>
      </c>
      <c r="LE346" s="200">
        <v>584</v>
      </c>
      <c r="LF346" s="200">
        <v>405</v>
      </c>
      <c r="LH346" s="200">
        <v>59</v>
      </c>
      <c r="LI346" s="200">
        <v>52</v>
      </c>
      <c r="LJ346" s="200">
        <v>397</v>
      </c>
      <c r="LK346" s="200">
        <v>759</v>
      </c>
      <c r="LL346" s="200">
        <v>37</v>
      </c>
      <c r="LM346" s="200">
        <v>476</v>
      </c>
      <c r="LN346" s="200">
        <v>80</v>
      </c>
      <c r="LO346" s="200">
        <v>21</v>
      </c>
      <c r="LP346" s="200">
        <v>244</v>
      </c>
      <c r="LQ346" s="200">
        <v>85</v>
      </c>
      <c r="LR346" s="200">
        <v>8</v>
      </c>
      <c r="LT346" s="200">
        <v>1644</v>
      </c>
      <c r="LU346" s="200">
        <v>183</v>
      </c>
      <c r="LV346" s="200">
        <v>77</v>
      </c>
      <c r="LW346" s="200">
        <v>779</v>
      </c>
      <c r="LX346" s="200">
        <v>955</v>
      </c>
      <c r="LY346" s="200">
        <v>112</v>
      </c>
      <c r="LZ346" s="200">
        <v>91</v>
      </c>
      <c r="MA346" s="200">
        <v>221</v>
      </c>
      <c r="MB346" s="200">
        <v>117</v>
      </c>
      <c r="MC346" s="200">
        <v>8135</v>
      </c>
      <c r="MT346" s="200">
        <v>8</v>
      </c>
      <c r="MU346" s="200">
        <v>25</v>
      </c>
      <c r="MV346" s="200">
        <v>11</v>
      </c>
      <c r="MW346" s="200">
        <v>34</v>
      </c>
      <c r="NA346" s="200">
        <v>62</v>
      </c>
      <c r="NB346" s="200">
        <v>455</v>
      </c>
      <c r="NC346" s="200">
        <v>408</v>
      </c>
      <c r="ND346" s="200">
        <v>178</v>
      </c>
      <c r="NE346" s="200">
        <v>23</v>
      </c>
      <c r="NF346" s="200">
        <v>360</v>
      </c>
      <c r="NG346" s="200">
        <v>395</v>
      </c>
      <c r="NH346" s="200">
        <v>587</v>
      </c>
      <c r="NI346" s="200">
        <v>365</v>
      </c>
      <c r="NL346" s="200">
        <v>10</v>
      </c>
      <c r="NM346" s="200">
        <v>1</v>
      </c>
      <c r="NP346" s="200">
        <v>43</v>
      </c>
      <c r="NT346" s="200">
        <v>181</v>
      </c>
      <c r="NW346" s="200">
        <v>77</v>
      </c>
      <c r="NZ346" s="200">
        <v>111</v>
      </c>
      <c r="OB346" s="201">
        <v>40146</v>
      </c>
      <c r="OC346" s="200">
        <v>20628</v>
      </c>
      <c r="OD346" s="200">
        <v>2763</v>
      </c>
      <c r="OE346" s="200">
        <v>12249</v>
      </c>
      <c r="OF346" s="200">
        <v>35641</v>
      </c>
      <c r="OG346" s="201">
        <v>75787</v>
      </c>
    </row>
    <row r="347" spans="1:397" ht="12.75" customHeight="1">
      <c r="A347" s="209">
        <v>611100</v>
      </c>
      <c r="B347" s="23" t="s">
        <v>500</v>
      </c>
      <c r="D347" s="200">
        <v>1</v>
      </c>
      <c r="E347" s="200">
        <v>0</v>
      </c>
      <c r="K347" s="200">
        <v>0</v>
      </c>
      <c r="N347" s="200">
        <v>56</v>
      </c>
      <c r="P347" s="200">
        <v>0</v>
      </c>
      <c r="X347" s="200">
        <v>190</v>
      </c>
      <c r="Y347" s="200">
        <v>1009</v>
      </c>
      <c r="Z347" s="200">
        <v>103</v>
      </c>
      <c r="AA347" s="200">
        <v>5</v>
      </c>
      <c r="AO347" s="200">
        <v>13</v>
      </c>
      <c r="AP347" s="200">
        <v>0</v>
      </c>
      <c r="AQ347" s="200">
        <v>5</v>
      </c>
      <c r="AR347" s="200">
        <v>10</v>
      </c>
      <c r="AT347" s="200">
        <v>14</v>
      </c>
      <c r="AU347" s="200">
        <v>4</v>
      </c>
      <c r="BP347" s="200">
        <v>8</v>
      </c>
      <c r="BX347" s="200">
        <v>6</v>
      </c>
      <c r="CA347" s="200">
        <v>0</v>
      </c>
      <c r="CB347" s="200">
        <v>15</v>
      </c>
      <c r="CE347" s="200">
        <v>6</v>
      </c>
      <c r="CF347" s="200">
        <v>2</v>
      </c>
      <c r="CK347" s="200">
        <v>0</v>
      </c>
      <c r="CN347" s="200">
        <v>222</v>
      </c>
      <c r="CO347" s="200">
        <v>327</v>
      </c>
      <c r="CQ347" s="200">
        <v>5</v>
      </c>
      <c r="CR347" s="200">
        <v>9</v>
      </c>
      <c r="CS347" s="200">
        <v>136</v>
      </c>
      <c r="CT347" s="200">
        <v>9</v>
      </c>
      <c r="DM347" s="200">
        <v>81</v>
      </c>
      <c r="DN347" s="200">
        <v>26</v>
      </c>
      <c r="DP347" s="200">
        <v>69</v>
      </c>
      <c r="DQ347" s="200">
        <v>1</v>
      </c>
      <c r="DR347" s="200">
        <v>13</v>
      </c>
      <c r="DT347" s="200">
        <v>1</v>
      </c>
      <c r="DU347" s="200">
        <v>0</v>
      </c>
      <c r="EA347" s="200">
        <v>82</v>
      </c>
      <c r="ED347" s="200">
        <v>0</v>
      </c>
      <c r="EE347" s="200">
        <v>42</v>
      </c>
      <c r="EF347" s="200">
        <v>64</v>
      </c>
      <c r="EG347" s="200">
        <v>35</v>
      </c>
      <c r="EL347" s="200">
        <v>0</v>
      </c>
      <c r="EO347" s="200">
        <v>2</v>
      </c>
      <c r="FC347" s="200">
        <v>0</v>
      </c>
      <c r="FD347" s="200">
        <v>0</v>
      </c>
      <c r="FE347" s="200">
        <v>0</v>
      </c>
      <c r="FF347" s="200">
        <v>1</v>
      </c>
      <c r="FI347" s="200">
        <v>1</v>
      </c>
      <c r="GH347" s="200">
        <v>1</v>
      </c>
      <c r="GI347" s="200">
        <v>136</v>
      </c>
      <c r="GJ347" s="200">
        <v>17</v>
      </c>
      <c r="GK347" s="200">
        <v>97</v>
      </c>
      <c r="GM347" s="200">
        <v>163</v>
      </c>
      <c r="GO347" s="200">
        <v>2</v>
      </c>
      <c r="GP347" s="200">
        <v>1</v>
      </c>
      <c r="GQ347" s="200">
        <v>2</v>
      </c>
      <c r="GR347" s="200">
        <v>6</v>
      </c>
      <c r="GT347" s="200">
        <v>0</v>
      </c>
      <c r="GU347" s="200">
        <v>0</v>
      </c>
      <c r="GV347" s="200">
        <v>0</v>
      </c>
      <c r="GW347" s="200">
        <v>1</v>
      </c>
      <c r="GX347" s="200">
        <v>0</v>
      </c>
      <c r="GY347" s="200">
        <v>70</v>
      </c>
      <c r="GZ347" s="200">
        <v>0</v>
      </c>
      <c r="HA347" s="200">
        <v>25</v>
      </c>
      <c r="HB347" s="200">
        <v>54</v>
      </c>
      <c r="HC347" s="200">
        <v>31</v>
      </c>
      <c r="HD347" s="200">
        <v>37</v>
      </c>
      <c r="HE347" s="200">
        <v>0</v>
      </c>
      <c r="HG347" s="200">
        <v>0</v>
      </c>
      <c r="HI347" s="200">
        <v>1</v>
      </c>
      <c r="HJ347" s="200">
        <v>0</v>
      </c>
      <c r="HL347" s="200">
        <v>10</v>
      </c>
      <c r="HM347" s="200">
        <v>1</v>
      </c>
      <c r="HN347" s="200">
        <v>3</v>
      </c>
      <c r="HO347" s="200">
        <v>1</v>
      </c>
      <c r="HS347" s="200">
        <v>0</v>
      </c>
      <c r="HU347" s="200">
        <v>0</v>
      </c>
      <c r="HW347" s="200">
        <v>0</v>
      </c>
      <c r="HZ347" s="200">
        <v>35</v>
      </c>
      <c r="IA347" s="200">
        <v>9</v>
      </c>
      <c r="IB347" s="200">
        <v>4</v>
      </c>
      <c r="IC347" s="200">
        <v>1</v>
      </c>
      <c r="IG347" s="200">
        <v>0</v>
      </c>
      <c r="IH347" s="200">
        <v>3</v>
      </c>
      <c r="II347" s="200">
        <v>8</v>
      </c>
      <c r="IL347" s="200">
        <v>20</v>
      </c>
      <c r="IM347" s="200">
        <v>2</v>
      </c>
      <c r="IN347" s="200">
        <v>3</v>
      </c>
      <c r="IO347" s="200">
        <v>1</v>
      </c>
      <c r="IP347" s="200">
        <v>6</v>
      </c>
      <c r="IQ347" s="200">
        <v>17</v>
      </c>
      <c r="IT347" s="200">
        <v>10</v>
      </c>
      <c r="JB347" s="200">
        <v>40</v>
      </c>
      <c r="JC347" s="200">
        <v>92</v>
      </c>
      <c r="JE347" s="200">
        <v>3</v>
      </c>
      <c r="JH347" s="200">
        <v>0</v>
      </c>
      <c r="JI347" s="200">
        <v>0</v>
      </c>
      <c r="JJ347" s="200">
        <v>1</v>
      </c>
      <c r="JL347" s="200">
        <v>10</v>
      </c>
      <c r="JM347" s="200">
        <v>4</v>
      </c>
      <c r="JO347" s="200">
        <v>2</v>
      </c>
      <c r="JP347" s="200">
        <v>635</v>
      </c>
      <c r="JQ347" s="200">
        <v>0</v>
      </c>
      <c r="JR347" s="200">
        <v>0</v>
      </c>
      <c r="JS347" s="200">
        <v>0</v>
      </c>
      <c r="JT347" s="200">
        <v>7</v>
      </c>
      <c r="JU347" s="200">
        <v>44</v>
      </c>
      <c r="JV347" s="200">
        <v>4</v>
      </c>
      <c r="JW347" s="200">
        <v>3</v>
      </c>
      <c r="JX347" s="200">
        <v>104</v>
      </c>
      <c r="JY347" s="200">
        <v>154</v>
      </c>
      <c r="JZ347" s="200">
        <v>0</v>
      </c>
      <c r="KB347" s="200">
        <v>29</v>
      </c>
      <c r="KC347" s="200">
        <v>1</v>
      </c>
      <c r="KE347" s="200">
        <v>22</v>
      </c>
      <c r="KF347" s="200">
        <v>2</v>
      </c>
      <c r="KG347" s="200">
        <v>20</v>
      </c>
      <c r="KH347" s="200">
        <v>18</v>
      </c>
      <c r="KI347" s="200">
        <v>0</v>
      </c>
      <c r="KJ347" s="200">
        <v>713</v>
      </c>
      <c r="KM347" s="200">
        <v>60</v>
      </c>
      <c r="KN347" s="200">
        <v>32</v>
      </c>
      <c r="KO347" s="200">
        <v>9</v>
      </c>
      <c r="KP347" s="200">
        <v>0</v>
      </c>
      <c r="KQ347" s="200">
        <v>0</v>
      </c>
      <c r="KR347" s="200">
        <v>195</v>
      </c>
      <c r="KS347" s="200">
        <v>53</v>
      </c>
      <c r="KT347" s="200">
        <v>59</v>
      </c>
      <c r="KU347" s="200">
        <v>2</v>
      </c>
      <c r="KV347" s="200">
        <v>20</v>
      </c>
      <c r="KW347" s="200">
        <v>16</v>
      </c>
      <c r="KX347" s="200">
        <v>11</v>
      </c>
      <c r="LA347" s="200">
        <v>1926</v>
      </c>
      <c r="LB347" s="200">
        <v>33</v>
      </c>
      <c r="LC347" s="200">
        <v>812</v>
      </c>
      <c r="LD347" s="200">
        <v>13</v>
      </c>
      <c r="LE347" s="200">
        <v>53</v>
      </c>
      <c r="LF347" s="200">
        <v>15</v>
      </c>
      <c r="LH347" s="200">
        <v>21</v>
      </c>
      <c r="LI347" s="200">
        <v>96</v>
      </c>
      <c r="LJ347" s="200">
        <v>33</v>
      </c>
      <c r="LK347" s="200">
        <v>173</v>
      </c>
      <c r="LL347" s="200">
        <v>57</v>
      </c>
      <c r="LM347" s="200">
        <v>3</v>
      </c>
      <c r="LN347" s="200">
        <v>0</v>
      </c>
      <c r="LO347" s="200">
        <v>0</v>
      </c>
      <c r="LP347" s="200">
        <v>8</v>
      </c>
      <c r="LQ347" s="200">
        <v>105</v>
      </c>
      <c r="LR347" s="200">
        <v>0</v>
      </c>
      <c r="LT347" s="200">
        <v>20</v>
      </c>
      <c r="LU347" s="200">
        <v>0</v>
      </c>
      <c r="LV347" s="200">
        <v>235</v>
      </c>
      <c r="LW347" s="200">
        <v>4</v>
      </c>
      <c r="LX347" s="200">
        <v>235</v>
      </c>
      <c r="LZ347" s="200">
        <v>92</v>
      </c>
      <c r="MA347" s="200">
        <v>253</v>
      </c>
      <c r="MB347" s="200">
        <v>42</v>
      </c>
      <c r="MC347" s="200">
        <v>76</v>
      </c>
      <c r="MF347" s="200">
        <v>283</v>
      </c>
      <c r="MT347" s="200">
        <v>167</v>
      </c>
      <c r="MU347" s="200">
        <v>2</v>
      </c>
      <c r="MV347" s="200">
        <v>4</v>
      </c>
      <c r="MW347" s="200">
        <v>86</v>
      </c>
      <c r="MY347" s="200">
        <v>1</v>
      </c>
      <c r="NA347" s="200">
        <v>7</v>
      </c>
      <c r="NB347" s="200">
        <v>25</v>
      </c>
      <c r="NC347" s="200">
        <v>27</v>
      </c>
      <c r="ND347" s="200">
        <v>76</v>
      </c>
      <c r="NE347" s="200">
        <v>35</v>
      </c>
      <c r="NF347" s="200">
        <v>1</v>
      </c>
      <c r="NG347" s="200">
        <v>193</v>
      </c>
      <c r="NH347" s="200">
        <v>2</v>
      </c>
      <c r="NI347" s="200">
        <v>213</v>
      </c>
      <c r="NL347" s="200">
        <v>21</v>
      </c>
      <c r="NM347" s="200">
        <v>0</v>
      </c>
      <c r="NP347" s="200">
        <v>20</v>
      </c>
      <c r="NT347" s="200">
        <v>37</v>
      </c>
      <c r="NW347" s="200">
        <v>15</v>
      </c>
      <c r="OB347" s="201">
        <v>11244</v>
      </c>
      <c r="OC347" s="200">
        <v>19973</v>
      </c>
      <c r="OD347" s="200">
        <v>1735</v>
      </c>
      <c r="OE347" s="200">
        <v>817</v>
      </c>
      <c r="OF347" s="200">
        <v>22524</v>
      </c>
      <c r="OG347" s="201">
        <v>33769</v>
      </c>
    </row>
    <row r="348" spans="1:397" ht="12.75" customHeight="1">
      <c r="A348" s="209" t="s">
        <v>502</v>
      </c>
      <c r="B348" s="23" t="s">
        <v>501</v>
      </c>
      <c r="D348" s="200">
        <v>10</v>
      </c>
      <c r="E348" s="200">
        <v>47</v>
      </c>
      <c r="F348" s="200">
        <v>7</v>
      </c>
      <c r="H348" s="200">
        <v>0</v>
      </c>
      <c r="K348" s="200">
        <v>2</v>
      </c>
      <c r="L348" s="200">
        <v>53</v>
      </c>
      <c r="M348" s="200">
        <v>1</v>
      </c>
      <c r="N348" s="200">
        <v>11</v>
      </c>
      <c r="P348" s="200">
        <v>6</v>
      </c>
      <c r="Q348" s="200">
        <v>1</v>
      </c>
      <c r="X348" s="200">
        <v>1408</v>
      </c>
      <c r="Y348" s="200">
        <v>2950</v>
      </c>
      <c r="Z348" s="200">
        <v>2499</v>
      </c>
      <c r="AA348" s="200">
        <v>242</v>
      </c>
      <c r="AM348" s="200">
        <v>2</v>
      </c>
      <c r="AN348" s="200">
        <v>10</v>
      </c>
      <c r="AO348" s="200">
        <v>24</v>
      </c>
      <c r="AP348" s="200">
        <v>24</v>
      </c>
      <c r="AQ348" s="200">
        <v>6</v>
      </c>
      <c r="AR348" s="200">
        <v>18</v>
      </c>
      <c r="AS348" s="200">
        <v>1</v>
      </c>
      <c r="AT348" s="200">
        <v>25</v>
      </c>
      <c r="AU348" s="200">
        <v>9</v>
      </c>
      <c r="AV348" s="200">
        <v>1</v>
      </c>
      <c r="AW348" s="200">
        <v>2</v>
      </c>
      <c r="AX348" s="200">
        <v>1</v>
      </c>
      <c r="AY348" s="200">
        <v>3</v>
      </c>
      <c r="BB348" s="200">
        <v>0</v>
      </c>
      <c r="BD348" s="200">
        <v>2</v>
      </c>
      <c r="BK348" s="200">
        <v>0</v>
      </c>
      <c r="BL348" s="200">
        <v>0</v>
      </c>
      <c r="BM348" s="200">
        <v>0</v>
      </c>
      <c r="BN348" s="200">
        <v>0</v>
      </c>
      <c r="BP348" s="200">
        <v>81</v>
      </c>
      <c r="BQ348" s="200">
        <v>15</v>
      </c>
      <c r="BR348" s="200">
        <v>31</v>
      </c>
      <c r="BS348" s="200">
        <v>1</v>
      </c>
      <c r="BT348" s="200">
        <v>1</v>
      </c>
      <c r="BU348" s="200">
        <v>0</v>
      </c>
      <c r="BV348" s="200">
        <v>1</v>
      </c>
      <c r="BW348" s="200">
        <v>0</v>
      </c>
      <c r="BX348" s="200">
        <v>2</v>
      </c>
      <c r="BY348" s="200">
        <v>1</v>
      </c>
      <c r="BZ348" s="200">
        <v>1</v>
      </c>
      <c r="CA348" s="200">
        <v>2</v>
      </c>
      <c r="CB348" s="200">
        <v>4</v>
      </c>
      <c r="CE348" s="200">
        <v>7</v>
      </c>
      <c r="CF348" s="200">
        <v>3</v>
      </c>
      <c r="CK348" s="200">
        <v>0</v>
      </c>
      <c r="CN348" s="200">
        <v>0</v>
      </c>
      <c r="CR348" s="200">
        <v>1</v>
      </c>
      <c r="CS348" s="200">
        <v>105</v>
      </c>
      <c r="CT348" s="200">
        <v>353</v>
      </c>
      <c r="CX348" s="200">
        <v>0</v>
      </c>
      <c r="DB348" s="200">
        <v>0</v>
      </c>
      <c r="DC348" s="200">
        <v>0</v>
      </c>
      <c r="DE348" s="200">
        <v>23</v>
      </c>
      <c r="DG348" s="200">
        <v>0</v>
      </c>
      <c r="DI348" s="200">
        <v>0</v>
      </c>
      <c r="DM348" s="200">
        <v>59</v>
      </c>
      <c r="DN348" s="200">
        <v>0</v>
      </c>
      <c r="DO348" s="200">
        <v>11</v>
      </c>
      <c r="DP348" s="200">
        <v>1</v>
      </c>
      <c r="DQ348" s="200">
        <v>0</v>
      </c>
      <c r="DR348" s="200">
        <v>38</v>
      </c>
      <c r="DS348" s="200">
        <v>0</v>
      </c>
      <c r="DT348" s="200">
        <v>2</v>
      </c>
      <c r="DU348" s="200">
        <v>0</v>
      </c>
      <c r="DW348" s="200">
        <v>0</v>
      </c>
      <c r="DX348" s="200">
        <v>1</v>
      </c>
      <c r="DY348" s="200">
        <v>2</v>
      </c>
      <c r="EC348" s="200">
        <v>5</v>
      </c>
      <c r="ED348" s="200">
        <v>1</v>
      </c>
      <c r="EE348" s="200">
        <v>23</v>
      </c>
      <c r="EF348" s="200">
        <v>102</v>
      </c>
      <c r="EG348" s="200">
        <v>0</v>
      </c>
      <c r="EK348" s="200">
        <v>0</v>
      </c>
      <c r="EL348" s="200">
        <v>1</v>
      </c>
      <c r="EM348" s="200">
        <v>1</v>
      </c>
      <c r="EN348" s="200">
        <v>2</v>
      </c>
      <c r="EO348" s="200">
        <v>0</v>
      </c>
      <c r="EP348" s="200">
        <v>3</v>
      </c>
      <c r="ER348" s="200">
        <v>2</v>
      </c>
      <c r="ES348" s="200">
        <v>55</v>
      </c>
      <c r="FC348" s="200">
        <v>2</v>
      </c>
      <c r="FD348" s="200">
        <v>222</v>
      </c>
      <c r="FE348" s="200">
        <v>1</v>
      </c>
      <c r="FF348" s="200">
        <v>105</v>
      </c>
      <c r="FI348" s="200">
        <v>126</v>
      </c>
      <c r="FT348" s="200">
        <v>0</v>
      </c>
      <c r="FU348" s="200">
        <v>0</v>
      </c>
      <c r="GA348" s="200">
        <v>0</v>
      </c>
      <c r="GC348" s="200">
        <v>1</v>
      </c>
      <c r="GD348" s="200">
        <v>0</v>
      </c>
      <c r="GF348" s="200">
        <v>0</v>
      </c>
      <c r="GH348" s="200">
        <v>2</v>
      </c>
      <c r="GI348" s="200">
        <v>0</v>
      </c>
      <c r="GK348" s="200">
        <v>12</v>
      </c>
      <c r="GM348" s="200">
        <v>31</v>
      </c>
      <c r="GO348" s="200">
        <v>55</v>
      </c>
      <c r="GP348" s="200">
        <v>14</v>
      </c>
      <c r="GQ348" s="200">
        <v>70</v>
      </c>
      <c r="GR348" s="200">
        <v>179</v>
      </c>
      <c r="GS348" s="200">
        <v>30</v>
      </c>
      <c r="GT348" s="200">
        <v>15</v>
      </c>
      <c r="GU348" s="200">
        <v>178</v>
      </c>
      <c r="GV348" s="200">
        <v>134</v>
      </c>
      <c r="GW348" s="200">
        <v>214</v>
      </c>
      <c r="GX348" s="200">
        <v>329</v>
      </c>
      <c r="GY348" s="200">
        <v>233</v>
      </c>
      <c r="GZ348" s="200">
        <v>100</v>
      </c>
      <c r="HA348" s="200">
        <v>126</v>
      </c>
      <c r="HB348" s="200">
        <v>1103</v>
      </c>
      <c r="HC348" s="200">
        <v>106</v>
      </c>
      <c r="HD348" s="200">
        <v>258</v>
      </c>
      <c r="HE348" s="200">
        <v>868</v>
      </c>
      <c r="HF348" s="200">
        <v>121</v>
      </c>
      <c r="HG348" s="200">
        <v>41</v>
      </c>
      <c r="HH348" s="200">
        <v>100</v>
      </c>
      <c r="HI348" s="200">
        <v>9</v>
      </c>
      <c r="HJ348" s="200">
        <v>139</v>
      </c>
      <c r="HK348" s="200">
        <v>119</v>
      </c>
      <c r="HL348" s="200">
        <v>46</v>
      </c>
      <c r="HM348" s="200">
        <v>370</v>
      </c>
      <c r="HN348" s="200">
        <v>99</v>
      </c>
      <c r="HO348" s="200">
        <v>48</v>
      </c>
      <c r="HT348" s="200">
        <v>0</v>
      </c>
      <c r="HU348" s="200">
        <v>2</v>
      </c>
      <c r="HV348" s="200">
        <v>1</v>
      </c>
      <c r="HW348" s="200">
        <v>14</v>
      </c>
      <c r="HX348" s="200">
        <v>0</v>
      </c>
      <c r="HZ348" s="200">
        <v>48</v>
      </c>
      <c r="IA348" s="200">
        <v>2</v>
      </c>
      <c r="IB348" s="200">
        <v>6</v>
      </c>
      <c r="IC348" s="200">
        <v>25</v>
      </c>
      <c r="ID348" s="200">
        <v>50</v>
      </c>
      <c r="IF348" s="200">
        <v>4</v>
      </c>
      <c r="IG348" s="200">
        <v>306</v>
      </c>
      <c r="IH348" s="200">
        <v>11</v>
      </c>
      <c r="II348" s="200">
        <v>281</v>
      </c>
      <c r="IJ348" s="200">
        <v>1</v>
      </c>
      <c r="IK348" s="200">
        <v>5</v>
      </c>
      <c r="IL348" s="200">
        <v>2</v>
      </c>
      <c r="IM348" s="200">
        <v>1</v>
      </c>
      <c r="IN348" s="200">
        <v>1</v>
      </c>
      <c r="IO348" s="200">
        <v>3</v>
      </c>
      <c r="IP348" s="200">
        <v>1</v>
      </c>
      <c r="IQ348" s="200">
        <v>11</v>
      </c>
      <c r="IT348" s="200">
        <v>1</v>
      </c>
      <c r="IU348" s="200">
        <v>58</v>
      </c>
      <c r="IW348" s="200">
        <v>1</v>
      </c>
      <c r="IX348" s="200">
        <v>14</v>
      </c>
      <c r="IZ348" s="200">
        <v>68</v>
      </c>
      <c r="JA348" s="200">
        <v>1</v>
      </c>
      <c r="JB348" s="200">
        <v>122</v>
      </c>
      <c r="JC348" s="200">
        <v>0</v>
      </c>
      <c r="JD348" s="200">
        <v>1</v>
      </c>
      <c r="JE348" s="200">
        <v>50</v>
      </c>
      <c r="JF348" s="200">
        <v>1</v>
      </c>
      <c r="JG348" s="200">
        <v>2</v>
      </c>
      <c r="JH348" s="200">
        <v>2</v>
      </c>
      <c r="JI348" s="200">
        <v>1</v>
      </c>
      <c r="JJ348" s="200">
        <v>9</v>
      </c>
      <c r="JK348" s="200">
        <v>0</v>
      </c>
      <c r="JL348" s="200">
        <v>592</v>
      </c>
      <c r="JM348" s="200">
        <v>1</v>
      </c>
      <c r="JN348" s="200">
        <v>0</v>
      </c>
      <c r="JO348" s="200">
        <v>3</v>
      </c>
      <c r="JP348" s="200">
        <v>1189</v>
      </c>
      <c r="JQ348" s="200">
        <v>0</v>
      </c>
      <c r="JR348" s="200">
        <v>0</v>
      </c>
      <c r="JS348" s="200">
        <v>2</v>
      </c>
      <c r="JT348" s="200">
        <v>30</v>
      </c>
      <c r="JU348" s="200">
        <v>766</v>
      </c>
      <c r="JV348" s="200">
        <v>30</v>
      </c>
      <c r="JW348" s="200">
        <v>90</v>
      </c>
      <c r="JX348" s="200">
        <v>198</v>
      </c>
      <c r="JY348" s="200">
        <v>222</v>
      </c>
      <c r="JZ348" s="200">
        <v>2</v>
      </c>
      <c r="KA348" s="200">
        <v>2</v>
      </c>
      <c r="KB348" s="200">
        <v>82</v>
      </c>
      <c r="KC348" s="200">
        <v>27</v>
      </c>
      <c r="KD348" s="200">
        <v>1</v>
      </c>
      <c r="KE348" s="200">
        <v>61</v>
      </c>
      <c r="KF348" s="200">
        <v>8</v>
      </c>
      <c r="KG348" s="200">
        <v>4</v>
      </c>
      <c r="KH348" s="200">
        <v>70</v>
      </c>
      <c r="KI348" s="200">
        <v>5</v>
      </c>
      <c r="KJ348" s="200">
        <v>236</v>
      </c>
      <c r="KM348" s="200">
        <v>708</v>
      </c>
      <c r="KN348" s="200">
        <v>319</v>
      </c>
      <c r="KO348" s="200">
        <v>55</v>
      </c>
      <c r="KP348" s="200">
        <v>159</v>
      </c>
      <c r="KQ348" s="200">
        <v>1</v>
      </c>
      <c r="KR348" s="200">
        <v>422</v>
      </c>
      <c r="KS348" s="200">
        <v>801</v>
      </c>
      <c r="KT348" s="200">
        <v>415</v>
      </c>
      <c r="KU348" s="200">
        <v>114</v>
      </c>
      <c r="KV348" s="200">
        <v>152</v>
      </c>
      <c r="KW348" s="200">
        <v>90</v>
      </c>
      <c r="KX348" s="200">
        <v>12</v>
      </c>
      <c r="LA348" s="200">
        <v>19811</v>
      </c>
      <c r="LB348" s="200">
        <v>69</v>
      </c>
      <c r="LC348" s="200">
        <v>499</v>
      </c>
      <c r="LD348" s="200">
        <v>25</v>
      </c>
      <c r="LE348" s="200">
        <v>1076</v>
      </c>
      <c r="LF348" s="200">
        <v>139</v>
      </c>
      <c r="LH348" s="200">
        <v>21</v>
      </c>
      <c r="LI348" s="200">
        <v>343</v>
      </c>
      <c r="LJ348" s="200">
        <v>130</v>
      </c>
      <c r="LK348" s="200">
        <v>1069</v>
      </c>
      <c r="LL348" s="200">
        <v>68</v>
      </c>
      <c r="LM348" s="200">
        <v>76</v>
      </c>
      <c r="LN348" s="200">
        <v>4</v>
      </c>
      <c r="LO348" s="200">
        <v>2</v>
      </c>
      <c r="LP348" s="200">
        <v>745</v>
      </c>
      <c r="LQ348" s="200">
        <v>1065</v>
      </c>
      <c r="LR348" s="200">
        <v>1</v>
      </c>
      <c r="LT348" s="200">
        <v>646</v>
      </c>
      <c r="LU348" s="200">
        <v>6</v>
      </c>
      <c r="LV348" s="200">
        <v>2</v>
      </c>
      <c r="LW348" s="200">
        <v>126</v>
      </c>
      <c r="LX348" s="200">
        <v>156</v>
      </c>
      <c r="LY348" s="200">
        <v>136</v>
      </c>
      <c r="LZ348" s="200">
        <v>51</v>
      </c>
      <c r="MA348" s="200">
        <v>521</v>
      </c>
      <c r="MB348" s="200">
        <v>379</v>
      </c>
      <c r="MC348" s="200">
        <v>303</v>
      </c>
      <c r="MF348" s="200">
        <v>638</v>
      </c>
      <c r="MT348" s="200">
        <v>27</v>
      </c>
      <c r="MU348" s="200">
        <v>220</v>
      </c>
      <c r="MV348" s="200">
        <v>21</v>
      </c>
      <c r="MW348" s="200">
        <v>6</v>
      </c>
      <c r="MY348" s="200">
        <v>15</v>
      </c>
      <c r="NA348" s="200">
        <v>121</v>
      </c>
      <c r="NB348" s="200">
        <v>531</v>
      </c>
      <c r="NC348" s="200">
        <v>460</v>
      </c>
      <c r="ND348" s="200">
        <v>251</v>
      </c>
      <c r="NE348" s="200">
        <v>65</v>
      </c>
      <c r="NF348" s="200">
        <v>103</v>
      </c>
      <c r="NG348" s="200">
        <v>698</v>
      </c>
      <c r="NH348" s="200">
        <v>420</v>
      </c>
      <c r="NI348" s="200">
        <v>228</v>
      </c>
      <c r="NL348" s="200">
        <v>253</v>
      </c>
      <c r="NM348" s="200">
        <v>2</v>
      </c>
      <c r="NP348" s="200">
        <v>39</v>
      </c>
      <c r="NT348" s="200">
        <v>463</v>
      </c>
      <c r="NW348" s="200">
        <v>18</v>
      </c>
      <c r="NZ348" s="200">
        <v>455</v>
      </c>
      <c r="OB348" s="201">
        <v>54395</v>
      </c>
      <c r="OC348" s="200">
        <v>70948</v>
      </c>
      <c r="OD348" s="200">
        <v>4410</v>
      </c>
      <c r="OE348" s="200">
        <v>9033</v>
      </c>
      <c r="OF348" s="200">
        <v>84391</v>
      </c>
      <c r="OG348" s="201">
        <v>138785</v>
      </c>
    </row>
    <row r="349" spans="1:397" ht="12.75" customHeight="1">
      <c r="A349" s="209" t="s">
        <v>504</v>
      </c>
      <c r="B349" s="23" t="s">
        <v>503</v>
      </c>
      <c r="G349" s="200">
        <v>0</v>
      </c>
      <c r="P349" s="200">
        <v>15</v>
      </c>
      <c r="Q349" s="200">
        <v>1</v>
      </c>
      <c r="S349" s="200">
        <v>176</v>
      </c>
      <c r="X349" s="200">
        <v>32</v>
      </c>
      <c r="Y349" s="200">
        <v>133</v>
      </c>
      <c r="Z349" s="200">
        <v>6</v>
      </c>
      <c r="AA349" s="200">
        <v>109</v>
      </c>
      <c r="AO349" s="200">
        <v>1</v>
      </c>
      <c r="AP349" s="200">
        <v>2</v>
      </c>
      <c r="AQ349" s="200">
        <v>0</v>
      </c>
      <c r="AR349" s="200">
        <v>42</v>
      </c>
      <c r="AT349" s="200">
        <v>1</v>
      </c>
      <c r="AU349" s="200">
        <v>0</v>
      </c>
      <c r="AV349" s="200">
        <v>3</v>
      </c>
      <c r="BC349" s="200">
        <v>120</v>
      </c>
      <c r="BD349" s="200">
        <v>0</v>
      </c>
      <c r="BP349" s="200">
        <v>12</v>
      </c>
      <c r="BV349" s="200">
        <v>0</v>
      </c>
      <c r="BX349" s="200">
        <v>64</v>
      </c>
      <c r="BY349" s="200">
        <v>0</v>
      </c>
      <c r="BZ349" s="200">
        <v>2</v>
      </c>
      <c r="CE349" s="200">
        <v>1</v>
      </c>
      <c r="CF349" s="200">
        <v>122</v>
      </c>
      <c r="CK349" s="200">
        <v>0</v>
      </c>
      <c r="CN349" s="200">
        <v>10</v>
      </c>
      <c r="CQ349" s="200">
        <v>1</v>
      </c>
      <c r="CT349" s="200">
        <v>4</v>
      </c>
      <c r="CV349" s="200">
        <v>163</v>
      </c>
      <c r="CX349" s="200">
        <v>101</v>
      </c>
      <c r="DA349" s="200">
        <v>16</v>
      </c>
      <c r="DB349" s="200">
        <v>0</v>
      </c>
      <c r="DG349" s="200">
        <v>2</v>
      </c>
      <c r="DK349" s="200">
        <v>484</v>
      </c>
      <c r="DL349" s="200">
        <v>9</v>
      </c>
      <c r="DM349" s="200">
        <v>108</v>
      </c>
      <c r="DN349" s="200">
        <v>0</v>
      </c>
      <c r="DO349" s="200">
        <v>9</v>
      </c>
      <c r="DP349" s="200">
        <v>1</v>
      </c>
      <c r="DQ349" s="200">
        <v>272</v>
      </c>
      <c r="DR349" s="200">
        <v>32</v>
      </c>
      <c r="DS349" s="200">
        <v>130</v>
      </c>
      <c r="DT349" s="200">
        <v>4</v>
      </c>
      <c r="DX349" s="200">
        <v>1</v>
      </c>
      <c r="ED349" s="200">
        <v>24</v>
      </c>
      <c r="EE349" s="200">
        <v>0</v>
      </c>
      <c r="EG349" s="200">
        <v>112</v>
      </c>
      <c r="EL349" s="200">
        <v>100</v>
      </c>
      <c r="EO349" s="200">
        <v>2</v>
      </c>
      <c r="EP349" s="200">
        <v>0</v>
      </c>
      <c r="EQ349" s="200">
        <v>0</v>
      </c>
      <c r="FC349" s="200">
        <v>1</v>
      </c>
      <c r="FD349" s="200">
        <v>9</v>
      </c>
      <c r="FE349" s="200">
        <v>6</v>
      </c>
      <c r="FF349" s="200">
        <v>15</v>
      </c>
      <c r="FI349" s="200">
        <v>22</v>
      </c>
      <c r="GD349" s="200">
        <v>4</v>
      </c>
      <c r="GI349" s="200">
        <v>15</v>
      </c>
      <c r="GK349" s="200">
        <v>10</v>
      </c>
      <c r="GM349" s="200">
        <v>9</v>
      </c>
      <c r="GY349" s="200">
        <v>1</v>
      </c>
      <c r="HB349" s="200">
        <v>0</v>
      </c>
      <c r="HE349" s="200">
        <v>0</v>
      </c>
      <c r="HG349" s="200">
        <v>0</v>
      </c>
      <c r="HH349" s="200">
        <v>0</v>
      </c>
      <c r="HL349" s="200">
        <v>1</v>
      </c>
      <c r="HM349" s="200">
        <v>2</v>
      </c>
      <c r="HS349" s="200">
        <v>21</v>
      </c>
      <c r="HU349" s="200">
        <v>0</v>
      </c>
      <c r="HV349" s="200">
        <v>0</v>
      </c>
      <c r="HW349" s="200">
        <v>30</v>
      </c>
      <c r="HZ349" s="200">
        <v>9</v>
      </c>
      <c r="IA349" s="200">
        <v>42</v>
      </c>
      <c r="IB349" s="200">
        <v>35</v>
      </c>
      <c r="IC349" s="200">
        <v>9</v>
      </c>
      <c r="ID349" s="200">
        <v>2</v>
      </c>
      <c r="IF349" s="200">
        <v>0</v>
      </c>
      <c r="IG349" s="200">
        <v>573</v>
      </c>
      <c r="IH349" s="200">
        <v>3</v>
      </c>
      <c r="II349" s="200">
        <v>301</v>
      </c>
      <c r="IL349" s="200">
        <v>41</v>
      </c>
      <c r="IM349" s="200">
        <v>0</v>
      </c>
      <c r="IN349" s="200">
        <v>3</v>
      </c>
      <c r="IO349" s="200">
        <v>3</v>
      </c>
      <c r="IP349" s="200">
        <v>13</v>
      </c>
      <c r="IQ349" s="200">
        <v>27</v>
      </c>
      <c r="IT349" s="200">
        <v>4</v>
      </c>
      <c r="IU349" s="200">
        <v>1</v>
      </c>
      <c r="IZ349" s="200">
        <v>49</v>
      </c>
      <c r="JA349" s="200">
        <v>0</v>
      </c>
      <c r="JB349" s="200">
        <v>10</v>
      </c>
      <c r="JC349" s="200">
        <v>15</v>
      </c>
      <c r="JE349" s="200">
        <v>13</v>
      </c>
      <c r="JF349" s="200">
        <v>7</v>
      </c>
      <c r="JG349" s="200">
        <v>0</v>
      </c>
      <c r="JI349" s="200">
        <v>0</v>
      </c>
      <c r="JK349" s="200">
        <v>0</v>
      </c>
      <c r="JL349" s="200">
        <v>31</v>
      </c>
      <c r="JM349" s="200">
        <v>76</v>
      </c>
      <c r="JO349" s="200">
        <v>1</v>
      </c>
      <c r="JP349" s="200">
        <v>357</v>
      </c>
      <c r="JQ349" s="200">
        <v>0</v>
      </c>
      <c r="JR349" s="200">
        <v>2</v>
      </c>
      <c r="JS349" s="200">
        <v>84</v>
      </c>
      <c r="JT349" s="200">
        <v>126</v>
      </c>
      <c r="JU349" s="200">
        <v>115</v>
      </c>
      <c r="JV349" s="200">
        <v>10</v>
      </c>
      <c r="JW349" s="200">
        <v>7</v>
      </c>
      <c r="JX349" s="200">
        <v>124</v>
      </c>
      <c r="JY349" s="200">
        <v>34</v>
      </c>
      <c r="JZ349" s="200">
        <v>3</v>
      </c>
      <c r="KA349" s="200">
        <v>126</v>
      </c>
      <c r="KB349" s="200">
        <v>181</v>
      </c>
      <c r="KC349" s="200">
        <v>48</v>
      </c>
      <c r="KD349" s="200">
        <v>31</v>
      </c>
      <c r="KE349" s="200">
        <v>139</v>
      </c>
      <c r="KF349" s="200">
        <v>49</v>
      </c>
      <c r="KG349" s="200">
        <v>31</v>
      </c>
      <c r="KH349" s="200">
        <v>94</v>
      </c>
      <c r="KI349" s="200">
        <v>105</v>
      </c>
      <c r="KJ349" s="200">
        <v>135</v>
      </c>
      <c r="KM349" s="200">
        <v>562</v>
      </c>
      <c r="KN349" s="200">
        <v>182</v>
      </c>
      <c r="KO349" s="200">
        <v>47</v>
      </c>
      <c r="KP349" s="200">
        <v>81</v>
      </c>
      <c r="KQ349" s="200">
        <v>0</v>
      </c>
      <c r="KR349" s="200">
        <v>849</v>
      </c>
      <c r="KS349" s="200">
        <v>1638</v>
      </c>
      <c r="KT349" s="200">
        <v>194</v>
      </c>
      <c r="KU349" s="200">
        <v>289</v>
      </c>
      <c r="KV349" s="200">
        <v>30</v>
      </c>
      <c r="KW349" s="200">
        <v>694</v>
      </c>
      <c r="KX349" s="200">
        <v>231</v>
      </c>
      <c r="LA349" s="200">
        <v>3909</v>
      </c>
      <c r="LB349" s="200">
        <v>238</v>
      </c>
      <c r="LC349" s="200">
        <v>22</v>
      </c>
      <c r="LD349" s="200">
        <v>142</v>
      </c>
      <c r="LE349" s="200">
        <v>132</v>
      </c>
      <c r="LF349" s="200">
        <v>284</v>
      </c>
      <c r="LH349" s="200">
        <v>75</v>
      </c>
      <c r="LI349" s="200">
        <v>471</v>
      </c>
      <c r="LJ349" s="200">
        <v>318</v>
      </c>
      <c r="LK349" s="200">
        <v>93</v>
      </c>
      <c r="LL349" s="200">
        <v>7</v>
      </c>
      <c r="LM349" s="200">
        <v>501</v>
      </c>
      <c r="LN349" s="200">
        <v>115</v>
      </c>
      <c r="LP349" s="200">
        <v>1543</v>
      </c>
      <c r="LQ349" s="200">
        <v>97</v>
      </c>
      <c r="LT349" s="200">
        <v>802</v>
      </c>
      <c r="LU349" s="200">
        <v>141</v>
      </c>
      <c r="LV349" s="200">
        <v>43</v>
      </c>
      <c r="LW349" s="200">
        <v>431</v>
      </c>
      <c r="LX349" s="200">
        <v>90</v>
      </c>
      <c r="LY349" s="200">
        <v>24</v>
      </c>
      <c r="LZ349" s="200">
        <v>183</v>
      </c>
      <c r="MA349" s="200">
        <v>335</v>
      </c>
      <c r="MB349" s="200">
        <v>88</v>
      </c>
      <c r="MC349" s="200">
        <v>315</v>
      </c>
      <c r="MF349" s="200">
        <v>1117</v>
      </c>
      <c r="MT349" s="200">
        <v>3</v>
      </c>
      <c r="MU349" s="200">
        <v>5</v>
      </c>
      <c r="MV349" s="200">
        <v>3</v>
      </c>
      <c r="MW349" s="200">
        <v>17</v>
      </c>
      <c r="NA349" s="200">
        <v>39</v>
      </c>
      <c r="NB349" s="200">
        <v>68</v>
      </c>
      <c r="NC349" s="200">
        <v>100</v>
      </c>
      <c r="ND349" s="200">
        <v>50</v>
      </c>
      <c r="NE349" s="200">
        <v>8</v>
      </c>
      <c r="NF349" s="200">
        <v>37</v>
      </c>
      <c r="NG349" s="200">
        <v>25</v>
      </c>
      <c r="NH349" s="200">
        <v>68</v>
      </c>
      <c r="NI349" s="200">
        <v>11</v>
      </c>
      <c r="NL349" s="200">
        <v>5</v>
      </c>
      <c r="NM349" s="200">
        <v>9</v>
      </c>
      <c r="NP349" s="200">
        <v>145</v>
      </c>
      <c r="NT349" s="200">
        <v>155</v>
      </c>
      <c r="NW349" s="200">
        <v>57</v>
      </c>
      <c r="NY349" s="200">
        <v>22</v>
      </c>
      <c r="NZ349" s="200">
        <v>46</v>
      </c>
      <c r="OB349" s="201">
        <v>22835</v>
      </c>
      <c r="OC349" s="200">
        <v>29773</v>
      </c>
      <c r="OD349" s="200">
        <v>546</v>
      </c>
      <c r="OE349" s="200">
        <v>1436</v>
      </c>
      <c r="OF349" s="200">
        <v>31754</v>
      </c>
      <c r="OG349" s="201">
        <v>54589</v>
      </c>
    </row>
    <row r="350" spans="1:397" ht="12.75" customHeight="1">
      <c r="A350" s="209">
        <v>621100</v>
      </c>
      <c r="B350" s="23" t="s">
        <v>505</v>
      </c>
      <c r="G350" s="200">
        <v>2</v>
      </c>
      <c r="P350" s="200">
        <v>13</v>
      </c>
      <c r="X350" s="200">
        <v>700</v>
      </c>
      <c r="Y350" s="200">
        <v>86</v>
      </c>
      <c r="Z350" s="200">
        <v>68</v>
      </c>
      <c r="AA350" s="200">
        <v>158</v>
      </c>
      <c r="AM350" s="200">
        <v>39</v>
      </c>
      <c r="AN350" s="200">
        <v>2</v>
      </c>
      <c r="AO350" s="200">
        <v>6</v>
      </c>
      <c r="AP350" s="200">
        <v>24</v>
      </c>
      <c r="AR350" s="200">
        <v>344</v>
      </c>
      <c r="AS350" s="200">
        <v>3</v>
      </c>
      <c r="AT350" s="200">
        <v>29</v>
      </c>
      <c r="AU350" s="200">
        <v>5</v>
      </c>
      <c r="AV350" s="200">
        <v>61</v>
      </c>
      <c r="AX350" s="200">
        <v>0</v>
      </c>
      <c r="BC350" s="200">
        <v>4</v>
      </c>
      <c r="BD350" s="200">
        <v>1</v>
      </c>
      <c r="BQ350" s="200">
        <v>3</v>
      </c>
      <c r="BX350" s="200">
        <v>2</v>
      </c>
      <c r="BY350" s="200">
        <v>9</v>
      </c>
      <c r="CB350" s="200">
        <v>8</v>
      </c>
      <c r="CE350" s="200">
        <v>11</v>
      </c>
      <c r="CF350" s="200">
        <v>28</v>
      </c>
      <c r="CK350" s="200">
        <v>3</v>
      </c>
      <c r="CO350" s="200">
        <v>1</v>
      </c>
      <c r="CS350" s="200">
        <v>4</v>
      </c>
      <c r="CT350" s="200">
        <v>42</v>
      </c>
      <c r="DG350" s="200">
        <v>5</v>
      </c>
      <c r="DM350" s="200">
        <v>188</v>
      </c>
      <c r="DN350" s="200">
        <v>25</v>
      </c>
      <c r="DO350" s="200">
        <v>131</v>
      </c>
      <c r="DP350" s="200">
        <v>24</v>
      </c>
      <c r="DQ350" s="200">
        <v>1</v>
      </c>
      <c r="DT350" s="200">
        <v>1</v>
      </c>
      <c r="DU350" s="200">
        <v>288</v>
      </c>
      <c r="EB350" s="200">
        <v>24</v>
      </c>
      <c r="ED350" s="200">
        <v>36</v>
      </c>
      <c r="EE350" s="200">
        <v>3</v>
      </c>
      <c r="EF350" s="200">
        <v>1</v>
      </c>
      <c r="EL350" s="200">
        <v>0</v>
      </c>
      <c r="EP350" s="200">
        <v>1</v>
      </c>
      <c r="ES350" s="200">
        <v>0</v>
      </c>
      <c r="FC350" s="200">
        <v>3</v>
      </c>
      <c r="FD350" s="200">
        <v>3</v>
      </c>
      <c r="FE350" s="200">
        <v>3</v>
      </c>
      <c r="FF350" s="200">
        <v>4</v>
      </c>
      <c r="FI350" s="200">
        <v>3</v>
      </c>
      <c r="FU350" s="200">
        <v>1</v>
      </c>
      <c r="FY350" s="200">
        <v>5</v>
      </c>
      <c r="GA350" s="200">
        <v>2</v>
      </c>
      <c r="GC350" s="200">
        <v>1666</v>
      </c>
      <c r="GD350" s="200">
        <v>1888</v>
      </c>
      <c r="GI350" s="200">
        <v>1</v>
      </c>
      <c r="GK350" s="200">
        <v>34</v>
      </c>
      <c r="GM350" s="200">
        <v>7</v>
      </c>
      <c r="GY350" s="200">
        <v>4</v>
      </c>
      <c r="HB350" s="200">
        <v>1</v>
      </c>
      <c r="HE350" s="200">
        <v>1</v>
      </c>
      <c r="HG350" s="200">
        <v>1</v>
      </c>
      <c r="HH350" s="200">
        <v>0</v>
      </c>
      <c r="HL350" s="200">
        <v>1</v>
      </c>
      <c r="HR350" s="200">
        <v>9</v>
      </c>
      <c r="HV350" s="200">
        <v>1</v>
      </c>
      <c r="HW350" s="200">
        <v>10</v>
      </c>
      <c r="HX350" s="200">
        <v>1</v>
      </c>
      <c r="HZ350" s="200">
        <v>57</v>
      </c>
      <c r="IA350" s="200">
        <v>88</v>
      </c>
      <c r="IB350" s="200">
        <v>114</v>
      </c>
      <c r="IC350" s="200">
        <v>59</v>
      </c>
      <c r="ID350" s="200">
        <v>9</v>
      </c>
      <c r="IE350" s="200">
        <v>41</v>
      </c>
      <c r="IF350" s="200">
        <v>1</v>
      </c>
      <c r="IG350" s="200">
        <v>596</v>
      </c>
      <c r="II350" s="200">
        <v>191</v>
      </c>
      <c r="IJ350" s="200">
        <v>18</v>
      </c>
      <c r="IK350" s="200">
        <v>46</v>
      </c>
      <c r="IL350" s="200">
        <v>78</v>
      </c>
      <c r="IM350" s="200">
        <v>121</v>
      </c>
      <c r="IN350" s="200">
        <v>148</v>
      </c>
      <c r="IO350" s="200">
        <v>47</v>
      </c>
      <c r="IP350" s="200">
        <v>124</v>
      </c>
      <c r="IQ350" s="200">
        <v>315</v>
      </c>
      <c r="IV350" s="200">
        <v>382</v>
      </c>
      <c r="IW350" s="200">
        <v>8539</v>
      </c>
      <c r="IX350" s="200">
        <v>824</v>
      </c>
      <c r="IY350" s="200">
        <v>9</v>
      </c>
      <c r="IZ350" s="200">
        <v>2</v>
      </c>
      <c r="JA350" s="200">
        <v>2</v>
      </c>
      <c r="JB350" s="200">
        <v>135</v>
      </c>
      <c r="JE350" s="200">
        <v>150</v>
      </c>
      <c r="JF350" s="200">
        <v>32</v>
      </c>
      <c r="JG350" s="200">
        <v>32</v>
      </c>
      <c r="JI350" s="200">
        <v>17</v>
      </c>
      <c r="JJ350" s="200">
        <v>905</v>
      </c>
      <c r="JK350" s="200">
        <v>21</v>
      </c>
      <c r="JL350" s="200">
        <v>1658</v>
      </c>
      <c r="JM350" s="200">
        <v>2</v>
      </c>
      <c r="JP350" s="200">
        <v>5315</v>
      </c>
      <c r="JR350" s="200">
        <v>4</v>
      </c>
      <c r="JS350" s="200">
        <v>13</v>
      </c>
      <c r="JT350" s="200">
        <v>88</v>
      </c>
      <c r="JU350" s="200">
        <v>931</v>
      </c>
      <c r="JV350" s="200">
        <v>36</v>
      </c>
      <c r="JW350" s="200">
        <v>19</v>
      </c>
      <c r="JX350" s="200">
        <v>442</v>
      </c>
      <c r="JY350" s="200">
        <v>612</v>
      </c>
      <c r="JZ350" s="200">
        <v>3</v>
      </c>
      <c r="KA350" s="200">
        <v>227</v>
      </c>
      <c r="KB350" s="200">
        <v>314</v>
      </c>
      <c r="KC350" s="200">
        <v>85</v>
      </c>
      <c r="KD350" s="200">
        <v>3</v>
      </c>
      <c r="KE350" s="200">
        <v>99</v>
      </c>
      <c r="KF350" s="200">
        <v>17</v>
      </c>
      <c r="KG350" s="200">
        <v>9</v>
      </c>
      <c r="KH350" s="200">
        <v>146</v>
      </c>
      <c r="KI350" s="200">
        <v>15</v>
      </c>
      <c r="KM350" s="200">
        <v>1344</v>
      </c>
      <c r="KN350" s="200">
        <v>855</v>
      </c>
      <c r="KO350" s="200">
        <v>190</v>
      </c>
      <c r="KP350" s="200">
        <v>422</v>
      </c>
      <c r="KQ350" s="200">
        <v>8</v>
      </c>
      <c r="KR350" s="200">
        <v>100</v>
      </c>
      <c r="KS350" s="200">
        <v>3490</v>
      </c>
      <c r="KT350" s="200">
        <v>433</v>
      </c>
      <c r="KU350" s="200">
        <v>686</v>
      </c>
      <c r="KV350" s="200">
        <v>138</v>
      </c>
      <c r="KW350" s="200">
        <v>14263</v>
      </c>
      <c r="KX350" s="200">
        <v>19</v>
      </c>
      <c r="LA350" s="200">
        <v>19912</v>
      </c>
      <c r="LB350" s="200">
        <v>1581</v>
      </c>
      <c r="LC350" s="200">
        <v>169</v>
      </c>
      <c r="LD350" s="200">
        <v>1288</v>
      </c>
      <c r="LE350" s="200">
        <v>572</v>
      </c>
      <c r="LF350" s="200">
        <v>1743</v>
      </c>
      <c r="LH350" s="200">
        <v>574</v>
      </c>
      <c r="LI350" s="200">
        <v>964</v>
      </c>
      <c r="LJ350" s="200">
        <v>1944</v>
      </c>
      <c r="LK350" s="200">
        <v>649</v>
      </c>
      <c r="LL350" s="200">
        <v>488</v>
      </c>
      <c r="LM350" s="200">
        <v>4650</v>
      </c>
      <c r="LN350" s="200">
        <v>1085</v>
      </c>
      <c r="LP350" s="200">
        <v>3118</v>
      </c>
      <c r="LQ350" s="200">
        <v>473</v>
      </c>
      <c r="LT350" s="200">
        <v>14520</v>
      </c>
      <c r="LU350" s="200">
        <v>1576</v>
      </c>
      <c r="LV350" s="200">
        <v>507</v>
      </c>
      <c r="LW350" s="200">
        <v>4880</v>
      </c>
      <c r="LX350" s="200">
        <v>2076</v>
      </c>
      <c r="LY350" s="200">
        <v>376</v>
      </c>
      <c r="LZ350" s="200">
        <v>801</v>
      </c>
      <c r="MA350" s="200">
        <v>643</v>
      </c>
      <c r="MB350" s="200">
        <v>595</v>
      </c>
      <c r="MC350" s="200">
        <v>535</v>
      </c>
      <c r="MK350" s="200">
        <v>4592</v>
      </c>
      <c r="MM350" s="200">
        <v>0</v>
      </c>
      <c r="MT350" s="200">
        <v>30</v>
      </c>
      <c r="MU350" s="200">
        <v>75</v>
      </c>
      <c r="MV350" s="200">
        <v>32</v>
      </c>
      <c r="MW350" s="200">
        <v>105</v>
      </c>
      <c r="NA350" s="200">
        <v>307</v>
      </c>
      <c r="NB350" s="200">
        <v>928</v>
      </c>
      <c r="NC350" s="200">
        <v>2371</v>
      </c>
      <c r="ND350" s="200">
        <v>1734</v>
      </c>
      <c r="NE350" s="200">
        <v>193</v>
      </c>
      <c r="NF350" s="200">
        <v>403</v>
      </c>
      <c r="NG350" s="200">
        <v>373</v>
      </c>
      <c r="NH350" s="200">
        <v>795</v>
      </c>
      <c r="NI350" s="200">
        <v>215</v>
      </c>
      <c r="NL350" s="200">
        <v>178</v>
      </c>
      <c r="NM350" s="200">
        <v>16</v>
      </c>
      <c r="NP350" s="200">
        <v>324</v>
      </c>
      <c r="NT350" s="200">
        <v>304</v>
      </c>
      <c r="NW350" s="200">
        <v>149</v>
      </c>
      <c r="OB350" s="201">
        <v>129954</v>
      </c>
      <c r="OC350" s="200">
        <v>192675</v>
      </c>
      <c r="OD350" s="200">
        <v>3920</v>
      </c>
      <c r="OE350" s="200">
        <v>25246</v>
      </c>
      <c r="OF350" s="200">
        <v>221840</v>
      </c>
      <c r="OG350" s="201">
        <v>351795</v>
      </c>
    </row>
    <row r="351" spans="1:397" ht="12.75" customHeight="1">
      <c r="A351" s="209">
        <v>621200</v>
      </c>
      <c r="B351" s="23" t="s">
        <v>506</v>
      </c>
      <c r="P351" s="200">
        <v>8</v>
      </c>
      <c r="X351" s="200">
        <v>363</v>
      </c>
      <c r="Y351" s="200">
        <v>52</v>
      </c>
      <c r="Z351" s="200">
        <v>33</v>
      </c>
      <c r="AA351" s="200">
        <v>135</v>
      </c>
      <c r="AM351" s="200">
        <v>3</v>
      </c>
      <c r="AN351" s="200">
        <v>2</v>
      </c>
      <c r="AO351" s="200">
        <v>5</v>
      </c>
      <c r="AP351" s="200">
        <v>44</v>
      </c>
      <c r="AR351" s="200">
        <v>206</v>
      </c>
      <c r="AV351" s="200">
        <v>21</v>
      </c>
      <c r="BC351" s="200">
        <v>7</v>
      </c>
      <c r="BD351" s="200">
        <v>1</v>
      </c>
      <c r="BQ351" s="200">
        <v>2</v>
      </c>
      <c r="BY351" s="200">
        <v>8</v>
      </c>
      <c r="CF351" s="200">
        <v>42</v>
      </c>
      <c r="CT351" s="200">
        <v>12</v>
      </c>
      <c r="DG351" s="200">
        <v>1</v>
      </c>
      <c r="DU351" s="200">
        <v>38</v>
      </c>
      <c r="EB351" s="200">
        <v>235</v>
      </c>
      <c r="ED351" s="200">
        <v>47</v>
      </c>
      <c r="EF351" s="200">
        <v>1</v>
      </c>
      <c r="FF351" s="200">
        <v>1</v>
      </c>
      <c r="FI351" s="200">
        <v>18</v>
      </c>
      <c r="FU351" s="200">
        <v>1</v>
      </c>
      <c r="GA351" s="200">
        <v>1</v>
      </c>
      <c r="GC351" s="200">
        <v>374</v>
      </c>
      <c r="GD351" s="200">
        <v>1024</v>
      </c>
      <c r="GE351" s="200">
        <v>2331</v>
      </c>
      <c r="GG351" s="200">
        <v>4433</v>
      </c>
      <c r="GI351" s="200">
        <v>0</v>
      </c>
      <c r="GK351" s="200">
        <v>12</v>
      </c>
      <c r="GM351" s="200">
        <v>7</v>
      </c>
      <c r="HV351" s="200">
        <v>1</v>
      </c>
      <c r="HW351" s="200">
        <v>0</v>
      </c>
      <c r="HZ351" s="200">
        <v>85</v>
      </c>
      <c r="IA351" s="200">
        <v>39</v>
      </c>
      <c r="IB351" s="200">
        <v>41</v>
      </c>
      <c r="IC351" s="200">
        <v>76</v>
      </c>
      <c r="ID351" s="200">
        <v>17</v>
      </c>
      <c r="IF351" s="200">
        <v>1</v>
      </c>
      <c r="IG351" s="200">
        <v>394</v>
      </c>
      <c r="II351" s="200">
        <v>91</v>
      </c>
      <c r="IL351" s="200">
        <v>3</v>
      </c>
      <c r="IN351" s="200">
        <v>35</v>
      </c>
      <c r="IO351" s="200">
        <v>3</v>
      </c>
      <c r="IP351" s="200">
        <v>23</v>
      </c>
      <c r="IQ351" s="200">
        <v>69</v>
      </c>
      <c r="IW351" s="200">
        <v>453</v>
      </c>
      <c r="IY351" s="200">
        <v>667</v>
      </c>
      <c r="IZ351" s="200">
        <v>3</v>
      </c>
      <c r="JA351" s="200">
        <v>3</v>
      </c>
      <c r="JE351" s="200">
        <v>52</v>
      </c>
      <c r="JF351" s="200">
        <v>31</v>
      </c>
      <c r="JG351" s="200">
        <v>14</v>
      </c>
      <c r="JI351" s="200">
        <v>38</v>
      </c>
      <c r="JJ351" s="200">
        <v>136</v>
      </c>
      <c r="JK351" s="200">
        <v>13</v>
      </c>
      <c r="JL351" s="200">
        <v>299</v>
      </c>
      <c r="JN351" s="200">
        <v>3</v>
      </c>
      <c r="JO351" s="200">
        <v>19</v>
      </c>
      <c r="JP351" s="200">
        <v>3343</v>
      </c>
      <c r="JR351" s="200">
        <v>5</v>
      </c>
      <c r="JS351" s="200">
        <v>19</v>
      </c>
      <c r="JT351" s="200">
        <v>128</v>
      </c>
      <c r="JU351" s="200">
        <v>277</v>
      </c>
      <c r="JV351" s="200">
        <v>9</v>
      </c>
      <c r="JW351" s="200">
        <v>4</v>
      </c>
      <c r="JX351" s="200">
        <v>199</v>
      </c>
      <c r="JY351" s="200">
        <v>65</v>
      </c>
      <c r="JZ351" s="200">
        <v>1</v>
      </c>
      <c r="KA351" s="200">
        <v>86</v>
      </c>
      <c r="KB351" s="200">
        <v>119</v>
      </c>
      <c r="KC351" s="200">
        <v>66</v>
      </c>
      <c r="KD351" s="200">
        <v>1</v>
      </c>
      <c r="KE351" s="200">
        <v>24</v>
      </c>
      <c r="KF351" s="200">
        <v>1</v>
      </c>
      <c r="KG351" s="200">
        <v>4</v>
      </c>
      <c r="KH351" s="200">
        <v>9</v>
      </c>
      <c r="KI351" s="200">
        <v>6</v>
      </c>
      <c r="KM351" s="200">
        <v>379</v>
      </c>
      <c r="KN351" s="200">
        <v>230</v>
      </c>
      <c r="KO351" s="200">
        <v>54</v>
      </c>
      <c r="KP351" s="200">
        <v>45</v>
      </c>
      <c r="KQ351" s="200">
        <v>3</v>
      </c>
      <c r="KR351" s="200">
        <v>21</v>
      </c>
      <c r="KS351" s="200">
        <v>933</v>
      </c>
      <c r="KT351" s="200">
        <v>113</v>
      </c>
      <c r="KU351" s="200">
        <v>326</v>
      </c>
      <c r="KV351" s="200">
        <v>34</v>
      </c>
      <c r="KW351" s="200">
        <v>899</v>
      </c>
      <c r="KX351" s="200">
        <v>126</v>
      </c>
      <c r="LA351" s="200">
        <v>5528</v>
      </c>
      <c r="LB351" s="200">
        <v>312</v>
      </c>
      <c r="LC351" s="200">
        <v>33</v>
      </c>
      <c r="LD351" s="200">
        <v>253</v>
      </c>
      <c r="LE351" s="200">
        <v>73</v>
      </c>
      <c r="LF351" s="200">
        <v>730</v>
      </c>
      <c r="LH351" s="200">
        <v>79</v>
      </c>
      <c r="LI351" s="200">
        <v>95</v>
      </c>
      <c r="LJ351" s="200">
        <v>766</v>
      </c>
      <c r="LK351" s="200">
        <v>42</v>
      </c>
      <c r="LL351" s="200">
        <v>22</v>
      </c>
      <c r="LM351" s="200">
        <v>421</v>
      </c>
      <c r="LN351" s="200">
        <v>98</v>
      </c>
      <c r="LP351" s="200">
        <v>1525</v>
      </c>
      <c r="LQ351" s="200">
        <v>114</v>
      </c>
      <c r="LT351" s="200">
        <v>2634</v>
      </c>
      <c r="LU351" s="200">
        <v>191</v>
      </c>
      <c r="LV351" s="200">
        <v>66</v>
      </c>
      <c r="LW351" s="200">
        <v>622</v>
      </c>
      <c r="LX351" s="200">
        <v>148</v>
      </c>
      <c r="LY351" s="200">
        <v>47</v>
      </c>
      <c r="LZ351" s="200">
        <v>77</v>
      </c>
      <c r="MA351" s="200">
        <v>310</v>
      </c>
      <c r="MB351" s="200">
        <v>151</v>
      </c>
      <c r="MC351" s="200">
        <v>176</v>
      </c>
      <c r="MT351" s="200">
        <v>5</v>
      </c>
      <c r="MU351" s="200">
        <v>13</v>
      </c>
      <c r="MV351" s="200">
        <v>8</v>
      </c>
      <c r="MW351" s="200">
        <v>26</v>
      </c>
      <c r="NA351" s="200">
        <v>31</v>
      </c>
      <c r="NB351" s="200">
        <v>159</v>
      </c>
      <c r="NC351" s="200">
        <v>224</v>
      </c>
      <c r="ND351" s="200">
        <v>124</v>
      </c>
      <c r="NE351" s="200">
        <v>12</v>
      </c>
      <c r="NF351" s="200">
        <v>62</v>
      </c>
      <c r="NG351" s="200">
        <v>268</v>
      </c>
      <c r="NH351" s="200">
        <v>123</v>
      </c>
      <c r="NI351" s="200">
        <v>35</v>
      </c>
      <c r="NL351" s="200">
        <v>273</v>
      </c>
      <c r="NM351" s="200">
        <v>20</v>
      </c>
      <c r="NP351" s="200">
        <v>178</v>
      </c>
      <c r="NT351" s="200">
        <v>170</v>
      </c>
      <c r="NW351" s="200">
        <v>36</v>
      </c>
      <c r="OB351" s="201">
        <v>35891</v>
      </c>
      <c r="OC351" s="200">
        <v>41946</v>
      </c>
      <c r="OD351" s="200">
        <v>1478</v>
      </c>
      <c r="OE351" s="200">
        <v>18201</v>
      </c>
      <c r="OF351" s="200">
        <v>61624</v>
      </c>
      <c r="OG351" s="201">
        <v>97515</v>
      </c>
    </row>
    <row r="352" spans="1:397" ht="12.75" customHeight="1">
      <c r="A352" s="209">
        <v>621300</v>
      </c>
      <c r="B352" s="23" t="s">
        <v>507</v>
      </c>
      <c r="P352" s="200">
        <v>6</v>
      </c>
      <c r="X352" s="200">
        <v>234</v>
      </c>
      <c r="Y352" s="200">
        <v>45</v>
      </c>
      <c r="Z352" s="200">
        <v>1</v>
      </c>
      <c r="AA352" s="200">
        <v>62</v>
      </c>
      <c r="AM352" s="200">
        <v>2</v>
      </c>
      <c r="AN352" s="200">
        <v>1</v>
      </c>
      <c r="AO352" s="200">
        <v>4</v>
      </c>
      <c r="AP352" s="200">
        <v>13</v>
      </c>
      <c r="AQ352" s="200">
        <v>43</v>
      </c>
      <c r="AR352" s="200">
        <v>67</v>
      </c>
      <c r="AU352" s="200">
        <v>57</v>
      </c>
      <c r="AV352" s="200">
        <v>41</v>
      </c>
      <c r="AX352" s="200">
        <v>0</v>
      </c>
      <c r="BC352" s="200">
        <v>53</v>
      </c>
      <c r="BD352" s="200">
        <v>0</v>
      </c>
      <c r="BQ352" s="200">
        <v>2</v>
      </c>
      <c r="BR352" s="200">
        <v>16</v>
      </c>
      <c r="BY352" s="200">
        <v>2</v>
      </c>
      <c r="CF352" s="200">
        <v>26</v>
      </c>
      <c r="CK352" s="200">
        <v>0</v>
      </c>
      <c r="CP352" s="200">
        <v>3</v>
      </c>
      <c r="CT352" s="200">
        <v>8</v>
      </c>
      <c r="DG352" s="200">
        <v>1</v>
      </c>
      <c r="DM352" s="200">
        <v>53</v>
      </c>
      <c r="DN352" s="200">
        <v>0</v>
      </c>
      <c r="DO352" s="200">
        <v>18</v>
      </c>
      <c r="DP352" s="200">
        <v>3</v>
      </c>
      <c r="DU352" s="200">
        <v>11</v>
      </c>
      <c r="EA352" s="200">
        <v>25</v>
      </c>
      <c r="ED352" s="200">
        <v>9</v>
      </c>
      <c r="EE352" s="200">
        <v>0</v>
      </c>
      <c r="EF352" s="200">
        <v>0</v>
      </c>
      <c r="EP352" s="200">
        <v>0</v>
      </c>
      <c r="FC352" s="200">
        <v>0</v>
      </c>
      <c r="FE352" s="200">
        <v>37</v>
      </c>
      <c r="FF352" s="200">
        <v>1</v>
      </c>
      <c r="FI352" s="200">
        <v>3</v>
      </c>
      <c r="FU352" s="200">
        <v>46</v>
      </c>
      <c r="FY352" s="200">
        <v>0</v>
      </c>
      <c r="GC352" s="200">
        <v>41</v>
      </c>
      <c r="GD352" s="200">
        <v>44</v>
      </c>
      <c r="GK352" s="200">
        <v>4</v>
      </c>
      <c r="GM352" s="200">
        <v>1</v>
      </c>
      <c r="GY352" s="200">
        <v>1</v>
      </c>
      <c r="HB352" s="200">
        <v>0</v>
      </c>
      <c r="HE352" s="200">
        <v>0</v>
      </c>
      <c r="HG352" s="200">
        <v>0</v>
      </c>
      <c r="HH352" s="200">
        <v>0</v>
      </c>
      <c r="HL352" s="200">
        <v>0</v>
      </c>
      <c r="HZ352" s="200">
        <v>29</v>
      </c>
      <c r="IA352" s="200">
        <v>30</v>
      </c>
      <c r="IB352" s="200">
        <v>29</v>
      </c>
      <c r="IC352" s="200">
        <v>27</v>
      </c>
      <c r="ID352" s="200">
        <v>6</v>
      </c>
      <c r="IE352" s="200">
        <v>0</v>
      </c>
      <c r="IG352" s="200">
        <v>138</v>
      </c>
      <c r="II352" s="200">
        <v>86</v>
      </c>
      <c r="IL352" s="200">
        <v>0</v>
      </c>
      <c r="IM352" s="200">
        <v>173</v>
      </c>
      <c r="IN352" s="200">
        <v>291</v>
      </c>
      <c r="IO352" s="200">
        <v>90</v>
      </c>
      <c r="IP352" s="200">
        <v>202</v>
      </c>
      <c r="IQ352" s="200">
        <v>584</v>
      </c>
      <c r="IV352" s="200">
        <v>247</v>
      </c>
      <c r="IW352" s="200">
        <v>1066</v>
      </c>
      <c r="IX352" s="200">
        <v>36</v>
      </c>
      <c r="IY352" s="200">
        <v>1238</v>
      </c>
      <c r="IZ352" s="200">
        <v>21</v>
      </c>
      <c r="JA352" s="200">
        <v>1</v>
      </c>
      <c r="JB352" s="200">
        <v>1</v>
      </c>
      <c r="JE352" s="200">
        <v>10</v>
      </c>
      <c r="JF352" s="200">
        <v>5</v>
      </c>
      <c r="JG352" s="200">
        <v>3</v>
      </c>
      <c r="JI352" s="200">
        <v>1</v>
      </c>
      <c r="JJ352" s="200">
        <v>30</v>
      </c>
      <c r="JK352" s="200">
        <v>2</v>
      </c>
      <c r="JL352" s="200">
        <v>106</v>
      </c>
      <c r="JM352" s="200">
        <v>1</v>
      </c>
      <c r="JO352" s="200">
        <v>6</v>
      </c>
      <c r="JP352" s="200">
        <v>730</v>
      </c>
      <c r="JR352" s="200">
        <v>1</v>
      </c>
      <c r="JS352" s="200">
        <v>5</v>
      </c>
      <c r="JT352" s="200">
        <v>36</v>
      </c>
      <c r="JU352" s="200">
        <v>161</v>
      </c>
      <c r="JV352" s="200">
        <v>47</v>
      </c>
      <c r="JW352" s="200">
        <v>21</v>
      </c>
      <c r="JX352" s="200">
        <v>104</v>
      </c>
      <c r="JY352" s="200">
        <v>40</v>
      </c>
      <c r="JZ352" s="200">
        <v>2</v>
      </c>
      <c r="KA352" s="200">
        <v>46</v>
      </c>
      <c r="KB352" s="200">
        <v>65</v>
      </c>
      <c r="KC352" s="200">
        <v>35</v>
      </c>
      <c r="KD352" s="200">
        <v>0</v>
      </c>
      <c r="KE352" s="200">
        <v>9</v>
      </c>
      <c r="KF352" s="200">
        <v>0</v>
      </c>
      <c r="KG352" s="200">
        <v>5</v>
      </c>
      <c r="KH352" s="200">
        <v>7</v>
      </c>
      <c r="KI352" s="200">
        <v>4</v>
      </c>
      <c r="KM352" s="200">
        <v>357</v>
      </c>
      <c r="KN352" s="200">
        <v>209</v>
      </c>
      <c r="KO352" s="200">
        <v>48</v>
      </c>
      <c r="KP352" s="200">
        <v>33</v>
      </c>
      <c r="KQ352" s="200">
        <v>3</v>
      </c>
      <c r="KR352" s="200">
        <v>11</v>
      </c>
      <c r="KS352" s="200">
        <v>470</v>
      </c>
      <c r="KT352" s="200">
        <v>65</v>
      </c>
      <c r="KU352" s="200">
        <v>178</v>
      </c>
      <c r="KV352" s="200">
        <v>19</v>
      </c>
      <c r="KW352" s="200">
        <v>720</v>
      </c>
      <c r="KX352" s="200">
        <v>124</v>
      </c>
      <c r="LA352" s="200">
        <v>4771</v>
      </c>
      <c r="LB352" s="200">
        <v>193</v>
      </c>
      <c r="LC352" s="200">
        <v>21</v>
      </c>
      <c r="LD352" s="200">
        <v>157</v>
      </c>
      <c r="LE352" s="200">
        <v>109</v>
      </c>
      <c r="LF352" s="200">
        <v>382</v>
      </c>
      <c r="LH352" s="200">
        <v>65</v>
      </c>
      <c r="LI352" s="200">
        <v>75</v>
      </c>
      <c r="LJ352" s="200">
        <v>451</v>
      </c>
      <c r="LK352" s="200">
        <v>194</v>
      </c>
      <c r="LL352" s="200">
        <v>18</v>
      </c>
      <c r="LM352" s="200">
        <v>376</v>
      </c>
      <c r="LN352" s="200">
        <v>85</v>
      </c>
      <c r="LP352" s="200">
        <v>882</v>
      </c>
      <c r="LQ352" s="200">
        <v>52</v>
      </c>
      <c r="LT352" s="200">
        <v>1452</v>
      </c>
      <c r="LU352" s="200">
        <v>167</v>
      </c>
      <c r="LV352" s="200">
        <v>68</v>
      </c>
      <c r="LW352" s="200">
        <v>635</v>
      </c>
      <c r="LX352" s="200">
        <v>103</v>
      </c>
      <c r="LY352" s="200">
        <v>28</v>
      </c>
      <c r="LZ352" s="200">
        <v>55</v>
      </c>
      <c r="MA352" s="200">
        <v>198</v>
      </c>
      <c r="MB352" s="200">
        <v>39</v>
      </c>
      <c r="MC352" s="200">
        <v>204</v>
      </c>
      <c r="MT352" s="200">
        <v>3</v>
      </c>
      <c r="MU352" s="200">
        <v>8</v>
      </c>
      <c r="MV352" s="200">
        <v>1</v>
      </c>
      <c r="MW352" s="200">
        <v>15</v>
      </c>
      <c r="NA352" s="200">
        <v>19</v>
      </c>
      <c r="NB352" s="200">
        <v>98</v>
      </c>
      <c r="NC352" s="200">
        <v>129</v>
      </c>
      <c r="ND352" s="200">
        <v>71</v>
      </c>
      <c r="NE352" s="200">
        <v>483</v>
      </c>
      <c r="NF352" s="200">
        <v>65</v>
      </c>
      <c r="NG352" s="200">
        <v>59</v>
      </c>
      <c r="NH352" s="200">
        <v>127</v>
      </c>
      <c r="NI352" s="200">
        <v>37</v>
      </c>
      <c r="NL352" s="200">
        <v>96</v>
      </c>
      <c r="NM352" s="200">
        <v>2</v>
      </c>
      <c r="NP352" s="200">
        <v>98</v>
      </c>
      <c r="NT352" s="200">
        <v>126</v>
      </c>
      <c r="NW352" s="200">
        <v>87</v>
      </c>
      <c r="OB352" s="201">
        <v>21302</v>
      </c>
      <c r="OC352" s="200">
        <v>28021</v>
      </c>
      <c r="OD352" s="200">
        <v>1176</v>
      </c>
      <c r="OE352" s="200">
        <v>15430</v>
      </c>
      <c r="OF352" s="200">
        <v>44627</v>
      </c>
      <c r="OG352" s="201">
        <v>65929</v>
      </c>
    </row>
    <row r="353" spans="1:397" ht="12.75" customHeight="1">
      <c r="A353" s="209">
        <v>621400</v>
      </c>
      <c r="B353" s="23" t="s">
        <v>508</v>
      </c>
      <c r="P353" s="200">
        <v>6</v>
      </c>
      <c r="X353" s="200">
        <v>264</v>
      </c>
      <c r="Y353" s="200">
        <v>44</v>
      </c>
      <c r="Z353" s="200">
        <v>40</v>
      </c>
      <c r="AA353" s="200">
        <v>84</v>
      </c>
      <c r="AM353" s="200">
        <v>2</v>
      </c>
      <c r="AN353" s="200">
        <v>1</v>
      </c>
      <c r="AO353" s="200">
        <v>4</v>
      </c>
      <c r="AP353" s="200">
        <v>18</v>
      </c>
      <c r="AQ353" s="200">
        <v>0</v>
      </c>
      <c r="AR353" s="200">
        <v>47</v>
      </c>
      <c r="AV353" s="200">
        <v>8</v>
      </c>
      <c r="BC353" s="200">
        <v>26</v>
      </c>
      <c r="BD353" s="200">
        <v>9</v>
      </c>
      <c r="BQ353" s="200">
        <v>2</v>
      </c>
      <c r="BX353" s="200">
        <v>11</v>
      </c>
      <c r="BY353" s="200">
        <v>6</v>
      </c>
      <c r="CF353" s="200">
        <v>23</v>
      </c>
      <c r="CT353" s="200">
        <v>32</v>
      </c>
      <c r="DE353" s="200">
        <v>0</v>
      </c>
      <c r="DG353" s="200">
        <v>9</v>
      </c>
      <c r="DU353" s="200">
        <v>49</v>
      </c>
      <c r="DW353" s="200">
        <v>9</v>
      </c>
      <c r="EA353" s="200">
        <v>25</v>
      </c>
      <c r="ED353" s="200">
        <v>5</v>
      </c>
      <c r="FD353" s="200">
        <v>4</v>
      </c>
      <c r="FU353" s="200">
        <v>1</v>
      </c>
      <c r="FY353" s="200">
        <v>13</v>
      </c>
      <c r="GA353" s="200">
        <v>3</v>
      </c>
      <c r="GC353" s="200">
        <v>1520</v>
      </c>
      <c r="GD353" s="200">
        <v>1414</v>
      </c>
      <c r="GK353" s="200">
        <v>1</v>
      </c>
      <c r="GM353" s="200">
        <v>13</v>
      </c>
      <c r="GY353" s="200">
        <v>0</v>
      </c>
      <c r="HB353" s="200">
        <v>0</v>
      </c>
      <c r="HE353" s="200">
        <v>0</v>
      </c>
      <c r="HG353" s="200">
        <v>0</v>
      </c>
      <c r="HH353" s="200">
        <v>0</v>
      </c>
      <c r="HL353" s="200">
        <v>0</v>
      </c>
      <c r="HW353" s="200">
        <v>2</v>
      </c>
      <c r="HZ353" s="200">
        <v>28</v>
      </c>
      <c r="IA353" s="200">
        <v>12</v>
      </c>
      <c r="IB353" s="200">
        <v>41</v>
      </c>
      <c r="IC353" s="200">
        <v>64</v>
      </c>
      <c r="ID353" s="200">
        <v>3</v>
      </c>
      <c r="IE353" s="200">
        <v>488</v>
      </c>
      <c r="IG353" s="200">
        <v>218</v>
      </c>
      <c r="II353" s="200">
        <v>84</v>
      </c>
      <c r="IN353" s="200">
        <v>15</v>
      </c>
      <c r="IO353" s="200">
        <v>10</v>
      </c>
      <c r="IP353" s="200">
        <v>182</v>
      </c>
      <c r="IY353" s="200">
        <v>1790</v>
      </c>
      <c r="IZ353" s="200">
        <v>12</v>
      </c>
      <c r="JA353" s="200">
        <v>10</v>
      </c>
      <c r="JB353" s="200">
        <v>93</v>
      </c>
      <c r="JE353" s="200">
        <v>103</v>
      </c>
      <c r="JF353" s="200">
        <v>24</v>
      </c>
      <c r="JG353" s="200">
        <v>5</v>
      </c>
      <c r="JI353" s="200">
        <v>44</v>
      </c>
      <c r="JJ353" s="200">
        <v>16</v>
      </c>
      <c r="JK353" s="200">
        <v>17</v>
      </c>
      <c r="JL353" s="200">
        <v>139</v>
      </c>
      <c r="JO353" s="200">
        <v>19</v>
      </c>
      <c r="JP353" s="200">
        <v>1759</v>
      </c>
      <c r="JR353" s="200">
        <v>1</v>
      </c>
      <c r="JS353" s="200">
        <v>4</v>
      </c>
      <c r="JT353" s="200">
        <v>25</v>
      </c>
      <c r="JU353" s="200">
        <v>140</v>
      </c>
      <c r="JV353" s="200">
        <v>13</v>
      </c>
      <c r="JW353" s="200">
        <v>2</v>
      </c>
      <c r="JX353" s="200">
        <v>159</v>
      </c>
      <c r="JY353" s="200">
        <v>37</v>
      </c>
      <c r="JZ353" s="200">
        <v>1</v>
      </c>
      <c r="KA353" s="200">
        <v>121</v>
      </c>
      <c r="KB353" s="200">
        <v>122</v>
      </c>
      <c r="KC353" s="200">
        <v>63</v>
      </c>
      <c r="KE353" s="200">
        <v>20</v>
      </c>
      <c r="KF353" s="200">
        <v>356</v>
      </c>
      <c r="KG353" s="200">
        <v>14</v>
      </c>
      <c r="KH353" s="200">
        <v>8</v>
      </c>
      <c r="KI353" s="200">
        <v>4</v>
      </c>
      <c r="KM353" s="200">
        <v>331</v>
      </c>
      <c r="KN353" s="200">
        <v>133</v>
      </c>
      <c r="KO353" s="200">
        <v>35</v>
      </c>
      <c r="KP353" s="200">
        <v>67</v>
      </c>
      <c r="KQ353" s="200">
        <v>2</v>
      </c>
      <c r="KR353" s="200">
        <v>6</v>
      </c>
      <c r="KS353" s="200">
        <v>694</v>
      </c>
      <c r="KT353" s="200">
        <v>94</v>
      </c>
      <c r="KU353" s="200">
        <v>243</v>
      </c>
      <c r="KV353" s="200">
        <v>28</v>
      </c>
      <c r="KW353" s="200">
        <v>848</v>
      </c>
      <c r="KX353" s="200">
        <v>95</v>
      </c>
      <c r="LA353" s="200">
        <v>10634</v>
      </c>
      <c r="LB353" s="200">
        <v>252</v>
      </c>
      <c r="LC353" s="200">
        <v>27</v>
      </c>
      <c r="LD353" s="200">
        <v>207</v>
      </c>
      <c r="LE353" s="200">
        <v>54</v>
      </c>
      <c r="LF353" s="200">
        <v>322</v>
      </c>
      <c r="LH353" s="200">
        <v>65</v>
      </c>
      <c r="LI353" s="200">
        <v>62</v>
      </c>
      <c r="LJ353" s="200">
        <v>275</v>
      </c>
      <c r="LK353" s="200">
        <v>70</v>
      </c>
      <c r="LL353" s="200">
        <v>15</v>
      </c>
      <c r="LM353" s="200">
        <v>897</v>
      </c>
      <c r="LN353" s="200">
        <v>210</v>
      </c>
      <c r="LP353" s="200">
        <v>402</v>
      </c>
      <c r="LQ353" s="200">
        <v>118</v>
      </c>
      <c r="LT353" s="200">
        <v>1837</v>
      </c>
      <c r="LU353" s="200">
        <v>274</v>
      </c>
      <c r="LV353" s="200">
        <v>97</v>
      </c>
      <c r="LW353" s="200">
        <v>941</v>
      </c>
      <c r="LX353" s="200">
        <v>178</v>
      </c>
      <c r="LY353" s="200">
        <v>36</v>
      </c>
      <c r="LZ353" s="200">
        <v>83</v>
      </c>
      <c r="MA353" s="200">
        <v>238</v>
      </c>
      <c r="MB353" s="200">
        <v>26</v>
      </c>
      <c r="MC353" s="200">
        <v>172</v>
      </c>
      <c r="MK353" s="200">
        <v>2505</v>
      </c>
      <c r="MM353" s="200">
        <v>164</v>
      </c>
      <c r="MT353" s="200">
        <v>3</v>
      </c>
      <c r="MU353" s="200">
        <v>6</v>
      </c>
      <c r="MV353" s="200">
        <v>6</v>
      </c>
      <c r="MW353" s="200">
        <v>23</v>
      </c>
      <c r="NA353" s="200">
        <v>13</v>
      </c>
      <c r="NB353" s="200">
        <v>73</v>
      </c>
      <c r="NC353" s="200">
        <v>142</v>
      </c>
      <c r="ND353" s="200">
        <v>85</v>
      </c>
      <c r="NE353" s="200">
        <v>242</v>
      </c>
      <c r="NF353" s="200">
        <v>85</v>
      </c>
      <c r="NG353" s="200">
        <v>88</v>
      </c>
      <c r="NH353" s="200">
        <v>169</v>
      </c>
      <c r="NI353" s="200">
        <v>48</v>
      </c>
      <c r="NL353" s="200">
        <v>117</v>
      </c>
      <c r="NP353" s="200">
        <v>61</v>
      </c>
      <c r="NT353" s="200">
        <v>110</v>
      </c>
      <c r="NW353" s="200">
        <v>61</v>
      </c>
      <c r="OB353" s="201">
        <v>34032</v>
      </c>
      <c r="OC353" s="200">
        <v>24226</v>
      </c>
      <c r="OD353" s="200">
        <v>607</v>
      </c>
      <c r="OE353" s="200">
        <v>14349</v>
      </c>
      <c r="OF353" s="200">
        <v>39182</v>
      </c>
      <c r="OG353" s="201">
        <v>73213</v>
      </c>
    </row>
    <row r="354" spans="1:397" ht="12.75" customHeight="1">
      <c r="A354" s="209">
        <v>621500</v>
      </c>
      <c r="B354" s="23" t="s">
        <v>509</v>
      </c>
      <c r="P354" s="200">
        <v>1</v>
      </c>
      <c r="X354" s="200">
        <v>104</v>
      </c>
      <c r="Y354" s="200">
        <v>9</v>
      </c>
      <c r="Z354" s="200">
        <v>16</v>
      </c>
      <c r="AA354" s="200">
        <v>25</v>
      </c>
      <c r="AM354" s="200">
        <v>2</v>
      </c>
      <c r="AN354" s="200">
        <v>1</v>
      </c>
      <c r="AO354" s="200">
        <v>2</v>
      </c>
      <c r="AP354" s="200">
        <v>4</v>
      </c>
      <c r="AQ354" s="200">
        <v>3</v>
      </c>
      <c r="AR354" s="200">
        <v>27</v>
      </c>
      <c r="AT354" s="200">
        <v>0</v>
      </c>
      <c r="AV354" s="200">
        <v>0</v>
      </c>
      <c r="AW354" s="200">
        <v>0</v>
      </c>
      <c r="BC354" s="200">
        <v>6</v>
      </c>
      <c r="BD354" s="200">
        <v>1</v>
      </c>
      <c r="BN354" s="200">
        <v>0</v>
      </c>
      <c r="BP354" s="200">
        <v>0</v>
      </c>
      <c r="BQ354" s="200">
        <v>1</v>
      </c>
      <c r="BU354" s="200">
        <v>1</v>
      </c>
      <c r="BV354" s="200">
        <v>6</v>
      </c>
      <c r="BX354" s="200">
        <v>2</v>
      </c>
      <c r="BY354" s="200">
        <v>5</v>
      </c>
      <c r="CE354" s="200">
        <v>0</v>
      </c>
      <c r="CF354" s="200">
        <v>2</v>
      </c>
      <c r="CP354" s="200">
        <v>25</v>
      </c>
      <c r="CT354" s="200">
        <v>3</v>
      </c>
      <c r="DG354" s="200">
        <v>0</v>
      </c>
      <c r="DM354" s="200">
        <v>33</v>
      </c>
      <c r="DR354" s="200">
        <v>0</v>
      </c>
      <c r="DU354" s="200">
        <v>26</v>
      </c>
      <c r="EB354" s="200">
        <v>141</v>
      </c>
      <c r="EC354" s="200">
        <v>0</v>
      </c>
      <c r="ED354" s="200">
        <v>1</v>
      </c>
      <c r="ER354" s="200">
        <v>0</v>
      </c>
      <c r="ES354" s="200">
        <v>0</v>
      </c>
      <c r="FC354" s="200">
        <v>7</v>
      </c>
      <c r="FD354" s="200">
        <v>6</v>
      </c>
      <c r="FE354" s="200">
        <v>3</v>
      </c>
      <c r="FF354" s="200">
        <v>9</v>
      </c>
      <c r="FG354" s="200">
        <v>0</v>
      </c>
      <c r="FI354" s="200">
        <v>11</v>
      </c>
      <c r="FU354" s="200">
        <v>0</v>
      </c>
      <c r="GA354" s="200">
        <v>0</v>
      </c>
      <c r="GC354" s="200">
        <v>369</v>
      </c>
      <c r="GD354" s="200">
        <v>43</v>
      </c>
      <c r="GH354" s="200">
        <v>0</v>
      </c>
      <c r="GK354" s="200">
        <v>0</v>
      </c>
      <c r="GM354" s="200">
        <v>8</v>
      </c>
      <c r="GY354" s="200">
        <v>0</v>
      </c>
      <c r="HB354" s="200">
        <v>0</v>
      </c>
      <c r="HE354" s="200">
        <v>0</v>
      </c>
      <c r="HG354" s="200">
        <v>0</v>
      </c>
      <c r="HH354" s="200">
        <v>0</v>
      </c>
      <c r="HL354" s="200">
        <v>0</v>
      </c>
      <c r="HS354" s="200">
        <v>1</v>
      </c>
      <c r="HV354" s="200">
        <v>1</v>
      </c>
      <c r="HW354" s="200">
        <v>0</v>
      </c>
      <c r="HX354" s="200">
        <v>0</v>
      </c>
      <c r="HZ354" s="200">
        <v>6</v>
      </c>
      <c r="IA354" s="200">
        <v>24</v>
      </c>
      <c r="IB354" s="200">
        <v>31</v>
      </c>
      <c r="IC354" s="200">
        <v>11</v>
      </c>
      <c r="ID354" s="200">
        <v>0</v>
      </c>
      <c r="IF354" s="200">
        <v>0</v>
      </c>
      <c r="IG354" s="200">
        <v>63</v>
      </c>
      <c r="II354" s="200">
        <v>24</v>
      </c>
      <c r="IJ354" s="200">
        <v>0</v>
      </c>
      <c r="IL354" s="200">
        <v>7</v>
      </c>
      <c r="IM354" s="200">
        <v>133</v>
      </c>
      <c r="IN354" s="200">
        <v>121</v>
      </c>
      <c r="IO354" s="200">
        <v>56</v>
      </c>
      <c r="IP354" s="200">
        <v>192</v>
      </c>
      <c r="IQ354" s="200">
        <v>394</v>
      </c>
      <c r="IW354" s="200">
        <v>746</v>
      </c>
      <c r="IX354" s="200">
        <v>281</v>
      </c>
      <c r="IY354" s="200">
        <v>1154</v>
      </c>
      <c r="IZ354" s="200">
        <v>3</v>
      </c>
      <c r="JA354" s="200">
        <v>0</v>
      </c>
      <c r="JB354" s="200">
        <v>2</v>
      </c>
      <c r="JE354" s="200">
        <v>90</v>
      </c>
      <c r="JF354" s="200">
        <v>29</v>
      </c>
      <c r="JG354" s="200">
        <v>8</v>
      </c>
      <c r="JI354" s="200">
        <v>5</v>
      </c>
      <c r="JJ354" s="200">
        <v>7</v>
      </c>
      <c r="JK354" s="200">
        <v>8</v>
      </c>
      <c r="JL354" s="200">
        <v>121</v>
      </c>
      <c r="JM354" s="200">
        <v>1</v>
      </c>
      <c r="JO354" s="200">
        <v>51</v>
      </c>
      <c r="JP354" s="200">
        <v>983</v>
      </c>
      <c r="JR354" s="200">
        <v>0</v>
      </c>
      <c r="JS354" s="200">
        <v>1</v>
      </c>
      <c r="JT354" s="200">
        <v>7</v>
      </c>
      <c r="JU354" s="200">
        <v>79</v>
      </c>
      <c r="JV354" s="200">
        <v>54</v>
      </c>
      <c r="JW354" s="200">
        <v>10</v>
      </c>
      <c r="JX354" s="200">
        <v>96</v>
      </c>
      <c r="JY354" s="200">
        <v>15</v>
      </c>
      <c r="JZ354" s="200">
        <v>1</v>
      </c>
      <c r="KA354" s="200">
        <v>103</v>
      </c>
      <c r="KB354" s="200">
        <v>142</v>
      </c>
      <c r="KC354" s="200">
        <v>48</v>
      </c>
      <c r="KE354" s="200">
        <v>11</v>
      </c>
      <c r="KG354" s="200">
        <v>1</v>
      </c>
      <c r="KH354" s="200">
        <v>5</v>
      </c>
      <c r="KM354" s="200">
        <v>218</v>
      </c>
      <c r="KN354" s="200">
        <v>122</v>
      </c>
      <c r="KO354" s="200">
        <v>30</v>
      </c>
      <c r="KP354" s="200">
        <v>24</v>
      </c>
      <c r="KQ354" s="200">
        <v>2</v>
      </c>
      <c r="KR354" s="200">
        <v>6</v>
      </c>
      <c r="KS354" s="200">
        <v>224</v>
      </c>
      <c r="KT354" s="200">
        <v>32</v>
      </c>
      <c r="KU354" s="200">
        <v>126</v>
      </c>
      <c r="KV354" s="200">
        <v>9</v>
      </c>
      <c r="KW354" s="200">
        <v>421</v>
      </c>
      <c r="KX354" s="200">
        <v>6</v>
      </c>
      <c r="LA354" s="200">
        <v>1361</v>
      </c>
      <c r="LB354" s="200">
        <v>298</v>
      </c>
      <c r="LC354" s="200">
        <v>32</v>
      </c>
      <c r="LD354" s="200">
        <v>244</v>
      </c>
      <c r="LE354" s="200">
        <v>22</v>
      </c>
      <c r="LF354" s="200">
        <v>199</v>
      </c>
      <c r="LH354" s="200">
        <v>41</v>
      </c>
      <c r="LI354" s="200">
        <v>44</v>
      </c>
      <c r="LJ354" s="200">
        <v>169</v>
      </c>
      <c r="LK354" s="200">
        <v>255</v>
      </c>
      <c r="LL354" s="200">
        <v>12</v>
      </c>
      <c r="LM354" s="200">
        <v>823</v>
      </c>
      <c r="LN354" s="200">
        <v>192</v>
      </c>
      <c r="LP354" s="200">
        <v>227</v>
      </c>
      <c r="LQ354" s="200">
        <v>165</v>
      </c>
      <c r="LR354" s="200">
        <v>5</v>
      </c>
      <c r="LT354" s="200">
        <v>754</v>
      </c>
      <c r="LU354" s="200">
        <v>174</v>
      </c>
      <c r="LV354" s="200">
        <v>38</v>
      </c>
      <c r="LW354" s="200">
        <v>438</v>
      </c>
      <c r="LX354" s="200">
        <v>119</v>
      </c>
      <c r="LY354" s="200">
        <v>0</v>
      </c>
      <c r="LZ354" s="200">
        <v>25</v>
      </c>
      <c r="MA354" s="200">
        <v>93</v>
      </c>
      <c r="MB354" s="200">
        <v>41</v>
      </c>
      <c r="MC354" s="200">
        <v>69</v>
      </c>
      <c r="ME354" s="200">
        <v>7</v>
      </c>
      <c r="MT354" s="200">
        <v>1</v>
      </c>
      <c r="MU354" s="200">
        <v>3</v>
      </c>
      <c r="MV354" s="200">
        <v>2</v>
      </c>
      <c r="MW354" s="200">
        <v>7</v>
      </c>
      <c r="NA354" s="200">
        <v>7</v>
      </c>
      <c r="NB354" s="200">
        <v>36</v>
      </c>
      <c r="NC354" s="200">
        <v>60</v>
      </c>
      <c r="ND354" s="200">
        <v>30</v>
      </c>
      <c r="NE354" s="200">
        <v>3</v>
      </c>
      <c r="NF354" s="200">
        <v>175</v>
      </c>
      <c r="NG354" s="200">
        <v>150</v>
      </c>
      <c r="NH354" s="200">
        <v>345</v>
      </c>
      <c r="NI354" s="200">
        <v>108</v>
      </c>
      <c r="NL354" s="200">
        <v>66</v>
      </c>
      <c r="NM354" s="200">
        <v>35</v>
      </c>
      <c r="NP354" s="200">
        <v>33</v>
      </c>
      <c r="NT354" s="200">
        <v>103</v>
      </c>
      <c r="NW354" s="200">
        <v>27</v>
      </c>
      <c r="OB354" s="201">
        <v>14291</v>
      </c>
      <c r="OC354" s="200">
        <v>17253</v>
      </c>
      <c r="OD354" s="200">
        <v>360</v>
      </c>
      <c r="OE354" s="200">
        <v>5627</v>
      </c>
      <c r="OF354" s="200">
        <v>23241</v>
      </c>
      <c r="OG354" s="201">
        <v>37532</v>
      </c>
    </row>
    <row r="355" spans="1:397" ht="12.75" customHeight="1">
      <c r="A355" s="209">
        <v>621600</v>
      </c>
      <c r="B355" s="23" t="s">
        <v>510</v>
      </c>
      <c r="H355" s="200">
        <v>0</v>
      </c>
      <c r="P355" s="200">
        <v>4</v>
      </c>
      <c r="X355" s="200">
        <v>97</v>
      </c>
      <c r="Y355" s="200">
        <v>22</v>
      </c>
      <c r="Z355" s="200">
        <v>9</v>
      </c>
      <c r="AA355" s="200">
        <v>13</v>
      </c>
      <c r="AP355" s="200">
        <v>2</v>
      </c>
      <c r="AR355" s="200">
        <v>462</v>
      </c>
      <c r="AT355" s="200">
        <v>0</v>
      </c>
      <c r="AU355" s="200">
        <v>0</v>
      </c>
      <c r="AV355" s="200">
        <v>5</v>
      </c>
      <c r="BC355" s="200">
        <v>14</v>
      </c>
      <c r="BQ355" s="200">
        <v>0</v>
      </c>
      <c r="BV355" s="200">
        <v>2</v>
      </c>
      <c r="BX355" s="200">
        <v>4</v>
      </c>
      <c r="BY355" s="200">
        <v>6</v>
      </c>
      <c r="CF355" s="200">
        <v>10</v>
      </c>
      <c r="CT355" s="200">
        <v>4</v>
      </c>
      <c r="DG355" s="200">
        <v>0</v>
      </c>
      <c r="DM355" s="200">
        <v>63</v>
      </c>
      <c r="DP355" s="200">
        <v>0</v>
      </c>
      <c r="DR355" s="200">
        <v>1</v>
      </c>
      <c r="DW355" s="200">
        <v>1</v>
      </c>
      <c r="EA355" s="200">
        <v>331</v>
      </c>
      <c r="ED355" s="200">
        <v>2</v>
      </c>
      <c r="EF355" s="200">
        <v>0</v>
      </c>
      <c r="FC355" s="200">
        <v>10</v>
      </c>
      <c r="FD355" s="200">
        <v>9</v>
      </c>
      <c r="FE355" s="200">
        <v>9</v>
      </c>
      <c r="FF355" s="200">
        <v>10</v>
      </c>
      <c r="FI355" s="200">
        <v>13</v>
      </c>
      <c r="FY355" s="200">
        <v>2</v>
      </c>
      <c r="GA355" s="200">
        <v>0</v>
      </c>
      <c r="GC355" s="200">
        <v>149</v>
      </c>
      <c r="GI355" s="200">
        <v>1</v>
      </c>
      <c r="GK355" s="200">
        <v>3</v>
      </c>
      <c r="GM355" s="200">
        <v>14</v>
      </c>
      <c r="HJ355" s="200">
        <v>1</v>
      </c>
      <c r="HS355" s="200">
        <v>2</v>
      </c>
      <c r="HW355" s="200">
        <v>4</v>
      </c>
      <c r="HZ355" s="200">
        <v>8</v>
      </c>
      <c r="IA355" s="200">
        <v>28</v>
      </c>
      <c r="IB355" s="200">
        <v>84</v>
      </c>
      <c r="IC355" s="200">
        <v>25</v>
      </c>
      <c r="ID355" s="200">
        <v>1</v>
      </c>
      <c r="IG355" s="200">
        <v>176</v>
      </c>
      <c r="II355" s="200">
        <v>77</v>
      </c>
      <c r="IL355" s="200">
        <v>5</v>
      </c>
      <c r="IM355" s="200">
        <v>1</v>
      </c>
      <c r="IN355" s="200">
        <v>45</v>
      </c>
      <c r="IO355" s="200">
        <v>25</v>
      </c>
      <c r="IP355" s="200">
        <v>135</v>
      </c>
      <c r="IQ355" s="200">
        <v>277</v>
      </c>
      <c r="IW355" s="200">
        <v>922</v>
      </c>
      <c r="IZ355" s="200">
        <v>7</v>
      </c>
      <c r="JA355" s="200">
        <v>5</v>
      </c>
      <c r="JB355" s="200">
        <v>3</v>
      </c>
      <c r="JE355" s="200">
        <v>37</v>
      </c>
      <c r="JF355" s="200">
        <v>12</v>
      </c>
      <c r="JG355" s="200">
        <v>5</v>
      </c>
      <c r="JI355" s="200">
        <v>143</v>
      </c>
      <c r="JJ355" s="200">
        <v>95</v>
      </c>
      <c r="JK355" s="200">
        <v>7</v>
      </c>
      <c r="JL355" s="200">
        <v>477</v>
      </c>
      <c r="JM355" s="200">
        <v>12</v>
      </c>
      <c r="JO355" s="200">
        <v>46</v>
      </c>
      <c r="JP355" s="200">
        <v>779</v>
      </c>
      <c r="JQ355" s="200">
        <v>0</v>
      </c>
      <c r="JR355" s="200">
        <v>1</v>
      </c>
      <c r="JS355" s="200">
        <v>5</v>
      </c>
      <c r="JT355" s="200">
        <v>60</v>
      </c>
      <c r="JU355" s="200">
        <v>174</v>
      </c>
      <c r="JV355" s="200">
        <v>20</v>
      </c>
      <c r="JW355" s="200">
        <v>5</v>
      </c>
      <c r="JX355" s="200">
        <v>133</v>
      </c>
      <c r="JY355" s="200">
        <v>45</v>
      </c>
      <c r="JZ355" s="200">
        <v>1</v>
      </c>
      <c r="KA355" s="200">
        <v>68</v>
      </c>
      <c r="KB355" s="200">
        <v>78</v>
      </c>
      <c r="KC355" s="200">
        <v>42</v>
      </c>
      <c r="KE355" s="200">
        <v>18</v>
      </c>
      <c r="KF355" s="200">
        <v>2</v>
      </c>
      <c r="KG355" s="200">
        <v>11</v>
      </c>
      <c r="KH355" s="200">
        <v>6</v>
      </c>
      <c r="KI355" s="200">
        <v>4</v>
      </c>
      <c r="KM355" s="200">
        <v>247</v>
      </c>
      <c r="KN355" s="200">
        <v>133</v>
      </c>
      <c r="KO355" s="200">
        <v>32</v>
      </c>
      <c r="KP355" s="200">
        <v>31</v>
      </c>
      <c r="KQ355" s="200">
        <v>2</v>
      </c>
      <c r="KR355" s="200">
        <v>13</v>
      </c>
      <c r="KS355" s="200">
        <v>541</v>
      </c>
      <c r="KT355" s="200">
        <v>73</v>
      </c>
      <c r="KU355" s="200">
        <v>200</v>
      </c>
      <c r="KV355" s="200">
        <v>127</v>
      </c>
      <c r="KW355" s="200">
        <v>642</v>
      </c>
      <c r="KX355" s="200">
        <v>7</v>
      </c>
      <c r="LA355" s="200">
        <v>3766</v>
      </c>
      <c r="LB355" s="200">
        <v>108</v>
      </c>
      <c r="LC355" s="200">
        <v>12</v>
      </c>
      <c r="LD355" s="200">
        <v>206</v>
      </c>
      <c r="LE355" s="200">
        <v>43</v>
      </c>
      <c r="LF355" s="200">
        <v>272</v>
      </c>
      <c r="LH355" s="200">
        <v>49</v>
      </c>
      <c r="LI355" s="200">
        <v>56</v>
      </c>
      <c r="LJ355" s="200">
        <v>343</v>
      </c>
      <c r="LK355" s="200">
        <v>53</v>
      </c>
      <c r="LL355" s="200">
        <v>24</v>
      </c>
      <c r="LM355" s="200">
        <v>373</v>
      </c>
      <c r="LN355" s="200">
        <v>89</v>
      </c>
      <c r="LP355" s="200">
        <v>343</v>
      </c>
      <c r="LQ355" s="200">
        <v>69</v>
      </c>
      <c r="LT355" s="200">
        <v>996</v>
      </c>
      <c r="LU355" s="200">
        <v>329</v>
      </c>
      <c r="LV355" s="200">
        <v>144</v>
      </c>
      <c r="LW355" s="200">
        <v>1265</v>
      </c>
      <c r="LX355" s="200">
        <v>115</v>
      </c>
      <c r="LY355" s="200">
        <v>1</v>
      </c>
      <c r="LZ355" s="200">
        <v>102</v>
      </c>
      <c r="MA355" s="200">
        <v>74</v>
      </c>
      <c r="MB355" s="200">
        <v>64</v>
      </c>
      <c r="MC355" s="200">
        <v>77</v>
      </c>
      <c r="MK355" s="200">
        <v>2</v>
      </c>
      <c r="MM355" s="200">
        <v>1</v>
      </c>
      <c r="MT355" s="200">
        <v>3</v>
      </c>
      <c r="MU355" s="200">
        <v>8</v>
      </c>
      <c r="MV355" s="200">
        <v>7</v>
      </c>
      <c r="MW355" s="200">
        <v>27</v>
      </c>
      <c r="NA355" s="200">
        <v>20</v>
      </c>
      <c r="NB355" s="200">
        <v>102</v>
      </c>
      <c r="NC355" s="200">
        <v>165</v>
      </c>
      <c r="ND355" s="200">
        <v>111</v>
      </c>
      <c r="NE355" s="200">
        <v>12</v>
      </c>
      <c r="NF355" s="200">
        <v>26</v>
      </c>
      <c r="NG355" s="200">
        <v>39</v>
      </c>
      <c r="NH355" s="200">
        <v>53</v>
      </c>
      <c r="NI355" s="200">
        <v>15</v>
      </c>
      <c r="NL355" s="200">
        <v>22</v>
      </c>
      <c r="NM355" s="200">
        <v>52</v>
      </c>
      <c r="NP355" s="200">
        <v>49</v>
      </c>
      <c r="NT355" s="200">
        <v>60</v>
      </c>
      <c r="NW355" s="200">
        <v>24</v>
      </c>
      <c r="OB355" s="201">
        <v>17210</v>
      </c>
      <c r="OC355" s="200">
        <v>28407</v>
      </c>
      <c r="OD355" s="200">
        <v>504</v>
      </c>
      <c r="OE355" s="200">
        <v>5120</v>
      </c>
      <c r="OF355" s="200">
        <v>34030</v>
      </c>
      <c r="OG355" s="201">
        <v>51240</v>
      </c>
    </row>
    <row r="356" spans="1:397" ht="12.75" customHeight="1">
      <c r="A356" s="209">
        <v>621900</v>
      </c>
      <c r="B356" s="23" t="s">
        <v>511</v>
      </c>
      <c r="P356" s="200">
        <v>2</v>
      </c>
      <c r="X356" s="200">
        <v>89</v>
      </c>
      <c r="Y356" s="200">
        <v>15</v>
      </c>
      <c r="Z356" s="200">
        <v>7</v>
      </c>
      <c r="AA356" s="200">
        <v>20</v>
      </c>
      <c r="AM356" s="200">
        <v>22</v>
      </c>
      <c r="AN356" s="200">
        <v>30</v>
      </c>
      <c r="AO356" s="200">
        <v>22</v>
      </c>
      <c r="AP356" s="200">
        <v>20</v>
      </c>
      <c r="AR356" s="200">
        <v>502</v>
      </c>
      <c r="AS356" s="200">
        <v>6</v>
      </c>
      <c r="AT356" s="200">
        <v>17</v>
      </c>
      <c r="AV356" s="200">
        <v>12</v>
      </c>
      <c r="AW356" s="200">
        <v>11</v>
      </c>
      <c r="BC356" s="200">
        <v>38</v>
      </c>
      <c r="BD356" s="200">
        <v>0</v>
      </c>
      <c r="BN356" s="200">
        <v>9</v>
      </c>
      <c r="BQ356" s="200">
        <v>30</v>
      </c>
      <c r="BR356" s="200">
        <v>35</v>
      </c>
      <c r="BU356" s="200">
        <v>3</v>
      </c>
      <c r="BV356" s="200">
        <v>10</v>
      </c>
      <c r="BX356" s="200">
        <v>3</v>
      </c>
      <c r="BY356" s="200">
        <v>2</v>
      </c>
      <c r="CE356" s="200">
        <v>12</v>
      </c>
      <c r="CF356" s="200">
        <v>18</v>
      </c>
      <c r="CT356" s="200">
        <v>32</v>
      </c>
      <c r="DG356" s="200">
        <v>4</v>
      </c>
      <c r="DM356" s="200">
        <v>38</v>
      </c>
      <c r="DN356" s="200">
        <v>0</v>
      </c>
      <c r="DO356" s="200">
        <v>10</v>
      </c>
      <c r="DP356" s="200">
        <v>7</v>
      </c>
      <c r="DR356" s="200">
        <v>2</v>
      </c>
      <c r="DW356" s="200">
        <v>10</v>
      </c>
      <c r="DY356" s="200">
        <v>1</v>
      </c>
      <c r="EA356" s="200">
        <v>99</v>
      </c>
      <c r="EC356" s="200">
        <v>5</v>
      </c>
      <c r="ED356" s="200">
        <v>14</v>
      </c>
      <c r="EE356" s="200">
        <v>6</v>
      </c>
      <c r="ER356" s="200">
        <v>10</v>
      </c>
      <c r="ES356" s="200">
        <v>12</v>
      </c>
      <c r="FC356" s="200">
        <v>13</v>
      </c>
      <c r="FD356" s="200">
        <v>15</v>
      </c>
      <c r="FE356" s="200">
        <v>12</v>
      </c>
      <c r="FF356" s="200">
        <v>33</v>
      </c>
      <c r="FG356" s="200">
        <v>7</v>
      </c>
      <c r="FI356" s="200">
        <v>15</v>
      </c>
      <c r="FU356" s="200">
        <v>38</v>
      </c>
      <c r="FY356" s="200">
        <v>14</v>
      </c>
      <c r="GA356" s="200">
        <v>1</v>
      </c>
      <c r="GC356" s="200">
        <v>183</v>
      </c>
      <c r="GD356" s="200">
        <v>4</v>
      </c>
      <c r="GK356" s="200">
        <v>24</v>
      </c>
      <c r="GM356" s="200">
        <v>17</v>
      </c>
      <c r="HS356" s="200">
        <v>0</v>
      </c>
      <c r="HU356" s="200">
        <v>24</v>
      </c>
      <c r="HW356" s="200">
        <v>1</v>
      </c>
      <c r="HX356" s="200">
        <v>8</v>
      </c>
      <c r="HZ356" s="200">
        <v>37</v>
      </c>
      <c r="IA356" s="200">
        <v>18</v>
      </c>
      <c r="IB356" s="200">
        <v>36</v>
      </c>
      <c r="IC356" s="200">
        <v>41</v>
      </c>
      <c r="ID356" s="200">
        <v>11</v>
      </c>
      <c r="IF356" s="200">
        <v>2</v>
      </c>
      <c r="IG356" s="200">
        <v>130</v>
      </c>
      <c r="II356" s="200">
        <v>51</v>
      </c>
      <c r="IJ356" s="200">
        <v>3</v>
      </c>
      <c r="IL356" s="200">
        <v>4</v>
      </c>
      <c r="IM356" s="200">
        <v>0</v>
      </c>
      <c r="IN356" s="200">
        <v>84</v>
      </c>
      <c r="IO356" s="200">
        <v>39</v>
      </c>
      <c r="IP356" s="200">
        <v>250</v>
      </c>
      <c r="IQ356" s="200">
        <v>413</v>
      </c>
      <c r="IW356" s="200">
        <v>752</v>
      </c>
      <c r="IZ356" s="200">
        <v>24</v>
      </c>
      <c r="JA356" s="200">
        <v>4</v>
      </c>
      <c r="JB356" s="200">
        <v>2</v>
      </c>
      <c r="JE356" s="200">
        <v>65</v>
      </c>
      <c r="JF356" s="200">
        <v>8</v>
      </c>
      <c r="JG356" s="200">
        <v>11</v>
      </c>
      <c r="JI356" s="200">
        <v>63</v>
      </c>
      <c r="JJ356" s="200">
        <v>184</v>
      </c>
      <c r="JK356" s="200">
        <v>4</v>
      </c>
      <c r="JL356" s="200">
        <v>866</v>
      </c>
      <c r="JO356" s="200">
        <v>96</v>
      </c>
      <c r="JP356" s="200">
        <v>786</v>
      </c>
      <c r="JR356" s="200">
        <v>2</v>
      </c>
      <c r="JS356" s="200">
        <v>6</v>
      </c>
      <c r="JT356" s="200">
        <v>37</v>
      </c>
      <c r="JU356" s="200">
        <v>98</v>
      </c>
      <c r="JV356" s="200">
        <v>35</v>
      </c>
      <c r="JW356" s="200">
        <v>9</v>
      </c>
      <c r="JX356" s="200">
        <v>171</v>
      </c>
      <c r="JY356" s="200">
        <v>22</v>
      </c>
      <c r="JZ356" s="200">
        <v>1</v>
      </c>
      <c r="KA356" s="200">
        <v>87</v>
      </c>
      <c r="KB356" s="200">
        <v>120</v>
      </c>
      <c r="KC356" s="200">
        <v>40</v>
      </c>
      <c r="KE356" s="200">
        <v>13</v>
      </c>
      <c r="KF356" s="200">
        <v>1</v>
      </c>
      <c r="KG356" s="200">
        <v>14</v>
      </c>
      <c r="KH356" s="200">
        <v>3</v>
      </c>
      <c r="KI356" s="200">
        <v>2</v>
      </c>
      <c r="KM356" s="200">
        <v>168</v>
      </c>
      <c r="KN356" s="200">
        <v>75</v>
      </c>
      <c r="KO356" s="200">
        <v>19</v>
      </c>
      <c r="KP356" s="200">
        <v>13</v>
      </c>
      <c r="KQ356" s="200">
        <v>2</v>
      </c>
      <c r="KR356" s="200">
        <v>6</v>
      </c>
      <c r="KS356" s="200">
        <v>320</v>
      </c>
      <c r="KT356" s="200">
        <v>74</v>
      </c>
      <c r="KU356" s="200">
        <v>115</v>
      </c>
      <c r="KV356" s="200">
        <v>56</v>
      </c>
      <c r="KW356" s="200">
        <v>958</v>
      </c>
      <c r="KX356" s="200">
        <v>223</v>
      </c>
      <c r="LA356" s="200">
        <v>2400</v>
      </c>
      <c r="LB356" s="200">
        <v>140</v>
      </c>
      <c r="LC356" s="200">
        <v>15</v>
      </c>
      <c r="LD356" s="200">
        <v>122</v>
      </c>
      <c r="LE356" s="200">
        <v>26</v>
      </c>
      <c r="LF356" s="200">
        <v>746</v>
      </c>
      <c r="LH356" s="200">
        <v>31</v>
      </c>
      <c r="LI356" s="200">
        <v>38</v>
      </c>
      <c r="LJ356" s="200">
        <v>154</v>
      </c>
      <c r="LK356" s="200">
        <v>62</v>
      </c>
      <c r="LL356" s="200">
        <v>18</v>
      </c>
      <c r="LM356" s="200">
        <v>262</v>
      </c>
      <c r="LN356" s="200">
        <v>60</v>
      </c>
      <c r="LP356" s="200">
        <v>296</v>
      </c>
      <c r="LQ356" s="200">
        <v>37</v>
      </c>
      <c r="LR356" s="200">
        <v>4</v>
      </c>
      <c r="LT356" s="200">
        <v>560</v>
      </c>
      <c r="LU356" s="200">
        <v>39</v>
      </c>
      <c r="LV356" s="200">
        <v>18</v>
      </c>
      <c r="LW356" s="200">
        <v>189</v>
      </c>
      <c r="LX356" s="200">
        <v>63</v>
      </c>
      <c r="LY356" s="200">
        <v>33</v>
      </c>
      <c r="LZ356" s="200">
        <v>25</v>
      </c>
      <c r="MA356" s="200">
        <v>99</v>
      </c>
      <c r="MB356" s="200">
        <v>49</v>
      </c>
      <c r="MC356" s="200">
        <v>58</v>
      </c>
      <c r="MK356" s="200">
        <v>143</v>
      </c>
      <c r="MT356" s="200">
        <v>1</v>
      </c>
      <c r="MU356" s="200">
        <v>4</v>
      </c>
      <c r="MV356" s="200">
        <v>2</v>
      </c>
      <c r="MW356" s="200">
        <v>6</v>
      </c>
      <c r="NA356" s="200">
        <v>10</v>
      </c>
      <c r="NB356" s="200">
        <v>48</v>
      </c>
      <c r="NC356" s="200">
        <v>58</v>
      </c>
      <c r="ND356" s="200">
        <v>30</v>
      </c>
      <c r="NE356" s="200">
        <v>5</v>
      </c>
      <c r="NF356" s="200">
        <v>73</v>
      </c>
      <c r="NG356" s="200">
        <v>71</v>
      </c>
      <c r="NH356" s="200">
        <v>143</v>
      </c>
      <c r="NI356" s="200">
        <v>38</v>
      </c>
      <c r="NL356" s="200">
        <v>28</v>
      </c>
      <c r="NP356" s="200">
        <v>71</v>
      </c>
      <c r="NT356" s="200">
        <v>214</v>
      </c>
      <c r="NW356" s="200">
        <v>16</v>
      </c>
      <c r="NY356" s="200">
        <v>11</v>
      </c>
      <c r="OB356" s="201">
        <v>14781</v>
      </c>
      <c r="OC356" s="200">
        <v>13769</v>
      </c>
      <c r="OD356" s="200">
        <v>159</v>
      </c>
      <c r="OE356" s="200">
        <v>4923</v>
      </c>
      <c r="OF356" s="200">
        <v>18851</v>
      </c>
      <c r="OG356" s="201">
        <v>33632</v>
      </c>
    </row>
    <row r="357" spans="1:397" ht="12.75" customHeight="1">
      <c r="A357" s="209">
        <v>622000</v>
      </c>
      <c r="B357" s="23" t="s">
        <v>512</v>
      </c>
      <c r="D357" s="200">
        <v>3</v>
      </c>
      <c r="E357" s="200">
        <v>39</v>
      </c>
      <c r="K357" s="200">
        <v>5</v>
      </c>
      <c r="L357" s="200">
        <v>1</v>
      </c>
      <c r="N357" s="200">
        <v>140</v>
      </c>
      <c r="P357" s="200">
        <v>191</v>
      </c>
      <c r="Q357" s="200">
        <v>41</v>
      </c>
      <c r="S357" s="200">
        <v>6</v>
      </c>
      <c r="X357" s="200">
        <v>4052</v>
      </c>
      <c r="Y357" s="200">
        <v>1349</v>
      </c>
      <c r="Z357" s="200">
        <v>397</v>
      </c>
      <c r="AA357" s="200">
        <v>639</v>
      </c>
      <c r="AM357" s="200">
        <v>22</v>
      </c>
      <c r="AN357" s="200">
        <v>32</v>
      </c>
      <c r="AO357" s="200">
        <v>28</v>
      </c>
      <c r="AP357" s="200">
        <v>58</v>
      </c>
      <c r="AQ357" s="200">
        <v>222</v>
      </c>
      <c r="AR357" s="200">
        <v>539</v>
      </c>
      <c r="AS357" s="200">
        <v>2</v>
      </c>
      <c r="AT357" s="200">
        <v>6</v>
      </c>
      <c r="AU357" s="200">
        <v>3</v>
      </c>
      <c r="AV357" s="200">
        <v>34</v>
      </c>
      <c r="AW357" s="200">
        <v>15</v>
      </c>
      <c r="AX357" s="200">
        <v>1</v>
      </c>
      <c r="BB357" s="200">
        <v>3</v>
      </c>
      <c r="BC357" s="200">
        <v>6</v>
      </c>
      <c r="BD357" s="200">
        <v>2</v>
      </c>
      <c r="BI357" s="200">
        <v>1</v>
      </c>
      <c r="BL357" s="200">
        <v>36</v>
      </c>
      <c r="BM357" s="200">
        <v>0</v>
      </c>
      <c r="BO357" s="200">
        <v>131</v>
      </c>
      <c r="BP357" s="200">
        <v>48</v>
      </c>
      <c r="BQ357" s="200">
        <v>27</v>
      </c>
      <c r="BR357" s="200">
        <v>42</v>
      </c>
      <c r="BS357" s="200">
        <v>0</v>
      </c>
      <c r="BU357" s="200">
        <v>0</v>
      </c>
      <c r="BV357" s="200">
        <v>12</v>
      </c>
      <c r="BW357" s="200">
        <v>5</v>
      </c>
      <c r="BX357" s="200">
        <v>9</v>
      </c>
      <c r="BY357" s="200">
        <v>3</v>
      </c>
      <c r="BZ357" s="200">
        <v>4</v>
      </c>
      <c r="CA357" s="200">
        <v>1</v>
      </c>
      <c r="CB357" s="200">
        <v>7</v>
      </c>
      <c r="CF357" s="200">
        <v>106</v>
      </c>
      <c r="CN357" s="200">
        <v>4</v>
      </c>
      <c r="CS357" s="200">
        <v>4</v>
      </c>
      <c r="CT357" s="200">
        <v>188</v>
      </c>
      <c r="CX357" s="200">
        <v>1</v>
      </c>
      <c r="DB357" s="200">
        <v>1</v>
      </c>
      <c r="DC357" s="200">
        <v>8</v>
      </c>
      <c r="DD357" s="200">
        <v>6</v>
      </c>
      <c r="DE357" s="200">
        <v>17</v>
      </c>
      <c r="DF357" s="200">
        <v>0</v>
      </c>
      <c r="DG357" s="200">
        <v>6</v>
      </c>
      <c r="DL357" s="200">
        <v>16</v>
      </c>
      <c r="DN357" s="200">
        <v>15</v>
      </c>
      <c r="DP357" s="200">
        <v>0</v>
      </c>
      <c r="DR357" s="200">
        <v>20</v>
      </c>
      <c r="DS357" s="200">
        <v>51</v>
      </c>
      <c r="DT357" s="200">
        <v>1</v>
      </c>
      <c r="DX357" s="200">
        <v>20</v>
      </c>
      <c r="DY357" s="200">
        <v>31</v>
      </c>
      <c r="EA357" s="200">
        <v>14</v>
      </c>
      <c r="EC357" s="200">
        <v>9</v>
      </c>
      <c r="ED357" s="200">
        <v>44</v>
      </c>
      <c r="EE357" s="200">
        <v>10</v>
      </c>
      <c r="EF357" s="200">
        <v>190</v>
      </c>
      <c r="EG357" s="200">
        <v>0</v>
      </c>
      <c r="EN357" s="200">
        <v>6</v>
      </c>
      <c r="EO357" s="200">
        <v>31</v>
      </c>
      <c r="EP357" s="200">
        <v>14</v>
      </c>
      <c r="EQ357" s="200">
        <v>3</v>
      </c>
      <c r="ER357" s="200">
        <v>8</v>
      </c>
      <c r="ES357" s="200">
        <v>3</v>
      </c>
      <c r="FC357" s="200">
        <v>9</v>
      </c>
      <c r="FD357" s="200">
        <v>117</v>
      </c>
      <c r="FE357" s="200">
        <v>14</v>
      </c>
      <c r="FF357" s="200">
        <v>40</v>
      </c>
      <c r="FI357" s="200">
        <v>44</v>
      </c>
      <c r="FU357" s="200">
        <v>14</v>
      </c>
      <c r="FY357" s="200">
        <v>4</v>
      </c>
      <c r="GA357" s="200">
        <v>3</v>
      </c>
      <c r="GC357" s="200">
        <v>4643</v>
      </c>
      <c r="GD357" s="200">
        <v>4750</v>
      </c>
      <c r="GH357" s="200">
        <v>1</v>
      </c>
      <c r="GI357" s="200">
        <v>0</v>
      </c>
      <c r="GK357" s="200">
        <v>13</v>
      </c>
      <c r="GM357" s="200">
        <v>89</v>
      </c>
      <c r="GP357" s="200">
        <v>16</v>
      </c>
      <c r="GQ357" s="200">
        <v>11</v>
      </c>
      <c r="GS357" s="200">
        <v>1</v>
      </c>
      <c r="GT357" s="200">
        <v>1</v>
      </c>
      <c r="GU357" s="200">
        <v>18</v>
      </c>
      <c r="GV357" s="200">
        <v>127</v>
      </c>
      <c r="GW357" s="200">
        <v>413</v>
      </c>
      <c r="GX357" s="200">
        <v>117</v>
      </c>
      <c r="GY357" s="200">
        <v>735</v>
      </c>
      <c r="GZ357" s="200">
        <v>10</v>
      </c>
      <c r="HA357" s="200">
        <v>859</v>
      </c>
      <c r="HB357" s="200">
        <v>2315</v>
      </c>
      <c r="HC357" s="200">
        <v>636</v>
      </c>
      <c r="HD357" s="200">
        <v>953</v>
      </c>
      <c r="HE357" s="200">
        <v>28</v>
      </c>
      <c r="HF357" s="200">
        <v>9</v>
      </c>
      <c r="HG357" s="200">
        <v>12</v>
      </c>
      <c r="HH357" s="200">
        <v>507</v>
      </c>
      <c r="HI357" s="200">
        <v>11</v>
      </c>
      <c r="HJ357" s="200">
        <v>166</v>
      </c>
      <c r="HK357" s="200">
        <v>44</v>
      </c>
      <c r="HL357" s="200">
        <v>239</v>
      </c>
      <c r="HR357" s="200">
        <v>17</v>
      </c>
      <c r="HS357" s="200">
        <v>1</v>
      </c>
      <c r="HU357" s="200">
        <v>538</v>
      </c>
      <c r="HV357" s="200">
        <v>48</v>
      </c>
      <c r="HW357" s="200">
        <v>12</v>
      </c>
      <c r="HX357" s="200">
        <v>2</v>
      </c>
      <c r="HZ357" s="200">
        <v>130</v>
      </c>
      <c r="IA357" s="200">
        <v>66</v>
      </c>
      <c r="IB357" s="200">
        <v>139</v>
      </c>
      <c r="IC357" s="200">
        <v>122</v>
      </c>
      <c r="ID357" s="200">
        <v>42</v>
      </c>
      <c r="IE357" s="200">
        <v>3168</v>
      </c>
      <c r="IG357" s="200">
        <v>1330</v>
      </c>
      <c r="II357" s="200">
        <v>3385</v>
      </c>
      <c r="IJ357" s="200">
        <v>9</v>
      </c>
      <c r="IL357" s="200">
        <v>15</v>
      </c>
      <c r="IM357" s="200">
        <v>93</v>
      </c>
      <c r="IN357" s="200">
        <v>777</v>
      </c>
      <c r="IO357" s="200">
        <v>76</v>
      </c>
      <c r="IP357" s="200">
        <v>398</v>
      </c>
      <c r="IQ357" s="200">
        <v>1170</v>
      </c>
      <c r="IS357" s="200">
        <v>59</v>
      </c>
      <c r="IT357" s="200">
        <v>23</v>
      </c>
      <c r="IU357" s="200">
        <v>2</v>
      </c>
      <c r="IW357" s="200">
        <v>13573</v>
      </c>
      <c r="IX357" s="200">
        <v>8102</v>
      </c>
      <c r="IY357" s="200">
        <v>44</v>
      </c>
      <c r="IZ357" s="200">
        <v>11</v>
      </c>
      <c r="JA357" s="200">
        <v>7</v>
      </c>
      <c r="JB357" s="200">
        <v>144</v>
      </c>
      <c r="JE357" s="200">
        <v>138</v>
      </c>
      <c r="JF357" s="200">
        <v>12</v>
      </c>
      <c r="JG357" s="200">
        <v>11</v>
      </c>
      <c r="JH357" s="200">
        <v>49</v>
      </c>
      <c r="JI357" s="200">
        <v>52</v>
      </c>
      <c r="JJ357" s="200">
        <v>109</v>
      </c>
      <c r="JK357" s="200">
        <v>3</v>
      </c>
      <c r="JL357" s="200">
        <v>1955</v>
      </c>
      <c r="JM357" s="200">
        <v>2</v>
      </c>
      <c r="JN357" s="200">
        <v>3</v>
      </c>
      <c r="JO357" s="200">
        <v>353</v>
      </c>
      <c r="JP357" s="200">
        <v>12026</v>
      </c>
      <c r="JQ357" s="200">
        <v>0</v>
      </c>
      <c r="JR357" s="200">
        <v>7</v>
      </c>
      <c r="JS357" s="200">
        <v>26</v>
      </c>
      <c r="JT357" s="200">
        <v>188</v>
      </c>
      <c r="JU357" s="200">
        <v>336</v>
      </c>
      <c r="JV357" s="200">
        <v>161</v>
      </c>
      <c r="JW357" s="200">
        <v>93</v>
      </c>
      <c r="JX357" s="200">
        <v>1253</v>
      </c>
      <c r="JY357" s="200">
        <v>523</v>
      </c>
      <c r="JZ357" s="200">
        <v>25</v>
      </c>
      <c r="KA357" s="200">
        <v>618</v>
      </c>
      <c r="KB357" s="200">
        <v>856</v>
      </c>
      <c r="KC357" s="200">
        <v>373</v>
      </c>
      <c r="KE357" s="200">
        <v>81</v>
      </c>
      <c r="KF357" s="200">
        <v>4</v>
      </c>
      <c r="KG357" s="200">
        <v>21</v>
      </c>
      <c r="KH357" s="200">
        <v>289</v>
      </c>
      <c r="KI357" s="200">
        <v>7</v>
      </c>
      <c r="KM357" s="200">
        <v>2557</v>
      </c>
      <c r="KN357" s="200">
        <v>751</v>
      </c>
      <c r="KO357" s="200">
        <v>238</v>
      </c>
      <c r="KP357" s="200">
        <v>1353</v>
      </c>
      <c r="KQ357" s="200">
        <v>22</v>
      </c>
      <c r="KR357" s="200">
        <v>107</v>
      </c>
      <c r="KS357" s="200">
        <v>1379</v>
      </c>
      <c r="KT357" s="200">
        <v>618</v>
      </c>
      <c r="KU357" s="200">
        <v>1060</v>
      </c>
      <c r="KV357" s="200">
        <v>9139</v>
      </c>
      <c r="KW357" s="200">
        <v>30966</v>
      </c>
      <c r="KX357" s="200">
        <v>47</v>
      </c>
      <c r="LA357" s="200">
        <v>18012</v>
      </c>
      <c r="LB357" s="200">
        <v>2500</v>
      </c>
      <c r="LC357" s="200">
        <v>275</v>
      </c>
      <c r="LD357" s="200">
        <v>2507</v>
      </c>
      <c r="LE357" s="200">
        <v>265</v>
      </c>
      <c r="LF357" s="200">
        <v>7694</v>
      </c>
      <c r="LH357" s="200">
        <v>1901</v>
      </c>
      <c r="LI357" s="200">
        <v>1804</v>
      </c>
      <c r="LJ357" s="200">
        <v>3408</v>
      </c>
      <c r="LK357" s="200">
        <v>574</v>
      </c>
      <c r="LL357" s="200">
        <v>20</v>
      </c>
      <c r="LM357" s="200">
        <v>8338</v>
      </c>
      <c r="LN357" s="200">
        <v>1845</v>
      </c>
      <c r="LO357" s="200">
        <v>138</v>
      </c>
      <c r="LP357" s="200">
        <v>3387</v>
      </c>
      <c r="LQ357" s="200">
        <v>1015</v>
      </c>
      <c r="LS357" s="200">
        <v>866</v>
      </c>
      <c r="LT357" s="200">
        <v>4635</v>
      </c>
      <c r="LU357" s="200">
        <v>3136</v>
      </c>
      <c r="LV357" s="200">
        <v>914</v>
      </c>
      <c r="LW357" s="200">
        <v>8918</v>
      </c>
      <c r="LX357" s="200">
        <v>1390</v>
      </c>
      <c r="LY357" s="200">
        <v>439</v>
      </c>
      <c r="LZ357" s="200">
        <v>663</v>
      </c>
      <c r="MA357" s="200">
        <v>2571</v>
      </c>
      <c r="MB357" s="200">
        <v>782</v>
      </c>
      <c r="MC357" s="200">
        <v>1258</v>
      </c>
      <c r="ME357" s="200">
        <v>69</v>
      </c>
      <c r="MK357" s="200">
        <v>955</v>
      </c>
      <c r="MM357" s="200">
        <v>9563</v>
      </c>
      <c r="MN357" s="200">
        <v>323</v>
      </c>
      <c r="MT357" s="200">
        <v>15</v>
      </c>
      <c r="MU357" s="200">
        <v>7</v>
      </c>
      <c r="MV357" s="200">
        <v>35</v>
      </c>
      <c r="MW357" s="200">
        <v>284</v>
      </c>
      <c r="NA357" s="200">
        <v>18</v>
      </c>
      <c r="NB357" s="200">
        <v>94</v>
      </c>
      <c r="NC357" s="200">
        <v>3671</v>
      </c>
      <c r="ND357" s="200">
        <v>1182</v>
      </c>
      <c r="NE357" s="200">
        <v>72</v>
      </c>
      <c r="NF357" s="200">
        <v>2011</v>
      </c>
      <c r="NG357" s="200">
        <v>1906</v>
      </c>
      <c r="NH357" s="200">
        <v>4027</v>
      </c>
      <c r="NI357" s="200">
        <v>1068</v>
      </c>
      <c r="NL357" s="200">
        <v>2214</v>
      </c>
      <c r="NM357" s="200">
        <v>10</v>
      </c>
      <c r="NP357" s="200">
        <v>253</v>
      </c>
      <c r="NT357" s="200">
        <v>1262</v>
      </c>
      <c r="NW357" s="200">
        <v>379</v>
      </c>
      <c r="OB357" s="201">
        <v>235938</v>
      </c>
      <c r="OC357" s="200">
        <v>268046</v>
      </c>
      <c r="OD357" s="200">
        <v>7391</v>
      </c>
      <c r="OE357" s="200">
        <v>19704</v>
      </c>
      <c r="OF357" s="200">
        <v>295140</v>
      </c>
      <c r="OG357" s="201">
        <v>531078</v>
      </c>
    </row>
    <row r="358" spans="1:397" ht="12.75" customHeight="1">
      <c r="A358" s="209" t="s">
        <v>514</v>
      </c>
      <c r="B358" s="23" t="s">
        <v>513</v>
      </c>
      <c r="E358" s="200">
        <v>39</v>
      </c>
      <c r="H358" s="200">
        <v>0</v>
      </c>
      <c r="L358" s="200">
        <v>8</v>
      </c>
      <c r="N358" s="200">
        <v>79</v>
      </c>
      <c r="P358" s="200">
        <v>69</v>
      </c>
      <c r="Q358" s="200">
        <v>12</v>
      </c>
      <c r="S358" s="200">
        <v>4</v>
      </c>
      <c r="X358" s="200">
        <v>1429</v>
      </c>
      <c r="Y358" s="200">
        <v>491</v>
      </c>
      <c r="Z358" s="200">
        <v>169</v>
      </c>
      <c r="AA358" s="200">
        <v>290</v>
      </c>
      <c r="AP358" s="200">
        <v>4</v>
      </c>
      <c r="AQ358" s="200">
        <v>30</v>
      </c>
      <c r="AR358" s="200">
        <v>98</v>
      </c>
      <c r="AT358" s="200">
        <v>0</v>
      </c>
      <c r="AU358" s="200">
        <v>0</v>
      </c>
      <c r="AV358" s="200">
        <v>5</v>
      </c>
      <c r="BC358" s="200">
        <v>9</v>
      </c>
      <c r="BO358" s="200">
        <v>0</v>
      </c>
      <c r="BP358" s="200">
        <v>2</v>
      </c>
      <c r="BQ358" s="200">
        <v>0</v>
      </c>
      <c r="BV358" s="200">
        <v>0</v>
      </c>
      <c r="BW358" s="200">
        <v>1</v>
      </c>
      <c r="BX358" s="200">
        <v>3</v>
      </c>
      <c r="BY358" s="200">
        <v>1</v>
      </c>
      <c r="BZ358" s="200">
        <v>1</v>
      </c>
      <c r="CF358" s="200">
        <v>9</v>
      </c>
      <c r="CT358" s="200">
        <v>54</v>
      </c>
      <c r="DB358" s="200">
        <v>0</v>
      </c>
      <c r="DG358" s="200">
        <v>0</v>
      </c>
      <c r="DM358" s="200">
        <v>53</v>
      </c>
      <c r="DP358" s="200">
        <v>0</v>
      </c>
      <c r="DQ358" s="200">
        <v>1</v>
      </c>
      <c r="DR358" s="200">
        <v>16</v>
      </c>
      <c r="DS358" s="200">
        <v>7</v>
      </c>
      <c r="DT358" s="200">
        <v>2</v>
      </c>
      <c r="ED358" s="200">
        <v>9</v>
      </c>
      <c r="EE358" s="200">
        <v>2</v>
      </c>
      <c r="EF358" s="200">
        <v>184</v>
      </c>
      <c r="EL358" s="200">
        <v>0</v>
      </c>
      <c r="FC358" s="200">
        <v>2</v>
      </c>
      <c r="FD358" s="200">
        <v>12</v>
      </c>
      <c r="FF358" s="200">
        <v>7</v>
      </c>
      <c r="FI358" s="200">
        <v>18</v>
      </c>
      <c r="GA358" s="200">
        <v>0</v>
      </c>
      <c r="GC358" s="200">
        <v>350</v>
      </c>
      <c r="GD358" s="200">
        <v>538</v>
      </c>
      <c r="GI358" s="200">
        <v>10</v>
      </c>
      <c r="GJ358" s="200">
        <v>118</v>
      </c>
      <c r="GK358" s="200">
        <v>2</v>
      </c>
      <c r="GM358" s="200">
        <v>7</v>
      </c>
      <c r="GP358" s="200">
        <v>15</v>
      </c>
      <c r="GQ358" s="200">
        <v>2</v>
      </c>
      <c r="GS358" s="200">
        <v>6</v>
      </c>
      <c r="GT358" s="200">
        <v>10</v>
      </c>
      <c r="GU358" s="200">
        <v>14</v>
      </c>
      <c r="GV358" s="200">
        <v>179</v>
      </c>
      <c r="GW358" s="200">
        <v>248</v>
      </c>
      <c r="GX358" s="200">
        <v>32</v>
      </c>
      <c r="GY358" s="200">
        <v>344</v>
      </c>
      <c r="GZ358" s="200">
        <v>19</v>
      </c>
      <c r="HA358" s="200">
        <v>198</v>
      </c>
      <c r="HB358" s="200">
        <v>1129</v>
      </c>
      <c r="HC358" s="200">
        <v>463</v>
      </c>
      <c r="HD358" s="200">
        <v>169</v>
      </c>
      <c r="HE358" s="200">
        <v>98</v>
      </c>
      <c r="HF358" s="200">
        <v>109</v>
      </c>
      <c r="HG358" s="200">
        <v>24</v>
      </c>
      <c r="HH358" s="200">
        <v>1</v>
      </c>
      <c r="HJ358" s="200">
        <v>78</v>
      </c>
      <c r="HK358" s="200">
        <v>68</v>
      </c>
      <c r="HL358" s="200">
        <v>69</v>
      </c>
      <c r="HS358" s="200">
        <v>0</v>
      </c>
      <c r="HU358" s="200">
        <v>374</v>
      </c>
      <c r="HV358" s="200">
        <v>0</v>
      </c>
      <c r="HZ358" s="200">
        <v>16</v>
      </c>
      <c r="IA358" s="200">
        <v>24</v>
      </c>
      <c r="IB358" s="200">
        <v>2</v>
      </c>
      <c r="IC358" s="200">
        <v>9</v>
      </c>
      <c r="ID358" s="200">
        <v>3</v>
      </c>
      <c r="IE358" s="200">
        <v>768</v>
      </c>
      <c r="IG358" s="200">
        <v>134</v>
      </c>
      <c r="II358" s="200">
        <v>983</v>
      </c>
      <c r="IL358" s="200">
        <v>120</v>
      </c>
      <c r="IM358" s="200">
        <v>31</v>
      </c>
      <c r="IN358" s="200">
        <v>0</v>
      </c>
      <c r="IP358" s="200">
        <v>2</v>
      </c>
      <c r="IQ358" s="200">
        <v>42</v>
      </c>
      <c r="IT358" s="200">
        <v>1</v>
      </c>
      <c r="IW358" s="200">
        <v>1057</v>
      </c>
      <c r="IX358" s="200">
        <v>15</v>
      </c>
      <c r="IY358" s="200">
        <v>596</v>
      </c>
      <c r="IZ358" s="200">
        <v>4</v>
      </c>
      <c r="JA358" s="200">
        <v>0</v>
      </c>
      <c r="JB358" s="200">
        <v>71</v>
      </c>
      <c r="JE358" s="200">
        <v>77</v>
      </c>
      <c r="JF358" s="200">
        <v>1</v>
      </c>
      <c r="JG358" s="200">
        <v>0</v>
      </c>
      <c r="JI358" s="200">
        <v>59</v>
      </c>
      <c r="JJ358" s="200">
        <v>282</v>
      </c>
      <c r="JK358" s="200">
        <v>0</v>
      </c>
      <c r="JL358" s="200">
        <v>482</v>
      </c>
      <c r="JM358" s="200">
        <v>11</v>
      </c>
      <c r="JO358" s="200">
        <v>74</v>
      </c>
      <c r="JP358" s="200">
        <v>1779</v>
      </c>
      <c r="JQ358" s="200">
        <v>0</v>
      </c>
      <c r="JR358" s="200">
        <v>1</v>
      </c>
      <c r="JS358" s="200">
        <v>4</v>
      </c>
      <c r="JT358" s="200">
        <v>40</v>
      </c>
      <c r="JU358" s="200">
        <v>269</v>
      </c>
      <c r="JV358" s="200">
        <v>24</v>
      </c>
      <c r="JW358" s="200">
        <v>14</v>
      </c>
      <c r="JX358" s="200">
        <v>266</v>
      </c>
      <c r="JY358" s="200">
        <v>346</v>
      </c>
      <c r="JZ358" s="200">
        <v>8</v>
      </c>
      <c r="KA358" s="200">
        <v>56</v>
      </c>
      <c r="KB358" s="200">
        <v>77</v>
      </c>
      <c r="KC358" s="200">
        <v>55</v>
      </c>
      <c r="KE358" s="200">
        <v>65</v>
      </c>
      <c r="KF358" s="200">
        <v>8</v>
      </c>
      <c r="KG358" s="200">
        <v>5</v>
      </c>
      <c r="KH358" s="200">
        <v>27</v>
      </c>
      <c r="KI358" s="200">
        <v>558</v>
      </c>
      <c r="KM358" s="200">
        <v>375</v>
      </c>
      <c r="KN358" s="200">
        <v>230</v>
      </c>
      <c r="KO358" s="200">
        <v>61</v>
      </c>
      <c r="KP358" s="200">
        <v>109</v>
      </c>
      <c r="KQ358" s="200">
        <v>2</v>
      </c>
      <c r="KR358" s="200">
        <v>40</v>
      </c>
      <c r="KS358" s="200">
        <v>1627</v>
      </c>
      <c r="KT358" s="200">
        <v>211</v>
      </c>
      <c r="KU358" s="200">
        <v>595</v>
      </c>
      <c r="KV358" s="200">
        <v>84</v>
      </c>
      <c r="KW358" s="200">
        <v>2177</v>
      </c>
      <c r="KX358" s="200">
        <v>6</v>
      </c>
      <c r="LA358" s="200">
        <v>15850</v>
      </c>
      <c r="LB358" s="200">
        <v>286</v>
      </c>
      <c r="LC358" s="200">
        <v>30</v>
      </c>
      <c r="LD358" s="200">
        <v>242</v>
      </c>
      <c r="LE358" s="200">
        <v>1</v>
      </c>
      <c r="LF358" s="200">
        <v>753</v>
      </c>
      <c r="LH358" s="200">
        <v>259</v>
      </c>
      <c r="LI358" s="200">
        <v>275</v>
      </c>
      <c r="LJ358" s="200">
        <v>1103</v>
      </c>
      <c r="LK358" s="200">
        <v>481</v>
      </c>
      <c r="LL358" s="200">
        <v>57</v>
      </c>
      <c r="LM358" s="200">
        <v>1796</v>
      </c>
      <c r="LN358" s="200">
        <v>409</v>
      </c>
      <c r="LP358" s="200">
        <v>641</v>
      </c>
      <c r="LQ358" s="200">
        <v>311</v>
      </c>
      <c r="LT358" s="200">
        <v>1772</v>
      </c>
      <c r="LU358" s="200">
        <v>516</v>
      </c>
      <c r="LV358" s="200">
        <v>149</v>
      </c>
      <c r="LW358" s="200">
        <v>1511</v>
      </c>
      <c r="LX358" s="200">
        <v>399</v>
      </c>
      <c r="LY358" s="200">
        <v>69</v>
      </c>
      <c r="LZ358" s="200">
        <v>124</v>
      </c>
      <c r="MA358" s="200">
        <v>803</v>
      </c>
      <c r="MB358" s="200">
        <v>34</v>
      </c>
      <c r="MC358" s="200">
        <v>646</v>
      </c>
      <c r="MM358" s="200">
        <v>43</v>
      </c>
      <c r="MT358" s="200">
        <v>6</v>
      </c>
      <c r="MU358" s="200">
        <v>13</v>
      </c>
      <c r="MV358" s="200">
        <v>17</v>
      </c>
      <c r="MW358" s="200">
        <v>65</v>
      </c>
      <c r="NA358" s="200">
        <v>56</v>
      </c>
      <c r="NB358" s="200">
        <v>165</v>
      </c>
      <c r="NC358" s="200">
        <v>323</v>
      </c>
      <c r="ND358" s="200">
        <v>232</v>
      </c>
      <c r="NE358" s="200">
        <v>277</v>
      </c>
      <c r="NF358" s="200">
        <v>105</v>
      </c>
      <c r="NG358" s="200">
        <v>127</v>
      </c>
      <c r="NH358" s="200">
        <v>209</v>
      </c>
      <c r="NI358" s="200">
        <v>65</v>
      </c>
      <c r="NL358" s="200">
        <v>695</v>
      </c>
      <c r="NM358" s="200">
        <v>35</v>
      </c>
      <c r="NP358" s="200">
        <v>214</v>
      </c>
      <c r="NT358" s="200">
        <v>164</v>
      </c>
      <c r="NW358" s="200">
        <v>218</v>
      </c>
      <c r="NZ358" s="200">
        <v>140</v>
      </c>
      <c r="OB358" s="201">
        <v>53471</v>
      </c>
      <c r="OC358" s="200">
        <v>72598</v>
      </c>
      <c r="OD358" s="200">
        <v>7714</v>
      </c>
      <c r="OE358" s="200">
        <v>2757</v>
      </c>
      <c r="OF358" s="200">
        <v>83069</v>
      </c>
      <c r="OG358" s="201">
        <v>136540</v>
      </c>
    </row>
    <row r="359" spans="1:397" ht="12.75" customHeight="1">
      <c r="A359" s="209" t="s">
        <v>516</v>
      </c>
      <c r="B359" s="23" t="s">
        <v>515</v>
      </c>
      <c r="E359" s="200">
        <v>2</v>
      </c>
      <c r="H359" s="200">
        <v>0</v>
      </c>
      <c r="N359" s="200">
        <v>39</v>
      </c>
      <c r="P359" s="200">
        <v>12</v>
      </c>
      <c r="Q359" s="200">
        <v>2</v>
      </c>
      <c r="S359" s="200">
        <v>12</v>
      </c>
      <c r="X359" s="200">
        <v>220</v>
      </c>
      <c r="Y359" s="200">
        <v>84</v>
      </c>
      <c r="Z359" s="200">
        <v>26</v>
      </c>
      <c r="AA359" s="200">
        <v>100</v>
      </c>
      <c r="AP359" s="200">
        <v>1</v>
      </c>
      <c r="AQ359" s="200">
        <v>10</v>
      </c>
      <c r="AR359" s="200">
        <v>19</v>
      </c>
      <c r="AT359" s="200">
        <v>0</v>
      </c>
      <c r="AU359" s="200">
        <v>0</v>
      </c>
      <c r="AV359" s="200">
        <v>2</v>
      </c>
      <c r="AW359" s="200">
        <v>0</v>
      </c>
      <c r="BC359" s="200">
        <v>8</v>
      </c>
      <c r="BL359" s="200">
        <v>0</v>
      </c>
      <c r="BO359" s="200">
        <v>2</v>
      </c>
      <c r="BQ359" s="200">
        <v>0</v>
      </c>
      <c r="BR359" s="200">
        <v>0</v>
      </c>
      <c r="BV359" s="200">
        <v>0</v>
      </c>
      <c r="BX359" s="200">
        <v>0</v>
      </c>
      <c r="BY359" s="200">
        <v>0</v>
      </c>
      <c r="CF359" s="200">
        <v>3</v>
      </c>
      <c r="CT359" s="200">
        <v>34</v>
      </c>
      <c r="CX359" s="200">
        <v>0</v>
      </c>
      <c r="DG359" s="200">
        <v>0</v>
      </c>
      <c r="DM359" s="200">
        <v>0</v>
      </c>
      <c r="DP359" s="200">
        <v>0</v>
      </c>
      <c r="DR359" s="200">
        <v>1</v>
      </c>
      <c r="DS359" s="200">
        <v>0</v>
      </c>
      <c r="DT359" s="200">
        <v>0</v>
      </c>
      <c r="DU359" s="200">
        <v>0</v>
      </c>
      <c r="DY359" s="200">
        <v>24</v>
      </c>
      <c r="ED359" s="200">
        <v>1</v>
      </c>
      <c r="EE359" s="200">
        <v>0</v>
      </c>
      <c r="EF359" s="200">
        <v>4</v>
      </c>
      <c r="EG359" s="200">
        <v>0</v>
      </c>
      <c r="EO359" s="200">
        <v>1</v>
      </c>
      <c r="EP359" s="200">
        <v>0</v>
      </c>
      <c r="FC359" s="200">
        <v>0</v>
      </c>
      <c r="FD359" s="200">
        <v>2</v>
      </c>
      <c r="FE359" s="200">
        <v>7</v>
      </c>
      <c r="FF359" s="200">
        <v>1</v>
      </c>
      <c r="FI359" s="200">
        <v>10</v>
      </c>
      <c r="FU359" s="200">
        <v>1</v>
      </c>
      <c r="GA359" s="200">
        <v>0</v>
      </c>
      <c r="GC359" s="200">
        <v>6</v>
      </c>
      <c r="GD359" s="200">
        <v>68</v>
      </c>
      <c r="GI359" s="200">
        <v>2</v>
      </c>
      <c r="GJ359" s="200">
        <v>17</v>
      </c>
      <c r="GK359" s="200">
        <v>0</v>
      </c>
      <c r="GM359" s="200">
        <v>10</v>
      </c>
      <c r="GP359" s="200">
        <v>2</v>
      </c>
      <c r="GQ359" s="200">
        <v>1</v>
      </c>
      <c r="GS359" s="200">
        <v>0</v>
      </c>
      <c r="GT359" s="200">
        <v>2</v>
      </c>
      <c r="GU359" s="200">
        <v>1</v>
      </c>
      <c r="GV359" s="200">
        <v>17</v>
      </c>
      <c r="GW359" s="200">
        <v>42</v>
      </c>
      <c r="GX359" s="200">
        <v>4</v>
      </c>
      <c r="GY359" s="200">
        <v>3</v>
      </c>
      <c r="GZ359" s="200">
        <v>3</v>
      </c>
      <c r="HA359" s="200">
        <v>116</v>
      </c>
      <c r="HB359" s="200">
        <v>426</v>
      </c>
      <c r="HC359" s="200">
        <v>126</v>
      </c>
      <c r="HD359" s="200">
        <v>105</v>
      </c>
      <c r="HE359" s="200">
        <v>32</v>
      </c>
      <c r="HF359" s="200">
        <v>11</v>
      </c>
      <c r="HG359" s="200">
        <v>2</v>
      </c>
      <c r="HH359" s="200">
        <v>0</v>
      </c>
      <c r="HJ359" s="200">
        <v>12</v>
      </c>
      <c r="HK359" s="200">
        <v>10</v>
      </c>
      <c r="HL359" s="200">
        <v>37</v>
      </c>
      <c r="HU359" s="200">
        <v>362</v>
      </c>
      <c r="HV359" s="200">
        <v>0</v>
      </c>
      <c r="HZ359" s="200">
        <v>3</v>
      </c>
      <c r="IA359" s="200">
        <v>8</v>
      </c>
      <c r="IB359" s="200">
        <v>0</v>
      </c>
      <c r="IC359" s="200">
        <v>2</v>
      </c>
      <c r="ID359" s="200">
        <v>1</v>
      </c>
      <c r="IE359" s="200">
        <v>153</v>
      </c>
      <c r="IG359" s="200">
        <v>23</v>
      </c>
      <c r="II359" s="200">
        <v>168</v>
      </c>
      <c r="IL359" s="200">
        <v>11</v>
      </c>
      <c r="IM359" s="200">
        <v>2</v>
      </c>
      <c r="IN359" s="200">
        <v>1</v>
      </c>
      <c r="IO359" s="200">
        <v>0</v>
      </c>
      <c r="IP359" s="200">
        <v>2</v>
      </c>
      <c r="IQ359" s="200">
        <v>5</v>
      </c>
      <c r="IT359" s="200">
        <v>1</v>
      </c>
      <c r="IW359" s="200">
        <v>100</v>
      </c>
      <c r="IY359" s="200">
        <v>17</v>
      </c>
      <c r="IZ359" s="200">
        <v>3</v>
      </c>
      <c r="JA359" s="200">
        <v>0</v>
      </c>
      <c r="JB359" s="200">
        <v>16</v>
      </c>
      <c r="JE359" s="200">
        <v>3</v>
      </c>
      <c r="JF359" s="200">
        <v>0</v>
      </c>
      <c r="JG359" s="200">
        <v>9</v>
      </c>
      <c r="JH359" s="200">
        <v>1</v>
      </c>
      <c r="JI359" s="200">
        <v>6</v>
      </c>
      <c r="JJ359" s="200">
        <v>21</v>
      </c>
      <c r="JK359" s="200">
        <v>0</v>
      </c>
      <c r="JL359" s="200">
        <v>66</v>
      </c>
      <c r="JM359" s="200">
        <v>0</v>
      </c>
      <c r="JN359" s="200">
        <v>0</v>
      </c>
      <c r="JO359" s="200">
        <v>25</v>
      </c>
      <c r="JP359" s="200">
        <v>278</v>
      </c>
      <c r="JQ359" s="200">
        <v>0</v>
      </c>
      <c r="JR359" s="200">
        <v>0</v>
      </c>
      <c r="JS359" s="200">
        <v>1</v>
      </c>
      <c r="JT359" s="200">
        <v>10</v>
      </c>
      <c r="JU359" s="200">
        <v>40</v>
      </c>
      <c r="JV359" s="200">
        <v>6</v>
      </c>
      <c r="JW359" s="200">
        <v>2</v>
      </c>
      <c r="JX359" s="200">
        <v>71</v>
      </c>
      <c r="JY359" s="200">
        <v>8</v>
      </c>
      <c r="JZ359" s="200">
        <v>1</v>
      </c>
      <c r="KA359" s="200">
        <v>74</v>
      </c>
      <c r="KB359" s="200">
        <v>102</v>
      </c>
      <c r="KC359" s="200">
        <v>39</v>
      </c>
      <c r="KE359" s="200">
        <v>4</v>
      </c>
      <c r="KG359" s="200">
        <v>1</v>
      </c>
      <c r="KH359" s="200">
        <v>3</v>
      </c>
      <c r="KI359" s="200">
        <v>1</v>
      </c>
      <c r="KM359" s="200">
        <v>191</v>
      </c>
      <c r="KN359" s="200">
        <v>76</v>
      </c>
      <c r="KO359" s="200">
        <v>20</v>
      </c>
      <c r="KP359" s="200">
        <v>27</v>
      </c>
      <c r="KQ359" s="200">
        <v>1</v>
      </c>
      <c r="KR359" s="200">
        <v>5</v>
      </c>
      <c r="KS359" s="200">
        <v>291</v>
      </c>
      <c r="KT359" s="200">
        <v>74</v>
      </c>
      <c r="KU359" s="200">
        <v>65</v>
      </c>
      <c r="KV359" s="200">
        <v>23</v>
      </c>
      <c r="KW359" s="200">
        <v>368</v>
      </c>
      <c r="KX359" s="200">
        <v>5</v>
      </c>
      <c r="LA359" s="200">
        <v>3924</v>
      </c>
      <c r="LB359" s="200">
        <v>68</v>
      </c>
      <c r="LC359" s="200">
        <v>8</v>
      </c>
      <c r="LD359" s="200">
        <v>66</v>
      </c>
      <c r="LE359" s="200">
        <v>1</v>
      </c>
      <c r="LF359" s="200">
        <v>168</v>
      </c>
      <c r="LH359" s="200">
        <v>34</v>
      </c>
      <c r="LI359" s="200">
        <v>31</v>
      </c>
      <c r="LJ359" s="200">
        <v>259</v>
      </c>
      <c r="LK359" s="200">
        <v>17</v>
      </c>
      <c r="LL359" s="200">
        <v>4</v>
      </c>
      <c r="LM359" s="200">
        <v>161</v>
      </c>
      <c r="LN359" s="200">
        <v>37</v>
      </c>
      <c r="LP359" s="200">
        <v>144</v>
      </c>
      <c r="LQ359" s="200">
        <v>20</v>
      </c>
      <c r="LT359" s="200">
        <v>377</v>
      </c>
      <c r="LU359" s="200">
        <v>52</v>
      </c>
      <c r="LV359" s="200">
        <v>25</v>
      </c>
      <c r="LW359" s="200">
        <v>230</v>
      </c>
      <c r="LX359" s="200">
        <v>34</v>
      </c>
      <c r="LZ359" s="200">
        <v>30</v>
      </c>
      <c r="MA359" s="200">
        <v>186</v>
      </c>
      <c r="MB359" s="200">
        <v>0</v>
      </c>
      <c r="MC359" s="200">
        <v>92</v>
      </c>
      <c r="MK359" s="200">
        <v>4</v>
      </c>
      <c r="MT359" s="200">
        <v>1</v>
      </c>
      <c r="MU359" s="200">
        <v>2</v>
      </c>
      <c r="MV359" s="200">
        <v>2</v>
      </c>
      <c r="MW359" s="200">
        <v>35</v>
      </c>
      <c r="NA359" s="200">
        <v>6</v>
      </c>
      <c r="NB359" s="200">
        <v>18</v>
      </c>
      <c r="NC359" s="200">
        <v>33</v>
      </c>
      <c r="ND359" s="200">
        <v>19</v>
      </c>
      <c r="NE359" s="200">
        <v>21</v>
      </c>
      <c r="NF359" s="200">
        <v>37</v>
      </c>
      <c r="NG359" s="200">
        <v>40</v>
      </c>
      <c r="NH359" s="200">
        <v>75</v>
      </c>
      <c r="NI359" s="200">
        <v>24</v>
      </c>
      <c r="NL359" s="200">
        <v>81</v>
      </c>
      <c r="NM359" s="200">
        <v>0</v>
      </c>
      <c r="NP359" s="200">
        <v>17</v>
      </c>
      <c r="NT359" s="200">
        <v>138</v>
      </c>
      <c r="NW359" s="200">
        <v>28</v>
      </c>
      <c r="NZ359" s="200">
        <v>11</v>
      </c>
      <c r="OB359" s="201">
        <v>11042</v>
      </c>
      <c r="OC359" s="200">
        <v>22221</v>
      </c>
      <c r="OD359" s="200">
        <v>815</v>
      </c>
      <c r="OE359" s="200">
        <v>848</v>
      </c>
      <c r="OF359" s="200">
        <v>23884</v>
      </c>
      <c r="OG359" s="201">
        <v>34926</v>
      </c>
    </row>
    <row r="360" spans="1:397" ht="12.75" customHeight="1">
      <c r="A360" s="209">
        <v>624100</v>
      </c>
      <c r="B360" s="23" t="s">
        <v>517</v>
      </c>
      <c r="H360" s="200">
        <v>0</v>
      </c>
      <c r="P360" s="200">
        <v>9</v>
      </c>
      <c r="Q360" s="200">
        <v>2</v>
      </c>
      <c r="X360" s="200">
        <v>226</v>
      </c>
      <c r="Y360" s="200">
        <v>64</v>
      </c>
      <c r="Z360" s="200">
        <v>19</v>
      </c>
      <c r="AA360" s="200">
        <v>85</v>
      </c>
      <c r="AM360" s="200">
        <v>6</v>
      </c>
      <c r="AN360" s="200">
        <v>19</v>
      </c>
      <c r="AO360" s="200">
        <v>10</v>
      </c>
      <c r="AP360" s="200">
        <v>3</v>
      </c>
      <c r="AQ360" s="200">
        <v>2</v>
      </c>
      <c r="AR360" s="200">
        <v>1</v>
      </c>
      <c r="AS360" s="200">
        <v>1</v>
      </c>
      <c r="AT360" s="200">
        <v>17</v>
      </c>
      <c r="AU360" s="200">
        <v>2</v>
      </c>
      <c r="AV360" s="200">
        <v>5</v>
      </c>
      <c r="AW360" s="200">
        <v>7</v>
      </c>
      <c r="AX360" s="200">
        <v>0</v>
      </c>
      <c r="BC360" s="200">
        <v>5</v>
      </c>
      <c r="BD360" s="200">
        <v>1</v>
      </c>
      <c r="BF360" s="200">
        <v>0</v>
      </c>
      <c r="BI360" s="200">
        <v>1</v>
      </c>
      <c r="BJ360" s="200">
        <v>0</v>
      </c>
      <c r="BN360" s="200">
        <v>4</v>
      </c>
      <c r="BO360" s="200">
        <v>6</v>
      </c>
      <c r="BP360" s="200">
        <v>0</v>
      </c>
      <c r="BQ360" s="200">
        <v>18</v>
      </c>
      <c r="BR360" s="200">
        <v>29</v>
      </c>
      <c r="BU360" s="200">
        <v>0</v>
      </c>
      <c r="BV360" s="200">
        <v>20</v>
      </c>
      <c r="BW360" s="200">
        <v>1</v>
      </c>
      <c r="CA360" s="200">
        <v>2</v>
      </c>
      <c r="CB360" s="200">
        <v>5</v>
      </c>
      <c r="CE360" s="200">
        <v>7</v>
      </c>
      <c r="CF360" s="200">
        <v>6</v>
      </c>
      <c r="CS360" s="200">
        <v>1</v>
      </c>
      <c r="CT360" s="200">
        <v>13</v>
      </c>
      <c r="DB360" s="200">
        <v>1</v>
      </c>
      <c r="DG360" s="200">
        <v>0</v>
      </c>
      <c r="DM360" s="200">
        <v>40</v>
      </c>
      <c r="DN360" s="200">
        <v>0</v>
      </c>
      <c r="DO360" s="200">
        <v>12</v>
      </c>
      <c r="DP360" s="200">
        <v>2</v>
      </c>
      <c r="DY360" s="200">
        <v>2</v>
      </c>
      <c r="ED360" s="200">
        <v>0</v>
      </c>
      <c r="EE360" s="200">
        <v>0</v>
      </c>
      <c r="EF360" s="200">
        <v>2</v>
      </c>
      <c r="EG360" s="200">
        <v>0</v>
      </c>
      <c r="EN360" s="200">
        <v>3</v>
      </c>
      <c r="EP360" s="200">
        <v>22</v>
      </c>
      <c r="ER360" s="200">
        <v>7</v>
      </c>
      <c r="ES360" s="200">
        <v>5</v>
      </c>
      <c r="FC360" s="200">
        <v>12</v>
      </c>
      <c r="FD360" s="200">
        <v>41</v>
      </c>
      <c r="FE360" s="200">
        <v>73</v>
      </c>
      <c r="FF360" s="200">
        <v>20</v>
      </c>
      <c r="FI360" s="200">
        <v>30</v>
      </c>
      <c r="FR360" s="200">
        <v>14</v>
      </c>
      <c r="FU360" s="200">
        <v>13</v>
      </c>
      <c r="GC360" s="200">
        <v>4</v>
      </c>
      <c r="GD360" s="200">
        <v>30</v>
      </c>
      <c r="GH360" s="200">
        <v>0</v>
      </c>
      <c r="GJ360" s="200">
        <v>402</v>
      </c>
      <c r="GK360" s="200">
        <v>2</v>
      </c>
      <c r="GM360" s="200">
        <v>63</v>
      </c>
      <c r="GP360" s="200">
        <v>7</v>
      </c>
      <c r="GQ360" s="200">
        <v>6</v>
      </c>
      <c r="GS360" s="200">
        <v>3</v>
      </c>
      <c r="GT360" s="200">
        <v>9</v>
      </c>
      <c r="GU360" s="200">
        <v>5</v>
      </c>
      <c r="GV360" s="200">
        <v>12</v>
      </c>
      <c r="GW360" s="200">
        <v>29</v>
      </c>
      <c r="GX360" s="200">
        <v>5</v>
      </c>
      <c r="GY360" s="200">
        <v>6</v>
      </c>
      <c r="GZ360" s="200">
        <v>2</v>
      </c>
      <c r="HA360" s="200">
        <v>20</v>
      </c>
      <c r="HB360" s="200">
        <v>248</v>
      </c>
      <c r="HC360" s="200">
        <v>34</v>
      </c>
      <c r="HD360" s="200">
        <v>6</v>
      </c>
      <c r="HE360" s="200">
        <v>123</v>
      </c>
      <c r="HF360" s="200">
        <v>54</v>
      </c>
      <c r="HG360" s="200">
        <v>1</v>
      </c>
      <c r="HH360" s="200">
        <v>41</v>
      </c>
      <c r="HJ360" s="200">
        <v>19</v>
      </c>
      <c r="HK360" s="200">
        <v>29</v>
      </c>
      <c r="HL360" s="200">
        <v>6</v>
      </c>
      <c r="HQ360" s="200">
        <v>0</v>
      </c>
      <c r="HT360" s="200">
        <v>0</v>
      </c>
      <c r="HU360" s="200">
        <v>117</v>
      </c>
      <c r="HV360" s="200">
        <v>1</v>
      </c>
      <c r="HW360" s="200">
        <v>204</v>
      </c>
      <c r="HX360" s="200">
        <v>0</v>
      </c>
      <c r="HZ360" s="200">
        <v>17</v>
      </c>
      <c r="IA360" s="200">
        <v>37</v>
      </c>
      <c r="IB360" s="200">
        <v>47</v>
      </c>
      <c r="IC360" s="200">
        <v>10</v>
      </c>
      <c r="ID360" s="200">
        <v>0</v>
      </c>
      <c r="IE360" s="200">
        <v>90</v>
      </c>
      <c r="IG360" s="200">
        <v>410</v>
      </c>
      <c r="IH360" s="200">
        <v>1</v>
      </c>
      <c r="II360" s="200">
        <v>153</v>
      </c>
      <c r="IJ360" s="200">
        <v>2</v>
      </c>
      <c r="IL360" s="200">
        <v>27</v>
      </c>
      <c r="IQ360" s="200">
        <v>2</v>
      </c>
      <c r="IW360" s="200">
        <v>0</v>
      </c>
      <c r="IY360" s="200">
        <v>336</v>
      </c>
      <c r="IZ360" s="200">
        <v>13</v>
      </c>
      <c r="JA360" s="200">
        <v>1</v>
      </c>
      <c r="JC360" s="200">
        <v>91</v>
      </c>
      <c r="JE360" s="200">
        <v>17</v>
      </c>
      <c r="JF360" s="200">
        <v>1</v>
      </c>
      <c r="JG360" s="200">
        <v>24</v>
      </c>
      <c r="JI360" s="200">
        <v>3</v>
      </c>
      <c r="JJ360" s="200">
        <v>4</v>
      </c>
      <c r="JL360" s="200">
        <v>73</v>
      </c>
      <c r="JM360" s="200">
        <v>35</v>
      </c>
      <c r="JP360" s="200">
        <v>543</v>
      </c>
      <c r="JQ360" s="200">
        <v>0</v>
      </c>
      <c r="JR360" s="200">
        <v>0</v>
      </c>
      <c r="JS360" s="200">
        <v>2</v>
      </c>
      <c r="JT360" s="200">
        <v>13</v>
      </c>
      <c r="JU360" s="200">
        <v>123</v>
      </c>
      <c r="JV360" s="200">
        <v>8</v>
      </c>
      <c r="JW360" s="200">
        <v>5</v>
      </c>
      <c r="JX360" s="200">
        <v>153</v>
      </c>
      <c r="JY360" s="200">
        <v>29</v>
      </c>
      <c r="JZ360" s="200">
        <v>1</v>
      </c>
      <c r="KA360" s="200">
        <v>96</v>
      </c>
      <c r="KB360" s="200">
        <v>134</v>
      </c>
      <c r="KC360" s="200">
        <v>45</v>
      </c>
      <c r="KD360" s="200">
        <v>14</v>
      </c>
      <c r="KE360" s="200">
        <v>459</v>
      </c>
      <c r="KF360" s="200">
        <v>26</v>
      </c>
      <c r="KG360" s="200">
        <v>24</v>
      </c>
      <c r="KH360" s="200">
        <v>25</v>
      </c>
      <c r="KI360" s="200">
        <v>354</v>
      </c>
      <c r="KM360" s="200">
        <v>390</v>
      </c>
      <c r="KN360" s="200">
        <v>161</v>
      </c>
      <c r="KO360" s="200">
        <v>39</v>
      </c>
      <c r="KP360" s="200">
        <v>47</v>
      </c>
      <c r="KQ360" s="200">
        <v>2</v>
      </c>
      <c r="KR360" s="200">
        <v>121</v>
      </c>
      <c r="KS360" s="200">
        <v>233</v>
      </c>
      <c r="KT360" s="200">
        <v>60</v>
      </c>
      <c r="KU360" s="200">
        <v>152</v>
      </c>
      <c r="KV360" s="200">
        <v>425</v>
      </c>
      <c r="KW360" s="200">
        <v>1037</v>
      </c>
      <c r="KX360" s="200">
        <v>46</v>
      </c>
      <c r="LA360" s="200">
        <v>6893</v>
      </c>
      <c r="LB360" s="200">
        <v>87</v>
      </c>
      <c r="LC360" s="200">
        <v>9</v>
      </c>
      <c r="LD360" s="200">
        <v>82</v>
      </c>
      <c r="LE360" s="200">
        <v>36</v>
      </c>
      <c r="LF360" s="200">
        <v>332</v>
      </c>
      <c r="LH360" s="200">
        <v>78</v>
      </c>
      <c r="LI360" s="200">
        <v>147</v>
      </c>
      <c r="LJ360" s="200">
        <v>358</v>
      </c>
      <c r="LK360" s="200">
        <v>259</v>
      </c>
      <c r="LL360" s="200">
        <v>14</v>
      </c>
      <c r="LM360" s="200">
        <v>739</v>
      </c>
      <c r="LN360" s="200">
        <v>171</v>
      </c>
      <c r="LP360" s="200">
        <v>399</v>
      </c>
      <c r="LQ360" s="200">
        <v>119</v>
      </c>
      <c r="LT360" s="200">
        <v>822</v>
      </c>
      <c r="LU360" s="200">
        <v>190</v>
      </c>
      <c r="LV360" s="200">
        <v>52</v>
      </c>
      <c r="LW360" s="200">
        <v>552</v>
      </c>
      <c r="LX360" s="200">
        <v>154</v>
      </c>
      <c r="LY360" s="200">
        <v>1</v>
      </c>
      <c r="LZ360" s="200">
        <v>49</v>
      </c>
      <c r="MA360" s="200">
        <v>231</v>
      </c>
      <c r="MB360" s="200">
        <v>240</v>
      </c>
      <c r="MC360" s="200">
        <v>223</v>
      </c>
      <c r="MK360" s="200">
        <v>1</v>
      </c>
      <c r="MT360" s="200">
        <v>2</v>
      </c>
      <c r="MU360" s="200">
        <v>6</v>
      </c>
      <c r="MV360" s="200">
        <v>2</v>
      </c>
      <c r="MW360" s="200">
        <v>12</v>
      </c>
      <c r="NA360" s="200">
        <v>14</v>
      </c>
      <c r="NB360" s="200">
        <v>71</v>
      </c>
      <c r="NC360" s="200">
        <v>126</v>
      </c>
      <c r="ND360" s="200">
        <v>49</v>
      </c>
      <c r="NE360" s="200">
        <v>6</v>
      </c>
      <c r="NF360" s="200">
        <v>44</v>
      </c>
      <c r="NG360" s="200">
        <v>46</v>
      </c>
      <c r="NH360" s="200">
        <v>88</v>
      </c>
      <c r="NI360" s="200">
        <v>26</v>
      </c>
      <c r="NL360" s="200">
        <v>41</v>
      </c>
      <c r="NM360" s="200">
        <v>164</v>
      </c>
      <c r="NP360" s="200">
        <v>35</v>
      </c>
      <c r="NT360" s="200">
        <v>102</v>
      </c>
      <c r="NW360" s="200">
        <v>680</v>
      </c>
      <c r="OB360" s="201">
        <v>22307</v>
      </c>
      <c r="OC360" s="200">
        <v>33818</v>
      </c>
      <c r="OD360" s="200">
        <v>597</v>
      </c>
      <c r="OE360" s="200">
        <v>4240</v>
      </c>
      <c r="OF360" s="200">
        <v>38655</v>
      </c>
      <c r="OG360" s="201">
        <v>60962</v>
      </c>
    </row>
    <row r="361" spans="1:397" ht="12.75" customHeight="1">
      <c r="A361" s="209" t="s">
        <v>519</v>
      </c>
      <c r="B361" s="23" t="s">
        <v>518</v>
      </c>
      <c r="H361" s="200">
        <v>0</v>
      </c>
      <c r="P361" s="200">
        <v>6</v>
      </c>
      <c r="Q361" s="200">
        <v>1</v>
      </c>
      <c r="X361" s="200">
        <v>139</v>
      </c>
      <c r="Y361" s="200">
        <v>45</v>
      </c>
      <c r="Z361" s="200">
        <v>24</v>
      </c>
      <c r="AA361" s="200">
        <v>66</v>
      </c>
      <c r="AM361" s="200">
        <v>138</v>
      </c>
      <c r="AN361" s="200">
        <v>182</v>
      </c>
      <c r="AO361" s="200">
        <v>58</v>
      </c>
      <c r="AP361" s="200">
        <v>14</v>
      </c>
      <c r="AQ361" s="200">
        <v>3</v>
      </c>
      <c r="AR361" s="200">
        <v>1</v>
      </c>
      <c r="AS361" s="200">
        <v>3</v>
      </c>
      <c r="AT361" s="200">
        <v>27</v>
      </c>
      <c r="AU361" s="200">
        <v>4</v>
      </c>
      <c r="AV361" s="200">
        <v>10</v>
      </c>
      <c r="AW361" s="200">
        <v>14</v>
      </c>
      <c r="AX361" s="200">
        <v>1</v>
      </c>
      <c r="BC361" s="200">
        <v>127</v>
      </c>
      <c r="BD361" s="200">
        <v>2</v>
      </c>
      <c r="BI361" s="200">
        <v>4</v>
      </c>
      <c r="BJ361" s="200">
        <v>1</v>
      </c>
      <c r="BN361" s="200">
        <v>8</v>
      </c>
      <c r="BO361" s="200">
        <v>12</v>
      </c>
      <c r="BP361" s="200">
        <v>109</v>
      </c>
      <c r="BQ361" s="200">
        <v>23</v>
      </c>
      <c r="BR361" s="200">
        <v>44</v>
      </c>
      <c r="BU361" s="200">
        <v>1</v>
      </c>
      <c r="BV361" s="200">
        <v>286</v>
      </c>
      <c r="BW361" s="200">
        <v>13</v>
      </c>
      <c r="BY361" s="200">
        <v>37</v>
      </c>
      <c r="CA361" s="200">
        <v>6</v>
      </c>
      <c r="CB361" s="200">
        <v>8</v>
      </c>
      <c r="CE361" s="200">
        <v>13</v>
      </c>
      <c r="CF361" s="200">
        <v>31</v>
      </c>
      <c r="CS361" s="200">
        <v>1</v>
      </c>
      <c r="CT361" s="200">
        <v>21</v>
      </c>
      <c r="DB361" s="200">
        <v>1</v>
      </c>
      <c r="DG361" s="200">
        <v>0</v>
      </c>
      <c r="DM361" s="200">
        <v>47</v>
      </c>
      <c r="DN361" s="200">
        <v>0</v>
      </c>
      <c r="DO361" s="200">
        <v>15</v>
      </c>
      <c r="DP361" s="200">
        <v>3</v>
      </c>
      <c r="DY361" s="200">
        <v>39</v>
      </c>
      <c r="EC361" s="200">
        <v>2</v>
      </c>
      <c r="ED361" s="200">
        <v>2</v>
      </c>
      <c r="EE361" s="200">
        <v>2</v>
      </c>
      <c r="EF361" s="200">
        <v>3</v>
      </c>
      <c r="EN361" s="200">
        <v>6</v>
      </c>
      <c r="EP361" s="200">
        <v>16</v>
      </c>
      <c r="ER361" s="200">
        <v>11</v>
      </c>
      <c r="ES361" s="200">
        <v>9</v>
      </c>
      <c r="FC361" s="200">
        <v>22</v>
      </c>
      <c r="FD361" s="200">
        <v>33</v>
      </c>
      <c r="FE361" s="200">
        <v>51</v>
      </c>
      <c r="FF361" s="200">
        <v>190</v>
      </c>
      <c r="FI361" s="200">
        <v>111</v>
      </c>
      <c r="FR361" s="200">
        <v>14</v>
      </c>
      <c r="FU361" s="200">
        <v>23</v>
      </c>
      <c r="GA361" s="200">
        <v>0</v>
      </c>
      <c r="GD361" s="200">
        <v>220</v>
      </c>
      <c r="GJ361" s="200">
        <v>12</v>
      </c>
      <c r="GK361" s="200">
        <v>5</v>
      </c>
      <c r="GL361" s="200">
        <v>5</v>
      </c>
      <c r="GM361" s="200">
        <v>194</v>
      </c>
      <c r="GP361" s="200">
        <v>2</v>
      </c>
      <c r="GQ361" s="200">
        <v>3</v>
      </c>
      <c r="GS361" s="200">
        <v>2</v>
      </c>
      <c r="GT361" s="200">
        <v>0</v>
      </c>
      <c r="GU361" s="200">
        <v>7</v>
      </c>
      <c r="GV361" s="200">
        <v>9</v>
      </c>
      <c r="GW361" s="200">
        <v>11</v>
      </c>
      <c r="GX361" s="200">
        <v>4</v>
      </c>
      <c r="GY361" s="200">
        <v>8</v>
      </c>
      <c r="HA361" s="200">
        <v>12</v>
      </c>
      <c r="HB361" s="200">
        <v>401</v>
      </c>
      <c r="HC361" s="200">
        <v>557</v>
      </c>
      <c r="HD361" s="200">
        <v>27</v>
      </c>
      <c r="HE361" s="200">
        <v>69</v>
      </c>
      <c r="HF361" s="200">
        <v>40</v>
      </c>
      <c r="HH361" s="200">
        <v>32</v>
      </c>
      <c r="HJ361" s="200">
        <v>10</v>
      </c>
      <c r="HK361" s="200">
        <v>18</v>
      </c>
      <c r="HL361" s="200">
        <v>7</v>
      </c>
      <c r="HQ361" s="200">
        <v>48</v>
      </c>
      <c r="HU361" s="200">
        <v>122</v>
      </c>
      <c r="HV361" s="200">
        <v>1</v>
      </c>
      <c r="HW361" s="200">
        <v>0</v>
      </c>
      <c r="HX361" s="200">
        <v>0</v>
      </c>
      <c r="HZ361" s="200">
        <v>15</v>
      </c>
      <c r="IA361" s="200">
        <v>18</v>
      </c>
      <c r="IB361" s="200">
        <v>39</v>
      </c>
      <c r="IC361" s="200">
        <v>31</v>
      </c>
      <c r="ID361" s="200">
        <v>2</v>
      </c>
      <c r="IE361" s="200">
        <v>5</v>
      </c>
      <c r="IF361" s="200">
        <v>0</v>
      </c>
      <c r="IG361" s="200">
        <v>434</v>
      </c>
      <c r="II361" s="200">
        <v>98</v>
      </c>
      <c r="IL361" s="200">
        <v>27</v>
      </c>
      <c r="IQ361" s="200">
        <v>0</v>
      </c>
      <c r="IZ361" s="200">
        <v>112</v>
      </c>
      <c r="JA361" s="200">
        <v>2</v>
      </c>
      <c r="JB361" s="200">
        <v>2</v>
      </c>
      <c r="JC361" s="200">
        <v>2</v>
      </c>
      <c r="JE361" s="200">
        <v>6</v>
      </c>
      <c r="JF361" s="200">
        <v>6</v>
      </c>
      <c r="JG361" s="200">
        <v>25</v>
      </c>
      <c r="JI361" s="200">
        <v>1</v>
      </c>
      <c r="JJ361" s="200">
        <v>31</v>
      </c>
      <c r="JK361" s="200">
        <v>3</v>
      </c>
      <c r="JL361" s="200">
        <v>69</v>
      </c>
      <c r="JM361" s="200">
        <v>60</v>
      </c>
      <c r="JP361" s="200">
        <v>675</v>
      </c>
      <c r="JQ361" s="200">
        <v>0</v>
      </c>
      <c r="JR361" s="200">
        <v>1</v>
      </c>
      <c r="JS361" s="200">
        <v>2</v>
      </c>
      <c r="JT361" s="200">
        <v>17</v>
      </c>
      <c r="JU361" s="200">
        <v>96</v>
      </c>
      <c r="JV361" s="200">
        <v>18</v>
      </c>
      <c r="JW361" s="200">
        <v>3</v>
      </c>
      <c r="JX361" s="200">
        <v>168</v>
      </c>
      <c r="JY361" s="200">
        <v>17</v>
      </c>
      <c r="JZ361" s="200">
        <v>1</v>
      </c>
      <c r="KA361" s="200">
        <v>168</v>
      </c>
      <c r="KB361" s="200">
        <v>232</v>
      </c>
      <c r="KC361" s="200">
        <v>67</v>
      </c>
      <c r="KD361" s="200">
        <v>32</v>
      </c>
      <c r="KE361" s="200">
        <v>412</v>
      </c>
      <c r="KF361" s="200">
        <v>6</v>
      </c>
      <c r="KG361" s="200">
        <v>14</v>
      </c>
      <c r="KH361" s="200">
        <v>11</v>
      </c>
      <c r="KI361" s="200">
        <v>58</v>
      </c>
      <c r="KM361" s="200">
        <v>185</v>
      </c>
      <c r="KN361" s="200">
        <v>75</v>
      </c>
      <c r="KO361" s="200">
        <v>20</v>
      </c>
      <c r="KP361" s="200">
        <v>51</v>
      </c>
      <c r="KQ361" s="200">
        <v>1</v>
      </c>
      <c r="KR361" s="200">
        <v>60</v>
      </c>
      <c r="KS361" s="200">
        <v>492</v>
      </c>
      <c r="KT361" s="200">
        <v>53</v>
      </c>
      <c r="KU361" s="200">
        <v>38</v>
      </c>
      <c r="KV361" s="200">
        <v>1854</v>
      </c>
      <c r="KW361" s="200">
        <v>748</v>
      </c>
      <c r="KX361" s="200">
        <v>19</v>
      </c>
      <c r="LA361" s="200">
        <v>2638</v>
      </c>
      <c r="LB361" s="200">
        <v>72</v>
      </c>
      <c r="LC361" s="200">
        <v>7</v>
      </c>
      <c r="LD361" s="200">
        <v>64</v>
      </c>
      <c r="LE361" s="200">
        <v>40</v>
      </c>
      <c r="LF361" s="200">
        <v>124</v>
      </c>
      <c r="LH361" s="200">
        <v>65</v>
      </c>
      <c r="LI361" s="200">
        <v>86</v>
      </c>
      <c r="LJ361" s="200">
        <v>194</v>
      </c>
      <c r="LK361" s="200">
        <v>80</v>
      </c>
      <c r="LL361" s="200">
        <v>6</v>
      </c>
      <c r="LM361" s="200">
        <v>253</v>
      </c>
      <c r="LN361" s="200">
        <v>59</v>
      </c>
      <c r="LP361" s="200">
        <v>208</v>
      </c>
      <c r="LQ361" s="200">
        <v>95</v>
      </c>
      <c r="LT361" s="200">
        <v>342</v>
      </c>
      <c r="LU361" s="200">
        <v>31</v>
      </c>
      <c r="LV361" s="200">
        <v>12</v>
      </c>
      <c r="LW361" s="200">
        <v>145</v>
      </c>
      <c r="LX361" s="200">
        <v>56</v>
      </c>
      <c r="LZ361" s="200">
        <v>15</v>
      </c>
      <c r="MA361" s="200">
        <v>208</v>
      </c>
      <c r="MB361" s="200">
        <v>6</v>
      </c>
      <c r="MC361" s="200">
        <v>77</v>
      </c>
      <c r="MT361" s="200">
        <v>1</v>
      </c>
      <c r="MU361" s="200">
        <v>4</v>
      </c>
      <c r="MV361" s="200">
        <v>0</v>
      </c>
      <c r="MW361" s="200">
        <v>10</v>
      </c>
      <c r="NA361" s="200">
        <v>42</v>
      </c>
      <c r="NB361" s="200">
        <v>42</v>
      </c>
      <c r="NC361" s="200">
        <v>563</v>
      </c>
      <c r="ND361" s="200">
        <v>48</v>
      </c>
      <c r="NE361" s="200">
        <v>4</v>
      </c>
      <c r="NF361" s="200">
        <v>29</v>
      </c>
      <c r="NG361" s="200">
        <v>27</v>
      </c>
      <c r="NH361" s="200">
        <v>59</v>
      </c>
      <c r="NI361" s="200">
        <v>17</v>
      </c>
      <c r="NL361" s="200">
        <v>23</v>
      </c>
      <c r="NM361" s="200">
        <v>11</v>
      </c>
      <c r="NP361" s="200">
        <v>2</v>
      </c>
      <c r="NT361" s="200">
        <v>207</v>
      </c>
      <c r="NW361" s="200">
        <v>26</v>
      </c>
      <c r="OB361" s="201">
        <v>16489</v>
      </c>
      <c r="OC361" s="200">
        <v>14795</v>
      </c>
      <c r="OD361" s="200">
        <v>223</v>
      </c>
      <c r="OE361" s="200">
        <v>2062</v>
      </c>
      <c r="OF361" s="200">
        <v>17081</v>
      </c>
      <c r="OG361" s="201">
        <v>33570</v>
      </c>
    </row>
    <row r="362" spans="1:397" ht="12.75" customHeight="1">
      <c r="A362" s="209">
        <v>624400</v>
      </c>
      <c r="B362" s="23" t="s">
        <v>520</v>
      </c>
      <c r="H362" s="200">
        <v>0</v>
      </c>
      <c r="P362" s="200">
        <v>13</v>
      </c>
      <c r="Q362" s="200">
        <v>2</v>
      </c>
      <c r="U362" s="200">
        <v>4</v>
      </c>
      <c r="X362" s="200">
        <v>298</v>
      </c>
      <c r="Y362" s="200">
        <v>90</v>
      </c>
      <c r="Z362" s="200">
        <v>31</v>
      </c>
      <c r="AA362" s="200">
        <v>193</v>
      </c>
      <c r="AM362" s="200">
        <v>71</v>
      </c>
      <c r="AN362" s="200">
        <v>40</v>
      </c>
      <c r="AO362" s="200">
        <v>33</v>
      </c>
      <c r="AP362" s="200">
        <v>35</v>
      </c>
      <c r="AQ362" s="200">
        <v>10</v>
      </c>
      <c r="AR362" s="200">
        <v>2</v>
      </c>
      <c r="AS362" s="200">
        <v>3</v>
      </c>
      <c r="AT362" s="200">
        <v>53</v>
      </c>
      <c r="AU362" s="200">
        <v>8</v>
      </c>
      <c r="AV362" s="200">
        <v>14</v>
      </c>
      <c r="AW362" s="200">
        <v>20</v>
      </c>
      <c r="AX362" s="200">
        <v>0</v>
      </c>
      <c r="BC362" s="200">
        <v>13</v>
      </c>
      <c r="BD362" s="200">
        <v>1</v>
      </c>
      <c r="BF362" s="200">
        <v>0</v>
      </c>
      <c r="BI362" s="200">
        <v>1</v>
      </c>
      <c r="BJ362" s="200">
        <v>0</v>
      </c>
      <c r="BN362" s="200">
        <v>4</v>
      </c>
      <c r="BO362" s="200">
        <v>6</v>
      </c>
      <c r="BP362" s="200">
        <v>4</v>
      </c>
      <c r="BQ362" s="200">
        <v>27</v>
      </c>
      <c r="BR362" s="200">
        <v>88</v>
      </c>
      <c r="BS362" s="200">
        <v>0</v>
      </c>
      <c r="BU362" s="200">
        <v>0</v>
      </c>
      <c r="BV362" s="200">
        <v>6</v>
      </c>
      <c r="BW362" s="200">
        <v>1</v>
      </c>
      <c r="CA362" s="200">
        <v>9</v>
      </c>
      <c r="CB362" s="200">
        <v>7</v>
      </c>
      <c r="CE362" s="200">
        <v>6</v>
      </c>
      <c r="CF362" s="200">
        <v>18</v>
      </c>
      <c r="CS362" s="200">
        <v>0</v>
      </c>
      <c r="CT362" s="200">
        <v>19</v>
      </c>
      <c r="DG362" s="200">
        <v>0</v>
      </c>
      <c r="DM362" s="200">
        <v>2</v>
      </c>
      <c r="DN362" s="200">
        <v>0</v>
      </c>
      <c r="DO362" s="200">
        <v>1</v>
      </c>
      <c r="DP362" s="200">
        <v>2</v>
      </c>
      <c r="EC362" s="200">
        <v>0</v>
      </c>
      <c r="ED362" s="200">
        <v>1</v>
      </c>
      <c r="EE362" s="200">
        <v>1</v>
      </c>
      <c r="EF362" s="200">
        <v>7</v>
      </c>
      <c r="EG362" s="200">
        <v>1</v>
      </c>
      <c r="EL362" s="200">
        <v>1</v>
      </c>
      <c r="EN362" s="200">
        <v>14</v>
      </c>
      <c r="EP362" s="200">
        <v>94</v>
      </c>
      <c r="ER362" s="200">
        <v>15</v>
      </c>
      <c r="ES362" s="200">
        <v>6</v>
      </c>
      <c r="FC362" s="200">
        <v>1</v>
      </c>
      <c r="FD362" s="200">
        <v>15</v>
      </c>
      <c r="FE362" s="200">
        <v>42</v>
      </c>
      <c r="FF362" s="200">
        <v>2</v>
      </c>
      <c r="FI362" s="200">
        <v>3</v>
      </c>
      <c r="FR362" s="200">
        <v>8</v>
      </c>
      <c r="FU362" s="200">
        <v>34</v>
      </c>
      <c r="FY362" s="200">
        <v>0</v>
      </c>
      <c r="GD362" s="200">
        <v>0</v>
      </c>
      <c r="GH362" s="200">
        <v>1</v>
      </c>
      <c r="GI362" s="200">
        <v>29</v>
      </c>
      <c r="GJ362" s="200">
        <v>495</v>
      </c>
      <c r="GK362" s="200">
        <v>44</v>
      </c>
      <c r="GM362" s="200">
        <v>47</v>
      </c>
      <c r="GP362" s="200">
        <v>20</v>
      </c>
      <c r="GS362" s="200">
        <v>1</v>
      </c>
      <c r="GT362" s="200">
        <v>21</v>
      </c>
      <c r="GU362" s="200">
        <v>56</v>
      </c>
      <c r="GW362" s="200">
        <v>243</v>
      </c>
      <c r="GX362" s="200">
        <v>195</v>
      </c>
      <c r="GY362" s="200">
        <v>189</v>
      </c>
      <c r="GZ362" s="200">
        <v>74</v>
      </c>
      <c r="HA362" s="200">
        <v>199</v>
      </c>
      <c r="HB362" s="200">
        <v>259</v>
      </c>
      <c r="HC362" s="200">
        <v>39</v>
      </c>
      <c r="HE362" s="200">
        <v>132</v>
      </c>
      <c r="HF362" s="200">
        <v>43</v>
      </c>
      <c r="HK362" s="200">
        <v>15</v>
      </c>
      <c r="HQ362" s="200">
        <v>0</v>
      </c>
      <c r="HT362" s="200">
        <v>0</v>
      </c>
      <c r="HV362" s="200">
        <v>1</v>
      </c>
      <c r="HW362" s="200">
        <v>0</v>
      </c>
      <c r="HX362" s="200">
        <v>1</v>
      </c>
      <c r="HZ362" s="200">
        <v>6</v>
      </c>
      <c r="IA362" s="200">
        <v>35</v>
      </c>
      <c r="IB362" s="200">
        <v>63</v>
      </c>
      <c r="IC362" s="200">
        <v>12</v>
      </c>
      <c r="ID362" s="200">
        <v>1</v>
      </c>
      <c r="IE362" s="200">
        <v>4</v>
      </c>
      <c r="IF362" s="200">
        <v>0</v>
      </c>
      <c r="IG362" s="200">
        <v>26</v>
      </c>
      <c r="II362" s="200">
        <v>172</v>
      </c>
      <c r="IJ362" s="200">
        <v>3</v>
      </c>
      <c r="IL362" s="200">
        <v>51</v>
      </c>
      <c r="IQ362" s="200">
        <v>1</v>
      </c>
      <c r="IZ362" s="200">
        <v>46</v>
      </c>
      <c r="JA362" s="200">
        <v>2</v>
      </c>
      <c r="JB362" s="200">
        <v>19</v>
      </c>
      <c r="JE362" s="200">
        <v>6</v>
      </c>
      <c r="JF362" s="200">
        <v>25</v>
      </c>
      <c r="JG362" s="200">
        <v>12</v>
      </c>
      <c r="JI362" s="200">
        <v>0</v>
      </c>
      <c r="JJ362" s="200">
        <v>1</v>
      </c>
      <c r="JK362" s="200">
        <v>10</v>
      </c>
      <c r="JL362" s="200">
        <v>179</v>
      </c>
      <c r="JM362" s="200">
        <v>0</v>
      </c>
      <c r="JO362" s="200">
        <v>0</v>
      </c>
      <c r="JP362" s="200">
        <v>492</v>
      </c>
      <c r="JQ362" s="200">
        <v>0</v>
      </c>
      <c r="JR362" s="200">
        <v>0</v>
      </c>
      <c r="JS362" s="200">
        <v>1</v>
      </c>
      <c r="JT362" s="200">
        <v>6</v>
      </c>
      <c r="JU362" s="200">
        <v>93</v>
      </c>
      <c r="JV362" s="200">
        <v>14</v>
      </c>
      <c r="JW362" s="200">
        <v>7</v>
      </c>
      <c r="JX362" s="200">
        <v>138</v>
      </c>
      <c r="JY362" s="200">
        <v>24</v>
      </c>
      <c r="JZ362" s="200">
        <v>2</v>
      </c>
      <c r="KA362" s="200">
        <v>8</v>
      </c>
      <c r="KB362" s="200">
        <v>12</v>
      </c>
      <c r="KC362" s="200">
        <v>23</v>
      </c>
      <c r="KD362" s="200">
        <v>0</v>
      </c>
      <c r="KE362" s="200">
        <v>7</v>
      </c>
      <c r="KF362" s="200">
        <v>3</v>
      </c>
      <c r="KG362" s="200">
        <v>0</v>
      </c>
      <c r="KH362" s="200">
        <v>6</v>
      </c>
      <c r="KI362" s="200">
        <v>81</v>
      </c>
      <c r="KM362" s="200">
        <v>190</v>
      </c>
      <c r="KN362" s="200">
        <v>103</v>
      </c>
      <c r="KO362" s="200">
        <v>23</v>
      </c>
      <c r="KP362" s="200">
        <v>33</v>
      </c>
      <c r="KQ362" s="200">
        <v>1</v>
      </c>
      <c r="KR362" s="200">
        <v>5</v>
      </c>
      <c r="KS362" s="200">
        <v>36</v>
      </c>
      <c r="KT362" s="200">
        <v>19</v>
      </c>
      <c r="KU362" s="200">
        <v>12</v>
      </c>
      <c r="KV362" s="200">
        <v>510</v>
      </c>
      <c r="KW362" s="200">
        <v>462</v>
      </c>
      <c r="KX362" s="200">
        <v>6</v>
      </c>
      <c r="LA362" s="200">
        <v>5153</v>
      </c>
      <c r="LB362" s="200">
        <v>47</v>
      </c>
      <c r="LC362" s="200">
        <v>4</v>
      </c>
      <c r="LD362" s="200">
        <v>35</v>
      </c>
      <c r="LE362" s="200">
        <v>20</v>
      </c>
      <c r="LF362" s="200">
        <v>130</v>
      </c>
      <c r="LH362" s="200">
        <v>34</v>
      </c>
      <c r="LI362" s="200">
        <v>44</v>
      </c>
      <c r="LJ362" s="200">
        <v>264</v>
      </c>
      <c r="LK362" s="200">
        <v>24</v>
      </c>
      <c r="LL362" s="200">
        <v>3</v>
      </c>
      <c r="LM362" s="200">
        <v>151</v>
      </c>
      <c r="LN362" s="200">
        <v>35</v>
      </c>
      <c r="LP362" s="200">
        <v>289</v>
      </c>
      <c r="LQ362" s="200">
        <v>54</v>
      </c>
      <c r="LT362" s="200">
        <v>400</v>
      </c>
      <c r="LU362" s="200">
        <v>22</v>
      </c>
      <c r="LV362" s="200">
        <v>8</v>
      </c>
      <c r="LW362" s="200">
        <v>98</v>
      </c>
      <c r="LX362" s="200">
        <v>33</v>
      </c>
      <c r="LZ362" s="200">
        <v>11</v>
      </c>
      <c r="MA362" s="200">
        <v>312</v>
      </c>
      <c r="MB362" s="200">
        <v>4</v>
      </c>
      <c r="MC362" s="200">
        <v>85</v>
      </c>
      <c r="MT362" s="200">
        <v>2</v>
      </c>
      <c r="MU362" s="200">
        <v>5</v>
      </c>
      <c r="MV362" s="200">
        <v>2</v>
      </c>
      <c r="MW362" s="200">
        <v>149</v>
      </c>
      <c r="NA362" s="200">
        <v>12</v>
      </c>
      <c r="NB362" s="200">
        <v>59</v>
      </c>
      <c r="NC362" s="200">
        <v>384</v>
      </c>
      <c r="ND362" s="200">
        <v>31</v>
      </c>
      <c r="NE362" s="200">
        <v>15</v>
      </c>
      <c r="NF362" s="200">
        <v>43</v>
      </c>
      <c r="NG362" s="200">
        <v>60</v>
      </c>
      <c r="NH362" s="200">
        <v>85</v>
      </c>
      <c r="NI362" s="200">
        <v>36</v>
      </c>
      <c r="NL362" s="200">
        <v>55</v>
      </c>
      <c r="NM362" s="200">
        <v>3</v>
      </c>
      <c r="NP362" s="200">
        <v>1</v>
      </c>
      <c r="NT362" s="200">
        <v>15</v>
      </c>
      <c r="NW362" s="200">
        <v>232</v>
      </c>
      <c r="OB362" s="201">
        <v>14922</v>
      </c>
      <c r="OC362" s="200">
        <v>17345</v>
      </c>
      <c r="OD362" s="200">
        <v>321</v>
      </c>
      <c r="OE362" s="200">
        <v>7030</v>
      </c>
      <c r="OF362" s="200">
        <v>24696</v>
      </c>
      <c r="OG362" s="201">
        <v>39618</v>
      </c>
    </row>
    <row r="363" spans="1:397" ht="12.75" customHeight="1">
      <c r="A363" s="209">
        <v>711100</v>
      </c>
      <c r="B363" s="23" t="s">
        <v>521</v>
      </c>
      <c r="P363" s="200">
        <v>2</v>
      </c>
      <c r="S363" s="200">
        <v>92</v>
      </c>
      <c r="X363" s="200">
        <v>52</v>
      </c>
      <c r="Y363" s="200">
        <v>10</v>
      </c>
      <c r="Z363" s="200">
        <v>9</v>
      </c>
      <c r="AA363" s="200">
        <v>3</v>
      </c>
      <c r="AM363" s="200">
        <v>3</v>
      </c>
      <c r="AN363" s="200">
        <v>2</v>
      </c>
      <c r="AO363" s="200">
        <v>3</v>
      </c>
      <c r="AP363" s="200">
        <v>0</v>
      </c>
      <c r="AQ363" s="200">
        <v>1</v>
      </c>
      <c r="AR363" s="200">
        <v>0</v>
      </c>
      <c r="AT363" s="200">
        <v>3</v>
      </c>
      <c r="AU363" s="200">
        <v>1</v>
      </c>
      <c r="AV363" s="200">
        <v>4</v>
      </c>
      <c r="AY363" s="200">
        <v>2</v>
      </c>
      <c r="BD363" s="200">
        <v>1</v>
      </c>
      <c r="BQ363" s="200">
        <v>4</v>
      </c>
      <c r="BR363" s="200">
        <v>5</v>
      </c>
      <c r="BS363" s="200">
        <v>0</v>
      </c>
      <c r="BT363" s="200">
        <v>0</v>
      </c>
      <c r="CB363" s="200">
        <v>1</v>
      </c>
      <c r="CE363" s="200">
        <v>1</v>
      </c>
      <c r="CF363" s="200">
        <v>5</v>
      </c>
      <c r="CS363" s="200">
        <v>1</v>
      </c>
      <c r="CT363" s="200">
        <v>2</v>
      </c>
      <c r="DE363" s="200">
        <v>0</v>
      </c>
      <c r="DM363" s="200">
        <v>0</v>
      </c>
      <c r="DP363" s="200">
        <v>0</v>
      </c>
      <c r="DQ363" s="200">
        <v>0</v>
      </c>
      <c r="DW363" s="200">
        <v>0</v>
      </c>
      <c r="EF363" s="200">
        <v>9</v>
      </c>
      <c r="EN363" s="200">
        <v>0</v>
      </c>
      <c r="ES363" s="200">
        <v>1</v>
      </c>
      <c r="FE363" s="200">
        <v>0</v>
      </c>
      <c r="FF363" s="200">
        <v>1</v>
      </c>
      <c r="FI363" s="200">
        <v>0</v>
      </c>
      <c r="FY363" s="200">
        <v>1</v>
      </c>
      <c r="GK363" s="200">
        <v>0</v>
      </c>
      <c r="GM363" s="200">
        <v>17</v>
      </c>
      <c r="GY363" s="200">
        <v>9</v>
      </c>
      <c r="HB363" s="200">
        <v>4</v>
      </c>
      <c r="HE363" s="200">
        <v>2</v>
      </c>
      <c r="HG363" s="200">
        <v>1</v>
      </c>
      <c r="HH363" s="200">
        <v>1</v>
      </c>
      <c r="HL363" s="200">
        <v>5</v>
      </c>
      <c r="HM363" s="200">
        <v>1</v>
      </c>
      <c r="HW363" s="200">
        <v>70</v>
      </c>
      <c r="HZ363" s="200">
        <v>0</v>
      </c>
      <c r="IA363" s="200">
        <v>9</v>
      </c>
      <c r="IB363" s="200">
        <v>6</v>
      </c>
      <c r="IC363" s="200">
        <v>0</v>
      </c>
      <c r="IG363" s="200">
        <v>130</v>
      </c>
      <c r="II363" s="200">
        <v>30</v>
      </c>
      <c r="IK363" s="200">
        <v>1</v>
      </c>
      <c r="IT363" s="200">
        <v>1</v>
      </c>
      <c r="JF363" s="200">
        <v>0</v>
      </c>
      <c r="JG363" s="200">
        <v>1</v>
      </c>
      <c r="JI363" s="200">
        <v>1</v>
      </c>
      <c r="JL363" s="200">
        <v>1</v>
      </c>
      <c r="JP363" s="200">
        <v>76</v>
      </c>
      <c r="JQ363" s="200">
        <v>0</v>
      </c>
      <c r="JR363" s="200">
        <v>0</v>
      </c>
      <c r="JS363" s="200">
        <v>0</v>
      </c>
      <c r="JT363" s="200">
        <v>1</v>
      </c>
      <c r="JU363" s="200">
        <v>31</v>
      </c>
      <c r="JV363" s="200">
        <v>1</v>
      </c>
      <c r="JW363" s="200">
        <v>2</v>
      </c>
      <c r="JX363" s="200">
        <v>54</v>
      </c>
      <c r="JY363" s="200">
        <v>7</v>
      </c>
      <c r="JZ363" s="200">
        <v>0</v>
      </c>
      <c r="KA363" s="200">
        <v>53</v>
      </c>
      <c r="KB363" s="200">
        <v>73</v>
      </c>
      <c r="KC363" s="200">
        <v>28</v>
      </c>
      <c r="KE363" s="200">
        <v>1</v>
      </c>
      <c r="KG363" s="200">
        <v>2</v>
      </c>
      <c r="KH363" s="200">
        <v>2</v>
      </c>
      <c r="KI363" s="200">
        <v>1</v>
      </c>
      <c r="KM363" s="200">
        <v>71</v>
      </c>
      <c r="KN363" s="200">
        <v>29</v>
      </c>
      <c r="KO363" s="200">
        <v>7</v>
      </c>
      <c r="KP363" s="200">
        <v>17</v>
      </c>
      <c r="KQ363" s="200">
        <v>1</v>
      </c>
      <c r="KR363" s="200">
        <v>11</v>
      </c>
      <c r="KS363" s="200">
        <v>38</v>
      </c>
      <c r="KT363" s="200">
        <v>55</v>
      </c>
      <c r="KU363" s="200">
        <v>4</v>
      </c>
      <c r="KV363" s="200">
        <v>16</v>
      </c>
      <c r="KW363" s="200">
        <v>341</v>
      </c>
      <c r="KX363" s="200">
        <v>13</v>
      </c>
      <c r="LA363" s="200">
        <v>1629</v>
      </c>
      <c r="LB363" s="200">
        <v>182</v>
      </c>
      <c r="LC363" s="200">
        <v>43</v>
      </c>
      <c r="LD363" s="200">
        <v>86</v>
      </c>
      <c r="LE363" s="200">
        <v>3</v>
      </c>
      <c r="LF363" s="200">
        <v>130</v>
      </c>
      <c r="LH363" s="200">
        <v>11</v>
      </c>
      <c r="LI363" s="200">
        <v>12</v>
      </c>
      <c r="LJ363" s="200">
        <v>228</v>
      </c>
      <c r="LK363" s="200">
        <v>43</v>
      </c>
      <c r="LL363" s="200">
        <v>1</v>
      </c>
      <c r="LM363" s="200">
        <v>389</v>
      </c>
      <c r="LN363" s="200">
        <v>90</v>
      </c>
      <c r="LP363" s="200">
        <v>853</v>
      </c>
      <c r="LQ363" s="200">
        <v>6</v>
      </c>
      <c r="LT363" s="200">
        <v>240</v>
      </c>
      <c r="LU363" s="200">
        <v>101</v>
      </c>
      <c r="LV363" s="200">
        <v>16</v>
      </c>
      <c r="LW363" s="200">
        <v>193</v>
      </c>
      <c r="LX363" s="200">
        <v>58</v>
      </c>
      <c r="LZ363" s="200">
        <v>15</v>
      </c>
      <c r="MA363" s="200">
        <v>38</v>
      </c>
      <c r="MB363" s="200">
        <v>1</v>
      </c>
      <c r="MC363" s="200">
        <v>25</v>
      </c>
      <c r="MF363" s="200">
        <v>174</v>
      </c>
      <c r="MT363" s="200">
        <v>3</v>
      </c>
      <c r="MU363" s="200">
        <v>1</v>
      </c>
      <c r="MV363" s="200">
        <v>646</v>
      </c>
      <c r="MW363" s="200">
        <v>2109</v>
      </c>
      <c r="NA363" s="200">
        <v>4</v>
      </c>
      <c r="NB363" s="200">
        <v>16</v>
      </c>
      <c r="NC363" s="200">
        <v>23</v>
      </c>
      <c r="ND363" s="200">
        <v>12</v>
      </c>
      <c r="NE363" s="200">
        <v>2</v>
      </c>
      <c r="NF363" s="200">
        <v>11</v>
      </c>
      <c r="NG363" s="200">
        <v>27</v>
      </c>
      <c r="NH363" s="200">
        <v>23</v>
      </c>
      <c r="NI363" s="200">
        <v>9</v>
      </c>
      <c r="NM363" s="200">
        <v>201</v>
      </c>
      <c r="NP363" s="200">
        <v>1</v>
      </c>
      <c r="NT363" s="200">
        <v>53</v>
      </c>
      <c r="NW363" s="200">
        <v>11</v>
      </c>
      <c r="NY363" s="200">
        <v>-67</v>
      </c>
      <c r="NZ363" s="200">
        <v>22</v>
      </c>
      <c r="OB363" s="201">
        <v>9123</v>
      </c>
      <c r="OC363" s="200">
        <v>4847</v>
      </c>
      <c r="OD363" s="200">
        <v>1383</v>
      </c>
      <c r="OE363" s="200">
        <v>4846</v>
      </c>
      <c r="OF363" s="200">
        <v>11076</v>
      </c>
      <c r="OG363" s="201">
        <v>20199</v>
      </c>
    </row>
    <row r="364" spans="1:397" ht="12.75" customHeight="1">
      <c r="A364" s="209">
        <v>711200</v>
      </c>
      <c r="B364" s="23" t="s">
        <v>522</v>
      </c>
      <c r="P364" s="200">
        <v>3</v>
      </c>
      <c r="Q364" s="200">
        <v>0</v>
      </c>
      <c r="S364" s="200">
        <v>10</v>
      </c>
      <c r="X364" s="200">
        <v>78</v>
      </c>
      <c r="Y364" s="200">
        <v>13</v>
      </c>
      <c r="Z364" s="200">
        <v>7</v>
      </c>
      <c r="AA364" s="200">
        <v>24</v>
      </c>
      <c r="AP364" s="200">
        <v>0</v>
      </c>
      <c r="AV364" s="200">
        <v>2</v>
      </c>
      <c r="BC364" s="200">
        <v>7</v>
      </c>
      <c r="BP364" s="200">
        <v>0</v>
      </c>
      <c r="BQ364" s="200">
        <v>1</v>
      </c>
      <c r="BR364" s="200">
        <v>0</v>
      </c>
      <c r="BX364" s="200">
        <v>0</v>
      </c>
      <c r="CF364" s="200">
        <v>4</v>
      </c>
      <c r="CG364" s="200">
        <v>8</v>
      </c>
      <c r="CT364" s="200">
        <v>2</v>
      </c>
      <c r="DM364" s="200">
        <v>2</v>
      </c>
      <c r="DN364" s="200">
        <v>0</v>
      </c>
      <c r="DO364" s="200">
        <v>1</v>
      </c>
      <c r="DP364" s="200">
        <v>0</v>
      </c>
      <c r="ED364" s="200">
        <v>0</v>
      </c>
      <c r="EE364" s="200">
        <v>1</v>
      </c>
      <c r="EF364" s="200">
        <v>1</v>
      </c>
      <c r="FB364" s="200">
        <v>54</v>
      </c>
      <c r="FC364" s="200">
        <v>0</v>
      </c>
      <c r="FD364" s="200">
        <v>0</v>
      </c>
      <c r="FE364" s="200">
        <v>1</v>
      </c>
      <c r="FF364" s="200">
        <v>1</v>
      </c>
      <c r="FH364" s="200">
        <v>0</v>
      </c>
      <c r="FI364" s="200">
        <v>3</v>
      </c>
      <c r="FY364" s="200">
        <v>0</v>
      </c>
      <c r="GI364" s="200">
        <v>3</v>
      </c>
      <c r="GK364" s="200">
        <v>19</v>
      </c>
      <c r="GM364" s="200">
        <v>0</v>
      </c>
      <c r="GU364" s="200">
        <v>1</v>
      </c>
      <c r="GW364" s="200">
        <v>0</v>
      </c>
      <c r="GY364" s="200">
        <v>42</v>
      </c>
      <c r="HB364" s="200">
        <v>25</v>
      </c>
      <c r="HC364" s="200">
        <v>0</v>
      </c>
      <c r="HD364" s="200">
        <v>0</v>
      </c>
      <c r="HE364" s="200">
        <v>14</v>
      </c>
      <c r="HG364" s="200">
        <v>7</v>
      </c>
      <c r="HH364" s="200">
        <v>5</v>
      </c>
      <c r="HI364" s="200">
        <v>10</v>
      </c>
      <c r="HJ364" s="200">
        <v>0</v>
      </c>
      <c r="HK364" s="200">
        <v>360</v>
      </c>
      <c r="HL364" s="200">
        <v>9</v>
      </c>
      <c r="HM364" s="200">
        <v>6</v>
      </c>
      <c r="HN364" s="200">
        <v>0</v>
      </c>
      <c r="HO364" s="200">
        <v>0</v>
      </c>
      <c r="HR364" s="200">
        <v>0</v>
      </c>
      <c r="HS364" s="200">
        <v>1</v>
      </c>
      <c r="HV364" s="200">
        <v>0</v>
      </c>
      <c r="HW364" s="200">
        <v>0</v>
      </c>
      <c r="HX364" s="200">
        <v>27</v>
      </c>
      <c r="HZ364" s="200">
        <v>8</v>
      </c>
      <c r="IA364" s="200">
        <v>1</v>
      </c>
      <c r="IB364" s="200">
        <v>36</v>
      </c>
      <c r="IC364" s="200">
        <v>1</v>
      </c>
      <c r="ID364" s="200">
        <v>0</v>
      </c>
      <c r="IG364" s="200">
        <v>59</v>
      </c>
      <c r="II364" s="200">
        <v>41</v>
      </c>
      <c r="IQ364" s="200">
        <v>0</v>
      </c>
      <c r="IU364" s="200">
        <v>0</v>
      </c>
      <c r="IW364" s="200">
        <v>2</v>
      </c>
      <c r="IZ364" s="200">
        <v>4</v>
      </c>
      <c r="JE364" s="200">
        <v>0</v>
      </c>
      <c r="JF364" s="200">
        <v>1</v>
      </c>
      <c r="JI364" s="200">
        <v>4</v>
      </c>
      <c r="JL364" s="200">
        <v>2</v>
      </c>
      <c r="JM364" s="200">
        <v>0</v>
      </c>
      <c r="JP364" s="200">
        <v>102</v>
      </c>
      <c r="JQ364" s="200">
        <v>0</v>
      </c>
      <c r="JR364" s="200">
        <v>0</v>
      </c>
      <c r="JS364" s="200">
        <v>1</v>
      </c>
      <c r="JT364" s="200">
        <v>7</v>
      </c>
      <c r="JU364" s="200">
        <v>22</v>
      </c>
      <c r="JV364" s="200">
        <v>4</v>
      </c>
      <c r="JW364" s="200">
        <v>2</v>
      </c>
      <c r="JX364" s="200">
        <v>21</v>
      </c>
      <c r="JY364" s="200">
        <v>12</v>
      </c>
      <c r="JZ364" s="200">
        <v>0</v>
      </c>
      <c r="KA364" s="200">
        <v>166</v>
      </c>
      <c r="KB364" s="200">
        <v>11</v>
      </c>
      <c r="KC364" s="200">
        <v>10</v>
      </c>
      <c r="KE364" s="200">
        <v>3</v>
      </c>
      <c r="KG364" s="200">
        <v>1</v>
      </c>
      <c r="KH364" s="200">
        <v>2</v>
      </c>
      <c r="KI364" s="200">
        <v>1</v>
      </c>
      <c r="KJ364" s="200">
        <v>0</v>
      </c>
      <c r="KM364" s="200">
        <v>43</v>
      </c>
      <c r="KN364" s="200">
        <v>17</v>
      </c>
      <c r="KO364" s="200">
        <v>5</v>
      </c>
      <c r="KP364" s="200">
        <v>30</v>
      </c>
      <c r="KQ364" s="200">
        <v>0</v>
      </c>
      <c r="KR364" s="200">
        <v>11</v>
      </c>
      <c r="KS364" s="200">
        <v>25</v>
      </c>
      <c r="KT364" s="200">
        <v>96</v>
      </c>
      <c r="KU364" s="200">
        <v>16</v>
      </c>
      <c r="KV364" s="200">
        <v>2</v>
      </c>
      <c r="KW364" s="200">
        <v>241</v>
      </c>
      <c r="KX364" s="200">
        <v>13</v>
      </c>
      <c r="LA364" s="200">
        <v>372</v>
      </c>
      <c r="LB364" s="200">
        <v>61</v>
      </c>
      <c r="LC364" s="200">
        <v>6</v>
      </c>
      <c r="LD364" s="200">
        <v>29</v>
      </c>
      <c r="LE364" s="200">
        <v>58</v>
      </c>
      <c r="LF364" s="200">
        <v>400</v>
      </c>
      <c r="LH364" s="200">
        <v>12</v>
      </c>
      <c r="LI364" s="200">
        <v>14</v>
      </c>
      <c r="LJ364" s="200">
        <v>65</v>
      </c>
      <c r="LK364" s="200">
        <v>19</v>
      </c>
      <c r="LL364" s="200">
        <v>3</v>
      </c>
      <c r="LM364" s="200">
        <v>60</v>
      </c>
      <c r="LN364" s="200">
        <v>13</v>
      </c>
      <c r="LP364" s="200">
        <v>342</v>
      </c>
      <c r="LQ364" s="200">
        <v>38</v>
      </c>
      <c r="LR364" s="200">
        <v>1</v>
      </c>
      <c r="LT364" s="200">
        <v>199</v>
      </c>
      <c r="LU364" s="200">
        <v>20</v>
      </c>
      <c r="LV364" s="200">
        <v>7</v>
      </c>
      <c r="LW364" s="200">
        <v>68</v>
      </c>
      <c r="LX364" s="200">
        <v>20</v>
      </c>
      <c r="LY364" s="200">
        <v>69</v>
      </c>
      <c r="LZ364" s="200">
        <v>12</v>
      </c>
      <c r="MA364" s="200">
        <v>75</v>
      </c>
      <c r="MB364" s="200">
        <v>22</v>
      </c>
      <c r="MC364" s="200">
        <v>30</v>
      </c>
      <c r="MM364" s="200">
        <v>14</v>
      </c>
      <c r="MT364" s="200">
        <v>2</v>
      </c>
      <c r="MU364" s="200">
        <v>2616</v>
      </c>
      <c r="MV364" s="200">
        <v>645</v>
      </c>
      <c r="MW364" s="200">
        <v>6</v>
      </c>
      <c r="NA364" s="200">
        <v>28</v>
      </c>
      <c r="NB364" s="200">
        <v>15</v>
      </c>
      <c r="NC364" s="200">
        <v>18</v>
      </c>
      <c r="ND364" s="200">
        <v>7</v>
      </c>
      <c r="NE364" s="200">
        <v>7</v>
      </c>
      <c r="NF364" s="200">
        <v>15</v>
      </c>
      <c r="NG364" s="200">
        <v>31</v>
      </c>
      <c r="NH364" s="200">
        <v>30</v>
      </c>
      <c r="NI364" s="200">
        <v>85</v>
      </c>
      <c r="NL364" s="200">
        <v>2</v>
      </c>
      <c r="NM364" s="200">
        <v>2</v>
      </c>
      <c r="NP364" s="200">
        <v>4</v>
      </c>
      <c r="NT364" s="200">
        <v>19</v>
      </c>
      <c r="NW364" s="200">
        <v>9</v>
      </c>
      <c r="NZ364" s="200">
        <v>62</v>
      </c>
      <c r="OB364" s="201">
        <v>7416</v>
      </c>
      <c r="OC364" s="200">
        <v>18602</v>
      </c>
      <c r="OD364" s="200">
        <v>2735</v>
      </c>
      <c r="OE364" s="200">
        <v>6631</v>
      </c>
      <c r="OF364" s="200">
        <v>27968</v>
      </c>
      <c r="OG364" s="201">
        <v>35384</v>
      </c>
    </row>
    <row r="365" spans="1:397" ht="12.75" customHeight="1">
      <c r="A365" s="209" t="s">
        <v>524</v>
      </c>
      <c r="B365" s="23" t="s">
        <v>523</v>
      </c>
      <c r="P365" s="200">
        <v>7</v>
      </c>
      <c r="S365" s="200">
        <v>30</v>
      </c>
      <c r="X365" s="200">
        <v>203</v>
      </c>
      <c r="Y365" s="200">
        <v>44</v>
      </c>
      <c r="Z365" s="200">
        <v>21</v>
      </c>
      <c r="AA365" s="200">
        <v>35</v>
      </c>
      <c r="AP365" s="200">
        <v>1</v>
      </c>
      <c r="AR365" s="200">
        <v>0</v>
      </c>
      <c r="AV365" s="200">
        <v>0</v>
      </c>
      <c r="BC365" s="200">
        <v>23</v>
      </c>
      <c r="BP365" s="200">
        <v>0</v>
      </c>
      <c r="BQ365" s="200">
        <v>2</v>
      </c>
      <c r="BR365" s="200">
        <v>0</v>
      </c>
      <c r="CF365" s="200">
        <v>0</v>
      </c>
      <c r="CT365" s="200">
        <v>1</v>
      </c>
      <c r="DM365" s="200">
        <v>7</v>
      </c>
      <c r="DN365" s="200">
        <v>0</v>
      </c>
      <c r="DO365" s="200">
        <v>4</v>
      </c>
      <c r="DP365" s="200">
        <v>1</v>
      </c>
      <c r="EC365" s="200">
        <v>0</v>
      </c>
      <c r="ED365" s="200">
        <v>0</v>
      </c>
      <c r="FC365" s="200">
        <v>0</v>
      </c>
      <c r="FD365" s="200">
        <v>0</v>
      </c>
      <c r="FE365" s="200">
        <v>0</v>
      </c>
      <c r="FF365" s="200">
        <v>2</v>
      </c>
      <c r="FI365" s="200">
        <v>6</v>
      </c>
      <c r="FY365" s="200">
        <v>1</v>
      </c>
      <c r="GI365" s="200">
        <v>15</v>
      </c>
      <c r="GK365" s="200">
        <v>4</v>
      </c>
      <c r="GM365" s="200">
        <v>0</v>
      </c>
      <c r="GP365" s="200">
        <v>0</v>
      </c>
      <c r="GW365" s="200">
        <v>1</v>
      </c>
      <c r="GY365" s="200">
        <v>20</v>
      </c>
      <c r="HB365" s="200">
        <v>13</v>
      </c>
      <c r="HE365" s="200">
        <v>5</v>
      </c>
      <c r="HG365" s="200">
        <v>4</v>
      </c>
      <c r="HH365" s="200">
        <v>3</v>
      </c>
      <c r="HI365" s="200">
        <v>18</v>
      </c>
      <c r="HJ365" s="200">
        <v>2</v>
      </c>
      <c r="HL365" s="200">
        <v>6</v>
      </c>
      <c r="HM365" s="200">
        <v>6</v>
      </c>
      <c r="HX365" s="200">
        <v>0</v>
      </c>
      <c r="HZ365" s="200">
        <v>15</v>
      </c>
      <c r="IA365" s="200">
        <v>5</v>
      </c>
      <c r="IB365" s="200">
        <v>14</v>
      </c>
      <c r="IC365" s="200">
        <v>1</v>
      </c>
      <c r="ID365" s="200">
        <v>0</v>
      </c>
      <c r="IG365" s="200">
        <v>98</v>
      </c>
      <c r="II365" s="200">
        <v>89</v>
      </c>
      <c r="IZ365" s="200">
        <v>8</v>
      </c>
      <c r="JE365" s="200">
        <v>1</v>
      </c>
      <c r="JF365" s="200">
        <v>2</v>
      </c>
      <c r="JG365" s="200">
        <v>1</v>
      </c>
      <c r="JI365" s="200">
        <v>2</v>
      </c>
      <c r="JK365" s="200">
        <v>1</v>
      </c>
      <c r="JL365" s="200">
        <v>6</v>
      </c>
      <c r="JM365" s="200">
        <v>2</v>
      </c>
      <c r="JP365" s="200">
        <v>47</v>
      </c>
      <c r="JQ365" s="200">
        <v>1</v>
      </c>
      <c r="JR365" s="200">
        <v>0</v>
      </c>
      <c r="JS365" s="200">
        <v>1</v>
      </c>
      <c r="JT365" s="200">
        <v>5</v>
      </c>
      <c r="JU365" s="200">
        <v>61</v>
      </c>
      <c r="JV365" s="200">
        <v>1</v>
      </c>
      <c r="JW365" s="200">
        <v>1</v>
      </c>
      <c r="JX365" s="200">
        <v>18</v>
      </c>
      <c r="JY365" s="200">
        <v>1570</v>
      </c>
      <c r="JZ365" s="200">
        <v>1</v>
      </c>
      <c r="KA365" s="200">
        <v>26</v>
      </c>
      <c r="KB365" s="200">
        <v>31</v>
      </c>
      <c r="KC365" s="200">
        <v>20</v>
      </c>
      <c r="KE365" s="200">
        <v>5</v>
      </c>
      <c r="KG365" s="200">
        <v>2</v>
      </c>
      <c r="KH365" s="200">
        <v>5</v>
      </c>
      <c r="KI365" s="200">
        <v>1</v>
      </c>
      <c r="KJ365" s="200">
        <v>15</v>
      </c>
      <c r="KM365" s="200">
        <v>156</v>
      </c>
      <c r="KN365" s="200">
        <v>56</v>
      </c>
      <c r="KO365" s="200">
        <v>19</v>
      </c>
      <c r="KP365" s="200">
        <v>105</v>
      </c>
      <c r="KQ365" s="200">
        <v>3</v>
      </c>
      <c r="KR365" s="200">
        <v>45</v>
      </c>
      <c r="KS365" s="200">
        <v>198</v>
      </c>
      <c r="KT365" s="200">
        <v>193</v>
      </c>
      <c r="KU365" s="200">
        <v>496</v>
      </c>
      <c r="KV365" s="200">
        <v>8</v>
      </c>
      <c r="KW365" s="200">
        <v>244</v>
      </c>
      <c r="KX365" s="200">
        <v>607</v>
      </c>
      <c r="LA365" s="200">
        <v>2230</v>
      </c>
      <c r="LB365" s="200">
        <v>158</v>
      </c>
      <c r="LC365" s="200">
        <v>17</v>
      </c>
      <c r="LD365" s="200">
        <v>77</v>
      </c>
      <c r="LE365" s="200">
        <v>691</v>
      </c>
      <c r="LF365" s="200">
        <v>388</v>
      </c>
      <c r="LH365" s="200">
        <v>36</v>
      </c>
      <c r="LI365" s="200">
        <v>36</v>
      </c>
      <c r="LJ365" s="200">
        <v>191</v>
      </c>
      <c r="LK365" s="200">
        <v>23</v>
      </c>
      <c r="LL365" s="200">
        <v>11</v>
      </c>
      <c r="LM365" s="200">
        <v>214</v>
      </c>
      <c r="LN365" s="200">
        <v>51</v>
      </c>
      <c r="LP365" s="200">
        <v>918</v>
      </c>
      <c r="LQ365" s="200">
        <v>150</v>
      </c>
      <c r="LR365" s="200">
        <v>6</v>
      </c>
      <c r="LT365" s="200">
        <v>325</v>
      </c>
      <c r="LU365" s="200">
        <v>90</v>
      </c>
      <c r="LV365" s="200">
        <v>40</v>
      </c>
      <c r="LW365" s="200">
        <v>362</v>
      </c>
      <c r="LX365" s="200">
        <v>67</v>
      </c>
      <c r="LY365" s="200">
        <v>329</v>
      </c>
      <c r="LZ365" s="200">
        <v>38</v>
      </c>
      <c r="MA365" s="200">
        <v>119</v>
      </c>
      <c r="MB365" s="200">
        <v>257</v>
      </c>
      <c r="MC365" s="200">
        <v>56</v>
      </c>
      <c r="MF365" s="200">
        <v>818</v>
      </c>
      <c r="MM365" s="200">
        <v>37</v>
      </c>
      <c r="MT365" s="200">
        <v>11</v>
      </c>
      <c r="MU365" s="200">
        <v>13</v>
      </c>
      <c r="MV365" s="200">
        <v>1314</v>
      </c>
      <c r="MW365" s="200">
        <v>1313</v>
      </c>
      <c r="MY365" s="200">
        <v>11</v>
      </c>
      <c r="NA365" s="200">
        <v>37</v>
      </c>
      <c r="NB365" s="200">
        <v>43</v>
      </c>
      <c r="NC365" s="200">
        <v>52</v>
      </c>
      <c r="ND365" s="200">
        <v>15</v>
      </c>
      <c r="NE365" s="200">
        <v>12</v>
      </c>
      <c r="NF365" s="200">
        <v>26</v>
      </c>
      <c r="NG365" s="200">
        <v>56</v>
      </c>
      <c r="NH365" s="200">
        <v>52</v>
      </c>
      <c r="NI365" s="200">
        <v>21</v>
      </c>
      <c r="NL365" s="200">
        <v>3</v>
      </c>
      <c r="NM365" s="200">
        <v>4</v>
      </c>
      <c r="NP365" s="200">
        <v>200</v>
      </c>
      <c r="NT365" s="200">
        <v>23</v>
      </c>
      <c r="NW365" s="200">
        <v>24</v>
      </c>
      <c r="NY365" s="200">
        <v>0</v>
      </c>
      <c r="NZ365" s="200">
        <v>43</v>
      </c>
      <c r="OB365" s="201">
        <v>15680</v>
      </c>
      <c r="OC365" s="200">
        <v>5505</v>
      </c>
      <c r="OD365" s="200">
        <v>1556</v>
      </c>
      <c r="OE365" s="200">
        <v>6627</v>
      </c>
      <c r="OF365" s="200">
        <v>13687</v>
      </c>
      <c r="OG365" s="201">
        <v>29367</v>
      </c>
    </row>
    <row r="366" spans="1:397" ht="12.75" customHeight="1">
      <c r="A366" s="209">
        <v>711500</v>
      </c>
      <c r="B366" s="23" t="s">
        <v>525</v>
      </c>
      <c r="P366" s="200">
        <v>1</v>
      </c>
      <c r="S366" s="200">
        <v>3</v>
      </c>
      <c r="X366" s="200">
        <v>49</v>
      </c>
      <c r="Y366" s="200">
        <v>7</v>
      </c>
      <c r="Z366" s="200">
        <v>5</v>
      </c>
      <c r="AA366" s="200">
        <v>5</v>
      </c>
      <c r="AM366" s="200">
        <v>0</v>
      </c>
      <c r="AN366" s="200">
        <v>1</v>
      </c>
      <c r="AO366" s="200">
        <v>0</v>
      </c>
      <c r="AP366" s="200">
        <v>0</v>
      </c>
      <c r="AR366" s="200">
        <v>5</v>
      </c>
      <c r="AV366" s="200">
        <v>0</v>
      </c>
      <c r="BD366" s="200">
        <v>0</v>
      </c>
      <c r="BQ366" s="200">
        <v>1</v>
      </c>
      <c r="BR366" s="200">
        <v>0</v>
      </c>
      <c r="BW366" s="200">
        <v>9</v>
      </c>
      <c r="BX366" s="200">
        <v>1</v>
      </c>
      <c r="BY366" s="200">
        <v>0</v>
      </c>
      <c r="CF366" s="200">
        <v>2</v>
      </c>
      <c r="CT366" s="200">
        <v>1</v>
      </c>
      <c r="DM366" s="200">
        <v>0</v>
      </c>
      <c r="ED366" s="200">
        <v>0</v>
      </c>
      <c r="FE366" s="200">
        <v>1</v>
      </c>
      <c r="FF366" s="200">
        <v>0</v>
      </c>
      <c r="FY366" s="200">
        <v>1</v>
      </c>
      <c r="GA366" s="200">
        <v>445</v>
      </c>
      <c r="GK366" s="200">
        <v>10</v>
      </c>
      <c r="GM366" s="200">
        <v>3</v>
      </c>
      <c r="GY366" s="200">
        <v>0</v>
      </c>
      <c r="HB366" s="200">
        <v>0</v>
      </c>
      <c r="HE366" s="200">
        <v>0</v>
      </c>
      <c r="HG366" s="200">
        <v>0</v>
      </c>
      <c r="HH366" s="200">
        <v>0</v>
      </c>
      <c r="HL366" s="200">
        <v>0</v>
      </c>
      <c r="HS366" s="200">
        <v>1</v>
      </c>
      <c r="HZ366" s="200">
        <v>1</v>
      </c>
      <c r="IA366" s="200">
        <v>0</v>
      </c>
      <c r="IB366" s="200">
        <v>2</v>
      </c>
      <c r="IC366" s="200">
        <v>1</v>
      </c>
      <c r="IG366" s="200">
        <v>80</v>
      </c>
      <c r="II366" s="200">
        <v>22</v>
      </c>
      <c r="IZ366" s="200">
        <v>1</v>
      </c>
      <c r="JF366" s="200">
        <v>1</v>
      </c>
      <c r="JG366" s="200">
        <v>1</v>
      </c>
      <c r="JH366" s="200">
        <v>0</v>
      </c>
      <c r="JI366" s="200">
        <v>0</v>
      </c>
      <c r="JJ366" s="200">
        <v>3</v>
      </c>
      <c r="JK366" s="200">
        <v>0</v>
      </c>
      <c r="JL366" s="200">
        <v>4</v>
      </c>
      <c r="JO366" s="200">
        <v>5</v>
      </c>
      <c r="JP366" s="200">
        <v>72</v>
      </c>
      <c r="JQ366" s="200">
        <v>0</v>
      </c>
      <c r="JR366" s="200">
        <v>0</v>
      </c>
      <c r="JS366" s="200">
        <v>2</v>
      </c>
      <c r="JT366" s="200">
        <v>329</v>
      </c>
      <c r="JU366" s="200">
        <v>18</v>
      </c>
      <c r="JV366" s="200">
        <v>2</v>
      </c>
      <c r="JW366" s="200">
        <v>0</v>
      </c>
      <c r="JX366" s="200">
        <v>60</v>
      </c>
      <c r="JY366" s="200">
        <v>4</v>
      </c>
      <c r="JZ366" s="200">
        <v>0</v>
      </c>
      <c r="KA366" s="200">
        <v>29</v>
      </c>
      <c r="KB366" s="200">
        <v>40</v>
      </c>
      <c r="KC366" s="200">
        <v>43</v>
      </c>
      <c r="KE366" s="200">
        <v>1</v>
      </c>
      <c r="KG366" s="200">
        <v>2</v>
      </c>
      <c r="KH366" s="200">
        <v>6</v>
      </c>
      <c r="KI366" s="200">
        <v>0</v>
      </c>
      <c r="KJ366" s="200">
        <v>590</v>
      </c>
      <c r="KM366" s="200">
        <v>162</v>
      </c>
      <c r="KN366" s="200">
        <v>79</v>
      </c>
      <c r="KO366" s="200">
        <v>20</v>
      </c>
      <c r="KP366" s="200">
        <v>46</v>
      </c>
      <c r="KQ366" s="200">
        <v>3</v>
      </c>
      <c r="KR366" s="200">
        <v>20</v>
      </c>
      <c r="KS366" s="200">
        <v>34</v>
      </c>
      <c r="KT366" s="200">
        <v>17</v>
      </c>
      <c r="KU366" s="200">
        <v>1</v>
      </c>
      <c r="KV366" s="200">
        <v>4</v>
      </c>
      <c r="KW366" s="200">
        <v>276</v>
      </c>
      <c r="KX366" s="200">
        <v>7</v>
      </c>
      <c r="LA366" s="200">
        <v>701</v>
      </c>
      <c r="LB366" s="200">
        <v>112</v>
      </c>
      <c r="LC366" s="200">
        <v>12</v>
      </c>
      <c r="LD366" s="200">
        <v>53</v>
      </c>
      <c r="LE366" s="200">
        <v>0</v>
      </c>
      <c r="LF366" s="200">
        <v>627</v>
      </c>
      <c r="LH366" s="200">
        <v>49</v>
      </c>
      <c r="LI366" s="200">
        <v>37</v>
      </c>
      <c r="LJ366" s="200">
        <v>578</v>
      </c>
      <c r="LK366" s="200">
        <v>4</v>
      </c>
      <c r="LL366" s="200">
        <v>3</v>
      </c>
      <c r="LM366" s="200">
        <v>789</v>
      </c>
      <c r="LN366" s="200">
        <v>183</v>
      </c>
      <c r="LP366" s="200">
        <v>746</v>
      </c>
      <c r="LQ366" s="200">
        <v>14</v>
      </c>
      <c r="LR366" s="200">
        <v>9</v>
      </c>
      <c r="LT366" s="200">
        <v>1016</v>
      </c>
      <c r="LU366" s="200">
        <v>148</v>
      </c>
      <c r="LV366" s="200">
        <v>31</v>
      </c>
      <c r="LW366" s="200">
        <v>416</v>
      </c>
      <c r="LX366" s="200">
        <v>111</v>
      </c>
      <c r="LY366" s="200">
        <v>1</v>
      </c>
      <c r="LZ366" s="200">
        <v>38</v>
      </c>
      <c r="MA366" s="200">
        <v>66</v>
      </c>
      <c r="MB366" s="200">
        <v>4</v>
      </c>
      <c r="MC366" s="200">
        <v>11</v>
      </c>
      <c r="MT366" s="200">
        <v>1</v>
      </c>
      <c r="MU366" s="200">
        <v>797</v>
      </c>
      <c r="MV366" s="200">
        <v>3721</v>
      </c>
      <c r="MW366" s="200">
        <v>2</v>
      </c>
      <c r="NA366" s="200">
        <v>2</v>
      </c>
      <c r="NB366" s="200">
        <v>10</v>
      </c>
      <c r="NC366" s="200">
        <v>13</v>
      </c>
      <c r="ND366" s="200">
        <v>7</v>
      </c>
      <c r="NE366" s="200">
        <v>1</v>
      </c>
      <c r="NF366" s="200">
        <v>11</v>
      </c>
      <c r="NG366" s="200">
        <v>81</v>
      </c>
      <c r="NH366" s="200">
        <v>20</v>
      </c>
      <c r="NI366" s="200">
        <v>11</v>
      </c>
      <c r="NL366" s="200">
        <v>2</v>
      </c>
      <c r="NM366" s="200">
        <v>7</v>
      </c>
      <c r="NP366" s="200">
        <v>9</v>
      </c>
      <c r="NT366" s="200">
        <v>29</v>
      </c>
      <c r="NW366" s="200">
        <v>5</v>
      </c>
      <c r="NZ366" s="200">
        <v>94</v>
      </c>
      <c r="OB366" s="201">
        <v>13123</v>
      </c>
      <c r="OC366" s="200">
        <v>5600</v>
      </c>
      <c r="OD366" s="200">
        <v>248</v>
      </c>
      <c r="OE366" s="200">
        <v>11253</v>
      </c>
      <c r="OF366" s="200">
        <v>17100</v>
      </c>
      <c r="OG366" s="201">
        <v>30224</v>
      </c>
    </row>
    <row r="367" spans="1:397" ht="12.75" customHeight="1">
      <c r="A367" s="209">
        <v>712000</v>
      </c>
      <c r="B367" s="23" t="s">
        <v>526</v>
      </c>
      <c r="P367" s="200">
        <v>6</v>
      </c>
      <c r="Q367" s="200">
        <v>1</v>
      </c>
      <c r="X367" s="200">
        <v>138</v>
      </c>
      <c r="Y367" s="200">
        <v>44</v>
      </c>
      <c r="Z367" s="200">
        <v>9</v>
      </c>
      <c r="AA367" s="200">
        <v>49</v>
      </c>
      <c r="AP367" s="200">
        <v>1</v>
      </c>
      <c r="AR367" s="200">
        <v>0</v>
      </c>
      <c r="AV367" s="200">
        <v>2</v>
      </c>
      <c r="BD367" s="200">
        <v>0</v>
      </c>
      <c r="BQ367" s="200">
        <v>1</v>
      </c>
      <c r="BR367" s="200">
        <v>0</v>
      </c>
      <c r="BY367" s="200">
        <v>1</v>
      </c>
      <c r="CF367" s="200">
        <v>3</v>
      </c>
      <c r="CT367" s="200">
        <v>2</v>
      </c>
      <c r="ED367" s="200">
        <v>0</v>
      </c>
      <c r="FF367" s="200">
        <v>2</v>
      </c>
      <c r="FY367" s="200">
        <v>0</v>
      </c>
      <c r="GK367" s="200">
        <v>0</v>
      </c>
      <c r="GM367" s="200">
        <v>32</v>
      </c>
      <c r="GY367" s="200">
        <v>8</v>
      </c>
      <c r="HA367" s="200">
        <v>0</v>
      </c>
      <c r="HB367" s="200">
        <v>7</v>
      </c>
      <c r="HC367" s="200">
        <v>1</v>
      </c>
      <c r="HD367" s="200">
        <v>4</v>
      </c>
      <c r="HE367" s="200">
        <v>2</v>
      </c>
      <c r="HG367" s="200">
        <v>1</v>
      </c>
      <c r="HH367" s="200">
        <v>1</v>
      </c>
      <c r="HL367" s="200">
        <v>2</v>
      </c>
      <c r="HM367" s="200">
        <v>0</v>
      </c>
      <c r="HN367" s="200">
        <v>5</v>
      </c>
      <c r="HZ367" s="200">
        <v>2</v>
      </c>
      <c r="IB367" s="200">
        <v>3</v>
      </c>
      <c r="IC367" s="200">
        <v>2</v>
      </c>
      <c r="ID367" s="200">
        <v>1</v>
      </c>
      <c r="IG367" s="200">
        <v>537</v>
      </c>
      <c r="II367" s="200">
        <v>86</v>
      </c>
      <c r="IY367" s="200">
        <v>119</v>
      </c>
      <c r="IZ367" s="200">
        <v>6</v>
      </c>
      <c r="JF367" s="200">
        <v>2</v>
      </c>
      <c r="JG367" s="200">
        <v>1</v>
      </c>
      <c r="JI367" s="200">
        <v>1</v>
      </c>
      <c r="JK367" s="200">
        <v>1</v>
      </c>
      <c r="JL367" s="200">
        <v>4</v>
      </c>
      <c r="JP367" s="200">
        <v>102</v>
      </c>
      <c r="JQ367" s="200">
        <v>0</v>
      </c>
      <c r="JR367" s="200">
        <v>0</v>
      </c>
      <c r="JS367" s="200">
        <v>2</v>
      </c>
      <c r="JT367" s="200">
        <v>11</v>
      </c>
      <c r="JU367" s="200">
        <v>18</v>
      </c>
      <c r="JV367" s="200">
        <v>1</v>
      </c>
      <c r="JW367" s="200">
        <v>1</v>
      </c>
      <c r="JX367" s="200">
        <v>50</v>
      </c>
      <c r="JY367" s="200">
        <v>1</v>
      </c>
      <c r="JZ367" s="200">
        <v>1</v>
      </c>
      <c r="KA367" s="200">
        <v>280</v>
      </c>
      <c r="KB367" s="200">
        <v>156</v>
      </c>
      <c r="KC367" s="200">
        <v>56</v>
      </c>
      <c r="KE367" s="200">
        <v>0</v>
      </c>
      <c r="KG367" s="200">
        <v>10</v>
      </c>
      <c r="KH367" s="200">
        <v>2</v>
      </c>
      <c r="KM367" s="200">
        <v>56</v>
      </c>
      <c r="KN367" s="200">
        <v>17</v>
      </c>
      <c r="KO367" s="200">
        <v>4</v>
      </c>
      <c r="KP367" s="200">
        <v>9</v>
      </c>
      <c r="KQ367" s="200">
        <v>0</v>
      </c>
      <c r="KR367" s="200">
        <v>6</v>
      </c>
      <c r="KS367" s="200">
        <v>27</v>
      </c>
      <c r="KT367" s="200">
        <v>36</v>
      </c>
      <c r="KU367" s="200">
        <v>0</v>
      </c>
      <c r="KV367" s="200">
        <v>17</v>
      </c>
      <c r="KW367" s="200">
        <v>574</v>
      </c>
      <c r="KX367" s="200">
        <v>12</v>
      </c>
      <c r="LA367" s="200">
        <v>2009</v>
      </c>
      <c r="LB367" s="200">
        <v>29</v>
      </c>
      <c r="LC367" s="200">
        <v>3</v>
      </c>
      <c r="LD367" s="200">
        <v>15</v>
      </c>
      <c r="LE367" s="200">
        <v>1</v>
      </c>
      <c r="LF367" s="200">
        <v>53</v>
      </c>
      <c r="LH367" s="200">
        <v>10</v>
      </c>
      <c r="LI367" s="200">
        <v>14</v>
      </c>
      <c r="LJ367" s="200">
        <v>70</v>
      </c>
      <c r="LK367" s="200">
        <v>4</v>
      </c>
      <c r="LL367" s="200">
        <v>0</v>
      </c>
      <c r="LM367" s="200">
        <v>156</v>
      </c>
      <c r="LN367" s="200">
        <v>36</v>
      </c>
      <c r="LO367" s="200">
        <v>0</v>
      </c>
      <c r="LP367" s="200">
        <v>417</v>
      </c>
      <c r="LQ367" s="200">
        <v>3</v>
      </c>
      <c r="LT367" s="200">
        <v>11</v>
      </c>
      <c r="LU367" s="200">
        <v>29</v>
      </c>
      <c r="LV367" s="200">
        <v>6</v>
      </c>
      <c r="LW367" s="200">
        <v>76</v>
      </c>
      <c r="LX367" s="200">
        <v>19</v>
      </c>
      <c r="LY367" s="200">
        <v>4</v>
      </c>
      <c r="LZ367" s="200">
        <v>12</v>
      </c>
      <c r="MA367" s="200">
        <v>83</v>
      </c>
      <c r="MB367" s="200">
        <v>6</v>
      </c>
      <c r="MC367" s="200">
        <v>23</v>
      </c>
      <c r="MF367" s="200">
        <v>93</v>
      </c>
      <c r="MU367" s="200">
        <v>0</v>
      </c>
      <c r="MV367" s="200">
        <v>1</v>
      </c>
      <c r="MW367" s="200">
        <v>4</v>
      </c>
      <c r="NA367" s="200">
        <v>0</v>
      </c>
      <c r="NB367" s="200">
        <v>1</v>
      </c>
      <c r="NC367" s="200">
        <v>29</v>
      </c>
      <c r="ND367" s="200">
        <v>3</v>
      </c>
      <c r="NE367" s="200">
        <v>0</v>
      </c>
      <c r="NF367" s="200">
        <v>15</v>
      </c>
      <c r="NG367" s="200">
        <v>34</v>
      </c>
      <c r="NH367" s="200">
        <v>29</v>
      </c>
      <c r="NI367" s="200">
        <v>9</v>
      </c>
      <c r="NL367" s="200">
        <v>1</v>
      </c>
      <c r="NP367" s="200">
        <v>1</v>
      </c>
      <c r="NT367" s="200">
        <v>111</v>
      </c>
      <c r="NW367" s="200">
        <v>10</v>
      </c>
      <c r="NY367" s="200">
        <v>10</v>
      </c>
      <c r="OB367" s="201">
        <v>5977</v>
      </c>
      <c r="OC367" s="200">
        <v>4210</v>
      </c>
      <c r="OD367" s="200">
        <v>301</v>
      </c>
      <c r="OE367" s="200">
        <v>623</v>
      </c>
      <c r="OF367" s="200">
        <v>5134</v>
      </c>
      <c r="OG367" s="201">
        <v>11111</v>
      </c>
    </row>
    <row r="368" spans="1:397" ht="12.75" customHeight="1">
      <c r="A368" s="209">
        <v>713100</v>
      </c>
      <c r="B368" s="23" t="s">
        <v>527</v>
      </c>
      <c r="G368" s="200">
        <v>8</v>
      </c>
      <c r="H368" s="200">
        <v>2</v>
      </c>
      <c r="K368" s="200">
        <v>24</v>
      </c>
      <c r="N368" s="200">
        <v>13</v>
      </c>
      <c r="P368" s="200">
        <v>4</v>
      </c>
      <c r="Q368" s="200">
        <v>1</v>
      </c>
      <c r="S368" s="200">
        <v>8</v>
      </c>
      <c r="X368" s="200">
        <v>242</v>
      </c>
      <c r="Y368" s="200">
        <v>33</v>
      </c>
      <c r="Z368" s="200">
        <v>19</v>
      </c>
      <c r="AA368" s="200">
        <v>41</v>
      </c>
      <c r="AM368" s="200">
        <v>1</v>
      </c>
      <c r="AO368" s="200">
        <v>4</v>
      </c>
      <c r="AP368" s="200">
        <v>1</v>
      </c>
      <c r="AR368" s="200">
        <v>0</v>
      </c>
      <c r="AV368" s="200">
        <v>4</v>
      </c>
      <c r="AX368" s="200">
        <v>0</v>
      </c>
      <c r="BC368" s="200">
        <v>2</v>
      </c>
      <c r="BD368" s="200">
        <v>0</v>
      </c>
      <c r="BJ368" s="200">
        <v>3</v>
      </c>
      <c r="BP368" s="200">
        <v>2</v>
      </c>
      <c r="BQ368" s="200">
        <v>3</v>
      </c>
      <c r="BR368" s="200">
        <v>0</v>
      </c>
      <c r="BV368" s="200">
        <v>0</v>
      </c>
      <c r="BX368" s="200">
        <v>1</v>
      </c>
      <c r="BY368" s="200">
        <v>1</v>
      </c>
      <c r="CF368" s="200">
        <v>0</v>
      </c>
      <c r="CT368" s="200">
        <v>4</v>
      </c>
      <c r="CX368" s="200">
        <v>0</v>
      </c>
      <c r="DM368" s="200">
        <v>5</v>
      </c>
      <c r="DQ368" s="200">
        <v>0</v>
      </c>
      <c r="ED368" s="200">
        <v>3</v>
      </c>
      <c r="EF368" s="200">
        <v>11</v>
      </c>
      <c r="FC368" s="200">
        <v>0</v>
      </c>
      <c r="FD368" s="200">
        <v>1</v>
      </c>
      <c r="FE368" s="200">
        <v>1</v>
      </c>
      <c r="FF368" s="200">
        <v>1</v>
      </c>
      <c r="FG368" s="200">
        <v>0</v>
      </c>
      <c r="FI368" s="200">
        <v>1</v>
      </c>
      <c r="FY368" s="200">
        <v>1</v>
      </c>
      <c r="GD368" s="200">
        <v>0</v>
      </c>
      <c r="GF368" s="200">
        <v>0</v>
      </c>
      <c r="GI368" s="200">
        <v>4</v>
      </c>
      <c r="GJ368" s="200">
        <v>6</v>
      </c>
      <c r="GK368" s="200">
        <v>1</v>
      </c>
      <c r="GM368" s="200">
        <v>3</v>
      </c>
      <c r="GV368" s="200">
        <v>10</v>
      </c>
      <c r="GW368" s="200">
        <v>2</v>
      </c>
      <c r="GY368" s="200">
        <v>140</v>
      </c>
      <c r="GZ368" s="200">
        <v>0</v>
      </c>
      <c r="HA368" s="200">
        <v>14</v>
      </c>
      <c r="HB368" s="200">
        <v>166</v>
      </c>
      <c r="HC368" s="200">
        <v>25</v>
      </c>
      <c r="HD368" s="200">
        <v>23</v>
      </c>
      <c r="HE368" s="200">
        <v>30</v>
      </c>
      <c r="HG368" s="200">
        <v>18</v>
      </c>
      <c r="HH368" s="200">
        <v>14</v>
      </c>
      <c r="HJ368" s="200">
        <v>1</v>
      </c>
      <c r="HK368" s="200">
        <v>238</v>
      </c>
      <c r="HL368" s="200">
        <v>126</v>
      </c>
      <c r="HM368" s="200">
        <v>90</v>
      </c>
      <c r="HN368" s="200">
        <v>4</v>
      </c>
      <c r="HO368" s="200">
        <v>11</v>
      </c>
      <c r="HR368" s="200">
        <v>1</v>
      </c>
      <c r="HS368" s="200">
        <v>4</v>
      </c>
      <c r="HV368" s="200">
        <v>8</v>
      </c>
      <c r="HZ368" s="200">
        <v>7</v>
      </c>
      <c r="IA368" s="200">
        <v>2</v>
      </c>
      <c r="IB368" s="200">
        <v>13</v>
      </c>
      <c r="IC368" s="200">
        <v>2</v>
      </c>
      <c r="ID368" s="200">
        <v>0</v>
      </c>
      <c r="IG368" s="200">
        <v>21</v>
      </c>
      <c r="II368" s="200">
        <v>88</v>
      </c>
      <c r="IL368" s="200">
        <v>1</v>
      </c>
      <c r="IQ368" s="200">
        <v>0</v>
      </c>
      <c r="IT368" s="200">
        <v>19</v>
      </c>
      <c r="IU368" s="200">
        <v>6</v>
      </c>
      <c r="IY368" s="200">
        <v>491</v>
      </c>
      <c r="IZ368" s="200">
        <v>2</v>
      </c>
      <c r="JB368" s="200">
        <v>0</v>
      </c>
      <c r="JE368" s="200">
        <v>13</v>
      </c>
      <c r="JF368" s="200">
        <v>5</v>
      </c>
      <c r="JG368" s="200">
        <v>1</v>
      </c>
      <c r="JI368" s="200">
        <v>10</v>
      </c>
      <c r="JK368" s="200">
        <v>1</v>
      </c>
      <c r="JL368" s="200">
        <v>8</v>
      </c>
      <c r="JM368" s="200">
        <v>0</v>
      </c>
      <c r="JO368" s="200">
        <v>0</v>
      </c>
      <c r="JP368" s="200">
        <v>372</v>
      </c>
      <c r="JQ368" s="200">
        <v>1</v>
      </c>
      <c r="JR368" s="200">
        <v>0</v>
      </c>
      <c r="JS368" s="200">
        <v>2</v>
      </c>
      <c r="JT368" s="200">
        <v>19</v>
      </c>
      <c r="JU368" s="200">
        <v>21</v>
      </c>
      <c r="JV368" s="200">
        <v>5</v>
      </c>
      <c r="JW368" s="200">
        <v>2</v>
      </c>
      <c r="JX368" s="200">
        <v>39</v>
      </c>
      <c r="JY368" s="200">
        <v>16</v>
      </c>
      <c r="JZ368" s="200">
        <v>1</v>
      </c>
      <c r="KA368" s="200">
        <v>6</v>
      </c>
      <c r="KB368" s="200">
        <v>8</v>
      </c>
      <c r="KC368" s="200">
        <v>9</v>
      </c>
      <c r="KE368" s="200">
        <v>5</v>
      </c>
      <c r="KG368" s="200">
        <v>0</v>
      </c>
      <c r="KH368" s="200">
        <v>2</v>
      </c>
      <c r="KI368" s="200">
        <v>2</v>
      </c>
      <c r="KM368" s="200">
        <v>39</v>
      </c>
      <c r="KN368" s="200">
        <v>23</v>
      </c>
      <c r="KO368" s="200">
        <v>6</v>
      </c>
      <c r="KP368" s="200">
        <v>29</v>
      </c>
      <c r="KR368" s="200">
        <v>4</v>
      </c>
      <c r="KS368" s="200">
        <v>22</v>
      </c>
      <c r="KT368" s="200">
        <v>55</v>
      </c>
      <c r="KU368" s="200">
        <v>19</v>
      </c>
      <c r="KV368" s="200">
        <v>2</v>
      </c>
      <c r="KW368" s="200">
        <v>181</v>
      </c>
      <c r="KX368" s="200">
        <v>4</v>
      </c>
      <c r="LA368" s="200">
        <v>424</v>
      </c>
      <c r="LB368" s="200">
        <v>61</v>
      </c>
      <c r="LC368" s="200">
        <v>6</v>
      </c>
      <c r="LD368" s="200">
        <v>29</v>
      </c>
      <c r="LE368" s="200">
        <v>9</v>
      </c>
      <c r="LF368" s="200">
        <v>67</v>
      </c>
      <c r="LH368" s="200">
        <v>18</v>
      </c>
      <c r="LI368" s="200">
        <v>15</v>
      </c>
      <c r="LJ368" s="200">
        <v>46</v>
      </c>
      <c r="LK368" s="200">
        <v>69</v>
      </c>
      <c r="LL368" s="200">
        <v>2</v>
      </c>
      <c r="LM368" s="200">
        <v>132</v>
      </c>
      <c r="LN368" s="200">
        <v>31</v>
      </c>
      <c r="LP368" s="200">
        <v>954</v>
      </c>
      <c r="LQ368" s="200">
        <v>7</v>
      </c>
      <c r="LT368" s="200">
        <v>104</v>
      </c>
      <c r="LU368" s="200">
        <v>31</v>
      </c>
      <c r="LV368" s="200">
        <v>9</v>
      </c>
      <c r="LW368" s="200">
        <v>97</v>
      </c>
      <c r="LX368" s="200">
        <v>27</v>
      </c>
      <c r="LY368" s="200">
        <v>23</v>
      </c>
      <c r="LZ368" s="200">
        <v>15</v>
      </c>
      <c r="MA368" s="200">
        <v>96</v>
      </c>
      <c r="MB368" s="200">
        <v>14</v>
      </c>
      <c r="MC368" s="200">
        <v>57</v>
      </c>
      <c r="MM368" s="200">
        <v>1</v>
      </c>
      <c r="MT368" s="200">
        <v>29</v>
      </c>
      <c r="MU368" s="200">
        <v>1</v>
      </c>
      <c r="MV368" s="200">
        <v>1</v>
      </c>
      <c r="MW368" s="200">
        <v>41</v>
      </c>
      <c r="NA368" s="200">
        <v>2</v>
      </c>
      <c r="NB368" s="200">
        <v>12</v>
      </c>
      <c r="NC368" s="200">
        <v>16</v>
      </c>
      <c r="ND368" s="200">
        <v>10</v>
      </c>
      <c r="NE368" s="200">
        <v>8</v>
      </c>
      <c r="NF368" s="200">
        <v>33</v>
      </c>
      <c r="NG368" s="200">
        <v>53</v>
      </c>
      <c r="NH368" s="200">
        <v>67</v>
      </c>
      <c r="NI368" s="200">
        <v>18</v>
      </c>
      <c r="NL368" s="200">
        <v>9</v>
      </c>
      <c r="NM368" s="200">
        <v>19</v>
      </c>
      <c r="NP368" s="200">
        <v>4</v>
      </c>
      <c r="NT368" s="200">
        <v>11</v>
      </c>
      <c r="NW368" s="200">
        <v>21</v>
      </c>
      <c r="NZ368" s="200">
        <v>18</v>
      </c>
      <c r="OB368" s="201">
        <v>5685</v>
      </c>
      <c r="OC368" s="200">
        <v>7320</v>
      </c>
      <c r="OD368" s="200">
        <v>3006</v>
      </c>
      <c r="OE368" s="200">
        <v>2361</v>
      </c>
      <c r="OF368" s="200">
        <v>12687</v>
      </c>
      <c r="OG368" s="201">
        <v>18372</v>
      </c>
    </row>
    <row r="369" spans="1:397" ht="12.75" customHeight="1">
      <c r="A369" s="209">
        <v>713200</v>
      </c>
      <c r="B369" s="23" t="s">
        <v>528</v>
      </c>
      <c r="E369" s="200">
        <v>3</v>
      </c>
      <c r="G369" s="200">
        <v>14</v>
      </c>
      <c r="N369" s="200">
        <v>16</v>
      </c>
      <c r="X369" s="200">
        <v>106</v>
      </c>
      <c r="Y369" s="200">
        <v>82</v>
      </c>
      <c r="Z369" s="200">
        <v>40</v>
      </c>
      <c r="AM369" s="200">
        <v>5</v>
      </c>
      <c r="AO369" s="200">
        <v>3</v>
      </c>
      <c r="AP369" s="200">
        <v>2</v>
      </c>
      <c r="AV369" s="200">
        <v>1</v>
      </c>
      <c r="BC369" s="200">
        <v>4</v>
      </c>
      <c r="BJ369" s="200">
        <v>1</v>
      </c>
      <c r="BP369" s="200">
        <v>4</v>
      </c>
      <c r="BQ369" s="200">
        <v>0</v>
      </c>
      <c r="BR369" s="200">
        <v>0</v>
      </c>
      <c r="BV369" s="200">
        <v>1</v>
      </c>
      <c r="BX369" s="200">
        <v>2</v>
      </c>
      <c r="CF369" s="200">
        <v>1</v>
      </c>
      <c r="CT369" s="200">
        <v>20</v>
      </c>
      <c r="DL369" s="200">
        <v>2</v>
      </c>
      <c r="DM369" s="200">
        <v>56</v>
      </c>
      <c r="DN369" s="200">
        <v>0</v>
      </c>
      <c r="DO369" s="200">
        <v>19</v>
      </c>
      <c r="DP369" s="200">
        <v>4</v>
      </c>
      <c r="ED369" s="200">
        <v>0</v>
      </c>
      <c r="EF369" s="200">
        <v>42</v>
      </c>
      <c r="FC369" s="200">
        <v>2</v>
      </c>
      <c r="FD369" s="200">
        <v>6</v>
      </c>
      <c r="FE369" s="200">
        <v>4</v>
      </c>
      <c r="FF369" s="200">
        <v>10</v>
      </c>
      <c r="FI369" s="200">
        <v>4</v>
      </c>
      <c r="FY369" s="200">
        <v>0</v>
      </c>
      <c r="GF369" s="200">
        <v>0</v>
      </c>
      <c r="GI369" s="200">
        <v>23</v>
      </c>
      <c r="GJ369" s="200">
        <v>14</v>
      </c>
      <c r="GK369" s="200">
        <v>0</v>
      </c>
      <c r="GM369" s="200">
        <v>12</v>
      </c>
      <c r="GP369" s="200">
        <v>0</v>
      </c>
      <c r="GU369" s="200">
        <v>6</v>
      </c>
      <c r="GV369" s="200">
        <v>2</v>
      </c>
      <c r="GW369" s="200">
        <v>5</v>
      </c>
      <c r="GX369" s="200">
        <v>2</v>
      </c>
      <c r="GY369" s="200">
        <v>36</v>
      </c>
      <c r="GZ369" s="200">
        <v>2</v>
      </c>
      <c r="HB369" s="200">
        <v>61</v>
      </c>
      <c r="HC369" s="200">
        <v>6</v>
      </c>
      <c r="HD369" s="200">
        <v>17</v>
      </c>
      <c r="HE369" s="200">
        <v>49</v>
      </c>
      <c r="HF369" s="200">
        <v>8</v>
      </c>
      <c r="HG369" s="200">
        <v>10</v>
      </c>
      <c r="HH369" s="200">
        <v>10</v>
      </c>
      <c r="HJ369" s="200">
        <v>17</v>
      </c>
      <c r="HK369" s="200">
        <v>2</v>
      </c>
      <c r="HL369" s="200">
        <v>31</v>
      </c>
      <c r="HM369" s="200">
        <v>102</v>
      </c>
      <c r="HN369" s="200">
        <v>10</v>
      </c>
      <c r="HO369" s="200">
        <v>5</v>
      </c>
      <c r="HR369" s="200">
        <v>4</v>
      </c>
      <c r="HS369" s="200">
        <v>30</v>
      </c>
      <c r="HV369" s="200">
        <v>27</v>
      </c>
      <c r="HZ369" s="200">
        <v>3</v>
      </c>
      <c r="IA369" s="200">
        <v>46</v>
      </c>
      <c r="IB369" s="200">
        <v>15</v>
      </c>
      <c r="IC369" s="200">
        <v>6</v>
      </c>
      <c r="IG369" s="200">
        <v>109</v>
      </c>
      <c r="II369" s="200">
        <v>226</v>
      </c>
      <c r="IL369" s="200">
        <v>5</v>
      </c>
      <c r="IQ369" s="200">
        <v>5</v>
      </c>
      <c r="IT369" s="200">
        <v>5</v>
      </c>
      <c r="IU369" s="200">
        <v>22</v>
      </c>
      <c r="IZ369" s="200">
        <v>4</v>
      </c>
      <c r="JB369" s="200">
        <v>2</v>
      </c>
      <c r="JE369" s="200">
        <v>47</v>
      </c>
      <c r="JF369" s="200">
        <v>3</v>
      </c>
      <c r="JI369" s="200">
        <v>3</v>
      </c>
      <c r="JL369" s="200">
        <v>33</v>
      </c>
      <c r="JM369" s="200">
        <v>3</v>
      </c>
      <c r="JP369" s="200">
        <v>222</v>
      </c>
      <c r="JQ369" s="200">
        <v>0</v>
      </c>
      <c r="JR369" s="200">
        <v>0</v>
      </c>
      <c r="JS369" s="200">
        <v>1</v>
      </c>
      <c r="JT369" s="200">
        <v>6</v>
      </c>
      <c r="JU369" s="200">
        <v>314</v>
      </c>
      <c r="JV369" s="200">
        <v>4</v>
      </c>
      <c r="JW369" s="200">
        <v>2</v>
      </c>
      <c r="JX369" s="200">
        <v>76</v>
      </c>
      <c r="JY369" s="200">
        <v>19</v>
      </c>
      <c r="JZ369" s="200">
        <v>1</v>
      </c>
      <c r="KA369" s="200">
        <v>74</v>
      </c>
      <c r="KC369" s="200">
        <v>10</v>
      </c>
      <c r="KE369" s="200">
        <v>24</v>
      </c>
      <c r="KH369" s="200">
        <v>11</v>
      </c>
      <c r="KI369" s="200">
        <v>6</v>
      </c>
      <c r="KM369" s="200">
        <v>166</v>
      </c>
      <c r="KN369" s="200">
        <v>26</v>
      </c>
      <c r="KO369" s="200">
        <v>14</v>
      </c>
      <c r="KP369" s="200">
        <v>27</v>
      </c>
      <c r="KQ369" s="200">
        <v>8</v>
      </c>
      <c r="KR369" s="200">
        <v>55</v>
      </c>
      <c r="KS369" s="200">
        <v>435</v>
      </c>
      <c r="KT369" s="200">
        <v>1601</v>
      </c>
      <c r="KU369" s="200">
        <v>106</v>
      </c>
      <c r="KV369" s="200">
        <v>4</v>
      </c>
      <c r="KW369" s="200">
        <v>475</v>
      </c>
      <c r="KX369" s="200">
        <v>24</v>
      </c>
      <c r="KZ369" s="200">
        <v>0</v>
      </c>
      <c r="LA369" s="200">
        <v>781</v>
      </c>
      <c r="LB369" s="200">
        <v>21</v>
      </c>
      <c r="LD369" s="200">
        <v>16</v>
      </c>
      <c r="LE369" s="200">
        <v>237</v>
      </c>
      <c r="LF369" s="200">
        <v>1597</v>
      </c>
      <c r="LH369" s="200">
        <v>174</v>
      </c>
      <c r="LI369" s="200">
        <v>189</v>
      </c>
      <c r="LJ369" s="200">
        <v>508</v>
      </c>
      <c r="LK369" s="200">
        <v>173</v>
      </c>
      <c r="LL369" s="200">
        <v>12</v>
      </c>
      <c r="LM369" s="200">
        <v>110</v>
      </c>
      <c r="LP369" s="200">
        <v>1338</v>
      </c>
      <c r="LQ369" s="200">
        <v>176</v>
      </c>
      <c r="LT369" s="200">
        <v>244</v>
      </c>
      <c r="LU369" s="200">
        <v>7</v>
      </c>
      <c r="LV369" s="200">
        <v>10</v>
      </c>
      <c r="LW369" s="200">
        <v>30</v>
      </c>
      <c r="LX369" s="200">
        <v>13</v>
      </c>
      <c r="LY369" s="200">
        <v>1</v>
      </c>
      <c r="LZ369" s="200">
        <v>30</v>
      </c>
      <c r="MA369" s="200">
        <v>717</v>
      </c>
      <c r="MB369" s="200">
        <v>31</v>
      </c>
      <c r="MC369" s="200">
        <v>179</v>
      </c>
      <c r="MT369" s="200">
        <v>143</v>
      </c>
      <c r="MU369" s="200">
        <v>5</v>
      </c>
      <c r="MW369" s="200">
        <v>299</v>
      </c>
      <c r="NA369" s="200">
        <v>12</v>
      </c>
      <c r="NB369" s="200">
        <v>47</v>
      </c>
      <c r="NC369" s="200">
        <v>36</v>
      </c>
      <c r="ND369" s="200">
        <v>9</v>
      </c>
      <c r="NE369" s="200">
        <v>60</v>
      </c>
      <c r="NF369" s="200">
        <v>19</v>
      </c>
      <c r="NG369" s="200">
        <v>125</v>
      </c>
      <c r="NH369" s="200">
        <v>75</v>
      </c>
      <c r="NI369" s="200">
        <v>13</v>
      </c>
      <c r="NL369" s="200">
        <v>49</v>
      </c>
      <c r="NM369" s="200">
        <v>135</v>
      </c>
      <c r="NT369" s="200">
        <v>5</v>
      </c>
      <c r="NY369" s="200">
        <v>86</v>
      </c>
      <c r="NZ369" s="200">
        <v>69</v>
      </c>
      <c r="OB369" s="201">
        <v>12977</v>
      </c>
      <c r="OC369" s="200">
        <v>5094</v>
      </c>
      <c r="OD369" s="200">
        <v>2032</v>
      </c>
      <c r="OE369" s="200">
        <v>8990</v>
      </c>
      <c r="OF369" s="200">
        <v>16117</v>
      </c>
      <c r="OG369" s="201">
        <v>29094</v>
      </c>
    </row>
    <row r="370" spans="1:397" ht="12.75" customHeight="1">
      <c r="A370" s="209">
        <v>713900</v>
      </c>
      <c r="B370" s="23" t="s">
        <v>529</v>
      </c>
      <c r="D370" s="200">
        <v>0</v>
      </c>
      <c r="E370" s="200">
        <v>3</v>
      </c>
      <c r="F370" s="200">
        <v>0</v>
      </c>
      <c r="G370" s="200">
        <v>6</v>
      </c>
      <c r="H370" s="200">
        <v>15</v>
      </c>
      <c r="K370" s="200">
        <v>106</v>
      </c>
      <c r="N370" s="200">
        <v>103</v>
      </c>
      <c r="P370" s="200">
        <v>40</v>
      </c>
      <c r="Q370" s="200">
        <v>8</v>
      </c>
      <c r="S370" s="200">
        <v>423</v>
      </c>
      <c r="X370" s="200">
        <v>1127</v>
      </c>
      <c r="Y370" s="200">
        <v>268</v>
      </c>
      <c r="Z370" s="200">
        <v>95</v>
      </c>
      <c r="AA370" s="200">
        <v>214</v>
      </c>
      <c r="AM370" s="200">
        <v>36</v>
      </c>
      <c r="AN370" s="200">
        <v>66</v>
      </c>
      <c r="AO370" s="200">
        <v>44</v>
      </c>
      <c r="AP370" s="200">
        <v>17</v>
      </c>
      <c r="AQ370" s="200">
        <v>26</v>
      </c>
      <c r="AR370" s="200">
        <v>7</v>
      </c>
      <c r="AS370" s="200">
        <v>6</v>
      </c>
      <c r="AT370" s="200">
        <v>56</v>
      </c>
      <c r="AU370" s="200">
        <v>13</v>
      </c>
      <c r="AV370" s="200">
        <v>40</v>
      </c>
      <c r="AW370" s="200">
        <v>25</v>
      </c>
      <c r="AX370" s="200">
        <v>4</v>
      </c>
      <c r="BC370" s="200">
        <v>252</v>
      </c>
      <c r="BD370" s="200">
        <v>3</v>
      </c>
      <c r="BI370" s="200">
        <v>5</v>
      </c>
      <c r="BJ370" s="200">
        <v>10</v>
      </c>
      <c r="BL370" s="200">
        <v>4</v>
      </c>
      <c r="BN370" s="200">
        <v>15</v>
      </c>
      <c r="BO370" s="200">
        <v>22</v>
      </c>
      <c r="BP370" s="200">
        <v>178</v>
      </c>
      <c r="BQ370" s="200">
        <v>51</v>
      </c>
      <c r="BR370" s="200">
        <v>99</v>
      </c>
      <c r="BU370" s="200">
        <v>1</v>
      </c>
      <c r="BV370" s="200">
        <v>21</v>
      </c>
      <c r="BW370" s="200">
        <v>5</v>
      </c>
      <c r="BX370" s="200">
        <v>13</v>
      </c>
      <c r="BY370" s="200">
        <v>2</v>
      </c>
      <c r="CA370" s="200">
        <v>7</v>
      </c>
      <c r="CB370" s="200">
        <v>17</v>
      </c>
      <c r="CD370" s="200">
        <v>6</v>
      </c>
      <c r="CE370" s="200">
        <v>22</v>
      </c>
      <c r="CF370" s="200">
        <v>117</v>
      </c>
      <c r="CK370" s="200">
        <v>1</v>
      </c>
      <c r="CS370" s="200">
        <v>2</v>
      </c>
      <c r="CT370" s="200">
        <v>39</v>
      </c>
      <c r="CX370" s="200">
        <v>9</v>
      </c>
      <c r="DB370" s="200">
        <v>3</v>
      </c>
      <c r="DE370" s="200">
        <v>5</v>
      </c>
      <c r="DG370" s="200">
        <v>0</v>
      </c>
      <c r="DJ370" s="200">
        <v>10</v>
      </c>
      <c r="DM370" s="200">
        <v>30</v>
      </c>
      <c r="DN370" s="200">
        <v>0</v>
      </c>
      <c r="DO370" s="200">
        <v>12</v>
      </c>
      <c r="DP370" s="200">
        <v>7</v>
      </c>
      <c r="ED370" s="200">
        <v>9</v>
      </c>
      <c r="EE370" s="200">
        <v>2</v>
      </c>
      <c r="EF370" s="200">
        <v>21</v>
      </c>
      <c r="EG370" s="200">
        <v>1</v>
      </c>
      <c r="EL370" s="200">
        <v>2</v>
      </c>
      <c r="EM370" s="200">
        <v>6</v>
      </c>
      <c r="EN370" s="200">
        <v>10</v>
      </c>
      <c r="EP370" s="200">
        <v>22</v>
      </c>
      <c r="ER370" s="200">
        <v>24</v>
      </c>
      <c r="ES370" s="200">
        <v>17</v>
      </c>
      <c r="FC370" s="200">
        <v>1</v>
      </c>
      <c r="FD370" s="200">
        <v>7</v>
      </c>
      <c r="FE370" s="200">
        <v>2</v>
      </c>
      <c r="FF370" s="200">
        <v>7</v>
      </c>
      <c r="FG370" s="200">
        <v>1</v>
      </c>
      <c r="FI370" s="200">
        <v>8</v>
      </c>
      <c r="FT370" s="200">
        <v>15</v>
      </c>
      <c r="FU370" s="200">
        <v>45</v>
      </c>
      <c r="FY370" s="200">
        <v>1</v>
      </c>
      <c r="GA370" s="200">
        <v>200</v>
      </c>
      <c r="GB370" s="200">
        <v>4</v>
      </c>
      <c r="GD370" s="200">
        <v>0</v>
      </c>
      <c r="GF370" s="200">
        <v>2</v>
      </c>
      <c r="GH370" s="200">
        <v>3</v>
      </c>
      <c r="GI370" s="200">
        <v>104</v>
      </c>
      <c r="GJ370" s="200">
        <v>88</v>
      </c>
      <c r="GK370" s="200">
        <v>6</v>
      </c>
      <c r="GM370" s="200">
        <v>18</v>
      </c>
      <c r="GP370" s="200">
        <v>6</v>
      </c>
      <c r="GQ370" s="200">
        <v>5</v>
      </c>
      <c r="GS370" s="200">
        <v>0</v>
      </c>
      <c r="GT370" s="200">
        <v>0</v>
      </c>
      <c r="GU370" s="200">
        <v>17</v>
      </c>
      <c r="GV370" s="200">
        <v>20</v>
      </c>
      <c r="GW370" s="200">
        <v>35</v>
      </c>
      <c r="GX370" s="200">
        <v>13</v>
      </c>
      <c r="GY370" s="200">
        <v>204</v>
      </c>
      <c r="GZ370" s="200">
        <v>6</v>
      </c>
      <c r="HA370" s="200">
        <v>18</v>
      </c>
      <c r="HB370" s="200">
        <v>179</v>
      </c>
      <c r="HC370" s="200">
        <v>46</v>
      </c>
      <c r="HD370" s="200">
        <v>86</v>
      </c>
      <c r="HE370" s="200">
        <v>93</v>
      </c>
      <c r="HF370" s="200">
        <v>8</v>
      </c>
      <c r="HG370" s="200">
        <v>35</v>
      </c>
      <c r="HH370" s="200">
        <v>61</v>
      </c>
      <c r="HI370" s="200">
        <v>20</v>
      </c>
      <c r="HJ370" s="200">
        <v>16</v>
      </c>
      <c r="HK370" s="200">
        <v>233</v>
      </c>
      <c r="HL370" s="200">
        <v>81</v>
      </c>
      <c r="HM370" s="200">
        <v>264</v>
      </c>
      <c r="HN370" s="200">
        <v>17</v>
      </c>
      <c r="HO370" s="200">
        <v>110</v>
      </c>
      <c r="HR370" s="200">
        <v>8</v>
      </c>
      <c r="HS370" s="200">
        <v>334</v>
      </c>
      <c r="HT370" s="200">
        <v>1</v>
      </c>
      <c r="HU370" s="200">
        <v>22</v>
      </c>
      <c r="HV370" s="200">
        <v>157</v>
      </c>
      <c r="HW370" s="200">
        <v>6</v>
      </c>
      <c r="HX370" s="200">
        <v>7</v>
      </c>
      <c r="HZ370" s="200">
        <v>29</v>
      </c>
      <c r="IA370" s="200">
        <v>26</v>
      </c>
      <c r="IB370" s="200">
        <v>39</v>
      </c>
      <c r="IC370" s="200">
        <v>22</v>
      </c>
      <c r="ID370" s="200">
        <v>5</v>
      </c>
      <c r="IE370" s="200">
        <v>2</v>
      </c>
      <c r="IF370" s="200">
        <v>0</v>
      </c>
      <c r="IG370" s="200">
        <v>171</v>
      </c>
      <c r="II370" s="200">
        <v>685</v>
      </c>
      <c r="IJ370" s="200">
        <v>10</v>
      </c>
      <c r="IL370" s="200">
        <v>21</v>
      </c>
      <c r="IQ370" s="200">
        <v>3</v>
      </c>
      <c r="IR370" s="200">
        <v>1</v>
      </c>
      <c r="IT370" s="200">
        <v>18</v>
      </c>
      <c r="IU370" s="200">
        <v>28</v>
      </c>
      <c r="IY370" s="200">
        <v>14</v>
      </c>
      <c r="IZ370" s="200">
        <v>132</v>
      </c>
      <c r="JA370" s="200">
        <v>4</v>
      </c>
      <c r="JB370" s="200">
        <v>25</v>
      </c>
      <c r="JE370" s="200">
        <v>16</v>
      </c>
      <c r="JF370" s="200">
        <v>11</v>
      </c>
      <c r="JG370" s="200">
        <v>24</v>
      </c>
      <c r="JH370" s="200">
        <v>2</v>
      </c>
      <c r="JI370" s="200">
        <v>20</v>
      </c>
      <c r="JJ370" s="200">
        <v>9</v>
      </c>
      <c r="JK370" s="200">
        <v>1</v>
      </c>
      <c r="JL370" s="200">
        <v>106</v>
      </c>
      <c r="JM370" s="200">
        <v>2</v>
      </c>
      <c r="JO370" s="200">
        <v>0</v>
      </c>
      <c r="JP370" s="200">
        <v>976</v>
      </c>
      <c r="JQ370" s="200">
        <v>4</v>
      </c>
      <c r="JR370" s="200">
        <v>1</v>
      </c>
      <c r="JS370" s="200">
        <v>7</v>
      </c>
      <c r="JT370" s="200">
        <v>196</v>
      </c>
      <c r="JU370" s="200">
        <v>125</v>
      </c>
      <c r="JV370" s="200">
        <v>25</v>
      </c>
      <c r="JW370" s="200">
        <v>17</v>
      </c>
      <c r="JX370" s="200">
        <v>308</v>
      </c>
      <c r="JY370" s="200">
        <v>38</v>
      </c>
      <c r="JZ370" s="200">
        <v>5</v>
      </c>
      <c r="KA370" s="200">
        <v>178</v>
      </c>
      <c r="KB370" s="200">
        <v>56</v>
      </c>
      <c r="KC370" s="200">
        <v>60</v>
      </c>
      <c r="KD370" s="200">
        <v>0</v>
      </c>
      <c r="KE370" s="200">
        <v>27</v>
      </c>
      <c r="KF370" s="200">
        <v>0</v>
      </c>
      <c r="KG370" s="200">
        <v>8</v>
      </c>
      <c r="KH370" s="200">
        <v>8</v>
      </c>
      <c r="KI370" s="200">
        <v>27</v>
      </c>
      <c r="KJ370" s="200">
        <v>23</v>
      </c>
      <c r="KM370" s="200">
        <v>337</v>
      </c>
      <c r="KN370" s="200">
        <v>134</v>
      </c>
      <c r="KO370" s="200">
        <v>31</v>
      </c>
      <c r="KP370" s="200">
        <v>137</v>
      </c>
      <c r="KQ370" s="200">
        <v>2</v>
      </c>
      <c r="KR370" s="200">
        <v>119</v>
      </c>
      <c r="KS370" s="200">
        <v>186</v>
      </c>
      <c r="KT370" s="200">
        <v>793</v>
      </c>
      <c r="KU370" s="200">
        <v>108</v>
      </c>
      <c r="KV370" s="200">
        <v>44</v>
      </c>
      <c r="KW370" s="200">
        <v>1305</v>
      </c>
      <c r="KX370" s="200">
        <v>198</v>
      </c>
      <c r="LA370" s="200">
        <v>8227</v>
      </c>
      <c r="LB370" s="200">
        <v>389</v>
      </c>
      <c r="LC370" s="200">
        <v>42</v>
      </c>
      <c r="LD370" s="200">
        <v>183</v>
      </c>
      <c r="LE370" s="200">
        <v>191</v>
      </c>
      <c r="LF370" s="200">
        <v>311</v>
      </c>
      <c r="LH370" s="200">
        <v>78</v>
      </c>
      <c r="LI370" s="200">
        <v>65</v>
      </c>
      <c r="LJ370" s="200">
        <v>475</v>
      </c>
      <c r="LK370" s="200">
        <v>525</v>
      </c>
      <c r="LL370" s="200">
        <v>80</v>
      </c>
      <c r="LM370" s="200">
        <v>261</v>
      </c>
      <c r="LN370" s="200">
        <v>57</v>
      </c>
      <c r="LP370" s="200">
        <v>1962</v>
      </c>
      <c r="LQ370" s="200">
        <v>118</v>
      </c>
      <c r="LT370" s="200">
        <v>1017</v>
      </c>
      <c r="LU370" s="200">
        <v>70</v>
      </c>
      <c r="LV370" s="200">
        <v>29</v>
      </c>
      <c r="LW370" s="200">
        <v>294</v>
      </c>
      <c r="LX370" s="200">
        <v>155</v>
      </c>
      <c r="LY370" s="200">
        <v>57</v>
      </c>
      <c r="LZ370" s="200">
        <v>99</v>
      </c>
      <c r="MA370" s="200">
        <v>507</v>
      </c>
      <c r="MB370" s="200">
        <v>73</v>
      </c>
      <c r="MC370" s="200">
        <v>296</v>
      </c>
      <c r="MF370" s="200">
        <v>161</v>
      </c>
      <c r="MM370" s="200">
        <v>1</v>
      </c>
      <c r="MT370" s="200">
        <v>181</v>
      </c>
      <c r="MU370" s="200">
        <v>24</v>
      </c>
      <c r="MV370" s="200">
        <v>57</v>
      </c>
      <c r="MW370" s="200">
        <v>19</v>
      </c>
      <c r="NA370" s="200">
        <v>17</v>
      </c>
      <c r="NB370" s="200">
        <v>79</v>
      </c>
      <c r="NC370" s="200">
        <v>97</v>
      </c>
      <c r="ND370" s="200">
        <v>86</v>
      </c>
      <c r="NE370" s="200">
        <v>22</v>
      </c>
      <c r="NF370" s="200">
        <v>140</v>
      </c>
      <c r="NG370" s="200">
        <v>281</v>
      </c>
      <c r="NH370" s="200">
        <v>275</v>
      </c>
      <c r="NI370" s="200">
        <v>92</v>
      </c>
      <c r="NL370" s="200">
        <v>203</v>
      </c>
      <c r="NM370" s="200">
        <v>198</v>
      </c>
      <c r="NP370" s="200">
        <v>23</v>
      </c>
      <c r="NT370" s="200">
        <v>147</v>
      </c>
      <c r="NW370" s="200">
        <v>104</v>
      </c>
      <c r="NY370" s="200">
        <v>137</v>
      </c>
      <c r="NZ370" s="200">
        <v>74</v>
      </c>
      <c r="OB370" s="201">
        <v>31338</v>
      </c>
      <c r="OC370" s="200">
        <v>25785</v>
      </c>
      <c r="OD370" s="200">
        <v>4033</v>
      </c>
      <c r="OE370" s="200">
        <v>4050</v>
      </c>
      <c r="OF370" s="200">
        <v>33868</v>
      </c>
      <c r="OG370" s="201">
        <v>65206</v>
      </c>
    </row>
    <row r="371" spans="1:397" ht="12.75" customHeight="1">
      <c r="A371" s="209">
        <v>721000</v>
      </c>
      <c r="B371" s="23" t="s">
        <v>530</v>
      </c>
      <c r="D371" s="200">
        <v>6</v>
      </c>
      <c r="E371" s="200">
        <v>9</v>
      </c>
      <c r="F371" s="200">
        <v>1</v>
      </c>
      <c r="G371" s="200">
        <v>1</v>
      </c>
      <c r="K371" s="200">
        <v>3</v>
      </c>
      <c r="L371" s="200">
        <v>16</v>
      </c>
      <c r="N371" s="200">
        <v>198</v>
      </c>
      <c r="P371" s="200">
        <v>135</v>
      </c>
      <c r="Q371" s="200">
        <v>21</v>
      </c>
      <c r="S371" s="200">
        <v>37</v>
      </c>
      <c r="X371" s="200">
        <v>2807</v>
      </c>
      <c r="Y371" s="200">
        <v>924</v>
      </c>
      <c r="Z371" s="200">
        <v>340</v>
      </c>
      <c r="AA371" s="200">
        <v>909</v>
      </c>
      <c r="AM371" s="200">
        <v>8</v>
      </c>
      <c r="AN371" s="200">
        <v>3</v>
      </c>
      <c r="AO371" s="200">
        <v>108</v>
      </c>
      <c r="AP371" s="200">
        <v>434</v>
      </c>
      <c r="AQ371" s="200">
        <v>2</v>
      </c>
      <c r="AR371" s="200">
        <v>67</v>
      </c>
      <c r="AU371" s="200">
        <v>2</v>
      </c>
      <c r="AV371" s="200">
        <v>6</v>
      </c>
      <c r="AW371" s="200">
        <v>1</v>
      </c>
      <c r="AX371" s="200">
        <v>1</v>
      </c>
      <c r="AY371" s="200">
        <v>0</v>
      </c>
      <c r="BC371" s="200">
        <v>16</v>
      </c>
      <c r="BD371" s="200">
        <v>2</v>
      </c>
      <c r="BI371" s="200">
        <v>1</v>
      </c>
      <c r="BJ371" s="200">
        <v>0</v>
      </c>
      <c r="BL371" s="200">
        <v>1</v>
      </c>
      <c r="BM371" s="200">
        <v>0</v>
      </c>
      <c r="BP371" s="200">
        <v>47</v>
      </c>
      <c r="BQ371" s="200">
        <v>5</v>
      </c>
      <c r="BR371" s="200">
        <v>19</v>
      </c>
      <c r="BS371" s="200">
        <v>1</v>
      </c>
      <c r="BT371" s="200">
        <v>2</v>
      </c>
      <c r="BU371" s="200">
        <v>0</v>
      </c>
      <c r="BV371" s="200">
        <v>4</v>
      </c>
      <c r="BW371" s="200">
        <v>0</v>
      </c>
      <c r="BX371" s="200">
        <v>1</v>
      </c>
      <c r="BY371" s="200">
        <v>3</v>
      </c>
      <c r="BZ371" s="200">
        <v>1</v>
      </c>
      <c r="CA371" s="200">
        <v>6</v>
      </c>
      <c r="CB371" s="200">
        <v>5</v>
      </c>
      <c r="CE371" s="200">
        <v>1</v>
      </c>
      <c r="CF371" s="200">
        <v>709</v>
      </c>
      <c r="CK371" s="200">
        <v>2</v>
      </c>
      <c r="CS371" s="200">
        <v>4</v>
      </c>
      <c r="CT371" s="200">
        <v>81</v>
      </c>
      <c r="CX371" s="200">
        <v>0</v>
      </c>
      <c r="DB371" s="200">
        <v>0</v>
      </c>
      <c r="DF371" s="200">
        <v>0</v>
      </c>
      <c r="DG371" s="200">
        <v>0</v>
      </c>
      <c r="DL371" s="200">
        <v>0</v>
      </c>
      <c r="DM371" s="200">
        <v>92</v>
      </c>
      <c r="DN371" s="200">
        <v>0</v>
      </c>
      <c r="DO371" s="200">
        <v>5</v>
      </c>
      <c r="DP371" s="200">
        <v>1</v>
      </c>
      <c r="DQ371" s="200">
        <v>1</v>
      </c>
      <c r="DW371" s="200">
        <v>1</v>
      </c>
      <c r="DY371" s="200">
        <v>0</v>
      </c>
      <c r="ED371" s="200">
        <v>500</v>
      </c>
      <c r="EE371" s="200">
        <v>6</v>
      </c>
      <c r="EF371" s="200">
        <v>255</v>
      </c>
      <c r="EG371" s="200">
        <v>1</v>
      </c>
      <c r="EK371" s="200">
        <v>2</v>
      </c>
      <c r="EL371" s="200">
        <v>1</v>
      </c>
      <c r="EM371" s="200">
        <v>2</v>
      </c>
      <c r="EN371" s="200">
        <v>1</v>
      </c>
      <c r="EP371" s="200">
        <v>10</v>
      </c>
      <c r="ER371" s="200">
        <v>3</v>
      </c>
      <c r="ES371" s="200">
        <v>3</v>
      </c>
      <c r="FC371" s="200">
        <v>5</v>
      </c>
      <c r="FD371" s="200">
        <v>4</v>
      </c>
      <c r="FE371" s="200">
        <v>13</v>
      </c>
      <c r="FF371" s="200">
        <v>23</v>
      </c>
      <c r="FG371" s="200">
        <v>0</v>
      </c>
      <c r="FI371" s="200">
        <v>26</v>
      </c>
      <c r="FU371" s="200">
        <v>3</v>
      </c>
      <c r="GA371" s="200">
        <v>0</v>
      </c>
      <c r="GB371" s="200">
        <v>0</v>
      </c>
      <c r="GD371" s="200">
        <v>0</v>
      </c>
      <c r="GF371" s="200">
        <v>0</v>
      </c>
      <c r="GI371" s="200">
        <v>4</v>
      </c>
      <c r="GJ371" s="200">
        <v>1</v>
      </c>
      <c r="GK371" s="200">
        <v>261</v>
      </c>
      <c r="GM371" s="200">
        <v>16</v>
      </c>
      <c r="GO371" s="200">
        <v>333</v>
      </c>
      <c r="GP371" s="200">
        <v>11</v>
      </c>
      <c r="GQ371" s="200">
        <v>457</v>
      </c>
      <c r="GR371" s="200">
        <v>1096</v>
      </c>
      <c r="GS371" s="200">
        <v>2</v>
      </c>
      <c r="GT371" s="200">
        <v>1</v>
      </c>
      <c r="GU371" s="200">
        <v>43</v>
      </c>
      <c r="GV371" s="200">
        <v>19</v>
      </c>
      <c r="GW371" s="200">
        <v>128</v>
      </c>
      <c r="GX371" s="200">
        <v>76</v>
      </c>
      <c r="GY371" s="200">
        <v>884</v>
      </c>
      <c r="GZ371" s="200">
        <v>37</v>
      </c>
      <c r="HA371" s="200">
        <v>15</v>
      </c>
      <c r="HB371" s="200">
        <v>567</v>
      </c>
      <c r="HC371" s="200">
        <v>702</v>
      </c>
      <c r="HD371" s="200">
        <v>155</v>
      </c>
      <c r="HE371" s="200">
        <v>375</v>
      </c>
      <c r="HF371" s="200">
        <v>41</v>
      </c>
      <c r="HG371" s="200">
        <v>27</v>
      </c>
      <c r="HH371" s="200">
        <v>99</v>
      </c>
      <c r="HI371" s="200">
        <v>139</v>
      </c>
      <c r="HJ371" s="200">
        <v>177</v>
      </c>
      <c r="HK371" s="200">
        <v>8</v>
      </c>
      <c r="HL371" s="200">
        <v>291</v>
      </c>
      <c r="HM371" s="200">
        <v>220</v>
      </c>
      <c r="HN371" s="200">
        <v>666</v>
      </c>
      <c r="HO371" s="200">
        <v>313</v>
      </c>
      <c r="HR371" s="200">
        <v>0</v>
      </c>
      <c r="HS371" s="200">
        <v>0</v>
      </c>
      <c r="HU371" s="200">
        <v>532</v>
      </c>
      <c r="HV371" s="200">
        <v>23</v>
      </c>
      <c r="HW371" s="200">
        <v>2</v>
      </c>
      <c r="HX371" s="200">
        <v>2</v>
      </c>
      <c r="HZ371" s="200">
        <v>805</v>
      </c>
      <c r="IA371" s="200">
        <v>53</v>
      </c>
      <c r="IB371" s="200">
        <v>12</v>
      </c>
      <c r="IC371" s="200">
        <v>789</v>
      </c>
      <c r="ID371" s="200">
        <v>693</v>
      </c>
      <c r="IE371" s="200">
        <v>1</v>
      </c>
      <c r="IF371" s="200">
        <v>1</v>
      </c>
      <c r="IG371" s="200">
        <v>997</v>
      </c>
      <c r="II371" s="200">
        <v>1591</v>
      </c>
      <c r="IJ371" s="200">
        <v>2</v>
      </c>
      <c r="IL371" s="200">
        <v>97</v>
      </c>
      <c r="IQ371" s="200">
        <v>10</v>
      </c>
      <c r="IU371" s="200">
        <v>2</v>
      </c>
      <c r="IZ371" s="200">
        <v>14</v>
      </c>
      <c r="JA371" s="200">
        <v>2</v>
      </c>
      <c r="JB371" s="200">
        <v>69</v>
      </c>
      <c r="JE371" s="200">
        <v>21</v>
      </c>
      <c r="JF371" s="200">
        <v>6</v>
      </c>
      <c r="JG371" s="200">
        <v>8</v>
      </c>
      <c r="JH371" s="200">
        <v>5</v>
      </c>
      <c r="JI371" s="200">
        <v>2</v>
      </c>
      <c r="JJ371" s="200">
        <v>29</v>
      </c>
      <c r="JK371" s="200">
        <v>3</v>
      </c>
      <c r="JL371" s="200">
        <v>67</v>
      </c>
      <c r="JM371" s="200">
        <v>9</v>
      </c>
      <c r="JO371" s="200">
        <v>11</v>
      </c>
      <c r="JP371" s="200">
        <v>2126</v>
      </c>
      <c r="JQ371" s="200">
        <v>7</v>
      </c>
      <c r="JR371" s="200">
        <v>53</v>
      </c>
      <c r="JS371" s="200">
        <v>206</v>
      </c>
      <c r="JT371" s="200">
        <v>1478</v>
      </c>
      <c r="JU371" s="200">
        <v>248</v>
      </c>
      <c r="JV371" s="200">
        <v>124</v>
      </c>
      <c r="JW371" s="200">
        <v>26</v>
      </c>
      <c r="JX371" s="200">
        <v>469</v>
      </c>
      <c r="JY371" s="200">
        <v>89</v>
      </c>
      <c r="JZ371" s="200">
        <v>12</v>
      </c>
      <c r="KA371" s="200">
        <v>68</v>
      </c>
      <c r="KB371" s="200">
        <v>61</v>
      </c>
      <c r="KC371" s="200">
        <v>251</v>
      </c>
      <c r="KD371" s="200">
        <v>6</v>
      </c>
      <c r="KE371" s="200">
        <v>88</v>
      </c>
      <c r="KF371" s="200">
        <v>2</v>
      </c>
      <c r="KG371" s="200">
        <v>3</v>
      </c>
      <c r="KH371" s="200">
        <v>19</v>
      </c>
      <c r="KI371" s="200">
        <v>26</v>
      </c>
      <c r="KJ371" s="200">
        <v>469</v>
      </c>
      <c r="KM371" s="200">
        <v>732</v>
      </c>
      <c r="KN371" s="200">
        <v>306</v>
      </c>
      <c r="KO371" s="200">
        <v>74</v>
      </c>
      <c r="KP371" s="200">
        <v>169</v>
      </c>
      <c r="KQ371" s="200">
        <v>6</v>
      </c>
      <c r="KR371" s="200">
        <v>104</v>
      </c>
      <c r="KS371" s="200">
        <v>399</v>
      </c>
      <c r="KT371" s="200">
        <v>1066</v>
      </c>
      <c r="KU371" s="200">
        <v>723</v>
      </c>
      <c r="KV371" s="200">
        <v>58</v>
      </c>
      <c r="KW371" s="200">
        <v>2159</v>
      </c>
      <c r="KX371" s="200">
        <v>19</v>
      </c>
      <c r="LA371" s="200">
        <v>5808</v>
      </c>
      <c r="LB371" s="200">
        <v>381</v>
      </c>
      <c r="LC371" s="200">
        <v>42</v>
      </c>
      <c r="LD371" s="200">
        <v>185</v>
      </c>
      <c r="LE371" s="200">
        <v>942</v>
      </c>
      <c r="LF371" s="200">
        <v>3379</v>
      </c>
      <c r="LH371" s="200">
        <v>162</v>
      </c>
      <c r="LI371" s="200">
        <v>123</v>
      </c>
      <c r="LJ371" s="200">
        <v>911</v>
      </c>
      <c r="LK371" s="200">
        <v>356</v>
      </c>
      <c r="LL371" s="200">
        <v>28</v>
      </c>
      <c r="LM371" s="200">
        <v>1023</v>
      </c>
      <c r="LN371" s="200">
        <v>243</v>
      </c>
      <c r="LP371" s="200">
        <v>6713</v>
      </c>
      <c r="LQ371" s="200">
        <v>68</v>
      </c>
      <c r="LR371" s="200">
        <v>2</v>
      </c>
      <c r="LT371" s="200">
        <v>6572</v>
      </c>
      <c r="LU371" s="200">
        <v>196</v>
      </c>
      <c r="LV371" s="200">
        <v>38</v>
      </c>
      <c r="LW371" s="200">
        <v>1045</v>
      </c>
      <c r="LX371" s="200">
        <v>246</v>
      </c>
      <c r="LY371" s="200">
        <v>340</v>
      </c>
      <c r="LZ371" s="200">
        <v>125</v>
      </c>
      <c r="MA371" s="200">
        <v>2216</v>
      </c>
      <c r="MB371" s="200">
        <v>132</v>
      </c>
      <c r="MC371" s="200">
        <v>1005</v>
      </c>
      <c r="MT371" s="200">
        <v>134</v>
      </c>
      <c r="MU371" s="200">
        <v>13</v>
      </c>
      <c r="MV371" s="200">
        <v>16</v>
      </c>
      <c r="MW371" s="200">
        <v>301</v>
      </c>
      <c r="MY371" s="200">
        <v>161</v>
      </c>
      <c r="NA371" s="200">
        <v>202</v>
      </c>
      <c r="NB371" s="200">
        <v>263</v>
      </c>
      <c r="NC371" s="200">
        <v>192</v>
      </c>
      <c r="ND371" s="200">
        <v>284</v>
      </c>
      <c r="NE371" s="200">
        <v>1444</v>
      </c>
      <c r="NF371" s="200">
        <v>304</v>
      </c>
      <c r="NG371" s="200">
        <v>207</v>
      </c>
      <c r="NH371" s="200">
        <v>621</v>
      </c>
      <c r="NI371" s="200">
        <v>134</v>
      </c>
      <c r="NL371" s="200">
        <v>406</v>
      </c>
      <c r="NM371" s="200">
        <v>86</v>
      </c>
      <c r="NP371" s="200">
        <v>26</v>
      </c>
      <c r="NT371" s="200">
        <v>1284</v>
      </c>
      <c r="NW371" s="200">
        <v>402</v>
      </c>
      <c r="NZ371" s="200">
        <v>644</v>
      </c>
      <c r="OB371" s="201">
        <v>71976</v>
      </c>
      <c r="OC371" s="200">
        <v>63164</v>
      </c>
      <c r="OD371" s="200">
        <v>19165</v>
      </c>
      <c r="OE371" s="200">
        <v>41749</v>
      </c>
      <c r="OF371" s="200">
        <v>124078</v>
      </c>
      <c r="OG371" s="201">
        <v>196054</v>
      </c>
    </row>
    <row r="372" spans="1:397" ht="12.75" customHeight="1">
      <c r="A372" s="209">
        <v>722110</v>
      </c>
      <c r="B372" s="23" t="s">
        <v>531</v>
      </c>
      <c r="C372" s="23">
        <v>6</v>
      </c>
      <c r="D372" s="200">
        <v>2</v>
      </c>
      <c r="E372" s="200">
        <v>121</v>
      </c>
      <c r="F372" s="200">
        <v>9</v>
      </c>
      <c r="G372" s="200">
        <v>1</v>
      </c>
      <c r="H372" s="200">
        <v>3</v>
      </c>
      <c r="K372" s="200">
        <v>167</v>
      </c>
      <c r="L372" s="200">
        <v>10</v>
      </c>
      <c r="N372" s="200">
        <v>3874</v>
      </c>
      <c r="P372" s="200">
        <v>138</v>
      </c>
      <c r="Q372" s="200">
        <v>73</v>
      </c>
      <c r="S372" s="200">
        <v>27</v>
      </c>
      <c r="X372" s="200">
        <v>2661</v>
      </c>
      <c r="Y372" s="200">
        <v>935</v>
      </c>
      <c r="Z372" s="200">
        <v>331</v>
      </c>
      <c r="AA372" s="200">
        <v>526</v>
      </c>
      <c r="AM372" s="200">
        <v>320</v>
      </c>
      <c r="AN372" s="200">
        <v>848</v>
      </c>
      <c r="AO372" s="200">
        <v>577</v>
      </c>
      <c r="AP372" s="200">
        <v>137</v>
      </c>
      <c r="AQ372" s="200">
        <v>228</v>
      </c>
      <c r="AR372" s="200">
        <v>30</v>
      </c>
      <c r="AS372" s="200">
        <v>117</v>
      </c>
      <c r="AT372" s="200">
        <v>373</v>
      </c>
      <c r="AU372" s="200">
        <v>220</v>
      </c>
      <c r="AV372" s="200">
        <v>218</v>
      </c>
      <c r="AW372" s="200">
        <v>296</v>
      </c>
      <c r="AX372" s="200">
        <v>0</v>
      </c>
      <c r="AY372" s="200">
        <v>7</v>
      </c>
      <c r="BC372" s="200">
        <v>11</v>
      </c>
      <c r="BD372" s="200">
        <v>14</v>
      </c>
      <c r="BF372" s="200">
        <v>5</v>
      </c>
      <c r="BI372" s="200">
        <v>85</v>
      </c>
      <c r="BJ372" s="200">
        <v>5</v>
      </c>
      <c r="BL372" s="200">
        <v>2</v>
      </c>
      <c r="BM372" s="200">
        <v>4</v>
      </c>
      <c r="BO372" s="200">
        <v>22</v>
      </c>
      <c r="BP372" s="200">
        <v>67</v>
      </c>
      <c r="BQ372" s="200">
        <v>781</v>
      </c>
      <c r="BR372" s="200">
        <v>1198</v>
      </c>
      <c r="BS372" s="200">
        <v>3</v>
      </c>
      <c r="BU372" s="200">
        <v>1</v>
      </c>
      <c r="BV372" s="200">
        <v>378</v>
      </c>
      <c r="BW372" s="200">
        <v>18</v>
      </c>
      <c r="BX372" s="200">
        <v>0</v>
      </c>
      <c r="BY372" s="200">
        <v>12</v>
      </c>
      <c r="CA372" s="200">
        <v>54</v>
      </c>
      <c r="CB372" s="200">
        <v>411</v>
      </c>
      <c r="CF372" s="200">
        <v>1004</v>
      </c>
      <c r="CK372" s="200">
        <v>22</v>
      </c>
      <c r="CS372" s="200">
        <v>8</v>
      </c>
      <c r="CT372" s="200">
        <v>321</v>
      </c>
      <c r="CX372" s="200">
        <v>0</v>
      </c>
      <c r="DB372" s="200">
        <v>1</v>
      </c>
      <c r="DD372" s="200">
        <v>7</v>
      </c>
      <c r="DF372" s="200">
        <v>1</v>
      </c>
      <c r="DG372" s="200">
        <v>2</v>
      </c>
      <c r="DM372" s="200">
        <v>0</v>
      </c>
      <c r="DP372" s="200">
        <v>2</v>
      </c>
      <c r="DQ372" s="200">
        <v>1</v>
      </c>
      <c r="DS372" s="200">
        <v>0</v>
      </c>
      <c r="DY372" s="200">
        <v>138</v>
      </c>
      <c r="ED372" s="200">
        <v>110</v>
      </c>
      <c r="EE372" s="200">
        <v>5</v>
      </c>
      <c r="EF372" s="200">
        <v>25</v>
      </c>
      <c r="EG372" s="200">
        <v>6</v>
      </c>
      <c r="EL372" s="200">
        <v>1</v>
      </c>
      <c r="EN372" s="200">
        <v>322</v>
      </c>
      <c r="EP372" s="200">
        <v>9</v>
      </c>
      <c r="ER372" s="200">
        <v>426</v>
      </c>
      <c r="ES372" s="200">
        <v>40</v>
      </c>
      <c r="FC372" s="200">
        <v>9</v>
      </c>
      <c r="FD372" s="200">
        <v>8</v>
      </c>
      <c r="FE372" s="200">
        <v>446</v>
      </c>
      <c r="FF372" s="200">
        <v>20</v>
      </c>
      <c r="FI372" s="200">
        <v>220</v>
      </c>
      <c r="FU372" s="200">
        <v>620</v>
      </c>
      <c r="GA372" s="200">
        <v>1</v>
      </c>
      <c r="GH372" s="200">
        <v>306</v>
      </c>
      <c r="GI372" s="200">
        <v>5</v>
      </c>
      <c r="GJ372" s="200">
        <v>0</v>
      </c>
      <c r="GK372" s="200">
        <v>75</v>
      </c>
      <c r="GM372" s="200">
        <v>220</v>
      </c>
      <c r="GO372" s="200">
        <v>28</v>
      </c>
      <c r="GP372" s="200">
        <v>19</v>
      </c>
      <c r="GQ372" s="200">
        <v>44</v>
      </c>
      <c r="GR372" s="200">
        <v>237</v>
      </c>
      <c r="GS372" s="200">
        <v>42</v>
      </c>
      <c r="GT372" s="200">
        <v>4</v>
      </c>
      <c r="GU372" s="200">
        <v>238</v>
      </c>
      <c r="GV372" s="200">
        <v>511</v>
      </c>
      <c r="GW372" s="200">
        <v>782</v>
      </c>
      <c r="GX372" s="200">
        <v>266</v>
      </c>
      <c r="GY372" s="200">
        <v>2997</v>
      </c>
      <c r="GZ372" s="200">
        <v>344</v>
      </c>
      <c r="HA372" s="200">
        <v>1104</v>
      </c>
      <c r="HB372" s="200">
        <v>4004</v>
      </c>
      <c r="HC372" s="200">
        <v>2374</v>
      </c>
      <c r="HD372" s="200">
        <v>1710</v>
      </c>
      <c r="HE372" s="200">
        <v>1351</v>
      </c>
      <c r="HF372" s="200">
        <v>427</v>
      </c>
      <c r="HG372" s="200">
        <v>825</v>
      </c>
      <c r="HH372" s="200">
        <v>336</v>
      </c>
      <c r="HI372" s="200">
        <v>1324</v>
      </c>
      <c r="HJ372" s="200">
        <v>593</v>
      </c>
      <c r="HK372" s="200">
        <v>166</v>
      </c>
      <c r="HL372" s="200">
        <v>1352</v>
      </c>
      <c r="HM372" s="200">
        <v>815</v>
      </c>
      <c r="HN372" s="200">
        <v>798</v>
      </c>
      <c r="HO372" s="200">
        <v>1756</v>
      </c>
      <c r="HR372" s="200">
        <v>38</v>
      </c>
      <c r="HS372" s="200">
        <v>4</v>
      </c>
      <c r="HT372" s="200">
        <v>0</v>
      </c>
      <c r="HU372" s="200">
        <v>29</v>
      </c>
      <c r="HV372" s="200">
        <v>12</v>
      </c>
      <c r="HW372" s="200">
        <v>3</v>
      </c>
      <c r="HZ372" s="200">
        <v>263</v>
      </c>
      <c r="IA372" s="200">
        <v>0</v>
      </c>
      <c r="IB372" s="200">
        <v>62</v>
      </c>
      <c r="IC372" s="200">
        <v>188</v>
      </c>
      <c r="ID372" s="200">
        <v>68</v>
      </c>
      <c r="IF372" s="200">
        <v>118</v>
      </c>
      <c r="IG372" s="200">
        <v>313</v>
      </c>
      <c r="II372" s="200">
        <v>1687</v>
      </c>
      <c r="IJ372" s="200">
        <v>190</v>
      </c>
      <c r="IL372" s="200">
        <v>5</v>
      </c>
      <c r="IQ372" s="200">
        <v>38</v>
      </c>
      <c r="IT372" s="200">
        <v>14</v>
      </c>
      <c r="IU372" s="200">
        <v>0</v>
      </c>
      <c r="IZ372" s="200">
        <v>435</v>
      </c>
      <c r="JA372" s="200">
        <v>1</v>
      </c>
      <c r="JB372" s="200">
        <v>52</v>
      </c>
      <c r="JE372" s="200">
        <v>4</v>
      </c>
      <c r="JF372" s="200">
        <v>298</v>
      </c>
      <c r="JG372" s="200">
        <v>430</v>
      </c>
      <c r="JH372" s="200">
        <v>5</v>
      </c>
      <c r="JI372" s="200">
        <v>170</v>
      </c>
      <c r="JJ372" s="200">
        <v>379</v>
      </c>
      <c r="JK372" s="200">
        <v>17</v>
      </c>
      <c r="JL372" s="200">
        <v>793</v>
      </c>
      <c r="JM372" s="200">
        <v>137</v>
      </c>
      <c r="JO372" s="200">
        <v>3</v>
      </c>
      <c r="JP372" s="200">
        <v>5778</v>
      </c>
      <c r="JQ372" s="200">
        <v>5</v>
      </c>
      <c r="JR372" s="200">
        <v>14</v>
      </c>
      <c r="JS372" s="200">
        <v>159</v>
      </c>
      <c r="JT372" s="200">
        <v>1524</v>
      </c>
      <c r="JU372" s="200">
        <v>331</v>
      </c>
      <c r="JV372" s="200">
        <v>134</v>
      </c>
      <c r="JW372" s="200">
        <v>50</v>
      </c>
      <c r="JX372" s="200">
        <v>1374</v>
      </c>
      <c r="JY372" s="200">
        <v>109</v>
      </c>
      <c r="JZ372" s="200">
        <v>12</v>
      </c>
      <c r="KA372" s="200">
        <v>73</v>
      </c>
      <c r="KB372" s="200">
        <v>100</v>
      </c>
      <c r="KC372" s="200">
        <v>319</v>
      </c>
      <c r="KD372" s="200">
        <v>0</v>
      </c>
      <c r="KE372" s="200">
        <v>30</v>
      </c>
      <c r="KG372" s="200">
        <v>2</v>
      </c>
      <c r="KH372" s="200">
        <v>6</v>
      </c>
      <c r="KI372" s="200">
        <v>47</v>
      </c>
      <c r="KJ372" s="200">
        <v>82</v>
      </c>
      <c r="KM372" s="200">
        <v>802</v>
      </c>
      <c r="KN372" s="200">
        <v>292</v>
      </c>
      <c r="KO372" s="200">
        <v>69</v>
      </c>
      <c r="KP372" s="200">
        <v>244</v>
      </c>
      <c r="KQ372" s="200">
        <v>3</v>
      </c>
      <c r="KR372" s="200">
        <v>134</v>
      </c>
      <c r="KS372" s="200">
        <v>324</v>
      </c>
      <c r="KT372" s="200">
        <v>823</v>
      </c>
      <c r="KU372" s="200">
        <v>89</v>
      </c>
      <c r="KV372" s="200">
        <v>20</v>
      </c>
      <c r="KW372" s="200">
        <v>1934</v>
      </c>
      <c r="KX372" s="200">
        <v>3</v>
      </c>
      <c r="LA372" s="200">
        <v>13237</v>
      </c>
      <c r="LB372" s="200">
        <v>353</v>
      </c>
      <c r="LC372" s="200">
        <v>37</v>
      </c>
      <c r="LD372" s="200">
        <v>163</v>
      </c>
      <c r="LE372" s="200">
        <v>1747</v>
      </c>
      <c r="LF372" s="200">
        <v>796</v>
      </c>
      <c r="LH372" s="200">
        <v>135</v>
      </c>
      <c r="LI372" s="200">
        <v>85</v>
      </c>
      <c r="LJ372" s="200">
        <v>1395</v>
      </c>
      <c r="LK372" s="200">
        <v>124</v>
      </c>
      <c r="LL372" s="200">
        <v>45</v>
      </c>
      <c r="LM372" s="200">
        <v>511</v>
      </c>
      <c r="LN372" s="200">
        <v>114</v>
      </c>
      <c r="LP372" s="200">
        <v>4380</v>
      </c>
      <c r="LQ372" s="200">
        <v>58</v>
      </c>
      <c r="LR372" s="200">
        <v>1</v>
      </c>
      <c r="LT372" s="200">
        <v>15939</v>
      </c>
      <c r="LU372" s="200">
        <v>141</v>
      </c>
      <c r="LV372" s="200">
        <v>37</v>
      </c>
      <c r="LW372" s="200">
        <v>774</v>
      </c>
      <c r="LX372" s="200">
        <v>262</v>
      </c>
      <c r="LY372" s="200">
        <v>0</v>
      </c>
      <c r="LZ372" s="200">
        <v>122</v>
      </c>
      <c r="MA372" s="200">
        <v>976</v>
      </c>
      <c r="MB372" s="200">
        <v>9</v>
      </c>
      <c r="MC372" s="200">
        <v>867</v>
      </c>
      <c r="MT372" s="200">
        <v>191</v>
      </c>
      <c r="MU372" s="200">
        <v>21</v>
      </c>
      <c r="MV372" s="200">
        <v>23</v>
      </c>
      <c r="MW372" s="200">
        <v>53</v>
      </c>
      <c r="NA372" s="200">
        <v>53</v>
      </c>
      <c r="NB372" s="200">
        <v>272</v>
      </c>
      <c r="NC372" s="200">
        <v>484</v>
      </c>
      <c r="ND372" s="200">
        <v>247</v>
      </c>
      <c r="NE372" s="200">
        <v>38</v>
      </c>
      <c r="NF372" s="200">
        <v>475</v>
      </c>
      <c r="NG372" s="200">
        <v>535</v>
      </c>
      <c r="NH372" s="200">
        <v>938</v>
      </c>
      <c r="NI372" s="200">
        <v>266</v>
      </c>
      <c r="NL372" s="200">
        <v>111</v>
      </c>
      <c r="NM372" s="200">
        <v>1</v>
      </c>
      <c r="NP372" s="200">
        <v>148</v>
      </c>
      <c r="NT372" s="200">
        <v>1909</v>
      </c>
      <c r="NW372" s="200">
        <v>362</v>
      </c>
      <c r="NZ372" s="200">
        <v>582</v>
      </c>
      <c r="OB372" s="201">
        <v>113815</v>
      </c>
      <c r="OC372" s="200">
        <v>95826</v>
      </c>
      <c r="OD372" s="200">
        <v>17375</v>
      </c>
      <c r="OE372" s="200">
        <v>11406</v>
      </c>
      <c r="OF372" s="200">
        <v>124608</v>
      </c>
      <c r="OG372" s="201">
        <v>238422</v>
      </c>
    </row>
    <row r="373" spans="1:397" ht="12.75" customHeight="1">
      <c r="A373" s="209">
        <v>722211</v>
      </c>
      <c r="B373" s="23" t="s">
        <v>532</v>
      </c>
      <c r="C373" s="23">
        <v>6</v>
      </c>
      <c r="D373" s="200">
        <v>4</v>
      </c>
      <c r="E373" s="200">
        <v>60</v>
      </c>
      <c r="F373" s="200">
        <v>11</v>
      </c>
      <c r="G373" s="200">
        <v>0</v>
      </c>
      <c r="H373" s="200">
        <v>3</v>
      </c>
      <c r="K373" s="200">
        <v>253</v>
      </c>
      <c r="L373" s="200">
        <v>18</v>
      </c>
      <c r="N373" s="200">
        <v>368</v>
      </c>
      <c r="P373" s="200">
        <v>94</v>
      </c>
      <c r="Q373" s="200">
        <v>55</v>
      </c>
      <c r="S373" s="200">
        <v>17</v>
      </c>
      <c r="X373" s="200">
        <v>3459</v>
      </c>
      <c r="Y373" s="200">
        <v>635</v>
      </c>
      <c r="Z373" s="200">
        <v>230</v>
      </c>
      <c r="AA373" s="200">
        <v>599</v>
      </c>
      <c r="AM373" s="200">
        <v>72</v>
      </c>
      <c r="AN373" s="200">
        <v>46</v>
      </c>
      <c r="AO373" s="200">
        <v>214</v>
      </c>
      <c r="AP373" s="200">
        <v>294</v>
      </c>
      <c r="AQ373" s="200">
        <v>220</v>
      </c>
      <c r="AR373" s="200">
        <v>160</v>
      </c>
      <c r="AS373" s="200">
        <v>40</v>
      </c>
      <c r="AT373" s="200">
        <v>7</v>
      </c>
      <c r="AU373" s="200">
        <v>423</v>
      </c>
      <c r="AV373" s="200">
        <v>345</v>
      </c>
      <c r="AW373" s="200">
        <v>436</v>
      </c>
      <c r="AY373" s="200">
        <v>349</v>
      </c>
      <c r="BC373" s="200">
        <v>39</v>
      </c>
      <c r="BD373" s="200">
        <v>11</v>
      </c>
      <c r="BF373" s="200">
        <v>45</v>
      </c>
      <c r="BI373" s="200">
        <v>14</v>
      </c>
      <c r="BJ373" s="200">
        <v>11</v>
      </c>
      <c r="BL373" s="200">
        <v>4</v>
      </c>
      <c r="BM373" s="200">
        <v>339</v>
      </c>
      <c r="BP373" s="200">
        <v>71</v>
      </c>
      <c r="BQ373" s="200">
        <v>335</v>
      </c>
      <c r="BR373" s="200">
        <v>817</v>
      </c>
      <c r="BS373" s="200">
        <v>172</v>
      </c>
      <c r="BU373" s="200">
        <v>5</v>
      </c>
      <c r="BV373" s="200">
        <v>138</v>
      </c>
      <c r="BW373" s="200">
        <v>1</v>
      </c>
      <c r="BX373" s="200">
        <v>0</v>
      </c>
      <c r="BY373" s="200">
        <v>49</v>
      </c>
      <c r="CA373" s="200">
        <v>32</v>
      </c>
      <c r="CB373" s="200">
        <v>106</v>
      </c>
      <c r="CF373" s="200">
        <v>113</v>
      </c>
      <c r="CK373" s="200">
        <v>53</v>
      </c>
      <c r="CS373" s="200">
        <v>26</v>
      </c>
      <c r="CT373" s="200">
        <v>238</v>
      </c>
      <c r="CX373" s="200">
        <v>0</v>
      </c>
      <c r="DB373" s="200">
        <v>1</v>
      </c>
      <c r="DD373" s="200">
        <v>201</v>
      </c>
      <c r="DF373" s="200">
        <v>11</v>
      </c>
      <c r="DG373" s="200">
        <v>22</v>
      </c>
      <c r="DQ373" s="200">
        <v>1</v>
      </c>
      <c r="DS373" s="200">
        <v>91</v>
      </c>
      <c r="DY373" s="200">
        <v>1</v>
      </c>
      <c r="ED373" s="200">
        <v>124</v>
      </c>
      <c r="EE373" s="200">
        <v>20</v>
      </c>
      <c r="EF373" s="200">
        <v>113</v>
      </c>
      <c r="EL373" s="200">
        <v>0</v>
      </c>
      <c r="EN373" s="200">
        <v>90</v>
      </c>
      <c r="EP373" s="200">
        <v>10</v>
      </c>
      <c r="ER373" s="200">
        <v>514</v>
      </c>
      <c r="ES373" s="200">
        <v>26</v>
      </c>
      <c r="EU373" s="200">
        <v>0</v>
      </c>
      <c r="FC373" s="200">
        <v>11</v>
      </c>
      <c r="FD373" s="200">
        <v>7</v>
      </c>
      <c r="FE373" s="200">
        <v>17</v>
      </c>
      <c r="FF373" s="200">
        <v>2</v>
      </c>
      <c r="FI373" s="200">
        <v>51</v>
      </c>
      <c r="FU373" s="200">
        <v>177</v>
      </c>
      <c r="GH373" s="200">
        <v>15</v>
      </c>
      <c r="GI373" s="200">
        <v>50</v>
      </c>
      <c r="GJ373" s="200">
        <v>9</v>
      </c>
      <c r="GK373" s="200">
        <v>4</v>
      </c>
      <c r="GM373" s="200">
        <v>165</v>
      </c>
      <c r="GO373" s="200">
        <v>21</v>
      </c>
      <c r="GP373" s="200">
        <v>21</v>
      </c>
      <c r="GQ373" s="200">
        <v>35</v>
      </c>
      <c r="GR373" s="200">
        <v>228</v>
      </c>
      <c r="GS373" s="200">
        <v>54</v>
      </c>
      <c r="GT373" s="200">
        <v>4</v>
      </c>
      <c r="GU373" s="200">
        <v>110</v>
      </c>
      <c r="GV373" s="200">
        <v>541</v>
      </c>
      <c r="GW373" s="200">
        <v>697</v>
      </c>
      <c r="GX373" s="200">
        <v>223</v>
      </c>
      <c r="GY373" s="200">
        <v>3604</v>
      </c>
      <c r="GZ373" s="200">
        <v>271</v>
      </c>
      <c r="HA373" s="200">
        <v>1299</v>
      </c>
      <c r="HB373" s="200">
        <v>3531</v>
      </c>
      <c r="HC373" s="200">
        <v>2729</v>
      </c>
      <c r="HD373" s="200">
        <v>1507</v>
      </c>
      <c r="HE373" s="200">
        <v>1407</v>
      </c>
      <c r="HF373" s="200">
        <v>506</v>
      </c>
      <c r="HG373" s="200">
        <v>1014</v>
      </c>
      <c r="HH373" s="200">
        <v>416</v>
      </c>
      <c r="HI373" s="200">
        <v>1253</v>
      </c>
      <c r="HJ373" s="200">
        <v>699</v>
      </c>
      <c r="HK373" s="200">
        <v>183</v>
      </c>
      <c r="HL373" s="200">
        <v>1500</v>
      </c>
      <c r="HM373" s="200">
        <v>1008</v>
      </c>
      <c r="HN373" s="200">
        <v>818</v>
      </c>
      <c r="HO373" s="200">
        <v>950</v>
      </c>
      <c r="HR373" s="200">
        <v>4</v>
      </c>
      <c r="HT373" s="200">
        <v>1</v>
      </c>
      <c r="HU373" s="200">
        <v>215</v>
      </c>
      <c r="HV373" s="200">
        <v>9</v>
      </c>
      <c r="HW373" s="200">
        <v>7</v>
      </c>
      <c r="HZ373" s="200">
        <v>535</v>
      </c>
      <c r="IA373" s="200">
        <v>65</v>
      </c>
      <c r="IB373" s="200">
        <v>1293</v>
      </c>
      <c r="IC373" s="200">
        <v>339</v>
      </c>
      <c r="ID373" s="200">
        <v>47</v>
      </c>
      <c r="IF373" s="200">
        <v>132</v>
      </c>
      <c r="IG373" s="200">
        <v>301</v>
      </c>
      <c r="II373" s="200">
        <v>1500</v>
      </c>
      <c r="IL373" s="200">
        <v>21</v>
      </c>
      <c r="IP373" s="200">
        <v>0</v>
      </c>
      <c r="IQ373" s="200">
        <v>156</v>
      </c>
      <c r="IU373" s="200">
        <v>30</v>
      </c>
      <c r="IZ373" s="200">
        <v>8</v>
      </c>
      <c r="JA373" s="200">
        <v>1</v>
      </c>
      <c r="JB373" s="200">
        <v>41</v>
      </c>
      <c r="JE373" s="200">
        <v>42</v>
      </c>
      <c r="JF373" s="200">
        <v>176</v>
      </c>
      <c r="JG373" s="200">
        <v>324</v>
      </c>
      <c r="JH373" s="200">
        <v>12</v>
      </c>
      <c r="JI373" s="200">
        <v>1260</v>
      </c>
      <c r="JJ373" s="200">
        <v>431</v>
      </c>
      <c r="JK373" s="200">
        <v>70</v>
      </c>
      <c r="JL373" s="200">
        <v>1017</v>
      </c>
      <c r="JM373" s="200">
        <v>18</v>
      </c>
      <c r="JO373" s="200">
        <v>61</v>
      </c>
      <c r="JP373" s="200">
        <v>5413</v>
      </c>
      <c r="JQ373" s="200">
        <v>28</v>
      </c>
      <c r="JR373" s="200">
        <v>16</v>
      </c>
      <c r="JS373" s="200">
        <v>183</v>
      </c>
      <c r="JT373" s="200">
        <v>1692</v>
      </c>
      <c r="JU373" s="200">
        <v>357</v>
      </c>
      <c r="JV373" s="200">
        <v>150</v>
      </c>
      <c r="JW373" s="200">
        <v>76</v>
      </c>
      <c r="JX373" s="200">
        <v>1103</v>
      </c>
      <c r="JY373" s="200">
        <v>126</v>
      </c>
      <c r="JZ373" s="200">
        <v>10</v>
      </c>
      <c r="KA373" s="200">
        <v>73</v>
      </c>
      <c r="KB373" s="200">
        <v>100</v>
      </c>
      <c r="KC373" s="200">
        <v>211</v>
      </c>
      <c r="KD373" s="200">
        <v>1</v>
      </c>
      <c r="KE373" s="200">
        <v>36</v>
      </c>
      <c r="KF373" s="200">
        <v>1</v>
      </c>
      <c r="KG373" s="200">
        <v>6</v>
      </c>
      <c r="KH373" s="200">
        <v>5</v>
      </c>
      <c r="KI373" s="200">
        <v>103</v>
      </c>
      <c r="KJ373" s="200">
        <v>205</v>
      </c>
      <c r="KM373" s="200">
        <v>736</v>
      </c>
      <c r="KN373" s="200">
        <v>298</v>
      </c>
      <c r="KO373" s="200">
        <v>65</v>
      </c>
      <c r="KP373" s="200">
        <v>631</v>
      </c>
      <c r="KQ373" s="200">
        <v>2</v>
      </c>
      <c r="KR373" s="200">
        <v>124</v>
      </c>
      <c r="KS373" s="200">
        <v>382</v>
      </c>
      <c r="KT373" s="200">
        <v>982</v>
      </c>
      <c r="KU373" s="200">
        <v>80</v>
      </c>
      <c r="KV373" s="200">
        <v>63</v>
      </c>
      <c r="KW373" s="200">
        <v>1699</v>
      </c>
      <c r="KX373" s="200">
        <v>4</v>
      </c>
      <c r="LA373" s="200">
        <v>16189</v>
      </c>
      <c r="LB373" s="200">
        <v>277</v>
      </c>
      <c r="LC373" s="200">
        <v>29</v>
      </c>
      <c r="LD373" s="200">
        <v>127</v>
      </c>
      <c r="LE373" s="200">
        <v>2064</v>
      </c>
      <c r="LF373" s="200">
        <v>669</v>
      </c>
      <c r="LH373" s="200">
        <v>248</v>
      </c>
      <c r="LI373" s="200">
        <v>195</v>
      </c>
      <c r="LJ373" s="200">
        <v>1148</v>
      </c>
      <c r="LK373" s="200">
        <v>300</v>
      </c>
      <c r="LL373" s="200">
        <v>52</v>
      </c>
      <c r="LM373" s="200">
        <v>765</v>
      </c>
      <c r="LN373" s="200">
        <v>172</v>
      </c>
      <c r="LP373" s="200">
        <v>7040</v>
      </c>
      <c r="LQ373" s="200">
        <v>200</v>
      </c>
      <c r="LR373" s="200">
        <v>3</v>
      </c>
      <c r="LT373" s="200">
        <v>9877</v>
      </c>
      <c r="LU373" s="200">
        <v>119</v>
      </c>
      <c r="LV373" s="200">
        <v>26</v>
      </c>
      <c r="LW373" s="200">
        <v>569</v>
      </c>
      <c r="LX373" s="200">
        <v>323</v>
      </c>
      <c r="LY373" s="200">
        <v>1</v>
      </c>
      <c r="LZ373" s="200">
        <v>147</v>
      </c>
      <c r="MA373" s="200">
        <v>1092</v>
      </c>
      <c r="MB373" s="200">
        <v>25</v>
      </c>
      <c r="MC373" s="200">
        <v>619</v>
      </c>
      <c r="MT373" s="200">
        <v>770</v>
      </c>
      <c r="MU373" s="200">
        <v>24</v>
      </c>
      <c r="MV373" s="200">
        <v>31</v>
      </c>
      <c r="MW373" s="200">
        <v>55</v>
      </c>
      <c r="NA373" s="200">
        <v>61</v>
      </c>
      <c r="NB373" s="200">
        <v>313</v>
      </c>
      <c r="NC373" s="200">
        <v>368</v>
      </c>
      <c r="ND373" s="200">
        <v>706</v>
      </c>
      <c r="NE373" s="200">
        <v>47</v>
      </c>
      <c r="NF373" s="200">
        <v>519</v>
      </c>
      <c r="NG373" s="200">
        <v>514</v>
      </c>
      <c r="NH373" s="200">
        <v>1025</v>
      </c>
      <c r="NI373" s="200">
        <v>420</v>
      </c>
      <c r="NL373" s="200">
        <v>270</v>
      </c>
      <c r="NM373" s="200">
        <v>1</v>
      </c>
      <c r="NP373" s="200">
        <v>63</v>
      </c>
      <c r="NT373" s="200">
        <v>1281</v>
      </c>
      <c r="NW373" s="200">
        <v>252</v>
      </c>
      <c r="NZ373" s="200">
        <v>563</v>
      </c>
      <c r="OB373" s="201">
        <v>110038</v>
      </c>
      <c r="OC373" s="200">
        <v>81230</v>
      </c>
      <c r="OD373" s="200">
        <v>16757</v>
      </c>
      <c r="OE373" s="200">
        <v>37203</v>
      </c>
      <c r="OF373" s="200">
        <v>135190</v>
      </c>
      <c r="OG373" s="201">
        <v>245228</v>
      </c>
    </row>
    <row r="374" spans="1:397" ht="12.75" customHeight="1">
      <c r="A374" s="209" t="s">
        <v>534</v>
      </c>
      <c r="B374" s="23" t="s">
        <v>533</v>
      </c>
      <c r="C374" s="23">
        <v>2</v>
      </c>
      <c r="D374" s="200">
        <v>1</v>
      </c>
      <c r="E374" s="200">
        <v>9</v>
      </c>
      <c r="F374" s="200">
        <v>4</v>
      </c>
      <c r="G374" s="200">
        <v>0</v>
      </c>
      <c r="H374" s="200">
        <v>1</v>
      </c>
      <c r="K374" s="200">
        <v>39</v>
      </c>
      <c r="L374" s="200">
        <v>0</v>
      </c>
      <c r="N374" s="200">
        <v>140</v>
      </c>
      <c r="P374" s="200">
        <v>5</v>
      </c>
      <c r="Q374" s="200">
        <v>9</v>
      </c>
      <c r="S374" s="200">
        <v>4</v>
      </c>
      <c r="X374" s="200">
        <v>228</v>
      </c>
      <c r="Y374" s="200">
        <v>34</v>
      </c>
      <c r="Z374" s="200">
        <v>17</v>
      </c>
      <c r="AA374" s="200">
        <v>59</v>
      </c>
      <c r="AM374" s="200">
        <v>29</v>
      </c>
      <c r="AN374" s="200">
        <v>145</v>
      </c>
      <c r="AO374" s="200">
        <v>85</v>
      </c>
      <c r="AP374" s="200">
        <v>6</v>
      </c>
      <c r="AQ374" s="200">
        <v>75</v>
      </c>
      <c r="AR374" s="200">
        <v>42</v>
      </c>
      <c r="AS374" s="200">
        <v>20</v>
      </c>
      <c r="AT374" s="200">
        <v>1</v>
      </c>
      <c r="AU374" s="200">
        <v>144</v>
      </c>
      <c r="AV374" s="200">
        <v>111</v>
      </c>
      <c r="AW374" s="200">
        <v>131</v>
      </c>
      <c r="AY374" s="200">
        <v>110</v>
      </c>
      <c r="BC374" s="200">
        <v>14</v>
      </c>
      <c r="BD374" s="200">
        <v>1</v>
      </c>
      <c r="BF374" s="200">
        <v>26</v>
      </c>
      <c r="BI374" s="200">
        <v>5</v>
      </c>
      <c r="BJ374" s="200">
        <v>6</v>
      </c>
      <c r="BL374" s="200">
        <v>1</v>
      </c>
      <c r="BM374" s="200">
        <v>81</v>
      </c>
      <c r="BP374" s="200">
        <v>13</v>
      </c>
      <c r="BQ374" s="200">
        <v>80</v>
      </c>
      <c r="BR374" s="200">
        <v>152</v>
      </c>
      <c r="BS374" s="200">
        <v>56</v>
      </c>
      <c r="BU374" s="200">
        <v>0</v>
      </c>
      <c r="BV374" s="200">
        <v>41</v>
      </c>
      <c r="BW374" s="200">
        <v>0</v>
      </c>
      <c r="BX374" s="200">
        <v>0</v>
      </c>
      <c r="BY374" s="200">
        <v>4</v>
      </c>
      <c r="CB374" s="200">
        <v>43</v>
      </c>
      <c r="CF374" s="200">
        <v>28</v>
      </c>
      <c r="CK374" s="200">
        <v>9</v>
      </c>
      <c r="CS374" s="200">
        <v>12</v>
      </c>
      <c r="CT374" s="200">
        <v>69</v>
      </c>
      <c r="CX374" s="200">
        <v>0</v>
      </c>
      <c r="DB374" s="200">
        <v>0</v>
      </c>
      <c r="DD374" s="200">
        <v>72</v>
      </c>
      <c r="DF374" s="200">
        <v>4</v>
      </c>
      <c r="DG374" s="200">
        <v>0</v>
      </c>
      <c r="DM374" s="200">
        <v>17</v>
      </c>
      <c r="DN374" s="200">
        <v>0</v>
      </c>
      <c r="DO374" s="200">
        <v>22</v>
      </c>
      <c r="DP374" s="200">
        <v>3</v>
      </c>
      <c r="DQ374" s="200">
        <v>0</v>
      </c>
      <c r="DY374" s="200">
        <v>0</v>
      </c>
      <c r="ED374" s="200">
        <v>2</v>
      </c>
      <c r="EE374" s="200">
        <v>3</v>
      </c>
      <c r="EF374" s="200">
        <v>6</v>
      </c>
      <c r="EL374" s="200">
        <v>0</v>
      </c>
      <c r="EN374" s="200">
        <v>20</v>
      </c>
      <c r="EP374" s="200">
        <v>3</v>
      </c>
      <c r="ER374" s="200">
        <v>167</v>
      </c>
      <c r="ES374" s="200">
        <v>9</v>
      </c>
      <c r="FC374" s="200">
        <v>2</v>
      </c>
      <c r="FD374" s="200">
        <v>1</v>
      </c>
      <c r="FE374" s="200">
        <v>2</v>
      </c>
      <c r="FF374" s="200">
        <v>1</v>
      </c>
      <c r="FI374" s="200">
        <v>20</v>
      </c>
      <c r="FU374" s="200">
        <v>60</v>
      </c>
      <c r="GA374" s="200">
        <v>0</v>
      </c>
      <c r="GH374" s="200">
        <v>5</v>
      </c>
      <c r="GI374" s="200">
        <v>6</v>
      </c>
      <c r="GJ374" s="200">
        <v>0</v>
      </c>
      <c r="GK374" s="200">
        <v>0</v>
      </c>
      <c r="GM374" s="200">
        <v>51</v>
      </c>
      <c r="GO374" s="200">
        <v>282</v>
      </c>
      <c r="GP374" s="200">
        <v>3</v>
      </c>
      <c r="GQ374" s="200">
        <v>249</v>
      </c>
      <c r="GR374" s="200">
        <v>635</v>
      </c>
      <c r="GS374" s="200">
        <v>18</v>
      </c>
      <c r="GT374" s="200">
        <v>0</v>
      </c>
      <c r="GU374" s="200">
        <v>83</v>
      </c>
      <c r="GV374" s="200">
        <v>71</v>
      </c>
      <c r="GW374" s="200">
        <v>247</v>
      </c>
      <c r="GX374" s="200">
        <v>134</v>
      </c>
      <c r="GY374" s="200">
        <v>484</v>
      </c>
      <c r="GZ374" s="200">
        <v>65</v>
      </c>
      <c r="HA374" s="200">
        <v>280</v>
      </c>
      <c r="HB374" s="200">
        <v>660</v>
      </c>
      <c r="HC374" s="200">
        <v>509</v>
      </c>
      <c r="HD374" s="200">
        <v>325</v>
      </c>
      <c r="HE374" s="200">
        <v>250</v>
      </c>
      <c r="HF374" s="200">
        <v>58</v>
      </c>
      <c r="HG374" s="200">
        <v>128</v>
      </c>
      <c r="HH374" s="200">
        <v>73</v>
      </c>
      <c r="HI374" s="200">
        <v>362</v>
      </c>
      <c r="HJ374" s="200">
        <v>158</v>
      </c>
      <c r="HK374" s="200">
        <v>84</v>
      </c>
      <c r="HL374" s="200">
        <v>195</v>
      </c>
      <c r="HM374" s="200">
        <v>125</v>
      </c>
      <c r="HN374" s="200">
        <v>338</v>
      </c>
      <c r="HO374" s="200">
        <v>192</v>
      </c>
      <c r="HR374" s="200">
        <v>1</v>
      </c>
      <c r="HT374" s="200">
        <v>0</v>
      </c>
      <c r="HU374" s="200">
        <v>80</v>
      </c>
      <c r="HV374" s="200">
        <v>1</v>
      </c>
      <c r="HW374" s="200">
        <v>1</v>
      </c>
      <c r="HZ374" s="200">
        <v>13</v>
      </c>
      <c r="IA374" s="200">
        <v>10</v>
      </c>
      <c r="IB374" s="200">
        <v>22</v>
      </c>
      <c r="IC374" s="200">
        <v>14</v>
      </c>
      <c r="ID374" s="200">
        <v>1</v>
      </c>
      <c r="IF374" s="200">
        <v>38</v>
      </c>
      <c r="IG374" s="200">
        <v>117</v>
      </c>
      <c r="II374" s="200">
        <v>62</v>
      </c>
      <c r="IL374" s="200">
        <v>37</v>
      </c>
      <c r="IP374" s="200">
        <v>0</v>
      </c>
      <c r="IQ374" s="200">
        <v>34</v>
      </c>
      <c r="IU374" s="200">
        <v>0</v>
      </c>
      <c r="IZ374" s="200">
        <v>2</v>
      </c>
      <c r="JA374" s="200">
        <v>0</v>
      </c>
      <c r="JB374" s="200">
        <v>7</v>
      </c>
      <c r="JE374" s="200">
        <v>1</v>
      </c>
      <c r="JF374" s="200">
        <v>14</v>
      </c>
      <c r="JG374" s="200">
        <v>89</v>
      </c>
      <c r="JH374" s="200">
        <v>2</v>
      </c>
      <c r="JI374" s="200">
        <v>428</v>
      </c>
      <c r="JJ374" s="200">
        <v>109</v>
      </c>
      <c r="JK374" s="200">
        <v>5</v>
      </c>
      <c r="JL374" s="200">
        <v>119</v>
      </c>
      <c r="JM374" s="200">
        <v>3</v>
      </c>
      <c r="JO374" s="200">
        <v>16</v>
      </c>
      <c r="JP374" s="200">
        <v>1366</v>
      </c>
      <c r="JQ374" s="200">
        <v>1</v>
      </c>
      <c r="JR374" s="200">
        <v>0</v>
      </c>
      <c r="JS374" s="200">
        <v>24</v>
      </c>
      <c r="JT374" s="200">
        <v>262</v>
      </c>
      <c r="JU374" s="200">
        <v>65</v>
      </c>
      <c r="JV374" s="200">
        <v>77</v>
      </c>
      <c r="JW374" s="200">
        <v>21</v>
      </c>
      <c r="JX374" s="200">
        <v>278</v>
      </c>
      <c r="JY374" s="200">
        <v>15</v>
      </c>
      <c r="JZ374" s="200">
        <v>1</v>
      </c>
      <c r="KA374" s="200">
        <v>4</v>
      </c>
      <c r="KB374" s="200">
        <v>5</v>
      </c>
      <c r="KC374" s="200">
        <v>81</v>
      </c>
      <c r="KD374" s="200">
        <v>0</v>
      </c>
      <c r="KE374" s="200">
        <v>5</v>
      </c>
      <c r="KF374" s="200">
        <v>0</v>
      </c>
      <c r="KG374" s="200">
        <v>0</v>
      </c>
      <c r="KH374" s="200">
        <v>0</v>
      </c>
      <c r="KI374" s="200">
        <v>14</v>
      </c>
      <c r="KJ374" s="200">
        <v>35</v>
      </c>
      <c r="KM374" s="200">
        <v>80</v>
      </c>
      <c r="KN374" s="200">
        <v>41</v>
      </c>
      <c r="KO374" s="200">
        <v>9</v>
      </c>
      <c r="KP374" s="200">
        <v>39</v>
      </c>
      <c r="KQ374" s="200">
        <v>1</v>
      </c>
      <c r="KR374" s="200">
        <v>16</v>
      </c>
      <c r="KS374" s="200">
        <v>71</v>
      </c>
      <c r="KT374" s="200">
        <v>163</v>
      </c>
      <c r="KU374" s="200">
        <v>274</v>
      </c>
      <c r="KV374" s="200">
        <v>6</v>
      </c>
      <c r="KW374" s="200">
        <v>259</v>
      </c>
      <c r="KX374" s="200">
        <v>1</v>
      </c>
      <c r="LA374" s="200">
        <v>1644</v>
      </c>
      <c r="LB374" s="200">
        <v>94</v>
      </c>
      <c r="LC374" s="200">
        <v>10</v>
      </c>
      <c r="LD374" s="200">
        <v>43</v>
      </c>
      <c r="LE374" s="200">
        <v>145</v>
      </c>
      <c r="LF374" s="200">
        <v>133</v>
      </c>
      <c r="LH374" s="200">
        <v>21</v>
      </c>
      <c r="LI374" s="200">
        <v>17</v>
      </c>
      <c r="LJ374" s="200">
        <v>196</v>
      </c>
      <c r="LK374" s="200">
        <v>53</v>
      </c>
      <c r="LL374" s="200">
        <v>7</v>
      </c>
      <c r="LM374" s="200">
        <v>42</v>
      </c>
      <c r="LN374" s="200">
        <v>10</v>
      </c>
      <c r="LP374" s="200">
        <v>339</v>
      </c>
      <c r="LQ374" s="200">
        <v>24</v>
      </c>
      <c r="LR374" s="200">
        <v>1</v>
      </c>
      <c r="LT374" s="200">
        <v>1480</v>
      </c>
      <c r="LU374" s="200">
        <v>19</v>
      </c>
      <c r="LV374" s="200">
        <v>20</v>
      </c>
      <c r="LW374" s="200">
        <v>271</v>
      </c>
      <c r="LX374" s="200">
        <v>34</v>
      </c>
      <c r="LY374" s="200">
        <v>10</v>
      </c>
      <c r="LZ374" s="200">
        <v>33</v>
      </c>
      <c r="MA374" s="200">
        <v>95</v>
      </c>
      <c r="MB374" s="200">
        <v>10</v>
      </c>
      <c r="MC374" s="200">
        <v>54</v>
      </c>
      <c r="MT374" s="200">
        <v>29</v>
      </c>
      <c r="MU374" s="200">
        <v>4</v>
      </c>
      <c r="MV374" s="200">
        <v>4</v>
      </c>
      <c r="MW374" s="200">
        <v>4</v>
      </c>
      <c r="MY374" s="200">
        <v>24</v>
      </c>
      <c r="NA374" s="200">
        <v>124</v>
      </c>
      <c r="NB374" s="200">
        <v>39</v>
      </c>
      <c r="NC374" s="200">
        <v>52</v>
      </c>
      <c r="ND374" s="200">
        <v>47</v>
      </c>
      <c r="NE374" s="200">
        <v>8</v>
      </c>
      <c r="NF374" s="200">
        <v>55</v>
      </c>
      <c r="NG374" s="200">
        <v>62</v>
      </c>
      <c r="NH374" s="200">
        <v>108</v>
      </c>
      <c r="NI374" s="200">
        <v>30</v>
      </c>
      <c r="NL374" s="200">
        <v>73</v>
      </c>
      <c r="NM374" s="200">
        <v>0</v>
      </c>
      <c r="NP374" s="200">
        <v>11</v>
      </c>
      <c r="NT374" s="200">
        <v>14</v>
      </c>
      <c r="NW374" s="200">
        <v>20</v>
      </c>
      <c r="NY374" s="200">
        <v>0</v>
      </c>
      <c r="NZ374" s="200">
        <v>219</v>
      </c>
      <c r="OB374" s="201">
        <v>18752</v>
      </c>
      <c r="OC374" s="200">
        <v>7474</v>
      </c>
      <c r="OD374" s="200">
        <v>1880</v>
      </c>
      <c r="OE374" s="200">
        <v>1238</v>
      </c>
      <c r="OF374" s="200">
        <v>10592</v>
      </c>
      <c r="OG374" s="201">
        <v>29344</v>
      </c>
    </row>
    <row r="375" spans="1:397" ht="12.75" customHeight="1">
      <c r="A375" s="209">
        <v>811100</v>
      </c>
      <c r="B375" s="23" t="s">
        <v>535</v>
      </c>
      <c r="G375" s="200">
        <v>0</v>
      </c>
      <c r="P375" s="200">
        <v>27</v>
      </c>
      <c r="Q375" s="200">
        <v>4</v>
      </c>
      <c r="S375" s="200">
        <v>7</v>
      </c>
      <c r="X375" s="200">
        <v>568</v>
      </c>
      <c r="Y375" s="200">
        <v>182</v>
      </c>
      <c r="Z375" s="200">
        <v>76</v>
      </c>
      <c r="AA375" s="200">
        <v>128</v>
      </c>
      <c r="AO375" s="200">
        <v>5</v>
      </c>
      <c r="AP375" s="200">
        <v>11</v>
      </c>
      <c r="AQ375" s="200">
        <v>1</v>
      </c>
      <c r="AR375" s="200">
        <v>288</v>
      </c>
      <c r="AT375" s="200">
        <v>2</v>
      </c>
      <c r="AV375" s="200">
        <v>2</v>
      </c>
      <c r="AX375" s="200">
        <v>7</v>
      </c>
      <c r="BC375" s="200">
        <v>18</v>
      </c>
      <c r="BD375" s="200">
        <v>0</v>
      </c>
      <c r="BL375" s="200">
        <v>1</v>
      </c>
      <c r="BP375" s="200">
        <v>48</v>
      </c>
      <c r="BQ375" s="200">
        <v>1</v>
      </c>
      <c r="BU375" s="200">
        <v>0</v>
      </c>
      <c r="BV375" s="200">
        <v>186</v>
      </c>
      <c r="BW375" s="200">
        <v>256</v>
      </c>
      <c r="BX375" s="200">
        <v>293</v>
      </c>
      <c r="BY375" s="200">
        <v>177</v>
      </c>
      <c r="BZ375" s="200">
        <v>383</v>
      </c>
      <c r="CA375" s="200">
        <v>184</v>
      </c>
      <c r="CC375" s="200">
        <v>24</v>
      </c>
      <c r="CF375" s="200">
        <v>14</v>
      </c>
      <c r="CN375" s="200">
        <v>47</v>
      </c>
      <c r="CT375" s="200">
        <v>21</v>
      </c>
      <c r="CX375" s="200">
        <v>12</v>
      </c>
      <c r="CZ375" s="200">
        <v>0</v>
      </c>
      <c r="DB375" s="200">
        <v>1382</v>
      </c>
      <c r="DD375" s="200">
        <v>141</v>
      </c>
      <c r="DE375" s="200">
        <v>213</v>
      </c>
      <c r="DG375" s="200">
        <v>1</v>
      </c>
      <c r="DM375" s="200">
        <v>6</v>
      </c>
      <c r="DN375" s="200">
        <v>0</v>
      </c>
      <c r="DO375" s="200">
        <v>78</v>
      </c>
      <c r="DP375" s="200">
        <v>0</v>
      </c>
      <c r="DQ375" s="200">
        <v>2</v>
      </c>
      <c r="DR375" s="200">
        <v>526</v>
      </c>
      <c r="DS375" s="200">
        <v>362</v>
      </c>
      <c r="DT375" s="200">
        <v>123</v>
      </c>
      <c r="DX375" s="200">
        <v>25</v>
      </c>
      <c r="DY375" s="200">
        <v>21</v>
      </c>
      <c r="ED375" s="200">
        <v>5</v>
      </c>
      <c r="EE375" s="200">
        <v>14</v>
      </c>
      <c r="EL375" s="200">
        <v>2</v>
      </c>
      <c r="EM375" s="200">
        <v>773</v>
      </c>
      <c r="EP375" s="200">
        <v>517</v>
      </c>
      <c r="ER375" s="200">
        <v>19</v>
      </c>
      <c r="EU375" s="200">
        <v>47</v>
      </c>
      <c r="EX375" s="200">
        <v>96</v>
      </c>
      <c r="EY375" s="200">
        <v>53</v>
      </c>
      <c r="FC375" s="200">
        <v>3069</v>
      </c>
      <c r="FD375" s="200">
        <v>2238</v>
      </c>
      <c r="FE375" s="200">
        <v>4398</v>
      </c>
      <c r="FF375" s="200">
        <v>783</v>
      </c>
      <c r="FG375" s="200">
        <v>27</v>
      </c>
      <c r="FH375" s="200">
        <v>153</v>
      </c>
      <c r="FI375" s="200">
        <v>1063</v>
      </c>
      <c r="GF375" s="200">
        <v>0</v>
      </c>
      <c r="GK375" s="200">
        <v>2</v>
      </c>
      <c r="GM375" s="200">
        <v>3</v>
      </c>
      <c r="HR375" s="200">
        <v>11</v>
      </c>
      <c r="HS375" s="200">
        <v>2</v>
      </c>
      <c r="HT375" s="200">
        <v>2</v>
      </c>
      <c r="HV375" s="200">
        <v>3</v>
      </c>
      <c r="HW375" s="200">
        <v>0</v>
      </c>
      <c r="HX375" s="200">
        <v>8</v>
      </c>
      <c r="HZ375" s="200">
        <v>22</v>
      </c>
      <c r="IA375" s="200">
        <v>24</v>
      </c>
      <c r="IB375" s="200">
        <v>10</v>
      </c>
      <c r="IC375" s="200">
        <v>14</v>
      </c>
      <c r="ID375" s="200">
        <v>4</v>
      </c>
      <c r="IF375" s="200">
        <v>0</v>
      </c>
      <c r="IG375" s="200">
        <v>229</v>
      </c>
      <c r="II375" s="200">
        <v>392</v>
      </c>
      <c r="IL375" s="200">
        <v>36</v>
      </c>
      <c r="IN375" s="200">
        <v>2</v>
      </c>
      <c r="IQ375" s="200">
        <v>13</v>
      </c>
      <c r="IZ375" s="200">
        <v>320</v>
      </c>
      <c r="JA375" s="200">
        <v>6</v>
      </c>
      <c r="JB375" s="200">
        <v>272</v>
      </c>
      <c r="JE375" s="200">
        <v>103</v>
      </c>
      <c r="JF375" s="200">
        <v>5</v>
      </c>
      <c r="JG375" s="200">
        <v>2</v>
      </c>
      <c r="JI375" s="200">
        <v>1</v>
      </c>
      <c r="JJ375" s="200">
        <v>1</v>
      </c>
      <c r="JK375" s="200">
        <v>3</v>
      </c>
      <c r="JL375" s="200">
        <v>2359</v>
      </c>
      <c r="JM375" s="200">
        <v>106</v>
      </c>
      <c r="JN375" s="200">
        <v>94</v>
      </c>
      <c r="JO375" s="200">
        <v>937</v>
      </c>
      <c r="JP375" s="200">
        <v>2924</v>
      </c>
      <c r="JQ375" s="200">
        <v>2140</v>
      </c>
      <c r="JR375" s="200">
        <v>47</v>
      </c>
      <c r="JS375" s="200">
        <v>190</v>
      </c>
      <c r="JT375" s="200">
        <v>981</v>
      </c>
      <c r="JU375" s="200">
        <v>127</v>
      </c>
      <c r="JV375" s="200">
        <v>45</v>
      </c>
      <c r="JW375" s="200">
        <v>6</v>
      </c>
      <c r="JX375" s="200">
        <v>414</v>
      </c>
      <c r="JY375" s="200">
        <v>22</v>
      </c>
      <c r="JZ375" s="200">
        <v>3</v>
      </c>
      <c r="KA375" s="200">
        <v>80</v>
      </c>
      <c r="KB375" s="200">
        <v>82</v>
      </c>
      <c r="KC375" s="200">
        <v>91</v>
      </c>
      <c r="KD375" s="200">
        <v>1</v>
      </c>
      <c r="KE375" s="200">
        <v>15</v>
      </c>
      <c r="KF375" s="200">
        <v>0</v>
      </c>
      <c r="KG375" s="200">
        <v>4</v>
      </c>
      <c r="KH375" s="200">
        <v>17</v>
      </c>
      <c r="KI375" s="200">
        <v>5</v>
      </c>
      <c r="KM375" s="200">
        <v>461</v>
      </c>
      <c r="KN375" s="200">
        <v>197</v>
      </c>
      <c r="KO375" s="200">
        <v>49</v>
      </c>
      <c r="KP375" s="200">
        <v>140</v>
      </c>
      <c r="KQ375" s="200">
        <v>3</v>
      </c>
      <c r="KR375" s="200">
        <v>35</v>
      </c>
      <c r="KS375" s="200">
        <v>340</v>
      </c>
      <c r="KT375" s="200">
        <v>405</v>
      </c>
      <c r="KU375" s="200">
        <v>87</v>
      </c>
      <c r="KV375" s="200">
        <v>22</v>
      </c>
      <c r="KW375" s="200">
        <v>1469</v>
      </c>
      <c r="KX375" s="200">
        <v>11</v>
      </c>
      <c r="LA375" s="200">
        <v>5303</v>
      </c>
      <c r="LB375" s="200">
        <v>169</v>
      </c>
      <c r="LC375" s="200">
        <v>18</v>
      </c>
      <c r="LD375" s="200">
        <v>81</v>
      </c>
      <c r="LE375" s="200">
        <v>37</v>
      </c>
      <c r="LF375" s="200">
        <v>269</v>
      </c>
      <c r="LH375" s="200">
        <v>169</v>
      </c>
      <c r="LI375" s="200">
        <v>156</v>
      </c>
      <c r="LJ375" s="200">
        <v>453</v>
      </c>
      <c r="LK375" s="200">
        <v>35</v>
      </c>
      <c r="LL375" s="200">
        <v>6</v>
      </c>
      <c r="LM375" s="200">
        <v>86</v>
      </c>
      <c r="LN375" s="200">
        <v>21</v>
      </c>
      <c r="LO375" s="200">
        <v>0</v>
      </c>
      <c r="LP375" s="200">
        <v>1329</v>
      </c>
      <c r="LQ375" s="200">
        <v>82</v>
      </c>
      <c r="LT375" s="200">
        <v>1604</v>
      </c>
      <c r="LU375" s="200">
        <v>42</v>
      </c>
      <c r="LV375" s="200">
        <v>20</v>
      </c>
      <c r="LW375" s="200">
        <v>284</v>
      </c>
      <c r="LX375" s="200">
        <v>35</v>
      </c>
      <c r="LY375" s="200">
        <v>11</v>
      </c>
      <c r="LZ375" s="200">
        <v>26</v>
      </c>
      <c r="MA375" s="200">
        <v>280</v>
      </c>
      <c r="MB375" s="200">
        <v>7</v>
      </c>
      <c r="MC375" s="200">
        <v>250</v>
      </c>
      <c r="MT375" s="200">
        <v>2</v>
      </c>
      <c r="MU375" s="200">
        <v>4</v>
      </c>
      <c r="MV375" s="200">
        <v>8</v>
      </c>
      <c r="MW375" s="200">
        <v>28</v>
      </c>
      <c r="NA375" s="200">
        <v>11</v>
      </c>
      <c r="NB375" s="200">
        <v>55</v>
      </c>
      <c r="NC375" s="200">
        <v>137</v>
      </c>
      <c r="ND375" s="200">
        <v>114</v>
      </c>
      <c r="NE375" s="200">
        <v>9</v>
      </c>
      <c r="NF375" s="200">
        <v>104</v>
      </c>
      <c r="NG375" s="200">
        <v>201</v>
      </c>
      <c r="NH375" s="200">
        <v>205</v>
      </c>
      <c r="NI375" s="200">
        <v>58</v>
      </c>
      <c r="NL375" s="200">
        <v>256</v>
      </c>
      <c r="NP375" s="200">
        <v>63</v>
      </c>
      <c r="NT375" s="200">
        <v>115</v>
      </c>
      <c r="NW375" s="200">
        <v>86</v>
      </c>
      <c r="NY375" s="200">
        <v>138</v>
      </c>
      <c r="NZ375" s="200">
        <v>76</v>
      </c>
      <c r="OB375" s="201">
        <v>46952</v>
      </c>
      <c r="OC375" s="200">
        <v>45348</v>
      </c>
      <c r="OD375" s="200">
        <v>5560</v>
      </c>
      <c r="OE375" s="200">
        <v>13201</v>
      </c>
      <c r="OF375" s="200">
        <v>64108</v>
      </c>
      <c r="OG375" s="201">
        <v>111060</v>
      </c>
    </row>
    <row r="376" spans="1:397" ht="12.75" customHeight="1">
      <c r="A376" s="209">
        <v>811200</v>
      </c>
      <c r="B376" s="23" t="s">
        <v>536</v>
      </c>
      <c r="P376" s="200">
        <v>5</v>
      </c>
      <c r="Q376" s="200">
        <v>1</v>
      </c>
      <c r="S376" s="200">
        <v>22</v>
      </c>
      <c r="U376" s="200">
        <v>1</v>
      </c>
      <c r="X376" s="200">
        <v>89</v>
      </c>
      <c r="Y376" s="200">
        <v>34</v>
      </c>
      <c r="Z376" s="200">
        <v>3</v>
      </c>
      <c r="AA376" s="200">
        <v>32</v>
      </c>
      <c r="AO376" s="200">
        <v>1</v>
      </c>
      <c r="AP376" s="200">
        <v>3</v>
      </c>
      <c r="AQ376" s="200">
        <v>0</v>
      </c>
      <c r="AR376" s="200">
        <v>2</v>
      </c>
      <c r="AT376" s="200">
        <v>0</v>
      </c>
      <c r="AV376" s="200">
        <v>2</v>
      </c>
      <c r="AX376" s="200">
        <v>0</v>
      </c>
      <c r="BC376" s="200">
        <v>13</v>
      </c>
      <c r="BD376" s="200">
        <v>0</v>
      </c>
      <c r="BF376" s="200">
        <v>0</v>
      </c>
      <c r="BI376" s="200">
        <v>1</v>
      </c>
      <c r="BJ376" s="200">
        <v>1</v>
      </c>
      <c r="BL376" s="200">
        <v>0</v>
      </c>
      <c r="BO376" s="200">
        <v>59</v>
      </c>
      <c r="BP376" s="200">
        <v>9</v>
      </c>
      <c r="BQ376" s="200">
        <v>0</v>
      </c>
      <c r="BR376" s="200">
        <v>5</v>
      </c>
      <c r="BU376" s="200">
        <v>0</v>
      </c>
      <c r="BV376" s="200">
        <v>2</v>
      </c>
      <c r="BW376" s="200">
        <v>2</v>
      </c>
      <c r="BX376" s="200">
        <v>13</v>
      </c>
      <c r="BY376" s="200">
        <v>10</v>
      </c>
      <c r="BZ376" s="200">
        <v>21</v>
      </c>
      <c r="CA376" s="200">
        <v>2</v>
      </c>
      <c r="CC376" s="200">
        <v>28</v>
      </c>
      <c r="CF376" s="200">
        <v>6</v>
      </c>
      <c r="CN376" s="200">
        <v>0</v>
      </c>
      <c r="CQ376" s="200">
        <v>3</v>
      </c>
      <c r="CT376" s="200">
        <v>3</v>
      </c>
      <c r="CX376" s="200">
        <v>0</v>
      </c>
      <c r="CZ376" s="200">
        <v>15</v>
      </c>
      <c r="DB376" s="200">
        <v>52</v>
      </c>
      <c r="DG376" s="200">
        <v>0</v>
      </c>
      <c r="DL376" s="200">
        <v>9</v>
      </c>
      <c r="DM376" s="200">
        <v>14</v>
      </c>
      <c r="DN376" s="200">
        <v>0</v>
      </c>
      <c r="DO376" s="200">
        <v>435</v>
      </c>
      <c r="DP376" s="200">
        <v>0</v>
      </c>
      <c r="DQ376" s="200">
        <v>7</v>
      </c>
      <c r="DR376" s="200">
        <v>273</v>
      </c>
      <c r="DS376" s="200">
        <v>331</v>
      </c>
      <c r="DT376" s="200">
        <v>334</v>
      </c>
      <c r="DW376" s="200">
        <v>34</v>
      </c>
      <c r="DX376" s="200">
        <v>4</v>
      </c>
      <c r="DY376" s="200">
        <v>0</v>
      </c>
      <c r="EC376" s="200">
        <v>1</v>
      </c>
      <c r="ED376" s="200">
        <v>3</v>
      </c>
      <c r="EE376" s="200">
        <v>0</v>
      </c>
      <c r="EM376" s="200">
        <v>58</v>
      </c>
      <c r="EN376" s="200">
        <v>2</v>
      </c>
      <c r="EO376" s="200">
        <v>6</v>
      </c>
      <c r="EP376" s="200">
        <v>4</v>
      </c>
      <c r="ER376" s="200">
        <v>32</v>
      </c>
      <c r="ES376" s="200">
        <v>33</v>
      </c>
      <c r="EU376" s="200">
        <v>28</v>
      </c>
      <c r="EY376" s="200">
        <v>0</v>
      </c>
      <c r="FC376" s="200">
        <v>11</v>
      </c>
      <c r="FD376" s="200">
        <v>7</v>
      </c>
      <c r="FE376" s="200">
        <v>22</v>
      </c>
      <c r="FF376" s="200">
        <v>27</v>
      </c>
      <c r="FG376" s="200">
        <v>2</v>
      </c>
      <c r="FH376" s="200">
        <v>5</v>
      </c>
      <c r="FI376" s="200">
        <v>25</v>
      </c>
      <c r="FT376" s="200">
        <v>1</v>
      </c>
      <c r="GD376" s="200">
        <v>0</v>
      </c>
      <c r="GK376" s="200">
        <v>0</v>
      </c>
      <c r="GM376" s="200">
        <v>1</v>
      </c>
      <c r="HR376" s="200">
        <v>0</v>
      </c>
      <c r="HS376" s="200">
        <v>0</v>
      </c>
      <c r="HT376" s="200">
        <v>0</v>
      </c>
      <c r="HV376" s="200">
        <v>0</v>
      </c>
      <c r="HW376" s="200">
        <v>0</v>
      </c>
      <c r="HX376" s="200">
        <v>0</v>
      </c>
      <c r="HZ376" s="200">
        <v>4</v>
      </c>
      <c r="IA376" s="200">
        <v>3</v>
      </c>
      <c r="IB376" s="200">
        <v>7</v>
      </c>
      <c r="IC376" s="200">
        <v>4</v>
      </c>
      <c r="ID376" s="200">
        <v>1</v>
      </c>
      <c r="IF376" s="200">
        <v>0</v>
      </c>
      <c r="IG376" s="200">
        <v>13</v>
      </c>
      <c r="II376" s="200">
        <v>66</v>
      </c>
      <c r="IL376" s="200">
        <v>4</v>
      </c>
      <c r="IP376" s="200">
        <v>0</v>
      </c>
      <c r="IQ376" s="200">
        <v>4</v>
      </c>
      <c r="IZ376" s="200">
        <v>8</v>
      </c>
      <c r="JA376" s="200">
        <v>0</v>
      </c>
      <c r="JB376" s="200">
        <v>0</v>
      </c>
      <c r="JE376" s="200">
        <v>2</v>
      </c>
      <c r="JF376" s="200">
        <v>5</v>
      </c>
      <c r="JG376" s="200">
        <v>2</v>
      </c>
      <c r="JI376" s="200">
        <v>1</v>
      </c>
      <c r="JJ376" s="200">
        <v>1</v>
      </c>
      <c r="JK376" s="200">
        <v>2</v>
      </c>
      <c r="JL376" s="200">
        <v>97</v>
      </c>
      <c r="JM376" s="200">
        <v>2</v>
      </c>
      <c r="JN376" s="200">
        <v>0</v>
      </c>
      <c r="JO376" s="200">
        <v>4</v>
      </c>
      <c r="JP376" s="200">
        <v>317</v>
      </c>
      <c r="JQ376" s="200">
        <v>5</v>
      </c>
      <c r="JR376" s="200">
        <v>2</v>
      </c>
      <c r="JS376" s="200">
        <v>5</v>
      </c>
      <c r="JT376" s="200">
        <v>27</v>
      </c>
      <c r="JU376" s="200">
        <v>41</v>
      </c>
      <c r="JV376" s="200">
        <v>2</v>
      </c>
      <c r="JW376" s="200">
        <v>1</v>
      </c>
      <c r="JX376" s="200">
        <v>54</v>
      </c>
      <c r="JY376" s="200">
        <v>8</v>
      </c>
      <c r="JZ376" s="200">
        <v>0</v>
      </c>
      <c r="KA376" s="200">
        <v>41</v>
      </c>
      <c r="KB376" s="200">
        <v>57</v>
      </c>
      <c r="KC376" s="200">
        <v>30</v>
      </c>
      <c r="KD376" s="200">
        <v>1</v>
      </c>
      <c r="KE376" s="200">
        <v>3</v>
      </c>
      <c r="KG376" s="200">
        <v>1</v>
      </c>
      <c r="KH376" s="200">
        <v>7</v>
      </c>
      <c r="KI376" s="200">
        <v>1</v>
      </c>
      <c r="KM376" s="200">
        <v>357</v>
      </c>
      <c r="KN376" s="200">
        <v>14</v>
      </c>
      <c r="KO376" s="200">
        <v>38</v>
      </c>
      <c r="KP376" s="200">
        <v>57</v>
      </c>
      <c r="KQ376" s="200">
        <v>15</v>
      </c>
      <c r="KR376" s="200">
        <v>16</v>
      </c>
      <c r="KS376" s="200">
        <v>155</v>
      </c>
      <c r="KT376" s="200">
        <v>38</v>
      </c>
      <c r="KU376" s="200">
        <v>22</v>
      </c>
      <c r="KV376" s="200">
        <v>10</v>
      </c>
      <c r="KW376" s="200">
        <v>157</v>
      </c>
      <c r="KX376" s="200">
        <v>7</v>
      </c>
      <c r="LA376" s="200">
        <v>520</v>
      </c>
      <c r="LB376" s="200">
        <v>72</v>
      </c>
      <c r="LC376" s="200">
        <v>8</v>
      </c>
      <c r="LD376" s="200">
        <v>34</v>
      </c>
      <c r="LE376" s="200">
        <v>5</v>
      </c>
      <c r="LF376" s="200">
        <v>108</v>
      </c>
      <c r="LH376" s="200">
        <v>72</v>
      </c>
      <c r="LI376" s="200">
        <v>66</v>
      </c>
      <c r="LJ376" s="200">
        <v>121</v>
      </c>
      <c r="LK376" s="200">
        <v>5</v>
      </c>
      <c r="LL376" s="200">
        <v>1</v>
      </c>
      <c r="LM376" s="200">
        <v>89</v>
      </c>
      <c r="LN376" s="200">
        <v>21</v>
      </c>
      <c r="LP376" s="200">
        <v>258</v>
      </c>
      <c r="LQ376" s="200">
        <v>34</v>
      </c>
      <c r="LT376" s="200">
        <v>345</v>
      </c>
      <c r="LU376" s="200">
        <v>38</v>
      </c>
      <c r="LV376" s="200">
        <v>18</v>
      </c>
      <c r="LW376" s="200">
        <v>185</v>
      </c>
      <c r="LX376" s="200">
        <v>13</v>
      </c>
      <c r="LY376" s="200">
        <v>0</v>
      </c>
      <c r="LZ376" s="200">
        <v>11</v>
      </c>
      <c r="MA376" s="200">
        <v>120</v>
      </c>
      <c r="MB376" s="200">
        <v>0</v>
      </c>
      <c r="MC376" s="200">
        <v>8</v>
      </c>
      <c r="MT376" s="200">
        <v>0</v>
      </c>
      <c r="MU376" s="200">
        <v>2</v>
      </c>
      <c r="MV376" s="200">
        <v>1</v>
      </c>
      <c r="MW376" s="200">
        <v>3</v>
      </c>
      <c r="NA376" s="200">
        <v>4</v>
      </c>
      <c r="NB376" s="200">
        <v>21</v>
      </c>
      <c r="NC376" s="200">
        <v>26</v>
      </c>
      <c r="ND376" s="200">
        <v>13</v>
      </c>
      <c r="NE376" s="200">
        <v>2</v>
      </c>
      <c r="NF376" s="200">
        <v>67</v>
      </c>
      <c r="NG376" s="200">
        <v>69</v>
      </c>
      <c r="NH376" s="200">
        <v>132</v>
      </c>
      <c r="NI376" s="200">
        <v>35</v>
      </c>
      <c r="NL376" s="200">
        <v>134</v>
      </c>
      <c r="NP376" s="200">
        <v>38</v>
      </c>
      <c r="NT376" s="200">
        <v>51</v>
      </c>
      <c r="NW376" s="200">
        <v>13</v>
      </c>
      <c r="NZ376" s="200">
        <v>11</v>
      </c>
      <c r="OB376" s="201">
        <v>6639</v>
      </c>
      <c r="OC376" s="200">
        <v>11417</v>
      </c>
      <c r="OD376" s="200">
        <v>439</v>
      </c>
      <c r="OE376" s="200">
        <v>770</v>
      </c>
      <c r="OF376" s="200">
        <v>12626</v>
      </c>
      <c r="OG376" s="201">
        <v>19265</v>
      </c>
    </row>
    <row r="377" spans="1:397" ht="12.75" customHeight="1">
      <c r="A377" s="209">
        <v>811300</v>
      </c>
      <c r="B377" s="23" t="s">
        <v>537</v>
      </c>
      <c r="P377" s="200">
        <v>4</v>
      </c>
      <c r="Q377" s="200">
        <v>1</v>
      </c>
      <c r="S377" s="200">
        <v>13</v>
      </c>
      <c r="X377" s="200">
        <v>64</v>
      </c>
      <c r="Y377" s="200">
        <v>26</v>
      </c>
      <c r="Z377" s="200">
        <v>7</v>
      </c>
      <c r="AA377" s="200">
        <v>24</v>
      </c>
      <c r="AP377" s="200">
        <v>4</v>
      </c>
      <c r="AQ377" s="200">
        <v>2</v>
      </c>
      <c r="AR377" s="200">
        <v>2</v>
      </c>
      <c r="AT377" s="200">
        <v>4</v>
      </c>
      <c r="AX377" s="200">
        <v>63</v>
      </c>
      <c r="BC377" s="200">
        <v>56</v>
      </c>
      <c r="BD377" s="200">
        <v>1</v>
      </c>
      <c r="BE377" s="200">
        <v>6</v>
      </c>
      <c r="BG377" s="200">
        <v>9</v>
      </c>
      <c r="BH377" s="200">
        <v>4</v>
      </c>
      <c r="BJ377" s="200">
        <v>28</v>
      </c>
      <c r="BK377" s="200">
        <v>2</v>
      </c>
      <c r="BL377" s="200">
        <v>12</v>
      </c>
      <c r="BM377" s="200">
        <v>28</v>
      </c>
      <c r="BO377" s="200">
        <v>21</v>
      </c>
      <c r="BP377" s="200">
        <v>57</v>
      </c>
      <c r="BQ377" s="200">
        <v>3</v>
      </c>
      <c r="BU377" s="200">
        <v>1</v>
      </c>
      <c r="BV377" s="200">
        <v>7</v>
      </c>
      <c r="BW377" s="200">
        <v>3</v>
      </c>
      <c r="BX377" s="200">
        <v>76</v>
      </c>
      <c r="BY377" s="200">
        <v>102</v>
      </c>
      <c r="BZ377" s="200">
        <v>131</v>
      </c>
      <c r="CA377" s="200">
        <v>165</v>
      </c>
      <c r="CC377" s="200">
        <v>89</v>
      </c>
      <c r="CF377" s="200">
        <v>5</v>
      </c>
      <c r="CG377" s="200">
        <v>5</v>
      </c>
      <c r="CN377" s="200">
        <v>63</v>
      </c>
      <c r="CR377" s="200">
        <v>18</v>
      </c>
      <c r="CT377" s="200">
        <v>196</v>
      </c>
      <c r="CX377" s="200">
        <v>23</v>
      </c>
      <c r="CZ377" s="200">
        <v>330</v>
      </c>
      <c r="DB377" s="200">
        <v>267</v>
      </c>
      <c r="DC377" s="200">
        <v>46</v>
      </c>
      <c r="DE377" s="200">
        <v>1</v>
      </c>
      <c r="DG377" s="200">
        <v>218</v>
      </c>
      <c r="DJ377" s="200">
        <v>20</v>
      </c>
      <c r="DM377" s="200">
        <v>1</v>
      </c>
      <c r="DR377" s="200">
        <v>16</v>
      </c>
      <c r="DS377" s="200">
        <v>7</v>
      </c>
      <c r="DT377" s="200">
        <v>4</v>
      </c>
      <c r="DW377" s="200">
        <v>45</v>
      </c>
      <c r="ED377" s="200">
        <v>2</v>
      </c>
      <c r="EM377" s="200">
        <v>151</v>
      </c>
      <c r="EN377" s="200">
        <v>15</v>
      </c>
      <c r="EO377" s="200">
        <v>56</v>
      </c>
      <c r="EQ377" s="200">
        <v>1</v>
      </c>
      <c r="ER377" s="200">
        <v>1</v>
      </c>
      <c r="ES377" s="200">
        <v>10</v>
      </c>
      <c r="EU377" s="200">
        <v>7</v>
      </c>
      <c r="FD377" s="200">
        <v>18</v>
      </c>
      <c r="FI377" s="200">
        <v>12</v>
      </c>
      <c r="GF377" s="200">
        <v>1</v>
      </c>
      <c r="GI377" s="200">
        <v>0</v>
      </c>
      <c r="GK377" s="200">
        <v>0</v>
      </c>
      <c r="GM377" s="200">
        <v>39</v>
      </c>
      <c r="HS377" s="200">
        <v>1</v>
      </c>
      <c r="HV377" s="200">
        <v>0</v>
      </c>
      <c r="HW377" s="200">
        <v>47</v>
      </c>
      <c r="HX377" s="200">
        <v>6</v>
      </c>
      <c r="HZ377" s="200">
        <v>8</v>
      </c>
      <c r="IA377" s="200">
        <v>16</v>
      </c>
      <c r="IB377" s="200">
        <v>19</v>
      </c>
      <c r="IC377" s="200">
        <v>9</v>
      </c>
      <c r="ID377" s="200">
        <v>1</v>
      </c>
      <c r="IF377" s="200">
        <v>0</v>
      </c>
      <c r="IG377" s="200">
        <v>13</v>
      </c>
      <c r="II377" s="200">
        <v>64</v>
      </c>
      <c r="IL377" s="200">
        <v>8</v>
      </c>
      <c r="IM377" s="200">
        <v>10</v>
      </c>
      <c r="IN377" s="200">
        <v>40</v>
      </c>
      <c r="IO377" s="200">
        <v>15</v>
      </c>
      <c r="IP377" s="200">
        <v>10</v>
      </c>
      <c r="IQ377" s="200">
        <v>99</v>
      </c>
      <c r="IZ377" s="200">
        <v>117</v>
      </c>
      <c r="JA377" s="200">
        <v>0</v>
      </c>
      <c r="JE377" s="200">
        <v>19</v>
      </c>
      <c r="JF377" s="200">
        <v>13</v>
      </c>
      <c r="JG377" s="200">
        <v>5</v>
      </c>
      <c r="JH377" s="200">
        <v>68</v>
      </c>
      <c r="JI377" s="200">
        <v>3</v>
      </c>
      <c r="JJ377" s="200">
        <v>2</v>
      </c>
      <c r="JK377" s="200">
        <v>6</v>
      </c>
      <c r="JL377" s="200">
        <v>70</v>
      </c>
      <c r="JM377" s="200">
        <v>96</v>
      </c>
      <c r="JN377" s="200">
        <v>26</v>
      </c>
      <c r="JO377" s="200">
        <v>55</v>
      </c>
      <c r="JP377" s="200">
        <v>563</v>
      </c>
      <c r="JQ377" s="200">
        <v>0</v>
      </c>
      <c r="JR377" s="200">
        <v>4</v>
      </c>
      <c r="JS377" s="200">
        <v>8</v>
      </c>
      <c r="JT377" s="200">
        <v>62</v>
      </c>
      <c r="JU377" s="200">
        <v>49</v>
      </c>
      <c r="JV377" s="200">
        <v>8</v>
      </c>
      <c r="JW377" s="200">
        <v>5</v>
      </c>
      <c r="JX377" s="200">
        <v>87</v>
      </c>
      <c r="JY377" s="200">
        <v>11</v>
      </c>
      <c r="JZ377" s="200">
        <v>1</v>
      </c>
      <c r="KA377" s="200">
        <v>22</v>
      </c>
      <c r="KB377" s="200">
        <v>31</v>
      </c>
      <c r="KC377" s="200">
        <v>20</v>
      </c>
      <c r="KD377" s="200">
        <v>1</v>
      </c>
      <c r="KE377" s="200">
        <v>7</v>
      </c>
      <c r="KG377" s="200">
        <v>0</v>
      </c>
      <c r="KH377" s="200">
        <v>12</v>
      </c>
      <c r="KI377" s="200">
        <v>2</v>
      </c>
      <c r="KM377" s="200">
        <v>219</v>
      </c>
      <c r="KN377" s="200">
        <v>8</v>
      </c>
      <c r="KO377" s="200">
        <v>25</v>
      </c>
      <c r="KP377" s="200">
        <v>5</v>
      </c>
      <c r="KQ377" s="200">
        <v>8</v>
      </c>
      <c r="KR377" s="200">
        <v>13</v>
      </c>
      <c r="KS377" s="200">
        <v>203</v>
      </c>
      <c r="KT377" s="200">
        <v>151</v>
      </c>
      <c r="KU377" s="200">
        <v>47</v>
      </c>
      <c r="KV377" s="200">
        <v>10</v>
      </c>
      <c r="KW377" s="200">
        <v>222</v>
      </c>
      <c r="KX377" s="200">
        <v>5</v>
      </c>
      <c r="LA377" s="200">
        <v>377</v>
      </c>
      <c r="LB377" s="200">
        <v>89</v>
      </c>
      <c r="LC377" s="200">
        <v>10</v>
      </c>
      <c r="LD377" s="200">
        <v>42</v>
      </c>
      <c r="LE377" s="200">
        <v>4</v>
      </c>
      <c r="LF377" s="200">
        <v>58</v>
      </c>
      <c r="LH377" s="200">
        <v>39</v>
      </c>
      <c r="LI377" s="200">
        <v>34</v>
      </c>
      <c r="LJ377" s="200">
        <v>235</v>
      </c>
      <c r="LK377" s="200">
        <v>28</v>
      </c>
      <c r="LL377" s="200">
        <v>3</v>
      </c>
      <c r="LM377" s="200">
        <v>26</v>
      </c>
      <c r="LN377" s="200">
        <v>6</v>
      </c>
      <c r="LP377" s="200">
        <v>84</v>
      </c>
      <c r="LQ377" s="200">
        <v>33</v>
      </c>
      <c r="LT377" s="200">
        <v>271</v>
      </c>
      <c r="LU377" s="200">
        <v>31</v>
      </c>
      <c r="LV377" s="200">
        <v>12</v>
      </c>
      <c r="LW377" s="200">
        <v>126</v>
      </c>
      <c r="LX377" s="200">
        <v>14</v>
      </c>
      <c r="LY377" s="200">
        <v>0</v>
      </c>
      <c r="LZ377" s="200">
        <v>11</v>
      </c>
      <c r="MA377" s="200">
        <v>74</v>
      </c>
      <c r="MB377" s="200">
        <v>1</v>
      </c>
      <c r="MC377" s="200">
        <v>18</v>
      </c>
      <c r="MT377" s="200">
        <v>1</v>
      </c>
      <c r="MU377" s="200">
        <v>2</v>
      </c>
      <c r="MV377" s="200">
        <v>3</v>
      </c>
      <c r="MW377" s="200">
        <v>7</v>
      </c>
      <c r="NA377" s="200">
        <v>5</v>
      </c>
      <c r="NB377" s="200">
        <v>26</v>
      </c>
      <c r="NC377" s="200">
        <v>55</v>
      </c>
      <c r="ND377" s="200">
        <v>42</v>
      </c>
      <c r="NE377" s="200">
        <v>5</v>
      </c>
      <c r="NF377" s="200">
        <v>33</v>
      </c>
      <c r="NG377" s="200">
        <v>62</v>
      </c>
      <c r="NH377" s="200">
        <v>65</v>
      </c>
      <c r="NI377" s="200">
        <v>18</v>
      </c>
      <c r="NL377" s="200">
        <v>12</v>
      </c>
      <c r="NP377" s="200">
        <v>33</v>
      </c>
      <c r="NT377" s="200">
        <v>30</v>
      </c>
      <c r="NW377" s="200">
        <v>18</v>
      </c>
      <c r="NZ377" s="200">
        <v>20</v>
      </c>
      <c r="OB377" s="201">
        <v>7310</v>
      </c>
      <c r="OC377" s="200">
        <v>16357</v>
      </c>
      <c r="OD377" s="200">
        <v>2034</v>
      </c>
      <c r="OE377" s="200">
        <v>4901</v>
      </c>
      <c r="OF377" s="200">
        <v>23292</v>
      </c>
      <c r="OG377" s="201">
        <v>30602</v>
      </c>
    </row>
    <row r="378" spans="1:397" ht="12.75" customHeight="1">
      <c r="A378" s="209">
        <v>811400</v>
      </c>
      <c r="B378" s="23" t="s">
        <v>538</v>
      </c>
      <c r="P378" s="200">
        <v>3</v>
      </c>
      <c r="Q378" s="200">
        <v>1</v>
      </c>
      <c r="X378" s="200">
        <v>76</v>
      </c>
      <c r="Y378" s="200">
        <v>18</v>
      </c>
      <c r="Z378" s="200">
        <v>6</v>
      </c>
      <c r="AA378" s="200">
        <v>17</v>
      </c>
      <c r="AM378" s="200">
        <v>11</v>
      </c>
      <c r="AN378" s="200">
        <v>10</v>
      </c>
      <c r="AO378" s="200">
        <v>2</v>
      </c>
      <c r="AP378" s="200">
        <v>3</v>
      </c>
      <c r="AQ378" s="200">
        <v>0</v>
      </c>
      <c r="AR378" s="200">
        <v>3</v>
      </c>
      <c r="AT378" s="200">
        <v>1</v>
      </c>
      <c r="AV378" s="200">
        <v>1</v>
      </c>
      <c r="AX378" s="200">
        <v>53</v>
      </c>
      <c r="BC378" s="200">
        <v>37</v>
      </c>
      <c r="BD378" s="200">
        <v>0</v>
      </c>
      <c r="BG378" s="200">
        <v>4</v>
      </c>
      <c r="BH378" s="200">
        <v>104</v>
      </c>
      <c r="BI378" s="200">
        <v>1</v>
      </c>
      <c r="BJ378" s="200">
        <v>21</v>
      </c>
      <c r="BK378" s="200">
        <v>1</v>
      </c>
      <c r="BL378" s="200">
        <v>6</v>
      </c>
      <c r="BM378" s="200">
        <v>2</v>
      </c>
      <c r="BO378" s="200">
        <v>29</v>
      </c>
      <c r="BP378" s="200">
        <v>66</v>
      </c>
      <c r="BQ378" s="200">
        <v>0</v>
      </c>
      <c r="BU378" s="200">
        <v>1</v>
      </c>
      <c r="BV378" s="200">
        <v>4</v>
      </c>
      <c r="BW378" s="200">
        <v>4</v>
      </c>
      <c r="BX378" s="200">
        <v>130</v>
      </c>
      <c r="BY378" s="200">
        <v>51</v>
      </c>
      <c r="BZ378" s="200">
        <v>114</v>
      </c>
      <c r="CA378" s="200">
        <v>22</v>
      </c>
      <c r="CC378" s="200">
        <v>16</v>
      </c>
      <c r="CD378" s="200">
        <v>153</v>
      </c>
      <c r="CF378" s="200">
        <v>3</v>
      </c>
      <c r="CH378" s="200">
        <v>271</v>
      </c>
      <c r="CK378" s="200">
        <v>1</v>
      </c>
      <c r="CT378" s="200">
        <v>1</v>
      </c>
      <c r="CZ378" s="200">
        <v>15</v>
      </c>
      <c r="DB378" s="200">
        <v>65</v>
      </c>
      <c r="DC378" s="200">
        <v>2</v>
      </c>
      <c r="DG378" s="200">
        <v>31</v>
      </c>
      <c r="DJ378" s="200">
        <v>0</v>
      </c>
      <c r="DR378" s="200">
        <v>1</v>
      </c>
      <c r="DS378" s="200">
        <v>1</v>
      </c>
      <c r="DT378" s="200">
        <v>1</v>
      </c>
      <c r="DX378" s="200">
        <v>1</v>
      </c>
      <c r="EC378" s="200">
        <v>15</v>
      </c>
      <c r="ED378" s="200">
        <v>1</v>
      </c>
      <c r="EG378" s="200">
        <v>69</v>
      </c>
      <c r="EH378" s="200">
        <v>242</v>
      </c>
      <c r="EI378" s="200">
        <v>121</v>
      </c>
      <c r="EK378" s="200">
        <v>29</v>
      </c>
      <c r="EL378" s="200">
        <v>0</v>
      </c>
      <c r="EM378" s="200">
        <v>1</v>
      </c>
      <c r="EQ378" s="200">
        <v>0</v>
      </c>
      <c r="ER378" s="200">
        <v>1</v>
      </c>
      <c r="FG378" s="200">
        <v>0</v>
      </c>
      <c r="FR378" s="200">
        <v>290</v>
      </c>
      <c r="GA378" s="200">
        <v>83</v>
      </c>
      <c r="GF378" s="200">
        <v>0</v>
      </c>
      <c r="GH378" s="200">
        <v>0</v>
      </c>
      <c r="GI378" s="200">
        <v>0</v>
      </c>
      <c r="GK378" s="200">
        <v>0</v>
      </c>
      <c r="GM378" s="200">
        <v>108</v>
      </c>
      <c r="HQ378" s="200">
        <v>4</v>
      </c>
      <c r="HR378" s="200">
        <v>26</v>
      </c>
      <c r="HS378" s="200">
        <v>42</v>
      </c>
      <c r="HV378" s="200">
        <v>9</v>
      </c>
      <c r="HW378" s="200">
        <v>45</v>
      </c>
      <c r="HX378" s="200">
        <v>26</v>
      </c>
      <c r="HZ378" s="200">
        <v>5</v>
      </c>
      <c r="IA378" s="200">
        <v>21</v>
      </c>
      <c r="IB378" s="200">
        <v>13</v>
      </c>
      <c r="IC378" s="200">
        <v>7</v>
      </c>
      <c r="ID378" s="200">
        <v>1</v>
      </c>
      <c r="IF378" s="200">
        <v>0</v>
      </c>
      <c r="IG378" s="200">
        <v>10</v>
      </c>
      <c r="II378" s="200">
        <v>42</v>
      </c>
      <c r="IL378" s="200">
        <v>2</v>
      </c>
      <c r="IM378" s="200">
        <v>7</v>
      </c>
      <c r="IN378" s="200">
        <v>20</v>
      </c>
      <c r="IO378" s="200">
        <v>7</v>
      </c>
      <c r="IP378" s="200">
        <v>8</v>
      </c>
      <c r="IQ378" s="200">
        <v>68</v>
      </c>
      <c r="IR378" s="200">
        <v>0</v>
      </c>
      <c r="IZ378" s="200">
        <v>11</v>
      </c>
      <c r="JA378" s="200">
        <v>1</v>
      </c>
      <c r="JB378" s="200">
        <v>5</v>
      </c>
      <c r="JE378" s="200">
        <v>14</v>
      </c>
      <c r="JF378" s="200">
        <v>9</v>
      </c>
      <c r="JG378" s="200">
        <v>4</v>
      </c>
      <c r="JH378" s="200">
        <v>60</v>
      </c>
      <c r="JI378" s="200">
        <v>1</v>
      </c>
      <c r="JJ378" s="200">
        <v>103</v>
      </c>
      <c r="JK378" s="200">
        <v>4</v>
      </c>
      <c r="JL378" s="200">
        <v>55</v>
      </c>
      <c r="JM378" s="200">
        <v>8</v>
      </c>
      <c r="JN378" s="200">
        <v>4</v>
      </c>
      <c r="JO378" s="200">
        <v>109</v>
      </c>
      <c r="JP378" s="200">
        <v>425</v>
      </c>
      <c r="JQ378" s="200">
        <v>5</v>
      </c>
      <c r="JR378" s="200">
        <v>11</v>
      </c>
      <c r="JS378" s="200">
        <v>26</v>
      </c>
      <c r="JT378" s="200">
        <v>296</v>
      </c>
      <c r="JU378" s="200">
        <v>30</v>
      </c>
      <c r="JV378" s="200">
        <v>8</v>
      </c>
      <c r="JW378" s="200">
        <v>2</v>
      </c>
      <c r="JX378" s="200">
        <v>96</v>
      </c>
      <c r="JY378" s="200">
        <v>6</v>
      </c>
      <c r="JZ378" s="200">
        <v>0</v>
      </c>
      <c r="KA378" s="200">
        <v>15</v>
      </c>
      <c r="KB378" s="200">
        <v>20</v>
      </c>
      <c r="KC378" s="200">
        <v>24</v>
      </c>
      <c r="KD378" s="200">
        <v>0</v>
      </c>
      <c r="KE378" s="200">
        <v>2</v>
      </c>
      <c r="KG378" s="200">
        <v>0</v>
      </c>
      <c r="KH378" s="200">
        <v>2</v>
      </c>
      <c r="KI378" s="200">
        <v>0</v>
      </c>
      <c r="KM378" s="200">
        <v>100</v>
      </c>
      <c r="KN378" s="200">
        <v>49</v>
      </c>
      <c r="KO378" s="200">
        <v>13</v>
      </c>
      <c r="KP378" s="200">
        <v>23</v>
      </c>
      <c r="KQ378" s="200">
        <v>1</v>
      </c>
      <c r="KR378" s="200">
        <v>5</v>
      </c>
      <c r="KS378" s="200">
        <v>62</v>
      </c>
      <c r="KT378" s="200">
        <v>76</v>
      </c>
      <c r="KU378" s="200">
        <v>23</v>
      </c>
      <c r="KV378" s="200">
        <v>4</v>
      </c>
      <c r="KW378" s="200">
        <v>205</v>
      </c>
      <c r="KX378" s="200">
        <v>3</v>
      </c>
      <c r="LA378" s="200">
        <v>680</v>
      </c>
      <c r="LB378" s="200">
        <v>73</v>
      </c>
      <c r="LC378" s="200">
        <v>8</v>
      </c>
      <c r="LD378" s="200">
        <v>35</v>
      </c>
      <c r="LE378" s="200">
        <v>2</v>
      </c>
      <c r="LF378" s="200">
        <v>42</v>
      </c>
      <c r="LH378" s="200">
        <v>22</v>
      </c>
      <c r="LI378" s="200">
        <v>22</v>
      </c>
      <c r="LJ378" s="200">
        <v>89</v>
      </c>
      <c r="LK378" s="200">
        <v>5</v>
      </c>
      <c r="LL378" s="200">
        <v>1</v>
      </c>
      <c r="LM378" s="200">
        <v>22</v>
      </c>
      <c r="LN378" s="200">
        <v>5</v>
      </c>
      <c r="LP378" s="200">
        <v>285</v>
      </c>
      <c r="LQ378" s="200">
        <v>13</v>
      </c>
      <c r="LT378" s="200">
        <v>430</v>
      </c>
      <c r="LU378" s="200">
        <v>16</v>
      </c>
      <c r="LV378" s="200">
        <v>8</v>
      </c>
      <c r="LW378" s="200">
        <v>99</v>
      </c>
      <c r="LX378" s="200">
        <v>8</v>
      </c>
      <c r="LY378" s="200">
        <v>0</v>
      </c>
      <c r="LZ378" s="200">
        <v>7</v>
      </c>
      <c r="MA378" s="200">
        <v>64</v>
      </c>
      <c r="MB378" s="200">
        <v>0</v>
      </c>
      <c r="MC378" s="200">
        <v>16</v>
      </c>
      <c r="MT378" s="200">
        <v>0</v>
      </c>
      <c r="MU378" s="200">
        <v>1</v>
      </c>
      <c r="MV378" s="200">
        <v>2</v>
      </c>
      <c r="MW378" s="200">
        <v>6</v>
      </c>
      <c r="NA378" s="200">
        <v>3</v>
      </c>
      <c r="NB378" s="200">
        <v>15</v>
      </c>
      <c r="NC378" s="200">
        <v>32</v>
      </c>
      <c r="ND378" s="200">
        <v>25</v>
      </c>
      <c r="NE378" s="200">
        <v>1</v>
      </c>
      <c r="NF378" s="200">
        <v>22</v>
      </c>
      <c r="NG378" s="200">
        <v>44</v>
      </c>
      <c r="NH378" s="200">
        <v>43</v>
      </c>
      <c r="NI378" s="200">
        <v>29</v>
      </c>
      <c r="NL378" s="200">
        <v>14</v>
      </c>
      <c r="NM378" s="200">
        <v>3</v>
      </c>
      <c r="NP378" s="200">
        <v>9</v>
      </c>
      <c r="NT378" s="200">
        <v>20</v>
      </c>
      <c r="NW378" s="200">
        <v>10</v>
      </c>
      <c r="NZ378" s="200">
        <v>14</v>
      </c>
      <c r="OB378" s="201">
        <v>6863</v>
      </c>
      <c r="OC378" s="200">
        <v>4126</v>
      </c>
      <c r="OD378" s="200">
        <v>1008</v>
      </c>
      <c r="OE378" s="200">
        <v>8526</v>
      </c>
      <c r="OF378" s="200">
        <v>13660</v>
      </c>
      <c r="OG378" s="201">
        <v>20524</v>
      </c>
    </row>
    <row r="379" spans="1:397" ht="12.75" customHeight="1">
      <c r="A379" s="209">
        <v>812100</v>
      </c>
      <c r="B379" s="23" t="s">
        <v>539</v>
      </c>
      <c r="P379" s="200">
        <v>7</v>
      </c>
      <c r="Q379" s="200">
        <v>2</v>
      </c>
      <c r="S379" s="200">
        <v>168</v>
      </c>
      <c r="X379" s="200">
        <v>548</v>
      </c>
      <c r="Y379" s="200">
        <v>77</v>
      </c>
      <c r="Z379" s="200">
        <v>34</v>
      </c>
      <c r="AA379" s="200">
        <v>124</v>
      </c>
      <c r="AP379" s="200">
        <v>8</v>
      </c>
      <c r="AQ379" s="200">
        <v>0</v>
      </c>
      <c r="AR379" s="200">
        <v>3</v>
      </c>
      <c r="AT379" s="200">
        <v>0</v>
      </c>
      <c r="AV379" s="200">
        <v>10</v>
      </c>
      <c r="BC379" s="200">
        <v>38</v>
      </c>
      <c r="BD379" s="200">
        <v>1</v>
      </c>
      <c r="BP379" s="200">
        <v>149</v>
      </c>
      <c r="BQ379" s="200">
        <v>0</v>
      </c>
      <c r="BU379" s="200">
        <v>1</v>
      </c>
      <c r="BX379" s="200">
        <v>1</v>
      </c>
      <c r="BY379" s="200">
        <v>5</v>
      </c>
      <c r="CF379" s="200">
        <v>25</v>
      </c>
      <c r="CK379" s="200">
        <v>3</v>
      </c>
      <c r="CT379" s="200">
        <v>7</v>
      </c>
      <c r="CX379" s="200">
        <v>0</v>
      </c>
      <c r="DG379" s="200">
        <v>0</v>
      </c>
      <c r="DL379" s="200">
        <v>1</v>
      </c>
      <c r="DM379" s="200">
        <v>18</v>
      </c>
      <c r="DX379" s="200">
        <v>2</v>
      </c>
      <c r="ED379" s="200">
        <v>5</v>
      </c>
      <c r="EG379" s="200">
        <v>2</v>
      </c>
      <c r="EP379" s="200">
        <v>0</v>
      </c>
      <c r="EQ379" s="200">
        <v>1</v>
      </c>
      <c r="FC379" s="200">
        <v>2</v>
      </c>
      <c r="FD379" s="200">
        <v>2</v>
      </c>
      <c r="FE379" s="200">
        <v>3</v>
      </c>
      <c r="FF379" s="200">
        <v>1</v>
      </c>
      <c r="FI379" s="200">
        <v>2</v>
      </c>
      <c r="FY379" s="200">
        <v>19</v>
      </c>
      <c r="GK379" s="200">
        <v>1</v>
      </c>
      <c r="GM379" s="200">
        <v>210</v>
      </c>
      <c r="HS379" s="200">
        <v>22</v>
      </c>
      <c r="HU379" s="200">
        <v>2</v>
      </c>
      <c r="HV379" s="200">
        <v>0</v>
      </c>
      <c r="HW379" s="200">
        <v>27</v>
      </c>
      <c r="HZ379" s="200">
        <v>21</v>
      </c>
      <c r="IA379" s="200">
        <v>5</v>
      </c>
      <c r="IB379" s="200">
        <v>25</v>
      </c>
      <c r="IC379" s="200">
        <v>19</v>
      </c>
      <c r="ID379" s="200">
        <v>3</v>
      </c>
      <c r="IF379" s="200">
        <v>1</v>
      </c>
      <c r="IG379" s="200">
        <v>123</v>
      </c>
      <c r="II379" s="200">
        <v>142</v>
      </c>
      <c r="IL379" s="200">
        <v>1</v>
      </c>
      <c r="IQ379" s="200">
        <v>1</v>
      </c>
      <c r="IZ379" s="200">
        <v>15</v>
      </c>
      <c r="JA379" s="200">
        <v>0</v>
      </c>
      <c r="JC379" s="200">
        <v>2151</v>
      </c>
      <c r="JE379" s="200">
        <v>3</v>
      </c>
      <c r="JF379" s="200">
        <v>18</v>
      </c>
      <c r="JG379" s="200">
        <v>8</v>
      </c>
      <c r="JI379" s="200">
        <v>5</v>
      </c>
      <c r="JJ379" s="200">
        <v>3</v>
      </c>
      <c r="JK379" s="200">
        <v>8</v>
      </c>
      <c r="JL379" s="200">
        <v>37</v>
      </c>
      <c r="JM379" s="200">
        <v>1</v>
      </c>
      <c r="JO379" s="200">
        <v>15</v>
      </c>
      <c r="JP379" s="200">
        <v>612</v>
      </c>
      <c r="JQ379" s="200">
        <v>1</v>
      </c>
      <c r="JR379" s="200">
        <v>3</v>
      </c>
      <c r="JS379" s="200">
        <v>11</v>
      </c>
      <c r="JT379" s="200">
        <v>64</v>
      </c>
      <c r="JU379" s="200">
        <v>99</v>
      </c>
      <c r="JV379" s="200">
        <v>7</v>
      </c>
      <c r="JW379" s="200">
        <v>7</v>
      </c>
      <c r="JX379" s="200">
        <v>136</v>
      </c>
      <c r="JY379" s="200">
        <v>22</v>
      </c>
      <c r="JZ379" s="200">
        <v>1</v>
      </c>
      <c r="KA379" s="200">
        <v>55</v>
      </c>
      <c r="KB379" s="200">
        <v>76</v>
      </c>
      <c r="KC379" s="200">
        <v>67</v>
      </c>
      <c r="KE379" s="200">
        <v>29</v>
      </c>
      <c r="KF379" s="200">
        <v>0</v>
      </c>
      <c r="KG379" s="200">
        <v>4</v>
      </c>
      <c r="KH379" s="200">
        <v>6</v>
      </c>
      <c r="KI379" s="200">
        <v>8</v>
      </c>
      <c r="KJ379" s="200">
        <v>0</v>
      </c>
      <c r="KM379" s="200">
        <v>318</v>
      </c>
      <c r="KN379" s="200">
        <v>158</v>
      </c>
      <c r="KO379" s="200">
        <v>39</v>
      </c>
      <c r="KP379" s="200">
        <v>111</v>
      </c>
      <c r="KQ379" s="200">
        <v>2</v>
      </c>
      <c r="KR379" s="200">
        <v>2</v>
      </c>
      <c r="KS379" s="200">
        <v>313</v>
      </c>
      <c r="KT379" s="200">
        <v>364</v>
      </c>
      <c r="KU379" s="200">
        <v>9</v>
      </c>
      <c r="KV379" s="200">
        <v>25</v>
      </c>
      <c r="KW379" s="200">
        <v>673</v>
      </c>
      <c r="KX379" s="200">
        <v>10</v>
      </c>
      <c r="LA379" s="200">
        <v>6964</v>
      </c>
      <c r="LB379" s="200">
        <v>183</v>
      </c>
      <c r="LC379" s="200">
        <v>20</v>
      </c>
      <c r="LD379" s="200">
        <v>88</v>
      </c>
      <c r="LE379" s="200">
        <v>115</v>
      </c>
      <c r="LF379" s="200">
        <v>198</v>
      </c>
      <c r="LH379" s="200">
        <v>34</v>
      </c>
      <c r="LI379" s="200">
        <v>45</v>
      </c>
      <c r="LJ379" s="200">
        <v>656</v>
      </c>
      <c r="LK379" s="200">
        <v>41</v>
      </c>
      <c r="LL379" s="200">
        <v>14</v>
      </c>
      <c r="LM379" s="200">
        <v>113</v>
      </c>
      <c r="LN379" s="200">
        <v>27</v>
      </c>
      <c r="LP379" s="200">
        <v>1343</v>
      </c>
      <c r="LQ379" s="200">
        <v>24</v>
      </c>
      <c r="LT379" s="200">
        <v>1171</v>
      </c>
      <c r="LU379" s="200">
        <v>66</v>
      </c>
      <c r="LV379" s="200">
        <v>25</v>
      </c>
      <c r="LW379" s="200">
        <v>309</v>
      </c>
      <c r="LX379" s="200">
        <v>48</v>
      </c>
      <c r="LY379" s="200">
        <v>60</v>
      </c>
      <c r="LZ379" s="200">
        <v>25</v>
      </c>
      <c r="MA379" s="200">
        <v>241</v>
      </c>
      <c r="MB379" s="200">
        <v>37</v>
      </c>
      <c r="MC379" s="200">
        <v>100</v>
      </c>
      <c r="MF379" s="200">
        <v>3</v>
      </c>
      <c r="MT379" s="200">
        <v>2</v>
      </c>
      <c r="MU379" s="200">
        <v>4</v>
      </c>
      <c r="MV379" s="200">
        <v>2</v>
      </c>
      <c r="MW379" s="200">
        <v>3</v>
      </c>
      <c r="NA379" s="200">
        <v>19</v>
      </c>
      <c r="NB379" s="200">
        <v>50</v>
      </c>
      <c r="NC379" s="200">
        <v>107</v>
      </c>
      <c r="ND379" s="200">
        <v>81</v>
      </c>
      <c r="NE379" s="200">
        <v>28</v>
      </c>
      <c r="NF379" s="200">
        <v>41</v>
      </c>
      <c r="NG379" s="200">
        <v>113</v>
      </c>
      <c r="NH379" s="200">
        <v>81</v>
      </c>
      <c r="NI379" s="200">
        <v>29</v>
      </c>
      <c r="NJ379" s="200">
        <v>345</v>
      </c>
      <c r="NL379" s="200">
        <v>769</v>
      </c>
      <c r="NP379" s="200">
        <v>303</v>
      </c>
      <c r="NT379" s="200">
        <v>101</v>
      </c>
      <c r="NW379" s="200">
        <v>52</v>
      </c>
      <c r="NZ379" s="200">
        <v>76</v>
      </c>
      <c r="OB379" s="201">
        <v>21518</v>
      </c>
      <c r="OC379" s="200">
        <v>19847</v>
      </c>
      <c r="OD379" s="200">
        <v>1484</v>
      </c>
      <c r="OE379" s="200">
        <v>17238</v>
      </c>
      <c r="OF379" s="200">
        <v>38569</v>
      </c>
      <c r="OG379" s="201">
        <v>60087</v>
      </c>
    </row>
    <row r="380" spans="1:397" ht="12.75" customHeight="1">
      <c r="A380" s="209">
        <v>812200</v>
      </c>
      <c r="B380" s="23" t="s">
        <v>540</v>
      </c>
      <c r="P380" s="200">
        <v>5</v>
      </c>
      <c r="Q380" s="200">
        <v>1</v>
      </c>
      <c r="S380" s="200">
        <v>21</v>
      </c>
      <c r="X380" s="200">
        <v>99</v>
      </c>
      <c r="Y380" s="200">
        <v>35</v>
      </c>
      <c r="Z380" s="200">
        <v>8</v>
      </c>
      <c r="AA380" s="200">
        <v>52</v>
      </c>
      <c r="AP380" s="200">
        <v>11</v>
      </c>
      <c r="AQ380" s="200">
        <v>0</v>
      </c>
      <c r="AR380" s="200">
        <v>10</v>
      </c>
      <c r="AT380" s="200">
        <v>0</v>
      </c>
      <c r="AV380" s="200">
        <v>538</v>
      </c>
      <c r="BC380" s="200">
        <v>12</v>
      </c>
      <c r="BD380" s="200">
        <v>3</v>
      </c>
      <c r="BQ380" s="200">
        <v>0</v>
      </c>
      <c r="BU380" s="200">
        <v>2</v>
      </c>
      <c r="BY380" s="200">
        <v>16</v>
      </c>
      <c r="CF380" s="200">
        <v>3</v>
      </c>
      <c r="CT380" s="200">
        <v>9</v>
      </c>
      <c r="DG380" s="200">
        <v>0</v>
      </c>
      <c r="DM380" s="200">
        <v>1</v>
      </c>
      <c r="DO380" s="200">
        <v>1</v>
      </c>
      <c r="DP380" s="200">
        <v>0</v>
      </c>
      <c r="DR380" s="200">
        <v>1</v>
      </c>
      <c r="ED380" s="200">
        <v>1</v>
      </c>
      <c r="FC380" s="200">
        <v>0</v>
      </c>
      <c r="FD380" s="200">
        <v>0</v>
      </c>
      <c r="FF380" s="200">
        <v>0</v>
      </c>
      <c r="GK380" s="200">
        <v>0</v>
      </c>
      <c r="GM380" s="200">
        <v>1111</v>
      </c>
      <c r="HV380" s="200">
        <v>2</v>
      </c>
      <c r="HZ380" s="200">
        <v>19</v>
      </c>
      <c r="IA380" s="200">
        <v>0</v>
      </c>
      <c r="IB380" s="200">
        <v>79</v>
      </c>
      <c r="IC380" s="200">
        <v>38</v>
      </c>
      <c r="ID380" s="200">
        <v>1</v>
      </c>
      <c r="IF380" s="200">
        <v>1</v>
      </c>
      <c r="IG380" s="200">
        <v>19</v>
      </c>
      <c r="II380" s="200">
        <v>69</v>
      </c>
      <c r="IL380" s="200">
        <v>0</v>
      </c>
      <c r="IM380" s="200">
        <v>0</v>
      </c>
      <c r="IN380" s="200">
        <v>0</v>
      </c>
      <c r="IO380" s="200">
        <v>0</v>
      </c>
      <c r="IP380" s="200">
        <v>2</v>
      </c>
      <c r="IQ380" s="200">
        <v>2</v>
      </c>
      <c r="IZ380" s="200">
        <v>6</v>
      </c>
      <c r="JA380" s="200">
        <v>0</v>
      </c>
      <c r="JE380" s="200">
        <v>6</v>
      </c>
      <c r="JF380" s="200">
        <v>55</v>
      </c>
      <c r="JG380" s="200">
        <v>23</v>
      </c>
      <c r="JI380" s="200">
        <v>7</v>
      </c>
      <c r="JJ380" s="200">
        <v>10</v>
      </c>
      <c r="JK380" s="200">
        <v>27</v>
      </c>
      <c r="JL380" s="200">
        <v>97</v>
      </c>
      <c r="JP380" s="200">
        <v>602</v>
      </c>
      <c r="JQ380" s="200">
        <v>0</v>
      </c>
      <c r="JR380" s="200">
        <v>0</v>
      </c>
      <c r="JS380" s="200">
        <v>2</v>
      </c>
      <c r="JT380" s="200">
        <v>11</v>
      </c>
      <c r="JU380" s="200">
        <v>13</v>
      </c>
      <c r="JV380" s="200">
        <v>2</v>
      </c>
      <c r="JW380" s="200">
        <v>3</v>
      </c>
      <c r="JX380" s="200">
        <v>216</v>
      </c>
      <c r="JY380" s="200">
        <v>4</v>
      </c>
      <c r="JZ380" s="200">
        <v>0</v>
      </c>
      <c r="KA380" s="200">
        <v>3</v>
      </c>
      <c r="KB380" s="200">
        <v>5</v>
      </c>
      <c r="KC380" s="200">
        <v>10</v>
      </c>
      <c r="KE380" s="200">
        <v>0</v>
      </c>
      <c r="KG380" s="200">
        <v>0</v>
      </c>
      <c r="KH380" s="200">
        <v>1</v>
      </c>
      <c r="KI380" s="200">
        <v>0</v>
      </c>
      <c r="KM380" s="200">
        <v>70</v>
      </c>
      <c r="KN380" s="200">
        <v>42</v>
      </c>
      <c r="KO380" s="200">
        <v>9</v>
      </c>
      <c r="KP380" s="200">
        <v>4</v>
      </c>
      <c r="KQ380" s="200">
        <v>1</v>
      </c>
      <c r="KR380" s="200">
        <v>6</v>
      </c>
      <c r="KS380" s="200">
        <v>4</v>
      </c>
      <c r="KT380" s="200">
        <v>10</v>
      </c>
      <c r="KU380" s="200">
        <v>1</v>
      </c>
      <c r="KV380" s="200">
        <v>0</v>
      </c>
      <c r="KW380" s="200">
        <v>124</v>
      </c>
      <c r="KX380" s="200">
        <v>4</v>
      </c>
      <c r="LA380" s="200">
        <v>461</v>
      </c>
      <c r="LB380" s="200">
        <v>78</v>
      </c>
      <c r="LC380" s="200">
        <v>8</v>
      </c>
      <c r="LD380" s="200">
        <v>37</v>
      </c>
      <c r="LE380" s="200">
        <v>0</v>
      </c>
      <c r="LF380" s="200">
        <v>27</v>
      </c>
      <c r="LH380" s="200">
        <v>4</v>
      </c>
      <c r="LI380" s="200">
        <v>4</v>
      </c>
      <c r="LJ380" s="200">
        <v>69</v>
      </c>
      <c r="LK380" s="200">
        <v>1</v>
      </c>
      <c r="LL380" s="200">
        <v>3</v>
      </c>
      <c r="LM380" s="200">
        <v>28</v>
      </c>
      <c r="LN380" s="200">
        <v>7</v>
      </c>
      <c r="LP380" s="200">
        <v>241</v>
      </c>
      <c r="LQ380" s="200">
        <v>0</v>
      </c>
      <c r="LT380" s="200">
        <v>202</v>
      </c>
      <c r="LU380" s="200">
        <v>8</v>
      </c>
      <c r="LV380" s="200">
        <v>4</v>
      </c>
      <c r="LW380" s="200">
        <v>47</v>
      </c>
      <c r="LX380" s="200">
        <v>18</v>
      </c>
      <c r="LZ380" s="200">
        <v>7</v>
      </c>
      <c r="MA380" s="200">
        <v>67</v>
      </c>
      <c r="MB380" s="200">
        <v>0</v>
      </c>
      <c r="MC380" s="200">
        <v>20</v>
      </c>
      <c r="MT380" s="200">
        <v>1</v>
      </c>
      <c r="MU380" s="200">
        <v>2</v>
      </c>
      <c r="MV380" s="200">
        <v>0</v>
      </c>
      <c r="MW380" s="200">
        <v>0</v>
      </c>
      <c r="NA380" s="200">
        <v>6</v>
      </c>
      <c r="NB380" s="200">
        <v>3</v>
      </c>
      <c r="NC380" s="200">
        <v>24</v>
      </c>
      <c r="ND380" s="200">
        <v>5</v>
      </c>
      <c r="NE380" s="200">
        <v>2</v>
      </c>
      <c r="NF380" s="200">
        <v>22</v>
      </c>
      <c r="NG380" s="200">
        <v>36</v>
      </c>
      <c r="NH380" s="200">
        <v>44</v>
      </c>
      <c r="NI380" s="200">
        <v>13</v>
      </c>
      <c r="NL380" s="200">
        <v>0</v>
      </c>
      <c r="NM380" s="200">
        <v>0</v>
      </c>
      <c r="NP380" s="200">
        <v>0</v>
      </c>
      <c r="NT380" s="200">
        <v>19</v>
      </c>
      <c r="NW380" s="200">
        <v>8</v>
      </c>
      <c r="NY380" s="200">
        <v>1224</v>
      </c>
      <c r="NZ380" s="200">
        <v>18</v>
      </c>
      <c r="OB380" s="201">
        <v>6320</v>
      </c>
      <c r="OC380" s="200">
        <v>8410</v>
      </c>
      <c r="OD380" s="200">
        <v>879</v>
      </c>
      <c r="OE380" s="200">
        <v>2660</v>
      </c>
      <c r="OF380" s="200">
        <v>11949</v>
      </c>
      <c r="OG380" s="201">
        <v>18269</v>
      </c>
    </row>
    <row r="381" spans="1:397" ht="12.75" customHeight="1">
      <c r="A381" s="209">
        <v>812300</v>
      </c>
      <c r="B381" s="23" t="s">
        <v>541</v>
      </c>
      <c r="P381" s="200">
        <v>56</v>
      </c>
      <c r="Q381" s="200">
        <v>9</v>
      </c>
      <c r="X381" s="200">
        <v>383</v>
      </c>
      <c r="Y381" s="200">
        <v>373</v>
      </c>
      <c r="Z381" s="200">
        <v>79</v>
      </c>
      <c r="AA381" s="200">
        <v>51</v>
      </c>
      <c r="AP381" s="200">
        <v>1</v>
      </c>
      <c r="AQ381" s="200">
        <v>0</v>
      </c>
      <c r="AR381" s="200">
        <v>1</v>
      </c>
      <c r="AT381" s="200">
        <v>0</v>
      </c>
      <c r="BC381" s="200">
        <v>0</v>
      </c>
      <c r="BD381" s="200">
        <v>0</v>
      </c>
      <c r="BP381" s="200">
        <v>0</v>
      </c>
      <c r="BQ381" s="200">
        <v>0</v>
      </c>
      <c r="BU381" s="200">
        <v>0</v>
      </c>
      <c r="BV381" s="200">
        <v>7</v>
      </c>
      <c r="BX381" s="200">
        <v>13</v>
      </c>
      <c r="BY381" s="200">
        <v>1</v>
      </c>
      <c r="CF381" s="200">
        <v>1</v>
      </c>
      <c r="CK381" s="200">
        <v>5</v>
      </c>
      <c r="CN381" s="200">
        <v>115</v>
      </c>
      <c r="CT381" s="200">
        <v>5</v>
      </c>
      <c r="DB381" s="200">
        <v>1</v>
      </c>
      <c r="DG381" s="200">
        <v>0</v>
      </c>
      <c r="DR381" s="200">
        <v>0</v>
      </c>
      <c r="DY381" s="200">
        <v>1</v>
      </c>
      <c r="ED381" s="200">
        <v>0</v>
      </c>
      <c r="EJ381" s="200">
        <v>280</v>
      </c>
      <c r="EP381" s="200">
        <v>16</v>
      </c>
      <c r="EQ381" s="200">
        <v>0</v>
      </c>
      <c r="ER381" s="200">
        <v>2</v>
      </c>
      <c r="FC381" s="200">
        <v>9</v>
      </c>
      <c r="FD381" s="200">
        <v>10</v>
      </c>
      <c r="FE381" s="200">
        <v>9</v>
      </c>
      <c r="FF381" s="200">
        <v>8</v>
      </c>
      <c r="FI381" s="200">
        <v>11</v>
      </c>
      <c r="GK381" s="200">
        <v>0</v>
      </c>
      <c r="GM381" s="200">
        <v>58</v>
      </c>
      <c r="HR381" s="200">
        <v>9</v>
      </c>
      <c r="HU381" s="200">
        <v>554</v>
      </c>
      <c r="HV381" s="200">
        <v>79</v>
      </c>
      <c r="HW381" s="200">
        <v>19</v>
      </c>
      <c r="HX381" s="200">
        <v>0</v>
      </c>
      <c r="HZ381" s="200">
        <v>2</v>
      </c>
      <c r="IA381" s="200">
        <v>8</v>
      </c>
      <c r="IB381" s="200">
        <v>6</v>
      </c>
      <c r="IC381" s="200">
        <v>3</v>
      </c>
      <c r="ID381" s="200">
        <v>0</v>
      </c>
      <c r="IF381" s="200">
        <v>0</v>
      </c>
      <c r="IG381" s="200">
        <v>47</v>
      </c>
      <c r="II381" s="200">
        <v>657</v>
      </c>
      <c r="IL381" s="200">
        <v>13</v>
      </c>
      <c r="IN381" s="200">
        <v>3</v>
      </c>
      <c r="IO381" s="200">
        <v>4</v>
      </c>
      <c r="IP381" s="200">
        <v>8</v>
      </c>
      <c r="IQ381" s="200">
        <v>14</v>
      </c>
      <c r="JB381" s="200">
        <v>172</v>
      </c>
      <c r="JE381" s="200">
        <v>1</v>
      </c>
      <c r="JF381" s="200">
        <v>4</v>
      </c>
      <c r="JG381" s="200">
        <v>2</v>
      </c>
      <c r="JI381" s="200">
        <v>1</v>
      </c>
      <c r="JJ381" s="200">
        <v>1</v>
      </c>
      <c r="JK381" s="200">
        <v>2</v>
      </c>
      <c r="JL381" s="200">
        <v>19</v>
      </c>
      <c r="JP381" s="200">
        <v>318</v>
      </c>
      <c r="JQ381" s="200">
        <v>6</v>
      </c>
      <c r="JR381" s="200">
        <v>0</v>
      </c>
      <c r="JS381" s="200">
        <v>1</v>
      </c>
      <c r="JT381" s="200">
        <v>4</v>
      </c>
      <c r="JU381" s="200">
        <v>38</v>
      </c>
      <c r="JV381" s="200">
        <v>9</v>
      </c>
      <c r="JW381" s="200">
        <v>4</v>
      </c>
      <c r="JX381" s="200">
        <v>67</v>
      </c>
      <c r="JY381" s="200">
        <v>9</v>
      </c>
      <c r="JZ381" s="200">
        <v>5</v>
      </c>
      <c r="KA381" s="200">
        <v>24</v>
      </c>
      <c r="KB381" s="200">
        <v>34</v>
      </c>
      <c r="KC381" s="200">
        <v>29</v>
      </c>
      <c r="KD381" s="200">
        <v>1</v>
      </c>
      <c r="KE381" s="200">
        <v>40</v>
      </c>
      <c r="KF381" s="200">
        <v>1</v>
      </c>
      <c r="KG381" s="200">
        <v>1</v>
      </c>
      <c r="KH381" s="200">
        <v>2</v>
      </c>
      <c r="KI381" s="200">
        <v>3</v>
      </c>
      <c r="KM381" s="200">
        <v>118</v>
      </c>
      <c r="KN381" s="200">
        <v>40</v>
      </c>
      <c r="KO381" s="200">
        <v>16</v>
      </c>
      <c r="KP381" s="200">
        <v>12</v>
      </c>
      <c r="KQ381" s="200">
        <v>3</v>
      </c>
      <c r="KR381" s="200">
        <v>22</v>
      </c>
      <c r="KS381" s="200">
        <v>236</v>
      </c>
      <c r="KT381" s="200">
        <v>208</v>
      </c>
      <c r="KU381" s="200">
        <v>52</v>
      </c>
      <c r="KV381" s="200">
        <v>13</v>
      </c>
      <c r="KW381" s="200">
        <v>215</v>
      </c>
      <c r="KX381" s="200">
        <v>14</v>
      </c>
      <c r="LA381" s="200">
        <v>1644</v>
      </c>
      <c r="LB381" s="200">
        <v>182</v>
      </c>
      <c r="LC381" s="200">
        <v>20</v>
      </c>
      <c r="LD381" s="200">
        <v>86</v>
      </c>
      <c r="LE381" s="200">
        <v>14</v>
      </c>
      <c r="LF381" s="200">
        <v>114</v>
      </c>
      <c r="LH381" s="200">
        <v>39</v>
      </c>
      <c r="LI381" s="200">
        <v>37</v>
      </c>
      <c r="LJ381" s="200">
        <v>103</v>
      </c>
      <c r="LK381" s="200">
        <v>21</v>
      </c>
      <c r="LL381" s="200">
        <v>8</v>
      </c>
      <c r="LM381" s="200">
        <v>53</v>
      </c>
      <c r="LN381" s="200">
        <v>12</v>
      </c>
      <c r="LP381" s="200">
        <v>160</v>
      </c>
      <c r="LQ381" s="200">
        <v>28</v>
      </c>
      <c r="LR381" s="200">
        <v>4</v>
      </c>
      <c r="LT381" s="200">
        <v>502</v>
      </c>
      <c r="LU381" s="200">
        <v>14</v>
      </c>
      <c r="LV381" s="200">
        <v>6</v>
      </c>
      <c r="LW381" s="200">
        <v>89</v>
      </c>
      <c r="LX381" s="200">
        <v>20</v>
      </c>
      <c r="LY381" s="200">
        <v>1</v>
      </c>
      <c r="LZ381" s="200">
        <v>15</v>
      </c>
      <c r="MA381" s="200">
        <v>121</v>
      </c>
      <c r="MB381" s="200">
        <v>28</v>
      </c>
      <c r="MC381" s="200">
        <v>239</v>
      </c>
      <c r="MT381" s="200">
        <v>1</v>
      </c>
      <c r="MU381" s="200">
        <v>2</v>
      </c>
      <c r="MV381" s="200">
        <v>3</v>
      </c>
      <c r="MW381" s="200">
        <v>10</v>
      </c>
      <c r="NA381" s="200">
        <v>4</v>
      </c>
      <c r="NB381" s="200">
        <v>21</v>
      </c>
      <c r="NC381" s="200">
        <v>52</v>
      </c>
      <c r="ND381" s="200">
        <v>41</v>
      </c>
      <c r="NE381" s="200">
        <v>2</v>
      </c>
      <c r="NF381" s="200">
        <v>33</v>
      </c>
      <c r="NG381" s="200">
        <v>258</v>
      </c>
      <c r="NH381" s="200">
        <v>65</v>
      </c>
      <c r="NI381" s="200">
        <v>31</v>
      </c>
      <c r="NL381" s="200">
        <v>818</v>
      </c>
      <c r="NP381" s="200">
        <v>25</v>
      </c>
      <c r="NT381" s="200">
        <v>46</v>
      </c>
      <c r="NW381" s="200">
        <v>105</v>
      </c>
      <c r="NY381" s="200">
        <v>1</v>
      </c>
      <c r="NZ381" s="200">
        <v>33</v>
      </c>
      <c r="OB381" s="201">
        <v>9788</v>
      </c>
      <c r="OC381" s="200">
        <v>13938</v>
      </c>
      <c r="OD381" s="200">
        <v>971</v>
      </c>
      <c r="OE381" s="200">
        <v>1453</v>
      </c>
      <c r="OF381" s="200">
        <v>16362</v>
      </c>
      <c r="OG381" s="201">
        <v>26150</v>
      </c>
    </row>
    <row r="382" spans="1:397" ht="12.75" customHeight="1">
      <c r="A382" s="209">
        <v>812900</v>
      </c>
      <c r="B382" s="23" t="s">
        <v>542</v>
      </c>
      <c r="P382" s="200">
        <v>6</v>
      </c>
      <c r="Q382" s="200">
        <v>1</v>
      </c>
      <c r="S382" s="200">
        <v>43</v>
      </c>
      <c r="U382" s="200">
        <v>0</v>
      </c>
      <c r="X382" s="200">
        <v>231</v>
      </c>
      <c r="Y382" s="200">
        <v>39</v>
      </c>
      <c r="Z382" s="200">
        <v>9</v>
      </c>
      <c r="AA382" s="200">
        <v>291</v>
      </c>
      <c r="AO382" s="200">
        <v>4</v>
      </c>
      <c r="AP382" s="200">
        <v>8</v>
      </c>
      <c r="AQ382" s="200">
        <v>0</v>
      </c>
      <c r="AR382" s="200">
        <v>1</v>
      </c>
      <c r="AT382" s="200">
        <v>0</v>
      </c>
      <c r="AV382" s="200">
        <v>2</v>
      </c>
      <c r="BC382" s="200">
        <v>38</v>
      </c>
      <c r="BD382" s="200">
        <v>1</v>
      </c>
      <c r="BP382" s="200">
        <v>5</v>
      </c>
      <c r="BQ382" s="200">
        <v>0</v>
      </c>
      <c r="BU382" s="200">
        <v>0</v>
      </c>
      <c r="BV382" s="200">
        <v>0</v>
      </c>
      <c r="BX382" s="200">
        <v>22</v>
      </c>
      <c r="BY382" s="200">
        <v>2</v>
      </c>
      <c r="CA382" s="200">
        <v>1</v>
      </c>
      <c r="CF382" s="200">
        <v>7</v>
      </c>
      <c r="CH382" s="200">
        <v>0</v>
      </c>
      <c r="CK382" s="200">
        <v>2</v>
      </c>
      <c r="CN382" s="200">
        <v>125</v>
      </c>
      <c r="CQ382" s="200">
        <v>48</v>
      </c>
      <c r="CT382" s="200">
        <v>4</v>
      </c>
      <c r="CX382" s="200">
        <v>4</v>
      </c>
      <c r="DG382" s="200">
        <v>0</v>
      </c>
      <c r="DM382" s="200">
        <v>8</v>
      </c>
      <c r="DN382" s="200">
        <v>0</v>
      </c>
      <c r="DO382" s="200">
        <v>1</v>
      </c>
      <c r="DP382" s="200">
        <v>0</v>
      </c>
      <c r="DR382" s="200">
        <v>0</v>
      </c>
      <c r="DX382" s="200">
        <v>77</v>
      </c>
      <c r="EC382" s="200">
        <v>2</v>
      </c>
      <c r="ED382" s="200">
        <v>6</v>
      </c>
      <c r="EP382" s="200">
        <v>6</v>
      </c>
      <c r="FC382" s="200">
        <v>28</v>
      </c>
      <c r="FD382" s="200">
        <v>51</v>
      </c>
      <c r="FE382" s="200">
        <v>37</v>
      </c>
      <c r="FF382" s="200">
        <v>60</v>
      </c>
      <c r="FG382" s="200">
        <v>0</v>
      </c>
      <c r="FI382" s="200">
        <v>44</v>
      </c>
      <c r="GI382" s="200">
        <v>1</v>
      </c>
      <c r="GK382" s="200">
        <v>1</v>
      </c>
      <c r="GM382" s="200">
        <v>67</v>
      </c>
      <c r="HB382" s="200">
        <v>6</v>
      </c>
      <c r="HV382" s="200">
        <v>10</v>
      </c>
      <c r="HZ382" s="200">
        <v>10</v>
      </c>
      <c r="IA382" s="200">
        <v>20</v>
      </c>
      <c r="IB382" s="200">
        <v>11</v>
      </c>
      <c r="IC382" s="200">
        <v>11</v>
      </c>
      <c r="ID382" s="200">
        <v>2</v>
      </c>
      <c r="IF382" s="200">
        <v>0</v>
      </c>
      <c r="IG382" s="200">
        <v>506</v>
      </c>
      <c r="II382" s="200">
        <v>77</v>
      </c>
      <c r="IL382" s="200">
        <v>19</v>
      </c>
      <c r="IQ382" s="200">
        <v>0</v>
      </c>
      <c r="IT382" s="200">
        <v>2</v>
      </c>
      <c r="IU382" s="200">
        <v>0</v>
      </c>
      <c r="IY382" s="200">
        <v>25</v>
      </c>
      <c r="IZ382" s="200">
        <v>15</v>
      </c>
      <c r="JA382" s="200">
        <v>0</v>
      </c>
      <c r="JB382" s="200">
        <v>28</v>
      </c>
      <c r="JE382" s="200">
        <v>255</v>
      </c>
      <c r="JF382" s="200">
        <v>7</v>
      </c>
      <c r="JG382" s="200">
        <v>3</v>
      </c>
      <c r="JI382" s="200">
        <v>2</v>
      </c>
      <c r="JJ382" s="200">
        <v>1</v>
      </c>
      <c r="JK382" s="200">
        <v>3</v>
      </c>
      <c r="JL382" s="200">
        <v>175</v>
      </c>
      <c r="JM382" s="200">
        <v>21</v>
      </c>
      <c r="JO382" s="200">
        <v>167</v>
      </c>
      <c r="JP382" s="200">
        <v>397</v>
      </c>
      <c r="JQ382" s="200">
        <v>38</v>
      </c>
      <c r="JR382" s="200">
        <v>1</v>
      </c>
      <c r="JS382" s="200">
        <v>3</v>
      </c>
      <c r="JT382" s="200">
        <v>16</v>
      </c>
      <c r="JU382" s="200">
        <v>96</v>
      </c>
      <c r="JV382" s="200">
        <v>5</v>
      </c>
      <c r="JW382" s="200">
        <v>4</v>
      </c>
      <c r="JX382" s="200">
        <v>108</v>
      </c>
      <c r="JY382" s="200">
        <v>19</v>
      </c>
      <c r="JZ382" s="200">
        <v>1</v>
      </c>
      <c r="KA382" s="200">
        <v>169</v>
      </c>
      <c r="KB382" s="200">
        <v>235</v>
      </c>
      <c r="KC382" s="200">
        <v>85</v>
      </c>
      <c r="KE382" s="200">
        <v>85</v>
      </c>
      <c r="KF382" s="200">
        <v>3</v>
      </c>
      <c r="KG382" s="200">
        <v>337</v>
      </c>
      <c r="KH382" s="200">
        <v>8</v>
      </c>
      <c r="KI382" s="200">
        <v>82</v>
      </c>
      <c r="KM382" s="200">
        <v>265</v>
      </c>
      <c r="KN382" s="200">
        <v>138</v>
      </c>
      <c r="KO382" s="200">
        <v>32</v>
      </c>
      <c r="KP382" s="200">
        <v>89</v>
      </c>
      <c r="KQ382" s="200">
        <v>1</v>
      </c>
      <c r="KR382" s="200">
        <v>1012</v>
      </c>
      <c r="KS382" s="200">
        <v>293</v>
      </c>
      <c r="KT382" s="200">
        <v>266</v>
      </c>
      <c r="KU382" s="200">
        <v>50</v>
      </c>
      <c r="KV382" s="200">
        <v>12</v>
      </c>
      <c r="KW382" s="200">
        <v>714</v>
      </c>
      <c r="KX382" s="200">
        <v>20</v>
      </c>
      <c r="LA382" s="200">
        <v>4721</v>
      </c>
      <c r="LB382" s="200">
        <v>632</v>
      </c>
      <c r="LC382" s="200">
        <v>69</v>
      </c>
      <c r="LD382" s="200">
        <v>297</v>
      </c>
      <c r="LE382" s="200">
        <v>18</v>
      </c>
      <c r="LF382" s="200">
        <v>215</v>
      </c>
      <c r="LH382" s="200">
        <v>89</v>
      </c>
      <c r="LI382" s="200">
        <v>86</v>
      </c>
      <c r="LJ382" s="200">
        <v>253</v>
      </c>
      <c r="LK382" s="200">
        <v>117</v>
      </c>
      <c r="LL382" s="200">
        <v>4</v>
      </c>
      <c r="LM382" s="200">
        <v>265</v>
      </c>
      <c r="LN382" s="200">
        <v>62</v>
      </c>
      <c r="LP382" s="200">
        <v>1117</v>
      </c>
      <c r="LQ382" s="200">
        <v>37</v>
      </c>
      <c r="LR382" s="200">
        <v>464</v>
      </c>
      <c r="LT382" s="200">
        <v>726</v>
      </c>
      <c r="LU382" s="200">
        <v>82</v>
      </c>
      <c r="LV382" s="200">
        <v>31</v>
      </c>
      <c r="LW382" s="200">
        <v>335</v>
      </c>
      <c r="LX382" s="200">
        <v>48</v>
      </c>
      <c r="LY382" s="200">
        <v>12</v>
      </c>
      <c r="LZ382" s="200">
        <v>31</v>
      </c>
      <c r="MA382" s="200">
        <v>298</v>
      </c>
      <c r="MB382" s="200">
        <v>354</v>
      </c>
      <c r="MC382" s="200">
        <v>77</v>
      </c>
      <c r="MT382" s="200">
        <v>1</v>
      </c>
      <c r="MU382" s="200">
        <v>4</v>
      </c>
      <c r="MV382" s="200">
        <v>3</v>
      </c>
      <c r="MW382" s="200">
        <v>643</v>
      </c>
      <c r="NA382" s="200">
        <v>9</v>
      </c>
      <c r="NB382" s="200">
        <v>46</v>
      </c>
      <c r="NC382" s="200">
        <v>73</v>
      </c>
      <c r="ND382" s="200">
        <v>45</v>
      </c>
      <c r="NE382" s="200">
        <v>11</v>
      </c>
      <c r="NF382" s="200">
        <v>53</v>
      </c>
      <c r="NG382" s="200">
        <v>79</v>
      </c>
      <c r="NH382" s="200">
        <v>105</v>
      </c>
      <c r="NI382" s="200">
        <v>53</v>
      </c>
      <c r="NL382" s="200">
        <v>289</v>
      </c>
      <c r="NP382" s="200">
        <v>32</v>
      </c>
      <c r="NT382" s="200">
        <v>203</v>
      </c>
      <c r="NW382" s="200">
        <v>35</v>
      </c>
      <c r="NZ382" s="200">
        <v>61</v>
      </c>
      <c r="OB382" s="201">
        <v>19431</v>
      </c>
      <c r="OC382" s="200">
        <v>10827</v>
      </c>
      <c r="OD382" s="200">
        <v>1161</v>
      </c>
      <c r="OE382" s="200">
        <v>16678</v>
      </c>
      <c r="OF382" s="200">
        <v>28666</v>
      </c>
      <c r="OG382" s="201">
        <v>48097</v>
      </c>
    </row>
    <row r="383" spans="1:397" ht="12.75" customHeight="1">
      <c r="A383" s="209">
        <v>813100</v>
      </c>
      <c r="B383" s="23" t="s">
        <v>543</v>
      </c>
      <c r="E383" s="200">
        <v>2</v>
      </c>
      <c r="F383" s="200">
        <v>1</v>
      </c>
      <c r="G383" s="200">
        <v>8</v>
      </c>
      <c r="N383" s="200">
        <v>18</v>
      </c>
      <c r="X383" s="200">
        <v>60</v>
      </c>
      <c r="Y383" s="200">
        <v>172</v>
      </c>
      <c r="Z383" s="200">
        <v>87</v>
      </c>
      <c r="AA383" s="200">
        <v>1732</v>
      </c>
      <c r="AM383" s="200">
        <v>8</v>
      </c>
      <c r="AN383" s="200">
        <v>8</v>
      </c>
      <c r="AO383" s="200">
        <v>19</v>
      </c>
      <c r="AP383" s="200">
        <v>35</v>
      </c>
      <c r="AQ383" s="200">
        <v>1</v>
      </c>
      <c r="AR383" s="200">
        <v>2</v>
      </c>
      <c r="AT383" s="200">
        <v>32</v>
      </c>
      <c r="BD383" s="200">
        <v>0</v>
      </c>
      <c r="BP383" s="200">
        <v>11</v>
      </c>
      <c r="CA383" s="200">
        <v>0</v>
      </c>
      <c r="CF383" s="200">
        <v>20</v>
      </c>
      <c r="CS383" s="200">
        <v>1</v>
      </c>
      <c r="CT383" s="200">
        <v>3</v>
      </c>
      <c r="DG383" s="200">
        <v>1</v>
      </c>
      <c r="DM383" s="200">
        <v>59</v>
      </c>
      <c r="DN383" s="200">
        <v>3</v>
      </c>
      <c r="DO383" s="200">
        <v>27</v>
      </c>
      <c r="DP383" s="200">
        <v>4</v>
      </c>
      <c r="EC383" s="200">
        <v>1</v>
      </c>
      <c r="ED383" s="200">
        <v>27</v>
      </c>
      <c r="EE383" s="200">
        <v>1</v>
      </c>
      <c r="EG383" s="200">
        <v>0</v>
      </c>
      <c r="EP383" s="200">
        <v>0</v>
      </c>
      <c r="FC383" s="200">
        <v>2</v>
      </c>
      <c r="FD383" s="200">
        <v>2</v>
      </c>
      <c r="FE383" s="200">
        <v>1</v>
      </c>
      <c r="FF383" s="200">
        <v>1</v>
      </c>
      <c r="FI383" s="200">
        <v>6</v>
      </c>
      <c r="GK383" s="200">
        <v>4</v>
      </c>
      <c r="GM383" s="200">
        <v>44</v>
      </c>
      <c r="GP383" s="200">
        <v>3</v>
      </c>
      <c r="GV383" s="200">
        <v>15</v>
      </c>
      <c r="GW383" s="200">
        <v>44</v>
      </c>
      <c r="GX383" s="200">
        <v>79</v>
      </c>
      <c r="GY383" s="200">
        <v>4</v>
      </c>
      <c r="GZ383" s="200">
        <v>3</v>
      </c>
      <c r="HA383" s="200">
        <v>7</v>
      </c>
      <c r="HB383" s="200">
        <v>42</v>
      </c>
      <c r="HE383" s="200">
        <v>47</v>
      </c>
      <c r="HF383" s="200">
        <v>5</v>
      </c>
      <c r="HH383" s="200">
        <v>14</v>
      </c>
      <c r="HI383" s="200">
        <v>16</v>
      </c>
      <c r="HJ383" s="200">
        <v>1</v>
      </c>
      <c r="HK383" s="200">
        <v>0</v>
      </c>
      <c r="HL383" s="200">
        <v>1</v>
      </c>
      <c r="HN383" s="200">
        <v>6</v>
      </c>
      <c r="HT383" s="200">
        <v>2</v>
      </c>
      <c r="HV383" s="200">
        <v>17</v>
      </c>
      <c r="HW383" s="200">
        <v>55</v>
      </c>
      <c r="HX383" s="200">
        <v>1</v>
      </c>
      <c r="HZ383" s="200">
        <v>64</v>
      </c>
      <c r="IA383" s="200">
        <v>43</v>
      </c>
      <c r="IB383" s="200">
        <v>83</v>
      </c>
      <c r="IC383" s="200">
        <v>50</v>
      </c>
      <c r="ID383" s="200">
        <v>14</v>
      </c>
      <c r="IG383" s="200">
        <v>84</v>
      </c>
      <c r="II383" s="200">
        <v>435</v>
      </c>
      <c r="IJ383" s="200">
        <v>9</v>
      </c>
      <c r="IK383" s="200">
        <v>6</v>
      </c>
      <c r="IL383" s="200">
        <v>13</v>
      </c>
      <c r="IU383" s="200">
        <v>5</v>
      </c>
      <c r="JA383" s="200">
        <v>1</v>
      </c>
      <c r="JB383" s="200">
        <v>3</v>
      </c>
      <c r="JE383" s="200">
        <v>6</v>
      </c>
      <c r="JF383" s="200">
        <v>5</v>
      </c>
      <c r="JG383" s="200">
        <v>13</v>
      </c>
      <c r="JL383" s="200">
        <v>57</v>
      </c>
      <c r="JM383" s="200">
        <v>26</v>
      </c>
      <c r="JO383" s="200">
        <v>82</v>
      </c>
      <c r="JP383" s="200">
        <v>225</v>
      </c>
      <c r="JQ383" s="200">
        <v>1</v>
      </c>
      <c r="JR383" s="200">
        <v>3</v>
      </c>
      <c r="JS383" s="200">
        <v>11</v>
      </c>
      <c r="JT383" s="200">
        <v>79</v>
      </c>
      <c r="JU383" s="200">
        <v>3</v>
      </c>
      <c r="JV383" s="200">
        <v>5</v>
      </c>
      <c r="JW383" s="200">
        <v>2</v>
      </c>
      <c r="JX383" s="200">
        <v>59</v>
      </c>
      <c r="JZ383" s="200">
        <v>3</v>
      </c>
      <c r="KA383" s="200">
        <v>5</v>
      </c>
      <c r="KB383" s="200">
        <v>197</v>
      </c>
      <c r="KE383" s="200">
        <v>23</v>
      </c>
      <c r="KF383" s="200">
        <v>136</v>
      </c>
      <c r="KG383" s="200">
        <v>49</v>
      </c>
      <c r="KH383" s="200">
        <v>18</v>
      </c>
      <c r="KI383" s="200">
        <v>27</v>
      </c>
      <c r="KJ383" s="200">
        <v>369</v>
      </c>
      <c r="KM383" s="200">
        <v>487</v>
      </c>
      <c r="KN383" s="200">
        <v>16</v>
      </c>
      <c r="KO383" s="200">
        <v>56</v>
      </c>
      <c r="KP383" s="200">
        <v>222</v>
      </c>
      <c r="KQ383" s="200">
        <v>71</v>
      </c>
      <c r="KR383" s="200">
        <v>53</v>
      </c>
      <c r="KS383" s="200">
        <v>206</v>
      </c>
      <c r="KT383" s="200">
        <v>6537</v>
      </c>
      <c r="KU383" s="200">
        <v>7077</v>
      </c>
      <c r="KV383" s="200">
        <v>8096</v>
      </c>
      <c r="KW383" s="200">
        <v>28</v>
      </c>
      <c r="KX383" s="200">
        <v>4</v>
      </c>
      <c r="LA383" s="200">
        <v>20254</v>
      </c>
      <c r="LB383" s="200">
        <v>24</v>
      </c>
      <c r="LD383" s="200">
        <v>2</v>
      </c>
      <c r="LE383" s="200">
        <v>2</v>
      </c>
      <c r="LF383" s="200">
        <v>586</v>
      </c>
      <c r="LH383" s="200">
        <v>104</v>
      </c>
      <c r="LI383" s="200">
        <v>141</v>
      </c>
      <c r="LJ383" s="200">
        <v>185</v>
      </c>
      <c r="LK383" s="200">
        <v>324</v>
      </c>
      <c r="LL383" s="200">
        <v>52</v>
      </c>
      <c r="LM383" s="200">
        <v>88</v>
      </c>
      <c r="LN383" s="200">
        <v>409</v>
      </c>
      <c r="LO383" s="200">
        <v>23</v>
      </c>
      <c r="LP383" s="200">
        <v>294</v>
      </c>
      <c r="LQ383" s="200">
        <v>1362</v>
      </c>
      <c r="LW383" s="200">
        <v>19</v>
      </c>
      <c r="LX383" s="200">
        <v>163</v>
      </c>
      <c r="LY383" s="200">
        <v>209</v>
      </c>
      <c r="LZ383" s="200">
        <v>72</v>
      </c>
      <c r="MA383" s="200">
        <v>1008</v>
      </c>
      <c r="MB383" s="200">
        <v>64</v>
      </c>
      <c r="MC383" s="200">
        <v>42</v>
      </c>
      <c r="MF383" s="200">
        <v>338</v>
      </c>
      <c r="MM383" s="200">
        <v>13</v>
      </c>
      <c r="MT383" s="200">
        <v>10</v>
      </c>
      <c r="MV383" s="200">
        <v>138</v>
      </c>
      <c r="MW383" s="200">
        <v>21</v>
      </c>
      <c r="NB383" s="200">
        <v>3</v>
      </c>
      <c r="NC383" s="200">
        <v>67</v>
      </c>
      <c r="ND383" s="200">
        <v>94</v>
      </c>
      <c r="NE383" s="200">
        <v>29</v>
      </c>
      <c r="NG383" s="200">
        <v>5</v>
      </c>
      <c r="NH383" s="200">
        <v>29</v>
      </c>
      <c r="NI383" s="200">
        <v>19</v>
      </c>
      <c r="NL383" s="200">
        <v>69</v>
      </c>
      <c r="NP383" s="200">
        <v>54</v>
      </c>
      <c r="NT383" s="200">
        <v>608</v>
      </c>
      <c r="NW383" s="200">
        <v>11</v>
      </c>
      <c r="NY383" s="200">
        <v>9</v>
      </c>
      <c r="OB383" s="201">
        <v>54774</v>
      </c>
      <c r="OC383" s="200">
        <v>14525</v>
      </c>
      <c r="OE383" s="200">
        <v>8414</v>
      </c>
      <c r="OF383" s="200">
        <v>22939</v>
      </c>
      <c r="OG383" s="201">
        <v>77713</v>
      </c>
    </row>
    <row r="384" spans="1:397" ht="12.75" customHeight="1">
      <c r="A384" s="209" t="s">
        <v>545</v>
      </c>
      <c r="B384" s="23" t="s">
        <v>544</v>
      </c>
      <c r="P384" s="200">
        <v>2</v>
      </c>
      <c r="Q384" s="200">
        <v>0</v>
      </c>
      <c r="S384" s="200">
        <v>38</v>
      </c>
      <c r="X384" s="200">
        <v>44</v>
      </c>
      <c r="Y384" s="200">
        <v>12</v>
      </c>
      <c r="Z384" s="200">
        <v>4</v>
      </c>
      <c r="AA384" s="200">
        <v>24</v>
      </c>
      <c r="AO384" s="200">
        <v>3</v>
      </c>
      <c r="AP384" s="200">
        <v>4</v>
      </c>
      <c r="AR384" s="200">
        <v>0</v>
      </c>
      <c r="AV384" s="200">
        <v>1</v>
      </c>
      <c r="BC384" s="200">
        <v>22</v>
      </c>
      <c r="BD384" s="200">
        <v>0</v>
      </c>
      <c r="BP384" s="200">
        <v>0</v>
      </c>
      <c r="BV384" s="200">
        <v>7</v>
      </c>
      <c r="BY384" s="200">
        <v>0</v>
      </c>
      <c r="CA384" s="200">
        <v>1</v>
      </c>
      <c r="CF384" s="200">
        <v>4</v>
      </c>
      <c r="CT384" s="200">
        <v>1</v>
      </c>
      <c r="DB384" s="200">
        <v>2</v>
      </c>
      <c r="DE384" s="200">
        <v>0</v>
      </c>
      <c r="DM384" s="200">
        <v>35</v>
      </c>
      <c r="DN384" s="200">
        <v>0</v>
      </c>
      <c r="DO384" s="200">
        <v>18</v>
      </c>
      <c r="DP384" s="200">
        <v>3</v>
      </c>
      <c r="DY384" s="200">
        <v>1</v>
      </c>
      <c r="EC384" s="200">
        <v>2</v>
      </c>
      <c r="ED384" s="200">
        <v>4</v>
      </c>
      <c r="FC384" s="200">
        <v>14</v>
      </c>
      <c r="FD384" s="200">
        <v>10</v>
      </c>
      <c r="FE384" s="200">
        <v>17</v>
      </c>
      <c r="FF384" s="200">
        <v>11</v>
      </c>
      <c r="FI384" s="200">
        <v>41</v>
      </c>
      <c r="GI384" s="200">
        <v>0</v>
      </c>
      <c r="GK384" s="200">
        <v>1</v>
      </c>
      <c r="GM384" s="200">
        <v>120</v>
      </c>
      <c r="HE384" s="200">
        <v>3</v>
      </c>
      <c r="HH384" s="200">
        <v>5</v>
      </c>
      <c r="HL384" s="200">
        <v>1</v>
      </c>
      <c r="HZ384" s="200">
        <v>4</v>
      </c>
      <c r="IA384" s="200">
        <v>22</v>
      </c>
      <c r="IB384" s="200">
        <v>48</v>
      </c>
      <c r="IC384" s="200">
        <v>4</v>
      </c>
      <c r="ID384" s="200">
        <v>1</v>
      </c>
      <c r="IG384" s="200">
        <v>369</v>
      </c>
      <c r="IH384" s="200">
        <v>0</v>
      </c>
      <c r="II384" s="200">
        <v>64</v>
      </c>
      <c r="IL384" s="200">
        <v>11</v>
      </c>
      <c r="IQ384" s="200">
        <v>0</v>
      </c>
      <c r="IZ384" s="200">
        <v>11</v>
      </c>
      <c r="JA384" s="200">
        <v>0</v>
      </c>
      <c r="JB384" s="200">
        <v>8</v>
      </c>
      <c r="JE384" s="200">
        <v>12</v>
      </c>
      <c r="JF384" s="200">
        <v>1</v>
      </c>
      <c r="JG384" s="200">
        <v>0</v>
      </c>
      <c r="JK384" s="200">
        <v>0</v>
      </c>
      <c r="JL384" s="200">
        <v>10</v>
      </c>
      <c r="JM384" s="200">
        <v>19</v>
      </c>
      <c r="JP384" s="200">
        <v>125</v>
      </c>
      <c r="JQ384" s="200">
        <v>13</v>
      </c>
      <c r="JR384" s="200">
        <v>0</v>
      </c>
      <c r="JS384" s="200">
        <v>2</v>
      </c>
      <c r="JT384" s="200">
        <v>13</v>
      </c>
      <c r="JU384" s="200">
        <v>195</v>
      </c>
      <c r="JV384" s="200">
        <v>3</v>
      </c>
      <c r="JW384" s="200">
        <v>2</v>
      </c>
      <c r="JX384" s="200">
        <v>55</v>
      </c>
      <c r="JY384" s="200">
        <v>83</v>
      </c>
      <c r="JZ384" s="200">
        <v>1</v>
      </c>
      <c r="KA384" s="200">
        <v>82</v>
      </c>
      <c r="KB384" s="200">
        <v>134</v>
      </c>
      <c r="KC384" s="200">
        <v>31</v>
      </c>
      <c r="KD384" s="200">
        <v>3</v>
      </c>
      <c r="KE384" s="200">
        <v>54</v>
      </c>
      <c r="KF384" s="200">
        <v>2</v>
      </c>
      <c r="KG384" s="200">
        <v>11</v>
      </c>
      <c r="KH384" s="200">
        <v>9</v>
      </c>
      <c r="KI384" s="200">
        <v>16</v>
      </c>
      <c r="KM384" s="200">
        <v>244</v>
      </c>
      <c r="KN384" s="200">
        <v>86</v>
      </c>
      <c r="KO384" s="200">
        <v>18</v>
      </c>
      <c r="KP384" s="200">
        <v>400</v>
      </c>
      <c r="KQ384" s="200">
        <v>43</v>
      </c>
      <c r="KR384" s="200">
        <v>11</v>
      </c>
      <c r="KS384" s="200">
        <v>82</v>
      </c>
      <c r="KT384" s="200">
        <v>2487</v>
      </c>
      <c r="KU384" s="200">
        <v>36</v>
      </c>
      <c r="KV384" s="200">
        <v>1595</v>
      </c>
      <c r="KW384" s="200">
        <v>150</v>
      </c>
      <c r="KX384" s="200">
        <v>4</v>
      </c>
      <c r="LA384" s="200">
        <v>620</v>
      </c>
      <c r="LB384" s="200">
        <v>38</v>
      </c>
      <c r="LC384" s="200">
        <v>4</v>
      </c>
      <c r="LD384" s="200">
        <v>16</v>
      </c>
      <c r="LE384" s="200">
        <v>1</v>
      </c>
      <c r="LF384" s="200">
        <v>128</v>
      </c>
      <c r="LH384" s="200">
        <v>47</v>
      </c>
      <c r="LI384" s="200">
        <v>57</v>
      </c>
      <c r="LJ384" s="200">
        <v>158</v>
      </c>
      <c r="LK384" s="200">
        <v>68</v>
      </c>
      <c r="LL384" s="200">
        <v>3</v>
      </c>
      <c r="LM384" s="200">
        <v>610</v>
      </c>
      <c r="LN384" s="200">
        <v>142</v>
      </c>
      <c r="LO384" s="200">
        <v>2</v>
      </c>
      <c r="LP384" s="200">
        <v>243</v>
      </c>
      <c r="LQ384" s="200">
        <v>19</v>
      </c>
      <c r="LU384" s="200">
        <v>98</v>
      </c>
      <c r="LV384" s="200">
        <v>10</v>
      </c>
      <c r="LW384" s="200">
        <v>175</v>
      </c>
      <c r="LX384" s="200">
        <v>88</v>
      </c>
      <c r="LY384" s="200">
        <v>170</v>
      </c>
      <c r="LZ384" s="200">
        <v>14</v>
      </c>
      <c r="MA384" s="200">
        <v>88</v>
      </c>
      <c r="MB384" s="200">
        <v>137</v>
      </c>
      <c r="MC384" s="200">
        <v>13</v>
      </c>
      <c r="MF384" s="200">
        <v>746</v>
      </c>
      <c r="MM384" s="200">
        <v>6</v>
      </c>
      <c r="MT384" s="200">
        <v>5</v>
      </c>
      <c r="MU384" s="200">
        <v>16</v>
      </c>
      <c r="MV384" s="200">
        <v>1</v>
      </c>
      <c r="MW384" s="200">
        <v>3</v>
      </c>
      <c r="NA384" s="200">
        <v>38</v>
      </c>
      <c r="NB384" s="200">
        <v>191</v>
      </c>
      <c r="NC384" s="200">
        <v>183</v>
      </c>
      <c r="ND384" s="200">
        <v>57</v>
      </c>
      <c r="NE384" s="200">
        <v>16</v>
      </c>
      <c r="NF384" s="200">
        <v>14</v>
      </c>
      <c r="NG384" s="200">
        <v>16</v>
      </c>
      <c r="NH384" s="200">
        <v>28</v>
      </c>
      <c r="NI384" s="200">
        <v>8</v>
      </c>
      <c r="NL384" s="200">
        <v>5</v>
      </c>
      <c r="NP384" s="200">
        <v>36</v>
      </c>
      <c r="NT384" s="200">
        <v>80</v>
      </c>
      <c r="NW384" s="200">
        <v>5</v>
      </c>
      <c r="NY384" s="200">
        <v>0</v>
      </c>
      <c r="OB384" s="201">
        <v>11427</v>
      </c>
      <c r="OC384" s="200">
        <v>22417</v>
      </c>
      <c r="OD384" s="200">
        <v>568</v>
      </c>
      <c r="OE384" s="200">
        <v>6018</v>
      </c>
      <c r="OF384" s="200">
        <v>29002</v>
      </c>
      <c r="OG384" s="201">
        <v>40430</v>
      </c>
    </row>
    <row r="385" spans="1:397" ht="12.75" customHeight="1">
      <c r="A385" s="209" t="s">
        <v>547</v>
      </c>
      <c r="B385" s="23" t="s">
        <v>546</v>
      </c>
      <c r="E385" s="200">
        <v>2</v>
      </c>
      <c r="F385" s="200">
        <v>0</v>
      </c>
      <c r="G385" s="200">
        <v>1</v>
      </c>
      <c r="L385" s="200">
        <v>1</v>
      </c>
      <c r="N385" s="200">
        <v>32</v>
      </c>
      <c r="P385" s="200">
        <v>28</v>
      </c>
      <c r="Q385" s="200">
        <v>6</v>
      </c>
      <c r="S385" s="200">
        <v>8</v>
      </c>
      <c r="X385" s="200">
        <v>472</v>
      </c>
      <c r="Y385" s="200">
        <v>207</v>
      </c>
      <c r="Z385" s="200">
        <v>132</v>
      </c>
      <c r="AA385" s="200">
        <v>520</v>
      </c>
      <c r="AM385" s="200">
        <v>1</v>
      </c>
      <c r="AN385" s="200">
        <v>3</v>
      </c>
      <c r="AO385" s="200">
        <v>9</v>
      </c>
      <c r="AP385" s="200">
        <v>4</v>
      </c>
      <c r="AQ385" s="200">
        <v>1</v>
      </c>
      <c r="AR385" s="200">
        <v>1</v>
      </c>
      <c r="AS385" s="200">
        <v>0</v>
      </c>
      <c r="AT385" s="200">
        <v>1</v>
      </c>
      <c r="AU385" s="200">
        <v>1</v>
      </c>
      <c r="AV385" s="200">
        <v>4</v>
      </c>
      <c r="AW385" s="200">
        <v>3</v>
      </c>
      <c r="BC385" s="200">
        <v>2</v>
      </c>
      <c r="BD385" s="200">
        <v>0</v>
      </c>
      <c r="BF385" s="200">
        <v>0</v>
      </c>
      <c r="BI385" s="200">
        <v>0</v>
      </c>
      <c r="BJ385" s="200">
        <v>0</v>
      </c>
      <c r="BM385" s="200">
        <v>0</v>
      </c>
      <c r="BO385" s="200">
        <v>0</v>
      </c>
      <c r="BP385" s="200">
        <v>3</v>
      </c>
      <c r="BQ385" s="200">
        <v>6</v>
      </c>
      <c r="BR385" s="200">
        <v>8</v>
      </c>
      <c r="BS385" s="200">
        <v>0</v>
      </c>
      <c r="BV385" s="200">
        <v>1</v>
      </c>
      <c r="BW385" s="200">
        <v>0</v>
      </c>
      <c r="BX385" s="200">
        <v>0</v>
      </c>
      <c r="BY385" s="200">
        <v>0</v>
      </c>
      <c r="CA385" s="200">
        <v>1</v>
      </c>
      <c r="CB385" s="200">
        <v>2</v>
      </c>
      <c r="CF385" s="200">
        <v>4</v>
      </c>
      <c r="CK385" s="200">
        <v>2</v>
      </c>
      <c r="CS385" s="200">
        <v>0</v>
      </c>
      <c r="CT385" s="200">
        <v>9</v>
      </c>
      <c r="CX385" s="200">
        <v>0</v>
      </c>
      <c r="DD385" s="200">
        <v>0</v>
      </c>
      <c r="DE385" s="200">
        <v>1</v>
      </c>
      <c r="DF385" s="200">
        <v>0</v>
      </c>
      <c r="DG385" s="200">
        <v>0</v>
      </c>
      <c r="DM385" s="200">
        <v>4</v>
      </c>
      <c r="DN385" s="200">
        <v>0</v>
      </c>
      <c r="DO385" s="200">
        <v>4</v>
      </c>
      <c r="DP385" s="200">
        <v>1</v>
      </c>
      <c r="DQ385" s="200">
        <v>0</v>
      </c>
      <c r="DS385" s="200">
        <v>0</v>
      </c>
      <c r="DT385" s="200">
        <v>0</v>
      </c>
      <c r="DU385" s="200">
        <v>15</v>
      </c>
      <c r="DY385" s="200">
        <v>0</v>
      </c>
      <c r="EC385" s="200">
        <v>20</v>
      </c>
      <c r="ED385" s="200">
        <v>7</v>
      </c>
      <c r="EE385" s="200">
        <v>0</v>
      </c>
      <c r="EF385" s="200">
        <v>2</v>
      </c>
      <c r="EG385" s="200">
        <v>0</v>
      </c>
      <c r="EL385" s="200">
        <v>0</v>
      </c>
      <c r="EN385" s="200">
        <v>2</v>
      </c>
      <c r="EP385" s="200">
        <v>0</v>
      </c>
      <c r="ER385" s="200">
        <v>2</v>
      </c>
      <c r="ES385" s="200">
        <v>0</v>
      </c>
      <c r="FC385" s="200">
        <v>1</v>
      </c>
      <c r="FD385" s="200">
        <v>1</v>
      </c>
      <c r="FE385" s="200">
        <v>2</v>
      </c>
      <c r="FF385" s="200">
        <v>3</v>
      </c>
      <c r="FI385" s="200">
        <v>2</v>
      </c>
      <c r="FU385" s="200">
        <v>4</v>
      </c>
      <c r="GA385" s="200">
        <v>0</v>
      </c>
      <c r="GI385" s="200">
        <v>0</v>
      </c>
      <c r="GK385" s="200">
        <v>5</v>
      </c>
      <c r="GM385" s="200">
        <v>9</v>
      </c>
      <c r="GP385" s="200">
        <v>2</v>
      </c>
      <c r="GQ385" s="200">
        <v>0</v>
      </c>
      <c r="GS385" s="200">
        <v>1</v>
      </c>
      <c r="GT385" s="200">
        <v>0</v>
      </c>
      <c r="GU385" s="200">
        <v>6</v>
      </c>
      <c r="GV385" s="200">
        <v>16</v>
      </c>
      <c r="GW385" s="200">
        <v>22</v>
      </c>
      <c r="GX385" s="200">
        <v>4</v>
      </c>
      <c r="GY385" s="200">
        <v>59</v>
      </c>
      <c r="GZ385" s="200">
        <v>6</v>
      </c>
      <c r="HA385" s="200">
        <v>8</v>
      </c>
      <c r="HB385" s="200">
        <v>60</v>
      </c>
      <c r="HC385" s="200">
        <v>14</v>
      </c>
      <c r="HD385" s="200">
        <v>13</v>
      </c>
      <c r="HE385" s="200">
        <v>81</v>
      </c>
      <c r="HF385" s="200">
        <v>3</v>
      </c>
      <c r="HG385" s="200">
        <v>10</v>
      </c>
      <c r="HH385" s="200">
        <v>17</v>
      </c>
      <c r="HI385" s="200">
        <v>12</v>
      </c>
      <c r="HJ385" s="200">
        <v>29</v>
      </c>
      <c r="HK385" s="200">
        <v>1</v>
      </c>
      <c r="HL385" s="200">
        <v>15</v>
      </c>
      <c r="HM385" s="200">
        <v>42</v>
      </c>
      <c r="HN385" s="200">
        <v>3</v>
      </c>
      <c r="HO385" s="200">
        <v>16</v>
      </c>
      <c r="HV385" s="200">
        <v>2</v>
      </c>
      <c r="HW385" s="200">
        <v>958</v>
      </c>
      <c r="HX385" s="200">
        <v>1</v>
      </c>
      <c r="HZ385" s="200">
        <v>8</v>
      </c>
      <c r="IA385" s="200">
        <v>3</v>
      </c>
      <c r="IB385" s="200">
        <v>10</v>
      </c>
      <c r="IC385" s="200">
        <v>3</v>
      </c>
      <c r="ID385" s="200">
        <v>0</v>
      </c>
      <c r="IG385" s="200">
        <v>99</v>
      </c>
      <c r="IH385" s="200">
        <v>2</v>
      </c>
      <c r="II385" s="200">
        <v>498</v>
      </c>
      <c r="IJ385" s="200">
        <v>0</v>
      </c>
      <c r="IK385" s="200">
        <v>1</v>
      </c>
      <c r="IL385" s="200">
        <v>2</v>
      </c>
      <c r="IM385" s="200">
        <v>0</v>
      </c>
      <c r="IQ385" s="200">
        <v>1</v>
      </c>
      <c r="IU385" s="200">
        <v>0</v>
      </c>
      <c r="IZ385" s="200">
        <v>2</v>
      </c>
      <c r="JA385" s="200">
        <v>1</v>
      </c>
      <c r="JB385" s="200">
        <v>8</v>
      </c>
      <c r="JD385" s="200">
        <v>0</v>
      </c>
      <c r="JE385" s="200">
        <v>9</v>
      </c>
      <c r="JF385" s="200">
        <v>2</v>
      </c>
      <c r="JG385" s="200">
        <v>1</v>
      </c>
      <c r="JI385" s="200">
        <v>4</v>
      </c>
      <c r="JJ385" s="200">
        <v>1</v>
      </c>
      <c r="JK385" s="200">
        <v>0</v>
      </c>
      <c r="JL385" s="200">
        <v>10</v>
      </c>
      <c r="JM385" s="200">
        <v>1</v>
      </c>
      <c r="JO385" s="200">
        <v>0</v>
      </c>
      <c r="JP385" s="200">
        <v>506</v>
      </c>
      <c r="JQ385" s="200">
        <v>1</v>
      </c>
      <c r="JR385" s="200">
        <v>0</v>
      </c>
      <c r="JS385" s="200">
        <v>1</v>
      </c>
      <c r="JT385" s="200">
        <v>11</v>
      </c>
      <c r="JU385" s="200">
        <v>18</v>
      </c>
      <c r="JV385" s="200">
        <v>6</v>
      </c>
      <c r="JW385" s="200">
        <v>3</v>
      </c>
      <c r="JX385" s="200">
        <v>70</v>
      </c>
      <c r="JY385" s="200">
        <v>7</v>
      </c>
      <c r="JZ385" s="200">
        <v>3</v>
      </c>
      <c r="KA385" s="200">
        <v>14</v>
      </c>
      <c r="KB385" s="200">
        <v>25</v>
      </c>
      <c r="KC385" s="200">
        <v>11</v>
      </c>
      <c r="KD385" s="200">
        <v>1</v>
      </c>
      <c r="KE385" s="200">
        <v>9</v>
      </c>
      <c r="KF385" s="200">
        <v>1</v>
      </c>
      <c r="KG385" s="200">
        <v>3</v>
      </c>
      <c r="KH385" s="200">
        <v>10</v>
      </c>
      <c r="KI385" s="200">
        <v>2</v>
      </c>
      <c r="KJ385" s="200">
        <v>1</v>
      </c>
      <c r="KM385" s="200">
        <v>370</v>
      </c>
      <c r="KN385" s="200">
        <v>95</v>
      </c>
      <c r="KO385" s="200">
        <v>26</v>
      </c>
      <c r="KP385" s="200">
        <v>78</v>
      </c>
      <c r="KQ385" s="200">
        <v>6</v>
      </c>
      <c r="KR385" s="200">
        <v>5</v>
      </c>
      <c r="KS385" s="200">
        <v>321</v>
      </c>
      <c r="KT385" s="200">
        <v>325</v>
      </c>
      <c r="KU385" s="200">
        <v>56</v>
      </c>
      <c r="KV385" s="200">
        <v>192</v>
      </c>
      <c r="KW385" s="200">
        <v>132</v>
      </c>
      <c r="KX385" s="200">
        <v>15</v>
      </c>
      <c r="LA385" s="200">
        <v>1166</v>
      </c>
      <c r="LB385" s="200">
        <v>118</v>
      </c>
      <c r="LC385" s="200">
        <v>13</v>
      </c>
      <c r="LD385" s="200">
        <v>58</v>
      </c>
      <c r="LE385" s="200">
        <v>2</v>
      </c>
      <c r="LF385" s="200">
        <v>509</v>
      </c>
      <c r="LH385" s="200">
        <v>73</v>
      </c>
      <c r="LI385" s="200">
        <v>58</v>
      </c>
      <c r="LJ385" s="200">
        <v>248</v>
      </c>
      <c r="LK385" s="200">
        <v>24</v>
      </c>
      <c r="LL385" s="200">
        <v>4</v>
      </c>
      <c r="LM385" s="200">
        <v>652</v>
      </c>
      <c r="LN385" s="200">
        <v>118</v>
      </c>
      <c r="LO385" s="200">
        <v>1</v>
      </c>
      <c r="LP385" s="200">
        <v>1033</v>
      </c>
      <c r="LQ385" s="200">
        <v>4</v>
      </c>
      <c r="LU385" s="200">
        <v>119</v>
      </c>
      <c r="LV385" s="200">
        <v>9</v>
      </c>
      <c r="LW385" s="200">
        <v>182</v>
      </c>
      <c r="LX385" s="200">
        <v>89</v>
      </c>
      <c r="LY385" s="200">
        <v>12</v>
      </c>
      <c r="LZ385" s="200">
        <v>10</v>
      </c>
      <c r="MA385" s="200">
        <v>401</v>
      </c>
      <c r="MB385" s="200">
        <v>28</v>
      </c>
      <c r="MC385" s="200">
        <v>343</v>
      </c>
      <c r="ME385" s="200">
        <v>0</v>
      </c>
      <c r="MF385" s="200">
        <v>374</v>
      </c>
      <c r="MM385" s="200">
        <v>11</v>
      </c>
      <c r="MT385" s="200">
        <v>4</v>
      </c>
      <c r="MU385" s="200">
        <v>1</v>
      </c>
      <c r="MV385" s="200">
        <v>17</v>
      </c>
      <c r="MW385" s="200">
        <v>1</v>
      </c>
      <c r="NA385" s="200">
        <v>3</v>
      </c>
      <c r="NB385" s="200">
        <v>13</v>
      </c>
      <c r="NC385" s="200">
        <v>10</v>
      </c>
      <c r="ND385" s="200">
        <v>6</v>
      </c>
      <c r="NE385" s="200">
        <v>12</v>
      </c>
      <c r="NF385" s="200">
        <v>46</v>
      </c>
      <c r="NG385" s="200">
        <v>66</v>
      </c>
      <c r="NH385" s="200">
        <v>92</v>
      </c>
      <c r="NI385" s="200">
        <v>33</v>
      </c>
      <c r="NL385" s="200">
        <v>5</v>
      </c>
      <c r="NM385" s="200">
        <v>2</v>
      </c>
      <c r="NO385" s="200">
        <v>207</v>
      </c>
      <c r="NP385" s="200">
        <v>4</v>
      </c>
      <c r="NT385" s="200">
        <v>10</v>
      </c>
      <c r="NW385" s="200">
        <v>146</v>
      </c>
      <c r="OB385" s="201">
        <v>12290</v>
      </c>
      <c r="OC385" s="200">
        <v>45782</v>
      </c>
      <c r="OD385" s="200">
        <v>3175</v>
      </c>
      <c r="OE385" s="200">
        <v>2265</v>
      </c>
      <c r="OF385" s="200">
        <v>51223</v>
      </c>
      <c r="OG385" s="201">
        <v>63513</v>
      </c>
    </row>
    <row r="386" spans="1:397" ht="12.75" customHeight="1">
      <c r="A386" s="209">
        <v>814000</v>
      </c>
      <c r="B386" s="23" t="s">
        <v>548</v>
      </c>
      <c r="OC386" s="200">
        <v>18131</v>
      </c>
      <c r="OF386" s="200">
        <v>18131</v>
      </c>
      <c r="OG386" s="201">
        <v>18131</v>
      </c>
    </row>
    <row r="387" spans="1:397" ht="12.75" customHeight="1">
      <c r="A387" s="209" t="s">
        <v>550</v>
      </c>
      <c r="B387" s="23" t="s">
        <v>549</v>
      </c>
      <c r="K387" s="200">
        <v>3</v>
      </c>
      <c r="X387" s="200">
        <v>972</v>
      </c>
      <c r="Y387" s="200">
        <v>937</v>
      </c>
      <c r="Z387" s="200">
        <v>638</v>
      </c>
      <c r="AA387" s="200">
        <v>2375</v>
      </c>
      <c r="AB387" s="200">
        <v>676</v>
      </c>
      <c r="AL387" s="200">
        <v>495</v>
      </c>
      <c r="AM387" s="200">
        <v>3</v>
      </c>
      <c r="AO387" s="200">
        <v>6</v>
      </c>
      <c r="AP387" s="200">
        <v>28</v>
      </c>
      <c r="AQ387" s="200">
        <v>1</v>
      </c>
      <c r="AR387" s="200">
        <v>4</v>
      </c>
      <c r="AT387" s="200">
        <v>0</v>
      </c>
      <c r="AU387" s="200">
        <v>0</v>
      </c>
      <c r="AV387" s="200">
        <v>0</v>
      </c>
      <c r="AW387" s="200">
        <v>0</v>
      </c>
      <c r="AX387" s="200">
        <v>1</v>
      </c>
      <c r="AY387" s="200">
        <v>44</v>
      </c>
      <c r="BB387" s="200">
        <v>2</v>
      </c>
      <c r="BE387" s="200">
        <v>100</v>
      </c>
      <c r="BF387" s="200">
        <v>5</v>
      </c>
      <c r="BG387" s="200">
        <v>4</v>
      </c>
      <c r="BH387" s="200">
        <v>0</v>
      </c>
      <c r="BI387" s="200">
        <v>1</v>
      </c>
      <c r="BO387" s="200">
        <v>211</v>
      </c>
      <c r="BP387" s="200">
        <v>859</v>
      </c>
      <c r="BQ387" s="200">
        <v>63</v>
      </c>
      <c r="BR387" s="200">
        <v>80</v>
      </c>
      <c r="BU387" s="200">
        <v>26</v>
      </c>
      <c r="BV387" s="200">
        <v>263</v>
      </c>
      <c r="BW387" s="200">
        <v>3</v>
      </c>
      <c r="BY387" s="200">
        <v>7</v>
      </c>
      <c r="CA387" s="200">
        <v>236</v>
      </c>
      <c r="CC387" s="200">
        <v>395</v>
      </c>
      <c r="CD387" s="200">
        <v>1903</v>
      </c>
      <c r="CE387" s="200">
        <v>0</v>
      </c>
      <c r="CF387" s="200">
        <v>4</v>
      </c>
      <c r="CJ387" s="200">
        <v>47</v>
      </c>
      <c r="CN387" s="200">
        <v>0</v>
      </c>
      <c r="CO387" s="200">
        <v>101</v>
      </c>
      <c r="CR387" s="200">
        <v>3</v>
      </c>
      <c r="CS387" s="200">
        <v>3</v>
      </c>
      <c r="CT387" s="200">
        <v>29</v>
      </c>
      <c r="CW387" s="200">
        <v>1</v>
      </c>
      <c r="CX387" s="200">
        <v>1</v>
      </c>
      <c r="CY387" s="200">
        <v>5</v>
      </c>
      <c r="CZ387" s="200">
        <v>6</v>
      </c>
      <c r="DA387" s="200">
        <v>2</v>
      </c>
      <c r="DB387" s="200">
        <v>171</v>
      </c>
      <c r="DE387" s="200">
        <v>0</v>
      </c>
      <c r="DG387" s="200">
        <v>3</v>
      </c>
      <c r="DI387" s="200">
        <v>24</v>
      </c>
      <c r="DJ387" s="200">
        <v>296</v>
      </c>
      <c r="DL387" s="200">
        <v>114</v>
      </c>
      <c r="DM387" s="200">
        <v>171</v>
      </c>
      <c r="DO387" s="200">
        <v>2286</v>
      </c>
      <c r="DR387" s="200">
        <v>725</v>
      </c>
      <c r="DS387" s="200">
        <v>3359</v>
      </c>
      <c r="DT387" s="200">
        <v>5</v>
      </c>
      <c r="DV387" s="200">
        <v>9164</v>
      </c>
      <c r="DW387" s="200">
        <v>5</v>
      </c>
      <c r="DX387" s="200">
        <v>5</v>
      </c>
      <c r="DY387" s="200">
        <v>3</v>
      </c>
      <c r="EC387" s="200">
        <v>70</v>
      </c>
      <c r="ED387" s="200">
        <v>136</v>
      </c>
      <c r="EE387" s="200">
        <v>1</v>
      </c>
      <c r="EI387" s="200">
        <v>4</v>
      </c>
      <c r="EL387" s="200">
        <v>1</v>
      </c>
      <c r="EM387" s="200">
        <v>130</v>
      </c>
      <c r="EN387" s="200">
        <v>281</v>
      </c>
      <c r="EO387" s="200">
        <v>268</v>
      </c>
      <c r="EQ387" s="200">
        <v>10</v>
      </c>
      <c r="ER387" s="200">
        <v>68</v>
      </c>
      <c r="ES387" s="200">
        <v>13</v>
      </c>
      <c r="ET387" s="200">
        <v>4</v>
      </c>
      <c r="EU387" s="200">
        <v>38</v>
      </c>
      <c r="FC387" s="200">
        <v>168</v>
      </c>
      <c r="FD387" s="200">
        <v>1836</v>
      </c>
      <c r="FE387" s="200">
        <v>183</v>
      </c>
      <c r="FF387" s="200">
        <v>1241</v>
      </c>
      <c r="FG387" s="200">
        <v>0</v>
      </c>
      <c r="FI387" s="200">
        <v>714</v>
      </c>
      <c r="FJ387" s="200">
        <v>12492</v>
      </c>
      <c r="FK387" s="200">
        <v>1121</v>
      </c>
      <c r="FL387" s="200">
        <v>1334</v>
      </c>
      <c r="FM387" s="200">
        <v>1108</v>
      </c>
      <c r="FN387" s="200">
        <v>681</v>
      </c>
      <c r="FP387" s="200">
        <v>2824</v>
      </c>
      <c r="FR387" s="200">
        <v>6</v>
      </c>
      <c r="FT387" s="200">
        <v>352</v>
      </c>
      <c r="GC387" s="200">
        <v>110</v>
      </c>
      <c r="GD387" s="200">
        <v>93</v>
      </c>
      <c r="GH387" s="200">
        <v>0</v>
      </c>
      <c r="GI387" s="200">
        <v>1</v>
      </c>
      <c r="GJ387" s="200">
        <v>3</v>
      </c>
      <c r="GK387" s="200">
        <v>4</v>
      </c>
      <c r="GM387" s="200">
        <v>15</v>
      </c>
      <c r="GN387" s="200">
        <v>0</v>
      </c>
      <c r="GO387" s="200">
        <v>10</v>
      </c>
      <c r="GS387" s="200">
        <v>1</v>
      </c>
      <c r="GT387" s="200">
        <v>66</v>
      </c>
      <c r="GU387" s="200">
        <v>47</v>
      </c>
      <c r="GW387" s="200">
        <v>70</v>
      </c>
      <c r="GY387" s="200">
        <v>104</v>
      </c>
      <c r="HB387" s="200">
        <v>631</v>
      </c>
      <c r="HC387" s="200">
        <v>106</v>
      </c>
      <c r="HD387" s="200">
        <v>75</v>
      </c>
      <c r="HE387" s="200">
        <v>89</v>
      </c>
      <c r="HF387" s="200">
        <v>5</v>
      </c>
      <c r="HG387" s="200">
        <v>7</v>
      </c>
      <c r="HJ387" s="200">
        <v>13</v>
      </c>
      <c r="HK387" s="200">
        <v>56</v>
      </c>
      <c r="HL387" s="200">
        <v>25</v>
      </c>
      <c r="HN387" s="200">
        <v>1</v>
      </c>
      <c r="HO387" s="200">
        <v>1</v>
      </c>
      <c r="HQ387" s="200">
        <v>72</v>
      </c>
      <c r="HR387" s="200">
        <v>199</v>
      </c>
      <c r="HS387" s="200">
        <v>0</v>
      </c>
      <c r="HU387" s="200">
        <v>59</v>
      </c>
      <c r="HV387" s="200">
        <v>874</v>
      </c>
      <c r="HW387" s="200">
        <v>48</v>
      </c>
      <c r="HX387" s="200">
        <v>61</v>
      </c>
      <c r="HZ387" s="200">
        <v>1</v>
      </c>
      <c r="IA387" s="200">
        <v>1</v>
      </c>
      <c r="IB387" s="200">
        <v>45</v>
      </c>
      <c r="IC387" s="200">
        <v>158</v>
      </c>
      <c r="ID387" s="200">
        <v>10</v>
      </c>
      <c r="IF387" s="200">
        <v>1</v>
      </c>
      <c r="IG387" s="200">
        <v>961</v>
      </c>
      <c r="IH387" s="200">
        <v>2</v>
      </c>
      <c r="II387" s="200">
        <v>23391</v>
      </c>
      <c r="IL387" s="200">
        <v>98</v>
      </c>
      <c r="IM387" s="200">
        <v>0</v>
      </c>
      <c r="IP387" s="200">
        <v>993</v>
      </c>
      <c r="IQ387" s="200">
        <v>1</v>
      </c>
      <c r="IR387" s="200">
        <v>0</v>
      </c>
      <c r="IS387" s="200">
        <v>3</v>
      </c>
      <c r="IT387" s="200">
        <v>2</v>
      </c>
      <c r="IU387" s="200">
        <v>1</v>
      </c>
      <c r="IW387" s="200">
        <v>1106</v>
      </c>
      <c r="IX387" s="200">
        <v>37</v>
      </c>
      <c r="IY387" s="200">
        <v>2</v>
      </c>
      <c r="JB387" s="200">
        <v>17</v>
      </c>
      <c r="JC387" s="200">
        <v>25</v>
      </c>
      <c r="JE387" s="200">
        <v>614</v>
      </c>
      <c r="JF387" s="200">
        <v>6</v>
      </c>
      <c r="JI387" s="200">
        <v>0</v>
      </c>
      <c r="JJ387" s="200">
        <v>0</v>
      </c>
      <c r="JL387" s="200">
        <v>3</v>
      </c>
      <c r="JM387" s="200">
        <v>717</v>
      </c>
      <c r="JN387" s="200">
        <v>23</v>
      </c>
      <c r="JO387" s="200">
        <v>826</v>
      </c>
      <c r="JP387" s="200">
        <v>7553</v>
      </c>
      <c r="JQ387" s="200">
        <v>0</v>
      </c>
      <c r="JR387" s="200">
        <v>0</v>
      </c>
      <c r="JS387" s="200">
        <v>0</v>
      </c>
      <c r="JT387" s="200">
        <v>2</v>
      </c>
      <c r="JU387" s="200">
        <v>7862</v>
      </c>
      <c r="JV387" s="200">
        <v>303</v>
      </c>
      <c r="JW387" s="200">
        <v>721</v>
      </c>
      <c r="JX387" s="200">
        <v>4366</v>
      </c>
      <c r="JY387" s="200">
        <v>70</v>
      </c>
      <c r="JZ387" s="200">
        <v>145</v>
      </c>
      <c r="KA387" s="200">
        <v>1</v>
      </c>
      <c r="KB387" s="200">
        <v>3</v>
      </c>
      <c r="KC387" s="200">
        <v>224</v>
      </c>
      <c r="KD387" s="200">
        <v>0</v>
      </c>
      <c r="KE387" s="200">
        <v>2</v>
      </c>
      <c r="KG387" s="200">
        <v>45</v>
      </c>
      <c r="KH387" s="200">
        <v>623</v>
      </c>
      <c r="KI387" s="200">
        <v>1780</v>
      </c>
      <c r="KJ387" s="200">
        <v>14</v>
      </c>
      <c r="KK387" s="200">
        <v>89</v>
      </c>
      <c r="KM387" s="200">
        <v>2447</v>
      </c>
      <c r="KN387" s="200">
        <v>1483</v>
      </c>
      <c r="KO387" s="200">
        <v>180</v>
      </c>
      <c r="KP387" s="200">
        <v>7591</v>
      </c>
      <c r="KQ387" s="200">
        <v>258</v>
      </c>
      <c r="KR387" s="200">
        <v>9</v>
      </c>
      <c r="KS387" s="200">
        <v>459</v>
      </c>
      <c r="KT387" s="200">
        <v>2</v>
      </c>
      <c r="KU387" s="200">
        <v>5</v>
      </c>
      <c r="KV387" s="200">
        <v>17</v>
      </c>
      <c r="KW387" s="200">
        <v>2</v>
      </c>
      <c r="LA387" s="200">
        <v>3861</v>
      </c>
      <c r="LB387" s="200">
        <v>312</v>
      </c>
      <c r="LD387" s="200">
        <v>4</v>
      </c>
      <c r="LE387" s="200">
        <v>379</v>
      </c>
      <c r="LF387" s="200">
        <v>1289</v>
      </c>
      <c r="LH387" s="200">
        <v>9270</v>
      </c>
      <c r="LI387" s="200">
        <v>1697</v>
      </c>
      <c r="LJ387" s="200">
        <v>3545</v>
      </c>
      <c r="LK387" s="200">
        <v>26502</v>
      </c>
      <c r="LL387" s="200">
        <v>183</v>
      </c>
      <c r="LM387" s="200">
        <v>5306</v>
      </c>
      <c r="LN387" s="200">
        <v>30</v>
      </c>
      <c r="LO387" s="200">
        <v>579</v>
      </c>
      <c r="LP387" s="200">
        <v>2026</v>
      </c>
      <c r="LQ387" s="200">
        <v>2036</v>
      </c>
      <c r="LS387" s="200">
        <v>121</v>
      </c>
      <c r="LU387" s="200">
        <v>3948</v>
      </c>
      <c r="LV387" s="200">
        <v>2015</v>
      </c>
      <c r="LW387" s="200">
        <v>790</v>
      </c>
      <c r="LX387" s="200">
        <v>2082</v>
      </c>
      <c r="LY387" s="200">
        <v>2528</v>
      </c>
      <c r="LZ387" s="200">
        <v>382</v>
      </c>
      <c r="MA387" s="200">
        <v>41</v>
      </c>
      <c r="MB387" s="200">
        <v>2653</v>
      </c>
      <c r="MC387" s="200">
        <v>401</v>
      </c>
      <c r="MF387" s="200">
        <v>893</v>
      </c>
      <c r="MV387" s="200">
        <v>5</v>
      </c>
      <c r="MW387" s="200">
        <v>1000</v>
      </c>
      <c r="NA387" s="200">
        <v>749</v>
      </c>
      <c r="NB387" s="200">
        <v>1393</v>
      </c>
      <c r="NC387" s="200">
        <v>341</v>
      </c>
      <c r="ND387" s="200">
        <v>678</v>
      </c>
      <c r="NE387" s="200">
        <v>50</v>
      </c>
      <c r="NF387" s="200">
        <v>32</v>
      </c>
      <c r="NG387" s="200">
        <v>1471</v>
      </c>
      <c r="NH387" s="200">
        <v>376</v>
      </c>
      <c r="NI387" s="200">
        <v>127</v>
      </c>
      <c r="NL387" s="200">
        <v>51</v>
      </c>
      <c r="NM387" s="200">
        <v>1</v>
      </c>
      <c r="NT387" s="200">
        <v>2</v>
      </c>
      <c r="NW387" s="200">
        <v>561</v>
      </c>
      <c r="NY387" s="200">
        <v>-8</v>
      </c>
      <c r="NZ387" s="200">
        <v>16816</v>
      </c>
      <c r="OB387" s="201">
        <v>216623</v>
      </c>
      <c r="OC387" s="200">
        <v>201505</v>
      </c>
      <c r="OE387" s="200">
        <v>129856</v>
      </c>
      <c r="OF387" s="200">
        <v>331361</v>
      </c>
      <c r="OG387" s="201">
        <v>547984</v>
      </c>
    </row>
    <row r="388" spans="1:397" ht="12.75" customHeight="1">
      <c r="A388" s="209" t="s">
        <v>552</v>
      </c>
      <c r="B388" s="23" t="s">
        <v>551</v>
      </c>
      <c r="C388" s="23">
        <v>-497</v>
      </c>
      <c r="D388" s="200">
        <v>-640</v>
      </c>
      <c r="H388" s="200">
        <v>-433</v>
      </c>
      <c r="O388" s="200">
        <v>64</v>
      </c>
      <c r="Q388" s="200">
        <v>523</v>
      </c>
      <c r="R388" s="200">
        <v>1</v>
      </c>
      <c r="S388" s="200">
        <v>0</v>
      </c>
      <c r="T388" s="200">
        <v>0</v>
      </c>
      <c r="U388" s="200">
        <v>26</v>
      </c>
      <c r="X388" s="200">
        <v>146</v>
      </c>
      <c r="Y388" s="200">
        <v>348</v>
      </c>
      <c r="Z388" s="200">
        <v>231</v>
      </c>
      <c r="AA388" s="200">
        <v>1380</v>
      </c>
      <c r="AB388" s="200">
        <v>518</v>
      </c>
      <c r="AL388" s="200">
        <v>383</v>
      </c>
      <c r="AM388" s="200">
        <v>20</v>
      </c>
      <c r="AN388" s="200">
        <v>1</v>
      </c>
      <c r="AO388" s="200">
        <v>1</v>
      </c>
      <c r="AP388" s="200">
        <v>9</v>
      </c>
      <c r="AQ388" s="200">
        <v>2</v>
      </c>
      <c r="AR388" s="200">
        <v>214</v>
      </c>
      <c r="AT388" s="200">
        <v>13</v>
      </c>
      <c r="AU388" s="200">
        <v>0</v>
      </c>
      <c r="AV388" s="200">
        <v>0</v>
      </c>
      <c r="AW388" s="200">
        <v>17</v>
      </c>
      <c r="AX388" s="200">
        <v>25</v>
      </c>
      <c r="AZ388" s="200">
        <v>2</v>
      </c>
      <c r="BD388" s="200">
        <v>10</v>
      </c>
      <c r="BE388" s="200">
        <v>15</v>
      </c>
      <c r="BF388" s="200">
        <v>1</v>
      </c>
      <c r="BG388" s="200">
        <v>51</v>
      </c>
      <c r="BH388" s="200">
        <v>27</v>
      </c>
      <c r="BI388" s="200">
        <v>49</v>
      </c>
      <c r="BJ388" s="200">
        <v>32</v>
      </c>
      <c r="BL388" s="200">
        <v>9</v>
      </c>
      <c r="BM388" s="200">
        <v>6</v>
      </c>
      <c r="BO388" s="200">
        <v>67</v>
      </c>
      <c r="BP388" s="200">
        <v>84</v>
      </c>
      <c r="BQ388" s="200">
        <v>98</v>
      </c>
      <c r="BR388" s="200">
        <v>33</v>
      </c>
      <c r="BS388" s="200">
        <v>53</v>
      </c>
      <c r="BT388" s="200">
        <v>367</v>
      </c>
      <c r="BV388" s="200">
        <v>5</v>
      </c>
      <c r="BW388" s="200">
        <v>1</v>
      </c>
      <c r="BY388" s="200">
        <v>4</v>
      </c>
      <c r="BZ388" s="200">
        <v>5</v>
      </c>
      <c r="CA388" s="200">
        <v>1</v>
      </c>
      <c r="CC388" s="200">
        <v>1</v>
      </c>
      <c r="CD388" s="200">
        <v>11</v>
      </c>
      <c r="CE388" s="200">
        <v>0</v>
      </c>
      <c r="CF388" s="200">
        <v>0</v>
      </c>
      <c r="CK388" s="200">
        <v>0</v>
      </c>
      <c r="CN388" s="200">
        <v>1</v>
      </c>
      <c r="CS388" s="200">
        <v>2</v>
      </c>
      <c r="CT388" s="200">
        <v>36</v>
      </c>
      <c r="CW388" s="200">
        <v>0</v>
      </c>
      <c r="CX388" s="200">
        <v>0</v>
      </c>
      <c r="DE388" s="200">
        <v>1</v>
      </c>
      <c r="DG388" s="200">
        <v>2</v>
      </c>
      <c r="DI388" s="200">
        <v>18</v>
      </c>
      <c r="DJ388" s="200">
        <v>6</v>
      </c>
      <c r="DL388" s="200">
        <v>8</v>
      </c>
      <c r="DM388" s="200">
        <v>45</v>
      </c>
      <c r="DN388" s="200">
        <v>107</v>
      </c>
      <c r="DO388" s="200">
        <v>129</v>
      </c>
      <c r="DQ388" s="200">
        <v>443</v>
      </c>
      <c r="DR388" s="200">
        <v>242</v>
      </c>
      <c r="DS388" s="200">
        <v>28</v>
      </c>
      <c r="DU388" s="200">
        <v>66</v>
      </c>
      <c r="DX388" s="200">
        <v>12</v>
      </c>
      <c r="DY388" s="200">
        <v>22</v>
      </c>
      <c r="EC388" s="200">
        <v>204</v>
      </c>
      <c r="ED388" s="200">
        <v>33</v>
      </c>
      <c r="EE388" s="200">
        <v>267</v>
      </c>
      <c r="EL388" s="200">
        <v>41</v>
      </c>
      <c r="EM388" s="200">
        <v>37</v>
      </c>
      <c r="EN388" s="200">
        <v>30</v>
      </c>
      <c r="EO388" s="200">
        <v>257</v>
      </c>
      <c r="EQ388" s="200">
        <v>0</v>
      </c>
      <c r="ER388" s="200">
        <v>1</v>
      </c>
      <c r="ES388" s="200">
        <v>131</v>
      </c>
      <c r="EU388" s="200">
        <v>138</v>
      </c>
      <c r="FC388" s="200">
        <v>0</v>
      </c>
      <c r="FD388" s="200">
        <v>16</v>
      </c>
      <c r="FF388" s="200">
        <v>2</v>
      </c>
      <c r="FG388" s="200">
        <v>1</v>
      </c>
      <c r="FI388" s="200">
        <v>28</v>
      </c>
      <c r="FK388" s="200">
        <v>87</v>
      </c>
      <c r="FN388" s="200">
        <v>203</v>
      </c>
      <c r="FQ388" s="200">
        <v>0</v>
      </c>
      <c r="FY388" s="200">
        <v>0</v>
      </c>
      <c r="GC388" s="200">
        <v>48</v>
      </c>
      <c r="GD388" s="200">
        <v>132</v>
      </c>
      <c r="GH388" s="200">
        <v>15</v>
      </c>
      <c r="GI388" s="200">
        <v>3</v>
      </c>
      <c r="GJ388" s="200">
        <v>15</v>
      </c>
      <c r="GK388" s="200">
        <v>113</v>
      </c>
      <c r="GM388" s="200">
        <v>17</v>
      </c>
      <c r="GN388" s="200">
        <v>2</v>
      </c>
      <c r="GX388" s="200">
        <v>-343</v>
      </c>
      <c r="HJ388" s="200">
        <v>29</v>
      </c>
      <c r="HQ388" s="200">
        <v>5</v>
      </c>
      <c r="HR388" s="200">
        <v>39</v>
      </c>
      <c r="HS388" s="200">
        <v>4</v>
      </c>
      <c r="HT388" s="200">
        <v>9</v>
      </c>
      <c r="HU388" s="200">
        <v>36</v>
      </c>
      <c r="HV388" s="200">
        <v>52</v>
      </c>
      <c r="HW388" s="200">
        <v>4</v>
      </c>
      <c r="HX388" s="200">
        <v>3</v>
      </c>
      <c r="HZ388" s="200">
        <v>99</v>
      </c>
      <c r="IB388" s="200">
        <v>126</v>
      </c>
      <c r="IC388" s="200">
        <v>37</v>
      </c>
      <c r="ID388" s="200">
        <v>928</v>
      </c>
      <c r="IE388" s="200">
        <v>209</v>
      </c>
      <c r="IF388" s="200">
        <v>12</v>
      </c>
      <c r="IG388" s="200">
        <v>1526</v>
      </c>
      <c r="IH388" s="200">
        <v>16</v>
      </c>
      <c r="II388" s="200">
        <v>2148</v>
      </c>
      <c r="IK388" s="200">
        <v>0</v>
      </c>
      <c r="IM388" s="200">
        <v>13</v>
      </c>
      <c r="IN388" s="200">
        <v>21</v>
      </c>
      <c r="IO388" s="200">
        <v>16</v>
      </c>
      <c r="IP388" s="200">
        <v>40</v>
      </c>
      <c r="IQ388" s="200">
        <v>185</v>
      </c>
      <c r="IR388" s="200">
        <v>1</v>
      </c>
      <c r="IT388" s="200">
        <v>52</v>
      </c>
      <c r="IU388" s="200">
        <v>14</v>
      </c>
      <c r="IW388" s="200">
        <v>69</v>
      </c>
      <c r="IX388" s="200">
        <v>31</v>
      </c>
      <c r="IY388" s="200">
        <v>254</v>
      </c>
      <c r="IZ388" s="200">
        <v>8</v>
      </c>
      <c r="JB388" s="200">
        <v>151</v>
      </c>
      <c r="JD388" s="200">
        <v>0</v>
      </c>
      <c r="JE388" s="200">
        <v>603</v>
      </c>
      <c r="JF388" s="200">
        <v>82</v>
      </c>
      <c r="JG388" s="200">
        <v>0</v>
      </c>
      <c r="JI388" s="200">
        <v>2</v>
      </c>
      <c r="JJ388" s="200">
        <v>1</v>
      </c>
      <c r="JL388" s="200">
        <v>166</v>
      </c>
      <c r="JM388" s="200">
        <v>67</v>
      </c>
      <c r="JO388" s="200">
        <v>103</v>
      </c>
      <c r="JP388" s="200">
        <v>1594</v>
      </c>
      <c r="JQ388" s="200">
        <v>0</v>
      </c>
      <c r="JR388" s="200">
        <v>0</v>
      </c>
      <c r="JS388" s="200">
        <v>1</v>
      </c>
      <c r="JT388" s="200">
        <v>18</v>
      </c>
      <c r="JU388" s="200">
        <v>1630</v>
      </c>
      <c r="JV388" s="200">
        <v>272</v>
      </c>
      <c r="JW388" s="200">
        <v>93</v>
      </c>
      <c r="JX388" s="200">
        <v>464</v>
      </c>
      <c r="JY388" s="200">
        <v>4</v>
      </c>
      <c r="JZ388" s="200">
        <v>14</v>
      </c>
      <c r="KA388" s="200">
        <v>7</v>
      </c>
      <c r="KB388" s="200">
        <v>1</v>
      </c>
      <c r="KC388" s="200">
        <v>102</v>
      </c>
      <c r="KD388" s="200">
        <v>11</v>
      </c>
      <c r="KE388" s="200">
        <v>40</v>
      </c>
      <c r="KF388" s="200">
        <v>34</v>
      </c>
      <c r="KG388" s="200">
        <v>71</v>
      </c>
      <c r="KH388" s="200">
        <v>506</v>
      </c>
      <c r="KI388" s="200">
        <v>26</v>
      </c>
      <c r="KJ388" s="200">
        <v>150</v>
      </c>
      <c r="KK388" s="200">
        <v>3</v>
      </c>
      <c r="KM388" s="200">
        <v>955</v>
      </c>
      <c r="KN388" s="200">
        <v>1140</v>
      </c>
      <c r="KO388" s="200">
        <v>115</v>
      </c>
      <c r="KP388" s="200">
        <v>6624</v>
      </c>
      <c r="KQ388" s="200">
        <v>23</v>
      </c>
      <c r="KS388" s="200">
        <v>356</v>
      </c>
      <c r="KT388" s="200">
        <v>2</v>
      </c>
      <c r="KU388" s="200">
        <v>0</v>
      </c>
      <c r="KV388" s="200">
        <v>69</v>
      </c>
      <c r="KW388" s="200">
        <v>3312</v>
      </c>
      <c r="LA388" s="200">
        <v>8724</v>
      </c>
      <c r="LB388" s="200">
        <v>61</v>
      </c>
      <c r="LD388" s="200">
        <v>22</v>
      </c>
      <c r="LE388" s="200">
        <v>264</v>
      </c>
      <c r="LF388" s="200">
        <v>569</v>
      </c>
      <c r="LH388" s="200">
        <v>14221</v>
      </c>
      <c r="LI388" s="200">
        <v>698</v>
      </c>
      <c r="LJ388" s="200">
        <v>23</v>
      </c>
      <c r="LK388" s="200">
        <v>17751</v>
      </c>
      <c r="LL388" s="200">
        <v>1</v>
      </c>
      <c r="LM388" s="200">
        <v>187</v>
      </c>
      <c r="LN388" s="200">
        <v>274</v>
      </c>
      <c r="LP388" s="200">
        <v>1568</v>
      </c>
      <c r="LQ388" s="200">
        <v>436</v>
      </c>
      <c r="LU388" s="200">
        <v>77</v>
      </c>
      <c r="LV388" s="200">
        <v>1703</v>
      </c>
      <c r="LW388" s="200">
        <v>27</v>
      </c>
      <c r="LX388" s="200">
        <v>94</v>
      </c>
      <c r="LY388" s="200">
        <v>575</v>
      </c>
      <c r="LZ388" s="200">
        <v>320</v>
      </c>
      <c r="MA388" s="200">
        <v>246</v>
      </c>
      <c r="MB388" s="200">
        <v>184</v>
      </c>
      <c r="MC388" s="200">
        <v>110</v>
      </c>
      <c r="MF388" s="200">
        <v>108</v>
      </c>
      <c r="MG388" s="200">
        <v>121</v>
      </c>
      <c r="MH388" s="200">
        <v>28</v>
      </c>
      <c r="MI388" s="200">
        <v>1</v>
      </c>
      <c r="MJ388" s="200">
        <v>258</v>
      </c>
      <c r="MK388" s="200">
        <v>1</v>
      </c>
      <c r="MM388" s="200">
        <v>0</v>
      </c>
      <c r="MO388" s="200">
        <v>1382</v>
      </c>
      <c r="MR388" s="200">
        <v>12</v>
      </c>
      <c r="MW388" s="200">
        <v>62</v>
      </c>
      <c r="NA388" s="200">
        <v>4</v>
      </c>
      <c r="NB388" s="200">
        <v>488</v>
      </c>
      <c r="NC388" s="200">
        <v>59</v>
      </c>
      <c r="ND388" s="200">
        <v>125</v>
      </c>
      <c r="NE388" s="200">
        <v>27</v>
      </c>
      <c r="NF388" s="200">
        <v>76</v>
      </c>
      <c r="NG388" s="200">
        <v>388</v>
      </c>
      <c r="NH388" s="200">
        <v>52</v>
      </c>
      <c r="NI388" s="200">
        <v>18</v>
      </c>
      <c r="NL388" s="200">
        <v>37</v>
      </c>
      <c r="NT388" s="200">
        <v>195</v>
      </c>
      <c r="NW388" s="200">
        <v>253</v>
      </c>
      <c r="NZ388" s="200">
        <v>3105</v>
      </c>
      <c r="OB388" s="201">
        <v>85659</v>
      </c>
      <c r="OC388" s="200">
        <v>128056</v>
      </c>
      <c r="OE388" s="200">
        <v>76872</v>
      </c>
      <c r="OF388" s="200">
        <v>204928</v>
      </c>
      <c r="OG388" s="201">
        <v>290587</v>
      </c>
    </row>
    <row r="389" spans="1:397" ht="12.75" customHeight="1">
      <c r="A389" s="209">
        <v>491000</v>
      </c>
      <c r="B389" s="23" t="s">
        <v>553</v>
      </c>
      <c r="X389" s="200">
        <v>92</v>
      </c>
      <c r="Y389" s="200">
        <v>366</v>
      </c>
      <c r="Z389" s="200">
        <v>147</v>
      </c>
      <c r="AA389" s="200">
        <v>522</v>
      </c>
      <c r="BX389" s="200">
        <v>100</v>
      </c>
      <c r="BY389" s="200">
        <v>21</v>
      </c>
      <c r="BZ389" s="200">
        <v>160</v>
      </c>
      <c r="CF389" s="200">
        <v>58</v>
      </c>
      <c r="CN389" s="200">
        <v>16</v>
      </c>
      <c r="DR389" s="200">
        <v>0</v>
      </c>
      <c r="FC389" s="200">
        <v>169</v>
      </c>
      <c r="FE389" s="200">
        <v>184</v>
      </c>
      <c r="FF389" s="200">
        <v>799</v>
      </c>
      <c r="FI389" s="200">
        <v>298</v>
      </c>
      <c r="HX389" s="200">
        <v>50</v>
      </c>
      <c r="HZ389" s="200">
        <v>4</v>
      </c>
      <c r="IA389" s="200">
        <v>44</v>
      </c>
      <c r="IB389" s="200">
        <v>48</v>
      </c>
      <c r="IC389" s="200">
        <v>4</v>
      </c>
      <c r="IG389" s="200">
        <v>23</v>
      </c>
      <c r="IH389" s="200">
        <v>383</v>
      </c>
      <c r="II389" s="200">
        <v>1388</v>
      </c>
      <c r="IQ389" s="200">
        <v>11</v>
      </c>
      <c r="JD389" s="200">
        <v>43</v>
      </c>
      <c r="JE389" s="200">
        <v>8</v>
      </c>
      <c r="JL389" s="200">
        <v>7</v>
      </c>
      <c r="JP389" s="200">
        <v>432</v>
      </c>
      <c r="JU389" s="200">
        <v>774</v>
      </c>
      <c r="JV389" s="200">
        <v>299</v>
      </c>
      <c r="JW389" s="200">
        <v>84</v>
      </c>
      <c r="JX389" s="200">
        <v>404</v>
      </c>
      <c r="JZ389" s="200">
        <v>9</v>
      </c>
      <c r="KA389" s="200">
        <v>75</v>
      </c>
      <c r="KB389" s="200">
        <v>129</v>
      </c>
      <c r="KH389" s="200">
        <v>11</v>
      </c>
      <c r="KM389" s="200">
        <v>272</v>
      </c>
      <c r="KN389" s="200">
        <v>15</v>
      </c>
      <c r="KO389" s="200">
        <v>16</v>
      </c>
      <c r="KP389" s="200">
        <v>17</v>
      </c>
      <c r="KQ389" s="200">
        <v>12</v>
      </c>
      <c r="KS389" s="200">
        <v>1223</v>
      </c>
      <c r="KT389" s="200">
        <v>849</v>
      </c>
      <c r="KU389" s="200">
        <v>40</v>
      </c>
      <c r="KV389" s="200">
        <v>61</v>
      </c>
      <c r="KW389" s="200">
        <v>2</v>
      </c>
      <c r="LA389" s="200">
        <v>1341</v>
      </c>
      <c r="LB389" s="200">
        <v>2</v>
      </c>
      <c r="LD389" s="200">
        <v>2</v>
      </c>
      <c r="LE389" s="200">
        <v>139</v>
      </c>
      <c r="LF389" s="200">
        <v>949</v>
      </c>
      <c r="LH389" s="200">
        <v>83</v>
      </c>
      <c r="LI389" s="200">
        <v>33</v>
      </c>
      <c r="LJ389" s="200">
        <v>291</v>
      </c>
      <c r="LK389" s="200">
        <v>78</v>
      </c>
      <c r="LL389" s="200">
        <v>12</v>
      </c>
      <c r="LM389" s="200">
        <v>203</v>
      </c>
      <c r="LO389" s="200">
        <v>0</v>
      </c>
      <c r="LQ389" s="200">
        <v>125</v>
      </c>
      <c r="LU389" s="200">
        <v>81</v>
      </c>
      <c r="LW389" s="200">
        <v>227</v>
      </c>
      <c r="LX389" s="200">
        <v>51</v>
      </c>
      <c r="LY389" s="200">
        <v>669</v>
      </c>
      <c r="LZ389" s="200">
        <v>54</v>
      </c>
      <c r="MA389" s="200">
        <v>633</v>
      </c>
      <c r="MB389" s="200">
        <v>100</v>
      </c>
      <c r="MC389" s="200">
        <v>31</v>
      </c>
      <c r="MV389" s="200">
        <v>1</v>
      </c>
      <c r="MW389" s="200">
        <v>24</v>
      </c>
      <c r="NC389" s="200">
        <v>179</v>
      </c>
      <c r="ND389" s="200">
        <v>544</v>
      </c>
      <c r="NE389" s="200">
        <v>16</v>
      </c>
      <c r="NF389" s="200">
        <v>89</v>
      </c>
      <c r="NG389" s="200">
        <v>41</v>
      </c>
      <c r="NH389" s="200">
        <v>7</v>
      </c>
      <c r="NI389" s="200">
        <v>171</v>
      </c>
      <c r="NL389" s="200">
        <v>158</v>
      </c>
      <c r="NM389" s="200">
        <v>121</v>
      </c>
      <c r="NP389" s="200">
        <v>52</v>
      </c>
      <c r="NW389" s="200">
        <v>253</v>
      </c>
      <c r="NZ389" s="200">
        <v>162</v>
      </c>
      <c r="OB389" s="201">
        <v>16587</v>
      </c>
      <c r="OC389" s="200">
        <v>56756</v>
      </c>
      <c r="OE389" s="200">
        <v>1504</v>
      </c>
      <c r="OF389" s="200">
        <v>58260</v>
      </c>
      <c r="OG389" s="201">
        <v>74848</v>
      </c>
    </row>
    <row r="390" spans="1:397" ht="12.75" customHeight="1">
      <c r="A390" s="209" t="s">
        <v>555</v>
      </c>
      <c r="B390" s="23" t="s">
        <v>554</v>
      </c>
      <c r="E390" s="200">
        <v>1</v>
      </c>
      <c r="P390" s="200">
        <v>805</v>
      </c>
      <c r="X390" s="200">
        <v>637</v>
      </c>
      <c r="Y390" s="200">
        <v>194</v>
      </c>
      <c r="Z390" s="200">
        <v>29</v>
      </c>
      <c r="AA390" s="200">
        <v>1666</v>
      </c>
      <c r="AP390" s="200">
        <v>1</v>
      </c>
      <c r="BP390" s="200">
        <v>0</v>
      </c>
      <c r="BX390" s="200">
        <v>2</v>
      </c>
      <c r="CF390" s="200">
        <v>0</v>
      </c>
      <c r="CX390" s="200">
        <v>0</v>
      </c>
      <c r="CY390" s="200">
        <v>1</v>
      </c>
      <c r="ER390" s="200">
        <v>41</v>
      </c>
      <c r="GK390" s="200">
        <v>0</v>
      </c>
      <c r="GP390" s="200">
        <v>9</v>
      </c>
      <c r="GV390" s="200">
        <v>12</v>
      </c>
      <c r="GW390" s="200">
        <v>37</v>
      </c>
      <c r="GX390" s="200">
        <v>3</v>
      </c>
      <c r="HA390" s="200">
        <v>1</v>
      </c>
      <c r="HB390" s="200">
        <v>10</v>
      </c>
      <c r="HE390" s="200">
        <v>1</v>
      </c>
      <c r="HF390" s="200">
        <v>3</v>
      </c>
      <c r="HJ390" s="200">
        <v>2</v>
      </c>
      <c r="HK390" s="200">
        <v>1</v>
      </c>
      <c r="HL390" s="200">
        <v>2</v>
      </c>
      <c r="HV390" s="200">
        <v>0</v>
      </c>
      <c r="HW390" s="200">
        <v>20</v>
      </c>
      <c r="IA390" s="200">
        <v>7</v>
      </c>
      <c r="IC390" s="200">
        <v>0</v>
      </c>
      <c r="II390" s="200">
        <v>1362</v>
      </c>
      <c r="IQ390" s="200">
        <v>2</v>
      </c>
      <c r="JE390" s="200">
        <v>19</v>
      </c>
      <c r="JL390" s="200">
        <v>2</v>
      </c>
      <c r="JP390" s="200">
        <v>401</v>
      </c>
      <c r="JU390" s="200">
        <v>9</v>
      </c>
      <c r="JV390" s="200">
        <v>4</v>
      </c>
      <c r="JW390" s="200">
        <v>3</v>
      </c>
      <c r="JX390" s="200">
        <v>18</v>
      </c>
      <c r="JY390" s="200">
        <v>3</v>
      </c>
      <c r="JZ390" s="200">
        <v>111</v>
      </c>
      <c r="KA390" s="200">
        <v>49</v>
      </c>
      <c r="KM390" s="200">
        <v>18</v>
      </c>
      <c r="KN390" s="200">
        <v>2</v>
      </c>
      <c r="KO390" s="200">
        <v>2</v>
      </c>
      <c r="KP390" s="200">
        <v>25</v>
      </c>
      <c r="KQ390" s="200">
        <v>12</v>
      </c>
      <c r="KS390" s="200">
        <v>879</v>
      </c>
      <c r="KT390" s="200">
        <v>67</v>
      </c>
      <c r="KU390" s="200">
        <v>21</v>
      </c>
      <c r="KW390" s="200">
        <v>10</v>
      </c>
      <c r="KX390" s="200">
        <v>1</v>
      </c>
      <c r="LA390" s="200">
        <v>3</v>
      </c>
      <c r="LB390" s="200">
        <v>11</v>
      </c>
      <c r="LD390" s="200">
        <v>8</v>
      </c>
      <c r="LI390" s="200">
        <v>28</v>
      </c>
      <c r="LJ390" s="200">
        <v>123</v>
      </c>
      <c r="LK390" s="200">
        <v>490</v>
      </c>
      <c r="LL390" s="200">
        <v>17</v>
      </c>
      <c r="LO390" s="200">
        <v>42</v>
      </c>
      <c r="LP390" s="200">
        <v>62</v>
      </c>
      <c r="LQ390" s="200">
        <v>140</v>
      </c>
      <c r="LW390" s="200">
        <v>8</v>
      </c>
      <c r="LX390" s="200">
        <v>77</v>
      </c>
      <c r="LY390" s="200">
        <v>84</v>
      </c>
      <c r="LZ390" s="200">
        <v>33</v>
      </c>
      <c r="MA390" s="200">
        <v>94</v>
      </c>
      <c r="MB390" s="200">
        <v>31</v>
      </c>
      <c r="MC390" s="200">
        <v>91</v>
      </c>
      <c r="MF390" s="200">
        <v>210</v>
      </c>
      <c r="MU390" s="200">
        <v>27</v>
      </c>
      <c r="NA390" s="200">
        <v>2</v>
      </c>
      <c r="NB390" s="200">
        <v>6</v>
      </c>
      <c r="NC390" s="200">
        <v>47</v>
      </c>
      <c r="ND390" s="200">
        <v>111</v>
      </c>
      <c r="NE390" s="200">
        <v>23</v>
      </c>
      <c r="NG390" s="200">
        <v>28</v>
      </c>
      <c r="NI390" s="200">
        <v>21</v>
      </c>
      <c r="NP390" s="200">
        <v>5</v>
      </c>
      <c r="OB390" s="201">
        <v>8327</v>
      </c>
      <c r="OC390" s="200">
        <v>3332</v>
      </c>
      <c r="OE390" s="200">
        <v>611</v>
      </c>
      <c r="OF390" s="200">
        <v>3943</v>
      </c>
      <c r="OG390" s="201">
        <v>12270</v>
      </c>
    </row>
    <row r="391" spans="1:397" ht="12.75" customHeight="1">
      <c r="A391" s="209" t="s">
        <v>557</v>
      </c>
      <c r="B391" s="23" t="s">
        <v>556</v>
      </c>
      <c r="E391" s="200">
        <v>1</v>
      </c>
      <c r="F391" s="200">
        <v>0</v>
      </c>
      <c r="N391" s="200">
        <v>4</v>
      </c>
      <c r="P391" s="200">
        <v>41</v>
      </c>
      <c r="X391" s="200">
        <v>159</v>
      </c>
      <c r="Y391" s="200">
        <v>117</v>
      </c>
      <c r="Z391" s="200">
        <v>114</v>
      </c>
      <c r="AP391" s="200">
        <v>2</v>
      </c>
      <c r="BO391" s="200">
        <v>2</v>
      </c>
      <c r="BP391" s="200">
        <v>6</v>
      </c>
      <c r="CC391" s="200">
        <v>5</v>
      </c>
      <c r="CR391" s="200">
        <v>25</v>
      </c>
      <c r="ED391" s="200">
        <v>0</v>
      </c>
      <c r="FD391" s="200">
        <v>0</v>
      </c>
      <c r="FF391" s="200">
        <v>13</v>
      </c>
      <c r="FO391" s="200">
        <v>1</v>
      </c>
      <c r="FZ391" s="200">
        <v>19</v>
      </c>
      <c r="GK391" s="200">
        <v>0</v>
      </c>
      <c r="GP391" s="200">
        <v>13</v>
      </c>
      <c r="GU391" s="200">
        <v>1</v>
      </c>
      <c r="GV391" s="200">
        <v>20</v>
      </c>
      <c r="GW391" s="200">
        <v>29</v>
      </c>
      <c r="GX391" s="200">
        <v>4</v>
      </c>
      <c r="GY391" s="200">
        <v>18</v>
      </c>
      <c r="GZ391" s="200">
        <v>1</v>
      </c>
      <c r="HA391" s="200">
        <v>8</v>
      </c>
      <c r="HB391" s="200">
        <v>46</v>
      </c>
      <c r="HC391" s="200">
        <v>10</v>
      </c>
      <c r="HD391" s="200">
        <v>6</v>
      </c>
      <c r="HE391" s="200">
        <v>7</v>
      </c>
      <c r="HF391" s="200">
        <v>3</v>
      </c>
      <c r="HG391" s="200">
        <v>1</v>
      </c>
      <c r="HH391" s="200">
        <v>4</v>
      </c>
      <c r="HI391" s="200">
        <v>3</v>
      </c>
      <c r="HJ391" s="200">
        <v>8</v>
      </c>
      <c r="HK391" s="200">
        <v>2</v>
      </c>
      <c r="HL391" s="200">
        <v>4</v>
      </c>
      <c r="HM391" s="200">
        <v>16</v>
      </c>
      <c r="HO391" s="200">
        <v>1</v>
      </c>
      <c r="HV391" s="200">
        <v>1</v>
      </c>
      <c r="HW391" s="200">
        <v>12</v>
      </c>
      <c r="HZ391" s="200">
        <v>0</v>
      </c>
      <c r="IA391" s="200">
        <v>8</v>
      </c>
      <c r="IC391" s="200">
        <v>0</v>
      </c>
      <c r="ID391" s="200">
        <v>0</v>
      </c>
      <c r="IG391" s="200">
        <v>4</v>
      </c>
      <c r="II391" s="200">
        <v>4</v>
      </c>
      <c r="IQ391" s="200">
        <v>1</v>
      </c>
      <c r="JE391" s="200">
        <v>0</v>
      </c>
      <c r="JL391" s="200">
        <v>10</v>
      </c>
      <c r="JP391" s="200">
        <v>81</v>
      </c>
      <c r="JQ391" s="200">
        <v>0</v>
      </c>
      <c r="JR391" s="200">
        <v>0</v>
      </c>
      <c r="JS391" s="200">
        <v>0</v>
      </c>
      <c r="JT391" s="200">
        <v>1</v>
      </c>
      <c r="JU391" s="200">
        <v>52</v>
      </c>
      <c r="JV391" s="200">
        <v>2</v>
      </c>
      <c r="JW391" s="200">
        <v>2</v>
      </c>
      <c r="JX391" s="200">
        <v>22</v>
      </c>
      <c r="JY391" s="200">
        <v>10</v>
      </c>
      <c r="JZ391" s="200">
        <v>0</v>
      </c>
      <c r="KB391" s="200">
        <v>4</v>
      </c>
      <c r="KF391" s="200">
        <v>1</v>
      </c>
      <c r="KG391" s="200">
        <v>346</v>
      </c>
      <c r="KJ391" s="200">
        <v>72</v>
      </c>
      <c r="KK391" s="200">
        <v>1</v>
      </c>
      <c r="KM391" s="200">
        <v>264</v>
      </c>
      <c r="KN391" s="200">
        <v>16</v>
      </c>
      <c r="KO391" s="200">
        <v>26</v>
      </c>
      <c r="KP391" s="200">
        <v>374</v>
      </c>
      <c r="KQ391" s="200">
        <v>3</v>
      </c>
      <c r="KS391" s="200">
        <v>29</v>
      </c>
      <c r="KT391" s="200">
        <v>30</v>
      </c>
      <c r="KU391" s="200">
        <v>4</v>
      </c>
      <c r="KW391" s="200">
        <v>12</v>
      </c>
      <c r="KX391" s="200">
        <v>1145</v>
      </c>
      <c r="LA391" s="200">
        <v>23</v>
      </c>
      <c r="LB391" s="200">
        <v>50</v>
      </c>
      <c r="LC391" s="200">
        <v>0</v>
      </c>
      <c r="LD391" s="200">
        <v>37</v>
      </c>
      <c r="LE391" s="200">
        <v>10</v>
      </c>
      <c r="LI391" s="200">
        <v>26</v>
      </c>
      <c r="LJ391" s="200">
        <v>64</v>
      </c>
      <c r="LK391" s="200">
        <v>307</v>
      </c>
      <c r="LL391" s="200">
        <v>94</v>
      </c>
      <c r="LP391" s="200">
        <v>102</v>
      </c>
      <c r="LW391" s="200">
        <v>14</v>
      </c>
      <c r="LX391" s="200">
        <v>11</v>
      </c>
      <c r="LZ391" s="200">
        <v>6</v>
      </c>
      <c r="MA391" s="200">
        <v>35</v>
      </c>
      <c r="MB391" s="200">
        <v>15</v>
      </c>
      <c r="MT391" s="200">
        <v>0</v>
      </c>
      <c r="MU391" s="200">
        <v>3</v>
      </c>
      <c r="MW391" s="200">
        <v>1</v>
      </c>
      <c r="NA391" s="200">
        <v>3</v>
      </c>
      <c r="NB391" s="200">
        <v>41</v>
      </c>
      <c r="NC391" s="200">
        <v>8</v>
      </c>
      <c r="ND391" s="200">
        <v>14</v>
      </c>
      <c r="NE391" s="200">
        <v>8</v>
      </c>
      <c r="NF391" s="200">
        <v>0</v>
      </c>
      <c r="NG391" s="200">
        <v>80</v>
      </c>
      <c r="NP391" s="200">
        <v>44</v>
      </c>
      <c r="NT391" s="200">
        <v>0</v>
      </c>
      <c r="NZ391" s="200">
        <v>784</v>
      </c>
      <c r="OB391" s="201">
        <v>5029</v>
      </c>
      <c r="OC391" s="200">
        <v>900</v>
      </c>
      <c r="OD391" s="200">
        <v>-3044</v>
      </c>
      <c r="OE391" s="200">
        <v>6002</v>
      </c>
      <c r="OF391" s="200">
        <v>3858</v>
      </c>
      <c r="OG391" s="201">
        <v>8887</v>
      </c>
    </row>
    <row r="392" spans="1:397" ht="12.75" customHeight="1">
      <c r="A392" s="209" t="s">
        <v>559</v>
      </c>
      <c r="B392" s="23" t="s">
        <v>558</v>
      </c>
      <c r="D392" s="200">
        <v>125</v>
      </c>
      <c r="E392" s="200">
        <v>283</v>
      </c>
      <c r="F392" s="200">
        <v>27</v>
      </c>
      <c r="G392" s="200">
        <v>1233</v>
      </c>
      <c r="H392" s="200">
        <v>191</v>
      </c>
      <c r="J392" s="200">
        <v>12</v>
      </c>
      <c r="K392" s="200">
        <v>73</v>
      </c>
      <c r="L392" s="200">
        <v>144</v>
      </c>
      <c r="M392" s="200">
        <v>66</v>
      </c>
      <c r="N392" s="200">
        <v>186</v>
      </c>
      <c r="O392" s="200">
        <v>977</v>
      </c>
      <c r="Q392" s="200">
        <v>275</v>
      </c>
      <c r="T392" s="200">
        <v>177</v>
      </c>
      <c r="U392" s="200">
        <v>744</v>
      </c>
      <c r="X392" s="200">
        <v>3736</v>
      </c>
      <c r="Y392" s="200">
        <v>11271</v>
      </c>
      <c r="Z392" s="200">
        <v>5063</v>
      </c>
      <c r="AA392" s="200">
        <v>18278</v>
      </c>
      <c r="AM392" s="200">
        <v>145</v>
      </c>
      <c r="AN392" s="200">
        <v>1233</v>
      </c>
      <c r="AO392" s="200">
        <v>295</v>
      </c>
      <c r="AP392" s="200">
        <v>2063</v>
      </c>
      <c r="AQ392" s="200">
        <v>119</v>
      </c>
      <c r="AR392" s="200">
        <v>371</v>
      </c>
      <c r="AT392" s="200">
        <v>475</v>
      </c>
      <c r="AU392" s="200">
        <v>165</v>
      </c>
      <c r="AV392" s="200">
        <v>53</v>
      </c>
      <c r="AW392" s="200">
        <v>12</v>
      </c>
      <c r="AX392" s="200">
        <v>269</v>
      </c>
      <c r="AY392" s="200">
        <v>109</v>
      </c>
      <c r="BC392" s="200">
        <v>7</v>
      </c>
      <c r="BD392" s="200">
        <v>254</v>
      </c>
      <c r="BF392" s="200">
        <v>3</v>
      </c>
      <c r="BH392" s="200">
        <v>16</v>
      </c>
      <c r="BL392" s="200">
        <v>44</v>
      </c>
      <c r="BO392" s="200">
        <v>167</v>
      </c>
      <c r="BP392" s="200">
        <v>909</v>
      </c>
      <c r="BQ392" s="200">
        <v>353</v>
      </c>
      <c r="BR392" s="200">
        <v>267</v>
      </c>
      <c r="BT392" s="200">
        <v>134</v>
      </c>
      <c r="BV392" s="200">
        <v>14</v>
      </c>
      <c r="BW392" s="200">
        <v>12</v>
      </c>
      <c r="BX392" s="200">
        <v>142</v>
      </c>
      <c r="BY392" s="200">
        <v>70</v>
      </c>
      <c r="CA392" s="200">
        <v>31</v>
      </c>
      <c r="CD392" s="200">
        <v>590</v>
      </c>
      <c r="CE392" s="200">
        <v>70</v>
      </c>
      <c r="CF392" s="200">
        <v>38</v>
      </c>
      <c r="CG392" s="200">
        <v>297</v>
      </c>
      <c r="CH392" s="200">
        <v>28</v>
      </c>
      <c r="CK392" s="200">
        <v>127</v>
      </c>
      <c r="CM392" s="200">
        <v>12</v>
      </c>
      <c r="CN392" s="200">
        <v>549</v>
      </c>
      <c r="CO392" s="200">
        <v>188</v>
      </c>
      <c r="CQ392" s="200">
        <v>3</v>
      </c>
      <c r="CR392" s="200">
        <v>65</v>
      </c>
      <c r="CS392" s="200">
        <v>65</v>
      </c>
      <c r="CT392" s="200">
        <v>1016</v>
      </c>
      <c r="CV392" s="200">
        <v>23</v>
      </c>
      <c r="CW392" s="200">
        <v>8</v>
      </c>
      <c r="CX392" s="200">
        <v>10</v>
      </c>
      <c r="DB392" s="200">
        <v>157</v>
      </c>
      <c r="DC392" s="200">
        <v>215</v>
      </c>
      <c r="DE392" s="200">
        <v>13</v>
      </c>
      <c r="DF392" s="200">
        <v>19</v>
      </c>
      <c r="DG392" s="200">
        <v>2</v>
      </c>
      <c r="DL392" s="200">
        <v>557</v>
      </c>
      <c r="DM392" s="200">
        <v>1077</v>
      </c>
      <c r="DN392" s="200">
        <v>1</v>
      </c>
      <c r="DO392" s="200">
        <v>101</v>
      </c>
      <c r="DP392" s="200">
        <v>41</v>
      </c>
      <c r="DQ392" s="200">
        <v>371</v>
      </c>
      <c r="DR392" s="200">
        <v>65</v>
      </c>
      <c r="DS392" s="200">
        <v>74</v>
      </c>
      <c r="DT392" s="200">
        <v>11</v>
      </c>
      <c r="DU392" s="200">
        <v>0</v>
      </c>
      <c r="DX392" s="200">
        <v>21</v>
      </c>
      <c r="EC392" s="200">
        <v>118</v>
      </c>
      <c r="ED392" s="200">
        <v>121</v>
      </c>
      <c r="EE392" s="200">
        <v>904</v>
      </c>
      <c r="EF392" s="200">
        <v>967</v>
      </c>
      <c r="EG392" s="200">
        <v>0</v>
      </c>
      <c r="EM392" s="200">
        <v>124</v>
      </c>
      <c r="EO392" s="200">
        <v>55</v>
      </c>
      <c r="EP392" s="200">
        <v>53</v>
      </c>
      <c r="EQ392" s="200">
        <v>26</v>
      </c>
      <c r="EU392" s="200">
        <v>1</v>
      </c>
      <c r="EX392" s="200">
        <v>6</v>
      </c>
      <c r="EY392" s="200">
        <v>3</v>
      </c>
      <c r="FB392" s="200">
        <v>566</v>
      </c>
      <c r="FC392" s="200">
        <v>307</v>
      </c>
      <c r="FD392" s="200">
        <v>773</v>
      </c>
      <c r="FE392" s="200">
        <v>463</v>
      </c>
      <c r="FF392" s="200">
        <v>2177</v>
      </c>
      <c r="FG392" s="200">
        <v>18</v>
      </c>
      <c r="FI392" s="200">
        <v>1149</v>
      </c>
      <c r="FO392" s="200">
        <v>15</v>
      </c>
      <c r="FU392" s="200">
        <v>1</v>
      </c>
      <c r="FV392" s="200">
        <v>0</v>
      </c>
      <c r="FY392" s="200">
        <v>15</v>
      </c>
      <c r="GB392" s="200">
        <v>0</v>
      </c>
      <c r="GC392" s="200">
        <v>1245</v>
      </c>
      <c r="GD392" s="200">
        <v>4804</v>
      </c>
      <c r="GE392" s="200">
        <v>45</v>
      </c>
      <c r="GF392" s="200">
        <v>2</v>
      </c>
      <c r="GH392" s="200">
        <v>37</v>
      </c>
      <c r="GI392" s="200">
        <v>178</v>
      </c>
      <c r="GJ392" s="200">
        <v>894</v>
      </c>
      <c r="GK392" s="200">
        <v>816</v>
      </c>
      <c r="GM392" s="200">
        <v>936</v>
      </c>
      <c r="GN392" s="200">
        <v>18</v>
      </c>
      <c r="GO392" s="200">
        <v>278</v>
      </c>
      <c r="GP392" s="200">
        <v>55</v>
      </c>
      <c r="GQ392" s="200">
        <v>296</v>
      </c>
      <c r="GR392" s="200">
        <v>722</v>
      </c>
      <c r="GS392" s="200">
        <v>72</v>
      </c>
      <c r="GT392" s="200">
        <v>176</v>
      </c>
      <c r="GU392" s="200">
        <v>449</v>
      </c>
      <c r="GV392" s="200">
        <v>404</v>
      </c>
      <c r="GW392" s="200">
        <v>3716</v>
      </c>
      <c r="GX392" s="200">
        <v>4004</v>
      </c>
      <c r="GY392" s="200">
        <v>862</v>
      </c>
      <c r="GZ392" s="200">
        <v>1374</v>
      </c>
      <c r="HA392" s="200">
        <v>1262</v>
      </c>
      <c r="HB392" s="200">
        <v>6882</v>
      </c>
      <c r="HC392" s="200">
        <v>824</v>
      </c>
      <c r="HD392" s="200">
        <v>1330</v>
      </c>
      <c r="HE392" s="200">
        <v>2395</v>
      </c>
      <c r="HF392" s="200">
        <v>262</v>
      </c>
      <c r="HG392" s="200">
        <v>138</v>
      </c>
      <c r="HH392" s="200">
        <v>789</v>
      </c>
      <c r="HI392" s="200">
        <v>82</v>
      </c>
      <c r="HJ392" s="200">
        <v>852</v>
      </c>
      <c r="HK392" s="200">
        <v>146</v>
      </c>
      <c r="HL392" s="200">
        <v>353</v>
      </c>
      <c r="HM392" s="200">
        <v>209</v>
      </c>
      <c r="HN392" s="200">
        <v>407</v>
      </c>
      <c r="HO392" s="200">
        <v>191</v>
      </c>
      <c r="HP392" s="200">
        <v>961</v>
      </c>
      <c r="HQ392" s="200">
        <v>1</v>
      </c>
      <c r="HR392" s="200">
        <v>310</v>
      </c>
      <c r="HS392" s="200">
        <v>87</v>
      </c>
      <c r="HU392" s="200">
        <v>487</v>
      </c>
      <c r="HV392" s="200">
        <v>347</v>
      </c>
      <c r="HW392" s="200">
        <v>2189</v>
      </c>
      <c r="HX392" s="200">
        <v>56</v>
      </c>
      <c r="HZ392" s="200">
        <v>4254</v>
      </c>
      <c r="IA392" s="200">
        <v>119</v>
      </c>
      <c r="IB392" s="200">
        <v>395</v>
      </c>
      <c r="IC392" s="200">
        <v>1154</v>
      </c>
      <c r="ID392" s="200">
        <v>4104</v>
      </c>
      <c r="IE392" s="200">
        <v>664</v>
      </c>
      <c r="IF392" s="200">
        <v>736</v>
      </c>
      <c r="IG392" s="200">
        <v>10863</v>
      </c>
      <c r="IH392" s="200">
        <v>727</v>
      </c>
      <c r="II392" s="200">
        <v>75738</v>
      </c>
      <c r="IJ392" s="200">
        <v>3305</v>
      </c>
      <c r="IK392" s="200">
        <v>250</v>
      </c>
      <c r="IL392" s="200">
        <v>844</v>
      </c>
      <c r="IM392" s="200">
        <v>993</v>
      </c>
      <c r="IN392" s="200">
        <v>1165</v>
      </c>
      <c r="IO392" s="200">
        <v>754</v>
      </c>
      <c r="IP392" s="200">
        <v>1400</v>
      </c>
      <c r="IQ392" s="200">
        <v>4472</v>
      </c>
      <c r="IR392" s="200">
        <v>28</v>
      </c>
      <c r="IS392" s="200">
        <v>6</v>
      </c>
      <c r="IT392" s="200">
        <v>1326</v>
      </c>
      <c r="IU392" s="200">
        <v>607</v>
      </c>
      <c r="IV392" s="200">
        <v>4</v>
      </c>
      <c r="IW392" s="200">
        <v>4586</v>
      </c>
      <c r="IY392" s="200">
        <v>135</v>
      </c>
      <c r="IZ392" s="200">
        <v>703</v>
      </c>
      <c r="JA392" s="200">
        <v>200</v>
      </c>
      <c r="JB392" s="200">
        <v>4125</v>
      </c>
      <c r="JC392" s="200">
        <v>264</v>
      </c>
      <c r="JD392" s="200">
        <v>75</v>
      </c>
      <c r="JE392" s="200">
        <v>4287</v>
      </c>
      <c r="JF392" s="200">
        <v>754</v>
      </c>
      <c r="JG392" s="200">
        <v>127</v>
      </c>
      <c r="JI392" s="200">
        <v>204</v>
      </c>
      <c r="JJ392" s="200">
        <v>11</v>
      </c>
      <c r="JK392" s="200">
        <v>118</v>
      </c>
      <c r="JL392" s="200">
        <v>3515</v>
      </c>
      <c r="JM392" s="200">
        <v>377</v>
      </c>
      <c r="JN392" s="200">
        <v>216</v>
      </c>
      <c r="JO392" s="200">
        <v>1722</v>
      </c>
      <c r="JP392" s="200">
        <v>23137</v>
      </c>
      <c r="JQ392" s="200">
        <v>0</v>
      </c>
      <c r="JR392" s="200">
        <v>3</v>
      </c>
      <c r="JS392" s="200">
        <v>32</v>
      </c>
      <c r="JT392" s="200">
        <v>443</v>
      </c>
      <c r="JU392" s="200">
        <v>3080</v>
      </c>
      <c r="JV392" s="200">
        <v>1212</v>
      </c>
      <c r="JW392" s="200">
        <v>528</v>
      </c>
      <c r="JX392" s="200">
        <v>4860</v>
      </c>
      <c r="JY392" s="200">
        <v>10570</v>
      </c>
      <c r="JZ392" s="200">
        <v>488</v>
      </c>
      <c r="KA392" s="200">
        <v>80</v>
      </c>
      <c r="KB392" s="200">
        <v>508</v>
      </c>
      <c r="KC392" s="200">
        <v>2771</v>
      </c>
      <c r="KD392" s="200">
        <v>35</v>
      </c>
      <c r="KE392" s="200">
        <v>226</v>
      </c>
      <c r="KF392" s="200">
        <v>4080</v>
      </c>
      <c r="KG392" s="200">
        <v>589</v>
      </c>
      <c r="KH392" s="200">
        <v>1034</v>
      </c>
      <c r="KI392" s="200">
        <v>100</v>
      </c>
      <c r="KJ392" s="200">
        <v>245</v>
      </c>
      <c r="KK392" s="200">
        <v>1111</v>
      </c>
      <c r="KM392" s="200">
        <v>20704</v>
      </c>
      <c r="KN392" s="200">
        <v>5710</v>
      </c>
      <c r="KO392" s="200">
        <v>1660</v>
      </c>
      <c r="KP392" s="200">
        <v>8222</v>
      </c>
      <c r="KQ392" s="200">
        <v>1117</v>
      </c>
      <c r="KR392" s="200">
        <v>614</v>
      </c>
      <c r="KS392" s="200">
        <v>6942</v>
      </c>
      <c r="KT392" s="200">
        <v>1555</v>
      </c>
      <c r="KU392" s="200">
        <v>5453</v>
      </c>
      <c r="KV392" s="200">
        <v>10869</v>
      </c>
      <c r="KW392" s="200">
        <v>95</v>
      </c>
      <c r="KX392" s="200">
        <v>5</v>
      </c>
      <c r="LA392" s="200">
        <v>37694</v>
      </c>
      <c r="LB392" s="200">
        <v>667</v>
      </c>
      <c r="LC392" s="200">
        <v>2524</v>
      </c>
      <c r="LD392" s="200">
        <v>5349</v>
      </c>
      <c r="LE392" s="200">
        <v>1030</v>
      </c>
      <c r="LF392" s="200">
        <v>10397</v>
      </c>
      <c r="LH392" s="200">
        <v>7597</v>
      </c>
      <c r="LI392" s="200">
        <v>2857</v>
      </c>
      <c r="LJ392" s="200">
        <v>6858</v>
      </c>
      <c r="LK392" s="200">
        <v>15518</v>
      </c>
      <c r="LL392" s="200">
        <v>2543</v>
      </c>
      <c r="LM392" s="200">
        <v>8081</v>
      </c>
      <c r="LN392" s="200">
        <v>3218</v>
      </c>
      <c r="LO392" s="200">
        <v>49</v>
      </c>
      <c r="LP392" s="200">
        <v>5995</v>
      </c>
      <c r="LQ392" s="200">
        <v>3052</v>
      </c>
      <c r="LR392" s="200">
        <v>82</v>
      </c>
      <c r="LS392" s="200">
        <v>500</v>
      </c>
      <c r="LU392" s="200">
        <v>2243</v>
      </c>
      <c r="LV392" s="200">
        <v>3696</v>
      </c>
      <c r="LW392" s="200">
        <v>4094</v>
      </c>
      <c r="LX392" s="200">
        <v>1934</v>
      </c>
      <c r="LY392" s="200">
        <v>778</v>
      </c>
      <c r="LZ392" s="200">
        <v>3994</v>
      </c>
      <c r="MA392" s="200">
        <v>13874</v>
      </c>
      <c r="MB392" s="200">
        <v>2890</v>
      </c>
      <c r="MC392" s="200">
        <v>15454</v>
      </c>
      <c r="ME392" s="200">
        <v>5203</v>
      </c>
      <c r="MF392" s="200">
        <v>2337</v>
      </c>
      <c r="MG392" s="200">
        <v>309</v>
      </c>
      <c r="MH392" s="200">
        <v>69</v>
      </c>
      <c r="MI392" s="200">
        <v>548</v>
      </c>
      <c r="MJ392" s="200">
        <v>541</v>
      </c>
      <c r="MK392" s="200">
        <v>81</v>
      </c>
      <c r="MM392" s="200">
        <v>14</v>
      </c>
      <c r="MO392" s="200">
        <v>211</v>
      </c>
      <c r="MP392" s="200">
        <v>114</v>
      </c>
      <c r="MQ392" s="200">
        <v>601</v>
      </c>
      <c r="MR392" s="200">
        <v>58</v>
      </c>
      <c r="MS392" s="200">
        <v>715</v>
      </c>
      <c r="MT392" s="200">
        <v>78</v>
      </c>
      <c r="MU392" s="200">
        <v>75</v>
      </c>
      <c r="MV392" s="200">
        <v>0</v>
      </c>
      <c r="MW392" s="200">
        <v>529</v>
      </c>
      <c r="MY392" s="200">
        <v>0</v>
      </c>
      <c r="NA392" s="200">
        <v>998</v>
      </c>
      <c r="NB392" s="200">
        <v>2972</v>
      </c>
      <c r="NC392" s="200">
        <v>1420</v>
      </c>
      <c r="ND392" s="200">
        <v>11028</v>
      </c>
      <c r="NE392" s="200">
        <v>2760</v>
      </c>
      <c r="NF392" s="200">
        <v>1772</v>
      </c>
      <c r="NG392" s="200">
        <v>8203</v>
      </c>
      <c r="NH392" s="200">
        <v>2414</v>
      </c>
      <c r="NI392" s="200">
        <v>2089</v>
      </c>
      <c r="NJ392" s="200">
        <v>16</v>
      </c>
      <c r="NL392" s="200">
        <v>1986</v>
      </c>
      <c r="NM392" s="200">
        <v>1994</v>
      </c>
      <c r="NT392" s="200">
        <v>2842</v>
      </c>
      <c r="NW392" s="200">
        <v>3236</v>
      </c>
      <c r="OB392" s="201">
        <v>577797</v>
      </c>
      <c r="OC392" s="200">
        <v>1065499</v>
      </c>
      <c r="OE392" s="200">
        <v>144696</v>
      </c>
      <c r="OF392" s="200">
        <v>1210195</v>
      </c>
      <c r="OG392" s="201">
        <v>1787992</v>
      </c>
    </row>
    <row r="393" spans="1:397" ht="12.75" customHeight="1">
      <c r="A393" s="209" t="s">
        <v>561</v>
      </c>
      <c r="B393" s="23" t="s">
        <v>560</v>
      </c>
      <c r="X393" s="200">
        <v>66</v>
      </c>
      <c r="Y393" s="200">
        <v>53</v>
      </c>
      <c r="Z393" s="200">
        <v>11</v>
      </c>
      <c r="AA393" s="200">
        <v>2</v>
      </c>
      <c r="AS393" s="200">
        <v>3</v>
      </c>
      <c r="AT393" s="200">
        <v>36</v>
      </c>
      <c r="AU393" s="200">
        <v>4</v>
      </c>
      <c r="BP393" s="200">
        <v>0</v>
      </c>
      <c r="BQ393" s="200">
        <v>0</v>
      </c>
      <c r="BR393" s="200">
        <v>1</v>
      </c>
      <c r="BS393" s="200">
        <v>0</v>
      </c>
      <c r="BT393" s="200">
        <v>0</v>
      </c>
      <c r="BV393" s="200">
        <v>7</v>
      </c>
      <c r="BW393" s="200">
        <v>9</v>
      </c>
      <c r="BX393" s="200">
        <v>9</v>
      </c>
      <c r="CF393" s="200">
        <v>0</v>
      </c>
      <c r="CN393" s="200">
        <v>1</v>
      </c>
      <c r="CT393" s="200">
        <v>1</v>
      </c>
      <c r="CX393" s="200">
        <v>0</v>
      </c>
      <c r="CZ393" s="200">
        <v>4</v>
      </c>
      <c r="DA393" s="200">
        <v>5</v>
      </c>
      <c r="DB393" s="200">
        <v>16</v>
      </c>
      <c r="DC393" s="200">
        <v>8</v>
      </c>
      <c r="DD393" s="200">
        <v>0</v>
      </c>
      <c r="DG393" s="200">
        <v>61</v>
      </c>
      <c r="DY393" s="200">
        <v>38</v>
      </c>
      <c r="EE393" s="200">
        <v>0</v>
      </c>
      <c r="EF393" s="200">
        <v>6</v>
      </c>
      <c r="EM393" s="200">
        <v>308</v>
      </c>
      <c r="EO393" s="200">
        <v>36</v>
      </c>
      <c r="EQ393" s="200">
        <v>1</v>
      </c>
      <c r="EY393" s="200">
        <v>0</v>
      </c>
      <c r="FC393" s="200">
        <v>16</v>
      </c>
      <c r="FD393" s="200">
        <v>7</v>
      </c>
      <c r="FE393" s="200">
        <v>12</v>
      </c>
      <c r="FF393" s="200">
        <v>84</v>
      </c>
      <c r="FG393" s="200">
        <v>0</v>
      </c>
      <c r="FH393" s="200">
        <v>21</v>
      </c>
      <c r="FI393" s="200">
        <v>142</v>
      </c>
      <c r="FO393" s="200">
        <v>21</v>
      </c>
      <c r="GH393" s="200">
        <v>0</v>
      </c>
      <c r="GK393" s="200">
        <v>0</v>
      </c>
      <c r="GM393" s="200">
        <v>0</v>
      </c>
      <c r="HZ393" s="200">
        <v>0</v>
      </c>
      <c r="IA393" s="200">
        <v>1</v>
      </c>
      <c r="IC393" s="200">
        <v>0</v>
      </c>
      <c r="IG393" s="200">
        <v>2</v>
      </c>
      <c r="II393" s="200">
        <v>6452</v>
      </c>
      <c r="IJ393" s="200">
        <v>9</v>
      </c>
      <c r="IL393" s="200">
        <v>7</v>
      </c>
      <c r="IQ393" s="200">
        <v>256</v>
      </c>
      <c r="IR393" s="200">
        <v>3</v>
      </c>
      <c r="IS393" s="200">
        <v>5</v>
      </c>
      <c r="IZ393" s="200">
        <v>37</v>
      </c>
      <c r="JB393" s="200">
        <v>1</v>
      </c>
      <c r="JE393" s="200">
        <v>2</v>
      </c>
      <c r="JF393" s="200">
        <v>5</v>
      </c>
      <c r="JG393" s="200">
        <v>8</v>
      </c>
      <c r="JH393" s="200">
        <v>1</v>
      </c>
      <c r="JI393" s="200">
        <v>1</v>
      </c>
      <c r="JJ393" s="200">
        <v>25</v>
      </c>
      <c r="JK393" s="200">
        <v>1</v>
      </c>
      <c r="JL393" s="200">
        <v>66</v>
      </c>
      <c r="JM393" s="200">
        <v>76</v>
      </c>
      <c r="JO393" s="200">
        <v>17</v>
      </c>
      <c r="JP393" s="200">
        <v>1829</v>
      </c>
      <c r="JQ393" s="200">
        <v>0</v>
      </c>
      <c r="JR393" s="200">
        <v>0</v>
      </c>
      <c r="JS393" s="200">
        <v>0</v>
      </c>
      <c r="JT393" s="200">
        <v>0</v>
      </c>
      <c r="JU393" s="200">
        <v>11</v>
      </c>
      <c r="JV393" s="200">
        <v>19</v>
      </c>
      <c r="JW393" s="200">
        <v>10</v>
      </c>
      <c r="JX393" s="200">
        <v>92</v>
      </c>
      <c r="JY393" s="200">
        <v>123</v>
      </c>
      <c r="JZ393" s="200">
        <v>40</v>
      </c>
      <c r="KA393" s="200">
        <v>32</v>
      </c>
      <c r="KC393" s="200">
        <v>20</v>
      </c>
      <c r="KE393" s="200">
        <v>0</v>
      </c>
      <c r="KH393" s="200">
        <v>2</v>
      </c>
      <c r="KM393" s="200">
        <v>0</v>
      </c>
      <c r="KN393" s="200">
        <v>3</v>
      </c>
      <c r="KO393" s="200">
        <v>65</v>
      </c>
      <c r="KP393" s="200">
        <v>11</v>
      </c>
      <c r="KQ393" s="200">
        <v>0</v>
      </c>
      <c r="KR393" s="200">
        <v>7</v>
      </c>
      <c r="KS393" s="200">
        <v>203</v>
      </c>
      <c r="KT393" s="200">
        <v>2</v>
      </c>
      <c r="KU393" s="200">
        <v>8</v>
      </c>
      <c r="KW393" s="200">
        <v>2</v>
      </c>
      <c r="LA393" s="200">
        <v>123</v>
      </c>
      <c r="LB393" s="200">
        <v>0</v>
      </c>
      <c r="LD393" s="200">
        <v>0</v>
      </c>
      <c r="LF393" s="200">
        <v>5</v>
      </c>
      <c r="LH393" s="200">
        <v>11</v>
      </c>
      <c r="LI393" s="200">
        <v>10</v>
      </c>
      <c r="LJ393" s="200">
        <v>33</v>
      </c>
      <c r="LK393" s="200">
        <v>1277</v>
      </c>
      <c r="LL393" s="200">
        <v>62</v>
      </c>
      <c r="LM393" s="200">
        <v>35</v>
      </c>
      <c r="LN393" s="200">
        <v>12</v>
      </c>
      <c r="LP393" s="200">
        <v>17</v>
      </c>
      <c r="LQ393" s="200">
        <v>5</v>
      </c>
      <c r="LU393" s="200">
        <v>5</v>
      </c>
      <c r="LV393" s="200">
        <v>21</v>
      </c>
      <c r="LW393" s="200">
        <v>17</v>
      </c>
      <c r="LX393" s="200">
        <v>3</v>
      </c>
      <c r="LZ393" s="200">
        <v>11</v>
      </c>
      <c r="MA393" s="200">
        <v>50</v>
      </c>
      <c r="MB393" s="200">
        <v>11</v>
      </c>
      <c r="MC393" s="200">
        <v>8</v>
      </c>
      <c r="ME393" s="200">
        <v>1</v>
      </c>
      <c r="MT393" s="200">
        <v>0</v>
      </c>
      <c r="MU393" s="200">
        <v>0</v>
      </c>
      <c r="MW393" s="200">
        <v>5</v>
      </c>
      <c r="NA393" s="200">
        <v>1</v>
      </c>
      <c r="NB393" s="200">
        <v>9</v>
      </c>
      <c r="NC393" s="200">
        <v>4</v>
      </c>
      <c r="ND393" s="200">
        <v>8</v>
      </c>
      <c r="NE393" s="200">
        <v>1</v>
      </c>
      <c r="NF393" s="200">
        <v>12</v>
      </c>
      <c r="NG393" s="200">
        <v>3</v>
      </c>
      <c r="NH393" s="200">
        <v>11</v>
      </c>
      <c r="NI393" s="200">
        <v>23</v>
      </c>
      <c r="NL393" s="200">
        <v>1</v>
      </c>
      <c r="NP393" s="200">
        <v>4</v>
      </c>
      <c r="NT393" s="200">
        <v>18</v>
      </c>
      <c r="NW393" s="200">
        <v>4</v>
      </c>
      <c r="OB393" s="201">
        <v>12268</v>
      </c>
      <c r="OC393" s="200">
        <v>18560</v>
      </c>
      <c r="OD393" s="200">
        <v>-60</v>
      </c>
      <c r="OE393" s="200">
        <v>-18979</v>
      </c>
      <c r="OF393" s="200">
        <v>-479</v>
      </c>
      <c r="OG393" s="201">
        <v>11789</v>
      </c>
    </row>
    <row r="394" spans="1:397" ht="12.75" customHeight="1">
      <c r="A394" s="209" t="s">
        <v>563</v>
      </c>
      <c r="B394" s="23" t="s">
        <v>562</v>
      </c>
      <c r="P394" s="200">
        <v>5237</v>
      </c>
      <c r="Q394" s="200">
        <v>3962</v>
      </c>
      <c r="X394" s="200">
        <v>1</v>
      </c>
      <c r="Y394" s="200">
        <v>0</v>
      </c>
      <c r="Z394" s="200">
        <v>95</v>
      </c>
      <c r="AA394" s="200">
        <v>10</v>
      </c>
      <c r="AM394" s="200">
        <v>1</v>
      </c>
      <c r="AQ394" s="200">
        <v>0</v>
      </c>
      <c r="AV394" s="200">
        <v>2</v>
      </c>
      <c r="AW394" s="200">
        <v>0</v>
      </c>
      <c r="BA394" s="200">
        <v>2</v>
      </c>
      <c r="BE394" s="200">
        <v>1</v>
      </c>
      <c r="BM394" s="200">
        <v>2</v>
      </c>
      <c r="BO394" s="200">
        <v>1</v>
      </c>
      <c r="BQ394" s="200">
        <v>1</v>
      </c>
      <c r="BR394" s="200">
        <v>14</v>
      </c>
      <c r="BV394" s="200">
        <v>2</v>
      </c>
      <c r="BW394" s="200">
        <v>2</v>
      </c>
      <c r="BX394" s="200">
        <v>0</v>
      </c>
      <c r="CA394" s="200">
        <v>13</v>
      </c>
      <c r="CB394" s="200">
        <v>0</v>
      </c>
      <c r="CF394" s="200">
        <v>1</v>
      </c>
      <c r="CI394" s="200">
        <v>0</v>
      </c>
      <c r="CO394" s="200">
        <v>0</v>
      </c>
      <c r="CR394" s="200">
        <v>10</v>
      </c>
      <c r="CY394" s="200">
        <v>1</v>
      </c>
      <c r="DB394" s="200">
        <v>1</v>
      </c>
      <c r="DC394" s="200">
        <v>1</v>
      </c>
      <c r="DE394" s="200">
        <v>0</v>
      </c>
      <c r="DG394" s="200">
        <v>0</v>
      </c>
      <c r="DX394" s="200">
        <v>1</v>
      </c>
      <c r="EF394" s="200">
        <v>2</v>
      </c>
      <c r="EM394" s="200">
        <v>1</v>
      </c>
      <c r="EN394" s="200">
        <v>0</v>
      </c>
      <c r="EO394" s="200">
        <v>1</v>
      </c>
      <c r="ET394" s="200">
        <v>1</v>
      </c>
      <c r="FB394" s="200">
        <v>2</v>
      </c>
      <c r="FC394" s="200">
        <v>4</v>
      </c>
      <c r="FD394" s="200">
        <v>0</v>
      </c>
      <c r="FF394" s="200">
        <v>0</v>
      </c>
      <c r="FI394" s="200">
        <v>12</v>
      </c>
      <c r="FT394" s="200">
        <v>2</v>
      </c>
      <c r="GD394" s="200">
        <v>32</v>
      </c>
      <c r="HV394" s="200">
        <v>3</v>
      </c>
      <c r="HW394" s="200">
        <v>8</v>
      </c>
      <c r="IC394" s="200">
        <v>3</v>
      </c>
      <c r="II394" s="200">
        <v>347</v>
      </c>
      <c r="IK394" s="200">
        <v>2</v>
      </c>
      <c r="IP394" s="200">
        <v>3</v>
      </c>
      <c r="IZ394" s="200">
        <v>0</v>
      </c>
      <c r="JB394" s="200">
        <v>0</v>
      </c>
      <c r="JG394" s="200">
        <v>2</v>
      </c>
      <c r="JL394" s="200">
        <v>2</v>
      </c>
      <c r="JM394" s="200">
        <v>2</v>
      </c>
      <c r="JO394" s="200">
        <v>4</v>
      </c>
      <c r="JP394" s="200">
        <v>174</v>
      </c>
      <c r="JU394" s="200">
        <v>1</v>
      </c>
      <c r="JV394" s="200">
        <v>1388</v>
      </c>
      <c r="JW394" s="200">
        <v>64</v>
      </c>
      <c r="JX394" s="200">
        <v>45</v>
      </c>
      <c r="JY394" s="200">
        <v>0</v>
      </c>
      <c r="JZ394" s="200">
        <v>693</v>
      </c>
      <c r="KM394" s="200">
        <v>0</v>
      </c>
      <c r="KN394" s="200">
        <v>0</v>
      </c>
      <c r="KO394" s="200">
        <v>0</v>
      </c>
      <c r="KP394" s="200">
        <v>3</v>
      </c>
      <c r="KR394" s="200">
        <v>5</v>
      </c>
      <c r="KS394" s="200">
        <v>13</v>
      </c>
      <c r="KT394" s="200">
        <v>6</v>
      </c>
      <c r="KW394" s="200">
        <v>1</v>
      </c>
      <c r="LA394" s="200">
        <v>417</v>
      </c>
      <c r="LB394" s="200">
        <v>1</v>
      </c>
      <c r="LD394" s="200">
        <v>1</v>
      </c>
      <c r="LH394" s="200">
        <v>0</v>
      </c>
      <c r="LI394" s="200">
        <v>3</v>
      </c>
      <c r="LK394" s="200">
        <v>89</v>
      </c>
      <c r="LL394" s="200">
        <v>1</v>
      </c>
      <c r="LN394" s="200">
        <v>2</v>
      </c>
      <c r="LO394" s="200">
        <v>5</v>
      </c>
      <c r="LP394" s="200">
        <v>12</v>
      </c>
      <c r="LQ394" s="200">
        <v>15</v>
      </c>
      <c r="LW394" s="200">
        <v>1</v>
      </c>
      <c r="LX394" s="200">
        <v>3</v>
      </c>
      <c r="LY394" s="200">
        <v>12</v>
      </c>
      <c r="LZ394" s="200">
        <v>9</v>
      </c>
      <c r="MA394" s="200">
        <v>19</v>
      </c>
      <c r="MB394" s="200">
        <v>19</v>
      </c>
      <c r="MC394" s="200">
        <v>100</v>
      </c>
      <c r="MU394" s="200">
        <v>0</v>
      </c>
      <c r="NA394" s="200">
        <v>0</v>
      </c>
      <c r="NB394" s="200">
        <v>0</v>
      </c>
      <c r="NC394" s="200">
        <v>0</v>
      </c>
      <c r="ND394" s="200">
        <v>0</v>
      </c>
      <c r="NE394" s="200">
        <v>0</v>
      </c>
      <c r="NI394" s="200">
        <v>73</v>
      </c>
      <c r="NL394" s="200">
        <v>2</v>
      </c>
      <c r="OB394" s="201">
        <v>12972</v>
      </c>
      <c r="OC394" s="200">
        <v>7551</v>
      </c>
      <c r="OE394" s="200">
        <v>9717</v>
      </c>
      <c r="OF394" s="200">
        <v>17269</v>
      </c>
      <c r="OG394" s="201">
        <v>30241</v>
      </c>
    </row>
    <row r="395" spans="1:397" ht="12.75" customHeight="1">
      <c r="A395" s="209" t="s">
        <v>565</v>
      </c>
      <c r="B395" s="23" t="s">
        <v>564</v>
      </c>
      <c r="P395" s="200">
        <v>6712</v>
      </c>
      <c r="Q395" s="200">
        <v>0</v>
      </c>
      <c r="T395" s="200">
        <v>89</v>
      </c>
      <c r="U395" s="200">
        <v>39</v>
      </c>
      <c r="X395" s="200">
        <v>541</v>
      </c>
      <c r="Y395" s="200">
        <v>239</v>
      </c>
      <c r="Z395" s="200">
        <v>284</v>
      </c>
      <c r="AA395" s="200">
        <v>20052</v>
      </c>
      <c r="AB395" s="200">
        <v>6401</v>
      </c>
      <c r="AL395" s="200">
        <v>4283</v>
      </c>
      <c r="AM395" s="200">
        <v>34</v>
      </c>
      <c r="AN395" s="200">
        <v>47</v>
      </c>
      <c r="AO395" s="200">
        <v>47</v>
      </c>
      <c r="AQ395" s="200">
        <v>47</v>
      </c>
      <c r="AR395" s="200">
        <v>1</v>
      </c>
      <c r="AS395" s="200">
        <v>11</v>
      </c>
      <c r="AT395" s="200">
        <v>717</v>
      </c>
      <c r="AU395" s="200">
        <v>236</v>
      </c>
      <c r="AV395" s="200">
        <v>297</v>
      </c>
      <c r="AW395" s="200">
        <v>136</v>
      </c>
      <c r="AX395" s="200">
        <v>3</v>
      </c>
      <c r="AY395" s="200">
        <v>36</v>
      </c>
      <c r="BA395" s="200">
        <v>41</v>
      </c>
      <c r="BB395" s="200">
        <v>44</v>
      </c>
      <c r="BC395" s="200">
        <v>182</v>
      </c>
      <c r="BD395" s="200">
        <v>1</v>
      </c>
      <c r="BE395" s="200">
        <v>28</v>
      </c>
      <c r="BG395" s="200">
        <v>103</v>
      </c>
      <c r="BH395" s="200">
        <v>16</v>
      </c>
      <c r="BI395" s="200">
        <v>8</v>
      </c>
      <c r="BJ395" s="200">
        <v>117</v>
      </c>
      <c r="BL395" s="200">
        <v>8</v>
      </c>
      <c r="BM395" s="200">
        <v>43</v>
      </c>
      <c r="BO395" s="200">
        <v>62</v>
      </c>
      <c r="BP395" s="200">
        <v>1</v>
      </c>
      <c r="BQ395" s="200">
        <v>1049</v>
      </c>
      <c r="BR395" s="200">
        <v>506</v>
      </c>
      <c r="BS395" s="200">
        <v>76</v>
      </c>
      <c r="BT395" s="200">
        <v>20</v>
      </c>
      <c r="BV395" s="200">
        <v>13</v>
      </c>
      <c r="BW395" s="200">
        <v>105</v>
      </c>
      <c r="BX395" s="200">
        <v>264</v>
      </c>
      <c r="BZ395" s="200">
        <v>51</v>
      </c>
      <c r="CA395" s="200">
        <v>705</v>
      </c>
      <c r="CB395" s="200">
        <v>0</v>
      </c>
      <c r="CC395" s="200">
        <v>13</v>
      </c>
      <c r="CE395" s="200">
        <v>12</v>
      </c>
      <c r="CF395" s="200">
        <v>37</v>
      </c>
      <c r="CG395" s="200">
        <v>162</v>
      </c>
      <c r="CH395" s="200">
        <v>4</v>
      </c>
      <c r="CI395" s="200">
        <v>0</v>
      </c>
      <c r="CK395" s="200">
        <v>49</v>
      </c>
      <c r="CN395" s="200">
        <v>0</v>
      </c>
      <c r="CO395" s="200">
        <v>1</v>
      </c>
      <c r="CR395" s="200">
        <v>74</v>
      </c>
      <c r="CS395" s="200">
        <v>3</v>
      </c>
      <c r="CT395" s="200">
        <v>29</v>
      </c>
      <c r="CU395" s="200">
        <v>35</v>
      </c>
      <c r="CX395" s="200">
        <v>3</v>
      </c>
      <c r="CY395" s="200">
        <v>16</v>
      </c>
      <c r="CZ395" s="200">
        <v>118</v>
      </c>
      <c r="DA395" s="200">
        <v>71</v>
      </c>
      <c r="DB395" s="200">
        <v>46</v>
      </c>
      <c r="DC395" s="200">
        <v>31</v>
      </c>
      <c r="DD395" s="200">
        <v>11</v>
      </c>
      <c r="DE395" s="200">
        <v>3</v>
      </c>
      <c r="DG395" s="200">
        <v>70</v>
      </c>
      <c r="DJ395" s="200">
        <v>10</v>
      </c>
      <c r="DM395" s="200">
        <v>48</v>
      </c>
      <c r="DN395" s="200">
        <v>5</v>
      </c>
      <c r="DR395" s="200">
        <v>9</v>
      </c>
      <c r="DW395" s="200">
        <v>74</v>
      </c>
      <c r="DX395" s="200">
        <v>34</v>
      </c>
      <c r="DY395" s="200">
        <v>537</v>
      </c>
      <c r="EA395" s="200">
        <v>48</v>
      </c>
      <c r="EC395" s="200">
        <v>46</v>
      </c>
      <c r="ED395" s="200">
        <v>71</v>
      </c>
      <c r="EE395" s="200">
        <v>0</v>
      </c>
      <c r="EF395" s="200">
        <v>382</v>
      </c>
      <c r="EJ395" s="200">
        <v>10</v>
      </c>
      <c r="EL395" s="200">
        <v>11</v>
      </c>
      <c r="EM395" s="200">
        <v>146</v>
      </c>
      <c r="EN395" s="200">
        <v>50</v>
      </c>
      <c r="EO395" s="200">
        <v>28</v>
      </c>
      <c r="EP395" s="200">
        <v>261</v>
      </c>
      <c r="ER395" s="200">
        <v>41</v>
      </c>
      <c r="ES395" s="200">
        <v>22</v>
      </c>
      <c r="ET395" s="200">
        <v>58</v>
      </c>
      <c r="EU395" s="200">
        <v>12</v>
      </c>
      <c r="EY395" s="200">
        <v>0</v>
      </c>
      <c r="FB395" s="200">
        <v>2</v>
      </c>
      <c r="FC395" s="200">
        <v>4</v>
      </c>
      <c r="FD395" s="200">
        <v>9</v>
      </c>
      <c r="FE395" s="200">
        <v>0</v>
      </c>
      <c r="FF395" s="200">
        <v>32</v>
      </c>
      <c r="FG395" s="200">
        <v>1</v>
      </c>
      <c r="FI395" s="200">
        <v>23</v>
      </c>
      <c r="FQ395" s="200">
        <v>82</v>
      </c>
      <c r="FT395" s="200">
        <v>2</v>
      </c>
      <c r="FU395" s="200">
        <v>14</v>
      </c>
      <c r="GA395" s="200">
        <v>1</v>
      </c>
      <c r="GD395" s="200">
        <v>34</v>
      </c>
      <c r="GH395" s="200">
        <v>0</v>
      </c>
      <c r="GK395" s="200">
        <v>0</v>
      </c>
      <c r="GM395" s="200">
        <v>2</v>
      </c>
      <c r="HV395" s="200">
        <v>4</v>
      </c>
      <c r="HW395" s="200">
        <v>1</v>
      </c>
      <c r="HZ395" s="200">
        <v>1</v>
      </c>
      <c r="IA395" s="200">
        <v>0</v>
      </c>
      <c r="IB395" s="200">
        <v>1</v>
      </c>
      <c r="IC395" s="200">
        <v>4</v>
      </c>
      <c r="IG395" s="200">
        <v>465</v>
      </c>
      <c r="II395" s="200">
        <v>3933</v>
      </c>
      <c r="IJ395" s="200">
        <v>281</v>
      </c>
      <c r="IK395" s="200">
        <v>57</v>
      </c>
      <c r="IL395" s="200">
        <v>93</v>
      </c>
      <c r="IM395" s="200">
        <v>8</v>
      </c>
      <c r="IN395" s="200">
        <v>65</v>
      </c>
      <c r="IO395" s="200">
        <v>17</v>
      </c>
      <c r="IP395" s="200">
        <v>103</v>
      </c>
      <c r="IQ395" s="200">
        <v>396</v>
      </c>
      <c r="IS395" s="200">
        <v>8</v>
      </c>
      <c r="IT395" s="200">
        <v>185</v>
      </c>
      <c r="IY395" s="200">
        <v>3</v>
      </c>
      <c r="IZ395" s="200">
        <v>73</v>
      </c>
      <c r="JB395" s="200">
        <v>9</v>
      </c>
      <c r="JE395" s="200">
        <v>58</v>
      </c>
      <c r="JF395" s="200">
        <v>1</v>
      </c>
      <c r="JG395" s="200">
        <v>520</v>
      </c>
      <c r="JH395" s="200">
        <v>4</v>
      </c>
      <c r="JI395" s="200">
        <v>51</v>
      </c>
      <c r="JK395" s="200">
        <v>0</v>
      </c>
      <c r="JL395" s="200">
        <v>415</v>
      </c>
      <c r="JM395" s="200">
        <v>4</v>
      </c>
      <c r="JO395" s="200">
        <v>97</v>
      </c>
      <c r="JP395" s="200">
        <v>1788</v>
      </c>
      <c r="JQ395" s="200">
        <v>0</v>
      </c>
      <c r="JR395" s="200">
        <v>0</v>
      </c>
      <c r="JS395" s="200">
        <v>0</v>
      </c>
      <c r="JT395" s="200">
        <v>0</v>
      </c>
      <c r="JU395" s="200">
        <v>85</v>
      </c>
      <c r="JV395" s="200">
        <v>61</v>
      </c>
      <c r="JW395" s="200">
        <v>37</v>
      </c>
      <c r="JX395" s="200">
        <v>464</v>
      </c>
      <c r="JY395" s="200">
        <v>18</v>
      </c>
      <c r="JZ395" s="200">
        <v>913</v>
      </c>
      <c r="KA395" s="200">
        <v>1887</v>
      </c>
      <c r="KB395" s="200">
        <v>214</v>
      </c>
      <c r="KC395" s="200">
        <v>160</v>
      </c>
      <c r="KE395" s="200">
        <v>1</v>
      </c>
      <c r="KG395" s="200">
        <v>6</v>
      </c>
      <c r="KH395" s="200">
        <v>39</v>
      </c>
      <c r="KM395" s="200">
        <v>104</v>
      </c>
      <c r="KN395" s="200">
        <v>46</v>
      </c>
      <c r="KO395" s="200">
        <v>40</v>
      </c>
      <c r="KP395" s="200">
        <v>533</v>
      </c>
      <c r="KQ395" s="200">
        <v>8</v>
      </c>
      <c r="KR395" s="200">
        <v>244</v>
      </c>
      <c r="KS395" s="200">
        <v>6567</v>
      </c>
      <c r="KT395" s="200">
        <v>1800</v>
      </c>
      <c r="KU395" s="200">
        <v>428</v>
      </c>
      <c r="KV395" s="200">
        <v>3117</v>
      </c>
      <c r="KW395" s="200">
        <v>3339</v>
      </c>
      <c r="KX395" s="200">
        <v>231</v>
      </c>
      <c r="LA395" s="200">
        <v>2723</v>
      </c>
      <c r="LB395" s="200">
        <v>135</v>
      </c>
      <c r="LC395" s="200">
        <v>15</v>
      </c>
      <c r="LD395" s="200">
        <v>83</v>
      </c>
      <c r="LE395" s="200">
        <v>373</v>
      </c>
      <c r="LF395" s="200">
        <v>806</v>
      </c>
      <c r="LH395" s="200">
        <v>866</v>
      </c>
      <c r="LI395" s="200">
        <v>205</v>
      </c>
      <c r="LJ395" s="200">
        <v>1127</v>
      </c>
      <c r="LK395" s="200">
        <v>10398</v>
      </c>
      <c r="LL395" s="200">
        <v>1434</v>
      </c>
      <c r="LM395" s="200">
        <v>455</v>
      </c>
      <c r="LN395" s="200">
        <v>181</v>
      </c>
      <c r="LP395" s="200">
        <v>987</v>
      </c>
      <c r="LQ395" s="200">
        <v>361</v>
      </c>
      <c r="LU395" s="200">
        <v>427</v>
      </c>
      <c r="LV395" s="200">
        <v>402</v>
      </c>
      <c r="LW395" s="200">
        <v>846</v>
      </c>
      <c r="LX395" s="200">
        <v>1454</v>
      </c>
      <c r="LY395" s="200">
        <v>355</v>
      </c>
      <c r="LZ395" s="200">
        <v>389</v>
      </c>
      <c r="MA395" s="200">
        <v>710</v>
      </c>
      <c r="MB395" s="200">
        <v>977</v>
      </c>
      <c r="MC395" s="200">
        <v>2137</v>
      </c>
      <c r="ME395" s="200">
        <v>1</v>
      </c>
      <c r="MF395" s="200">
        <v>9</v>
      </c>
      <c r="MT395" s="200">
        <v>27</v>
      </c>
      <c r="MU395" s="200">
        <v>2</v>
      </c>
      <c r="MW395" s="200">
        <v>0</v>
      </c>
      <c r="MZ395" s="200">
        <v>181</v>
      </c>
      <c r="NA395" s="200">
        <v>8</v>
      </c>
      <c r="NB395" s="200">
        <v>122</v>
      </c>
      <c r="NC395" s="200">
        <v>61</v>
      </c>
      <c r="ND395" s="200">
        <v>128</v>
      </c>
      <c r="NE395" s="200">
        <v>74</v>
      </c>
      <c r="NF395" s="200">
        <v>23</v>
      </c>
      <c r="NG395" s="200">
        <v>56</v>
      </c>
      <c r="NH395" s="200">
        <v>131</v>
      </c>
      <c r="NI395" s="200">
        <v>1034</v>
      </c>
      <c r="NL395" s="200">
        <v>10</v>
      </c>
      <c r="NM395" s="200">
        <v>46</v>
      </c>
      <c r="NP395" s="200">
        <v>27</v>
      </c>
      <c r="NT395" s="200">
        <v>142</v>
      </c>
      <c r="NW395" s="200">
        <v>638</v>
      </c>
      <c r="OB395" s="201">
        <v>106145</v>
      </c>
      <c r="OC395" s="200">
        <v>58827</v>
      </c>
      <c r="OD395" s="200">
        <v>-15569</v>
      </c>
      <c r="OE395" s="200">
        <v>32653</v>
      </c>
      <c r="OF395" s="200">
        <v>75911</v>
      </c>
      <c r="OG395" s="201">
        <v>182057</v>
      </c>
    </row>
    <row r="396" spans="1:397" s="201" customFormat="1" ht="12.75" customHeight="1">
      <c r="A396" s="210" t="s">
        <v>1188</v>
      </c>
      <c r="B396" s="63" t="s">
        <v>1187</v>
      </c>
      <c r="C396" s="63">
        <v>16175</v>
      </c>
      <c r="D396" s="201">
        <v>35208</v>
      </c>
      <c r="E396" s="201">
        <v>4773</v>
      </c>
      <c r="F396" s="201">
        <v>10748</v>
      </c>
      <c r="G396" s="201">
        <v>7075</v>
      </c>
      <c r="H396" s="201">
        <v>15985</v>
      </c>
      <c r="I396" s="201">
        <v>57149</v>
      </c>
      <c r="J396" s="201">
        <v>35388</v>
      </c>
      <c r="K396" s="201">
        <v>20600</v>
      </c>
      <c r="L396" s="201">
        <v>28604</v>
      </c>
      <c r="M396" s="201">
        <v>22914</v>
      </c>
      <c r="N396" s="201">
        <v>10370</v>
      </c>
      <c r="O396" s="201">
        <v>23045</v>
      </c>
      <c r="P396" s="201">
        <v>509219</v>
      </c>
      <c r="Q396" s="201">
        <v>34638</v>
      </c>
      <c r="R396" s="201">
        <v>9088</v>
      </c>
      <c r="S396" s="201">
        <v>8730</v>
      </c>
      <c r="T396" s="201">
        <v>15586</v>
      </c>
      <c r="U396" s="201">
        <v>12561</v>
      </c>
      <c r="W396" s="201">
        <v>8588</v>
      </c>
      <c r="X396" s="201">
        <v>178218</v>
      </c>
      <c r="Y396" s="201">
        <v>86907</v>
      </c>
      <c r="Z396" s="201">
        <v>25011</v>
      </c>
      <c r="AA396" s="201">
        <v>144239</v>
      </c>
      <c r="AB396" s="201">
        <v>70754</v>
      </c>
      <c r="AL396" s="201">
        <v>5161</v>
      </c>
      <c r="AM396" s="201">
        <v>35922</v>
      </c>
      <c r="AN396" s="201">
        <v>27375</v>
      </c>
      <c r="AO396" s="201">
        <v>27052</v>
      </c>
      <c r="AP396" s="201">
        <v>16685</v>
      </c>
      <c r="AQ396" s="201">
        <v>11171</v>
      </c>
      <c r="AR396" s="201">
        <v>23111</v>
      </c>
      <c r="AS396" s="201">
        <v>11737</v>
      </c>
      <c r="AT396" s="201">
        <v>34041</v>
      </c>
      <c r="AU396" s="201">
        <v>8836</v>
      </c>
      <c r="AV396" s="201">
        <v>12999</v>
      </c>
      <c r="AW396" s="201">
        <v>7348</v>
      </c>
      <c r="AX396" s="201">
        <v>4965</v>
      </c>
      <c r="AY396" s="201">
        <v>4482</v>
      </c>
      <c r="AZ396" s="201">
        <v>2969</v>
      </c>
      <c r="BA396" s="201">
        <v>5807</v>
      </c>
      <c r="BB396" s="201">
        <v>3319</v>
      </c>
      <c r="BC396" s="201">
        <v>139540</v>
      </c>
      <c r="BD396" s="201">
        <v>12434</v>
      </c>
      <c r="BE396" s="201">
        <v>23383</v>
      </c>
      <c r="BF396" s="201">
        <v>26373</v>
      </c>
      <c r="BG396" s="201">
        <v>13801</v>
      </c>
      <c r="BH396" s="201">
        <v>25036</v>
      </c>
      <c r="BI396" s="201">
        <v>26096</v>
      </c>
      <c r="BJ396" s="201">
        <v>13356</v>
      </c>
      <c r="BK396" s="201">
        <v>18114</v>
      </c>
      <c r="BL396" s="201">
        <v>13335</v>
      </c>
      <c r="BM396" s="201">
        <v>12778</v>
      </c>
      <c r="BN396" s="201">
        <v>7758</v>
      </c>
      <c r="BO396" s="201">
        <v>12216</v>
      </c>
      <c r="BP396" s="201">
        <v>8548</v>
      </c>
      <c r="BQ396" s="201">
        <v>45090</v>
      </c>
      <c r="BR396" s="201">
        <v>43108</v>
      </c>
      <c r="BS396" s="201">
        <v>3467</v>
      </c>
      <c r="BT396" s="201">
        <v>4662</v>
      </c>
      <c r="BU396" s="201">
        <v>16083</v>
      </c>
      <c r="BV396" s="201">
        <v>12270</v>
      </c>
      <c r="BW396" s="201">
        <v>7463</v>
      </c>
      <c r="BX396" s="201">
        <v>35337</v>
      </c>
      <c r="BY396" s="201">
        <v>25944</v>
      </c>
      <c r="BZ396" s="201">
        <v>26722</v>
      </c>
      <c r="CA396" s="201">
        <v>25316</v>
      </c>
      <c r="CB396" s="201">
        <v>5311</v>
      </c>
      <c r="CC396" s="201">
        <v>7979</v>
      </c>
      <c r="CD396" s="201">
        <v>3717</v>
      </c>
      <c r="CE396" s="201">
        <v>6447</v>
      </c>
      <c r="CF396" s="201">
        <v>18988</v>
      </c>
      <c r="CG396" s="201">
        <v>3771</v>
      </c>
      <c r="CH396" s="201">
        <v>759</v>
      </c>
      <c r="CI396" s="201">
        <v>5253</v>
      </c>
      <c r="CJ396" s="201">
        <v>4914</v>
      </c>
      <c r="CK396" s="201">
        <v>4953</v>
      </c>
      <c r="CL396" s="201">
        <v>483</v>
      </c>
      <c r="CM396" s="201">
        <v>2330</v>
      </c>
      <c r="CN396" s="201">
        <v>3772</v>
      </c>
      <c r="CO396" s="201">
        <v>3354</v>
      </c>
      <c r="CP396" s="201">
        <v>1331</v>
      </c>
      <c r="CQ396" s="201">
        <v>211</v>
      </c>
      <c r="CR396" s="201">
        <v>3149</v>
      </c>
      <c r="CS396" s="201">
        <v>3448</v>
      </c>
      <c r="CT396" s="201">
        <v>23654</v>
      </c>
      <c r="CU396" s="201">
        <v>1126</v>
      </c>
      <c r="CV396" s="201">
        <v>1598</v>
      </c>
      <c r="CW396" s="201">
        <v>1605</v>
      </c>
      <c r="CX396" s="201">
        <v>5469</v>
      </c>
      <c r="CY396" s="201">
        <v>1671</v>
      </c>
      <c r="CZ396" s="201">
        <v>5680</v>
      </c>
      <c r="DA396" s="201">
        <v>4829</v>
      </c>
      <c r="DB396" s="201">
        <v>24013</v>
      </c>
      <c r="DC396" s="201">
        <v>4413</v>
      </c>
      <c r="DD396" s="201">
        <v>2935</v>
      </c>
      <c r="DE396" s="201">
        <v>8251</v>
      </c>
      <c r="DF396" s="201">
        <v>452</v>
      </c>
      <c r="DG396" s="201">
        <v>5141</v>
      </c>
      <c r="DH396" s="201">
        <v>1426</v>
      </c>
      <c r="DI396" s="201">
        <v>441</v>
      </c>
      <c r="DJ396" s="201">
        <v>9274</v>
      </c>
      <c r="DK396" s="201">
        <v>2833</v>
      </c>
      <c r="DL396" s="201">
        <v>10989</v>
      </c>
      <c r="DM396" s="201">
        <v>22745</v>
      </c>
      <c r="DN396" s="201">
        <v>12312</v>
      </c>
      <c r="DO396" s="201">
        <v>20048</v>
      </c>
      <c r="DP396" s="201">
        <v>3619</v>
      </c>
      <c r="DQ396" s="201">
        <v>6367</v>
      </c>
      <c r="DR396" s="201">
        <v>31355</v>
      </c>
      <c r="DS396" s="201">
        <v>51932</v>
      </c>
      <c r="DT396" s="201">
        <v>17540</v>
      </c>
      <c r="DU396" s="201">
        <v>1360</v>
      </c>
      <c r="DV396" s="201">
        <v>12559</v>
      </c>
      <c r="DW396" s="201">
        <v>3498</v>
      </c>
      <c r="DX396" s="201">
        <v>3004</v>
      </c>
      <c r="DY396" s="201">
        <v>4012</v>
      </c>
      <c r="DZ396" s="201">
        <v>3356</v>
      </c>
      <c r="EA396" s="201">
        <v>1783</v>
      </c>
      <c r="EB396" s="201">
        <v>1189</v>
      </c>
      <c r="EC396" s="201">
        <v>2991</v>
      </c>
      <c r="ED396" s="201">
        <v>6708</v>
      </c>
      <c r="EE396" s="201">
        <v>2564</v>
      </c>
      <c r="EF396" s="201">
        <v>14449</v>
      </c>
      <c r="EG396" s="201">
        <v>1523</v>
      </c>
      <c r="EH396" s="201">
        <v>541</v>
      </c>
      <c r="EI396" s="201">
        <v>252</v>
      </c>
      <c r="EJ396" s="201">
        <v>306</v>
      </c>
      <c r="EK396" s="201">
        <v>2840</v>
      </c>
      <c r="EL396" s="201">
        <v>2596</v>
      </c>
      <c r="EM396" s="201">
        <v>13171</v>
      </c>
      <c r="EN396" s="201">
        <v>6787</v>
      </c>
      <c r="EO396" s="201">
        <v>10638</v>
      </c>
      <c r="EP396" s="201">
        <v>4730</v>
      </c>
      <c r="EQ396" s="201">
        <v>452</v>
      </c>
      <c r="ER396" s="201">
        <v>17778</v>
      </c>
      <c r="ES396" s="201">
        <v>12729</v>
      </c>
      <c r="ET396" s="201">
        <v>2287</v>
      </c>
      <c r="EU396" s="201">
        <v>2238</v>
      </c>
      <c r="EV396" s="201">
        <v>104</v>
      </c>
      <c r="EW396" s="201">
        <v>15</v>
      </c>
      <c r="EX396" s="201">
        <v>3545</v>
      </c>
      <c r="EY396" s="201">
        <v>3542</v>
      </c>
      <c r="EZ396" s="201">
        <v>123</v>
      </c>
      <c r="FB396" s="201">
        <v>1644</v>
      </c>
      <c r="FC396" s="201">
        <v>37230</v>
      </c>
      <c r="FD396" s="201">
        <v>23989</v>
      </c>
      <c r="FE396" s="201">
        <v>25884</v>
      </c>
      <c r="FF396" s="201">
        <v>41887</v>
      </c>
      <c r="FG396" s="201">
        <v>22583</v>
      </c>
      <c r="FH396" s="201">
        <v>26949</v>
      </c>
      <c r="FI396" s="201">
        <v>49091</v>
      </c>
      <c r="FJ396" s="201">
        <v>14380</v>
      </c>
      <c r="FK396" s="201">
        <v>23341</v>
      </c>
      <c r="FL396" s="201">
        <v>16234</v>
      </c>
      <c r="FM396" s="201">
        <v>4979</v>
      </c>
      <c r="FN396" s="201">
        <v>3158</v>
      </c>
      <c r="FO396" s="201">
        <v>3268</v>
      </c>
      <c r="FP396" s="201">
        <v>3850</v>
      </c>
      <c r="FQ396" s="201">
        <v>368</v>
      </c>
      <c r="FR396" s="201">
        <v>1149</v>
      </c>
      <c r="FS396" s="201">
        <v>4131</v>
      </c>
      <c r="FT396" s="201">
        <v>1449</v>
      </c>
      <c r="FU396" s="201">
        <v>18486</v>
      </c>
      <c r="FV396" s="201">
        <v>337</v>
      </c>
      <c r="FW396" s="201">
        <v>549</v>
      </c>
      <c r="FX396" s="201">
        <v>808</v>
      </c>
      <c r="FY396" s="201">
        <v>597</v>
      </c>
      <c r="FZ396" s="201">
        <v>5459</v>
      </c>
      <c r="GA396" s="201">
        <v>4964</v>
      </c>
      <c r="GB396" s="201">
        <v>416</v>
      </c>
      <c r="GC396" s="201">
        <v>12896</v>
      </c>
      <c r="GD396" s="201">
        <v>20126</v>
      </c>
      <c r="GE396" s="201">
        <v>2833</v>
      </c>
      <c r="GF396" s="201">
        <v>42</v>
      </c>
      <c r="GG396" s="201">
        <v>4467</v>
      </c>
      <c r="GH396" s="201">
        <v>3224</v>
      </c>
      <c r="GI396" s="201">
        <v>1343</v>
      </c>
      <c r="GJ396" s="201">
        <v>2112</v>
      </c>
      <c r="GK396" s="201">
        <v>3052</v>
      </c>
      <c r="GL396" s="201">
        <v>881</v>
      </c>
      <c r="GM396" s="201">
        <v>15010</v>
      </c>
      <c r="GN396" s="201">
        <v>252</v>
      </c>
      <c r="GO396" s="201">
        <v>22127</v>
      </c>
      <c r="GP396" s="201">
        <v>9269</v>
      </c>
      <c r="GQ396" s="201">
        <v>8635</v>
      </c>
      <c r="GR396" s="201">
        <v>19339</v>
      </c>
      <c r="GS396" s="201">
        <v>8637</v>
      </c>
      <c r="GT396" s="201">
        <v>314</v>
      </c>
      <c r="GU396" s="201">
        <v>10544</v>
      </c>
      <c r="GV396" s="201">
        <v>5607</v>
      </c>
      <c r="GW396" s="201">
        <v>11948</v>
      </c>
      <c r="GX396" s="201">
        <v>12071</v>
      </c>
      <c r="GY396" s="201">
        <v>18642</v>
      </c>
      <c r="GZ396" s="201">
        <v>6257</v>
      </c>
      <c r="HA396" s="201">
        <v>6145</v>
      </c>
      <c r="HB396" s="201">
        <v>49301</v>
      </c>
      <c r="HC396" s="201">
        <v>17954</v>
      </c>
      <c r="HD396" s="201">
        <v>7549</v>
      </c>
      <c r="HE396" s="201">
        <v>7752</v>
      </c>
      <c r="HF396" s="201">
        <v>2866</v>
      </c>
      <c r="HG396" s="201">
        <v>2867</v>
      </c>
      <c r="HH396" s="201">
        <v>3088</v>
      </c>
      <c r="HI396" s="201">
        <v>14496</v>
      </c>
      <c r="HJ396" s="201">
        <v>5534</v>
      </c>
      <c r="HK396" s="201">
        <v>4503</v>
      </c>
      <c r="HL396" s="201">
        <v>4796</v>
      </c>
      <c r="HM396" s="201">
        <v>3399</v>
      </c>
      <c r="HN396" s="201">
        <v>3656</v>
      </c>
      <c r="HO396" s="201">
        <v>5725</v>
      </c>
      <c r="HP396" s="201">
        <v>4933</v>
      </c>
      <c r="HQ396" s="201">
        <v>5167</v>
      </c>
      <c r="HR396" s="201">
        <v>14288</v>
      </c>
      <c r="HS396" s="201">
        <v>10626</v>
      </c>
      <c r="HT396" s="201">
        <v>2179</v>
      </c>
      <c r="HU396" s="201">
        <v>3807</v>
      </c>
      <c r="HV396" s="201">
        <v>9775</v>
      </c>
      <c r="HW396" s="201">
        <v>8926</v>
      </c>
      <c r="HX396" s="201">
        <v>3867</v>
      </c>
      <c r="HY396" s="201">
        <v>6621</v>
      </c>
      <c r="HZ396" s="201">
        <v>36683</v>
      </c>
      <c r="IA396" s="201">
        <v>28167</v>
      </c>
      <c r="IB396" s="201">
        <v>47829</v>
      </c>
      <c r="IC396" s="201">
        <v>19685</v>
      </c>
      <c r="ID396" s="201">
        <v>7117</v>
      </c>
      <c r="IE396" s="201">
        <v>5838</v>
      </c>
      <c r="IF396" s="201">
        <v>4629</v>
      </c>
      <c r="IG396" s="201">
        <v>67789</v>
      </c>
      <c r="IH396" s="201">
        <v>6593</v>
      </c>
      <c r="II396" s="201">
        <v>398108</v>
      </c>
      <c r="IJ396" s="201">
        <v>11984</v>
      </c>
      <c r="IK396" s="201">
        <v>7966</v>
      </c>
      <c r="IL396" s="201">
        <v>12878</v>
      </c>
      <c r="IM396" s="201">
        <v>97878</v>
      </c>
      <c r="IN396" s="201">
        <v>8859</v>
      </c>
      <c r="IO396" s="201">
        <v>7496</v>
      </c>
      <c r="IP396" s="201">
        <v>28521</v>
      </c>
      <c r="IQ396" s="201">
        <v>92198</v>
      </c>
      <c r="IR396" s="201">
        <v>71085</v>
      </c>
      <c r="IS396" s="201">
        <v>21754</v>
      </c>
      <c r="IT396" s="201">
        <v>22851</v>
      </c>
      <c r="IU396" s="201">
        <v>7724</v>
      </c>
      <c r="IV396" s="201">
        <v>12013</v>
      </c>
      <c r="IW396" s="201">
        <v>38600</v>
      </c>
      <c r="IX396" s="201">
        <v>9592</v>
      </c>
      <c r="IY396" s="201">
        <v>18385</v>
      </c>
      <c r="IZ396" s="201">
        <v>21165</v>
      </c>
      <c r="JA396" s="201">
        <v>8300</v>
      </c>
      <c r="JB396" s="201">
        <v>20431</v>
      </c>
      <c r="JC396" s="201">
        <v>4895</v>
      </c>
      <c r="JD396" s="201">
        <v>4373</v>
      </c>
      <c r="JE396" s="201">
        <v>32202</v>
      </c>
      <c r="JF396" s="201">
        <v>32657</v>
      </c>
      <c r="JG396" s="201">
        <v>13649</v>
      </c>
      <c r="JH396" s="201">
        <v>3548</v>
      </c>
      <c r="JI396" s="201">
        <v>6942</v>
      </c>
      <c r="JJ396" s="201">
        <v>8639</v>
      </c>
      <c r="JK396" s="201">
        <v>11797</v>
      </c>
      <c r="JL396" s="201">
        <v>80330</v>
      </c>
      <c r="JM396" s="201">
        <v>13906</v>
      </c>
      <c r="JN396" s="201">
        <v>4679</v>
      </c>
      <c r="JO396" s="201">
        <v>15173</v>
      </c>
      <c r="JP396" s="201">
        <v>542438</v>
      </c>
      <c r="JQ396" s="201">
        <v>10833</v>
      </c>
      <c r="JR396" s="201">
        <v>1349</v>
      </c>
      <c r="JS396" s="201">
        <v>4704</v>
      </c>
      <c r="JT396" s="201">
        <v>103621</v>
      </c>
      <c r="JU396" s="201">
        <v>64121</v>
      </c>
      <c r="JV396" s="201">
        <v>43943</v>
      </c>
      <c r="JW396" s="201">
        <v>11891</v>
      </c>
      <c r="JX396" s="201">
        <v>142845</v>
      </c>
      <c r="JY396" s="201">
        <v>27934</v>
      </c>
      <c r="JZ396" s="201">
        <v>23216</v>
      </c>
      <c r="KA396" s="201">
        <v>86806</v>
      </c>
      <c r="KB396" s="201">
        <v>68451</v>
      </c>
      <c r="KC396" s="201">
        <v>72903</v>
      </c>
      <c r="KD396" s="201">
        <v>647</v>
      </c>
      <c r="KE396" s="201">
        <v>6276</v>
      </c>
      <c r="KF396" s="201">
        <v>5152</v>
      </c>
      <c r="KG396" s="201">
        <v>4593</v>
      </c>
      <c r="KH396" s="201">
        <v>19915</v>
      </c>
      <c r="KI396" s="201">
        <v>49210</v>
      </c>
      <c r="KJ396" s="201">
        <v>8445</v>
      </c>
      <c r="KK396" s="201">
        <v>7673</v>
      </c>
      <c r="KL396" s="201">
        <v>21129</v>
      </c>
      <c r="KM396" s="201">
        <v>170227</v>
      </c>
      <c r="KN396" s="201">
        <v>50175</v>
      </c>
      <c r="KO396" s="201">
        <v>12570</v>
      </c>
      <c r="KP396" s="201">
        <v>84099</v>
      </c>
      <c r="KQ396" s="201">
        <v>4720</v>
      </c>
      <c r="KR396" s="201">
        <v>13775</v>
      </c>
      <c r="KS396" s="201">
        <v>253282</v>
      </c>
      <c r="KT396" s="201">
        <v>175732</v>
      </c>
      <c r="KU396" s="201">
        <v>147810</v>
      </c>
      <c r="KV396" s="201">
        <v>179592</v>
      </c>
      <c r="KW396" s="201">
        <v>252535</v>
      </c>
      <c r="KX396" s="201">
        <v>185567</v>
      </c>
      <c r="KY396" s="201">
        <v>12372</v>
      </c>
      <c r="KZ396" s="201">
        <v>0</v>
      </c>
      <c r="LA396" s="201">
        <v>775353</v>
      </c>
      <c r="LB396" s="201">
        <v>49099</v>
      </c>
      <c r="LC396" s="201">
        <v>13169</v>
      </c>
      <c r="LD396" s="201">
        <v>66701</v>
      </c>
      <c r="LE396" s="201">
        <v>93230</v>
      </c>
      <c r="LF396" s="201">
        <v>166462</v>
      </c>
      <c r="LG396" s="201">
        <v>2596</v>
      </c>
      <c r="LH396" s="201">
        <v>76666</v>
      </c>
      <c r="LI396" s="201">
        <v>48919</v>
      </c>
      <c r="LJ396" s="201">
        <v>114404</v>
      </c>
      <c r="LK396" s="201">
        <v>218271</v>
      </c>
      <c r="LL396" s="201">
        <v>25940</v>
      </c>
      <c r="LM396" s="201">
        <v>142054</v>
      </c>
      <c r="LN396" s="201">
        <v>31881</v>
      </c>
      <c r="LO396" s="201">
        <v>16631</v>
      </c>
      <c r="LP396" s="201">
        <v>334017</v>
      </c>
      <c r="LQ396" s="201">
        <v>62722</v>
      </c>
      <c r="LR396" s="201">
        <v>3323</v>
      </c>
      <c r="LS396" s="201">
        <v>2246</v>
      </c>
      <c r="LT396" s="201">
        <v>420133</v>
      </c>
      <c r="LU396" s="201">
        <v>43192</v>
      </c>
      <c r="LV396" s="201">
        <v>27178</v>
      </c>
      <c r="LW396" s="201">
        <v>176700</v>
      </c>
      <c r="LX396" s="201">
        <v>68817</v>
      </c>
      <c r="LY396" s="201">
        <v>23548</v>
      </c>
      <c r="LZ396" s="201">
        <v>40000</v>
      </c>
      <c r="MA396" s="201">
        <v>125839</v>
      </c>
      <c r="MB396" s="201">
        <v>36707</v>
      </c>
      <c r="MC396" s="201">
        <v>73327</v>
      </c>
      <c r="ME396" s="201">
        <v>7629</v>
      </c>
      <c r="MF396" s="201">
        <v>9547</v>
      </c>
      <c r="MG396" s="201">
        <v>429</v>
      </c>
      <c r="MH396" s="201">
        <v>96</v>
      </c>
      <c r="MI396" s="201">
        <v>549</v>
      </c>
      <c r="MJ396" s="201">
        <v>799</v>
      </c>
      <c r="MK396" s="201">
        <v>8492</v>
      </c>
      <c r="MM396" s="201">
        <v>9918</v>
      </c>
      <c r="MN396" s="201">
        <v>323</v>
      </c>
      <c r="MO396" s="201">
        <v>1592</v>
      </c>
      <c r="MP396" s="201">
        <v>114</v>
      </c>
      <c r="MQ396" s="201">
        <v>601</v>
      </c>
      <c r="MR396" s="201">
        <v>70</v>
      </c>
      <c r="MS396" s="201">
        <v>715</v>
      </c>
      <c r="MT396" s="201">
        <v>4780</v>
      </c>
      <c r="MU396" s="201">
        <v>13684</v>
      </c>
      <c r="MV396" s="201">
        <v>13007</v>
      </c>
      <c r="MW396" s="201">
        <v>22983</v>
      </c>
      <c r="MY396" s="201">
        <v>366</v>
      </c>
      <c r="MZ396" s="201">
        <v>181</v>
      </c>
      <c r="NA396" s="201">
        <v>10268</v>
      </c>
      <c r="NB396" s="201">
        <v>38948</v>
      </c>
      <c r="NC396" s="201">
        <v>54923</v>
      </c>
      <c r="ND396" s="201">
        <v>48934</v>
      </c>
      <c r="NE396" s="201">
        <v>14524</v>
      </c>
      <c r="NF396" s="201">
        <v>28361</v>
      </c>
      <c r="NG396" s="201">
        <v>35352</v>
      </c>
      <c r="NH396" s="201">
        <v>53018</v>
      </c>
      <c r="NI396" s="201">
        <v>22483</v>
      </c>
      <c r="NJ396" s="201">
        <v>362</v>
      </c>
      <c r="NL396" s="201">
        <v>12963</v>
      </c>
      <c r="NM396" s="201">
        <v>8342</v>
      </c>
      <c r="NO396" s="201">
        <v>207</v>
      </c>
      <c r="NP396" s="201">
        <v>19474</v>
      </c>
      <c r="NT396" s="201">
        <v>64882</v>
      </c>
      <c r="NU396" s="201">
        <v>3050</v>
      </c>
      <c r="NW396" s="201">
        <v>18111</v>
      </c>
      <c r="NX396" s="201">
        <v>20110</v>
      </c>
      <c r="NY396" s="201">
        <v>2202</v>
      </c>
      <c r="NZ396" s="201">
        <v>111725</v>
      </c>
      <c r="OB396" s="201">
        <v>11673662</v>
      </c>
      <c r="OC396" s="201">
        <v>7908768</v>
      </c>
      <c r="OD396" s="201">
        <v>979978</v>
      </c>
      <c r="OE396" s="201">
        <v>5588888</v>
      </c>
    </row>
    <row r="397" spans="1:397" ht="12.75" customHeight="1">
      <c r="A397" s="209" t="s">
        <v>1186</v>
      </c>
      <c r="B397" s="23" t="s">
        <v>1185</v>
      </c>
      <c r="D397" s="200">
        <v>1096</v>
      </c>
      <c r="E397" s="200">
        <v>16407</v>
      </c>
      <c r="F397" s="200">
        <v>14311</v>
      </c>
      <c r="G397" s="200">
        <v>12655</v>
      </c>
      <c r="H397" s="200">
        <v>272</v>
      </c>
      <c r="I397" s="200">
        <v>109</v>
      </c>
      <c r="J397" s="200">
        <v>185</v>
      </c>
      <c r="K397" s="200">
        <v>3525</v>
      </c>
      <c r="L397" s="200">
        <v>4194</v>
      </c>
      <c r="N397" s="200">
        <v>5262</v>
      </c>
      <c r="O397" s="200">
        <v>162</v>
      </c>
      <c r="Q397" s="200">
        <v>17</v>
      </c>
      <c r="U397" s="200">
        <v>97</v>
      </c>
      <c r="X397" s="200">
        <v>148295</v>
      </c>
      <c r="Y397" s="200">
        <v>61768</v>
      </c>
      <c r="Z397" s="200">
        <v>30270</v>
      </c>
      <c r="AP397" s="200">
        <v>3610</v>
      </c>
      <c r="AQ397" s="200">
        <v>2263</v>
      </c>
      <c r="AR397" s="200">
        <v>3027</v>
      </c>
      <c r="AV397" s="200">
        <v>29</v>
      </c>
      <c r="AW397" s="200">
        <v>21</v>
      </c>
      <c r="AX397" s="200">
        <v>155</v>
      </c>
      <c r="AY397" s="200">
        <v>3591</v>
      </c>
      <c r="AZ397" s="200">
        <v>139</v>
      </c>
      <c r="BC397" s="200">
        <v>39</v>
      </c>
      <c r="BD397" s="200">
        <v>465</v>
      </c>
      <c r="BJ397" s="200">
        <v>31</v>
      </c>
      <c r="BL397" s="200">
        <v>200</v>
      </c>
      <c r="BO397" s="200">
        <v>499</v>
      </c>
      <c r="BP397" s="200">
        <v>5106</v>
      </c>
      <c r="BQ397" s="200">
        <v>86</v>
      </c>
      <c r="BU397" s="200">
        <v>128</v>
      </c>
      <c r="BV397" s="200">
        <v>442</v>
      </c>
      <c r="BW397" s="200">
        <v>90</v>
      </c>
      <c r="BY397" s="200">
        <v>227</v>
      </c>
      <c r="CD397" s="200">
        <v>3420</v>
      </c>
      <c r="CF397" s="200">
        <v>2156</v>
      </c>
      <c r="CH397" s="200">
        <v>817</v>
      </c>
      <c r="CK397" s="200">
        <v>436</v>
      </c>
      <c r="CN397" s="200">
        <v>19</v>
      </c>
      <c r="CO397" s="200">
        <v>312</v>
      </c>
      <c r="CP397" s="200">
        <v>22</v>
      </c>
      <c r="CQ397" s="200">
        <v>783</v>
      </c>
      <c r="CS397" s="200">
        <v>1716</v>
      </c>
      <c r="CT397" s="200">
        <v>1421</v>
      </c>
      <c r="CV397" s="200">
        <v>77</v>
      </c>
      <c r="DB397" s="200">
        <v>481</v>
      </c>
      <c r="DF397" s="200">
        <v>2027</v>
      </c>
      <c r="DG397" s="200">
        <v>282</v>
      </c>
      <c r="DK397" s="200">
        <v>16732</v>
      </c>
      <c r="DL397" s="200">
        <v>2339</v>
      </c>
      <c r="DM397" s="200">
        <v>12494</v>
      </c>
      <c r="DN397" s="200">
        <v>631</v>
      </c>
      <c r="DO397" s="200">
        <v>5289</v>
      </c>
      <c r="DP397" s="200">
        <v>44</v>
      </c>
      <c r="DQ397" s="200">
        <v>32986</v>
      </c>
      <c r="DR397" s="200">
        <v>382</v>
      </c>
      <c r="DT397" s="200">
        <v>166</v>
      </c>
      <c r="DU397" s="200">
        <v>2089</v>
      </c>
      <c r="DV397" s="200">
        <v>38</v>
      </c>
      <c r="EC397" s="200">
        <v>4690</v>
      </c>
      <c r="ED397" s="200">
        <v>765</v>
      </c>
      <c r="EE397" s="200">
        <v>1259</v>
      </c>
      <c r="EF397" s="200">
        <v>2082</v>
      </c>
      <c r="EG397" s="200">
        <v>9335</v>
      </c>
      <c r="EH397" s="200">
        <v>5296</v>
      </c>
      <c r="EI397" s="200">
        <v>4951</v>
      </c>
      <c r="EJ397" s="200">
        <v>4975</v>
      </c>
      <c r="EK397" s="200">
        <v>1384</v>
      </c>
      <c r="EL397" s="200">
        <v>9</v>
      </c>
      <c r="EM397" s="200">
        <v>126</v>
      </c>
      <c r="EN397" s="200">
        <v>117</v>
      </c>
      <c r="EP397" s="200">
        <v>1943</v>
      </c>
      <c r="EQ397" s="200">
        <v>2479</v>
      </c>
      <c r="EU397" s="200">
        <v>286</v>
      </c>
      <c r="EV397" s="200">
        <v>66547</v>
      </c>
      <c r="EW397" s="200">
        <v>116189</v>
      </c>
      <c r="EY397" s="200">
        <v>50</v>
      </c>
      <c r="FA397" s="200">
        <v>5079</v>
      </c>
      <c r="FB397" s="200">
        <v>6705</v>
      </c>
      <c r="FC397" s="200">
        <v>1503</v>
      </c>
      <c r="FD397" s="200">
        <v>2890</v>
      </c>
      <c r="FE397" s="200">
        <v>1107</v>
      </c>
      <c r="FF397" s="200">
        <v>1726</v>
      </c>
      <c r="FG397" s="200">
        <v>13</v>
      </c>
      <c r="FI397" s="200">
        <v>4344</v>
      </c>
      <c r="FJ397" s="200">
        <v>760</v>
      </c>
      <c r="FQ397" s="200">
        <v>7578</v>
      </c>
      <c r="FR397" s="200">
        <v>8096</v>
      </c>
      <c r="FT397" s="200">
        <v>4532</v>
      </c>
      <c r="FV397" s="200">
        <v>12081</v>
      </c>
      <c r="FW397" s="200">
        <v>16178</v>
      </c>
      <c r="FX397" s="200">
        <v>5572</v>
      </c>
      <c r="FY397" s="200">
        <v>45</v>
      </c>
      <c r="FZ397" s="200">
        <v>175</v>
      </c>
      <c r="GA397" s="200">
        <v>589</v>
      </c>
      <c r="GB397" s="200">
        <v>9374</v>
      </c>
      <c r="GC397" s="200">
        <v>192</v>
      </c>
      <c r="GD397" s="200">
        <v>7905</v>
      </c>
      <c r="GF397" s="200">
        <v>7368</v>
      </c>
      <c r="GH397" s="200">
        <v>25900</v>
      </c>
      <c r="GI397" s="200">
        <v>13654</v>
      </c>
      <c r="GJ397" s="200">
        <v>19590</v>
      </c>
      <c r="GK397" s="200">
        <v>2566</v>
      </c>
      <c r="GM397" s="200">
        <v>15106</v>
      </c>
      <c r="GN397" s="200">
        <v>12549</v>
      </c>
      <c r="GO397" s="200">
        <v>1812</v>
      </c>
      <c r="GP397" s="200">
        <v>2933</v>
      </c>
      <c r="GQ397" s="200">
        <v>496</v>
      </c>
      <c r="GR397" s="200">
        <v>742</v>
      </c>
      <c r="GS397" s="200">
        <v>3909</v>
      </c>
      <c r="GT397" s="200">
        <v>7937</v>
      </c>
      <c r="GU397" s="200">
        <v>19889</v>
      </c>
      <c r="GV397" s="200">
        <v>20494</v>
      </c>
      <c r="GW397" s="200">
        <v>24391</v>
      </c>
      <c r="GX397" s="200">
        <v>19737</v>
      </c>
      <c r="GY397" s="200">
        <v>11670</v>
      </c>
      <c r="GZ397" s="200">
        <v>6614</v>
      </c>
      <c r="HA397" s="200">
        <v>2767</v>
      </c>
      <c r="HB397" s="200">
        <v>55044</v>
      </c>
      <c r="HC397" s="200">
        <v>28419</v>
      </c>
      <c r="HD397" s="200">
        <v>4483</v>
      </c>
      <c r="HE397" s="200">
        <v>36565</v>
      </c>
      <c r="HF397" s="200">
        <v>17929</v>
      </c>
      <c r="HG397" s="200">
        <v>20082</v>
      </c>
      <c r="HH397" s="200">
        <v>4519</v>
      </c>
      <c r="HI397" s="200">
        <v>241</v>
      </c>
      <c r="HJ397" s="200">
        <v>9103</v>
      </c>
      <c r="HK397" s="200">
        <v>14479</v>
      </c>
      <c r="HL397" s="200">
        <v>39189</v>
      </c>
      <c r="HM397" s="200">
        <v>24023</v>
      </c>
      <c r="HN397" s="200">
        <v>14032</v>
      </c>
      <c r="HO397" s="200">
        <v>9349</v>
      </c>
      <c r="HP397" s="200">
        <v>45373</v>
      </c>
      <c r="HQ397" s="200">
        <v>108</v>
      </c>
      <c r="HR397" s="200">
        <v>1457</v>
      </c>
      <c r="HS397" s="200">
        <v>390</v>
      </c>
      <c r="HT397" s="200">
        <v>7765</v>
      </c>
      <c r="HU397" s="200">
        <v>11349</v>
      </c>
      <c r="HV397" s="200">
        <v>3991</v>
      </c>
      <c r="HW397" s="200">
        <v>102117</v>
      </c>
      <c r="HX397" s="200">
        <v>33631</v>
      </c>
      <c r="HZ397" s="200">
        <v>12974</v>
      </c>
      <c r="IB397" s="200">
        <v>519</v>
      </c>
      <c r="IC397" s="200">
        <v>1206</v>
      </c>
      <c r="ID397" s="200">
        <v>759</v>
      </c>
      <c r="IE397" s="200">
        <v>5515</v>
      </c>
      <c r="IF397" s="200">
        <v>785</v>
      </c>
      <c r="IG397" s="200">
        <v>2469</v>
      </c>
      <c r="II397" s="200">
        <v>211323</v>
      </c>
      <c r="IL397" s="200">
        <v>4945</v>
      </c>
      <c r="IN397" s="200">
        <v>68</v>
      </c>
      <c r="IP397" s="200">
        <v>21</v>
      </c>
      <c r="IQ397" s="200">
        <v>1093</v>
      </c>
      <c r="IT397" s="200">
        <v>237</v>
      </c>
      <c r="IU397" s="200">
        <v>3076</v>
      </c>
      <c r="IW397" s="200">
        <v>162069</v>
      </c>
      <c r="IZ397" s="200">
        <v>331</v>
      </c>
      <c r="JA397" s="200">
        <v>963</v>
      </c>
      <c r="JB397" s="200">
        <v>23394</v>
      </c>
      <c r="JC397" s="200">
        <v>32453</v>
      </c>
      <c r="JE397" s="200">
        <v>2155</v>
      </c>
      <c r="JF397" s="200">
        <v>2734</v>
      </c>
      <c r="JI397" s="200">
        <v>621</v>
      </c>
      <c r="JJ397" s="200">
        <v>646</v>
      </c>
      <c r="JL397" s="200">
        <v>10102</v>
      </c>
      <c r="JM397" s="200">
        <v>9906</v>
      </c>
      <c r="JN397" s="200">
        <v>428</v>
      </c>
      <c r="JO397" s="200">
        <v>1102</v>
      </c>
      <c r="JP397" s="200">
        <v>393725</v>
      </c>
      <c r="JQ397" s="200">
        <v>119068</v>
      </c>
      <c r="JR397" s="200">
        <v>161338</v>
      </c>
      <c r="JS397" s="200">
        <v>174799</v>
      </c>
      <c r="JT397" s="200">
        <v>583929</v>
      </c>
      <c r="JU397" s="200">
        <v>82658</v>
      </c>
      <c r="JV397" s="200">
        <v>6537</v>
      </c>
      <c r="JW397" s="200">
        <v>15043</v>
      </c>
      <c r="JX397" s="200">
        <v>85519</v>
      </c>
      <c r="JY397" s="200">
        <v>28411</v>
      </c>
      <c r="JZ397" s="200">
        <v>1780</v>
      </c>
      <c r="KA397" s="200">
        <v>9394</v>
      </c>
      <c r="KB397" s="200">
        <v>1676</v>
      </c>
      <c r="KC397" s="200">
        <v>173</v>
      </c>
      <c r="KD397" s="200">
        <v>9824</v>
      </c>
      <c r="KE397" s="200">
        <v>13145</v>
      </c>
      <c r="KF397" s="200">
        <v>20040</v>
      </c>
      <c r="KG397" s="200">
        <v>7382</v>
      </c>
      <c r="KH397" s="200">
        <v>26190</v>
      </c>
      <c r="KI397" s="200">
        <v>22169</v>
      </c>
      <c r="KJ397" s="200">
        <v>8320</v>
      </c>
      <c r="KK397" s="200">
        <v>4534</v>
      </c>
      <c r="KM397" s="200">
        <v>159265</v>
      </c>
      <c r="KN397" s="200">
        <v>81429</v>
      </c>
      <c r="KO397" s="200">
        <v>10967</v>
      </c>
      <c r="KQ397" s="200">
        <v>3362</v>
      </c>
      <c r="KR397" s="200">
        <v>2856</v>
      </c>
      <c r="KS397" s="200">
        <v>171848</v>
      </c>
      <c r="KT397" s="200">
        <v>35104</v>
      </c>
      <c r="KU397" s="200">
        <v>40974</v>
      </c>
      <c r="KV397" s="200">
        <v>108216</v>
      </c>
      <c r="KW397" s="200">
        <v>288151</v>
      </c>
      <c r="KY397" s="200">
        <v>124034</v>
      </c>
      <c r="KZ397" s="200">
        <v>1478793</v>
      </c>
      <c r="LA397" s="200">
        <v>4111</v>
      </c>
      <c r="LB397" s="200">
        <v>49708</v>
      </c>
      <c r="LC397" s="200">
        <v>25636</v>
      </c>
      <c r="LD397" s="200">
        <v>377</v>
      </c>
      <c r="LF397" s="200">
        <v>90334</v>
      </c>
      <c r="LJ397" s="200">
        <v>15387</v>
      </c>
      <c r="LL397" s="200">
        <v>4429</v>
      </c>
      <c r="LO397" s="200">
        <v>4636</v>
      </c>
      <c r="LP397" s="200">
        <v>2434</v>
      </c>
      <c r="LR397" s="200">
        <v>7284</v>
      </c>
      <c r="LS397" s="200">
        <v>20216</v>
      </c>
      <c r="LW397" s="200">
        <v>1517</v>
      </c>
      <c r="LX397" s="200">
        <v>4347</v>
      </c>
      <c r="LY397" s="200">
        <v>14341</v>
      </c>
      <c r="LZ397" s="200">
        <v>7681</v>
      </c>
      <c r="MA397" s="200">
        <v>15230</v>
      </c>
      <c r="MB397" s="200">
        <v>340</v>
      </c>
      <c r="MC397" s="200">
        <v>15473</v>
      </c>
      <c r="MD397" s="200">
        <v>38699</v>
      </c>
      <c r="ME397" s="200">
        <v>163958</v>
      </c>
      <c r="MF397" s="200">
        <v>48520</v>
      </c>
      <c r="MG397" s="200">
        <v>346543</v>
      </c>
      <c r="MH397" s="200">
        <v>96992</v>
      </c>
      <c r="MI397" s="200">
        <v>61259</v>
      </c>
      <c r="MJ397" s="200">
        <v>79113</v>
      </c>
      <c r="MK397" s="200">
        <v>28812</v>
      </c>
      <c r="ML397" s="200">
        <v>64891</v>
      </c>
      <c r="MM397" s="200">
        <v>25447</v>
      </c>
      <c r="MN397" s="200">
        <v>649837</v>
      </c>
      <c r="MO397" s="200">
        <v>136008</v>
      </c>
      <c r="MP397" s="200">
        <v>34271</v>
      </c>
      <c r="MQ397" s="200">
        <v>58442</v>
      </c>
      <c r="MR397" s="200">
        <v>34101</v>
      </c>
      <c r="MS397" s="200">
        <v>41609</v>
      </c>
      <c r="MT397" s="200">
        <v>19786</v>
      </c>
      <c r="MU397" s="200">
        <v>15643</v>
      </c>
      <c r="MV397" s="200">
        <v>8855</v>
      </c>
      <c r="MW397" s="200">
        <v>104</v>
      </c>
      <c r="MX397" s="200">
        <v>12246</v>
      </c>
      <c r="MY397" s="200">
        <v>11785</v>
      </c>
      <c r="MZ397" s="200">
        <v>85785</v>
      </c>
      <c r="NA397" s="200">
        <v>48926</v>
      </c>
      <c r="NB397" s="200">
        <v>95362</v>
      </c>
      <c r="NC397" s="200">
        <v>182258</v>
      </c>
      <c r="ND397" s="200">
        <v>240292</v>
      </c>
      <c r="NE397" s="200">
        <v>68597</v>
      </c>
      <c r="NF397" s="200">
        <v>155182</v>
      </c>
      <c r="NG397" s="200">
        <v>4035</v>
      </c>
      <c r="NI397" s="200">
        <v>16924</v>
      </c>
      <c r="NJ397" s="200">
        <v>58792</v>
      </c>
      <c r="NK397" s="200">
        <v>18136</v>
      </c>
      <c r="NL397" s="200">
        <v>12928</v>
      </c>
      <c r="NM397" s="200">
        <v>49417</v>
      </c>
      <c r="NN397" s="200">
        <v>77273</v>
      </c>
      <c r="NO397" s="200">
        <v>39974</v>
      </c>
      <c r="NP397" s="200">
        <v>38204</v>
      </c>
      <c r="NQ397" s="200">
        <v>18131</v>
      </c>
      <c r="NT397" s="200">
        <v>9915</v>
      </c>
      <c r="NW397" s="200">
        <v>50615</v>
      </c>
      <c r="NX397" s="200">
        <v>-4670</v>
      </c>
      <c r="NY397" s="200">
        <v>71727</v>
      </c>
      <c r="NZ397" s="200">
        <v>75699</v>
      </c>
      <c r="OA397" s="200">
        <v>-124565</v>
      </c>
      <c r="OG397" s="201">
        <v>9750504</v>
      </c>
    </row>
    <row r="398" spans="1:397" ht="12.75" customHeight="1">
      <c r="A398" s="209" t="s">
        <v>1184</v>
      </c>
      <c r="B398" s="23" t="s">
        <v>1183</v>
      </c>
      <c r="V398" s="200">
        <v>52643</v>
      </c>
      <c r="W398" s="200">
        <v>49583</v>
      </c>
      <c r="AC398" s="200">
        <v>40056</v>
      </c>
      <c r="AD398" s="200">
        <v>40215</v>
      </c>
      <c r="AE398" s="200">
        <v>81603</v>
      </c>
      <c r="AF398" s="200">
        <v>16909</v>
      </c>
      <c r="AG398" s="200">
        <v>1159</v>
      </c>
      <c r="AH398" s="200">
        <v>141417</v>
      </c>
      <c r="AI398" s="200">
        <v>72348</v>
      </c>
      <c r="AP398" s="200">
        <v>452</v>
      </c>
      <c r="JP398" s="200">
        <v>63</v>
      </c>
      <c r="JX398" s="200">
        <v>21</v>
      </c>
      <c r="LA398" s="200">
        <v>3383</v>
      </c>
      <c r="NY398" s="200">
        <v>-2923</v>
      </c>
      <c r="OG398" s="201">
        <v>496928</v>
      </c>
    </row>
    <row r="399" spans="1:397" ht="12.75" customHeight="1">
      <c r="A399" s="209" t="s">
        <v>1182</v>
      </c>
      <c r="B399" s="23" t="s">
        <v>1181</v>
      </c>
      <c r="R399" s="200">
        <v>157</v>
      </c>
      <c r="W399" s="200">
        <v>1525</v>
      </c>
      <c r="BP399" s="200">
        <v>261</v>
      </c>
      <c r="BQ399" s="200">
        <v>122</v>
      </c>
      <c r="BR399" s="200">
        <v>414</v>
      </c>
      <c r="BS399" s="200">
        <v>2672</v>
      </c>
      <c r="BT399" s="200">
        <v>3759</v>
      </c>
      <c r="BU399" s="200">
        <v>179</v>
      </c>
      <c r="BV399" s="200">
        <v>245</v>
      </c>
      <c r="CA399" s="200">
        <v>2455</v>
      </c>
      <c r="CE399" s="200">
        <v>778</v>
      </c>
      <c r="CF399" s="200">
        <v>453</v>
      </c>
      <c r="CG399" s="200">
        <v>17293</v>
      </c>
      <c r="CH399" s="200">
        <v>5752</v>
      </c>
      <c r="CI399" s="200">
        <v>23196</v>
      </c>
      <c r="CJ399" s="200">
        <v>9971</v>
      </c>
      <c r="CK399" s="200">
        <v>16568</v>
      </c>
      <c r="CL399" s="200">
        <v>3882</v>
      </c>
      <c r="CM399" s="200">
        <v>5998</v>
      </c>
      <c r="CN399" s="200">
        <v>9181</v>
      </c>
      <c r="CO399" s="200">
        <v>2059</v>
      </c>
      <c r="CP399" s="200">
        <v>2800</v>
      </c>
      <c r="CQ399" s="200">
        <v>1450</v>
      </c>
      <c r="CR399" s="200">
        <v>2919</v>
      </c>
      <c r="CS399" s="200">
        <v>85</v>
      </c>
      <c r="CT399" s="200">
        <v>6608</v>
      </c>
      <c r="CU399" s="200">
        <v>5643</v>
      </c>
      <c r="CV399" s="200">
        <v>7247</v>
      </c>
      <c r="CW399" s="200">
        <v>7660</v>
      </c>
      <c r="CX399" s="200">
        <v>2242</v>
      </c>
      <c r="CY399" s="200">
        <v>6513</v>
      </c>
      <c r="DB399" s="200">
        <v>2563</v>
      </c>
      <c r="DC399" s="200">
        <v>8219</v>
      </c>
      <c r="DD399" s="200">
        <v>6156</v>
      </c>
      <c r="DE399" s="200">
        <v>18902</v>
      </c>
      <c r="DF399" s="200">
        <v>2398</v>
      </c>
      <c r="DG399" s="200">
        <v>11225</v>
      </c>
      <c r="DH399" s="200">
        <v>4164</v>
      </c>
      <c r="DI399" s="200">
        <v>1196</v>
      </c>
      <c r="DJ399" s="200">
        <v>387</v>
      </c>
      <c r="DK399" s="200">
        <v>38117</v>
      </c>
      <c r="DL399" s="200">
        <v>3657</v>
      </c>
      <c r="DM399" s="200">
        <v>11875</v>
      </c>
      <c r="DN399" s="200">
        <v>16278</v>
      </c>
      <c r="DO399" s="200">
        <v>33076</v>
      </c>
      <c r="DP399" s="200">
        <v>813</v>
      </c>
      <c r="DQ399" s="200">
        <v>9879</v>
      </c>
      <c r="DU399" s="200">
        <v>21488</v>
      </c>
      <c r="DV399" s="200">
        <v>16238</v>
      </c>
      <c r="DX399" s="200">
        <v>5537</v>
      </c>
      <c r="DY399" s="200">
        <v>2088</v>
      </c>
      <c r="DZ399" s="200">
        <v>4328</v>
      </c>
      <c r="EA399" s="200">
        <v>8791</v>
      </c>
      <c r="EB399" s="200">
        <v>5652</v>
      </c>
      <c r="EC399" s="200">
        <v>3809</v>
      </c>
      <c r="ED399" s="200">
        <v>477</v>
      </c>
      <c r="EF399" s="200">
        <v>937</v>
      </c>
      <c r="EG399" s="200">
        <v>249</v>
      </c>
      <c r="EH399" s="200">
        <v>21</v>
      </c>
      <c r="EI399" s="200">
        <v>136</v>
      </c>
      <c r="EJ399" s="200">
        <v>238</v>
      </c>
      <c r="EK399" s="200">
        <v>43</v>
      </c>
      <c r="EL399" s="200">
        <v>6129</v>
      </c>
      <c r="EM399" s="200">
        <v>2905</v>
      </c>
      <c r="EN399" s="200">
        <v>4604</v>
      </c>
      <c r="EO399" s="200">
        <v>1156</v>
      </c>
      <c r="EP399" s="200">
        <v>297</v>
      </c>
      <c r="ER399" s="200">
        <v>293</v>
      </c>
      <c r="ES399" s="200">
        <v>57</v>
      </c>
      <c r="EU399" s="200">
        <v>6826</v>
      </c>
      <c r="EV399" s="200">
        <v>68582</v>
      </c>
      <c r="EW399" s="200">
        <v>98670</v>
      </c>
      <c r="EX399" s="200">
        <v>15683</v>
      </c>
      <c r="EY399" s="200">
        <v>3295</v>
      </c>
      <c r="EZ399" s="200">
        <v>7151</v>
      </c>
      <c r="FA399" s="200">
        <v>191</v>
      </c>
      <c r="FB399" s="200">
        <v>868</v>
      </c>
      <c r="FG399" s="200">
        <v>729</v>
      </c>
      <c r="FJ399" s="200">
        <v>25621</v>
      </c>
      <c r="FK399" s="200">
        <v>487</v>
      </c>
      <c r="FM399" s="200">
        <v>117</v>
      </c>
      <c r="FO399" s="200">
        <v>8051</v>
      </c>
      <c r="FP399" s="200">
        <v>4493</v>
      </c>
      <c r="FQ399" s="200">
        <v>841</v>
      </c>
      <c r="FR399" s="200">
        <v>312</v>
      </c>
      <c r="FT399" s="200">
        <v>1281</v>
      </c>
      <c r="FU399" s="200">
        <v>975</v>
      </c>
      <c r="FV399" s="200">
        <v>593</v>
      </c>
      <c r="FW399" s="200">
        <v>745</v>
      </c>
      <c r="FX399" s="200">
        <v>291</v>
      </c>
      <c r="FY399" s="200">
        <v>7125</v>
      </c>
      <c r="FZ399" s="200">
        <v>11474</v>
      </c>
      <c r="GA399" s="200">
        <v>6286</v>
      </c>
      <c r="GB399" s="200">
        <v>968</v>
      </c>
      <c r="GC399" s="200">
        <v>17647</v>
      </c>
      <c r="GD399" s="200">
        <v>5441</v>
      </c>
      <c r="GE399" s="200">
        <v>1644</v>
      </c>
      <c r="GI399" s="200">
        <v>1715</v>
      </c>
      <c r="GK399" s="200">
        <v>51</v>
      </c>
      <c r="GL399" s="200">
        <v>8213</v>
      </c>
      <c r="GM399" s="200">
        <v>6152</v>
      </c>
      <c r="HR399" s="200">
        <v>4</v>
      </c>
      <c r="HT399" s="200">
        <v>3458</v>
      </c>
      <c r="IP399" s="200">
        <v>3964</v>
      </c>
      <c r="JI399" s="200">
        <v>0</v>
      </c>
      <c r="JJ399" s="200">
        <v>23</v>
      </c>
      <c r="JO399" s="200">
        <v>137</v>
      </c>
      <c r="JP399" s="200">
        <v>123797</v>
      </c>
      <c r="JQ399" s="200">
        <v>12198</v>
      </c>
      <c r="JR399" s="200">
        <v>586</v>
      </c>
      <c r="JS399" s="200">
        <v>2716</v>
      </c>
      <c r="JT399" s="200">
        <v>24463</v>
      </c>
      <c r="JU399" s="200">
        <v>2655</v>
      </c>
      <c r="JV399" s="200">
        <v>2076</v>
      </c>
      <c r="JW399" s="200">
        <v>30</v>
      </c>
      <c r="JX399" s="200">
        <v>24098</v>
      </c>
      <c r="KM399" s="200">
        <v>7712</v>
      </c>
      <c r="LH399" s="200">
        <v>15152</v>
      </c>
      <c r="LK399" s="200">
        <v>37223</v>
      </c>
      <c r="NX399" s="200">
        <v>-12234</v>
      </c>
      <c r="NY399" s="200">
        <v>-79269</v>
      </c>
      <c r="OG399" s="201">
        <v>885773</v>
      </c>
    </row>
    <row r="400" spans="1:397" ht="12.75" customHeight="1">
      <c r="A400" s="209" t="s">
        <v>1180</v>
      </c>
      <c r="B400" s="23" t="s">
        <v>1179</v>
      </c>
      <c r="JP400" s="200">
        <v>9527</v>
      </c>
      <c r="JS400" s="200">
        <v>201</v>
      </c>
      <c r="JT400" s="200">
        <v>2523</v>
      </c>
      <c r="JU400" s="200">
        <v>229</v>
      </c>
      <c r="JW400" s="200">
        <v>0</v>
      </c>
      <c r="JX400" s="200">
        <v>633</v>
      </c>
      <c r="KE400" s="200">
        <v>198</v>
      </c>
      <c r="KF400" s="200">
        <v>8853</v>
      </c>
      <c r="KG400" s="200">
        <v>566</v>
      </c>
      <c r="KH400" s="200">
        <v>52412</v>
      </c>
      <c r="KI400" s="200">
        <v>30389</v>
      </c>
      <c r="KJ400" s="200">
        <v>5150</v>
      </c>
      <c r="KK400" s="200">
        <v>7929</v>
      </c>
      <c r="KL400" s="200">
        <v>12055</v>
      </c>
      <c r="LG400" s="200">
        <v>173861</v>
      </c>
      <c r="LO400" s="200">
        <v>223318</v>
      </c>
      <c r="LR400" s="200">
        <v>1240</v>
      </c>
      <c r="MT400" s="200">
        <v>3631</v>
      </c>
      <c r="MW400" s="200">
        <v>400</v>
      </c>
      <c r="NZ400" s="200">
        <v>4799</v>
      </c>
      <c r="OG400" s="201">
        <v>537913</v>
      </c>
    </row>
    <row r="401" spans="1:397" ht="12.75" customHeight="1">
      <c r="A401" s="209" t="s">
        <v>1178</v>
      </c>
      <c r="B401" s="23" t="s">
        <v>1177</v>
      </c>
      <c r="AJ401" s="200">
        <v>305185</v>
      </c>
      <c r="AK401" s="200">
        <v>48959</v>
      </c>
      <c r="AL401" s="200">
        <v>174521</v>
      </c>
      <c r="AP401" s="200">
        <v>5723</v>
      </c>
      <c r="DQ401" s="200">
        <v>364</v>
      </c>
      <c r="EG401" s="200">
        <v>25</v>
      </c>
      <c r="EH401" s="200">
        <v>2009</v>
      </c>
      <c r="EI401" s="200">
        <v>2237</v>
      </c>
      <c r="EK401" s="200">
        <v>643</v>
      </c>
      <c r="FV401" s="200">
        <v>120</v>
      </c>
      <c r="FW401" s="200">
        <v>175</v>
      </c>
      <c r="FX401" s="200">
        <v>42</v>
      </c>
      <c r="GA401" s="200">
        <v>6</v>
      </c>
      <c r="GB401" s="200">
        <v>73</v>
      </c>
      <c r="HT401" s="200">
        <v>953</v>
      </c>
      <c r="JJ401" s="200">
        <v>7</v>
      </c>
      <c r="JO401" s="200">
        <v>17</v>
      </c>
      <c r="JP401" s="200">
        <v>1912</v>
      </c>
      <c r="JQ401" s="200">
        <v>15</v>
      </c>
      <c r="JR401" s="200">
        <v>1</v>
      </c>
      <c r="JS401" s="200">
        <v>187</v>
      </c>
      <c r="JT401" s="200">
        <v>4254</v>
      </c>
      <c r="JU401" s="200">
        <v>28</v>
      </c>
      <c r="JV401" s="200">
        <v>36</v>
      </c>
      <c r="JW401" s="200">
        <v>0</v>
      </c>
      <c r="JX401" s="200">
        <v>443</v>
      </c>
      <c r="KW401" s="200">
        <v>10531</v>
      </c>
      <c r="LA401" s="200">
        <v>108334</v>
      </c>
      <c r="LF401" s="200">
        <v>23674</v>
      </c>
      <c r="LK401" s="200">
        <v>2183</v>
      </c>
      <c r="NY401" s="200">
        <v>-3980</v>
      </c>
      <c r="OG401" s="201">
        <v>688679</v>
      </c>
    </row>
    <row r="402" spans="1:397" ht="12.75" customHeight="1">
      <c r="A402" s="209" t="s">
        <v>1176</v>
      </c>
      <c r="B402" s="23" t="s">
        <v>1175</v>
      </c>
      <c r="C402" s="23">
        <v>-2166</v>
      </c>
      <c r="D402" s="200">
        <v>6083</v>
      </c>
      <c r="E402" s="200">
        <v>41</v>
      </c>
      <c r="F402" s="200">
        <v>17</v>
      </c>
      <c r="G402" s="200">
        <v>100</v>
      </c>
      <c r="H402" s="200">
        <v>-322</v>
      </c>
      <c r="I402" s="200">
        <v>-747</v>
      </c>
      <c r="J402" s="200">
        <v>55</v>
      </c>
      <c r="K402" s="200">
        <v>640</v>
      </c>
      <c r="L402" s="200">
        <v>5</v>
      </c>
      <c r="M402" s="200">
        <v>-538</v>
      </c>
      <c r="N402" s="200">
        <v>-13</v>
      </c>
      <c r="P402" s="200">
        <v>2560</v>
      </c>
      <c r="Q402" s="200">
        <v>-43</v>
      </c>
      <c r="R402" s="200">
        <v>-106</v>
      </c>
      <c r="S402" s="200">
        <v>116</v>
      </c>
      <c r="T402" s="200">
        <v>-432</v>
      </c>
      <c r="U402" s="200">
        <v>-221</v>
      </c>
      <c r="V402" s="200">
        <v>-1</v>
      </c>
      <c r="W402" s="200">
        <v>16</v>
      </c>
      <c r="AM402" s="200">
        <v>-365</v>
      </c>
      <c r="AN402" s="200">
        <v>-279</v>
      </c>
      <c r="AO402" s="200">
        <v>-322</v>
      </c>
      <c r="AP402" s="200">
        <v>-104</v>
      </c>
      <c r="AQ402" s="200">
        <v>27</v>
      </c>
      <c r="AR402" s="200">
        <v>-14</v>
      </c>
      <c r="AS402" s="200">
        <v>109</v>
      </c>
      <c r="AT402" s="200">
        <v>-328</v>
      </c>
      <c r="AU402" s="200">
        <v>-69</v>
      </c>
      <c r="AV402" s="200">
        <v>-24</v>
      </c>
      <c r="AW402" s="200">
        <v>-27</v>
      </c>
      <c r="AX402" s="200">
        <v>5</v>
      </c>
      <c r="AY402" s="200">
        <v>-42</v>
      </c>
      <c r="AZ402" s="200">
        <v>19</v>
      </c>
      <c r="BA402" s="200">
        <v>-48</v>
      </c>
      <c r="BB402" s="200">
        <v>-26</v>
      </c>
      <c r="BC402" s="200">
        <v>306</v>
      </c>
      <c r="BD402" s="200">
        <v>-219</v>
      </c>
      <c r="BE402" s="200">
        <v>16</v>
      </c>
      <c r="BF402" s="200">
        <v>-122</v>
      </c>
      <c r="BG402" s="200">
        <v>36</v>
      </c>
      <c r="BH402" s="200">
        <v>156</v>
      </c>
      <c r="BI402" s="200">
        <v>-51</v>
      </c>
      <c r="BJ402" s="200">
        <v>120</v>
      </c>
      <c r="BK402" s="200">
        <v>130</v>
      </c>
      <c r="BL402" s="200">
        <v>18</v>
      </c>
      <c r="BM402" s="200">
        <v>207</v>
      </c>
      <c r="BN402" s="200">
        <v>16</v>
      </c>
      <c r="BO402" s="200">
        <v>-33</v>
      </c>
      <c r="BP402" s="200">
        <v>235</v>
      </c>
      <c r="BQ402" s="200">
        <v>-134</v>
      </c>
      <c r="BR402" s="200">
        <v>-343</v>
      </c>
      <c r="BS402" s="200">
        <v>116</v>
      </c>
      <c r="BT402" s="200">
        <v>29</v>
      </c>
      <c r="BU402" s="200">
        <v>-36</v>
      </c>
      <c r="BV402" s="200">
        <v>97</v>
      </c>
      <c r="BW402" s="200">
        <v>59</v>
      </c>
      <c r="BX402" s="200">
        <v>200</v>
      </c>
      <c r="BY402" s="200">
        <v>221</v>
      </c>
      <c r="BZ402" s="200">
        <v>-83</v>
      </c>
      <c r="CA402" s="200">
        <v>49</v>
      </c>
      <c r="CB402" s="200">
        <v>-55</v>
      </c>
      <c r="CC402" s="200">
        <v>-45</v>
      </c>
      <c r="CD402" s="200">
        <v>309</v>
      </c>
      <c r="CE402" s="200">
        <v>38</v>
      </c>
      <c r="CF402" s="200">
        <v>-32</v>
      </c>
      <c r="CG402" s="200">
        <v>147</v>
      </c>
      <c r="CH402" s="200">
        <v>212</v>
      </c>
      <c r="CI402" s="200">
        <v>-748</v>
      </c>
      <c r="CJ402" s="200">
        <v>173</v>
      </c>
      <c r="CK402" s="200">
        <v>294</v>
      </c>
      <c r="CL402" s="200">
        <v>36</v>
      </c>
      <c r="CM402" s="200">
        <v>3</v>
      </c>
      <c r="CN402" s="200">
        <v>104</v>
      </c>
      <c r="CO402" s="200">
        <v>-25</v>
      </c>
      <c r="CP402" s="200">
        <v>56</v>
      </c>
      <c r="CQ402" s="200">
        <v>37</v>
      </c>
      <c r="CR402" s="200">
        <v>-3</v>
      </c>
      <c r="CS402" s="200">
        <v>-34</v>
      </c>
      <c r="CT402" s="200">
        <v>-211</v>
      </c>
      <c r="CU402" s="200">
        <v>-7</v>
      </c>
      <c r="CV402" s="200">
        <v>44</v>
      </c>
      <c r="CW402" s="200">
        <v>-215</v>
      </c>
      <c r="CX402" s="200">
        <v>-61</v>
      </c>
      <c r="CY402" s="200">
        <v>149</v>
      </c>
      <c r="CZ402" s="200">
        <v>49</v>
      </c>
      <c r="DA402" s="200">
        <v>-3</v>
      </c>
      <c r="DB402" s="200">
        <v>78</v>
      </c>
      <c r="DC402" s="200">
        <v>125</v>
      </c>
      <c r="DD402" s="200">
        <v>-56</v>
      </c>
      <c r="DE402" s="200">
        <v>121</v>
      </c>
      <c r="DF402" s="200">
        <v>22</v>
      </c>
      <c r="DG402" s="200">
        <v>45</v>
      </c>
      <c r="DH402" s="200">
        <v>27</v>
      </c>
      <c r="DI402" s="200">
        <v>24</v>
      </c>
      <c r="DJ402" s="200">
        <v>91</v>
      </c>
      <c r="DK402" s="200">
        <v>130</v>
      </c>
      <c r="DL402" s="200">
        <v>105</v>
      </c>
      <c r="DM402" s="200">
        <v>240</v>
      </c>
      <c r="DN402" s="200">
        <v>-811</v>
      </c>
      <c r="DO402" s="200">
        <v>-328</v>
      </c>
      <c r="DP402" s="200">
        <v>3</v>
      </c>
      <c r="DQ402" s="200">
        <v>897</v>
      </c>
      <c r="DR402" s="200">
        <v>411</v>
      </c>
      <c r="DS402" s="200">
        <v>618</v>
      </c>
      <c r="DT402" s="200">
        <v>142</v>
      </c>
      <c r="DU402" s="200">
        <v>222</v>
      </c>
      <c r="DV402" s="200">
        <v>412</v>
      </c>
      <c r="DW402" s="200">
        <v>12</v>
      </c>
      <c r="DX402" s="200">
        <v>26</v>
      </c>
      <c r="DY402" s="200">
        <v>21</v>
      </c>
      <c r="DZ402" s="200">
        <v>73</v>
      </c>
      <c r="EA402" s="200">
        <v>23</v>
      </c>
      <c r="EB402" s="200">
        <v>-3</v>
      </c>
      <c r="EC402" s="200">
        <v>89</v>
      </c>
      <c r="ED402" s="200">
        <v>-231</v>
      </c>
      <c r="EE402" s="200">
        <v>33</v>
      </c>
      <c r="EF402" s="200">
        <v>92</v>
      </c>
      <c r="EG402" s="200">
        <v>153</v>
      </c>
      <c r="EH402" s="200">
        <v>189</v>
      </c>
      <c r="EI402" s="200">
        <v>154</v>
      </c>
      <c r="EJ402" s="200">
        <v>121</v>
      </c>
      <c r="EK402" s="200">
        <v>14</v>
      </c>
      <c r="EL402" s="200">
        <v>116</v>
      </c>
      <c r="EM402" s="200">
        <v>80</v>
      </c>
      <c r="EN402" s="200">
        <v>19</v>
      </c>
      <c r="EO402" s="200">
        <v>217</v>
      </c>
      <c r="EP402" s="200">
        <v>115</v>
      </c>
      <c r="EQ402" s="200">
        <v>60</v>
      </c>
      <c r="ER402" s="200">
        <v>122</v>
      </c>
      <c r="ES402" s="200">
        <v>11</v>
      </c>
      <c r="ET402" s="200">
        <v>88</v>
      </c>
      <c r="EU402" s="200">
        <v>88</v>
      </c>
      <c r="EV402" s="200">
        <v>-44</v>
      </c>
      <c r="EW402" s="200">
        <v>-694</v>
      </c>
      <c r="EX402" s="200">
        <v>196</v>
      </c>
      <c r="EY402" s="200">
        <v>-1</v>
      </c>
      <c r="EZ402" s="200">
        <v>12</v>
      </c>
      <c r="FA402" s="200">
        <v>-17</v>
      </c>
      <c r="FB402" s="200">
        <v>14</v>
      </c>
      <c r="FC402" s="200">
        <v>44</v>
      </c>
      <c r="FD402" s="200">
        <v>-15</v>
      </c>
      <c r="FE402" s="200">
        <v>35</v>
      </c>
      <c r="FF402" s="200">
        <v>-27</v>
      </c>
      <c r="FG402" s="200">
        <v>19</v>
      </c>
      <c r="FH402" s="200">
        <v>4</v>
      </c>
      <c r="FI402" s="200">
        <v>109</v>
      </c>
      <c r="FJ402" s="200">
        <v>6017</v>
      </c>
      <c r="FK402" s="200">
        <v>864</v>
      </c>
      <c r="FL402" s="200">
        <v>1366</v>
      </c>
      <c r="FM402" s="200">
        <v>132</v>
      </c>
      <c r="FN402" s="200">
        <v>-21</v>
      </c>
      <c r="FO402" s="200">
        <v>23</v>
      </c>
      <c r="FP402" s="200">
        <v>338</v>
      </c>
      <c r="FQ402" s="200">
        <v>456</v>
      </c>
      <c r="FR402" s="200">
        <v>227</v>
      </c>
      <c r="FS402" s="200">
        <v>259</v>
      </c>
      <c r="FT402" s="200">
        <v>69</v>
      </c>
      <c r="FU402" s="200">
        <v>-118</v>
      </c>
      <c r="FV402" s="200">
        <v>-24</v>
      </c>
      <c r="FW402" s="200">
        <v>-67</v>
      </c>
      <c r="FX402" s="200">
        <v>11</v>
      </c>
      <c r="FY402" s="200">
        <v>12</v>
      </c>
      <c r="FZ402" s="200">
        <v>17</v>
      </c>
      <c r="GA402" s="200">
        <v>-12</v>
      </c>
      <c r="GB402" s="200">
        <v>53</v>
      </c>
      <c r="GC402" s="200">
        <v>326</v>
      </c>
      <c r="GD402" s="200">
        <v>218</v>
      </c>
      <c r="GE402" s="200">
        <v>46</v>
      </c>
      <c r="GF402" s="200">
        <v>145</v>
      </c>
      <c r="GG402" s="200">
        <v>6</v>
      </c>
      <c r="GH402" s="200">
        <v>32</v>
      </c>
      <c r="GI402" s="200">
        <v>562</v>
      </c>
      <c r="GJ402" s="200">
        <v>550</v>
      </c>
      <c r="GK402" s="200">
        <v>29</v>
      </c>
      <c r="GL402" s="200">
        <v>24</v>
      </c>
      <c r="GM402" s="200">
        <v>251</v>
      </c>
      <c r="GN402" s="200">
        <v>170</v>
      </c>
      <c r="GO402" s="200">
        <v>195</v>
      </c>
      <c r="GP402" s="200">
        <v>149</v>
      </c>
      <c r="GQ402" s="200">
        <v>8</v>
      </c>
      <c r="GR402" s="200">
        <v>279</v>
      </c>
      <c r="GS402" s="200">
        <v>67</v>
      </c>
      <c r="GT402" s="200">
        <v>26</v>
      </c>
      <c r="GU402" s="200">
        <v>-319</v>
      </c>
      <c r="GV402" s="200">
        <v>-206</v>
      </c>
      <c r="GW402" s="200">
        <v>-23</v>
      </c>
      <c r="GX402" s="200">
        <v>70</v>
      </c>
      <c r="GY402" s="200">
        <v>288</v>
      </c>
      <c r="GZ402" s="200">
        <v>124</v>
      </c>
      <c r="HA402" s="200">
        <v>0</v>
      </c>
      <c r="HB402" s="200">
        <v>263</v>
      </c>
      <c r="HC402" s="200">
        <v>-119</v>
      </c>
      <c r="HD402" s="200">
        <v>-147</v>
      </c>
      <c r="HE402" s="200">
        <v>110</v>
      </c>
      <c r="HF402" s="200">
        <v>32</v>
      </c>
      <c r="HG402" s="200">
        <v>-4</v>
      </c>
      <c r="HH402" s="200">
        <v>55</v>
      </c>
      <c r="HI402" s="200">
        <v>-41</v>
      </c>
      <c r="HJ402" s="200">
        <v>-15</v>
      </c>
      <c r="HK402" s="200">
        <v>31</v>
      </c>
      <c r="HL402" s="200">
        <v>113</v>
      </c>
      <c r="HM402" s="200">
        <v>276</v>
      </c>
      <c r="HN402" s="200">
        <v>425</v>
      </c>
      <c r="HO402" s="200">
        <v>378</v>
      </c>
      <c r="HP402" s="200">
        <v>-318</v>
      </c>
      <c r="HQ402" s="200">
        <v>-38</v>
      </c>
      <c r="HR402" s="200">
        <v>-38</v>
      </c>
      <c r="HS402" s="200">
        <v>-175</v>
      </c>
      <c r="HT402" s="200">
        <v>-41</v>
      </c>
      <c r="HU402" s="200">
        <v>-45</v>
      </c>
      <c r="HV402" s="200">
        <v>39</v>
      </c>
      <c r="HW402" s="200">
        <v>-1010</v>
      </c>
      <c r="HX402" s="200">
        <v>-248</v>
      </c>
      <c r="HY402" s="200">
        <v>40</v>
      </c>
      <c r="HZ402" s="200">
        <v>-145</v>
      </c>
      <c r="IA402" s="200">
        <v>91</v>
      </c>
      <c r="IB402" s="200">
        <v>-83</v>
      </c>
      <c r="IC402" s="200">
        <v>71</v>
      </c>
      <c r="ID402" s="200">
        <v>18</v>
      </c>
      <c r="IE402" s="200">
        <v>27</v>
      </c>
      <c r="IF402" s="200">
        <v>-10</v>
      </c>
      <c r="IG402" s="200">
        <v>180</v>
      </c>
      <c r="IH402" s="200">
        <v>32</v>
      </c>
      <c r="II402" s="200">
        <v>4523</v>
      </c>
      <c r="IJ402" s="200">
        <v>-140</v>
      </c>
      <c r="IK402" s="200">
        <v>-134</v>
      </c>
      <c r="IL402" s="200">
        <v>-36</v>
      </c>
      <c r="IM402" s="200">
        <v>210</v>
      </c>
      <c r="IN402" s="200">
        <v>45</v>
      </c>
      <c r="IO402" s="200">
        <v>-28</v>
      </c>
      <c r="IP402" s="200">
        <v>263</v>
      </c>
      <c r="IQ402" s="200">
        <v>-62</v>
      </c>
      <c r="IR402" s="200">
        <v>361</v>
      </c>
      <c r="IS402" s="200">
        <v>-174</v>
      </c>
      <c r="IT402" s="200">
        <v>85</v>
      </c>
      <c r="IU402" s="200">
        <v>99</v>
      </c>
      <c r="IV402" s="200">
        <v>-90</v>
      </c>
      <c r="IW402" s="200">
        <v>1037</v>
      </c>
      <c r="IX402" s="200">
        <v>90</v>
      </c>
      <c r="IY402" s="200">
        <v>427</v>
      </c>
      <c r="IZ402" s="200">
        <v>-107</v>
      </c>
      <c r="JA402" s="200">
        <v>39</v>
      </c>
      <c r="JB402" s="200">
        <v>154</v>
      </c>
      <c r="JC402" s="200">
        <v>104</v>
      </c>
      <c r="JD402" s="200">
        <v>-17</v>
      </c>
      <c r="JE402" s="200">
        <v>-134</v>
      </c>
      <c r="JF402" s="200">
        <v>164</v>
      </c>
      <c r="JG402" s="200">
        <v>-47</v>
      </c>
      <c r="JH402" s="200">
        <v>37</v>
      </c>
      <c r="JI402" s="200">
        <v>-7</v>
      </c>
      <c r="JJ402" s="200">
        <v>48</v>
      </c>
      <c r="JK402" s="200">
        <v>-32</v>
      </c>
      <c r="JL402" s="200">
        <v>80</v>
      </c>
      <c r="JM402" s="200">
        <v>132</v>
      </c>
      <c r="JN402" s="200">
        <v>-20</v>
      </c>
      <c r="JO402" s="200">
        <v>33</v>
      </c>
      <c r="JP402" s="200">
        <v>2640</v>
      </c>
      <c r="JU402" s="200">
        <v>33</v>
      </c>
      <c r="JV402" s="200">
        <v>274</v>
      </c>
      <c r="JW402" s="200">
        <v>226</v>
      </c>
      <c r="JX402" s="200">
        <v>557</v>
      </c>
      <c r="JZ402" s="200">
        <v>7</v>
      </c>
      <c r="KD402" s="200">
        <v>-20</v>
      </c>
      <c r="KE402" s="200">
        <v>-46</v>
      </c>
      <c r="KF402" s="200">
        <v>310</v>
      </c>
      <c r="KG402" s="200">
        <v>-87</v>
      </c>
      <c r="KH402" s="200">
        <v>-9</v>
      </c>
      <c r="KI402" s="200">
        <v>9</v>
      </c>
      <c r="KJ402" s="200">
        <v>20</v>
      </c>
      <c r="NX402" s="200">
        <v>111</v>
      </c>
      <c r="NY402" s="200">
        <v>2611</v>
      </c>
      <c r="OG402" s="201">
        <v>34452</v>
      </c>
    </row>
    <row r="403" spans="1:397" ht="12.75" customHeight="1">
      <c r="A403" s="209" t="s">
        <v>1174</v>
      </c>
      <c r="B403" s="23" t="s">
        <v>1173</v>
      </c>
      <c r="C403" s="23">
        <v>7675</v>
      </c>
      <c r="D403" s="200">
        <v>13716</v>
      </c>
      <c r="E403" s="200">
        <v>1766</v>
      </c>
      <c r="F403" s="200">
        <v>2873</v>
      </c>
      <c r="G403" s="200">
        <v>666</v>
      </c>
      <c r="H403" s="200">
        <v>4720</v>
      </c>
      <c r="I403" s="200">
        <v>107</v>
      </c>
      <c r="J403" s="200">
        <v>19</v>
      </c>
      <c r="K403" s="200">
        <v>988</v>
      </c>
      <c r="L403" s="200">
        <v>385</v>
      </c>
      <c r="M403" s="200">
        <v>1597</v>
      </c>
      <c r="N403" s="200">
        <v>3324</v>
      </c>
      <c r="O403" s="200">
        <v>22</v>
      </c>
      <c r="P403" s="200">
        <v>4938</v>
      </c>
      <c r="Q403" s="200">
        <v>2942</v>
      </c>
      <c r="R403" s="200">
        <v>2053</v>
      </c>
      <c r="S403" s="200">
        <v>2529</v>
      </c>
      <c r="T403" s="200">
        <v>114</v>
      </c>
      <c r="U403" s="200">
        <v>1005</v>
      </c>
      <c r="W403" s="200">
        <v>1902</v>
      </c>
      <c r="X403" s="200">
        <v>1871</v>
      </c>
      <c r="Y403" s="200">
        <v>516</v>
      </c>
      <c r="Z403" s="200">
        <v>283</v>
      </c>
      <c r="AA403" s="200">
        <v>81</v>
      </c>
      <c r="AB403" s="200">
        <v>13</v>
      </c>
      <c r="AM403" s="200">
        <v>2397</v>
      </c>
      <c r="AN403" s="200">
        <v>1225</v>
      </c>
      <c r="AO403" s="200">
        <v>445</v>
      </c>
      <c r="AP403" s="200">
        <v>537</v>
      </c>
      <c r="AQ403" s="200">
        <v>1218</v>
      </c>
      <c r="AR403" s="200">
        <v>3416</v>
      </c>
      <c r="AS403" s="200">
        <v>80</v>
      </c>
      <c r="AT403" s="200">
        <v>37</v>
      </c>
      <c r="AU403" s="200">
        <v>44</v>
      </c>
      <c r="AV403" s="200">
        <v>170</v>
      </c>
      <c r="AW403" s="200">
        <v>175</v>
      </c>
      <c r="AX403" s="200">
        <v>1109</v>
      </c>
      <c r="AY403" s="200">
        <v>68</v>
      </c>
      <c r="AZ403" s="200">
        <v>156</v>
      </c>
      <c r="BA403" s="200">
        <v>565</v>
      </c>
      <c r="BB403" s="200">
        <v>354</v>
      </c>
      <c r="BC403" s="200">
        <v>11559</v>
      </c>
      <c r="BD403" s="200">
        <v>681</v>
      </c>
      <c r="BE403" s="200">
        <v>914</v>
      </c>
      <c r="BF403" s="200">
        <v>4283</v>
      </c>
      <c r="BG403" s="200">
        <v>602</v>
      </c>
      <c r="BH403" s="200">
        <v>3887</v>
      </c>
      <c r="BI403" s="200">
        <v>2999</v>
      </c>
      <c r="BJ403" s="200">
        <v>3447</v>
      </c>
      <c r="BK403" s="200">
        <v>859</v>
      </c>
      <c r="BL403" s="200">
        <v>50</v>
      </c>
      <c r="BM403" s="200">
        <v>4</v>
      </c>
      <c r="BN403" s="200">
        <v>7</v>
      </c>
      <c r="BO403" s="200">
        <v>397</v>
      </c>
      <c r="BP403" s="200">
        <v>1634</v>
      </c>
      <c r="BQ403" s="200">
        <v>1126</v>
      </c>
      <c r="BR403" s="200">
        <v>747</v>
      </c>
      <c r="BS403" s="200">
        <v>870</v>
      </c>
      <c r="BT403" s="200">
        <v>801</v>
      </c>
      <c r="BU403" s="200">
        <v>723</v>
      </c>
      <c r="BV403" s="200">
        <v>1608</v>
      </c>
      <c r="BW403" s="200">
        <v>662</v>
      </c>
      <c r="BX403" s="200">
        <v>95</v>
      </c>
      <c r="BY403" s="200">
        <v>1740</v>
      </c>
      <c r="BZ403" s="200">
        <v>27</v>
      </c>
      <c r="CA403" s="200">
        <v>5549</v>
      </c>
      <c r="CB403" s="200">
        <v>168</v>
      </c>
      <c r="CC403" s="200">
        <v>1521</v>
      </c>
      <c r="CD403" s="200">
        <v>1453</v>
      </c>
      <c r="CF403" s="200">
        <v>4803</v>
      </c>
      <c r="CG403" s="200">
        <v>5997</v>
      </c>
      <c r="CH403" s="200">
        <v>111</v>
      </c>
      <c r="CI403" s="200">
        <v>13568</v>
      </c>
      <c r="CJ403" s="200">
        <v>10314</v>
      </c>
      <c r="CK403" s="200">
        <v>7158</v>
      </c>
      <c r="CL403" s="200">
        <v>1204</v>
      </c>
      <c r="CM403" s="200">
        <v>8439</v>
      </c>
      <c r="CN403" s="200">
        <v>1018</v>
      </c>
      <c r="CO403" s="200">
        <v>1200</v>
      </c>
      <c r="CP403" s="200">
        <v>3129</v>
      </c>
      <c r="CQ403" s="200">
        <v>823</v>
      </c>
      <c r="CR403" s="200">
        <v>729</v>
      </c>
      <c r="CS403" s="200">
        <v>402</v>
      </c>
      <c r="CT403" s="200">
        <v>3976</v>
      </c>
      <c r="CU403" s="200">
        <v>690</v>
      </c>
      <c r="CV403" s="200">
        <v>1810</v>
      </c>
      <c r="CW403" s="200">
        <v>383</v>
      </c>
      <c r="CX403" s="200">
        <v>2147</v>
      </c>
      <c r="CY403" s="200">
        <v>6517</v>
      </c>
      <c r="CZ403" s="200">
        <v>1263</v>
      </c>
      <c r="DA403" s="200">
        <v>1098</v>
      </c>
      <c r="DB403" s="200">
        <v>8879</v>
      </c>
      <c r="DC403" s="200">
        <v>2645</v>
      </c>
      <c r="DD403" s="200">
        <v>2517</v>
      </c>
      <c r="DE403" s="200">
        <v>4049</v>
      </c>
      <c r="DF403" s="200">
        <v>854</v>
      </c>
      <c r="DG403" s="200">
        <v>9061</v>
      </c>
      <c r="DH403" s="200">
        <v>886</v>
      </c>
      <c r="DI403" s="200">
        <v>1229</v>
      </c>
      <c r="DJ403" s="200">
        <v>1981</v>
      </c>
      <c r="DK403" s="200">
        <v>6159</v>
      </c>
      <c r="DL403" s="200">
        <v>2343</v>
      </c>
      <c r="DM403" s="200">
        <v>8060</v>
      </c>
      <c r="DN403" s="200">
        <v>3104</v>
      </c>
      <c r="DO403" s="200">
        <v>13011</v>
      </c>
      <c r="DP403" s="200">
        <v>493</v>
      </c>
      <c r="DQ403" s="200">
        <v>3742</v>
      </c>
      <c r="DR403" s="200">
        <v>10176</v>
      </c>
      <c r="DS403" s="200">
        <v>32782</v>
      </c>
      <c r="DT403" s="200">
        <v>5554</v>
      </c>
      <c r="DU403" s="200">
        <v>5775</v>
      </c>
      <c r="DV403" s="200">
        <v>4068</v>
      </c>
      <c r="DW403" s="200">
        <v>322</v>
      </c>
      <c r="DX403" s="200">
        <v>4876</v>
      </c>
      <c r="DY403" s="200">
        <v>277</v>
      </c>
      <c r="DZ403" s="200">
        <v>6411</v>
      </c>
      <c r="EA403" s="200">
        <v>5022</v>
      </c>
      <c r="EB403" s="200">
        <v>2693</v>
      </c>
      <c r="EC403" s="200">
        <v>3099</v>
      </c>
      <c r="ED403" s="200">
        <v>1295</v>
      </c>
      <c r="EE403" s="200">
        <v>562</v>
      </c>
      <c r="EF403" s="200">
        <v>810</v>
      </c>
      <c r="EG403" s="200">
        <v>836</v>
      </c>
      <c r="EH403" s="200">
        <v>541</v>
      </c>
      <c r="EI403" s="200">
        <v>731</v>
      </c>
      <c r="EJ403" s="200">
        <v>865</v>
      </c>
      <c r="EK403" s="200">
        <v>704</v>
      </c>
      <c r="EL403" s="200">
        <v>524</v>
      </c>
      <c r="EM403" s="200">
        <v>4151</v>
      </c>
      <c r="EN403" s="200">
        <v>1614</v>
      </c>
      <c r="EO403" s="200">
        <v>3605</v>
      </c>
      <c r="EP403" s="200">
        <v>1025</v>
      </c>
      <c r="EQ403" s="200">
        <v>668</v>
      </c>
      <c r="ER403" s="200">
        <v>3315</v>
      </c>
      <c r="ES403" s="200">
        <v>2081</v>
      </c>
      <c r="ET403" s="200">
        <v>965</v>
      </c>
      <c r="EU403" s="200">
        <v>3284</v>
      </c>
      <c r="EV403" s="200">
        <v>12632</v>
      </c>
      <c r="EW403" s="200">
        <v>26346</v>
      </c>
      <c r="EX403" s="200">
        <v>5565</v>
      </c>
      <c r="EY403" s="200">
        <v>263</v>
      </c>
      <c r="EZ403" s="200">
        <v>883</v>
      </c>
      <c r="FA403" s="200">
        <v>515</v>
      </c>
      <c r="FB403" s="200">
        <v>1697</v>
      </c>
      <c r="FC403" s="200">
        <v>6107</v>
      </c>
      <c r="FD403" s="200">
        <v>2707</v>
      </c>
      <c r="FE403" s="200">
        <v>2769</v>
      </c>
      <c r="FF403" s="200">
        <v>4702</v>
      </c>
      <c r="FG403" s="200">
        <v>1470</v>
      </c>
      <c r="FH403" s="200">
        <v>1483</v>
      </c>
      <c r="FI403" s="200">
        <v>20324</v>
      </c>
      <c r="FJ403" s="200">
        <v>38807</v>
      </c>
      <c r="FK403" s="200">
        <v>18925</v>
      </c>
      <c r="FL403" s="200">
        <v>20433</v>
      </c>
      <c r="FM403" s="200">
        <v>1416</v>
      </c>
      <c r="FN403" s="200">
        <v>595</v>
      </c>
      <c r="FO403" s="200">
        <v>2212</v>
      </c>
      <c r="FP403" s="200">
        <v>1406</v>
      </c>
      <c r="FQ403" s="200">
        <v>2375</v>
      </c>
      <c r="FR403" s="200">
        <v>1722</v>
      </c>
      <c r="FS403" s="200">
        <v>2127</v>
      </c>
      <c r="FT403" s="200">
        <v>368</v>
      </c>
      <c r="FU403" s="200">
        <v>134</v>
      </c>
      <c r="FV403" s="200">
        <v>346</v>
      </c>
      <c r="FW403" s="200">
        <v>707</v>
      </c>
      <c r="FX403" s="200">
        <v>78</v>
      </c>
      <c r="FY403" s="200">
        <v>914</v>
      </c>
      <c r="FZ403" s="200">
        <v>302</v>
      </c>
      <c r="GA403" s="200">
        <v>594</v>
      </c>
      <c r="GB403" s="200">
        <v>143</v>
      </c>
      <c r="GC403" s="200">
        <v>6585</v>
      </c>
      <c r="GD403" s="200">
        <v>5349</v>
      </c>
      <c r="GE403" s="200">
        <v>846</v>
      </c>
      <c r="GF403" s="200">
        <v>971</v>
      </c>
      <c r="GG403" s="200">
        <v>5</v>
      </c>
      <c r="GH403" s="200">
        <v>8616</v>
      </c>
      <c r="GI403" s="200">
        <v>1516</v>
      </c>
      <c r="GJ403" s="200">
        <v>1516</v>
      </c>
      <c r="GK403" s="200">
        <v>476</v>
      </c>
      <c r="GL403" s="200">
        <v>202</v>
      </c>
      <c r="GM403" s="200">
        <v>3948</v>
      </c>
      <c r="GN403" s="200">
        <v>919</v>
      </c>
      <c r="GO403" s="200">
        <v>1230</v>
      </c>
      <c r="GP403" s="200">
        <v>1314</v>
      </c>
      <c r="GQ403" s="200">
        <v>1215</v>
      </c>
      <c r="GR403" s="200">
        <v>3595</v>
      </c>
      <c r="GS403" s="200">
        <v>364</v>
      </c>
      <c r="GT403" s="200">
        <v>775</v>
      </c>
      <c r="GU403" s="200">
        <v>1526</v>
      </c>
      <c r="GV403" s="200">
        <v>1009</v>
      </c>
      <c r="GW403" s="200">
        <v>2684</v>
      </c>
      <c r="GX403" s="200">
        <v>341</v>
      </c>
      <c r="GY403" s="200">
        <v>516</v>
      </c>
      <c r="GZ403" s="200">
        <v>2125</v>
      </c>
      <c r="HA403" s="200">
        <v>105</v>
      </c>
      <c r="HB403" s="200">
        <v>8527</v>
      </c>
      <c r="HC403" s="200">
        <v>3292</v>
      </c>
      <c r="HD403" s="200">
        <v>376</v>
      </c>
      <c r="HE403" s="200">
        <v>763</v>
      </c>
      <c r="HF403" s="200">
        <v>358</v>
      </c>
      <c r="HG403" s="200">
        <v>2418</v>
      </c>
      <c r="HH403" s="200">
        <v>659</v>
      </c>
      <c r="HI403" s="200">
        <v>373</v>
      </c>
      <c r="HJ403" s="200">
        <v>626</v>
      </c>
      <c r="HK403" s="200">
        <v>2549</v>
      </c>
      <c r="HL403" s="200">
        <v>502</v>
      </c>
      <c r="HM403" s="200">
        <v>299</v>
      </c>
      <c r="HN403" s="200">
        <v>871</v>
      </c>
      <c r="HO403" s="200">
        <v>754</v>
      </c>
      <c r="HP403" s="200">
        <v>2050</v>
      </c>
      <c r="HQ403" s="200">
        <v>1122</v>
      </c>
      <c r="HR403" s="200">
        <v>3888</v>
      </c>
      <c r="HS403" s="200">
        <v>764</v>
      </c>
      <c r="HT403" s="200">
        <v>778</v>
      </c>
      <c r="HU403" s="200">
        <v>681</v>
      </c>
      <c r="HV403" s="200">
        <v>1778</v>
      </c>
      <c r="HW403" s="200">
        <v>2692</v>
      </c>
      <c r="HX403" s="200">
        <v>1894</v>
      </c>
      <c r="HY403" s="200">
        <v>3865</v>
      </c>
      <c r="HZ403" s="200">
        <v>7954</v>
      </c>
      <c r="IA403" s="200">
        <v>102</v>
      </c>
      <c r="IB403" s="200">
        <v>1730</v>
      </c>
      <c r="IC403" s="200">
        <v>3206</v>
      </c>
      <c r="ID403" s="200">
        <v>1018</v>
      </c>
      <c r="IE403" s="200">
        <v>514</v>
      </c>
      <c r="IF403" s="200">
        <v>159</v>
      </c>
      <c r="IG403" s="200">
        <v>2138</v>
      </c>
      <c r="IH403" s="200">
        <v>66</v>
      </c>
      <c r="II403" s="200">
        <v>38875</v>
      </c>
      <c r="IJ403" s="200">
        <v>95</v>
      </c>
      <c r="IK403" s="200">
        <v>273</v>
      </c>
      <c r="IL403" s="200">
        <v>835</v>
      </c>
      <c r="IM403" s="200">
        <v>6391</v>
      </c>
      <c r="IN403" s="200">
        <v>309</v>
      </c>
      <c r="IO403" s="200">
        <v>2312</v>
      </c>
      <c r="IP403" s="200">
        <v>9824</v>
      </c>
      <c r="IQ403" s="200">
        <v>28513</v>
      </c>
      <c r="IR403" s="200">
        <v>24386</v>
      </c>
      <c r="IS403" s="200">
        <v>5594</v>
      </c>
      <c r="IT403" s="200">
        <v>2739</v>
      </c>
      <c r="IU403" s="200">
        <v>1760</v>
      </c>
      <c r="IV403" s="200">
        <v>3</v>
      </c>
      <c r="IW403" s="200">
        <v>25259</v>
      </c>
      <c r="IX403" s="200">
        <v>52</v>
      </c>
      <c r="IY403" s="200">
        <v>3369</v>
      </c>
      <c r="IZ403" s="200">
        <v>1787</v>
      </c>
      <c r="JA403" s="200">
        <v>1352</v>
      </c>
      <c r="JB403" s="200">
        <v>4493</v>
      </c>
      <c r="JC403" s="200">
        <v>4474</v>
      </c>
      <c r="JD403" s="200">
        <v>714</v>
      </c>
      <c r="JE403" s="200">
        <v>6828</v>
      </c>
      <c r="JF403" s="200">
        <v>3358</v>
      </c>
      <c r="JG403" s="200">
        <v>1190</v>
      </c>
      <c r="JH403" s="200">
        <v>4</v>
      </c>
      <c r="JI403" s="200">
        <v>3</v>
      </c>
      <c r="JJ403" s="200">
        <v>3</v>
      </c>
      <c r="JK403" s="200">
        <v>502</v>
      </c>
      <c r="JL403" s="200">
        <v>9226</v>
      </c>
      <c r="JM403" s="200">
        <v>3058</v>
      </c>
      <c r="JN403" s="200">
        <v>1390</v>
      </c>
      <c r="JO403" s="200">
        <v>1615</v>
      </c>
      <c r="JP403" s="200">
        <v>125573</v>
      </c>
      <c r="JU403" s="200">
        <v>28655</v>
      </c>
      <c r="JV403" s="200">
        <v>8197</v>
      </c>
      <c r="JW403" s="200">
        <v>8463</v>
      </c>
      <c r="JX403" s="200">
        <v>24141</v>
      </c>
      <c r="JZ403" s="200">
        <v>969</v>
      </c>
      <c r="KA403" s="200">
        <v>7636</v>
      </c>
      <c r="KB403" s="200">
        <v>9975</v>
      </c>
      <c r="KC403" s="200">
        <v>3726</v>
      </c>
      <c r="KD403" s="200">
        <v>490</v>
      </c>
      <c r="KE403" s="200">
        <v>1496</v>
      </c>
      <c r="KF403" s="200">
        <v>2567</v>
      </c>
      <c r="KG403" s="200">
        <v>296</v>
      </c>
      <c r="KH403" s="200">
        <v>27103</v>
      </c>
      <c r="KI403" s="200">
        <v>15174</v>
      </c>
      <c r="KJ403" s="200">
        <v>1118</v>
      </c>
      <c r="KK403" s="200">
        <v>4</v>
      </c>
      <c r="KM403" s="200">
        <v>6131</v>
      </c>
      <c r="KN403" s="200">
        <v>276</v>
      </c>
      <c r="KO403" s="200">
        <v>3445</v>
      </c>
      <c r="KP403" s="200">
        <v>966</v>
      </c>
      <c r="KQ403" s="200">
        <v>637</v>
      </c>
      <c r="KR403" s="200">
        <v>1058</v>
      </c>
      <c r="KS403" s="200">
        <v>13664</v>
      </c>
      <c r="KT403" s="200">
        <v>8525</v>
      </c>
      <c r="KU403" s="200">
        <v>19222</v>
      </c>
      <c r="KV403" s="200">
        <v>26574</v>
      </c>
      <c r="KW403" s="200">
        <v>11565</v>
      </c>
      <c r="LA403" s="200">
        <v>3048</v>
      </c>
      <c r="LB403" s="200">
        <v>1380</v>
      </c>
      <c r="LC403" s="200">
        <v>891</v>
      </c>
      <c r="LD403" s="200">
        <v>3677</v>
      </c>
      <c r="LE403" s="200">
        <v>42368</v>
      </c>
      <c r="LF403" s="200">
        <v>9852</v>
      </c>
      <c r="LG403" s="200">
        <v>2386</v>
      </c>
      <c r="LH403" s="200">
        <v>3756</v>
      </c>
      <c r="LI403" s="200">
        <v>2498</v>
      </c>
      <c r="LJ403" s="200">
        <v>1069</v>
      </c>
      <c r="LK403" s="200">
        <v>23996</v>
      </c>
      <c r="LL403" s="200">
        <v>44</v>
      </c>
      <c r="LM403" s="200">
        <v>18505</v>
      </c>
      <c r="LN403" s="200">
        <v>76</v>
      </c>
      <c r="LO403" s="200">
        <v>19363</v>
      </c>
      <c r="LP403" s="200">
        <v>6811</v>
      </c>
      <c r="LQ403" s="200">
        <v>2192</v>
      </c>
      <c r="LR403" s="200">
        <v>39</v>
      </c>
      <c r="LT403" s="200">
        <v>308</v>
      </c>
      <c r="LW403" s="200">
        <v>332</v>
      </c>
      <c r="LX403" s="200">
        <v>33</v>
      </c>
      <c r="LY403" s="200">
        <v>1947</v>
      </c>
      <c r="LZ403" s="200">
        <v>65</v>
      </c>
      <c r="MA403" s="200">
        <v>45</v>
      </c>
      <c r="MB403" s="200">
        <v>215</v>
      </c>
      <c r="MC403" s="200">
        <v>44</v>
      </c>
      <c r="ME403" s="200">
        <v>1152</v>
      </c>
      <c r="MF403" s="200">
        <v>802</v>
      </c>
      <c r="MG403" s="200">
        <v>71</v>
      </c>
      <c r="MJ403" s="200">
        <v>4</v>
      </c>
      <c r="MN403" s="200">
        <v>534</v>
      </c>
      <c r="MT403" s="200">
        <v>585</v>
      </c>
      <c r="MU403" s="200">
        <v>82</v>
      </c>
      <c r="MV403" s="200">
        <v>866</v>
      </c>
      <c r="MW403" s="200">
        <v>632</v>
      </c>
      <c r="NC403" s="200">
        <v>929</v>
      </c>
      <c r="ND403" s="200">
        <v>921</v>
      </c>
      <c r="NE403" s="200">
        <v>282</v>
      </c>
      <c r="NF403" s="200">
        <v>36</v>
      </c>
      <c r="NG403" s="200">
        <v>4</v>
      </c>
      <c r="NH403" s="200">
        <v>11</v>
      </c>
      <c r="NI403" s="200">
        <v>4</v>
      </c>
      <c r="NP403" s="200">
        <v>172</v>
      </c>
      <c r="NT403" s="200">
        <v>335</v>
      </c>
      <c r="NX403" s="200">
        <v>12059</v>
      </c>
      <c r="NY403" s="200">
        <v>12973</v>
      </c>
      <c r="OA403" s="200">
        <v>126261</v>
      </c>
      <c r="OG403" s="201">
        <v>1510408</v>
      </c>
    </row>
    <row r="404" spans="1:397" ht="12.75" customHeight="1">
      <c r="A404" s="209" t="s">
        <v>1172</v>
      </c>
      <c r="B404" s="23" t="s">
        <v>1171</v>
      </c>
      <c r="C404" s="23">
        <v>-611</v>
      </c>
      <c r="D404" s="200">
        <v>-1364</v>
      </c>
      <c r="E404" s="200">
        <v>-4538</v>
      </c>
      <c r="F404" s="200">
        <v>-9353</v>
      </c>
      <c r="G404" s="200">
        <v>-1999</v>
      </c>
      <c r="H404" s="200">
        <v>-1061</v>
      </c>
      <c r="I404" s="200">
        <v>-1969</v>
      </c>
      <c r="J404" s="200">
        <v>-9</v>
      </c>
      <c r="K404" s="200">
        <v>-2058</v>
      </c>
      <c r="L404" s="200">
        <v>-58</v>
      </c>
      <c r="M404" s="200">
        <v>-2815</v>
      </c>
      <c r="N404" s="200">
        <v>-11786</v>
      </c>
      <c r="O404" s="200">
        <v>-87</v>
      </c>
      <c r="P404" s="200">
        <v>-280903</v>
      </c>
      <c r="Q404" s="200">
        <v>-1938</v>
      </c>
      <c r="R404" s="200">
        <v>1439</v>
      </c>
      <c r="S404" s="200">
        <v>-182</v>
      </c>
      <c r="T404" s="200">
        <v>-319</v>
      </c>
      <c r="U404" s="200">
        <v>-1585</v>
      </c>
      <c r="W404" s="200">
        <v>-1230</v>
      </c>
      <c r="X404" s="200">
        <v>-3284</v>
      </c>
      <c r="AM404" s="200">
        <v>-7087</v>
      </c>
      <c r="AN404" s="200">
        <v>-7000</v>
      </c>
      <c r="AO404" s="200">
        <v>-2166</v>
      </c>
      <c r="AP404" s="200">
        <v>-3428</v>
      </c>
      <c r="AQ404" s="200">
        <v>-6372</v>
      </c>
      <c r="AR404" s="200">
        <v>-6284</v>
      </c>
      <c r="AS404" s="200">
        <v>-1744</v>
      </c>
      <c r="AT404" s="200">
        <v>0</v>
      </c>
      <c r="AU404" s="200">
        <v>-74</v>
      </c>
      <c r="AV404" s="200">
        <v>-1217</v>
      </c>
      <c r="AW404" s="200">
        <v>-155</v>
      </c>
      <c r="AX404" s="200">
        <v>-2110</v>
      </c>
      <c r="AY404" s="200">
        <v>-3903</v>
      </c>
      <c r="AZ404" s="200">
        <v>-281</v>
      </c>
      <c r="BA404" s="200">
        <v>-510</v>
      </c>
      <c r="BB404" s="200">
        <v>-456</v>
      </c>
      <c r="BC404" s="200">
        <v>-33926</v>
      </c>
      <c r="BD404" s="200">
        <v>-4583</v>
      </c>
      <c r="BE404" s="200">
        <v>-8483</v>
      </c>
      <c r="BF404" s="200">
        <v>-5366</v>
      </c>
      <c r="BG404" s="200">
        <v>-7229</v>
      </c>
      <c r="BH404" s="200">
        <v>-17272</v>
      </c>
      <c r="BI404" s="200">
        <v>-4660</v>
      </c>
      <c r="BJ404" s="200">
        <v>-2810</v>
      </c>
      <c r="BK404" s="200">
        <v>-1066</v>
      </c>
      <c r="BL404" s="200">
        <v>-49</v>
      </c>
      <c r="BO404" s="200">
        <v>-397</v>
      </c>
      <c r="BP404" s="200">
        <v>-6030</v>
      </c>
      <c r="BQ404" s="200">
        <v>-3316</v>
      </c>
      <c r="BR404" s="200">
        <v>-1319</v>
      </c>
      <c r="BS404" s="200">
        <v>-1597</v>
      </c>
      <c r="BT404" s="200">
        <v>-744</v>
      </c>
      <c r="BU404" s="200">
        <v>-671</v>
      </c>
      <c r="BV404" s="200">
        <v>-5873</v>
      </c>
      <c r="BW404" s="200">
        <v>-1553</v>
      </c>
      <c r="BY404" s="200">
        <v>-3990</v>
      </c>
      <c r="CA404" s="200">
        <v>-10850</v>
      </c>
      <c r="CB404" s="200">
        <v>-1175</v>
      </c>
      <c r="CC404" s="200">
        <v>-2191</v>
      </c>
      <c r="CD404" s="200">
        <v>-1910</v>
      </c>
      <c r="CF404" s="200">
        <v>-9204</v>
      </c>
      <c r="CG404" s="200">
        <v>-7438</v>
      </c>
      <c r="CH404" s="200">
        <v>-34</v>
      </c>
      <c r="CI404" s="200">
        <v>-12160</v>
      </c>
      <c r="CJ404" s="200">
        <v>-3380</v>
      </c>
      <c r="CK404" s="200">
        <v>-9766</v>
      </c>
      <c r="CL404" s="200">
        <v>-2340</v>
      </c>
      <c r="CM404" s="200">
        <v>-3578</v>
      </c>
      <c r="CN404" s="200">
        <v>-1313</v>
      </c>
      <c r="CO404" s="200">
        <v>-5626</v>
      </c>
      <c r="CP404" s="200">
        <v>-3628</v>
      </c>
      <c r="CQ404" s="200">
        <v>-1383</v>
      </c>
      <c r="CR404" s="200">
        <v>-1635</v>
      </c>
      <c r="CS404" s="200">
        <v>-933</v>
      </c>
      <c r="CT404" s="200">
        <v>-6909</v>
      </c>
      <c r="CU404" s="200">
        <v>-1534</v>
      </c>
      <c r="CV404" s="200">
        <v>-5614</v>
      </c>
      <c r="CW404" s="200">
        <v>-997</v>
      </c>
      <c r="CX404" s="200">
        <v>-1959</v>
      </c>
      <c r="CY404" s="200">
        <v>-4600</v>
      </c>
      <c r="CZ404" s="200">
        <v>-3695</v>
      </c>
      <c r="DA404" s="200">
        <v>-1903</v>
      </c>
      <c r="DB404" s="200">
        <v>-10580</v>
      </c>
      <c r="DC404" s="200">
        <v>-3079</v>
      </c>
      <c r="DD404" s="200">
        <v>-2405</v>
      </c>
      <c r="DE404" s="200">
        <v>-5370</v>
      </c>
      <c r="DF404" s="200">
        <v>-3384</v>
      </c>
      <c r="DG404" s="200">
        <v>-9364</v>
      </c>
      <c r="DH404" s="200">
        <v>-2358</v>
      </c>
      <c r="DI404" s="200">
        <v>-622</v>
      </c>
      <c r="DJ404" s="200">
        <v>-3064</v>
      </c>
      <c r="DK404" s="200">
        <v>-31756</v>
      </c>
      <c r="DL404" s="200">
        <v>-10012</v>
      </c>
      <c r="DM404" s="200">
        <v>-44716</v>
      </c>
      <c r="DN404" s="200">
        <v>-17203</v>
      </c>
      <c r="DO404" s="200">
        <v>-47584</v>
      </c>
      <c r="DP404" s="200">
        <v>-943</v>
      </c>
      <c r="DQ404" s="200">
        <v>-49342</v>
      </c>
      <c r="DR404" s="200">
        <v>-16394</v>
      </c>
      <c r="DS404" s="200">
        <v>-14785</v>
      </c>
      <c r="DT404" s="200">
        <v>0</v>
      </c>
      <c r="DU404" s="200">
        <v>-7930</v>
      </c>
      <c r="DV404" s="200">
        <v>-4881</v>
      </c>
      <c r="DW404" s="200">
        <v>-919</v>
      </c>
      <c r="DX404" s="200">
        <v>-4689</v>
      </c>
      <c r="DY404" s="200">
        <v>-1277</v>
      </c>
      <c r="DZ404" s="200">
        <v>-4405</v>
      </c>
      <c r="EA404" s="200">
        <v>-3842</v>
      </c>
      <c r="EB404" s="200">
        <v>-3229</v>
      </c>
      <c r="EC404" s="200">
        <v>-6214</v>
      </c>
      <c r="ED404" s="200">
        <v>-2501</v>
      </c>
      <c r="EE404" s="200">
        <v>-2445</v>
      </c>
      <c r="EF404" s="200">
        <v>-7231</v>
      </c>
      <c r="EG404" s="200">
        <v>-9080</v>
      </c>
      <c r="EH404" s="200">
        <v>-4098</v>
      </c>
      <c r="EI404" s="200">
        <v>-3236</v>
      </c>
      <c r="EJ404" s="200">
        <v>-2076</v>
      </c>
      <c r="EK404" s="200">
        <v>-1316</v>
      </c>
      <c r="EL404" s="200">
        <v>-2767</v>
      </c>
      <c r="EM404" s="200">
        <v>-8860</v>
      </c>
      <c r="EN404" s="200">
        <v>-3105</v>
      </c>
      <c r="EO404" s="200">
        <v>-5909</v>
      </c>
      <c r="EP404" s="200">
        <v>-2663</v>
      </c>
      <c r="EQ404" s="200">
        <v>-644</v>
      </c>
      <c r="ER404" s="200">
        <v>-6174</v>
      </c>
      <c r="ES404" s="200">
        <v>-2631</v>
      </c>
      <c r="ET404" s="200">
        <v>-784</v>
      </c>
      <c r="EU404" s="200">
        <v>-5004</v>
      </c>
      <c r="EV404" s="200">
        <v>-67712</v>
      </c>
      <c r="EW404" s="200">
        <v>-78886</v>
      </c>
      <c r="EX404" s="200">
        <v>-7129</v>
      </c>
      <c r="EY404" s="200">
        <v>-339</v>
      </c>
      <c r="EZ404" s="200">
        <v>-921</v>
      </c>
      <c r="FA404" s="200">
        <v>-174</v>
      </c>
      <c r="FB404" s="200">
        <v>-321</v>
      </c>
      <c r="FC404" s="200">
        <v>-15775</v>
      </c>
      <c r="FD404" s="200">
        <v>-11369</v>
      </c>
      <c r="FE404" s="200">
        <v>-8791</v>
      </c>
      <c r="FF404" s="200">
        <v>-11622</v>
      </c>
      <c r="FG404" s="200">
        <v>-3974</v>
      </c>
      <c r="FH404" s="200">
        <v>-542</v>
      </c>
      <c r="FI404" s="200">
        <v>-26377</v>
      </c>
      <c r="FJ404" s="200">
        <v>-12027</v>
      </c>
      <c r="FK404" s="200">
        <v>-11626</v>
      </c>
      <c r="FL404" s="200">
        <v>-7603</v>
      </c>
      <c r="FM404" s="200">
        <v>-272</v>
      </c>
      <c r="FN404" s="200">
        <v>-414</v>
      </c>
      <c r="FO404" s="200">
        <v>-2657</v>
      </c>
      <c r="FP404" s="200">
        <v>-414</v>
      </c>
      <c r="FQ404" s="200">
        <v>-1425</v>
      </c>
      <c r="FR404" s="200">
        <v>-5651</v>
      </c>
      <c r="FS404" s="200">
        <v>-810</v>
      </c>
      <c r="FT404" s="200">
        <v>-261</v>
      </c>
      <c r="FU404" s="200">
        <v>-871</v>
      </c>
      <c r="FV404" s="200">
        <v>-3280</v>
      </c>
      <c r="FW404" s="200">
        <v>-11489</v>
      </c>
      <c r="FX404" s="200">
        <v>-3172</v>
      </c>
      <c r="FY404" s="200">
        <v>-4304</v>
      </c>
      <c r="FZ404" s="200">
        <v>-1534</v>
      </c>
      <c r="GA404" s="200">
        <v>-4855</v>
      </c>
      <c r="GB404" s="200">
        <v>-1364</v>
      </c>
      <c r="GC404" s="200">
        <v>-8433</v>
      </c>
      <c r="GD404" s="200">
        <v>-8946</v>
      </c>
      <c r="GE404" s="200">
        <v>-1132</v>
      </c>
      <c r="GF404" s="200">
        <v>-3151</v>
      </c>
      <c r="GH404" s="200">
        <v>-24113</v>
      </c>
      <c r="GI404" s="200">
        <v>-7201</v>
      </c>
      <c r="GJ404" s="200">
        <v>-20833</v>
      </c>
      <c r="GK404" s="200">
        <v>-1941</v>
      </c>
      <c r="GL404" s="200">
        <v>-218</v>
      </c>
      <c r="GM404" s="200">
        <v>-12766</v>
      </c>
      <c r="GN404" s="200">
        <v>-315</v>
      </c>
      <c r="GO404" s="200">
        <v>-363</v>
      </c>
      <c r="GP404" s="200">
        <v>-772</v>
      </c>
      <c r="GQ404" s="200">
        <v>-594</v>
      </c>
      <c r="GR404" s="200">
        <v>-3463</v>
      </c>
      <c r="GS404" s="200">
        <v>-154</v>
      </c>
      <c r="GT404" s="200">
        <v>-389</v>
      </c>
      <c r="GU404" s="200">
        <v>-4550</v>
      </c>
      <c r="GV404" s="200">
        <v>-2348</v>
      </c>
      <c r="GW404" s="200">
        <v>-5006</v>
      </c>
      <c r="GX404" s="200">
        <v>-337</v>
      </c>
      <c r="GY404" s="200">
        <v>-1267</v>
      </c>
      <c r="GZ404" s="200">
        <v>-742</v>
      </c>
      <c r="HA404" s="200">
        <v>-41</v>
      </c>
      <c r="HB404" s="200">
        <v>-5770</v>
      </c>
      <c r="HC404" s="200">
        <v>-250</v>
      </c>
      <c r="HD404" s="200">
        <v>-2132</v>
      </c>
      <c r="HE404" s="200">
        <v>-2238</v>
      </c>
      <c r="HF404" s="200">
        <v>-609</v>
      </c>
      <c r="HG404" s="200">
        <v>-1294</v>
      </c>
      <c r="HH404" s="200">
        <v>-990</v>
      </c>
      <c r="HI404" s="200">
        <v>-3924</v>
      </c>
      <c r="HJ404" s="200">
        <v>-1290</v>
      </c>
      <c r="HK404" s="200">
        <v>-2172</v>
      </c>
      <c r="HL404" s="200">
        <v>-2181</v>
      </c>
      <c r="HM404" s="200">
        <v>-3846</v>
      </c>
      <c r="HN404" s="200">
        <v>-5870</v>
      </c>
      <c r="HO404" s="200">
        <v>-4839</v>
      </c>
      <c r="HP404" s="200">
        <v>-1349</v>
      </c>
      <c r="HQ404" s="200">
        <v>-819</v>
      </c>
      <c r="HR404" s="200">
        <v>-5893</v>
      </c>
      <c r="HS404" s="200">
        <v>-873</v>
      </c>
      <c r="HT404" s="200">
        <v>-2207</v>
      </c>
      <c r="HU404" s="200">
        <v>-10581</v>
      </c>
      <c r="HV404" s="200">
        <v>-5421</v>
      </c>
      <c r="HW404" s="200">
        <v>-92810</v>
      </c>
      <c r="HX404" s="200">
        <v>-33658</v>
      </c>
      <c r="HY404" s="200">
        <v>-3673</v>
      </c>
      <c r="HZ404" s="200">
        <v>-9971</v>
      </c>
      <c r="IA404" s="200">
        <v>-3073</v>
      </c>
      <c r="IB404" s="200">
        <v>-1342</v>
      </c>
      <c r="IC404" s="200">
        <v>-4224</v>
      </c>
      <c r="ID404" s="200">
        <v>-705</v>
      </c>
      <c r="IE404" s="200">
        <v>-537</v>
      </c>
      <c r="IF404" s="200">
        <v>-715</v>
      </c>
      <c r="IG404" s="200">
        <v>-2525</v>
      </c>
      <c r="IH404" s="200">
        <v>-21</v>
      </c>
      <c r="II404" s="200">
        <v>-101742</v>
      </c>
      <c r="IJ404" s="200">
        <v>-105</v>
      </c>
      <c r="IK404" s="200">
        <v>-111</v>
      </c>
      <c r="IL404" s="200">
        <v>-98</v>
      </c>
      <c r="IM404" s="200">
        <v>-9679</v>
      </c>
      <c r="IN404" s="200">
        <v>-185</v>
      </c>
      <c r="IO404" s="200">
        <v>-2066</v>
      </c>
      <c r="IP404" s="200">
        <v>-10891</v>
      </c>
      <c r="IQ404" s="200">
        <v>-21055</v>
      </c>
      <c r="IR404" s="200">
        <v>-11170</v>
      </c>
      <c r="IS404" s="200">
        <v>-4032</v>
      </c>
      <c r="IT404" s="200">
        <v>-7893</v>
      </c>
      <c r="IU404" s="200">
        <v>-880</v>
      </c>
      <c r="IV404" s="200">
        <v>-254</v>
      </c>
      <c r="IW404" s="200">
        <v>-94603</v>
      </c>
      <c r="IX404" s="200">
        <v>-15</v>
      </c>
      <c r="IY404" s="200">
        <v>-2544</v>
      </c>
      <c r="IZ404" s="200">
        <v>-922</v>
      </c>
      <c r="JA404" s="200">
        <v>-542</v>
      </c>
      <c r="JB404" s="200">
        <v>-2237</v>
      </c>
      <c r="JC404" s="200">
        <v>-4708</v>
      </c>
      <c r="JD404" s="200">
        <v>-371</v>
      </c>
      <c r="JE404" s="200">
        <v>-4185</v>
      </c>
      <c r="JF404" s="200">
        <v>-3397</v>
      </c>
      <c r="JG404" s="200">
        <v>-840</v>
      </c>
      <c r="JK404" s="200">
        <v>-675</v>
      </c>
      <c r="JL404" s="200">
        <v>-14924</v>
      </c>
      <c r="JM404" s="200">
        <v>-10037</v>
      </c>
      <c r="JN404" s="200">
        <v>-2071</v>
      </c>
      <c r="JO404" s="200">
        <v>-2580</v>
      </c>
      <c r="JP404" s="200">
        <v>28773</v>
      </c>
      <c r="JU404" s="200">
        <v>-22545</v>
      </c>
      <c r="JV404" s="200">
        <v>-292</v>
      </c>
      <c r="JW404" s="200">
        <v>12681</v>
      </c>
      <c r="JX404" s="200">
        <v>-2924</v>
      </c>
      <c r="KA404" s="200">
        <v>-5</v>
      </c>
      <c r="KB404" s="200">
        <v>3545</v>
      </c>
      <c r="KD404" s="200">
        <v>-110</v>
      </c>
      <c r="KE404" s="200">
        <v>-334</v>
      </c>
      <c r="KF404" s="200">
        <v>-2378</v>
      </c>
      <c r="KG404" s="200">
        <v>-612</v>
      </c>
      <c r="KH404" s="200">
        <v>-1443</v>
      </c>
      <c r="KI404" s="200">
        <v>-3258</v>
      </c>
      <c r="KJ404" s="200">
        <v>-1789</v>
      </c>
      <c r="KM404" s="200">
        <v>-117</v>
      </c>
      <c r="KO404" s="200">
        <v>-25</v>
      </c>
      <c r="KP404" s="200">
        <v>-240</v>
      </c>
      <c r="KR404" s="200">
        <v>-196</v>
      </c>
      <c r="KS404" s="200">
        <v>-64</v>
      </c>
      <c r="KW404" s="200">
        <v>-46900</v>
      </c>
      <c r="LF404" s="200">
        <v>-1938</v>
      </c>
      <c r="LG404" s="200">
        <v>-4744</v>
      </c>
      <c r="LH404" s="200">
        <v>-7204</v>
      </c>
      <c r="LI404" s="200">
        <v>-2075</v>
      </c>
      <c r="LJ404" s="200">
        <v>-1924</v>
      </c>
      <c r="LK404" s="200">
        <v>-10811</v>
      </c>
      <c r="LL404" s="200">
        <v>-161</v>
      </c>
      <c r="LM404" s="200">
        <v>-17573</v>
      </c>
      <c r="LO404" s="200">
        <v>-11531</v>
      </c>
      <c r="LP404" s="200">
        <v>-4856</v>
      </c>
      <c r="LQ404" s="200">
        <v>-586</v>
      </c>
      <c r="LR404" s="200">
        <v>-20</v>
      </c>
      <c r="LW404" s="200">
        <v>-1033</v>
      </c>
      <c r="LX404" s="200">
        <v>-104</v>
      </c>
      <c r="LZ404" s="200">
        <v>-84</v>
      </c>
      <c r="MC404" s="200">
        <v>-133</v>
      </c>
      <c r="ME404" s="200">
        <v>-744</v>
      </c>
      <c r="MN404" s="200">
        <v>-1832</v>
      </c>
      <c r="MT404" s="200">
        <v>-154</v>
      </c>
      <c r="MU404" s="200">
        <v>-32</v>
      </c>
      <c r="MV404" s="200">
        <v>-84</v>
      </c>
      <c r="NI404" s="200">
        <v>-2667</v>
      </c>
      <c r="NT404" s="200">
        <v>-452</v>
      </c>
      <c r="NX404" s="200">
        <v>-5153</v>
      </c>
      <c r="NY404" s="200">
        <v>-6900</v>
      </c>
      <c r="NZ404" s="200">
        <v>-192223</v>
      </c>
      <c r="OA404" s="200">
        <v>8</v>
      </c>
      <c r="OG404" s="201">
        <v>-2228950</v>
      </c>
    </row>
    <row r="405" spans="1:397" ht="12.75" customHeight="1">
      <c r="A405" s="209" t="s">
        <v>1170</v>
      </c>
      <c r="B405" s="23" t="s">
        <v>1169</v>
      </c>
      <c r="NR405" s="200">
        <v>526072</v>
      </c>
      <c r="OG405" s="201">
        <v>526072</v>
      </c>
    </row>
    <row r="406" spans="1:397" ht="12.75" customHeight="1">
      <c r="A406" s="209" t="s">
        <v>1168</v>
      </c>
      <c r="B406" s="23" t="s">
        <v>1167</v>
      </c>
      <c r="AC406" s="200">
        <v>620</v>
      </c>
      <c r="AD406" s="200">
        <v>339</v>
      </c>
      <c r="AE406" s="200">
        <v>270</v>
      </c>
      <c r="AF406" s="200">
        <v>234</v>
      </c>
      <c r="AG406" s="200">
        <v>416</v>
      </c>
      <c r="AH406" s="200">
        <v>1909</v>
      </c>
      <c r="AI406" s="200">
        <v>3481</v>
      </c>
      <c r="AJ406" s="200">
        <v>1998</v>
      </c>
      <c r="AK406" s="200">
        <v>613</v>
      </c>
      <c r="AL406" s="200">
        <v>135</v>
      </c>
      <c r="NY406" s="200">
        <v>-4</v>
      </c>
      <c r="OG406" s="201">
        <v>10010</v>
      </c>
    </row>
    <row r="407" spans="1:397" ht="12.75" customHeight="1">
      <c r="A407" s="209" t="s">
        <v>1166</v>
      </c>
      <c r="B407" s="23" t="s">
        <v>1165</v>
      </c>
      <c r="BP407" s="200">
        <v>2</v>
      </c>
      <c r="BU407" s="200">
        <v>2</v>
      </c>
      <c r="CA407" s="200">
        <v>218</v>
      </c>
      <c r="CD407" s="200">
        <v>1744</v>
      </c>
      <c r="CE407" s="200">
        <v>1</v>
      </c>
      <c r="CF407" s="200">
        <v>3</v>
      </c>
      <c r="CG407" s="200">
        <v>1</v>
      </c>
      <c r="CH407" s="200">
        <v>2</v>
      </c>
      <c r="CI407" s="200">
        <v>85</v>
      </c>
      <c r="CK407" s="200">
        <v>13</v>
      </c>
      <c r="CL407" s="200">
        <v>1</v>
      </c>
      <c r="CN407" s="200">
        <v>221</v>
      </c>
      <c r="CO407" s="200">
        <v>0</v>
      </c>
      <c r="CP407" s="200">
        <v>438</v>
      </c>
      <c r="CQ407" s="200">
        <v>3</v>
      </c>
      <c r="CT407" s="200">
        <v>194</v>
      </c>
      <c r="CV407" s="200">
        <v>5</v>
      </c>
      <c r="CY407" s="200">
        <v>58</v>
      </c>
      <c r="DC407" s="200">
        <v>254</v>
      </c>
      <c r="DD407" s="200">
        <v>16</v>
      </c>
      <c r="DE407" s="200">
        <v>58</v>
      </c>
      <c r="DF407" s="200">
        <v>0</v>
      </c>
      <c r="DG407" s="200">
        <v>14</v>
      </c>
      <c r="DJ407" s="200">
        <v>48</v>
      </c>
      <c r="DK407" s="200">
        <v>1687</v>
      </c>
      <c r="DL407" s="200">
        <v>319</v>
      </c>
      <c r="DM407" s="200">
        <v>427</v>
      </c>
      <c r="DN407" s="200">
        <v>1365</v>
      </c>
      <c r="DO407" s="200">
        <v>7518</v>
      </c>
      <c r="DP407" s="200">
        <v>40</v>
      </c>
      <c r="DU407" s="200">
        <v>401</v>
      </c>
      <c r="DV407" s="200">
        <v>13496</v>
      </c>
      <c r="DX407" s="200">
        <v>4</v>
      </c>
      <c r="DZ407" s="200">
        <v>2301</v>
      </c>
      <c r="EB407" s="200">
        <v>168</v>
      </c>
      <c r="EG407" s="200">
        <v>3</v>
      </c>
      <c r="EH407" s="200">
        <v>2</v>
      </c>
      <c r="EL407" s="200">
        <v>0</v>
      </c>
      <c r="EM407" s="200">
        <v>8</v>
      </c>
      <c r="EO407" s="200">
        <v>305</v>
      </c>
      <c r="ER407" s="200">
        <v>6</v>
      </c>
      <c r="EU407" s="200">
        <v>419</v>
      </c>
      <c r="EV407" s="200">
        <v>14</v>
      </c>
      <c r="EW407" s="200">
        <v>7</v>
      </c>
      <c r="EX407" s="200">
        <v>400</v>
      </c>
      <c r="EZ407" s="200">
        <v>70</v>
      </c>
      <c r="FJ407" s="200">
        <v>12015</v>
      </c>
      <c r="FK407" s="200">
        <v>332</v>
      </c>
      <c r="FM407" s="200">
        <v>3565</v>
      </c>
      <c r="FO407" s="200">
        <v>8</v>
      </c>
      <c r="FP407" s="200">
        <v>7707</v>
      </c>
      <c r="FQ407" s="200">
        <v>81</v>
      </c>
      <c r="FS407" s="200">
        <v>5457</v>
      </c>
      <c r="FT407" s="200">
        <v>48</v>
      </c>
      <c r="FW407" s="200">
        <v>0</v>
      </c>
      <c r="FY407" s="200">
        <v>0</v>
      </c>
      <c r="FZ407" s="200">
        <v>1</v>
      </c>
      <c r="GA407" s="200">
        <v>0</v>
      </c>
      <c r="GC407" s="200">
        <v>59</v>
      </c>
      <c r="GD407" s="200">
        <v>9</v>
      </c>
      <c r="GE407" s="200">
        <v>50</v>
      </c>
      <c r="GI407" s="200">
        <v>0</v>
      </c>
      <c r="GL407" s="200">
        <v>0</v>
      </c>
      <c r="GM407" s="200">
        <v>13</v>
      </c>
      <c r="JP407" s="200">
        <v>6300</v>
      </c>
      <c r="JU407" s="200">
        <v>167</v>
      </c>
      <c r="JV407" s="200">
        <v>20</v>
      </c>
      <c r="JW407" s="200">
        <v>4</v>
      </c>
      <c r="JX407" s="200">
        <v>743</v>
      </c>
      <c r="LH407" s="200">
        <v>1837</v>
      </c>
      <c r="NY407" s="200">
        <v>0</v>
      </c>
      <c r="OG407" s="201">
        <v>70758</v>
      </c>
    </row>
    <row r="408" spans="1:397" ht="12.75" customHeight="1">
      <c r="A408" s="209" t="s">
        <v>1164</v>
      </c>
      <c r="B408" s="23" t="s">
        <v>1163</v>
      </c>
      <c r="JP408" s="200">
        <v>217</v>
      </c>
      <c r="JU408" s="200">
        <v>3</v>
      </c>
      <c r="JW408" s="200">
        <v>0</v>
      </c>
      <c r="JX408" s="200">
        <v>14</v>
      </c>
      <c r="KH408" s="200">
        <v>1258</v>
      </c>
      <c r="LG408" s="200">
        <v>5023</v>
      </c>
      <c r="LO408" s="200">
        <v>65370</v>
      </c>
      <c r="OG408" s="201">
        <v>71886</v>
      </c>
    </row>
    <row r="409" spans="1:397" ht="12.75" customHeight="1">
      <c r="A409" s="209" t="s">
        <v>1162</v>
      </c>
      <c r="B409" s="23" t="s">
        <v>1161</v>
      </c>
      <c r="NS409" s="200">
        <v>272278</v>
      </c>
      <c r="OG409" s="201">
        <v>272278</v>
      </c>
    </row>
    <row r="410" spans="1:397" ht="12.75" customHeight="1">
      <c r="A410" s="209" t="s">
        <v>1160</v>
      </c>
      <c r="B410" s="23" t="s">
        <v>1159</v>
      </c>
      <c r="AC410" s="200">
        <v>1014</v>
      </c>
      <c r="AD410" s="200">
        <v>304</v>
      </c>
      <c r="AE410" s="200">
        <v>441</v>
      </c>
      <c r="AF410" s="200">
        <v>383</v>
      </c>
      <c r="AG410" s="200">
        <v>680</v>
      </c>
      <c r="AH410" s="200">
        <v>3492</v>
      </c>
      <c r="AI410" s="200">
        <v>5029</v>
      </c>
      <c r="NY410" s="200">
        <v>15</v>
      </c>
      <c r="OG410" s="201">
        <v>11358</v>
      </c>
    </row>
    <row r="411" spans="1:397" ht="12.75" customHeight="1">
      <c r="A411" s="209" t="s">
        <v>1158</v>
      </c>
      <c r="B411" s="23" t="s">
        <v>1157</v>
      </c>
      <c r="AP411" s="200">
        <v>50</v>
      </c>
      <c r="BP411" s="200">
        <v>2</v>
      </c>
      <c r="BQ411" s="200">
        <v>3</v>
      </c>
      <c r="BS411" s="200">
        <v>51</v>
      </c>
      <c r="BU411" s="200">
        <v>16</v>
      </c>
      <c r="BX411" s="200">
        <v>565</v>
      </c>
      <c r="CA411" s="200">
        <v>1</v>
      </c>
      <c r="CE411" s="200">
        <v>0</v>
      </c>
      <c r="CF411" s="200">
        <v>180</v>
      </c>
      <c r="CG411" s="200">
        <v>118</v>
      </c>
      <c r="CH411" s="200">
        <v>1</v>
      </c>
      <c r="CI411" s="200">
        <v>1</v>
      </c>
      <c r="CK411" s="200">
        <v>19</v>
      </c>
      <c r="CL411" s="200">
        <v>1</v>
      </c>
      <c r="CN411" s="200">
        <v>1</v>
      </c>
      <c r="CO411" s="200">
        <v>18</v>
      </c>
      <c r="CQ411" s="200">
        <v>1</v>
      </c>
      <c r="CV411" s="200">
        <v>30</v>
      </c>
      <c r="CY411" s="200">
        <v>115</v>
      </c>
      <c r="DB411" s="200">
        <v>7</v>
      </c>
      <c r="DC411" s="200">
        <v>9</v>
      </c>
      <c r="DD411" s="200">
        <v>1</v>
      </c>
      <c r="DE411" s="200">
        <v>14</v>
      </c>
      <c r="DG411" s="200">
        <v>3</v>
      </c>
      <c r="DH411" s="200">
        <v>1</v>
      </c>
      <c r="DK411" s="200">
        <v>1221</v>
      </c>
      <c r="DL411" s="200">
        <v>22</v>
      </c>
      <c r="DM411" s="200">
        <v>198</v>
      </c>
      <c r="DN411" s="200">
        <v>421</v>
      </c>
      <c r="DO411" s="200">
        <v>4580</v>
      </c>
      <c r="DP411" s="200">
        <v>3</v>
      </c>
      <c r="DR411" s="200">
        <v>4</v>
      </c>
      <c r="DT411" s="200">
        <v>0</v>
      </c>
      <c r="DU411" s="200">
        <v>191</v>
      </c>
      <c r="DV411" s="200">
        <v>1324</v>
      </c>
      <c r="DX411" s="200">
        <v>4</v>
      </c>
      <c r="DZ411" s="200">
        <v>34</v>
      </c>
      <c r="EA411" s="200">
        <v>1</v>
      </c>
      <c r="EB411" s="200">
        <v>36</v>
      </c>
      <c r="EG411" s="200">
        <v>11</v>
      </c>
      <c r="EL411" s="200">
        <v>172</v>
      </c>
      <c r="EM411" s="200">
        <v>63</v>
      </c>
      <c r="EN411" s="200">
        <v>121</v>
      </c>
      <c r="EO411" s="200">
        <v>91</v>
      </c>
      <c r="ER411" s="200">
        <v>83</v>
      </c>
      <c r="EU411" s="200">
        <v>44</v>
      </c>
      <c r="EV411" s="200">
        <v>16</v>
      </c>
      <c r="EW411" s="200">
        <v>3</v>
      </c>
      <c r="EX411" s="200">
        <v>135</v>
      </c>
      <c r="EY411" s="200">
        <v>22</v>
      </c>
      <c r="EZ411" s="200">
        <v>3</v>
      </c>
      <c r="FG411" s="200">
        <v>3</v>
      </c>
      <c r="FJ411" s="200">
        <v>173</v>
      </c>
      <c r="FM411" s="200">
        <v>1747</v>
      </c>
      <c r="FN411" s="200">
        <v>1396</v>
      </c>
      <c r="FO411" s="200">
        <v>18</v>
      </c>
      <c r="FP411" s="200">
        <v>43</v>
      </c>
      <c r="FQ411" s="200">
        <v>116</v>
      </c>
      <c r="FV411" s="200">
        <v>7</v>
      </c>
      <c r="FW411" s="200">
        <v>42</v>
      </c>
      <c r="FX411" s="200">
        <v>0</v>
      </c>
      <c r="FY411" s="200">
        <v>1</v>
      </c>
      <c r="FZ411" s="200">
        <v>15</v>
      </c>
      <c r="GA411" s="200">
        <v>2</v>
      </c>
      <c r="GC411" s="200">
        <v>4</v>
      </c>
      <c r="GD411" s="200">
        <v>74</v>
      </c>
      <c r="GE411" s="200">
        <v>49</v>
      </c>
      <c r="GI411" s="200">
        <v>1</v>
      </c>
      <c r="GK411" s="200">
        <v>1</v>
      </c>
      <c r="GL411" s="200">
        <v>1</v>
      </c>
      <c r="HT411" s="200">
        <v>4</v>
      </c>
      <c r="HV411" s="200">
        <v>44</v>
      </c>
      <c r="JO411" s="200">
        <v>20</v>
      </c>
      <c r="JP411" s="200">
        <v>2118</v>
      </c>
      <c r="JU411" s="200">
        <v>37</v>
      </c>
      <c r="JV411" s="200">
        <v>3</v>
      </c>
      <c r="JW411" s="200">
        <v>1</v>
      </c>
      <c r="JX411" s="200">
        <v>176</v>
      </c>
      <c r="NX411" s="200">
        <v>0</v>
      </c>
      <c r="NY411" s="200">
        <v>-33</v>
      </c>
      <c r="OG411" s="201">
        <v>16073</v>
      </c>
    </row>
    <row r="412" spans="1:397" ht="12.75" customHeight="1">
      <c r="A412" s="209" t="s">
        <v>1156</v>
      </c>
      <c r="B412" s="23" t="s">
        <v>1155</v>
      </c>
      <c r="JP412" s="200">
        <v>271</v>
      </c>
      <c r="JU412" s="200">
        <v>4</v>
      </c>
      <c r="JW412" s="200">
        <v>0</v>
      </c>
      <c r="JX412" s="200">
        <v>17</v>
      </c>
      <c r="KH412" s="200">
        <v>1568</v>
      </c>
      <c r="LG412" s="200">
        <v>12316</v>
      </c>
      <c r="LO412" s="200">
        <v>57161</v>
      </c>
      <c r="OG412" s="201">
        <v>71337</v>
      </c>
    </row>
    <row r="413" spans="1:397" ht="12.75" customHeight="1">
      <c r="A413" s="209" t="s">
        <v>1154</v>
      </c>
      <c r="B413" s="23" t="s">
        <v>1153</v>
      </c>
      <c r="NV413" s="200">
        <v>1411371</v>
      </c>
      <c r="OG413" s="201">
        <v>1411371</v>
      </c>
    </row>
    <row r="414" spans="1:397" ht="12.75" customHeight="1">
      <c r="A414" s="209" t="s">
        <v>1152</v>
      </c>
      <c r="B414" s="23" t="s">
        <v>1151</v>
      </c>
      <c r="AC414" s="200">
        <v>5760</v>
      </c>
      <c r="AD414" s="200">
        <v>1278</v>
      </c>
      <c r="AE414" s="200">
        <v>11449</v>
      </c>
      <c r="AF414" s="200">
        <v>77921</v>
      </c>
      <c r="AG414" s="200">
        <v>74622</v>
      </c>
      <c r="AH414" s="200">
        <v>9026</v>
      </c>
      <c r="AI414" s="200">
        <v>76440</v>
      </c>
      <c r="AJ414" s="200">
        <v>633</v>
      </c>
      <c r="AK414" s="200">
        <v>4476</v>
      </c>
      <c r="AL414" s="200">
        <v>2657</v>
      </c>
      <c r="NY414" s="200">
        <v>6892</v>
      </c>
      <c r="OG414" s="201">
        <v>271154</v>
      </c>
    </row>
    <row r="415" spans="1:397" ht="12.75" customHeight="1">
      <c r="A415" s="209" t="s">
        <v>1150</v>
      </c>
      <c r="B415" s="23" t="s">
        <v>1149</v>
      </c>
      <c r="BP415" s="200">
        <v>31</v>
      </c>
      <c r="BT415" s="200">
        <v>3</v>
      </c>
      <c r="BU415" s="200">
        <v>37</v>
      </c>
      <c r="CA415" s="200">
        <v>140</v>
      </c>
      <c r="CE415" s="200">
        <v>5</v>
      </c>
      <c r="CF415" s="200">
        <v>1193</v>
      </c>
      <c r="CG415" s="200">
        <v>312</v>
      </c>
      <c r="CH415" s="200">
        <v>121</v>
      </c>
      <c r="CI415" s="200">
        <v>2356</v>
      </c>
      <c r="CK415" s="200">
        <v>254</v>
      </c>
      <c r="CN415" s="200">
        <v>485</v>
      </c>
      <c r="CO415" s="200">
        <v>810</v>
      </c>
      <c r="CP415" s="200">
        <v>30</v>
      </c>
      <c r="CQ415" s="200">
        <v>146</v>
      </c>
      <c r="CR415" s="200">
        <v>4</v>
      </c>
      <c r="CS415" s="200">
        <v>0</v>
      </c>
      <c r="CT415" s="200">
        <v>200</v>
      </c>
      <c r="CV415" s="200">
        <v>832</v>
      </c>
      <c r="CY415" s="200">
        <v>217</v>
      </c>
      <c r="DB415" s="200">
        <v>439</v>
      </c>
      <c r="DC415" s="200">
        <v>463</v>
      </c>
      <c r="DE415" s="200">
        <v>611</v>
      </c>
      <c r="DF415" s="200">
        <v>343</v>
      </c>
      <c r="DG415" s="200">
        <v>333</v>
      </c>
      <c r="DI415" s="200">
        <v>23</v>
      </c>
      <c r="DK415" s="200">
        <v>3995</v>
      </c>
      <c r="DL415" s="200">
        <v>321</v>
      </c>
      <c r="DM415" s="200">
        <v>1802</v>
      </c>
      <c r="DN415" s="200">
        <v>2336</v>
      </c>
      <c r="DO415" s="200">
        <v>929</v>
      </c>
      <c r="DP415" s="200">
        <v>260</v>
      </c>
      <c r="DQ415" s="200">
        <v>2487</v>
      </c>
      <c r="DR415" s="200">
        <v>72</v>
      </c>
      <c r="DU415" s="200">
        <v>64</v>
      </c>
      <c r="DV415" s="200">
        <v>611</v>
      </c>
      <c r="DX415" s="200">
        <v>507</v>
      </c>
      <c r="DY415" s="200">
        <v>236</v>
      </c>
      <c r="DZ415" s="200">
        <v>109</v>
      </c>
      <c r="EA415" s="200">
        <v>206</v>
      </c>
      <c r="EB415" s="200">
        <v>111</v>
      </c>
      <c r="EC415" s="200">
        <v>363</v>
      </c>
      <c r="EF415" s="200">
        <v>36</v>
      </c>
      <c r="EG415" s="200">
        <v>208</v>
      </c>
      <c r="EH415" s="200">
        <v>192</v>
      </c>
      <c r="EI415" s="200">
        <v>330</v>
      </c>
      <c r="EJ415" s="200">
        <v>6</v>
      </c>
      <c r="EL415" s="200">
        <v>281</v>
      </c>
      <c r="EM415" s="200">
        <v>418</v>
      </c>
      <c r="EN415" s="200">
        <v>103</v>
      </c>
      <c r="EO415" s="200">
        <v>214</v>
      </c>
      <c r="EU415" s="200">
        <v>567</v>
      </c>
      <c r="EV415" s="200">
        <v>305</v>
      </c>
      <c r="EW415" s="200">
        <v>82</v>
      </c>
      <c r="EX415" s="200">
        <v>5851</v>
      </c>
      <c r="FG415" s="200">
        <v>4</v>
      </c>
      <c r="FJ415" s="200">
        <v>41</v>
      </c>
      <c r="FO415" s="200">
        <v>898</v>
      </c>
      <c r="FP415" s="200">
        <v>29</v>
      </c>
      <c r="FQ415" s="200">
        <v>32</v>
      </c>
      <c r="FR415" s="200">
        <v>490</v>
      </c>
      <c r="FT415" s="200">
        <v>133</v>
      </c>
      <c r="FV415" s="200">
        <v>33</v>
      </c>
      <c r="FW415" s="200">
        <v>78</v>
      </c>
      <c r="FX415" s="200">
        <v>10</v>
      </c>
      <c r="FY415" s="200">
        <v>991</v>
      </c>
      <c r="FZ415" s="200">
        <v>1844</v>
      </c>
      <c r="GA415" s="200">
        <v>271</v>
      </c>
      <c r="GB415" s="200">
        <v>33</v>
      </c>
      <c r="GC415" s="200">
        <v>122</v>
      </c>
      <c r="GD415" s="200">
        <v>448</v>
      </c>
      <c r="GE415" s="200">
        <v>25</v>
      </c>
      <c r="GI415" s="200">
        <v>436</v>
      </c>
      <c r="GK415" s="200">
        <v>247</v>
      </c>
      <c r="GM415" s="200">
        <v>134</v>
      </c>
      <c r="HT415" s="200">
        <v>44</v>
      </c>
      <c r="JP415" s="200">
        <v>5982</v>
      </c>
      <c r="JU415" s="200">
        <v>75</v>
      </c>
      <c r="JV415" s="200">
        <v>61</v>
      </c>
      <c r="JW415" s="200">
        <v>3</v>
      </c>
      <c r="JX415" s="200">
        <v>996</v>
      </c>
      <c r="LH415" s="200">
        <v>1332</v>
      </c>
      <c r="NY415" s="200">
        <v>-3311</v>
      </c>
      <c r="OG415" s="201">
        <v>43872</v>
      </c>
    </row>
    <row r="416" spans="1:397" ht="12.75" customHeight="1">
      <c r="A416" s="209" t="s">
        <v>1148</v>
      </c>
      <c r="B416" s="23" t="s">
        <v>1147</v>
      </c>
      <c r="JP416" s="200">
        <v>614</v>
      </c>
      <c r="JU416" s="200">
        <v>10</v>
      </c>
      <c r="JX416" s="200">
        <v>39</v>
      </c>
      <c r="KH416" s="200">
        <v>3557</v>
      </c>
      <c r="LG416" s="200">
        <v>7436</v>
      </c>
      <c r="LO416" s="200">
        <v>14103</v>
      </c>
      <c r="OG416" s="201">
        <v>25758</v>
      </c>
    </row>
    <row r="417" spans="1:397" ht="12.75" customHeight="1">
      <c r="A417" s="210" t="s">
        <v>1146</v>
      </c>
      <c r="B417" s="63" t="s">
        <v>1145</v>
      </c>
      <c r="C417" s="63">
        <v>4898</v>
      </c>
      <c r="D417" s="201">
        <v>19531</v>
      </c>
      <c r="E417" s="201">
        <v>13677</v>
      </c>
      <c r="F417" s="201">
        <v>7848</v>
      </c>
      <c r="G417" s="201">
        <v>11422</v>
      </c>
      <c r="H417" s="201">
        <v>3609</v>
      </c>
      <c r="I417" s="201">
        <v>-2501</v>
      </c>
      <c r="J417" s="201">
        <v>251</v>
      </c>
      <c r="K417" s="201">
        <v>3094</v>
      </c>
      <c r="L417" s="201">
        <v>4526</v>
      </c>
      <c r="M417" s="201">
        <v>-1756</v>
      </c>
      <c r="N417" s="201">
        <v>-3214</v>
      </c>
      <c r="O417" s="201">
        <v>97</v>
      </c>
      <c r="P417" s="201">
        <v>-273406</v>
      </c>
      <c r="Q417" s="201">
        <v>978</v>
      </c>
      <c r="R417" s="201">
        <v>3544</v>
      </c>
      <c r="S417" s="201">
        <v>2463</v>
      </c>
      <c r="T417" s="201">
        <v>-638</v>
      </c>
      <c r="U417" s="201">
        <v>-704</v>
      </c>
      <c r="V417" s="201">
        <v>52642</v>
      </c>
      <c r="W417" s="201">
        <v>51797</v>
      </c>
      <c r="X417" s="201">
        <v>146882</v>
      </c>
      <c r="Y417" s="201">
        <v>62284</v>
      </c>
      <c r="Z417" s="201">
        <v>30553</v>
      </c>
      <c r="AA417" s="201">
        <v>81</v>
      </c>
      <c r="AB417" s="201">
        <v>13</v>
      </c>
      <c r="AC417" s="201">
        <v>47450</v>
      </c>
      <c r="AD417" s="201">
        <v>42136</v>
      </c>
      <c r="AE417" s="201">
        <v>93763</v>
      </c>
      <c r="AF417" s="201">
        <v>95448</v>
      </c>
      <c r="AG417" s="201">
        <v>76876</v>
      </c>
      <c r="AH417" s="201">
        <v>155843</v>
      </c>
      <c r="AI417" s="201">
        <v>157298</v>
      </c>
      <c r="AJ417" s="201">
        <v>307816</v>
      </c>
      <c r="AK417" s="201">
        <v>54048</v>
      </c>
      <c r="AL417" s="201">
        <v>177313</v>
      </c>
      <c r="AM417" s="201">
        <v>-5056</v>
      </c>
      <c r="AN417" s="201">
        <v>-6054</v>
      </c>
      <c r="AO417" s="201">
        <v>-2043</v>
      </c>
      <c r="AP417" s="201">
        <v>6841</v>
      </c>
      <c r="AQ417" s="201">
        <v>-2864</v>
      </c>
      <c r="AR417" s="201">
        <v>146</v>
      </c>
      <c r="AS417" s="201">
        <v>-1555</v>
      </c>
      <c r="AT417" s="201">
        <v>-291</v>
      </c>
      <c r="AU417" s="201">
        <v>-99</v>
      </c>
      <c r="AV417" s="201">
        <v>-1043</v>
      </c>
      <c r="AW417" s="201">
        <v>15</v>
      </c>
      <c r="AX417" s="201">
        <v>-841</v>
      </c>
      <c r="AY417" s="201">
        <v>-287</v>
      </c>
      <c r="AZ417" s="201">
        <v>33</v>
      </c>
      <c r="BA417" s="201">
        <v>6</v>
      </c>
      <c r="BB417" s="201">
        <v>-128</v>
      </c>
      <c r="BC417" s="201">
        <v>-22023</v>
      </c>
      <c r="BD417" s="201">
        <v>-3658</v>
      </c>
      <c r="BE417" s="201">
        <v>-7553</v>
      </c>
      <c r="BF417" s="201">
        <v>-1204</v>
      </c>
      <c r="BG417" s="201">
        <v>-6591</v>
      </c>
      <c r="BH417" s="201">
        <v>-13229</v>
      </c>
      <c r="BI417" s="201">
        <v>-1712</v>
      </c>
      <c r="BJ417" s="201">
        <v>788</v>
      </c>
      <c r="BK417" s="201">
        <v>-77</v>
      </c>
      <c r="BL417" s="201">
        <v>219</v>
      </c>
      <c r="BM417" s="201">
        <v>211</v>
      </c>
      <c r="BN417" s="201">
        <v>23</v>
      </c>
      <c r="BO417" s="201">
        <v>466</v>
      </c>
      <c r="BP417" s="201">
        <v>1242</v>
      </c>
      <c r="BQ417" s="201">
        <v>-2113</v>
      </c>
      <c r="BR417" s="201">
        <v>-502</v>
      </c>
      <c r="BS417" s="201">
        <v>2112</v>
      </c>
      <c r="BT417" s="201">
        <v>3848</v>
      </c>
      <c r="BU417" s="201">
        <v>378</v>
      </c>
      <c r="BV417" s="201">
        <v>-3482</v>
      </c>
      <c r="BW417" s="201">
        <v>-741</v>
      </c>
      <c r="BX417" s="201">
        <v>860</v>
      </c>
      <c r="BY417" s="201">
        <v>-1802</v>
      </c>
      <c r="BZ417" s="201">
        <v>-56</v>
      </c>
      <c r="CA417" s="201">
        <v>-2437</v>
      </c>
      <c r="CB417" s="201">
        <v>-1062</v>
      </c>
      <c r="CC417" s="201">
        <v>-715</v>
      </c>
      <c r="CD417" s="201">
        <v>5016</v>
      </c>
      <c r="CE417" s="201">
        <v>822</v>
      </c>
      <c r="CF417" s="201">
        <v>-447</v>
      </c>
      <c r="CG417" s="201">
        <v>16430</v>
      </c>
      <c r="CH417" s="201">
        <v>6983</v>
      </c>
      <c r="CI417" s="201">
        <v>26297</v>
      </c>
      <c r="CJ417" s="201">
        <v>17078</v>
      </c>
      <c r="CK417" s="201">
        <v>14975</v>
      </c>
      <c r="CL417" s="201">
        <v>2784</v>
      </c>
      <c r="CM417" s="201">
        <v>10862</v>
      </c>
      <c r="CN417" s="201">
        <v>9717</v>
      </c>
      <c r="CO417" s="201">
        <v>-1252</v>
      </c>
      <c r="CP417" s="201">
        <v>2848</v>
      </c>
      <c r="CQ417" s="201">
        <v>1859</v>
      </c>
      <c r="CR417" s="201">
        <v>2014</v>
      </c>
      <c r="CS417" s="201">
        <v>1237</v>
      </c>
      <c r="CT417" s="201">
        <v>5280</v>
      </c>
      <c r="CU417" s="201">
        <v>4792</v>
      </c>
      <c r="CV417" s="201">
        <v>4431</v>
      </c>
      <c r="CW417" s="201">
        <v>6831</v>
      </c>
      <c r="CX417" s="201">
        <v>2369</v>
      </c>
      <c r="CY417" s="201">
        <v>8970</v>
      </c>
      <c r="CZ417" s="201">
        <v>-2382</v>
      </c>
      <c r="DA417" s="201">
        <v>-808</v>
      </c>
      <c r="DB417" s="201">
        <v>1867</v>
      </c>
      <c r="DC417" s="201">
        <v>8637</v>
      </c>
      <c r="DD417" s="201">
        <v>6228</v>
      </c>
      <c r="DE417" s="201">
        <v>18387</v>
      </c>
      <c r="DF417" s="201">
        <v>2260</v>
      </c>
      <c r="DG417" s="201">
        <v>11599</v>
      </c>
      <c r="DH417" s="201">
        <v>2721</v>
      </c>
      <c r="DI417" s="201">
        <v>1849</v>
      </c>
      <c r="DJ417" s="201">
        <v>-557</v>
      </c>
      <c r="DK417" s="201">
        <v>36285</v>
      </c>
      <c r="DL417" s="201">
        <v>-907</v>
      </c>
      <c r="DM417" s="201">
        <v>-9620</v>
      </c>
      <c r="DN417" s="201">
        <v>6121</v>
      </c>
      <c r="DO417" s="201">
        <v>16491</v>
      </c>
      <c r="DP417" s="201">
        <v>713</v>
      </c>
      <c r="DQ417" s="201">
        <v>1013</v>
      </c>
      <c r="DR417" s="201">
        <v>-5347</v>
      </c>
      <c r="DS417" s="201">
        <v>18615</v>
      </c>
      <c r="DT417" s="201">
        <v>5862</v>
      </c>
      <c r="DU417" s="201">
        <v>22300</v>
      </c>
      <c r="DV417" s="201">
        <v>31306</v>
      </c>
      <c r="DW417" s="201">
        <v>-586</v>
      </c>
      <c r="DX417" s="201">
        <v>6265</v>
      </c>
      <c r="DY417" s="201">
        <v>1344</v>
      </c>
      <c r="DZ417" s="201">
        <v>8851</v>
      </c>
      <c r="EA417" s="201">
        <v>10200</v>
      </c>
      <c r="EB417" s="201">
        <v>5428</v>
      </c>
      <c r="EC417" s="201">
        <v>5837</v>
      </c>
      <c r="ED417" s="201">
        <v>-196</v>
      </c>
      <c r="EE417" s="201">
        <v>-590</v>
      </c>
      <c r="EF417" s="201">
        <v>-3273</v>
      </c>
      <c r="EG417" s="201">
        <v>1740</v>
      </c>
      <c r="EH417" s="201">
        <v>4151</v>
      </c>
      <c r="EI417" s="201">
        <v>5302</v>
      </c>
      <c r="EJ417" s="201">
        <v>4129</v>
      </c>
      <c r="EK417" s="201">
        <v>1472</v>
      </c>
      <c r="EL417" s="201">
        <v>4463</v>
      </c>
      <c r="EM417" s="201">
        <v>-1109</v>
      </c>
      <c r="EN417" s="201">
        <v>3473</v>
      </c>
      <c r="EO417" s="201">
        <v>-321</v>
      </c>
      <c r="EP417" s="201">
        <v>717</v>
      </c>
      <c r="EQ417" s="201">
        <v>2563</v>
      </c>
      <c r="ER417" s="201">
        <v>-2355</v>
      </c>
      <c r="ES417" s="201">
        <v>-481</v>
      </c>
      <c r="ET417" s="201">
        <v>270</v>
      </c>
      <c r="EU417" s="201">
        <v>6511</v>
      </c>
      <c r="EV417" s="201">
        <v>80339</v>
      </c>
      <c r="EW417" s="201">
        <v>161716</v>
      </c>
      <c r="EX417" s="201">
        <v>20701</v>
      </c>
      <c r="EY417" s="201">
        <v>3292</v>
      </c>
      <c r="EZ417" s="201">
        <v>7198</v>
      </c>
      <c r="FA417" s="201">
        <v>5594</v>
      </c>
      <c r="FB417" s="201">
        <v>8963</v>
      </c>
      <c r="FC417" s="201">
        <v>-8121</v>
      </c>
      <c r="FD417" s="201">
        <v>-5787</v>
      </c>
      <c r="FE417" s="201">
        <v>-4880</v>
      </c>
      <c r="FF417" s="201">
        <v>-5222</v>
      </c>
      <c r="FG417" s="201">
        <v>-1735</v>
      </c>
      <c r="FH417" s="201">
        <v>945</v>
      </c>
      <c r="FI417" s="201">
        <v>-1601</v>
      </c>
      <c r="FJ417" s="201">
        <v>71407</v>
      </c>
      <c r="FK417" s="201">
        <v>8982</v>
      </c>
      <c r="FL417" s="201">
        <v>14196</v>
      </c>
      <c r="FM417" s="201">
        <v>6705</v>
      </c>
      <c r="FN417" s="201">
        <v>1556</v>
      </c>
      <c r="FO417" s="201">
        <v>8552</v>
      </c>
      <c r="FP417" s="201">
        <v>13603</v>
      </c>
      <c r="FQ417" s="201">
        <v>10054</v>
      </c>
      <c r="FR417" s="201">
        <v>5195</v>
      </c>
      <c r="FS417" s="201">
        <v>7034</v>
      </c>
      <c r="FT417" s="201">
        <v>6170</v>
      </c>
      <c r="FU417" s="201">
        <v>119</v>
      </c>
      <c r="FV417" s="201">
        <v>9875</v>
      </c>
      <c r="FW417" s="201">
        <v>6371</v>
      </c>
      <c r="FX417" s="201">
        <v>2833</v>
      </c>
      <c r="FY417" s="201">
        <v>4784</v>
      </c>
      <c r="FZ417" s="201">
        <v>12294</v>
      </c>
      <c r="GA417" s="201">
        <v>2881</v>
      </c>
      <c r="GB417" s="201">
        <v>9280</v>
      </c>
      <c r="GC417" s="201">
        <v>16502</v>
      </c>
      <c r="GD417" s="201">
        <v>10497</v>
      </c>
      <c r="GE417" s="201">
        <v>1529</v>
      </c>
      <c r="GF417" s="201">
        <v>5333</v>
      </c>
      <c r="GG417" s="201">
        <v>11</v>
      </c>
      <c r="GH417" s="201">
        <v>10435</v>
      </c>
      <c r="GI417" s="201">
        <v>10682</v>
      </c>
      <c r="GJ417" s="201">
        <v>823</v>
      </c>
      <c r="GK417" s="201">
        <v>1429</v>
      </c>
      <c r="GL417" s="201">
        <v>8223</v>
      </c>
      <c r="GM417" s="201">
        <v>12839</v>
      </c>
      <c r="GN417" s="201">
        <v>13324</v>
      </c>
      <c r="GO417" s="201">
        <v>2874</v>
      </c>
      <c r="GP417" s="201">
        <v>3624</v>
      </c>
      <c r="GQ417" s="201">
        <v>1125</v>
      </c>
      <c r="GR417" s="201">
        <v>1154</v>
      </c>
      <c r="GS417" s="201">
        <v>4186</v>
      </c>
      <c r="GT417" s="201">
        <v>8350</v>
      </c>
      <c r="GU417" s="201">
        <v>16546</v>
      </c>
      <c r="GV417" s="201">
        <v>18949</v>
      </c>
      <c r="GW417" s="201">
        <v>22046</v>
      </c>
      <c r="GX417" s="201">
        <v>19812</v>
      </c>
      <c r="GY417" s="201">
        <v>11207</v>
      </c>
      <c r="GZ417" s="201">
        <v>8120</v>
      </c>
      <c r="HA417" s="201">
        <v>2830</v>
      </c>
      <c r="HB417" s="201">
        <v>58064</v>
      </c>
      <c r="HC417" s="201">
        <v>31343</v>
      </c>
      <c r="HD417" s="201">
        <v>2581</v>
      </c>
      <c r="HE417" s="201">
        <v>35199</v>
      </c>
      <c r="HF417" s="201">
        <v>17709</v>
      </c>
      <c r="HG417" s="201">
        <v>21203</v>
      </c>
      <c r="HH417" s="201">
        <v>4243</v>
      </c>
      <c r="HI417" s="201">
        <v>-3350</v>
      </c>
      <c r="HJ417" s="201">
        <v>8424</v>
      </c>
      <c r="HK417" s="201">
        <v>14886</v>
      </c>
      <c r="HL417" s="201">
        <v>37623</v>
      </c>
      <c r="HM417" s="201">
        <v>20752</v>
      </c>
      <c r="HN417" s="201">
        <v>9457</v>
      </c>
      <c r="HO417" s="201">
        <v>5642</v>
      </c>
      <c r="HP417" s="201">
        <v>45756</v>
      </c>
      <c r="HQ417" s="201">
        <v>374</v>
      </c>
      <c r="HR417" s="201">
        <v>-581</v>
      </c>
      <c r="HS417" s="201">
        <v>106</v>
      </c>
      <c r="HT417" s="201">
        <v>10752</v>
      </c>
      <c r="HU417" s="201">
        <v>1403</v>
      </c>
      <c r="HV417" s="201">
        <v>431</v>
      </c>
      <c r="HW417" s="201">
        <v>10989</v>
      </c>
      <c r="HX417" s="201">
        <v>1618</v>
      </c>
      <c r="HY417" s="201">
        <v>232</v>
      </c>
      <c r="HZ417" s="201">
        <v>10813</v>
      </c>
      <c r="IA417" s="201">
        <v>-2880</v>
      </c>
      <c r="IB417" s="201">
        <v>824</v>
      </c>
      <c r="IC417" s="201">
        <v>259</v>
      </c>
      <c r="ID417" s="201">
        <v>1090</v>
      </c>
      <c r="IE417" s="201">
        <v>5520</v>
      </c>
      <c r="IF417" s="201">
        <v>219</v>
      </c>
      <c r="IG417" s="201">
        <v>2262</v>
      </c>
      <c r="IH417" s="201">
        <v>77</v>
      </c>
      <c r="II417" s="201">
        <v>152980</v>
      </c>
      <c r="IJ417" s="201">
        <v>-150</v>
      </c>
      <c r="IK417" s="201">
        <v>27</v>
      </c>
      <c r="IL417" s="201">
        <v>5646</v>
      </c>
      <c r="IM417" s="201">
        <v>-3079</v>
      </c>
      <c r="IN417" s="201">
        <v>236</v>
      </c>
      <c r="IO417" s="201">
        <v>218</v>
      </c>
      <c r="IP417" s="201">
        <v>3182</v>
      </c>
      <c r="IQ417" s="201">
        <v>8490</v>
      </c>
      <c r="IR417" s="201">
        <v>13577</v>
      </c>
      <c r="IS417" s="201">
        <v>1388</v>
      </c>
      <c r="IT417" s="201">
        <v>-4833</v>
      </c>
      <c r="IU417" s="201">
        <v>4054</v>
      </c>
      <c r="IV417" s="201">
        <v>-341</v>
      </c>
      <c r="IW417" s="201">
        <v>93762</v>
      </c>
      <c r="IX417" s="201">
        <v>127</v>
      </c>
      <c r="IY417" s="201">
        <v>1252</v>
      </c>
      <c r="IZ417" s="201">
        <v>1089</v>
      </c>
      <c r="JA417" s="201">
        <v>1813</v>
      </c>
      <c r="JB417" s="201">
        <v>25804</v>
      </c>
      <c r="JC417" s="201">
        <v>32323</v>
      </c>
      <c r="JD417" s="201">
        <v>326</v>
      </c>
      <c r="JE417" s="201">
        <v>4664</v>
      </c>
      <c r="JF417" s="201">
        <v>2858</v>
      </c>
      <c r="JG417" s="201">
        <v>303</v>
      </c>
      <c r="JH417" s="201">
        <v>40</v>
      </c>
      <c r="JI417" s="201">
        <v>618</v>
      </c>
      <c r="JJ417" s="201">
        <v>726</v>
      </c>
      <c r="JK417" s="201">
        <v>-205</v>
      </c>
      <c r="JL417" s="201">
        <v>4483</v>
      </c>
      <c r="JM417" s="201">
        <v>3059</v>
      </c>
      <c r="JN417" s="201">
        <v>-273</v>
      </c>
      <c r="JO417" s="201">
        <v>345</v>
      </c>
      <c r="JP417" s="201">
        <v>701513</v>
      </c>
      <c r="JQ417" s="201">
        <v>131281</v>
      </c>
      <c r="JR417" s="201">
        <v>161925</v>
      </c>
      <c r="JS417" s="201">
        <v>177903</v>
      </c>
      <c r="JT417" s="201">
        <v>615170</v>
      </c>
      <c r="JU417" s="201">
        <v>92009</v>
      </c>
      <c r="JV417" s="201">
        <v>16911</v>
      </c>
      <c r="JW417" s="201">
        <v>36451</v>
      </c>
      <c r="JX417" s="201">
        <v>134474</v>
      </c>
      <c r="JY417" s="201">
        <v>28411</v>
      </c>
      <c r="JZ417" s="201">
        <v>2756</v>
      </c>
      <c r="KA417" s="201">
        <v>17025</v>
      </c>
      <c r="KB417" s="201">
        <v>15196</v>
      </c>
      <c r="KC417" s="201">
        <v>3899</v>
      </c>
      <c r="KD417" s="201">
        <v>10184</v>
      </c>
      <c r="KE417" s="201">
        <v>14459</v>
      </c>
      <c r="KF417" s="201">
        <v>29390</v>
      </c>
      <c r="KG417" s="201">
        <v>7544</v>
      </c>
      <c r="KH417" s="201">
        <v>110636</v>
      </c>
      <c r="KI417" s="201">
        <v>64483</v>
      </c>
      <c r="KJ417" s="201">
        <v>12818</v>
      </c>
      <c r="KK417" s="201">
        <v>12467</v>
      </c>
      <c r="KL417" s="201">
        <v>12055</v>
      </c>
      <c r="KM417" s="201">
        <v>172991</v>
      </c>
      <c r="KN417" s="201">
        <v>81705</v>
      </c>
      <c r="KO417" s="201">
        <v>14387</v>
      </c>
      <c r="KP417" s="201">
        <v>725</v>
      </c>
      <c r="KQ417" s="201">
        <v>3998</v>
      </c>
      <c r="KR417" s="201">
        <v>3718</v>
      </c>
      <c r="KS417" s="201">
        <v>185448</v>
      </c>
      <c r="KT417" s="201">
        <v>43629</v>
      </c>
      <c r="KU417" s="201">
        <v>60197</v>
      </c>
      <c r="KV417" s="201">
        <v>134790</v>
      </c>
      <c r="KW417" s="201">
        <v>263346</v>
      </c>
      <c r="KX417" s="201"/>
      <c r="KY417" s="201">
        <v>124034</v>
      </c>
      <c r="KZ417" s="201">
        <v>1478793</v>
      </c>
      <c r="LA417" s="201">
        <v>118876</v>
      </c>
      <c r="LB417" s="201">
        <v>51089</v>
      </c>
      <c r="LC417" s="201">
        <v>26527</v>
      </c>
      <c r="LD417" s="201">
        <v>4054</v>
      </c>
      <c r="LE417" s="201">
        <v>42368</v>
      </c>
      <c r="LF417" s="201">
        <v>121922</v>
      </c>
      <c r="LG417" s="201">
        <v>196277</v>
      </c>
      <c r="LH417" s="201">
        <v>14872</v>
      </c>
      <c r="LI417" s="201">
        <v>422</v>
      </c>
      <c r="LJ417" s="201">
        <v>14531</v>
      </c>
      <c r="LK417" s="201">
        <v>52591</v>
      </c>
      <c r="LL417" s="201">
        <v>4313</v>
      </c>
      <c r="LM417" s="201">
        <v>932</v>
      </c>
      <c r="LN417" s="201">
        <v>76</v>
      </c>
      <c r="LO417" s="201">
        <v>372420</v>
      </c>
      <c r="LP417" s="201">
        <v>4390</v>
      </c>
      <c r="LQ417" s="201">
        <v>1607</v>
      </c>
      <c r="LR417" s="201">
        <v>8543</v>
      </c>
      <c r="LS417" s="201">
        <v>20216</v>
      </c>
      <c r="LT417" s="201">
        <v>308</v>
      </c>
      <c r="LU417" s="201"/>
      <c r="LV417" s="201"/>
      <c r="LW417" s="201">
        <v>816</v>
      </c>
      <c r="LX417" s="201">
        <v>4276</v>
      </c>
      <c r="LY417" s="201">
        <v>16288</v>
      </c>
      <c r="LZ417" s="201">
        <v>7662</v>
      </c>
      <c r="MA417" s="201">
        <v>15275</v>
      </c>
      <c r="MB417" s="201">
        <v>555</v>
      </c>
      <c r="MC417" s="201">
        <v>15384</v>
      </c>
      <c r="MD417" s="201">
        <v>38699</v>
      </c>
      <c r="ME417" s="201">
        <v>164366</v>
      </c>
      <c r="MF417" s="201">
        <v>49322</v>
      </c>
      <c r="MG417" s="201">
        <v>346614</v>
      </c>
      <c r="MH417" s="201">
        <v>96992</v>
      </c>
      <c r="MI417" s="201">
        <v>61259</v>
      </c>
      <c r="MJ417" s="201">
        <v>79117</v>
      </c>
      <c r="MK417" s="201">
        <v>28812</v>
      </c>
      <c r="ML417" s="201">
        <v>64891</v>
      </c>
      <c r="MM417" s="201">
        <v>25447</v>
      </c>
      <c r="MN417" s="201">
        <v>648539</v>
      </c>
      <c r="MO417" s="201">
        <v>136008</v>
      </c>
      <c r="MP417" s="201">
        <v>34271</v>
      </c>
      <c r="MQ417" s="201">
        <v>58442</v>
      </c>
      <c r="MR417" s="201">
        <v>34101</v>
      </c>
      <c r="MS417" s="201">
        <v>41609</v>
      </c>
      <c r="MT417" s="201">
        <v>23848</v>
      </c>
      <c r="MU417" s="201">
        <v>15693</v>
      </c>
      <c r="MV417" s="201">
        <v>9636</v>
      </c>
      <c r="MW417" s="201">
        <v>1136</v>
      </c>
      <c r="MX417" s="201">
        <v>12246</v>
      </c>
      <c r="MY417" s="201">
        <v>11785</v>
      </c>
      <c r="MZ417" s="201">
        <v>85785</v>
      </c>
      <c r="NA417" s="201">
        <v>48926</v>
      </c>
      <c r="NB417" s="201">
        <v>95362</v>
      </c>
      <c r="NC417" s="201">
        <v>183187</v>
      </c>
      <c r="ND417" s="201">
        <v>241213</v>
      </c>
      <c r="NE417" s="201">
        <v>68879</v>
      </c>
      <c r="NF417" s="201">
        <v>155217</v>
      </c>
      <c r="NG417" s="201">
        <v>4038</v>
      </c>
      <c r="NH417" s="201">
        <v>11</v>
      </c>
      <c r="NI417" s="201">
        <v>14260</v>
      </c>
      <c r="NJ417" s="201">
        <v>58792</v>
      </c>
      <c r="NK417" s="201">
        <v>18136</v>
      </c>
      <c r="NL417" s="201">
        <v>12928</v>
      </c>
      <c r="NM417" s="201">
        <v>49417</v>
      </c>
      <c r="NN417" s="201">
        <v>77273</v>
      </c>
      <c r="NO417" s="201">
        <v>39974</v>
      </c>
      <c r="NP417" s="201">
        <v>38376</v>
      </c>
      <c r="NQ417" s="201">
        <v>18131</v>
      </c>
      <c r="NR417" s="201">
        <v>526072</v>
      </c>
      <c r="NS417" s="201">
        <v>272278</v>
      </c>
      <c r="NT417" s="201">
        <v>9798</v>
      </c>
      <c r="NU417" s="201"/>
      <c r="NV417" s="201">
        <v>1411371</v>
      </c>
      <c r="NW417" s="201">
        <v>50615</v>
      </c>
      <c r="NX417" s="201">
        <v>-9887</v>
      </c>
      <c r="NY417" s="201">
        <v>-2202</v>
      </c>
      <c r="NZ417" s="201">
        <v>-111725</v>
      </c>
      <c r="OA417" s="201">
        <v>1703</v>
      </c>
      <c r="OC417" s="201"/>
      <c r="OD417" s="201"/>
      <c r="OE417" s="201"/>
      <c r="OF417" s="201">
        <v>14477634</v>
      </c>
    </row>
    <row r="418" spans="1:397" ht="12.75" customHeight="1">
      <c r="A418" s="210" t="s">
        <v>1144</v>
      </c>
      <c r="B418" s="63" t="s">
        <v>1143</v>
      </c>
      <c r="C418" s="63">
        <v>21073</v>
      </c>
      <c r="D418" s="201">
        <v>54738</v>
      </c>
      <c r="E418" s="201">
        <v>18450</v>
      </c>
      <c r="F418" s="201">
        <v>18596</v>
      </c>
      <c r="G418" s="201">
        <v>18496</v>
      </c>
      <c r="H418" s="201">
        <v>19594</v>
      </c>
      <c r="I418" s="201">
        <v>54648</v>
      </c>
      <c r="J418" s="201">
        <v>35639</v>
      </c>
      <c r="K418" s="201">
        <v>23694</v>
      </c>
      <c r="L418" s="201">
        <v>33130</v>
      </c>
      <c r="M418" s="201">
        <v>21159</v>
      </c>
      <c r="N418" s="201">
        <v>7157</v>
      </c>
      <c r="O418" s="201">
        <v>23142</v>
      </c>
      <c r="P418" s="201">
        <v>235813</v>
      </c>
      <c r="Q418" s="201">
        <v>35617</v>
      </c>
      <c r="R418" s="201">
        <v>12632</v>
      </c>
      <c r="S418" s="201">
        <v>11193</v>
      </c>
      <c r="T418" s="201">
        <v>14948</v>
      </c>
      <c r="U418" s="201">
        <v>11857</v>
      </c>
      <c r="V418" s="201">
        <v>52642</v>
      </c>
      <c r="W418" s="201">
        <v>60385</v>
      </c>
      <c r="X418" s="201">
        <v>325099</v>
      </c>
      <c r="Y418" s="201">
        <v>149191</v>
      </c>
      <c r="Z418" s="201">
        <v>55564</v>
      </c>
      <c r="AA418" s="201">
        <v>144320</v>
      </c>
      <c r="AB418" s="201">
        <v>70768</v>
      </c>
      <c r="AC418" s="201">
        <v>47450</v>
      </c>
      <c r="AD418" s="201">
        <v>42136</v>
      </c>
      <c r="AE418" s="201">
        <v>93763</v>
      </c>
      <c r="AF418" s="201">
        <v>95448</v>
      </c>
      <c r="AG418" s="201">
        <v>76876</v>
      </c>
      <c r="AH418" s="201">
        <v>155843</v>
      </c>
      <c r="AI418" s="201">
        <v>157298</v>
      </c>
      <c r="AJ418" s="201">
        <v>307816</v>
      </c>
      <c r="AK418" s="201">
        <v>54048</v>
      </c>
      <c r="AL418" s="201">
        <v>182474</v>
      </c>
      <c r="AM418" s="201">
        <v>30867</v>
      </c>
      <c r="AN418" s="201">
        <v>21321</v>
      </c>
      <c r="AO418" s="201">
        <v>25009</v>
      </c>
      <c r="AP418" s="201">
        <v>23526</v>
      </c>
      <c r="AQ418" s="201">
        <v>8307</v>
      </c>
      <c r="AR418" s="201">
        <v>23256</v>
      </c>
      <c r="AS418" s="201">
        <v>10181</v>
      </c>
      <c r="AT418" s="201">
        <v>33750</v>
      </c>
      <c r="AU418" s="201">
        <v>8737</v>
      </c>
      <c r="AV418" s="201">
        <v>11956</v>
      </c>
      <c r="AW418" s="201">
        <v>7363</v>
      </c>
      <c r="AX418" s="201">
        <v>4123</v>
      </c>
      <c r="AY418" s="201">
        <v>4195</v>
      </c>
      <c r="AZ418" s="201">
        <v>3003</v>
      </c>
      <c r="BA418" s="201">
        <v>5814</v>
      </c>
      <c r="BB418" s="201">
        <v>3190</v>
      </c>
      <c r="BC418" s="201">
        <v>117517</v>
      </c>
      <c r="BD418" s="201">
        <v>8776</v>
      </c>
      <c r="BE418" s="201">
        <v>15831</v>
      </c>
      <c r="BF418" s="201">
        <v>25169</v>
      </c>
      <c r="BG418" s="201">
        <v>7211</v>
      </c>
      <c r="BH418" s="201">
        <v>11807</v>
      </c>
      <c r="BI418" s="201">
        <v>24384</v>
      </c>
      <c r="BJ418" s="201">
        <v>14144</v>
      </c>
      <c r="BK418" s="201">
        <v>18038</v>
      </c>
      <c r="BL418" s="201">
        <v>13553</v>
      </c>
      <c r="BM418" s="201">
        <v>12990</v>
      </c>
      <c r="BN418" s="201">
        <v>7781</v>
      </c>
      <c r="BO418" s="201">
        <v>12682</v>
      </c>
      <c r="BP418" s="201">
        <v>9790</v>
      </c>
      <c r="BQ418" s="201">
        <v>42977</v>
      </c>
      <c r="BR418" s="201">
        <v>42606</v>
      </c>
      <c r="BS418" s="201">
        <v>5579</v>
      </c>
      <c r="BT418" s="201">
        <v>8510</v>
      </c>
      <c r="BU418" s="201">
        <v>16462</v>
      </c>
      <c r="BV418" s="201">
        <v>8789</v>
      </c>
      <c r="BW418" s="201">
        <v>6722</v>
      </c>
      <c r="BX418" s="201">
        <v>36197</v>
      </c>
      <c r="BY418" s="201">
        <v>24143</v>
      </c>
      <c r="BZ418" s="201">
        <v>26666</v>
      </c>
      <c r="CA418" s="201">
        <v>22879</v>
      </c>
      <c r="CB418" s="201">
        <v>4249</v>
      </c>
      <c r="CC418" s="201">
        <v>7264</v>
      </c>
      <c r="CD418" s="201">
        <v>8733</v>
      </c>
      <c r="CE418" s="201">
        <v>7269</v>
      </c>
      <c r="CF418" s="201">
        <v>18541</v>
      </c>
      <c r="CG418" s="201">
        <v>20200</v>
      </c>
      <c r="CH418" s="201">
        <v>7741</v>
      </c>
      <c r="CI418" s="201">
        <v>31551</v>
      </c>
      <c r="CJ418" s="201">
        <v>21992</v>
      </c>
      <c r="CK418" s="201">
        <v>19928</v>
      </c>
      <c r="CL418" s="201">
        <v>3268</v>
      </c>
      <c r="CM418" s="201">
        <v>13192</v>
      </c>
      <c r="CN418" s="201">
        <v>13489</v>
      </c>
      <c r="CO418" s="201">
        <v>2101</v>
      </c>
      <c r="CP418" s="201">
        <v>4179</v>
      </c>
      <c r="CQ418" s="201">
        <v>2070</v>
      </c>
      <c r="CR418" s="201">
        <v>5163</v>
      </c>
      <c r="CS418" s="201">
        <v>4685</v>
      </c>
      <c r="CT418" s="201">
        <v>28934</v>
      </c>
      <c r="CU418" s="201">
        <v>5917</v>
      </c>
      <c r="CV418" s="201">
        <v>6029</v>
      </c>
      <c r="CW418" s="201">
        <v>8436</v>
      </c>
      <c r="CX418" s="201">
        <v>7838</v>
      </c>
      <c r="CY418" s="201">
        <v>10640</v>
      </c>
      <c r="CZ418" s="201">
        <v>3298</v>
      </c>
      <c r="DA418" s="201">
        <v>4021</v>
      </c>
      <c r="DB418" s="201">
        <v>25880</v>
      </c>
      <c r="DC418" s="201">
        <v>13050</v>
      </c>
      <c r="DD418" s="201">
        <v>9164</v>
      </c>
      <c r="DE418" s="201">
        <v>26638</v>
      </c>
      <c r="DF418" s="201">
        <v>2711</v>
      </c>
      <c r="DG418" s="201">
        <v>16740</v>
      </c>
      <c r="DH418" s="201">
        <v>4147</v>
      </c>
      <c r="DI418" s="201">
        <v>2290</v>
      </c>
      <c r="DJ418" s="201">
        <v>8717</v>
      </c>
      <c r="DK418" s="201">
        <v>39118</v>
      </c>
      <c r="DL418" s="201">
        <v>10082</v>
      </c>
      <c r="DM418" s="201">
        <v>13125</v>
      </c>
      <c r="DN418" s="201">
        <v>18433</v>
      </c>
      <c r="DO418" s="201">
        <v>36539</v>
      </c>
      <c r="DP418" s="201">
        <v>4332</v>
      </c>
      <c r="DQ418" s="201">
        <v>7380</v>
      </c>
      <c r="DR418" s="201">
        <v>26007</v>
      </c>
      <c r="DS418" s="201">
        <v>70547</v>
      </c>
      <c r="DT418" s="201">
        <v>23402</v>
      </c>
      <c r="DU418" s="201">
        <v>23659</v>
      </c>
      <c r="DV418" s="201">
        <v>43865</v>
      </c>
      <c r="DW418" s="201">
        <v>2912</v>
      </c>
      <c r="DX418" s="201">
        <v>9269</v>
      </c>
      <c r="DY418" s="201">
        <v>5356</v>
      </c>
      <c r="DZ418" s="201">
        <v>12207</v>
      </c>
      <c r="EA418" s="201">
        <v>11983</v>
      </c>
      <c r="EB418" s="201">
        <v>6617</v>
      </c>
      <c r="EC418" s="201">
        <v>8828</v>
      </c>
      <c r="ED418" s="201">
        <v>6513</v>
      </c>
      <c r="EE418" s="201">
        <v>1973</v>
      </c>
      <c r="EF418" s="201">
        <v>11176</v>
      </c>
      <c r="EG418" s="201">
        <v>3263</v>
      </c>
      <c r="EH418" s="201">
        <v>4693</v>
      </c>
      <c r="EI418" s="201">
        <v>5554</v>
      </c>
      <c r="EJ418" s="201">
        <v>4435</v>
      </c>
      <c r="EK418" s="201">
        <v>4312</v>
      </c>
      <c r="EL418" s="201">
        <v>7059</v>
      </c>
      <c r="EM418" s="201">
        <v>12062</v>
      </c>
      <c r="EN418" s="201">
        <v>10260</v>
      </c>
      <c r="EO418" s="201">
        <v>10317</v>
      </c>
      <c r="EP418" s="201">
        <v>5447</v>
      </c>
      <c r="EQ418" s="201">
        <v>3015</v>
      </c>
      <c r="ER418" s="201">
        <v>15422</v>
      </c>
      <c r="ES418" s="201">
        <v>12248</v>
      </c>
      <c r="ET418" s="201">
        <v>2556</v>
      </c>
      <c r="EU418" s="201">
        <v>8749</v>
      </c>
      <c r="EV418" s="201">
        <v>80444</v>
      </c>
      <c r="EW418" s="201">
        <v>161731</v>
      </c>
      <c r="EX418" s="201">
        <v>24246</v>
      </c>
      <c r="EY418" s="201">
        <v>6834</v>
      </c>
      <c r="EZ418" s="201">
        <v>7321</v>
      </c>
      <c r="FA418" s="201">
        <v>5594</v>
      </c>
      <c r="FB418" s="201">
        <v>10606</v>
      </c>
      <c r="FC418" s="201">
        <v>29109</v>
      </c>
      <c r="FD418" s="201">
        <v>18203</v>
      </c>
      <c r="FE418" s="201">
        <v>21004</v>
      </c>
      <c r="FF418" s="201">
        <v>36665</v>
      </c>
      <c r="FG418" s="201">
        <v>20848</v>
      </c>
      <c r="FH418" s="201">
        <v>27894</v>
      </c>
      <c r="FI418" s="201">
        <v>47490</v>
      </c>
      <c r="FJ418" s="201">
        <v>85787</v>
      </c>
      <c r="FK418" s="201">
        <v>32323</v>
      </c>
      <c r="FL418" s="201">
        <v>30430</v>
      </c>
      <c r="FM418" s="201">
        <v>11683</v>
      </c>
      <c r="FN418" s="201">
        <v>4714</v>
      </c>
      <c r="FO418" s="201">
        <v>11820</v>
      </c>
      <c r="FP418" s="201">
        <v>17453</v>
      </c>
      <c r="FQ418" s="201">
        <v>10422</v>
      </c>
      <c r="FR418" s="201">
        <v>6344</v>
      </c>
      <c r="FS418" s="201">
        <v>11165</v>
      </c>
      <c r="FT418" s="201">
        <v>7619</v>
      </c>
      <c r="FU418" s="201">
        <v>18605</v>
      </c>
      <c r="FV418" s="201">
        <v>10212</v>
      </c>
      <c r="FW418" s="201">
        <v>6921</v>
      </c>
      <c r="FX418" s="201">
        <v>3641</v>
      </c>
      <c r="FY418" s="201">
        <v>5381</v>
      </c>
      <c r="FZ418" s="201">
        <v>17753</v>
      </c>
      <c r="GA418" s="201">
        <v>7845</v>
      </c>
      <c r="GB418" s="201">
        <v>9696</v>
      </c>
      <c r="GC418" s="201">
        <v>29398</v>
      </c>
      <c r="GD418" s="201">
        <v>30624</v>
      </c>
      <c r="GE418" s="201">
        <v>4362</v>
      </c>
      <c r="GF418" s="201">
        <v>5375</v>
      </c>
      <c r="GG418" s="201">
        <v>4478</v>
      </c>
      <c r="GH418" s="201">
        <v>13659</v>
      </c>
      <c r="GI418" s="201">
        <v>12025</v>
      </c>
      <c r="GJ418" s="201">
        <v>2935</v>
      </c>
      <c r="GK418" s="201">
        <v>4481</v>
      </c>
      <c r="GL418" s="201">
        <v>9104</v>
      </c>
      <c r="GM418" s="201">
        <v>27849</v>
      </c>
      <c r="GN418" s="201">
        <v>13576</v>
      </c>
      <c r="GO418" s="201">
        <v>25001</v>
      </c>
      <c r="GP418" s="201">
        <v>12892</v>
      </c>
      <c r="GQ418" s="201">
        <v>9760</v>
      </c>
      <c r="GR418" s="201">
        <v>20493</v>
      </c>
      <c r="GS418" s="201">
        <v>12822</v>
      </c>
      <c r="GT418" s="201">
        <v>8664</v>
      </c>
      <c r="GU418" s="201">
        <v>27090</v>
      </c>
      <c r="GV418" s="201">
        <v>24556</v>
      </c>
      <c r="GW418" s="201">
        <v>33995</v>
      </c>
      <c r="GX418" s="201">
        <v>31883</v>
      </c>
      <c r="GY418" s="201">
        <v>29849</v>
      </c>
      <c r="GZ418" s="201">
        <v>14377</v>
      </c>
      <c r="HA418" s="201">
        <v>8975</v>
      </c>
      <c r="HB418" s="201">
        <v>107365</v>
      </c>
      <c r="HC418" s="201">
        <v>49297</v>
      </c>
      <c r="HD418" s="201">
        <v>10130</v>
      </c>
      <c r="HE418" s="201">
        <v>42951</v>
      </c>
      <c r="HF418" s="201">
        <v>20576</v>
      </c>
      <c r="HG418" s="201">
        <v>24069</v>
      </c>
      <c r="HH418" s="201">
        <v>7331</v>
      </c>
      <c r="HI418" s="201">
        <v>11146</v>
      </c>
      <c r="HJ418" s="201">
        <v>13958</v>
      </c>
      <c r="HK418" s="201">
        <v>19389</v>
      </c>
      <c r="HL418" s="201">
        <v>42419</v>
      </c>
      <c r="HM418" s="201">
        <v>24151</v>
      </c>
      <c r="HN418" s="201">
        <v>13113</v>
      </c>
      <c r="HO418" s="201">
        <v>11367</v>
      </c>
      <c r="HP418" s="201">
        <v>50689</v>
      </c>
      <c r="HQ418" s="201">
        <v>5541</v>
      </c>
      <c r="HR418" s="201">
        <v>13706</v>
      </c>
      <c r="HS418" s="201">
        <v>10732</v>
      </c>
      <c r="HT418" s="201">
        <v>12931</v>
      </c>
      <c r="HU418" s="201">
        <v>5210</v>
      </c>
      <c r="HV418" s="201">
        <v>10206</v>
      </c>
      <c r="HW418" s="201">
        <v>19916</v>
      </c>
      <c r="HX418" s="201">
        <v>5486</v>
      </c>
      <c r="HY418" s="201">
        <v>6853</v>
      </c>
      <c r="HZ418" s="201">
        <v>47496</v>
      </c>
      <c r="IA418" s="201">
        <v>25286</v>
      </c>
      <c r="IB418" s="201">
        <v>48653</v>
      </c>
      <c r="IC418" s="201">
        <v>19944</v>
      </c>
      <c r="ID418" s="201">
        <v>8207</v>
      </c>
      <c r="IE418" s="201">
        <v>11358</v>
      </c>
      <c r="IF418" s="201">
        <v>4847</v>
      </c>
      <c r="IG418" s="201">
        <v>70050</v>
      </c>
      <c r="IH418" s="201">
        <v>6670</v>
      </c>
      <c r="II418" s="201">
        <v>551087</v>
      </c>
      <c r="IJ418" s="201">
        <v>11834</v>
      </c>
      <c r="IK418" s="201">
        <v>7994</v>
      </c>
      <c r="IL418" s="201">
        <v>18524</v>
      </c>
      <c r="IM418" s="201">
        <v>94799</v>
      </c>
      <c r="IN418" s="201">
        <v>9094</v>
      </c>
      <c r="IO418" s="201">
        <v>7713</v>
      </c>
      <c r="IP418" s="201">
        <v>31703</v>
      </c>
      <c r="IQ418" s="201">
        <v>100688</v>
      </c>
      <c r="IR418" s="201">
        <v>84663</v>
      </c>
      <c r="IS418" s="201">
        <v>23142</v>
      </c>
      <c r="IT418" s="201">
        <v>18018</v>
      </c>
      <c r="IU418" s="201">
        <v>11778</v>
      </c>
      <c r="IV418" s="201">
        <v>11672</v>
      </c>
      <c r="IW418" s="201">
        <v>132362</v>
      </c>
      <c r="IX418" s="201">
        <v>9719</v>
      </c>
      <c r="IY418" s="201">
        <v>19638</v>
      </c>
      <c r="IZ418" s="201">
        <v>22254</v>
      </c>
      <c r="JA418" s="201">
        <v>10112</v>
      </c>
      <c r="JB418" s="201">
        <v>46235</v>
      </c>
      <c r="JC418" s="201">
        <v>37218</v>
      </c>
      <c r="JD418" s="201">
        <v>4699</v>
      </c>
      <c r="JE418" s="201">
        <v>36867</v>
      </c>
      <c r="JF418" s="201">
        <v>35516</v>
      </c>
      <c r="JG418" s="201">
        <v>13953</v>
      </c>
      <c r="JH418" s="201">
        <v>3589</v>
      </c>
      <c r="JI418" s="201">
        <v>7560</v>
      </c>
      <c r="JJ418" s="201">
        <v>9365</v>
      </c>
      <c r="JK418" s="201">
        <v>11592</v>
      </c>
      <c r="JL418" s="201">
        <v>84813</v>
      </c>
      <c r="JM418" s="201">
        <v>16965</v>
      </c>
      <c r="JN418" s="201">
        <v>4406</v>
      </c>
      <c r="JO418" s="201">
        <v>15518</v>
      </c>
      <c r="JP418" s="201">
        <v>1243950</v>
      </c>
      <c r="JQ418" s="201">
        <v>142114</v>
      </c>
      <c r="JR418" s="201">
        <v>163274</v>
      </c>
      <c r="JS418" s="201">
        <v>182607</v>
      </c>
      <c r="JT418" s="201">
        <v>718791</v>
      </c>
      <c r="JU418" s="201">
        <v>156131</v>
      </c>
      <c r="JV418" s="201">
        <v>60854</v>
      </c>
      <c r="JW418" s="201">
        <v>48343</v>
      </c>
      <c r="JX418" s="201">
        <v>277319</v>
      </c>
      <c r="JY418" s="201">
        <v>56345</v>
      </c>
      <c r="JZ418" s="201">
        <v>25972</v>
      </c>
      <c r="KA418" s="201">
        <v>103831</v>
      </c>
      <c r="KB418" s="201">
        <v>83647</v>
      </c>
      <c r="KC418" s="201">
        <v>76802</v>
      </c>
      <c r="KD418" s="201">
        <v>10831</v>
      </c>
      <c r="KE418" s="201">
        <v>20735</v>
      </c>
      <c r="KF418" s="201">
        <v>34542</v>
      </c>
      <c r="KG418" s="201">
        <v>12137</v>
      </c>
      <c r="KH418" s="201">
        <v>130551</v>
      </c>
      <c r="KI418" s="201">
        <v>113693</v>
      </c>
      <c r="KJ418" s="201">
        <v>21263</v>
      </c>
      <c r="KK418" s="201">
        <v>20139</v>
      </c>
      <c r="KL418" s="201">
        <v>33184</v>
      </c>
      <c r="KM418" s="201">
        <v>343218</v>
      </c>
      <c r="KN418" s="201">
        <v>131880</v>
      </c>
      <c r="KO418" s="201">
        <v>26958</v>
      </c>
      <c r="KP418" s="201">
        <v>84824</v>
      </c>
      <c r="KQ418" s="201">
        <v>8719</v>
      </c>
      <c r="KR418" s="201">
        <v>17494</v>
      </c>
      <c r="KS418" s="201">
        <v>438730</v>
      </c>
      <c r="KT418" s="201">
        <v>219361</v>
      </c>
      <c r="KU418" s="201">
        <v>208007</v>
      </c>
      <c r="KV418" s="201">
        <v>314382</v>
      </c>
      <c r="KW418" s="201">
        <v>515881</v>
      </c>
      <c r="KX418" s="201">
        <v>185567</v>
      </c>
      <c r="KY418" s="201">
        <v>136405</v>
      </c>
      <c r="KZ418" s="201">
        <v>1478793</v>
      </c>
      <c r="LA418" s="201">
        <v>894229</v>
      </c>
      <c r="LB418" s="201">
        <v>100187</v>
      </c>
      <c r="LC418" s="201">
        <v>39696</v>
      </c>
      <c r="LD418" s="201">
        <v>70755</v>
      </c>
      <c r="LE418" s="201">
        <v>135599</v>
      </c>
      <c r="LF418" s="201">
        <v>288384</v>
      </c>
      <c r="LG418" s="201">
        <v>198873</v>
      </c>
      <c r="LH418" s="201">
        <v>91538</v>
      </c>
      <c r="LI418" s="201">
        <v>49341</v>
      </c>
      <c r="LJ418" s="201">
        <v>128936</v>
      </c>
      <c r="LK418" s="201">
        <v>270862</v>
      </c>
      <c r="LL418" s="201">
        <v>30253</v>
      </c>
      <c r="LM418" s="201">
        <v>142986</v>
      </c>
      <c r="LN418" s="201">
        <v>31957</v>
      </c>
      <c r="LO418" s="201">
        <v>389052</v>
      </c>
      <c r="LP418" s="201">
        <v>338407</v>
      </c>
      <c r="LQ418" s="201">
        <v>64329</v>
      </c>
      <c r="LR418" s="201">
        <v>11867</v>
      </c>
      <c r="LS418" s="201">
        <v>22462</v>
      </c>
      <c r="LT418" s="201">
        <v>420440</v>
      </c>
      <c r="LU418" s="201">
        <v>43192</v>
      </c>
      <c r="LV418" s="201">
        <v>27178</v>
      </c>
      <c r="LW418" s="201">
        <v>177515</v>
      </c>
      <c r="LX418" s="201">
        <v>73093</v>
      </c>
      <c r="LY418" s="201">
        <v>39836</v>
      </c>
      <c r="LZ418" s="201">
        <v>47662</v>
      </c>
      <c r="MA418" s="201">
        <v>141114</v>
      </c>
      <c r="MB418" s="201">
        <v>37262</v>
      </c>
      <c r="MC418" s="201">
        <v>88711</v>
      </c>
      <c r="MD418" s="201">
        <v>38699</v>
      </c>
      <c r="ME418" s="201">
        <v>171995</v>
      </c>
      <c r="MF418" s="201">
        <v>58869</v>
      </c>
      <c r="MG418" s="201">
        <v>347043</v>
      </c>
      <c r="MH418" s="201">
        <v>97088</v>
      </c>
      <c r="MI418" s="201">
        <v>61808</v>
      </c>
      <c r="MJ418" s="201">
        <v>79916</v>
      </c>
      <c r="MK418" s="201">
        <v>37303</v>
      </c>
      <c r="ML418" s="201">
        <v>64891</v>
      </c>
      <c r="MM418" s="201">
        <v>35365</v>
      </c>
      <c r="MN418" s="201">
        <v>648862</v>
      </c>
      <c r="MO418" s="201">
        <v>137601</v>
      </c>
      <c r="MP418" s="201">
        <v>34385</v>
      </c>
      <c r="MQ418" s="201">
        <v>59043</v>
      </c>
      <c r="MR418" s="201">
        <v>34170</v>
      </c>
      <c r="MS418" s="201">
        <v>42324</v>
      </c>
      <c r="MT418" s="201">
        <v>28628</v>
      </c>
      <c r="MU418" s="201">
        <v>29376</v>
      </c>
      <c r="MV418" s="201">
        <v>22643</v>
      </c>
      <c r="MW418" s="201">
        <v>24119</v>
      </c>
      <c r="MX418" s="201">
        <v>12246</v>
      </c>
      <c r="MY418" s="201">
        <v>12151</v>
      </c>
      <c r="MZ418" s="201">
        <v>85966</v>
      </c>
      <c r="NA418" s="201">
        <v>59194</v>
      </c>
      <c r="NB418" s="201">
        <v>134310</v>
      </c>
      <c r="NC418" s="201">
        <v>238110</v>
      </c>
      <c r="ND418" s="201">
        <v>290147</v>
      </c>
      <c r="NE418" s="201">
        <v>83404</v>
      </c>
      <c r="NF418" s="201">
        <v>183578</v>
      </c>
      <c r="NG418" s="201">
        <v>39391</v>
      </c>
      <c r="NH418" s="201">
        <v>53028</v>
      </c>
      <c r="NI418" s="201">
        <v>36743</v>
      </c>
      <c r="NJ418" s="201">
        <v>59154</v>
      </c>
      <c r="NK418" s="201">
        <v>18136</v>
      </c>
      <c r="NL418" s="201">
        <v>25891</v>
      </c>
      <c r="NM418" s="201">
        <v>57759</v>
      </c>
      <c r="NN418" s="201">
        <v>77273</v>
      </c>
      <c r="NO418" s="201">
        <v>40180</v>
      </c>
      <c r="NP418" s="201">
        <v>57850</v>
      </c>
      <c r="NQ418" s="201">
        <v>18131</v>
      </c>
      <c r="NR418" s="201">
        <v>526072</v>
      </c>
      <c r="NS418" s="201">
        <v>272278</v>
      </c>
      <c r="NT418" s="201">
        <v>74680</v>
      </c>
      <c r="NU418" s="201">
        <v>3050</v>
      </c>
      <c r="NV418" s="201">
        <v>1411371</v>
      </c>
      <c r="NW418" s="201">
        <v>68727</v>
      </c>
      <c r="NX418" s="201">
        <v>10223</v>
      </c>
      <c r="NY418" s="201"/>
      <c r="NZ418" s="201"/>
      <c r="OA418" s="201">
        <v>1703</v>
      </c>
      <c r="OC418" s="201"/>
      <c r="OD418" s="201"/>
      <c r="OE418" s="201"/>
      <c r="OF418" s="201"/>
      <c r="OG418" s="201">
        <v>26151297</v>
      </c>
    </row>
    <row r="423" spans="1:397" ht="12.75" customHeight="1">
      <c r="II423" s="200" t="s">
        <v>1142</v>
      </c>
    </row>
    <row r="424" spans="1:397" ht="12.75" customHeight="1">
      <c r="II424" s="211">
        <f>Source_BEAu!II204*(1-Source_EIA!R8)+Source_BEAu!II248*(1-Source_EIA!R32)+Source_BEAu!II249*(1-Source_EIA!R33)+Source_BEAu!II252*(1-Source_EIA!R35)+Source_BEAu!II255*(1-Source_EIA!R37)+Source_BEAu!II256*(1-Source_EIA!R40)+Source_BEAu!II257*(1-Source_EIA!R43)+Source_BEAu!II258*(1-Source_EIA!R44)+Source_BEAu!II259*(1-Source_EIA!R46)+Source_BEAu!II48*(1-Source_EIA!R53)+Source_BEAu!II49*(1-Source_EIA!R57)+Source_BEAu!II59*(1-Source_EIA!R62)+Source_BEAu!II60*(1-Source_EIA!R64)+SUM(Source_BEAu!II157:II181)*(1-Source_EIA!R79)</f>
        <v>11815.225256648269</v>
      </c>
    </row>
    <row r="426" spans="1:397" ht="12.75" customHeight="1">
      <c r="II426" s="200" t="s">
        <v>1141</v>
      </c>
    </row>
    <row r="427" spans="1:397" ht="12.75" customHeight="1">
      <c r="II427" s="211">
        <f>II430-II424</f>
        <v>108385.77474335174</v>
      </c>
    </row>
    <row r="429" spans="1:397" ht="12.75" customHeight="1">
      <c r="II429" s="200" t="s">
        <v>1140</v>
      </c>
    </row>
    <row r="430" spans="1:397" ht="12.75" customHeight="1">
      <c r="II430" s="200">
        <f>SUM(II$7:II$27,II$31:II$280,II291:II293)</f>
        <v>120201</v>
      </c>
    </row>
  </sheetData>
  <phoneticPr fontId="7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6" tint="0.39997558519241921"/>
  </sheetPr>
  <dimension ref="A2:OB401"/>
  <sheetViews>
    <sheetView workbookViewId="0">
      <pane xSplit="2" ySplit="6" topLeftCell="NH51" activePane="bottomRight" state="frozen"/>
      <selection activeCell="I21" sqref="I21"/>
      <selection pane="topRight" activeCell="I21" sqref="I21"/>
      <selection pane="bottomLeft" activeCell="I21" sqref="I21"/>
      <selection pane="bottomRight" activeCell="OB69" sqref="OB69"/>
    </sheetView>
  </sheetViews>
  <sheetFormatPr defaultColWidth="9.1328125" defaultRowHeight="12.75"/>
  <cols>
    <col min="1" max="1" width="9.1328125" style="27" customWidth="1"/>
    <col min="2" max="2" width="42.6640625" style="23" customWidth="1"/>
    <col min="3" max="39" width="9.1328125" style="23" customWidth="1"/>
    <col min="40" max="67" width="9.1328125" style="23"/>
    <col min="68" max="68" width="9.1328125" style="28"/>
    <col min="69" max="16384" width="9.1328125" style="23"/>
  </cols>
  <sheetData>
    <row r="2" spans="1:392" ht="13.15">
      <c r="A2" s="48" t="s">
        <v>1207</v>
      </c>
    </row>
    <row r="3" spans="1:392" ht="13.15">
      <c r="A3" s="48" t="s">
        <v>1203</v>
      </c>
    </row>
    <row r="4" spans="1:392" s="96" customFormat="1" ht="71.25" customHeight="1">
      <c r="A4" s="103" t="s">
        <v>1196</v>
      </c>
      <c r="C4" s="102" t="s">
        <v>106</v>
      </c>
      <c r="D4" s="102" t="s">
        <v>109</v>
      </c>
      <c r="E4" s="102" t="s">
        <v>111</v>
      </c>
      <c r="F4" s="102" t="s">
        <v>112</v>
      </c>
      <c r="G4" s="102" t="s">
        <v>113</v>
      </c>
      <c r="H4" s="102" t="s">
        <v>114</v>
      </c>
      <c r="I4" s="102" t="s">
        <v>115</v>
      </c>
      <c r="J4" s="102" t="s">
        <v>117</v>
      </c>
      <c r="K4" s="102" t="s">
        <v>118</v>
      </c>
      <c r="L4" s="102" t="s">
        <v>120</v>
      </c>
      <c r="M4" s="102" t="s">
        <v>121</v>
      </c>
      <c r="N4" s="102" t="s">
        <v>122</v>
      </c>
      <c r="O4" s="102" t="s">
        <v>123</v>
      </c>
      <c r="P4" s="102" t="s">
        <v>124</v>
      </c>
      <c r="Q4" s="102" t="s">
        <v>125</v>
      </c>
      <c r="R4" s="102" t="s">
        <v>126</v>
      </c>
      <c r="S4" s="102" t="s">
        <v>128</v>
      </c>
      <c r="T4" s="102" t="s">
        <v>129</v>
      </c>
      <c r="U4" s="102" t="s">
        <v>130</v>
      </c>
      <c r="V4" s="102" t="s">
        <v>132</v>
      </c>
      <c r="W4" s="102" t="s">
        <v>133</v>
      </c>
      <c r="X4" s="102" t="s">
        <v>135</v>
      </c>
      <c r="Y4" s="102" t="s">
        <v>136</v>
      </c>
      <c r="Z4" s="102" t="s">
        <v>137</v>
      </c>
      <c r="AA4" s="102" t="s">
        <v>138</v>
      </c>
      <c r="AB4" s="102" t="s">
        <v>139</v>
      </c>
      <c r="AC4" s="102" t="s">
        <v>140</v>
      </c>
      <c r="AD4" s="102" t="s">
        <v>141</v>
      </c>
      <c r="AE4" s="102" t="s">
        <v>142</v>
      </c>
      <c r="AF4" s="102" t="s">
        <v>143</v>
      </c>
      <c r="AG4" s="102" t="s">
        <v>144</v>
      </c>
      <c r="AH4" s="102" t="s">
        <v>145</v>
      </c>
      <c r="AI4" s="102" t="s">
        <v>147</v>
      </c>
      <c r="AJ4" s="102" t="s">
        <v>149</v>
      </c>
      <c r="AK4" s="102" t="s">
        <v>150</v>
      </c>
      <c r="AL4" s="102" t="s">
        <v>151</v>
      </c>
      <c r="AM4" s="102" t="s">
        <v>153</v>
      </c>
      <c r="AN4" s="102" t="s">
        <v>154</v>
      </c>
      <c r="AO4" s="102" t="s">
        <v>155</v>
      </c>
      <c r="AP4" s="102" t="s">
        <v>156</v>
      </c>
      <c r="AQ4" s="102" t="s">
        <v>158</v>
      </c>
      <c r="AR4" s="102" t="s">
        <v>159</v>
      </c>
      <c r="AS4" s="102" t="s">
        <v>160</v>
      </c>
      <c r="AT4" s="102" t="s">
        <v>161</v>
      </c>
      <c r="AU4" s="102" t="s">
        <v>162</v>
      </c>
      <c r="AV4" s="102" t="s">
        <v>163</v>
      </c>
      <c r="AW4" s="102" t="s">
        <v>164</v>
      </c>
      <c r="AX4" s="102" t="s">
        <v>165</v>
      </c>
      <c r="AY4" s="102" t="s">
        <v>166</v>
      </c>
      <c r="AZ4" s="102" t="s">
        <v>167</v>
      </c>
      <c r="BA4" s="102" t="s">
        <v>168</v>
      </c>
      <c r="BB4" s="102" t="s">
        <v>169</v>
      </c>
      <c r="BC4" s="102" t="s">
        <v>170</v>
      </c>
      <c r="BD4" s="102" t="s">
        <v>171</v>
      </c>
      <c r="BE4" s="102" t="s">
        <v>172</v>
      </c>
      <c r="BF4" s="102" t="s">
        <v>175</v>
      </c>
      <c r="BG4" s="102" t="s">
        <v>177</v>
      </c>
      <c r="BH4" s="102" t="s">
        <v>178</v>
      </c>
      <c r="BI4" s="102" t="s">
        <v>179</v>
      </c>
      <c r="BJ4" s="102" t="s">
        <v>180</v>
      </c>
      <c r="BK4" s="102" t="s">
        <v>181</v>
      </c>
      <c r="BL4" s="102" t="s">
        <v>182</v>
      </c>
      <c r="BM4" s="101" t="s">
        <v>183</v>
      </c>
      <c r="BN4" s="101" t="s">
        <v>185</v>
      </c>
      <c r="BO4" s="100" t="s">
        <v>186</v>
      </c>
      <c r="BP4" s="99" t="s">
        <v>188</v>
      </c>
      <c r="BQ4" s="99" t="s">
        <v>189</v>
      </c>
      <c r="BR4" s="99" t="s">
        <v>190</v>
      </c>
      <c r="BS4" s="99" t="s">
        <v>191</v>
      </c>
      <c r="BT4" s="99" t="s">
        <v>192</v>
      </c>
      <c r="BU4" s="99" t="s">
        <v>193</v>
      </c>
      <c r="BV4" s="99" t="s">
        <v>194</v>
      </c>
      <c r="BW4" s="99" t="s">
        <v>195</v>
      </c>
      <c r="BX4" s="99" t="s">
        <v>196</v>
      </c>
      <c r="BY4" s="99" t="s">
        <v>197</v>
      </c>
      <c r="BZ4" s="99" t="s">
        <v>198</v>
      </c>
      <c r="CA4" s="99" t="s">
        <v>199</v>
      </c>
      <c r="CB4" s="99" t="s">
        <v>201</v>
      </c>
      <c r="CC4" s="99" t="s">
        <v>202</v>
      </c>
      <c r="CD4" s="99" t="s">
        <v>203</v>
      </c>
      <c r="CE4" s="99" t="s">
        <v>205</v>
      </c>
      <c r="CF4" s="99" t="s">
        <v>206</v>
      </c>
      <c r="CG4" s="99" t="s">
        <v>208</v>
      </c>
      <c r="CH4" s="99" t="s">
        <v>209</v>
      </c>
      <c r="CI4" s="99" t="s">
        <v>210</v>
      </c>
      <c r="CJ4" s="99" t="s">
        <v>211</v>
      </c>
      <c r="CK4" s="99" t="s">
        <v>212</v>
      </c>
      <c r="CL4" s="99" t="s">
        <v>214</v>
      </c>
      <c r="CM4" s="99" t="s">
        <v>215</v>
      </c>
      <c r="CN4" s="99" t="s">
        <v>216</v>
      </c>
      <c r="CO4" s="99" t="s">
        <v>218</v>
      </c>
      <c r="CP4" s="99" t="s">
        <v>219</v>
      </c>
      <c r="CQ4" s="99" t="s">
        <v>220</v>
      </c>
      <c r="CR4" s="99" t="s">
        <v>221</v>
      </c>
      <c r="CS4" s="99" t="s">
        <v>223</v>
      </c>
      <c r="CT4" s="99" t="s">
        <v>224</v>
      </c>
      <c r="CU4" s="99" t="s">
        <v>225</v>
      </c>
      <c r="CV4" s="99" t="s">
        <v>226</v>
      </c>
      <c r="CW4" s="99" t="s">
        <v>228</v>
      </c>
      <c r="CX4" s="99" t="s">
        <v>229</v>
      </c>
      <c r="CY4" s="99" t="s">
        <v>231</v>
      </c>
      <c r="CZ4" s="99" t="s">
        <v>232</v>
      </c>
      <c r="DA4" s="99" t="s">
        <v>233</v>
      </c>
      <c r="DB4" s="99" t="s">
        <v>234</v>
      </c>
      <c r="DC4" s="99" t="s">
        <v>235</v>
      </c>
      <c r="DD4" s="99" t="s">
        <v>237</v>
      </c>
      <c r="DE4" s="99" t="s">
        <v>238</v>
      </c>
      <c r="DF4" s="99" t="s">
        <v>239</v>
      </c>
      <c r="DG4" s="99" t="s">
        <v>240</v>
      </c>
      <c r="DH4" s="99" t="s">
        <v>242</v>
      </c>
      <c r="DI4" s="99" t="s">
        <v>243</v>
      </c>
      <c r="DJ4" s="99" t="s">
        <v>244</v>
      </c>
      <c r="DK4" s="99" t="s">
        <v>246</v>
      </c>
      <c r="DL4" s="99" t="s">
        <v>247</v>
      </c>
      <c r="DM4" s="99" t="s">
        <v>248</v>
      </c>
      <c r="DN4" s="99" t="s">
        <v>250</v>
      </c>
      <c r="DO4" s="99" t="s">
        <v>251</v>
      </c>
      <c r="DP4" s="99" t="s">
        <v>252</v>
      </c>
      <c r="DQ4" s="99" t="s">
        <v>253</v>
      </c>
      <c r="DR4" s="99" t="s">
        <v>254</v>
      </c>
      <c r="DS4" s="99" t="s">
        <v>256</v>
      </c>
      <c r="DT4" s="99" t="s">
        <v>257</v>
      </c>
      <c r="DU4" s="99" t="s">
        <v>258</v>
      </c>
      <c r="DV4" s="99" t="s">
        <v>259</v>
      </c>
      <c r="DW4" s="99" t="s">
        <v>260</v>
      </c>
      <c r="DX4" s="99" t="s">
        <v>261</v>
      </c>
      <c r="DY4" s="99" t="s">
        <v>262</v>
      </c>
      <c r="DZ4" s="99" t="s">
        <v>263</v>
      </c>
      <c r="EA4" s="99" t="s">
        <v>264</v>
      </c>
      <c r="EB4" s="99" t="s">
        <v>265</v>
      </c>
      <c r="EC4" s="99" t="s">
        <v>266</v>
      </c>
      <c r="ED4" s="99" t="s">
        <v>268</v>
      </c>
      <c r="EE4" s="99" t="s">
        <v>269</v>
      </c>
      <c r="EF4" s="99" t="s">
        <v>270</v>
      </c>
      <c r="EG4" s="99" t="s">
        <v>271</v>
      </c>
      <c r="EH4" s="99" t="s">
        <v>272</v>
      </c>
      <c r="EI4" s="99" t="s">
        <v>273</v>
      </c>
      <c r="EJ4" s="99" t="s">
        <v>274</v>
      </c>
      <c r="EK4" s="99" t="s">
        <v>275</v>
      </c>
      <c r="EL4" s="99" t="s">
        <v>276</v>
      </c>
      <c r="EM4" s="99" t="s">
        <v>277</v>
      </c>
      <c r="EN4" s="99" t="s">
        <v>278</v>
      </c>
      <c r="EO4" s="99" t="s">
        <v>279</v>
      </c>
      <c r="EP4" s="99" t="s">
        <v>280</v>
      </c>
      <c r="EQ4" s="99" t="s">
        <v>281</v>
      </c>
      <c r="ER4" s="99" t="s">
        <v>282</v>
      </c>
      <c r="ES4" s="99" t="s">
        <v>283</v>
      </c>
      <c r="ET4" s="99" t="s">
        <v>284</v>
      </c>
      <c r="EU4" s="99" t="s">
        <v>285</v>
      </c>
      <c r="EV4" s="99" t="s">
        <v>286</v>
      </c>
      <c r="EW4" s="99" t="s">
        <v>287</v>
      </c>
      <c r="EX4" s="99" t="s">
        <v>288</v>
      </c>
      <c r="EY4" s="99" t="s">
        <v>289</v>
      </c>
      <c r="EZ4" s="99" t="s">
        <v>290</v>
      </c>
      <c r="FA4" s="99" t="s">
        <v>291</v>
      </c>
      <c r="FB4" s="99" t="s">
        <v>292</v>
      </c>
      <c r="FC4" s="99" t="s">
        <v>293</v>
      </c>
      <c r="FD4" s="99" t="s">
        <v>294</v>
      </c>
      <c r="FE4" s="99" t="s">
        <v>295</v>
      </c>
      <c r="FF4" s="99" t="s">
        <v>297</v>
      </c>
      <c r="FG4" s="99" t="s">
        <v>298</v>
      </c>
      <c r="FH4" s="99" t="s">
        <v>299</v>
      </c>
      <c r="FI4" s="99" t="s">
        <v>300</v>
      </c>
      <c r="FJ4" s="99" t="s">
        <v>301</v>
      </c>
      <c r="FK4" s="99" t="s">
        <v>302</v>
      </c>
      <c r="FL4" s="99" t="s">
        <v>303</v>
      </c>
      <c r="FM4" s="99" t="s">
        <v>304</v>
      </c>
      <c r="FN4" s="99" t="s">
        <v>305</v>
      </c>
      <c r="FO4" s="99" t="s">
        <v>307</v>
      </c>
      <c r="FP4" s="99" t="s">
        <v>308</v>
      </c>
      <c r="FQ4" s="99" t="s">
        <v>309</v>
      </c>
      <c r="FR4" s="99" t="s">
        <v>310</v>
      </c>
      <c r="FS4" s="99" t="s">
        <v>311</v>
      </c>
      <c r="FT4" s="99" t="s">
        <v>312</v>
      </c>
      <c r="FU4" s="99" t="s">
        <v>313</v>
      </c>
      <c r="FV4" s="99" t="s">
        <v>314</v>
      </c>
      <c r="FW4" s="99" t="s">
        <v>315</v>
      </c>
      <c r="FX4" s="99" t="s">
        <v>316</v>
      </c>
      <c r="FY4" s="99" t="s">
        <v>318</v>
      </c>
      <c r="FZ4" s="99" t="s">
        <v>319</v>
      </c>
      <c r="GA4" s="99" t="s">
        <v>321</v>
      </c>
      <c r="GB4" s="99" t="s">
        <v>322</v>
      </c>
      <c r="GC4" s="99" t="s">
        <v>323</v>
      </c>
      <c r="GD4" s="99" t="s">
        <v>324</v>
      </c>
      <c r="GE4" s="99" t="s">
        <v>325</v>
      </c>
      <c r="GF4" s="99" t="s">
        <v>326</v>
      </c>
      <c r="GG4" s="99" t="s">
        <v>327</v>
      </c>
      <c r="GH4" s="99" t="s">
        <v>328</v>
      </c>
      <c r="GI4" s="99" t="s">
        <v>329</v>
      </c>
      <c r="GJ4" s="99" t="s">
        <v>330</v>
      </c>
      <c r="GK4" s="99" t="s">
        <v>331</v>
      </c>
      <c r="GL4" s="99" t="s">
        <v>332</v>
      </c>
      <c r="GM4" s="99" t="s">
        <v>333</v>
      </c>
      <c r="GN4" s="99" t="s">
        <v>334</v>
      </c>
      <c r="GO4" s="99" t="s">
        <v>335</v>
      </c>
      <c r="GP4" s="99" t="s">
        <v>336</v>
      </c>
      <c r="GQ4" s="99" t="s">
        <v>337</v>
      </c>
      <c r="GR4" s="99" t="s">
        <v>338</v>
      </c>
      <c r="GS4" s="99" t="s">
        <v>340</v>
      </c>
      <c r="GT4" s="99" t="s">
        <v>341</v>
      </c>
      <c r="GU4" s="99" t="s">
        <v>342</v>
      </c>
      <c r="GV4" s="99" t="s">
        <v>343</v>
      </c>
      <c r="GW4" s="99" t="s">
        <v>344</v>
      </c>
      <c r="GX4" s="99" t="s">
        <v>345</v>
      </c>
      <c r="GY4" s="99" t="s">
        <v>347</v>
      </c>
      <c r="GZ4" s="99" t="s">
        <v>348</v>
      </c>
      <c r="HA4" s="99" t="s">
        <v>349</v>
      </c>
      <c r="HB4" s="99" t="s">
        <v>350</v>
      </c>
      <c r="HC4" s="99" t="s">
        <v>352</v>
      </c>
      <c r="HD4" s="99" t="s">
        <v>353</v>
      </c>
      <c r="HE4" s="99" t="s">
        <v>354</v>
      </c>
      <c r="HF4" s="99" t="s">
        <v>355</v>
      </c>
      <c r="HG4" s="99" t="s">
        <v>357</v>
      </c>
      <c r="HH4" s="99" t="s">
        <v>358</v>
      </c>
      <c r="HI4" s="99" t="s">
        <v>359</v>
      </c>
      <c r="HJ4" s="99" t="s">
        <v>360</v>
      </c>
      <c r="HK4" s="99" t="s">
        <v>361</v>
      </c>
      <c r="HL4" s="99" t="s">
        <v>362</v>
      </c>
      <c r="HM4" s="99" t="s">
        <v>363</v>
      </c>
      <c r="HN4" s="99" t="s">
        <v>364</v>
      </c>
      <c r="HO4" s="99" t="s">
        <v>365</v>
      </c>
      <c r="HP4" s="99" t="s">
        <v>366</v>
      </c>
      <c r="HQ4" s="99" t="s">
        <v>367</v>
      </c>
      <c r="HR4" s="99" t="s">
        <v>368</v>
      </c>
      <c r="HS4" s="99" t="s">
        <v>369</v>
      </c>
      <c r="HT4" s="99" t="s">
        <v>370</v>
      </c>
      <c r="HU4" s="99" t="s">
        <v>371</v>
      </c>
      <c r="HV4" s="99" t="s">
        <v>372</v>
      </c>
      <c r="HW4" s="99" t="s">
        <v>373</v>
      </c>
      <c r="HX4" s="99" t="s">
        <v>374</v>
      </c>
      <c r="HY4" s="99" t="s">
        <v>375</v>
      </c>
      <c r="HZ4" s="99" t="s">
        <v>376</v>
      </c>
      <c r="IA4" s="99" t="s">
        <v>377</v>
      </c>
      <c r="IB4" s="99" t="s">
        <v>378</v>
      </c>
      <c r="IC4" s="99" t="s">
        <v>379</v>
      </c>
      <c r="ID4" s="99" t="s">
        <v>380</v>
      </c>
      <c r="IE4" s="99" t="s">
        <v>381</v>
      </c>
      <c r="IF4" s="99" t="s">
        <v>382</v>
      </c>
      <c r="IG4" s="99" t="s">
        <v>383</v>
      </c>
      <c r="IH4" s="99" t="s">
        <v>384</v>
      </c>
      <c r="II4" s="99" t="s">
        <v>385</v>
      </c>
      <c r="IJ4" s="99" t="s">
        <v>386</v>
      </c>
      <c r="IK4" s="99" t="s">
        <v>387</v>
      </c>
      <c r="IL4" s="99" t="s">
        <v>388</v>
      </c>
      <c r="IM4" s="99" t="s">
        <v>389</v>
      </c>
      <c r="IN4" s="99" t="s">
        <v>390</v>
      </c>
      <c r="IO4" s="99" t="s">
        <v>391</v>
      </c>
      <c r="IP4" s="99" t="s">
        <v>392</v>
      </c>
      <c r="IQ4" s="99" t="s">
        <v>393</v>
      </c>
      <c r="IR4" s="99" t="s">
        <v>394</v>
      </c>
      <c r="IS4" s="99" t="s">
        <v>395</v>
      </c>
      <c r="IT4" s="99" t="s">
        <v>397</v>
      </c>
      <c r="IU4" s="99" t="s">
        <v>398</v>
      </c>
      <c r="IV4" s="99" t="s">
        <v>399</v>
      </c>
      <c r="IW4" s="99" t="s">
        <v>400</v>
      </c>
      <c r="IX4" s="99" t="s">
        <v>401</v>
      </c>
      <c r="IY4" s="99" t="s">
        <v>402</v>
      </c>
      <c r="IZ4" s="99" t="s">
        <v>403</v>
      </c>
      <c r="JA4" s="99" t="s">
        <v>404</v>
      </c>
      <c r="JB4" s="99" t="s">
        <v>405</v>
      </c>
      <c r="JC4" s="99" t="s">
        <v>406</v>
      </c>
      <c r="JD4" s="99" t="s">
        <v>407</v>
      </c>
      <c r="JE4" s="99" t="s">
        <v>408</v>
      </c>
      <c r="JF4" s="99" t="s">
        <v>410</v>
      </c>
      <c r="JG4" s="99" t="s">
        <v>411</v>
      </c>
      <c r="JH4" s="99" t="s">
        <v>412</v>
      </c>
      <c r="JI4" s="99" t="s">
        <v>413</v>
      </c>
      <c r="JJ4" s="99" t="s">
        <v>414</v>
      </c>
      <c r="JK4" s="99" t="s">
        <v>415</v>
      </c>
      <c r="JL4" s="99" t="s">
        <v>416</v>
      </c>
      <c r="JM4" s="99" t="s">
        <v>417</v>
      </c>
      <c r="JN4" s="99" t="s">
        <v>418</v>
      </c>
      <c r="JO4" s="99" t="s">
        <v>419</v>
      </c>
      <c r="JP4" s="99" t="s">
        <v>420</v>
      </c>
      <c r="JQ4" s="99" t="s">
        <v>421</v>
      </c>
      <c r="JR4" s="99" t="s">
        <v>422</v>
      </c>
      <c r="JS4" s="99" t="s">
        <v>423</v>
      </c>
      <c r="JT4" s="99" t="s">
        <v>424</v>
      </c>
      <c r="JU4" s="99" t="s">
        <v>426</v>
      </c>
      <c r="JV4" s="99" t="s">
        <v>427</v>
      </c>
      <c r="JW4" s="99" t="s">
        <v>428</v>
      </c>
      <c r="JX4" s="99" t="s">
        <v>429</v>
      </c>
      <c r="JY4" s="99" t="s">
        <v>430</v>
      </c>
      <c r="JZ4" s="99" t="s">
        <v>431</v>
      </c>
      <c r="KA4" s="99" t="s">
        <v>432</v>
      </c>
      <c r="KB4" s="99" t="s">
        <v>434</v>
      </c>
      <c r="KC4" s="99" t="s">
        <v>435</v>
      </c>
      <c r="KD4" s="99" t="s">
        <v>436</v>
      </c>
      <c r="KE4" s="99" t="s">
        <v>437</v>
      </c>
      <c r="KF4" s="99" t="s">
        <v>438</v>
      </c>
      <c r="KG4" s="99" t="s">
        <v>439</v>
      </c>
      <c r="KH4" s="99" t="s">
        <v>441</v>
      </c>
      <c r="KI4" s="99" t="s">
        <v>442</v>
      </c>
      <c r="KJ4" s="99" t="s">
        <v>443</v>
      </c>
      <c r="KK4" s="99" t="s">
        <v>444</v>
      </c>
      <c r="KL4" s="99" t="s">
        <v>445</v>
      </c>
      <c r="KM4" s="99" t="s">
        <v>446</v>
      </c>
      <c r="KN4" s="99" t="s">
        <v>447</v>
      </c>
      <c r="KO4" s="99" t="s">
        <v>448</v>
      </c>
      <c r="KP4" s="99" t="s">
        <v>450</v>
      </c>
      <c r="KQ4" s="99" t="s">
        <v>451</v>
      </c>
      <c r="KR4" s="99" t="s">
        <v>453</v>
      </c>
      <c r="KS4" s="99" t="s">
        <v>454</v>
      </c>
      <c r="KT4" s="99" t="s">
        <v>456</v>
      </c>
      <c r="KU4" s="99" t="s">
        <v>458</v>
      </c>
      <c r="KV4" s="99" t="s">
        <v>460</v>
      </c>
      <c r="KW4" s="99" t="s">
        <v>461</v>
      </c>
      <c r="KX4" s="99" t="s">
        <v>462</v>
      </c>
      <c r="KY4" s="99" t="s">
        <v>463</v>
      </c>
      <c r="KZ4" s="99" t="s">
        <v>464</v>
      </c>
      <c r="LA4" s="99" t="s">
        <v>466</v>
      </c>
      <c r="LB4" s="99" t="s">
        <v>468</v>
      </c>
      <c r="LC4" s="99" t="s">
        <v>469</v>
      </c>
      <c r="LD4" s="99" t="s">
        <v>471</v>
      </c>
      <c r="LE4" s="99" t="s">
        <v>472</v>
      </c>
      <c r="LF4" s="99" t="s">
        <v>473</v>
      </c>
      <c r="LG4" s="99" t="s">
        <v>474</v>
      </c>
      <c r="LH4" s="99" t="s">
        <v>475</v>
      </c>
      <c r="LI4" s="99" t="s">
        <v>476</v>
      </c>
      <c r="LJ4" s="99" t="s">
        <v>478</v>
      </c>
      <c r="LK4" s="99" t="s">
        <v>479</v>
      </c>
      <c r="LL4" s="99" t="s">
        <v>480</v>
      </c>
      <c r="LM4" s="99" t="s">
        <v>481</v>
      </c>
      <c r="LN4" s="99" t="s">
        <v>482</v>
      </c>
      <c r="LO4" s="99" t="s">
        <v>484</v>
      </c>
      <c r="LP4" s="99" t="s">
        <v>485</v>
      </c>
      <c r="LQ4" s="99" t="s">
        <v>486</v>
      </c>
      <c r="LR4" s="99" t="s">
        <v>488</v>
      </c>
      <c r="LS4" s="99" t="s">
        <v>489</v>
      </c>
      <c r="LT4" s="99" t="s">
        <v>490</v>
      </c>
      <c r="LU4" s="99" t="s">
        <v>491</v>
      </c>
      <c r="LV4" s="99" t="s">
        <v>492</v>
      </c>
      <c r="LW4" s="99" t="s">
        <v>493</v>
      </c>
      <c r="LX4" s="99" t="s">
        <v>494</v>
      </c>
      <c r="LY4" s="99" t="s">
        <v>495</v>
      </c>
      <c r="LZ4" s="99" t="s">
        <v>496</v>
      </c>
      <c r="MA4" s="99" t="s">
        <v>497</v>
      </c>
      <c r="MB4" s="99" t="s">
        <v>498</v>
      </c>
      <c r="MC4" s="99" t="s">
        <v>499</v>
      </c>
      <c r="MD4" s="99" t="s">
        <v>500</v>
      </c>
      <c r="ME4" s="99" t="s">
        <v>501</v>
      </c>
      <c r="MF4" s="99" t="s">
        <v>503</v>
      </c>
      <c r="MG4" s="99" t="s">
        <v>505</v>
      </c>
      <c r="MH4" s="99" t="s">
        <v>506</v>
      </c>
      <c r="MI4" s="99" t="s">
        <v>507</v>
      </c>
      <c r="MJ4" s="99" t="s">
        <v>508</v>
      </c>
      <c r="MK4" s="99" t="s">
        <v>509</v>
      </c>
      <c r="ML4" s="99" t="s">
        <v>510</v>
      </c>
      <c r="MM4" s="99" t="s">
        <v>511</v>
      </c>
      <c r="MN4" s="99" t="s">
        <v>512</v>
      </c>
      <c r="MO4" s="99" t="s">
        <v>513</v>
      </c>
      <c r="MP4" s="99" t="s">
        <v>515</v>
      </c>
      <c r="MQ4" s="99" t="s">
        <v>517</v>
      </c>
      <c r="MR4" s="99" t="s">
        <v>518</v>
      </c>
      <c r="MS4" s="99" t="s">
        <v>520</v>
      </c>
      <c r="MT4" s="99" t="s">
        <v>521</v>
      </c>
      <c r="MU4" s="99" t="s">
        <v>522</v>
      </c>
      <c r="MV4" s="99" t="s">
        <v>523</v>
      </c>
      <c r="MW4" s="99" t="s">
        <v>525</v>
      </c>
      <c r="MX4" s="99" t="s">
        <v>526</v>
      </c>
      <c r="MY4" s="99" t="s">
        <v>527</v>
      </c>
      <c r="MZ4" s="99" t="s">
        <v>528</v>
      </c>
      <c r="NA4" s="99" t="s">
        <v>529</v>
      </c>
      <c r="NB4" s="99" t="s">
        <v>530</v>
      </c>
      <c r="NC4" s="99" t="s">
        <v>531</v>
      </c>
      <c r="ND4" s="99" t="s">
        <v>532</v>
      </c>
      <c r="NE4" s="99" t="s">
        <v>533</v>
      </c>
      <c r="NF4" s="99" t="s">
        <v>535</v>
      </c>
      <c r="NG4" s="99" t="s">
        <v>536</v>
      </c>
      <c r="NH4" s="99" t="s">
        <v>537</v>
      </c>
      <c r="NI4" s="99" t="s">
        <v>538</v>
      </c>
      <c r="NJ4" s="99" t="s">
        <v>539</v>
      </c>
      <c r="NK4" s="99" t="s">
        <v>540</v>
      </c>
      <c r="NL4" s="99" t="s">
        <v>541</v>
      </c>
      <c r="NM4" s="99" t="s">
        <v>542</v>
      </c>
      <c r="NN4" s="99" t="s">
        <v>543</v>
      </c>
      <c r="NO4" s="99" t="s">
        <v>544</v>
      </c>
      <c r="NP4" s="99" t="s">
        <v>546</v>
      </c>
      <c r="NQ4" s="99" t="s">
        <v>548</v>
      </c>
      <c r="NR4" s="99" t="s">
        <v>549</v>
      </c>
      <c r="NS4" s="99" t="s">
        <v>551</v>
      </c>
      <c r="NT4" s="99" t="s">
        <v>553</v>
      </c>
      <c r="NU4" s="99" t="s">
        <v>556</v>
      </c>
      <c r="NV4" s="99" t="s">
        <v>558</v>
      </c>
      <c r="NW4" s="98" t="s">
        <v>564</v>
      </c>
      <c r="NX4" s="98" t="s">
        <v>918</v>
      </c>
      <c r="NY4" s="98" t="s">
        <v>916</v>
      </c>
      <c r="NZ4" s="98" t="s">
        <v>913</v>
      </c>
      <c r="OA4" s="98" t="s">
        <v>911</v>
      </c>
      <c r="OB4" s="97" t="s">
        <v>1197</v>
      </c>
    </row>
    <row r="6" spans="1:392" s="90" customFormat="1" ht="13.15">
      <c r="A6" s="94" t="s">
        <v>105</v>
      </c>
      <c r="B6" s="94" t="s">
        <v>1206</v>
      </c>
      <c r="C6" s="95" t="s">
        <v>107</v>
      </c>
      <c r="D6" s="95" t="s">
        <v>110</v>
      </c>
      <c r="E6" s="95">
        <v>111200</v>
      </c>
      <c r="F6" s="95">
        <v>111300</v>
      </c>
      <c r="G6" s="95">
        <v>111400</v>
      </c>
      <c r="H6" s="95">
        <v>111900</v>
      </c>
      <c r="I6" s="95" t="s">
        <v>116</v>
      </c>
      <c r="J6" s="95">
        <v>112120</v>
      </c>
      <c r="K6" s="95" t="s">
        <v>119</v>
      </c>
      <c r="L6" s="95">
        <v>112300</v>
      </c>
      <c r="M6" s="95">
        <v>113000</v>
      </c>
      <c r="N6" s="95">
        <v>114000</v>
      </c>
      <c r="O6" s="95">
        <v>115000</v>
      </c>
      <c r="P6" s="95">
        <v>211000</v>
      </c>
      <c r="Q6" s="95">
        <v>212100</v>
      </c>
      <c r="R6" s="95" t="s">
        <v>127</v>
      </c>
      <c r="S6" s="95">
        <v>212230</v>
      </c>
      <c r="T6" s="95">
        <v>212310</v>
      </c>
      <c r="U6" s="95" t="s">
        <v>131</v>
      </c>
      <c r="V6" s="95">
        <v>213111</v>
      </c>
      <c r="W6" s="95" t="s">
        <v>134</v>
      </c>
      <c r="X6" s="95">
        <v>221100</v>
      </c>
      <c r="Y6" s="95">
        <v>221200</v>
      </c>
      <c r="Z6" s="95">
        <v>221300</v>
      </c>
      <c r="AA6" s="95">
        <v>230301</v>
      </c>
      <c r="AB6" s="95">
        <v>230302</v>
      </c>
      <c r="AC6" s="95">
        <v>233210</v>
      </c>
      <c r="AD6" s="95">
        <v>233230</v>
      </c>
      <c r="AE6" s="95">
        <v>233240</v>
      </c>
      <c r="AF6" s="95">
        <v>233262</v>
      </c>
      <c r="AG6" s="95">
        <v>233293</v>
      </c>
      <c r="AH6" s="95" t="s">
        <v>146</v>
      </c>
      <c r="AI6" s="95" t="s">
        <v>148</v>
      </c>
      <c r="AJ6" s="95">
        <v>233411</v>
      </c>
      <c r="AK6" s="95">
        <v>233412</v>
      </c>
      <c r="AL6" s="95" t="s">
        <v>152</v>
      </c>
      <c r="AM6" s="95">
        <v>321100</v>
      </c>
      <c r="AN6" s="95">
        <v>321200</v>
      </c>
      <c r="AO6" s="95">
        <v>321910</v>
      </c>
      <c r="AP6" s="95" t="s">
        <v>157</v>
      </c>
      <c r="AQ6" s="95">
        <v>327100</v>
      </c>
      <c r="AR6" s="95">
        <v>327200</v>
      </c>
      <c r="AS6" s="95">
        <v>327310</v>
      </c>
      <c r="AT6" s="95">
        <v>327320</v>
      </c>
      <c r="AU6" s="95">
        <v>327330</v>
      </c>
      <c r="AV6" s="95">
        <v>327390</v>
      </c>
      <c r="AW6" s="95">
        <v>327400</v>
      </c>
      <c r="AX6" s="95">
        <v>327910</v>
      </c>
      <c r="AY6" s="95">
        <v>327991</v>
      </c>
      <c r="AZ6" s="95">
        <v>327992</v>
      </c>
      <c r="BA6" s="95">
        <v>327993</v>
      </c>
      <c r="BB6" s="95">
        <v>327999</v>
      </c>
      <c r="BC6" s="95">
        <v>331110</v>
      </c>
      <c r="BD6" s="95">
        <v>331200</v>
      </c>
      <c r="BE6" s="95" t="s">
        <v>173</v>
      </c>
      <c r="BF6" s="95" t="s">
        <v>176</v>
      </c>
      <c r="BG6" s="95">
        <v>331411</v>
      </c>
      <c r="BH6" s="95">
        <v>331419</v>
      </c>
      <c r="BI6" s="95">
        <v>331420</v>
      </c>
      <c r="BJ6" s="95">
        <v>331490</v>
      </c>
      <c r="BK6" s="95">
        <v>331510</v>
      </c>
      <c r="BL6" s="95">
        <v>331520</v>
      </c>
      <c r="BM6" s="93" t="s">
        <v>184</v>
      </c>
      <c r="BN6" s="93">
        <v>332114</v>
      </c>
      <c r="BO6" s="94" t="s">
        <v>187</v>
      </c>
      <c r="BP6" s="93">
        <v>332200</v>
      </c>
      <c r="BQ6" s="93">
        <v>332310</v>
      </c>
      <c r="BR6" s="93">
        <v>332320</v>
      </c>
      <c r="BS6" s="93">
        <v>332410</v>
      </c>
      <c r="BT6" s="93">
        <v>332420</v>
      </c>
      <c r="BU6" s="93">
        <v>332430</v>
      </c>
      <c r="BV6" s="93">
        <v>332500</v>
      </c>
      <c r="BW6" s="93">
        <v>332600</v>
      </c>
      <c r="BX6" s="93">
        <v>332710</v>
      </c>
      <c r="BY6" s="93">
        <v>332720</v>
      </c>
      <c r="BZ6" s="93">
        <v>332800</v>
      </c>
      <c r="CA6" s="93" t="s">
        <v>200</v>
      </c>
      <c r="CB6" s="93">
        <v>332913</v>
      </c>
      <c r="CC6" s="93">
        <v>332991</v>
      </c>
      <c r="CD6" s="93" t="s">
        <v>204</v>
      </c>
      <c r="CE6" s="93">
        <v>332996</v>
      </c>
      <c r="CF6" s="93" t="s">
        <v>207</v>
      </c>
      <c r="CG6" s="93">
        <v>333111</v>
      </c>
      <c r="CH6" s="93">
        <v>333112</v>
      </c>
      <c r="CI6" s="93">
        <v>333120</v>
      </c>
      <c r="CJ6" s="93">
        <v>333130</v>
      </c>
      <c r="CK6" s="93" t="s">
        <v>213</v>
      </c>
      <c r="CL6" s="93">
        <v>333220</v>
      </c>
      <c r="CM6" s="93">
        <v>333295</v>
      </c>
      <c r="CN6" s="93" t="s">
        <v>217</v>
      </c>
      <c r="CO6" s="93">
        <v>333313</v>
      </c>
      <c r="CP6" s="93">
        <v>333314</v>
      </c>
      <c r="CQ6" s="93">
        <v>333315</v>
      </c>
      <c r="CR6" s="93" t="s">
        <v>222</v>
      </c>
      <c r="CS6" s="93">
        <v>333414</v>
      </c>
      <c r="CT6" s="93">
        <v>333415</v>
      </c>
      <c r="CU6" s="93">
        <v>333511</v>
      </c>
      <c r="CV6" s="93" t="s">
        <v>227</v>
      </c>
      <c r="CW6" s="93">
        <v>333514</v>
      </c>
      <c r="CX6" s="93" t="s">
        <v>230</v>
      </c>
      <c r="CY6" s="93">
        <v>333611</v>
      </c>
      <c r="CZ6" s="93">
        <v>333612</v>
      </c>
      <c r="DA6" s="93">
        <v>333613</v>
      </c>
      <c r="DB6" s="93">
        <v>333618</v>
      </c>
      <c r="DC6" s="93" t="s">
        <v>236</v>
      </c>
      <c r="DD6" s="93">
        <v>333912</v>
      </c>
      <c r="DE6" s="93">
        <v>333920</v>
      </c>
      <c r="DF6" s="93">
        <v>333991</v>
      </c>
      <c r="DG6" s="93" t="s">
        <v>241</v>
      </c>
      <c r="DH6" s="93">
        <v>333993</v>
      </c>
      <c r="DI6" s="93">
        <v>333994</v>
      </c>
      <c r="DJ6" s="93" t="s">
        <v>245</v>
      </c>
      <c r="DK6" s="93">
        <v>334111</v>
      </c>
      <c r="DL6" s="93">
        <v>334112</v>
      </c>
      <c r="DM6" s="93" t="s">
        <v>249</v>
      </c>
      <c r="DN6" s="93">
        <v>334210</v>
      </c>
      <c r="DO6" s="93">
        <v>334220</v>
      </c>
      <c r="DP6" s="93">
        <v>334290</v>
      </c>
      <c r="DQ6" s="93">
        <v>334300</v>
      </c>
      <c r="DR6" s="93" t="s">
        <v>255</v>
      </c>
      <c r="DS6" s="93">
        <v>334413</v>
      </c>
      <c r="DT6" s="93">
        <v>334418</v>
      </c>
      <c r="DU6" s="93">
        <v>334510</v>
      </c>
      <c r="DV6" s="93">
        <v>334511</v>
      </c>
      <c r="DW6" s="93">
        <v>334512</v>
      </c>
      <c r="DX6" s="93">
        <v>334513</v>
      </c>
      <c r="DY6" s="93">
        <v>334514</v>
      </c>
      <c r="DZ6" s="93">
        <v>334515</v>
      </c>
      <c r="EA6" s="93">
        <v>334516</v>
      </c>
      <c r="EB6" s="93">
        <v>334517</v>
      </c>
      <c r="EC6" s="93" t="s">
        <v>267</v>
      </c>
      <c r="ED6" s="93">
        <v>334610</v>
      </c>
      <c r="EE6" s="93">
        <v>335110</v>
      </c>
      <c r="EF6" s="93">
        <v>335120</v>
      </c>
      <c r="EG6" s="93">
        <v>335210</v>
      </c>
      <c r="EH6" s="93">
        <v>335221</v>
      </c>
      <c r="EI6" s="93">
        <v>335222</v>
      </c>
      <c r="EJ6" s="93">
        <v>335224</v>
      </c>
      <c r="EK6" s="93">
        <v>335228</v>
      </c>
      <c r="EL6" s="93">
        <v>335311</v>
      </c>
      <c r="EM6" s="93">
        <v>335312</v>
      </c>
      <c r="EN6" s="93">
        <v>335313</v>
      </c>
      <c r="EO6" s="93">
        <v>335314</v>
      </c>
      <c r="EP6" s="93">
        <v>335911</v>
      </c>
      <c r="EQ6" s="93">
        <v>335912</v>
      </c>
      <c r="ER6" s="93">
        <v>335920</v>
      </c>
      <c r="ES6" s="93">
        <v>335930</v>
      </c>
      <c r="ET6" s="93">
        <v>335991</v>
      </c>
      <c r="EU6" s="93">
        <v>335999</v>
      </c>
      <c r="EV6" s="93">
        <v>336111</v>
      </c>
      <c r="EW6" s="93">
        <v>336112</v>
      </c>
      <c r="EX6" s="93">
        <v>336120</v>
      </c>
      <c r="EY6" s="93">
        <v>336211</v>
      </c>
      <c r="EZ6" s="93">
        <v>336212</v>
      </c>
      <c r="FA6" s="93">
        <v>336213</v>
      </c>
      <c r="FB6" s="93">
        <v>336214</v>
      </c>
      <c r="FC6" s="93">
        <v>336310</v>
      </c>
      <c r="FD6" s="93">
        <v>336320</v>
      </c>
      <c r="FE6" s="93" t="s">
        <v>296</v>
      </c>
      <c r="FF6" s="93">
        <v>336350</v>
      </c>
      <c r="FG6" s="93">
        <v>336360</v>
      </c>
      <c r="FH6" s="93">
        <v>336370</v>
      </c>
      <c r="FI6" s="93">
        <v>336390</v>
      </c>
      <c r="FJ6" s="93">
        <v>336411</v>
      </c>
      <c r="FK6" s="93">
        <v>336412</v>
      </c>
      <c r="FL6" s="93">
        <v>336413</v>
      </c>
      <c r="FM6" s="93">
        <v>336414</v>
      </c>
      <c r="FN6" s="93" t="s">
        <v>306</v>
      </c>
      <c r="FO6" s="93">
        <v>336500</v>
      </c>
      <c r="FP6" s="93">
        <v>336611</v>
      </c>
      <c r="FQ6" s="93">
        <v>336612</v>
      </c>
      <c r="FR6" s="93">
        <v>336991</v>
      </c>
      <c r="FS6" s="93">
        <v>336992</v>
      </c>
      <c r="FT6" s="93">
        <v>336999</v>
      </c>
      <c r="FU6" s="93">
        <v>337110</v>
      </c>
      <c r="FV6" s="93">
        <v>337121</v>
      </c>
      <c r="FW6" s="93">
        <v>337122</v>
      </c>
      <c r="FX6" s="93" t="s">
        <v>317</v>
      </c>
      <c r="FY6" s="93">
        <v>337127</v>
      </c>
      <c r="FZ6" s="93" t="s">
        <v>320</v>
      </c>
      <c r="GA6" s="93">
        <v>337215</v>
      </c>
      <c r="GB6" s="93">
        <v>337900</v>
      </c>
      <c r="GC6" s="93">
        <v>339112</v>
      </c>
      <c r="GD6" s="93">
        <v>339113</v>
      </c>
      <c r="GE6" s="93">
        <v>339114</v>
      </c>
      <c r="GF6" s="93">
        <v>339115</v>
      </c>
      <c r="GG6" s="93">
        <v>339116</v>
      </c>
      <c r="GH6" s="93">
        <v>339910</v>
      </c>
      <c r="GI6" s="93">
        <v>339920</v>
      </c>
      <c r="GJ6" s="93">
        <v>339930</v>
      </c>
      <c r="GK6" s="93">
        <v>339940</v>
      </c>
      <c r="GL6" s="93">
        <v>339950</v>
      </c>
      <c r="GM6" s="93">
        <v>339990</v>
      </c>
      <c r="GN6" s="93">
        <v>311111</v>
      </c>
      <c r="GO6" s="93">
        <v>311119</v>
      </c>
      <c r="GP6" s="93">
        <v>311210</v>
      </c>
      <c r="GQ6" s="93">
        <v>311221</v>
      </c>
      <c r="GR6" s="93" t="s">
        <v>339</v>
      </c>
      <c r="GS6" s="93">
        <v>311225</v>
      </c>
      <c r="GT6" s="93">
        <v>311230</v>
      </c>
      <c r="GU6" s="93">
        <v>311300</v>
      </c>
      <c r="GV6" s="93">
        <v>311410</v>
      </c>
      <c r="GW6" s="93">
        <v>311420</v>
      </c>
      <c r="GX6" s="93" t="s">
        <v>346</v>
      </c>
      <c r="GY6" s="93">
        <v>311513</v>
      </c>
      <c r="GZ6" s="93">
        <v>311514</v>
      </c>
      <c r="HA6" s="93">
        <v>311520</v>
      </c>
      <c r="HB6" s="93" t="s">
        <v>351</v>
      </c>
      <c r="HC6" s="93">
        <v>311615</v>
      </c>
      <c r="HD6" s="93">
        <v>311700</v>
      </c>
      <c r="HE6" s="93">
        <v>311810</v>
      </c>
      <c r="HF6" s="93" t="s">
        <v>356</v>
      </c>
      <c r="HG6" s="93">
        <v>311910</v>
      </c>
      <c r="HH6" s="93">
        <v>311920</v>
      </c>
      <c r="HI6" s="93">
        <v>311930</v>
      </c>
      <c r="HJ6" s="93">
        <v>311940</v>
      </c>
      <c r="HK6" s="93">
        <v>311990</v>
      </c>
      <c r="HL6" s="93">
        <v>312110</v>
      </c>
      <c r="HM6" s="93">
        <v>312120</v>
      </c>
      <c r="HN6" s="93">
        <v>312130</v>
      </c>
      <c r="HO6" s="93">
        <v>312140</v>
      </c>
      <c r="HP6" s="93">
        <v>312200</v>
      </c>
      <c r="HQ6" s="93">
        <v>313100</v>
      </c>
      <c r="HR6" s="93">
        <v>313200</v>
      </c>
      <c r="HS6" s="93">
        <v>313300</v>
      </c>
      <c r="HT6" s="93">
        <v>314110</v>
      </c>
      <c r="HU6" s="93">
        <v>314120</v>
      </c>
      <c r="HV6" s="93">
        <v>314900</v>
      </c>
      <c r="HW6" s="93">
        <v>315000</v>
      </c>
      <c r="HX6" s="93">
        <v>316000</v>
      </c>
      <c r="HY6" s="93">
        <v>322110</v>
      </c>
      <c r="HZ6" s="93">
        <v>322120</v>
      </c>
      <c r="IA6" s="93">
        <v>322130</v>
      </c>
      <c r="IB6" s="93">
        <v>322210</v>
      </c>
      <c r="IC6" s="93">
        <v>322220</v>
      </c>
      <c r="ID6" s="93">
        <v>322230</v>
      </c>
      <c r="IE6" s="93">
        <v>322291</v>
      </c>
      <c r="IF6" s="93">
        <v>322299</v>
      </c>
      <c r="IG6" s="93">
        <v>323110</v>
      </c>
      <c r="IH6" s="93">
        <v>323120</v>
      </c>
      <c r="II6" s="93">
        <v>324110</v>
      </c>
      <c r="IJ6" s="93">
        <v>324121</v>
      </c>
      <c r="IK6" s="93">
        <v>324122</v>
      </c>
      <c r="IL6" s="93">
        <v>324190</v>
      </c>
      <c r="IM6" s="93">
        <v>325110</v>
      </c>
      <c r="IN6" s="93">
        <v>325120</v>
      </c>
      <c r="IO6" s="93">
        <v>325130</v>
      </c>
      <c r="IP6" s="93">
        <v>325180</v>
      </c>
      <c r="IQ6" s="93">
        <v>325190</v>
      </c>
      <c r="IR6" s="93">
        <v>325211</v>
      </c>
      <c r="IS6" s="93" t="s">
        <v>396</v>
      </c>
      <c r="IT6" s="93">
        <v>325310</v>
      </c>
      <c r="IU6" s="93">
        <v>325320</v>
      </c>
      <c r="IV6" s="93">
        <v>325411</v>
      </c>
      <c r="IW6" s="93">
        <v>325412</v>
      </c>
      <c r="IX6" s="93">
        <v>325413</v>
      </c>
      <c r="IY6" s="93">
        <v>325414</v>
      </c>
      <c r="IZ6" s="93">
        <v>325510</v>
      </c>
      <c r="JA6" s="93">
        <v>325520</v>
      </c>
      <c r="JB6" s="93">
        <v>325610</v>
      </c>
      <c r="JC6" s="93">
        <v>325620</v>
      </c>
      <c r="JD6" s="93">
        <v>325910</v>
      </c>
      <c r="JE6" s="93" t="s">
        <v>409</v>
      </c>
      <c r="JF6" s="93">
        <v>326110</v>
      </c>
      <c r="JG6" s="93">
        <v>326120</v>
      </c>
      <c r="JH6" s="93">
        <v>326130</v>
      </c>
      <c r="JI6" s="93">
        <v>326140</v>
      </c>
      <c r="JJ6" s="93">
        <v>326150</v>
      </c>
      <c r="JK6" s="93">
        <v>326160</v>
      </c>
      <c r="JL6" s="93">
        <v>326190</v>
      </c>
      <c r="JM6" s="93">
        <v>326210</v>
      </c>
      <c r="JN6" s="93">
        <v>326220</v>
      </c>
      <c r="JO6" s="93">
        <v>326290</v>
      </c>
      <c r="JP6" s="93">
        <v>420000</v>
      </c>
      <c r="JQ6" s="93">
        <v>441000</v>
      </c>
      <c r="JR6" s="93">
        <v>445000</v>
      </c>
      <c r="JS6" s="93">
        <v>452000</v>
      </c>
      <c r="JT6" s="93" t="s">
        <v>425</v>
      </c>
      <c r="JU6" s="93">
        <v>481000</v>
      </c>
      <c r="JV6" s="93">
        <v>482000</v>
      </c>
      <c r="JW6" s="93">
        <v>483000</v>
      </c>
      <c r="JX6" s="93">
        <v>484000</v>
      </c>
      <c r="JY6" s="93">
        <v>485000</v>
      </c>
      <c r="JZ6" s="93">
        <v>486000</v>
      </c>
      <c r="KA6" s="93" t="s">
        <v>433</v>
      </c>
      <c r="KB6" s="93">
        <v>492000</v>
      </c>
      <c r="KC6" s="93">
        <v>493000</v>
      </c>
      <c r="KD6" s="93">
        <v>511110</v>
      </c>
      <c r="KE6" s="93">
        <v>511120</v>
      </c>
      <c r="KF6" s="93">
        <v>511130</v>
      </c>
      <c r="KG6" s="93" t="s">
        <v>440</v>
      </c>
      <c r="KH6" s="93">
        <v>511200</v>
      </c>
      <c r="KI6" s="93">
        <v>512100</v>
      </c>
      <c r="KJ6" s="93">
        <v>512200</v>
      </c>
      <c r="KK6" s="93">
        <v>515100</v>
      </c>
      <c r="KL6" s="93">
        <v>515200</v>
      </c>
      <c r="KM6" s="93">
        <v>517110</v>
      </c>
      <c r="KN6" s="93">
        <v>517210</v>
      </c>
      <c r="KO6" s="93" t="s">
        <v>449</v>
      </c>
      <c r="KP6" s="93">
        <v>518200</v>
      </c>
      <c r="KQ6" s="93" t="s">
        <v>452</v>
      </c>
      <c r="KR6" s="93">
        <v>519130</v>
      </c>
      <c r="KS6" s="93" t="s">
        <v>455</v>
      </c>
      <c r="KT6" s="93" t="s">
        <v>457</v>
      </c>
      <c r="KU6" s="93" t="s">
        <v>459</v>
      </c>
      <c r="KV6" s="93">
        <v>523900</v>
      </c>
      <c r="KW6" s="93">
        <v>524100</v>
      </c>
      <c r="KX6" s="93">
        <v>524200</v>
      </c>
      <c r="KY6" s="93">
        <v>525000</v>
      </c>
      <c r="KZ6" s="93" t="s">
        <v>465</v>
      </c>
      <c r="LA6" s="93" t="s">
        <v>467</v>
      </c>
      <c r="LB6" s="93">
        <v>532100</v>
      </c>
      <c r="LC6" s="93" t="s">
        <v>470</v>
      </c>
      <c r="LD6" s="93">
        <v>532400</v>
      </c>
      <c r="LE6" s="93">
        <v>533000</v>
      </c>
      <c r="LF6" s="93">
        <v>541100</v>
      </c>
      <c r="LG6" s="93">
        <v>541511</v>
      </c>
      <c r="LH6" s="93">
        <v>541512</v>
      </c>
      <c r="LI6" s="93" t="s">
        <v>477</v>
      </c>
      <c r="LJ6" s="93">
        <v>541200</v>
      </c>
      <c r="LK6" s="93">
        <v>541300</v>
      </c>
      <c r="LL6" s="93">
        <v>541400</v>
      </c>
      <c r="LM6" s="93">
        <v>541610</v>
      </c>
      <c r="LN6" s="93" t="s">
        <v>483</v>
      </c>
      <c r="LO6" s="93">
        <v>541700</v>
      </c>
      <c r="LP6" s="93">
        <v>541800</v>
      </c>
      <c r="LQ6" s="93" t="s">
        <v>487</v>
      </c>
      <c r="LR6" s="93">
        <v>541920</v>
      </c>
      <c r="LS6" s="93">
        <v>541940</v>
      </c>
      <c r="LT6" s="93">
        <v>550000</v>
      </c>
      <c r="LU6" s="93">
        <v>561100</v>
      </c>
      <c r="LV6" s="93">
        <v>561200</v>
      </c>
      <c r="LW6" s="93">
        <v>561300</v>
      </c>
      <c r="LX6" s="93">
        <v>561400</v>
      </c>
      <c r="LY6" s="93">
        <v>561500</v>
      </c>
      <c r="LZ6" s="93">
        <v>561600</v>
      </c>
      <c r="MA6" s="93">
        <v>561700</v>
      </c>
      <c r="MB6" s="93">
        <v>561900</v>
      </c>
      <c r="MC6" s="93">
        <v>562000</v>
      </c>
      <c r="MD6" s="93">
        <v>611100</v>
      </c>
      <c r="ME6" s="93" t="s">
        <v>502</v>
      </c>
      <c r="MF6" s="93" t="s">
        <v>504</v>
      </c>
      <c r="MG6" s="93">
        <v>621100</v>
      </c>
      <c r="MH6" s="93">
        <v>621200</v>
      </c>
      <c r="MI6" s="93">
        <v>621300</v>
      </c>
      <c r="MJ6" s="93">
        <v>621400</v>
      </c>
      <c r="MK6" s="93">
        <v>621500</v>
      </c>
      <c r="ML6" s="93">
        <v>621600</v>
      </c>
      <c r="MM6" s="93">
        <v>621900</v>
      </c>
      <c r="MN6" s="93">
        <v>622000</v>
      </c>
      <c r="MO6" s="93" t="s">
        <v>514</v>
      </c>
      <c r="MP6" s="93" t="s">
        <v>516</v>
      </c>
      <c r="MQ6" s="93">
        <v>624100</v>
      </c>
      <c r="MR6" s="93" t="s">
        <v>519</v>
      </c>
      <c r="MS6" s="93">
        <v>624400</v>
      </c>
      <c r="MT6" s="93">
        <v>711100</v>
      </c>
      <c r="MU6" s="93">
        <v>711200</v>
      </c>
      <c r="MV6" s="93" t="s">
        <v>524</v>
      </c>
      <c r="MW6" s="93">
        <v>711500</v>
      </c>
      <c r="MX6" s="93">
        <v>712000</v>
      </c>
      <c r="MY6" s="93">
        <v>713100</v>
      </c>
      <c r="MZ6" s="93">
        <v>713200</v>
      </c>
      <c r="NA6" s="93">
        <v>713900</v>
      </c>
      <c r="NB6" s="93">
        <v>721000</v>
      </c>
      <c r="NC6" s="93">
        <v>722110</v>
      </c>
      <c r="ND6" s="93">
        <v>722211</v>
      </c>
      <c r="NE6" s="93" t="s">
        <v>534</v>
      </c>
      <c r="NF6" s="93">
        <v>811100</v>
      </c>
      <c r="NG6" s="93">
        <v>811200</v>
      </c>
      <c r="NH6" s="93">
        <v>811300</v>
      </c>
      <c r="NI6" s="93">
        <v>811400</v>
      </c>
      <c r="NJ6" s="93">
        <v>812100</v>
      </c>
      <c r="NK6" s="93">
        <v>812200</v>
      </c>
      <c r="NL6" s="93">
        <v>812300</v>
      </c>
      <c r="NM6" s="93">
        <v>812900</v>
      </c>
      <c r="NN6" s="93">
        <v>813100</v>
      </c>
      <c r="NO6" s="93" t="s">
        <v>545</v>
      </c>
      <c r="NP6" s="93" t="s">
        <v>547</v>
      </c>
      <c r="NQ6" s="93">
        <v>814000</v>
      </c>
      <c r="NR6" s="93" t="s">
        <v>550</v>
      </c>
      <c r="NS6" s="93" t="s">
        <v>552</v>
      </c>
      <c r="NT6" s="93">
        <v>491000</v>
      </c>
      <c r="NU6" s="93" t="s">
        <v>557</v>
      </c>
      <c r="NV6" s="93" t="s">
        <v>559</v>
      </c>
      <c r="NW6" s="92" t="s">
        <v>565</v>
      </c>
      <c r="NX6" s="92" t="s">
        <v>919</v>
      </c>
      <c r="NY6" s="92" t="s">
        <v>917</v>
      </c>
      <c r="NZ6" s="92" t="s">
        <v>914</v>
      </c>
      <c r="OA6" s="92" t="s">
        <v>912</v>
      </c>
      <c r="OB6" s="91" t="s">
        <v>1190</v>
      </c>
    </row>
    <row r="7" spans="1:392" ht="13.15">
      <c r="A7" s="27" t="s">
        <v>107</v>
      </c>
      <c r="B7" s="86" t="s">
        <v>106</v>
      </c>
      <c r="C7" s="83">
        <v>21073</v>
      </c>
      <c r="D7" s="83">
        <f>D5/(Source_BEAm!$EI$144+Source_BEAm!$CT$103)</f>
        <v>0</v>
      </c>
      <c r="E7" s="83"/>
      <c r="F7" s="83"/>
      <c r="G7" s="83"/>
      <c r="H7" s="83"/>
      <c r="I7" s="83"/>
      <c r="J7" s="83"/>
      <c r="K7" s="83"/>
      <c r="L7" s="83"/>
      <c r="M7" s="83"/>
      <c r="N7" s="83"/>
      <c r="O7" s="83">
        <v>222</v>
      </c>
      <c r="P7" s="83"/>
      <c r="Q7" s="83"/>
      <c r="R7" s="83"/>
      <c r="S7" s="83"/>
      <c r="T7" s="83"/>
      <c r="U7" s="83"/>
      <c r="V7" s="83"/>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3"/>
      <c r="AW7" s="83"/>
      <c r="AX7" s="83"/>
      <c r="AY7" s="83"/>
      <c r="AZ7" s="83"/>
      <c r="BA7" s="83"/>
      <c r="BB7" s="83"/>
      <c r="BC7" s="83"/>
      <c r="BD7" s="83"/>
      <c r="BE7" s="83"/>
      <c r="BF7" s="83"/>
      <c r="BG7" s="83"/>
      <c r="BH7" s="83"/>
      <c r="BI7" s="83"/>
      <c r="BJ7" s="83"/>
      <c r="BK7" s="83"/>
      <c r="BL7" s="83"/>
      <c r="BM7" s="83"/>
      <c r="BN7" s="83"/>
      <c r="BO7" s="81"/>
      <c r="BP7" s="80"/>
      <c r="BQ7" s="80"/>
      <c r="BR7" s="80"/>
      <c r="BS7" s="80"/>
      <c r="BT7" s="80"/>
      <c r="BU7" s="80"/>
      <c r="BV7" s="80"/>
      <c r="BW7" s="80"/>
      <c r="BX7" s="80"/>
      <c r="BY7" s="80"/>
      <c r="BZ7" s="80"/>
      <c r="CA7" s="80"/>
      <c r="CB7" s="80"/>
      <c r="CC7" s="80"/>
      <c r="CD7" s="80"/>
      <c r="CE7" s="80"/>
      <c r="CF7" s="80"/>
      <c r="CG7" s="80"/>
      <c r="CH7" s="80"/>
      <c r="CI7" s="80"/>
      <c r="CJ7" s="80"/>
      <c r="CK7" s="80"/>
      <c r="CL7" s="80"/>
      <c r="CM7" s="80"/>
      <c r="CN7" s="80"/>
      <c r="CO7" s="80"/>
      <c r="CP7" s="80"/>
      <c r="CQ7" s="80"/>
      <c r="CR7" s="80"/>
      <c r="CS7" s="80"/>
      <c r="CT7" s="80"/>
      <c r="CU7" s="80"/>
      <c r="CV7" s="80"/>
      <c r="CW7" s="80"/>
      <c r="CX7" s="80"/>
      <c r="CY7" s="80"/>
      <c r="CZ7" s="80"/>
      <c r="DA7" s="80"/>
      <c r="DB7" s="80"/>
      <c r="DC7" s="80"/>
      <c r="DD7" s="80"/>
      <c r="DE7" s="80"/>
      <c r="DF7" s="80"/>
      <c r="DG7" s="80"/>
      <c r="DH7" s="80"/>
      <c r="DI7" s="80"/>
      <c r="DJ7" s="80"/>
      <c r="DK7" s="80"/>
      <c r="DL7" s="80"/>
      <c r="DM7" s="80"/>
      <c r="DN7" s="80"/>
      <c r="DO7" s="80"/>
      <c r="DP7" s="80"/>
      <c r="DQ7" s="80"/>
      <c r="DR7" s="80"/>
      <c r="DS7" s="80"/>
      <c r="DT7" s="80"/>
      <c r="DU7" s="80"/>
      <c r="DV7" s="80"/>
      <c r="DW7" s="80"/>
      <c r="DX7" s="80"/>
      <c r="DY7" s="80"/>
      <c r="DZ7" s="80"/>
      <c r="EA7" s="80"/>
      <c r="EB7" s="80"/>
      <c r="EC7" s="80"/>
      <c r="ED7" s="80"/>
      <c r="EE7" s="80"/>
      <c r="EF7" s="80"/>
      <c r="EG7" s="80"/>
      <c r="EH7" s="80"/>
      <c r="EI7" s="80"/>
      <c r="EJ7" s="80"/>
      <c r="EK7" s="80"/>
      <c r="EL7" s="80"/>
      <c r="EM7" s="80"/>
      <c r="EN7" s="80"/>
      <c r="EO7" s="80"/>
      <c r="EP7" s="80"/>
      <c r="EQ7" s="80"/>
      <c r="ER7" s="80"/>
      <c r="ES7" s="80"/>
      <c r="ET7" s="80"/>
      <c r="EU7" s="80"/>
      <c r="EV7" s="80"/>
      <c r="EW7" s="80"/>
      <c r="EX7" s="80"/>
      <c r="EY7" s="80"/>
      <c r="EZ7" s="80"/>
      <c r="FA7" s="80"/>
      <c r="FB7" s="80"/>
      <c r="FC7" s="80"/>
      <c r="FD7" s="80"/>
      <c r="FE7" s="80"/>
      <c r="FF7" s="80"/>
      <c r="FG7" s="80"/>
      <c r="FH7" s="80"/>
      <c r="FI7" s="80"/>
      <c r="FJ7" s="80"/>
      <c r="FK7" s="80"/>
      <c r="FL7" s="80"/>
      <c r="FM7" s="80"/>
      <c r="FN7" s="80"/>
      <c r="FO7" s="80"/>
      <c r="FP7" s="80"/>
      <c r="FQ7" s="80"/>
      <c r="FR7" s="80"/>
      <c r="FS7" s="80"/>
      <c r="FT7" s="80"/>
      <c r="FU7" s="80"/>
      <c r="FV7" s="80"/>
      <c r="FW7" s="80"/>
      <c r="FX7" s="80"/>
      <c r="FY7" s="80"/>
      <c r="FZ7" s="80"/>
      <c r="GA7" s="80"/>
      <c r="GB7" s="80"/>
      <c r="GC7" s="80"/>
      <c r="GD7" s="80"/>
      <c r="GE7" s="80"/>
      <c r="GF7" s="80"/>
      <c r="GG7" s="80"/>
      <c r="GH7" s="80"/>
      <c r="GI7" s="80"/>
      <c r="GJ7" s="80"/>
      <c r="GK7" s="80"/>
      <c r="GL7" s="80"/>
      <c r="GM7" s="80"/>
      <c r="GN7" s="80"/>
      <c r="GO7" s="80"/>
      <c r="GP7" s="80"/>
      <c r="GQ7" s="80"/>
      <c r="GR7" s="80"/>
      <c r="GS7" s="80"/>
      <c r="GT7" s="80"/>
      <c r="GU7" s="80"/>
      <c r="GV7" s="80"/>
      <c r="GW7" s="80"/>
      <c r="GX7" s="80"/>
      <c r="GY7" s="80"/>
      <c r="GZ7" s="80"/>
      <c r="HA7" s="80"/>
      <c r="HB7" s="80"/>
      <c r="HC7" s="80"/>
      <c r="HD7" s="80"/>
      <c r="HE7" s="80"/>
      <c r="HF7" s="80"/>
      <c r="HG7" s="80"/>
      <c r="HH7" s="80"/>
      <c r="HI7" s="80"/>
      <c r="HJ7" s="80"/>
      <c r="HK7" s="80"/>
      <c r="HL7" s="80"/>
      <c r="HM7" s="80"/>
      <c r="HN7" s="80"/>
      <c r="HO7" s="80"/>
      <c r="HP7" s="80"/>
      <c r="HQ7" s="80"/>
      <c r="HR7" s="80"/>
      <c r="HS7" s="80"/>
      <c r="HT7" s="80"/>
      <c r="HU7" s="80"/>
      <c r="HV7" s="80"/>
      <c r="HW7" s="80"/>
      <c r="HX7" s="80"/>
      <c r="HY7" s="80"/>
      <c r="HZ7" s="80"/>
      <c r="IA7" s="80"/>
      <c r="IB7" s="80"/>
      <c r="IC7" s="80"/>
      <c r="ID7" s="80"/>
      <c r="IE7" s="80"/>
      <c r="IF7" s="80"/>
      <c r="IG7" s="80"/>
      <c r="IH7" s="80"/>
      <c r="II7" s="80"/>
      <c r="IJ7" s="80"/>
      <c r="IK7" s="80"/>
      <c r="IL7" s="80"/>
      <c r="IM7" s="80"/>
      <c r="IN7" s="80"/>
      <c r="IO7" s="80"/>
      <c r="IP7" s="80"/>
      <c r="IQ7" s="80"/>
      <c r="IR7" s="80"/>
      <c r="IS7" s="80"/>
      <c r="IT7" s="80"/>
      <c r="IU7" s="80"/>
      <c r="IV7" s="80"/>
      <c r="IW7" s="80"/>
      <c r="IX7" s="80"/>
      <c r="IY7" s="80"/>
      <c r="IZ7" s="80"/>
      <c r="JA7" s="80"/>
      <c r="JB7" s="80"/>
      <c r="JC7" s="80"/>
      <c r="JD7" s="80"/>
      <c r="JE7" s="80"/>
      <c r="JF7" s="80"/>
      <c r="JG7" s="80"/>
      <c r="JH7" s="80"/>
      <c r="JI7" s="80"/>
      <c r="JJ7" s="80"/>
      <c r="JK7" s="80"/>
      <c r="JL7" s="80"/>
      <c r="JM7" s="80"/>
      <c r="JN7" s="80"/>
      <c r="JO7" s="80"/>
      <c r="JP7" s="80"/>
      <c r="JQ7" s="80"/>
      <c r="JR7" s="80"/>
      <c r="JS7" s="80"/>
      <c r="JT7" s="80"/>
      <c r="JU7" s="80"/>
      <c r="JV7" s="80"/>
      <c r="JW7" s="80"/>
      <c r="JX7" s="80"/>
      <c r="JY7" s="80"/>
      <c r="JZ7" s="80"/>
      <c r="KA7" s="80"/>
      <c r="KB7" s="80"/>
      <c r="KC7" s="80"/>
      <c r="KD7" s="80"/>
      <c r="KE7" s="80"/>
      <c r="KF7" s="80"/>
      <c r="KG7" s="80"/>
      <c r="KH7" s="80"/>
      <c r="KI7" s="80"/>
      <c r="KJ7" s="80"/>
      <c r="KK7" s="80"/>
      <c r="KL7" s="80"/>
      <c r="KM7" s="80"/>
      <c r="KN7" s="80"/>
      <c r="KO7" s="80"/>
      <c r="KP7" s="80"/>
      <c r="KQ7" s="80"/>
      <c r="KR7" s="80"/>
      <c r="KS7" s="80"/>
      <c r="KT7" s="80"/>
      <c r="KU7" s="80"/>
      <c r="KV7" s="80"/>
      <c r="KW7" s="80"/>
      <c r="KX7" s="80"/>
      <c r="KY7" s="80"/>
      <c r="KZ7" s="80"/>
      <c r="LA7" s="80"/>
      <c r="LB7" s="80"/>
      <c r="LC7" s="80"/>
      <c r="LD7" s="80"/>
      <c r="LE7" s="80"/>
      <c r="LF7" s="80"/>
      <c r="LG7" s="80"/>
      <c r="LH7" s="80"/>
      <c r="LI7" s="80"/>
      <c r="LJ7" s="80"/>
      <c r="LK7" s="80"/>
      <c r="LL7" s="80"/>
      <c r="LM7" s="80"/>
      <c r="LN7" s="80"/>
      <c r="LO7" s="80"/>
      <c r="LP7" s="80"/>
      <c r="LQ7" s="80"/>
      <c r="LR7" s="80"/>
      <c r="LS7" s="80"/>
      <c r="LT7" s="80"/>
      <c r="LU7" s="80"/>
      <c r="LV7" s="80"/>
      <c r="LW7" s="80"/>
      <c r="LX7" s="80"/>
      <c r="LY7" s="80"/>
      <c r="LZ7" s="80"/>
      <c r="MA7" s="80"/>
      <c r="MB7" s="80"/>
      <c r="MC7" s="80"/>
      <c r="MD7" s="80"/>
      <c r="ME7" s="80"/>
      <c r="MF7" s="80"/>
      <c r="MG7" s="80"/>
      <c r="MH7" s="80"/>
      <c r="MI7" s="80"/>
      <c r="MJ7" s="80"/>
      <c r="MK7" s="80"/>
      <c r="ML7" s="80"/>
      <c r="MM7" s="80"/>
      <c r="MN7" s="80"/>
      <c r="MO7" s="80"/>
      <c r="MP7" s="80"/>
      <c r="MQ7" s="80"/>
      <c r="MR7" s="80"/>
      <c r="MS7" s="80"/>
      <c r="MT7" s="80"/>
      <c r="MU7" s="80"/>
      <c r="MV7" s="80"/>
      <c r="MW7" s="80"/>
      <c r="MX7" s="80"/>
      <c r="MY7" s="80"/>
      <c r="MZ7" s="80"/>
      <c r="NA7" s="80">
        <v>130</v>
      </c>
      <c r="NB7" s="80"/>
      <c r="NC7" s="80"/>
      <c r="ND7" s="80"/>
      <c r="NE7" s="80"/>
      <c r="NF7" s="80"/>
      <c r="NG7" s="80"/>
      <c r="NH7" s="80"/>
      <c r="NI7" s="80"/>
      <c r="NJ7" s="80"/>
      <c r="NK7" s="80"/>
      <c r="NL7" s="80"/>
      <c r="NM7" s="80"/>
      <c r="NN7" s="80"/>
      <c r="NO7" s="80"/>
      <c r="NP7" s="80"/>
      <c r="NQ7" s="80"/>
      <c r="NR7" s="80"/>
      <c r="NS7" s="80"/>
      <c r="NT7" s="80"/>
      <c r="NU7" s="80"/>
      <c r="NV7" s="80"/>
      <c r="NW7" s="80"/>
      <c r="NX7" s="80"/>
      <c r="NY7" s="80"/>
      <c r="NZ7" s="80"/>
      <c r="OA7" s="80"/>
      <c r="OB7" s="79">
        <v>21425</v>
      </c>
    </row>
    <row r="8" spans="1:392" ht="13.15">
      <c r="A8" s="27" t="s">
        <v>110</v>
      </c>
      <c r="B8" s="86" t="s">
        <v>109</v>
      </c>
      <c r="C8" s="83"/>
      <c r="D8" s="83">
        <v>54738</v>
      </c>
      <c r="E8" s="83"/>
      <c r="F8" s="83"/>
      <c r="G8" s="83"/>
      <c r="H8" s="83"/>
      <c r="I8" s="83"/>
      <c r="J8" s="83"/>
      <c r="K8" s="83"/>
      <c r="L8" s="83"/>
      <c r="M8" s="83"/>
      <c r="N8" s="83"/>
      <c r="O8" s="83">
        <v>470</v>
      </c>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3"/>
      <c r="BI8" s="83"/>
      <c r="BJ8" s="83"/>
      <c r="BK8" s="83"/>
      <c r="BL8" s="83"/>
      <c r="BM8" s="83"/>
      <c r="BN8" s="83"/>
      <c r="BO8" s="81"/>
      <c r="BP8" s="80"/>
      <c r="BQ8" s="80"/>
      <c r="BR8" s="80"/>
      <c r="BS8" s="80"/>
      <c r="BT8" s="80"/>
      <c r="BU8" s="80"/>
      <c r="BV8" s="80"/>
      <c r="BW8" s="80"/>
      <c r="BX8" s="80"/>
      <c r="BY8" s="80"/>
      <c r="BZ8" s="80"/>
      <c r="CA8" s="80"/>
      <c r="CB8" s="80"/>
      <c r="CC8" s="80"/>
      <c r="CD8" s="80"/>
      <c r="CE8" s="80"/>
      <c r="CF8" s="80"/>
      <c r="CG8" s="80"/>
      <c r="CH8" s="80"/>
      <c r="CI8" s="80"/>
      <c r="CJ8" s="80"/>
      <c r="CK8" s="80"/>
      <c r="CL8" s="80"/>
      <c r="CM8" s="80"/>
      <c r="CN8" s="80"/>
      <c r="CO8" s="80"/>
      <c r="CP8" s="80"/>
      <c r="CQ8" s="80"/>
      <c r="CR8" s="80"/>
      <c r="CS8" s="80"/>
      <c r="CT8" s="80"/>
      <c r="CU8" s="80"/>
      <c r="CV8" s="80"/>
      <c r="CW8" s="80"/>
      <c r="CX8" s="80"/>
      <c r="CY8" s="80"/>
      <c r="CZ8" s="80"/>
      <c r="DA8" s="80"/>
      <c r="DB8" s="80"/>
      <c r="DC8" s="80"/>
      <c r="DD8" s="80"/>
      <c r="DE8" s="80"/>
      <c r="DF8" s="80"/>
      <c r="DG8" s="80"/>
      <c r="DH8" s="80"/>
      <c r="DI8" s="80"/>
      <c r="DJ8" s="80"/>
      <c r="DK8" s="80"/>
      <c r="DL8" s="80"/>
      <c r="DM8" s="80"/>
      <c r="DN8" s="80"/>
      <c r="DO8" s="80"/>
      <c r="DP8" s="80"/>
      <c r="DQ8" s="80"/>
      <c r="DR8" s="80"/>
      <c r="DS8" s="80"/>
      <c r="DT8" s="80"/>
      <c r="DU8" s="80"/>
      <c r="DV8" s="80"/>
      <c r="DW8" s="80"/>
      <c r="DX8" s="80"/>
      <c r="DY8" s="80"/>
      <c r="DZ8" s="80"/>
      <c r="EA8" s="80"/>
      <c r="EB8" s="80"/>
      <c r="EC8" s="80"/>
      <c r="ED8" s="80"/>
      <c r="EE8" s="80"/>
      <c r="EF8" s="80"/>
      <c r="EG8" s="80"/>
      <c r="EH8" s="80"/>
      <c r="EI8" s="80"/>
      <c r="EJ8" s="80"/>
      <c r="EK8" s="80"/>
      <c r="EL8" s="80"/>
      <c r="EM8" s="80"/>
      <c r="EN8" s="80"/>
      <c r="EO8" s="80"/>
      <c r="EP8" s="80"/>
      <c r="EQ8" s="80"/>
      <c r="ER8" s="80"/>
      <c r="ES8" s="80"/>
      <c r="ET8" s="80"/>
      <c r="EU8" s="80"/>
      <c r="EV8" s="80"/>
      <c r="EW8" s="80"/>
      <c r="EX8" s="80"/>
      <c r="EY8" s="80"/>
      <c r="EZ8" s="80"/>
      <c r="FA8" s="80"/>
      <c r="FB8" s="80"/>
      <c r="FC8" s="80"/>
      <c r="FD8" s="80"/>
      <c r="FE8" s="80"/>
      <c r="FF8" s="80"/>
      <c r="FG8" s="80"/>
      <c r="FH8" s="80"/>
      <c r="FI8" s="80"/>
      <c r="FJ8" s="80"/>
      <c r="FK8" s="80"/>
      <c r="FL8" s="80"/>
      <c r="FM8" s="80"/>
      <c r="FN8" s="80"/>
      <c r="FO8" s="80"/>
      <c r="FP8" s="80"/>
      <c r="FQ8" s="80"/>
      <c r="FR8" s="80"/>
      <c r="FS8" s="80"/>
      <c r="FT8" s="80"/>
      <c r="FU8" s="80"/>
      <c r="FV8" s="80"/>
      <c r="FW8" s="80"/>
      <c r="FX8" s="80"/>
      <c r="FY8" s="80"/>
      <c r="FZ8" s="80"/>
      <c r="GA8" s="80"/>
      <c r="GB8" s="80"/>
      <c r="GC8" s="80"/>
      <c r="GD8" s="80"/>
      <c r="GE8" s="80"/>
      <c r="GF8" s="80"/>
      <c r="GG8" s="80"/>
      <c r="GH8" s="80"/>
      <c r="GI8" s="80"/>
      <c r="GJ8" s="80"/>
      <c r="GK8" s="80"/>
      <c r="GL8" s="80"/>
      <c r="GM8" s="80"/>
      <c r="GN8" s="80"/>
      <c r="GO8" s="80"/>
      <c r="GP8" s="80"/>
      <c r="GQ8" s="80"/>
      <c r="GR8" s="80"/>
      <c r="GS8" s="80"/>
      <c r="GT8" s="80"/>
      <c r="GU8" s="80"/>
      <c r="GV8" s="80"/>
      <c r="GW8" s="80"/>
      <c r="GX8" s="80"/>
      <c r="GY8" s="80"/>
      <c r="GZ8" s="80"/>
      <c r="HA8" s="80"/>
      <c r="HB8" s="80"/>
      <c r="HC8" s="80"/>
      <c r="HD8" s="80"/>
      <c r="HE8" s="80"/>
      <c r="HF8" s="80"/>
      <c r="HG8" s="80"/>
      <c r="HH8" s="80"/>
      <c r="HI8" s="80"/>
      <c r="HJ8" s="80"/>
      <c r="HK8" s="80"/>
      <c r="HL8" s="80"/>
      <c r="HM8" s="80"/>
      <c r="HN8" s="80"/>
      <c r="HO8" s="80"/>
      <c r="HP8" s="80"/>
      <c r="HQ8" s="80"/>
      <c r="HR8" s="80"/>
      <c r="HS8" s="80"/>
      <c r="HT8" s="80"/>
      <c r="HU8" s="80"/>
      <c r="HV8" s="80"/>
      <c r="HW8" s="80"/>
      <c r="HX8" s="80"/>
      <c r="HY8" s="80"/>
      <c r="HZ8" s="80"/>
      <c r="IA8" s="80"/>
      <c r="IB8" s="80"/>
      <c r="IC8" s="80"/>
      <c r="ID8" s="80"/>
      <c r="IE8" s="80"/>
      <c r="IF8" s="80"/>
      <c r="IG8" s="80"/>
      <c r="IH8" s="80"/>
      <c r="II8" s="80"/>
      <c r="IJ8" s="80"/>
      <c r="IK8" s="80"/>
      <c r="IL8" s="80"/>
      <c r="IM8" s="80"/>
      <c r="IN8" s="80"/>
      <c r="IO8" s="80"/>
      <c r="IP8" s="80"/>
      <c r="IQ8" s="80"/>
      <c r="IR8" s="80"/>
      <c r="IS8" s="80"/>
      <c r="IT8" s="80"/>
      <c r="IU8" s="80"/>
      <c r="IV8" s="80"/>
      <c r="IW8" s="80"/>
      <c r="IX8" s="80"/>
      <c r="IY8" s="80"/>
      <c r="IZ8" s="80"/>
      <c r="JA8" s="80"/>
      <c r="JB8" s="80"/>
      <c r="JC8" s="80"/>
      <c r="JD8" s="80"/>
      <c r="JE8" s="80"/>
      <c r="JF8" s="80"/>
      <c r="JG8" s="80"/>
      <c r="JH8" s="80"/>
      <c r="JI8" s="80"/>
      <c r="JJ8" s="80"/>
      <c r="JK8" s="80"/>
      <c r="JL8" s="80"/>
      <c r="JM8" s="80"/>
      <c r="JN8" s="80"/>
      <c r="JO8" s="80"/>
      <c r="JP8" s="80"/>
      <c r="JQ8" s="80"/>
      <c r="JR8" s="80"/>
      <c r="JS8" s="80"/>
      <c r="JT8" s="80"/>
      <c r="JU8" s="80"/>
      <c r="JV8" s="80"/>
      <c r="JW8" s="80"/>
      <c r="JX8" s="80"/>
      <c r="JY8" s="80"/>
      <c r="JZ8" s="80"/>
      <c r="KA8" s="80"/>
      <c r="KB8" s="80"/>
      <c r="KC8" s="80"/>
      <c r="KD8" s="80"/>
      <c r="KE8" s="80"/>
      <c r="KF8" s="80"/>
      <c r="KG8" s="80"/>
      <c r="KH8" s="80"/>
      <c r="KI8" s="80"/>
      <c r="KJ8" s="80"/>
      <c r="KK8" s="80"/>
      <c r="KL8" s="80"/>
      <c r="KM8" s="80"/>
      <c r="KN8" s="80"/>
      <c r="KO8" s="80"/>
      <c r="KP8" s="80"/>
      <c r="KQ8" s="80"/>
      <c r="KR8" s="80"/>
      <c r="KS8" s="80"/>
      <c r="KT8" s="80"/>
      <c r="KU8" s="80"/>
      <c r="KV8" s="80"/>
      <c r="KW8" s="80"/>
      <c r="KX8" s="80"/>
      <c r="KY8" s="80"/>
      <c r="KZ8" s="80"/>
      <c r="LA8" s="80"/>
      <c r="LB8" s="80"/>
      <c r="LC8" s="80"/>
      <c r="LD8" s="80"/>
      <c r="LE8" s="80"/>
      <c r="LF8" s="80"/>
      <c r="LG8" s="80"/>
      <c r="LH8" s="80"/>
      <c r="LI8" s="80"/>
      <c r="LJ8" s="80"/>
      <c r="LK8" s="80"/>
      <c r="LL8" s="80"/>
      <c r="LM8" s="80"/>
      <c r="LN8" s="80"/>
      <c r="LO8" s="80"/>
      <c r="LP8" s="80"/>
      <c r="LQ8" s="80"/>
      <c r="LR8" s="80"/>
      <c r="LS8" s="80"/>
      <c r="LT8" s="80"/>
      <c r="LU8" s="80"/>
      <c r="LV8" s="80"/>
      <c r="LW8" s="80"/>
      <c r="LX8" s="80"/>
      <c r="LY8" s="80"/>
      <c r="LZ8" s="80"/>
      <c r="MA8" s="80"/>
      <c r="MB8" s="80"/>
      <c r="MC8" s="80"/>
      <c r="MD8" s="80"/>
      <c r="ME8" s="80"/>
      <c r="MF8" s="80"/>
      <c r="MG8" s="80"/>
      <c r="MH8" s="80"/>
      <c r="MI8" s="80"/>
      <c r="MJ8" s="80"/>
      <c r="MK8" s="80"/>
      <c r="ML8" s="80"/>
      <c r="MM8" s="80"/>
      <c r="MN8" s="80"/>
      <c r="MO8" s="80"/>
      <c r="MP8" s="80"/>
      <c r="MQ8" s="80"/>
      <c r="MR8" s="80"/>
      <c r="MS8" s="80"/>
      <c r="MT8" s="80"/>
      <c r="MU8" s="80"/>
      <c r="MV8" s="80"/>
      <c r="MW8" s="80"/>
      <c r="MX8" s="80"/>
      <c r="MY8" s="80"/>
      <c r="MZ8" s="80"/>
      <c r="NA8" s="80">
        <v>274</v>
      </c>
      <c r="NB8" s="80"/>
      <c r="NC8" s="80"/>
      <c r="ND8" s="80"/>
      <c r="NE8" s="80"/>
      <c r="NF8" s="80"/>
      <c r="NG8" s="80"/>
      <c r="NH8" s="80"/>
      <c r="NI8" s="80"/>
      <c r="NJ8" s="80"/>
      <c r="NK8" s="80"/>
      <c r="NL8" s="80"/>
      <c r="NM8" s="80"/>
      <c r="NN8" s="80"/>
      <c r="NO8" s="80"/>
      <c r="NP8" s="80"/>
      <c r="NQ8" s="80"/>
      <c r="NR8" s="80"/>
      <c r="NS8" s="80"/>
      <c r="NT8" s="80"/>
      <c r="NU8" s="80"/>
      <c r="NV8" s="80"/>
      <c r="NW8" s="80"/>
      <c r="NX8" s="80"/>
      <c r="NY8" s="80"/>
      <c r="NZ8" s="80"/>
      <c r="OA8" s="80"/>
      <c r="OB8" s="79">
        <v>55482</v>
      </c>
    </row>
    <row r="9" spans="1:392" ht="13.15">
      <c r="A9" s="27">
        <v>111200</v>
      </c>
      <c r="B9" s="86" t="s">
        <v>111</v>
      </c>
      <c r="C9" s="83"/>
      <c r="D9" s="83"/>
      <c r="E9" s="83">
        <v>18450</v>
      </c>
      <c r="F9" s="83"/>
      <c r="G9" s="83"/>
      <c r="H9" s="83"/>
      <c r="I9" s="83"/>
      <c r="J9" s="83"/>
      <c r="K9" s="83"/>
      <c r="L9" s="83"/>
      <c r="M9" s="83"/>
      <c r="N9" s="83"/>
      <c r="O9" s="83">
        <v>169</v>
      </c>
      <c r="P9" s="83"/>
      <c r="Q9" s="83"/>
      <c r="R9" s="83"/>
      <c r="S9" s="83"/>
      <c r="T9" s="83"/>
      <c r="U9" s="83"/>
      <c r="V9" s="83"/>
      <c r="W9" s="83"/>
      <c r="X9" s="83"/>
      <c r="Y9" s="83"/>
      <c r="Z9" s="83"/>
      <c r="AA9" s="83"/>
      <c r="AB9" s="83"/>
      <c r="AC9" s="83"/>
      <c r="AD9" s="83"/>
      <c r="AE9" s="83"/>
      <c r="AF9" s="83"/>
      <c r="AG9" s="83"/>
      <c r="AH9" s="83"/>
      <c r="AI9" s="83"/>
      <c r="AJ9" s="83"/>
      <c r="AK9" s="83"/>
      <c r="AL9" s="83"/>
      <c r="AM9" s="83"/>
      <c r="AN9" s="83"/>
      <c r="AO9" s="83"/>
      <c r="AP9" s="83"/>
      <c r="AQ9" s="83"/>
      <c r="AR9" s="83"/>
      <c r="AS9" s="83"/>
      <c r="AT9" s="83"/>
      <c r="AU9" s="83"/>
      <c r="AV9" s="83"/>
      <c r="AW9" s="83"/>
      <c r="AX9" s="83"/>
      <c r="AY9" s="83"/>
      <c r="AZ9" s="83"/>
      <c r="BA9" s="83"/>
      <c r="BB9" s="83"/>
      <c r="BC9" s="83"/>
      <c r="BD9" s="83"/>
      <c r="BE9" s="83"/>
      <c r="BF9" s="83"/>
      <c r="BG9" s="83"/>
      <c r="BH9" s="83"/>
      <c r="BI9" s="83"/>
      <c r="BJ9" s="83"/>
      <c r="BK9" s="83"/>
      <c r="BL9" s="83"/>
      <c r="BM9" s="83"/>
      <c r="BN9" s="83"/>
      <c r="BO9" s="81"/>
      <c r="BP9" s="80"/>
      <c r="BQ9" s="80"/>
      <c r="BR9" s="80"/>
      <c r="BS9" s="80"/>
      <c r="BT9" s="80"/>
      <c r="BU9" s="80"/>
      <c r="BV9" s="80"/>
      <c r="BW9" s="80"/>
      <c r="BX9" s="80"/>
      <c r="BY9" s="80"/>
      <c r="BZ9" s="80"/>
      <c r="CA9" s="80"/>
      <c r="CB9" s="80"/>
      <c r="CC9" s="80"/>
      <c r="CD9" s="80"/>
      <c r="CE9" s="80"/>
      <c r="CF9" s="80"/>
      <c r="CG9" s="80"/>
      <c r="CH9" s="80"/>
      <c r="CI9" s="80"/>
      <c r="CJ9" s="80"/>
      <c r="CK9" s="80"/>
      <c r="CL9" s="80"/>
      <c r="CM9" s="80"/>
      <c r="CN9" s="80"/>
      <c r="CO9" s="80"/>
      <c r="CP9" s="80"/>
      <c r="CQ9" s="80"/>
      <c r="CR9" s="80"/>
      <c r="CS9" s="80"/>
      <c r="CT9" s="80"/>
      <c r="CU9" s="80"/>
      <c r="CV9" s="80"/>
      <c r="CW9" s="80"/>
      <c r="CX9" s="80"/>
      <c r="CY9" s="80"/>
      <c r="CZ9" s="80"/>
      <c r="DA9" s="80"/>
      <c r="DB9" s="80"/>
      <c r="DC9" s="80"/>
      <c r="DD9" s="80"/>
      <c r="DE9" s="80"/>
      <c r="DF9" s="80"/>
      <c r="DG9" s="80"/>
      <c r="DH9" s="80"/>
      <c r="DI9" s="80"/>
      <c r="DJ9" s="80"/>
      <c r="DK9" s="80"/>
      <c r="DL9" s="80"/>
      <c r="DM9" s="80"/>
      <c r="DN9" s="80"/>
      <c r="DO9" s="80"/>
      <c r="DP9" s="80"/>
      <c r="DQ9" s="80"/>
      <c r="DR9" s="80"/>
      <c r="DS9" s="80"/>
      <c r="DT9" s="80"/>
      <c r="DU9" s="80"/>
      <c r="DV9" s="80"/>
      <c r="DW9" s="80"/>
      <c r="DX9" s="80"/>
      <c r="DY9" s="80"/>
      <c r="DZ9" s="80"/>
      <c r="EA9" s="80"/>
      <c r="EB9" s="80"/>
      <c r="EC9" s="80"/>
      <c r="ED9" s="80"/>
      <c r="EE9" s="80"/>
      <c r="EF9" s="80"/>
      <c r="EG9" s="80"/>
      <c r="EH9" s="80"/>
      <c r="EI9" s="80"/>
      <c r="EJ9" s="80"/>
      <c r="EK9" s="80"/>
      <c r="EL9" s="80"/>
      <c r="EM9" s="80"/>
      <c r="EN9" s="80"/>
      <c r="EO9" s="80"/>
      <c r="EP9" s="80"/>
      <c r="EQ9" s="80"/>
      <c r="ER9" s="80"/>
      <c r="ES9" s="80"/>
      <c r="ET9" s="80"/>
      <c r="EU9" s="80"/>
      <c r="EV9" s="80"/>
      <c r="EW9" s="80"/>
      <c r="EX9" s="80"/>
      <c r="EY9" s="80"/>
      <c r="EZ9" s="80"/>
      <c r="FA9" s="80"/>
      <c r="FB9" s="80"/>
      <c r="FC9" s="80"/>
      <c r="FD9" s="80"/>
      <c r="FE9" s="80"/>
      <c r="FF9" s="80"/>
      <c r="FG9" s="80"/>
      <c r="FH9" s="80"/>
      <c r="FI9" s="80"/>
      <c r="FJ9" s="80"/>
      <c r="FK9" s="80"/>
      <c r="FL9" s="80"/>
      <c r="FM9" s="80"/>
      <c r="FN9" s="80"/>
      <c r="FO9" s="80"/>
      <c r="FP9" s="80"/>
      <c r="FQ9" s="80"/>
      <c r="FR9" s="80"/>
      <c r="FS9" s="80"/>
      <c r="FT9" s="80"/>
      <c r="FU9" s="80"/>
      <c r="FV9" s="80"/>
      <c r="FW9" s="80"/>
      <c r="FX9" s="80"/>
      <c r="FY9" s="80"/>
      <c r="FZ9" s="80"/>
      <c r="GA9" s="80"/>
      <c r="GB9" s="80"/>
      <c r="GC9" s="80"/>
      <c r="GD9" s="80"/>
      <c r="GE9" s="80"/>
      <c r="GF9" s="80"/>
      <c r="GG9" s="80"/>
      <c r="GH9" s="80"/>
      <c r="GI9" s="80"/>
      <c r="GJ9" s="80"/>
      <c r="GK9" s="80"/>
      <c r="GL9" s="80"/>
      <c r="GM9" s="80"/>
      <c r="GN9" s="80"/>
      <c r="GO9" s="80"/>
      <c r="GP9" s="80"/>
      <c r="GQ9" s="80"/>
      <c r="GR9" s="80"/>
      <c r="GS9" s="80"/>
      <c r="GT9" s="80"/>
      <c r="GU9" s="80"/>
      <c r="GV9" s="80"/>
      <c r="GW9" s="80"/>
      <c r="GX9" s="80"/>
      <c r="GY9" s="80"/>
      <c r="GZ9" s="80"/>
      <c r="HA9" s="80"/>
      <c r="HB9" s="80"/>
      <c r="HC9" s="80"/>
      <c r="HD9" s="80"/>
      <c r="HE9" s="80"/>
      <c r="HF9" s="80"/>
      <c r="HG9" s="80"/>
      <c r="HH9" s="80"/>
      <c r="HI9" s="80"/>
      <c r="HJ9" s="80"/>
      <c r="HK9" s="80"/>
      <c r="HL9" s="80"/>
      <c r="HM9" s="80"/>
      <c r="HN9" s="80"/>
      <c r="HO9" s="80"/>
      <c r="HP9" s="80"/>
      <c r="HQ9" s="80"/>
      <c r="HR9" s="80"/>
      <c r="HS9" s="80"/>
      <c r="HT9" s="80"/>
      <c r="HU9" s="80"/>
      <c r="HV9" s="80"/>
      <c r="HW9" s="80"/>
      <c r="HX9" s="80"/>
      <c r="HY9" s="80"/>
      <c r="HZ9" s="80"/>
      <c r="IA9" s="80"/>
      <c r="IB9" s="80"/>
      <c r="IC9" s="80"/>
      <c r="ID9" s="80"/>
      <c r="IE9" s="80"/>
      <c r="IF9" s="80"/>
      <c r="IG9" s="80"/>
      <c r="IH9" s="80"/>
      <c r="II9" s="80"/>
      <c r="IJ9" s="80"/>
      <c r="IK9" s="80"/>
      <c r="IL9" s="80"/>
      <c r="IM9" s="80"/>
      <c r="IN9" s="80"/>
      <c r="IO9" s="80"/>
      <c r="IP9" s="80"/>
      <c r="IQ9" s="80"/>
      <c r="IR9" s="80"/>
      <c r="IS9" s="80"/>
      <c r="IT9" s="80"/>
      <c r="IU9" s="80"/>
      <c r="IV9" s="80"/>
      <c r="IW9" s="80"/>
      <c r="IX9" s="80"/>
      <c r="IY9" s="80"/>
      <c r="IZ9" s="80"/>
      <c r="JA9" s="80"/>
      <c r="JB9" s="80"/>
      <c r="JC9" s="80"/>
      <c r="JD9" s="80"/>
      <c r="JE9" s="80"/>
      <c r="JF9" s="80"/>
      <c r="JG9" s="80"/>
      <c r="JH9" s="80"/>
      <c r="JI9" s="80"/>
      <c r="JJ9" s="80"/>
      <c r="JK9" s="80"/>
      <c r="JL9" s="80"/>
      <c r="JM9" s="80"/>
      <c r="JN9" s="80"/>
      <c r="JO9" s="80"/>
      <c r="JP9" s="80"/>
      <c r="JQ9" s="80"/>
      <c r="JR9" s="80"/>
      <c r="JS9" s="80"/>
      <c r="JT9" s="80"/>
      <c r="JU9" s="80"/>
      <c r="JV9" s="80"/>
      <c r="JW9" s="80"/>
      <c r="JX9" s="80"/>
      <c r="JY9" s="80"/>
      <c r="JZ9" s="80"/>
      <c r="KA9" s="80"/>
      <c r="KB9" s="80"/>
      <c r="KC9" s="80"/>
      <c r="KD9" s="80"/>
      <c r="KE9" s="80"/>
      <c r="KF9" s="80"/>
      <c r="KG9" s="80"/>
      <c r="KH9" s="80"/>
      <c r="KI9" s="80"/>
      <c r="KJ9" s="80"/>
      <c r="KK9" s="80"/>
      <c r="KL9" s="80"/>
      <c r="KM9" s="80"/>
      <c r="KN9" s="80"/>
      <c r="KO9" s="80"/>
      <c r="KP9" s="80"/>
      <c r="KQ9" s="80"/>
      <c r="KR9" s="80"/>
      <c r="KS9" s="80"/>
      <c r="KT9" s="80"/>
      <c r="KU9" s="80"/>
      <c r="KV9" s="80"/>
      <c r="KW9" s="80"/>
      <c r="KX9" s="80"/>
      <c r="KY9" s="80"/>
      <c r="KZ9" s="80"/>
      <c r="LA9" s="80"/>
      <c r="LB9" s="80"/>
      <c r="LC9" s="80"/>
      <c r="LD9" s="80"/>
      <c r="LE9" s="80"/>
      <c r="LF9" s="80"/>
      <c r="LG9" s="80"/>
      <c r="LH9" s="80"/>
      <c r="LI9" s="80"/>
      <c r="LJ9" s="80"/>
      <c r="LK9" s="80"/>
      <c r="LL9" s="80"/>
      <c r="LM9" s="80"/>
      <c r="LN9" s="80"/>
      <c r="LO9" s="80"/>
      <c r="LP9" s="80"/>
      <c r="LQ9" s="80"/>
      <c r="LR9" s="80"/>
      <c r="LS9" s="80"/>
      <c r="LT9" s="80"/>
      <c r="LU9" s="80"/>
      <c r="LV9" s="80"/>
      <c r="LW9" s="80"/>
      <c r="LX9" s="80"/>
      <c r="LY9" s="80"/>
      <c r="LZ9" s="80"/>
      <c r="MA9" s="80"/>
      <c r="MB9" s="80"/>
      <c r="MC9" s="80"/>
      <c r="MD9" s="80"/>
      <c r="ME9" s="80"/>
      <c r="MF9" s="80"/>
      <c r="MG9" s="80"/>
      <c r="MH9" s="80"/>
      <c r="MI9" s="80"/>
      <c r="MJ9" s="80"/>
      <c r="MK9" s="80"/>
      <c r="ML9" s="80"/>
      <c r="MM9" s="80"/>
      <c r="MN9" s="80"/>
      <c r="MO9" s="80"/>
      <c r="MP9" s="80"/>
      <c r="MQ9" s="80"/>
      <c r="MR9" s="80"/>
      <c r="MS9" s="80"/>
      <c r="MT9" s="80"/>
      <c r="MU9" s="80"/>
      <c r="MV9" s="80"/>
      <c r="MW9" s="80"/>
      <c r="MX9" s="80"/>
      <c r="MY9" s="80"/>
      <c r="MZ9" s="80"/>
      <c r="NA9" s="80">
        <v>99</v>
      </c>
      <c r="NB9" s="80"/>
      <c r="NC9" s="80"/>
      <c r="ND9" s="80"/>
      <c r="NE9" s="80"/>
      <c r="NF9" s="80"/>
      <c r="NG9" s="80"/>
      <c r="NH9" s="80"/>
      <c r="NI9" s="80"/>
      <c r="NJ9" s="80"/>
      <c r="NK9" s="80"/>
      <c r="NL9" s="80"/>
      <c r="NM9" s="80"/>
      <c r="NN9" s="80"/>
      <c r="NO9" s="80"/>
      <c r="NP9" s="80"/>
      <c r="NQ9" s="80"/>
      <c r="NR9" s="80"/>
      <c r="NS9" s="80"/>
      <c r="NT9" s="80"/>
      <c r="NU9" s="80"/>
      <c r="NV9" s="80"/>
      <c r="NW9" s="80"/>
      <c r="NX9" s="80"/>
      <c r="NY9" s="80"/>
      <c r="NZ9" s="80"/>
      <c r="OA9" s="80"/>
      <c r="OB9" s="79">
        <v>18718</v>
      </c>
    </row>
    <row r="10" spans="1:392" ht="13.15">
      <c r="A10" s="27">
        <v>111300</v>
      </c>
      <c r="B10" s="86" t="s">
        <v>112</v>
      </c>
      <c r="C10" s="83"/>
      <c r="D10" s="83"/>
      <c r="E10" s="83"/>
      <c r="F10" s="83">
        <v>18596</v>
      </c>
      <c r="G10" s="83"/>
      <c r="H10" s="83"/>
      <c r="I10" s="83"/>
      <c r="J10" s="83"/>
      <c r="K10" s="83"/>
      <c r="L10" s="83"/>
      <c r="M10" s="83"/>
      <c r="N10" s="83"/>
      <c r="O10" s="83">
        <v>172</v>
      </c>
      <c r="P10" s="83"/>
      <c r="Q10" s="83"/>
      <c r="R10" s="83"/>
      <c r="S10" s="83"/>
      <c r="T10" s="83"/>
      <c r="U10" s="83"/>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3"/>
      <c r="BB10" s="83"/>
      <c r="BC10" s="83"/>
      <c r="BD10" s="83"/>
      <c r="BE10" s="83"/>
      <c r="BF10" s="83"/>
      <c r="BG10" s="83"/>
      <c r="BH10" s="83"/>
      <c r="BI10" s="83"/>
      <c r="BJ10" s="83"/>
      <c r="BK10" s="83"/>
      <c r="BL10" s="83"/>
      <c r="BM10" s="83"/>
      <c r="BN10" s="83"/>
      <c r="BO10" s="81"/>
      <c r="BP10" s="80"/>
      <c r="BQ10" s="80"/>
      <c r="BR10" s="80"/>
      <c r="BS10" s="80"/>
      <c r="BT10" s="80"/>
      <c r="BU10" s="80"/>
      <c r="BV10" s="80"/>
      <c r="BW10" s="80"/>
      <c r="BX10" s="80"/>
      <c r="BY10" s="80"/>
      <c r="BZ10" s="80"/>
      <c r="CA10" s="80"/>
      <c r="CB10" s="80"/>
      <c r="CC10" s="80"/>
      <c r="CD10" s="80"/>
      <c r="CE10" s="80"/>
      <c r="CF10" s="80"/>
      <c r="CG10" s="80"/>
      <c r="CH10" s="80"/>
      <c r="CI10" s="80"/>
      <c r="CJ10" s="80"/>
      <c r="CK10" s="80"/>
      <c r="CL10" s="80"/>
      <c r="CM10" s="80"/>
      <c r="CN10" s="80"/>
      <c r="CO10" s="80"/>
      <c r="CP10" s="80"/>
      <c r="CQ10" s="80"/>
      <c r="CR10" s="80"/>
      <c r="CS10" s="80"/>
      <c r="CT10" s="80"/>
      <c r="CU10" s="80"/>
      <c r="CV10" s="80"/>
      <c r="CW10" s="80"/>
      <c r="CX10" s="80"/>
      <c r="CY10" s="80"/>
      <c r="CZ10" s="80"/>
      <c r="DA10" s="80"/>
      <c r="DB10" s="80"/>
      <c r="DC10" s="80"/>
      <c r="DD10" s="80"/>
      <c r="DE10" s="80"/>
      <c r="DF10" s="80"/>
      <c r="DG10" s="80"/>
      <c r="DH10" s="80"/>
      <c r="DI10" s="80"/>
      <c r="DJ10" s="80"/>
      <c r="DK10" s="80"/>
      <c r="DL10" s="80"/>
      <c r="DM10" s="80"/>
      <c r="DN10" s="80"/>
      <c r="DO10" s="80"/>
      <c r="DP10" s="80"/>
      <c r="DQ10" s="80"/>
      <c r="DR10" s="80"/>
      <c r="DS10" s="80"/>
      <c r="DT10" s="80"/>
      <c r="DU10" s="80"/>
      <c r="DV10" s="80"/>
      <c r="DW10" s="80"/>
      <c r="DX10" s="80"/>
      <c r="DY10" s="80"/>
      <c r="DZ10" s="80"/>
      <c r="EA10" s="80"/>
      <c r="EB10" s="80"/>
      <c r="EC10" s="80"/>
      <c r="ED10" s="80"/>
      <c r="EE10" s="80"/>
      <c r="EF10" s="80"/>
      <c r="EG10" s="80"/>
      <c r="EH10" s="80"/>
      <c r="EI10" s="80"/>
      <c r="EJ10" s="80"/>
      <c r="EK10" s="80"/>
      <c r="EL10" s="80"/>
      <c r="EM10" s="80"/>
      <c r="EN10" s="80"/>
      <c r="EO10" s="80"/>
      <c r="EP10" s="80"/>
      <c r="EQ10" s="80"/>
      <c r="ER10" s="80"/>
      <c r="ES10" s="80"/>
      <c r="ET10" s="80"/>
      <c r="EU10" s="80"/>
      <c r="EV10" s="80"/>
      <c r="EW10" s="80"/>
      <c r="EX10" s="80"/>
      <c r="EY10" s="80"/>
      <c r="EZ10" s="80"/>
      <c r="FA10" s="80"/>
      <c r="FB10" s="80"/>
      <c r="FC10" s="80"/>
      <c r="FD10" s="80"/>
      <c r="FE10" s="80"/>
      <c r="FF10" s="80"/>
      <c r="FG10" s="80"/>
      <c r="FH10" s="80"/>
      <c r="FI10" s="80"/>
      <c r="FJ10" s="80"/>
      <c r="FK10" s="80"/>
      <c r="FL10" s="80"/>
      <c r="FM10" s="80"/>
      <c r="FN10" s="80"/>
      <c r="FO10" s="80"/>
      <c r="FP10" s="80"/>
      <c r="FQ10" s="80"/>
      <c r="FR10" s="80"/>
      <c r="FS10" s="80"/>
      <c r="FT10" s="80"/>
      <c r="FU10" s="80"/>
      <c r="FV10" s="80"/>
      <c r="FW10" s="80"/>
      <c r="FX10" s="80"/>
      <c r="FY10" s="80"/>
      <c r="FZ10" s="80"/>
      <c r="GA10" s="80"/>
      <c r="GB10" s="80"/>
      <c r="GC10" s="80"/>
      <c r="GD10" s="80"/>
      <c r="GE10" s="80"/>
      <c r="GF10" s="80"/>
      <c r="GG10" s="80"/>
      <c r="GH10" s="80"/>
      <c r="GI10" s="80"/>
      <c r="GJ10" s="80"/>
      <c r="GK10" s="80"/>
      <c r="GL10" s="80"/>
      <c r="GM10" s="80"/>
      <c r="GN10" s="80"/>
      <c r="GO10" s="80"/>
      <c r="GP10" s="80"/>
      <c r="GQ10" s="80"/>
      <c r="GR10" s="80"/>
      <c r="GS10" s="80"/>
      <c r="GT10" s="80"/>
      <c r="GU10" s="80"/>
      <c r="GV10" s="80"/>
      <c r="GW10" s="80"/>
      <c r="GX10" s="80"/>
      <c r="GY10" s="80"/>
      <c r="GZ10" s="80"/>
      <c r="HA10" s="80"/>
      <c r="HB10" s="80"/>
      <c r="HC10" s="80"/>
      <c r="HD10" s="80"/>
      <c r="HE10" s="80"/>
      <c r="HF10" s="80"/>
      <c r="HG10" s="80"/>
      <c r="HH10" s="80"/>
      <c r="HI10" s="80"/>
      <c r="HJ10" s="80"/>
      <c r="HK10" s="80"/>
      <c r="HL10" s="80"/>
      <c r="HM10" s="80"/>
      <c r="HN10" s="80"/>
      <c r="HO10" s="80"/>
      <c r="HP10" s="80"/>
      <c r="HQ10" s="80"/>
      <c r="HR10" s="80"/>
      <c r="HS10" s="80"/>
      <c r="HT10" s="80"/>
      <c r="HU10" s="80"/>
      <c r="HV10" s="80"/>
      <c r="HW10" s="80"/>
      <c r="HX10" s="80"/>
      <c r="HY10" s="80"/>
      <c r="HZ10" s="80"/>
      <c r="IA10" s="80"/>
      <c r="IB10" s="80"/>
      <c r="IC10" s="80"/>
      <c r="ID10" s="80"/>
      <c r="IE10" s="80"/>
      <c r="IF10" s="80"/>
      <c r="IG10" s="80"/>
      <c r="IH10" s="80"/>
      <c r="II10" s="80"/>
      <c r="IJ10" s="80"/>
      <c r="IK10" s="80"/>
      <c r="IL10" s="80"/>
      <c r="IM10" s="80"/>
      <c r="IN10" s="80"/>
      <c r="IO10" s="80"/>
      <c r="IP10" s="80"/>
      <c r="IQ10" s="80"/>
      <c r="IR10" s="80"/>
      <c r="IS10" s="80"/>
      <c r="IT10" s="80"/>
      <c r="IU10" s="80"/>
      <c r="IV10" s="80"/>
      <c r="IW10" s="80"/>
      <c r="IX10" s="80"/>
      <c r="IY10" s="80"/>
      <c r="IZ10" s="80"/>
      <c r="JA10" s="80"/>
      <c r="JB10" s="80"/>
      <c r="JC10" s="80"/>
      <c r="JD10" s="80"/>
      <c r="JE10" s="80"/>
      <c r="JF10" s="80"/>
      <c r="JG10" s="80"/>
      <c r="JH10" s="80"/>
      <c r="JI10" s="80"/>
      <c r="JJ10" s="80"/>
      <c r="JK10" s="80"/>
      <c r="JL10" s="80"/>
      <c r="JM10" s="80"/>
      <c r="JN10" s="80"/>
      <c r="JO10" s="80"/>
      <c r="JP10" s="80"/>
      <c r="JQ10" s="80"/>
      <c r="JR10" s="80"/>
      <c r="JS10" s="80"/>
      <c r="JT10" s="80"/>
      <c r="JU10" s="80"/>
      <c r="JV10" s="80"/>
      <c r="JW10" s="80"/>
      <c r="JX10" s="80"/>
      <c r="JY10" s="80"/>
      <c r="JZ10" s="80"/>
      <c r="KA10" s="80"/>
      <c r="KB10" s="80"/>
      <c r="KC10" s="80"/>
      <c r="KD10" s="80"/>
      <c r="KE10" s="80"/>
      <c r="KF10" s="80"/>
      <c r="KG10" s="80"/>
      <c r="KH10" s="80"/>
      <c r="KI10" s="80"/>
      <c r="KJ10" s="80"/>
      <c r="KK10" s="80"/>
      <c r="KL10" s="80"/>
      <c r="KM10" s="80"/>
      <c r="KN10" s="80"/>
      <c r="KO10" s="80"/>
      <c r="KP10" s="80"/>
      <c r="KQ10" s="80"/>
      <c r="KR10" s="80"/>
      <c r="KS10" s="80"/>
      <c r="KT10" s="80"/>
      <c r="KU10" s="80"/>
      <c r="KV10" s="80"/>
      <c r="KW10" s="80"/>
      <c r="KX10" s="80"/>
      <c r="KY10" s="80"/>
      <c r="KZ10" s="80"/>
      <c r="LA10" s="80"/>
      <c r="LB10" s="80"/>
      <c r="LC10" s="80"/>
      <c r="LD10" s="80"/>
      <c r="LE10" s="80"/>
      <c r="LF10" s="80"/>
      <c r="LG10" s="80"/>
      <c r="LH10" s="80"/>
      <c r="LI10" s="80"/>
      <c r="LJ10" s="80"/>
      <c r="LK10" s="80"/>
      <c r="LL10" s="80"/>
      <c r="LM10" s="80"/>
      <c r="LN10" s="80"/>
      <c r="LO10" s="80"/>
      <c r="LP10" s="80"/>
      <c r="LQ10" s="80"/>
      <c r="LR10" s="80"/>
      <c r="LS10" s="80"/>
      <c r="LT10" s="80"/>
      <c r="LU10" s="80"/>
      <c r="LV10" s="80"/>
      <c r="LW10" s="80"/>
      <c r="LX10" s="80"/>
      <c r="LY10" s="80"/>
      <c r="LZ10" s="80"/>
      <c r="MA10" s="80"/>
      <c r="MB10" s="80"/>
      <c r="MC10" s="80"/>
      <c r="MD10" s="80"/>
      <c r="ME10" s="80"/>
      <c r="MF10" s="80"/>
      <c r="MG10" s="80"/>
      <c r="MH10" s="80"/>
      <c r="MI10" s="80"/>
      <c r="MJ10" s="80"/>
      <c r="MK10" s="80"/>
      <c r="ML10" s="80"/>
      <c r="MM10" s="80"/>
      <c r="MN10" s="80"/>
      <c r="MO10" s="80"/>
      <c r="MP10" s="80"/>
      <c r="MQ10" s="80"/>
      <c r="MR10" s="80"/>
      <c r="MS10" s="80"/>
      <c r="MT10" s="80"/>
      <c r="MU10" s="80"/>
      <c r="MV10" s="80"/>
      <c r="MW10" s="80"/>
      <c r="MX10" s="80"/>
      <c r="MY10" s="80"/>
      <c r="MZ10" s="80"/>
      <c r="NA10" s="80">
        <v>100</v>
      </c>
      <c r="NB10" s="80"/>
      <c r="NC10" s="80"/>
      <c r="ND10" s="80"/>
      <c r="NE10" s="80"/>
      <c r="NF10" s="80"/>
      <c r="NG10" s="80"/>
      <c r="NH10" s="80"/>
      <c r="NI10" s="80"/>
      <c r="NJ10" s="80"/>
      <c r="NK10" s="80"/>
      <c r="NL10" s="80"/>
      <c r="NM10" s="80"/>
      <c r="NN10" s="80"/>
      <c r="NO10" s="80"/>
      <c r="NP10" s="80"/>
      <c r="NQ10" s="80"/>
      <c r="NR10" s="80"/>
      <c r="NS10" s="80"/>
      <c r="NT10" s="80"/>
      <c r="NU10" s="80"/>
      <c r="NV10" s="80"/>
      <c r="NW10" s="80"/>
      <c r="NX10" s="80"/>
      <c r="NY10" s="80"/>
      <c r="NZ10" s="80"/>
      <c r="OA10" s="80"/>
      <c r="OB10" s="79">
        <v>18867</v>
      </c>
    </row>
    <row r="11" spans="1:392" ht="13.15">
      <c r="A11" s="27">
        <v>111400</v>
      </c>
      <c r="B11" s="86" t="s">
        <v>113</v>
      </c>
      <c r="C11" s="83"/>
      <c r="D11" s="83"/>
      <c r="E11" s="83"/>
      <c r="F11" s="83"/>
      <c r="G11" s="83">
        <v>18310</v>
      </c>
      <c r="H11" s="83"/>
      <c r="I11" s="83"/>
      <c r="J11" s="83"/>
      <c r="K11" s="83"/>
      <c r="L11" s="83"/>
      <c r="M11" s="83"/>
      <c r="N11" s="83"/>
      <c r="O11" s="83">
        <v>169</v>
      </c>
      <c r="P11" s="83"/>
      <c r="Q11" s="83"/>
      <c r="R11" s="83"/>
      <c r="S11" s="83"/>
      <c r="T11" s="83"/>
      <c r="U11" s="83"/>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83"/>
      <c r="AT11" s="83"/>
      <c r="AU11" s="83"/>
      <c r="AV11" s="83"/>
      <c r="AW11" s="83"/>
      <c r="AX11" s="83"/>
      <c r="AY11" s="83"/>
      <c r="AZ11" s="83"/>
      <c r="BA11" s="83"/>
      <c r="BB11" s="83"/>
      <c r="BC11" s="83"/>
      <c r="BD11" s="83"/>
      <c r="BE11" s="83"/>
      <c r="BF11" s="83"/>
      <c r="BG11" s="83"/>
      <c r="BH11" s="83"/>
      <c r="BI11" s="83"/>
      <c r="BJ11" s="83"/>
      <c r="BK11" s="83"/>
      <c r="BL11" s="83"/>
      <c r="BM11" s="83"/>
      <c r="BN11" s="83"/>
      <c r="BO11" s="81"/>
      <c r="BP11" s="80"/>
      <c r="BQ11" s="80"/>
      <c r="BR11" s="80"/>
      <c r="BS11" s="80"/>
      <c r="BT11" s="80"/>
      <c r="BU11" s="80"/>
      <c r="BV11" s="80"/>
      <c r="BW11" s="80"/>
      <c r="BX11" s="80"/>
      <c r="BY11" s="80"/>
      <c r="BZ11" s="80"/>
      <c r="CA11" s="80"/>
      <c r="CB11" s="80"/>
      <c r="CC11" s="80"/>
      <c r="CD11" s="80"/>
      <c r="CE11" s="80"/>
      <c r="CF11" s="80"/>
      <c r="CG11" s="80"/>
      <c r="CH11" s="80"/>
      <c r="CI11" s="80"/>
      <c r="CJ11" s="80"/>
      <c r="CK11" s="80"/>
      <c r="CL11" s="80"/>
      <c r="CM11" s="80"/>
      <c r="CN11" s="80"/>
      <c r="CO11" s="80"/>
      <c r="CP11" s="80"/>
      <c r="CQ11" s="80"/>
      <c r="CR11" s="80"/>
      <c r="CS11" s="80"/>
      <c r="CT11" s="80"/>
      <c r="CU11" s="80"/>
      <c r="CV11" s="80"/>
      <c r="CW11" s="80"/>
      <c r="CX11" s="80"/>
      <c r="CY11" s="80"/>
      <c r="CZ11" s="80"/>
      <c r="DA11" s="80"/>
      <c r="DB11" s="80"/>
      <c r="DC11" s="80"/>
      <c r="DD11" s="80"/>
      <c r="DE11" s="80"/>
      <c r="DF11" s="80"/>
      <c r="DG11" s="80"/>
      <c r="DH11" s="80"/>
      <c r="DI11" s="80"/>
      <c r="DJ11" s="80"/>
      <c r="DK11" s="80"/>
      <c r="DL11" s="80"/>
      <c r="DM11" s="80"/>
      <c r="DN11" s="80"/>
      <c r="DO11" s="80"/>
      <c r="DP11" s="80"/>
      <c r="DQ11" s="80"/>
      <c r="DR11" s="80"/>
      <c r="DS11" s="80"/>
      <c r="DT11" s="80"/>
      <c r="DU11" s="80"/>
      <c r="DV11" s="80"/>
      <c r="DW11" s="80"/>
      <c r="DX11" s="80"/>
      <c r="DY11" s="80"/>
      <c r="DZ11" s="80"/>
      <c r="EA11" s="80"/>
      <c r="EB11" s="80"/>
      <c r="EC11" s="80"/>
      <c r="ED11" s="80"/>
      <c r="EE11" s="80"/>
      <c r="EF11" s="80"/>
      <c r="EG11" s="80"/>
      <c r="EH11" s="80"/>
      <c r="EI11" s="80"/>
      <c r="EJ11" s="80"/>
      <c r="EK11" s="80"/>
      <c r="EL11" s="80"/>
      <c r="EM11" s="80"/>
      <c r="EN11" s="80"/>
      <c r="EO11" s="80"/>
      <c r="EP11" s="80"/>
      <c r="EQ11" s="80"/>
      <c r="ER11" s="80"/>
      <c r="ES11" s="80"/>
      <c r="ET11" s="80"/>
      <c r="EU11" s="80"/>
      <c r="EV11" s="80"/>
      <c r="EW11" s="80"/>
      <c r="EX11" s="80"/>
      <c r="EY11" s="80"/>
      <c r="EZ11" s="80"/>
      <c r="FA11" s="80"/>
      <c r="FB11" s="80"/>
      <c r="FC11" s="80"/>
      <c r="FD11" s="80"/>
      <c r="FE11" s="80"/>
      <c r="FF11" s="80"/>
      <c r="FG11" s="80"/>
      <c r="FH11" s="80"/>
      <c r="FI11" s="80"/>
      <c r="FJ11" s="80"/>
      <c r="FK11" s="80"/>
      <c r="FL11" s="80"/>
      <c r="FM11" s="80"/>
      <c r="FN11" s="80"/>
      <c r="FO11" s="80"/>
      <c r="FP11" s="80"/>
      <c r="FQ11" s="80"/>
      <c r="FR11" s="80"/>
      <c r="FS11" s="80"/>
      <c r="FT11" s="80"/>
      <c r="FU11" s="80"/>
      <c r="FV11" s="80"/>
      <c r="FW11" s="80"/>
      <c r="FX11" s="80"/>
      <c r="FY11" s="80"/>
      <c r="FZ11" s="80"/>
      <c r="GA11" s="80"/>
      <c r="GB11" s="80"/>
      <c r="GC11" s="80"/>
      <c r="GD11" s="80"/>
      <c r="GE11" s="80"/>
      <c r="GF11" s="80"/>
      <c r="GG11" s="80"/>
      <c r="GH11" s="80"/>
      <c r="GI11" s="80"/>
      <c r="GJ11" s="80"/>
      <c r="GK11" s="80"/>
      <c r="GL11" s="80"/>
      <c r="GM11" s="80"/>
      <c r="GN11" s="80"/>
      <c r="GO11" s="80"/>
      <c r="GP11" s="80"/>
      <c r="GQ11" s="80"/>
      <c r="GR11" s="80"/>
      <c r="GS11" s="80"/>
      <c r="GT11" s="80"/>
      <c r="GU11" s="80"/>
      <c r="GV11" s="80"/>
      <c r="GW11" s="80"/>
      <c r="GX11" s="80"/>
      <c r="GY11" s="80"/>
      <c r="GZ11" s="80"/>
      <c r="HA11" s="80"/>
      <c r="HB11" s="80"/>
      <c r="HC11" s="80"/>
      <c r="HD11" s="80"/>
      <c r="HE11" s="80"/>
      <c r="HF11" s="80"/>
      <c r="HG11" s="80"/>
      <c r="HH11" s="80"/>
      <c r="HI11" s="80"/>
      <c r="HJ11" s="80"/>
      <c r="HK11" s="80"/>
      <c r="HL11" s="80"/>
      <c r="HM11" s="80"/>
      <c r="HN11" s="80"/>
      <c r="HO11" s="80"/>
      <c r="HP11" s="80"/>
      <c r="HQ11" s="80"/>
      <c r="HR11" s="80"/>
      <c r="HS11" s="80"/>
      <c r="HT11" s="80"/>
      <c r="HU11" s="80"/>
      <c r="HV11" s="80"/>
      <c r="HW11" s="80"/>
      <c r="HX11" s="80"/>
      <c r="HY11" s="80"/>
      <c r="HZ11" s="80"/>
      <c r="IA11" s="80"/>
      <c r="IB11" s="80"/>
      <c r="IC11" s="80"/>
      <c r="ID11" s="80"/>
      <c r="IE11" s="80"/>
      <c r="IF11" s="80"/>
      <c r="IG11" s="80"/>
      <c r="IH11" s="80"/>
      <c r="II11" s="80"/>
      <c r="IJ11" s="80"/>
      <c r="IK11" s="80"/>
      <c r="IL11" s="80"/>
      <c r="IM11" s="80"/>
      <c r="IN11" s="80"/>
      <c r="IO11" s="80"/>
      <c r="IP11" s="80"/>
      <c r="IQ11" s="80"/>
      <c r="IR11" s="80"/>
      <c r="IS11" s="80"/>
      <c r="IT11" s="80"/>
      <c r="IU11" s="80"/>
      <c r="IV11" s="80"/>
      <c r="IW11" s="80"/>
      <c r="IX11" s="80"/>
      <c r="IY11" s="80"/>
      <c r="IZ11" s="80"/>
      <c r="JA11" s="80"/>
      <c r="JB11" s="80"/>
      <c r="JC11" s="80"/>
      <c r="JD11" s="80"/>
      <c r="JE11" s="80"/>
      <c r="JF11" s="80"/>
      <c r="JG11" s="80"/>
      <c r="JH11" s="80"/>
      <c r="JI11" s="80"/>
      <c r="JJ11" s="80"/>
      <c r="JK11" s="80"/>
      <c r="JL11" s="80"/>
      <c r="JM11" s="80"/>
      <c r="JN11" s="80"/>
      <c r="JO11" s="80"/>
      <c r="JP11" s="80"/>
      <c r="JQ11" s="80"/>
      <c r="JR11" s="80"/>
      <c r="JS11" s="80"/>
      <c r="JT11" s="80"/>
      <c r="JU11" s="80"/>
      <c r="JV11" s="80"/>
      <c r="JW11" s="80"/>
      <c r="JX11" s="80"/>
      <c r="JY11" s="80"/>
      <c r="JZ11" s="80"/>
      <c r="KA11" s="80"/>
      <c r="KB11" s="80"/>
      <c r="KC11" s="80"/>
      <c r="KD11" s="80"/>
      <c r="KE11" s="80"/>
      <c r="KF11" s="80"/>
      <c r="KG11" s="80"/>
      <c r="KH11" s="80"/>
      <c r="KI11" s="80"/>
      <c r="KJ11" s="80"/>
      <c r="KK11" s="80"/>
      <c r="KL11" s="80"/>
      <c r="KM11" s="80"/>
      <c r="KN11" s="80"/>
      <c r="KO11" s="80"/>
      <c r="KP11" s="80"/>
      <c r="KQ11" s="80"/>
      <c r="KR11" s="80"/>
      <c r="KS11" s="80"/>
      <c r="KT11" s="80"/>
      <c r="KU11" s="80"/>
      <c r="KV11" s="80"/>
      <c r="KW11" s="80"/>
      <c r="KX11" s="80"/>
      <c r="KY11" s="80"/>
      <c r="KZ11" s="80"/>
      <c r="LA11" s="80"/>
      <c r="LB11" s="80"/>
      <c r="LC11" s="80"/>
      <c r="LD11" s="80"/>
      <c r="LE11" s="80"/>
      <c r="LF11" s="80"/>
      <c r="LG11" s="80"/>
      <c r="LH11" s="80"/>
      <c r="LI11" s="80"/>
      <c r="LJ11" s="80"/>
      <c r="LK11" s="80"/>
      <c r="LL11" s="80"/>
      <c r="LM11" s="80"/>
      <c r="LN11" s="80"/>
      <c r="LO11" s="80"/>
      <c r="LP11" s="80"/>
      <c r="LQ11" s="80"/>
      <c r="LR11" s="80"/>
      <c r="LS11" s="80"/>
      <c r="LT11" s="80"/>
      <c r="LU11" s="80"/>
      <c r="LV11" s="80"/>
      <c r="LW11" s="80"/>
      <c r="LX11" s="80"/>
      <c r="LY11" s="80"/>
      <c r="LZ11" s="80"/>
      <c r="MA11" s="80"/>
      <c r="MB11" s="80"/>
      <c r="MC11" s="80"/>
      <c r="MD11" s="80"/>
      <c r="ME11" s="80"/>
      <c r="MF11" s="80"/>
      <c r="MG11" s="80"/>
      <c r="MH11" s="80"/>
      <c r="MI11" s="80"/>
      <c r="MJ11" s="80"/>
      <c r="MK11" s="80"/>
      <c r="ML11" s="80"/>
      <c r="MM11" s="80"/>
      <c r="MN11" s="80"/>
      <c r="MO11" s="80"/>
      <c r="MP11" s="80"/>
      <c r="MQ11" s="80"/>
      <c r="MR11" s="80"/>
      <c r="MS11" s="80"/>
      <c r="MT11" s="80"/>
      <c r="MU11" s="80"/>
      <c r="MV11" s="80"/>
      <c r="MW11" s="80"/>
      <c r="MX11" s="80"/>
      <c r="MY11" s="80"/>
      <c r="MZ11" s="80"/>
      <c r="NA11" s="80">
        <v>99</v>
      </c>
      <c r="NB11" s="80"/>
      <c r="NC11" s="80"/>
      <c r="ND11" s="80"/>
      <c r="NE11" s="80"/>
      <c r="NF11" s="80"/>
      <c r="NG11" s="80"/>
      <c r="NH11" s="80"/>
      <c r="NI11" s="80"/>
      <c r="NJ11" s="80"/>
      <c r="NK11" s="80"/>
      <c r="NL11" s="80"/>
      <c r="NM11" s="80"/>
      <c r="NN11" s="80"/>
      <c r="NO11" s="80"/>
      <c r="NP11" s="80"/>
      <c r="NQ11" s="80"/>
      <c r="NR11" s="80"/>
      <c r="NS11" s="80"/>
      <c r="NT11" s="80"/>
      <c r="NU11" s="80"/>
      <c r="NV11" s="80"/>
      <c r="NW11" s="80"/>
      <c r="NX11" s="80"/>
      <c r="NY11" s="80"/>
      <c r="NZ11" s="80"/>
      <c r="OA11" s="80"/>
      <c r="OB11" s="79">
        <v>18578</v>
      </c>
    </row>
    <row r="12" spans="1:392" ht="13.15">
      <c r="A12" s="27">
        <v>111900</v>
      </c>
      <c r="B12" s="86" t="s">
        <v>114</v>
      </c>
      <c r="C12" s="83"/>
      <c r="D12" s="83"/>
      <c r="E12" s="83"/>
      <c r="F12" s="83"/>
      <c r="G12" s="83"/>
      <c r="H12" s="83">
        <v>19594</v>
      </c>
      <c r="I12" s="83"/>
      <c r="J12" s="83"/>
      <c r="K12" s="83"/>
      <c r="L12" s="83"/>
      <c r="M12" s="83">
        <v>721</v>
      </c>
      <c r="N12" s="83">
        <v>1</v>
      </c>
      <c r="O12" s="83">
        <v>196</v>
      </c>
      <c r="P12" s="83"/>
      <c r="Q12" s="83"/>
      <c r="R12" s="83"/>
      <c r="S12" s="83"/>
      <c r="T12" s="83"/>
      <c r="U12" s="83"/>
      <c r="V12" s="83"/>
      <c r="W12" s="83"/>
      <c r="X12" s="83"/>
      <c r="Y12" s="83"/>
      <c r="Z12" s="83"/>
      <c r="AA12" s="83"/>
      <c r="AB12" s="83"/>
      <c r="AC12" s="83"/>
      <c r="AD12" s="83"/>
      <c r="AE12" s="83"/>
      <c r="AF12" s="83"/>
      <c r="AG12" s="83"/>
      <c r="AH12" s="83"/>
      <c r="AI12" s="83"/>
      <c r="AJ12" s="83"/>
      <c r="AK12" s="83"/>
      <c r="AL12" s="83"/>
      <c r="AM12" s="83"/>
      <c r="AN12" s="83"/>
      <c r="AO12" s="83"/>
      <c r="AP12" s="83">
        <v>12</v>
      </c>
      <c r="AQ12" s="83"/>
      <c r="AR12" s="83"/>
      <c r="AS12" s="83"/>
      <c r="AT12" s="83"/>
      <c r="AU12" s="83"/>
      <c r="AV12" s="83"/>
      <c r="AW12" s="83"/>
      <c r="AX12" s="83"/>
      <c r="AY12" s="83"/>
      <c r="AZ12" s="83"/>
      <c r="BA12" s="83"/>
      <c r="BB12" s="83"/>
      <c r="BC12" s="83"/>
      <c r="BD12" s="83"/>
      <c r="BE12" s="83"/>
      <c r="BF12" s="83"/>
      <c r="BG12" s="83"/>
      <c r="BH12" s="83"/>
      <c r="BI12" s="83"/>
      <c r="BJ12" s="83"/>
      <c r="BK12" s="83"/>
      <c r="BL12" s="83"/>
      <c r="BM12" s="83"/>
      <c r="BN12" s="83"/>
      <c r="BO12" s="81"/>
      <c r="BP12" s="80"/>
      <c r="BQ12" s="80"/>
      <c r="BR12" s="80"/>
      <c r="BS12" s="80"/>
      <c r="BT12" s="80"/>
      <c r="BU12" s="80"/>
      <c r="BV12" s="80"/>
      <c r="BW12" s="80"/>
      <c r="BX12" s="80"/>
      <c r="BY12" s="80"/>
      <c r="BZ12" s="80"/>
      <c r="CA12" s="80"/>
      <c r="CB12" s="80"/>
      <c r="CC12" s="80"/>
      <c r="CD12" s="80"/>
      <c r="CE12" s="80"/>
      <c r="CF12" s="80"/>
      <c r="CG12" s="80"/>
      <c r="CH12" s="80"/>
      <c r="CI12" s="80"/>
      <c r="CJ12" s="80"/>
      <c r="CK12" s="80"/>
      <c r="CL12" s="80"/>
      <c r="CM12" s="80"/>
      <c r="CN12" s="80"/>
      <c r="CO12" s="80"/>
      <c r="CP12" s="80"/>
      <c r="CQ12" s="80"/>
      <c r="CR12" s="80"/>
      <c r="CS12" s="80"/>
      <c r="CT12" s="80"/>
      <c r="CU12" s="80"/>
      <c r="CV12" s="80"/>
      <c r="CW12" s="80"/>
      <c r="CX12" s="80"/>
      <c r="CY12" s="80"/>
      <c r="CZ12" s="80"/>
      <c r="DA12" s="80"/>
      <c r="DB12" s="80"/>
      <c r="DC12" s="80"/>
      <c r="DD12" s="80"/>
      <c r="DE12" s="80"/>
      <c r="DF12" s="80"/>
      <c r="DG12" s="80"/>
      <c r="DH12" s="80"/>
      <c r="DI12" s="80"/>
      <c r="DJ12" s="80"/>
      <c r="DK12" s="80"/>
      <c r="DL12" s="80"/>
      <c r="DM12" s="80"/>
      <c r="DN12" s="80"/>
      <c r="DO12" s="80"/>
      <c r="DP12" s="80"/>
      <c r="DQ12" s="80"/>
      <c r="DR12" s="80"/>
      <c r="DS12" s="80"/>
      <c r="DT12" s="80"/>
      <c r="DU12" s="80"/>
      <c r="DV12" s="80"/>
      <c r="DW12" s="80"/>
      <c r="DX12" s="80"/>
      <c r="DY12" s="80"/>
      <c r="DZ12" s="80"/>
      <c r="EA12" s="80"/>
      <c r="EB12" s="80"/>
      <c r="EC12" s="80"/>
      <c r="ED12" s="80"/>
      <c r="EE12" s="80"/>
      <c r="EF12" s="80"/>
      <c r="EG12" s="80"/>
      <c r="EH12" s="80"/>
      <c r="EI12" s="80"/>
      <c r="EJ12" s="80"/>
      <c r="EK12" s="80"/>
      <c r="EL12" s="80"/>
      <c r="EM12" s="80"/>
      <c r="EN12" s="80"/>
      <c r="EO12" s="80"/>
      <c r="EP12" s="80"/>
      <c r="EQ12" s="80"/>
      <c r="ER12" s="80"/>
      <c r="ES12" s="80"/>
      <c r="ET12" s="80"/>
      <c r="EU12" s="80"/>
      <c r="EV12" s="80"/>
      <c r="EW12" s="80"/>
      <c r="EX12" s="80"/>
      <c r="EY12" s="80"/>
      <c r="EZ12" s="80"/>
      <c r="FA12" s="80"/>
      <c r="FB12" s="80"/>
      <c r="FC12" s="80"/>
      <c r="FD12" s="80"/>
      <c r="FE12" s="80"/>
      <c r="FF12" s="80"/>
      <c r="FG12" s="80"/>
      <c r="FH12" s="80"/>
      <c r="FI12" s="80"/>
      <c r="FJ12" s="80"/>
      <c r="FK12" s="80"/>
      <c r="FL12" s="80"/>
      <c r="FM12" s="80"/>
      <c r="FN12" s="80"/>
      <c r="FO12" s="80"/>
      <c r="FP12" s="80"/>
      <c r="FQ12" s="80"/>
      <c r="FR12" s="80"/>
      <c r="FS12" s="80"/>
      <c r="FT12" s="80"/>
      <c r="FU12" s="80"/>
      <c r="FV12" s="80"/>
      <c r="FW12" s="80"/>
      <c r="FX12" s="80"/>
      <c r="FY12" s="80"/>
      <c r="FZ12" s="80"/>
      <c r="GA12" s="80"/>
      <c r="GB12" s="80"/>
      <c r="GC12" s="80"/>
      <c r="GD12" s="80"/>
      <c r="GE12" s="80"/>
      <c r="GF12" s="80"/>
      <c r="GG12" s="80"/>
      <c r="GH12" s="80"/>
      <c r="GI12" s="80"/>
      <c r="GJ12" s="80"/>
      <c r="GK12" s="80"/>
      <c r="GL12" s="80"/>
      <c r="GM12" s="80"/>
      <c r="GN12" s="80"/>
      <c r="GO12" s="80"/>
      <c r="GP12" s="80"/>
      <c r="GQ12" s="80"/>
      <c r="GR12" s="80"/>
      <c r="GS12" s="80"/>
      <c r="GT12" s="80"/>
      <c r="GU12" s="80"/>
      <c r="GV12" s="80"/>
      <c r="GW12" s="80"/>
      <c r="GX12" s="80"/>
      <c r="GY12" s="80"/>
      <c r="GZ12" s="80"/>
      <c r="HA12" s="80"/>
      <c r="HB12" s="80"/>
      <c r="HC12" s="80"/>
      <c r="HD12" s="80"/>
      <c r="HE12" s="80"/>
      <c r="HF12" s="80"/>
      <c r="HG12" s="80"/>
      <c r="HH12" s="80"/>
      <c r="HI12" s="80"/>
      <c r="HJ12" s="80"/>
      <c r="HK12" s="80"/>
      <c r="HL12" s="80"/>
      <c r="HM12" s="80"/>
      <c r="HN12" s="80"/>
      <c r="HO12" s="80"/>
      <c r="HP12" s="80"/>
      <c r="HQ12" s="80"/>
      <c r="HR12" s="80"/>
      <c r="HS12" s="80"/>
      <c r="HT12" s="80"/>
      <c r="HU12" s="80"/>
      <c r="HV12" s="80"/>
      <c r="HW12" s="80"/>
      <c r="HX12" s="80"/>
      <c r="HY12" s="80"/>
      <c r="HZ12" s="80"/>
      <c r="IA12" s="80"/>
      <c r="IB12" s="80"/>
      <c r="IC12" s="80"/>
      <c r="ID12" s="80"/>
      <c r="IE12" s="80"/>
      <c r="IF12" s="80"/>
      <c r="IG12" s="80"/>
      <c r="IH12" s="80"/>
      <c r="II12" s="80"/>
      <c r="IJ12" s="80"/>
      <c r="IK12" s="80"/>
      <c r="IL12" s="80"/>
      <c r="IM12" s="80"/>
      <c r="IN12" s="80"/>
      <c r="IO12" s="80"/>
      <c r="IP12" s="80"/>
      <c r="IQ12" s="80"/>
      <c r="IR12" s="80"/>
      <c r="IS12" s="80"/>
      <c r="IT12" s="80"/>
      <c r="IU12" s="80"/>
      <c r="IV12" s="80"/>
      <c r="IW12" s="80"/>
      <c r="IX12" s="80"/>
      <c r="IY12" s="80"/>
      <c r="IZ12" s="80"/>
      <c r="JA12" s="80"/>
      <c r="JB12" s="80"/>
      <c r="JC12" s="80"/>
      <c r="JD12" s="80"/>
      <c r="JE12" s="80"/>
      <c r="JF12" s="80"/>
      <c r="JG12" s="80"/>
      <c r="JH12" s="80"/>
      <c r="JI12" s="80"/>
      <c r="JJ12" s="80"/>
      <c r="JK12" s="80"/>
      <c r="JL12" s="80"/>
      <c r="JM12" s="80"/>
      <c r="JN12" s="80"/>
      <c r="JO12" s="80"/>
      <c r="JP12" s="80"/>
      <c r="JQ12" s="80"/>
      <c r="JR12" s="80"/>
      <c r="JS12" s="80"/>
      <c r="JT12" s="80"/>
      <c r="JU12" s="80"/>
      <c r="JV12" s="80"/>
      <c r="JW12" s="80"/>
      <c r="JX12" s="80"/>
      <c r="JY12" s="80"/>
      <c r="JZ12" s="80"/>
      <c r="KA12" s="80"/>
      <c r="KB12" s="80"/>
      <c r="KC12" s="80"/>
      <c r="KD12" s="80"/>
      <c r="KE12" s="80"/>
      <c r="KF12" s="80"/>
      <c r="KG12" s="80"/>
      <c r="KH12" s="80"/>
      <c r="KI12" s="80"/>
      <c r="KJ12" s="80"/>
      <c r="KK12" s="80"/>
      <c r="KL12" s="80"/>
      <c r="KM12" s="80"/>
      <c r="KN12" s="80"/>
      <c r="KO12" s="80"/>
      <c r="KP12" s="80"/>
      <c r="KQ12" s="80"/>
      <c r="KR12" s="80"/>
      <c r="KS12" s="80"/>
      <c r="KT12" s="80"/>
      <c r="KU12" s="80"/>
      <c r="KV12" s="80"/>
      <c r="KW12" s="80"/>
      <c r="KX12" s="80"/>
      <c r="KY12" s="80"/>
      <c r="KZ12" s="80"/>
      <c r="LA12" s="80"/>
      <c r="LB12" s="80"/>
      <c r="LC12" s="80"/>
      <c r="LD12" s="80"/>
      <c r="LE12" s="80"/>
      <c r="LF12" s="80"/>
      <c r="LG12" s="80"/>
      <c r="LH12" s="80"/>
      <c r="LI12" s="80"/>
      <c r="LJ12" s="80"/>
      <c r="LK12" s="80"/>
      <c r="LL12" s="80"/>
      <c r="LM12" s="80"/>
      <c r="LN12" s="80"/>
      <c r="LO12" s="80"/>
      <c r="LP12" s="80"/>
      <c r="LQ12" s="80"/>
      <c r="LR12" s="80"/>
      <c r="LS12" s="80"/>
      <c r="LT12" s="80"/>
      <c r="LU12" s="80"/>
      <c r="LV12" s="80"/>
      <c r="LW12" s="80"/>
      <c r="LX12" s="80"/>
      <c r="LY12" s="80"/>
      <c r="LZ12" s="80"/>
      <c r="MA12" s="80"/>
      <c r="MB12" s="80"/>
      <c r="MC12" s="80"/>
      <c r="MD12" s="80"/>
      <c r="ME12" s="80"/>
      <c r="MF12" s="80"/>
      <c r="MG12" s="80"/>
      <c r="MH12" s="80"/>
      <c r="MI12" s="80"/>
      <c r="MJ12" s="80"/>
      <c r="MK12" s="80"/>
      <c r="ML12" s="80"/>
      <c r="MM12" s="80"/>
      <c r="MN12" s="80"/>
      <c r="MO12" s="80"/>
      <c r="MP12" s="80"/>
      <c r="MQ12" s="80"/>
      <c r="MR12" s="80"/>
      <c r="MS12" s="80"/>
      <c r="MT12" s="80"/>
      <c r="MU12" s="80"/>
      <c r="MV12" s="80"/>
      <c r="MW12" s="80"/>
      <c r="MX12" s="80"/>
      <c r="MY12" s="80"/>
      <c r="MZ12" s="80"/>
      <c r="NA12" s="80">
        <v>113</v>
      </c>
      <c r="NB12" s="80"/>
      <c r="NC12" s="80"/>
      <c r="ND12" s="80"/>
      <c r="NE12" s="80"/>
      <c r="NF12" s="80"/>
      <c r="NG12" s="80"/>
      <c r="NH12" s="80"/>
      <c r="NI12" s="80"/>
      <c r="NJ12" s="80"/>
      <c r="NK12" s="80"/>
      <c r="NL12" s="80"/>
      <c r="NM12" s="80"/>
      <c r="NN12" s="80"/>
      <c r="NO12" s="80"/>
      <c r="NP12" s="80"/>
      <c r="NQ12" s="80"/>
      <c r="NR12" s="80"/>
      <c r="NS12" s="80"/>
      <c r="NT12" s="80"/>
      <c r="NU12" s="80"/>
      <c r="NV12" s="80"/>
      <c r="NW12" s="80"/>
      <c r="NX12" s="80"/>
      <c r="NY12" s="80"/>
      <c r="NZ12" s="80"/>
      <c r="OA12" s="80"/>
      <c r="OB12" s="79">
        <v>20636</v>
      </c>
    </row>
    <row r="13" spans="1:392" ht="13.15">
      <c r="A13" s="27" t="s">
        <v>116</v>
      </c>
      <c r="B13" s="86" t="s">
        <v>115</v>
      </c>
      <c r="C13" s="83"/>
      <c r="D13" s="83"/>
      <c r="E13" s="83"/>
      <c r="F13" s="83"/>
      <c r="G13" s="83"/>
      <c r="H13" s="83"/>
      <c r="I13" s="83">
        <v>54648</v>
      </c>
      <c r="J13" s="83"/>
      <c r="K13" s="83"/>
      <c r="L13" s="83"/>
      <c r="M13" s="83"/>
      <c r="N13" s="83"/>
      <c r="O13" s="83">
        <v>459</v>
      </c>
      <c r="P13" s="83"/>
      <c r="Q13" s="83"/>
      <c r="R13" s="83"/>
      <c r="S13" s="83"/>
      <c r="T13" s="83"/>
      <c r="U13" s="83"/>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83"/>
      <c r="AT13" s="83"/>
      <c r="AU13" s="83"/>
      <c r="AV13" s="83"/>
      <c r="AW13" s="83"/>
      <c r="AX13" s="83"/>
      <c r="AY13" s="83"/>
      <c r="AZ13" s="83"/>
      <c r="BA13" s="83"/>
      <c r="BB13" s="83"/>
      <c r="BC13" s="83"/>
      <c r="BD13" s="83"/>
      <c r="BE13" s="83"/>
      <c r="BF13" s="83"/>
      <c r="BG13" s="83"/>
      <c r="BH13" s="83"/>
      <c r="BI13" s="83"/>
      <c r="BJ13" s="83"/>
      <c r="BK13" s="83"/>
      <c r="BL13" s="83"/>
      <c r="BM13" s="83"/>
      <c r="BN13" s="83"/>
      <c r="BO13" s="81"/>
      <c r="BP13" s="80"/>
      <c r="BQ13" s="80"/>
      <c r="BR13" s="80"/>
      <c r="BS13" s="80"/>
      <c r="BT13" s="80"/>
      <c r="BU13" s="80"/>
      <c r="BV13" s="80"/>
      <c r="BW13" s="80"/>
      <c r="BX13" s="80"/>
      <c r="BY13" s="80"/>
      <c r="BZ13" s="80"/>
      <c r="CA13" s="80"/>
      <c r="CB13" s="80"/>
      <c r="CC13" s="80"/>
      <c r="CD13" s="80"/>
      <c r="CE13" s="80"/>
      <c r="CF13" s="80"/>
      <c r="CG13" s="80"/>
      <c r="CH13" s="80"/>
      <c r="CI13" s="80"/>
      <c r="CJ13" s="80"/>
      <c r="CK13" s="80"/>
      <c r="CL13" s="80"/>
      <c r="CM13" s="80"/>
      <c r="CN13" s="80"/>
      <c r="CO13" s="80"/>
      <c r="CP13" s="80"/>
      <c r="CQ13" s="80"/>
      <c r="CR13" s="80"/>
      <c r="CS13" s="80"/>
      <c r="CT13" s="80"/>
      <c r="CU13" s="80"/>
      <c r="CV13" s="80"/>
      <c r="CW13" s="80"/>
      <c r="CX13" s="80"/>
      <c r="CY13" s="80"/>
      <c r="CZ13" s="80"/>
      <c r="DA13" s="80"/>
      <c r="DB13" s="80"/>
      <c r="DC13" s="80"/>
      <c r="DD13" s="80"/>
      <c r="DE13" s="80"/>
      <c r="DF13" s="80"/>
      <c r="DG13" s="80"/>
      <c r="DH13" s="80"/>
      <c r="DI13" s="80"/>
      <c r="DJ13" s="80"/>
      <c r="DK13" s="80"/>
      <c r="DL13" s="80"/>
      <c r="DM13" s="80"/>
      <c r="DN13" s="80"/>
      <c r="DO13" s="80"/>
      <c r="DP13" s="80"/>
      <c r="DQ13" s="80"/>
      <c r="DR13" s="80"/>
      <c r="DS13" s="80"/>
      <c r="DT13" s="80"/>
      <c r="DU13" s="80"/>
      <c r="DV13" s="80"/>
      <c r="DW13" s="80"/>
      <c r="DX13" s="80"/>
      <c r="DY13" s="80"/>
      <c r="DZ13" s="80"/>
      <c r="EA13" s="80"/>
      <c r="EB13" s="80"/>
      <c r="EC13" s="80"/>
      <c r="ED13" s="80"/>
      <c r="EE13" s="80"/>
      <c r="EF13" s="80"/>
      <c r="EG13" s="80"/>
      <c r="EH13" s="80"/>
      <c r="EI13" s="80"/>
      <c r="EJ13" s="80"/>
      <c r="EK13" s="80"/>
      <c r="EL13" s="80"/>
      <c r="EM13" s="80"/>
      <c r="EN13" s="80"/>
      <c r="EO13" s="80"/>
      <c r="EP13" s="80"/>
      <c r="EQ13" s="80"/>
      <c r="ER13" s="80"/>
      <c r="ES13" s="80"/>
      <c r="ET13" s="80"/>
      <c r="EU13" s="80"/>
      <c r="EV13" s="80"/>
      <c r="EW13" s="80"/>
      <c r="EX13" s="80"/>
      <c r="EY13" s="80"/>
      <c r="EZ13" s="80"/>
      <c r="FA13" s="80"/>
      <c r="FB13" s="80"/>
      <c r="FC13" s="80"/>
      <c r="FD13" s="80"/>
      <c r="FE13" s="80"/>
      <c r="FF13" s="80"/>
      <c r="FG13" s="80"/>
      <c r="FH13" s="80"/>
      <c r="FI13" s="80"/>
      <c r="FJ13" s="80"/>
      <c r="FK13" s="80"/>
      <c r="FL13" s="80"/>
      <c r="FM13" s="80"/>
      <c r="FN13" s="80"/>
      <c r="FO13" s="80"/>
      <c r="FP13" s="80"/>
      <c r="FQ13" s="80"/>
      <c r="FR13" s="80"/>
      <c r="FS13" s="80"/>
      <c r="FT13" s="80"/>
      <c r="FU13" s="80"/>
      <c r="FV13" s="80"/>
      <c r="FW13" s="80"/>
      <c r="FX13" s="80"/>
      <c r="FY13" s="80"/>
      <c r="FZ13" s="80"/>
      <c r="GA13" s="80"/>
      <c r="GB13" s="80"/>
      <c r="GC13" s="80"/>
      <c r="GD13" s="80"/>
      <c r="GE13" s="80"/>
      <c r="GF13" s="80"/>
      <c r="GG13" s="80"/>
      <c r="GH13" s="80"/>
      <c r="GI13" s="80"/>
      <c r="GJ13" s="80"/>
      <c r="GK13" s="80"/>
      <c r="GL13" s="80"/>
      <c r="GM13" s="80"/>
      <c r="GN13" s="80"/>
      <c r="GO13" s="80"/>
      <c r="GP13" s="80"/>
      <c r="GQ13" s="80"/>
      <c r="GR13" s="80"/>
      <c r="GS13" s="80"/>
      <c r="GT13" s="80"/>
      <c r="GU13" s="80"/>
      <c r="GV13" s="80"/>
      <c r="GW13" s="80"/>
      <c r="GX13" s="80"/>
      <c r="GY13" s="80"/>
      <c r="GZ13" s="80"/>
      <c r="HA13" s="80"/>
      <c r="HB13" s="80"/>
      <c r="HC13" s="80"/>
      <c r="HD13" s="80"/>
      <c r="HE13" s="80"/>
      <c r="HF13" s="80"/>
      <c r="HG13" s="80"/>
      <c r="HH13" s="80"/>
      <c r="HI13" s="80"/>
      <c r="HJ13" s="80"/>
      <c r="HK13" s="80"/>
      <c r="HL13" s="80"/>
      <c r="HM13" s="80"/>
      <c r="HN13" s="80"/>
      <c r="HO13" s="80"/>
      <c r="HP13" s="80"/>
      <c r="HQ13" s="80"/>
      <c r="HR13" s="80"/>
      <c r="HS13" s="80"/>
      <c r="HT13" s="80"/>
      <c r="HU13" s="80"/>
      <c r="HV13" s="80"/>
      <c r="HW13" s="80"/>
      <c r="HX13" s="80"/>
      <c r="HY13" s="80"/>
      <c r="HZ13" s="80"/>
      <c r="IA13" s="80"/>
      <c r="IB13" s="80"/>
      <c r="IC13" s="80"/>
      <c r="ID13" s="80"/>
      <c r="IE13" s="80"/>
      <c r="IF13" s="80"/>
      <c r="IG13" s="80"/>
      <c r="IH13" s="80"/>
      <c r="II13" s="80"/>
      <c r="IJ13" s="80"/>
      <c r="IK13" s="80"/>
      <c r="IL13" s="80"/>
      <c r="IM13" s="80"/>
      <c r="IN13" s="80"/>
      <c r="IO13" s="80"/>
      <c r="IP13" s="80"/>
      <c r="IQ13" s="80"/>
      <c r="IR13" s="80"/>
      <c r="IS13" s="80"/>
      <c r="IT13" s="80"/>
      <c r="IU13" s="80"/>
      <c r="IV13" s="80"/>
      <c r="IW13" s="80"/>
      <c r="IX13" s="80"/>
      <c r="IY13" s="80"/>
      <c r="IZ13" s="80"/>
      <c r="JA13" s="80"/>
      <c r="JB13" s="80"/>
      <c r="JC13" s="80"/>
      <c r="JD13" s="80"/>
      <c r="JE13" s="80"/>
      <c r="JF13" s="80"/>
      <c r="JG13" s="80"/>
      <c r="JH13" s="80"/>
      <c r="JI13" s="80"/>
      <c r="JJ13" s="80"/>
      <c r="JK13" s="80"/>
      <c r="JL13" s="80"/>
      <c r="JM13" s="80"/>
      <c r="JN13" s="80"/>
      <c r="JO13" s="80"/>
      <c r="JP13" s="80"/>
      <c r="JQ13" s="80"/>
      <c r="JR13" s="80"/>
      <c r="JS13" s="80"/>
      <c r="JT13" s="80"/>
      <c r="JU13" s="80"/>
      <c r="JV13" s="80"/>
      <c r="JW13" s="80"/>
      <c r="JX13" s="80"/>
      <c r="JY13" s="80"/>
      <c r="JZ13" s="80"/>
      <c r="KA13" s="80"/>
      <c r="KB13" s="80"/>
      <c r="KC13" s="80"/>
      <c r="KD13" s="80"/>
      <c r="KE13" s="80"/>
      <c r="KF13" s="80"/>
      <c r="KG13" s="80"/>
      <c r="KH13" s="80"/>
      <c r="KI13" s="80"/>
      <c r="KJ13" s="80"/>
      <c r="KK13" s="80"/>
      <c r="KL13" s="80"/>
      <c r="KM13" s="80"/>
      <c r="KN13" s="80"/>
      <c r="KO13" s="80"/>
      <c r="KP13" s="80"/>
      <c r="KQ13" s="80"/>
      <c r="KR13" s="80"/>
      <c r="KS13" s="80"/>
      <c r="KT13" s="80"/>
      <c r="KU13" s="80"/>
      <c r="KV13" s="80"/>
      <c r="KW13" s="80"/>
      <c r="KX13" s="80"/>
      <c r="KY13" s="80"/>
      <c r="KZ13" s="80"/>
      <c r="LA13" s="80"/>
      <c r="LB13" s="80"/>
      <c r="LC13" s="80"/>
      <c r="LD13" s="80"/>
      <c r="LE13" s="80"/>
      <c r="LF13" s="80"/>
      <c r="LG13" s="80"/>
      <c r="LH13" s="80"/>
      <c r="LI13" s="80"/>
      <c r="LJ13" s="80"/>
      <c r="LK13" s="80"/>
      <c r="LL13" s="80"/>
      <c r="LM13" s="80"/>
      <c r="LN13" s="80"/>
      <c r="LO13" s="80"/>
      <c r="LP13" s="80"/>
      <c r="LQ13" s="80"/>
      <c r="LR13" s="80"/>
      <c r="LS13" s="80"/>
      <c r="LT13" s="80"/>
      <c r="LU13" s="80"/>
      <c r="LV13" s="80"/>
      <c r="LW13" s="80"/>
      <c r="LX13" s="80"/>
      <c r="LY13" s="80"/>
      <c r="LZ13" s="80"/>
      <c r="MA13" s="80"/>
      <c r="MB13" s="80"/>
      <c r="MC13" s="80"/>
      <c r="MD13" s="80"/>
      <c r="ME13" s="80"/>
      <c r="MF13" s="80"/>
      <c r="MG13" s="80"/>
      <c r="MH13" s="80"/>
      <c r="MI13" s="80"/>
      <c r="MJ13" s="80"/>
      <c r="MK13" s="80"/>
      <c r="ML13" s="80"/>
      <c r="MM13" s="80"/>
      <c r="MN13" s="80"/>
      <c r="MO13" s="80"/>
      <c r="MP13" s="80"/>
      <c r="MQ13" s="80"/>
      <c r="MR13" s="80"/>
      <c r="MS13" s="80"/>
      <c r="MT13" s="80"/>
      <c r="MU13" s="80"/>
      <c r="MV13" s="80"/>
      <c r="MW13" s="80"/>
      <c r="MX13" s="80"/>
      <c r="MY13" s="80"/>
      <c r="MZ13" s="80"/>
      <c r="NA13" s="80">
        <v>268</v>
      </c>
      <c r="NB13" s="80"/>
      <c r="NC13" s="80"/>
      <c r="ND13" s="80"/>
      <c r="NE13" s="80"/>
      <c r="NF13" s="80"/>
      <c r="NG13" s="80"/>
      <c r="NH13" s="80"/>
      <c r="NI13" s="80"/>
      <c r="NJ13" s="80"/>
      <c r="NK13" s="80"/>
      <c r="NL13" s="80"/>
      <c r="NM13" s="80"/>
      <c r="NN13" s="80"/>
      <c r="NO13" s="80"/>
      <c r="NP13" s="80"/>
      <c r="NQ13" s="80"/>
      <c r="NR13" s="80"/>
      <c r="NS13" s="80"/>
      <c r="NT13" s="80"/>
      <c r="NU13" s="80"/>
      <c r="NV13" s="80"/>
      <c r="NW13" s="80"/>
      <c r="NX13" s="80"/>
      <c r="NY13" s="80"/>
      <c r="NZ13" s="80"/>
      <c r="OA13" s="80"/>
      <c r="OB13" s="79">
        <v>55374</v>
      </c>
    </row>
    <row r="14" spans="1:392" ht="13.15">
      <c r="A14" s="27">
        <v>112120</v>
      </c>
      <c r="B14" s="87" t="s">
        <v>117</v>
      </c>
      <c r="C14" s="83"/>
      <c r="D14" s="83"/>
      <c r="E14" s="83"/>
      <c r="F14" s="83"/>
      <c r="G14" s="83"/>
      <c r="H14" s="83"/>
      <c r="I14" s="83"/>
      <c r="J14" s="83">
        <v>35639</v>
      </c>
      <c r="K14" s="83"/>
      <c r="L14" s="83"/>
      <c r="M14" s="83"/>
      <c r="N14" s="83"/>
      <c r="O14" s="83">
        <v>326</v>
      </c>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83"/>
      <c r="AT14" s="83"/>
      <c r="AU14" s="83"/>
      <c r="AV14" s="83"/>
      <c r="AW14" s="83"/>
      <c r="AX14" s="83"/>
      <c r="AY14" s="83"/>
      <c r="AZ14" s="83"/>
      <c r="BA14" s="83"/>
      <c r="BB14" s="83"/>
      <c r="BC14" s="83"/>
      <c r="BD14" s="83"/>
      <c r="BE14" s="83"/>
      <c r="BF14" s="83"/>
      <c r="BG14" s="83"/>
      <c r="BH14" s="83"/>
      <c r="BI14" s="83"/>
      <c r="BJ14" s="83"/>
      <c r="BK14" s="83"/>
      <c r="BL14" s="83"/>
      <c r="BM14" s="83"/>
      <c r="BN14" s="83"/>
      <c r="BO14" s="81"/>
      <c r="BP14" s="80"/>
      <c r="BQ14" s="80"/>
      <c r="BR14" s="80"/>
      <c r="BS14" s="80"/>
      <c r="BT14" s="80"/>
      <c r="BU14" s="80"/>
      <c r="BV14" s="80"/>
      <c r="BW14" s="80"/>
      <c r="BX14" s="80"/>
      <c r="BY14" s="80"/>
      <c r="BZ14" s="80"/>
      <c r="CA14" s="80"/>
      <c r="CB14" s="80"/>
      <c r="CC14" s="80"/>
      <c r="CD14" s="80"/>
      <c r="CE14" s="80"/>
      <c r="CF14" s="80"/>
      <c r="CG14" s="80"/>
      <c r="CH14" s="80"/>
      <c r="CI14" s="80"/>
      <c r="CJ14" s="80"/>
      <c r="CK14" s="80"/>
      <c r="CL14" s="80"/>
      <c r="CM14" s="80"/>
      <c r="CN14" s="80"/>
      <c r="CO14" s="80"/>
      <c r="CP14" s="80"/>
      <c r="CQ14" s="80"/>
      <c r="CR14" s="80"/>
      <c r="CS14" s="80"/>
      <c r="CT14" s="80"/>
      <c r="CU14" s="80"/>
      <c r="CV14" s="80"/>
      <c r="CW14" s="80"/>
      <c r="CX14" s="80"/>
      <c r="CY14" s="80"/>
      <c r="CZ14" s="80"/>
      <c r="DA14" s="80"/>
      <c r="DB14" s="80"/>
      <c r="DC14" s="80"/>
      <c r="DD14" s="80"/>
      <c r="DE14" s="80"/>
      <c r="DF14" s="80"/>
      <c r="DG14" s="80"/>
      <c r="DH14" s="80"/>
      <c r="DI14" s="80"/>
      <c r="DJ14" s="80"/>
      <c r="DK14" s="80"/>
      <c r="DL14" s="80"/>
      <c r="DM14" s="80"/>
      <c r="DN14" s="80"/>
      <c r="DO14" s="80"/>
      <c r="DP14" s="80"/>
      <c r="DQ14" s="80"/>
      <c r="DR14" s="80"/>
      <c r="DS14" s="80"/>
      <c r="DT14" s="80"/>
      <c r="DU14" s="80"/>
      <c r="DV14" s="80"/>
      <c r="DW14" s="80"/>
      <c r="DX14" s="80"/>
      <c r="DY14" s="80"/>
      <c r="DZ14" s="80"/>
      <c r="EA14" s="80"/>
      <c r="EB14" s="80"/>
      <c r="EC14" s="80"/>
      <c r="ED14" s="80"/>
      <c r="EE14" s="80"/>
      <c r="EF14" s="80"/>
      <c r="EG14" s="80"/>
      <c r="EH14" s="80"/>
      <c r="EI14" s="80"/>
      <c r="EJ14" s="80"/>
      <c r="EK14" s="80"/>
      <c r="EL14" s="80"/>
      <c r="EM14" s="80"/>
      <c r="EN14" s="80"/>
      <c r="EO14" s="80"/>
      <c r="EP14" s="80"/>
      <c r="EQ14" s="80"/>
      <c r="ER14" s="80"/>
      <c r="ES14" s="80"/>
      <c r="ET14" s="80"/>
      <c r="EU14" s="80"/>
      <c r="EV14" s="80"/>
      <c r="EW14" s="80"/>
      <c r="EX14" s="80"/>
      <c r="EY14" s="80"/>
      <c r="EZ14" s="80"/>
      <c r="FA14" s="80"/>
      <c r="FB14" s="80"/>
      <c r="FC14" s="80"/>
      <c r="FD14" s="80"/>
      <c r="FE14" s="80"/>
      <c r="FF14" s="80"/>
      <c r="FG14" s="80"/>
      <c r="FH14" s="80"/>
      <c r="FI14" s="80"/>
      <c r="FJ14" s="80"/>
      <c r="FK14" s="80"/>
      <c r="FL14" s="80"/>
      <c r="FM14" s="80"/>
      <c r="FN14" s="80"/>
      <c r="FO14" s="80"/>
      <c r="FP14" s="80"/>
      <c r="FQ14" s="80"/>
      <c r="FR14" s="80"/>
      <c r="FS14" s="80"/>
      <c r="FT14" s="80"/>
      <c r="FU14" s="80"/>
      <c r="FV14" s="80"/>
      <c r="FW14" s="80"/>
      <c r="FX14" s="80"/>
      <c r="FY14" s="80"/>
      <c r="FZ14" s="80"/>
      <c r="GA14" s="80"/>
      <c r="GB14" s="80"/>
      <c r="GC14" s="80"/>
      <c r="GD14" s="80"/>
      <c r="GE14" s="80"/>
      <c r="GF14" s="80"/>
      <c r="GG14" s="80"/>
      <c r="GH14" s="80"/>
      <c r="GI14" s="80"/>
      <c r="GJ14" s="80"/>
      <c r="GK14" s="80"/>
      <c r="GL14" s="80"/>
      <c r="GM14" s="80"/>
      <c r="GN14" s="80"/>
      <c r="GO14" s="80"/>
      <c r="GP14" s="80"/>
      <c r="GQ14" s="80"/>
      <c r="GR14" s="80"/>
      <c r="GS14" s="80"/>
      <c r="GT14" s="80"/>
      <c r="GU14" s="80"/>
      <c r="GV14" s="80"/>
      <c r="GW14" s="80"/>
      <c r="GX14" s="80"/>
      <c r="GY14" s="80"/>
      <c r="GZ14" s="80"/>
      <c r="HA14" s="80"/>
      <c r="HB14" s="80"/>
      <c r="HC14" s="80"/>
      <c r="HD14" s="80"/>
      <c r="HE14" s="80"/>
      <c r="HF14" s="80"/>
      <c r="HG14" s="80"/>
      <c r="HH14" s="80"/>
      <c r="HI14" s="80"/>
      <c r="HJ14" s="80"/>
      <c r="HK14" s="80"/>
      <c r="HL14" s="80"/>
      <c r="HM14" s="80"/>
      <c r="HN14" s="80"/>
      <c r="HO14" s="80"/>
      <c r="HP14" s="80"/>
      <c r="HQ14" s="80"/>
      <c r="HR14" s="80"/>
      <c r="HS14" s="80"/>
      <c r="HT14" s="80"/>
      <c r="HU14" s="80"/>
      <c r="HV14" s="80"/>
      <c r="HW14" s="80"/>
      <c r="HX14" s="80"/>
      <c r="HY14" s="80"/>
      <c r="HZ14" s="80"/>
      <c r="IA14" s="80"/>
      <c r="IB14" s="80"/>
      <c r="IC14" s="80"/>
      <c r="ID14" s="80"/>
      <c r="IE14" s="80"/>
      <c r="IF14" s="80"/>
      <c r="IG14" s="80"/>
      <c r="IH14" s="80"/>
      <c r="II14" s="80"/>
      <c r="IJ14" s="80"/>
      <c r="IK14" s="80"/>
      <c r="IL14" s="80"/>
      <c r="IM14" s="80"/>
      <c r="IN14" s="80"/>
      <c r="IO14" s="80"/>
      <c r="IP14" s="80"/>
      <c r="IQ14" s="80"/>
      <c r="IR14" s="80"/>
      <c r="IS14" s="80"/>
      <c r="IT14" s="80"/>
      <c r="IU14" s="80"/>
      <c r="IV14" s="80"/>
      <c r="IW14" s="80"/>
      <c r="IX14" s="80"/>
      <c r="IY14" s="80"/>
      <c r="IZ14" s="80"/>
      <c r="JA14" s="80"/>
      <c r="JB14" s="80"/>
      <c r="JC14" s="80"/>
      <c r="JD14" s="80"/>
      <c r="JE14" s="80"/>
      <c r="JF14" s="80"/>
      <c r="JG14" s="80"/>
      <c r="JH14" s="80"/>
      <c r="JI14" s="80"/>
      <c r="JJ14" s="80"/>
      <c r="JK14" s="80"/>
      <c r="JL14" s="80"/>
      <c r="JM14" s="80"/>
      <c r="JN14" s="80"/>
      <c r="JO14" s="80"/>
      <c r="JP14" s="80"/>
      <c r="JQ14" s="80"/>
      <c r="JR14" s="80"/>
      <c r="JS14" s="80"/>
      <c r="JT14" s="80"/>
      <c r="JU14" s="80"/>
      <c r="JV14" s="80"/>
      <c r="JW14" s="80"/>
      <c r="JX14" s="80"/>
      <c r="JY14" s="80"/>
      <c r="JZ14" s="80"/>
      <c r="KA14" s="80"/>
      <c r="KB14" s="80"/>
      <c r="KC14" s="80"/>
      <c r="KD14" s="80"/>
      <c r="KE14" s="80"/>
      <c r="KF14" s="80"/>
      <c r="KG14" s="80"/>
      <c r="KH14" s="80"/>
      <c r="KI14" s="80"/>
      <c r="KJ14" s="80"/>
      <c r="KK14" s="80"/>
      <c r="KL14" s="80"/>
      <c r="KM14" s="80"/>
      <c r="KN14" s="80"/>
      <c r="KO14" s="80"/>
      <c r="KP14" s="80"/>
      <c r="KQ14" s="80"/>
      <c r="KR14" s="80"/>
      <c r="KS14" s="80"/>
      <c r="KT14" s="80"/>
      <c r="KU14" s="80"/>
      <c r="KV14" s="80"/>
      <c r="KW14" s="80"/>
      <c r="KX14" s="80"/>
      <c r="KY14" s="80"/>
      <c r="KZ14" s="80"/>
      <c r="LA14" s="80"/>
      <c r="LB14" s="80"/>
      <c r="LC14" s="80"/>
      <c r="LD14" s="80"/>
      <c r="LE14" s="80"/>
      <c r="LF14" s="80"/>
      <c r="LG14" s="80"/>
      <c r="LH14" s="80"/>
      <c r="LI14" s="80"/>
      <c r="LJ14" s="80"/>
      <c r="LK14" s="80"/>
      <c r="LL14" s="80"/>
      <c r="LM14" s="80"/>
      <c r="LN14" s="80"/>
      <c r="LO14" s="80"/>
      <c r="LP14" s="80"/>
      <c r="LQ14" s="80"/>
      <c r="LR14" s="80"/>
      <c r="LS14" s="80"/>
      <c r="LT14" s="80"/>
      <c r="LU14" s="80"/>
      <c r="LV14" s="80"/>
      <c r="LW14" s="80"/>
      <c r="LX14" s="80"/>
      <c r="LY14" s="80"/>
      <c r="LZ14" s="80"/>
      <c r="MA14" s="80"/>
      <c r="MB14" s="80"/>
      <c r="MC14" s="80"/>
      <c r="MD14" s="80"/>
      <c r="ME14" s="80"/>
      <c r="MF14" s="80"/>
      <c r="MG14" s="80"/>
      <c r="MH14" s="80"/>
      <c r="MI14" s="80"/>
      <c r="MJ14" s="80"/>
      <c r="MK14" s="80"/>
      <c r="ML14" s="80"/>
      <c r="MM14" s="80"/>
      <c r="MN14" s="80"/>
      <c r="MO14" s="80"/>
      <c r="MP14" s="80"/>
      <c r="MQ14" s="80"/>
      <c r="MR14" s="80"/>
      <c r="MS14" s="80"/>
      <c r="MT14" s="80"/>
      <c r="MU14" s="80"/>
      <c r="MV14" s="80"/>
      <c r="MW14" s="80"/>
      <c r="MX14" s="80"/>
      <c r="MY14" s="80"/>
      <c r="MZ14" s="80"/>
      <c r="NA14" s="80">
        <v>190</v>
      </c>
      <c r="NB14" s="80"/>
      <c r="NC14" s="80"/>
      <c r="ND14" s="80"/>
      <c r="NE14" s="80"/>
      <c r="NF14" s="80"/>
      <c r="NG14" s="80"/>
      <c r="NH14" s="80"/>
      <c r="NI14" s="80"/>
      <c r="NJ14" s="80"/>
      <c r="NK14" s="80"/>
      <c r="NL14" s="80"/>
      <c r="NM14" s="80"/>
      <c r="NN14" s="80"/>
      <c r="NO14" s="80"/>
      <c r="NP14" s="80"/>
      <c r="NQ14" s="80"/>
      <c r="NR14" s="80"/>
      <c r="NS14" s="80"/>
      <c r="NT14" s="80"/>
      <c r="NU14" s="80"/>
      <c r="NV14" s="80"/>
      <c r="NW14" s="80"/>
      <c r="NX14" s="80"/>
      <c r="NY14" s="80"/>
      <c r="NZ14" s="80"/>
      <c r="OA14" s="80"/>
      <c r="OB14" s="79">
        <v>36155</v>
      </c>
    </row>
    <row r="15" spans="1:392" ht="13.15">
      <c r="A15" s="27" t="s">
        <v>119</v>
      </c>
      <c r="B15" s="86" t="s">
        <v>118</v>
      </c>
      <c r="C15" s="83"/>
      <c r="D15" s="83"/>
      <c r="E15" s="83"/>
      <c r="F15" s="83"/>
      <c r="G15" s="83"/>
      <c r="H15" s="83"/>
      <c r="I15" s="83"/>
      <c r="J15" s="83"/>
      <c r="K15" s="83">
        <v>23235</v>
      </c>
      <c r="L15" s="83"/>
      <c r="M15" s="83">
        <v>107</v>
      </c>
      <c r="N15" s="83"/>
      <c r="O15" s="83">
        <v>187</v>
      </c>
      <c r="P15" s="83"/>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83"/>
      <c r="BG15" s="83"/>
      <c r="BH15" s="83"/>
      <c r="BI15" s="83"/>
      <c r="BJ15" s="83"/>
      <c r="BK15" s="83"/>
      <c r="BL15" s="83"/>
      <c r="BM15" s="83"/>
      <c r="BN15" s="83"/>
      <c r="BO15" s="81"/>
      <c r="BP15" s="80"/>
      <c r="BQ15" s="80"/>
      <c r="BR15" s="80"/>
      <c r="BS15" s="80"/>
      <c r="BT15" s="80"/>
      <c r="BU15" s="80"/>
      <c r="BV15" s="80"/>
      <c r="BW15" s="80"/>
      <c r="BX15" s="80"/>
      <c r="BY15" s="80"/>
      <c r="BZ15" s="80"/>
      <c r="CA15" s="80"/>
      <c r="CB15" s="80"/>
      <c r="CC15" s="80"/>
      <c r="CD15" s="80"/>
      <c r="CE15" s="80"/>
      <c r="CF15" s="80"/>
      <c r="CG15" s="80"/>
      <c r="CH15" s="80"/>
      <c r="CI15" s="80"/>
      <c r="CJ15" s="80"/>
      <c r="CK15" s="80"/>
      <c r="CL15" s="80"/>
      <c r="CM15" s="80"/>
      <c r="CN15" s="80"/>
      <c r="CO15" s="80"/>
      <c r="CP15" s="80"/>
      <c r="CQ15" s="80"/>
      <c r="CR15" s="80"/>
      <c r="CS15" s="80"/>
      <c r="CT15" s="80"/>
      <c r="CU15" s="80"/>
      <c r="CV15" s="80"/>
      <c r="CW15" s="80"/>
      <c r="CX15" s="80"/>
      <c r="CY15" s="80"/>
      <c r="CZ15" s="80"/>
      <c r="DA15" s="80"/>
      <c r="DB15" s="80"/>
      <c r="DC15" s="80"/>
      <c r="DD15" s="80"/>
      <c r="DE15" s="80"/>
      <c r="DF15" s="80"/>
      <c r="DG15" s="80"/>
      <c r="DH15" s="80"/>
      <c r="DI15" s="80"/>
      <c r="DJ15" s="80"/>
      <c r="DK15" s="80"/>
      <c r="DL15" s="80"/>
      <c r="DM15" s="80"/>
      <c r="DN15" s="80"/>
      <c r="DO15" s="80"/>
      <c r="DP15" s="80"/>
      <c r="DQ15" s="80"/>
      <c r="DR15" s="80"/>
      <c r="DS15" s="80"/>
      <c r="DT15" s="80"/>
      <c r="DU15" s="80"/>
      <c r="DV15" s="80"/>
      <c r="DW15" s="80"/>
      <c r="DX15" s="80"/>
      <c r="DY15" s="80"/>
      <c r="DZ15" s="80"/>
      <c r="EA15" s="80"/>
      <c r="EB15" s="80"/>
      <c r="EC15" s="80"/>
      <c r="ED15" s="80"/>
      <c r="EE15" s="80"/>
      <c r="EF15" s="80"/>
      <c r="EG15" s="80"/>
      <c r="EH15" s="80"/>
      <c r="EI15" s="80"/>
      <c r="EJ15" s="80"/>
      <c r="EK15" s="80"/>
      <c r="EL15" s="80"/>
      <c r="EM15" s="80"/>
      <c r="EN15" s="80"/>
      <c r="EO15" s="80"/>
      <c r="EP15" s="80"/>
      <c r="EQ15" s="80"/>
      <c r="ER15" s="80"/>
      <c r="ES15" s="80"/>
      <c r="ET15" s="80"/>
      <c r="EU15" s="80"/>
      <c r="EV15" s="80"/>
      <c r="EW15" s="80"/>
      <c r="EX15" s="80"/>
      <c r="EY15" s="80"/>
      <c r="EZ15" s="80"/>
      <c r="FA15" s="80"/>
      <c r="FB15" s="80"/>
      <c r="FC15" s="80"/>
      <c r="FD15" s="80"/>
      <c r="FE15" s="80"/>
      <c r="FF15" s="80"/>
      <c r="FG15" s="80"/>
      <c r="FH15" s="80"/>
      <c r="FI15" s="80"/>
      <c r="FJ15" s="80"/>
      <c r="FK15" s="80"/>
      <c r="FL15" s="80"/>
      <c r="FM15" s="80"/>
      <c r="FN15" s="80"/>
      <c r="FO15" s="80"/>
      <c r="FP15" s="80"/>
      <c r="FQ15" s="80"/>
      <c r="FR15" s="80"/>
      <c r="FS15" s="80"/>
      <c r="FT15" s="80"/>
      <c r="FU15" s="80"/>
      <c r="FV15" s="80"/>
      <c r="FW15" s="80"/>
      <c r="FX15" s="80"/>
      <c r="FY15" s="80"/>
      <c r="FZ15" s="80"/>
      <c r="GA15" s="80"/>
      <c r="GB15" s="80"/>
      <c r="GC15" s="80"/>
      <c r="GD15" s="80"/>
      <c r="GE15" s="80"/>
      <c r="GF15" s="80"/>
      <c r="GG15" s="80"/>
      <c r="GH15" s="80"/>
      <c r="GI15" s="80"/>
      <c r="GJ15" s="80"/>
      <c r="GK15" s="80"/>
      <c r="GL15" s="80"/>
      <c r="GM15" s="80"/>
      <c r="GN15" s="80"/>
      <c r="GO15" s="80"/>
      <c r="GP15" s="80"/>
      <c r="GQ15" s="80"/>
      <c r="GR15" s="80"/>
      <c r="GS15" s="80"/>
      <c r="GT15" s="80"/>
      <c r="GU15" s="80"/>
      <c r="GV15" s="80"/>
      <c r="GW15" s="80"/>
      <c r="GX15" s="80"/>
      <c r="GY15" s="80"/>
      <c r="GZ15" s="80"/>
      <c r="HA15" s="80"/>
      <c r="HB15" s="80"/>
      <c r="HC15" s="80"/>
      <c r="HD15" s="80"/>
      <c r="HE15" s="80"/>
      <c r="HF15" s="80"/>
      <c r="HG15" s="80"/>
      <c r="HH15" s="80"/>
      <c r="HI15" s="80"/>
      <c r="HJ15" s="80"/>
      <c r="HK15" s="80"/>
      <c r="HL15" s="80"/>
      <c r="HM15" s="80"/>
      <c r="HN15" s="80"/>
      <c r="HO15" s="80"/>
      <c r="HP15" s="80"/>
      <c r="HQ15" s="80"/>
      <c r="HR15" s="80"/>
      <c r="HS15" s="80"/>
      <c r="HT15" s="80"/>
      <c r="HU15" s="80"/>
      <c r="HV15" s="80"/>
      <c r="HW15" s="80"/>
      <c r="HX15" s="80"/>
      <c r="HY15" s="80"/>
      <c r="HZ15" s="80"/>
      <c r="IA15" s="80"/>
      <c r="IB15" s="80"/>
      <c r="IC15" s="80"/>
      <c r="ID15" s="80"/>
      <c r="IE15" s="80"/>
      <c r="IF15" s="80"/>
      <c r="IG15" s="80"/>
      <c r="IH15" s="80"/>
      <c r="II15" s="80"/>
      <c r="IJ15" s="80"/>
      <c r="IK15" s="80"/>
      <c r="IL15" s="80"/>
      <c r="IM15" s="80"/>
      <c r="IN15" s="80"/>
      <c r="IO15" s="80"/>
      <c r="IP15" s="80"/>
      <c r="IQ15" s="80"/>
      <c r="IR15" s="80"/>
      <c r="IS15" s="80"/>
      <c r="IT15" s="80"/>
      <c r="IU15" s="80"/>
      <c r="IV15" s="80"/>
      <c r="IW15" s="80"/>
      <c r="IX15" s="80"/>
      <c r="IY15" s="80"/>
      <c r="IZ15" s="80"/>
      <c r="JA15" s="80"/>
      <c r="JB15" s="80"/>
      <c r="JC15" s="80"/>
      <c r="JD15" s="80"/>
      <c r="JE15" s="80"/>
      <c r="JF15" s="80"/>
      <c r="JG15" s="80"/>
      <c r="JH15" s="80"/>
      <c r="JI15" s="80"/>
      <c r="JJ15" s="80"/>
      <c r="JK15" s="80"/>
      <c r="JL15" s="80"/>
      <c r="JM15" s="80"/>
      <c r="JN15" s="80"/>
      <c r="JO15" s="80"/>
      <c r="JP15" s="80"/>
      <c r="JQ15" s="80"/>
      <c r="JR15" s="80"/>
      <c r="JS15" s="80"/>
      <c r="JT15" s="80"/>
      <c r="JU15" s="80"/>
      <c r="JV15" s="80"/>
      <c r="JW15" s="80"/>
      <c r="JX15" s="80"/>
      <c r="JY15" s="80"/>
      <c r="JZ15" s="80"/>
      <c r="KA15" s="80"/>
      <c r="KB15" s="80"/>
      <c r="KC15" s="80"/>
      <c r="KD15" s="80"/>
      <c r="KE15" s="80"/>
      <c r="KF15" s="80"/>
      <c r="KG15" s="80"/>
      <c r="KH15" s="80"/>
      <c r="KI15" s="80"/>
      <c r="KJ15" s="80"/>
      <c r="KK15" s="80"/>
      <c r="KL15" s="80"/>
      <c r="KM15" s="80"/>
      <c r="KN15" s="80"/>
      <c r="KO15" s="80"/>
      <c r="KP15" s="80"/>
      <c r="KQ15" s="80"/>
      <c r="KR15" s="80"/>
      <c r="KS15" s="80"/>
      <c r="KT15" s="80"/>
      <c r="KU15" s="80"/>
      <c r="KV15" s="80"/>
      <c r="KW15" s="80"/>
      <c r="KX15" s="80"/>
      <c r="KY15" s="80"/>
      <c r="KZ15" s="80"/>
      <c r="LA15" s="80"/>
      <c r="LB15" s="80"/>
      <c r="LC15" s="80"/>
      <c r="LD15" s="80"/>
      <c r="LE15" s="80"/>
      <c r="LF15" s="80"/>
      <c r="LG15" s="80"/>
      <c r="LH15" s="80"/>
      <c r="LI15" s="80"/>
      <c r="LJ15" s="80"/>
      <c r="LK15" s="80"/>
      <c r="LL15" s="80"/>
      <c r="LM15" s="80"/>
      <c r="LN15" s="80"/>
      <c r="LO15" s="80"/>
      <c r="LP15" s="80"/>
      <c r="LQ15" s="80"/>
      <c r="LR15" s="80"/>
      <c r="LS15" s="80"/>
      <c r="LT15" s="80"/>
      <c r="LU15" s="80"/>
      <c r="LV15" s="80"/>
      <c r="LW15" s="80"/>
      <c r="LX15" s="80"/>
      <c r="LY15" s="80"/>
      <c r="LZ15" s="80"/>
      <c r="MA15" s="80"/>
      <c r="MB15" s="80"/>
      <c r="MC15" s="80"/>
      <c r="MD15" s="80"/>
      <c r="ME15" s="80"/>
      <c r="MF15" s="80"/>
      <c r="MG15" s="80"/>
      <c r="MH15" s="80"/>
      <c r="MI15" s="80"/>
      <c r="MJ15" s="80"/>
      <c r="MK15" s="80"/>
      <c r="ML15" s="80"/>
      <c r="MM15" s="80"/>
      <c r="MN15" s="80"/>
      <c r="MO15" s="80"/>
      <c r="MP15" s="80"/>
      <c r="MQ15" s="80"/>
      <c r="MR15" s="80"/>
      <c r="MS15" s="80"/>
      <c r="MT15" s="80"/>
      <c r="MU15" s="80"/>
      <c r="MV15" s="80"/>
      <c r="MW15" s="80"/>
      <c r="MX15" s="80"/>
      <c r="MY15" s="80"/>
      <c r="MZ15" s="80"/>
      <c r="NA15" s="80">
        <v>109</v>
      </c>
      <c r="NB15" s="80"/>
      <c r="NC15" s="80"/>
      <c r="ND15" s="80"/>
      <c r="NE15" s="80"/>
      <c r="NF15" s="80"/>
      <c r="NG15" s="80"/>
      <c r="NH15" s="80"/>
      <c r="NI15" s="80"/>
      <c r="NJ15" s="80"/>
      <c r="NK15" s="80"/>
      <c r="NL15" s="80"/>
      <c r="NM15" s="80"/>
      <c r="NN15" s="80"/>
      <c r="NO15" s="80"/>
      <c r="NP15" s="80"/>
      <c r="NQ15" s="80"/>
      <c r="NR15" s="80"/>
      <c r="NS15" s="80"/>
      <c r="NT15" s="80"/>
      <c r="NU15" s="80"/>
      <c r="NV15" s="80"/>
      <c r="NW15" s="80"/>
      <c r="NX15" s="80"/>
      <c r="NY15" s="80"/>
      <c r="NZ15" s="80"/>
      <c r="OA15" s="80"/>
      <c r="OB15" s="79">
        <v>23638</v>
      </c>
    </row>
    <row r="16" spans="1:392" ht="13.15">
      <c r="A16" s="27">
        <v>112300</v>
      </c>
      <c r="B16" s="86" t="s">
        <v>120</v>
      </c>
      <c r="C16" s="83"/>
      <c r="D16" s="83"/>
      <c r="E16" s="83"/>
      <c r="F16" s="83"/>
      <c r="G16" s="83"/>
      <c r="H16" s="83"/>
      <c r="I16" s="83"/>
      <c r="J16" s="83"/>
      <c r="K16" s="83"/>
      <c r="L16" s="83">
        <v>33130</v>
      </c>
      <c r="M16" s="83"/>
      <c r="N16" s="83"/>
      <c r="O16" s="83">
        <v>305</v>
      </c>
      <c r="P16" s="83"/>
      <c r="Q16" s="83"/>
      <c r="R16" s="83"/>
      <c r="S16" s="83"/>
      <c r="T16" s="83"/>
      <c r="U16" s="83"/>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83"/>
      <c r="AT16" s="83"/>
      <c r="AU16" s="83"/>
      <c r="AV16" s="83"/>
      <c r="AW16" s="83"/>
      <c r="AX16" s="83"/>
      <c r="AY16" s="83"/>
      <c r="AZ16" s="83"/>
      <c r="BA16" s="83"/>
      <c r="BB16" s="83"/>
      <c r="BC16" s="83"/>
      <c r="BD16" s="83"/>
      <c r="BE16" s="83"/>
      <c r="BF16" s="83"/>
      <c r="BG16" s="83"/>
      <c r="BH16" s="83"/>
      <c r="BI16" s="83"/>
      <c r="BJ16" s="83"/>
      <c r="BK16" s="83"/>
      <c r="BL16" s="83"/>
      <c r="BM16" s="83"/>
      <c r="BN16" s="83"/>
      <c r="BO16" s="81"/>
      <c r="BP16" s="80"/>
      <c r="BQ16" s="80"/>
      <c r="BR16" s="80"/>
      <c r="BS16" s="80"/>
      <c r="BT16" s="80"/>
      <c r="BU16" s="80"/>
      <c r="BV16" s="80"/>
      <c r="BW16" s="80"/>
      <c r="BX16" s="80"/>
      <c r="BY16" s="80"/>
      <c r="BZ16" s="80"/>
      <c r="CA16" s="80"/>
      <c r="CB16" s="80"/>
      <c r="CC16" s="80"/>
      <c r="CD16" s="80"/>
      <c r="CE16" s="80"/>
      <c r="CF16" s="80"/>
      <c r="CG16" s="80"/>
      <c r="CH16" s="80"/>
      <c r="CI16" s="80"/>
      <c r="CJ16" s="80"/>
      <c r="CK16" s="80"/>
      <c r="CL16" s="80"/>
      <c r="CM16" s="80"/>
      <c r="CN16" s="80"/>
      <c r="CO16" s="80"/>
      <c r="CP16" s="80"/>
      <c r="CQ16" s="80"/>
      <c r="CR16" s="80"/>
      <c r="CS16" s="80"/>
      <c r="CT16" s="80"/>
      <c r="CU16" s="80"/>
      <c r="CV16" s="80"/>
      <c r="CW16" s="80"/>
      <c r="CX16" s="80"/>
      <c r="CY16" s="80"/>
      <c r="CZ16" s="80"/>
      <c r="DA16" s="80"/>
      <c r="DB16" s="80"/>
      <c r="DC16" s="80"/>
      <c r="DD16" s="80"/>
      <c r="DE16" s="80"/>
      <c r="DF16" s="80"/>
      <c r="DG16" s="80"/>
      <c r="DH16" s="80"/>
      <c r="DI16" s="80"/>
      <c r="DJ16" s="80"/>
      <c r="DK16" s="80"/>
      <c r="DL16" s="80"/>
      <c r="DM16" s="80"/>
      <c r="DN16" s="80"/>
      <c r="DO16" s="80"/>
      <c r="DP16" s="80"/>
      <c r="DQ16" s="80"/>
      <c r="DR16" s="80"/>
      <c r="DS16" s="80"/>
      <c r="DT16" s="80"/>
      <c r="DU16" s="80"/>
      <c r="DV16" s="80"/>
      <c r="DW16" s="80"/>
      <c r="DX16" s="80"/>
      <c r="DY16" s="80"/>
      <c r="DZ16" s="80"/>
      <c r="EA16" s="80"/>
      <c r="EB16" s="80"/>
      <c r="EC16" s="80"/>
      <c r="ED16" s="80"/>
      <c r="EE16" s="80"/>
      <c r="EF16" s="80"/>
      <c r="EG16" s="80"/>
      <c r="EH16" s="80"/>
      <c r="EI16" s="80"/>
      <c r="EJ16" s="80"/>
      <c r="EK16" s="80"/>
      <c r="EL16" s="80"/>
      <c r="EM16" s="80"/>
      <c r="EN16" s="80"/>
      <c r="EO16" s="80"/>
      <c r="EP16" s="80"/>
      <c r="EQ16" s="80"/>
      <c r="ER16" s="80"/>
      <c r="ES16" s="80"/>
      <c r="ET16" s="80"/>
      <c r="EU16" s="80"/>
      <c r="EV16" s="80"/>
      <c r="EW16" s="80"/>
      <c r="EX16" s="80"/>
      <c r="EY16" s="80"/>
      <c r="EZ16" s="80"/>
      <c r="FA16" s="80"/>
      <c r="FB16" s="80"/>
      <c r="FC16" s="80"/>
      <c r="FD16" s="80"/>
      <c r="FE16" s="80"/>
      <c r="FF16" s="80"/>
      <c r="FG16" s="80"/>
      <c r="FH16" s="80"/>
      <c r="FI16" s="80"/>
      <c r="FJ16" s="80"/>
      <c r="FK16" s="80"/>
      <c r="FL16" s="80"/>
      <c r="FM16" s="80"/>
      <c r="FN16" s="80"/>
      <c r="FO16" s="80"/>
      <c r="FP16" s="80"/>
      <c r="FQ16" s="80"/>
      <c r="FR16" s="80"/>
      <c r="FS16" s="80"/>
      <c r="FT16" s="80"/>
      <c r="FU16" s="80"/>
      <c r="FV16" s="80"/>
      <c r="FW16" s="80"/>
      <c r="FX16" s="80"/>
      <c r="FY16" s="80"/>
      <c r="FZ16" s="80"/>
      <c r="GA16" s="80"/>
      <c r="GB16" s="80"/>
      <c r="GC16" s="80"/>
      <c r="GD16" s="80"/>
      <c r="GE16" s="80"/>
      <c r="GF16" s="80"/>
      <c r="GG16" s="80"/>
      <c r="GH16" s="80"/>
      <c r="GI16" s="80"/>
      <c r="GJ16" s="80"/>
      <c r="GK16" s="80"/>
      <c r="GL16" s="80"/>
      <c r="GM16" s="80"/>
      <c r="GN16" s="80"/>
      <c r="GO16" s="80"/>
      <c r="GP16" s="80"/>
      <c r="GQ16" s="80"/>
      <c r="GR16" s="80"/>
      <c r="GS16" s="80"/>
      <c r="GT16" s="80"/>
      <c r="GU16" s="80"/>
      <c r="GV16" s="80"/>
      <c r="GW16" s="80"/>
      <c r="GX16" s="80"/>
      <c r="GY16" s="80"/>
      <c r="GZ16" s="80"/>
      <c r="HA16" s="80"/>
      <c r="HB16" s="80"/>
      <c r="HC16" s="80"/>
      <c r="HD16" s="80"/>
      <c r="HE16" s="80"/>
      <c r="HF16" s="80"/>
      <c r="HG16" s="80"/>
      <c r="HH16" s="80"/>
      <c r="HI16" s="80"/>
      <c r="HJ16" s="80"/>
      <c r="HK16" s="80"/>
      <c r="HL16" s="80"/>
      <c r="HM16" s="80"/>
      <c r="HN16" s="80"/>
      <c r="HO16" s="80"/>
      <c r="HP16" s="80"/>
      <c r="HQ16" s="80"/>
      <c r="HR16" s="80"/>
      <c r="HS16" s="80"/>
      <c r="HT16" s="80"/>
      <c r="HU16" s="80"/>
      <c r="HV16" s="80"/>
      <c r="HW16" s="80"/>
      <c r="HX16" s="80"/>
      <c r="HY16" s="80"/>
      <c r="HZ16" s="80"/>
      <c r="IA16" s="80"/>
      <c r="IB16" s="80"/>
      <c r="IC16" s="80"/>
      <c r="ID16" s="80"/>
      <c r="IE16" s="80"/>
      <c r="IF16" s="80"/>
      <c r="IG16" s="80"/>
      <c r="IH16" s="80"/>
      <c r="II16" s="80"/>
      <c r="IJ16" s="80"/>
      <c r="IK16" s="80"/>
      <c r="IL16" s="80"/>
      <c r="IM16" s="80"/>
      <c r="IN16" s="80"/>
      <c r="IO16" s="80"/>
      <c r="IP16" s="80"/>
      <c r="IQ16" s="80"/>
      <c r="IR16" s="80"/>
      <c r="IS16" s="80"/>
      <c r="IT16" s="80"/>
      <c r="IU16" s="80"/>
      <c r="IV16" s="80"/>
      <c r="IW16" s="80"/>
      <c r="IX16" s="80"/>
      <c r="IY16" s="80"/>
      <c r="IZ16" s="80"/>
      <c r="JA16" s="80"/>
      <c r="JB16" s="80"/>
      <c r="JC16" s="80"/>
      <c r="JD16" s="80"/>
      <c r="JE16" s="80"/>
      <c r="JF16" s="80"/>
      <c r="JG16" s="80"/>
      <c r="JH16" s="80"/>
      <c r="JI16" s="80"/>
      <c r="JJ16" s="80"/>
      <c r="JK16" s="80"/>
      <c r="JL16" s="80"/>
      <c r="JM16" s="80"/>
      <c r="JN16" s="80"/>
      <c r="JO16" s="80"/>
      <c r="JP16" s="80"/>
      <c r="JQ16" s="80"/>
      <c r="JR16" s="80"/>
      <c r="JS16" s="80"/>
      <c r="JT16" s="80"/>
      <c r="JU16" s="80"/>
      <c r="JV16" s="80"/>
      <c r="JW16" s="80"/>
      <c r="JX16" s="80"/>
      <c r="JY16" s="80"/>
      <c r="JZ16" s="80"/>
      <c r="KA16" s="80"/>
      <c r="KB16" s="80"/>
      <c r="KC16" s="80"/>
      <c r="KD16" s="80"/>
      <c r="KE16" s="80"/>
      <c r="KF16" s="80"/>
      <c r="KG16" s="80"/>
      <c r="KH16" s="80"/>
      <c r="KI16" s="80"/>
      <c r="KJ16" s="80"/>
      <c r="KK16" s="80"/>
      <c r="KL16" s="80"/>
      <c r="KM16" s="80"/>
      <c r="KN16" s="80"/>
      <c r="KO16" s="80"/>
      <c r="KP16" s="80"/>
      <c r="KQ16" s="80"/>
      <c r="KR16" s="80"/>
      <c r="KS16" s="80"/>
      <c r="KT16" s="80"/>
      <c r="KU16" s="80"/>
      <c r="KV16" s="80"/>
      <c r="KW16" s="80"/>
      <c r="KX16" s="80"/>
      <c r="KY16" s="80"/>
      <c r="KZ16" s="80"/>
      <c r="LA16" s="80"/>
      <c r="LB16" s="80"/>
      <c r="LC16" s="80"/>
      <c r="LD16" s="80"/>
      <c r="LE16" s="80"/>
      <c r="LF16" s="80"/>
      <c r="LG16" s="80"/>
      <c r="LH16" s="80"/>
      <c r="LI16" s="80"/>
      <c r="LJ16" s="80"/>
      <c r="LK16" s="80"/>
      <c r="LL16" s="80"/>
      <c r="LM16" s="80"/>
      <c r="LN16" s="80"/>
      <c r="LO16" s="80"/>
      <c r="LP16" s="80"/>
      <c r="LQ16" s="80"/>
      <c r="LR16" s="80"/>
      <c r="LS16" s="80"/>
      <c r="LT16" s="80"/>
      <c r="LU16" s="80"/>
      <c r="LV16" s="80"/>
      <c r="LW16" s="80"/>
      <c r="LX16" s="80"/>
      <c r="LY16" s="80"/>
      <c r="LZ16" s="80"/>
      <c r="MA16" s="80"/>
      <c r="MB16" s="80"/>
      <c r="MC16" s="80"/>
      <c r="MD16" s="80"/>
      <c r="ME16" s="80"/>
      <c r="MF16" s="80"/>
      <c r="MG16" s="80"/>
      <c r="MH16" s="80"/>
      <c r="MI16" s="80"/>
      <c r="MJ16" s="80"/>
      <c r="MK16" s="80"/>
      <c r="ML16" s="80"/>
      <c r="MM16" s="80"/>
      <c r="MN16" s="80"/>
      <c r="MO16" s="80"/>
      <c r="MP16" s="80"/>
      <c r="MQ16" s="80"/>
      <c r="MR16" s="80"/>
      <c r="MS16" s="80"/>
      <c r="MT16" s="80"/>
      <c r="MU16" s="80"/>
      <c r="MV16" s="80"/>
      <c r="MW16" s="80"/>
      <c r="MX16" s="80"/>
      <c r="MY16" s="80"/>
      <c r="MZ16" s="80"/>
      <c r="NA16" s="80">
        <v>178</v>
      </c>
      <c r="NB16" s="80"/>
      <c r="NC16" s="80"/>
      <c r="ND16" s="80"/>
      <c r="NE16" s="80"/>
      <c r="NF16" s="80"/>
      <c r="NG16" s="80"/>
      <c r="NH16" s="80"/>
      <c r="NI16" s="80"/>
      <c r="NJ16" s="80"/>
      <c r="NK16" s="80"/>
      <c r="NL16" s="80"/>
      <c r="NM16" s="80"/>
      <c r="NN16" s="80"/>
      <c r="NO16" s="80"/>
      <c r="NP16" s="80"/>
      <c r="NQ16" s="80"/>
      <c r="NR16" s="80"/>
      <c r="NS16" s="80"/>
      <c r="NT16" s="80"/>
      <c r="NU16" s="80"/>
      <c r="NV16" s="80"/>
      <c r="NW16" s="80"/>
      <c r="NX16" s="80"/>
      <c r="NY16" s="80"/>
      <c r="NZ16" s="80"/>
      <c r="OA16" s="80"/>
      <c r="OB16" s="79">
        <v>33612</v>
      </c>
    </row>
    <row r="17" spans="1:392" ht="13.15">
      <c r="A17" s="27">
        <v>113000</v>
      </c>
      <c r="B17" s="86" t="s">
        <v>121</v>
      </c>
      <c r="C17" s="83"/>
      <c r="D17" s="83"/>
      <c r="E17" s="83"/>
      <c r="F17" s="83"/>
      <c r="G17" s="83">
        <v>15</v>
      </c>
      <c r="H17" s="83"/>
      <c r="I17" s="83"/>
      <c r="J17" s="83"/>
      <c r="K17" s="83"/>
      <c r="L17" s="83"/>
      <c r="M17" s="83">
        <v>19031</v>
      </c>
      <c r="N17" s="83"/>
      <c r="O17" s="83"/>
      <c r="P17" s="83"/>
      <c r="Q17" s="83"/>
      <c r="R17" s="83"/>
      <c r="S17" s="83"/>
      <c r="T17" s="83"/>
      <c r="U17" s="83"/>
      <c r="V17" s="83"/>
      <c r="W17" s="83"/>
      <c r="X17" s="83"/>
      <c r="Y17" s="83"/>
      <c r="Z17" s="83"/>
      <c r="AA17" s="83"/>
      <c r="AB17" s="83"/>
      <c r="AC17" s="83"/>
      <c r="AD17" s="83"/>
      <c r="AE17" s="83"/>
      <c r="AF17" s="83"/>
      <c r="AG17" s="83"/>
      <c r="AH17" s="83"/>
      <c r="AI17" s="83">
        <v>30</v>
      </c>
      <c r="AJ17" s="83"/>
      <c r="AK17" s="83"/>
      <c r="AL17" s="83"/>
      <c r="AM17" s="83"/>
      <c r="AN17" s="83"/>
      <c r="AO17" s="83"/>
      <c r="AP17" s="83"/>
      <c r="AQ17" s="83"/>
      <c r="AR17" s="83"/>
      <c r="AS17" s="83"/>
      <c r="AT17" s="83"/>
      <c r="AU17" s="83"/>
      <c r="AV17" s="83"/>
      <c r="AW17" s="83"/>
      <c r="AX17" s="83"/>
      <c r="AY17" s="83"/>
      <c r="AZ17" s="83"/>
      <c r="BA17" s="83"/>
      <c r="BB17" s="83"/>
      <c r="BC17" s="83"/>
      <c r="BD17" s="83"/>
      <c r="BE17" s="83"/>
      <c r="BF17" s="83"/>
      <c r="BG17" s="83"/>
      <c r="BH17" s="83"/>
      <c r="BI17" s="83"/>
      <c r="BJ17" s="83"/>
      <c r="BK17" s="83"/>
      <c r="BL17" s="83"/>
      <c r="BM17" s="83"/>
      <c r="BN17" s="83"/>
      <c r="BO17" s="81"/>
      <c r="BP17" s="80"/>
      <c r="BQ17" s="80"/>
      <c r="BR17" s="80"/>
      <c r="BS17" s="80"/>
      <c r="BT17" s="80"/>
      <c r="BU17" s="80"/>
      <c r="BV17" s="80"/>
      <c r="BW17" s="80"/>
      <c r="BX17" s="80"/>
      <c r="BY17" s="80"/>
      <c r="BZ17" s="80"/>
      <c r="CA17" s="80"/>
      <c r="CB17" s="80"/>
      <c r="CC17" s="80"/>
      <c r="CD17" s="80"/>
      <c r="CE17" s="80"/>
      <c r="CF17" s="80"/>
      <c r="CG17" s="80"/>
      <c r="CH17" s="80"/>
      <c r="CI17" s="80"/>
      <c r="CJ17" s="80"/>
      <c r="CK17" s="80"/>
      <c r="CL17" s="80"/>
      <c r="CM17" s="80"/>
      <c r="CN17" s="80"/>
      <c r="CO17" s="80"/>
      <c r="CP17" s="80"/>
      <c r="CQ17" s="80"/>
      <c r="CR17" s="80"/>
      <c r="CS17" s="80"/>
      <c r="CT17" s="80"/>
      <c r="CU17" s="80"/>
      <c r="CV17" s="80"/>
      <c r="CW17" s="80"/>
      <c r="CX17" s="80"/>
      <c r="CY17" s="80"/>
      <c r="CZ17" s="80"/>
      <c r="DA17" s="80"/>
      <c r="DB17" s="80"/>
      <c r="DC17" s="80"/>
      <c r="DD17" s="80"/>
      <c r="DE17" s="80"/>
      <c r="DF17" s="80"/>
      <c r="DG17" s="80"/>
      <c r="DH17" s="80"/>
      <c r="DI17" s="80"/>
      <c r="DJ17" s="80"/>
      <c r="DK17" s="80"/>
      <c r="DL17" s="80"/>
      <c r="DM17" s="80"/>
      <c r="DN17" s="80"/>
      <c r="DO17" s="80"/>
      <c r="DP17" s="80"/>
      <c r="DQ17" s="80"/>
      <c r="DR17" s="80"/>
      <c r="DS17" s="80"/>
      <c r="DT17" s="80"/>
      <c r="DU17" s="80"/>
      <c r="DV17" s="80"/>
      <c r="DW17" s="80"/>
      <c r="DX17" s="80"/>
      <c r="DY17" s="80"/>
      <c r="DZ17" s="80"/>
      <c r="EA17" s="80"/>
      <c r="EB17" s="80"/>
      <c r="EC17" s="80"/>
      <c r="ED17" s="80"/>
      <c r="EE17" s="80"/>
      <c r="EF17" s="80"/>
      <c r="EG17" s="80"/>
      <c r="EH17" s="80"/>
      <c r="EI17" s="80"/>
      <c r="EJ17" s="80"/>
      <c r="EK17" s="80"/>
      <c r="EL17" s="80"/>
      <c r="EM17" s="80"/>
      <c r="EN17" s="80"/>
      <c r="EO17" s="80"/>
      <c r="EP17" s="80"/>
      <c r="EQ17" s="80"/>
      <c r="ER17" s="80"/>
      <c r="ES17" s="80"/>
      <c r="ET17" s="80"/>
      <c r="EU17" s="80"/>
      <c r="EV17" s="80"/>
      <c r="EW17" s="80"/>
      <c r="EX17" s="80"/>
      <c r="EY17" s="80"/>
      <c r="EZ17" s="80"/>
      <c r="FA17" s="80"/>
      <c r="FB17" s="80"/>
      <c r="FC17" s="80"/>
      <c r="FD17" s="80"/>
      <c r="FE17" s="80"/>
      <c r="FF17" s="80"/>
      <c r="FG17" s="80"/>
      <c r="FH17" s="80"/>
      <c r="FI17" s="80"/>
      <c r="FJ17" s="80"/>
      <c r="FK17" s="80"/>
      <c r="FL17" s="80"/>
      <c r="FM17" s="80"/>
      <c r="FN17" s="80"/>
      <c r="FO17" s="80"/>
      <c r="FP17" s="80"/>
      <c r="FQ17" s="80"/>
      <c r="FR17" s="80"/>
      <c r="FS17" s="80"/>
      <c r="FT17" s="80"/>
      <c r="FU17" s="80"/>
      <c r="FV17" s="80"/>
      <c r="FW17" s="80"/>
      <c r="FX17" s="80"/>
      <c r="FY17" s="80"/>
      <c r="FZ17" s="80"/>
      <c r="GA17" s="80"/>
      <c r="GB17" s="80"/>
      <c r="GC17" s="80"/>
      <c r="GD17" s="80"/>
      <c r="GE17" s="80"/>
      <c r="GF17" s="80"/>
      <c r="GG17" s="80"/>
      <c r="GH17" s="80"/>
      <c r="GI17" s="80"/>
      <c r="GJ17" s="80"/>
      <c r="GK17" s="80"/>
      <c r="GL17" s="80"/>
      <c r="GM17" s="80"/>
      <c r="GN17" s="80"/>
      <c r="GO17" s="80"/>
      <c r="GP17" s="80"/>
      <c r="GQ17" s="80"/>
      <c r="GR17" s="80"/>
      <c r="GS17" s="80"/>
      <c r="GT17" s="80"/>
      <c r="GU17" s="80"/>
      <c r="GV17" s="80"/>
      <c r="GW17" s="80"/>
      <c r="GX17" s="80"/>
      <c r="GY17" s="80"/>
      <c r="GZ17" s="80"/>
      <c r="HA17" s="80"/>
      <c r="HB17" s="80"/>
      <c r="HC17" s="80"/>
      <c r="HD17" s="80"/>
      <c r="HE17" s="80"/>
      <c r="HF17" s="80"/>
      <c r="HG17" s="80"/>
      <c r="HH17" s="80"/>
      <c r="HI17" s="80"/>
      <c r="HJ17" s="80"/>
      <c r="HK17" s="80"/>
      <c r="HL17" s="80"/>
      <c r="HM17" s="80"/>
      <c r="HN17" s="80"/>
      <c r="HO17" s="80"/>
      <c r="HP17" s="80"/>
      <c r="HQ17" s="80"/>
      <c r="HR17" s="80"/>
      <c r="HS17" s="80"/>
      <c r="HT17" s="80"/>
      <c r="HU17" s="80"/>
      <c r="HV17" s="80"/>
      <c r="HW17" s="80"/>
      <c r="HX17" s="80"/>
      <c r="HY17" s="80"/>
      <c r="HZ17" s="80"/>
      <c r="IA17" s="80"/>
      <c r="IB17" s="80"/>
      <c r="IC17" s="80"/>
      <c r="ID17" s="80"/>
      <c r="IE17" s="80"/>
      <c r="IF17" s="80"/>
      <c r="IG17" s="80"/>
      <c r="IH17" s="80"/>
      <c r="II17" s="80"/>
      <c r="IJ17" s="80"/>
      <c r="IK17" s="80"/>
      <c r="IL17" s="80"/>
      <c r="IM17" s="80"/>
      <c r="IN17" s="80"/>
      <c r="IO17" s="80"/>
      <c r="IP17" s="80"/>
      <c r="IQ17" s="80"/>
      <c r="IR17" s="80"/>
      <c r="IS17" s="80"/>
      <c r="IT17" s="80"/>
      <c r="IU17" s="80"/>
      <c r="IV17" s="80"/>
      <c r="IW17" s="80"/>
      <c r="IX17" s="80"/>
      <c r="IY17" s="80"/>
      <c r="IZ17" s="80"/>
      <c r="JA17" s="80"/>
      <c r="JB17" s="80"/>
      <c r="JC17" s="80"/>
      <c r="JD17" s="80"/>
      <c r="JE17" s="80"/>
      <c r="JF17" s="80"/>
      <c r="JG17" s="80"/>
      <c r="JH17" s="80"/>
      <c r="JI17" s="80"/>
      <c r="JJ17" s="80"/>
      <c r="JK17" s="80"/>
      <c r="JL17" s="80"/>
      <c r="JM17" s="80"/>
      <c r="JN17" s="80"/>
      <c r="JO17" s="80"/>
      <c r="JP17" s="80"/>
      <c r="JQ17" s="80"/>
      <c r="JR17" s="80"/>
      <c r="JS17" s="80"/>
      <c r="JT17" s="80"/>
      <c r="JU17" s="80"/>
      <c r="JV17" s="80"/>
      <c r="JW17" s="80"/>
      <c r="JX17" s="80"/>
      <c r="JY17" s="80"/>
      <c r="JZ17" s="80"/>
      <c r="KA17" s="80"/>
      <c r="KB17" s="80"/>
      <c r="KC17" s="80"/>
      <c r="KD17" s="80"/>
      <c r="KE17" s="80"/>
      <c r="KF17" s="80"/>
      <c r="KG17" s="80"/>
      <c r="KH17" s="80"/>
      <c r="KI17" s="80"/>
      <c r="KJ17" s="80"/>
      <c r="KK17" s="80"/>
      <c r="KL17" s="80"/>
      <c r="KM17" s="80"/>
      <c r="KN17" s="80"/>
      <c r="KO17" s="80"/>
      <c r="KP17" s="80"/>
      <c r="KQ17" s="80"/>
      <c r="KR17" s="80"/>
      <c r="KS17" s="80"/>
      <c r="KT17" s="80"/>
      <c r="KU17" s="80"/>
      <c r="KV17" s="80"/>
      <c r="KW17" s="80"/>
      <c r="KX17" s="80"/>
      <c r="KY17" s="80"/>
      <c r="KZ17" s="80"/>
      <c r="LA17" s="80"/>
      <c r="LB17" s="80"/>
      <c r="LC17" s="80"/>
      <c r="LD17" s="80"/>
      <c r="LE17" s="80"/>
      <c r="LF17" s="80"/>
      <c r="LG17" s="80"/>
      <c r="LH17" s="80"/>
      <c r="LI17" s="80"/>
      <c r="LJ17" s="80"/>
      <c r="LK17" s="80"/>
      <c r="LL17" s="80"/>
      <c r="LM17" s="80"/>
      <c r="LN17" s="80"/>
      <c r="LO17" s="80"/>
      <c r="LP17" s="80"/>
      <c r="LQ17" s="80"/>
      <c r="LR17" s="80"/>
      <c r="LS17" s="80"/>
      <c r="LT17" s="80"/>
      <c r="LU17" s="80"/>
      <c r="LV17" s="80"/>
      <c r="LW17" s="80"/>
      <c r="LX17" s="80"/>
      <c r="LY17" s="80"/>
      <c r="LZ17" s="80"/>
      <c r="MA17" s="80"/>
      <c r="MB17" s="80"/>
      <c r="MC17" s="80"/>
      <c r="MD17" s="80"/>
      <c r="ME17" s="80"/>
      <c r="MF17" s="80"/>
      <c r="MG17" s="80"/>
      <c r="MH17" s="80"/>
      <c r="MI17" s="80"/>
      <c r="MJ17" s="80"/>
      <c r="MK17" s="80"/>
      <c r="ML17" s="80"/>
      <c r="MM17" s="80"/>
      <c r="MN17" s="80"/>
      <c r="MO17" s="80"/>
      <c r="MP17" s="80"/>
      <c r="MQ17" s="80"/>
      <c r="MR17" s="80"/>
      <c r="MS17" s="80"/>
      <c r="MT17" s="80"/>
      <c r="MU17" s="80"/>
      <c r="MV17" s="80"/>
      <c r="MW17" s="80"/>
      <c r="MX17" s="80"/>
      <c r="MY17" s="80"/>
      <c r="MZ17" s="80"/>
      <c r="NA17" s="80"/>
      <c r="NB17" s="80"/>
      <c r="NC17" s="80"/>
      <c r="ND17" s="80"/>
      <c r="NE17" s="80"/>
      <c r="NF17" s="80"/>
      <c r="NG17" s="80"/>
      <c r="NH17" s="80"/>
      <c r="NI17" s="80"/>
      <c r="NJ17" s="80"/>
      <c r="NK17" s="80"/>
      <c r="NL17" s="80"/>
      <c r="NM17" s="80"/>
      <c r="NN17" s="80"/>
      <c r="NO17" s="80"/>
      <c r="NP17" s="80"/>
      <c r="NQ17" s="80"/>
      <c r="NR17" s="80"/>
      <c r="NS17" s="80"/>
      <c r="NT17" s="80"/>
      <c r="NU17" s="80"/>
      <c r="NV17" s="80"/>
      <c r="NW17" s="80"/>
      <c r="NX17" s="80"/>
      <c r="NY17" s="80"/>
      <c r="NZ17" s="80"/>
      <c r="OA17" s="80"/>
      <c r="OB17" s="79">
        <v>19076</v>
      </c>
    </row>
    <row r="18" spans="1:392" ht="13.15">
      <c r="A18" s="27">
        <v>114000</v>
      </c>
      <c r="B18" s="86" t="s">
        <v>122</v>
      </c>
      <c r="C18" s="83"/>
      <c r="D18" s="83"/>
      <c r="E18" s="83"/>
      <c r="F18" s="83"/>
      <c r="G18" s="83"/>
      <c r="H18" s="83"/>
      <c r="I18" s="83"/>
      <c r="J18" s="83"/>
      <c r="K18" s="83"/>
      <c r="L18" s="83"/>
      <c r="M18" s="83"/>
      <c r="N18" s="83">
        <v>6888</v>
      </c>
      <c r="O18" s="83"/>
      <c r="P18" s="83"/>
      <c r="Q18" s="83"/>
      <c r="R18" s="83"/>
      <c r="S18" s="83"/>
      <c r="T18" s="83"/>
      <c r="U18" s="83"/>
      <c r="V18" s="83"/>
      <c r="W18" s="83"/>
      <c r="X18" s="83"/>
      <c r="Y18" s="83"/>
      <c r="Z18" s="83"/>
      <c r="AA18" s="83"/>
      <c r="AB18" s="83"/>
      <c r="AC18" s="83"/>
      <c r="AD18" s="83"/>
      <c r="AE18" s="83"/>
      <c r="AF18" s="83"/>
      <c r="AG18" s="83"/>
      <c r="AH18" s="83"/>
      <c r="AI18" s="83">
        <v>11</v>
      </c>
      <c r="AJ18" s="83"/>
      <c r="AK18" s="83"/>
      <c r="AL18" s="83"/>
      <c r="AM18" s="83"/>
      <c r="AN18" s="83"/>
      <c r="AO18" s="83"/>
      <c r="AP18" s="83"/>
      <c r="AQ18" s="83"/>
      <c r="AR18" s="83"/>
      <c r="AS18" s="83"/>
      <c r="AT18" s="83"/>
      <c r="AU18" s="83"/>
      <c r="AV18" s="83"/>
      <c r="AW18" s="83"/>
      <c r="AX18" s="83"/>
      <c r="AY18" s="83"/>
      <c r="AZ18" s="83"/>
      <c r="BA18" s="83"/>
      <c r="BB18" s="83"/>
      <c r="BC18" s="83"/>
      <c r="BD18" s="83"/>
      <c r="BE18" s="83"/>
      <c r="BF18" s="83"/>
      <c r="BG18" s="83"/>
      <c r="BH18" s="83"/>
      <c r="BI18" s="83"/>
      <c r="BJ18" s="83"/>
      <c r="BK18" s="83"/>
      <c r="BL18" s="83"/>
      <c r="BM18" s="83"/>
      <c r="BN18" s="83"/>
      <c r="BO18" s="81"/>
      <c r="BP18" s="80"/>
      <c r="BQ18" s="80"/>
      <c r="BR18" s="80"/>
      <c r="BS18" s="80"/>
      <c r="BT18" s="80"/>
      <c r="BU18" s="80"/>
      <c r="BV18" s="80"/>
      <c r="BW18" s="80"/>
      <c r="BX18" s="80"/>
      <c r="BY18" s="80"/>
      <c r="BZ18" s="80"/>
      <c r="CA18" s="80"/>
      <c r="CB18" s="80"/>
      <c r="CC18" s="80"/>
      <c r="CD18" s="80"/>
      <c r="CE18" s="80"/>
      <c r="CF18" s="80"/>
      <c r="CG18" s="80"/>
      <c r="CH18" s="80"/>
      <c r="CI18" s="80"/>
      <c r="CJ18" s="80"/>
      <c r="CK18" s="80"/>
      <c r="CL18" s="80"/>
      <c r="CM18" s="80"/>
      <c r="CN18" s="80"/>
      <c r="CO18" s="80"/>
      <c r="CP18" s="80"/>
      <c r="CQ18" s="80"/>
      <c r="CR18" s="80"/>
      <c r="CS18" s="80"/>
      <c r="CT18" s="80"/>
      <c r="CU18" s="80"/>
      <c r="CV18" s="80"/>
      <c r="CW18" s="80"/>
      <c r="CX18" s="80"/>
      <c r="CY18" s="80"/>
      <c r="CZ18" s="80"/>
      <c r="DA18" s="80"/>
      <c r="DB18" s="80"/>
      <c r="DC18" s="80"/>
      <c r="DD18" s="80"/>
      <c r="DE18" s="80"/>
      <c r="DF18" s="80"/>
      <c r="DG18" s="80"/>
      <c r="DH18" s="80"/>
      <c r="DI18" s="80"/>
      <c r="DJ18" s="80"/>
      <c r="DK18" s="80"/>
      <c r="DL18" s="80"/>
      <c r="DM18" s="80"/>
      <c r="DN18" s="80"/>
      <c r="DO18" s="80"/>
      <c r="DP18" s="80"/>
      <c r="DQ18" s="80"/>
      <c r="DR18" s="80"/>
      <c r="DS18" s="80"/>
      <c r="DT18" s="80"/>
      <c r="DU18" s="80"/>
      <c r="DV18" s="80"/>
      <c r="DW18" s="80"/>
      <c r="DX18" s="80"/>
      <c r="DY18" s="80"/>
      <c r="DZ18" s="80"/>
      <c r="EA18" s="80"/>
      <c r="EB18" s="80"/>
      <c r="EC18" s="80"/>
      <c r="ED18" s="80"/>
      <c r="EE18" s="80"/>
      <c r="EF18" s="80"/>
      <c r="EG18" s="80"/>
      <c r="EH18" s="80"/>
      <c r="EI18" s="80"/>
      <c r="EJ18" s="80"/>
      <c r="EK18" s="80"/>
      <c r="EL18" s="80"/>
      <c r="EM18" s="80"/>
      <c r="EN18" s="80"/>
      <c r="EO18" s="80"/>
      <c r="EP18" s="80"/>
      <c r="EQ18" s="80"/>
      <c r="ER18" s="80"/>
      <c r="ES18" s="80"/>
      <c r="ET18" s="80"/>
      <c r="EU18" s="80"/>
      <c r="EV18" s="80"/>
      <c r="EW18" s="80"/>
      <c r="EX18" s="80"/>
      <c r="EY18" s="80"/>
      <c r="EZ18" s="80"/>
      <c r="FA18" s="80"/>
      <c r="FB18" s="80"/>
      <c r="FC18" s="80"/>
      <c r="FD18" s="80"/>
      <c r="FE18" s="80"/>
      <c r="FF18" s="80"/>
      <c r="FG18" s="80"/>
      <c r="FH18" s="80"/>
      <c r="FI18" s="80"/>
      <c r="FJ18" s="80"/>
      <c r="FK18" s="80"/>
      <c r="FL18" s="80"/>
      <c r="FM18" s="80"/>
      <c r="FN18" s="80"/>
      <c r="FO18" s="80"/>
      <c r="FP18" s="80"/>
      <c r="FQ18" s="80"/>
      <c r="FR18" s="80"/>
      <c r="FS18" s="80"/>
      <c r="FT18" s="80"/>
      <c r="FU18" s="80"/>
      <c r="FV18" s="80"/>
      <c r="FW18" s="80"/>
      <c r="FX18" s="80"/>
      <c r="FY18" s="80"/>
      <c r="FZ18" s="80"/>
      <c r="GA18" s="80"/>
      <c r="GB18" s="80"/>
      <c r="GC18" s="80"/>
      <c r="GD18" s="80"/>
      <c r="GE18" s="80"/>
      <c r="GF18" s="80"/>
      <c r="GG18" s="80"/>
      <c r="GH18" s="80"/>
      <c r="GI18" s="80"/>
      <c r="GJ18" s="80"/>
      <c r="GK18" s="80"/>
      <c r="GL18" s="80"/>
      <c r="GM18" s="80"/>
      <c r="GN18" s="80"/>
      <c r="GO18" s="80"/>
      <c r="GP18" s="80"/>
      <c r="GQ18" s="80"/>
      <c r="GR18" s="80"/>
      <c r="GS18" s="80"/>
      <c r="GT18" s="80"/>
      <c r="GU18" s="80"/>
      <c r="GV18" s="80"/>
      <c r="GW18" s="80"/>
      <c r="GX18" s="80"/>
      <c r="GY18" s="80"/>
      <c r="GZ18" s="80"/>
      <c r="HA18" s="80"/>
      <c r="HB18" s="80"/>
      <c r="HC18" s="80"/>
      <c r="HD18" s="80"/>
      <c r="HE18" s="80"/>
      <c r="HF18" s="80"/>
      <c r="HG18" s="80"/>
      <c r="HH18" s="80"/>
      <c r="HI18" s="80"/>
      <c r="HJ18" s="80"/>
      <c r="HK18" s="80"/>
      <c r="HL18" s="80"/>
      <c r="HM18" s="80"/>
      <c r="HN18" s="80"/>
      <c r="HO18" s="80"/>
      <c r="HP18" s="80"/>
      <c r="HQ18" s="80"/>
      <c r="HR18" s="80"/>
      <c r="HS18" s="80"/>
      <c r="HT18" s="80"/>
      <c r="HU18" s="80"/>
      <c r="HV18" s="80"/>
      <c r="HW18" s="80"/>
      <c r="HX18" s="80"/>
      <c r="HY18" s="80"/>
      <c r="HZ18" s="80"/>
      <c r="IA18" s="80"/>
      <c r="IB18" s="80"/>
      <c r="IC18" s="80"/>
      <c r="ID18" s="80"/>
      <c r="IE18" s="80"/>
      <c r="IF18" s="80"/>
      <c r="IG18" s="80"/>
      <c r="IH18" s="80"/>
      <c r="II18" s="80"/>
      <c r="IJ18" s="80"/>
      <c r="IK18" s="80"/>
      <c r="IL18" s="80"/>
      <c r="IM18" s="80"/>
      <c r="IN18" s="80"/>
      <c r="IO18" s="80"/>
      <c r="IP18" s="80"/>
      <c r="IQ18" s="80"/>
      <c r="IR18" s="80"/>
      <c r="IS18" s="80"/>
      <c r="IT18" s="80"/>
      <c r="IU18" s="80"/>
      <c r="IV18" s="80"/>
      <c r="IW18" s="80"/>
      <c r="IX18" s="80"/>
      <c r="IY18" s="80"/>
      <c r="IZ18" s="80"/>
      <c r="JA18" s="80"/>
      <c r="JB18" s="80"/>
      <c r="JC18" s="80"/>
      <c r="JD18" s="80"/>
      <c r="JE18" s="80"/>
      <c r="JF18" s="80"/>
      <c r="JG18" s="80"/>
      <c r="JH18" s="80"/>
      <c r="JI18" s="80"/>
      <c r="JJ18" s="80"/>
      <c r="JK18" s="80"/>
      <c r="JL18" s="80"/>
      <c r="JM18" s="80"/>
      <c r="JN18" s="80"/>
      <c r="JO18" s="80"/>
      <c r="JP18" s="80"/>
      <c r="JQ18" s="80"/>
      <c r="JR18" s="80"/>
      <c r="JS18" s="80"/>
      <c r="JT18" s="80"/>
      <c r="JU18" s="80"/>
      <c r="JV18" s="80"/>
      <c r="JW18" s="80"/>
      <c r="JX18" s="80"/>
      <c r="JY18" s="80"/>
      <c r="JZ18" s="80"/>
      <c r="KA18" s="80"/>
      <c r="KB18" s="80"/>
      <c r="KC18" s="80"/>
      <c r="KD18" s="80"/>
      <c r="KE18" s="80"/>
      <c r="KF18" s="80"/>
      <c r="KG18" s="80"/>
      <c r="KH18" s="80"/>
      <c r="KI18" s="80"/>
      <c r="KJ18" s="80"/>
      <c r="KK18" s="80"/>
      <c r="KL18" s="80"/>
      <c r="KM18" s="80"/>
      <c r="KN18" s="80"/>
      <c r="KO18" s="80"/>
      <c r="KP18" s="80"/>
      <c r="KQ18" s="80"/>
      <c r="KR18" s="80"/>
      <c r="KS18" s="80"/>
      <c r="KT18" s="80"/>
      <c r="KU18" s="80"/>
      <c r="KV18" s="80"/>
      <c r="KW18" s="80"/>
      <c r="KX18" s="80"/>
      <c r="KY18" s="80"/>
      <c r="KZ18" s="80"/>
      <c r="LA18" s="80"/>
      <c r="LB18" s="80"/>
      <c r="LC18" s="80"/>
      <c r="LD18" s="80"/>
      <c r="LE18" s="80"/>
      <c r="LF18" s="80"/>
      <c r="LG18" s="80"/>
      <c r="LH18" s="80"/>
      <c r="LI18" s="80"/>
      <c r="LJ18" s="80"/>
      <c r="LK18" s="80"/>
      <c r="LL18" s="80"/>
      <c r="LM18" s="80"/>
      <c r="LN18" s="80"/>
      <c r="LO18" s="80"/>
      <c r="LP18" s="80"/>
      <c r="LQ18" s="80"/>
      <c r="LR18" s="80"/>
      <c r="LS18" s="80"/>
      <c r="LT18" s="80"/>
      <c r="LU18" s="80"/>
      <c r="LV18" s="80"/>
      <c r="LW18" s="80"/>
      <c r="LX18" s="80"/>
      <c r="LY18" s="80"/>
      <c r="LZ18" s="80"/>
      <c r="MA18" s="80"/>
      <c r="MB18" s="80"/>
      <c r="MC18" s="80"/>
      <c r="MD18" s="80"/>
      <c r="ME18" s="80"/>
      <c r="MF18" s="80"/>
      <c r="MG18" s="80"/>
      <c r="MH18" s="80"/>
      <c r="MI18" s="80"/>
      <c r="MJ18" s="80"/>
      <c r="MK18" s="80"/>
      <c r="ML18" s="80"/>
      <c r="MM18" s="80"/>
      <c r="MN18" s="80"/>
      <c r="MO18" s="80"/>
      <c r="MP18" s="80"/>
      <c r="MQ18" s="80"/>
      <c r="MR18" s="80"/>
      <c r="MS18" s="80"/>
      <c r="MT18" s="80"/>
      <c r="MU18" s="80"/>
      <c r="MV18" s="80"/>
      <c r="MW18" s="80"/>
      <c r="MX18" s="80"/>
      <c r="MY18" s="80"/>
      <c r="MZ18" s="80"/>
      <c r="NA18" s="80"/>
      <c r="NB18" s="80"/>
      <c r="NC18" s="80"/>
      <c r="ND18" s="80"/>
      <c r="NE18" s="80"/>
      <c r="NF18" s="80"/>
      <c r="NG18" s="80"/>
      <c r="NH18" s="80"/>
      <c r="NI18" s="80"/>
      <c r="NJ18" s="80"/>
      <c r="NK18" s="80"/>
      <c r="NL18" s="80"/>
      <c r="NM18" s="80"/>
      <c r="NN18" s="80"/>
      <c r="NO18" s="80"/>
      <c r="NP18" s="80"/>
      <c r="NQ18" s="80"/>
      <c r="NR18" s="80"/>
      <c r="NS18" s="80"/>
      <c r="NT18" s="80"/>
      <c r="NU18" s="80"/>
      <c r="NV18" s="80"/>
      <c r="NW18" s="80"/>
      <c r="NX18" s="80"/>
      <c r="NY18" s="80"/>
      <c r="NZ18" s="80"/>
      <c r="OA18" s="80"/>
      <c r="OB18" s="79">
        <v>6899</v>
      </c>
    </row>
    <row r="19" spans="1:392" ht="13.15">
      <c r="A19" s="27">
        <v>115000</v>
      </c>
      <c r="B19" s="86" t="s">
        <v>123</v>
      </c>
      <c r="C19" s="83"/>
      <c r="D19" s="83"/>
      <c r="E19" s="83"/>
      <c r="F19" s="83"/>
      <c r="G19" s="83"/>
      <c r="H19" s="83"/>
      <c r="I19" s="83"/>
      <c r="J19" s="83"/>
      <c r="K19" s="83"/>
      <c r="L19" s="83"/>
      <c r="M19" s="83"/>
      <c r="N19" s="83"/>
      <c r="O19" s="83">
        <v>18465</v>
      </c>
      <c r="P19" s="83"/>
      <c r="Q19" s="83"/>
      <c r="R19" s="83"/>
      <c r="S19" s="83"/>
      <c r="T19" s="83"/>
      <c r="U19" s="83"/>
      <c r="V19" s="83"/>
      <c r="W19" s="83"/>
      <c r="X19" s="83"/>
      <c r="Y19" s="83"/>
      <c r="Z19" s="83"/>
      <c r="AA19" s="83"/>
      <c r="AB19" s="83"/>
      <c r="AC19" s="83"/>
      <c r="AD19" s="83"/>
      <c r="AE19" s="83"/>
      <c r="AF19" s="83"/>
      <c r="AG19" s="83"/>
      <c r="AH19" s="83"/>
      <c r="AI19" s="83">
        <v>17</v>
      </c>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3"/>
      <c r="BI19" s="83"/>
      <c r="BJ19" s="83"/>
      <c r="BK19" s="83"/>
      <c r="BL19" s="83"/>
      <c r="BM19" s="83"/>
      <c r="BN19" s="83"/>
      <c r="BO19" s="81"/>
      <c r="BP19" s="80"/>
      <c r="BQ19" s="80"/>
      <c r="BR19" s="80"/>
      <c r="BS19" s="80"/>
      <c r="BT19" s="80"/>
      <c r="BU19" s="80"/>
      <c r="BV19" s="80"/>
      <c r="BW19" s="80"/>
      <c r="BX19" s="80"/>
      <c r="BY19" s="80"/>
      <c r="BZ19" s="80"/>
      <c r="CA19" s="80"/>
      <c r="CB19" s="80"/>
      <c r="CC19" s="80"/>
      <c r="CD19" s="80"/>
      <c r="CE19" s="80"/>
      <c r="CF19" s="80"/>
      <c r="CG19" s="80"/>
      <c r="CH19" s="80"/>
      <c r="CI19" s="80"/>
      <c r="CJ19" s="80"/>
      <c r="CK19" s="80"/>
      <c r="CL19" s="80"/>
      <c r="CM19" s="80"/>
      <c r="CN19" s="80"/>
      <c r="CO19" s="80"/>
      <c r="CP19" s="80"/>
      <c r="CQ19" s="80"/>
      <c r="CR19" s="80"/>
      <c r="CS19" s="80"/>
      <c r="CT19" s="80"/>
      <c r="CU19" s="80"/>
      <c r="CV19" s="80"/>
      <c r="CW19" s="80"/>
      <c r="CX19" s="80"/>
      <c r="CY19" s="80"/>
      <c r="CZ19" s="80"/>
      <c r="DA19" s="80"/>
      <c r="DB19" s="80"/>
      <c r="DC19" s="80"/>
      <c r="DD19" s="80"/>
      <c r="DE19" s="80"/>
      <c r="DF19" s="80"/>
      <c r="DG19" s="80"/>
      <c r="DH19" s="80"/>
      <c r="DI19" s="80"/>
      <c r="DJ19" s="80"/>
      <c r="DK19" s="80"/>
      <c r="DL19" s="80"/>
      <c r="DM19" s="80"/>
      <c r="DN19" s="80"/>
      <c r="DO19" s="80"/>
      <c r="DP19" s="80"/>
      <c r="DQ19" s="80"/>
      <c r="DR19" s="80"/>
      <c r="DS19" s="80"/>
      <c r="DT19" s="80"/>
      <c r="DU19" s="80"/>
      <c r="DV19" s="80"/>
      <c r="DW19" s="80"/>
      <c r="DX19" s="80"/>
      <c r="DY19" s="80"/>
      <c r="DZ19" s="80"/>
      <c r="EA19" s="80"/>
      <c r="EB19" s="80"/>
      <c r="EC19" s="80"/>
      <c r="ED19" s="80"/>
      <c r="EE19" s="80"/>
      <c r="EF19" s="80"/>
      <c r="EG19" s="80"/>
      <c r="EH19" s="80"/>
      <c r="EI19" s="80"/>
      <c r="EJ19" s="80"/>
      <c r="EK19" s="80"/>
      <c r="EL19" s="80"/>
      <c r="EM19" s="80"/>
      <c r="EN19" s="80"/>
      <c r="EO19" s="80"/>
      <c r="EP19" s="80"/>
      <c r="EQ19" s="80"/>
      <c r="ER19" s="80"/>
      <c r="ES19" s="80"/>
      <c r="ET19" s="80"/>
      <c r="EU19" s="80"/>
      <c r="EV19" s="80"/>
      <c r="EW19" s="80"/>
      <c r="EX19" s="80"/>
      <c r="EY19" s="80"/>
      <c r="EZ19" s="80"/>
      <c r="FA19" s="80"/>
      <c r="FB19" s="80"/>
      <c r="FC19" s="80"/>
      <c r="FD19" s="80"/>
      <c r="FE19" s="80"/>
      <c r="FF19" s="80"/>
      <c r="FG19" s="80"/>
      <c r="FH19" s="80"/>
      <c r="FI19" s="80"/>
      <c r="FJ19" s="80"/>
      <c r="FK19" s="80"/>
      <c r="FL19" s="80"/>
      <c r="FM19" s="80"/>
      <c r="FN19" s="80"/>
      <c r="FO19" s="80"/>
      <c r="FP19" s="80"/>
      <c r="FQ19" s="80"/>
      <c r="FR19" s="80"/>
      <c r="FS19" s="80"/>
      <c r="FT19" s="80"/>
      <c r="FU19" s="80"/>
      <c r="FV19" s="80"/>
      <c r="FW19" s="80"/>
      <c r="FX19" s="80"/>
      <c r="FY19" s="80"/>
      <c r="FZ19" s="80"/>
      <c r="GA19" s="80"/>
      <c r="GB19" s="80"/>
      <c r="GC19" s="80"/>
      <c r="GD19" s="80"/>
      <c r="GE19" s="80"/>
      <c r="GF19" s="80"/>
      <c r="GG19" s="80"/>
      <c r="GH19" s="80"/>
      <c r="GI19" s="80"/>
      <c r="GJ19" s="80"/>
      <c r="GK19" s="80"/>
      <c r="GL19" s="80"/>
      <c r="GM19" s="80"/>
      <c r="GN19" s="80"/>
      <c r="GO19" s="80"/>
      <c r="GP19" s="80"/>
      <c r="GQ19" s="80"/>
      <c r="GR19" s="80"/>
      <c r="GS19" s="80"/>
      <c r="GT19" s="80"/>
      <c r="GU19" s="80"/>
      <c r="GV19" s="80"/>
      <c r="GW19" s="80"/>
      <c r="GX19" s="80"/>
      <c r="GY19" s="80"/>
      <c r="GZ19" s="80"/>
      <c r="HA19" s="80"/>
      <c r="HB19" s="80"/>
      <c r="HC19" s="80"/>
      <c r="HD19" s="80"/>
      <c r="HE19" s="80"/>
      <c r="HF19" s="80"/>
      <c r="HG19" s="80"/>
      <c r="HH19" s="80"/>
      <c r="HI19" s="80"/>
      <c r="HJ19" s="80"/>
      <c r="HK19" s="80"/>
      <c r="HL19" s="80"/>
      <c r="HM19" s="80"/>
      <c r="HN19" s="80"/>
      <c r="HO19" s="80"/>
      <c r="HP19" s="80"/>
      <c r="HQ19" s="80"/>
      <c r="HR19" s="80"/>
      <c r="HS19" s="80"/>
      <c r="HT19" s="80"/>
      <c r="HU19" s="80"/>
      <c r="HV19" s="80"/>
      <c r="HW19" s="80"/>
      <c r="HX19" s="80"/>
      <c r="HY19" s="80"/>
      <c r="HZ19" s="80"/>
      <c r="IA19" s="80"/>
      <c r="IB19" s="80"/>
      <c r="IC19" s="80"/>
      <c r="ID19" s="80"/>
      <c r="IE19" s="80"/>
      <c r="IF19" s="80"/>
      <c r="IG19" s="80"/>
      <c r="IH19" s="80"/>
      <c r="II19" s="80"/>
      <c r="IJ19" s="80"/>
      <c r="IK19" s="80"/>
      <c r="IL19" s="80"/>
      <c r="IM19" s="80"/>
      <c r="IN19" s="80"/>
      <c r="IO19" s="80"/>
      <c r="IP19" s="80"/>
      <c r="IQ19" s="80"/>
      <c r="IR19" s="80"/>
      <c r="IS19" s="80"/>
      <c r="IT19" s="80"/>
      <c r="IU19" s="80"/>
      <c r="IV19" s="80"/>
      <c r="IW19" s="80"/>
      <c r="IX19" s="80"/>
      <c r="IY19" s="80"/>
      <c r="IZ19" s="80"/>
      <c r="JA19" s="80"/>
      <c r="JB19" s="80"/>
      <c r="JC19" s="80"/>
      <c r="JD19" s="80"/>
      <c r="JE19" s="80"/>
      <c r="JF19" s="80"/>
      <c r="JG19" s="80"/>
      <c r="JH19" s="80"/>
      <c r="JI19" s="80"/>
      <c r="JJ19" s="80"/>
      <c r="JK19" s="80"/>
      <c r="JL19" s="80"/>
      <c r="JM19" s="80"/>
      <c r="JN19" s="80"/>
      <c r="JO19" s="80"/>
      <c r="JP19" s="80"/>
      <c r="JQ19" s="80"/>
      <c r="JR19" s="80"/>
      <c r="JS19" s="80"/>
      <c r="JT19" s="80"/>
      <c r="JU19" s="80"/>
      <c r="JV19" s="80"/>
      <c r="JW19" s="80"/>
      <c r="JX19" s="80"/>
      <c r="JY19" s="80"/>
      <c r="JZ19" s="80"/>
      <c r="KA19" s="80"/>
      <c r="KB19" s="80"/>
      <c r="KC19" s="80"/>
      <c r="KD19" s="80"/>
      <c r="KE19" s="80"/>
      <c r="KF19" s="80"/>
      <c r="KG19" s="80"/>
      <c r="KH19" s="80"/>
      <c r="KI19" s="80"/>
      <c r="KJ19" s="80"/>
      <c r="KK19" s="80"/>
      <c r="KL19" s="80"/>
      <c r="KM19" s="80"/>
      <c r="KN19" s="80"/>
      <c r="KO19" s="80"/>
      <c r="KP19" s="80"/>
      <c r="KQ19" s="80"/>
      <c r="KR19" s="80"/>
      <c r="KS19" s="80"/>
      <c r="KT19" s="80"/>
      <c r="KU19" s="80"/>
      <c r="KV19" s="80"/>
      <c r="KW19" s="80"/>
      <c r="KX19" s="80"/>
      <c r="KY19" s="80"/>
      <c r="KZ19" s="80"/>
      <c r="LA19" s="80"/>
      <c r="LB19" s="80"/>
      <c r="LC19" s="80"/>
      <c r="LD19" s="80"/>
      <c r="LE19" s="80"/>
      <c r="LF19" s="80"/>
      <c r="LG19" s="80">
        <v>0</v>
      </c>
      <c r="LH19" s="80"/>
      <c r="LI19" s="80"/>
      <c r="LJ19" s="80"/>
      <c r="LK19" s="80"/>
      <c r="LL19" s="80"/>
      <c r="LM19" s="80"/>
      <c r="LN19" s="80"/>
      <c r="LO19" s="80"/>
      <c r="LP19" s="80"/>
      <c r="LQ19" s="80"/>
      <c r="LR19" s="80"/>
      <c r="LS19" s="80"/>
      <c r="LT19" s="80"/>
      <c r="LU19" s="80"/>
      <c r="LV19" s="80"/>
      <c r="LW19" s="80"/>
      <c r="LX19" s="80"/>
      <c r="LY19" s="80"/>
      <c r="LZ19" s="80"/>
      <c r="MA19" s="80"/>
      <c r="MB19" s="80"/>
      <c r="MC19" s="80"/>
      <c r="MD19" s="80"/>
      <c r="ME19" s="80"/>
      <c r="MF19" s="80"/>
      <c r="MG19" s="80"/>
      <c r="MH19" s="80"/>
      <c r="MI19" s="80"/>
      <c r="MJ19" s="80"/>
      <c r="MK19" s="80"/>
      <c r="ML19" s="80"/>
      <c r="MM19" s="80"/>
      <c r="MN19" s="80"/>
      <c r="MO19" s="80"/>
      <c r="MP19" s="80"/>
      <c r="MQ19" s="80"/>
      <c r="MR19" s="80"/>
      <c r="MS19" s="80"/>
      <c r="MT19" s="80"/>
      <c r="MU19" s="80"/>
      <c r="MV19" s="80"/>
      <c r="MW19" s="80"/>
      <c r="MX19" s="80"/>
      <c r="MY19" s="80"/>
      <c r="MZ19" s="80"/>
      <c r="NA19" s="80"/>
      <c r="NB19" s="80"/>
      <c r="NC19" s="80"/>
      <c r="ND19" s="80"/>
      <c r="NE19" s="80"/>
      <c r="NF19" s="80"/>
      <c r="NG19" s="80"/>
      <c r="NH19" s="80"/>
      <c r="NI19" s="80"/>
      <c r="NJ19" s="80"/>
      <c r="NK19" s="80"/>
      <c r="NL19" s="80"/>
      <c r="NM19" s="80"/>
      <c r="NN19" s="80"/>
      <c r="NO19" s="80"/>
      <c r="NP19" s="80"/>
      <c r="NQ19" s="80"/>
      <c r="NR19" s="80"/>
      <c r="NS19" s="80"/>
      <c r="NT19" s="80"/>
      <c r="NU19" s="80"/>
      <c r="NV19" s="80"/>
      <c r="NW19" s="80"/>
      <c r="NX19" s="80"/>
      <c r="NY19" s="80"/>
      <c r="NZ19" s="80"/>
      <c r="OA19" s="80"/>
      <c r="OB19" s="79">
        <v>18482</v>
      </c>
    </row>
    <row r="20" spans="1:392" ht="13.15">
      <c r="A20" s="27">
        <v>211000</v>
      </c>
      <c r="B20" s="86" t="s">
        <v>124</v>
      </c>
      <c r="C20" s="83"/>
      <c r="D20" s="83"/>
      <c r="E20" s="83"/>
      <c r="F20" s="83"/>
      <c r="G20" s="83"/>
      <c r="H20" s="83"/>
      <c r="I20" s="83"/>
      <c r="J20" s="83"/>
      <c r="K20" s="83"/>
      <c r="L20" s="83"/>
      <c r="M20" s="83"/>
      <c r="N20" s="83"/>
      <c r="O20" s="83"/>
      <c r="P20" s="83">
        <v>234820</v>
      </c>
      <c r="Q20" s="83"/>
      <c r="R20" s="83"/>
      <c r="S20" s="83"/>
      <c r="T20" s="83"/>
      <c r="U20" s="83">
        <v>153</v>
      </c>
      <c r="V20" s="83">
        <v>31351</v>
      </c>
      <c r="W20" s="83">
        <v>4636</v>
      </c>
      <c r="X20" s="83"/>
      <c r="Y20" s="83"/>
      <c r="Z20" s="83"/>
      <c r="AA20" s="83"/>
      <c r="AB20" s="83"/>
      <c r="AC20" s="83"/>
      <c r="AD20" s="83"/>
      <c r="AE20" s="83">
        <v>76</v>
      </c>
      <c r="AF20" s="83"/>
      <c r="AG20" s="83"/>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3"/>
      <c r="BI20" s="83"/>
      <c r="BJ20" s="83"/>
      <c r="BK20" s="83"/>
      <c r="BL20" s="83"/>
      <c r="BM20" s="83"/>
      <c r="BN20" s="83"/>
      <c r="BO20" s="81"/>
      <c r="BP20" s="80"/>
      <c r="BQ20" s="80"/>
      <c r="BR20" s="80"/>
      <c r="BS20" s="80"/>
      <c r="BT20" s="80"/>
      <c r="BU20" s="80"/>
      <c r="BV20" s="80"/>
      <c r="BW20" s="80"/>
      <c r="BX20" s="80"/>
      <c r="BY20" s="80"/>
      <c r="BZ20" s="80"/>
      <c r="CA20" s="80"/>
      <c r="CB20" s="80"/>
      <c r="CC20" s="80"/>
      <c r="CD20" s="80"/>
      <c r="CE20" s="80"/>
      <c r="CF20" s="80"/>
      <c r="CG20" s="80"/>
      <c r="CH20" s="80"/>
      <c r="CI20" s="80"/>
      <c r="CJ20" s="80"/>
      <c r="CK20" s="80"/>
      <c r="CL20" s="80"/>
      <c r="CM20" s="80"/>
      <c r="CN20" s="80"/>
      <c r="CO20" s="80"/>
      <c r="CP20" s="80"/>
      <c r="CQ20" s="80"/>
      <c r="CR20" s="80"/>
      <c r="CS20" s="80"/>
      <c r="CT20" s="80"/>
      <c r="CU20" s="80"/>
      <c r="CV20" s="80"/>
      <c r="CW20" s="80"/>
      <c r="CX20" s="80"/>
      <c r="CY20" s="80"/>
      <c r="CZ20" s="80"/>
      <c r="DA20" s="80"/>
      <c r="DB20" s="80"/>
      <c r="DC20" s="80"/>
      <c r="DD20" s="80"/>
      <c r="DE20" s="80"/>
      <c r="DF20" s="80"/>
      <c r="DG20" s="80"/>
      <c r="DH20" s="80"/>
      <c r="DI20" s="80"/>
      <c r="DJ20" s="80"/>
      <c r="DK20" s="80"/>
      <c r="DL20" s="80"/>
      <c r="DM20" s="80"/>
      <c r="DN20" s="80"/>
      <c r="DO20" s="80"/>
      <c r="DP20" s="80"/>
      <c r="DQ20" s="80"/>
      <c r="DR20" s="80"/>
      <c r="DS20" s="80"/>
      <c r="DT20" s="80"/>
      <c r="DU20" s="80"/>
      <c r="DV20" s="80"/>
      <c r="DW20" s="80"/>
      <c r="DX20" s="80"/>
      <c r="DY20" s="80"/>
      <c r="DZ20" s="80"/>
      <c r="EA20" s="80"/>
      <c r="EB20" s="80"/>
      <c r="EC20" s="80"/>
      <c r="ED20" s="80"/>
      <c r="EE20" s="80"/>
      <c r="EF20" s="80"/>
      <c r="EG20" s="80"/>
      <c r="EH20" s="80"/>
      <c r="EI20" s="80"/>
      <c r="EJ20" s="80"/>
      <c r="EK20" s="80"/>
      <c r="EL20" s="80"/>
      <c r="EM20" s="80"/>
      <c r="EN20" s="80"/>
      <c r="EO20" s="80"/>
      <c r="EP20" s="80"/>
      <c r="EQ20" s="80"/>
      <c r="ER20" s="80"/>
      <c r="ES20" s="80"/>
      <c r="ET20" s="80"/>
      <c r="EU20" s="80"/>
      <c r="EV20" s="80"/>
      <c r="EW20" s="80"/>
      <c r="EX20" s="80"/>
      <c r="EY20" s="80"/>
      <c r="EZ20" s="80"/>
      <c r="FA20" s="80"/>
      <c r="FB20" s="80"/>
      <c r="FC20" s="80"/>
      <c r="FD20" s="80"/>
      <c r="FE20" s="80"/>
      <c r="FF20" s="80"/>
      <c r="FG20" s="80"/>
      <c r="FH20" s="80"/>
      <c r="FI20" s="80"/>
      <c r="FJ20" s="80"/>
      <c r="FK20" s="80"/>
      <c r="FL20" s="80"/>
      <c r="FM20" s="80"/>
      <c r="FN20" s="80"/>
      <c r="FO20" s="80"/>
      <c r="FP20" s="80"/>
      <c r="FQ20" s="80"/>
      <c r="FR20" s="80"/>
      <c r="FS20" s="80"/>
      <c r="FT20" s="80"/>
      <c r="FU20" s="80"/>
      <c r="FV20" s="80"/>
      <c r="FW20" s="80"/>
      <c r="FX20" s="80"/>
      <c r="FY20" s="80"/>
      <c r="FZ20" s="80"/>
      <c r="GA20" s="80"/>
      <c r="GB20" s="80"/>
      <c r="GC20" s="80"/>
      <c r="GD20" s="80"/>
      <c r="GE20" s="80"/>
      <c r="GF20" s="80"/>
      <c r="GG20" s="80"/>
      <c r="GH20" s="80"/>
      <c r="GI20" s="80"/>
      <c r="GJ20" s="80"/>
      <c r="GK20" s="80"/>
      <c r="GL20" s="80"/>
      <c r="GM20" s="80"/>
      <c r="GN20" s="80"/>
      <c r="GO20" s="80"/>
      <c r="GP20" s="80"/>
      <c r="GQ20" s="80"/>
      <c r="GR20" s="80"/>
      <c r="GS20" s="80"/>
      <c r="GT20" s="80"/>
      <c r="GU20" s="80"/>
      <c r="GV20" s="80"/>
      <c r="GW20" s="80"/>
      <c r="GX20" s="80"/>
      <c r="GY20" s="80"/>
      <c r="GZ20" s="80"/>
      <c r="HA20" s="80"/>
      <c r="HB20" s="80"/>
      <c r="HC20" s="80"/>
      <c r="HD20" s="80"/>
      <c r="HE20" s="80"/>
      <c r="HF20" s="80"/>
      <c r="HG20" s="80"/>
      <c r="HH20" s="80"/>
      <c r="HI20" s="80"/>
      <c r="HJ20" s="80"/>
      <c r="HK20" s="80"/>
      <c r="HL20" s="80"/>
      <c r="HM20" s="80"/>
      <c r="HN20" s="80"/>
      <c r="HO20" s="80"/>
      <c r="HP20" s="80"/>
      <c r="HQ20" s="80"/>
      <c r="HR20" s="80"/>
      <c r="HS20" s="80"/>
      <c r="HT20" s="80"/>
      <c r="HU20" s="80"/>
      <c r="HV20" s="80"/>
      <c r="HW20" s="80"/>
      <c r="HX20" s="80"/>
      <c r="HY20" s="80"/>
      <c r="HZ20" s="80"/>
      <c r="IA20" s="80"/>
      <c r="IB20" s="80"/>
      <c r="IC20" s="80"/>
      <c r="ID20" s="80"/>
      <c r="IE20" s="80"/>
      <c r="IF20" s="80"/>
      <c r="IG20" s="80"/>
      <c r="IH20" s="80"/>
      <c r="II20" s="80">
        <v>21594</v>
      </c>
      <c r="IJ20" s="80"/>
      <c r="IK20" s="80"/>
      <c r="IL20" s="80"/>
      <c r="IM20" s="80"/>
      <c r="IN20" s="80">
        <v>115</v>
      </c>
      <c r="IO20" s="80"/>
      <c r="IP20" s="80"/>
      <c r="IQ20" s="80">
        <v>68</v>
      </c>
      <c r="IR20" s="80"/>
      <c r="IS20" s="80"/>
      <c r="IT20" s="80">
        <v>290</v>
      </c>
      <c r="IU20" s="80"/>
      <c r="IV20" s="80"/>
      <c r="IW20" s="80"/>
      <c r="IX20" s="80"/>
      <c r="IY20" s="80"/>
      <c r="IZ20" s="80"/>
      <c r="JA20" s="80"/>
      <c r="JB20" s="80"/>
      <c r="JC20" s="80"/>
      <c r="JD20" s="80"/>
      <c r="JE20" s="80"/>
      <c r="JF20" s="80"/>
      <c r="JG20" s="80"/>
      <c r="JH20" s="80"/>
      <c r="JI20" s="80"/>
      <c r="JJ20" s="80"/>
      <c r="JK20" s="80"/>
      <c r="JL20" s="80"/>
      <c r="JM20" s="80"/>
      <c r="JN20" s="80"/>
      <c r="JO20" s="80"/>
      <c r="JP20" s="80">
        <v>97</v>
      </c>
      <c r="JQ20" s="80"/>
      <c r="JR20" s="80"/>
      <c r="JS20" s="80"/>
      <c r="JT20" s="80"/>
      <c r="JU20" s="80"/>
      <c r="JV20" s="80"/>
      <c r="JW20" s="80"/>
      <c r="JX20" s="80"/>
      <c r="JY20" s="80"/>
      <c r="JZ20" s="80"/>
      <c r="KA20" s="80"/>
      <c r="KB20" s="80"/>
      <c r="KC20" s="80"/>
      <c r="KD20" s="80"/>
      <c r="KE20" s="80"/>
      <c r="KF20" s="80"/>
      <c r="KG20" s="80"/>
      <c r="KH20" s="80"/>
      <c r="KI20" s="80"/>
      <c r="KJ20" s="80"/>
      <c r="KK20" s="80"/>
      <c r="KL20" s="80"/>
      <c r="KM20" s="80"/>
      <c r="KN20" s="80"/>
      <c r="KO20" s="80"/>
      <c r="KP20" s="80"/>
      <c r="KQ20" s="80"/>
      <c r="KR20" s="80"/>
      <c r="KS20" s="80"/>
      <c r="KT20" s="80"/>
      <c r="KU20" s="80"/>
      <c r="KV20" s="80"/>
      <c r="KW20" s="80"/>
      <c r="KX20" s="80"/>
      <c r="KY20" s="80"/>
      <c r="KZ20" s="80"/>
      <c r="LA20" s="80"/>
      <c r="LB20" s="80"/>
      <c r="LC20" s="80"/>
      <c r="LD20" s="80"/>
      <c r="LE20" s="80"/>
      <c r="LF20" s="80"/>
      <c r="LG20" s="80">
        <v>104</v>
      </c>
      <c r="LH20" s="80"/>
      <c r="LI20" s="80"/>
      <c r="LJ20" s="80"/>
      <c r="LK20" s="80"/>
      <c r="LL20" s="80"/>
      <c r="LM20" s="80"/>
      <c r="LN20" s="80"/>
      <c r="LO20" s="80">
        <v>333</v>
      </c>
      <c r="LP20" s="80"/>
      <c r="LQ20" s="80"/>
      <c r="LR20" s="80"/>
      <c r="LS20" s="80"/>
      <c r="LT20" s="80"/>
      <c r="LU20" s="80"/>
      <c r="LV20" s="80"/>
      <c r="LW20" s="80"/>
      <c r="LX20" s="80"/>
      <c r="LY20" s="80"/>
      <c r="LZ20" s="80"/>
      <c r="MA20" s="80"/>
      <c r="MB20" s="80"/>
      <c r="MC20" s="80"/>
      <c r="MD20" s="80"/>
      <c r="ME20" s="80"/>
      <c r="MF20" s="80"/>
      <c r="MG20" s="80"/>
      <c r="MH20" s="80"/>
      <c r="MI20" s="80"/>
      <c r="MJ20" s="80"/>
      <c r="MK20" s="80"/>
      <c r="ML20" s="80"/>
      <c r="MM20" s="80"/>
      <c r="MN20" s="80"/>
      <c r="MO20" s="80"/>
      <c r="MP20" s="80"/>
      <c r="MQ20" s="80"/>
      <c r="MR20" s="80"/>
      <c r="MS20" s="80"/>
      <c r="MT20" s="80"/>
      <c r="MU20" s="80"/>
      <c r="MV20" s="80"/>
      <c r="MW20" s="80"/>
      <c r="MX20" s="80"/>
      <c r="MY20" s="80"/>
      <c r="MZ20" s="80"/>
      <c r="NA20" s="80"/>
      <c r="NB20" s="80"/>
      <c r="NC20" s="80"/>
      <c r="ND20" s="80"/>
      <c r="NE20" s="80"/>
      <c r="NF20" s="80"/>
      <c r="NG20" s="80"/>
      <c r="NH20" s="80"/>
      <c r="NI20" s="80"/>
      <c r="NJ20" s="80"/>
      <c r="NK20" s="80"/>
      <c r="NL20" s="80"/>
      <c r="NM20" s="80"/>
      <c r="NN20" s="80"/>
      <c r="NO20" s="80"/>
      <c r="NP20" s="80"/>
      <c r="NQ20" s="80"/>
      <c r="NR20" s="80"/>
      <c r="NS20" s="80"/>
      <c r="NT20" s="80"/>
      <c r="NU20" s="80"/>
      <c r="NV20" s="80"/>
      <c r="NW20" s="80"/>
      <c r="NX20" s="80"/>
      <c r="NY20" s="80"/>
      <c r="NZ20" s="80"/>
      <c r="OA20" s="80"/>
      <c r="OB20" s="79">
        <v>293640</v>
      </c>
    </row>
    <row r="21" spans="1:392" ht="13.15">
      <c r="A21" s="27">
        <v>212100</v>
      </c>
      <c r="B21" s="86" t="s">
        <v>125</v>
      </c>
      <c r="C21" s="83"/>
      <c r="D21" s="83"/>
      <c r="E21" s="83"/>
      <c r="F21" s="83"/>
      <c r="G21" s="83"/>
      <c r="H21" s="83"/>
      <c r="I21" s="83"/>
      <c r="J21" s="83"/>
      <c r="K21" s="83"/>
      <c r="L21" s="83"/>
      <c r="M21" s="83"/>
      <c r="N21" s="83"/>
      <c r="O21" s="83"/>
      <c r="P21" s="83">
        <v>0</v>
      </c>
      <c r="Q21" s="83">
        <v>35617</v>
      </c>
      <c r="R21" s="83"/>
      <c r="S21" s="83"/>
      <c r="T21" s="83"/>
      <c r="U21" s="83">
        <v>0</v>
      </c>
      <c r="V21" s="83"/>
      <c r="W21" s="83">
        <v>2209</v>
      </c>
      <c r="X21" s="83"/>
      <c r="Y21" s="83"/>
      <c r="Z21" s="83"/>
      <c r="AA21" s="83"/>
      <c r="AB21" s="83"/>
      <c r="AC21" s="83"/>
      <c r="AD21" s="83"/>
      <c r="AE21" s="83">
        <v>5052</v>
      </c>
      <c r="AF21" s="83"/>
      <c r="AG21" s="83"/>
      <c r="AH21" s="83"/>
      <c r="AI21" s="83"/>
      <c r="AJ21" s="83"/>
      <c r="AK21" s="83"/>
      <c r="AL21" s="83"/>
      <c r="AM21" s="83"/>
      <c r="AN21" s="83"/>
      <c r="AO21" s="83"/>
      <c r="AP21" s="83"/>
      <c r="AQ21" s="83"/>
      <c r="AR21" s="83"/>
      <c r="AS21" s="83"/>
      <c r="AT21" s="83"/>
      <c r="AU21" s="83"/>
      <c r="AV21" s="83"/>
      <c r="AW21" s="83"/>
      <c r="AX21" s="83"/>
      <c r="AY21" s="83"/>
      <c r="AZ21" s="83"/>
      <c r="BA21" s="83"/>
      <c r="BB21" s="83"/>
      <c r="BC21" s="83"/>
      <c r="BD21" s="83"/>
      <c r="BE21" s="83"/>
      <c r="BF21" s="83"/>
      <c r="BG21" s="83"/>
      <c r="BH21" s="83"/>
      <c r="BI21" s="83"/>
      <c r="BJ21" s="83"/>
      <c r="BK21" s="83"/>
      <c r="BL21" s="83"/>
      <c r="BM21" s="83"/>
      <c r="BN21" s="83"/>
      <c r="BO21" s="81"/>
      <c r="BP21" s="80"/>
      <c r="BQ21" s="80"/>
      <c r="BR21" s="80"/>
      <c r="BS21" s="80"/>
      <c r="BT21" s="80"/>
      <c r="BU21" s="80"/>
      <c r="BV21" s="80"/>
      <c r="BW21" s="80"/>
      <c r="BX21" s="80"/>
      <c r="BY21" s="80"/>
      <c r="BZ21" s="80"/>
      <c r="CA21" s="80"/>
      <c r="CB21" s="80"/>
      <c r="CC21" s="80"/>
      <c r="CD21" s="80"/>
      <c r="CE21" s="80"/>
      <c r="CF21" s="80"/>
      <c r="CG21" s="80"/>
      <c r="CH21" s="80"/>
      <c r="CI21" s="80"/>
      <c r="CJ21" s="80"/>
      <c r="CK21" s="80"/>
      <c r="CL21" s="80"/>
      <c r="CM21" s="80"/>
      <c r="CN21" s="80"/>
      <c r="CO21" s="80"/>
      <c r="CP21" s="80"/>
      <c r="CQ21" s="80"/>
      <c r="CR21" s="80"/>
      <c r="CS21" s="80"/>
      <c r="CT21" s="80"/>
      <c r="CU21" s="80"/>
      <c r="CV21" s="80"/>
      <c r="CW21" s="80"/>
      <c r="CX21" s="80"/>
      <c r="CY21" s="80"/>
      <c r="CZ21" s="80"/>
      <c r="DA21" s="80"/>
      <c r="DB21" s="80"/>
      <c r="DC21" s="80"/>
      <c r="DD21" s="80"/>
      <c r="DE21" s="80"/>
      <c r="DF21" s="80"/>
      <c r="DG21" s="80"/>
      <c r="DH21" s="80"/>
      <c r="DI21" s="80"/>
      <c r="DJ21" s="80"/>
      <c r="DK21" s="80"/>
      <c r="DL21" s="80"/>
      <c r="DM21" s="80"/>
      <c r="DN21" s="80"/>
      <c r="DO21" s="80"/>
      <c r="DP21" s="80"/>
      <c r="DQ21" s="80"/>
      <c r="DR21" s="80"/>
      <c r="DS21" s="80"/>
      <c r="DT21" s="80"/>
      <c r="DU21" s="80"/>
      <c r="DV21" s="80"/>
      <c r="DW21" s="80"/>
      <c r="DX21" s="80"/>
      <c r="DY21" s="80"/>
      <c r="DZ21" s="80"/>
      <c r="EA21" s="80"/>
      <c r="EB21" s="80"/>
      <c r="EC21" s="80"/>
      <c r="ED21" s="80"/>
      <c r="EE21" s="80"/>
      <c r="EF21" s="80"/>
      <c r="EG21" s="80"/>
      <c r="EH21" s="80"/>
      <c r="EI21" s="80"/>
      <c r="EJ21" s="80"/>
      <c r="EK21" s="80"/>
      <c r="EL21" s="80"/>
      <c r="EM21" s="80"/>
      <c r="EN21" s="80"/>
      <c r="EO21" s="80"/>
      <c r="EP21" s="80"/>
      <c r="EQ21" s="80"/>
      <c r="ER21" s="80"/>
      <c r="ES21" s="80"/>
      <c r="ET21" s="80"/>
      <c r="EU21" s="80"/>
      <c r="EV21" s="80"/>
      <c r="EW21" s="80"/>
      <c r="EX21" s="80"/>
      <c r="EY21" s="80"/>
      <c r="EZ21" s="80"/>
      <c r="FA21" s="80"/>
      <c r="FB21" s="80"/>
      <c r="FC21" s="80"/>
      <c r="FD21" s="80"/>
      <c r="FE21" s="80"/>
      <c r="FF21" s="80"/>
      <c r="FG21" s="80"/>
      <c r="FH21" s="80"/>
      <c r="FI21" s="80"/>
      <c r="FJ21" s="80"/>
      <c r="FK21" s="80"/>
      <c r="FL21" s="80"/>
      <c r="FM21" s="80"/>
      <c r="FN21" s="80"/>
      <c r="FO21" s="80"/>
      <c r="FP21" s="80"/>
      <c r="FQ21" s="80"/>
      <c r="FR21" s="80"/>
      <c r="FS21" s="80"/>
      <c r="FT21" s="80"/>
      <c r="FU21" s="80"/>
      <c r="FV21" s="80"/>
      <c r="FW21" s="80"/>
      <c r="FX21" s="80"/>
      <c r="FY21" s="80"/>
      <c r="FZ21" s="80"/>
      <c r="GA21" s="80"/>
      <c r="GB21" s="80"/>
      <c r="GC21" s="80"/>
      <c r="GD21" s="80"/>
      <c r="GE21" s="80"/>
      <c r="GF21" s="80"/>
      <c r="GG21" s="80"/>
      <c r="GH21" s="80"/>
      <c r="GI21" s="80"/>
      <c r="GJ21" s="80"/>
      <c r="GK21" s="80"/>
      <c r="GL21" s="80"/>
      <c r="GM21" s="80"/>
      <c r="GN21" s="80"/>
      <c r="GO21" s="80"/>
      <c r="GP21" s="80"/>
      <c r="GQ21" s="80"/>
      <c r="GR21" s="80"/>
      <c r="GS21" s="80"/>
      <c r="GT21" s="80"/>
      <c r="GU21" s="80"/>
      <c r="GV21" s="80"/>
      <c r="GW21" s="80"/>
      <c r="GX21" s="80"/>
      <c r="GY21" s="80"/>
      <c r="GZ21" s="80"/>
      <c r="HA21" s="80"/>
      <c r="HB21" s="80"/>
      <c r="HC21" s="80"/>
      <c r="HD21" s="80"/>
      <c r="HE21" s="80"/>
      <c r="HF21" s="80"/>
      <c r="HG21" s="80"/>
      <c r="HH21" s="80"/>
      <c r="HI21" s="80"/>
      <c r="HJ21" s="80"/>
      <c r="HK21" s="80"/>
      <c r="HL21" s="80"/>
      <c r="HM21" s="80"/>
      <c r="HN21" s="80"/>
      <c r="HO21" s="80"/>
      <c r="HP21" s="80"/>
      <c r="HQ21" s="80"/>
      <c r="HR21" s="80"/>
      <c r="HS21" s="80"/>
      <c r="HT21" s="80"/>
      <c r="HU21" s="80"/>
      <c r="HV21" s="80"/>
      <c r="HW21" s="80"/>
      <c r="HX21" s="80"/>
      <c r="HY21" s="80"/>
      <c r="HZ21" s="80"/>
      <c r="IA21" s="80"/>
      <c r="IB21" s="80"/>
      <c r="IC21" s="80"/>
      <c r="ID21" s="80"/>
      <c r="IE21" s="80"/>
      <c r="IF21" s="80"/>
      <c r="IG21" s="80"/>
      <c r="IH21" s="80"/>
      <c r="II21" s="80">
        <v>0</v>
      </c>
      <c r="IJ21" s="80"/>
      <c r="IK21" s="80"/>
      <c r="IL21" s="80"/>
      <c r="IM21" s="80"/>
      <c r="IN21" s="80"/>
      <c r="IO21" s="80"/>
      <c r="IP21" s="80"/>
      <c r="IQ21" s="80"/>
      <c r="IR21" s="80"/>
      <c r="IS21" s="80"/>
      <c r="IT21" s="80"/>
      <c r="IU21" s="80"/>
      <c r="IV21" s="80"/>
      <c r="IW21" s="80"/>
      <c r="IX21" s="80"/>
      <c r="IY21" s="80"/>
      <c r="IZ21" s="80"/>
      <c r="JA21" s="80"/>
      <c r="JB21" s="80"/>
      <c r="JC21" s="80"/>
      <c r="JD21" s="80"/>
      <c r="JE21" s="80"/>
      <c r="JF21" s="80"/>
      <c r="JG21" s="80"/>
      <c r="JH21" s="80"/>
      <c r="JI21" s="80"/>
      <c r="JJ21" s="80"/>
      <c r="JK21" s="80"/>
      <c r="JL21" s="80"/>
      <c r="JM21" s="80"/>
      <c r="JN21" s="80"/>
      <c r="JO21" s="80"/>
      <c r="JP21" s="80">
        <v>56</v>
      </c>
      <c r="JQ21" s="80"/>
      <c r="JR21" s="80"/>
      <c r="JS21" s="80"/>
      <c r="JT21" s="80"/>
      <c r="JU21" s="80"/>
      <c r="JV21" s="80"/>
      <c r="JW21" s="80"/>
      <c r="JX21" s="80"/>
      <c r="JY21" s="80"/>
      <c r="JZ21" s="80"/>
      <c r="KA21" s="80"/>
      <c r="KB21" s="80"/>
      <c r="KC21" s="80"/>
      <c r="KD21" s="80"/>
      <c r="KE21" s="80"/>
      <c r="KF21" s="80"/>
      <c r="KG21" s="80"/>
      <c r="KH21" s="80"/>
      <c r="KI21" s="80"/>
      <c r="KJ21" s="80"/>
      <c r="KK21" s="80"/>
      <c r="KL21" s="80"/>
      <c r="KM21" s="80"/>
      <c r="KN21" s="80"/>
      <c r="KO21" s="80"/>
      <c r="KP21" s="80"/>
      <c r="KQ21" s="80"/>
      <c r="KR21" s="80"/>
      <c r="KS21" s="80"/>
      <c r="KT21" s="80"/>
      <c r="KU21" s="80"/>
      <c r="KV21" s="80"/>
      <c r="KW21" s="80"/>
      <c r="KX21" s="80"/>
      <c r="KY21" s="80"/>
      <c r="KZ21" s="80"/>
      <c r="LA21" s="80"/>
      <c r="LB21" s="80"/>
      <c r="LC21" s="80"/>
      <c r="LD21" s="80"/>
      <c r="LE21" s="80"/>
      <c r="LF21" s="80"/>
      <c r="LG21" s="80">
        <v>0</v>
      </c>
      <c r="LH21" s="80"/>
      <c r="LI21" s="80"/>
      <c r="LJ21" s="80"/>
      <c r="LK21" s="80"/>
      <c r="LL21" s="80"/>
      <c r="LM21" s="80"/>
      <c r="LN21" s="80"/>
      <c r="LO21" s="80">
        <v>5</v>
      </c>
      <c r="LP21" s="80"/>
      <c r="LQ21" s="80"/>
      <c r="LR21" s="80"/>
      <c r="LS21" s="80"/>
      <c r="LT21" s="80"/>
      <c r="LU21" s="80"/>
      <c r="LV21" s="80"/>
      <c r="LW21" s="80"/>
      <c r="LX21" s="80"/>
      <c r="LY21" s="80"/>
      <c r="LZ21" s="80"/>
      <c r="MA21" s="80"/>
      <c r="MB21" s="80"/>
      <c r="MC21" s="80"/>
      <c r="MD21" s="80"/>
      <c r="ME21" s="80"/>
      <c r="MF21" s="80"/>
      <c r="MG21" s="80"/>
      <c r="MH21" s="80"/>
      <c r="MI21" s="80"/>
      <c r="MJ21" s="80"/>
      <c r="MK21" s="80"/>
      <c r="ML21" s="80"/>
      <c r="MM21" s="80"/>
      <c r="MN21" s="80"/>
      <c r="MO21" s="80"/>
      <c r="MP21" s="80"/>
      <c r="MQ21" s="80"/>
      <c r="MR21" s="80"/>
      <c r="MS21" s="80"/>
      <c r="MT21" s="80"/>
      <c r="MU21" s="80"/>
      <c r="MV21" s="80"/>
      <c r="MW21" s="80"/>
      <c r="MX21" s="80"/>
      <c r="MY21" s="80"/>
      <c r="MZ21" s="80"/>
      <c r="NA21" s="80"/>
      <c r="NB21" s="80"/>
      <c r="NC21" s="80"/>
      <c r="ND21" s="80"/>
      <c r="NE21" s="80"/>
      <c r="NF21" s="80"/>
      <c r="NG21" s="80"/>
      <c r="NH21" s="80"/>
      <c r="NI21" s="80"/>
      <c r="NJ21" s="80"/>
      <c r="NK21" s="80"/>
      <c r="NL21" s="80"/>
      <c r="NM21" s="80"/>
      <c r="NN21" s="80"/>
      <c r="NO21" s="80"/>
      <c r="NP21" s="80"/>
      <c r="NQ21" s="80"/>
      <c r="NR21" s="80"/>
      <c r="NS21" s="80"/>
      <c r="NT21" s="80"/>
      <c r="NU21" s="80"/>
      <c r="NV21" s="80"/>
      <c r="NW21" s="80"/>
      <c r="NX21" s="80"/>
      <c r="NY21" s="80"/>
      <c r="NZ21" s="80"/>
      <c r="OA21" s="80"/>
      <c r="OB21" s="79">
        <v>42939</v>
      </c>
    </row>
    <row r="22" spans="1:392" ht="13.15">
      <c r="A22" s="27" t="s">
        <v>127</v>
      </c>
      <c r="B22" s="86" t="s">
        <v>126</v>
      </c>
      <c r="C22" s="83"/>
      <c r="D22" s="83"/>
      <c r="E22" s="83"/>
      <c r="F22" s="83"/>
      <c r="G22" s="83"/>
      <c r="H22" s="83"/>
      <c r="I22" s="83"/>
      <c r="J22" s="83"/>
      <c r="K22" s="83"/>
      <c r="L22" s="83"/>
      <c r="M22" s="83"/>
      <c r="N22" s="83"/>
      <c r="O22" s="83"/>
      <c r="P22" s="83"/>
      <c r="Q22" s="83"/>
      <c r="R22" s="83">
        <v>11714</v>
      </c>
      <c r="S22" s="83">
        <v>580</v>
      </c>
      <c r="T22" s="83"/>
      <c r="U22" s="83"/>
      <c r="V22" s="83"/>
      <c r="W22" s="83">
        <v>676</v>
      </c>
      <c r="X22" s="83"/>
      <c r="Y22" s="83"/>
      <c r="Z22" s="83"/>
      <c r="AA22" s="83"/>
      <c r="AB22" s="83"/>
      <c r="AC22" s="83"/>
      <c r="AD22" s="83"/>
      <c r="AE22" s="83">
        <v>856</v>
      </c>
      <c r="AF22" s="83"/>
      <c r="AG22" s="83"/>
      <c r="AH22" s="83"/>
      <c r="AI22" s="83"/>
      <c r="AJ22" s="83"/>
      <c r="AK22" s="83"/>
      <c r="AL22" s="83"/>
      <c r="AM22" s="83"/>
      <c r="AN22" s="83"/>
      <c r="AO22" s="83"/>
      <c r="AP22" s="83"/>
      <c r="AQ22" s="83"/>
      <c r="AR22" s="83"/>
      <c r="AS22" s="83"/>
      <c r="AT22" s="83"/>
      <c r="AU22" s="83"/>
      <c r="AV22" s="83"/>
      <c r="AW22" s="83"/>
      <c r="AX22" s="83"/>
      <c r="AY22" s="83"/>
      <c r="AZ22" s="83"/>
      <c r="BA22" s="83"/>
      <c r="BB22" s="83"/>
      <c r="BC22" s="83"/>
      <c r="BD22" s="83"/>
      <c r="BE22" s="83"/>
      <c r="BF22" s="83"/>
      <c r="BG22" s="83"/>
      <c r="BH22" s="83"/>
      <c r="BI22" s="83"/>
      <c r="BJ22" s="83"/>
      <c r="BK22" s="83"/>
      <c r="BL22" s="83"/>
      <c r="BM22" s="83"/>
      <c r="BN22" s="83"/>
      <c r="BO22" s="81"/>
      <c r="BP22" s="80"/>
      <c r="BQ22" s="80"/>
      <c r="BR22" s="80"/>
      <c r="BS22" s="80"/>
      <c r="BT22" s="80"/>
      <c r="BU22" s="80"/>
      <c r="BV22" s="80"/>
      <c r="BW22" s="80"/>
      <c r="BX22" s="80"/>
      <c r="BY22" s="80"/>
      <c r="BZ22" s="80"/>
      <c r="CA22" s="80"/>
      <c r="CB22" s="80"/>
      <c r="CC22" s="80"/>
      <c r="CD22" s="80"/>
      <c r="CE22" s="80"/>
      <c r="CF22" s="80"/>
      <c r="CG22" s="80"/>
      <c r="CH22" s="80"/>
      <c r="CI22" s="80"/>
      <c r="CJ22" s="80"/>
      <c r="CK22" s="80"/>
      <c r="CL22" s="80"/>
      <c r="CM22" s="80"/>
      <c r="CN22" s="80"/>
      <c r="CO22" s="80"/>
      <c r="CP22" s="80"/>
      <c r="CQ22" s="80"/>
      <c r="CR22" s="80"/>
      <c r="CS22" s="80"/>
      <c r="CT22" s="80"/>
      <c r="CU22" s="80"/>
      <c r="CV22" s="80"/>
      <c r="CW22" s="80"/>
      <c r="CX22" s="80"/>
      <c r="CY22" s="80"/>
      <c r="CZ22" s="80"/>
      <c r="DA22" s="80"/>
      <c r="DB22" s="80"/>
      <c r="DC22" s="80"/>
      <c r="DD22" s="80"/>
      <c r="DE22" s="80"/>
      <c r="DF22" s="80"/>
      <c r="DG22" s="80"/>
      <c r="DH22" s="80"/>
      <c r="DI22" s="80"/>
      <c r="DJ22" s="80"/>
      <c r="DK22" s="80"/>
      <c r="DL22" s="80"/>
      <c r="DM22" s="80"/>
      <c r="DN22" s="80"/>
      <c r="DO22" s="80"/>
      <c r="DP22" s="80"/>
      <c r="DQ22" s="80"/>
      <c r="DR22" s="80"/>
      <c r="DS22" s="80"/>
      <c r="DT22" s="80"/>
      <c r="DU22" s="80"/>
      <c r="DV22" s="80"/>
      <c r="DW22" s="80"/>
      <c r="DX22" s="80"/>
      <c r="DY22" s="80"/>
      <c r="DZ22" s="80"/>
      <c r="EA22" s="80"/>
      <c r="EB22" s="80"/>
      <c r="EC22" s="80"/>
      <c r="ED22" s="80"/>
      <c r="EE22" s="80"/>
      <c r="EF22" s="80"/>
      <c r="EG22" s="80"/>
      <c r="EH22" s="80"/>
      <c r="EI22" s="80"/>
      <c r="EJ22" s="80"/>
      <c r="EK22" s="80"/>
      <c r="EL22" s="80"/>
      <c r="EM22" s="80"/>
      <c r="EN22" s="80"/>
      <c r="EO22" s="80"/>
      <c r="EP22" s="80"/>
      <c r="EQ22" s="80"/>
      <c r="ER22" s="80"/>
      <c r="ES22" s="80"/>
      <c r="ET22" s="80"/>
      <c r="EU22" s="80"/>
      <c r="EV22" s="80"/>
      <c r="EW22" s="80"/>
      <c r="EX22" s="80"/>
      <c r="EY22" s="80"/>
      <c r="EZ22" s="80"/>
      <c r="FA22" s="80"/>
      <c r="FB22" s="80"/>
      <c r="FC22" s="80"/>
      <c r="FD22" s="80"/>
      <c r="FE22" s="80"/>
      <c r="FF22" s="80"/>
      <c r="FG22" s="80"/>
      <c r="FH22" s="80"/>
      <c r="FI22" s="80"/>
      <c r="FJ22" s="80"/>
      <c r="FK22" s="80"/>
      <c r="FL22" s="80"/>
      <c r="FM22" s="80"/>
      <c r="FN22" s="80"/>
      <c r="FO22" s="80"/>
      <c r="FP22" s="80"/>
      <c r="FQ22" s="80"/>
      <c r="FR22" s="80"/>
      <c r="FS22" s="80"/>
      <c r="FT22" s="80"/>
      <c r="FU22" s="80"/>
      <c r="FV22" s="80"/>
      <c r="FW22" s="80"/>
      <c r="FX22" s="80"/>
      <c r="FY22" s="80"/>
      <c r="FZ22" s="80"/>
      <c r="GA22" s="80"/>
      <c r="GB22" s="80"/>
      <c r="GC22" s="80"/>
      <c r="GD22" s="80"/>
      <c r="GE22" s="80"/>
      <c r="GF22" s="80"/>
      <c r="GG22" s="80"/>
      <c r="GH22" s="80"/>
      <c r="GI22" s="80"/>
      <c r="GJ22" s="80"/>
      <c r="GK22" s="80"/>
      <c r="GL22" s="80"/>
      <c r="GM22" s="80"/>
      <c r="GN22" s="80"/>
      <c r="GO22" s="80"/>
      <c r="GP22" s="80"/>
      <c r="GQ22" s="80"/>
      <c r="GR22" s="80"/>
      <c r="GS22" s="80"/>
      <c r="GT22" s="80"/>
      <c r="GU22" s="80"/>
      <c r="GV22" s="80"/>
      <c r="GW22" s="80"/>
      <c r="GX22" s="80"/>
      <c r="GY22" s="80"/>
      <c r="GZ22" s="80"/>
      <c r="HA22" s="80"/>
      <c r="HB22" s="80"/>
      <c r="HC22" s="80"/>
      <c r="HD22" s="80"/>
      <c r="HE22" s="80"/>
      <c r="HF22" s="80"/>
      <c r="HG22" s="80"/>
      <c r="HH22" s="80"/>
      <c r="HI22" s="80"/>
      <c r="HJ22" s="80"/>
      <c r="HK22" s="80"/>
      <c r="HL22" s="80"/>
      <c r="HM22" s="80"/>
      <c r="HN22" s="80"/>
      <c r="HO22" s="80"/>
      <c r="HP22" s="80"/>
      <c r="HQ22" s="80"/>
      <c r="HR22" s="80"/>
      <c r="HS22" s="80"/>
      <c r="HT22" s="80"/>
      <c r="HU22" s="80"/>
      <c r="HV22" s="80"/>
      <c r="HW22" s="80"/>
      <c r="HX22" s="80"/>
      <c r="HY22" s="80"/>
      <c r="HZ22" s="80"/>
      <c r="IA22" s="80"/>
      <c r="IB22" s="80"/>
      <c r="IC22" s="80"/>
      <c r="ID22" s="80"/>
      <c r="IE22" s="80"/>
      <c r="IF22" s="80"/>
      <c r="IG22" s="80"/>
      <c r="IH22" s="80"/>
      <c r="II22" s="80"/>
      <c r="IJ22" s="80"/>
      <c r="IK22" s="80"/>
      <c r="IL22" s="80"/>
      <c r="IM22" s="80"/>
      <c r="IN22" s="80"/>
      <c r="IO22" s="80"/>
      <c r="IP22" s="80"/>
      <c r="IQ22" s="80"/>
      <c r="IR22" s="80"/>
      <c r="IS22" s="80"/>
      <c r="IT22" s="80"/>
      <c r="IU22" s="80"/>
      <c r="IV22" s="80"/>
      <c r="IW22" s="80"/>
      <c r="IX22" s="80"/>
      <c r="IY22" s="80"/>
      <c r="IZ22" s="80"/>
      <c r="JA22" s="80"/>
      <c r="JB22" s="80"/>
      <c r="JC22" s="80"/>
      <c r="JD22" s="80"/>
      <c r="JE22" s="80"/>
      <c r="JF22" s="80"/>
      <c r="JG22" s="80"/>
      <c r="JH22" s="80"/>
      <c r="JI22" s="80"/>
      <c r="JJ22" s="80"/>
      <c r="JK22" s="80"/>
      <c r="JL22" s="80"/>
      <c r="JM22" s="80"/>
      <c r="JN22" s="80"/>
      <c r="JO22" s="80"/>
      <c r="JP22" s="80"/>
      <c r="JQ22" s="80"/>
      <c r="JR22" s="80"/>
      <c r="JS22" s="80"/>
      <c r="JT22" s="80"/>
      <c r="JU22" s="80"/>
      <c r="JV22" s="80"/>
      <c r="JW22" s="80"/>
      <c r="JX22" s="80"/>
      <c r="JY22" s="80"/>
      <c r="JZ22" s="80"/>
      <c r="KA22" s="80"/>
      <c r="KB22" s="80"/>
      <c r="KC22" s="80"/>
      <c r="KD22" s="80"/>
      <c r="KE22" s="80"/>
      <c r="KF22" s="80"/>
      <c r="KG22" s="80"/>
      <c r="KH22" s="80"/>
      <c r="KI22" s="80"/>
      <c r="KJ22" s="80"/>
      <c r="KK22" s="80"/>
      <c r="KL22" s="80"/>
      <c r="KM22" s="80"/>
      <c r="KN22" s="80"/>
      <c r="KO22" s="80"/>
      <c r="KP22" s="80"/>
      <c r="KQ22" s="80"/>
      <c r="KR22" s="80"/>
      <c r="KS22" s="80"/>
      <c r="KT22" s="80"/>
      <c r="KU22" s="80"/>
      <c r="KV22" s="80"/>
      <c r="KW22" s="80"/>
      <c r="KX22" s="80"/>
      <c r="KY22" s="80"/>
      <c r="KZ22" s="80"/>
      <c r="LA22" s="80"/>
      <c r="LB22" s="80"/>
      <c r="LC22" s="80"/>
      <c r="LD22" s="80"/>
      <c r="LE22" s="80"/>
      <c r="LF22" s="80"/>
      <c r="LG22" s="80">
        <v>2</v>
      </c>
      <c r="LH22" s="80"/>
      <c r="LI22" s="80"/>
      <c r="LJ22" s="80"/>
      <c r="LK22" s="80"/>
      <c r="LL22" s="80"/>
      <c r="LM22" s="80"/>
      <c r="LN22" s="80"/>
      <c r="LO22" s="80">
        <v>13</v>
      </c>
      <c r="LP22" s="80"/>
      <c r="LQ22" s="80"/>
      <c r="LR22" s="80"/>
      <c r="LS22" s="80"/>
      <c r="LT22" s="80"/>
      <c r="LU22" s="80"/>
      <c r="LV22" s="80"/>
      <c r="LW22" s="80"/>
      <c r="LX22" s="80"/>
      <c r="LY22" s="80"/>
      <c r="LZ22" s="80"/>
      <c r="MA22" s="80"/>
      <c r="MB22" s="80"/>
      <c r="MC22" s="80"/>
      <c r="MD22" s="80"/>
      <c r="ME22" s="80"/>
      <c r="MF22" s="80"/>
      <c r="MG22" s="80"/>
      <c r="MH22" s="80"/>
      <c r="MI22" s="80"/>
      <c r="MJ22" s="80"/>
      <c r="MK22" s="80"/>
      <c r="ML22" s="80"/>
      <c r="MM22" s="80"/>
      <c r="MN22" s="80"/>
      <c r="MO22" s="80"/>
      <c r="MP22" s="80"/>
      <c r="MQ22" s="80"/>
      <c r="MR22" s="80"/>
      <c r="MS22" s="80"/>
      <c r="MT22" s="80"/>
      <c r="MU22" s="80"/>
      <c r="MV22" s="80"/>
      <c r="MW22" s="80"/>
      <c r="MX22" s="80"/>
      <c r="MY22" s="80"/>
      <c r="MZ22" s="80"/>
      <c r="NA22" s="80"/>
      <c r="NB22" s="80"/>
      <c r="NC22" s="80"/>
      <c r="ND22" s="80"/>
      <c r="NE22" s="80"/>
      <c r="NF22" s="80"/>
      <c r="NG22" s="80"/>
      <c r="NH22" s="80"/>
      <c r="NI22" s="80"/>
      <c r="NJ22" s="80"/>
      <c r="NK22" s="80"/>
      <c r="NL22" s="80"/>
      <c r="NM22" s="80"/>
      <c r="NN22" s="80"/>
      <c r="NO22" s="80"/>
      <c r="NP22" s="80"/>
      <c r="NQ22" s="80"/>
      <c r="NR22" s="80"/>
      <c r="NS22" s="80"/>
      <c r="NT22" s="80"/>
      <c r="NU22" s="80"/>
      <c r="NV22" s="80"/>
      <c r="NW22" s="80"/>
      <c r="NX22" s="80"/>
      <c r="NY22" s="80"/>
      <c r="NZ22" s="80"/>
      <c r="OA22" s="80"/>
      <c r="OB22" s="79">
        <v>13840</v>
      </c>
    </row>
    <row r="23" spans="1:392" ht="13.15">
      <c r="A23" s="27">
        <v>212230</v>
      </c>
      <c r="B23" s="86" t="s">
        <v>128</v>
      </c>
      <c r="C23" s="83"/>
      <c r="D23" s="83"/>
      <c r="E23" s="83"/>
      <c r="F23" s="83"/>
      <c r="G23" s="83"/>
      <c r="H23" s="83"/>
      <c r="I23" s="83"/>
      <c r="J23" s="83"/>
      <c r="K23" s="83"/>
      <c r="L23" s="83"/>
      <c r="M23" s="83"/>
      <c r="N23" s="83"/>
      <c r="O23" s="83"/>
      <c r="P23" s="83"/>
      <c r="Q23" s="83"/>
      <c r="R23" s="83">
        <v>902</v>
      </c>
      <c r="S23" s="83">
        <v>10613</v>
      </c>
      <c r="T23" s="83"/>
      <c r="U23" s="83"/>
      <c r="V23" s="83"/>
      <c r="W23" s="83">
        <v>545</v>
      </c>
      <c r="X23" s="83"/>
      <c r="Y23" s="83"/>
      <c r="Z23" s="83"/>
      <c r="AA23" s="83"/>
      <c r="AB23" s="83"/>
      <c r="AC23" s="83"/>
      <c r="AD23" s="83"/>
      <c r="AE23" s="83">
        <v>797</v>
      </c>
      <c r="AF23" s="83"/>
      <c r="AG23" s="83"/>
      <c r="AH23" s="83"/>
      <c r="AI23" s="83"/>
      <c r="AJ23" s="83"/>
      <c r="AK23" s="83"/>
      <c r="AL23" s="83"/>
      <c r="AM23" s="83"/>
      <c r="AN23" s="83"/>
      <c r="AO23" s="83"/>
      <c r="AP23" s="83"/>
      <c r="AQ23" s="83"/>
      <c r="AR23" s="83"/>
      <c r="AS23" s="83"/>
      <c r="AT23" s="83"/>
      <c r="AU23" s="83"/>
      <c r="AV23" s="83"/>
      <c r="AW23" s="83"/>
      <c r="AX23" s="83"/>
      <c r="AY23" s="83"/>
      <c r="AZ23" s="83"/>
      <c r="BA23" s="83"/>
      <c r="BB23" s="83"/>
      <c r="BC23" s="83"/>
      <c r="BD23" s="83"/>
      <c r="BE23" s="83"/>
      <c r="BF23" s="83"/>
      <c r="BG23" s="83"/>
      <c r="BH23" s="83"/>
      <c r="BI23" s="83"/>
      <c r="BJ23" s="83"/>
      <c r="BK23" s="83"/>
      <c r="BL23" s="83"/>
      <c r="BM23" s="83"/>
      <c r="BN23" s="83"/>
      <c r="BO23" s="81"/>
      <c r="BP23" s="80"/>
      <c r="BQ23" s="80"/>
      <c r="BR23" s="80"/>
      <c r="BS23" s="80"/>
      <c r="BT23" s="80"/>
      <c r="BU23" s="80"/>
      <c r="BV23" s="80"/>
      <c r="BW23" s="80"/>
      <c r="BX23" s="80"/>
      <c r="BY23" s="80"/>
      <c r="BZ23" s="80"/>
      <c r="CA23" s="80"/>
      <c r="CB23" s="80"/>
      <c r="CC23" s="80"/>
      <c r="CD23" s="80"/>
      <c r="CE23" s="80"/>
      <c r="CF23" s="80"/>
      <c r="CG23" s="80"/>
      <c r="CH23" s="80"/>
      <c r="CI23" s="80"/>
      <c r="CJ23" s="80"/>
      <c r="CK23" s="80"/>
      <c r="CL23" s="80"/>
      <c r="CM23" s="80"/>
      <c r="CN23" s="80"/>
      <c r="CO23" s="80"/>
      <c r="CP23" s="80"/>
      <c r="CQ23" s="80"/>
      <c r="CR23" s="80"/>
      <c r="CS23" s="80"/>
      <c r="CT23" s="80"/>
      <c r="CU23" s="80"/>
      <c r="CV23" s="80"/>
      <c r="CW23" s="80"/>
      <c r="CX23" s="80"/>
      <c r="CY23" s="80"/>
      <c r="CZ23" s="80"/>
      <c r="DA23" s="80"/>
      <c r="DB23" s="80"/>
      <c r="DC23" s="80"/>
      <c r="DD23" s="80"/>
      <c r="DE23" s="80"/>
      <c r="DF23" s="80"/>
      <c r="DG23" s="80"/>
      <c r="DH23" s="80"/>
      <c r="DI23" s="80"/>
      <c r="DJ23" s="80"/>
      <c r="DK23" s="80"/>
      <c r="DL23" s="80"/>
      <c r="DM23" s="80"/>
      <c r="DN23" s="80"/>
      <c r="DO23" s="80"/>
      <c r="DP23" s="80"/>
      <c r="DQ23" s="80"/>
      <c r="DR23" s="80"/>
      <c r="DS23" s="80"/>
      <c r="DT23" s="80"/>
      <c r="DU23" s="80"/>
      <c r="DV23" s="80"/>
      <c r="DW23" s="80"/>
      <c r="DX23" s="80"/>
      <c r="DY23" s="80"/>
      <c r="DZ23" s="80"/>
      <c r="EA23" s="80"/>
      <c r="EB23" s="80"/>
      <c r="EC23" s="80"/>
      <c r="ED23" s="80"/>
      <c r="EE23" s="80"/>
      <c r="EF23" s="80"/>
      <c r="EG23" s="80"/>
      <c r="EH23" s="80"/>
      <c r="EI23" s="80"/>
      <c r="EJ23" s="80"/>
      <c r="EK23" s="80"/>
      <c r="EL23" s="80"/>
      <c r="EM23" s="80"/>
      <c r="EN23" s="80"/>
      <c r="EO23" s="80"/>
      <c r="EP23" s="80"/>
      <c r="EQ23" s="80"/>
      <c r="ER23" s="80"/>
      <c r="ES23" s="80"/>
      <c r="ET23" s="80"/>
      <c r="EU23" s="80"/>
      <c r="EV23" s="80"/>
      <c r="EW23" s="80"/>
      <c r="EX23" s="80"/>
      <c r="EY23" s="80"/>
      <c r="EZ23" s="80"/>
      <c r="FA23" s="80"/>
      <c r="FB23" s="80"/>
      <c r="FC23" s="80"/>
      <c r="FD23" s="80"/>
      <c r="FE23" s="80"/>
      <c r="FF23" s="80"/>
      <c r="FG23" s="80"/>
      <c r="FH23" s="80"/>
      <c r="FI23" s="80"/>
      <c r="FJ23" s="80"/>
      <c r="FK23" s="80"/>
      <c r="FL23" s="80"/>
      <c r="FM23" s="80"/>
      <c r="FN23" s="80"/>
      <c r="FO23" s="80"/>
      <c r="FP23" s="80"/>
      <c r="FQ23" s="80"/>
      <c r="FR23" s="80"/>
      <c r="FS23" s="80"/>
      <c r="FT23" s="80"/>
      <c r="FU23" s="80"/>
      <c r="FV23" s="80"/>
      <c r="FW23" s="80"/>
      <c r="FX23" s="80"/>
      <c r="FY23" s="80"/>
      <c r="FZ23" s="80"/>
      <c r="GA23" s="80"/>
      <c r="GB23" s="80"/>
      <c r="GC23" s="80"/>
      <c r="GD23" s="80"/>
      <c r="GE23" s="80"/>
      <c r="GF23" s="80"/>
      <c r="GG23" s="80"/>
      <c r="GH23" s="80"/>
      <c r="GI23" s="80"/>
      <c r="GJ23" s="80"/>
      <c r="GK23" s="80"/>
      <c r="GL23" s="80"/>
      <c r="GM23" s="80"/>
      <c r="GN23" s="80"/>
      <c r="GO23" s="80"/>
      <c r="GP23" s="80"/>
      <c r="GQ23" s="80"/>
      <c r="GR23" s="80"/>
      <c r="GS23" s="80"/>
      <c r="GT23" s="80"/>
      <c r="GU23" s="80"/>
      <c r="GV23" s="80"/>
      <c r="GW23" s="80"/>
      <c r="GX23" s="80"/>
      <c r="GY23" s="80"/>
      <c r="GZ23" s="80"/>
      <c r="HA23" s="80"/>
      <c r="HB23" s="80"/>
      <c r="HC23" s="80"/>
      <c r="HD23" s="80"/>
      <c r="HE23" s="80"/>
      <c r="HF23" s="80"/>
      <c r="HG23" s="80"/>
      <c r="HH23" s="80"/>
      <c r="HI23" s="80"/>
      <c r="HJ23" s="80"/>
      <c r="HK23" s="80"/>
      <c r="HL23" s="80"/>
      <c r="HM23" s="80"/>
      <c r="HN23" s="80"/>
      <c r="HO23" s="80"/>
      <c r="HP23" s="80"/>
      <c r="HQ23" s="80"/>
      <c r="HR23" s="80"/>
      <c r="HS23" s="80"/>
      <c r="HT23" s="80"/>
      <c r="HU23" s="80"/>
      <c r="HV23" s="80"/>
      <c r="HW23" s="80"/>
      <c r="HX23" s="80"/>
      <c r="HY23" s="80"/>
      <c r="HZ23" s="80"/>
      <c r="IA23" s="80"/>
      <c r="IB23" s="80"/>
      <c r="IC23" s="80"/>
      <c r="ID23" s="80"/>
      <c r="IE23" s="80"/>
      <c r="IF23" s="80"/>
      <c r="IG23" s="80"/>
      <c r="IH23" s="80"/>
      <c r="II23" s="80"/>
      <c r="IJ23" s="80"/>
      <c r="IK23" s="80"/>
      <c r="IL23" s="80"/>
      <c r="IM23" s="80"/>
      <c r="IN23" s="80"/>
      <c r="IO23" s="80"/>
      <c r="IP23" s="80"/>
      <c r="IQ23" s="80"/>
      <c r="IR23" s="80"/>
      <c r="IS23" s="80"/>
      <c r="IT23" s="80"/>
      <c r="IU23" s="80"/>
      <c r="IV23" s="80"/>
      <c r="IW23" s="80"/>
      <c r="IX23" s="80"/>
      <c r="IY23" s="80"/>
      <c r="IZ23" s="80"/>
      <c r="JA23" s="80"/>
      <c r="JB23" s="80"/>
      <c r="JC23" s="80"/>
      <c r="JD23" s="80"/>
      <c r="JE23" s="80"/>
      <c r="JF23" s="80"/>
      <c r="JG23" s="80"/>
      <c r="JH23" s="80"/>
      <c r="JI23" s="80"/>
      <c r="JJ23" s="80"/>
      <c r="JK23" s="80"/>
      <c r="JL23" s="80"/>
      <c r="JM23" s="80"/>
      <c r="JN23" s="80"/>
      <c r="JO23" s="80"/>
      <c r="JP23" s="80"/>
      <c r="JQ23" s="80"/>
      <c r="JR23" s="80"/>
      <c r="JS23" s="80"/>
      <c r="JT23" s="80"/>
      <c r="JU23" s="80"/>
      <c r="JV23" s="80"/>
      <c r="JW23" s="80"/>
      <c r="JX23" s="80"/>
      <c r="JY23" s="80"/>
      <c r="JZ23" s="80"/>
      <c r="KA23" s="80"/>
      <c r="KB23" s="80"/>
      <c r="KC23" s="80"/>
      <c r="KD23" s="80"/>
      <c r="KE23" s="80"/>
      <c r="KF23" s="80"/>
      <c r="KG23" s="80"/>
      <c r="KH23" s="80"/>
      <c r="KI23" s="80"/>
      <c r="KJ23" s="80"/>
      <c r="KK23" s="80"/>
      <c r="KL23" s="80"/>
      <c r="KM23" s="80"/>
      <c r="KN23" s="80"/>
      <c r="KO23" s="80"/>
      <c r="KP23" s="80"/>
      <c r="KQ23" s="80"/>
      <c r="KR23" s="80"/>
      <c r="KS23" s="80"/>
      <c r="KT23" s="80"/>
      <c r="KU23" s="80"/>
      <c r="KV23" s="80"/>
      <c r="KW23" s="80"/>
      <c r="KX23" s="80"/>
      <c r="KY23" s="80"/>
      <c r="KZ23" s="80"/>
      <c r="LA23" s="80"/>
      <c r="LB23" s="80"/>
      <c r="LC23" s="80"/>
      <c r="LD23" s="80"/>
      <c r="LE23" s="80"/>
      <c r="LF23" s="80"/>
      <c r="LG23" s="80">
        <v>1</v>
      </c>
      <c r="LH23" s="80"/>
      <c r="LI23" s="80"/>
      <c r="LJ23" s="80"/>
      <c r="LK23" s="80"/>
      <c r="LL23" s="80"/>
      <c r="LM23" s="80"/>
      <c r="LN23" s="80"/>
      <c r="LO23" s="80">
        <v>9</v>
      </c>
      <c r="LP23" s="80"/>
      <c r="LQ23" s="80"/>
      <c r="LR23" s="80"/>
      <c r="LS23" s="80"/>
      <c r="LT23" s="80"/>
      <c r="LU23" s="80"/>
      <c r="LV23" s="80"/>
      <c r="LW23" s="80"/>
      <c r="LX23" s="80"/>
      <c r="LY23" s="80"/>
      <c r="LZ23" s="80"/>
      <c r="MA23" s="80"/>
      <c r="MB23" s="80"/>
      <c r="MC23" s="80"/>
      <c r="MD23" s="80"/>
      <c r="ME23" s="80"/>
      <c r="MF23" s="80"/>
      <c r="MG23" s="80"/>
      <c r="MH23" s="80"/>
      <c r="MI23" s="80"/>
      <c r="MJ23" s="80"/>
      <c r="MK23" s="80"/>
      <c r="ML23" s="80"/>
      <c r="MM23" s="80"/>
      <c r="MN23" s="80"/>
      <c r="MO23" s="80"/>
      <c r="MP23" s="80"/>
      <c r="MQ23" s="80"/>
      <c r="MR23" s="80"/>
      <c r="MS23" s="80"/>
      <c r="MT23" s="80"/>
      <c r="MU23" s="80"/>
      <c r="MV23" s="80"/>
      <c r="MW23" s="80"/>
      <c r="MX23" s="80"/>
      <c r="MY23" s="80"/>
      <c r="MZ23" s="80"/>
      <c r="NA23" s="80"/>
      <c r="NB23" s="80"/>
      <c r="NC23" s="80"/>
      <c r="ND23" s="80"/>
      <c r="NE23" s="80"/>
      <c r="NF23" s="80"/>
      <c r="NG23" s="80"/>
      <c r="NH23" s="80"/>
      <c r="NI23" s="80"/>
      <c r="NJ23" s="80"/>
      <c r="NK23" s="80"/>
      <c r="NL23" s="80"/>
      <c r="NM23" s="80"/>
      <c r="NN23" s="80"/>
      <c r="NO23" s="80"/>
      <c r="NP23" s="80"/>
      <c r="NQ23" s="80"/>
      <c r="NR23" s="80"/>
      <c r="NS23" s="80"/>
      <c r="NT23" s="80"/>
      <c r="NU23" s="80"/>
      <c r="NV23" s="80"/>
      <c r="NW23" s="80"/>
      <c r="NX23" s="80"/>
      <c r="NY23" s="80"/>
      <c r="NZ23" s="80"/>
      <c r="OA23" s="80"/>
      <c r="OB23" s="79">
        <v>12867</v>
      </c>
    </row>
    <row r="24" spans="1:392" ht="13.15">
      <c r="A24" s="27">
        <v>212310</v>
      </c>
      <c r="B24" s="86" t="s">
        <v>129</v>
      </c>
      <c r="C24" s="83"/>
      <c r="D24" s="83"/>
      <c r="E24" s="83"/>
      <c r="F24" s="83"/>
      <c r="G24" s="83"/>
      <c r="H24" s="83"/>
      <c r="I24" s="83"/>
      <c r="J24" s="83"/>
      <c r="K24" s="83"/>
      <c r="L24" s="83"/>
      <c r="M24" s="83"/>
      <c r="N24" s="83"/>
      <c r="O24" s="83"/>
      <c r="P24" s="83"/>
      <c r="Q24" s="83"/>
      <c r="R24" s="83"/>
      <c r="S24" s="83"/>
      <c r="T24" s="83">
        <v>14389</v>
      </c>
      <c r="U24" s="83">
        <v>203</v>
      </c>
      <c r="V24" s="83"/>
      <c r="W24" s="83">
        <v>2303</v>
      </c>
      <c r="X24" s="83"/>
      <c r="Y24" s="83"/>
      <c r="Z24" s="83"/>
      <c r="AA24" s="83"/>
      <c r="AB24" s="83"/>
      <c r="AC24" s="83"/>
      <c r="AD24" s="83"/>
      <c r="AE24" s="83">
        <v>1783</v>
      </c>
      <c r="AF24" s="83"/>
      <c r="AG24" s="83"/>
      <c r="AH24" s="83"/>
      <c r="AI24" s="83"/>
      <c r="AJ24" s="83"/>
      <c r="AK24" s="83"/>
      <c r="AL24" s="83"/>
      <c r="AM24" s="83"/>
      <c r="AN24" s="83"/>
      <c r="AO24" s="83"/>
      <c r="AP24" s="83"/>
      <c r="AQ24" s="83"/>
      <c r="AR24" s="83"/>
      <c r="AS24" s="83"/>
      <c r="AT24" s="83">
        <v>27</v>
      </c>
      <c r="AU24" s="83"/>
      <c r="AV24" s="83"/>
      <c r="AW24" s="83">
        <v>64</v>
      </c>
      <c r="AX24" s="83"/>
      <c r="AY24" s="83">
        <v>86</v>
      </c>
      <c r="AZ24" s="83"/>
      <c r="BA24" s="83"/>
      <c r="BB24" s="83"/>
      <c r="BC24" s="83"/>
      <c r="BD24" s="83"/>
      <c r="BE24" s="83"/>
      <c r="BF24" s="83"/>
      <c r="BG24" s="83"/>
      <c r="BH24" s="83"/>
      <c r="BI24" s="83"/>
      <c r="BJ24" s="83"/>
      <c r="BK24" s="83"/>
      <c r="BL24" s="83"/>
      <c r="BM24" s="83"/>
      <c r="BN24" s="83"/>
      <c r="BO24" s="81"/>
      <c r="BP24" s="80"/>
      <c r="BQ24" s="80"/>
      <c r="BR24" s="80"/>
      <c r="BS24" s="80"/>
      <c r="BT24" s="80"/>
      <c r="BU24" s="80"/>
      <c r="BV24" s="80"/>
      <c r="BW24" s="80"/>
      <c r="BX24" s="80"/>
      <c r="BY24" s="80"/>
      <c r="BZ24" s="80"/>
      <c r="CA24" s="80"/>
      <c r="CB24" s="80"/>
      <c r="CC24" s="80"/>
      <c r="CD24" s="80"/>
      <c r="CE24" s="80"/>
      <c r="CF24" s="80"/>
      <c r="CG24" s="80"/>
      <c r="CH24" s="80"/>
      <c r="CI24" s="80"/>
      <c r="CJ24" s="80"/>
      <c r="CK24" s="80"/>
      <c r="CL24" s="80"/>
      <c r="CM24" s="80"/>
      <c r="CN24" s="80"/>
      <c r="CO24" s="80"/>
      <c r="CP24" s="80"/>
      <c r="CQ24" s="80"/>
      <c r="CR24" s="80"/>
      <c r="CS24" s="80"/>
      <c r="CT24" s="80"/>
      <c r="CU24" s="80"/>
      <c r="CV24" s="80"/>
      <c r="CW24" s="80"/>
      <c r="CX24" s="80"/>
      <c r="CY24" s="80"/>
      <c r="CZ24" s="80"/>
      <c r="DA24" s="80"/>
      <c r="DB24" s="80"/>
      <c r="DC24" s="80"/>
      <c r="DD24" s="80"/>
      <c r="DE24" s="80"/>
      <c r="DF24" s="80"/>
      <c r="DG24" s="80"/>
      <c r="DH24" s="80"/>
      <c r="DI24" s="80"/>
      <c r="DJ24" s="80"/>
      <c r="DK24" s="80"/>
      <c r="DL24" s="80"/>
      <c r="DM24" s="80"/>
      <c r="DN24" s="80"/>
      <c r="DO24" s="80"/>
      <c r="DP24" s="80"/>
      <c r="DQ24" s="80"/>
      <c r="DR24" s="80"/>
      <c r="DS24" s="80"/>
      <c r="DT24" s="80"/>
      <c r="DU24" s="80"/>
      <c r="DV24" s="80"/>
      <c r="DW24" s="80"/>
      <c r="DX24" s="80"/>
      <c r="DY24" s="80"/>
      <c r="DZ24" s="80"/>
      <c r="EA24" s="80"/>
      <c r="EB24" s="80"/>
      <c r="EC24" s="80"/>
      <c r="ED24" s="80"/>
      <c r="EE24" s="80"/>
      <c r="EF24" s="80"/>
      <c r="EG24" s="80"/>
      <c r="EH24" s="80"/>
      <c r="EI24" s="80"/>
      <c r="EJ24" s="80"/>
      <c r="EK24" s="80"/>
      <c r="EL24" s="80"/>
      <c r="EM24" s="80"/>
      <c r="EN24" s="80"/>
      <c r="EO24" s="80"/>
      <c r="EP24" s="80"/>
      <c r="EQ24" s="80"/>
      <c r="ER24" s="80"/>
      <c r="ES24" s="80"/>
      <c r="ET24" s="80"/>
      <c r="EU24" s="80"/>
      <c r="EV24" s="80"/>
      <c r="EW24" s="80"/>
      <c r="EX24" s="80"/>
      <c r="EY24" s="80"/>
      <c r="EZ24" s="80"/>
      <c r="FA24" s="80"/>
      <c r="FB24" s="80"/>
      <c r="FC24" s="80"/>
      <c r="FD24" s="80"/>
      <c r="FE24" s="80"/>
      <c r="FF24" s="80"/>
      <c r="FG24" s="80"/>
      <c r="FH24" s="80"/>
      <c r="FI24" s="80"/>
      <c r="FJ24" s="80"/>
      <c r="FK24" s="80"/>
      <c r="FL24" s="80"/>
      <c r="FM24" s="80"/>
      <c r="FN24" s="80"/>
      <c r="FO24" s="80"/>
      <c r="FP24" s="80"/>
      <c r="FQ24" s="80"/>
      <c r="FR24" s="80"/>
      <c r="FS24" s="80"/>
      <c r="FT24" s="80"/>
      <c r="FU24" s="80"/>
      <c r="FV24" s="80"/>
      <c r="FW24" s="80"/>
      <c r="FX24" s="80"/>
      <c r="FY24" s="80"/>
      <c r="FZ24" s="80"/>
      <c r="GA24" s="80"/>
      <c r="GB24" s="80"/>
      <c r="GC24" s="80"/>
      <c r="GD24" s="80"/>
      <c r="GE24" s="80"/>
      <c r="GF24" s="80"/>
      <c r="GG24" s="80"/>
      <c r="GH24" s="80"/>
      <c r="GI24" s="80"/>
      <c r="GJ24" s="80"/>
      <c r="GK24" s="80"/>
      <c r="GL24" s="80"/>
      <c r="GM24" s="80"/>
      <c r="GN24" s="80"/>
      <c r="GO24" s="80"/>
      <c r="GP24" s="80"/>
      <c r="GQ24" s="80"/>
      <c r="GR24" s="80"/>
      <c r="GS24" s="80"/>
      <c r="GT24" s="80"/>
      <c r="GU24" s="80"/>
      <c r="GV24" s="80"/>
      <c r="GW24" s="80"/>
      <c r="GX24" s="80"/>
      <c r="GY24" s="80"/>
      <c r="GZ24" s="80"/>
      <c r="HA24" s="80"/>
      <c r="HB24" s="80"/>
      <c r="HC24" s="80"/>
      <c r="HD24" s="80"/>
      <c r="HE24" s="80"/>
      <c r="HF24" s="80"/>
      <c r="HG24" s="80"/>
      <c r="HH24" s="80"/>
      <c r="HI24" s="80"/>
      <c r="HJ24" s="80"/>
      <c r="HK24" s="80"/>
      <c r="HL24" s="80"/>
      <c r="HM24" s="80"/>
      <c r="HN24" s="80"/>
      <c r="HO24" s="80"/>
      <c r="HP24" s="80"/>
      <c r="HQ24" s="80"/>
      <c r="HR24" s="80"/>
      <c r="HS24" s="80"/>
      <c r="HT24" s="80"/>
      <c r="HU24" s="80"/>
      <c r="HV24" s="80"/>
      <c r="HW24" s="80"/>
      <c r="HX24" s="80"/>
      <c r="HY24" s="80"/>
      <c r="HZ24" s="80"/>
      <c r="IA24" s="80"/>
      <c r="IB24" s="80"/>
      <c r="IC24" s="80"/>
      <c r="ID24" s="80"/>
      <c r="IE24" s="80"/>
      <c r="IF24" s="80"/>
      <c r="IG24" s="80"/>
      <c r="IH24" s="80"/>
      <c r="II24" s="80"/>
      <c r="IJ24" s="80">
        <v>189</v>
      </c>
      <c r="IK24" s="80"/>
      <c r="IL24" s="80"/>
      <c r="IM24" s="80"/>
      <c r="IN24" s="80"/>
      <c r="IO24" s="80"/>
      <c r="IP24" s="80"/>
      <c r="IQ24" s="80"/>
      <c r="IR24" s="80"/>
      <c r="IS24" s="80"/>
      <c r="IT24" s="80"/>
      <c r="IU24" s="80"/>
      <c r="IV24" s="80"/>
      <c r="IW24" s="80"/>
      <c r="IX24" s="80"/>
      <c r="IY24" s="80"/>
      <c r="IZ24" s="80"/>
      <c r="JA24" s="80"/>
      <c r="JB24" s="80"/>
      <c r="JC24" s="80"/>
      <c r="JD24" s="80"/>
      <c r="JE24" s="80"/>
      <c r="JF24" s="80"/>
      <c r="JG24" s="80"/>
      <c r="JH24" s="80"/>
      <c r="JI24" s="80"/>
      <c r="JJ24" s="80"/>
      <c r="JK24" s="80"/>
      <c r="JL24" s="80"/>
      <c r="JM24" s="80"/>
      <c r="JN24" s="80"/>
      <c r="JO24" s="80"/>
      <c r="JP24" s="80">
        <v>30</v>
      </c>
      <c r="JQ24" s="80"/>
      <c r="JR24" s="80"/>
      <c r="JS24" s="80"/>
      <c r="JT24" s="80"/>
      <c r="JU24" s="80"/>
      <c r="JV24" s="80"/>
      <c r="JW24" s="80"/>
      <c r="JX24" s="80"/>
      <c r="JY24" s="80"/>
      <c r="JZ24" s="80"/>
      <c r="KA24" s="80"/>
      <c r="KB24" s="80"/>
      <c r="KC24" s="80"/>
      <c r="KD24" s="80"/>
      <c r="KE24" s="80"/>
      <c r="KF24" s="80"/>
      <c r="KG24" s="80"/>
      <c r="KH24" s="80"/>
      <c r="KI24" s="80"/>
      <c r="KJ24" s="80"/>
      <c r="KK24" s="80"/>
      <c r="KL24" s="80"/>
      <c r="KM24" s="80"/>
      <c r="KN24" s="80"/>
      <c r="KO24" s="80"/>
      <c r="KP24" s="80"/>
      <c r="KQ24" s="80"/>
      <c r="KR24" s="80"/>
      <c r="KS24" s="80"/>
      <c r="KT24" s="80"/>
      <c r="KU24" s="80"/>
      <c r="KV24" s="80"/>
      <c r="KW24" s="80"/>
      <c r="KX24" s="80"/>
      <c r="KY24" s="80"/>
      <c r="KZ24" s="80"/>
      <c r="LA24" s="80"/>
      <c r="LB24" s="80"/>
      <c r="LC24" s="80"/>
      <c r="LD24" s="80"/>
      <c r="LE24" s="80"/>
      <c r="LF24" s="80"/>
      <c r="LG24" s="80">
        <v>0</v>
      </c>
      <c r="LH24" s="80"/>
      <c r="LI24" s="80"/>
      <c r="LJ24" s="80"/>
      <c r="LK24" s="80"/>
      <c r="LL24" s="80"/>
      <c r="LM24" s="80"/>
      <c r="LN24" s="80"/>
      <c r="LO24" s="80">
        <v>7</v>
      </c>
      <c r="LP24" s="80"/>
      <c r="LQ24" s="80"/>
      <c r="LR24" s="80"/>
      <c r="LS24" s="80"/>
      <c r="LT24" s="80"/>
      <c r="LU24" s="80"/>
      <c r="LV24" s="80"/>
      <c r="LW24" s="80"/>
      <c r="LX24" s="80"/>
      <c r="LY24" s="80"/>
      <c r="LZ24" s="80"/>
      <c r="MA24" s="80"/>
      <c r="MB24" s="80"/>
      <c r="MC24" s="80"/>
      <c r="MD24" s="80"/>
      <c r="ME24" s="80"/>
      <c r="MF24" s="80"/>
      <c r="MG24" s="80"/>
      <c r="MH24" s="80"/>
      <c r="MI24" s="80"/>
      <c r="MJ24" s="80"/>
      <c r="MK24" s="80"/>
      <c r="ML24" s="80"/>
      <c r="MM24" s="80"/>
      <c r="MN24" s="80"/>
      <c r="MO24" s="80"/>
      <c r="MP24" s="80"/>
      <c r="MQ24" s="80"/>
      <c r="MR24" s="80"/>
      <c r="MS24" s="80"/>
      <c r="MT24" s="80"/>
      <c r="MU24" s="80"/>
      <c r="MV24" s="80"/>
      <c r="MW24" s="80"/>
      <c r="MX24" s="80"/>
      <c r="MY24" s="80"/>
      <c r="MZ24" s="80"/>
      <c r="NA24" s="80"/>
      <c r="NB24" s="80"/>
      <c r="NC24" s="80"/>
      <c r="ND24" s="80"/>
      <c r="NE24" s="80"/>
      <c r="NF24" s="80"/>
      <c r="NG24" s="80"/>
      <c r="NH24" s="80"/>
      <c r="NI24" s="80"/>
      <c r="NJ24" s="80"/>
      <c r="NK24" s="80"/>
      <c r="NL24" s="80"/>
      <c r="NM24" s="80"/>
      <c r="NN24" s="80"/>
      <c r="NO24" s="80"/>
      <c r="NP24" s="80"/>
      <c r="NQ24" s="80"/>
      <c r="NR24" s="80"/>
      <c r="NS24" s="80"/>
      <c r="NT24" s="80"/>
      <c r="NU24" s="80"/>
      <c r="NV24" s="80"/>
      <c r="NW24" s="80"/>
      <c r="NX24" s="80"/>
      <c r="NY24" s="80"/>
      <c r="NZ24" s="80"/>
      <c r="OA24" s="80"/>
      <c r="OB24" s="79">
        <v>19080</v>
      </c>
    </row>
    <row r="25" spans="1:392" ht="13.15">
      <c r="A25" s="27" t="s">
        <v>131</v>
      </c>
      <c r="B25" s="86" t="s">
        <v>130</v>
      </c>
      <c r="C25" s="83"/>
      <c r="D25" s="83"/>
      <c r="E25" s="83"/>
      <c r="F25" s="83"/>
      <c r="G25" s="83"/>
      <c r="H25" s="83"/>
      <c r="I25" s="83"/>
      <c r="J25" s="83"/>
      <c r="K25" s="83"/>
      <c r="L25" s="83"/>
      <c r="M25" s="83"/>
      <c r="N25" s="83"/>
      <c r="O25" s="83"/>
      <c r="P25" s="83"/>
      <c r="Q25" s="83"/>
      <c r="R25" s="83">
        <v>17</v>
      </c>
      <c r="S25" s="83"/>
      <c r="T25" s="83">
        <v>109</v>
      </c>
      <c r="U25" s="83">
        <v>10745</v>
      </c>
      <c r="V25" s="83"/>
      <c r="W25" s="83">
        <v>745</v>
      </c>
      <c r="X25" s="83"/>
      <c r="Y25" s="83"/>
      <c r="Z25" s="83"/>
      <c r="AA25" s="83"/>
      <c r="AB25" s="83"/>
      <c r="AC25" s="83"/>
      <c r="AD25" s="83"/>
      <c r="AE25" s="83">
        <v>1435</v>
      </c>
      <c r="AF25" s="83"/>
      <c r="AG25" s="83"/>
      <c r="AH25" s="83"/>
      <c r="AI25" s="83"/>
      <c r="AJ25" s="83"/>
      <c r="AK25" s="83"/>
      <c r="AL25" s="83"/>
      <c r="AM25" s="83"/>
      <c r="AN25" s="83"/>
      <c r="AO25" s="83"/>
      <c r="AP25" s="83"/>
      <c r="AQ25" s="83">
        <v>0</v>
      </c>
      <c r="AR25" s="83"/>
      <c r="AS25" s="83"/>
      <c r="AT25" s="83">
        <v>119</v>
      </c>
      <c r="AU25" s="83"/>
      <c r="AV25" s="83"/>
      <c r="AW25" s="83"/>
      <c r="AX25" s="83"/>
      <c r="AY25" s="83">
        <v>8</v>
      </c>
      <c r="AZ25" s="83">
        <v>12</v>
      </c>
      <c r="BA25" s="83"/>
      <c r="BB25" s="83"/>
      <c r="BC25" s="83">
        <v>17</v>
      </c>
      <c r="BD25" s="83"/>
      <c r="BE25" s="83"/>
      <c r="BF25" s="83"/>
      <c r="BG25" s="83"/>
      <c r="BH25" s="83"/>
      <c r="BI25" s="83"/>
      <c r="BJ25" s="83"/>
      <c r="BK25" s="83"/>
      <c r="BL25" s="83"/>
      <c r="BM25" s="83"/>
      <c r="BN25" s="83"/>
      <c r="BO25" s="81"/>
      <c r="BP25" s="80"/>
      <c r="BQ25" s="80"/>
      <c r="BR25" s="80"/>
      <c r="BS25" s="80"/>
      <c r="BT25" s="80"/>
      <c r="BU25" s="80"/>
      <c r="BV25" s="80"/>
      <c r="BW25" s="80"/>
      <c r="BX25" s="80"/>
      <c r="BY25" s="80"/>
      <c r="BZ25" s="80"/>
      <c r="CA25" s="80"/>
      <c r="CB25" s="80"/>
      <c r="CC25" s="80"/>
      <c r="CD25" s="80"/>
      <c r="CE25" s="80"/>
      <c r="CF25" s="80"/>
      <c r="CG25" s="80"/>
      <c r="CH25" s="80"/>
      <c r="CI25" s="80"/>
      <c r="CJ25" s="80"/>
      <c r="CK25" s="80"/>
      <c r="CL25" s="80"/>
      <c r="CM25" s="80"/>
      <c r="CN25" s="80"/>
      <c r="CO25" s="80"/>
      <c r="CP25" s="80"/>
      <c r="CQ25" s="80"/>
      <c r="CR25" s="80"/>
      <c r="CS25" s="80"/>
      <c r="CT25" s="80"/>
      <c r="CU25" s="80"/>
      <c r="CV25" s="80"/>
      <c r="CW25" s="80"/>
      <c r="CX25" s="80"/>
      <c r="CY25" s="80"/>
      <c r="CZ25" s="80"/>
      <c r="DA25" s="80"/>
      <c r="DB25" s="80"/>
      <c r="DC25" s="80"/>
      <c r="DD25" s="80"/>
      <c r="DE25" s="80"/>
      <c r="DF25" s="80"/>
      <c r="DG25" s="80"/>
      <c r="DH25" s="80"/>
      <c r="DI25" s="80"/>
      <c r="DJ25" s="80"/>
      <c r="DK25" s="80"/>
      <c r="DL25" s="80"/>
      <c r="DM25" s="80"/>
      <c r="DN25" s="80"/>
      <c r="DO25" s="80"/>
      <c r="DP25" s="80"/>
      <c r="DQ25" s="80"/>
      <c r="DR25" s="80"/>
      <c r="DS25" s="80"/>
      <c r="DT25" s="80"/>
      <c r="DU25" s="80"/>
      <c r="DV25" s="80"/>
      <c r="DW25" s="80"/>
      <c r="DX25" s="80"/>
      <c r="DY25" s="80"/>
      <c r="DZ25" s="80"/>
      <c r="EA25" s="80"/>
      <c r="EB25" s="80"/>
      <c r="EC25" s="80"/>
      <c r="ED25" s="80"/>
      <c r="EE25" s="80"/>
      <c r="EF25" s="80"/>
      <c r="EG25" s="80"/>
      <c r="EH25" s="80"/>
      <c r="EI25" s="80"/>
      <c r="EJ25" s="80"/>
      <c r="EK25" s="80"/>
      <c r="EL25" s="80"/>
      <c r="EM25" s="80"/>
      <c r="EN25" s="80"/>
      <c r="EO25" s="80"/>
      <c r="EP25" s="80"/>
      <c r="EQ25" s="80"/>
      <c r="ER25" s="80"/>
      <c r="ES25" s="80"/>
      <c r="ET25" s="80"/>
      <c r="EU25" s="80"/>
      <c r="EV25" s="80"/>
      <c r="EW25" s="80"/>
      <c r="EX25" s="80"/>
      <c r="EY25" s="80"/>
      <c r="EZ25" s="80"/>
      <c r="FA25" s="80"/>
      <c r="FB25" s="80"/>
      <c r="FC25" s="80"/>
      <c r="FD25" s="80"/>
      <c r="FE25" s="80"/>
      <c r="FF25" s="80"/>
      <c r="FG25" s="80"/>
      <c r="FH25" s="80"/>
      <c r="FI25" s="80"/>
      <c r="FJ25" s="80"/>
      <c r="FK25" s="80"/>
      <c r="FL25" s="80"/>
      <c r="FM25" s="80"/>
      <c r="FN25" s="80"/>
      <c r="FO25" s="80"/>
      <c r="FP25" s="80"/>
      <c r="FQ25" s="80"/>
      <c r="FR25" s="80"/>
      <c r="FS25" s="80"/>
      <c r="FT25" s="80"/>
      <c r="FU25" s="80"/>
      <c r="FV25" s="80"/>
      <c r="FW25" s="80"/>
      <c r="FX25" s="80"/>
      <c r="FY25" s="80"/>
      <c r="FZ25" s="80"/>
      <c r="GA25" s="80"/>
      <c r="GB25" s="80"/>
      <c r="GC25" s="80"/>
      <c r="GD25" s="80"/>
      <c r="GE25" s="80"/>
      <c r="GF25" s="80"/>
      <c r="GG25" s="80"/>
      <c r="GH25" s="80"/>
      <c r="GI25" s="80"/>
      <c r="GJ25" s="80"/>
      <c r="GK25" s="80"/>
      <c r="GL25" s="80"/>
      <c r="GM25" s="80"/>
      <c r="GN25" s="80"/>
      <c r="GO25" s="80"/>
      <c r="GP25" s="80"/>
      <c r="GQ25" s="80"/>
      <c r="GR25" s="80"/>
      <c r="GS25" s="80"/>
      <c r="GT25" s="80"/>
      <c r="GU25" s="80"/>
      <c r="GV25" s="80"/>
      <c r="GW25" s="80"/>
      <c r="GX25" s="80"/>
      <c r="GY25" s="80"/>
      <c r="GZ25" s="80"/>
      <c r="HA25" s="80"/>
      <c r="HB25" s="80"/>
      <c r="HC25" s="80"/>
      <c r="HD25" s="80"/>
      <c r="HE25" s="80"/>
      <c r="HF25" s="80"/>
      <c r="HG25" s="80"/>
      <c r="HH25" s="80"/>
      <c r="HI25" s="80"/>
      <c r="HJ25" s="80"/>
      <c r="HK25" s="80"/>
      <c r="HL25" s="80"/>
      <c r="HM25" s="80"/>
      <c r="HN25" s="80"/>
      <c r="HO25" s="80"/>
      <c r="HP25" s="80"/>
      <c r="HQ25" s="80"/>
      <c r="HR25" s="80"/>
      <c r="HS25" s="80"/>
      <c r="HT25" s="80"/>
      <c r="HU25" s="80"/>
      <c r="HV25" s="80"/>
      <c r="HW25" s="80"/>
      <c r="HX25" s="80"/>
      <c r="HY25" s="80"/>
      <c r="HZ25" s="80"/>
      <c r="IA25" s="80"/>
      <c r="IB25" s="80"/>
      <c r="IC25" s="80"/>
      <c r="ID25" s="80"/>
      <c r="IE25" s="80"/>
      <c r="IF25" s="80"/>
      <c r="IG25" s="80"/>
      <c r="IH25" s="80"/>
      <c r="II25" s="80">
        <v>1</v>
      </c>
      <c r="IJ25" s="80">
        <v>46</v>
      </c>
      <c r="IK25" s="80"/>
      <c r="IL25" s="80">
        <v>2</v>
      </c>
      <c r="IM25" s="80"/>
      <c r="IN25" s="80"/>
      <c r="IO25" s="80"/>
      <c r="IP25" s="80">
        <v>1576</v>
      </c>
      <c r="IQ25" s="80"/>
      <c r="IR25" s="80"/>
      <c r="IS25" s="80"/>
      <c r="IT25" s="80"/>
      <c r="IU25" s="80"/>
      <c r="IV25" s="80"/>
      <c r="IW25" s="80"/>
      <c r="IX25" s="80"/>
      <c r="IY25" s="80"/>
      <c r="IZ25" s="80"/>
      <c r="JA25" s="80"/>
      <c r="JB25" s="80"/>
      <c r="JC25" s="80"/>
      <c r="JD25" s="80"/>
      <c r="JE25" s="80"/>
      <c r="JF25" s="80"/>
      <c r="JG25" s="80"/>
      <c r="JH25" s="80"/>
      <c r="JI25" s="80"/>
      <c r="JJ25" s="80"/>
      <c r="JK25" s="80"/>
      <c r="JL25" s="80"/>
      <c r="JM25" s="80"/>
      <c r="JN25" s="80"/>
      <c r="JO25" s="80"/>
      <c r="JP25" s="80">
        <v>19</v>
      </c>
      <c r="JQ25" s="80"/>
      <c r="JR25" s="80"/>
      <c r="JS25" s="80"/>
      <c r="JT25" s="80"/>
      <c r="JU25" s="80"/>
      <c r="JV25" s="80"/>
      <c r="JW25" s="80"/>
      <c r="JX25" s="80"/>
      <c r="JY25" s="80"/>
      <c r="JZ25" s="80"/>
      <c r="KA25" s="80"/>
      <c r="KB25" s="80"/>
      <c r="KC25" s="80"/>
      <c r="KD25" s="80"/>
      <c r="KE25" s="80"/>
      <c r="KF25" s="80"/>
      <c r="KG25" s="80"/>
      <c r="KH25" s="80"/>
      <c r="KI25" s="80"/>
      <c r="KJ25" s="80"/>
      <c r="KK25" s="80"/>
      <c r="KL25" s="80"/>
      <c r="KM25" s="80"/>
      <c r="KN25" s="80"/>
      <c r="KO25" s="80"/>
      <c r="KP25" s="80"/>
      <c r="KQ25" s="80"/>
      <c r="KR25" s="80"/>
      <c r="KS25" s="80"/>
      <c r="KT25" s="80"/>
      <c r="KU25" s="80"/>
      <c r="KV25" s="80"/>
      <c r="KW25" s="80"/>
      <c r="KX25" s="80"/>
      <c r="KY25" s="80"/>
      <c r="KZ25" s="80"/>
      <c r="LA25" s="80"/>
      <c r="LB25" s="80"/>
      <c r="LC25" s="80"/>
      <c r="LD25" s="80"/>
      <c r="LE25" s="80"/>
      <c r="LF25" s="80"/>
      <c r="LG25" s="80">
        <v>0</v>
      </c>
      <c r="LH25" s="80"/>
      <c r="LI25" s="80"/>
      <c r="LJ25" s="80"/>
      <c r="LK25" s="80"/>
      <c r="LL25" s="80"/>
      <c r="LM25" s="80"/>
      <c r="LN25" s="80"/>
      <c r="LO25" s="80">
        <v>8</v>
      </c>
      <c r="LP25" s="80"/>
      <c r="LQ25" s="80"/>
      <c r="LR25" s="80"/>
      <c r="LS25" s="80"/>
      <c r="LT25" s="80"/>
      <c r="LU25" s="80"/>
      <c r="LV25" s="80"/>
      <c r="LW25" s="80"/>
      <c r="LX25" s="80"/>
      <c r="LY25" s="80"/>
      <c r="LZ25" s="80"/>
      <c r="MA25" s="80"/>
      <c r="MB25" s="80"/>
      <c r="MC25" s="80"/>
      <c r="MD25" s="80"/>
      <c r="ME25" s="80"/>
      <c r="MF25" s="80"/>
      <c r="MG25" s="80"/>
      <c r="MH25" s="80"/>
      <c r="MI25" s="80"/>
      <c r="MJ25" s="80"/>
      <c r="MK25" s="80"/>
      <c r="ML25" s="80"/>
      <c r="MM25" s="80"/>
      <c r="MN25" s="80"/>
      <c r="MO25" s="80"/>
      <c r="MP25" s="80"/>
      <c r="MQ25" s="80"/>
      <c r="MR25" s="80"/>
      <c r="MS25" s="80"/>
      <c r="MT25" s="80"/>
      <c r="MU25" s="80"/>
      <c r="MV25" s="80"/>
      <c r="MW25" s="80"/>
      <c r="MX25" s="80"/>
      <c r="MY25" s="80"/>
      <c r="MZ25" s="80"/>
      <c r="NA25" s="80"/>
      <c r="NB25" s="80"/>
      <c r="NC25" s="80"/>
      <c r="ND25" s="80"/>
      <c r="NE25" s="80"/>
      <c r="NF25" s="80"/>
      <c r="NG25" s="80"/>
      <c r="NH25" s="80"/>
      <c r="NI25" s="80"/>
      <c r="NJ25" s="80"/>
      <c r="NK25" s="80"/>
      <c r="NL25" s="80"/>
      <c r="NM25" s="80"/>
      <c r="NN25" s="80"/>
      <c r="NO25" s="80"/>
      <c r="NP25" s="80"/>
      <c r="NQ25" s="80"/>
      <c r="NR25" s="80"/>
      <c r="NS25" s="80"/>
      <c r="NT25" s="80"/>
      <c r="NU25" s="80"/>
      <c r="NV25" s="80"/>
      <c r="NW25" s="80"/>
      <c r="NX25" s="80"/>
      <c r="NY25" s="80"/>
      <c r="NZ25" s="80"/>
      <c r="OA25" s="80"/>
      <c r="OB25" s="79">
        <v>14861</v>
      </c>
    </row>
    <row r="26" spans="1:392" ht="13.15">
      <c r="A26" s="27">
        <v>213111</v>
      </c>
      <c r="B26" s="86" t="s">
        <v>132</v>
      </c>
      <c r="C26" s="83"/>
      <c r="D26" s="83"/>
      <c r="E26" s="83"/>
      <c r="F26" s="83"/>
      <c r="G26" s="83"/>
      <c r="H26" s="83"/>
      <c r="I26" s="83"/>
      <c r="J26" s="83"/>
      <c r="K26" s="83"/>
      <c r="L26" s="83"/>
      <c r="M26" s="83"/>
      <c r="N26" s="83"/>
      <c r="O26" s="83"/>
      <c r="P26" s="83">
        <v>116</v>
      </c>
      <c r="Q26" s="83"/>
      <c r="R26" s="83"/>
      <c r="S26" s="83"/>
      <c r="T26" s="83"/>
      <c r="U26" s="83"/>
      <c r="V26" s="83">
        <v>20494</v>
      </c>
      <c r="W26" s="83">
        <v>1968</v>
      </c>
      <c r="X26" s="83"/>
      <c r="Y26" s="83"/>
      <c r="Z26" s="83"/>
      <c r="AA26" s="83"/>
      <c r="AB26" s="83"/>
      <c r="AC26" s="83"/>
      <c r="AD26" s="83"/>
      <c r="AE26" s="83">
        <v>188</v>
      </c>
      <c r="AF26" s="83"/>
      <c r="AG26" s="83"/>
      <c r="AH26" s="83"/>
      <c r="AI26" s="83"/>
      <c r="AJ26" s="83"/>
      <c r="AK26" s="83"/>
      <c r="AL26" s="83"/>
      <c r="AM26" s="83"/>
      <c r="AN26" s="83"/>
      <c r="AO26" s="83"/>
      <c r="AP26" s="83"/>
      <c r="AQ26" s="83"/>
      <c r="AR26" s="83"/>
      <c r="AS26" s="83"/>
      <c r="AT26" s="83"/>
      <c r="AU26" s="83"/>
      <c r="AV26" s="83"/>
      <c r="AW26" s="83"/>
      <c r="AX26" s="83"/>
      <c r="AY26" s="83"/>
      <c r="AZ26" s="83"/>
      <c r="BA26" s="83"/>
      <c r="BB26" s="83"/>
      <c r="BC26" s="83"/>
      <c r="BD26" s="83"/>
      <c r="BE26" s="83"/>
      <c r="BF26" s="83"/>
      <c r="BG26" s="83"/>
      <c r="BH26" s="83"/>
      <c r="BI26" s="83"/>
      <c r="BJ26" s="83"/>
      <c r="BK26" s="83"/>
      <c r="BL26" s="83"/>
      <c r="BM26" s="83"/>
      <c r="BN26" s="83"/>
      <c r="BO26" s="81"/>
      <c r="BP26" s="80"/>
      <c r="BQ26" s="80"/>
      <c r="BR26" s="80"/>
      <c r="BS26" s="80"/>
      <c r="BT26" s="80"/>
      <c r="BU26" s="80"/>
      <c r="BV26" s="80"/>
      <c r="BW26" s="80"/>
      <c r="BX26" s="80">
        <v>49</v>
      </c>
      <c r="BY26" s="80"/>
      <c r="BZ26" s="80"/>
      <c r="CA26" s="80"/>
      <c r="CB26" s="80"/>
      <c r="CC26" s="80"/>
      <c r="CD26" s="80"/>
      <c r="CE26" s="80"/>
      <c r="CF26" s="80"/>
      <c r="CG26" s="80"/>
      <c r="CH26" s="80"/>
      <c r="CI26" s="80"/>
      <c r="CJ26" s="80"/>
      <c r="CK26" s="80"/>
      <c r="CL26" s="80"/>
      <c r="CM26" s="80"/>
      <c r="CN26" s="80"/>
      <c r="CO26" s="80"/>
      <c r="CP26" s="80"/>
      <c r="CQ26" s="80"/>
      <c r="CR26" s="80"/>
      <c r="CS26" s="80"/>
      <c r="CT26" s="80"/>
      <c r="CU26" s="80"/>
      <c r="CV26" s="80"/>
      <c r="CW26" s="80"/>
      <c r="CX26" s="80"/>
      <c r="CY26" s="80"/>
      <c r="CZ26" s="80"/>
      <c r="DA26" s="80"/>
      <c r="DB26" s="80"/>
      <c r="DC26" s="80"/>
      <c r="DD26" s="80"/>
      <c r="DE26" s="80"/>
      <c r="DF26" s="80"/>
      <c r="DG26" s="80"/>
      <c r="DH26" s="80"/>
      <c r="DI26" s="80"/>
      <c r="DJ26" s="80"/>
      <c r="DK26" s="80"/>
      <c r="DL26" s="80"/>
      <c r="DM26" s="80"/>
      <c r="DN26" s="80"/>
      <c r="DO26" s="80"/>
      <c r="DP26" s="80"/>
      <c r="DQ26" s="80"/>
      <c r="DR26" s="80"/>
      <c r="DS26" s="80"/>
      <c r="DT26" s="80"/>
      <c r="DU26" s="80"/>
      <c r="DV26" s="80"/>
      <c r="DW26" s="80"/>
      <c r="DX26" s="80"/>
      <c r="DY26" s="80"/>
      <c r="DZ26" s="80"/>
      <c r="EA26" s="80"/>
      <c r="EB26" s="80"/>
      <c r="EC26" s="80"/>
      <c r="ED26" s="80"/>
      <c r="EE26" s="80"/>
      <c r="EF26" s="80"/>
      <c r="EG26" s="80"/>
      <c r="EH26" s="80"/>
      <c r="EI26" s="80"/>
      <c r="EJ26" s="80"/>
      <c r="EK26" s="80"/>
      <c r="EL26" s="80"/>
      <c r="EM26" s="80"/>
      <c r="EN26" s="80"/>
      <c r="EO26" s="80"/>
      <c r="EP26" s="80"/>
      <c r="EQ26" s="80"/>
      <c r="ER26" s="80"/>
      <c r="ES26" s="80"/>
      <c r="ET26" s="80"/>
      <c r="EU26" s="80"/>
      <c r="EV26" s="80"/>
      <c r="EW26" s="80"/>
      <c r="EX26" s="80"/>
      <c r="EY26" s="80"/>
      <c r="EZ26" s="80"/>
      <c r="FA26" s="80"/>
      <c r="FB26" s="80"/>
      <c r="FC26" s="80"/>
      <c r="FD26" s="80"/>
      <c r="FE26" s="80"/>
      <c r="FF26" s="80"/>
      <c r="FG26" s="80"/>
      <c r="FH26" s="80"/>
      <c r="FI26" s="80"/>
      <c r="FJ26" s="80"/>
      <c r="FK26" s="80"/>
      <c r="FL26" s="80"/>
      <c r="FM26" s="80"/>
      <c r="FN26" s="80"/>
      <c r="FO26" s="80"/>
      <c r="FP26" s="80"/>
      <c r="FQ26" s="80"/>
      <c r="FR26" s="80"/>
      <c r="FS26" s="80"/>
      <c r="FT26" s="80"/>
      <c r="FU26" s="80"/>
      <c r="FV26" s="80"/>
      <c r="FW26" s="80"/>
      <c r="FX26" s="80"/>
      <c r="FY26" s="80"/>
      <c r="FZ26" s="80"/>
      <c r="GA26" s="80"/>
      <c r="GB26" s="80"/>
      <c r="GC26" s="80"/>
      <c r="GD26" s="80"/>
      <c r="GE26" s="80"/>
      <c r="GF26" s="80"/>
      <c r="GG26" s="80"/>
      <c r="GH26" s="80"/>
      <c r="GI26" s="80"/>
      <c r="GJ26" s="80"/>
      <c r="GK26" s="80"/>
      <c r="GL26" s="80"/>
      <c r="GM26" s="80"/>
      <c r="GN26" s="80"/>
      <c r="GO26" s="80"/>
      <c r="GP26" s="80"/>
      <c r="GQ26" s="80"/>
      <c r="GR26" s="80"/>
      <c r="GS26" s="80"/>
      <c r="GT26" s="80"/>
      <c r="GU26" s="80"/>
      <c r="GV26" s="80"/>
      <c r="GW26" s="80"/>
      <c r="GX26" s="80"/>
      <c r="GY26" s="80"/>
      <c r="GZ26" s="80"/>
      <c r="HA26" s="80"/>
      <c r="HB26" s="80"/>
      <c r="HC26" s="80"/>
      <c r="HD26" s="80"/>
      <c r="HE26" s="80"/>
      <c r="HF26" s="80"/>
      <c r="HG26" s="80"/>
      <c r="HH26" s="80"/>
      <c r="HI26" s="80"/>
      <c r="HJ26" s="80"/>
      <c r="HK26" s="80"/>
      <c r="HL26" s="80"/>
      <c r="HM26" s="80"/>
      <c r="HN26" s="80"/>
      <c r="HO26" s="80"/>
      <c r="HP26" s="80"/>
      <c r="HQ26" s="80"/>
      <c r="HR26" s="80"/>
      <c r="HS26" s="80"/>
      <c r="HT26" s="80"/>
      <c r="HU26" s="80"/>
      <c r="HV26" s="80"/>
      <c r="HW26" s="80"/>
      <c r="HX26" s="80"/>
      <c r="HY26" s="80"/>
      <c r="HZ26" s="80"/>
      <c r="IA26" s="80"/>
      <c r="IB26" s="80"/>
      <c r="IC26" s="80"/>
      <c r="ID26" s="80"/>
      <c r="IE26" s="80"/>
      <c r="IF26" s="80"/>
      <c r="IG26" s="80"/>
      <c r="IH26" s="80"/>
      <c r="II26" s="80"/>
      <c r="IJ26" s="80"/>
      <c r="IK26" s="80"/>
      <c r="IL26" s="80"/>
      <c r="IM26" s="80"/>
      <c r="IN26" s="80"/>
      <c r="IO26" s="80"/>
      <c r="IP26" s="80"/>
      <c r="IQ26" s="80"/>
      <c r="IR26" s="80"/>
      <c r="IS26" s="80"/>
      <c r="IT26" s="80"/>
      <c r="IU26" s="80"/>
      <c r="IV26" s="80"/>
      <c r="IW26" s="80"/>
      <c r="IX26" s="80"/>
      <c r="IY26" s="80"/>
      <c r="IZ26" s="80"/>
      <c r="JA26" s="80"/>
      <c r="JB26" s="80"/>
      <c r="JC26" s="80"/>
      <c r="JD26" s="80"/>
      <c r="JE26" s="80"/>
      <c r="JF26" s="80"/>
      <c r="JG26" s="80"/>
      <c r="JH26" s="80"/>
      <c r="JI26" s="80"/>
      <c r="JJ26" s="80"/>
      <c r="JK26" s="80"/>
      <c r="JL26" s="80"/>
      <c r="JM26" s="80"/>
      <c r="JN26" s="80"/>
      <c r="JO26" s="80"/>
      <c r="JP26" s="80">
        <v>14</v>
      </c>
      <c r="JQ26" s="80"/>
      <c r="JR26" s="80"/>
      <c r="JS26" s="80"/>
      <c r="JT26" s="80"/>
      <c r="JU26" s="80"/>
      <c r="JV26" s="80"/>
      <c r="JW26" s="80"/>
      <c r="JX26" s="80"/>
      <c r="JY26" s="80"/>
      <c r="JZ26" s="80"/>
      <c r="KA26" s="80"/>
      <c r="KB26" s="80"/>
      <c r="KC26" s="80"/>
      <c r="KD26" s="80"/>
      <c r="KE26" s="80"/>
      <c r="KF26" s="80"/>
      <c r="KG26" s="80"/>
      <c r="KH26" s="80"/>
      <c r="KI26" s="80"/>
      <c r="KJ26" s="80"/>
      <c r="KK26" s="80"/>
      <c r="KL26" s="80"/>
      <c r="KM26" s="80"/>
      <c r="KN26" s="80"/>
      <c r="KO26" s="80"/>
      <c r="KP26" s="80"/>
      <c r="KQ26" s="80"/>
      <c r="KR26" s="80"/>
      <c r="KS26" s="80"/>
      <c r="KT26" s="80"/>
      <c r="KU26" s="80"/>
      <c r="KV26" s="80"/>
      <c r="KW26" s="80"/>
      <c r="KX26" s="80"/>
      <c r="KY26" s="80"/>
      <c r="KZ26" s="80"/>
      <c r="LA26" s="80"/>
      <c r="LB26" s="80"/>
      <c r="LC26" s="80"/>
      <c r="LD26" s="80"/>
      <c r="LE26" s="80"/>
      <c r="LF26" s="80"/>
      <c r="LG26" s="80">
        <v>21</v>
      </c>
      <c r="LH26" s="80"/>
      <c r="LI26" s="80"/>
      <c r="LJ26" s="80"/>
      <c r="LK26" s="80"/>
      <c r="LL26" s="80"/>
      <c r="LM26" s="80"/>
      <c r="LN26" s="80"/>
      <c r="LO26" s="80">
        <v>42</v>
      </c>
      <c r="LP26" s="80"/>
      <c r="LQ26" s="80"/>
      <c r="LR26" s="80"/>
      <c r="LS26" s="80"/>
      <c r="LT26" s="80"/>
      <c r="LU26" s="80"/>
      <c r="LV26" s="80"/>
      <c r="LW26" s="80"/>
      <c r="LX26" s="80"/>
      <c r="LY26" s="80"/>
      <c r="LZ26" s="80"/>
      <c r="MA26" s="80"/>
      <c r="MB26" s="80"/>
      <c r="MC26" s="80"/>
      <c r="MD26" s="80"/>
      <c r="ME26" s="80"/>
      <c r="MF26" s="80"/>
      <c r="MG26" s="80"/>
      <c r="MH26" s="80"/>
      <c r="MI26" s="80"/>
      <c r="MJ26" s="80"/>
      <c r="MK26" s="80"/>
      <c r="ML26" s="80"/>
      <c r="MM26" s="80"/>
      <c r="MN26" s="80"/>
      <c r="MO26" s="80"/>
      <c r="MP26" s="80"/>
      <c r="MQ26" s="80"/>
      <c r="MR26" s="80"/>
      <c r="MS26" s="80"/>
      <c r="MT26" s="80"/>
      <c r="MU26" s="80"/>
      <c r="MV26" s="80"/>
      <c r="MW26" s="80"/>
      <c r="MX26" s="80"/>
      <c r="MY26" s="80"/>
      <c r="MZ26" s="80"/>
      <c r="NA26" s="80"/>
      <c r="NB26" s="80"/>
      <c r="NC26" s="80"/>
      <c r="ND26" s="80"/>
      <c r="NE26" s="80"/>
      <c r="NF26" s="80"/>
      <c r="NG26" s="80"/>
      <c r="NH26" s="80"/>
      <c r="NI26" s="80"/>
      <c r="NJ26" s="80"/>
      <c r="NK26" s="80"/>
      <c r="NL26" s="80"/>
      <c r="NM26" s="80"/>
      <c r="NN26" s="80"/>
      <c r="NO26" s="80"/>
      <c r="NP26" s="80"/>
      <c r="NQ26" s="80"/>
      <c r="NR26" s="80"/>
      <c r="NS26" s="80"/>
      <c r="NT26" s="80"/>
      <c r="NU26" s="80"/>
      <c r="NV26" s="80"/>
      <c r="NW26" s="80"/>
      <c r="NX26" s="80"/>
      <c r="NY26" s="80"/>
      <c r="NZ26" s="80"/>
      <c r="OA26" s="80"/>
      <c r="OB26" s="79">
        <v>22891</v>
      </c>
    </row>
    <row r="27" spans="1:392" ht="13.15">
      <c r="A27" s="27" t="s">
        <v>134</v>
      </c>
      <c r="B27" s="86" t="s">
        <v>133</v>
      </c>
      <c r="C27" s="83"/>
      <c r="D27" s="83"/>
      <c r="E27" s="83"/>
      <c r="F27" s="83"/>
      <c r="G27" s="83"/>
      <c r="H27" s="83"/>
      <c r="I27" s="83"/>
      <c r="J27" s="83"/>
      <c r="K27" s="83"/>
      <c r="L27" s="83"/>
      <c r="M27" s="83"/>
      <c r="N27" s="83"/>
      <c r="O27" s="83"/>
      <c r="P27" s="83">
        <v>704</v>
      </c>
      <c r="Q27" s="83"/>
      <c r="R27" s="83"/>
      <c r="S27" s="83"/>
      <c r="T27" s="83">
        <v>13</v>
      </c>
      <c r="U27" s="83">
        <v>20</v>
      </c>
      <c r="V27" s="83">
        <v>796</v>
      </c>
      <c r="W27" s="83">
        <v>47299</v>
      </c>
      <c r="X27" s="83"/>
      <c r="Y27" s="83"/>
      <c r="Z27" s="83"/>
      <c r="AA27" s="83"/>
      <c r="AB27" s="83"/>
      <c r="AC27" s="83"/>
      <c r="AD27" s="83"/>
      <c r="AE27" s="83">
        <v>1483</v>
      </c>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3"/>
      <c r="BI27" s="83"/>
      <c r="BJ27" s="83"/>
      <c r="BK27" s="83"/>
      <c r="BL27" s="83"/>
      <c r="BM27" s="83"/>
      <c r="BN27" s="83"/>
      <c r="BO27" s="81"/>
      <c r="BP27" s="80"/>
      <c r="BQ27" s="80"/>
      <c r="BR27" s="80"/>
      <c r="BS27" s="80"/>
      <c r="BT27" s="80"/>
      <c r="BU27" s="80"/>
      <c r="BV27" s="80"/>
      <c r="BW27" s="80"/>
      <c r="BX27" s="80">
        <v>558</v>
      </c>
      <c r="BY27" s="80"/>
      <c r="BZ27" s="80"/>
      <c r="CA27" s="80"/>
      <c r="CB27" s="80"/>
      <c r="CC27" s="80"/>
      <c r="CD27" s="80"/>
      <c r="CE27" s="80"/>
      <c r="CF27" s="80"/>
      <c r="CG27" s="80"/>
      <c r="CH27" s="80"/>
      <c r="CI27" s="80"/>
      <c r="CJ27" s="80"/>
      <c r="CK27" s="80"/>
      <c r="CL27" s="80"/>
      <c r="CM27" s="80"/>
      <c r="CN27" s="80"/>
      <c r="CO27" s="80"/>
      <c r="CP27" s="80"/>
      <c r="CQ27" s="80"/>
      <c r="CR27" s="80"/>
      <c r="CS27" s="80"/>
      <c r="CT27" s="80"/>
      <c r="CU27" s="80"/>
      <c r="CV27" s="80"/>
      <c r="CW27" s="80"/>
      <c r="CX27" s="80"/>
      <c r="CY27" s="80"/>
      <c r="CZ27" s="80"/>
      <c r="DA27" s="80"/>
      <c r="DB27" s="80"/>
      <c r="DC27" s="80"/>
      <c r="DD27" s="80"/>
      <c r="DE27" s="80"/>
      <c r="DF27" s="80"/>
      <c r="DG27" s="80"/>
      <c r="DH27" s="80"/>
      <c r="DI27" s="80"/>
      <c r="DJ27" s="80"/>
      <c r="DK27" s="80"/>
      <c r="DL27" s="80"/>
      <c r="DM27" s="80"/>
      <c r="DN27" s="80"/>
      <c r="DO27" s="80"/>
      <c r="DP27" s="80"/>
      <c r="DQ27" s="80"/>
      <c r="DR27" s="80"/>
      <c r="DS27" s="80"/>
      <c r="DT27" s="80"/>
      <c r="DU27" s="80"/>
      <c r="DV27" s="80"/>
      <c r="DW27" s="80"/>
      <c r="DX27" s="80"/>
      <c r="DY27" s="80"/>
      <c r="DZ27" s="80"/>
      <c r="EA27" s="80"/>
      <c r="EB27" s="80"/>
      <c r="EC27" s="80"/>
      <c r="ED27" s="80"/>
      <c r="EE27" s="80"/>
      <c r="EF27" s="80"/>
      <c r="EG27" s="80"/>
      <c r="EH27" s="80"/>
      <c r="EI27" s="80"/>
      <c r="EJ27" s="80"/>
      <c r="EK27" s="80"/>
      <c r="EL27" s="80"/>
      <c r="EM27" s="80"/>
      <c r="EN27" s="80"/>
      <c r="EO27" s="80"/>
      <c r="EP27" s="80"/>
      <c r="EQ27" s="80"/>
      <c r="ER27" s="80"/>
      <c r="ES27" s="80"/>
      <c r="ET27" s="80"/>
      <c r="EU27" s="80"/>
      <c r="EV27" s="80"/>
      <c r="EW27" s="80"/>
      <c r="EX27" s="80"/>
      <c r="EY27" s="80"/>
      <c r="EZ27" s="80"/>
      <c r="FA27" s="80"/>
      <c r="FB27" s="80"/>
      <c r="FC27" s="80"/>
      <c r="FD27" s="80"/>
      <c r="FE27" s="80"/>
      <c r="FF27" s="80"/>
      <c r="FG27" s="80"/>
      <c r="FH27" s="80"/>
      <c r="FI27" s="80"/>
      <c r="FJ27" s="80"/>
      <c r="FK27" s="80"/>
      <c r="FL27" s="80"/>
      <c r="FM27" s="80"/>
      <c r="FN27" s="80"/>
      <c r="FO27" s="80"/>
      <c r="FP27" s="80"/>
      <c r="FQ27" s="80"/>
      <c r="FR27" s="80"/>
      <c r="FS27" s="80"/>
      <c r="FT27" s="80"/>
      <c r="FU27" s="80"/>
      <c r="FV27" s="80"/>
      <c r="FW27" s="80"/>
      <c r="FX27" s="80"/>
      <c r="FY27" s="80"/>
      <c r="FZ27" s="80"/>
      <c r="GA27" s="80"/>
      <c r="GB27" s="80"/>
      <c r="GC27" s="80"/>
      <c r="GD27" s="80"/>
      <c r="GE27" s="80"/>
      <c r="GF27" s="80"/>
      <c r="GG27" s="80"/>
      <c r="GH27" s="80"/>
      <c r="GI27" s="80"/>
      <c r="GJ27" s="80"/>
      <c r="GK27" s="80"/>
      <c r="GL27" s="80"/>
      <c r="GM27" s="80"/>
      <c r="GN27" s="80"/>
      <c r="GO27" s="80"/>
      <c r="GP27" s="80"/>
      <c r="GQ27" s="80"/>
      <c r="GR27" s="80"/>
      <c r="GS27" s="80"/>
      <c r="GT27" s="80"/>
      <c r="GU27" s="80"/>
      <c r="GV27" s="80"/>
      <c r="GW27" s="80"/>
      <c r="GX27" s="80"/>
      <c r="GY27" s="80"/>
      <c r="GZ27" s="80"/>
      <c r="HA27" s="80"/>
      <c r="HB27" s="80"/>
      <c r="HC27" s="80"/>
      <c r="HD27" s="80"/>
      <c r="HE27" s="80"/>
      <c r="HF27" s="80"/>
      <c r="HG27" s="80"/>
      <c r="HH27" s="80"/>
      <c r="HI27" s="80"/>
      <c r="HJ27" s="80"/>
      <c r="HK27" s="80"/>
      <c r="HL27" s="80"/>
      <c r="HM27" s="80"/>
      <c r="HN27" s="80"/>
      <c r="HO27" s="80"/>
      <c r="HP27" s="80"/>
      <c r="HQ27" s="80"/>
      <c r="HR27" s="80"/>
      <c r="HS27" s="80"/>
      <c r="HT27" s="80"/>
      <c r="HU27" s="80"/>
      <c r="HV27" s="80"/>
      <c r="HW27" s="80"/>
      <c r="HX27" s="80"/>
      <c r="HY27" s="80"/>
      <c r="HZ27" s="80"/>
      <c r="IA27" s="80"/>
      <c r="IB27" s="80"/>
      <c r="IC27" s="80"/>
      <c r="ID27" s="80"/>
      <c r="IE27" s="80"/>
      <c r="IF27" s="80"/>
      <c r="IG27" s="80"/>
      <c r="IH27" s="80"/>
      <c r="II27" s="80">
        <v>21</v>
      </c>
      <c r="IJ27" s="80"/>
      <c r="IK27" s="80"/>
      <c r="IL27" s="80"/>
      <c r="IM27" s="80"/>
      <c r="IN27" s="80"/>
      <c r="IO27" s="80"/>
      <c r="IP27" s="80"/>
      <c r="IQ27" s="80"/>
      <c r="IR27" s="80"/>
      <c r="IS27" s="80"/>
      <c r="IT27" s="80"/>
      <c r="IU27" s="80"/>
      <c r="IV27" s="80"/>
      <c r="IW27" s="80"/>
      <c r="IX27" s="80"/>
      <c r="IY27" s="80"/>
      <c r="IZ27" s="80"/>
      <c r="JA27" s="80"/>
      <c r="JB27" s="80"/>
      <c r="JC27" s="80"/>
      <c r="JD27" s="80"/>
      <c r="JE27" s="80"/>
      <c r="JF27" s="80"/>
      <c r="JG27" s="80"/>
      <c r="JH27" s="80"/>
      <c r="JI27" s="80"/>
      <c r="JJ27" s="80"/>
      <c r="JK27" s="80"/>
      <c r="JL27" s="80"/>
      <c r="JM27" s="80"/>
      <c r="JN27" s="80"/>
      <c r="JO27" s="80"/>
      <c r="JP27" s="80">
        <v>278</v>
      </c>
      <c r="JQ27" s="80"/>
      <c r="JR27" s="80"/>
      <c r="JS27" s="80"/>
      <c r="JT27" s="80"/>
      <c r="JU27" s="80"/>
      <c r="JV27" s="80"/>
      <c r="JW27" s="80"/>
      <c r="JX27" s="80"/>
      <c r="JY27" s="80"/>
      <c r="JZ27" s="80"/>
      <c r="KA27" s="80"/>
      <c r="KB27" s="80"/>
      <c r="KC27" s="80"/>
      <c r="KD27" s="80"/>
      <c r="KE27" s="80"/>
      <c r="KF27" s="80"/>
      <c r="KG27" s="80"/>
      <c r="KH27" s="80"/>
      <c r="KI27" s="80"/>
      <c r="KJ27" s="80"/>
      <c r="KK27" s="80"/>
      <c r="KL27" s="80"/>
      <c r="KM27" s="80"/>
      <c r="KN27" s="80"/>
      <c r="KO27" s="80"/>
      <c r="KP27" s="80"/>
      <c r="KQ27" s="80"/>
      <c r="KR27" s="80"/>
      <c r="KS27" s="80"/>
      <c r="KT27" s="80"/>
      <c r="KU27" s="80"/>
      <c r="KV27" s="80"/>
      <c r="KW27" s="80"/>
      <c r="KX27" s="80"/>
      <c r="KY27" s="80"/>
      <c r="KZ27" s="80"/>
      <c r="LA27" s="80"/>
      <c r="LB27" s="80"/>
      <c r="LC27" s="80"/>
      <c r="LD27" s="80"/>
      <c r="LE27" s="80"/>
      <c r="LF27" s="80"/>
      <c r="LG27" s="80">
        <v>51</v>
      </c>
      <c r="LH27" s="80"/>
      <c r="LI27" s="80"/>
      <c r="LJ27" s="80"/>
      <c r="LK27" s="80"/>
      <c r="LL27" s="80"/>
      <c r="LM27" s="80"/>
      <c r="LN27" s="80"/>
      <c r="LO27" s="80">
        <v>103</v>
      </c>
      <c r="LP27" s="80"/>
      <c r="LQ27" s="80"/>
      <c r="LR27" s="80"/>
      <c r="LS27" s="80"/>
      <c r="LT27" s="80"/>
      <c r="LU27" s="80"/>
      <c r="LV27" s="80"/>
      <c r="LW27" s="80"/>
      <c r="LX27" s="80"/>
      <c r="LY27" s="80"/>
      <c r="LZ27" s="80"/>
      <c r="MA27" s="80"/>
      <c r="MB27" s="80"/>
      <c r="MC27" s="80"/>
      <c r="MD27" s="80"/>
      <c r="ME27" s="80"/>
      <c r="MF27" s="80"/>
      <c r="MG27" s="80"/>
      <c r="MH27" s="80"/>
      <c r="MI27" s="80"/>
      <c r="MJ27" s="80"/>
      <c r="MK27" s="80"/>
      <c r="ML27" s="80"/>
      <c r="MM27" s="80"/>
      <c r="MN27" s="80"/>
      <c r="MO27" s="80"/>
      <c r="MP27" s="80"/>
      <c r="MQ27" s="80"/>
      <c r="MR27" s="80"/>
      <c r="MS27" s="80"/>
      <c r="MT27" s="80"/>
      <c r="MU27" s="80"/>
      <c r="MV27" s="80"/>
      <c r="MW27" s="80"/>
      <c r="MX27" s="80"/>
      <c r="MY27" s="80"/>
      <c r="MZ27" s="80"/>
      <c r="NA27" s="80"/>
      <c r="NB27" s="80"/>
      <c r="NC27" s="80"/>
      <c r="ND27" s="80"/>
      <c r="NE27" s="80"/>
      <c r="NF27" s="80"/>
      <c r="NG27" s="80"/>
      <c r="NH27" s="80"/>
      <c r="NI27" s="80"/>
      <c r="NJ27" s="80"/>
      <c r="NK27" s="80"/>
      <c r="NL27" s="80"/>
      <c r="NM27" s="80"/>
      <c r="NN27" s="80"/>
      <c r="NO27" s="80"/>
      <c r="NP27" s="80"/>
      <c r="NQ27" s="80"/>
      <c r="NR27" s="80"/>
      <c r="NS27" s="80"/>
      <c r="NT27" s="80"/>
      <c r="NU27" s="80"/>
      <c r="NV27" s="80"/>
      <c r="NW27" s="80"/>
      <c r="NX27" s="80"/>
      <c r="NY27" s="80"/>
      <c r="NZ27" s="80"/>
      <c r="OA27" s="80"/>
      <c r="OB27" s="79">
        <v>51328</v>
      </c>
    </row>
    <row r="28" spans="1:392" ht="13.15">
      <c r="A28" s="27">
        <v>221100</v>
      </c>
      <c r="B28" s="86" t="s">
        <v>135</v>
      </c>
      <c r="C28" s="83"/>
      <c r="D28" s="83"/>
      <c r="E28" s="83"/>
      <c r="F28" s="83"/>
      <c r="G28" s="83"/>
      <c r="H28" s="83"/>
      <c r="I28" s="83"/>
      <c r="J28" s="83"/>
      <c r="K28" s="83"/>
      <c r="L28" s="83"/>
      <c r="M28" s="83"/>
      <c r="N28" s="83"/>
      <c r="O28" s="83"/>
      <c r="P28" s="83"/>
      <c r="Q28" s="83"/>
      <c r="R28" s="83"/>
      <c r="S28" s="83"/>
      <c r="T28" s="83"/>
      <c r="U28" s="83"/>
      <c r="V28" s="83"/>
      <c r="W28" s="83"/>
      <c r="X28" s="83">
        <v>281537</v>
      </c>
      <c r="Y28" s="83">
        <v>19968</v>
      </c>
      <c r="Z28" s="83">
        <v>1014</v>
      </c>
      <c r="AA28" s="83"/>
      <c r="AB28" s="83"/>
      <c r="AC28" s="83"/>
      <c r="AD28" s="83"/>
      <c r="AE28" s="83">
        <v>2837</v>
      </c>
      <c r="AF28" s="83"/>
      <c r="AG28" s="83"/>
      <c r="AH28" s="83"/>
      <c r="AI28" s="83"/>
      <c r="AJ28" s="83"/>
      <c r="AK28" s="83"/>
      <c r="AL28" s="83"/>
      <c r="AM28" s="83"/>
      <c r="AN28" s="83"/>
      <c r="AO28" s="83"/>
      <c r="AP28" s="83"/>
      <c r="AQ28" s="83"/>
      <c r="AR28" s="83"/>
      <c r="AS28" s="83"/>
      <c r="AT28" s="83"/>
      <c r="AU28" s="83"/>
      <c r="AV28" s="83"/>
      <c r="AW28" s="83"/>
      <c r="AX28" s="83"/>
      <c r="AY28" s="83"/>
      <c r="AZ28" s="83"/>
      <c r="BA28" s="83"/>
      <c r="BB28" s="83"/>
      <c r="BC28" s="83"/>
      <c r="BD28" s="83"/>
      <c r="BE28" s="83"/>
      <c r="BF28" s="83"/>
      <c r="BG28" s="83"/>
      <c r="BH28" s="83"/>
      <c r="BI28" s="83"/>
      <c r="BJ28" s="83"/>
      <c r="BK28" s="83"/>
      <c r="BL28" s="83"/>
      <c r="BM28" s="83"/>
      <c r="BN28" s="83"/>
      <c r="BO28" s="81"/>
      <c r="BP28" s="80"/>
      <c r="BQ28" s="80"/>
      <c r="BR28" s="80"/>
      <c r="BS28" s="80"/>
      <c r="BT28" s="80"/>
      <c r="BU28" s="80"/>
      <c r="BV28" s="80"/>
      <c r="BW28" s="80"/>
      <c r="BX28" s="80"/>
      <c r="BY28" s="80"/>
      <c r="BZ28" s="80"/>
      <c r="CA28" s="80"/>
      <c r="CB28" s="80"/>
      <c r="CC28" s="80"/>
      <c r="CD28" s="80"/>
      <c r="CE28" s="80"/>
      <c r="CF28" s="80"/>
      <c r="CG28" s="80"/>
      <c r="CH28" s="80"/>
      <c r="CI28" s="80"/>
      <c r="CJ28" s="80"/>
      <c r="CK28" s="80"/>
      <c r="CL28" s="80"/>
      <c r="CM28" s="80"/>
      <c r="CN28" s="80"/>
      <c r="CO28" s="80"/>
      <c r="CP28" s="80"/>
      <c r="CQ28" s="80"/>
      <c r="CR28" s="80"/>
      <c r="CS28" s="80"/>
      <c r="CT28" s="80"/>
      <c r="CU28" s="80"/>
      <c r="CV28" s="80"/>
      <c r="CW28" s="80"/>
      <c r="CX28" s="80"/>
      <c r="CY28" s="80"/>
      <c r="CZ28" s="80"/>
      <c r="DA28" s="80"/>
      <c r="DB28" s="80"/>
      <c r="DC28" s="80"/>
      <c r="DD28" s="80"/>
      <c r="DE28" s="80"/>
      <c r="DF28" s="80"/>
      <c r="DG28" s="80"/>
      <c r="DH28" s="80"/>
      <c r="DI28" s="80"/>
      <c r="DJ28" s="80"/>
      <c r="DK28" s="80"/>
      <c r="DL28" s="80"/>
      <c r="DM28" s="80"/>
      <c r="DN28" s="80"/>
      <c r="DO28" s="80"/>
      <c r="DP28" s="80"/>
      <c r="DQ28" s="80"/>
      <c r="DR28" s="80"/>
      <c r="DS28" s="80"/>
      <c r="DT28" s="80"/>
      <c r="DU28" s="80"/>
      <c r="DV28" s="80"/>
      <c r="DW28" s="80"/>
      <c r="DX28" s="80"/>
      <c r="DY28" s="80"/>
      <c r="DZ28" s="80"/>
      <c r="EA28" s="80"/>
      <c r="EB28" s="80"/>
      <c r="EC28" s="80"/>
      <c r="ED28" s="80"/>
      <c r="EE28" s="80"/>
      <c r="EF28" s="80"/>
      <c r="EG28" s="80"/>
      <c r="EH28" s="80"/>
      <c r="EI28" s="80"/>
      <c r="EJ28" s="80"/>
      <c r="EK28" s="80"/>
      <c r="EL28" s="80"/>
      <c r="EM28" s="80"/>
      <c r="EN28" s="80"/>
      <c r="EO28" s="80"/>
      <c r="EP28" s="80"/>
      <c r="EQ28" s="80"/>
      <c r="ER28" s="80"/>
      <c r="ES28" s="80"/>
      <c r="ET28" s="80"/>
      <c r="EU28" s="80"/>
      <c r="EV28" s="80"/>
      <c r="EW28" s="80"/>
      <c r="EX28" s="80"/>
      <c r="EY28" s="80"/>
      <c r="EZ28" s="80"/>
      <c r="FA28" s="80"/>
      <c r="FB28" s="80"/>
      <c r="FC28" s="80"/>
      <c r="FD28" s="80"/>
      <c r="FE28" s="80"/>
      <c r="FF28" s="80"/>
      <c r="FG28" s="80"/>
      <c r="FH28" s="80"/>
      <c r="FI28" s="80"/>
      <c r="FJ28" s="80"/>
      <c r="FK28" s="80"/>
      <c r="FL28" s="80"/>
      <c r="FM28" s="80"/>
      <c r="FN28" s="80"/>
      <c r="FO28" s="80"/>
      <c r="FP28" s="80"/>
      <c r="FQ28" s="80"/>
      <c r="FR28" s="80"/>
      <c r="FS28" s="80"/>
      <c r="FT28" s="80"/>
      <c r="FU28" s="80"/>
      <c r="FV28" s="80"/>
      <c r="FW28" s="80"/>
      <c r="FX28" s="80"/>
      <c r="FY28" s="80"/>
      <c r="FZ28" s="80"/>
      <c r="GA28" s="80"/>
      <c r="GB28" s="80"/>
      <c r="GC28" s="80"/>
      <c r="GD28" s="80"/>
      <c r="GE28" s="80"/>
      <c r="GF28" s="80"/>
      <c r="GG28" s="80"/>
      <c r="GH28" s="80"/>
      <c r="GI28" s="80"/>
      <c r="GJ28" s="80"/>
      <c r="GK28" s="80"/>
      <c r="GL28" s="80"/>
      <c r="GM28" s="80"/>
      <c r="GN28" s="80"/>
      <c r="GO28" s="80"/>
      <c r="GP28" s="80"/>
      <c r="GQ28" s="80"/>
      <c r="GR28" s="80"/>
      <c r="GS28" s="80"/>
      <c r="GT28" s="80"/>
      <c r="GU28" s="80"/>
      <c r="GV28" s="80"/>
      <c r="GW28" s="80"/>
      <c r="GX28" s="80"/>
      <c r="GY28" s="80"/>
      <c r="GZ28" s="80"/>
      <c r="HA28" s="80"/>
      <c r="HB28" s="80"/>
      <c r="HC28" s="80"/>
      <c r="HD28" s="80"/>
      <c r="HE28" s="80"/>
      <c r="HF28" s="80"/>
      <c r="HG28" s="80"/>
      <c r="HH28" s="80"/>
      <c r="HI28" s="80"/>
      <c r="HJ28" s="80"/>
      <c r="HK28" s="80"/>
      <c r="HL28" s="80"/>
      <c r="HM28" s="80"/>
      <c r="HN28" s="80"/>
      <c r="HO28" s="80"/>
      <c r="HP28" s="80"/>
      <c r="HQ28" s="80"/>
      <c r="HR28" s="80"/>
      <c r="HS28" s="80"/>
      <c r="HT28" s="80"/>
      <c r="HU28" s="80"/>
      <c r="HV28" s="80"/>
      <c r="HW28" s="80"/>
      <c r="HX28" s="80"/>
      <c r="HY28" s="80"/>
      <c r="HZ28" s="80"/>
      <c r="IA28" s="80"/>
      <c r="IB28" s="80"/>
      <c r="IC28" s="80"/>
      <c r="ID28" s="80"/>
      <c r="IE28" s="80"/>
      <c r="IF28" s="80"/>
      <c r="IG28" s="80"/>
      <c r="IH28" s="80"/>
      <c r="II28" s="80"/>
      <c r="IJ28" s="80"/>
      <c r="IK28" s="80"/>
      <c r="IL28" s="80"/>
      <c r="IM28" s="80"/>
      <c r="IN28" s="80"/>
      <c r="IO28" s="80"/>
      <c r="IP28" s="80"/>
      <c r="IQ28" s="80"/>
      <c r="IR28" s="80"/>
      <c r="IS28" s="80"/>
      <c r="IT28" s="80"/>
      <c r="IU28" s="80"/>
      <c r="IV28" s="80"/>
      <c r="IW28" s="80"/>
      <c r="IX28" s="80"/>
      <c r="IY28" s="80"/>
      <c r="IZ28" s="80"/>
      <c r="JA28" s="80"/>
      <c r="JB28" s="80"/>
      <c r="JC28" s="80"/>
      <c r="JD28" s="80"/>
      <c r="JE28" s="80"/>
      <c r="JF28" s="80"/>
      <c r="JG28" s="80"/>
      <c r="JH28" s="80"/>
      <c r="JI28" s="80"/>
      <c r="JJ28" s="80"/>
      <c r="JK28" s="80"/>
      <c r="JL28" s="80"/>
      <c r="JM28" s="80"/>
      <c r="JN28" s="80"/>
      <c r="JO28" s="80"/>
      <c r="JP28" s="80"/>
      <c r="JQ28" s="80"/>
      <c r="JR28" s="80"/>
      <c r="JS28" s="80"/>
      <c r="JT28" s="80">
        <v>17</v>
      </c>
      <c r="JU28" s="80"/>
      <c r="JV28" s="80"/>
      <c r="JW28" s="80"/>
      <c r="JX28" s="80"/>
      <c r="JY28" s="80"/>
      <c r="JZ28" s="80">
        <v>67</v>
      </c>
      <c r="KA28" s="80"/>
      <c r="KB28" s="80"/>
      <c r="KC28" s="80"/>
      <c r="KD28" s="80"/>
      <c r="KE28" s="80"/>
      <c r="KF28" s="80"/>
      <c r="KG28" s="80"/>
      <c r="KH28" s="80"/>
      <c r="KI28" s="80"/>
      <c r="KJ28" s="80"/>
      <c r="KK28" s="80"/>
      <c r="KL28" s="80"/>
      <c r="KM28" s="80"/>
      <c r="KN28" s="80"/>
      <c r="KO28" s="80"/>
      <c r="KP28" s="80"/>
      <c r="KQ28" s="80"/>
      <c r="KR28" s="80"/>
      <c r="KS28" s="80"/>
      <c r="KT28" s="80"/>
      <c r="KU28" s="80"/>
      <c r="KV28" s="80"/>
      <c r="KW28" s="80"/>
      <c r="KX28" s="80"/>
      <c r="KY28" s="80"/>
      <c r="KZ28" s="80"/>
      <c r="LA28" s="80"/>
      <c r="LB28" s="80"/>
      <c r="LC28" s="80"/>
      <c r="LD28" s="80"/>
      <c r="LE28" s="80"/>
      <c r="LF28" s="80"/>
      <c r="LG28" s="80">
        <v>589</v>
      </c>
      <c r="LH28" s="80"/>
      <c r="LI28" s="80"/>
      <c r="LJ28" s="80"/>
      <c r="LK28" s="80"/>
      <c r="LL28" s="80"/>
      <c r="LM28" s="80"/>
      <c r="LN28" s="80"/>
      <c r="LO28" s="80">
        <v>72</v>
      </c>
      <c r="LP28" s="80"/>
      <c r="LQ28" s="80"/>
      <c r="LR28" s="80"/>
      <c r="LS28" s="80"/>
      <c r="LT28" s="80"/>
      <c r="LU28" s="80"/>
      <c r="LV28" s="80"/>
      <c r="LW28" s="80"/>
      <c r="LX28" s="80"/>
      <c r="LY28" s="80"/>
      <c r="LZ28" s="80"/>
      <c r="MA28" s="80"/>
      <c r="MB28" s="80"/>
      <c r="MC28" s="80"/>
      <c r="MD28" s="80"/>
      <c r="ME28" s="80"/>
      <c r="MF28" s="80"/>
      <c r="MG28" s="80"/>
      <c r="MH28" s="80"/>
      <c r="MI28" s="80"/>
      <c r="MJ28" s="80"/>
      <c r="MK28" s="80"/>
      <c r="ML28" s="80"/>
      <c r="MM28" s="80"/>
      <c r="MN28" s="80"/>
      <c r="MO28" s="80"/>
      <c r="MP28" s="80"/>
      <c r="MQ28" s="80"/>
      <c r="MR28" s="80"/>
      <c r="MS28" s="80"/>
      <c r="MT28" s="80"/>
      <c r="MU28" s="80"/>
      <c r="MV28" s="80"/>
      <c r="MW28" s="80"/>
      <c r="MX28" s="80"/>
      <c r="MY28" s="80"/>
      <c r="MZ28" s="80"/>
      <c r="NA28" s="80"/>
      <c r="NB28" s="80"/>
      <c r="NC28" s="80"/>
      <c r="ND28" s="80"/>
      <c r="NE28" s="80"/>
      <c r="NF28" s="80"/>
      <c r="NG28" s="80"/>
      <c r="NH28" s="80"/>
      <c r="NI28" s="80"/>
      <c r="NJ28" s="80"/>
      <c r="NK28" s="80"/>
      <c r="NL28" s="80"/>
      <c r="NM28" s="80"/>
      <c r="NN28" s="80"/>
      <c r="NO28" s="80"/>
      <c r="NP28" s="80"/>
      <c r="NQ28" s="80"/>
      <c r="NR28" s="80"/>
      <c r="NS28" s="80"/>
      <c r="NT28" s="80"/>
      <c r="NU28" s="80"/>
      <c r="NV28" s="80"/>
      <c r="NW28" s="80"/>
      <c r="NX28" s="80"/>
      <c r="NY28" s="80"/>
      <c r="NZ28" s="80"/>
      <c r="OA28" s="80"/>
      <c r="OB28" s="79">
        <v>306100</v>
      </c>
    </row>
    <row r="29" spans="1:392" ht="13.15">
      <c r="A29" s="27">
        <v>221200</v>
      </c>
      <c r="B29" s="86" t="s">
        <v>136</v>
      </c>
      <c r="C29" s="83"/>
      <c r="D29" s="83"/>
      <c r="E29" s="83"/>
      <c r="F29" s="83"/>
      <c r="G29" s="83"/>
      <c r="H29" s="83"/>
      <c r="I29" s="83"/>
      <c r="J29" s="83"/>
      <c r="K29" s="83"/>
      <c r="L29" s="83"/>
      <c r="M29" s="83"/>
      <c r="N29" s="83"/>
      <c r="O29" s="83"/>
      <c r="P29" s="83">
        <v>15</v>
      </c>
      <c r="Q29" s="83"/>
      <c r="R29" s="83"/>
      <c r="S29" s="83"/>
      <c r="T29" s="83"/>
      <c r="U29" s="83"/>
      <c r="V29" s="83"/>
      <c r="W29" s="83"/>
      <c r="X29" s="83">
        <v>1064</v>
      </c>
      <c r="Y29" s="83">
        <v>119707</v>
      </c>
      <c r="Z29" s="83">
        <v>3</v>
      </c>
      <c r="AA29" s="83"/>
      <c r="AB29" s="83"/>
      <c r="AC29" s="83"/>
      <c r="AD29" s="83"/>
      <c r="AE29" s="83">
        <v>43</v>
      </c>
      <c r="AF29" s="83"/>
      <c r="AG29" s="83"/>
      <c r="AH29" s="83"/>
      <c r="AI29" s="83"/>
      <c r="AJ29" s="83"/>
      <c r="AK29" s="83"/>
      <c r="AL29" s="83"/>
      <c r="AM29" s="83"/>
      <c r="AN29" s="83"/>
      <c r="AO29" s="83"/>
      <c r="AP29" s="83"/>
      <c r="AQ29" s="83"/>
      <c r="AR29" s="83"/>
      <c r="AS29" s="83"/>
      <c r="AT29" s="83"/>
      <c r="AU29" s="83"/>
      <c r="AV29" s="83"/>
      <c r="AW29" s="83"/>
      <c r="AX29" s="83"/>
      <c r="AY29" s="83"/>
      <c r="AZ29" s="83"/>
      <c r="BA29" s="83"/>
      <c r="BB29" s="83"/>
      <c r="BC29" s="83"/>
      <c r="BD29" s="83"/>
      <c r="BE29" s="83"/>
      <c r="BF29" s="83"/>
      <c r="BG29" s="83"/>
      <c r="BH29" s="83"/>
      <c r="BI29" s="83"/>
      <c r="BJ29" s="83"/>
      <c r="BK29" s="83"/>
      <c r="BL29" s="83"/>
      <c r="BM29" s="83"/>
      <c r="BN29" s="83"/>
      <c r="BO29" s="81"/>
      <c r="BP29" s="80"/>
      <c r="BQ29" s="80"/>
      <c r="BR29" s="80"/>
      <c r="BS29" s="80"/>
      <c r="BT29" s="80"/>
      <c r="BU29" s="80"/>
      <c r="BV29" s="80"/>
      <c r="BW29" s="80"/>
      <c r="BX29" s="80"/>
      <c r="BY29" s="80"/>
      <c r="BZ29" s="80"/>
      <c r="CA29" s="80"/>
      <c r="CB29" s="80"/>
      <c r="CC29" s="80"/>
      <c r="CD29" s="80"/>
      <c r="CE29" s="80"/>
      <c r="CF29" s="80"/>
      <c r="CG29" s="80"/>
      <c r="CH29" s="80"/>
      <c r="CI29" s="80"/>
      <c r="CJ29" s="80"/>
      <c r="CK29" s="80"/>
      <c r="CL29" s="80"/>
      <c r="CM29" s="80"/>
      <c r="CN29" s="80"/>
      <c r="CO29" s="80"/>
      <c r="CP29" s="80"/>
      <c r="CQ29" s="80"/>
      <c r="CR29" s="80"/>
      <c r="CS29" s="80"/>
      <c r="CT29" s="80"/>
      <c r="CU29" s="80"/>
      <c r="CV29" s="80"/>
      <c r="CW29" s="80"/>
      <c r="CX29" s="80"/>
      <c r="CY29" s="80"/>
      <c r="CZ29" s="80"/>
      <c r="DA29" s="80"/>
      <c r="DB29" s="80"/>
      <c r="DC29" s="80"/>
      <c r="DD29" s="80"/>
      <c r="DE29" s="80"/>
      <c r="DF29" s="80"/>
      <c r="DG29" s="80"/>
      <c r="DH29" s="80"/>
      <c r="DI29" s="80"/>
      <c r="DJ29" s="80"/>
      <c r="DK29" s="80"/>
      <c r="DL29" s="80"/>
      <c r="DM29" s="80"/>
      <c r="DN29" s="80"/>
      <c r="DO29" s="80"/>
      <c r="DP29" s="80"/>
      <c r="DQ29" s="80"/>
      <c r="DR29" s="80"/>
      <c r="DS29" s="80"/>
      <c r="DT29" s="80"/>
      <c r="DU29" s="80"/>
      <c r="DV29" s="80"/>
      <c r="DW29" s="80"/>
      <c r="DX29" s="80"/>
      <c r="DY29" s="80"/>
      <c r="DZ29" s="80"/>
      <c r="EA29" s="80"/>
      <c r="EB29" s="80"/>
      <c r="EC29" s="80"/>
      <c r="ED29" s="80"/>
      <c r="EE29" s="80"/>
      <c r="EF29" s="80"/>
      <c r="EG29" s="80"/>
      <c r="EH29" s="80"/>
      <c r="EI29" s="80"/>
      <c r="EJ29" s="80"/>
      <c r="EK29" s="80"/>
      <c r="EL29" s="80"/>
      <c r="EM29" s="80"/>
      <c r="EN29" s="80"/>
      <c r="EO29" s="80"/>
      <c r="EP29" s="80"/>
      <c r="EQ29" s="80"/>
      <c r="ER29" s="80"/>
      <c r="ES29" s="80"/>
      <c r="ET29" s="80"/>
      <c r="EU29" s="80"/>
      <c r="EV29" s="80"/>
      <c r="EW29" s="80"/>
      <c r="EX29" s="80"/>
      <c r="EY29" s="80"/>
      <c r="EZ29" s="80"/>
      <c r="FA29" s="80"/>
      <c r="FB29" s="80"/>
      <c r="FC29" s="80"/>
      <c r="FD29" s="80"/>
      <c r="FE29" s="80"/>
      <c r="FF29" s="80"/>
      <c r="FG29" s="80"/>
      <c r="FH29" s="80"/>
      <c r="FI29" s="80"/>
      <c r="FJ29" s="80"/>
      <c r="FK29" s="80"/>
      <c r="FL29" s="80"/>
      <c r="FM29" s="80"/>
      <c r="FN29" s="80"/>
      <c r="FO29" s="80"/>
      <c r="FP29" s="80"/>
      <c r="FQ29" s="80"/>
      <c r="FR29" s="80"/>
      <c r="FS29" s="80"/>
      <c r="FT29" s="80"/>
      <c r="FU29" s="80"/>
      <c r="FV29" s="80"/>
      <c r="FW29" s="80"/>
      <c r="FX29" s="80"/>
      <c r="FY29" s="80"/>
      <c r="FZ29" s="80"/>
      <c r="GA29" s="80"/>
      <c r="GB29" s="80"/>
      <c r="GC29" s="80"/>
      <c r="GD29" s="80"/>
      <c r="GE29" s="80"/>
      <c r="GF29" s="80"/>
      <c r="GG29" s="80"/>
      <c r="GH29" s="80"/>
      <c r="GI29" s="80"/>
      <c r="GJ29" s="80"/>
      <c r="GK29" s="80"/>
      <c r="GL29" s="80"/>
      <c r="GM29" s="80"/>
      <c r="GN29" s="80"/>
      <c r="GO29" s="80"/>
      <c r="GP29" s="80"/>
      <c r="GQ29" s="80"/>
      <c r="GR29" s="80"/>
      <c r="GS29" s="80"/>
      <c r="GT29" s="80"/>
      <c r="GU29" s="80"/>
      <c r="GV29" s="80"/>
      <c r="GW29" s="80"/>
      <c r="GX29" s="80"/>
      <c r="GY29" s="80"/>
      <c r="GZ29" s="80"/>
      <c r="HA29" s="80"/>
      <c r="HB29" s="80"/>
      <c r="HC29" s="80"/>
      <c r="HD29" s="80"/>
      <c r="HE29" s="80"/>
      <c r="HF29" s="80"/>
      <c r="HG29" s="80"/>
      <c r="HH29" s="80"/>
      <c r="HI29" s="80"/>
      <c r="HJ29" s="80"/>
      <c r="HK29" s="80"/>
      <c r="HL29" s="80"/>
      <c r="HM29" s="80"/>
      <c r="HN29" s="80"/>
      <c r="HO29" s="80"/>
      <c r="HP29" s="80"/>
      <c r="HQ29" s="80"/>
      <c r="HR29" s="80"/>
      <c r="HS29" s="80"/>
      <c r="HT29" s="80"/>
      <c r="HU29" s="80"/>
      <c r="HV29" s="80"/>
      <c r="HW29" s="80"/>
      <c r="HX29" s="80"/>
      <c r="HY29" s="80"/>
      <c r="HZ29" s="80"/>
      <c r="IA29" s="80"/>
      <c r="IB29" s="80"/>
      <c r="IC29" s="80"/>
      <c r="ID29" s="80"/>
      <c r="IE29" s="80"/>
      <c r="IF29" s="80"/>
      <c r="IG29" s="80"/>
      <c r="IH29" s="80"/>
      <c r="II29" s="80"/>
      <c r="IJ29" s="80"/>
      <c r="IK29" s="80"/>
      <c r="IL29" s="80"/>
      <c r="IM29" s="80"/>
      <c r="IN29" s="80"/>
      <c r="IO29" s="80"/>
      <c r="IP29" s="80"/>
      <c r="IQ29" s="80"/>
      <c r="IR29" s="80"/>
      <c r="IS29" s="80"/>
      <c r="IT29" s="80"/>
      <c r="IU29" s="80"/>
      <c r="IV29" s="80"/>
      <c r="IW29" s="80"/>
      <c r="IX29" s="80"/>
      <c r="IY29" s="80"/>
      <c r="IZ29" s="80"/>
      <c r="JA29" s="80"/>
      <c r="JB29" s="80"/>
      <c r="JC29" s="80"/>
      <c r="JD29" s="80"/>
      <c r="JE29" s="80"/>
      <c r="JF29" s="80"/>
      <c r="JG29" s="80"/>
      <c r="JH29" s="80"/>
      <c r="JI29" s="80"/>
      <c r="JJ29" s="80"/>
      <c r="JK29" s="80"/>
      <c r="JL29" s="80"/>
      <c r="JM29" s="80"/>
      <c r="JN29" s="80"/>
      <c r="JO29" s="80"/>
      <c r="JP29" s="80"/>
      <c r="JQ29" s="80"/>
      <c r="JR29" s="80"/>
      <c r="JS29" s="80"/>
      <c r="JT29" s="80">
        <v>14</v>
      </c>
      <c r="JU29" s="80"/>
      <c r="JV29" s="80"/>
      <c r="JW29" s="80"/>
      <c r="JX29" s="80"/>
      <c r="JY29" s="80"/>
      <c r="JZ29" s="80">
        <v>712</v>
      </c>
      <c r="KA29" s="80"/>
      <c r="KB29" s="80"/>
      <c r="KC29" s="80"/>
      <c r="KD29" s="80"/>
      <c r="KE29" s="80"/>
      <c r="KF29" s="80"/>
      <c r="KG29" s="80"/>
      <c r="KH29" s="80"/>
      <c r="KI29" s="80"/>
      <c r="KJ29" s="80"/>
      <c r="KK29" s="80"/>
      <c r="KL29" s="80"/>
      <c r="KM29" s="80"/>
      <c r="KN29" s="80"/>
      <c r="KO29" s="80"/>
      <c r="KP29" s="80"/>
      <c r="KQ29" s="80"/>
      <c r="KR29" s="80"/>
      <c r="KS29" s="80"/>
      <c r="KT29" s="80"/>
      <c r="KU29" s="80"/>
      <c r="KV29" s="80"/>
      <c r="KW29" s="80"/>
      <c r="KX29" s="80"/>
      <c r="KY29" s="80"/>
      <c r="KZ29" s="80"/>
      <c r="LA29" s="80"/>
      <c r="LB29" s="80"/>
      <c r="LC29" s="80"/>
      <c r="LD29" s="80"/>
      <c r="LE29" s="80"/>
      <c r="LF29" s="80"/>
      <c r="LG29" s="80">
        <v>45</v>
      </c>
      <c r="LH29" s="80"/>
      <c r="LI29" s="80"/>
      <c r="LJ29" s="80"/>
      <c r="LK29" s="80"/>
      <c r="LL29" s="80"/>
      <c r="LM29" s="80"/>
      <c r="LN29" s="80"/>
      <c r="LO29" s="80">
        <v>11</v>
      </c>
      <c r="LP29" s="80"/>
      <c r="LQ29" s="80"/>
      <c r="LR29" s="80"/>
      <c r="LS29" s="80"/>
      <c r="LT29" s="80"/>
      <c r="LU29" s="80"/>
      <c r="LV29" s="80"/>
      <c r="LW29" s="80"/>
      <c r="LX29" s="80"/>
      <c r="LY29" s="80"/>
      <c r="LZ29" s="80"/>
      <c r="MA29" s="80"/>
      <c r="MB29" s="80"/>
      <c r="MC29" s="80"/>
      <c r="MD29" s="80"/>
      <c r="ME29" s="80"/>
      <c r="MF29" s="80"/>
      <c r="MG29" s="80"/>
      <c r="MH29" s="80"/>
      <c r="MI29" s="80"/>
      <c r="MJ29" s="80"/>
      <c r="MK29" s="80"/>
      <c r="ML29" s="80"/>
      <c r="MM29" s="80"/>
      <c r="MN29" s="80"/>
      <c r="MO29" s="80"/>
      <c r="MP29" s="80"/>
      <c r="MQ29" s="80"/>
      <c r="MR29" s="80"/>
      <c r="MS29" s="80"/>
      <c r="MT29" s="80"/>
      <c r="MU29" s="80"/>
      <c r="MV29" s="80"/>
      <c r="MW29" s="80"/>
      <c r="MX29" s="80"/>
      <c r="MY29" s="80"/>
      <c r="MZ29" s="80"/>
      <c r="NA29" s="80"/>
      <c r="NB29" s="80"/>
      <c r="NC29" s="80"/>
      <c r="ND29" s="80"/>
      <c r="NE29" s="80"/>
      <c r="NF29" s="80"/>
      <c r="NG29" s="80"/>
      <c r="NH29" s="80"/>
      <c r="NI29" s="80"/>
      <c r="NJ29" s="80"/>
      <c r="NK29" s="80"/>
      <c r="NL29" s="80"/>
      <c r="NM29" s="80"/>
      <c r="NN29" s="80"/>
      <c r="NO29" s="80"/>
      <c r="NP29" s="80"/>
      <c r="NQ29" s="80"/>
      <c r="NR29" s="80"/>
      <c r="NS29" s="80"/>
      <c r="NT29" s="80"/>
      <c r="NU29" s="80"/>
      <c r="NV29" s="80"/>
      <c r="NW29" s="80"/>
      <c r="NX29" s="80"/>
      <c r="NY29" s="80"/>
      <c r="NZ29" s="80"/>
      <c r="OA29" s="80"/>
      <c r="OB29" s="79">
        <v>121614</v>
      </c>
    </row>
    <row r="30" spans="1:392" ht="13.15">
      <c r="A30" s="27">
        <v>221300</v>
      </c>
      <c r="B30" s="87" t="s">
        <v>137</v>
      </c>
      <c r="C30" s="83"/>
      <c r="D30" s="83"/>
      <c r="E30" s="83"/>
      <c r="F30" s="83"/>
      <c r="G30" s="83"/>
      <c r="H30" s="83"/>
      <c r="I30" s="83"/>
      <c r="J30" s="83"/>
      <c r="K30" s="83"/>
      <c r="L30" s="83"/>
      <c r="M30" s="83"/>
      <c r="N30" s="83"/>
      <c r="O30" s="83"/>
      <c r="P30" s="83"/>
      <c r="Q30" s="83"/>
      <c r="R30" s="83"/>
      <c r="S30" s="83"/>
      <c r="T30" s="83"/>
      <c r="U30" s="83"/>
      <c r="V30" s="83"/>
      <c r="W30" s="83"/>
      <c r="X30" s="83"/>
      <c r="Y30" s="83"/>
      <c r="Z30" s="83">
        <v>9096</v>
      </c>
      <c r="AA30" s="83"/>
      <c r="AB30" s="83"/>
      <c r="AC30" s="83"/>
      <c r="AD30" s="83"/>
      <c r="AE30" s="83"/>
      <c r="AF30" s="83"/>
      <c r="AG30" s="83"/>
      <c r="AH30" s="83"/>
      <c r="AI30" s="83">
        <v>34</v>
      </c>
      <c r="AJ30" s="83"/>
      <c r="AK30" s="83"/>
      <c r="AL30" s="83"/>
      <c r="AM30" s="83"/>
      <c r="AN30" s="83"/>
      <c r="AO30" s="83"/>
      <c r="AP30" s="83"/>
      <c r="AQ30" s="83"/>
      <c r="AR30" s="83"/>
      <c r="AS30" s="83"/>
      <c r="AT30" s="83"/>
      <c r="AU30" s="83"/>
      <c r="AV30" s="83"/>
      <c r="AW30" s="83"/>
      <c r="AX30" s="83"/>
      <c r="AY30" s="83"/>
      <c r="AZ30" s="83"/>
      <c r="BA30" s="83"/>
      <c r="BB30" s="83"/>
      <c r="BC30" s="83"/>
      <c r="BD30" s="83"/>
      <c r="BE30" s="83"/>
      <c r="BF30" s="83"/>
      <c r="BG30" s="83"/>
      <c r="BH30" s="83"/>
      <c r="BI30" s="83"/>
      <c r="BJ30" s="83"/>
      <c r="BK30" s="83"/>
      <c r="BL30" s="83"/>
      <c r="BM30" s="83"/>
      <c r="BN30" s="83"/>
      <c r="BO30" s="81"/>
      <c r="BP30" s="80"/>
      <c r="BQ30" s="80"/>
      <c r="BR30" s="80"/>
      <c r="BS30" s="80"/>
      <c r="BT30" s="80"/>
      <c r="BU30" s="80"/>
      <c r="BV30" s="80"/>
      <c r="BW30" s="80"/>
      <c r="BX30" s="80"/>
      <c r="BY30" s="80"/>
      <c r="BZ30" s="80"/>
      <c r="CA30" s="80"/>
      <c r="CB30" s="80"/>
      <c r="CC30" s="80"/>
      <c r="CD30" s="80"/>
      <c r="CE30" s="80"/>
      <c r="CF30" s="80"/>
      <c r="CG30" s="80"/>
      <c r="CH30" s="80"/>
      <c r="CI30" s="80"/>
      <c r="CJ30" s="80"/>
      <c r="CK30" s="80"/>
      <c r="CL30" s="80"/>
      <c r="CM30" s="80"/>
      <c r="CN30" s="80"/>
      <c r="CO30" s="80"/>
      <c r="CP30" s="80"/>
      <c r="CQ30" s="80"/>
      <c r="CR30" s="80"/>
      <c r="CS30" s="80"/>
      <c r="CT30" s="80"/>
      <c r="CU30" s="80"/>
      <c r="CV30" s="80"/>
      <c r="CW30" s="80"/>
      <c r="CX30" s="80"/>
      <c r="CY30" s="80"/>
      <c r="CZ30" s="80"/>
      <c r="DA30" s="80"/>
      <c r="DB30" s="80"/>
      <c r="DC30" s="80"/>
      <c r="DD30" s="80"/>
      <c r="DE30" s="80"/>
      <c r="DF30" s="80"/>
      <c r="DG30" s="80"/>
      <c r="DH30" s="80"/>
      <c r="DI30" s="80"/>
      <c r="DJ30" s="80"/>
      <c r="DK30" s="80"/>
      <c r="DL30" s="80"/>
      <c r="DM30" s="80"/>
      <c r="DN30" s="80"/>
      <c r="DO30" s="80"/>
      <c r="DP30" s="80"/>
      <c r="DQ30" s="80"/>
      <c r="DR30" s="80"/>
      <c r="DS30" s="80"/>
      <c r="DT30" s="80"/>
      <c r="DU30" s="80"/>
      <c r="DV30" s="80"/>
      <c r="DW30" s="80"/>
      <c r="DX30" s="80"/>
      <c r="DY30" s="80"/>
      <c r="DZ30" s="80"/>
      <c r="EA30" s="80"/>
      <c r="EB30" s="80"/>
      <c r="EC30" s="80"/>
      <c r="ED30" s="80"/>
      <c r="EE30" s="80"/>
      <c r="EF30" s="80"/>
      <c r="EG30" s="80"/>
      <c r="EH30" s="80"/>
      <c r="EI30" s="80"/>
      <c r="EJ30" s="80"/>
      <c r="EK30" s="80"/>
      <c r="EL30" s="80"/>
      <c r="EM30" s="80"/>
      <c r="EN30" s="80"/>
      <c r="EO30" s="80"/>
      <c r="EP30" s="80"/>
      <c r="EQ30" s="80"/>
      <c r="ER30" s="80"/>
      <c r="ES30" s="80"/>
      <c r="ET30" s="80"/>
      <c r="EU30" s="80"/>
      <c r="EV30" s="80"/>
      <c r="EW30" s="80"/>
      <c r="EX30" s="80"/>
      <c r="EY30" s="80"/>
      <c r="EZ30" s="80"/>
      <c r="FA30" s="80"/>
      <c r="FB30" s="80"/>
      <c r="FC30" s="80"/>
      <c r="FD30" s="80"/>
      <c r="FE30" s="80"/>
      <c r="FF30" s="80"/>
      <c r="FG30" s="80"/>
      <c r="FH30" s="80"/>
      <c r="FI30" s="80"/>
      <c r="FJ30" s="80"/>
      <c r="FK30" s="80"/>
      <c r="FL30" s="80"/>
      <c r="FM30" s="80"/>
      <c r="FN30" s="80"/>
      <c r="FO30" s="80"/>
      <c r="FP30" s="80"/>
      <c r="FQ30" s="80"/>
      <c r="FR30" s="80"/>
      <c r="FS30" s="80"/>
      <c r="FT30" s="80"/>
      <c r="FU30" s="80"/>
      <c r="FV30" s="80"/>
      <c r="FW30" s="80"/>
      <c r="FX30" s="80"/>
      <c r="FY30" s="80"/>
      <c r="FZ30" s="80"/>
      <c r="GA30" s="80"/>
      <c r="GB30" s="80"/>
      <c r="GC30" s="80"/>
      <c r="GD30" s="80"/>
      <c r="GE30" s="80"/>
      <c r="GF30" s="80"/>
      <c r="GG30" s="80"/>
      <c r="GH30" s="80"/>
      <c r="GI30" s="80"/>
      <c r="GJ30" s="80"/>
      <c r="GK30" s="80"/>
      <c r="GL30" s="80"/>
      <c r="GM30" s="80"/>
      <c r="GN30" s="80"/>
      <c r="GO30" s="80"/>
      <c r="GP30" s="80"/>
      <c r="GQ30" s="80"/>
      <c r="GR30" s="80"/>
      <c r="GS30" s="80"/>
      <c r="GT30" s="80"/>
      <c r="GU30" s="80"/>
      <c r="GV30" s="80"/>
      <c r="GW30" s="80"/>
      <c r="GX30" s="80"/>
      <c r="GY30" s="80"/>
      <c r="GZ30" s="80"/>
      <c r="HA30" s="80"/>
      <c r="HB30" s="80"/>
      <c r="HC30" s="80"/>
      <c r="HD30" s="80"/>
      <c r="HE30" s="80"/>
      <c r="HF30" s="80"/>
      <c r="HG30" s="80"/>
      <c r="HH30" s="80"/>
      <c r="HI30" s="80"/>
      <c r="HJ30" s="80"/>
      <c r="HK30" s="80"/>
      <c r="HL30" s="80"/>
      <c r="HM30" s="80"/>
      <c r="HN30" s="80"/>
      <c r="HO30" s="80"/>
      <c r="HP30" s="80"/>
      <c r="HQ30" s="80"/>
      <c r="HR30" s="80"/>
      <c r="HS30" s="80"/>
      <c r="HT30" s="80"/>
      <c r="HU30" s="80"/>
      <c r="HV30" s="80"/>
      <c r="HW30" s="80"/>
      <c r="HX30" s="80"/>
      <c r="HY30" s="80"/>
      <c r="HZ30" s="80"/>
      <c r="IA30" s="80"/>
      <c r="IB30" s="80"/>
      <c r="IC30" s="80"/>
      <c r="ID30" s="80"/>
      <c r="IE30" s="80"/>
      <c r="IF30" s="80"/>
      <c r="IG30" s="80"/>
      <c r="IH30" s="80"/>
      <c r="II30" s="80"/>
      <c r="IJ30" s="80"/>
      <c r="IK30" s="80"/>
      <c r="IL30" s="80"/>
      <c r="IM30" s="80"/>
      <c r="IN30" s="80"/>
      <c r="IO30" s="80"/>
      <c r="IP30" s="80"/>
      <c r="IQ30" s="80"/>
      <c r="IR30" s="80"/>
      <c r="IS30" s="80"/>
      <c r="IT30" s="80"/>
      <c r="IU30" s="80"/>
      <c r="IV30" s="80"/>
      <c r="IW30" s="80"/>
      <c r="IX30" s="80"/>
      <c r="IY30" s="80"/>
      <c r="IZ30" s="80"/>
      <c r="JA30" s="80"/>
      <c r="JB30" s="80"/>
      <c r="JC30" s="80"/>
      <c r="JD30" s="80"/>
      <c r="JE30" s="80"/>
      <c r="JF30" s="80"/>
      <c r="JG30" s="80"/>
      <c r="JH30" s="80"/>
      <c r="JI30" s="80"/>
      <c r="JJ30" s="80"/>
      <c r="JK30" s="80"/>
      <c r="JL30" s="80"/>
      <c r="JM30" s="80"/>
      <c r="JN30" s="80"/>
      <c r="JO30" s="80"/>
      <c r="JP30" s="80"/>
      <c r="JQ30" s="80"/>
      <c r="JR30" s="80"/>
      <c r="JS30" s="80"/>
      <c r="JT30" s="80">
        <v>1</v>
      </c>
      <c r="JU30" s="80"/>
      <c r="JV30" s="80"/>
      <c r="JW30" s="80"/>
      <c r="JX30" s="80"/>
      <c r="JY30" s="80"/>
      <c r="JZ30" s="80"/>
      <c r="KA30" s="80"/>
      <c r="KB30" s="80"/>
      <c r="KC30" s="80"/>
      <c r="KD30" s="80"/>
      <c r="KE30" s="80"/>
      <c r="KF30" s="80"/>
      <c r="KG30" s="80"/>
      <c r="KH30" s="80"/>
      <c r="KI30" s="80"/>
      <c r="KJ30" s="80"/>
      <c r="KK30" s="80"/>
      <c r="KL30" s="80"/>
      <c r="KM30" s="80"/>
      <c r="KN30" s="80"/>
      <c r="KO30" s="80"/>
      <c r="KP30" s="80"/>
      <c r="KQ30" s="80"/>
      <c r="KR30" s="80"/>
      <c r="KS30" s="80"/>
      <c r="KT30" s="80"/>
      <c r="KU30" s="80"/>
      <c r="KV30" s="80"/>
      <c r="KW30" s="80"/>
      <c r="KX30" s="80"/>
      <c r="KY30" s="80"/>
      <c r="KZ30" s="80"/>
      <c r="LA30" s="80"/>
      <c r="LB30" s="80"/>
      <c r="LC30" s="80"/>
      <c r="LD30" s="80"/>
      <c r="LE30" s="80"/>
      <c r="LF30" s="80"/>
      <c r="LG30" s="80">
        <v>0</v>
      </c>
      <c r="LH30" s="80"/>
      <c r="LI30" s="80"/>
      <c r="LJ30" s="80"/>
      <c r="LK30" s="80"/>
      <c r="LL30" s="80"/>
      <c r="LM30" s="80"/>
      <c r="LN30" s="80"/>
      <c r="LO30" s="80">
        <v>2</v>
      </c>
      <c r="LP30" s="80"/>
      <c r="LQ30" s="80"/>
      <c r="LR30" s="80"/>
      <c r="LS30" s="80"/>
      <c r="LT30" s="80"/>
      <c r="LU30" s="80"/>
      <c r="LV30" s="80"/>
      <c r="LW30" s="80"/>
      <c r="LX30" s="80"/>
      <c r="LY30" s="80"/>
      <c r="LZ30" s="80"/>
      <c r="MA30" s="80"/>
      <c r="MB30" s="80"/>
      <c r="MC30" s="80"/>
      <c r="MD30" s="80"/>
      <c r="ME30" s="80"/>
      <c r="MF30" s="80"/>
      <c r="MG30" s="80"/>
      <c r="MH30" s="80"/>
      <c r="MI30" s="80"/>
      <c r="MJ30" s="80"/>
      <c r="MK30" s="80"/>
      <c r="ML30" s="80"/>
      <c r="MM30" s="80"/>
      <c r="MN30" s="80"/>
      <c r="MO30" s="80"/>
      <c r="MP30" s="80"/>
      <c r="MQ30" s="80"/>
      <c r="MR30" s="80"/>
      <c r="MS30" s="80"/>
      <c r="MT30" s="80"/>
      <c r="MU30" s="80"/>
      <c r="MV30" s="80"/>
      <c r="MW30" s="80"/>
      <c r="MX30" s="80"/>
      <c r="MY30" s="80"/>
      <c r="MZ30" s="80"/>
      <c r="NA30" s="80"/>
      <c r="NB30" s="80"/>
      <c r="NC30" s="80"/>
      <c r="ND30" s="80"/>
      <c r="NE30" s="80"/>
      <c r="NF30" s="80"/>
      <c r="NG30" s="80"/>
      <c r="NH30" s="80"/>
      <c r="NI30" s="80"/>
      <c r="NJ30" s="80"/>
      <c r="NK30" s="80"/>
      <c r="NL30" s="80"/>
      <c r="NM30" s="80"/>
      <c r="NN30" s="80"/>
      <c r="NO30" s="80"/>
      <c r="NP30" s="80"/>
      <c r="NQ30" s="80"/>
      <c r="NR30" s="80"/>
      <c r="NS30" s="80"/>
      <c r="NT30" s="80"/>
      <c r="NU30" s="80"/>
      <c r="NV30" s="80"/>
      <c r="NW30" s="80">
        <v>1382</v>
      </c>
      <c r="NX30" s="80"/>
      <c r="NY30" s="80"/>
      <c r="NZ30" s="80"/>
      <c r="OA30" s="80"/>
      <c r="OB30" s="79">
        <v>10515</v>
      </c>
    </row>
    <row r="31" spans="1:392" ht="13.15">
      <c r="A31" s="27">
        <v>230301</v>
      </c>
      <c r="B31" s="86" t="s">
        <v>138</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v>142028</v>
      </c>
      <c r="AB31" s="83"/>
      <c r="AC31" s="83"/>
      <c r="AD31" s="83"/>
      <c r="AE31" s="83"/>
      <c r="AF31" s="83"/>
      <c r="AG31" s="83"/>
      <c r="AH31" s="83"/>
      <c r="AI31" s="83"/>
      <c r="AJ31" s="83"/>
      <c r="AK31" s="83"/>
      <c r="AL31" s="83"/>
      <c r="AM31" s="83"/>
      <c r="AN31" s="83"/>
      <c r="AO31" s="83"/>
      <c r="AP31" s="83"/>
      <c r="AQ31" s="83"/>
      <c r="AR31" s="83"/>
      <c r="AS31" s="83"/>
      <c r="AT31" s="83"/>
      <c r="AU31" s="83"/>
      <c r="AV31" s="83"/>
      <c r="AW31" s="83"/>
      <c r="AX31" s="83"/>
      <c r="AY31" s="83"/>
      <c r="AZ31" s="83"/>
      <c r="BA31" s="83"/>
      <c r="BB31" s="83"/>
      <c r="BC31" s="83"/>
      <c r="BD31" s="83"/>
      <c r="BE31" s="83"/>
      <c r="BF31" s="83"/>
      <c r="BG31" s="83"/>
      <c r="BH31" s="83"/>
      <c r="BI31" s="83"/>
      <c r="BJ31" s="83"/>
      <c r="BK31" s="83"/>
      <c r="BL31" s="83"/>
      <c r="BM31" s="83"/>
      <c r="BN31" s="83"/>
      <c r="BO31" s="81"/>
      <c r="BP31" s="80"/>
      <c r="BQ31" s="80"/>
      <c r="BR31" s="80"/>
      <c r="BS31" s="80"/>
      <c r="BT31" s="80"/>
      <c r="BU31" s="80"/>
      <c r="BV31" s="80"/>
      <c r="BW31" s="80"/>
      <c r="BX31" s="80"/>
      <c r="BY31" s="80"/>
      <c r="BZ31" s="80"/>
      <c r="CA31" s="80"/>
      <c r="CB31" s="80"/>
      <c r="CC31" s="80"/>
      <c r="CD31" s="80"/>
      <c r="CE31" s="80"/>
      <c r="CF31" s="80"/>
      <c r="CG31" s="80"/>
      <c r="CH31" s="80"/>
      <c r="CI31" s="80"/>
      <c r="CJ31" s="80"/>
      <c r="CK31" s="80"/>
      <c r="CL31" s="80"/>
      <c r="CM31" s="80"/>
      <c r="CN31" s="80"/>
      <c r="CO31" s="80"/>
      <c r="CP31" s="80"/>
      <c r="CQ31" s="80"/>
      <c r="CR31" s="80"/>
      <c r="CS31" s="80"/>
      <c r="CT31" s="80"/>
      <c r="CU31" s="80"/>
      <c r="CV31" s="80"/>
      <c r="CW31" s="80"/>
      <c r="CX31" s="80"/>
      <c r="CY31" s="80"/>
      <c r="CZ31" s="80"/>
      <c r="DA31" s="80"/>
      <c r="DB31" s="80"/>
      <c r="DC31" s="80"/>
      <c r="DD31" s="80"/>
      <c r="DE31" s="80"/>
      <c r="DF31" s="80"/>
      <c r="DG31" s="80"/>
      <c r="DH31" s="80"/>
      <c r="DI31" s="80"/>
      <c r="DJ31" s="80"/>
      <c r="DK31" s="80"/>
      <c r="DL31" s="80"/>
      <c r="DM31" s="80"/>
      <c r="DN31" s="80"/>
      <c r="DO31" s="80"/>
      <c r="DP31" s="80"/>
      <c r="DQ31" s="80"/>
      <c r="DR31" s="80"/>
      <c r="DS31" s="80"/>
      <c r="DT31" s="80"/>
      <c r="DU31" s="80"/>
      <c r="DV31" s="80"/>
      <c r="DW31" s="80"/>
      <c r="DX31" s="80"/>
      <c r="DY31" s="80"/>
      <c r="DZ31" s="80"/>
      <c r="EA31" s="80"/>
      <c r="EB31" s="80"/>
      <c r="EC31" s="80"/>
      <c r="ED31" s="80"/>
      <c r="EE31" s="80"/>
      <c r="EF31" s="80"/>
      <c r="EG31" s="80"/>
      <c r="EH31" s="80"/>
      <c r="EI31" s="80"/>
      <c r="EJ31" s="80"/>
      <c r="EK31" s="80"/>
      <c r="EL31" s="80"/>
      <c r="EM31" s="80"/>
      <c r="EN31" s="80"/>
      <c r="EO31" s="80"/>
      <c r="EP31" s="80"/>
      <c r="EQ31" s="80"/>
      <c r="ER31" s="80"/>
      <c r="ES31" s="80"/>
      <c r="ET31" s="80"/>
      <c r="EU31" s="80"/>
      <c r="EV31" s="80"/>
      <c r="EW31" s="80"/>
      <c r="EX31" s="80"/>
      <c r="EY31" s="80"/>
      <c r="EZ31" s="80"/>
      <c r="FA31" s="80"/>
      <c r="FB31" s="80"/>
      <c r="FC31" s="80"/>
      <c r="FD31" s="80"/>
      <c r="FE31" s="80"/>
      <c r="FF31" s="80"/>
      <c r="FG31" s="80"/>
      <c r="FH31" s="80"/>
      <c r="FI31" s="80"/>
      <c r="FJ31" s="80"/>
      <c r="FK31" s="80"/>
      <c r="FL31" s="80"/>
      <c r="FM31" s="80"/>
      <c r="FN31" s="80"/>
      <c r="FO31" s="80"/>
      <c r="FP31" s="80"/>
      <c r="FQ31" s="80"/>
      <c r="FR31" s="80"/>
      <c r="FS31" s="80"/>
      <c r="FT31" s="80"/>
      <c r="FU31" s="80"/>
      <c r="FV31" s="80"/>
      <c r="FW31" s="80"/>
      <c r="FX31" s="80"/>
      <c r="FY31" s="80"/>
      <c r="FZ31" s="80"/>
      <c r="GA31" s="80"/>
      <c r="GB31" s="80"/>
      <c r="GC31" s="80"/>
      <c r="GD31" s="80"/>
      <c r="GE31" s="80"/>
      <c r="GF31" s="80"/>
      <c r="GG31" s="80"/>
      <c r="GH31" s="80"/>
      <c r="GI31" s="80"/>
      <c r="GJ31" s="80"/>
      <c r="GK31" s="80"/>
      <c r="GL31" s="80"/>
      <c r="GM31" s="80"/>
      <c r="GN31" s="80"/>
      <c r="GO31" s="80"/>
      <c r="GP31" s="80"/>
      <c r="GQ31" s="80"/>
      <c r="GR31" s="80"/>
      <c r="GS31" s="80"/>
      <c r="GT31" s="80"/>
      <c r="GU31" s="80"/>
      <c r="GV31" s="80"/>
      <c r="GW31" s="80"/>
      <c r="GX31" s="80"/>
      <c r="GY31" s="80"/>
      <c r="GZ31" s="80"/>
      <c r="HA31" s="80"/>
      <c r="HB31" s="80"/>
      <c r="HC31" s="80"/>
      <c r="HD31" s="80"/>
      <c r="HE31" s="80"/>
      <c r="HF31" s="80"/>
      <c r="HG31" s="80"/>
      <c r="HH31" s="80"/>
      <c r="HI31" s="80"/>
      <c r="HJ31" s="80"/>
      <c r="HK31" s="80"/>
      <c r="HL31" s="80"/>
      <c r="HM31" s="80"/>
      <c r="HN31" s="80"/>
      <c r="HO31" s="80"/>
      <c r="HP31" s="80"/>
      <c r="HQ31" s="80"/>
      <c r="HR31" s="80"/>
      <c r="HS31" s="80"/>
      <c r="HT31" s="80"/>
      <c r="HU31" s="80"/>
      <c r="HV31" s="80"/>
      <c r="HW31" s="80"/>
      <c r="HX31" s="80"/>
      <c r="HY31" s="80"/>
      <c r="HZ31" s="80"/>
      <c r="IA31" s="80"/>
      <c r="IB31" s="80"/>
      <c r="IC31" s="80"/>
      <c r="ID31" s="80"/>
      <c r="IE31" s="80"/>
      <c r="IF31" s="80"/>
      <c r="IG31" s="80"/>
      <c r="IH31" s="80"/>
      <c r="II31" s="80"/>
      <c r="IJ31" s="80"/>
      <c r="IK31" s="80"/>
      <c r="IL31" s="80"/>
      <c r="IM31" s="80"/>
      <c r="IN31" s="80"/>
      <c r="IO31" s="80"/>
      <c r="IP31" s="80"/>
      <c r="IQ31" s="80"/>
      <c r="IR31" s="80"/>
      <c r="IS31" s="80"/>
      <c r="IT31" s="80"/>
      <c r="IU31" s="80"/>
      <c r="IV31" s="80"/>
      <c r="IW31" s="80"/>
      <c r="IX31" s="80"/>
      <c r="IY31" s="80"/>
      <c r="IZ31" s="80"/>
      <c r="JA31" s="80"/>
      <c r="JB31" s="80"/>
      <c r="JC31" s="80"/>
      <c r="JD31" s="80"/>
      <c r="JE31" s="80"/>
      <c r="JF31" s="80"/>
      <c r="JG31" s="80"/>
      <c r="JH31" s="80"/>
      <c r="JI31" s="80"/>
      <c r="JJ31" s="80"/>
      <c r="JK31" s="80"/>
      <c r="JL31" s="80"/>
      <c r="JM31" s="80"/>
      <c r="JN31" s="80"/>
      <c r="JO31" s="80"/>
      <c r="JP31" s="80"/>
      <c r="JQ31" s="80"/>
      <c r="JR31" s="80"/>
      <c r="JS31" s="80"/>
      <c r="JT31" s="80"/>
      <c r="JU31" s="80"/>
      <c r="JV31" s="80"/>
      <c r="JW31" s="80"/>
      <c r="JX31" s="80"/>
      <c r="JY31" s="80"/>
      <c r="JZ31" s="80"/>
      <c r="KA31" s="80"/>
      <c r="KB31" s="80"/>
      <c r="KC31" s="80"/>
      <c r="KD31" s="80"/>
      <c r="KE31" s="80"/>
      <c r="KF31" s="80"/>
      <c r="KG31" s="80"/>
      <c r="KH31" s="80"/>
      <c r="KI31" s="80"/>
      <c r="KJ31" s="80"/>
      <c r="KK31" s="80"/>
      <c r="KL31" s="80"/>
      <c r="KM31" s="80"/>
      <c r="KN31" s="80"/>
      <c r="KO31" s="80"/>
      <c r="KP31" s="80"/>
      <c r="KQ31" s="80"/>
      <c r="KR31" s="80"/>
      <c r="KS31" s="80"/>
      <c r="KT31" s="80"/>
      <c r="KU31" s="80"/>
      <c r="KV31" s="80"/>
      <c r="KW31" s="80"/>
      <c r="KX31" s="80"/>
      <c r="KY31" s="80"/>
      <c r="KZ31" s="80"/>
      <c r="LA31" s="80"/>
      <c r="LB31" s="80"/>
      <c r="LC31" s="80"/>
      <c r="LD31" s="80"/>
      <c r="LE31" s="80"/>
      <c r="LF31" s="80"/>
      <c r="LG31" s="80">
        <v>229</v>
      </c>
      <c r="LH31" s="80"/>
      <c r="LI31" s="80"/>
      <c r="LJ31" s="80"/>
      <c r="LK31" s="80"/>
      <c r="LL31" s="80"/>
      <c r="LM31" s="80"/>
      <c r="LN31" s="80"/>
      <c r="LO31" s="80">
        <v>145</v>
      </c>
      <c r="LP31" s="80"/>
      <c r="LQ31" s="80"/>
      <c r="LR31" s="80"/>
      <c r="LS31" s="80"/>
      <c r="LT31" s="80"/>
      <c r="LU31" s="80"/>
      <c r="LV31" s="80"/>
      <c r="LW31" s="80"/>
      <c r="LX31" s="80"/>
      <c r="LY31" s="80"/>
      <c r="LZ31" s="80"/>
      <c r="MA31" s="80"/>
      <c r="MB31" s="80"/>
      <c r="MC31" s="80"/>
      <c r="MD31" s="80"/>
      <c r="ME31" s="80"/>
      <c r="MF31" s="80"/>
      <c r="MG31" s="80"/>
      <c r="MH31" s="80"/>
      <c r="MI31" s="80"/>
      <c r="MJ31" s="80"/>
      <c r="MK31" s="80"/>
      <c r="ML31" s="80"/>
      <c r="MM31" s="80"/>
      <c r="MN31" s="80"/>
      <c r="MO31" s="80"/>
      <c r="MP31" s="80"/>
      <c r="MQ31" s="80"/>
      <c r="MR31" s="80"/>
      <c r="MS31" s="80"/>
      <c r="MT31" s="80"/>
      <c r="MU31" s="80"/>
      <c r="MV31" s="80"/>
      <c r="MW31" s="80"/>
      <c r="MX31" s="80"/>
      <c r="MY31" s="80"/>
      <c r="MZ31" s="80"/>
      <c r="NA31" s="80"/>
      <c r="NB31" s="80"/>
      <c r="NC31" s="80"/>
      <c r="ND31" s="80"/>
      <c r="NE31" s="80"/>
      <c r="NF31" s="80"/>
      <c r="NG31" s="80"/>
      <c r="NH31" s="80"/>
      <c r="NI31" s="80"/>
      <c r="NJ31" s="80"/>
      <c r="NK31" s="80"/>
      <c r="NL31" s="80"/>
      <c r="NM31" s="80"/>
      <c r="NN31" s="80"/>
      <c r="NO31" s="80"/>
      <c r="NP31" s="80"/>
      <c r="NQ31" s="80"/>
      <c r="NR31" s="80"/>
      <c r="NS31" s="80"/>
      <c r="NT31" s="80"/>
      <c r="NU31" s="80"/>
      <c r="NV31" s="80"/>
      <c r="NW31" s="80"/>
      <c r="NX31" s="80"/>
      <c r="NY31" s="80"/>
      <c r="NZ31" s="80"/>
      <c r="OA31" s="80"/>
      <c r="OB31" s="79">
        <v>142401</v>
      </c>
    </row>
    <row r="32" spans="1:392" ht="13.15">
      <c r="A32" s="27">
        <v>230302</v>
      </c>
      <c r="B32" s="86" t="s">
        <v>139</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v>67094</v>
      </c>
      <c r="AC32" s="83"/>
      <c r="AD32" s="83"/>
      <c r="AE32" s="83"/>
      <c r="AF32" s="83"/>
      <c r="AG32" s="83"/>
      <c r="AH32" s="83"/>
      <c r="AI32" s="83"/>
      <c r="AJ32" s="83"/>
      <c r="AK32" s="83"/>
      <c r="AL32" s="83"/>
      <c r="AM32" s="83"/>
      <c r="AN32" s="83"/>
      <c r="AO32" s="83"/>
      <c r="AP32" s="83"/>
      <c r="AQ32" s="83"/>
      <c r="AR32" s="83"/>
      <c r="AS32" s="83"/>
      <c r="AT32" s="83"/>
      <c r="AU32" s="83"/>
      <c r="AV32" s="83"/>
      <c r="AW32" s="83"/>
      <c r="AX32" s="83"/>
      <c r="AY32" s="83"/>
      <c r="AZ32" s="83"/>
      <c r="BA32" s="83"/>
      <c r="BB32" s="83"/>
      <c r="BC32" s="83"/>
      <c r="BD32" s="83"/>
      <c r="BE32" s="83"/>
      <c r="BF32" s="83"/>
      <c r="BG32" s="83"/>
      <c r="BH32" s="83"/>
      <c r="BI32" s="83"/>
      <c r="BJ32" s="83"/>
      <c r="BK32" s="83"/>
      <c r="BL32" s="83"/>
      <c r="BM32" s="83"/>
      <c r="BN32" s="83"/>
      <c r="BO32" s="81"/>
      <c r="BP32" s="80"/>
      <c r="BQ32" s="80"/>
      <c r="BR32" s="80"/>
      <c r="BS32" s="80"/>
      <c r="BT32" s="80"/>
      <c r="BU32" s="80"/>
      <c r="BV32" s="80"/>
      <c r="BW32" s="80"/>
      <c r="BX32" s="80"/>
      <c r="BY32" s="80"/>
      <c r="BZ32" s="80"/>
      <c r="CA32" s="80"/>
      <c r="CB32" s="80"/>
      <c r="CC32" s="80"/>
      <c r="CD32" s="80"/>
      <c r="CE32" s="80"/>
      <c r="CF32" s="80"/>
      <c r="CG32" s="80"/>
      <c r="CH32" s="80"/>
      <c r="CI32" s="80"/>
      <c r="CJ32" s="80"/>
      <c r="CK32" s="80"/>
      <c r="CL32" s="80"/>
      <c r="CM32" s="80"/>
      <c r="CN32" s="80"/>
      <c r="CO32" s="80"/>
      <c r="CP32" s="80"/>
      <c r="CQ32" s="80"/>
      <c r="CR32" s="80"/>
      <c r="CS32" s="80"/>
      <c r="CT32" s="80"/>
      <c r="CU32" s="80"/>
      <c r="CV32" s="80"/>
      <c r="CW32" s="80"/>
      <c r="CX32" s="80"/>
      <c r="CY32" s="80"/>
      <c r="CZ32" s="80"/>
      <c r="DA32" s="80"/>
      <c r="DB32" s="80"/>
      <c r="DC32" s="80"/>
      <c r="DD32" s="80"/>
      <c r="DE32" s="80"/>
      <c r="DF32" s="80"/>
      <c r="DG32" s="80"/>
      <c r="DH32" s="80"/>
      <c r="DI32" s="80"/>
      <c r="DJ32" s="80"/>
      <c r="DK32" s="80"/>
      <c r="DL32" s="80"/>
      <c r="DM32" s="80"/>
      <c r="DN32" s="80"/>
      <c r="DO32" s="80"/>
      <c r="DP32" s="80"/>
      <c r="DQ32" s="80"/>
      <c r="DR32" s="80"/>
      <c r="DS32" s="80"/>
      <c r="DT32" s="80"/>
      <c r="DU32" s="80"/>
      <c r="DV32" s="80"/>
      <c r="DW32" s="80"/>
      <c r="DX32" s="80"/>
      <c r="DY32" s="80"/>
      <c r="DZ32" s="80"/>
      <c r="EA32" s="80"/>
      <c r="EB32" s="80"/>
      <c r="EC32" s="80"/>
      <c r="ED32" s="80"/>
      <c r="EE32" s="80"/>
      <c r="EF32" s="80"/>
      <c r="EG32" s="80"/>
      <c r="EH32" s="80"/>
      <c r="EI32" s="80"/>
      <c r="EJ32" s="80"/>
      <c r="EK32" s="80"/>
      <c r="EL32" s="80"/>
      <c r="EM32" s="80"/>
      <c r="EN32" s="80"/>
      <c r="EO32" s="80"/>
      <c r="EP32" s="80"/>
      <c r="EQ32" s="80"/>
      <c r="ER32" s="80"/>
      <c r="ES32" s="80"/>
      <c r="ET32" s="80"/>
      <c r="EU32" s="80"/>
      <c r="EV32" s="80"/>
      <c r="EW32" s="80"/>
      <c r="EX32" s="80"/>
      <c r="EY32" s="80"/>
      <c r="EZ32" s="80"/>
      <c r="FA32" s="80"/>
      <c r="FB32" s="80"/>
      <c r="FC32" s="80"/>
      <c r="FD32" s="80"/>
      <c r="FE32" s="80"/>
      <c r="FF32" s="80"/>
      <c r="FG32" s="80"/>
      <c r="FH32" s="80"/>
      <c r="FI32" s="80"/>
      <c r="FJ32" s="80"/>
      <c r="FK32" s="80"/>
      <c r="FL32" s="80"/>
      <c r="FM32" s="80"/>
      <c r="FN32" s="80"/>
      <c r="FO32" s="80"/>
      <c r="FP32" s="80"/>
      <c r="FQ32" s="80"/>
      <c r="FR32" s="80"/>
      <c r="FS32" s="80"/>
      <c r="FT32" s="80"/>
      <c r="FU32" s="80"/>
      <c r="FV32" s="80"/>
      <c r="FW32" s="80"/>
      <c r="FX32" s="80"/>
      <c r="FY32" s="80"/>
      <c r="FZ32" s="80"/>
      <c r="GA32" s="80"/>
      <c r="GB32" s="80"/>
      <c r="GC32" s="80"/>
      <c r="GD32" s="80"/>
      <c r="GE32" s="80"/>
      <c r="GF32" s="80"/>
      <c r="GG32" s="80"/>
      <c r="GH32" s="80"/>
      <c r="GI32" s="80"/>
      <c r="GJ32" s="80"/>
      <c r="GK32" s="80"/>
      <c r="GL32" s="80"/>
      <c r="GM32" s="80"/>
      <c r="GN32" s="80"/>
      <c r="GO32" s="80"/>
      <c r="GP32" s="80"/>
      <c r="GQ32" s="80"/>
      <c r="GR32" s="80"/>
      <c r="GS32" s="80"/>
      <c r="GT32" s="80"/>
      <c r="GU32" s="80"/>
      <c r="GV32" s="80"/>
      <c r="GW32" s="80"/>
      <c r="GX32" s="80"/>
      <c r="GY32" s="80"/>
      <c r="GZ32" s="80"/>
      <c r="HA32" s="80"/>
      <c r="HB32" s="80"/>
      <c r="HC32" s="80"/>
      <c r="HD32" s="80"/>
      <c r="HE32" s="80"/>
      <c r="HF32" s="80"/>
      <c r="HG32" s="80"/>
      <c r="HH32" s="80"/>
      <c r="HI32" s="80"/>
      <c r="HJ32" s="80"/>
      <c r="HK32" s="80"/>
      <c r="HL32" s="80"/>
      <c r="HM32" s="80"/>
      <c r="HN32" s="80"/>
      <c r="HO32" s="80"/>
      <c r="HP32" s="80"/>
      <c r="HQ32" s="80"/>
      <c r="HR32" s="80"/>
      <c r="HS32" s="80"/>
      <c r="HT32" s="80"/>
      <c r="HU32" s="80"/>
      <c r="HV32" s="80"/>
      <c r="HW32" s="80"/>
      <c r="HX32" s="80"/>
      <c r="HY32" s="80"/>
      <c r="HZ32" s="80"/>
      <c r="IA32" s="80"/>
      <c r="IB32" s="80"/>
      <c r="IC32" s="80"/>
      <c r="ID32" s="80"/>
      <c r="IE32" s="80"/>
      <c r="IF32" s="80"/>
      <c r="IG32" s="80"/>
      <c r="IH32" s="80"/>
      <c r="II32" s="80"/>
      <c r="IJ32" s="80"/>
      <c r="IK32" s="80"/>
      <c r="IL32" s="80"/>
      <c r="IM32" s="80"/>
      <c r="IN32" s="80"/>
      <c r="IO32" s="80"/>
      <c r="IP32" s="80"/>
      <c r="IQ32" s="80"/>
      <c r="IR32" s="80"/>
      <c r="IS32" s="80"/>
      <c r="IT32" s="80"/>
      <c r="IU32" s="80"/>
      <c r="IV32" s="80"/>
      <c r="IW32" s="80"/>
      <c r="IX32" s="80"/>
      <c r="IY32" s="80"/>
      <c r="IZ32" s="80"/>
      <c r="JA32" s="80"/>
      <c r="JB32" s="80"/>
      <c r="JC32" s="80"/>
      <c r="JD32" s="80"/>
      <c r="JE32" s="80"/>
      <c r="JF32" s="80"/>
      <c r="JG32" s="80"/>
      <c r="JH32" s="80"/>
      <c r="JI32" s="80"/>
      <c r="JJ32" s="80"/>
      <c r="JK32" s="80"/>
      <c r="JL32" s="80"/>
      <c r="JM32" s="80"/>
      <c r="JN32" s="80"/>
      <c r="JO32" s="80"/>
      <c r="JP32" s="80"/>
      <c r="JQ32" s="80"/>
      <c r="JR32" s="80"/>
      <c r="JS32" s="80"/>
      <c r="JT32" s="80"/>
      <c r="JU32" s="80"/>
      <c r="JV32" s="80"/>
      <c r="JW32" s="80"/>
      <c r="JX32" s="80"/>
      <c r="JY32" s="80"/>
      <c r="JZ32" s="80"/>
      <c r="KA32" s="80"/>
      <c r="KB32" s="80"/>
      <c r="KC32" s="80"/>
      <c r="KD32" s="80"/>
      <c r="KE32" s="80"/>
      <c r="KF32" s="80"/>
      <c r="KG32" s="80"/>
      <c r="KH32" s="80"/>
      <c r="KI32" s="80"/>
      <c r="KJ32" s="80"/>
      <c r="KK32" s="80"/>
      <c r="KL32" s="80"/>
      <c r="KM32" s="80"/>
      <c r="KN32" s="80"/>
      <c r="KO32" s="80"/>
      <c r="KP32" s="80"/>
      <c r="KQ32" s="80"/>
      <c r="KR32" s="80"/>
      <c r="KS32" s="80"/>
      <c r="KT32" s="80"/>
      <c r="KU32" s="80"/>
      <c r="KV32" s="80"/>
      <c r="KW32" s="80"/>
      <c r="KX32" s="80"/>
      <c r="KY32" s="80"/>
      <c r="KZ32" s="80"/>
      <c r="LA32" s="80"/>
      <c r="LB32" s="80"/>
      <c r="LC32" s="80"/>
      <c r="LD32" s="80"/>
      <c r="LE32" s="80"/>
      <c r="LF32" s="80"/>
      <c r="LG32" s="80"/>
      <c r="LH32" s="80"/>
      <c r="LI32" s="80"/>
      <c r="LJ32" s="80"/>
      <c r="LK32" s="80"/>
      <c r="LL32" s="80"/>
      <c r="LM32" s="80"/>
      <c r="LN32" s="80"/>
      <c r="LO32" s="80"/>
      <c r="LP32" s="80"/>
      <c r="LQ32" s="80"/>
      <c r="LR32" s="80"/>
      <c r="LS32" s="80"/>
      <c r="LT32" s="80"/>
      <c r="LU32" s="80"/>
      <c r="LV32" s="80"/>
      <c r="LW32" s="80"/>
      <c r="LX32" s="80"/>
      <c r="LY32" s="80"/>
      <c r="LZ32" s="80"/>
      <c r="MA32" s="80"/>
      <c r="MB32" s="80"/>
      <c r="MC32" s="80"/>
      <c r="MD32" s="80"/>
      <c r="ME32" s="80"/>
      <c r="MF32" s="80"/>
      <c r="MG32" s="80"/>
      <c r="MH32" s="80"/>
      <c r="MI32" s="80"/>
      <c r="MJ32" s="80"/>
      <c r="MK32" s="80"/>
      <c r="ML32" s="80"/>
      <c r="MM32" s="80"/>
      <c r="MN32" s="80"/>
      <c r="MO32" s="80"/>
      <c r="MP32" s="80"/>
      <c r="MQ32" s="80"/>
      <c r="MR32" s="80"/>
      <c r="MS32" s="80"/>
      <c r="MT32" s="80"/>
      <c r="MU32" s="80"/>
      <c r="MV32" s="80"/>
      <c r="MW32" s="80"/>
      <c r="MX32" s="80"/>
      <c r="MY32" s="80"/>
      <c r="MZ32" s="80"/>
      <c r="NA32" s="80"/>
      <c r="NB32" s="80"/>
      <c r="NC32" s="80"/>
      <c r="ND32" s="80"/>
      <c r="NE32" s="80"/>
      <c r="NF32" s="80"/>
      <c r="NG32" s="80"/>
      <c r="NH32" s="80"/>
      <c r="NI32" s="80"/>
      <c r="NJ32" s="80"/>
      <c r="NK32" s="80"/>
      <c r="NL32" s="80"/>
      <c r="NM32" s="80"/>
      <c r="NN32" s="80"/>
      <c r="NO32" s="80"/>
      <c r="NP32" s="80"/>
      <c r="NQ32" s="80"/>
      <c r="NR32" s="80"/>
      <c r="NS32" s="80"/>
      <c r="NT32" s="80"/>
      <c r="NU32" s="80"/>
      <c r="NV32" s="80"/>
      <c r="NW32" s="80"/>
      <c r="NX32" s="80"/>
      <c r="NY32" s="80"/>
      <c r="NZ32" s="80"/>
      <c r="OA32" s="80"/>
      <c r="OB32" s="79">
        <v>67094</v>
      </c>
    </row>
    <row r="33" spans="1:392" ht="13.15">
      <c r="A33" s="27">
        <v>233210</v>
      </c>
      <c r="B33" s="86" t="s">
        <v>140</v>
      </c>
      <c r="C33" s="83"/>
      <c r="D33" s="83"/>
      <c r="E33" s="83"/>
      <c r="F33" s="83"/>
      <c r="G33" s="83"/>
      <c r="H33" s="83"/>
      <c r="I33" s="83"/>
      <c r="J33" s="83"/>
      <c r="K33" s="83"/>
      <c r="L33" s="83"/>
      <c r="M33" s="83"/>
      <c r="N33" s="83"/>
      <c r="O33" s="83"/>
      <c r="P33" s="83"/>
      <c r="Q33" s="83"/>
      <c r="R33" s="83"/>
      <c r="S33" s="83"/>
      <c r="T33" s="83"/>
      <c r="U33" s="83"/>
      <c r="V33" s="83"/>
      <c r="W33" s="83"/>
      <c r="X33" s="83"/>
      <c r="Y33" s="83"/>
      <c r="Z33" s="83"/>
      <c r="AA33" s="83"/>
      <c r="AB33" s="83"/>
      <c r="AC33" s="83">
        <v>45296</v>
      </c>
      <c r="AD33" s="83"/>
      <c r="AE33" s="83"/>
      <c r="AF33" s="83"/>
      <c r="AG33" s="83"/>
      <c r="AH33" s="83"/>
      <c r="AI33" s="83"/>
      <c r="AJ33" s="83"/>
      <c r="AK33" s="83"/>
      <c r="AL33" s="83"/>
      <c r="AM33" s="83"/>
      <c r="AN33" s="83"/>
      <c r="AO33" s="83"/>
      <c r="AP33" s="83"/>
      <c r="AQ33" s="83"/>
      <c r="AR33" s="83"/>
      <c r="AS33" s="83"/>
      <c r="AT33" s="83"/>
      <c r="AU33" s="83"/>
      <c r="AV33" s="83"/>
      <c r="AW33" s="83"/>
      <c r="AX33" s="83"/>
      <c r="AY33" s="83"/>
      <c r="AZ33" s="83"/>
      <c r="BA33" s="83"/>
      <c r="BB33" s="83"/>
      <c r="BC33" s="83"/>
      <c r="BD33" s="83"/>
      <c r="BE33" s="83"/>
      <c r="BF33" s="83"/>
      <c r="BG33" s="83"/>
      <c r="BH33" s="83"/>
      <c r="BI33" s="83"/>
      <c r="BJ33" s="83"/>
      <c r="BK33" s="83"/>
      <c r="BL33" s="83"/>
      <c r="BM33" s="83"/>
      <c r="BN33" s="83"/>
      <c r="BO33" s="81"/>
      <c r="BP33" s="80"/>
      <c r="BQ33" s="80"/>
      <c r="BR33" s="80"/>
      <c r="BS33" s="80"/>
      <c r="BT33" s="80"/>
      <c r="BU33" s="80"/>
      <c r="BV33" s="80"/>
      <c r="BW33" s="80"/>
      <c r="BX33" s="80"/>
      <c r="BY33" s="80"/>
      <c r="BZ33" s="80"/>
      <c r="CA33" s="80"/>
      <c r="CB33" s="80"/>
      <c r="CC33" s="80"/>
      <c r="CD33" s="80"/>
      <c r="CE33" s="80"/>
      <c r="CF33" s="80"/>
      <c r="CG33" s="80"/>
      <c r="CH33" s="80"/>
      <c r="CI33" s="80"/>
      <c r="CJ33" s="80"/>
      <c r="CK33" s="80"/>
      <c r="CL33" s="80"/>
      <c r="CM33" s="80"/>
      <c r="CN33" s="80"/>
      <c r="CO33" s="80"/>
      <c r="CP33" s="80"/>
      <c r="CQ33" s="80"/>
      <c r="CR33" s="80"/>
      <c r="CS33" s="80"/>
      <c r="CT33" s="80"/>
      <c r="CU33" s="80"/>
      <c r="CV33" s="80"/>
      <c r="CW33" s="80"/>
      <c r="CX33" s="80"/>
      <c r="CY33" s="80"/>
      <c r="CZ33" s="80"/>
      <c r="DA33" s="80"/>
      <c r="DB33" s="80"/>
      <c r="DC33" s="80"/>
      <c r="DD33" s="80"/>
      <c r="DE33" s="80"/>
      <c r="DF33" s="80"/>
      <c r="DG33" s="80"/>
      <c r="DH33" s="80"/>
      <c r="DI33" s="80"/>
      <c r="DJ33" s="80"/>
      <c r="DK33" s="80"/>
      <c r="DL33" s="80"/>
      <c r="DM33" s="80"/>
      <c r="DN33" s="80"/>
      <c r="DO33" s="80"/>
      <c r="DP33" s="80"/>
      <c r="DQ33" s="80"/>
      <c r="DR33" s="80"/>
      <c r="DS33" s="80"/>
      <c r="DT33" s="80"/>
      <c r="DU33" s="80"/>
      <c r="DV33" s="80"/>
      <c r="DW33" s="80"/>
      <c r="DX33" s="80"/>
      <c r="DY33" s="80"/>
      <c r="DZ33" s="80"/>
      <c r="EA33" s="80"/>
      <c r="EB33" s="80"/>
      <c r="EC33" s="80"/>
      <c r="ED33" s="80"/>
      <c r="EE33" s="80"/>
      <c r="EF33" s="80"/>
      <c r="EG33" s="80"/>
      <c r="EH33" s="80"/>
      <c r="EI33" s="80"/>
      <c r="EJ33" s="80"/>
      <c r="EK33" s="80"/>
      <c r="EL33" s="80"/>
      <c r="EM33" s="80"/>
      <c r="EN33" s="80"/>
      <c r="EO33" s="80"/>
      <c r="EP33" s="80"/>
      <c r="EQ33" s="80"/>
      <c r="ER33" s="80"/>
      <c r="ES33" s="80"/>
      <c r="ET33" s="80"/>
      <c r="EU33" s="80"/>
      <c r="EV33" s="80"/>
      <c r="EW33" s="80"/>
      <c r="EX33" s="80"/>
      <c r="EY33" s="80"/>
      <c r="EZ33" s="80"/>
      <c r="FA33" s="80"/>
      <c r="FB33" s="80"/>
      <c r="FC33" s="80"/>
      <c r="FD33" s="80"/>
      <c r="FE33" s="80"/>
      <c r="FF33" s="80"/>
      <c r="FG33" s="80"/>
      <c r="FH33" s="80"/>
      <c r="FI33" s="80"/>
      <c r="FJ33" s="80"/>
      <c r="FK33" s="80"/>
      <c r="FL33" s="80"/>
      <c r="FM33" s="80"/>
      <c r="FN33" s="80"/>
      <c r="FO33" s="80"/>
      <c r="FP33" s="80"/>
      <c r="FQ33" s="80"/>
      <c r="FR33" s="80"/>
      <c r="FS33" s="80"/>
      <c r="FT33" s="80"/>
      <c r="FU33" s="80"/>
      <c r="FV33" s="80"/>
      <c r="FW33" s="80"/>
      <c r="FX33" s="80"/>
      <c r="FY33" s="80"/>
      <c r="FZ33" s="80"/>
      <c r="GA33" s="80"/>
      <c r="GB33" s="80"/>
      <c r="GC33" s="80"/>
      <c r="GD33" s="80"/>
      <c r="GE33" s="80"/>
      <c r="GF33" s="80"/>
      <c r="GG33" s="80"/>
      <c r="GH33" s="80"/>
      <c r="GI33" s="80"/>
      <c r="GJ33" s="80"/>
      <c r="GK33" s="80"/>
      <c r="GL33" s="80"/>
      <c r="GM33" s="80"/>
      <c r="GN33" s="80"/>
      <c r="GO33" s="80"/>
      <c r="GP33" s="80"/>
      <c r="GQ33" s="80"/>
      <c r="GR33" s="80"/>
      <c r="GS33" s="80"/>
      <c r="GT33" s="80"/>
      <c r="GU33" s="80"/>
      <c r="GV33" s="80"/>
      <c r="GW33" s="80"/>
      <c r="GX33" s="80"/>
      <c r="GY33" s="80"/>
      <c r="GZ33" s="80"/>
      <c r="HA33" s="80"/>
      <c r="HB33" s="80"/>
      <c r="HC33" s="80"/>
      <c r="HD33" s="80"/>
      <c r="HE33" s="80"/>
      <c r="HF33" s="80"/>
      <c r="HG33" s="80"/>
      <c r="HH33" s="80"/>
      <c r="HI33" s="80"/>
      <c r="HJ33" s="80"/>
      <c r="HK33" s="80"/>
      <c r="HL33" s="80"/>
      <c r="HM33" s="80"/>
      <c r="HN33" s="80"/>
      <c r="HO33" s="80"/>
      <c r="HP33" s="80"/>
      <c r="HQ33" s="80"/>
      <c r="HR33" s="80"/>
      <c r="HS33" s="80"/>
      <c r="HT33" s="80"/>
      <c r="HU33" s="80"/>
      <c r="HV33" s="80"/>
      <c r="HW33" s="80"/>
      <c r="HX33" s="80"/>
      <c r="HY33" s="80"/>
      <c r="HZ33" s="80"/>
      <c r="IA33" s="80"/>
      <c r="IB33" s="80"/>
      <c r="IC33" s="80"/>
      <c r="ID33" s="80"/>
      <c r="IE33" s="80"/>
      <c r="IF33" s="80"/>
      <c r="IG33" s="80"/>
      <c r="IH33" s="80"/>
      <c r="II33" s="80"/>
      <c r="IJ33" s="80"/>
      <c r="IK33" s="80"/>
      <c r="IL33" s="80"/>
      <c r="IM33" s="80"/>
      <c r="IN33" s="80"/>
      <c r="IO33" s="80"/>
      <c r="IP33" s="80"/>
      <c r="IQ33" s="80"/>
      <c r="IR33" s="80"/>
      <c r="IS33" s="80"/>
      <c r="IT33" s="80"/>
      <c r="IU33" s="80"/>
      <c r="IV33" s="80"/>
      <c r="IW33" s="80"/>
      <c r="IX33" s="80"/>
      <c r="IY33" s="80"/>
      <c r="IZ33" s="80"/>
      <c r="JA33" s="80"/>
      <c r="JB33" s="80"/>
      <c r="JC33" s="80"/>
      <c r="JD33" s="80"/>
      <c r="JE33" s="80"/>
      <c r="JF33" s="80"/>
      <c r="JG33" s="80"/>
      <c r="JH33" s="80"/>
      <c r="JI33" s="80"/>
      <c r="JJ33" s="80"/>
      <c r="JK33" s="80"/>
      <c r="JL33" s="80"/>
      <c r="JM33" s="80"/>
      <c r="JN33" s="80"/>
      <c r="JO33" s="80"/>
      <c r="JP33" s="80"/>
      <c r="JQ33" s="80"/>
      <c r="JR33" s="80"/>
      <c r="JS33" s="80"/>
      <c r="JT33" s="80"/>
      <c r="JU33" s="80"/>
      <c r="JV33" s="80"/>
      <c r="JW33" s="80"/>
      <c r="JX33" s="80"/>
      <c r="JY33" s="80"/>
      <c r="JZ33" s="80"/>
      <c r="KA33" s="80"/>
      <c r="KB33" s="80"/>
      <c r="KC33" s="80"/>
      <c r="KD33" s="80"/>
      <c r="KE33" s="80"/>
      <c r="KF33" s="80"/>
      <c r="KG33" s="80"/>
      <c r="KH33" s="80"/>
      <c r="KI33" s="80"/>
      <c r="KJ33" s="80"/>
      <c r="KK33" s="80"/>
      <c r="KL33" s="80"/>
      <c r="KM33" s="80"/>
      <c r="KN33" s="80"/>
      <c r="KO33" s="80"/>
      <c r="KP33" s="80"/>
      <c r="KQ33" s="80"/>
      <c r="KR33" s="80"/>
      <c r="KS33" s="80"/>
      <c r="KT33" s="80"/>
      <c r="KU33" s="80"/>
      <c r="KV33" s="80"/>
      <c r="KW33" s="80"/>
      <c r="KX33" s="80"/>
      <c r="KY33" s="80"/>
      <c r="KZ33" s="80"/>
      <c r="LA33" s="80"/>
      <c r="LB33" s="80"/>
      <c r="LC33" s="80"/>
      <c r="LD33" s="80"/>
      <c r="LE33" s="80"/>
      <c r="LF33" s="80"/>
      <c r="LG33" s="80"/>
      <c r="LH33" s="80"/>
      <c r="LI33" s="80"/>
      <c r="LJ33" s="80"/>
      <c r="LK33" s="80"/>
      <c r="LL33" s="80"/>
      <c r="LM33" s="80"/>
      <c r="LN33" s="80"/>
      <c r="LO33" s="80"/>
      <c r="LP33" s="80"/>
      <c r="LQ33" s="80"/>
      <c r="LR33" s="80"/>
      <c r="LS33" s="80"/>
      <c r="LT33" s="80"/>
      <c r="LU33" s="80"/>
      <c r="LV33" s="80"/>
      <c r="LW33" s="80"/>
      <c r="LX33" s="80"/>
      <c r="LY33" s="80"/>
      <c r="LZ33" s="80"/>
      <c r="MA33" s="80"/>
      <c r="MB33" s="80"/>
      <c r="MC33" s="80"/>
      <c r="MD33" s="80"/>
      <c r="ME33" s="80"/>
      <c r="MF33" s="80"/>
      <c r="MG33" s="80"/>
      <c r="MH33" s="80"/>
      <c r="MI33" s="80"/>
      <c r="MJ33" s="80"/>
      <c r="MK33" s="80"/>
      <c r="ML33" s="80"/>
      <c r="MM33" s="80"/>
      <c r="MN33" s="80"/>
      <c r="MO33" s="80"/>
      <c r="MP33" s="80"/>
      <c r="MQ33" s="80"/>
      <c r="MR33" s="80"/>
      <c r="MS33" s="80"/>
      <c r="MT33" s="80"/>
      <c r="MU33" s="80"/>
      <c r="MV33" s="80"/>
      <c r="MW33" s="80"/>
      <c r="MX33" s="80"/>
      <c r="MY33" s="80"/>
      <c r="MZ33" s="80"/>
      <c r="NA33" s="80"/>
      <c r="NB33" s="80"/>
      <c r="NC33" s="80"/>
      <c r="ND33" s="80"/>
      <c r="NE33" s="80"/>
      <c r="NF33" s="80"/>
      <c r="NG33" s="80"/>
      <c r="NH33" s="80"/>
      <c r="NI33" s="80"/>
      <c r="NJ33" s="80"/>
      <c r="NK33" s="80"/>
      <c r="NL33" s="80"/>
      <c r="NM33" s="80"/>
      <c r="NN33" s="80"/>
      <c r="NO33" s="80"/>
      <c r="NP33" s="80"/>
      <c r="NQ33" s="80"/>
      <c r="NR33" s="80"/>
      <c r="NS33" s="80"/>
      <c r="NT33" s="80"/>
      <c r="NU33" s="80"/>
      <c r="NV33" s="80"/>
      <c r="NW33" s="80"/>
      <c r="NX33" s="80"/>
      <c r="NY33" s="80"/>
      <c r="NZ33" s="80"/>
      <c r="OA33" s="80"/>
      <c r="OB33" s="79">
        <v>45296</v>
      </c>
    </row>
    <row r="34" spans="1:392" ht="13.15">
      <c r="A34" s="27">
        <v>233230</v>
      </c>
      <c r="B34" s="86" t="s">
        <v>141</v>
      </c>
      <c r="C34" s="83"/>
      <c r="D34" s="83"/>
      <c r="E34" s="83"/>
      <c r="F34" s="83"/>
      <c r="G34" s="83"/>
      <c r="H34" s="83"/>
      <c r="I34" s="83"/>
      <c r="J34" s="83"/>
      <c r="K34" s="83"/>
      <c r="L34" s="83"/>
      <c r="M34" s="83"/>
      <c r="N34" s="83"/>
      <c r="O34" s="83"/>
      <c r="P34" s="83"/>
      <c r="Q34" s="83"/>
      <c r="R34" s="83"/>
      <c r="S34" s="83"/>
      <c r="T34" s="83"/>
      <c r="U34" s="83"/>
      <c r="V34" s="83"/>
      <c r="W34" s="83"/>
      <c r="X34" s="83"/>
      <c r="Y34" s="83"/>
      <c r="Z34" s="83"/>
      <c r="AA34" s="83"/>
      <c r="AB34" s="83"/>
      <c r="AC34" s="83"/>
      <c r="AD34" s="83">
        <v>34660</v>
      </c>
      <c r="AE34" s="83"/>
      <c r="AF34" s="83"/>
      <c r="AG34" s="83"/>
      <c r="AH34" s="83"/>
      <c r="AI34" s="83"/>
      <c r="AJ34" s="83"/>
      <c r="AK34" s="83"/>
      <c r="AL34" s="83"/>
      <c r="AM34" s="83"/>
      <c r="AN34" s="83"/>
      <c r="AO34" s="83"/>
      <c r="AP34" s="83"/>
      <c r="AQ34" s="83"/>
      <c r="AR34" s="83"/>
      <c r="AS34" s="83"/>
      <c r="AT34" s="83"/>
      <c r="AU34" s="83"/>
      <c r="AV34" s="83"/>
      <c r="AW34" s="83"/>
      <c r="AX34" s="83"/>
      <c r="AY34" s="83"/>
      <c r="AZ34" s="83"/>
      <c r="BA34" s="83"/>
      <c r="BB34" s="83"/>
      <c r="BC34" s="83"/>
      <c r="BD34" s="83"/>
      <c r="BE34" s="83"/>
      <c r="BF34" s="83"/>
      <c r="BG34" s="83"/>
      <c r="BH34" s="83"/>
      <c r="BI34" s="83"/>
      <c r="BJ34" s="83"/>
      <c r="BK34" s="83"/>
      <c r="BL34" s="83"/>
      <c r="BM34" s="83"/>
      <c r="BN34" s="83"/>
      <c r="BO34" s="81"/>
      <c r="BP34" s="80"/>
      <c r="BQ34" s="80"/>
      <c r="BR34" s="80"/>
      <c r="BS34" s="80"/>
      <c r="BT34" s="80"/>
      <c r="BU34" s="80"/>
      <c r="BV34" s="80"/>
      <c r="BW34" s="80"/>
      <c r="BX34" s="80"/>
      <c r="BY34" s="80"/>
      <c r="BZ34" s="80"/>
      <c r="CA34" s="80"/>
      <c r="CB34" s="80"/>
      <c r="CC34" s="80"/>
      <c r="CD34" s="80"/>
      <c r="CE34" s="80"/>
      <c r="CF34" s="80"/>
      <c r="CG34" s="80"/>
      <c r="CH34" s="80"/>
      <c r="CI34" s="80"/>
      <c r="CJ34" s="80"/>
      <c r="CK34" s="80"/>
      <c r="CL34" s="80"/>
      <c r="CM34" s="80"/>
      <c r="CN34" s="80"/>
      <c r="CO34" s="80"/>
      <c r="CP34" s="80"/>
      <c r="CQ34" s="80"/>
      <c r="CR34" s="80"/>
      <c r="CS34" s="80"/>
      <c r="CT34" s="80"/>
      <c r="CU34" s="80"/>
      <c r="CV34" s="80"/>
      <c r="CW34" s="80"/>
      <c r="CX34" s="80"/>
      <c r="CY34" s="80"/>
      <c r="CZ34" s="80"/>
      <c r="DA34" s="80"/>
      <c r="DB34" s="80"/>
      <c r="DC34" s="80"/>
      <c r="DD34" s="80"/>
      <c r="DE34" s="80"/>
      <c r="DF34" s="80"/>
      <c r="DG34" s="80"/>
      <c r="DH34" s="80"/>
      <c r="DI34" s="80"/>
      <c r="DJ34" s="80"/>
      <c r="DK34" s="80"/>
      <c r="DL34" s="80"/>
      <c r="DM34" s="80"/>
      <c r="DN34" s="80"/>
      <c r="DO34" s="80"/>
      <c r="DP34" s="80"/>
      <c r="DQ34" s="80"/>
      <c r="DR34" s="80"/>
      <c r="DS34" s="80"/>
      <c r="DT34" s="80"/>
      <c r="DU34" s="80"/>
      <c r="DV34" s="80"/>
      <c r="DW34" s="80"/>
      <c r="DX34" s="80"/>
      <c r="DY34" s="80"/>
      <c r="DZ34" s="80"/>
      <c r="EA34" s="80"/>
      <c r="EB34" s="80"/>
      <c r="EC34" s="80"/>
      <c r="ED34" s="80"/>
      <c r="EE34" s="80"/>
      <c r="EF34" s="80"/>
      <c r="EG34" s="80"/>
      <c r="EH34" s="80"/>
      <c r="EI34" s="80"/>
      <c r="EJ34" s="80"/>
      <c r="EK34" s="80"/>
      <c r="EL34" s="80"/>
      <c r="EM34" s="80"/>
      <c r="EN34" s="80"/>
      <c r="EO34" s="80"/>
      <c r="EP34" s="80"/>
      <c r="EQ34" s="80"/>
      <c r="ER34" s="80"/>
      <c r="ES34" s="80"/>
      <c r="ET34" s="80"/>
      <c r="EU34" s="80"/>
      <c r="EV34" s="80"/>
      <c r="EW34" s="80"/>
      <c r="EX34" s="80"/>
      <c r="EY34" s="80"/>
      <c r="EZ34" s="80"/>
      <c r="FA34" s="80"/>
      <c r="FB34" s="80"/>
      <c r="FC34" s="80"/>
      <c r="FD34" s="80"/>
      <c r="FE34" s="80"/>
      <c r="FF34" s="80"/>
      <c r="FG34" s="80"/>
      <c r="FH34" s="80"/>
      <c r="FI34" s="80"/>
      <c r="FJ34" s="80"/>
      <c r="FK34" s="80"/>
      <c r="FL34" s="80"/>
      <c r="FM34" s="80"/>
      <c r="FN34" s="80"/>
      <c r="FO34" s="80"/>
      <c r="FP34" s="80"/>
      <c r="FQ34" s="80"/>
      <c r="FR34" s="80"/>
      <c r="FS34" s="80"/>
      <c r="FT34" s="80"/>
      <c r="FU34" s="80"/>
      <c r="FV34" s="80"/>
      <c r="FW34" s="80"/>
      <c r="FX34" s="80"/>
      <c r="FY34" s="80"/>
      <c r="FZ34" s="80"/>
      <c r="GA34" s="80"/>
      <c r="GB34" s="80"/>
      <c r="GC34" s="80"/>
      <c r="GD34" s="80"/>
      <c r="GE34" s="80"/>
      <c r="GF34" s="80"/>
      <c r="GG34" s="80"/>
      <c r="GH34" s="80"/>
      <c r="GI34" s="80"/>
      <c r="GJ34" s="80"/>
      <c r="GK34" s="80"/>
      <c r="GL34" s="80"/>
      <c r="GM34" s="80"/>
      <c r="GN34" s="80"/>
      <c r="GO34" s="80"/>
      <c r="GP34" s="80"/>
      <c r="GQ34" s="80"/>
      <c r="GR34" s="80"/>
      <c r="GS34" s="80"/>
      <c r="GT34" s="80"/>
      <c r="GU34" s="80"/>
      <c r="GV34" s="80"/>
      <c r="GW34" s="80"/>
      <c r="GX34" s="80"/>
      <c r="GY34" s="80"/>
      <c r="GZ34" s="80"/>
      <c r="HA34" s="80"/>
      <c r="HB34" s="80"/>
      <c r="HC34" s="80"/>
      <c r="HD34" s="80"/>
      <c r="HE34" s="80"/>
      <c r="HF34" s="80"/>
      <c r="HG34" s="80"/>
      <c r="HH34" s="80"/>
      <c r="HI34" s="80"/>
      <c r="HJ34" s="80"/>
      <c r="HK34" s="80"/>
      <c r="HL34" s="80"/>
      <c r="HM34" s="80"/>
      <c r="HN34" s="80"/>
      <c r="HO34" s="80"/>
      <c r="HP34" s="80"/>
      <c r="HQ34" s="80"/>
      <c r="HR34" s="80"/>
      <c r="HS34" s="80"/>
      <c r="HT34" s="80"/>
      <c r="HU34" s="80"/>
      <c r="HV34" s="80"/>
      <c r="HW34" s="80"/>
      <c r="HX34" s="80"/>
      <c r="HY34" s="80"/>
      <c r="HZ34" s="80"/>
      <c r="IA34" s="80"/>
      <c r="IB34" s="80"/>
      <c r="IC34" s="80"/>
      <c r="ID34" s="80"/>
      <c r="IE34" s="80"/>
      <c r="IF34" s="80"/>
      <c r="IG34" s="80"/>
      <c r="IH34" s="80"/>
      <c r="II34" s="80"/>
      <c r="IJ34" s="80"/>
      <c r="IK34" s="80"/>
      <c r="IL34" s="80"/>
      <c r="IM34" s="80"/>
      <c r="IN34" s="80"/>
      <c r="IO34" s="80"/>
      <c r="IP34" s="80"/>
      <c r="IQ34" s="80"/>
      <c r="IR34" s="80"/>
      <c r="IS34" s="80"/>
      <c r="IT34" s="80"/>
      <c r="IU34" s="80"/>
      <c r="IV34" s="80"/>
      <c r="IW34" s="80"/>
      <c r="IX34" s="80"/>
      <c r="IY34" s="80"/>
      <c r="IZ34" s="80"/>
      <c r="JA34" s="80"/>
      <c r="JB34" s="80"/>
      <c r="JC34" s="80"/>
      <c r="JD34" s="80"/>
      <c r="JE34" s="80"/>
      <c r="JF34" s="80"/>
      <c r="JG34" s="80"/>
      <c r="JH34" s="80"/>
      <c r="JI34" s="80"/>
      <c r="JJ34" s="80"/>
      <c r="JK34" s="80"/>
      <c r="JL34" s="80"/>
      <c r="JM34" s="80"/>
      <c r="JN34" s="80"/>
      <c r="JO34" s="80"/>
      <c r="JP34" s="80"/>
      <c r="JQ34" s="80"/>
      <c r="JR34" s="80"/>
      <c r="JS34" s="80"/>
      <c r="JT34" s="80"/>
      <c r="JU34" s="80"/>
      <c r="JV34" s="80"/>
      <c r="JW34" s="80"/>
      <c r="JX34" s="80"/>
      <c r="JY34" s="80"/>
      <c r="JZ34" s="80"/>
      <c r="KA34" s="80"/>
      <c r="KB34" s="80"/>
      <c r="KC34" s="80"/>
      <c r="KD34" s="80"/>
      <c r="KE34" s="80"/>
      <c r="KF34" s="80"/>
      <c r="KG34" s="80"/>
      <c r="KH34" s="80"/>
      <c r="KI34" s="80"/>
      <c r="KJ34" s="80"/>
      <c r="KK34" s="80"/>
      <c r="KL34" s="80"/>
      <c r="KM34" s="80"/>
      <c r="KN34" s="80"/>
      <c r="KO34" s="80"/>
      <c r="KP34" s="80"/>
      <c r="KQ34" s="80"/>
      <c r="KR34" s="80"/>
      <c r="KS34" s="80"/>
      <c r="KT34" s="80"/>
      <c r="KU34" s="80"/>
      <c r="KV34" s="80"/>
      <c r="KW34" s="80"/>
      <c r="KX34" s="80"/>
      <c r="KY34" s="80"/>
      <c r="KZ34" s="80"/>
      <c r="LA34" s="80"/>
      <c r="LB34" s="80"/>
      <c r="LC34" s="80"/>
      <c r="LD34" s="80"/>
      <c r="LE34" s="80"/>
      <c r="LF34" s="80"/>
      <c r="LG34" s="80"/>
      <c r="LH34" s="80"/>
      <c r="LI34" s="80"/>
      <c r="LJ34" s="80"/>
      <c r="LK34" s="80"/>
      <c r="LL34" s="80"/>
      <c r="LM34" s="80"/>
      <c r="LN34" s="80"/>
      <c r="LO34" s="80"/>
      <c r="LP34" s="80"/>
      <c r="LQ34" s="80"/>
      <c r="LR34" s="80"/>
      <c r="LS34" s="80"/>
      <c r="LT34" s="80"/>
      <c r="LU34" s="80"/>
      <c r="LV34" s="80"/>
      <c r="LW34" s="80"/>
      <c r="LX34" s="80"/>
      <c r="LY34" s="80"/>
      <c r="LZ34" s="80"/>
      <c r="MA34" s="80"/>
      <c r="MB34" s="80"/>
      <c r="MC34" s="80"/>
      <c r="MD34" s="80"/>
      <c r="ME34" s="80"/>
      <c r="MF34" s="80"/>
      <c r="MG34" s="80"/>
      <c r="MH34" s="80"/>
      <c r="MI34" s="80"/>
      <c r="MJ34" s="80"/>
      <c r="MK34" s="80"/>
      <c r="ML34" s="80"/>
      <c r="MM34" s="80"/>
      <c r="MN34" s="80"/>
      <c r="MO34" s="80"/>
      <c r="MP34" s="80"/>
      <c r="MQ34" s="80"/>
      <c r="MR34" s="80"/>
      <c r="MS34" s="80"/>
      <c r="MT34" s="80"/>
      <c r="MU34" s="80"/>
      <c r="MV34" s="80"/>
      <c r="MW34" s="80"/>
      <c r="MX34" s="80"/>
      <c r="MY34" s="80"/>
      <c r="MZ34" s="80"/>
      <c r="NA34" s="80"/>
      <c r="NB34" s="80"/>
      <c r="NC34" s="80"/>
      <c r="ND34" s="80"/>
      <c r="NE34" s="80"/>
      <c r="NF34" s="80"/>
      <c r="NG34" s="80"/>
      <c r="NH34" s="80"/>
      <c r="NI34" s="80"/>
      <c r="NJ34" s="80"/>
      <c r="NK34" s="80"/>
      <c r="NL34" s="80"/>
      <c r="NM34" s="80"/>
      <c r="NN34" s="80"/>
      <c r="NO34" s="80"/>
      <c r="NP34" s="80"/>
      <c r="NQ34" s="80"/>
      <c r="NR34" s="80"/>
      <c r="NS34" s="80"/>
      <c r="NT34" s="80"/>
      <c r="NU34" s="80"/>
      <c r="NV34" s="80"/>
      <c r="NW34" s="80"/>
      <c r="NX34" s="80"/>
      <c r="NY34" s="80"/>
      <c r="NZ34" s="80"/>
      <c r="OA34" s="80"/>
      <c r="OB34" s="79">
        <v>34660</v>
      </c>
    </row>
    <row r="35" spans="1:392" ht="13.15">
      <c r="A35" s="27">
        <v>233240</v>
      </c>
      <c r="B35" s="86" t="s">
        <v>142</v>
      </c>
      <c r="C35" s="83"/>
      <c r="D35" s="83"/>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v>76787</v>
      </c>
      <c r="AF35" s="83"/>
      <c r="AG35" s="83"/>
      <c r="AH35" s="83"/>
      <c r="AI35" s="83"/>
      <c r="AJ35" s="83"/>
      <c r="AK35" s="83"/>
      <c r="AL35" s="83"/>
      <c r="AM35" s="83"/>
      <c r="AN35" s="83"/>
      <c r="AO35" s="83"/>
      <c r="AP35" s="83"/>
      <c r="AQ35" s="83"/>
      <c r="AR35" s="83"/>
      <c r="AS35" s="83"/>
      <c r="AT35" s="83"/>
      <c r="AU35" s="83"/>
      <c r="AV35" s="83"/>
      <c r="AW35" s="83"/>
      <c r="AX35" s="83"/>
      <c r="AY35" s="83"/>
      <c r="AZ35" s="83"/>
      <c r="BA35" s="83"/>
      <c r="BB35" s="83"/>
      <c r="BC35" s="83"/>
      <c r="BD35" s="83"/>
      <c r="BE35" s="83"/>
      <c r="BF35" s="83"/>
      <c r="BG35" s="83"/>
      <c r="BH35" s="83"/>
      <c r="BI35" s="83"/>
      <c r="BJ35" s="83"/>
      <c r="BK35" s="83"/>
      <c r="BL35" s="83"/>
      <c r="BM35" s="83"/>
      <c r="BN35" s="83"/>
      <c r="BO35" s="81"/>
      <c r="BP35" s="80"/>
      <c r="BQ35" s="80"/>
      <c r="BR35" s="80"/>
      <c r="BS35" s="80"/>
      <c r="BT35" s="80"/>
      <c r="BU35" s="80"/>
      <c r="BV35" s="80"/>
      <c r="BW35" s="80"/>
      <c r="BX35" s="80"/>
      <c r="BY35" s="80"/>
      <c r="BZ35" s="80"/>
      <c r="CA35" s="80"/>
      <c r="CB35" s="80"/>
      <c r="CC35" s="80"/>
      <c r="CD35" s="80"/>
      <c r="CE35" s="80"/>
      <c r="CF35" s="80"/>
      <c r="CG35" s="80"/>
      <c r="CH35" s="80"/>
      <c r="CI35" s="80"/>
      <c r="CJ35" s="80"/>
      <c r="CK35" s="80"/>
      <c r="CL35" s="80"/>
      <c r="CM35" s="80"/>
      <c r="CN35" s="80"/>
      <c r="CO35" s="80"/>
      <c r="CP35" s="80"/>
      <c r="CQ35" s="80"/>
      <c r="CR35" s="80"/>
      <c r="CS35" s="80"/>
      <c r="CT35" s="80"/>
      <c r="CU35" s="80"/>
      <c r="CV35" s="80"/>
      <c r="CW35" s="80"/>
      <c r="CX35" s="80"/>
      <c r="CY35" s="80"/>
      <c r="CZ35" s="80"/>
      <c r="DA35" s="80"/>
      <c r="DB35" s="80"/>
      <c r="DC35" s="80"/>
      <c r="DD35" s="80"/>
      <c r="DE35" s="80"/>
      <c r="DF35" s="80"/>
      <c r="DG35" s="80"/>
      <c r="DH35" s="80"/>
      <c r="DI35" s="80"/>
      <c r="DJ35" s="80"/>
      <c r="DK35" s="80"/>
      <c r="DL35" s="80"/>
      <c r="DM35" s="80"/>
      <c r="DN35" s="80"/>
      <c r="DO35" s="80"/>
      <c r="DP35" s="80"/>
      <c r="DQ35" s="80"/>
      <c r="DR35" s="80"/>
      <c r="DS35" s="80"/>
      <c r="DT35" s="80"/>
      <c r="DU35" s="80"/>
      <c r="DV35" s="80"/>
      <c r="DW35" s="80"/>
      <c r="DX35" s="80"/>
      <c r="DY35" s="80"/>
      <c r="DZ35" s="80"/>
      <c r="EA35" s="80"/>
      <c r="EB35" s="80"/>
      <c r="EC35" s="80"/>
      <c r="ED35" s="80"/>
      <c r="EE35" s="80"/>
      <c r="EF35" s="80"/>
      <c r="EG35" s="80"/>
      <c r="EH35" s="80"/>
      <c r="EI35" s="80"/>
      <c r="EJ35" s="80"/>
      <c r="EK35" s="80"/>
      <c r="EL35" s="80"/>
      <c r="EM35" s="80"/>
      <c r="EN35" s="80"/>
      <c r="EO35" s="80"/>
      <c r="EP35" s="80"/>
      <c r="EQ35" s="80"/>
      <c r="ER35" s="80"/>
      <c r="ES35" s="80"/>
      <c r="ET35" s="80"/>
      <c r="EU35" s="80"/>
      <c r="EV35" s="80"/>
      <c r="EW35" s="80"/>
      <c r="EX35" s="80"/>
      <c r="EY35" s="80"/>
      <c r="EZ35" s="80"/>
      <c r="FA35" s="80"/>
      <c r="FB35" s="80"/>
      <c r="FC35" s="80"/>
      <c r="FD35" s="80"/>
      <c r="FE35" s="80"/>
      <c r="FF35" s="80"/>
      <c r="FG35" s="80"/>
      <c r="FH35" s="80"/>
      <c r="FI35" s="80"/>
      <c r="FJ35" s="80"/>
      <c r="FK35" s="80"/>
      <c r="FL35" s="80"/>
      <c r="FM35" s="80"/>
      <c r="FN35" s="80"/>
      <c r="FO35" s="80"/>
      <c r="FP35" s="80"/>
      <c r="FQ35" s="80"/>
      <c r="FR35" s="80"/>
      <c r="FS35" s="80"/>
      <c r="FT35" s="80"/>
      <c r="FU35" s="80"/>
      <c r="FV35" s="80"/>
      <c r="FW35" s="80"/>
      <c r="FX35" s="80"/>
      <c r="FY35" s="80"/>
      <c r="FZ35" s="80"/>
      <c r="GA35" s="80"/>
      <c r="GB35" s="80"/>
      <c r="GC35" s="80"/>
      <c r="GD35" s="80"/>
      <c r="GE35" s="80"/>
      <c r="GF35" s="80"/>
      <c r="GG35" s="80"/>
      <c r="GH35" s="80"/>
      <c r="GI35" s="80"/>
      <c r="GJ35" s="80"/>
      <c r="GK35" s="80"/>
      <c r="GL35" s="80"/>
      <c r="GM35" s="80"/>
      <c r="GN35" s="80"/>
      <c r="GO35" s="80"/>
      <c r="GP35" s="80"/>
      <c r="GQ35" s="80"/>
      <c r="GR35" s="80"/>
      <c r="GS35" s="80"/>
      <c r="GT35" s="80"/>
      <c r="GU35" s="80"/>
      <c r="GV35" s="80"/>
      <c r="GW35" s="80"/>
      <c r="GX35" s="80"/>
      <c r="GY35" s="80"/>
      <c r="GZ35" s="80"/>
      <c r="HA35" s="80"/>
      <c r="HB35" s="80"/>
      <c r="HC35" s="80"/>
      <c r="HD35" s="80"/>
      <c r="HE35" s="80"/>
      <c r="HF35" s="80"/>
      <c r="HG35" s="80"/>
      <c r="HH35" s="80"/>
      <c r="HI35" s="80"/>
      <c r="HJ35" s="80"/>
      <c r="HK35" s="80"/>
      <c r="HL35" s="80"/>
      <c r="HM35" s="80"/>
      <c r="HN35" s="80"/>
      <c r="HO35" s="80"/>
      <c r="HP35" s="80"/>
      <c r="HQ35" s="80"/>
      <c r="HR35" s="80"/>
      <c r="HS35" s="80"/>
      <c r="HT35" s="80"/>
      <c r="HU35" s="80"/>
      <c r="HV35" s="80"/>
      <c r="HW35" s="80"/>
      <c r="HX35" s="80"/>
      <c r="HY35" s="80"/>
      <c r="HZ35" s="80"/>
      <c r="IA35" s="80"/>
      <c r="IB35" s="80"/>
      <c r="IC35" s="80"/>
      <c r="ID35" s="80"/>
      <c r="IE35" s="80"/>
      <c r="IF35" s="80"/>
      <c r="IG35" s="80"/>
      <c r="IH35" s="80"/>
      <c r="II35" s="80"/>
      <c r="IJ35" s="80"/>
      <c r="IK35" s="80"/>
      <c r="IL35" s="80"/>
      <c r="IM35" s="80"/>
      <c r="IN35" s="80"/>
      <c r="IO35" s="80"/>
      <c r="IP35" s="80"/>
      <c r="IQ35" s="80"/>
      <c r="IR35" s="80"/>
      <c r="IS35" s="80"/>
      <c r="IT35" s="80"/>
      <c r="IU35" s="80"/>
      <c r="IV35" s="80"/>
      <c r="IW35" s="80"/>
      <c r="IX35" s="80"/>
      <c r="IY35" s="80"/>
      <c r="IZ35" s="80"/>
      <c r="JA35" s="80"/>
      <c r="JB35" s="80"/>
      <c r="JC35" s="80"/>
      <c r="JD35" s="80"/>
      <c r="JE35" s="80"/>
      <c r="JF35" s="80"/>
      <c r="JG35" s="80"/>
      <c r="JH35" s="80"/>
      <c r="JI35" s="80"/>
      <c r="JJ35" s="80"/>
      <c r="JK35" s="80"/>
      <c r="JL35" s="80"/>
      <c r="JM35" s="80"/>
      <c r="JN35" s="80"/>
      <c r="JO35" s="80"/>
      <c r="JP35" s="80"/>
      <c r="JQ35" s="80"/>
      <c r="JR35" s="80"/>
      <c r="JS35" s="80"/>
      <c r="JT35" s="80"/>
      <c r="JU35" s="80"/>
      <c r="JV35" s="80"/>
      <c r="JW35" s="80"/>
      <c r="JX35" s="80"/>
      <c r="JY35" s="80"/>
      <c r="JZ35" s="80"/>
      <c r="KA35" s="80"/>
      <c r="KB35" s="80"/>
      <c r="KC35" s="80"/>
      <c r="KD35" s="80"/>
      <c r="KE35" s="80"/>
      <c r="KF35" s="80"/>
      <c r="KG35" s="80"/>
      <c r="KH35" s="80"/>
      <c r="KI35" s="80"/>
      <c r="KJ35" s="80"/>
      <c r="KK35" s="80"/>
      <c r="KL35" s="80"/>
      <c r="KM35" s="80"/>
      <c r="KN35" s="80"/>
      <c r="KO35" s="80"/>
      <c r="KP35" s="80"/>
      <c r="KQ35" s="80"/>
      <c r="KR35" s="80"/>
      <c r="KS35" s="80"/>
      <c r="KT35" s="80"/>
      <c r="KU35" s="80"/>
      <c r="KV35" s="80"/>
      <c r="KW35" s="80"/>
      <c r="KX35" s="80"/>
      <c r="KY35" s="80"/>
      <c r="KZ35" s="80"/>
      <c r="LA35" s="80"/>
      <c r="LB35" s="80"/>
      <c r="LC35" s="80"/>
      <c r="LD35" s="80"/>
      <c r="LE35" s="80"/>
      <c r="LF35" s="80"/>
      <c r="LG35" s="80"/>
      <c r="LH35" s="80"/>
      <c r="LI35" s="80"/>
      <c r="LJ35" s="80"/>
      <c r="LK35" s="80"/>
      <c r="LL35" s="80"/>
      <c r="LM35" s="80"/>
      <c r="LN35" s="80"/>
      <c r="LO35" s="80"/>
      <c r="LP35" s="80"/>
      <c r="LQ35" s="80"/>
      <c r="LR35" s="80"/>
      <c r="LS35" s="80"/>
      <c r="LT35" s="80"/>
      <c r="LU35" s="80"/>
      <c r="LV35" s="80"/>
      <c r="LW35" s="80"/>
      <c r="LX35" s="80"/>
      <c r="LY35" s="80"/>
      <c r="LZ35" s="80"/>
      <c r="MA35" s="80"/>
      <c r="MB35" s="80"/>
      <c r="MC35" s="80"/>
      <c r="MD35" s="80"/>
      <c r="ME35" s="80"/>
      <c r="MF35" s="80"/>
      <c r="MG35" s="80"/>
      <c r="MH35" s="80"/>
      <c r="MI35" s="80"/>
      <c r="MJ35" s="80"/>
      <c r="MK35" s="80"/>
      <c r="ML35" s="80"/>
      <c r="MM35" s="80"/>
      <c r="MN35" s="80"/>
      <c r="MO35" s="80"/>
      <c r="MP35" s="80"/>
      <c r="MQ35" s="80"/>
      <c r="MR35" s="80"/>
      <c r="MS35" s="80"/>
      <c r="MT35" s="80"/>
      <c r="MU35" s="80"/>
      <c r="MV35" s="80"/>
      <c r="MW35" s="80"/>
      <c r="MX35" s="80"/>
      <c r="MY35" s="80"/>
      <c r="MZ35" s="80"/>
      <c r="NA35" s="80"/>
      <c r="NB35" s="80"/>
      <c r="NC35" s="80"/>
      <c r="ND35" s="80"/>
      <c r="NE35" s="80"/>
      <c r="NF35" s="80"/>
      <c r="NG35" s="80"/>
      <c r="NH35" s="80"/>
      <c r="NI35" s="80"/>
      <c r="NJ35" s="80"/>
      <c r="NK35" s="80"/>
      <c r="NL35" s="80"/>
      <c r="NM35" s="80"/>
      <c r="NN35" s="80"/>
      <c r="NO35" s="80"/>
      <c r="NP35" s="80"/>
      <c r="NQ35" s="80"/>
      <c r="NR35" s="80"/>
      <c r="NS35" s="80"/>
      <c r="NT35" s="80"/>
      <c r="NU35" s="80"/>
      <c r="NV35" s="80"/>
      <c r="NW35" s="80"/>
      <c r="NX35" s="80"/>
      <c r="NY35" s="80"/>
      <c r="NZ35" s="80"/>
      <c r="OA35" s="80"/>
      <c r="OB35" s="79">
        <v>76787</v>
      </c>
    </row>
    <row r="36" spans="1:392" ht="13.15">
      <c r="A36" s="27">
        <v>233262</v>
      </c>
      <c r="B36" s="86" t="s">
        <v>143</v>
      </c>
      <c r="C36" s="83"/>
      <c r="D36" s="83"/>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v>90810</v>
      </c>
      <c r="AG36" s="83"/>
      <c r="AH36" s="83"/>
      <c r="AI36" s="83"/>
      <c r="AJ36" s="83"/>
      <c r="AK36" s="83"/>
      <c r="AL36" s="83"/>
      <c r="AM36" s="83"/>
      <c r="AN36" s="83"/>
      <c r="AO36" s="83"/>
      <c r="AP36" s="83"/>
      <c r="AQ36" s="83"/>
      <c r="AR36" s="83"/>
      <c r="AS36" s="83"/>
      <c r="AT36" s="83"/>
      <c r="AU36" s="83"/>
      <c r="AV36" s="83"/>
      <c r="AW36" s="83"/>
      <c r="AX36" s="83"/>
      <c r="AY36" s="83"/>
      <c r="AZ36" s="83"/>
      <c r="BA36" s="83"/>
      <c r="BB36" s="83"/>
      <c r="BC36" s="83"/>
      <c r="BD36" s="83"/>
      <c r="BE36" s="83"/>
      <c r="BF36" s="83"/>
      <c r="BG36" s="83"/>
      <c r="BH36" s="83"/>
      <c r="BI36" s="83"/>
      <c r="BJ36" s="83"/>
      <c r="BK36" s="83"/>
      <c r="BL36" s="83"/>
      <c r="BM36" s="83"/>
      <c r="BN36" s="83"/>
      <c r="BO36" s="81"/>
      <c r="BP36" s="80"/>
      <c r="BQ36" s="80"/>
      <c r="BR36" s="80"/>
      <c r="BS36" s="80"/>
      <c r="BT36" s="80"/>
      <c r="BU36" s="80"/>
      <c r="BV36" s="80"/>
      <c r="BW36" s="80"/>
      <c r="BX36" s="80"/>
      <c r="BY36" s="80"/>
      <c r="BZ36" s="80"/>
      <c r="CA36" s="80"/>
      <c r="CB36" s="80"/>
      <c r="CC36" s="80"/>
      <c r="CD36" s="80"/>
      <c r="CE36" s="80"/>
      <c r="CF36" s="80"/>
      <c r="CG36" s="80"/>
      <c r="CH36" s="80"/>
      <c r="CI36" s="80"/>
      <c r="CJ36" s="80"/>
      <c r="CK36" s="80"/>
      <c r="CL36" s="80"/>
      <c r="CM36" s="80"/>
      <c r="CN36" s="80"/>
      <c r="CO36" s="80"/>
      <c r="CP36" s="80"/>
      <c r="CQ36" s="80"/>
      <c r="CR36" s="80"/>
      <c r="CS36" s="80"/>
      <c r="CT36" s="80"/>
      <c r="CU36" s="80"/>
      <c r="CV36" s="80"/>
      <c r="CW36" s="80"/>
      <c r="CX36" s="80"/>
      <c r="CY36" s="80"/>
      <c r="CZ36" s="80"/>
      <c r="DA36" s="80"/>
      <c r="DB36" s="80"/>
      <c r="DC36" s="80"/>
      <c r="DD36" s="80"/>
      <c r="DE36" s="80"/>
      <c r="DF36" s="80"/>
      <c r="DG36" s="80"/>
      <c r="DH36" s="80"/>
      <c r="DI36" s="80"/>
      <c r="DJ36" s="80"/>
      <c r="DK36" s="80"/>
      <c r="DL36" s="80"/>
      <c r="DM36" s="80"/>
      <c r="DN36" s="80"/>
      <c r="DO36" s="80"/>
      <c r="DP36" s="80"/>
      <c r="DQ36" s="80"/>
      <c r="DR36" s="80"/>
      <c r="DS36" s="80"/>
      <c r="DT36" s="80"/>
      <c r="DU36" s="80"/>
      <c r="DV36" s="80"/>
      <c r="DW36" s="80"/>
      <c r="DX36" s="80"/>
      <c r="DY36" s="80"/>
      <c r="DZ36" s="80"/>
      <c r="EA36" s="80"/>
      <c r="EB36" s="80"/>
      <c r="EC36" s="80"/>
      <c r="ED36" s="80"/>
      <c r="EE36" s="80"/>
      <c r="EF36" s="80"/>
      <c r="EG36" s="80"/>
      <c r="EH36" s="80"/>
      <c r="EI36" s="80"/>
      <c r="EJ36" s="80"/>
      <c r="EK36" s="80"/>
      <c r="EL36" s="80"/>
      <c r="EM36" s="80"/>
      <c r="EN36" s="80"/>
      <c r="EO36" s="80"/>
      <c r="EP36" s="80"/>
      <c r="EQ36" s="80"/>
      <c r="ER36" s="80"/>
      <c r="ES36" s="80"/>
      <c r="ET36" s="80"/>
      <c r="EU36" s="80"/>
      <c r="EV36" s="80"/>
      <c r="EW36" s="80"/>
      <c r="EX36" s="80"/>
      <c r="EY36" s="80"/>
      <c r="EZ36" s="80"/>
      <c r="FA36" s="80"/>
      <c r="FB36" s="80"/>
      <c r="FC36" s="80"/>
      <c r="FD36" s="80"/>
      <c r="FE36" s="80"/>
      <c r="FF36" s="80"/>
      <c r="FG36" s="80"/>
      <c r="FH36" s="80"/>
      <c r="FI36" s="80"/>
      <c r="FJ36" s="80"/>
      <c r="FK36" s="80"/>
      <c r="FL36" s="80"/>
      <c r="FM36" s="80"/>
      <c r="FN36" s="80"/>
      <c r="FO36" s="80"/>
      <c r="FP36" s="80"/>
      <c r="FQ36" s="80"/>
      <c r="FR36" s="80"/>
      <c r="FS36" s="80"/>
      <c r="FT36" s="80"/>
      <c r="FU36" s="80"/>
      <c r="FV36" s="80"/>
      <c r="FW36" s="80"/>
      <c r="FX36" s="80"/>
      <c r="FY36" s="80"/>
      <c r="FZ36" s="80"/>
      <c r="GA36" s="80"/>
      <c r="GB36" s="80"/>
      <c r="GC36" s="80"/>
      <c r="GD36" s="80"/>
      <c r="GE36" s="80"/>
      <c r="GF36" s="80"/>
      <c r="GG36" s="80"/>
      <c r="GH36" s="80"/>
      <c r="GI36" s="80"/>
      <c r="GJ36" s="80"/>
      <c r="GK36" s="80"/>
      <c r="GL36" s="80"/>
      <c r="GM36" s="80"/>
      <c r="GN36" s="80"/>
      <c r="GO36" s="80"/>
      <c r="GP36" s="80"/>
      <c r="GQ36" s="80"/>
      <c r="GR36" s="80"/>
      <c r="GS36" s="80"/>
      <c r="GT36" s="80"/>
      <c r="GU36" s="80"/>
      <c r="GV36" s="80"/>
      <c r="GW36" s="80"/>
      <c r="GX36" s="80"/>
      <c r="GY36" s="80"/>
      <c r="GZ36" s="80"/>
      <c r="HA36" s="80"/>
      <c r="HB36" s="80"/>
      <c r="HC36" s="80"/>
      <c r="HD36" s="80"/>
      <c r="HE36" s="80"/>
      <c r="HF36" s="80"/>
      <c r="HG36" s="80"/>
      <c r="HH36" s="80"/>
      <c r="HI36" s="80"/>
      <c r="HJ36" s="80"/>
      <c r="HK36" s="80"/>
      <c r="HL36" s="80"/>
      <c r="HM36" s="80"/>
      <c r="HN36" s="80"/>
      <c r="HO36" s="80"/>
      <c r="HP36" s="80"/>
      <c r="HQ36" s="80"/>
      <c r="HR36" s="80"/>
      <c r="HS36" s="80"/>
      <c r="HT36" s="80"/>
      <c r="HU36" s="80"/>
      <c r="HV36" s="80"/>
      <c r="HW36" s="80"/>
      <c r="HX36" s="80"/>
      <c r="HY36" s="80"/>
      <c r="HZ36" s="80"/>
      <c r="IA36" s="80"/>
      <c r="IB36" s="80"/>
      <c r="IC36" s="80"/>
      <c r="ID36" s="80"/>
      <c r="IE36" s="80"/>
      <c r="IF36" s="80"/>
      <c r="IG36" s="80"/>
      <c r="IH36" s="80"/>
      <c r="II36" s="80"/>
      <c r="IJ36" s="80"/>
      <c r="IK36" s="80"/>
      <c r="IL36" s="80"/>
      <c r="IM36" s="80"/>
      <c r="IN36" s="80"/>
      <c r="IO36" s="80"/>
      <c r="IP36" s="80"/>
      <c r="IQ36" s="80"/>
      <c r="IR36" s="80"/>
      <c r="IS36" s="80"/>
      <c r="IT36" s="80"/>
      <c r="IU36" s="80"/>
      <c r="IV36" s="80"/>
      <c r="IW36" s="80"/>
      <c r="IX36" s="80"/>
      <c r="IY36" s="80"/>
      <c r="IZ36" s="80"/>
      <c r="JA36" s="80"/>
      <c r="JB36" s="80"/>
      <c r="JC36" s="80"/>
      <c r="JD36" s="80"/>
      <c r="JE36" s="80"/>
      <c r="JF36" s="80"/>
      <c r="JG36" s="80"/>
      <c r="JH36" s="80"/>
      <c r="JI36" s="80"/>
      <c r="JJ36" s="80"/>
      <c r="JK36" s="80"/>
      <c r="JL36" s="80"/>
      <c r="JM36" s="80"/>
      <c r="JN36" s="80"/>
      <c r="JO36" s="80"/>
      <c r="JP36" s="80"/>
      <c r="JQ36" s="80"/>
      <c r="JR36" s="80"/>
      <c r="JS36" s="80"/>
      <c r="JT36" s="80"/>
      <c r="JU36" s="80"/>
      <c r="JV36" s="80"/>
      <c r="JW36" s="80"/>
      <c r="JX36" s="80"/>
      <c r="JY36" s="80"/>
      <c r="JZ36" s="80"/>
      <c r="KA36" s="80"/>
      <c r="KB36" s="80"/>
      <c r="KC36" s="80"/>
      <c r="KD36" s="80"/>
      <c r="KE36" s="80"/>
      <c r="KF36" s="80"/>
      <c r="KG36" s="80"/>
      <c r="KH36" s="80"/>
      <c r="KI36" s="80"/>
      <c r="KJ36" s="80"/>
      <c r="KK36" s="80"/>
      <c r="KL36" s="80"/>
      <c r="KM36" s="80"/>
      <c r="KN36" s="80"/>
      <c r="KO36" s="80"/>
      <c r="KP36" s="80"/>
      <c r="KQ36" s="80"/>
      <c r="KR36" s="80"/>
      <c r="KS36" s="80"/>
      <c r="KT36" s="80"/>
      <c r="KU36" s="80"/>
      <c r="KV36" s="80"/>
      <c r="KW36" s="80"/>
      <c r="KX36" s="80"/>
      <c r="KY36" s="80"/>
      <c r="KZ36" s="80"/>
      <c r="LA36" s="80"/>
      <c r="LB36" s="80"/>
      <c r="LC36" s="80"/>
      <c r="LD36" s="80"/>
      <c r="LE36" s="80"/>
      <c r="LF36" s="80"/>
      <c r="LG36" s="80"/>
      <c r="LH36" s="80"/>
      <c r="LI36" s="80"/>
      <c r="LJ36" s="80"/>
      <c r="LK36" s="80"/>
      <c r="LL36" s="80"/>
      <c r="LM36" s="80"/>
      <c r="LN36" s="80"/>
      <c r="LO36" s="80"/>
      <c r="LP36" s="80"/>
      <c r="LQ36" s="80"/>
      <c r="LR36" s="80"/>
      <c r="LS36" s="80"/>
      <c r="LT36" s="80"/>
      <c r="LU36" s="80"/>
      <c r="LV36" s="80"/>
      <c r="LW36" s="80"/>
      <c r="LX36" s="80"/>
      <c r="LY36" s="80"/>
      <c r="LZ36" s="80"/>
      <c r="MA36" s="80"/>
      <c r="MB36" s="80"/>
      <c r="MC36" s="80"/>
      <c r="MD36" s="80"/>
      <c r="ME36" s="80"/>
      <c r="MF36" s="80"/>
      <c r="MG36" s="80"/>
      <c r="MH36" s="80"/>
      <c r="MI36" s="80"/>
      <c r="MJ36" s="80"/>
      <c r="MK36" s="80"/>
      <c r="ML36" s="80"/>
      <c r="MM36" s="80"/>
      <c r="MN36" s="80"/>
      <c r="MO36" s="80"/>
      <c r="MP36" s="80"/>
      <c r="MQ36" s="80"/>
      <c r="MR36" s="80"/>
      <c r="MS36" s="80"/>
      <c r="MT36" s="80"/>
      <c r="MU36" s="80"/>
      <c r="MV36" s="80"/>
      <c r="MW36" s="80"/>
      <c r="MX36" s="80"/>
      <c r="MY36" s="80"/>
      <c r="MZ36" s="80"/>
      <c r="NA36" s="80"/>
      <c r="NB36" s="80"/>
      <c r="NC36" s="80"/>
      <c r="ND36" s="80"/>
      <c r="NE36" s="80"/>
      <c r="NF36" s="80"/>
      <c r="NG36" s="80"/>
      <c r="NH36" s="80"/>
      <c r="NI36" s="80"/>
      <c r="NJ36" s="80"/>
      <c r="NK36" s="80"/>
      <c r="NL36" s="80"/>
      <c r="NM36" s="80"/>
      <c r="NN36" s="80"/>
      <c r="NO36" s="80"/>
      <c r="NP36" s="80"/>
      <c r="NQ36" s="80"/>
      <c r="NR36" s="80"/>
      <c r="NS36" s="80"/>
      <c r="NT36" s="80"/>
      <c r="NU36" s="80"/>
      <c r="NV36" s="80"/>
      <c r="NW36" s="80"/>
      <c r="NX36" s="80"/>
      <c r="NY36" s="80"/>
      <c r="NZ36" s="80"/>
      <c r="OA36" s="80"/>
      <c r="OB36" s="79">
        <v>90810</v>
      </c>
    </row>
    <row r="37" spans="1:392" ht="13.15">
      <c r="A37" s="27">
        <v>233293</v>
      </c>
      <c r="B37" s="86" t="s">
        <v>144</v>
      </c>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v>72951</v>
      </c>
      <c r="AH37" s="83"/>
      <c r="AI37" s="83"/>
      <c r="AJ37" s="83"/>
      <c r="AK37" s="83"/>
      <c r="AL37" s="83"/>
      <c r="AM37" s="83"/>
      <c r="AN37" s="83"/>
      <c r="AO37" s="83"/>
      <c r="AP37" s="83"/>
      <c r="AQ37" s="83"/>
      <c r="AR37" s="83"/>
      <c r="AS37" s="83"/>
      <c r="AT37" s="83"/>
      <c r="AU37" s="83"/>
      <c r="AV37" s="83"/>
      <c r="AW37" s="83"/>
      <c r="AX37" s="83"/>
      <c r="AY37" s="83"/>
      <c r="AZ37" s="83"/>
      <c r="BA37" s="83"/>
      <c r="BB37" s="83"/>
      <c r="BC37" s="83"/>
      <c r="BD37" s="83"/>
      <c r="BE37" s="83"/>
      <c r="BF37" s="83"/>
      <c r="BG37" s="83"/>
      <c r="BH37" s="83"/>
      <c r="BI37" s="83"/>
      <c r="BJ37" s="83"/>
      <c r="BK37" s="83"/>
      <c r="BL37" s="83"/>
      <c r="BM37" s="83"/>
      <c r="BN37" s="83"/>
      <c r="BO37" s="81"/>
      <c r="BP37" s="80"/>
      <c r="BQ37" s="80"/>
      <c r="BR37" s="80"/>
      <c r="BS37" s="80"/>
      <c r="BT37" s="80"/>
      <c r="BU37" s="80"/>
      <c r="BV37" s="80"/>
      <c r="BW37" s="80"/>
      <c r="BX37" s="80"/>
      <c r="BY37" s="80"/>
      <c r="BZ37" s="80"/>
      <c r="CA37" s="80"/>
      <c r="CB37" s="80"/>
      <c r="CC37" s="80"/>
      <c r="CD37" s="80"/>
      <c r="CE37" s="80"/>
      <c r="CF37" s="80"/>
      <c r="CG37" s="80"/>
      <c r="CH37" s="80"/>
      <c r="CI37" s="80"/>
      <c r="CJ37" s="80"/>
      <c r="CK37" s="80"/>
      <c r="CL37" s="80"/>
      <c r="CM37" s="80"/>
      <c r="CN37" s="80"/>
      <c r="CO37" s="80"/>
      <c r="CP37" s="80"/>
      <c r="CQ37" s="80"/>
      <c r="CR37" s="80"/>
      <c r="CS37" s="80"/>
      <c r="CT37" s="80"/>
      <c r="CU37" s="80"/>
      <c r="CV37" s="80"/>
      <c r="CW37" s="80"/>
      <c r="CX37" s="80"/>
      <c r="CY37" s="80"/>
      <c r="CZ37" s="80"/>
      <c r="DA37" s="80"/>
      <c r="DB37" s="80"/>
      <c r="DC37" s="80"/>
      <c r="DD37" s="80"/>
      <c r="DE37" s="80"/>
      <c r="DF37" s="80"/>
      <c r="DG37" s="80"/>
      <c r="DH37" s="80"/>
      <c r="DI37" s="80"/>
      <c r="DJ37" s="80"/>
      <c r="DK37" s="80"/>
      <c r="DL37" s="80"/>
      <c r="DM37" s="80"/>
      <c r="DN37" s="80"/>
      <c r="DO37" s="80"/>
      <c r="DP37" s="80"/>
      <c r="DQ37" s="80"/>
      <c r="DR37" s="80"/>
      <c r="DS37" s="80"/>
      <c r="DT37" s="80"/>
      <c r="DU37" s="80"/>
      <c r="DV37" s="80"/>
      <c r="DW37" s="80"/>
      <c r="DX37" s="80"/>
      <c r="DY37" s="80"/>
      <c r="DZ37" s="80"/>
      <c r="EA37" s="80"/>
      <c r="EB37" s="80"/>
      <c r="EC37" s="80"/>
      <c r="ED37" s="80"/>
      <c r="EE37" s="80"/>
      <c r="EF37" s="80"/>
      <c r="EG37" s="80"/>
      <c r="EH37" s="80"/>
      <c r="EI37" s="80"/>
      <c r="EJ37" s="80"/>
      <c r="EK37" s="80"/>
      <c r="EL37" s="80"/>
      <c r="EM37" s="80"/>
      <c r="EN37" s="80"/>
      <c r="EO37" s="80"/>
      <c r="EP37" s="80"/>
      <c r="EQ37" s="80"/>
      <c r="ER37" s="80"/>
      <c r="ES37" s="80"/>
      <c r="ET37" s="80"/>
      <c r="EU37" s="80"/>
      <c r="EV37" s="80"/>
      <c r="EW37" s="80"/>
      <c r="EX37" s="80"/>
      <c r="EY37" s="80"/>
      <c r="EZ37" s="80"/>
      <c r="FA37" s="80"/>
      <c r="FB37" s="80"/>
      <c r="FC37" s="80"/>
      <c r="FD37" s="80"/>
      <c r="FE37" s="80"/>
      <c r="FF37" s="80"/>
      <c r="FG37" s="80"/>
      <c r="FH37" s="80"/>
      <c r="FI37" s="80"/>
      <c r="FJ37" s="80"/>
      <c r="FK37" s="80"/>
      <c r="FL37" s="80"/>
      <c r="FM37" s="80"/>
      <c r="FN37" s="80"/>
      <c r="FO37" s="80"/>
      <c r="FP37" s="80"/>
      <c r="FQ37" s="80"/>
      <c r="FR37" s="80"/>
      <c r="FS37" s="80"/>
      <c r="FT37" s="80"/>
      <c r="FU37" s="80"/>
      <c r="FV37" s="80"/>
      <c r="FW37" s="80"/>
      <c r="FX37" s="80"/>
      <c r="FY37" s="80"/>
      <c r="FZ37" s="80"/>
      <c r="GA37" s="80"/>
      <c r="GB37" s="80"/>
      <c r="GC37" s="80"/>
      <c r="GD37" s="80"/>
      <c r="GE37" s="80"/>
      <c r="GF37" s="80"/>
      <c r="GG37" s="80"/>
      <c r="GH37" s="80"/>
      <c r="GI37" s="80"/>
      <c r="GJ37" s="80"/>
      <c r="GK37" s="80"/>
      <c r="GL37" s="80"/>
      <c r="GM37" s="80"/>
      <c r="GN37" s="80"/>
      <c r="GO37" s="80"/>
      <c r="GP37" s="80"/>
      <c r="GQ37" s="80"/>
      <c r="GR37" s="80"/>
      <c r="GS37" s="80"/>
      <c r="GT37" s="80"/>
      <c r="GU37" s="80"/>
      <c r="GV37" s="80"/>
      <c r="GW37" s="80"/>
      <c r="GX37" s="80"/>
      <c r="GY37" s="80"/>
      <c r="GZ37" s="80"/>
      <c r="HA37" s="80"/>
      <c r="HB37" s="80"/>
      <c r="HC37" s="80"/>
      <c r="HD37" s="80"/>
      <c r="HE37" s="80"/>
      <c r="HF37" s="80"/>
      <c r="HG37" s="80"/>
      <c r="HH37" s="80"/>
      <c r="HI37" s="80"/>
      <c r="HJ37" s="80"/>
      <c r="HK37" s="80"/>
      <c r="HL37" s="80"/>
      <c r="HM37" s="80"/>
      <c r="HN37" s="80"/>
      <c r="HO37" s="80"/>
      <c r="HP37" s="80"/>
      <c r="HQ37" s="80"/>
      <c r="HR37" s="80"/>
      <c r="HS37" s="80"/>
      <c r="HT37" s="80"/>
      <c r="HU37" s="80"/>
      <c r="HV37" s="80"/>
      <c r="HW37" s="80"/>
      <c r="HX37" s="80"/>
      <c r="HY37" s="80"/>
      <c r="HZ37" s="80"/>
      <c r="IA37" s="80"/>
      <c r="IB37" s="80"/>
      <c r="IC37" s="80"/>
      <c r="ID37" s="80"/>
      <c r="IE37" s="80"/>
      <c r="IF37" s="80"/>
      <c r="IG37" s="80"/>
      <c r="IH37" s="80"/>
      <c r="II37" s="80"/>
      <c r="IJ37" s="80"/>
      <c r="IK37" s="80"/>
      <c r="IL37" s="80"/>
      <c r="IM37" s="80"/>
      <c r="IN37" s="80"/>
      <c r="IO37" s="80"/>
      <c r="IP37" s="80"/>
      <c r="IQ37" s="80"/>
      <c r="IR37" s="80"/>
      <c r="IS37" s="80"/>
      <c r="IT37" s="80"/>
      <c r="IU37" s="80"/>
      <c r="IV37" s="80"/>
      <c r="IW37" s="80"/>
      <c r="IX37" s="80"/>
      <c r="IY37" s="80"/>
      <c r="IZ37" s="80"/>
      <c r="JA37" s="80"/>
      <c r="JB37" s="80"/>
      <c r="JC37" s="80"/>
      <c r="JD37" s="80"/>
      <c r="JE37" s="80"/>
      <c r="JF37" s="80"/>
      <c r="JG37" s="80"/>
      <c r="JH37" s="80"/>
      <c r="JI37" s="80"/>
      <c r="JJ37" s="80"/>
      <c r="JK37" s="80"/>
      <c r="JL37" s="80"/>
      <c r="JM37" s="80"/>
      <c r="JN37" s="80"/>
      <c r="JO37" s="80"/>
      <c r="JP37" s="80"/>
      <c r="JQ37" s="80"/>
      <c r="JR37" s="80"/>
      <c r="JS37" s="80"/>
      <c r="JT37" s="80"/>
      <c r="JU37" s="80"/>
      <c r="JV37" s="80"/>
      <c r="JW37" s="80"/>
      <c r="JX37" s="80"/>
      <c r="JY37" s="80"/>
      <c r="JZ37" s="80"/>
      <c r="KA37" s="80"/>
      <c r="KB37" s="80"/>
      <c r="KC37" s="80"/>
      <c r="KD37" s="80"/>
      <c r="KE37" s="80"/>
      <c r="KF37" s="80"/>
      <c r="KG37" s="80"/>
      <c r="KH37" s="80"/>
      <c r="KI37" s="80"/>
      <c r="KJ37" s="80"/>
      <c r="KK37" s="80"/>
      <c r="KL37" s="80"/>
      <c r="KM37" s="80"/>
      <c r="KN37" s="80"/>
      <c r="KO37" s="80"/>
      <c r="KP37" s="80"/>
      <c r="KQ37" s="80"/>
      <c r="KR37" s="80"/>
      <c r="KS37" s="80"/>
      <c r="KT37" s="80"/>
      <c r="KU37" s="80"/>
      <c r="KV37" s="80"/>
      <c r="KW37" s="80"/>
      <c r="KX37" s="80"/>
      <c r="KY37" s="80"/>
      <c r="KZ37" s="80"/>
      <c r="LA37" s="80"/>
      <c r="LB37" s="80"/>
      <c r="LC37" s="80"/>
      <c r="LD37" s="80"/>
      <c r="LE37" s="80"/>
      <c r="LF37" s="80"/>
      <c r="LG37" s="80"/>
      <c r="LH37" s="80"/>
      <c r="LI37" s="80"/>
      <c r="LJ37" s="80"/>
      <c r="LK37" s="80"/>
      <c r="LL37" s="80"/>
      <c r="LM37" s="80"/>
      <c r="LN37" s="80"/>
      <c r="LO37" s="80"/>
      <c r="LP37" s="80"/>
      <c r="LQ37" s="80"/>
      <c r="LR37" s="80"/>
      <c r="LS37" s="80"/>
      <c r="LT37" s="80"/>
      <c r="LU37" s="80"/>
      <c r="LV37" s="80"/>
      <c r="LW37" s="80"/>
      <c r="LX37" s="80"/>
      <c r="LY37" s="80"/>
      <c r="LZ37" s="80"/>
      <c r="MA37" s="80"/>
      <c r="MB37" s="80"/>
      <c r="MC37" s="80"/>
      <c r="MD37" s="80"/>
      <c r="ME37" s="80"/>
      <c r="MF37" s="80"/>
      <c r="MG37" s="80"/>
      <c r="MH37" s="80"/>
      <c r="MI37" s="80"/>
      <c r="MJ37" s="80"/>
      <c r="MK37" s="80"/>
      <c r="ML37" s="80"/>
      <c r="MM37" s="80"/>
      <c r="MN37" s="80"/>
      <c r="MO37" s="80"/>
      <c r="MP37" s="80"/>
      <c r="MQ37" s="80"/>
      <c r="MR37" s="80"/>
      <c r="MS37" s="80"/>
      <c r="MT37" s="80"/>
      <c r="MU37" s="80"/>
      <c r="MV37" s="80"/>
      <c r="MW37" s="80"/>
      <c r="MX37" s="80"/>
      <c r="MY37" s="80"/>
      <c r="MZ37" s="80"/>
      <c r="NA37" s="80"/>
      <c r="NB37" s="80"/>
      <c r="NC37" s="80"/>
      <c r="ND37" s="80"/>
      <c r="NE37" s="80"/>
      <c r="NF37" s="80"/>
      <c r="NG37" s="80"/>
      <c r="NH37" s="80"/>
      <c r="NI37" s="80"/>
      <c r="NJ37" s="80"/>
      <c r="NK37" s="80"/>
      <c r="NL37" s="80"/>
      <c r="NM37" s="80"/>
      <c r="NN37" s="80"/>
      <c r="NO37" s="80"/>
      <c r="NP37" s="80"/>
      <c r="NQ37" s="80"/>
      <c r="NR37" s="80"/>
      <c r="NS37" s="80"/>
      <c r="NT37" s="80"/>
      <c r="NU37" s="80"/>
      <c r="NV37" s="80"/>
      <c r="NW37" s="80"/>
      <c r="NX37" s="80"/>
      <c r="NY37" s="80"/>
      <c r="NZ37" s="80"/>
      <c r="OA37" s="80"/>
      <c r="OB37" s="79">
        <v>72951</v>
      </c>
    </row>
    <row r="38" spans="1:392" ht="13.15">
      <c r="A38" s="27" t="s">
        <v>146</v>
      </c>
      <c r="B38" s="86" t="s">
        <v>145</v>
      </c>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v>142348</v>
      </c>
      <c r="AI38" s="83"/>
      <c r="AJ38" s="83"/>
      <c r="AK38" s="83"/>
      <c r="AL38" s="83"/>
      <c r="AM38" s="83"/>
      <c r="AN38" s="83"/>
      <c r="AO38" s="83"/>
      <c r="AP38" s="83"/>
      <c r="AQ38" s="83"/>
      <c r="AR38" s="83"/>
      <c r="AS38" s="83"/>
      <c r="AT38" s="83"/>
      <c r="AU38" s="83"/>
      <c r="AV38" s="83"/>
      <c r="AW38" s="83"/>
      <c r="AX38" s="83"/>
      <c r="AY38" s="83"/>
      <c r="AZ38" s="83"/>
      <c r="BA38" s="83"/>
      <c r="BB38" s="83"/>
      <c r="BC38" s="83"/>
      <c r="BD38" s="83"/>
      <c r="BE38" s="83"/>
      <c r="BF38" s="83"/>
      <c r="BG38" s="83"/>
      <c r="BH38" s="83"/>
      <c r="BI38" s="83"/>
      <c r="BJ38" s="83"/>
      <c r="BK38" s="83"/>
      <c r="BL38" s="83"/>
      <c r="BM38" s="83"/>
      <c r="BN38" s="83"/>
      <c r="BO38" s="81"/>
      <c r="BP38" s="80"/>
      <c r="BQ38" s="80"/>
      <c r="BR38" s="80"/>
      <c r="BS38" s="80"/>
      <c r="BT38" s="80"/>
      <c r="BU38" s="80"/>
      <c r="BV38" s="80"/>
      <c r="BW38" s="80"/>
      <c r="BX38" s="80"/>
      <c r="BY38" s="80"/>
      <c r="BZ38" s="80"/>
      <c r="CA38" s="80"/>
      <c r="CB38" s="80"/>
      <c r="CC38" s="80"/>
      <c r="CD38" s="80"/>
      <c r="CE38" s="80"/>
      <c r="CF38" s="80"/>
      <c r="CG38" s="80"/>
      <c r="CH38" s="80"/>
      <c r="CI38" s="80"/>
      <c r="CJ38" s="80"/>
      <c r="CK38" s="80"/>
      <c r="CL38" s="80"/>
      <c r="CM38" s="80"/>
      <c r="CN38" s="80"/>
      <c r="CO38" s="80"/>
      <c r="CP38" s="80"/>
      <c r="CQ38" s="80"/>
      <c r="CR38" s="80"/>
      <c r="CS38" s="80"/>
      <c r="CT38" s="80"/>
      <c r="CU38" s="80"/>
      <c r="CV38" s="80"/>
      <c r="CW38" s="80"/>
      <c r="CX38" s="80"/>
      <c r="CY38" s="80"/>
      <c r="CZ38" s="80"/>
      <c r="DA38" s="80"/>
      <c r="DB38" s="80"/>
      <c r="DC38" s="80"/>
      <c r="DD38" s="80"/>
      <c r="DE38" s="80"/>
      <c r="DF38" s="80"/>
      <c r="DG38" s="80"/>
      <c r="DH38" s="80"/>
      <c r="DI38" s="80"/>
      <c r="DJ38" s="80"/>
      <c r="DK38" s="80"/>
      <c r="DL38" s="80"/>
      <c r="DM38" s="80"/>
      <c r="DN38" s="80"/>
      <c r="DO38" s="80"/>
      <c r="DP38" s="80"/>
      <c r="DQ38" s="80"/>
      <c r="DR38" s="80"/>
      <c r="DS38" s="80"/>
      <c r="DT38" s="80"/>
      <c r="DU38" s="80"/>
      <c r="DV38" s="80"/>
      <c r="DW38" s="80"/>
      <c r="DX38" s="80"/>
      <c r="DY38" s="80"/>
      <c r="DZ38" s="80"/>
      <c r="EA38" s="80"/>
      <c r="EB38" s="80"/>
      <c r="EC38" s="80"/>
      <c r="ED38" s="80"/>
      <c r="EE38" s="80"/>
      <c r="EF38" s="80"/>
      <c r="EG38" s="80"/>
      <c r="EH38" s="80"/>
      <c r="EI38" s="80"/>
      <c r="EJ38" s="80"/>
      <c r="EK38" s="80"/>
      <c r="EL38" s="80"/>
      <c r="EM38" s="80"/>
      <c r="EN38" s="80"/>
      <c r="EO38" s="80"/>
      <c r="EP38" s="80"/>
      <c r="EQ38" s="80"/>
      <c r="ER38" s="80"/>
      <c r="ES38" s="80"/>
      <c r="ET38" s="80"/>
      <c r="EU38" s="80"/>
      <c r="EV38" s="80"/>
      <c r="EW38" s="80"/>
      <c r="EX38" s="80"/>
      <c r="EY38" s="80"/>
      <c r="EZ38" s="80"/>
      <c r="FA38" s="80"/>
      <c r="FB38" s="80"/>
      <c r="FC38" s="80"/>
      <c r="FD38" s="80"/>
      <c r="FE38" s="80"/>
      <c r="FF38" s="80"/>
      <c r="FG38" s="80"/>
      <c r="FH38" s="80"/>
      <c r="FI38" s="80"/>
      <c r="FJ38" s="80"/>
      <c r="FK38" s="80"/>
      <c r="FL38" s="80"/>
      <c r="FM38" s="80"/>
      <c r="FN38" s="80"/>
      <c r="FO38" s="80"/>
      <c r="FP38" s="80"/>
      <c r="FQ38" s="80"/>
      <c r="FR38" s="80"/>
      <c r="FS38" s="80"/>
      <c r="FT38" s="80"/>
      <c r="FU38" s="80"/>
      <c r="FV38" s="80"/>
      <c r="FW38" s="80"/>
      <c r="FX38" s="80"/>
      <c r="FY38" s="80"/>
      <c r="FZ38" s="80"/>
      <c r="GA38" s="80"/>
      <c r="GB38" s="80"/>
      <c r="GC38" s="80"/>
      <c r="GD38" s="80"/>
      <c r="GE38" s="80"/>
      <c r="GF38" s="80"/>
      <c r="GG38" s="80"/>
      <c r="GH38" s="80"/>
      <c r="GI38" s="80"/>
      <c r="GJ38" s="80"/>
      <c r="GK38" s="80"/>
      <c r="GL38" s="80"/>
      <c r="GM38" s="80"/>
      <c r="GN38" s="80"/>
      <c r="GO38" s="80"/>
      <c r="GP38" s="80"/>
      <c r="GQ38" s="80"/>
      <c r="GR38" s="80"/>
      <c r="GS38" s="80"/>
      <c r="GT38" s="80"/>
      <c r="GU38" s="80"/>
      <c r="GV38" s="80"/>
      <c r="GW38" s="80"/>
      <c r="GX38" s="80"/>
      <c r="GY38" s="80"/>
      <c r="GZ38" s="80"/>
      <c r="HA38" s="80"/>
      <c r="HB38" s="80"/>
      <c r="HC38" s="80"/>
      <c r="HD38" s="80"/>
      <c r="HE38" s="80"/>
      <c r="HF38" s="80"/>
      <c r="HG38" s="80"/>
      <c r="HH38" s="80"/>
      <c r="HI38" s="80"/>
      <c r="HJ38" s="80"/>
      <c r="HK38" s="80"/>
      <c r="HL38" s="80"/>
      <c r="HM38" s="80"/>
      <c r="HN38" s="80"/>
      <c r="HO38" s="80"/>
      <c r="HP38" s="80"/>
      <c r="HQ38" s="80"/>
      <c r="HR38" s="80"/>
      <c r="HS38" s="80"/>
      <c r="HT38" s="80"/>
      <c r="HU38" s="80"/>
      <c r="HV38" s="80"/>
      <c r="HW38" s="80"/>
      <c r="HX38" s="80"/>
      <c r="HY38" s="80"/>
      <c r="HZ38" s="80"/>
      <c r="IA38" s="80"/>
      <c r="IB38" s="80"/>
      <c r="IC38" s="80"/>
      <c r="ID38" s="80"/>
      <c r="IE38" s="80"/>
      <c r="IF38" s="80"/>
      <c r="IG38" s="80"/>
      <c r="IH38" s="80"/>
      <c r="II38" s="80"/>
      <c r="IJ38" s="80"/>
      <c r="IK38" s="80"/>
      <c r="IL38" s="80"/>
      <c r="IM38" s="80"/>
      <c r="IN38" s="80"/>
      <c r="IO38" s="80"/>
      <c r="IP38" s="80"/>
      <c r="IQ38" s="80"/>
      <c r="IR38" s="80"/>
      <c r="IS38" s="80"/>
      <c r="IT38" s="80"/>
      <c r="IU38" s="80"/>
      <c r="IV38" s="80"/>
      <c r="IW38" s="80"/>
      <c r="IX38" s="80"/>
      <c r="IY38" s="80"/>
      <c r="IZ38" s="80"/>
      <c r="JA38" s="80"/>
      <c r="JB38" s="80"/>
      <c r="JC38" s="80"/>
      <c r="JD38" s="80"/>
      <c r="JE38" s="80"/>
      <c r="JF38" s="80"/>
      <c r="JG38" s="80"/>
      <c r="JH38" s="80"/>
      <c r="JI38" s="80"/>
      <c r="JJ38" s="80"/>
      <c r="JK38" s="80"/>
      <c r="JL38" s="80"/>
      <c r="JM38" s="80"/>
      <c r="JN38" s="80"/>
      <c r="JO38" s="80"/>
      <c r="JP38" s="80"/>
      <c r="JQ38" s="80"/>
      <c r="JR38" s="80"/>
      <c r="JS38" s="80"/>
      <c r="JT38" s="80"/>
      <c r="JU38" s="80"/>
      <c r="JV38" s="80"/>
      <c r="JW38" s="80"/>
      <c r="JX38" s="80"/>
      <c r="JY38" s="80"/>
      <c r="JZ38" s="80"/>
      <c r="KA38" s="80"/>
      <c r="KB38" s="80"/>
      <c r="KC38" s="80"/>
      <c r="KD38" s="80"/>
      <c r="KE38" s="80"/>
      <c r="KF38" s="80"/>
      <c r="KG38" s="80"/>
      <c r="KH38" s="80"/>
      <c r="KI38" s="80"/>
      <c r="KJ38" s="80"/>
      <c r="KK38" s="80"/>
      <c r="KL38" s="80"/>
      <c r="KM38" s="80"/>
      <c r="KN38" s="80"/>
      <c r="KO38" s="80"/>
      <c r="KP38" s="80"/>
      <c r="KQ38" s="80"/>
      <c r="KR38" s="80"/>
      <c r="KS38" s="80"/>
      <c r="KT38" s="80"/>
      <c r="KU38" s="80"/>
      <c r="KV38" s="80"/>
      <c r="KW38" s="80"/>
      <c r="KX38" s="80"/>
      <c r="KY38" s="80"/>
      <c r="KZ38" s="80"/>
      <c r="LA38" s="80"/>
      <c r="LB38" s="80"/>
      <c r="LC38" s="80"/>
      <c r="LD38" s="80"/>
      <c r="LE38" s="80"/>
      <c r="LF38" s="80"/>
      <c r="LG38" s="80"/>
      <c r="LH38" s="80"/>
      <c r="LI38" s="80"/>
      <c r="LJ38" s="80"/>
      <c r="LK38" s="80"/>
      <c r="LL38" s="80"/>
      <c r="LM38" s="80"/>
      <c r="LN38" s="80"/>
      <c r="LO38" s="80"/>
      <c r="LP38" s="80"/>
      <c r="LQ38" s="80"/>
      <c r="LR38" s="80"/>
      <c r="LS38" s="80"/>
      <c r="LT38" s="80"/>
      <c r="LU38" s="80"/>
      <c r="LV38" s="80"/>
      <c r="LW38" s="80"/>
      <c r="LX38" s="80"/>
      <c r="LY38" s="80"/>
      <c r="LZ38" s="80"/>
      <c r="MA38" s="80"/>
      <c r="MB38" s="80"/>
      <c r="MC38" s="80"/>
      <c r="MD38" s="80"/>
      <c r="ME38" s="80"/>
      <c r="MF38" s="80"/>
      <c r="MG38" s="80"/>
      <c r="MH38" s="80"/>
      <c r="MI38" s="80"/>
      <c r="MJ38" s="80"/>
      <c r="MK38" s="80"/>
      <c r="ML38" s="80"/>
      <c r="MM38" s="80"/>
      <c r="MN38" s="80"/>
      <c r="MO38" s="80"/>
      <c r="MP38" s="80"/>
      <c r="MQ38" s="80"/>
      <c r="MR38" s="80"/>
      <c r="MS38" s="80"/>
      <c r="MT38" s="80"/>
      <c r="MU38" s="80"/>
      <c r="MV38" s="80"/>
      <c r="MW38" s="80"/>
      <c r="MX38" s="80"/>
      <c r="MY38" s="80"/>
      <c r="MZ38" s="80"/>
      <c r="NA38" s="80"/>
      <c r="NB38" s="80"/>
      <c r="NC38" s="80"/>
      <c r="ND38" s="80"/>
      <c r="NE38" s="80"/>
      <c r="NF38" s="80"/>
      <c r="NG38" s="80"/>
      <c r="NH38" s="80"/>
      <c r="NI38" s="80"/>
      <c r="NJ38" s="80"/>
      <c r="NK38" s="80"/>
      <c r="NL38" s="80"/>
      <c r="NM38" s="80"/>
      <c r="NN38" s="80"/>
      <c r="NO38" s="80"/>
      <c r="NP38" s="80"/>
      <c r="NQ38" s="80"/>
      <c r="NR38" s="80"/>
      <c r="NS38" s="80"/>
      <c r="NT38" s="80"/>
      <c r="NU38" s="80"/>
      <c r="NV38" s="80"/>
      <c r="NW38" s="80"/>
      <c r="NX38" s="80"/>
      <c r="NY38" s="80"/>
      <c r="NZ38" s="80"/>
      <c r="OA38" s="80"/>
      <c r="OB38" s="79">
        <v>142348</v>
      </c>
    </row>
    <row r="39" spans="1:392" ht="13.15">
      <c r="A39" s="27" t="s">
        <v>148</v>
      </c>
      <c r="B39" s="86" t="s">
        <v>147</v>
      </c>
      <c r="C39" s="83"/>
      <c r="D39" s="83"/>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v>144326</v>
      </c>
      <c r="AJ39" s="83"/>
      <c r="AK39" s="83"/>
      <c r="AL39" s="83"/>
      <c r="AM39" s="83"/>
      <c r="AN39" s="83"/>
      <c r="AO39" s="83"/>
      <c r="AP39" s="83"/>
      <c r="AQ39" s="83"/>
      <c r="AR39" s="83"/>
      <c r="AS39" s="83"/>
      <c r="AT39" s="83"/>
      <c r="AU39" s="83"/>
      <c r="AV39" s="83"/>
      <c r="AW39" s="83"/>
      <c r="AX39" s="83"/>
      <c r="AY39" s="83"/>
      <c r="AZ39" s="83"/>
      <c r="BA39" s="83"/>
      <c r="BB39" s="83"/>
      <c r="BC39" s="83"/>
      <c r="BD39" s="83"/>
      <c r="BE39" s="83"/>
      <c r="BF39" s="83"/>
      <c r="BG39" s="83"/>
      <c r="BH39" s="83"/>
      <c r="BI39" s="83"/>
      <c r="BJ39" s="83"/>
      <c r="BK39" s="83"/>
      <c r="BL39" s="83"/>
      <c r="BM39" s="83"/>
      <c r="BN39" s="83"/>
      <c r="BO39" s="81"/>
      <c r="BP39" s="80"/>
      <c r="BQ39" s="80"/>
      <c r="BR39" s="80"/>
      <c r="BS39" s="80"/>
      <c r="BT39" s="80"/>
      <c r="BU39" s="80"/>
      <c r="BV39" s="80"/>
      <c r="BW39" s="80"/>
      <c r="BX39" s="80"/>
      <c r="BY39" s="80"/>
      <c r="BZ39" s="80"/>
      <c r="CA39" s="80"/>
      <c r="CB39" s="80"/>
      <c r="CC39" s="80"/>
      <c r="CD39" s="80"/>
      <c r="CE39" s="80"/>
      <c r="CF39" s="80"/>
      <c r="CG39" s="80"/>
      <c r="CH39" s="80"/>
      <c r="CI39" s="80"/>
      <c r="CJ39" s="80"/>
      <c r="CK39" s="80"/>
      <c r="CL39" s="80"/>
      <c r="CM39" s="80"/>
      <c r="CN39" s="80"/>
      <c r="CO39" s="80"/>
      <c r="CP39" s="80"/>
      <c r="CQ39" s="80"/>
      <c r="CR39" s="80"/>
      <c r="CS39" s="80"/>
      <c r="CT39" s="80"/>
      <c r="CU39" s="80"/>
      <c r="CV39" s="80"/>
      <c r="CW39" s="80"/>
      <c r="CX39" s="80"/>
      <c r="CY39" s="80"/>
      <c r="CZ39" s="80"/>
      <c r="DA39" s="80"/>
      <c r="DB39" s="80"/>
      <c r="DC39" s="80"/>
      <c r="DD39" s="80"/>
      <c r="DE39" s="80"/>
      <c r="DF39" s="80"/>
      <c r="DG39" s="80"/>
      <c r="DH39" s="80"/>
      <c r="DI39" s="80"/>
      <c r="DJ39" s="80"/>
      <c r="DK39" s="80"/>
      <c r="DL39" s="80"/>
      <c r="DM39" s="80"/>
      <c r="DN39" s="80"/>
      <c r="DO39" s="80"/>
      <c r="DP39" s="80"/>
      <c r="DQ39" s="80"/>
      <c r="DR39" s="80"/>
      <c r="DS39" s="80"/>
      <c r="DT39" s="80"/>
      <c r="DU39" s="80"/>
      <c r="DV39" s="80"/>
      <c r="DW39" s="80"/>
      <c r="DX39" s="80"/>
      <c r="DY39" s="80"/>
      <c r="DZ39" s="80"/>
      <c r="EA39" s="80"/>
      <c r="EB39" s="80"/>
      <c r="EC39" s="80"/>
      <c r="ED39" s="80"/>
      <c r="EE39" s="80"/>
      <c r="EF39" s="80"/>
      <c r="EG39" s="80"/>
      <c r="EH39" s="80"/>
      <c r="EI39" s="80"/>
      <c r="EJ39" s="80"/>
      <c r="EK39" s="80"/>
      <c r="EL39" s="80"/>
      <c r="EM39" s="80"/>
      <c r="EN39" s="80"/>
      <c r="EO39" s="80"/>
      <c r="EP39" s="80"/>
      <c r="EQ39" s="80"/>
      <c r="ER39" s="80"/>
      <c r="ES39" s="80"/>
      <c r="ET39" s="80"/>
      <c r="EU39" s="80"/>
      <c r="EV39" s="80"/>
      <c r="EW39" s="80"/>
      <c r="EX39" s="80"/>
      <c r="EY39" s="80"/>
      <c r="EZ39" s="80"/>
      <c r="FA39" s="80"/>
      <c r="FB39" s="80"/>
      <c r="FC39" s="80"/>
      <c r="FD39" s="80"/>
      <c r="FE39" s="80"/>
      <c r="FF39" s="80"/>
      <c r="FG39" s="80"/>
      <c r="FH39" s="80"/>
      <c r="FI39" s="80"/>
      <c r="FJ39" s="80"/>
      <c r="FK39" s="80"/>
      <c r="FL39" s="80"/>
      <c r="FM39" s="80"/>
      <c r="FN39" s="80"/>
      <c r="FO39" s="80"/>
      <c r="FP39" s="80"/>
      <c r="FQ39" s="80"/>
      <c r="FR39" s="80"/>
      <c r="FS39" s="80"/>
      <c r="FT39" s="80"/>
      <c r="FU39" s="80"/>
      <c r="FV39" s="80"/>
      <c r="FW39" s="80"/>
      <c r="FX39" s="80"/>
      <c r="FY39" s="80"/>
      <c r="FZ39" s="80"/>
      <c r="GA39" s="80"/>
      <c r="GB39" s="80"/>
      <c r="GC39" s="80"/>
      <c r="GD39" s="80"/>
      <c r="GE39" s="80"/>
      <c r="GF39" s="80"/>
      <c r="GG39" s="80"/>
      <c r="GH39" s="80"/>
      <c r="GI39" s="80"/>
      <c r="GJ39" s="80"/>
      <c r="GK39" s="80"/>
      <c r="GL39" s="80"/>
      <c r="GM39" s="80"/>
      <c r="GN39" s="80"/>
      <c r="GO39" s="80"/>
      <c r="GP39" s="80"/>
      <c r="GQ39" s="80"/>
      <c r="GR39" s="80"/>
      <c r="GS39" s="80"/>
      <c r="GT39" s="80"/>
      <c r="GU39" s="80"/>
      <c r="GV39" s="80"/>
      <c r="GW39" s="80"/>
      <c r="GX39" s="80"/>
      <c r="GY39" s="80"/>
      <c r="GZ39" s="80"/>
      <c r="HA39" s="80"/>
      <c r="HB39" s="80"/>
      <c r="HC39" s="80"/>
      <c r="HD39" s="80"/>
      <c r="HE39" s="80"/>
      <c r="HF39" s="80"/>
      <c r="HG39" s="80"/>
      <c r="HH39" s="80"/>
      <c r="HI39" s="80"/>
      <c r="HJ39" s="80"/>
      <c r="HK39" s="80"/>
      <c r="HL39" s="80"/>
      <c r="HM39" s="80"/>
      <c r="HN39" s="80"/>
      <c r="HO39" s="80"/>
      <c r="HP39" s="80"/>
      <c r="HQ39" s="80"/>
      <c r="HR39" s="80"/>
      <c r="HS39" s="80"/>
      <c r="HT39" s="80"/>
      <c r="HU39" s="80"/>
      <c r="HV39" s="80"/>
      <c r="HW39" s="80"/>
      <c r="HX39" s="80"/>
      <c r="HY39" s="80"/>
      <c r="HZ39" s="80"/>
      <c r="IA39" s="80"/>
      <c r="IB39" s="80"/>
      <c r="IC39" s="80"/>
      <c r="ID39" s="80"/>
      <c r="IE39" s="80"/>
      <c r="IF39" s="80"/>
      <c r="IG39" s="80"/>
      <c r="IH39" s="80"/>
      <c r="II39" s="80"/>
      <c r="IJ39" s="80"/>
      <c r="IK39" s="80"/>
      <c r="IL39" s="80"/>
      <c r="IM39" s="80"/>
      <c r="IN39" s="80"/>
      <c r="IO39" s="80"/>
      <c r="IP39" s="80"/>
      <c r="IQ39" s="80"/>
      <c r="IR39" s="80"/>
      <c r="IS39" s="80"/>
      <c r="IT39" s="80"/>
      <c r="IU39" s="80"/>
      <c r="IV39" s="80"/>
      <c r="IW39" s="80"/>
      <c r="IX39" s="80"/>
      <c r="IY39" s="80"/>
      <c r="IZ39" s="80"/>
      <c r="JA39" s="80"/>
      <c r="JB39" s="80"/>
      <c r="JC39" s="80"/>
      <c r="JD39" s="80"/>
      <c r="JE39" s="80"/>
      <c r="JF39" s="80"/>
      <c r="JG39" s="80"/>
      <c r="JH39" s="80"/>
      <c r="JI39" s="80"/>
      <c r="JJ39" s="80"/>
      <c r="JK39" s="80"/>
      <c r="JL39" s="80"/>
      <c r="JM39" s="80"/>
      <c r="JN39" s="80"/>
      <c r="JO39" s="80"/>
      <c r="JP39" s="80"/>
      <c r="JQ39" s="80"/>
      <c r="JR39" s="80"/>
      <c r="JS39" s="80"/>
      <c r="JT39" s="80"/>
      <c r="JU39" s="80"/>
      <c r="JV39" s="80"/>
      <c r="JW39" s="80"/>
      <c r="JX39" s="80"/>
      <c r="JY39" s="80"/>
      <c r="JZ39" s="80"/>
      <c r="KA39" s="80"/>
      <c r="KB39" s="80"/>
      <c r="KC39" s="80"/>
      <c r="KD39" s="80"/>
      <c r="KE39" s="80"/>
      <c r="KF39" s="80"/>
      <c r="KG39" s="80"/>
      <c r="KH39" s="80"/>
      <c r="KI39" s="80"/>
      <c r="KJ39" s="80"/>
      <c r="KK39" s="80"/>
      <c r="KL39" s="80"/>
      <c r="KM39" s="80"/>
      <c r="KN39" s="80"/>
      <c r="KO39" s="80"/>
      <c r="KP39" s="80"/>
      <c r="KQ39" s="80"/>
      <c r="KR39" s="80"/>
      <c r="KS39" s="80"/>
      <c r="KT39" s="80"/>
      <c r="KU39" s="80"/>
      <c r="KV39" s="80"/>
      <c r="KW39" s="80"/>
      <c r="KX39" s="80"/>
      <c r="KY39" s="80"/>
      <c r="KZ39" s="80"/>
      <c r="LA39" s="80"/>
      <c r="LB39" s="80"/>
      <c r="LC39" s="80"/>
      <c r="LD39" s="80"/>
      <c r="LE39" s="80"/>
      <c r="LF39" s="80"/>
      <c r="LG39" s="80"/>
      <c r="LH39" s="80"/>
      <c r="LI39" s="80"/>
      <c r="LJ39" s="80"/>
      <c r="LK39" s="80"/>
      <c r="LL39" s="80"/>
      <c r="LM39" s="80"/>
      <c r="LN39" s="80"/>
      <c r="LO39" s="80"/>
      <c r="LP39" s="80"/>
      <c r="LQ39" s="80"/>
      <c r="LR39" s="80"/>
      <c r="LS39" s="80"/>
      <c r="LT39" s="80"/>
      <c r="LU39" s="80"/>
      <c r="LV39" s="80"/>
      <c r="LW39" s="80"/>
      <c r="LX39" s="80"/>
      <c r="LY39" s="80"/>
      <c r="LZ39" s="80"/>
      <c r="MA39" s="80"/>
      <c r="MB39" s="80"/>
      <c r="MC39" s="80"/>
      <c r="MD39" s="80"/>
      <c r="ME39" s="80"/>
      <c r="MF39" s="80"/>
      <c r="MG39" s="80"/>
      <c r="MH39" s="80"/>
      <c r="MI39" s="80"/>
      <c r="MJ39" s="80"/>
      <c r="MK39" s="80"/>
      <c r="ML39" s="80"/>
      <c r="MM39" s="80"/>
      <c r="MN39" s="80"/>
      <c r="MO39" s="80"/>
      <c r="MP39" s="80"/>
      <c r="MQ39" s="80"/>
      <c r="MR39" s="80"/>
      <c r="MS39" s="80"/>
      <c r="MT39" s="80"/>
      <c r="MU39" s="80"/>
      <c r="MV39" s="80"/>
      <c r="MW39" s="80"/>
      <c r="MX39" s="80"/>
      <c r="MY39" s="80"/>
      <c r="MZ39" s="80"/>
      <c r="NA39" s="80"/>
      <c r="NB39" s="80"/>
      <c r="NC39" s="80"/>
      <c r="ND39" s="80"/>
      <c r="NE39" s="80"/>
      <c r="NF39" s="80"/>
      <c r="NG39" s="80"/>
      <c r="NH39" s="80"/>
      <c r="NI39" s="80"/>
      <c r="NJ39" s="80"/>
      <c r="NK39" s="80"/>
      <c r="NL39" s="80"/>
      <c r="NM39" s="80"/>
      <c r="NN39" s="80"/>
      <c r="NO39" s="80"/>
      <c r="NP39" s="80"/>
      <c r="NQ39" s="80"/>
      <c r="NR39" s="80"/>
      <c r="NS39" s="80"/>
      <c r="NT39" s="80"/>
      <c r="NU39" s="80"/>
      <c r="NV39" s="80"/>
      <c r="NW39" s="80"/>
      <c r="NX39" s="80"/>
      <c r="NY39" s="80"/>
      <c r="NZ39" s="80"/>
      <c r="OA39" s="80"/>
      <c r="OB39" s="79">
        <v>144326</v>
      </c>
    </row>
    <row r="40" spans="1:392" ht="13.15">
      <c r="A40" s="27">
        <v>233411</v>
      </c>
      <c r="B40" s="86" t="s">
        <v>149</v>
      </c>
      <c r="C40" s="83"/>
      <c r="D40" s="83"/>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v>279670</v>
      </c>
      <c r="AK40" s="83"/>
      <c r="AL40" s="83"/>
      <c r="AM40" s="83"/>
      <c r="AN40" s="83"/>
      <c r="AO40" s="83"/>
      <c r="AP40" s="83"/>
      <c r="AQ40" s="83"/>
      <c r="AR40" s="83"/>
      <c r="AS40" s="83"/>
      <c r="AT40" s="83"/>
      <c r="AU40" s="83"/>
      <c r="AV40" s="83"/>
      <c r="AW40" s="83"/>
      <c r="AX40" s="83"/>
      <c r="AY40" s="83"/>
      <c r="AZ40" s="83"/>
      <c r="BA40" s="83"/>
      <c r="BB40" s="83"/>
      <c r="BC40" s="83"/>
      <c r="BD40" s="83"/>
      <c r="BE40" s="83"/>
      <c r="BF40" s="83"/>
      <c r="BG40" s="83"/>
      <c r="BH40" s="83"/>
      <c r="BI40" s="83"/>
      <c r="BJ40" s="83"/>
      <c r="BK40" s="83"/>
      <c r="BL40" s="83"/>
      <c r="BM40" s="83"/>
      <c r="BN40" s="83"/>
      <c r="BO40" s="81"/>
      <c r="BP40" s="80"/>
      <c r="BQ40" s="80"/>
      <c r="BR40" s="80"/>
      <c r="BS40" s="80"/>
      <c r="BT40" s="80"/>
      <c r="BU40" s="80"/>
      <c r="BV40" s="80"/>
      <c r="BW40" s="80"/>
      <c r="BX40" s="80"/>
      <c r="BY40" s="80"/>
      <c r="BZ40" s="80"/>
      <c r="CA40" s="80"/>
      <c r="CB40" s="80"/>
      <c r="CC40" s="80"/>
      <c r="CD40" s="80"/>
      <c r="CE40" s="80"/>
      <c r="CF40" s="80"/>
      <c r="CG40" s="80"/>
      <c r="CH40" s="80"/>
      <c r="CI40" s="80"/>
      <c r="CJ40" s="80"/>
      <c r="CK40" s="80"/>
      <c r="CL40" s="80"/>
      <c r="CM40" s="80"/>
      <c r="CN40" s="80"/>
      <c r="CO40" s="80"/>
      <c r="CP40" s="80"/>
      <c r="CQ40" s="80"/>
      <c r="CR40" s="80"/>
      <c r="CS40" s="80"/>
      <c r="CT40" s="80"/>
      <c r="CU40" s="80"/>
      <c r="CV40" s="80"/>
      <c r="CW40" s="80"/>
      <c r="CX40" s="80"/>
      <c r="CY40" s="80"/>
      <c r="CZ40" s="80"/>
      <c r="DA40" s="80"/>
      <c r="DB40" s="80"/>
      <c r="DC40" s="80"/>
      <c r="DD40" s="80"/>
      <c r="DE40" s="80"/>
      <c r="DF40" s="80"/>
      <c r="DG40" s="80"/>
      <c r="DH40" s="80"/>
      <c r="DI40" s="80"/>
      <c r="DJ40" s="80"/>
      <c r="DK40" s="80"/>
      <c r="DL40" s="80"/>
      <c r="DM40" s="80"/>
      <c r="DN40" s="80"/>
      <c r="DO40" s="80"/>
      <c r="DP40" s="80"/>
      <c r="DQ40" s="80"/>
      <c r="DR40" s="80"/>
      <c r="DS40" s="80"/>
      <c r="DT40" s="80"/>
      <c r="DU40" s="80"/>
      <c r="DV40" s="80"/>
      <c r="DW40" s="80"/>
      <c r="DX40" s="80"/>
      <c r="DY40" s="80"/>
      <c r="DZ40" s="80"/>
      <c r="EA40" s="80"/>
      <c r="EB40" s="80"/>
      <c r="EC40" s="80"/>
      <c r="ED40" s="80"/>
      <c r="EE40" s="80"/>
      <c r="EF40" s="80"/>
      <c r="EG40" s="80"/>
      <c r="EH40" s="80"/>
      <c r="EI40" s="80"/>
      <c r="EJ40" s="80"/>
      <c r="EK40" s="80"/>
      <c r="EL40" s="80"/>
      <c r="EM40" s="80"/>
      <c r="EN40" s="80"/>
      <c r="EO40" s="80"/>
      <c r="EP40" s="80"/>
      <c r="EQ40" s="80"/>
      <c r="ER40" s="80"/>
      <c r="ES40" s="80"/>
      <c r="ET40" s="80"/>
      <c r="EU40" s="80"/>
      <c r="EV40" s="80"/>
      <c r="EW40" s="80"/>
      <c r="EX40" s="80"/>
      <c r="EY40" s="80"/>
      <c r="EZ40" s="80"/>
      <c r="FA40" s="80"/>
      <c r="FB40" s="80"/>
      <c r="FC40" s="80"/>
      <c r="FD40" s="80"/>
      <c r="FE40" s="80"/>
      <c r="FF40" s="80"/>
      <c r="FG40" s="80"/>
      <c r="FH40" s="80"/>
      <c r="FI40" s="80"/>
      <c r="FJ40" s="80"/>
      <c r="FK40" s="80"/>
      <c r="FL40" s="80"/>
      <c r="FM40" s="80"/>
      <c r="FN40" s="80"/>
      <c r="FO40" s="80"/>
      <c r="FP40" s="80"/>
      <c r="FQ40" s="80"/>
      <c r="FR40" s="80"/>
      <c r="FS40" s="80"/>
      <c r="FT40" s="80"/>
      <c r="FU40" s="80"/>
      <c r="FV40" s="80"/>
      <c r="FW40" s="80"/>
      <c r="FX40" s="80"/>
      <c r="FY40" s="80"/>
      <c r="FZ40" s="80"/>
      <c r="GA40" s="80"/>
      <c r="GB40" s="80"/>
      <c r="GC40" s="80"/>
      <c r="GD40" s="80"/>
      <c r="GE40" s="80"/>
      <c r="GF40" s="80"/>
      <c r="GG40" s="80"/>
      <c r="GH40" s="80"/>
      <c r="GI40" s="80"/>
      <c r="GJ40" s="80"/>
      <c r="GK40" s="80"/>
      <c r="GL40" s="80"/>
      <c r="GM40" s="80"/>
      <c r="GN40" s="80"/>
      <c r="GO40" s="80"/>
      <c r="GP40" s="80"/>
      <c r="GQ40" s="80"/>
      <c r="GR40" s="80"/>
      <c r="GS40" s="80"/>
      <c r="GT40" s="80"/>
      <c r="GU40" s="80"/>
      <c r="GV40" s="80"/>
      <c r="GW40" s="80"/>
      <c r="GX40" s="80"/>
      <c r="GY40" s="80"/>
      <c r="GZ40" s="80"/>
      <c r="HA40" s="80"/>
      <c r="HB40" s="80"/>
      <c r="HC40" s="80"/>
      <c r="HD40" s="80"/>
      <c r="HE40" s="80"/>
      <c r="HF40" s="80"/>
      <c r="HG40" s="80"/>
      <c r="HH40" s="80"/>
      <c r="HI40" s="80"/>
      <c r="HJ40" s="80"/>
      <c r="HK40" s="80"/>
      <c r="HL40" s="80"/>
      <c r="HM40" s="80"/>
      <c r="HN40" s="80"/>
      <c r="HO40" s="80"/>
      <c r="HP40" s="80"/>
      <c r="HQ40" s="80"/>
      <c r="HR40" s="80"/>
      <c r="HS40" s="80"/>
      <c r="HT40" s="80"/>
      <c r="HU40" s="80"/>
      <c r="HV40" s="80"/>
      <c r="HW40" s="80"/>
      <c r="HX40" s="80"/>
      <c r="HY40" s="80"/>
      <c r="HZ40" s="80"/>
      <c r="IA40" s="80"/>
      <c r="IB40" s="80"/>
      <c r="IC40" s="80"/>
      <c r="ID40" s="80"/>
      <c r="IE40" s="80"/>
      <c r="IF40" s="80"/>
      <c r="IG40" s="80"/>
      <c r="IH40" s="80"/>
      <c r="II40" s="80"/>
      <c r="IJ40" s="80"/>
      <c r="IK40" s="80"/>
      <c r="IL40" s="80"/>
      <c r="IM40" s="80"/>
      <c r="IN40" s="80"/>
      <c r="IO40" s="80"/>
      <c r="IP40" s="80"/>
      <c r="IQ40" s="80"/>
      <c r="IR40" s="80"/>
      <c r="IS40" s="80"/>
      <c r="IT40" s="80"/>
      <c r="IU40" s="80"/>
      <c r="IV40" s="80"/>
      <c r="IW40" s="80"/>
      <c r="IX40" s="80"/>
      <c r="IY40" s="80"/>
      <c r="IZ40" s="80"/>
      <c r="JA40" s="80"/>
      <c r="JB40" s="80"/>
      <c r="JC40" s="80"/>
      <c r="JD40" s="80"/>
      <c r="JE40" s="80"/>
      <c r="JF40" s="80"/>
      <c r="JG40" s="80"/>
      <c r="JH40" s="80"/>
      <c r="JI40" s="80"/>
      <c r="JJ40" s="80"/>
      <c r="JK40" s="80"/>
      <c r="JL40" s="80"/>
      <c r="JM40" s="80"/>
      <c r="JN40" s="80"/>
      <c r="JO40" s="80"/>
      <c r="JP40" s="80"/>
      <c r="JQ40" s="80"/>
      <c r="JR40" s="80"/>
      <c r="JS40" s="80"/>
      <c r="JT40" s="80"/>
      <c r="JU40" s="80"/>
      <c r="JV40" s="80"/>
      <c r="JW40" s="80"/>
      <c r="JX40" s="80"/>
      <c r="JY40" s="80"/>
      <c r="JZ40" s="80"/>
      <c r="KA40" s="80"/>
      <c r="KB40" s="80"/>
      <c r="KC40" s="80"/>
      <c r="KD40" s="80"/>
      <c r="KE40" s="80"/>
      <c r="KF40" s="80"/>
      <c r="KG40" s="80"/>
      <c r="KH40" s="80"/>
      <c r="KI40" s="80"/>
      <c r="KJ40" s="80"/>
      <c r="KK40" s="80"/>
      <c r="KL40" s="80"/>
      <c r="KM40" s="80"/>
      <c r="KN40" s="80"/>
      <c r="KO40" s="80"/>
      <c r="KP40" s="80"/>
      <c r="KQ40" s="80"/>
      <c r="KR40" s="80"/>
      <c r="KS40" s="80"/>
      <c r="KT40" s="80"/>
      <c r="KU40" s="80"/>
      <c r="KV40" s="80"/>
      <c r="KW40" s="80"/>
      <c r="KX40" s="80"/>
      <c r="KY40" s="80"/>
      <c r="KZ40" s="80"/>
      <c r="LA40" s="80"/>
      <c r="LB40" s="80"/>
      <c r="LC40" s="80"/>
      <c r="LD40" s="80"/>
      <c r="LE40" s="80"/>
      <c r="LF40" s="80"/>
      <c r="LG40" s="80"/>
      <c r="LH40" s="80"/>
      <c r="LI40" s="80"/>
      <c r="LJ40" s="80"/>
      <c r="LK40" s="80"/>
      <c r="LL40" s="80"/>
      <c r="LM40" s="80"/>
      <c r="LN40" s="80"/>
      <c r="LO40" s="80"/>
      <c r="LP40" s="80"/>
      <c r="LQ40" s="80"/>
      <c r="LR40" s="80"/>
      <c r="LS40" s="80"/>
      <c r="LT40" s="80"/>
      <c r="LU40" s="80"/>
      <c r="LV40" s="80"/>
      <c r="LW40" s="80"/>
      <c r="LX40" s="80"/>
      <c r="LY40" s="80"/>
      <c r="LZ40" s="80"/>
      <c r="MA40" s="80"/>
      <c r="MB40" s="80"/>
      <c r="MC40" s="80"/>
      <c r="MD40" s="80"/>
      <c r="ME40" s="80"/>
      <c r="MF40" s="80"/>
      <c r="MG40" s="80"/>
      <c r="MH40" s="80"/>
      <c r="MI40" s="80"/>
      <c r="MJ40" s="80"/>
      <c r="MK40" s="80"/>
      <c r="ML40" s="80"/>
      <c r="MM40" s="80"/>
      <c r="MN40" s="80"/>
      <c r="MO40" s="80"/>
      <c r="MP40" s="80"/>
      <c r="MQ40" s="80"/>
      <c r="MR40" s="80"/>
      <c r="MS40" s="80"/>
      <c r="MT40" s="80"/>
      <c r="MU40" s="80"/>
      <c r="MV40" s="80"/>
      <c r="MW40" s="80"/>
      <c r="MX40" s="80"/>
      <c r="MY40" s="80"/>
      <c r="MZ40" s="80"/>
      <c r="NA40" s="80"/>
      <c r="NB40" s="80"/>
      <c r="NC40" s="80"/>
      <c r="ND40" s="80"/>
      <c r="NE40" s="80"/>
      <c r="NF40" s="80"/>
      <c r="NG40" s="80"/>
      <c r="NH40" s="80"/>
      <c r="NI40" s="80"/>
      <c r="NJ40" s="80"/>
      <c r="NK40" s="80"/>
      <c r="NL40" s="80"/>
      <c r="NM40" s="80"/>
      <c r="NN40" s="80"/>
      <c r="NO40" s="80"/>
      <c r="NP40" s="80"/>
      <c r="NQ40" s="80"/>
      <c r="NR40" s="80"/>
      <c r="NS40" s="80"/>
      <c r="NT40" s="80"/>
      <c r="NU40" s="80"/>
      <c r="NV40" s="80"/>
      <c r="NW40" s="80"/>
      <c r="NX40" s="80"/>
      <c r="NY40" s="80"/>
      <c r="NZ40" s="80"/>
      <c r="OA40" s="80"/>
      <c r="OB40" s="79">
        <v>279670</v>
      </c>
    </row>
    <row r="41" spans="1:392" ht="13.15">
      <c r="A41" s="27">
        <v>233412</v>
      </c>
      <c r="B41" s="86" t="s">
        <v>150</v>
      </c>
      <c r="C41" s="83"/>
      <c r="D41" s="83"/>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83">
        <v>50840</v>
      </c>
      <c r="AL41" s="83"/>
      <c r="AM41" s="83"/>
      <c r="AN41" s="83"/>
      <c r="AO41" s="83"/>
      <c r="AP41" s="83"/>
      <c r="AQ41" s="83"/>
      <c r="AR41" s="83"/>
      <c r="AS41" s="83"/>
      <c r="AT41" s="83"/>
      <c r="AU41" s="83"/>
      <c r="AV41" s="83"/>
      <c r="AW41" s="83"/>
      <c r="AX41" s="83"/>
      <c r="AY41" s="83"/>
      <c r="AZ41" s="83"/>
      <c r="BA41" s="83"/>
      <c r="BB41" s="83"/>
      <c r="BC41" s="83"/>
      <c r="BD41" s="83"/>
      <c r="BE41" s="83"/>
      <c r="BF41" s="83"/>
      <c r="BG41" s="83"/>
      <c r="BH41" s="83"/>
      <c r="BI41" s="83"/>
      <c r="BJ41" s="83"/>
      <c r="BK41" s="83"/>
      <c r="BL41" s="83"/>
      <c r="BM41" s="83"/>
      <c r="BN41" s="83"/>
      <c r="BO41" s="81"/>
      <c r="BP41" s="80"/>
      <c r="BQ41" s="80"/>
      <c r="BR41" s="80"/>
      <c r="BS41" s="80"/>
      <c r="BT41" s="80"/>
      <c r="BU41" s="80"/>
      <c r="BV41" s="80"/>
      <c r="BW41" s="80"/>
      <c r="BX41" s="80"/>
      <c r="BY41" s="80"/>
      <c r="BZ41" s="80"/>
      <c r="CA41" s="80"/>
      <c r="CB41" s="80"/>
      <c r="CC41" s="80"/>
      <c r="CD41" s="80"/>
      <c r="CE41" s="80"/>
      <c r="CF41" s="80"/>
      <c r="CG41" s="80"/>
      <c r="CH41" s="80"/>
      <c r="CI41" s="80"/>
      <c r="CJ41" s="80"/>
      <c r="CK41" s="80"/>
      <c r="CL41" s="80"/>
      <c r="CM41" s="80"/>
      <c r="CN41" s="80"/>
      <c r="CO41" s="80"/>
      <c r="CP41" s="80"/>
      <c r="CQ41" s="80"/>
      <c r="CR41" s="80"/>
      <c r="CS41" s="80"/>
      <c r="CT41" s="80"/>
      <c r="CU41" s="80"/>
      <c r="CV41" s="80"/>
      <c r="CW41" s="80"/>
      <c r="CX41" s="80"/>
      <c r="CY41" s="80"/>
      <c r="CZ41" s="80"/>
      <c r="DA41" s="80"/>
      <c r="DB41" s="80"/>
      <c r="DC41" s="80"/>
      <c r="DD41" s="80"/>
      <c r="DE41" s="80"/>
      <c r="DF41" s="80"/>
      <c r="DG41" s="80"/>
      <c r="DH41" s="80"/>
      <c r="DI41" s="80"/>
      <c r="DJ41" s="80"/>
      <c r="DK41" s="80"/>
      <c r="DL41" s="80"/>
      <c r="DM41" s="80"/>
      <c r="DN41" s="80"/>
      <c r="DO41" s="80"/>
      <c r="DP41" s="80"/>
      <c r="DQ41" s="80"/>
      <c r="DR41" s="80"/>
      <c r="DS41" s="80"/>
      <c r="DT41" s="80"/>
      <c r="DU41" s="80"/>
      <c r="DV41" s="80"/>
      <c r="DW41" s="80"/>
      <c r="DX41" s="80"/>
      <c r="DY41" s="80"/>
      <c r="DZ41" s="80"/>
      <c r="EA41" s="80"/>
      <c r="EB41" s="80"/>
      <c r="EC41" s="80"/>
      <c r="ED41" s="80"/>
      <c r="EE41" s="80"/>
      <c r="EF41" s="80"/>
      <c r="EG41" s="80"/>
      <c r="EH41" s="80"/>
      <c r="EI41" s="80"/>
      <c r="EJ41" s="80"/>
      <c r="EK41" s="80"/>
      <c r="EL41" s="80"/>
      <c r="EM41" s="80"/>
      <c r="EN41" s="80"/>
      <c r="EO41" s="80"/>
      <c r="EP41" s="80"/>
      <c r="EQ41" s="80"/>
      <c r="ER41" s="80"/>
      <c r="ES41" s="80"/>
      <c r="ET41" s="80"/>
      <c r="EU41" s="80"/>
      <c r="EV41" s="80"/>
      <c r="EW41" s="80"/>
      <c r="EX41" s="80"/>
      <c r="EY41" s="80"/>
      <c r="EZ41" s="80"/>
      <c r="FA41" s="80"/>
      <c r="FB41" s="80"/>
      <c r="FC41" s="80"/>
      <c r="FD41" s="80"/>
      <c r="FE41" s="80"/>
      <c r="FF41" s="80"/>
      <c r="FG41" s="80"/>
      <c r="FH41" s="80"/>
      <c r="FI41" s="80"/>
      <c r="FJ41" s="80"/>
      <c r="FK41" s="80"/>
      <c r="FL41" s="80"/>
      <c r="FM41" s="80"/>
      <c r="FN41" s="80"/>
      <c r="FO41" s="80"/>
      <c r="FP41" s="80"/>
      <c r="FQ41" s="80"/>
      <c r="FR41" s="80"/>
      <c r="FS41" s="80"/>
      <c r="FT41" s="80"/>
      <c r="FU41" s="80"/>
      <c r="FV41" s="80"/>
      <c r="FW41" s="80"/>
      <c r="FX41" s="80"/>
      <c r="FY41" s="80"/>
      <c r="FZ41" s="80"/>
      <c r="GA41" s="80"/>
      <c r="GB41" s="80"/>
      <c r="GC41" s="80"/>
      <c r="GD41" s="80"/>
      <c r="GE41" s="80"/>
      <c r="GF41" s="80"/>
      <c r="GG41" s="80"/>
      <c r="GH41" s="80"/>
      <c r="GI41" s="80"/>
      <c r="GJ41" s="80"/>
      <c r="GK41" s="80"/>
      <c r="GL41" s="80"/>
      <c r="GM41" s="80"/>
      <c r="GN41" s="80"/>
      <c r="GO41" s="80"/>
      <c r="GP41" s="80"/>
      <c r="GQ41" s="80"/>
      <c r="GR41" s="80"/>
      <c r="GS41" s="80"/>
      <c r="GT41" s="80"/>
      <c r="GU41" s="80"/>
      <c r="GV41" s="80"/>
      <c r="GW41" s="80"/>
      <c r="GX41" s="80"/>
      <c r="GY41" s="80"/>
      <c r="GZ41" s="80"/>
      <c r="HA41" s="80"/>
      <c r="HB41" s="80"/>
      <c r="HC41" s="80"/>
      <c r="HD41" s="80"/>
      <c r="HE41" s="80"/>
      <c r="HF41" s="80"/>
      <c r="HG41" s="80"/>
      <c r="HH41" s="80"/>
      <c r="HI41" s="80"/>
      <c r="HJ41" s="80"/>
      <c r="HK41" s="80"/>
      <c r="HL41" s="80"/>
      <c r="HM41" s="80"/>
      <c r="HN41" s="80"/>
      <c r="HO41" s="80"/>
      <c r="HP41" s="80"/>
      <c r="HQ41" s="80"/>
      <c r="HR41" s="80"/>
      <c r="HS41" s="80"/>
      <c r="HT41" s="80"/>
      <c r="HU41" s="80"/>
      <c r="HV41" s="80"/>
      <c r="HW41" s="80"/>
      <c r="HX41" s="80"/>
      <c r="HY41" s="80"/>
      <c r="HZ41" s="80"/>
      <c r="IA41" s="80"/>
      <c r="IB41" s="80"/>
      <c r="IC41" s="80"/>
      <c r="ID41" s="80"/>
      <c r="IE41" s="80"/>
      <c r="IF41" s="80"/>
      <c r="IG41" s="80"/>
      <c r="IH41" s="80"/>
      <c r="II41" s="80"/>
      <c r="IJ41" s="80"/>
      <c r="IK41" s="80"/>
      <c r="IL41" s="80"/>
      <c r="IM41" s="80"/>
      <c r="IN41" s="80"/>
      <c r="IO41" s="80"/>
      <c r="IP41" s="80"/>
      <c r="IQ41" s="80"/>
      <c r="IR41" s="80"/>
      <c r="IS41" s="80"/>
      <c r="IT41" s="80"/>
      <c r="IU41" s="80"/>
      <c r="IV41" s="80"/>
      <c r="IW41" s="80"/>
      <c r="IX41" s="80"/>
      <c r="IY41" s="80"/>
      <c r="IZ41" s="80"/>
      <c r="JA41" s="80"/>
      <c r="JB41" s="80"/>
      <c r="JC41" s="80"/>
      <c r="JD41" s="80"/>
      <c r="JE41" s="80"/>
      <c r="JF41" s="80"/>
      <c r="JG41" s="80"/>
      <c r="JH41" s="80"/>
      <c r="JI41" s="80"/>
      <c r="JJ41" s="80"/>
      <c r="JK41" s="80"/>
      <c r="JL41" s="80"/>
      <c r="JM41" s="80"/>
      <c r="JN41" s="80"/>
      <c r="JO41" s="80"/>
      <c r="JP41" s="80"/>
      <c r="JQ41" s="80"/>
      <c r="JR41" s="80"/>
      <c r="JS41" s="80"/>
      <c r="JT41" s="80"/>
      <c r="JU41" s="80"/>
      <c r="JV41" s="80"/>
      <c r="JW41" s="80"/>
      <c r="JX41" s="80"/>
      <c r="JY41" s="80"/>
      <c r="JZ41" s="80"/>
      <c r="KA41" s="80"/>
      <c r="KB41" s="80"/>
      <c r="KC41" s="80"/>
      <c r="KD41" s="80"/>
      <c r="KE41" s="80"/>
      <c r="KF41" s="80"/>
      <c r="KG41" s="80"/>
      <c r="KH41" s="80"/>
      <c r="KI41" s="80"/>
      <c r="KJ41" s="80"/>
      <c r="KK41" s="80"/>
      <c r="KL41" s="80"/>
      <c r="KM41" s="80"/>
      <c r="KN41" s="80"/>
      <c r="KO41" s="80"/>
      <c r="KP41" s="80"/>
      <c r="KQ41" s="80"/>
      <c r="KR41" s="80"/>
      <c r="KS41" s="80"/>
      <c r="KT41" s="80"/>
      <c r="KU41" s="80"/>
      <c r="KV41" s="80"/>
      <c r="KW41" s="80"/>
      <c r="KX41" s="80"/>
      <c r="KY41" s="80"/>
      <c r="KZ41" s="80"/>
      <c r="LA41" s="80"/>
      <c r="LB41" s="80"/>
      <c r="LC41" s="80"/>
      <c r="LD41" s="80"/>
      <c r="LE41" s="80"/>
      <c r="LF41" s="80"/>
      <c r="LG41" s="80"/>
      <c r="LH41" s="80"/>
      <c r="LI41" s="80"/>
      <c r="LJ41" s="80"/>
      <c r="LK41" s="80"/>
      <c r="LL41" s="80"/>
      <c r="LM41" s="80"/>
      <c r="LN41" s="80"/>
      <c r="LO41" s="80"/>
      <c r="LP41" s="80"/>
      <c r="LQ41" s="80"/>
      <c r="LR41" s="80"/>
      <c r="LS41" s="80"/>
      <c r="LT41" s="80"/>
      <c r="LU41" s="80"/>
      <c r="LV41" s="80"/>
      <c r="LW41" s="80"/>
      <c r="LX41" s="80"/>
      <c r="LY41" s="80"/>
      <c r="LZ41" s="80"/>
      <c r="MA41" s="80"/>
      <c r="MB41" s="80"/>
      <c r="MC41" s="80"/>
      <c r="MD41" s="80"/>
      <c r="ME41" s="80"/>
      <c r="MF41" s="80"/>
      <c r="MG41" s="80"/>
      <c r="MH41" s="80"/>
      <c r="MI41" s="80"/>
      <c r="MJ41" s="80"/>
      <c r="MK41" s="80"/>
      <c r="ML41" s="80"/>
      <c r="MM41" s="80"/>
      <c r="MN41" s="80"/>
      <c r="MO41" s="80"/>
      <c r="MP41" s="80"/>
      <c r="MQ41" s="80"/>
      <c r="MR41" s="80"/>
      <c r="MS41" s="80"/>
      <c r="MT41" s="80"/>
      <c r="MU41" s="80"/>
      <c r="MV41" s="80"/>
      <c r="MW41" s="80"/>
      <c r="MX41" s="80"/>
      <c r="MY41" s="80"/>
      <c r="MZ41" s="80"/>
      <c r="NA41" s="80"/>
      <c r="NB41" s="80"/>
      <c r="NC41" s="80"/>
      <c r="ND41" s="80"/>
      <c r="NE41" s="80"/>
      <c r="NF41" s="80"/>
      <c r="NG41" s="80"/>
      <c r="NH41" s="80"/>
      <c r="NI41" s="80"/>
      <c r="NJ41" s="80"/>
      <c r="NK41" s="80"/>
      <c r="NL41" s="80"/>
      <c r="NM41" s="80"/>
      <c r="NN41" s="80"/>
      <c r="NO41" s="80"/>
      <c r="NP41" s="80"/>
      <c r="NQ41" s="80"/>
      <c r="NR41" s="80"/>
      <c r="NS41" s="80"/>
      <c r="NT41" s="80"/>
      <c r="NU41" s="80"/>
      <c r="NV41" s="80"/>
      <c r="NW41" s="80"/>
      <c r="NX41" s="80"/>
      <c r="NY41" s="80"/>
      <c r="NZ41" s="80"/>
      <c r="OA41" s="80"/>
      <c r="OB41" s="79">
        <v>50840</v>
      </c>
    </row>
    <row r="42" spans="1:392" ht="13.15">
      <c r="A42" s="27" t="s">
        <v>152</v>
      </c>
      <c r="B42" s="86" t="s">
        <v>151</v>
      </c>
      <c r="C42" s="83"/>
      <c r="D42" s="83"/>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83"/>
      <c r="AL42" s="83">
        <v>182205</v>
      </c>
      <c r="AM42" s="83"/>
      <c r="AN42" s="83"/>
      <c r="AO42" s="83"/>
      <c r="AP42" s="83"/>
      <c r="AQ42" s="83"/>
      <c r="AR42" s="83"/>
      <c r="AS42" s="83"/>
      <c r="AT42" s="83"/>
      <c r="AU42" s="83"/>
      <c r="AV42" s="83"/>
      <c r="AW42" s="83"/>
      <c r="AX42" s="83"/>
      <c r="AY42" s="83"/>
      <c r="AZ42" s="83"/>
      <c r="BA42" s="83"/>
      <c r="BB42" s="83"/>
      <c r="BC42" s="83"/>
      <c r="BD42" s="83"/>
      <c r="BE42" s="83"/>
      <c r="BF42" s="83"/>
      <c r="BG42" s="83"/>
      <c r="BH42" s="83"/>
      <c r="BI42" s="83"/>
      <c r="BJ42" s="83"/>
      <c r="BK42" s="83"/>
      <c r="BL42" s="83"/>
      <c r="BM42" s="83"/>
      <c r="BN42" s="83"/>
      <c r="BO42" s="81"/>
      <c r="BP42" s="80"/>
      <c r="BQ42" s="80"/>
      <c r="BR42" s="80"/>
      <c r="BS42" s="80"/>
      <c r="BT42" s="80"/>
      <c r="BU42" s="80"/>
      <c r="BV42" s="80"/>
      <c r="BW42" s="80"/>
      <c r="BX42" s="80"/>
      <c r="BY42" s="80"/>
      <c r="BZ42" s="80"/>
      <c r="CA42" s="80"/>
      <c r="CB42" s="80"/>
      <c r="CC42" s="80"/>
      <c r="CD42" s="80"/>
      <c r="CE42" s="80"/>
      <c r="CF42" s="80"/>
      <c r="CG42" s="80"/>
      <c r="CH42" s="80"/>
      <c r="CI42" s="80"/>
      <c r="CJ42" s="80"/>
      <c r="CK42" s="80"/>
      <c r="CL42" s="80"/>
      <c r="CM42" s="80"/>
      <c r="CN42" s="80"/>
      <c r="CO42" s="80"/>
      <c r="CP42" s="80"/>
      <c r="CQ42" s="80"/>
      <c r="CR42" s="80"/>
      <c r="CS42" s="80"/>
      <c r="CT42" s="80"/>
      <c r="CU42" s="80"/>
      <c r="CV42" s="80"/>
      <c r="CW42" s="80"/>
      <c r="CX42" s="80"/>
      <c r="CY42" s="80"/>
      <c r="CZ42" s="80"/>
      <c r="DA42" s="80"/>
      <c r="DB42" s="80"/>
      <c r="DC42" s="80"/>
      <c r="DD42" s="80"/>
      <c r="DE42" s="80"/>
      <c r="DF42" s="80"/>
      <c r="DG42" s="80"/>
      <c r="DH42" s="80"/>
      <c r="DI42" s="80"/>
      <c r="DJ42" s="80"/>
      <c r="DK42" s="80"/>
      <c r="DL42" s="80"/>
      <c r="DM42" s="80"/>
      <c r="DN42" s="80"/>
      <c r="DO42" s="80"/>
      <c r="DP42" s="80"/>
      <c r="DQ42" s="80"/>
      <c r="DR42" s="80"/>
      <c r="DS42" s="80"/>
      <c r="DT42" s="80"/>
      <c r="DU42" s="80"/>
      <c r="DV42" s="80"/>
      <c r="DW42" s="80"/>
      <c r="DX42" s="80"/>
      <c r="DY42" s="80"/>
      <c r="DZ42" s="80"/>
      <c r="EA42" s="80"/>
      <c r="EB42" s="80"/>
      <c r="EC42" s="80"/>
      <c r="ED42" s="80"/>
      <c r="EE42" s="80"/>
      <c r="EF42" s="80"/>
      <c r="EG42" s="80"/>
      <c r="EH42" s="80"/>
      <c r="EI42" s="80"/>
      <c r="EJ42" s="80"/>
      <c r="EK42" s="80"/>
      <c r="EL42" s="80"/>
      <c r="EM42" s="80"/>
      <c r="EN42" s="80"/>
      <c r="EO42" s="80"/>
      <c r="EP42" s="80"/>
      <c r="EQ42" s="80"/>
      <c r="ER42" s="80"/>
      <c r="ES42" s="80"/>
      <c r="ET42" s="80"/>
      <c r="EU42" s="80"/>
      <c r="EV42" s="80"/>
      <c r="EW42" s="80"/>
      <c r="EX42" s="80"/>
      <c r="EY42" s="80"/>
      <c r="EZ42" s="80"/>
      <c r="FA42" s="80"/>
      <c r="FB42" s="80"/>
      <c r="FC42" s="80"/>
      <c r="FD42" s="80"/>
      <c r="FE42" s="80"/>
      <c r="FF42" s="80"/>
      <c r="FG42" s="80"/>
      <c r="FH42" s="80"/>
      <c r="FI42" s="80"/>
      <c r="FJ42" s="80"/>
      <c r="FK42" s="80"/>
      <c r="FL42" s="80"/>
      <c r="FM42" s="80"/>
      <c r="FN42" s="80"/>
      <c r="FO42" s="80"/>
      <c r="FP42" s="80"/>
      <c r="FQ42" s="80"/>
      <c r="FR42" s="80"/>
      <c r="FS42" s="80"/>
      <c r="FT42" s="80"/>
      <c r="FU42" s="80"/>
      <c r="FV42" s="80"/>
      <c r="FW42" s="80"/>
      <c r="FX42" s="80"/>
      <c r="FY42" s="80"/>
      <c r="FZ42" s="80"/>
      <c r="GA42" s="80"/>
      <c r="GB42" s="80"/>
      <c r="GC42" s="80"/>
      <c r="GD42" s="80"/>
      <c r="GE42" s="80"/>
      <c r="GF42" s="80"/>
      <c r="GG42" s="80"/>
      <c r="GH42" s="80"/>
      <c r="GI42" s="80"/>
      <c r="GJ42" s="80"/>
      <c r="GK42" s="80"/>
      <c r="GL42" s="80"/>
      <c r="GM42" s="80"/>
      <c r="GN42" s="80"/>
      <c r="GO42" s="80"/>
      <c r="GP42" s="80"/>
      <c r="GQ42" s="80"/>
      <c r="GR42" s="80"/>
      <c r="GS42" s="80"/>
      <c r="GT42" s="80"/>
      <c r="GU42" s="80"/>
      <c r="GV42" s="80"/>
      <c r="GW42" s="80"/>
      <c r="GX42" s="80"/>
      <c r="GY42" s="80"/>
      <c r="GZ42" s="80"/>
      <c r="HA42" s="80"/>
      <c r="HB42" s="80"/>
      <c r="HC42" s="80"/>
      <c r="HD42" s="80"/>
      <c r="HE42" s="80"/>
      <c r="HF42" s="80"/>
      <c r="HG42" s="80"/>
      <c r="HH42" s="80"/>
      <c r="HI42" s="80"/>
      <c r="HJ42" s="80"/>
      <c r="HK42" s="80"/>
      <c r="HL42" s="80"/>
      <c r="HM42" s="80"/>
      <c r="HN42" s="80"/>
      <c r="HO42" s="80"/>
      <c r="HP42" s="80"/>
      <c r="HQ42" s="80"/>
      <c r="HR42" s="80"/>
      <c r="HS42" s="80"/>
      <c r="HT42" s="80"/>
      <c r="HU42" s="80"/>
      <c r="HV42" s="80"/>
      <c r="HW42" s="80"/>
      <c r="HX42" s="80"/>
      <c r="HY42" s="80"/>
      <c r="HZ42" s="80"/>
      <c r="IA42" s="80"/>
      <c r="IB42" s="80"/>
      <c r="IC42" s="80"/>
      <c r="ID42" s="80"/>
      <c r="IE42" s="80"/>
      <c r="IF42" s="80"/>
      <c r="IG42" s="80"/>
      <c r="IH42" s="80"/>
      <c r="II42" s="80"/>
      <c r="IJ42" s="80"/>
      <c r="IK42" s="80"/>
      <c r="IL42" s="80"/>
      <c r="IM42" s="80"/>
      <c r="IN42" s="80"/>
      <c r="IO42" s="80"/>
      <c r="IP42" s="80"/>
      <c r="IQ42" s="80"/>
      <c r="IR42" s="80"/>
      <c r="IS42" s="80"/>
      <c r="IT42" s="80"/>
      <c r="IU42" s="80"/>
      <c r="IV42" s="80"/>
      <c r="IW42" s="80"/>
      <c r="IX42" s="80"/>
      <c r="IY42" s="80"/>
      <c r="IZ42" s="80"/>
      <c r="JA42" s="80"/>
      <c r="JB42" s="80"/>
      <c r="JC42" s="80"/>
      <c r="JD42" s="80"/>
      <c r="JE42" s="80"/>
      <c r="JF42" s="80"/>
      <c r="JG42" s="80"/>
      <c r="JH42" s="80"/>
      <c r="JI42" s="80"/>
      <c r="JJ42" s="80"/>
      <c r="JK42" s="80"/>
      <c r="JL42" s="80"/>
      <c r="JM42" s="80"/>
      <c r="JN42" s="80"/>
      <c r="JO42" s="80"/>
      <c r="JP42" s="80"/>
      <c r="JQ42" s="80"/>
      <c r="JR42" s="80"/>
      <c r="JS42" s="80"/>
      <c r="JT42" s="80"/>
      <c r="JU42" s="80"/>
      <c r="JV42" s="80"/>
      <c r="JW42" s="80"/>
      <c r="JX42" s="80"/>
      <c r="JY42" s="80"/>
      <c r="JZ42" s="80"/>
      <c r="KA42" s="80"/>
      <c r="KB42" s="80"/>
      <c r="KC42" s="80"/>
      <c r="KD42" s="80"/>
      <c r="KE42" s="80"/>
      <c r="KF42" s="80"/>
      <c r="KG42" s="80"/>
      <c r="KH42" s="80"/>
      <c r="KI42" s="80"/>
      <c r="KJ42" s="80"/>
      <c r="KK42" s="80"/>
      <c r="KL42" s="80"/>
      <c r="KM42" s="80"/>
      <c r="KN42" s="80"/>
      <c r="KO42" s="80"/>
      <c r="KP42" s="80"/>
      <c r="KQ42" s="80"/>
      <c r="KR42" s="80"/>
      <c r="KS42" s="80"/>
      <c r="KT42" s="80"/>
      <c r="KU42" s="80"/>
      <c r="KV42" s="80"/>
      <c r="KW42" s="80"/>
      <c r="KX42" s="80"/>
      <c r="KY42" s="80"/>
      <c r="KZ42" s="80"/>
      <c r="LA42" s="80"/>
      <c r="LB42" s="80"/>
      <c r="LC42" s="80"/>
      <c r="LD42" s="80"/>
      <c r="LE42" s="80"/>
      <c r="LF42" s="80"/>
      <c r="LG42" s="80"/>
      <c r="LH42" s="80"/>
      <c r="LI42" s="80"/>
      <c r="LJ42" s="80"/>
      <c r="LK42" s="80"/>
      <c r="LL42" s="80"/>
      <c r="LM42" s="80"/>
      <c r="LN42" s="80"/>
      <c r="LO42" s="80"/>
      <c r="LP42" s="80"/>
      <c r="LQ42" s="80"/>
      <c r="LR42" s="80"/>
      <c r="LS42" s="80"/>
      <c r="LT42" s="80"/>
      <c r="LU42" s="80"/>
      <c r="LV42" s="80"/>
      <c r="LW42" s="80"/>
      <c r="LX42" s="80"/>
      <c r="LY42" s="80"/>
      <c r="LZ42" s="80"/>
      <c r="MA42" s="80"/>
      <c r="MB42" s="80"/>
      <c r="MC42" s="80"/>
      <c r="MD42" s="80"/>
      <c r="ME42" s="80"/>
      <c r="MF42" s="80"/>
      <c r="MG42" s="80"/>
      <c r="MH42" s="80"/>
      <c r="MI42" s="80"/>
      <c r="MJ42" s="80"/>
      <c r="MK42" s="80"/>
      <c r="ML42" s="80"/>
      <c r="MM42" s="80"/>
      <c r="MN42" s="80"/>
      <c r="MO42" s="80"/>
      <c r="MP42" s="80"/>
      <c r="MQ42" s="80"/>
      <c r="MR42" s="80"/>
      <c r="MS42" s="80"/>
      <c r="MT42" s="80"/>
      <c r="MU42" s="80"/>
      <c r="MV42" s="80"/>
      <c r="MW42" s="80"/>
      <c r="MX42" s="80"/>
      <c r="MY42" s="80"/>
      <c r="MZ42" s="80"/>
      <c r="NA42" s="80"/>
      <c r="NB42" s="80"/>
      <c r="NC42" s="80"/>
      <c r="ND42" s="80"/>
      <c r="NE42" s="80"/>
      <c r="NF42" s="80"/>
      <c r="NG42" s="80"/>
      <c r="NH42" s="80"/>
      <c r="NI42" s="80"/>
      <c r="NJ42" s="80"/>
      <c r="NK42" s="80"/>
      <c r="NL42" s="80"/>
      <c r="NM42" s="80"/>
      <c r="NN42" s="80"/>
      <c r="NO42" s="80"/>
      <c r="NP42" s="80"/>
      <c r="NQ42" s="80"/>
      <c r="NR42" s="80"/>
      <c r="NS42" s="80"/>
      <c r="NT42" s="80"/>
      <c r="NU42" s="80"/>
      <c r="NV42" s="80"/>
      <c r="NW42" s="80"/>
      <c r="NX42" s="80"/>
      <c r="NY42" s="80"/>
      <c r="NZ42" s="80"/>
      <c r="OA42" s="80"/>
      <c r="OB42" s="79">
        <v>182205</v>
      </c>
    </row>
    <row r="43" spans="1:392" ht="13.15">
      <c r="A43" s="27">
        <v>321100</v>
      </c>
      <c r="B43" s="86" t="s">
        <v>153</v>
      </c>
      <c r="C43" s="83"/>
      <c r="D43" s="83"/>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v>38</v>
      </c>
      <c r="AE43" s="83"/>
      <c r="AF43" s="83"/>
      <c r="AG43" s="83"/>
      <c r="AH43" s="83"/>
      <c r="AI43" s="83"/>
      <c r="AJ43" s="83"/>
      <c r="AK43" s="83"/>
      <c r="AL43" s="83"/>
      <c r="AM43" s="83">
        <v>27106</v>
      </c>
      <c r="AN43" s="83">
        <v>69</v>
      </c>
      <c r="AO43" s="83">
        <v>247</v>
      </c>
      <c r="AP43" s="83">
        <v>277</v>
      </c>
      <c r="AQ43" s="83"/>
      <c r="AR43" s="83"/>
      <c r="AS43" s="83"/>
      <c r="AT43" s="83"/>
      <c r="AU43" s="83"/>
      <c r="AV43" s="83"/>
      <c r="AW43" s="83"/>
      <c r="AX43" s="83"/>
      <c r="AY43" s="83"/>
      <c r="AZ43" s="83"/>
      <c r="BA43" s="83"/>
      <c r="BB43" s="83"/>
      <c r="BC43" s="83"/>
      <c r="BD43" s="83"/>
      <c r="BE43" s="83"/>
      <c r="BF43" s="83"/>
      <c r="BG43" s="83"/>
      <c r="BH43" s="83"/>
      <c r="BI43" s="83"/>
      <c r="BJ43" s="83"/>
      <c r="BK43" s="83"/>
      <c r="BL43" s="83"/>
      <c r="BM43" s="83"/>
      <c r="BN43" s="83"/>
      <c r="BO43" s="81"/>
      <c r="BP43" s="80"/>
      <c r="BQ43" s="80">
        <v>7</v>
      </c>
      <c r="BR43" s="80"/>
      <c r="BS43" s="80"/>
      <c r="BT43" s="80"/>
      <c r="BU43" s="80"/>
      <c r="BV43" s="80"/>
      <c r="BW43" s="80"/>
      <c r="BX43" s="80"/>
      <c r="BY43" s="80"/>
      <c r="BZ43" s="80"/>
      <c r="CA43" s="80"/>
      <c r="CB43" s="80"/>
      <c r="CC43" s="80"/>
      <c r="CD43" s="80"/>
      <c r="CE43" s="80"/>
      <c r="CF43" s="80"/>
      <c r="CG43" s="80"/>
      <c r="CH43" s="80"/>
      <c r="CI43" s="80"/>
      <c r="CJ43" s="80"/>
      <c r="CK43" s="80"/>
      <c r="CL43" s="80"/>
      <c r="CM43" s="80"/>
      <c r="CN43" s="80"/>
      <c r="CO43" s="80"/>
      <c r="CP43" s="80"/>
      <c r="CQ43" s="80"/>
      <c r="CR43" s="80"/>
      <c r="CS43" s="80"/>
      <c r="CT43" s="80"/>
      <c r="CU43" s="80"/>
      <c r="CV43" s="80"/>
      <c r="CW43" s="80"/>
      <c r="CX43" s="80"/>
      <c r="CY43" s="80"/>
      <c r="CZ43" s="80"/>
      <c r="DA43" s="80"/>
      <c r="DB43" s="80"/>
      <c r="DC43" s="80"/>
      <c r="DD43" s="80"/>
      <c r="DE43" s="80"/>
      <c r="DF43" s="80"/>
      <c r="DG43" s="80"/>
      <c r="DH43" s="80"/>
      <c r="DI43" s="80"/>
      <c r="DJ43" s="80"/>
      <c r="DK43" s="80"/>
      <c r="DL43" s="80"/>
      <c r="DM43" s="80"/>
      <c r="DN43" s="80"/>
      <c r="DO43" s="80"/>
      <c r="DP43" s="80"/>
      <c r="DQ43" s="80"/>
      <c r="DR43" s="80"/>
      <c r="DS43" s="80"/>
      <c r="DT43" s="80"/>
      <c r="DU43" s="80"/>
      <c r="DV43" s="80"/>
      <c r="DW43" s="80"/>
      <c r="DX43" s="80"/>
      <c r="DY43" s="80"/>
      <c r="DZ43" s="80"/>
      <c r="EA43" s="80"/>
      <c r="EB43" s="80"/>
      <c r="EC43" s="80"/>
      <c r="ED43" s="80"/>
      <c r="EE43" s="80"/>
      <c r="EF43" s="80"/>
      <c r="EG43" s="80"/>
      <c r="EH43" s="80"/>
      <c r="EI43" s="80"/>
      <c r="EJ43" s="80"/>
      <c r="EK43" s="80"/>
      <c r="EL43" s="80"/>
      <c r="EM43" s="80"/>
      <c r="EN43" s="80"/>
      <c r="EO43" s="80"/>
      <c r="EP43" s="80"/>
      <c r="EQ43" s="80"/>
      <c r="ER43" s="80"/>
      <c r="ES43" s="80"/>
      <c r="ET43" s="80"/>
      <c r="EU43" s="80"/>
      <c r="EV43" s="80"/>
      <c r="EW43" s="80"/>
      <c r="EX43" s="80"/>
      <c r="EY43" s="80"/>
      <c r="EZ43" s="80"/>
      <c r="FA43" s="80"/>
      <c r="FB43" s="80"/>
      <c r="FC43" s="80"/>
      <c r="FD43" s="80"/>
      <c r="FE43" s="80"/>
      <c r="FF43" s="80"/>
      <c r="FG43" s="80"/>
      <c r="FH43" s="80"/>
      <c r="FI43" s="80"/>
      <c r="FJ43" s="80"/>
      <c r="FK43" s="80"/>
      <c r="FL43" s="80"/>
      <c r="FM43" s="80"/>
      <c r="FN43" s="80"/>
      <c r="FO43" s="80"/>
      <c r="FP43" s="80"/>
      <c r="FQ43" s="80"/>
      <c r="FR43" s="80"/>
      <c r="FS43" s="80"/>
      <c r="FT43" s="80"/>
      <c r="FU43" s="80"/>
      <c r="FV43" s="80"/>
      <c r="FW43" s="80"/>
      <c r="FX43" s="80"/>
      <c r="FY43" s="80"/>
      <c r="FZ43" s="80"/>
      <c r="GA43" s="80">
        <v>17</v>
      </c>
      <c r="GB43" s="80"/>
      <c r="GC43" s="80"/>
      <c r="GD43" s="80"/>
      <c r="GE43" s="80"/>
      <c r="GF43" s="80"/>
      <c r="GG43" s="80"/>
      <c r="GH43" s="80"/>
      <c r="GI43" s="80"/>
      <c r="GJ43" s="80"/>
      <c r="GK43" s="80"/>
      <c r="GL43" s="80"/>
      <c r="GM43" s="80"/>
      <c r="GN43" s="80"/>
      <c r="GO43" s="80"/>
      <c r="GP43" s="80"/>
      <c r="GQ43" s="80"/>
      <c r="GR43" s="80"/>
      <c r="GS43" s="80"/>
      <c r="GT43" s="80"/>
      <c r="GU43" s="80"/>
      <c r="GV43" s="80"/>
      <c r="GW43" s="80"/>
      <c r="GX43" s="80"/>
      <c r="GY43" s="80"/>
      <c r="GZ43" s="80"/>
      <c r="HA43" s="80"/>
      <c r="HB43" s="80"/>
      <c r="HC43" s="80"/>
      <c r="HD43" s="80"/>
      <c r="HE43" s="80"/>
      <c r="HF43" s="80"/>
      <c r="HG43" s="80"/>
      <c r="HH43" s="80"/>
      <c r="HI43" s="80"/>
      <c r="HJ43" s="80"/>
      <c r="HK43" s="80"/>
      <c r="HL43" s="80"/>
      <c r="HM43" s="80"/>
      <c r="HN43" s="80"/>
      <c r="HO43" s="80"/>
      <c r="HP43" s="80"/>
      <c r="HQ43" s="80"/>
      <c r="HR43" s="80"/>
      <c r="HS43" s="80"/>
      <c r="HT43" s="80"/>
      <c r="HU43" s="80"/>
      <c r="HV43" s="80"/>
      <c r="HW43" s="80"/>
      <c r="HX43" s="80"/>
      <c r="HY43" s="80"/>
      <c r="HZ43" s="80">
        <v>19</v>
      </c>
      <c r="IA43" s="80"/>
      <c r="IB43" s="80"/>
      <c r="IC43" s="80"/>
      <c r="ID43" s="80"/>
      <c r="IE43" s="80">
        <v>6</v>
      </c>
      <c r="IF43" s="80"/>
      <c r="IG43" s="80"/>
      <c r="IH43" s="80"/>
      <c r="II43" s="80"/>
      <c r="IJ43" s="80"/>
      <c r="IK43" s="80"/>
      <c r="IL43" s="80"/>
      <c r="IM43" s="80"/>
      <c r="IN43" s="80"/>
      <c r="IO43" s="80"/>
      <c r="IP43" s="80"/>
      <c r="IQ43" s="80">
        <v>6</v>
      </c>
      <c r="IR43" s="80"/>
      <c r="IS43" s="80"/>
      <c r="IT43" s="80"/>
      <c r="IU43" s="80"/>
      <c r="IV43" s="80"/>
      <c r="IW43" s="80"/>
      <c r="IX43" s="80"/>
      <c r="IY43" s="80"/>
      <c r="IZ43" s="80"/>
      <c r="JA43" s="80"/>
      <c r="JB43" s="80"/>
      <c r="JC43" s="80"/>
      <c r="JD43" s="80"/>
      <c r="JE43" s="80"/>
      <c r="JF43" s="80"/>
      <c r="JG43" s="80"/>
      <c r="JH43" s="80"/>
      <c r="JI43" s="80"/>
      <c r="JJ43" s="80"/>
      <c r="JK43" s="80"/>
      <c r="JL43" s="80"/>
      <c r="JM43" s="80"/>
      <c r="JN43" s="80"/>
      <c r="JO43" s="80"/>
      <c r="JP43" s="80">
        <v>74</v>
      </c>
      <c r="JQ43" s="80"/>
      <c r="JR43" s="80"/>
      <c r="JS43" s="80"/>
      <c r="JT43" s="80"/>
      <c r="JU43" s="80"/>
      <c r="JV43" s="80"/>
      <c r="JW43" s="80"/>
      <c r="JX43" s="80"/>
      <c r="JY43" s="80"/>
      <c r="JZ43" s="80"/>
      <c r="KA43" s="80"/>
      <c r="KB43" s="80"/>
      <c r="KC43" s="80"/>
      <c r="KD43" s="80"/>
      <c r="KE43" s="80"/>
      <c r="KF43" s="80"/>
      <c r="KG43" s="80"/>
      <c r="KH43" s="80"/>
      <c r="KI43" s="80"/>
      <c r="KJ43" s="80"/>
      <c r="KK43" s="80"/>
      <c r="KL43" s="80"/>
      <c r="KM43" s="80"/>
      <c r="KN43" s="80"/>
      <c r="KO43" s="80"/>
      <c r="KP43" s="80"/>
      <c r="KQ43" s="80"/>
      <c r="KR43" s="80"/>
      <c r="KS43" s="80"/>
      <c r="KT43" s="80"/>
      <c r="KU43" s="80"/>
      <c r="KV43" s="80"/>
      <c r="KW43" s="80"/>
      <c r="KX43" s="80"/>
      <c r="KY43" s="80"/>
      <c r="KZ43" s="80"/>
      <c r="LA43" s="80"/>
      <c r="LB43" s="80"/>
      <c r="LC43" s="80"/>
      <c r="LD43" s="80"/>
      <c r="LE43" s="80"/>
      <c r="LF43" s="80"/>
      <c r="LG43" s="80"/>
      <c r="LH43" s="80"/>
      <c r="LI43" s="80"/>
      <c r="LJ43" s="80"/>
      <c r="LK43" s="80"/>
      <c r="LL43" s="80"/>
      <c r="LM43" s="80"/>
      <c r="LN43" s="80"/>
      <c r="LO43" s="80">
        <v>56</v>
      </c>
      <c r="LP43" s="80"/>
      <c r="LQ43" s="80"/>
      <c r="LR43" s="80"/>
      <c r="LS43" s="80"/>
      <c r="LT43" s="80"/>
      <c r="LU43" s="80"/>
      <c r="LV43" s="80"/>
      <c r="LW43" s="80"/>
      <c r="LX43" s="80"/>
      <c r="LY43" s="80"/>
      <c r="LZ43" s="80"/>
      <c r="MA43" s="80"/>
      <c r="MB43" s="80"/>
      <c r="MC43" s="80"/>
      <c r="MD43" s="80"/>
      <c r="ME43" s="80"/>
      <c r="MF43" s="80"/>
      <c r="MG43" s="80"/>
      <c r="MH43" s="80"/>
      <c r="MI43" s="80"/>
      <c r="MJ43" s="80"/>
      <c r="MK43" s="80"/>
      <c r="ML43" s="80"/>
      <c r="MM43" s="80"/>
      <c r="MN43" s="80"/>
      <c r="MO43" s="80"/>
      <c r="MP43" s="80"/>
      <c r="MQ43" s="80"/>
      <c r="MR43" s="80"/>
      <c r="MS43" s="80"/>
      <c r="MT43" s="80"/>
      <c r="MU43" s="80"/>
      <c r="MV43" s="80"/>
      <c r="MW43" s="80"/>
      <c r="MX43" s="80"/>
      <c r="MY43" s="80"/>
      <c r="MZ43" s="80"/>
      <c r="NA43" s="80"/>
      <c r="NB43" s="80"/>
      <c r="NC43" s="80"/>
      <c r="ND43" s="80"/>
      <c r="NE43" s="80"/>
      <c r="NF43" s="80"/>
      <c r="NG43" s="80"/>
      <c r="NH43" s="80"/>
      <c r="NI43" s="80"/>
      <c r="NJ43" s="80"/>
      <c r="NK43" s="80"/>
      <c r="NL43" s="80"/>
      <c r="NM43" s="80"/>
      <c r="NN43" s="80"/>
      <c r="NO43" s="80"/>
      <c r="NP43" s="80"/>
      <c r="NQ43" s="80"/>
      <c r="NR43" s="80"/>
      <c r="NS43" s="80"/>
      <c r="NT43" s="80"/>
      <c r="NU43" s="80"/>
      <c r="NV43" s="80"/>
      <c r="NW43" s="80"/>
      <c r="NX43" s="80">
        <v>1</v>
      </c>
      <c r="NY43" s="80"/>
      <c r="NZ43" s="80"/>
      <c r="OA43" s="80"/>
      <c r="OB43" s="79">
        <v>27922</v>
      </c>
    </row>
    <row r="44" spans="1:392" ht="13.15">
      <c r="A44" s="27">
        <v>321200</v>
      </c>
      <c r="B44" s="89" t="s">
        <v>154</v>
      </c>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v>35</v>
      </c>
      <c r="AE44" s="83"/>
      <c r="AF44" s="83"/>
      <c r="AG44" s="83"/>
      <c r="AH44" s="83"/>
      <c r="AI44" s="83"/>
      <c r="AJ44" s="83"/>
      <c r="AK44" s="83"/>
      <c r="AL44" s="83"/>
      <c r="AM44" s="83">
        <v>360</v>
      </c>
      <c r="AN44" s="83">
        <v>20783</v>
      </c>
      <c r="AO44" s="83">
        <v>33</v>
      </c>
      <c r="AP44" s="83">
        <v>165</v>
      </c>
      <c r="AQ44" s="83"/>
      <c r="AR44" s="83"/>
      <c r="AS44" s="83"/>
      <c r="AT44" s="83"/>
      <c r="AU44" s="83"/>
      <c r="AV44" s="83"/>
      <c r="AW44" s="83">
        <v>1</v>
      </c>
      <c r="AX44" s="83"/>
      <c r="AY44" s="83"/>
      <c r="AZ44" s="83"/>
      <c r="BA44" s="83"/>
      <c r="BB44" s="83"/>
      <c r="BC44" s="83"/>
      <c r="BD44" s="83"/>
      <c r="BE44" s="83"/>
      <c r="BF44" s="83"/>
      <c r="BG44" s="83"/>
      <c r="BH44" s="83"/>
      <c r="BI44" s="83"/>
      <c r="BJ44" s="83"/>
      <c r="BK44" s="83"/>
      <c r="BL44" s="83"/>
      <c r="BM44" s="83"/>
      <c r="BN44" s="83"/>
      <c r="BO44" s="81"/>
      <c r="BP44" s="80"/>
      <c r="BQ44" s="80">
        <v>53</v>
      </c>
      <c r="BR44" s="80"/>
      <c r="BS44" s="80"/>
      <c r="BT44" s="80"/>
      <c r="BU44" s="80"/>
      <c r="BV44" s="80"/>
      <c r="BW44" s="80"/>
      <c r="BX44" s="80"/>
      <c r="BY44" s="80"/>
      <c r="BZ44" s="80"/>
      <c r="CA44" s="80"/>
      <c r="CB44" s="80"/>
      <c r="CC44" s="80"/>
      <c r="CD44" s="80"/>
      <c r="CE44" s="80"/>
      <c r="CF44" s="80"/>
      <c r="CG44" s="80"/>
      <c r="CH44" s="80"/>
      <c r="CI44" s="80"/>
      <c r="CJ44" s="80"/>
      <c r="CK44" s="80"/>
      <c r="CL44" s="80"/>
      <c r="CM44" s="80"/>
      <c r="CN44" s="80"/>
      <c r="CO44" s="80"/>
      <c r="CP44" s="80"/>
      <c r="CQ44" s="80"/>
      <c r="CR44" s="80"/>
      <c r="CS44" s="80"/>
      <c r="CT44" s="80"/>
      <c r="CU44" s="80"/>
      <c r="CV44" s="80"/>
      <c r="CW44" s="80"/>
      <c r="CX44" s="80"/>
      <c r="CY44" s="80"/>
      <c r="CZ44" s="80"/>
      <c r="DA44" s="80"/>
      <c r="DB44" s="80"/>
      <c r="DC44" s="80"/>
      <c r="DD44" s="80"/>
      <c r="DE44" s="80"/>
      <c r="DF44" s="80"/>
      <c r="DG44" s="80"/>
      <c r="DH44" s="80"/>
      <c r="DI44" s="80"/>
      <c r="DJ44" s="80"/>
      <c r="DK44" s="80"/>
      <c r="DL44" s="80"/>
      <c r="DM44" s="80"/>
      <c r="DN44" s="80"/>
      <c r="DO44" s="80"/>
      <c r="DP44" s="80"/>
      <c r="DQ44" s="80"/>
      <c r="DR44" s="80"/>
      <c r="DS44" s="80"/>
      <c r="DT44" s="80"/>
      <c r="DU44" s="80"/>
      <c r="DV44" s="80"/>
      <c r="DW44" s="80"/>
      <c r="DX44" s="80"/>
      <c r="DY44" s="80"/>
      <c r="DZ44" s="80"/>
      <c r="EA44" s="80"/>
      <c r="EB44" s="80"/>
      <c r="EC44" s="80"/>
      <c r="ED44" s="80"/>
      <c r="EE44" s="80"/>
      <c r="EF44" s="80"/>
      <c r="EG44" s="80"/>
      <c r="EH44" s="80"/>
      <c r="EI44" s="80"/>
      <c r="EJ44" s="80"/>
      <c r="EK44" s="80"/>
      <c r="EL44" s="80"/>
      <c r="EM44" s="80"/>
      <c r="EN44" s="80"/>
      <c r="EO44" s="80"/>
      <c r="EP44" s="80"/>
      <c r="EQ44" s="80"/>
      <c r="ER44" s="80"/>
      <c r="ES44" s="80"/>
      <c r="ET44" s="80"/>
      <c r="EU44" s="80"/>
      <c r="EV44" s="80"/>
      <c r="EW44" s="80"/>
      <c r="EX44" s="80"/>
      <c r="EY44" s="80"/>
      <c r="EZ44" s="80"/>
      <c r="FA44" s="80"/>
      <c r="FB44" s="80"/>
      <c r="FC44" s="80"/>
      <c r="FD44" s="80"/>
      <c r="FE44" s="80"/>
      <c r="FF44" s="80"/>
      <c r="FG44" s="80"/>
      <c r="FH44" s="80"/>
      <c r="FI44" s="80"/>
      <c r="FJ44" s="80"/>
      <c r="FK44" s="80"/>
      <c r="FL44" s="80"/>
      <c r="FM44" s="80"/>
      <c r="FN44" s="80"/>
      <c r="FO44" s="80"/>
      <c r="FP44" s="80"/>
      <c r="FQ44" s="80"/>
      <c r="FR44" s="80"/>
      <c r="FS44" s="80"/>
      <c r="FT44" s="80"/>
      <c r="FU44" s="80">
        <v>2</v>
      </c>
      <c r="FV44" s="80"/>
      <c r="FW44" s="80"/>
      <c r="FX44" s="80"/>
      <c r="FY44" s="80"/>
      <c r="FZ44" s="80"/>
      <c r="GA44" s="80">
        <v>5</v>
      </c>
      <c r="GB44" s="80"/>
      <c r="GC44" s="80"/>
      <c r="GD44" s="80"/>
      <c r="GE44" s="80"/>
      <c r="GF44" s="80"/>
      <c r="GG44" s="80"/>
      <c r="GH44" s="80"/>
      <c r="GI44" s="80"/>
      <c r="GJ44" s="80"/>
      <c r="GK44" s="80"/>
      <c r="GL44" s="80"/>
      <c r="GM44" s="80"/>
      <c r="GN44" s="80"/>
      <c r="GO44" s="80"/>
      <c r="GP44" s="80"/>
      <c r="GQ44" s="80"/>
      <c r="GR44" s="80"/>
      <c r="GS44" s="80"/>
      <c r="GT44" s="80"/>
      <c r="GU44" s="80"/>
      <c r="GV44" s="80"/>
      <c r="GW44" s="80"/>
      <c r="GX44" s="80"/>
      <c r="GY44" s="80"/>
      <c r="GZ44" s="80"/>
      <c r="HA44" s="80"/>
      <c r="HB44" s="80"/>
      <c r="HC44" s="80"/>
      <c r="HD44" s="80"/>
      <c r="HE44" s="80"/>
      <c r="HF44" s="80"/>
      <c r="HG44" s="80"/>
      <c r="HH44" s="80"/>
      <c r="HI44" s="80"/>
      <c r="HJ44" s="80"/>
      <c r="HK44" s="80"/>
      <c r="HL44" s="80"/>
      <c r="HM44" s="80"/>
      <c r="HN44" s="80"/>
      <c r="HO44" s="80"/>
      <c r="HP44" s="80"/>
      <c r="HQ44" s="80"/>
      <c r="HR44" s="80"/>
      <c r="HS44" s="80"/>
      <c r="HT44" s="80"/>
      <c r="HU44" s="80"/>
      <c r="HV44" s="80"/>
      <c r="HW44" s="80"/>
      <c r="HX44" s="80"/>
      <c r="HY44" s="80"/>
      <c r="HZ44" s="80"/>
      <c r="IA44" s="80"/>
      <c r="IB44" s="80"/>
      <c r="IC44" s="80"/>
      <c r="ID44" s="80"/>
      <c r="IE44" s="80"/>
      <c r="IF44" s="80"/>
      <c r="IG44" s="80"/>
      <c r="IH44" s="80"/>
      <c r="II44" s="80"/>
      <c r="IJ44" s="80"/>
      <c r="IK44" s="80"/>
      <c r="IL44" s="80"/>
      <c r="IM44" s="80"/>
      <c r="IN44" s="80"/>
      <c r="IO44" s="80"/>
      <c r="IP44" s="80"/>
      <c r="IQ44" s="80"/>
      <c r="IR44" s="80">
        <v>47</v>
      </c>
      <c r="IS44" s="80"/>
      <c r="IT44" s="80"/>
      <c r="IU44" s="80"/>
      <c r="IV44" s="80"/>
      <c r="IW44" s="80"/>
      <c r="IX44" s="80"/>
      <c r="IY44" s="80"/>
      <c r="IZ44" s="80"/>
      <c r="JA44" s="80"/>
      <c r="JB44" s="80"/>
      <c r="JC44" s="80"/>
      <c r="JD44" s="80"/>
      <c r="JE44" s="80"/>
      <c r="JF44" s="80"/>
      <c r="JG44" s="80"/>
      <c r="JH44" s="80"/>
      <c r="JI44" s="80"/>
      <c r="JJ44" s="80"/>
      <c r="JK44" s="80"/>
      <c r="JL44" s="80">
        <v>15</v>
      </c>
      <c r="JM44" s="80"/>
      <c r="JN44" s="80"/>
      <c r="JO44" s="80"/>
      <c r="JP44" s="80">
        <v>146</v>
      </c>
      <c r="JQ44" s="80"/>
      <c r="JR44" s="80"/>
      <c r="JS44" s="80"/>
      <c r="JT44" s="80"/>
      <c r="JU44" s="80"/>
      <c r="JV44" s="80"/>
      <c r="JW44" s="80"/>
      <c r="JX44" s="80"/>
      <c r="JY44" s="80"/>
      <c r="JZ44" s="80"/>
      <c r="KA44" s="80"/>
      <c r="KB44" s="80"/>
      <c r="KC44" s="80"/>
      <c r="KD44" s="80"/>
      <c r="KE44" s="80"/>
      <c r="KF44" s="80"/>
      <c r="KG44" s="80"/>
      <c r="KH44" s="80"/>
      <c r="KI44" s="80"/>
      <c r="KJ44" s="80"/>
      <c r="KK44" s="80"/>
      <c r="KL44" s="80"/>
      <c r="KM44" s="80"/>
      <c r="KN44" s="80"/>
      <c r="KO44" s="80"/>
      <c r="KP44" s="80"/>
      <c r="KQ44" s="80"/>
      <c r="KR44" s="80"/>
      <c r="KS44" s="80"/>
      <c r="KT44" s="80"/>
      <c r="KU44" s="80"/>
      <c r="KV44" s="80"/>
      <c r="KW44" s="80"/>
      <c r="KX44" s="80"/>
      <c r="KY44" s="80"/>
      <c r="KZ44" s="80"/>
      <c r="LA44" s="80"/>
      <c r="LB44" s="80"/>
      <c r="LC44" s="80"/>
      <c r="LD44" s="80"/>
      <c r="LE44" s="80"/>
      <c r="LF44" s="80"/>
      <c r="LG44" s="80">
        <v>2</v>
      </c>
      <c r="LH44" s="80"/>
      <c r="LI44" s="80"/>
      <c r="LJ44" s="80"/>
      <c r="LK44" s="80"/>
      <c r="LL44" s="80"/>
      <c r="LM44" s="80"/>
      <c r="LN44" s="80"/>
      <c r="LO44" s="80">
        <v>17</v>
      </c>
      <c r="LP44" s="80"/>
      <c r="LQ44" s="80"/>
      <c r="LR44" s="80"/>
      <c r="LS44" s="80"/>
      <c r="LT44" s="80"/>
      <c r="LU44" s="80"/>
      <c r="LV44" s="80"/>
      <c r="LW44" s="80"/>
      <c r="LX44" s="80"/>
      <c r="LY44" s="80"/>
      <c r="LZ44" s="80"/>
      <c r="MA44" s="80"/>
      <c r="MB44" s="80"/>
      <c r="MC44" s="80"/>
      <c r="MD44" s="80"/>
      <c r="ME44" s="80"/>
      <c r="MF44" s="80"/>
      <c r="MG44" s="80"/>
      <c r="MH44" s="80"/>
      <c r="MI44" s="80"/>
      <c r="MJ44" s="80"/>
      <c r="MK44" s="80"/>
      <c r="ML44" s="80"/>
      <c r="MM44" s="80"/>
      <c r="MN44" s="80"/>
      <c r="MO44" s="80"/>
      <c r="MP44" s="80"/>
      <c r="MQ44" s="80"/>
      <c r="MR44" s="80"/>
      <c r="MS44" s="80"/>
      <c r="MT44" s="80"/>
      <c r="MU44" s="80"/>
      <c r="MV44" s="80"/>
      <c r="MW44" s="80"/>
      <c r="MX44" s="80"/>
      <c r="MY44" s="80"/>
      <c r="MZ44" s="80"/>
      <c r="NA44" s="80"/>
      <c r="NB44" s="80"/>
      <c r="NC44" s="80"/>
      <c r="ND44" s="80"/>
      <c r="NE44" s="80"/>
      <c r="NF44" s="80"/>
      <c r="NG44" s="80"/>
      <c r="NH44" s="80"/>
      <c r="NI44" s="80"/>
      <c r="NJ44" s="80"/>
      <c r="NK44" s="80"/>
      <c r="NL44" s="80"/>
      <c r="NM44" s="80"/>
      <c r="NN44" s="80"/>
      <c r="NO44" s="80"/>
      <c r="NP44" s="80"/>
      <c r="NQ44" s="80"/>
      <c r="NR44" s="80"/>
      <c r="NS44" s="80"/>
      <c r="NT44" s="80"/>
      <c r="NU44" s="80"/>
      <c r="NV44" s="80"/>
      <c r="NW44" s="80"/>
      <c r="NX44" s="80">
        <v>11</v>
      </c>
      <c r="NY44" s="80"/>
      <c r="NZ44" s="80"/>
      <c r="OA44" s="80"/>
      <c r="OB44" s="79">
        <v>21677</v>
      </c>
    </row>
    <row r="45" spans="1:392" ht="13.15">
      <c r="A45" s="27">
        <v>321910</v>
      </c>
      <c r="B45" s="86" t="s">
        <v>155</v>
      </c>
      <c r="C45" s="83"/>
      <c r="D45" s="83"/>
      <c r="E45" s="83"/>
      <c r="F45" s="83"/>
      <c r="G45" s="83"/>
      <c r="H45" s="83"/>
      <c r="I45" s="83"/>
      <c r="J45" s="83"/>
      <c r="K45" s="83"/>
      <c r="L45" s="83"/>
      <c r="M45" s="83"/>
      <c r="N45" s="83"/>
      <c r="O45" s="83"/>
      <c r="P45" s="83"/>
      <c r="Q45" s="83"/>
      <c r="R45" s="83"/>
      <c r="S45" s="83"/>
      <c r="T45" s="83"/>
      <c r="U45" s="83"/>
      <c r="V45" s="83"/>
      <c r="W45" s="83"/>
      <c r="X45" s="83"/>
      <c r="Y45" s="83"/>
      <c r="Z45" s="83"/>
      <c r="AA45" s="83"/>
      <c r="AB45" s="83"/>
      <c r="AC45" s="83"/>
      <c r="AD45" s="83">
        <v>105</v>
      </c>
      <c r="AE45" s="83"/>
      <c r="AF45" s="83"/>
      <c r="AG45" s="83"/>
      <c r="AH45" s="83"/>
      <c r="AI45" s="83"/>
      <c r="AJ45" s="83"/>
      <c r="AK45" s="83"/>
      <c r="AL45" s="83"/>
      <c r="AM45" s="83">
        <v>2874</v>
      </c>
      <c r="AN45" s="83">
        <v>216</v>
      </c>
      <c r="AO45" s="83">
        <v>23782</v>
      </c>
      <c r="AP45" s="83">
        <v>97</v>
      </c>
      <c r="AQ45" s="83"/>
      <c r="AR45" s="83"/>
      <c r="AS45" s="83"/>
      <c r="AT45" s="83"/>
      <c r="AU45" s="83"/>
      <c r="AV45" s="83"/>
      <c r="AW45" s="83"/>
      <c r="AX45" s="83"/>
      <c r="AY45" s="83"/>
      <c r="AZ45" s="83"/>
      <c r="BA45" s="83"/>
      <c r="BB45" s="83"/>
      <c r="BC45" s="83"/>
      <c r="BD45" s="83"/>
      <c r="BE45" s="83"/>
      <c r="BF45" s="83"/>
      <c r="BG45" s="83"/>
      <c r="BH45" s="83"/>
      <c r="BI45" s="83"/>
      <c r="BJ45" s="83"/>
      <c r="BK45" s="83"/>
      <c r="BL45" s="83"/>
      <c r="BM45" s="83"/>
      <c r="BN45" s="83"/>
      <c r="BO45" s="81"/>
      <c r="BP45" s="80"/>
      <c r="BQ45" s="80"/>
      <c r="BR45" s="80">
        <v>150</v>
      </c>
      <c r="BS45" s="80"/>
      <c r="BT45" s="80"/>
      <c r="BU45" s="80"/>
      <c r="BV45" s="80">
        <v>9</v>
      </c>
      <c r="BW45" s="80"/>
      <c r="BX45" s="80"/>
      <c r="BY45" s="80"/>
      <c r="BZ45" s="80"/>
      <c r="CA45" s="80"/>
      <c r="CB45" s="80"/>
      <c r="CC45" s="80"/>
      <c r="CD45" s="80"/>
      <c r="CE45" s="80"/>
      <c r="CF45" s="80"/>
      <c r="CG45" s="80"/>
      <c r="CH45" s="80"/>
      <c r="CI45" s="80"/>
      <c r="CJ45" s="80"/>
      <c r="CK45" s="80"/>
      <c r="CL45" s="80"/>
      <c r="CM45" s="80"/>
      <c r="CN45" s="80"/>
      <c r="CO45" s="80"/>
      <c r="CP45" s="80"/>
      <c r="CQ45" s="80"/>
      <c r="CR45" s="80"/>
      <c r="CS45" s="80"/>
      <c r="CT45" s="80"/>
      <c r="CU45" s="80"/>
      <c r="CV45" s="80"/>
      <c r="CW45" s="80"/>
      <c r="CX45" s="80"/>
      <c r="CY45" s="80"/>
      <c r="CZ45" s="80"/>
      <c r="DA45" s="80"/>
      <c r="DB45" s="80"/>
      <c r="DC45" s="80"/>
      <c r="DD45" s="80"/>
      <c r="DE45" s="80"/>
      <c r="DF45" s="80"/>
      <c r="DG45" s="80"/>
      <c r="DH45" s="80"/>
      <c r="DI45" s="80"/>
      <c r="DJ45" s="80"/>
      <c r="DK45" s="80"/>
      <c r="DL45" s="80"/>
      <c r="DM45" s="80"/>
      <c r="DN45" s="80"/>
      <c r="DO45" s="80"/>
      <c r="DP45" s="80"/>
      <c r="DQ45" s="80"/>
      <c r="DR45" s="80"/>
      <c r="DS45" s="80"/>
      <c r="DT45" s="80"/>
      <c r="DU45" s="80"/>
      <c r="DV45" s="80"/>
      <c r="DW45" s="80"/>
      <c r="DX45" s="80"/>
      <c r="DY45" s="80"/>
      <c r="DZ45" s="80"/>
      <c r="EA45" s="80"/>
      <c r="EB45" s="80"/>
      <c r="EC45" s="80"/>
      <c r="ED45" s="80"/>
      <c r="EE45" s="80"/>
      <c r="EF45" s="80"/>
      <c r="EG45" s="80"/>
      <c r="EH45" s="80"/>
      <c r="EI45" s="80"/>
      <c r="EJ45" s="80"/>
      <c r="EK45" s="80"/>
      <c r="EL45" s="80"/>
      <c r="EM45" s="80"/>
      <c r="EN45" s="80"/>
      <c r="EO45" s="80"/>
      <c r="EP45" s="80"/>
      <c r="EQ45" s="80"/>
      <c r="ER45" s="80"/>
      <c r="ES45" s="80"/>
      <c r="ET45" s="80"/>
      <c r="EU45" s="80"/>
      <c r="EV45" s="80"/>
      <c r="EW45" s="80"/>
      <c r="EX45" s="80"/>
      <c r="EY45" s="80"/>
      <c r="EZ45" s="80"/>
      <c r="FA45" s="80"/>
      <c r="FB45" s="80"/>
      <c r="FC45" s="80"/>
      <c r="FD45" s="80"/>
      <c r="FE45" s="80"/>
      <c r="FF45" s="80"/>
      <c r="FG45" s="80"/>
      <c r="FH45" s="80"/>
      <c r="FI45" s="80"/>
      <c r="FJ45" s="80"/>
      <c r="FK45" s="80"/>
      <c r="FL45" s="80"/>
      <c r="FM45" s="80"/>
      <c r="FN45" s="80"/>
      <c r="FO45" s="80"/>
      <c r="FP45" s="80"/>
      <c r="FQ45" s="80"/>
      <c r="FR45" s="80"/>
      <c r="FS45" s="80"/>
      <c r="FT45" s="80"/>
      <c r="FU45" s="80">
        <v>193</v>
      </c>
      <c r="FV45" s="80"/>
      <c r="FW45" s="80"/>
      <c r="FX45" s="80"/>
      <c r="FY45" s="80"/>
      <c r="FZ45" s="80">
        <v>110</v>
      </c>
      <c r="GA45" s="80">
        <v>17</v>
      </c>
      <c r="GB45" s="80"/>
      <c r="GC45" s="80"/>
      <c r="GD45" s="80"/>
      <c r="GE45" s="80"/>
      <c r="GF45" s="80"/>
      <c r="GG45" s="80"/>
      <c r="GH45" s="80"/>
      <c r="GI45" s="80"/>
      <c r="GJ45" s="80"/>
      <c r="GK45" s="80"/>
      <c r="GL45" s="80"/>
      <c r="GM45" s="80"/>
      <c r="GN45" s="80"/>
      <c r="GO45" s="80"/>
      <c r="GP45" s="80"/>
      <c r="GQ45" s="80"/>
      <c r="GR45" s="80"/>
      <c r="GS45" s="80"/>
      <c r="GT45" s="80"/>
      <c r="GU45" s="80"/>
      <c r="GV45" s="80"/>
      <c r="GW45" s="80"/>
      <c r="GX45" s="80"/>
      <c r="GY45" s="80"/>
      <c r="GZ45" s="80"/>
      <c r="HA45" s="80"/>
      <c r="HB45" s="80"/>
      <c r="HC45" s="80"/>
      <c r="HD45" s="80"/>
      <c r="HE45" s="80"/>
      <c r="HF45" s="80"/>
      <c r="HG45" s="80"/>
      <c r="HH45" s="80"/>
      <c r="HI45" s="80"/>
      <c r="HJ45" s="80"/>
      <c r="HK45" s="80"/>
      <c r="HL45" s="80"/>
      <c r="HM45" s="80"/>
      <c r="HN45" s="80"/>
      <c r="HO45" s="80"/>
      <c r="HP45" s="80"/>
      <c r="HQ45" s="80"/>
      <c r="HR45" s="80"/>
      <c r="HS45" s="80"/>
      <c r="HT45" s="80"/>
      <c r="HU45" s="80"/>
      <c r="HV45" s="80"/>
      <c r="HW45" s="80"/>
      <c r="HX45" s="80"/>
      <c r="HY45" s="80"/>
      <c r="HZ45" s="80"/>
      <c r="IA45" s="80"/>
      <c r="IB45" s="80"/>
      <c r="IC45" s="80"/>
      <c r="ID45" s="80"/>
      <c r="IE45" s="80"/>
      <c r="IF45" s="80"/>
      <c r="IG45" s="80"/>
      <c r="IH45" s="80"/>
      <c r="II45" s="80"/>
      <c r="IJ45" s="80"/>
      <c r="IK45" s="80"/>
      <c r="IL45" s="80"/>
      <c r="IM45" s="80"/>
      <c r="IN45" s="80"/>
      <c r="IO45" s="80"/>
      <c r="IP45" s="80"/>
      <c r="IQ45" s="80"/>
      <c r="IR45" s="80"/>
      <c r="IS45" s="80"/>
      <c r="IT45" s="80"/>
      <c r="IU45" s="80"/>
      <c r="IV45" s="80"/>
      <c r="IW45" s="80"/>
      <c r="IX45" s="80"/>
      <c r="IY45" s="80"/>
      <c r="IZ45" s="80"/>
      <c r="JA45" s="80"/>
      <c r="JB45" s="80"/>
      <c r="JC45" s="80"/>
      <c r="JD45" s="80"/>
      <c r="JE45" s="80"/>
      <c r="JF45" s="80"/>
      <c r="JG45" s="80"/>
      <c r="JH45" s="80"/>
      <c r="JI45" s="80"/>
      <c r="JJ45" s="80"/>
      <c r="JK45" s="80"/>
      <c r="JL45" s="80">
        <v>106</v>
      </c>
      <c r="JM45" s="80"/>
      <c r="JN45" s="80"/>
      <c r="JO45" s="80"/>
      <c r="JP45" s="80">
        <v>197</v>
      </c>
      <c r="JQ45" s="80"/>
      <c r="JR45" s="80"/>
      <c r="JS45" s="80"/>
      <c r="JT45" s="80"/>
      <c r="JU45" s="80"/>
      <c r="JV45" s="80"/>
      <c r="JW45" s="80"/>
      <c r="JX45" s="80"/>
      <c r="JY45" s="80"/>
      <c r="JZ45" s="80"/>
      <c r="KA45" s="80"/>
      <c r="KB45" s="80"/>
      <c r="KC45" s="80"/>
      <c r="KD45" s="80"/>
      <c r="KE45" s="80"/>
      <c r="KF45" s="80"/>
      <c r="KG45" s="80"/>
      <c r="KH45" s="80"/>
      <c r="KI45" s="80"/>
      <c r="KJ45" s="80"/>
      <c r="KK45" s="80"/>
      <c r="KL45" s="80"/>
      <c r="KM45" s="80"/>
      <c r="KN45" s="80"/>
      <c r="KO45" s="80"/>
      <c r="KP45" s="80"/>
      <c r="KQ45" s="80"/>
      <c r="KR45" s="80"/>
      <c r="KS45" s="80"/>
      <c r="KT45" s="80"/>
      <c r="KU45" s="80"/>
      <c r="KV45" s="80"/>
      <c r="KW45" s="80"/>
      <c r="KX45" s="80"/>
      <c r="KY45" s="80"/>
      <c r="KZ45" s="80"/>
      <c r="LA45" s="80"/>
      <c r="LB45" s="80"/>
      <c r="LC45" s="80"/>
      <c r="LD45" s="80"/>
      <c r="LE45" s="80"/>
      <c r="LF45" s="80"/>
      <c r="LG45" s="80">
        <v>10</v>
      </c>
      <c r="LH45" s="80"/>
      <c r="LI45" s="80"/>
      <c r="LJ45" s="80"/>
      <c r="LK45" s="80"/>
      <c r="LL45" s="80"/>
      <c r="LM45" s="80"/>
      <c r="LN45" s="80"/>
      <c r="LO45" s="80">
        <v>28</v>
      </c>
      <c r="LP45" s="80"/>
      <c r="LQ45" s="80"/>
      <c r="LR45" s="80"/>
      <c r="LS45" s="80"/>
      <c r="LT45" s="80"/>
      <c r="LU45" s="80"/>
      <c r="LV45" s="80"/>
      <c r="LW45" s="80"/>
      <c r="LX45" s="80"/>
      <c r="LY45" s="80"/>
      <c r="LZ45" s="80"/>
      <c r="MA45" s="80"/>
      <c r="MB45" s="80"/>
      <c r="MC45" s="80"/>
      <c r="MD45" s="80"/>
      <c r="ME45" s="80"/>
      <c r="MF45" s="80"/>
      <c r="MG45" s="80"/>
      <c r="MH45" s="80"/>
      <c r="MI45" s="80"/>
      <c r="MJ45" s="80"/>
      <c r="MK45" s="80"/>
      <c r="ML45" s="80"/>
      <c r="MM45" s="80"/>
      <c r="MN45" s="80"/>
      <c r="MO45" s="80"/>
      <c r="MP45" s="80"/>
      <c r="MQ45" s="80"/>
      <c r="MR45" s="80"/>
      <c r="MS45" s="80"/>
      <c r="MT45" s="80"/>
      <c r="MU45" s="80"/>
      <c r="MV45" s="80"/>
      <c r="MW45" s="80"/>
      <c r="MX45" s="80"/>
      <c r="MY45" s="80"/>
      <c r="MZ45" s="80"/>
      <c r="NA45" s="80"/>
      <c r="NB45" s="80"/>
      <c r="NC45" s="80"/>
      <c r="ND45" s="80"/>
      <c r="NE45" s="80"/>
      <c r="NF45" s="80"/>
      <c r="NG45" s="80"/>
      <c r="NH45" s="80"/>
      <c r="NI45" s="80"/>
      <c r="NJ45" s="80"/>
      <c r="NK45" s="80"/>
      <c r="NL45" s="80"/>
      <c r="NM45" s="80"/>
      <c r="NN45" s="80"/>
      <c r="NO45" s="80"/>
      <c r="NP45" s="80"/>
      <c r="NQ45" s="80"/>
      <c r="NR45" s="80"/>
      <c r="NS45" s="80"/>
      <c r="NT45" s="80"/>
      <c r="NU45" s="80"/>
      <c r="NV45" s="80"/>
      <c r="NW45" s="80"/>
      <c r="NX45" s="80">
        <v>20</v>
      </c>
      <c r="NY45" s="80"/>
      <c r="NZ45" s="80"/>
      <c r="OA45" s="80"/>
      <c r="OB45" s="79">
        <v>27916</v>
      </c>
    </row>
    <row r="46" spans="1:392" ht="13.15">
      <c r="A46" s="27" t="s">
        <v>157</v>
      </c>
      <c r="B46" s="27" t="s">
        <v>156</v>
      </c>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v>89</v>
      </c>
      <c r="AE46" s="83"/>
      <c r="AF46" s="83"/>
      <c r="AG46" s="83"/>
      <c r="AH46" s="83"/>
      <c r="AI46" s="83"/>
      <c r="AJ46" s="83"/>
      <c r="AK46" s="83"/>
      <c r="AL46" s="83"/>
      <c r="AM46" s="83">
        <v>201</v>
      </c>
      <c r="AN46" s="83">
        <v>187</v>
      </c>
      <c r="AO46" s="83">
        <v>93</v>
      </c>
      <c r="AP46" s="83">
        <v>22641</v>
      </c>
      <c r="AQ46" s="83"/>
      <c r="AR46" s="83"/>
      <c r="AS46" s="83"/>
      <c r="AT46" s="83"/>
      <c r="AU46" s="83"/>
      <c r="AV46" s="83">
        <v>3</v>
      </c>
      <c r="AW46" s="83"/>
      <c r="AX46" s="83"/>
      <c r="AY46" s="83"/>
      <c r="AZ46" s="83"/>
      <c r="BA46" s="83"/>
      <c r="BB46" s="83"/>
      <c r="BC46" s="83"/>
      <c r="BD46" s="83"/>
      <c r="BE46" s="83"/>
      <c r="BF46" s="83"/>
      <c r="BG46" s="83"/>
      <c r="BH46" s="83"/>
      <c r="BI46" s="83"/>
      <c r="BJ46" s="83"/>
      <c r="BK46" s="83"/>
      <c r="BL46" s="83"/>
      <c r="BM46" s="83"/>
      <c r="BN46" s="83"/>
      <c r="BO46" s="81">
        <v>2</v>
      </c>
      <c r="BP46" s="80">
        <v>5</v>
      </c>
      <c r="BQ46" s="80"/>
      <c r="BR46" s="80"/>
      <c r="BS46" s="80"/>
      <c r="BT46" s="80"/>
      <c r="BU46" s="80"/>
      <c r="BV46" s="80"/>
      <c r="BW46" s="80"/>
      <c r="BX46" s="80"/>
      <c r="BY46" s="80"/>
      <c r="BZ46" s="80"/>
      <c r="CA46" s="80"/>
      <c r="CB46" s="80"/>
      <c r="CC46" s="80"/>
      <c r="CD46" s="80"/>
      <c r="CE46" s="80"/>
      <c r="CF46" s="80"/>
      <c r="CG46" s="80"/>
      <c r="CH46" s="80"/>
      <c r="CI46" s="80"/>
      <c r="CJ46" s="80"/>
      <c r="CK46" s="80"/>
      <c r="CL46" s="80"/>
      <c r="CM46" s="80"/>
      <c r="CN46" s="80"/>
      <c r="CO46" s="80"/>
      <c r="CP46" s="80"/>
      <c r="CQ46" s="80"/>
      <c r="CR46" s="80"/>
      <c r="CS46" s="80"/>
      <c r="CT46" s="80"/>
      <c r="CU46" s="80"/>
      <c r="CV46" s="80"/>
      <c r="CW46" s="80"/>
      <c r="CX46" s="80"/>
      <c r="CY46" s="80"/>
      <c r="CZ46" s="80"/>
      <c r="DA46" s="80"/>
      <c r="DB46" s="80"/>
      <c r="DC46" s="80"/>
      <c r="DD46" s="80"/>
      <c r="DE46" s="80"/>
      <c r="DF46" s="80"/>
      <c r="DG46" s="80"/>
      <c r="DH46" s="80"/>
      <c r="DI46" s="80"/>
      <c r="DJ46" s="80"/>
      <c r="DK46" s="80"/>
      <c r="DL46" s="80"/>
      <c r="DM46" s="80"/>
      <c r="DN46" s="80"/>
      <c r="DO46" s="80"/>
      <c r="DP46" s="80"/>
      <c r="DQ46" s="80"/>
      <c r="DR46" s="80"/>
      <c r="DS46" s="80"/>
      <c r="DT46" s="80"/>
      <c r="DU46" s="80"/>
      <c r="DV46" s="80"/>
      <c r="DW46" s="80"/>
      <c r="DX46" s="80"/>
      <c r="DY46" s="80"/>
      <c r="DZ46" s="80"/>
      <c r="EA46" s="80"/>
      <c r="EB46" s="80"/>
      <c r="EC46" s="80"/>
      <c r="ED46" s="80"/>
      <c r="EE46" s="80"/>
      <c r="EF46" s="80"/>
      <c r="EG46" s="80"/>
      <c r="EH46" s="80"/>
      <c r="EI46" s="80"/>
      <c r="EJ46" s="80"/>
      <c r="EK46" s="80"/>
      <c r="EL46" s="80"/>
      <c r="EM46" s="80"/>
      <c r="EN46" s="80"/>
      <c r="EO46" s="80"/>
      <c r="EP46" s="80"/>
      <c r="EQ46" s="80"/>
      <c r="ER46" s="80"/>
      <c r="ES46" s="80"/>
      <c r="ET46" s="80"/>
      <c r="EU46" s="80"/>
      <c r="EV46" s="80"/>
      <c r="EW46" s="80"/>
      <c r="EX46" s="80"/>
      <c r="EY46" s="80"/>
      <c r="EZ46" s="80"/>
      <c r="FA46" s="80"/>
      <c r="FB46" s="80"/>
      <c r="FC46" s="80"/>
      <c r="FD46" s="80"/>
      <c r="FE46" s="80"/>
      <c r="FF46" s="80"/>
      <c r="FG46" s="80"/>
      <c r="FH46" s="80"/>
      <c r="FI46" s="80"/>
      <c r="FJ46" s="80"/>
      <c r="FK46" s="80"/>
      <c r="FL46" s="80"/>
      <c r="FM46" s="80"/>
      <c r="FN46" s="80"/>
      <c r="FO46" s="80"/>
      <c r="FP46" s="80"/>
      <c r="FQ46" s="80"/>
      <c r="FR46" s="80"/>
      <c r="FS46" s="80"/>
      <c r="FT46" s="80"/>
      <c r="FU46" s="80">
        <v>2</v>
      </c>
      <c r="FV46" s="80"/>
      <c r="FW46" s="80"/>
      <c r="FX46" s="80"/>
      <c r="FY46" s="80"/>
      <c r="FZ46" s="80"/>
      <c r="GA46" s="80"/>
      <c r="GB46" s="80"/>
      <c r="GC46" s="80"/>
      <c r="GD46" s="80"/>
      <c r="GE46" s="80"/>
      <c r="GF46" s="80"/>
      <c r="GG46" s="80"/>
      <c r="GH46" s="80"/>
      <c r="GI46" s="80">
        <v>7</v>
      </c>
      <c r="GJ46" s="80"/>
      <c r="GK46" s="80"/>
      <c r="GL46" s="80"/>
      <c r="GM46" s="80"/>
      <c r="GN46" s="80"/>
      <c r="GO46" s="80"/>
      <c r="GP46" s="80"/>
      <c r="GQ46" s="80"/>
      <c r="GR46" s="80"/>
      <c r="GS46" s="80"/>
      <c r="GT46" s="80"/>
      <c r="GU46" s="80"/>
      <c r="GV46" s="80"/>
      <c r="GW46" s="80"/>
      <c r="GX46" s="80"/>
      <c r="GY46" s="80"/>
      <c r="GZ46" s="80"/>
      <c r="HA46" s="80"/>
      <c r="HB46" s="80"/>
      <c r="HC46" s="80"/>
      <c r="HD46" s="80"/>
      <c r="HE46" s="80"/>
      <c r="HF46" s="80"/>
      <c r="HG46" s="80"/>
      <c r="HH46" s="80"/>
      <c r="HI46" s="80"/>
      <c r="HJ46" s="80"/>
      <c r="HK46" s="80"/>
      <c r="HL46" s="80"/>
      <c r="HM46" s="80"/>
      <c r="HN46" s="80"/>
      <c r="HO46" s="80"/>
      <c r="HP46" s="80"/>
      <c r="HQ46" s="80"/>
      <c r="HR46" s="80"/>
      <c r="HS46" s="80"/>
      <c r="HT46" s="80"/>
      <c r="HU46" s="80"/>
      <c r="HV46" s="80"/>
      <c r="HW46" s="80"/>
      <c r="HX46" s="80"/>
      <c r="HY46" s="80"/>
      <c r="HZ46" s="80"/>
      <c r="IA46" s="80"/>
      <c r="IB46" s="80">
        <v>34</v>
      </c>
      <c r="IC46" s="80"/>
      <c r="ID46" s="80"/>
      <c r="IE46" s="80"/>
      <c r="IF46" s="80"/>
      <c r="IG46" s="80"/>
      <c r="IH46" s="80"/>
      <c r="II46" s="80"/>
      <c r="IJ46" s="80"/>
      <c r="IK46" s="80"/>
      <c r="IL46" s="80"/>
      <c r="IM46" s="80"/>
      <c r="IN46" s="80"/>
      <c r="IO46" s="80"/>
      <c r="IP46" s="80"/>
      <c r="IQ46" s="80"/>
      <c r="IR46" s="80"/>
      <c r="IS46" s="80"/>
      <c r="IT46" s="80">
        <v>1</v>
      </c>
      <c r="IU46" s="80"/>
      <c r="IV46" s="80"/>
      <c r="IW46" s="80"/>
      <c r="IX46" s="80"/>
      <c r="IY46" s="80"/>
      <c r="IZ46" s="80"/>
      <c r="JA46" s="80"/>
      <c r="JB46" s="80"/>
      <c r="JC46" s="80"/>
      <c r="JD46" s="80"/>
      <c r="JE46" s="80"/>
      <c r="JF46" s="80"/>
      <c r="JG46" s="80"/>
      <c r="JH46" s="80"/>
      <c r="JI46" s="80"/>
      <c r="JJ46" s="80"/>
      <c r="JK46" s="80"/>
      <c r="JL46" s="80">
        <v>16</v>
      </c>
      <c r="JM46" s="80"/>
      <c r="JN46" s="80"/>
      <c r="JO46" s="80"/>
      <c r="JP46" s="80">
        <v>243</v>
      </c>
      <c r="JQ46" s="80"/>
      <c r="JR46" s="80"/>
      <c r="JS46" s="80"/>
      <c r="JT46" s="80"/>
      <c r="JU46" s="80"/>
      <c r="JV46" s="80"/>
      <c r="JW46" s="80"/>
      <c r="JX46" s="80"/>
      <c r="JY46" s="80"/>
      <c r="JZ46" s="80"/>
      <c r="KA46" s="80"/>
      <c r="KB46" s="80"/>
      <c r="KC46" s="80"/>
      <c r="KD46" s="80"/>
      <c r="KE46" s="80"/>
      <c r="KF46" s="80"/>
      <c r="KG46" s="80"/>
      <c r="KH46" s="80"/>
      <c r="KI46" s="80"/>
      <c r="KJ46" s="80"/>
      <c r="KK46" s="80"/>
      <c r="KL46" s="80"/>
      <c r="KM46" s="80"/>
      <c r="KN46" s="80"/>
      <c r="KO46" s="80"/>
      <c r="KP46" s="80"/>
      <c r="KQ46" s="80"/>
      <c r="KR46" s="80"/>
      <c r="KS46" s="80"/>
      <c r="KT46" s="80"/>
      <c r="KU46" s="80"/>
      <c r="KV46" s="80"/>
      <c r="KW46" s="80"/>
      <c r="KX46" s="80"/>
      <c r="KY46" s="80"/>
      <c r="KZ46" s="80"/>
      <c r="LA46" s="80"/>
      <c r="LB46" s="80"/>
      <c r="LC46" s="80"/>
      <c r="LD46" s="80"/>
      <c r="LE46" s="80"/>
      <c r="LF46" s="80"/>
      <c r="LG46" s="80">
        <v>10</v>
      </c>
      <c r="LH46" s="80"/>
      <c r="LI46" s="80"/>
      <c r="LJ46" s="80"/>
      <c r="LK46" s="80"/>
      <c r="LL46" s="80"/>
      <c r="LM46" s="80"/>
      <c r="LN46" s="80"/>
      <c r="LO46" s="80">
        <v>28</v>
      </c>
      <c r="LP46" s="80"/>
      <c r="LQ46" s="80"/>
      <c r="LR46" s="80"/>
      <c r="LS46" s="80"/>
      <c r="LT46" s="80"/>
      <c r="LU46" s="80"/>
      <c r="LV46" s="80"/>
      <c r="LW46" s="80"/>
      <c r="LX46" s="80"/>
      <c r="LY46" s="80"/>
      <c r="LZ46" s="80"/>
      <c r="MA46" s="80"/>
      <c r="MB46" s="80"/>
      <c r="MC46" s="80"/>
      <c r="MD46" s="80"/>
      <c r="ME46" s="80"/>
      <c r="MF46" s="80"/>
      <c r="MG46" s="80"/>
      <c r="MH46" s="80"/>
      <c r="MI46" s="80"/>
      <c r="MJ46" s="80"/>
      <c r="MK46" s="80"/>
      <c r="ML46" s="80"/>
      <c r="MM46" s="80"/>
      <c r="MN46" s="80"/>
      <c r="MO46" s="80"/>
      <c r="MP46" s="80"/>
      <c r="MQ46" s="80"/>
      <c r="MR46" s="80"/>
      <c r="MS46" s="80"/>
      <c r="MT46" s="80"/>
      <c r="MU46" s="80"/>
      <c r="MV46" s="80"/>
      <c r="MW46" s="80"/>
      <c r="MX46" s="80"/>
      <c r="MY46" s="80"/>
      <c r="MZ46" s="80"/>
      <c r="NA46" s="80"/>
      <c r="NB46" s="80"/>
      <c r="NC46" s="80"/>
      <c r="ND46" s="80"/>
      <c r="NE46" s="80"/>
      <c r="NF46" s="80"/>
      <c r="NG46" s="80"/>
      <c r="NH46" s="80"/>
      <c r="NI46" s="80"/>
      <c r="NJ46" s="80"/>
      <c r="NK46" s="80"/>
      <c r="NL46" s="80"/>
      <c r="NM46" s="80"/>
      <c r="NN46" s="80"/>
      <c r="NO46" s="80"/>
      <c r="NP46" s="80"/>
      <c r="NQ46" s="80"/>
      <c r="NR46" s="80"/>
      <c r="NS46" s="80"/>
      <c r="NT46" s="80"/>
      <c r="NU46" s="80"/>
      <c r="NV46" s="80"/>
      <c r="NW46" s="80"/>
      <c r="NX46" s="80">
        <v>10</v>
      </c>
      <c r="NY46" s="80"/>
      <c r="NZ46" s="80"/>
      <c r="OA46" s="80"/>
      <c r="OB46" s="79">
        <v>23571</v>
      </c>
    </row>
    <row r="47" spans="1:392" ht="13.15">
      <c r="A47" s="27">
        <v>327100</v>
      </c>
      <c r="B47" s="27" t="s">
        <v>158</v>
      </c>
      <c r="C47" s="83"/>
      <c r="D47" s="83"/>
      <c r="E47" s="83"/>
      <c r="F47" s="83"/>
      <c r="G47" s="83"/>
      <c r="H47" s="83"/>
      <c r="I47" s="83"/>
      <c r="J47" s="83"/>
      <c r="K47" s="83"/>
      <c r="L47" s="83"/>
      <c r="M47" s="83"/>
      <c r="N47" s="83"/>
      <c r="O47" s="83"/>
      <c r="P47" s="83"/>
      <c r="Q47" s="83"/>
      <c r="R47" s="83"/>
      <c r="S47" s="83"/>
      <c r="T47" s="83"/>
      <c r="U47" s="83"/>
      <c r="V47" s="83"/>
      <c r="W47" s="83"/>
      <c r="X47" s="83"/>
      <c r="Y47" s="83"/>
      <c r="Z47" s="83"/>
      <c r="AA47" s="83"/>
      <c r="AB47" s="83"/>
      <c r="AC47" s="83"/>
      <c r="AD47" s="83">
        <v>24</v>
      </c>
      <c r="AE47" s="83"/>
      <c r="AF47" s="83"/>
      <c r="AG47" s="83"/>
      <c r="AH47" s="83"/>
      <c r="AI47" s="83"/>
      <c r="AJ47" s="83"/>
      <c r="AK47" s="83"/>
      <c r="AL47" s="83"/>
      <c r="AM47" s="83"/>
      <c r="AN47" s="83"/>
      <c r="AO47" s="83"/>
      <c r="AP47" s="83"/>
      <c r="AQ47" s="83">
        <v>8078</v>
      </c>
      <c r="AR47" s="83">
        <v>26</v>
      </c>
      <c r="AS47" s="83"/>
      <c r="AT47" s="83"/>
      <c r="AU47" s="83">
        <v>10</v>
      </c>
      <c r="AV47" s="83"/>
      <c r="AW47" s="83"/>
      <c r="AX47" s="83"/>
      <c r="AY47" s="83"/>
      <c r="AZ47" s="83">
        <v>51</v>
      </c>
      <c r="BA47" s="83"/>
      <c r="BB47" s="83"/>
      <c r="BC47" s="83"/>
      <c r="BD47" s="83"/>
      <c r="BE47" s="83"/>
      <c r="BF47" s="83"/>
      <c r="BG47" s="83"/>
      <c r="BH47" s="83"/>
      <c r="BI47" s="83"/>
      <c r="BJ47" s="83"/>
      <c r="BK47" s="83"/>
      <c r="BL47" s="83"/>
      <c r="BM47" s="83"/>
      <c r="BN47" s="83"/>
      <c r="BO47" s="81"/>
      <c r="BP47" s="80"/>
      <c r="BQ47" s="80"/>
      <c r="BR47" s="80"/>
      <c r="BS47" s="80"/>
      <c r="BT47" s="80"/>
      <c r="BU47" s="80"/>
      <c r="BV47" s="80"/>
      <c r="BW47" s="80"/>
      <c r="BX47" s="80"/>
      <c r="BY47" s="80"/>
      <c r="BZ47" s="80"/>
      <c r="CA47" s="80">
        <v>16</v>
      </c>
      <c r="CB47" s="80"/>
      <c r="CC47" s="80"/>
      <c r="CD47" s="80"/>
      <c r="CE47" s="80"/>
      <c r="CF47" s="80"/>
      <c r="CG47" s="80"/>
      <c r="CH47" s="80"/>
      <c r="CI47" s="80"/>
      <c r="CJ47" s="80"/>
      <c r="CK47" s="80"/>
      <c r="CL47" s="80"/>
      <c r="CM47" s="80"/>
      <c r="CN47" s="80"/>
      <c r="CO47" s="80"/>
      <c r="CP47" s="80"/>
      <c r="CQ47" s="80"/>
      <c r="CR47" s="80"/>
      <c r="CS47" s="80"/>
      <c r="CT47" s="80"/>
      <c r="CU47" s="80"/>
      <c r="CV47" s="80"/>
      <c r="CW47" s="80"/>
      <c r="CX47" s="80"/>
      <c r="CY47" s="80"/>
      <c r="CZ47" s="80"/>
      <c r="DA47" s="80"/>
      <c r="DB47" s="80"/>
      <c r="DC47" s="80"/>
      <c r="DD47" s="80"/>
      <c r="DE47" s="80"/>
      <c r="DF47" s="80"/>
      <c r="DG47" s="80"/>
      <c r="DH47" s="80"/>
      <c r="DI47" s="80"/>
      <c r="DJ47" s="80"/>
      <c r="DK47" s="80"/>
      <c r="DL47" s="80"/>
      <c r="DM47" s="80"/>
      <c r="DN47" s="80"/>
      <c r="DO47" s="80"/>
      <c r="DP47" s="80"/>
      <c r="DQ47" s="80"/>
      <c r="DR47" s="80"/>
      <c r="DS47" s="80"/>
      <c r="DT47" s="80"/>
      <c r="DU47" s="80"/>
      <c r="DV47" s="80"/>
      <c r="DW47" s="80"/>
      <c r="DX47" s="80"/>
      <c r="DY47" s="80">
        <v>1</v>
      </c>
      <c r="DZ47" s="80"/>
      <c r="EA47" s="80"/>
      <c r="EB47" s="80"/>
      <c r="EC47" s="80"/>
      <c r="ED47" s="80"/>
      <c r="EE47" s="80"/>
      <c r="EF47" s="80"/>
      <c r="EG47" s="80"/>
      <c r="EH47" s="80"/>
      <c r="EI47" s="80"/>
      <c r="EJ47" s="80"/>
      <c r="EK47" s="80"/>
      <c r="EL47" s="80"/>
      <c r="EM47" s="80"/>
      <c r="EN47" s="80"/>
      <c r="EO47" s="80">
        <v>1</v>
      </c>
      <c r="EP47" s="80"/>
      <c r="EQ47" s="80"/>
      <c r="ER47" s="80"/>
      <c r="ES47" s="80"/>
      <c r="ET47" s="80"/>
      <c r="EU47" s="80"/>
      <c r="EV47" s="80"/>
      <c r="EW47" s="80"/>
      <c r="EX47" s="80"/>
      <c r="EY47" s="80"/>
      <c r="EZ47" s="80"/>
      <c r="FA47" s="80"/>
      <c r="FB47" s="80"/>
      <c r="FC47" s="80"/>
      <c r="FD47" s="80"/>
      <c r="FE47" s="80"/>
      <c r="FF47" s="80"/>
      <c r="FG47" s="80"/>
      <c r="FH47" s="80"/>
      <c r="FI47" s="80"/>
      <c r="FJ47" s="80"/>
      <c r="FK47" s="80"/>
      <c r="FL47" s="80"/>
      <c r="FM47" s="80"/>
      <c r="FN47" s="80"/>
      <c r="FO47" s="80"/>
      <c r="FP47" s="80"/>
      <c r="FQ47" s="80"/>
      <c r="FR47" s="80"/>
      <c r="FS47" s="80">
        <v>27</v>
      </c>
      <c r="FT47" s="80"/>
      <c r="FU47" s="80"/>
      <c r="FV47" s="80"/>
      <c r="FW47" s="80"/>
      <c r="FX47" s="80"/>
      <c r="FY47" s="80"/>
      <c r="FZ47" s="80"/>
      <c r="GA47" s="80"/>
      <c r="GB47" s="80"/>
      <c r="GC47" s="80"/>
      <c r="GD47" s="80"/>
      <c r="GE47" s="80"/>
      <c r="GF47" s="80"/>
      <c r="GG47" s="80"/>
      <c r="GH47" s="80"/>
      <c r="GI47" s="80"/>
      <c r="GJ47" s="80"/>
      <c r="GK47" s="80"/>
      <c r="GL47" s="80"/>
      <c r="GM47" s="80">
        <v>2</v>
      </c>
      <c r="GN47" s="80"/>
      <c r="GO47" s="80"/>
      <c r="GP47" s="80"/>
      <c r="GQ47" s="80"/>
      <c r="GR47" s="80"/>
      <c r="GS47" s="80"/>
      <c r="GT47" s="80"/>
      <c r="GU47" s="80"/>
      <c r="GV47" s="80"/>
      <c r="GW47" s="80"/>
      <c r="GX47" s="80"/>
      <c r="GY47" s="80"/>
      <c r="GZ47" s="80"/>
      <c r="HA47" s="80"/>
      <c r="HB47" s="80"/>
      <c r="HC47" s="80"/>
      <c r="HD47" s="80"/>
      <c r="HE47" s="80"/>
      <c r="HF47" s="80"/>
      <c r="HG47" s="80"/>
      <c r="HH47" s="80"/>
      <c r="HI47" s="80"/>
      <c r="HJ47" s="80"/>
      <c r="HK47" s="80"/>
      <c r="HL47" s="80"/>
      <c r="HM47" s="80"/>
      <c r="HN47" s="80"/>
      <c r="HO47" s="80"/>
      <c r="HP47" s="80"/>
      <c r="HQ47" s="80"/>
      <c r="HR47" s="80"/>
      <c r="HS47" s="80"/>
      <c r="HT47" s="80"/>
      <c r="HU47" s="80"/>
      <c r="HV47" s="80"/>
      <c r="HW47" s="80"/>
      <c r="HX47" s="80"/>
      <c r="HY47" s="80"/>
      <c r="HZ47" s="80"/>
      <c r="IA47" s="80"/>
      <c r="IB47" s="80"/>
      <c r="IC47" s="80"/>
      <c r="ID47" s="80"/>
      <c r="IE47" s="80"/>
      <c r="IF47" s="80"/>
      <c r="IG47" s="80"/>
      <c r="IH47" s="80"/>
      <c r="II47" s="80"/>
      <c r="IJ47" s="80"/>
      <c r="IK47" s="80"/>
      <c r="IL47" s="80"/>
      <c r="IM47" s="80"/>
      <c r="IN47" s="80"/>
      <c r="IO47" s="80"/>
      <c r="IP47" s="80">
        <v>36</v>
      </c>
      <c r="IQ47" s="80"/>
      <c r="IR47" s="80"/>
      <c r="IS47" s="80"/>
      <c r="IT47" s="80"/>
      <c r="IU47" s="80"/>
      <c r="IV47" s="80"/>
      <c r="IW47" s="80"/>
      <c r="IX47" s="80"/>
      <c r="IY47" s="80"/>
      <c r="IZ47" s="80"/>
      <c r="JA47" s="80"/>
      <c r="JB47" s="80"/>
      <c r="JC47" s="80"/>
      <c r="JD47" s="80"/>
      <c r="JE47" s="80"/>
      <c r="JF47" s="80"/>
      <c r="JG47" s="80"/>
      <c r="JH47" s="80"/>
      <c r="JI47" s="80"/>
      <c r="JJ47" s="80"/>
      <c r="JK47" s="80"/>
      <c r="JL47" s="80">
        <v>124</v>
      </c>
      <c r="JM47" s="80"/>
      <c r="JN47" s="80"/>
      <c r="JO47" s="80"/>
      <c r="JP47" s="80">
        <v>96</v>
      </c>
      <c r="JQ47" s="80"/>
      <c r="JR47" s="80"/>
      <c r="JS47" s="80"/>
      <c r="JT47" s="80"/>
      <c r="JU47" s="80"/>
      <c r="JV47" s="80"/>
      <c r="JW47" s="80"/>
      <c r="JX47" s="80"/>
      <c r="JY47" s="80"/>
      <c r="JZ47" s="80"/>
      <c r="KA47" s="80"/>
      <c r="KB47" s="80"/>
      <c r="KC47" s="80"/>
      <c r="KD47" s="80"/>
      <c r="KE47" s="80"/>
      <c r="KF47" s="80"/>
      <c r="KG47" s="80"/>
      <c r="KH47" s="80"/>
      <c r="KI47" s="80"/>
      <c r="KJ47" s="80"/>
      <c r="KK47" s="80"/>
      <c r="KL47" s="80"/>
      <c r="KM47" s="80"/>
      <c r="KN47" s="80"/>
      <c r="KO47" s="80"/>
      <c r="KP47" s="80"/>
      <c r="KQ47" s="80"/>
      <c r="KR47" s="80"/>
      <c r="KS47" s="80"/>
      <c r="KT47" s="80"/>
      <c r="KU47" s="80"/>
      <c r="KV47" s="80"/>
      <c r="KW47" s="80"/>
      <c r="KX47" s="80"/>
      <c r="KY47" s="80"/>
      <c r="KZ47" s="80"/>
      <c r="LA47" s="80"/>
      <c r="LB47" s="80"/>
      <c r="LC47" s="80"/>
      <c r="LD47" s="80"/>
      <c r="LE47" s="80"/>
      <c r="LF47" s="80"/>
      <c r="LG47" s="80">
        <v>6</v>
      </c>
      <c r="LH47" s="80"/>
      <c r="LI47" s="80"/>
      <c r="LJ47" s="80"/>
      <c r="LK47" s="80"/>
      <c r="LL47" s="80"/>
      <c r="LM47" s="80"/>
      <c r="LN47" s="80"/>
      <c r="LO47" s="80">
        <v>155</v>
      </c>
      <c r="LP47" s="80"/>
      <c r="LQ47" s="80"/>
      <c r="LR47" s="80"/>
      <c r="LS47" s="80"/>
      <c r="LT47" s="80"/>
      <c r="LU47" s="80"/>
      <c r="LV47" s="80"/>
      <c r="LW47" s="80"/>
      <c r="LX47" s="80"/>
      <c r="LY47" s="80"/>
      <c r="LZ47" s="80"/>
      <c r="MA47" s="80"/>
      <c r="MB47" s="80"/>
      <c r="MC47" s="80"/>
      <c r="MD47" s="80"/>
      <c r="ME47" s="80"/>
      <c r="MF47" s="80"/>
      <c r="MG47" s="80"/>
      <c r="MH47" s="80"/>
      <c r="MI47" s="80"/>
      <c r="MJ47" s="80"/>
      <c r="MK47" s="80"/>
      <c r="ML47" s="80"/>
      <c r="MM47" s="80"/>
      <c r="MN47" s="80"/>
      <c r="MO47" s="80"/>
      <c r="MP47" s="80"/>
      <c r="MQ47" s="80"/>
      <c r="MR47" s="80"/>
      <c r="MS47" s="80"/>
      <c r="MT47" s="80"/>
      <c r="MU47" s="80"/>
      <c r="MV47" s="80"/>
      <c r="MW47" s="80"/>
      <c r="MX47" s="80"/>
      <c r="MY47" s="80"/>
      <c r="MZ47" s="80"/>
      <c r="NA47" s="80"/>
      <c r="NB47" s="80"/>
      <c r="NC47" s="80"/>
      <c r="ND47" s="80"/>
      <c r="NE47" s="80"/>
      <c r="NF47" s="80"/>
      <c r="NG47" s="80"/>
      <c r="NH47" s="80"/>
      <c r="NI47" s="80"/>
      <c r="NJ47" s="80"/>
      <c r="NK47" s="80"/>
      <c r="NL47" s="80"/>
      <c r="NM47" s="80"/>
      <c r="NN47" s="80"/>
      <c r="NO47" s="80"/>
      <c r="NP47" s="80"/>
      <c r="NQ47" s="80"/>
      <c r="NR47" s="80"/>
      <c r="NS47" s="80"/>
      <c r="NT47" s="80"/>
      <c r="NU47" s="80"/>
      <c r="NV47" s="80"/>
      <c r="NW47" s="80"/>
      <c r="NX47" s="80"/>
      <c r="NY47" s="80"/>
      <c r="NZ47" s="80"/>
      <c r="OA47" s="80"/>
      <c r="OB47" s="79">
        <v>8654</v>
      </c>
    </row>
    <row r="48" spans="1:392" ht="13.15">
      <c r="A48" s="27">
        <v>327200</v>
      </c>
      <c r="B48" s="86" t="s">
        <v>159</v>
      </c>
      <c r="C48" s="83"/>
      <c r="D48" s="83"/>
      <c r="E48" s="83"/>
      <c r="F48" s="83"/>
      <c r="G48" s="83"/>
      <c r="H48" s="83"/>
      <c r="I48" s="83"/>
      <c r="J48" s="83"/>
      <c r="K48" s="83"/>
      <c r="L48" s="83"/>
      <c r="M48" s="83"/>
      <c r="N48" s="83"/>
      <c r="O48" s="83"/>
      <c r="P48" s="83"/>
      <c r="Q48" s="83"/>
      <c r="R48" s="83"/>
      <c r="S48" s="83"/>
      <c r="T48" s="83"/>
      <c r="U48" s="83"/>
      <c r="V48" s="83"/>
      <c r="W48" s="83"/>
      <c r="X48" s="83"/>
      <c r="Y48" s="83"/>
      <c r="Z48" s="83"/>
      <c r="AA48" s="83"/>
      <c r="AB48" s="83"/>
      <c r="AC48" s="83"/>
      <c r="AD48" s="83">
        <v>47</v>
      </c>
      <c r="AE48" s="83"/>
      <c r="AF48" s="83"/>
      <c r="AG48" s="83"/>
      <c r="AH48" s="83"/>
      <c r="AI48" s="83"/>
      <c r="AJ48" s="83"/>
      <c r="AK48" s="83"/>
      <c r="AL48" s="83"/>
      <c r="AM48" s="83">
        <v>1</v>
      </c>
      <c r="AN48" s="83"/>
      <c r="AO48" s="83">
        <v>4</v>
      </c>
      <c r="AP48" s="83"/>
      <c r="AQ48" s="83"/>
      <c r="AR48" s="83">
        <v>22650</v>
      </c>
      <c r="AS48" s="83"/>
      <c r="AT48" s="83"/>
      <c r="AU48" s="83"/>
      <c r="AV48" s="83"/>
      <c r="AW48" s="83"/>
      <c r="AX48" s="83"/>
      <c r="AY48" s="83"/>
      <c r="AZ48" s="83"/>
      <c r="BA48" s="83"/>
      <c r="BB48" s="83"/>
      <c r="BC48" s="83"/>
      <c r="BD48" s="83"/>
      <c r="BE48" s="83"/>
      <c r="BF48" s="83"/>
      <c r="BG48" s="83"/>
      <c r="BH48" s="83"/>
      <c r="BI48" s="83"/>
      <c r="BJ48" s="83"/>
      <c r="BK48" s="83"/>
      <c r="BL48" s="83"/>
      <c r="BM48" s="83"/>
      <c r="BN48" s="83"/>
      <c r="BO48" s="81"/>
      <c r="BP48" s="80"/>
      <c r="BQ48" s="80"/>
      <c r="BR48" s="80">
        <v>121</v>
      </c>
      <c r="BS48" s="80"/>
      <c r="BT48" s="80"/>
      <c r="BU48" s="80"/>
      <c r="BV48" s="80"/>
      <c r="BW48" s="80"/>
      <c r="BX48" s="80"/>
      <c r="BY48" s="80"/>
      <c r="BZ48" s="80"/>
      <c r="CA48" s="80"/>
      <c r="CB48" s="80"/>
      <c r="CC48" s="80"/>
      <c r="CD48" s="80"/>
      <c r="CE48" s="80"/>
      <c r="CF48" s="80"/>
      <c r="CG48" s="80"/>
      <c r="CH48" s="80"/>
      <c r="CI48" s="80"/>
      <c r="CJ48" s="80"/>
      <c r="CK48" s="80">
        <v>9</v>
      </c>
      <c r="CL48" s="80"/>
      <c r="CM48" s="80"/>
      <c r="CN48" s="80"/>
      <c r="CO48" s="80"/>
      <c r="CP48" s="80"/>
      <c r="CQ48" s="80"/>
      <c r="CR48" s="80"/>
      <c r="CS48" s="80">
        <v>7</v>
      </c>
      <c r="CT48" s="80"/>
      <c r="CU48" s="80"/>
      <c r="CV48" s="80"/>
      <c r="CW48" s="80"/>
      <c r="CX48" s="80"/>
      <c r="CY48" s="80"/>
      <c r="CZ48" s="80"/>
      <c r="DA48" s="80"/>
      <c r="DB48" s="80"/>
      <c r="DC48" s="80"/>
      <c r="DD48" s="80"/>
      <c r="DE48" s="80"/>
      <c r="DF48" s="80"/>
      <c r="DG48" s="80"/>
      <c r="DH48" s="80"/>
      <c r="DI48" s="80"/>
      <c r="DJ48" s="80"/>
      <c r="DK48" s="80"/>
      <c r="DL48" s="80"/>
      <c r="DM48" s="80"/>
      <c r="DN48" s="80"/>
      <c r="DO48" s="80"/>
      <c r="DP48" s="80"/>
      <c r="DQ48" s="80"/>
      <c r="DR48" s="80"/>
      <c r="DS48" s="80"/>
      <c r="DT48" s="80"/>
      <c r="DU48" s="80"/>
      <c r="DV48" s="80"/>
      <c r="DW48" s="80">
        <v>0</v>
      </c>
      <c r="DX48" s="80"/>
      <c r="DY48" s="80"/>
      <c r="DZ48" s="80"/>
      <c r="EA48" s="80"/>
      <c r="EB48" s="80"/>
      <c r="EC48" s="80"/>
      <c r="ED48" s="80"/>
      <c r="EE48" s="80">
        <v>8</v>
      </c>
      <c r="EF48" s="80">
        <v>4</v>
      </c>
      <c r="EG48" s="80"/>
      <c r="EH48" s="80"/>
      <c r="EI48" s="80"/>
      <c r="EJ48" s="80"/>
      <c r="EK48" s="80"/>
      <c r="EL48" s="80"/>
      <c r="EM48" s="80"/>
      <c r="EN48" s="80"/>
      <c r="EO48" s="80"/>
      <c r="EP48" s="80"/>
      <c r="EQ48" s="80"/>
      <c r="ER48" s="80"/>
      <c r="ES48" s="80"/>
      <c r="ET48" s="80"/>
      <c r="EU48" s="80"/>
      <c r="EV48" s="80"/>
      <c r="EW48" s="80"/>
      <c r="EX48" s="80"/>
      <c r="EY48" s="80"/>
      <c r="EZ48" s="80"/>
      <c r="FA48" s="80"/>
      <c r="FB48" s="80"/>
      <c r="FC48" s="80"/>
      <c r="FD48" s="80"/>
      <c r="FE48" s="80"/>
      <c r="FF48" s="80"/>
      <c r="FG48" s="80"/>
      <c r="FH48" s="80"/>
      <c r="FI48" s="80">
        <v>1</v>
      </c>
      <c r="FJ48" s="80"/>
      <c r="FK48" s="80"/>
      <c r="FL48" s="80"/>
      <c r="FM48" s="80"/>
      <c r="FN48" s="80"/>
      <c r="FO48" s="80"/>
      <c r="FP48" s="80"/>
      <c r="FQ48" s="80"/>
      <c r="FR48" s="80"/>
      <c r="FS48" s="80"/>
      <c r="FT48" s="80"/>
      <c r="FU48" s="80"/>
      <c r="FV48" s="80"/>
      <c r="FW48" s="80">
        <v>2</v>
      </c>
      <c r="FX48" s="80">
        <v>3</v>
      </c>
      <c r="FY48" s="80"/>
      <c r="FZ48" s="80"/>
      <c r="GA48" s="80"/>
      <c r="GB48" s="80"/>
      <c r="GC48" s="80"/>
      <c r="GD48" s="80"/>
      <c r="GE48" s="80"/>
      <c r="GF48" s="80"/>
      <c r="GG48" s="80"/>
      <c r="GH48" s="80"/>
      <c r="GI48" s="80"/>
      <c r="GJ48" s="80"/>
      <c r="GK48" s="80"/>
      <c r="GL48" s="80"/>
      <c r="GM48" s="80">
        <v>5</v>
      </c>
      <c r="GN48" s="80"/>
      <c r="GO48" s="80"/>
      <c r="GP48" s="80"/>
      <c r="GQ48" s="80"/>
      <c r="GR48" s="80"/>
      <c r="GS48" s="80"/>
      <c r="GT48" s="80"/>
      <c r="GU48" s="80"/>
      <c r="GV48" s="80"/>
      <c r="GW48" s="80"/>
      <c r="GX48" s="80"/>
      <c r="GY48" s="80"/>
      <c r="GZ48" s="80"/>
      <c r="HA48" s="80"/>
      <c r="HB48" s="80"/>
      <c r="HC48" s="80"/>
      <c r="HD48" s="80"/>
      <c r="HE48" s="80"/>
      <c r="HF48" s="80"/>
      <c r="HG48" s="80"/>
      <c r="HH48" s="80"/>
      <c r="HI48" s="80"/>
      <c r="HJ48" s="80"/>
      <c r="HK48" s="80"/>
      <c r="HL48" s="80"/>
      <c r="HM48" s="80"/>
      <c r="HN48" s="80"/>
      <c r="HO48" s="80"/>
      <c r="HP48" s="80"/>
      <c r="HQ48" s="80"/>
      <c r="HR48" s="80"/>
      <c r="HS48" s="80"/>
      <c r="HT48" s="80"/>
      <c r="HU48" s="80"/>
      <c r="HV48" s="80"/>
      <c r="HW48" s="80"/>
      <c r="HX48" s="80"/>
      <c r="HY48" s="80"/>
      <c r="HZ48" s="80"/>
      <c r="IA48" s="80"/>
      <c r="IB48" s="80"/>
      <c r="IC48" s="80"/>
      <c r="ID48" s="80"/>
      <c r="IE48" s="80"/>
      <c r="IF48" s="80"/>
      <c r="IG48" s="80"/>
      <c r="IH48" s="80"/>
      <c r="II48" s="80"/>
      <c r="IJ48" s="80"/>
      <c r="IK48" s="80"/>
      <c r="IL48" s="80"/>
      <c r="IM48" s="80"/>
      <c r="IN48" s="80"/>
      <c r="IO48" s="80"/>
      <c r="IP48" s="80"/>
      <c r="IQ48" s="80"/>
      <c r="IR48" s="80"/>
      <c r="IS48" s="80"/>
      <c r="IT48" s="80"/>
      <c r="IU48" s="80"/>
      <c r="IV48" s="80"/>
      <c r="IW48" s="80"/>
      <c r="IX48" s="80"/>
      <c r="IY48" s="80"/>
      <c r="IZ48" s="80"/>
      <c r="JA48" s="80"/>
      <c r="JB48" s="80"/>
      <c r="JC48" s="80"/>
      <c r="JD48" s="80"/>
      <c r="JE48" s="80"/>
      <c r="JF48" s="80"/>
      <c r="JG48" s="80"/>
      <c r="JH48" s="80"/>
      <c r="JI48" s="80"/>
      <c r="JJ48" s="80"/>
      <c r="JK48" s="80">
        <v>0</v>
      </c>
      <c r="JL48" s="80">
        <v>101</v>
      </c>
      <c r="JM48" s="80"/>
      <c r="JN48" s="80"/>
      <c r="JO48" s="80">
        <v>11</v>
      </c>
      <c r="JP48" s="80">
        <v>106</v>
      </c>
      <c r="JQ48" s="80"/>
      <c r="JR48" s="80"/>
      <c r="JS48" s="80"/>
      <c r="JT48" s="80"/>
      <c r="JU48" s="80"/>
      <c r="JV48" s="80"/>
      <c r="JW48" s="80"/>
      <c r="JX48" s="80"/>
      <c r="JY48" s="80"/>
      <c r="JZ48" s="80"/>
      <c r="KA48" s="80"/>
      <c r="KB48" s="80"/>
      <c r="KC48" s="80"/>
      <c r="KD48" s="80"/>
      <c r="KE48" s="80"/>
      <c r="KF48" s="80"/>
      <c r="KG48" s="80"/>
      <c r="KH48" s="80"/>
      <c r="KI48" s="80"/>
      <c r="KJ48" s="80"/>
      <c r="KK48" s="80"/>
      <c r="KL48" s="80"/>
      <c r="KM48" s="80"/>
      <c r="KN48" s="80"/>
      <c r="KO48" s="80"/>
      <c r="KP48" s="80"/>
      <c r="KQ48" s="80"/>
      <c r="KR48" s="80"/>
      <c r="KS48" s="80"/>
      <c r="KT48" s="80"/>
      <c r="KU48" s="80"/>
      <c r="KV48" s="80"/>
      <c r="KW48" s="80"/>
      <c r="KX48" s="80"/>
      <c r="KY48" s="80"/>
      <c r="KZ48" s="80"/>
      <c r="LA48" s="80"/>
      <c r="LB48" s="80"/>
      <c r="LC48" s="80"/>
      <c r="LD48" s="80"/>
      <c r="LE48" s="80"/>
      <c r="LF48" s="80"/>
      <c r="LG48" s="80">
        <v>11</v>
      </c>
      <c r="LH48" s="80"/>
      <c r="LI48" s="80"/>
      <c r="LJ48" s="80"/>
      <c r="LK48" s="80"/>
      <c r="LL48" s="80"/>
      <c r="LM48" s="80"/>
      <c r="LN48" s="80"/>
      <c r="LO48" s="80">
        <v>191</v>
      </c>
      <c r="LP48" s="80"/>
      <c r="LQ48" s="80"/>
      <c r="LR48" s="80"/>
      <c r="LS48" s="80"/>
      <c r="LT48" s="80"/>
      <c r="LU48" s="80"/>
      <c r="LV48" s="80"/>
      <c r="LW48" s="80"/>
      <c r="LX48" s="80"/>
      <c r="LY48" s="80"/>
      <c r="LZ48" s="80"/>
      <c r="MA48" s="80"/>
      <c r="MB48" s="80"/>
      <c r="MC48" s="80"/>
      <c r="MD48" s="80"/>
      <c r="ME48" s="80"/>
      <c r="MF48" s="80"/>
      <c r="MG48" s="80"/>
      <c r="MH48" s="80"/>
      <c r="MI48" s="80"/>
      <c r="MJ48" s="80"/>
      <c r="MK48" s="80"/>
      <c r="ML48" s="80"/>
      <c r="MM48" s="80"/>
      <c r="MN48" s="80"/>
      <c r="MO48" s="80"/>
      <c r="MP48" s="80"/>
      <c r="MQ48" s="80"/>
      <c r="MR48" s="80"/>
      <c r="MS48" s="80"/>
      <c r="MT48" s="80"/>
      <c r="MU48" s="80"/>
      <c r="MV48" s="80"/>
      <c r="MW48" s="80"/>
      <c r="MX48" s="80"/>
      <c r="MY48" s="80"/>
      <c r="MZ48" s="80"/>
      <c r="NA48" s="80"/>
      <c r="NB48" s="80"/>
      <c r="NC48" s="80"/>
      <c r="ND48" s="80"/>
      <c r="NE48" s="80"/>
      <c r="NF48" s="80"/>
      <c r="NG48" s="80"/>
      <c r="NH48" s="80"/>
      <c r="NI48" s="80"/>
      <c r="NJ48" s="80"/>
      <c r="NK48" s="80"/>
      <c r="NL48" s="80"/>
      <c r="NM48" s="80"/>
      <c r="NN48" s="80"/>
      <c r="NO48" s="80"/>
      <c r="NP48" s="80"/>
      <c r="NQ48" s="80"/>
      <c r="NR48" s="80"/>
      <c r="NS48" s="80"/>
      <c r="NT48" s="80"/>
      <c r="NU48" s="80"/>
      <c r="NV48" s="80"/>
      <c r="NW48" s="80"/>
      <c r="NX48" s="80">
        <v>27</v>
      </c>
      <c r="NY48" s="80"/>
      <c r="NZ48" s="80"/>
      <c r="OA48" s="80"/>
      <c r="OB48" s="79">
        <v>23310</v>
      </c>
    </row>
    <row r="49" spans="1:392" ht="13.15">
      <c r="A49" s="27">
        <v>327310</v>
      </c>
      <c r="B49" s="86" t="s">
        <v>160</v>
      </c>
      <c r="C49" s="83"/>
      <c r="D49" s="83"/>
      <c r="E49" s="83"/>
      <c r="F49" s="83"/>
      <c r="G49" s="83"/>
      <c r="H49" s="83"/>
      <c r="I49" s="83"/>
      <c r="J49" s="83"/>
      <c r="K49" s="83"/>
      <c r="L49" s="83"/>
      <c r="M49" s="83"/>
      <c r="N49" s="83"/>
      <c r="O49" s="83"/>
      <c r="P49" s="83"/>
      <c r="Q49" s="83"/>
      <c r="R49" s="83"/>
      <c r="S49" s="83"/>
      <c r="T49" s="83">
        <v>9</v>
      </c>
      <c r="U49" s="83">
        <v>0</v>
      </c>
      <c r="V49" s="83"/>
      <c r="W49" s="83"/>
      <c r="X49" s="83"/>
      <c r="Y49" s="83"/>
      <c r="Z49" s="83"/>
      <c r="AA49" s="83"/>
      <c r="AB49" s="83"/>
      <c r="AC49" s="83"/>
      <c r="AD49" s="83">
        <v>85</v>
      </c>
      <c r="AE49" s="83"/>
      <c r="AF49" s="83"/>
      <c r="AG49" s="83"/>
      <c r="AH49" s="83"/>
      <c r="AI49" s="83"/>
      <c r="AJ49" s="83"/>
      <c r="AK49" s="83"/>
      <c r="AL49" s="83"/>
      <c r="AM49" s="83"/>
      <c r="AN49" s="83"/>
      <c r="AO49" s="83"/>
      <c r="AP49" s="83"/>
      <c r="AQ49" s="83"/>
      <c r="AR49" s="83"/>
      <c r="AS49" s="83">
        <v>10126</v>
      </c>
      <c r="AT49" s="83">
        <v>17</v>
      </c>
      <c r="AU49" s="83"/>
      <c r="AV49" s="83"/>
      <c r="AW49" s="83">
        <v>10</v>
      </c>
      <c r="AX49" s="83"/>
      <c r="AY49" s="83"/>
      <c r="AZ49" s="83"/>
      <c r="BA49" s="83"/>
      <c r="BB49" s="83">
        <v>19</v>
      </c>
      <c r="BC49" s="83"/>
      <c r="BD49" s="83"/>
      <c r="BE49" s="83"/>
      <c r="BF49" s="83"/>
      <c r="BG49" s="83"/>
      <c r="BH49" s="83"/>
      <c r="BI49" s="83"/>
      <c r="BJ49" s="83"/>
      <c r="BK49" s="83"/>
      <c r="BL49" s="83"/>
      <c r="BM49" s="83"/>
      <c r="BN49" s="83"/>
      <c r="BO49" s="81"/>
      <c r="BP49" s="80"/>
      <c r="BQ49" s="80"/>
      <c r="BR49" s="80"/>
      <c r="BS49" s="80"/>
      <c r="BT49" s="80"/>
      <c r="BU49" s="80"/>
      <c r="BV49" s="80"/>
      <c r="BW49" s="80"/>
      <c r="BX49" s="80"/>
      <c r="BY49" s="80"/>
      <c r="BZ49" s="80"/>
      <c r="CA49" s="80"/>
      <c r="CB49" s="80"/>
      <c r="CC49" s="80"/>
      <c r="CD49" s="80"/>
      <c r="CE49" s="80"/>
      <c r="CF49" s="80"/>
      <c r="CG49" s="80"/>
      <c r="CH49" s="80"/>
      <c r="CI49" s="80"/>
      <c r="CJ49" s="80"/>
      <c r="CK49" s="80"/>
      <c r="CL49" s="80"/>
      <c r="CM49" s="80"/>
      <c r="CN49" s="80"/>
      <c r="CO49" s="80"/>
      <c r="CP49" s="80"/>
      <c r="CQ49" s="80"/>
      <c r="CR49" s="80"/>
      <c r="CS49" s="80"/>
      <c r="CT49" s="80"/>
      <c r="CU49" s="80"/>
      <c r="CV49" s="80"/>
      <c r="CW49" s="80"/>
      <c r="CX49" s="80"/>
      <c r="CY49" s="80"/>
      <c r="CZ49" s="80"/>
      <c r="DA49" s="80"/>
      <c r="DB49" s="80"/>
      <c r="DC49" s="80"/>
      <c r="DD49" s="80"/>
      <c r="DE49" s="80"/>
      <c r="DF49" s="80"/>
      <c r="DG49" s="80"/>
      <c r="DH49" s="80"/>
      <c r="DI49" s="80"/>
      <c r="DJ49" s="80"/>
      <c r="DK49" s="80"/>
      <c r="DL49" s="80"/>
      <c r="DM49" s="80"/>
      <c r="DN49" s="80"/>
      <c r="DO49" s="80"/>
      <c r="DP49" s="80"/>
      <c r="DQ49" s="80"/>
      <c r="DR49" s="80"/>
      <c r="DS49" s="80"/>
      <c r="DT49" s="80"/>
      <c r="DU49" s="80"/>
      <c r="DV49" s="80"/>
      <c r="DW49" s="80"/>
      <c r="DX49" s="80"/>
      <c r="DY49" s="80"/>
      <c r="DZ49" s="80"/>
      <c r="EA49" s="80"/>
      <c r="EB49" s="80"/>
      <c r="EC49" s="80"/>
      <c r="ED49" s="80"/>
      <c r="EE49" s="80"/>
      <c r="EF49" s="80"/>
      <c r="EG49" s="80"/>
      <c r="EH49" s="80"/>
      <c r="EI49" s="80"/>
      <c r="EJ49" s="80"/>
      <c r="EK49" s="80"/>
      <c r="EL49" s="80"/>
      <c r="EM49" s="80"/>
      <c r="EN49" s="80"/>
      <c r="EO49" s="80"/>
      <c r="EP49" s="80"/>
      <c r="EQ49" s="80"/>
      <c r="ER49" s="80"/>
      <c r="ES49" s="80"/>
      <c r="ET49" s="80"/>
      <c r="EU49" s="80"/>
      <c r="EV49" s="80"/>
      <c r="EW49" s="80"/>
      <c r="EX49" s="80"/>
      <c r="EY49" s="80"/>
      <c r="EZ49" s="80"/>
      <c r="FA49" s="80"/>
      <c r="FB49" s="80"/>
      <c r="FC49" s="80"/>
      <c r="FD49" s="80"/>
      <c r="FE49" s="80"/>
      <c r="FF49" s="80"/>
      <c r="FG49" s="80"/>
      <c r="FH49" s="80"/>
      <c r="FI49" s="80"/>
      <c r="FJ49" s="80"/>
      <c r="FK49" s="80"/>
      <c r="FL49" s="80"/>
      <c r="FM49" s="80"/>
      <c r="FN49" s="80"/>
      <c r="FO49" s="80"/>
      <c r="FP49" s="80"/>
      <c r="FQ49" s="80"/>
      <c r="FR49" s="80"/>
      <c r="FS49" s="80"/>
      <c r="FT49" s="80"/>
      <c r="FU49" s="80"/>
      <c r="FV49" s="80"/>
      <c r="FW49" s="80"/>
      <c r="FX49" s="80"/>
      <c r="FY49" s="80"/>
      <c r="FZ49" s="80"/>
      <c r="GA49" s="80"/>
      <c r="GB49" s="80"/>
      <c r="GC49" s="80"/>
      <c r="GD49" s="80"/>
      <c r="GE49" s="80"/>
      <c r="GF49" s="80"/>
      <c r="GG49" s="80"/>
      <c r="GH49" s="80"/>
      <c r="GI49" s="80"/>
      <c r="GJ49" s="80"/>
      <c r="GK49" s="80"/>
      <c r="GL49" s="80"/>
      <c r="GM49" s="80"/>
      <c r="GN49" s="80"/>
      <c r="GO49" s="80"/>
      <c r="GP49" s="80"/>
      <c r="GQ49" s="80"/>
      <c r="GR49" s="80"/>
      <c r="GS49" s="80"/>
      <c r="GT49" s="80"/>
      <c r="GU49" s="80"/>
      <c r="GV49" s="80"/>
      <c r="GW49" s="80"/>
      <c r="GX49" s="80"/>
      <c r="GY49" s="80"/>
      <c r="GZ49" s="80"/>
      <c r="HA49" s="80"/>
      <c r="HB49" s="80"/>
      <c r="HC49" s="80"/>
      <c r="HD49" s="80"/>
      <c r="HE49" s="80"/>
      <c r="HF49" s="80"/>
      <c r="HG49" s="80"/>
      <c r="HH49" s="80"/>
      <c r="HI49" s="80"/>
      <c r="HJ49" s="80"/>
      <c r="HK49" s="80"/>
      <c r="HL49" s="80"/>
      <c r="HM49" s="80"/>
      <c r="HN49" s="80"/>
      <c r="HO49" s="80"/>
      <c r="HP49" s="80"/>
      <c r="HQ49" s="80"/>
      <c r="HR49" s="80"/>
      <c r="HS49" s="80"/>
      <c r="HT49" s="80"/>
      <c r="HU49" s="80"/>
      <c r="HV49" s="80"/>
      <c r="HW49" s="80"/>
      <c r="HX49" s="80"/>
      <c r="HY49" s="80"/>
      <c r="HZ49" s="80"/>
      <c r="IA49" s="80"/>
      <c r="IB49" s="80"/>
      <c r="IC49" s="80"/>
      <c r="ID49" s="80"/>
      <c r="IE49" s="80"/>
      <c r="IF49" s="80"/>
      <c r="IG49" s="80"/>
      <c r="IH49" s="80"/>
      <c r="II49" s="80"/>
      <c r="IJ49" s="80"/>
      <c r="IK49" s="80"/>
      <c r="IL49" s="80"/>
      <c r="IM49" s="80"/>
      <c r="IN49" s="80"/>
      <c r="IO49" s="80"/>
      <c r="IP49" s="80"/>
      <c r="IQ49" s="80"/>
      <c r="IR49" s="80"/>
      <c r="IS49" s="80"/>
      <c r="IT49" s="80"/>
      <c r="IU49" s="80"/>
      <c r="IV49" s="80"/>
      <c r="IW49" s="80"/>
      <c r="IX49" s="80"/>
      <c r="IY49" s="80"/>
      <c r="IZ49" s="80"/>
      <c r="JA49" s="80"/>
      <c r="JB49" s="80"/>
      <c r="JC49" s="80"/>
      <c r="JD49" s="80"/>
      <c r="JE49" s="80"/>
      <c r="JF49" s="80"/>
      <c r="JG49" s="80"/>
      <c r="JH49" s="80"/>
      <c r="JI49" s="80"/>
      <c r="JJ49" s="80"/>
      <c r="JK49" s="80"/>
      <c r="JL49" s="80"/>
      <c r="JM49" s="80"/>
      <c r="JN49" s="80"/>
      <c r="JO49" s="80"/>
      <c r="JP49" s="80">
        <v>70</v>
      </c>
      <c r="JQ49" s="80"/>
      <c r="JR49" s="80"/>
      <c r="JS49" s="80"/>
      <c r="JT49" s="80"/>
      <c r="JU49" s="80"/>
      <c r="JV49" s="80"/>
      <c r="JW49" s="80"/>
      <c r="JX49" s="80"/>
      <c r="JY49" s="80"/>
      <c r="JZ49" s="80"/>
      <c r="KA49" s="80"/>
      <c r="KB49" s="80"/>
      <c r="KC49" s="80"/>
      <c r="KD49" s="80"/>
      <c r="KE49" s="80"/>
      <c r="KF49" s="80"/>
      <c r="KG49" s="80"/>
      <c r="KH49" s="80"/>
      <c r="KI49" s="80"/>
      <c r="KJ49" s="80"/>
      <c r="KK49" s="80"/>
      <c r="KL49" s="80"/>
      <c r="KM49" s="80"/>
      <c r="KN49" s="80"/>
      <c r="KO49" s="80"/>
      <c r="KP49" s="80"/>
      <c r="KQ49" s="80"/>
      <c r="KR49" s="80"/>
      <c r="KS49" s="80"/>
      <c r="KT49" s="80"/>
      <c r="KU49" s="80"/>
      <c r="KV49" s="80"/>
      <c r="KW49" s="80"/>
      <c r="KX49" s="80"/>
      <c r="KY49" s="80"/>
      <c r="KZ49" s="80"/>
      <c r="LA49" s="80"/>
      <c r="LB49" s="80"/>
      <c r="LC49" s="80"/>
      <c r="LD49" s="80"/>
      <c r="LE49" s="80"/>
      <c r="LF49" s="80"/>
      <c r="LG49" s="80">
        <v>0</v>
      </c>
      <c r="LH49" s="80"/>
      <c r="LI49" s="80"/>
      <c r="LJ49" s="80"/>
      <c r="LK49" s="80"/>
      <c r="LL49" s="80"/>
      <c r="LM49" s="80"/>
      <c r="LN49" s="80"/>
      <c r="LO49" s="80">
        <v>11</v>
      </c>
      <c r="LP49" s="80"/>
      <c r="LQ49" s="80"/>
      <c r="LR49" s="80"/>
      <c r="LS49" s="80"/>
      <c r="LT49" s="80"/>
      <c r="LU49" s="80"/>
      <c r="LV49" s="80"/>
      <c r="LW49" s="80"/>
      <c r="LX49" s="80"/>
      <c r="LY49" s="80"/>
      <c r="LZ49" s="80"/>
      <c r="MA49" s="80"/>
      <c r="MB49" s="80"/>
      <c r="MC49" s="80"/>
      <c r="MD49" s="80"/>
      <c r="ME49" s="80"/>
      <c r="MF49" s="80"/>
      <c r="MG49" s="80"/>
      <c r="MH49" s="80"/>
      <c r="MI49" s="80"/>
      <c r="MJ49" s="80"/>
      <c r="MK49" s="80"/>
      <c r="ML49" s="80"/>
      <c r="MM49" s="80"/>
      <c r="MN49" s="80"/>
      <c r="MO49" s="80"/>
      <c r="MP49" s="80"/>
      <c r="MQ49" s="80"/>
      <c r="MR49" s="80"/>
      <c r="MS49" s="80"/>
      <c r="MT49" s="80"/>
      <c r="MU49" s="80"/>
      <c r="MV49" s="80"/>
      <c r="MW49" s="80"/>
      <c r="MX49" s="80"/>
      <c r="MY49" s="80"/>
      <c r="MZ49" s="80"/>
      <c r="NA49" s="80"/>
      <c r="NB49" s="80"/>
      <c r="NC49" s="80"/>
      <c r="ND49" s="80"/>
      <c r="NE49" s="80"/>
      <c r="NF49" s="80"/>
      <c r="NG49" s="80"/>
      <c r="NH49" s="80"/>
      <c r="NI49" s="80"/>
      <c r="NJ49" s="80"/>
      <c r="NK49" s="80"/>
      <c r="NL49" s="80"/>
      <c r="NM49" s="80"/>
      <c r="NN49" s="80"/>
      <c r="NO49" s="80"/>
      <c r="NP49" s="80"/>
      <c r="NQ49" s="80"/>
      <c r="NR49" s="80"/>
      <c r="NS49" s="80"/>
      <c r="NT49" s="80"/>
      <c r="NU49" s="80"/>
      <c r="NV49" s="80"/>
      <c r="NW49" s="80"/>
      <c r="NX49" s="80"/>
      <c r="NY49" s="80"/>
      <c r="NZ49" s="80"/>
      <c r="OA49" s="80"/>
      <c r="OB49" s="79">
        <v>10348</v>
      </c>
    </row>
    <row r="50" spans="1:392" ht="13.15">
      <c r="A50" s="27">
        <v>327320</v>
      </c>
      <c r="B50" s="86" t="s">
        <v>161</v>
      </c>
      <c r="C50" s="83"/>
      <c r="D50" s="83"/>
      <c r="E50" s="83"/>
      <c r="F50" s="83"/>
      <c r="G50" s="83"/>
      <c r="H50" s="83"/>
      <c r="I50" s="83"/>
      <c r="J50" s="83"/>
      <c r="K50" s="83"/>
      <c r="L50" s="83"/>
      <c r="M50" s="83"/>
      <c r="N50" s="83"/>
      <c r="O50" s="83"/>
      <c r="P50" s="83">
        <v>10</v>
      </c>
      <c r="Q50" s="83"/>
      <c r="R50" s="83"/>
      <c r="S50" s="83"/>
      <c r="T50" s="83">
        <v>113</v>
      </c>
      <c r="U50" s="83">
        <v>228</v>
      </c>
      <c r="V50" s="83"/>
      <c r="W50" s="83">
        <v>3</v>
      </c>
      <c r="X50" s="83"/>
      <c r="Y50" s="83"/>
      <c r="Z50" s="83"/>
      <c r="AA50" s="83"/>
      <c r="AB50" s="83"/>
      <c r="AC50" s="83"/>
      <c r="AD50" s="83">
        <v>284</v>
      </c>
      <c r="AE50" s="83"/>
      <c r="AF50" s="83"/>
      <c r="AG50" s="83"/>
      <c r="AH50" s="83"/>
      <c r="AI50" s="83"/>
      <c r="AJ50" s="83"/>
      <c r="AK50" s="83"/>
      <c r="AL50" s="83"/>
      <c r="AM50" s="83"/>
      <c r="AN50" s="83"/>
      <c r="AO50" s="83"/>
      <c r="AP50" s="83"/>
      <c r="AQ50" s="83">
        <v>0</v>
      </c>
      <c r="AR50" s="83"/>
      <c r="AS50" s="83">
        <v>46</v>
      </c>
      <c r="AT50" s="83">
        <v>33264</v>
      </c>
      <c r="AU50" s="83">
        <v>236</v>
      </c>
      <c r="AV50" s="83">
        <v>189</v>
      </c>
      <c r="AW50" s="83"/>
      <c r="AX50" s="83"/>
      <c r="AY50" s="83"/>
      <c r="AZ50" s="83">
        <v>1</v>
      </c>
      <c r="BA50" s="83"/>
      <c r="BB50" s="83">
        <v>38</v>
      </c>
      <c r="BC50" s="83"/>
      <c r="BD50" s="83"/>
      <c r="BE50" s="83"/>
      <c r="BF50" s="83"/>
      <c r="BG50" s="83"/>
      <c r="BH50" s="83"/>
      <c r="BI50" s="83"/>
      <c r="BJ50" s="83"/>
      <c r="BK50" s="83"/>
      <c r="BL50" s="83"/>
      <c r="BM50" s="83"/>
      <c r="BN50" s="83"/>
      <c r="BO50" s="81"/>
      <c r="BP50" s="80"/>
      <c r="BQ50" s="80"/>
      <c r="BR50" s="80"/>
      <c r="BS50" s="80"/>
      <c r="BT50" s="80"/>
      <c r="BU50" s="80"/>
      <c r="BV50" s="80"/>
      <c r="BW50" s="80"/>
      <c r="BX50" s="80"/>
      <c r="BY50" s="80"/>
      <c r="BZ50" s="80"/>
      <c r="CA50" s="80"/>
      <c r="CB50" s="80"/>
      <c r="CC50" s="80"/>
      <c r="CD50" s="80"/>
      <c r="CE50" s="80"/>
      <c r="CF50" s="80"/>
      <c r="CG50" s="80"/>
      <c r="CH50" s="80"/>
      <c r="CI50" s="80"/>
      <c r="CJ50" s="80"/>
      <c r="CK50" s="80"/>
      <c r="CL50" s="80"/>
      <c r="CM50" s="80"/>
      <c r="CN50" s="80"/>
      <c r="CO50" s="80"/>
      <c r="CP50" s="80"/>
      <c r="CQ50" s="80"/>
      <c r="CR50" s="80"/>
      <c r="CS50" s="80"/>
      <c r="CT50" s="80"/>
      <c r="CU50" s="80"/>
      <c r="CV50" s="80"/>
      <c r="CW50" s="80"/>
      <c r="CX50" s="80"/>
      <c r="CY50" s="80"/>
      <c r="CZ50" s="80"/>
      <c r="DA50" s="80"/>
      <c r="DB50" s="80"/>
      <c r="DC50" s="80"/>
      <c r="DD50" s="80"/>
      <c r="DE50" s="80"/>
      <c r="DF50" s="80"/>
      <c r="DG50" s="80"/>
      <c r="DH50" s="80"/>
      <c r="DI50" s="80"/>
      <c r="DJ50" s="80"/>
      <c r="DK50" s="80"/>
      <c r="DL50" s="80"/>
      <c r="DM50" s="80"/>
      <c r="DN50" s="80"/>
      <c r="DO50" s="80"/>
      <c r="DP50" s="80"/>
      <c r="DQ50" s="80"/>
      <c r="DR50" s="80"/>
      <c r="DS50" s="80"/>
      <c r="DT50" s="80"/>
      <c r="DU50" s="80"/>
      <c r="DV50" s="80"/>
      <c r="DW50" s="80"/>
      <c r="DX50" s="80"/>
      <c r="DY50" s="80"/>
      <c r="DZ50" s="80"/>
      <c r="EA50" s="80"/>
      <c r="EB50" s="80"/>
      <c r="EC50" s="80"/>
      <c r="ED50" s="80"/>
      <c r="EE50" s="80"/>
      <c r="EF50" s="80"/>
      <c r="EG50" s="80"/>
      <c r="EH50" s="80"/>
      <c r="EI50" s="80"/>
      <c r="EJ50" s="80"/>
      <c r="EK50" s="80"/>
      <c r="EL50" s="80"/>
      <c r="EM50" s="80"/>
      <c r="EN50" s="80"/>
      <c r="EO50" s="80"/>
      <c r="EP50" s="80"/>
      <c r="EQ50" s="80"/>
      <c r="ER50" s="80"/>
      <c r="ES50" s="80"/>
      <c r="ET50" s="80"/>
      <c r="EU50" s="80"/>
      <c r="EV50" s="80"/>
      <c r="EW50" s="80"/>
      <c r="EX50" s="80"/>
      <c r="EY50" s="80"/>
      <c r="EZ50" s="80"/>
      <c r="FA50" s="80"/>
      <c r="FB50" s="80"/>
      <c r="FC50" s="80"/>
      <c r="FD50" s="80"/>
      <c r="FE50" s="80"/>
      <c r="FF50" s="80"/>
      <c r="FG50" s="80"/>
      <c r="FH50" s="80"/>
      <c r="FI50" s="80"/>
      <c r="FJ50" s="80"/>
      <c r="FK50" s="80"/>
      <c r="FL50" s="80"/>
      <c r="FM50" s="80"/>
      <c r="FN50" s="80"/>
      <c r="FO50" s="80"/>
      <c r="FP50" s="80"/>
      <c r="FQ50" s="80"/>
      <c r="FR50" s="80"/>
      <c r="FS50" s="80"/>
      <c r="FT50" s="80"/>
      <c r="FU50" s="80"/>
      <c r="FV50" s="80"/>
      <c r="FW50" s="80"/>
      <c r="FX50" s="80"/>
      <c r="FY50" s="80"/>
      <c r="FZ50" s="80"/>
      <c r="GA50" s="80"/>
      <c r="GB50" s="80"/>
      <c r="GC50" s="80"/>
      <c r="GD50" s="80"/>
      <c r="GE50" s="80"/>
      <c r="GF50" s="80"/>
      <c r="GG50" s="80"/>
      <c r="GH50" s="80"/>
      <c r="GI50" s="80"/>
      <c r="GJ50" s="80"/>
      <c r="GK50" s="80"/>
      <c r="GL50" s="80"/>
      <c r="GM50" s="80"/>
      <c r="GN50" s="80"/>
      <c r="GO50" s="80"/>
      <c r="GP50" s="80"/>
      <c r="GQ50" s="80"/>
      <c r="GR50" s="80"/>
      <c r="GS50" s="80"/>
      <c r="GT50" s="80"/>
      <c r="GU50" s="80"/>
      <c r="GV50" s="80"/>
      <c r="GW50" s="80"/>
      <c r="GX50" s="80"/>
      <c r="GY50" s="80"/>
      <c r="GZ50" s="80"/>
      <c r="HA50" s="80"/>
      <c r="HB50" s="80"/>
      <c r="HC50" s="80"/>
      <c r="HD50" s="80"/>
      <c r="HE50" s="80"/>
      <c r="HF50" s="80"/>
      <c r="HG50" s="80"/>
      <c r="HH50" s="80"/>
      <c r="HI50" s="80"/>
      <c r="HJ50" s="80"/>
      <c r="HK50" s="80"/>
      <c r="HL50" s="80"/>
      <c r="HM50" s="80"/>
      <c r="HN50" s="80"/>
      <c r="HO50" s="80"/>
      <c r="HP50" s="80"/>
      <c r="HQ50" s="80"/>
      <c r="HR50" s="80"/>
      <c r="HS50" s="80"/>
      <c r="HT50" s="80"/>
      <c r="HU50" s="80"/>
      <c r="HV50" s="80"/>
      <c r="HW50" s="80"/>
      <c r="HX50" s="80"/>
      <c r="HY50" s="80"/>
      <c r="HZ50" s="80"/>
      <c r="IA50" s="80"/>
      <c r="IB50" s="80"/>
      <c r="IC50" s="80"/>
      <c r="ID50" s="80"/>
      <c r="IE50" s="80"/>
      <c r="IF50" s="80"/>
      <c r="IG50" s="80"/>
      <c r="IH50" s="80"/>
      <c r="II50" s="80"/>
      <c r="IJ50" s="80">
        <v>54</v>
      </c>
      <c r="IK50" s="80"/>
      <c r="IL50" s="80"/>
      <c r="IM50" s="80"/>
      <c r="IN50" s="80"/>
      <c r="IO50" s="80"/>
      <c r="IP50" s="80"/>
      <c r="IQ50" s="80"/>
      <c r="IR50" s="80"/>
      <c r="IS50" s="80"/>
      <c r="IT50" s="80"/>
      <c r="IU50" s="80"/>
      <c r="IV50" s="80"/>
      <c r="IW50" s="80"/>
      <c r="IX50" s="80"/>
      <c r="IY50" s="80"/>
      <c r="IZ50" s="80"/>
      <c r="JA50" s="80"/>
      <c r="JB50" s="80"/>
      <c r="JC50" s="80"/>
      <c r="JD50" s="80"/>
      <c r="JE50" s="80">
        <v>16</v>
      </c>
      <c r="JF50" s="80"/>
      <c r="JG50" s="80"/>
      <c r="JH50" s="80"/>
      <c r="JI50" s="80"/>
      <c r="JJ50" s="80"/>
      <c r="JK50" s="80"/>
      <c r="JL50" s="80"/>
      <c r="JM50" s="80"/>
      <c r="JN50" s="80"/>
      <c r="JO50" s="80"/>
      <c r="JP50" s="80">
        <v>208</v>
      </c>
      <c r="JQ50" s="80"/>
      <c r="JR50" s="80"/>
      <c r="JS50" s="80"/>
      <c r="JT50" s="80"/>
      <c r="JU50" s="80"/>
      <c r="JV50" s="80"/>
      <c r="JW50" s="80"/>
      <c r="JX50" s="80"/>
      <c r="JY50" s="80"/>
      <c r="JZ50" s="80"/>
      <c r="KA50" s="80"/>
      <c r="KB50" s="80"/>
      <c r="KC50" s="80"/>
      <c r="KD50" s="80"/>
      <c r="KE50" s="80"/>
      <c r="KF50" s="80"/>
      <c r="KG50" s="80"/>
      <c r="KH50" s="80"/>
      <c r="KI50" s="80"/>
      <c r="KJ50" s="80"/>
      <c r="KK50" s="80"/>
      <c r="KL50" s="80"/>
      <c r="KM50" s="80"/>
      <c r="KN50" s="80"/>
      <c r="KO50" s="80"/>
      <c r="KP50" s="80"/>
      <c r="KQ50" s="80"/>
      <c r="KR50" s="80"/>
      <c r="KS50" s="80"/>
      <c r="KT50" s="80"/>
      <c r="KU50" s="80"/>
      <c r="KV50" s="80"/>
      <c r="KW50" s="80"/>
      <c r="KX50" s="80"/>
      <c r="KY50" s="80"/>
      <c r="KZ50" s="80"/>
      <c r="LA50" s="80"/>
      <c r="LB50" s="80"/>
      <c r="LC50" s="80"/>
      <c r="LD50" s="80"/>
      <c r="LE50" s="80"/>
      <c r="LF50" s="80"/>
      <c r="LG50" s="80">
        <v>2</v>
      </c>
      <c r="LH50" s="80"/>
      <c r="LI50" s="80"/>
      <c r="LJ50" s="80"/>
      <c r="LK50" s="80"/>
      <c r="LL50" s="80"/>
      <c r="LM50" s="80"/>
      <c r="LN50" s="80"/>
      <c r="LO50" s="80">
        <v>74</v>
      </c>
      <c r="LP50" s="80"/>
      <c r="LQ50" s="80"/>
      <c r="LR50" s="80"/>
      <c r="LS50" s="80"/>
      <c r="LT50" s="80"/>
      <c r="LU50" s="80"/>
      <c r="LV50" s="80"/>
      <c r="LW50" s="80"/>
      <c r="LX50" s="80"/>
      <c r="LY50" s="80"/>
      <c r="LZ50" s="80"/>
      <c r="MA50" s="80"/>
      <c r="MB50" s="80"/>
      <c r="MC50" s="80"/>
      <c r="MD50" s="80"/>
      <c r="ME50" s="80"/>
      <c r="MF50" s="80"/>
      <c r="MG50" s="80"/>
      <c r="MH50" s="80"/>
      <c r="MI50" s="80"/>
      <c r="MJ50" s="80"/>
      <c r="MK50" s="80"/>
      <c r="ML50" s="80"/>
      <c r="MM50" s="80"/>
      <c r="MN50" s="80"/>
      <c r="MO50" s="80"/>
      <c r="MP50" s="80"/>
      <c r="MQ50" s="80"/>
      <c r="MR50" s="80"/>
      <c r="MS50" s="80"/>
      <c r="MT50" s="80"/>
      <c r="MU50" s="80"/>
      <c r="MV50" s="80"/>
      <c r="MW50" s="80"/>
      <c r="MX50" s="80"/>
      <c r="MY50" s="80"/>
      <c r="MZ50" s="80"/>
      <c r="NA50" s="80"/>
      <c r="NB50" s="80"/>
      <c r="NC50" s="80"/>
      <c r="ND50" s="80"/>
      <c r="NE50" s="80"/>
      <c r="NF50" s="80"/>
      <c r="NG50" s="80"/>
      <c r="NH50" s="80"/>
      <c r="NI50" s="80"/>
      <c r="NJ50" s="80"/>
      <c r="NK50" s="80"/>
      <c r="NL50" s="80"/>
      <c r="NM50" s="80"/>
      <c r="NN50" s="80"/>
      <c r="NO50" s="80"/>
      <c r="NP50" s="80"/>
      <c r="NQ50" s="80"/>
      <c r="NR50" s="80"/>
      <c r="NS50" s="80"/>
      <c r="NT50" s="80"/>
      <c r="NU50" s="80"/>
      <c r="NV50" s="80"/>
      <c r="NW50" s="80"/>
      <c r="NX50" s="80"/>
      <c r="NY50" s="80"/>
      <c r="NZ50" s="80"/>
      <c r="OA50" s="80"/>
      <c r="OB50" s="79">
        <v>34765</v>
      </c>
    </row>
    <row r="51" spans="1:392" ht="13.15">
      <c r="A51" s="27">
        <v>327330</v>
      </c>
      <c r="B51" s="86" t="s">
        <v>162</v>
      </c>
      <c r="C51" s="83"/>
      <c r="D51" s="83"/>
      <c r="E51" s="83"/>
      <c r="F51" s="83"/>
      <c r="G51" s="83"/>
      <c r="H51" s="83"/>
      <c r="I51" s="83"/>
      <c r="J51" s="83"/>
      <c r="K51" s="83"/>
      <c r="L51" s="83"/>
      <c r="M51" s="83"/>
      <c r="N51" s="83"/>
      <c r="O51" s="83"/>
      <c r="P51" s="83"/>
      <c r="Q51" s="83"/>
      <c r="R51" s="83"/>
      <c r="S51" s="83"/>
      <c r="T51" s="83"/>
      <c r="U51" s="83">
        <v>2</v>
      </c>
      <c r="V51" s="83"/>
      <c r="W51" s="83"/>
      <c r="X51" s="83"/>
      <c r="Y51" s="83"/>
      <c r="Z51" s="83"/>
      <c r="AA51" s="83"/>
      <c r="AB51" s="83"/>
      <c r="AC51" s="83"/>
      <c r="AD51" s="83">
        <v>74</v>
      </c>
      <c r="AE51" s="83"/>
      <c r="AF51" s="83"/>
      <c r="AG51" s="83"/>
      <c r="AH51" s="83"/>
      <c r="AI51" s="83"/>
      <c r="AJ51" s="83"/>
      <c r="AK51" s="83"/>
      <c r="AL51" s="83"/>
      <c r="AM51" s="83"/>
      <c r="AN51" s="83"/>
      <c r="AO51" s="83"/>
      <c r="AP51" s="83"/>
      <c r="AQ51" s="83"/>
      <c r="AR51" s="83"/>
      <c r="AS51" s="83"/>
      <c r="AT51" s="83">
        <v>132</v>
      </c>
      <c r="AU51" s="83">
        <v>8206</v>
      </c>
      <c r="AV51" s="83">
        <v>132</v>
      </c>
      <c r="AW51" s="83"/>
      <c r="AX51" s="83"/>
      <c r="AY51" s="83"/>
      <c r="AZ51" s="83"/>
      <c r="BA51" s="83"/>
      <c r="BB51" s="83">
        <v>124</v>
      </c>
      <c r="BC51" s="83"/>
      <c r="BD51" s="83"/>
      <c r="BE51" s="83"/>
      <c r="BF51" s="83"/>
      <c r="BG51" s="83"/>
      <c r="BH51" s="83"/>
      <c r="BI51" s="83"/>
      <c r="BJ51" s="83"/>
      <c r="BK51" s="83"/>
      <c r="BL51" s="83"/>
      <c r="BM51" s="83"/>
      <c r="BN51" s="83"/>
      <c r="BO51" s="81"/>
      <c r="BP51" s="80"/>
      <c r="BQ51" s="80"/>
      <c r="BR51" s="80"/>
      <c r="BS51" s="80"/>
      <c r="BT51" s="80"/>
      <c r="BU51" s="80"/>
      <c r="BV51" s="80"/>
      <c r="BW51" s="80"/>
      <c r="BX51" s="80"/>
      <c r="BY51" s="80"/>
      <c r="BZ51" s="80"/>
      <c r="CA51" s="80"/>
      <c r="CB51" s="80"/>
      <c r="CC51" s="80"/>
      <c r="CD51" s="80"/>
      <c r="CE51" s="80"/>
      <c r="CF51" s="80"/>
      <c r="CG51" s="80"/>
      <c r="CH51" s="80"/>
      <c r="CI51" s="80"/>
      <c r="CJ51" s="80"/>
      <c r="CK51" s="80">
        <v>47</v>
      </c>
      <c r="CL51" s="80"/>
      <c r="CM51" s="80"/>
      <c r="CN51" s="80"/>
      <c r="CO51" s="80"/>
      <c r="CP51" s="80"/>
      <c r="CQ51" s="80"/>
      <c r="CR51" s="80"/>
      <c r="CS51" s="80"/>
      <c r="CT51" s="80"/>
      <c r="CU51" s="80"/>
      <c r="CV51" s="80"/>
      <c r="CW51" s="80"/>
      <c r="CX51" s="80"/>
      <c r="CY51" s="80"/>
      <c r="CZ51" s="80"/>
      <c r="DA51" s="80"/>
      <c r="DB51" s="80"/>
      <c r="DC51" s="80"/>
      <c r="DD51" s="80"/>
      <c r="DE51" s="80"/>
      <c r="DF51" s="80"/>
      <c r="DG51" s="80"/>
      <c r="DH51" s="80"/>
      <c r="DI51" s="80"/>
      <c r="DJ51" s="80"/>
      <c r="DK51" s="80"/>
      <c r="DL51" s="80"/>
      <c r="DM51" s="80"/>
      <c r="DN51" s="80"/>
      <c r="DO51" s="80"/>
      <c r="DP51" s="80"/>
      <c r="DQ51" s="80"/>
      <c r="DR51" s="80"/>
      <c r="DS51" s="80"/>
      <c r="DT51" s="80"/>
      <c r="DU51" s="80"/>
      <c r="DV51" s="80"/>
      <c r="DW51" s="80"/>
      <c r="DX51" s="80"/>
      <c r="DY51" s="80"/>
      <c r="DZ51" s="80"/>
      <c r="EA51" s="80"/>
      <c r="EB51" s="80"/>
      <c r="EC51" s="80"/>
      <c r="ED51" s="80"/>
      <c r="EE51" s="80"/>
      <c r="EF51" s="80"/>
      <c r="EG51" s="80"/>
      <c r="EH51" s="80"/>
      <c r="EI51" s="80"/>
      <c r="EJ51" s="80"/>
      <c r="EK51" s="80"/>
      <c r="EL51" s="80"/>
      <c r="EM51" s="80"/>
      <c r="EN51" s="80"/>
      <c r="EO51" s="80"/>
      <c r="EP51" s="80"/>
      <c r="EQ51" s="80"/>
      <c r="ER51" s="80"/>
      <c r="ES51" s="80"/>
      <c r="ET51" s="80"/>
      <c r="EU51" s="80"/>
      <c r="EV51" s="80"/>
      <c r="EW51" s="80"/>
      <c r="EX51" s="80"/>
      <c r="EY51" s="80"/>
      <c r="EZ51" s="80"/>
      <c r="FA51" s="80"/>
      <c r="FB51" s="80"/>
      <c r="FC51" s="80"/>
      <c r="FD51" s="80"/>
      <c r="FE51" s="80"/>
      <c r="FF51" s="80"/>
      <c r="FG51" s="80"/>
      <c r="FH51" s="80"/>
      <c r="FI51" s="80"/>
      <c r="FJ51" s="80"/>
      <c r="FK51" s="80"/>
      <c r="FL51" s="80"/>
      <c r="FM51" s="80"/>
      <c r="FN51" s="80"/>
      <c r="FO51" s="80"/>
      <c r="FP51" s="80"/>
      <c r="FQ51" s="80"/>
      <c r="FR51" s="80"/>
      <c r="FS51" s="80"/>
      <c r="FT51" s="80"/>
      <c r="FU51" s="80"/>
      <c r="FV51" s="80"/>
      <c r="FW51" s="80"/>
      <c r="FX51" s="80"/>
      <c r="FY51" s="80"/>
      <c r="FZ51" s="80"/>
      <c r="GA51" s="80"/>
      <c r="GB51" s="80"/>
      <c r="GC51" s="80"/>
      <c r="GD51" s="80"/>
      <c r="GE51" s="80"/>
      <c r="GF51" s="80"/>
      <c r="GG51" s="80"/>
      <c r="GH51" s="80"/>
      <c r="GI51" s="80"/>
      <c r="GJ51" s="80"/>
      <c r="GK51" s="80"/>
      <c r="GL51" s="80"/>
      <c r="GM51" s="80"/>
      <c r="GN51" s="80"/>
      <c r="GO51" s="80"/>
      <c r="GP51" s="80"/>
      <c r="GQ51" s="80"/>
      <c r="GR51" s="80"/>
      <c r="GS51" s="80"/>
      <c r="GT51" s="80"/>
      <c r="GU51" s="80"/>
      <c r="GV51" s="80"/>
      <c r="GW51" s="80"/>
      <c r="GX51" s="80"/>
      <c r="GY51" s="80"/>
      <c r="GZ51" s="80"/>
      <c r="HA51" s="80"/>
      <c r="HB51" s="80"/>
      <c r="HC51" s="80"/>
      <c r="HD51" s="80"/>
      <c r="HE51" s="80"/>
      <c r="HF51" s="80"/>
      <c r="HG51" s="80"/>
      <c r="HH51" s="80"/>
      <c r="HI51" s="80"/>
      <c r="HJ51" s="80"/>
      <c r="HK51" s="80"/>
      <c r="HL51" s="80"/>
      <c r="HM51" s="80"/>
      <c r="HN51" s="80"/>
      <c r="HO51" s="80"/>
      <c r="HP51" s="80"/>
      <c r="HQ51" s="80"/>
      <c r="HR51" s="80"/>
      <c r="HS51" s="80"/>
      <c r="HT51" s="80"/>
      <c r="HU51" s="80"/>
      <c r="HV51" s="80"/>
      <c r="HW51" s="80"/>
      <c r="HX51" s="80"/>
      <c r="HY51" s="80"/>
      <c r="HZ51" s="80"/>
      <c r="IA51" s="80"/>
      <c r="IB51" s="80"/>
      <c r="IC51" s="80"/>
      <c r="ID51" s="80"/>
      <c r="IE51" s="80"/>
      <c r="IF51" s="80"/>
      <c r="IG51" s="80"/>
      <c r="IH51" s="80"/>
      <c r="II51" s="80"/>
      <c r="IJ51" s="80"/>
      <c r="IK51" s="80"/>
      <c r="IL51" s="80"/>
      <c r="IM51" s="80"/>
      <c r="IN51" s="80"/>
      <c r="IO51" s="80"/>
      <c r="IP51" s="80"/>
      <c r="IQ51" s="80"/>
      <c r="IR51" s="80"/>
      <c r="IS51" s="80"/>
      <c r="IT51" s="80"/>
      <c r="IU51" s="80"/>
      <c r="IV51" s="80"/>
      <c r="IW51" s="80"/>
      <c r="IX51" s="80"/>
      <c r="IY51" s="80"/>
      <c r="IZ51" s="80"/>
      <c r="JA51" s="80"/>
      <c r="JB51" s="80"/>
      <c r="JC51" s="80"/>
      <c r="JD51" s="80"/>
      <c r="JE51" s="80"/>
      <c r="JF51" s="80"/>
      <c r="JG51" s="80"/>
      <c r="JH51" s="80"/>
      <c r="JI51" s="80"/>
      <c r="JJ51" s="80"/>
      <c r="JK51" s="80"/>
      <c r="JL51" s="80"/>
      <c r="JM51" s="80"/>
      <c r="JN51" s="80"/>
      <c r="JO51" s="80"/>
      <c r="JP51" s="80">
        <v>246</v>
      </c>
      <c r="JQ51" s="80"/>
      <c r="JR51" s="80"/>
      <c r="JS51" s="80"/>
      <c r="JT51" s="80"/>
      <c r="JU51" s="80"/>
      <c r="JV51" s="80"/>
      <c r="JW51" s="80"/>
      <c r="JX51" s="80"/>
      <c r="JY51" s="80"/>
      <c r="JZ51" s="80"/>
      <c r="KA51" s="80"/>
      <c r="KB51" s="80"/>
      <c r="KC51" s="80"/>
      <c r="KD51" s="80"/>
      <c r="KE51" s="80"/>
      <c r="KF51" s="80"/>
      <c r="KG51" s="80"/>
      <c r="KH51" s="80"/>
      <c r="KI51" s="80"/>
      <c r="KJ51" s="80"/>
      <c r="KK51" s="80"/>
      <c r="KL51" s="80"/>
      <c r="KM51" s="80"/>
      <c r="KN51" s="80"/>
      <c r="KO51" s="80"/>
      <c r="KP51" s="80"/>
      <c r="KQ51" s="80"/>
      <c r="KR51" s="80"/>
      <c r="KS51" s="80"/>
      <c r="KT51" s="80"/>
      <c r="KU51" s="80"/>
      <c r="KV51" s="80"/>
      <c r="KW51" s="80"/>
      <c r="KX51" s="80"/>
      <c r="KY51" s="80"/>
      <c r="KZ51" s="80"/>
      <c r="LA51" s="80"/>
      <c r="LB51" s="80"/>
      <c r="LC51" s="80"/>
      <c r="LD51" s="80"/>
      <c r="LE51" s="80"/>
      <c r="LF51" s="80"/>
      <c r="LG51" s="80">
        <v>1</v>
      </c>
      <c r="LH51" s="80"/>
      <c r="LI51" s="80"/>
      <c r="LJ51" s="80"/>
      <c r="LK51" s="80"/>
      <c r="LL51" s="80"/>
      <c r="LM51" s="80"/>
      <c r="LN51" s="80"/>
      <c r="LO51" s="80">
        <v>22</v>
      </c>
      <c r="LP51" s="80"/>
      <c r="LQ51" s="80"/>
      <c r="LR51" s="80"/>
      <c r="LS51" s="80"/>
      <c r="LT51" s="80"/>
      <c r="LU51" s="80"/>
      <c r="LV51" s="80"/>
      <c r="LW51" s="80"/>
      <c r="LX51" s="80"/>
      <c r="LY51" s="80"/>
      <c r="LZ51" s="80"/>
      <c r="MA51" s="80"/>
      <c r="MB51" s="80"/>
      <c r="MC51" s="80"/>
      <c r="MD51" s="80"/>
      <c r="ME51" s="80"/>
      <c r="MF51" s="80"/>
      <c r="MG51" s="80"/>
      <c r="MH51" s="80"/>
      <c r="MI51" s="80"/>
      <c r="MJ51" s="80"/>
      <c r="MK51" s="80"/>
      <c r="ML51" s="80"/>
      <c r="MM51" s="80"/>
      <c r="MN51" s="80"/>
      <c r="MO51" s="80"/>
      <c r="MP51" s="80"/>
      <c r="MQ51" s="80"/>
      <c r="MR51" s="80"/>
      <c r="MS51" s="80"/>
      <c r="MT51" s="80"/>
      <c r="MU51" s="80"/>
      <c r="MV51" s="80"/>
      <c r="MW51" s="80"/>
      <c r="MX51" s="80"/>
      <c r="MY51" s="80"/>
      <c r="MZ51" s="80"/>
      <c r="NA51" s="80"/>
      <c r="NB51" s="80"/>
      <c r="NC51" s="80"/>
      <c r="ND51" s="80"/>
      <c r="NE51" s="80"/>
      <c r="NF51" s="80"/>
      <c r="NG51" s="80"/>
      <c r="NH51" s="80"/>
      <c r="NI51" s="80"/>
      <c r="NJ51" s="80"/>
      <c r="NK51" s="80"/>
      <c r="NL51" s="80"/>
      <c r="NM51" s="80"/>
      <c r="NN51" s="80"/>
      <c r="NO51" s="80"/>
      <c r="NP51" s="80"/>
      <c r="NQ51" s="80"/>
      <c r="NR51" s="80"/>
      <c r="NS51" s="80"/>
      <c r="NT51" s="80"/>
      <c r="NU51" s="80"/>
      <c r="NV51" s="80"/>
      <c r="NW51" s="80"/>
      <c r="NX51" s="80"/>
      <c r="NY51" s="80"/>
      <c r="NZ51" s="80"/>
      <c r="OA51" s="80"/>
      <c r="OB51" s="79">
        <v>8985</v>
      </c>
    </row>
    <row r="52" spans="1:392" ht="13.15">
      <c r="A52" s="27">
        <v>327390</v>
      </c>
      <c r="B52" s="86" t="s">
        <v>163</v>
      </c>
      <c r="C52" s="83"/>
      <c r="D52" s="83"/>
      <c r="E52" s="83"/>
      <c r="F52" s="83"/>
      <c r="G52" s="83"/>
      <c r="H52" s="83"/>
      <c r="I52" s="83"/>
      <c r="J52" s="83"/>
      <c r="K52" s="83"/>
      <c r="L52" s="83"/>
      <c r="M52" s="83"/>
      <c r="N52" s="83"/>
      <c r="O52" s="83"/>
      <c r="P52" s="83"/>
      <c r="Q52" s="83"/>
      <c r="R52" s="83"/>
      <c r="S52" s="83"/>
      <c r="T52" s="83">
        <v>4</v>
      </c>
      <c r="U52" s="83">
        <v>1</v>
      </c>
      <c r="V52" s="83"/>
      <c r="W52" s="83"/>
      <c r="X52" s="83"/>
      <c r="Y52" s="83"/>
      <c r="Z52" s="83"/>
      <c r="AA52" s="83"/>
      <c r="AB52" s="83"/>
      <c r="AC52" s="83"/>
      <c r="AD52" s="83">
        <v>99</v>
      </c>
      <c r="AE52" s="83"/>
      <c r="AF52" s="83"/>
      <c r="AG52" s="83"/>
      <c r="AH52" s="83"/>
      <c r="AI52" s="83"/>
      <c r="AJ52" s="83"/>
      <c r="AK52" s="83"/>
      <c r="AL52" s="83"/>
      <c r="AM52" s="83"/>
      <c r="AN52" s="83"/>
      <c r="AO52" s="83"/>
      <c r="AP52" s="83"/>
      <c r="AQ52" s="83"/>
      <c r="AR52" s="83"/>
      <c r="AS52" s="83"/>
      <c r="AT52" s="83">
        <v>72</v>
      </c>
      <c r="AU52" s="83">
        <v>273</v>
      </c>
      <c r="AV52" s="83">
        <v>11463</v>
      </c>
      <c r="AW52" s="83">
        <v>3</v>
      </c>
      <c r="AX52" s="83"/>
      <c r="AY52" s="83">
        <v>1</v>
      </c>
      <c r="AZ52" s="83"/>
      <c r="BA52" s="83"/>
      <c r="BB52" s="83">
        <v>6</v>
      </c>
      <c r="BC52" s="83"/>
      <c r="BD52" s="83"/>
      <c r="BE52" s="83"/>
      <c r="BF52" s="83"/>
      <c r="BG52" s="83"/>
      <c r="BH52" s="83"/>
      <c r="BI52" s="83"/>
      <c r="BJ52" s="83"/>
      <c r="BK52" s="83"/>
      <c r="BL52" s="83"/>
      <c r="BM52" s="83"/>
      <c r="BN52" s="83"/>
      <c r="BO52" s="81"/>
      <c r="BP52" s="80"/>
      <c r="BQ52" s="80"/>
      <c r="BR52" s="80"/>
      <c r="BS52" s="80"/>
      <c r="BT52" s="80"/>
      <c r="BU52" s="80"/>
      <c r="BV52" s="80"/>
      <c r="BW52" s="80"/>
      <c r="BX52" s="80"/>
      <c r="BY52" s="80"/>
      <c r="BZ52" s="80"/>
      <c r="CA52" s="80"/>
      <c r="CB52" s="80"/>
      <c r="CC52" s="80"/>
      <c r="CD52" s="80"/>
      <c r="CE52" s="80"/>
      <c r="CF52" s="80"/>
      <c r="CG52" s="80"/>
      <c r="CH52" s="80"/>
      <c r="CI52" s="80"/>
      <c r="CJ52" s="80"/>
      <c r="CK52" s="80"/>
      <c r="CL52" s="80"/>
      <c r="CM52" s="80"/>
      <c r="CN52" s="80"/>
      <c r="CO52" s="80"/>
      <c r="CP52" s="80"/>
      <c r="CQ52" s="80"/>
      <c r="CR52" s="80"/>
      <c r="CS52" s="80"/>
      <c r="CT52" s="80"/>
      <c r="CU52" s="80"/>
      <c r="CV52" s="80"/>
      <c r="CW52" s="80"/>
      <c r="CX52" s="80"/>
      <c r="CY52" s="80"/>
      <c r="CZ52" s="80"/>
      <c r="DA52" s="80"/>
      <c r="DB52" s="80"/>
      <c r="DC52" s="80"/>
      <c r="DD52" s="80"/>
      <c r="DE52" s="80"/>
      <c r="DF52" s="80"/>
      <c r="DG52" s="80"/>
      <c r="DH52" s="80"/>
      <c r="DI52" s="80"/>
      <c r="DJ52" s="80"/>
      <c r="DK52" s="80"/>
      <c r="DL52" s="80"/>
      <c r="DM52" s="80"/>
      <c r="DN52" s="80"/>
      <c r="DO52" s="80"/>
      <c r="DP52" s="80"/>
      <c r="DQ52" s="80"/>
      <c r="DR52" s="80"/>
      <c r="DS52" s="80"/>
      <c r="DT52" s="80"/>
      <c r="DU52" s="80"/>
      <c r="DV52" s="80"/>
      <c r="DW52" s="80"/>
      <c r="DX52" s="80"/>
      <c r="DY52" s="80"/>
      <c r="DZ52" s="80"/>
      <c r="EA52" s="80"/>
      <c r="EB52" s="80"/>
      <c r="EC52" s="80"/>
      <c r="ED52" s="80"/>
      <c r="EE52" s="80"/>
      <c r="EF52" s="80"/>
      <c r="EG52" s="80"/>
      <c r="EH52" s="80"/>
      <c r="EI52" s="80"/>
      <c r="EJ52" s="80"/>
      <c r="EK52" s="80"/>
      <c r="EL52" s="80"/>
      <c r="EM52" s="80"/>
      <c r="EN52" s="80"/>
      <c r="EO52" s="80"/>
      <c r="EP52" s="80"/>
      <c r="EQ52" s="80"/>
      <c r="ER52" s="80"/>
      <c r="ES52" s="80"/>
      <c r="ET52" s="80"/>
      <c r="EU52" s="80"/>
      <c r="EV52" s="80"/>
      <c r="EW52" s="80"/>
      <c r="EX52" s="80"/>
      <c r="EY52" s="80"/>
      <c r="EZ52" s="80"/>
      <c r="FA52" s="80"/>
      <c r="FB52" s="80"/>
      <c r="FC52" s="80"/>
      <c r="FD52" s="80"/>
      <c r="FE52" s="80"/>
      <c r="FF52" s="80"/>
      <c r="FG52" s="80"/>
      <c r="FH52" s="80"/>
      <c r="FI52" s="80"/>
      <c r="FJ52" s="80"/>
      <c r="FK52" s="80"/>
      <c r="FL52" s="80"/>
      <c r="FM52" s="80"/>
      <c r="FN52" s="80"/>
      <c r="FO52" s="80"/>
      <c r="FP52" s="80"/>
      <c r="FQ52" s="80"/>
      <c r="FR52" s="80"/>
      <c r="FS52" s="80"/>
      <c r="FT52" s="80"/>
      <c r="FU52" s="80"/>
      <c r="FV52" s="80"/>
      <c r="FW52" s="80"/>
      <c r="FX52" s="80"/>
      <c r="FY52" s="80"/>
      <c r="FZ52" s="80"/>
      <c r="GA52" s="80"/>
      <c r="GB52" s="80"/>
      <c r="GC52" s="80"/>
      <c r="GD52" s="80"/>
      <c r="GE52" s="80"/>
      <c r="GF52" s="80"/>
      <c r="GG52" s="80"/>
      <c r="GH52" s="80"/>
      <c r="GI52" s="80"/>
      <c r="GJ52" s="80"/>
      <c r="GK52" s="80"/>
      <c r="GL52" s="80"/>
      <c r="GM52" s="80"/>
      <c r="GN52" s="80"/>
      <c r="GO52" s="80"/>
      <c r="GP52" s="80"/>
      <c r="GQ52" s="80"/>
      <c r="GR52" s="80"/>
      <c r="GS52" s="80"/>
      <c r="GT52" s="80"/>
      <c r="GU52" s="80"/>
      <c r="GV52" s="80"/>
      <c r="GW52" s="80"/>
      <c r="GX52" s="80"/>
      <c r="GY52" s="80"/>
      <c r="GZ52" s="80"/>
      <c r="HA52" s="80"/>
      <c r="HB52" s="80"/>
      <c r="HC52" s="80"/>
      <c r="HD52" s="80"/>
      <c r="HE52" s="80"/>
      <c r="HF52" s="80"/>
      <c r="HG52" s="80"/>
      <c r="HH52" s="80"/>
      <c r="HI52" s="80"/>
      <c r="HJ52" s="80"/>
      <c r="HK52" s="80"/>
      <c r="HL52" s="80"/>
      <c r="HM52" s="80"/>
      <c r="HN52" s="80"/>
      <c r="HO52" s="80"/>
      <c r="HP52" s="80"/>
      <c r="HQ52" s="80"/>
      <c r="HR52" s="80"/>
      <c r="HS52" s="80"/>
      <c r="HT52" s="80"/>
      <c r="HU52" s="80"/>
      <c r="HV52" s="80"/>
      <c r="HW52" s="80"/>
      <c r="HX52" s="80"/>
      <c r="HY52" s="80"/>
      <c r="HZ52" s="80"/>
      <c r="IA52" s="80"/>
      <c r="IB52" s="80"/>
      <c r="IC52" s="80"/>
      <c r="ID52" s="80"/>
      <c r="IE52" s="80"/>
      <c r="IF52" s="80"/>
      <c r="IG52" s="80"/>
      <c r="IH52" s="80"/>
      <c r="II52" s="80"/>
      <c r="IJ52" s="80">
        <v>1</v>
      </c>
      <c r="IK52" s="80">
        <v>3</v>
      </c>
      <c r="IL52" s="80"/>
      <c r="IM52" s="80"/>
      <c r="IN52" s="80"/>
      <c r="IO52" s="80"/>
      <c r="IP52" s="80"/>
      <c r="IQ52" s="80"/>
      <c r="IR52" s="80"/>
      <c r="IS52" s="80"/>
      <c r="IT52" s="80"/>
      <c r="IU52" s="80"/>
      <c r="IV52" s="80"/>
      <c r="IW52" s="80"/>
      <c r="IX52" s="80"/>
      <c r="IY52" s="80"/>
      <c r="IZ52" s="80"/>
      <c r="JA52" s="80"/>
      <c r="JB52" s="80"/>
      <c r="JC52" s="80"/>
      <c r="JD52" s="80"/>
      <c r="JE52" s="80"/>
      <c r="JF52" s="80"/>
      <c r="JG52" s="80"/>
      <c r="JH52" s="80"/>
      <c r="JI52" s="80"/>
      <c r="JJ52" s="80"/>
      <c r="JK52" s="80"/>
      <c r="JL52" s="80"/>
      <c r="JM52" s="80"/>
      <c r="JN52" s="80"/>
      <c r="JO52" s="80"/>
      <c r="JP52" s="80">
        <v>97</v>
      </c>
      <c r="JQ52" s="80"/>
      <c r="JR52" s="80"/>
      <c r="JS52" s="80"/>
      <c r="JT52" s="80"/>
      <c r="JU52" s="80"/>
      <c r="JV52" s="80"/>
      <c r="JW52" s="80"/>
      <c r="JX52" s="80"/>
      <c r="JY52" s="80"/>
      <c r="JZ52" s="80"/>
      <c r="KA52" s="80"/>
      <c r="KB52" s="80"/>
      <c r="KC52" s="80"/>
      <c r="KD52" s="80"/>
      <c r="KE52" s="80"/>
      <c r="KF52" s="80"/>
      <c r="KG52" s="80"/>
      <c r="KH52" s="80"/>
      <c r="KI52" s="80"/>
      <c r="KJ52" s="80"/>
      <c r="KK52" s="80"/>
      <c r="KL52" s="80"/>
      <c r="KM52" s="80"/>
      <c r="KN52" s="80"/>
      <c r="KO52" s="80"/>
      <c r="KP52" s="80"/>
      <c r="KQ52" s="80"/>
      <c r="KR52" s="80"/>
      <c r="KS52" s="80"/>
      <c r="KT52" s="80"/>
      <c r="KU52" s="80"/>
      <c r="KV52" s="80"/>
      <c r="KW52" s="80"/>
      <c r="KX52" s="80"/>
      <c r="KY52" s="80"/>
      <c r="KZ52" s="80"/>
      <c r="LA52" s="80"/>
      <c r="LB52" s="80"/>
      <c r="LC52" s="80"/>
      <c r="LD52" s="80"/>
      <c r="LE52" s="80"/>
      <c r="LF52" s="80"/>
      <c r="LG52" s="80">
        <v>1</v>
      </c>
      <c r="LH52" s="80"/>
      <c r="LI52" s="80"/>
      <c r="LJ52" s="80"/>
      <c r="LK52" s="80"/>
      <c r="LL52" s="80"/>
      <c r="LM52" s="80"/>
      <c r="LN52" s="80"/>
      <c r="LO52" s="80">
        <v>41</v>
      </c>
      <c r="LP52" s="80"/>
      <c r="LQ52" s="80"/>
      <c r="LR52" s="80"/>
      <c r="LS52" s="80"/>
      <c r="LT52" s="80"/>
      <c r="LU52" s="80"/>
      <c r="LV52" s="80"/>
      <c r="LW52" s="80"/>
      <c r="LX52" s="80"/>
      <c r="LY52" s="80"/>
      <c r="LZ52" s="80"/>
      <c r="MA52" s="80"/>
      <c r="MB52" s="80"/>
      <c r="MC52" s="80"/>
      <c r="MD52" s="80"/>
      <c r="ME52" s="80"/>
      <c r="MF52" s="80"/>
      <c r="MG52" s="80"/>
      <c r="MH52" s="80"/>
      <c r="MI52" s="80"/>
      <c r="MJ52" s="80"/>
      <c r="MK52" s="80"/>
      <c r="ML52" s="80"/>
      <c r="MM52" s="80"/>
      <c r="MN52" s="80"/>
      <c r="MO52" s="80"/>
      <c r="MP52" s="80"/>
      <c r="MQ52" s="80"/>
      <c r="MR52" s="80"/>
      <c r="MS52" s="80"/>
      <c r="MT52" s="80"/>
      <c r="MU52" s="80"/>
      <c r="MV52" s="80"/>
      <c r="MW52" s="80"/>
      <c r="MX52" s="80"/>
      <c r="MY52" s="80"/>
      <c r="MZ52" s="80"/>
      <c r="NA52" s="80"/>
      <c r="NB52" s="80"/>
      <c r="NC52" s="80"/>
      <c r="ND52" s="80"/>
      <c r="NE52" s="80"/>
      <c r="NF52" s="80"/>
      <c r="NG52" s="80"/>
      <c r="NH52" s="80"/>
      <c r="NI52" s="80"/>
      <c r="NJ52" s="80"/>
      <c r="NK52" s="80"/>
      <c r="NL52" s="80"/>
      <c r="NM52" s="80"/>
      <c r="NN52" s="80"/>
      <c r="NO52" s="80"/>
      <c r="NP52" s="80"/>
      <c r="NQ52" s="80"/>
      <c r="NR52" s="80"/>
      <c r="NS52" s="80"/>
      <c r="NT52" s="80"/>
      <c r="NU52" s="80"/>
      <c r="NV52" s="80"/>
      <c r="NW52" s="80"/>
      <c r="NX52" s="80"/>
      <c r="NY52" s="80"/>
      <c r="NZ52" s="80"/>
      <c r="OA52" s="80"/>
      <c r="OB52" s="79">
        <v>12067</v>
      </c>
    </row>
    <row r="53" spans="1:392" ht="13.15">
      <c r="A53" s="27">
        <v>327400</v>
      </c>
      <c r="B53" s="86" t="s">
        <v>164</v>
      </c>
      <c r="C53" s="83"/>
      <c r="D53" s="83"/>
      <c r="E53" s="83"/>
      <c r="F53" s="83"/>
      <c r="G53" s="83"/>
      <c r="H53" s="83"/>
      <c r="I53" s="83"/>
      <c r="J53" s="83"/>
      <c r="K53" s="83"/>
      <c r="L53" s="83"/>
      <c r="M53" s="83"/>
      <c r="N53" s="83"/>
      <c r="O53" s="83"/>
      <c r="P53" s="83"/>
      <c r="Q53" s="83"/>
      <c r="R53" s="83"/>
      <c r="S53" s="83"/>
      <c r="T53" s="83">
        <v>39</v>
      </c>
      <c r="U53" s="83">
        <v>4</v>
      </c>
      <c r="V53" s="83"/>
      <c r="W53" s="83"/>
      <c r="X53" s="83"/>
      <c r="Y53" s="83"/>
      <c r="Z53" s="83"/>
      <c r="AA53" s="83"/>
      <c r="AB53" s="83"/>
      <c r="AC53" s="83"/>
      <c r="AD53" s="83">
        <v>28</v>
      </c>
      <c r="AE53" s="83"/>
      <c r="AF53" s="83"/>
      <c r="AG53" s="83"/>
      <c r="AH53" s="83"/>
      <c r="AI53" s="83"/>
      <c r="AJ53" s="83"/>
      <c r="AK53" s="83"/>
      <c r="AL53" s="83"/>
      <c r="AM53" s="83"/>
      <c r="AN53" s="83">
        <v>16</v>
      </c>
      <c r="AO53" s="83">
        <v>13</v>
      </c>
      <c r="AP53" s="83"/>
      <c r="AQ53" s="83">
        <v>7</v>
      </c>
      <c r="AR53" s="83"/>
      <c r="AS53" s="83">
        <v>2</v>
      </c>
      <c r="AT53" s="83"/>
      <c r="AU53" s="83"/>
      <c r="AV53" s="83"/>
      <c r="AW53" s="83">
        <v>7270</v>
      </c>
      <c r="AX53" s="83"/>
      <c r="AY53" s="83"/>
      <c r="AZ53" s="83"/>
      <c r="BA53" s="83"/>
      <c r="BB53" s="83"/>
      <c r="BC53" s="83"/>
      <c r="BD53" s="83"/>
      <c r="BE53" s="83"/>
      <c r="BF53" s="83"/>
      <c r="BG53" s="83"/>
      <c r="BH53" s="83"/>
      <c r="BI53" s="83"/>
      <c r="BJ53" s="83"/>
      <c r="BK53" s="83"/>
      <c r="BL53" s="83"/>
      <c r="BM53" s="83"/>
      <c r="BN53" s="83"/>
      <c r="BO53" s="81"/>
      <c r="BP53" s="80"/>
      <c r="BQ53" s="80"/>
      <c r="BR53" s="80"/>
      <c r="BS53" s="80"/>
      <c r="BT53" s="80"/>
      <c r="BU53" s="80"/>
      <c r="BV53" s="80"/>
      <c r="BW53" s="80"/>
      <c r="BX53" s="80"/>
      <c r="BY53" s="80"/>
      <c r="BZ53" s="80"/>
      <c r="CA53" s="80"/>
      <c r="CB53" s="80"/>
      <c r="CC53" s="80"/>
      <c r="CD53" s="80"/>
      <c r="CE53" s="80"/>
      <c r="CF53" s="80"/>
      <c r="CG53" s="80"/>
      <c r="CH53" s="80"/>
      <c r="CI53" s="80"/>
      <c r="CJ53" s="80"/>
      <c r="CK53" s="80"/>
      <c r="CL53" s="80"/>
      <c r="CM53" s="80"/>
      <c r="CN53" s="80"/>
      <c r="CO53" s="80"/>
      <c r="CP53" s="80"/>
      <c r="CQ53" s="80"/>
      <c r="CR53" s="80"/>
      <c r="CS53" s="80"/>
      <c r="CT53" s="80"/>
      <c r="CU53" s="80"/>
      <c r="CV53" s="80"/>
      <c r="CW53" s="80"/>
      <c r="CX53" s="80"/>
      <c r="CY53" s="80"/>
      <c r="CZ53" s="80"/>
      <c r="DA53" s="80"/>
      <c r="DB53" s="80"/>
      <c r="DC53" s="80"/>
      <c r="DD53" s="80"/>
      <c r="DE53" s="80"/>
      <c r="DF53" s="80"/>
      <c r="DG53" s="80"/>
      <c r="DH53" s="80"/>
      <c r="DI53" s="80"/>
      <c r="DJ53" s="80"/>
      <c r="DK53" s="80"/>
      <c r="DL53" s="80"/>
      <c r="DM53" s="80"/>
      <c r="DN53" s="80"/>
      <c r="DO53" s="80"/>
      <c r="DP53" s="80"/>
      <c r="DQ53" s="80"/>
      <c r="DR53" s="80"/>
      <c r="DS53" s="80"/>
      <c r="DT53" s="80"/>
      <c r="DU53" s="80"/>
      <c r="DV53" s="80"/>
      <c r="DW53" s="80"/>
      <c r="DX53" s="80"/>
      <c r="DY53" s="80"/>
      <c r="DZ53" s="80"/>
      <c r="EA53" s="80"/>
      <c r="EB53" s="80"/>
      <c r="EC53" s="80"/>
      <c r="ED53" s="80"/>
      <c r="EE53" s="80"/>
      <c r="EF53" s="80"/>
      <c r="EG53" s="80"/>
      <c r="EH53" s="80"/>
      <c r="EI53" s="80"/>
      <c r="EJ53" s="80"/>
      <c r="EK53" s="80"/>
      <c r="EL53" s="80"/>
      <c r="EM53" s="80"/>
      <c r="EN53" s="80"/>
      <c r="EO53" s="80"/>
      <c r="EP53" s="80"/>
      <c r="EQ53" s="80"/>
      <c r="ER53" s="80"/>
      <c r="ES53" s="80"/>
      <c r="ET53" s="80"/>
      <c r="EU53" s="80"/>
      <c r="EV53" s="80"/>
      <c r="EW53" s="80"/>
      <c r="EX53" s="80"/>
      <c r="EY53" s="80"/>
      <c r="EZ53" s="80"/>
      <c r="FA53" s="80"/>
      <c r="FB53" s="80"/>
      <c r="FC53" s="80"/>
      <c r="FD53" s="80"/>
      <c r="FE53" s="80"/>
      <c r="FF53" s="80"/>
      <c r="FG53" s="80"/>
      <c r="FH53" s="80"/>
      <c r="FI53" s="80"/>
      <c r="FJ53" s="80"/>
      <c r="FK53" s="80"/>
      <c r="FL53" s="80"/>
      <c r="FM53" s="80"/>
      <c r="FN53" s="80"/>
      <c r="FO53" s="80"/>
      <c r="FP53" s="80"/>
      <c r="FQ53" s="80"/>
      <c r="FR53" s="80"/>
      <c r="FS53" s="80"/>
      <c r="FT53" s="80"/>
      <c r="FU53" s="80"/>
      <c r="FV53" s="80"/>
      <c r="FW53" s="80"/>
      <c r="FX53" s="80"/>
      <c r="FY53" s="80"/>
      <c r="FZ53" s="80"/>
      <c r="GA53" s="80"/>
      <c r="GB53" s="80"/>
      <c r="GC53" s="80"/>
      <c r="GD53" s="80"/>
      <c r="GE53" s="80"/>
      <c r="GF53" s="80"/>
      <c r="GG53" s="80"/>
      <c r="GH53" s="80"/>
      <c r="GI53" s="80"/>
      <c r="GJ53" s="80"/>
      <c r="GK53" s="80"/>
      <c r="GL53" s="80"/>
      <c r="GM53" s="80"/>
      <c r="GN53" s="80"/>
      <c r="GO53" s="80"/>
      <c r="GP53" s="80"/>
      <c r="GQ53" s="80"/>
      <c r="GR53" s="80"/>
      <c r="GS53" s="80"/>
      <c r="GT53" s="80"/>
      <c r="GU53" s="80"/>
      <c r="GV53" s="80"/>
      <c r="GW53" s="80"/>
      <c r="GX53" s="80"/>
      <c r="GY53" s="80"/>
      <c r="GZ53" s="80"/>
      <c r="HA53" s="80"/>
      <c r="HB53" s="80"/>
      <c r="HC53" s="80"/>
      <c r="HD53" s="80"/>
      <c r="HE53" s="80"/>
      <c r="HF53" s="80"/>
      <c r="HG53" s="80"/>
      <c r="HH53" s="80"/>
      <c r="HI53" s="80"/>
      <c r="HJ53" s="80"/>
      <c r="HK53" s="80"/>
      <c r="HL53" s="80"/>
      <c r="HM53" s="80"/>
      <c r="HN53" s="80"/>
      <c r="HO53" s="80"/>
      <c r="HP53" s="80"/>
      <c r="HQ53" s="80"/>
      <c r="HR53" s="80"/>
      <c r="HS53" s="80"/>
      <c r="HT53" s="80"/>
      <c r="HU53" s="80"/>
      <c r="HV53" s="80"/>
      <c r="HW53" s="80"/>
      <c r="HX53" s="80"/>
      <c r="HY53" s="80"/>
      <c r="HZ53" s="80"/>
      <c r="IA53" s="80">
        <v>35</v>
      </c>
      <c r="IB53" s="80"/>
      <c r="IC53" s="80"/>
      <c r="ID53" s="80"/>
      <c r="IE53" s="80"/>
      <c r="IF53" s="80">
        <v>7</v>
      </c>
      <c r="IG53" s="80"/>
      <c r="IH53" s="80"/>
      <c r="II53" s="80"/>
      <c r="IJ53" s="80"/>
      <c r="IK53" s="80"/>
      <c r="IL53" s="80"/>
      <c r="IM53" s="80"/>
      <c r="IN53" s="80"/>
      <c r="IO53" s="80"/>
      <c r="IP53" s="80"/>
      <c r="IQ53" s="80"/>
      <c r="IR53" s="80"/>
      <c r="IS53" s="80"/>
      <c r="IT53" s="80"/>
      <c r="IU53" s="80"/>
      <c r="IV53" s="80"/>
      <c r="IW53" s="80"/>
      <c r="IX53" s="80"/>
      <c r="IY53" s="80"/>
      <c r="IZ53" s="80"/>
      <c r="JA53" s="80"/>
      <c r="JB53" s="80"/>
      <c r="JC53" s="80"/>
      <c r="JD53" s="80"/>
      <c r="JE53" s="80"/>
      <c r="JF53" s="80"/>
      <c r="JG53" s="80"/>
      <c r="JH53" s="80"/>
      <c r="JI53" s="80"/>
      <c r="JJ53" s="80"/>
      <c r="JK53" s="80"/>
      <c r="JL53" s="80"/>
      <c r="JM53" s="80"/>
      <c r="JN53" s="80"/>
      <c r="JO53" s="80"/>
      <c r="JP53" s="80">
        <v>44</v>
      </c>
      <c r="JQ53" s="80"/>
      <c r="JR53" s="80"/>
      <c r="JS53" s="80"/>
      <c r="JT53" s="80"/>
      <c r="JU53" s="80"/>
      <c r="JV53" s="80"/>
      <c r="JW53" s="80"/>
      <c r="JX53" s="80"/>
      <c r="JY53" s="80"/>
      <c r="JZ53" s="80"/>
      <c r="KA53" s="80"/>
      <c r="KB53" s="80"/>
      <c r="KC53" s="80"/>
      <c r="KD53" s="80"/>
      <c r="KE53" s="80"/>
      <c r="KF53" s="80"/>
      <c r="KG53" s="80"/>
      <c r="KH53" s="80"/>
      <c r="KI53" s="80"/>
      <c r="KJ53" s="80"/>
      <c r="KK53" s="80"/>
      <c r="KL53" s="80"/>
      <c r="KM53" s="80"/>
      <c r="KN53" s="80"/>
      <c r="KO53" s="80"/>
      <c r="KP53" s="80"/>
      <c r="KQ53" s="80"/>
      <c r="KR53" s="80"/>
      <c r="KS53" s="80"/>
      <c r="KT53" s="80"/>
      <c r="KU53" s="80"/>
      <c r="KV53" s="80"/>
      <c r="KW53" s="80"/>
      <c r="KX53" s="80"/>
      <c r="KY53" s="80"/>
      <c r="KZ53" s="80"/>
      <c r="LA53" s="80"/>
      <c r="LB53" s="80"/>
      <c r="LC53" s="80"/>
      <c r="LD53" s="80"/>
      <c r="LE53" s="80"/>
      <c r="LF53" s="80"/>
      <c r="LG53" s="80">
        <v>0</v>
      </c>
      <c r="LH53" s="80"/>
      <c r="LI53" s="80"/>
      <c r="LJ53" s="80"/>
      <c r="LK53" s="80"/>
      <c r="LL53" s="80"/>
      <c r="LM53" s="80"/>
      <c r="LN53" s="80"/>
      <c r="LO53" s="80">
        <v>32</v>
      </c>
      <c r="LP53" s="80"/>
      <c r="LQ53" s="80"/>
      <c r="LR53" s="80"/>
      <c r="LS53" s="80"/>
      <c r="LT53" s="80"/>
      <c r="LU53" s="80"/>
      <c r="LV53" s="80"/>
      <c r="LW53" s="80"/>
      <c r="LX53" s="80"/>
      <c r="LY53" s="80"/>
      <c r="LZ53" s="80"/>
      <c r="MA53" s="80"/>
      <c r="MB53" s="80"/>
      <c r="MC53" s="80"/>
      <c r="MD53" s="80"/>
      <c r="ME53" s="80"/>
      <c r="MF53" s="80"/>
      <c r="MG53" s="80"/>
      <c r="MH53" s="80"/>
      <c r="MI53" s="80"/>
      <c r="MJ53" s="80"/>
      <c r="MK53" s="80"/>
      <c r="ML53" s="80"/>
      <c r="MM53" s="80"/>
      <c r="MN53" s="80"/>
      <c r="MO53" s="80"/>
      <c r="MP53" s="80"/>
      <c r="MQ53" s="80"/>
      <c r="MR53" s="80"/>
      <c r="MS53" s="80"/>
      <c r="MT53" s="80"/>
      <c r="MU53" s="80"/>
      <c r="MV53" s="80"/>
      <c r="MW53" s="80"/>
      <c r="MX53" s="80"/>
      <c r="MY53" s="80"/>
      <c r="MZ53" s="80"/>
      <c r="NA53" s="80"/>
      <c r="NB53" s="80"/>
      <c r="NC53" s="80"/>
      <c r="ND53" s="80"/>
      <c r="NE53" s="80"/>
      <c r="NF53" s="80"/>
      <c r="NG53" s="80"/>
      <c r="NH53" s="80"/>
      <c r="NI53" s="80"/>
      <c r="NJ53" s="80"/>
      <c r="NK53" s="80"/>
      <c r="NL53" s="80"/>
      <c r="NM53" s="80"/>
      <c r="NN53" s="80"/>
      <c r="NO53" s="80"/>
      <c r="NP53" s="80"/>
      <c r="NQ53" s="80"/>
      <c r="NR53" s="80"/>
      <c r="NS53" s="80"/>
      <c r="NT53" s="80"/>
      <c r="NU53" s="80"/>
      <c r="NV53" s="80"/>
      <c r="NW53" s="80"/>
      <c r="NX53" s="80"/>
      <c r="NY53" s="80"/>
      <c r="NZ53" s="80"/>
      <c r="OA53" s="80"/>
      <c r="OB53" s="79">
        <v>7497</v>
      </c>
    </row>
    <row r="54" spans="1:392" ht="13.15">
      <c r="A54" s="27">
        <v>327910</v>
      </c>
      <c r="B54" s="86" t="s">
        <v>165</v>
      </c>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v>33</v>
      </c>
      <c r="AE54" s="83"/>
      <c r="AF54" s="83"/>
      <c r="AG54" s="83"/>
      <c r="AH54" s="83"/>
      <c r="AI54" s="83"/>
      <c r="AJ54" s="83"/>
      <c r="AK54" s="83"/>
      <c r="AL54" s="83"/>
      <c r="AM54" s="83"/>
      <c r="AN54" s="83"/>
      <c r="AO54" s="83"/>
      <c r="AP54" s="83"/>
      <c r="AQ54" s="83"/>
      <c r="AR54" s="83"/>
      <c r="AS54" s="83"/>
      <c r="AT54" s="83"/>
      <c r="AU54" s="83"/>
      <c r="AV54" s="83"/>
      <c r="AW54" s="83"/>
      <c r="AX54" s="83">
        <v>3870</v>
      </c>
      <c r="AY54" s="83"/>
      <c r="AZ54" s="83"/>
      <c r="BA54" s="83"/>
      <c r="BB54" s="83"/>
      <c r="BC54" s="83"/>
      <c r="BD54" s="83"/>
      <c r="BE54" s="83"/>
      <c r="BF54" s="83"/>
      <c r="BG54" s="83"/>
      <c r="BH54" s="83"/>
      <c r="BI54" s="83"/>
      <c r="BJ54" s="83"/>
      <c r="BK54" s="83"/>
      <c r="BL54" s="83"/>
      <c r="BM54" s="83"/>
      <c r="BN54" s="83"/>
      <c r="BO54" s="81"/>
      <c r="BP54" s="80"/>
      <c r="BQ54" s="80"/>
      <c r="BR54" s="80"/>
      <c r="BS54" s="80"/>
      <c r="BT54" s="80"/>
      <c r="BU54" s="80"/>
      <c r="BV54" s="80"/>
      <c r="BW54" s="80"/>
      <c r="BX54" s="80"/>
      <c r="BY54" s="80"/>
      <c r="BZ54" s="80"/>
      <c r="CA54" s="80"/>
      <c r="CB54" s="80"/>
      <c r="CC54" s="80"/>
      <c r="CD54" s="80"/>
      <c r="CE54" s="80"/>
      <c r="CF54" s="80"/>
      <c r="CG54" s="80"/>
      <c r="CH54" s="80"/>
      <c r="CI54" s="80"/>
      <c r="CJ54" s="80"/>
      <c r="CK54" s="80"/>
      <c r="CL54" s="80"/>
      <c r="CM54" s="80"/>
      <c r="CN54" s="80"/>
      <c r="CO54" s="80"/>
      <c r="CP54" s="80"/>
      <c r="CQ54" s="80"/>
      <c r="CR54" s="80"/>
      <c r="CS54" s="80"/>
      <c r="CT54" s="80"/>
      <c r="CU54" s="80"/>
      <c r="CV54" s="80"/>
      <c r="CW54" s="80"/>
      <c r="CX54" s="80"/>
      <c r="CY54" s="80"/>
      <c r="CZ54" s="80"/>
      <c r="DA54" s="80"/>
      <c r="DB54" s="80"/>
      <c r="DC54" s="80"/>
      <c r="DD54" s="80"/>
      <c r="DE54" s="80"/>
      <c r="DF54" s="80"/>
      <c r="DG54" s="80"/>
      <c r="DH54" s="80"/>
      <c r="DI54" s="80"/>
      <c r="DJ54" s="80"/>
      <c r="DK54" s="80"/>
      <c r="DL54" s="80"/>
      <c r="DM54" s="80"/>
      <c r="DN54" s="80"/>
      <c r="DO54" s="80"/>
      <c r="DP54" s="80"/>
      <c r="DQ54" s="80"/>
      <c r="DR54" s="80"/>
      <c r="DS54" s="80"/>
      <c r="DT54" s="80"/>
      <c r="DU54" s="80"/>
      <c r="DV54" s="80"/>
      <c r="DW54" s="80"/>
      <c r="DX54" s="80"/>
      <c r="DY54" s="80"/>
      <c r="DZ54" s="80"/>
      <c r="EA54" s="80"/>
      <c r="EB54" s="80"/>
      <c r="EC54" s="80"/>
      <c r="ED54" s="80"/>
      <c r="EE54" s="80"/>
      <c r="EF54" s="80"/>
      <c r="EG54" s="80"/>
      <c r="EH54" s="80"/>
      <c r="EI54" s="80"/>
      <c r="EJ54" s="80"/>
      <c r="EK54" s="80"/>
      <c r="EL54" s="80"/>
      <c r="EM54" s="80"/>
      <c r="EN54" s="80"/>
      <c r="EO54" s="80"/>
      <c r="EP54" s="80"/>
      <c r="EQ54" s="80"/>
      <c r="ER54" s="80"/>
      <c r="ES54" s="80"/>
      <c r="ET54" s="80"/>
      <c r="EU54" s="80"/>
      <c r="EV54" s="80"/>
      <c r="EW54" s="80"/>
      <c r="EX54" s="80"/>
      <c r="EY54" s="80"/>
      <c r="EZ54" s="80"/>
      <c r="FA54" s="80"/>
      <c r="FB54" s="80"/>
      <c r="FC54" s="80"/>
      <c r="FD54" s="80"/>
      <c r="FE54" s="80"/>
      <c r="FF54" s="80"/>
      <c r="FG54" s="80"/>
      <c r="FH54" s="80"/>
      <c r="FI54" s="80"/>
      <c r="FJ54" s="80"/>
      <c r="FK54" s="80"/>
      <c r="FL54" s="80"/>
      <c r="FM54" s="80"/>
      <c r="FN54" s="80"/>
      <c r="FO54" s="80"/>
      <c r="FP54" s="80"/>
      <c r="FQ54" s="80"/>
      <c r="FR54" s="80"/>
      <c r="FS54" s="80"/>
      <c r="FT54" s="80"/>
      <c r="FU54" s="80"/>
      <c r="FV54" s="80"/>
      <c r="FW54" s="80"/>
      <c r="FX54" s="80"/>
      <c r="FY54" s="80"/>
      <c r="FZ54" s="80"/>
      <c r="GA54" s="80"/>
      <c r="GB54" s="80"/>
      <c r="GC54" s="80"/>
      <c r="GD54" s="80"/>
      <c r="GE54" s="80"/>
      <c r="GF54" s="80"/>
      <c r="GG54" s="80"/>
      <c r="GH54" s="80"/>
      <c r="GI54" s="80"/>
      <c r="GJ54" s="80"/>
      <c r="GK54" s="80"/>
      <c r="GL54" s="80"/>
      <c r="GM54" s="80"/>
      <c r="GN54" s="80"/>
      <c r="GO54" s="80"/>
      <c r="GP54" s="80"/>
      <c r="GQ54" s="80"/>
      <c r="GR54" s="80"/>
      <c r="GS54" s="80"/>
      <c r="GT54" s="80"/>
      <c r="GU54" s="80"/>
      <c r="GV54" s="80"/>
      <c r="GW54" s="80"/>
      <c r="GX54" s="80"/>
      <c r="GY54" s="80"/>
      <c r="GZ54" s="80"/>
      <c r="HA54" s="80"/>
      <c r="HB54" s="80"/>
      <c r="HC54" s="80"/>
      <c r="HD54" s="80"/>
      <c r="HE54" s="80"/>
      <c r="HF54" s="80"/>
      <c r="HG54" s="80"/>
      <c r="HH54" s="80"/>
      <c r="HI54" s="80"/>
      <c r="HJ54" s="80"/>
      <c r="HK54" s="80"/>
      <c r="HL54" s="80"/>
      <c r="HM54" s="80"/>
      <c r="HN54" s="80"/>
      <c r="HO54" s="80"/>
      <c r="HP54" s="80"/>
      <c r="HQ54" s="80"/>
      <c r="HR54" s="80">
        <v>33</v>
      </c>
      <c r="HS54" s="80">
        <v>42</v>
      </c>
      <c r="HT54" s="80"/>
      <c r="HU54" s="80">
        <v>15</v>
      </c>
      <c r="HV54" s="80">
        <v>145</v>
      </c>
      <c r="HW54" s="80"/>
      <c r="HX54" s="80"/>
      <c r="HY54" s="80"/>
      <c r="HZ54" s="80">
        <v>16</v>
      </c>
      <c r="IA54" s="80"/>
      <c r="IB54" s="80"/>
      <c r="IC54" s="80">
        <v>80</v>
      </c>
      <c r="ID54" s="80"/>
      <c r="IE54" s="80"/>
      <c r="IF54" s="80"/>
      <c r="IG54" s="80"/>
      <c r="IH54" s="80"/>
      <c r="II54" s="80"/>
      <c r="IJ54" s="80"/>
      <c r="IK54" s="80"/>
      <c r="IL54" s="80"/>
      <c r="IM54" s="80"/>
      <c r="IN54" s="80"/>
      <c r="IO54" s="80"/>
      <c r="IP54" s="80"/>
      <c r="IQ54" s="80"/>
      <c r="IR54" s="80"/>
      <c r="IS54" s="80"/>
      <c r="IT54" s="80"/>
      <c r="IU54" s="80"/>
      <c r="IV54" s="80"/>
      <c r="IW54" s="80"/>
      <c r="IX54" s="80"/>
      <c r="IY54" s="80"/>
      <c r="IZ54" s="80"/>
      <c r="JA54" s="80"/>
      <c r="JB54" s="80">
        <v>111</v>
      </c>
      <c r="JC54" s="80"/>
      <c r="JD54" s="80"/>
      <c r="JE54" s="80"/>
      <c r="JF54" s="80"/>
      <c r="JG54" s="80"/>
      <c r="JH54" s="80"/>
      <c r="JI54" s="80"/>
      <c r="JJ54" s="80"/>
      <c r="JK54" s="80"/>
      <c r="JL54" s="80">
        <v>21</v>
      </c>
      <c r="JM54" s="80"/>
      <c r="JN54" s="80"/>
      <c r="JO54" s="80"/>
      <c r="JP54" s="80">
        <v>55</v>
      </c>
      <c r="JQ54" s="80"/>
      <c r="JR54" s="80"/>
      <c r="JS54" s="80"/>
      <c r="JT54" s="80"/>
      <c r="JU54" s="80"/>
      <c r="JV54" s="80"/>
      <c r="JW54" s="80"/>
      <c r="JX54" s="80"/>
      <c r="JY54" s="80"/>
      <c r="JZ54" s="80"/>
      <c r="KA54" s="80"/>
      <c r="KB54" s="80"/>
      <c r="KC54" s="80"/>
      <c r="KD54" s="80"/>
      <c r="KE54" s="80"/>
      <c r="KF54" s="80"/>
      <c r="KG54" s="80"/>
      <c r="KH54" s="80"/>
      <c r="KI54" s="80"/>
      <c r="KJ54" s="80"/>
      <c r="KK54" s="80"/>
      <c r="KL54" s="80"/>
      <c r="KM54" s="80"/>
      <c r="KN54" s="80"/>
      <c r="KO54" s="80"/>
      <c r="KP54" s="80"/>
      <c r="KQ54" s="80"/>
      <c r="KR54" s="80"/>
      <c r="KS54" s="80"/>
      <c r="KT54" s="80"/>
      <c r="KU54" s="80"/>
      <c r="KV54" s="80"/>
      <c r="KW54" s="80"/>
      <c r="KX54" s="80"/>
      <c r="KY54" s="80"/>
      <c r="KZ54" s="80"/>
      <c r="LA54" s="80"/>
      <c r="LB54" s="80"/>
      <c r="LC54" s="80"/>
      <c r="LD54" s="80"/>
      <c r="LE54" s="80"/>
      <c r="LF54" s="80"/>
      <c r="LG54" s="80">
        <v>0</v>
      </c>
      <c r="LH54" s="80"/>
      <c r="LI54" s="80"/>
      <c r="LJ54" s="80"/>
      <c r="LK54" s="80"/>
      <c r="LL54" s="80"/>
      <c r="LM54" s="80"/>
      <c r="LN54" s="80"/>
      <c r="LO54" s="80">
        <v>24</v>
      </c>
      <c r="LP54" s="80"/>
      <c r="LQ54" s="80"/>
      <c r="LR54" s="80"/>
      <c r="LS54" s="80"/>
      <c r="LT54" s="80"/>
      <c r="LU54" s="80"/>
      <c r="LV54" s="80"/>
      <c r="LW54" s="80"/>
      <c r="LX54" s="80"/>
      <c r="LY54" s="80"/>
      <c r="LZ54" s="80"/>
      <c r="MA54" s="80"/>
      <c r="MB54" s="80"/>
      <c r="MC54" s="80"/>
      <c r="MD54" s="80"/>
      <c r="ME54" s="80"/>
      <c r="MF54" s="80"/>
      <c r="MG54" s="80"/>
      <c r="MH54" s="80"/>
      <c r="MI54" s="80"/>
      <c r="MJ54" s="80"/>
      <c r="MK54" s="80"/>
      <c r="ML54" s="80"/>
      <c r="MM54" s="80"/>
      <c r="MN54" s="80"/>
      <c r="MO54" s="80"/>
      <c r="MP54" s="80"/>
      <c r="MQ54" s="80"/>
      <c r="MR54" s="80"/>
      <c r="MS54" s="80"/>
      <c r="MT54" s="80"/>
      <c r="MU54" s="80"/>
      <c r="MV54" s="80"/>
      <c r="MW54" s="80"/>
      <c r="MX54" s="80"/>
      <c r="MY54" s="80"/>
      <c r="MZ54" s="80"/>
      <c r="NA54" s="80"/>
      <c r="NB54" s="80"/>
      <c r="NC54" s="80"/>
      <c r="ND54" s="80"/>
      <c r="NE54" s="80"/>
      <c r="NF54" s="80"/>
      <c r="NG54" s="80"/>
      <c r="NH54" s="80"/>
      <c r="NI54" s="80"/>
      <c r="NJ54" s="80"/>
      <c r="NK54" s="80"/>
      <c r="NL54" s="80"/>
      <c r="NM54" s="80"/>
      <c r="NN54" s="80"/>
      <c r="NO54" s="80"/>
      <c r="NP54" s="80"/>
      <c r="NQ54" s="80"/>
      <c r="NR54" s="80"/>
      <c r="NS54" s="80"/>
      <c r="NT54" s="80"/>
      <c r="NU54" s="80"/>
      <c r="NV54" s="80"/>
      <c r="NW54" s="80"/>
      <c r="NX54" s="80"/>
      <c r="NY54" s="80"/>
      <c r="NZ54" s="80"/>
      <c r="OA54" s="80"/>
      <c r="OB54" s="79">
        <v>4444</v>
      </c>
    </row>
    <row r="55" spans="1:392" ht="13.15">
      <c r="A55" s="27">
        <v>327991</v>
      </c>
      <c r="B55" s="86" t="s">
        <v>166</v>
      </c>
      <c r="C55" s="83"/>
      <c r="D55" s="83"/>
      <c r="E55" s="83"/>
      <c r="F55" s="83"/>
      <c r="G55" s="83"/>
      <c r="H55" s="83"/>
      <c r="I55" s="83"/>
      <c r="J55" s="83"/>
      <c r="K55" s="83"/>
      <c r="L55" s="83"/>
      <c r="M55" s="83"/>
      <c r="N55" s="83"/>
      <c r="O55" s="83"/>
      <c r="P55" s="83"/>
      <c r="Q55" s="83"/>
      <c r="R55" s="83"/>
      <c r="S55" s="83"/>
      <c r="T55" s="83">
        <v>93</v>
      </c>
      <c r="U55" s="83"/>
      <c r="V55" s="83"/>
      <c r="W55" s="83"/>
      <c r="X55" s="83"/>
      <c r="Y55" s="83"/>
      <c r="Z55" s="83"/>
      <c r="AA55" s="83"/>
      <c r="AB55" s="83"/>
      <c r="AC55" s="83"/>
      <c r="AD55" s="83">
        <v>32</v>
      </c>
      <c r="AE55" s="83"/>
      <c r="AF55" s="83"/>
      <c r="AG55" s="83"/>
      <c r="AH55" s="83"/>
      <c r="AI55" s="83"/>
      <c r="AJ55" s="83"/>
      <c r="AK55" s="83"/>
      <c r="AL55" s="83"/>
      <c r="AM55" s="83"/>
      <c r="AN55" s="83"/>
      <c r="AO55" s="83"/>
      <c r="AP55" s="83"/>
      <c r="AQ55" s="83"/>
      <c r="AR55" s="83"/>
      <c r="AS55" s="83"/>
      <c r="AT55" s="83"/>
      <c r="AU55" s="83"/>
      <c r="AV55" s="83"/>
      <c r="AW55" s="83"/>
      <c r="AX55" s="83"/>
      <c r="AY55" s="83">
        <v>3925</v>
      </c>
      <c r="AZ55" s="83"/>
      <c r="BA55" s="83"/>
      <c r="BB55" s="83"/>
      <c r="BC55" s="83"/>
      <c r="BD55" s="83"/>
      <c r="BE55" s="83"/>
      <c r="BF55" s="83"/>
      <c r="BG55" s="83"/>
      <c r="BH55" s="83"/>
      <c r="BI55" s="83"/>
      <c r="BJ55" s="83"/>
      <c r="BK55" s="83"/>
      <c r="BL55" s="83"/>
      <c r="BM55" s="83"/>
      <c r="BN55" s="83"/>
      <c r="BO55" s="81"/>
      <c r="BP55" s="80"/>
      <c r="BQ55" s="80"/>
      <c r="BR55" s="80"/>
      <c r="BS55" s="80"/>
      <c r="BT55" s="80"/>
      <c r="BU55" s="80"/>
      <c r="BV55" s="80"/>
      <c r="BW55" s="80"/>
      <c r="BX55" s="80"/>
      <c r="BY55" s="80"/>
      <c r="BZ55" s="80"/>
      <c r="CA55" s="80"/>
      <c r="CB55" s="80"/>
      <c r="CC55" s="80"/>
      <c r="CD55" s="80"/>
      <c r="CE55" s="80"/>
      <c r="CF55" s="80"/>
      <c r="CG55" s="80"/>
      <c r="CH55" s="80"/>
      <c r="CI55" s="80"/>
      <c r="CJ55" s="80"/>
      <c r="CK55" s="80"/>
      <c r="CL55" s="80"/>
      <c r="CM55" s="80"/>
      <c r="CN55" s="80"/>
      <c r="CO55" s="80"/>
      <c r="CP55" s="80"/>
      <c r="CQ55" s="80"/>
      <c r="CR55" s="80"/>
      <c r="CS55" s="80"/>
      <c r="CT55" s="80"/>
      <c r="CU55" s="80"/>
      <c r="CV55" s="80"/>
      <c r="CW55" s="80"/>
      <c r="CX55" s="80"/>
      <c r="CY55" s="80"/>
      <c r="CZ55" s="80"/>
      <c r="DA55" s="80"/>
      <c r="DB55" s="80"/>
      <c r="DC55" s="80"/>
      <c r="DD55" s="80"/>
      <c r="DE55" s="80"/>
      <c r="DF55" s="80"/>
      <c r="DG55" s="80"/>
      <c r="DH55" s="80"/>
      <c r="DI55" s="80"/>
      <c r="DJ55" s="80"/>
      <c r="DK55" s="80"/>
      <c r="DL55" s="80"/>
      <c r="DM55" s="80"/>
      <c r="DN55" s="80"/>
      <c r="DO55" s="80"/>
      <c r="DP55" s="80"/>
      <c r="DQ55" s="80"/>
      <c r="DR55" s="80"/>
      <c r="DS55" s="80"/>
      <c r="DT55" s="80"/>
      <c r="DU55" s="80"/>
      <c r="DV55" s="80"/>
      <c r="DW55" s="80"/>
      <c r="DX55" s="80"/>
      <c r="DY55" s="80"/>
      <c r="DZ55" s="80"/>
      <c r="EA55" s="80"/>
      <c r="EB55" s="80"/>
      <c r="EC55" s="80"/>
      <c r="ED55" s="80"/>
      <c r="EE55" s="80"/>
      <c r="EF55" s="80"/>
      <c r="EG55" s="80"/>
      <c r="EH55" s="80"/>
      <c r="EI55" s="80"/>
      <c r="EJ55" s="80"/>
      <c r="EK55" s="80"/>
      <c r="EL55" s="80"/>
      <c r="EM55" s="80"/>
      <c r="EN55" s="80"/>
      <c r="EO55" s="80"/>
      <c r="EP55" s="80"/>
      <c r="EQ55" s="80"/>
      <c r="ER55" s="80"/>
      <c r="ES55" s="80"/>
      <c r="ET55" s="80"/>
      <c r="EU55" s="80"/>
      <c r="EV55" s="80"/>
      <c r="EW55" s="80"/>
      <c r="EX55" s="80"/>
      <c r="EY55" s="80"/>
      <c r="EZ55" s="80"/>
      <c r="FA55" s="80"/>
      <c r="FB55" s="80"/>
      <c r="FC55" s="80"/>
      <c r="FD55" s="80"/>
      <c r="FE55" s="80"/>
      <c r="FF55" s="80"/>
      <c r="FG55" s="80"/>
      <c r="FH55" s="80"/>
      <c r="FI55" s="80"/>
      <c r="FJ55" s="80"/>
      <c r="FK55" s="80"/>
      <c r="FL55" s="80"/>
      <c r="FM55" s="80"/>
      <c r="FN55" s="80"/>
      <c r="FO55" s="80"/>
      <c r="FP55" s="80"/>
      <c r="FQ55" s="80"/>
      <c r="FR55" s="80"/>
      <c r="FS55" s="80"/>
      <c r="FT55" s="80"/>
      <c r="FU55" s="80">
        <v>39</v>
      </c>
      <c r="FV55" s="80"/>
      <c r="FW55" s="80"/>
      <c r="FX55" s="80"/>
      <c r="FY55" s="80"/>
      <c r="FZ55" s="80"/>
      <c r="GA55" s="80"/>
      <c r="GB55" s="80"/>
      <c r="GC55" s="80"/>
      <c r="GD55" s="80"/>
      <c r="GE55" s="80"/>
      <c r="GF55" s="80"/>
      <c r="GG55" s="80"/>
      <c r="GH55" s="80"/>
      <c r="GI55" s="80"/>
      <c r="GJ55" s="80"/>
      <c r="GK55" s="80"/>
      <c r="GL55" s="80"/>
      <c r="GM55" s="80"/>
      <c r="GN55" s="80"/>
      <c r="GO55" s="80"/>
      <c r="GP55" s="80"/>
      <c r="GQ55" s="80"/>
      <c r="GR55" s="80"/>
      <c r="GS55" s="80"/>
      <c r="GT55" s="80"/>
      <c r="GU55" s="80"/>
      <c r="GV55" s="80"/>
      <c r="GW55" s="80"/>
      <c r="GX55" s="80"/>
      <c r="GY55" s="80"/>
      <c r="GZ55" s="80"/>
      <c r="HA55" s="80"/>
      <c r="HB55" s="80"/>
      <c r="HC55" s="80"/>
      <c r="HD55" s="80"/>
      <c r="HE55" s="80"/>
      <c r="HF55" s="80"/>
      <c r="HG55" s="80"/>
      <c r="HH55" s="80"/>
      <c r="HI55" s="80"/>
      <c r="HJ55" s="80"/>
      <c r="HK55" s="80"/>
      <c r="HL55" s="80"/>
      <c r="HM55" s="80"/>
      <c r="HN55" s="80"/>
      <c r="HO55" s="80"/>
      <c r="HP55" s="80"/>
      <c r="HQ55" s="80"/>
      <c r="HR55" s="80"/>
      <c r="HS55" s="80"/>
      <c r="HT55" s="80"/>
      <c r="HU55" s="80"/>
      <c r="HV55" s="80"/>
      <c r="HW55" s="80"/>
      <c r="HX55" s="80"/>
      <c r="HY55" s="80"/>
      <c r="HZ55" s="80"/>
      <c r="IA55" s="80"/>
      <c r="IB55" s="80"/>
      <c r="IC55" s="80"/>
      <c r="ID55" s="80"/>
      <c r="IE55" s="80"/>
      <c r="IF55" s="80"/>
      <c r="IG55" s="80"/>
      <c r="IH55" s="80"/>
      <c r="II55" s="80"/>
      <c r="IJ55" s="80"/>
      <c r="IK55" s="80"/>
      <c r="IL55" s="80"/>
      <c r="IM55" s="80"/>
      <c r="IN55" s="80"/>
      <c r="IO55" s="80"/>
      <c r="IP55" s="80"/>
      <c r="IQ55" s="80"/>
      <c r="IR55" s="80"/>
      <c r="IS55" s="80"/>
      <c r="IT55" s="80"/>
      <c r="IU55" s="80"/>
      <c r="IV55" s="80"/>
      <c r="IW55" s="80"/>
      <c r="IX55" s="80"/>
      <c r="IY55" s="80"/>
      <c r="IZ55" s="80"/>
      <c r="JA55" s="80"/>
      <c r="JB55" s="80"/>
      <c r="JC55" s="80"/>
      <c r="JD55" s="80"/>
      <c r="JE55" s="80"/>
      <c r="JF55" s="80"/>
      <c r="JG55" s="80"/>
      <c r="JH55" s="80"/>
      <c r="JI55" s="80"/>
      <c r="JJ55" s="80"/>
      <c r="JK55" s="80"/>
      <c r="JL55" s="80">
        <v>66</v>
      </c>
      <c r="JM55" s="80"/>
      <c r="JN55" s="80"/>
      <c r="JO55" s="80"/>
      <c r="JP55" s="80">
        <v>43</v>
      </c>
      <c r="JQ55" s="80"/>
      <c r="JR55" s="80"/>
      <c r="JS55" s="80"/>
      <c r="JT55" s="80"/>
      <c r="JU55" s="80"/>
      <c r="JV55" s="80"/>
      <c r="JW55" s="80"/>
      <c r="JX55" s="80"/>
      <c r="JY55" s="80"/>
      <c r="JZ55" s="80"/>
      <c r="KA55" s="80"/>
      <c r="KB55" s="80"/>
      <c r="KC55" s="80"/>
      <c r="KD55" s="80"/>
      <c r="KE55" s="80"/>
      <c r="KF55" s="80"/>
      <c r="KG55" s="80"/>
      <c r="KH55" s="80"/>
      <c r="KI55" s="80"/>
      <c r="KJ55" s="80"/>
      <c r="KK55" s="80"/>
      <c r="KL55" s="80"/>
      <c r="KM55" s="80"/>
      <c r="KN55" s="80"/>
      <c r="KO55" s="80"/>
      <c r="KP55" s="80"/>
      <c r="KQ55" s="80"/>
      <c r="KR55" s="80"/>
      <c r="KS55" s="80"/>
      <c r="KT55" s="80"/>
      <c r="KU55" s="80"/>
      <c r="KV55" s="80"/>
      <c r="KW55" s="80"/>
      <c r="KX55" s="80"/>
      <c r="KY55" s="80"/>
      <c r="KZ55" s="80"/>
      <c r="LA55" s="80"/>
      <c r="LB55" s="80"/>
      <c r="LC55" s="80"/>
      <c r="LD55" s="80"/>
      <c r="LE55" s="80"/>
      <c r="LF55" s="80"/>
      <c r="LG55" s="80">
        <v>0</v>
      </c>
      <c r="LH55" s="80"/>
      <c r="LI55" s="80"/>
      <c r="LJ55" s="80"/>
      <c r="LK55" s="80"/>
      <c r="LL55" s="80"/>
      <c r="LM55" s="80"/>
      <c r="LN55" s="80"/>
      <c r="LO55" s="80">
        <v>71</v>
      </c>
      <c r="LP55" s="80"/>
      <c r="LQ55" s="80"/>
      <c r="LR55" s="80"/>
      <c r="LS55" s="80"/>
      <c r="LT55" s="80"/>
      <c r="LU55" s="80"/>
      <c r="LV55" s="80"/>
      <c r="LW55" s="80"/>
      <c r="LX55" s="80"/>
      <c r="LY55" s="80"/>
      <c r="LZ55" s="80"/>
      <c r="MA55" s="80"/>
      <c r="MB55" s="80"/>
      <c r="MC55" s="80"/>
      <c r="MD55" s="80"/>
      <c r="ME55" s="80"/>
      <c r="MF55" s="80"/>
      <c r="MG55" s="80"/>
      <c r="MH55" s="80"/>
      <c r="MI55" s="80"/>
      <c r="MJ55" s="80"/>
      <c r="MK55" s="80"/>
      <c r="ML55" s="80"/>
      <c r="MM55" s="80"/>
      <c r="MN55" s="80"/>
      <c r="MO55" s="80"/>
      <c r="MP55" s="80"/>
      <c r="MQ55" s="80"/>
      <c r="MR55" s="80"/>
      <c r="MS55" s="80"/>
      <c r="MT55" s="80"/>
      <c r="MU55" s="80"/>
      <c r="MV55" s="80"/>
      <c r="MW55" s="80"/>
      <c r="MX55" s="80"/>
      <c r="MY55" s="80"/>
      <c r="MZ55" s="80"/>
      <c r="NA55" s="80"/>
      <c r="NB55" s="80"/>
      <c r="NC55" s="80"/>
      <c r="ND55" s="80"/>
      <c r="NE55" s="80"/>
      <c r="NF55" s="80"/>
      <c r="NG55" s="80"/>
      <c r="NH55" s="80"/>
      <c r="NI55" s="80"/>
      <c r="NJ55" s="80"/>
      <c r="NK55" s="80"/>
      <c r="NL55" s="80"/>
      <c r="NM55" s="80"/>
      <c r="NN55" s="80"/>
      <c r="NO55" s="80"/>
      <c r="NP55" s="80"/>
      <c r="NQ55" s="80"/>
      <c r="NR55" s="80"/>
      <c r="NS55" s="80"/>
      <c r="NT55" s="80"/>
      <c r="NU55" s="80"/>
      <c r="NV55" s="80"/>
      <c r="NW55" s="80"/>
      <c r="NX55" s="80"/>
      <c r="NY55" s="80"/>
      <c r="NZ55" s="80"/>
      <c r="OA55" s="80"/>
      <c r="OB55" s="79">
        <v>4268</v>
      </c>
    </row>
    <row r="56" spans="1:392" ht="13.15">
      <c r="A56" s="27">
        <v>327992</v>
      </c>
      <c r="B56" s="86" t="s">
        <v>167</v>
      </c>
      <c r="C56" s="83"/>
      <c r="D56" s="83"/>
      <c r="E56" s="83"/>
      <c r="F56" s="83"/>
      <c r="G56" s="83"/>
      <c r="H56" s="83"/>
      <c r="I56" s="83"/>
      <c r="J56" s="83"/>
      <c r="K56" s="83"/>
      <c r="L56" s="83"/>
      <c r="M56" s="83"/>
      <c r="N56" s="83"/>
      <c r="O56" s="83"/>
      <c r="P56" s="83"/>
      <c r="Q56" s="83"/>
      <c r="R56" s="83"/>
      <c r="S56" s="83"/>
      <c r="T56" s="83"/>
      <c r="U56" s="83">
        <v>24</v>
      </c>
      <c r="V56" s="83"/>
      <c r="W56" s="83"/>
      <c r="X56" s="83"/>
      <c r="Y56" s="83"/>
      <c r="Z56" s="83"/>
      <c r="AA56" s="83"/>
      <c r="AB56" s="83"/>
      <c r="AC56" s="83"/>
      <c r="AD56" s="83">
        <v>23</v>
      </c>
      <c r="AE56" s="83"/>
      <c r="AF56" s="83"/>
      <c r="AG56" s="83"/>
      <c r="AH56" s="83"/>
      <c r="AI56" s="83"/>
      <c r="AJ56" s="83"/>
      <c r="AK56" s="83"/>
      <c r="AL56" s="83"/>
      <c r="AM56" s="83"/>
      <c r="AN56" s="83"/>
      <c r="AO56" s="83"/>
      <c r="AP56" s="83"/>
      <c r="AQ56" s="83">
        <v>150</v>
      </c>
      <c r="AR56" s="83"/>
      <c r="AS56" s="83"/>
      <c r="AT56" s="83"/>
      <c r="AU56" s="83"/>
      <c r="AV56" s="83"/>
      <c r="AW56" s="83"/>
      <c r="AX56" s="83"/>
      <c r="AY56" s="83"/>
      <c r="AZ56" s="83">
        <v>2929</v>
      </c>
      <c r="BA56" s="83"/>
      <c r="BB56" s="83"/>
      <c r="BC56" s="83"/>
      <c r="BD56" s="83"/>
      <c r="BE56" s="83"/>
      <c r="BF56" s="83"/>
      <c r="BG56" s="83"/>
      <c r="BH56" s="83"/>
      <c r="BI56" s="83"/>
      <c r="BJ56" s="83"/>
      <c r="BK56" s="83"/>
      <c r="BL56" s="83"/>
      <c r="BM56" s="83"/>
      <c r="BN56" s="83"/>
      <c r="BO56" s="81"/>
      <c r="BP56" s="80"/>
      <c r="BQ56" s="80"/>
      <c r="BR56" s="80"/>
      <c r="BS56" s="80"/>
      <c r="BT56" s="80"/>
      <c r="BU56" s="80"/>
      <c r="BV56" s="80"/>
      <c r="BW56" s="80"/>
      <c r="BX56" s="80"/>
      <c r="BY56" s="80"/>
      <c r="BZ56" s="80"/>
      <c r="CA56" s="80"/>
      <c r="CB56" s="80"/>
      <c r="CC56" s="80"/>
      <c r="CD56" s="80"/>
      <c r="CE56" s="80"/>
      <c r="CF56" s="80"/>
      <c r="CG56" s="80"/>
      <c r="CH56" s="80"/>
      <c r="CI56" s="80"/>
      <c r="CJ56" s="80"/>
      <c r="CK56" s="80"/>
      <c r="CL56" s="80"/>
      <c r="CM56" s="80"/>
      <c r="CN56" s="80"/>
      <c r="CO56" s="80"/>
      <c r="CP56" s="80"/>
      <c r="CQ56" s="80"/>
      <c r="CR56" s="80"/>
      <c r="CS56" s="80"/>
      <c r="CT56" s="80"/>
      <c r="CU56" s="80"/>
      <c r="CV56" s="80"/>
      <c r="CW56" s="80"/>
      <c r="CX56" s="80"/>
      <c r="CY56" s="80"/>
      <c r="CZ56" s="80"/>
      <c r="DA56" s="80"/>
      <c r="DB56" s="80"/>
      <c r="DC56" s="80"/>
      <c r="DD56" s="80"/>
      <c r="DE56" s="80"/>
      <c r="DF56" s="80"/>
      <c r="DG56" s="80"/>
      <c r="DH56" s="80"/>
      <c r="DI56" s="80"/>
      <c r="DJ56" s="80"/>
      <c r="DK56" s="80"/>
      <c r="DL56" s="80"/>
      <c r="DM56" s="80"/>
      <c r="DN56" s="80"/>
      <c r="DO56" s="80"/>
      <c r="DP56" s="80"/>
      <c r="DQ56" s="80"/>
      <c r="DR56" s="80"/>
      <c r="DS56" s="80"/>
      <c r="DT56" s="80"/>
      <c r="DU56" s="80"/>
      <c r="DV56" s="80"/>
      <c r="DW56" s="80"/>
      <c r="DX56" s="80"/>
      <c r="DY56" s="80"/>
      <c r="DZ56" s="80"/>
      <c r="EA56" s="80"/>
      <c r="EB56" s="80"/>
      <c r="EC56" s="80"/>
      <c r="ED56" s="80"/>
      <c r="EE56" s="80"/>
      <c r="EF56" s="80"/>
      <c r="EG56" s="80"/>
      <c r="EH56" s="80"/>
      <c r="EI56" s="80"/>
      <c r="EJ56" s="80"/>
      <c r="EK56" s="80"/>
      <c r="EL56" s="80"/>
      <c r="EM56" s="80"/>
      <c r="EN56" s="80"/>
      <c r="EO56" s="80"/>
      <c r="EP56" s="80"/>
      <c r="EQ56" s="80"/>
      <c r="ER56" s="80"/>
      <c r="ES56" s="80"/>
      <c r="ET56" s="80"/>
      <c r="EU56" s="80"/>
      <c r="EV56" s="80"/>
      <c r="EW56" s="80"/>
      <c r="EX56" s="80"/>
      <c r="EY56" s="80"/>
      <c r="EZ56" s="80"/>
      <c r="FA56" s="80"/>
      <c r="FB56" s="80"/>
      <c r="FC56" s="80"/>
      <c r="FD56" s="80"/>
      <c r="FE56" s="80"/>
      <c r="FF56" s="80"/>
      <c r="FG56" s="80"/>
      <c r="FH56" s="80"/>
      <c r="FI56" s="80"/>
      <c r="FJ56" s="80"/>
      <c r="FK56" s="80"/>
      <c r="FL56" s="80"/>
      <c r="FM56" s="80"/>
      <c r="FN56" s="80"/>
      <c r="FO56" s="80"/>
      <c r="FP56" s="80"/>
      <c r="FQ56" s="80"/>
      <c r="FR56" s="80"/>
      <c r="FS56" s="80"/>
      <c r="FT56" s="80"/>
      <c r="FU56" s="80"/>
      <c r="FV56" s="80"/>
      <c r="FW56" s="80"/>
      <c r="FX56" s="80"/>
      <c r="FY56" s="80"/>
      <c r="FZ56" s="80"/>
      <c r="GA56" s="80"/>
      <c r="GB56" s="80"/>
      <c r="GC56" s="80"/>
      <c r="GD56" s="80"/>
      <c r="GE56" s="80"/>
      <c r="GF56" s="80"/>
      <c r="GG56" s="80"/>
      <c r="GH56" s="80"/>
      <c r="GI56" s="80"/>
      <c r="GJ56" s="80"/>
      <c r="GK56" s="80"/>
      <c r="GL56" s="80"/>
      <c r="GM56" s="80"/>
      <c r="GN56" s="80"/>
      <c r="GO56" s="80"/>
      <c r="GP56" s="80"/>
      <c r="GQ56" s="80"/>
      <c r="GR56" s="80"/>
      <c r="GS56" s="80"/>
      <c r="GT56" s="80"/>
      <c r="GU56" s="80"/>
      <c r="GV56" s="80"/>
      <c r="GW56" s="80"/>
      <c r="GX56" s="80"/>
      <c r="GY56" s="80"/>
      <c r="GZ56" s="80"/>
      <c r="HA56" s="80"/>
      <c r="HB56" s="80"/>
      <c r="HC56" s="80"/>
      <c r="HD56" s="80"/>
      <c r="HE56" s="80"/>
      <c r="HF56" s="80"/>
      <c r="HG56" s="80"/>
      <c r="HH56" s="80"/>
      <c r="HI56" s="80"/>
      <c r="HJ56" s="80"/>
      <c r="HK56" s="80"/>
      <c r="HL56" s="80"/>
      <c r="HM56" s="80"/>
      <c r="HN56" s="80"/>
      <c r="HO56" s="80"/>
      <c r="HP56" s="80"/>
      <c r="HQ56" s="80"/>
      <c r="HR56" s="80"/>
      <c r="HS56" s="80"/>
      <c r="HT56" s="80"/>
      <c r="HU56" s="80"/>
      <c r="HV56" s="80"/>
      <c r="HW56" s="80"/>
      <c r="HX56" s="80"/>
      <c r="HY56" s="80"/>
      <c r="HZ56" s="80"/>
      <c r="IA56" s="80"/>
      <c r="IB56" s="80"/>
      <c r="IC56" s="80"/>
      <c r="ID56" s="80"/>
      <c r="IE56" s="80"/>
      <c r="IF56" s="80"/>
      <c r="IG56" s="80"/>
      <c r="IH56" s="80"/>
      <c r="II56" s="80"/>
      <c r="IJ56" s="80"/>
      <c r="IK56" s="80"/>
      <c r="IL56" s="80"/>
      <c r="IM56" s="80"/>
      <c r="IN56" s="80"/>
      <c r="IO56" s="80"/>
      <c r="IP56" s="80"/>
      <c r="IQ56" s="80"/>
      <c r="IR56" s="80"/>
      <c r="IS56" s="80"/>
      <c r="IT56" s="80"/>
      <c r="IU56" s="80"/>
      <c r="IV56" s="80"/>
      <c r="IW56" s="80"/>
      <c r="IX56" s="80"/>
      <c r="IY56" s="80"/>
      <c r="IZ56" s="80"/>
      <c r="JA56" s="80"/>
      <c r="JB56" s="80"/>
      <c r="JC56" s="80"/>
      <c r="JD56" s="80"/>
      <c r="JE56" s="80"/>
      <c r="JF56" s="80"/>
      <c r="JG56" s="80"/>
      <c r="JH56" s="80"/>
      <c r="JI56" s="80"/>
      <c r="JJ56" s="80"/>
      <c r="JK56" s="80"/>
      <c r="JL56" s="80"/>
      <c r="JM56" s="80"/>
      <c r="JN56" s="80"/>
      <c r="JO56" s="80"/>
      <c r="JP56" s="80">
        <v>16</v>
      </c>
      <c r="JQ56" s="80"/>
      <c r="JR56" s="80"/>
      <c r="JS56" s="80"/>
      <c r="JT56" s="80"/>
      <c r="JU56" s="80"/>
      <c r="JV56" s="80"/>
      <c r="JW56" s="80"/>
      <c r="JX56" s="80"/>
      <c r="JY56" s="80"/>
      <c r="JZ56" s="80"/>
      <c r="KA56" s="80"/>
      <c r="KB56" s="80"/>
      <c r="KC56" s="80"/>
      <c r="KD56" s="80"/>
      <c r="KE56" s="80"/>
      <c r="KF56" s="80"/>
      <c r="KG56" s="80"/>
      <c r="KH56" s="80"/>
      <c r="KI56" s="80"/>
      <c r="KJ56" s="80"/>
      <c r="KK56" s="80"/>
      <c r="KL56" s="80"/>
      <c r="KM56" s="80"/>
      <c r="KN56" s="80"/>
      <c r="KO56" s="80"/>
      <c r="KP56" s="80"/>
      <c r="KQ56" s="80"/>
      <c r="KR56" s="80"/>
      <c r="KS56" s="80"/>
      <c r="KT56" s="80"/>
      <c r="KU56" s="80"/>
      <c r="KV56" s="80"/>
      <c r="KW56" s="80"/>
      <c r="KX56" s="80"/>
      <c r="KY56" s="80"/>
      <c r="KZ56" s="80"/>
      <c r="LA56" s="80"/>
      <c r="LB56" s="80"/>
      <c r="LC56" s="80"/>
      <c r="LD56" s="80"/>
      <c r="LE56" s="80"/>
      <c r="LF56" s="80"/>
      <c r="LG56" s="80">
        <v>0</v>
      </c>
      <c r="LH56" s="80"/>
      <c r="LI56" s="80"/>
      <c r="LJ56" s="80"/>
      <c r="LK56" s="80"/>
      <c r="LL56" s="80"/>
      <c r="LM56" s="80"/>
      <c r="LN56" s="80"/>
      <c r="LO56" s="80">
        <v>12</v>
      </c>
      <c r="LP56" s="80"/>
      <c r="LQ56" s="80"/>
      <c r="LR56" s="80"/>
      <c r="LS56" s="80"/>
      <c r="LT56" s="80"/>
      <c r="LU56" s="80"/>
      <c r="LV56" s="80"/>
      <c r="LW56" s="80"/>
      <c r="LX56" s="80"/>
      <c r="LY56" s="80"/>
      <c r="LZ56" s="80"/>
      <c r="MA56" s="80"/>
      <c r="MB56" s="80"/>
      <c r="MC56" s="80"/>
      <c r="MD56" s="80"/>
      <c r="ME56" s="80"/>
      <c r="MF56" s="80"/>
      <c r="MG56" s="80"/>
      <c r="MH56" s="80"/>
      <c r="MI56" s="80"/>
      <c r="MJ56" s="80"/>
      <c r="MK56" s="80"/>
      <c r="ML56" s="80"/>
      <c r="MM56" s="80"/>
      <c r="MN56" s="80"/>
      <c r="MO56" s="80"/>
      <c r="MP56" s="80"/>
      <c r="MQ56" s="80"/>
      <c r="MR56" s="80"/>
      <c r="MS56" s="80"/>
      <c r="MT56" s="80"/>
      <c r="MU56" s="80"/>
      <c r="MV56" s="80"/>
      <c r="MW56" s="80"/>
      <c r="MX56" s="80"/>
      <c r="MY56" s="80"/>
      <c r="MZ56" s="80"/>
      <c r="NA56" s="80"/>
      <c r="NB56" s="80"/>
      <c r="NC56" s="80"/>
      <c r="ND56" s="80"/>
      <c r="NE56" s="80"/>
      <c r="NF56" s="80"/>
      <c r="NG56" s="80"/>
      <c r="NH56" s="80"/>
      <c r="NI56" s="80"/>
      <c r="NJ56" s="80"/>
      <c r="NK56" s="80"/>
      <c r="NL56" s="80"/>
      <c r="NM56" s="80"/>
      <c r="NN56" s="80"/>
      <c r="NO56" s="80"/>
      <c r="NP56" s="80"/>
      <c r="NQ56" s="80"/>
      <c r="NR56" s="80"/>
      <c r="NS56" s="80"/>
      <c r="NT56" s="80"/>
      <c r="NU56" s="80"/>
      <c r="NV56" s="80"/>
      <c r="NW56" s="80"/>
      <c r="NX56" s="80"/>
      <c r="NY56" s="80"/>
      <c r="NZ56" s="80"/>
      <c r="OA56" s="80"/>
      <c r="OB56" s="79">
        <v>3153</v>
      </c>
    </row>
    <row r="57" spans="1:392" ht="13.15">
      <c r="A57" s="27">
        <v>327993</v>
      </c>
      <c r="B57" s="86" t="s">
        <v>168</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v>44</v>
      </c>
      <c r="AE57" s="83"/>
      <c r="AF57" s="83"/>
      <c r="AG57" s="83"/>
      <c r="AH57" s="83"/>
      <c r="AI57" s="83"/>
      <c r="AJ57" s="83"/>
      <c r="AK57" s="83"/>
      <c r="AL57" s="83"/>
      <c r="AM57" s="83"/>
      <c r="AN57" s="83"/>
      <c r="AO57" s="83"/>
      <c r="AP57" s="83"/>
      <c r="AQ57" s="83"/>
      <c r="AR57" s="83">
        <v>22</v>
      </c>
      <c r="AS57" s="83"/>
      <c r="AT57" s="83"/>
      <c r="AU57" s="83"/>
      <c r="AV57" s="83"/>
      <c r="AW57" s="83"/>
      <c r="AX57" s="83"/>
      <c r="AY57" s="83"/>
      <c r="AZ57" s="83"/>
      <c r="BA57" s="83">
        <v>5813</v>
      </c>
      <c r="BB57" s="83"/>
      <c r="BC57" s="83"/>
      <c r="BD57" s="83"/>
      <c r="BE57" s="83"/>
      <c r="BF57" s="83"/>
      <c r="BG57" s="83"/>
      <c r="BH57" s="83"/>
      <c r="BI57" s="83"/>
      <c r="BJ57" s="83"/>
      <c r="BK57" s="83"/>
      <c r="BL57" s="83"/>
      <c r="BM57" s="83"/>
      <c r="BN57" s="83"/>
      <c r="BO57" s="81"/>
      <c r="BP57" s="80"/>
      <c r="BQ57" s="80"/>
      <c r="BR57" s="80"/>
      <c r="BS57" s="80"/>
      <c r="BT57" s="80"/>
      <c r="BU57" s="80"/>
      <c r="BV57" s="80"/>
      <c r="BW57" s="80"/>
      <c r="BX57" s="80"/>
      <c r="BY57" s="80"/>
      <c r="BZ57" s="80"/>
      <c r="CA57" s="80"/>
      <c r="CB57" s="80"/>
      <c r="CC57" s="80"/>
      <c r="CD57" s="80"/>
      <c r="CE57" s="80"/>
      <c r="CF57" s="80"/>
      <c r="CG57" s="80"/>
      <c r="CH57" s="80"/>
      <c r="CI57" s="80"/>
      <c r="CJ57" s="80"/>
      <c r="CK57" s="80"/>
      <c r="CL57" s="80"/>
      <c r="CM57" s="80"/>
      <c r="CN57" s="80"/>
      <c r="CO57" s="80"/>
      <c r="CP57" s="80"/>
      <c r="CQ57" s="80"/>
      <c r="CR57" s="80"/>
      <c r="CS57" s="80"/>
      <c r="CT57" s="80"/>
      <c r="CU57" s="80"/>
      <c r="CV57" s="80"/>
      <c r="CW57" s="80"/>
      <c r="CX57" s="80"/>
      <c r="CY57" s="80"/>
      <c r="CZ57" s="80"/>
      <c r="DA57" s="80"/>
      <c r="DB57" s="80"/>
      <c r="DC57" s="80"/>
      <c r="DD57" s="80"/>
      <c r="DE57" s="80"/>
      <c r="DF57" s="80"/>
      <c r="DG57" s="80"/>
      <c r="DH57" s="80"/>
      <c r="DI57" s="80"/>
      <c r="DJ57" s="80"/>
      <c r="DK57" s="80"/>
      <c r="DL57" s="80"/>
      <c r="DM57" s="80"/>
      <c r="DN57" s="80"/>
      <c r="DO57" s="80"/>
      <c r="DP57" s="80"/>
      <c r="DQ57" s="80"/>
      <c r="DR57" s="80"/>
      <c r="DS57" s="80"/>
      <c r="DT57" s="80"/>
      <c r="DU57" s="80"/>
      <c r="DV57" s="80"/>
      <c r="DW57" s="80"/>
      <c r="DX57" s="80"/>
      <c r="DY57" s="80"/>
      <c r="DZ57" s="80"/>
      <c r="EA57" s="80"/>
      <c r="EB57" s="80"/>
      <c r="EC57" s="80"/>
      <c r="ED57" s="80"/>
      <c r="EE57" s="80"/>
      <c r="EF57" s="80"/>
      <c r="EG57" s="80"/>
      <c r="EH57" s="80"/>
      <c r="EI57" s="80"/>
      <c r="EJ57" s="80"/>
      <c r="EK57" s="80"/>
      <c r="EL57" s="80"/>
      <c r="EM57" s="80"/>
      <c r="EN57" s="80"/>
      <c r="EO57" s="80"/>
      <c r="EP57" s="80"/>
      <c r="EQ57" s="80"/>
      <c r="ER57" s="80"/>
      <c r="ES57" s="80"/>
      <c r="ET57" s="80"/>
      <c r="EU57" s="80"/>
      <c r="EV57" s="80"/>
      <c r="EW57" s="80"/>
      <c r="EX57" s="80"/>
      <c r="EY57" s="80"/>
      <c r="EZ57" s="80"/>
      <c r="FA57" s="80"/>
      <c r="FB57" s="80"/>
      <c r="FC57" s="80"/>
      <c r="FD57" s="80"/>
      <c r="FE57" s="80"/>
      <c r="FF57" s="80"/>
      <c r="FG57" s="80"/>
      <c r="FH57" s="80"/>
      <c r="FI57" s="80"/>
      <c r="FJ57" s="80"/>
      <c r="FK57" s="80"/>
      <c r="FL57" s="80"/>
      <c r="FM57" s="80"/>
      <c r="FN57" s="80"/>
      <c r="FO57" s="80"/>
      <c r="FP57" s="80"/>
      <c r="FQ57" s="80"/>
      <c r="FR57" s="80"/>
      <c r="FS57" s="80"/>
      <c r="FT57" s="80"/>
      <c r="FU57" s="80"/>
      <c r="FV57" s="80"/>
      <c r="FW57" s="80"/>
      <c r="FX57" s="80"/>
      <c r="FY57" s="80"/>
      <c r="FZ57" s="80"/>
      <c r="GA57" s="80"/>
      <c r="GB57" s="80"/>
      <c r="GC57" s="80"/>
      <c r="GD57" s="80"/>
      <c r="GE57" s="80"/>
      <c r="GF57" s="80"/>
      <c r="GG57" s="80"/>
      <c r="GH57" s="80"/>
      <c r="GI57" s="80"/>
      <c r="GJ57" s="80"/>
      <c r="GK57" s="80"/>
      <c r="GL57" s="80"/>
      <c r="GM57" s="80"/>
      <c r="GN57" s="80"/>
      <c r="GO57" s="80"/>
      <c r="GP57" s="80"/>
      <c r="GQ57" s="80"/>
      <c r="GR57" s="80"/>
      <c r="GS57" s="80"/>
      <c r="GT57" s="80"/>
      <c r="GU57" s="80"/>
      <c r="GV57" s="80"/>
      <c r="GW57" s="80"/>
      <c r="GX57" s="80"/>
      <c r="GY57" s="80"/>
      <c r="GZ57" s="80"/>
      <c r="HA57" s="80"/>
      <c r="HB57" s="80"/>
      <c r="HC57" s="80"/>
      <c r="HD57" s="80"/>
      <c r="HE57" s="80"/>
      <c r="HF57" s="80"/>
      <c r="HG57" s="80"/>
      <c r="HH57" s="80"/>
      <c r="HI57" s="80"/>
      <c r="HJ57" s="80"/>
      <c r="HK57" s="80"/>
      <c r="HL57" s="80"/>
      <c r="HM57" s="80"/>
      <c r="HN57" s="80"/>
      <c r="HO57" s="80"/>
      <c r="HP57" s="80"/>
      <c r="HQ57" s="80"/>
      <c r="HR57" s="80"/>
      <c r="HS57" s="80"/>
      <c r="HT57" s="80"/>
      <c r="HU57" s="80"/>
      <c r="HV57" s="80"/>
      <c r="HW57" s="80"/>
      <c r="HX57" s="80"/>
      <c r="HY57" s="80"/>
      <c r="HZ57" s="80"/>
      <c r="IA57" s="80"/>
      <c r="IB57" s="80"/>
      <c r="IC57" s="80"/>
      <c r="ID57" s="80"/>
      <c r="IE57" s="80"/>
      <c r="IF57" s="80"/>
      <c r="IG57" s="80"/>
      <c r="IH57" s="80"/>
      <c r="II57" s="80"/>
      <c r="IJ57" s="80"/>
      <c r="IK57" s="80"/>
      <c r="IL57" s="80"/>
      <c r="IM57" s="80"/>
      <c r="IN57" s="80"/>
      <c r="IO57" s="80"/>
      <c r="IP57" s="80"/>
      <c r="IQ57" s="80"/>
      <c r="IR57" s="80"/>
      <c r="IS57" s="80"/>
      <c r="IT57" s="80"/>
      <c r="IU57" s="80"/>
      <c r="IV57" s="80"/>
      <c r="IW57" s="80"/>
      <c r="IX57" s="80"/>
      <c r="IY57" s="80"/>
      <c r="IZ57" s="80"/>
      <c r="JA57" s="80"/>
      <c r="JB57" s="80"/>
      <c r="JC57" s="80"/>
      <c r="JD57" s="80"/>
      <c r="JE57" s="80"/>
      <c r="JF57" s="80"/>
      <c r="JG57" s="80"/>
      <c r="JH57" s="80"/>
      <c r="JI57" s="80"/>
      <c r="JJ57" s="80"/>
      <c r="JK57" s="80"/>
      <c r="JL57" s="80"/>
      <c r="JM57" s="80"/>
      <c r="JN57" s="80"/>
      <c r="JO57" s="80"/>
      <c r="JP57" s="80">
        <v>44</v>
      </c>
      <c r="JQ57" s="80"/>
      <c r="JR57" s="80"/>
      <c r="JS57" s="80"/>
      <c r="JT57" s="80"/>
      <c r="JU57" s="80"/>
      <c r="JV57" s="80"/>
      <c r="JW57" s="80"/>
      <c r="JX57" s="80"/>
      <c r="JY57" s="80"/>
      <c r="JZ57" s="80"/>
      <c r="KA57" s="80"/>
      <c r="KB57" s="80"/>
      <c r="KC57" s="80"/>
      <c r="KD57" s="80"/>
      <c r="KE57" s="80"/>
      <c r="KF57" s="80"/>
      <c r="KG57" s="80"/>
      <c r="KH57" s="80"/>
      <c r="KI57" s="80"/>
      <c r="KJ57" s="80"/>
      <c r="KK57" s="80"/>
      <c r="KL57" s="80"/>
      <c r="KM57" s="80"/>
      <c r="KN57" s="80"/>
      <c r="KO57" s="80"/>
      <c r="KP57" s="80"/>
      <c r="KQ57" s="80"/>
      <c r="KR57" s="80"/>
      <c r="KS57" s="80"/>
      <c r="KT57" s="80"/>
      <c r="KU57" s="80"/>
      <c r="KV57" s="80"/>
      <c r="KW57" s="80"/>
      <c r="KX57" s="80"/>
      <c r="KY57" s="80"/>
      <c r="KZ57" s="80"/>
      <c r="LA57" s="80"/>
      <c r="LB57" s="80"/>
      <c r="LC57" s="80"/>
      <c r="LD57" s="80"/>
      <c r="LE57" s="80"/>
      <c r="LF57" s="80"/>
      <c r="LG57" s="80">
        <v>0</v>
      </c>
      <c r="LH57" s="80"/>
      <c r="LI57" s="80"/>
      <c r="LJ57" s="80"/>
      <c r="LK57" s="80"/>
      <c r="LL57" s="80"/>
      <c r="LM57" s="80"/>
      <c r="LN57" s="80"/>
      <c r="LO57" s="80">
        <v>43</v>
      </c>
      <c r="LP57" s="80"/>
      <c r="LQ57" s="80"/>
      <c r="LR57" s="80"/>
      <c r="LS57" s="80"/>
      <c r="LT57" s="80"/>
      <c r="LU57" s="80"/>
      <c r="LV57" s="80"/>
      <c r="LW57" s="80"/>
      <c r="LX57" s="80"/>
      <c r="LY57" s="80"/>
      <c r="LZ57" s="80"/>
      <c r="MA57" s="80"/>
      <c r="MB57" s="80"/>
      <c r="MC57" s="80"/>
      <c r="MD57" s="80"/>
      <c r="ME57" s="80"/>
      <c r="MF57" s="80"/>
      <c r="MG57" s="80"/>
      <c r="MH57" s="80"/>
      <c r="MI57" s="80"/>
      <c r="MJ57" s="80"/>
      <c r="MK57" s="80"/>
      <c r="ML57" s="80"/>
      <c r="MM57" s="80"/>
      <c r="MN57" s="80"/>
      <c r="MO57" s="80"/>
      <c r="MP57" s="80"/>
      <c r="MQ57" s="80"/>
      <c r="MR57" s="80"/>
      <c r="MS57" s="80"/>
      <c r="MT57" s="80"/>
      <c r="MU57" s="80"/>
      <c r="MV57" s="80"/>
      <c r="MW57" s="80"/>
      <c r="MX57" s="80"/>
      <c r="MY57" s="80"/>
      <c r="MZ57" s="80"/>
      <c r="NA57" s="80"/>
      <c r="NB57" s="80"/>
      <c r="NC57" s="80"/>
      <c r="ND57" s="80"/>
      <c r="NE57" s="80"/>
      <c r="NF57" s="80"/>
      <c r="NG57" s="80"/>
      <c r="NH57" s="80"/>
      <c r="NI57" s="80"/>
      <c r="NJ57" s="80"/>
      <c r="NK57" s="80"/>
      <c r="NL57" s="80"/>
      <c r="NM57" s="80"/>
      <c r="NN57" s="80"/>
      <c r="NO57" s="80"/>
      <c r="NP57" s="80"/>
      <c r="NQ57" s="80"/>
      <c r="NR57" s="80"/>
      <c r="NS57" s="80"/>
      <c r="NT57" s="80"/>
      <c r="NU57" s="80"/>
      <c r="NV57" s="80"/>
      <c r="NW57" s="80"/>
      <c r="NX57" s="80"/>
      <c r="NY57" s="80"/>
      <c r="NZ57" s="80"/>
      <c r="OA57" s="80"/>
      <c r="OB57" s="79">
        <v>5967</v>
      </c>
    </row>
    <row r="58" spans="1:392" ht="13.15">
      <c r="A58" s="27">
        <v>327999</v>
      </c>
      <c r="B58" s="86" t="s">
        <v>169</v>
      </c>
      <c r="C58" s="83"/>
      <c r="D58" s="83"/>
      <c r="E58" s="83"/>
      <c r="F58" s="83"/>
      <c r="G58" s="83"/>
      <c r="H58" s="83"/>
      <c r="I58" s="83"/>
      <c r="J58" s="83"/>
      <c r="K58" s="83"/>
      <c r="L58" s="83"/>
      <c r="M58" s="83"/>
      <c r="N58" s="83"/>
      <c r="O58" s="83"/>
      <c r="P58" s="83"/>
      <c r="Q58" s="83"/>
      <c r="R58" s="83"/>
      <c r="S58" s="83"/>
      <c r="T58" s="83"/>
      <c r="U58" s="83">
        <v>4</v>
      </c>
      <c r="V58" s="83"/>
      <c r="W58" s="83"/>
      <c r="X58" s="83"/>
      <c r="Y58" s="83"/>
      <c r="Z58" s="83"/>
      <c r="AA58" s="83"/>
      <c r="AB58" s="83"/>
      <c r="AC58" s="83"/>
      <c r="AD58" s="83">
        <v>24</v>
      </c>
      <c r="AE58" s="83"/>
      <c r="AF58" s="83"/>
      <c r="AG58" s="83"/>
      <c r="AH58" s="83"/>
      <c r="AI58" s="83"/>
      <c r="AJ58" s="83"/>
      <c r="AK58" s="83"/>
      <c r="AL58" s="83"/>
      <c r="AM58" s="83"/>
      <c r="AN58" s="83"/>
      <c r="AO58" s="83"/>
      <c r="AP58" s="83"/>
      <c r="AQ58" s="83">
        <v>1</v>
      </c>
      <c r="AR58" s="83"/>
      <c r="AS58" s="83">
        <v>7</v>
      </c>
      <c r="AT58" s="83">
        <v>0</v>
      </c>
      <c r="AU58" s="83">
        <v>11</v>
      </c>
      <c r="AV58" s="83">
        <v>147</v>
      </c>
      <c r="AW58" s="83"/>
      <c r="AX58" s="83"/>
      <c r="AY58" s="83"/>
      <c r="AZ58" s="83"/>
      <c r="BA58" s="83">
        <v>0</v>
      </c>
      <c r="BB58" s="83">
        <v>2984</v>
      </c>
      <c r="BC58" s="83"/>
      <c r="BD58" s="83"/>
      <c r="BE58" s="83"/>
      <c r="BF58" s="83"/>
      <c r="BG58" s="83"/>
      <c r="BH58" s="83"/>
      <c r="BI58" s="83"/>
      <c r="BJ58" s="83"/>
      <c r="BK58" s="83"/>
      <c r="BL58" s="83"/>
      <c r="BM58" s="83"/>
      <c r="BN58" s="83"/>
      <c r="BO58" s="81"/>
      <c r="BP58" s="80"/>
      <c r="BQ58" s="80"/>
      <c r="BR58" s="80"/>
      <c r="BS58" s="80"/>
      <c r="BT58" s="80"/>
      <c r="BU58" s="80"/>
      <c r="BV58" s="80"/>
      <c r="BW58" s="80"/>
      <c r="BX58" s="80"/>
      <c r="BY58" s="80"/>
      <c r="BZ58" s="80"/>
      <c r="CA58" s="80"/>
      <c r="CB58" s="80"/>
      <c r="CC58" s="80"/>
      <c r="CD58" s="80"/>
      <c r="CE58" s="80"/>
      <c r="CF58" s="80"/>
      <c r="CG58" s="80"/>
      <c r="CH58" s="80"/>
      <c r="CI58" s="80"/>
      <c r="CJ58" s="80"/>
      <c r="CK58" s="80"/>
      <c r="CL58" s="80"/>
      <c r="CM58" s="80"/>
      <c r="CN58" s="80"/>
      <c r="CO58" s="80"/>
      <c r="CP58" s="80"/>
      <c r="CQ58" s="80"/>
      <c r="CR58" s="80"/>
      <c r="CS58" s="80"/>
      <c r="CT58" s="80"/>
      <c r="CU58" s="80"/>
      <c r="CV58" s="80"/>
      <c r="CW58" s="80"/>
      <c r="CX58" s="80"/>
      <c r="CY58" s="80"/>
      <c r="CZ58" s="80"/>
      <c r="DA58" s="80"/>
      <c r="DB58" s="80"/>
      <c r="DC58" s="80"/>
      <c r="DD58" s="80"/>
      <c r="DE58" s="80"/>
      <c r="DF58" s="80"/>
      <c r="DG58" s="80"/>
      <c r="DH58" s="80"/>
      <c r="DI58" s="80"/>
      <c r="DJ58" s="80"/>
      <c r="DK58" s="80"/>
      <c r="DL58" s="80"/>
      <c r="DM58" s="80"/>
      <c r="DN58" s="80"/>
      <c r="DO58" s="80"/>
      <c r="DP58" s="80"/>
      <c r="DQ58" s="80"/>
      <c r="DR58" s="80"/>
      <c r="DS58" s="80"/>
      <c r="DT58" s="80"/>
      <c r="DU58" s="80"/>
      <c r="DV58" s="80"/>
      <c r="DW58" s="80"/>
      <c r="DX58" s="80"/>
      <c r="DY58" s="80"/>
      <c r="DZ58" s="80"/>
      <c r="EA58" s="80"/>
      <c r="EB58" s="80"/>
      <c r="EC58" s="80"/>
      <c r="ED58" s="80"/>
      <c r="EE58" s="80"/>
      <c r="EF58" s="80"/>
      <c r="EG58" s="80"/>
      <c r="EH58" s="80"/>
      <c r="EI58" s="80"/>
      <c r="EJ58" s="80"/>
      <c r="EK58" s="80"/>
      <c r="EL58" s="80"/>
      <c r="EM58" s="80"/>
      <c r="EN58" s="80"/>
      <c r="EO58" s="80"/>
      <c r="EP58" s="80"/>
      <c r="EQ58" s="80"/>
      <c r="ER58" s="80"/>
      <c r="ES58" s="80"/>
      <c r="ET58" s="80"/>
      <c r="EU58" s="80"/>
      <c r="EV58" s="80"/>
      <c r="EW58" s="80"/>
      <c r="EX58" s="80"/>
      <c r="EY58" s="80"/>
      <c r="EZ58" s="80"/>
      <c r="FA58" s="80"/>
      <c r="FB58" s="80"/>
      <c r="FC58" s="80"/>
      <c r="FD58" s="80"/>
      <c r="FE58" s="80"/>
      <c r="FF58" s="80"/>
      <c r="FG58" s="80"/>
      <c r="FH58" s="80"/>
      <c r="FI58" s="80"/>
      <c r="FJ58" s="80"/>
      <c r="FK58" s="80"/>
      <c r="FL58" s="80"/>
      <c r="FM58" s="80"/>
      <c r="FN58" s="80"/>
      <c r="FO58" s="80"/>
      <c r="FP58" s="80"/>
      <c r="FQ58" s="80"/>
      <c r="FR58" s="80"/>
      <c r="FS58" s="80"/>
      <c r="FT58" s="80"/>
      <c r="FU58" s="80"/>
      <c r="FV58" s="80"/>
      <c r="FW58" s="80"/>
      <c r="FX58" s="80"/>
      <c r="FY58" s="80"/>
      <c r="FZ58" s="80"/>
      <c r="GA58" s="80"/>
      <c r="GB58" s="80"/>
      <c r="GC58" s="80"/>
      <c r="GD58" s="80"/>
      <c r="GE58" s="80"/>
      <c r="GF58" s="80"/>
      <c r="GG58" s="80"/>
      <c r="GH58" s="80"/>
      <c r="GI58" s="80"/>
      <c r="GJ58" s="80"/>
      <c r="GK58" s="80"/>
      <c r="GL58" s="80"/>
      <c r="GM58" s="80"/>
      <c r="GN58" s="80"/>
      <c r="GO58" s="80"/>
      <c r="GP58" s="80"/>
      <c r="GQ58" s="80"/>
      <c r="GR58" s="80"/>
      <c r="GS58" s="80"/>
      <c r="GT58" s="80"/>
      <c r="GU58" s="80"/>
      <c r="GV58" s="80"/>
      <c r="GW58" s="80"/>
      <c r="GX58" s="80"/>
      <c r="GY58" s="80"/>
      <c r="GZ58" s="80"/>
      <c r="HA58" s="80"/>
      <c r="HB58" s="80"/>
      <c r="HC58" s="80"/>
      <c r="HD58" s="80"/>
      <c r="HE58" s="80"/>
      <c r="HF58" s="80"/>
      <c r="HG58" s="80"/>
      <c r="HH58" s="80"/>
      <c r="HI58" s="80"/>
      <c r="HJ58" s="80"/>
      <c r="HK58" s="80"/>
      <c r="HL58" s="80"/>
      <c r="HM58" s="80"/>
      <c r="HN58" s="80"/>
      <c r="HO58" s="80"/>
      <c r="HP58" s="80"/>
      <c r="HQ58" s="80"/>
      <c r="HR58" s="80"/>
      <c r="HS58" s="80"/>
      <c r="HT58" s="80"/>
      <c r="HU58" s="80"/>
      <c r="HV58" s="80"/>
      <c r="HW58" s="80"/>
      <c r="HX58" s="80"/>
      <c r="HY58" s="80"/>
      <c r="HZ58" s="80"/>
      <c r="IA58" s="80"/>
      <c r="IB58" s="80"/>
      <c r="IC58" s="80"/>
      <c r="ID58" s="80"/>
      <c r="IE58" s="80"/>
      <c r="IF58" s="80"/>
      <c r="IG58" s="80"/>
      <c r="IH58" s="80"/>
      <c r="II58" s="80"/>
      <c r="IJ58" s="80"/>
      <c r="IK58" s="80"/>
      <c r="IL58" s="80"/>
      <c r="IM58" s="80"/>
      <c r="IN58" s="80"/>
      <c r="IO58" s="80"/>
      <c r="IP58" s="80"/>
      <c r="IQ58" s="80"/>
      <c r="IR58" s="80"/>
      <c r="IS58" s="80"/>
      <c r="IT58" s="80"/>
      <c r="IU58" s="80"/>
      <c r="IV58" s="80"/>
      <c r="IW58" s="80"/>
      <c r="IX58" s="80"/>
      <c r="IY58" s="80"/>
      <c r="IZ58" s="80"/>
      <c r="JA58" s="80">
        <v>10</v>
      </c>
      <c r="JB58" s="80"/>
      <c r="JC58" s="80"/>
      <c r="JD58" s="80"/>
      <c r="JE58" s="80"/>
      <c r="JF58" s="80"/>
      <c r="JG58" s="80"/>
      <c r="JH58" s="80"/>
      <c r="JI58" s="80"/>
      <c r="JJ58" s="80"/>
      <c r="JK58" s="80"/>
      <c r="JL58" s="80"/>
      <c r="JM58" s="80"/>
      <c r="JN58" s="80"/>
      <c r="JO58" s="80"/>
      <c r="JP58" s="80">
        <v>29</v>
      </c>
      <c r="JQ58" s="80"/>
      <c r="JR58" s="80"/>
      <c r="JS58" s="80"/>
      <c r="JT58" s="80"/>
      <c r="JU58" s="80"/>
      <c r="JV58" s="80"/>
      <c r="JW58" s="80"/>
      <c r="JX58" s="80"/>
      <c r="JY58" s="80"/>
      <c r="JZ58" s="80"/>
      <c r="KA58" s="80"/>
      <c r="KB58" s="80"/>
      <c r="KC58" s="80"/>
      <c r="KD58" s="80"/>
      <c r="KE58" s="80"/>
      <c r="KF58" s="80"/>
      <c r="KG58" s="80"/>
      <c r="KH58" s="80"/>
      <c r="KI58" s="80"/>
      <c r="KJ58" s="80"/>
      <c r="KK58" s="80"/>
      <c r="KL58" s="80"/>
      <c r="KM58" s="80"/>
      <c r="KN58" s="80"/>
      <c r="KO58" s="80"/>
      <c r="KP58" s="80"/>
      <c r="KQ58" s="80"/>
      <c r="KR58" s="80"/>
      <c r="KS58" s="80"/>
      <c r="KT58" s="80"/>
      <c r="KU58" s="80"/>
      <c r="KV58" s="80"/>
      <c r="KW58" s="80"/>
      <c r="KX58" s="80"/>
      <c r="KY58" s="80"/>
      <c r="KZ58" s="80"/>
      <c r="LA58" s="80"/>
      <c r="LB58" s="80"/>
      <c r="LC58" s="80"/>
      <c r="LD58" s="80"/>
      <c r="LE58" s="80"/>
      <c r="LF58" s="80"/>
      <c r="LG58" s="80">
        <v>0</v>
      </c>
      <c r="LH58" s="80"/>
      <c r="LI58" s="80"/>
      <c r="LJ58" s="80"/>
      <c r="LK58" s="80"/>
      <c r="LL58" s="80"/>
      <c r="LM58" s="80"/>
      <c r="LN58" s="80"/>
      <c r="LO58" s="80">
        <v>30</v>
      </c>
      <c r="LP58" s="80"/>
      <c r="LQ58" s="80"/>
      <c r="LR58" s="80"/>
      <c r="LS58" s="80"/>
      <c r="LT58" s="80"/>
      <c r="LU58" s="80"/>
      <c r="LV58" s="80"/>
      <c r="LW58" s="80"/>
      <c r="LX58" s="80"/>
      <c r="LY58" s="80"/>
      <c r="LZ58" s="80"/>
      <c r="MA58" s="80"/>
      <c r="MB58" s="80"/>
      <c r="MC58" s="80"/>
      <c r="MD58" s="80"/>
      <c r="ME58" s="80"/>
      <c r="MF58" s="80"/>
      <c r="MG58" s="80"/>
      <c r="MH58" s="80"/>
      <c r="MI58" s="80"/>
      <c r="MJ58" s="80"/>
      <c r="MK58" s="80"/>
      <c r="ML58" s="80"/>
      <c r="MM58" s="80"/>
      <c r="MN58" s="80"/>
      <c r="MO58" s="80"/>
      <c r="MP58" s="80"/>
      <c r="MQ58" s="80"/>
      <c r="MR58" s="80"/>
      <c r="MS58" s="80"/>
      <c r="MT58" s="80"/>
      <c r="MU58" s="80"/>
      <c r="MV58" s="80"/>
      <c r="MW58" s="80"/>
      <c r="MX58" s="80"/>
      <c r="MY58" s="80"/>
      <c r="MZ58" s="80"/>
      <c r="NA58" s="80"/>
      <c r="NB58" s="80"/>
      <c r="NC58" s="80"/>
      <c r="ND58" s="80"/>
      <c r="NE58" s="80"/>
      <c r="NF58" s="80"/>
      <c r="NG58" s="80"/>
      <c r="NH58" s="80"/>
      <c r="NI58" s="80"/>
      <c r="NJ58" s="80"/>
      <c r="NK58" s="80"/>
      <c r="NL58" s="80"/>
      <c r="NM58" s="80"/>
      <c r="NN58" s="80"/>
      <c r="NO58" s="80"/>
      <c r="NP58" s="80"/>
      <c r="NQ58" s="80"/>
      <c r="NR58" s="80"/>
      <c r="NS58" s="80"/>
      <c r="NT58" s="80"/>
      <c r="NU58" s="80"/>
      <c r="NV58" s="80"/>
      <c r="NW58" s="80"/>
      <c r="NX58" s="80"/>
      <c r="NY58" s="80"/>
      <c r="NZ58" s="80"/>
      <c r="OA58" s="80"/>
      <c r="OB58" s="79">
        <v>3249</v>
      </c>
    </row>
    <row r="59" spans="1:392" ht="13.15">
      <c r="A59" s="27">
        <v>331110</v>
      </c>
      <c r="B59" s="87" t="s">
        <v>170</v>
      </c>
      <c r="C59" s="83"/>
      <c r="D59" s="83"/>
      <c r="E59" s="83"/>
      <c r="F59" s="83"/>
      <c r="G59" s="83"/>
      <c r="H59" s="83"/>
      <c r="I59" s="83"/>
      <c r="J59" s="83"/>
      <c r="K59" s="83"/>
      <c r="L59" s="83"/>
      <c r="M59" s="83"/>
      <c r="N59" s="83"/>
      <c r="O59" s="83"/>
      <c r="P59" s="83"/>
      <c r="Q59" s="83"/>
      <c r="R59" s="83"/>
      <c r="S59" s="83"/>
      <c r="T59" s="83"/>
      <c r="U59" s="83"/>
      <c r="V59" s="83"/>
      <c r="W59" s="83"/>
      <c r="X59" s="83"/>
      <c r="Y59" s="83"/>
      <c r="Z59" s="83"/>
      <c r="AA59" s="83"/>
      <c r="AB59" s="83"/>
      <c r="AC59" s="83"/>
      <c r="AD59" s="83">
        <v>76</v>
      </c>
      <c r="AE59" s="83"/>
      <c r="AF59" s="83"/>
      <c r="AG59" s="83"/>
      <c r="AH59" s="83"/>
      <c r="AI59" s="83"/>
      <c r="AJ59" s="83"/>
      <c r="AK59" s="83"/>
      <c r="AL59" s="83"/>
      <c r="AM59" s="83"/>
      <c r="AN59" s="83"/>
      <c r="AO59" s="83"/>
      <c r="AP59" s="83"/>
      <c r="AQ59" s="83">
        <v>4</v>
      </c>
      <c r="AR59" s="83"/>
      <c r="AS59" s="83"/>
      <c r="AT59" s="83"/>
      <c r="AU59" s="83"/>
      <c r="AV59" s="83"/>
      <c r="AW59" s="83"/>
      <c r="AX59" s="83"/>
      <c r="AY59" s="83"/>
      <c r="AZ59" s="83"/>
      <c r="BA59" s="83"/>
      <c r="BB59" s="83"/>
      <c r="BC59" s="83">
        <v>98939</v>
      </c>
      <c r="BD59" s="83">
        <v>1304</v>
      </c>
      <c r="BE59" s="83"/>
      <c r="BF59" s="83"/>
      <c r="BG59" s="83"/>
      <c r="BH59" s="83">
        <v>58</v>
      </c>
      <c r="BI59" s="83"/>
      <c r="BJ59" s="83"/>
      <c r="BK59" s="83"/>
      <c r="BL59" s="83"/>
      <c r="BM59" s="83">
        <v>806</v>
      </c>
      <c r="BN59" s="83"/>
      <c r="BO59" s="81"/>
      <c r="BP59" s="80"/>
      <c r="BQ59" s="80"/>
      <c r="BR59" s="80"/>
      <c r="BS59" s="80"/>
      <c r="BT59" s="80"/>
      <c r="BU59" s="80"/>
      <c r="BV59" s="80"/>
      <c r="BW59" s="80">
        <v>30</v>
      </c>
      <c r="BX59" s="80"/>
      <c r="BY59" s="80"/>
      <c r="BZ59" s="80"/>
      <c r="CA59" s="80"/>
      <c r="CB59" s="80"/>
      <c r="CC59" s="80"/>
      <c r="CD59" s="80"/>
      <c r="CE59" s="80"/>
      <c r="CF59" s="80"/>
      <c r="CG59" s="80"/>
      <c r="CH59" s="80"/>
      <c r="CI59" s="80"/>
      <c r="CJ59" s="80"/>
      <c r="CK59" s="80"/>
      <c r="CL59" s="80"/>
      <c r="CM59" s="80"/>
      <c r="CN59" s="80"/>
      <c r="CO59" s="80"/>
      <c r="CP59" s="80"/>
      <c r="CQ59" s="80"/>
      <c r="CR59" s="80"/>
      <c r="CS59" s="80"/>
      <c r="CT59" s="80"/>
      <c r="CU59" s="80"/>
      <c r="CV59" s="80"/>
      <c r="CW59" s="80"/>
      <c r="CX59" s="80"/>
      <c r="CY59" s="80"/>
      <c r="CZ59" s="80"/>
      <c r="DA59" s="80"/>
      <c r="DB59" s="80"/>
      <c r="DC59" s="80"/>
      <c r="DD59" s="80"/>
      <c r="DE59" s="80"/>
      <c r="DF59" s="80"/>
      <c r="DG59" s="80">
        <v>48</v>
      </c>
      <c r="DH59" s="80"/>
      <c r="DI59" s="80"/>
      <c r="DJ59" s="80"/>
      <c r="DK59" s="80"/>
      <c r="DL59" s="80"/>
      <c r="DM59" s="80"/>
      <c r="DN59" s="80"/>
      <c r="DO59" s="80"/>
      <c r="DP59" s="80"/>
      <c r="DQ59" s="80"/>
      <c r="DR59" s="80"/>
      <c r="DS59" s="80"/>
      <c r="DT59" s="80"/>
      <c r="DU59" s="80"/>
      <c r="DV59" s="80"/>
      <c r="DW59" s="80"/>
      <c r="DX59" s="80"/>
      <c r="DY59" s="80"/>
      <c r="DZ59" s="80"/>
      <c r="EA59" s="80"/>
      <c r="EB59" s="80"/>
      <c r="EC59" s="80"/>
      <c r="ED59" s="80"/>
      <c r="EE59" s="80"/>
      <c r="EF59" s="80"/>
      <c r="EG59" s="80"/>
      <c r="EH59" s="80"/>
      <c r="EI59" s="80"/>
      <c r="EJ59" s="80"/>
      <c r="EK59" s="80"/>
      <c r="EL59" s="80"/>
      <c r="EM59" s="80"/>
      <c r="EN59" s="80"/>
      <c r="EO59" s="80"/>
      <c r="EP59" s="80"/>
      <c r="EQ59" s="80"/>
      <c r="ER59" s="80"/>
      <c r="ES59" s="80"/>
      <c r="ET59" s="80"/>
      <c r="EU59" s="80"/>
      <c r="EV59" s="80"/>
      <c r="EW59" s="80"/>
      <c r="EX59" s="80"/>
      <c r="EY59" s="80"/>
      <c r="EZ59" s="80"/>
      <c r="FA59" s="80"/>
      <c r="FB59" s="80"/>
      <c r="FC59" s="80"/>
      <c r="FD59" s="80"/>
      <c r="FE59" s="80"/>
      <c r="FF59" s="80"/>
      <c r="FG59" s="80"/>
      <c r="FH59" s="80"/>
      <c r="FI59" s="80"/>
      <c r="FJ59" s="80"/>
      <c r="FK59" s="80"/>
      <c r="FL59" s="80"/>
      <c r="FM59" s="80"/>
      <c r="FN59" s="80"/>
      <c r="FO59" s="80"/>
      <c r="FP59" s="80"/>
      <c r="FQ59" s="80"/>
      <c r="FR59" s="80"/>
      <c r="FS59" s="80"/>
      <c r="FT59" s="80"/>
      <c r="FU59" s="80"/>
      <c r="FV59" s="80"/>
      <c r="FW59" s="80"/>
      <c r="FX59" s="80"/>
      <c r="FY59" s="80"/>
      <c r="FZ59" s="80"/>
      <c r="GA59" s="80"/>
      <c r="GB59" s="80"/>
      <c r="GC59" s="80"/>
      <c r="GD59" s="80"/>
      <c r="GE59" s="80"/>
      <c r="GF59" s="80"/>
      <c r="GG59" s="80"/>
      <c r="GH59" s="80"/>
      <c r="GI59" s="80"/>
      <c r="GJ59" s="80"/>
      <c r="GK59" s="80"/>
      <c r="GL59" s="80"/>
      <c r="GM59" s="80"/>
      <c r="GN59" s="80"/>
      <c r="GO59" s="80"/>
      <c r="GP59" s="80"/>
      <c r="GQ59" s="80"/>
      <c r="GR59" s="80"/>
      <c r="GS59" s="80"/>
      <c r="GT59" s="80"/>
      <c r="GU59" s="80"/>
      <c r="GV59" s="80"/>
      <c r="GW59" s="80"/>
      <c r="GX59" s="80"/>
      <c r="GY59" s="80"/>
      <c r="GZ59" s="80"/>
      <c r="HA59" s="80"/>
      <c r="HB59" s="80"/>
      <c r="HC59" s="80"/>
      <c r="HD59" s="80"/>
      <c r="HE59" s="80"/>
      <c r="HF59" s="80"/>
      <c r="HG59" s="80"/>
      <c r="HH59" s="80"/>
      <c r="HI59" s="80"/>
      <c r="HJ59" s="80"/>
      <c r="HK59" s="80"/>
      <c r="HL59" s="80"/>
      <c r="HM59" s="80"/>
      <c r="HN59" s="80"/>
      <c r="HO59" s="80"/>
      <c r="HP59" s="80"/>
      <c r="HQ59" s="80"/>
      <c r="HR59" s="80"/>
      <c r="HS59" s="80"/>
      <c r="HT59" s="80"/>
      <c r="HU59" s="80"/>
      <c r="HV59" s="80"/>
      <c r="HW59" s="80"/>
      <c r="HX59" s="80"/>
      <c r="HY59" s="80"/>
      <c r="HZ59" s="80"/>
      <c r="IA59" s="80"/>
      <c r="IB59" s="80"/>
      <c r="IC59" s="80"/>
      <c r="ID59" s="80"/>
      <c r="IE59" s="80"/>
      <c r="IF59" s="80"/>
      <c r="IG59" s="80"/>
      <c r="IH59" s="80"/>
      <c r="II59" s="80"/>
      <c r="IJ59" s="80"/>
      <c r="IK59" s="80"/>
      <c r="IL59" s="80"/>
      <c r="IM59" s="80"/>
      <c r="IN59" s="80"/>
      <c r="IO59" s="80"/>
      <c r="IP59" s="80"/>
      <c r="IQ59" s="80"/>
      <c r="IR59" s="80"/>
      <c r="IS59" s="80"/>
      <c r="IT59" s="80"/>
      <c r="IU59" s="80"/>
      <c r="IV59" s="80"/>
      <c r="IW59" s="80"/>
      <c r="IX59" s="80"/>
      <c r="IY59" s="80"/>
      <c r="IZ59" s="80"/>
      <c r="JA59" s="80"/>
      <c r="JB59" s="80"/>
      <c r="JC59" s="80"/>
      <c r="JD59" s="80"/>
      <c r="JE59" s="80"/>
      <c r="JF59" s="80"/>
      <c r="JG59" s="80"/>
      <c r="JH59" s="80"/>
      <c r="JI59" s="80"/>
      <c r="JJ59" s="80"/>
      <c r="JK59" s="80"/>
      <c r="JL59" s="80"/>
      <c r="JM59" s="80"/>
      <c r="JN59" s="80"/>
      <c r="JO59" s="80"/>
      <c r="JP59" s="80">
        <v>1</v>
      </c>
      <c r="JQ59" s="80"/>
      <c r="JR59" s="80"/>
      <c r="JS59" s="80"/>
      <c r="JT59" s="80"/>
      <c r="JU59" s="80"/>
      <c r="JV59" s="80"/>
      <c r="JW59" s="80"/>
      <c r="JX59" s="80"/>
      <c r="JY59" s="80"/>
      <c r="JZ59" s="80"/>
      <c r="KA59" s="80"/>
      <c r="KB59" s="80"/>
      <c r="KC59" s="80"/>
      <c r="KD59" s="80"/>
      <c r="KE59" s="80"/>
      <c r="KF59" s="80"/>
      <c r="KG59" s="80"/>
      <c r="KH59" s="80"/>
      <c r="KI59" s="80"/>
      <c r="KJ59" s="80"/>
      <c r="KK59" s="80"/>
      <c r="KL59" s="80"/>
      <c r="KM59" s="80"/>
      <c r="KN59" s="80"/>
      <c r="KO59" s="80"/>
      <c r="KP59" s="80"/>
      <c r="KQ59" s="80"/>
      <c r="KR59" s="80"/>
      <c r="KS59" s="80"/>
      <c r="KT59" s="80"/>
      <c r="KU59" s="80"/>
      <c r="KV59" s="80"/>
      <c r="KW59" s="80"/>
      <c r="KX59" s="80"/>
      <c r="KY59" s="80"/>
      <c r="KZ59" s="80"/>
      <c r="LA59" s="80"/>
      <c r="LB59" s="80"/>
      <c r="LC59" s="80"/>
      <c r="LD59" s="80"/>
      <c r="LE59" s="80"/>
      <c r="LF59" s="80"/>
      <c r="LG59" s="80">
        <v>15</v>
      </c>
      <c r="LH59" s="80"/>
      <c r="LI59" s="80"/>
      <c r="LJ59" s="80"/>
      <c r="LK59" s="80"/>
      <c r="LL59" s="80"/>
      <c r="LM59" s="80"/>
      <c r="LN59" s="80"/>
      <c r="LO59" s="80">
        <v>179</v>
      </c>
      <c r="LP59" s="80"/>
      <c r="LQ59" s="80"/>
      <c r="LR59" s="80"/>
      <c r="LS59" s="80"/>
      <c r="LT59" s="80"/>
      <c r="LU59" s="80"/>
      <c r="LV59" s="80"/>
      <c r="LW59" s="80"/>
      <c r="LX59" s="80"/>
      <c r="LY59" s="80"/>
      <c r="LZ59" s="80"/>
      <c r="MA59" s="80"/>
      <c r="MB59" s="80"/>
      <c r="MC59" s="80"/>
      <c r="MD59" s="80"/>
      <c r="ME59" s="80"/>
      <c r="MF59" s="80"/>
      <c r="MG59" s="80"/>
      <c r="MH59" s="80"/>
      <c r="MI59" s="80"/>
      <c r="MJ59" s="80"/>
      <c r="MK59" s="80"/>
      <c r="ML59" s="80"/>
      <c r="MM59" s="80"/>
      <c r="MN59" s="80"/>
      <c r="MO59" s="80"/>
      <c r="MP59" s="80"/>
      <c r="MQ59" s="80"/>
      <c r="MR59" s="80"/>
      <c r="MS59" s="80"/>
      <c r="MT59" s="80"/>
      <c r="MU59" s="80"/>
      <c r="MV59" s="80"/>
      <c r="MW59" s="80"/>
      <c r="MX59" s="80"/>
      <c r="MY59" s="80"/>
      <c r="MZ59" s="80"/>
      <c r="NA59" s="80"/>
      <c r="NB59" s="80"/>
      <c r="NC59" s="80"/>
      <c r="ND59" s="80"/>
      <c r="NE59" s="80"/>
      <c r="NF59" s="80"/>
      <c r="NG59" s="80"/>
      <c r="NH59" s="80"/>
      <c r="NI59" s="80"/>
      <c r="NJ59" s="80"/>
      <c r="NK59" s="80"/>
      <c r="NL59" s="80"/>
      <c r="NM59" s="80"/>
      <c r="NN59" s="80"/>
      <c r="NO59" s="80"/>
      <c r="NP59" s="80"/>
      <c r="NQ59" s="80"/>
      <c r="NR59" s="80"/>
      <c r="NS59" s="80"/>
      <c r="NT59" s="80"/>
      <c r="NU59" s="80"/>
      <c r="NV59" s="80"/>
      <c r="NW59" s="80"/>
      <c r="NX59" s="80">
        <v>454</v>
      </c>
      <c r="NY59" s="80"/>
      <c r="NZ59" s="80"/>
      <c r="OA59" s="80"/>
      <c r="OB59" s="79">
        <v>101913</v>
      </c>
    </row>
    <row r="60" spans="1:392" ht="13.15">
      <c r="A60" s="27">
        <v>331200</v>
      </c>
      <c r="B60" s="86" t="s">
        <v>171</v>
      </c>
      <c r="C60" s="83"/>
      <c r="D60" s="83"/>
      <c r="E60" s="83"/>
      <c r="F60" s="83"/>
      <c r="G60" s="83"/>
      <c r="H60" s="83"/>
      <c r="I60" s="83"/>
      <c r="J60" s="83"/>
      <c r="K60" s="83"/>
      <c r="L60" s="83"/>
      <c r="M60" s="83"/>
      <c r="N60" s="83"/>
      <c r="O60" s="83"/>
      <c r="P60" s="83"/>
      <c r="Q60" s="83"/>
      <c r="R60" s="83"/>
      <c r="S60" s="83"/>
      <c r="T60" s="83"/>
      <c r="U60" s="83"/>
      <c r="V60" s="83"/>
      <c r="W60" s="83"/>
      <c r="X60" s="83"/>
      <c r="Y60" s="83"/>
      <c r="Z60" s="83"/>
      <c r="AA60" s="83"/>
      <c r="AB60" s="83"/>
      <c r="AC60" s="83"/>
      <c r="AD60" s="83">
        <v>29</v>
      </c>
      <c r="AE60" s="83"/>
      <c r="AF60" s="83"/>
      <c r="AG60" s="83"/>
      <c r="AH60" s="83"/>
      <c r="AI60" s="83"/>
      <c r="AJ60" s="83"/>
      <c r="AK60" s="83"/>
      <c r="AL60" s="83"/>
      <c r="AM60" s="83"/>
      <c r="AN60" s="83"/>
      <c r="AO60" s="83"/>
      <c r="AP60" s="83"/>
      <c r="AQ60" s="83"/>
      <c r="AR60" s="83"/>
      <c r="AS60" s="83"/>
      <c r="AT60" s="83"/>
      <c r="AU60" s="83"/>
      <c r="AV60" s="83"/>
      <c r="AW60" s="83"/>
      <c r="AX60" s="83"/>
      <c r="AY60" s="83"/>
      <c r="AZ60" s="83"/>
      <c r="BA60" s="83"/>
      <c r="BB60" s="83"/>
      <c r="BC60" s="83">
        <v>16377</v>
      </c>
      <c r="BD60" s="83">
        <v>4977</v>
      </c>
      <c r="BE60" s="83"/>
      <c r="BF60" s="83"/>
      <c r="BG60" s="83">
        <v>25</v>
      </c>
      <c r="BH60" s="83">
        <v>5</v>
      </c>
      <c r="BI60" s="83"/>
      <c r="BJ60" s="83"/>
      <c r="BK60" s="83"/>
      <c r="BL60" s="83"/>
      <c r="BM60" s="83">
        <v>16</v>
      </c>
      <c r="BN60" s="83"/>
      <c r="BO60" s="81"/>
      <c r="BP60" s="80">
        <v>26</v>
      </c>
      <c r="BQ60" s="80"/>
      <c r="BR60" s="80"/>
      <c r="BS60" s="80"/>
      <c r="BT60" s="80"/>
      <c r="BU60" s="80"/>
      <c r="BV60" s="80"/>
      <c r="BW60" s="80">
        <v>179</v>
      </c>
      <c r="BX60" s="80">
        <v>2</v>
      </c>
      <c r="BY60" s="80"/>
      <c r="BZ60" s="80">
        <v>3</v>
      </c>
      <c r="CA60" s="80"/>
      <c r="CB60" s="80"/>
      <c r="CC60" s="80"/>
      <c r="CD60" s="80"/>
      <c r="CE60" s="80"/>
      <c r="CF60" s="80"/>
      <c r="CG60" s="80"/>
      <c r="CH60" s="80"/>
      <c r="CI60" s="80"/>
      <c r="CJ60" s="80"/>
      <c r="CK60" s="80"/>
      <c r="CL60" s="80"/>
      <c r="CM60" s="80"/>
      <c r="CN60" s="80"/>
      <c r="CO60" s="80"/>
      <c r="CP60" s="80"/>
      <c r="CQ60" s="80"/>
      <c r="CR60" s="80"/>
      <c r="CS60" s="80"/>
      <c r="CT60" s="80"/>
      <c r="CU60" s="80"/>
      <c r="CV60" s="80"/>
      <c r="CW60" s="80"/>
      <c r="CX60" s="80"/>
      <c r="CY60" s="80"/>
      <c r="CZ60" s="80"/>
      <c r="DA60" s="80"/>
      <c r="DB60" s="80"/>
      <c r="DC60" s="80"/>
      <c r="DD60" s="80"/>
      <c r="DE60" s="80"/>
      <c r="DF60" s="80"/>
      <c r="DG60" s="80"/>
      <c r="DH60" s="80"/>
      <c r="DI60" s="80"/>
      <c r="DJ60" s="80"/>
      <c r="DK60" s="80"/>
      <c r="DL60" s="80"/>
      <c r="DM60" s="80"/>
      <c r="DN60" s="80"/>
      <c r="DO60" s="80"/>
      <c r="DP60" s="80"/>
      <c r="DQ60" s="80"/>
      <c r="DR60" s="80"/>
      <c r="DS60" s="80"/>
      <c r="DT60" s="80"/>
      <c r="DU60" s="80"/>
      <c r="DV60" s="80"/>
      <c r="DW60" s="80"/>
      <c r="DX60" s="80"/>
      <c r="DY60" s="80"/>
      <c r="DZ60" s="80"/>
      <c r="EA60" s="80"/>
      <c r="EB60" s="80"/>
      <c r="EC60" s="80"/>
      <c r="ED60" s="80"/>
      <c r="EE60" s="80"/>
      <c r="EF60" s="80"/>
      <c r="EG60" s="80"/>
      <c r="EH60" s="80"/>
      <c r="EI60" s="80"/>
      <c r="EJ60" s="80"/>
      <c r="EK60" s="80"/>
      <c r="EL60" s="80"/>
      <c r="EM60" s="80"/>
      <c r="EN60" s="80"/>
      <c r="EO60" s="80"/>
      <c r="EP60" s="80"/>
      <c r="EQ60" s="80"/>
      <c r="ER60" s="80"/>
      <c r="ES60" s="80">
        <v>215</v>
      </c>
      <c r="ET60" s="80"/>
      <c r="EU60" s="80"/>
      <c r="EV60" s="80"/>
      <c r="EW60" s="80"/>
      <c r="EX60" s="80"/>
      <c r="EY60" s="80"/>
      <c r="EZ60" s="80"/>
      <c r="FA60" s="80"/>
      <c r="FB60" s="80"/>
      <c r="FC60" s="80"/>
      <c r="FD60" s="80"/>
      <c r="FE60" s="80"/>
      <c r="FF60" s="80"/>
      <c r="FG60" s="80"/>
      <c r="FH60" s="80"/>
      <c r="FI60" s="80"/>
      <c r="FJ60" s="80"/>
      <c r="FK60" s="80"/>
      <c r="FL60" s="80"/>
      <c r="FM60" s="80"/>
      <c r="FN60" s="80"/>
      <c r="FO60" s="80"/>
      <c r="FP60" s="80"/>
      <c r="FQ60" s="80"/>
      <c r="FR60" s="80"/>
      <c r="FS60" s="80"/>
      <c r="FT60" s="80"/>
      <c r="FU60" s="80"/>
      <c r="FV60" s="80"/>
      <c r="FW60" s="80"/>
      <c r="FX60" s="80"/>
      <c r="FY60" s="80"/>
      <c r="FZ60" s="80"/>
      <c r="GA60" s="80"/>
      <c r="GB60" s="80"/>
      <c r="GC60" s="80"/>
      <c r="GD60" s="80"/>
      <c r="GE60" s="80"/>
      <c r="GF60" s="80"/>
      <c r="GG60" s="80"/>
      <c r="GH60" s="80"/>
      <c r="GI60" s="80"/>
      <c r="GJ60" s="80"/>
      <c r="GK60" s="80"/>
      <c r="GL60" s="80"/>
      <c r="GM60" s="80"/>
      <c r="GN60" s="80"/>
      <c r="GO60" s="80"/>
      <c r="GP60" s="80"/>
      <c r="GQ60" s="80"/>
      <c r="GR60" s="80"/>
      <c r="GS60" s="80"/>
      <c r="GT60" s="80"/>
      <c r="GU60" s="80"/>
      <c r="GV60" s="80"/>
      <c r="GW60" s="80"/>
      <c r="GX60" s="80"/>
      <c r="GY60" s="80"/>
      <c r="GZ60" s="80"/>
      <c r="HA60" s="80"/>
      <c r="HB60" s="80"/>
      <c r="HC60" s="80"/>
      <c r="HD60" s="80"/>
      <c r="HE60" s="80"/>
      <c r="HF60" s="80"/>
      <c r="HG60" s="80"/>
      <c r="HH60" s="80"/>
      <c r="HI60" s="80"/>
      <c r="HJ60" s="80"/>
      <c r="HK60" s="80"/>
      <c r="HL60" s="80"/>
      <c r="HM60" s="80"/>
      <c r="HN60" s="80"/>
      <c r="HO60" s="80"/>
      <c r="HP60" s="80"/>
      <c r="HQ60" s="80"/>
      <c r="HR60" s="80"/>
      <c r="HS60" s="80"/>
      <c r="HT60" s="80"/>
      <c r="HU60" s="80"/>
      <c r="HV60" s="80"/>
      <c r="HW60" s="80"/>
      <c r="HX60" s="80"/>
      <c r="HY60" s="80"/>
      <c r="HZ60" s="80"/>
      <c r="IA60" s="80"/>
      <c r="IB60" s="80"/>
      <c r="IC60" s="80"/>
      <c r="ID60" s="80"/>
      <c r="IE60" s="80"/>
      <c r="IF60" s="80"/>
      <c r="IG60" s="80"/>
      <c r="IH60" s="80"/>
      <c r="II60" s="80"/>
      <c r="IJ60" s="80"/>
      <c r="IK60" s="80"/>
      <c r="IL60" s="80"/>
      <c r="IM60" s="80"/>
      <c r="IN60" s="80"/>
      <c r="IO60" s="80"/>
      <c r="IP60" s="80"/>
      <c r="IQ60" s="80"/>
      <c r="IR60" s="80"/>
      <c r="IS60" s="80"/>
      <c r="IT60" s="80"/>
      <c r="IU60" s="80"/>
      <c r="IV60" s="80"/>
      <c r="IW60" s="80"/>
      <c r="IX60" s="80"/>
      <c r="IY60" s="80"/>
      <c r="IZ60" s="80"/>
      <c r="JA60" s="80"/>
      <c r="JB60" s="80"/>
      <c r="JC60" s="80"/>
      <c r="JD60" s="80"/>
      <c r="JE60" s="80"/>
      <c r="JF60" s="80"/>
      <c r="JG60" s="80"/>
      <c r="JH60" s="80"/>
      <c r="JI60" s="80"/>
      <c r="JJ60" s="80"/>
      <c r="JK60" s="80"/>
      <c r="JL60" s="80"/>
      <c r="JM60" s="80"/>
      <c r="JN60" s="80"/>
      <c r="JO60" s="80"/>
      <c r="JP60" s="80">
        <v>169</v>
      </c>
      <c r="JQ60" s="80"/>
      <c r="JR60" s="80"/>
      <c r="JS60" s="80"/>
      <c r="JT60" s="80"/>
      <c r="JU60" s="80"/>
      <c r="JV60" s="80"/>
      <c r="JW60" s="80"/>
      <c r="JX60" s="80"/>
      <c r="JY60" s="80"/>
      <c r="JZ60" s="80"/>
      <c r="KA60" s="80"/>
      <c r="KB60" s="80"/>
      <c r="KC60" s="80"/>
      <c r="KD60" s="80"/>
      <c r="KE60" s="80"/>
      <c r="KF60" s="80"/>
      <c r="KG60" s="80"/>
      <c r="KH60" s="80"/>
      <c r="KI60" s="80"/>
      <c r="KJ60" s="80"/>
      <c r="KK60" s="80"/>
      <c r="KL60" s="80"/>
      <c r="KM60" s="80"/>
      <c r="KN60" s="80"/>
      <c r="KO60" s="80"/>
      <c r="KP60" s="80"/>
      <c r="KQ60" s="80"/>
      <c r="KR60" s="80"/>
      <c r="KS60" s="80"/>
      <c r="KT60" s="80"/>
      <c r="KU60" s="80"/>
      <c r="KV60" s="80"/>
      <c r="KW60" s="80"/>
      <c r="KX60" s="80"/>
      <c r="KY60" s="80"/>
      <c r="KZ60" s="80"/>
      <c r="LA60" s="80"/>
      <c r="LB60" s="80"/>
      <c r="LC60" s="80"/>
      <c r="LD60" s="80"/>
      <c r="LE60" s="80"/>
      <c r="LF60" s="80"/>
      <c r="LG60" s="80">
        <v>2</v>
      </c>
      <c r="LH60" s="80"/>
      <c r="LI60" s="80"/>
      <c r="LJ60" s="80"/>
      <c r="LK60" s="80"/>
      <c r="LL60" s="80"/>
      <c r="LM60" s="80"/>
      <c r="LN60" s="80"/>
      <c r="LO60" s="80">
        <v>51</v>
      </c>
      <c r="LP60" s="80"/>
      <c r="LQ60" s="80"/>
      <c r="LR60" s="80"/>
      <c r="LS60" s="80"/>
      <c r="LT60" s="80"/>
      <c r="LU60" s="80"/>
      <c r="LV60" s="80"/>
      <c r="LW60" s="80"/>
      <c r="LX60" s="80"/>
      <c r="LY60" s="80"/>
      <c r="LZ60" s="80"/>
      <c r="MA60" s="80"/>
      <c r="MB60" s="80"/>
      <c r="MC60" s="80"/>
      <c r="MD60" s="80"/>
      <c r="ME60" s="80"/>
      <c r="MF60" s="80"/>
      <c r="MG60" s="80"/>
      <c r="MH60" s="80"/>
      <c r="MI60" s="80"/>
      <c r="MJ60" s="80"/>
      <c r="MK60" s="80"/>
      <c r="ML60" s="80"/>
      <c r="MM60" s="80"/>
      <c r="MN60" s="80"/>
      <c r="MO60" s="80"/>
      <c r="MP60" s="80"/>
      <c r="MQ60" s="80"/>
      <c r="MR60" s="80"/>
      <c r="MS60" s="80"/>
      <c r="MT60" s="80"/>
      <c r="MU60" s="80"/>
      <c r="MV60" s="80"/>
      <c r="MW60" s="80"/>
      <c r="MX60" s="80"/>
      <c r="MY60" s="80"/>
      <c r="MZ60" s="80"/>
      <c r="NA60" s="80"/>
      <c r="NB60" s="80"/>
      <c r="NC60" s="80"/>
      <c r="ND60" s="80"/>
      <c r="NE60" s="80"/>
      <c r="NF60" s="80"/>
      <c r="NG60" s="80"/>
      <c r="NH60" s="80"/>
      <c r="NI60" s="80"/>
      <c r="NJ60" s="80"/>
      <c r="NK60" s="80"/>
      <c r="NL60" s="80"/>
      <c r="NM60" s="80"/>
      <c r="NN60" s="80"/>
      <c r="NO60" s="80"/>
      <c r="NP60" s="80"/>
      <c r="NQ60" s="80"/>
      <c r="NR60" s="80"/>
      <c r="NS60" s="80"/>
      <c r="NT60" s="80"/>
      <c r="NU60" s="80"/>
      <c r="NV60" s="80"/>
      <c r="NW60" s="80"/>
      <c r="NX60" s="80">
        <v>254</v>
      </c>
      <c r="NY60" s="80"/>
      <c r="NZ60" s="80"/>
      <c r="OA60" s="80"/>
      <c r="OB60" s="79">
        <v>22330</v>
      </c>
    </row>
    <row r="61" spans="1:392" ht="13.15">
      <c r="A61" s="27" t="s">
        <v>173</v>
      </c>
      <c r="B61" s="86" t="s">
        <v>172</v>
      </c>
      <c r="C61" s="83"/>
      <c r="D61" s="83"/>
      <c r="E61" s="83"/>
      <c r="F61" s="83"/>
      <c r="G61" s="83"/>
      <c r="H61" s="83"/>
      <c r="I61" s="83"/>
      <c r="J61" s="83"/>
      <c r="K61" s="83"/>
      <c r="L61" s="83"/>
      <c r="M61" s="83"/>
      <c r="N61" s="83"/>
      <c r="O61" s="83"/>
      <c r="P61" s="83"/>
      <c r="Q61" s="83"/>
      <c r="R61" s="83"/>
      <c r="S61" s="83"/>
      <c r="T61" s="83"/>
      <c r="U61" s="83"/>
      <c r="V61" s="83"/>
      <c r="W61" s="83"/>
      <c r="X61" s="83"/>
      <c r="Y61" s="83"/>
      <c r="Z61" s="83"/>
      <c r="AA61" s="83"/>
      <c r="AB61" s="83"/>
      <c r="AC61" s="83"/>
      <c r="AD61" s="83">
        <v>12</v>
      </c>
      <c r="AE61" s="83"/>
      <c r="AF61" s="83"/>
      <c r="AG61" s="83"/>
      <c r="AH61" s="83"/>
      <c r="AI61" s="83"/>
      <c r="AJ61" s="83"/>
      <c r="AK61" s="83"/>
      <c r="AL61" s="83"/>
      <c r="AM61" s="83"/>
      <c r="AN61" s="83"/>
      <c r="AO61" s="83"/>
      <c r="AP61" s="83"/>
      <c r="AQ61" s="83">
        <v>6</v>
      </c>
      <c r="AR61" s="83"/>
      <c r="AS61" s="83"/>
      <c r="AT61" s="83"/>
      <c r="AU61" s="83"/>
      <c r="AV61" s="83"/>
      <c r="AW61" s="83"/>
      <c r="AX61" s="83"/>
      <c r="AY61" s="83"/>
      <c r="AZ61" s="83"/>
      <c r="BA61" s="83"/>
      <c r="BB61" s="83"/>
      <c r="BC61" s="83"/>
      <c r="BD61" s="83"/>
      <c r="BE61" s="83">
        <v>7348</v>
      </c>
      <c r="BF61" s="83">
        <v>264</v>
      </c>
      <c r="BG61" s="83"/>
      <c r="BH61" s="83"/>
      <c r="BI61" s="83"/>
      <c r="BJ61" s="83"/>
      <c r="BK61" s="83"/>
      <c r="BL61" s="83"/>
      <c r="BM61" s="83">
        <v>16</v>
      </c>
      <c r="BN61" s="83"/>
      <c r="BO61" s="81"/>
      <c r="BP61" s="80"/>
      <c r="BQ61" s="80"/>
      <c r="BR61" s="80"/>
      <c r="BS61" s="80"/>
      <c r="BT61" s="80"/>
      <c r="BU61" s="80"/>
      <c r="BV61" s="80"/>
      <c r="BW61" s="80"/>
      <c r="BX61" s="80"/>
      <c r="BY61" s="80"/>
      <c r="BZ61" s="80"/>
      <c r="CA61" s="80"/>
      <c r="CB61" s="80"/>
      <c r="CC61" s="80"/>
      <c r="CD61" s="80"/>
      <c r="CE61" s="80"/>
      <c r="CF61" s="80"/>
      <c r="CG61" s="80"/>
      <c r="CH61" s="80"/>
      <c r="CI61" s="80"/>
      <c r="CJ61" s="80"/>
      <c r="CK61" s="80"/>
      <c r="CL61" s="80"/>
      <c r="CM61" s="80"/>
      <c r="CN61" s="80"/>
      <c r="CO61" s="80"/>
      <c r="CP61" s="80"/>
      <c r="CQ61" s="80"/>
      <c r="CR61" s="80"/>
      <c r="CS61" s="80"/>
      <c r="CT61" s="80"/>
      <c r="CU61" s="80"/>
      <c r="CV61" s="80"/>
      <c r="CW61" s="80"/>
      <c r="CX61" s="80"/>
      <c r="CY61" s="80"/>
      <c r="CZ61" s="80"/>
      <c r="DA61" s="80"/>
      <c r="DB61" s="80"/>
      <c r="DC61" s="80"/>
      <c r="DD61" s="80"/>
      <c r="DE61" s="80"/>
      <c r="DF61" s="80"/>
      <c r="DG61" s="80"/>
      <c r="DH61" s="80"/>
      <c r="DI61" s="80"/>
      <c r="DJ61" s="80"/>
      <c r="DK61" s="80"/>
      <c r="DL61" s="80"/>
      <c r="DM61" s="80"/>
      <c r="DN61" s="80"/>
      <c r="DO61" s="80"/>
      <c r="DP61" s="80"/>
      <c r="DQ61" s="80"/>
      <c r="DR61" s="80"/>
      <c r="DS61" s="80"/>
      <c r="DT61" s="80"/>
      <c r="DU61" s="80"/>
      <c r="DV61" s="80"/>
      <c r="DW61" s="80"/>
      <c r="DX61" s="80"/>
      <c r="DY61" s="80"/>
      <c r="DZ61" s="80"/>
      <c r="EA61" s="80"/>
      <c r="EB61" s="80"/>
      <c r="EC61" s="80"/>
      <c r="ED61" s="80"/>
      <c r="EE61" s="80"/>
      <c r="EF61" s="80"/>
      <c r="EG61" s="80"/>
      <c r="EH61" s="80"/>
      <c r="EI61" s="80"/>
      <c r="EJ61" s="80"/>
      <c r="EK61" s="80"/>
      <c r="EL61" s="80"/>
      <c r="EM61" s="80"/>
      <c r="EN61" s="80"/>
      <c r="EO61" s="80"/>
      <c r="EP61" s="80"/>
      <c r="EQ61" s="80"/>
      <c r="ER61" s="80"/>
      <c r="ES61" s="80"/>
      <c r="ET61" s="80"/>
      <c r="EU61" s="80"/>
      <c r="EV61" s="80"/>
      <c r="EW61" s="80"/>
      <c r="EX61" s="80"/>
      <c r="EY61" s="80"/>
      <c r="EZ61" s="80"/>
      <c r="FA61" s="80"/>
      <c r="FB61" s="80"/>
      <c r="FC61" s="80"/>
      <c r="FD61" s="80"/>
      <c r="FE61" s="80"/>
      <c r="FF61" s="80"/>
      <c r="FG61" s="80"/>
      <c r="FH61" s="80"/>
      <c r="FI61" s="80"/>
      <c r="FJ61" s="80"/>
      <c r="FK61" s="80"/>
      <c r="FL61" s="80"/>
      <c r="FM61" s="80"/>
      <c r="FN61" s="80"/>
      <c r="FO61" s="80"/>
      <c r="FP61" s="80"/>
      <c r="FQ61" s="80"/>
      <c r="FR61" s="80"/>
      <c r="FS61" s="80"/>
      <c r="FT61" s="80"/>
      <c r="FU61" s="80"/>
      <c r="FV61" s="80"/>
      <c r="FW61" s="80"/>
      <c r="FX61" s="80"/>
      <c r="FY61" s="80"/>
      <c r="FZ61" s="80"/>
      <c r="GA61" s="80"/>
      <c r="GB61" s="80"/>
      <c r="GC61" s="80"/>
      <c r="GD61" s="80"/>
      <c r="GE61" s="80"/>
      <c r="GF61" s="80"/>
      <c r="GG61" s="80"/>
      <c r="GH61" s="80"/>
      <c r="GI61" s="80"/>
      <c r="GJ61" s="80"/>
      <c r="GK61" s="80"/>
      <c r="GL61" s="80"/>
      <c r="GM61" s="80"/>
      <c r="GN61" s="80"/>
      <c r="GO61" s="80"/>
      <c r="GP61" s="80"/>
      <c r="GQ61" s="80"/>
      <c r="GR61" s="80"/>
      <c r="GS61" s="80"/>
      <c r="GT61" s="80"/>
      <c r="GU61" s="80"/>
      <c r="GV61" s="80"/>
      <c r="GW61" s="80"/>
      <c r="GX61" s="80"/>
      <c r="GY61" s="80"/>
      <c r="GZ61" s="80"/>
      <c r="HA61" s="80"/>
      <c r="HB61" s="80"/>
      <c r="HC61" s="80"/>
      <c r="HD61" s="80"/>
      <c r="HE61" s="80"/>
      <c r="HF61" s="80"/>
      <c r="HG61" s="80"/>
      <c r="HH61" s="80"/>
      <c r="HI61" s="80"/>
      <c r="HJ61" s="80"/>
      <c r="HK61" s="80"/>
      <c r="HL61" s="80"/>
      <c r="HM61" s="80"/>
      <c r="HN61" s="80"/>
      <c r="HO61" s="80"/>
      <c r="HP61" s="80"/>
      <c r="HQ61" s="80"/>
      <c r="HR61" s="80"/>
      <c r="HS61" s="80"/>
      <c r="HT61" s="80"/>
      <c r="HU61" s="80"/>
      <c r="HV61" s="80"/>
      <c r="HW61" s="80"/>
      <c r="HX61" s="80"/>
      <c r="HY61" s="80"/>
      <c r="HZ61" s="80"/>
      <c r="IA61" s="80"/>
      <c r="IB61" s="80"/>
      <c r="IC61" s="80"/>
      <c r="ID61" s="80"/>
      <c r="IE61" s="80"/>
      <c r="IF61" s="80"/>
      <c r="IG61" s="80"/>
      <c r="IH61" s="80"/>
      <c r="II61" s="80"/>
      <c r="IJ61" s="80"/>
      <c r="IK61" s="80"/>
      <c r="IL61" s="80"/>
      <c r="IM61" s="80"/>
      <c r="IN61" s="80"/>
      <c r="IO61" s="80"/>
      <c r="IP61" s="80">
        <v>147</v>
      </c>
      <c r="IQ61" s="80"/>
      <c r="IR61" s="80"/>
      <c r="IS61" s="80"/>
      <c r="IT61" s="80"/>
      <c r="IU61" s="80"/>
      <c r="IV61" s="80"/>
      <c r="IW61" s="80"/>
      <c r="IX61" s="80"/>
      <c r="IY61" s="80"/>
      <c r="IZ61" s="80"/>
      <c r="JA61" s="80"/>
      <c r="JB61" s="80"/>
      <c r="JC61" s="80"/>
      <c r="JD61" s="80"/>
      <c r="JE61" s="80"/>
      <c r="JF61" s="80"/>
      <c r="JG61" s="80"/>
      <c r="JH61" s="80"/>
      <c r="JI61" s="80"/>
      <c r="JJ61" s="80"/>
      <c r="JK61" s="80"/>
      <c r="JL61" s="80"/>
      <c r="JM61" s="80"/>
      <c r="JN61" s="80"/>
      <c r="JO61" s="80"/>
      <c r="JP61" s="80">
        <v>4</v>
      </c>
      <c r="JQ61" s="80"/>
      <c r="JR61" s="80"/>
      <c r="JS61" s="80"/>
      <c r="JT61" s="80"/>
      <c r="JU61" s="80"/>
      <c r="JV61" s="80"/>
      <c r="JW61" s="80"/>
      <c r="JX61" s="80"/>
      <c r="JY61" s="80"/>
      <c r="JZ61" s="80"/>
      <c r="KA61" s="80"/>
      <c r="KB61" s="80"/>
      <c r="KC61" s="80"/>
      <c r="KD61" s="80"/>
      <c r="KE61" s="80"/>
      <c r="KF61" s="80"/>
      <c r="KG61" s="80"/>
      <c r="KH61" s="80"/>
      <c r="KI61" s="80"/>
      <c r="KJ61" s="80"/>
      <c r="KK61" s="80"/>
      <c r="KL61" s="80"/>
      <c r="KM61" s="80"/>
      <c r="KN61" s="80"/>
      <c r="KO61" s="80"/>
      <c r="KP61" s="80"/>
      <c r="KQ61" s="80"/>
      <c r="KR61" s="80"/>
      <c r="KS61" s="80"/>
      <c r="KT61" s="80"/>
      <c r="KU61" s="80"/>
      <c r="KV61" s="80"/>
      <c r="KW61" s="80"/>
      <c r="KX61" s="80"/>
      <c r="KY61" s="80"/>
      <c r="KZ61" s="80"/>
      <c r="LA61" s="80"/>
      <c r="LB61" s="80"/>
      <c r="LC61" s="80"/>
      <c r="LD61" s="80"/>
      <c r="LE61" s="80"/>
      <c r="LF61" s="80"/>
      <c r="LG61" s="80">
        <v>2</v>
      </c>
      <c r="LH61" s="80"/>
      <c r="LI61" s="80"/>
      <c r="LJ61" s="80"/>
      <c r="LK61" s="80"/>
      <c r="LL61" s="80"/>
      <c r="LM61" s="80"/>
      <c r="LN61" s="80"/>
      <c r="LO61" s="80">
        <v>20</v>
      </c>
      <c r="LP61" s="80"/>
      <c r="LQ61" s="80"/>
      <c r="LR61" s="80"/>
      <c r="LS61" s="80"/>
      <c r="LT61" s="80"/>
      <c r="LU61" s="80"/>
      <c r="LV61" s="80"/>
      <c r="LW61" s="80"/>
      <c r="LX61" s="80"/>
      <c r="LY61" s="80"/>
      <c r="LZ61" s="80"/>
      <c r="MA61" s="80"/>
      <c r="MB61" s="80"/>
      <c r="MC61" s="80"/>
      <c r="MD61" s="80"/>
      <c r="ME61" s="80"/>
      <c r="MF61" s="80"/>
      <c r="MG61" s="80"/>
      <c r="MH61" s="80"/>
      <c r="MI61" s="80"/>
      <c r="MJ61" s="80"/>
      <c r="MK61" s="80"/>
      <c r="ML61" s="80"/>
      <c r="MM61" s="80"/>
      <c r="MN61" s="80"/>
      <c r="MO61" s="80"/>
      <c r="MP61" s="80"/>
      <c r="MQ61" s="80"/>
      <c r="MR61" s="80"/>
      <c r="MS61" s="80"/>
      <c r="MT61" s="80"/>
      <c r="MU61" s="80"/>
      <c r="MV61" s="80"/>
      <c r="MW61" s="80"/>
      <c r="MX61" s="80"/>
      <c r="MY61" s="80"/>
      <c r="MZ61" s="80"/>
      <c r="NA61" s="80"/>
      <c r="NB61" s="80"/>
      <c r="NC61" s="80"/>
      <c r="ND61" s="80"/>
      <c r="NE61" s="80"/>
      <c r="NF61" s="80"/>
      <c r="NG61" s="80"/>
      <c r="NH61" s="80"/>
      <c r="NI61" s="80"/>
      <c r="NJ61" s="80"/>
      <c r="NK61" s="80"/>
      <c r="NL61" s="80"/>
      <c r="NM61" s="80"/>
      <c r="NN61" s="80"/>
      <c r="NO61" s="80"/>
      <c r="NP61" s="80"/>
      <c r="NQ61" s="80"/>
      <c r="NR61" s="80"/>
      <c r="NS61" s="80"/>
      <c r="NT61" s="80"/>
      <c r="NU61" s="80"/>
      <c r="NV61" s="80"/>
      <c r="NW61" s="80"/>
      <c r="NX61" s="80">
        <v>17</v>
      </c>
      <c r="NY61" s="80"/>
      <c r="NZ61" s="80"/>
      <c r="OA61" s="80"/>
      <c r="OB61" s="79">
        <v>7836</v>
      </c>
    </row>
    <row r="62" spans="1:392" ht="13.15">
      <c r="A62" s="27">
        <v>331314</v>
      </c>
      <c r="B62" s="86" t="s">
        <v>174</v>
      </c>
      <c r="C62" s="83"/>
      <c r="D62" s="83"/>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v>12</v>
      </c>
      <c r="AE62" s="83"/>
      <c r="AF62" s="83"/>
      <c r="AG62" s="83"/>
      <c r="AH62" s="83"/>
      <c r="AI62" s="83"/>
      <c r="AJ62" s="83"/>
      <c r="AK62" s="83"/>
      <c r="AL62" s="83"/>
      <c r="AM62" s="83"/>
      <c r="AN62" s="83"/>
      <c r="AO62" s="83"/>
      <c r="AP62" s="83"/>
      <c r="AQ62" s="83"/>
      <c r="AR62" s="83"/>
      <c r="AS62" s="83"/>
      <c r="AT62" s="83"/>
      <c r="AU62" s="83"/>
      <c r="AV62" s="83"/>
      <c r="AW62" s="83"/>
      <c r="AX62" s="83"/>
      <c r="AY62" s="83"/>
      <c r="AZ62" s="83"/>
      <c r="BA62" s="83"/>
      <c r="BB62" s="83"/>
      <c r="BC62" s="83"/>
      <c r="BD62" s="83"/>
      <c r="BE62" s="83">
        <v>7575</v>
      </c>
      <c r="BF62" s="83"/>
      <c r="BG62" s="83"/>
      <c r="BH62" s="83">
        <v>41</v>
      </c>
      <c r="BI62" s="83"/>
      <c r="BJ62" s="83">
        <v>21</v>
      </c>
      <c r="BK62" s="83"/>
      <c r="BL62" s="83"/>
      <c r="BM62" s="83"/>
      <c r="BN62" s="83"/>
      <c r="BO62" s="81"/>
      <c r="BP62" s="80"/>
      <c r="BQ62" s="80"/>
      <c r="BR62" s="80"/>
      <c r="BS62" s="80"/>
      <c r="BT62" s="80"/>
      <c r="BU62" s="80"/>
      <c r="BV62" s="80"/>
      <c r="BW62" s="80"/>
      <c r="BX62" s="80"/>
      <c r="BY62" s="80"/>
      <c r="BZ62" s="80">
        <v>29</v>
      </c>
      <c r="CA62" s="80"/>
      <c r="CB62" s="80"/>
      <c r="CC62" s="80"/>
      <c r="CD62" s="80"/>
      <c r="CE62" s="80"/>
      <c r="CF62" s="80"/>
      <c r="CG62" s="80"/>
      <c r="CH62" s="80"/>
      <c r="CI62" s="80"/>
      <c r="CJ62" s="80"/>
      <c r="CK62" s="80"/>
      <c r="CL62" s="80"/>
      <c r="CM62" s="80"/>
      <c r="CN62" s="80"/>
      <c r="CO62" s="80"/>
      <c r="CP62" s="80"/>
      <c r="CQ62" s="80"/>
      <c r="CR62" s="80"/>
      <c r="CS62" s="80"/>
      <c r="CT62" s="80"/>
      <c r="CU62" s="80"/>
      <c r="CV62" s="80"/>
      <c r="CW62" s="80"/>
      <c r="CX62" s="80"/>
      <c r="CY62" s="80"/>
      <c r="CZ62" s="80"/>
      <c r="DA62" s="80"/>
      <c r="DB62" s="80"/>
      <c r="DC62" s="80"/>
      <c r="DD62" s="80">
        <v>17</v>
      </c>
      <c r="DE62" s="80"/>
      <c r="DF62" s="80"/>
      <c r="DG62" s="80"/>
      <c r="DH62" s="80"/>
      <c r="DI62" s="80"/>
      <c r="DJ62" s="80"/>
      <c r="DK62" s="80"/>
      <c r="DL62" s="80"/>
      <c r="DM62" s="80"/>
      <c r="DN62" s="80"/>
      <c r="DO62" s="80"/>
      <c r="DP62" s="80"/>
      <c r="DQ62" s="80"/>
      <c r="DR62" s="80"/>
      <c r="DS62" s="80"/>
      <c r="DT62" s="80"/>
      <c r="DU62" s="80"/>
      <c r="DV62" s="80"/>
      <c r="DW62" s="80"/>
      <c r="DX62" s="80"/>
      <c r="DY62" s="80"/>
      <c r="DZ62" s="80"/>
      <c r="EA62" s="80"/>
      <c r="EB62" s="80"/>
      <c r="EC62" s="80"/>
      <c r="ED62" s="80"/>
      <c r="EE62" s="80"/>
      <c r="EF62" s="80"/>
      <c r="EG62" s="80"/>
      <c r="EH62" s="80"/>
      <c r="EI62" s="80"/>
      <c r="EJ62" s="80"/>
      <c r="EK62" s="80"/>
      <c r="EL62" s="80"/>
      <c r="EM62" s="80"/>
      <c r="EN62" s="80"/>
      <c r="EO62" s="80"/>
      <c r="EP62" s="80"/>
      <c r="EQ62" s="80"/>
      <c r="ER62" s="80"/>
      <c r="ES62" s="80"/>
      <c r="ET62" s="80"/>
      <c r="EU62" s="80"/>
      <c r="EV62" s="80"/>
      <c r="EW62" s="80"/>
      <c r="EX62" s="80"/>
      <c r="EY62" s="80"/>
      <c r="EZ62" s="80"/>
      <c r="FA62" s="80"/>
      <c r="FB62" s="80"/>
      <c r="FC62" s="80"/>
      <c r="FD62" s="80"/>
      <c r="FE62" s="80"/>
      <c r="FF62" s="80"/>
      <c r="FG62" s="80"/>
      <c r="FH62" s="80"/>
      <c r="FI62" s="80"/>
      <c r="FJ62" s="80"/>
      <c r="FK62" s="80"/>
      <c r="FL62" s="80"/>
      <c r="FM62" s="80"/>
      <c r="FN62" s="80"/>
      <c r="FO62" s="80"/>
      <c r="FP62" s="80"/>
      <c r="FQ62" s="80"/>
      <c r="FR62" s="80"/>
      <c r="FS62" s="80"/>
      <c r="FT62" s="80"/>
      <c r="FU62" s="80"/>
      <c r="FV62" s="80"/>
      <c r="FW62" s="80"/>
      <c r="FX62" s="80"/>
      <c r="FY62" s="80"/>
      <c r="FZ62" s="80"/>
      <c r="GA62" s="80"/>
      <c r="GB62" s="80"/>
      <c r="GC62" s="80"/>
      <c r="GD62" s="80"/>
      <c r="GE62" s="80"/>
      <c r="GF62" s="80"/>
      <c r="GG62" s="80"/>
      <c r="GH62" s="80"/>
      <c r="GI62" s="80"/>
      <c r="GJ62" s="80"/>
      <c r="GK62" s="80"/>
      <c r="GL62" s="80"/>
      <c r="GM62" s="80"/>
      <c r="GN62" s="80"/>
      <c r="GO62" s="80"/>
      <c r="GP62" s="80"/>
      <c r="GQ62" s="80"/>
      <c r="GR62" s="80"/>
      <c r="GS62" s="80"/>
      <c r="GT62" s="80"/>
      <c r="GU62" s="80"/>
      <c r="GV62" s="80"/>
      <c r="GW62" s="80"/>
      <c r="GX62" s="80"/>
      <c r="GY62" s="80"/>
      <c r="GZ62" s="80"/>
      <c r="HA62" s="80"/>
      <c r="HB62" s="80"/>
      <c r="HC62" s="80"/>
      <c r="HD62" s="80"/>
      <c r="HE62" s="80"/>
      <c r="HF62" s="80"/>
      <c r="HG62" s="80"/>
      <c r="HH62" s="80"/>
      <c r="HI62" s="80"/>
      <c r="HJ62" s="80"/>
      <c r="HK62" s="80"/>
      <c r="HL62" s="80"/>
      <c r="HM62" s="80"/>
      <c r="HN62" s="80"/>
      <c r="HO62" s="80"/>
      <c r="HP62" s="80"/>
      <c r="HQ62" s="80"/>
      <c r="HR62" s="80"/>
      <c r="HS62" s="80"/>
      <c r="HT62" s="80"/>
      <c r="HU62" s="80"/>
      <c r="HV62" s="80"/>
      <c r="HW62" s="80"/>
      <c r="HX62" s="80"/>
      <c r="HY62" s="80"/>
      <c r="HZ62" s="80"/>
      <c r="IA62" s="80"/>
      <c r="IB62" s="80"/>
      <c r="IC62" s="80"/>
      <c r="ID62" s="80"/>
      <c r="IE62" s="80"/>
      <c r="IF62" s="80"/>
      <c r="IG62" s="80"/>
      <c r="IH62" s="80"/>
      <c r="II62" s="80"/>
      <c r="IJ62" s="80"/>
      <c r="IK62" s="80"/>
      <c r="IL62" s="80"/>
      <c r="IM62" s="80"/>
      <c r="IN62" s="80"/>
      <c r="IO62" s="80"/>
      <c r="IP62" s="80"/>
      <c r="IQ62" s="80"/>
      <c r="IR62" s="80"/>
      <c r="IS62" s="80"/>
      <c r="IT62" s="80"/>
      <c r="IU62" s="80"/>
      <c r="IV62" s="80"/>
      <c r="IW62" s="80"/>
      <c r="IX62" s="80"/>
      <c r="IY62" s="80"/>
      <c r="IZ62" s="80"/>
      <c r="JA62" s="80"/>
      <c r="JB62" s="80"/>
      <c r="JC62" s="80"/>
      <c r="JD62" s="80"/>
      <c r="JE62" s="80"/>
      <c r="JF62" s="80"/>
      <c r="JG62" s="80"/>
      <c r="JH62" s="80"/>
      <c r="JI62" s="80"/>
      <c r="JJ62" s="80"/>
      <c r="JK62" s="80"/>
      <c r="JL62" s="80"/>
      <c r="JM62" s="80"/>
      <c r="JN62" s="80"/>
      <c r="JO62" s="80"/>
      <c r="JP62" s="80">
        <v>39</v>
      </c>
      <c r="JQ62" s="80"/>
      <c r="JR62" s="80"/>
      <c r="JS62" s="80"/>
      <c r="JT62" s="80"/>
      <c r="JU62" s="80"/>
      <c r="JV62" s="80"/>
      <c r="JW62" s="80"/>
      <c r="JX62" s="80"/>
      <c r="JY62" s="80"/>
      <c r="JZ62" s="80"/>
      <c r="KA62" s="80"/>
      <c r="KB62" s="80"/>
      <c r="KC62" s="80"/>
      <c r="KD62" s="80"/>
      <c r="KE62" s="80"/>
      <c r="KF62" s="80"/>
      <c r="KG62" s="80"/>
      <c r="KH62" s="80"/>
      <c r="KI62" s="80"/>
      <c r="KJ62" s="80"/>
      <c r="KK62" s="80"/>
      <c r="KL62" s="80"/>
      <c r="KM62" s="80"/>
      <c r="KN62" s="80"/>
      <c r="KO62" s="80"/>
      <c r="KP62" s="80"/>
      <c r="KQ62" s="80"/>
      <c r="KR62" s="80"/>
      <c r="KS62" s="80"/>
      <c r="KT62" s="80"/>
      <c r="KU62" s="80"/>
      <c r="KV62" s="80"/>
      <c r="KW62" s="80"/>
      <c r="KX62" s="80"/>
      <c r="KY62" s="80"/>
      <c r="KZ62" s="80"/>
      <c r="LA62" s="80"/>
      <c r="LB62" s="80"/>
      <c r="LC62" s="80"/>
      <c r="LD62" s="80"/>
      <c r="LE62" s="80"/>
      <c r="LF62" s="80"/>
      <c r="LG62" s="80">
        <v>1</v>
      </c>
      <c r="LH62" s="80"/>
      <c r="LI62" s="80"/>
      <c r="LJ62" s="80"/>
      <c r="LK62" s="80"/>
      <c r="LL62" s="80"/>
      <c r="LM62" s="80"/>
      <c r="LN62" s="80"/>
      <c r="LO62" s="80">
        <v>9</v>
      </c>
      <c r="LP62" s="80"/>
      <c r="LQ62" s="80"/>
      <c r="LR62" s="80"/>
      <c r="LS62" s="80"/>
      <c r="LT62" s="80"/>
      <c r="LU62" s="80"/>
      <c r="LV62" s="80"/>
      <c r="LW62" s="80"/>
      <c r="LX62" s="80"/>
      <c r="LY62" s="80"/>
      <c r="LZ62" s="80"/>
      <c r="MA62" s="80"/>
      <c r="MB62" s="80"/>
      <c r="MC62" s="80"/>
      <c r="MD62" s="80"/>
      <c r="ME62" s="80"/>
      <c r="MF62" s="80"/>
      <c r="MG62" s="80"/>
      <c r="MH62" s="80"/>
      <c r="MI62" s="80"/>
      <c r="MJ62" s="80"/>
      <c r="MK62" s="80"/>
      <c r="ML62" s="80"/>
      <c r="MM62" s="80"/>
      <c r="MN62" s="80"/>
      <c r="MO62" s="80"/>
      <c r="MP62" s="80"/>
      <c r="MQ62" s="80"/>
      <c r="MR62" s="80"/>
      <c r="MS62" s="80"/>
      <c r="MT62" s="80"/>
      <c r="MU62" s="80"/>
      <c r="MV62" s="80"/>
      <c r="MW62" s="80"/>
      <c r="MX62" s="80"/>
      <c r="MY62" s="80"/>
      <c r="MZ62" s="80"/>
      <c r="NA62" s="80"/>
      <c r="NB62" s="80"/>
      <c r="NC62" s="80"/>
      <c r="ND62" s="80"/>
      <c r="NE62" s="80"/>
      <c r="NF62" s="80"/>
      <c r="NG62" s="80"/>
      <c r="NH62" s="80"/>
      <c r="NI62" s="80"/>
      <c r="NJ62" s="80"/>
      <c r="NK62" s="80"/>
      <c r="NL62" s="80"/>
      <c r="NM62" s="80"/>
      <c r="NN62" s="80"/>
      <c r="NO62" s="80"/>
      <c r="NP62" s="80"/>
      <c r="NQ62" s="80"/>
      <c r="NR62" s="80"/>
      <c r="NS62" s="80"/>
      <c r="NT62" s="80"/>
      <c r="NU62" s="80"/>
      <c r="NV62" s="80"/>
      <c r="NW62" s="80"/>
      <c r="NX62" s="80">
        <v>14</v>
      </c>
      <c r="NY62" s="80"/>
      <c r="NZ62" s="80"/>
      <c r="OA62" s="80"/>
      <c r="OB62" s="79">
        <v>7760</v>
      </c>
    </row>
    <row r="63" spans="1:392" ht="13.15">
      <c r="A63" s="27" t="s">
        <v>176</v>
      </c>
      <c r="B63" s="86" t="s">
        <v>175</v>
      </c>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v>40</v>
      </c>
      <c r="AE63" s="83"/>
      <c r="AF63" s="83"/>
      <c r="AG63" s="83"/>
      <c r="AH63" s="83"/>
      <c r="AI63" s="83"/>
      <c r="AJ63" s="83"/>
      <c r="AK63" s="83"/>
      <c r="AL63" s="83"/>
      <c r="AM63" s="83"/>
      <c r="AN63" s="83"/>
      <c r="AO63" s="83"/>
      <c r="AP63" s="83"/>
      <c r="AQ63" s="83"/>
      <c r="AR63" s="83"/>
      <c r="AS63" s="83"/>
      <c r="AT63" s="83"/>
      <c r="AU63" s="83"/>
      <c r="AV63" s="83"/>
      <c r="AW63" s="83"/>
      <c r="AX63" s="83"/>
      <c r="AY63" s="83"/>
      <c r="AZ63" s="83"/>
      <c r="BA63" s="83"/>
      <c r="BB63" s="83"/>
      <c r="BC63" s="83"/>
      <c r="BD63" s="83">
        <v>8</v>
      </c>
      <c r="BE63" s="83">
        <v>641</v>
      </c>
      <c r="BF63" s="83">
        <v>24329</v>
      </c>
      <c r="BG63" s="83"/>
      <c r="BH63" s="83">
        <v>2</v>
      </c>
      <c r="BI63" s="83">
        <v>16</v>
      </c>
      <c r="BJ63" s="83">
        <v>6</v>
      </c>
      <c r="BK63" s="83"/>
      <c r="BL63" s="83"/>
      <c r="BM63" s="83"/>
      <c r="BN63" s="83"/>
      <c r="BO63" s="81"/>
      <c r="BP63" s="80"/>
      <c r="BQ63" s="80"/>
      <c r="BR63" s="80">
        <v>4</v>
      </c>
      <c r="BS63" s="80"/>
      <c r="BT63" s="80"/>
      <c r="BU63" s="80">
        <v>1</v>
      </c>
      <c r="BV63" s="80"/>
      <c r="BW63" s="80">
        <v>3</v>
      </c>
      <c r="BX63" s="80">
        <v>25</v>
      </c>
      <c r="BY63" s="80"/>
      <c r="BZ63" s="80">
        <v>93</v>
      </c>
      <c r="CA63" s="80"/>
      <c r="CB63" s="80"/>
      <c r="CC63" s="80"/>
      <c r="CD63" s="80"/>
      <c r="CE63" s="80"/>
      <c r="CF63" s="80">
        <v>149</v>
      </c>
      <c r="CG63" s="80"/>
      <c r="CH63" s="80"/>
      <c r="CI63" s="80"/>
      <c r="CJ63" s="80"/>
      <c r="CK63" s="80"/>
      <c r="CL63" s="80"/>
      <c r="CM63" s="80"/>
      <c r="CN63" s="80"/>
      <c r="CO63" s="80"/>
      <c r="CP63" s="80"/>
      <c r="CQ63" s="80"/>
      <c r="CR63" s="80"/>
      <c r="CS63" s="80"/>
      <c r="CT63" s="80"/>
      <c r="CU63" s="80"/>
      <c r="CV63" s="80"/>
      <c r="CW63" s="80"/>
      <c r="CX63" s="80"/>
      <c r="CY63" s="80"/>
      <c r="CZ63" s="80"/>
      <c r="DA63" s="80"/>
      <c r="DB63" s="80"/>
      <c r="DC63" s="80"/>
      <c r="DD63" s="80"/>
      <c r="DE63" s="80"/>
      <c r="DF63" s="80"/>
      <c r="DG63" s="80"/>
      <c r="DH63" s="80"/>
      <c r="DI63" s="80"/>
      <c r="DJ63" s="80"/>
      <c r="DK63" s="80"/>
      <c r="DL63" s="80"/>
      <c r="DM63" s="80"/>
      <c r="DN63" s="80"/>
      <c r="DO63" s="80"/>
      <c r="DP63" s="80"/>
      <c r="DQ63" s="80"/>
      <c r="DR63" s="80"/>
      <c r="DS63" s="80"/>
      <c r="DT63" s="80"/>
      <c r="DU63" s="80"/>
      <c r="DV63" s="80"/>
      <c r="DW63" s="80"/>
      <c r="DX63" s="80"/>
      <c r="DY63" s="80"/>
      <c r="DZ63" s="80"/>
      <c r="EA63" s="80"/>
      <c r="EB63" s="80"/>
      <c r="EC63" s="80"/>
      <c r="ED63" s="80"/>
      <c r="EE63" s="80"/>
      <c r="EF63" s="80"/>
      <c r="EG63" s="80"/>
      <c r="EH63" s="80"/>
      <c r="EI63" s="80"/>
      <c r="EJ63" s="80"/>
      <c r="EK63" s="80"/>
      <c r="EL63" s="80"/>
      <c r="EM63" s="80"/>
      <c r="EN63" s="80"/>
      <c r="EO63" s="80"/>
      <c r="EP63" s="80"/>
      <c r="EQ63" s="80"/>
      <c r="ER63" s="80">
        <v>31</v>
      </c>
      <c r="ES63" s="80"/>
      <c r="ET63" s="80"/>
      <c r="EU63" s="80"/>
      <c r="EV63" s="80"/>
      <c r="EW63" s="80"/>
      <c r="EX63" s="80"/>
      <c r="EY63" s="80"/>
      <c r="EZ63" s="80"/>
      <c r="FA63" s="80"/>
      <c r="FB63" s="80"/>
      <c r="FC63" s="80"/>
      <c r="FD63" s="80"/>
      <c r="FE63" s="80"/>
      <c r="FF63" s="80"/>
      <c r="FG63" s="80"/>
      <c r="FH63" s="80"/>
      <c r="FI63" s="80"/>
      <c r="FJ63" s="80"/>
      <c r="FK63" s="80"/>
      <c r="FL63" s="80"/>
      <c r="FM63" s="80"/>
      <c r="FN63" s="80"/>
      <c r="FO63" s="80"/>
      <c r="FP63" s="80"/>
      <c r="FQ63" s="80"/>
      <c r="FR63" s="80"/>
      <c r="FS63" s="80"/>
      <c r="FT63" s="80"/>
      <c r="FU63" s="80"/>
      <c r="FV63" s="80"/>
      <c r="FW63" s="80"/>
      <c r="FX63" s="80"/>
      <c r="FY63" s="80"/>
      <c r="FZ63" s="80"/>
      <c r="GA63" s="80"/>
      <c r="GB63" s="80">
        <v>11</v>
      </c>
      <c r="GC63" s="80"/>
      <c r="GD63" s="80"/>
      <c r="GE63" s="80"/>
      <c r="GF63" s="80"/>
      <c r="GG63" s="80"/>
      <c r="GH63" s="80"/>
      <c r="GI63" s="80"/>
      <c r="GJ63" s="80"/>
      <c r="GK63" s="80"/>
      <c r="GL63" s="80"/>
      <c r="GM63" s="80"/>
      <c r="GN63" s="80"/>
      <c r="GO63" s="80"/>
      <c r="GP63" s="80"/>
      <c r="GQ63" s="80"/>
      <c r="GR63" s="80"/>
      <c r="GS63" s="80"/>
      <c r="GT63" s="80"/>
      <c r="GU63" s="80"/>
      <c r="GV63" s="80"/>
      <c r="GW63" s="80"/>
      <c r="GX63" s="80"/>
      <c r="GY63" s="80"/>
      <c r="GZ63" s="80"/>
      <c r="HA63" s="80"/>
      <c r="HB63" s="80"/>
      <c r="HC63" s="80"/>
      <c r="HD63" s="80"/>
      <c r="HE63" s="80"/>
      <c r="HF63" s="80"/>
      <c r="HG63" s="80"/>
      <c r="HH63" s="80"/>
      <c r="HI63" s="80"/>
      <c r="HJ63" s="80"/>
      <c r="HK63" s="80"/>
      <c r="HL63" s="80"/>
      <c r="HM63" s="80"/>
      <c r="HN63" s="80"/>
      <c r="HO63" s="80"/>
      <c r="HP63" s="80"/>
      <c r="HQ63" s="80"/>
      <c r="HR63" s="80">
        <v>2</v>
      </c>
      <c r="HS63" s="80"/>
      <c r="HT63" s="80"/>
      <c r="HU63" s="80">
        <v>1</v>
      </c>
      <c r="HV63" s="80">
        <v>3</v>
      </c>
      <c r="HW63" s="80"/>
      <c r="HX63" s="80"/>
      <c r="HY63" s="80"/>
      <c r="HZ63" s="80"/>
      <c r="IA63" s="80"/>
      <c r="IB63" s="80"/>
      <c r="IC63" s="80">
        <v>86</v>
      </c>
      <c r="ID63" s="80"/>
      <c r="IE63" s="80"/>
      <c r="IF63" s="80"/>
      <c r="IG63" s="80"/>
      <c r="IH63" s="80"/>
      <c r="II63" s="80"/>
      <c r="IJ63" s="80"/>
      <c r="IK63" s="80"/>
      <c r="IL63" s="80"/>
      <c r="IM63" s="80"/>
      <c r="IN63" s="80"/>
      <c r="IO63" s="80"/>
      <c r="IP63" s="80"/>
      <c r="IQ63" s="80"/>
      <c r="IR63" s="80"/>
      <c r="IS63" s="80"/>
      <c r="IT63" s="80"/>
      <c r="IU63" s="80"/>
      <c r="IV63" s="80"/>
      <c r="IW63" s="80"/>
      <c r="IX63" s="80"/>
      <c r="IY63" s="80"/>
      <c r="IZ63" s="80"/>
      <c r="JA63" s="80"/>
      <c r="JB63" s="80"/>
      <c r="JC63" s="80"/>
      <c r="JD63" s="80"/>
      <c r="JE63" s="80"/>
      <c r="JF63" s="80">
        <v>2</v>
      </c>
      <c r="JG63" s="80"/>
      <c r="JH63" s="80"/>
      <c r="JI63" s="80"/>
      <c r="JJ63" s="80"/>
      <c r="JK63" s="80"/>
      <c r="JL63" s="80">
        <v>8</v>
      </c>
      <c r="JM63" s="80"/>
      <c r="JN63" s="80"/>
      <c r="JO63" s="80"/>
      <c r="JP63" s="80">
        <v>3</v>
      </c>
      <c r="JQ63" s="80"/>
      <c r="JR63" s="80"/>
      <c r="JS63" s="80"/>
      <c r="JT63" s="80"/>
      <c r="JU63" s="80"/>
      <c r="JV63" s="80"/>
      <c r="JW63" s="80"/>
      <c r="JX63" s="80"/>
      <c r="JY63" s="80"/>
      <c r="JZ63" s="80"/>
      <c r="KA63" s="80"/>
      <c r="KB63" s="80"/>
      <c r="KC63" s="80"/>
      <c r="KD63" s="80"/>
      <c r="KE63" s="80"/>
      <c r="KF63" s="80"/>
      <c r="KG63" s="80"/>
      <c r="KH63" s="80"/>
      <c r="KI63" s="80"/>
      <c r="KJ63" s="80"/>
      <c r="KK63" s="80"/>
      <c r="KL63" s="80"/>
      <c r="KM63" s="80"/>
      <c r="KN63" s="80"/>
      <c r="KO63" s="80"/>
      <c r="KP63" s="80"/>
      <c r="KQ63" s="80"/>
      <c r="KR63" s="80"/>
      <c r="KS63" s="80"/>
      <c r="KT63" s="80"/>
      <c r="KU63" s="80"/>
      <c r="KV63" s="80"/>
      <c r="KW63" s="80"/>
      <c r="KX63" s="80"/>
      <c r="KY63" s="80"/>
      <c r="KZ63" s="80"/>
      <c r="LA63" s="80"/>
      <c r="LB63" s="80"/>
      <c r="LC63" s="80"/>
      <c r="LD63" s="80"/>
      <c r="LE63" s="80"/>
      <c r="LF63" s="80"/>
      <c r="LG63" s="80">
        <v>7</v>
      </c>
      <c r="LH63" s="80"/>
      <c r="LI63" s="80"/>
      <c r="LJ63" s="80"/>
      <c r="LK63" s="80"/>
      <c r="LL63" s="80"/>
      <c r="LM63" s="80"/>
      <c r="LN63" s="80"/>
      <c r="LO63" s="80">
        <v>69</v>
      </c>
      <c r="LP63" s="80"/>
      <c r="LQ63" s="80"/>
      <c r="LR63" s="80"/>
      <c r="LS63" s="80"/>
      <c r="LT63" s="80"/>
      <c r="LU63" s="80"/>
      <c r="LV63" s="80"/>
      <c r="LW63" s="80"/>
      <c r="LX63" s="80"/>
      <c r="LY63" s="80"/>
      <c r="LZ63" s="80"/>
      <c r="MA63" s="80"/>
      <c r="MB63" s="80"/>
      <c r="MC63" s="80"/>
      <c r="MD63" s="80"/>
      <c r="ME63" s="80"/>
      <c r="MF63" s="80"/>
      <c r="MG63" s="80"/>
      <c r="MH63" s="80"/>
      <c r="MI63" s="80"/>
      <c r="MJ63" s="80"/>
      <c r="MK63" s="80"/>
      <c r="ML63" s="80"/>
      <c r="MM63" s="80"/>
      <c r="MN63" s="80"/>
      <c r="MO63" s="80"/>
      <c r="MP63" s="80"/>
      <c r="MQ63" s="80"/>
      <c r="MR63" s="80"/>
      <c r="MS63" s="80"/>
      <c r="MT63" s="80"/>
      <c r="MU63" s="80"/>
      <c r="MV63" s="80"/>
      <c r="MW63" s="80"/>
      <c r="MX63" s="80"/>
      <c r="MY63" s="80"/>
      <c r="MZ63" s="80"/>
      <c r="NA63" s="80"/>
      <c r="NB63" s="80"/>
      <c r="NC63" s="80"/>
      <c r="ND63" s="80"/>
      <c r="NE63" s="80"/>
      <c r="NF63" s="80"/>
      <c r="NG63" s="80"/>
      <c r="NH63" s="80"/>
      <c r="NI63" s="80"/>
      <c r="NJ63" s="80"/>
      <c r="NK63" s="80"/>
      <c r="NL63" s="80"/>
      <c r="NM63" s="80"/>
      <c r="NN63" s="80"/>
      <c r="NO63" s="80"/>
      <c r="NP63" s="80"/>
      <c r="NQ63" s="80"/>
      <c r="NR63" s="80"/>
      <c r="NS63" s="80"/>
      <c r="NT63" s="80"/>
      <c r="NU63" s="80"/>
      <c r="NV63" s="80"/>
      <c r="NW63" s="80"/>
      <c r="NX63" s="80">
        <v>348</v>
      </c>
      <c r="NY63" s="80"/>
      <c r="NZ63" s="80"/>
      <c r="OA63" s="80"/>
      <c r="OB63" s="79">
        <v>25888</v>
      </c>
    </row>
    <row r="64" spans="1:392" ht="13.15">
      <c r="A64" s="27">
        <v>331411</v>
      </c>
      <c r="B64" s="86" t="s">
        <v>177</v>
      </c>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v>5</v>
      </c>
      <c r="AE64" s="83"/>
      <c r="AF64" s="83"/>
      <c r="AG64" s="83"/>
      <c r="AH64" s="83"/>
      <c r="AI64" s="83"/>
      <c r="AJ64" s="83"/>
      <c r="AK64" s="83"/>
      <c r="AL64" s="83"/>
      <c r="AM64" s="83"/>
      <c r="AN64" s="83"/>
      <c r="AO64" s="83"/>
      <c r="AP64" s="83"/>
      <c r="AQ64" s="83"/>
      <c r="AR64" s="83"/>
      <c r="AS64" s="83"/>
      <c r="AT64" s="83"/>
      <c r="AU64" s="83"/>
      <c r="AV64" s="83"/>
      <c r="AW64" s="83"/>
      <c r="AX64" s="83"/>
      <c r="AY64" s="83"/>
      <c r="AZ64" s="83"/>
      <c r="BA64" s="83"/>
      <c r="BB64" s="83"/>
      <c r="BC64" s="83"/>
      <c r="BD64" s="83"/>
      <c r="BE64" s="83"/>
      <c r="BF64" s="83"/>
      <c r="BG64" s="83">
        <v>6123</v>
      </c>
      <c r="BH64" s="83">
        <v>757</v>
      </c>
      <c r="BI64" s="83"/>
      <c r="BJ64" s="83">
        <v>653</v>
      </c>
      <c r="BK64" s="83"/>
      <c r="BL64" s="83"/>
      <c r="BM64" s="83"/>
      <c r="BN64" s="83"/>
      <c r="BO64" s="81"/>
      <c r="BP64" s="80"/>
      <c r="BQ64" s="80"/>
      <c r="BR64" s="80"/>
      <c r="BS64" s="80"/>
      <c r="BT64" s="80"/>
      <c r="BU64" s="80"/>
      <c r="BV64" s="80"/>
      <c r="BW64" s="80"/>
      <c r="BX64" s="80"/>
      <c r="BY64" s="80"/>
      <c r="BZ64" s="80"/>
      <c r="CA64" s="80"/>
      <c r="CB64" s="80"/>
      <c r="CC64" s="80"/>
      <c r="CD64" s="80"/>
      <c r="CE64" s="80"/>
      <c r="CF64" s="80"/>
      <c r="CG64" s="80"/>
      <c r="CH64" s="80"/>
      <c r="CI64" s="80"/>
      <c r="CJ64" s="80"/>
      <c r="CK64" s="80"/>
      <c r="CL64" s="80"/>
      <c r="CM64" s="80"/>
      <c r="CN64" s="80"/>
      <c r="CO64" s="80"/>
      <c r="CP64" s="80"/>
      <c r="CQ64" s="80"/>
      <c r="CR64" s="80"/>
      <c r="CS64" s="80"/>
      <c r="CT64" s="80"/>
      <c r="CU64" s="80"/>
      <c r="CV64" s="80"/>
      <c r="CW64" s="80"/>
      <c r="CX64" s="80"/>
      <c r="CY64" s="80"/>
      <c r="CZ64" s="80"/>
      <c r="DA64" s="80"/>
      <c r="DB64" s="80"/>
      <c r="DC64" s="80"/>
      <c r="DD64" s="80"/>
      <c r="DE64" s="80"/>
      <c r="DF64" s="80"/>
      <c r="DG64" s="80"/>
      <c r="DH64" s="80"/>
      <c r="DI64" s="80"/>
      <c r="DJ64" s="80"/>
      <c r="DK64" s="80"/>
      <c r="DL64" s="80"/>
      <c r="DM64" s="80"/>
      <c r="DN64" s="80"/>
      <c r="DO64" s="80"/>
      <c r="DP64" s="80"/>
      <c r="DQ64" s="80"/>
      <c r="DR64" s="80"/>
      <c r="DS64" s="80"/>
      <c r="DT64" s="80"/>
      <c r="DU64" s="80"/>
      <c r="DV64" s="80"/>
      <c r="DW64" s="80"/>
      <c r="DX64" s="80"/>
      <c r="DY64" s="80"/>
      <c r="DZ64" s="80"/>
      <c r="EA64" s="80"/>
      <c r="EB64" s="80"/>
      <c r="EC64" s="80"/>
      <c r="ED64" s="80"/>
      <c r="EE64" s="80"/>
      <c r="EF64" s="80"/>
      <c r="EG64" s="80"/>
      <c r="EH64" s="80"/>
      <c r="EI64" s="80"/>
      <c r="EJ64" s="80"/>
      <c r="EK64" s="80"/>
      <c r="EL64" s="80"/>
      <c r="EM64" s="80"/>
      <c r="EN64" s="80"/>
      <c r="EO64" s="80"/>
      <c r="EP64" s="80"/>
      <c r="EQ64" s="80"/>
      <c r="ER64" s="80"/>
      <c r="ES64" s="80"/>
      <c r="ET64" s="80"/>
      <c r="EU64" s="80"/>
      <c r="EV64" s="80"/>
      <c r="EW64" s="80"/>
      <c r="EX64" s="80"/>
      <c r="EY64" s="80"/>
      <c r="EZ64" s="80"/>
      <c r="FA64" s="80"/>
      <c r="FB64" s="80"/>
      <c r="FC64" s="80"/>
      <c r="FD64" s="80"/>
      <c r="FE64" s="80"/>
      <c r="FF64" s="80"/>
      <c r="FG64" s="80"/>
      <c r="FH64" s="80"/>
      <c r="FI64" s="80"/>
      <c r="FJ64" s="80"/>
      <c r="FK64" s="80"/>
      <c r="FL64" s="80"/>
      <c r="FM64" s="80"/>
      <c r="FN64" s="80"/>
      <c r="FO64" s="80"/>
      <c r="FP64" s="80"/>
      <c r="FQ64" s="80"/>
      <c r="FR64" s="80"/>
      <c r="FS64" s="80"/>
      <c r="FT64" s="80"/>
      <c r="FU64" s="80"/>
      <c r="FV64" s="80"/>
      <c r="FW64" s="80"/>
      <c r="FX64" s="80"/>
      <c r="FY64" s="80"/>
      <c r="FZ64" s="80"/>
      <c r="GA64" s="80"/>
      <c r="GB64" s="80"/>
      <c r="GC64" s="80"/>
      <c r="GD64" s="80"/>
      <c r="GE64" s="80"/>
      <c r="GF64" s="80"/>
      <c r="GG64" s="80"/>
      <c r="GH64" s="80"/>
      <c r="GI64" s="80"/>
      <c r="GJ64" s="80"/>
      <c r="GK64" s="80"/>
      <c r="GL64" s="80"/>
      <c r="GM64" s="80"/>
      <c r="GN64" s="80"/>
      <c r="GO64" s="80"/>
      <c r="GP64" s="80"/>
      <c r="GQ64" s="80"/>
      <c r="GR64" s="80"/>
      <c r="GS64" s="80"/>
      <c r="GT64" s="80"/>
      <c r="GU64" s="80"/>
      <c r="GV64" s="80"/>
      <c r="GW64" s="80"/>
      <c r="GX64" s="80"/>
      <c r="GY64" s="80"/>
      <c r="GZ64" s="80"/>
      <c r="HA64" s="80"/>
      <c r="HB64" s="80"/>
      <c r="HC64" s="80"/>
      <c r="HD64" s="80"/>
      <c r="HE64" s="80"/>
      <c r="HF64" s="80"/>
      <c r="HG64" s="80"/>
      <c r="HH64" s="80"/>
      <c r="HI64" s="80"/>
      <c r="HJ64" s="80"/>
      <c r="HK64" s="80"/>
      <c r="HL64" s="80"/>
      <c r="HM64" s="80"/>
      <c r="HN64" s="80"/>
      <c r="HO64" s="80"/>
      <c r="HP64" s="80"/>
      <c r="HQ64" s="80"/>
      <c r="HR64" s="80"/>
      <c r="HS64" s="80"/>
      <c r="HT64" s="80"/>
      <c r="HU64" s="80"/>
      <c r="HV64" s="80"/>
      <c r="HW64" s="80"/>
      <c r="HX64" s="80"/>
      <c r="HY64" s="80"/>
      <c r="HZ64" s="80"/>
      <c r="IA64" s="80"/>
      <c r="IB64" s="80"/>
      <c r="IC64" s="80"/>
      <c r="ID64" s="80"/>
      <c r="IE64" s="80"/>
      <c r="IF64" s="80"/>
      <c r="IG64" s="80"/>
      <c r="IH64" s="80"/>
      <c r="II64" s="80"/>
      <c r="IJ64" s="80"/>
      <c r="IK64" s="80"/>
      <c r="IL64" s="80"/>
      <c r="IM64" s="80"/>
      <c r="IN64" s="80"/>
      <c r="IO64" s="80"/>
      <c r="IP64" s="80">
        <v>26</v>
      </c>
      <c r="IQ64" s="80"/>
      <c r="IR64" s="80"/>
      <c r="IS64" s="80"/>
      <c r="IT64" s="80"/>
      <c r="IU64" s="80"/>
      <c r="IV64" s="80"/>
      <c r="IW64" s="80"/>
      <c r="IX64" s="80"/>
      <c r="IY64" s="80"/>
      <c r="IZ64" s="80"/>
      <c r="JA64" s="80"/>
      <c r="JB64" s="80"/>
      <c r="JC64" s="80"/>
      <c r="JD64" s="80"/>
      <c r="JE64" s="80"/>
      <c r="JF64" s="80"/>
      <c r="JG64" s="80"/>
      <c r="JH64" s="80"/>
      <c r="JI64" s="80"/>
      <c r="JJ64" s="80"/>
      <c r="JK64" s="80"/>
      <c r="JL64" s="80"/>
      <c r="JM64" s="80"/>
      <c r="JN64" s="80"/>
      <c r="JO64" s="80"/>
      <c r="JP64" s="80">
        <v>15</v>
      </c>
      <c r="JQ64" s="80"/>
      <c r="JR64" s="80"/>
      <c r="JS64" s="80"/>
      <c r="JT64" s="80"/>
      <c r="JU64" s="80"/>
      <c r="JV64" s="80"/>
      <c r="JW64" s="80"/>
      <c r="JX64" s="80"/>
      <c r="JY64" s="80"/>
      <c r="JZ64" s="80"/>
      <c r="KA64" s="80"/>
      <c r="KB64" s="80"/>
      <c r="KC64" s="80"/>
      <c r="KD64" s="80"/>
      <c r="KE64" s="80"/>
      <c r="KF64" s="80"/>
      <c r="KG64" s="80"/>
      <c r="KH64" s="80"/>
      <c r="KI64" s="80"/>
      <c r="KJ64" s="80"/>
      <c r="KK64" s="80"/>
      <c r="KL64" s="80"/>
      <c r="KM64" s="80"/>
      <c r="KN64" s="80"/>
      <c r="KO64" s="80"/>
      <c r="KP64" s="80"/>
      <c r="KQ64" s="80"/>
      <c r="KR64" s="80"/>
      <c r="KS64" s="80"/>
      <c r="KT64" s="80"/>
      <c r="KU64" s="80"/>
      <c r="KV64" s="80"/>
      <c r="KW64" s="80"/>
      <c r="KX64" s="80"/>
      <c r="KY64" s="80"/>
      <c r="KZ64" s="80"/>
      <c r="LA64" s="80"/>
      <c r="LB64" s="80"/>
      <c r="LC64" s="80"/>
      <c r="LD64" s="80"/>
      <c r="LE64" s="80"/>
      <c r="LF64" s="80"/>
      <c r="LG64" s="80">
        <v>0</v>
      </c>
      <c r="LH64" s="80"/>
      <c r="LI64" s="80"/>
      <c r="LJ64" s="80"/>
      <c r="LK64" s="80"/>
      <c r="LL64" s="80"/>
      <c r="LM64" s="80"/>
      <c r="LN64" s="80"/>
      <c r="LO64" s="80">
        <v>6</v>
      </c>
      <c r="LP64" s="80"/>
      <c r="LQ64" s="80"/>
      <c r="LR64" s="80"/>
      <c r="LS64" s="80"/>
      <c r="LT64" s="80"/>
      <c r="LU64" s="80"/>
      <c r="LV64" s="80"/>
      <c r="LW64" s="80"/>
      <c r="LX64" s="80"/>
      <c r="LY64" s="80"/>
      <c r="LZ64" s="80"/>
      <c r="MA64" s="80"/>
      <c r="MB64" s="80"/>
      <c r="MC64" s="80"/>
      <c r="MD64" s="80"/>
      <c r="ME64" s="80"/>
      <c r="MF64" s="80"/>
      <c r="MG64" s="80"/>
      <c r="MH64" s="80"/>
      <c r="MI64" s="80"/>
      <c r="MJ64" s="80"/>
      <c r="MK64" s="80"/>
      <c r="ML64" s="80"/>
      <c r="MM64" s="80"/>
      <c r="MN64" s="80"/>
      <c r="MO64" s="80"/>
      <c r="MP64" s="80"/>
      <c r="MQ64" s="80"/>
      <c r="MR64" s="80"/>
      <c r="MS64" s="80"/>
      <c r="MT64" s="80"/>
      <c r="MU64" s="80"/>
      <c r="MV64" s="80"/>
      <c r="MW64" s="80"/>
      <c r="MX64" s="80"/>
      <c r="MY64" s="80"/>
      <c r="MZ64" s="80"/>
      <c r="NA64" s="80"/>
      <c r="NB64" s="80"/>
      <c r="NC64" s="80"/>
      <c r="ND64" s="80"/>
      <c r="NE64" s="80"/>
      <c r="NF64" s="80"/>
      <c r="NG64" s="80"/>
      <c r="NH64" s="80"/>
      <c r="NI64" s="80"/>
      <c r="NJ64" s="80"/>
      <c r="NK64" s="80"/>
      <c r="NL64" s="80"/>
      <c r="NM64" s="80"/>
      <c r="NN64" s="80"/>
      <c r="NO64" s="80"/>
      <c r="NP64" s="80"/>
      <c r="NQ64" s="80"/>
      <c r="NR64" s="80"/>
      <c r="NS64" s="80"/>
      <c r="NT64" s="80"/>
      <c r="NU64" s="80"/>
      <c r="NV64" s="80"/>
      <c r="NW64" s="80"/>
      <c r="NX64" s="80"/>
      <c r="NY64" s="80"/>
      <c r="NZ64" s="80"/>
      <c r="OA64" s="80"/>
      <c r="OB64" s="79">
        <v>7584</v>
      </c>
    </row>
    <row r="65" spans="1:392" ht="13.15">
      <c r="A65" s="27">
        <v>331419</v>
      </c>
      <c r="B65" s="86" t="s">
        <v>178</v>
      </c>
      <c r="C65" s="83"/>
      <c r="D65" s="83"/>
      <c r="E65" s="83"/>
      <c r="F65" s="83"/>
      <c r="G65" s="83"/>
      <c r="H65" s="83"/>
      <c r="I65" s="83"/>
      <c r="J65" s="83"/>
      <c r="K65" s="83"/>
      <c r="L65" s="83"/>
      <c r="M65" s="83"/>
      <c r="N65" s="83"/>
      <c r="O65" s="83"/>
      <c r="P65" s="83"/>
      <c r="Q65" s="83"/>
      <c r="R65" s="83"/>
      <c r="S65" s="83"/>
      <c r="T65" s="83"/>
      <c r="U65" s="83"/>
      <c r="V65" s="83"/>
      <c r="W65" s="83"/>
      <c r="X65" s="83"/>
      <c r="Y65" s="83"/>
      <c r="Z65" s="83"/>
      <c r="AA65" s="83"/>
      <c r="AB65" s="83"/>
      <c r="AC65" s="83"/>
      <c r="AD65" s="83">
        <v>4</v>
      </c>
      <c r="AE65" s="83"/>
      <c r="AF65" s="83"/>
      <c r="AG65" s="83"/>
      <c r="AH65" s="83"/>
      <c r="AI65" s="83"/>
      <c r="AJ65" s="83"/>
      <c r="AK65" s="83"/>
      <c r="AL65" s="83"/>
      <c r="AM65" s="83"/>
      <c r="AN65" s="83"/>
      <c r="AO65" s="83"/>
      <c r="AP65" s="83"/>
      <c r="AQ65" s="83">
        <v>25</v>
      </c>
      <c r="AR65" s="83"/>
      <c r="AS65" s="83"/>
      <c r="AT65" s="83"/>
      <c r="AU65" s="83"/>
      <c r="AV65" s="83"/>
      <c r="AW65" s="83"/>
      <c r="AX65" s="83"/>
      <c r="AY65" s="83"/>
      <c r="AZ65" s="83"/>
      <c r="BA65" s="83"/>
      <c r="BB65" s="83"/>
      <c r="BC65" s="83">
        <v>1</v>
      </c>
      <c r="BD65" s="83"/>
      <c r="BE65" s="83"/>
      <c r="BF65" s="83">
        <v>33</v>
      </c>
      <c r="BG65" s="83"/>
      <c r="BH65" s="83">
        <v>5737</v>
      </c>
      <c r="BI65" s="83"/>
      <c r="BJ65" s="83">
        <v>65</v>
      </c>
      <c r="BK65" s="83"/>
      <c r="BL65" s="83"/>
      <c r="BM65" s="83"/>
      <c r="BN65" s="83"/>
      <c r="BO65" s="81">
        <v>13</v>
      </c>
      <c r="BP65" s="80"/>
      <c r="BQ65" s="80"/>
      <c r="BR65" s="80"/>
      <c r="BS65" s="80"/>
      <c r="BT65" s="80"/>
      <c r="BU65" s="80"/>
      <c r="BV65" s="80"/>
      <c r="BW65" s="80"/>
      <c r="BX65" s="80"/>
      <c r="BY65" s="80"/>
      <c r="BZ65" s="80"/>
      <c r="CA65" s="80"/>
      <c r="CB65" s="80"/>
      <c r="CC65" s="80"/>
      <c r="CD65" s="80"/>
      <c r="CE65" s="80"/>
      <c r="CF65" s="80"/>
      <c r="CG65" s="80"/>
      <c r="CH65" s="80"/>
      <c r="CI65" s="80"/>
      <c r="CJ65" s="80"/>
      <c r="CK65" s="80"/>
      <c r="CL65" s="80"/>
      <c r="CM65" s="80"/>
      <c r="CN65" s="80"/>
      <c r="CO65" s="80"/>
      <c r="CP65" s="80"/>
      <c r="CQ65" s="80"/>
      <c r="CR65" s="80"/>
      <c r="CS65" s="80"/>
      <c r="CT65" s="80"/>
      <c r="CU65" s="80"/>
      <c r="CV65" s="80"/>
      <c r="CW65" s="80"/>
      <c r="CX65" s="80"/>
      <c r="CY65" s="80"/>
      <c r="CZ65" s="80"/>
      <c r="DA65" s="80"/>
      <c r="DB65" s="80"/>
      <c r="DC65" s="80"/>
      <c r="DD65" s="80"/>
      <c r="DE65" s="80"/>
      <c r="DF65" s="80"/>
      <c r="DG65" s="80"/>
      <c r="DH65" s="80"/>
      <c r="DI65" s="80"/>
      <c r="DJ65" s="80"/>
      <c r="DK65" s="80"/>
      <c r="DL65" s="80"/>
      <c r="DM65" s="80"/>
      <c r="DN65" s="80"/>
      <c r="DO65" s="80"/>
      <c r="DP65" s="80"/>
      <c r="DQ65" s="80"/>
      <c r="DR65" s="80"/>
      <c r="DS65" s="80"/>
      <c r="DT65" s="80"/>
      <c r="DU65" s="80"/>
      <c r="DV65" s="80"/>
      <c r="DW65" s="80"/>
      <c r="DX65" s="80"/>
      <c r="DY65" s="80"/>
      <c r="DZ65" s="80"/>
      <c r="EA65" s="80"/>
      <c r="EB65" s="80"/>
      <c r="EC65" s="80"/>
      <c r="ED65" s="80"/>
      <c r="EE65" s="80"/>
      <c r="EF65" s="80"/>
      <c r="EG65" s="80"/>
      <c r="EH65" s="80"/>
      <c r="EI65" s="80"/>
      <c r="EJ65" s="80"/>
      <c r="EK65" s="80"/>
      <c r="EL65" s="80"/>
      <c r="EM65" s="80"/>
      <c r="EN65" s="80"/>
      <c r="EO65" s="80"/>
      <c r="EP65" s="80"/>
      <c r="EQ65" s="80"/>
      <c r="ER65" s="80"/>
      <c r="ES65" s="80"/>
      <c r="ET65" s="80"/>
      <c r="EU65" s="80"/>
      <c r="EV65" s="80"/>
      <c r="EW65" s="80"/>
      <c r="EX65" s="80"/>
      <c r="EY65" s="80"/>
      <c r="EZ65" s="80"/>
      <c r="FA65" s="80"/>
      <c r="FB65" s="80"/>
      <c r="FC65" s="80"/>
      <c r="FD65" s="80"/>
      <c r="FE65" s="80"/>
      <c r="FF65" s="80"/>
      <c r="FG65" s="80"/>
      <c r="FH65" s="80"/>
      <c r="FI65" s="80"/>
      <c r="FJ65" s="80"/>
      <c r="FK65" s="80"/>
      <c r="FL65" s="80"/>
      <c r="FM65" s="80"/>
      <c r="FN65" s="80"/>
      <c r="FO65" s="80"/>
      <c r="FP65" s="80"/>
      <c r="FQ65" s="80"/>
      <c r="FR65" s="80"/>
      <c r="FS65" s="80"/>
      <c r="FT65" s="80"/>
      <c r="FU65" s="80"/>
      <c r="FV65" s="80"/>
      <c r="FW65" s="80"/>
      <c r="FX65" s="80"/>
      <c r="FY65" s="80"/>
      <c r="FZ65" s="80"/>
      <c r="GA65" s="80"/>
      <c r="GB65" s="80"/>
      <c r="GC65" s="80"/>
      <c r="GD65" s="80"/>
      <c r="GE65" s="80"/>
      <c r="GF65" s="80"/>
      <c r="GG65" s="80"/>
      <c r="GH65" s="80"/>
      <c r="GI65" s="80"/>
      <c r="GJ65" s="80"/>
      <c r="GK65" s="80"/>
      <c r="GL65" s="80"/>
      <c r="GM65" s="80"/>
      <c r="GN65" s="80"/>
      <c r="GO65" s="80"/>
      <c r="GP65" s="80"/>
      <c r="GQ65" s="80"/>
      <c r="GR65" s="80"/>
      <c r="GS65" s="80"/>
      <c r="GT65" s="80"/>
      <c r="GU65" s="80"/>
      <c r="GV65" s="80"/>
      <c r="GW65" s="80"/>
      <c r="GX65" s="80"/>
      <c r="GY65" s="80"/>
      <c r="GZ65" s="80"/>
      <c r="HA65" s="80"/>
      <c r="HB65" s="80"/>
      <c r="HC65" s="80"/>
      <c r="HD65" s="80"/>
      <c r="HE65" s="80"/>
      <c r="HF65" s="80"/>
      <c r="HG65" s="80"/>
      <c r="HH65" s="80"/>
      <c r="HI65" s="80"/>
      <c r="HJ65" s="80"/>
      <c r="HK65" s="80"/>
      <c r="HL65" s="80"/>
      <c r="HM65" s="80"/>
      <c r="HN65" s="80"/>
      <c r="HO65" s="80"/>
      <c r="HP65" s="80"/>
      <c r="HQ65" s="80"/>
      <c r="HR65" s="80"/>
      <c r="HS65" s="80"/>
      <c r="HT65" s="80"/>
      <c r="HU65" s="80"/>
      <c r="HV65" s="80"/>
      <c r="HW65" s="80"/>
      <c r="HX65" s="80"/>
      <c r="HY65" s="80"/>
      <c r="HZ65" s="80"/>
      <c r="IA65" s="80"/>
      <c r="IB65" s="80"/>
      <c r="IC65" s="80"/>
      <c r="ID65" s="80"/>
      <c r="IE65" s="80"/>
      <c r="IF65" s="80"/>
      <c r="IG65" s="80"/>
      <c r="IH65" s="80"/>
      <c r="II65" s="80"/>
      <c r="IJ65" s="80"/>
      <c r="IK65" s="80"/>
      <c r="IL65" s="80"/>
      <c r="IM65" s="80"/>
      <c r="IN65" s="80"/>
      <c r="IO65" s="80">
        <v>3</v>
      </c>
      <c r="IP65" s="80">
        <v>5</v>
      </c>
      <c r="IQ65" s="80"/>
      <c r="IR65" s="80"/>
      <c r="IS65" s="80"/>
      <c r="IT65" s="80"/>
      <c r="IU65" s="80"/>
      <c r="IV65" s="80"/>
      <c r="IW65" s="80"/>
      <c r="IX65" s="80"/>
      <c r="IY65" s="80"/>
      <c r="IZ65" s="80"/>
      <c r="JA65" s="80"/>
      <c r="JB65" s="80"/>
      <c r="JC65" s="80"/>
      <c r="JD65" s="80"/>
      <c r="JE65" s="80"/>
      <c r="JF65" s="80"/>
      <c r="JG65" s="80"/>
      <c r="JH65" s="80"/>
      <c r="JI65" s="80"/>
      <c r="JJ65" s="80"/>
      <c r="JK65" s="80"/>
      <c r="JL65" s="80"/>
      <c r="JM65" s="80"/>
      <c r="JN65" s="80"/>
      <c r="JO65" s="80"/>
      <c r="JP65" s="80">
        <v>7</v>
      </c>
      <c r="JQ65" s="80"/>
      <c r="JR65" s="80"/>
      <c r="JS65" s="80"/>
      <c r="JT65" s="80"/>
      <c r="JU65" s="80"/>
      <c r="JV65" s="80"/>
      <c r="JW65" s="80"/>
      <c r="JX65" s="80"/>
      <c r="JY65" s="80"/>
      <c r="JZ65" s="80"/>
      <c r="KA65" s="80"/>
      <c r="KB65" s="80"/>
      <c r="KC65" s="80"/>
      <c r="KD65" s="80"/>
      <c r="KE65" s="80"/>
      <c r="KF65" s="80"/>
      <c r="KG65" s="80"/>
      <c r="KH65" s="80"/>
      <c r="KI65" s="80"/>
      <c r="KJ65" s="80"/>
      <c r="KK65" s="80"/>
      <c r="KL65" s="80"/>
      <c r="KM65" s="80"/>
      <c r="KN65" s="80"/>
      <c r="KO65" s="80"/>
      <c r="KP65" s="80"/>
      <c r="KQ65" s="80"/>
      <c r="KR65" s="80"/>
      <c r="KS65" s="80"/>
      <c r="KT65" s="80"/>
      <c r="KU65" s="80"/>
      <c r="KV65" s="80"/>
      <c r="KW65" s="80"/>
      <c r="KX65" s="80"/>
      <c r="KY65" s="80"/>
      <c r="KZ65" s="80"/>
      <c r="LA65" s="80"/>
      <c r="LB65" s="80"/>
      <c r="LC65" s="80"/>
      <c r="LD65" s="80"/>
      <c r="LE65" s="80"/>
      <c r="LF65" s="80"/>
      <c r="LG65" s="80">
        <v>1</v>
      </c>
      <c r="LH65" s="80"/>
      <c r="LI65" s="80"/>
      <c r="LJ65" s="80"/>
      <c r="LK65" s="80"/>
      <c r="LL65" s="80"/>
      <c r="LM65" s="80"/>
      <c r="LN65" s="80"/>
      <c r="LO65" s="80">
        <v>22</v>
      </c>
      <c r="LP65" s="80"/>
      <c r="LQ65" s="80"/>
      <c r="LR65" s="80"/>
      <c r="LS65" s="80"/>
      <c r="LT65" s="80"/>
      <c r="LU65" s="80"/>
      <c r="LV65" s="80"/>
      <c r="LW65" s="80"/>
      <c r="LX65" s="80"/>
      <c r="LY65" s="80"/>
      <c r="LZ65" s="80"/>
      <c r="MA65" s="80"/>
      <c r="MB65" s="80"/>
      <c r="MC65" s="80"/>
      <c r="MD65" s="80"/>
      <c r="ME65" s="80"/>
      <c r="MF65" s="80"/>
      <c r="MG65" s="80"/>
      <c r="MH65" s="80"/>
      <c r="MI65" s="80"/>
      <c r="MJ65" s="80"/>
      <c r="MK65" s="80"/>
      <c r="ML65" s="80"/>
      <c r="MM65" s="80"/>
      <c r="MN65" s="80"/>
      <c r="MO65" s="80"/>
      <c r="MP65" s="80"/>
      <c r="MQ65" s="80"/>
      <c r="MR65" s="80"/>
      <c r="MS65" s="80"/>
      <c r="MT65" s="80"/>
      <c r="MU65" s="80"/>
      <c r="MV65" s="80"/>
      <c r="MW65" s="80"/>
      <c r="MX65" s="80"/>
      <c r="MY65" s="80"/>
      <c r="MZ65" s="80"/>
      <c r="NA65" s="80"/>
      <c r="NB65" s="80"/>
      <c r="NC65" s="80"/>
      <c r="ND65" s="80"/>
      <c r="NE65" s="80"/>
      <c r="NF65" s="80"/>
      <c r="NG65" s="80"/>
      <c r="NH65" s="80"/>
      <c r="NI65" s="80"/>
      <c r="NJ65" s="80"/>
      <c r="NK65" s="80"/>
      <c r="NL65" s="80"/>
      <c r="NM65" s="80"/>
      <c r="NN65" s="80"/>
      <c r="NO65" s="80"/>
      <c r="NP65" s="80"/>
      <c r="NQ65" s="80"/>
      <c r="NR65" s="80"/>
      <c r="NS65" s="80"/>
      <c r="NT65" s="80"/>
      <c r="NU65" s="80"/>
      <c r="NV65" s="80"/>
      <c r="NW65" s="80"/>
      <c r="NX65" s="80">
        <v>11</v>
      </c>
      <c r="NY65" s="80"/>
      <c r="NZ65" s="80"/>
      <c r="OA65" s="80"/>
      <c r="OB65" s="88">
        <v>5927</v>
      </c>
    </row>
    <row r="66" spans="1:392" ht="13.15">
      <c r="A66" s="27">
        <v>331420</v>
      </c>
      <c r="B66" s="86" t="s">
        <v>179</v>
      </c>
      <c r="C66" s="83"/>
      <c r="D66" s="83"/>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v>17</v>
      </c>
      <c r="AE66" s="83"/>
      <c r="AF66" s="83"/>
      <c r="AG66" s="83"/>
      <c r="AH66" s="83"/>
      <c r="AI66" s="83"/>
      <c r="AJ66" s="83"/>
      <c r="AK66" s="83"/>
      <c r="AL66" s="83"/>
      <c r="AM66" s="83"/>
      <c r="AN66" s="83"/>
      <c r="AO66" s="83"/>
      <c r="AP66" s="83"/>
      <c r="AQ66" s="83"/>
      <c r="AR66" s="83">
        <v>44</v>
      </c>
      <c r="AS66" s="83"/>
      <c r="AT66" s="83"/>
      <c r="AU66" s="83"/>
      <c r="AV66" s="83"/>
      <c r="AW66" s="83"/>
      <c r="AX66" s="83"/>
      <c r="AY66" s="83"/>
      <c r="AZ66" s="83"/>
      <c r="BA66" s="83"/>
      <c r="BB66" s="83"/>
      <c r="BC66" s="83">
        <v>15</v>
      </c>
      <c r="BD66" s="83"/>
      <c r="BE66" s="83">
        <v>4</v>
      </c>
      <c r="BF66" s="83">
        <v>85</v>
      </c>
      <c r="BG66" s="83">
        <v>1057</v>
      </c>
      <c r="BH66" s="83">
        <v>15</v>
      </c>
      <c r="BI66" s="83">
        <v>23914</v>
      </c>
      <c r="BJ66" s="83">
        <v>41</v>
      </c>
      <c r="BK66" s="83"/>
      <c r="BL66" s="83">
        <v>2</v>
      </c>
      <c r="BM66" s="83"/>
      <c r="BN66" s="83"/>
      <c r="BO66" s="81">
        <v>22</v>
      </c>
      <c r="BP66" s="80"/>
      <c r="BQ66" s="80"/>
      <c r="BR66" s="80"/>
      <c r="BS66" s="80"/>
      <c r="BT66" s="80"/>
      <c r="BU66" s="80"/>
      <c r="BV66" s="80"/>
      <c r="BW66" s="80"/>
      <c r="BX66" s="80"/>
      <c r="BY66" s="80"/>
      <c r="BZ66" s="80"/>
      <c r="CA66" s="80"/>
      <c r="CB66" s="80"/>
      <c r="CC66" s="80"/>
      <c r="CD66" s="80"/>
      <c r="CE66" s="80"/>
      <c r="CF66" s="80">
        <v>50</v>
      </c>
      <c r="CG66" s="80"/>
      <c r="CH66" s="80"/>
      <c r="CI66" s="80"/>
      <c r="CJ66" s="80"/>
      <c r="CK66" s="80"/>
      <c r="CL66" s="80"/>
      <c r="CM66" s="80"/>
      <c r="CN66" s="80"/>
      <c r="CO66" s="80"/>
      <c r="CP66" s="80"/>
      <c r="CQ66" s="80"/>
      <c r="CR66" s="80"/>
      <c r="CS66" s="80"/>
      <c r="CT66" s="80"/>
      <c r="CU66" s="80"/>
      <c r="CV66" s="80"/>
      <c r="CW66" s="80"/>
      <c r="CX66" s="80"/>
      <c r="CY66" s="80"/>
      <c r="CZ66" s="80"/>
      <c r="DA66" s="80"/>
      <c r="DB66" s="80"/>
      <c r="DC66" s="80"/>
      <c r="DD66" s="80"/>
      <c r="DE66" s="80"/>
      <c r="DF66" s="80"/>
      <c r="DG66" s="80"/>
      <c r="DH66" s="80"/>
      <c r="DI66" s="80"/>
      <c r="DJ66" s="80"/>
      <c r="DK66" s="80"/>
      <c r="DL66" s="80"/>
      <c r="DM66" s="80"/>
      <c r="DN66" s="80"/>
      <c r="DO66" s="80">
        <v>4</v>
      </c>
      <c r="DP66" s="80"/>
      <c r="DQ66" s="80"/>
      <c r="DR66" s="80">
        <v>1</v>
      </c>
      <c r="DS66" s="80"/>
      <c r="DT66" s="80"/>
      <c r="DU66" s="80"/>
      <c r="DV66" s="80"/>
      <c r="DW66" s="80"/>
      <c r="DX66" s="80"/>
      <c r="DY66" s="80"/>
      <c r="DZ66" s="80"/>
      <c r="EA66" s="80"/>
      <c r="EB66" s="80"/>
      <c r="EC66" s="80"/>
      <c r="ED66" s="80"/>
      <c r="EE66" s="80"/>
      <c r="EF66" s="80"/>
      <c r="EG66" s="80"/>
      <c r="EH66" s="80"/>
      <c r="EI66" s="80"/>
      <c r="EJ66" s="80"/>
      <c r="EK66" s="80"/>
      <c r="EL66" s="80"/>
      <c r="EM66" s="80"/>
      <c r="EN66" s="80"/>
      <c r="EO66" s="80"/>
      <c r="EP66" s="80"/>
      <c r="EQ66" s="80"/>
      <c r="ER66" s="80">
        <v>150</v>
      </c>
      <c r="ES66" s="80"/>
      <c r="ET66" s="80"/>
      <c r="EU66" s="80">
        <v>7</v>
      </c>
      <c r="EV66" s="80"/>
      <c r="EW66" s="80"/>
      <c r="EX66" s="80"/>
      <c r="EY66" s="80"/>
      <c r="EZ66" s="80"/>
      <c r="FA66" s="80"/>
      <c r="FB66" s="80"/>
      <c r="FC66" s="80"/>
      <c r="FD66" s="80"/>
      <c r="FE66" s="80"/>
      <c r="FF66" s="80"/>
      <c r="FG66" s="80"/>
      <c r="FH66" s="80"/>
      <c r="FI66" s="80"/>
      <c r="FJ66" s="80"/>
      <c r="FK66" s="80"/>
      <c r="FL66" s="80"/>
      <c r="FM66" s="80"/>
      <c r="FN66" s="80"/>
      <c r="FO66" s="80"/>
      <c r="FP66" s="80"/>
      <c r="FQ66" s="80"/>
      <c r="FR66" s="80"/>
      <c r="FS66" s="80"/>
      <c r="FT66" s="80"/>
      <c r="FU66" s="80"/>
      <c r="FV66" s="80"/>
      <c r="FW66" s="80"/>
      <c r="FX66" s="80"/>
      <c r="FY66" s="80"/>
      <c r="FZ66" s="80"/>
      <c r="GA66" s="80"/>
      <c r="GB66" s="80"/>
      <c r="GC66" s="80"/>
      <c r="GD66" s="80"/>
      <c r="GE66" s="80"/>
      <c r="GF66" s="80"/>
      <c r="GG66" s="80"/>
      <c r="GH66" s="80"/>
      <c r="GI66" s="80"/>
      <c r="GJ66" s="80"/>
      <c r="GK66" s="80"/>
      <c r="GL66" s="80"/>
      <c r="GM66" s="80"/>
      <c r="GN66" s="80"/>
      <c r="GO66" s="80"/>
      <c r="GP66" s="80"/>
      <c r="GQ66" s="80"/>
      <c r="GR66" s="80"/>
      <c r="GS66" s="80"/>
      <c r="GT66" s="80"/>
      <c r="GU66" s="80"/>
      <c r="GV66" s="80"/>
      <c r="GW66" s="80"/>
      <c r="GX66" s="80"/>
      <c r="GY66" s="80"/>
      <c r="GZ66" s="80"/>
      <c r="HA66" s="80"/>
      <c r="HB66" s="80"/>
      <c r="HC66" s="80"/>
      <c r="HD66" s="80"/>
      <c r="HE66" s="80"/>
      <c r="HF66" s="80"/>
      <c r="HG66" s="80"/>
      <c r="HH66" s="80"/>
      <c r="HI66" s="80"/>
      <c r="HJ66" s="80"/>
      <c r="HK66" s="80"/>
      <c r="HL66" s="80"/>
      <c r="HM66" s="80"/>
      <c r="HN66" s="80"/>
      <c r="HO66" s="80"/>
      <c r="HP66" s="80"/>
      <c r="HQ66" s="80"/>
      <c r="HR66" s="80"/>
      <c r="HS66" s="80"/>
      <c r="HT66" s="80"/>
      <c r="HU66" s="80"/>
      <c r="HV66" s="80"/>
      <c r="HW66" s="80"/>
      <c r="HX66" s="80"/>
      <c r="HY66" s="80"/>
      <c r="HZ66" s="80"/>
      <c r="IA66" s="80"/>
      <c r="IB66" s="80"/>
      <c r="IC66" s="80"/>
      <c r="ID66" s="80"/>
      <c r="IE66" s="80"/>
      <c r="IF66" s="80"/>
      <c r="IG66" s="80"/>
      <c r="IH66" s="80"/>
      <c r="II66" s="80"/>
      <c r="IJ66" s="80"/>
      <c r="IK66" s="80"/>
      <c r="IL66" s="80"/>
      <c r="IM66" s="80"/>
      <c r="IN66" s="80"/>
      <c r="IO66" s="80"/>
      <c r="IP66" s="80"/>
      <c r="IQ66" s="80"/>
      <c r="IR66" s="80"/>
      <c r="IS66" s="80"/>
      <c r="IT66" s="80"/>
      <c r="IU66" s="80"/>
      <c r="IV66" s="80"/>
      <c r="IW66" s="80"/>
      <c r="IX66" s="80"/>
      <c r="IY66" s="80"/>
      <c r="IZ66" s="80"/>
      <c r="JA66" s="80"/>
      <c r="JB66" s="80"/>
      <c r="JC66" s="80"/>
      <c r="JD66" s="80"/>
      <c r="JE66" s="80">
        <v>1</v>
      </c>
      <c r="JF66" s="80"/>
      <c r="JG66" s="80"/>
      <c r="JH66" s="80"/>
      <c r="JI66" s="80"/>
      <c r="JJ66" s="80"/>
      <c r="JK66" s="80"/>
      <c r="JL66" s="80"/>
      <c r="JM66" s="80"/>
      <c r="JN66" s="80"/>
      <c r="JO66" s="80"/>
      <c r="JP66" s="80">
        <v>24</v>
      </c>
      <c r="JQ66" s="80"/>
      <c r="JR66" s="80"/>
      <c r="JS66" s="80"/>
      <c r="JT66" s="80"/>
      <c r="JU66" s="80"/>
      <c r="JV66" s="80"/>
      <c r="JW66" s="80"/>
      <c r="JX66" s="80"/>
      <c r="JY66" s="80"/>
      <c r="JZ66" s="80"/>
      <c r="KA66" s="80"/>
      <c r="KB66" s="80"/>
      <c r="KC66" s="80"/>
      <c r="KD66" s="80"/>
      <c r="KE66" s="80"/>
      <c r="KF66" s="80"/>
      <c r="KG66" s="80"/>
      <c r="KH66" s="80"/>
      <c r="KI66" s="80"/>
      <c r="KJ66" s="80"/>
      <c r="KK66" s="80"/>
      <c r="KL66" s="80"/>
      <c r="KM66" s="80"/>
      <c r="KN66" s="80"/>
      <c r="KO66" s="80"/>
      <c r="KP66" s="80"/>
      <c r="KQ66" s="80"/>
      <c r="KR66" s="80"/>
      <c r="KS66" s="80"/>
      <c r="KT66" s="80"/>
      <c r="KU66" s="80"/>
      <c r="KV66" s="80"/>
      <c r="KW66" s="80"/>
      <c r="KX66" s="80"/>
      <c r="KY66" s="80"/>
      <c r="KZ66" s="80"/>
      <c r="LA66" s="80"/>
      <c r="LB66" s="80"/>
      <c r="LC66" s="80"/>
      <c r="LD66" s="80"/>
      <c r="LE66" s="80"/>
      <c r="LF66" s="80"/>
      <c r="LG66" s="80">
        <v>4</v>
      </c>
      <c r="LH66" s="80"/>
      <c r="LI66" s="80"/>
      <c r="LJ66" s="80"/>
      <c r="LK66" s="80"/>
      <c r="LL66" s="80"/>
      <c r="LM66" s="80"/>
      <c r="LN66" s="80"/>
      <c r="LO66" s="80">
        <v>102</v>
      </c>
      <c r="LP66" s="80"/>
      <c r="LQ66" s="80"/>
      <c r="LR66" s="80"/>
      <c r="LS66" s="80"/>
      <c r="LT66" s="80"/>
      <c r="LU66" s="80"/>
      <c r="LV66" s="80"/>
      <c r="LW66" s="80"/>
      <c r="LX66" s="80"/>
      <c r="LY66" s="80"/>
      <c r="LZ66" s="80"/>
      <c r="MA66" s="80"/>
      <c r="MB66" s="80"/>
      <c r="MC66" s="80"/>
      <c r="MD66" s="80"/>
      <c r="ME66" s="80"/>
      <c r="MF66" s="80"/>
      <c r="MG66" s="80"/>
      <c r="MH66" s="80"/>
      <c r="MI66" s="80"/>
      <c r="MJ66" s="80"/>
      <c r="MK66" s="80"/>
      <c r="ML66" s="80"/>
      <c r="MM66" s="80"/>
      <c r="MN66" s="80"/>
      <c r="MO66" s="80"/>
      <c r="MP66" s="80"/>
      <c r="MQ66" s="80"/>
      <c r="MR66" s="80"/>
      <c r="MS66" s="80"/>
      <c r="MT66" s="80"/>
      <c r="MU66" s="80"/>
      <c r="MV66" s="80"/>
      <c r="MW66" s="80"/>
      <c r="MX66" s="80"/>
      <c r="MY66" s="80"/>
      <c r="MZ66" s="80"/>
      <c r="NA66" s="80"/>
      <c r="NB66" s="80"/>
      <c r="NC66" s="80"/>
      <c r="ND66" s="80"/>
      <c r="NE66" s="80"/>
      <c r="NF66" s="80"/>
      <c r="NG66" s="80"/>
      <c r="NH66" s="80"/>
      <c r="NI66" s="80"/>
      <c r="NJ66" s="80"/>
      <c r="NK66" s="80"/>
      <c r="NL66" s="80"/>
      <c r="NM66" s="80"/>
      <c r="NN66" s="80"/>
      <c r="NO66" s="80"/>
      <c r="NP66" s="80"/>
      <c r="NQ66" s="80"/>
      <c r="NR66" s="80"/>
      <c r="NS66" s="80"/>
      <c r="NT66" s="80"/>
      <c r="NU66" s="80"/>
      <c r="NV66" s="80"/>
      <c r="NW66" s="80"/>
      <c r="NX66" s="80">
        <v>0</v>
      </c>
      <c r="NY66" s="80"/>
      <c r="NZ66" s="80"/>
      <c r="OA66" s="80"/>
      <c r="OB66" s="79">
        <v>25562</v>
      </c>
    </row>
    <row r="67" spans="1:392" ht="13.15">
      <c r="A67" s="27">
        <v>331490</v>
      </c>
      <c r="B67" s="86" t="s">
        <v>180</v>
      </c>
      <c r="C67" s="83"/>
      <c r="D67" s="83"/>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v>12</v>
      </c>
      <c r="AE67" s="83"/>
      <c r="AF67" s="83"/>
      <c r="AG67" s="83"/>
      <c r="AH67" s="83"/>
      <c r="AI67" s="83"/>
      <c r="AJ67" s="83"/>
      <c r="AK67" s="83"/>
      <c r="AL67" s="83"/>
      <c r="AM67" s="83"/>
      <c r="AN67" s="83"/>
      <c r="AO67" s="83"/>
      <c r="AP67" s="83"/>
      <c r="AQ67" s="83"/>
      <c r="AR67" s="83"/>
      <c r="AS67" s="83"/>
      <c r="AT67" s="83"/>
      <c r="AU67" s="83"/>
      <c r="AV67" s="83"/>
      <c r="AW67" s="83"/>
      <c r="AX67" s="83"/>
      <c r="AY67" s="83"/>
      <c r="AZ67" s="83"/>
      <c r="BA67" s="83"/>
      <c r="BB67" s="83"/>
      <c r="BC67" s="83">
        <v>1</v>
      </c>
      <c r="BD67" s="83">
        <v>8</v>
      </c>
      <c r="BE67" s="83"/>
      <c r="BF67" s="83"/>
      <c r="BG67" s="83">
        <v>6</v>
      </c>
      <c r="BH67" s="83">
        <v>5027</v>
      </c>
      <c r="BI67" s="83">
        <v>1</v>
      </c>
      <c r="BJ67" s="83">
        <v>12742</v>
      </c>
      <c r="BK67" s="83"/>
      <c r="BL67" s="83"/>
      <c r="BM67" s="83">
        <v>53</v>
      </c>
      <c r="BN67" s="83"/>
      <c r="BO67" s="81"/>
      <c r="BP67" s="80"/>
      <c r="BQ67" s="80"/>
      <c r="BR67" s="80">
        <v>18</v>
      </c>
      <c r="BS67" s="80"/>
      <c r="BT67" s="80"/>
      <c r="BU67" s="80"/>
      <c r="BV67" s="80"/>
      <c r="BW67" s="80">
        <v>5</v>
      </c>
      <c r="BX67" s="80"/>
      <c r="BY67" s="80"/>
      <c r="BZ67" s="80">
        <v>1</v>
      </c>
      <c r="CA67" s="80"/>
      <c r="CB67" s="80"/>
      <c r="CC67" s="80"/>
      <c r="CD67" s="80"/>
      <c r="CE67" s="80"/>
      <c r="CF67" s="80"/>
      <c r="CG67" s="80"/>
      <c r="CH67" s="80"/>
      <c r="CI67" s="80"/>
      <c r="CJ67" s="80"/>
      <c r="CK67" s="80"/>
      <c r="CL67" s="80"/>
      <c r="CM67" s="80"/>
      <c r="CN67" s="80"/>
      <c r="CO67" s="80"/>
      <c r="CP67" s="80"/>
      <c r="CQ67" s="80"/>
      <c r="CR67" s="80"/>
      <c r="CS67" s="80"/>
      <c r="CT67" s="80"/>
      <c r="CU67" s="80"/>
      <c r="CV67" s="80"/>
      <c r="CW67" s="80"/>
      <c r="CX67" s="80"/>
      <c r="CY67" s="80"/>
      <c r="CZ67" s="80"/>
      <c r="DA67" s="80"/>
      <c r="DB67" s="80"/>
      <c r="DC67" s="80"/>
      <c r="DD67" s="80"/>
      <c r="DE67" s="80"/>
      <c r="DF67" s="80"/>
      <c r="DG67" s="80"/>
      <c r="DH67" s="80"/>
      <c r="DI67" s="80"/>
      <c r="DJ67" s="80"/>
      <c r="DK67" s="80"/>
      <c r="DL67" s="80"/>
      <c r="DM67" s="80"/>
      <c r="DN67" s="80"/>
      <c r="DO67" s="80"/>
      <c r="DP67" s="80"/>
      <c r="DQ67" s="80"/>
      <c r="DR67" s="80"/>
      <c r="DS67" s="80"/>
      <c r="DT67" s="80"/>
      <c r="DU67" s="80"/>
      <c r="DV67" s="80"/>
      <c r="DW67" s="80"/>
      <c r="DX67" s="80"/>
      <c r="DY67" s="80"/>
      <c r="DZ67" s="80"/>
      <c r="EA67" s="80"/>
      <c r="EB67" s="80"/>
      <c r="EC67" s="80"/>
      <c r="ED67" s="80"/>
      <c r="EE67" s="80"/>
      <c r="EF67" s="80"/>
      <c r="EG67" s="80"/>
      <c r="EH67" s="80"/>
      <c r="EI67" s="80"/>
      <c r="EJ67" s="80"/>
      <c r="EK67" s="80"/>
      <c r="EL67" s="80"/>
      <c r="EM67" s="80"/>
      <c r="EN67" s="80"/>
      <c r="EO67" s="80"/>
      <c r="EP67" s="80"/>
      <c r="EQ67" s="80"/>
      <c r="ER67" s="80">
        <v>9</v>
      </c>
      <c r="ES67" s="80"/>
      <c r="ET67" s="80"/>
      <c r="EU67" s="80"/>
      <c r="EV67" s="80"/>
      <c r="EW67" s="80"/>
      <c r="EX67" s="80"/>
      <c r="EY67" s="80"/>
      <c r="EZ67" s="80"/>
      <c r="FA67" s="80"/>
      <c r="FB67" s="80"/>
      <c r="FC67" s="80"/>
      <c r="FD67" s="80"/>
      <c r="FE67" s="80"/>
      <c r="FF67" s="80"/>
      <c r="FG67" s="80"/>
      <c r="FH67" s="80"/>
      <c r="FI67" s="80"/>
      <c r="FJ67" s="80"/>
      <c r="FK67" s="80"/>
      <c r="FL67" s="80"/>
      <c r="FM67" s="80"/>
      <c r="FN67" s="80"/>
      <c r="FO67" s="80"/>
      <c r="FP67" s="80"/>
      <c r="FQ67" s="80"/>
      <c r="FR67" s="80"/>
      <c r="FS67" s="80"/>
      <c r="FT67" s="80"/>
      <c r="FU67" s="80"/>
      <c r="FV67" s="80"/>
      <c r="FW67" s="80"/>
      <c r="FX67" s="80"/>
      <c r="FY67" s="80"/>
      <c r="FZ67" s="80"/>
      <c r="GA67" s="80"/>
      <c r="GB67" s="80"/>
      <c r="GC67" s="80"/>
      <c r="GD67" s="80"/>
      <c r="GE67" s="80"/>
      <c r="GF67" s="80"/>
      <c r="GG67" s="80"/>
      <c r="GH67" s="80"/>
      <c r="GI67" s="80"/>
      <c r="GJ67" s="80"/>
      <c r="GK67" s="80"/>
      <c r="GL67" s="80"/>
      <c r="GM67" s="80"/>
      <c r="GN67" s="80"/>
      <c r="GO67" s="80"/>
      <c r="GP67" s="80"/>
      <c r="GQ67" s="80"/>
      <c r="GR67" s="80"/>
      <c r="GS67" s="80"/>
      <c r="GT67" s="80"/>
      <c r="GU67" s="80"/>
      <c r="GV67" s="80"/>
      <c r="GW67" s="80"/>
      <c r="GX67" s="80"/>
      <c r="GY67" s="80"/>
      <c r="GZ67" s="80"/>
      <c r="HA67" s="80"/>
      <c r="HB67" s="80"/>
      <c r="HC67" s="80"/>
      <c r="HD67" s="80"/>
      <c r="HE67" s="80"/>
      <c r="HF67" s="80"/>
      <c r="HG67" s="80"/>
      <c r="HH67" s="80"/>
      <c r="HI67" s="80"/>
      <c r="HJ67" s="80"/>
      <c r="HK67" s="80"/>
      <c r="HL67" s="80"/>
      <c r="HM67" s="80"/>
      <c r="HN67" s="80"/>
      <c r="HO67" s="80"/>
      <c r="HP67" s="80"/>
      <c r="HQ67" s="80"/>
      <c r="HR67" s="80"/>
      <c r="HS67" s="80"/>
      <c r="HT67" s="80"/>
      <c r="HU67" s="80"/>
      <c r="HV67" s="80"/>
      <c r="HW67" s="80"/>
      <c r="HX67" s="80"/>
      <c r="HY67" s="80"/>
      <c r="HZ67" s="80"/>
      <c r="IA67" s="80"/>
      <c r="IB67" s="80"/>
      <c r="IC67" s="80"/>
      <c r="ID67" s="80"/>
      <c r="IE67" s="80"/>
      <c r="IF67" s="80"/>
      <c r="IG67" s="80"/>
      <c r="IH67" s="80"/>
      <c r="II67" s="80"/>
      <c r="IJ67" s="80"/>
      <c r="IK67" s="80">
        <v>3</v>
      </c>
      <c r="IL67" s="80"/>
      <c r="IM67" s="80"/>
      <c r="IN67" s="80"/>
      <c r="IO67" s="80"/>
      <c r="IP67" s="80">
        <v>91</v>
      </c>
      <c r="IQ67" s="80">
        <v>18</v>
      </c>
      <c r="IR67" s="80"/>
      <c r="IS67" s="80"/>
      <c r="IT67" s="80"/>
      <c r="IU67" s="80"/>
      <c r="IV67" s="80"/>
      <c r="IW67" s="80"/>
      <c r="IX67" s="80"/>
      <c r="IY67" s="80"/>
      <c r="IZ67" s="80"/>
      <c r="JA67" s="80"/>
      <c r="JB67" s="80"/>
      <c r="JC67" s="80"/>
      <c r="JD67" s="80"/>
      <c r="JE67" s="80">
        <v>25</v>
      </c>
      <c r="JF67" s="80"/>
      <c r="JG67" s="80"/>
      <c r="JH67" s="80"/>
      <c r="JI67" s="80">
        <v>8</v>
      </c>
      <c r="JJ67" s="80"/>
      <c r="JK67" s="80"/>
      <c r="JL67" s="80"/>
      <c r="JM67" s="80"/>
      <c r="JN67" s="80"/>
      <c r="JO67" s="80"/>
      <c r="JP67" s="80">
        <v>44</v>
      </c>
      <c r="JQ67" s="80"/>
      <c r="JR67" s="80"/>
      <c r="JS67" s="80"/>
      <c r="JT67" s="80"/>
      <c r="JU67" s="80"/>
      <c r="JV67" s="80"/>
      <c r="JW67" s="80"/>
      <c r="JX67" s="80"/>
      <c r="JY67" s="80"/>
      <c r="JZ67" s="80"/>
      <c r="KA67" s="80"/>
      <c r="KB67" s="80"/>
      <c r="KC67" s="80"/>
      <c r="KD67" s="80"/>
      <c r="KE67" s="80"/>
      <c r="KF67" s="80"/>
      <c r="KG67" s="80"/>
      <c r="KH67" s="80"/>
      <c r="KI67" s="80"/>
      <c r="KJ67" s="80"/>
      <c r="KK67" s="80"/>
      <c r="KL67" s="80"/>
      <c r="KM67" s="80"/>
      <c r="KN67" s="80"/>
      <c r="KO67" s="80"/>
      <c r="KP67" s="80"/>
      <c r="KQ67" s="80"/>
      <c r="KR67" s="80"/>
      <c r="KS67" s="80"/>
      <c r="KT67" s="80"/>
      <c r="KU67" s="80"/>
      <c r="KV67" s="80"/>
      <c r="KW67" s="80"/>
      <c r="KX67" s="80"/>
      <c r="KY67" s="80"/>
      <c r="KZ67" s="80"/>
      <c r="LA67" s="80"/>
      <c r="LB67" s="80"/>
      <c r="LC67" s="80"/>
      <c r="LD67" s="80"/>
      <c r="LE67" s="80"/>
      <c r="LF67" s="80"/>
      <c r="LG67" s="80">
        <v>3</v>
      </c>
      <c r="LH67" s="80"/>
      <c r="LI67" s="80"/>
      <c r="LJ67" s="80"/>
      <c r="LK67" s="80"/>
      <c r="LL67" s="80"/>
      <c r="LM67" s="80"/>
      <c r="LN67" s="80"/>
      <c r="LO67" s="80">
        <v>70</v>
      </c>
      <c r="LP67" s="80"/>
      <c r="LQ67" s="80"/>
      <c r="LR67" s="80"/>
      <c r="LS67" s="80"/>
      <c r="LT67" s="80"/>
      <c r="LU67" s="80"/>
      <c r="LV67" s="80"/>
      <c r="LW67" s="80"/>
      <c r="LX67" s="80"/>
      <c r="LY67" s="80"/>
      <c r="LZ67" s="80"/>
      <c r="MA67" s="80"/>
      <c r="MB67" s="80"/>
      <c r="MC67" s="80"/>
      <c r="MD67" s="80"/>
      <c r="ME67" s="80"/>
      <c r="MF67" s="80"/>
      <c r="MG67" s="80"/>
      <c r="MH67" s="80"/>
      <c r="MI67" s="80"/>
      <c r="MJ67" s="80"/>
      <c r="MK67" s="80"/>
      <c r="ML67" s="80"/>
      <c r="MM67" s="80"/>
      <c r="MN67" s="80"/>
      <c r="MO67" s="80"/>
      <c r="MP67" s="80"/>
      <c r="MQ67" s="80"/>
      <c r="MR67" s="80"/>
      <c r="MS67" s="80"/>
      <c r="MT67" s="80"/>
      <c r="MU67" s="80"/>
      <c r="MV67" s="80"/>
      <c r="MW67" s="80"/>
      <c r="MX67" s="80"/>
      <c r="MY67" s="80"/>
      <c r="MZ67" s="80"/>
      <c r="NA67" s="80"/>
      <c r="NB67" s="80"/>
      <c r="NC67" s="80"/>
      <c r="ND67" s="80"/>
      <c r="NE67" s="80"/>
      <c r="NF67" s="80"/>
      <c r="NG67" s="80"/>
      <c r="NH67" s="80"/>
      <c r="NI67" s="80"/>
      <c r="NJ67" s="80"/>
      <c r="NK67" s="80"/>
      <c r="NL67" s="80"/>
      <c r="NM67" s="80"/>
      <c r="NN67" s="80"/>
      <c r="NO67" s="80"/>
      <c r="NP67" s="80"/>
      <c r="NQ67" s="80"/>
      <c r="NR67" s="80"/>
      <c r="NS67" s="80"/>
      <c r="NT67" s="80"/>
      <c r="NU67" s="80"/>
      <c r="NV67" s="80"/>
      <c r="NW67" s="80"/>
      <c r="NX67" s="80">
        <v>36</v>
      </c>
      <c r="NY67" s="80"/>
      <c r="NZ67" s="80"/>
      <c r="OA67" s="80"/>
      <c r="OB67" s="88">
        <v>18182</v>
      </c>
    </row>
    <row r="68" spans="1:392" ht="13.15">
      <c r="A68" s="27">
        <v>331510</v>
      </c>
      <c r="B68" s="86" t="s">
        <v>181</v>
      </c>
      <c r="C68" s="83"/>
      <c r="D68" s="83"/>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v>31</v>
      </c>
      <c r="AE68" s="83"/>
      <c r="AF68" s="83"/>
      <c r="AG68" s="83"/>
      <c r="AH68" s="83"/>
      <c r="AI68" s="83"/>
      <c r="AJ68" s="83"/>
      <c r="AK68" s="83"/>
      <c r="AL68" s="83"/>
      <c r="AM68" s="83"/>
      <c r="AN68" s="83"/>
      <c r="AO68" s="83"/>
      <c r="AP68" s="83"/>
      <c r="AQ68" s="83"/>
      <c r="AR68" s="83"/>
      <c r="AS68" s="83"/>
      <c r="AT68" s="83"/>
      <c r="AU68" s="83"/>
      <c r="AV68" s="83"/>
      <c r="AW68" s="83"/>
      <c r="AX68" s="83"/>
      <c r="AY68" s="83"/>
      <c r="AZ68" s="83"/>
      <c r="BA68" s="83"/>
      <c r="BB68" s="83"/>
      <c r="BC68" s="83">
        <v>265</v>
      </c>
      <c r="BD68" s="83"/>
      <c r="BE68" s="83"/>
      <c r="BF68" s="83"/>
      <c r="BG68" s="83"/>
      <c r="BH68" s="83"/>
      <c r="BI68" s="83"/>
      <c r="BJ68" s="83"/>
      <c r="BK68" s="83">
        <v>17698</v>
      </c>
      <c r="BL68" s="83">
        <v>293</v>
      </c>
      <c r="BM68" s="83">
        <v>5</v>
      </c>
      <c r="BN68" s="83"/>
      <c r="BO68" s="81"/>
      <c r="BP68" s="80"/>
      <c r="BQ68" s="80">
        <v>16</v>
      </c>
      <c r="BR68" s="80"/>
      <c r="BS68" s="80"/>
      <c r="BT68" s="80"/>
      <c r="BU68" s="80"/>
      <c r="BV68" s="80"/>
      <c r="BW68" s="80"/>
      <c r="BX68" s="80">
        <v>33</v>
      </c>
      <c r="BY68" s="80"/>
      <c r="BZ68" s="80"/>
      <c r="CA68" s="80">
        <v>16</v>
      </c>
      <c r="CB68" s="80"/>
      <c r="CC68" s="80"/>
      <c r="CD68" s="80"/>
      <c r="CE68" s="80"/>
      <c r="CF68" s="80">
        <v>163</v>
      </c>
      <c r="CG68" s="80">
        <v>24</v>
      </c>
      <c r="CH68" s="80"/>
      <c r="CI68" s="80"/>
      <c r="CJ68" s="80"/>
      <c r="CK68" s="80"/>
      <c r="CL68" s="80"/>
      <c r="CM68" s="80"/>
      <c r="CN68" s="80"/>
      <c r="CO68" s="80"/>
      <c r="CP68" s="80"/>
      <c r="CQ68" s="80"/>
      <c r="CR68" s="80"/>
      <c r="CS68" s="80"/>
      <c r="CT68" s="80"/>
      <c r="CU68" s="80">
        <v>43</v>
      </c>
      <c r="CV68" s="80"/>
      <c r="CW68" s="80"/>
      <c r="CX68" s="80">
        <v>4</v>
      </c>
      <c r="CY68" s="80"/>
      <c r="CZ68" s="80"/>
      <c r="DA68" s="80"/>
      <c r="DB68" s="80"/>
      <c r="DC68" s="80"/>
      <c r="DD68" s="80"/>
      <c r="DE68" s="80"/>
      <c r="DF68" s="80"/>
      <c r="DG68" s="80"/>
      <c r="DH68" s="80"/>
      <c r="DI68" s="80"/>
      <c r="DJ68" s="80"/>
      <c r="DK68" s="80"/>
      <c r="DL68" s="80"/>
      <c r="DM68" s="80"/>
      <c r="DN68" s="80"/>
      <c r="DO68" s="80"/>
      <c r="DP68" s="80"/>
      <c r="DQ68" s="80"/>
      <c r="DR68" s="80"/>
      <c r="DS68" s="80"/>
      <c r="DT68" s="80"/>
      <c r="DU68" s="80"/>
      <c r="DV68" s="80"/>
      <c r="DW68" s="80"/>
      <c r="DX68" s="80"/>
      <c r="DY68" s="80"/>
      <c r="DZ68" s="80"/>
      <c r="EA68" s="80"/>
      <c r="EB68" s="80"/>
      <c r="EC68" s="80"/>
      <c r="ED68" s="80"/>
      <c r="EE68" s="80"/>
      <c r="EF68" s="80"/>
      <c r="EG68" s="80"/>
      <c r="EH68" s="80"/>
      <c r="EI68" s="80"/>
      <c r="EJ68" s="80"/>
      <c r="EK68" s="80"/>
      <c r="EL68" s="80"/>
      <c r="EM68" s="80"/>
      <c r="EN68" s="80"/>
      <c r="EO68" s="80"/>
      <c r="EP68" s="80"/>
      <c r="EQ68" s="80"/>
      <c r="ER68" s="80"/>
      <c r="ES68" s="80"/>
      <c r="ET68" s="80"/>
      <c r="EU68" s="80"/>
      <c r="EV68" s="80"/>
      <c r="EW68" s="80"/>
      <c r="EX68" s="80"/>
      <c r="EY68" s="80"/>
      <c r="EZ68" s="80"/>
      <c r="FA68" s="80"/>
      <c r="FB68" s="80"/>
      <c r="FC68" s="80"/>
      <c r="FD68" s="80"/>
      <c r="FE68" s="80"/>
      <c r="FF68" s="80"/>
      <c r="FG68" s="80"/>
      <c r="FH68" s="80"/>
      <c r="FI68" s="80"/>
      <c r="FJ68" s="80"/>
      <c r="FK68" s="80"/>
      <c r="FL68" s="80"/>
      <c r="FM68" s="80"/>
      <c r="FN68" s="80"/>
      <c r="FO68" s="80"/>
      <c r="FP68" s="80"/>
      <c r="FQ68" s="80"/>
      <c r="FR68" s="80"/>
      <c r="FS68" s="80"/>
      <c r="FT68" s="80"/>
      <c r="FU68" s="80"/>
      <c r="FV68" s="80"/>
      <c r="FW68" s="80"/>
      <c r="FX68" s="80"/>
      <c r="FY68" s="80"/>
      <c r="FZ68" s="80"/>
      <c r="GA68" s="80"/>
      <c r="GB68" s="80"/>
      <c r="GC68" s="80"/>
      <c r="GD68" s="80"/>
      <c r="GE68" s="80"/>
      <c r="GF68" s="80"/>
      <c r="GG68" s="80"/>
      <c r="GH68" s="80"/>
      <c r="GI68" s="80"/>
      <c r="GJ68" s="80"/>
      <c r="GK68" s="80"/>
      <c r="GL68" s="80"/>
      <c r="GM68" s="80"/>
      <c r="GN68" s="80"/>
      <c r="GO68" s="80"/>
      <c r="GP68" s="80"/>
      <c r="GQ68" s="80"/>
      <c r="GR68" s="80"/>
      <c r="GS68" s="80"/>
      <c r="GT68" s="80"/>
      <c r="GU68" s="80"/>
      <c r="GV68" s="80"/>
      <c r="GW68" s="80"/>
      <c r="GX68" s="80"/>
      <c r="GY68" s="80"/>
      <c r="GZ68" s="80"/>
      <c r="HA68" s="80"/>
      <c r="HB68" s="80"/>
      <c r="HC68" s="80"/>
      <c r="HD68" s="80"/>
      <c r="HE68" s="80"/>
      <c r="HF68" s="80"/>
      <c r="HG68" s="80"/>
      <c r="HH68" s="80"/>
      <c r="HI68" s="80"/>
      <c r="HJ68" s="80"/>
      <c r="HK68" s="80"/>
      <c r="HL68" s="80"/>
      <c r="HM68" s="80"/>
      <c r="HN68" s="80"/>
      <c r="HO68" s="80"/>
      <c r="HP68" s="80"/>
      <c r="HQ68" s="80"/>
      <c r="HR68" s="80"/>
      <c r="HS68" s="80"/>
      <c r="HT68" s="80"/>
      <c r="HU68" s="80"/>
      <c r="HV68" s="80"/>
      <c r="HW68" s="80"/>
      <c r="HX68" s="80"/>
      <c r="HY68" s="80"/>
      <c r="HZ68" s="80"/>
      <c r="IA68" s="80"/>
      <c r="IB68" s="80"/>
      <c r="IC68" s="80"/>
      <c r="ID68" s="80"/>
      <c r="IE68" s="80"/>
      <c r="IF68" s="80"/>
      <c r="IG68" s="80"/>
      <c r="IH68" s="80"/>
      <c r="II68" s="80"/>
      <c r="IJ68" s="80"/>
      <c r="IK68" s="80"/>
      <c r="IL68" s="80"/>
      <c r="IM68" s="80"/>
      <c r="IN68" s="80"/>
      <c r="IO68" s="80"/>
      <c r="IP68" s="80"/>
      <c r="IQ68" s="80"/>
      <c r="IR68" s="80"/>
      <c r="IS68" s="80"/>
      <c r="IT68" s="80"/>
      <c r="IU68" s="80"/>
      <c r="IV68" s="80"/>
      <c r="IW68" s="80"/>
      <c r="IX68" s="80"/>
      <c r="IY68" s="80"/>
      <c r="IZ68" s="80"/>
      <c r="JA68" s="80"/>
      <c r="JB68" s="80"/>
      <c r="JC68" s="80"/>
      <c r="JD68" s="80"/>
      <c r="JE68" s="80"/>
      <c r="JF68" s="80"/>
      <c r="JG68" s="80"/>
      <c r="JH68" s="80"/>
      <c r="JI68" s="80"/>
      <c r="JJ68" s="80"/>
      <c r="JK68" s="80"/>
      <c r="JL68" s="80"/>
      <c r="JM68" s="80"/>
      <c r="JN68" s="80"/>
      <c r="JO68" s="80"/>
      <c r="JP68" s="80">
        <v>71</v>
      </c>
      <c r="JQ68" s="80"/>
      <c r="JR68" s="80"/>
      <c r="JS68" s="80"/>
      <c r="JT68" s="80"/>
      <c r="JU68" s="80"/>
      <c r="JV68" s="80"/>
      <c r="JW68" s="80"/>
      <c r="JX68" s="80"/>
      <c r="JY68" s="80"/>
      <c r="JZ68" s="80"/>
      <c r="KA68" s="80"/>
      <c r="KB68" s="80"/>
      <c r="KC68" s="80"/>
      <c r="KD68" s="80"/>
      <c r="KE68" s="80"/>
      <c r="KF68" s="80"/>
      <c r="KG68" s="80"/>
      <c r="KH68" s="80"/>
      <c r="KI68" s="80"/>
      <c r="KJ68" s="80"/>
      <c r="KK68" s="80"/>
      <c r="KL68" s="80"/>
      <c r="KM68" s="80"/>
      <c r="KN68" s="80"/>
      <c r="KO68" s="80"/>
      <c r="KP68" s="80"/>
      <c r="KQ68" s="80"/>
      <c r="KR68" s="80"/>
      <c r="KS68" s="80"/>
      <c r="KT68" s="80"/>
      <c r="KU68" s="80"/>
      <c r="KV68" s="80"/>
      <c r="KW68" s="80"/>
      <c r="KX68" s="80"/>
      <c r="KY68" s="80"/>
      <c r="KZ68" s="80"/>
      <c r="LA68" s="80"/>
      <c r="LB68" s="80"/>
      <c r="LC68" s="80"/>
      <c r="LD68" s="80"/>
      <c r="LE68" s="80"/>
      <c r="LF68" s="80"/>
      <c r="LG68" s="80">
        <v>4</v>
      </c>
      <c r="LH68" s="80"/>
      <c r="LI68" s="80"/>
      <c r="LJ68" s="80"/>
      <c r="LK68" s="80"/>
      <c r="LL68" s="80"/>
      <c r="LM68" s="80"/>
      <c r="LN68" s="80"/>
      <c r="LO68" s="80">
        <v>56</v>
      </c>
      <c r="LP68" s="80"/>
      <c r="LQ68" s="80"/>
      <c r="LR68" s="80"/>
      <c r="LS68" s="80"/>
      <c r="LT68" s="80"/>
      <c r="LU68" s="80"/>
      <c r="LV68" s="80"/>
      <c r="LW68" s="80"/>
      <c r="LX68" s="80"/>
      <c r="LY68" s="80"/>
      <c r="LZ68" s="80"/>
      <c r="MA68" s="80"/>
      <c r="MB68" s="80"/>
      <c r="MC68" s="80"/>
      <c r="MD68" s="80"/>
      <c r="ME68" s="80"/>
      <c r="MF68" s="80"/>
      <c r="MG68" s="80"/>
      <c r="MH68" s="80"/>
      <c r="MI68" s="80"/>
      <c r="MJ68" s="80"/>
      <c r="MK68" s="80"/>
      <c r="ML68" s="80"/>
      <c r="MM68" s="80"/>
      <c r="MN68" s="80"/>
      <c r="MO68" s="80"/>
      <c r="MP68" s="80"/>
      <c r="MQ68" s="80"/>
      <c r="MR68" s="80"/>
      <c r="MS68" s="80"/>
      <c r="MT68" s="80"/>
      <c r="MU68" s="80"/>
      <c r="MV68" s="80"/>
      <c r="MW68" s="80"/>
      <c r="MX68" s="80"/>
      <c r="MY68" s="80"/>
      <c r="MZ68" s="80"/>
      <c r="NA68" s="80"/>
      <c r="NB68" s="80"/>
      <c r="NC68" s="80"/>
      <c r="ND68" s="80"/>
      <c r="NE68" s="80"/>
      <c r="NF68" s="80"/>
      <c r="NG68" s="80"/>
      <c r="NH68" s="80"/>
      <c r="NI68" s="80"/>
      <c r="NJ68" s="80"/>
      <c r="NK68" s="80"/>
      <c r="NL68" s="80"/>
      <c r="NM68" s="80"/>
      <c r="NN68" s="80"/>
      <c r="NO68" s="80"/>
      <c r="NP68" s="80"/>
      <c r="NQ68" s="80"/>
      <c r="NR68" s="80"/>
      <c r="NS68" s="80"/>
      <c r="NT68" s="80"/>
      <c r="NU68" s="80"/>
      <c r="NV68" s="80"/>
      <c r="NW68" s="80"/>
      <c r="NX68" s="80">
        <v>28</v>
      </c>
      <c r="NY68" s="80"/>
      <c r="NZ68" s="80"/>
      <c r="OA68" s="80"/>
      <c r="OB68" s="79">
        <v>18750</v>
      </c>
    </row>
    <row r="69" spans="1:392" ht="13.15">
      <c r="A69" s="87">
        <v>331520</v>
      </c>
      <c r="B69" s="86" t="s">
        <v>182</v>
      </c>
      <c r="C69" s="83"/>
      <c r="D69" s="83"/>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v>23</v>
      </c>
      <c r="AE69" s="83"/>
      <c r="AF69" s="83"/>
      <c r="AG69" s="83"/>
      <c r="AH69" s="83"/>
      <c r="AI69" s="83"/>
      <c r="AJ69" s="83"/>
      <c r="AK69" s="83"/>
      <c r="AL69" s="83"/>
      <c r="AM69" s="83"/>
      <c r="AN69" s="83"/>
      <c r="AO69" s="83"/>
      <c r="AP69" s="83"/>
      <c r="AQ69" s="83"/>
      <c r="AR69" s="83"/>
      <c r="AS69" s="83"/>
      <c r="AT69" s="83"/>
      <c r="AU69" s="83"/>
      <c r="AV69" s="83"/>
      <c r="AW69" s="83"/>
      <c r="AX69" s="83"/>
      <c r="AY69" s="83"/>
      <c r="AZ69" s="83"/>
      <c r="BA69" s="83"/>
      <c r="BB69" s="83"/>
      <c r="BC69" s="83"/>
      <c r="BD69" s="83"/>
      <c r="BE69" s="83"/>
      <c r="BF69" s="83"/>
      <c r="BG69" s="83"/>
      <c r="BH69" s="83"/>
      <c r="BI69" s="83"/>
      <c r="BJ69" s="83"/>
      <c r="BK69" s="83">
        <v>223</v>
      </c>
      <c r="BL69" s="83">
        <v>13216</v>
      </c>
      <c r="BM69" s="83"/>
      <c r="BN69" s="83"/>
      <c r="BO69" s="81"/>
      <c r="BP69" s="80"/>
      <c r="BQ69" s="80"/>
      <c r="BR69" s="80"/>
      <c r="BS69" s="80"/>
      <c r="BT69" s="80"/>
      <c r="BU69" s="80"/>
      <c r="BV69" s="80"/>
      <c r="BW69" s="80"/>
      <c r="BX69" s="80">
        <v>51</v>
      </c>
      <c r="BY69" s="80">
        <v>5</v>
      </c>
      <c r="BZ69" s="80"/>
      <c r="CA69" s="80"/>
      <c r="CB69" s="80"/>
      <c r="CC69" s="80"/>
      <c r="CD69" s="80"/>
      <c r="CE69" s="80"/>
      <c r="CF69" s="80">
        <v>61</v>
      </c>
      <c r="CG69" s="80"/>
      <c r="CH69" s="80"/>
      <c r="CI69" s="80"/>
      <c r="CJ69" s="80"/>
      <c r="CK69" s="80"/>
      <c r="CL69" s="80"/>
      <c r="CM69" s="80"/>
      <c r="CN69" s="80"/>
      <c r="CO69" s="80"/>
      <c r="CP69" s="80"/>
      <c r="CQ69" s="80"/>
      <c r="CR69" s="80"/>
      <c r="CS69" s="80"/>
      <c r="CT69" s="80"/>
      <c r="CU69" s="80">
        <v>78</v>
      </c>
      <c r="CV69" s="80"/>
      <c r="CW69" s="80"/>
      <c r="CX69" s="80"/>
      <c r="CY69" s="80"/>
      <c r="CZ69" s="80"/>
      <c r="DA69" s="80"/>
      <c r="DB69" s="80">
        <v>38</v>
      </c>
      <c r="DC69" s="80"/>
      <c r="DD69" s="80"/>
      <c r="DE69" s="80"/>
      <c r="DF69" s="80"/>
      <c r="DG69" s="80"/>
      <c r="DH69" s="80"/>
      <c r="DI69" s="80"/>
      <c r="DJ69" s="80"/>
      <c r="DK69" s="80"/>
      <c r="DL69" s="80"/>
      <c r="DM69" s="80"/>
      <c r="DN69" s="80"/>
      <c r="DO69" s="80"/>
      <c r="DP69" s="80"/>
      <c r="DQ69" s="80"/>
      <c r="DR69" s="80"/>
      <c r="DS69" s="80"/>
      <c r="DT69" s="80"/>
      <c r="DU69" s="80"/>
      <c r="DV69" s="80"/>
      <c r="DW69" s="80"/>
      <c r="DX69" s="80"/>
      <c r="DY69" s="80"/>
      <c r="DZ69" s="80"/>
      <c r="EA69" s="80"/>
      <c r="EB69" s="80"/>
      <c r="EC69" s="80"/>
      <c r="ED69" s="80"/>
      <c r="EE69" s="80"/>
      <c r="EF69" s="80"/>
      <c r="EG69" s="80"/>
      <c r="EH69" s="80"/>
      <c r="EI69" s="80"/>
      <c r="EJ69" s="80"/>
      <c r="EK69" s="80"/>
      <c r="EL69" s="80"/>
      <c r="EM69" s="80"/>
      <c r="EN69" s="80"/>
      <c r="EO69" s="80"/>
      <c r="EP69" s="80"/>
      <c r="EQ69" s="80"/>
      <c r="ER69" s="80"/>
      <c r="ES69" s="80"/>
      <c r="ET69" s="80"/>
      <c r="EU69" s="80"/>
      <c r="EV69" s="80"/>
      <c r="EW69" s="80"/>
      <c r="EX69" s="80"/>
      <c r="EY69" s="80"/>
      <c r="EZ69" s="80"/>
      <c r="FA69" s="80"/>
      <c r="FB69" s="80"/>
      <c r="FC69" s="80"/>
      <c r="FD69" s="80"/>
      <c r="FE69" s="80"/>
      <c r="FF69" s="80"/>
      <c r="FG69" s="80"/>
      <c r="FH69" s="80"/>
      <c r="FI69" s="80"/>
      <c r="FJ69" s="80"/>
      <c r="FK69" s="80"/>
      <c r="FL69" s="80"/>
      <c r="FM69" s="80"/>
      <c r="FN69" s="80"/>
      <c r="FO69" s="80"/>
      <c r="FP69" s="80"/>
      <c r="FQ69" s="80"/>
      <c r="FR69" s="80"/>
      <c r="FS69" s="80"/>
      <c r="FT69" s="80"/>
      <c r="FU69" s="80"/>
      <c r="FV69" s="80"/>
      <c r="FW69" s="80"/>
      <c r="FX69" s="80"/>
      <c r="FY69" s="80"/>
      <c r="FZ69" s="80"/>
      <c r="GA69" s="80"/>
      <c r="GB69" s="80"/>
      <c r="GC69" s="80"/>
      <c r="GD69" s="80"/>
      <c r="GE69" s="80"/>
      <c r="GF69" s="80"/>
      <c r="GG69" s="80"/>
      <c r="GH69" s="80"/>
      <c r="GI69" s="80"/>
      <c r="GJ69" s="80"/>
      <c r="GK69" s="80"/>
      <c r="GL69" s="80"/>
      <c r="GM69" s="80"/>
      <c r="GN69" s="80"/>
      <c r="GO69" s="80"/>
      <c r="GP69" s="80"/>
      <c r="GQ69" s="80"/>
      <c r="GR69" s="80"/>
      <c r="GS69" s="80"/>
      <c r="GT69" s="80"/>
      <c r="GU69" s="80"/>
      <c r="GV69" s="80"/>
      <c r="GW69" s="80"/>
      <c r="GX69" s="80"/>
      <c r="GY69" s="80"/>
      <c r="GZ69" s="80"/>
      <c r="HA69" s="80"/>
      <c r="HB69" s="80"/>
      <c r="HC69" s="80"/>
      <c r="HD69" s="80"/>
      <c r="HE69" s="80"/>
      <c r="HF69" s="80"/>
      <c r="HG69" s="80"/>
      <c r="HH69" s="80"/>
      <c r="HI69" s="80"/>
      <c r="HJ69" s="80"/>
      <c r="HK69" s="80"/>
      <c r="HL69" s="80"/>
      <c r="HM69" s="80"/>
      <c r="HN69" s="80"/>
      <c r="HO69" s="80"/>
      <c r="HP69" s="80"/>
      <c r="HQ69" s="80"/>
      <c r="HR69" s="80"/>
      <c r="HS69" s="80"/>
      <c r="HT69" s="80"/>
      <c r="HU69" s="80"/>
      <c r="HV69" s="80"/>
      <c r="HW69" s="80"/>
      <c r="HX69" s="80"/>
      <c r="HY69" s="80"/>
      <c r="HZ69" s="80"/>
      <c r="IA69" s="80"/>
      <c r="IB69" s="80"/>
      <c r="IC69" s="80"/>
      <c r="ID69" s="80"/>
      <c r="IE69" s="80"/>
      <c r="IF69" s="80"/>
      <c r="IG69" s="80"/>
      <c r="IH69" s="80"/>
      <c r="II69" s="80"/>
      <c r="IJ69" s="80"/>
      <c r="IK69" s="80"/>
      <c r="IL69" s="80"/>
      <c r="IM69" s="80"/>
      <c r="IN69" s="80"/>
      <c r="IO69" s="80"/>
      <c r="IP69" s="80"/>
      <c r="IQ69" s="80"/>
      <c r="IR69" s="80"/>
      <c r="IS69" s="80"/>
      <c r="IT69" s="80"/>
      <c r="IU69" s="80"/>
      <c r="IV69" s="80"/>
      <c r="IW69" s="80"/>
      <c r="IX69" s="80"/>
      <c r="IY69" s="80"/>
      <c r="IZ69" s="80"/>
      <c r="JA69" s="80"/>
      <c r="JB69" s="80"/>
      <c r="JC69" s="80"/>
      <c r="JD69" s="80"/>
      <c r="JE69" s="80"/>
      <c r="JF69" s="80"/>
      <c r="JG69" s="80"/>
      <c r="JH69" s="80"/>
      <c r="JI69" s="80"/>
      <c r="JJ69" s="80"/>
      <c r="JK69" s="80"/>
      <c r="JL69" s="80"/>
      <c r="JM69" s="80"/>
      <c r="JN69" s="80"/>
      <c r="JO69" s="80"/>
      <c r="JP69" s="80">
        <v>53</v>
      </c>
      <c r="JQ69" s="80"/>
      <c r="JR69" s="80"/>
      <c r="JS69" s="80"/>
      <c r="JT69" s="80"/>
      <c r="JU69" s="80"/>
      <c r="JV69" s="80"/>
      <c r="JW69" s="80"/>
      <c r="JX69" s="80"/>
      <c r="JY69" s="80"/>
      <c r="JZ69" s="80"/>
      <c r="KA69" s="80"/>
      <c r="KB69" s="80"/>
      <c r="KC69" s="80"/>
      <c r="KD69" s="80"/>
      <c r="KE69" s="80"/>
      <c r="KF69" s="80"/>
      <c r="KG69" s="80"/>
      <c r="KH69" s="80"/>
      <c r="KI69" s="80"/>
      <c r="KJ69" s="80"/>
      <c r="KK69" s="80"/>
      <c r="KL69" s="80"/>
      <c r="KM69" s="80"/>
      <c r="KN69" s="80"/>
      <c r="KO69" s="80"/>
      <c r="KP69" s="80"/>
      <c r="KQ69" s="80"/>
      <c r="KR69" s="80"/>
      <c r="KS69" s="80"/>
      <c r="KT69" s="80"/>
      <c r="KU69" s="80"/>
      <c r="KV69" s="80"/>
      <c r="KW69" s="80"/>
      <c r="KX69" s="80"/>
      <c r="KY69" s="80"/>
      <c r="KZ69" s="80"/>
      <c r="LA69" s="80"/>
      <c r="LB69" s="80"/>
      <c r="LC69" s="80"/>
      <c r="LD69" s="80"/>
      <c r="LE69" s="80"/>
      <c r="LF69" s="80"/>
      <c r="LG69" s="80">
        <v>3</v>
      </c>
      <c r="LH69" s="80"/>
      <c r="LI69" s="80"/>
      <c r="LJ69" s="80"/>
      <c r="LK69" s="80"/>
      <c r="LL69" s="80"/>
      <c r="LM69" s="80"/>
      <c r="LN69" s="80"/>
      <c r="LO69" s="80">
        <v>42</v>
      </c>
      <c r="LP69" s="80"/>
      <c r="LQ69" s="80"/>
      <c r="LR69" s="80"/>
      <c r="LS69" s="80"/>
      <c r="LT69" s="80"/>
      <c r="LU69" s="80"/>
      <c r="LV69" s="80"/>
      <c r="LW69" s="80"/>
      <c r="LX69" s="80"/>
      <c r="LY69" s="80"/>
      <c r="LZ69" s="80"/>
      <c r="MA69" s="80"/>
      <c r="MB69" s="80"/>
      <c r="MC69" s="80"/>
      <c r="MD69" s="80"/>
      <c r="ME69" s="80"/>
      <c r="MF69" s="80"/>
      <c r="MG69" s="80"/>
      <c r="MH69" s="80"/>
      <c r="MI69" s="80"/>
      <c r="MJ69" s="80"/>
      <c r="MK69" s="80"/>
      <c r="ML69" s="80"/>
      <c r="MM69" s="80"/>
      <c r="MN69" s="80"/>
      <c r="MO69" s="80"/>
      <c r="MP69" s="80"/>
      <c r="MQ69" s="80"/>
      <c r="MR69" s="80"/>
      <c r="MS69" s="80"/>
      <c r="MT69" s="80"/>
      <c r="MU69" s="80"/>
      <c r="MV69" s="80"/>
      <c r="MW69" s="80"/>
      <c r="MX69" s="80"/>
      <c r="MY69" s="80"/>
      <c r="MZ69" s="80"/>
      <c r="NA69" s="80"/>
      <c r="NB69" s="80"/>
      <c r="NC69" s="80"/>
      <c r="ND69" s="80"/>
      <c r="NE69" s="80"/>
      <c r="NF69" s="80"/>
      <c r="NG69" s="80"/>
      <c r="NH69" s="80"/>
      <c r="NI69" s="80"/>
      <c r="NJ69" s="80"/>
      <c r="NK69" s="80"/>
      <c r="NL69" s="80"/>
      <c r="NM69" s="80"/>
      <c r="NN69" s="80"/>
      <c r="NO69" s="80"/>
      <c r="NP69" s="80"/>
      <c r="NQ69" s="80"/>
      <c r="NR69" s="80"/>
      <c r="NS69" s="80"/>
      <c r="NT69" s="80"/>
      <c r="NU69" s="80"/>
      <c r="NV69" s="80"/>
      <c r="NW69" s="80"/>
      <c r="NX69" s="80">
        <v>24</v>
      </c>
      <c r="NY69" s="80"/>
      <c r="NZ69" s="80"/>
      <c r="OA69" s="80"/>
      <c r="OB69" s="88">
        <v>13816</v>
      </c>
    </row>
    <row r="70" spans="1:392" ht="13.15">
      <c r="A70" s="87" t="s">
        <v>184</v>
      </c>
      <c r="B70" s="86" t="s">
        <v>183</v>
      </c>
      <c r="C70" s="83"/>
      <c r="D70" s="83"/>
      <c r="E70" s="83"/>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v>14</v>
      </c>
      <c r="AE70" s="83"/>
      <c r="AF70" s="83"/>
      <c r="AG70" s="83"/>
      <c r="AH70" s="83"/>
      <c r="AI70" s="83"/>
      <c r="AJ70" s="83"/>
      <c r="AK70" s="83"/>
      <c r="AL70" s="83"/>
      <c r="AM70" s="83"/>
      <c r="AN70" s="83"/>
      <c r="AO70" s="83"/>
      <c r="AP70" s="83"/>
      <c r="AQ70" s="83"/>
      <c r="AR70" s="83"/>
      <c r="AS70" s="83"/>
      <c r="AT70" s="83"/>
      <c r="AU70" s="83"/>
      <c r="AV70" s="83"/>
      <c r="AW70" s="83"/>
      <c r="AX70" s="83"/>
      <c r="AY70" s="83"/>
      <c r="AZ70" s="83"/>
      <c r="BA70" s="83"/>
      <c r="BB70" s="83"/>
      <c r="BC70" s="83">
        <v>153</v>
      </c>
      <c r="BD70" s="83">
        <v>1</v>
      </c>
      <c r="BE70" s="83"/>
      <c r="BF70" s="83"/>
      <c r="BG70" s="83"/>
      <c r="BH70" s="83"/>
      <c r="BI70" s="83"/>
      <c r="BJ70" s="83"/>
      <c r="BK70" s="83"/>
      <c r="BL70" s="83"/>
      <c r="BM70" s="83">
        <v>11942</v>
      </c>
      <c r="BN70" s="83"/>
      <c r="BO70" s="81"/>
      <c r="BP70" s="80"/>
      <c r="BQ70" s="80"/>
      <c r="BR70" s="80">
        <v>11</v>
      </c>
      <c r="BS70" s="80"/>
      <c r="BT70" s="80"/>
      <c r="BU70" s="80"/>
      <c r="BV70" s="80"/>
      <c r="BW70" s="80"/>
      <c r="BX70" s="80">
        <v>4</v>
      </c>
      <c r="BY70" s="80">
        <v>6</v>
      </c>
      <c r="BZ70" s="80"/>
      <c r="CA70" s="80">
        <v>4</v>
      </c>
      <c r="CB70" s="80"/>
      <c r="CC70" s="80"/>
      <c r="CD70" s="80"/>
      <c r="CE70" s="80"/>
      <c r="CF70" s="80">
        <v>13</v>
      </c>
      <c r="CG70" s="80"/>
      <c r="CH70" s="80"/>
      <c r="CI70" s="80"/>
      <c r="CJ70" s="80"/>
      <c r="CK70" s="80"/>
      <c r="CL70" s="80"/>
      <c r="CM70" s="80"/>
      <c r="CN70" s="80"/>
      <c r="CO70" s="80"/>
      <c r="CP70" s="80"/>
      <c r="CQ70" s="80"/>
      <c r="CR70" s="80"/>
      <c r="CS70" s="80"/>
      <c r="CT70" s="80"/>
      <c r="CU70" s="80"/>
      <c r="CV70" s="80"/>
      <c r="CW70" s="80">
        <v>33</v>
      </c>
      <c r="CX70" s="80"/>
      <c r="CY70" s="80"/>
      <c r="CZ70" s="80"/>
      <c r="DA70" s="80">
        <v>5</v>
      </c>
      <c r="DB70" s="80">
        <v>7</v>
      </c>
      <c r="DC70" s="80"/>
      <c r="DD70" s="80"/>
      <c r="DE70" s="80"/>
      <c r="DF70" s="80"/>
      <c r="DG70" s="80"/>
      <c r="DH70" s="80"/>
      <c r="DI70" s="80"/>
      <c r="DJ70" s="80"/>
      <c r="DK70" s="80"/>
      <c r="DL70" s="80"/>
      <c r="DM70" s="80"/>
      <c r="DN70" s="80"/>
      <c r="DO70" s="80"/>
      <c r="DP70" s="80"/>
      <c r="DQ70" s="80"/>
      <c r="DR70" s="80"/>
      <c r="DS70" s="80"/>
      <c r="DT70" s="80"/>
      <c r="DU70" s="80"/>
      <c r="DV70" s="80"/>
      <c r="DW70" s="80"/>
      <c r="DX70" s="80"/>
      <c r="DY70" s="80"/>
      <c r="DZ70" s="80"/>
      <c r="EA70" s="80"/>
      <c r="EB70" s="80"/>
      <c r="EC70" s="80"/>
      <c r="ED70" s="80"/>
      <c r="EE70" s="80"/>
      <c r="EF70" s="80"/>
      <c r="EG70" s="80"/>
      <c r="EH70" s="80"/>
      <c r="EI70" s="80"/>
      <c r="EJ70" s="80"/>
      <c r="EK70" s="80"/>
      <c r="EL70" s="80"/>
      <c r="EM70" s="80"/>
      <c r="EN70" s="80"/>
      <c r="EO70" s="80"/>
      <c r="EP70" s="80"/>
      <c r="EQ70" s="80"/>
      <c r="ER70" s="80"/>
      <c r="ES70" s="80"/>
      <c r="ET70" s="80"/>
      <c r="EU70" s="80"/>
      <c r="EV70" s="80"/>
      <c r="EW70" s="80"/>
      <c r="EX70" s="80"/>
      <c r="EY70" s="80"/>
      <c r="EZ70" s="80">
        <v>3</v>
      </c>
      <c r="FA70" s="80"/>
      <c r="FB70" s="80"/>
      <c r="FC70" s="80"/>
      <c r="FD70" s="80"/>
      <c r="FE70" s="80">
        <v>1</v>
      </c>
      <c r="FF70" s="80"/>
      <c r="FG70" s="80"/>
      <c r="FH70" s="80"/>
      <c r="FI70" s="80"/>
      <c r="FJ70" s="80"/>
      <c r="FK70" s="80"/>
      <c r="FL70" s="80"/>
      <c r="FM70" s="80"/>
      <c r="FN70" s="80"/>
      <c r="FO70" s="80"/>
      <c r="FP70" s="80"/>
      <c r="FQ70" s="80"/>
      <c r="FR70" s="80"/>
      <c r="FS70" s="80">
        <v>3</v>
      </c>
      <c r="FT70" s="80"/>
      <c r="FU70" s="80"/>
      <c r="FV70" s="80"/>
      <c r="FW70" s="80"/>
      <c r="FX70" s="80"/>
      <c r="FY70" s="80"/>
      <c r="FZ70" s="80"/>
      <c r="GA70" s="80"/>
      <c r="GB70" s="80"/>
      <c r="GC70" s="80"/>
      <c r="GD70" s="80"/>
      <c r="GE70" s="80"/>
      <c r="GF70" s="80"/>
      <c r="GG70" s="80"/>
      <c r="GH70" s="80"/>
      <c r="GI70" s="80"/>
      <c r="GJ70" s="80"/>
      <c r="GK70" s="80"/>
      <c r="GL70" s="80"/>
      <c r="GM70" s="80"/>
      <c r="GN70" s="80"/>
      <c r="GO70" s="80"/>
      <c r="GP70" s="80"/>
      <c r="GQ70" s="80"/>
      <c r="GR70" s="80"/>
      <c r="GS70" s="80"/>
      <c r="GT70" s="80"/>
      <c r="GU70" s="80"/>
      <c r="GV70" s="80"/>
      <c r="GW70" s="80"/>
      <c r="GX70" s="80"/>
      <c r="GY70" s="80"/>
      <c r="GZ70" s="80"/>
      <c r="HA70" s="80"/>
      <c r="HB70" s="80"/>
      <c r="HC70" s="80"/>
      <c r="HD70" s="80"/>
      <c r="HE70" s="80"/>
      <c r="HF70" s="80"/>
      <c r="HG70" s="80"/>
      <c r="HH70" s="80"/>
      <c r="HI70" s="80"/>
      <c r="HJ70" s="80"/>
      <c r="HK70" s="80"/>
      <c r="HL70" s="80"/>
      <c r="HM70" s="80"/>
      <c r="HN70" s="80"/>
      <c r="HO70" s="80"/>
      <c r="HP70" s="80"/>
      <c r="HQ70" s="80"/>
      <c r="HR70" s="80"/>
      <c r="HS70" s="80"/>
      <c r="HT70" s="80"/>
      <c r="HU70" s="80"/>
      <c r="HV70" s="80"/>
      <c r="HW70" s="80"/>
      <c r="HX70" s="80"/>
      <c r="HY70" s="80"/>
      <c r="HZ70" s="80"/>
      <c r="IA70" s="80"/>
      <c r="IB70" s="80"/>
      <c r="IC70" s="80"/>
      <c r="ID70" s="80"/>
      <c r="IE70" s="80"/>
      <c r="IF70" s="80"/>
      <c r="IG70" s="80"/>
      <c r="IH70" s="80"/>
      <c r="II70" s="80"/>
      <c r="IJ70" s="80"/>
      <c r="IK70" s="80"/>
      <c r="IL70" s="80"/>
      <c r="IM70" s="80"/>
      <c r="IN70" s="80"/>
      <c r="IO70" s="80"/>
      <c r="IP70" s="80"/>
      <c r="IQ70" s="80"/>
      <c r="IR70" s="80"/>
      <c r="IS70" s="80"/>
      <c r="IT70" s="80"/>
      <c r="IU70" s="80"/>
      <c r="IV70" s="80"/>
      <c r="IW70" s="80"/>
      <c r="IX70" s="80"/>
      <c r="IY70" s="80"/>
      <c r="IZ70" s="80"/>
      <c r="JA70" s="80"/>
      <c r="JB70" s="80"/>
      <c r="JC70" s="80"/>
      <c r="JD70" s="80"/>
      <c r="JE70" s="80"/>
      <c r="JF70" s="80"/>
      <c r="JG70" s="80"/>
      <c r="JH70" s="80"/>
      <c r="JI70" s="80"/>
      <c r="JJ70" s="80"/>
      <c r="JK70" s="80"/>
      <c r="JL70" s="80"/>
      <c r="JM70" s="80"/>
      <c r="JN70" s="80"/>
      <c r="JO70" s="80"/>
      <c r="JP70" s="80">
        <v>90</v>
      </c>
      <c r="JQ70" s="80"/>
      <c r="JR70" s="80"/>
      <c r="JS70" s="80"/>
      <c r="JT70" s="80"/>
      <c r="JU70" s="80"/>
      <c r="JV70" s="80"/>
      <c r="JW70" s="80"/>
      <c r="JX70" s="80"/>
      <c r="JY70" s="80"/>
      <c r="JZ70" s="80"/>
      <c r="KA70" s="80"/>
      <c r="KB70" s="80"/>
      <c r="KC70" s="80"/>
      <c r="KD70" s="80"/>
      <c r="KE70" s="80"/>
      <c r="KF70" s="80"/>
      <c r="KG70" s="80"/>
      <c r="KH70" s="80"/>
      <c r="KI70" s="80"/>
      <c r="KJ70" s="80"/>
      <c r="KK70" s="80"/>
      <c r="KL70" s="80"/>
      <c r="KM70" s="80"/>
      <c r="KN70" s="80"/>
      <c r="KO70" s="80"/>
      <c r="KP70" s="80"/>
      <c r="KQ70" s="80"/>
      <c r="KR70" s="80"/>
      <c r="KS70" s="80"/>
      <c r="KT70" s="80"/>
      <c r="KU70" s="80"/>
      <c r="KV70" s="80"/>
      <c r="KW70" s="80"/>
      <c r="KX70" s="80"/>
      <c r="KY70" s="80"/>
      <c r="KZ70" s="80"/>
      <c r="LA70" s="80"/>
      <c r="LB70" s="80"/>
      <c r="LC70" s="80"/>
      <c r="LD70" s="80"/>
      <c r="LE70" s="80"/>
      <c r="LF70" s="80"/>
      <c r="LG70" s="80">
        <v>3</v>
      </c>
      <c r="LH70" s="80"/>
      <c r="LI70" s="80"/>
      <c r="LJ70" s="80"/>
      <c r="LK70" s="80"/>
      <c r="LL70" s="80"/>
      <c r="LM70" s="80"/>
      <c r="LN70" s="80"/>
      <c r="LO70" s="80">
        <v>30</v>
      </c>
      <c r="LP70" s="80"/>
      <c r="LQ70" s="80"/>
      <c r="LR70" s="80"/>
      <c r="LS70" s="80"/>
      <c r="LT70" s="80"/>
      <c r="LU70" s="80"/>
      <c r="LV70" s="80"/>
      <c r="LW70" s="80"/>
      <c r="LX70" s="80"/>
      <c r="LY70" s="80"/>
      <c r="LZ70" s="80"/>
      <c r="MA70" s="80"/>
      <c r="MB70" s="80"/>
      <c r="MC70" s="80"/>
      <c r="MD70" s="80"/>
      <c r="ME70" s="80"/>
      <c r="MF70" s="80"/>
      <c r="MG70" s="80"/>
      <c r="MH70" s="80"/>
      <c r="MI70" s="80"/>
      <c r="MJ70" s="80"/>
      <c r="MK70" s="80"/>
      <c r="ML70" s="80"/>
      <c r="MM70" s="80"/>
      <c r="MN70" s="80"/>
      <c r="MO70" s="80"/>
      <c r="MP70" s="80"/>
      <c r="MQ70" s="80"/>
      <c r="MR70" s="80"/>
      <c r="MS70" s="80"/>
      <c r="MT70" s="80"/>
      <c r="MU70" s="80"/>
      <c r="MV70" s="80"/>
      <c r="MW70" s="80"/>
      <c r="MX70" s="80"/>
      <c r="MY70" s="80"/>
      <c r="MZ70" s="80"/>
      <c r="NA70" s="80"/>
      <c r="NB70" s="80"/>
      <c r="NC70" s="80"/>
      <c r="ND70" s="80"/>
      <c r="NE70" s="80"/>
      <c r="NF70" s="80"/>
      <c r="NG70" s="80"/>
      <c r="NH70" s="80"/>
      <c r="NI70" s="80"/>
      <c r="NJ70" s="80"/>
      <c r="NK70" s="80"/>
      <c r="NL70" s="80"/>
      <c r="NM70" s="80"/>
      <c r="NN70" s="80"/>
      <c r="NO70" s="80"/>
      <c r="NP70" s="80"/>
      <c r="NQ70" s="80"/>
      <c r="NR70" s="80"/>
      <c r="NS70" s="80"/>
      <c r="NT70" s="80"/>
      <c r="NU70" s="80"/>
      <c r="NV70" s="80"/>
      <c r="NW70" s="80"/>
      <c r="NX70" s="80">
        <v>109</v>
      </c>
      <c r="NY70" s="80"/>
      <c r="NZ70" s="80"/>
      <c r="OA70" s="80"/>
      <c r="OB70" s="79">
        <v>12433</v>
      </c>
    </row>
    <row r="71" spans="1:392" ht="13.15">
      <c r="A71" s="87">
        <v>332114</v>
      </c>
      <c r="B71" s="86" t="s">
        <v>185</v>
      </c>
      <c r="C71" s="83"/>
      <c r="D71" s="83"/>
      <c r="E71" s="83"/>
      <c r="F71" s="83"/>
      <c r="G71" s="83"/>
      <c r="H71" s="83"/>
      <c r="I71" s="83"/>
      <c r="J71" s="83"/>
      <c r="K71" s="83"/>
      <c r="L71" s="83"/>
      <c r="M71" s="83"/>
      <c r="N71" s="83"/>
      <c r="O71" s="83"/>
      <c r="P71" s="83"/>
      <c r="Q71" s="83"/>
      <c r="R71" s="83"/>
      <c r="S71" s="83"/>
      <c r="T71" s="83"/>
      <c r="U71" s="83"/>
      <c r="V71" s="83"/>
      <c r="W71" s="83"/>
      <c r="X71" s="83"/>
      <c r="Y71" s="83"/>
      <c r="Z71" s="83"/>
      <c r="AA71" s="83"/>
      <c r="AB71" s="83"/>
      <c r="AC71" s="83"/>
      <c r="AD71" s="83">
        <v>9</v>
      </c>
      <c r="AE71" s="83"/>
      <c r="AF71" s="83"/>
      <c r="AG71" s="83"/>
      <c r="AH71" s="83"/>
      <c r="AI71" s="83"/>
      <c r="AJ71" s="83"/>
      <c r="AK71" s="83"/>
      <c r="AL71" s="83"/>
      <c r="AM71" s="83"/>
      <c r="AN71" s="83"/>
      <c r="AO71" s="83"/>
      <c r="AP71" s="83"/>
      <c r="AQ71" s="83"/>
      <c r="AR71" s="83"/>
      <c r="AS71" s="83"/>
      <c r="AT71" s="83"/>
      <c r="AU71" s="83"/>
      <c r="AV71" s="83"/>
      <c r="AW71" s="83"/>
      <c r="AX71" s="83"/>
      <c r="AY71" s="83"/>
      <c r="AZ71" s="83"/>
      <c r="BA71" s="83"/>
      <c r="BB71" s="83"/>
      <c r="BC71" s="83">
        <v>11</v>
      </c>
      <c r="BD71" s="83">
        <v>1</v>
      </c>
      <c r="BE71" s="83"/>
      <c r="BF71" s="83"/>
      <c r="BG71" s="83"/>
      <c r="BH71" s="83"/>
      <c r="BI71" s="83"/>
      <c r="BJ71" s="83"/>
      <c r="BK71" s="83"/>
      <c r="BL71" s="83"/>
      <c r="BM71" s="83">
        <v>0</v>
      </c>
      <c r="BN71" s="83">
        <v>7545</v>
      </c>
      <c r="BO71" s="81"/>
      <c r="BP71" s="80"/>
      <c r="BQ71" s="80">
        <v>184</v>
      </c>
      <c r="BR71" s="80">
        <v>168</v>
      </c>
      <c r="BS71" s="80"/>
      <c r="BT71" s="80"/>
      <c r="BU71" s="80"/>
      <c r="BV71" s="80"/>
      <c r="BW71" s="80"/>
      <c r="BX71" s="80"/>
      <c r="BY71" s="80"/>
      <c r="BZ71" s="80"/>
      <c r="CA71" s="80"/>
      <c r="CB71" s="80"/>
      <c r="CC71" s="80"/>
      <c r="CD71" s="80"/>
      <c r="CE71" s="80">
        <v>2</v>
      </c>
      <c r="CF71" s="80"/>
      <c r="CG71" s="80"/>
      <c r="CH71" s="80"/>
      <c r="CI71" s="80"/>
      <c r="CJ71" s="80"/>
      <c r="CK71" s="80"/>
      <c r="CL71" s="80"/>
      <c r="CM71" s="80"/>
      <c r="CN71" s="80"/>
      <c r="CO71" s="80"/>
      <c r="CP71" s="80"/>
      <c r="CQ71" s="80"/>
      <c r="CR71" s="80"/>
      <c r="CS71" s="80">
        <v>47</v>
      </c>
      <c r="CT71" s="80"/>
      <c r="CU71" s="80"/>
      <c r="CV71" s="80"/>
      <c r="CW71" s="80"/>
      <c r="CX71" s="80"/>
      <c r="CY71" s="80"/>
      <c r="CZ71" s="80"/>
      <c r="DA71" s="80"/>
      <c r="DB71" s="80"/>
      <c r="DC71" s="80"/>
      <c r="DD71" s="80"/>
      <c r="DE71" s="80"/>
      <c r="DF71" s="80"/>
      <c r="DG71" s="80"/>
      <c r="DH71" s="80"/>
      <c r="DI71" s="80"/>
      <c r="DJ71" s="80"/>
      <c r="DK71" s="80"/>
      <c r="DL71" s="80"/>
      <c r="DM71" s="80"/>
      <c r="DN71" s="80"/>
      <c r="DO71" s="80"/>
      <c r="DP71" s="80"/>
      <c r="DQ71" s="80"/>
      <c r="DR71" s="80"/>
      <c r="DS71" s="80"/>
      <c r="DT71" s="80"/>
      <c r="DU71" s="80"/>
      <c r="DV71" s="80"/>
      <c r="DW71" s="80"/>
      <c r="DX71" s="80"/>
      <c r="DY71" s="80"/>
      <c r="DZ71" s="80"/>
      <c r="EA71" s="80"/>
      <c r="EB71" s="80"/>
      <c r="EC71" s="80"/>
      <c r="ED71" s="80"/>
      <c r="EE71" s="80"/>
      <c r="EF71" s="80"/>
      <c r="EG71" s="80"/>
      <c r="EH71" s="80"/>
      <c r="EI71" s="80"/>
      <c r="EJ71" s="80"/>
      <c r="EK71" s="80"/>
      <c r="EL71" s="80"/>
      <c r="EM71" s="80"/>
      <c r="EN71" s="80"/>
      <c r="EO71" s="80"/>
      <c r="EP71" s="80"/>
      <c r="EQ71" s="80"/>
      <c r="ER71" s="80"/>
      <c r="ES71" s="80"/>
      <c r="ET71" s="80"/>
      <c r="EU71" s="80"/>
      <c r="EV71" s="80"/>
      <c r="EW71" s="80"/>
      <c r="EX71" s="80"/>
      <c r="EY71" s="80"/>
      <c r="EZ71" s="80"/>
      <c r="FA71" s="80"/>
      <c r="FB71" s="80"/>
      <c r="FC71" s="80"/>
      <c r="FD71" s="80"/>
      <c r="FE71" s="80"/>
      <c r="FF71" s="80"/>
      <c r="FG71" s="80"/>
      <c r="FH71" s="80"/>
      <c r="FI71" s="80"/>
      <c r="FJ71" s="80"/>
      <c r="FK71" s="80"/>
      <c r="FL71" s="80"/>
      <c r="FM71" s="80"/>
      <c r="FN71" s="80"/>
      <c r="FO71" s="80"/>
      <c r="FP71" s="80"/>
      <c r="FQ71" s="80"/>
      <c r="FR71" s="80"/>
      <c r="FS71" s="80"/>
      <c r="FT71" s="80"/>
      <c r="FU71" s="80"/>
      <c r="FV71" s="80"/>
      <c r="FW71" s="80"/>
      <c r="FX71" s="80"/>
      <c r="FY71" s="80"/>
      <c r="FZ71" s="80"/>
      <c r="GA71" s="80"/>
      <c r="GB71" s="80"/>
      <c r="GC71" s="80"/>
      <c r="GD71" s="80"/>
      <c r="GE71" s="80"/>
      <c r="GF71" s="80"/>
      <c r="GG71" s="80"/>
      <c r="GH71" s="80"/>
      <c r="GI71" s="80"/>
      <c r="GJ71" s="80"/>
      <c r="GK71" s="80"/>
      <c r="GL71" s="80"/>
      <c r="GM71" s="80"/>
      <c r="GN71" s="80"/>
      <c r="GO71" s="80"/>
      <c r="GP71" s="80"/>
      <c r="GQ71" s="80"/>
      <c r="GR71" s="80"/>
      <c r="GS71" s="80"/>
      <c r="GT71" s="80"/>
      <c r="GU71" s="80"/>
      <c r="GV71" s="80"/>
      <c r="GW71" s="80"/>
      <c r="GX71" s="80"/>
      <c r="GY71" s="80"/>
      <c r="GZ71" s="80"/>
      <c r="HA71" s="80"/>
      <c r="HB71" s="80"/>
      <c r="HC71" s="80"/>
      <c r="HD71" s="80"/>
      <c r="HE71" s="80"/>
      <c r="HF71" s="80"/>
      <c r="HG71" s="80"/>
      <c r="HH71" s="80"/>
      <c r="HI71" s="80"/>
      <c r="HJ71" s="80"/>
      <c r="HK71" s="80"/>
      <c r="HL71" s="80"/>
      <c r="HM71" s="80"/>
      <c r="HN71" s="80"/>
      <c r="HO71" s="80"/>
      <c r="HP71" s="80"/>
      <c r="HQ71" s="80"/>
      <c r="HR71" s="80"/>
      <c r="HS71" s="80"/>
      <c r="HT71" s="80"/>
      <c r="HU71" s="80"/>
      <c r="HV71" s="80"/>
      <c r="HW71" s="80"/>
      <c r="HX71" s="80"/>
      <c r="HY71" s="80"/>
      <c r="HZ71" s="80"/>
      <c r="IA71" s="80"/>
      <c r="IB71" s="80"/>
      <c r="IC71" s="80"/>
      <c r="ID71" s="80"/>
      <c r="IE71" s="80"/>
      <c r="IF71" s="80"/>
      <c r="IG71" s="80"/>
      <c r="IH71" s="80"/>
      <c r="II71" s="80"/>
      <c r="IJ71" s="80"/>
      <c r="IK71" s="80"/>
      <c r="IL71" s="80"/>
      <c r="IM71" s="80"/>
      <c r="IN71" s="80"/>
      <c r="IO71" s="80"/>
      <c r="IP71" s="80"/>
      <c r="IQ71" s="80"/>
      <c r="IR71" s="80"/>
      <c r="IS71" s="80"/>
      <c r="IT71" s="80"/>
      <c r="IU71" s="80"/>
      <c r="IV71" s="80"/>
      <c r="IW71" s="80"/>
      <c r="IX71" s="80"/>
      <c r="IY71" s="80"/>
      <c r="IZ71" s="80"/>
      <c r="JA71" s="80"/>
      <c r="JB71" s="80"/>
      <c r="JC71" s="80"/>
      <c r="JD71" s="80"/>
      <c r="JE71" s="80"/>
      <c r="JF71" s="80"/>
      <c r="JG71" s="80"/>
      <c r="JH71" s="80"/>
      <c r="JI71" s="80"/>
      <c r="JJ71" s="80"/>
      <c r="JK71" s="80"/>
      <c r="JL71" s="80"/>
      <c r="JM71" s="80"/>
      <c r="JN71" s="80"/>
      <c r="JO71" s="80"/>
      <c r="JP71" s="80">
        <v>36</v>
      </c>
      <c r="JQ71" s="80"/>
      <c r="JR71" s="80"/>
      <c r="JS71" s="80"/>
      <c r="JT71" s="80"/>
      <c r="JU71" s="80"/>
      <c r="JV71" s="80"/>
      <c r="JW71" s="80"/>
      <c r="JX71" s="80"/>
      <c r="JY71" s="80"/>
      <c r="JZ71" s="80"/>
      <c r="KA71" s="80"/>
      <c r="KB71" s="80"/>
      <c r="KC71" s="80"/>
      <c r="KD71" s="80"/>
      <c r="KE71" s="80"/>
      <c r="KF71" s="80"/>
      <c r="KG71" s="80"/>
      <c r="KH71" s="80"/>
      <c r="KI71" s="80"/>
      <c r="KJ71" s="80"/>
      <c r="KK71" s="80"/>
      <c r="KL71" s="80"/>
      <c r="KM71" s="80"/>
      <c r="KN71" s="80"/>
      <c r="KO71" s="80"/>
      <c r="KP71" s="80"/>
      <c r="KQ71" s="80"/>
      <c r="KR71" s="80"/>
      <c r="KS71" s="80"/>
      <c r="KT71" s="80"/>
      <c r="KU71" s="80"/>
      <c r="KV71" s="80"/>
      <c r="KW71" s="80"/>
      <c r="KX71" s="80"/>
      <c r="KY71" s="80"/>
      <c r="KZ71" s="80"/>
      <c r="LA71" s="80"/>
      <c r="LB71" s="80"/>
      <c r="LC71" s="80"/>
      <c r="LD71" s="80"/>
      <c r="LE71" s="80"/>
      <c r="LF71" s="80"/>
      <c r="LG71" s="80">
        <v>0</v>
      </c>
      <c r="LH71" s="80"/>
      <c r="LI71" s="80"/>
      <c r="LJ71" s="80"/>
      <c r="LK71" s="80"/>
      <c r="LL71" s="80"/>
      <c r="LM71" s="80"/>
      <c r="LN71" s="80"/>
      <c r="LO71" s="80">
        <v>4</v>
      </c>
      <c r="LP71" s="80"/>
      <c r="LQ71" s="80"/>
      <c r="LR71" s="80"/>
      <c r="LS71" s="80"/>
      <c r="LT71" s="80"/>
      <c r="LU71" s="80"/>
      <c r="LV71" s="80"/>
      <c r="LW71" s="80"/>
      <c r="LX71" s="80"/>
      <c r="LY71" s="80"/>
      <c r="LZ71" s="80"/>
      <c r="MA71" s="80"/>
      <c r="MB71" s="80"/>
      <c r="MC71" s="80"/>
      <c r="MD71" s="80"/>
      <c r="ME71" s="80"/>
      <c r="MF71" s="80"/>
      <c r="MG71" s="80"/>
      <c r="MH71" s="80"/>
      <c r="MI71" s="80"/>
      <c r="MJ71" s="80"/>
      <c r="MK71" s="80"/>
      <c r="ML71" s="80"/>
      <c r="MM71" s="80"/>
      <c r="MN71" s="80"/>
      <c r="MO71" s="80"/>
      <c r="MP71" s="80"/>
      <c r="MQ71" s="80"/>
      <c r="MR71" s="80"/>
      <c r="MS71" s="80"/>
      <c r="MT71" s="80"/>
      <c r="MU71" s="80"/>
      <c r="MV71" s="80"/>
      <c r="MW71" s="80"/>
      <c r="MX71" s="80"/>
      <c r="MY71" s="80"/>
      <c r="MZ71" s="80"/>
      <c r="NA71" s="80"/>
      <c r="NB71" s="80"/>
      <c r="NC71" s="80"/>
      <c r="ND71" s="80"/>
      <c r="NE71" s="80"/>
      <c r="NF71" s="80"/>
      <c r="NG71" s="80"/>
      <c r="NH71" s="80"/>
      <c r="NI71" s="80"/>
      <c r="NJ71" s="80"/>
      <c r="NK71" s="80"/>
      <c r="NL71" s="80"/>
      <c r="NM71" s="80"/>
      <c r="NN71" s="80"/>
      <c r="NO71" s="80"/>
      <c r="NP71" s="80"/>
      <c r="NQ71" s="80"/>
      <c r="NR71" s="80"/>
      <c r="NS71" s="80"/>
      <c r="NT71" s="80"/>
      <c r="NU71" s="80"/>
      <c r="NV71" s="80"/>
      <c r="NW71" s="80"/>
      <c r="NX71" s="80">
        <v>38</v>
      </c>
      <c r="NY71" s="80"/>
      <c r="NZ71" s="80"/>
      <c r="OA71" s="80"/>
      <c r="OB71" s="79">
        <v>8046</v>
      </c>
    </row>
    <row r="72" spans="1:392" ht="13.15">
      <c r="A72" s="87" t="s">
        <v>187</v>
      </c>
      <c r="B72" s="86" t="s">
        <v>186</v>
      </c>
      <c r="C72" s="83"/>
      <c r="D72" s="83"/>
      <c r="E72" s="83"/>
      <c r="F72" s="83"/>
      <c r="G72" s="83"/>
      <c r="H72" s="83"/>
      <c r="I72" s="83"/>
      <c r="J72" s="83"/>
      <c r="K72" s="83"/>
      <c r="L72" s="83"/>
      <c r="M72" s="83"/>
      <c r="N72" s="83"/>
      <c r="O72" s="83"/>
      <c r="P72" s="83"/>
      <c r="Q72" s="83"/>
      <c r="R72" s="83"/>
      <c r="S72" s="83"/>
      <c r="T72" s="83"/>
      <c r="U72" s="83"/>
      <c r="V72" s="83"/>
      <c r="W72" s="83"/>
      <c r="X72" s="83"/>
      <c r="Y72" s="83"/>
      <c r="Z72" s="83"/>
      <c r="AA72" s="83"/>
      <c r="AB72" s="83"/>
      <c r="AC72" s="83"/>
      <c r="AD72" s="83">
        <v>15</v>
      </c>
      <c r="AE72" s="83"/>
      <c r="AF72" s="83"/>
      <c r="AG72" s="83"/>
      <c r="AH72" s="83"/>
      <c r="AI72" s="83"/>
      <c r="AJ72" s="83"/>
      <c r="AK72" s="83"/>
      <c r="AL72" s="83"/>
      <c r="AM72" s="83"/>
      <c r="AN72" s="83"/>
      <c r="AO72" s="83"/>
      <c r="AP72" s="83"/>
      <c r="AQ72" s="83"/>
      <c r="AR72" s="83"/>
      <c r="AS72" s="83"/>
      <c r="AT72" s="83"/>
      <c r="AU72" s="83"/>
      <c r="AV72" s="83"/>
      <c r="AW72" s="83"/>
      <c r="AX72" s="83"/>
      <c r="AY72" s="83"/>
      <c r="AZ72" s="83"/>
      <c r="BA72" s="83"/>
      <c r="BB72" s="83"/>
      <c r="BC72" s="83"/>
      <c r="BD72" s="83">
        <v>12</v>
      </c>
      <c r="BE72" s="83"/>
      <c r="BF72" s="83"/>
      <c r="BG72" s="83"/>
      <c r="BH72" s="83"/>
      <c r="BI72" s="83"/>
      <c r="BJ72" s="83"/>
      <c r="BK72" s="83"/>
      <c r="BL72" s="83"/>
      <c r="BM72" s="83"/>
      <c r="BN72" s="83">
        <v>3</v>
      </c>
      <c r="BO72" s="81">
        <v>11306</v>
      </c>
      <c r="BP72" s="80">
        <v>28</v>
      </c>
      <c r="BQ72" s="80"/>
      <c r="BR72" s="80">
        <v>56</v>
      </c>
      <c r="BS72" s="80"/>
      <c r="BT72" s="80"/>
      <c r="BU72" s="80"/>
      <c r="BV72" s="80">
        <v>13</v>
      </c>
      <c r="BW72" s="80">
        <v>78</v>
      </c>
      <c r="BX72" s="80">
        <v>89</v>
      </c>
      <c r="BY72" s="80">
        <v>22</v>
      </c>
      <c r="BZ72" s="80">
        <v>29</v>
      </c>
      <c r="CA72" s="80"/>
      <c r="CB72" s="80"/>
      <c r="CC72" s="80"/>
      <c r="CD72" s="80"/>
      <c r="CE72" s="80"/>
      <c r="CF72" s="80">
        <v>25</v>
      </c>
      <c r="CG72" s="80"/>
      <c r="CH72" s="80"/>
      <c r="CI72" s="80"/>
      <c r="CJ72" s="80"/>
      <c r="CK72" s="80"/>
      <c r="CL72" s="80"/>
      <c r="CM72" s="80"/>
      <c r="CN72" s="80"/>
      <c r="CO72" s="80"/>
      <c r="CP72" s="80">
        <v>22</v>
      </c>
      <c r="CQ72" s="80"/>
      <c r="CR72" s="80"/>
      <c r="CS72" s="80"/>
      <c r="CT72" s="80"/>
      <c r="CU72" s="80"/>
      <c r="CV72" s="80"/>
      <c r="CW72" s="80">
        <v>162</v>
      </c>
      <c r="CX72" s="80"/>
      <c r="CY72" s="80"/>
      <c r="CZ72" s="80"/>
      <c r="DA72" s="80"/>
      <c r="DB72" s="80"/>
      <c r="DC72" s="80"/>
      <c r="DD72" s="80"/>
      <c r="DE72" s="80"/>
      <c r="DF72" s="80"/>
      <c r="DG72" s="80"/>
      <c r="DH72" s="80">
        <v>6</v>
      </c>
      <c r="DI72" s="80"/>
      <c r="DJ72" s="80"/>
      <c r="DK72" s="80"/>
      <c r="DL72" s="80"/>
      <c r="DM72" s="80"/>
      <c r="DN72" s="80"/>
      <c r="DO72" s="80"/>
      <c r="DP72" s="80"/>
      <c r="DQ72" s="80"/>
      <c r="DR72" s="80"/>
      <c r="DS72" s="80"/>
      <c r="DT72" s="80"/>
      <c r="DU72" s="80"/>
      <c r="DV72" s="80"/>
      <c r="DW72" s="80"/>
      <c r="DX72" s="80"/>
      <c r="DY72" s="80"/>
      <c r="DZ72" s="80"/>
      <c r="EA72" s="80"/>
      <c r="EB72" s="80"/>
      <c r="EC72" s="80"/>
      <c r="ED72" s="80"/>
      <c r="EE72" s="80"/>
      <c r="EF72" s="80"/>
      <c r="EG72" s="80"/>
      <c r="EH72" s="80"/>
      <c r="EI72" s="80"/>
      <c r="EJ72" s="80"/>
      <c r="EK72" s="80"/>
      <c r="EL72" s="80"/>
      <c r="EM72" s="80"/>
      <c r="EN72" s="80"/>
      <c r="EO72" s="80"/>
      <c r="EP72" s="80"/>
      <c r="EQ72" s="80"/>
      <c r="ER72" s="80"/>
      <c r="ES72" s="80">
        <v>12</v>
      </c>
      <c r="ET72" s="80"/>
      <c r="EU72" s="80"/>
      <c r="EV72" s="80"/>
      <c r="EW72" s="80"/>
      <c r="EX72" s="80"/>
      <c r="EY72" s="80"/>
      <c r="EZ72" s="80"/>
      <c r="FA72" s="80"/>
      <c r="FB72" s="80"/>
      <c r="FC72" s="80"/>
      <c r="FD72" s="80"/>
      <c r="FE72" s="80"/>
      <c r="FF72" s="80"/>
      <c r="FG72" s="80"/>
      <c r="FH72" s="80">
        <v>426</v>
      </c>
      <c r="FI72" s="80"/>
      <c r="FJ72" s="80"/>
      <c r="FK72" s="80"/>
      <c r="FL72" s="80"/>
      <c r="FM72" s="80"/>
      <c r="FN72" s="80"/>
      <c r="FO72" s="80"/>
      <c r="FP72" s="80"/>
      <c r="FQ72" s="80"/>
      <c r="FR72" s="80"/>
      <c r="FS72" s="80"/>
      <c r="FT72" s="80"/>
      <c r="FU72" s="80"/>
      <c r="FV72" s="80"/>
      <c r="FW72" s="80"/>
      <c r="FX72" s="80"/>
      <c r="FY72" s="80"/>
      <c r="FZ72" s="80"/>
      <c r="GA72" s="80"/>
      <c r="GB72" s="80"/>
      <c r="GC72" s="80"/>
      <c r="GD72" s="80"/>
      <c r="GE72" s="80"/>
      <c r="GF72" s="80"/>
      <c r="GG72" s="80"/>
      <c r="GH72" s="80">
        <v>98</v>
      </c>
      <c r="GI72" s="80"/>
      <c r="GJ72" s="80"/>
      <c r="GK72" s="80"/>
      <c r="GL72" s="80"/>
      <c r="GM72" s="80"/>
      <c r="GN72" s="80"/>
      <c r="GO72" s="80"/>
      <c r="GP72" s="80"/>
      <c r="GQ72" s="80"/>
      <c r="GR72" s="80"/>
      <c r="GS72" s="80"/>
      <c r="GT72" s="80"/>
      <c r="GU72" s="80"/>
      <c r="GV72" s="80"/>
      <c r="GW72" s="80"/>
      <c r="GX72" s="80"/>
      <c r="GY72" s="80"/>
      <c r="GZ72" s="80"/>
      <c r="HA72" s="80"/>
      <c r="HB72" s="80"/>
      <c r="HC72" s="80"/>
      <c r="HD72" s="80"/>
      <c r="HE72" s="80"/>
      <c r="HF72" s="80"/>
      <c r="HG72" s="80"/>
      <c r="HH72" s="80"/>
      <c r="HI72" s="80"/>
      <c r="HJ72" s="80"/>
      <c r="HK72" s="80"/>
      <c r="HL72" s="80"/>
      <c r="HM72" s="80"/>
      <c r="HN72" s="80"/>
      <c r="HO72" s="80"/>
      <c r="HP72" s="80"/>
      <c r="HQ72" s="80"/>
      <c r="HR72" s="80"/>
      <c r="HS72" s="80"/>
      <c r="HT72" s="80"/>
      <c r="HU72" s="80"/>
      <c r="HV72" s="80"/>
      <c r="HW72" s="80"/>
      <c r="HX72" s="80"/>
      <c r="HY72" s="80"/>
      <c r="HZ72" s="80"/>
      <c r="IA72" s="80"/>
      <c r="IB72" s="80"/>
      <c r="IC72" s="80"/>
      <c r="ID72" s="80"/>
      <c r="IE72" s="80"/>
      <c r="IF72" s="80"/>
      <c r="IG72" s="80"/>
      <c r="IH72" s="80"/>
      <c r="II72" s="80"/>
      <c r="IJ72" s="80"/>
      <c r="IK72" s="80"/>
      <c r="IL72" s="80"/>
      <c r="IM72" s="80"/>
      <c r="IN72" s="80"/>
      <c r="IO72" s="80"/>
      <c r="IP72" s="80"/>
      <c r="IQ72" s="80"/>
      <c r="IR72" s="80"/>
      <c r="IS72" s="80"/>
      <c r="IT72" s="80"/>
      <c r="IU72" s="80"/>
      <c r="IV72" s="80"/>
      <c r="IW72" s="80"/>
      <c r="IX72" s="80"/>
      <c r="IY72" s="80"/>
      <c r="IZ72" s="80"/>
      <c r="JA72" s="80"/>
      <c r="JB72" s="80"/>
      <c r="JC72" s="80"/>
      <c r="JD72" s="80"/>
      <c r="JE72" s="80"/>
      <c r="JF72" s="80"/>
      <c r="JG72" s="80"/>
      <c r="JH72" s="80"/>
      <c r="JI72" s="80"/>
      <c r="JJ72" s="80"/>
      <c r="JK72" s="80"/>
      <c r="JL72" s="80">
        <v>125</v>
      </c>
      <c r="JM72" s="80"/>
      <c r="JN72" s="80"/>
      <c r="JO72" s="80"/>
      <c r="JP72" s="80">
        <v>55</v>
      </c>
      <c r="JQ72" s="80"/>
      <c r="JR72" s="80"/>
      <c r="JS72" s="80"/>
      <c r="JT72" s="80"/>
      <c r="JU72" s="80"/>
      <c r="JV72" s="80"/>
      <c r="JW72" s="80"/>
      <c r="JX72" s="80"/>
      <c r="JY72" s="80"/>
      <c r="JZ72" s="80"/>
      <c r="KA72" s="80"/>
      <c r="KB72" s="80"/>
      <c r="KC72" s="80"/>
      <c r="KD72" s="80"/>
      <c r="KE72" s="80"/>
      <c r="KF72" s="80"/>
      <c r="KG72" s="80"/>
      <c r="KH72" s="80"/>
      <c r="KI72" s="80"/>
      <c r="KJ72" s="80"/>
      <c r="KK72" s="80"/>
      <c r="KL72" s="80"/>
      <c r="KM72" s="80"/>
      <c r="KN72" s="80"/>
      <c r="KO72" s="80"/>
      <c r="KP72" s="80"/>
      <c r="KQ72" s="80"/>
      <c r="KR72" s="80"/>
      <c r="KS72" s="80"/>
      <c r="KT72" s="80"/>
      <c r="KU72" s="80"/>
      <c r="KV72" s="80"/>
      <c r="KW72" s="80"/>
      <c r="KX72" s="80"/>
      <c r="KY72" s="80"/>
      <c r="KZ72" s="80"/>
      <c r="LA72" s="80"/>
      <c r="LB72" s="80"/>
      <c r="LC72" s="80"/>
      <c r="LD72" s="80"/>
      <c r="LE72" s="80"/>
      <c r="LF72" s="80"/>
      <c r="LG72" s="80">
        <v>4</v>
      </c>
      <c r="LH72" s="80"/>
      <c r="LI72" s="80"/>
      <c r="LJ72" s="80"/>
      <c r="LK72" s="80"/>
      <c r="LL72" s="80"/>
      <c r="LM72" s="80"/>
      <c r="LN72" s="80"/>
      <c r="LO72" s="80">
        <v>40</v>
      </c>
      <c r="LP72" s="80"/>
      <c r="LQ72" s="80"/>
      <c r="LR72" s="80"/>
      <c r="LS72" s="80"/>
      <c r="LT72" s="80"/>
      <c r="LU72" s="80"/>
      <c r="LV72" s="80"/>
      <c r="LW72" s="80"/>
      <c r="LX72" s="80"/>
      <c r="LY72" s="80"/>
      <c r="LZ72" s="80"/>
      <c r="MA72" s="80"/>
      <c r="MB72" s="80"/>
      <c r="MC72" s="80"/>
      <c r="MD72" s="80"/>
      <c r="ME72" s="80"/>
      <c r="MF72" s="80"/>
      <c r="MG72" s="80"/>
      <c r="MH72" s="80"/>
      <c r="MI72" s="80"/>
      <c r="MJ72" s="80"/>
      <c r="MK72" s="80"/>
      <c r="ML72" s="80"/>
      <c r="MM72" s="80"/>
      <c r="MN72" s="80"/>
      <c r="MO72" s="80"/>
      <c r="MP72" s="80"/>
      <c r="MQ72" s="80"/>
      <c r="MR72" s="80"/>
      <c r="MS72" s="80"/>
      <c r="MT72" s="80"/>
      <c r="MU72" s="80"/>
      <c r="MV72" s="80"/>
      <c r="MW72" s="80"/>
      <c r="MX72" s="80"/>
      <c r="MY72" s="80"/>
      <c r="MZ72" s="80"/>
      <c r="NA72" s="80"/>
      <c r="NB72" s="80"/>
      <c r="NC72" s="80"/>
      <c r="ND72" s="80"/>
      <c r="NE72" s="80"/>
      <c r="NF72" s="80"/>
      <c r="NG72" s="80"/>
      <c r="NH72" s="80"/>
      <c r="NI72" s="80"/>
      <c r="NJ72" s="80"/>
      <c r="NK72" s="80"/>
      <c r="NL72" s="80"/>
      <c r="NM72" s="80"/>
      <c r="NN72" s="80"/>
      <c r="NO72" s="80"/>
      <c r="NP72" s="80"/>
      <c r="NQ72" s="80"/>
      <c r="NR72" s="80"/>
      <c r="NS72" s="80"/>
      <c r="NT72" s="80"/>
      <c r="NU72" s="80"/>
      <c r="NV72" s="80"/>
      <c r="NW72" s="80"/>
      <c r="NX72" s="80">
        <v>123</v>
      </c>
      <c r="NY72" s="80"/>
      <c r="NZ72" s="80"/>
      <c r="OA72" s="80"/>
      <c r="OB72" s="79">
        <v>12749</v>
      </c>
    </row>
    <row r="73" spans="1:392" ht="13.15">
      <c r="A73" s="85">
        <v>332200</v>
      </c>
      <c r="B73" s="84" t="s">
        <v>188</v>
      </c>
      <c r="C73" s="83"/>
      <c r="D73" s="83"/>
      <c r="E73" s="83"/>
      <c r="F73" s="83"/>
      <c r="G73" s="83"/>
      <c r="H73" s="83"/>
      <c r="I73" s="83"/>
      <c r="J73" s="83"/>
      <c r="K73" s="83"/>
      <c r="L73" s="83"/>
      <c r="M73" s="83"/>
      <c r="N73" s="83"/>
      <c r="O73" s="83"/>
      <c r="P73" s="83"/>
      <c r="Q73" s="83"/>
      <c r="R73" s="83"/>
      <c r="S73" s="83"/>
      <c r="T73" s="83"/>
      <c r="U73" s="83"/>
      <c r="V73" s="83"/>
      <c r="W73" s="83"/>
      <c r="X73" s="83"/>
      <c r="Y73" s="83"/>
      <c r="Z73" s="83"/>
      <c r="AA73" s="83"/>
      <c r="AB73" s="83"/>
      <c r="AC73" s="83"/>
      <c r="AD73" s="83">
        <v>5</v>
      </c>
      <c r="AE73" s="83"/>
      <c r="AF73" s="83"/>
      <c r="AG73" s="83"/>
      <c r="AH73" s="83"/>
      <c r="AI73" s="83"/>
      <c r="AJ73" s="83"/>
      <c r="AK73" s="83"/>
      <c r="AL73" s="83"/>
      <c r="AM73" s="83"/>
      <c r="AN73" s="83"/>
      <c r="AO73" s="83"/>
      <c r="AP73" s="83">
        <v>5</v>
      </c>
      <c r="AQ73" s="83"/>
      <c r="AR73" s="83"/>
      <c r="AS73" s="83"/>
      <c r="AT73" s="83"/>
      <c r="AU73" s="83"/>
      <c r="AV73" s="83"/>
      <c r="AW73" s="83"/>
      <c r="AX73" s="83"/>
      <c r="AY73" s="83"/>
      <c r="AZ73" s="83"/>
      <c r="BA73" s="83"/>
      <c r="BB73" s="83"/>
      <c r="BC73" s="83"/>
      <c r="BD73" s="83">
        <v>8</v>
      </c>
      <c r="BE73" s="83"/>
      <c r="BF73" s="83"/>
      <c r="BG73" s="83"/>
      <c r="BH73" s="83"/>
      <c r="BI73" s="83"/>
      <c r="BJ73" s="83">
        <v>2</v>
      </c>
      <c r="BK73" s="83"/>
      <c r="BL73" s="83">
        <v>3</v>
      </c>
      <c r="BM73" s="83"/>
      <c r="BN73" s="83"/>
      <c r="BO73" s="81"/>
      <c r="BP73" s="80">
        <v>9133</v>
      </c>
      <c r="BQ73" s="80">
        <v>10</v>
      </c>
      <c r="BR73" s="80">
        <v>24</v>
      </c>
      <c r="BS73" s="80"/>
      <c r="BT73" s="80"/>
      <c r="BU73" s="80"/>
      <c r="BV73" s="80">
        <v>12</v>
      </c>
      <c r="BW73" s="80">
        <v>3</v>
      </c>
      <c r="BX73" s="80"/>
      <c r="BY73" s="80">
        <v>3</v>
      </c>
      <c r="BZ73" s="80"/>
      <c r="CA73" s="80"/>
      <c r="CB73" s="80"/>
      <c r="CC73" s="80"/>
      <c r="CD73" s="80"/>
      <c r="CE73" s="80"/>
      <c r="CF73" s="80"/>
      <c r="CG73" s="80"/>
      <c r="CH73" s="80"/>
      <c r="CI73" s="80"/>
      <c r="CJ73" s="80">
        <v>74</v>
      </c>
      <c r="CK73" s="80">
        <v>52</v>
      </c>
      <c r="CL73" s="80"/>
      <c r="CM73" s="80"/>
      <c r="CN73" s="80">
        <v>10</v>
      </c>
      <c r="CO73" s="80"/>
      <c r="CP73" s="80"/>
      <c r="CQ73" s="80"/>
      <c r="CR73" s="80"/>
      <c r="CS73" s="80"/>
      <c r="CT73" s="80"/>
      <c r="CU73" s="80"/>
      <c r="CV73" s="80">
        <v>28</v>
      </c>
      <c r="CW73" s="80"/>
      <c r="CX73" s="80">
        <v>17</v>
      </c>
      <c r="CY73" s="80"/>
      <c r="CZ73" s="80"/>
      <c r="DA73" s="80"/>
      <c r="DB73" s="80"/>
      <c r="DC73" s="80"/>
      <c r="DD73" s="80"/>
      <c r="DE73" s="80"/>
      <c r="DF73" s="80">
        <v>102</v>
      </c>
      <c r="DG73" s="80"/>
      <c r="DH73" s="80"/>
      <c r="DI73" s="80"/>
      <c r="DJ73" s="80"/>
      <c r="DK73" s="80"/>
      <c r="DL73" s="80"/>
      <c r="DM73" s="80"/>
      <c r="DN73" s="80"/>
      <c r="DO73" s="80"/>
      <c r="DP73" s="80"/>
      <c r="DQ73" s="80"/>
      <c r="DR73" s="80"/>
      <c r="DS73" s="80"/>
      <c r="DT73" s="80">
        <v>5</v>
      </c>
      <c r="DU73" s="80"/>
      <c r="DV73" s="80"/>
      <c r="DW73" s="80"/>
      <c r="DX73" s="80"/>
      <c r="DY73" s="80"/>
      <c r="DZ73" s="80"/>
      <c r="EA73" s="80"/>
      <c r="EB73" s="80"/>
      <c r="EC73" s="80"/>
      <c r="ED73" s="80"/>
      <c r="EE73" s="80"/>
      <c r="EF73" s="80"/>
      <c r="EG73" s="80"/>
      <c r="EH73" s="80"/>
      <c r="EI73" s="80"/>
      <c r="EJ73" s="80"/>
      <c r="EK73" s="80"/>
      <c r="EL73" s="80"/>
      <c r="EM73" s="80"/>
      <c r="EN73" s="80"/>
      <c r="EO73" s="80"/>
      <c r="EP73" s="80"/>
      <c r="EQ73" s="80"/>
      <c r="ER73" s="80"/>
      <c r="ES73" s="80">
        <v>15</v>
      </c>
      <c r="ET73" s="80"/>
      <c r="EU73" s="80">
        <v>13</v>
      </c>
      <c r="EV73" s="80"/>
      <c r="EW73" s="80"/>
      <c r="EX73" s="80"/>
      <c r="EY73" s="80"/>
      <c r="EZ73" s="80"/>
      <c r="FA73" s="80"/>
      <c r="FB73" s="80"/>
      <c r="FC73" s="80"/>
      <c r="FD73" s="80"/>
      <c r="FE73" s="80"/>
      <c r="FF73" s="80"/>
      <c r="FG73" s="80"/>
      <c r="FH73" s="80"/>
      <c r="FI73" s="80"/>
      <c r="FJ73" s="80"/>
      <c r="FK73" s="80"/>
      <c r="FL73" s="80"/>
      <c r="FM73" s="80"/>
      <c r="FN73" s="80"/>
      <c r="FO73" s="80"/>
      <c r="FP73" s="80"/>
      <c r="FQ73" s="80"/>
      <c r="FR73" s="80"/>
      <c r="FS73" s="80"/>
      <c r="FT73" s="80"/>
      <c r="FU73" s="80"/>
      <c r="FV73" s="80"/>
      <c r="FW73" s="80"/>
      <c r="FX73" s="80"/>
      <c r="FY73" s="80"/>
      <c r="FZ73" s="80"/>
      <c r="GA73" s="80"/>
      <c r="GB73" s="80"/>
      <c r="GC73" s="80"/>
      <c r="GD73" s="80"/>
      <c r="GE73" s="80"/>
      <c r="GF73" s="80"/>
      <c r="GG73" s="80"/>
      <c r="GH73" s="80"/>
      <c r="GI73" s="80"/>
      <c r="GJ73" s="80"/>
      <c r="GK73" s="80">
        <v>4</v>
      </c>
      <c r="GL73" s="80"/>
      <c r="GM73" s="80"/>
      <c r="GN73" s="80"/>
      <c r="GO73" s="80"/>
      <c r="GP73" s="80"/>
      <c r="GQ73" s="80"/>
      <c r="GR73" s="80"/>
      <c r="GS73" s="80"/>
      <c r="GT73" s="80"/>
      <c r="GU73" s="80"/>
      <c r="GV73" s="80"/>
      <c r="GW73" s="80"/>
      <c r="GX73" s="80"/>
      <c r="GY73" s="80"/>
      <c r="GZ73" s="80"/>
      <c r="HA73" s="80"/>
      <c r="HB73" s="80"/>
      <c r="HC73" s="80"/>
      <c r="HD73" s="80"/>
      <c r="HE73" s="80"/>
      <c r="HF73" s="80"/>
      <c r="HG73" s="80"/>
      <c r="HH73" s="80"/>
      <c r="HI73" s="80"/>
      <c r="HJ73" s="80"/>
      <c r="HK73" s="80"/>
      <c r="HL73" s="80"/>
      <c r="HM73" s="80"/>
      <c r="HN73" s="80"/>
      <c r="HO73" s="80"/>
      <c r="HP73" s="80"/>
      <c r="HQ73" s="80"/>
      <c r="HR73" s="80"/>
      <c r="HS73" s="80"/>
      <c r="HT73" s="80"/>
      <c r="HU73" s="80"/>
      <c r="HV73" s="80"/>
      <c r="HW73" s="80"/>
      <c r="HX73" s="80"/>
      <c r="HY73" s="80"/>
      <c r="HZ73" s="80"/>
      <c r="IA73" s="80"/>
      <c r="IB73" s="80"/>
      <c r="IC73" s="80"/>
      <c r="ID73" s="80"/>
      <c r="IE73" s="80"/>
      <c r="IF73" s="80"/>
      <c r="IG73" s="80">
        <v>34</v>
      </c>
      <c r="IH73" s="80">
        <v>80</v>
      </c>
      <c r="II73" s="80"/>
      <c r="IJ73" s="80"/>
      <c r="IK73" s="80"/>
      <c r="IL73" s="80"/>
      <c r="IM73" s="80"/>
      <c r="IN73" s="80"/>
      <c r="IO73" s="80"/>
      <c r="IP73" s="80"/>
      <c r="IQ73" s="80"/>
      <c r="IR73" s="80"/>
      <c r="IS73" s="80"/>
      <c r="IT73" s="80"/>
      <c r="IU73" s="80"/>
      <c r="IV73" s="80"/>
      <c r="IW73" s="80"/>
      <c r="IX73" s="80"/>
      <c r="IY73" s="80"/>
      <c r="IZ73" s="80"/>
      <c r="JA73" s="80"/>
      <c r="JB73" s="80"/>
      <c r="JC73" s="80"/>
      <c r="JD73" s="80"/>
      <c r="JE73" s="80">
        <v>47</v>
      </c>
      <c r="JF73" s="80"/>
      <c r="JG73" s="80"/>
      <c r="JH73" s="80"/>
      <c r="JI73" s="80"/>
      <c r="JJ73" s="80"/>
      <c r="JK73" s="80"/>
      <c r="JL73" s="80">
        <v>73</v>
      </c>
      <c r="JM73" s="80"/>
      <c r="JN73" s="80"/>
      <c r="JO73" s="80"/>
      <c r="JP73" s="80">
        <v>578</v>
      </c>
      <c r="JQ73" s="80"/>
      <c r="JR73" s="80"/>
      <c r="JS73" s="80"/>
      <c r="JT73" s="80"/>
      <c r="JU73" s="80"/>
      <c r="JV73" s="80"/>
      <c r="JW73" s="80"/>
      <c r="JX73" s="80"/>
      <c r="JY73" s="80"/>
      <c r="JZ73" s="80"/>
      <c r="KA73" s="80"/>
      <c r="KB73" s="80"/>
      <c r="KC73" s="80"/>
      <c r="KD73" s="80"/>
      <c r="KE73" s="80"/>
      <c r="KF73" s="80"/>
      <c r="KG73" s="80"/>
      <c r="KH73" s="80"/>
      <c r="KI73" s="80"/>
      <c r="KJ73" s="80"/>
      <c r="KK73" s="80"/>
      <c r="KL73" s="80"/>
      <c r="KM73" s="80"/>
      <c r="KN73" s="80"/>
      <c r="KO73" s="80"/>
      <c r="KP73" s="80"/>
      <c r="KQ73" s="80"/>
      <c r="KR73" s="80"/>
      <c r="KS73" s="80"/>
      <c r="KT73" s="80"/>
      <c r="KU73" s="80"/>
      <c r="KV73" s="80"/>
      <c r="KW73" s="80"/>
      <c r="KX73" s="80"/>
      <c r="KY73" s="80"/>
      <c r="KZ73" s="80"/>
      <c r="LA73" s="80"/>
      <c r="LB73" s="80"/>
      <c r="LC73" s="80"/>
      <c r="LD73" s="80"/>
      <c r="LE73" s="80"/>
      <c r="LF73" s="80"/>
      <c r="LG73" s="80">
        <v>16</v>
      </c>
      <c r="LH73" s="80"/>
      <c r="LI73" s="80"/>
      <c r="LJ73" s="80"/>
      <c r="LK73" s="80"/>
      <c r="LL73" s="80"/>
      <c r="LM73" s="80"/>
      <c r="LN73" s="80"/>
      <c r="LO73" s="80">
        <v>89</v>
      </c>
      <c r="LP73" s="80">
        <v>17</v>
      </c>
      <c r="LQ73" s="80"/>
      <c r="LR73" s="80"/>
      <c r="LS73" s="80"/>
      <c r="LT73" s="80"/>
      <c r="LU73" s="80"/>
      <c r="LV73" s="80"/>
      <c r="LW73" s="80"/>
      <c r="LX73" s="80"/>
      <c r="LY73" s="80"/>
      <c r="LZ73" s="80"/>
      <c r="MA73" s="80"/>
      <c r="MB73" s="80"/>
      <c r="MC73" s="80"/>
      <c r="MD73" s="80"/>
      <c r="ME73" s="80"/>
      <c r="MF73" s="80"/>
      <c r="MG73" s="80"/>
      <c r="MH73" s="80"/>
      <c r="MI73" s="80"/>
      <c r="MJ73" s="80"/>
      <c r="MK73" s="80"/>
      <c r="ML73" s="80"/>
      <c r="MM73" s="80"/>
      <c r="MN73" s="80"/>
      <c r="MO73" s="80"/>
      <c r="MP73" s="80"/>
      <c r="MQ73" s="80"/>
      <c r="MR73" s="80"/>
      <c r="MS73" s="80"/>
      <c r="MT73" s="80"/>
      <c r="MU73" s="80"/>
      <c r="MV73" s="80"/>
      <c r="MW73" s="80"/>
      <c r="MX73" s="80"/>
      <c r="MY73" s="80"/>
      <c r="MZ73" s="80"/>
      <c r="NA73" s="80"/>
      <c r="NB73" s="80"/>
      <c r="NC73" s="80"/>
      <c r="ND73" s="80"/>
      <c r="NE73" s="80"/>
      <c r="NF73" s="80"/>
      <c r="NG73" s="80"/>
      <c r="NH73" s="80"/>
      <c r="NI73" s="80"/>
      <c r="NJ73" s="80"/>
      <c r="NK73" s="80"/>
      <c r="NL73" s="80"/>
      <c r="NM73" s="80"/>
      <c r="NN73" s="80"/>
      <c r="NO73" s="80"/>
      <c r="NP73" s="80"/>
      <c r="NQ73" s="80"/>
      <c r="NR73" s="80"/>
      <c r="NS73" s="80"/>
      <c r="NT73" s="80"/>
      <c r="NU73" s="80"/>
      <c r="NV73" s="80"/>
      <c r="NW73" s="80"/>
      <c r="NX73" s="80">
        <v>23</v>
      </c>
      <c r="NY73" s="80"/>
      <c r="NZ73" s="80"/>
      <c r="OA73" s="80"/>
      <c r="OB73" s="79">
        <v>10486</v>
      </c>
    </row>
    <row r="74" spans="1:392" ht="13.15">
      <c r="A74" s="27">
        <v>332310</v>
      </c>
      <c r="B74" s="23" t="s">
        <v>189</v>
      </c>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v>1412</v>
      </c>
      <c r="AE74" s="80"/>
      <c r="AF74" s="80"/>
      <c r="AG74" s="80"/>
      <c r="AH74" s="80"/>
      <c r="AI74" s="80"/>
      <c r="AJ74" s="80"/>
      <c r="AK74" s="80"/>
      <c r="AL74" s="80"/>
      <c r="AM74" s="80"/>
      <c r="AN74" s="80"/>
      <c r="AO74" s="80"/>
      <c r="AP74" s="80">
        <v>11</v>
      </c>
      <c r="AQ74" s="80"/>
      <c r="AR74" s="80"/>
      <c r="AS74" s="80"/>
      <c r="AT74" s="80"/>
      <c r="AU74" s="80"/>
      <c r="AV74" s="80">
        <v>16</v>
      </c>
      <c r="AW74" s="80"/>
      <c r="AX74" s="80"/>
      <c r="AY74" s="80"/>
      <c r="AZ74" s="80"/>
      <c r="BA74" s="80"/>
      <c r="BB74" s="80"/>
      <c r="BC74" s="80">
        <v>32</v>
      </c>
      <c r="BD74" s="80">
        <v>15</v>
      </c>
      <c r="BE74" s="80"/>
      <c r="BF74" s="80"/>
      <c r="BG74" s="80"/>
      <c r="BH74" s="80"/>
      <c r="BI74" s="80"/>
      <c r="BJ74" s="80"/>
      <c r="BK74" s="80"/>
      <c r="BL74" s="80"/>
      <c r="BM74" s="80">
        <v>5</v>
      </c>
      <c r="BN74" s="80">
        <v>106</v>
      </c>
      <c r="BO74" s="81">
        <v>24</v>
      </c>
      <c r="BP74" s="80"/>
      <c r="BQ74" s="80">
        <v>40629</v>
      </c>
      <c r="BR74" s="80">
        <v>1305</v>
      </c>
      <c r="BS74" s="80">
        <v>10</v>
      </c>
      <c r="BT74" s="80">
        <v>135</v>
      </c>
      <c r="BU74" s="80"/>
      <c r="BV74" s="80">
        <v>13</v>
      </c>
      <c r="BW74" s="80">
        <v>10</v>
      </c>
      <c r="BX74" s="80">
        <v>272</v>
      </c>
      <c r="BY74" s="80">
        <v>20</v>
      </c>
      <c r="BZ74" s="80">
        <v>11</v>
      </c>
      <c r="CA74" s="80"/>
      <c r="CB74" s="80"/>
      <c r="CC74" s="80"/>
      <c r="CD74" s="80"/>
      <c r="CE74" s="80">
        <v>34</v>
      </c>
      <c r="CF74" s="80">
        <v>121</v>
      </c>
      <c r="CG74" s="80">
        <v>16</v>
      </c>
      <c r="CH74" s="80"/>
      <c r="CI74" s="80">
        <v>27</v>
      </c>
      <c r="CJ74" s="80"/>
      <c r="CK74" s="80">
        <v>14</v>
      </c>
      <c r="CL74" s="80">
        <v>12</v>
      </c>
      <c r="CM74" s="80"/>
      <c r="CN74" s="80"/>
      <c r="CO74" s="80"/>
      <c r="CP74" s="80"/>
      <c r="CQ74" s="80"/>
      <c r="CR74" s="80"/>
      <c r="CS74" s="80"/>
      <c r="CT74" s="80"/>
      <c r="CU74" s="80">
        <v>27</v>
      </c>
      <c r="CV74" s="80"/>
      <c r="CW74" s="80"/>
      <c r="CX74" s="80"/>
      <c r="CY74" s="80"/>
      <c r="CZ74" s="80"/>
      <c r="DA74" s="80"/>
      <c r="DB74" s="80"/>
      <c r="DC74" s="80"/>
      <c r="DD74" s="80"/>
      <c r="DE74" s="80">
        <v>97</v>
      </c>
      <c r="DF74" s="80"/>
      <c r="DG74" s="80">
        <v>58</v>
      </c>
      <c r="DH74" s="80"/>
      <c r="DI74" s="80"/>
      <c r="DJ74" s="80"/>
      <c r="DK74" s="80"/>
      <c r="DL74" s="80"/>
      <c r="DM74" s="80"/>
      <c r="DN74" s="80"/>
      <c r="DO74" s="80"/>
      <c r="DP74" s="80"/>
      <c r="DQ74" s="80"/>
      <c r="DR74" s="80"/>
      <c r="DS74" s="80"/>
      <c r="DT74" s="80"/>
      <c r="DU74" s="80"/>
      <c r="DV74" s="80"/>
      <c r="DW74" s="80">
        <v>2</v>
      </c>
      <c r="DX74" s="80"/>
      <c r="DY74" s="80"/>
      <c r="DZ74" s="80"/>
      <c r="EA74" s="80"/>
      <c r="EB74" s="80"/>
      <c r="EC74" s="80"/>
      <c r="ED74" s="80"/>
      <c r="EE74" s="80"/>
      <c r="EF74" s="80"/>
      <c r="EG74" s="80"/>
      <c r="EH74" s="80"/>
      <c r="EI74" s="80"/>
      <c r="EJ74" s="80"/>
      <c r="EK74" s="80"/>
      <c r="EL74" s="80"/>
      <c r="EM74" s="80"/>
      <c r="EN74" s="80"/>
      <c r="EO74" s="80"/>
      <c r="EP74" s="80"/>
      <c r="EQ74" s="80"/>
      <c r="ER74" s="80"/>
      <c r="ES74" s="80"/>
      <c r="ET74" s="80"/>
      <c r="EU74" s="80"/>
      <c r="EV74" s="80"/>
      <c r="EW74" s="80"/>
      <c r="EX74" s="80"/>
      <c r="EY74" s="80"/>
      <c r="EZ74" s="80"/>
      <c r="FA74" s="80"/>
      <c r="FB74" s="80">
        <v>21</v>
      </c>
      <c r="FC74" s="80"/>
      <c r="FD74" s="80"/>
      <c r="FE74" s="80"/>
      <c r="FF74" s="80"/>
      <c r="FG74" s="80"/>
      <c r="FH74" s="80"/>
      <c r="FI74" s="80">
        <v>7</v>
      </c>
      <c r="FJ74" s="80"/>
      <c r="FK74" s="80"/>
      <c r="FL74" s="80"/>
      <c r="FM74" s="80"/>
      <c r="FN74" s="80"/>
      <c r="FO74" s="80"/>
      <c r="FP74" s="80"/>
      <c r="FQ74" s="80"/>
      <c r="FR74" s="80"/>
      <c r="FS74" s="80"/>
      <c r="FT74" s="80"/>
      <c r="FU74" s="80"/>
      <c r="FV74" s="80"/>
      <c r="FW74" s="80"/>
      <c r="FX74" s="80"/>
      <c r="FY74" s="80"/>
      <c r="FZ74" s="80"/>
      <c r="GA74" s="80"/>
      <c r="GB74" s="80"/>
      <c r="GC74" s="80"/>
      <c r="GD74" s="80"/>
      <c r="GE74" s="80"/>
      <c r="GF74" s="80"/>
      <c r="GG74" s="80"/>
      <c r="GH74" s="80"/>
      <c r="GI74" s="80"/>
      <c r="GJ74" s="80"/>
      <c r="GK74" s="80"/>
      <c r="GL74" s="80">
        <v>11</v>
      </c>
      <c r="GM74" s="80"/>
      <c r="GN74" s="80"/>
      <c r="GO74" s="80"/>
      <c r="GP74" s="80"/>
      <c r="GQ74" s="80"/>
      <c r="GR74" s="80"/>
      <c r="GS74" s="80"/>
      <c r="GT74" s="80"/>
      <c r="GU74" s="80"/>
      <c r="GV74" s="80"/>
      <c r="GW74" s="80"/>
      <c r="GX74" s="80"/>
      <c r="GY74" s="80"/>
      <c r="GZ74" s="80"/>
      <c r="HA74" s="80"/>
      <c r="HB74" s="80"/>
      <c r="HC74" s="80"/>
      <c r="HD74" s="80"/>
      <c r="HE74" s="80"/>
      <c r="HF74" s="80"/>
      <c r="HG74" s="80"/>
      <c r="HH74" s="80"/>
      <c r="HI74" s="80"/>
      <c r="HJ74" s="80"/>
      <c r="HK74" s="80"/>
      <c r="HL74" s="80"/>
      <c r="HM74" s="80"/>
      <c r="HN74" s="80"/>
      <c r="HO74" s="80"/>
      <c r="HP74" s="80"/>
      <c r="HQ74" s="80"/>
      <c r="HR74" s="80"/>
      <c r="HS74" s="80"/>
      <c r="HT74" s="80"/>
      <c r="HU74" s="80"/>
      <c r="HV74" s="80"/>
      <c r="HW74" s="80"/>
      <c r="HX74" s="80"/>
      <c r="HY74" s="80"/>
      <c r="HZ74" s="80"/>
      <c r="IA74" s="80"/>
      <c r="IB74" s="80"/>
      <c r="IC74" s="80"/>
      <c r="ID74" s="80"/>
      <c r="IE74" s="80"/>
      <c r="IF74" s="80"/>
      <c r="IG74" s="80"/>
      <c r="IH74" s="80"/>
      <c r="II74" s="80"/>
      <c r="IJ74" s="80"/>
      <c r="IK74" s="80"/>
      <c r="IL74" s="80"/>
      <c r="IM74" s="80"/>
      <c r="IN74" s="80"/>
      <c r="IO74" s="80">
        <v>325</v>
      </c>
      <c r="IP74" s="80"/>
      <c r="IQ74" s="80"/>
      <c r="IR74" s="80"/>
      <c r="IS74" s="80"/>
      <c r="IT74" s="80"/>
      <c r="IU74" s="80"/>
      <c r="IV74" s="80"/>
      <c r="IW74" s="80"/>
      <c r="IX74" s="80"/>
      <c r="IY74" s="80"/>
      <c r="IZ74" s="80"/>
      <c r="JA74" s="80"/>
      <c r="JB74" s="80"/>
      <c r="JC74" s="80"/>
      <c r="JD74" s="80"/>
      <c r="JE74" s="80"/>
      <c r="JF74" s="80"/>
      <c r="JG74" s="80"/>
      <c r="JH74" s="80"/>
      <c r="JI74" s="80"/>
      <c r="JJ74" s="80"/>
      <c r="JK74" s="80"/>
      <c r="JL74" s="80"/>
      <c r="JM74" s="80"/>
      <c r="JN74" s="80"/>
      <c r="JO74" s="80">
        <v>14</v>
      </c>
      <c r="JP74" s="80">
        <v>348</v>
      </c>
      <c r="JQ74" s="80"/>
      <c r="JR74" s="80"/>
      <c r="JS74" s="80"/>
      <c r="JT74" s="80"/>
      <c r="JU74" s="80"/>
      <c r="JV74" s="80"/>
      <c r="JW74" s="80"/>
      <c r="JX74" s="80"/>
      <c r="JY74" s="80"/>
      <c r="JZ74" s="80"/>
      <c r="KA74" s="80"/>
      <c r="KB74" s="80"/>
      <c r="KC74" s="80"/>
      <c r="KD74" s="80"/>
      <c r="KE74" s="80"/>
      <c r="KF74" s="80"/>
      <c r="KG74" s="80"/>
      <c r="KH74" s="80"/>
      <c r="KI74" s="80"/>
      <c r="KJ74" s="80"/>
      <c r="KK74" s="80"/>
      <c r="KL74" s="80"/>
      <c r="KM74" s="80"/>
      <c r="KN74" s="80"/>
      <c r="KO74" s="80"/>
      <c r="KP74" s="80"/>
      <c r="KQ74" s="80"/>
      <c r="KR74" s="80"/>
      <c r="KS74" s="80"/>
      <c r="KT74" s="80"/>
      <c r="KU74" s="80"/>
      <c r="KV74" s="80"/>
      <c r="KW74" s="80"/>
      <c r="KX74" s="80"/>
      <c r="KY74" s="80"/>
      <c r="KZ74" s="80"/>
      <c r="LA74" s="80"/>
      <c r="LB74" s="80"/>
      <c r="LC74" s="80"/>
      <c r="LD74" s="80"/>
      <c r="LE74" s="80"/>
      <c r="LF74" s="80"/>
      <c r="LG74" s="80">
        <v>27</v>
      </c>
      <c r="LH74" s="80"/>
      <c r="LI74" s="80"/>
      <c r="LJ74" s="80"/>
      <c r="LK74" s="80"/>
      <c r="LL74" s="80"/>
      <c r="LM74" s="80"/>
      <c r="LN74" s="80"/>
      <c r="LO74" s="80">
        <v>133</v>
      </c>
      <c r="LP74" s="80">
        <v>0</v>
      </c>
      <c r="LQ74" s="80"/>
      <c r="LR74" s="80"/>
      <c r="LS74" s="80"/>
      <c r="LT74" s="80"/>
      <c r="LU74" s="80"/>
      <c r="LV74" s="80"/>
      <c r="LW74" s="80"/>
      <c r="LX74" s="80"/>
      <c r="LY74" s="80"/>
      <c r="LZ74" s="80"/>
      <c r="MA74" s="80"/>
      <c r="MB74" s="80"/>
      <c r="MC74" s="80"/>
      <c r="MD74" s="80"/>
      <c r="ME74" s="80"/>
      <c r="MF74" s="80"/>
      <c r="MG74" s="80"/>
      <c r="MH74" s="80"/>
      <c r="MI74" s="80"/>
      <c r="MJ74" s="80"/>
      <c r="MK74" s="80"/>
      <c r="ML74" s="80"/>
      <c r="MM74" s="80"/>
      <c r="MN74" s="80"/>
      <c r="MO74" s="80"/>
      <c r="MP74" s="80"/>
      <c r="MQ74" s="80"/>
      <c r="MR74" s="80"/>
      <c r="MS74" s="80"/>
      <c r="MT74" s="80"/>
      <c r="MU74" s="80"/>
      <c r="MV74" s="80"/>
      <c r="MW74" s="80"/>
      <c r="MX74" s="80"/>
      <c r="MY74" s="80"/>
      <c r="MZ74" s="80"/>
      <c r="NA74" s="80"/>
      <c r="NB74" s="80"/>
      <c r="NC74" s="80"/>
      <c r="ND74" s="80"/>
      <c r="NE74" s="80"/>
      <c r="NF74" s="80"/>
      <c r="NG74" s="80"/>
      <c r="NH74" s="80"/>
      <c r="NI74" s="80"/>
      <c r="NJ74" s="80"/>
      <c r="NK74" s="80"/>
      <c r="NL74" s="80"/>
      <c r="NM74" s="80"/>
      <c r="NN74" s="80"/>
      <c r="NO74" s="80"/>
      <c r="NP74" s="80"/>
      <c r="NQ74" s="80"/>
      <c r="NR74" s="80"/>
      <c r="NS74" s="80"/>
      <c r="NT74" s="80"/>
      <c r="NU74" s="80"/>
      <c r="NV74" s="80"/>
      <c r="NW74" s="80"/>
      <c r="NX74" s="80">
        <v>172</v>
      </c>
      <c r="NY74" s="80"/>
      <c r="NZ74" s="80"/>
      <c r="OA74" s="80"/>
      <c r="OB74" s="79">
        <v>45494</v>
      </c>
    </row>
    <row r="75" spans="1:392" ht="13.15">
      <c r="A75" s="27">
        <v>332320</v>
      </c>
      <c r="B75" s="23" t="s">
        <v>190</v>
      </c>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v>328</v>
      </c>
      <c r="AE75" s="80"/>
      <c r="AF75" s="80"/>
      <c r="AG75" s="80"/>
      <c r="AH75" s="80">
        <v>173</v>
      </c>
      <c r="AI75" s="80"/>
      <c r="AJ75" s="80"/>
      <c r="AK75" s="80"/>
      <c r="AL75" s="80"/>
      <c r="AM75" s="80"/>
      <c r="AN75" s="80"/>
      <c r="AO75" s="80">
        <v>256</v>
      </c>
      <c r="AP75" s="80">
        <v>28</v>
      </c>
      <c r="AQ75" s="80"/>
      <c r="AR75" s="80">
        <v>77</v>
      </c>
      <c r="AS75" s="80"/>
      <c r="AT75" s="80"/>
      <c r="AU75" s="80"/>
      <c r="AV75" s="80"/>
      <c r="AW75" s="80"/>
      <c r="AX75" s="80"/>
      <c r="AY75" s="80"/>
      <c r="AZ75" s="80"/>
      <c r="BA75" s="80"/>
      <c r="BB75" s="80"/>
      <c r="BC75" s="80">
        <v>11</v>
      </c>
      <c r="BD75" s="80">
        <v>93</v>
      </c>
      <c r="BE75" s="80"/>
      <c r="BF75" s="80">
        <v>9</v>
      </c>
      <c r="BG75" s="80"/>
      <c r="BH75" s="80"/>
      <c r="BI75" s="80"/>
      <c r="BJ75" s="80">
        <v>2</v>
      </c>
      <c r="BK75" s="80"/>
      <c r="BL75" s="80"/>
      <c r="BM75" s="80">
        <v>4</v>
      </c>
      <c r="BN75" s="80">
        <v>89</v>
      </c>
      <c r="BO75" s="81">
        <v>105</v>
      </c>
      <c r="BP75" s="80"/>
      <c r="BQ75" s="80">
        <v>726</v>
      </c>
      <c r="BR75" s="80">
        <v>38775</v>
      </c>
      <c r="BS75" s="80"/>
      <c r="BT75" s="80">
        <v>108</v>
      </c>
      <c r="BU75" s="80"/>
      <c r="BV75" s="80">
        <v>272</v>
      </c>
      <c r="BW75" s="80">
        <v>7</v>
      </c>
      <c r="BX75" s="80">
        <v>324</v>
      </c>
      <c r="BY75" s="80">
        <v>152</v>
      </c>
      <c r="BZ75" s="80">
        <v>19</v>
      </c>
      <c r="CA75" s="80">
        <v>7</v>
      </c>
      <c r="CB75" s="80">
        <v>7</v>
      </c>
      <c r="CC75" s="80"/>
      <c r="CD75" s="80"/>
      <c r="CE75" s="80">
        <v>16</v>
      </c>
      <c r="CF75" s="80">
        <v>257</v>
      </c>
      <c r="CG75" s="80">
        <v>11</v>
      </c>
      <c r="CH75" s="80"/>
      <c r="CI75" s="80"/>
      <c r="CJ75" s="80"/>
      <c r="CK75" s="80">
        <v>28</v>
      </c>
      <c r="CL75" s="80"/>
      <c r="CM75" s="80"/>
      <c r="CN75" s="80">
        <v>33</v>
      </c>
      <c r="CO75" s="80"/>
      <c r="CP75" s="80"/>
      <c r="CQ75" s="80"/>
      <c r="CR75" s="80">
        <v>100</v>
      </c>
      <c r="CS75" s="80"/>
      <c r="CT75" s="80">
        <v>45</v>
      </c>
      <c r="CU75" s="80"/>
      <c r="CV75" s="80"/>
      <c r="CW75" s="80">
        <v>18</v>
      </c>
      <c r="CX75" s="80">
        <v>11</v>
      </c>
      <c r="CY75" s="80"/>
      <c r="CZ75" s="80"/>
      <c r="DA75" s="80"/>
      <c r="DB75" s="80"/>
      <c r="DC75" s="80"/>
      <c r="DD75" s="80"/>
      <c r="DE75" s="80">
        <v>168</v>
      </c>
      <c r="DF75" s="80">
        <v>9</v>
      </c>
      <c r="DG75" s="80">
        <v>75</v>
      </c>
      <c r="DH75" s="80"/>
      <c r="DI75" s="80"/>
      <c r="DJ75" s="80"/>
      <c r="DK75" s="80"/>
      <c r="DL75" s="80">
        <v>2</v>
      </c>
      <c r="DM75" s="80"/>
      <c r="DN75" s="80"/>
      <c r="DO75" s="80"/>
      <c r="DP75" s="80"/>
      <c r="DQ75" s="80"/>
      <c r="DR75" s="80"/>
      <c r="DS75" s="80"/>
      <c r="DT75" s="80"/>
      <c r="DU75" s="80"/>
      <c r="DV75" s="80"/>
      <c r="DW75" s="80"/>
      <c r="DX75" s="80"/>
      <c r="DY75" s="80"/>
      <c r="DZ75" s="80"/>
      <c r="EA75" s="80"/>
      <c r="EB75" s="80"/>
      <c r="EC75" s="80"/>
      <c r="ED75" s="80"/>
      <c r="EE75" s="80"/>
      <c r="EF75" s="80"/>
      <c r="EG75" s="80"/>
      <c r="EH75" s="80"/>
      <c r="EI75" s="80"/>
      <c r="EJ75" s="80"/>
      <c r="EK75" s="80"/>
      <c r="EL75" s="80"/>
      <c r="EM75" s="80"/>
      <c r="EN75" s="80"/>
      <c r="EO75" s="80"/>
      <c r="EP75" s="80"/>
      <c r="EQ75" s="80"/>
      <c r="ER75" s="80"/>
      <c r="ES75" s="80">
        <v>8</v>
      </c>
      <c r="ET75" s="80"/>
      <c r="EU75" s="80">
        <v>18</v>
      </c>
      <c r="EV75" s="80"/>
      <c r="EW75" s="80"/>
      <c r="EX75" s="80"/>
      <c r="EY75" s="80"/>
      <c r="EZ75" s="80"/>
      <c r="FA75" s="80"/>
      <c r="FB75" s="80">
        <v>14</v>
      </c>
      <c r="FC75" s="80"/>
      <c r="FD75" s="80"/>
      <c r="FE75" s="80"/>
      <c r="FF75" s="80"/>
      <c r="FG75" s="80"/>
      <c r="FH75" s="80"/>
      <c r="FI75" s="80"/>
      <c r="FJ75" s="80"/>
      <c r="FK75" s="80"/>
      <c r="FL75" s="80"/>
      <c r="FM75" s="80"/>
      <c r="FN75" s="80"/>
      <c r="FO75" s="80"/>
      <c r="FP75" s="80"/>
      <c r="FQ75" s="80"/>
      <c r="FR75" s="80"/>
      <c r="FS75" s="80"/>
      <c r="FT75" s="80"/>
      <c r="FU75" s="80"/>
      <c r="FV75" s="80"/>
      <c r="FW75" s="80"/>
      <c r="FX75" s="80">
        <v>12</v>
      </c>
      <c r="FY75" s="80"/>
      <c r="FZ75" s="80"/>
      <c r="GA75" s="80">
        <v>82</v>
      </c>
      <c r="GB75" s="80"/>
      <c r="GC75" s="80"/>
      <c r="GD75" s="80"/>
      <c r="GE75" s="80"/>
      <c r="GF75" s="80"/>
      <c r="GG75" s="80"/>
      <c r="GH75" s="80"/>
      <c r="GI75" s="80"/>
      <c r="GJ75" s="80"/>
      <c r="GK75" s="80"/>
      <c r="GL75" s="80"/>
      <c r="GM75" s="80">
        <v>83</v>
      </c>
      <c r="GN75" s="80"/>
      <c r="GO75" s="80"/>
      <c r="GP75" s="80"/>
      <c r="GQ75" s="80"/>
      <c r="GR75" s="80"/>
      <c r="GS75" s="80"/>
      <c r="GT75" s="80"/>
      <c r="GU75" s="80"/>
      <c r="GV75" s="80"/>
      <c r="GW75" s="80"/>
      <c r="GX75" s="80"/>
      <c r="GY75" s="80"/>
      <c r="GZ75" s="80"/>
      <c r="HA75" s="80"/>
      <c r="HB75" s="80"/>
      <c r="HC75" s="80"/>
      <c r="HD75" s="80"/>
      <c r="HE75" s="80"/>
      <c r="HF75" s="80"/>
      <c r="HG75" s="80"/>
      <c r="HH75" s="80"/>
      <c r="HI75" s="80"/>
      <c r="HJ75" s="80"/>
      <c r="HK75" s="80"/>
      <c r="HL75" s="80"/>
      <c r="HM75" s="80"/>
      <c r="HN75" s="80"/>
      <c r="HO75" s="80"/>
      <c r="HP75" s="80"/>
      <c r="HQ75" s="80"/>
      <c r="HR75" s="80"/>
      <c r="HS75" s="80"/>
      <c r="HT75" s="80"/>
      <c r="HU75" s="80"/>
      <c r="HV75" s="80"/>
      <c r="HW75" s="80"/>
      <c r="HX75" s="80"/>
      <c r="HY75" s="80"/>
      <c r="HZ75" s="80"/>
      <c r="IA75" s="80"/>
      <c r="IB75" s="80"/>
      <c r="IC75" s="80"/>
      <c r="ID75" s="80"/>
      <c r="IE75" s="80"/>
      <c r="IF75" s="80"/>
      <c r="IG75" s="80"/>
      <c r="IH75" s="80"/>
      <c r="II75" s="80"/>
      <c r="IJ75" s="80"/>
      <c r="IK75" s="80"/>
      <c r="IL75" s="80"/>
      <c r="IM75" s="80"/>
      <c r="IN75" s="80"/>
      <c r="IO75" s="80"/>
      <c r="IP75" s="80"/>
      <c r="IQ75" s="80"/>
      <c r="IR75" s="80"/>
      <c r="IS75" s="80"/>
      <c r="IT75" s="80"/>
      <c r="IU75" s="80"/>
      <c r="IV75" s="80"/>
      <c r="IW75" s="80"/>
      <c r="IX75" s="80"/>
      <c r="IY75" s="80"/>
      <c r="IZ75" s="80"/>
      <c r="JA75" s="80">
        <v>5</v>
      </c>
      <c r="JB75" s="80"/>
      <c r="JC75" s="80"/>
      <c r="JD75" s="80"/>
      <c r="JE75" s="80"/>
      <c r="JF75" s="80"/>
      <c r="JG75" s="80">
        <v>11</v>
      </c>
      <c r="JH75" s="80"/>
      <c r="JI75" s="80">
        <v>12</v>
      </c>
      <c r="JJ75" s="80">
        <v>15</v>
      </c>
      <c r="JK75" s="80"/>
      <c r="JL75" s="80">
        <v>342</v>
      </c>
      <c r="JM75" s="80"/>
      <c r="JN75" s="80"/>
      <c r="JO75" s="80"/>
      <c r="JP75" s="80">
        <v>444</v>
      </c>
      <c r="JQ75" s="80"/>
      <c r="JR75" s="80"/>
      <c r="JS75" s="80"/>
      <c r="JT75" s="80"/>
      <c r="JU75" s="80"/>
      <c r="JV75" s="80"/>
      <c r="JW75" s="80"/>
      <c r="JX75" s="80"/>
      <c r="JY75" s="80"/>
      <c r="JZ75" s="80"/>
      <c r="KA75" s="80"/>
      <c r="KB75" s="80"/>
      <c r="KC75" s="80"/>
      <c r="KD75" s="80"/>
      <c r="KE75" s="80"/>
      <c r="KF75" s="80"/>
      <c r="KG75" s="80"/>
      <c r="KH75" s="80"/>
      <c r="KI75" s="80"/>
      <c r="KJ75" s="80"/>
      <c r="KK75" s="80"/>
      <c r="KL75" s="80"/>
      <c r="KM75" s="80"/>
      <c r="KN75" s="80"/>
      <c r="KO75" s="80"/>
      <c r="KP75" s="80"/>
      <c r="KQ75" s="80"/>
      <c r="KR75" s="80"/>
      <c r="KS75" s="80"/>
      <c r="KT75" s="80"/>
      <c r="KU75" s="80"/>
      <c r="KV75" s="80"/>
      <c r="KW75" s="80"/>
      <c r="KX75" s="80"/>
      <c r="KY75" s="80"/>
      <c r="KZ75" s="80"/>
      <c r="LA75" s="80"/>
      <c r="LB75" s="80"/>
      <c r="LC75" s="80"/>
      <c r="LD75" s="80"/>
      <c r="LE75" s="80"/>
      <c r="LF75" s="80"/>
      <c r="LG75" s="80">
        <v>33</v>
      </c>
      <c r="LH75" s="80"/>
      <c r="LI75" s="80"/>
      <c r="LJ75" s="80"/>
      <c r="LK75" s="80"/>
      <c r="LL75" s="80"/>
      <c r="LM75" s="80"/>
      <c r="LN75" s="80"/>
      <c r="LO75" s="80">
        <v>160</v>
      </c>
      <c r="LP75" s="80"/>
      <c r="LQ75" s="80"/>
      <c r="LR75" s="80"/>
      <c r="LS75" s="80"/>
      <c r="LT75" s="80"/>
      <c r="LU75" s="80"/>
      <c r="LV75" s="80"/>
      <c r="LW75" s="80"/>
      <c r="LX75" s="80"/>
      <c r="LY75" s="80"/>
      <c r="LZ75" s="80"/>
      <c r="MA75" s="80"/>
      <c r="MB75" s="80"/>
      <c r="MC75" s="80"/>
      <c r="MD75" s="80"/>
      <c r="ME75" s="80"/>
      <c r="MF75" s="80"/>
      <c r="MG75" s="80"/>
      <c r="MH75" s="80"/>
      <c r="MI75" s="80"/>
      <c r="MJ75" s="80"/>
      <c r="MK75" s="80"/>
      <c r="ML75" s="80"/>
      <c r="MM75" s="80"/>
      <c r="MN75" s="80"/>
      <c r="MO75" s="80"/>
      <c r="MP75" s="80"/>
      <c r="MQ75" s="80"/>
      <c r="MR75" s="80"/>
      <c r="MS75" s="80"/>
      <c r="MT75" s="80"/>
      <c r="MU75" s="80"/>
      <c r="MV75" s="80"/>
      <c r="MW75" s="80"/>
      <c r="MX75" s="80"/>
      <c r="MY75" s="80"/>
      <c r="MZ75" s="80"/>
      <c r="NA75" s="80"/>
      <c r="NB75" s="80"/>
      <c r="NC75" s="80"/>
      <c r="ND75" s="80"/>
      <c r="NE75" s="80"/>
      <c r="NF75" s="80"/>
      <c r="NG75" s="80"/>
      <c r="NH75" s="80"/>
      <c r="NI75" s="80"/>
      <c r="NJ75" s="80"/>
      <c r="NK75" s="80"/>
      <c r="NL75" s="80"/>
      <c r="NM75" s="80"/>
      <c r="NN75" s="80"/>
      <c r="NO75" s="80"/>
      <c r="NP75" s="80"/>
      <c r="NQ75" s="80"/>
      <c r="NR75" s="80"/>
      <c r="NS75" s="80"/>
      <c r="NT75" s="80"/>
      <c r="NU75" s="80"/>
      <c r="NV75" s="80"/>
      <c r="NW75" s="80"/>
      <c r="NX75" s="80">
        <v>124</v>
      </c>
      <c r="NY75" s="80"/>
      <c r="NZ75" s="80"/>
      <c r="OA75" s="80"/>
      <c r="OB75" s="79">
        <v>43709</v>
      </c>
    </row>
    <row r="76" spans="1:392" ht="13.15">
      <c r="A76" s="27">
        <v>332410</v>
      </c>
      <c r="B76" s="23" t="s">
        <v>191</v>
      </c>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v>148</v>
      </c>
      <c r="AE76" s="80"/>
      <c r="AF76" s="80"/>
      <c r="AG76" s="80"/>
      <c r="AH76" s="80"/>
      <c r="AI76" s="80"/>
      <c r="AJ76" s="80"/>
      <c r="AK76" s="80"/>
      <c r="AL76" s="80"/>
      <c r="AM76" s="80"/>
      <c r="AN76" s="80"/>
      <c r="AO76" s="80"/>
      <c r="AP76" s="80"/>
      <c r="AQ76" s="80"/>
      <c r="AR76" s="80"/>
      <c r="AS76" s="80"/>
      <c r="AT76" s="80"/>
      <c r="AU76" s="80"/>
      <c r="AV76" s="80"/>
      <c r="AW76" s="80"/>
      <c r="AX76" s="80"/>
      <c r="AY76" s="80"/>
      <c r="AZ76" s="80"/>
      <c r="BA76" s="80"/>
      <c r="BB76" s="80"/>
      <c r="BC76" s="80">
        <v>14</v>
      </c>
      <c r="BD76" s="80">
        <v>2</v>
      </c>
      <c r="BE76" s="80"/>
      <c r="BF76" s="80"/>
      <c r="BG76" s="80"/>
      <c r="BH76" s="80"/>
      <c r="BI76" s="80"/>
      <c r="BJ76" s="80"/>
      <c r="BK76" s="80"/>
      <c r="BL76" s="80"/>
      <c r="BM76" s="80">
        <v>5</v>
      </c>
      <c r="BN76" s="80"/>
      <c r="BO76" s="81"/>
      <c r="BP76" s="80"/>
      <c r="BQ76" s="80"/>
      <c r="BR76" s="80"/>
      <c r="BS76" s="80">
        <v>5275</v>
      </c>
      <c r="BT76" s="80">
        <v>136</v>
      </c>
      <c r="BU76" s="80"/>
      <c r="BV76" s="80"/>
      <c r="BW76" s="80"/>
      <c r="BX76" s="80">
        <v>36</v>
      </c>
      <c r="BY76" s="80"/>
      <c r="BZ76" s="80"/>
      <c r="CA76" s="80"/>
      <c r="CB76" s="80"/>
      <c r="CC76" s="80"/>
      <c r="CD76" s="80"/>
      <c r="CE76" s="80">
        <v>0</v>
      </c>
      <c r="CF76" s="80">
        <v>26</v>
      </c>
      <c r="CG76" s="80"/>
      <c r="CH76" s="80"/>
      <c r="CI76" s="80"/>
      <c r="CJ76" s="80"/>
      <c r="CK76" s="80"/>
      <c r="CL76" s="80"/>
      <c r="CM76" s="80"/>
      <c r="CN76" s="80"/>
      <c r="CO76" s="80"/>
      <c r="CP76" s="80"/>
      <c r="CQ76" s="80"/>
      <c r="CR76" s="80"/>
      <c r="CS76" s="80"/>
      <c r="CT76" s="80">
        <v>58</v>
      </c>
      <c r="CU76" s="80"/>
      <c r="CV76" s="80"/>
      <c r="CW76" s="80"/>
      <c r="CX76" s="80"/>
      <c r="CY76" s="80"/>
      <c r="CZ76" s="80"/>
      <c r="DA76" s="80"/>
      <c r="DB76" s="80"/>
      <c r="DC76" s="80"/>
      <c r="DD76" s="80">
        <v>10</v>
      </c>
      <c r="DE76" s="80"/>
      <c r="DF76" s="80"/>
      <c r="DG76" s="80"/>
      <c r="DH76" s="80"/>
      <c r="DI76" s="80"/>
      <c r="DJ76" s="80"/>
      <c r="DK76" s="80"/>
      <c r="DL76" s="80"/>
      <c r="DM76" s="80"/>
      <c r="DN76" s="80"/>
      <c r="DO76" s="80"/>
      <c r="DP76" s="80"/>
      <c r="DQ76" s="80"/>
      <c r="DR76" s="80"/>
      <c r="DS76" s="80"/>
      <c r="DT76" s="80"/>
      <c r="DU76" s="80"/>
      <c r="DV76" s="80"/>
      <c r="DW76" s="80"/>
      <c r="DX76" s="80"/>
      <c r="DY76" s="80"/>
      <c r="DZ76" s="80"/>
      <c r="EA76" s="80"/>
      <c r="EB76" s="80"/>
      <c r="EC76" s="80"/>
      <c r="ED76" s="80"/>
      <c r="EE76" s="80"/>
      <c r="EF76" s="80"/>
      <c r="EG76" s="80"/>
      <c r="EH76" s="80"/>
      <c r="EI76" s="80"/>
      <c r="EJ76" s="80"/>
      <c r="EK76" s="80"/>
      <c r="EL76" s="80"/>
      <c r="EM76" s="80"/>
      <c r="EN76" s="80"/>
      <c r="EO76" s="80"/>
      <c r="EP76" s="80"/>
      <c r="EQ76" s="80"/>
      <c r="ER76" s="80"/>
      <c r="ES76" s="80"/>
      <c r="ET76" s="80"/>
      <c r="EU76" s="80"/>
      <c r="EV76" s="80"/>
      <c r="EW76" s="80"/>
      <c r="EX76" s="80"/>
      <c r="EY76" s="80"/>
      <c r="EZ76" s="80"/>
      <c r="FA76" s="80"/>
      <c r="FB76" s="80"/>
      <c r="FC76" s="80"/>
      <c r="FD76" s="80"/>
      <c r="FE76" s="80"/>
      <c r="FF76" s="80"/>
      <c r="FG76" s="80"/>
      <c r="FH76" s="80"/>
      <c r="FI76" s="80"/>
      <c r="FJ76" s="80"/>
      <c r="FK76" s="80"/>
      <c r="FL76" s="80"/>
      <c r="FM76" s="80"/>
      <c r="FN76" s="80"/>
      <c r="FO76" s="80"/>
      <c r="FP76" s="80"/>
      <c r="FQ76" s="80"/>
      <c r="FR76" s="80"/>
      <c r="FS76" s="80"/>
      <c r="FT76" s="80"/>
      <c r="FU76" s="80"/>
      <c r="FV76" s="80"/>
      <c r="FW76" s="80"/>
      <c r="FX76" s="80"/>
      <c r="FY76" s="80"/>
      <c r="FZ76" s="80"/>
      <c r="GA76" s="80"/>
      <c r="GB76" s="80"/>
      <c r="GC76" s="80"/>
      <c r="GD76" s="80"/>
      <c r="GE76" s="80"/>
      <c r="GF76" s="80"/>
      <c r="GG76" s="80"/>
      <c r="GH76" s="80"/>
      <c r="GI76" s="80"/>
      <c r="GJ76" s="80"/>
      <c r="GK76" s="80"/>
      <c r="GL76" s="80"/>
      <c r="GM76" s="80"/>
      <c r="GN76" s="80"/>
      <c r="GO76" s="80"/>
      <c r="GP76" s="80"/>
      <c r="GQ76" s="80"/>
      <c r="GR76" s="80"/>
      <c r="GS76" s="80"/>
      <c r="GT76" s="80"/>
      <c r="GU76" s="80"/>
      <c r="GV76" s="80"/>
      <c r="GW76" s="80"/>
      <c r="GX76" s="80"/>
      <c r="GY76" s="80"/>
      <c r="GZ76" s="80"/>
      <c r="HA76" s="80"/>
      <c r="HB76" s="80"/>
      <c r="HC76" s="80"/>
      <c r="HD76" s="80"/>
      <c r="HE76" s="80"/>
      <c r="HF76" s="80"/>
      <c r="HG76" s="80"/>
      <c r="HH76" s="80"/>
      <c r="HI76" s="80"/>
      <c r="HJ76" s="80"/>
      <c r="HK76" s="80"/>
      <c r="HL76" s="80"/>
      <c r="HM76" s="80"/>
      <c r="HN76" s="80"/>
      <c r="HO76" s="80"/>
      <c r="HP76" s="80"/>
      <c r="HQ76" s="80"/>
      <c r="HR76" s="80"/>
      <c r="HS76" s="80"/>
      <c r="HT76" s="80"/>
      <c r="HU76" s="80"/>
      <c r="HV76" s="80"/>
      <c r="HW76" s="80"/>
      <c r="HX76" s="80"/>
      <c r="HY76" s="80"/>
      <c r="HZ76" s="80"/>
      <c r="IA76" s="80"/>
      <c r="IB76" s="80"/>
      <c r="IC76" s="80"/>
      <c r="ID76" s="80"/>
      <c r="IE76" s="80"/>
      <c r="IF76" s="80"/>
      <c r="IG76" s="80"/>
      <c r="IH76" s="80"/>
      <c r="II76" s="80"/>
      <c r="IJ76" s="80"/>
      <c r="IK76" s="80"/>
      <c r="IL76" s="80"/>
      <c r="IM76" s="80"/>
      <c r="IN76" s="80"/>
      <c r="IO76" s="80"/>
      <c r="IP76" s="80"/>
      <c r="IQ76" s="80"/>
      <c r="IR76" s="80"/>
      <c r="IS76" s="80"/>
      <c r="IT76" s="80"/>
      <c r="IU76" s="80"/>
      <c r="IV76" s="80"/>
      <c r="IW76" s="80"/>
      <c r="IX76" s="80"/>
      <c r="IY76" s="80"/>
      <c r="IZ76" s="80"/>
      <c r="JA76" s="80"/>
      <c r="JB76" s="80"/>
      <c r="JC76" s="80"/>
      <c r="JD76" s="80"/>
      <c r="JE76" s="80"/>
      <c r="JF76" s="80"/>
      <c r="JG76" s="80"/>
      <c r="JH76" s="80"/>
      <c r="JI76" s="80"/>
      <c r="JJ76" s="80"/>
      <c r="JK76" s="80"/>
      <c r="JL76" s="80">
        <v>44</v>
      </c>
      <c r="JM76" s="80"/>
      <c r="JN76" s="80"/>
      <c r="JO76" s="80"/>
      <c r="JP76" s="80">
        <v>41</v>
      </c>
      <c r="JQ76" s="80"/>
      <c r="JR76" s="80"/>
      <c r="JS76" s="80"/>
      <c r="JT76" s="80"/>
      <c r="JU76" s="80"/>
      <c r="JV76" s="80"/>
      <c r="JW76" s="80"/>
      <c r="JX76" s="80"/>
      <c r="JY76" s="80"/>
      <c r="JZ76" s="80"/>
      <c r="KA76" s="80"/>
      <c r="KB76" s="80"/>
      <c r="KC76" s="80"/>
      <c r="KD76" s="80"/>
      <c r="KE76" s="80"/>
      <c r="KF76" s="80"/>
      <c r="KG76" s="80"/>
      <c r="KH76" s="80"/>
      <c r="KI76" s="80"/>
      <c r="KJ76" s="80"/>
      <c r="KK76" s="80"/>
      <c r="KL76" s="80"/>
      <c r="KM76" s="80"/>
      <c r="KN76" s="80"/>
      <c r="KO76" s="80"/>
      <c r="KP76" s="80"/>
      <c r="KQ76" s="80"/>
      <c r="KR76" s="80"/>
      <c r="KS76" s="80"/>
      <c r="KT76" s="80"/>
      <c r="KU76" s="80"/>
      <c r="KV76" s="80"/>
      <c r="KW76" s="80"/>
      <c r="KX76" s="80"/>
      <c r="KY76" s="80"/>
      <c r="KZ76" s="80"/>
      <c r="LA76" s="80"/>
      <c r="LB76" s="80"/>
      <c r="LC76" s="80"/>
      <c r="LD76" s="80"/>
      <c r="LE76" s="80"/>
      <c r="LF76" s="80"/>
      <c r="LG76" s="80">
        <v>2</v>
      </c>
      <c r="LH76" s="80"/>
      <c r="LI76" s="80"/>
      <c r="LJ76" s="80"/>
      <c r="LK76" s="80"/>
      <c r="LL76" s="80"/>
      <c r="LM76" s="80"/>
      <c r="LN76" s="80"/>
      <c r="LO76" s="80">
        <v>13</v>
      </c>
      <c r="LP76" s="80"/>
      <c r="LQ76" s="80"/>
      <c r="LR76" s="80"/>
      <c r="LS76" s="80"/>
      <c r="LT76" s="80"/>
      <c r="LU76" s="80"/>
      <c r="LV76" s="80"/>
      <c r="LW76" s="80"/>
      <c r="LX76" s="80"/>
      <c r="LY76" s="80"/>
      <c r="LZ76" s="80"/>
      <c r="MA76" s="80"/>
      <c r="MB76" s="80"/>
      <c r="MC76" s="80"/>
      <c r="MD76" s="80"/>
      <c r="ME76" s="80"/>
      <c r="MF76" s="80"/>
      <c r="MG76" s="80"/>
      <c r="MH76" s="80"/>
      <c r="MI76" s="80"/>
      <c r="MJ76" s="80"/>
      <c r="MK76" s="80"/>
      <c r="ML76" s="80"/>
      <c r="MM76" s="80"/>
      <c r="MN76" s="80"/>
      <c r="MO76" s="80"/>
      <c r="MP76" s="80"/>
      <c r="MQ76" s="80"/>
      <c r="MR76" s="80"/>
      <c r="MS76" s="80"/>
      <c r="MT76" s="80"/>
      <c r="MU76" s="80"/>
      <c r="MV76" s="80"/>
      <c r="MW76" s="80"/>
      <c r="MX76" s="80"/>
      <c r="MY76" s="80"/>
      <c r="MZ76" s="80"/>
      <c r="NA76" s="80"/>
      <c r="NB76" s="80"/>
      <c r="NC76" s="80"/>
      <c r="ND76" s="80"/>
      <c r="NE76" s="80"/>
      <c r="NF76" s="80"/>
      <c r="NG76" s="80"/>
      <c r="NH76" s="80"/>
      <c r="NI76" s="80"/>
      <c r="NJ76" s="80"/>
      <c r="NK76" s="80"/>
      <c r="NL76" s="80"/>
      <c r="NM76" s="80"/>
      <c r="NN76" s="80"/>
      <c r="NO76" s="80"/>
      <c r="NP76" s="80"/>
      <c r="NQ76" s="80"/>
      <c r="NR76" s="80"/>
      <c r="NS76" s="80"/>
      <c r="NT76" s="80"/>
      <c r="NU76" s="80"/>
      <c r="NV76" s="80"/>
      <c r="NW76" s="80"/>
      <c r="NX76" s="80">
        <v>7</v>
      </c>
      <c r="NY76" s="80"/>
      <c r="NZ76" s="80"/>
      <c r="OA76" s="80"/>
      <c r="OB76" s="79">
        <v>5816</v>
      </c>
    </row>
    <row r="77" spans="1:392" ht="13.15">
      <c r="A77" s="27">
        <v>332420</v>
      </c>
      <c r="B77" s="23" t="s">
        <v>192</v>
      </c>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v>26</v>
      </c>
      <c r="AE77" s="80"/>
      <c r="AF77" s="80"/>
      <c r="AG77" s="80"/>
      <c r="AH77" s="80">
        <v>12</v>
      </c>
      <c r="AI77" s="80"/>
      <c r="AJ77" s="80"/>
      <c r="AK77" s="80"/>
      <c r="AL77" s="80"/>
      <c r="AM77" s="80"/>
      <c r="AN77" s="80"/>
      <c r="AO77" s="80"/>
      <c r="AP77" s="80"/>
      <c r="AQ77" s="80"/>
      <c r="AR77" s="80"/>
      <c r="AS77" s="80"/>
      <c r="AT77" s="80"/>
      <c r="AU77" s="80"/>
      <c r="AV77" s="80"/>
      <c r="AW77" s="80"/>
      <c r="AX77" s="80"/>
      <c r="AY77" s="80"/>
      <c r="AZ77" s="80"/>
      <c r="BA77" s="80"/>
      <c r="BB77" s="80"/>
      <c r="BC77" s="80"/>
      <c r="BD77" s="80"/>
      <c r="BE77" s="80"/>
      <c r="BF77" s="80"/>
      <c r="BG77" s="80"/>
      <c r="BH77" s="80"/>
      <c r="BI77" s="80"/>
      <c r="BJ77" s="80"/>
      <c r="BK77" s="80"/>
      <c r="BL77" s="80"/>
      <c r="BM77" s="80"/>
      <c r="BN77" s="80">
        <v>2</v>
      </c>
      <c r="BO77" s="81"/>
      <c r="BP77" s="80"/>
      <c r="BQ77" s="80">
        <v>168</v>
      </c>
      <c r="BR77" s="80">
        <v>6</v>
      </c>
      <c r="BS77" s="80">
        <v>156</v>
      </c>
      <c r="BT77" s="80">
        <v>7876</v>
      </c>
      <c r="BU77" s="80"/>
      <c r="BV77" s="80"/>
      <c r="BW77" s="80"/>
      <c r="BX77" s="80">
        <v>42</v>
      </c>
      <c r="BY77" s="80"/>
      <c r="BZ77" s="80"/>
      <c r="CA77" s="80">
        <v>2</v>
      </c>
      <c r="CB77" s="80"/>
      <c r="CC77" s="80"/>
      <c r="CD77" s="80"/>
      <c r="CE77" s="80">
        <v>9</v>
      </c>
      <c r="CF77" s="80">
        <v>131</v>
      </c>
      <c r="CG77" s="80"/>
      <c r="CH77" s="80"/>
      <c r="CI77" s="80"/>
      <c r="CJ77" s="80">
        <v>39</v>
      </c>
      <c r="CK77" s="80"/>
      <c r="CL77" s="80"/>
      <c r="CM77" s="80"/>
      <c r="CN77" s="80"/>
      <c r="CO77" s="80"/>
      <c r="CP77" s="80"/>
      <c r="CQ77" s="80"/>
      <c r="CR77" s="80"/>
      <c r="CS77" s="80"/>
      <c r="CT77" s="80"/>
      <c r="CU77" s="80"/>
      <c r="CV77" s="80"/>
      <c r="CW77" s="80"/>
      <c r="CX77" s="80"/>
      <c r="CY77" s="80"/>
      <c r="CZ77" s="80"/>
      <c r="DA77" s="80"/>
      <c r="DB77" s="80"/>
      <c r="DC77" s="80"/>
      <c r="DD77" s="80"/>
      <c r="DE77" s="80"/>
      <c r="DF77" s="80"/>
      <c r="DG77" s="80"/>
      <c r="DH77" s="80"/>
      <c r="DI77" s="80"/>
      <c r="DJ77" s="80"/>
      <c r="DK77" s="80"/>
      <c r="DL77" s="80"/>
      <c r="DM77" s="80"/>
      <c r="DN77" s="80"/>
      <c r="DO77" s="80"/>
      <c r="DP77" s="80"/>
      <c r="DQ77" s="80"/>
      <c r="DR77" s="80"/>
      <c r="DS77" s="80"/>
      <c r="DT77" s="80"/>
      <c r="DU77" s="80"/>
      <c r="DV77" s="80"/>
      <c r="DW77" s="80"/>
      <c r="DX77" s="80"/>
      <c r="DY77" s="80"/>
      <c r="DZ77" s="80"/>
      <c r="EA77" s="80"/>
      <c r="EB77" s="80"/>
      <c r="EC77" s="80"/>
      <c r="ED77" s="80"/>
      <c r="EE77" s="80"/>
      <c r="EF77" s="80"/>
      <c r="EG77" s="80"/>
      <c r="EH77" s="80"/>
      <c r="EI77" s="80"/>
      <c r="EJ77" s="80"/>
      <c r="EK77" s="80"/>
      <c r="EL77" s="80"/>
      <c r="EM77" s="80"/>
      <c r="EN77" s="80"/>
      <c r="EO77" s="80"/>
      <c r="EP77" s="80"/>
      <c r="EQ77" s="80"/>
      <c r="ER77" s="80"/>
      <c r="ES77" s="80"/>
      <c r="ET77" s="80"/>
      <c r="EU77" s="80"/>
      <c r="EV77" s="80"/>
      <c r="EW77" s="80"/>
      <c r="EX77" s="80"/>
      <c r="EY77" s="80"/>
      <c r="EZ77" s="80">
        <v>72</v>
      </c>
      <c r="FA77" s="80"/>
      <c r="FB77" s="80">
        <v>4</v>
      </c>
      <c r="FC77" s="80"/>
      <c r="FD77" s="80"/>
      <c r="FE77" s="80"/>
      <c r="FF77" s="80"/>
      <c r="FG77" s="80"/>
      <c r="FH77" s="80"/>
      <c r="FI77" s="80"/>
      <c r="FJ77" s="80"/>
      <c r="FK77" s="80"/>
      <c r="FL77" s="80"/>
      <c r="FM77" s="80"/>
      <c r="FN77" s="80"/>
      <c r="FO77" s="80"/>
      <c r="FP77" s="80">
        <v>5</v>
      </c>
      <c r="FQ77" s="80">
        <v>2</v>
      </c>
      <c r="FR77" s="80"/>
      <c r="FS77" s="80"/>
      <c r="FT77" s="80"/>
      <c r="FU77" s="80"/>
      <c r="FV77" s="80"/>
      <c r="FW77" s="80"/>
      <c r="FX77" s="80"/>
      <c r="FY77" s="80"/>
      <c r="FZ77" s="80"/>
      <c r="GA77" s="80"/>
      <c r="GB77" s="80"/>
      <c r="GC77" s="80"/>
      <c r="GD77" s="80"/>
      <c r="GE77" s="80"/>
      <c r="GF77" s="80"/>
      <c r="GG77" s="80"/>
      <c r="GH77" s="80"/>
      <c r="GI77" s="80"/>
      <c r="GJ77" s="80"/>
      <c r="GK77" s="80"/>
      <c r="GL77" s="80"/>
      <c r="GM77" s="80"/>
      <c r="GN77" s="80"/>
      <c r="GO77" s="80"/>
      <c r="GP77" s="80"/>
      <c r="GQ77" s="80"/>
      <c r="GR77" s="80"/>
      <c r="GS77" s="80"/>
      <c r="GT77" s="80"/>
      <c r="GU77" s="80"/>
      <c r="GV77" s="80"/>
      <c r="GW77" s="80"/>
      <c r="GX77" s="80"/>
      <c r="GY77" s="80"/>
      <c r="GZ77" s="80"/>
      <c r="HA77" s="80"/>
      <c r="HB77" s="80"/>
      <c r="HC77" s="80"/>
      <c r="HD77" s="80"/>
      <c r="HE77" s="80"/>
      <c r="HF77" s="80"/>
      <c r="HG77" s="80"/>
      <c r="HH77" s="80"/>
      <c r="HI77" s="80"/>
      <c r="HJ77" s="80"/>
      <c r="HK77" s="80"/>
      <c r="HL77" s="80"/>
      <c r="HM77" s="80"/>
      <c r="HN77" s="80"/>
      <c r="HO77" s="80"/>
      <c r="HP77" s="80"/>
      <c r="HQ77" s="80"/>
      <c r="HR77" s="80"/>
      <c r="HS77" s="80"/>
      <c r="HT77" s="80"/>
      <c r="HU77" s="80"/>
      <c r="HV77" s="80"/>
      <c r="HW77" s="80"/>
      <c r="HX77" s="80"/>
      <c r="HY77" s="80"/>
      <c r="HZ77" s="80"/>
      <c r="IA77" s="80"/>
      <c r="IB77" s="80"/>
      <c r="IC77" s="80"/>
      <c r="ID77" s="80"/>
      <c r="IE77" s="80"/>
      <c r="IF77" s="80"/>
      <c r="IG77" s="80"/>
      <c r="IH77" s="80"/>
      <c r="II77" s="80"/>
      <c r="IJ77" s="80"/>
      <c r="IK77" s="80"/>
      <c r="IL77" s="80"/>
      <c r="IM77" s="80"/>
      <c r="IN77" s="80"/>
      <c r="IO77" s="80"/>
      <c r="IP77" s="80"/>
      <c r="IQ77" s="80"/>
      <c r="IR77" s="80"/>
      <c r="IS77" s="80"/>
      <c r="IT77" s="80"/>
      <c r="IU77" s="80"/>
      <c r="IV77" s="80"/>
      <c r="IW77" s="80"/>
      <c r="IX77" s="80"/>
      <c r="IY77" s="80"/>
      <c r="IZ77" s="80"/>
      <c r="JA77" s="80"/>
      <c r="JB77" s="80"/>
      <c r="JC77" s="80"/>
      <c r="JD77" s="80"/>
      <c r="JE77" s="80"/>
      <c r="JF77" s="80"/>
      <c r="JG77" s="80"/>
      <c r="JH77" s="80"/>
      <c r="JI77" s="80"/>
      <c r="JJ77" s="80"/>
      <c r="JK77" s="80"/>
      <c r="JL77" s="80">
        <v>61</v>
      </c>
      <c r="JM77" s="80"/>
      <c r="JN77" s="80"/>
      <c r="JO77" s="80"/>
      <c r="JP77" s="80">
        <v>24</v>
      </c>
      <c r="JQ77" s="80"/>
      <c r="JR77" s="80"/>
      <c r="JS77" s="80"/>
      <c r="JT77" s="80"/>
      <c r="JU77" s="80"/>
      <c r="JV77" s="80"/>
      <c r="JW77" s="80"/>
      <c r="JX77" s="80"/>
      <c r="JY77" s="80"/>
      <c r="JZ77" s="80"/>
      <c r="KA77" s="80"/>
      <c r="KB77" s="80"/>
      <c r="KC77" s="80"/>
      <c r="KD77" s="80"/>
      <c r="KE77" s="80"/>
      <c r="KF77" s="80"/>
      <c r="KG77" s="80"/>
      <c r="KH77" s="80"/>
      <c r="KI77" s="80"/>
      <c r="KJ77" s="80"/>
      <c r="KK77" s="80"/>
      <c r="KL77" s="80"/>
      <c r="KM77" s="80"/>
      <c r="KN77" s="80"/>
      <c r="KO77" s="80"/>
      <c r="KP77" s="80"/>
      <c r="KQ77" s="80"/>
      <c r="KR77" s="80"/>
      <c r="KS77" s="80"/>
      <c r="KT77" s="80"/>
      <c r="KU77" s="80"/>
      <c r="KV77" s="80"/>
      <c r="KW77" s="80"/>
      <c r="KX77" s="80"/>
      <c r="KY77" s="80"/>
      <c r="KZ77" s="80"/>
      <c r="LA77" s="80"/>
      <c r="LB77" s="80"/>
      <c r="LC77" s="80"/>
      <c r="LD77" s="80"/>
      <c r="LE77" s="80"/>
      <c r="LF77" s="80"/>
      <c r="LG77" s="80">
        <v>3</v>
      </c>
      <c r="LH77" s="80"/>
      <c r="LI77" s="80"/>
      <c r="LJ77" s="80"/>
      <c r="LK77" s="80"/>
      <c r="LL77" s="80"/>
      <c r="LM77" s="80"/>
      <c r="LN77" s="80"/>
      <c r="LO77" s="80">
        <v>22</v>
      </c>
      <c r="LP77" s="80"/>
      <c r="LQ77" s="80"/>
      <c r="LR77" s="80"/>
      <c r="LS77" s="80"/>
      <c r="LT77" s="80"/>
      <c r="LU77" s="80"/>
      <c r="LV77" s="80"/>
      <c r="LW77" s="80"/>
      <c r="LX77" s="80"/>
      <c r="LY77" s="80"/>
      <c r="LZ77" s="80"/>
      <c r="MA77" s="80"/>
      <c r="MB77" s="80"/>
      <c r="MC77" s="80"/>
      <c r="MD77" s="80"/>
      <c r="ME77" s="80"/>
      <c r="MF77" s="80"/>
      <c r="MG77" s="80"/>
      <c r="MH77" s="80"/>
      <c r="MI77" s="80"/>
      <c r="MJ77" s="80"/>
      <c r="MK77" s="80"/>
      <c r="ML77" s="80"/>
      <c r="MM77" s="80"/>
      <c r="MN77" s="80"/>
      <c r="MO77" s="80"/>
      <c r="MP77" s="80"/>
      <c r="MQ77" s="80"/>
      <c r="MR77" s="80"/>
      <c r="MS77" s="80"/>
      <c r="MT77" s="80"/>
      <c r="MU77" s="80"/>
      <c r="MV77" s="80"/>
      <c r="MW77" s="80"/>
      <c r="MX77" s="80"/>
      <c r="MY77" s="80"/>
      <c r="MZ77" s="80"/>
      <c r="NA77" s="80"/>
      <c r="NB77" s="80"/>
      <c r="NC77" s="80"/>
      <c r="ND77" s="80"/>
      <c r="NE77" s="80"/>
      <c r="NF77" s="80"/>
      <c r="NG77" s="80"/>
      <c r="NH77" s="80"/>
      <c r="NI77" s="80"/>
      <c r="NJ77" s="80"/>
      <c r="NK77" s="80"/>
      <c r="NL77" s="80"/>
      <c r="NM77" s="80"/>
      <c r="NN77" s="80"/>
      <c r="NO77" s="80"/>
      <c r="NP77" s="80"/>
      <c r="NQ77" s="80"/>
      <c r="NR77" s="80"/>
      <c r="NS77" s="80"/>
      <c r="NT77" s="80"/>
      <c r="NU77" s="80"/>
      <c r="NV77" s="80"/>
      <c r="NW77" s="80"/>
      <c r="NX77" s="80">
        <v>24</v>
      </c>
      <c r="NY77" s="80"/>
      <c r="NZ77" s="80"/>
      <c r="OA77" s="80"/>
      <c r="OB77" s="79">
        <v>8686</v>
      </c>
    </row>
    <row r="78" spans="1:392" ht="13.15">
      <c r="A78" s="27">
        <v>332430</v>
      </c>
      <c r="B78" s="23" t="s">
        <v>193</v>
      </c>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v>51</v>
      </c>
      <c r="AE78" s="80"/>
      <c r="AF78" s="80"/>
      <c r="AG78" s="80"/>
      <c r="AH78" s="80"/>
      <c r="AI78" s="80"/>
      <c r="AJ78" s="80"/>
      <c r="AK78" s="80"/>
      <c r="AL78" s="80"/>
      <c r="AM78" s="80"/>
      <c r="AN78" s="80"/>
      <c r="AO78" s="80"/>
      <c r="AP78" s="80"/>
      <c r="AQ78" s="80"/>
      <c r="AR78" s="80"/>
      <c r="AS78" s="80"/>
      <c r="AT78" s="80"/>
      <c r="AU78" s="80"/>
      <c r="AV78" s="80"/>
      <c r="AW78" s="80"/>
      <c r="AX78" s="80"/>
      <c r="AY78" s="80"/>
      <c r="AZ78" s="80"/>
      <c r="BA78" s="80"/>
      <c r="BB78" s="80"/>
      <c r="BC78" s="80"/>
      <c r="BD78" s="80"/>
      <c r="BE78" s="80"/>
      <c r="BF78" s="80"/>
      <c r="BG78" s="80"/>
      <c r="BH78" s="80"/>
      <c r="BI78" s="80"/>
      <c r="BJ78" s="80"/>
      <c r="BK78" s="80"/>
      <c r="BL78" s="80"/>
      <c r="BM78" s="80"/>
      <c r="BN78" s="80"/>
      <c r="BO78" s="81">
        <v>18</v>
      </c>
      <c r="BP78" s="80"/>
      <c r="BQ78" s="80">
        <v>17</v>
      </c>
      <c r="BR78" s="80">
        <v>16</v>
      </c>
      <c r="BS78" s="80"/>
      <c r="BT78" s="80"/>
      <c r="BU78" s="80">
        <v>16234</v>
      </c>
      <c r="BV78" s="80"/>
      <c r="BW78" s="80"/>
      <c r="BX78" s="80"/>
      <c r="BY78" s="80"/>
      <c r="BZ78" s="80"/>
      <c r="CA78" s="80"/>
      <c r="CB78" s="80"/>
      <c r="CC78" s="80"/>
      <c r="CD78" s="80"/>
      <c r="CE78" s="80"/>
      <c r="CF78" s="80">
        <v>69</v>
      </c>
      <c r="CG78" s="80">
        <v>177</v>
      </c>
      <c r="CH78" s="80"/>
      <c r="CI78" s="80"/>
      <c r="CJ78" s="80"/>
      <c r="CK78" s="80"/>
      <c r="CL78" s="80"/>
      <c r="CM78" s="80"/>
      <c r="CN78" s="80"/>
      <c r="CO78" s="80"/>
      <c r="CP78" s="80"/>
      <c r="CQ78" s="80"/>
      <c r="CR78" s="80"/>
      <c r="CS78" s="80"/>
      <c r="CT78" s="80"/>
      <c r="CU78" s="80"/>
      <c r="CV78" s="80"/>
      <c r="CW78" s="80"/>
      <c r="CX78" s="80"/>
      <c r="CY78" s="80"/>
      <c r="CZ78" s="80"/>
      <c r="DA78" s="80"/>
      <c r="DB78" s="80"/>
      <c r="DC78" s="80"/>
      <c r="DD78" s="80"/>
      <c r="DE78" s="80">
        <v>4</v>
      </c>
      <c r="DF78" s="80"/>
      <c r="DG78" s="80"/>
      <c r="DH78" s="80"/>
      <c r="DI78" s="80">
        <v>5</v>
      </c>
      <c r="DJ78" s="80"/>
      <c r="DK78" s="80"/>
      <c r="DL78" s="80"/>
      <c r="DM78" s="80"/>
      <c r="DN78" s="80"/>
      <c r="DO78" s="80"/>
      <c r="DP78" s="80"/>
      <c r="DQ78" s="80"/>
      <c r="DR78" s="80"/>
      <c r="DS78" s="80"/>
      <c r="DT78" s="80"/>
      <c r="DU78" s="80"/>
      <c r="DV78" s="80"/>
      <c r="DW78" s="80"/>
      <c r="DX78" s="80"/>
      <c r="DY78" s="80"/>
      <c r="DZ78" s="80"/>
      <c r="EA78" s="80"/>
      <c r="EB78" s="80"/>
      <c r="EC78" s="80"/>
      <c r="ED78" s="80"/>
      <c r="EE78" s="80"/>
      <c r="EF78" s="80"/>
      <c r="EG78" s="80"/>
      <c r="EH78" s="80"/>
      <c r="EI78" s="80"/>
      <c r="EJ78" s="80"/>
      <c r="EK78" s="80"/>
      <c r="EL78" s="80"/>
      <c r="EM78" s="80"/>
      <c r="EN78" s="80"/>
      <c r="EO78" s="80"/>
      <c r="EP78" s="80"/>
      <c r="EQ78" s="80"/>
      <c r="ER78" s="80"/>
      <c r="ES78" s="80"/>
      <c r="ET78" s="80"/>
      <c r="EU78" s="80"/>
      <c r="EV78" s="80"/>
      <c r="EW78" s="80"/>
      <c r="EX78" s="80"/>
      <c r="EY78" s="80"/>
      <c r="EZ78" s="80"/>
      <c r="FA78" s="80"/>
      <c r="FB78" s="80"/>
      <c r="FC78" s="80"/>
      <c r="FD78" s="80"/>
      <c r="FE78" s="80"/>
      <c r="FF78" s="80"/>
      <c r="FG78" s="80"/>
      <c r="FH78" s="80">
        <v>1</v>
      </c>
      <c r="FI78" s="80">
        <v>3</v>
      </c>
      <c r="FJ78" s="80"/>
      <c r="FK78" s="80"/>
      <c r="FL78" s="80"/>
      <c r="FM78" s="80"/>
      <c r="FN78" s="80"/>
      <c r="FO78" s="80"/>
      <c r="FP78" s="80"/>
      <c r="FQ78" s="80"/>
      <c r="FR78" s="80"/>
      <c r="FS78" s="80"/>
      <c r="FT78" s="80"/>
      <c r="FU78" s="80"/>
      <c r="FV78" s="80"/>
      <c r="FW78" s="80"/>
      <c r="FX78" s="80"/>
      <c r="FY78" s="80"/>
      <c r="FZ78" s="80"/>
      <c r="GA78" s="80">
        <v>10</v>
      </c>
      <c r="GB78" s="80"/>
      <c r="GC78" s="80"/>
      <c r="GD78" s="80"/>
      <c r="GE78" s="80"/>
      <c r="GF78" s="80"/>
      <c r="GG78" s="80"/>
      <c r="GH78" s="80"/>
      <c r="GI78" s="80"/>
      <c r="GJ78" s="80"/>
      <c r="GK78" s="80"/>
      <c r="GL78" s="80"/>
      <c r="GM78" s="80"/>
      <c r="GN78" s="80"/>
      <c r="GO78" s="80"/>
      <c r="GP78" s="80"/>
      <c r="GQ78" s="80"/>
      <c r="GR78" s="80"/>
      <c r="GS78" s="80"/>
      <c r="GT78" s="80"/>
      <c r="GU78" s="80"/>
      <c r="GV78" s="80"/>
      <c r="GW78" s="80"/>
      <c r="GX78" s="80"/>
      <c r="GY78" s="80"/>
      <c r="GZ78" s="80"/>
      <c r="HA78" s="80"/>
      <c r="HB78" s="80"/>
      <c r="HC78" s="80"/>
      <c r="HD78" s="80"/>
      <c r="HE78" s="80"/>
      <c r="HF78" s="80"/>
      <c r="HG78" s="80"/>
      <c r="HH78" s="80"/>
      <c r="HI78" s="80"/>
      <c r="HJ78" s="80"/>
      <c r="HK78" s="80"/>
      <c r="HL78" s="80"/>
      <c r="HM78" s="80"/>
      <c r="HN78" s="80"/>
      <c r="HO78" s="80"/>
      <c r="HP78" s="80"/>
      <c r="HQ78" s="80"/>
      <c r="HR78" s="80"/>
      <c r="HS78" s="80"/>
      <c r="HT78" s="80"/>
      <c r="HU78" s="80"/>
      <c r="HV78" s="80">
        <v>6</v>
      </c>
      <c r="HW78" s="80"/>
      <c r="HX78" s="80"/>
      <c r="HY78" s="80"/>
      <c r="HZ78" s="80"/>
      <c r="IA78" s="80"/>
      <c r="IB78" s="80"/>
      <c r="IC78" s="80"/>
      <c r="ID78" s="80"/>
      <c r="IE78" s="80"/>
      <c r="IF78" s="80"/>
      <c r="IG78" s="80"/>
      <c r="IH78" s="80"/>
      <c r="II78" s="80"/>
      <c r="IJ78" s="80"/>
      <c r="IK78" s="80"/>
      <c r="IL78" s="80"/>
      <c r="IM78" s="80"/>
      <c r="IN78" s="80"/>
      <c r="IO78" s="80"/>
      <c r="IP78" s="80"/>
      <c r="IQ78" s="80"/>
      <c r="IR78" s="80"/>
      <c r="IS78" s="80"/>
      <c r="IT78" s="80"/>
      <c r="IU78" s="80"/>
      <c r="IV78" s="80"/>
      <c r="IW78" s="80"/>
      <c r="IX78" s="80"/>
      <c r="IY78" s="80"/>
      <c r="IZ78" s="80"/>
      <c r="JA78" s="80"/>
      <c r="JB78" s="80"/>
      <c r="JC78" s="80"/>
      <c r="JD78" s="80"/>
      <c r="JE78" s="80"/>
      <c r="JF78" s="80"/>
      <c r="JG78" s="80"/>
      <c r="JH78" s="80"/>
      <c r="JI78" s="80"/>
      <c r="JJ78" s="80"/>
      <c r="JK78" s="80"/>
      <c r="JL78" s="80">
        <v>163</v>
      </c>
      <c r="JM78" s="80"/>
      <c r="JN78" s="80"/>
      <c r="JO78" s="80"/>
      <c r="JP78" s="80">
        <v>83</v>
      </c>
      <c r="JQ78" s="80"/>
      <c r="JR78" s="80"/>
      <c r="JS78" s="80"/>
      <c r="JT78" s="80"/>
      <c r="JU78" s="80"/>
      <c r="JV78" s="80"/>
      <c r="JW78" s="80"/>
      <c r="JX78" s="80"/>
      <c r="JY78" s="80"/>
      <c r="JZ78" s="80"/>
      <c r="KA78" s="80"/>
      <c r="KB78" s="80"/>
      <c r="KC78" s="80"/>
      <c r="KD78" s="80"/>
      <c r="KE78" s="80"/>
      <c r="KF78" s="80"/>
      <c r="KG78" s="80"/>
      <c r="KH78" s="80"/>
      <c r="KI78" s="80"/>
      <c r="KJ78" s="80"/>
      <c r="KK78" s="80"/>
      <c r="KL78" s="80"/>
      <c r="KM78" s="80"/>
      <c r="KN78" s="80"/>
      <c r="KO78" s="80"/>
      <c r="KP78" s="80"/>
      <c r="KQ78" s="80"/>
      <c r="KR78" s="80"/>
      <c r="KS78" s="80"/>
      <c r="KT78" s="80"/>
      <c r="KU78" s="80"/>
      <c r="KV78" s="80"/>
      <c r="KW78" s="80"/>
      <c r="KX78" s="80"/>
      <c r="KY78" s="80"/>
      <c r="KZ78" s="80"/>
      <c r="LA78" s="80"/>
      <c r="LB78" s="80"/>
      <c r="LC78" s="80"/>
      <c r="LD78" s="80"/>
      <c r="LE78" s="80"/>
      <c r="LF78" s="80"/>
      <c r="LG78" s="80">
        <v>4</v>
      </c>
      <c r="LH78" s="80"/>
      <c r="LI78" s="80"/>
      <c r="LJ78" s="80"/>
      <c r="LK78" s="80"/>
      <c r="LL78" s="80"/>
      <c r="LM78" s="80"/>
      <c r="LN78" s="80"/>
      <c r="LO78" s="80">
        <v>26</v>
      </c>
      <c r="LP78" s="80"/>
      <c r="LQ78" s="80"/>
      <c r="LR78" s="80"/>
      <c r="LS78" s="80"/>
      <c r="LT78" s="80"/>
      <c r="LU78" s="80"/>
      <c r="LV78" s="80"/>
      <c r="LW78" s="80"/>
      <c r="LX78" s="80"/>
      <c r="LY78" s="80"/>
      <c r="LZ78" s="80"/>
      <c r="MA78" s="80"/>
      <c r="MB78" s="80"/>
      <c r="MC78" s="80"/>
      <c r="MD78" s="80"/>
      <c r="ME78" s="80"/>
      <c r="MF78" s="80"/>
      <c r="MG78" s="80"/>
      <c r="MH78" s="80"/>
      <c r="MI78" s="80"/>
      <c r="MJ78" s="80"/>
      <c r="MK78" s="80"/>
      <c r="ML78" s="80"/>
      <c r="MM78" s="80"/>
      <c r="MN78" s="80"/>
      <c r="MO78" s="80"/>
      <c r="MP78" s="80"/>
      <c r="MQ78" s="80"/>
      <c r="MR78" s="80"/>
      <c r="MS78" s="80"/>
      <c r="MT78" s="80"/>
      <c r="MU78" s="80"/>
      <c r="MV78" s="80"/>
      <c r="MW78" s="80"/>
      <c r="MX78" s="80"/>
      <c r="MY78" s="80"/>
      <c r="MZ78" s="80"/>
      <c r="NA78" s="80"/>
      <c r="NB78" s="80"/>
      <c r="NC78" s="80"/>
      <c r="ND78" s="80"/>
      <c r="NE78" s="80"/>
      <c r="NF78" s="80"/>
      <c r="NG78" s="80"/>
      <c r="NH78" s="80"/>
      <c r="NI78" s="80"/>
      <c r="NJ78" s="80"/>
      <c r="NK78" s="80"/>
      <c r="NL78" s="80"/>
      <c r="NM78" s="80"/>
      <c r="NN78" s="80"/>
      <c r="NO78" s="80"/>
      <c r="NP78" s="80"/>
      <c r="NQ78" s="80"/>
      <c r="NR78" s="80"/>
      <c r="NS78" s="80"/>
      <c r="NT78" s="80"/>
      <c r="NU78" s="80"/>
      <c r="NV78" s="80"/>
      <c r="NW78" s="80"/>
      <c r="NX78" s="80">
        <v>271</v>
      </c>
      <c r="NY78" s="80"/>
      <c r="NZ78" s="80"/>
      <c r="OA78" s="80"/>
      <c r="OB78" s="79">
        <v>17158</v>
      </c>
    </row>
    <row r="79" spans="1:392" ht="13.15">
      <c r="A79" s="27">
        <v>332500</v>
      </c>
      <c r="B79" s="23" t="s">
        <v>194</v>
      </c>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v>3</v>
      </c>
      <c r="AE79" s="80"/>
      <c r="AF79" s="80"/>
      <c r="AG79" s="80"/>
      <c r="AH79" s="80"/>
      <c r="AI79" s="80"/>
      <c r="AJ79" s="80"/>
      <c r="AK79" s="80"/>
      <c r="AL79" s="80"/>
      <c r="AM79" s="80"/>
      <c r="AN79" s="80"/>
      <c r="AO79" s="80">
        <v>1</v>
      </c>
      <c r="AP79" s="80"/>
      <c r="AQ79" s="80"/>
      <c r="AR79" s="80"/>
      <c r="AS79" s="80"/>
      <c r="AT79" s="80"/>
      <c r="AU79" s="80"/>
      <c r="AV79" s="80"/>
      <c r="AW79" s="80"/>
      <c r="AX79" s="80"/>
      <c r="AY79" s="80"/>
      <c r="AZ79" s="80"/>
      <c r="BA79" s="80"/>
      <c r="BB79" s="80"/>
      <c r="BC79" s="80">
        <v>13</v>
      </c>
      <c r="BD79" s="80">
        <v>2</v>
      </c>
      <c r="BE79" s="80"/>
      <c r="BF79" s="80">
        <v>11</v>
      </c>
      <c r="BG79" s="80"/>
      <c r="BH79" s="80"/>
      <c r="BI79" s="80"/>
      <c r="BJ79" s="80">
        <v>2</v>
      </c>
      <c r="BK79" s="80"/>
      <c r="BL79" s="80">
        <v>4</v>
      </c>
      <c r="BM79" s="80">
        <v>2</v>
      </c>
      <c r="BN79" s="80"/>
      <c r="BO79" s="81">
        <v>174</v>
      </c>
      <c r="BP79" s="80">
        <v>16</v>
      </c>
      <c r="BQ79" s="80"/>
      <c r="BR79" s="80">
        <v>59</v>
      </c>
      <c r="BS79" s="80"/>
      <c r="BT79" s="80"/>
      <c r="BU79" s="80">
        <v>25</v>
      </c>
      <c r="BV79" s="80">
        <v>8188</v>
      </c>
      <c r="BW79" s="80"/>
      <c r="BX79" s="80"/>
      <c r="BY79" s="80"/>
      <c r="BZ79" s="80"/>
      <c r="CA79" s="80"/>
      <c r="CB79" s="80"/>
      <c r="CC79" s="80"/>
      <c r="CD79" s="80"/>
      <c r="CE79" s="80"/>
      <c r="CF79" s="80">
        <v>38</v>
      </c>
      <c r="CG79" s="80"/>
      <c r="CH79" s="80"/>
      <c r="CI79" s="80"/>
      <c r="CJ79" s="80"/>
      <c r="CK79" s="80"/>
      <c r="CL79" s="80"/>
      <c r="CM79" s="80"/>
      <c r="CN79" s="80"/>
      <c r="CO79" s="80"/>
      <c r="CP79" s="80"/>
      <c r="CQ79" s="80"/>
      <c r="CR79" s="80"/>
      <c r="CS79" s="80"/>
      <c r="CT79" s="80"/>
      <c r="CU79" s="80"/>
      <c r="CV79" s="80">
        <v>17</v>
      </c>
      <c r="CW79" s="80"/>
      <c r="CX79" s="80"/>
      <c r="CY79" s="80"/>
      <c r="CZ79" s="80"/>
      <c r="DA79" s="80">
        <v>9</v>
      </c>
      <c r="DB79" s="80"/>
      <c r="DC79" s="80"/>
      <c r="DD79" s="80"/>
      <c r="DE79" s="80"/>
      <c r="DF79" s="80"/>
      <c r="DG79" s="80"/>
      <c r="DH79" s="80"/>
      <c r="DI79" s="80"/>
      <c r="DJ79" s="80"/>
      <c r="DK79" s="80"/>
      <c r="DL79" s="80"/>
      <c r="DM79" s="80"/>
      <c r="DN79" s="80"/>
      <c r="DO79" s="80"/>
      <c r="DP79" s="80"/>
      <c r="DQ79" s="80"/>
      <c r="DR79" s="80"/>
      <c r="DS79" s="80"/>
      <c r="DT79" s="80"/>
      <c r="DU79" s="80"/>
      <c r="DV79" s="80"/>
      <c r="DW79" s="80"/>
      <c r="DX79" s="80"/>
      <c r="DY79" s="80"/>
      <c r="DZ79" s="80"/>
      <c r="EA79" s="80"/>
      <c r="EB79" s="80"/>
      <c r="EC79" s="80"/>
      <c r="ED79" s="80"/>
      <c r="EE79" s="80"/>
      <c r="EF79" s="80">
        <v>19</v>
      </c>
      <c r="EG79" s="80"/>
      <c r="EH79" s="80"/>
      <c r="EI79" s="80"/>
      <c r="EJ79" s="80"/>
      <c r="EK79" s="80"/>
      <c r="EL79" s="80"/>
      <c r="EM79" s="80"/>
      <c r="EN79" s="80"/>
      <c r="EO79" s="80"/>
      <c r="EP79" s="80"/>
      <c r="EQ79" s="80"/>
      <c r="ER79" s="80"/>
      <c r="ES79" s="80"/>
      <c r="ET79" s="80"/>
      <c r="EU79" s="80">
        <v>12</v>
      </c>
      <c r="EV79" s="80"/>
      <c r="EW79" s="80"/>
      <c r="EX79" s="80"/>
      <c r="EY79" s="80"/>
      <c r="EZ79" s="80"/>
      <c r="FA79" s="80"/>
      <c r="FB79" s="80"/>
      <c r="FC79" s="80"/>
      <c r="FD79" s="80"/>
      <c r="FE79" s="80"/>
      <c r="FF79" s="80"/>
      <c r="FG79" s="80">
        <v>10</v>
      </c>
      <c r="FH79" s="80"/>
      <c r="FI79" s="80"/>
      <c r="FJ79" s="80"/>
      <c r="FK79" s="80"/>
      <c r="FL79" s="80"/>
      <c r="FM79" s="80"/>
      <c r="FN79" s="80"/>
      <c r="FO79" s="80"/>
      <c r="FP79" s="80"/>
      <c r="FQ79" s="80"/>
      <c r="FR79" s="80">
        <v>8</v>
      </c>
      <c r="FS79" s="80"/>
      <c r="FT79" s="80"/>
      <c r="FU79" s="80"/>
      <c r="FV79" s="80"/>
      <c r="FW79" s="80">
        <v>15</v>
      </c>
      <c r="FX79" s="80">
        <v>128</v>
      </c>
      <c r="FY79" s="80"/>
      <c r="FZ79" s="80"/>
      <c r="GA79" s="80">
        <v>75</v>
      </c>
      <c r="GB79" s="80"/>
      <c r="GC79" s="80"/>
      <c r="GD79" s="80"/>
      <c r="GE79" s="80"/>
      <c r="GF79" s="80"/>
      <c r="GG79" s="80"/>
      <c r="GH79" s="80"/>
      <c r="GI79" s="80"/>
      <c r="GJ79" s="80"/>
      <c r="GK79" s="80"/>
      <c r="GL79" s="80"/>
      <c r="GM79" s="80"/>
      <c r="GN79" s="80"/>
      <c r="GO79" s="80"/>
      <c r="GP79" s="80"/>
      <c r="GQ79" s="80"/>
      <c r="GR79" s="80"/>
      <c r="GS79" s="80"/>
      <c r="GT79" s="80"/>
      <c r="GU79" s="80"/>
      <c r="GV79" s="80"/>
      <c r="GW79" s="80"/>
      <c r="GX79" s="80"/>
      <c r="GY79" s="80"/>
      <c r="GZ79" s="80"/>
      <c r="HA79" s="80"/>
      <c r="HB79" s="80"/>
      <c r="HC79" s="80"/>
      <c r="HD79" s="80"/>
      <c r="HE79" s="80"/>
      <c r="HF79" s="80"/>
      <c r="HG79" s="80"/>
      <c r="HH79" s="80"/>
      <c r="HI79" s="80"/>
      <c r="HJ79" s="80"/>
      <c r="HK79" s="80"/>
      <c r="HL79" s="80"/>
      <c r="HM79" s="80"/>
      <c r="HN79" s="80"/>
      <c r="HO79" s="80"/>
      <c r="HP79" s="80"/>
      <c r="HQ79" s="80"/>
      <c r="HR79" s="80"/>
      <c r="HS79" s="80"/>
      <c r="HT79" s="80"/>
      <c r="HU79" s="80"/>
      <c r="HV79" s="80"/>
      <c r="HW79" s="80"/>
      <c r="HX79" s="80"/>
      <c r="HY79" s="80"/>
      <c r="HZ79" s="80"/>
      <c r="IA79" s="80"/>
      <c r="IB79" s="80"/>
      <c r="IC79" s="80"/>
      <c r="ID79" s="80"/>
      <c r="IE79" s="80"/>
      <c r="IF79" s="80"/>
      <c r="IG79" s="80"/>
      <c r="IH79" s="80"/>
      <c r="II79" s="80"/>
      <c r="IJ79" s="80"/>
      <c r="IK79" s="80"/>
      <c r="IL79" s="80"/>
      <c r="IM79" s="80"/>
      <c r="IN79" s="80"/>
      <c r="IO79" s="80"/>
      <c r="IP79" s="80"/>
      <c r="IQ79" s="80"/>
      <c r="IR79" s="80"/>
      <c r="IS79" s="80"/>
      <c r="IT79" s="80"/>
      <c r="IU79" s="80"/>
      <c r="IV79" s="80"/>
      <c r="IW79" s="80"/>
      <c r="IX79" s="80"/>
      <c r="IY79" s="80"/>
      <c r="IZ79" s="80"/>
      <c r="JA79" s="80"/>
      <c r="JB79" s="80"/>
      <c r="JC79" s="80"/>
      <c r="JD79" s="80"/>
      <c r="JE79" s="80"/>
      <c r="JF79" s="80"/>
      <c r="JG79" s="80"/>
      <c r="JH79" s="80"/>
      <c r="JI79" s="80"/>
      <c r="JJ79" s="80"/>
      <c r="JK79" s="80"/>
      <c r="JL79" s="80">
        <v>27</v>
      </c>
      <c r="JM79" s="80"/>
      <c r="JN79" s="80"/>
      <c r="JO79" s="80"/>
      <c r="JP79" s="80">
        <v>293</v>
      </c>
      <c r="JQ79" s="80"/>
      <c r="JR79" s="80"/>
      <c r="JS79" s="80"/>
      <c r="JT79" s="80"/>
      <c r="JU79" s="80"/>
      <c r="JV79" s="80"/>
      <c r="JW79" s="80"/>
      <c r="JX79" s="80"/>
      <c r="JY79" s="80"/>
      <c r="JZ79" s="80"/>
      <c r="KA79" s="80"/>
      <c r="KB79" s="80"/>
      <c r="KC79" s="80"/>
      <c r="KD79" s="80"/>
      <c r="KE79" s="80"/>
      <c r="KF79" s="80"/>
      <c r="KG79" s="80"/>
      <c r="KH79" s="80"/>
      <c r="KI79" s="80"/>
      <c r="KJ79" s="80"/>
      <c r="KK79" s="80"/>
      <c r="KL79" s="80"/>
      <c r="KM79" s="80"/>
      <c r="KN79" s="80"/>
      <c r="KO79" s="80"/>
      <c r="KP79" s="80"/>
      <c r="KQ79" s="80"/>
      <c r="KR79" s="80"/>
      <c r="KS79" s="80"/>
      <c r="KT79" s="80"/>
      <c r="KU79" s="80"/>
      <c r="KV79" s="80"/>
      <c r="KW79" s="80"/>
      <c r="KX79" s="80"/>
      <c r="KY79" s="80"/>
      <c r="KZ79" s="80"/>
      <c r="LA79" s="80"/>
      <c r="LB79" s="80"/>
      <c r="LC79" s="80"/>
      <c r="LD79" s="80"/>
      <c r="LE79" s="80"/>
      <c r="LF79" s="80"/>
      <c r="LG79" s="80">
        <v>8</v>
      </c>
      <c r="LH79" s="80"/>
      <c r="LI79" s="80"/>
      <c r="LJ79" s="80"/>
      <c r="LK79" s="80"/>
      <c r="LL79" s="80"/>
      <c r="LM79" s="80"/>
      <c r="LN79" s="80"/>
      <c r="LO79" s="80">
        <v>46</v>
      </c>
      <c r="LP79" s="80"/>
      <c r="LQ79" s="80"/>
      <c r="LR79" s="80"/>
      <c r="LS79" s="80"/>
      <c r="LT79" s="80"/>
      <c r="LU79" s="80"/>
      <c r="LV79" s="80"/>
      <c r="LW79" s="80"/>
      <c r="LX79" s="80"/>
      <c r="LY79" s="80"/>
      <c r="LZ79" s="80"/>
      <c r="MA79" s="80"/>
      <c r="MB79" s="80"/>
      <c r="MC79" s="80"/>
      <c r="MD79" s="80"/>
      <c r="ME79" s="80"/>
      <c r="MF79" s="80"/>
      <c r="MG79" s="80"/>
      <c r="MH79" s="80"/>
      <c r="MI79" s="80"/>
      <c r="MJ79" s="80"/>
      <c r="MK79" s="80"/>
      <c r="ML79" s="80"/>
      <c r="MM79" s="80"/>
      <c r="MN79" s="80"/>
      <c r="MO79" s="80"/>
      <c r="MP79" s="80"/>
      <c r="MQ79" s="80"/>
      <c r="MR79" s="80"/>
      <c r="MS79" s="80"/>
      <c r="MT79" s="80"/>
      <c r="MU79" s="80"/>
      <c r="MV79" s="80"/>
      <c r="MW79" s="80"/>
      <c r="MX79" s="80"/>
      <c r="MY79" s="80"/>
      <c r="MZ79" s="80"/>
      <c r="NA79" s="80"/>
      <c r="NB79" s="80"/>
      <c r="NC79" s="80"/>
      <c r="ND79" s="80"/>
      <c r="NE79" s="80"/>
      <c r="NF79" s="80"/>
      <c r="NG79" s="80"/>
      <c r="NH79" s="80"/>
      <c r="NI79" s="80"/>
      <c r="NJ79" s="80"/>
      <c r="NK79" s="80"/>
      <c r="NL79" s="80"/>
      <c r="NM79" s="80"/>
      <c r="NN79" s="80"/>
      <c r="NO79" s="80"/>
      <c r="NP79" s="80"/>
      <c r="NQ79" s="80"/>
      <c r="NR79" s="80"/>
      <c r="NS79" s="80"/>
      <c r="NT79" s="80"/>
      <c r="NU79" s="80"/>
      <c r="NV79" s="80"/>
      <c r="NW79" s="80"/>
      <c r="NX79" s="80">
        <v>33</v>
      </c>
      <c r="NY79" s="80"/>
      <c r="NZ79" s="80"/>
      <c r="OA79" s="80"/>
      <c r="OB79" s="79">
        <v>9239</v>
      </c>
    </row>
    <row r="80" spans="1:392" ht="13.15">
      <c r="A80" s="27">
        <v>332600</v>
      </c>
      <c r="B80" s="23" t="s">
        <v>195</v>
      </c>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v>10</v>
      </c>
      <c r="AE80" s="80"/>
      <c r="AF80" s="80"/>
      <c r="AG80" s="80"/>
      <c r="AH80" s="80"/>
      <c r="AI80" s="80"/>
      <c r="AJ80" s="80"/>
      <c r="AK80" s="80"/>
      <c r="AL80" s="80"/>
      <c r="AM80" s="80"/>
      <c r="AN80" s="80"/>
      <c r="AO80" s="80"/>
      <c r="AP80" s="80">
        <v>8</v>
      </c>
      <c r="AQ80" s="80"/>
      <c r="AR80" s="80"/>
      <c r="AS80" s="80"/>
      <c r="AT80" s="80"/>
      <c r="AU80" s="80"/>
      <c r="AV80" s="80"/>
      <c r="AW80" s="80"/>
      <c r="AX80" s="80"/>
      <c r="AY80" s="80"/>
      <c r="AZ80" s="80"/>
      <c r="BA80" s="80"/>
      <c r="BB80" s="80"/>
      <c r="BC80" s="80"/>
      <c r="BD80" s="80">
        <v>2283</v>
      </c>
      <c r="BE80" s="80"/>
      <c r="BF80" s="80"/>
      <c r="BG80" s="80"/>
      <c r="BH80" s="80">
        <v>8</v>
      </c>
      <c r="BI80" s="80"/>
      <c r="BJ80" s="80"/>
      <c r="BK80" s="80"/>
      <c r="BL80" s="80"/>
      <c r="BM80" s="80"/>
      <c r="BN80" s="80"/>
      <c r="BO80" s="81">
        <v>71</v>
      </c>
      <c r="BP80" s="80"/>
      <c r="BQ80" s="80"/>
      <c r="BR80" s="80"/>
      <c r="BS80" s="80"/>
      <c r="BT80" s="80"/>
      <c r="BU80" s="80"/>
      <c r="BV80" s="80">
        <v>44</v>
      </c>
      <c r="BW80" s="80">
        <v>6142</v>
      </c>
      <c r="BX80" s="80"/>
      <c r="BY80" s="80">
        <v>15</v>
      </c>
      <c r="BZ80" s="80"/>
      <c r="CA80" s="80"/>
      <c r="CB80" s="80"/>
      <c r="CC80" s="80"/>
      <c r="CD80" s="80"/>
      <c r="CE80" s="80"/>
      <c r="CF80" s="80">
        <v>82</v>
      </c>
      <c r="CG80" s="80"/>
      <c r="CH80" s="80"/>
      <c r="CI80" s="80"/>
      <c r="CJ80" s="80"/>
      <c r="CK80" s="80"/>
      <c r="CL80" s="80"/>
      <c r="CM80" s="80"/>
      <c r="CN80" s="80"/>
      <c r="CO80" s="80"/>
      <c r="CP80" s="80"/>
      <c r="CQ80" s="80"/>
      <c r="CR80" s="80"/>
      <c r="CS80" s="80"/>
      <c r="CT80" s="80"/>
      <c r="CU80" s="80"/>
      <c r="CV80" s="80"/>
      <c r="CW80" s="80"/>
      <c r="CX80" s="80"/>
      <c r="CY80" s="80"/>
      <c r="CZ80" s="80"/>
      <c r="DA80" s="80"/>
      <c r="DB80" s="80"/>
      <c r="DC80" s="80"/>
      <c r="DD80" s="80"/>
      <c r="DE80" s="80"/>
      <c r="DF80" s="80">
        <v>44</v>
      </c>
      <c r="DG80" s="80"/>
      <c r="DH80" s="80"/>
      <c r="DI80" s="80"/>
      <c r="DJ80" s="80"/>
      <c r="DK80" s="80"/>
      <c r="DL80" s="80"/>
      <c r="DM80" s="80"/>
      <c r="DN80" s="80"/>
      <c r="DO80" s="80"/>
      <c r="DP80" s="80"/>
      <c r="DQ80" s="80"/>
      <c r="DR80" s="80"/>
      <c r="DS80" s="80"/>
      <c r="DT80" s="80"/>
      <c r="DU80" s="80"/>
      <c r="DV80" s="80"/>
      <c r="DW80" s="80"/>
      <c r="DX80" s="80"/>
      <c r="DY80" s="80"/>
      <c r="DZ80" s="80"/>
      <c r="EA80" s="80"/>
      <c r="EB80" s="80"/>
      <c r="EC80" s="80"/>
      <c r="ED80" s="80"/>
      <c r="EE80" s="80"/>
      <c r="EF80" s="80"/>
      <c r="EG80" s="80"/>
      <c r="EH80" s="80"/>
      <c r="EI80" s="80"/>
      <c r="EJ80" s="80"/>
      <c r="EK80" s="80"/>
      <c r="EL80" s="80"/>
      <c r="EM80" s="80"/>
      <c r="EN80" s="80"/>
      <c r="EO80" s="80"/>
      <c r="EP80" s="80"/>
      <c r="EQ80" s="80"/>
      <c r="ER80" s="80"/>
      <c r="ES80" s="80"/>
      <c r="ET80" s="80"/>
      <c r="EU80" s="80"/>
      <c r="EV80" s="80"/>
      <c r="EW80" s="80"/>
      <c r="EX80" s="80"/>
      <c r="EY80" s="80"/>
      <c r="EZ80" s="80"/>
      <c r="FA80" s="80"/>
      <c r="FB80" s="80"/>
      <c r="FC80" s="80"/>
      <c r="FD80" s="80"/>
      <c r="FE80" s="80"/>
      <c r="FF80" s="80"/>
      <c r="FG80" s="80"/>
      <c r="FH80" s="80"/>
      <c r="FI80" s="80"/>
      <c r="FJ80" s="80"/>
      <c r="FK80" s="80"/>
      <c r="FL80" s="80"/>
      <c r="FM80" s="80"/>
      <c r="FN80" s="80"/>
      <c r="FO80" s="80"/>
      <c r="FP80" s="80"/>
      <c r="FQ80" s="80"/>
      <c r="FR80" s="80"/>
      <c r="FS80" s="80"/>
      <c r="FT80" s="80"/>
      <c r="FU80" s="80">
        <v>30</v>
      </c>
      <c r="FV80" s="80"/>
      <c r="FW80" s="80"/>
      <c r="FX80" s="80"/>
      <c r="FY80" s="80"/>
      <c r="FZ80" s="80"/>
      <c r="GA80" s="80"/>
      <c r="GB80" s="80"/>
      <c r="GC80" s="80"/>
      <c r="GD80" s="80"/>
      <c r="GE80" s="80"/>
      <c r="GF80" s="80"/>
      <c r="GG80" s="80"/>
      <c r="GH80" s="80"/>
      <c r="GI80" s="80"/>
      <c r="GJ80" s="80"/>
      <c r="GK80" s="80"/>
      <c r="GL80" s="80"/>
      <c r="GM80" s="80">
        <v>90</v>
      </c>
      <c r="GN80" s="80"/>
      <c r="GO80" s="80"/>
      <c r="GP80" s="80"/>
      <c r="GQ80" s="80"/>
      <c r="GR80" s="80"/>
      <c r="GS80" s="80"/>
      <c r="GT80" s="80"/>
      <c r="GU80" s="80"/>
      <c r="GV80" s="80"/>
      <c r="GW80" s="80"/>
      <c r="GX80" s="80"/>
      <c r="GY80" s="80"/>
      <c r="GZ80" s="80"/>
      <c r="HA80" s="80"/>
      <c r="HB80" s="80"/>
      <c r="HC80" s="80"/>
      <c r="HD80" s="80"/>
      <c r="HE80" s="80"/>
      <c r="HF80" s="80"/>
      <c r="HG80" s="80"/>
      <c r="HH80" s="80"/>
      <c r="HI80" s="80"/>
      <c r="HJ80" s="80"/>
      <c r="HK80" s="80"/>
      <c r="HL80" s="80"/>
      <c r="HM80" s="80"/>
      <c r="HN80" s="80"/>
      <c r="HO80" s="80"/>
      <c r="HP80" s="80"/>
      <c r="HQ80" s="80"/>
      <c r="HR80" s="80"/>
      <c r="HS80" s="80"/>
      <c r="HT80" s="80"/>
      <c r="HU80" s="80"/>
      <c r="HV80" s="80"/>
      <c r="HW80" s="80"/>
      <c r="HX80" s="80"/>
      <c r="HY80" s="80"/>
      <c r="HZ80" s="80"/>
      <c r="IA80" s="80"/>
      <c r="IB80" s="80"/>
      <c r="IC80" s="80"/>
      <c r="ID80" s="80"/>
      <c r="IE80" s="80"/>
      <c r="IF80" s="80"/>
      <c r="IG80" s="80"/>
      <c r="IH80" s="80"/>
      <c r="II80" s="80"/>
      <c r="IJ80" s="80"/>
      <c r="IK80" s="80"/>
      <c r="IL80" s="80"/>
      <c r="IM80" s="80"/>
      <c r="IN80" s="80"/>
      <c r="IO80" s="80"/>
      <c r="IP80" s="80"/>
      <c r="IQ80" s="80"/>
      <c r="IR80" s="80"/>
      <c r="IS80" s="80"/>
      <c r="IT80" s="80"/>
      <c r="IU80" s="80"/>
      <c r="IV80" s="80"/>
      <c r="IW80" s="80"/>
      <c r="IX80" s="80"/>
      <c r="IY80" s="80"/>
      <c r="IZ80" s="80"/>
      <c r="JA80" s="80"/>
      <c r="JB80" s="80"/>
      <c r="JC80" s="80"/>
      <c r="JD80" s="80"/>
      <c r="JE80" s="80"/>
      <c r="JF80" s="80"/>
      <c r="JG80" s="80"/>
      <c r="JH80" s="80"/>
      <c r="JI80" s="80"/>
      <c r="JJ80" s="80"/>
      <c r="JK80" s="80"/>
      <c r="JL80" s="80">
        <v>42</v>
      </c>
      <c r="JM80" s="80"/>
      <c r="JN80" s="80"/>
      <c r="JO80" s="80"/>
      <c r="JP80" s="80">
        <v>224</v>
      </c>
      <c r="JQ80" s="80"/>
      <c r="JR80" s="80"/>
      <c r="JS80" s="80"/>
      <c r="JT80" s="80"/>
      <c r="JU80" s="80"/>
      <c r="JV80" s="80"/>
      <c r="JW80" s="80"/>
      <c r="JX80" s="80"/>
      <c r="JY80" s="80"/>
      <c r="JZ80" s="80"/>
      <c r="KA80" s="80"/>
      <c r="KB80" s="80"/>
      <c r="KC80" s="80"/>
      <c r="KD80" s="80"/>
      <c r="KE80" s="80"/>
      <c r="KF80" s="80"/>
      <c r="KG80" s="80"/>
      <c r="KH80" s="80"/>
      <c r="KI80" s="80"/>
      <c r="KJ80" s="80"/>
      <c r="KK80" s="80"/>
      <c r="KL80" s="80"/>
      <c r="KM80" s="80"/>
      <c r="KN80" s="80"/>
      <c r="KO80" s="80"/>
      <c r="KP80" s="80"/>
      <c r="KQ80" s="80"/>
      <c r="KR80" s="80"/>
      <c r="KS80" s="80"/>
      <c r="KT80" s="80"/>
      <c r="KU80" s="80"/>
      <c r="KV80" s="80"/>
      <c r="KW80" s="80"/>
      <c r="KX80" s="80"/>
      <c r="KY80" s="80"/>
      <c r="KZ80" s="80"/>
      <c r="LA80" s="80"/>
      <c r="LB80" s="80"/>
      <c r="LC80" s="80"/>
      <c r="LD80" s="80"/>
      <c r="LE80" s="80"/>
      <c r="LF80" s="80"/>
      <c r="LG80" s="80">
        <v>5</v>
      </c>
      <c r="LH80" s="80"/>
      <c r="LI80" s="80"/>
      <c r="LJ80" s="80"/>
      <c r="LK80" s="80"/>
      <c r="LL80" s="80"/>
      <c r="LM80" s="80"/>
      <c r="LN80" s="80"/>
      <c r="LO80" s="80">
        <v>38</v>
      </c>
      <c r="LP80" s="80"/>
      <c r="LQ80" s="80"/>
      <c r="LR80" s="80"/>
      <c r="LS80" s="80"/>
      <c r="LT80" s="80"/>
      <c r="LU80" s="80"/>
      <c r="LV80" s="80"/>
      <c r="LW80" s="80"/>
      <c r="LX80" s="80"/>
      <c r="LY80" s="80"/>
      <c r="LZ80" s="80"/>
      <c r="MA80" s="80"/>
      <c r="MB80" s="80"/>
      <c r="MC80" s="80"/>
      <c r="MD80" s="80"/>
      <c r="ME80" s="80"/>
      <c r="MF80" s="80"/>
      <c r="MG80" s="80"/>
      <c r="MH80" s="80"/>
      <c r="MI80" s="80"/>
      <c r="MJ80" s="80"/>
      <c r="MK80" s="80"/>
      <c r="ML80" s="80"/>
      <c r="MM80" s="80"/>
      <c r="MN80" s="80"/>
      <c r="MO80" s="80"/>
      <c r="MP80" s="80"/>
      <c r="MQ80" s="80"/>
      <c r="MR80" s="80"/>
      <c r="MS80" s="80"/>
      <c r="MT80" s="80"/>
      <c r="MU80" s="80"/>
      <c r="MV80" s="80"/>
      <c r="MW80" s="80"/>
      <c r="MX80" s="80"/>
      <c r="MY80" s="80"/>
      <c r="MZ80" s="80"/>
      <c r="NA80" s="80"/>
      <c r="NB80" s="80"/>
      <c r="NC80" s="80"/>
      <c r="ND80" s="80"/>
      <c r="NE80" s="80"/>
      <c r="NF80" s="80"/>
      <c r="NG80" s="80"/>
      <c r="NH80" s="80"/>
      <c r="NI80" s="80"/>
      <c r="NJ80" s="80"/>
      <c r="NK80" s="80"/>
      <c r="NL80" s="80"/>
      <c r="NM80" s="80"/>
      <c r="NN80" s="80"/>
      <c r="NO80" s="80"/>
      <c r="NP80" s="80"/>
      <c r="NQ80" s="80"/>
      <c r="NR80" s="80"/>
      <c r="NS80" s="80"/>
      <c r="NT80" s="80"/>
      <c r="NU80" s="80"/>
      <c r="NV80" s="80"/>
      <c r="NW80" s="80"/>
      <c r="NX80" s="80">
        <v>10</v>
      </c>
      <c r="NY80" s="80"/>
      <c r="NZ80" s="80"/>
      <c r="OA80" s="80"/>
      <c r="OB80" s="79">
        <v>9146</v>
      </c>
    </row>
    <row r="81" spans="1:392" ht="13.15">
      <c r="A81" s="27">
        <v>332710</v>
      </c>
      <c r="B81" s="23" t="s">
        <v>196</v>
      </c>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v>267</v>
      </c>
      <c r="AE81" s="80"/>
      <c r="AF81" s="80"/>
      <c r="AG81" s="80"/>
      <c r="AH81" s="80"/>
      <c r="AI81" s="80"/>
      <c r="AJ81" s="80"/>
      <c r="AK81" s="80"/>
      <c r="AL81" s="80"/>
      <c r="AM81" s="80"/>
      <c r="AN81" s="80"/>
      <c r="AO81" s="80"/>
      <c r="AP81" s="80"/>
      <c r="AQ81" s="80"/>
      <c r="AR81" s="80"/>
      <c r="AS81" s="80"/>
      <c r="AT81" s="80"/>
      <c r="AU81" s="80"/>
      <c r="AV81" s="80"/>
      <c r="AW81" s="80"/>
      <c r="AX81" s="80"/>
      <c r="AY81" s="80"/>
      <c r="AZ81" s="80"/>
      <c r="BA81" s="80"/>
      <c r="BB81" s="80"/>
      <c r="BC81" s="80">
        <v>11</v>
      </c>
      <c r="BD81" s="80">
        <v>2</v>
      </c>
      <c r="BE81" s="80"/>
      <c r="BF81" s="80"/>
      <c r="BG81" s="80"/>
      <c r="BH81" s="80"/>
      <c r="BI81" s="80"/>
      <c r="BJ81" s="80"/>
      <c r="BK81" s="80"/>
      <c r="BL81" s="80"/>
      <c r="BM81" s="80">
        <v>1</v>
      </c>
      <c r="BN81" s="80"/>
      <c r="BO81" s="81">
        <v>37</v>
      </c>
      <c r="BP81" s="80"/>
      <c r="BQ81" s="80">
        <v>234</v>
      </c>
      <c r="BR81" s="80">
        <v>222</v>
      </c>
      <c r="BS81" s="80"/>
      <c r="BT81" s="80">
        <v>51</v>
      </c>
      <c r="BU81" s="80"/>
      <c r="BV81" s="80"/>
      <c r="BW81" s="80"/>
      <c r="BX81" s="80">
        <v>33456</v>
      </c>
      <c r="BY81" s="80">
        <v>979</v>
      </c>
      <c r="BZ81" s="80">
        <v>110</v>
      </c>
      <c r="CA81" s="80"/>
      <c r="CB81" s="80"/>
      <c r="CC81" s="80"/>
      <c r="CD81" s="80"/>
      <c r="CE81" s="80">
        <v>24</v>
      </c>
      <c r="CF81" s="80">
        <v>41</v>
      </c>
      <c r="CG81" s="80">
        <v>11</v>
      </c>
      <c r="CH81" s="80"/>
      <c r="CI81" s="80"/>
      <c r="CJ81" s="80"/>
      <c r="CK81" s="80">
        <v>121</v>
      </c>
      <c r="CL81" s="80"/>
      <c r="CM81" s="80"/>
      <c r="CN81" s="80"/>
      <c r="CO81" s="80"/>
      <c r="CP81" s="80"/>
      <c r="CQ81" s="80"/>
      <c r="CR81" s="80"/>
      <c r="CS81" s="80"/>
      <c r="CT81" s="80"/>
      <c r="CU81" s="80">
        <v>33</v>
      </c>
      <c r="CV81" s="80">
        <v>12</v>
      </c>
      <c r="CW81" s="80">
        <v>104</v>
      </c>
      <c r="CX81" s="80">
        <v>39</v>
      </c>
      <c r="CY81" s="80"/>
      <c r="CZ81" s="80"/>
      <c r="DA81" s="80"/>
      <c r="DB81" s="80"/>
      <c r="DC81" s="80">
        <v>3</v>
      </c>
      <c r="DD81" s="80">
        <v>1</v>
      </c>
      <c r="DE81" s="80">
        <v>99</v>
      </c>
      <c r="DF81" s="80"/>
      <c r="DG81" s="80">
        <v>61</v>
      </c>
      <c r="DH81" s="80">
        <v>51</v>
      </c>
      <c r="DI81" s="80"/>
      <c r="DJ81" s="80"/>
      <c r="DK81" s="80"/>
      <c r="DL81" s="80"/>
      <c r="DM81" s="80"/>
      <c r="DN81" s="80"/>
      <c r="DO81" s="80"/>
      <c r="DP81" s="80"/>
      <c r="DQ81" s="80"/>
      <c r="DR81" s="80"/>
      <c r="DS81" s="80"/>
      <c r="DT81" s="80"/>
      <c r="DU81" s="80"/>
      <c r="DV81" s="80"/>
      <c r="DW81" s="80"/>
      <c r="DX81" s="80"/>
      <c r="DY81" s="80"/>
      <c r="DZ81" s="80"/>
      <c r="EA81" s="80"/>
      <c r="EB81" s="80"/>
      <c r="EC81" s="80"/>
      <c r="ED81" s="80"/>
      <c r="EE81" s="80"/>
      <c r="EF81" s="80"/>
      <c r="EG81" s="80"/>
      <c r="EH81" s="80"/>
      <c r="EI81" s="80"/>
      <c r="EJ81" s="80"/>
      <c r="EK81" s="80"/>
      <c r="EL81" s="80"/>
      <c r="EM81" s="80"/>
      <c r="EN81" s="80"/>
      <c r="EO81" s="80"/>
      <c r="EP81" s="80"/>
      <c r="EQ81" s="80"/>
      <c r="ER81" s="80"/>
      <c r="ES81" s="80"/>
      <c r="ET81" s="80"/>
      <c r="EU81" s="80"/>
      <c r="EV81" s="80"/>
      <c r="EW81" s="80"/>
      <c r="EX81" s="80"/>
      <c r="EY81" s="80"/>
      <c r="EZ81" s="80"/>
      <c r="FA81" s="80"/>
      <c r="FB81" s="80">
        <v>15</v>
      </c>
      <c r="FC81" s="80"/>
      <c r="FD81" s="80"/>
      <c r="FE81" s="80"/>
      <c r="FF81" s="80">
        <v>4</v>
      </c>
      <c r="FG81" s="80"/>
      <c r="FH81" s="80">
        <v>2</v>
      </c>
      <c r="FI81" s="80"/>
      <c r="FJ81" s="80"/>
      <c r="FK81" s="80"/>
      <c r="FL81" s="80">
        <v>4</v>
      </c>
      <c r="FM81" s="80"/>
      <c r="FN81" s="80"/>
      <c r="FO81" s="80"/>
      <c r="FP81" s="80"/>
      <c r="FQ81" s="80">
        <v>2</v>
      </c>
      <c r="FR81" s="80"/>
      <c r="FS81" s="80"/>
      <c r="FT81" s="80"/>
      <c r="FU81" s="80"/>
      <c r="FV81" s="80"/>
      <c r="FW81" s="80"/>
      <c r="FX81" s="80"/>
      <c r="FY81" s="80"/>
      <c r="FZ81" s="80"/>
      <c r="GA81" s="80"/>
      <c r="GB81" s="80"/>
      <c r="GC81" s="80"/>
      <c r="GD81" s="80"/>
      <c r="GE81" s="80"/>
      <c r="GF81" s="80"/>
      <c r="GG81" s="80"/>
      <c r="GH81" s="80"/>
      <c r="GI81" s="80"/>
      <c r="GJ81" s="80"/>
      <c r="GK81" s="80"/>
      <c r="GL81" s="80"/>
      <c r="GM81" s="80">
        <v>19</v>
      </c>
      <c r="GN81" s="80"/>
      <c r="GO81" s="80"/>
      <c r="GP81" s="80"/>
      <c r="GQ81" s="80"/>
      <c r="GR81" s="80"/>
      <c r="GS81" s="80"/>
      <c r="GT81" s="80"/>
      <c r="GU81" s="80"/>
      <c r="GV81" s="80"/>
      <c r="GW81" s="80"/>
      <c r="GX81" s="80"/>
      <c r="GY81" s="80"/>
      <c r="GZ81" s="80"/>
      <c r="HA81" s="80"/>
      <c r="HB81" s="80"/>
      <c r="HC81" s="80"/>
      <c r="HD81" s="80"/>
      <c r="HE81" s="80"/>
      <c r="HF81" s="80"/>
      <c r="HG81" s="80"/>
      <c r="HH81" s="80"/>
      <c r="HI81" s="80"/>
      <c r="HJ81" s="80"/>
      <c r="HK81" s="80"/>
      <c r="HL81" s="80"/>
      <c r="HM81" s="80"/>
      <c r="HN81" s="80"/>
      <c r="HO81" s="80"/>
      <c r="HP81" s="80"/>
      <c r="HQ81" s="80"/>
      <c r="HR81" s="80"/>
      <c r="HS81" s="80"/>
      <c r="HT81" s="80"/>
      <c r="HU81" s="80"/>
      <c r="HV81" s="80"/>
      <c r="HW81" s="80"/>
      <c r="HX81" s="80"/>
      <c r="HY81" s="80"/>
      <c r="HZ81" s="80"/>
      <c r="IA81" s="80"/>
      <c r="IB81" s="80"/>
      <c r="IC81" s="80"/>
      <c r="ID81" s="80"/>
      <c r="IE81" s="80"/>
      <c r="IF81" s="80"/>
      <c r="IG81" s="80"/>
      <c r="IH81" s="80"/>
      <c r="II81" s="80"/>
      <c r="IJ81" s="80"/>
      <c r="IK81" s="80"/>
      <c r="IL81" s="80"/>
      <c r="IM81" s="80"/>
      <c r="IN81" s="80"/>
      <c r="IO81" s="80"/>
      <c r="IP81" s="80"/>
      <c r="IQ81" s="80"/>
      <c r="IR81" s="80"/>
      <c r="IS81" s="80"/>
      <c r="IT81" s="80"/>
      <c r="IU81" s="80"/>
      <c r="IV81" s="80"/>
      <c r="IW81" s="80"/>
      <c r="IX81" s="80"/>
      <c r="IY81" s="80"/>
      <c r="IZ81" s="80"/>
      <c r="JA81" s="80"/>
      <c r="JB81" s="80"/>
      <c r="JC81" s="80"/>
      <c r="JD81" s="80"/>
      <c r="JE81" s="80"/>
      <c r="JF81" s="80"/>
      <c r="JG81" s="80"/>
      <c r="JH81" s="80"/>
      <c r="JI81" s="80"/>
      <c r="JJ81" s="80"/>
      <c r="JK81" s="80"/>
      <c r="JL81" s="80">
        <v>46</v>
      </c>
      <c r="JM81" s="80"/>
      <c r="JN81" s="80"/>
      <c r="JO81" s="80"/>
      <c r="JP81" s="80">
        <v>263</v>
      </c>
      <c r="JQ81" s="80"/>
      <c r="JR81" s="80"/>
      <c r="JS81" s="80"/>
      <c r="JT81" s="80"/>
      <c r="JU81" s="80"/>
      <c r="JV81" s="80"/>
      <c r="JW81" s="80"/>
      <c r="JX81" s="80"/>
      <c r="JY81" s="80"/>
      <c r="JZ81" s="80"/>
      <c r="KA81" s="80"/>
      <c r="KB81" s="80"/>
      <c r="KC81" s="80"/>
      <c r="KD81" s="80"/>
      <c r="KE81" s="80"/>
      <c r="KF81" s="80"/>
      <c r="KG81" s="80"/>
      <c r="KH81" s="80"/>
      <c r="KI81" s="80"/>
      <c r="KJ81" s="80"/>
      <c r="KK81" s="80"/>
      <c r="KL81" s="80"/>
      <c r="KM81" s="80"/>
      <c r="KN81" s="80"/>
      <c r="KO81" s="80"/>
      <c r="KP81" s="80"/>
      <c r="KQ81" s="80"/>
      <c r="KR81" s="80"/>
      <c r="KS81" s="80"/>
      <c r="KT81" s="80"/>
      <c r="KU81" s="80"/>
      <c r="KV81" s="80"/>
      <c r="KW81" s="80"/>
      <c r="KX81" s="80"/>
      <c r="KY81" s="80"/>
      <c r="KZ81" s="80"/>
      <c r="LA81" s="80"/>
      <c r="LB81" s="80"/>
      <c r="LC81" s="80"/>
      <c r="LD81" s="80"/>
      <c r="LE81" s="80"/>
      <c r="LF81" s="80"/>
      <c r="LG81" s="80">
        <v>36</v>
      </c>
      <c r="LH81" s="80"/>
      <c r="LI81" s="80"/>
      <c r="LJ81" s="80"/>
      <c r="LK81" s="80"/>
      <c r="LL81" s="80"/>
      <c r="LM81" s="80"/>
      <c r="LN81" s="80"/>
      <c r="LO81" s="80">
        <v>438</v>
      </c>
      <c r="LP81" s="80"/>
      <c r="LQ81" s="80"/>
      <c r="LR81" s="80"/>
      <c r="LS81" s="80"/>
      <c r="LT81" s="80"/>
      <c r="LU81" s="80"/>
      <c r="LV81" s="80"/>
      <c r="LW81" s="80"/>
      <c r="LX81" s="80"/>
      <c r="LY81" s="80"/>
      <c r="LZ81" s="80"/>
      <c r="MA81" s="80"/>
      <c r="MB81" s="80"/>
      <c r="MC81" s="80"/>
      <c r="MD81" s="80"/>
      <c r="ME81" s="80"/>
      <c r="MF81" s="80"/>
      <c r="MG81" s="80"/>
      <c r="MH81" s="80"/>
      <c r="MI81" s="80"/>
      <c r="MJ81" s="80"/>
      <c r="MK81" s="80"/>
      <c r="ML81" s="80"/>
      <c r="MM81" s="80"/>
      <c r="MN81" s="80"/>
      <c r="MO81" s="80"/>
      <c r="MP81" s="80"/>
      <c r="MQ81" s="80"/>
      <c r="MR81" s="80"/>
      <c r="MS81" s="80"/>
      <c r="MT81" s="80"/>
      <c r="MU81" s="80"/>
      <c r="MV81" s="80"/>
      <c r="MW81" s="80"/>
      <c r="MX81" s="80"/>
      <c r="MY81" s="80"/>
      <c r="MZ81" s="80"/>
      <c r="NA81" s="80"/>
      <c r="NB81" s="80"/>
      <c r="NC81" s="80"/>
      <c r="ND81" s="80"/>
      <c r="NE81" s="80"/>
      <c r="NF81" s="80"/>
      <c r="NG81" s="80"/>
      <c r="NH81" s="80"/>
      <c r="NI81" s="80">
        <v>172</v>
      </c>
      <c r="NJ81" s="80"/>
      <c r="NK81" s="80"/>
      <c r="NL81" s="80"/>
      <c r="NM81" s="80"/>
      <c r="NN81" s="80"/>
      <c r="NO81" s="80"/>
      <c r="NP81" s="80"/>
      <c r="NQ81" s="80"/>
      <c r="NR81" s="80"/>
      <c r="NS81" s="80"/>
      <c r="NT81" s="80"/>
      <c r="NU81" s="80"/>
      <c r="NV81" s="80"/>
      <c r="NW81" s="80"/>
      <c r="NX81" s="80">
        <v>149</v>
      </c>
      <c r="NY81" s="80"/>
      <c r="NZ81" s="80"/>
      <c r="OA81" s="80"/>
      <c r="OB81" s="79">
        <v>37117</v>
      </c>
    </row>
    <row r="82" spans="1:392" ht="13.15">
      <c r="A82" s="27">
        <v>332720</v>
      </c>
      <c r="B82" s="23" t="s">
        <v>197</v>
      </c>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v>6</v>
      </c>
      <c r="AE82" s="80"/>
      <c r="AF82" s="80"/>
      <c r="AG82" s="80"/>
      <c r="AH82" s="80"/>
      <c r="AI82" s="80"/>
      <c r="AJ82" s="80"/>
      <c r="AK82" s="80"/>
      <c r="AL82" s="80"/>
      <c r="AM82" s="80"/>
      <c r="AN82" s="80">
        <v>2</v>
      </c>
      <c r="AO82" s="80"/>
      <c r="AP82" s="80"/>
      <c r="AQ82" s="80"/>
      <c r="AR82" s="80"/>
      <c r="AS82" s="80"/>
      <c r="AT82" s="80"/>
      <c r="AU82" s="80"/>
      <c r="AV82" s="80"/>
      <c r="AW82" s="80"/>
      <c r="AX82" s="80"/>
      <c r="AY82" s="80"/>
      <c r="AZ82" s="80"/>
      <c r="BA82" s="80"/>
      <c r="BB82" s="80"/>
      <c r="BC82" s="80"/>
      <c r="BD82" s="80"/>
      <c r="BE82" s="80"/>
      <c r="BF82" s="80"/>
      <c r="BG82" s="80"/>
      <c r="BH82" s="80"/>
      <c r="BI82" s="80"/>
      <c r="BJ82" s="80"/>
      <c r="BK82" s="80"/>
      <c r="BL82" s="80"/>
      <c r="BM82" s="80"/>
      <c r="BN82" s="80"/>
      <c r="BO82" s="81">
        <v>81</v>
      </c>
      <c r="BP82" s="80">
        <v>4</v>
      </c>
      <c r="BQ82" s="80">
        <v>51</v>
      </c>
      <c r="BR82" s="80">
        <v>118</v>
      </c>
      <c r="BS82" s="80"/>
      <c r="BT82" s="80"/>
      <c r="BU82" s="80"/>
      <c r="BV82" s="80"/>
      <c r="BW82" s="80"/>
      <c r="BX82" s="80">
        <v>313</v>
      </c>
      <c r="BY82" s="80">
        <v>22783</v>
      </c>
      <c r="BZ82" s="80">
        <v>78</v>
      </c>
      <c r="CA82" s="80">
        <v>78</v>
      </c>
      <c r="CB82" s="80"/>
      <c r="CC82" s="80"/>
      <c r="CD82" s="80"/>
      <c r="CE82" s="80"/>
      <c r="CF82" s="80">
        <v>32</v>
      </c>
      <c r="CG82" s="80"/>
      <c r="CH82" s="80"/>
      <c r="CI82" s="80"/>
      <c r="CJ82" s="80"/>
      <c r="CK82" s="80">
        <v>86</v>
      </c>
      <c r="CL82" s="80"/>
      <c r="CM82" s="80"/>
      <c r="CN82" s="80"/>
      <c r="CO82" s="80"/>
      <c r="CP82" s="80"/>
      <c r="CQ82" s="80"/>
      <c r="CR82" s="80"/>
      <c r="CS82" s="80"/>
      <c r="CT82" s="80"/>
      <c r="CU82" s="80">
        <v>6</v>
      </c>
      <c r="CV82" s="80">
        <v>2</v>
      </c>
      <c r="CW82" s="80">
        <v>55</v>
      </c>
      <c r="CX82" s="80">
        <v>1</v>
      </c>
      <c r="CY82" s="80"/>
      <c r="CZ82" s="80"/>
      <c r="DA82" s="80"/>
      <c r="DB82" s="80"/>
      <c r="DC82" s="80"/>
      <c r="DD82" s="80"/>
      <c r="DE82" s="80">
        <v>5</v>
      </c>
      <c r="DF82" s="80">
        <v>3</v>
      </c>
      <c r="DG82" s="80">
        <v>35</v>
      </c>
      <c r="DH82" s="80"/>
      <c r="DI82" s="80"/>
      <c r="DJ82" s="80"/>
      <c r="DK82" s="80"/>
      <c r="DL82" s="80"/>
      <c r="DM82" s="80"/>
      <c r="DN82" s="80"/>
      <c r="DO82" s="80"/>
      <c r="DP82" s="80"/>
      <c r="DQ82" s="80"/>
      <c r="DR82" s="80">
        <v>4</v>
      </c>
      <c r="DS82" s="80"/>
      <c r="DT82" s="80"/>
      <c r="DU82" s="80"/>
      <c r="DV82" s="80"/>
      <c r="DW82" s="80"/>
      <c r="DX82" s="80"/>
      <c r="DY82" s="80"/>
      <c r="DZ82" s="80"/>
      <c r="EA82" s="80"/>
      <c r="EB82" s="80"/>
      <c r="EC82" s="80"/>
      <c r="ED82" s="80"/>
      <c r="EE82" s="80"/>
      <c r="EF82" s="80"/>
      <c r="EG82" s="80"/>
      <c r="EH82" s="80"/>
      <c r="EI82" s="80"/>
      <c r="EJ82" s="80"/>
      <c r="EK82" s="80"/>
      <c r="EL82" s="80"/>
      <c r="EM82" s="80"/>
      <c r="EN82" s="80"/>
      <c r="EO82" s="80"/>
      <c r="EP82" s="80"/>
      <c r="EQ82" s="80"/>
      <c r="ER82" s="80"/>
      <c r="ES82" s="80"/>
      <c r="ET82" s="80"/>
      <c r="EU82" s="80"/>
      <c r="EV82" s="80"/>
      <c r="EW82" s="80"/>
      <c r="EX82" s="80"/>
      <c r="EY82" s="80"/>
      <c r="EZ82" s="80"/>
      <c r="FA82" s="80"/>
      <c r="FB82" s="80"/>
      <c r="FC82" s="80"/>
      <c r="FD82" s="80"/>
      <c r="FE82" s="80"/>
      <c r="FF82" s="80"/>
      <c r="FG82" s="80"/>
      <c r="FH82" s="80">
        <v>25</v>
      </c>
      <c r="FI82" s="80"/>
      <c r="FJ82" s="80"/>
      <c r="FK82" s="80"/>
      <c r="FL82" s="80">
        <v>18</v>
      </c>
      <c r="FM82" s="80"/>
      <c r="FN82" s="80"/>
      <c r="FO82" s="80"/>
      <c r="FP82" s="80"/>
      <c r="FQ82" s="80">
        <v>1</v>
      </c>
      <c r="FR82" s="80"/>
      <c r="FS82" s="80"/>
      <c r="FT82" s="80"/>
      <c r="FU82" s="80"/>
      <c r="FV82" s="80"/>
      <c r="FW82" s="80"/>
      <c r="FX82" s="80"/>
      <c r="FY82" s="80"/>
      <c r="FZ82" s="80"/>
      <c r="GA82" s="80"/>
      <c r="GB82" s="80"/>
      <c r="GC82" s="80"/>
      <c r="GD82" s="80"/>
      <c r="GE82" s="80"/>
      <c r="GF82" s="80"/>
      <c r="GG82" s="80"/>
      <c r="GH82" s="80"/>
      <c r="GI82" s="80"/>
      <c r="GJ82" s="80"/>
      <c r="GK82" s="80"/>
      <c r="GL82" s="80"/>
      <c r="GM82" s="80">
        <v>1</v>
      </c>
      <c r="GN82" s="80"/>
      <c r="GO82" s="80"/>
      <c r="GP82" s="80"/>
      <c r="GQ82" s="80"/>
      <c r="GR82" s="80"/>
      <c r="GS82" s="80"/>
      <c r="GT82" s="80"/>
      <c r="GU82" s="80"/>
      <c r="GV82" s="80"/>
      <c r="GW82" s="80"/>
      <c r="GX82" s="80"/>
      <c r="GY82" s="80"/>
      <c r="GZ82" s="80"/>
      <c r="HA82" s="80"/>
      <c r="HB82" s="80"/>
      <c r="HC82" s="80"/>
      <c r="HD82" s="80"/>
      <c r="HE82" s="80"/>
      <c r="HF82" s="80"/>
      <c r="HG82" s="80"/>
      <c r="HH82" s="80"/>
      <c r="HI82" s="80"/>
      <c r="HJ82" s="80"/>
      <c r="HK82" s="80"/>
      <c r="HL82" s="80"/>
      <c r="HM82" s="80"/>
      <c r="HN82" s="80"/>
      <c r="HO82" s="80"/>
      <c r="HP82" s="80"/>
      <c r="HQ82" s="80"/>
      <c r="HR82" s="80"/>
      <c r="HS82" s="80"/>
      <c r="HT82" s="80"/>
      <c r="HU82" s="80"/>
      <c r="HV82" s="80"/>
      <c r="HW82" s="80"/>
      <c r="HX82" s="80"/>
      <c r="HY82" s="80"/>
      <c r="HZ82" s="80"/>
      <c r="IA82" s="80"/>
      <c r="IB82" s="80"/>
      <c r="IC82" s="80"/>
      <c r="ID82" s="80"/>
      <c r="IE82" s="80"/>
      <c r="IF82" s="80"/>
      <c r="IG82" s="80"/>
      <c r="IH82" s="80"/>
      <c r="II82" s="80"/>
      <c r="IJ82" s="80"/>
      <c r="IK82" s="80"/>
      <c r="IL82" s="80"/>
      <c r="IM82" s="80"/>
      <c r="IN82" s="80"/>
      <c r="IO82" s="80"/>
      <c r="IP82" s="80"/>
      <c r="IQ82" s="80"/>
      <c r="IR82" s="80"/>
      <c r="IS82" s="80"/>
      <c r="IT82" s="80"/>
      <c r="IU82" s="80"/>
      <c r="IV82" s="80"/>
      <c r="IW82" s="80"/>
      <c r="IX82" s="80"/>
      <c r="IY82" s="80"/>
      <c r="IZ82" s="80"/>
      <c r="JA82" s="80"/>
      <c r="JB82" s="80"/>
      <c r="JC82" s="80"/>
      <c r="JD82" s="80"/>
      <c r="JE82" s="80"/>
      <c r="JF82" s="80"/>
      <c r="JG82" s="80"/>
      <c r="JH82" s="80"/>
      <c r="JI82" s="80"/>
      <c r="JJ82" s="80"/>
      <c r="JK82" s="80"/>
      <c r="JL82" s="80">
        <v>15</v>
      </c>
      <c r="JM82" s="80"/>
      <c r="JN82" s="80"/>
      <c r="JO82" s="80"/>
      <c r="JP82" s="80">
        <v>211</v>
      </c>
      <c r="JQ82" s="80"/>
      <c r="JR82" s="80"/>
      <c r="JS82" s="80"/>
      <c r="JT82" s="80"/>
      <c r="JU82" s="80"/>
      <c r="JV82" s="80"/>
      <c r="JW82" s="80"/>
      <c r="JX82" s="80"/>
      <c r="JY82" s="80"/>
      <c r="JZ82" s="80"/>
      <c r="KA82" s="80"/>
      <c r="KB82" s="80"/>
      <c r="KC82" s="80"/>
      <c r="KD82" s="80"/>
      <c r="KE82" s="80"/>
      <c r="KF82" s="80"/>
      <c r="KG82" s="80"/>
      <c r="KH82" s="80"/>
      <c r="KI82" s="80"/>
      <c r="KJ82" s="80"/>
      <c r="KK82" s="80"/>
      <c r="KL82" s="80"/>
      <c r="KM82" s="80"/>
      <c r="KN82" s="80"/>
      <c r="KO82" s="80"/>
      <c r="KP82" s="80"/>
      <c r="KQ82" s="80"/>
      <c r="KR82" s="80"/>
      <c r="KS82" s="80"/>
      <c r="KT82" s="80"/>
      <c r="KU82" s="80"/>
      <c r="KV82" s="80"/>
      <c r="KW82" s="80"/>
      <c r="KX82" s="80"/>
      <c r="KY82" s="80"/>
      <c r="KZ82" s="80"/>
      <c r="LA82" s="80"/>
      <c r="LB82" s="80"/>
      <c r="LC82" s="80"/>
      <c r="LD82" s="80"/>
      <c r="LE82" s="80"/>
      <c r="LF82" s="80"/>
      <c r="LG82" s="80">
        <v>11</v>
      </c>
      <c r="LH82" s="80"/>
      <c r="LI82" s="80"/>
      <c r="LJ82" s="80"/>
      <c r="LK82" s="80"/>
      <c r="LL82" s="80"/>
      <c r="LM82" s="80"/>
      <c r="LN82" s="80"/>
      <c r="LO82" s="80">
        <v>55</v>
      </c>
      <c r="LP82" s="80"/>
      <c r="LQ82" s="80"/>
      <c r="LR82" s="80"/>
      <c r="LS82" s="80"/>
      <c r="LT82" s="80"/>
      <c r="LU82" s="80"/>
      <c r="LV82" s="80"/>
      <c r="LW82" s="80"/>
      <c r="LX82" s="80"/>
      <c r="LY82" s="80"/>
      <c r="LZ82" s="80"/>
      <c r="MA82" s="80"/>
      <c r="MB82" s="80"/>
      <c r="MC82" s="80"/>
      <c r="MD82" s="80"/>
      <c r="ME82" s="80"/>
      <c r="MF82" s="80"/>
      <c r="MG82" s="80"/>
      <c r="MH82" s="80"/>
      <c r="MI82" s="80"/>
      <c r="MJ82" s="80"/>
      <c r="MK82" s="80"/>
      <c r="ML82" s="80"/>
      <c r="MM82" s="80"/>
      <c r="MN82" s="80"/>
      <c r="MO82" s="80"/>
      <c r="MP82" s="80"/>
      <c r="MQ82" s="80"/>
      <c r="MR82" s="80"/>
      <c r="MS82" s="80"/>
      <c r="MT82" s="80"/>
      <c r="MU82" s="80"/>
      <c r="MV82" s="80"/>
      <c r="MW82" s="80"/>
      <c r="MX82" s="80"/>
      <c r="MY82" s="80"/>
      <c r="MZ82" s="80"/>
      <c r="NA82" s="80"/>
      <c r="NB82" s="80"/>
      <c r="NC82" s="80"/>
      <c r="ND82" s="80"/>
      <c r="NE82" s="80"/>
      <c r="NF82" s="80"/>
      <c r="NG82" s="80"/>
      <c r="NH82" s="80"/>
      <c r="NI82" s="80"/>
      <c r="NJ82" s="80"/>
      <c r="NK82" s="80"/>
      <c r="NL82" s="80"/>
      <c r="NM82" s="80"/>
      <c r="NN82" s="80"/>
      <c r="NO82" s="80"/>
      <c r="NP82" s="80"/>
      <c r="NQ82" s="80"/>
      <c r="NR82" s="80"/>
      <c r="NS82" s="80"/>
      <c r="NT82" s="80"/>
      <c r="NU82" s="80"/>
      <c r="NV82" s="80"/>
      <c r="NW82" s="80"/>
      <c r="NX82" s="80">
        <v>178</v>
      </c>
      <c r="NY82" s="80"/>
      <c r="NZ82" s="80"/>
      <c r="OA82" s="80"/>
      <c r="OB82" s="79">
        <v>24259</v>
      </c>
    </row>
    <row r="83" spans="1:392" ht="13.15">
      <c r="A83" s="27">
        <v>332800</v>
      </c>
      <c r="B83" s="23" t="s">
        <v>198</v>
      </c>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v>18</v>
      </c>
      <c r="AE83" s="80"/>
      <c r="AF83" s="80"/>
      <c r="AG83" s="80"/>
      <c r="AH83" s="80"/>
      <c r="AI83" s="80"/>
      <c r="AJ83" s="80"/>
      <c r="AK83" s="80"/>
      <c r="AL83" s="80"/>
      <c r="AM83" s="80"/>
      <c r="AN83" s="80"/>
      <c r="AO83" s="80"/>
      <c r="AP83" s="80"/>
      <c r="AQ83" s="80"/>
      <c r="AR83" s="80"/>
      <c r="AS83" s="80"/>
      <c r="AT83" s="80"/>
      <c r="AU83" s="80"/>
      <c r="AV83" s="80"/>
      <c r="AW83" s="80"/>
      <c r="AX83" s="80"/>
      <c r="AY83" s="80"/>
      <c r="AZ83" s="80"/>
      <c r="BA83" s="80"/>
      <c r="BB83" s="80"/>
      <c r="BC83" s="80">
        <v>3</v>
      </c>
      <c r="BD83" s="80"/>
      <c r="BE83" s="80">
        <v>20</v>
      </c>
      <c r="BF83" s="80"/>
      <c r="BG83" s="80"/>
      <c r="BH83" s="80"/>
      <c r="BI83" s="80"/>
      <c r="BJ83" s="80"/>
      <c r="BK83" s="80"/>
      <c r="BL83" s="80"/>
      <c r="BM83" s="80"/>
      <c r="BN83" s="80">
        <v>1</v>
      </c>
      <c r="BO83" s="81">
        <v>17</v>
      </c>
      <c r="BP83" s="80">
        <v>5</v>
      </c>
      <c r="BQ83" s="80">
        <v>20</v>
      </c>
      <c r="BR83" s="80">
        <v>36</v>
      </c>
      <c r="BS83" s="80"/>
      <c r="BT83" s="80"/>
      <c r="BU83" s="80"/>
      <c r="BV83" s="80"/>
      <c r="BW83" s="80"/>
      <c r="BX83" s="80">
        <v>20</v>
      </c>
      <c r="BY83" s="80">
        <v>10</v>
      </c>
      <c r="BZ83" s="80">
        <v>26195</v>
      </c>
      <c r="CA83" s="80"/>
      <c r="CB83" s="80"/>
      <c r="CC83" s="80"/>
      <c r="CD83" s="80"/>
      <c r="CE83" s="80"/>
      <c r="CF83" s="80"/>
      <c r="CG83" s="80"/>
      <c r="CH83" s="80"/>
      <c r="CI83" s="80"/>
      <c r="CJ83" s="80"/>
      <c r="CK83" s="80"/>
      <c r="CL83" s="80"/>
      <c r="CM83" s="80"/>
      <c r="CN83" s="80"/>
      <c r="CO83" s="80"/>
      <c r="CP83" s="80"/>
      <c r="CQ83" s="80"/>
      <c r="CR83" s="80"/>
      <c r="CS83" s="80"/>
      <c r="CT83" s="80"/>
      <c r="CU83" s="80"/>
      <c r="CV83" s="80">
        <v>29</v>
      </c>
      <c r="CW83" s="80"/>
      <c r="CX83" s="80">
        <v>6</v>
      </c>
      <c r="CY83" s="80"/>
      <c r="CZ83" s="80"/>
      <c r="DA83" s="80"/>
      <c r="DB83" s="80"/>
      <c r="DC83" s="80"/>
      <c r="DD83" s="80"/>
      <c r="DE83" s="80"/>
      <c r="DF83" s="80"/>
      <c r="DG83" s="80"/>
      <c r="DH83" s="80"/>
      <c r="DI83" s="80"/>
      <c r="DJ83" s="80">
        <v>3</v>
      </c>
      <c r="DK83" s="80"/>
      <c r="DL83" s="80"/>
      <c r="DM83" s="80"/>
      <c r="DN83" s="80"/>
      <c r="DO83" s="80"/>
      <c r="DP83" s="80"/>
      <c r="DQ83" s="80"/>
      <c r="DR83" s="80"/>
      <c r="DS83" s="80"/>
      <c r="DT83" s="80">
        <v>2</v>
      </c>
      <c r="DU83" s="80"/>
      <c r="DV83" s="80"/>
      <c r="DW83" s="80"/>
      <c r="DX83" s="80"/>
      <c r="DY83" s="80"/>
      <c r="DZ83" s="80"/>
      <c r="EA83" s="80"/>
      <c r="EB83" s="80"/>
      <c r="EC83" s="80"/>
      <c r="ED83" s="80"/>
      <c r="EE83" s="80"/>
      <c r="EF83" s="80"/>
      <c r="EG83" s="80"/>
      <c r="EH83" s="80"/>
      <c r="EI83" s="80"/>
      <c r="EJ83" s="80"/>
      <c r="EK83" s="80"/>
      <c r="EL83" s="80"/>
      <c r="EM83" s="80"/>
      <c r="EN83" s="80"/>
      <c r="EO83" s="80"/>
      <c r="EP83" s="80"/>
      <c r="EQ83" s="80"/>
      <c r="ER83" s="80"/>
      <c r="ES83" s="80"/>
      <c r="ET83" s="80"/>
      <c r="EU83" s="80"/>
      <c r="EV83" s="80"/>
      <c r="EW83" s="80"/>
      <c r="EX83" s="80"/>
      <c r="EY83" s="80"/>
      <c r="EZ83" s="80"/>
      <c r="FA83" s="80"/>
      <c r="FB83" s="80"/>
      <c r="FC83" s="80"/>
      <c r="FD83" s="80"/>
      <c r="FE83" s="80"/>
      <c r="FF83" s="80"/>
      <c r="FG83" s="80"/>
      <c r="FH83" s="80"/>
      <c r="FI83" s="80"/>
      <c r="FJ83" s="80"/>
      <c r="FK83" s="80"/>
      <c r="FL83" s="80"/>
      <c r="FM83" s="80"/>
      <c r="FN83" s="80"/>
      <c r="FO83" s="80"/>
      <c r="FP83" s="80"/>
      <c r="FQ83" s="80"/>
      <c r="FR83" s="80"/>
      <c r="FS83" s="80"/>
      <c r="FT83" s="80"/>
      <c r="FU83" s="80"/>
      <c r="FV83" s="80"/>
      <c r="FW83" s="80"/>
      <c r="FX83" s="80"/>
      <c r="FY83" s="80"/>
      <c r="FZ83" s="80"/>
      <c r="GA83" s="80"/>
      <c r="GB83" s="80"/>
      <c r="GC83" s="80"/>
      <c r="GD83" s="80"/>
      <c r="GE83" s="80"/>
      <c r="GF83" s="80"/>
      <c r="GG83" s="80"/>
      <c r="GH83" s="80"/>
      <c r="GI83" s="80"/>
      <c r="GJ83" s="80"/>
      <c r="GK83" s="80">
        <v>2</v>
      </c>
      <c r="GL83" s="80"/>
      <c r="GM83" s="80"/>
      <c r="GN83" s="80"/>
      <c r="GO83" s="80"/>
      <c r="GP83" s="80"/>
      <c r="GQ83" s="80"/>
      <c r="GR83" s="80"/>
      <c r="GS83" s="80"/>
      <c r="GT83" s="80"/>
      <c r="GU83" s="80"/>
      <c r="GV83" s="80"/>
      <c r="GW83" s="80"/>
      <c r="GX83" s="80"/>
      <c r="GY83" s="80"/>
      <c r="GZ83" s="80"/>
      <c r="HA83" s="80"/>
      <c r="HB83" s="80"/>
      <c r="HC83" s="80"/>
      <c r="HD83" s="80"/>
      <c r="HE83" s="80"/>
      <c r="HF83" s="80"/>
      <c r="HG83" s="80"/>
      <c r="HH83" s="80"/>
      <c r="HI83" s="80"/>
      <c r="HJ83" s="80"/>
      <c r="HK83" s="80"/>
      <c r="HL83" s="80"/>
      <c r="HM83" s="80"/>
      <c r="HN83" s="80"/>
      <c r="HO83" s="80"/>
      <c r="HP83" s="80"/>
      <c r="HQ83" s="80"/>
      <c r="HR83" s="80"/>
      <c r="HS83" s="80"/>
      <c r="HT83" s="80"/>
      <c r="HU83" s="80"/>
      <c r="HV83" s="80"/>
      <c r="HW83" s="80"/>
      <c r="HX83" s="80"/>
      <c r="HY83" s="80"/>
      <c r="HZ83" s="80"/>
      <c r="IA83" s="80"/>
      <c r="IB83" s="80"/>
      <c r="IC83" s="80"/>
      <c r="ID83" s="80"/>
      <c r="IE83" s="80"/>
      <c r="IF83" s="80"/>
      <c r="IG83" s="80">
        <v>117</v>
      </c>
      <c r="IH83" s="80"/>
      <c r="II83" s="80"/>
      <c r="IJ83" s="80"/>
      <c r="IK83" s="80"/>
      <c r="IL83" s="80"/>
      <c r="IM83" s="80"/>
      <c r="IN83" s="80"/>
      <c r="IO83" s="80"/>
      <c r="IP83" s="80"/>
      <c r="IQ83" s="80"/>
      <c r="IR83" s="80"/>
      <c r="IS83" s="80"/>
      <c r="IT83" s="80"/>
      <c r="IU83" s="80"/>
      <c r="IV83" s="80"/>
      <c r="IW83" s="80"/>
      <c r="IX83" s="80"/>
      <c r="IY83" s="80"/>
      <c r="IZ83" s="80">
        <v>3</v>
      </c>
      <c r="JA83" s="80"/>
      <c r="JB83" s="80"/>
      <c r="JC83" s="80"/>
      <c r="JD83" s="80"/>
      <c r="JE83" s="80"/>
      <c r="JF83" s="80"/>
      <c r="JG83" s="80"/>
      <c r="JH83" s="80"/>
      <c r="JI83" s="80"/>
      <c r="JJ83" s="80"/>
      <c r="JK83" s="80"/>
      <c r="JL83" s="80">
        <v>25</v>
      </c>
      <c r="JM83" s="80"/>
      <c r="JN83" s="80"/>
      <c r="JO83" s="80"/>
      <c r="JP83" s="80">
        <v>50</v>
      </c>
      <c r="JQ83" s="80"/>
      <c r="JR83" s="80"/>
      <c r="JS83" s="80"/>
      <c r="JT83" s="80"/>
      <c r="JU83" s="80"/>
      <c r="JV83" s="80"/>
      <c r="JW83" s="80"/>
      <c r="JX83" s="80"/>
      <c r="JY83" s="80"/>
      <c r="JZ83" s="80"/>
      <c r="KA83" s="80"/>
      <c r="KB83" s="80"/>
      <c r="KC83" s="80"/>
      <c r="KD83" s="80"/>
      <c r="KE83" s="80"/>
      <c r="KF83" s="80"/>
      <c r="KG83" s="80"/>
      <c r="KH83" s="80"/>
      <c r="KI83" s="80"/>
      <c r="KJ83" s="80"/>
      <c r="KK83" s="80"/>
      <c r="KL83" s="80"/>
      <c r="KM83" s="80"/>
      <c r="KN83" s="80"/>
      <c r="KO83" s="80"/>
      <c r="KP83" s="80"/>
      <c r="KQ83" s="80"/>
      <c r="KR83" s="80"/>
      <c r="KS83" s="80"/>
      <c r="KT83" s="80"/>
      <c r="KU83" s="80"/>
      <c r="KV83" s="80"/>
      <c r="KW83" s="80"/>
      <c r="KX83" s="80"/>
      <c r="KY83" s="80"/>
      <c r="KZ83" s="80"/>
      <c r="LA83" s="80"/>
      <c r="LB83" s="80"/>
      <c r="LC83" s="80"/>
      <c r="LD83" s="80"/>
      <c r="LE83" s="80"/>
      <c r="LF83" s="80"/>
      <c r="LG83" s="80">
        <v>6</v>
      </c>
      <c r="LH83" s="80"/>
      <c r="LI83" s="80"/>
      <c r="LJ83" s="80"/>
      <c r="LK83" s="80"/>
      <c r="LL83" s="80"/>
      <c r="LM83" s="80"/>
      <c r="LN83" s="80"/>
      <c r="LO83" s="80">
        <v>95</v>
      </c>
      <c r="LP83" s="80">
        <v>44</v>
      </c>
      <c r="LQ83" s="80"/>
      <c r="LR83" s="80"/>
      <c r="LS83" s="80"/>
      <c r="LT83" s="80"/>
      <c r="LU83" s="80"/>
      <c r="LV83" s="80"/>
      <c r="LW83" s="80"/>
      <c r="LX83" s="80"/>
      <c r="LY83" s="80"/>
      <c r="LZ83" s="80"/>
      <c r="MA83" s="80"/>
      <c r="MB83" s="80"/>
      <c r="MC83" s="80"/>
      <c r="MD83" s="80"/>
      <c r="ME83" s="80"/>
      <c r="MF83" s="80"/>
      <c r="MG83" s="80"/>
      <c r="MH83" s="80"/>
      <c r="MI83" s="80"/>
      <c r="MJ83" s="80"/>
      <c r="MK83" s="80"/>
      <c r="ML83" s="80"/>
      <c r="MM83" s="80"/>
      <c r="MN83" s="80"/>
      <c r="MO83" s="80"/>
      <c r="MP83" s="80"/>
      <c r="MQ83" s="80"/>
      <c r="MR83" s="80"/>
      <c r="MS83" s="80"/>
      <c r="MT83" s="80"/>
      <c r="MU83" s="80"/>
      <c r="MV83" s="80"/>
      <c r="MW83" s="80"/>
      <c r="MX83" s="80"/>
      <c r="MY83" s="80"/>
      <c r="MZ83" s="80"/>
      <c r="NA83" s="80"/>
      <c r="NB83" s="80"/>
      <c r="NC83" s="80"/>
      <c r="ND83" s="80"/>
      <c r="NE83" s="80"/>
      <c r="NF83" s="80"/>
      <c r="NG83" s="80"/>
      <c r="NH83" s="80"/>
      <c r="NI83" s="80">
        <v>0</v>
      </c>
      <c r="NJ83" s="80"/>
      <c r="NK83" s="80"/>
      <c r="NL83" s="80"/>
      <c r="NM83" s="80"/>
      <c r="NN83" s="80"/>
      <c r="NO83" s="80"/>
      <c r="NP83" s="80"/>
      <c r="NQ83" s="80"/>
      <c r="NR83" s="80"/>
      <c r="NS83" s="80"/>
      <c r="NT83" s="80"/>
      <c r="NU83" s="80"/>
      <c r="NV83" s="80"/>
      <c r="NW83" s="80"/>
      <c r="NX83" s="80">
        <v>110</v>
      </c>
      <c r="NY83" s="80"/>
      <c r="NZ83" s="80"/>
      <c r="OA83" s="80"/>
      <c r="OB83" s="79">
        <v>26840</v>
      </c>
    </row>
    <row r="84" spans="1:392" ht="13.15">
      <c r="A84" s="27" t="s">
        <v>200</v>
      </c>
      <c r="B84" s="23" t="s">
        <v>199</v>
      </c>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v>71</v>
      </c>
      <c r="AE84" s="80"/>
      <c r="AF84" s="80"/>
      <c r="AG84" s="80"/>
      <c r="AH84" s="80"/>
      <c r="AI84" s="80"/>
      <c r="AJ84" s="80"/>
      <c r="AK84" s="80"/>
      <c r="AL84" s="80"/>
      <c r="AM84" s="80"/>
      <c r="AN84" s="80"/>
      <c r="AO84" s="80"/>
      <c r="AP84" s="80"/>
      <c r="AQ84" s="80"/>
      <c r="AR84" s="80"/>
      <c r="AS84" s="80"/>
      <c r="AT84" s="80"/>
      <c r="AU84" s="80"/>
      <c r="AV84" s="80"/>
      <c r="AW84" s="80"/>
      <c r="AX84" s="80"/>
      <c r="AY84" s="80"/>
      <c r="AZ84" s="80"/>
      <c r="BA84" s="80"/>
      <c r="BB84" s="80"/>
      <c r="BC84" s="80"/>
      <c r="BD84" s="80"/>
      <c r="BE84" s="80"/>
      <c r="BF84" s="80"/>
      <c r="BG84" s="80"/>
      <c r="BH84" s="80"/>
      <c r="BI84" s="80"/>
      <c r="BJ84" s="80">
        <v>2</v>
      </c>
      <c r="BK84" s="80">
        <v>15</v>
      </c>
      <c r="BL84" s="80">
        <v>4</v>
      </c>
      <c r="BM84" s="80"/>
      <c r="BN84" s="80"/>
      <c r="BO84" s="81"/>
      <c r="BP84" s="80">
        <v>17</v>
      </c>
      <c r="BQ84" s="80">
        <v>9</v>
      </c>
      <c r="BR84" s="80"/>
      <c r="BS84" s="80"/>
      <c r="BT84" s="80"/>
      <c r="BU84" s="80"/>
      <c r="BV84" s="80"/>
      <c r="BW84" s="80"/>
      <c r="BX84" s="80">
        <v>2</v>
      </c>
      <c r="BY84" s="80">
        <v>2</v>
      </c>
      <c r="BZ84" s="80">
        <v>5</v>
      </c>
      <c r="CA84" s="80">
        <v>21141</v>
      </c>
      <c r="CB84" s="80">
        <v>139</v>
      </c>
      <c r="CC84" s="80"/>
      <c r="CD84" s="80"/>
      <c r="CE84" s="80">
        <v>22</v>
      </c>
      <c r="CF84" s="80">
        <v>109</v>
      </c>
      <c r="CG84" s="80"/>
      <c r="CH84" s="80"/>
      <c r="CI84" s="80"/>
      <c r="CJ84" s="80">
        <v>16</v>
      </c>
      <c r="CK84" s="80"/>
      <c r="CL84" s="80"/>
      <c r="CM84" s="80"/>
      <c r="CN84" s="80"/>
      <c r="CO84" s="80"/>
      <c r="CP84" s="80"/>
      <c r="CQ84" s="80"/>
      <c r="CR84" s="80"/>
      <c r="CS84" s="80">
        <v>34</v>
      </c>
      <c r="CT84" s="80">
        <v>57</v>
      </c>
      <c r="CU84" s="80"/>
      <c r="CV84" s="80">
        <v>17</v>
      </c>
      <c r="CW84" s="80"/>
      <c r="CX84" s="80"/>
      <c r="CY84" s="80">
        <v>104</v>
      </c>
      <c r="CZ84" s="80"/>
      <c r="DA84" s="80">
        <v>10</v>
      </c>
      <c r="DB84" s="80"/>
      <c r="DC84" s="80">
        <v>249</v>
      </c>
      <c r="DD84" s="80">
        <v>10</v>
      </c>
      <c r="DE84" s="80"/>
      <c r="DF84" s="80">
        <v>106</v>
      </c>
      <c r="DG84" s="80">
        <v>91</v>
      </c>
      <c r="DH84" s="80"/>
      <c r="DI84" s="80"/>
      <c r="DJ84" s="80">
        <v>541</v>
      </c>
      <c r="DK84" s="80"/>
      <c r="DL84" s="80"/>
      <c r="DM84" s="80">
        <v>2</v>
      </c>
      <c r="DN84" s="80"/>
      <c r="DO84" s="80"/>
      <c r="DP84" s="80"/>
      <c r="DQ84" s="80"/>
      <c r="DR84" s="80">
        <v>2</v>
      </c>
      <c r="DS84" s="80"/>
      <c r="DT84" s="80"/>
      <c r="DU84" s="80"/>
      <c r="DV84" s="80">
        <v>150</v>
      </c>
      <c r="DW84" s="80">
        <v>42</v>
      </c>
      <c r="DX84" s="80">
        <v>114</v>
      </c>
      <c r="DY84" s="80">
        <v>9</v>
      </c>
      <c r="DZ84" s="80"/>
      <c r="EA84" s="80"/>
      <c r="EB84" s="80"/>
      <c r="EC84" s="80">
        <v>14</v>
      </c>
      <c r="ED84" s="80"/>
      <c r="EE84" s="80"/>
      <c r="EF84" s="80"/>
      <c r="EG84" s="80"/>
      <c r="EH84" s="80"/>
      <c r="EI84" s="80"/>
      <c r="EJ84" s="80"/>
      <c r="EK84" s="80"/>
      <c r="EL84" s="80"/>
      <c r="EM84" s="80"/>
      <c r="EN84" s="80"/>
      <c r="EO84" s="80">
        <v>95</v>
      </c>
      <c r="EP84" s="80"/>
      <c r="EQ84" s="80"/>
      <c r="ER84" s="80"/>
      <c r="ES84" s="80"/>
      <c r="ET84" s="80"/>
      <c r="EU84" s="80">
        <v>12</v>
      </c>
      <c r="EV84" s="80"/>
      <c r="EW84" s="80"/>
      <c r="EX84" s="80"/>
      <c r="EY84" s="80"/>
      <c r="EZ84" s="80"/>
      <c r="FA84" s="80"/>
      <c r="FB84" s="80"/>
      <c r="FC84" s="80"/>
      <c r="FD84" s="80"/>
      <c r="FE84" s="80"/>
      <c r="FF84" s="80"/>
      <c r="FG84" s="80"/>
      <c r="FH84" s="80"/>
      <c r="FI84" s="80">
        <v>7</v>
      </c>
      <c r="FJ84" s="80"/>
      <c r="FK84" s="80"/>
      <c r="FL84" s="80">
        <v>135</v>
      </c>
      <c r="FM84" s="80"/>
      <c r="FN84" s="80">
        <v>16</v>
      </c>
      <c r="FO84" s="80"/>
      <c r="FP84" s="80"/>
      <c r="FQ84" s="80"/>
      <c r="FR84" s="80"/>
      <c r="FS84" s="80"/>
      <c r="FT84" s="80"/>
      <c r="FU84" s="80"/>
      <c r="FV84" s="80"/>
      <c r="FW84" s="80"/>
      <c r="FX84" s="80"/>
      <c r="FY84" s="80"/>
      <c r="FZ84" s="80"/>
      <c r="GA84" s="80"/>
      <c r="GB84" s="80"/>
      <c r="GC84" s="80"/>
      <c r="GD84" s="80"/>
      <c r="GE84" s="80"/>
      <c r="GF84" s="80"/>
      <c r="GG84" s="80"/>
      <c r="GH84" s="80"/>
      <c r="GI84" s="80"/>
      <c r="GJ84" s="80"/>
      <c r="GK84" s="80"/>
      <c r="GL84" s="80"/>
      <c r="GM84" s="80">
        <v>3</v>
      </c>
      <c r="GN84" s="80"/>
      <c r="GO84" s="80"/>
      <c r="GP84" s="80"/>
      <c r="GQ84" s="80"/>
      <c r="GR84" s="80"/>
      <c r="GS84" s="80"/>
      <c r="GT84" s="80"/>
      <c r="GU84" s="80"/>
      <c r="GV84" s="80"/>
      <c r="GW84" s="80"/>
      <c r="GX84" s="80"/>
      <c r="GY84" s="80"/>
      <c r="GZ84" s="80"/>
      <c r="HA84" s="80"/>
      <c r="HB84" s="80"/>
      <c r="HC84" s="80"/>
      <c r="HD84" s="80"/>
      <c r="HE84" s="80"/>
      <c r="HF84" s="80"/>
      <c r="HG84" s="80"/>
      <c r="HH84" s="80"/>
      <c r="HI84" s="80"/>
      <c r="HJ84" s="80"/>
      <c r="HK84" s="80"/>
      <c r="HL84" s="80"/>
      <c r="HM84" s="80"/>
      <c r="HN84" s="80"/>
      <c r="HO84" s="80"/>
      <c r="HP84" s="80"/>
      <c r="HQ84" s="80"/>
      <c r="HR84" s="80"/>
      <c r="HS84" s="80"/>
      <c r="HT84" s="80"/>
      <c r="HU84" s="80"/>
      <c r="HV84" s="80"/>
      <c r="HW84" s="80"/>
      <c r="HX84" s="80"/>
      <c r="HY84" s="80"/>
      <c r="HZ84" s="80"/>
      <c r="IA84" s="80"/>
      <c r="IB84" s="80"/>
      <c r="IC84" s="80"/>
      <c r="ID84" s="80"/>
      <c r="IE84" s="80"/>
      <c r="IF84" s="80"/>
      <c r="IG84" s="80"/>
      <c r="IH84" s="80"/>
      <c r="II84" s="80"/>
      <c r="IJ84" s="80"/>
      <c r="IK84" s="80"/>
      <c r="IL84" s="80"/>
      <c r="IM84" s="80"/>
      <c r="IN84" s="80"/>
      <c r="IO84" s="80"/>
      <c r="IP84" s="80"/>
      <c r="IQ84" s="80"/>
      <c r="IR84" s="80"/>
      <c r="IS84" s="80"/>
      <c r="IT84" s="80"/>
      <c r="IU84" s="80"/>
      <c r="IV84" s="80"/>
      <c r="IW84" s="80"/>
      <c r="IX84" s="80"/>
      <c r="IY84" s="80"/>
      <c r="IZ84" s="80"/>
      <c r="JA84" s="80"/>
      <c r="JB84" s="80"/>
      <c r="JC84" s="80"/>
      <c r="JD84" s="80"/>
      <c r="JE84" s="80"/>
      <c r="JF84" s="80"/>
      <c r="JG84" s="80">
        <v>14</v>
      </c>
      <c r="JH84" s="80"/>
      <c r="JI84" s="80"/>
      <c r="JJ84" s="80"/>
      <c r="JK84" s="80"/>
      <c r="JL84" s="80">
        <v>82</v>
      </c>
      <c r="JM84" s="80"/>
      <c r="JN84" s="80">
        <v>25</v>
      </c>
      <c r="JO84" s="80"/>
      <c r="JP84" s="80">
        <v>250</v>
      </c>
      <c r="JQ84" s="80"/>
      <c r="JR84" s="80"/>
      <c r="JS84" s="80"/>
      <c r="JT84" s="80"/>
      <c r="JU84" s="80"/>
      <c r="JV84" s="80"/>
      <c r="JW84" s="80"/>
      <c r="JX84" s="80"/>
      <c r="JY84" s="80"/>
      <c r="JZ84" s="80"/>
      <c r="KA84" s="80"/>
      <c r="KB84" s="80"/>
      <c r="KC84" s="80"/>
      <c r="KD84" s="80"/>
      <c r="KE84" s="80"/>
      <c r="KF84" s="80"/>
      <c r="KG84" s="80"/>
      <c r="KH84" s="80"/>
      <c r="KI84" s="80"/>
      <c r="KJ84" s="80"/>
      <c r="KK84" s="80"/>
      <c r="KL84" s="80"/>
      <c r="KM84" s="80"/>
      <c r="KN84" s="80"/>
      <c r="KO84" s="80"/>
      <c r="KP84" s="80"/>
      <c r="KQ84" s="80"/>
      <c r="KR84" s="80"/>
      <c r="KS84" s="80"/>
      <c r="KT84" s="80"/>
      <c r="KU84" s="80"/>
      <c r="KV84" s="80"/>
      <c r="KW84" s="80"/>
      <c r="KX84" s="80"/>
      <c r="KY84" s="80"/>
      <c r="KZ84" s="80"/>
      <c r="LA84" s="80"/>
      <c r="LB84" s="80"/>
      <c r="LC84" s="80"/>
      <c r="LD84" s="80"/>
      <c r="LE84" s="80"/>
      <c r="LF84" s="80"/>
      <c r="LG84" s="80">
        <v>28</v>
      </c>
      <c r="LH84" s="80"/>
      <c r="LI84" s="80"/>
      <c r="LJ84" s="80"/>
      <c r="LK84" s="80"/>
      <c r="LL84" s="80"/>
      <c r="LM84" s="80"/>
      <c r="LN84" s="80"/>
      <c r="LO84" s="80">
        <v>128</v>
      </c>
      <c r="LP84" s="80"/>
      <c r="LQ84" s="80"/>
      <c r="LR84" s="80"/>
      <c r="LS84" s="80"/>
      <c r="LT84" s="80"/>
      <c r="LU84" s="80"/>
      <c r="LV84" s="80"/>
      <c r="LW84" s="80"/>
      <c r="LX84" s="80"/>
      <c r="LY84" s="80"/>
      <c r="LZ84" s="80"/>
      <c r="MA84" s="80"/>
      <c r="MB84" s="80"/>
      <c r="MC84" s="80"/>
      <c r="MD84" s="80"/>
      <c r="ME84" s="80"/>
      <c r="MF84" s="80"/>
      <c r="MG84" s="80"/>
      <c r="MH84" s="80"/>
      <c r="MI84" s="80"/>
      <c r="MJ84" s="80"/>
      <c r="MK84" s="80"/>
      <c r="ML84" s="80"/>
      <c r="MM84" s="80"/>
      <c r="MN84" s="80"/>
      <c r="MO84" s="80"/>
      <c r="MP84" s="80"/>
      <c r="MQ84" s="80"/>
      <c r="MR84" s="80"/>
      <c r="MS84" s="80"/>
      <c r="MT84" s="80"/>
      <c r="MU84" s="80"/>
      <c r="MV84" s="80"/>
      <c r="MW84" s="80"/>
      <c r="MX84" s="80"/>
      <c r="MY84" s="80"/>
      <c r="MZ84" s="80"/>
      <c r="NA84" s="80"/>
      <c r="NB84" s="80"/>
      <c r="NC84" s="80"/>
      <c r="ND84" s="80"/>
      <c r="NE84" s="80"/>
      <c r="NF84" s="80"/>
      <c r="NG84" s="80"/>
      <c r="NH84" s="80"/>
      <c r="NI84" s="80"/>
      <c r="NJ84" s="80"/>
      <c r="NK84" s="80"/>
      <c r="NL84" s="80"/>
      <c r="NM84" s="80"/>
      <c r="NN84" s="80"/>
      <c r="NO84" s="80"/>
      <c r="NP84" s="80"/>
      <c r="NQ84" s="80"/>
      <c r="NR84" s="80"/>
      <c r="NS84" s="80"/>
      <c r="NT84" s="80"/>
      <c r="NU84" s="80"/>
      <c r="NV84" s="80"/>
      <c r="NW84" s="80"/>
      <c r="NX84" s="80">
        <v>44</v>
      </c>
      <c r="NY84" s="80"/>
      <c r="NZ84" s="80"/>
      <c r="OA84" s="80"/>
      <c r="OB84" s="79">
        <v>23942</v>
      </c>
    </row>
    <row r="85" spans="1:392" ht="13.15">
      <c r="A85" s="27">
        <v>332913</v>
      </c>
      <c r="B85" s="23" t="s">
        <v>201</v>
      </c>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v>12</v>
      </c>
      <c r="AE85" s="80"/>
      <c r="AF85" s="80"/>
      <c r="AG85" s="80"/>
      <c r="AH85" s="80"/>
      <c r="AI85" s="80"/>
      <c r="AJ85" s="80"/>
      <c r="AK85" s="80"/>
      <c r="AL85" s="80"/>
      <c r="AM85" s="80"/>
      <c r="AN85" s="80"/>
      <c r="AO85" s="80"/>
      <c r="AP85" s="80"/>
      <c r="AQ85" s="80"/>
      <c r="AR85" s="80"/>
      <c r="AS85" s="80"/>
      <c r="AT85" s="80"/>
      <c r="AU85" s="80"/>
      <c r="AV85" s="80"/>
      <c r="AW85" s="80"/>
      <c r="AX85" s="80"/>
      <c r="AY85" s="80"/>
      <c r="AZ85" s="80"/>
      <c r="BA85" s="80"/>
      <c r="BB85" s="80"/>
      <c r="BC85" s="80"/>
      <c r="BD85" s="80"/>
      <c r="BE85" s="80"/>
      <c r="BF85" s="80"/>
      <c r="BG85" s="80"/>
      <c r="BH85" s="80"/>
      <c r="BI85" s="80"/>
      <c r="BJ85" s="80"/>
      <c r="BK85" s="80"/>
      <c r="BL85" s="80"/>
      <c r="BM85" s="80"/>
      <c r="BN85" s="80"/>
      <c r="BO85" s="81"/>
      <c r="BP85" s="80"/>
      <c r="BQ85" s="80"/>
      <c r="BR85" s="80"/>
      <c r="BS85" s="80"/>
      <c r="BT85" s="80"/>
      <c r="BU85" s="80"/>
      <c r="BV85" s="80"/>
      <c r="BW85" s="80"/>
      <c r="BX85" s="80"/>
      <c r="BY85" s="80"/>
      <c r="BZ85" s="80"/>
      <c r="CA85" s="80">
        <v>7</v>
      </c>
      <c r="CB85" s="80">
        <v>4027</v>
      </c>
      <c r="CC85" s="80"/>
      <c r="CD85" s="80"/>
      <c r="CE85" s="80"/>
      <c r="CF85" s="80">
        <v>0</v>
      </c>
      <c r="CG85" s="80"/>
      <c r="CH85" s="80"/>
      <c r="CI85" s="80"/>
      <c r="CJ85" s="80"/>
      <c r="CK85" s="80"/>
      <c r="CL85" s="80"/>
      <c r="CM85" s="80"/>
      <c r="CN85" s="80"/>
      <c r="CO85" s="80"/>
      <c r="CP85" s="80"/>
      <c r="CQ85" s="80"/>
      <c r="CR85" s="80"/>
      <c r="CS85" s="80"/>
      <c r="CT85" s="80"/>
      <c r="CU85" s="80"/>
      <c r="CV85" s="80"/>
      <c r="CW85" s="80"/>
      <c r="CX85" s="80"/>
      <c r="CY85" s="80"/>
      <c r="CZ85" s="80"/>
      <c r="DA85" s="80"/>
      <c r="DB85" s="80"/>
      <c r="DC85" s="80"/>
      <c r="DD85" s="80"/>
      <c r="DE85" s="80"/>
      <c r="DF85" s="80"/>
      <c r="DG85" s="80">
        <v>7</v>
      </c>
      <c r="DH85" s="80"/>
      <c r="DI85" s="80"/>
      <c r="DJ85" s="80"/>
      <c r="DK85" s="80"/>
      <c r="DL85" s="80"/>
      <c r="DM85" s="80"/>
      <c r="DN85" s="80"/>
      <c r="DO85" s="80"/>
      <c r="DP85" s="80"/>
      <c r="DQ85" s="80"/>
      <c r="DR85" s="80"/>
      <c r="DS85" s="80"/>
      <c r="DT85" s="80"/>
      <c r="DU85" s="80"/>
      <c r="DV85" s="80"/>
      <c r="DW85" s="80"/>
      <c r="DX85" s="80"/>
      <c r="DY85" s="80"/>
      <c r="DZ85" s="80"/>
      <c r="EA85" s="80"/>
      <c r="EB85" s="80"/>
      <c r="EC85" s="80"/>
      <c r="ED85" s="80"/>
      <c r="EE85" s="80"/>
      <c r="EF85" s="80"/>
      <c r="EG85" s="80"/>
      <c r="EH85" s="80"/>
      <c r="EI85" s="80"/>
      <c r="EJ85" s="80"/>
      <c r="EK85" s="80"/>
      <c r="EL85" s="80"/>
      <c r="EM85" s="80"/>
      <c r="EN85" s="80"/>
      <c r="EO85" s="80"/>
      <c r="EP85" s="80"/>
      <c r="EQ85" s="80"/>
      <c r="ER85" s="80"/>
      <c r="ES85" s="80"/>
      <c r="ET85" s="80"/>
      <c r="EU85" s="80"/>
      <c r="EV85" s="80"/>
      <c r="EW85" s="80"/>
      <c r="EX85" s="80"/>
      <c r="EY85" s="80"/>
      <c r="EZ85" s="80"/>
      <c r="FA85" s="80"/>
      <c r="FB85" s="80"/>
      <c r="FC85" s="80">
        <v>0</v>
      </c>
      <c r="FD85" s="80"/>
      <c r="FE85" s="80"/>
      <c r="FF85" s="80"/>
      <c r="FG85" s="80"/>
      <c r="FH85" s="80"/>
      <c r="FI85" s="80"/>
      <c r="FJ85" s="80"/>
      <c r="FK85" s="80"/>
      <c r="FL85" s="80"/>
      <c r="FM85" s="80"/>
      <c r="FN85" s="80"/>
      <c r="FO85" s="80"/>
      <c r="FP85" s="80"/>
      <c r="FQ85" s="80"/>
      <c r="FR85" s="80"/>
      <c r="FS85" s="80"/>
      <c r="FT85" s="80"/>
      <c r="FU85" s="80"/>
      <c r="FV85" s="80"/>
      <c r="FW85" s="80"/>
      <c r="FX85" s="80"/>
      <c r="FY85" s="80"/>
      <c r="FZ85" s="80"/>
      <c r="GA85" s="80"/>
      <c r="GB85" s="80"/>
      <c r="GC85" s="80"/>
      <c r="GD85" s="80">
        <v>13</v>
      </c>
      <c r="GE85" s="80"/>
      <c r="GF85" s="80"/>
      <c r="GG85" s="80"/>
      <c r="GH85" s="80"/>
      <c r="GI85" s="80"/>
      <c r="GJ85" s="80"/>
      <c r="GK85" s="80"/>
      <c r="GL85" s="80"/>
      <c r="GM85" s="80"/>
      <c r="GN85" s="80"/>
      <c r="GO85" s="80"/>
      <c r="GP85" s="80"/>
      <c r="GQ85" s="80"/>
      <c r="GR85" s="80"/>
      <c r="GS85" s="80"/>
      <c r="GT85" s="80"/>
      <c r="GU85" s="80"/>
      <c r="GV85" s="80"/>
      <c r="GW85" s="80"/>
      <c r="GX85" s="80"/>
      <c r="GY85" s="80"/>
      <c r="GZ85" s="80"/>
      <c r="HA85" s="80"/>
      <c r="HB85" s="80"/>
      <c r="HC85" s="80"/>
      <c r="HD85" s="80"/>
      <c r="HE85" s="80"/>
      <c r="HF85" s="80"/>
      <c r="HG85" s="80"/>
      <c r="HH85" s="80"/>
      <c r="HI85" s="80"/>
      <c r="HJ85" s="80"/>
      <c r="HK85" s="80"/>
      <c r="HL85" s="80"/>
      <c r="HM85" s="80"/>
      <c r="HN85" s="80"/>
      <c r="HO85" s="80"/>
      <c r="HP85" s="80"/>
      <c r="HQ85" s="80"/>
      <c r="HR85" s="80"/>
      <c r="HS85" s="80"/>
      <c r="HT85" s="80"/>
      <c r="HU85" s="80"/>
      <c r="HV85" s="80"/>
      <c r="HW85" s="80"/>
      <c r="HX85" s="80"/>
      <c r="HY85" s="80"/>
      <c r="HZ85" s="80"/>
      <c r="IA85" s="80"/>
      <c r="IB85" s="80"/>
      <c r="IC85" s="80"/>
      <c r="ID85" s="80"/>
      <c r="IE85" s="80"/>
      <c r="IF85" s="80"/>
      <c r="IG85" s="80"/>
      <c r="IH85" s="80"/>
      <c r="II85" s="80"/>
      <c r="IJ85" s="80"/>
      <c r="IK85" s="80"/>
      <c r="IL85" s="80"/>
      <c r="IM85" s="80"/>
      <c r="IN85" s="80"/>
      <c r="IO85" s="80"/>
      <c r="IP85" s="80"/>
      <c r="IQ85" s="80"/>
      <c r="IR85" s="80"/>
      <c r="IS85" s="80"/>
      <c r="IT85" s="80"/>
      <c r="IU85" s="80"/>
      <c r="IV85" s="80"/>
      <c r="IW85" s="80"/>
      <c r="IX85" s="80"/>
      <c r="IY85" s="80"/>
      <c r="IZ85" s="80"/>
      <c r="JA85" s="80"/>
      <c r="JB85" s="80"/>
      <c r="JC85" s="80"/>
      <c r="JD85" s="80"/>
      <c r="JE85" s="80"/>
      <c r="JF85" s="80"/>
      <c r="JG85" s="80"/>
      <c r="JH85" s="80"/>
      <c r="JI85" s="80"/>
      <c r="JJ85" s="80"/>
      <c r="JK85" s="80"/>
      <c r="JL85" s="80">
        <v>46</v>
      </c>
      <c r="JM85" s="80"/>
      <c r="JN85" s="80"/>
      <c r="JO85" s="80">
        <v>65</v>
      </c>
      <c r="JP85" s="80">
        <v>1</v>
      </c>
      <c r="JQ85" s="80"/>
      <c r="JR85" s="80"/>
      <c r="JS85" s="80"/>
      <c r="JT85" s="80"/>
      <c r="JU85" s="80"/>
      <c r="JV85" s="80"/>
      <c r="JW85" s="80"/>
      <c r="JX85" s="80"/>
      <c r="JY85" s="80"/>
      <c r="JZ85" s="80"/>
      <c r="KA85" s="80"/>
      <c r="KB85" s="80"/>
      <c r="KC85" s="80"/>
      <c r="KD85" s="80"/>
      <c r="KE85" s="80"/>
      <c r="KF85" s="80"/>
      <c r="KG85" s="80"/>
      <c r="KH85" s="80"/>
      <c r="KI85" s="80"/>
      <c r="KJ85" s="80"/>
      <c r="KK85" s="80"/>
      <c r="KL85" s="80"/>
      <c r="KM85" s="80"/>
      <c r="KN85" s="80"/>
      <c r="KO85" s="80"/>
      <c r="KP85" s="80"/>
      <c r="KQ85" s="80"/>
      <c r="KR85" s="80"/>
      <c r="KS85" s="80"/>
      <c r="KT85" s="80"/>
      <c r="KU85" s="80"/>
      <c r="KV85" s="80"/>
      <c r="KW85" s="80"/>
      <c r="KX85" s="80"/>
      <c r="KY85" s="80"/>
      <c r="KZ85" s="80"/>
      <c r="LA85" s="80"/>
      <c r="LB85" s="80"/>
      <c r="LC85" s="80"/>
      <c r="LD85" s="80"/>
      <c r="LE85" s="80"/>
      <c r="LF85" s="80"/>
      <c r="LG85" s="80">
        <v>4</v>
      </c>
      <c r="LH85" s="80"/>
      <c r="LI85" s="80"/>
      <c r="LJ85" s="80"/>
      <c r="LK85" s="80"/>
      <c r="LL85" s="80"/>
      <c r="LM85" s="80"/>
      <c r="LN85" s="80"/>
      <c r="LO85" s="80">
        <v>7</v>
      </c>
      <c r="LP85" s="80"/>
      <c r="LQ85" s="80"/>
      <c r="LR85" s="80"/>
      <c r="LS85" s="80"/>
      <c r="LT85" s="80"/>
      <c r="LU85" s="80"/>
      <c r="LV85" s="80"/>
      <c r="LW85" s="80"/>
      <c r="LX85" s="80"/>
      <c r="LY85" s="80"/>
      <c r="LZ85" s="80"/>
      <c r="MA85" s="80"/>
      <c r="MB85" s="80"/>
      <c r="MC85" s="80"/>
      <c r="MD85" s="80"/>
      <c r="ME85" s="80"/>
      <c r="MF85" s="80"/>
      <c r="MG85" s="80"/>
      <c r="MH85" s="80"/>
      <c r="MI85" s="80"/>
      <c r="MJ85" s="80"/>
      <c r="MK85" s="80"/>
      <c r="ML85" s="80"/>
      <c r="MM85" s="80"/>
      <c r="MN85" s="80"/>
      <c r="MO85" s="80"/>
      <c r="MP85" s="80"/>
      <c r="MQ85" s="80"/>
      <c r="MR85" s="80"/>
      <c r="MS85" s="80"/>
      <c r="MT85" s="80"/>
      <c r="MU85" s="80"/>
      <c r="MV85" s="80"/>
      <c r="MW85" s="80"/>
      <c r="MX85" s="80"/>
      <c r="MY85" s="80"/>
      <c r="MZ85" s="80"/>
      <c r="NA85" s="80"/>
      <c r="NB85" s="80"/>
      <c r="NC85" s="80"/>
      <c r="ND85" s="80"/>
      <c r="NE85" s="80"/>
      <c r="NF85" s="80"/>
      <c r="NG85" s="80"/>
      <c r="NH85" s="80"/>
      <c r="NI85" s="80"/>
      <c r="NJ85" s="80"/>
      <c r="NK85" s="80"/>
      <c r="NL85" s="80"/>
      <c r="NM85" s="80"/>
      <c r="NN85" s="80"/>
      <c r="NO85" s="80"/>
      <c r="NP85" s="80"/>
      <c r="NQ85" s="80"/>
      <c r="NR85" s="80"/>
      <c r="NS85" s="80"/>
      <c r="NT85" s="80"/>
      <c r="NU85" s="80"/>
      <c r="NV85" s="80"/>
      <c r="NW85" s="80"/>
      <c r="NX85" s="80">
        <v>10</v>
      </c>
      <c r="NY85" s="80"/>
      <c r="NZ85" s="80"/>
      <c r="OA85" s="80"/>
      <c r="OB85" s="79">
        <v>4200</v>
      </c>
    </row>
    <row r="86" spans="1:392" ht="13.15">
      <c r="A86" s="27">
        <v>332991</v>
      </c>
      <c r="B86" s="23" t="s">
        <v>202</v>
      </c>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v>22</v>
      </c>
      <c r="AE86" s="80"/>
      <c r="AF86" s="80"/>
      <c r="AG86" s="80"/>
      <c r="AH86" s="80"/>
      <c r="AI86" s="80"/>
      <c r="AJ86" s="80"/>
      <c r="AK86" s="80"/>
      <c r="AL86" s="80"/>
      <c r="AM86" s="80"/>
      <c r="AN86" s="80"/>
      <c r="AO86" s="80"/>
      <c r="AP86" s="80"/>
      <c r="AQ86" s="80"/>
      <c r="AR86" s="80"/>
      <c r="AS86" s="80"/>
      <c r="AT86" s="80"/>
      <c r="AU86" s="80"/>
      <c r="AV86" s="80"/>
      <c r="AW86" s="80"/>
      <c r="AX86" s="80"/>
      <c r="AY86" s="80"/>
      <c r="AZ86" s="80"/>
      <c r="BA86" s="80"/>
      <c r="BB86" s="80"/>
      <c r="BC86" s="80"/>
      <c r="BD86" s="80"/>
      <c r="BE86" s="80"/>
      <c r="BF86" s="80"/>
      <c r="BG86" s="80"/>
      <c r="BH86" s="80"/>
      <c r="BI86" s="80"/>
      <c r="BJ86" s="80"/>
      <c r="BK86" s="80"/>
      <c r="BL86" s="80"/>
      <c r="BM86" s="80">
        <v>59</v>
      </c>
      <c r="BN86" s="80"/>
      <c r="BO86" s="81"/>
      <c r="BP86" s="80"/>
      <c r="BQ86" s="80"/>
      <c r="BR86" s="80"/>
      <c r="BS86" s="80"/>
      <c r="BT86" s="80"/>
      <c r="BU86" s="80"/>
      <c r="BV86" s="80"/>
      <c r="BW86" s="80"/>
      <c r="BX86" s="80"/>
      <c r="BY86" s="80"/>
      <c r="BZ86" s="80"/>
      <c r="CA86" s="80"/>
      <c r="CB86" s="80"/>
      <c r="CC86" s="80">
        <v>7233</v>
      </c>
      <c r="CD86" s="80"/>
      <c r="CE86" s="80"/>
      <c r="CF86" s="80"/>
      <c r="CG86" s="80"/>
      <c r="CH86" s="80"/>
      <c r="CI86" s="80"/>
      <c r="CJ86" s="80"/>
      <c r="CK86" s="80"/>
      <c r="CL86" s="80"/>
      <c r="CM86" s="80"/>
      <c r="CN86" s="80"/>
      <c r="CO86" s="80"/>
      <c r="CP86" s="80"/>
      <c r="CQ86" s="80"/>
      <c r="CR86" s="80"/>
      <c r="CS86" s="80"/>
      <c r="CT86" s="80"/>
      <c r="CU86" s="80"/>
      <c r="CV86" s="80"/>
      <c r="CW86" s="80"/>
      <c r="CX86" s="80"/>
      <c r="CY86" s="80"/>
      <c r="CZ86" s="80">
        <v>0</v>
      </c>
      <c r="DA86" s="80">
        <v>68</v>
      </c>
      <c r="DB86" s="80"/>
      <c r="DC86" s="80"/>
      <c r="DD86" s="80"/>
      <c r="DE86" s="80"/>
      <c r="DF86" s="80"/>
      <c r="DG86" s="80"/>
      <c r="DH86" s="80"/>
      <c r="DI86" s="80"/>
      <c r="DJ86" s="80"/>
      <c r="DK86" s="80"/>
      <c r="DL86" s="80"/>
      <c r="DM86" s="80"/>
      <c r="DN86" s="80"/>
      <c r="DO86" s="80"/>
      <c r="DP86" s="80"/>
      <c r="DQ86" s="80"/>
      <c r="DR86" s="80"/>
      <c r="DS86" s="80"/>
      <c r="DT86" s="80"/>
      <c r="DU86" s="80"/>
      <c r="DV86" s="80"/>
      <c r="DW86" s="80"/>
      <c r="DX86" s="80"/>
      <c r="DY86" s="80"/>
      <c r="DZ86" s="80"/>
      <c r="EA86" s="80"/>
      <c r="EB86" s="80"/>
      <c r="EC86" s="80"/>
      <c r="ED86" s="80"/>
      <c r="EE86" s="80"/>
      <c r="EF86" s="80"/>
      <c r="EG86" s="80"/>
      <c r="EH86" s="80"/>
      <c r="EI86" s="80"/>
      <c r="EJ86" s="80"/>
      <c r="EK86" s="80"/>
      <c r="EL86" s="80"/>
      <c r="EM86" s="80"/>
      <c r="EN86" s="80"/>
      <c r="EO86" s="80"/>
      <c r="EP86" s="80"/>
      <c r="EQ86" s="80"/>
      <c r="ER86" s="80"/>
      <c r="ES86" s="80"/>
      <c r="ET86" s="80"/>
      <c r="EU86" s="80"/>
      <c r="EV86" s="80"/>
      <c r="EW86" s="80"/>
      <c r="EX86" s="80"/>
      <c r="EY86" s="80"/>
      <c r="EZ86" s="80"/>
      <c r="FA86" s="80"/>
      <c r="FB86" s="80"/>
      <c r="FC86" s="80">
        <v>35</v>
      </c>
      <c r="FD86" s="80"/>
      <c r="FE86" s="80"/>
      <c r="FF86" s="80"/>
      <c r="FG86" s="80"/>
      <c r="FH86" s="80"/>
      <c r="FI86" s="80"/>
      <c r="FJ86" s="80"/>
      <c r="FK86" s="80"/>
      <c r="FL86" s="80"/>
      <c r="FM86" s="80"/>
      <c r="FN86" s="80"/>
      <c r="FO86" s="80"/>
      <c r="FP86" s="80"/>
      <c r="FQ86" s="80"/>
      <c r="FR86" s="80"/>
      <c r="FS86" s="80"/>
      <c r="FT86" s="80"/>
      <c r="FU86" s="80"/>
      <c r="FV86" s="80"/>
      <c r="FW86" s="80"/>
      <c r="FX86" s="80"/>
      <c r="FY86" s="80"/>
      <c r="FZ86" s="80"/>
      <c r="GA86" s="80"/>
      <c r="GB86" s="80"/>
      <c r="GC86" s="80"/>
      <c r="GD86" s="80"/>
      <c r="GE86" s="80"/>
      <c r="GF86" s="80"/>
      <c r="GG86" s="80"/>
      <c r="GH86" s="80"/>
      <c r="GI86" s="80"/>
      <c r="GJ86" s="80"/>
      <c r="GK86" s="80"/>
      <c r="GL86" s="80"/>
      <c r="GM86" s="80"/>
      <c r="GN86" s="80"/>
      <c r="GO86" s="80"/>
      <c r="GP86" s="80"/>
      <c r="GQ86" s="80"/>
      <c r="GR86" s="80"/>
      <c r="GS86" s="80"/>
      <c r="GT86" s="80"/>
      <c r="GU86" s="80"/>
      <c r="GV86" s="80"/>
      <c r="GW86" s="80"/>
      <c r="GX86" s="80"/>
      <c r="GY86" s="80"/>
      <c r="GZ86" s="80"/>
      <c r="HA86" s="80"/>
      <c r="HB86" s="80"/>
      <c r="HC86" s="80"/>
      <c r="HD86" s="80"/>
      <c r="HE86" s="80"/>
      <c r="HF86" s="80"/>
      <c r="HG86" s="80"/>
      <c r="HH86" s="80"/>
      <c r="HI86" s="80"/>
      <c r="HJ86" s="80"/>
      <c r="HK86" s="80"/>
      <c r="HL86" s="80"/>
      <c r="HM86" s="80"/>
      <c r="HN86" s="80"/>
      <c r="HO86" s="80"/>
      <c r="HP86" s="80"/>
      <c r="HQ86" s="80"/>
      <c r="HR86" s="80"/>
      <c r="HS86" s="80"/>
      <c r="HT86" s="80"/>
      <c r="HU86" s="80"/>
      <c r="HV86" s="80"/>
      <c r="HW86" s="80"/>
      <c r="HX86" s="80"/>
      <c r="HY86" s="80"/>
      <c r="HZ86" s="80"/>
      <c r="IA86" s="80"/>
      <c r="IB86" s="80"/>
      <c r="IC86" s="80"/>
      <c r="ID86" s="80"/>
      <c r="IE86" s="80"/>
      <c r="IF86" s="80"/>
      <c r="IG86" s="80"/>
      <c r="IH86" s="80"/>
      <c r="II86" s="80"/>
      <c r="IJ86" s="80"/>
      <c r="IK86" s="80"/>
      <c r="IL86" s="80"/>
      <c r="IM86" s="80"/>
      <c r="IN86" s="80"/>
      <c r="IO86" s="80"/>
      <c r="IP86" s="80"/>
      <c r="IQ86" s="80"/>
      <c r="IR86" s="80"/>
      <c r="IS86" s="80"/>
      <c r="IT86" s="80"/>
      <c r="IU86" s="80"/>
      <c r="IV86" s="80"/>
      <c r="IW86" s="80"/>
      <c r="IX86" s="80"/>
      <c r="IY86" s="80"/>
      <c r="IZ86" s="80"/>
      <c r="JA86" s="80"/>
      <c r="JB86" s="80"/>
      <c r="JC86" s="80"/>
      <c r="JD86" s="80"/>
      <c r="JE86" s="80"/>
      <c r="JF86" s="80"/>
      <c r="JG86" s="80"/>
      <c r="JH86" s="80"/>
      <c r="JI86" s="80"/>
      <c r="JJ86" s="80"/>
      <c r="JK86" s="80"/>
      <c r="JL86" s="80"/>
      <c r="JM86" s="80"/>
      <c r="JN86" s="80"/>
      <c r="JO86" s="80"/>
      <c r="JP86" s="80">
        <v>18</v>
      </c>
      <c r="JQ86" s="80"/>
      <c r="JR86" s="80"/>
      <c r="JS86" s="80"/>
      <c r="JT86" s="80"/>
      <c r="JU86" s="80"/>
      <c r="JV86" s="80"/>
      <c r="JW86" s="80"/>
      <c r="JX86" s="80"/>
      <c r="JY86" s="80"/>
      <c r="JZ86" s="80"/>
      <c r="KA86" s="80"/>
      <c r="KB86" s="80"/>
      <c r="KC86" s="80"/>
      <c r="KD86" s="80"/>
      <c r="KE86" s="80"/>
      <c r="KF86" s="80"/>
      <c r="KG86" s="80"/>
      <c r="KH86" s="80"/>
      <c r="KI86" s="80"/>
      <c r="KJ86" s="80"/>
      <c r="KK86" s="80"/>
      <c r="KL86" s="80"/>
      <c r="KM86" s="80"/>
      <c r="KN86" s="80"/>
      <c r="KO86" s="80"/>
      <c r="KP86" s="80"/>
      <c r="KQ86" s="80"/>
      <c r="KR86" s="80"/>
      <c r="KS86" s="80"/>
      <c r="KT86" s="80"/>
      <c r="KU86" s="80"/>
      <c r="KV86" s="80"/>
      <c r="KW86" s="80"/>
      <c r="KX86" s="80"/>
      <c r="KY86" s="80"/>
      <c r="KZ86" s="80"/>
      <c r="LA86" s="80"/>
      <c r="LB86" s="80"/>
      <c r="LC86" s="80"/>
      <c r="LD86" s="80"/>
      <c r="LE86" s="80"/>
      <c r="LF86" s="80"/>
      <c r="LG86" s="80">
        <v>11</v>
      </c>
      <c r="LH86" s="80"/>
      <c r="LI86" s="80"/>
      <c r="LJ86" s="80"/>
      <c r="LK86" s="80"/>
      <c r="LL86" s="80"/>
      <c r="LM86" s="80"/>
      <c r="LN86" s="80"/>
      <c r="LO86" s="80">
        <v>20</v>
      </c>
      <c r="LP86" s="80"/>
      <c r="LQ86" s="80"/>
      <c r="LR86" s="80"/>
      <c r="LS86" s="80"/>
      <c r="LT86" s="80"/>
      <c r="LU86" s="80"/>
      <c r="LV86" s="80"/>
      <c r="LW86" s="80"/>
      <c r="LX86" s="80"/>
      <c r="LY86" s="80"/>
      <c r="LZ86" s="80"/>
      <c r="MA86" s="80"/>
      <c r="MB86" s="80"/>
      <c r="MC86" s="80"/>
      <c r="MD86" s="80"/>
      <c r="ME86" s="80"/>
      <c r="MF86" s="80"/>
      <c r="MG86" s="80"/>
      <c r="MH86" s="80"/>
      <c r="MI86" s="80"/>
      <c r="MJ86" s="80"/>
      <c r="MK86" s="80"/>
      <c r="ML86" s="80"/>
      <c r="MM86" s="80"/>
      <c r="MN86" s="80"/>
      <c r="MO86" s="80"/>
      <c r="MP86" s="80"/>
      <c r="MQ86" s="80"/>
      <c r="MR86" s="80"/>
      <c r="MS86" s="80"/>
      <c r="MT86" s="80"/>
      <c r="MU86" s="80"/>
      <c r="MV86" s="80"/>
      <c r="MW86" s="80"/>
      <c r="MX86" s="80"/>
      <c r="MY86" s="80"/>
      <c r="MZ86" s="80"/>
      <c r="NA86" s="80"/>
      <c r="NB86" s="80"/>
      <c r="NC86" s="80"/>
      <c r="ND86" s="80"/>
      <c r="NE86" s="80"/>
      <c r="NF86" s="80"/>
      <c r="NG86" s="80"/>
      <c r="NH86" s="80"/>
      <c r="NI86" s="80"/>
      <c r="NJ86" s="80"/>
      <c r="NK86" s="80"/>
      <c r="NL86" s="80"/>
      <c r="NM86" s="80"/>
      <c r="NN86" s="80"/>
      <c r="NO86" s="80"/>
      <c r="NP86" s="80"/>
      <c r="NQ86" s="80"/>
      <c r="NR86" s="80"/>
      <c r="NS86" s="80"/>
      <c r="NT86" s="80"/>
      <c r="NU86" s="80"/>
      <c r="NV86" s="80"/>
      <c r="NW86" s="80"/>
      <c r="NX86" s="80">
        <v>20</v>
      </c>
      <c r="NY86" s="80"/>
      <c r="NZ86" s="80"/>
      <c r="OA86" s="80"/>
      <c r="OB86" s="79">
        <v>7487</v>
      </c>
    </row>
    <row r="87" spans="1:392" ht="13.15">
      <c r="A87" s="27" t="s">
        <v>204</v>
      </c>
      <c r="B87" s="23" t="s">
        <v>203</v>
      </c>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v>26</v>
      </c>
      <c r="AE87" s="80"/>
      <c r="AF87" s="80"/>
      <c r="AG87" s="80"/>
      <c r="AH87" s="80"/>
      <c r="AI87" s="80"/>
      <c r="AJ87" s="80"/>
      <c r="AK87" s="80"/>
      <c r="AL87" s="80"/>
      <c r="AM87" s="80"/>
      <c r="AN87" s="80"/>
      <c r="AO87" s="80"/>
      <c r="AP87" s="80"/>
      <c r="AQ87" s="80"/>
      <c r="AR87" s="80"/>
      <c r="AS87" s="80"/>
      <c r="AT87" s="80"/>
      <c r="AU87" s="80"/>
      <c r="AV87" s="80"/>
      <c r="AW87" s="80"/>
      <c r="AX87" s="80"/>
      <c r="AY87" s="80"/>
      <c r="AZ87" s="80"/>
      <c r="BA87" s="80"/>
      <c r="BB87" s="80"/>
      <c r="BC87" s="80"/>
      <c r="BD87" s="80"/>
      <c r="BE87" s="80"/>
      <c r="BF87" s="80"/>
      <c r="BG87" s="80"/>
      <c r="BH87" s="80"/>
      <c r="BI87" s="80"/>
      <c r="BJ87" s="80"/>
      <c r="BK87" s="80"/>
      <c r="BL87" s="80"/>
      <c r="BM87" s="80">
        <v>1</v>
      </c>
      <c r="BN87" s="80"/>
      <c r="BO87" s="81"/>
      <c r="BP87" s="80"/>
      <c r="BQ87" s="80">
        <v>18</v>
      </c>
      <c r="BR87" s="80"/>
      <c r="BS87" s="80"/>
      <c r="BT87" s="80"/>
      <c r="BU87" s="80"/>
      <c r="BV87" s="80"/>
      <c r="BW87" s="80"/>
      <c r="BX87" s="80"/>
      <c r="BY87" s="80"/>
      <c r="BZ87" s="80">
        <v>69</v>
      </c>
      <c r="CA87" s="80"/>
      <c r="CB87" s="80"/>
      <c r="CC87" s="80"/>
      <c r="CD87" s="80">
        <v>8199</v>
      </c>
      <c r="CE87" s="80">
        <v>29</v>
      </c>
      <c r="CF87" s="80">
        <v>26</v>
      </c>
      <c r="CG87" s="80"/>
      <c r="CH87" s="80"/>
      <c r="CI87" s="80"/>
      <c r="CJ87" s="80"/>
      <c r="CK87" s="80"/>
      <c r="CL87" s="80"/>
      <c r="CM87" s="80"/>
      <c r="CN87" s="80"/>
      <c r="CO87" s="80"/>
      <c r="CP87" s="80"/>
      <c r="CQ87" s="80"/>
      <c r="CR87" s="80"/>
      <c r="CS87" s="80"/>
      <c r="CT87" s="80"/>
      <c r="CU87" s="80"/>
      <c r="CV87" s="80"/>
      <c r="CW87" s="80"/>
      <c r="CX87" s="80"/>
      <c r="CY87" s="80"/>
      <c r="CZ87" s="80"/>
      <c r="DA87" s="80"/>
      <c r="DB87" s="80"/>
      <c r="DC87" s="80"/>
      <c r="DD87" s="80"/>
      <c r="DE87" s="80"/>
      <c r="DF87" s="80"/>
      <c r="DG87" s="80">
        <v>6</v>
      </c>
      <c r="DH87" s="80"/>
      <c r="DI87" s="80"/>
      <c r="DJ87" s="80"/>
      <c r="DK87" s="80"/>
      <c r="DL87" s="80"/>
      <c r="DM87" s="80"/>
      <c r="DN87" s="80"/>
      <c r="DO87" s="80"/>
      <c r="DP87" s="80"/>
      <c r="DQ87" s="80"/>
      <c r="DR87" s="80"/>
      <c r="DS87" s="80"/>
      <c r="DT87" s="80"/>
      <c r="DU87" s="80"/>
      <c r="DV87" s="80">
        <v>54</v>
      </c>
      <c r="DW87" s="80"/>
      <c r="DX87" s="80"/>
      <c r="DY87" s="80"/>
      <c r="DZ87" s="80"/>
      <c r="EA87" s="80"/>
      <c r="EB87" s="80"/>
      <c r="EC87" s="80"/>
      <c r="ED87" s="80"/>
      <c r="EE87" s="80"/>
      <c r="EF87" s="80"/>
      <c r="EG87" s="80"/>
      <c r="EH87" s="80"/>
      <c r="EI87" s="80"/>
      <c r="EJ87" s="80"/>
      <c r="EK87" s="80"/>
      <c r="EL87" s="80"/>
      <c r="EM87" s="80"/>
      <c r="EN87" s="80"/>
      <c r="EO87" s="80"/>
      <c r="EP87" s="80"/>
      <c r="EQ87" s="80"/>
      <c r="ER87" s="80"/>
      <c r="ES87" s="80"/>
      <c r="ET87" s="80"/>
      <c r="EU87" s="80"/>
      <c r="EV87" s="80"/>
      <c r="EW87" s="80"/>
      <c r="EX87" s="80">
        <v>3</v>
      </c>
      <c r="EY87" s="80"/>
      <c r="EZ87" s="80"/>
      <c r="FA87" s="80"/>
      <c r="FB87" s="80"/>
      <c r="FC87" s="80"/>
      <c r="FD87" s="80"/>
      <c r="FE87" s="80"/>
      <c r="FF87" s="80"/>
      <c r="FG87" s="80"/>
      <c r="FH87" s="80"/>
      <c r="FI87" s="80"/>
      <c r="FJ87" s="80"/>
      <c r="FK87" s="80"/>
      <c r="FL87" s="80"/>
      <c r="FM87" s="80"/>
      <c r="FN87" s="80">
        <v>62</v>
      </c>
      <c r="FO87" s="80"/>
      <c r="FP87" s="80"/>
      <c r="FQ87" s="80"/>
      <c r="FR87" s="80"/>
      <c r="FS87" s="80"/>
      <c r="FT87" s="80">
        <v>21</v>
      </c>
      <c r="FU87" s="80"/>
      <c r="FV87" s="80"/>
      <c r="FW87" s="80"/>
      <c r="FX87" s="80"/>
      <c r="FY87" s="80"/>
      <c r="FZ87" s="80"/>
      <c r="GA87" s="80"/>
      <c r="GB87" s="80"/>
      <c r="GC87" s="80"/>
      <c r="GD87" s="80"/>
      <c r="GE87" s="80"/>
      <c r="GF87" s="80"/>
      <c r="GG87" s="80"/>
      <c r="GH87" s="80"/>
      <c r="GI87" s="80"/>
      <c r="GJ87" s="80"/>
      <c r="GK87" s="80"/>
      <c r="GL87" s="80"/>
      <c r="GM87" s="80"/>
      <c r="GN87" s="80"/>
      <c r="GO87" s="80"/>
      <c r="GP87" s="80"/>
      <c r="GQ87" s="80"/>
      <c r="GR87" s="80"/>
      <c r="GS87" s="80"/>
      <c r="GT87" s="80"/>
      <c r="GU87" s="80"/>
      <c r="GV87" s="80"/>
      <c r="GW87" s="80"/>
      <c r="GX87" s="80"/>
      <c r="GY87" s="80"/>
      <c r="GZ87" s="80"/>
      <c r="HA87" s="80"/>
      <c r="HB87" s="80"/>
      <c r="HC87" s="80"/>
      <c r="HD87" s="80"/>
      <c r="HE87" s="80"/>
      <c r="HF87" s="80"/>
      <c r="HG87" s="80"/>
      <c r="HH87" s="80"/>
      <c r="HI87" s="80"/>
      <c r="HJ87" s="80"/>
      <c r="HK87" s="80"/>
      <c r="HL87" s="80"/>
      <c r="HM87" s="80"/>
      <c r="HN87" s="80"/>
      <c r="HO87" s="80"/>
      <c r="HP87" s="80"/>
      <c r="HQ87" s="80"/>
      <c r="HR87" s="80"/>
      <c r="HS87" s="80"/>
      <c r="HT87" s="80"/>
      <c r="HU87" s="80"/>
      <c r="HV87" s="80"/>
      <c r="HW87" s="80"/>
      <c r="HX87" s="80"/>
      <c r="HY87" s="80"/>
      <c r="HZ87" s="80"/>
      <c r="IA87" s="80"/>
      <c r="IB87" s="80"/>
      <c r="IC87" s="80"/>
      <c r="ID87" s="80"/>
      <c r="IE87" s="80"/>
      <c r="IF87" s="80"/>
      <c r="IG87" s="80"/>
      <c r="IH87" s="80"/>
      <c r="II87" s="80"/>
      <c r="IJ87" s="80"/>
      <c r="IK87" s="80"/>
      <c r="IL87" s="80"/>
      <c r="IM87" s="80"/>
      <c r="IN87" s="80"/>
      <c r="IO87" s="80"/>
      <c r="IP87" s="80"/>
      <c r="IQ87" s="80"/>
      <c r="IR87" s="80"/>
      <c r="IS87" s="80"/>
      <c r="IT87" s="80"/>
      <c r="IU87" s="80"/>
      <c r="IV87" s="80"/>
      <c r="IW87" s="80"/>
      <c r="IX87" s="80"/>
      <c r="IY87" s="80"/>
      <c r="IZ87" s="80"/>
      <c r="JA87" s="80"/>
      <c r="JB87" s="80"/>
      <c r="JC87" s="80"/>
      <c r="JD87" s="80"/>
      <c r="JE87" s="80">
        <v>0</v>
      </c>
      <c r="JF87" s="80"/>
      <c r="JG87" s="80"/>
      <c r="JH87" s="80"/>
      <c r="JI87" s="80"/>
      <c r="JJ87" s="80"/>
      <c r="JK87" s="80"/>
      <c r="JL87" s="80"/>
      <c r="JM87" s="80"/>
      <c r="JN87" s="80"/>
      <c r="JO87" s="80"/>
      <c r="JP87" s="80">
        <v>46</v>
      </c>
      <c r="JQ87" s="80"/>
      <c r="JR87" s="80"/>
      <c r="JS87" s="80"/>
      <c r="JT87" s="80"/>
      <c r="JU87" s="80"/>
      <c r="JV87" s="80"/>
      <c r="JW87" s="80"/>
      <c r="JX87" s="80"/>
      <c r="JY87" s="80"/>
      <c r="JZ87" s="80"/>
      <c r="KA87" s="80"/>
      <c r="KB87" s="80"/>
      <c r="KC87" s="80"/>
      <c r="KD87" s="80"/>
      <c r="KE87" s="80"/>
      <c r="KF87" s="80"/>
      <c r="KG87" s="80"/>
      <c r="KH87" s="80"/>
      <c r="KI87" s="80"/>
      <c r="KJ87" s="80"/>
      <c r="KK87" s="80"/>
      <c r="KL87" s="80"/>
      <c r="KM87" s="80"/>
      <c r="KN87" s="80"/>
      <c r="KO87" s="80"/>
      <c r="KP87" s="80"/>
      <c r="KQ87" s="80"/>
      <c r="KR87" s="80"/>
      <c r="KS87" s="80"/>
      <c r="KT87" s="80"/>
      <c r="KU87" s="80"/>
      <c r="KV87" s="80"/>
      <c r="KW87" s="80"/>
      <c r="KX87" s="80"/>
      <c r="KY87" s="80"/>
      <c r="KZ87" s="80"/>
      <c r="LA87" s="80"/>
      <c r="LB87" s="80"/>
      <c r="LC87" s="80"/>
      <c r="LD87" s="80"/>
      <c r="LE87" s="80"/>
      <c r="LF87" s="80"/>
      <c r="LG87" s="80">
        <v>15</v>
      </c>
      <c r="LH87" s="80"/>
      <c r="LI87" s="80"/>
      <c r="LJ87" s="80"/>
      <c r="LK87" s="80"/>
      <c r="LL87" s="80"/>
      <c r="LM87" s="80"/>
      <c r="LN87" s="80"/>
      <c r="LO87" s="80">
        <v>46</v>
      </c>
      <c r="LP87" s="80"/>
      <c r="LQ87" s="80"/>
      <c r="LR87" s="80"/>
      <c r="LS87" s="80"/>
      <c r="LT87" s="80"/>
      <c r="LU87" s="80"/>
      <c r="LV87" s="80"/>
      <c r="LW87" s="80"/>
      <c r="LX87" s="80"/>
      <c r="LY87" s="80"/>
      <c r="LZ87" s="80"/>
      <c r="MA87" s="80"/>
      <c r="MB87" s="80"/>
      <c r="MC87" s="80"/>
      <c r="MD87" s="80"/>
      <c r="ME87" s="80"/>
      <c r="MF87" s="80"/>
      <c r="MG87" s="80"/>
      <c r="MH87" s="80"/>
      <c r="MI87" s="80"/>
      <c r="MJ87" s="80"/>
      <c r="MK87" s="80"/>
      <c r="ML87" s="80"/>
      <c r="MM87" s="80"/>
      <c r="MN87" s="80"/>
      <c r="MO87" s="80"/>
      <c r="MP87" s="80"/>
      <c r="MQ87" s="80"/>
      <c r="MR87" s="80"/>
      <c r="MS87" s="80"/>
      <c r="MT87" s="80"/>
      <c r="MU87" s="80"/>
      <c r="MV87" s="80"/>
      <c r="MW87" s="80"/>
      <c r="MX87" s="80"/>
      <c r="MY87" s="80"/>
      <c r="MZ87" s="80"/>
      <c r="NA87" s="80"/>
      <c r="NB87" s="80"/>
      <c r="NC87" s="80"/>
      <c r="ND87" s="80"/>
      <c r="NE87" s="80"/>
      <c r="NF87" s="80"/>
      <c r="NG87" s="80"/>
      <c r="NH87" s="80"/>
      <c r="NI87" s="80"/>
      <c r="NJ87" s="80"/>
      <c r="NK87" s="80"/>
      <c r="NL87" s="80"/>
      <c r="NM87" s="80"/>
      <c r="NN87" s="80"/>
      <c r="NO87" s="80"/>
      <c r="NP87" s="80"/>
      <c r="NQ87" s="80"/>
      <c r="NR87" s="80"/>
      <c r="NS87" s="80"/>
      <c r="NT87" s="80"/>
      <c r="NU87" s="80"/>
      <c r="NV87" s="80"/>
      <c r="NW87" s="80"/>
      <c r="NX87" s="80">
        <v>4</v>
      </c>
      <c r="NY87" s="80"/>
      <c r="NZ87" s="80"/>
      <c r="OA87" s="80"/>
      <c r="OB87" s="79">
        <v>8623</v>
      </c>
    </row>
    <row r="88" spans="1:392" ht="13.15">
      <c r="A88" s="27">
        <v>332996</v>
      </c>
      <c r="B88" s="23" t="s">
        <v>205</v>
      </c>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v>22</v>
      </c>
      <c r="AE88" s="80"/>
      <c r="AF88" s="80"/>
      <c r="AG88" s="80"/>
      <c r="AH88" s="80"/>
      <c r="AI88" s="80"/>
      <c r="AJ88" s="80"/>
      <c r="AK88" s="80"/>
      <c r="AL88" s="80"/>
      <c r="AM88" s="80"/>
      <c r="AN88" s="80"/>
      <c r="AO88" s="80"/>
      <c r="AP88" s="80"/>
      <c r="AQ88" s="80"/>
      <c r="AR88" s="80"/>
      <c r="AS88" s="80"/>
      <c r="AT88" s="80"/>
      <c r="AU88" s="80"/>
      <c r="AV88" s="80"/>
      <c r="AW88" s="80"/>
      <c r="AX88" s="80"/>
      <c r="AY88" s="80"/>
      <c r="AZ88" s="80"/>
      <c r="BA88" s="80"/>
      <c r="BB88" s="80"/>
      <c r="BC88" s="80"/>
      <c r="BD88" s="80"/>
      <c r="BE88" s="80"/>
      <c r="BF88" s="80">
        <v>16</v>
      </c>
      <c r="BG88" s="80"/>
      <c r="BH88" s="80"/>
      <c r="BI88" s="80"/>
      <c r="BJ88" s="80"/>
      <c r="BK88" s="80"/>
      <c r="BL88" s="80"/>
      <c r="BM88" s="80"/>
      <c r="BN88" s="80">
        <v>25</v>
      </c>
      <c r="BO88" s="81"/>
      <c r="BP88" s="80"/>
      <c r="BQ88" s="80">
        <v>21</v>
      </c>
      <c r="BR88" s="80"/>
      <c r="BS88" s="80"/>
      <c r="BT88" s="80"/>
      <c r="BU88" s="80"/>
      <c r="BV88" s="80"/>
      <c r="BW88" s="80"/>
      <c r="BX88" s="80">
        <v>9</v>
      </c>
      <c r="BY88" s="80"/>
      <c r="BZ88" s="80"/>
      <c r="CA88" s="80"/>
      <c r="CB88" s="80"/>
      <c r="CC88" s="80"/>
      <c r="CD88" s="80"/>
      <c r="CE88" s="80">
        <v>6960</v>
      </c>
      <c r="CF88" s="80">
        <v>91</v>
      </c>
      <c r="CG88" s="80"/>
      <c r="CH88" s="80"/>
      <c r="CI88" s="80"/>
      <c r="CJ88" s="80"/>
      <c r="CK88" s="80"/>
      <c r="CL88" s="80"/>
      <c r="CM88" s="80"/>
      <c r="CN88" s="80"/>
      <c r="CO88" s="80"/>
      <c r="CP88" s="80"/>
      <c r="CQ88" s="80"/>
      <c r="CR88" s="80"/>
      <c r="CS88" s="80"/>
      <c r="CT88" s="80"/>
      <c r="CU88" s="80"/>
      <c r="CV88" s="80"/>
      <c r="CW88" s="80"/>
      <c r="CX88" s="80"/>
      <c r="CY88" s="80"/>
      <c r="CZ88" s="80"/>
      <c r="DA88" s="80"/>
      <c r="DB88" s="80"/>
      <c r="DC88" s="80"/>
      <c r="DD88" s="80"/>
      <c r="DE88" s="80"/>
      <c r="DF88" s="80"/>
      <c r="DG88" s="80"/>
      <c r="DH88" s="80"/>
      <c r="DI88" s="80"/>
      <c r="DJ88" s="80"/>
      <c r="DK88" s="80"/>
      <c r="DL88" s="80"/>
      <c r="DM88" s="80"/>
      <c r="DN88" s="80"/>
      <c r="DO88" s="80"/>
      <c r="DP88" s="80"/>
      <c r="DQ88" s="80"/>
      <c r="DR88" s="80"/>
      <c r="DS88" s="80"/>
      <c r="DT88" s="80"/>
      <c r="DU88" s="80"/>
      <c r="DV88" s="80"/>
      <c r="DW88" s="80"/>
      <c r="DX88" s="80"/>
      <c r="DY88" s="80">
        <v>14</v>
      </c>
      <c r="DZ88" s="80"/>
      <c r="EA88" s="80"/>
      <c r="EB88" s="80"/>
      <c r="EC88" s="80"/>
      <c r="ED88" s="80"/>
      <c r="EE88" s="80"/>
      <c r="EF88" s="80"/>
      <c r="EG88" s="80"/>
      <c r="EH88" s="80"/>
      <c r="EI88" s="80"/>
      <c r="EJ88" s="80"/>
      <c r="EK88" s="80"/>
      <c r="EL88" s="80"/>
      <c r="EM88" s="80"/>
      <c r="EN88" s="80"/>
      <c r="EO88" s="80"/>
      <c r="EP88" s="80"/>
      <c r="EQ88" s="80"/>
      <c r="ER88" s="80"/>
      <c r="ES88" s="80"/>
      <c r="ET88" s="80"/>
      <c r="EU88" s="80"/>
      <c r="EV88" s="80"/>
      <c r="EW88" s="80"/>
      <c r="EX88" s="80"/>
      <c r="EY88" s="80"/>
      <c r="EZ88" s="80"/>
      <c r="FA88" s="80"/>
      <c r="FB88" s="80"/>
      <c r="FC88" s="80"/>
      <c r="FD88" s="80"/>
      <c r="FE88" s="80"/>
      <c r="FF88" s="80"/>
      <c r="FG88" s="80"/>
      <c r="FH88" s="80"/>
      <c r="FI88" s="80"/>
      <c r="FJ88" s="80"/>
      <c r="FK88" s="80"/>
      <c r="FL88" s="80"/>
      <c r="FM88" s="80"/>
      <c r="FN88" s="80"/>
      <c r="FO88" s="80"/>
      <c r="FP88" s="80"/>
      <c r="FQ88" s="80"/>
      <c r="FR88" s="80"/>
      <c r="FS88" s="80"/>
      <c r="FT88" s="80"/>
      <c r="FU88" s="80"/>
      <c r="FV88" s="80"/>
      <c r="FW88" s="80"/>
      <c r="FX88" s="80"/>
      <c r="FY88" s="80"/>
      <c r="FZ88" s="80"/>
      <c r="GA88" s="80"/>
      <c r="GB88" s="80"/>
      <c r="GC88" s="80"/>
      <c r="GD88" s="80"/>
      <c r="GE88" s="80"/>
      <c r="GF88" s="80"/>
      <c r="GG88" s="80"/>
      <c r="GH88" s="80"/>
      <c r="GI88" s="80"/>
      <c r="GJ88" s="80"/>
      <c r="GK88" s="80"/>
      <c r="GL88" s="80"/>
      <c r="GM88" s="80"/>
      <c r="GN88" s="80"/>
      <c r="GO88" s="80"/>
      <c r="GP88" s="80"/>
      <c r="GQ88" s="80"/>
      <c r="GR88" s="80"/>
      <c r="GS88" s="80"/>
      <c r="GT88" s="80"/>
      <c r="GU88" s="80"/>
      <c r="GV88" s="80"/>
      <c r="GW88" s="80"/>
      <c r="GX88" s="80"/>
      <c r="GY88" s="80"/>
      <c r="GZ88" s="80"/>
      <c r="HA88" s="80"/>
      <c r="HB88" s="80"/>
      <c r="HC88" s="80"/>
      <c r="HD88" s="80"/>
      <c r="HE88" s="80"/>
      <c r="HF88" s="80"/>
      <c r="HG88" s="80"/>
      <c r="HH88" s="80"/>
      <c r="HI88" s="80"/>
      <c r="HJ88" s="80"/>
      <c r="HK88" s="80"/>
      <c r="HL88" s="80"/>
      <c r="HM88" s="80"/>
      <c r="HN88" s="80"/>
      <c r="HO88" s="80"/>
      <c r="HP88" s="80"/>
      <c r="HQ88" s="80"/>
      <c r="HR88" s="80"/>
      <c r="HS88" s="80"/>
      <c r="HT88" s="80"/>
      <c r="HU88" s="80"/>
      <c r="HV88" s="80"/>
      <c r="HW88" s="80"/>
      <c r="HX88" s="80"/>
      <c r="HY88" s="80"/>
      <c r="HZ88" s="80"/>
      <c r="IA88" s="80"/>
      <c r="IB88" s="80"/>
      <c r="IC88" s="80"/>
      <c r="ID88" s="80"/>
      <c r="IE88" s="80"/>
      <c r="IF88" s="80"/>
      <c r="IG88" s="80"/>
      <c r="IH88" s="80"/>
      <c r="II88" s="80"/>
      <c r="IJ88" s="80"/>
      <c r="IK88" s="80"/>
      <c r="IL88" s="80"/>
      <c r="IM88" s="80"/>
      <c r="IN88" s="80"/>
      <c r="IO88" s="80"/>
      <c r="IP88" s="80"/>
      <c r="IQ88" s="80"/>
      <c r="IR88" s="80"/>
      <c r="IS88" s="80"/>
      <c r="IT88" s="80"/>
      <c r="IU88" s="80"/>
      <c r="IV88" s="80"/>
      <c r="IW88" s="80"/>
      <c r="IX88" s="80"/>
      <c r="IY88" s="80"/>
      <c r="IZ88" s="80"/>
      <c r="JA88" s="80"/>
      <c r="JB88" s="80"/>
      <c r="JC88" s="80"/>
      <c r="JD88" s="80"/>
      <c r="JE88" s="80"/>
      <c r="JF88" s="80"/>
      <c r="JG88" s="80"/>
      <c r="JH88" s="80"/>
      <c r="JI88" s="80"/>
      <c r="JJ88" s="80"/>
      <c r="JK88" s="80"/>
      <c r="JL88" s="80"/>
      <c r="JM88" s="80"/>
      <c r="JN88" s="80">
        <v>21</v>
      </c>
      <c r="JO88" s="80"/>
      <c r="JP88" s="80">
        <v>117</v>
      </c>
      <c r="JQ88" s="80"/>
      <c r="JR88" s="80"/>
      <c r="JS88" s="80"/>
      <c r="JT88" s="80"/>
      <c r="JU88" s="80"/>
      <c r="JV88" s="80"/>
      <c r="JW88" s="80"/>
      <c r="JX88" s="80"/>
      <c r="JY88" s="80"/>
      <c r="JZ88" s="80"/>
      <c r="KA88" s="80"/>
      <c r="KB88" s="80"/>
      <c r="KC88" s="80"/>
      <c r="KD88" s="80"/>
      <c r="KE88" s="80"/>
      <c r="KF88" s="80"/>
      <c r="KG88" s="80"/>
      <c r="KH88" s="80"/>
      <c r="KI88" s="80"/>
      <c r="KJ88" s="80"/>
      <c r="KK88" s="80"/>
      <c r="KL88" s="80"/>
      <c r="KM88" s="80"/>
      <c r="KN88" s="80"/>
      <c r="KO88" s="80"/>
      <c r="KP88" s="80"/>
      <c r="KQ88" s="80"/>
      <c r="KR88" s="80"/>
      <c r="KS88" s="80"/>
      <c r="KT88" s="80"/>
      <c r="KU88" s="80"/>
      <c r="KV88" s="80"/>
      <c r="KW88" s="80"/>
      <c r="KX88" s="80"/>
      <c r="KY88" s="80"/>
      <c r="KZ88" s="80"/>
      <c r="LA88" s="80"/>
      <c r="LB88" s="80"/>
      <c r="LC88" s="80"/>
      <c r="LD88" s="80"/>
      <c r="LE88" s="80"/>
      <c r="LF88" s="80"/>
      <c r="LG88" s="80">
        <v>11</v>
      </c>
      <c r="LH88" s="80"/>
      <c r="LI88" s="80"/>
      <c r="LJ88" s="80"/>
      <c r="LK88" s="80"/>
      <c r="LL88" s="80"/>
      <c r="LM88" s="80"/>
      <c r="LN88" s="80"/>
      <c r="LO88" s="80">
        <v>19</v>
      </c>
      <c r="LP88" s="80"/>
      <c r="LQ88" s="80"/>
      <c r="LR88" s="80"/>
      <c r="LS88" s="80"/>
      <c r="LT88" s="80"/>
      <c r="LU88" s="80"/>
      <c r="LV88" s="80"/>
      <c r="LW88" s="80"/>
      <c r="LX88" s="80"/>
      <c r="LY88" s="80"/>
      <c r="LZ88" s="80"/>
      <c r="MA88" s="80"/>
      <c r="MB88" s="80"/>
      <c r="MC88" s="80"/>
      <c r="MD88" s="80"/>
      <c r="ME88" s="80"/>
      <c r="MF88" s="80"/>
      <c r="MG88" s="80"/>
      <c r="MH88" s="80"/>
      <c r="MI88" s="80"/>
      <c r="MJ88" s="80"/>
      <c r="MK88" s="80"/>
      <c r="ML88" s="80"/>
      <c r="MM88" s="80"/>
      <c r="MN88" s="80"/>
      <c r="MO88" s="80"/>
      <c r="MP88" s="80"/>
      <c r="MQ88" s="80"/>
      <c r="MR88" s="80"/>
      <c r="MS88" s="80"/>
      <c r="MT88" s="80"/>
      <c r="MU88" s="80"/>
      <c r="MV88" s="80"/>
      <c r="MW88" s="80"/>
      <c r="MX88" s="80"/>
      <c r="MY88" s="80"/>
      <c r="MZ88" s="80"/>
      <c r="NA88" s="80"/>
      <c r="NB88" s="80"/>
      <c r="NC88" s="80"/>
      <c r="ND88" s="80"/>
      <c r="NE88" s="80"/>
      <c r="NF88" s="80"/>
      <c r="NG88" s="80"/>
      <c r="NH88" s="80"/>
      <c r="NI88" s="80"/>
      <c r="NJ88" s="80"/>
      <c r="NK88" s="80"/>
      <c r="NL88" s="80"/>
      <c r="NM88" s="80"/>
      <c r="NN88" s="80"/>
      <c r="NO88" s="80"/>
      <c r="NP88" s="80"/>
      <c r="NQ88" s="80"/>
      <c r="NR88" s="80"/>
      <c r="NS88" s="80"/>
      <c r="NT88" s="80"/>
      <c r="NU88" s="80"/>
      <c r="NV88" s="80"/>
      <c r="NW88" s="80"/>
      <c r="NX88" s="80">
        <v>14</v>
      </c>
      <c r="NY88" s="80"/>
      <c r="NZ88" s="80"/>
      <c r="OA88" s="80"/>
      <c r="OB88" s="79">
        <v>7342</v>
      </c>
    </row>
    <row r="89" spans="1:392" ht="13.15">
      <c r="A89" s="27" t="s">
        <v>207</v>
      </c>
      <c r="B89" s="23" t="s">
        <v>206</v>
      </c>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v>54</v>
      </c>
      <c r="AE89" s="80"/>
      <c r="AF89" s="80"/>
      <c r="AG89" s="80"/>
      <c r="AH89" s="80"/>
      <c r="AI89" s="80"/>
      <c r="AJ89" s="80"/>
      <c r="AK89" s="80"/>
      <c r="AL89" s="80"/>
      <c r="AM89" s="80"/>
      <c r="AN89" s="80"/>
      <c r="AO89" s="80"/>
      <c r="AP89" s="80">
        <v>17</v>
      </c>
      <c r="AQ89" s="80">
        <v>6</v>
      </c>
      <c r="AR89" s="80"/>
      <c r="AS89" s="80"/>
      <c r="AT89" s="80"/>
      <c r="AU89" s="80"/>
      <c r="AV89" s="80"/>
      <c r="AW89" s="80"/>
      <c r="AX89" s="80">
        <v>6</v>
      </c>
      <c r="AY89" s="80"/>
      <c r="AZ89" s="80"/>
      <c r="BA89" s="80"/>
      <c r="BB89" s="80"/>
      <c r="BC89" s="80">
        <v>7</v>
      </c>
      <c r="BD89" s="80">
        <v>7</v>
      </c>
      <c r="BE89" s="80"/>
      <c r="BF89" s="80"/>
      <c r="BG89" s="80"/>
      <c r="BH89" s="80"/>
      <c r="BI89" s="80">
        <v>7</v>
      </c>
      <c r="BJ89" s="80">
        <v>19</v>
      </c>
      <c r="BK89" s="80"/>
      <c r="BL89" s="80">
        <v>6</v>
      </c>
      <c r="BM89" s="80">
        <v>2</v>
      </c>
      <c r="BN89" s="80">
        <v>8</v>
      </c>
      <c r="BO89" s="81">
        <v>13</v>
      </c>
      <c r="BP89" s="80"/>
      <c r="BQ89" s="80">
        <v>120</v>
      </c>
      <c r="BR89" s="80">
        <v>380</v>
      </c>
      <c r="BS89" s="80">
        <v>29</v>
      </c>
      <c r="BT89" s="80">
        <v>47</v>
      </c>
      <c r="BU89" s="80">
        <v>85</v>
      </c>
      <c r="BV89" s="80">
        <v>77</v>
      </c>
      <c r="BW89" s="80">
        <v>11</v>
      </c>
      <c r="BX89" s="80">
        <v>47</v>
      </c>
      <c r="BY89" s="80">
        <v>26</v>
      </c>
      <c r="BZ89" s="80">
        <v>2</v>
      </c>
      <c r="CA89" s="80">
        <v>10</v>
      </c>
      <c r="CB89" s="80">
        <v>41</v>
      </c>
      <c r="CC89" s="80"/>
      <c r="CD89" s="80"/>
      <c r="CE89" s="80">
        <v>32</v>
      </c>
      <c r="CF89" s="80">
        <v>16434</v>
      </c>
      <c r="CG89" s="80"/>
      <c r="CH89" s="80"/>
      <c r="CI89" s="80"/>
      <c r="CJ89" s="80"/>
      <c r="CK89" s="80"/>
      <c r="CL89" s="80"/>
      <c r="CM89" s="80"/>
      <c r="CN89" s="80">
        <v>21</v>
      </c>
      <c r="CO89" s="80"/>
      <c r="CP89" s="80"/>
      <c r="CQ89" s="80"/>
      <c r="CR89" s="80"/>
      <c r="CS89" s="80"/>
      <c r="CT89" s="80"/>
      <c r="CU89" s="80">
        <v>26</v>
      </c>
      <c r="CV89" s="80">
        <v>8</v>
      </c>
      <c r="CW89" s="80">
        <v>1</v>
      </c>
      <c r="CX89" s="80">
        <v>7</v>
      </c>
      <c r="CY89" s="80"/>
      <c r="CZ89" s="80"/>
      <c r="DA89" s="80"/>
      <c r="DB89" s="80"/>
      <c r="DC89" s="80"/>
      <c r="DD89" s="80"/>
      <c r="DE89" s="80"/>
      <c r="DF89" s="80"/>
      <c r="DG89" s="80">
        <v>18</v>
      </c>
      <c r="DH89" s="80"/>
      <c r="DI89" s="80"/>
      <c r="DJ89" s="80"/>
      <c r="DK89" s="80"/>
      <c r="DL89" s="80"/>
      <c r="DM89" s="80"/>
      <c r="DN89" s="80"/>
      <c r="DO89" s="80"/>
      <c r="DP89" s="80"/>
      <c r="DQ89" s="80"/>
      <c r="DR89" s="80">
        <v>1</v>
      </c>
      <c r="DS89" s="80"/>
      <c r="DT89" s="80"/>
      <c r="DU89" s="80"/>
      <c r="DV89" s="80"/>
      <c r="DW89" s="80"/>
      <c r="DX89" s="80"/>
      <c r="DY89" s="80"/>
      <c r="DZ89" s="80"/>
      <c r="EA89" s="80"/>
      <c r="EB89" s="80"/>
      <c r="EC89" s="80"/>
      <c r="ED89" s="80"/>
      <c r="EE89" s="80"/>
      <c r="EF89" s="80"/>
      <c r="EG89" s="80"/>
      <c r="EH89" s="80"/>
      <c r="EI89" s="80"/>
      <c r="EJ89" s="80"/>
      <c r="EK89" s="80"/>
      <c r="EL89" s="80"/>
      <c r="EM89" s="80"/>
      <c r="EN89" s="80"/>
      <c r="EO89" s="80"/>
      <c r="EP89" s="80"/>
      <c r="EQ89" s="80"/>
      <c r="ER89" s="80"/>
      <c r="ES89" s="80"/>
      <c r="ET89" s="80"/>
      <c r="EU89" s="80"/>
      <c r="EV89" s="80"/>
      <c r="EW89" s="80"/>
      <c r="EX89" s="80"/>
      <c r="EY89" s="80"/>
      <c r="EZ89" s="80"/>
      <c r="FA89" s="80"/>
      <c r="FB89" s="80"/>
      <c r="FC89" s="80"/>
      <c r="FD89" s="80"/>
      <c r="FE89" s="80"/>
      <c r="FF89" s="80"/>
      <c r="FG89" s="80">
        <v>5</v>
      </c>
      <c r="FH89" s="80">
        <v>69</v>
      </c>
      <c r="FI89" s="80"/>
      <c r="FJ89" s="80"/>
      <c r="FK89" s="80"/>
      <c r="FL89" s="80"/>
      <c r="FM89" s="80"/>
      <c r="FN89" s="80"/>
      <c r="FO89" s="80"/>
      <c r="FP89" s="80"/>
      <c r="FQ89" s="80"/>
      <c r="FR89" s="80"/>
      <c r="FS89" s="80"/>
      <c r="FT89" s="80"/>
      <c r="FU89" s="80"/>
      <c r="FV89" s="80"/>
      <c r="FW89" s="80"/>
      <c r="FX89" s="80"/>
      <c r="FY89" s="80"/>
      <c r="FZ89" s="80"/>
      <c r="GA89" s="80">
        <v>54</v>
      </c>
      <c r="GB89" s="80"/>
      <c r="GC89" s="80"/>
      <c r="GD89" s="80"/>
      <c r="GE89" s="80"/>
      <c r="GF89" s="80"/>
      <c r="GG89" s="80"/>
      <c r="GH89" s="80">
        <v>2</v>
      </c>
      <c r="GI89" s="80"/>
      <c r="GJ89" s="80"/>
      <c r="GK89" s="80"/>
      <c r="GL89" s="80"/>
      <c r="GM89" s="80">
        <v>11</v>
      </c>
      <c r="GN89" s="80"/>
      <c r="GO89" s="80"/>
      <c r="GP89" s="80"/>
      <c r="GQ89" s="80"/>
      <c r="GR89" s="80"/>
      <c r="GS89" s="80"/>
      <c r="GT89" s="80"/>
      <c r="GU89" s="80"/>
      <c r="GV89" s="80"/>
      <c r="GW89" s="80"/>
      <c r="GX89" s="80"/>
      <c r="GY89" s="80"/>
      <c r="GZ89" s="80"/>
      <c r="HA89" s="80"/>
      <c r="HB89" s="80"/>
      <c r="HC89" s="80"/>
      <c r="HD89" s="80"/>
      <c r="HE89" s="80"/>
      <c r="HF89" s="80"/>
      <c r="HG89" s="80"/>
      <c r="HH89" s="80"/>
      <c r="HI89" s="80"/>
      <c r="HJ89" s="80"/>
      <c r="HK89" s="80"/>
      <c r="HL89" s="80"/>
      <c r="HM89" s="80"/>
      <c r="HN89" s="80"/>
      <c r="HO89" s="80"/>
      <c r="HP89" s="80"/>
      <c r="HQ89" s="80"/>
      <c r="HR89" s="80"/>
      <c r="HS89" s="80"/>
      <c r="HT89" s="80"/>
      <c r="HU89" s="80"/>
      <c r="HV89" s="80"/>
      <c r="HW89" s="80"/>
      <c r="HX89" s="80">
        <v>0</v>
      </c>
      <c r="HY89" s="80"/>
      <c r="HZ89" s="80">
        <v>2</v>
      </c>
      <c r="IA89" s="80"/>
      <c r="IB89" s="80"/>
      <c r="IC89" s="80">
        <v>9</v>
      </c>
      <c r="ID89" s="80"/>
      <c r="IE89" s="80"/>
      <c r="IF89" s="80"/>
      <c r="IG89" s="80"/>
      <c r="IH89" s="80"/>
      <c r="II89" s="80"/>
      <c r="IJ89" s="80"/>
      <c r="IK89" s="80"/>
      <c r="IL89" s="80"/>
      <c r="IM89" s="80"/>
      <c r="IN89" s="80"/>
      <c r="IO89" s="80"/>
      <c r="IP89" s="80"/>
      <c r="IQ89" s="80"/>
      <c r="IR89" s="80"/>
      <c r="IS89" s="80"/>
      <c r="IT89" s="80"/>
      <c r="IU89" s="80"/>
      <c r="IV89" s="80"/>
      <c r="IW89" s="80"/>
      <c r="IX89" s="80"/>
      <c r="IY89" s="80"/>
      <c r="IZ89" s="80"/>
      <c r="JA89" s="80"/>
      <c r="JB89" s="80"/>
      <c r="JC89" s="80"/>
      <c r="JD89" s="80"/>
      <c r="JE89" s="80"/>
      <c r="JF89" s="80"/>
      <c r="JG89" s="80"/>
      <c r="JH89" s="80">
        <v>1</v>
      </c>
      <c r="JI89" s="80">
        <v>97</v>
      </c>
      <c r="JJ89" s="80"/>
      <c r="JK89" s="80"/>
      <c r="JL89" s="80">
        <v>48</v>
      </c>
      <c r="JM89" s="80"/>
      <c r="JN89" s="80"/>
      <c r="JO89" s="80"/>
      <c r="JP89" s="80">
        <v>267</v>
      </c>
      <c r="JQ89" s="80"/>
      <c r="JR89" s="80"/>
      <c r="JS89" s="80"/>
      <c r="JT89" s="80"/>
      <c r="JU89" s="80"/>
      <c r="JV89" s="80"/>
      <c r="JW89" s="80"/>
      <c r="JX89" s="80"/>
      <c r="JY89" s="80"/>
      <c r="JZ89" s="80"/>
      <c r="KA89" s="80"/>
      <c r="KB89" s="80"/>
      <c r="KC89" s="80"/>
      <c r="KD89" s="80"/>
      <c r="KE89" s="80"/>
      <c r="KF89" s="80"/>
      <c r="KG89" s="80"/>
      <c r="KH89" s="80"/>
      <c r="KI89" s="80"/>
      <c r="KJ89" s="80"/>
      <c r="KK89" s="80"/>
      <c r="KL89" s="80"/>
      <c r="KM89" s="80"/>
      <c r="KN89" s="80"/>
      <c r="KO89" s="80"/>
      <c r="KP89" s="80"/>
      <c r="KQ89" s="80"/>
      <c r="KR89" s="80"/>
      <c r="KS89" s="80"/>
      <c r="KT89" s="80"/>
      <c r="KU89" s="80"/>
      <c r="KV89" s="80"/>
      <c r="KW89" s="80"/>
      <c r="KX89" s="80"/>
      <c r="KY89" s="80"/>
      <c r="KZ89" s="80"/>
      <c r="LA89" s="80"/>
      <c r="LB89" s="80"/>
      <c r="LC89" s="80"/>
      <c r="LD89" s="80"/>
      <c r="LE89" s="80"/>
      <c r="LF89" s="80"/>
      <c r="LG89" s="80">
        <v>30</v>
      </c>
      <c r="LH89" s="80"/>
      <c r="LI89" s="80"/>
      <c r="LJ89" s="80"/>
      <c r="LK89" s="80"/>
      <c r="LL89" s="80"/>
      <c r="LM89" s="80"/>
      <c r="LN89" s="80"/>
      <c r="LO89" s="80">
        <v>51</v>
      </c>
      <c r="LP89" s="80"/>
      <c r="LQ89" s="80"/>
      <c r="LR89" s="80"/>
      <c r="LS89" s="80"/>
      <c r="LT89" s="80"/>
      <c r="LU89" s="80"/>
      <c r="LV89" s="80"/>
      <c r="LW89" s="80"/>
      <c r="LX89" s="80"/>
      <c r="LY89" s="80"/>
      <c r="LZ89" s="80"/>
      <c r="MA89" s="80"/>
      <c r="MB89" s="80"/>
      <c r="MC89" s="80"/>
      <c r="MD89" s="80"/>
      <c r="ME89" s="80"/>
      <c r="MF89" s="80"/>
      <c r="MG89" s="80"/>
      <c r="MH89" s="80"/>
      <c r="MI89" s="80"/>
      <c r="MJ89" s="80"/>
      <c r="MK89" s="80"/>
      <c r="ML89" s="80"/>
      <c r="MM89" s="80"/>
      <c r="MN89" s="80"/>
      <c r="MO89" s="80"/>
      <c r="MP89" s="80"/>
      <c r="MQ89" s="80"/>
      <c r="MR89" s="80"/>
      <c r="MS89" s="80"/>
      <c r="MT89" s="80"/>
      <c r="MU89" s="80"/>
      <c r="MV89" s="80"/>
      <c r="MW89" s="80"/>
      <c r="MX89" s="80"/>
      <c r="MY89" s="80"/>
      <c r="MZ89" s="80"/>
      <c r="NA89" s="80"/>
      <c r="NB89" s="80"/>
      <c r="NC89" s="80"/>
      <c r="ND89" s="80"/>
      <c r="NE89" s="80"/>
      <c r="NF89" s="80"/>
      <c r="NG89" s="80"/>
      <c r="NH89" s="80"/>
      <c r="NI89" s="80"/>
      <c r="NJ89" s="80"/>
      <c r="NK89" s="80"/>
      <c r="NL89" s="80"/>
      <c r="NM89" s="80"/>
      <c r="NN89" s="80"/>
      <c r="NO89" s="80"/>
      <c r="NP89" s="80"/>
      <c r="NQ89" s="80"/>
      <c r="NR89" s="80"/>
      <c r="NS89" s="80"/>
      <c r="NT89" s="80"/>
      <c r="NU89" s="80"/>
      <c r="NV89" s="80"/>
      <c r="NW89" s="80"/>
      <c r="NX89" s="80">
        <v>65</v>
      </c>
      <c r="NY89" s="80"/>
      <c r="NZ89" s="80"/>
      <c r="OA89" s="80"/>
      <c r="OB89" s="79">
        <v>18286</v>
      </c>
    </row>
    <row r="90" spans="1:392" ht="13.15">
      <c r="A90" s="27">
        <v>333111</v>
      </c>
      <c r="B90" s="23" t="s">
        <v>208</v>
      </c>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v>15</v>
      </c>
      <c r="AE90" s="80"/>
      <c r="AF90" s="80"/>
      <c r="AG90" s="80"/>
      <c r="AH90" s="80"/>
      <c r="AI90" s="80"/>
      <c r="AJ90" s="80"/>
      <c r="AK90" s="80"/>
      <c r="AL90" s="80"/>
      <c r="AM90" s="80"/>
      <c r="AN90" s="80"/>
      <c r="AO90" s="80"/>
      <c r="AP90" s="80"/>
      <c r="AQ90" s="80"/>
      <c r="AR90" s="80"/>
      <c r="AS90" s="80"/>
      <c r="AT90" s="80"/>
      <c r="AU90" s="80"/>
      <c r="AV90" s="80"/>
      <c r="AW90" s="80"/>
      <c r="AX90" s="80"/>
      <c r="AY90" s="80"/>
      <c r="AZ90" s="80"/>
      <c r="BA90" s="80"/>
      <c r="BB90" s="80"/>
      <c r="BC90" s="80">
        <v>71</v>
      </c>
      <c r="BD90" s="80">
        <v>1</v>
      </c>
      <c r="BE90" s="80"/>
      <c r="BF90" s="80"/>
      <c r="BG90" s="80"/>
      <c r="BH90" s="80"/>
      <c r="BI90" s="80"/>
      <c r="BJ90" s="80"/>
      <c r="BK90" s="80"/>
      <c r="BL90" s="80"/>
      <c r="BM90" s="80">
        <v>5</v>
      </c>
      <c r="BN90" s="80"/>
      <c r="BO90" s="81"/>
      <c r="BP90" s="80"/>
      <c r="BQ90" s="80">
        <v>47</v>
      </c>
      <c r="BR90" s="80">
        <v>24</v>
      </c>
      <c r="BS90" s="80"/>
      <c r="BT90" s="80"/>
      <c r="BU90" s="80">
        <v>50</v>
      </c>
      <c r="BV90" s="80"/>
      <c r="BW90" s="80"/>
      <c r="BX90" s="80">
        <v>27</v>
      </c>
      <c r="BY90" s="80"/>
      <c r="BZ90" s="80">
        <v>2</v>
      </c>
      <c r="CA90" s="80"/>
      <c r="CB90" s="80"/>
      <c r="CC90" s="80"/>
      <c r="CD90" s="80"/>
      <c r="CE90" s="80"/>
      <c r="CF90" s="80"/>
      <c r="CG90" s="80">
        <v>19101</v>
      </c>
      <c r="CH90" s="80">
        <v>294</v>
      </c>
      <c r="CI90" s="80">
        <v>698</v>
      </c>
      <c r="CJ90" s="80"/>
      <c r="CK90" s="80">
        <v>38</v>
      </c>
      <c r="CL90" s="80"/>
      <c r="CM90" s="80"/>
      <c r="CN90" s="80">
        <v>45</v>
      </c>
      <c r="CO90" s="80"/>
      <c r="CP90" s="80"/>
      <c r="CQ90" s="80"/>
      <c r="CR90" s="80"/>
      <c r="CS90" s="80"/>
      <c r="CT90" s="80"/>
      <c r="CU90" s="80"/>
      <c r="CV90" s="80"/>
      <c r="CW90" s="80"/>
      <c r="CX90" s="80"/>
      <c r="CY90" s="80"/>
      <c r="CZ90" s="80"/>
      <c r="DA90" s="80"/>
      <c r="DB90" s="80"/>
      <c r="DC90" s="80"/>
      <c r="DD90" s="80"/>
      <c r="DE90" s="80">
        <v>117</v>
      </c>
      <c r="DF90" s="80"/>
      <c r="DG90" s="80"/>
      <c r="DH90" s="80"/>
      <c r="DI90" s="80"/>
      <c r="DJ90" s="80"/>
      <c r="DK90" s="80"/>
      <c r="DL90" s="80"/>
      <c r="DM90" s="80"/>
      <c r="DN90" s="80"/>
      <c r="DO90" s="80"/>
      <c r="DP90" s="80"/>
      <c r="DQ90" s="80"/>
      <c r="DR90" s="80"/>
      <c r="DS90" s="80"/>
      <c r="DT90" s="80"/>
      <c r="DU90" s="80"/>
      <c r="DV90" s="80"/>
      <c r="DW90" s="80"/>
      <c r="DX90" s="80"/>
      <c r="DY90" s="80"/>
      <c r="DZ90" s="80"/>
      <c r="EA90" s="80"/>
      <c r="EB90" s="80"/>
      <c r="EC90" s="80"/>
      <c r="ED90" s="80"/>
      <c r="EE90" s="80"/>
      <c r="EF90" s="80">
        <v>206</v>
      </c>
      <c r="EG90" s="80">
        <v>22</v>
      </c>
      <c r="EH90" s="80"/>
      <c r="EI90" s="80"/>
      <c r="EJ90" s="80"/>
      <c r="EK90" s="80"/>
      <c r="EL90" s="80"/>
      <c r="EM90" s="80"/>
      <c r="EN90" s="80"/>
      <c r="EO90" s="80"/>
      <c r="EP90" s="80"/>
      <c r="EQ90" s="80"/>
      <c r="ER90" s="80"/>
      <c r="ES90" s="80"/>
      <c r="ET90" s="80"/>
      <c r="EU90" s="80"/>
      <c r="EV90" s="80"/>
      <c r="EW90" s="80">
        <v>11</v>
      </c>
      <c r="EX90" s="80">
        <v>16</v>
      </c>
      <c r="EY90" s="80">
        <v>8</v>
      </c>
      <c r="EZ90" s="80">
        <v>1</v>
      </c>
      <c r="FA90" s="80"/>
      <c r="FB90" s="80">
        <v>3</v>
      </c>
      <c r="FC90" s="80"/>
      <c r="FD90" s="80"/>
      <c r="FE90" s="80"/>
      <c r="FF90" s="80"/>
      <c r="FG90" s="80"/>
      <c r="FH90" s="80"/>
      <c r="FI90" s="80"/>
      <c r="FJ90" s="80"/>
      <c r="FK90" s="80"/>
      <c r="FL90" s="80"/>
      <c r="FM90" s="80"/>
      <c r="FN90" s="80"/>
      <c r="FO90" s="80"/>
      <c r="FP90" s="80"/>
      <c r="FQ90" s="80"/>
      <c r="FR90" s="80"/>
      <c r="FS90" s="80"/>
      <c r="FT90" s="80">
        <v>18</v>
      </c>
      <c r="FU90" s="80"/>
      <c r="FV90" s="80"/>
      <c r="FW90" s="80"/>
      <c r="FX90" s="80"/>
      <c r="FY90" s="80"/>
      <c r="FZ90" s="80"/>
      <c r="GA90" s="80"/>
      <c r="GB90" s="80"/>
      <c r="GC90" s="80"/>
      <c r="GD90" s="80"/>
      <c r="GE90" s="80"/>
      <c r="GF90" s="80"/>
      <c r="GG90" s="80"/>
      <c r="GH90" s="80"/>
      <c r="GI90" s="80"/>
      <c r="GJ90" s="80"/>
      <c r="GK90" s="80"/>
      <c r="GL90" s="80"/>
      <c r="GM90" s="80"/>
      <c r="GN90" s="80"/>
      <c r="GO90" s="80"/>
      <c r="GP90" s="80"/>
      <c r="GQ90" s="80"/>
      <c r="GR90" s="80"/>
      <c r="GS90" s="80"/>
      <c r="GT90" s="80"/>
      <c r="GU90" s="80"/>
      <c r="GV90" s="80"/>
      <c r="GW90" s="80"/>
      <c r="GX90" s="80"/>
      <c r="GY90" s="80"/>
      <c r="GZ90" s="80"/>
      <c r="HA90" s="80"/>
      <c r="HB90" s="80"/>
      <c r="HC90" s="80"/>
      <c r="HD90" s="80"/>
      <c r="HE90" s="80"/>
      <c r="HF90" s="80"/>
      <c r="HG90" s="80"/>
      <c r="HH90" s="80"/>
      <c r="HI90" s="80"/>
      <c r="HJ90" s="80"/>
      <c r="HK90" s="80"/>
      <c r="HL90" s="80"/>
      <c r="HM90" s="80"/>
      <c r="HN90" s="80"/>
      <c r="HO90" s="80"/>
      <c r="HP90" s="80"/>
      <c r="HQ90" s="80"/>
      <c r="HR90" s="80"/>
      <c r="HS90" s="80"/>
      <c r="HT90" s="80"/>
      <c r="HU90" s="80"/>
      <c r="HV90" s="80"/>
      <c r="HW90" s="80"/>
      <c r="HX90" s="80"/>
      <c r="HY90" s="80"/>
      <c r="HZ90" s="80"/>
      <c r="IA90" s="80"/>
      <c r="IB90" s="80"/>
      <c r="IC90" s="80"/>
      <c r="ID90" s="80"/>
      <c r="IE90" s="80"/>
      <c r="IF90" s="80"/>
      <c r="IG90" s="80"/>
      <c r="IH90" s="80"/>
      <c r="II90" s="80"/>
      <c r="IJ90" s="80"/>
      <c r="IK90" s="80"/>
      <c r="IL90" s="80"/>
      <c r="IM90" s="80"/>
      <c r="IN90" s="80"/>
      <c r="IO90" s="80"/>
      <c r="IP90" s="80"/>
      <c r="IQ90" s="80"/>
      <c r="IR90" s="80"/>
      <c r="IS90" s="80"/>
      <c r="IT90" s="80"/>
      <c r="IU90" s="80"/>
      <c r="IV90" s="80"/>
      <c r="IW90" s="80"/>
      <c r="IX90" s="80"/>
      <c r="IY90" s="80"/>
      <c r="IZ90" s="80"/>
      <c r="JA90" s="80"/>
      <c r="JB90" s="80"/>
      <c r="JC90" s="80"/>
      <c r="JD90" s="80"/>
      <c r="JE90" s="80"/>
      <c r="JF90" s="80"/>
      <c r="JG90" s="80"/>
      <c r="JH90" s="80"/>
      <c r="JI90" s="80"/>
      <c r="JJ90" s="80"/>
      <c r="JK90" s="80"/>
      <c r="JL90" s="80"/>
      <c r="JM90" s="80"/>
      <c r="JN90" s="80"/>
      <c r="JO90" s="80"/>
      <c r="JP90" s="80">
        <v>288</v>
      </c>
      <c r="JQ90" s="80"/>
      <c r="JR90" s="80"/>
      <c r="JS90" s="80"/>
      <c r="JT90" s="80"/>
      <c r="JU90" s="80"/>
      <c r="JV90" s="80"/>
      <c r="JW90" s="80"/>
      <c r="JX90" s="80"/>
      <c r="JY90" s="80"/>
      <c r="JZ90" s="80"/>
      <c r="KA90" s="80"/>
      <c r="KB90" s="80"/>
      <c r="KC90" s="80"/>
      <c r="KD90" s="80"/>
      <c r="KE90" s="80"/>
      <c r="KF90" s="80"/>
      <c r="KG90" s="80"/>
      <c r="KH90" s="80"/>
      <c r="KI90" s="80"/>
      <c r="KJ90" s="80"/>
      <c r="KK90" s="80"/>
      <c r="KL90" s="80"/>
      <c r="KM90" s="80"/>
      <c r="KN90" s="80"/>
      <c r="KO90" s="80"/>
      <c r="KP90" s="80"/>
      <c r="KQ90" s="80"/>
      <c r="KR90" s="80"/>
      <c r="KS90" s="80"/>
      <c r="KT90" s="80"/>
      <c r="KU90" s="80"/>
      <c r="KV90" s="80"/>
      <c r="KW90" s="80"/>
      <c r="KX90" s="80"/>
      <c r="KY90" s="80"/>
      <c r="KZ90" s="80"/>
      <c r="LA90" s="80"/>
      <c r="LB90" s="80"/>
      <c r="LC90" s="80"/>
      <c r="LD90" s="80"/>
      <c r="LE90" s="80"/>
      <c r="LF90" s="80"/>
      <c r="LG90" s="80">
        <v>19</v>
      </c>
      <c r="LH90" s="80"/>
      <c r="LI90" s="80"/>
      <c r="LJ90" s="80"/>
      <c r="LK90" s="80"/>
      <c r="LL90" s="80"/>
      <c r="LM90" s="80"/>
      <c r="LN90" s="80"/>
      <c r="LO90" s="80">
        <v>344</v>
      </c>
      <c r="LP90" s="80"/>
      <c r="LQ90" s="80"/>
      <c r="LR90" s="80"/>
      <c r="LS90" s="80"/>
      <c r="LT90" s="80"/>
      <c r="LU90" s="80"/>
      <c r="LV90" s="80"/>
      <c r="LW90" s="80"/>
      <c r="LX90" s="80"/>
      <c r="LY90" s="80"/>
      <c r="LZ90" s="80"/>
      <c r="MA90" s="80"/>
      <c r="MB90" s="80"/>
      <c r="MC90" s="80"/>
      <c r="MD90" s="80"/>
      <c r="ME90" s="80"/>
      <c r="MF90" s="80"/>
      <c r="MG90" s="80"/>
      <c r="MH90" s="80"/>
      <c r="MI90" s="80"/>
      <c r="MJ90" s="80"/>
      <c r="MK90" s="80"/>
      <c r="ML90" s="80"/>
      <c r="MM90" s="80"/>
      <c r="MN90" s="80"/>
      <c r="MO90" s="80"/>
      <c r="MP90" s="80"/>
      <c r="MQ90" s="80"/>
      <c r="MR90" s="80"/>
      <c r="MS90" s="80"/>
      <c r="MT90" s="80"/>
      <c r="MU90" s="80"/>
      <c r="MV90" s="80"/>
      <c r="MW90" s="80"/>
      <c r="MX90" s="80"/>
      <c r="MY90" s="80"/>
      <c r="MZ90" s="80"/>
      <c r="NA90" s="80"/>
      <c r="NB90" s="80"/>
      <c r="NC90" s="80"/>
      <c r="ND90" s="80"/>
      <c r="NE90" s="80"/>
      <c r="NF90" s="80"/>
      <c r="NG90" s="80"/>
      <c r="NH90" s="80"/>
      <c r="NI90" s="80"/>
      <c r="NJ90" s="80"/>
      <c r="NK90" s="80"/>
      <c r="NL90" s="80"/>
      <c r="NM90" s="80"/>
      <c r="NN90" s="80"/>
      <c r="NO90" s="80"/>
      <c r="NP90" s="80"/>
      <c r="NQ90" s="80"/>
      <c r="NR90" s="80"/>
      <c r="NS90" s="80"/>
      <c r="NT90" s="80"/>
      <c r="NU90" s="80"/>
      <c r="NV90" s="80"/>
      <c r="NW90" s="80"/>
      <c r="NX90" s="80">
        <v>122</v>
      </c>
      <c r="NY90" s="80"/>
      <c r="NZ90" s="80"/>
      <c r="OA90" s="80"/>
      <c r="OB90" s="79">
        <v>21594</v>
      </c>
    </row>
    <row r="91" spans="1:392" ht="13.15">
      <c r="A91" s="27">
        <v>333112</v>
      </c>
      <c r="B91" s="23" t="s">
        <v>209</v>
      </c>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v>6</v>
      </c>
      <c r="AE91" s="80"/>
      <c r="AF91" s="80"/>
      <c r="AG91" s="80"/>
      <c r="AH91" s="80"/>
      <c r="AI91" s="80"/>
      <c r="AJ91" s="80"/>
      <c r="AK91" s="80"/>
      <c r="AL91" s="80"/>
      <c r="AM91" s="80"/>
      <c r="AN91" s="80"/>
      <c r="AO91" s="80"/>
      <c r="AP91" s="80"/>
      <c r="AQ91" s="80"/>
      <c r="AR91" s="80"/>
      <c r="AS91" s="80"/>
      <c r="AT91" s="80"/>
      <c r="AU91" s="80"/>
      <c r="AV91" s="80"/>
      <c r="AW91" s="80"/>
      <c r="AX91" s="80"/>
      <c r="AY91" s="80"/>
      <c r="AZ91" s="80"/>
      <c r="BA91" s="80"/>
      <c r="BB91" s="80"/>
      <c r="BC91" s="80"/>
      <c r="BD91" s="80"/>
      <c r="BE91" s="80"/>
      <c r="BF91" s="80"/>
      <c r="BG91" s="80"/>
      <c r="BH91" s="80"/>
      <c r="BI91" s="80"/>
      <c r="BJ91" s="80"/>
      <c r="BK91" s="80"/>
      <c r="BL91" s="80"/>
      <c r="BM91" s="80"/>
      <c r="BN91" s="80"/>
      <c r="BO91" s="81">
        <v>34</v>
      </c>
      <c r="BP91" s="80"/>
      <c r="BQ91" s="80">
        <v>8</v>
      </c>
      <c r="BR91" s="80"/>
      <c r="BS91" s="80"/>
      <c r="BT91" s="80"/>
      <c r="BU91" s="80"/>
      <c r="BV91" s="80"/>
      <c r="BW91" s="80"/>
      <c r="BX91" s="80"/>
      <c r="BY91" s="80"/>
      <c r="BZ91" s="80"/>
      <c r="CA91" s="80"/>
      <c r="CB91" s="80"/>
      <c r="CC91" s="80"/>
      <c r="CD91" s="80"/>
      <c r="CE91" s="80"/>
      <c r="CF91" s="80"/>
      <c r="CG91" s="80">
        <v>117</v>
      </c>
      <c r="CH91" s="80">
        <v>7274</v>
      </c>
      <c r="CI91" s="80">
        <v>54</v>
      </c>
      <c r="CJ91" s="80"/>
      <c r="CK91" s="80"/>
      <c r="CL91" s="80"/>
      <c r="CM91" s="80"/>
      <c r="CN91" s="80"/>
      <c r="CO91" s="80"/>
      <c r="CP91" s="80"/>
      <c r="CQ91" s="80"/>
      <c r="CR91" s="80"/>
      <c r="CS91" s="80"/>
      <c r="CT91" s="80"/>
      <c r="CU91" s="80"/>
      <c r="CV91" s="80"/>
      <c r="CW91" s="80"/>
      <c r="CX91" s="80"/>
      <c r="CY91" s="80"/>
      <c r="CZ91" s="80"/>
      <c r="DA91" s="80"/>
      <c r="DB91" s="80">
        <v>14</v>
      </c>
      <c r="DC91" s="80"/>
      <c r="DD91" s="80"/>
      <c r="DE91" s="80"/>
      <c r="DF91" s="80">
        <v>201</v>
      </c>
      <c r="DG91" s="80"/>
      <c r="DH91" s="80"/>
      <c r="DI91" s="80"/>
      <c r="DJ91" s="80"/>
      <c r="DK91" s="80"/>
      <c r="DL91" s="80"/>
      <c r="DM91" s="80"/>
      <c r="DN91" s="80"/>
      <c r="DO91" s="80"/>
      <c r="DP91" s="80"/>
      <c r="DQ91" s="80"/>
      <c r="DR91" s="80"/>
      <c r="DS91" s="80"/>
      <c r="DT91" s="80"/>
      <c r="DU91" s="80"/>
      <c r="DV91" s="80"/>
      <c r="DW91" s="80"/>
      <c r="DX91" s="80"/>
      <c r="DY91" s="80"/>
      <c r="DZ91" s="80"/>
      <c r="EA91" s="80"/>
      <c r="EB91" s="80"/>
      <c r="EC91" s="80"/>
      <c r="ED91" s="80"/>
      <c r="EE91" s="80"/>
      <c r="EF91" s="80"/>
      <c r="EG91" s="80"/>
      <c r="EH91" s="80"/>
      <c r="EI91" s="80"/>
      <c r="EJ91" s="80">
        <v>25</v>
      </c>
      <c r="EK91" s="80"/>
      <c r="EL91" s="80"/>
      <c r="EM91" s="80"/>
      <c r="EN91" s="80"/>
      <c r="EO91" s="80"/>
      <c r="EP91" s="80"/>
      <c r="EQ91" s="80"/>
      <c r="ER91" s="80"/>
      <c r="ES91" s="80"/>
      <c r="ET91" s="80"/>
      <c r="EU91" s="80"/>
      <c r="EV91" s="80"/>
      <c r="EW91" s="80"/>
      <c r="EX91" s="80"/>
      <c r="EY91" s="80"/>
      <c r="EZ91" s="80"/>
      <c r="FA91" s="80"/>
      <c r="FB91" s="80"/>
      <c r="FC91" s="80"/>
      <c r="FD91" s="80"/>
      <c r="FE91" s="80"/>
      <c r="FF91" s="80">
        <v>5</v>
      </c>
      <c r="FG91" s="80"/>
      <c r="FH91" s="80"/>
      <c r="FI91" s="80"/>
      <c r="FJ91" s="80"/>
      <c r="FK91" s="80"/>
      <c r="FL91" s="80"/>
      <c r="FM91" s="80"/>
      <c r="FN91" s="80"/>
      <c r="FO91" s="80"/>
      <c r="FP91" s="80"/>
      <c r="FQ91" s="80"/>
      <c r="FR91" s="80"/>
      <c r="FS91" s="80"/>
      <c r="FT91" s="80">
        <v>345</v>
      </c>
      <c r="FU91" s="80"/>
      <c r="FV91" s="80"/>
      <c r="FW91" s="80"/>
      <c r="FX91" s="80"/>
      <c r="FY91" s="80"/>
      <c r="FZ91" s="80"/>
      <c r="GA91" s="80"/>
      <c r="GB91" s="80"/>
      <c r="GC91" s="80"/>
      <c r="GD91" s="80"/>
      <c r="GE91" s="80"/>
      <c r="GF91" s="80"/>
      <c r="GG91" s="80"/>
      <c r="GH91" s="80"/>
      <c r="GI91" s="80"/>
      <c r="GJ91" s="80"/>
      <c r="GK91" s="80"/>
      <c r="GL91" s="80"/>
      <c r="GM91" s="80"/>
      <c r="GN91" s="80"/>
      <c r="GO91" s="80"/>
      <c r="GP91" s="80"/>
      <c r="GQ91" s="80"/>
      <c r="GR91" s="80"/>
      <c r="GS91" s="80"/>
      <c r="GT91" s="80"/>
      <c r="GU91" s="80"/>
      <c r="GV91" s="80"/>
      <c r="GW91" s="80"/>
      <c r="GX91" s="80"/>
      <c r="GY91" s="80"/>
      <c r="GZ91" s="80"/>
      <c r="HA91" s="80"/>
      <c r="HB91" s="80"/>
      <c r="HC91" s="80"/>
      <c r="HD91" s="80"/>
      <c r="HE91" s="80"/>
      <c r="HF91" s="80"/>
      <c r="HG91" s="80"/>
      <c r="HH91" s="80"/>
      <c r="HI91" s="80"/>
      <c r="HJ91" s="80"/>
      <c r="HK91" s="80"/>
      <c r="HL91" s="80"/>
      <c r="HM91" s="80"/>
      <c r="HN91" s="80"/>
      <c r="HO91" s="80"/>
      <c r="HP91" s="80"/>
      <c r="HQ91" s="80"/>
      <c r="HR91" s="80"/>
      <c r="HS91" s="80"/>
      <c r="HT91" s="80"/>
      <c r="HU91" s="80"/>
      <c r="HV91" s="80"/>
      <c r="HW91" s="80"/>
      <c r="HX91" s="80"/>
      <c r="HY91" s="80"/>
      <c r="HZ91" s="80"/>
      <c r="IA91" s="80"/>
      <c r="IB91" s="80"/>
      <c r="IC91" s="80"/>
      <c r="ID91" s="80"/>
      <c r="IE91" s="80"/>
      <c r="IF91" s="80"/>
      <c r="IG91" s="80"/>
      <c r="IH91" s="80"/>
      <c r="II91" s="80"/>
      <c r="IJ91" s="80"/>
      <c r="IK91" s="80"/>
      <c r="IL91" s="80"/>
      <c r="IM91" s="80"/>
      <c r="IN91" s="80"/>
      <c r="IO91" s="80"/>
      <c r="IP91" s="80"/>
      <c r="IQ91" s="80"/>
      <c r="IR91" s="80"/>
      <c r="IS91" s="80"/>
      <c r="IT91" s="80"/>
      <c r="IU91" s="80"/>
      <c r="IV91" s="80"/>
      <c r="IW91" s="80"/>
      <c r="IX91" s="80"/>
      <c r="IY91" s="80"/>
      <c r="IZ91" s="80"/>
      <c r="JA91" s="80"/>
      <c r="JB91" s="80"/>
      <c r="JC91" s="80"/>
      <c r="JD91" s="80"/>
      <c r="JE91" s="80"/>
      <c r="JF91" s="80"/>
      <c r="JG91" s="80"/>
      <c r="JH91" s="80"/>
      <c r="JI91" s="80"/>
      <c r="JJ91" s="80"/>
      <c r="JK91" s="80"/>
      <c r="JL91" s="80"/>
      <c r="JM91" s="80"/>
      <c r="JN91" s="80"/>
      <c r="JO91" s="80"/>
      <c r="JP91" s="80">
        <v>93</v>
      </c>
      <c r="JQ91" s="80"/>
      <c r="JR91" s="80"/>
      <c r="JS91" s="80"/>
      <c r="JT91" s="80"/>
      <c r="JU91" s="80"/>
      <c r="JV91" s="80"/>
      <c r="JW91" s="80"/>
      <c r="JX91" s="80"/>
      <c r="JY91" s="80"/>
      <c r="JZ91" s="80"/>
      <c r="KA91" s="80"/>
      <c r="KB91" s="80"/>
      <c r="KC91" s="80"/>
      <c r="KD91" s="80"/>
      <c r="KE91" s="80"/>
      <c r="KF91" s="80"/>
      <c r="KG91" s="80"/>
      <c r="KH91" s="80"/>
      <c r="KI91" s="80"/>
      <c r="KJ91" s="80"/>
      <c r="KK91" s="80"/>
      <c r="KL91" s="80"/>
      <c r="KM91" s="80"/>
      <c r="KN91" s="80"/>
      <c r="KO91" s="80"/>
      <c r="KP91" s="80"/>
      <c r="KQ91" s="80"/>
      <c r="KR91" s="80"/>
      <c r="KS91" s="80"/>
      <c r="KT91" s="80"/>
      <c r="KU91" s="80"/>
      <c r="KV91" s="80"/>
      <c r="KW91" s="80"/>
      <c r="KX91" s="80"/>
      <c r="KY91" s="80"/>
      <c r="KZ91" s="80"/>
      <c r="LA91" s="80"/>
      <c r="LB91" s="80"/>
      <c r="LC91" s="80"/>
      <c r="LD91" s="80"/>
      <c r="LE91" s="80"/>
      <c r="LF91" s="80"/>
      <c r="LG91" s="80">
        <v>6</v>
      </c>
      <c r="LH91" s="80"/>
      <c r="LI91" s="80"/>
      <c r="LJ91" s="80"/>
      <c r="LK91" s="80"/>
      <c r="LL91" s="80"/>
      <c r="LM91" s="80"/>
      <c r="LN91" s="80"/>
      <c r="LO91" s="80">
        <v>84</v>
      </c>
      <c r="LP91" s="80"/>
      <c r="LQ91" s="80"/>
      <c r="LR91" s="80"/>
      <c r="LS91" s="80"/>
      <c r="LT91" s="80"/>
      <c r="LU91" s="80"/>
      <c r="LV91" s="80"/>
      <c r="LW91" s="80"/>
      <c r="LX91" s="80"/>
      <c r="LY91" s="80"/>
      <c r="LZ91" s="80"/>
      <c r="MA91" s="80"/>
      <c r="MB91" s="80"/>
      <c r="MC91" s="80"/>
      <c r="MD91" s="80"/>
      <c r="ME91" s="80"/>
      <c r="MF91" s="80"/>
      <c r="MG91" s="80"/>
      <c r="MH91" s="80"/>
      <c r="MI91" s="80"/>
      <c r="MJ91" s="80"/>
      <c r="MK91" s="80"/>
      <c r="ML91" s="80"/>
      <c r="MM91" s="80"/>
      <c r="MN91" s="80"/>
      <c r="MO91" s="80"/>
      <c r="MP91" s="80"/>
      <c r="MQ91" s="80"/>
      <c r="MR91" s="80"/>
      <c r="MS91" s="80"/>
      <c r="MT91" s="80"/>
      <c r="MU91" s="80"/>
      <c r="MV91" s="80"/>
      <c r="MW91" s="80"/>
      <c r="MX91" s="80"/>
      <c r="MY91" s="80"/>
      <c r="MZ91" s="80"/>
      <c r="NA91" s="80"/>
      <c r="NB91" s="80"/>
      <c r="NC91" s="80"/>
      <c r="ND91" s="80"/>
      <c r="NE91" s="80"/>
      <c r="NF91" s="80"/>
      <c r="NG91" s="80"/>
      <c r="NH91" s="80"/>
      <c r="NI91" s="80"/>
      <c r="NJ91" s="80"/>
      <c r="NK91" s="80"/>
      <c r="NL91" s="80"/>
      <c r="NM91" s="80"/>
      <c r="NN91" s="80"/>
      <c r="NO91" s="80"/>
      <c r="NP91" s="80"/>
      <c r="NQ91" s="80"/>
      <c r="NR91" s="80"/>
      <c r="NS91" s="80"/>
      <c r="NT91" s="80"/>
      <c r="NU91" s="80"/>
      <c r="NV91" s="80"/>
      <c r="NW91" s="80"/>
      <c r="NX91" s="80">
        <v>10</v>
      </c>
      <c r="NY91" s="80"/>
      <c r="NZ91" s="80"/>
      <c r="OA91" s="80"/>
      <c r="OB91" s="79">
        <v>8275</v>
      </c>
    </row>
    <row r="92" spans="1:392" ht="13.15">
      <c r="A92" s="27">
        <v>333120</v>
      </c>
      <c r="B92" s="23" t="s">
        <v>210</v>
      </c>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v>24</v>
      </c>
      <c r="AE92" s="80"/>
      <c r="AF92" s="80"/>
      <c r="AG92" s="80"/>
      <c r="AH92" s="80"/>
      <c r="AI92" s="80"/>
      <c r="AJ92" s="80"/>
      <c r="AK92" s="80"/>
      <c r="AL92" s="80"/>
      <c r="AM92" s="80"/>
      <c r="AN92" s="80"/>
      <c r="AO92" s="80"/>
      <c r="AP92" s="80"/>
      <c r="AQ92" s="80"/>
      <c r="AR92" s="80"/>
      <c r="AS92" s="80"/>
      <c r="AT92" s="80"/>
      <c r="AU92" s="80"/>
      <c r="AV92" s="80"/>
      <c r="AW92" s="80"/>
      <c r="AX92" s="80"/>
      <c r="AY92" s="80"/>
      <c r="AZ92" s="80"/>
      <c r="BA92" s="80"/>
      <c r="BB92" s="80"/>
      <c r="BC92" s="80">
        <v>16</v>
      </c>
      <c r="BD92" s="80"/>
      <c r="BE92" s="80"/>
      <c r="BF92" s="80"/>
      <c r="BG92" s="80"/>
      <c r="BH92" s="80"/>
      <c r="BI92" s="80"/>
      <c r="BJ92" s="80">
        <v>1</v>
      </c>
      <c r="BK92" s="80"/>
      <c r="BL92" s="80"/>
      <c r="BM92" s="80"/>
      <c r="BN92" s="80"/>
      <c r="BO92" s="81"/>
      <c r="BP92" s="80"/>
      <c r="BQ92" s="80"/>
      <c r="BR92" s="80"/>
      <c r="BS92" s="80"/>
      <c r="BT92" s="80"/>
      <c r="BU92" s="80"/>
      <c r="BV92" s="80"/>
      <c r="BW92" s="80"/>
      <c r="BX92" s="80">
        <v>29</v>
      </c>
      <c r="BY92" s="80">
        <v>0</v>
      </c>
      <c r="BZ92" s="80"/>
      <c r="CA92" s="80"/>
      <c r="CB92" s="80"/>
      <c r="CC92" s="80"/>
      <c r="CD92" s="80"/>
      <c r="CE92" s="80"/>
      <c r="CF92" s="80">
        <v>6</v>
      </c>
      <c r="CG92" s="80">
        <v>165</v>
      </c>
      <c r="CH92" s="80">
        <v>1</v>
      </c>
      <c r="CI92" s="80">
        <v>30316</v>
      </c>
      <c r="CJ92" s="80">
        <v>1878</v>
      </c>
      <c r="CK92" s="80"/>
      <c r="CL92" s="80"/>
      <c r="CM92" s="80"/>
      <c r="CN92" s="80"/>
      <c r="CO92" s="80"/>
      <c r="CP92" s="80"/>
      <c r="CQ92" s="80"/>
      <c r="CR92" s="80"/>
      <c r="CS92" s="80"/>
      <c r="CT92" s="80"/>
      <c r="CU92" s="80"/>
      <c r="CV92" s="80"/>
      <c r="CW92" s="80"/>
      <c r="CX92" s="80"/>
      <c r="CY92" s="80"/>
      <c r="CZ92" s="80"/>
      <c r="DA92" s="80"/>
      <c r="DB92" s="80">
        <v>4</v>
      </c>
      <c r="DC92" s="80"/>
      <c r="DD92" s="80"/>
      <c r="DE92" s="80">
        <v>263</v>
      </c>
      <c r="DF92" s="80">
        <v>2</v>
      </c>
      <c r="DG92" s="80">
        <v>4</v>
      </c>
      <c r="DH92" s="80"/>
      <c r="DI92" s="80"/>
      <c r="DJ92" s="80"/>
      <c r="DK92" s="80"/>
      <c r="DL92" s="80"/>
      <c r="DM92" s="80"/>
      <c r="DN92" s="80"/>
      <c r="DO92" s="80"/>
      <c r="DP92" s="80"/>
      <c r="DQ92" s="80"/>
      <c r="DR92" s="80"/>
      <c r="DS92" s="80"/>
      <c r="DT92" s="80"/>
      <c r="DU92" s="80"/>
      <c r="DV92" s="80">
        <v>1</v>
      </c>
      <c r="DW92" s="80"/>
      <c r="DX92" s="80"/>
      <c r="DY92" s="80"/>
      <c r="DZ92" s="80"/>
      <c r="EA92" s="80"/>
      <c r="EB92" s="80"/>
      <c r="EC92" s="80"/>
      <c r="ED92" s="80"/>
      <c r="EE92" s="80"/>
      <c r="EF92" s="80"/>
      <c r="EG92" s="80"/>
      <c r="EH92" s="80"/>
      <c r="EI92" s="80"/>
      <c r="EJ92" s="80"/>
      <c r="EK92" s="80"/>
      <c r="EL92" s="80"/>
      <c r="EM92" s="80">
        <v>3</v>
      </c>
      <c r="EN92" s="80"/>
      <c r="EO92" s="80"/>
      <c r="EP92" s="80"/>
      <c r="EQ92" s="80"/>
      <c r="ER92" s="80"/>
      <c r="ES92" s="80"/>
      <c r="ET92" s="80"/>
      <c r="EU92" s="80">
        <v>3</v>
      </c>
      <c r="EV92" s="80"/>
      <c r="EW92" s="80">
        <v>1</v>
      </c>
      <c r="EX92" s="80">
        <v>4</v>
      </c>
      <c r="EY92" s="80">
        <v>1</v>
      </c>
      <c r="EZ92" s="80"/>
      <c r="FA92" s="80"/>
      <c r="FB92" s="80"/>
      <c r="FC92" s="80"/>
      <c r="FD92" s="80"/>
      <c r="FE92" s="80"/>
      <c r="FF92" s="80">
        <v>74</v>
      </c>
      <c r="FG92" s="80">
        <v>2</v>
      </c>
      <c r="FH92" s="80"/>
      <c r="FI92" s="80"/>
      <c r="FJ92" s="80"/>
      <c r="FK92" s="80"/>
      <c r="FL92" s="80"/>
      <c r="FM92" s="80"/>
      <c r="FN92" s="80"/>
      <c r="FO92" s="80"/>
      <c r="FP92" s="80"/>
      <c r="FQ92" s="80">
        <v>2</v>
      </c>
      <c r="FR92" s="80"/>
      <c r="FS92" s="80"/>
      <c r="FT92" s="80"/>
      <c r="FU92" s="80"/>
      <c r="FV92" s="80"/>
      <c r="FW92" s="80"/>
      <c r="FX92" s="80"/>
      <c r="FY92" s="80"/>
      <c r="FZ92" s="80"/>
      <c r="GA92" s="80"/>
      <c r="GB92" s="80"/>
      <c r="GC92" s="80"/>
      <c r="GD92" s="80"/>
      <c r="GE92" s="80"/>
      <c r="GF92" s="80"/>
      <c r="GG92" s="80"/>
      <c r="GH92" s="80"/>
      <c r="GI92" s="80">
        <v>6</v>
      </c>
      <c r="GJ92" s="80"/>
      <c r="GK92" s="80"/>
      <c r="GL92" s="80"/>
      <c r="GM92" s="80">
        <v>6</v>
      </c>
      <c r="GN92" s="80"/>
      <c r="GO92" s="80"/>
      <c r="GP92" s="80"/>
      <c r="GQ92" s="80"/>
      <c r="GR92" s="80"/>
      <c r="GS92" s="80"/>
      <c r="GT92" s="80"/>
      <c r="GU92" s="80"/>
      <c r="GV92" s="80"/>
      <c r="GW92" s="80"/>
      <c r="GX92" s="80"/>
      <c r="GY92" s="80"/>
      <c r="GZ92" s="80"/>
      <c r="HA92" s="80"/>
      <c r="HB92" s="80"/>
      <c r="HC92" s="80"/>
      <c r="HD92" s="80"/>
      <c r="HE92" s="80"/>
      <c r="HF92" s="80"/>
      <c r="HG92" s="80"/>
      <c r="HH92" s="80"/>
      <c r="HI92" s="80"/>
      <c r="HJ92" s="80"/>
      <c r="HK92" s="80"/>
      <c r="HL92" s="80"/>
      <c r="HM92" s="80"/>
      <c r="HN92" s="80"/>
      <c r="HO92" s="80"/>
      <c r="HP92" s="80"/>
      <c r="HQ92" s="80"/>
      <c r="HR92" s="80"/>
      <c r="HS92" s="80"/>
      <c r="HT92" s="80"/>
      <c r="HU92" s="80"/>
      <c r="HV92" s="80"/>
      <c r="HW92" s="80"/>
      <c r="HX92" s="80"/>
      <c r="HY92" s="80"/>
      <c r="HZ92" s="80"/>
      <c r="IA92" s="80"/>
      <c r="IB92" s="80"/>
      <c r="IC92" s="80"/>
      <c r="ID92" s="80"/>
      <c r="IE92" s="80"/>
      <c r="IF92" s="80"/>
      <c r="IG92" s="80"/>
      <c r="IH92" s="80"/>
      <c r="II92" s="80"/>
      <c r="IJ92" s="80"/>
      <c r="IK92" s="80"/>
      <c r="IL92" s="80"/>
      <c r="IM92" s="80"/>
      <c r="IN92" s="80"/>
      <c r="IO92" s="80"/>
      <c r="IP92" s="80"/>
      <c r="IQ92" s="80"/>
      <c r="IR92" s="80"/>
      <c r="IS92" s="80"/>
      <c r="IT92" s="80"/>
      <c r="IU92" s="80"/>
      <c r="IV92" s="80"/>
      <c r="IW92" s="80"/>
      <c r="IX92" s="80"/>
      <c r="IY92" s="80"/>
      <c r="IZ92" s="80"/>
      <c r="JA92" s="80">
        <v>2</v>
      </c>
      <c r="JB92" s="80"/>
      <c r="JC92" s="80"/>
      <c r="JD92" s="80"/>
      <c r="JE92" s="80"/>
      <c r="JF92" s="80"/>
      <c r="JG92" s="80"/>
      <c r="JH92" s="80"/>
      <c r="JI92" s="80"/>
      <c r="JJ92" s="80"/>
      <c r="JK92" s="80"/>
      <c r="JL92" s="80">
        <v>15</v>
      </c>
      <c r="JM92" s="80"/>
      <c r="JN92" s="80"/>
      <c r="JO92" s="80"/>
      <c r="JP92" s="80">
        <v>1038</v>
      </c>
      <c r="JQ92" s="80"/>
      <c r="JR92" s="80"/>
      <c r="JS92" s="80"/>
      <c r="JT92" s="80"/>
      <c r="JU92" s="80"/>
      <c r="JV92" s="80"/>
      <c r="JW92" s="80"/>
      <c r="JX92" s="80"/>
      <c r="JY92" s="80"/>
      <c r="JZ92" s="80"/>
      <c r="KA92" s="80"/>
      <c r="KB92" s="80"/>
      <c r="KC92" s="80"/>
      <c r="KD92" s="80"/>
      <c r="KE92" s="80"/>
      <c r="KF92" s="80"/>
      <c r="KG92" s="80"/>
      <c r="KH92" s="80"/>
      <c r="KI92" s="80"/>
      <c r="KJ92" s="80"/>
      <c r="KK92" s="80"/>
      <c r="KL92" s="80"/>
      <c r="KM92" s="80"/>
      <c r="KN92" s="80"/>
      <c r="KO92" s="80"/>
      <c r="KP92" s="80"/>
      <c r="KQ92" s="80"/>
      <c r="KR92" s="80"/>
      <c r="KS92" s="80"/>
      <c r="KT92" s="80"/>
      <c r="KU92" s="80"/>
      <c r="KV92" s="80"/>
      <c r="KW92" s="80"/>
      <c r="KX92" s="80"/>
      <c r="KY92" s="80"/>
      <c r="KZ92" s="80"/>
      <c r="LA92" s="80"/>
      <c r="LB92" s="80"/>
      <c r="LC92" s="80"/>
      <c r="LD92" s="80"/>
      <c r="LE92" s="80"/>
      <c r="LF92" s="80"/>
      <c r="LG92" s="80">
        <v>26</v>
      </c>
      <c r="LH92" s="80"/>
      <c r="LI92" s="80"/>
      <c r="LJ92" s="80"/>
      <c r="LK92" s="80"/>
      <c r="LL92" s="80"/>
      <c r="LM92" s="80"/>
      <c r="LN92" s="80"/>
      <c r="LO92" s="80">
        <v>307</v>
      </c>
      <c r="LP92" s="80"/>
      <c r="LQ92" s="80"/>
      <c r="LR92" s="80"/>
      <c r="LS92" s="80"/>
      <c r="LT92" s="80"/>
      <c r="LU92" s="80"/>
      <c r="LV92" s="80"/>
      <c r="LW92" s="80"/>
      <c r="LX92" s="80"/>
      <c r="LY92" s="80"/>
      <c r="LZ92" s="80"/>
      <c r="MA92" s="80"/>
      <c r="MB92" s="80"/>
      <c r="MC92" s="80"/>
      <c r="MD92" s="80"/>
      <c r="ME92" s="80"/>
      <c r="MF92" s="80"/>
      <c r="MG92" s="80"/>
      <c r="MH92" s="80"/>
      <c r="MI92" s="80"/>
      <c r="MJ92" s="80"/>
      <c r="MK92" s="80"/>
      <c r="ML92" s="80"/>
      <c r="MM92" s="80"/>
      <c r="MN92" s="80"/>
      <c r="MO92" s="80"/>
      <c r="MP92" s="80"/>
      <c r="MQ92" s="80"/>
      <c r="MR92" s="80"/>
      <c r="MS92" s="80"/>
      <c r="MT92" s="80"/>
      <c r="MU92" s="80"/>
      <c r="MV92" s="80"/>
      <c r="MW92" s="80"/>
      <c r="MX92" s="80"/>
      <c r="MY92" s="80"/>
      <c r="MZ92" s="80"/>
      <c r="NA92" s="80"/>
      <c r="NB92" s="80"/>
      <c r="NC92" s="80"/>
      <c r="ND92" s="80"/>
      <c r="NE92" s="80"/>
      <c r="NF92" s="80"/>
      <c r="NG92" s="80"/>
      <c r="NH92" s="80"/>
      <c r="NI92" s="80"/>
      <c r="NJ92" s="80"/>
      <c r="NK92" s="80"/>
      <c r="NL92" s="80"/>
      <c r="NM92" s="80"/>
      <c r="NN92" s="80"/>
      <c r="NO92" s="80"/>
      <c r="NP92" s="80"/>
      <c r="NQ92" s="80"/>
      <c r="NR92" s="80"/>
      <c r="NS92" s="80"/>
      <c r="NT92" s="80"/>
      <c r="NU92" s="80"/>
      <c r="NV92" s="80"/>
      <c r="NW92" s="80"/>
      <c r="NX92" s="80">
        <v>0</v>
      </c>
      <c r="NY92" s="80"/>
      <c r="NZ92" s="80"/>
      <c r="OA92" s="80"/>
      <c r="OB92" s="79">
        <v>34201</v>
      </c>
    </row>
    <row r="93" spans="1:392" ht="13.15">
      <c r="A93" s="27">
        <v>333130</v>
      </c>
      <c r="B93" s="23" t="s">
        <v>211</v>
      </c>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v>15</v>
      </c>
      <c r="AE93" s="80"/>
      <c r="AF93" s="80"/>
      <c r="AG93" s="80"/>
      <c r="AH93" s="80"/>
      <c r="AI93" s="80"/>
      <c r="AJ93" s="80"/>
      <c r="AK93" s="80"/>
      <c r="AL93" s="80"/>
      <c r="AM93" s="80"/>
      <c r="AN93" s="80"/>
      <c r="AO93" s="80"/>
      <c r="AP93" s="80"/>
      <c r="AQ93" s="80"/>
      <c r="AR93" s="80"/>
      <c r="AS93" s="80"/>
      <c r="AT93" s="80"/>
      <c r="AU93" s="80"/>
      <c r="AV93" s="80"/>
      <c r="AW93" s="80"/>
      <c r="AX93" s="80"/>
      <c r="AY93" s="80"/>
      <c r="AZ93" s="80"/>
      <c r="BA93" s="80"/>
      <c r="BB93" s="80"/>
      <c r="BC93" s="80"/>
      <c r="BD93" s="80"/>
      <c r="BE93" s="80"/>
      <c r="BF93" s="80"/>
      <c r="BG93" s="80"/>
      <c r="BH93" s="80"/>
      <c r="BI93" s="80"/>
      <c r="BJ93" s="80"/>
      <c r="BK93" s="80"/>
      <c r="BL93" s="80"/>
      <c r="BM93" s="80"/>
      <c r="BN93" s="80"/>
      <c r="BO93" s="81"/>
      <c r="BP93" s="80"/>
      <c r="BQ93" s="80"/>
      <c r="BR93" s="80"/>
      <c r="BS93" s="80"/>
      <c r="BT93" s="80"/>
      <c r="BU93" s="80"/>
      <c r="BV93" s="80"/>
      <c r="BW93" s="80"/>
      <c r="BX93" s="80">
        <v>63</v>
      </c>
      <c r="BY93" s="80"/>
      <c r="BZ93" s="80"/>
      <c r="CA93" s="80">
        <v>61</v>
      </c>
      <c r="CB93" s="80"/>
      <c r="CC93" s="80"/>
      <c r="CD93" s="80"/>
      <c r="CE93" s="80"/>
      <c r="CF93" s="80">
        <v>29</v>
      </c>
      <c r="CG93" s="80"/>
      <c r="CH93" s="80"/>
      <c r="CI93" s="80">
        <v>145</v>
      </c>
      <c r="CJ93" s="80">
        <v>19717</v>
      </c>
      <c r="CK93" s="80"/>
      <c r="CL93" s="80"/>
      <c r="CM93" s="80"/>
      <c r="CN93" s="80"/>
      <c r="CO93" s="80"/>
      <c r="CP93" s="80"/>
      <c r="CQ93" s="80"/>
      <c r="CR93" s="80"/>
      <c r="CS93" s="80"/>
      <c r="CT93" s="80"/>
      <c r="CU93" s="80"/>
      <c r="CV93" s="80"/>
      <c r="CW93" s="80"/>
      <c r="CX93" s="80">
        <v>3</v>
      </c>
      <c r="CY93" s="80">
        <v>33</v>
      </c>
      <c r="CZ93" s="80"/>
      <c r="DA93" s="80"/>
      <c r="DB93" s="80"/>
      <c r="DC93" s="80">
        <v>308</v>
      </c>
      <c r="DD93" s="80"/>
      <c r="DE93" s="80"/>
      <c r="DF93" s="80"/>
      <c r="DG93" s="80"/>
      <c r="DH93" s="80"/>
      <c r="DI93" s="80"/>
      <c r="DJ93" s="80"/>
      <c r="DK93" s="80"/>
      <c r="DL93" s="80"/>
      <c r="DM93" s="80"/>
      <c r="DN93" s="80"/>
      <c r="DO93" s="80"/>
      <c r="DP93" s="80"/>
      <c r="DQ93" s="80"/>
      <c r="DR93" s="80"/>
      <c r="DS93" s="80"/>
      <c r="DT93" s="80"/>
      <c r="DU93" s="80"/>
      <c r="DV93" s="80"/>
      <c r="DW93" s="80"/>
      <c r="DX93" s="80">
        <v>24</v>
      </c>
      <c r="DY93" s="80"/>
      <c r="DZ93" s="80"/>
      <c r="EA93" s="80"/>
      <c r="EB93" s="80"/>
      <c r="EC93" s="80"/>
      <c r="ED93" s="80"/>
      <c r="EE93" s="80"/>
      <c r="EF93" s="80"/>
      <c r="EG93" s="80"/>
      <c r="EH93" s="80"/>
      <c r="EI93" s="80"/>
      <c r="EJ93" s="80"/>
      <c r="EK93" s="80"/>
      <c r="EL93" s="80"/>
      <c r="EM93" s="80"/>
      <c r="EN93" s="80"/>
      <c r="EO93" s="80"/>
      <c r="EP93" s="80"/>
      <c r="EQ93" s="80"/>
      <c r="ER93" s="80"/>
      <c r="ES93" s="80"/>
      <c r="ET93" s="80"/>
      <c r="EU93" s="80"/>
      <c r="EV93" s="80"/>
      <c r="EW93" s="80"/>
      <c r="EX93" s="80"/>
      <c r="EY93" s="80"/>
      <c r="EZ93" s="80"/>
      <c r="FA93" s="80"/>
      <c r="FB93" s="80"/>
      <c r="FC93" s="80"/>
      <c r="FD93" s="80"/>
      <c r="FE93" s="80"/>
      <c r="FF93" s="80"/>
      <c r="FG93" s="80"/>
      <c r="FH93" s="80"/>
      <c r="FI93" s="80"/>
      <c r="FJ93" s="80"/>
      <c r="FK93" s="80"/>
      <c r="FL93" s="80"/>
      <c r="FM93" s="80"/>
      <c r="FN93" s="80"/>
      <c r="FO93" s="80"/>
      <c r="FP93" s="80"/>
      <c r="FQ93" s="80">
        <v>0</v>
      </c>
      <c r="FR93" s="80"/>
      <c r="FS93" s="80"/>
      <c r="FT93" s="80"/>
      <c r="FU93" s="80"/>
      <c r="FV93" s="80"/>
      <c r="FW93" s="80"/>
      <c r="FX93" s="80"/>
      <c r="FY93" s="80"/>
      <c r="FZ93" s="80"/>
      <c r="GA93" s="80"/>
      <c r="GB93" s="80"/>
      <c r="GC93" s="80"/>
      <c r="GD93" s="80"/>
      <c r="GE93" s="80"/>
      <c r="GF93" s="80"/>
      <c r="GG93" s="80"/>
      <c r="GH93" s="80"/>
      <c r="GI93" s="80"/>
      <c r="GJ93" s="80"/>
      <c r="GK93" s="80"/>
      <c r="GL93" s="80"/>
      <c r="GM93" s="80"/>
      <c r="GN93" s="80"/>
      <c r="GO93" s="80"/>
      <c r="GP93" s="80"/>
      <c r="GQ93" s="80"/>
      <c r="GR93" s="80"/>
      <c r="GS93" s="80"/>
      <c r="GT93" s="80"/>
      <c r="GU93" s="80"/>
      <c r="GV93" s="80"/>
      <c r="GW93" s="80"/>
      <c r="GX93" s="80"/>
      <c r="GY93" s="80"/>
      <c r="GZ93" s="80"/>
      <c r="HA93" s="80"/>
      <c r="HB93" s="80"/>
      <c r="HC93" s="80"/>
      <c r="HD93" s="80"/>
      <c r="HE93" s="80"/>
      <c r="HF93" s="80"/>
      <c r="HG93" s="80"/>
      <c r="HH93" s="80"/>
      <c r="HI93" s="80"/>
      <c r="HJ93" s="80"/>
      <c r="HK93" s="80"/>
      <c r="HL93" s="80"/>
      <c r="HM93" s="80"/>
      <c r="HN93" s="80"/>
      <c r="HO93" s="80"/>
      <c r="HP93" s="80"/>
      <c r="HQ93" s="80"/>
      <c r="HR93" s="80"/>
      <c r="HS93" s="80"/>
      <c r="HT93" s="80"/>
      <c r="HU93" s="80"/>
      <c r="HV93" s="80"/>
      <c r="HW93" s="80"/>
      <c r="HX93" s="80"/>
      <c r="HY93" s="80"/>
      <c r="HZ93" s="80"/>
      <c r="IA93" s="80"/>
      <c r="IB93" s="80"/>
      <c r="IC93" s="80"/>
      <c r="ID93" s="80"/>
      <c r="IE93" s="80"/>
      <c r="IF93" s="80"/>
      <c r="IG93" s="80"/>
      <c r="IH93" s="80"/>
      <c r="II93" s="80"/>
      <c r="IJ93" s="80"/>
      <c r="IK93" s="80"/>
      <c r="IL93" s="80"/>
      <c r="IM93" s="80"/>
      <c r="IN93" s="80"/>
      <c r="IO93" s="80"/>
      <c r="IP93" s="80"/>
      <c r="IQ93" s="80"/>
      <c r="IR93" s="80"/>
      <c r="IS93" s="80"/>
      <c r="IT93" s="80"/>
      <c r="IU93" s="80"/>
      <c r="IV93" s="80"/>
      <c r="IW93" s="80"/>
      <c r="IX93" s="80"/>
      <c r="IY93" s="80"/>
      <c r="IZ93" s="80"/>
      <c r="JA93" s="80"/>
      <c r="JB93" s="80"/>
      <c r="JC93" s="80"/>
      <c r="JD93" s="80"/>
      <c r="JE93" s="80"/>
      <c r="JF93" s="80"/>
      <c r="JG93" s="80"/>
      <c r="JH93" s="80"/>
      <c r="JI93" s="80"/>
      <c r="JJ93" s="80"/>
      <c r="JK93" s="80"/>
      <c r="JL93" s="80"/>
      <c r="JM93" s="80"/>
      <c r="JN93" s="80"/>
      <c r="JO93" s="80">
        <v>58</v>
      </c>
      <c r="JP93" s="80">
        <v>322</v>
      </c>
      <c r="JQ93" s="80"/>
      <c r="JR93" s="80"/>
      <c r="JS93" s="80"/>
      <c r="JT93" s="80"/>
      <c r="JU93" s="80"/>
      <c r="JV93" s="80"/>
      <c r="JW93" s="80"/>
      <c r="JX93" s="80"/>
      <c r="JY93" s="80"/>
      <c r="JZ93" s="80"/>
      <c r="KA93" s="80"/>
      <c r="KB93" s="80"/>
      <c r="KC93" s="80"/>
      <c r="KD93" s="80"/>
      <c r="KE93" s="80"/>
      <c r="KF93" s="80"/>
      <c r="KG93" s="80"/>
      <c r="KH93" s="80"/>
      <c r="KI93" s="80"/>
      <c r="KJ93" s="80"/>
      <c r="KK93" s="80"/>
      <c r="KL93" s="80"/>
      <c r="KM93" s="80"/>
      <c r="KN93" s="80"/>
      <c r="KO93" s="80"/>
      <c r="KP93" s="80"/>
      <c r="KQ93" s="80"/>
      <c r="KR93" s="80"/>
      <c r="KS93" s="80"/>
      <c r="KT93" s="80"/>
      <c r="KU93" s="80"/>
      <c r="KV93" s="80"/>
      <c r="KW93" s="80"/>
      <c r="KX93" s="80"/>
      <c r="KY93" s="80"/>
      <c r="KZ93" s="80"/>
      <c r="LA93" s="80"/>
      <c r="LB93" s="80"/>
      <c r="LC93" s="80"/>
      <c r="LD93" s="80">
        <v>146</v>
      </c>
      <c r="LE93" s="80"/>
      <c r="LF93" s="80"/>
      <c r="LG93" s="80">
        <v>23</v>
      </c>
      <c r="LH93" s="80"/>
      <c r="LI93" s="80"/>
      <c r="LJ93" s="80"/>
      <c r="LK93" s="80"/>
      <c r="LL93" s="80"/>
      <c r="LM93" s="80"/>
      <c r="LN93" s="80"/>
      <c r="LO93" s="80">
        <v>279</v>
      </c>
      <c r="LP93" s="80"/>
      <c r="LQ93" s="80"/>
      <c r="LR93" s="80"/>
      <c r="LS93" s="80"/>
      <c r="LT93" s="80"/>
      <c r="LU93" s="80"/>
      <c r="LV93" s="80"/>
      <c r="LW93" s="80"/>
      <c r="LX93" s="80"/>
      <c r="LY93" s="80"/>
      <c r="LZ93" s="80"/>
      <c r="MA93" s="80"/>
      <c r="MB93" s="80"/>
      <c r="MC93" s="80"/>
      <c r="MD93" s="80"/>
      <c r="ME93" s="80"/>
      <c r="MF93" s="80"/>
      <c r="MG93" s="80"/>
      <c r="MH93" s="80"/>
      <c r="MI93" s="80"/>
      <c r="MJ93" s="80"/>
      <c r="MK93" s="80"/>
      <c r="ML93" s="80"/>
      <c r="MM93" s="80"/>
      <c r="MN93" s="80"/>
      <c r="MO93" s="80"/>
      <c r="MP93" s="80"/>
      <c r="MQ93" s="80"/>
      <c r="MR93" s="80"/>
      <c r="MS93" s="80"/>
      <c r="MT93" s="80"/>
      <c r="MU93" s="80"/>
      <c r="MV93" s="80"/>
      <c r="MW93" s="80"/>
      <c r="MX93" s="80"/>
      <c r="MY93" s="80"/>
      <c r="MZ93" s="80"/>
      <c r="NA93" s="80"/>
      <c r="NB93" s="80"/>
      <c r="NC93" s="80"/>
      <c r="ND93" s="80"/>
      <c r="NE93" s="80"/>
      <c r="NF93" s="80"/>
      <c r="NG93" s="80"/>
      <c r="NH93" s="80"/>
      <c r="NI93" s="80"/>
      <c r="NJ93" s="80"/>
      <c r="NK93" s="80"/>
      <c r="NL93" s="80"/>
      <c r="NM93" s="80"/>
      <c r="NN93" s="80"/>
      <c r="NO93" s="80"/>
      <c r="NP93" s="80"/>
      <c r="NQ93" s="80"/>
      <c r="NR93" s="80"/>
      <c r="NS93" s="80"/>
      <c r="NT93" s="80"/>
      <c r="NU93" s="80"/>
      <c r="NV93" s="80"/>
      <c r="NW93" s="80"/>
      <c r="NX93" s="80"/>
      <c r="NY93" s="80"/>
      <c r="NZ93" s="80"/>
      <c r="OA93" s="80"/>
      <c r="OB93" s="79">
        <v>21228</v>
      </c>
    </row>
    <row r="94" spans="1:392" ht="13.15">
      <c r="A94" s="27" t="s">
        <v>213</v>
      </c>
      <c r="B94" s="23" t="s">
        <v>212</v>
      </c>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v>171</v>
      </c>
      <c r="AE94" s="80"/>
      <c r="AF94" s="80"/>
      <c r="AG94" s="80"/>
      <c r="AH94" s="80"/>
      <c r="AI94" s="80"/>
      <c r="AJ94" s="80"/>
      <c r="AK94" s="80"/>
      <c r="AL94" s="80"/>
      <c r="AM94" s="80"/>
      <c r="AN94" s="80"/>
      <c r="AO94" s="80"/>
      <c r="AP94" s="80"/>
      <c r="AQ94" s="80"/>
      <c r="AR94" s="80"/>
      <c r="AS94" s="80"/>
      <c r="AT94" s="80"/>
      <c r="AU94" s="80"/>
      <c r="AV94" s="80"/>
      <c r="AW94" s="80"/>
      <c r="AX94" s="80"/>
      <c r="AY94" s="80"/>
      <c r="AZ94" s="80"/>
      <c r="BA94" s="80"/>
      <c r="BB94" s="80"/>
      <c r="BC94" s="80"/>
      <c r="BD94" s="80"/>
      <c r="BE94" s="80"/>
      <c r="BF94" s="80"/>
      <c r="BG94" s="80"/>
      <c r="BH94" s="80"/>
      <c r="BI94" s="80"/>
      <c r="BJ94" s="80"/>
      <c r="BK94" s="80">
        <v>26</v>
      </c>
      <c r="BL94" s="80"/>
      <c r="BM94" s="80"/>
      <c r="BN94" s="80"/>
      <c r="BO94" s="81">
        <v>64</v>
      </c>
      <c r="BP94" s="80">
        <v>35</v>
      </c>
      <c r="BQ94" s="80"/>
      <c r="BR94" s="80">
        <v>74</v>
      </c>
      <c r="BS94" s="80"/>
      <c r="BT94" s="80"/>
      <c r="BU94" s="80"/>
      <c r="BV94" s="80"/>
      <c r="BW94" s="80"/>
      <c r="BX94" s="80">
        <v>87</v>
      </c>
      <c r="BY94" s="80"/>
      <c r="BZ94" s="80"/>
      <c r="CA94" s="80"/>
      <c r="CB94" s="80"/>
      <c r="CC94" s="80"/>
      <c r="CD94" s="80"/>
      <c r="CE94" s="80"/>
      <c r="CF94" s="80"/>
      <c r="CG94" s="80">
        <v>66</v>
      </c>
      <c r="CH94" s="80"/>
      <c r="CI94" s="80">
        <v>49</v>
      </c>
      <c r="CJ94" s="80"/>
      <c r="CK94" s="80">
        <v>18627</v>
      </c>
      <c r="CL94" s="80">
        <v>77</v>
      </c>
      <c r="CM94" s="80">
        <v>31</v>
      </c>
      <c r="CN94" s="80">
        <v>123</v>
      </c>
      <c r="CO94" s="80"/>
      <c r="CP94" s="80"/>
      <c r="CQ94" s="80"/>
      <c r="CR94" s="80">
        <v>38</v>
      </c>
      <c r="CS94" s="80"/>
      <c r="CT94" s="80">
        <v>127</v>
      </c>
      <c r="CU94" s="80">
        <v>27</v>
      </c>
      <c r="CV94" s="80">
        <v>21</v>
      </c>
      <c r="CW94" s="80">
        <v>35</v>
      </c>
      <c r="CX94" s="80">
        <v>24</v>
      </c>
      <c r="CY94" s="80"/>
      <c r="CZ94" s="80"/>
      <c r="DA94" s="80"/>
      <c r="DB94" s="80"/>
      <c r="DC94" s="80">
        <v>33</v>
      </c>
      <c r="DD94" s="80">
        <v>70</v>
      </c>
      <c r="DE94" s="80">
        <v>115</v>
      </c>
      <c r="DF94" s="80"/>
      <c r="DG94" s="80">
        <v>166</v>
      </c>
      <c r="DH94" s="80">
        <v>35</v>
      </c>
      <c r="DI94" s="80">
        <v>18</v>
      </c>
      <c r="DJ94" s="80"/>
      <c r="DK94" s="80"/>
      <c r="DL94" s="80"/>
      <c r="DM94" s="80"/>
      <c r="DN94" s="80"/>
      <c r="DO94" s="80"/>
      <c r="DP94" s="80">
        <v>14</v>
      </c>
      <c r="DQ94" s="80"/>
      <c r="DR94" s="80">
        <v>4</v>
      </c>
      <c r="DS94" s="80"/>
      <c r="DT94" s="80"/>
      <c r="DU94" s="80">
        <v>0</v>
      </c>
      <c r="DV94" s="80"/>
      <c r="DW94" s="80"/>
      <c r="DX94" s="80">
        <v>0</v>
      </c>
      <c r="DY94" s="80"/>
      <c r="DZ94" s="80">
        <v>4</v>
      </c>
      <c r="EA94" s="80">
        <v>0</v>
      </c>
      <c r="EB94" s="80"/>
      <c r="EC94" s="80">
        <v>0</v>
      </c>
      <c r="ED94" s="80"/>
      <c r="EE94" s="80"/>
      <c r="EF94" s="80"/>
      <c r="EG94" s="80"/>
      <c r="EH94" s="80"/>
      <c r="EI94" s="80"/>
      <c r="EJ94" s="80"/>
      <c r="EK94" s="80"/>
      <c r="EL94" s="80"/>
      <c r="EM94" s="80">
        <v>20</v>
      </c>
      <c r="EN94" s="80"/>
      <c r="EO94" s="80"/>
      <c r="EP94" s="80"/>
      <c r="EQ94" s="80"/>
      <c r="ER94" s="80"/>
      <c r="ES94" s="80"/>
      <c r="ET94" s="80"/>
      <c r="EU94" s="80"/>
      <c r="EV94" s="80"/>
      <c r="EW94" s="80"/>
      <c r="EX94" s="80"/>
      <c r="EY94" s="80"/>
      <c r="EZ94" s="80"/>
      <c r="FA94" s="80"/>
      <c r="FB94" s="80"/>
      <c r="FC94" s="80"/>
      <c r="FD94" s="80"/>
      <c r="FE94" s="80"/>
      <c r="FF94" s="80"/>
      <c r="FG94" s="80"/>
      <c r="FH94" s="80">
        <v>4</v>
      </c>
      <c r="FI94" s="80"/>
      <c r="FJ94" s="80"/>
      <c r="FK94" s="80"/>
      <c r="FL94" s="80"/>
      <c r="FM94" s="80"/>
      <c r="FN94" s="80"/>
      <c r="FO94" s="80"/>
      <c r="FP94" s="80"/>
      <c r="FQ94" s="80"/>
      <c r="FR94" s="80"/>
      <c r="FS94" s="80"/>
      <c r="FT94" s="80"/>
      <c r="FU94" s="80"/>
      <c r="FV94" s="80"/>
      <c r="FW94" s="80"/>
      <c r="FX94" s="80"/>
      <c r="FY94" s="80">
        <v>0</v>
      </c>
      <c r="FZ94" s="80">
        <v>0</v>
      </c>
      <c r="GA94" s="80"/>
      <c r="GB94" s="80"/>
      <c r="GC94" s="80"/>
      <c r="GD94" s="80">
        <v>0</v>
      </c>
      <c r="GE94" s="80">
        <v>0</v>
      </c>
      <c r="GF94" s="80"/>
      <c r="GG94" s="80"/>
      <c r="GH94" s="80"/>
      <c r="GI94" s="80"/>
      <c r="GJ94" s="80"/>
      <c r="GK94" s="80"/>
      <c r="GL94" s="80"/>
      <c r="GM94" s="80"/>
      <c r="GN94" s="80"/>
      <c r="GO94" s="80"/>
      <c r="GP94" s="80"/>
      <c r="GQ94" s="80"/>
      <c r="GR94" s="80"/>
      <c r="GS94" s="80"/>
      <c r="GT94" s="80"/>
      <c r="GU94" s="80"/>
      <c r="GV94" s="80"/>
      <c r="GW94" s="80"/>
      <c r="GX94" s="80"/>
      <c r="GY94" s="80"/>
      <c r="GZ94" s="80"/>
      <c r="HA94" s="80"/>
      <c r="HB94" s="80"/>
      <c r="HC94" s="80"/>
      <c r="HD94" s="80"/>
      <c r="HE94" s="80"/>
      <c r="HF94" s="80"/>
      <c r="HG94" s="80"/>
      <c r="HH94" s="80"/>
      <c r="HI94" s="80"/>
      <c r="HJ94" s="80"/>
      <c r="HK94" s="80"/>
      <c r="HL94" s="80">
        <v>6</v>
      </c>
      <c r="HM94" s="80"/>
      <c r="HN94" s="80"/>
      <c r="HO94" s="80"/>
      <c r="HP94" s="80"/>
      <c r="HQ94" s="80"/>
      <c r="HR94" s="80"/>
      <c r="HS94" s="80"/>
      <c r="HT94" s="80"/>
      <c r="HU94" s="80"/>
      <c r="HV94" s="80"/>
      <c r="HW94" s="80"/>
      <c r="HX94" s="80"/>
      <c r="HY94" s="80"/>
      <c r="HZ94" s="80"/>
      <c r="IA94" s="80"/>
      <c r="IB94" s="80"/>
      <c r="IC94" s="80"/>
      <c r="ID94" s="80"/>
      <c r="IE94" s="80"/>
      <c r="IF94" s="80"/>
      <c r="IG94" s="80"/>
      <c r="IH94" s="80"/>
      <c r="II94" s="80"/>
      <c r="IJ94" s="80"/>
      <c r="IK94" s="80"/>
      <c r="IL94" s="80"/>
      <c r="IM94" s="80"/>
      <c r="IN94" s="80"/>
      <c r="IO94" s="80"/>
      <c r="IP94" s="80">
        <v>40</v>
      </c>
      <c r="IQ94" s="80">
        <v>13</v>
      </c>
      <c r="IR94" s="80"/>
      <c r="IS94" s="80"/>
      <c r="IT94" s="80"/>
      <c r="IU94" s="80"/>
      <c r="IV94" s="80"/>
      <c r="IW94" s="80">
        <v>0</v>
      </c>
      <c r="IX94" s="80"/>
      <c r="IY94" s="80"/>
      <c r="IZ94" s="80"/>
      <c r="JA94" s="80"/>
      <c r="JB94" s="80">
        <v>115</v>
      </c>
      <c r="JC94" s="80"/>
      <c r="JD94" s="80"/>
      <c r="JE94" s="80">
        <v>106</v>
      </c>
      <c r="JF94" s="80"/>
      <c r="JG94" s="80"/>
      <c r="JH94" s="80"/>
      <c r="JI94" s="80"/>
      <c r="JJ94" s="80"/>
      <c r="JK94" s="80"/>
      <c r="JL94" s="80"/>
      <c r="JM94" s="80"/>
      <c r="JN94" s="80"/>
      <c r="JO94" s="80"/>
      <c r="JP94" s="80">
        <v>467</v>
      </c>
      <c r="JQ94" s="80"/>
      <c r="JR94" s="80"/>
      <c r="JS94" s="80"/>
      <c r="JT94" s="80"/>
      <c r="JU94" s="80"/>
      <c r="JV94" s="80"/>
      <c r="JW94" s="80"/>
      <c r="JX94" s="80"/>
      <c r="JY94" s="80"/>
      <c r="JZ94" s="80"/>
      <c r="KA94" s="80"/>
      <c r="KB94" s="80"/>
      <c r="KC94" s="80"/>
      <c r="KD94" s="80"/>
      <c r="KE94" s="80"/>
      <c r="KF94" s="80"/>
      <c r="KG94" s="80"/>
      <c r="KH94" s="80"/>
      <c r="KI94" s="80"/>
      <c r="KJ94" s="80"/>
      <c r="KK94" s="80"/>
      <c r="KL94" s="80"/>
      <c r="KM94" s="80"/>
      <c r="KN94" s="80"/>
      <c r="KO94" s="80"/>
      <c r="KP94" s="80"/>
      <c r="KQ94" s="80"/>
      <c r="KR94" s="80"/>
      <c r="KS94" s="80"/>
      <c r="KT94" s="80"/>
      <c r="KU94" s="80"/>
      <c r="KV94" s="80"/>
      <c r="KW94" s="80"/>
      <c r="KX94" s="80"/>
      <c r="KY94" s="80"/>
      <c r="KZ94" s="80"/>
      <c r="LA94" s="80"/>
      <c r="LB94" s="80"/>
      <c r="LC94" s="80"/>
      <c r="LD94" s="80"/>
      <c r="LE94" s="80"/>
      <c r="LF94" s="80"/>
      <c r="LG94" s="80">
        <v>181</v>
      </c>
      <c r="LH94" s="80"/>
      <c r="LI94" s="80"/>
      <c r="LJ94" s="80"/>
      <c r="LK94" s="80"/>
      <c r="LL94" s="80"/>
      <c r="LM94" s="80"/>
      <c r="LN94" s="80"/>
      <c r="LO94" s="80">
        <v>726</v>
      </c>
      <c r="LP94" s="80"/>
      <c r="LQ94" s="80"/>
      <c r="LR94" s="80"/>
      <c r="LS94" s="80"/>
      <c r="LT94" s="80"/>
      <c r="LU94" s="80"/>
      <c r="LV94" s="80"/>
      <c r="LW94" s="80"/>
      <c r="LX94" s="80"/>
      <c r="LY94" s="80"/>
      <c r="LZ94" s="80"/>
      <c r="MA94" s="80"/>
      <c r="MB94" s="80"/>
      <c r="MC94" s="80"/>
      <c r="MD94" s="80"/>
      <c r="ME94" s="80"/>
      <c r="MF94" s="80"/>
      <c r="MG94" s="80"/>
      <c r="MH94" s="80"/>
      <c r="MI94" s="80"/>
      <c r="MJ94" s="80"/>
      <c r="MK94" s="80"/>
      <c r="ML94" s="80"/>
      <c r="MM94" s="80"/>
      <c r="MN94" s="80"/>
      <c r="MO94" s="80"/>
      <c r="MP94" s="80"/>
      <c r="MQ94" s="80"/>
      <c r="MR94" s="80"/>
      <c r="MS94" s="80"/>
      <c r="MT94" s="80"/>
      <c r="MU94" s="80"/>
      <c r="MV94" s="80"/>
      <c r="MW94" s="80"/>
      <c r="MX94" s="80"/>
      <c r="MY94" s="80"/>
      <c r="MZ94" s="80"/>
      <c r="NA94" s="80"/>
      <c r="NB94" s="80"/>
      <c r="NC94" s="80"/>
      <c r="ND94" s="80"/>
      <c r="NE94" s="80"/>
      <c r="NF94" s="80"/>
      <c r="NG94" s="80"/>
      <c r="NH94" s="80"/>
      <c r="NI94" s="80"/>
      <c r="NJ94" s="80"/>
      <c r="NK94" s="80"/>
      <c r="NL94" s="80"/>
      <c r="NM94" s="80"/>
      <c r="NN94" s="80"/>
      <c r="NO94" s="80"/>
      <c r="NP94" s="80"/>
      <c r="NQ94" s="80"/>
      <c r="NR94" s="80"/>
      <c r="NS94" s="80"/>
      <c r="NT94" s="80"/>
      <c r="NU94" s="80"/>
      <c r="NV94" s="80"/>
      <c r="NW94" s="80"/>
      <c r="NX94" s="80">
        <v>9</v>
      </c>
      <c r="NY94" s="80"/>
      <c r="NZ94" s="80"/>
      <c r="OA94" s="80"/>
      <c r="OB94" s="79">
        <v>21847</v>
      </c>
    </row>
    <row r="95" spans="1:392" ht="13.15">
      <c r="A95" s="27">
        <v>333220</v>
      </c>
      <c r="B95" s="23" t="s">
        <v>214</v>
      </c>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v>23</v>
      </c>
      <c r="AE95" s="80"/>
      <c r="AF95" s="80"/>
      <c r="AG95" s="80"/>
      <c r="AH95" s="80"/>
      <c r="AI95" s="80"/>
      <c r="AJ95" s="80"/>
      <c r="AK95" s="80"/>
      <c r="AL95" s="80"/>
      <c r="AM95" s="80"/>
      <c r="AN95" s="80"/>
      <c r="AO95" s="80"/>
      <c r="AP95" s="80"/>
      <c r="AQ95" s="80"/>
      <c r="AR95" s="80"/>
      <c r="AS95" s="80"/>
      <c r="AT95" s="80"/>
      <c r="AU95" s="80"/>
      <c r="AV95" s="80"/>
      <c r="AW95" s="80"/>
      <c r="AX95" s="80"/>
      <c r="AY95" s="80"/>
      <c r="AZ95" s="80"/>
      <c r="BA95" s="80"/>
      <c r="BB95" s="80"/>
      <c r="BC95" s="80"/>
      <c r="BD95" s="80"/>
      <c r="BE95" s="80"/>
      <c r="BF95" s="80"/>
      <c r="BG95" s="80"/>
      <c r="BH95" s="80"/>
      <c r="BI95" s="80"/>
      <c r="BJ95" s="80"/>
      <c r="BK95" s="80"/>
      <c r="BL95" s="80"/>
      <c r="BM95" s="80"/>
      <c r="BN95" s="80"/>
      <c r="BO95" s="81"/>
      <c r="BP95" s="80"/>
      <c r="BQ95" s="80"/>
      <c r="BR95" s="80"/>
      <c r="BS95" s="80"/>
      <c r="BT95" s="80"/>
      <c r="BU95" s="80"/>
      <c r="BV95" s="80"/>
      <c r="BW95" s="80"/>
      <c r="BX95" s="80">
        <v>34</v>
      </c>
      <c r="BY95" s="80"/>
      <c r="BZ95" s="80"/>
      <c r="CA95" s="80"/>
      <c r="CB95" s="80"/>
      <c r="CC95" s="80"/>
      <c r="CD95" s="80"/>
      <c r="CE95" s="80"/>
      <c r="CF95" s="80"/>
      <c r="CG95" s="80"/>
      <c r="CH95" s="80"/>
      <c r="CI95" s="80"/>
      <c r="CJ95" s="80"/>
      <c r="CK95" s="80">
        <v>18</v>
      </c>
      <c r="CL95" s="80">
        <v>3147</v>
      </c>
      <c r="CM95" s="80"/>
      <c r="CN95" s="80"/>
      <c r="CO95" s="80"/>
      <c r="CP95" s="80"/>
      <c r="CQ95" s="80"/>
      <c r="CR95" s="80"/>
      <c r="CS95" s="80"/>
      <c r="CT95" s="80"/>
      <c r="CU95" s="80">
        <v>10</v>
      </c>
      <c r="CV95" s="80"/>
      <c r="CW95" s="80"/>
      <c r="CX95" s="80"/>
      <c r="CY95" s="80"/>
      <c r="CZ95" s="80"/>
      <c r="DA95" s="80"/>
      <c r="DB95" s="80"/>
      <c r="DC95" s="80"/>
      <c r="DD95" s="80"/>
      <c r="DE95" s="80"/>
      <c r="DF95" s="80"/>
      <c r="DG95" s="80">
        <v>5</v>
      </c>
      <c r="DH95" s="80">
        <v>38</v>
      </c>
      <c r="DI95" s="80"/>
      <c r="DJ95" s="80"/>
      <c r="DK95" s="80"/>
      <c r="DL95" s="80"/>
      <c r="DM95" s="80"/>
      <c r="DN95" s="80"/>
      <c r="DO95" s="80"/>
      <c r="DP95" s="80"/>
      <c r="DQ95" s="80"/>
      <c r="DR95" s="80"/>
      <c r="DS95" s="80"/>
      <c r="DT95" s="80"/>
      <c r="DU95" s="80"/>
      <c r="DV95" s="80"/>
      <c r="DW95" s="80"/>
      <c r="DX95" s="80"/>
      <c r="DY95" s="80"/>
      <c r="DZ95" s="80"/>
      <c r="EA95" s="80"/>
      <c r="EB95" s="80"/>
      <c r="EC95" s="80"/>
      <c r="ED95" s="80"/>
      <c r="EE95" s="80"/>
      <c r="EF95" s="80"/>
      <c r="EG95" s="80"/>
      <c r="EH95" s="80"/>
      <c r="EI95" s="80"/>
      <c r="EJ95" s="80"/>
      <c r="EK95" s="80"/>
      <c r="EL95" s="80"/>
      <c r="EM95" s="80"/>
      <c r="EN95" s="80"/>
      <c r="EO95" s="80"/>
      <c r="EP95" s="80"/>
      <c r="EQ95" s="80"/>
      <c r="ER95" s="80"/>
      <c r="ES95" s="80"/>
      <c r="ET95" s="80"/>
      <c r="EU95" s="80"/>
      <c r="EV95" s="80"/>
      <c r="EW95" s="80"/>
      <c r="EX95" s="80"/>
      <c r="EY95" s="80"/>
      <c r="EZ95" s="80"/>
      <c r="FA95" s="80"/>
      <c r="FB95" s="80"/>
      <c r="FC95" s="80"/>
      <c r="FD95" s="80"/>
      <c r="FE95" s="80"/>
      <c r="FF95" s="80"/>
      <c r="FG95" s="80"/>
      <c r="FH95" s="80"/>
      <c r="FI95" s="80"/>
      <c r="FJ95" s="80"/>
      <c r="FK95" s="80"/>
      <c r="FL95" s="80"/>
      <c r="FM95" s="80"/>
      <c r="FN95" s="80"/>
      <c r="FO95" s="80"/>
      <c r="FP95" s="80"/>
      <c r="FQ95" s="80"/>
      <c r="FR95" s="80"/>
      <c r="FS95" s="80"/>
      <c r="FT95" s="80"/>
      <c r="FU95" s="80"/>
      <c r="FV95" s="80"/>
      <c r="FW95" s="80"/>
      <c r="FX95" s="80"/>
      <c r="FY95" s="80"/>
      <c r="FZ95" s="80"/>
      <c r="GA95" s="80"/>
      <c r="GB95" s="80"/>
      <c r="GC95" s="80"/>
      <c r="GD95" s="80"/>
      <c r="GE95" s="80"/>
      <c r="GF95" s="80"/>
      <c r="GG95" s="80"/>
      <c r="GH95" s="80"/>
      <c r="GI95" s="80"/>
      <c r="GJ95" s="80"/>
      <c r="GK95" s="80"/>
      <c r="GL95" s="80"/>
      <c r="GM95" s="80">
        <v>60</v>
      </c>
      <c r="GN95" s="80"/>
      <c r="GO95" s="80"/>
      <c r="GP95" s="80"/>
      <c r="GQ95" s="80"/>
      <c r="GR95" s="80"/>
      <c r="GS95" s="80"/>
      <c r="GT95" s="80"/>
      <c r="GU95" s="80"/>
      <c r="GV95" s="80"/>
      <c r="GW95" s="80"/>
      <c r="GX95" s="80"/>
      <c r="GY95" s="80"/>
      <c r="GZ95" s="80"/>
      <c r="HA95" s="80"/>
      <c r="HB95" s="80"/>
      <c r="HC95" s="80"/>
      <c r="HD95" s="80"/>
      <c r="HE95" s="80"/>
      <c r="HF95" s="80"/>
      <c r="HG95" s="80"/>
      <c r="HH95" s="80"/>
      <c r="HI95" s="80"/>
      <c r="HJ95" s="80"/>
      <c r="HK95" s="80"/>
      <c r="HL95" s="80"/>
      <c r="HM95" s="80"/>
      <c r="HN95" s="80"/>
      <c r="HO95" s="80"/>
      <c r="HP95" s="80"/>
      <c r="HQ95" s="80"/>
      <c r="HR95" s="80"/>
      <c r="HS95" s="80"/>
      <c r="HT95" s="80"/>
      <c r="HU95" s="80"/>
      <c r="HV95" s="80"/>
      <c r="HW95" s="80"/>
      <c r="HX95" s="80"/>
      <c r="HY95" s="80"/>
      <c r="HZ95" s="80"/>
      <c r="IA95" s="80"/>
      <c r="IB95" s="80"/>
      <c r="IC95" s="80"/>
      <c r="ID95" s="80"/>
      <c r="IE95" s="80"/>
      <c r="IF95" s="80"/>
      <c r="IG95" s="80"/>
      <c r="IH95" s="80"/>
      <c r="II95" s="80"/>
      <c r="IJ95" s="80"/>
      <c r="IK95" s="80"/>
      <c r="IL95" s="80"/>
      <c r="IM95" s="80"/>
      <c r="IN95" s="80"/>
      <c r="IO95" s="80"/>
      <c r="IP95" s="80"/>
      <c r="IQ95" s="80"/>
      <c r="IR95" s="80"/>
      <c r="IS95" s="80"/>
      <c r="IT95" s="80"/>
      <c r="IU95" s="80"/>
      <c r="IV95" s="80"/>
      <c r="IW95" s="80"/>
      <c r="IX95" s="80"/>
      <c r="IY95" s="80"/>
      <c r="IZ95" s="80"/>
      <c r="JA95" s="80"/>
      <c r="JB95" s="80"/>
      <c r="JC95" s="80"/>
      <c r="JD95" s="80"/>
      <c r="JE95" s="80"/>
      <c r="JF95" s="80"/>
      <c r="JG95" s="80"/>
      <c r="JH95" s="80"/>
      <c r="JI95" s="80"/>
      <c r="JJ95" s="80"/>
      <c r="JK95" s="80"/>
      <c r="JL95" s="80"/>
      <c r="JM95" s="80"/>
      <c r="JN95" s="80"/>
      <c r="JO95" s="80"/>
      <c r="JP95" s="80">
        <v>94</v>
      </c>
      <c r="JQ95" s="80"/>
      <c r="JR95" s="80"/>
      <c r="JS95" s="80"/>
      <c r="JT95" s="80"/>
      <c r="JU95" s="80"/>
      <c r="JV95" s="80"/>
      <c r="JW95" s="80"/>
      <c r="JX95" s="80"/>
      <c r="JY95" s="80"/>
      <c r="JZ95" s="80"/>
      <c r="KA95" s="80"/>
      <c r="KB95" s="80"/>
      <c r="KC95" s="80"/>
      <c r="KD95" s="80"/>
      <c r="KE95" s="80"/>
      <c r="KF95" s="80"/>
      <c r="KG95" s="80"/>
      <c r="KH95" s="80"/>
      <c r="KI95" s="80"/>
      <c r="KJ95" s="80"/>
      <c r="KK95" s="80"/>
      <c r="KL95" s="80"/>
      <c r="KM95" s="80"/>
      <c r="KN95" s="80"/>
      <c r="KO95" s="80"/>
      <c r="KP95" s="80"/>
      <c r="KQ95" s="80"/>
      <c r="KR95" s="80"/>
      <c r="KS95" s="80"/>
      <c r="KT95" s="80"/>
      <c r="KU95" s="80"/>
      <c r="KV95" s="80"/>
      <c r="KW95" s="80"/>
      <c r="KX95" s="80"/>
      <c r="KY95" s="80"/>
      <c r="KZ95" s="80"/>
      <c r="LA95" s="80"/>
      <c r="LB95" s="80"/>
      <c r="LC95" s="80"/>
      <c r="LD95" s="80"/>
      <c r="LE95" s="80"/>
      <c r="LF95" s="80"/>
      <c r="LG95" s="80">
        <v>26</v>
      </c>
      <c r="LH95" s="80"/>
      <c r="LI95" s="80"/>
      <c r="LJ95" s="80"/>
      <c r="LK95" s="80"/>
      <c r="LL95" s="80"/>
      <c r="LM95" s="80"/>
      <c r="LN95" s="80"/>
      <c r="LO95" s="80">
        <v>144</v>
      </c>
      <c r="LP95" s="80"/>
      <c r="LQ95" s="80"/>
      <c r="LR95" s="80"/>
      <c r="LS95" s="80"/>
      <c r="LT95" s="80"/>
      <c r="LU95" s="80"/>
      <c r="LV95" s="80"/>
      <c r="LW95" s="80"/>
      <c r="LX95" s="80"/>
      <c r="LY95" s="80"/>
      <c r="LZ95" s="80"/>
      <c r="MA95" s="80"/>
      <c r="MB95" s="80"/>
      <c r="MC95" s="80"/>
      <c r="MD95" s="80"/>
      <c r="ME95" s="80"/>
      <c r="MF95" s="80"/>
      <c r="MG95" s="80"/>
      <c r="MH95" s="80"/>
      <c r="MI95" s="80"/>
      <c r="MJ95" s="80"/>
      <c r="MK95" s="80"/>
      <c r="ML95" s="80"/>
      <c r="MM95" s="80"/>
      <c r="MN95" s="80"/>
      <c r="MO95" s="80"/>
      <c r="MP95" s="80"/>
      <c r="MQ95" s="80"/>
      <c r="MR95" s="80"/>
      <c r="MS95" s="80"/>
      <c r="MT95" s="80"/>
      <c r="MU95" s="80"/>
      <c r="MV95" s="80"/>
      <c r="MW95" s="80"/>
      <c r="MX95" s="80"/>
      <c r="MY95" s="80"/>
      <c r="MZ95" s="80"/>
      <c r="NA95" s="80"/>
      <c r="NB95" s="80"/>
      <c r="NC95" s="80"/>
      <c r="ND95" s="80"/>
      <c r="NE95" s="80"/>
      <c r="NF95" s="80"/>
      <c r="NG95" s="80"/>
      <c r="NH95" s="80"/>
      <c r="NI95" s="80"/>
      <c r="NJ95" s="80"/>
      <c r="NK95" s="80"/>
      <c r="NL95" s="80"/>
      <c r="NM95" s="80"/>
      <c r="NN95" s="80"/>
      <c r="NO95" s="80"/>
      <c r="NP95" s="80"/>
      <c r="NQ95" s="80"/>
      <c r="NR95" s="80"/>
      <c r="NS95" s="80"/>
      <c r="NT95" s="80"/>
      <c r="NU95" s="80"/>
      <c r="NV95" s="80"/>
      <c r="NW95" s="80"/>
      <c r="NX95" s="80">
        <v>1</v>
      </c>
      <c r="NY95" s="80"/>
      <c r="NZ95" s="80"/>
      <c r="OA95" s="80"/>
      <c r="OB95" s="79">
        <v>3601</v>
      </c>
    </row>
    <row r="96" spans="1:392" ht="13.15">
      <c r="A96" s="27">
        <v>333295</v>
      </c>
      <c r="B96" s="23" t="s">
        <v>215</v>
      </c>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v>61</v>
      </c>
      <c r="AE96" s="80"/>
      <c r="AF96" s="80"/>
      <c r="AG96" s="80"/>
      <c r="AH96" s="80"/>
      <c r="AI96" s="80"/>
      <c r="AJ96" s="80"/>
      <c r="AK96" s="80"/>
      <c r="AL96" s="80"/>
      <c r="AM96" s="80"/>
      <c r="AN96" s="80"/>
      <c r="AO96" s="80"/>
      <c r="AP96" s="80"/>
      <c r="AQ96" s="80"/>
      <c r="AR96" s="80"/>
      <c r="AS96" s="80"/>
      <c r="AT96" s="80"/>
      <c r="AU96" s="80"/>
      <c r="AV96" s="80"/>
      <c r="AW96" s="80"/>
      <c r="AX96" s="80"/>
      <c r="AY96" s="80"/>
      <c r="AZ96" s="80"/>
      <c r="BA96" s="80"/>
      <c r="BB96" s="80"/>
      <c r="BC96" s="80"/>
      <c r="BD96" s="80"/>
      <c r="BE96" s="80"/>
      <c r="BF96" s="80"/>
      <c r="BG96" s="80"/>
      <c r="BH96" s="80"/>
      <c r="BI96" s="80"/>
      <c r="BJ96" s="80"/>
      <c r="BK96" s="80"/>
      <c r="BL96" s="80"/>
      <c r="BM96" s="80"/>
      <c r="BN96" s="80"/>
      <c r="BO96" s="81"/>
      <c r="BP96" s="80"/>
      <c r="BQ96" s="80">
        <v>17</v>
      </c>
      <c r="BR96" s="80"/>
      <c r="BS96" s="80"/>
      <c r="BT96" s="80"/>
      <c r="BU96" s="80"/>
      <c r="BV96" s="80"/>
      <c r="BW96" s="80"/>
      <c r="BX96" s="80">
        <v>3</v>
      </c>
      <c r="BY96" s="80"/>
      <c r="BZ96" s="80"/>
      <c r="CA96" s="80"/>
      <c r="CB96" s="80"/>
      <c r="CC96" s="80"/>
      <c r="CD96" s="80"/>
      <c r="CE96" s="80"/>
      <c r="CF96" s="80"/>
      <c r="CG96" s="80"/>
      <c r="CH96" s="80"/>
      <c r="CI96" s="80"/>
      <c r="CJ96" s="80"/>
      <c r="CK96" s="80">
        <v>283</v>
      </c>
      <c r="CL96" s="80"/>
      <c r="CM96" s="80">
        <v>13101</v>
      </c>
      <c r="CN96" s="80"/>
      <c r="CO96" s="80"/>
      <c r="CP96" s="80"/>
      <c r="CQ96" s="80"/>
      <c r="CR96" s="80"/>
      <c r="CS96" s="80"/>
      <c r="CT96" s="80"/>
      <c r="CU96" s="80"/>
      <c r="CV96" s="80"/>
      <c r="CW96" s="80"/>
      <c r="CX96" s="80"/>
      <c r="CY96" s="80"/>
      <c r="CZ96" s="80"/>
      <c r="DA96" s="80"/>
      <c r="DB96" s="80"/>
      <c r="DC96" s="80"/>
      <c r="DD96" s="80"/>
      <c r="DE96" s="80"/>
      <c r="DF96" s="80"/>
      <c r="DG96" s="80">
        <v>49</v>
      </c>
      <c r="DH96" s="80"/>
      <c r="DI96" s="80">
        <v>19</v>
      </c>
      <c r="DJ96" s="80"/>
      <c r="DK96" s="80"/>
      <c r="DL96" s="80"/>
      <c r="DM96" s="80"/>
      <c r="DN96" s="80"/>
      <c r="DO96" s="80"/>
      <c r="DP96" s="80"/>
      <c r="DQ96" s="80"/>
      <c r="DR96" s="80">
        <v>3</v>
      </c>
      <c r="DS96" s="80">
        <v>4</v>
      </c>
      <c r="DT96" s="80"/>
      <c r="DU96" s="80"/>
      <c r="DV96" s="80"/>
      <c r="DW96" s="80"/>
      <c r="DX96" s="80"/>
      <c r="DY96" s="80"/>
      <c r="DZ96" s="80"/>
      <c r="EA96" s="80"/>
      <c r="EB96" s="80"/>
      <c r="EC96" s="80"/>
      <c r="ED96" s="80"/>
      <c r="EE96" s="80"/>
      <c r="EF96" s="80"/>
      <c r="EG96" s="80"/>
      <c r="EH96" s="80"/>
      <c r="EI96" s="80"/>
      <c r="EJ96" s="80"/>
      <c r="EK96" s="80"/>
      <c r="EL96" s="80"/>
      <c r="EM96" s="80"/>
      <c r="EN96" s="80"/>
      <c r="EO96" s="80"/>
      <c r="EP96" s="80"/>
      <c r="EQ96" s="80"/>
      <c r="ER96" s="80"/>
      <c r="ES96" s="80"/>
      <c r="ET96" s="80"/>
      <c r="EU96" s="80"/>
      <c r="EV96" s="80"/>
      <c r="EW96" s="80"/>
      <c r="EX96" s="80"/>
      <c r="EY96" s="80"/>
      <c r="EZ96" s="80"/>
      <c r="FA96" s="80"/>
      <c r="FB96" s="80"/>
      <c r="FC96" s="80"/>
      <c r="FD96" s="80"/>
      <c r="FE96" s="80"/>
      <c r="FF96" s="80"/>
      <c r="FG96" s="80"/>
      <c r="FH96" s="80"/>
      <c r="FI96" s="80"/>
      <c r="FJ96" s="80"/>
      <c r="FK96" s="80"/>
      <c r="FL96" s="80"/>
      <c r="FM96" s="80"/>
      <c r="FN96" s="80"/>
      <c r="FO96" s="80"/>
      <c r="FP96" s="80"/>
      <c r="FQ96" s="80"/>
      <c r="FR96" s="80"/>
      <c r="FS96" s="80"/>
      <c r="FT96" s="80"/>
      <c r="FU96" s="80"/>
      <c r="FV96" s="80"/>
      <c r="FW96" s="80"/>
      <c r="FX96" s="80"/>
      <c r="FY96" s="80"/>
      <c r="FZ96" s="80"/>
      <c r="GA96" s="80"/>
      <c r="GB96" s="80"/>
      <c r="GC96" s="80"/>
      <c r="GD96" s="80"/>
      <c r="GE96" s="80"/>
      <c r="GF96" s="80"/>
      <c r="GG96" s="80"/>
      <c r="GH96" s="80"/>
      <c r="GI96" s="80"/>
      <c r="GJ96" s="80"/>
      <c r="GK96" s="80"/>
      <c r="GL96" s="80"/>
      <c r="GM96" s="80"/>
      <c r="GN96" s="80"/>
      <c r="GO96" s="80"/>
      <c r="GP96" s="80"/>
      <c r="GQ96" s="80"/>
      <c r="GR96" s="80"/>
      <c r="GS96" s="80"/>
      <c r="GT96" s="80"/>
      <c r="GU96" s="80"/>
      <c r="GV96" s="80"/>
      <c r="GW96" s="80"/>
      <c r="GX96" s="80"/>
      <c r="GY96" s="80"/>
      <c r="GZ96" s="80"/>
      <c r="HA96" s="80"/>
      <c r="HB96" s="80"/>
      <c r="HC96" s="80"/>
      <c r="HD96" s="80"/>
      <c r="HE96" s="80"/>
      <c r="HF96" s="80"/>
      <c r="HG96" s="80"/>
      <c r="HH96" s="80"/>
      <c r="HI96" s="80"/>
      <c r="HJ96" s="80"/>
      <c r="HK96" s="80"/>
      <c r="HL96" s="80"/>
      <c r="HM96" s="80"/>
      <c r="HN96" s="80"/>
      <c r="HO96" s="80"/>
      <c r="HP96" s="80"/>
      <c r="HQ96" s="80"/>
      <c r="HR96" s="80"/>
      <c r="HS96" s="80"/>
      <c r="HT96" s="80"/>
      <c r="HU96" s="80"/>
      <c r="HV96" s="80"/>
      <c r="HW96" s="80"/>
      <c r="HX96" s="80"/>
      <c r="HY96" s="80"/>
      <c r="HZ96" s="80"/>
      <c r="IA96" s="80"/>
      <c r="IB96" s="80"/>
      <c r="IC96" s="80"/>
      <c r="ID96" s="80"/>
      <c r="IE96" s="80"/>
      <c r="IF96" s="80"/>
      <c r="IG96" s="80"/>
      <c r="IH96" s="80"/>
      <c r="II96" s="80"/>
      <c r="IJ96" s="80"/>
      <c r="IK96" s="80"/>
      <c r="IL96" s="80"/>
      <c r="IM96" s="80"/>
      <c r="IN96" s="80"/>
      <c r="IO96" s="80"/>
      <c r="IP96" s="80"/>
      <c r="IQ96" s="80"/>
      <c r="IR96" s="80"/>
      <c r="IS96" s="80"/>
      <c r="IT96" s="80"/>
      <c r="IU96" s="80"/>
      <c r="IV96" s="80"/>
      <c r="IW96" s="80"/>
      <c r="IX96" s="80"/>
      <c r="IY96" s="80"/>
      <c r="IZ96" s="80"/>
      <c r="JA96" s="80"/>
      <c r="JB96" s="80"/>
      <c r="JC96" s="80"/>
      <c r="JD96" s="80"/>
      <c r="JE96" s="80"/>
      <c r="JF96" s="80"/>
      <c r="JG96" s="80"/>
      <c r="JH96" s="80"/>
      <c r="JI96" s="80"/>
      <c r="JJ96" s="80"/>
      <c r="JK96" s="80"/>
      <c r="JL96" s="80"/>
      <c r="JM96" s="80"/>
      <c r="JN96" s="80"/>
      <c r="JO96" s="80"/>
      <c r="JP96" s="80">
        <v>390</v>
      </c>
      <c r="JQ96" s="80"/>
      <c r="JR96" s="80"/>
      <c r="JS96" s="80"/>
      <c r="JT96" s="80"/>
      <c r="JU96" s="80"/>
      <c r="JV96" s="80"/>
      <c r="JW96" s="80"/>
      <c r="JX96" s="80"/>
      <c r="JY96" s="80"/>
      <c r="JZ96" s="80"/>
      <c r="KA96" s="80"/>
      <c r="KB96" s="80"/>
      <c r="KC96" s="80"/>
      <c r="KD96" s="80"/>
      <c r="KE96" s="80"/>
      <c r="KF96" s="80"/>
      <c r="KG96" s="80"/>
      <c r="KH96" s="80"/>
      <c r="KI96" s="80"/>
      <c r="KJ96" s="80"/>
      <c r="KK96" s="80"/>
      <c r="KL96" s="80"/>
      <c r="KM96" s="80"/>
      <c r="KN96" s="80"/>
      <c r="KO96" s="80"/>
      <c r="KP96" s="80"/>
      <c r="KQ96" s="80"/>
      <c r="KR96" s="80"/>
      <c r="KS96" s="80"/>
      <c r="KT96" s="80"/>
      <c r="KU96" s="80"/>
      <c r="KV96" s="80"/>
      <c r="KW96" s="80"/>
      <c r="KX96" s="80"/>
      <c r="KY96" s="80"/>
      <c r="KZ96" s="80"/>
      <c r="LA96" s="80"/>
      <c r="LB96" s="80"/>
      <c r="LC96" s="80"/>
      <c r="LD96" s="80"/>
      <c r="LE96" s="80"/>
      <c r="LF96" s="80"/>
      <c r="LG96" s="80">
        <v>28</v>
      </c>
      <c r="LH96" s="80"/>
      <c r="LI96" s="80"/>
      <c r="LJ96" s="80"/>
      <c r="LK96" s="80"/>
      <c r="LL96" s="80"/>
      <c r="LM96" s="80"/>
      <c r="LN96" s="80"/>
      <c r="LO96" s="80">
        <v>152</v>
      </c>
      <c r="LP96" s="80"/>
      <c r="LQ96" s="80"/>
      <c r="LR96" s="80"/>
      <c r="LS96" s="80"/>
      <c r="LT96" s="80"/>
      <c r="LU96" s="80"/>
      <c r="LV96" s="80"/>
      <c r="LW96" s="80"/>
      <c r="LX96" s="80"/>
      <c r="LY96" s="80"/>
      <c r="LZ96" s="80"/>
      <c r="MA96" s="80"/>
      <c r="MB96" s="80"/>
      <c r="MC96" s="80"/>
      <c r="MD96" s="80"/>
      <c r="ME96" s="80"/>
      <c r="MF96" s="80"/>
      <c r="MG96" s="80"/>
      <c r="MH96" s="80"/>
      <c r="MI96" s="80"/>
      <c r="MJ96" s="80"/>
      <c r="MK96" s="80"/>
      <c r="ML96" s="80"/>
      <c r="MM96" s="80"/>
      <c r="MN96" s="80"/>
      <c r="MO96" s="80"/>
      <c r="MP96" s="80"/>
      <c r="MQ96" s="80"/>
      <c r="MR96" s="80"/>
      <c r="MS96" s="80"/>
      <c r="MT96" s="80"/>
      <c r="MU96" s="80"/>
      <c r="MV96" s="80"/>
      <c r="MW96" s="80"/>
      <c r="MX96" s="80"/>
      <c r="MY96" s="80"/>
      <c r="MZ96" s="80"/>
      <c r="NA96" s="80"/>
      <c r="NB96" s="80"/>
      <c r="NC96" s="80"/>
      <c r="ND96" s="80"/>
      <c r="NE96" s="80"/>
      <c r="NF96" s="80"/>
      <c r="NG96" s="80"/>
      <c r="NH96" s="80"/>
      <c r="NI96" s="80">
        <v>0</v>
      </c>
      <c r="NJ96" s="80"/>
      <c r="NK96" s="80"/>
      <c r="NL96" s="80"/>
      <c r="NM96" s="80"/>
      <c r="NN96" s="80"/>
      <c r="NO96" s="80"/>
      <c r="NP96" s="80"/>
      <c r="NQ96" s="80"/>
      <c r="NR96" s="80"/>
      <c r="NS96" s="80"/>
      <c r="NT96" s="80"/>
      <c r="NU96" s="80"/>
      <c r="NV96" s="80"/>
      <c r="NW96" s="80"/>
      <c r="NX96" s="80">
        <v>57</v>
      </c>
      <c r="NY96" s="80"/>
      <c r="NZ96" s="80"/>
      <c r="OA96" s="80"/>
      <c r="OB96" s="79">
        <v>14167</v>
      </c>
    </row>
    <row r="97" spans="1:392" ht="13.15">
      <c r="A97" s="27" t="s">
        <v>217</v>
      </c>
      <c r="B97" s="23" t="s">
        <v>216</v>
      </c>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v>13</v>
      </c>
      <c r="AE97" s="80"/>
      <c r="AF97" s="80"/>
      <c r="AG97" s="80"/>
      <c r="AH97" s="80"/>
      <c r="AI97" s="80"/>
      <c r="AJ97" s="80"/>
      <c r="AK97" s="80"/>
      <c r="AL97" s="80"/>
      <c r="AM97" s="80"/>
      <c r="AN97" s="80"/>
      <c r="AO97" s="80"/>
      <c r="AP97" s="80"/>
      <c r="AQ97" s="80">
        <v>30</v>
      </c>
      <c r="AR97" s="80"/>
      <c r="AS97" s="80"/>
      <c r="AT97" s="80"/>
      <c r="AU97" s="80"/>
      <c r="AV97" s="80"/>
      <c r="AW97" s="80"/>
      <c r="AX97" s="80"/>
      <c r="AY97" s="80"/>
      <c r="AZ97" s="80"/>
      <c r="BA97" s="80"/>
      <c r="BB97" s="80"/>
      <c r="BC97" s="80"/>
      <c r="BD97" s="80">
        <v>7</v>
      </c>
      <c r="BE97" s="80"/>
      <c r="BF97" s="80"/>
      <c r="BG97" s="80"/>
      <c r="BH97" s="80"/>
      <c r="BI97" s="80"/>
      <c r="BJ97" s="80">
        <v>1</v>
      </c>
      <c r="BK97" s="80"/>
      <c r="BL97" s="80"/>
      <c r="BM97" s="80"/>
      <c r="BN97" s="80"/>
      <c r="BO97" s="81"/>
      <c r="BP97" s="80">
        <v>34</v>
      </c>
      <c r="BQ97" s="80"/>
      <c r="BR97" s="80">
        <v>19</v>
      </c>
      <c r="BS97" s="80"/>
      <c r="BT97" s="80"/>
      <c r="BU97" s="80"/>
      <c r="BV97" s="80"/>
      <c r="BW97" s="80">
        <v>5</v>
      </c>
      <c r="BX97" s="80">
        <v>12</v>
      </c>
      <c r="BY97" s="80"/>
      <c r="BZ97" s="80"/>
      <c r="CA97" s="80"/>
      <c r="CB97" s="80"/>
      <c r="CC97" s="80"/>
      <c r="CD97" s="80"/>
      <c r="CE97" s="80"/>
      <c r="CF97" s="80">
        <v>14</v>
      </c>
      <c r="CG97" s="80"/>
      <c r="CH97" s="80"/>
      <c r="CI97" s="80">
        <v>14</v>
      </c>
      <c r="CJ97" s="80">
        <v>6</v>
      </c>
      <c r="CK97" s="80">
        <v>43</v>
      </c>
      <c r="CL97" s="80"/>
      <c r="CM97" s="80"/>
      <c r="CN97" s="80">
        <v>12320</v>
      </c>
      <c r="CO97" s="80">
        <v>81</v>
      </c>
      <c r="CP97" s="80"/>
      <c r="CQ97" s="80"/>
      <c r="CR97" s="80"/>
      <c r="CS97" s="80">
        <v>21</v>
      </c>
      <c r="CT97" s="80"/>
      <c r="CU97" s="80"/>
      <c r="CV97" s="80"/>
      <c r="CW97" s="80"/>
      <c r="CX97" s="80"/>
      <c r="CY97" s="80"/>
      <c r="CZ97" s="80"/>
      <c r="DA97" s="80"/>
      <c r="DB97" s="80"/>
      <c r="DC97" s="80">
        <v>43</v>
      </c>
      <c r="DD97" s="80"/>
      <c r="DE97" s="80">
        <v>85</v>
      </c>
      <c r="DF97" s="80"/>
      <c r="DG97" s="80">
        <v>54</v>
      </c>
      <c r="DH97" s="80"/>
      <c r="DI97" s="80"/>
      <c r="DJ97" s="80"/>
      <c r="DK97" s="80"/>
      <c r="DL97" s="80"/>
      <c r="DM97" s="80"/>
      <c r="DN97" s="80"/>
      <c r="DO97" s="80">
        <v>5</v>
      </c>
      <c r="DP97" s="80">
        <v>5</v>
      </c>
      <c r="DQ97" s="80">
        <v>2</v>
      </c>
      <c r="DR97" s="80"/>
      <c r="DS97" s="80"/>
      <c r="DT97" s="80"/>
      <c r="DU97" s="80"/>
      <c r="DV97" s="80">
        <v>3</v>
      </c>
      <c r="DW97" s="80">
        <v>1</v>
      </c>
      <c r="DX97" s="80"/>
      <c r="DY97" s="80"/>
      <c r="DZ97" s="80">
        <v>1</v>
      </c>
      <c r="EA97" s="80"/>
      <c r="EB97" s="80"/>
      <c r="EC97" s="80"/>
      <c r="ED97" s="80"/>
      <c r="EE97" s="80"/>
      <c r="EF97" s="80">
        <v>94</v>
      </c>
      <c r="EG97" s="80"/>
      <c r="EH97" s="80"/>
      <c r="EI97" s="80"/>
      <c r="EJ97" s="80">
        <v>84</v>
      </c>
      <c r="EK97" s="80"/>
      <c r="EL97" s="80"/>
      <c r="EM97" s="80"/>
      <c r="EN97" s="80"/>
      <c r="EO97" s="80">
        <v>88</v>
      </c>
      <c r="EP97" s="80"/>
      <c r="EQ97" s="80"/>
      <c r="ER97" s="80"/>
      <c r="ES97" s="80"/>
      <c r="ET97" s="80"/>
      <c r="EU97" s="80">
        <v>7</v>
      </c>
      <c r="EV97" s="80"/>
      <c r="EW97" s="80">
        <v>63</v>
      </c>
      <c r="EX97" s="80"/>
      <c r="EY97" s="80"/>
      <c r="EZ97" s="80"/>
      <c r="FA97" s="80"/>
      <c r="FB97" s="80"/>
      <c r="FC97" s="80"/>
      <c r="FD97" s="80"/>
      <c r="FE97" s="80"/>
      <c r="FF97" s="80"/>
      <c r="FG97" s="80"/>
      <c r="FH97" s="80"/>
      <c r="FI97" s="80"/>
      <c r="FJ97" s="80"/>
      <c r="FK97" s="80"/>
      <c r="FL97" s="80"/>
      <c r="FM97" s="80"/>
      <c r="FN97" s="80"/>
      <c r="FO97" s="80"/>
      <c r="FP97" s="80"/>
      <c r="FQ97" s="80"/>
      <c r="FR97" s="80"/>
      <c r="FS97" s="80"/>
      <c r="FT97" s="80"/>
      <c r="FU97" s="80"/>
      <c r="FV97" s="80"/>
      <c r="FW97" s="80"/>
      <c r="FX97" s="80"/>
      <c r="FY97" s="80">
        <v>13</v>
      </c>
      <c r="FZ97" s="80"/>
      <c r="GA97" s="80"/>
      <c r="GB97" s="80"/>
      <c r="GC97" s="80"/>
      <c r="GD97" s="80"/>
      <c r="GE97" s="80"/>
      <c r="GF97" s="80"/>
      <c r="GG97" s="80"/>
      <c r="GH97" s="80"/>
      <c r="GI97" s="80"/>
      <c r="GJ97" s="80"/>
      <c r="GK97" s="80"/>
      <c r="GL97" s="80"/>
      <c r="GM97" s="80">
        <v>14</v>
      </c>
      <c r="GN97" s="80"/>
      <c r="GO97" s="80"/>
      <c r="GP97" s="80"/>
      <c r="GQ97" s="80"/>
      <c r="GR97" s="80"/>
      <c r="GS97" s="80"/>
      <c r="GT97" s="80"/>
      <c r="GU97" s="80"/>
      <c r="GV97" s="80"/>
      <c r="GW97" s="80"/>
      <c r="GX97" s="80"/>
      <c r="GY97" s="80"/>
      <c r="GZ97" s="80"/>
      <c r="HA97" s="80"/>
      <c r="HB97" s="80"/>
      <c r="HC97" s="80"/>
      <c r="HD97" s="80"/>
      <c r="HE97" s="80"/>
      <c r="HF97" s="80"/>
      <c r="HG97" s="80"/>
      <c r="HH97" s="80"/>
      <c r="HI97" s="80"/>
      <c r="HJ97" s="80">
        <v>25</v>
      </c>
      <c r="HK97" s="80"/>
      <c r="HL97" s="80"/>
      <c r="HM97" s="80"/>
      <c r="HN97" s="80"/>
      <c r="HO97" s="80"/>
      <c r="HP97" s="80"/>
      <c r="HQ97" s="80"/>
      <c r="HR97" s="80"/>
      <c r="HS97" s="80"/>
      <c r="HT97" s="80"/>
      <c r="HU97" s="80"/>
      <c r="HV97" s="80"/>
      <c r="HW97" s="80"/>
      <c r="HX97" s="80"/>
      <c r="HY97" s="80"/>
      <c r="HZ97" s="80"/>
      <c r="IA97" s="80"/>
      <c r="IB97" s="80"/>
      <c r="IC97" s="80"/>
      <c r="ID97" s="80"/>
      <c r="IE97" s="80"/>
      <c r="IF97" s="80"/>
      <c r="IG97" s="80"/>
      <c r="IH97" s="80"/>
      <c r="II97" s="80"/>
      <c r="IJ97" s="80"/>
      <c r="IK97" s="80"/>
      <c r="IL97" s="80"/>
      <c r="IM97" s="80"/>
      <c r="IN97" s="80"/>
      <c r="IO97" s="80"/>
      <c r="IP97" s="80"/>
      <c r="IQ97" s="80"/>
      <c r="IR97" s="80"/>
      <c r="IS97" s="80"/>
      <c r="IT97" s="80"/>
      <c r="IU97" s="80"/>
      <c r="IV97" s="80"/>
      <c r="IW97" s="80"/>
      <c r="IX97" s="80"/>
      <c r="IY97" s="80"/>
      <c r="IZ97" s="80"/>
      <c r="JA97" s="80">
        <v>4</v>
      </c>
      <c r="JB97" s="80">
        <v>134</v>
      </c>
      <c r="JC97" s="80">
        <v>47</v>
      </c>
      <c r="JD97" s="80"/>
      <c r="JE97" s="80">
        <v>26</v>
      </c>
      <c r="JF97" s="80"/>
      <c r="JG97" s="80"/>
      <c r="JH97" s="80"/>
      <c r="JI97" s="80"/>
      <c r="JJ97" s="80"/>
      <c r="JK97" s="80"/>
      <c r="JL97" s="80"/>
      <c r="JM97" s="80"/>
      <c r="JN97" s="80"/>
      <c r="JO97" s="80"/>
      <c r="JP97" s="80">
        <v>412</v>
      </c>
      <c r="JQ97" s="80"/>
      <c r="JR97" s="80"/>
      <c r="JS97" s="80"/>
      <c r="JT97" s="80"/>
      <c r="JU97" s="80"/>
      <c r="JV97" s="80"/>
      <c r="JW97" s="80"/>
      <c r="JX97" s="80"/>
      <c r="JY97" s="80"/>
      <c r="JZ97" s="80"/>
      <c r="KA97" s="80"/>
      <c r="KB97" s="80"/>
      <c r="KC97" s="80"/>
      <c r="KD97" s="80"/>
      <c r="KE97" s="80"/>
      <c r="KF97" s="80"/>
      <c r="KG97" s="80"/>
      <c r="KH97" s="80"/>
      <c r="KI97" s="80"/>
      <c r="KJ97" s="80"/>
      <c r="KK97" s="80"/>
      <c r="KL97" s="80"/>
      <c r="KM97" s="80"/>
      <c r="KN97" s="80"/>
      <c r="KO97" s="80"/>
      <c r="KP97" s="80"/>
      <c r="KQ97" s="80"/>
      <c r="KR97" s="80"/>
      <c r="KS97" s="80"/>
      <c r="KT97" s="80"/>
      <c r="KU97" s="80"/>
      <c r="KV97" s="80"/>
      <c r="KW97" s="80"/>
      <c r="KX97" s="80"/>
      <c r="KY97" s="80"/>
      <c r="KZ97" s="80"/>
      <c r="LA97" s="80"/>
      <c r="LB97" s="80"/>
      <c r="LC97" s="80"/>
      <c r="LD97" s="80"/>
      <c r="LE97" s="80"/>
      <c r="LF97" s="80"/>
      <c r="LG97" s="80">
        <v>207</v>
      </c>
      <c r="LH97" s="80"/>
      <c r="LI97" s="80"/>
      <c r="LJ97" s="80"/>
      <c r="LK97" s="80"/>
      <c r="LL97" s="80"/>
      <c r="LM97" s="80"/>
      <c r="LN97" s="80"/>
      <c r="LO97" s="80">
        <v>992</v>
      </c>
      <c r="LP97" s="80"/>
      <c r="LQ97" s="80"/>
      <c r="LR97" s="80"/>
      <c r="LS97" s="80"/>
      <c r="LT97" s="80"/>
      <c r="LU97" s="80"/>
      <c r="LV97" s="80"/>
      <c r="LW97" s="80"/>
      <c r="LX97" s="80"/>
      <c r="LY97" s="80"/>
      <c r="LZ97" s="80"/>
      <c r="MA97" s="80"/>
      <c r="MB97" s="80"/>
      <c r="MC97" s="80"/>
      <c r="MD97" s="80"/>
      <c r="ME97" s="80"/>
      <c r="MF97" s="80"/>
      <c r="MG97" s="80"/>
      <c r="MH97" s="80"/>
      <c r="MI97" s="80"/>
      <c r="MJ97" s="80"/>
      <c r="MK97" s="80"/>
      <c r="ML97" s="80"/>
      <c r="MM97" s="80"/>
      <c r="MN97" s="80"/>
      <c r="MO97" s="80"/>
      <c r="MP97" s="80"/>
      <c r="MQ97" s="80"/>
      <c r="MR97" s="80"/>
      <c r="MS97" s="80"/>
      <c r="MT97" s="80"/>
      <c r="MU97" s="80"/>
      <c r="MV97" s="80"/>
      <c r="MW97" s="80"/>
      <c r="MX97" s="80"/>
      <c r="MY97" s="80"/>
      <c r="MZ97" s="80"/>
      <c r="NA97" s="80"/>
      <c r="NB97" s="80"/>
      <c r="NC97" s="80"/>
      <c r="ND97" s="80"/>
      <c r="NE97" s="80"/>
      <c r="NF97" s="80"/>
      <c r="NG97" s="80"/>
      <c r="NH97" s="80"/>
      <c r="NI97" s="80"/>
      <c r="NJ97" s="80"/>
      <c r="NK97" s="80"/>
      <c r="NL97" s="80"/>
      <c r="NM97" s="80"/>
      <c r="NN97" s="80"/>
      <c r="NO97" s="80"/>
      <c r="NP97" s="80"/>
      <c r="NQ97" s="80"/>
      <c r="NR97" s="80"/>
      <c r="NS97" s="80"/>
      <c r="NT97" s="80"/>
      <c r="NU97" s="80"/>
      <c r="NV97" s="80"/>
      <c r="NW97" s="80"/>
      <c r="NX97" s="80">
        <v>0</v>
      </c>
      <c r="NY97" s="80"/>
      <c r="NZ97" s="80"/>
      <c r="OA97" s="80"/>
      <c r="OB97" s="79">
        <v>15028</v>
      </c>
    </row>
    <row r="98" spans="1:392" ht="13.15">
      <c r="A98" s="27">
        <v>333313</v>
      </c>
      <c r="B98" s="23" t="s">
        <v>218</v>
      </c>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v>2</v>
      </c>
      <c r="AE98" s="80"/>
      <c r="AF98" s="80"/>
      <c r="AG98" s="80"/>
      <c r="AH98" s="80"/>
      <c r="AI98" s="80"/>
      <c r="AJ98" s="80"/>
      <c r="AK98" s="80"/>
      <c r="AL98" s="80"/>
      <c r="AM98" s="80"/>
      <c r="AN98" s="80"/>
      <c r="AO98" s="80"/>
      <c r="AP98" s="80"/>
      <c r="AQ98" s="80"/>
      <c r="AR98" s="80"/>
      <c r="AS98" s="80"/>
      <c r="AT98" s="80"/>
      <c r="AU98" s="80"/>
      <c r="AV98" s="80"/>
      <c r="AW98" s="80"/>
      <c r="AX98" s="80"/>
      <c r="AY98" s="80"/>
      <c r="AZ98" s="80"/>
      <c r="BA98" s="80"/>
      <c r="BB98" s="80"/>
      <c r="BC98" s="80"/>
      <c r="BD98" s="80"/>
      <c r="BE98" s="80"/>
      <c r="BF98" s="80"/>
      <c r="BG98" s="80"/>
      <c r="BH98" s="80"/>
      <c r="BI98" s="80"/>
      <c r="BJ98" s="80"/>
      <c r="BK98" s="80"/>
      <c r="BL98" s="80"/>
      <c r="BM98" s="80"/>
      <c r="BN98" s="80"/>
      <c r="BO98" s="81"/>
      <c r="BP98" s="80">
        <v>26</v>
      </c>
      <c r="BQ98" s="80"/>
      <c r="BR98" s="80"/>
      <c r="BS98" s="80"/>
      <c r="BT98" s="80"/>
      <c r="BU98" s="80"/>
      <c r="BV98" s="80"/>
      <c r="BW98" s="80"/>
      <c r="BX98" s="80"/>
      <c r="BY98" s="80"/>
      <c r="BZ98" s="80"/>
      <c r="CA98" s="80"/>
      <c r="CB98" s="80"/>
      <c r="CC98" s="80"/>
      <c r="CD98" s="80"/>
      <c r="CE98" s="80"/>
      <c r="CF98" s="80"/>
      <c r="CG98" s="80"/>
      <c r="CH98" s="80"/>
      <c r="CI98" s="80"/>
      <c r="CJ98" s="80"/>
      <c r="CK98" s="80"/>
      <c r="CL98" s="80"/>
      <c r="CM98" s="80"/>
      <c r="CN98" s="80"/>
      <c r="CO98" s="80">
        <v>1915</v>
      </c>
      <c r="CP98" s="80"/>
      <c r="CQ98" s="80"/>
      <c r="CR98" s="80"/>
      <c r="CS98" s="80"/>
      <c r="CT98" s="80"/>
      <c r="CU98" s="80"/>
      <c r="CV98" s="80"/>
      <c r="CW98" s="80"/>
      <c r="CX98" s="80"/>
      <c r="CY98" s="80"/>
      <c r="CZ98" s="80"/>
      <c r="DA98" s="80"/>
      <c r="DB98" s="80"/>
      <c r="DC98" s="80"/>
      <c r="DD98" s="80"/>
      <c r="DE98" s="80"/>
      <c r="DF98" s="80"/>
      <c r="DG98" s="80"/>
      <c r="DH98" s="80"/>
      <c r="DI98" s="80"/>
      <c r="DJ98" s="80"/>
      <c r="DK98" s="80"/>
      <c r="DL98" s="80"/>
      <c r="DM98" s="80"/>
      <c r="DN98" s="80"/>
      <c r="DO98" s="80"/>
      <c r="DP98" s="80"/>
      <c r="DQ98" s="80"/>
      <c r="DR98" s="80"/>
      <c r="DS98" s="80"/>
      <c r="DT98" s="80"/>
      <c r="DU98" s="80"/>
      <c r="DV98" s="80"/>
      <c r="DW98" s="80"/>
      <c r="DX98" s="80"/>
      <c r="DY98" s="80"/>
      <c r="DZ98" s="80"/>
      <c r="EA98" s="80"/>
      <c r="EB98" s="80"/>
      <c r="EC98" s="80"/>
      <c r="ED98" s="80"/>
      <c r="EE98" s="80"/>
      <c r="EF98" s="80"/>
      <c r="EG98" s="80"/>
      <c r="EH98" s="80"/>
      <c r="EI98" s="80"/>
      <c r="EJ98" s="80"/>
      <c r="EK98" s="80"/>
      <c r="EL98" s="80"/>
      <c r="EM98" s="80"/>
      <c r="EN98" s="80"/>
      <c r="EO98" s="80"/>
      <c r="EP98" s="80"/>
      <c r="EQ98" s="80"/>
      <c r="ER98" s="80"/>
      <c r="ES98" s="80"/>
      <c r="ET98" s="80"/>
      <c r="EU98" s="80"/>
      <c r="EV98" s="80"/>
      <c r="EW98" s="80"/>
      <c r="EX98" s="80"/>
      <c r="EY98" s="80"/>
      <c r="EZ98" s="80"/>
      <c r="FA98" s="80"/>
      <c r="FB98" s="80"/>
      <c r="FC98" s="80"/>
      <c r="FD98" s="80"/>
      <c r="FE98" s="80"/>
      <c r="FF98" s="80"/>
      <c r="FG98" s="80"/>
      <c r="FH98" s="80"/>
      <c r="FI98" s="80"/>
      <c r="FJ98" s="80"/>
      <c r="FK98" s="80"/>
      <c r="FL98" s="80"/>
      <c r="FM98" s="80"/>
      <c r="FN98" s="80"/>
      <c r="FO98" s="80"/>
      <c r="FP98" s="80"/>
      <c r="FQ98" s="80"/>
      <c r="FR98" s="80"/>
      <c r="FS98" s="80"/>
      <c r="FT98" s="80"/>
      <c r="FU98" s="80"/>
      <c r="FV98" s="80"/>
      <c r="FW98" s="80"/>
      <c r="FX98" s="80"/>
      <c r="FY98" s="80"/>
      <c r="FZ98" s="80"/>
      <c r="GA98" s="80"/>
      <c r="GB98" s="80"/>
      <c r="GC98" s="80"/>
      <c r="GD98" s="80"/>
      <c r="GE98" s="80"/>
      <c r="GF98" s="80"/>
      <c r="GG98" s="80"/>
      <c r="GH98" s="80"/>
      <c r="GI98" s="80"/>
      <c r="GJ98" s="80"/>
      <c r="GK98" s="80">
        <v>44</v>
      </c>
      <c r="GL98" s="80"/>
      <c r="GM98" s="80"/>
      <c r="GN98" s="80"/>
      <c r="GO98" s="80"/>
      <c r="GP98" s="80"/>
      <c r="GQ98" s="80"/>
      <c r="GR98" s="80"/>
      <c r="GS98" s="80"/>
      <c r="GT98" s="80"/>
      <c r="GU98" s="80"/>
      <c r="GV98" s="80"/>
      <c r="GW98" s="80"/>
      <c r="GX98" s="80"/>
      <c r="GY98" s="80"/>
      <c r="GZ98" s="80"/>
      <c r="HA98" s="80"/>
      <c r="HB98" s="80"/>
      <c r="HC98" s="80"/>
      <c r="HD98" s="80"/>
      <c r="HE98" s="80"/>
      <c r="HF98" s="80"/>
      <c r="HG98" s="80"/>
      <c r="HH98" s="80"/>
      <c r="HI98" s="80"/>
      <c r="HJ98" s="80"/>
      <c r="HK98" s="80"/>
      <c r="HL98" s="80"/>
      <c r="HM98" s="80"/>
      <c r="HN98" s="80"/>
      <c r="HO98" s="80"/>
      <c r="HP98" s="80"/>
      <c r="HQ98" s="80"/>
      <c r="HR98" s="80"/>
      <c r="HS98" s="80"/>
      <c r="HT98" s="80"/>
      <c r="HU98" s="80"/>
      <c r="HV98" s="80"/>
      <c r="HW98" s="80"/>
      <c r="HX98" s="80"/>
      <c r="HY98" s="80"/>
      <c r="HZ98" s="80"/>
      <c r="IA98" s="80"/>
      <c r="IB98" s="80"/>
      <c r="IC98" s="80"/>
      <c r="ID98" s="80"/>
      <c r="IE98" s="80"/>
      <c r="IF98" s="80"/>
      <c r="IG98" s="80"/>
      <c r="IH98" s="80"/>
      <c r="II98" s="80"/>
      <c r="IJ98" s="80"/>
      <c r="IK98" s="80"/>
      <c r="IL98" s="80"/>
      <c r="IM98" s="80"/>
      <c r="IN98" s="80"/>
      <c r="IO98" s="80"/>
      <c r="IP98" s="80"/>
      <c r="IQ98" s="80"/>
      <c r="IR98" s="80"/>
      <c r="IS98" s="80"/>
      <c r="IT98" s="80"/>
      <c r="IU98" s="80"/>
      <c r="IV98" s="80"/>
      <c r="IW98" s="80"/>
      <c r="IX98" s="80"/>
      <c r="IY98" s="80"/>
      <c r="IZ98" s="80"/>
      <c r="JA98" s="80"/>
      <c r="JB98" s="80"/>
      <c r="JC98" s="80"/>
      <c r="JD98" s="80"/>
      <c r="JE98" s="80"/>
      <c r="JF98" s="80"/>
      <c r="JG98" s="80"/>
      <c r="JH98" s="80"/>
      <c r="JI98" s="80"/>
      <c r="JJ98" s="80"/>
      <c r="JK98" s="80"/>
      <c r="JL98" s="80"/>
      <c r="JM98" s="80"/>
      <c r="JN98" s="80"/>
      <c r="JO98" s="80"/>
      <c r="JP98" s="80">
        <v>41</v>
      </c>
      <c r="JQ98" s="80"/>
      <c r="JR98" s="80"/>
      <c r="JS98" s="80"/>
      <c r="JT98" s="80"/>
      <c r="JU98" s="80"/>
      <c r="JV98" s="80"/>
      <c r="JW98" s="80"/>
      <c r="JX98" s="80"/>
      <c r="JY98" s="80"/>
      <c r="JZ98" s="80"/>
      <c r="KA98" s="80"/>
      <c r="KB98" s="80"/>
      <c r="KC98" s="80"/>
      <c r="KD98" s="80"/>
      <c r="KE98" s="80"/>
      <c r="KF98" s="80"/>
      <c r="KG98" s="80"/>
      <c r="KH98" s="80"/>
      <c r="KI98" s="80"/>
      <c r="KJ98" s="80"/>
      <c r="KK98" s="80"/>
      <c r="KL98" s="80"/>
      <c r="KM98" s="80"/>
      <c r="KN98" s="80"/>
      <c r="KO98" s="80"/>
      <c r="KP98" s="80"/>
      <c r="KQ98" s="80"/>
      <c r="KR98" s="80"/>
      <c r="KS98" s="80"/>
      <c r="KT98" s="80"/>
      <c r="KU98" s="80"/>
      <c r="KV98" s="80"/>
      <c r="KW98" s="80"/>
      <c r="KX98" s="80"/>
      <c r="KY98" s="80"/>
      <c r="KZ98" s="80"/>
      <c r="LA98" s="80"/>
      <c r="LB98" s="80"/>
      <c r="LC98" s="80"/>
      <c r="LD98" s="80"/>
      <c r="LE98" s="80"/>
      <c r="LF98" s="80"/>
      <c r="LG98" s="80">
        <v>33</v>
      </c>
      <c r="LH98" s="80"/>
      <c r="LI98" s="80"/>
      <c r="LJ98" s="80"/>
      <c r="LK98" s="80"/>
      <c r="LL98" s="80"/>
      <c r="LM98" s="80"/>
      <c r="LN98" s="80"/>
      <c r="LO98" s="80">
        <v>161</v>
      </c>
      <c r="LP98" s="80"/>
      <c r="LQ98" s="80"/>
      <c r="LR98" s="80"/>
      <c r="LS98" s="80"/>
      <c r="LT98" s="80"/>
      <c r="LU98" s="80"/>
      <c r="LV98" s="80"/>
      <c r="LW98" s="80"/>
      <c r="LX98" s="80"/>
      <c r="LY98" s="80"/>
      <c r="LZ98" s="80"/>
      <c r="MA98" s="80"/>
      <c r="MB98" s="80"/>
      <c r="MC98" s="80"/>
      <c r="MD98" s="80"/>
      <c r="ME98" s="80"/>
      <c r="MF98" s="80"/>
      <c r="MG98" s="80"/>
      <c r="MH98" s="80"/>
      <c r="MI98" s="80"/>
      <c r="MJ98" s="80"/>
      <c r="MK98" s="80"/>
      <c r="ML98" s="80"/>
      <c r="MM98" s="80"/>
      <c r="MN98" s="80"/>
      <c r="MO98" s="80"/>
      <c r="MP98" s="80"/>
      <c r="MQ98" s="80"/>
      <c r="MR98" s="80"/>
      <c r="MS98" s="80"/>
      <c r="MT98" s="80"/>
      <c r="MU98" s="80"/>
      <c r="MV98" s="80"/>
      <c r="MW98" s="80"/>
      <c r="MX98" s="80"/>
      <c r="MY98" s="80"/>
      <c r="MZ98" s="80"/>
      <c r="NA98" s="80"/>
      <c r="NB98" s="80"/>
      <c r="NC98" s="80"/>
      <c r="ND98" s="80"/>
      <c r="NE98" s="80"/>
      <c r="NF98" s="80"/>
      <c r="NG98" s="80"/>
      <c r="NH98" s="80"/>
      <c r="NI98" s="80"/>
      <c r="NJ98" s="80"/>
      <c r="NK98" s="80"/>
      <c r="NL98" s="80"/>
      <c r="NM98" s="80"/>
      <c r="NN98" s="80"/>
      <c r="NO98" s="80"/>
      <c r="NP98" s="80"/>
      <c r="NQ98" s="80"/>
      <c r="NR98" s="80"/>
      <c r="NS98" s="80"/>
      <c r="NT98" s="80"/>
      <c r="NU98" s="80"/>
      <c r="NV98" s="80"/>
      <c r="NW98" s="80"/>
      <c r="NX98" s="80">
        <v>0</v>
      </c>
      <c r="NY98" s="80"/>
      <c r="NZ98" s="80"/>
      <c r="OA98" s="80"/>
      <c r="OB98" s="79">
        <v>2222</v>
      </c>
    </row>
    <row r="99" spans="1:392" ht="13.15">
      <c r="A99" s="27">
        <v>333314</v>
      </c>
      <c r="B99" s="23" t="s">
        <v>219</v>
      </c>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v>4</v>
      </c>
      <c r="AE99" s="80"/>
      <c r="AF99" s="80"/>
      <c r="AG99" s="80"/>
      <c r="AH99" s="80"/>
      <c r="AI99" s="80"/>
      <c r="AJ99" s="80"/>
      <c r="AK99" s="80"/>
      <c r="AL99" s="80"/>
      <c r="AM99" s="80"/>
      <c r="AN99" s="80"/>
      <c r="AO99" s="80"/>
      <c r="AP99" s="80"/>
      <c r="AQ99" s="80"/>
      <c r="AR99" s="80">
        <v>4</v>
      </c>
      <c r="AS99" s="80"/>
      <c r="AT99" s="80"/>
      <c r="AU99" s="80"/>
      <c r="AV99" s="80"/>
      <c r="AW99" s="80"/>
      <c r="AX99" s="80"/>
      <c r="AY99" s="80"/>
      <c r="AZ99" s="80"/>
      <c r="BA99" s="80"/>
      <c r="BB99" s="80"/>
      <c r="BC99" s="80"/>
      <c r="BD99" s="80"/>
      <c r="BE99" s="80"/>
      <c r="BF99" s="80"/>
      <c r="BG99" s="80"/>
      <c r="BH99" s="80"/>
      <c r="BI99" s="80"/>
      <c r="BJ99" s="80"/>
      <c r="BK99" s="80"/>
      <c r="BL99" s="80"/>
      <c r="BM99" s="80"/>
      <c r="BN99" s="80"/>
      <c r="BO99" s="81"/>
      <c r="BP99" s="80"/>
      <c r="BQ99" s="80"/>
      <c r="BR99" s="80"/>
      <c r="BS99" s="80"/>
      <c r="BT99" s="80"/>
      <c r="BU99" s="80"/>
      <c r="BV99" s="80"/>
      <c r="BW99" s="80"/>
      <c r="BX99" s="80"/>
      <c r="BY99" s="80"/>
      <c r="BZ99" s="80"/>
      <c r="CA99" s="80"/>
      <c r="CB99" s="80"/>
      <c r="CC99" s="80"/>
      <c r="CD99" s="80"/>
      <c r="CE99" s="80"/>
      <c r="CF99" s="80"/>
      <c r="CG99" s="80"/>
      <c r="CH99" s="80"/>
      <c r="CI99" s="80"/>
      <c r="CJ99" s="80"/>
      <c r="CK99" s="80"/>
      <c r="CL99" s="80"/>
      <c r="CM99" s="80"/>
      <c r="CN99" s="80"/>
      <c r="CO99" s="80"/>
      <c r="CP99" s="80">
        <v>3802</v>
      </c>
      <c r="CQ99" s="80"/>
      <c r="CR99" s="80"/>
      <c r="CS99" s="80"/>
      <c r="CT99" s="80"/>
      <c r="CU99" s="80"/>
      <c r="CV99" s="80"/>
      <c r="CW99" s="80"/>
      <c r="CX99" s="80"/>
      <c r="CY99" s="80"/>
      <c r="CZ99" s="80"/>
      <c r="DA99" s="80"/>
      <c r="DB99" s="80"/>
      <c r="DC99" s="80"/>
      <c r="DD99" s="80"/>
      <c r="DE99" s="80"/>
      <c r="DF99" s="80"/>
      <c r="DG99" s="80"/>
      <c r="DH99" s="80"/>
      <c r="DI99" s="80"/>
      <c r="DJ99" s="80"/>
      <c r="DK99" s="80"/>
      <c r="DL99" s="80"/>
      <c r="DM99" s="80"/>
      <c r="DN99" s="80"/>
      <c r="DO99" s="80"/>
      <c r="DP99" s="80"/>
      <c r="DQ99" s="80"/>
      <c r="DR99" s="80">
        <v>33</v>
      </c>
      <c r="DS99" s="80"/>
      <c r="DT99" s="80"/>
      <c r="DU99" s="80"/>
      <c r="DV99" s="80">
        <v>56</v>
      </c>
      <c r="DW99" s="80"/>
      <c r="DX99" s="80"/>
      <c r="DY99" s="80"/>
      <c r="DZ99" s="80">
        <v>0</v>
      </c>
      <c r="EA99" s="80">
        <v>109</v>
      </c>
      <c r="EB99" s="80"/>
      <c r="EC99" s="80">
        <v>2</v>
      </c>
      <c r="ED99" s="80"/>
      <c r="EE99" s="80"/>
      <c r="EF99" s="80"/>
      <c r="EG99" s="80"/>
      <c r="EH99" s="80"/>
      <c r="EI99" s="80"/>
      <c r="EJ99" s="80"/>
      <c r="EK99" s="80"/>
      <c r="EL99" s="80"/>
      <c r="EM99" s="80"/>
      <c r="EN99" s="80"/>
      <c r="EO99" s="80"/>
      <c r="EP99" s="80"/>
      <c r="EQ99" s="80"/>
      <c r="ER99" s="80"/>
      <c r="ES99" s="80"/>
      <c r="ET99" s="80"/>
      <c r="EU99" s="80"/>
      <c r="EV99" s="80"/>
      <c r="EW99" s="80"/>
      <c r="EX99" s="80"/>
      <c r="EY99" s="80"/>
      <c r="EZ99" s="80"/>
      <c r="FA99" s="80"/>
      <c r="FB99" s="80"/>
      <c r="FC99" s="80"/>
      <c r="FD99" s="80"/>
      <c r="FE99" s="80"/>
      <c r="FF99" s="80"/>
      <c r="FG99" s="80"/>
      <c r="FH99" s="80"/>
      <c r="FI99" s="80"/>
      <c r="FJ99" s="80"/>
      <c r="FK99" s="80"/>
      <c r="FL99" s="80"/>
      <c r="FM99" s="80"/>
      <c r="FN99" s="80"/>
      <c r="FO99" s="80"/>
      <c r="FP99" s="80"/>
      <c r="FQ99" s="80"/>
      <c r="FR99" s="80"/>
      <c r="FS99" s="80"/>
      <c r="FT99" s="80"/>
      <c r="FU99" s="80"/>
      <c r="FV99" s="80"/>
      <c r="FW99" s="80"/>
      <c r="FX99" s="80"/>
      <c r="FY99" s="80"/>
      <c r="FZ99" s="80"/>
      <c r="GA99" s="80"/>
      <c r="GB99" s="80"/>
      <c r="GC99" s="80"/>
      <c r="GD99" s="80"/>
      <c r="GE99" s="80"/>
      <c r="GF99" s="80"/>
      <c r="GG99" s="80"/>
      <c r="GH99" s="80"/>
      <c r="GI99" s="80"/>
      <c r="GJ99" s="80"/>
      <c r="GK99" s="80"/>
      <c r="GL99" s="80"/>
      <c r="GM99" s="80"/>
      <c r="GN99" s="80"/>
      <c r="GO99" s="80"/>
      <c r="GP99" s="80"/>
      <c r="GQ99" s="80"/>
      <c r="GR99" s="80"/>
      <c r="GS99" s="80"/>
      <c r="GT99" s="80"/>
      <c r="GU99" s="80"/>
      <c r="GV99" s="80"/>
      <c r="GW99" s="80"/>
      <c r="GX99" s="80"/>
      <c r="GY99" s="80"/>
      <c r="GZ99" s="80"/>
      <c r="HA99" s="80"/>
      <c r="HB99" s="80"/>
      <c r="HC99" s="80"/>
      <c r="HD99" s="80"/>
      <c r="HE99" s="80"/>
      <c r="HF99" s="80"/>
      <c r="HG99" s="80"/>
      <c r="HH99" s="80"/>
      <c r="HI99" s="80"/>
      <c r="HJ99" s="80"/>
      <c r="HK99" s="80"/>
      <c r="HL99" s="80"/>
      <c r="HM99" s="80"/>
      <c r="HN99" s="80"/>
      <c r="HO99" s="80"/>
      <c r="HP99" s="80"/>
      <c r="HQ99" s="80"/>
      <c r="HR99" s="80"/>
      <c r="HS99" s="80"/>
      <c r="HT99" s="80"/>
      <c r="HU99" s="80"/>
      <c r="HV99" s="80"/>
      <c r="HW99" s="80"/>
      <c r="HX99" s="80"/>
      <c r="HY99" s="80"/>
      <c r="HZ99" s="80"/>
      <c r="IA99" s="80"/>
      <c r="IB99" s="80"/>
      <c r="IC99" s="80"/>
      <c r="ID99" s="80"/>
      <c r="IE99" s="80"/>
      <c r="IF99" s="80"/>
      <c r="IG99" s="80"/>
      <c r="IH99" s="80"/>
      <c r="II99" s="80"/>
      <c r="IJ99" s="80"/>
      <c r="IK99" s="80"/>
      <c r="IL99" s="80"/>
      <c r="IM99" s="80"/>
      <c r="IN99" s="80"/>
      <c r="IO99" s="80"/>
      <c r="IP99" s="80"/>
      <c r="IQ99" s="80"/>
      <c r="IR99" s="80"/>
      <c r="IS99" s="80"/>
      <c r="IT99" s="80"/>
      <c r="IU99" s="80"/>
      <c r="IV99" s="80"/>
      <c r="IW99" s="80"/>
      <c r="IX99" s="80"/>
      <c r="IY99" s="80"/>
      <c r="IZ99" s="80"/>
      <c r="JA99" s="80"/>
      <c r="JB99" s="80"/>
      <c r="JC99" s="80"/>
      <c r="JD99" s="80"/>
      <c r="JE99" s="80"/>
      <c r="JF99" s="80"/>
      <c r="JG99" s="80"/>
      <c r="JH99" s="80"/>
      <c r="JI99" s="80"/>
      <c r="JJ99" s="80"/>
      <c r="JK99" s="80"/>
      <c r="JL99" s="80"/>
      <c r="JM99" s="80"/>
      <c r="JN99" s="80"/>
      <c r="JO99" s="80"/>
      <c r="JP99" s="80">
        <v>59</v>
      </c>
      <c r="JQ99" s="80"/>
      <c r="JR99" s="80"/>
      <c r="JS99" s="80"/>
      <c r="JT99" s="80"/>
      <c r="JU99" s="80"/>
      <c r="JV99" s="80"/>
      <c r="JW99" s="80"/>
      <c r="JX99" s="80"/>
      <c r="JY99" s="80"/>
      <c r="JZ99" s="80"/>
      <c r="KA99" s="80"/>
      <c r="KB99" s="80"/>
      <c r="KC99" s="80"/>
      <c r="KD99" s="80"/>
      <c r="KE99" s="80"/>
      <c r="KF99" s="80"/>
      <c r="KG99" s="80"/>
      <c r="KH99" s="80"/>
      <c r="KI99" s="80"/>
      <c r="KJ99" s="80"/>
      <c r="KK99" s="80"/>
      <c r="KL99" s="80"/>
      <c r="KM99" s="80"/>
      <c r="KN99" s="80"/>
      <c r="KO99" s="80"/>
      <c r="KP99" s="80"/>
      <c r="KQ99" s="80"/>
      <c r="KR99" s="80"/>
      <c r="KS99" s="80"/>
      <c r="KT99" s="80"/>
      <c r="KU99" s="80"/>
      <c r="KV99" s="80"/>
      <c r="KW99" s="80"/>
      <c r="KX99" s="80"/>
      <c r="KY99" s="80"/>
      <c r="KZ99" s="80"/>
      <c r="LA99" s="80"/>
      <c r="LB99" s="80"/>
      <c r="LC99" s="80"/>
      <c r="LD99" s="80"/>
      <c r="LE99" s="80"/>
      <c r="LF99" s="80"/>
      <c r="LG99" s="80">
        <v>75</v>
      </c>
      <c r="LH99" s="80"/>
      <c r="LI99" s="80"/>
      <c r="LJ99" s="80"/>
      <c r="LK99" s="80"/>
      <c r="LL99" s="80"/>
      <c r="LM99" s="80"/>
      <c r="LN99" s="80"/>
      <c r="LO99" s="80">
        <v>361</v>
      </c>
      <c r="LP99" s="80"/>
      <c r="LQ99" s="80"/>
      <c r="LR99" s="80"/>
      <c r="LS99" s="80"/>
      <c r="LT99" s="80"/>
      <c r="LU99" s="80"/>
      <c r="LV99" s="80"/>
      <c r="LW99" s="80"/>
      <c r="LX99" s="80"/>
      <c r="LY99" s="80"/>
      <c r="LZ99" s="80"/>
      <c r="MA99" s="80"/>
      <c r="MB99" s="80"/>
      <c r="MC99" s="80"/>
      <c r="MD99" s="80"/>
      <c r="ME99" s="80"/>
      <c r="MF99" s="80"/>
      <c r="MG99" s="80"/>
      <c r="MH99" s="80"/>
      <c r="MI99" s="80"/>
      <c r="MJ99" s="80"/>
      <c r="MK99" s="80"/>
      <c r="ML99" s="80"/>
      <c r="MM99" s="80"/>
      <c r="MN99" s="80"/>
      <c r="MO99" s="80"/>
      <c r="MP99" s="80"/>
      <c r="MQ99" s="80"/>
      <c r="MR99" s="80"/>
      <c r="MS99" s="80"/>
      <c r="MT99" s="80"/>
      <c r="MU99" s="80"/>
      <c r="MV99" s="80"/>
      <c r="MW99" s="80"/>
      <c r="MX99" s="80"/>
      <c r="MY99" s="80"/>
      <c r="MZ99" s="80"/>
      <c r="NA99" s="80"/>
      <c r="NB99" s="80"/>
      <c r="NC99" s="80"/>
      <c r="ND99" s="80"/>
      <c r="NE99" s="80"/>
      <c r="NF99" s="80"/>
      <c r="NG99" s="80"/>
      <c r="NH99" s="80"/>
      <c r="NI99" s="80"/>
      <c r="NJ99" s="80"/>
      <c r="NK99" s="80"/>
      <c r="NL99" s="80"/>
      <c r="NM99" s="80"/>
      <c r="NN99" s="80"/>
      <c r="NO99" s="80"/>
      <c r="NP99" s="80"/>
      <c r="NQ99" s="80"/>
      <c r="NR99" s="80"/>
      <c r="NS99" s="80"/>
      <c r="NT99" s="80"/>
      <c r="NU99" s="80"/>
      <c r="NV99" s="80"/>
      <c r="NW99" s="80"/>
      <c r="NX99" s="80"/>
      <c r="NY99" s="80"/>
      <c r="NZ99" s="80"/>
      <c r="OA99" s="80"/>
      <c r="OB99" s="79">
        <v>4505</v>
      </c>
    </row>
    <row r="100" spans="1:392" ht="13.15">
      <c r="A100" s="27">
        <v>333315</v>
      </c>
      <c r="B100" s="23" t="s">
        <v>220</v>
      </c>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v>2</v>
      </c>
      <c r="AE100" s="80"/>
      <c r="AF100" s="80"/>
      <c r="AG100" s="80"/>
      <c r="AH100" s="80"/>
      <c r="AI100" s="80"/>
      <c r="AJ100" s="80"/>
      <c r="AK100" s="80"/>
      <c r="AL100" s="80"/>
      <c r="AM100" s="80"/>
      <c r="AN100" s="80"/>
      <c r="AO100" s="80"/>
      <c r="AP100" s="80"/>
      <c r="AQ100" s="80"/>
      <c r="AR100" s="80"/>
      <c r="AS100" s="80"/>
      <c r="AT100" s="80"/>
      <c r="AU100" s="80"/>
      <c r="AV100" s="80"/>
      <c r="AW100" s="80"/>
      <c r="AX100" s="80"/>
      <c r="AY100" s="80"/>
      <c r="AZ100" s="80"/>
      <c r="BA100" s="80"/>
      <c r="BB100" s="80"/>
      <c r="BC100" s="80"/>
      <c r="BD100" s="80"/>
      <c r="BE100" s="80"/>
      <c r="BF100" s="80"/>
      <c r="BG100" s="80"/>
      <c r="BH100" s="80"/>
      <c r="BI100" s="80"/>
      <c r="BJ100" s="80"/>
      <c r="BK100" s="80"/>
      <c r="BL100" s="80"/>
      <c r="BM100" s="80"/>
      <c r="BN100" s="80"/>
      <c r="BO100" s="81"/>
      <c r="BP100" s="80"/>
      <c r="BQ100" s="80"/>
      <c r="BR100" s="80"/>
      <c r="BS100" s="80"/>
      <c r="BT100" s="80"/>
      <c r="BU100" s="80"/>
      <c r="BV100" s="80"/>
      <c r="BW100" s="80"/>
      <c r="BX100" s="80"/>
      <c r="BY100" s="80"/>
      <c r="BZ100" s="80"/>
      <c r="CA100" s="80"/>
      <c r="CB100" s="80"/>
      <c r="CC100" s="80"/>
      <c r="CD100" s="80"/>
      <c r="CE100" s="80"/>
      <c r="CF100" s="80"/>
      <c r="CG100" s="80"/>
      <c r="CH100" s="80"/>
      <c r="CI100" s="80"/>
      <c r="CJ100" s="80"/>
      <c r="CK100" s="80"/>
      <c r="CL100" s="80"/>
      <c r="CM100" s="80"/>
      <c r="CN100" s="80">
        <v>1</v>
      </c>
      <c r="CO100" s="80"/>
      <c r="CP100" s="80"/>
      <c r="CQ100" s="80">
        <v>1847</v>
      </c>
      <c r="CR100" s="80"/>
      <c r="CS100" s="80"/>
      <c r="CT100" s="80"/>
      <c r="CU100" s="80"/>
      <c r="CV100" s="80"/>
      <c r="CW100" s="80"/>
      <c r="CX100" s="80"/>
      <c r="CY100" s="80"/>
      <c r="CZ100" s="80"/>
      <c r="DA100" s="80"/>
      <c r="DB100" s="80"/>
      <c r="DC100" s="80"/>
      <c r="DD100" s="80">
        <v>33</v>
      </c>
      <c r="DE100" s="80"/>
      <c r="DF100" s="80"/>
      <c r="DG100" s="80"/>
      <c r="DH100" s="80"/>
      <c r="DI100" s="80"/>
      <c r="DJ100" s="80"/>
      <c r="DK100" s="80"/>
      <c r="DL100" s="80"/>
      <c r="DM100" s="80">
        <v>43</v>
      </c>
      <c r="DN100" s="80"/>
      <c r="DO100" s="80"/>
      <c r="DP100" s="80"/>
      <c r="DQ100" s="80"/>
      <c r="DR100" s="80"/>
      <c r="DS100" s="80"/>
      <c r="DT100" s="80">
        <v>64</v>
      </c>
      <c r="DU100" s="80"/>
      <c r="DV100" s="80"/>
      <c r="DW100" s="80"/>
      <c r="DX100" s="80"/>
      <c r="DY100" s="80"/>
      <c r="DZ100" s="80"/>
      <c r="EA100" s="80"/>
      <c r="EB100" s="80"/>
      <c r="EC100" s="80"/>
      <c r="ED100" s="80"/>
      <c r="EE100" s="80"/>
      <c r="EF100" s="80"/>
      <c r="EG100" s="80"/>
      <c r="EH100" s="80"/>
      <c r="EI100" s="80"/>
      <c r="EJ100" s="80"/>
      <c r="EK100" s="80"/>
      <c r="EL100" s="80"/>
      <c r="EM100" s="80"/>
      <c r="EN100" s="80"/>
      <c r="EO100" s="80"/>
      <c r="EP100" s="80"/>
      <c r="EQ100" s="80"/>
      <c r="ER100" s="80"/>
      <c r="ES100" s="80"/>
      <c r="ET100" s="80"/>
      <c r="EU100" s="80"/>
      <c r="EV100" s="80"/>
      <c r="EW100" s="80"/>
      <c r="EX100" s="80"/>
      <c r="EY100" s="80"/>
      <c r="EZ100" s="80"/>
      <c r="FA100" s="80"/>
      <c r="FB100" s="80"/>
      <c r="FC100" s="80"/>
      <c r="FD100" s="80"/>
      <c r="FE100" s="80"/>
      <c r="FF100" s="80"/>
      <c r="FG100" s="80"/>
      <c r="FH100" s="80"/>
      <c r="FI100" s="80"/>
      <c r="FJ100" s="80"/>
      <c r="FK100" s="80"/>
      <c r="FL100" s="80"/>
      <c r="FM100" s="80"/>
      <c r="FN100" s="80"/>
      <c r="FO100" s="80"/>
      <c r="FP100" s="80"/>
      <c r="FQ100" s="80"/>
      <c r="FR100" s="80"/>
      <c r="FS100" s="80"/>
      <c r="FT100" s="80"/>
      <c r="FU100" s="80"/>
      <c r="FV100" s="80"/>
      <c r="FW100" s="80"/>
      <c r="FX100" s="80"/>
      <c r="FY100" s="80"/>
      <c r="FZ100" s="80"/>
      <c r="GA100" s="80"/>
      <c r="GB100" s="80">
        <v>36</v>
      </c>
      <c r="GC100" s="80"/>
      <c r="GD100" s="80"/>
      <c r="GE100" s="80">
        <v>52</v>
      </c>
      <c r="GF100" s="80"/>
      <c r="GG100" s="80"/>
      <c r="GH100" s="80"/>
      <c r="GI100" s="80"/>
      <c r="GJ100" s="80"/>
      <c r="GK100" s="80"/>
      <c r="GL100" s="80"/>
      <c r="GM100" s="80"/>
      <c r="GN100" s="80"/>
      <c r="GO100" s="80"/>
      <c r="GP100" s="80"/>
      <c r="GQ100" s="80"/>
      <c r="GR100" s="80"/>
      <c r="GS100" s="80"/>
      <c r="GT100" s="80"/>
      <c r="GU100" s="80"/>
      <c r="GV100" s="80"/>
      <c r="GW100" s="80"/>
      <c r="GX100" s="80"/>
      <c r="GY100" s="80"/>
      <c r="GZ100" s="80"/>
      <c r="HA100" s="80"/>
      <c r="HB100" s="80"/>
      <c r="HC100" s="80"/>
      <c r="HD100" s="80"/>
      <c r="HE100" s="80"/>
      <c r="HF100" s="80"/>
      <c r="HG100" s="80"/>
      <c r="HH100" s="80"/>
      <c r="HI100" s="80"/>
      <c r="HJ100" s="80"/>
      <c r="HK100" s="80"/>
      <c r="HL100" s="80"/>
      <c r="HM100" s="80"/>
      <c r="HN100" s="80"/>
      <c r="HO100" s="80"/>
      <c r="HP100" s="80"/>
      <c r="HQ100" s="80"/>
      <c r="HR100" s="80"/>
      <c r="HS100" s="80"/>
      <c r="HT100" s="80"/>
      <c r="HU100" s="80"/>
      <c r="HV100" s="80"/>
      <c r="HW100" s="80"/>
      <c r="HX100" s="80"/>
      <c r="HY100" s="80"/>
      <c r="HZ100" s="80"/>
      <c r="IA100" s="80"/>
      <c r="IB100" s="80"/>
      <c r="IC100" s="80"/>
      <c r="ID100" s="80"/>
      <c r="IE100" s="80"/>
      <c r="IF100" s="80"/>
      <c r="IG100" s="80"/>
      <c r="IH100" s="80"/>
      <c r="II100" s="80"/>
      <c r="IJ100" s="80"/>
      <c r="IK100" s="80"/>
      <c r="IL100" s="80"/>
      <c r="IM100" s="80"/>
      <c r="IN100" s="80"/>
      <c r="IO100" s="80"/>
      <c r="IP100" s="80"/>
      <c r="IQ100" s="80"/>
      <c r="IR100" s="80"/>
      <c r="IS100" s="80"/>
      <c r="IT100" s="80"/>
      <c r="IU100" s="80"/>
      <c r="IV100" s="80"/>
      <c r="IW100" s="80"/>
      <c r="IX100" s="80"/>
      <c r="IY100" s="80"/>
      <c r="IZ100" s="80"/>
      <c r="JA100" s="80"/>
      <c r="JB100" s="80"/>
      <c r="JC100" s="80"/>
      <c r="JD100" s="80"/>
      <c r="JE100" s="80">
        <v>48</v>
      </c>
      <c r="JF100" s="80"/>
      <c r="JG100" s="80"/>
      <c r="JH100" s="80"/>
      <c r="JI100" s="80"/>
      <c r="JJ100" s="80"/>
      <c r="JK100" s="80"/>
      <c r="JL100" s="80"/>
      <c r="JM100" s="80"/>
      <c r="JN100" s="80"/>
      <c r="JO100" s="80"/>
      <c r="JP100" s="80">
        <v>32</v>
      </c>
      <c r="JQ100" s="80"/>
      <c r="JR100" s="80"/>
      <c r="JS100" s="80"/>
      <c r="JT100" s="80"/>
      <c r="JU100" s="80"/>
      <c r="JV100" s="80"/>
      <c r="JW100" s="80"/>
      <c r="JX100" s="80"/>
      <c r="JY100" s="80"/>
      <c r="JZ100" s="80"/>
      <c r="KA100" s="80"/>
      <c r="KB100" s="80"/>
      <c r="KC100" s="80"/>
      <c r="KD100" s="80"/>
      <c r="KE100" s="80"/>
      <c r="KF100" s="80"/>
      <c r="KG100" s="80"/>
      <c r="KH100" s="80"/>
      <c r="KI100" s="80"/>
      <c r="KJ100" s="80"/>
      <c r="KK100" s="80"/>
      <c r="KL100" s="80"/>
      <c r="KM100" s="80"/>
      <c r="KN100" s="80"/>
      <c r="KO100" s="80"/>
      <c r="KP100" s="80"/>
      <c r="KQ100" s="80"/>
      <c r="KR100" s="80"/>
      <c r="KS100" s="80"/>
      <c r="KT100" s="80"/>
      <c r="KU100" s="80"/>
      <c r="KV100" s="80"/>
      <c r="KW100" s="80"/>
      <c r="KX100" s="80"/>
      <c r="KY100" s="80"/>
      <c r="KZ100" s="80"/>
      <c r="LA100" s="80"/>
      <c r="LB100" s="80"/>
      <c r="LC100" s="80"/>
      <c r="LD100" s="80"/>
      <c r="LE100" s="80"/>
      <c r="LF100" s="80"/>
      <c r="LG100" s="80">
        <v>39</v>
      </c>
      <c r="LH100" s="80"/>
      <c r="LI100" s="80"/>
      <c r="LJ100" s="80"/>
      <c r="LK100" s="80"/>
      <c r="LL100" s="80"/>
      <c r="LM100" s="80"/>
      <c r="LN100" s="80"/>
      <c r="LO100" s="80">
        <v>187</v>
      </c>
      <c r="LP100" s="80"/>
      <c r="LQ100" s="80"/>
      <c r="LR100" s="80"/>
      <c r="LS100" s="80"/>
      <c r="LT100" s="80"/>
      <c r="LU100" s="80"/>
      <c r="LV100" s="80"/>
      <c r="LW100" s="80"/>
      <c r="LX100" s="80"/>
      <c r="LY100" s="80"/>
      <c r="LZ100" s="80"/>
      <c r="MA100" s="80"/>
      <c r="MB100" s="80"/>
      <c r="MC100" s="80"/>
      <c r="MD100" s="80"/>
      <c r="ME100" s="80"/>
      <c r="MF100" s="80"/>
      <c r="MG100" s="80"/>
      <c r="MH100" s="80"/>
      <c r="MI100" s="80"/>
      <c r="MJ100" s="80"/>
      <c r="MK100" s="80"/>
      <c r="ML100" s="80"/>
      <c r="MM100" s="80"/>
      <c r="MN100" s="80"/>
      <c r="MO100" s="80"/>
      <c r="MP100" s="80"/>
      <c r="MQ100" s="80"/>
      <c r="MR100" s="80"/>
      <c r="MS100" s="80"/>
      <c r="MT100" s="80"/>
      <c r="MU100" s="80"/>
      <c r="MV100" s="80"/>
      <c r="MW100" s="80"/>
      <c r="MX100" s="80"/>
      <c r="MY100" s="80"/>
      <c r="MZ100" s="80"/>
      <c r="NA100" s="80"/>
      <c r="NB100" s="80"/>
      <c r="NC100" s="80"/>
      <c r="ND100" s="80"/>
      <c r="NE100" s="80"/>
      <c r="NF100" s="80"/>
      <c r="NG100" s="80"/>
      <c r="NH100" s="80"/>
      <c r="NI100" s="80"/>
      <c r="NJ100" s="80"/>
      <c r="NK100" s="80"/>
      <c r="NL100" s="80"/>
      <c r="NM100" s="80"/>
      <c r="NN100" s="80"/>
      <c r="NO100" s="80"/>
      <c r="NP100" s="80"/>
      <c r="NQ100" s="80"/>
      <c r="NR100" s="80"/>
      <c r="NS100" s="80"/>
      <c r="NT100" s="80"/>
      <c r="NU100" s="80"/>
      <c r="NV100" s="80"/>
      <c r="NW100" s="80"/>
      <c r="NX100" s="80"/>
      <c r="NY100" s="80"/>
      <c r="NZ100" s="80"/>
      <c r="OA100" s="80"/>
      <c r="OB100" s="79">
        <v>2382</v>
      </c>
    </row>
    <row r="101" spans="1:392" ht="13.15">
      <c r="A101" s="27" t="s">
        <v>222</v>
      </c>
      <c r="B101" s="23" t="s">
        <v>221</v>
      </c>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v>22</v>
      </c>
      <c r="AE101" s="80"/>
      <c r="AF101" s="80"/>
      <c r="AG101" s="80"/>
      <c r="AH101" s="80"/>
      <c r="AI101" s="80"/>
      <c r="AJ101" s="80"/>
      <c r="AK101" s="80"/>
      <c r="AL101" s="80"/>
      <c r="AM101" s="80"/>
      <c r="AN101" s="80"/>
      <c r="AO101" s="80"/>
      <c r="AP101" s="80"/>
      <c r="AQ101" s="80"/>
      <c r="AR101" s="80"/>
      <c r="AS101" s="80"/>
      <c r="AT101" s="80"/>
      <c r="AU101" s="80"/>
      <c r="AV101" s="80"/>
      <c r="AW101" s="80"/>
      <c r="AX101" s="80"/>
      <c r="AY101" s="80"/>
      <c r="AZ101" s="80"/>
      <c r="BA101" s="80"/>
      <c r="BB101" s="80"/>
      <c r="BC101" s="80"/>
      <c r="BD101" s="80"/>
      <c r="BE101" s="80"/>
      <c r="BF101" s="80"/>
      <c r="BG101" s="80"/>
      <c r="BH101" s="80"/>
      <c r="BI101" s="80"/>
      <c r="BJ101" s="80"/>
      <c r="BK101" s="80"/>
      <c r="BL101" s="80"/>
      <c r="BM101" s="80"/>
      <c r="BN101" s="80"/>
      <c r="BO101" s="81"/>
      <c r="BP101" s="80"/>
      <c r="BQ101" s="80"/>
      <c r="BR101" s="80">
        <v>24</v>
      </c>
      <c r="BS101" s="80"/>
      <c r="BT101" s="80"/>
      <c r="BU101" s="80">
        <v>20</v>
      </c>
      <c r="BV101" s="80"/>
      <c r="BW101" s="80"/>
      <c r="BX101" s="80"/>
      <c r="BY101" s="80"/>
      <c r="BZ101" s="80"/>
      <c r="CA101" s="80"/>
      <c r="CB101" s="80"/>
      <c r="CC101" s="80"/>
      <c r="CD101" s="80"/>
      <c r="CE101" s="80"/>
      <c r="CF101" s="80"/>
      <c r="CG101" s="80"/>
      <c r="CH101" s="80"/>
      <c r="CI101" s="80"/>
      <c r="CJ101" s="80"/>
      <c r="CK101" s="80">
        <v>28</v>
      </c>
      <c r="CL101" s="80"/>
      <c r="CM101" s="80"/>
      <c r="CN101" s="80"/>
      <c r="CO101" s="80"/>
      <c r="CP101" s="80"/>
      <c r="CQ101" s="80"/>
      <c r="CR101" s="80">
        <v>4870</v>
      </c>
      <c r="CS101" s="80"/>
      <c r="CT101" s="80">
        <v>56</v>
      </c>
      <c r="CU101" s="80"/>
      <c r="CV101" s="80"/>
      <c r="CW101" s="80"/>
      <c r="CX101" s="80"/>
      <c r="CY101" s="80"/>
      <c r="CZ101" s="80"/>
      <c r="DA101" s="80"/>
      <c r="DB101" s="80"/>
      <c r="DC101" s="80"/>
      <c r="DD101" s="80">
        <v>7</v>
      </c>
      <c r="DE101" s="80">
        <v>6</v>
      </c>
      <c r="DF101" s="80"/>
      <c r="DG101" s="80">
        <v>19</v>
      </c>
      <c r="DH101" s="80"/>
      <c r="DI101" s="80">
        <v>7</v>
      </c>
      <c r="DJ101" s="80"/>
      <c r="DK101" s="80"/>
      <c r="DL101" s="80"/>
      <c r="DM101" s="80"/>
      <c r="DN101" s="80"/>
      <c r="DO101" s="80"/>
      <c r="DP101" s="80"/>
      <c r="DQ101" s="80"/>
      <c r="DR101" s="80"/>
      <c r="DS101" s="80"/>
      <c r="DT101" s="80"/>
      <c r="DU101" s="80"/>
      <c r="DV101" s="80"/>
      <c r="DW101" s="80"/>
      <c r="DX101" s="80"/>
      <c r="DY101" s="80"/>
      <c r="DZ101" s="80"/>
      <c r="EA101" s="80"/>
      <c r="EB101" s="80"/>
      <c r="EC101" s="80"/>
      <c r="ED101" s="80"/>
      <c r="EE101" s="80"/>
      <c r="EF101" s="80"/>
      <c r="EG101" s="80"/>
      <c r="EH101" s="80"/>
      <c r="EI101" s="80"/>
      <c r="EJ101" s="80"/>
      <c r="EK101" s="80"/>
      <c r="EL101" s="80"/>
      <c r="EM101" s="80">
        <v>95</v>
      </c>
      <c r="EN101" s="80"/>
      <c r="EO101" s="80"/>
      <c r="EP101" s="80"/>
      <c r="EQ101" s="80"/>
      <c r="ER101" s="80"/>
      <c r="ES101" s="80"/>
      <c r="ET101" s="80"/>
      <c r="EU101" s="80"/>
      <c r="EV101" s="80"/>
      <c r="EW101" s="80"/>
      <c r="EX101" s="80"/>
      <c r="EY101" s="80"/>
      <c r="EZ101" s="80"/>
      <c r="FA101" s="80"/>
      <c r="FB101" s="80"/>
      <c r="FC101" s="80"/>
      <c r="FD101" s="80"/>
      <c r="FE101" s="80"/>
      <c r="FF101" s="80"/>
      <c r="FG101" s="80"/>
      <c r="FH101" s="80"/>
      <c r="FI101" s="80">
        <v>27</v>
      </c>
      <c r="FJ101" s="80"/>
      <c r="FK101" s="80"/>
      <c r="FL101" s="80"/>
      <c r="FM101" s="80"/>
      <c r="FN101" s="80"/>
      <c r="FO101" s="80"/>
      <c r="FP101" s="80"/>
      <c r="FQ101" s="80"/>
      <c r="FR101" s="80"/>
      <c r="FS101" s="80"/>
      <c r="FT101" s="80"/>
      <c r="FU101" s="80"/>
      <c r="FV101" s="80"/>
      <c r="FW101" s="80"/>
      <c r="FX101" s="80"/>
      <c r="FY101" s="80"/>
      <c r="FZ101" s="80"/>
      <c r="GA101" s="80"/>
      <c r="GB101" s="80"/>
      <c r="GC101" s="80"/>
      <c r="GD101" s="80"/>
      <c r="GE101" s="80"/>
      <c r="GF101" s="80"/>
      <c r="GG101" s="80"/>
      <c r="GH101" s="80"/>
      <c r="GI101" s="80"/>
      <c r="GJ101" s="80"/>
      <c r="GK101" s="80"/>
      <c r="GL101" s="80"/>
      <c r="GM101" s="80"/>
      <c r="GN101" s="80"/>
      <c r="GO101" s="80"/>
      <c r="GP101" s="80"/>
      <c r="GQ101" s="80"/>
      <c r="GR101" s="80"/>
      <c r="GS101" s="80"/>
      <c r="GT101" s="80"/>
      <c r="GU101" s="80"/>
      <c r="GV101" s="80"/>
      <c r="GW101" s="80"/>
      <c r="GX101" s="80"/>
      <c r="GY101" s="80"/>
      <c r="GZ101" s="80"/>
      <c r="HA101" s="80"/>
      <c r="HB101" s="80"/>
      <c r="HC101" s="80"/>
      <c r="HD101" s="80"/>
      <c r="HE101" s="80"/>
      <c r="HF101" s="80"/>
      <c r="HG101" s="80"/>
      <c r="HH101" s="80"/>
      <c r="HI101" s="80"/>
      <c r="HJ101" s="80"/>
      <c r="HK101" s="80"/>
      <c r="HL101" s="80"/>
      <c r="HM101" s="80"/>
      <c r="HN101" s="80"/>
      <c r="HO101" s="80"/>
      <c r="HP101" s="80"/>
      <c r="HQ101" s="80"/>
      <c r="HR101" s="80"/>
      <c r="HS101" s="80"/>
      <c r="HT101" s="80"/>
      <c r="HU101" s="80"/>
      <c r="HV101" s="80"/>
      <c r="HW101" s="80"/>
      <c r="HX101" s="80"/>
      <c r="HY101" s="80"/>
      <c r="HZ101" s="80"/>
      <c r="IA101" s="80"/>
      <c r="IB101" s="80"/>
      <c r="IC101" s="80"/>
      <c r="ID101" s="80"/>
      <c r="IE101" s="80"/>
      <c r="IF101" s="80"/>
      <c r="IG101" s="80"/>
      <c r="IH101" s="80"/>
      <c r="II101" s="80"/>
      <c r="IJ101" s="80"/>
      <c r="IK101" s="80"/>
      <c r="IL101" s="80"/>
      <c r="IM101" s="80"/>
      <c r="IN101" s="80"/>
      <c r="IO101" s="80"/>
      <c r="IP101" s="80"/>
      <c r="IQ101" s="80"/>
      <c r="IR101" s="80"/>
      <c r="IS101" s="80"/>
      <c r="IT101" s="80"/>
      <c r="IU101" s="80"/>
      <c r="IV101" s="80"/>
      <c r="IW101" s="80"/>
      <c r="IX101" s="80"/>
      <c r="IY101" s="80"/>
      <c r="IZ101" s="80"/>
      <c r="JA101" s="80"/>
      <c r="JB101" s="80"/>
      <c r="JC101" s="80"/>
      <c r="JD101" s="80"/>
      <c r="JE101" s="80"/>
      <c r="JF101" s="80"/>
      <c r="JG101" s="80"/>
      <c r="JH101" s="80"/>
      <c r="JI101" s="80"/>
      <c r="JJ101" s="80"/>
      <c r="JK101" s="80"/>
      <c r="JL101" s="80"/>
      <c r="JM101" s="80"/>
      <c r="JN101" s="80"/>
      <c r="JO101" s="80"/>
      <c r="JP101" s="80">
        <v>63</v>
      </c>
      <c r="JQ101" s="80"/>
      <c r="JR101" s="80"/>
      <c r="JS101" s="80"/>
      <c r="JT101" s="80"/>
      <c r="JU101" s="80"/>
      <c r="JV101" s="80"/>
      <c r="JW101" s="80"/>
      <c r="JX101" s="80"/>
      <c r="JY101" s="80"/>
      <c r="JZ101" s="80"/>
      <c r="KA101" s="80"/>
      <c r="KB101" s="80"/>
      <c r="KC101" s="80"/>
      <c r="KD101" s="80"/>
      <c r="KE101" s="80"/>
      <c r="KF101" s="80"/>
      <c r="KG101" s="80"/>
      <c r="KH101" s="80"/>
      <c r="KI101" s="80"/>
      <c r="KJ101" s="80"/>
      <c r="KK101" s="80"/>
      <c r="KL101" s="80"/>
      <c r="KM101" s="80"/>
      <c r="KN101" s="80"/>
      <c r="KO101" s="80"/>
      <c r="KP101" s="80"/>
      <c r="KQ101" s="80"/>
      <c r="KR101" s="80"/>
      <c r="KS101" s="80"/>
      <c r="KT101" s="80"/>
      <c r="KU101" s="80"/>
      <c r="KV101" s="80"/>
      <c r="KW101" s="80"/>
      <c r="KX101" s="80"/>
      <c r="KY101" s="80"/>
      <c r="KZ101" s="80"/>
      <c r="LA101" s="80"/>
      <c r="LB101" s="80"/>
      <c r="LC101" s="80"/>
      <c r="LD101" s="80"/>
      <c r="LE101" s="80"/>
      <c r="LF101" s="80"/>
      <c r="LG101" s="80">
        <v>10</v>
      </c>
      <c r="LH101" s="80"/>
      <c r="LI101" s="80"/>
      <c r="LJ101" s="80"/>
      <c r="LK101" s="80"/>
      <c r="LL101" s="80"/>
      <c r="LM101" s="80"/>
      <c r="LN101" s="80"/>
      <c r="LO101" s="80">
        <v>103</v>
      </c>
      <c r="LP101" s="80"/>
      <c r="LQ101" s="80"/>
      <c r="LR101" s="80"/>
      <c r="LS101" s="80"/>
      <c r="LT101" s="80"/>
      <c r="LU101" s="80"/>
      <c r="LV101" s="80"/>
      <c r="LW101" s="80"/>
      <c r="LX101" s="80"/>
      <c r="LY101" s="80"/>
      <c r="LZ101" s="80"/>
      <c r="MA101" s="80"/>
      <c r="MB101" s="80"/>
      <c r="MC101" s="80"/>
      <c r="MD101" s="80"/>
      <c r="ME101" s="80"/>
      <c r="MF101" s="80"/>
      <c r="MG101" s="80"/>
      <c r="MH101" s="80"/>
      <c r="MI101" s="80"/>
      <c r="MJ101" s="80"/>
      <c r="MK101" s="80"/>
      <c r="ML101" s="80"/>
      <c r="MM101" s="80"/>
      <c r="MN101" s="80"/>
      <c r="MO101" s="80"/>
      <c r="MP101" s="80"/>
      <c r="MQ101" s="80"/>
      <c r="MR101" s="80"/>
      <c r="MS101" s="80"/>
      <c r="MT101" s="80"/>
      <c r="MU101" s="80"/>
      <c r="MV101" s="80"/>
      <c r="MW101" s="80"/>
      <c r="MX101" s="80"/>
      <c r="MY101" s="80"/>
      <c r="MZ101" s="80"/>
      <c r="NA101" s="80"/>
      <c r="NB101" s="80"/>
      <c r="NC101" s="80"/>
      <c r="ND101" s="80"/>
      <c r="NE101" s="80"/>
      <c r="NF101" s="80"/>
      <c r="NG101" s="80"/>
      <c r="NH101" s="80"/>
      <c r="NI101" s="80"/>
      <c r="NJ101" s="80"/>
      <c r="NK101" s="80"/>
      <c r="NL101" s="80"/>
      <c r="NM101" s="80"/>
      <c r="NN101" s="80"/>
      <c r="NO101" s="80"/>
      <c r="NP101" s="80"/>
      <c r="NQ101" s="80"/>
      <c r="NR101" s="80"/>
      <c r="NS101" s="80"/>
      <c r="NT101" s="80"/>
      <c r="NU101" s="80"/>
      <c r="NV101" s="80"/>
      <c r="NW101" s="80"/>
      <c r="NX101" s="80">
        <v>0</v>
      </c>
      <c r="NY101" s="80"/>
      <c r="NZ101" s="80"/>
      <c r="OA101" s="80"/>
      <c r="OB101" s="79">
        <v>5360</v>
      </c>
    </row>
    <row r="102" spans="1:392" ht="13.15">
      <c r="A102" s="27">
        <v>333414</v>
      </c>
      <c r="B102" s="23" t="s">
        <v>223</v>
      </c>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v>20</v>
      </c>
      <c r="AE102" s="80"/>
      <c r="AF102" s="80"/>
      <c r="AG102" s="80"/>
      <c r="AH102" s="80"/>
      <c r="AI102" s="80"/>
      <c r="AJ102" s="80"/>
      <c r="AK102" s="80"/>
      <c r="AL102" s="80"/>
      <c r="AM102" s="80"/>
      <c r="AN102" s="80"/>
      <c r="AO102" s="80"/>
      <c r="AP102" s="80"/>
      <c r="AQ102" s="80"/>
      <c r="AR102" s="80">
        <v>73</v>
      </c>
      <c r="AS102" s="80"/>
      <c r="AT102" s="80"/>
      <c r="AU102" s="80"/>
      <c r="AV102" s="80"/>
      <c r="AW102" s="80"/>
      <c r="AX102" s="80"/>
      <c r="AY102" s="80"/>
      <c r="AZ102" s="80"/>
      <c r="BA102" s="80"/>
      <c r="BB102" s="80"/>
      <c r="BC102" s="80"/>
      <c r="BD102" s="80"/>
      <c r="BE102" s="80"/>
      <c r="BF102" s="80"/>
      <c r="BG102" s="80"/>
      <c r="BH102" s="80"/>
      <c r="BI102" s="80"/>
      <c r="BJ102" s="80"/>
      <c r="BK102" s="80"/>
      <c r="BL102" s="80"/>
      <c r="BM102" s="80"/>
      <c r="BN102" s="80"/>
      <c r="BO102" s="81"/>
      <c r="BP102" s="80"/>
      <c r="BQ102" s="80"/>
      <c r="BR102" s="80">
        <v>32</v>
      </c>
      <c r="BS102" s="80"/>
      <c r="BT102" s="80"/>
      <c r="BU102" s="80"/>
      <c r="BV102" s="80"/>
      <c r="BW102" s="80"/>
      <c r="BX102" s="80"/>
      <c r="BY102" s="80"/>
      <c r="BZ102" s="80"/>
      <c r="CA102" s="80"/>
      <c r="CB102" s="80"/>
      <c r="CC102" s="80"/>
      <c r="CD102" s="80"/>
      <c r="CE102" s="80"/>
      <c r="CF102" s="80">
        <v>13</v>
      </c>
      <c r="CG102" s="80"/>
      <c r="CH102" s="80"/>
      <c r="CI102" s="80"/>
      <c r="CJ102" s="80"/>
      <c r="CK102" s="80"/>
      <c r="CL102" s="80"/>
      <c r="CM102" s="80"/>
      <c r="CN102" s="80">
        <v>40</v>
      </c>
      <c r="CO102" s="80"/>
      <c r="CP102" s="80"/>
      <c r="CQ102" s="80"/>
      <c r="CR102" s="80"/>
      <c r="CS102" s="80">
        <v>4266</v>
      </c>
      <c r="CT102" s="80">
        <v>39</v>
      </c>
      <c r="CU102" s="80"/>
      <c r="CV102" s="80"/>
      <c r="CW102" s="80"/>
      <c r="CX102" s="80"/>
      <c r="CY102" s="80"/>
      <c r="CZ102" s="80"/>
      <c r="DA102" s="80"/>
      <c r="DB102" s="80"/>
      <c r="DC102" s="80">
        <v>45</v>
      </c>
      <c r="DD102" s="80"/>
      <c r="DE102" s="80"/>
      <c r="DF102" s="80"/>
      <c r="DG102" s="80"/>
      <c r="DH102" s="80"/>
      <c r="DI102" s="80"/>
      <c r="DJ102" s="80"/>
      <c r="DK102" s="80"/>
      <c r="DL102" s="80"/>
      <c r="DM102" s="80"/>
      <c r="DN102" s="80"/>
      <c r="DO102" s="80"/>
      <c r="DP102" s="80"/>
      <c r="DQ102" s="80"/>
      <c r="DR102" s="80"/>
      <c r="DS102" s="80"/>
      <c r="DT102" s="80"/>
      <c r="DU102" s="80"/>
      <c r="DV102" s="80"/>
      <c r="DW102" s="80">
        <v>63</v>
      </c>
      <c r="DX102" s="80"/>
      <c r="DY102" s="80"/>
      <c r="DZ102" s="80"/>
      <c r="EA102" s="80"/>
      <c r="EB102" s="80"/>
      <c r="EC102" s="80"/>
      <c r="ED102" s="80"/>
      <c r="EE102" s="80"/>
      <c r="EF102" s="80"/>
      <c r="EG102" s="80">
        <v>38</v>
      </c>
      <c r="EH102" s="80">
        <v>64</v>
      </c>
      <c r="EI102" s="80"/>
      <c r="EJ102" s="80"/>
      <c r="EK102" s="80"/>
      <c r="EL102" s="80"/>
      <c r="EM102" s="80"/>
      <c r="EN102" s="80"/>
      <c r="EO102" s="80"/>
      <c r="EP102" s="80"/>
      <c r="EQ102" s="80"/>
      <c r="ER102" s="80"/>
      <c r="ES102" s="80"/>
      <c r="ET102" s="80"/>
      <c r="EU102" s="80"/>
      <c r="EV102" s="80"/>
      <c r="EW102" s="80"/>
      <c r="EX102" s="80"/>
      <c r="EY102" s="80"/>
      <c r="EZ102" s="80"/>
      <c r="FA102" s="80"/>
      <c r="FB102" s="80"/>
      <c r="FC102" s="80"/>
      <c r="FD102" s="80"/>
      <c r="FE102" s="80"/>
      <c r="FF102" s="80"/>
      <c r="FG102" s="80"/>
      <c r="FH102" s="80"/>
      <c r="FI102" s="80"/>
      <c r="FJ102" s="80"/>
      <c r="FK102" s="80"/>
      <c r="FL102" s="80"/>
      <c r="FM102" s="80"/>
      <c r="FN102" s="80"/>
      <c r="FO102" s="80"/>
      <c r="FP102" s="80"/>
      <c r="FQ102" s="80"/>
      <c r="FR102" s="80"/>
      <c r="FS102" s="80"/>
      <c r="FT102" s="80"/>
      <c r="FU102" s="80"/>
      <c r="FV102" s="80"/>
      <c r="FW102" s="80"/>
      <c r="FX102" s="80"/>
      <c r="FY102" s="80"/>
      <c r="FZ102" s="80"/>
      <c r="GA102" s="80"/>
      <c r="GB102" s="80"/>
      <c r="GC102" s="80"/>
      <c r="GD102" s="80"/>
      <c r="GE102" s="80"/>
      <c r="GF102" s="80"/>
      <c r="GG102" s="80"/>
      <c r="GH102" s="80"/>
      <c r="GI102" s="80"/>
      <c r="GJ102" s="80"/>
      <c r="GK102" s="80"/>
      <c r="GL102" s="80"/>
      <c r="GM102" s="80"/>
      <c r="GN102" s="80"/>
      <c r="GO102" s="80"/>
      <c r="GP102" s="80"/>
      <c r="GQ102" s="80"/>
      <c r="GR102" s="80"/>
      <c r="GS102" s="80"/>
      <c r="GT102" s="80"/>
      <c r="GU102" s="80"/>
      <c r="GV102" s="80"/>
      <c r="GW102" s="80"/>
      <c r="GX102" s="80"/>
      <c r="GY102" s="80"/>
      <c r="GZ102" s="80"/>
      <c r="HA102" s="80"/>
      <c r="HB102" s="80"/>
      <c r="HC102" s="80"/>
      <c r="HD102" s="80"/>
      <c r="HE102" s="80"/>
      <c r="HF102" s="80"/>
      <c r="HG102" s="80"/>
      <c r="HH102" s="80"/>
      <c r="HI102" s="80"/>
      <c r="HJ102" s="80"/>
      <c r="HK102" s="80"/>
      <c r="HL102" s="80"/>
      <c r="HM102" s="80"/>
      <c r="HN102" s="80"/>
      <c r="HO102" s="80"/>
      <c r="HP102" s="80"/>
      <c r="HQ102" s="80"/>
      <c r="HR102" s="80"/>
      <c r="HS102" s="80"/>
      <c r="HT102" s="80"/>
      <c r="HU102" s="80"/>
      <c r="HV102" s="80"/>
      <c r="HW102" s="80"/>
      <c r="HX102" s="80"/>
      <c r="HY102" s="80"/>
      <c r="HZ102" s="80"/>
      <c r="IA102" s="80"/>
      <c r="IB102" s="80"/>
      <c r="IC102" s="80"/>
      <c r="ID102" s="80"/>
      <c r="IE102" s="80"/>
      <c r="IF102" s="80"/>
      <c r="IG102" s="80"/>
      <c r="IH102" s="80"/>
      <c r="II102" s="80"/>
      <c r="IJ102" s="80"/>
      <c r="IK102" s="80"/>
      <c r="IL102" s="80"/>
      <c r="IM102" s="80"/>
      <c r="IN102" s="80"/>
      <c r="IO102" s="80"/>
      <c r="IP102" s="80"/>
      <c r="IQ102" s="80"/>
      <c r="IR102" s="80"/>
      <c r="IS102" s="80"/>
      <c r="IT102" s="80"/>
      <c r="IU102" s="80"/>
      <c r="IV102" s="80"/>
      <c r="IW102" s="80"/>
      <c r="IX102" s="80"/>
      <c r="IY102" s="80"/>
      <c r="IZ102" s="80"/>
      <c r="JA102" s="80"/>
      <c r="JB102" s="80"/>
      <c r="JC102" s="80"/>
      <c r="JD102" s="80"/>
      <c r="JE102" s="80"/>
      <c r="JF102" s="80"/>
      <c r="JG102" s="80"/>
      <c r="JH102" s="80"/>
      <c r="JI102" s="80"/>
      <c r="JJ102" s="80"/>
      <c r="JK102" s="80"/>
      <c r="JL102" s="80"/>
      <c r="JM102" s="80"/>
      <c r="JN102" s="80"/>
      <c r="JO102" s="80"/>
      <c r="JP102" s="80">
        <v>109</v>
      </c>
      <c r="JQ102" s="80"/>
      <c r="JR102" s="80"/>
      <c r="JS102" s="80"/>
      <c r="JT102" s="80"/>
      <c r="JU102" s="80"/>
      <c r="JV102" s="80"/>
      <c r="JW102" s="80"/>
      <c r="JX102" s="80"/>
      <c r="JY102" s="80"/>
      <c r="JZ102" s="80"/>
      <c r="KA102" s="80"/>
      <c r="KB102" s="80"/>
      <c r="KC102" s="80"/>
      <c r="KD102" s="80"/>
      <c r="KE102" s="80"/>
      <c r="KF102" s="80"/>
      <c r="KG102" s="80"/>
      <c r="KH102" s="80"/>
      <c r="KI102" s="80"/>
      <c r="KJ102" s="80"/>
      <c r="KK102" s="80"/>
      <c r="KL102" s="80"/>
      <c r="KM102" s="80"/>
      <c r="KN102" s="80"/>
      <c r="KO102" s="80"/>
      <c r="KP102" s="80"/>
      <c r="KQ102" s="80"/>
      <c r="KR102" s="80"/>
      <c r="KS102" s="80"/>
      <c r="KT102" s="80"/>
      <c r="KU102" s="80"/>
      <c r="KV102" s="80"/>
      <c r="KW102" s="80"/>
      <c r="KX102" s="80"/>
      <c r="KY102" s="80"/>
      <c r="KZ102" s="80"/>
      <c r="LA102" s="80"/>
      <c r="LB102" s="80"/>
      <c r="LC102" s="80"/>
      <c r="LD102" s="80"/>
      <c r="LE102" s="80"/>
      <c r="LF102" s="80"/>
      <c r="LG102" s="80">
        <v>7</v>
      </c>
      <c r="LH102" s="80"/>
      <c r="LI102" s="80"/>
      <c r="LJ102" s="80"/>
      <c r="LK102" s="80"/>
      <c r="LL102" s="80"/>
      <c r="LM102" s="80"/>
      <c r="LN102" s="80"/>
      <c r="LO102" s="80">
        <v>66</v>
      </c>
      <c r="LP102" s="80"/>
      <c r="LQ102" s="80"/>
      <c r="LR102" s="80"/>
      <c r="LS102" s="80"/>
      <c r="LT102" s="80"/>
      <c r="LU102" s="80"/>
      <c r="LV102" s="80"/>
      <c r="LW102" s="80"/>
      <c r="LX102" s="80"/>
      <c r="LY102" s="80"/>
      <c r="LZ102" s="80"/>
      <c r="MA102" s="80"/>
      <c r="MB102" s="80"/>
      <c r="MC102" s="80"/>
      <c r="MD102" s="80"/>
      <c r="ME102" s="80"/>
      <c r="MF102" s="80"/>
      <c r="MG102" s="80"/>
      <c r="MH102" s="80"/>
      <c r="MI102" s="80"/>
      <c r="MJ102" s="80"/>
      <c r="MK102" s="80"/>
      <c r="ML102" s="80"/>
      <c r="MM102" s="80"/>
      <c r="MN102" s="80"/>
      <c r="MO102" s="80"/>
      <c r="MP102" s="80"/>
      <c r="MQ102" s="80"/>
      <c r="MR102" s="80"/>
      <c r="MS102" s="80"/>
      <c r="MT102" s="80"/>
      <c r="MU102" s="80"/>
      <c r="MV102" s="80"/>
      <c r="MW102" s="80"/>
      <c r="MX102" s="80"/>
      <c r="MY102" s="80"/>
      <c r="MZ102" s="80"/>
      <c r="NA102" s="80"/>
      <c r="NB102" s="80"/>
      <c r="NC102" s="80"/>
      <c r="ND102" s="80"/>
      <c r="NE102" s="80"/>
      <c r="NF102" s="80"/>
      <c r="NG102" s="80"/>
      <c r="NH102" s="80"/>
      <c r="NI102" s="80"/>
      <c r="NJ102" s="80"/>
      <c r="NK102" s="80"/>
      <c r="NL102" s="80"/>
      <c r="NM102" s="80"/>
      <c r="NN102" s="80"/>
      <c r="NO102" s="80"/>
      <c r="NP102" s="80"/>
      <c r="NQ102" s="80"/>
      <c r="NR102" s="80"/>
      <c r="NS102" s="80"/>
      <c r="NT102" s="80"/>
      <c r="NU102" s="80"/>
      <c r="NV102" s="80"/>
      <c r="NW102" s="80"/>
      <c r="NX102" s="80">
        <v>4</v>
      </c>
      <c r="NY102" s="80"/>
      <c r="NZ102" s="80"/>
      <c r="OA102" s="80"/>
      <c r="OB102" s="79">
        <v>4878</v>
      </c>
    </row>
    <row r="103" spans="1:392" ht="13.15">
      <c r="A103" s="27">
        <v>333415</v>
      </c>
      <c r="B103" s="23" t="s">
        <v>224</v>
      </c>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v>121</v>
      </c>
      <c r="AE103" s="80"/>
      <c r="AF103" s="80"/>
      <c r="AG103" s="80"/>
      <c r="AH103" s="80">
        <v>36</v>
      </c>
      <c r="AI103" s="80"/>
      <c r="AJ103" s="80"/>
      <c r="AK103" s="80"/>
      <c r="AL103" s="80"/>
      <c r="AM103" s="80"/>
      <c r="AN103" s="80"/>
      <c r="AO103" s="80"/>
      <c r="AP103" s="80"/>
      <c r="AQ103" s="80"/>
      <c r="AR103" s="80"/>
      <c r="AS103" s="80"/>
      <c r="AT103" s="80"/>
      <c r="AU103" s="80"/>
      <c r="AV103" s="80"/>
      <c r="AW103" s="80"/>
      <c r="AX103" s="80"/>
      <c r="AY103" s="80"/>
      <c r="AZ103" s="80"/>
      <c r="BA103" s="80"/>
      <c r="BB103" s="80"/>
      <c r="BC103" s="80"/>
      <c r="BD103" s="80"/>
      <c r="BE103" s="80"/>
      <c r="BF103" s="80"/>
      <c r="BG103" s="80"/>
      <c r="BH103" s="80"/>
      <c r="BI103" s="80"/>
      <c r="BJ103" s="80"/>
      <c r="BK103" s="80"/>
      <c r="BL103" s="80"/>
      <c r="BM103" s="80"/>
      <c r="BN103" s="80"/>
      <c r="BO103" s="81"/>
      <c r="BP103" s="80"/>
      <c r="BQ103" s="80"/>
      <c r="BR103" s="80">
        <v>111</v>
      </c>
      <c r="BS103" s="80">
        <v>41</v>
      </c>
      <c r="BT103" s="80"/>
      <c r="BU103" s="80"/>
      <c r="BV103" s="80"/>
      <c r="BW103" s="80"/>
      <c r="BX103" s="80">
        <v>0</v>
      </c>
      <c r="BY103" s="80"/>
      <c r="BZ103" s="80"/>
      <c r="CA103" s="80"/>
      <c r="CB103" s="80"/>
      <c r="CC103" s="80"/>
      <c r="CD103" s="80">
        <v>7</v>
      </c>
      <c r="CE103" s="80"/>
      <c r="CF103" s="80"/>
      <c r="CG103" s="80"/>
      <c r="CH103" s="80"/>
      <c r="CI103" s="80"/>
      <c r="CJ103" s="80"/>
      <c r="CK103" s="80">
        <v>0</v>
      </c>
      <c r="CL103" s="80"/>
      <c r="CM103" s="80"/>
      <c r="CN103" s="80">
        <v>81</v>
      </c>
      <c r="CO103" s="80"/>
      <c r="CP103" s="80"/>
      <c r="CQ103" s="80"/>
      <c r="CR103" s="80">
        <v>3</v>
      </c>
      <c r="CS103" s="80">
        <v>73</v>
      </c>
      <c r="CT103" s="82">
        <v>27956</v>
      </c>
      <c r="CU103" s="80"/>
      <c r="CV103" s="80"/>
      <c r="CW103" s="80"/>
      <c r="CX103" s="80"/>
      <c r="CY103" s="80"/>
      <c r="CZ103" s="80"/>
      <c r="DA103" s="80"/>
      <c r="DB103" s="80"/>
      <c r="DC103" s="80">
        <v>37</v>
      </c>
      <c r="DD103" s="80"/>
      <c r="DE103" s="80"/>
      <c r="DF103" s="80"/>
      <c r="DG103" s="80">
        <v>50</v>
      </c>
      <c r="DH103" s="80"/>
      <c r="DI103" s="80">
        <v>19</v>
      </c>
      <c r="DJ103" s="80"/>
      <c r="DK103" s="80"/>
      <c r="DL103" s="80"/>
      <c r="DM103" s="80"/>
      <c r="DN103" s="80">
        <v>24</v>
      </c>
      <c r="DO103" s="80"/>
      <c r="DP103" s="80"/>
      <c r="DQ103" s="80"/>
      <c r="DR103" s="80"/>
      <c r="DS103" s="80"/>
      <c r="DT103" s="80"/>
      <c r="DU103" s="80">
        <v>0</v>
      </c>
      <c r="DV103" s="80"/>
      <c r="DW103" s="80">
        <v>4</v>
      </c>
      <c r="DX103" s="80">
        <v>0</v>
      </c>
      <c r="DY103" s="80"/>
      <c r="DZ103" s="80"/>
      <c r="EA103" s="80">
        <v>0</v>
      </c>
      <c r="EB103" s="80"/>
      <c r="EC103" s="80">
        <v>0</v>
      </c>
      <c r="ED103" s="80"/>
      <c r="EE103" s="80"/>
      <c r="EF103" s="80"/>
      <c r="EG103" s="80"/>
      <c r="EH103" s="80"/>
      <c r="EI103" s="80">
        <v>1</v>
      </c>
      <c r="EJ103" s="80">
        <v>27</v>
      </c>
      <c r="EK103" s="80">
        <v>40</v>
      </c>
      <c r="EL103" s="80"/>
      <c r="EM103" s="80"/>
      <c r="EN103" s="80">
        <v>31</v>
      </c>
      <c r="EO103" s="80"/>
      <c r="EP103" s="80"/>
      <c r="EQ103" s="80"/>
      <c r="ER103" s="80"/>
      <c r="ES103" s="80"/>
      <c r="ET103" s="80"/>
      <c r="EU103" s="80"/>
      <c r="EV103" s="80"/>
      <c r="EW103" s="80"/>
      <c r="EX103" s="80"/>
      <c r="EY103" s="80"/>
      <c r="EZ103" s="80">
        <v>10</v>
      </c>
      <c r="FA103" s="80"/>
      <c r="FB103" s="80">
        <v>35</v>
      </c>
      <c r="FC103" s="80"/>
      <c r="FD103" s="80"/>
      <c r="FE103" s="80"/>
      <c r="FF103" s="80"/>
      <c r="FG103" s="80"/>
      <c r="FH103" s="80"/>
      <c r="FI103" s="80">
        <v>26</v>
      </c>
      <c r="FJ103" s="80"/>
      <c r="FK103" s="80"/>
      <c r="FL103" s="80"/>
      <c r="FM103" s="80"/>
      <c r="FN103" s="80"/>
      <c r="FO103" s="80"/>
      <c r="FP103" s="80"/>
      <c r="FQ103" s="80">
        <v>4</v>
      </c>
      <c r="FR103" s="80"/>
      <c r="FS103" s="80"/>
      <c r="FT103" s="80"/>
      <c r="FU103" s="80"/>
      <c r="FV103" s="80"/>
      <c r="FW103" s="80"/>
      <c r="FX103" s="80"/>
      <c r="FY103" s="80">
        <v>0</v>
      </c>
      <c r="FZ103" s="80">
        <v>0</v>
      </c>
      <c r="GA103" s="80"/>
      <c r="GB103" s="80"/>
      <c r="GC103" s="80"/>
      <c r="GD103" s="80">
        <v>0</v>
      </c>
      <c r="GE103" s="80">
        <v>0</v>
      </c>
      <c r="GF103" s="80"/>
      <c r="GG103" s="80"/>
      <c r="GH103" s="80"/>
      <c r="GI103" s="80"/>
      <c r="GJ103" s="80"/>
      <c r="GK103" s="80"/>
      <c r="GL103" s="80"/>
      <c r="GM103" s="80"/>
      <c r="GN103" s="80"/>
      <c r="GO103" s="80"/>
      <c r="GP103" s="80"/>
      <c r="GQ103" s="80"/>
      <c r="GR103" s="80"/>
      <c r="GS103" s="80"/>
      <c r="GT103" s="80"/>
      <c r="GU103" s="80"/>
      <c r="GV103" s="80"/>
      <c r="GW103" s="80"/>
      <c r="GX103" s="80"/>
      <c r="GY103" s="80"/>
      <c r="GZ103" s="80"/>
      <c r="HA103" s="80"/>
      <c r="HB103" s="80"/>
      <c r="HC103" s="80"/>
      <c r="HD103" s="80"/>
      <c r="HE103" s="80"/>
      <c r="HF103" s="80"/>
      <c r="HG103" s="80"/>
      <c r="HH103" s="80"/>
      <c r="HI103" s="80"/>
      <c r="HJ103" s="80"/>
      <c r="HK103" s="80"/>
      <c r="HL103" s="80"/>
      <c r="HM103" s="80"/>
      <c r="HN103" s="80"/>
      <c r="HO103" s="80"/>
      <c r="HP103" s="80"/>
      <c r="HQ103" s="80"/>
      <c r="HR103" s="80"/>
      <c r="HS103" s="80"/>
      <c r="HT103" s="80"/>
      <c r="HU103" s="80"/>
      <c r="HV103" s="80"/>
      <c r="HW103" s="80"/>
      <c r="HX103" s="80"/>
      <c r="HY103" s="80"/>
      <c r="HZ103" s="80"/>
      <c r="IA103" s="80"/>
      <c r="IB103" s="80"/>
      <c r="IC103" s="80"/>
      <c r="ID103" s="80"/>
      <c r="IE103" s="80"/>
      <c r="IF103" s="80">
        <v>41</v>
      </c>
      <c r="IG103" s="80"/>
      <c r="IH103" s="80"/>
      <c r="II103" s="80"/>
      <c r="IJ103" s="80"/>
      <c r="IK103" s="80"/>
      <c r="IL103" s="80"/>
      <c r="IM103" s="80"/>
      <c r="IN103" s="80"/>
      <c r="IO103" s="80"/>
      <c r="IP103" s="80"/>
      <c r="IQ103" s="80"/>
      <c r="IR103" s="80"/>
      <c r="IS103" s="80"/>
      <c r="IT103" s="80"/>
      <c r="IU103" s="80"/>
      <c r="IV103" s="80"/>
      <c r="IW103" s="80">
        <v>0</v>
      </c>
      <c r="IX103" s="80"/>
      <c r="IY103" s="80"/>
      <c r="IZ103" s="80"/>
      <c r="JA103" s="80"/>
      <c r="JB103" s="80"/>
      <c r="JC103" s="80"/>
      <c r="JD103" s="80"/>
      <c r="JE103" s="80"/>
      <c r="JF103" s="80"/>
      <c r="JG103" s="80"/>
      <c r="JH103" s="80"/>
      <c r="JI103" s="80"/>
      <c r="JJ103" s="80"/>
      <c r="JK103" s="80"/>
      <c r="JL103" s="80">
        <v>274</v>
      </c>
      <c r="JM103" s="80"/>
      <c r="JN103" s="80"/>
      <c r="JO103" s="80"/>
      <c r="JP103" s="80">
        <v>195</v>
      </c>
      <c r="JQ103" s="80"/>
      <c r="JR103" s="80"/>
      <c r="JS103" s="80"/>
      <c r="JT103" s="80"/>
      <c r="JU103" s="80"/>
      <c r="JV103" s="80"/>
      <c r="JW103" s="80"/>
      <c r="JX103" s="80"/>
      <c r="JY103" s="80"/>
      <c r="JZ103" s="80"/>
      <c r="KA103" s="80"/>
      <c r="KB103" s="80"/>
      <c r="KC103" s="80"/>
      <c r="KD103" s="80"/>
      <c r="KE103" s="80"/>
      <c r="KF103" s="80"/>
      <c r="KG103" s="80"/>
      <c r="KH103" s="80"/>
      <c r="KI103" s="80"/>
      <c r="KJ103" s="80"/>
      <c r="KK103" s="80"/>
      <c r="KL103" s="80"/>
      <c r="KM103" s="80"/>
      <c r="KN103" s="80"/>
      <c r="KO103" s="80"/>
      <c r="KP103" s="80"/>
      <c r="KQ103" s="80"/>
      <c r="KR103" s="80"/>
      <c r="KS103" s="80"/>
      <c r="KT103" s="80"/>
      <c r="KU103" s="80"/>
      <c r="KV103" s="80"/>
      <c r="KW103" s="80"/>
      <c r="KX103" s="80"/>
      <c r="KY103" s="80"/>
      <c r="KZ103" s="80"/>
      <c r="LA103" s="80"/>
      <c r="LB103" s="80"/>
      <c r="LC103" s="80"/>
      <c r="LD103" s="80"/>
      <c r="LE103" s="80"/>
      <c r="LF103" s="80"/>
      <c r="LG103" s="80">
        <v>76</v>
      </c>
      <c r="LH103" s="80"/>
      <c r="LI103" s="80"/>
      <c r="LJ103" s="80"/>
      <c r="LK103" s="80"/>
      <c r="LL103" s="80"/>
      <c r="LM103" s="80"/>
      <c r="LN103" s="80"/>
      <c r="LO103" s="80">
        <v>373</v>
      </c>
      <c r="LP103" s="80"/>
      <c r="LQ103" s="80"/>
      <c r="LR103" s="80"/>
      <c r="LS103" s="80"/>
      <c r="LT103" s="80"/>
      <c r="LU103" s="80"/>
      <c r="LV103" s="80"/>
      <c r="LW103" s="80"/>
      <c r="LX103" s="80"/>
      <c r="LY103" s="80"/>
      <c r="LZ103" s="80"/>
      <c r="MA103" s="80"/>
      <c r="MB103" s="80"/>
      <c r="MC103" s="80"/>
      <c r="MD103" s="80"/>
      <c r="ME103" s="80"/>
      <c r="MF103" s="80"/>
      <c r="MG103" s="80"/>
      <c r="MH103" s="80"/>
      <c r="MI103" s="80"/>
      <c r="MJ103" s="80"/>
      <c r="MK103" s="80"/>
      <c r="ML103" s="80"/>
      <c r="MM103" s="80"/>
      <c r="MN103" s="80"/>
      <c r="MO103" s="80"/>
      <c r="MP103" s="80"/>
      <c r="MQ103" s="80"/>
      <c r="MR103" s="80"/>
      <c r="MS103" s="80"/>
      <c r="MT103" s="80"/>
      <c r="MU103" s="80"/>
      <c r="MV103" s="80"/>
      <c r="MW103" s="80"/>
      <c r="MX103" s="80"/>
      <c r="MY103" s="80"/>
      <c r="MZ103" s="80"/>
      <c r="NA103" s="80"/>
      <c r="NB103" s="80"/>
      <c r="NC103" s="80"/>
      <c r="ND103" s="80"/>
      <c r="NE103" s="80"/>
      <c r="NF103" s="80"/>
      <c r="NG103" s="80"/>
      <c r="NH103" s="80"/>
      <c r="NI103" s="80"/>
      <c r="NJ103" s="80"/>
      <c r="NK103" s="80"/>
      <c r="NL103" s="80"/>
      <c r="NM103" s="80"/>
      <c r="NN103" s="80"/>
      <c r="NO103" s="80"/>
      <c r="NP103" s="80"/>
      <c r="NQ103" s="80"/>
      <c r="NR103" s="80"/>
      <c r="NS103" s="80"/>
      <c r="NT103" s="80"/>
      <c r="NU103" s="80"/>
      <c r="NV103" s="80"/>
      <c r="NW103" s="80"/>
      <c r="NX103" s="80">
        <v>29</v>
      </c>
      <c r="NY103" s="80"/>
      <c r="NZ103" s="80"/>
      <c r="OA103" s="80"/>
      <c r="OB103" s="79">
        <v>29726</v>
      </c>
    </row>
    <row r="104" spans="1:392" ht="13.15">
      <c r="A104" s="27">
        <v>333511</v>
      </c>
      <c r="B104" s="23" t="s">
        <v>225</v>
      </c>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v>3</v>
      </c>
      <c r="AE104" s="80"/>
      <c r="AF104" s="80"/>
      <c r="AG104" s="80"/>
      <c r="AH104" s="80"/>
      <c r="AI104" s="80"/>
      <c r="AJ104" s="80"/>
      <c r="AK104" s="80"/>
      <c r="AL104" s="80"/>
      <c r="AM104" s="80"/>
      <c r="AN104" s="80"/>
      <c r="AO104" s="80"/>
      <c r="AP104" s="80"/>
      <c r="AQ104" s="80"/>
      <c r="AR104" s="80"/>
      <c r="AS104" s="80"/>
      <c r="AT104" s="80"/>
      <c r="AU104" s="80"/>
      <c r="AV104" s="80"/>
      <c r="AW104" s="80"/>
      <c r="AX104" s="80"/>
      <c r="AY104" s="80"/>
      <c r="AZ104" s="80"/>
      <c r="BA104" s="80"/>
      <c r="BB104" s="80"/>
      <c r="BC104" s="80"/>
      <c r="BD104" s="80"/>
      <c r="BE104" s="80"/>
      <c r="BF104" s="80"/>
      <c r="BG104" s="80"/>
      <c r="BH104" s="80"/>
      <c r="BI104" s="80"/>
      <c r="BJ104" s="80"/>
      <c r="BK104" s="80"/>
      <c r="BL104" s="80">
        <v>5</v>
      </c>
      <c r="BM104" s="80"/>
      <c r="BN104" s="80"/>
      <c r="BO104" s="81"/>
      <c r="BP104" s="80"/>
      <c r="BQ104" s="80"/>
      <c r="BR104" s="80"/>
      <c r="BS104" s="80"/>
      <c r="BT104" s="80"/>
      <c r="BU104" s="80"/>
      <c r="BV104" s="80"/>
      <c r="BW104" s="80"/>
      <c r="BX104" s="80">
        <v>78</v>
      </c>
      <c r="BY104" s="80"/>
      <c r="BZ104" s="80"/>
      <c r="CA104" s="80"/>
      <c r="CB104" s="80"/>
      <c r="CC104" s="80"/>
      <c r="CD104" s="80"/>
      <c r="CE104" s="80"/>
      <c r="CF104" s="80">
        <v>26</v>
      </c>
      <c r="CG104" s="80"/>
      <c r="CH104" s="80"/>
      <c r="CI104" s="80"/>
      <c r="CJ104" s="80"/>
      <c r="CK104" s="80"/>
      <c r="CL104" s="80"/>
      <c r="CM104" s="80"/>
      <c r="CN104" s="80"/>
      <c r="CO104" s="80"/>
      <c r="CP104" s="80"/>
      <c r="CQ104" s="80"/>
      <c r="CR104" s="80"/>
      <c r="CS104" s="80"/>
      <c r="CT104" s="80"/>
      <c r="CU104" s="80">
        <v>5062</v>
      </c>
      <c r="CV104" s="80">
        <v>11</v>
      </c>
      <c r="CW104" s="80">
        <v>86</v>
      </c>
      <c r="CX104" s="80"/>
      <c r="CY104" s="80"/>
      <c r="CZ104" s="80"/>
      <c r="DA104" s="80"/>
      <c r="DB104" s="80"/>
      <c r="DC104" s="80"/>
      <c r="DD104" s="80"/>
      <c r="DE104" s="80"/>
      <c r="DF104" s="80"/>
      <c r="DG104" s="80"/>
      <c r="DH104" s="80"/>
      <c r="DI104" s="80"/>
      <c r="DJ104" s="80"/>
      <c r="DK104" s="80"/>
      <c r="DL104" s="80"/>
      <c r="DM104" s="80"/>
      <c r="DN104" s="80"/>
      <c r="DO104" s="80"/>
      <c r="DP104" s="80"/>
      <c r="DQ104" s="80"/>
      <c r="DR104" s="80"/>
      <c r="DS104" s="80"/>
      <c r="DT104" s="80"/>
      <c r="DU104" s="80"/>
      <c r="DV104" s="80"/>
      <c r="DW104" s="80"/>
      <c r="DX104" s="80"/>
      <c r="DY104" s="80"/>
      <c r="DZ104" s="80"/>
      <c r="EA104" s="80"/>
      <c r="EB104" s="80"/>
      <c r="EC104" s="80"/>
      <c r="ED104" s="80"/>
      <c r="EE104" s="80"/>
      <c r="EF104" s="80"/>
      <c r="EG104" s="80"/>
      <c r="EH104" s="80"/>
      <c r="EI104" s="80"/>
      <c r="EJ104" s="80"/>
      <c r="EK104" s="80"/>
      <c r="EL104" s="80"/>
      <c r="EM104" s="80"/>
      <c r="EN104" s="80"/>
      <c r="EO104" s="80"/>
      <c r="EP104" s="80"/>
      <c r="EQ104" s="80"/>
      <c r="ER104" s="80"/>
      <c r="ES104" s="80"/>
      <c r="ET104" s="80"/>
      <c r="EU104" s="80"/>
      <c r="EV104" s="80"/>
      <c r="EW104" s="80"/>
      <c r="EX104" s="80"/>
      <c r="EY104" s="80"/>
      <c r="EZ104" s="80"/>
      <c r="FA104" s="80"/>
      <c r="FB104" s="80"/>
      <c r="FC104" s="80"/>
      <c r="FD104" s="80"/>
      <c r="FE104" s="80"/>
      <c r="FF104" s="80"/>
      <c r="FG104" s="80"/>
      <c r="FH104" s="80">
        <v>13</v>
      </c>
      <c r="FI104" s="80"/>
      <c r="FJ104" s="80"/>
      <c r="FK104" s="80">
        <v>58</v>
      </c>
      <c r="FL104" s="80"/>
      <c r="FM104" s="80"/>
      <c r="FN104" s="80"/>
      <c r="FO104" s="80"/>
      <c r="FP104" s="80"/>
      <c r="FQ104" s="80"/>
      <c r="FR104" s="80"/>
      <c r="FS104" s="80"/>
      <c r="FT104" s="80"/>
      <c r="FU104" s="80"/>
      <c r="FV104" s="80"/>
      <c r="FW104" s="80"/>
      <c r="FX104" s="80"/>
      <c r="FY104" s="80"/>
      <c r="FZ104" s="80"/>
      <c r="GA104" s="80"/>
      <c r="GB104" s="80"/>
      <c r="GC104" s="80"/>
      <c r="GD104" s="80">
        <v>111</v>
      </c>
      <c r="GE104" s="80"/>
      <c r="GF104" s="80"/>
      <c r="GG104" s="80"/>
      <c r="GH104" s="80"/>
      <c r="GI104" s="80"/>
      <c r="GJ104" s="80"/>
      <c r="GK104" s="80"/>
      <c r="GL104" s="80"/>
      <c r="GM104" s="80"/>
      <c r="GN104" s="80"/>
      <c r="GO104" s="80"/>
      <c r="GP104" s="80"/>
      <c r="GQ104" s="80"/>
      <c r="GR104" s="80"/>
      <c r="GS104" s="80"/>
      <c r="GT104" s="80"/>
      <c r="GU104" s="80"/>
      <c r="GV104" s="80"/>
      <c r="GW104" s="80"/>
      <c r="GX104" s="80"/>
      <c r="GY104" s="80"/>
      <c r="GZ104" s="80"/>
      <c r="HA104" s="80"/>
      <c r="HB104" s="80"/>
      <c r="HC104" s="80"/>
      <c r="HD104" s="80"/>
      <c r="HE104" s="80"/>
      <c r="HF104" s="80"/>
      <c r="HG104" s="80"/>
      <c r="HH104" s="80"/>
      <c r="HI104" s="80"/>
      <c r="HJ104" s="80"/>
      <c r="HK104" s="80"/>
      <c r="HL104" s="80"/>
      <c r="HM104" s="80"/>
      <c r="HN104" s="80"/>
      <c r="HO104" s="80"/>
      <c r="HP104" s="80"/>
      <c r="HQ104" s="80"/>
      <c r="HR104" s="80"/>
      <c r="HS104" s="80"/>
      <c r="HT104" s="80"/>
      <c r="HU104" s="80"/>
      <c r="HV104" s="80"/>
      <c r="HW104" s="80"/>
      <c r="HX104" s="80"/>
      <c r="HY104" s="80"/>
      <c r="HZ104" s="80"/>
      <c r="IA104" s="80"/>
      <c r="IB104" s="80"/>
      <c r="IC104" s="80"/>
      <c r="ID104" s="80"/>
      <c r="IE104" s="80"/>
      <c r="IF104" s="80"/>
      <c r="IG104" s="80"/>
      <c r="IH104" s="80"/>
      <c r="II104" s="80"/>
      <c r="IJ104" s="80"/>
      <c r="IK104" s="80"/>
      <c r="IL104" s="80"/>
      <c r="IM104" s="80"/>
      <c r="IN104" s="80"/>
      <c r="IO104" s="80"/>
      <c r="IP104" s="80"/>
      <c r="IQ104" s="80"/>
      <c r="IR104" s="80"/>
      <c r="IS104" s="80"/>
      <c r="IT104" s="80"/>
      <c r="IU104" s="80"/>
      <c r="IV104" s="80"/>
      <c r="IW104" s="80"/>
      <c r="IX104" s="80"/>
      <c r="IY104" s="80"/>
      <c r="IZ104" s="80"/>
      <c r="JA104" s="80"/>
      <c r="JB104" s="80"/>
      <c r="JC104" s="80"/>
      <c r="JD104" s="80"/>
      <c r="JE104" s="80"/>
      <c r="JF104" s="80"/>
      <c r="JG104" s="80">
        <v>2</v>
      </c>
      <c r="JH104" s="80"/>
      <c r="JI104" s="80"/>
      <c r="JJ104" s="80"/>
      <c r="JK104" s="80"/>
      <c r="JL104" s="80">
        <v>17</v>
      </c>
      <c r="JM104" s="80"/>
      <c r="JN104" s="80"/>
      <c r="JO104" s="80"/>
      <c r="JP104" s="80">
        <v>29</v>
      </c>
      <c r="JQ104" s="80"/>
      <c r="JR104" s="80"/>
      <c r="JS104" s="80"/>
      <c r="JT104" s="80"/>
      <c r="JU104" s="80"/>
      <c r="JV104" s="80"/>
      <c r="JW104" s="80"/>
      <c r="JX104" s="80"/>
      <c r="JY104" s="80"/>
      <c r="JZ104" s="80"/>
      <c r="KA104" s="80"/>
      <c r="KB104" s="80"/>
      <c r="KC104" s="80"/>
      <c r="KD104" s="80"/>
      <c r="KE104" s="80"/>
      <c r="KF104" s="80"/>
      <c r="KG104" s="80"/>
      <c r="KH104" s="80"/>
      <c r="KI104" s="80"/>
      <c r="KJ104" s="80"/>
      <c r="KK104" s="80"/>
      <c r="KL104" s="80"/>
      <c r="KM104" s="80"/>
      <c r="KN104" s="80"/>
      <c r="KO104" s="80"/>
      <c r="KP104" s="80"/>
      <c r="KQ104" s="80"/>
      <c r="KR104" s="80"/>
      <c r="KS104" s="80"/>
      <c r="KT104" s="80"/>
      <c r="KU104" s="80"/>
      <c r="KV104" s="80"/>
      <c r="KW104" s="80"/>
      <c r="KX104" s="80"/>
      <c r="KY104" s="80"/>
      <c r="KZ104" s="80"/>
      <c r="LA104" s="80"/>
      <c r="LB104" s="80"/>
      <c r="LC104" s="80"/>
      <c r="LD104" s="80"/>
      <c r="LE104" s="80"/>
      <c r="LF104" s="80"/>
      <c r="LG104" s="80">
        <v>13</v>
      </c>
      <c r="LH104" s="80"/>
      <c r="LI104" s="80"/>
      <c r="LJ104" s="80"/>
      <c r="LK104" s="80"/>
      <c r="LL104" s="80"/>
      <c r="LM104" s="80"/>
      <c r="LN104" s="80"/>
      <c r="LO104" s="80">
        <v>116</v>
      </c>
      <c r="LP104" s="80"/>
      <c r="LQ104" s="80"/>
      <c r="LR104" s="80"/>
      <c r="LS104" s="80"/>
      <c r="LT104" s="80"/>
      <c r="LU104" s="80"/>
      <c r="LV104" s="80"/>
      <c r="LW104" s="80"/>
      <c r="LX104" s="80"/>
      <c r="LY104" s="80"/>
      <c r="LZ104" s="80"/>
      <c r="MA104" s="80"/>
      <c r="MB104" s="80"/>
      <c r="MC104" s="80"/>
      <c r="MD104" s="80"/>
      <c r="ME104" s="80"/>
      <c r="MF104" s="80"/>
      <c r="MG104" s="80"/>
      <c r="MH104" s="80"/>
      <c r="MI104" s="80"/>
      <c r="MJ104" s="80"/>
      <c r="MK104" s="80"/>
      <c r="ML104" s="80"/>
      <c r="MM104" s="80"/>
      <c r="MN104" s="80"/>
      <c r="MO104" s="80"/>
      <c r="MP104" s="80"/>
      <c r="MQ104" s="80"/>
      <c r="MR104" s="80"/>
      <c r="MS104" s="80"/>
      <c r="MT104" s="80"/>
      <c r="MU104" s="80"/>
      <c r="MV104" s="80"/>
      <c r="MW104" s="80"/>
      <c r="MX104" s="80"/>
      <c r="MY104" s="80"/>
      <c r="MZ104" s="80"/>
      <c r="NA104" s="80"/>
      <c r="NB104" s="80"/>
      <c r="NC104" s="80"/>
      <c r="ND104" s="80"/>
      <c r="NE104" s="80"/>
      <c r="NF104" s="80"/>
      <c r="NG104" s="80"/>
      <c r="NH104" s="80"/>
      <c r="NI104" s="80"/>
      <c r="NJ104" s="80"/>
      <c r="NK104" s="80"/>
      <c r="NL104" s="80"/>
      <c r="NM104" s="80"/>
      <c r="NN104" s="80"/>
      <c r="NO104" s="80"/>
      <c r="NP104" s="80"/>
      <c r="NQ104" s="80"/>
      <c r="NR104" s="80"/>
      <c r="NS104" s="80"/>
      <c r="NT104" s="80"/>
      <c r="NU104" s="80"/>
      <c r="NV104" s="80"/>
      <c r="NW104" s="80"/>
      <c r="NX104" s="80">
        <v>8</v>
      </c>
      <c r="NY104" s="80"/>
      <c r="NZ104" s="80"/>
      <c r="OA104" s="80"/>
      <c r="OB104" s="79">
        <v>5640</v>
      </c>
    </row>
    <row r="105" spans="1:392" ht="13.15">
      <c r="A105" s="27" t="s">
        <v>227</v>
      </c>
      <c r="B105" s="23" t="s">
        <v>226</v>
      </c>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v>11</v>
      </c>
      <c r="AE105" s="80"/>
      <c r="AF105" s="80"/>
      <c r="AG105" s="80"/>
      <c r="AH105" s="80"/>
      <c r="AI105" s="80"/>
      <c r="AJ105" s="80"/>
      <c r="AK105" s="80"/>
      <c r="AL105" s="80"/>
      <c r="AM105" s="80"/>
      <c r="AN105" s="80"/>
      <c r="AO105" s="80"/>
      <c r="AP105" s="80"/>
      <c r="AQ105" s="80"/>
      <c r="AR105" s="80"/>
      <c r="AS105" s="80"/>
      <c r="AT105" s="80"/>
      <c r="AU105" s="80"/>
      <c r="AV105" s="80"/>
      <c r="AW105" s="80"/>
      <c r="AX105" s="80">
        <v>40</v>
      </c>
      <c r="AY105" s="80"/>
      <c r="AZ105" s="80"/>
      <c r="BA105" s="80"/>
      <c r="BB105" s="80"/>
      <c r="BC105" s="80"/>
      <c r="BD105" s="80"/>
      <c r="BE105" s="80"/>
      <c r="BF105" s="80"/>
      <c r="BG105" s="80"/>
      <c r="BH105" s="80"/>
      <c r="BI105" s="80"/>
      <c r="BJ105" s="80"/>
      <c r="BK105" s="80"/>
      <c r="BL105" s="80"/>
      <c r="BM105" s="80"/>
      <c r="BN105" s="80"/>
      <c r="BO105" s="81"/>
      <c r="BP105" s="80"/>
      <c r="BQ105" s="80"/>
      <c r="BR105" s="80"/>
      <c r="BS105" s="80"/>
      <c r="BT105" s="80"/>
      <c r="BU105" s="80"/>
      <c r="BV105" s="80"/>
      <c r="BW105" s="80"/>
      <c r="BX105" s="80">
        <v>32</v>
      </c>
      <c r="BY105" s="80"/>
      <c r="BZ105" s="80"/>
      <c r="CA105" s="80"/>
      <c r="CB105" s="80"/>
      <c r="CC105" s="80"/>
      <c r="CD105" s="80"/>
      <c r="CE105" s="80"/>
      <c r="CF105" s="80"/>
      <c r="CG105" s="80"/>
      <c r="CH105" s="80"/>
      <c r="CI105" s="80"/>
      <c r="CJ105" s="80"/>
      <c r="CK105" s="80"/>
      <c r="CL105" s="80"/>
      <c r="CM105" s="80"/>
      <c r="CN105" s="80"/>
      <c r="CO105" s="80"/>
      <c r="CP105" s="80"/>
      <c r="CQ105" s="80"/>
      <c r="CR105" s="80"/>
      <c r="CS105" s="80"/>
      <c r="CT105" s="80"/>
      <c r="CU105" s="80"/>
      <c r="CV105" s="80">
        <v>5639</v>
      </c>
      <c r="CW105" s="80">
        <v>73</v>
      </c>
      <c r="CX105" s="80">
        <v>193</v>
      </c>
      <c r="CY105" s="80"/>
      <c r="CZ105" s="80"/>
      <c r="DA105" s="80"/>
      <c r="DB105" s="80"/>
      <c r="DC105" s="80"/>
      <c r="DD105" s="80"/>
      <c r="DE105" s="80"/>
      <c r="DF105" s="80"/>
      <c r="DG105" s="80">
        <v>41</v>
      </c>
      <c r="DH105" s="80"/>
      <c r="DI105" s="80"/>
      <c r="DJ105" s="80">
        <v>15</v>
      </c>
      <c r="DK105" s="80"/>
      <c r="DL105" s="80"/>
      <c r="DM105" s="80"/>
      <c r="DN105" s="80"/>
      <c r="DO105" s="80"/>
      <c r="DP105" s="80"/>
      <c r="DQ105" s="80"/>
      <c r="DR105" s="80"/>
      <c r="DS105" s="80"/>
      <c r="DT105" s="80"/>
      <c r="DU105" s="80"/>
      <c r="DV105" s="80"/>
      <c r="DW105" s="80"/>
      <c r="DX105" s="80"/>
      <c r="DY105" s="80"/>
      <c r="DZ105" s="80"/>
      <c r="EA105" s="80"/>
      <c r="EB105" s="80"/>
      <c r="EC105" s="80"/>
      <c r="ED105" s="80"/>
      <c r="EE105" s="80"/>
      <c r="EF105" s="80"/>
      <c r="EG105" s="80"/>
      <c r="EH105" s="80"/>
      <c r="EI105" s="80"/>
      <c r="EJ105" s="80"/>
      <c r="EK105" s="80"/>
      <c r="EL105" s="80"/>
      <c r="EM105" s="80"/>
      <c r="EN105" s="80"/>
      <c r="EO105" s="80">
        <v>23</v>
      </c>
      <c r="EP105" s="80"/>
      <c r="EQ105" s="80"/>
      <c r="ER105" s="80"/>
      <c r="ES105" s="80"/>
      <c r="ET105" s="80"/>
      <c r="EU105" s="80"/>
      <c r="EV105" s="80"/>
      <c r="EW105" s="80"/>
      <c r="EX105" s="80"/>
      <c r="EY105" s="80"/>
      <c r="EZ105" s="80"/>
      <c r="FA105" s="80"/>
      <c r="FB105" s="80"/>
      <c r="FC105" s="80"/>
      <c r="FD105" s="80"/>
      <c r="FE105" s="80"/>
      <c r="FF105" s="80"/>
      <c r="FG105" s="80"/>
      <c r="FH105" s="80"/>
      <c r="FI105" s="80"/>
      <c r="FJ105" s="80"/>
      <c r="FK105" s="80"/>
      <c r="FL105" s="80"/>
      <c r="FM105" s="80"/>
      <c r="FN105" s="80"/>
      <c r="FO105" s="80"/>
      <c r="FP105" s="80"/>
      <c r="FQ105" s="80"/>
      <c r="FR105" s="80"/>
      <c r="FS105" s="80"/>
      <c r="FT105" s="80"/>
      <c r="FU105" s="80"/>
      <c r="FV105" s="80"/>
      <c r="FW105" s="80"/>
      <c r="FX105" s="80"/>
      <c r="FY105" s="80"/>
      <c r="FZ105" s="80"/>
      <c r="GA105" s="80"/>
      <c r="GB105" s="80"/>
      <c r="GC105" s="80"/>
      <c r="GD105" s="80"/>
      <c r="GE105" s="80"/>
      <c r="GF105" s="80"/>
      <c r="GG105" s="80"/>
      <c r="GH105" s="80"/>
      <c r="GI105" s="80"/>
      <c r="GJ105" s="80"/>
      <c r="GK105" s="80"/>
      <c r="GL105" s="80"/>
      <c r="GM105" s="80"/>
      <c r="GN105" s="80"/>
      <c r="GO105" s="80"/>
      <c r="GP105" s="80"/>
      <c r="GQ105" s="80"/>
      <c r="GR105" s="80"/>
      <c r="GS105" s="80"/>
      <c r="GT105" s="80"/>
      <c r="GU105" s="80"/>
      <c r="GV105" s="80"/>
      <c r="GW105" s="80"/>
      <c r="GX105" s="80"/>
      <c r="GY105" s="80"/>
      <c r="GZ105" s="80"/>
      <c r="HA105" s="80"/>
      <c r="HB105" s="80"/>
      <c r="HC105" s="80"/>
      <c r="HD105" s="80"/>
      <c r="HE105" s="80"/>
      <c r="HF105" s="80"/>
      <c r="HG105" s="80"/>
      <c r="HH105" s="80"/>
      <c r="HI105" s="80"/>
      <c r="HJ105" s="80"/>
      <c r="HK105" s="80"/>
      <c r="HL105" s="80"/>
      <c r="HM105" s="80"/>
      <c r="HN105" s="80"/>
      <c r="HO105" s="80"/>
      <c r="HP105" s="80"/>
      <c r="HQ105" s="80"/>
      <c r="HR105" s="80"/>
      <c r="HS105" s="80"/>
      <c r="HT105" s="80"/>
      <c r="HU105" s="80"/>
      <c r="HV105" s="80"/>
      <c r="HW105" s="80"/>
      <c r="HX105" s="80"/>
      <c r="HY105" s="80"/>
      <c r="HZ105" s="80"/>
      <c r="IA105" s="80"/>
      <c r="IB105" s="80"/>
      <c r="IC105" s="80"/>
      <c r="ID105" s="80"/>
      <c r="IE105" s="80"/>
      <c r="IF105" s="80"/>
      <c r="IG105" s="80"/>
      <c r="IH105" s="80"/>
      <c r="II105" s="80"/>
      <c r="IJ105" s="80"/>
      <c r="IK105" s="80"/>
      <c r="IL105" s="80"/>
      <c r="IM105" s="80"/>
      <c r="IN105" s="80"/>
      <c r="IO105" s="80"/>
      <c r="IP105" s="80"/>
      <c r="IQ105" s="80"/>
      <c r="IR105" s="80"/>
      <c r="IS105" s="80"/>
      <c r="IT105" s="80"/>
      <c r="IU105" s="80"/>
      <c r="IV105" s="80"/>
      <c r="IW105" s="80"/>
      <c r="IX105" s="80"/>
      <c r="IY105" s="80"/>
      <c r="IZ105" s="80"/>
      <c r="JA105" s="80"/>
      <c r="JB105" s="80"/>
      <c r="JC105" s="80"/>
      <c r="JD105" s="80"/>
      <c r="JE105" s="80"/>
      <c r="JF105" s="80"/>
      <c r="JG105" s="80"/>
      <c r="JH105" s="80"/>
      <c r="JI105" s="80"/>
      <c r="JJ105" s="80"/>
      <c r="JK105" s="80"/>
      <c r="JL105" s="80"/>
      <c r="JM105" s="80"/>
      <c r="JN105" s="80"/>
      <c r="JO105" s="80"/>
      <c r="JP105" s="80">
        <v>283</v>
      </c>
      <c r="JQ105" s="80"/>
      <c r="JR105" s="80"/>
      <c r="JS105" s="80"/>
      <c r="JT105" s="80"/>
      <c r="JU105" s="80"/>
      <c r="JV105" s="80"/>
      <c r="JW105" s="80"/>
      <c r="JX105" s="80"/>
      <c r="JY105" s="80"/>
      <c r="JZ105" s="80"/>
      <c r="KA105" s="80"/>
      <c r="KB105" s="80"/>
      <c r="KC105" s="80"/>
      <c r="KD105" s="80"/>
      <c r="KE105" s="80"/>
      <c r="KF105" s="80"/>
      <c r="KG105" s="80"/>
      <c r="KH105" s="80"/>
      <c r="KI105" s="80"/>
      <c r="KJ105" s="80"/>
      <c r="KK105" s="80"/>
      <c r="KL105" s="80"/>
      <c r="KM105" s="80"/>
      <c r="KN105" s="80"/>
      <c r="KO105" s="80"/>
      <c r="KP105" s="80"/>
      <c r="KQ105" s="80"/>
      <c r="KR105" s="80"/>
      <c r="KS105" s="80"/>
      <c r="KT105" s="80"/>
      <c r="KU105" s="80"/>
      <c r="KV105" s="80"/>
      <c r="KW105" s="80"/>
      <c r="KX105" s="80"/>
      <c r="KY105" s="80"/>
      <c r="KZ105" s="80"/>
      <c r="LA105" s="80"/>
      <c r="LB105" s="80"/>
      <c r="LC105" s="80"/>
      <c r="LD105" s="80"/>
      <c r="LE105" s="80"/>
      <c r="LF105" s="80"/>
      <c r="LG105" s="80">
        <v>14</v>
      </c>
      <c r="LH105" s="80"/>
      <c r="LI105" s="80"/>
      <c r="LJ105" s="80"/>
      <c r="LK105" s="80"/>
      <c r="LL105" s="80"/>
      <c r="LM105" s="80"/>
      <c r="LN105" s="80"/>
      <c r="LO105" s="80">
        <v>129</v>
      </c>
      <c r="LP105" s="80"/>
      <c r="LQ105" s="80"/>
      <c r="LR105" s="80"/>
      <c r="LS105" s="80"/>
      <c r="LT105" s="80"/>
      <c r="LU105" s="80"/>
      <c r="LV105" s="80"/>
      <c r="LW105" s="80"/>
      <c r="LX105" s="80"/>
      <c r="LY105" s="80"/>
      <c r="LZ105" s="80"/>
      <c r="MA105" s="80"/>
      <c r="MB105" s="80"/>
      <c r="MC105" s="80"/>
      <c r="MD105" s="80"/>
      <c r="ME105" s="80"/>
      <c r="MF105" s="80"/>
      <c r="MG105" s="80"/>
      <c r="MH105" s="80"/>
      <c r="MI105" s="80"/>
      <c r="MJ105" s="80"/>
      <c r="MK105" s="80"/>
      <c r="ML105" s="80"/>
      <c r="MM105" s="80"/>
      <c r="MN105" s="80"/>
      <c r="MO105" s="80"/>
      <c r="MP105" s="80"/>
      <c r="MQ105" s="80"/>
      <c r="MR105" s="80"/>
      <c r="MS105" s="80"/>
      <c r="MT105" s="80"/>
      <c r="MU105" s="80"/>
      <c r="MV105" s="80"/>
      <c r="MW105" s="80"/>
      <c r="MX105" s="80"/>
      <c r="MY105" s="80"/>
      <c r="MZ105" s="80"/>
      <c r="NA105" s="80"/>
      <c r="NB105" s="80"/>
      <c r="NC105" s="80"/>
      <c r="ND105" s="80"/>
      <c r="NE105" s="80"/>
      <c r="NF105" s="80"/>
      <c r="NG105" s="80"/>
      <c r="NH105" s="80"/>
      <c r="NI105" s="80"/>
      <c r="NJ105" s="80"/>
      <c r="NK105" s="80"/>
      <c r="NL105" s="80"/>
      <c r="NM105" s="80"/>
      <c r="NN105" s="80"/>
      <c r="NO105" s="80"/>
      <c r="NP105" s="80"/>
      <c r="NQ105" s="80"/>
      <c r="NR105" s="80"/>
      <c r="NS105" s="80"/>
      <c r="NT105" s="80"/>
      <c r="NU105" s="80"/>
      <c r="NV105" s="80"/>
      <c r="NW105" s="80"/>
      <c r="NX105" s="80">
        <v>5</v>
      </c>
      <c r="NY105" s="80"/>
      <c r="NZ105" s="80"/>
      <c r="OA105" s="80"/>
      <c r="OB105" s="79">
        <v>6498</v>
      </c>
    </row>
    <row r="106" spans="1:392" ht="13.15">
      <c r="A106" s="27">
        <v>333514</v>
      </c>
      <c r="B106" s="23" t="s">
        <v>228</v>
      </c>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v>4</v>
      </c>
      <c r="AE106" s="80"/>
      <c r="AF106" s="80"/>
      <c r="AG106" s="80"/>
      <c r="AH106" s="80"/>
      <c r="AI106" s="80"/>
      <c r="AJ106" s="80"/>
      <c r="AK106" s="80"/>
      <c r="AL106" s="80"/>
      <c r="AM106" s="80"/>
      <c r="AN106" s="80"/>
      <c r="AO106" s="80"/>
      <c r="AP106" s="80"/>
      <c r="AQ106" s="80"/>
      <c r="AR106" s="80"/>
      <c r="AS106" s="80"/>
      <c r="AT106" s="80"/>
      <c r="AU106" s="80"/>
      <c r="AV106" s="80"/>
      <c r="AW106" s="80"/>
      <c r="AX106" s="80"/>
      <c r="AY106" s="80"/>
      <c r="AZ106" s="80"/>
      <c r="BA106" s="80"/>
      <c r="BB106" s="80"/>
      <c r="BC106" s="80"/>
      <c r="BD106" s="80"/>
      <c r="BE106" s="80"/>
      <c r="BF106" s="80"/>
      <c r="BG106" s="80"/>
      <c r="BH106" s="80"/>
      <c r="BI106" s="80"/>
      <c r="BJ106" s="80"/>
      <c r="BK106" s="80"/>
      <c r="BL106" s="80"/>
      <c r="BM106" s="80"/>
      <c r="BN106" s="80"/>
      <c r="BO106" s="81">
        <v>38</v>
      </c>
      <c r="BP106" s="80"/>
      <c r="BQ106" s="80">
        <v>11</v>
      </c>
      <c r="BR106" s="80"/>
      <c r="BS106" s="80"/>
      <c r="BT106" s="80"/>
      <c r="BU106" s="80"/>
      <c r="BV106" s="80"/>
      <c r="BW106" s="80">
        <v>38</v>
      </c>
      <c r="BX106" s="80">
        <v>54</v>
      </c>
      <c r="BY106" s="80">
        <v>26</v>
      </c>
      <c r="BZ106" s="80"/>
      <c r="CA106" s="80"/>
      <c r="CB106" s="80"/>
      <c r="CC106" s="80"/>
      <c r="CD106" s="80"/>
      <c r="CE106" s="80"/>
      <c r="CF106" s="80"/>
      <c r="CG106" s="80"/>
      <c r="CH106" s="80"/>
      <c r="CI106" s="80"/>
      <c r="CJ106" s="80"/>
      <c r="CK106" s="80">
        <v>17</v>
      </c>
      <c r="CL106" s="80"/>
      <c r="CM106" s="80"/>
      <c r="CN106" s="80"/>
      <c r="CO106" s="80"/>
      <c r="CP106" s="80"/>
      <c r="CQ106" s="80"/>
      <c r="CR106" s="80"/>
      <c r="CS106" s="80"/>
      <c r="CT106" s="80"/>
      <c r="CU106" s="80">
        <v>40</v>
      </c>
      <c r="CV106" s="80">
        <v>107</v>
      </c>
      <c r="CW106" s="80">
        <v>6990</v>
      </c>
      <c r="CX106" s="80">
        <v>38</v>
      </c>
      <c r="CY106" s="80"/>
      <c r="CZ106" s="80"/>
      <c r="DA106" s="80"/>
      <c r="DB106" s="80"/>
      <c r="DC106" s="80"/>
      <c r="DD106" s="80"/>
      <c r="DE106" s="80"/>
      <c r="DF106" s="80"/>
      <c r="DG106" s="80">
        <v>36</v>
      </c>
      <c r="DH106" s="80"/>
      <c r="DI106" s="80"/>
      <c r="DJ106" s="80"/>
      <c r="DK106" s="80"/>
      <c r="DL106" s="80"/>
      <c r="DM106" s="80"/>
      <c r="DN106" s="80"/>
      <c r="DO106" s="80"/>
      <c r="DP106" s="80"/>
      <c r="DQ106" s="80"/>
      <c r="DR106" s="80"/>
      <c r="DS106" s="80"/>
      <c r="DT106" s="80"/>
      <c r="DU106" s="80"/>
      <c r="DV106" s="80"/>
      <c r="DW106" s="80"/>
      <c r="DX106" s="80"/>
      <c r="DY106" s="80"/>
      <c r="DZ106" s="80"/>
      <c r="EA106" s="80"/>
      <c r="EB106" s="80"/>
      <c r="EC106" s="80"/>
      <c r="ED106" s="80"/>
      <c r="EE106" s="80"/>
      <c r="EF106" s="80"/>
      <c r="EG106" s="80"/>
      <c r="EH106" s="80"/>
      <c r="EI106" s="80"/>
      <c r="EJ106" s="80"/>
      <c r="EK106" s="80"/>
      <c r="EL106" s="80"/>
      <c r="EM106" s="80"/>
      <c r="EN106" s="80"/>
      <c r="EO106" s="80"/>
      <c r="EP106" s="80"/>
      <c r="EQ106" s="80"/>
      <c r="ER106" s="80"/>
      <c r="ES106" s="80"/>
      <c r="ET106" s="80"/>
      <c r="EU106" s="80"/>
      <c r="EV106" s="80"/>
      <c r="EW106" s="80"/>
      <c r="EX106" s="80"/>
      <c r="EY106" s="80"/>
      <c r="EZ106" s="80"/>
      <c r="FA106" s="80"/>
      <c r="FB106" s="80"/>
      <c r="FC106" s="80"/>
      <c r="FD106" s="80"/>
      <c r="FE106" s="80"/>
      <c r="FF106" s="80">
        <v>1</v>
      </c>
      <c r="FG106" s="80"/>
      <c r="FH106" s="80">
        <v>20</v>
      </c>
      <c r="FI106" s="80">
        <v>1</v>
      </c>
      <c r="FJ106" s="80"/>
      <c r="FK106" s="80"/>
      <c r="FL106" s="80"/>
      <c r="FM106" s="80"/>
      <c r="FN106" s="80"/>
      <c r="FO106" s="80"/>
      <c r="FP106" s="80"/>
      <c r="FQ106" s="80"/>
      <c r="FR106" s="80"/>
      <c r="FS106" s="80"/>
      <c r="FT106" s="80">
        <v>49</v>
      </c>
      <c r="FU106" s="80"/>
      <c r="FV106" s="80"/>
      <c r="FW106" s="80"/>
      <c r="FX106" s="80"/>
      <c r="FY106" s="80"/>
      <c r="FZ106" s="80"/>
      <c r="GA106" s="80"/>
      <c r="GB106" s="80"/>
      <c r="GC106" s="80"/>
      <c r="GD106" s="80"/>
      <c r="GE106" s="80"/>
      <c r="GF106" s="80"/>
      <c r="GG106" s="80"/>
      <c r="GH106" s="80"/>
      <c r="GI106" s="80"/>
      <c r="GJ106" s="80"/>
      <c r="GK106" s="80"/>
      <c r="GL106" s="80"/>
      <c r="GM106" s="80"/>
      <c r="GN106" s="80"/>
      <c r="GO106" s="80"/>
      <c r="GP106" s="80"/>
      <c r="GQ106" s="80"/>
      <c r="GR106" s="80"/>
      <c r="GS106" s="80"/>
      <c r="GT106" s="80"/>
      <c r="GU106" s="80"/>
      <c r="GV106" s="80"/>
      <c r="GW106" s="80"/>
      <c r="GX106" s="80"/>
      <c r="GY106" s="80"/>
      <c r="GZ106" s="80"/>
      <c r="HA106" s="80"/>
      <c r="HB106" s="80"/>
      <c r="HC106" s="80"/>
      <c r="HD106" s="80"/>
      <c r="HE106" s="80"/>
      <c r="HF106" s="80"/>
      <c r="HG106" s="80"/>
      <c r="HH106" s="80"/>
      <c r="HI106" s="80"/>
      <c r="HJ106" s="80"/>
      <c r="HK106" s="80"/>
      <c r="HL106" s="80"/>
      <c r="HM106" s="80"/>
      <c r="HN106" s="80"/>
      <c r="HO106" s="80"/>
      <c r="HP106" s="80"/>
      <c r="HQ106" s="80"/>
      <c r="HR106" s="80"/>
      <c r="HS106" s="80"/>
      <c r="HT106" s="80"/>
      <c r="HU106" s="80"/>
      <c r="HV106" s="80"/>
      <c r="HW106" s="80"/>
      <c r="HX106" s="80"/>
      <c r="HY106" s="80"/>
      <c r="HZ106" s="80"/>
      <c r="IA106" s="80"/>
      <c r="IB106" s="80"/>
      <c r="IC106" s="80"/>
      <c r="ID106" s="80"/>
      <c r="IE106" s="80"/>
      <c r="IF106" s="80"/>
      <c r="IG106" s="80"/>
      <c r="IH106" s="80"/>
      <c r="II106" s="80"/>
      <c r="IJ106" s="80"/>
      <c r="IK106" s="80"/>
      <c r="IL106" s="80"/>
      <c r="IM106" s="80"/>
      <c r="IN106" s="80"/>
      <c r="IO106" s="80"/>
      <c r="IP106" s="80"/>
      <c r="IQ106" s="80"/>
      <c r="IR106" s="80">
        <v>26</v>
      </c>
      <c r="IS106" s="80"/>
      <c r="IT106" s="80"/>
      <c r="IU106" s="80"/>
      <c r="IV106" s="80"/>
      <c r="IW106" s="80"/>
      <c r="IX106" s="80"/>
      <c r="IY106" s="80"/>
      <c r="IZ106" s="80"/>
      <c r="JA106" s="80"/>
      <c r="JB106" s="80"/>
      <c r="JC106" s="80"/>
      <c r="JD106" s="80"/>
      <c r="JE106" s="80"/>
      <c r="JF106" s="80"/>
      <c r="JG106" s="80"/>
      <c r="JH106" s="80"/>
      <c r="JI106" s="80"/>
      <c r="JJ106" s="80"/>
      <c r="JK106" s="80"/>
      <c r="JL106" s="80"/>
      <c r="JM106" s="80"/>
      <c r="JN106" s="80"/>
      <c r="JO106" s="80"/>
      <c r="JP106" s="80">
        <v>60</v>
      </c>
      <c r="JQ106" s="80"/>
      <c r="JR106" s="80"/>
      <c r="JS106" s="80"/>
      <c r="JT106" s="80"/>
      <c r="JU106" s="80"/>
      <c r="JV106" s="80"/>
      <c r="JW106" s="80"/>
      <c r="JX106" s="80"/>
      <c r="JY106" s="80"/>
      <c r="JZ106" s="80"/>
      <c r="KA106" s="80"/>
      <c r="KB106" s="80"/>
      <c r="KC106" s="80"/>
      <c r="KD106" s="80"/>
      <c r="KE106" s="80"/>
      <c r="KF106" s="80"/>
      <c r="KG106" s="80"/>
      <c r="KH106" s="80"/>
      <c r="KI106" s="80"/>
      <c r="KJ106" s="80"/>
      <c r="KK106" s="80"/>
      <c r="KL106" s="80"/>
      <c r="KM106" s="80"/>
      <c r="KN106" s="80"/>
      <c r="KO106" s="80"/>
      <c r="KP106" s="80"/>
      <c r="KQ106" s="80"/>
      <c r="KR106" s="80"/>
      <c r="KS106" s="80"/>
      <c r="KT106" s="80"/>
      <c r="KU106" s="80"/>
      <c r="KV106" s="80"/>
      <c r="KW106" s="80"/>
      <c r="KX106" s="80"/>
      <c r="KY106" s="80"/>
      <c r="KZ106" s="80"/>
      <c r="LA106" s="80"/>
      <c r="LB106" s="80"/>
      <c r="LC106" s="80"/>
      <c r="LD106" s="80"/>
      <c r="LE106" s="80"/>
      <c r="LF106" s="80"/>
      <c r="LG106" s="80">
        <v>24</v>
      </c>
      <c r="LH106" s="80"/>
      <c r="LI106" s="80"/>
      <c r="LJ106" s="80"/>
      <c r="LK106" s="80"/>
      <c r="LL106" s="80"/>
      <c r="LM106" s="80"/>
      <c r="LN106" s="80"/>
      <c r="LO106" s="80">
        <v>206</v>
      </c>
      <c r="LP106" s="80"/>
      <c r="LQ106" s="80"/>
      <c r="LR106" s="80"/>
      <c r="LS106" s="80"/>
      <c r="LT106" s="80"/>
      <c r="LU106" s="80"/>
      <c r="LV106" s="80"/>
      <c r="LW106" s="80"/>
      <c r="LX106" s="80"/>
      <c r="LY106" s="80"/>
      <c r="LZ106" s="80"/>
      <c r="MA106" s="80"/>
      <c r="MB106" s="80"/>
      <c r="MC106" s="80"/>
      <c r="MD106" s="80"/>
      <c r="ME106" s="80"/>
      <c r="MF106" s="80"/>
      <c r="MG106" s="80"/>
      <c r="MH106" s="80"/>
      <c r="MI106" s="80"/>
      <c r="MJ106" s="80"/>
      <c r="MK106" s="80"/>
      <c r="ML106" s="80"/>
      <c r="MM106" s="80"/>
      <c r="MN106" s="80"/>
      <c r="MO106" s="80"/>
      <c r="MP106" s="80"/>
      <c r="MQ106" s="80"/>
      <c r="MR106" s="80"/>
      <c r="MS106" s="80"/>
      <c r="MT106" s="80"/>
      <c r="MU106" s="80"/>
      <c r="MV106" s="80"/>
      <c r="MW106" s="80"/>
      <c r="MX106" s="80"/>
      <c r="MY106" s="80"/>
      <c r="MZ106" s="80"/>
      <c r="NA106" s="80"/>
      <c r="NB106" s="80"/>
      <c r="NC106" s="80"/>
      <c r="ND106" s="80"/>
      <c r="NE106" s="80"/>
      <c r="NF106" s="80"/>
      <c r="NG106" s="80"/>
      <c r="NH106" s="80"/>
      <c r="NI106" s="80"/>
      <c r="NJ106" s="80"/>
      <c r="NK106" s="80"/>
      <c r="NL106" s="80"/>
      <c r="NM106" s="80"/>
      <c r="NN106" s="80"/>
      <c r="NO106" s="80"/>
      <c r="NP106" s="80"/>
      <c r="NQ106" s="80"/>
      <c r="NR106" s="80"/>
      <c r="NS106" s="80"/>
      <c r="NT106" s="80"/>
      <c r="NU106" s="80"/>
      <c r="NV106" s="80"/>
      <c r="NW106" s="80"/>
      <c r="NX106" s="80">
        <v>20</v>
      </c>
      <c r="NY106" s="80"/>
      <c r="NZ106" s="80"/>
      <c r="OA106" s="80"/>
      <c r="OB106" s="79">
        <v>7806</v>
      </c>
    </row>
    <row r="107" spans="1:392" ht="13.15">
      <c r="A107" s="27" t="s">
        <v>230</v>
      </c>
      <c r="B107" s="23" t="s">
        <v>229</v>
      </c>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v>19</v>
      </c>
      <c r="AE107" s="80"/>
      <c r="AF107" s="80"/>
      <c r="AG107" s="80"/>
      <c r="AH107" s="80"/>
      <c r="AI107" s="80"/>
      <c r="AJ107" s="80"/>
      <c r="AK107" s="80"/>
      <c r="AL107" s="80"/>
      <c r="AM107" s="80"/>
      <c r="AN107" s="80"/>
      <c r="AO107" s="80"/>
      <c r="AP107" s="80"/>
      <c r="AQ107" s="80"/>
      <c r="AR107" s="80"/>
      <c r="AS107" s="80"/>
      <c r="AT107" s="80"/>
      <c r="AU107" s="80"/>
      <c r="AV107" s="80"/>
      <c r="AW107" s="80"/>
      <c r="AX107" s="80">
        <v>15</v>
      </c>
      <c r="AY107" s="80"/>
      <c r="AZ107" s="80"/>
      <c r="BA107" s="80"/>
      <c r="BB107" s="80"/>
      <c r="BC107" s="80"/>
      <c r="BD107" s="80"/>
      <c r="BE107" s="80"/>
      <c r="BF107" s="80"/>
      <c r="BG107" s="80"/>
      <c r="BH107" s="80"/>
      <c r="BI107" s="80"/>
      <c r="BJ107" s="80"/>
      <c r="BK107" s="80"/>
      <c r="BL107" s="80"/>
      <c r="BM107" s="80"/>
      <c r="BN107" s="80"/>
      <c r="BO107" s="81">
        <v>20</v>
      </c>
      <c r="BP107" s="80">
        <v>22</v>
      </c>
      <c r="BQ107" s="80"/>
      <c r="BR107" s="80"/>
      <c r="BS107" s="80"/>
      <c r="BT107" s="80"/>
      <c r="BU107" s="80"/>
      <c r="BV107" s="80"/>
      <c r="BW107" s="80"/>
      <c r="BX107" s="80">
        <v>64</v>
      </c>
      <c r="BY107" s="80"/>
      <c r="BZ107" s="80"/>
      <c r="CA107" s="80"/>
      <c r="CB107" s="80"/>
      <c r="CC107" s="80"/>
      <c r="CD107" s="80"/>
      <c r="CE107" s="80"/>
      <c r="CF107" s="80"/>
      <c r="CG107" s="80"/>
      <c r="CH107" s="80"/>
      <c r="CI107" s="80"/>
      <c r="CJ107" s="80"/>
      <c r="CK107" s="80">
        <v>69</v>
      </c>
      <c r="CL107" s="80"/>
      <c r="CM107" s="80"/>
      <c r="CN107" s="80"/>
      <c r="CO107" s="80"/>
      <c r="CP107" s="80"/>
      <c r="CQ107" s="80"/>
      <c r="CR107" s="80"/>
      <c r="CS107" s="80"/>
      <c r="CT107" s="80"/>
      <c r="CU107" s="80">
        <v>18</v>
      </c>
      <c r="CV107" s="80">
        <v>101</v>
      </c>
      <c r="CW107" s="80">
        <v>57</v>
      </c>
      <c r="CX107" s="80">
        <v>7447</v>
      </c>
      <c r="CY107" s="80"/>
      <c r="CZ107" s="80"/>
      <c r="DA107" s="80">
        <v>12</v>
      </c>
      <c r="DB107" s="80"/>
      <c r="DC107" s="80">
        <v>41</v>
      </c>
      <c r="DD107" s="80"/>
      <c r="DE107" s="80">
        <v>2</v>
      </c>
      <c r="DF107" s="80"/>
      <c r="DG107" s="80">
        <v>35</v>
      </c>
      <c r="DH107" s="80">
        <v>2</v>
      </c>
      <c r="DI107" s="80"/>
      <c r="DJ107" s="80">
        <v>2</v>
      </c>
      <c r="DK107" s="80"/>
      <c r="DL107" s="80"/>
      <c r="DM107" s="80"/>
      <c r="DN107" s="80"/>
      <c r="DO107" s="80"/>
      <c r="DP107" s="80"/>
      <c r="DQ107" s="80"/>
      <c r="DR107" s="80"/>
      <c r="DS107" s="80"/>
      <c r="DT107" s="80"/>
      <c r="DU107" s="80"/>
      <c r="DV107" s="80"/>
      <c r="DW107" s="80"/>
      <c r="DX107" s="80"/>
      <c r="DY107" s="80"/>
      <c r="DZ107" s="80"/>
      <c r="EA107" s="80"/>
      <c r="EB107" s="80"/>
      <c r="EC107" s="80"/>
      <c r="ED107" s="80"/>
      <c r="EE107" s="80"/>
      <c r="EF107" s="80"/>
      <c r="EG107" s="80"/>
      <c r="EH107" s="80"/>
      <c r="EI107" s="80"/>
      <c r="EJ107" s="80"/>
      <c r="EK107" s="80"/>
      <c r="EL107" s="80"/>
      <c r="EM107" s="80"/>
      <c r="EN107" s="80"/>
      <c r="EO107" s="80"/>
      <c r="EP107" s="80"/>
      <c r="EQ107" s="80"/>
      <c r="ER107" s="80"/>
      <c r="ES107" s="80"/>
      <c r="ET107" s="80"/>
      <c r="EU107" s="80"/>
      <c r="EV107" s="80"/>
      <c r="EW107" s="80"/>
      <c r="EX107" s="80"/>
      <c r="EY107" s="80"/>
      <c r="EZ107" s="80"/>
      <c r="FA107" s="80"/>
      <c r="FB107" s="80"/>
      <c r="FC107" s="80"/>
      <c r="FD107" s="80"/>
      <c r="FE107" s="80"/>
      <c r="FF107" s="80"/>
      <c r="FG107" s="80"/>
      <c r="FH107" s="80"/>
      <c r="FI107" s="80"/>
      <c r="FJ107" s="80"/>
      <c r="FK107" s="80"/>
      <c r="FL107" s="80"/>
      <c r="FM107" s="80"/>
      <c r="FN107" s="80"/>
      <c r="FO107" s="80"/>
      <c r="FP107" s="80"/>
      <c r="FQ107" s="80"/>
      <c r="FR107" s="80"/>
      <c r="FS107" s="80"/>
      <c r="FT107" s="80"/>
      <c r="FU107" s="80"/>
      <c r="FV107" s="80"/>
      <c r="FW107" s="80"/>
      <c r="FX107" s="80"/>
      <c r="FY107" s="80"/>
      <c r="FZ107" s="80"/>
      <c r="GA107" s="80"/>
      <c r="GB107" s="80"/>
      <c r="GC107" s="80"/>
      <c r="GD107" s="80"/>
      <c r="GE107" s="80"/>
      <c r="GF107" s="80"/>
      <c r="GG107" s="80"/>
      <c r="GH107" s="80"/>
      <c r="GI107" s="80"/>
      <c r="GJ107" s="80"/>
      <c r="GK107" s="80"/>
      <c r="GL107" s="80"/>
      <c r="GM107" s="80"/>
      <c r="GN107" s="80"/>
      <c r="GO107" s="80"/>
      <c r="GP107" s="80"/>
      <c r="GQ107" s="80"/>
      <c r="GR107" s="80"/>
      <c r="GS107" s="80"/>
      <c r="GT107" s="80"/>
      <c r="GU107" s="80"/>
      <c r="GV107" s="80"/>
      <c r="GW107" s="80"/>
      <c r="GX107" s="80"/>
      <c r="GY107" s="80"/>
      <c r="GZ107" s="80"/>
      <c r="HA107" s="80"/>
      <c r="HB107" s="80"/>
      <c r="HC107" s="80"/>
      <c r="HD107" s="80"/>
      <c r="HE107" s="80"/>
      <c r="HF107" s="80"/>
      <c r="HG107" s="80"/>
      <c r="HH107" s="80"/>
      <c r="HI107" s="80"/>
      <c r="HJ107" s="80"/>
      <c r="HK107" s="80"/>
      <c r="HL107" s="80"/>
      <c r="HM107" s="80"/>
      <c r="HN107" s="80"/>
      <c r="HO107" s="80"/>
      <c r="HP107" s="80"/>
      <c r="HQ107" s="80"/>
      <c r="HR107" s="80"/>
      <c r="HS107" s="80"/>
      <c r="HT107" s="80"/>
      <c r="HU107" s="80"/>
      <c r="HV107" s="80"/>
      <c r="HW107" s="80"/>
      <c r="HX107" s="80"/>
      <c r="HY107" s="80"/>
      <c r="HZ107" s="80"/>
      <c r="IA107" s="80"/>
      <c r="IB107" s="80"/>
      <c r="IC107" s="80"/>
      <c r="ID107" s="80"/>
      <c r="IE107" s="80"/>
      <c r="IF107" s="80"/>
      <c r="IG107" s="80"/>
      <c r="IH107" s="80"/>
      <c r="II107" s="80"/>
      <c r="IJ107" s="80"/>
      <c r="IK107" s="80"/>
      <c r="IL107" s="80"/>
      <c r="IM107" s="80"/>
      <c r="IN107" s="80"/>
      <c r="IO107" s="80"/>
      <c r="IP107" s="80"/>
      <c r="IQ107" s="80"/>
      <c r="IR107" s="80"/>
      <c r="IS107" s="80"/>
      <c r="IT107" s="80"/>
      <c r="IU107" s="80"/>
      <c r="IV107" s="80"/>
      <c r="IW107" s="80"/>
      <c r="IX107" s="80"/>
      <c r="IY107" s="80"/>
      <c r="IZ107" s="80"/>
      <c r="JA107" s="80"/>
      <c r="JB107" s="80"/>
      <c r="JC107" s="80"/>
      <c r="JD107" s="80"/>
      <c r="JE107" s="80"/>
      <c r="JF107" s="80"/>
      <c r="JG107" s="80"/>
      <c r="JH107" s="80"/>
      <c r="JI107" s="80"/>
      <c r="JJ107" s="80"/>
      <c r="JK107" s="80"/>
      <c r="JL107" s="80"/>
      <c r="JM107" s="80"/>
      <c r="JN107" s="80"/>
      <c r="JO107" s="80"/>
      <c r="JP107" s="80">
        <v>180</v>
      </c>
      <c r="JQ107" s="80"/>
      <c r="JR107" s="80"/>
      <c r="JS107" s="80"/>
      <c r="JT107" s="80"/>
      <c r="JU107" s="80"/>
      <c r="JV107" s="80"/>
      <c r="JW107" s="80"/>
      <c r="JX107" s="80"/>
      <c r="JY107" s="80"/>
      <c r="JZ107" s="80"/>
      <c r="KA107" s="80"/>
      <c r="KB107" s="80"/>
      <c r="KC107" s="80"/>
      <c r="KD107" s="80"/>
      <c r="KE107" s="80"/>
      <c r="KF107" s="80"/>
      <c r="KG107" s="80"/>
      <c r="KH107" s="80"/>
      <c r="KI107" s="80"/>
      <c r="KJ107" s="80"/>
      <c r="KK107" s="80"/>
      <c r="KL107" s="80"/>
      <c r="KM107" s="80"/>
      <c r="KN107" s="80"/>
      <c r="KO107" s="80"/>
      <c r="KP107" s="80"/>
      <c r="KQ107" s="80"/>
      <c r="KR107" s="80"/>
      <c r="KS107" s="80"/>
      <c r="KT107" s="80"/>
      <c r="KU107" s="80"/>
      <c r="KV107" s="80"/>
      <c r="KW107" s="80"/>
      <c r="KX107" s="80"/>
      <c r="KY107" s="80"/>
      <c r="KZ107" s="80"/>
      <c r="LA107" s="80"/>
      <c r="LB107" s="80"/>
      <c r="LC107" s="80"/>
      <c r="LD107" s="80"/>
      <c r="LE107" s="80"/>
      <c r="LF107" s="80"/>
      <c r="LG107" s="80">
        <v>13</v>
      </c>
      <c r="LH107" s="80"/>
      <c r="LI107" s="80"/>
      <c r="LJ107" s="80"/>
      <c r="LK107" s="80"/>
      <c r="LL107" s="80"/>
      <c r="LM107" s="80"/>
      <c r="LN107" s="80"/>
      <c r="LO107" s="80">
        <v>119</v>
      </c>
      <c r="LP107" s="80"/>
      <c r="LQ107" s="80"/>
      <c r="LR107" s="80"/>
      <c r="LS107" s="80"/>
      <c r="LT107" s="80"/>
      <c r="LU107" s="80"/>
      <c r="LV107" s="80"/>
      <c r="LW107" s="80"/>
      <c r="LX107" s="80"/>
      <c r="LY107" s="80"/>
      <c r="LZ107" s="80"/>
      <c r="MA107" s="80"/>
      <c r="MB107" s="80"/>
      <c r="MC107" s="80"/>
      <c r="MD107" s="80"/>
      <c r="ME107" s="80"/>
      <c r="MF107" s="80"/>
      <c r="MG107" s="80"/>
      <c r="MH107" s="80"/>
      <c r="MI107" s="80"/>
      <c r="MJ107" s="80"/>
      <c r="MK107" s="80"/>
      <c r="ML107" s="80"/>
      <c r="MM107" s="80"/>
      <c r="MN107" s="80"/>
      <c r="MO107" s="80"/>
      <c r="MP107" s="80"/>
      <c r="MQ107" s="80"/>
      <c r="MR107" s="80"/>
      <c r="MS107" s="80"/>
      <c r="MT107" s="80"/>
      <c r="MU107" s="80"/>
      <c r="MV107" s="80"/>
      <c r="MW107" s="80"/>
      <c r="MX107" s="80"/>
      <c r="MY107" s="80"/>
      <c r="MZ107" s="80"/>
      <c r="NA107" s="80"/>
      <c r="NB107" s="80"/>
      <c r="NC107" s="80"/>
      <c r="ND107" s="80"/>
      <c r="NE107" s="80"/>
      <c r="NF107" s="80"/>
      <c r="NG107" s="80"/>
      <c r="NH107" s="80"/>
      <c r="NI107" s="80"/>
      <c r="NJ107" s="80"/>
      <c r="NK107" s="80"/>
      <c r="NL107" s="80"/>
      <c r="NM107" s="80"/>
      <c r="NN107" s="80"/>
      <c r="NO107" s="80"/>
      <c r="NP107" s="80"/>
      <c r="NQ107" s="80"/>
      <c r="NR107" s="80"/>
      <c r="NS107" s="80"/>
      <c r="NT107" s="80"/>
      <c r="NU107" s="80"/>
      <c r="NV107" s="80"/>
      <c r="NW107" s="80"/>
      <c r="NX107" s="80">
        <v>27</v>
      </c>
      <c r="NY107" s="80"/>
      <c r="NZ107" s="80"/>
      <c r="OA107" s="80"/>
      <c r="OB107" s="79">
        <v>8265</v>
      </c>
    </row>
    <row r="108" spans="1:392" ht="13.15">
      <c r="A108" s="27">
        <v>333611</v>
      </c>
      <c r="B108" s="23" t="s">
        <v>231</v>
      </c>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v>16</v>
      </c>
      <c r="AE108" s="80"/>
      <c r="AF108" s="80"/>
      <c r="AG108" s="80"/>
      <c r="AH108" s="80"/>
      <c r="AI108" s="80"/>
      <c r="AJ108" s="80"/>
      <c r="AK108" s="80"/>
      <c r="AL108" s="80"/>
      <c r="AM108" s="80"/>
      <c r="AN108" s="80"/>
      <c r="AO108" s="80"/>
      <c r="AP108" s="80"/>
      <c r="AQ108" s="80"/>
      <c r="AR108" s="80"/>
      <c r="AS108" s="80"/>
      <c r="AT108" s="80"/>
      <c r="AU108" s="80"/>
      <c r="AV108" s="80"/>
      <c r="AW108" s="80"/>
      <c r="AX108" s="80"/>
      <c r="AY108" s="80"/>
      <c r="AZ108" s="80"/>
      <c r="BA108" s="80"/>
      <c r="BB108" s="80"/>
      <c r="BC108" s="80"/>
      <c r="BD108" s="80"/>
      <c r="BE108" s="80"/>
      <c r="BF108" s="80"/>
      <c r="BG108" s="80"/>
      <c r="BH108" s="80"/>
      <c r="BI108" s="80"/>
      <c r="BJ108" s="80"/>
      <c r="BK108" s="80"/>
      <c r="BL108" s="80"/>
      <c r="BM108" s="80"/>
      <c r="BN108" s="80"/>
      <c r="BO108" s="81"/>
      <c r="BP108" s="80"/>
      <c r="BQ108" s="80"/>
      <c r="BR108" s="80"/>
      <c r="BS108" s="80"/>
      <c r="BT108" s="80"/>
      <c r="BU108" s="80"/>
      <c r="BV108" s="80"/>
      <c r="BW108" s="80"/>
      <c r="BX108" s="80"/>
      <c r="BY108" s="80"/>
      <c r="BZ108" s="80"/>
      <c r="CA108" s="80"/>
      <c r="CB108" s="80"/>
      <c r="CC108" s="80"/>
      <c r="CD108" s="80"/>
      <c r="CE108" s="80"/>
      <c r="CF108" s="80"/>
      <c r="CG108" s="80"/>
      <c r="CH108" s="80"/>
      <c r="CI108" s="80"/>
      <c r="CJ108" s="80"/>
      <c r="CK108" s="80"/>
      <c r="CL108" s="80"/>
      <c r="CM108" s="80"/>
      <c r="CN108" s="80"/>
      <c r="CO108" s="80"/>
      <c r="CP108" s="80"/>
      <c r="CQ108" s="80"/>
      <c r="CR108" s="80"/>
      <c r="CS108" s="80"/>
      <c r="CT108" s="80"/>
      <c r="CU108" s="80"/>
      <c r="CV108" s="80"/>
      <c r="CW108" s="80"/>
      <c r="CX108" s="80"/>
      <c r="CY108" s="80">
        <v>8428</v>
      </c>
      <c r="CZ108" s="80"/>
      <c r="DA108" s="80"/>
      <c r="DB108" s="80">
        <v>127</v>
      </c>
      <c r="DC108" s="80"/>
      <c r="DD108" s="80">
        <v>26</v>
      </c>
      <c r="DE108" s="80"/>
      <c r="DF108" s="80"/>
      <c r="DG108" s="80"/>
      <c r="DH108" s="80"/>
      <c r="DI108" s="80"/>
      <c r="DJ108" s="80"/>
      <c r="DK108" s="80"/>
      <c r="DL108" s="80"/>
      <c r="DM108" s="80"/>
      <c r="DN108" s="80"/>
      <c r="DO108" s="80"/>
      <c r="DP108" s="80"/>
      <c r="DQ108" s="80"/>
      <c r="DR108" s="80"/>
      <c r="DS108" s="80"/>
      <c r="DT108" s="80"/>
      <c r="DU108" s="80"/>
      <c r="DV108" s="80"/>
      <c r="DW108" s="80"/>
      <c r="DX108" s="80"/>
      <c r="DY108" s="80"/>
      <c r="DZ108" s="80"/>
      <c r="EA108" s="80"/>
      <c r="EB108" s="80"/>
      <c r="EC108" s="80"/>
      <c r="ED108" s="80"/>
      <c r="EE108" s="80"/>
      <c r="EF108" s="80"/>
      <c r="EG108" s="80"/>
      <c r="EH108" s="80"/>
      <c r="EI108" s="80"/>
      <c r="EJ108" s="80"/>
      <c r="EK108" s="80"/>
      <c r="EL108" s="80"/>
      <c r="EM108" s="80"/>
      <c r="EN108" s="80"/>
      <c r="EO108" s="80"/>
      <c r="EP108" s="80"/>
      <c r="EQ108" s="80"/>
      <c r="ER108" s="80"/>
      <c r="ES108" s="80"/>
      <c r="ET108" s="80"/>
      <c r="EU108" s="80"/>
      <c r="EV108" s="80"/>
      <c r="EW108" s="80"/>
      <c r="EX108" s="80"/>
      <c r="EY108" s="80"/>
      <c r="EZ108" s="80"/>
      <c r="FA108" s="80"/>
      <c r="FB108" s="80"/>
      <c r="FC108" s="80">
        <v>10</v>
      </c>
      <c r="FD108" s="80"/>
      <c r="FE108" s="80"/>
      <c r="FF108" s="80"/>
      <c r="FG108" s="80"/>
      <c r="FH108" s="80"/>
      <c r="FI108" s="80"/>
      <c r="FJ108" s="80"/>
      <c r="FK108" s="80">
        <v>114</v>
      </c>
      <c r="FL108" s="80">
        <v>1</v>
      </c>
      <c r="FM108" s="80"/>
      <c r="FN108" s="80">
        <v>2</v>
      </c>
      <c r="FO108" s="80"/>
      <c r="FP108" s="80"/>
      <c r="FQ108" s="80"/>
      <c r="FR108" s="80"/>
      <c r="FS108" s="80">
        <v>16</v>
      </c>
      <c r="FT108" s="80"/>
      <c r="FU108" s="80"/>
      <c r="FV108" s="80"/>
      <c r="FW108" s="80"/>
      <c r="FX108" s="80"/>
      <c r="FY108" s="80"/>
      <c r="FZ108" s="80"/>
      <c r="GA108" s="80"/>
      <c r="GB108" s="80"/>
      <c r="GC108" s="80"/>
      <c r="GD108" s="80"/>
      <c r="GE108" s="80"/>
      <c r="GF108" s="80"/>
      <c r="GG108" s="80"/>
      <c r="GH108" s="80"/>
      <c r="GI108" s="80"/>
      <c r="GJ108" s="80"/>
      <c r="GK108" s="80"/>
      <c r="GL108" s="80"/>
      <c r="GM108" s="80"/>
      <c r="GN108" s="80"/>
      <c r="GO108" s="80"/>
      <c r="GP108" s="80"/>
      <c r="GQ108" s="80"/>
      <c r="GR108" s="80"/>
      <c r="GS108" s="80"/>
      <c r="GT108" s="80"/>
      <c r="GU108" s="80"/>
      <c r="GV108" s="80"/>
      <c r="GW108" s="80"/>
      <c r="GX108" s="80"/>
      <c r="GY108" s="80"/>
      <c r="GZ108" s="80"/>
      <c r="HA108" s="80"/>
      <c r="HB108" s="80"/>
      <c r="HC108" s="80"/>
      <c r="HD108" s="80"/>
      <c r="HE108" s="80"/>
      <c r="HF108" s="80"/>
      <c r="HG108" s="80"/>
      <c r="HH108" s="80"/>
      <c r="HI108" s="80"/>
      <c r="HJ108" s="80"/>
      <c r="HK108" s="80"/>
      <c r="HL108" s="80"/>
      <c r="HM108" s="80"/>
      <c r="HN108" s="80"/>
      <c r="HO108" s="80"/>
      <c r="HP108" s="80"/>
      <c r="HQ108" s="80"/>
      <c r="HR108" s="80"/>
      <c r="HS108" s="80"/>
      <c r="HT108" s="80"/>
      <c r="HU108" s="80"/>
      <c r="HV108" s="80"/>
      <c r="HW108" s="80"/>
      <c r="HX108" s="80"/>
      <c r="HY108" s="80"/>
      <c r="HZ108" s="80"/>
      <c r="IA108" s="80"/>
      <c r="IB108" s="80"/>
      <c r="IC108" s="80"/>
      <c r="ID108" s="80"/>
      <c r="IE108" s="80"/>
      <c r="IF108" s="80"/>
      <c r="IG108" s="80"/>
      <c r="IH108" s="80"/>
      <c r="II108" s="80"/>
      <c r="IJ108" s="80"/>
      <c r="IK108" s="80"/>
      <c r="IL108" s="80"/>
      <c r="IM108" s="80"/>
      <c r="IN108" s="80"/>
      <c r="IO108" s="80"/>
      <c r="IP108" s="80"/>
      <c r="IQ108" s="80"/>
      <c r="IR108" s="80"/>
      <c r="IS108" s="80"/>
      <c r="IT108" s="80"/>
      <c r="IU108" s="80"/>
      <c r="IV108" s="80"/>
      <c r="IW108" s="80"/>
      <c r="IX108" s="80"/>
      <c r="IY108" s="80"/>
      <c r="IZ108" s="80"/>
      <c r="JA108" s="80"/>
      <c r="JB108" s="80"/>
      <c r="JC108" s="80"/>
      <c r="JD108" s="80"/>
      <c r="JE108" s="80"/>
      <c r="JF108" s="80"/>
      <c r="JG108" s="80"/>
      <c r="JH108" s="80"/>
      <c r="JI108" s="80"/>
      <c r="JJ108" s="80"/>
      <c r="JK108" s="80"/>
      <c r="JL108" s="80"/>
      <c r="JM108" s="80"/>
      <c r="JN108" s="80"/>
      <c r="JO108" s="80"/>
      <c r="JP108" s="80">
        <v>54</v>
      </c>
      <c r="JQ108" s="80"/>
      <c r="JR108" s="80"/>
      <c r="JS108" s="80"/>
      <c r="JT108" s="80"/>
      <c r="JU108" s="80"/>
      <c r="JV108" s="80"/>
      <c r="JW108" s="80"/>
      <c r="JX108" s="80"/>
      <c r="JY108" s="80"/>
      <c r="JZ108" s="80"/>
      <c r="KA108" s="80"/>
      <c r="KB108" s="80"/>
      <c r="KC108" s="80"/>
      <c r="KD108" s="80"/>
      <c r="KE108" s="80"/>
      <c r="KF108" s="80"/>
      <c r="KG108" s="80"/>
      <c r="KH108" s="80"/>
      <c r="KI108" s="80"/>
      <c r="KJ108" s="80"/>
      <c r="KK108" s="80"/>
      <c r="KL108" s="80"/>
      <c r="KM108" s="80"/>
      <c r="KN108" s="80"/>
      <c r="KO108" s="80"/>
      <c r="KP108" s="80"/>
      <c r="KQ108" s="80"/>
      <c r="KR108" s="80"/>
      <c r="KS108" s="80"/>
      <c r="KT108" s="80"/>
      <c r="KU108" s="80"/>
      <c r="KV108" s="80"/>
      <c r="KW108" s="80"/>
      <c r="KX108" s="80"/>
      <c r="KY108" s="80"/>
      <c r="KZ108" s="80"/>
      <c r="LA108" s="80"/>
      <c r="LB108" s="80"/>
      <c r="LC108" s="80"/>
      <c r="LD108" s="80"/>
      <c r="LE108" s="80"/>
      <c r="LF108" s="80"/>
      <c r="LG108" s="80">
        <v>13</v>
      </c>
      <c r="LH108" s="80"/>
      <c r="LI108" s="80"/>
      <c r="LJ108" s="80"/>
      <c r="LK108" s="80"/>
      <c r="LL108" s="80"/>
      <c r="LM108" s="80"/>
      <c r="LN108" s="80"/>
      <c r="LO108" s="80">
        <v>93</v>
      </c>
      <c r="LP108" s="80"/>
      <c r="LQ108" s="80"/>
      <c r="LR108" s="80"/>
      <c r="LS108" s="80"/>
      <c r="LT108" s="80"/>
      <c r="LU108" s="80"/>
      <c r="LV108" s="80"/>
      <c r="LW108" s="80"/>
      <c r="LX108" s="80"/>
      <c r="LY108" s="80"/>
      <c r="LZ108" s="80"/>
      <c r="MA108" s="80"/>
      <c r="MB108" s="80"/>
      <c r="MC108" s="80"/>
      <c r="MD108" s="80"/>
      <c r="ME108" s="80"/>
      <c r="MF108" s="80"/>
      <c r="MG108" s="80"/>
      <c r="MH108" s="80"/>
      <c r="MI108" s="80"/>
      <c r="MJ108" s="80"/>
      <c r="MK108" s="80"/>
      <c r="ML108" s="80"/>
      <c r="MM108" s="80"/>
      <c r="MN108" s="80"/>
      <c r="MO108" s="80"/>
      <c r="MP108" s="80"/>
      <c r="MQ108" s="80"/>
      <c r="MR108" s="80"/>
      <c r="MS108" s="80"/>
      <c r="MT108" s="80"/>
      <c r="MU108" s="80"/>
      <c r="MV108" s="80"/>
      <c r="MW108" s="80"/>
      <c r="MX108" s="80"/>
      <c r="MY108" s="80"/>
      <c r="MZ108" s="80"/>
      <c r="NA108" s="80"/>
      <c r="NB108" s="80"/>
      <c r="NC108" s="80"/>
      <c r="ND108" s="80"/>
      <c r="NE108" s="80"/>
      <c r="NF108" s="80"/>
      <c r="NG108" s="80"/>
      <c r="NH108" s="80"/>
      <c r="NI108" s="80"/>
      <c r="NJ108" s="80"/>
      <c r="NK108" s="80"/>
      <c r="NL108" s="80"/>
      <c r="NM108" s="80"/>
      <c r="NN108" s="80"/>
      <c r="NO108" s="80"/>
      <c r="NP108" s="80"/>
      <c r="NQ108" s="80"/>
      <c r="NR108" s="80"/>
      <c r="NS108" s="80"/>
      <c r="NT108" s="80"/>
      <c r="NU108" s="80"/>
      <c r="NV108" s="80"/>
      <c r="NW108" s="80"/>
      <c r="NX108" s="80">
        <v>1</v>
      </c>
      <c r="NY108" s="80"/>
      <c r="NZ108" s="80"/>
      <c r="OA108" s="80"/>
      <c r="OB108" s="79">
        <v>8900</v>
      </c>
    </row>
    <row r="109" spans="1:392" ht="13.15">
      <c r="A109" s="27">
        <v>333612</v>
      </c>
      <c r="B109" s="23" t="s">
        <v>232</v>
      </c>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v>2</v>
      </c>
      <c r="AE109" s="80"/>
      <c r="AF109" s="80"/>
      <c r="AG109" s="80"/>
      <c r="AH109" s="80"/>
      <c r="AI109" s="80"/>
      <c r="AJ109" s="80"/>
      <c r="AK109" s="80"/>
      <c r="AL109" s="80"/>
      <c r="AM109" s="80"/>
      <c r="AN109" s="80"/>
      <c r="AO109" s="80"/>
      <c r="AP109" s="80"/>
      <c r="AQ109" s="80"/>
      <c r="AR109" s="80"/>
      <c r="AS109" s="80"/>
      <c r="AT109" s="80"/>
      <c r="AU109" s="80"/>
      <c r="AV109" s="80"/>
      <c r="AW109" s="80"/>
      <c r="AX109" s="80"/>
      <c r="AY109" s="80"/>
      <c r="AZ109" s="80"/>
      <c r="BA109" s="80"/>
      <c r="BB109" s="80"/>
      <c r="BC109" s="80"/>
      <c r="BD109" s="80"/>
      <c r="BE109" s="80"/>
      <c r="BF109" s="80"/>
      <c r="BG109" s="80"/>
      <c r="BH109" s="80"/>
      <c r="BI109" s="80"/>
      <c r="BJ109" s="80"/>
      <c r="BK109" s="80">
        <v>17</v>
      </c>
      <c r="BL109" s="80"/>
      <c r="BM109" s="80"/>
      <c r="BN109" s="80"/>
      <c r="BO109" s="81"/>
      <c r="BP109" s="80"/>
      <c r="BQ109" s="80"/>
      <c r="BR109" s="80"/>
      <c r="BS109" s="80"/>
      <c r="BT109" s="80"/>
      <c r="BU109" s="80"/>
      <c r="BV109" s="80"/>
      <c r="BW109" s="80"/>
      <c r="BX109" s="80"/>
      <c r="BY109" s="80">
        <v>3</v>
      </c>
      <c r="BZ109" s="80"/>
      <c r="CA109" s="80"/>
      <c r="CB109" s="80"/>
      <c r="CC109" s="80">
        <v>10</v>
      </c>
      <c r="CD109" s="80"/>
      <c r="CE109" s="80"/>
      <c r="CF109" s="80"/>
      <c r="CG109" s="80"/>
      <c r="CH109" s="80"/>
      <c r="CI109" s="80"/>
      <c r="CJ109" s="80"/>
      <c r="CK109" s="80"/>
      <c r="CL109" s="80"/>
      <c r="CM109" s="80"/>
      <c r="CN109" s="80"/>
      <c r="CO109" s="80"/>
      <c r="CP109" s="80"/>
      <c r="CQ109" s="80"/>
      <c r="CR109" s="80"/>
      <c r="CS109" s="80"/>
      <c r="CT109" s="80"/>
      <c r="CU109" s="80"/>
      <c r="CV109" s="80"/>
      <c r="CW109" s="80"/>
      <c r="CX109" s="80"/>
      <c r="CY109" s="80"/>
      <c r="CZ109" s="80">
        <v>3098</v>
      </c>
      <c r="DA109" s="80">
        <v>198</v>
      </c>
      <c r="DB109" s="80"/>
      <c r="DC109" s="80"/>
      <c r="DD109" s="80"/>
      <c r="DE109" s="80">
        <v>12</v>
      </c>
      <c r="DF109" s="80"/>
      <c r="DG109" s="80"/>
      <c r="DH109" s="80"/>
      <c r="DI109" s="80"/>
      <c r="DJ109" s="80"/>
      <c r="DK109" s="80"/>
      <c r="DL109" s="80"/>
      <c r="DM109" s="80"/>
      <c r="DN109" s="80"/>
      <c r="DO109" s="80"/>
      <c r="DP109" s="80"/>
      <c r="DQ109" s="80"/>
      <c r="DR109" s="80"/>
      <c r="DS109" s="80"/>
      <c r="DT109" s="80"/>
      <c r="DU109" s="80"/>
      <c r="DV109" s="80"/>
      <c r="DW109" s="80"/>
      <c r="DX109" s="80"/>
      <c r="DY109" s="80"/>
      <c r="DZ109" s="80"/>
      <c r="EA109" s="80"/>
      <c r="EB109" s="80"/>
      <c r="EC109" s="80"/>
      <c r="ED109" s="80"/>
      <c r="EE109" s="80"/>
      <c r="EF109" s="80"/>
      <c r="EG109" s="80"/>
      <c r="EH109" s="80"/>
      <c r="EI109" s="80"/>
      <c r="EJ109" s="80"/>
      <c r="EK109" s="80"/>
      <c r="EL109" s="80"/>
      <c r="EM109" s="80"/>
      <c r="EN109" s="80"/>
      <c r="EO109" s="80"/>
      <c r="EP109" s="80"/>
      <c r="EQ109" s="80"/>
      <c r="ER109" s="80"/>
      <c r="ES109" s="80"/>
      <c r="ET109" s="80"/>
      <c r="EU109" s="80"/>
      <c r="EV109" s="80"/>
      <c r="EW109" s="80"/>
      <c r="EX109" s="80"/>
      <c r="EY109" s="80"/>
      <c r="EZ109" s="80"/>
      <c r="FA109" s="80"/>
      <c r="FB109" s="80"/>
      <c r="FC109" s="80">
        <v>1</v>
      </c>
      <c r="FD109" s="80"/>
      <c r="FE109" s="80"/>
      <c r="FF109" s="80"/>
      <c r="FG109" s="80"/>
      <c r="FH109" s="80"/>
      <c r="FI109" s="80"/>
      <c r="FJ109" s="80"/>
      <c r="FK109" s="80"/>
      <c r="FL109" s="80"/>
      <c r="FM109" s="80"/>
      <c r="FN109" s="80"/>
      <c r="FO109" s="80"/>
      <c r="FP109" s="80"/>
      <c r="FQ109" s="80"/>
      <c r="FR109" s="80"/>
      <c r="FS109" s="80"/>
      <c r="FT109" s="80"/>
      <c r="FU109" s="80"/>
      <c r="FV109" s="80"/>
      <c r="FW109" s="80"/>
      <c r="FX109" s="80"/>
      <c r="FY109" s="80"/>
      <c r="FZ109" s="80"/>
      <c r="GA109" s="80"/>
      <c r="GB109" s="80"/>
      <c r="GC109" s="80"/>
      <c r="GD109" s="80"/>
      <c r="GE109" s="80"/>
      <c r="GF109" s="80"/>
      <c r="GG109" s="80"/>
      <c r="GH109" s="80"/>
      <c r="GI109" s="80"/>
      <c r="GJ109" s="80"/>
      <c r="GK109" s="80"/>
      <c r="GL109" s="80"/>
      <c r="GM109" s="80"/>
      <c r="GN109" s="80"/>
      <c r="GO109" s="80"/>
      <c r="GP109" s="80"/>
      <c r="GQ109" s="80"/>
      <c r="GR109" s="80"/>
      <c r="GS109" s="80"/>
      <c r="GT109" s="80"/>
      <c r="GU109" s="80"/>
      <c r="GV109" s="80"/>
      <c r="GW109" s="80"/>
      <c r="GX109" s="80"/>
      <c r="GY109" s="80"/>
      <c r="GZ109" s="80"/>
      <c r="HA109" s="80"/>
      <c r="HB109" s="80"/>
      <c r="HC109" s="80"/>
      <c r="HD109" s="80"/>
      <c r="HE109" s="80"/>
      <c r="HF109" s="80"/>
      <c r="HG109" s="80"/>
      <c r="HH109" s="80"/>
      <c r="HI109" s="80"/>
      <c r="HJ109" s="80"/>
      <c r="HK109" s="80"/>
      <c r="HL109" s="80"/>
      <c r="HM109" s="80"/>
      <c r="HN109" s="80"/>
      <c r="HO109" s="80"/>
      <c r="HP109" s="80"/>
      <c r="HQ109" s="80"/>
      <c r="HR109" s="80"/>
      <c r="HS109" s="80"/>
      <c r="HT109" s="80"/>
      <c r="HU109" s="80"/>
      <c r="HV109" s="80"/>
      <c r="HW109" s="80"/>
      <c r="HX109" s="80"/>
      <c r="HY109" s="80"/>
      <c r="HZ109" s="80"/>
      <c r="IA109" s="80"/>
      <c r="IB109" s="80"/>
      <c r="IC109" s="80"/>
      <c r="ID109" s="80"/>
      <c r="IE109" s="80"/>
      <c r="IF109" s="80"/>
      <c r="IG109" s="80"/>
      <c r="IH109" s="80"/>
      <c r="II109" s="80"/>
      <c r="IJ109" s="80"/>
      <c r="IK109" s="80"/>
      <c r="IL109" s="80"/>
      <c r="IM109" s="80"/>
      <c r="IN109" s="80"/>
      <c r="IO109" s="80"/>
      <c r="IP109" s="80"/>
      <c r="IQ109" s="80"/>
      <c r="IR109" s="80"/>
      <c r="IS109" s="80"/>
      <c r="IT109" s="80"/>
      <c r="IU109" s="80"/>
      <c r="IV109" s="80"/>
      <c r="IW109" s="80"/>
      <c r="IX109" s="80"/>
      <c r="IY109" s="80"/>
      <c r="IZ109" s="80"/>
      <c r="JA109" s="80"/>
      <c r="JB109" s="80"/>
      <c r="JC109" s="80"/>
      <c r="JD109" s="80"/>
      <c r="JE109" s="80"/>
      <c r="JF109" s="80"/>
      <c r="JG109" s="80"/>
      <c r="JH109" s="80"/>
      <c r="JI109" s="80"/>
      <c r="JJ109" s="80"/>
      <c r="JK109" s="80"/>
      <c r="JL109" s="80"/>
      <c r="JM109" s="80"/>
      <c r="JN109" s="80"/>
      <c r="JO109" s="80"/>
      <c r="JP109" s="80">
        <v>36</v>
      </c>
      <c r="JQ109" s="80"/>
      <c r="JR109" s="80"/>
      <c r="JS109" s="80"/>
      <c r="JT109" s="80"/>
      <c r="JU109" s="80"/>
      <c r="JV109" s="80"/>
      <c r="JW109" s="80"/>
      <c r="JX109" s="80"/>
      <c r="JY109" s="80"/>
      <c r="JZ109" s="80"/>
      <c r="KA109" s="80"/>
      <c r="KB109" s="80"/>
      <c r="KC109" s="80"/>
      <c r="KD109" s="80"/>
      <c r="KE109" s="80"/>
      <c r="KF109" s="80"/>
      <c r="KG109" s="80"/>
      <c r="KH109" s="80"/>
      <c r="KI109" s="80"/>
      <c r="KJ109" s="80"/>
      <c r="KK109" s="80"/>
      <c r="KL109" s="80"/>
      <c r="KM109" s="80"/>
      <c r="KN109" s="80"/>
      <c r="KO109" s="80"/>
      <c r="KP109" s="80"/>
      <c r="KQ109" s="80"/>
      <c r="KR109" s="80"/>
      <c r="KS109" s="80"/>
      <c r="KT109" s="80"/>
      <c r="KU109" s="80"/>
      <c r="KV109" s="80"/>
      <c r="KW109" s="80"/>
      <c r="KX109" s="80"/>
      <c r="KY109" s="80"/>
      <c r="KZ109" s="80"/>
      <c r="LA109" s="80"/>
      <c r="LB109" s="80"/>
      <c r="LC109" s="80"/>
      <c r="LD109" s="80"/>
      <c r="LE109" s="80"/>
      <c r="LF109" s="80"/>
      <c r="LG109" s="80">
        <v>9</v>
      </c>
      <c r="LH109" s="80"/>
      <c r="LI109" s="80"/>
      <c r="LJ109" s="80"/>
      <c r="LK109" s="80"/>
      <c r="LL109" s="80"/>
      <c r="LM109" s="80"/>
      <c r="LN109" s="80"/>
      <c r="LO109" s="80">
        <v>61</v>
      </c>
      <c r="LP109" s="80"/>
      <c r="LQ109" s="80"/>
      <c r="LR109" s="80"/>
      <c r="LS109" s="80"/>
      <c r="LT109" s="80"/>
      <c r="LU109" s="80"/>
      <c r="LV109" s="80"/>
      <c r="LW109" s="80"/>
      <c r="LX109" s="80"/>
      <c r="LY109" s="80"/>
      <c r="LZ109" s="80"/>
      <c r="MA109" s="80"/>
      <c r="MB109" s="80"/>
      <c r="MC109" s="80"/>
      <c r="MD109" s="80"/>
      <c r="ME109" s="80"/>
      <c r="MF109" s="80"/>
      <c r="MG109" s="80"/>
      <c r="MH109" s="80"/>
      <c r="MI109" s="80"/>
      <c r="MJ109" s="80"/>
      <c r="MK109" s="80"/>
      <c r="ML109" s="80"/>
      <c r="MM109" s="80"/>
      <c r="MN109" s="80"/>
      <c r="MO109" s="80"/>
      <c r="MP109" s="80"/>
      <c r="MQ109" s="80"/>
      <c r="MR109" s="80"/>
      <c r="MS109" s="80"/>
      <c r="MT109" s="80"/>
      <c r="MU109" s="80"/>
      <c r="MV109" s="80"/>
      <c r="MW109" s="80"/>
      <c r="MX109" s="80"/>
      <c r="MY109" s="80"/>
      <c r="MZ109" s="80"/>
      <c r="NA109" s="80"/>
      <c r="NB109" s="80"/>
      <c r="NC109" s="80"/>
      <c r="ND109" s="80"/>
      <c r="NE109" s="80"/>
      <c r="NF109" s="80"/>
      <c r="NG109" s="80"/>
      <c r="NH109" s="80"/>
      <c r="NI109" s="80"/>
      <c r="NJ109" s="80"/>
      <c r="NK109" s="80"/>
      <c r="NL109" s="80"/>
      <c r="NM109" s="80"/>
      <c r="NN109" s="80"/>
      <c r="NO109" s="80"/>
      <c r="NP109" s="80"/>
      <c r="NQ109" s="80"/>
      <c r="NR109" s="80"/>
      <c r="NS109" s="80"/>
      <c r="NT109" s="80"/>
      <c r="NU109" s="80"/>
      <c r="NV109" s="80"/>
      <c r="NW109" s="80"/>
      <c r="NX109" s="80">
        <v>3</v>
      </c>
      <c r="NY109" s="80"/>
      <c r="NZ109" s="80"/>
      <c r="OA109" s="80"/>
      <c r="OB109" s="79">
        <v>3450</v>
      </c>
    </row>
    <row r="110" spans="1:392" ht="13.15">
      <c r="A110" s="27">
        <v>333613</v>
      </c>
      <c r="B110" s="23" t="s">
        <v>233</v>
      </c>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v>3</v>
      </c>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80"/>
      <c r="BB110" s="80"/>
      <c r="BC110" s="80"/>
      <c r="BD110" s="80"/>
      <c r="BE110" s="80"/>
      <c r="BF110" s="80"/>
      <c r="BG110" s="80"/>
      <c r="BH110" s="80"/>
      <c r="BI110" s="80"/>
      <c r="BJ110" s="80"/>
      <c r="BK110" s="80"/>
      <c r="BL110" s="80"/>
      <c r="BM110" s="80"/>
      <c r="BN110" s="80"/>
      <c r="BO110" s="81"/>
      <c r="BP110" s="80">
        <v>22</v>
      </c>
      <c r="BQ110" s="80"/>
      <c r="BR110" s="80"/>
      <c r="BS110" s="80"/>
      <c r="BT110" s="80"/>
      <c r="BU110" s="80"/>
      <c r="BV110" s="80"/>
      <c r="BW110" s="80"/>
      <c r="BX110" s="80"/>
      <c r="BY110" s="80">
        <v>3</v>
      </c>
      <c r="BZ110" s="80"/>
      <c r="CA110" s="80"/>
      <c r="CB110" s="80"/>
      <c r="CC110" s="80">
        <v>10</v>
      </c>
      <c r="CD110" s="80"/>
      <c r="CE110" s="80"/>
      <c r="CF110" s="80">
        <v>30</v>
      </c>
      <c r="CG110" s="80"/>
      <c r="CH110" s="80">
        <v>7</v>
      </c>
      <c r="CI110" s="80"/>
      <c r="CJ110" s="80"/>
      <c r="CK110" s="80"/>
      <c r="CL110" s="80"/>
      <c r="CM110" s="80"/>
      <c r="CN110" s="80"/>
      <c r="CO110" s="80"/>
      <c r="CP110" s="80"/>
      <c r="CQ110" s="80"/>
      <c r="CR110" s="80"/>
      <c r="CS110" s="80"/>
      <c r="CT110" s="80"/>
      <c r="CU110" s="80"/>
      <c r="CV110" s="80"/>
      <c r="CW110" s="80"/>
      <c r="CX110" s="80"/>
      <c r="CY110" s="80"/>
      <c r="CZ110" s="80">
        <v>74</v>
      </c>
      <c r="DA110" s="80">
        <v>3697</v>
      </c>
      <c r="DB110" s="80">
        <v>2</v>
      </c>
      <c r="DC110" s="80"/>
      <c r="DD110" s="80"/>
      <c r="DE110" s="80">
        <v>11</v>
      </c>
      <c r="DF110" s="80"/>
      <c r="DG110" s="80">
        <v>34</v>
      </c>
      <c r="DH110" s="80"/>
      <c r="DI110" s="80"/>
      <c r="DJ110" s="80"/>
      <c r="DK110" s="80"/>
      <c r="DL110" s="80"/>
      <c r="DM110" s="80"/>
      <c r="DN110" s="80"/>
      <c r="DO110" s="80"/>
      <c r="DP110" s="80"/>
      <c r="DQ110" s="80"/>
      <c r="DR110" s="80"/>
      <c r="DS110" s="80"/>
      <c r="DT110" s="80"/>
      <c r="DU110" s="80"/>
      <c r="DV110" s="80"/>
      <c r="DW110" s="80"/>
      <c r="DX110" s="80"/>
      <c r="DY110" s="80"/>
      <c r="DZ110" s="80"/>
      <c r="EA110" s="80"/>
      <c r="EB110" s="80"/>
      <c r="EC110" s="80"/>
      <c r="ED110" s="80"/>
      <c r="EE110" s="80"/>
      <c r="EF110" s="80"/>
      <c r="EG110" s="80"/>
      <c r="EH110" s="80"/>
      <c r="EI110" s="80"/>
      <c r="EJ110" s="80"/>
      <c r="EK110" s="80"/>
      <c r="EL110" s="80"/>
      <c r="EM110" s="80"/>
      <c r="EN110" s="80"/>
      <c r="EO110" s="80"/>
      <c r="EP110" s="80"/>
      <c r="EQ110" s="80"/>
      <c r="ER110" s="80"/>
      <c r="ES110" s="80"/>
      <c r="ET110" s="80"/>
      <c r="EU110" s="80"/>
      <c r="EV110" s="80"/>
      <c r="EW110" s="80"/>
      <c r="EX110" s="80"/>
      <c r="EY110" s="80"/>
      <c r="EZ110" s="80"/>
      <c r="FA110" s="80"/>
      <c r="FB110" s="80"/>
      <c r="FC110" s="80"/>
      <c r="FD110" s="80">
        <v>61</v>
      </c>
      <c r="FE110" s="80">
        <v>64</v>
      </c>
      <c r="FF110" s="80">
        <v>1</v>
      </c>
      <c r="FG110" s="80"/>
      <c r="FH110" s="80"/>
      <c r="FI110" s="80"/>
      <c r="FJ110" s="80"/>
      <c r="FK110" s="80"/>
      <c r="FL110" s="80">
        <v>6</v>
      </c>
      <c r="FM110" s="80"/>
      <c r="FN110" s="80"/>
      <c r="FO110" s="80"/>
      <c r="FP110" s="80"/>
      <c r="FQ110" s="80"/>
      <c r="FR110" s="80"/>
      <c r="FS110" s="80"/>
      <c r="FT110" s="80"/>
      <c r="FU110" s="80"/>
      <c r="FV110" s="80"/>
      <c r="FW110" s="80"/>
      <c r="FX110" s="80"/>
      <c r="FY110" s="80"/>
      <c r="FZ110" s="80"/>
      <c r="GA110" s="80"/>
      <c r="GB110" s="80"/>
      <c r="GC110" s="80"/>
      <c r="GD110" s="80"/>
      <c r="GE110" s="80"/>
      <c r="GF110" s="80"/>
      <c r="GG110" s="80"/>
      <c r="GH110" s="80"/>
      <c r="GI110" s="80"/>
      <c r="GJ110" s="80"/>
      <c r="GK110" s="80"/>
      <c r="GL110" s="80"/>
      <c r="GM110" s="80"/>
      <c r="GN110" s="80"/>
      <c r="GO110" s="80"/>
      <c r="GP110" s="80"/>
      <c r="GQ110" s="80"/>
      <c r="GR110" s="80"/>
      <c r="GS110" s="80"/>
      <c r="GT110" s="80"/>
      <c r="GU110" s="80"/>
      <c r="GV110" s="80"/>
      <c r="GW110" s="80"/>
      <c r="GX110" s="80"/>
      <c r="GY110" s="80"/>
      <c r="GZ110" s="80"/>
      <c r="HA110" s="80"/>
      <c r="HB110" s="80"/>
      <c r="HC110" s="80"/>
      <c r="HD110" s="80"/>
      <c r="HE110" s="80"/>
      <c r="HF110" s="80"/>
      <c r="HG110" s="80"/>
      <c r="HH110" s="80"/>
      <c r="HI110" s="80"/>
      <c r="HJ110" s="80"/>
      <c r="HK110" s="80"/>
      <c r="HL110" s="80"/>
      <c r="HM110" s="80"/>
      <c r="HN110" s="80"/>
      <c r="HO110" s="80"/>
      <c r="HP110" s="80"/>
      <c r="HQ110" s="80"/>
      <c r="HR110" s="80"/>
      <c r="HS110" s="80"/>
      <c r="HT110" s="80"/>
      <c r="HU110" s="80"/>
      <c r="HV110" s="80"/>
      <c r="HW110" s="80"/>
      <c r="HX110" s="80"/>
      <c r="HY110" s="80"/>
      <c r="HZ110" s="80"/>
      <c r="IA110" s="80"/>
      <c r="IB110" s="80"/>
      <c r="IC110" s="80"/>
      <c r="ID110" s="80"/>
      <c r="IE110" s="80"/>
      <c r="IF110" s="80"/>
      <c r="IG110" s="80"/>
      <c r="IH110" s="80"/>
      <c r="II110" s="80"/>
      <c r="IJ110" s="80"/>
      <c r="IK110" s="80"/>
      <c r="IL110" s="80"/>
      <c r="IM110" s="80"/>
      <c r="IN110" s="80"/>
      <c r="IO110" s="80"/>
      <c r="IP110" s="80"/>
      <c r="IQ110" s="80"/>
      <c r="IR110" s="80"/>
      <c r="IS110" s="80"/>
      <c r="IT110" s="80"/>
      <c r="IU110" s="80"/>
      <c r="IV110" s="80"/>
      <c r="IW110" s="80"/>
      <c r="IX110" s="80"/>
      <c r="IY110" s="80"/>
      <c r="IZ110" s="80"/>
      <c r="JA110" s="80"/>
      <c r="JB110" s="80"/>
      <c r="JC110" s="80"/>
      <c r="JD110" s="80"/>
      <c r="JE110" s="80"/>
      <c r="JF110" s="80"/>
      <c r="JG110" s="80"/>
      <c r="JH110" s="80"/>
      <c r="JI110" s="80"/>
      <c r="JJ110" s="80"/>
      <c r="JK110" s="80"/>
      <c r="JL110" s="80"/>
      <c r="JM110" s="80"/>
      <c r="JN110" s="80"/>
      <c r="JO110" s="80"/>
      <c r="JP110" s="80">
        <v>62</v>
      </c>
      <c r="JQ110" s="80"/>
      <c r="JR110" s="80"/>
      <c r="JS110" s="80"/>
      <c r="JT110" s="80"/>
      <c r="JU110" s="80"/>
      <c r="JV110" s="80"/>
      <c r="JW110" s="80"/>
      <c r="JX110" s="80"/>
      <c r="JY110" s="80"/>
      <c r="JZ110" s="80"/>
      <c r="KA110" s="80"/>
      <c r="KB110" s="80"/>
      <c r="KC110" s="80"/>
      <c r="KD110" s="80"/>
      <c r="KE110" s="80"/>
      <c r="KF110" s="80"/>
      <c r="KG110" s="80"/>
      <c r="KH110" s="80"/>
      <c r="KI110" s="80"/>
      <c r="KJ110" s="80"/>
      <c r="KK110" s="80"/>
      <c r="KL110" s="80"/>
      <c r="KM110" s="80"/>
      <c r="KN110" s="80"/>
      <c r="KO110" s="80"/>
      <c r="KP110" s="80"/>
      <c r="KQ110" s="80"/>
      <c r="KR110" s="80"/>
      <c r="KS110" s="80"/>
      <c r="KT110" s="80"/>
      <c r="KU110" s="80"/>
      <c r="KV110" s="80"/>
      <c r="KW110" s="80"/>
      <c r="KX110" s="80"/>
      <c r="KY110" s="80"/>
      <c r="KZ110" s="80"/>
      <c r="LA110" s="80"/>
      <c r="LB110" s="80"/>
      <c r="LC110" s="80"/>
      <c r="LD110" s="80"/>
      <c r="LE110" s="80"/>
      <c r="LF110" s="80"/>
      <c r="LG110" s="80">
        <v>10</v>
      </c>
      <c r="LH110" s="80"/>
      <c r="LI110" s="80"/>
      <c r="LJ110" s="80"/>
      <c r="LK110" s="80"/>
      <c r="LL110" s="80"/>
      <c r="LM110" s="80"/>
      <c r="LN110" s="80"/>
      <c r="LO110" s="80">
        <v>70</v>
      </c>
      <c r="LP110" s="80"/>
      <c r="LQ110" s="80"/>
      <c r="LR110" s="80"/>
      <c r="LS110" s="80"/>
      <c r="LT110" s="80"/>
      <c r="LU110" s="80"/>
      <c r="LV110" s="80"/>
      <c r="LW110" s="80"/>
      <c r="LX110" s="80"/>
      <c r="LY110" s="80"/>
      <c r="LZ110" s="80"/>
      <c r="MA110" s="80"/>
      <c r="MB110" s="80"/>
      <c r="MC110" s="80"/>
      <c r="MD110" s="80"/>
      <c r="ME110" s="80"/>
      <c r="MF110" s="80"/>
      <c r="MG110" s="80"/>
      <c r="MH110" s="80"/>
      <c r="MI110" s="80"/>
      <c r="MJ110" s="80"/>
      <c r="MK110" s="80"/>
      <c r="ML110" s="80"/>
      <c r="MM110" s="80"/>
      <c r="MN110" s="80"/>
      <c r="MO110" s="80"/>
      <c r="MP110" s="80"/>
      <c r="MQ110" s="80"/>
      <c r="MR110" s="80"/>
      <c r="MS110" s="80"/>
      <c r="MT110" s="80"/>
      <c r="MU110" s="80"/>
      <c r="MV110" s="80"/>
      <c r="MW110" s="80"/>
      <c r="MX110" s="80"/>
      <c r="MY110" s="80"/>
      <c r="MZ110" s="80"/>
      <c r="NA110" s="80"/>
      <c r="NB110" s="80"/>
      <c r="NC110" s="80"/>
      <c r="ND110" s="80"/>
      <c r="NE110" s="80"/>
      <c r="NF110" s="80"/>
      <c r="NG110" s="80"/>
      <c r="NH110" s="80"/>
      <c r="NI110" s="80"/>
      <c r="NJ110" s="80"/>
      <c r="NK110" s="80"/>
      <c r="NL110" s="80"/>
      <c r="NM110" s="80"/>
      <c r="NN110" s="80"/>
      <c r="NO110" s="80"/>
      <c r="NP110" s="80"/>
      <c r="NQ110" s="80"/>
      <c r="NR110" s="80"/>
      <c r="NS110" s="80"/>
      <c r="NT110" s="80"/>
      <c r="NU110" s="80"/>
      <c r="NV110" s="80"/>
      <c r="NW110" s="80"/>
      <c r="NX110" s="80">
        <v>5</v>
      </c>
      <c r="NY110" s="80"/>
      <c r="NZ110" s="80"/>
      <c r="OA110" s="80"/>
      <c r="OB110" s="79">
        <v>4173</v>
      </c>
    </row>
    <row r="111" spans="1:392" ht="13.15">
      <c r="A111" s="27">
        <v>333618</v>
      </c>
      <c r="B111" s="23" t="s">
        <v>234</v>
      </c>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v>52</v>
      </c>
      <c r="AE111" s="80"/>
      <c r="AF111" s="80"/>
      <c r="AG111" s="80"/>
      <c r="AH111" s="80"/>
      <c r="AI111" s="80"/>
      <c r="AJ111" s="80"/>
      <c r="AK111" s="80"/>
      <c r="AL111" s="80"/>
      <c r="AM111" s="80"/>
      <c r="AN111" s="80"/>
      <c r="AO111" s="80"/>
      <c r="AP111" s="80"/>
      <c r="AQ111" s="80"/>
      <c r="AR111" s="80"/>
      <c r="AS111" s="80"/>
      <c r="AT111" s="80"/>
      <c r="AU111" s="80"/>
      <c r="AV111" s="80"/>
      <c r="AW111" s="80"/>
      <c r="AX111" s="80"/>
      <c r="AY111" s="80"/>
      <c r="AZ111" s="80"/>
      <c r="BA111" s="80"/>
      <c r="BB111" s="80"/>
      <c r="BC111" s="80"/>
      <c r="BD111" s="80"/>
      <c r="BE111" s="80"/>
      <c r="BF111" s="80"/>
      <c r="BG111" s="80"/>
      <c r="BH111" s="80"/>
      <c r="BI111" s="80"/>
      <c r="BJ111" s="80"/>
      <c r="BK111" s="80"/>
      <c r="BL111" s="80"/>
      <c r="BM111" s="80"/>
      <c r="BN111" s="80"/>
      <c r="BO111" s="81"/>
      <c r="BP111" s="80"/>
      <c r="BQ111" s="80"/>
      <c r="BR111" s="80"/>
      <c r="BS111" s="80"/>
      <c r="BT111" s="80"/>
      <c r="BU111" s="80"/>
      <c r="BV111" s="80"/>
      <c r="BW111" s="80"/>
      <c r="BX111" s="80"/>
      <c r="BY111" s="80"/>
      <c r="BZ111" s="80"/>
      <c r="CA111" s="80"/>
      <c r="CB111" s="80"/>
      <c r="CC111" s="80">
        <v>3</v>
      </c>
      <c r="CD111" s="80">
        <v>1</v>
      </c>
      <c r="CE111" s="80"/>
      <c r="CF111" s="80"/>
      <c r="CG111" s="80"/>
      <c r="CH111" s="80">
        <v>156</v>
      </c>
      <c r="CI111" s="80"/>
      <c r="CJ111" s="80"/>
      <c r="CK111" s="80"/>
      <c r="CL111" s="80"/>
      <c r="CM111" s="80"/>
      <c r="CN111" s="80"/>
      <c r="CO111" s="80"/>
      <c r="CP111" s="80"/>
      <c r="CQ111" s="80"/>
      <c r="CR111" s="80"/>
      <c r="CS111" s="80"/>
      <c r="CT111" s="80">
        <v>27</v>
      </c>
      <c r="CU111" s="80"/>
      <c r="CV111" s="80"/>
      <c r="CW111" s="80"/>
      <c r="CX111" s="80"/>
      <c r="CY111" s="80">
        <v>69</v>
      </c>
      <c r="CZ111" s="80"/>
      <c r="DA111" s="80">
        <v>1</v>
      </c>
      <c r="DB111" s="80">
        <v>24029</v>
      </c>
      <c r="DC111" s="80">
        <v>1</v>
      </c>
      <c r="DD111" s="80">
        <v>4</v>
      </c>
      <c r="DE111" s="80"/>
      <c r="DF111" s="80"/>
      <c r="DG111" s="80"/>
      <c r="DH111" s="80"/>
      <c r="DI111" s="80"/>
      <c r="DJ111" s="80"/>
      <c r="DK111" s="80"/>
      <c r="DL111" s="80"/>
      <c r="DM111" s="80"/>
      <c r="DN111" s="80"/>
      <c r="DO111" s="80"/>
      <c r="DP111" s="80"/>
      <c r="DQ111" s="80"/>
      <c r="DR111" s="80"/>
      <c r="DS111" s="80"/>
      <c r="DT111" s="80"/>
      <c r="DU111" s="80"/>
      <c r="DV111" s="80"/>
      <c r="DW111" s="80"/>
      <c r="DX111" s="80"/>
      <c r="DY111" s="80"/>
      <c r="DZ111" s="80">
        <v>1</v>
      </c>
      <c r="EA111" s="80"/>
      <c r="EB111" s="80"/>
      <c r="EC111" s="80"/>
      <c r="ED111" s="80"/>
      <c r="EE111" s="80"/>
      <c r="EF111" s="80"/>
      <c r="EG111" s="80"/>
      <c r="EH111" s="80"/>
      <c r="EI111" s="80"/>
      <c r="EJ111" s="80"/>
      <c r="EK111" s="80"/>
      <c r="EL111" s="80"/>
      <c r="EM111" s="80">
        <v>5</v>
      </c>
      <c r="EN111" s="80"/>
      <c r="EO111" s="80"/>
      <c r="EP111" s="80"/>
      <c r="EQ111" s="80"/>
      <c r="ER111" s="80"/>
      <c r="ES111" s="80"/>
      <c r="ET111" s="80"/>
      <c r="EU111" s="80"/>
      <c r="EV111" s="80"/>
      <c r="EW111" s="80"/>
      <c r="EX111" s="80"/>
      <c r="EY111" s="80"/>
      <c r="EZ111" s="80"/>
      <c r="FA111" s="80"/>
      <c r="FB111" s="80"/>
      <c r="FC111" s="80">
        <v>260</v>
      </c>
      <c r="FD111" s="80">
        <v>0</v>
      </c>
      <c r="FE111" s="80">
        <v>197</v>
      </c>
      <c r="FF111" s="80">
        <v>77</v>
      </c>
      <c r="FG111" s="80"/>
      <c r="FH111" s="80"/>
      <c r="FI111" s="80">
        <v>46</v>
      </c>
      <c r="FJ111" s="80"/>
      <c r="FK111" s="80"/>
      <c r="FL111" s="80"/>
      <c r="FM111" s="80"/>
      <c r="FN111" s="80"/>
      <c r="FO111" s="80"/>
      <c r="FP111" s="80"/>
      <c r="FQ111" s="80"/>
      <c r="FR111" s="80"/>
      <c r="FS111" s="80"/>
      <c r="FT111" s="80">
        <v>8</v>
      </c>
      <c r="FU111" s="80"/>
      <c r="FV111" s="80"/>
      <c r="FW111" s="80"/>
      <c r="FX111" s="80"/>
      <c r="FY111" s="80"/>
      <c r="FZ111" s="80"/>
      <c r="GA111" s="80"/>
      <c r="GB111" s="80"/>
      <c r="GC111" s="80"/>
      <c r="GD111" s="80"/>
      <c r="GE111" s="80"/>
      <c r="GF111" s="80"/>
      <c r="GG111" s="80"/>
      <c r="GH111" s="80"/>
      <c r="GI111" s="80"/>
      <c r="GJ111" s="80"/>
      <c r="GK111" s="80"/>
      <c r="GL111" s="80"/>
      <c r="GM111" s="80"/>
      <c r="GN111" s="80"/>
      <c r="GO111" s="80"/>
      <c r="GP111" s="80"/>
      <c r="GQ111" s="80"/>
      <c r="GR111" s="80"/>
      <c r="GS111" s="80"/>
      <c r="GT111" s="80"/>
      <c r="GU111" s="80"/>
      <c r="GV111" s="80"/>
      <c r="GW111" s="80"/>
      <c r="GX111" s="80"/>
      <c r="GY111" s="80"/>
      <c r="GZ111" s="80"/>
      <c r="HA111" s="80"/>
      <c r="HB111" s="80"/>
      <c r="HC111" s="80"/>
      <c r="HD111" s="80"/>
      <c r="HE111" s="80"/>
      <c r="HF111" s="80"/>
      <c r="HG111" s="80"/>
      <c r="HH111" s="80"/>
      <c r="HI111" s="80"/>
      <c r="HJ111" s="80"/>
      <c r="HK111" s="80"/>
      <c r="HL111" s="80"/>
      <c r="HM111" s="80"/>
      <c r="HN111" s="80"/>
      <c r="HO111" s="80"/>
      <c r="HP111" s="80"/>
      <c r="HQ111" s="80"/>
      <c r="HR111" s="80"/>
      <c r="HS111" s="80"/>
      <c r="HT111" s="80"/>
      <c r="HU111" s="80"/>
      <c r="HV111" s="80"/>
      <c r="HW111" s="80"/>
      <c r="HX111" s="80"/>
      <c r="HY111" s="80"/>
      <c r="HZ111" s="80"/>
      <c r="IA111" s="80"/>
      <c r="IB111" s="80"/>
      <c r="IC111" s="80"/>
      <c r="ID111" s="80"/>
      <c r="IE111" s="80"/>
      <c r="IF111" s="80"/>
      <c r="IG111" s="80"/>
      <c r="IH111" s="80"/>
      <c r="II111" s="80"/>
      <c r="IJ111" s="80"/>
      <c r="IK111" s="80"/>
      <c r="IL111" s="80"/>
      <c r="IM111" s="80"/>
      <c r="IN111" s="80"/>
      <c r="IO111" s="80"/>
      <c r="IP111" s="80"/>
      <c r="IQ111" s="80"/>
      <c r="IR111" s="80"/>
      <c r="IS111" s="80"/>
      <c r="IT111" s="80"/>
      <c r="IU111" s="80"/>
      <c r="IV111" s="80"/>
      <c r="IW111" s="80"/>
      <c r="IX111" s="80"/>
      <c r="IY111" s="80"/>
      <c r="IZ111" s="80"/>
      <c r="JA111" s="80"/>
      <c r="JB111" s="80"/>
      <c r="JC111" s="80"/>
      <c r="JD111" s="80"/>
      <c r="JE111" s="80"/>
      <c r="JF111" s="80"/>
      <c r="JG111" s="80"/>
      <c r="JH111" s="80"/>
      <c r="JI111" s="80"/>
      <c r="JJ111" s="80"/>
      <c r="JK111" s="80"/>
      <c r="JL111" s="80"/>
      <c r="JM111" s="80"/>
      <c r="JN111" s="80"/>
      <c r="JO111" s="80"/>
      <c r="JP111" s="80">
        <v>177</v>
      </c>
      <c r="JQ111" s="80"/>
      <c r="JR111" s="80"/>
      <c r="JS111" s="80"/>
      <c r="JT111" s="80"/>
      <c r="JU111" s="80"/>
      <c r="JV111" s="80"/>
      <c r="JW111" s="80"/>
      <c r="JX111" s="80"/>
      <c r="JY111" s="80"/>
      <c r="JZ111" s="80"/>
      <c r="KA111" s="80"/>
      <c r="KB111" s="80"/>
      <c r="KC111" s="80"/>
      <c r="KD111" s="80"/>
      <c r="KE111" s="80"/>
      <c r="KF111" s="80"/>
      <c r="KG111" s="80"/>
      <c r="KH111" s="80"/>
      <c r="KI111" s="80"/>
      <c r="KJ111" s="80"/>
      <c r="KK111" s="80"/>
      <c r="KL111" s="80"/>
      <c r="KM111" s="80"/>
      <c r="KN111" s="80"/>
      <c r="KO111" s="80"/>
      <c r="KP111" s="80"/>
      <c r="KQ111" s="80"/>
      <c r="KR111" s="80"/>
      <c r="KS111" s="80"/>
      <c r="KT111" s="80"/>
      <c r="KU111" s="80"/>
      <c r="KV111" s="80"/>
      <c r="KW111" s="80"/>
      <c r="KX111" s="80"/>
      <c r="KY111" s="80"/>
      <c r="KZ111" s="80"/>
      <c r="LA111" s="80"/>
      <c r="LB111" s="80"/>
      <c r="LC111" s="80"/>
      <c r="LD111" s="80"/>
      <c r="LE111" s="80"/>
      <c r="LF111" s="80"/>
      <c r="LG111" s="80">
        <v>29</v>
      </c>
      <c r="LH111" s="80"/>
      <c r="LI111" s="80"/>
      <c r="LJ111" s="80"/>
      <c r="LK111" s="80"/>
      <c r="LL111" s="80"/>
      <c r="LM111" s="80"/>
      <c r="LN111" s="80"/>
      <c r="LO111" s="80">
        <v>236</v>
      </c>
      <c r="LP111" s="80"/>
      <c r="LQ111" s="80"/>
      <c r="LR111" s="80"/>
      <c r="LS111" s="80"/>
      <c r="LT111" s="80"/>
      <c r="LU111" s="80"/>
      <c r="LV111" s="80"/>
      <c r="LW111" s="80"/>
      <c r="LX111" s="80"/>
      <c r="LY111" s="80"/>
      <c r="LZ111" s="80"/>
      <c r="MA111" s="80"/>
      <c r="MB111" s="80"/>
      <c r="MC111" s="80"/>
      <c r="MD111" s="80"/>
      <c r="ME111" s="80"/>
      <c r="MF111" s="80"/>
      <c r="MG111" s="80"/>
      <c r="MH111" s="80"/>
      <c r="MI111" s="80"/>
      <c r="MJ111" s="80"/>
      <c r="MK111" s="80"/>
      <c r="ML111" s="80"/>
      <c r="MM111" s="80"/>
      <c r="MN111" s="80"/>
      <c r="MO111" s="80"/>
      <c r="MP111" s="80"/>
      <c r="MQ111" s="80"/>
      <c r="MR111" s="80"/>
      <c r="MS111" s="80"/>
      <c r="MT111" s="80"/>
      <c r="MU111" s="80"/>
      <c r="MV111" s="80"/>
      <c r="MW111" s="80"/>
      <c r="MX111" s="80"/>
      <c r="MY111" s="80"/>
      <c r="MZ111" s="80"/>
      <c r="NA111" s="80"/>
      <c r="NB111" s="80"/>
      <c r="NC111" s="80"/>
      <c r="ND111" s="80"/>
      <c r="NE111" s="80"/>
      <c r="NF111" s="80"/>
      <c r="NG111" s="80"/>
      <c r="NH111" s="80"/>
      <c r="NI111" s="80"/>
      <c r="NJ111" s="80"/>
      <c r="NK111" s="80"/>
      <c r="NL111" s="80"/>
      <c r="NM111" s="80"/>
      <c r="NN111" s="80"/>
      <c r="NO111" s="80"/>
      <c r="NP111" s="80"/>
      <c r="NQ111" s="80"/>
      <c r="NR111" s="80"/>
      <c r="NS111" s="80"/>
      <c r="NT111" s="80"/>
      <c r="NU111" s="80"/>
      <c r="NV111" s="80"/>
      <c r="NW111" s="80"/>
      <c r="NX111" s="80">
        <v>35</v>
      </c>
      <c r="NY111" s="80"/>
      <c r="NZ111" s="80"/>
      <c r="OA111" s="80"/>
      <c r="OB111" s="79">
        <v>25415</v>
      </c>
    </row>
    <row r="112" spans="1:392" ht="13.15">
      <c r="A112" s="27" t="s">
        <v>236</v>
      </c>
      <c r="B112" s="23" t="s">
        <v>235</v>
      </c>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v>11</v>
      </c>
      <c r="AE112" s="80"/>
      <c r="AF112" s="80"/>
      <c r="AG112" s="80"/>
      <c r="AH112" s="80"/>
      <c r="AI112" s="80"/>
      <c r="AJ112" s="80"/>
      <c r="AK112" s="80"/>
      <c r="AL112" s="80"/>
      <c r="AM112" s="80"/>
      <c r="AN112" s="80"/>
      <c r="AO112" s="80"/>
      <c r="AP112" s="80"/>
      <c r="AQ112" s="80"/>
      <c r="AR112" s="80"/>
      <c r="AS112" s="80"/>
      <c r="AT112" s="80"/>
      <c r="AU112" s="80"/>
      <c r="AV112" s="80"/>
      <c r="AW112" s="80"/>
      <c r="AX112" s="80"/>
      <c r="AY112" s="80"/>
      <c r="AZ112" s="80"/>
      <c r="BA112" s="80"/>
      <c r="BB112" s="80"/>
      <c r="BC112" s="80"/>
      <c r="BD112" s="80"/>
      <c r="BE112" s="80"/>
      <c r="BF112" s="80"/>
      <c r="BG112" s="80"/>
      <c r="BH112" s="80"/>
      <c r="BI112" s="80">
        <v>2</v>
      </c>
      <c r="BJ112" s="80"/>
      <c r="BK112" s="80"/>
      <c r="BL112" s="80"/>
      <c r="BM112" s="80"/>
      <c r="BN112" s="80"/>
      <c r="BO112" s="81"/>
      <c r="BP112" s="80"/>
      <c r="BQ112" s="80"/>
      <c r="BR112" s="80"/>
      <c r="BS112" s="80">
        <v>1</v>
      </c>
      <c r="BT112" s="80">
        <v>31</v>
      </c>
      <c r="BU112" s="80"/>
      <c r="BV112" s="80"/>
      <c r="BW112" s="80"/>
      <c r="BX112" s="80">
        <v>16</v>
      </c>
      <c r="BY112" s="80"/>
      <c r="BZ112" s="80"/>
      <c r="CA112" s="80">
        <v>60</v>
      </c>
      <c r="CB112" s="80"/>
      <c r="CC112" s="80"/>
      <c r="CD112" s="80"/>
      <c r="CE112" s="80"/>
      <c r="CF112" s="80">
        <v>20</v>
      </c>
      <c r="CG112" s="80"/>
      <c r="CH112" s="80"/>
      <c r="CI112" s="80"/>
      <c r="CJ112" s="80">
        <v>63</v>
      </c>
      <c r="CK112" s="80"/>
      <c r="CL112" s="80"/>
      <c r="CM112" s="80"/>
      <c r="CN112" s="80">
        <v>19</v>
      </c>
      <c r="CO112" s="80"/>
      <c r="CP112" s="80"/>
      <c r="CQ112" s="80"/>
      <c r="CR112" s="80"/>
      <c r="CS112" s="80">
        <v>24</v>
      </c>
      <c r="CT112" s="80">
        <v>39</v>
      </c>
      <c r="CU112" s="80"/>
      <c r="CV112" s="80"/>
      <c r="CW112" s="80"/>
      <c r="CX112" s="80"/>
      <c r="CY112" s="80"/>
      <c r="CZ112" s="80"/>
      <c r="DA112" s="80"/>
      <c r="DB112" s="80"/>
      <c r="DC112" s="80">
        <v>12073</v>
      </c>
      <c r="DD112" s="80">
        <v>126</v>
      </c>
      <c r="DE112" s="80"/>
      <c r="DF112" s="80"/>
      <c r="DG112" s="80">
        <v>3</v>
      </c>
      <c r="DH112" s="80"/>
      <c r="DI112" s="80"/>
      <c r="DJ112" s="80">
        <v>1</v>
      </c>
      <c r="DK112" s="80"/>
      <c r="DL112" s="80"/>
      <c r="DM112" s="80"/>
      <c r="DN112" s="80"/>
      <c r="DO112" s="80"/>
      <c r="DP112" s="80"/>
      <c r="DQ112" s="80"/>
      <c r="DR112" s="80"/>
      <c r="DS112" s="80"/>
      <c r="DT112" s="80"/>
      <c r="DU112" s="80"/>
      <c r="DV112" s="80"/>
      <c r="DW112" s="80"/>
      <c r="DX112" s="80">
        <v>508</v>
      </c>
      <c r="DY112" s="80"/>
      <c r="DZ112" s="80"/>
      <c r="EA112" s="80"/>
      <c r="EB112" s="80"/>
      <c r="EC112" s="80"/>
      <c r="ED112" s="80"/>
      <c r="EE112" s="80"/>
      <c r="EF112" s="80">
        <v>22</v>
      </c>
      <c r="EG112" s="80"/>
      <c r="EH112" s="80"/>
      <c r="EI112" s="80"/>
      <c r="EJ112" s="80"/>
      <c r="EK112" s="80"/>
      <c r="EL112" s="80"/>
      <c r="EM112" s="80">
        <v>81</v>
      </c>
      <c r="EN112" s="80"/>
      <c r="EO112" s="80">
        <v>2</v>
      </c>
      <c r="EP112" s="80"/>
      <c r="EQ112" s="80"/>
      <c r="ER112" s="80"/>
      <c r="ES112" s="80"/>
      <c r="ET112" s="80"/>
      <c r="EU112" s="80"/>
      <c r="EV112" s="80"/>
      <c r="EW112" s="80"/>
      <c r="EX112" s="80"/>
      <c r="EY112" s="80"/>
      <c r="EZ112" s="80"/>
      <c r="FA112" s="80"/>
      <c r="FB112" s="80"/>
      <c r="FC112" s="80"/>
      <c r="FD112" s="80"/>
      <c r="FE112" s="80">
        <v>1</v>
      </c>
      <c r="FF112" s="80"/>
      <c r="FG112" s="80"/>
      <c r="FH112" s="80"/>
      <c r="FI112" s="80"/>
      <c r="FJ112" s="80"/>
      <c r="FK112" s="80"/>
      <c r="FL112" s="80"/>
      <c r="FM112" s="80"/>
      <c r="FN112" s="80"/>
      <c r="FO112" s="80"/>
      <c r="FP112" s="80"/>
      <c r="FQ112" s="80"/>
      <c r="FR112" s="80"/>
      <c r="FS112" s="80"/>
      <c r="FT112" s="80"/>
      <c r="FU112" s="80"/>
      <c r="FV112" s="80"/>
      <c r="FW112" s="80"/>
      <c r="FX112" s="80"/>
      <c r="FY112" s="80"/>
      <c r="FZ112" s="80"/>
      <c r="GA112" s="80"/>
      <c r="GB112" s="80"/>
      <c r="GC112" s="80"/>
      <c r="GD112" s="80"/>
      <c r="GE112" s="80"/>
      <c r="GF112" s="80"/>
      <c r="GG112" s="80"/>
      <c r="GH112" s="80"/>
      <c r="GI112" s="80"/>
      <c r="GJ112" s="80"/>
      <c r="GK112" s="80"/>
      <c r="GL112" s="80"/>
      <c r="GM112" s="80"/>
      <c r="GN112" s="80"/>
      <c r="GO112" s="80"/>
      <c r="GP112" s="80"/>
      <c r="GQ112" s="80"/>
      <c r="GR112" s="80"/>
      <c r="GS112" s="80"/>
      <c r="GT112" s="80"/>
      <c r="GU112" s="80"/>
      <c r="GV112" s="80"/>
      <c r="GW112" s="80"/>
      <c r="GX112" s="80"/>
      <c r="GY112" s="80"/>
      <c r="GZ112" s="80"/>
      <c r="HA112" s="80"/>
      <c r="HB112" s="80"/>
      <c r="HC112" s="80"/>
      <c r="HD112" s="80"/>
      <c r="HE112" s="80"/>
      <c r="HF112" s="80"/>
      <c r="HG112" s="80"/>
      <c r="HH112" s="80"/>
      <c r="HI112" s="80"/>
      <c r="HJ112" s="80"/>
      <c r="HK112" s="80"/>
      <c r="HL112" s="80"/>
      <c r="HM112" s="80"/>
      <c r="HN112" s="80"/>
      <c r="HO112" s="80"/>
      <c r="HP112" s="80"/>
      <c r="HQ112" s="80"/>
      <c r="HR112" s="80"/>
      <c r="HS112" s="80"/>
      <c r="HT112" s="80"/>
      <c r="HU112" s="80"/>
      <c r="HV112" s="80"/>
      <c r="HW112" s="80"/>
      <c r="HX112" s="80"/>
      <c r="HY112" s="80"/>
      <c r="HZ112" s="80"/>
      <c r="IA112" s="80"/>
      <c r="IB112" s="80"/>
      <c r="IC112" s="80"/>
      <c r="ID112" s="80"/>
      <c r="IE112" s="80"/>
      <c r="IF112" s="80"/>
      <c r="IG112" s="80"/>
      <c r="IH112" s="80"/>
      <c r="II112" s="80"/>
      <c r="IJ112" s="80"/>
      <c r="IK112" s="80"/>
      <c r="IL112" s="80"/>
      <c r="IM112" s="80"/>
      <c r="IN112" s="80"/>
      <c r="IO112" s="80"/>
      <c r="IP112" s="80"/>
      <c r="IQ112" s="80"/>
      <c r="IR112" s="80"/>
      <c r="IS112" s="80"/>
      <c r="IT112" s="80"/>
      <c r="IU112" s="80"/>
      <c r="IV112" s="80"/>
      <c r="IW112" s="80"/>
      <c r="IX112" s="80"/>
      <c r="IY112" s="80"/>
      <c r="IZ112" s="80"/>
      <c r="JA112" s="80"/>
      <c r="JB112" s="80"/>
      <c r="JC112" s="80"/>
      <c r="JD112" s="80"/>
      <c r="JE112" s="80"/>
      <c r="JF112" s="80"/>
      <c r="JG112" s="80"/>
      <c r="JH112" s="80"/>
      <c r="JI112" s="80"/>
      <c r="JJ112" s="80"/>
      <c r="JK112" s="80"/>
      <c r="JL112" s="80"/>
      <c r="JM112" s="80"/>
      <c r="JN112" s="80"/>
      <c r="JO112" s="80"/>
      <c r="JP112" s="80">
        <v>145</v>
      </c>
      <c r="JQ112" s="80"/>
      <c r="JR112" s="80"/>
      <c r="JS112" s="80"/>
      <c r="JT112" s="80"/>
      <c r="JU112" s="80"/>
      <c r="JV112" s="80"/>
      <c r="JW112" s="80"/>
      <c r="JX112" s="80"/>
      <c r="JY112" s="80"/>
      <c r="JZ112" s="80"/>
      <c r="KA112" s="80"/>
      <c r="KB112" s="80"/>
      <c r="KC112" s="80"/>
      <c r="KD112" s="80"/>
      <c r="KE112" s="80"/>
      <c r="KF112" s="80"/>
      <c r="KG112" s="80"/>
      <c r="KH112" s="80"/>
      <c r="KI112" s="80"/>
      <c r="KJ112" s="80"/>
      <c r="KK112" s="80"/>
      <c r="KL112" s="80"/>
      <c r="KM112" s="80"/>
      <c r="KN112" s="80"/>
      <c r="KO112" s="80"/>
      <c r="KP112" s="80"/>
      <c r="KQ112" s="80"/>
      <c r="KR112" s="80"/>
      <c r="KS112" s="80"/>
      <c r="KT112" s="80"/>
      <c r="KU112" s="80"/>
      <c r="KV112" s="80"/>
      <c r="KW112" s="80"/>
      <c r="KX112" s="80"/>
      <c r="KY112" s="80"/>
      <c r="KZ112" s="80"/>
      <c r="LA112" s="80"/>
      <c r="LB112" s="80"/>
      <c r="LC112" s="80"/>
      <c r="LD112" s="80"/>
      <c r="LE112" s="80"/>
      <c r="LF112" s="80"/>
      <c r="LG112" s="80">
        <v>14</v>
      </c>
      <c r="LH112" s="80"/>
      <c r="LI112" s="80"/>
      <c r="LJ112" s="80"/>
      <c r="LK112" s="80"/>
      <c r="LL112" s="80"/>
      <c r="LM112" s="80"/>
      <c r="LN112" s="80"/>
      <c r="LO112" s="80">
        <v>127</v>
      </c>
      <c r="LP112" s="80"/>
      <c r="LQ112" s="80"/>
      <c r="LR112" s="80"/>
      <c r="LS112" s="80"/>
      <c r="LT112" s="80"/>
      <c r="LU112" s="80"/>
      <c r="LV112" s="80"/>
      <c r="LW112" s="80"/>
      <c r="LX112" s="80"/>
      <c r="LY112" s="80"/>
      <c r="LZ112" s="80"/>
      <c r="MA112" s="80"/>
      <c r="MB112" s="80"/>
      <c r="MC112" s="80"/>
      <c r="MD112" s="80"/>
      <c r="ME112" s="80"/>
      <c r="MF112" s="80"/>
      <c r="MG112" s="80"/>
      <c r="MH112" s="80"/>
      <c r="MI112" s="80"/>
      <c r="MJ112" s="80"/>
      <c r="MK112" s="80"/>
      <c r="ML112" s="80"/>
      <c r="MM112" s="80"/>
      <c r="MN112" s="80"/>
      <c r="MO112" s="80"/>
      <c r="MP112" s="80"/>
      <c r="MQ112" s="80"/>
      <c r="MR112" s="80"/>
      <c r="MS112" s="80"/>
      <c r="MT112" s="80"/>
      <c r="MU112" s="80"/>
      <c r="MV112" s="80"/>
      <c r="MW112" s="80"/>
      <c r="MX112" s="80"/>
      <c r="MY112" s="80"/>
      <c r="MZ112" s="80"/>
      <c r="NA112" s="80"/>
      <c r="NB112" s="80"/>
      <c r="NC112" s="80"/>
      <c r="ND112" s="80"/>
      <c r="NE112" s="80"/>
      <c r="NF112" s="80"/>
      <c r="NG112" s="80"/>
      <c r="NH112" s="80"/>
      <c r="NI112" s="80"/>
      <c r="NJ112" s="80"/>
      <c r="NK112" s="80"/>
      <c r="NL112" s="80"/>
      <c r="NM112" s="80"/>
      <c r="NN112" s="80"/>
      <c r="NO112" s="80"/>
      <c r="NP112" s="80"/>
      <c r="NQ112" s="80"/>
      <c r="NR112" s="80"/>
      <c r="NS112" s="80"/>
      <c r="NT112" s="80"/>
      <c r="NU112" s="80"/>
      <c r="NV112" s="80"/>
      <c r="NW112" s="80"/>
      <c r="NX112" s="80">
        <v>0</v>
      </c>
      <c r="NY112" s="80"/>
      <c r="NZ112" s="80"/>
      <c r="OA112" s="80"/>
      <c r="OB112" s="79">
        <v>13390</v>
      </c>
    </row>
    <row r="113" spans="1:392" ht="13.15">
      <c r="A113" s="27">
        <v>333912</v>
      </c>
      <c r="B113" s="23" t="s">
        <v>237</v>
      </c>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v>8</v>
      </c>
      <c r="AE113" s="80"/>
      <c r="AF113" s="80"/>
      <c r="AG113" s="80"/>
      <c r="AH113" s="80"/>
      <c r="AI113" s="80"/>
      <c r="AJ113" s="80"/>
      <c r="AK113" s="80"/>
      <c r="AL113" s="80"/>
      <c r="AM113" s="80"/>
      <c r="AN113" s="80"/>
      <c r="AO113" s="80"/>
      <c r="AP113" s="80"/>
      <c r="AQ113" s="80"/>
      <c r="AR113" s="80"/>
      <c r="AS113" s="80"/>
      <c r="AT113" s="80"/>
      <c r="AU113" s="80"/>
      <c r="AV113" s="80"/>
      <c r="AW113" s="80"/>
      <c r="AX113" s="80"/>
      <c r="AY113" s="80"/>
      <c r="AZ113" s="80"/>
      <c r="BA113" s="80"/>
      <c r="BB113" s="80"/>
      <c r="BC113" s="80"/>
      <c r="BD113" s="80"/>
      <c r="BE113" s="80"/>
      <c r="BF113" s="80"/>
      <c r="BG113" s="80"/>
      <c r="BH113" s="80"/>
      <c r="BI113" s="80"/>
      <c r="BJ113" s="80"/>
      <c r="BK113" s="80"/>
      <c r="BL113" s="80"/>
      <c r="BM113" s="80"/>
      <c r="BN113" s="80"/>
      <c r="BO113" s="81"/>
      <c r="BP113" s="80"/>
      <c r="BQ113" s="80"/>
      <c r="BR113" s="80"/>
      <c r="BS113" s="80">
        <v>67</v>
      </c>
      <c r="BT113" s="80"/>
      <c r="BU113" s="80"/>
      <c r="BV113" s="80"/>
      <c r="BW113" s="80"/>
      <c r="BX113" s="80">
        <v>32</v>
      </c>
      <c r="BY113" s="80">
        <v>0</v>
      </c>
      <c r="BZ113" s="80"/>
      <c r="CA113" s="80"/>
      <c r="CB113" s="80"/>
      <c r="CC113" s="80"/>
      <c r="CD113" s="80"/>
      <c r="CE113" s="80"/>
      <c r="CF113" s="80"/>
      <c r="CG113" s="80">
        <v>26</v>
      </c>
      <c r="CH113" s="80"/>
      <c r="CI113" s="80"/>
      <c r="CJ113" s="80"/>
      <c r="CK113" s="80"/>
      <c r="CL113" s="80"/>
      <c r="CM113" s="80"/>
      <c r="CN113" s="80"/>
      <c r="CO113" s="80"/>
      <c r="CP113" s="80"/>
      <c r="CQ113" s="80"/>
      <c r="CR113" s="80"/>
      <c r="CS113" s="80"/>
      <c r="CT113" s="80"/>
      <c r="CU113" s="80"/>
      <c r="CV113" s="80">
        <v>16</v>
      </c>
      <c r="CW113" s="80"/>
      <c r="CX113" s="80"/>
      <c r="CY113" s="80">
        <v>30</v>
      </c>
      <c r="CZ113" s="80"/>
      <c r="DA113" s="80"/>
      <c r="DB113" s="80"/>
      <c r="DC113" s="80">
        <v>163</v>
      </c>
      <c r="DD113" s="80">
        <v>8780</v>
      </c>
      <c r="DE113" s="80"/>
      <c r="DF113" s="80">
        <v>2</v>
      </c>
      <c r="DG113" s="80"/>
      <c r="DH113" s="80"/>
      <c r="DI113" s="80"/>
      <c r="DJ113" s="80"/>
      <c r="DK113" s="80"/>
      <c r="DL113" s="80"/>
      <c r="DM113" s="80"/>
      <c r="DN113" s="80"/>
      <c r="DO113" s="80"/>
      <c r="DP113" s="80"/>
      <c r="DQ113" s="80"/>
      <c r="DR113" s="80"/>
      <c r="DS113" s="80"/>
      <c r="DT113" s="80"/>
      <c r="DU113" s="80"/>
      <c r="DV113" s="80"/>
      <c r="DW113" s="80"/>
      <c r="DX113" s="80"/>
      <c r="DY113" s="80"/>
      <c r="DZ113" s="80"/>
      <c r="EA113" s="80"/>
      <c r="EB113" s="80"/>
      <c r="EC113" s="80"/>
      <c r="ED113" s="80"/>
      <c r="EE113" s="80"/>
      <c r="EF113" s="80"/>
      <c r="EG113" s="80"/>
      <c r="EH113" s="80"/>
      <c r="EI113" s="80"/>
      <c r="EJ113" s="80"/>
      <c r="EK113" s="80"/>
      <c r="EL113" s="80">
        <v>28</v>
      </c>
      <c r="EM113" s="80">
        <v>21</v>
      </c>
      <c r="EN113" s="80"/>
      <c r="EO113" s="80"/>
      <c r="EP113" s="80"/>
      <c r="EQ113" s="80"/>
      <c r="ER113" s="80"/>
      <c r="ES113" s="80"/>
      <c r="ET113" s="80"/>
      <c r="EU113" s="80"/>
      <c r="EV113" s="80"/>
      <c r="EW113" s="80"/>
      <c r="EX113" s="80"/>
      <c r="EY113" s="80"/>
      <c r="EZ113" s="80"/>
      <c r="FA113" s="80"/>
      <c r="FB113" s="80"/>
      <c r="FC113" s="80"/>
      <c r="FD113" s="80"/>
      <c r="FE113" s="80"/>
      <c r="FF113" s="80"/>
      <c r="FG113" s="80"/>
      <c r="FH113" s="80"/>
      <c r="FI113" s="80"/>
      <c r="FJ113" s="80"/>
      <c r="FK113" s="80"/>
      <c r="FL113" s="80"/>
      <c r="FM113" s="80"/>
      <c r="FN113" s="80"/>
      <c r="FO113" s="80"/>
      <c r="FP113" s="80"/>
      <c r="FQ113" s="80"/>
      <c r="FR113" s="80"/>
      <c r="FS113" s="80"/>
      <c r="FT113" s="80"/>
      <c r="FU113" s="80"/>
      <c r="FV113" s="80"/>
      <c r="FW113" s="80"/>
      <c r="FX113" s="80"/>
      <c r="FY113" s="80"/>
      <c r="FZ113" s="80"/>
      <c r="GA113" s="80"/>
      <c r="GB113" s="80"/>
      <c r="GC113" s="80"/>
      <c r="GD113" s="80"/>
      <c r="GE113" s="80"/>
      <c r="GF113" s="80"/>
      <c r="GG113" s="80"/>
      <c r="GH113" s="80"/>
      <c r="GI113" s="80"/>
      <c r="GJ113" s="80"/>
      <c r="GK113" s="80"/>
      <c r="GL113" s="80"/>
      <c r="GM113" s="80"/>
      <c r="GN113" s="80"/>
      <c r="GO113" s="80"/>
      <c r="GP113" s="80"/>
      <c r="GQ113" s="80"/>
      <c r="GR113" s="80"/>
      <c r="GS113" s="80"/>
      <c r="GT113" s="80"/>
      <c r="GU113" s="80"/>
      <c r="GV113" s="80"/>
      <c r="GW113" s="80"/>
      <c r="GX113" s="80"/>
      <c r="GY113" s="80"/>
      <c r="GZ113" s="80"/>
      <c r="HA113" s="80"/>
      <c r="HB113" s="80"/>
      <c r="HC113" s="80"/>
      <c r="HD113" s="80"/>
      <c r="HE113" s="80"/>
      <c r="HF113" s="80"/>
      <c r="HG113" s="80"/>
      <c r="HH113" s="80"/>
      <c r="HI113" s="80"/>
      <c r="HJ113" s="80"/>
      <c r="HK113" s="80"/>
      <c r="HL113" s="80"/>
      <c r="HM113" s="80"/>
      <c r="HN113" s="80"/>
      <c r="HO113" s="80"/>
      <c r="HP113" s="80"/>
      <c r="HQ113" s="80"/>
      <c r="HR113" s="80"/>
      <c r="HS113" s="80"/>
      <c r="HT113" s="80"/>
      <c r="HU113" s="80"/>
      <c r="HV113" s="80"/>
      <c r="HW113" s="80"/>
      <c r="HX113" s="80"/>
      <c r="HY113" s="80"/>
      <c r="HZ113" s="80"/>
      <c r="IA113" s="80"/>
      <c r="IB113" s="80"/>
      <c r="IC113" s="80"/>
      <c r="ID113" s="80"/>
      <c r="IE113" s="80"/>
      <c r="IF113" s="80"/>
      <c r="IG113" s="80"/>
      <c r="IH113" s="80"/>
      <c r="II113" s="80"/>
      <c r="IJ113" s="80"/>
      <c r="IK113" s="80"/>
      <c r="IL113" s="80"/>
      <c r="IM113" s="80"/>
      <c r="IN113" s="80"/>
      <c r="IO113" s="80"/>
      <c r="IP113" s="80"/>
      <c r="IQ113" s="80"/>
      <c r="IR113" s="80"/>
      <c r="IS113" s="80"/>
      <c r="IT113" s="80"/>
      <c r="IU113" s="80"/>
      <c r="IV113" s="80"/>
      <c r="IW113" s="80"/>
      <c r="IX113" s="80"/>
      <c r="IY113" s="80"/>
      <c r="IZ113" s="80"/>
      <c r="JA113" s="80"/>
      <c r="JB113" s="80"/>
      <c r="JC113" s="80"/>
      <c r="JD113" s="80"/>
      <c r="JE113" s="80"/>
      <c r="JF113" s="80"/>
      <c r="JG113" s="80"/>
      <c r="JH113" s="80"/>
      <c r="JI113" s="80"/>
      <c r="JJ113" s="80"/>
      <c r="JK113" s="80"/>
      <c r="JL113" s="80"/>
      <c r="JM113" s="80"/>
      <c r="JN113" s="80"/>
      <c r="JO113" s="80"/>
      <c r="JP113" s="80">
        <v>120</v>
      </c>
      <c r="JQ113" s="80"/>
      <c r="JR113" s="80"/>
      <c r="JS113" s="80"/>
      <c r="JT113" s="80"/>
      <c r="JU113" s="80"/>
      <c r="JV113" s="80"/>
      <c r="JW113" s="80"/>
      <c r="JX113" s="80"/>
      <c r="JY113" s="80"/>
      <c r="JZ113" s="80"/>
      <c r="KA113" s="80"/>
      <c r="KB113" s="80"/>
      <c r="KC113" s="80"/>
      <c r="KD113" s="80"/>
      <c r="KE113" s="80"/>
      <c r="KF113" s="80"/>
      <c r="KG113" s="80"/>
      <c r="KH113" s="80"/>
      <c r="KI113" s="80"/>
      <c r="KJ113" s="80"/>
      <c r="KK113" s="80"/>
      <c r="KL113" s="80"/>
      <c r="KM113" s="80"/>
      <c r="KN113" s="80"/>
      <c r="KO113" s="80"/>
      <c r="KP113" s="80"/>
      <c r="KQ113" s="80"/>
      <c r="KR113" s="80"/>
      <c r="KS113" s="80"/>
      <c r="KT113" s="80"/>
      <c r="KU113" s="80"/>
      <c r="KV113" s="80"/>
      <c r="KW113" s="80"/>
      <c r="KX113" s="80"/>
      <c r="KY113" s="80"/>
      <c r="KZ113" s="80"/>
      <c r="LA113" s="80"/>
      <c r="LB113" s="80"/>
      <c r="LC113" s="80"/>
      <c r="LD113" s="80"/>
      <c r="LE113" s="80"/>
      <c r="LF113" s="80"/>
      <c r="LG113" s="80">
        <v>9</v>
      </c>
      <c r="LH113" s="80"/>
      <c r="LI113" s="80"/>
      <c r="LJ113" s="80"/>
      <c r="LK113" s="80"/>
      <c r="LL113" s="80"/>
      <c r="LM113" s="80"/>
      <c r="LN113" s="80"/>
      <c r="LO113" s="80">
        <v>87</v>
      </c>
      <c r="LP113" s="80"/>
      <c r="LQ113" s="80"/>
      <c r="LR113" s="80"/>
      <c r="LS113" s="80"/>
      <c r="LT113" s="80"/>
      <c r="LU113" s="80"/>
      <c r="LV113" s="80"/>
      <c r="LW113" s="80"/>
      <c r="LX113" s="80"/>
      <c r="LY113" s="80"/>
      <c r="LZ113" s="80"/>
      <c r="MA113" s="80"/>
      <c r="MB113" s="80"/>
      <c r="MC113" s="80"/>
      <c r="MD113" s="80"/>
      <c r="ME113" s="80"/>
      <c r="MF113" s="80"/>
      <c r="MG113" s="80"/>
      <c r="MH113" s="80"/>
      <c r="MI113" s="80"/>
      <c r="MJ113" s="80"/>
      <c r="MK113" s="80"/>
      <c r="ML113" s="80"/>
      <c r="MM113" s="80"/>
      <c r="MN113" s="80"/>
      <c r="MO113" s="80"/>
      <c r="MP113" s="80"/>
      <c r="MQ113" s="80"/>
      <c r="MR113" s="80"/>
      <c r="MS113" s="80"/>
      <c r="MT113" s="80"/>
      <c r="MU113" s="80"/>
      <c r="MV113" s="80"/>
      <c r="MW113" s="80"/>
      <c r="MX113" s="80"/>
      <c r="MY113" s="80"/>
      <c r="MZ113" s="80"/>
      <c r="NA113" s="80"/>
      <c r="NB113" s="80"/>
      <c r="NC113" s="80"/>
      <c r="ND113" s="80"/>
      <c r="NE113" s="80"/>
      <c r="NF113" s="80"/>
      <c r="NG113" s="80"/>
      <c r="NH113" s="80"/>
      <c r="NI113" s="80"/>
      <c r="NJ113" s="80"/>
      <c r="NK113" s="80"/>
      <c r="NL113" s="80"/>
      <c r="NM113" s="80"/>
      <c r="NN113" s="80"/>
      <c r="NO113" s="80"/>
      <c r="NP113" s="80"/>
      <c r="NQ113" s="80"/>
      <c r="NR113" s="80"/>
      <c r="NS113" s="80"/>
      <c r="NT113" s="80"/>
      <c r="NU113" s="80"/>
      <c r="NV113" s="80"/>
      <c r="NW113" s="80"/>
      <c r="NX113" s="80">
        <v>0</v>
      </c>
      <c r="NY113" s="80"/>
      <c r="NZ113" s="80"/>
      <c r="OA113" s="80"/>
      <c r="OB113" s="79">
        <v>9389</v>
      </c>
    </row>
    <row r="114" spans="1:392" ht="13.15">
      <c r="A114" s="27">
        <v>333920</v>
      </c>
      <c r="B114" s="23" t="s">
        <v>238</v>
      </c>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v>22</v>
      </c>
      <c r="AE114" s="80"/>
      <c r="AF114" s="80"/>
      <c r="AG114" s="80"/>
      <c r="AH114" s="80"/>
      <c r="AI114" s="80"/>
      <c r="AJ114" s="80"/>
      <c r="AK114" s="80"/>
      <c r="AL114" s="80"/>
      <c r="AM114" s="80"/>
      <c r="AN114" s="80"/>
      <c r="AO114" s="80"/>
      <c r="AP114" s="80"/>
      <c r="AQ114" s="80"/>
      <c r="AR114" s="80"/>
      <c r="AS114" s="80"/>
      <c r="AT114" s="80"/>
      <c r="AU114" s="80"/>
      <c r="AV114" s="80"/>
      <c r="AW114" s="80"/>
      <c r="AX114" s="80"/>
      <c r="AY114" s="80"/>
      <c r="AZ114" s="80"/>
      <c r="BA114" s="80"/>
      <c r="BB114" s="80"/>
      <c r="BC114" s="80"/>
      <c r="BD114" s="80"/>
      <c r="BE114" s="80"/>
      <c r="BF114" s="80"/>
      <c r="BG114" s="80"/>
      <c r="BH114" s="80"/>
      <c r="BI114" s="80"/>
      <c r="BJ114" s="80"/>
      <c r="BK114" s="80"/>
      <c r="BL114" s="80"/>
      <c r="BM114" s="80"/>
      <c r="BN114" s="80"/>
      <c r="BO114" s="81"/>
      <c r="BP114" s="80"/>
      <c r="BQ114" s="80">
        <v>91</v>
      </c>
      <c r="BR114" s="80"/>
      <c r="BS114" s="80"/>
      <c r="BT114" s="80"/>
      <c r="BU114" s="80"/>
      <c r="BV114" s="80"/>
      <c r="BW114" s="80"/>
      <c r="BX114" s="80">
        <v>35</v>
      </c>
      <c r="BY114" s="80"/>
      <c r="BZ114" s="80"/>
      <c r="CA114" s="80">
        <v>62</v>
      </c>
      <c r="CB114" s="80"/>
      <c r="CC114" s="80"/>
      <c r="CD114" s="80"/>
      <c r="CE114" s="80"/>
      <c r="CF114" s="80"/>
      <c r="CG114" s="80">
        <v>182</v>
      </c>
      <c r="CH114" s="80"/>
      <c r="CI114" s="80">
        <v>72</v>
      </c>
      <c r="CJ114" s="80">
        <v>127</v>
      </c>
      <c r="CK114" s="80">
        <v>205</v>
      </c>
      <c r="CL114" s="80"/>
      <c r="CM114" s="80"/>
      <c r="CN114" s="80">
        <v>51</v>
      </c>
      <c r="CO114" s="80"/>
      <c r="CP114" s="80"/>
      <c r="CQ114" s="80"/>
      <c r="CR114" s="80">
        <v>19</v>
      </c>
      <c r="CS114" s="80"/>
      <c r="CT114" s="80">
        <v>68</v>
      </c>
      <c r="CU114" s="80"/>
      <c r="CV114" s="80"/>
      <c r="CW114" s="80"/>
      <c r="CX114" s="80"/>
      <c r="CY114" s="80"/>
      <c r="CZ114" s="80"/>
      <c r="DA114" s="80"/>
      <c r="DB114" s="80">
        <v>18</v>
      </c>
      <c r="DC114" s="80"/>
      <c r="DD114" s="80">
        <v>12</v>
      </c>
      <c r="DE114" s="80">
        <v>25166</v>
      </c>
      <c r="DF114" s="80">
        <v>14</v>
      </c>
      <c r="DG114" s="80">
        <v>31</v>
      </c>
      <c r="DH114" s="80">
        <v>7</v>
      </c>
      <c r="DI114" s="80"/>
      <c r="DJ114" s="80">
        <v>11</v>
      </c>
      <c r="DK114" s="80"/>
      <c r="DL114" s="80"/>
      <c r="DM114" s="80"/>
      <c r="DN114" s="80"/>
      <c r="DO114" s="80"/>
      <c r="DP114" s="80"/>
      <c r="DQ114" s="80"/>
      <c r="DR114" s="80"/>
      <c r="DS114" s="80"/>
      <c r="DT114" s="80"/>
      <c r="DU114" s="80"/>
      <c r="DV114" s="80"/>
      <c r="DW114" s="80"/>
      <c r="DX114" s="80"/>
      <c r="DY114" s="80"/>
      <c r="DZ114" s="80"/>
      <c r="EA114" s="80"/>
      <c r="EB114" s="80"/>
      <c r="EC114" s="80"/>
      <c r="ED114" s="80"/>
      <c r="EE114" s="80"/>
      <c r="EF114" s="80"/>
      <c r="EG114" s="80"/>
      <c r="EH114" s="80"/>
      <c r="EI114" s="80"/>
      <c r="EJ114" s="80"/>
      <c r="EK114" s="80"/>
      <c r="EL114" s="80"/>
      <c r="EM114" s="80"/>
      <c r="EN114" s="80"/>
      <c r="EO114" s="80">
        <v>17</v>
      </c>
      <c r="EP114" s="80"/>
      <c r="EQ114" s="80"/>
      <c r="ER114" s="80"/>
      <c r="ES114" s="80"/>
      <c r="ET114" s="80"/>
      <c r="EU114" s="80"/>
      <c r="EV114" s="80"/>
      <c r="EW114" s="80">
        <v>5</v>
      </c>
      <c r="EX114" s="80">
        <v>19</v>
      </c>
      <c r="EY114" s="80">
        <v>3</v>
      </c>
      <c r="EZ114" s="80">
        <v>7</v>
      </c>
      <c r="FA114" s="80"/>
      <c r="FB114" s="80">
        <v>39</v>
      </c>
      <c r="FC114" s="80"/>
      <c r="FD114" s="80">
        <v>2</v>
      </c>
      <c r="FE114" s="80">
        <v>3</v>
      </c>
      <c r="FF114" s="80">
        <v>6</v>
      </c>
      <c r="FG114" s="80"/>
      <c r="FH114" s="80"/>
      <c r="FI114" s="80">
        <v>103</v>
      </c>
      <c r="FJ114" s="80"/>
      <c r="FK114" s="80"/>
      <c r="FL114" s="80"/>
      <c r="FM114" s="80"/>
      <c r="FN114" s="80"/>
      <c r="FO114" s="80"/>
      <c r="FP114" s="80"/>
      <c r="FQ114" s="80"/>
      <c r="FR114" s="80"/>
      <c r="FS114" s="80"/>
      <c r="FT114" s="80"/>
      <c r="FU114" s="80"/>
      <c r="FV114" s="80"/>
      <c r="FW114" s="80"/>
      <c r="FX114" s="80"/>
      <c r="FY114" s="80"/>
      <c r="FZ114" s="80"/>
      <c r="GA114" s="80">
        <v>25</v>
      </c>
      <c r="GB114" s="80"/>
      <c r="GC114" s="80"/>
      <c r="GD114" s="80"/>
      <c r="GE114" s="80"/>
      <c r="GF114" s="80"/>
      <c r="GG114" s="80"/>
      <c r="GH114" s="80"/>
      <c r="GI114" s="80"/>
      <c r="GJ114" s="80"/>
      <c r="GK114" s="80"/>
      <c r="GL114" s="80">
        <v>12</v>
      </c>
      <c r="GM114" s="80">
        <v>89</v>
      </c>
      <c r="GN114" s="80"/>
      <c r="GO114" s="80"/>
      <c r="GP114" s="80"/>
      <c r="GQ114" s="80"/>
      <c r="GR114" s="80"/>
      <c r="GS114" s="80"/>
      <c r="GT114" s="80"/>
      <c r="GU114" s="80"/>
      <c r="GV114" s="80"/>
      <c r="GW114" s="80"/>
      <c r="GX114" s="80"/>
      <c r="GY114" s="80"/>
      <c r="GZ114" s="80"/>
      <c r="HA114" s="80"/>
      <c r="HB114" s="80"/>
      <c r="HC114" s="80"/>
      <c r="HD114" s="80"/>
      <c r="HE114" s="80"/>
      <c r="HF114" s="80"/>
      <c r="HG114" s="80"/>
      <c r="HH114" s="80"/>
      <c r="HI114" s="80"/>
      <c r="HJ114" s="80"/>
      <c r="HK114" s="80"/>
      <c r="HL114" s="80"/>
      <c r="HM114" s="80"/>
      <c r="HN114" s="80"/>
      <c r="HO114" s="80"/>
      <c r="HP114" s="80"/>
      <c r="HQ114" s="80"/>
      <c r="HR114" s="80"/>
      <c r="HS114" s="80"/>
      <c r="HT114" s="80"/>
      <c r="HU114" s="80"/>
      <c r="HV114" s="80"/>
      <c r="HW114" s="80"/>
      <c r="HX114" s="80"/>
      <c r="HY114" s="80"/>
      <c r="HZ114" s="80"/>
      <c r="IA114" s="80"/>
      <c r="IB114" s="80"/>
      <c r="IC114" s="80"/>
      <c r="ID114" s="80"/>
      <c r="IE114" s="80"/>
      <c r="IF114" s="80"/>
      <c r="IG114" s="80"/>
      <c r="IH114" s="80"/>
      <c r="II114" s="80"/>
      <c r="IJ114" s="80"/>
      <c r="IK114" s="80"/>
      <c r="IL114" s="80"/>
      <c r="IM114" s="80"/>
      <c r="IN114" s="80"/>
      <c r="IO114" s="80"/>
      <c r="IP114" s="80"/>
      <c r="IQ114" s="80"/>
      <c r="IR114" s="80"/>
      <c r="IS114" s="80"/>
      <c r="IT114" s="80"/>
      <c r="IU114" s="80"/>
      <c r="IV114" s="80"/>
      <c r="IW114" s="80"/>
      <c r="IX114" s="80"/>
      <c r="IY114" s="80"/>
      <c r="IZ114" s="80"/>
      <c r="JA114" s="80"/>
      <c r="JB114" s="80"/>
      <c r="JC114" s="80"/>
      <c r="JD114" s="80"/>
      <c r="JE114" s="80"/>
      <c r="JF114" s="80"/>
      <c r="JG114" s="80"/>
      <c r="JH114" s="80"/>
      <c r="JI114" s="80"/>
      <c r="JJ114" s="80"/>
      <c r="JK114" s="80"/>
      <c r="JL114" s="80"/>
      <c r="JM114" s="80"/>
      <c r="JN114" s="80">
        <v>16</v>
      </c>
      <c r="JO114" s="80"/>
      <c r="JP114" s="80">
        <v>337</v>
      </c>
      <c r="JQ114" s="80"/>
      <c r="JR114" s="80"/>
      <c r="JS114" s="80"/>
      <c r="JT114" s="80"/>
      <c r="JU114" s="80"/>
      <c r="JV114" s="80"/>
      <c r="JW114" s="80"/>
      <c r="JX114" s="80"/>
      <c r="JY114" s="80"/>
      <c r="JZ114" s="80"/>
      <c r="KA114" s="80"/>
      <c r="KB114" s="80"/>
      <c r="KC114" s="80"/>
      <c r="KD114" s="80"/>
      <c r="KE114" s="80"/>
      <c r="KF114" s="80"/>
      <c r="KG114" s="80"/>
      <c r="KH114" s="80"/>
      <c r="KI114" s="80"/>
      <c r="KJ114" s="80"/>
      <c r="KK114" s="80"/>
      <c r="KL114" s="80"/>
      <c r="KM114" s="80"/>
      <c r="KN114" s="80"/>
      <c r="KO114" s="80"/>
      <c r="KP114" s="80"/>
      <c r="KQ114" s="80"/>
      <c r="KR114" s="80"/>
      <c r="KS114" s="80"/>
      <c r="KT114" s="80"/>
      <c r="KU114" s="80"/>
      <c r="KV114" s="80"/>
      <c r="KW114" s="80"/>
      <c r="KX114" s="80"/>
      <c r="KY114" s="80"/>
      <c r="KZ114" s="80"/>
      <c r="LA114" s="80"/>
      <c r="LB114" s="80"/>
      <c r="LC114" s="80"/>
      <c r="LD114" s="80"/>
      <c r="LE114" s="80"/>
      <c r="LF114" s="80"/>
      <c r="LG114" s="80">
        <v>33</v>
      </c>
      <c r="LH114" s="80"/>
      <c r="LI114" s="80"/>
      <c r="LJ114" s="80"/>
      <c r="LK114" s="80"/>
      <c r="LL114" s="80"/>
      <c r="LM114" s="80"/>
      <c r="LN114" s="80"/>
      <c r="LO114" s="80">
        <v>311</v>
      </c>
      <c r="LP114" s="80">
        <v>0</v>
      </c>
      <c r="LQ114" s="80"/>
      <c r="LR114" s="80"/>
      <c r="LS114" s="80"/>
      <c r="LT114" s="80"/>
      <c r="LU114" s="80"/>
      <c r="LV114" s="80"/>
      <c r="LW114" s="80"/>
      <c r="LX114" s="80"/>
      <c r="LY114" s="80"/>
      <c r="LZ114" s="80"/>
      <c r="MA114" s="80"/>
      <c r="MB114" s="80"/>
      <c r="MC114" s="80"/>
      <c r="MD114" s="80"/>
      <c r="ME114" s="80"/>
      <c r="MF114" s="80"/>
      <c r="MG114" s="80"/>
      <c r="MH114" s="80"/>
      <c r="MI114" s="80"/>
      <c r="MJ114" s="80"/>
      <c r="MK114" s="80"/>
      <c r="ML114" s="80"/>
      <c r="MM114" s="80"/>
      <c r="MN114" s="80"/>
      <c r="MO114" s="80"/>
      <c r="MP114" s="80"/>
      <c r="MQ114" s="80"/>
      <c r="MR114" s="80"/>
      <c r="MS114" s="80"/>
      <c r="MT114" s="80"/>
      <c r="MU114" s="80"/>
      <c r="MV114" s="80"/>
      <c r="MW114" s="80"/>
      <c r="MX114" s="80"/>
      <c r="MY114" s="80"/>
      <c r="MZ114" s="80"/>
      <c r="NA114" s="80"/>
      <c r="NB114" s="80"/>
      <c r="NC114" s="80"/>
      <c r="ND114" s="80"/>
      <c r="NE114" s="80"/>
      <c r="NF114" s="80"/>
      <c r="NG114" s="80"/>
      <c r="NH114" s="80"/>
      <c r="NI114" s="80"/>
      <c r="NJ114" s="80"/>
      <c r="NK114" s="80"/>
      <c r="NL114" s="80"/>
      <c r="NM114" s="80"/>
      <c r="NN114" s="80"/>
      <c r="NO114" s="80"/>
      <c r="NP114" s="80"/>
      <c r="NQ114" s="80"/>
      <c r="NR114" s="80"/>
      <c r="NS114" s="80"/>
      <c r="NT114" s="80"/>
      <c r="NU114" s="80"/>
      <c r="NV114" s="80"/>
      <c r="NW114" s="80"/>
      <c r="NX114" s="80">
        <v>0</v>
      </c>
      <c r="NY114" s="80"/>
      <c r="NZ114" s="80"/>
      <c r="OA114" s="80"/>
      <c r="OB114" s="79">
        <v>27223</v>
      </c>
    </row>
    <row r="115" spans="1:392" ht="13.15">
      <c r="A115" s="27">
        <v>333991</v>
      </c>
      <c r="B115" s="23" t="s">
        <v>239</v>
      </c>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v>2</v>
      </c>
      <c r="AE115" s="80"/>
      <c r="AF115" s="80"/>
      <c r="AG115" s="80"/>
      <c r="AH115" s="80"/>
      <c r="AI115" s="80"/>
      <c r="AJ115" s="80"/>
      <c r="AK115" s="80"/>
      <c r="AL115" s="80"/>
      <c r="AM115" s="80"/>
      <c r="AN115" s="80"/>
      <c r="AO115" s="80"/>
      <c r="AP115" s="80"/>
      <c r="AQ115" s="80"/>
      <c r="AR115" s="80"/>
      <c r="AS115" s="80"/>
      <c r="AT115" s="80"/>
      <c r="AU115" s="80"/>
      <c r="AV115" s="80"/>
      <c r="AW115" s="80"/>
      <c r="AX115" s="80"/>
      <c r="AY115" s="80"/>
      <c r="AZ115" s="80"/>
      <c r="BA115" s="80"/>
      <c r="BB115" s="80"/>
      <c r="BC115" s="80"/>
      <c r="BD115" s="80"/>
      <c r="BE115" s="80"/>
      <c r="BF115" s="80"/>
      <c r="BG115" s="80"/>
      <c r="BH115" s="80"/>
      <c r="BI115" s="80"/>
      <c r="BJ115" s="80">
        <v>2</v>
      </c>
      <c r="BK115" s="80"/>
      <c r="BL115" s="80"/>
      <c r="BM115" s="80"/>
      <c r="BN115" s="80"/>
      <c r="BO115" s="81"/>
      <c r="BP115" s="80">
        <v>24</v>
      </c>
      <c r="BQ115" s="80"/>
      <c r="BR115" s="80"/>
      <c r="BS115" s="80"/>
      <c r="BT115" s="80"/>
      <c r="BU115" s="80"/>
      <c r="BV115" s="80"/>
      <c r="BW115" s="80">
        <v>15</v>
      </c>
      <c r="BX115" s="80"/>
      <c r="BY115" s="80"/>
      <c r="BZ115" s="80"/>
      <c r="CA115" s="80"/>
      <c r="CB115" s="80"/>
      <c r="CC115" s="80"/>
      <c r="CD115" s="80"/>
      <c r="CE115" s="80"/>
      <c r="CF115" s="80"/>
      <c r="CG115" s="80"/>
      <c r="CH115" s="80">
        <v>5</v>
      </c>
      <c r="CI115" s="80"/>
      <c r="CJ115" s="80"/>
      <c r="CK115" s="80"/>
      <c r="CL115" s="80"/>
      <c r="CM115" s="80"/>
      <c r="CN115" s="80">
        <v>39</v>
      </c>
      <c r="CO115" s="80"/>
      <c r="CP115" s="80"/>
      <c r="CQ115" s="80"/>
      <c r="CR115" s="80"/>
      <c r="CS115" s="80"/>
      <c r="CT115" s="80"/>
      <c r="CU115" s="80"/>
      <c r="CV115" s="80"/>
      <c r="CW115" s="80"/>
      <c r="CX115" s="80">
        <v>2</v>
      </c>
      <c r="CY115" s="80"/>
      <c r="CZ115" s="80"/>
      <c r="DA115" s="80"/>
      <c r="DB115" s="80"/>
      <c r="DC115" s="80"/>
      <c r="DD115" s="80">
        <v>3</v>
      </c>
      <c r="DE115" s="80"/>
      <c r="DF115" s="80">
        <v>2228</v>
      </c>
      <c r="DG115" s="80"/>
      <c r="DH115" s="80"/>
      <c r="DI115" s="80"/>
      <c r="DJ115" s="80">
        <v>3</v>
      </c>
      <c r="DK115" s="80"/>
      <c r="DL115" s="80"/>
      <c r="DM115" s="80"/>
      <c r="DN115" s="80"/>
      <c r="DO115" s="80"/>
      <c r="DP115" s="80"/>
      <c r="DQ115" s="80"/>
      <c r="DR115" s="80"/>
      <c r="DS115" s="80"/>
      <c r="DT115" s="80"/>
      <c r="DU115" s="80"/>
      <c r="DV115" s="80"/>
      <c r="DW115" s="80"/>
      <c r="DX115" s="80"/>
      <c r="DY115" s="80"/>
      <c r="DZ115" s="80"/>
      <c r="EA115" s="80"/>
      <c r="EB115" s="80"/>
      <c r="EC115" s="80"/>
      <c r="ED115" s="80"/>
      <c r="EE115" s="80"/>
      <c r="EF115" s="80">
        <v>8</v>
      </c>
      <c r="EG115" s="80"/>
      <c r="EH115" s="80"/>
      <c r="EI115" s="80"/>
      <c r="EJ115" s="80"/>
      <c r="EK115" s="80"/>
      <c r="EL115" s="80"/>
      <c r="EM115" s="80">
        <v>11</v>
      </c>
      <c r="EN115" s="80"/>
      <c r="EO115" s="80"/>
      <c r="EP115" s="80"/>
      <c r="EQ115" s="80"/>
      <c r="ER115" s="80"/>
      <c r="ES115" s="80"/>
      <c r="ET115" s="80"/>
      <c r="EU115" s="80">
        <v>11</v>
      </c>
      <c r="EV115" s="80"/>
      <c r="EW115" s="80"/>
      <c r="EX115" s="80"/>
      <c r="EY115" s="80"/>
      <c r="EZ115" s="80"/>
      <c r="FA115" s="80"/>
      <c r="FB115" s="80"/>
      <c r="FC115" s="80"/>
      <c r="FD115" s="80"/>
      <c r="FE115" s="80"/>
      <c r="FF115" s="80"/>
      <c r="FG115" s="80"/>
      <c r="FH115" s="80"/>
      <c r="FI115" s="80"/>
      <c r="FJ115" s="80"/>
      <c r="FK115" s="80"/>
      <c r="FL115" s="80"/>
      <c r="FM115" s="80"/>
      <c r="FN115" s="80"/>
      <c r="FO115" s="80"/>
      <c r="FP115" s="80"/>
      <c r="FQ115" s="80"/>
      <c r="FR115" s="80"/>
      <c r="FS115" s="80"/>
      <c r="FT115" s="80"/>
      <c r="FU115" s="80"/>
      <c r="FV115" s="80"/>
      <c r="FW115" s="80"/>
      <c r="FX115" s="80"/>
      <c r="FY115" s="80"/>
      <c r="FZ115" s="80"/>
      <c r="GA115" s="80"/>
      <c r="GB115" s="80"/>
      <c r="GC115" s="80"/>
      <c r="GD115" s="80"/>
      <c r="GE115" s="80"/>
      <c r="GF115" s="80"/>
      <c r="GG115" s="80"/>
      <c r="GH115" s="80"/>
      <c r="GI115" s="80"/>
      <c r="GJ115" s="80"/>
      <c r="GK115" s="80"/>
      <c r="GL115" s="80"/>
      <c r="GM115" s="80"/>
      <c r="GN115" s="80"/>
      <c r="GO115" s="80"/>
      <c r="GP115" s="80"/>
      <c r="GQ115" s="80"/>
      <c r="GR115" s="80"/>
      <c r="GS115" s="80"/>
      <c r="GT115" s="80"/>
      <c r="GU115" s="80"/>
      <c r="GV115" s="80"/>
      <c r="GW115" s="80"/>
      <c r="GX115" s="80"/>
      <c r="GY115" s="80"/>
      <c r="GZ115" s="80"/>
      <c r="HA115" s="80"/>
      <c r="HB115" s="80"/>
      <c r="HC115" s="80"/>
      <c r="HD115" s="80"/>
      <c r="HE115" s="80"/>
      <c r="HF115" s="80"/>
      <c r="HG115" s="80"/>
      <c r="HH115" s="80"/>
      <c r="HI115" s="80"/>
      <c r="HJ115" s="80"/>
      <c r="HK115" s="80"/>
      <c r="HL115" s="80"/>
      <c r="HM115" s="80"/>
      <c r="HN115" s="80"/>
      <c r="HO115" s="80"/>
      <c r="HP115" s="80"/>
      <c r="HQ115" s="80"/>
      <c r="HR115" s="80"/>
      <c r="HS115" s="80"/>
      <c r="HT115" s="80"/>
      <c r="HU115" s="80"/>
      <c r="HV115" s="80"/>
      <c r="HW115" s="80"/>
      <c r="HX115" s="80"/>
      <c r="HY115" s="80"/>
      <c r="HZ115" s="80"/>
      <c r="IA115" s="80"/>
      <c r="IB115" s="80"/>
      <c r="IC115" s="80"/>
      <c r="ID115" s="80"/>
      <c r="IE115" s="80"/>
      <c r="IF115" s="80"/>
      <c r="IG115" s="80"/>
      <c r="IH115" s="80"/>
      <c r="II115" s="80"/>
      <c r="IJ115" s="80"/>
      <c r="IK115" s="80"/>
      <c r="IL115" s="80"/>
      <c r="IM115" s="80"/>
      <c r="IN115" s="80"/>
      <c r="IO115" s="80"/>
      <c r="IP115" s="80"/>
      <c r="IQ115" s="80"/>
      <c r="IR115" s="80"/>
      <c r="IS115" s="80"/>
      <c r="IT115" s="80"/>
      <c r="IU115" s="80"/>
      <c r="IV115" s="80"/>
      <c r="IW115" s="80"/>
      <c r="IX115" s="80"/>
      <c r="IY115" s="80"/>
      <c r="IZ115" s="80"/>
      <c r="JA115" s="80"/>
      <c r="JB115" s="80"/>
      <c r="JC115" s="80"/>
      <c r="JD115" s="80"/>
      <c r="JE115" s="80"/>
      <c r="JF115" s="80"/>
      <c r="JG115" s="80"/>
      <c r="JH115" s="80"/>
      <c r="JI115" s="80"/>
      <c r="JJ115" s="80"/>
      <c r="JK115" s="80"/>
      <c r="JL115" s="80"/>
      <c r="JM115" s="80"/>
      <c r="JN115" s="80"/>
      <c r="JO115" s="80"/>
      <c r="JP115" s="80">
        <v>130</v>
      </c>
      <c r="JQ115" s="80"/>
      <c r="JR115" s="80"/>
      <c r="JS115" s="80"/>
      <c r="JT115" s="80"/>
      <c r="JU115" s="80"/>
      <c r="JV115" s="80"/>
      <c r="JW115" s="80"/>
      <c r="JX115" s="80"/>
      <c r="JY115" s="80"/>
      <c r="JZ115" s="80"/>
      <c r="KA115" s="80"/>
      <c r="KB115" s="80"/>
      <c r="KC115" s="80"/>
      <c r="KD115" s="80"/>
      <c r="KE115" s="80"/>
      <c r="KF115" s="80"/>
      <c r="KG115" s="80"/>
      <c r="KH115" s="80"/>
      <c r="KI115" s="80"/>
      <c r="KJ115" s="80"/>
      <c r="KK115" s="80"/>
      <c r="KL115" s="80"/>
      <c r="KM115" s="80"/>
      <c r="KN115" s="80"/>
      <c r="KO115" s="80"/>
      <c r="KP115" s="80"/>
      <c r="KQ115" s="80"/>
      <c r="KR115" s="80"/>
      <c r="KS115" s="80"/>
      <c r="KT115" s="80"/>
      <c r="KU115" s="80"/>
      <c r="KV115" s="80"/>
      <c r="KW115" s="80"/>
      <c r="KX115" s="80"/>
      <c r="KY115" s="80"/>
      <c r="KZ115" s="80"/>
      <c r="LA115" s="80"/>
      <c r="LB115" s="80"/>
      <c r="LC115" s="80"/>
      <c r="LD115" s="80"/>
      <c r="LE115" s="80"/>
      <c r="LF115" s="80"/>
      <c r="LG115" s="80">
        <v>4</v>
      </c>
      <c r="LH115" s="80"/>
      <c r="LI115" s="80"/>
      <c r="LJ115" s="80"/>
      <c r="LK115" s="80"/>
      <c r="LL115" s="80"/>
      <c r="LM115" s="80"/>
      <c r="LN115" s="80"/>
      <c r="LO115" s="80">
        <v>41</v>
      </c>
      <c r="LP115" s="80"/>
      <c r="LQ115" s="80"/>
      <c r="LR115" s="80"/>
      <c r="LS115" s="80"/>
      <c r="LT115" s="80"/>
      <c r="LU115" s="80"/>
      <c r="LV115" s="80"/>
      <c r="LW115" s="80"/>
      <c r="LX115" s="80"/>
      <c r="LY115" s="80"/>
      <c r="LZ115" s="80"/>
      <c r="MA115" s="80"/>
      <c r="MB115" s="80"/>
      <c r="MC115" s="80"/>
      <c r="MD115" s="80"/>
      <c r="ME115" s="80"/>
      <c r="MF115" s="80"/>
      <c r="MG115" s="80"/>
      <c r="MH115" s="80"/>
      <c r="MI115" s="80"/>
      <c r="MJ115" s="80"/>
      <c r="MK115" s="80"/>
      <c r="ML115" s="80"/>
      <c r="MM115" s="80"/>
      <c r="MN115" s="80"/>
      <c r="MO115" s="80"/>
      <c r="MP115" s="80"/>
      <c r="MQ115" s="80"/>
      <c r="MR115" s="80"/>
      <c r="MS115" s="80"/>
      <c r="MT115" s="80"/>
      <c r="MU115" s="80"/>
      <c r="MV115" s="80"/>
      <c r="MW115" s="80"/>
      <c r="MX115" s="80"/>
      <c r="MY115" s="80"/>
      <c r="MZ115" s="80"/>
      <c r="NA115" s="80"/>
      <c r="NB115" s="80"/>
      <c r="NC115" s="80"/>
      <c r="ND115" s="80"/>
      <c r="NE115" s="80"/>
      <c r="NF115" s="80"/>
      <c r="NG115" s="80"/>
      <c r="NH115" s="80"/>
      <c r="NI115" s="80"/>
      <c r="NJ115" s="80"/>
      <c r="NK115" s="80"/>
      <c r="NL115" s="80"/>
      <c r="NM115" s="80"/>
      <c r="NN115" s="80"/>
      <c r="NO115" s="80"/>
      <c r="NP115" s="80"/>
      <c r="NQ115" s="80"/>
      <c r="NR115" s="80"/>
      <c r="NS115" s="80"/>
      <c r="NT115" s="80"/>
      <c r="NU115" s="80"/>
      <c r="NV115" s="80"/>
      <c r="NW115" s="80"/>
      <c r="NX115" s="80">
        <v>1</v>
      </c>
      <c r="NY115" s="80"/>
      <c r="NZ115" s="80"/>
      <c r="OA115" s="80"/>
      <c r="OB115" s="79">
        <v>2529</v>
      </c>
    </row>
    <row r="116" spans="1:392" ht="13.15">
      <c r="A116" s="27" t="s">
        <v>241</v>
      </c>
      <c r="B116" s="23" t="s">
        <v>240</v>
      </c>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v>48</v>
      </c>
      <c r="AE116" s="80"/>
      <c r="AF116" s="80"/>
      <c r="AG116" s="80"/>
      <c r="AH116" s="80"/>
      <c r="AI116" s="80"/>
      <c r="AJ116" s="80"/>
      <c r="AK116" s="80"/>
      <c r="AL116" s="80"/>
      <c r="AM116" s="80"/>
      <c r="AN116" s="80"/>
      <c r="AO116" s="80"/>
      <c r="AP116" s="80"/>
      <c r="AQ116" s="80"/>
      <c r="AR116" s="80"/>
      <c r="AS116" s="80"/>
      <c r="AT116" s="80"/>
      <c r="AU116" s="80"/>
      <c r="AV116" s="80"/>
      <c r="AW116" s="80"/>
      <c r="AX116" s="80"/>
      <c r="AY116" s="80"/>
      <c r="AZ116" s="80"/>
      <c r="BA116" s="80"/>
      <c r="BB116" s="80"/>
      <c r="BC116" s="80"/>
      <c r="BD116" s="80"/>
      <c r="BE116" s="80"/>
      <c r="BF116" s="80"/>
      <c r="BG116" s="80"/>
      <c r="BH116" s="80">
        <v>9</v>
      </c>
      <c r="BI116" s="80"/>
      <c r="BJ116" s="80">
        <v>2</v>
      </c>
      <c r="BK116" s="80"/>
      <c r="BL116" s="80">
        <v>4</v>
      </c>
      <c r="BM116" s="80"/>
      <c r="BN116" s="80"/>
      <c r="BO116" s="81"/>
      <c r="BP116" s="80">
        <v>169</v>
      </c>
      <c r="BQ116" s="80">
        <v>16</v>
      </c>
      <c r="BR116" s="80">
        <v>92</v>
      </c>
      <c r="BS116" s="80"/>
      <c r="BT116" s="80">
        <v>21</v>
      </c>
      <c r="BU116" s="80"/>
      <c r="BV116" s="80"/>
      <c r="BW116" s="80"/>
      <c r="BX116" s="80">
        <v>117</v>
      </c>
      <c r="BY116" s="80">
        <v>33</v>
      </c>
      <c r="BZ116" s="80"/>
      <c r="CA116" s="80">
        <v>202</v>
      </c>
      <c r="CB116" s="80"/>
      <c r="CC116" s="80"/>
      <c r="CD116" s="80"/>
      <c r="CE116" s="80"/>
      <c r="CF116" s="80">
        <v>97</v>
      </c>
      <c r="CG116" s="80"/>
      <c r="CH116" s="80"/>
      <c r="CI116" s="80"/>
      <c r="CJ116" s="80">
        <v>18</v>
      </c>
      <c r="CK116" s="80">
        <v>56</v>
      </c>
      <c r="CL116" s="80">
        <v>12</v>
      </c>
      <c r="CM116" s="80"/>
      <c r="CN116" s="80">
        <v>63</v>
      </c>
      <c r="CO116" s="80"/>
      <c r="CP116" s="80"/>
      <c r="CQ116" s="80"/>
      <c r="CR116" s="80">
        <v>128</v>
      </c>
      <c r="CS116" s="80"/>
      <c r="CT116" s="80">
        <v>0</v>
      </c>
      <c r="CU116" s="80"/>
      <c r="CV116" s="80">
        <v>20</v>
      </c>
      <c r="CW116" s="80">
        <v>2</v>
      </c>
      <c r="CX116" s="80">
        <v>42</v>
      </c>
      <c r="CY116" s="80"/>
      <c r="CZ116" s="80"/>
      <c r="DA116" s="80"/>
      <c r="DB116" s="80"/>
      <c r="DC116" s="80">
        <v>22</v>
      </c>
      <c r="DD116" s="80">
        <v>11</v>
      </c>
      <c r="DE116" s="80">
        <v>10</v>
      </c>
      <c r="DF116" s="80"/>
      <c r="DG116" s="80">
        <v>15523</v>
      </c>
      <c r="DH116" s="80"/>
      <c r="DI116" s="80">
        <v>0</v>
      </c>
      <c r="DJ116" s="80">
        <v>19</v>
      </c>
      <c r="DK116" s="80"/>
      <c r="DL116" s="80"/>
      <c r="DM116" s="80"/>
      <c r="DN116" s="80"/>
      <c r="DO116" s="80"/>
      <c r="DP116" s="80"/>
      <c r="DQ116" s="80"/>
      <c r="DR116" s="80"/>
      <c r="DS116" s="80"/>
      <c r="DT116" s="80"/>
      <c r="DU116" s="80">
        <v>0</v>
      </c>
      <c r="DV116" s="80"/>
      <c r="DW116" s="80"/>
      <c r="DX116" s="80">
        <v>0</v>
      </c>
      <c r="DY116" s="80"/>
      <c r="DZ116" s="80"/>
      <c r="EA116" s="80">
        <v>0</v>
      </c>
      <c r="EB116" s="80"/>
      <c r="EC116" s="80">
        <v>0</v>
      </c>
      <c r="ED116" s="80"/>
      <c r="EE116" s="80"/>
      <c r="EF116" s="80"/>
      <c r="EG116" s="80"/>
      <c r="EH116" s="80"/>
      <c r="EI116" s="80"/>
      <c r="EJ116" s="80"/>
      <c r="EK116" s="80"/>
      <c r="EL116" s="80"/>
      <c r="EM116" s="80"/>
      <c r="EN116" s="80"/>
      <c r="EO116" s="80"/>
      <c r="EP116" s="80"/>
      <c r="EQ116" s="80"/>
      <c r="ER116" s="80"/>
      <c r="ES116" s="80"/>
      <c r="ET116" s="80"/>
      <c r="EU116" s="80"/>
      <c r="EV116" s="80"/>
      <c r="EW116" s="80"/>
      <c r="EX116" s="80"/>
      <c r="EY116" s="80"/>
      <c r="EZ116" s="80"/>
      <c r="FA116" s="80"/>
      <c r="FB116" s="80"/>
      <c r="FC116" s="80"/>
      <c r="FD116" s="80"/>
      <c r="FE116" s="80"/>
      <c r="FF116" s="80"/>
      <c r="FG116" s="80"/>
      <c r="FH116" s="80"/>
      <c r="FI116" s="80">
        <v>7</v>
      </c>
      <c r="FJ116" s="80"/>
      <c r="FK116" s="80"/>
      <c r="FL116" s="80"/>
      <c r="FM116" s="80"/>
      <c r="FN116" s="80"/>
      <c r="FO116" s="80"/>
      <c r="FP116" s="80"/>
      <c r="FQ116" s="80">
        <v>0</v>
      </c>
      <c r="FR116" s="80"/>
      <c r="FS116" s="80"/>
      <c r="FT116" s="80"/>
      <c r="FU116" s="80"/>
      <c r="FV116" s="80"/>
      <c r="FW116" s="80"/>
      <c r="FX116" s="80"/>
      <c r="FY116" s="80">
        <v>4</v>
      </c>
      <c r="FZ116" s="80">
        <v>0</v>
      </c>
      <c r="GA116" s="80"/>
      <c r="GB116" s="80"/>
      <c r="GC116" s="80">
        <v>43</v>
      </c>
      <c r="GD116" s="80">
        <v>124</v>
      </c>
      <c r="GE116" s="80">
        <v>0</v>
      </c>
      <c r="GF116" s="80"/>
      <c r="GG116" s="80"/>
      <c r="GH116" s="80"/>
      <c r="GI116" s="80"/>
      <c r="GJ116" s="80"/>
      <c r="GK116" s="80"/>
      <c r="GL116" s="80"/>
      <c r="GM116" s="80">
        <v>3</v>
      </c>
      <c r="GN116" s="80"/>
      <c r="GO116" s="80"/>
      <c r="GP116" s="80"/>
      <c r="GQ116" s="80"/>
      <c r="GR116" s="80"/>
      <c r="GS116" s="80"/>
      <c r="GT116" s="80"/>
      <c r="GU116" s="80"/>
      <c r="GV116" s="80"/>
      <c r="GW116" s="80"/>
      <c r="GX116" s="80"/>
      <c r="GY116" s="80"/>
      <c r="GZ116" s="80"/>
      <c r="HA116" s="80"/>
      <c r="HB116" s="80"/>
      <c r="HC116" s="80"/>
      <c r="HD116" s="80"/>
      <c r="HE116" s="80"/>
      <c r="HF116" s="80"/>
      <c r="HG116" s="80"/>
      <c r="HH116" s="80"/>
      <c r="HI116" s="80"/>
      <c r="HJ116" s="80"/>
      <c r="HK116" s="80"/>
      <c r="HL116" s="80"/>
      <c r="HM116" s="80"/>
      <c r="HN116" s="80"/>
      <c r="HO116" s="80"/>
      <c r="HP116" s="80"/>
      <c r="HQ116" s="80"/>
      <c r="HR116" s="80"/>
      <c r="HS116" s="80"/>
      <c r="HT116" s="80"/>
      <c r="HU116" s="80"/>
      <c r="HV116" s="80"/>
      <c r="HW116" s="80"/>
      <c r="HX116" s="80"/>
      <c r="HY116" s="80"/>
      <c r="HZ116" s="80"/>
      <c r="IA116" s="80"/>
      <c r="IB116" s="80"/>
      <c r="IC116" s="80"/>
      <c r="ID116" s="80"/>
      <c r="IE116" s="80"/>
      <c r="IF116" s="80"/>
      <c r="IG116" s="80"/>
      <c r="IH116" s="80"/>
      <c r="II116" s="80"/>
      <c r="IJ116" s="80"/>
      <c r="IK116" s="80"/>
      <c r="IL116" s="80"/>
      <c r="IM116" s="80"/>
      <c r="IN116" s="80"/>
      <c r="IO116" s="80"/>
      <c r="IP116" s="80"/>
      <c r="IQ116" s="80"/>
      <c r="IR116" s="80"/>
      <c r="IS116" s="80"/>
      <c r="IT116" s="80"/>
      <c r="IU116" s="80"/>
      <c r="IV116" s="80"/>
      <c r="IW116" s="80">
        <v>0</v>
      </c>
      <c r="IX116" s="80"/>
      <c r="IY116" s="80"/>
      <c r="IZ116" s="80"/>
      <c r="JA116" s="80"/>
      <c r="JB116" s="80"/>
      <c r="JC116" s="80"/>
      <c r="JD116" s="80"/>
      <c r="JE116" s="80"/>
      <c r="JF116" s="80"/>
      <c r="JG116" s="80"/>
      <c r="JH116" s="80"/>
      <c r="JI116" s="80"/>
      <c r="JJ116" s="80"/>
      <c r="JK116" s="80"/>
      <c r="JL116" s="80"/>
      <c r="JM116" s="80"/>
      <c r="JN116" s="80"/>
      <c r="JO116" s="80">
        <v>57</v>
      </c>
      <c r="JP116" s="80">
        <v>247</v>
      </c>
      <c r="JQ116" s="80"/>
      <c r="JR116" s="80"/>
      <c r="JS116" s="80"/>
      <c r="JT116" s="80"/>
      <c r="JU116" s="80"/>
      <c r="JV116" s="80"/>
      <c r="JW116" s="80"/>
      <c r="JX116" s="80"/>
      <c r="JY116" s="80"/>
      <c r="JZ116" s="80"/>
      <c r="KA116" s="80"/>
      <c r="KB116" s="80"/>
      <c r="KC116" s="80"/>
      <c r="KD116" s="80"/>
      <c r="KE116" s="80"/>
      <c r="KF116" s="80"/>
      <c r="KG116" s="80"/>
      <c r="KH116" s="80"/>
      <c r="KI116" s="80"/>
      <c r="KJ116" s="80"/>
      <c r="KK116" s="80"/>
      <c r="KL116" s="80"/>
      <c r="KM116" s="80"/>
      <c r="KN116" s="80"/>
      <c r="KO116" s="80"/>
      <c r="KP116" s="80"/>
      <c r="KQ116" s="80"/>
      <c r="KR116" s="80"/>
      <c r="KS116" s="80"/>
      <c r="KT116" s="80"/>
      <c r="KU116" s="80"/>
      <c r="KV116" s="80"/>
      <c r="KW116" s="80"/>
      <c r="KX116" s="80"/>
      <c r="KY116" s="80"/>
      <c r="KZ116" s="80"/>
      <c r="LA116" s="80"/>
      <c r="LB116" s="80"/>
      <c r="LC116" s="80"/>
      <c r="LD116" s="80"/>
      <c r="LE116" s="80"/>
      <c r="LF116" s="80"/>
      <c r="LG116" s="80">
        <v>28</v>
      </c>
      <c r="LH116" s="80"/>
      <c r="LI116" s="80"/>
      <c r="LJ116" s="80"/>
      <c r="LK116" s="80"/>
      <c r="LL116" s="80"/>
      <c r="LM116" s="80"/>
      <c r="LN116" s="80"/>
      <c r="LO116" s="80">
        <v>242</v>
      </c>
      <c r="LP116" s="80"/>
      <c r="LQ116" s="80"/>
      <c r="LR116" s="80"/>
      <c r="LS116" s="80"/>
      <c r="LT116" s="80"/>
      <c r="LU116" s="80"/>
      <c r="LV116" s="80"/>
      <c r="LW116" s="80"/>
      <c r="LX116" s="80"/>
      <c r="LY116" s="80"/>
      <c r="LZ116" s="80"/>
      <c r="MA116" s="80"/>
      <c r="MB116" s="80"/>
      <c r="MC116" s="80"/>
      <c r="MD116" s="80"/>
      <c r="ME116" s="80"/>
      <c r="MF116" s="80"/>
      <c r="MG116" s="80"/>
      <c r="MH116" s="80"/>
      <c r="MI116" s="80"/>
      <c r="MJ116" s="80"/>
      <c r="MK116" s="80"/>
      <c r="ML116" s="80"/>
      <c r="MM116" s="80"/>
      <c r="MN116" s="80"/>
      <c r="MO116" s="80"/>
      <c r="MP116" s="80"/>
      <c r="MQ116" s="80"/>
      <c r="MR116" s="80"/>
      <c r="MS116" s="80"/>
      <c r="MT116" s="80"/>
      <c r="MU116" s="80"/>
      <c r="MV116" s="80"/>
      <c r="MW116" s="80"/>
      <c r="MX116" s="80"/>
      <c r="MY116" s="80"/>
      <c r="MZ116" s="80"/>
      <c r="NA116" s="80"/>
      <c r="NB116" s="80"/>
      <c r="NC116" s="80"/>
      <c r="ND116" s="80"/>
      <c r="NE116" s="80"/>
      <c r="NF116" s="80"/>
      <c r="NG116" s="80"/>
      <c r="NH116" s="80"/>
      <c r="NI116" s="80">
        <v>0</v>
      </c>
      <c r="NJ116" s="80"/>
      <c r="NK116" s="80"/>
      <c r="NL116" s="80"/>
      <c r="NM116" s="80"/>
      <c r="NN116" s="80"/>
      <c r="NO116" s="80"/>
      <c r="NP116" s="80"/>
      <c r="NQ116" s="80"/>
      <c r="NR116" s="80"/>
      <c r="NS116" s="80"/>
      <c r="NT116" s="80"/>
      <c r="NU116" s="80"/>
      <c r="NV116" s="80"/>
      <c r="NW116" s="80"/>
      <c r="NX116" s="80">
        <v>0</v>
      </c>
      <c r="NY116" s="80"/>
      <c r="NZ116" s="80"/>
      <c r="OA116" s="80"/>
      <c r="OB116" s="79">
        <v>17492</v>
      </c>
    </row>
    <row r="117" spans="1:392" ht="13.15">
      <c r="A117" s="27">
        <v>333993</v>
      </c>
      <c r="B117" s="23" t="s">
        <v>242</v>
      </c>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v>4</v>
      </c>
      <c r="AE117" s="80"/>
      <c r="AF117" s="80"/>
      <c r="AG117" s="80"/>
      <c r="AH117" s="80"/>
      <c r="AI117" s="80"/>
      <c r="AJ117" s="80"/>
      <c r="AK117" s="80"/>
      <c r="AL117" s="80"/>
      <c r="AM117" s="80"/>
      <c r="AN117" s="80"/>
      <c r="AO117" s="80"/>
      <c r="AP117" s="80"/>
      <c r="AQ117" s="80"/>
      <c r="AR117" s="80"/>
      <c r="AS117" s="80"/>
      <c r="AT117" s="80"/>
      <c r="AU117" s="80"/>
      <c r="AV117" s="80"/>
      <c r="AW117" s="80"/>
      <c r="AX117" s="80"/>
      <c r="AY117" s="80"/>
      <c r="AZ117" s="80"/>
      <c r="BA117" s="80"/>
      <c r="BB117" s="80"/>
      <c r="BC117" s="80"/>
      <c r="BD117" s="80"/>
      <c r="BE117" s="80"/>
      <c r="BF117" s="80"/>
      <c r="BG117" s="80"/>
      <c r="BH117" s="80"/>
      <c r="BI117" s="80"/>
      <c r="BJ117" s="80"/>
      <c r="BK117" s="80"/>
      <c r="BL117" s="80"/>
      <c r="BM117" s="80"/>
      <c r="BN117" s="80"/>
      <c r="BO117" s="81"/>
      <c r="BP117" s="80"/>
      <c r="BQ117" s="80"/>
      <c r="BR117" s="80"/>
      <c r="BS117" s="80"/>
      <c r="BT117" s="80"/>
      <c r="BU117" s="80"/>
      <c r="BV117" s="80"/>
      <c r="BW117" s="80"/>
      <c r="BX117" s="80">
        <v>28</v>
      </c>
      <c r="BY117" s="80"/>
      <c r="BZ117" s="80"/>
      <c r="CA117" s="80"/>
      <c r="CB117" s="80"/>
      <c r="CC117" s="80"/>
      <c r="CD117" s="80"/>
      <c r="CE117" s="80"/>
      <c r="CF117" s="80"/>
      <c r="CG117" s="80"/>
      <c r="CH117" s="80"/>
      <c r="CI117" s="80"/>
      <c r="CJ117" s="80"/>
      <c r="CK117" s="80">
        <v>12</v>
      </c>
      <c r="CL117" s="80">
        <v>4</v>
      </c>
      <c r="CM117" s="80"/>
      <c r="CN117" s="80">
        <v>15</v>
      </c>
      <c r="CO117" s="80"/>
      <c r="CP117" s="80"/>
      <c r="CQ117" s="80"/>
      <c r="CR117" s="80"/>
      <c r="CS117" s="80"/>
      <c r="CT117" s="80"/>
      <c r="CU117" s="80"/>
      <c r="CV117" s="80"/>
      <c r="CW117" s="80"/>
      <c r="CX117" s="80"/>
      <c r="CY117" s="80"/>
      <c r="CZ117" s="80"/>
      <c r="DA117" s="80"/>
      <c r="DB117" s="80"/>
      <c r="DC117" s="80"/>
      <c r="DD117" s="80"/>
      <c r="DE117" s="80">
        <v>62</v>
      </c>
      <c r="DF117" s="80"/>
      <c r="DG117" s="80"/>
      <c r="DH117" s="80">
        <v>3999</v>
      </c>
      <c r="DI117" s="80"/>
      <c r="DJ117" s="80"/>
      <c r="DK117" s="80"/>
      <c r="DL117" s="80"/>
      <c r="DM117" s="80"/>
      <c r="DN117" s="80"/>
      <c r="DO117" s="80"/>
      <c r="DP117" s="80"/>
      <c r="DQ117" s="80"/>
      <c r="DR117" s="80"/>
      <c r="DS117" s="80"/>
      <c r="DT117" s="80"/>
      <c r="DU117" s="80"/>
      <c r="DV117" s="80"/>
      <c r="DW117" s="80"/>
      <c r="DX117" s="80"/>
      <c r="DY117" s="80"/>
      <c r="DZ117" s="80"/>
      <c r="EA117" s="80"/>
      <c r="EB117" s="80"/>
      <c r="EC117" s="80">
        <v>6</v>
      </c>
      <c r="ED117" s="80"/>
      <c r="EE117" s="80"/>
      <c r="EF117" s="80"/>
      <c r="EG117" s="80"/>
      <c r="EH117" s="80"/>
      <c r="EI117" s="80"/>
      <c r="EJ117" s="80"/>
      <c r="EK117" s="80"/>
      <c r="EL117" s="80"/>
      <c r="EM117" s="80"/>
      <c r="EN117" s="80"/>
      <c r="EO117" s="80"/>
      <c r="EP117" s="80"/>
      <c r="EQ117" s="80"/>
      <c r="ER117" s="80"/>
      <c r="ES117" s="80"/>
      <c r="ET117" s="80"/>
      <c r="EU117" s="80"/>
      <c r="EV117" s="80"/>
      <c r="EW117" s="80"/>
      <c r="EX117" s="80"/>
      <c r="EY117" s="80"/>
      <c r="EZ117" s="80"/>
      <c r="FA117" s="80"/>
      <c r="FB117" s="80"/>
      <c r="FC117" s="80"/>
      <c r="FD117" s="80"/>
      <c r="FE117" s="80"/>
      <c r="FF117" s="80"/>
      <c r="FG117" s="80"/>
      <c r="FH117" s="80"/>
      <c r="FI117" s="80"/>
      <c r="FJ117" s="80"/>
      <c r="FK117" s="80"/>
      <c r="FL117" s="80"/>
      <c r="FM117" s="80"/>
      <c r="FN117" s="80"/>
      <c r="FO117" s="80"/>
      <c r="FP117" s="80"/>
      <c r="FQ117" s="80"/>
      <c r="FR117" s="80"/>
      <c r="FS117" s="80"/>
      <c r="FT117" s="80"/>
      <c r="FU117" s="80"/>
      <c r="FV117" s="80"/>
      <c r="FW117" s="80"/>
      <c r="FX117" s="80"/>
      <c r="FY117" s="80"/>
      <c r="FZ117" s="80"/>
      <c r="GA117" s="80"/>
      <c r="GB117" s="80"/>
      <c r="GC117" s="80"/>
      <c r="GD117" s="80"/>
      <c r="GE117" s="80"/>
      <c r="GF117" s="80"/>
      <c r="GG117" s="80"/>
      <c r="GH117" s="80"/>
      <c r="GI117" s="80"/>
      <c r="GJ117" s="80"/>
      <c r="GK117" s="80"/>
      <c r="GL117" s="80"/>
      <c r="GM117" s="80"/>
      <c r="GN117" s="80"/>
      <c r="GO117" s="80"/>
      <c r="GP117" s="80"/>
      <c r="GQ117" s="80"/>
      <c r="GR117" s="80"/>
      <c r="GS117" s="80"/>
      <c r="GT117" s="80"/>
      <c r="GU117" s="80"/>
      <c r="GV117" s="80"/>
      <c r="GW117" s="80"/>
      <c r="GX117" s="80"/>
      <c r="GY117" s="80"/>
      <c r="GZ117" s="80"/>
      <c r="HA117" s="80"/>
      <c r="HB117" s="80"/>
      <c r="HC117" s="80"/>
      <c r="HD117" s="80"/>
      <c r="HE117" s="80"/>
      <c r="HF117" s="80"/>
      <c r="HG117" s="80"/>
      <c r="HH117" s="80"/>
      <c r="HI117" s="80"/>
      <c r="HJ117" s="80"/>
      <c r="HK117" s="80"/>
      <c r="HL117" s="80"/>
      <c r="HM117" s="80"/>
      <c r="HN117" s="80"/>
      <c r="HO117" s="80"/>
      <c r="HP117" s="80"/>
      <c r="HQ117" s="80"/>
      <c r="HR117" s="80"/>
      <c r="HS117" s="80"/>
      <c r="HT117" s="80"/>
      <c r="HU117" s="80"/>
      <c r="HV117" s="80"/>
      <c r="HW117" s="80"/>
      <c r="HX117" s="80"/>
      <c r="HY117" s="80"/>
      <c r="HZ117" s="80"/>
      <c r="IA117" s="80"/>
      <c r="IB117" s="80"/>
      <c r="IC117" s="80"/>
      <c r="ID117" s="80"/>
      <c r="IE117" s="80"/>
      <c r="IF117" s="80"/>
      <c r="IG117" s="80"/>
      <c r="IH117" s="80"/>
      <c r="II117" s="80"/>
      <c r="IJ117" s="80"/>
      <c r="IK117" s="80"/>
      <c r="IL117" s="80"/>
      <c r="IM117" s="80"/>
      <c r="IN117" s="80"/>
      <c r="IO117" s="80"/>
      <c r="IP117" s="80"/>
      <c r="IQ117" s="80"/>
      <c r="IR117" s="80"/>
      <c r="IS117" s="80"/>
      <c r="IT117" s="80"/>
      <c r="IU117" s="80"/>
      <c r="IV117" s="80"/>
      <c r="IW117" s="80"/>
      <c r="IX117" s="80"/>
      <c r="IY117" s="80"/>
      <c r="IZ117" s="80"/>
      <c r="JA117" s="80"/>
      <c r="JB117" s="80"/>
      <c r="JC117" s="80"/>
      <c r="JD117" s="80"/>
      <c r="JE117" s="80"/>
      <c r="JF117" s="80"/>
      <c r="JG117" s="80"/>
      <c r="JH117" s="80"/>
      <c r="JI117" s="80"/>
      <c r="JJ117" s="80"/>
      <c r="JK117" s="80"/>
      <c r="JL117" s="80"/>
      <c r="JM117" s="80"/>
      <c r="JN117" s="80"/>
      <c r="JO117" s="80"/>
      <c r="JP117" s="80">
        <v>114</v>
      </c>
      <c r="JQ117" s="80"/>
      <c r="JR117" s="80"/>
      <c r="JS117" s="80"/>
      <c r="JT117" s="80"/>
      <c r="JU117" s="80"/>
      <c r="JV117" s="80"/>
      <c r="JW117" s="80"/>
      <c r="JX117" s="80"/>
      <c r="JY117" s="80"/>
      <c r="JZ117" s="80"/>
      <c r="KA117" s="80"/>
      <c r="KB117" s="80"/>
      <c r="KC117" s="80"/>
      <c r="KD117" s="80"/>
      <c r="KE117" s="80"/>
      <c r="KF117" s="80"/>
      <c r="KG117" s="80"/>
      <c r="KH117" s="80"/>
      <c r="KI117" s="80"/>
      <c r="KJ117" s="80"/>
      <c r="KK117" s="80"/>
      <c r="KL117" s="80"/>
      <c r="KM117" s="80"/>
      <c r="KN117" s="80"/>
      <c r="KO117" s="80"/>
      <c r="KP117" s="80"/>
      <c r="KQ117" s="80"/>
      <c r="KR117" s="80"/>
      <c r="KS117" s="80"/>
      <c r="KT117" s="80"/>
      <c r="KU117" s="80"/>
      <c r="KV117" s="80"/>
      <c r="KW117" s="80"/>
      <c r="KX117" s="80"/>
      <c r="KY117" s="80"/>
      <c r="KZ117" s="80"/>
      <c r="LA117" s="80"/>
      <c r="LB117" s="80"/>
      <c r="LC117" s="80"/>
      <c r="LD117" s="80"/>
      <c r="LE117" s="80"/>
      <c r="LF117" s="80"/>
      <c r="LG117" s="80">
        <v>8</v>
      </c>
      <c r="LH117" s="80"/>
      <c r="LI117" s="80"/>
      <c r="LJ117" s="80"/>
      <c r="LK117" s="80"/>
      <c r="LL117" s="80"/>
      <c r="LM117" s="80"/>
      <c r="LN117" s="80"/>
      <c r="LO117" s="80">
        <v>70</v>
      </c>
      <c r="LP117" s="80"/>
      <c r="LQ117" s="80"/>
      <c r="LR117" s="80"/>
      <c r="LS117" s="80"/>
      <c r="LT117" s="80"/>
      <c r="LU117" s="80"/>
      <c r="LV117" s="80"/>
      <c r="LW117" s="80"/>
      <c r="LX117" s="80"/>
      <c r="LY117" s="80"/>
      <c r="LZ117" s="80"/>
      <c r="MA117" s="80"/>
      <c r="MB117" s="80"/>
      <c r="MC117" s="80"/>
      <c r="MD117" s="80"/>
      <c r="ME117" s="80"/>
      <c r="MF117" s="80"/>
      <c r="MG117" s="80"/>
      <c r="MH117" s="80"/>
      <c r="MI117" s="80"/>
      <c r="MJ117" s="80"/>
      <c r="MK117" s="80"/>
      <c r="ML117" s="80"/>
      <c r="MM117" s="80"/>
      <c r="MN117" s="80"/>
      <c r="MO117" s="80"/>
      <c r="MP117" s="80"/>
      <c r="MQ117" s="80"/>
      <c r="MR117" s="80"/>
      <c r="MS117" s="80"/>
      <c r="MT117" s="80"/>
      <c r="MU117" s="80"/>
      <c r="MV117" s="80"/>
      <c r="MW117" s="80"/>
      <c r="MX117" s="80"/>
      <c r="MY117" s="80"/>
      <c r="MZ117" s="80"/>
      <c r="NA117" s="80"/>
      <c r="NB117" s="80"/>
      <c r="NC117" s="80"/>
      <c r="ND117" s="80"/>
      <c r="NE117" s="80"/>
      <c r="NF117" s="80"/>
      <c r="NG117" s="80"/>
      <c r="NH117" s="80"/>
      <c r="NI117" s="80"/>
      <c r="NJ117" s="80"/>
      <c r="NK117" s="80"/>
      <c r="NL117" s="80"/>
      <c r="NM117" s="80"/>
      <c r="NN117" s="80"/>
      <c r="NO117" s="80"/>
      <c r="NP117" s="80"/>
      <c r="NQ117" s="80"/>
      <c r="NR117" s="80"/>
      <c r="NS117" s="80"/>
      <c r="NT117" s="80"/>
      <c r="NU117" s="80"/>
      <c r="NV117" s="80"/>
      <c r="NW117" s="80"/>
      <c r="NX117" s="80"/>
      <c r="NY117" s="80"/>
      <c r="NZ117" s="80"/>
      <c r="OA117" s="80"/>
      <c r="OB117" s="79">
        <v>4320</v>
      </c>
    </row>
    <row r="118" spans="1:392" ht="13.15">
      <c r="A118" s="27">
        <v>333994</v>
      </c>
      <c r="B118" s="23" t="s">
        <v>243</v>
      </c>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v>2</v>
      </c>
      <c r="AE118" s="80"/>
      <c r="AF118" s="80"/>
      <c r="AG118" s="80"/>
      <c r="AH118" s="80"/>
      <c r="AI118" s="80"/>
      <c r="AJ118" s="80"/>
      <c r="AK118" s="80"/>
      <c r="AL118" s="80"/>
      <c r="AM118" s="80"/>
      <c r="AN118" s="80"/>
      <c r="AO118" s="80"/>
      <c r="AP118" s="80"/>
      <c r="AQ118" s="80">
        <v>0</v>
      </c>
      <c r="AR118" s="80"/>
      <c r="AS118" s="80"/>
      <c r="AT118" s="80"/>
      <c r="AU118" s="80"/>
      <c r="AV118" s="80"/>
      <c r="AW118" s="80"/>
      <c r="AX118" s="80"/>
      <c r="AY118" s="80"/>
      <c r="AZ118" s="80">
        <v>4</v>
      </c>
      <c r="BA118" s="80"/>
      <c r="BB118" s="80"/>
      <c r="BC118" s="80"/>
      <c r="BD118" s="80"/>
      <c r="BE118" s="80"/>
      <c r="BF118" s="80"/>
      <c r="BG118" s="80"/>
      <c r="BH118" s="80"/>
      <c r="BI118" s="80"/>
      <c r="BJ118" s="80"/>
      <c r="BK118" s="80"/>
      <c r="BL118" s="80"/>
      <c r="BM118" s="80"/>
      <c r="BN118" s="80"/>
      <c r="BO118" s="81"/>
      <c r="BP118" s="80"/>
      <c r="BQ118" s="80"/>
      <c r="BR118" s="80"/>
      <c r="BS118" s="80"/>
      <c r="BT118" s="80"/>
      <c r="BU118" s="80"/>
      <c r="BV118" s="80"/>
      <c r="BW118" s="80"/>
      <c r="BX118" s="80">
        <v>0</v>
      </c>
      <c r="BY118" s="80"/>
      <c r="BZ118" s="80"/>
      <c r="CA118" s="80"/>
      <c r="CB118" s="80"/>
      <c r="CC118" s="80"/>
      <c r="CD118" s="80"/>
      <c r="CE118" s="80"/>
      <c r="CF118" s="80"/>
      <c r="CG118" s="80"/>
      <c r="CH118" s="80"/>
      <c r="CI118" s="80"/>
      <c r="CJ118" s="80"/>
      <c r="CK118" s="80">
        <v>0</v>
      </c>
      <c r="CL118" s="80">
        <v>5</v>
      </c>
      <c r="CM118" s="80"/>
      <c r="CN118" s="80"/>
      <c r="CO118" s="80"/>
      <c r="CP118" s="80"/>
      <c r="CQ118" s="80"/>
      <c r="CR118" s="80"/>
      <c r="CS118" s="80">
        <v>17</v>
      </c>
      <c r="CT118" s="80">
        <v>0</v>
      </c>
      <c r="CU118" s="80"/>
      <c r="CV118" s="80"/>
      <c r="CW118" s="80"/>
      <c r="CX118" s="80"/>
      <c r="CY118" s="80"/>
      <c r="CZ118" s="80"/>
      <c r="DA118" s="80"/>
      <c r="DB118" s="80">
        <v>8</v>
      </c>
      <c r="DC118" s="80"/>
      <c r="DD118" s="80"/>
      <c r="DE118" s="80"/>
      <c r="DF118" s="80"/>
      <c r="DG118" s="80">
        <v>0</v>
      </c>
      <c r="DH118" s="80"/>
      <c r="DI118" s="80">
        <v>2211</v>
      </c>
      <c r="DJ118" s="80"/>
      <c r="DK118" s="80"/>
      <c r="DL118" s="80"/>
      <c r="DM118" s="80"/>
      <c r="DN118" s="80"/>
      <c r="DO118" s="80"/>
      <c r="DP118" s="80"/>
      <c r="DQ118" s="80"/>
      <c r="DR118" s="80"/>
      <c r="DS118" s="80"/>
      <c r="DT118" s="80"/>
      <c r="DU118" s="80">
        <v>0</v>
      </c>
      <c r="DV118" s="80"/>
      <c r="DW118" s="80"/>
      <c r="DX118" s="80">
        <v>0</v>
      </c>
      <c r="DY118" s="80"/>
      <c r="DZ118" s="80"/>
      <c r="EA118" s="80">
        <v>0</v>
      </c>
      <c r="EB118" s="80"/>
      <c r="EC118" s="80">
        <v>0</v>
      </c>
      <c r="ED118" s="80"/>
      <c r="EE118" s="80"/>
      <c r="EF118" s="80"/>
      <c r="EG118" s="80"/>
      <c r="EH118" s="80"/>
      <c r="EI118" s="80"/>
      <c r="EJ118" s="80"/>
      <c r="EK118" s="80"/>
      <c r="EL118" s="80"/>
      <c r="EM118" s="80"/>
      <c r="EN118" s="80"/>
      <c r="EO118" s="80"/>
      <c r="EP118" s="80"/>
      <c r="EQ118" s="80"/>
      <c r="ER118" s="80"/>
      <c r="ES118" s="80"/>
      <c r="ET118" s="80"/>
      <c r="EU118" s="80"/>
      <c r="EV118" s="80"/>
      <c r="EW118" s="80"/>
      <c r="EX118" s="80"/>
      <c r="EY118" s="80"/>
      <c r="EZ118" s="80"/>
      <c r="FA118" s="80"/>
      <c r="FB118" s="80"/>
      <c r="FC118" s="80"/>
      <c r="FD118" s="80"/>
      <c r="FE118" s="80"/>
      <c r="FF118" s="80"/>
      <c r="FG118" s="80"/>
      <c r="FH118" s="80"/>
      <c r="FI118" s="80"/>
      <c r="FJ118" s="80"/>
      <c r="FK118" s="80"/>
      <c r="FL118" s="80"/>
      <c r="FM118" s="80"/>
      <c r="FN118" s="80"/>
      <c r="FO118" s="80"/>
      <c r="FP118" s="80"/>
      <c r="FQ118" s="80"/>
      <c r="FR118" s="80"/>
      <c r="FS118" s="80"/>
      <c r="FT118" s="80"/>
      <c r="FU118" s="80"/>
      <c r="FV118" s="80"/>
      <c r="FW118" s="80"/>
      <c r="FX118" s="80"/>
      <c r="FY118" s="80">
        <v>0</v>
      </c>
      <c r="FZ118" s="80">
        <v>0</v>
      </c>
      <c r="GA118" s="80"/>
      <c r="GB118" s="80"/>
      <c r="GC118" s="80"/>
      <c r="GD118" s="80">
        <v>0</v>
      </c>
      <c r="GE118" s="80">
        <v>0</v>
      </c>
      <c r="GF118" s="80"/>
      <c r="GG118" s="80"/>
      <c r="GH118" s="80"/>
      <c r="GI118" s="80"/>
      <c r="GJ118" s="80"/>
      <c r="GK118" s="80"/>
      <c r="GL118" s="80"/>
      <c r="GM118" s="80"/>
      <c r="GN118" s="80"/>
      <c r="GO118" s="80"/>
      <c r="GP118" s="80"/>
      <c r="GQ118" s="80"/>
      <c r="GR118" s="80"/>
      <c r="GS118" s="80"/>
      <c r="GT118" s="80"/>
      <c r="GU118" s="80"/>
      <c r="GV118" s="80"/>
      <c r="GW118" s="80"/>
      <c r="GX118" s="80"/>
      <c r="GY118" s="80"/>
      <c r="GZ118" s="80"/>
      <c r="HA118" s="80"/>
      <c r="HB118" s="80"/>
      <c r="HC118" s="80"/>
      <c r="HD118" s="80"/>
      <c r="HE118" s="80"/>
      <c r="HF118" s="80"/>
      <c r="HG118" s="80"/>
      <c r="HH118" s="80"/>
      <c r="HI118" s="80"/>
      <c r="HJ118" s="80"/>
      <c r="HK118" s="80"/>
      <c r="HL118" s="80"/>
      <c r="HM118" s="80"/>
      <c r="HN118" s="80"/>
      <c r="HO118" s="80"/>
      <c r="HP118" s="80"/>
      <c r="HQ118" s="80"/>
      <c r="HR118" s="80"/>
      <c r="HS118" s="80"/>
      <c r="HT118" s="80"/>
      <c r="HU118" s="80"/>
      <c r="HV118" s="80"/>
      <c r="HW118" s="80"/>
      <c r="HX118" s="80"/>
      <c r="HY118" s="80"/>
      <c r="HZ118" s="80"/>
      <c r="IA118" s="80"/>
      <c r="IB118" s="80"/>
      <c r="IC118" s="80"/>
      <c r="ID118" s="80"/>
      <c r="IE118" s="80"/>
      <c r="IF118" s="80"/>
      <c r="IG118" s="80"/>
      <c r="IH118" s="80"/>
      <c r="II118" s="80"/>
      <c r="IJ118" s="80"/>
      <c r="IK118" s="80"/>
      <c r="IL118" s="80"/>
      <c r="IM118" s="80"/>
      <c r="IN118" s="80"/>
      <c r="IO118" s="80"/>
      <c r="IP118" s="80"/>
      <c r="IQ118" s="80"/>
      <c r="IR118" s="80"/>
      <c r="IS118" s="80"/>
      <c r="IT118" s="80"/>
      <c r="IU118" s="80"/>
      <c r="IV118" s="80"/>
      <c r="IW118" s="80">
        <v>0</v>
      </c>
      <c r="IX118" s="80"/>
      <c r="IY118" s="80"/>
      <c r="IZ118" s="80"/>
      <c r="JA118" s="80"/>
      <c r="JB118" s="80"/>
      <c r="JC118" s="80"/>
      <c r="JD118" s="80"/>
      <c r="JE118" s="80"/>
      <c r="JF118" s="80"/>
      <c r="JG118" s="80"/>
      <c r="JH118" s="80"/>
      <c r="JI118" s="80"/>
      <c r="JJ118" s="80"/>
      <c r="JK118" s="80"/>
      <c r="JL118" s="80"/>
      <c r="JM118" s="80"/>
      <c r="JN118" s="80"/>
      <c r="JO118" s="80"/>
      <c r="JP118" s="80">
        <v>55</v>
      </c>
      <c r="JQ118" s="80"/>
      <c r="JR118" s="80"/>
      <c r="JS118" s="80"/>
      <c r="JT118" s="80"/>
      <c r="JU118" s="80"/>
      <c r="JV118" s="80"/>
      <c r="JW118" s="80"/>
      <c r="JX118" s="80"/>
      <c r="JY118" s="80"/>
      <c r="JZ118" s="80"/>
      <c r="KA118" s="80"/>
      <c r="KB118" s="80"/>
      <c r="KC118" s="80"/>
      <c r="KD118" s="80"/>
      <c r="KE118" s="80"/>
      <c r="KF118" s="80"/>
      <c r="KG118" s="80"/>
      <c r="KH118" s="80"/>
      <c r="KI118" s="80"/>
      <c r="KJ118" s="80"/>
      <c r="KK118" s="80"/>
      <c r="KL118" s="80"/>
      <c r="KM118" s="80"/>
      <c r="KN118" s="80"/>
      <c r="KO118" s="80"/>
      <c r="KP118" s="80"/>
      <c r="KQ118" s="80"/>
      <c r="KR118" s="80"/>
      <c r="KS118" s="80"/>
      <c r="KT118" s="80"/>
      <c r="KU118" s="80"/>
      <c r="KV118" s="80"/>
      <c r="KW118" s="80"/>
      <c r="KX118" s="80"/>
      <c r="KY118" s="80"/>
      <c r="KZ118" s="80"/>
      <c r="LA118" s="80"/>
      <c r="LB118" s="80"/>
      <c r="LC118" s="80"/>
      <c r="LD118" s="80"/>
      <c r="LE118" s="80"/>
      <c r="LF118" s="80"/>
      <c r="LG118" s="80">
        <v>11</v>
      </c>
      <c r="LH118" s="80"/>
      <c r="LI118" s="80"/>
      <c r="LJ118" s="80"/>
      <c r="LK118" s="80"/>
      <c r="LL118" s="80"/>
      <c r="LM118" s="80"/>
      <c r="LN118" s="80"/>
      <c r="LO118" s="80">
        <v>51</v>
      </c>
      <c r="LP118" s="80"/>
      <c r="LQ118" s="80"/>
      <c r="LR118" s="80"/>
      <c r="LS118" s="80"/>
      <c r="LT118" s="80"/>
      <c r="LU118" s="80"/>
      <c r="LV118" s="80"/>
      <c r="LW118" s="80"/>
      <c r="LX118" s="80"/>
      <c r="LY118" s="80"/>
      <c r="LZ118" s="80"/>
      <c r="MA118" s="80"/>
      <c r="MB118" s="80"/>
      <c r="MC118" s="80"/>
      <c r="MD118" s="80"/>
      <c r="ME118" s="80"/>
      <c r="MF118" s="80"/>
      <c r="MG118" s="80"/>
      <c r="MH118" s="80"/>
      <c r="MI118" s="80"/>
      <c r="MJ118" s="80"/>
      <c r="MK118" s="80"/>
      <c r="ML118" s="80"/>
      <c r="MM118" s="80"/>
      <c r="MN118" s="80"/>
      <c r="MO118" s="80"/>
      <c r="MP118" s="80"/>
      <c r="MQ118" s="80"/>
      <c r="MR118" s="80"/>
      <c r="MS118" s="80"/>
      <c r="MT118" s="80"/>
      <c r="MU118" s="80"/>
      <c r="MV118" s="80"/>
      <c r="MW118" s="80"/>
      <c r="MX118" s="80"/>
      <c r="MY118" s="80"/>
      <c r="MZ118" s="80"/>
      <c r="NA118" s="80"/>
      <c r="NB118" s="80"/>
      <c r="NC118" s="80"/>
      <c r="ND118" s="80"/>
      <c r="NE118" s="80"/>
      <c r="NF118" s="80"/>
      <c r="NG118" s="80"/>
      <c r="NH118" s="80"/>
      <c r="NI118" s="80"/>
      <c r="NJ118" s="80"/>
      <c r="NK118" s="80"/>
      <c r="NL118" s="80"/>
      <c r="NM118" s="80"/>
      <c r="NN118" s="80"/>
      <c r="NO118" s="80"/>
      <c r="NP118" s="80"/>
      <c r="NQ118" s="80"/>
      <c r="NR118" s="80"/>
      <c r="NS118" s="80"/>
      <c r="NT118" s="80"/>
      <c r="NU118" s="80"/>
      <c r="NV118" s="80"/>
      <c r="NW118" s="80"/>
      <c r="NX118" s="80"/>
      <c r="NY118" s="80"/>
      <c r="NZ118" s="80"/>
      <c r="OA118" s="80"/>
      <c r="OB118" s="79">
        <v>2365</v>
      </c>
    </row>
    <row r="119" spans="1:392" ht="13.15">
      <c r="A119" s="27" t="s">
        <v>245</v>
      </c>
      <c r="B119" s="23" t="s">
        <v>244</v>
      </c>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v>7</v>
      </c>
      <c r="AE119" s="80"/>
      <c r="AF119" s="80"/>
      <c r="AG119" s="80"/>
      <c r="AH119" s="80"/>
      <c r="AI119" s="80"/>
      <c r="AJ119" s="80"/>
      <c r="AK119" s="80"/>
      <c r="AL119" s="80"/>
      <c r="AM119" s="80"/>
      <c r="AN119" s="80"/>
      <c r="AO119" s="80"/>
      <c r="AP119" s="80"/>
      <c r="AQ119" s="80"/>
      <c r="AR119" s="80"/>
      <c r="AS119" s="80"/>
      <c r="AT119" s="80"/>
      <c r="AU119" s="80"/>
      <c r="AV119" s="80"/>
      <c r="AW119" s="80"/>
      <c r="AX119" s="80"/>
      <c r="AY119" s="80"/>
      <c r="AZ119" s="80"/>
      <c r="BA119" s="80"/>
      <c r="BB119" s="80"/>
      <c r="BC119" s="80"/>
      <c r="BD119" s="80"/>
      <c r="BE119" s="80"/>
      <c r="BF119" s="80"/>
      <c r="BG119" s="80"/>
      <c r="BH119" s="80"/>
      <c r="BI119" s="80"/>
      <c r="BJ119" s="80">
        <v>3</v>
      </c>
      <c r="BK119" s="80"/>
      <c r="BL119" s="80"/>
      <c r="BM119" s="80"/>
      <c r="BN119" s="80"/>
      <c r="BO119" s="81"/>
      <c r="BP119" s="80"/>
      <c r="BQ119" s="80"/>
      <c r="BR119" s="80"/>
      <c r="BS119" s="80"/>
      <c r="BT119" s="80"/>
      <c r="BU119" s="80"/>
      <c r="BV119" s="80"/>
      <c r="BW119" s="80"/>
      <c r="BX119" s="80">
        <v>37</v>
      </c>
      <c r="BY119" s="80"/>
      <c r="BZ119" s="80"/>
      <c r="CA119" s="80">
        <v>587</v>
      </c>
      <c r="CB119" s="80"/>
      <c r="CC119" s="80"/>
      <c r="CD119" s="80"/>
      <c r="CE119" s="80"/>
      <c r="CF119" s="80"/>
      <c r="CG119" s="80"/>
      <c r="CH119" s="80"/>
      <c r="CI119" s="80">
        <v>96</v>
      </c>
      <c r="CJ119" s="80"/>
      <c r="CK119" s="80"/>
      <c r="CL119" s="80"/>
      <c r="CM119" s="80"/>
      <c r="CN119" s="80"/>
      <c r="CO119" s="80"/>
      <c r="CP119" s="80"/>
      <c r="CQ119" s="80"/>
      <c r="CR119" s="80"/>
      <c r="CS119" s="80"/>
      <c r="CT119" s="80"/>
      <c r="CU119" s="80"/>
      <c r="CV119" s="80"/>
      <c r="CW119" s="80"/>
      <c r="CX119" s="80"/>
      <c r="CY119" s="80"/>
      <c r="CZ119" s="80"/>
      <c r="DA119" s="80"/>
      <c r="DB119" s="80"/>
      <c r="DC119" s="80">
        <v>24</v>
      </c>
      <c r="DD119" s="80"/>
      <c r="DE119" s="80"/>
      <c r="DF119" s="80"/>
      <c r="DG119" s="80">
        <v>33</v>
      </c>
      <c r="DH119" s="80"/>
      <c r="DI119" s="80"/>
      <c r="DJ119" s="80">
        <v>7785</v>
      </c>
      <c r="DK119" s="80"/>
      <c r="DL119" s="80"/>
      <c r="DM119" s="80"/>
      <c r="DN119" s="80"/>
      <c r="DO119" s="80"/>
      <c r="DP119" s="80"/>
      <c r="DQ119" s="80"/>
      <c r="DR119" s="80"/>
      <c r="DS119" s="80"/>
      <c r="DT119" s="80"/>
      <c r="DU119" s="80"/>
      <c r="DV119" s="80"/>
      <c r="DW119" s="80"/>
      <c r="DX119" s="80"/>
      <c r="DY119" s="80"/>
      <c r="DZ119" s="80"/>
      <c r="EA119" s="80"/>
      <c r="EB119" s="80"/>
      <c r="EC119" s="80"/>
      <c r="ED119" s="80"/>
      <c r="EE119" s="80"/>
      <c r="EF119" s="80"/>
      <c r="EG119" s="80"/>
      <c r="EH119" s="80"/>
      <c r="EI119" s="80"/>
      <c r="EJ119" s="80"/>
      <c r="EK119" s="80"/>
      <c r="EL119" s="80"/>
      <c r="EM119" s="80"/>
      <c r="EN119" s="80"/>
      <c r="EO119" s="80"/>
      <c r="EP119" s="80"/>
      <c r="EQ119" s="80"/>
      <c r="ER119" s="80"/>
      <c r="ES119" s="80"/>
      <c r="ET119" s="80"/>
      <c r="EU119" s="80">
        <v>15</v>
      </c>
      <c r="EV119" s="80"/>
      <c r="EW119" s="80"/>
      <c r="EX119" s="80"/>
      <c r="EY119" s="80"/>
      <c r="EZ119" s="80"/>
      <c r="FA119" s="80"/>
      <c r="FB119" s="80"/>
      <c r="FC119" s="80"/>
      <c r="FD119" s="80"/>
      <c r="FE119" s="80"/>
      <c r="FF119" s="80"/>
      <c r="FG119" s="80"/>
      <c r="FH119" s="80"/>
      <c r="FI119" s="80"/>
      <c r="FJ119" s="80"/>
      <c r="FK119" s="80">
        <v>52</v>
      </c>
      <c r="FL119" s="80">
        <v>7</v>
      </c>
      <c r="FM119" s="80"/>
      <c r="FN119" s="80"/>
      <c r="FO119" s="80"/>
      <c r="FP119" s="80"/>
      <c r="FQ119" s="80"/>
      <c r="FR119" s="80"/>
      <c r="FS119" s="80">
        <v>8</v>
      </c>
      <c r="FT119" s="80"/>
      <c r="FU119" s="80"/>
      <c r="FV119" s="80"/>
      <c r="FW119" s="80"/>
      <c r="FX119" s="80"/>
      <c r="FY119" s="80"/>
      <c r="FZ119" s="80"/>
      <c r="GA119" s="80"/>
      <c r="GB119" s="80"/>
      <c r="GC119" s="80"/>
      <c r="GD119" s="80"/>
      <c r="GE119" s="80"/>
      <c r="GF119" s="80"/>
      <c r="GG119" s="80"/>
      <c r="GH119" s="80"/>
      <c r="GI119" s="80"/>
      <c r="GJ119" s="80"/>
      <c r="GK119" s="80"/>
      <c r="GL119" s="80"/>
      <c r="GM119" s="80"/>
      <c r="GN119" s="80"/>
      <c r="GO119" s="80"/>
      <c r="GP119" s="80"/>
      <c r="GQ119" s="80"/>
      <c r="GR119" s="80"/>
      <c r="GS119" s="80"/>
      <c r="GT119" s="80"/>
      <c r="GU119" s="80"/>
      <c r="GV119" s="80"/>
      <c r="GW119" s="80"/>
      <c r="GX119" s="80"/>
      <c r="GY119" s="80"/>
      <c r="GZ119" s="80"/>
      <c r="HA119" s="80"/>
      <c r="HB119" s="80"/>
      <c r="HC119" s="80"/>
      <c r="HD119" s="80"/>
      <c r="HE119" s="80"/>
      <c r="HF119" s="80"/>
      <c r="HG119" s="80"/>
      <c r="HH119" s="80"/>
      <c r="HI119" s="80"/>
      <c r="HJ119" s="80"/>
      <c r="HK119" s="80"/>
      <c r="HL119" s="80"/>
      <c r="HM119" s="80"/>
      <c r="HN119" s="80"/>
      <c r="HO119" s="80"/>
      <c r="HP119" s="80"/>
      <c r="HQ119" s="80"/>
      <c r="HR119" s="80"/>
      <c r="HS119" s="80"/>
      <c r="HT119" s="80"/>
      <c r="HU119" s="80"/>
      <c r="HV119" s="80"/>
      <c r="HW119" s="80"/>
      <c r="HX119" s="80"/>
      <c r="HY119" s="80"/>
      <c r="HZ119" s="80"/>
      <c r="IA119" s="80"/>
      <c r="IB119" s="80"/>
      <c r="IC119" s="80"/>
      <c r="ID119" s="80"/>
      <c r="IE119" s="80"/>
      <c r="IF119" s="80"/>
      <c r="IG119" s="80"/>
      <c r="IH119" s="80"/>
      <c r="II119" s="80"/>
      <c r="IJ119" s="80"/>
      <c r="IK119" s="80"/>
      <c r="IL119" s="80"/>
      <c r="IM119" s="80"/>
      <c r="IN119" s="80"/>
      <c r="IO119" s="80"/>
      <c r="IP119" s="80"/>
      <c r="IQ119" s="80"/>
      <c r="IR119" s="80"/>
      <c r="IS119" s="80"/>
      <c r="IT119" s="80"/>
      <c r="IU119" s="80"/>
      <c r="IV119" s="80"/>
      <c r="IW119" s="80"/>
      <c r="IX119" s="80"/>
      <c r="IY119" s="80"/>
      <c r="IZ119" s="80"/>
      <c r="JA119" s="80"/>
      <c r="JB119" s="80"/>
      <c r="JC119" s="80"/>
      <c r="JD119" s="80"/>
      <c r="JE119" s="80"/>
      <c r="JF119" s="80"/>
      <c r="JG119" s="80"/>
      <c r="JH119" s="80"/>
      <c r="JI119" s="80"/>
      <c r="JJ119" s="80"/>
      <c r="JK119" s="80"/>
      <c r="JL119" s="80"/>
      <c r="JM119" s="80"/>
      <c r="JN119" s="80"/>
      <c r="JO119" s="80"/>
      <c r="JP119" s="80">
        <v>59</v>
      </c>
      <c r="JQ119" s="80"/>
      <c r="JR119" s="80"/>
      <c r="JS119" s="80"/>
      <c r="JT119" s="80"/>
      <c r="JU119" s="80"/>
      <c r="JV119" s="80"/>
      <c r="JW119" s="80"/>
      <c r="JX119" s="80"/>
      <c r="JY119" s="80"/>
      <c r="JZ119" s="80"/>
      <c r="KA119" s="80"/>
      <c r="KB119" s="80"/>
      <c r="KC119" s="80"/>
      <c r="KD119" s="80"/>
      <c r="KE119" s="80"/>
      <c r="KF119" s="80"/>
      <c r="KG119" s="80"/>
      <c r="KH119" s="80"/>
      <c r="KI119" s="80"/>
      <c r="KJ119" s="80"/>
      <c r="KK119" s="80"/>
      <c r="KL119" s="80"/>
      <c r="KM119" s="80"/>
      <c r="KN119" s="80"/>
      <c r="KO119" s="80"/>
      <c r="KP119" s="80"/>
      <c r="KQ119" s="80"/>
      <c r="KR119" s="80"/>
      <c r="KS119" s="80"/>
      <c r="KT119" s="80"/>
      <c r="KU119" s="80"/>
      <c r="KV119" s="80"/>
      <c r="KW119" s="80"/>
      <c r="KX119" s="80"/>
      <c r="KY119" s="80"/>
      <c r="KZ119" s="80"/>
      <c r="LA119" s="80"/>
      <c r="LB119" s="80"/>
      <c r="LC119" s="80"/>
      <c r="LD119" s="80"/>
      <c r="LE119" s="80"/>
      <c r="LF119" s="80"/>
      <c r="LG119" s="80">
        <v>16</v>
      </c>
      <c r="LH119" s="80"/>
      <c r="LI119" s="80"/>
      <c r="LJ119" s="80"/>
      <c r="LK119" s="80"/>
      <c r="LL119" s="80"/>
      <c r="LM119" s="80"/>
      <c r="LN119" s="80"/>
      <c r="LO119" s="80">
        <v>147</v>
      </c>
      <c r="LP119" s="80"/>
      <c r="LQ119" s="80"/>
      <c r="LR119" s="80"/>
      <c r="LS119" s="80"/>
      <c r="LT119" s="80"/>
      <c r="LU119" s="80"/>
      <c r="LV119" s="80"/>
      <c r="LW119" s="80"/>
      <c r="LX119" s="80"/>
      <c r="LY119" s="80"/>
      <c r="LZ119" s="80"/>
      <c r="MA119" s="80"/>
      <c r="MB119" s="80"/>
      <c r="MC119" s="80"/>
      <c r="MD119" s="80"/>
      <c r="ME119" s="80"/>
      <c r="MF119" s="80"/>
      <c r="MG119" s="80"/>
      <c r="MH119" s="80"/>
      <c r="MI119" s="80"/>
      <c r="MJ119" s="80"/>
      <c r="MK119" s="80"/>
      <c r="ML119" s="80"/>
      <c r="MM119" s="80"/>
      <c r="MN119" s="80"/>
      <c r="MO119" s="80"/>
      <c r="MP119" s="80"/>
      <c r="MQ119" s="80"/>
      <c r="MR119" s="80"/>
      <c r="MS119" s="80"/>
      <c r="MT119" s="80"/>
      <c r="MU119" s="80"/>
      <c r="MV119" s="80"/>
      <c r="MW119" s="80"/>
      <c r="MX119" s="80"/>
      <c r="MY119" s="80"/>
      <c r="MZ119" s="80"/>
      <c r="NA119" s="80"/>
      <c r="NB119" s="80"/>
      <c r="NC119" s="80"/>
      <c r="ND119" s="80"/>
      <c r="NE119" s="80"/>
      <c r="NF119" s="80"/>
      <c r="NG119" s="80"/>
      <c r="NH119" s="80"/>
      <c r="NI119" s="80"/>
      <c r="NJ119" s="80"/>
      <c r="NK119" s="80"/>
      <c r="NL119" s="80"/>
      <c r="NM119" s="80"/>
      <c r="NN119" s="80"/>
      <c r="NO119" s="80"/>
      <c r="NP119" s="80"/>
      <c r="NQ119" s="80"/>
      <c r="NR119" s="80"/>
      <c r="NS119" s="80"/>
      <c r="NT119" s="80"/>
      <c r="NU119" s="80"/>
      <c r="NV119" s="80"/>
      <c r="NW119" s="80"/>
      <c r="NX119" s="80">
        <v>0</v>
      </c>
      <c r="NY119" s="80"/>
      <c r="NZ119" s="80"/>
      <c r="OA119" s="80"/>
      <c r="OB119" s="79">
        <v>8876</v>
      </c>
    </row>
    <row r="120" spans="1:392" ht="13.15">
      <c r="A120" s="27">
        <v>334111</v>
      </c>
      <c r="B120" s="23" t="s">
        <v>246</v>
      </c>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v>1</v>
      </c>
      <c r="AE120" s="80"/>
      <c r="AF120" s="80"/>
      <c r="AG120" s="80"/>
      <c r="AH120" s="80"/>
      <c r="AI120" s="80"/>
      <c r="AJ120" s="80"/>
      <c r="AK120" s="80"/>
      <c r="AL120" s="80"/>
      <c r="AM120" s="80"/>
      <c r="AN120" s="80"/>
      <c r="AO120" s="80"/>
      <c r="AP120" s="80"/>
      <c r="AQ120" s="80"/>
      <c r="AR120" s="80"/>
      <c r="AS120" s="80"/>
      <c r="AT120" s="80"/>
      <c r="AU120" s="80"/>
      <c r="AV120" s="80"/>
      <c r="AW120" s="80"/>
      <c r="AX120" s="80"/>
      <c r="AY120" s="80"/>
      <c r="AZ120" s="80"/>
      <c r="BA120" s="80"/>
      <c r="BB120" s="80"/>
      <c r="BC120" s="80"/>
      <c r="BD120" s="80"/>
      <c r="BE120" s="80"/>
      <c r="BF120" s="80"/>
      <c r="BG120" s="80"/>
      <c r="BH120" s="80"/>
      <c r="BI120" s="80"/>
      <c r="BJ120" s="80"/>
      <c r="BK120" s="80"/>
      <c r="BL120" s="80"/>
      <c r="BM120" s="80"/>
      <c r="BN120" s="80"/>
      <c r="BO120" s="81"/>
      <c r="BP120" s="80"/>
      <c r="BQ120" s="80"/>
      <c r="BR120" s="80"/>
      <c r="BS120" s="80"/>
      <c r="BT120" s="80"/>
      <c r="BU120" s="80"/>
      <c r="BV120" s="80"/>
      <c r="BW120" s="80"/>
      <c r="BX120" s="80"/>
      <c r="BY120" s="80"/>
      <c r="BZ120" s="80"/>
      <c r="CA120" s="80"/>
      <c r="CB120" s="80"/>
      <c r="CC120" s="80"/>
      <c r="CD120" s="80"/>
      <c r="CE120" s="80"/>
      <c r="CF120" s="80"/>
      <c r="CG120" s="80"/>
      <c r="CH120" s="80"/>
      <c r="CI120" s="80"/>
      <c r="CJ120" s="80"/>
      <c r="CK120" s="80"/>
      <c r="CL120" s="80"/>
      <c r="CM120" s="80"/>
      <c r="CN120" s="80"/>
      <c r="CO120" s="80"/>
      <c r="CP120" s="80"/>
      <c r="CQ120" s="80"/>
      <c r="CR120" s="80"/>
      <c r="CS120" s="80"/>
      <c r="CT120" s="80"/>
      <c r="CU120" s="80"/>
      <c r="CV120" s="80"/>
      <c r="CW120" s="80"/>
      <c r="CX120" s="80"/>
      <c r="CY120" s="80"/>
      <c r="CZ120" s="80"/>
      <c r="DA120" s="80"/>
      <c r="DB120" s="80"/>
      <c r="DC120" s="80"/>
      <c r="DD120" s="80"/>
      <c r="DE120" s="80"/>
      <c r="DF120" s="80"/>
      <c r="DG120" s="80"/>
      <c r="DH120" s="80"/>
      <c r="DI120" s="80"/>
      <c r="DJ120" s="80"/>
      <c r="DK120" s="80">
        <v>38436</v>
      </c>
      <c r="DL120" s="80">
        <v>1615</v>
      </c>
      <c r="DM120" s="80">
        <v>1171</v>
      </c>
      <c r="DN120" s="80">
        <v>241</v>
      </c>
      <c r="DO120" s="80">
        <v>1</v>
      </c>
      <c r="DP120" s="80"/>
      <c r="DQ120" s="80">
        <v>2</v>
      </c>
      <c r="DR120" s="80">
        <v>3</v>
      </c>
      <c r="DS120" s="80"/>
      <c r="DT120" s="80">
        <v>3</v>
      </c>
      <c r="DU120" s="80"/>
      <c r="DV120" s="80"/>
      <c r="DW120" s="80"/>
      <c r="DX120" s="80"/>
      <c r="DY120" s="80"/>
      <c r="DZ120" s="80"/>
      <c r="EA120" s="80"/>
      <c r="EB120" s="80"/>
      <c r="EC120" s="80"/>
      <c r="ED120" s="80">
        <v>48</v>
      </c>
      <c r="EE120" s="80"/>
      <c r="EF120" s="80"/>
      <c r="EG120" s="80"/>
      <c r="EH120" s="80"/>
      <c r="EI120" s="80"/>
      <c r="EJ120" s="80"/>
      <c r="EK120" s="80"/>
      <c r="EL120" s="80"/>
      <c r="EM120" s="80"/>
      <c r="EN120" s="80"/>
      <c r="EO120" s="80"/>
      <c r="EP120" s="80"/>
      <c r="EQ120" s="80"/>
      <c r="ER120" s="80"/>
      <c r="ES120" s="80">
        <v>6</v>
      </c>
      <c r="ET120" s="80"/>
      <c r="EU120" s="80"/>
      <c r="EV120" s="80"/>
      <c r="EW120" s="80"/>
      <c r="EX120" s="80"/>
      <c r="EY120" s="80"/>
      <c r="EZ120" s="80"/>
      <c r="FA120" s="80"/>
      <c r="FB120" s="80"/>
      <c r="FC120" s="80"/>
      <c r="FD120" s="80"/>
      <c r="FE120" s="80"/>
      <c r="FF120" s="80"/>
      <c r="FG120" s="80"/>
      <c r="FH120" s="80"/>
      <c r="FI120" s="80"/>
      <c r="FJ120" s="80"/>
      <c r="FK120" s="80"/>
      <c r="FL120" s="80"/>
      <c r="FM120" s="80"/>
      <c r="FN120" s="80"/>
      <c r="FO120" s="80"/>
      <c r="FP120" s="80"/>
      <c r="FQ120" s="80"/>
      <c r="FR120" s="80"/>
      <c r="FS120" s="80"/>
      <c r="FT120" s="80"/>
      <c r="FU120" s="80"/>
      <c r="FV120" s="80"/>
      <c r="FW120" s="80"/>
      <c r="FX120" s="80"/>
      <c r="FY120" s="80">
        <v>12</v>
      </c>
      <c r="FZ120" s="80"/>
      <c r="GA120" s="80"/>
      <c r="GB120" s="80"/>
      <c r="GC120" s="80"/>
      <c r="GD120" s="80"/>
      <c r="GE120" s="80"/>
      <c r="GF120" s="80"/>
      <c r="GG120" s="80"/>
      <c r="GH120" s="80"/>
      <c r="GI120" s="80"/>
      <c r="GJ120" s="80"/>
      <c r="GK120" s="80"/>
      <c r="GL120" s="80"/>
      <c r="GM120" s="80"/>
      <c r="GN120" s="80"/>
      <c r="GO120" s="80"/>
      <c r="GP120" s="80"/>
      <c r="GQ120" s="80"/>
      <c r="GR120" s="80"/>
      <c r="GS120" s="80"/>
      <c r="GT120" s="80"/>
      <c r="GU120" s="80"/>
      <c r="GV120" s="80"/>
      <c r="GW120" s="80"/>
      <c r="GX120" s="80"/>
      <c r="GY120" s="80"/>
      <c r="GZ120" s="80"/>
      <c r="HA120" s="80"/>
      <c r="HB120" s="80"/>
      <c r="HC120" s="80"/>
      <c r="HD120" s="80"/>
      <c r="HE120" s="80"/>
      <c r="HF120" s="80"/>
      <c r="HG120" s="80"/>
      <c r="HH120" s="80"/>
      <c r="HI120" s="80"/>
      <c r="HJ120" s="80"/>
      <c r="HK120" s="80"/>
      <c r="HL120" s="80"/>
      <c r="HM120" s="80"/>
      <c r="HN120" s="80"/>
      <c r="HO120" s="80"/>
      <c r="HP120" s="80"/>
      <c r="HQ120" s="80"/>
      <c r="HR120" s="80"/>
      <c r="HS120" s="80"/>
      <c r="HT120" s="80"/>
      <c r="HU120" s="80"/>
      <c r="HV120" s="80"/>
      <c r="HW120" s="80"/>
      <c r="HX120" s="80"/>
      <c r="HY120" s="80"/>
      <c r="HZ120" s="80"/>
      <c r="IA120" s="80"/>
      <c r="IB120" s="80"/>
      <c r="IC120" s="80"/>
      <c r="ID120" s="80"/>
      <c r="IE120" s="80"/>
      <c r="IF120" s="80"/>
      <c r="IG120" s="80"/>
      <c r="IH120" s="80"/>
      <c r="II120" s="80"/>
      <c r="IJ120" s="80"/>
      <c r="IK120" s="80"/>
      <c r="IL120" s="80"/>
      <c r="IM120" s="80"/>
      <c r="IN120" s="80"/>
      <c r="IO120" s="80"/>
      <c r="IP120" s="80"/>
      <c r="IQ120" s="80"/>
      <c r="IR120" s="80"/>
      <c r="IS120" s="80"/>
      <c r="IT120" s="80"/>
      <c r="IU120" s="80"/>
      <c r="IV120" s="80"/>
      <c r="IW120" s="80"/>
      <c r="IX120" s="80"/>
      <c r="IY120" s="80"/>
      <c r="IZ120" s="80"/>
      <c r="JA120" s="80"/>
      <c r="JB120" s="80"/>
      <c r="JC120" s="80"/>
      <c r="JD120" s="80"/>
      <c r="JE120" s="80"/>
      <c r="JF120" s="80"/>
      <c r="JG120" s="80"/>
      <c r="JH120" s="80"/>
      <c r="JI120" s="80"/>
      <c r="JJ120" s="80"/>
      <c r="JK120" s="80"/>
      <c r="JL120" s="80"/>
      <c r="JM120" s="80"/>
      <c r="JN120" s="80"/>
      <c r="JO120" s="80"/>
      <c r="JP120" s="80">
        <v>2286</v>
      </c>
      <c r="JQ120" s="80"/>
      <c r="JR120" s="80"/>
      <c r="JS120" s="80"/>
      <c r="JT120" s="80"/>
      <c r="JU120" s="80"/>
      <c r="JV120" s="80"/>
      <c r="JW120" s="80"/>
      <c r="JX120" s="80"/>
      <c r="JY120" s="80"/>
      <c r="JZ120" s="80"/>
      <c r="KA120" s="80"/>
      <c r="KB120" s="80"/>
      <c r="KC120" s="80"/>
      <c r="KD120" s="80"/>
      <c r="KE120" s="80"/>
      <c r="KF120" s="80"/>
      <c r="KG120" s="80"/>
      <c r="KH120" s="80"/>
      <c r="KI120" s="80"/>
      <c r="KJ120" s="80"/>
      <c r="KK120" s="80"/>
      <c r="KL120" s="80"/>
      <c r="KM120" s="80"/>
      <c r="KN120" s="80"/>
      <c r="KO120" s="80"/>
      <c r="KP120" s="80"/>
      <c r="KQ120" s="80"/>
      <c r="KR120" s="80"/>
      <c r="KS120" s="80"/>
      <c r="KT120" s="80"/>
      <c r="KU120" s="80"/>
      <c r="KV120" s="80"/>
      <c r="KW120" s="80"/>
      <c r="KX120" s="80"/>
      <c r="KY120" s="80"/>
      <c r="KZ120" s="80"/>
      <c r="LA120" s="80"/>
      <c r="LB120" s="80"/>
      <c r="LC120" s="80"/>
      <c r="LD120" s="80"/>
      <c r="LE120" s="80"/>
      <c r="LF120" s="80"/>
      <c r="LG120" s="80">
        <v>2095</v>
      </c>
      <c r="LH120" s="80"/>
      <c r="LI120" s="80"/>
      <c r="LJ120" s="80"/>
      <c r="LK120" s="80"/>
      <c r="LL120" s="80"/>
      <c r="LM120" s="80"/>
      <c r="LN120" s="80"/>
      <c r="LO120" s="80">
        <v>2094</v>
      </c>
      <c r="LP120" s="80"/>
      <c r="LQ120" s="80"/>
      <c r="LR120" s="80"/>
      <c r="LS120" s="80"/>
      <c r="LT120" s="80"/>
      <c r="LU120" s="80"/>
      <c r="LV120" s="80"/>
      <c r="LW120" s="80"/>
      <c r="LX120" s="80"/>
      <c r="LY120" s="80"/>
      <c r="LZ120" s="80"/>
      <c r="MA120" s="80"/>
      <c r="MB120" s="80"/>
      <c r="MC120" s="80"/>
      <c r="MD120" s="80"/>
      <c r="ME120" s="80"/>
      <c r="MF120" s="80"/>
      <c r="MG120" s="80"/>
      <c r="MH120" s="80"/>
      <c r="MI120" s="80"/>
      <c r="MJ120" s="80"/>
      <c r="MK120" s="80"/>
      <c r="ML120" s="80"/>
      <c r="MM120" s="80"/>
      <c r="MN120" s="80"/>
      <c r="MO120" s="80"/>
      <c r="MP120" s="80"/>
      <c r="MQ120" s="80"/>
      <c r="MR120" s="80"/>
      <c r="MS120" s="80"/>
      <c r="MT120" s="80"/>
      <c r="MU120" s="80"/>
      <c r="MV120" s="80"/>
      <c r="MW120" s="80"/>
      <c r="MX120" s="80"/>
      <c r="MY120" s="80"/>
      <c r="MZ120" s="80"/>
      <c r="NA120" s="80"/>
      <c r="NB120" s="80"/>
      <c r="NC120" s="80"/>
      <c r="ND120" s="80"/>
      <c r="NE120" s="80"/>
      <c r="NF120" s="80"/>
      <c r="NG120" s="80"/>
      <c r="NH120" s="80"/>
      <c r="NI120" s="80"/>
      <c r="NJ120" s="80"/>
      <c r="NK120" s="80"/>
      <c r="NL120" s="80"/>
      <c r="NM120" s="80"/>
      <c r="NN120" s="80"/>
      <c r="NO120" s="80"/>
      <c r="NP120" s="80"/>
      <c r="NQ120" s="80"/>
      <c r="NR120" s="80"/>
      <c r="NS120" s="80"/>
      <c r="NT120" s="80"/>
      <c r="NU120" s="80"/>
      <c r="NV120" s="80"/>
      <c r="NW120" s="80"/>
      <c r="NX120" s="80">
        <v>0</v>
      </c>
      <c r="NY120" s="80"/>
      <c r="NZ120" s="80"/>
      <c r="OA120" s="80"/>
      <c r="OB120" s="79">
        <v>48013</v>
      </c>
    </row>
    <row r="121" spans="1:392" ht="13.15">
      <c r="A121" s="27">
        <v>334112</v>
      </c>
      <c r="B121" s="23" t="s">
        <v>247</v>
      </c>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v>0</v>
      </c>
      <c r="AE121" s="80"/>
      <c r="AF121" s="80"/>
      <c r="AG121" s="80"/>
      <c r="AH121" s="80"/>
      <c r="AI121" s="80"/>
      <c r="AJ121" s="80"/>
      <c r="AK121" s="80"/>
      <c r="AL121" s="80"/>
      <c r="AM121" s="80"/>
      <c r="AN121" s="80"/>
      <c r="AO121" s="80"/>
      <c r="AP121" s="80"/>
      <c r="AQ121" s="80"/>
      <c r="AR121" s="80"/>
      <c r="AS121" s="80"/>
      <c r="AT121" s="80"/>
      <c r="AU121" s="80"/>
      <c r="AV121" s="80"/>
      <c r="AW121" s="80"/>
      <c r="AX121" s="80"/>
      <c r="AY121" s="80"/>
      <c r="AZ121" s="80"/>
      <c r="BA121" s="80"/>
      <c r="BB121" s="80"/>
      <c r="BC121" s="80"/>
      <c r="BD121" s="80"/>
      <c r="BE121" s="80"/>
      <c r="BF121" s="80"/>
      <c r="BG121" s="80"/>
      <c r="BH121" s="80"/>
      <c r="BI121" s="80"/>
      <c r="BJ121" s="80"/>
      <c r="BK121" s="80"/>
      <c r="BL121" s="80"/>
      <c r="BM121" s="80"/>
      <c r="BN121" s="80"/>
      <c r="BO121" s="81"/>
      <c r="BP121" s="80"/>
      <c r="BQ121" s="80"/>
      <c r="BR121" s="80"/>
      <c r="BS121" s="80"/>
      <c r="BT121" s="80"/>
      <c r="BU121" s="80"/>
      <c r="BV121" s="80"/>
      <c r="BW121" s="80"/>
      <c r="BX121" s="80"/>
      <c r="BY121" s="80"/>
      <c r="BZ121" s="80"/>
      <c r="CA121" s="80"/>
      <c r="CB121" s="80"/>
      <c r="CC121" s="80"/>
      <c r="CD121" s="80"/>
      <c r="CE121" s="80"/>
      <c r="CF121" s="80"/>
      <c r="CG121" s="80"/>
      <c r="CH121" s="80"/>
      <c r="CI121" s="80"/>
      <c r="CJ121" s="80"/>
      <c r="CK121" s="80"/>
      <c r="CL121" s="80"/>
      <c r="CM121" s="80"/>
      <c r="CN121" s="80"/>
      <c r="CO121" s="80"/>
      <c r="CP121" s="80"/>
      <c r="CQ121" s="80"/>
      <c r="CR121" s="80"/>
      <c r="CS121" s="80"/>
      <c r="CT121" s="80"/>
      <c r="CU121" s="80"/>
      <c r="CV121" s="80"/>
      <c r="CW121" s="80"/>
      <c r="CX121" s="80"/>
      <c r="CY121" s="80"/>
      <c r="CZ121" s="80"/>
      <c r="DA121" s="80"/>
      <c r="DB121" s="80"/>
      <c r="DC121" s="80"/>
      <c r="DD121" s="80"/>
      <c r="DE121" s="80"/>
      <c r="DF121" s="80"/>
      <c r="DG121" s="80"/>
      <c r="DH121" s="80"/>
      <c r="DI121" s="80"/>
      <c r="DJ121" s="80"/>
      <c r="DK121" s="80"/>
      <c r="DL121" s="80">
        <v>8322</v>
      </c>
      <c r="DM121" s="80">
        <v>4</v>
      </c>
      <c r="DN121" s="80"/>
      <c r="DO121" s="80"/>
      <c r="DP121" s="80"/>
      <c r="DQ121" s="80"/>
      <c r="DR121" s="80"/>
      <c r="DS121" s="80">
        <v>4</v>
      </c>
      <c r="DT121" s="80">
        <v>8</v>
      </c>
      <c r="DU121" s="80"/>
      <c r="DV121" s="80"/>
      <c r="DW121" s="80"/>
      <c r="DX121" s="80"/>
      <c r="DY121" s="80"/>
      <c r="DZ121" s="80"/>
      <c r="EA121" s="80"/>
      <c r="EB121" s="80"/>
      <c r="EC121" s="80"/>
      <c r="ED121" s="80">
        <v>6</v>
      </c>
      <c r="EE121" s="80"/>
      <c r="EF121" s="80"/>
      <c r="EG121" s="80"/>
      <c r="EH121" s="80"/>
      <c r="EI121" s="80"/>
      <c r="EJ121" s="80"/>
      <c r="EK121" s="80"/>
      <c r="EL121" s="80"/>
      <c r="EM121" s="80"/>
      <c r="EN121" s="80"/>
      <c r="EO121" s="80"/>
      <c r="EP121" s="80"/>
      <c r="EQ121" s="80"/>
      <c r="ER121" s="80"/>
      <c r="ES121" s="80"/>
      <c r="ET121" s="80"/>
      <c r="EU121" s="80"/>
      <c r="EV121" s="80"/>
      <c r="EW121" s="80"/>
      <c r="EX121" s="80"/>
      <c r="EY121" s="80"/>
      <c r="EZ121" s="80"/>
      <c r="FA121" s="80"/>
      <c r="FB121" s="80"/>
      <c r="FC121" s="80"/>
      <c r="FD121" s="80"/>
      <c r="FE121" s="80"/>
      <c r="FF121" s="80"/>
      <c r="FG121" s="80"/>
      <c r="FH121" s="80"/>
      <c r="FI121" s="80"/>
      <c r="FJ121" s="80"/>
      <c r="FK121" s="80"/>
      <c r="FL121" s="80"/>
      <c r="FM121" s="80"/>
      <c r="FN121" s="80"/>
      <c r="FO121" s="80"/>
      <c r="FP121" s="80"/>
      <c r="FQ121" s="80"/>
      <c r="FR121" s="80"/>
      <c r="FS121" s="80"/>
      <c r="FT121" s="80"/>
      <c r="FU121" s="80"/>
      <c r="FV121" s="80"/>
      <c r="FW121" s="80"/>
      <c r="FX121" s="80"/>
      <c r="FY121" s="80"/>
      <c r="FZ121" s="80"/>
      <c r="GA121" s="80"/>
      <c r="GB121" s="80"/>
      <c r="GC121" s="80"/>
      <c r="GD121" s="80"/>
      <c r="GE121" s="80"/>
      <c r="GF121" s="80"/>
      <c r="GG121" s="80"/>
      <c r="GH121" s="80"/>
      <c r="GI121" s="80"/>
      <c r="GJ121" s="80"/>
      <c r="GK121" s="80"/>
      <c r="GL121" s="80"/>
      <c r="GM121" s="80"/>
      <c r="GN121" s="80"/>
      <c r="GO121" s="80"/>
      <c r="GP121" s="80"/>
      <c r="GQ121" s="80"/>
      <c r="GR121" s="80"/>
      <c r="GS121" s="80"/>
      <c r="GT121" s="80"/>
      <c r="GU121" s="80"/>
      <c r="GV121" s="80"/>
      <c r="GW121" s="80"/>
      <c r="GX121" s="80"/>
      <c r="GY121" s="80"/>
      <c r="GZ121" s="80"/>
      <c r="HA121" s="80"/>
      <c r="HB121" s="80"/>
      <c r="HC121" s="80"/>
      <c r="HD121" s="80"/>
      <c r="HE121" s="80"/>
      <c r="HF121" s="80"/>
      <c r="HG121" s="80"/>
      <c r="HH121" s="80"/>
      <c r="HI121" s="80"/>
      <c r="HJ121" s="80"/>
      <c r="HK121" s="80"/>
      <c r="HL121" s="80"/>
      <c r="HM121" s="80"/>
      <c r="HN121" s="80"/>
      <c r="HO121" s="80"/>
      <c r="HP121" s="80"/>
      <c r="HQ121" s="80"/>
      <c r="HR121" s="80"/>
      <c r="HS121" s="80"/>
      <c r="HT121" s="80"/>
      <c r="HU121" s="80"/>
      <c r="HV121" s="80"/>
      <c r="HW121" s="80"/>
      <c r="HX121" s="80"/>
      <c r="HY121" s="80"/>
      <c r="HZ121" s="80"/>
      <c r="IA121" s="80"/>
      <c r="IB121" s="80"/>
      <c r="IC121" s="80"/>
      <c r="ID121" s="80"/>
      <c r="IE121" s="80"/>
      <c r="IF121" s="80"/>
      <c r="IG121" s="80"/>
      <c r="IH121" s="80"/>
      <c r="II121" s="80"/>
      <c r="IJ121" s="80"/>
      <c r="IK121" s="80"/>
      <c r="IL121" s="80"/>
      <c r="IM121" s="80"/>
      <c r="IN121" s="80"/>
      <c r="IO121" s="80"/>
      <c r="IP121" s="80"/>
      <c r="IQ121" s="80"/>
      <c r="IR121" s="80"/>
      <c r="IS121" s="80"/>
      <c r="IT121" s="80"/>
      <c r="IU121" s="80"/>
      <c r="IV121" s="80"/>
      <c r="IW121" s="80"/>
      <c r="IX121" s="80"/>
      <c r="IY121" s="80"/>
      <c r="IZ121" s="80"/>
      <c r="JA121" s="80"/>
      <c r="JB121" s="80"/>
      <c r="JC121" s="80"/>
      <c r="JD121" s="80"/>
      <c r="JE121" s="80"/>
      <c r="JF121" s="80"/>
      <c r="JG121" s="80"/>
      <c r="JH121" s="80"/>
      <c r="JI121" s="80"/>
      <c r="JJ121" s="80"/>
      <c r="JK121" s="80"/>
      <c r="JL121" s="80"/>
      <c r="JM121" s="80"/>
      <c r="JN121" s="80"/>
      <c r="JO121" s="80"/>
      <c r="JP121" s="80">
        <v>70</v>
      </c>
      <c r="JQ121" s="80"/>
      <c r="JR121" s="80"/>
      <c r="JS121" s="80"/>
      <c r="JT121" s="80"/>
      <c r="JU121" s="80"/>
      <c r="JV121" s="80"/>
      <c r="JW121" s="80"/>
      <c r="JX121" s="80"/>
      <c r="JY121" s="80"/>
      <c r="JZ121" s="80"/>
      <c r="KA121" s="80"/>
      <c r="KB121" s="80"/>
      <c r="KC121" s="80"/>
      <c r="KD121" s="80"/>
      <c r="KE121" s="80"/>
      <c r="KF121" s="80"/>
      <c r="KG121" s="80"/>
      <c r="KH121" s="80"/>
      <c r="KI121" s="80"/>
      <c r="KJ121" s="80"/>
      <c r="KK121" s="80"/>
      <c r="KL121" s="80"/>
      <c r="KM121" s="80"/>
      <c r="KN121" s="80"/>
      <c r="KO121" s="80"/>
      <c r="KP121" s="80"/>
      <c r="KQ121" s="80"/>
      <c r="KR121" s="80"/>
      <c r="KS121" s="80"/>
      <c r="KT121" s="80"/>
      <c r="KU121" s="80"/>
      <c r="KV121" s="80"/>
      <c r="KW121" s="80"/>
      <c r="KX121" s="80"/>
      <c r="KY121" s="80"/>
      <c r="KZ121" s="80"/>
      <c r="LA121" s="80"/>
      <c r="LB121" s="80"/>
      <c r="LC121" s="80"/>
      <c r="LD121" s="80"/>
      <c r="LE121" s="80"/>
      <c r="LF121" s="80"/>
      <c r="LG121" s="80">
        <v>567</v>
      </c>
      <c r="LH121" s="80"/>
      <c r="LI121" s="80"/>
      <c r="LJ121" s="80"/>
      <c r="LK121" s="80"/>
      <c r="LL121" s="80"/>
      <c r="LM121" s="80"/>
      <c r="LN121" s="80"/>
      <c r="LO121" s="80">
        <v>566</v>
      </c>
      <c r="LP121" s="80"/>
      <c r="LQ121" s="80"/>
      <c r="LR121" s="80"/>
      <c r="LS121" s="80"/>
      <c r="LT121" s="80"/>
      <c r="LU121" s="80"/>
      <c r="LV121" s="80"/>
      <c r="LW121" s="80"/>
      <c r="LX121" s="80"/>
      <c r="LY121" s="80"/>
      <c r="LZ121" s="80"/>
      <c r="MA121" s="80"/>
      <c r="MB121" s="80"/>
      <c r="MC121" s="80"/>
      <c r="MD121" s="80"/>
      <c r="ME121" s="80"/>
      <c r="MF121" s="80"/>
      <c r="MG121" s="80"/>
      <c r="MH121" s="80"/>
      <c r="MI121" s="80"/>
      <c r="MJ121" s="80"/>
      <c r="MK121" s="80"/>
      <c r="ML121" s="80"/>
      <c r="MM121" s="80"/>
      <c r="MN121" s="80"/>
      <c r="MO121" s="80"/>
      <c r="MP121" s="80"/>
      <c r="MQ121" s="80"/>
      <c r="MR121" s="80"/>
      <c r="MS121" s="80"/>
      <c r="MT121" s="80"/>
      <c r="MU121" s="80"/>
      <c r="MV121" s="80"/>
      <c r="MW121" s="80"/>
      <c r="MX121" s="80"/>
      <c r="MY121" s="80"/>
      <c r="MZ121" s="80"/>
      <c r="NA121" s="80"/>
      <c r="NB121" s="80"/>
      <c r="NC121" s="80"/>
      <c r="ND121" s="80"/>
      <c r="NE121" s="80"/>
      <c r="NF121" s="80"/>
      <c r="NG121" s="80"/>
      <c r="NH121" s="80"/>
      <c r="NI121" s="80"/>
      <c r="NJ121" s="80"/>
      <c r="NK121" s="80"/>
      <c r="NL121" s="80"/>
      <c r="NM121" s="80"/>
      <c r="NN121" s="80"/>
      <c r="NO121" s="80"/>
      <c r="NP121" s="80"/>
      <c r="NQ121" s="80"/>
      <c r="NR121" s="80"/>
      <c r="NS121" s="80"/>
      <c r="NT121" s="80"/>
      <c r="NU121" s="80"/>
      <c r="NV121" s="80"/>
      <c r="NW121" s="80"/>
      <c r="NX121" s="80"/>
      <c r="NY121" s="80"/>
      <c r="NZ121" s="80"/>
      <c r="OA121" s="80"/>
      <c r="OB121" s="79">
        <v>9546</v>
      </c>
    </row>
    <row r="122" spans="1:392" ht="13.15">
      <c r="A122" s="27" t="s">
        <v>249</v>
      </c>
      <c r="B122" s="23" t="s">
        <v>248</v>
      </c>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v>0</v>
      </c>
      <c r="AE122" s="80"/>
      <c r="AF122" s="80"/>
      <c r="AG122" s="80"/>
      <c r="AH122" s="80"/>
      <c r="AI122" s="80"/>
      <c r="AJ122" s="80"/>
      <c r="AK122" s="80"/>
      <c r="AL122" s="80"/>
      <c r="AM122" s="80"/>
      <c r="AN122" s="80"/>
      <c r="AO122" s="80"/>
      <c r="AP122" s="80"/>
      <c r="AQ122" s="80"/>
      <c r="AR122" s="80"/>
      <c r="AS122" s="80"/>
      <c r="AT122" s="80"/>
      <c r="AU122" s="80"/>
      <c r="AV122" s="80"/>
      <c r="AW122" s="80">
        <v>13</v>
      </c>
      <c r="AX122" s="80"/>
      <c r="AY122" s="80"/>
      <c r="AZ122" s="80"/>
      <c r="BA122" s="80"/>
      <c r="BB122" s="80"/>
      <c r="BC122" s="80"/>
      <c r="BD122" s="80"/>
      <c r="BE122" s="80"/>
      <c r="BF122" s="80"/>
      <c r="BG122" s="80"/>
      <c r="BH122" s="80"/>
      <c r="BI122" s="80"/>
      <c r="BJ122" s="80"/>
      <c r="BK122" s="80"/>
      <c r="BL122" s="80"/>
      <c r="BM122" s="80"/>
      <c r="BN122" s="80"/>
      <c r="BO122" s="81"/>
      <c r="BP122" s="80"/>
      <c r="BQ122" s="80"/>
      <c r="BR122" s="80"/>
      <c r="BS122" s="80"/>
      <c r="BT122" s="80"/>
      <c r="BU122" s="80"/>
      <c r="BV122" s="80"/>
      <c r="BW122" s="80"/>
      <c r="BX122" s="80"/>
      <c r="BY122" s="80"/>
      <c r="BZ122" s="80"/>
      <c r="CA122" s="80"/>
      <c r="CB122" s="80"/>
      <c r="CC122" s="80"/>
      <c r="CD122" s="80"/>
      <c r="CE122" s="80"/>
      <c r="CF122" s="80"/>
      <c r="CG122" s="80"/>
      <c r="CH122" s="80"/>
      <c r="CI122" s="80"/>
      <c r="CJ122" s="80"/>
      <c r="CK122" s="80"/>
      <c r="CL122" s="80"/>
      <c r="CM122" s="80"/>
      <c r="CN122" s="80"/>
      <c r="CO122" s="80">
        <v>63</v>
      </c>
      <c r="CP122" s="80"/>
      <c r="CQ122" s="80"/>
      <c r="CR122" s="80"/>
      <c r="CS122" s="80"/>
      <c r="CT122" s="80"/>
      <c r="CU122" s="80"/>
      <c r="CV122" s="80"/>
      <c r="CW122" s="80"/>
      <c r="CX122" s="80"/>
      <c r="CY122" s="80"/>
      <c r="CZ122" s="80"/>
      <c r="DA122" s="80"/>
      <c r="DB122" s="80"/>
      <c r="DC122" s="80"/>
      <c r="DD122" s="80"/>
      <c r="DE122" s="80"/>
      <c r="DF122" s="80"/>
      <c r="DG122" s="80"/>
      <c r="DH122" s="80"/>
      <c r="DI122" s="80"/>
      <c r="DJ122" s="80"/>
      <c r="DK122" s="80">
        <v>286</v>
      </c>
      <c r="DL122" s="80">
        <v>28</v>
      </c>
      <c r="DM122" s="80">
        <v>11629</v>
      </c>
      <c r="DN122" s="80"/>
      <c r="DO122" s="80"/>
      <c r="DP122" s="80"/>
      <c r="DQ122" s="80"/>
      <c r="DR122" s="80">
        <v>14</v>
      </c>
      <c r="DS122" s="80">
        <v>0</v>
      </c>
      <c r="DT122" s="80">
        <v>104</v>
      </c>
      <c r="DU122" s="80"/>
      <c r="DV122" s="80">
        <v>19</v>
      </c>
      <c r="DW122" s="80"/>
      <c r="DX122" s="80"/>
      <c r="DY122" s="80"/>
      <c r="DZ122" s="80"/>
      <c r="EA122" s="80"/>
      <c r="EB122" s="80"/>
      <c r="EC122" s="80"/>
      <c r="ED122" s="80"/>
      <c r="EE122" s="80"/>
      <c r="EF122" s="80"/>
      <c r="EG122" s="80"/>
      <c r="EH122" s="80"/>
      <c r="EI122" s="80"/>
      <c r="EJ122" s="80"/>
      <c r="EK122" s="80"/>
      <c r="EL122" s="80">
        <v>53</v>
      </c>
      <c r="EM122" s="80"/>
      <c r="EN122" s="80"/>
      <c r="EO122" s="80"/>
      <c r="EP122" s="80"/>
      <c r="EQ122" s="80"/>
      <c r="ER122" s="80"/>
      <c r="ES122" s="80"/>
      <c r="ET122" s="80"/>
      <c r="EU122" s="80"/>
      <c r="EV122" s="80"/>
      <c r="EW122" s="80"/>
      <c r="EX122" s="80"/>
      <c r="EY122" s="80"/>
      <c r="EZ122" s="80"/>
      <c r="FA122" s="80"/>
      <c r="FB122" s="80"/>
      <c r="FC122" s="80"/>
      <c r="FD122" s="80"/>
      <c r="FE122" s="80"/>
      <c r="FF122" s="80"/>
      <c r="FG122" s="80"/>
      <c r="FH122" s="80"/>
      <c r="FI122" s="80"/>
      <c r="FJ122" s="80"/>
      <c r="FK122" s="80"/>
      <c r="FL122" s="80"/>
      <c r="FM122" s="80"/>
      <c r="FN122" s="80"/>
      <c r="FO122" s="80"/>
      <c r="FP122" s="80"/>
      <c r="FQ122" s="80"/>
      <c r="FR122" s="80"/>
      <c r="FS122" s="80"/>
      <c r="FT122" s="80"/>
      <c r="FU122" s="80"/>
      <c r="FV122" s="80"/>
      <c r="FW122" s="80"/>
      <c r="FX122" s="80"/>
      <c r="FY122" s="80"/>
      <c r="FZ122" s="80"/>
      <c r="GA122" s="80"/>
      <c r="GB122" s="80"/>
      <c r="GC122" s="80"/>
      <c r="GD122" s="80"/>
      <c r="GE122" s="80"/>
      <c r="GF122" s="80"/>
      <c r="GG122" s="80"/>
      <c r="GH122" s="80"/>
      <c r="GI122" s="80"/>
      <c r="GJ122" s="80"/>
      <c r="GK122" s="80"/>
      <c r="GL122" s="80"/>
      <c r="GM122" s="80"/>
      <c r="GN122" s="80"/>
      <c r="GO122" s="80"/>
      <c r="GP122" s="80"/>
      <c r="GQ122" s="80"/>
      <c r="GR122" s="80"/>
      <c r="GS122" s="80"/>
      <c r="GT122" s="80"/>
      <c r="GU122" s="80"/>
      <c r="GV122" s="80"/>
      <c r="GW122" s="80"/>
      <c r="GX122" s="80"/>
      <c r="GY122" s="80"/>
      <c r="GZ122" s="80"/>
      <c r="HA122" s="80"/>
      <c r="HB122" s="80"/>
      <c r="HC122" s="80"/>
      <c r="HD122" s="80"/>
      <c r="HE122" s="80"/>
      <c r="HF122" s="80"/>
      <c r="HG122" s="80"/>
      <c r="HH122" s="80"/>
      <c r="HI122" s="80"/>
      <c r="HJ122" s="80"/>
      <c r="HK122" s="80"/>
      <c r="HL122" s="80"/>
      <c r="HM122" s="80"/>
      <c r="HN122" s="80"/>
      <c r="HO122" s="80"/>
      <c r="HP122" s="80"/>
      <c r="HQ122" s="80"/>
      <c r="HR122" s="80"/>
      <c r="HS122" s="80">
        <v>35</v>
      </c>
      <c r="HT122" s="80"/>
      <c r="HU122" s="80"/>
      <c r="HV122" s="80"/>
      <c r="HW122" s="80"/>
      <c r="HX122" s="80"/>
      <c r="HY122" s="80"/>
      <c r="HZ122" s="80">
        <v>10</v>
      </c>
      <c r="IA122" s="80"/>
      <c r="IB122" s="80"/>
      <c r="IC122" s="80">
        <v>35</v>
      </c>
      <c r="ID122" s="80"/>
      <c r="IE122" s="80"/>
      <c r="IF122" s="80"/>
      <c r="IG122" s="80"/>
      <c r="IH122" s="80"/>
      <c r="II122" s="80"/>
      <c r="IJ122" s="80"/>
      <c r="IK122" s="80"/>
      <c r="IL122" s="80"/>
      <c r="IM122" s="80"/>
      <c r="IN122" s="80"/>
      <c r="IO122" s="80"/>
      <c r="IP122" s="80"/>
      <c r="IQ122" s="80"/>
      <c r="IR122" s="80"/>
      <c r="IS122" s="80">
        <v>278</v>
      </c>
      <c r="IT122" s="80"/>
      <c r="IU122" s="80"/>
      <c r="IV122" s="80"/>
      <c r="IW122" s="80"/>
      <c r="IX122" s="80"/>
      <c r="IY122" s="80"/>
      <c r="IZ122" s="80"/>
      <c r="JA122" s="80">
        <v>111</v>
      </c>
      <c r="JB122" s="80"/>
      <c r="JC122" s="80"/>
      <c r="JD122" s="80">
        <v>14</v>
      </c>
      <c r="JE122" s="80">
        <v>50</v>
      </c>
      <c r="JF122" s="80">
        <v>103</v>
      </c>
      <c r="JG122" s="80"/>
      <c r="JH122" s="80"/>
      <c r="JI122" s="80"/>
      <c r="JJ122" s="80"/>
      <c r="JK122" s="80"/>
      <c r="JL122" s="80">
        <v>9</v>
      </c>
      <c r="JM122" s="80"/>
      <c r="JN122" s="80"/>
      <c r="JO122" s="80"/>
      <c r="JP122" s="80">
        <v>288</v>
      </c>
      <c r="JQ122" s="80"/>
      <c r="JR122" s="80"/>
      <c r="JS122" s="80"/>
      <c r="JT122" s="80"/>
      <c r="JU122" s="80"/>
      <c r="JV122" s="80"/>
      <c r="JW122" s="80"/>
      <c r="JX122" s="80"/>
      <c r="JY122" s="80"/>
      <c r="JZ122" s="80"/>
      <c r="KA122" s="80"/>
      <c r="KB122" s="80"/>
      <c r="KC122" s="80"/>
      <c r="KD122" s="80"/>
      <c r="KE122" s="80"/>
      <c r="KF122" s="80"/>
      <c r="KG122" s="80"/>
      <c r="KH122" s="80"/>
      <c r="KI122" s="80"/>
      <c r="KJ122" s="80"/>
      <c r="KK122" s="80"/>
      <c r="KL122" s="80"/>
      <c r="KM122" s="80"/>
      <c r="KN122" s="80"/>
      <c r="KO122" s="80"/>
      <c r="KP122" s="80"/>
      <c r="KQ122" s="80"/>
      <c r="KR122" s="80"/>
      <c r="KS122" s="80"/>
      <c r="KT122" s="80"/>
      <c r="KU122" s="80"/>
      <c r="KV122" s="80"/>
      <c r="KW122" s="80"/>
      <c r="KX122" s="80"/>
      <c r="KY122" s="80"/>
      <c r="KZ122" s="80"/>
      <c r="LA122" s="80"/>
      <c r="LB122" s="80"/>
      <c r="LC122" s="80"/>
      <c r="LD122" s="80"/>
      <c r="LE122" s="80"/>
      <c r="LF122" s="80"/>
      <c r="LG122" s="80">
        <v>1226</v>
      </c>
      <c r="LH122" s="80"/>
      <c r="LI122" s="80"/>
      <c r="LJ122" s="80"/>
      <c r="LK122" s="80"/>
      <c r="LL122" s="80"/>
      <c r="LM122" s="80"/>
      <c r="LN122" s="80"/>
      <c r="LO122" s="80">
        <v>1225</v>
      </c>
      <c r="LP122" s="80"/>
      <c r="LQ122" s="80"/>
      <c r="LR122" s="80"/>
      <c r="LS122" s="80"/>
      <c r="LT122" s="80"/>
      <c r="LU122" s="80"/>
      <c r="LV122" s="80"/>
      <c r="LW122" s="80"/>
      <c r="LX122" s="80"/>
      <c r="LY122" s="80"/>
      <c r="LZ122" s="80"/>
      <c r="MA122" s="80"/>
      <c r="MB122" s="80"/>
      <c r="MC122" s="80"/>
      <c r="MD122" s="80"/>
      <c r="ME122" s="80"/>
      <c r="MF122" s="80"/>
      <c r="MG122" s="80"/>
      <c r="MH122" s="80"/>
      <c r="MI122" s="80"/>
      <c r="MJ122" s="80"/>
      <c r="MK122" s="80"/>
      <c r="ML122" s="80"/>
      <c r="MM122" s="80"/>
      <c r="MN122" s="80"/>
      <c r="MO122" s="80"/>
      <c r="MP122" s="80"/>
      <c r="MQ122" s="80"/>
      <c r="MR122" s="80"/>
      <c r="MS122" s="80"/>
      <c r="MT122" s="80"/>
      <c r="MU122" s="80"/>
      <c r="MV122" s="80"/>
      <c r="MW122" s="80"/>
      <c r="MX122" s="80"/>
      <c r="MY122" s="80"/>
      <c r="MZ122" s="80"/>
      <c r="NA122" s="80"/>
      <c r="NB122" s="80"/>
      <c r="NC122" s="80"/>
      <c r="ND122" s="80"/>
      <c r="NE122" s="80"/>
      <c r="NF122" s="80"/>
      <c r="NG122" s="80"/>
      <c r="NH122" s="80"/>
      <c r="NI122" s="80"/>
      <c r="NJ122" s="80"/>
      <c r="NK122" s="80"/>
      <c r="NL122" s="80"/>
      <c r="NM122" s="80"/>
      <c r="NN122" s="80"/>
      <c r="NO122" s="80"/>
      <c r="NP122" s="80"/>
      <c r="NQ122" s="80"/>
      <c r="NR122" s="80"/>
      <c r="NS122" s="80"/>
      <c r="NT122" s="80"/>
      <c r="NU122" s="80"/>
      <c r="NV122" s="80"/>
      <c r="NW122" s="80"/>
      <c r="NX122" s="80">
        <v>0</v>
      </c>
      <c r="NY122" s="80"/>
      <c r="NZ122" s="80"/>
      <c r="OA122" s="80"/>
      <c r="OB122" s="79">
        <v>15593</v>
      </c>
    </row>
    <row r="123" spans="1:392" ht="13.15">
      <c r="A123" s="27">
        <v>334210</v>
      </c>
      <c r="B123" s="23" t="s">
        <v>250</v>
      </c>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v>1</v>
      </c>
      <c r="AE123" s="80"/>
      <c r="AF123" s="80"/>
      <c r="AG123" s="80"/>
      <c r="AH123" s="80"/>
      <c r="AI123" s="80"/>
      <c r="AJ123" s="80"/>
      <c r="AK123" s="80"/>
      <c r="AL123" s="80"/>
      <c r="AM123" s="80"/>
      <c r="AN123" s="80"/>
      <c r="AO123" s="80"/>
      <c r="AP123" s="80"/>
      <c r="AQ123" s="80"/>
      <c r="AR123" s="80"/>
      <c r="AS123" s="80"/>
      <c r="AT123" s="80"/>
      <c r="AU123" s="80"/>
      <c r="AV123" s="80"/>
      <c r="AW123" s="80"/>
      <c r="AX123" s="80"/>
      <c r="AY123" s="80"/>
      <c r="AZ123" s="80"/>
      <c r="BA123" s="80"/>
      <c r="BB123" s="80"/>
      <c r="BC123" s="80"/>
      <c r="BD123" s="80"/>
      <c r="BE123" s="80"/>
      <c r="BF123" s="80"/>
      <c r="BG123" s="80"/>
      <c r="BH123" s="80"/>
      <c r="BI123" s="80"/>
      <c r="BJ123" s="80">
        <v>2</v>
      </c>
      <c r="BK123" s="80"/>
      <c r="BL123" s="80"/>
      <c r="BM123" s="80"/>
      <c r="BN123" s="80"/>
      <c r="BO123" s="81"/>
      <c r="BP123" s="80"/>
      <c r="BQ123" s="80"/>
      <c r="BR123" s="80"/>
      <c r="BS123" s="80"/>
      <c r="BT123" s="80"/>
      <c r="BU123" s="80"/>
      <c r="BV123" s="80"/>
      <c r="BW123" s="80"/>
      <c r="BX123" s="80"/>
      <c r="BY123" s="80"/>
      <c r="BZ123" s="80"/>
      <c r="CA123" s="80"/>
      <c r="CB123" s="80"/>
      <c r="CC123" s="80"/>
      <c r="CD123" s="80"/>
      <c r="CE123" s="80"/>
      <c r="CF123" s="80"/>
      <c r="CG123" s="80"/>
      <c r="CH123" s="80"/>
      <c r="CI123" s="80"/>
      <c r="CJ123" s="80"/>
      <c r="CK123" s="80"/>
      <c r="CL123" s="80"/>
      <c r="CM123" s="80"/>
      <c r="CN123" s="80"/>
      <c r="CO123" s="80"/>
      <c r="CP123" s="80"/>
      <c r="CQ123" s="80"/>
      <c r="CR123" s="80"/>
      <c r="CS123" s="80"/>
      <c r="CT123" s="80"/>
      <c r="CU123" s="80"/>
      <c r="CV123" s="80"/>
      <c r="CW123" s="80"/>
      <c r="CX123" s="80"/>
      <c r="CY123" s="80"/>
      <c r="CZ123" s="80"/>
      <c r="DA123" s="80"/>
      <c r="DB123" s="80"/>
      <c r="DC123" s="80"/>
      <c r="DD123" s="80"/>
      <c r="DE123" s="80"/>
      <c r="DF123" s="80"/>
      <c r="DG123" s="80"/>
      <c r="DH123" s="80"/>
      <c r="DI123" s="80"/>
      <c r="DJ123" s="80"/>
      <c r="DK123" s="80">
        <v>39</v>
      </c>
      <c r="DL123" s="80">
        <v>10</v>
      </c>
      <c r="DM123" s="80">
        <v>33</v>
      </c>
      <c r="DN123" s="80">
        <v>17742</v>
      </c>
      <c r="DO123" s="80">
        <v>445</v>
      </c>
      <c r="DP123" s="80">
        <v>1</v>
      </c>
      <c r="DQ123" s="80"/>
      <c r="DR123" s="80">
        <v>132</v>
      </c>
      <c r="DS123" s="80"/>
      <c r="DT123" s="80">
        <v>35</v>
      </c>
      <c r="DU123" s="80"/>
      <c r="DV123" s="80">
        <v>4</v>
      </c>
      <c r="DW123" s="80"/>
      <c r="DX123" s="80"/>
      <c r="DY123" s="80"/>
      <c r="DZ123" s="80">
        <v>2</v>
      </c>
      <c r="EA123" s="80"/>
      <c r="EB123" s="80"/>
      <c r="EC123" s="80"/>
      <c r="ED123" s="80"/>
      <c r="EE123" s="80"/>
      <c r="EF123" s="80"/>
      <c r="EG123" s="80"/>
      <c r="EH123" s="80"/>
      <c r="EI123" s="80"/>
      <c r="EJ123" s="80"/>
      <c r="EK123" s="80"/>
      <c r="EL123" s="80"/>
      <c r="EM123" s="80"/>
      <c r="EN123" s="80"/>
      <c r="EO123" s="80"/>
      <c r="EP123" s="80"/>
      <c r="EQ123" s="80"/>
      <c r="ER123" s="80"/>
      <c r="ES123" s="80"/>
      <c r="ET123" s="80"/>
      <c r="EU123" s="80">
        <v>9</v>
      </c>
      <c r="EV123" s="80"/>
      <c r="EW123" s="80"/>
      <c r="EX123" s="80"/>
      <c r="EY123" s="80"/>
      <c r="EZ123" s="80"/>
      <c r="FA123" s="80"/>
      <c r="FB123" s="80"/>
      <c r="FC123" s="80"/>
      <c r="FD123" s="80"/>
      <c r="FE123" s="80"/>
      <c r="FF123" s="80"/>
      <c r="FG123" s="80"/>
      <c r="FH123" s="80"/>
      <c r="FI123" s="80"/>
      <c r="FJ123" s="80"/>
      <c r="FK123" s="80"/>
      <c r="FL123" s="80"/>
      <c r="FM123" s="80"/>
      <c r="FN123" s="80"/>
      <c r="FO123" s="80"/>
      <c r="FP123" s="80"/>
      <c r="FQ123" s="80"/>
      <c r="FR123" s="80"/>
      <c r="FS123" s="80"/>
      <c r="FT123" s="80"/>
      <c r="FU123" s="80"/>
      <c r="FV123" s="80"/>
      <c r="FW123" s="80"/>
      <c r="FX123" s="80"/>
      <c r="FY123" s="80"/>
      <c r="FZ123" s="80"/>
      <c r="GA123" s="80"/>
      <c r="GB123" s="80"/>
      <c r="GC123" s="80"/>
      <c r="GD123" s="80"/>
      <c r="GE123" s="80"/>
      <c r="GF123" s="80"/>
      <c r="GG123" s="80"/>
      <c r="GH123" s="80"/>
      <c r="GI123" s="80"/>
      <c r="GJ123" s="80"/>
      <c r="GK123" s="80"/>
      <c r="GL123" s="80"/>
      <c r="GM123" s="80"/>
      <c r="GN123" s="80"/>
      <c r="GO123" s="80"/>
      <c r="GP123" s="80"/>
      <c r="GQ123" s="80"/>
      <c r="GR123" s="80"/>
      <c r="GS123" s="80"/>
      <c r="GT123" s="80"/>
      <c r="GU123" s="80"/>
      <c r="GV123" s="80"/>
      <c r="GW123" s="80"/>
      <c r="GX123" s="80"/>
      <c r="GY123" s="80"/>
      <c r="GZ123" s="80"/>
      <c r="HA123" s="80"/>
      <c r="HB123" s="80"/>
      <c r="HC123" s="80"/>
      <c r="HD123" s="80"/>
      <c r="HE123" s="80"/>
      <c r="HF123" s="80"/>
      <c r="HG123" s="80"/>
      <c r="HH123" s="80"/>
      <c r="HI123" s="80"/>
      <c r="HJ123" s="80"/>
      <c r="HK123" s="80"/>
      <c r="HL123" s="80"/>
      <c r="HM123" s="80"/>
      <c r="HN123" s="80"/>
      <c r="HO123" s="80"/>
      <c r="HP123" s="80"/>
      <c r="HQ123" s="80"/>
      <c r="HR123" s="80"/>
      <c r="HS123" s="80"/>
      <c r="HT123" s="80"/>
      <c r="HU123" s="80"/>
      <c r="HV123" s="80"/>
      <c r="HW123" s="80"/>
      <c r="HX123" s="80"/>
      <c r="HY123" s="80"/>
      <c r="HZ123" s="80"/>
      <c r="IA123" s="80"/>
      <c r="IB123" s="80"/>
      <c r="IC123" s="80"/>
      <c r="ID123" s="80"/>
      <c r="IE123" s="80"/>
      <c r="IF123" s="80"/>
      <c r="IG123" s="80"/>
      <c r="IH123" s="80"/>
      <c r="II123" s="80"/>
      <c r="IJ123" s="80"/>
      <c r="IK123" s="80"/>
      <c r="IL123" s="80"/>
      <c r="IM123" s="80"/>
      <c r="IN123" s="80"/>
      <c r="IO123" s="80"/>
      <c r="IP123" s="80"/>
      <c r="IQ123" s="80"/>
      <c r="IR123" s="80"/>
      <c r="IS123" s="80"/>
      <c r="IT123" s="80"/>
      <c r="IU123" s="80"/>
      <c r="IV123" s="80"/>
      <c r="IW123" s="80"/>
      <c r="IX123" s="80"/>
      <c r="IY123" s="80"/>
      <c r="IZ123" s="80"/>
      <c r="JA123" s="80"/>
      <c r="JB123" s="80"/>
      <c r="JC123" s="80"/>
      <c r="JD123" s="80"/>
      <c r="JE123" s="80"/>
      <c r="JF123" s="80"/>
      <c r="JG123" s="80"/>
      <c r="JH123" s="80"/>
      <c r="JI123" s="80"/>
      <c r="JJ123" s="80"/>
      <c r="JK123" s="80"/>
      <c r="JL123" s="80"/>
      <c r="JM123" s="80"/>
      <c r="JN123" s="80"/>
      <c r="JO123" s="80"/>
      <c r="JP123" s="80">
        <v>188</v>
      </c>
      <c r="JQ123" s="80"/>
      <c r="JR123" s="80"/>
      <c r="JS123" s="80"/>
      <c r="JT123" s="80"/>
      <c r="JU123" s="80"/>
      <c r="JV123" s="80"/>
      <c r="JW123" s="80"/>
      <c r="JX123" s="80"/>
      <c r="JY123" s="80"/>
      <c r="JZ123" s="80"/>
      <c r="KA123" s="80"/>
      <c r="KB123" s="80"/>
      <c r="KC123" s="80"/>
      <c r="KD123" s="80"/>
      <c r="KE123" s="80"/>
      <c r="KF123" s="80"/>
      <c r="KG123" s="80"/>
      <c r="KH123" s="80"/>
      <c r="KI123" s="80"/>
      <c r="KJ123" s="80"/>
      <c r="KK123" s="80"/>
      <c r="KL123" s="80"/>
      <c r="KM123" s="80"/>
      <c r="KN123" s="80"/>
      <c r="KO123" s="80"/>
      <c r="KP123" s="80"/>
      <c r="KQ123" s="80"/>
      <c r="KR123" s="80"/>
      <c r="KS123" s="80"/>
      <c r="KT123" s="80"/>
      <c r="KU123" s="80"/>
      <c r="KV123" s="80"/>
      <c r="KW123" s="80"/>
      <c r="KX123" s="80"/>
      <c r="KY123" s="80"/>
      <c r="KZ123" s="80"/>
      <c r="LA123" s="80"/>
      <c r="LB123" s="80"/>
      <c r="LC123" s="80"/>
      <c r="LD123" s="80"/>
      <c r="LE123" s="80"/>
      <c r="LF123" s="80"/>
      <c r="LG123" s="80">
        <v>312</v>
      </c>
      <c r="LH123" s="80"/>
      <c r="LI123" s="80"/>
      <c r="LJ123" s="80"/>
      <c r="LK123" s="80"/>
      <c r="LL123" s="80"/>
      <c r="LM123" s="80"/>
      <c r="LN123" s="80"/>
      <c r="LO123" s="80">
        <v>1940</v>
      </c>
      <c r="LP123" s="80"/>
      <c r="LQ123" s="80"/>
      <c r="LR123" s="80"/>
      <c r="LS123" s="80"/>
      <c r="LT123" s="80"/>
      <c r="LU123" s="80"/>
      <c r="LV123" s="80"/>
      <c r="LW123" s="80"/>
      <c r="LX123" s="80"/>
      <c r="LY123" s="80"/>
      <c r="LZ123" s="80"/>
      <c r="MA123" s="80"/>
      <c r="MB123" s="80"/>
      <c r="MC123" s="80"/>
      <c r="MD123" s="80"/>
      <c r="ME123" s="80"/>
      <c r="MF123" s="80"/>
      <c r="MG123" s="80"/>
      <c r="MH123" s="80"/>
      <c r="MI123" s="80"/>
      <c r="MJ123" s="80"/>
      <c r="MK123" s="80"/>
      <c r="ML123" s="80"/>
      <c r="MM123" s="80"/>
      <c r="MN123" s="80"/>
      <c r="MO123" s="80"/>
      <c r="MP123" s="80"/>
      <c r="MQ123" s="80"/>
      <c r="MR123" s="80"/>
      <c r="MS123" s="80"/>
      <c r="MT123" s="80"/>
      <c r="MU123" s="80"/>
      <c r="MV123" s="80"/>
      <c r="MW123" s="80"/>
      <c r="MX123" s="80"/>
      <c r="MY123" s="80"/>
      <c r="MZ123" s="80"/>
      <c r="NA123" s="80"/>
      <c r="NB123" s="80"/>
      <c r="NC123" s="80"/>
      <c r="ND123" s="80"/>
      <c r="NE123" s="80"/>
      <c r="NF123" s="80"/>
      <c r="NG123" s="80"/>
      <c r="NH123" s="80"/>
      <c r="NI123" s="80"/>
      <c r="NJ123" s="80"/>
      <c r="NK123" s="80"/>
      <c r="NL123" s="80"/>
      <c r="NM123" s="80"/>
      <c r="NN123" s="80"/>
      <c r="NO123" s="80"/>
      <c r="NP123" s="80"/>
      <c r="NQ123" s="80"/>
      <c r="NR123" s="80"/>
      <c r="NS123" s="80"/>
      <c r="NT123" s="80"/>
      <c r="NU123" s="80"/>
      <c r="NV123" s="80"/>
      <c r="NW123" s="80"/>
      <c r="NX123" s="80"/>
      <c r="NY123" s="80"/>
      <c r="NZ123" s="80"/>
      <c r="OA123" s="80"/>
      <c r="OB123" s="79">
        <v>20895</v>
      </c>
    </row>
    <row r="124" spans="1:392" ht="13.15">
      <c r="A124" s="27">
        <v>334220</v>
      </c>
      <c r="B124" s="23" t="s">
        <v>251</v>
      </c>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v>3</v>
      </c>
      <c r="AE124" s="80"/>
      <c r="AF124" s="80"/>
      <c r="AG124" s="80"/>
      <c r="AH124" s="80"/>
      <c r="AI124" s="80"/>
      <c r="AJ124" s="80"/>
      <c r="AK124" s="80"/>
      <c r="AL124" s="80"/>
      <c r="AM124" s="80"/>
      <c r="AN124" s="80"/>
      <c r="AO124" s="80"/>
      <c r="AP124" s="80"/>
      <c r="AQ124" s="80"/>
      <c r="AR124" s="80"/>
      <c r="AS124" s="80"/>
      <c r="AT124" s="80"/>
      <c r="AU124" s="80"/>
      <c r="AV124" s="80"/>
      <c r="AW124" s="80"/>
      <c r="AX124" s="80"/>
      <c r="AY124" s="80"/>
      <c r="AZ124" s="80"/>
      <c r="BA124" s="80"/>
      <c r="BB124" s="80"/>
      <c r="BC124" s="80"/>
      <c r="BD124" s="80"/>
      <c r="BE124" s="80"/>
      <c r="BF124" s="80"/>
      <c r="BG124" s="80"/>
      <c r="BH124" s="80"/>
      <c r="BI124" s="80">
        <v>177</v>
      </c>
      <c r="BJ124" s="80">
        <v>0</v>
      </c>
      <c r="BK124" s="80"/>
      <c r="BL124" s="80"/>
      <c r="BM124" s="80"/>
      <c r="BN124" s="80"/>
      <c r="BO124" s="81"/>
      <c r="BP124" s="80"/>
      <c r="BQ124" s="80"/>
      <c r="BR124" s="80"/>
      <c r="BS124" s="80"/>
      <c r="BT124" s="80"/>
      <c r="BU124" s="80"/>
      <c r="BV124" s="80"/>
      <c r="BW124" s="80"/>
      <c r="BX124" s="80"/>
      <c r="BY124" s="80"/>
      <c r="BZ124" s="80"/>
      <c r="CA124" s="80"/>
      <c r="CB124" s="80"/>
      <c r="CC124" s="80"/>
      <c r="CD124" s="80"/>
      <c r="CE124" s="80"/>
      <c r="CF124" s="80"/>
      <c r="CG124" s="80"/>
      <c r="CH124" s="80"/>
      <c r="CI124" s="80"/>
      <c r="CJ124" s="80"/>
      <c r="CK124" s="80"/>
      <c r="CL124" s="80"/>
      <c r="CM124" s="80"/>
      <c r="CN124" s="80"/>
      <c r="CO124" s="80"/>
      <c r="CP124" s="80"/>
      <c r="CQ124" s="80"/>
      <c r="CR124" s="80"/>
      <c r="CS124" s="80"/>
      <c r="CT124" s="80"/>
      <c r="CU124" s="80"/>
      <c r="CV124" s="80"/>
      <c r="CW124" s="80"/>
      <c r="CX124" s="80"/>
      <c r="CY124" s="80"/>
      <c r="CZ124" s="80"/>
      <c r="DA124" s="80"/>
      <c r="DB124" s="80"/>
      <c r="DC124" s="80"/>
      <c r="DD124" s="80"/>
      <c r="DE124" s="80"/>
      <c r="DF124" s="80"/>
      <c r="DG124" s="80"/>
      <c r="DH124" s="80"/>
      <c r="DI124" s="80"/>
      <c r="DJ124" s="80"/>
      <c r="DK124" s="80">
        <v>2</v>
      </c>
      <c r="DL124" s="80"/>
      <c r="DM124" s="80">
        <v>5</v>
      </c>
      <c r="DN124" s="80">
        <v>223</v>
      </c>
      <c r="DO124" s="80">
        <v>34984</v>
      </c>
      <c r="DP124" s="80">
        <v>112</v>
      </c>
      <c r="DQ124" s="80">
        <v>1</v>
      </c>
      <c r="DR124" s="80">
        <v>20</v>
      </c>
      <c r="DS124" s="80">
        <v>0</v>
      </c>
      <c r="DT124" s="80">
        <v>161</v>
      </c>
      <c r="DU124" s="80">
        <v>3</v>
      </c>
      <c r="DV124" s="80">
        <v>1305</v>
      </c>
      <c r="DW124" s="80"/>
      <c r="DX124" s="80">
        <v>0</v>
      </c>
      <c r="DY124" s="80"/>
      <c r="DZ124" s="80">
        <v>27</v>
      </c>
      <c r="EA124" s="80"/>
      <c r="EB124" s="80"/>
      <c r="EC124" s="80">
        <v>78</v>
      </c>
      <c r="ED124" s="80"/>
      <c r="EE124" s="80"/>
      <c r="EF124" s="80">
        <v>7</v>
      </c>
      <c r="EG124" s="80"/>
      <c r="EH124" s="80"/>
      <c r="EI124" s="80"/>
      <c r="EJ124" s="80"/>
      <c r="EK124" s="80"/>
      <c r="EL124" s="80"/>
      <c r="EM124" s="80"/>
      <c r="EN124" s="80"/>
      <c r="EO124" s="80"/>
      <c r="EP124" s="80"/>
      <c r="EQ124" s="80"/>
      <c r="ER124" s="80"/>
      <c r="ES124" s="80">
        <v>0</v>
      </c>
      <c r="ET124" s="80"/>
      <c r="EU124" s="80">
        <v>4</v>
      </c>
      <c r="EV124" s="80"/>
      <c r="EW124" s="80"/>
      <c r="EX124" s="80"/>
      <c r="EY124" s="80"/>
      <c r="EZ124" s="80"/>
      <c r="FA124" s="80"/>
      <c r="FB124" s="80"/>
      <c r="FC124" s="80"/>
      <c r="FD124" s="80"/>
      <c r="FE124" s="80"/>
      <c r="FF124" s="80"/>
      <c r="FG124" s="80"/>
      <c r="FH124" s="80"/>
      <c r="FI124" s="80"/>
      <c r="FJ124" s="80">
        <v>69</v>
      </c>
      <c r="FK124" s="80"/>
      <c r="FL124" s="80"/>
      <c r="FM124" s="80">
        <v>1198</v>
      </c>
      <c r="FN124" s="80">
        <v>256</v>
      </c>
      <c r="FO124" s="80"/>
      <c r="FP124" s="80"/>
      <c r="FQ124" s="80"/>
      <c r="FR124" s="80"/>
      <c r="FS124" s="80"/>
      <c r="FT124" s="80"/>
      <c r="FU124" s="80"/>
      <c r="FV124" s="80"/>
      <c r="FW124" s="80"/>
      <c r="FX124" s="80"/>
      <c r="FY124" s="80"/>
      <c r="FZ124" s="80"/>
      <c r="GA124" s="80"/>
      <c r="GB124" s="80"/>
      <c r="GC124" s="80">
        <v>14</v>
      </c>
      <c r="GD124" s="80"/>
      <c r="GE124" s="80"/>
      <c r="GF124" s="80"/>
      <c r="GG124" s="80"/>
      <c r="GH124" s="80"/>
      <c r="GI124" s="80"/>
      <c r="GJ124" s="80"/>
      <c r="GK124" s="80"/>
      <c r="GL124" s="80"/>
      <c r="GM124" s="80"/>
      <c r="GN124" s="80"/>
      <c r="GO124" s="80"/>
      <c r="GP124" s="80"/>
      <c r="GQ124" s="80"/>
      <c r="GR124" s="80"/>
      <c r="GS124" s="80"/>
      <c r="GT124" s="80"/>
      <c r="GU124" s="80"/>
      <c r="GV124" s="80"/>
      <c r="GW124" s="80"/>
      <c r="GX124" s="80"/>
      <c r="GY124" s="80"/>
      <c r="GZ124" s="80"/>
      <c r="HA124" s="80"/>
      <c r="HB124" s="80"/>
      <c r="HC124" s="80"/>
      <c r="HD124" s="80"/>
      <c r="HE124" s="80"/>
      <c r="HF124" s="80"/>
      <c r="HG124" s="80"/>
      <c r="HH124" s="80"/>
      <c r="HI124" s="80"/>
      <c r="HJ124" s="80"/>
      <c r="HK124" s="80"/>
      <c r="HL124" s="80"/>
      <c r="HM124" s="80"/>
      <c r="HN124" s="80"/>
      <c r="HO124" s="80"/>
      <c r="HP124" s="80"/>
      <c r="HQ124" s="80"/>
      <c r="HR124" s="80"/>
      <c r="HS124" s="80"/>
      <c r="HT124" s="80"/>
      <c r="HU124" s="80"/>
      <c r="HV124" s="80"/>
      <c r="HW124" s="80"/>
      <c r="HX124" s="80"/>
      <c r="HY124" s="80"/>
      <c r="HZ124" s="80"/>
      <c r="IA124" s="80"/>
      <c r="IB124" s="80"/>
      <c r="IC124" s="80"/>
      <c r="ID124" s="80"/>
      <c r="IE124" s="80"/>
      <c r="IF124" s="80"/>
      <c r="IG124" s="80"/>
      <c r="IH124" s="80"/>
      <c r="II124" s="80"/>
      <c r="IJ124" s="80"/>
      <c r="IK124" s="80"/>
      <c r="IL124" s="80"/>
      <c r="IM124" s="80"/>
      <c r="IN124" s="80"/>
      <c r="IO124" s="80"/>
      <c r="IP124" s="80"/>
      <c r="IQ124" s="80"/>
      <c r="IR124" s="80"/>
      <c r="IS124" s="80">
        <v>23</v>
      </c>
      <c r="IT124" s="80"/>
      <c r="IU124" s="80"/>
      <c r="IV124" s="80"/>
      <c r="IW124" s="80"/>
      <c r="IX124" s="80"/>
      <c r="IY124" s="80"/>
      <c r="IZ124" s="80"/>
      <c r="JA124" s="80"/>
      <c r="JB124" s="80"/>
      <c r="JC124" s="80"/>
      <c r="JD124" s="80"/>
      <c r="JE124" s="80"/>
      <c r="JF124" s="80"/>
      <c r="JG124" s="80"/>
      <c r="JH124" s="80"/>
      <c r="JI124" s="80"/>
      <c r="JJ124" s="80"/>
      <c r="JK124" s="80"/>
      <c r="JL124" s="80"/>
      <c r="JM124" s="80"/>
      <c r="JN124" s="80"/>
      <c r="JO124" s="80"/>
      <c r="JP124" s="80">
        <v>711</v>
      </c>
      <c r="JQ124" s="80"/>
      <c r="JR124" s="80"/>
      <c r="JS124" s="80"/>
      <c r="JT124" s="80"/>
      <c r="JU124" s="80"/>
      <c r="JV124" s="80"/>
      <c r="JW124" s="80"/>
      <c r="JX124" s="80"/>
      <c r="JY124" s="80"/>
      <c r="JZ124" s="80"/>
      <c r="KA124" s="80"/>
      <c r="KB124" s="80"/>
      <c r="KC124" s="80"/>
      <c r="KD124" s="80"/>
      <c r="KE124" s="80"/>
      <c r="KF124" s="80"/>
      <c r="KG124" s="80"/>
      <c r="KH124" s="80"/>
      <c r="KI124" s="80"/>
      <c r="KJ124" s="80"/>
      <c r="KK124" s="80"/>
      <c r="KL124" s="80"/>
      <c r="KM124" s="80"/>
      <c r="KN124" s="80"/>
      <c r="KO124" s="80"/>
      <c r="KP124" s="80"/>
      <c r="KQ124" s="80"/>
      <c r="KR124" s="80"/>
      <c r="KS124" s="80"/>
      <c r="KT124" s="80"/>
      <c r="KU124" s="80"/>
      <c r="KV124" s="80"/>
      <c r="KW124" s="80"/>
      <c r="KX124" s="80"/>
      <c r="KY124" s="80"/>
      <c r="KZ124" s="80"/>
      <c r="LA124" s="80"/>
      <c r="LB124" s="80"/>
      <c r="LC124" s="80"/>
      <c r="LD124" s="80"/>
      <c r="LE124" s="80"/>
      <c r="LF124" s="80"/>
      <c r="LG124" s="80">
        <v>555</v>
      </c>
      <c r="LH124" s="80"/>
      <c r="LI124" s="80"/>
      <c r="LJ124" s="80"/>
      <c r="LK124" s="80"/>
      <c r="LL124" s="80"/>
      <c r="LM124" s="80"/>
      <c r="LN124" s="80"/>
      <c r="LO124" s="80">
        <v>4146</v>
      </c>
      <c r="LP124" s="80"/>
      <c r="LQ124" s="80"/>
      <c r="LR124" s="80"/>
      <c r="LS124" s="80"/>
      <c r="LT124" s="80"/>
      <c r="LU124" s="80"/>
      <c r="LV124" s="80"/>
      <c r="LW124" s="80"/>
      <c r="LX124" s="80"/>
      <c r="LY124" s="80"/>
      <c r="LZ124" s="80"/>
      <c r="MA124" s="80"/>
      <c r="MB124" s="80"/>
      <c r="MC124" s="80"/>
      <c r="MD124" s="80"/>
      <c r="ME124" s="80"/>
      <c r="MF124" s="80"/>
      <c r="MG124" s="80"/>
      <c r="MH124" s="80"/>
      <c r="MI124" s="80"/>
      <c r="MJ124" s="80"/>
      <c r="MK124" s="80"/>
      <c r="ML124" s="80"/>
      <c r="MM124" s="80"/>
      <c r="MN124" s="80"/>
      <c r="MO124" s="80"/>
      <c r="MP124" s="80"/>
      <c r="MQ124" s="80"/>
      <c r="MR124" s="80"/>
      <c r="MS124" s="80"/>
      <c r="MT124" s="80"/>
      <c r="MU124" s="80"/>
      <c r="MV124" s="80"/>
      <c r="MW124" s="80"/>
      <c r="MX124" s="80"/>
      <c r="MY124" s="80"/>
      <c r="MZ124" s="80"/>
      <c r="NA124" s="80"/>
      <c r="NB124" s="80"/>
      <c r="NC124" s="80"/>
      <c r="ND124" s="80"/>
      <c r="NE124" s="80"/>
      <c r="NF124" s="80"/>
      <c r="NG124" s="80"/>
      <c r="NH124" s="80"/>
      <c r="NI124" s="80"/>
      <c r="NJ124" s="80"/>
      <c r="NK124" s="80"/>
      <c r="NL124" s="80"/>
      <c r="NM124" s="80"/>
      <c r="NN124" s="80"/>
      <c r="NO124" s="80"/>
      <c r="NP124" s="80"/>
      <c r="NQ124" s="80"/>
      <c r="NR124" s="80"/>
      <c r="NS124" s="80"/>
      <c r="NT124" s="80"/>
      <c r="NU124" s="80"/>
      <c r="NV124" s="80"/>
      <c r="NW124" s="80"/>
      <c r="NX124" s="80">
        <v>0</v>
      </c>
      <c r="NY124" s="80"/>
      <c r="NZ124" s="80"/>
      <c r="OA124" s="80"/>
      <c r="OB124" s="79">
        <v>44087</v>
      </c>
    </row>
    <row r="125" spans="1:392" ht="13.15">
      <c r="A125" s="27">
        <v>334290</v>
      </c>
      <c r="B125" s="23" t="s">
        <v>252</v>
      </c>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v>0</v>
      </c>
      <c r="AE125" s="80"/>
      <c r="AF125" s="80"/>
      <c r="AG125" s="80"/>
      <c r="AH125" s="80"/>
      <c r="AI125" s="80"/>
      <c r="AJ125" s="80"/>
      <c r="AK125" s="80"/>
      <c r="AL125" s="80"/>
      <c r="AM125" s="80"/>
      <c r="AN125" s="80"/>
      <c r="AO125" s="80"/>
      <c r="AP125" s="80"/>
      <c r="AQ125" s="80"/>
      <c r="AR125" s="80"/>
      <c r="AS125" s="80"/>
      <c r="AT125" s="80"/>
      <c r="AU125" s="80"/>
      <c r="AV125" s="80"/>
      <c r="AW125" s="80"/>
      <c r="AX125" s="80"/>
      <c r="AY125" s="80"/>
      <c r="AZ125" s="80"/>
      <c r="BA125" s="80"/>
      <c r="BB125" s="80"/>
      <c r="BC125" s="80"/>
      <c r="BD125" s="80"/>
      <c r="BE125" s="80"/>
      <c r="BF125" s="80"/>
      <c r="BG125" s="80"/>
      <c r="BH125" s="80"/>
      <c r="BI125" s="80"/>
      <c r="BJ125" s="80">
        <v>2</v>
      </c>
      <c r="BK125" s="80"/>
      <c r="BL125" s="80"/>
      <c r="BM125" s="80"/>
      <c r="BN125" s="80"/>
      <c r="BO125" s="81"/>
      <c r="BP125" s="80"/>
      <c r="BQ125" s="80"/>
      <c r="BR125" s="80"/>
      <c r="BS125" s="80"/>
      <c r="BT125" s="80"/>
      <c r="BU125" s="80"/>
      <c r="BV125" s="80"/>
      <c r="BW125" s="80"/>
      <c r="BX125" s="80"/>
      <c r="BY125" s="80"/>
      <c r="BZ125" s="80"/>
      <c r="CA125" s="80"/>
      <c r="CB125" s="80"/>
      <c r="CC125" s="80"/>
      <c r="CD125" s="80"/>
      <c r="CE125" s="80"/>
      <c r="CF125" s="80"/>
      <c r="CG125" s="80"/>
      <c r="CH125" s="80"/>
      <c r="CI125" s="80"/>
      <c r="CJ125" s="80"/>
      <c r="CK125" s="80"/>
      <c r="CL125" s="80"/>
      <c r="CM125" s="80"/>
      <c r="CN125" s="80"/>
      <c r="CO125" s="80"/>
      <c r="CP125" s="80"/>
      <c r="CQ125" s="80"/>
      <c r="CR125" s="80"/>
      <c r="CS125" s="80"/>
      <c r="CT125" s="80"/>
      <c r="CU125" s="80"/>
      <c r="CV125" s="80"/>
      <c r="CW125" s="80"/>
      <c r="CX125" s="80"/>
      <c r="CY125" s="80"/>
      <c r="CZ125" s="80"/>
      <c r="DA125" s="80"/>
      <c r="DB125" s="80"/>
      <c r="DC125" s="80"/>
      <c r="DD125" s="80"/>
      <c r="DE125" s="80"/>
      <c r="DF125" s="80"/>
      <c r="DG125" s="80"/>
      <c r="DH125" s="80"/>
      <c r="DI125" s="80"/>
      <c r="DJ125" s="80"/>
      <c r="DK125" s="80"/>
      <c r="DL125" s="80"/>
      <c r="DM125" s="80"/>
      <c r="DN125" s="80"/>
      <c r="DO125" s="80">
        <v>61</v>
      </c>
      <c r="DP125" s="80">
        <v>4042</v>
      </c>
      <c r="DQ125" s="80">
        <v>4</v>
      </c>
      <c r="DR125" s="80"/>
      <c r="DS125" s="80">
        <v>0</v>
      </c>
      <c r="DT125" s="80">
        <v>176</v>
      </c>
      <c r="DU125" s="80"/>
      <c r="DV125" s="80"/>
      <c r="DW125" s="80"/>
      <c r="DX125" s="80"/>
      <c r="DY125" s="80">
        <v>6</v>
      </c>
      <c r="DZ125" s="80"/>
      <c r="EA125" s="80"/>
      <c r="EB125" s="80"/>
      <c r="EC125" s="80"/>
      <c r="ED125" s="80"/>
      <c r="EE125" s="80"/>
      <c r="EF125" s="80"/>
      <c r="EG125" s="80"/>
      <c r="EH125" s="80"/>
      <c r="EI125" s="80"/>
      <c r="EJ125" s="80"/>
      <c r="EK125" s="80"/>
      <c r="EL125" s="80"/>
      <c r="EM125" s="80"/>
      <c r="EN125" s="80"/>
      <c r="EO125" s="80">
        <v>10</v>
      </c>
      <c r="EP125" s="80"/>
      <c r="EQ125" s="80"/>
      <c r="ER125" s="80"/>
      <c r="ES125" s="80"/>
      <c r="ET125" s="80"/>
      <c r="EU125" s="80">
        <v>8</v>
      </c>
      <c r="EV125" s="80"/>
      <c r="EW125" s="80"/>
      <c r="EX125" s="80"/>
      <c r="EY125" s="80"/>
      <c r="EZ125" s="80"/>
      <c r="FA125" s="80"/>
      <c r="FB125" s="80"/>
      <c r="FC125" s="80"/>
      <c r="FD125" s="80">
        <v>1</v>
      </c>
      <c r="FE125" s="80"/>
      <c r="FF125" s="80"/>
      <c r="FG125" s="80"/>
      <c r="FH125" s="80"/>
      <c r="FI125" s="80"/>
      <c r="FJ125" s="80"/>
      <c r="FK125" s="80"/>
      <c r="FL125" s="80"/>
      <c r="FM125" s="80"/>
      <c r="FN125" s="80"/>
      <c r="FO125" s="80"/>
      <c r="FP125" s="80"/>
      <c r="FQ125" s="80"/>
      <c r="FR125" s="80"/>
      <c r="FS125" s="80"/>
      <c r="FT125" s="80"/>
      <c r="FU125" s="80"/>
      <c r="FV125" s="80"/>
      <c r="FW125" s="80"/>
      <c r="FX125" s="80"/>
      <c r="FY125" s="80"/>
      <c r="FZ125" s="80"/>
      <c r="GA125" s="80"/>
      <c r="GB125" s="80"/>
      <c r="GC125" s="80"/>
      <c r="GD125" s="80">
        <v>37</v>
      </c>
      <c r="GE125" s="80"/>
      <c r="GF125" s="80"/>
      <c r="GG125" s="80"/>
      <c r="GH125" s="80"/>
      <c r="GI125" s="80"/>
      <c r="GJ125" s="80"/>
      <c r="GK125" s="80"/>
      <c r="GL125" s="80"/>
      <c r="GM125" s="80">
        <v>16</v>
      </c>
      <c r="GN125" s="80"/>
      <c r="GO125" s="80"/>
      <c r="GP125" s="80"/>
      <c r="GQ125" s="80"/>
      <c r="GR125" s="80"/>
      <c r="GS125" s="80"/>
      <c r="GT125" s="80"/>
      <c r="GU125" s="80"/>
      <c r="GV125" s="80"/>
      <c r="GW125" s="80"/>
      <c r="GX125" s="80"/>
      <c r="GY125" s="80"/>
      <c r="GZ125" s="80"/>
      <c r="HA125" s="80"/>
      <c r="HB125" s="80"/>
      <c r="HC125" s="80"/>
      <c r="HD125" s="80"/>
      <c r="HE125" s="80"/>
      <c r="HF125" s="80"/>
      <c r="HG125" s="80"/>
      <c r="HH125" s="80"/>
      <c r="HI125" s="80"/>
      <c r="HJ125" s="80"/>
      <c r="HK125" s="80"/>
      <c r="HL125" s="80"/>
      <c r="HM125" s="80"/>
      <c r="HN125" s="80"/>
      <c r="HO125" s="80"/>
      <c r="HP125" s="80"/>
      <c r="HQ125" s="80"/>
      <c r="HR125" s="80"/>
      <c r="HS125" s="80"/>
      <c r="HT125" s="80"/>
      <c r="HU125" s="80"/>
      <c r="HV125" s="80"/>
      <c r="HW125" s="80"/>
      <c r="HX125" s="80"/>
      <c r="HY125" s="80"/>
      <c r="HZ125" s="80"/>
      <c r="IA125" s="80"/>
      <c r="IB125" s="80"/>
      <c r="IC125" s="80"/>
      <c r="ID125" s="80"/>
      <c r="IE125" s="80"/>
      <c r="IF125" s="80"/>
      <c r="IG125" s="80"/>
      <c r="IH125" s="80"/>
      <c r="II125" s="80"/>
      <c r="IJ125" s="80"/>
      <c r="IK125" s="80"/>
      <c r="IL125" s="80"/>
      <c r="IM125" s="80"/>
      <c r="IN125" s="80"/>
      <c r="IO125" s="80"/>
      <c r="IP125" s="80"/>
      <c r="IQ125" s="80"/>
      <c r="IR125" s="80"/>
      <c r="IS125" s="80"/>
      <c r="IT125" s="80"/>
      <c r="IU125" s="80"/>
      <c r="IV125" s="80"/>
      <c r="IW125" s="80"/>
      <c r="IX125" s="80"/>
      <c r="IY125" s="80"/>
      <c r="IZ125" s="80"/>
      <c r="JA125" s="80"/>
      <c r="JB125" s="80"/>
      <c r="JC125" s="80"/>
      <c r="JD125" s="80"/>
      <c r="JE125" s="80"/>
      <c r="JF125" s="80"/>
      <c r="JG125" s="80"/>
      <c r="JH125" s="80"/>
      <c r="JI125" s="80"/>
      <c r="JJ125" s="80"/>
      <c r="JK125" s="80"/>
      <c r="JL125" s="80"/>
      <c r="JM125" s="80"/>
      <c r="JN125" s="80"/>
      <c r="JO125" s="80"/>
      <c r="JP125" s="80">
        <v>184</v>
      </c>
      <c r="JQ125" s="80"/>
      <c r="JR125" s="80"/>
      <c r="JS125" s="80"/>
      <c r="JT125" s="80"/>
      <c r="JU125" s="80"/>
      <c r="JV125" s="80"/>
      <c r="JW125" s="80"/>
      <c r="JX125" s="80"/>
      <c r="JY125" s="80"/>
      <c r="JZ125" s="80"/>
      <c r="KA125" s="80"/>
      <c r="KB125" s="80"/>
      <c r="KC125" s="80"/>
      <c r="KD125" s="80"/>
      <c r="KE125" s="80"/>
      <c r="KF125" s="80"/>
      <c r="KG125" s="80"/>
      <c r="KH125" s="80"/>
      <c r="KI125" s="80"/>
      <c r="KJ125" s="80"/>
      <c r="KK125" s="80"/>
      <c r="KL125" s="80"/>
      <c r="KM125" s="80"/>
      <c r="KN125" s="80"/>
      <c r="KO125" s="80"/>
      <c r="KP125" s="80"/>
      <c r="KQ125" s="80"/>
      <c r="KR125" s="80"/>
      <c r="KS125" s="80"/>
      <c r="KT125" s="80"/>
      <c r="KU125" s="80"/>
      <c r="KV125" s="80"/>
      <c r="KW125" s="80"/>
      <c r="KX125" s="80"/>
      <c r="KY125" s="80"/>
      <c r="KZ125" s="80"/>
      <c r="LA125" s="80"/>
      <c r="LB125" s="80"/>
      <c r="LC125" s="80"/>
      <c r="LD125" s="80"/>
      <c r="LE125" s="80"/>
      <c r="LF125" s="80"/>
      <c r="LG125" s="80">
        <v>200</v>
      </c>
      <c r="LH125" s="80"/>
      <c r="LI125" s="80"/>
      <c r="LJ125" s="80"/>
      <c r="LK125" s="80"/>
      <c r="LL125" s="80"/>
      <c r="LM125" s="80"/>
      <c r="LN125" s="80"/>
      <c r="LO125" s="80">
        <v>1245</v>
      </c>
      <c r="LP125" s="80"/>
      <c r="LQ125" s="80"/>
      <c r="LR125" s="80"/>
      <c r="LS125" s="80"/>
      <c r="LT125" s="80"/>
      <c r="LU125" s="80"/>
      <c r="LV125" s="80"/>
      <c r="LW125" s="80"/>
      <c r="LX125" s="80"/>
      <c r="LY125" s="80"/>
      <c r="LZ125" s="80"/>
      <c r="MA125" s="80"/>
      <c r="MB125" s="80"/>
      <c r="MC125" s="80"/>
      <c r="MD125" s="80"/>
      <c r="ME125" s="80"/>
      <c r="MF125" s="80"/>
      <c r="MG125" s="80"/>
      <c r="MH125" s="80"/>
      <c r="MI125" s="80"/>
      <c r="MJ125" s="80"/>
      <c r="MK125" s="80"/>
      <c r="ML125" s="80"/>
      <c r="MM125" s="80"/>
      <c r="MN125" s="80"/>
      <c r="MO125" s="80"/>
      <c r="MP125" s="80"/>
      <c r="MQ125" s="80"/>
      <c r="MR125" s="80"/>
      <c r="MS125" s="80"/>
      <c r="MT125" s="80"/>
      <c r="MU125" s="80"/>
      <c r="MV125" s="80"/>
      <c r="MW125" s="80"/>
      <c r="MX125" s="80"/>
      <c r="MY125" s="80"/>
      <c r="MZ125" s="80"/>
      <c r="NA125" s="80"/>
      <c r="NB125" s="80"/>
      <c r="NC125" s="80"/>
      <c r="ND125" s="80"/>
      <c r="NE125" s="80"/>
      <c r="NF125" s="80"/>
      <c r="NG125" s="80"/>
      <c r="NH125" s="80"/>
      <c r="NI125" s="80"/>
      <c r="NJ125" s="80"/>
      <c r="NK125" s="80"/>
      <c r="NL125" s="80"/>
      <c r="NM125" s="80"/>
      <c r="NN125" s="80"/>
      <c r="NO125" s="80"/>
      <c r="NP125" s="80"/>
      <c r="NQ125" s="80"/>
      <c r="NR125" s="80"/>
      <c r="NS125" s="80"/>
      <c r="NT125" s="80"/>
      <c r="NU125" s="80"/>
      <c r="NV125" s="80"/>
      <c r="NW125" s="80"/>
      <c r="NX125" s="80"/>
      <c r="NY125" s="80"/>
      <c r="NZ125" s="80"/>
      <c r="OA125" s="80"/>
      <c r="OB125" s="79">
        <v>5991</v>
      </c>
    </row>
    <row r="126" spans="1:392" ht="13.15">
      <c r="A126" s="27">
        <v>334300</v>
      </c>
      <c r="B126" s="23" t="s">
        <v>253</v>
      </c>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v>1</v>
      </c>
      <c r="AE126" s="80"/>
      <c r="AF126" s="80"/>
      <c r="AG126" s="80"/>
      <c r="AH126" s="80"/>
      <c r="AI126" s="80"/>
      <c r="AJ126" s="80"/>
      <c r="AK126" s="80"/>
      <c r="AL126" s="80"/>
      <c r="AM126" s="80"/>
      <c r="AN126" s="80"/>
      <c r="AO126" s="80"/>
      <c r="AP126" s="80"/>
      <c r="AQ126" s="80"/>
      <c r="AR126" s="80"/>
      <c r="AS126" s="80"/>
      <c r="AT126" s="80"/>
      <c r="AU126" s="80"/>
      <c r="AV126" s="80"/>
      <c r="AW126" s="80"/>
      <c r="AX126" s="80"/>
      <c r="AY126" s="80"/>
      <c r="AZ126" s="80"/>
      <c r="BA126" s="80"/>
      <c r="BB126" s="80"/>
      <c r="BC126" s="80"/>
      <c r="BD126" s="80"/>
      <c r="BE126" s="80"/>
      <c r="BF126" s="80">
        <v>10</v>
      </c>
      <c r="BG126" s="80"/>
      <c r="BH126" s="80"/>
      <c r="BI126" s="80"/>
      <c r="BJ126" s="80"/>
      <c r="BK126" s="80"/>
      <c r="BL126" s="80"/>
      <c r="BM126" s="80"/>
      <c r="BN126" s="80"/>
      <c r="BO126" s="81"/>
      <c r="BP126" s="80"/>
      <c r="BQ126" s="80"/>
      <c r="BR126" s="80"/>
      <c r="BS126" s="80"/>
      <c r="BT126" s="80"/>
      <c r="BU126" s="80"/>
      <c r="BV126" s="80"/>
      <c r="BW126" s="80"/>
      <c r="BX126" s="80"/>
      <c r="BY126" s="80"/>
      <c r="BZ126" s="80"/>
      <c r="CA126" s="80"/>
      <c r="CB126" s="80"/>
      <c r="CC126" s="80"/>
      <c r="CD126" s="80"/>
      <c r="CE126" s="80"/>
      <c r="CF126" s="80"/>
      <c r="CG126" s="80"/>
      <c r="CH126" s="80"/>
      <c r="CI126" s="80"/>
      <c r="CJ126" s="80"/>
      <c r="CK126" s="80"/>
      <c r="CL126" s="80"/>
      <c r="CM126" s="80"/>
      <c r="CN126" s="80"/>
      <c r="CO126" s="80"/>
      <c r="CP126" s="80"/>
      <c r="CQ126" s="80"/>
      <c r="CR126" s="80"/>
      <c r="CS126" s="80"/>
      <c r="CT126" s="80"/>
      <c r="CU126" s="80"/>
      <c r="CV126" s="80"/>
      <c r="CW126" s="80"/>
      <c r="CX126" s="80"/>
      <c r="CY126" s="80"/>
      <c r="CZ126" s="80"/>
      <c r="DA126" s="80"/>
      <c r="DB126" s="80"/>
      <c r="DC126" s="80"/>
      <c r="DD126" s="80"/>
      <c r="DE126" s="80"/>
      <c r="DF126" s="80"/>
      <c r="DG126" s="80"/>
      <c r="DH126" s="80"/>
      <c r="DI126" s="80"/>
      <c r="DJ126" s="80"/>
      <c r="DK126" s="80"/>
      <c r="DL126" s="80"/>
      <c r="DM126" s="80"/>
      <c r="DN126" s="80">
        <v>5</v>
      </c>
      <c r="DO126" s="80">
        <v>205</v>
      </c>
      <c r="DP126" s="80"/>
      <c r="DQ126" s="80">
        <v>7042</v>
      </c>
      <c r="DR126" s="80">
        <v>63</v>
      </c>
      <c r="DS126" s="80"/>
      <c r="DT126" s="80"/>
      <c r="DU126" s="80"/>
      <c r="DV126" s="80"/>
      <c r="DW126" s="80"/>
      <c r="DX126" s="80"/>
      <c r="DY126" s="80"/>
      <c r="DZ126" s="80"/>
      <c r="EA126" s="80">
        <v>4</v>
      </c>
      <c r="EB126" s="80"/>
      <c r="EC126" s="80">
        <v>16</v>
      </c>
      <c r="ED126" s="80"/>
      <c r="EE126" s="80"/>
      <c r="EF126" s="80"/>
      <c r="EG126" s="80"/>
      <c r="EH126" s="80"/>
      <c r="EI126" s="80"/>
      <c r="EJ126" s="80"/>
      <c r="EK126" s="80"/>
      <c r="EL126" s="80"/>
      <c r="EM126" s="80"/>
      <c r="EN126" s="80"/>
      <c r="EO126" s="80"/>
      <c r="EP126" s="80"/>
      <c r="EQ126" s="80"/>
      <c r="ER126" s="80"/>
      <c r="ES126" s="80"/>
      <c r="ET126" s="80"/>
      <c r="EU126" s="80"/>
      <c r="EV126" s="80"/>
      <c r="EW126" s="80"/>
      <c r="EX126" s="80"/>
      <c r="EY126" s="80"/>
      <c r="EZ126" s="80"/>
      <c r="FA126" s="80"/>
      <c r="FB126" s="80"/>
      <c r="FC126" s="80"/>
      <c r="FD126" s="80"/>
      <c r="FE126" s="80"/>
      <c r="FF126" s="80"/>
      <c r="FG126" s="80"/>
      <c r="FH126" s="80"/>
      <c r="FI126" s="80">
        <v>6</v>
      </c>
      <c r="FJ126" s="80"/>
      <c r="FK126" s="80"/>
      <c r="FL126" s="80"/>
      <c r="FM126" s="80"/>
      <c r="FN126" s="80"/>
      <c r="FO126" s="80"/>
      <c r="FP126" s="80"/>
      <c r="FQ126" s="80"/>
      <c r="FR126" s="80"/>
      <c r="FS126" s="80"/>
      <c r="FT126" s="80"/>
      <c r="FU126" s="80"/>
      <c r="FV126" s="80"/>
      <c r="FW126" s="80"/>
      <c r="FX126" s="80"/>
      <c r="FY126" s="80"/>
      <c r="FZ126" s="80"/>
      <c r="GA126" s="80">
        <v>21</v>
      </c>
      <c r="GB126" s="80"/>
      <c r="GC126" s="80"/>
      <c r="GD126" s="80"/>
      <c r="GE126" s="80"/>
      <c r="GF126" s="80"/>
      <c r="GG126" s="80"/>
      <c r="GH126" s="80"/>
      <c r="GI126" s="80"/>
      <c r="GJ126" s="80"/>
      <c r="GK126" s="80"/>
      <c r="GL126" s="80"/>
      <c r="GM126" s="80">
        <v>2</v>
      </c>
      <c r="GN126" s="80"/>
      <c r="GO126" s="80"/>
      <c r="GP126" s="80"/>
      <c r="GQ126" s="80"/>
      <c r="GR126" s="80"/>
      <c r="GS126" s="80"/>
      <c r="GT126" s="80"/>
      <c r="GU126" s="80"/>
      <c r="GV126" s="80"/>
      <c r="GW126" s="80"/>
      <c r="GX126" s="80"/>
      <c r="GY126" s="80"/>
      <c r="GZ126" s="80"/>
      <c r="HA126" s="80"/>
      <c r="HB126" s="80"/>
      <c r="HC126" s="80"/>
      <c r="HD126" s="80"/>
      <c r="HE126" s="80"/>
      <c r="HF126" s="80"/>
      <c r="HG126" s="80"/>
      <c r="HH126" s="80"/>
      <c r="HI126" s="80"/>
      <c r="HJ126" s="80"/>
      <c r="HK126" s="80"/>
      <c r="HL126" s="80"/>
      <c r="HM126" s="80"/>
      <c r="HN126" s="80"/>
      <c r="HO126" s="80"/>
      <c r="HP126" s="80"/>
      <c r="HQ126" s="80"/>
      <c r="HR126" s="80"/>
      <c r="HS126" s="80"/>
      <c r="HT126" s="80"/>
      <c r="HU126" s="80"/>
      <c r="HV126" s="80"/>
      <c r="HW126" s="80"/>
      <c r="HX126" s="80"/>
      <c r="HY126" s="80"/>
      <c r="HZ126" s="80"/>
      <c r="IA126" s="80"/>
      <c r="IB126" s="80"/>
      <c r="IC126" s="80"/>
      <c r="ID126" s="80"/>
      <c r="IE126" s="80"/>
      <c r="IF126" s="80"/>
      <c r="IG126" s="80"/>
      <c r="IH126" s="80"/>
      <c r="II126" s="80"/>
      <c r="IJ126" s="80"/>
      <c r="IK126" s="80"/>
      <c r="IL126" s="80"/>
      <c r="IM126" s="80"/>
      <c r="IN126" s="80"/>
      <c r="IO126" s="80"/>
      <c r="IP126" s="80"/>
      <c r="IQ126" s="80"/>
      <c r="IR126" s="80"/>
      <c r="IS126" s="80"/>
      <c r="IT126" s="80"/>
      <c r="IU126" s="80"/>
      <c r="IV126" s="80"/>
      <c r="IW126" s="80"/>
      <c r="IX126" s="80"/>
      <c r="IY126" s="80"/>
      <c r="IZ126" s="80"/>
      <c r="JA126" s="80"/>
      <c r="JB126" s="80"/>
      <c r="JC126" s="80"/>
      <c r="JD126" s="80"/>
      <c r="JE126" s="80"/>
      <c r="JF126" s="80"/>
      <c r="JG126" s="80"/>
      <c r="JH126" s="80"/>
      <c r="JI126" s="80"/>
      <c r="JJ126" s="80"/>
      <c r="JK126" s="80"/>
      <c r="JL126" s="80"/>
      <c r="JM126" s="80"/>
      <c r="JN126" s="80"/>
      <c r="JO126" s="80"/>
      <c r="JP126" s="80">
        <v>7</v>
      </c>
      <c r="JQ126" s="80"/>
      <c r="JR126" s="80"/>
      <c r="JS126" s="80"/>
      <c r="JT126" s="80"/>
      <c r="JU126" s="80"/>
      <c r="JV126" s="80"/>
      <c r="JW126" s="80"/>
      <c r="JX126" s="80"/>
      <c r="JY126" s="80"/>
      <c r="JZ126" s="80"/>
      <c r="KA126" s="80"/>
      <c r="KB126" s="80"/>
      <c r="KC126" s="80"/>
      <c r="KD126" s="80"/>
      <c r="KE126" s="80"/>
      <c r="KF126" s="80"/>
      <c r="KG126" s="80"/>
      <c r="KH126" s="80"/>
      <c r="KI126" s="80"/>
      <c r="KJ126" s="80"/>
      <c r="KK126" s="80"/>
      <c r="KL126" s="80"/>
      <c r="KM126" s="80"/>
      <c r="KN126" s="80"/>
      <c r="KO126" s="80"/>
      <c r="KP126" s="80"/>
      <c r="KQ126" s="80"/>
      <c r="KR126" s="80"/>
      <c r="KS126" s="80"/>
      <c r="KT126" s="80"/>
      <c r="KU126" s="80"/>
      <c r="KV126" s="80"/>
      <c r="KW126" s="80"/>
      <c r="KX126" s="80"/>
      <c r="KY126" s="80"/>
      <c r="KZ126" s="80"/>
      <c r="LA126" s="80"/>
      <c r="LB126" s="80"/>
      <c r="LC126" s="80"/>
      <c r="LD126" s="80"/>
      <c r="LE126" s="80"/>
      <c r="LF126" s="80"/>
      <c r="LG126" s="80">
        <v>85</v>
      </c>
      <c r="LH126" s="80"/>
      <c r="LI126" s="80"/>
      <c r="LJ126" s="80"/>
      <c r="LK126" s="80"/>
      <c r="LL126" s="80"/>
      <c r="LM126" s="80"/>
      <c r="LN126" s="80"/>
      <c r="LO126" s="80">
        <v>161</v>
      </c>
      <c r="LP126" s="80"/>
      <c r="LQ126" s="80"/>
      <c r="LR126" s="80"/>
      <c r="LS126" s="80"/>
      <c r="LT126" s="80"/>
      <c r="LU126" s="80"/>
      <c r="LV126" s="80"/>
      <c r="LW126" s="80"/>
      <c r="LX126" s="80"/>
      <c r="LY126" s="80"/>
      <c r="LZ126" s="80"/>
      <c r="MA126" s="80"/>
      <c r="MB126" s="80"/>
      <c r="MC126" s="80"/>
      <c r="MD126" s="80"/>
      <c r="ME126" s="80"/>
      <c r="MF126" s="80"/>
      <c r="MG126" s="80"/>
      <c r="MH126" s="80"/>
      <c r="MI126" s="80"/>
      <c r="MJ126" s="80"/>
      <c r="MK126" s="80"/>
      <c r="ML126" s="80"/>
      <c r="MM126" s="80"/>
      <c r="MN126" s="80"/>
      <c r="MO126" s="80"/>
      <c r="MP126" s="80"/>
      <c r="MQ126" s="80"/>
      <c r="MR126" s="80"/>
      <c r="MS126" s="80"/>
      <c r="MT126" s="80"/>
      <c r="MU126" s="80"/>
      <c r="MV126" s="80"/>
      <c r="MW126" s="80"/>
      <c r="MX126" s="80"/>
      <c r="MY126" s="80"/>
      <c r="MZ126" s="80"/>
      <c r="NA126" s="80"/>
      <c r="NB126" s="80"/>
      <c r="NC126" s="80"/>
      <c r="ND126" s="80"/>
      <c r="NE126" s="80"/>
      <c r="NF126" s="80"/>
      <c r="NG126" s="80"/>
      <c r="NH126" s="80"/>
      <c r="NI126" s="80"/>
      <c r="NJ126" s="80"/>
      <c r="NK126" s="80"/>
      <c r="NL126" s="80"/>
      <c r="NM126" s="80"/>
      <c r="NN126" s="80"/>
      <c r="NO126" s="80"/>
      <c r="NP126" s="80"/>
      <c r="NQ126" s="80"/>
      <c r="NR126" s="80"/>
      <c r="NS126" s="80"/>
      <c r="NT126" s="80"/>
      <c r="NU126" s="80"/>
      <c r="NV126" s="80"/>
      <c r="NW126" s="80"/>
      <c r="NX126" s="80"/>
      <c r="NY126" s="80"/>
      <c r="NZ126" s="80"/>
      <c r="OA126" s="80"/>
      <c r="OB126" s="79">
        <v>7628</v>
      </c>
    </row>
    <row r="127" spans="1:392" ht="13.15">
      <c r="A127" s="27" t="s">
        <v>255</v>
      </c>
      <c r="B127" s="23" t="s">
        <v>254</v>
      </c>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v>2</v>
      </c>
      <c r="AE127" s="80"/>
      <c r="AF127" s="80"/>
      <c r="AG127" s="80"/>
      <c r="AH127" s="80"/>
      <c r="AI127" s="80"/>
      <c r="AJ127" s="80"/>
      <c r="AK127" s="80"/>
      <c r="AL127" s="80"/>
      <c r="AM127" s="80"/>
      <c r="AN127" s="80"/>
      <c r="AO127" s="80"/>
      <c r="AP127" s="80"/>
      <c r="AQ127" s="80"/>
      <c r="AR127" s="80"/>
      <c r="AS127" s="80"/>
      <c r="AT127" s="80"/>
      <c r="AU127" s="80"/>
      <c r="AV127" s="80"/>
      <c r="AW127" s="80"/>
      <c r="AX127" s="80"/>
      <c r="AY127" s="80"/>
      <c r="AZ127" s="80"/>
      <c r="BA127" s="80"/>
      <c r="BB127" s="80"/>
      <c r="BC127" s="80"/>
      <c r="BD127" s="80"/>
      <c r="BE127" s="80"/>
      <c r="BF127" s="80"/>
      <c r="BG127" s="80"/>
      <c r="BH127" s="80"/>
      <c r="BI127" s="80"/>
      <c r="BJ127" s="80">
        <v>12</v>
      </c>
      <c r="BK127" s="80"/>
      <c r="BL127" s="80"/>
      <c r="BM127" s="80"/>
      <c r="BN127" s="80"/>
      <c r="BO127" s="81">
        <v>9</v>
      </c>
      <c r="BP127" s="80"/>
      <c r="BQ127" s="80"/>
      <c r="BR127" s="80"/>
      <c r="BS127" s="80"/>
      <c r="BT127" s="80"/>
      <c r="BU127" s="80"/>
      <c r="BV127" s="80"/>
      <c r="BW127" s="80"/>
      <c r="BX127" s="80"/>
      <c r="BY127" s="80"/>
      <c r="BZ127" s="80"/>
      <c r="CA127" s="80"/>
      <c r="CB127" s="80"/>
      <c r="CC127" s="80"/>
      <c r="CD127" s="80"/>
      <c r="CE127" s="80"/>
      <c r="CF127" s="80"/>
      <c r="CG127" s="80"/>
      <c r="CH127" s="80"/>
      <c r="CI127" s="80"/>
      <c r="CJ127" s="80"/>
      <c r="CK127" s="80">
        <v>0</v>
      </c>
      <c r="CL127" s="80"/>
      <c r="CM127" s="80"/>
      <c r="CN127" s="80"/>
      <c r="CO127" s="80"/>
      <c r="CP127" s="80"/>
      <c r="CQ127" s="80"/>
      <c r="CR127" s="80"/>
      <c r="CS127" s="80"/>
      <c r="CT127" s="80">
        <v>1</v>
      </c>
      <c r="CU127" s="80"/>
      <c r="CV127" s="80"/>
      <c r="CW127" s="80"/>
      <c r="CX127" s="80"/>
      <c r="CY127" s="80"/>
      <c r="CZ127" s="80"/>
      <c r="DA127" s="80"/>
      <c r="DB127" s="80"/>
      <c r="DC127" s="80"/>
      <c r="DD127" s="80"/>
      <c r="DE127" s="80"/>
      <c r="DF127" s="80"/>
      <c r="DG127" s="80">
        <v>2</v>
      </c>
      <c r="DH127" s="80"/>
      <c r="DI127" s="80">
        <v>0</v>
      </c>
      <c r="DJ127" s="80"/>
      <c r="DK127" s="80">
        <v>325</v>
      </c>
      <c r="DL127" s="80"/>
      <c r="DM127" s="80">
        <v>2</v>
      </c>
      <c r="DN127" s="80">
        <v>53</v>
      </c>
      <c r="DO127" s="80">
        <v>62</v>
      </c>
      <c r="DP127" s="80"/>
      <c r="DQ127" s="80">
        <v>4</v>
      </c>
      <c r="DR127" s="80">
        <v>24399</v>
      </c>
      <c r="DS127" s="80">
        <v>82</v>
      </c>
      <c r="DT127" s="80">
        <v>450</v>
      </c>
      <c r="DU127" s="80">
        <v>3</v>
      </c>
      <c r="DV127" s="80">
        <v>24</v>
      </c>
      <c r="DW127" s="80"/>
      <c r="DX127" s="80">
        <v>18</v>
      </c>
      <c r="DY127" s="80">
        <v>1</v>
      </c>
      <c r="DZ127" s="80">
        <v>30</v>
      </c>
      <c r="EA127" s="80"/>
      <c r="EB127" s="80"/>
      <c r="EC127" s="80">
        <v>2</v>
      </c>
      <c r="ED127" s="80"/>
      <c r="EE127" s="80"/>
      <c r="EF127" s="80"/>
      <c r="EG127" s="80"/>
      <c r="EH127" s="80"/>
      <c r="EI127" s="80"/>
      <c r="EJ127" s="80"/>
      <c r="EK127" s="80"/>
      <c r="EL127" s="80"/>
      <c r="EM127" s="80"/>
      <c r="EN127" s="80">
        <v>28</v>
      </c>
      <c r="EO127" s="80">
        <v>39</v>
      </c>
      <c r="EP127" s="80"/>
      <c r="EQ127" s="80"/>
      <c r="ER127" s="80">
        <v>51</v>
      </c>
      <c r="ES127" s="80">
        <v>284</v>
      </c>
      <c r="ET127" s="80"/>
      <c r="EU127" s="80">
        <v>44</v>
      </c>
      <c r="EV127" s="80"/>
      <c r="EW127" s="80"/>
      <c r="EX127" s="80"/>
      <c r="EY127" s="80"/>
      <c r="EZ127" s="80"/>
      <c r="FA127" s="80"/>
      <c r="FB127" s="80"/>
      <c r="FC127" s="80"/>
      <c r="FD127" s="80"/>
      <c r="FE127" s="80"/>
      <c r="FF127" s="80"/>
      <c r="FG127" s="80"/>
      <c r="FH127" s="80"/>
      <c r="FI127" s="80"/>
      <c r="FJ127" s="80"/>
      <c r="FK127" s="80"/>
      <c r="FL127" s="80"/>
      <c r="FM127" s="80"/>
      <c r="FN127" s="80"/>
      <c r="FO127" s="80"/>
      <c r="FP127" s="80"/>
      <c r="FQ127" s="80">
        <v>1</v>
      </c>
      <c r="FR127" s="80"/>
      <c r="FS127" s="80"/>
      <c r="FT127" s="80"/>
      <c r="FU127" s="80"/>
      <c r="FV127" s="80"/>
      <c r="FW127" s="80"/>
      <c r="FX127" s="80"/>
      <c r="FY127" s="80">
        <v>1</v>
      </c>
      <c r="FZ127" s="80"/>
      <c r="GA127" s="80"/>
      <c r="GB127" s="80"/>
      <c r="GC127" s="80"/>
      <c r="GD127" s="80">
        <v>13</v>
      </c>
      <c r="GE127" s="80"/>
      <c r="GF127" s="80"/>
      <c r="GG127" s="80"/>
      <c r="GH127" s="80"/>
      <c r="GI127" s="80"/>
      <c r="GJ127" s="80"/>
      <c r="GK127" s="80"/>
      <c r="GL127" s="80"/>
      <c r="GM127" s="80"/>
      <c r="GN127" s="80"/>
      <c r="GO127" s="80"/>
      <c r="GP127" s="80"/>
      <c r="GQ127" s="80"/>
      <c r="GR127" s="80"/>
      <c r="GS127" s="80"/>
      <c r="GT127" s="80"/>
      <c r="GU127" s="80"/>
      <c r="GV127" s="80"/>
      <c r="GW127" s="80"/>
      <c r="GX127" s="80"/>
      <c r="GY127" s="80"/>
      <c r="GZ127" s="80"/>
      <c r="HA127" s="80"/>
      <c r="HB127" s="80"/>
      <c r="HC127" s="80"/>
      <c r="HD127" s="80"/>
      <c r="HE127" s="80"/>
      <c r="HF127" s="80"/>
      <c r="HG127" s="80"/>
      <c r="HH127" s="80"/>
      <c r="HI127" s="80"/>
      <c r="HJ127" s="80"/>
      <c r="HK127" s="80"/>
      <c r="HL127" s="80"/>
      <c r="HM127" s="80"/>
      <c r="HN127" s="80"/>
      <c r="HO127" s="80"/>
      <c r="HP127" s="80"/>
      <c r="HQ127" s="80"/>
      <c r="HR127" s="80"/>
      <c r="HS127" s="80"/>
      <c r="HT127" s="80"/>
      <c r="HU127" s="80"/>
      <c r="HV127" s="80"/>
      <c r="HW127" s="80"/>
      <c r="HX127" s="80"/>
      <c r="HY127" s="80"/>
      <c r="HZ127" s="80"/>
      <c r="IA127" s="80"/>
      <c r="IB127" s="80"/>
      <c r="IC127" s="80">
        <v>45</v>
      </c>
      <c r="ID127" s="80"/>
      <c r="IE127" s="80"/>
      <c r="IF127" s="80"/>
      <c r="IG127" s="80">
        <v>4</v>
      </c>
      <c r="IH127" s="80"/>
      <c r="II127" s="80"/>
      <c r="IJ127" s="80"/>
      <c r="IK127" s="80"/>
      <c r="IL127" s="80"/>
      <c r="IM127" s="80"/>
      <c r="IN127" s="80"/>
      <c r="IO127" s="80"/>
      <c r="IP127" s="80"/>
      <c r="IQ127" s="80"/>
      <c r="IR127" s="80"/>
      <c r="IS127" s="80"/>
      <c r="IT127" s="80"/>
      <c r="IU127" s="80"/>
      <c r="IV127" s="80"/>
      <c r="IW127" s="80"/>
      <c r="IX127" s="80"/>
      <c r="IY127" s="80"/>
      <c r="IZ127" s="80"/>
      <c r="JA127" s="80"/>
      <c r="JB127" s="80"/>
      <c r="JC127" s="80"/>
      <c r="JD127" s="80"/>
      <c r="JE127" s="80"/>
      <c r="JF127" s="80"/>
      <c r="JG127" s="80"/>
      <c r="JH127" s="80"/>
      <c r="JI127" s="80"/>
      <c r="JJ127" s="80"/>
      <c r="JK127" s="80"/>
      <c r="JL127" s="80">
        <v>13</v>
      </c>
      <c r="JM127" s="80"/>
      <c r="JN127" s="80"/>
      <c r="JO127" s="80"/>
      <c r="JP127" s="80">
        <v>272</v>
      </c>
      <c r="JQ127" s="80"/>
      <c r="JR127" s="80"/>
      <c r="JS127" s="80"/>
      <c r="JT127" s="80"/>
      <c r="JU127" s="80"/>
      <c r="JV127" s="80"/>
      <c r="JW127" s="80"/>
      <c r="JX127" s="80"/>
      <c r="JY127" s="80"/>
      <c r="JZ127" s="80"/>
      <c r="KA127" s="80"/>
      <c r="KB127" s="80"/>
      <c r="KC127" s="80"/>
      <c r="KD127" s="80"/>
      <c r="KE127" s="80"/>
      <c r="KF127" s="80"/>
      <c r="KG127" s="80"/>
      <c r="KH127" s="80"/>
      <c r="KI127" s="80"/>
      <c r="KJ127" s="80"/>
      <c r="KK127" s="80"/>
      <c r="KL127" s="80"/>
      <c r="KM127" s="80"/>
      <c r="KN127" s="80"/>
      <c r="KO127" s="80"/>
      <c r="KP127" s="80"/>
      <c r="KQ127" s="80"/>
      <c r="KR127" s="80"/>
      <c r="KS127" s="80"/>
      <c r="KT127" s="80"/>
      <c r="KU127" s="80"/>
      <c r="KV127" s="80"/>
      <c r="KW127" s="80"/>
      <c r="KX127" s="80"/>
      <c r="KY127" s="80"/>
      <c r="KZ127" s="80"/>
      <c r="LA127" s="80"/>
      <c r="LB127" s="80"/>
      <c r="LC127" s="80"/>
      <c r="LD127" s="80"/>
      <c r="LE127" s="80"/>
      <c r="LF127" s="80"/>
      <c r="LG127" s="80">
        <v>701</v>
      </c>
      <c r="LH127" s="80"/>
      <c r="LI127" s="80"/>
      <c r="LJ127" s="80"/>
      <c r="LK127" s="80"/>
      <c r="LL127" s="80"/>
      <c r="LM127" s="80"/>
      <c r="LN127" s="80"/>
      <c r="LO127" s="80">
        <v>4734</v>
      </c>
      <c r="LP127" s="80">
        <v>2</v>
      </c>
      <c r="LQ127" s="80"/>
      <c r="LR127" s="80"/>
      <c r="LS127" s="80"/>
      <c r="LT127" s="80"/>
      <c r="LU127" s="80"/>
      <c r="LV127" s="80"/>
      <c r="LW127" s="80"/>
      <c r="LX127" s="80"/>
      <c r="LY127" s="80"/>
      <c r="LZ127" s="80"/>
      <c r="MA127" s="80"/>
      <c r="MB127" s="80"/>
      <c r="MC127" s="80"/>
      <c r="MD127" s="80"/>
      <c r="ME127" s="80"/>
      <c r="MF127" s="80"/>
      <c r="MG127" s="80"/>
      <c r="MH127" s="80"/>
      <c r="MI127" s="80"/>
      <c r="MJ127" s="80"/>
      <c r="MK127" s="80"/>
      <c r="ML127" s="80"/>
      <c r="MM127" s="80"/>
      <c r="MN127" s="80"/>
      <c r="MO127" s="80"/>
      <c r="MP127" s="80"/>
      <c r="MQ127" s="80"/>
      <c r="MR127" s="80"/>
      <c r="MS127" s="80"/>
      <c r="MT127" s="80"/>
      <c r="MU127" s="80"/>
      <c r="MV127" s="80"/>
      <c r="MW127" s="80"/>
      <c r="MX127" s="80"/>
      <c r="MY127" s="80"/>
      <c r="MZ127" s="80"/>
      <c r="NA127" s="80"/>
      <c r="NB127" s="80"/>
      <c r="NC127" s="80"/>
      <c r="ND127" s="80"/>
      <c r="NE127" s="80"/>
      <c r="NF127" s="80"/>
      <c r="NG127" s="80"/>
      <c r="NH127" s="80"/>
      <c r="NI127" s="80"/>
      <c r="NJ127" s="80"/>
      <c r="NK127" s="80"/>
      <c r="NL127" s="80"/>
      <c r="NM127" s="80"/>
      <c r="NN127" s="80"/>
      <c r="NO127" s="80"/>
      <c r="NP127" s="80"/>
      <c r="NQ127" s="80"/>
      <c r="NR127" s="80"/>
      <c r="NS127" s="80"/>
      <c r="NT127" s="80"/>
      <c r="NU127" s="80"/>
      <c r="NV127" s="80"/>
      <c r="NW127" s="80"/>
      <c r="NX127" s="80">
        <v>0</v>
      </c>
      <c r="NY127" s="80"/>
      <c r="NZ127" s="80"/>
      <c r="OA127" s="80"/>
      <c r="OB127" s="79">
        <v>31715</v>
      </c>
    </row>
    <row r="128" spans="1:392" ht="13.15">
      <c r="A128" s="27">
        <v>334413</v>
      </c>
      <c r="B128" s="23" t="s">
        <v>256</v>
      </c>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v>5</v>
      </c>
      <c r="AE128" s="80"/>
      <c r="AF128" s="80"/>
      <c r="AG128" s="80"/>
      <c r="AH128" s="80"/>
      <c r="AI128" s="80"/>
      <c r="AJ128" s="80"/>
      <c r="AK128" s="80"/>
      <c r="AL128" s="80"/>
      <c r="AM128" s="80"/>
      <c r="AN128" s="80"/>
      <c r="AO128" s="80"/>
      <c r="AP128" s="80"/>
      <c r="AQ128" s="80"/>
      <c r="AR128" s="80"/>
      <c r="AS128" s="80"/>
      <c r="AT128" s="80"/>
      <c r="AU128" s="80"/>
      <c r="AV128" s="80"/>
      <c r="AW128" s="80"/>
      <c r="AX128" s="80"/>
      <c r="AY128" s="80"/>
      <c r="AZ128" s="80"/>
      <c r="BA128" s="80"/>
      <c r="BB128" s="80"/>
      <c r="BC128" s="80"/>
      <c r="BD128" s="80"/>
      <c r="BE128" s="80"/>
      <c r="BF128" s="80">
        <v>98</v>
      </c>
      <c r="BG128" s="80"/>
      <c r="BH128" s="80"/>
      <c r="BI128" s="80"/>
      <c r="BJ128" s="80">
        <v>4</v>
      </c>
      <c r="BK128" s="80"/>
      <c r="BL128" s="80"/>
      <c r="BM128" s="80"/>
      <c r="BN128" s="80"/>
      <c r="BO128" s="81"/>
      <c r="BP128" s="80"/>
      <c r="BQ128" s="80"/>
      <c r="BR128" s="80"/>
      <c r="BS128" s="80"/>
      <c r="BT128" s="80"/>
      <c r="BU128" s="80"/>
      <c r="BV128" s="80"/>
      <c r="BW128" s="80"/>
      <c r="BX128" s="80"/>
      <c r="BY128" s="80"/>
      <c r="BZ128" s="80"/>
      <c r="CA128" s="80"/>
      <c r="CB128" s="80"/>
      <c r="CC128" s="80"/>
      <c r="CD128" s="80"/>
      <c r="CE128" s="80"/>
      <c r="CF128" s="80"/>
      <c r="CG128" s="80"/>
      <c r="CH128" s="80"/>
      <c r="CI128" s="80"/>
      <c r="CJ128" s="80"/>
      <c r="CK128" s="80"/>
      <c r="CL128" s="80"/>
      <c r="CM128" s="80">
        <v>31</v>
      </c>
      <c r="CN128" s="80"/>
      <c r="CO128" s="80"/>
      <c r="CP128" s="80">
        <v>1</v>
      </c>
      <c r="CQ128" s="80">
        <v>45</v>
      </c>
      <c r="CR128" s="80"/>
      <c r="CS128" s="80"/>
      <c r="CT128" s="80"/>
      <c r="CU128" s="80"/>
      <c r="CV128" s="80"/>
      <c r="CW128" s="80"/>
      <c r="CX128" s="80"/>
      <c r="CY128" s="80"/>
      <c r="CZ128" s="80"/>
      <c r="DA128" s="80"/>
      <c r="DB128" s="80"/>
      <c r="DC128" s="80"/>
      <c r="DD128" s="80">
        <v>26</v>
      </c>
      <c r="DE128" s="80"/>
      <c r="DF128" s="80"/>
      <c r="DG128" s="80"/>
      <c r="DH128" s="80"/>
      <c r="DI128" s="80"/>
      <c r="DJ128" s="80"/>
      <c r="DK128" s="80"/>
      <c r="DL128" s="80"/>
      <c r="DM128" s="80"/>
      <c r="DN128" s="80"/>
      <c r="DO128" s="80">
        <v>25</v>
      </c>
      <c r="DP128" s="80"/>
      <c r="DQ128" s="80"/>
      <c r="DR128" s="80">
        <v>404</v>
      </c>
      <c r="DS128" s="80">
        <v>70156</v>
      </c>
      <c r="DT128" s="80">
        <v>646</v>
      </c>
      <c r="DU128" s="80"/>
      <c r="DV128" s="80">
        <v>42</v>
      </c>
      <c r="DW128" s="80"/>
      <c r="DX128" s="80">
        <v>1</v>
      </c>
      <c r="DY128" s="80"/>
      <c r="DZ128" s="80">
        <v>34</v>
      </c>
      <c r="EA128" s="80"/>
      <c r="EB128" s="80">
        <v>12</v>
      </c>
      <c r="EC128" s="80"/>
      <c r="ED128" s="80"/>
      <c r="EE128" s="80"/>
      <c r="EF128" s="80">
        <v>18</v>
      </c>
      <c r="EG128" s="80"/>
      <c r="EH128" s="80">
        <v>63</v>
      </c>
      <c r="EI128" s="80"/>
      <c r="EJ128" s="80"/>
      <c r="EK128" s="80"/>
      <c r="EL128" s="80"/>
      <c r="EM128" s="80"/>
      <c r="EN128" s="80"/>
      <c r="EO128" s="80"/>
      <c r="EP128" s="80"/>
      <c r="EQ128" s="80"/>
      <c r="ER128" s="80">
        <v>25</v>
      </c>
      <c r="ES128" s="80"/>
      <c r="ET128" s="80"/>
      <c r="EU128" s="80">
        <v>2</v>
      </c>
      <c r="EV128" s="80"/>
      <c r="EW128" s="80"/>
      <c r="EX128" s="80"/>
      <c r="EY128" s="80"/>
      <c r="EZ128" s="80"/>
      <c r="FA128" s="80"/>
      <c r="FB128" s="80"/>
      <c r="FC128" s="80"/>
      <c r="FD128" s="80"/>
      <c r="FE128" s="80"/>
      <c r="FF128" s="80"/>
      <c r="FG128" s="80"/>
      <c r="FH128" s="80"/>
      <c r="FI128" s="80"/>
      <c r="FJ128" s="80"/>
      <c r="FK128" s="80"/>
      <c r="FL128" s="80"/>
      <c r="FM128" s="80"/>
      <c r="FN128" s="80"/>
      <c r="FO128" s="80"/>
      <c r="FP128" s="80"/>
      <c r="FQ128" s="80"/>
      <c r="FR128" s="80"/>
      <c r="FS128" s="80"/>
      <c r="FT128" s="80"/>
      <c r="FU128" s="80"/>
      <c r="FV128" s="80"/>
      <c r="FW128" s="80"/>
      <c r="FX128" s="80"/>
      <c r="FY128" s="80"/>
      <c r="FZ128" s="80"/>
      <c r="GA128" s="80"/>
      <c r="GB128" s="80"/>
      <c r="GC128" s="80"/>
      <c r="GD128" s="80"/>
      <c r="GE128" s="80"/>
      <c r="GF128" s="80"/>
      <c r="GG128" s="80"/>
      <c r="GH128" s="80"/>
      <c r="GI128" s="80"/>
      <c r="GJ128" s="80"/>
      <c r="GK128" s="80"/>
      <c r="GL128" s="80"/>
      <c r="GM128" s="80"/>
      <c r="GN128" s="80"/>
      <c r="GO128" s="80"/>
      <c r="GP128" s="80"/>
      <c r="GQ128" s="80"/>
      <c r="GR128" s="80"/>
      <c r="GS128" s="80"/>
      <c r="GT128" s="80"/>
      <c r="GU128" s="80"/>
      <c r="GV128" s="80"/>
      <c r="GW128" s="80"/>
      <c r="GX128" s="80"/>
      <c r="GY128" s="80"/>
      <c r="GZ128" s="80"/>
      <c r="HA128" s="80"/>
      <c r="HB128" s="80"/>
      <c r="HC128" s="80"/>
      <c r="HD128" s="80"/>
      <c r="HE128" s="80"/>
      <c r="HF128" s="80"/>
      <c r="HG128" s="80"/>
      <c r="HH128" s="80"/>
      <c r="HI128" s="80"/>
      <c r="HJ128" s="80"/>
      <c r="HK128" s="80"/>
      <c r="HL128" s="80"/>
      <c r="HM128" s="80"/>
      <c r="HN128" s="80"/>
      <c r="HO128" s="80"/>
      <c r="HP128" s="80"/>
      <c r="HQ128" s="80"/>
      <c r="HR128" s="80"/>
      <c r="HS128" s="80"/>
      <c r="HT128" s="80"/>
      <c r="HU128" s="80"/>
      <c r="HV128" s="80"/>
      <c r="HW128" s="80"/>
      <c r="HX128" s="80"/>
      <c r="HY128" s="80"/>
      <c r="HZ128" s="80"/>
      <c r="IA128" s="80"/>
      <c r="IB128" s="80"/>
      <c r="IC128" s="80"/>
      <c r="ID128" s="80"/>
      <c r="IE128" s="80"/>
      <c r="IF128" s="80"/>
      <c r="IG128" s="80"/>
      <c r="IH128" s="80"/>
      <c r="II128" s="80"/>
      <c r="IJ128" s="80"/>
      <c r="IK128" s="80"/>
      <c r="IL128" s="80"/>
      <c r="IM128" s="80"/>
      <c r="IN128" s="80"/>
      <c r="IO128" s="80"/>
      <c r="IP128" s="80"/>
      <c r="IQ128" s="80"/>
      <c r="IR128" s="80"/>
      <c r="IS128" s="80"/>
      <c r="IT128" s="80"/>
      <c r="IU128" s="80"/>
      <c r="IV128" s="80"/>
      <c r="IW128" s="80"/>
      <c r="IX128" s="80"/>
      <c r="IY128" s="80"/>
      <c r="IZ128" s="80"/>
      <c r="JA128" s="80"/>
      <c r="JB128" s="80"/>
      <c r="JC128" s="80"/>
      <c r="JD128" s="80"/>
      <c r="JE128" s="80"/>
      <c r="JF128" s="80"/>
      <c r="JG128" s="80"/>
      <c r="JH128" s="80"/>
      <c r="JI128" s="80"/>
      <c r="JJ128" s="80"/>
      <c r="JK128" s="80"/>
      <c r="JL128" s="80"/>
      <c r="JM128" s="80"/>
      <c r="JN128" s="80"/>
      <c r="JO128" s="80"/>
      <c r="JP128" s="80">
        <v>140</v>
      </c>
      <c r="JQ128" s="80"/>
      <c r="JR128" s="80"/>
      <c r="JS128" s="80"/>
      <c r="JT128" s="80"/>
      <c r="JU128" s="80"/>
      <c r="JV128" s="80"/>
      <c r="JW128" s="80"/>
      <c r="JX128" s="80"/>
      <c r="JY128" s="80"/>
      <c r="JZ128" s="80"/>
      <c r="KA128" s="80"/>
      <c r="KB128" s="80"/>
      <c r="KC128" s="80"/>
      <c r="KD128" s="80"/>
      <c r="KE128" s="80"/>
      <c r="KF128" s="80"/>
      <c r="KG128" s="80"/>
      <c r="KH128" s="80"/>
      <c r="KI128" s="80"/>
      <c r="KJ128" s="80"/>
      <c r="KK128" s="80"/>
      <c r="KL128" s="80"/>
      <c r="KM128" s="80"/>
      <c r="KN128" s="80"/>
      <c r="KO128" s="80"/>
      <c r="KP128" s="80"/>
      <c r="KQ128" s="80"/>
      <c r="KR128" s="80"/>
      <c r="KS128" s="80"/>
      <c r="KT128" s="80"/>
      <c r="KU128" s="80"/>
      <c r="KV128" s="80"/>
      <c r="KW128" s="80"/>
      <c r="KX128" s="80"/>
      <c r="KY128" s="80"/>
      <c r="KZ128" s="80"/>
      <c r="LA128" s="80"/>
      <c r="LB128" s="80"/>
      <c r="LC128" s="80"/>
      <c r="LD128" s="80"/>
      <c r="LE128" s="80"/>
      <c r="LF128" s="80"/>
      <c r="LG128" s="80">
        <v>865</v>
      </c>
      <c r="LH128" s="80"/>
      <c r="LI128" s="80"/>
      <c r="LJ128" s="80"/>
      <c r="LK128" s="80"/>
      <c r="LL128" s="80"/>
      <c r="LM128" s="80"/>
      <c r="LN128" s="80"/>
      <c r="LO128" s="80">
        <v>5854</v>
      </c>
      <c r="LP128" s="80"/>
      <c r="LQ128" s="80"/>
      <c r="LR128" s="80"/>
      <c r="LS128" s="80"/>
      <c r="LT128" s="80"/>
      <c r="LU128" s="80"/>
      <c r="LV128" s="80"/>
      <c r="LW128" s="80"/>
      <c r="LX128" s="80"/>
      <c r="LY128" s="80"/>
      <c r="LZ128" s="80"/>
      <c r="MA128" s="80"/>
      <c r="MB128" s="80"/>
      <c r="MC128" s="80"/>
      <c r="MD128" s="80"/>
      <c r="ME128" s="80"/>
      <c r="MF128" s="80"/>
      <c r="MG128" s="80"/>
      <c r="MH128" s="80"/>
      <c r="MI128" s="80"/>
      <c r="MJ128" s="80"/>
      <c r="MK128" s="80"/>
      <c r="ML128" s="80"/>
      <c r="MM128" s="80"/>
      <c r="MN128" s="80"/>
      <c r="MO128" s="80"/>
      <c r="MP128" s="80"/>
      <c r="MQ128" s="80"/>
      <c r="MR128" s="80"/>
      <c r="MS128" s="80"/>
      <c r="MT128" s="80"/>
      <c r="MU128" s="80"/>
      <c r="MV128" s="80"/>
      <c r="MW128" s="80"/>
      <c r="MX128" s="80"/>
      <c r="MY128" s="80"/>
      <c r="MZ128" s="80"/>
      <c r="NA128" s="80"/>
      <c r="NB128" s="80"/>
      <c r="NC128" s="80"/>
      <c r="ND128" s="80"/>
      <c r="NE128" s="80"/>
      <c r="NF128" s="80"/>
      <c r="NG128" s="80"/>
      <c r="NH128" s="80"/>
      <c r="NI128" s="80"/>
      <c r="NJ128" s="80"/>
      <c r="NK128" s="80"/>
      <c r="NL128" s="80"/>
      <c r="NM128" s="80"/>
      <c r="NN128" s="80"/>
      <c r="NO128" s="80"/>
      <c r="NP128" s="80"/>
      <c r="NQ128" s="80"/>
      <c r="NR128" s="80"/>
      <c r="NS128" s="80"/>
      <c r="NT128" s="80"/>
      <c r="NU128" s="80"/>
      <c r="NV128" s="80"/>
      <c r="NW128" s="80"/>
      <c r="NX128" s="80">
        <v>0</v>
      </c>
      <c r="NY128" s="80"/>
      <c r="NZ128" s="80"/>
      <c r="OA128" s="80"/>
      <c r="OB128" s="79">
        <v>78496</v>
      </c>
    </row>
    <row r="129" spans="1:392" ht="13.15">
      <c r="A129" s="27">
        <v>334418</v>
      </c>
      <c r="B129" s="23" t="s">
        <v>257</v>
      </c>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v>2</v>
      </c>
      <c r="AE129" s="80"/>
      <c r="AF129" s="80"/>
      <c r="AG129" s="80"/>
      <c r="AH129" s="80"/>
      <c r="AI129" s="80"/>
      <c r="AJ129" s="80"/>
      <c r="AK129" s="80"/>
      <c r="AL129" s="80"/>
      <c r="AM129" s="80"/>
      <c r="AN129" s="80"/>
      <c r="AO129" s="80"/>
      <c r="AP129" s="80"/>
      <c r="AQ129" s="80"/>
      <c r="AR129" s="80"/>
      <c r="AS129" s="80"/>
      <c r="AT129" s="80"/>
      <c r="AU129" s="80"/>
      <c r="AV129" s="80"/>
      <c r="AW129" s="80"/>
      <c r="AX129" s="80"/>
      <c r="AY129" s="80"/>
      <c r="AZ129" s="80"/>
      <c r="BA129" s="80"/>
      <c r="BB129" s="80"/>
      <c r="BC129" s="80"/>
      <c r="BD129" s="80"/>
      <c r="BE129" s="80"/>
      <c r="BF129" s="80"/>
      <c r="BG129" s="80"/>
      <c r="BH129" s="80"/>
      <c r="BI129" s="80"/>
      <c r="BJ129" s="80">
        <v>1</v>
      </c>
      <c r="BK129" s="80"/>
      <c r="BL129" s="80"/>
      <c r="BM129" s="80"/>
      <c r="BN129" s="80"/>
      <c r="BO129" s="81"/>
      <c r="BP129" s="80"/>
      <c r="BQ129" s="80"/>
      <c r="BR129" s="80"/>
      <c r="BS129" s="80"/>
      <c r="BT129" s="80"/>
      <c r="BU129" s="80"/>
      <c r="BV129" s="80"/>
      <c r="BW129" s="80"/>
      <c r="BX129" s="80"/>
      <c r="BY129" s="80"/>
      <c r="BZ129" s="80"/>
      <c r="CA129" s="80"/>
      <c r="CB129" s="80"/>
      <c r="CC129" s="80"/>
      <c r="CD129" s="80"/>
      <c r="CE129" s="80"/>
      <c r="CF129" s="80"/>
      <c r="CG129" s="80"/>
      <c r="CH129" s="80"/>
      <c r="CI129" s="80"/>
      <c r="CJ129" s="80">
        <v>14</v>
      </c>
      <c r="CK129" s="80"/>
      <c r="CL129" s="80"/>
      <c r="CM129" s="80"/>
      <c r="CN129" s="80"/>
      <c r="CO129" s="80">
        <v>4</v>
      </c>
      <c r="CP129" s="80">
        <v>4</v>
      </c>
      <c r="CQ129" s="80"/>
      <c r="CR129" s="80"/>
      <c r="CS129" s="80"/>
      <c r="CT129" s="80"/>
      <c r="CU129" s="80"/>
      <c r="CV129" s="80"/>
      <c r="CW129" s="80"/>
      <c r="CX129" s="80"/>
      <c r="CY129" s="80"/>
      <c r="CZ129" s="80"/>
      <c r="DA129" s="80"/>
      <c r="DB129" s="80"/>
      <c r="DC129" s="80"/>
      <c r="DD129" s="80"/>
      <c r="DE129" s="80"/>
      <c r="DF129" s="80"/>
      <c r="DG129" s="80"/>
      <c r="DH129" s="80"/>
      <c r="DI129" s="80"/>
      <c r="DJ129" s="80"/>
      <c r="DK129" s="80">
        <v>6</v>
      </c>
      <c r="DL129" s="80">
        <v>2</v>
      </c>
      <c r="DM129" s="80"/>
      <c r="DN129" s="80">
        <v>77</v>
      </c>
      <c r="DO129" s="80">
        <v>34</v>
      </c>
      <c r="DP129" s="80">
        <v>1</v>
      </c>
      <c r="DQ129" s="80">
        <v>20</v>
      </c>
      <c r="DR129" s="80">
        <v>283</v>
      </c>
      <c r="DS129" s="80">
        <v>62</v>
      </c>
      <c r="DT129" s="80">
        <v>21579</v>
      </c>
      <c r="DU129" s="80">
        <v>4</v>
      </c>
      <c r="DV129" s="80">
        <v>1</v>
      </c>
      <c r="DW129" s="80">
        <v>0</v>
      </c>
      <c r="DX129" s="80"/>
      <c r="DY129" s="80"/>
      <c r="DZ129" s="80">
        <v>32</v>
      </c>
      <c r="EA129" s="80"/>
      <c r="EB129" s="80"/>
      <c r="EC129" s="80">
        <v>2</v>
      </c>
      <c r="ED129" s="80">
        <v>84</v>
      </c>
      <c r="EE129" s="80"/>
      <c r="EF129" s="80"/>
      <c r="EG129" s="80"/>
      <c r="EH129" s="80"/>
      <c r="EI129" s="80"/>
      <c r="EJ129" s="80"/>
      <c r="EK129" s="80"/>
      <c r="EL129" s="80"/>
      <c r="EM129" s="80"/>
      <c r="EN129" s="80"/>
      <c r="EO129" s="80">
        <v>13</v>
      </c>
      <c r="EP129" s="80"/>
      <c r="EQ129" s="80"/>
      <c r="ER129" s="80">
        <v>32</v>
      </c>
      <c r="ES129" s="80">
        <v>60</v>
      </c>
      <c r="ET129" s="80"/>
      <c r="EU129" s="80">
        <v>25</v>
      </c>
      <c r="EV129" s="80"/>
      <c r="EW129" s="80"/>
      <c r="EX129" s="80"/>
      <c r="EY129" s="80"/>
      <c r="EZ129" s="80"/>
      <c r="FA129" s="80"/>
      <c r="FB129" s="80"/>
      <c r="FC129" s="80">
        <v>3</v>
      </c>
      <c r="FD129" s="80"/>
      <c r="FE129" s="80"/>
      <c r="FF129" s="80"/>
      <c r="FG129" s="80"/>
      <c r="FH129" s="80"/>
      <c r="FI129" s="80"/>
      <c r="FJ129" s="80"/>
      <c r="FK129" s="80"/>
      <c r="FL129" s="80"/>
      <c r="FM129" s="80"/>
      <c r="FN129" s="80"/>
      <c r="FO129" s="80"/>
      <c r="FP129" s="80"/>
      <c r="FQ129" s="80"/>
      <c r="FR129" s="80"/>
      <c r="FS129" s="80"/>
      <c r="FT129" s="80"/>
      <c r="FU129" s="80"/>
      <c r="FV129" s="80"/>
      <c r="FW129" s="80"/>
      <c r="FX129" s="80"/>
      <c r="FY129" s="80"/>
      <c r="FZ129" s="80"/>
      <c r="GA129" s="80"/>
      <c r="GB129" s="80"/>
      <c r="GC129" s="80"/>
      <c r="GD129" s="80"/>
      <c r="GE129" s="80"/>
      <c r="GF129" s="80"/>
      <c r="GG129" s="80"/>
      <c r="GH129" s="80"/>
      <c r="GI129" s="80"/>
      <c r="GJ129" s="80"/>
      <c r="GK129" s="80"/>
      <c r="GL129" s="80"/>
      <c r="GM129" s="80"/>
      <c r="GN129" s="80"/>
      <c r="GO129" s="80"/>
      <c r="GP129" s="80"/>
      <c r="GQ129" s="80"/>
      <c r="GR129" s="80"/>
      <c r="GS129" s="80"/>
      <c r="GT129" s="80"/>
      <c r="GU129" s="80"/>
      <c r="GV129" s="80"/>
      <c r="GW129" s="80"/>
      <c r="GX129" s="80"/>
      <c r="GY129" s="80"/>
      <c r="GZ129" s="80"/>
      <c r="HA129" s="80"/>
      <c r="HB129" s="80"/>
      <c r="HC129" s="80"/>
      <c r="HD129" s="80"/>
      <c r="HE129" s="80"/>
      <c r="HF129" s="80"/>
      <c r="HG129" s="80"/>
      <c r="HH129" s="80"/>
      <c r="HI129" s="80"/>
      <c r="HJ129" s="80"/>
      <c r="HK129" s="80"/>
      <c r="HL129" s="80"/>
      <c r="HM129" s="80"/>
      <c r="HN129" s="80"/>
      <c r="HO129" s="80"/>
      <c r="HP129" s="80"/>
      <c r="HQ129" s="80"/>
      <c r="HR129" s="80"/>
      <c r="HS129" s="80"/>
      <c r="HT129" s="80"/>
      <c r="HU129" s="80"/>
      <c r="HV129" s="80"/>
      <c r="HW129" s="80"/>
      <c r="HX129" s="80"/>
      <c r="HY129" s="80"/>
      <c r="HZ129" s="80"/>
      <c r="IA129" s="80"/>
      <c r="IB129" s="80"/>
      <c r="IC129" s="80"/>
      <c r="ID129" s="80"/>
      <c r="IE129" s="80"/>
      <c r="IF129" s="80"/>
      <c r="IG129" s="80"/>
      <c r="IH129" s="80"/>
      <c r="II129" s="80"/>
      <c r="IJ129" s="80"/>
      <c r="IK129" s="80"/>
      <c r="IL129" s="80"/>
      <c r="IM129" s="80"/>
      <c r="IN129" s="80"/>
      <c r="IO129" s="80"/>
      <c r="IP129" s="80"/>
      <c r="IQ129" s="80"/>
      <c r="IR129" s="80"/>
      <c r="IS129" s="80"/>
      <c r="IT129" s="80"/>
      <c r="IU129" s="80"/>
      <c r="IV129" s="80"/>
      <c r="IW129" s="80"/>
      <c r="IX129" s="80"/>
      <c r="IY129" s="80"/>
      <c r="IZ129" s="80"/>
      <c r="JA129" s="80"/>
      <c r="JB129" s="80"/>
      <c r="JC129" s="80"/>
      <c r="JD129" s="80"/>
      <c r="JE129" s="80"/>
      <c r="JF129" s="80"/>
      <c r="JG129" s="80"/>
      <c r="JH129" s="80"/>
      <c r="JI129" s="80"/>
      <c r="JJ129" s="80"/>
      <c r="JK129" s="80"/>
      <c r="JL129" s="80"/>
      <c r="JM129" s="80"/>
      <c r="JN129" s="80"/>
      <c r="JO129" s="80"/>
      <c r="JP129" s="80">
        <v>200</v>
      </c>
      <c r="JQ129" s="80"/>
      <c r="JR129" s="80"/>
      <c r="JS129" s="80"/>
      <c r="JT129" s="80"/>
      <c r="JU129" s="80"/>
      <c r="JV129" s="80"/>
      <c r="JW129" s="80"/>
      <c r="JX129" s="80"/>
      <c r="JY129" s="80"/>
      <c r="JZ129" s="80"/>
      <c r="KA129" s="80"/>
      <c r="KB129" s="80"/>
      <c r="KC129" s="80"/>
      <c r="KD129" s="80"/>
      <c r="KE129" s="80"/>
      <c r="KF129" s="80"/>
      <c r="KG129" s="80"/>
      <c r="KH129" s="80"/>
      <c r="KI129" s="80"/>
      <c r="KJ129" s="80"/>
      <c r="KK129" s="80"/>
      <c r="KL129" s="80"/>
      <c r="KM129" s="80"/>
      <c r="KN129" s="80"/>
      <c r="KO129" s="80"/>
      <c r="KP129" s="80"/>
      <c r="KQ129" s="80"/>
      <c r="KR129" s="80"/>
      <c r="KS129" s="80"/>
      <c r="KT129" s="80"/>
      <c r="KU129" s="80"/>
      <c r="KV129" s="80"/>
      <c r="KW129" s="80"/>
      <c r="KX129" s="80"/>
      <c r="KY129" s="80"/>
      <c r="KZ129" s="80"/>
      <c r="LA129" s="80"/>
      <c r="LB129" s="80"/>
      <c r="LC129" s="80"/>
      <c r="LD129" s="80"/>
      <c r="LE129" s="80"/>
      <c r="LF129" s="80"/>
      <c r="LG129" s="80">
        <v>220</v>
      </c>
      <c r="LH129" s="80"/>
      <c r="LI129" s="80"/>
      <c r="LJ129" s="80"/>
      <c r="LK129" s="80"/>
      <c r="LL129" s="80"/>
      <c r="LM129" s="80"/>
      <c r="LN129" s="80"/>
      <c r="LO129" s="80">
        <v>1487</v>
      </c>
      <c r="LP129" s="80"/>
      <c r="LQ129" s="80"/>
      <c r="LR129" s="80"/>
      <c r="LS129" s="80"/>
      <c r="LT129" s="80"/>
      <c r="LU129" s="80"/>
      <c r="LV129" s="80"/>
      <c r="LW129" s="80"/>
      <c r="LX129" s="80"/>
      <c r="LY129" s="80"/>
      <c r="LZ129" s="80"/>
      <c r="MA129" s="80"/>
      <c r="MB129" s="80"/>
      <c r="MC129" s="80"/>
      <c r="MD129" s="80"/>
      <c r="ME129" s="80"/>
      <c r="MF129" s="80"/>
      <c r="MG129" s="80"/>
      <c r="MH129" s="80"/>
      <c r="MI129" s="80"/>
      <c r="MJ129" s="80"/>
      <c r="MK129" s="80"/>
      <c r="ML129" s="80"/>
      <c r="MM129" s="80"/>
      <c r="MN129" s="80"/>
      <c r="MO129" s="80"/>
      <c r="MP129" s="80"/>
      <c r="MQ129" s="80"/>
      <c r="MR129" s="80"/>
      <c r="MS129" s="80"/>
      <c r="MT129" s="80"/>
      <c r="MU129" s="80"/>
      <c r="MV129" s="80"/>
      <c r="MW129" s="80"/>
      <c r="MX129" s="80"/>
      <c r="MY129" s="80"/>
      <c r="MZ129" s="80"/>
      <c r="NA129" s="80"/>
      <c r="NB129" s="80"/>
      <c r="NC129" s="80"/>
      <c r="ND129" s="80"/>
      <c r="NE129" s="80"/>
      <c r="NF129" s="80"/>
      <c r="NG129" s="80"/>
      <c r="NH129" s="80"/>
      <c r="NI129" s="80"/>
      <c r="NJ129" s="80"/>
      <c r="NK129" s="80"/>
      <c r="NL129" s="80"/>
      <c r="NM129" s="80"/>
      <c r="NN129" s="80"/>
      <c r="NO129" s="80"/>
      <c r="NP129" s="80"/>
      <c r="NQ129" s="80"/>
      <c r="NR129" s="80"/>
      <c r="NS129" s="80"/>
      <c r="NT129" s="80"/>
      <c r="NU129" s="80"/>
      <c r="NV129" s="80"/>
      <c r="NW129" s="80"/>
      <c r="NX129" s="80">
        <v>0</v>
      </c>
      <c r="NY129" s="80"/>
      <c r="NZ129" s="80"/>
      <c r="OA129" s="80"/>
      <c r="OB129" s="79">
        <v>24251</v>
      </c>
    </row>
    <row r="130" spans="1:392" ht="13.15">
      <c r="A130" s="27">
        <v>334510</v>
      </c>
      <c r="B130" s="23" t="s">
        <v>258</v>
      </c>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v>3</v>
      </c>
      <c r="AE130" s="80"/>
      <c r="AF130" s="80"/>
      <c r="AG130" s="80"/>
      <c r="AH130" s="80"/>
      <c r="AI130" s="80"/>
      <c r="AJ130" s="80"/>
      <c r="AK130" s="80"/>
      <c r="AL130" s="80"/>
      <c r="AM130" s="80"/>
      <c r="AN130" s="80"/>
      <c r="AO130" s="80"/>
      <c r="AP130" s="80"/>
      <c r="AQ130" s="80"/>
      <c r="AR130" s="80"/>
      <c r="AS130" s="80"/>
      <c r="AT130" s="80"/>
      <c r="AU130" s="80"/>
      <c r="AV130" s="80"/>
      <c r="AW130" s="80"/>
      <c r="AX130" s="80"/>
      <c r="AY130" s="80"/>
      <c r="AZ130" s="80"/>
      <c r="BA130" s="80"/>
      <c r="BB130" s="80"/>
      <c r="BC130" s="80"/>
      <c r="BD130" s="80"/>
      <c r="BE130" s="80"/>
      <c r="BF130" s="80"/>
      <c r="BG130" s="80"/>
      <c r="BH130" s="80"/>
      <c r="BI130" s="80"/>
      <c r="BJ130" s="80"/>
      <c r="BK130" s="80"/>
      <c r="BL130" s="80"/>
      <c r="BM130" s="80"/>
      <c r="BN130" s="80"/>
      <c r="BO130" s="81"/>
      <c r="BP130" s="80"/>
      <c r="BQ130" s="80"/>
      <c r="BR130" s="80"/>
      <c r="BS130" s="80"/>
      <c r="BT130" s="80"/>
      <c r="BU130" s="80"/>
      <c r="BV130" s="80"/>
      <c r="BW130" s="80"/>
      <c r="BX130" s="80"/>
      <c r="BY130" s="80"/>
      <c r="BZ130" s="80"/>
      <c r="CA130" s="80"/>
      <c r="CB130" s="80"/>
      <c r="CC130" s="80"/>
      <c r="CD130" s="80"/>
      <c r="CE130" s="80"/>
      <c r="CF130" s="80"/>
      <c r="CG130" s="80"/>
      <c r="CH130" s="80"/>
      <c r="CI130" s="80"/>
      <c r="CJ130" s="80"/>
      <c r="CK130" s="80">
        <v>0</v>
      </c>
      <c r="CL130" s="80"/>
      <c r="CM130" s="80"/>
      <c r="CN130" s="80"/>
      <c r="CO130" s="80"/>
      <c r="CP130" s="80">
        <v>3</v>
      </c>
      <c r="CQ130" s="80"/>
      <c r="CR130" s="80"/>
      <c r="CS130" s="80"/>
      <c r="CT130" s="80">
        <v>0</v>
      </c>
      <c r="CU130" s="80"/>
      <c r="CV130" s="80"/>
      <c r="CW130" s="80"/>
      <c r="CX130" s="80"/>
      <c r="CY130" s="80"/>
      <c r="CZ130" s="80"/>
      <c r="DA130" s="80"/>
      <c r="DB130" s="80"/>
      <c r="DC130" s="80"/>
      <c r="DD130" s="80"/>
      <c r="DE130" s="80"/>
      <c r="DF130" s="80"/>
      <c r="DG130" s="80">
        <v>8</v>
      </c>
      <c r="DH130" s="80"/>
      <c r="DI130" s="80">
        <v>0</v>
      </c>
      <c r="DJ130" s="80"/>
      <c r="DK130" s="80"/>
      <c r="DL130" s="80"/>
      <c r="DM130" s="80"/>
      <c r="DN130" s="80"/>
      <c r="DO130" s="80"/>
      <c r="DP130" s="80"/>
      <c r="DQ130" s="80"/>
      <c r="DR130" s="80"/>
      <c r="DS130" s="80"/>
      <c r="DT130" s="80"/>
      <c r="DU130" s="80">
        <v>22473</v>
      </c>
      <c r="DV130" s="80"/>
      <c r="DW130" s="80"/>
      <c r="DX130" s="80"/>
      <c r="DY130" s="80"/>
      <c r="DZ130" s="80"/>
      <c r="EA130" s="80">
        <v>12</v>
      </c>
      <c r="EB130" s="80">
        <v>727</v>
      </c>
      <c r="EC130" s="80"/>
      <c r="ED130" s="80"/>
      <c r="EE130" s="80"/>
      <c r="EF130" s="80"/>
      <c r="EG130" s="80"/>
      <c r="EH130" s="80"/>
      <c r="EI130" s="80"/>
      <c r="EJ130" s="80"/>
      <c r="EK130" s="80"/>
      <c r="EL130" s="80"/>
      <c r="EM130" s="80"/>
      <c r="EN130" s="80"/>
      <c r="EO130" s="80"/>
      <c r="EP130" s="80"/>
      <c r="EQ130" s="80"/>
      <c r="ER130" s="80"/>
      <c r="ES130" s="80"/>
      <c r="ET130" s="80"/>
      <c r="EU130" s="80"/>
      <c r="EV130" s="80"/>
      <c r="EW130" s="80"/>
      <c r="EX130" s="80"/>
      <c r="EY130" s="80"/>
      <c r="EZ130" s="80"/>
      <c r="FA130" s="80"/>
      <c r="FB130" s="80"/>
      <c r="FC130" s="80"/>
      <c r="FD130" s="80"/>
      <c r="FE130" s="80"/>
      <c r="FF130" s="80"/>
      <c r="FG130" s="80"/>
      <c r="FH130" s="80"/>
      <c r="FI130" s="80"/>
      <c r="FJ130" s="80"/>
      <c r="FK130" s="80"/>
      <c r="FL130" s="80"/>
      <c r="FM130" s="80"/>
      <c r="FN130" s="80"/>
      <c r="FO130" s="80"/>
      <c r="FP130" s="80"/>
      <c r="FQ130" s="80"/>
      <c r="FR130" s="80"/>
      <c r="FS130" s="80"/>
      <c r="FT130" s="80"/>
      <c r="FU130" s="80"/>
      <c r="FV130" s="80"/>
      <c r="FW130" s="80"/>
      <c r="FX130" s="80"/>
      <c r="FY130" s="80">
        <v>0</v>
      </c>
      <c r="FZ130" s="80"/>
      <c r="GA130" s="80"/>
      <c r="GB130" s="80"/>
      <c r="GC130" s="80">
        <v>183</v>
      </c>
      <c r="GD130" s="80">
        <v>104</v>
      </c>
      <c r="GE130" s="80"/>
      <c r="GF130" s="80"/>
      <c r="GG130" s="80"/>
      <c r="GH130" s="80"/>
      <c r="GI130" s="80"/>
      <c r="GJ130" s="80"/>
      <c r="GK130" s="80"/>
      <c r="GL130" s="80"/>
      <c r="GM130" s="80"/>
      <c r="GN130" s="80"/>
      <c r="GO130" s="80"/>
      <c r="GP130" s="80"/>
      <c r="GQ130" s="80"/>
      <c r="GR130" s="80"/>
      <c r="GS130" s="80"/>
      <c r="GT130" s="80"/>
      <c r="GU130" s="80"/>
      <c r="GV130" s="80"/>
      <c r="GW130" s="80"/>
      <c r="GX130" s="80"/>
      <c r="GY130" s="80"/>
      <c r="GZ130" s="80"/>
      <c r="HA130" s="80"/>
      <c r="HB130" s="80"/>
      <c r="HC130" s="80"/>
      <c r="HD130" s="80"/>
      <c r="HE130" s="80"/>
      <c r="HF130" s="80"/>
      <c r="HG130" s="80"/>
      <c r="HH130" s="80"/>
      <c r="HI130" s="80"/>
      <c r="HJ130" s="80"/>
      <c r="HK130" s="80"/>
      <c r="HL130" s="80"/>
      <c r="HM130" s="80"/>
      <c r="HN130" s="80"/>
      <c r="HO130" s="80"/>
      <c r="HP130" s="80"/>
      <c r="HQ130" s="80"/>
      <c r="HR130" s="80"/>
      <c r="HS130" s="80"/>
      <c r="HT130" s="80"/>
      <c r="HU130" s="80"/>
      <c r="HV130" s="80"/>
      <c r="HW130" s="80"/>
      <c r="HX130" s="80"/>
      <c r="HY130" s="80"/>
      <c r="HZ130" s="80"/>
      <c r="IA130" s="80"/>
      <c r="IB130" s="80"/>
      <c r="IC130" s="80"/>
      <c r="ID130" s="80">
        <v>10</v>
      </c>
      <c r="IE130" s="80"/>
      <c r="IF130" s="80"/>
      <c r="IG130" s="80"/>
      <c r="IH130" s="80"/>
      <c r="II130" s="80"/>
      <c r="IJ130" s="80"/>
      <c r="IK130" s="80"/>
      <c r="IL130" s="80"/>
      <c r="IM130" s="80"/>
      <c r="IN130" s="80"/>
      <c r="IO130" s="80"/>
      <c r="IP130" s="80"/>
      <c r="IQ130" s="80"/>
      <c r="IR130" s="80"/>
      <c r="IS130" s="80"/>
      <c r="IT130" s="80"/>
      <c r="IU130" s="80"/>
      <c r="IV130" s="80"/>
      <c r="IW130" s="80"/>
      <c r="IX130" s="80">
        <v>46</v>
      </c>
      <c r="IY130" s="80"/>
      <c r="IZ130" s="80"/>
      <c r="JA130" s="80"/>
      <c r="JB130" s="80">
        <v>27</v>
      </c>
      <c r="JC130" s="80"/>
      <c r="JD130" s="80"/>
      <c r="JE130" s="80"/>
      <c r="JF130" s="80"/>
      <c r="JG130" s="80"/>
      <c r="JH130" s="80"/>
      <c r="JI130" s="80"/>
      <c r="JJ130" s="80"/>
      <c r="JK130" s="80"/>
      <c r="JL130" s="80"/>
      <c r="JM130" s="80"/>
      <c r="JN130" s="80"/>
      <c r="JO130" s="80"/>
      <c r="JP130" s="80">
        <v>641</v>
      </c>
      <c r="JQ130" s="80"/>
      <c r="JR130" s="80"/>
      <c r="JS130" s="80"/>
      <c r="JT130" s="80"/>
      <c r="JU130" s="80"/>
      <c r="JV130" s="80"/>
      <c r="JW130" s="80"/>
      <c r="JX130" s="80"/>
      <c r="JY130" s="80"/>
      <c r="JZ130" s="80"/>
      <c r="KA130" s="80"/>
      <c r="KB130" s="80"/>
      <c r="KC130" s="80"/>
      <c r="KD130" s="80"/>
      <c r="KE130" s="80"/>
      <c r="KF130" s="80"/>
      <c r="KG130" s="80"/>
      <c r="KH130" s="80"/>
      <c r="KI130" s="80"/>
      <c r="KJ130" s="80"/>
      <c r="KK130" s="80"/>
      <c r="KL130" s="80"/>
      <c r="KM130" s="80"/>
      <c r="KN130" s="80"/>
      <c r="KO130" s="80"/>
      <c r="KP130" s="80"/>
      <c r="KQ130" s="80"/>
      <c r="KR130" s="80"/>
      <c r="KS130" s="80"/>
      <c r="KT130" s="80"/>
      <c r="KU130" s="80"/>
      <c r="KV130" s="80"/>
      <c r="KW130" s="80"/>
      <c r="KX130" s="80"/>
      <c r="KY130" s="80"/>
      <c r="KZ130" s="80"/>
      <c r="LA130" s="80"/>
      <c r="LB130" s="80"/>
      <c r="LC130" s="80"/>
      <c r="LD130" s="80"/>
      <c r="LE130" s="80"/>
      <c r="LF130" s="80"/>
      <c r="LG130" s="80">
        <v>339</v>
      </c>
      <c r="LH130" s="80"/>
      <c r="LI130" s="80"/>
      <c r="LJ130" s="80"/>
      <c r="LK130" s="80"/>
      <c r="LL130" s="80"/>
      <c r="LM130" s="80"/>
      <c r="LN130" s="80"/>
      <c r="LO130" s="80">
        <v>1458</v>
      </c>
      <c r="LP130" s="80"/>
      <c r="LQ130" s="80"/>
      <c r="LR130" s="80"/>
      <c r="LS130" s="80"/>
      <c r="LT130" s="80"/>
      <c r="LU130" s="80"/>
      <c r="LV130" s="80"/>
      <c r="LW130" s="80"/>
      <c r="LX130" s="80"/>
      <c r="LY130" s="80"/>
      <c r="LZ130" s="80"/>
      <c r="MA130" s="80"/>
      <c r="MB130" s="80"/>
      <c r="MC130" s="80"/>
      <c r="MD130" s="80"/>
      <c r="ME130" s="80"/>
      <c r="MF130" s="80"/>
      <c r="MG130" s="80"/>
      <c r="MH130" s="80"/>
      <c r="MI130" s="80"/>
      <c r="MJ130" s="80"/>
      <c r="MK130" s="80"/>
      <c r="ML130" s="80"/>
      <c r="MM130" s="80"/>
      <c r="MN130" s="80"/>
      <c r="MO130" s="80"/>
      <c r="MP130" s="80"/>
      <c r="MQ130" s="80"/>
      <c r="MR130" s="80"/>
      <c r="MS130" s="80"/>
      <c r="MT130" s="80"/>
      <c r="MU130" s="80"/>
      <c r="MV130" s="80"/>
      <c r="MW130" s="80"/>
      <c r="MX130" s="80"/>
      <c r="MY130" s="80"/>
      <c r="MZ130" s="80"/>
      <c r="NA130" s="80"/>
      <c r="NB130" s="80"/>
      <c r="NC130" s="80"/>
      <c r="ND130" s="80"/>
      <c r="NE130" s="80"/>
      <c r="NF130" s="80"/>
      <c r="NG130" s="80"/>
      <c r="NH130" s="80"/>
      <c r="NI130" s="80"/>
      <c r="NJ130" s="80"/>
      <c r="NK130" s="80"/>
      <c r="NL130" s="80"/>
      <c r="NM130" s="80"/>
      <c r="NN130" s="80"/>
      <c r="NO130" s="80"/>
      <c r="NP130" s="80"/>
      <c r="NQ130" s="80"/>
      <c r="NR130" s="80"/>
      <c r="NS130" s="80"/>
      <c r="NT130" s="80"/>
      <c r="NU130" s="80"/>
      <c r="NV130" s="80"/>
      <c r="NW130" s="80"/>
      <c r="NX130" s="80"/>
      <c r="NY130" s="80"/>
      <c r="NZ130" s="80"/>
      <c r="OA130" s="80"/>
      <c r="OB130" s="79">
        <v>26034</v>
      </c>
    </row>
    <row r="131" spans="1:392" ht="13.15">
      <c r="A131" s="27">
        <v>334511</v>
      </c>
      <c r="B131" s="23" t="s">
        <v>259</v>
      </c>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v>6</v>
      </c>
      <c r="AE131" s="80"/>
      <c r="AF131" s="80"/>
      <c r="AG131" s="80"/>
      <c r="AH131" s="80"/>
      <c r="AI131" s="80"/>
      <c r="AJ131" s="80"/>
      <c r="AK131" s="80"/>
      <c r="AL131" s="80"/>
      <c r="AM131" s="80"/>
      <c r="AN131" s="80"/>
      <c r="AO131" s="80"/>
      <c r="AP131" s="80">
        <v>9</v>
      </c>
      <c r="AQ131" s="80"/>
      <c r="AR131" s="80"/>
      <c r="AS131" s="80"/>
      <c r="AT131" s="80"/>
      <c r="AU131" s="80"/>
      <c r="AV131" s="80"/>
      <c r="AW131" s="80"/>
      <c r="AX131" s="80"/>
      <c r="AY131" s="80"/>
      <c r="AZ131" s="80"/>
      <c r="BA131" s="80"/>
      <c r="BB131" s="80"/>
      <c r="BC131" s="80"/>
      <c r="BD131" s="80"/>
      <c r="BE131" s="80"/>
      <c r="BF131" s="80"/>
      <c r="BG131" s="80"/>
      <c r="BH131" s="80"/>
      <c r="BI131" s="80"/>
      <c r="BJ131" s="80">
        <v>1</v>
      </c>
      <c r="BK131" s="80"/>
      <c r="BL131" s="80"/>
      <c r="BM131" s="80"/>
      <c r="BN131" s="80"/>
      <c r="BO131" s="81"/>
      <c r="BP131" s="80"/>
      <c r="BQ131" s="80"/>
      <c r="BR131" s="80"/>
      <c r="BS131" s="80"/>
      <c r="BT131" s="80"/>
      <c r="BU131" s="80"/>
      <c r="BV131" s="80"/>
      <c r="BW131" s="80"/>
      <c r="BX131" s="80"/>
      <c r="BY131" s="80"/>
      <c r="BZ131" s="80"/>
      <c r="CA131" s="80">
        <v>10</v>
      </c>
      <c r="CB131" s="80"/>
      <c r="CC131" s="80"/>
      <c r="CD131" s="80"/>
      <c r="CE131" s="80"/>
      <c r="CF131" s="80"/>
      <c r="CG131" s="80"/>
      <c r="CH131" s="80"/>
      <c r="CI131" s="80"/>
      <c r="CJ131" s="80"/>
      <c r="CK131" s="80">
        <v>23</v>
      </c>
      <c r="CL131" s="80"/>
      <c r="CM131" s="80"/>
      <c r="CN131" s="80">
        <v>6</v>
      </c>
      <c r="CO131" s="80"/>
      <c r="CP131" s="80">
        <v>174</v>
      </c>
      <c r="CQ131" s="80"/>
      <c r="CR131" s="80"/>
      <c r="CS131" s="80"/>
      <c r="CT131" s="80"/>
      <c r="CU131" s="80"/>
      <c r="CV131" s="80"/>
      <c r="CW131" s="80"/>
      <c r="CX131" s="80"/>
      <c r="CY131" s="80"/>
      <c r="CZ131" s="80"/>
      <c r="DA131" s="80"/>
      <c r="DB131" s="80">
        <v>72</v>
      </c>
      <c r="DC131" s="80"/>
      <c r="DD131" s="80"/>
      <c r="DE131" s="80"/>
      <c r="DF131" s="80"/>
      <c r="DG131" s="80"/>
      <c r="DH131" s="80"/>
      <c r="DI131" s="80"/>
      <c r="DJ131" s="80">
        <v>4</v>
      </c>
      <c r="DK131" s="80"/>
      <c r="DL131" s="80"/>
      <c r="DM131" s="80"/>
      <c r="DN131" s="80">
        <v>68</v>
      </c>
      <c r="DO131" s="80">
        <v>571</v>
      </c>
      <c r="DP131" s="80">
        <v>52</v>
      </c>
      <c r="DQ131" s="80"/>
      <c r="DR131" s="80">
        <v>162</v>
      </c>
      <c r="DS131" s="80">
        <v>89</v>
      </c>
      <c r="DT131" s="80">
        <v>43</v>
      </c>
      <c r="DU131" s="80"/>
      <c r="DV131" s="80">
        <v>40627</v>
      </c>
      <c r="DW131" s="80"/>
      <c r="DX131" s="80">
        <v>1</v>
      </c>
      <c r="DY131" s="80">
        <v>1</v>
      </c>
      <c r="DZ131" s="80">
        <v>138</v>
      </c>
      <c r="EA131" s="80">
        <v>195</v>
      </c>
      <c r="EB131" s="80"/>
      <c r="EC131" s="80">
        <v>130</v>
      </c>
      <c r="ED131" s="80"/>
      <c r="EE131" s="80"/>
      <c r="EF131" s="80"/>
      <c r="EG131" s="80"/>
      <c r="EH131" s="80"/>
      <c r="EI131" s="80"/>
      <c r="EJ131" s="80"/>
      <c r="EK131" s="80"/>
      <c r="EL131" s="80"/>
      <c r="EM131" s="80">
        <v>6</v>
      </c>
      <c r="EN131" s="80"/>
      <c r="EO131" s="80"/>
      <c r="EP131" s="80"/>
      <c r="EQ131" s="80"/>
      <c r="ER131" s="80"/>
      <c r="ES131" s="80"/>
      <c r="ET131" s="80"/>
      <c r="EU131" s="80">
        <v>6</v>
      </c>
      <c r="EV131" s="80"/>
      <c r="EW131" s="80"/>
      <c r="EX131" s="80"/>
      <c r="EY131" s="80"/>
      <c r="EZ131" s="80"/>
      <c r="FA131" s="80"/>
      <c r="FB131" s="80"/>
      <c r="FC131" s="80"/>
      <c r="FD131" s="80"/>
      <c r="FE131" s="80"/>
      <c r="FF131" s="80"/>
      <c r="FG131" s="80"/>
      <c r="FH131" s="80"/>
      <c r="FI131" s="80"/>
      <c r="FJ131" s="80">
        <v>512</v>
      </c>
      <c r="FK131" s="80"/>
      <c r="FL131" s="80">
        <v>1</v>
      </c>
      <c r="FM131" s="80">
        <v>603</v>
      </c>
      <c r="FN131" s="80">
        <v>80</v>
      </c>
      <c r="FO131" s="80"/>
      <c r="FP131" s="80"/>
      <c r="FQ131" s="80">
        <v>3</v>
      </c>
      <c r="FR131" s="80"/>
      <c r="FS131" s="80"/>
      <c r="FT131" s="80"/>
      <c r="FU131" s="80"/>
      <c r="FV131" s="80"/>
      <c r="FW131" s="80"/>
      <c r="FX131" s="80"/>
      <c r="FY131" s="80"/>
      <c r="FZ131" s="80"/>
      <c r="GA131" s="80"/>
      <c r="GB131" s="80"/>
      <c r="GC131" s="80">
        <v>57</v>
      </c>
      <c r="GD131" s="80"/>
      <c r="GE131" s="80"/>
      <c r="GF131" s="80"/>
      <c r="GG131" s="80"/>
      <c r="GH131" s="80"/>
      <c r="GI131" s="80"/>
      <c r="GJ131" s="80"/>
      <c r="GK131" s="80"/>
      <c r="GL131" s="80"/>
      <c r="GM131" s="80"/>
      <c r="GN131" s="80"/>
      <c r="GO131" s="80"/>
      <c r="GP131" s="80"/>
      <c r="GQ131" s="80"/>
      <c r="GR131" s="80"/>
      <c r="GS131" s="80"/>
      <c r="GT131" s="80"/>
      <c r="GU131" s="80"/>
      <c r="GV131" s="80"/>
      <c r="GW131" s="80"/>
      <c r="GX131" s="80"/>
      <c r="GY131" s="80"/>
      <c r="GZ131" s="80"/>
      <c r="HA131" s="80"/>
      <c r="HB131" s="80"/>
      <c r="HC131" s="80"/>
      <c r="HD131" s="80"/>
      <c r="HE131" s="80"/>
      <c r="HF131" s="80"/>
      <c r="HG131" s="80"/>
      <c r="HH131" s="80"/>
      <c r="HI131" s="80"/>
      <c r="HJ131" s="80"/>
      <c r="HK131" s="80"/>
      <c r="HL131" s="80"/>
      <c r="HM131" s="80"/>
      <c r="HN131" s="80"/>
      <c r="HO131" s="80"/>
      <c r="HP131" s="80"/>
      <c r="HQ131" s="80"/>
      <c r="HR131" s="80"/>
      <c r="HS131" s="80"/>
      <c r="HT131" s="80"/>
      <c r="HU131" s="80"/>
      <c r="HV131" s="80"/>
      <c r="HW131" s="80"/>
      <c r="HX131" s="80"/>
      <c r="HY131" s="80"/>
      <c r="HZ131" s="80"/>
      <c r="IA131" s="80"/>
      <c r="IB131" s="80"/>
      <c r="IC131" s="80"/>
      <c r="ID131" s="80"/>
      <c r="IE131" s="80"/>
      <c r="IF131" s="80"/>
      <c r="IG131" s="80"/>
      <c r="IH131" s="80"/>
      <c r="II131" s="80"/>
      <c r="IJ131" s="80"/>
      <c r="IK131" s="80"/>
      <c r="IL131" s="80"/>
      <c r="IM131" s="80"/>
      <c r="IN131" s="80"/>
      <c r="IO131" s="80"/>
      <c r="IP131" s="80"/>
      <c r="IQ131" s="80"/>
      <c r="IR131" s="80"/>
      <c r="IS131" s="80"/>
      <c r="IT131" s="80"/>
      <c r="IU131" s="80"/>
      <c r="IV131" s="80"/>
      <c r="IW131" s="80"/>
      <c r="IX131" s="80"/>
      <c r="IY131" s="80"/>
      <c r="IZ131" s="80"/>
      <c r="JA131" s="80"/>
      <c r="JB131" s="80"/>
      <c r="JC131" s="80"/>
      <c r="JD131" s="80"/>
      <c r="JE131" s="80"/>
      <c r="JF131" s="80"/>
      <c r="JG131" s="80"/>
      <c r="JH131" s="80"/>
      <c r="JI131" s="80"/>
      <c r="JJ131" s="80"/>
      <c r="JK131" s="80"/>
      <c r="JL131" s="80">
        <v>28</v>
      </c>
      <c r="JM131" s="80"/>
      <c r="JN131" s="80"/>
      <c r="JO131" s="80"/>
      <c r="JP131" s="80">
        <v>499</v>
      </c>
      <c r="JQ131" s="80"/>
      <c r="JR131" s="80"/>
      <c r="JS131" s="80"/>
      <c r="JT131" s="80"/>
      <c r="JU131" s="80"/>
      <c r="JV131" s="80"/>
      <c r="JW131" s="80"/>
      <c r="JX131" s="80"/>
      <c r="JY131" s="80"/>
      <c r="JZ131" s="80"/>
      <c r="KA131" s="80"/>
      <c r="KB131" s="80"/>
      <c r="KC131" s="80"/>
      <c r="KD131" s="80"/>
      <c r="KE131" s="80"/>
      <c r="KF131" s="80"/>
      <c r="KG131" s="80"/>
      <c r="KH131" s="80"/>
      <c r="KI131" s="80"/>
      <c r="KJ131" s="80"/>
      <c r="KK131" s="80"/>
      <c r="KL131" s="80"/>
      <c r="KM131" s="80"/>
      <c r="KN131" s="80"/>
      <c r="KO131" s="80"/>
      <c r="KP131" s="80"/>
      <c r="KQ131" s="80"/>
      <c r="KR131" s="80"/>
      <c r="KS131" s="80"/>
      <c r="KT131" s="80"/>
      <c r="KU131" s="80"/>
      <c r="KV131" s="80"/>
      <c r="KW131" s="80"/>
      <c r="KX131" s="80"/>
      <c r="KY131" s="80"/>
      <c r="KZ131" s="80"/>
      <c r="LA131" s="80"/>
      <c r="LB131" s="80"/>
      <c r="LC131" s="80"/>
      <c r="LD131" s="80"/>
      <c r="LE131" s="80"/>
      <c r="LF131" s="80"/>
      <c r="LG131" s="80">
        <v>879</v>
      </c>
      <c r="LH131" s="80"/>
      <c r="LI131" s="80"/>
      <c r="LJ131" s="80"/>
      <c r="LK131" s="80"/>
      <c r="LL131" s="80"/>
      <c r="LM131" s="80"/>
      <c r="LN131" s="80"/>
      <c r="LO131" s="80">
        <v>3712</v>
      </c>
      <c r="LP131" s="80"/>
      <c r="LQ131" s="80"/>
      <c r="LR131" s="80"/>
      <c r="LS131" s="80"/>
      <c r="LT131" s="80"/>
      <c r="LU131" s="80"/>
      <c r="LV131" s="80"/>
      <c r="LW131" s="80"/>
      <c r="LX131" s="80"/>
      <c r="LY131" s="80"/>
      <c r="LZ131" s="80"/>
      <c r="MA131" s="80"/>
      <c r="MB131" s="80"/>
      <c r="MC131" s="80"/>
      <c r="MD131" s="80"/>
      <c r="ME131" s="80"/>
      <c r="MF131" s="80"/>
      <c r="MG131" s="80"/>
      <c r="MH131" s="80"/>
      <c r="MI131" s="80"/>
      <c r="MJ131" s="80"/>
      <c r="MK131" s="80"/>
      <c r="ML131" s="80"/>
      <c r="MM131" s="80"/>
      <c r="MN131" s="80"/>
      <c r="MO131" s="80"/>
      <c r="MP131" s="80"/>
      <c r="MQ131" s="80"/>
      <c r="MR131" s="80"/>
      <c r="MS131" s="80"/>
      <c r="MT131" s="80"/>
      <c r="MU131" s="80"/>
      <c r="MV131" s="80"/>
      <c r="MW131" s="80"/>
      <c r="MX131" s="80"/>
      <c r="MY131" s="80"/>
      <c r="MZ131" s="80"/>
      <c r="NA131" s="80"/>
      <c r="NB131" s="80"/>
      <c r="NC131" s="80"/>
      <c r="ND131" s="80"/>
      <c r="NE131" s="80"/>
      <c r="NF131" s="80"/>
      <c r="NG131" s="80"/>
      <c r="NH131" s="80"/>
      <c r="NI131" s="80"/>
      <c r="NJ131" s="80"/>
      <c r="NK131" s="80"/>
      <c r="NL131" s="80"/>
      <c r="NM131" s="80"/>
      <c r="NN131" s="80"/>
      <c r="NO131" s="80"/>
      <c r="NP131" s="80"/>
      <c r="NQ131" s="80"/>
      <c r="NR131" s="80"/>
      <c r="NS131" s="80"/>
      <c r="NT131" s="80"/>
      <c r="NU131" s="80"/>
      <c r="NV131" s="80"/>
      <c r="NW131" s="80"/>
      <c r="NX131" s="80"/>
      <c r="NY131" s="80"/>
      <c r="NZ131" s="80"/>
      <c r="OA131" s="80"/>
      <c r="OB131" s="79">
        <v>48766</v>
      </c>
    </row>
    <row r="132" spans="1:392" ht="13.15">
      <c r="A132" s="27">
        <v>334512</v>
      </c>
      <c r="B132" s="23" t="s">
        <v>260</v>
      </c>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v>0</v>
      </c>
      <c r="AE132" s="80"/>
      <c r="AF132" s="80"/>
      <c r="AG132" s="80"/>
      <c r="AH132" s="80"/>
      <c r="AI132" s="80"/>
      <c r="AJ132" s="80"/>
      <c r="AK132" s="80"/>
      <c r="AL132" s="80"/>
      <c r="AM132" s="80"/>
      <c r="AN132" s="80"/>
      <c r="AO132" s="80"/>
      <c r="AP132" s="80"/>
      <c r="AQ132" s="80"/>
      <c r="AR132" s="80"/>
      <c r="AS132" s="80"/>
      <c r="AT132" s="80"/>
      <c r="AU132" s="80"/>
      <c r="AV132" s="80"/>
      <c r="AW132" s="80"/>
      <c r="AX132" s="80"/>
      <c r="AY132" s="80"/>
      <c r="AZ132" s="80"/>
      <c r="BA132" s="80"/>
      <c r="BB132" s="80"/>
      <c r="BC132" s="80"/>
      <c r="BD132" s="80"/>
      <c r="BE132" s="80"/>
      <c r="BF132" s="80"/>
      <c r="BG132" s="80"/>
      <c r="BH132" s="80"/>
      <c r="BI132" s="80"/>
      <c r="BJ132" s="80"/>
      <c r="BK132" s="80"/>
      <c r="BL132" s="80"/>
      <c r="BM132" s="80"/>
      <c r="BN132" s="80"/>
      <c r="BO132" s="81"/>
      <c r="BP132" s="80"/>
      <c r="BQ132" s="80"/>
      <c r="BR132" s="80"/>
      <c r="BS132" s="80"/>
      <c r="BT132" s="80"/>
      <c r="BU132" s="80"/>
      <c r="BV132" s="80"/>
      <c r="BW132" s="80"/>
      <c r="BX132" s="80"/>
      <c r="BY132" s="80"/>
      <c r="BZ132" s="80"/>
      <c r="CA132" s="80">
        <v>36</v>
      </c>
      <c r="CB132" s="80"/>
      <c r="CC132" s="80"/>
      <c r="CD132" s="80"/>
      <c r="CE132" s="80"/>
      <c r="CF132" s="80"/>
      <c r="CG132" s="80"/>
      <c r="CH132" s="80"/>
      <c r="CI132" s="80"/>
      <c r="CJ132" s="80"/>
      <c r="CK132" s="80"/>
      <c r="CL132" s="80"/>
      <c r="CM132" s="80"/>
      <c r="CN132" s="80"/>
      <c r="CO132" s="80"/>
      <c r="CP132" s="80">
        <v>3</v>
      </c>
      <c r="CQ132" s="80"/>
      <c r="CR132" s="80"/>
      <c r="CS132" s="80"/>
      <c r="CT132" s="80">
        <v>37</v>
      </c>
      <c r="CU132" s="80"/>
      <c r="CV132" s="80"/>
      <c r="CW132" s="80"/>
      <c r="CX132" s="80"/>
      <c r="CY132" s="80"/>
      <c r="CZ132" s="80"/>
      <c r="DA132" s="80"/>
      <c r="DB132" s="80"/>
      <c r="DC132" s="80"/>
      <c r="DD132" s="80"/>
      <c r="DE132" s="80"/>
      <c r="DF132" s="80"/>
      <c r="DG132" s="80"/>
      <c r="DH132" s="80"/>
      <c r="DI132" s="80"/>
      <c r="DJ132" s="80"/>
      <c r="DK132" s="80"/>
      <c r="DL132" s="80"/>
      <c r="DM132" s="80"/>
      <c r="DN132" s="80"/>
      <c r="DO132" s="80"/>
      <c r="DP132" s="80"/>
      <c r="DQ132" s="80"/>
      <c r="DR132" s="80"/>
      <c r="DS132" s="80"/>
      <c r="DT132" s="80"/>
      <c r="DU132" s="80"/>
      <c r="DV132" s="80"/>
      <c r="DW132" s="80">
        <v>2684</v>
      </c>
      <c r="DX132" s="80">
        <v>1</v>
      </c>
      <c r="DY132" s="80">
        <v>1</v>
      </c>
      <c r="DZ132" s="80"/>
      <c r="EA132" s="80">
        <v>1</v>
      </c>
      <c r="EB132" s="80"/>
      <c r="EC132" s="80">
        <v>2</v>
      </c>
      <c r="ED132" s="80"/>
      <c r="EE132" s="80"/>
      <c r="EF132" s="80"/>
      <c r="EG132" s="80"/>
      <c r="EH132" s="80"/>
      <c r="EI132" s="80"/>
      <c r="EJ132" s="80"/>
      <c r="EK132" s="80"/>
      <c r="EL132" s="80"/>
      <c r="EM132" s="80"/>
      <c r="EN132" s="80"/>
      <c r="EO132" s="80">
        <v>9</v>
      </c>
      <c r="EP132" s="80"/>
      <c r="EQ132" s="80"/>
      <c r="ER132" s="80"/>
      <c r="ES132" s="80"/>
      <c r="ET132" s="80"/>
      <c r="EU132" s="80"/>
      <c r="EV132" s="80"/>
      <c r="EW132" s="80"/>
      <c r="EX132" s="80"/>
      <c r="EY132" s="80"/>
      <c r="EZ132" s="80"/>
      <c r="FA132" s="80"/>
      <c r="FB132" s="80"/>
      <c r="FC132" s="80">
        <v>2</v>
      </c>
      <c r="FD132" s="80"/>
      <c r="FE132" s="80"/>
      <c r="FF132" s="80">
        <v>3</v>
      </c>
      <c r="FG132" s="80"/>
      <c r="FH132" s="80"/>
      <c r="FI132" s="80"/>
      <c r="FJ132" s="80"/>
      <c r="FK132" s="80"/>
      <c r="FL132" s="80"/>
      <c r="FM132" s="80"/>
      <c r="FN132" s="80"/>
      <c r="FO132" s="80"/>
      <c r="FP132" s="80"/>
      <c r="FQ132" s="80"/>
      <c r="FR132" s="80"/>
      <c r="FS132" s="80"/>
      <c r="FT132" s="80"/>
      <c r="FU132" s="80"/>
      <c r="FV132" s="80"/>
      <c r="FW132" s="80"/>
      <c r="FX132" s="80"/>
      <c r="FY132" s="80"/>
      <c r="FZ132" s="80"/>
      <c r="GA132" s="80"/>
      <c r="GB132" s="80"/>
      <c r="GC132" s="80"/>
      <c r="GD132" s="80"/>
      <c r="GE132" s="80"/>
      <c r="GF132" s="80"/>
      <c r="GG132" s="80"/>
      <c r="GH132" s="80"/>
      <c r="GI132" s="80"/>
      <c r="GJ132" s="80"/>
      <c r="GK132" s="80"/>
      <c r="GL132" s="80"/>
      <c r="GM132" s="80"/>
      <c r="GN132" s="80"/>
      <c r="GO132" s="80"/>
      <c r="GP132" s="80"/>
      <c r="GQ132" s="80"/>
      <c r="GR132" s="80"/>
      <c r="GS132" s="80"/>
      <c r="GT132" s="80"/>
      <c r="GU132" s="80"/>
      <c r="GV132" s="80"/>
      <c r="GW132" s="80"/>
      <c r="GX132" s="80"/>
      <c r="GY132" s="80"/>
      <c r="GZ132" s="80"/>
      <c r="HA132" s="80"/>
      <c r="HB132" s="80"/>
      <c r="HC132" s="80"/>
      <c r="HD132" s="80"/>
      <c r="HE132" s="80"/>
      <c r="HF132" s="80"/>
      <c r="HG132" s="80"/>
      <c r="HH132" s="80"/>
      <c r="HI132" s="80"/>
      <c r="HJ132" s="80"/>
      <c r="HK132" s="80"/>
      <c r="HL132" s="80"/>
      <c r="HM132" s="80"/>
      <c r="HN132" s="80"/>
      <c r="HO132" s="80"/>
      <c r="HP132" s="80"/>
      <c r="HQ132" s="80"/>
      <c r="HR132" s="80"/>
      <c r="HS132" s="80"/>
      <c r="HT132" s="80"/>
      <c r="HU132" s="80"/>
      <c r="HV132" s="80"/>
      <c r="HW132" s="80"/>
      <c r="HX132" s="80"/>
      <c r="HY132" s="80"/>
      <c r="HZ132" s="80"/>
      <c r="IA132" s="80"/>
      <c r="IB132" s="80"/>
      <c r="IC132" s="80"/>
      <c r="ID132" s="80"/>
      <c r="IE132" s="80"/>
      <c r="IF132" s="80"/>
      <c r="IG132" s="80"/>
      <c r="IH132" s="80"/>
      <c r="II132" s="80"/>
      <c r="IJ132" s="80"/>
      <c r="IK132" s="80"/>
      <c r="IL132" s="80"/>
      <c r="IM132" s="80"/>
      <c r="IN132" s="80"/>
      <c r="IO132" s="80"/>
      <c r="IP132" s="80"/>
      <c r="IQ132" s="80"/>
      <c r="IR132" s="80"/>
      <c r="IS132" s="80"/>
      <c r="IT132" s="80"/>
      <c r="IU132" s="80"/>
      <c r="IV132" s="80"/>
      <c r="IW132" s="80"/>
      <c r="IX132" s="80"/>
      <c r="IY132" s="80"/>
      <c r="IZ132" s="80"/>
      <c r="JA132" s="80"/>
      <c r="JB132" s="80"/>
      <c r="JC132" s="80"/>
      <c r="JD132" s="80"/>
      <c r="JE132" s="80"/>
      <c r="JF132" s="80"/>
      <c r="JG132" s="80"/>
      <c r="JH132" s="80"/>
      <c r="JI132" s="80"/>
      <c r="JJ132" s="80"/>
      <c r="JK132" s="80"/>
      <c r="JL132" s="80"/>
      <c r="JM132" s="80"/>
      <c r="JN132" s="80"/>
      <c r="JO132" s="80"/>
      <c r="JP132" s="80">
        <v>113</v>
      </c>
      <c r="JQ132" s="80"/>
      <c r="JR132" s="80"/>
      <c r="JS132" s="80"/>
      <c r="JT132" s="80"/>
      <c r="JU132" s="80"/>
      <c r="JV132" s="80"/>
      <c r="JW132" s="80"/>
      <c r="JX132" s="80"/>
      <c r="JY132" s="80"/>
      <c r="JZ132" s="80"/>
      <c r="KA132" s="80"/>
      <c r="KB132" s="80"/>
      <c r="KC132" s="80"/>
      <c r="KD132" s="80"/>
      <c r="KE132" s="80"/>
      <c r="KF132" s="80"/>
      <c r="KG132" s="80"/>
      <c r="KH132" s="80"/>
      <c r="KI132" s="80"/>
      <c r="KJ132" s="80"/>
      <c r="KK132" s="80"/>
      <c r="KL132" s="80"/>
      <c r="KM132" s="80"/>
      <c r="KN132" s="80"/>
      <c r="KO132" s="80"/>
      <c r="KP132" s="80"/>
      <c r="KQ132" s="80"/>
      <c r="KR132" s="80"/>
      <c r="KS132" s="80"/>
      <c r="KT132" s="80"/>
      <c r="KU132" s="80"/>
      <c r="KV132" s="80"/>
      <c r="KW132" s="80"/>
      <c r="KX132" s="80"/>
      <c r="KY132" s="80"/>
      <c r="KZ132" s="80"/>
      <c r="LA132" s="80"/>
      <c r="LB132" s="80"/>
      <c r="LC132" s="80"/>
      <c r="LD132" s="80"/>
      <c r="LE132" s="80"/>
      <c r="LF132" s="80"/>
      <c r="LG132" s="80">
        <v>132</v>
      </c>
      <c r="LH132" s="80"/>
      <c r="LI132" s="80"/>
      <c r="LJ132" s="80"/>
      <c r="LK132" s="80"/>
      <c r="LL132" s="80"/>
      <c r="LM132" s="80"/>
      <c r="LN132" s="80"/>
      <c r="LO132" s="80">
        <v>558</v>
      </c>
      <c r="LP132" s="80"/>
      <c r="LQ132" s="80"/>
      <c r="LR132" s="80"/>
      <c r="LS132" s="80"/>
      <c r="LT132" s="80"/>
      <c r="LU132" s="80"/>
      <c r="LV132" s="80"/>
      <c r="LW132" s="80"/>
      <c r="LX132" s="80"/>
      <c r="LY132" s="80"/>
      <c r="LZ132" s="80"/>
      <c r="MA132" s="80"/>
      <c r="MB132" s="80"/>
      <c r="MC132" s="80"/>
      <c r="MD132" s="80"/>
      <c r="ME132" s="80"/>
      <c r="MF132" s="80"/>
      <c r="MG132" s="80"/>
      <c r="MH132" s="80"/>
      <c r="MI132" s="80"/>
      <c r="MJ132" s="80"/>
      <c r="MK132" s="80"/>
      <c r="ML132" s="80"/>
      <c r="MM132" s="80"/>
      <c r="MN132" s="80"/>
      <c r="MO132" s="80"/>
      <c r="MP132" s="80"/>
      <c r="MQ132" s="80"/>
      <c r="MR132" s="80"/>
      <c r="MS132" s="80"/>
      <c r="MT132" s="80"/>
      <c r="MU132" s="80"/>
      <c r="MV132" s="80"/>
      <c r="MW132" s="80"/>
      <c r="MX132" s="80"/>
      <c r="MY132" s="80"/>
      <c r="MZ132" s="80"/>
      <c r="NA132" s="80"/>
      <c r="NB132" s="80"/>
      <c r="NC132" s="80"/>
      <c r="ND132" s="80"/>
      <c r="NE132" s="80"/>
      <c r="NF132" s="80"/>
      <c r="NG132" s="80"/>
      <c r="NH132" s="80"/>
      <c r="NI132" s="80"/>
      <c r="NJ132" s="80"/>
      <c r="NK132" s="80"/>
      <c r="NL132" s="80"/>
      <c r="NM132" s="80"/>
      <c r="NN132" s="80"/>
      <c r="NO132" s="80"/>
      <c r="NP132" s="80"/>
      <c r="NQ132" s="80"/>
      <c r="NR132" s="80"/>
      <c r="NS132" s="80"/>
      <c r="NT132" s="80"/>
      <c r="NU132" s="80"/>
      <c r="NV132" s="80"/>
      <c r="NW132" s="80"/>
      <c r="NX132" s="80"/>
      <c r="NY132" s="80"/>
      <c r="NZ132" s="80"/>
      <c r="OA132" s="80"/>
      <c r="OB132" s="79">
        <v>3584</v>
      </c>
    </row>
    <row r="133" spans="1:392" ht="13.15">
      <c r="A133" s="27">
        <v>334513</v>
      </c>
      <c r="B133" s="23" t="s">
        <v>261</v>
      </c>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v>1</v>
      </c>
      <c r="AE133" s="80"/>
      <c r="AF133" s="80"/>
      <c r="AG133" s="80"/>
      <c r="AH133" s="80"/>
      <c r="AI133" s="80"/>
      <c r="AJ133" s="80"/>
      <c r="AK133" s="80"/>
      <c r="AL133" s="80"/>
      <c r="AM133" s="80"/>
      <c r="AN133" s="80"/>
      <c r="AO133" s="80"/>
      <c r="AP133" s="80"/>
      <c r="AQ133" s="80"/>
      <c r="AR133" s="80"/>
      <c r="AS133" s="80"/>
      <c r="AT133" s="80"/>
      <c r="AU133" s="80"/>
      <c r="AV133" s="80"/>
      <c r="AW133" s="80"/>
      <c r="AX133" s="80"/>
      <c r="AY133" s="80"/>
      <c r="AZ133" s="80"/>
      <c r="BA133" s="80"/>
      <c r="BB133" s="80"/>
      <c r="BC133" s="80"/>
      <c r="BD133" s="80"/>
      <c r="BE133" s="80"/>
      <c r="BF133" s="80"/>
      <c r="BG133" s="80"/>
      <c r="BH133" s="80"/>
      <c r="BI133" s="80"/>
      <c r="BJ133" s="80"/>
      <c r="BK133" s="80"/>
      <c r="BL133" s="80"/>
      <c r="BM133" s="80"/>
      <c r="BN133" s="80"/>
      <c r="BO133" s="81"/>
      <c r="BP133" s="80"/>
      <c r="BQ133" s="80"/>
      <c r="BR133" s="80"/>
      <c r="BS133" s="80"/>
      <c r="BT133" s="80"/>
      <c r="BU133" s="80"/>
      <c r="BV133" s="80"/>
      <c r="BW133" s="80"/>
      <c r="BX133" s="80"/>
      <c r="BY133" s="80"/>
      <c r="BZ133" s="80"/>
      <c r="CA133" s="80">
        <v>48</v>
      </c>
      <c r="CB133" s="80"/>
      <c r="CC133" s="80"/>
      <c r="CD133" s="80"/>
      <c r="CE133" s="80"/>
      <c r="CF133" s="80"/>
      <c r="CG133" s="80"/>
      <c r="CH133" s="80"/>
      <c r="CI133" s="80"/>
      <c r="CJ133" s="80"/>
      <c r="CK133" s="80">
        <v>1</v>
      </c>
      <c r="CL133" s="80"/>
      <c r="CM133" s="80"/>
      <c r="CN133" s="80"/>
      <c r="CO133" s="80"/>
      <c r="CP133" s="80"/>
      <c r="CQ133" s="80"/>
      <c r="CR133" s="80"/>
      <c r="CS133" s="80"/>
      <c r="CT133" s="80">
        <v>75</v>
      </c>
      <c r="CU133" s="80"/>
      <c r="CV133" s="80"/>
      <c r="CW133" s="80"/>
      <c r="CX133" s="80"/>
      <c r="CY133" s="80"/>
      <c r="CZ133" s="80"/>
      <c r="DA133" s="80"/>
      <c r="DB133" s="80"/>
      <c r="DC133" s="80"/>
      <c r="DD133" s="80">
        <v>13</v>
      </c>
      <c r="DE133" s="80"/>
      <c r="DF133" s="80"/>
      <c r="DG133" s="80">
        <v>22</v>
      </c>
      <c r="DH133" s="80"/>
      <c r="DI133" s="80">
        <v>1</v>
      </c>
      <c r="DJ133" s="80"/>
      <c r="DK133" s="80"/>
      <c r="DL133" s="80"/>
      <c r="DM133" s="80"/>
      <c r="DN133" s="80"/>
      <c r="DO133" s="80"/>
      <c r="DP133" s="80"/>
      <c r="DQ133" s="80"/>
      <c r="DR133" s="80">
        <v>14</v>
      </c>
      <c r="DS133" s="80"/>
      <c r="DT133" s="80">
        <v>1</v>
      </c>
      <c r="DU133" s="80"/>
      <c r="DV133" s="80">
        <v>30</v>
      </c>
      <c r="DW133" s="80">
        <v>0</v>
      </c>
      <c r="DX133" s="80">
        <v>8157</v>
      </c>
      <c r="DY133" s="80">
        <v>76</v>
      </c>
      <c r="DZ133" s="80">
        <v>0</v>
      </c>
      <c r="EA133" s="80">
        <v>84</v>
      </c>
      <c r="EB133" s="80"/>
      <c r="EC133" s="80">
        <v>79</v>
      </c>
      <c r="ED133" s="80"/>
      <c r="EE133" s="80"/>
      <c r="EF133" s="80"/>
      <c r="EG133" s="80"/>
      <c r="EH133" s="80"/>
      <c r="EI133" s="80"/>
      <c r="EJ133" s="80"/>
      <c r="EK133" s="80"/>
      <c r="EL133" s="80"/>
      <c r="EM133" s="80"/>
      <c r="EN133" s="80">
        <v>47</v>
      </c>
      <c r="EO133" s="80">
        <v>48</v>
      </c>
      <c r="EP133" s="80"/>
      <c r="EQ133" s="80"/>
      <c r="ER133" s="80"/>
      <c r="ES133" s="80"/>
      <c r="ET133" s="80"/>
      <c r="EU133" s="80"/>
      <c r="EV133" s="80"/>
      <c r="EW133" s="80"/>
      <c r="EX133" s="80"/>
      <c r="EY133" s="80"/>
      <c r="EZ133" s="80"/>
      <c r="FA133" s="80"/>
      <c r="FB133" s="80"/>
      <c r="FC133" s="80"/>
      <c r="FD133" s="80"/>
      <c r="FE133" s="80"/>
      <c r="FF133" s="80"/>
      <c r="FG133" s="80"/>
      <c r="FH133" s="80"/>
      <c r="FI133" s="80"/>
      <c r="FJ133" s="80"/>
      <c r="FK133" s="80"/>
      <c r="FL133" s="80"/>
      <c r="FM133" s="80"/>
      <c r="FN133" s="80"/>
      <c r="FO133" s="80"/>
      <c r="FP133" s="80"/>
      <c r="FQ133" s="80"/>
      <c r="FR133" s="80"/>
      <c r="FS133" s="80"/>
      <c r="FT133" s="80"/>
      <c r="FU133" s="80"/>
      <c r="FV133" s="80"/>
      <c r="FW133" s="80"/>
      <c r="FX133" s="80"/>
      <c r="FY133" s="80">
        <v>7</v>
      </c>
      <c r="FZ133" s="80"/>
      <c r="GA133" s="80"/>
      <c r="GB133" s="80"/>
      <c r="GC133" s="80"/>
      <c r="GD133" s="80">
        <v>11</v>
      </c>
      <c r="GE133" s="80"/>
      <c r="GF133" s="80"/>
      <c r="GG133" s="80"/>
      <c r="GH133" s="80"/>
      <c r="GI133" s="80"/>
      <c r="GJ133" s="80"/>
      <c r="GK133" s="80"/>
      <c r="GL133" s="80"/>
      <c r="GM133" s="80"/>
      <c r="GN133" s="80"/>
      <c r="GO133" s="80"/>
      <c r="GP133" s="80"/>
      <c r="GQ133" s="80"/>
      <c r="GR133" s="80"/>
      <c r="GS133" s="80"/>
      <c r="GT133" s="80"/>
      <c r="GU133" s="80"/>
      <c r="GV133" s="80"/>
      <c r="GW133" s="80"/>
      <c r="GX133" s="80"/>
      <c r="GY133" s="80"/>
      <c r="GZ133" s="80"/>
      <c r="HA133" s="80"/>
      <c r="HB133" s="80"/>
      <c r="HC133" s="80"/>
      <c r="HD133" s="80"/>
      <c r="HE133" s="80"/>
      <c r="HF133" s="80"/>
      <c r="HG133" s="80"/>
      <c r="HH133" s="80"/>
      <c r="HI133" s="80"/>
      <c r="HJ133" s="80"/>
      <c r="HK133" s="80"/>
      <c r="HL133" s="80"/>
      <c r="HM133" s="80"/>
      <c r="HN133" s="80"/>
      <c r="HO133" s="80"/>
      <c r="HP133" s="80"/>
      <c r="HQ133" s="80"/>
      <c r="HR133" s="80"/>
      <c r="HS133" s="80"/>
      <c r="HT133" s="80"/>
      <c r="HU133" s="80"/>
      <c r="HV133" s="80"/>
      <c r="HW133" s="80"/>
      <c r="HX133" s="80"/>
      <c r="HY133" s="80"/>
      <c r="HZ133" s="80"/>
      <c r="IA133" s="80"/>
      <c r="IB133" s="80"/>
      <c r="IC133" s="80"/>
      <c r="ID133" s="80"/>
      <c r="IE133" s="80"/>
      <c r="IF133" s="80"/>
      <c r="IG133" s="80"/>
      <c r="IH133" s="80"/>
      <c r="II133" s="80"/>
      <c r="IJ133" s="80"/>
      <c r="IK133" s="80"/>
      <c r="IL133" s="80"/>
      <c r="IM133" s="80"/>
      <c r="IN133" s="80"/>
      <c r="IO133" s="80"/>
      <c r="IP133" s="80"/>
      <c r="IQ133" s="80"/>
      <c r="IR133" s="80"/>
      <c r="IS133" s="80"/>
      <c r="IT133" s="80"/>
      <c r="IU133" s="80"/>
      <c r="IV133" s="80"/>
      <c r="IW133" s="80"/>
      <c r="IX133" s="80"/>
      <c r="IY133" s="80"/>
      <c r="IZ133" s="80"/>
      <c r="JA133" s="80"/>
      <c r="JB133" s="80"/>
      <c r="JC133" s="80"/>
      <c r="JD133" s="80"/>
      <c r="JE133" s="80"/>
      <c r="JF133" s="80"/>
      <c r="JG133" s="80"/>
      <c r="JH133" s="80"/>
      <c r="JI133" s="80"/>
      <c r="JJ133" s="80"/>
      <c r="JK133" s="80"/>
      <c r="JL133" s="80"/>
      <c r="JM133" s="80"/>
      <c r="JN133" s="80"/>
      <c r="JO133" s="80"/>
      <c r="JP133" s="80">
        <v>112</v>
      </c>
      <c r="JQ133" s="80"/>
      <c r="JR133" s="80"/>
      <c r="JS133" s="80"/>
      <c r="JT133" s="80"/>
      <c r="JU133" s="80"/>
      <c r="JV133" s="80"/>
      <c r="JW133" s="80"/>
      <c r="JX133" s="80"/>
      <c r="JY133" s="80"/>
      <c r="JZ133" s="80"/>
      <c r="KA133" s="80"/>
      <c r="KB133" s="80"/>
      <c r="KC133" s="80"/>
      <c r="KD133" s="80"/>
      <c r="KE133" s="80"/>
      <c r="KF133" s="80"/>
      <c r="KG133" s="80"/>
      <c r="KH133" s="80"/>
      <c r="KI133" s="80"/>
      <c r="KJ133" s="80"/>
      <c r="KK133" s="80"/>
      <c r="KL133" s="80"/>
      <c r="KM133" s="80"/>
      <c r="KN133" s="80"/>
      <c r="KO133" s="80"/>
      <c r="KP133" s="80"/>
      <c r="KQ133" s="80"/>
      <c r="KR133" s="80"/>
      <c r="KS133" s="80"/>
      <c r="KT133" s="80"/>
      <c r="KU133" s="80"/>
      <c r="KV133" s="80"/>
      <c r="KW133" s="80"/>
      <c r="KX133" s="80"/>
      <c r="KY133" s="80"/>
      <c r="KZ133" s="80"/>
      <c r="LA133" s="80"/>
      <c r="LB133" s="80"/>
      <c r="LC133" s="80"/>
      <c r="LD133" s="80"/>
      <c r="LE133" s="80"/>
      <c r="LF133" s="80"/>
      <c r="LG133" s="80">
        <v>355</v>
      </c>
      <c r="LH133" s="80"/>
      <c r="LI133" s="80"/>
      <c r="LJ133" s="80"/>
      <c r="LK133" s="80"/>
      <c r="LL133" s="80"/>
      <c r="LM133" s="80"/>
      <c r="LN133" s="80"/>
      <c r="LO133" s="80">
        <v>1514</v>
      </c>
      <c r="LP133" s="80"/>
      <c r="LQ133" s="80"/>
      <c r="LR133" s="80"/>
      <c r="LS133" s="80"/>
      <c r="LT133" s="80"/>
      <c r="LU133" s="80"/>
      <c r="LV133" s="80"/>
      <c r="LW133" s="80"/>
      <c r="LX133" s="80"/>
      <c r="LY133" s="80"/>
      <c r="LZ133" s="80"/>
      <c r="MA133" s="80"/>
      <c r="MB133" s="80"/>
      <c r="MC133" s="80"/>
      <c r="MD133" s="80"/>
      <c r="ME133" s="80"/>
      <c r="MF133" s="80"/>
      <c r="MG133" s="80"/>
      <c r="MH133" s="80"/>
      <c r="MI133" s="80"/>
      <c r="MJ133" s="80"/>
      <c r="MK133" s="80"/>
      <c r="ML133" s="80"/>
      <c r="MM133" s="80"/>
      <c r="MN133" s="80"/>
      <c r="MO133" s="80"/>
      <c r="MP133" s="80"/>
      <c r="MQ133" s="80"/>
      <c r="MR133" s="80"/>
      <c r="MS133" s="80"/>
      <c r="MT133" s="80"/>
      <c r="MU133" s="80"/>
      <c r="MV133" s="80"/>
      <c r="MW133" s="80"/>
      <c r="MX133" s="80"/>
      <c r="MY133" s="80"/>
      <c r="MZ133" s="80"/>
      <c r="NA133" s="80"/>
      <c r="NB133" s="80"/>
      <c r="NC133" s="80"/>
      <c r="ND133" s="80"/>
      <c r="NE133" s="80"/>
      <c r="NF133" s="80"/>
      <c r="NG133" s="80"/>
      <c r="NH133" s="80"/>
      <c r="NI133" s="80"/>
      <c r="NJ133" s="80"/>
      <c r="NK133" s="80"/>
      <c r="NL133" s="80"/>
      <c r="NM133" s="80"/>
      <c r="NN133" s="80"/>
      <c r="NO133" s="80"/>
      <c r="NP133" s="80"/>
      <c r="NQ133" s="80"/>
      <c r="NR133" s="80"/>
      <c r="NS133" s="80"/>
      <c r="NT133" s="80"/>
      <c r="NU133" s="80"/>
      <c r="NV133" s="80"/>
      <c r="NW133" s="80"/>
      <c r="NX133" s="80"/>
      <c r="NY133" s="80"/>
      <c r="NZ133" s="80"/>
      <c r="OA133" s="80"/>
      <c r="OB133" s="79">
        <v>10697</v>
      </c>
    </row>
    <row r="134" spans="1:392" ht="13.15">
      <c r="A134" s="27">
        <v>334514</v>
      </c>
      <c r="B134" s="23" t="s">
        <v>262</v>
      </c>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v>1</v>
      </c>
      <c r="AE134" s="80"/>
      <c r="AF134" s="80"/>
      <c r="AG134" s="80"/>
      <c r="AH134" s="80"/>
      <c r="AI134" s="80"/>
      <c r="AJ134" s="80"/>
      <c r="AK134" s="80"/>
      <c r="AL134" s="80"/>
      <c r="AM134" s="80"/>
      <c r="AN134" s="80"/>
      <c r="AO134" s="80"/>
      <c r="AP134" s="80"/>
      <c r="AQ134" s="80"/>
      <c r="AR134" s="80"/>
      <c r="AS134" s="80"/>
      <c r="AT134" s="80"/>
      <c r="AU134" s="80"/>
      <c r="AV134" s="80"/>
      <c r="AW134" s="80"/>
      <c r="AX134" s="80"/>
      <c r="AY134" s="80"/>
      <c r="AZ134" s="80"/>
      <c r="BA134" s="80"/>
      <c r="BB134" s="80"/>
      <c r="BC134" s="80"/>
      <c r="BD134" s="80"/>
      <c r="BE134" s="80"/>
      <c r="BF134" s="80"/>
      <c r="BG134" s="80"/>
      <c r="BH134" s="80"/>
      <c r="BI134" s="80"/>
      <c r="BJ134" s="80"/>
      <c r="BK134" s="80"/>
      <c r="BL134" s="80"/>
      <c r="BM134" s="80"/>
      <c r="BN134" s="80"/>
      <c r="BO134" s="81"/>
      <c r="BP134" s="80"/>
      <c r="BQ134" s="80"/>
      <c r="BR134" s="80"/>
      <c r="BS134" s="80"/>
      <c r="BT134" s="80"/>
      <c r="BU134" s="80"/>
      <c r="BV134" s="80"/>
      <c r="BW134" s="80"/>
      <c r="BX134" s="80"/>
      <c r="BY134" s="80"/>
      <c r="BZ134" s="80"/>
      <c r="CA134" s="80">
        <v>99</v>
      </c>
      <c r="CB134" s="80"/>
      <c r="CC134" s="80"/>
      <c r="CD134" s="80"/>
      <c r="CE134" s="80"/>
      <c r="CF134" s="80"/>
      <c r="CG134" s="80"/>
      <c r="CH134" s="80"/>
      <c r="CI134" s="80"/>
      <c r="CJ134" s="80"/>
      <c r="CK134" s="80"/>
      <c r="CL134" s="80"/>
      <c r="CM134" s="80"/>
      <c r="CN134" s="80"/>
      <c r="CO134" s="80"/>
      <c r="CP134" s="80"/>
      <c r="CQ134" s="80"/>
      <c r="CR134" s="80"/>
      <c r="CS134" s="80"/>
      <c r="CT134" s="80"/>
      <c r="CU134" s="80"/>
      <c r="CV134" s="80"/>
      <c r="CW134" s="80"/>
      <c r="CX134" s="80"/>
      <c r="CY134" s="80"/>
      <c r="CZ134" s="80"/>
      <c r="DA134" s="80"/>
      <c r="DB134" s="80"/>
      <c r="DC134" s="80"/>
      <c r="DD134" s="80"/>
      <c r="DE134" s="80"/>
      <c r="DF134" s="80"/>
      <c r="DG134" s="80"/>
      <c r="DH134" s="80"/>
      <c r="DI134" s="80"/>
      <c r="DJ134" s="80"/>
      <c r="DK134" s="80"/>
      <c r="DL134" s="80"/>
      <c r="DM134" s="80"/>
      <c r="DN134" s="80"/>
      <c r="DO134" s="80"/>
      <c r="DP134" s="80"/>
      <c r="DQ134" s="80"/>
      <c r="DR134" s="80">
        <v>30</v>
      </c>
      <c r="DS134" s="80"/>
      <c r="DT134" s="80"/>
      <c r="DU134" s="80"/>
      <c r="DV134" s="80">
        <v>114</v>
      </c>
      <c r="DW134" s="80"/>
      <c r="DX134" s="80">
        <v>27</v>
      </c>
      <c r="DY134" s="80">
        <v>4977</v>
      </c>
      <c r="DZ134" s="80">
        <v>87</v>
      </c>
      <c r="EA134" s="80"/>
      <c r="EB134" s="80"/>
      <c r="EC134" s="80">
        <v>61</v>
      </c>
      <c r="ED134" s="80"/>
      <c r="EE134" s="80"/>
      <c r="EF134" s="80"/>
      <c r="EG134" s="80"/>
      <c r="EH134" s="80"/>
      <c r="EI134" s="80"/>
      <c r="EJ134" s="80"/>
      <c r="EK134" s="80"/>
      <c r="EL134" s="80"/>
      <c r="EM134" s="80"/>
      <c r="EN134" s="80"/>
      <c r="EO134" s="80"/>
      <c r="EP134" s="80"/>
      <c r="EQ134" s="80"/>
      <c r="ER134" s="80"/>
      <c r="ES134" s="80"/>
      <c r="ET134" s="80"/>
      <c r="EU134" s="80"/>
      <c r="EV134" s="80"/>
      <c r="EW134" s="80"/>
      <c r="EX134" s="80"/>
      <c r="EY134" s="80"/>
      <c r="EZ134" s="80"/>
      <c r="FA134" s="80"/>
      <c r="FB134" s="80"/>
      <c r="FC134" s="80"/>
      <c r="FD134" s="80"/>
      <c r="FE134" s="80"/>
      <c r="FF134" s="80"/>
      <c r="FG134" s="80"/>
      <c r="FH134" s="80"/>
      <c r="FI134" s="80"/>
      <c r="FJ134" s="80"/>
      <c r="FK134" s="80"/>
      <c r="FL134" s="80"/>
      <c r="FM134" s="80"/>
      <c r="FN134" s="80"/>
      <c r="FO134" s="80"/>
      <c r="FP134" s="80"/>
      <c r="FQ134" s="80"/>
      <c r="FR134" s="80"/>
      <c r="FS134" s="80"/>
      <c r="FT134" s="80"/>
      <c r="FU134" s="80"/>
      <c r="FV134" s="80"/>
      <c r="FW134" s="80"/>
      <c r="FX134" s="80"/>
      <c r="FY134" s="80"/>
      <c r="FZ134" s="80"/>
      <c r="GA134" s="80"/>
      <c r="GB134" s="80"/>
      <c r="GC134" s="80"/>
      <c r="GD134" s="80"/>
      <c r="GE134" s="80"/>
      <c r="GF134" s="80"/>
      <c r="GG134" s="80"/>
      <c r="GH134" s="80"/>
      <c r="GI134" s="80"/>
      <c r="GJ134" s="80"/>
      <c r="GK134" s="80"/>
      <c r="GL134" s="80"/>
      <c r="GM134" s="80"/>
      <c r="GN134" s="80"/>
      <c r="GO134" s="80"/>
      <c r="GP134" s="80"/>
      <c r="GQ134" s="80"/>
      <c r="GR134" s="80"/>
      <c r="GS134" s="80"/>
      <c r="GT134" s="80"/>
      <c r="GU134" s="80"/>
      <c r="GV134" s="80"/>
      <c r="GW134" s="80"/>
      <c r="GX134" s="80"/>
      <c r="GY134" s="80"/>
      <c r="GZ134" s="80"/>
      <c r="HA134" s="80"/>
      <c r="HB134" s="80"/>
      <c r="HC134" s="80"/>
      <c r="HD134" s="80"/>
      <c r="HE134" s="80"/>
      <c r="HF134" s="80"/>
      <c r="HG134" s="80"/>
      <c r="HH134" s="80"/>
      <c r="HI134" s="80"/>
      <c r="HJ134" s="80"/>
      <c r="HK134" s="80"/>
      <c r="HL134" s="80"/>
      <c r="HM134" s="80"/>
      <c r="HN134" s="80"/>
      <c r="HO134" s="80"/>
      <c r="HP134" s="80"/>
      <c r="HQ134" s="80"/>
      <c r="HR134" s="80"/>
      <c r="HS134" s="80"/>
      <c r="HT134" s="80"/>
      <c r="HU134" s="80"/>
      <c r="HV134" s="80"/>
      <c r="HW134" s="80"/>
      <c r="HX134" s="80"/>
      <c r="HY134" s="80"/>
      <c r="HZ134" s="80"/>
      <c r="IA134" s="80"/>
      <c r="IB134" s="80"/>
      <c r="IC134" s="80"/>
      <c r="ID134" s="80"/>
      <c r="IE134" s="80"/>
      <c r="IF134" s="80"/>
      <c r="IG134" s="80"/>
      <c r="IH134" s="80"/>
      <c r="II134" s="80"/>
      <c r="IJ134" s="80"/>
      <c r="IK134" s="80"/>
      <c r="IL134" s="80"/>
      <c r="IM134" s="80"/>
      <c r="IN134" s="80"/>
      <c r="IO134" s="80"/>
      <c r="IP134" s="80"/>
      <c r="IQ134" s="80"/>
      <c r="IR134" s="80"/>
      <c r="IS134" s="80"/>
      <c r="IT134" s="80"/>
      <c r="IU134" s="80"/>
      <c r="IV134" s="80"/>
      <c r="IW134" s="80"/>
      <c r="IX134" s="80"/>
      <c r="IY134" s="80"/>
      <c r="IZ134" s="80"/>
      <c r="JA134" s="80"/>
      <c r="JB134" s="80"/>
      <c r="JC134" s="80"/>
      <c r="JD134" s="80"/>
      <c r="JE134" s="80"/>
      <c r="JF134" s="80"/>
      <c r="JG134" s="80"/>
      <c r="JH134" s="80"/>
      <c r="JI134" s="80"/>
      <c r="JJ134" s="80"/>
      <c r="JK134" s="80"/>
      <c r="JL134" s="80">
        <v>77</v>
      </c>
      <c r="JM134" s="80"/>
      <c r="JN134" s="80"/>
      <c r="JO134" s="80"/>
      <c r="JP134" s="80">
        <v>21</v>
      </c>
      <c r="JQ134" s="80"/>
      <c r="JR134" s="80"/>
      <c r="JS134" s="80"/>
      <c r="JT134" s="80"/>
      <c r="JU134" s="80"/>
      <c r="JV134" s="80"/>
      <c r="JW134" s="80"/>
      <c r="JX134" s="80"/>
      <c r="JY134" s="80"/>
      <c r="JZ134" s="80"/>
      <c r="KA134" s="80"/>
      <c r="KB134" s="80"/>
      <c r="KC134" s="80"/>
      <c r="KD134" s="80"/>
      <c r="KE134" s="80"/>
      <c r="KF134" s="80"/>
      <c r="KG134" s="80"/>
      <c r="KH134" s="80"/>
      <c r="KI134" s="80"/>
      <c r="KJ134" s="80"/>
      <c r="KK134" s="80"/>
      <c r="KL134" s="80"/>
      <c r="KM134" s="80"/>
      <c r="KN134" s="80"/>
      <c r="KO134" s="80"/>
      <c r="KP134" s="80"/>
      <c r="KQ134" s="80"/>
      <c r="KR134" s="80"/>
      <c r="KS134" s="80"/>
      <c r="KT134" s="80"/>
      <c r="KU134" s="80"/>
      <c r="KV134" s="80"/>
      <c r="KW134" s="80"/>
      <c r="KX134" s="80"/>
      <c r="KY134" s="80"/>
      <c r="KZ134" s="80"/>
      <c r="LA134" s="80"/>
      <c r="LB134" s="80"/>
      <c r="LC134" s="80"/>
      <c r="LD134" s="80"/>
      <c r="LE134" s="80"/>
      <c r="LF134" s="80"/>
      <c r="LG134" s="80">
        <v>68</v>
      </c>
      <c r="LH134" s="80"/>
      <c r="LI134" s="80"/>
      <c r="LJ134" s="80"/>
      <c r="LK134" s="80"/>
      <c r="LL134" s="80"/>
      <c r="LM134" s="80"/>
      <c r="LN134" s="80"/>
      <c r="LO134" s="80">
        <v>292</v>
      </c>
      <c r="LP134" s="80"/>
      <c r="LQ134" s="80"/>
      <c r="LR134" s="80"/>
      <c r="LS134" s="80"/>
      <c r="LT134" s="80"/>
      <c r="LU134" s="80"/>
      <c r="LV134" s="80"/>
      <c r="LW134" s="80"/>
      <c r="LX134" s="80"/>
      <c r="LY134" s="80"/>
      <c r="LZ134" s="80"/>
      <c r="MA134" s="80"/>
      <c r="MB134" s="80"/>
      <c r="MC134" s="80"/>
      <c r="MD134" s="80"/>
      <c r="ME134" s="80"/>
      <c r="MF134" s="80"/>
      <c r="MG134" s="80"/>
      <c r="MH134" s="80"/>
      <c r="MI134" s="80"/>
      <c r="MJ134" s="80"/>
      <c r="MK134" s="80"/>
      <c r="ML134" s="80"/>
      <c r="MM134" s="80"/>
      <c r="MN134" s="80"/>
      <c r="MO134" s="80"/>
      <c r="MP134" s="80"/>
      <c r="MQ134" s="80"/>
      <c r="MR134" s="80"/>
      <c r="MS134" s="80"/>
      <c r="MT134" s="80"/>
      <c r="MU134" s="80"/>
      <c r="MV134" s="80"/>
      <c r="MW134" s="80"/>
      <c r="MX134" s="80"/>
      <c r="MY134" s="80"/>
      <c r="MZ134" s="80"/>
      <c r="NA134" s="80"/>
      <c r="NB134" s="80"/>
      <c r="NC134" s="80"/>
      <c r="ND134" s="80"/>
      <c r="NE134" s="80"/>
      <c r="NF134" s="80"/>
      <c r="NG134" s="80"/>
      <c r="NH134" s="80"/>
      <c r="NI134" s="80"/>
      <c r="NJ134" s="80"/>
      <c r="NK134" s="80"/>
      <c r="NL134" s="80"/>
      <c r="NM134" s="80"/>
      <c r="NN134" s="80"/>
      <c r="NO134" s="80"/>
      <c r="NP134" s="80"/>
      <c r="NQ134" s="80"/>
      <c r="NR134" s="80"/>
      <c r="NS134" s="80"/>
      <c r="NT134" s="80"/>
      <c r="NU134" s="80"/>
      <c r="NV134" s="80"/>
      <c r="NW134" s="80"/>
      <c r="NX134" s="80"/>
      <c r="NY134" s="80"/>
      <c r="NZ134" s="80"/>
      <c r="OA134" s="80"/>
      <c r="OB134" s="79">
        <v>5853</v>
      </c>
    </row>
    <row r="135" spans="1:392" ht="13.15">
      <c r="A135" s="27">
        <v>334515</v>
      </c>
      <c r="B135" s="23" t="s">
        <v>263</v>
      </c>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v>2</v>
      </c>
      <c r="AE135" s="80"/>
      <c r="AF135" s="80"/>
      <c r="AG135" s="80"/>
      <c r="AH135" s="80"/>
      <c r="AI135" s="80"/>
      <c r="AJ135" s="80"/>
      <c r="AK135" s="80"/>
      <c r="AL135" s="80"/>
      <c r="AM135" s="80"/>
      <c r="AN135" s="80"/>
      <c r="AO135" s="80"/>
      <c r="AP135" s="80"/>
      <c r="AQ135" s="80"/>
      <c r="AR135" s="80"/>
      <c r="AS135" s="80"/>
      <c r="AT135" s="80"/>
      <c r="AU135" s="80"/>
      <c r="AV135" s="80"/>
      <c r="AW135" s="80"/>
      <c r="AX135" s="80"/>
      <c r="AY135" s="80"/>
      <c r="AZ135" s="80"/>
      <c r="BA135" s="80"/>
      <c r="BB135" s="80"/>
      <c r="BC135" s="80"/>
      <c r="BD135" s="80"/>
      <c r="BE135" s="80"/>
      <c r="BF135" s="80"/>
      <c r="BG135" s="80"/>
      <c r="BH135" s="80"/>
      <c r="BI135" s="80"/>
      <c r="BJ135" s="80"/>
      <c r="BK135" s="80"/>
      <c r="BL135" s="80"/>
      <c r="BM135" s="80"/>
      <c r="BN135" s="80"/>
      <c r="BO135" s="81"/>
      <c r="BP135" s="80"/>
      <c r="BQ135" s="80"/>
      <c r="BR135" s="80"/>
      <c r="BS135" s="80"/>
      <c r="BT135" s="80"/>
      <c r="BU135" s="80"/>
      <c r="BV135" s="80"/>
      <c r="BW135" s="80"/>
      <c r="BX135" s="80"/>
      <c r="BY135" s="80"/>
      <c r="BZ135" s="80"/>
      <c r="CA135" s="80"/>
      <c r="CB135" s="80"/>
      <c r="CC135" s="80"/>
      <c r="CD135" s="80"/>
      <c r="CE135" s="80"/>
      <c r="CF135" s="80"/>
      <c r="CG135" s="80"/>
      <c r="CH135" s="80"/>
      <c r="CI135" s="80"/>
      <c r="CJ135" s="80"/>
      <c r="CK135" s="80"/>
      <c r="CL135" s="80"/>
      <c r="CM135" s="80"/>
      <c r="CN135" s="80"/>
      <c r="CO135" s="80"/>
      <c r="CP135" s="80">
        <v>68</v>
      </c>
      <c r="CQ135" s="80"/>
      <c r="CR135" s="80"/>
      <c r="CS135" s="80"/>
      <c r="CT135" s="80"/>
      <c r="CU135" s="80"/>
      <c r="CV135" s="80"/>
      <c r="CW135" s="80"/>
      <c r="CX135" s="80"/>
      <c r="CY135" s="80"/>
      <c r="CZ135" s="80"/>
      <c r="DA135" s="80"/>
      <c r="DB135" s="80"/>
      <c r="DC135" s="80"/>
      <c r="DD135" s="80"/>
      <c r="DE135" s="80"/>
      <c r="DF135" s="80"/>
      <c r="DG135" s="80"/>
      <c r="DH135" s="80"/>
      <c r="DI135" s="80"/>
      <c r="DJ135" s="80"/>
      <c r="DK135" s="80">
        <v>24</v>
      </c>
      <c r="DL135" s="80"/>
      <c r="DM135" s="80"/>
      <c r="DN135" s="80"/>
      <c r="DO135" s="80">
        <v>42</v>
      </c>
      <c r="DP135" s="80"/>
      <c r="DQ135" s="80"/>
      <c r="DR135" s="80">
        <v>50</v>
      </c>
      <c r="DS135" s="80">
        <v>0</v>
      </c>
      <c r="DT135" s="80">
        <v>11</v>
      </c>
      <c r="DU135" s="80"/>
      <c r="DV135" s="80">
        <v>38</v>
      </c>
      <c r="DW135" s="80">
        <v>5</v>
      </c>
      <c r="DX135" s="80">
        <v>38</v>
      </c>
      <c r="DY135" s="80">
        <v>22</v>
      </c>
      <c r="DZ135" s="80">
        <v>11759</v>
      </c>
      <c r="EA135" s="80">
        <v>22</v>
      </c>
      <c r="EB135" s="80"/>
      <c r="EC135" s="80">
        <v>142</v>
      </c>
      <c r="ED135" s="80"/>
      <c r="EE135" s="80"/>
      <c r="EF135" s="80"/>
      <c r="EG135" s="80"/>
      <c r="EH135" s="80"/>
      <c r="EI135" s="80"/>
      <c r="EJ135" s="80"/>
      <c r="EK135" s="80"/>
      <c r="EL135" s="80"/>
      <c r="EM135" s="80"/>
      <c r="EN135" s="80"/>
      <c r="EO135" s="80">
        <v>48</v>
      </c>
      <c r="EP135" s="80"/>
      <c r="EQ135" s="80"/>
      <c r="ER135" s="80"/>
      <c r="ES135" s="80">
        <v>1</v>
      </c>
      <c r="ET135" s="80"/>
      <c r="EU135" s="80">
        <v>18</v>
      </c>
      <c r="EV135" s="80"/>
      <c r="EW135" s="80"/>
      <c r="EX135" s="80"/>
      <c r="EY135" s="80"/>
      <c r="EZ135" s="80"/>
      <c r="FA135" s="80"/>
      <c r="FB135" s="80"/>
      <c r="FC135" s="80"/>
      <c r="FD135" s="80"/>
      <c r="FE135" s="80"/>
      <c r="FF135" s="80"/>
      <c r="FG135" s="80"/>
      <c r="FH135" s="80"/>
      <c r="FI135" s="80"/>
      <c r="FJ135" s="80"/>
      <c r="FK135" s="80"/>
      <c r="FL135" s="80"/>
      <c r="FM135" s="80"/>
      <c r="FN135" s="80"/>
      <c r="FO135" s="80"/>
      <c r="FP135" s="80"/>
      <c r="FQ135" s="80"/>
      <c r="FR135" s="80"/>
      <c r="FS135" s="80"/>
      <c r="FT135" s="80"/>
      <c r="FU135" s="80"/>
      <c r="FV135" s="80"/>
      <c r="FW135" s="80"/>
      <c r="FX135" s="80"/>
      <c r="FY135" s="80"/>
      <c r="FZ135" s="80"/>
      <c r="GA135" s="80"/>
      <c r="GB135" s="80"/>
      <c r="GC135" s="80"/>
      <c r="GD135" s="80"/>
      <c r="GE135" s="80"/>
      <c r="GF135" s="80"/>
      <c r="GG135" s="80"/>
      <c r="GH135" s="80"/>
      <c r="GI135" s="80"/>
      <c r="GJ135" s="80"/>
      <c r="GK135" s="80"/>
      <c r="GL135" s="80"/>
      <c r="GM135" s="80"/>
      <c r="GN135" s="80"/>
      <c r="GO135" s="80"/>
      <c r="GP135" s="80"/>
      <c r="GQ135" s="80"/>
      <c r="GR135" s="80"/>
      <c r="GS135" s="80"/>
      <c r="GT135" s="80"/>
      <c r="GU135" s="80"/>
      <c r="GV135" s="80"/>
      <c r="GW135" s="80"/>
      <c r="GX135" s="80"/>
      <c r="GY135" s="80"/>
      <c r="GZ135" s="80"/>
      <c r="HA135" s="80"/>
      <c r="HB135" s="80"/>
      <c r="HC135" s="80"/>
      <c r="HD135" s="80"/>
      <c r="HE135" s="80"/>
      <c r="HF135" s="80"/>
      <c r="HG135" s="80"/>
      <c r="HH135" s="80"/>
      <c r="HI135" s="80"/>
      <c r="HJ135" s="80"/>
      <c r="HK135" s="80"/>
      <c r="HL135" s="80"/>
      <c r="HM135" s="80"/>
      <c r="HN135" s="80"/>
      <c r="HO135" s="80"/>
      <c r="HP135" s="80"/>
      <c r="HQ135" s="80"/>
      <c r="HR135" s="80"/>
      <c r="HS135" s="80"/>
      <c r="HT135" s="80"/>
      <c r="HU135" s="80"/>
      <c r="HV135" s="80"/>
      <c r="HW135" s="80"/>
      <c r="HX135" s="80"/>
      <c r="HY135" s="80"/>
      <c r="HZ135" s="80"/>
      <c r="IA135" s="80"/>
      <c r="IB135" s="80"/>
      <c r="IC135" s="80"/>
      <c r="ID135" s="80"/>
      <c r="IE135" s="80"/>
      <c r="IF135" s="80"/>
      <c r="IG135" s="80"/>
      <c r="IH135" s="80"/>
      <c r="II135" s="80"/>
      <c r="IJ135" s="80"/>
      <c r="IK135" s="80"/>
      <c r="IL135" s="80"/>
      <c r="IM135" s="80"/>
      <c r="IN135" s="80"/>
      <c r="IO135" s="80"/>
      <c r="IP135" s="80"/>
      <c r="IQ135" s="80"/>
      <c r="IR135" s="80"/>
      <c r="IS135" s="80"/>
      <c r="IT135" s="80"/>
      <c r="IU135" s="80"/>
      <c r="IV135" s="80"/>
      <c r="IW135" s="80"/>
      <c r="IX135" s="80"/>
      <c r="IY135" s="80"/>
      <c r="IZ135" s="80"/>
      <c r="JA135" s="80"/>
      <c r="JB135" s="80"/>
      <c r="JC135" s="80"/>
      <c r="JD135" s="80"/>
      <c r="JE135" s="80"/>
      <c r="JF135" s="80"/>
      <c r="JG135" s="80"/>
      <c r="JH135" s="80"/>
      <c r="JI135" s="80"/>
      <c r="JJ135" s="80"/>
      <c r="JK135" s="80"/>
      <c r="JL135" s="80"/>
      <c r="JM135" s="80"/>
      <c r="JN135" s="80"/>
      <c r="JO135" s="80"/>
      <c r="JP135" s="80">
        <v>82</v>
      </c>
      <c r="JQ135" s="80"/>
      <c r="JR135" s="80"/>
      <c r="JS135" s="80"/>
      <c r="JT135" s="80"/>
      <c r="JU135" s="80"/>
      <c r="JV135" s="80"/>
      <c r="JW135" s="80"/>
      <c r="JX135" s="80"/>
      <c r="JY135" s="80"/>
      <c r="JZ135" s="80"/>
      <c r="KA135" s="80"/>
      <c r="KB135" s="80"/>
      <c r="KC135" s="80"/>
      <c r="KD135" s="80"/>
      <c r="KE135" s="80"/>
      <c r="KF135" s="80"/>
      <c r="KG135" s="80"/>
      <c r="KH135" s="80"/>
      <c r="KI135" s="80"/>
      <c r="KJ135" s="80"/>
      <c r="KK135" s="80"/>
      <c r="KL135" s="80"/>
      <c r="KM135" s="80"/>
      <c r="KN135" s="80"/>
      <c r="KO135" s="80"/>
      <c r="KP135" s="80"/>
      <c r="KQ135" s="80"/>
      <c r="KR135" s="80"/>
      <c r="KS135" s="80"/>
      <c r="KT135" s="80"/>
      <c r="KU135" s="80"/>
      <c r="KV135" s="80"/>
      <c r="KW135" s="80"/>
      <c r="KX135" s="80"/>
      <c r="KY135" s="80"/>
      <c r="KZ135" s="80"/>
      <c r="LA135" s="80"/>
      <c r="LB135" s="80"/>
      <c r="LC135" s="80"/>
      <c r="LD135" s="80"/>
      <c r="LE135" s="80"/>
      <c r="LF135" s="80"/>
      <c r="LG135" s="80">
        <v>520</v>
      </c>
      <c r="LH135" s="80"/>
      <c r="LI135" s="80"/>
      <c r="LJ135" s="80"/>
      <c r="LK135" s="80"/>
      <c r="LL135" s="80"/>
      <c r="LM135" s="80"/>
      <c r="LN135" s="80"/>
      <c r="LO135" s="80">
        <v>901</v>
      </c>
      <c r="LP135" s="80"/>
      <c r="LQ135" s="80"/>
      <c r="LR135" s="80"/>
      <c r="LS135" s="80"/>
      <c r="LT135" s="80"/>
      <c r="LU135" s="80"/>
      <c r="LV135" s="80"/>
      <c r="LW135" s="80"/>
      <c r="LX135" s="80"/>
      <c r="LY135" s="80"/>
      <c r="LZ135" s="80"/>
      <c r="MA135" s="80"/>
      <c r="MB135" s="80"/>
      <c r="MC135" s="80"/>
      <c r="MD135" s="80"/>
      <c r="ME135" s="80"/>
      <c r="MF135" s="80"/>
      <c r="MG135" s="80"/>
      <c r="MH135" s="80"/>
      <c r="MI135" s="80"/>
      <c r="MJ135" s="80"/>
      <c r="MK135" s="80"/>
      <c r="ML135" s="80"/>
      <c r="MM135" s="80"/>
      <c r="MN135" s="80"/>
      <c r="MO135" s="80"/>
      <c r="MP135" s="80"/>
      <c r="MQ135" s="80"/>
      <c r="MR135" s="80"/>
      <c r="MS135" s="80"/>
      <c r="MT135" s="80"/>
      <c r="MU135" s="80"/>
      <c r="MV135" s="80"/>
      <c r="MW135" s="80"/>
      <c r="MX135" s="80"/>
      <c r="MY135" s="80"/>
      <c r="MZ135" s="80"/>
      <c r="NA135" s="80"/>
      <c r="NB135" s="80"/>
      <c r="NC135" s="80"/>
      <c r="ND135" s="80"/>
      <c r="NE135" s="80"/>
      <c r="NF135" s="80"/>
      <c r="NG135" s="80"/>
      <c r="NH135" s="80"/>
      <c r="NI135" s="80"/>
      <c r="NJ135" s="80"/>
      <c r="NK135" s="80"/>
      <c r="NL135" s="80"/>
      <c r="NM135" s="80"/>
      <c r="NN135" s="80"/>
      <c r="NO135" s="80"/>
      <c r="NP135" s="80"/>
      <c r="NQ135" s="80"/>
      <c r="NR135" s="80"/>
      <c r="NS135" s="80"/>
      <c r="NT135" s="80"/>
      <c r="NU135" s="80"/>
      <c r="NV135" s="80"/>
      <c r="NW135" s="80"/>
      <c r="NX135" s="80"/>
      <c r="NY135" s="80"/>
      <c r="NZ135" s="80"/>
      <c r="OA135" s="80"/>
      <c r="OB135" s="79">
        <v>13791</v>
      </c>
    </row>
    <row r="136" spans="1:392" ht="13.15">
      <c r="A136" s="27">
        <v>334516</v>
      </c>
      <c r="B136" s="23" t="s">
        <v>264</v>
      </c>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v>2</v>
      </c>
      <c r="AE136" s="80"/>
      <c r="AF136" s="80"/>
      <c r="AG136" s="80"/>
      <c r="AH136" s="80"/>
      <c r="AI136" s="80"/>
      <c r="AJ136" s="80"/>
      <c r="AK136" s="80"/>
      <c r="AL136" s="80"/>
      <c r="AM136" s="80"/>
      <c r="AN136" s="80"/>
      <c r="AO136" s="80"/>
      <c r="AP136" s="80"/>
      <c r="AQ136" s="80"/>
      <c r="AR136" s="80"/>
      <c r="AS136" s="80"/>
      <c r="AT136" s="80"/>
      <c r="AU136" s="80"/>
      <c r="AV136" s="80"/>
      <c r="AW136" s="80"/>
      <c r="AX136" s="80"/>
      <c r="AY136" s="80"/>
      <c r="AZ136" s="80"/>
      <c r="BA136" s="80"/>
      <c r="BB136" s="80"/>
      <c r="BC136" s="80"/>
      <c r="BD136" s="80"/>
      <c r="BE136" s="80"/>
      <c r="BF136" s="80"/>
      <c r="BG136" s="80"/>
      <c r="BH136" s="80"/>
      <c r="BI136" s="80"/>
      <c r="BJ136" s="80"/>
      <c r="BK136" s="80"/>
      <c r="BL136" s="80"/>
      <c r="BM136" s="80"/>
      <c r="BN136" s="80"/>
      <c r="BO136" s="81"/>
      <c r="BP136" s="80"/>
      <c r="BQ136" s="80"/>
      <c r="BR136" s="80"/>
      <c r="BS136" s="80"/>
      <c r="BT136" s="80"/>
      <c r="BU136" s="80"/>
      <c r="BV136" s="80"/>
      <c r="BW136" s="80"/>
      <c r="BX136" s="80"/>
      <c r="BY136" s="80"/>
      <c r="BZ136" s="80"/>
      <c r="CA136" s="80"/>
      <c r="CB136" s="80"/>
      <c r="CC136" s="80"/>
      <c r="CD136" s="80"/>
      <c r="CE136" s="80"/>
      <c r="CF136" s="80"/>
      <c r="CG136" s="80"/>
      <c r="CH136" s="80"/>
      <c r="CI136" s="80"/>
      <c r="CJ136" s="80"/>
      <c r="CK136" s="80">
        <v>0</v>
      </c>
      <c r="CL136" s="80"/>
      <c r="CM136" s="80"/>
      <c r="CN136" s="80"/>
      <c r="CO136" s="80"/>
      <c r="CP136" s="80">
        <v>23</v>
      </c>
      <c r="CQ136" s="80"/>
      <c r="CR136" s="80"/>
      <c r="CS136" s="80"/>
      <c r="CT136" s="80">
        <v>2</v>
      </c>
      <c r="CU136" s="80"/>
      <c r="CV136" s="80"/>
      <c r="CW136" s="80"/>
      <c r="CX136" s="80"/>
      <c r="CY136" s="80"/>
      <c r="CZ136" s="80"/>
      <c r="DA136" s="80"/>
      <c r="DB136" s="80"/>
      <c r="DC136" s="80"/>
      <c r="DD136" s="80"/>
      <c r="DE136" s="80"/>
      <c r="DF136" s="80"/>
      <c r="DG136" s="80">
        <v>2</v>
      </c>
      <c r="DH136" s="80"/>
      <c r="DI136" s="80">
        <v>0</v>
      </c>
      <c r="DJ136" s="80"/>
      <c r="DK136" s="80"/>
      <c r="DL136" s="80"/>
      <c r="DM136" s="80"/>
      <c r="DN136" s="80"/>
      <c r="DO136" s="80"/>
      <c r="DP136" s="80"/>
      <c r="DQ136" s="80"/>
      <c r="DR136" s="80">
        <v>1</v>
      </c>
      <c r="DS136" s="80"/>
      <c r="DT136" s="80"/>
      <c r="DU136" s="80">
        <v>35</v>
      </c>
      <c r="DV136" s="80"/>
      <c r="DW136" s="80"/>
      <c r="DX136" s="80">
        <v>71</v>
      </c>
      <c r="DY136" s="80"/>
      <c r="DZ136" s="80">
        <v>0</v>
      </c>
      <c r="EA136" s="80">
        <v>11445</v>
      </c>
      <c r="EB136" s="80"/>
      <c r="EC136" s="80">
        <v>57</v>
      </c>
      <c r="ED136" s="80">
        <v>1</v>
      </c>
      <c r="EE136" s="80"/>
      <c r="EF136" s="80"/>
      <c r="EG136" s="80"/>
      <c r="EH136" s="80"/>
      <c r="EI136" s="80"/>
      <c r="EJ136" s="80"/>
      <c r="EK136" s="80"/>
      <c r="EL136" s="80"/>
      <c r="EM136" s="80"/>
      <c r="EN136" s="80"/>
      <c r="EO136" s="80"/>
      <c r="EP136" s="80">
        <v>5</v>
      </c>
      <c r="EQ136" s="80"/>
      <c r="ER136" s="80"/>
      <c r="ES136" s="80"/>
      <c r="ET136" s="80"/>
      <c r="EU136" s="80"/>
      <c r="EV136" s="80"/>
      <c r="EW136" s="80"/>
      <c r="EX136" s="80"/>
      <c r="EY136" s="80"/>
      <c r="EZ136" s="80"/>
      <c r="FA136" s="80"/>
      <c r="FB136" s="80"/>
      <c r="FC136" s="80"/>
      <c r="FD136" s="80"/>
      <c r="FE136" s="80"/>
      <c r="FF136" s="80"/>
      <c r="FG136" s="80"/>
      <c r="FH136" s="80"/>
      <c r="FI136" s="80"/>
      <c r="FJ136" s="80"/>
      <c r="FK136" s="80"/>
      <c r="FL136" s="80"/>
      <c r="FM136" s="80"/>
      <c r="FN136" s="80"/>
      <c r="FO136" s="80"/>
      <c r="FP136" s="80"/>
      <c r="FQ136" s="80"/>
      <c r="FR136" s="80"/>
      <c r="FS136" s="80"/>
      <c r="FT136" s="80"/>
      <c r="FU136" s="80"/>
      <c r="FV136" s="80"/>
      <c r="FW136" s="80"/>
      <c r="FX136" s="80"/>
      <c r="FY136" s="80">
        <v>2</v>
      </c>
      <c r="FZ136" s="80"/>
      <c r="GA136" s="80"/>
      <c r="GB136" s="80"/>
      <c r="GC136" s="80"/>
      <c r="GD136" s="80">
        <v>16</v>
      </c>
      <c r="GE136" s="80"/>
      <c r="GF136" s="80"/>
      <c r="GG136" s="80"/>
      <c r="GH136" s="80"/>
      <c r="GI136" s="80"/>
      <c r="GJ136" s="80"/>
      <c r="GK136" s="80"/>
      <c r="GL136" s="80"/>
      <c r="GM136" s="80"/>
      <c r="GN136" s="80"/>
      <c r="GO136" s="80"/>
      <c r="GP136" s="80"/>
      <c r="GQ136" s="80"/>
      <c r="GR136" s="80"/>
      <c r="GS136" s="80"/>
      <c r="GT136" s="80"/>
      <c r="GU136" s="80"/>
      <c r="GV136" s="80"/>
      <c r="GW136" s="80"/>
      <c r="GX136" s="80"/>
      <c r="GY136" s="80"/>
      <c r="GZ136" s="80"/>
      <c r="HA136" s="80"/>
      <c r="HB136" s="80"/>
      <c r="HC136" s="80"/>
      <c r="HD136" s="80"/>
      <c r="HE136" s="80"/>
      <c r="HF136" s="80"/>
      <c r="HG136" s="80"/>
      <c r="HH136" s="80"/>
      <c r="HI136" s="80"/>
      <c r="HJ136" s="80"/>
      <c r="HK136" s="80"/>
      <c r="HL136" s="80"/>
      <c r="HM136" s="80"/>
      <c r="HN136" s="80"/>
      <c r="HO136" s="80"/>
      <c r="HP136" s="80"/>
      <c r="HQ136" s="80"/>
      <c r="HR136" s="80"/>
      <c r="HS136" s="80"/>
      <c r="HT136" s="80"/>
      <c r="HU136" s="80"/>
      <c r="HV136" s="80"/>
      <c r="HW136" s="80"/>
      <c r="HX136" s="80"/>
      <c r="HY136" s="80"/>
      <c r="HZ136" s="80"/>
      <c r="IA136" s="80"/>
      <c r="IB136" s="80"/>
      <c r="IC136" s="80"/>
      <c r="ID136" s="80"/>
      <c r="IE136" s="80"/>
      <c r="IF136" s="80"/>
      <c r="IG136" s="80"/>
      <c r="IH136" s="80"/>
      <c r="II136" s="80"/>
      <c r="IJ136" s="80"/>
      <c r="IK136" s="80"/>
      <c r="IL136" s="80"/>
      <c r="IM136" s="80"/>
      <c r="IN136" s="80"/>
      <c r="IO136" s="80"/>
      <c r="IP136" s="80"/>
      <c r="IQ136" s="80">
        <v>9</v>
      </c>
      <c r="IR136" s="80"/>
      <c r="IS136" s="80"/>
      <c r="IT136" s="80"/>
      <c r="IU136" s="80"/>
      <c r="IV136" s="80"/>
      <c r="IW136" s="80"/>
      <c r="IX136" s="80">
        <v>192</v>
      </c>
      <c r="IY136" s="80"/>
      <c r="IZ136" s="80"/>
      <c r="JA136" s="80"/>
      <c r="JB136" s="80"/>
      <c r="JC136" s="80">
        <v>23</v>
      </c>
      <c r="JD136" s="80"/>
      <c r="JE136" s="80">
        <v>13</v>
      </c>
      <c r="JF136" s="80"/>
      <c r="JG136" s="80"/>
      <c r="JH136" s="80"/>
      <c r="JI136" s="80"/>
      <c r="JJ136" s="80"/>
      <c r="JK136" s="80"/>
      <c r="JL136" s="80"/>
      <c r="JM136" s="80"/>
      <c r="JN136" s="80"/>
      <c r="JO136" s="80"/>
      <c r="JP136" s="80">
        <v>299</v>
      </c>
      <c r="JQ136" s="80"/>
      <c r="JR136" s="80"/>
      <c r="JS136" s="80"/>
      <c r="JT136" s="80"/>
      <c r="JU136" s="80"/>
      <c r="JV136" s="80"/>
      <c r="JW136" s="80"/>
      <c r="JX136" s="80"/>
      <c r="JY136" s="80"/>
      <c r="JZ136" s="80"/>
      <c r="KA136" s="80"/>
      <c r="KB136" s="80"/>
      <c r="KC136" s="80"/>
      <c r="KD136" s="80"/>
      <c r="KE136" s="80"/>
      <c r="KF136" s="80"/>
      <c r="KG136" s="80"/>
      <c r="KH136" s="80"/>
      <c r="KI136" s="80"/>
      <c r="KJ136" s="80"/>
      <c r="KK136" s="80"/>
      <c r="KL136" s="80"/>
      <c r="KM136" s="80"/>
      <c r="KN136" s="80"/>
      <c r="KO136" s="80"/>
      <c r="KP136" s="80"/>
      <c r="KQ136" s="80"/>
      <c r="KR136" s="80"/>
      <c r="KS136" s="80"/>
      <c r="KT136" s="80"/>
      <c r="KU136" s="80"/>
      <c r="KV136" s="80"/>
      <c r="KW136" s="80"/>
      <c r="KX136" s="80"/>
      <c r="KY136" s="80"/>
      <c r="KZ136" s="80"/>
      <c r="LA136" s="80"/>
      <c r="LB136" s="80"/>
      <c r="LC136" s="80"/>
      <c r="LD136" s="80"/>
      <c r="LE136" s="80"/>
      <c r="LF136" s="80"/>
      <c r="LG136" s="80">
        <v>187</v>
      </c>
      <c r="LH136" s="80"/>
      <c r="LI136" s="80"/>
      <c r="LJ136" s="80"/>
      <c r="LK136" s="80"/>
      <c r="LL136" s="80"/>
      <c r="LM136" s="80"/>
      <c r="LN136" s="80"/>
      <c r="LO136" s="80">
        <v>820</v>
      </c>
      <c r="LP136" s="80"/>
      <c r="LQ136" s="80"/>
      <c r="LR136" s="80"/>
      <c r="LS136" s="80"/>
      <c r="LT136" s="80"/>
      <c r="LU136" s="80"/>
      <c r="LV136" s="80"/>
      <c r="LW136" s="80"/>
      <c r="LX136" s="80"/>
      <c r="LY136" s="80"/>
      <c r="LZ136" s="80"/>
      <c r="MA136" s="80"/>
      <c r="MB136" s="80"/>
      <c r="MC136" s="80"/>
      <c r="MD136" s="80"/>
      <c r="ME136" s="80"/>
      <c r="MF136" s="80"/>
      <c r="MG136" s="80"/>
      <c r="MH136" s="80"/>
      <c r="MI136" s="80"/>
      <c r="MJ136" s="80"/>
      <c r="MK136" s="80"/>
      <c r="ML136" s="80"/>
      <c r="MM136" s="80"/>
      <c r="MN136" s="80"/>
      <c r="MO136" s="80"/>
      <c r="MP136" s="80"/>
      <c r="MQ136" s="80"/>
      <c r="MR136" s="80"/>
      <c r="MS136" s="80"/>
      <c r="MT136" s="80"/>
      <c r="MU136" s="80"/>
      <c r="MV136" s="80"/>
      <c r="MW136" s="80"/>
      <c r="MX136" s="80"/>
      <c r="MY136" s="80"/>
      <c r="MZ136" s="80"/>
      <c r="NA136" s="80"/>
      <c r="NB136" s="80"/>
      <c r="NC136" s="80"/>
      <c r="ND136" s="80"/>
      <c r="NE136" s="80"/>
      <c r="NF136" s="80"/>
      <c r="NG136" s="80"/>
      <c r="NH136" s="80"/>
      <c r="NI136" s="80"/>
      <c r="NJ136" s="80"/>
      <c r="NK136" s="80"/>
      <c r="NL136" s="80"/>
      <c r="NM136" s="80"/>
      <c r="NN136" s="80"/>
      <c r="NO136" s="80"/>
      <c r="NP136" s="80"/>
      <c r="NQ136" s="80"/>
      <c r="NR136" s="80"/>
      <c r="NS136" s="80"/>
      <c r="NT136" s="80"/>
      <c r="NU136" s="80"/>
      <c r="NV136" s="80"/>
      <c r="NW136" s="80"/>
      <c r="NX136" s="80"/>
      <c r="NY136" s="80"/>
      <c r="NZ136" s="80"/>
      <c r="OA136" s="80"/>
      <c r="OB136" s="79">
        <v>13204</v>
      </c>
    </row>
    <row r="137" spans="1:392" ht="13.15">
      <c r="A137" s="27">
        <v>334517</v>
      </c>
      <c r="B137" s="23" t="s">
        <v>265</v>
      </c>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v>1</v>
      </c>
      <c r="AE137" s="80"/>
      <c r="AF137" s="80"/>
      <c r="AG137" s="80"/>
      <c r="AH137" s="80"/>
      <c r="AI137" s="80"/>
      <c r="AJ137" s="80"/>
      <c r="AK137" s="80"/>
      <c r="AL137" s="80"/>
      <c r="AM137" s="80"/>
      <c r="AN137" s="80"/>
      <c r="AO137" s="80"/>
      <c r="AP137" s="80"/>
      <c r="AQ137" s="80"/>
      <c r="AR137" s="80"/>
      <c r="AS137" s="80"/>
      <c r="AT137" s="80"/>
      <c r="AU137" s="80"/>
      <c r="AV137" s="80"/>
      <c r="AW137" s="80"/>
      <c r="AX137" s="80"/>
      <c r="AY137" s="80"/>
      <c r="AZ137" s="80"/>
      <c r="BA137" s="80"/>
      <c r="BB137" s="80"/>
      <c r="BC137" s="80"/>
      <c r="BD137" s="80"/>
      <c r="BE137" s="80"/>
      <c r="BF137" s="80"/>
      <c r="BG137" s="80"/>
      <c r="BH137" s="80"/>
      <c r="BI137" s="80"/>
      <c r="BJ137" s="80"/>
      <c r="BK137" s="80"/>
      <c r="BL137" s="80"/>
      <c r="BM137" s="80"/>
      <c r="BN137" s="80"/>
      <c r="BO137" s="81"/>
      <c r="BP137" s="80"/>
      <c r="BQ137" s="80"/>
      <c r="BR137" s="80"/>
      <c r="BS137" s="80"/>
      <c r="BT137" s="80"/>
      <c r="BU137" s="80"/>
      <c r="BV137" s="80"/>
      <c r="BW137" s="80"/>
      <c r="BX137" s="80"/>
      <c r="BY137" s="80"/>
      <c r="BZ137" s="80"/>
      <c r="CA137" s="80"/>
      <c r="CB137" s="80"/>
      <c r="CC137" s="80"/>
      <c r="CD137" s="80"/>
      <c r="CE137" s="80"/>
      <c r="CF137" s="80"/>
      <c r="CG137" s="80"/>
      <c r="CH137" s="80"/>
      <c r="CI137" s="80"/>
      <c r="CJ137" s="80"/>
      <c r="CK137" s="80"/>
      <c r="CL137" s="80"/>
      <c r="CM137" s="80"/>
      <c r="CN137" s="80"/>
      <c r="CO137" s="80"/>
      <c r="CP137" s="80"/>
      <c r="CQ137" s="80"/>
      <c r="CR137" s="80"/>
      <c r="CS137" s="80"/>
      <c r="CT137" s="80"/>
      <c r="CU137" s="80"/>
      <c r="CV137" s="80"/>
      <c r="CW137" s="80"/>
      <c r="CX137" s="80"/>
      <c r="CY137" s="80"/>
      <c r="CZ137" s="80"/>
      <c r="DA137" s="80"/>
      <c r="DB137" s="80"/>
      <c r="DC137" s="80"/>
      <c r="DD137" s="80"/>
      <c r="DE137" s="80"/>
      <c r="DF137" s="80"/>
      <c r="DG137" s="80"/>
      <c r="DH137" s="80"/>
      <c r="DI137" s="80"/>
      <c r="DJ137" s="80"/>
      <c r="DK137" s="80"/>
      <c r="DL137" s="80"/>
      <c r="DM137" s="80"/>
      <c r="DN137" s="80"/>
      <c r="DO137" s="80"/>
      <c r="DP137" s="80"/>
      <c r="DQ137" s="80"/>
      <c r="DR137" s="80"/>
      <c r="DS137" s="80"/>
      <c r="DT137" s="80">
        <v>0</v>
      </c>
      <c r="DU137" s="80">
        <v>67</v>
      </c>
      <c r="DV137" s="80"/>
      <c r="DW137" s="80"/>
      <c r="DX137" s="80"/>
      <c r="DY137" s="80"/>
      <c r="DZ137" s="80"/>
      <c r="EA137" s="80"/>
      <c r="EB137" s="80">
        <v>4795</v>
      </c>
      <c r="EC137" s="80"/>
      <c r="ED137" s="80"/>
      <c r="EE137" s="80"/>
      <c r="EF137" s="80"/>
      <c r="EG137" s="80"/>
      <c r="EH137" s="80"/>
      <c r="EI137" s="80"/>
      <c r="EJ137" s="80"/>
      <c r="EK137" s="80"/>
      <c r="EL137" s="80"/>
      <c r="EM137" s="80"/>
      <c r="EN137" s="80"/>
      <c r="EO137" s="80"/>
      <c r="EP137" s="80"/>
      <c r="EQ137" s="80"/>
      <c r="ER137" s="80"/>
      <c r="ES137" s="80"/>
      <c r="ET137" s="80"/>
      <c r="EU137" s="80"/>
      <c r="EV137" s="80"/>
      <c r="EW137" s="80"/>
      <c r="EX137" s="80"/>
      <c r="EY137" s="80"/>
      <c r="EZ137" s="80"/>
      <c r="FA137" s="80"/>
      <c r="FB137" s="80"/>
      <c r="FC137" s="80"/>
      <c r="FD137" s="80"/>
      <c r="FE137" s="80"/>
      <c r="FF137" s="80"/>
      <c r="FG137" s="80"/>
      <c r="FH137" s="80"/>
      <c r="FI137" s="80"/>
      <c r="FJ137" s="80"/>
      <c r="FK137" s="80"/>
      <c r="FL137" s="80"/>
      <c r="FM137" s="80"/>
      <c r="FN137" s="80"/>
      <c r="FO137" s="80"/>
      <c r="FP137" s="80"/>
      <c r="FQ137" s="80"/>
      <c r="FR137" s="80"/>
      <c r="FS137" s="80"/>
      <c r="FT137" s="80"/>
      <c r="FU137" s="80"/>
      <c r="FV137" s="80"/>
      <c r="FW137" s="80"/>
      <c r="FX137" s="80"/>
      <c r="FY137" s="80"/>
      <c r="FZ137" s="80"/>
      <c r="GA137" s="80"/>
      <c r="GB137" s="80"/>
      <c r="GC137" s="80">
        <v>1</v>
      </c>
      <c r="GD137" s="80"/>
      <c r="GE137" s="80"/>
      <c r="GF137" s="80"/>
      <c r="GG137" s="80"/>
      <c r="GH137" s="80"/>
      <c r="GI137" s="80"/>
      <c r="GJ137" s="80"/>
      <c r="GK137" s="80"/>
      <c r="GL137" s="80"/>
      <c r="GM137" s="80"/>
      <c r="GN137" s="80"/>
      <c r="GO137" s="80"/>
      <c r="GP137" s="80"/>
      <c r="GQ137" s="80"/>
      <c r="GR137" s="80"/>
      <c r="GS137" s="80"/>
      <c r="GT137" s="80"/>
      <c r="GU137" s="80"/>
      <c r="GV137" s="80"/>
      <c r="GW137" s="80"/>
      <c r="GX137" s="80"/>
      <c r="GY137" s="80"/>
      <c r="GZ137" s="80"/>
      <c r="HA137" s="80"/>
      <c r="HB137" s="80"/>
      <c r="HC137" s="80"/>
      <c r="HD137" s="80"/>
      <c r="HE137" s="80"/>
      <c r="HF137" s="80"/>
      <c r="HG137" s="80"/>
      <c r="HH137" s="80"/>
      <c r="HI137" s="80"/>
      <c r="HJ137" s="80"/>
      <c r="HK137" s="80"/>
      <c r="HL137" s="80"/>
      <c r="HM137" s="80"/>
      <c r="HN137" s="80"/>
      <c r="HO137" s="80"/>
      <c r="HP137" s="80"/>
      <c r="HQ137" s="80"/>
      <c r="HR137" s="80"/>
      <c r="HS137" s="80"/>
      <c r="HT137" s="80"/>
      <c r="HU137" s="80"/>
      <c r="HV137" s="80"/>
      <c r="HW137" s="80"/>
      <c r="HX137" s="80"/>
      <c r="HY137" s="80"/>
      <c r="HZ137" s="80"/>
      <c r="IA137" s="80"/>
      <c r="IB137" s="80"/>
      <c r="IC137" s="80"/>
      <c r="ID137" s="80"/>
      <c r="IE137" s="80"/>
      <c r="IF137" s="80"/>
      <c r="IG137" s="80"/>
      <c r="IH137" s="80"/>
      <c r="II137" s="80"/>
      <c r="IJ137" s="80"/>
      <c r="IK137" s="80"/>
      <c r="IL137" s="80"/>
      <c r="IM137" s="80"/>
      <c r="IN137" s="80"/>
      <c r="IO137" s="80"/>
      <c r="IP137" s="80"/>
      <c r="IQ137" s="80"/>
      <c r="IR137" s="80"/>
      <c r="IS137" s="80"/>
      <c r="IT137" s="80"/>
      <c r="IU137" s="80"/>
      <c r="IV137" s="80"/>
      <c r="IW137" s="80"/>
      <c r="IX137" s="80"/>
      <c r="IY137" s="80"/>
      <c r="IZ137" s="80"/>
      <c r="JA137" s="80"/>
      <c r="JB137" s="80"/>
      <c r="JC137" s="80"/>
      <c r="JD137" s="80"/>
      <c r="JE137" s="80"/>
      <c r="JF137" s="80"/>
      <c r="JG137" s="80"/>
      <c r="JH137" s="80"/>
      <c r="JI137" s="80"/>
      <c r="JJ137" s="80"/>
      <c r="JK137" s="80"/>
      <c r="JL137" s="80"/>
      <c r="JM137" s="80"/>
      <c r="JN137" s="80"/>
      <c r="JO137" s="80"/>
      <c r="JP137" s="80">
        <v>552</v>
      </c>
      <c r="JQ137" s="80"/>
      <c r="JR137" s="80"/>
      <c r="JS137" s="80"/>
      <c r="JT137" s="80"/>
      <c r="JU137" s="80"/>
      <c r="JV137" s="80"/>
      <c r="JW137" s="80"/>
      <c r="JX137" s="80"/>
      <c r="JY137" s="80"/>
      <c r="JZ137" s="80"/>
      <c r="KA137" s="80"/>
      <c r="KB137" s="80"/>
      <c r="KC137" s="80"/>
      <c r="KD137" s="80"/>
      <c r="KE137" s="80"/>
      <c r="KF137" s="80"/>
      <c r="KG137" s="80"/>
      <c r="KH137" s="80"/>
      <c r="KI137" s="80"/>
      <c r="KJ137" s="80"/>
      <c r="KK137" s="80"/>
      <c r="KL137" s="80"/>
      <c r="KM137" s="80"/>
      <c r="KN137" s="80"/>
      <c r="KO137" s="80"/>
      <c r="KP137" s="80"/>
      <c r="KQ137" s="80"/>
      <c r="KR137" s="80"/>
      <c r="KS137" s="80"/>
      <c r="KT137" s="80"/>
      <c r="KU137" s="80"/>
      <c r="KV137" s="80"/>
      <c r="KW137" s="80"/>
      <c r="KX137" s="80"/>
      <c r="KY137" s="80"/>
      <c r="KZ137" s="80"/>
      <c r="LA137" s="80"/>
      <c r="LB137" s="80"/>
      <c r="LC137" s="80"/>
      <c r="LD137" s="80"/>
      <c r="LE137" s="80"/>
      <c r="LF137" s="80"/>
      <c r="LG137" s="80">
        <v>71</v>
      </c>
      <c r="LH137" s="80"/>
      <c r="LI137" s="80"/>
      <c r="LJ137" s="80"/>
      <c r="LK137" s="80"/>
      <c r="LL137" s="80"/>
      <c r="LM137" s="80"/>
      <c r="LN137" s="80"/>
      <c r="LO137" s="80">
        <v>299</v>
      </c>
      <c r="LP137" s="80"/>
      <c r="LQ137" s="80"/>
      <c r="LR137" s="80"/>
      <c r="LS137" s="80"/>
      <c r="LT137" s="80"/>
      <c r="LU137" s="80"/>
      <c r="LV137" s="80"/>
      <c r="LW137" s="80"/>
      <c r="LX137" s="80"/>
      <c r="LY137" s="80"/>
      <c r="LZ137" s="80"/>
      <c r="MA137" s="80"/>
      <c r="MB137" s="80"/>
      <c r="MC137" s="80"/>
      <c r="MD137" s="80"/>
      <c r="ME137" s="80"/>
      <c r="MF137" s="80"/>
      <c r="MG137" s="80"/>
      <c r="MH137" s="80"/>
      <c r="MI137" s="80"/>
      <c r="MJ137" s="80"/>
      <c r="MK137" s="80"/>
      <c r="ML137" s="80"/>
      <c r="MM137" s="80"/>
      <c r="MN137" s="80"/>
      <c r="MO137" s="80"/>
      <c r="MP137" s="80"/>
      <c r="MQ137" s="80"/>
      <c r="MR137" s="80"/>
      <c r="MS137" s="80"/>
      <c r="MT137" s="80"/>
      <c r="MU137" s="80"/>
      <c r="MV137" s="80"/>
      <c r="MW137" s="80"/>
      <c r="MX137" s="80"/>
      <c r="MY137" s="80"/>
      <c r="MZ137" s="80"/>
      <c r="NA137" s="80"/>
      <c r="NB137" s="80"/>
      <c r="NC137" s="80"/>
      <c r="ND137" s="80"/>
      <c r="NE137" s="80"/>
      <c r="NF137" s="80"/>
      <c r="NG137" s="80"/>
      <c r="NH137" s="80"/>
      <c r="NI137" s="80"/>
      <c r="NJ137" s="80"/>
      <c r="NK137" s="80"/>
      <c r="NL137" s="80"/>
      <c r="NM137" s="80"/>
      <c r="NN137" s="80"/>
      <c r="NO137" s="80"/>
      <c r="NP137" s="80"/>
      <c r="NQ137" s="80"/>
      <c r="NR137" s="80"/>
      <c r="NS137" s="80"/>
      <c r="NT137" s="80"/>
      <c r="NU137" s="80"/>
      <c r="NV137" s="80"/>
      <c r="NW137" s="80"/>
      <c r="NX137" s="80"/>
      <c r="NY137" s="80"/>
      <c r="NZ137" s="80"/>
      <c r="OA137" s="80"/>
      <c r="OB137" s="79">
        <v>5787</v>
      </c>
    </row>
    <row r="138" spans="1:392" ht="13.15">
      <c r="A138" s="27" t="s">
        <v>267</v>
      </c>
      <c r="B138" s="23" t="s">
        <v>266</v>
      </c>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v>1</v>
      </c>
      <c r="AE138" s="80"/>
      <c r="AF138" s="80"/>
      <c r="AG138" s="80"/>
      <c r="AH138" s="80"/>
      <c r="AI138" s="80"/>
      <c r="AJ138" s="80"/>
      <c r="AK138" s="80"/>
      <c r="AL138" s="80"/>
      <c r="AM138" s="80"/>
      <c r="AN138" s="80"/>
      <c r="AO138" s="80"/>
      <c r="AP138" s="80"/>
      <c r="AQ138" s="80"/>
      <c r="AR138" s="80"/>
      <c r="AS138" s="80"/>
      <c r="AT138" s="80"/>
      <c r="AU138" s="80"/>
      <c r="AV138" s="80"/>
      <c r="AW138" s="80"/>
      <c r="AX138" s="80"/>
      <c r="AY138" s="80"/>
      <c r="AZ138" s="80"/>
      <c r="BA138" s="80"/>
      <c r="BB138" s="80"/>
      <c r="BC138" s="80"/>
      <c r="BD138" s="80"/>
      <c r="BE138" s="80"/>
      <c r="BF138" s="80"/>
      <c r="BG138" s="80"/>
      <c r="BH138" s="80"/>
      <c r="BI138" s="80"/>
      <c r="BJ138" s="80"/>
      <c r="BK138" s="80"/>
      <c r="BL138" s="80"/>
      <c r="BM138" s="80"/>
      <c r="BN138" s="80"/>
      <c r="BO138" s="81"/>
      <c r="BP138" s="80"/>
      <c r="BQ138" s="80"/>
      <c r="BR138" s="80"/>
      <c r="BS138" s="80"/>
      <c r="BT138" s="80"/>
      <c r="BU138" s="80"/>
      <c r="BV138" s="80"/>
      <c r="BW138" s="80"/>
      <c r="BX138" s="80"/>
      <c r="BY138" s="80"/>
      <c r="BZ138" s="80"/>
      <c r="CA138" s="80">
        <v>27</v>
      </c>
      <c r="CB138" s="80"/>
      <c r="CC138" s="80"/>
      <c r="CD138" s="80">
        <v>1</v>
      </c>
      <c r="CE138" s="80"/>
      <c r="CF138" s="80"/>
      <c r="CG138" s="80"/>
      <c r="CH138" s="80"/>
      <c r="CI138" s="80">
        <v>12</v>
      </c>
      <c r="CJ138" s="80"/>
      <c r="CK138" s="80">
        <v>1</v>
      </c>
      <c r="CL138" s="80"/>
      <c r="CM138" s="80"/>
      <c r="CN138" s="80"/>
      <c r="CO138" s="80"/>
      <c r="CP138" s="80">
        <v>53</v>
      </c>
      <c r="CQ138" s="80"/>
      <c r="CR138" s="80"/>
      <c r="CS138" s="80"/>
      <c r="CT138" s="80">
        <v>1</v>
      </c>
      <c r="CU138" s="80"/>
      <c r="CV138" s="80"/>
      <c r="CW138" s="80"/>
      <c r="CX138" s="80"/>
      <c r="CY138" s="80"/>
      <c r="CZ138" s="80"/>
      <c r="DA138" s="80"/>
      <c r="DB138" s="80"/>
      <c r="DC138" s="80"/>
      <c r="DD138" s="80"/>
      <c r="DE138" s="80"/>
      <c r="DF138" s="80"/>
      <c r="DG138" s="80">
        <v>2</v>
      </c>
      <c r="DH138" s="80"/>
      <c r="DI138" s="80">
        <v>0</v>
      </c>
      <c r="DJ138" s="80"/>
      <c r="DK138" s="80"/>
      <c r="DL138" s="80"/>
      <c r="DM138" s="80"/>
      <c r="DN138" s="80"/>
      <c r="DO138" s="80">
        <v>5</v>
      </c>
      <c r="DP138" s="80"/>
      <c r="DQ138" s="80"/>
      <c r="DR138" s="80">
        <v>4</v>
      </c>
      <c r="DS138" s="80"/>
      <c r="DT138" s="80"/>
      <c r="DU138" s="80"/>
      <c r="DV138" s="80">
        <v>177</v>
      </c>
      <c r="DW138" s="80"/>
      <c r="DX138" s="80">
        <v>36</v>
      </c>
      <c r="DY138" s="80">
        <v>60</v>
      </c>
      <c r="DZ138" s="80">
        <v>40</v>
      </c>
      <c r="EA138" s="80">
        <v>31</v>
      </c>
      <c r="EB138" s="80"/>
      <c r="EC138" s="80">
        <v>8139</v>
      </c>
      <c r="ED138" s="80"/>
      <c r="EE138" s="80"/>
      <c r="EF138" s="80"/>
      <c r="EG138" s="80"/>
      <c r="EH138" s="80"/>
      <c r="EI138" s="80"/>
      <c r="EJ138" s="80"/>
      <c r="EK138" s="80"/>
      <c r="EL138" s="80"/>
      <c r="EM138" s="80"/>
      <c r="EN138" s="80"/>
      <c r="EO138" s="80">
        <v>61</v>
      </c>
      <c r="EP138" s="80"/>
      <c r="EQ138" s="80"/>
      <c r="ER138" s="80"/>
      <c r="ES138" s="80"/>
      <c r="ET138" s="80"/>
      <c r="EU138" s="80"/>
      <c r="EV138" s="80"/>
      <c r="EW138" s="80"/>
      <c r="EX138" s="80"/>
      <c r="EY138" s="80"/>
      <c r="EZ138" s="80"/>
      <c r="FA138" s="80"/>
      <c r="FB138" s="80"/>
      <c r="FC138" s="80"/>
      <c r="FD138" s="80"/>
      <c r="FE138" s="80"/>
      <c r="FF138" s="80"/>
      <c r="FG138" s="80"/>
      <c r="FH138" s="80"/>
      <c r="FI138" s="80"/>
      <c r="FJ138" s="80"/>
      <c r="FK138" s="80"/>
      <c r="FL138" s="80"/>
      <c r="FM138" s="80"/>
      <c r="FN138" s="80"/>
      <c r="FO138" s="80"/>
      <c r="FP138" s="80"/>
      <c r="FQ138" s="80"/>
      <c r="FR138" s="80"/>
      <c r="FS138" s="80"/>
      <c r="FT138" s="80"/>
      <c r="FU138" s="80"/>
      <c r="FV138" s="80"/>
      <c r="FW138" s="80"/>
      <c r="FX138" s="80"/>
      <c r="FY138" s="80">
        <v>6</v>
      </c>
      <c r="FZ138" s="80"/>
      <c r="GA138" s="80"/>
      <c r="GB138" s="80"/>
      <c r="GC138" s="80"/>
      <c r="GD138" s="80">
        <v>7</v>
      </c>
      <c r="GE138" s="80"/>
      <c r="GF138" s="80"/>
      <c r="GG138" s="80"/>
      <c r="GH138" s="80">
        <v>32</v>
      </c>
      <c r="GI138" s="80"/>
      <c r="GJ138" s="80"/>
      <c r="GK138" s="80"/>
      <c r="GL138" s="80"/>
      <c r="GM138" s="80"/>
      <c r="GN138" s="80"/>
      <c r="GO138" s="80"/>
      <c r="GP138" s="80"/>
      <c r="GQ138" s="80"/>
      <c r="GR138" s="80"/>
      <c r="GS138" s="80"/>
      <c r="GT138" s="80"/>
      <c r="GU138" s="80"/>
      <c r="GV138" s="80"/>
      <c r="GW138" s="80"/>
      <c r="GX138" s="80"/>
      <c r="GY138" s="80"/>
      <c r="GZ138" s="80"/>
      <c r="HA138" s="80"/>
      <c r="HB138" s="80"/>
      <c r="HC138" s="80"/>
      <c r="HD138" s="80"/>
      <c r="HE138" s="80"/>
      <c r="HF138" s="80"/>
      <c r="HG138" s="80"/>
      <c r="HH138" s="80"/>
      <c r="HI138" s="80"/>
      <c r="HJ138" s="80"/>
      <c r="HK138" s="80"/>
      <c r="HL138" s="80"/>
      <c r="HM138" s="80"/>
      <c r="HN138" s="80"/>
      <c r="HO138" s="80"/>
      <c r="HP138" s="80"/>
      <c r="HQ138" s="80"/>
      <c r="HR138" s="80"/>
      <c r="HS138" s="80"/>
      <c r="HT138" s="80"/>
      <c r="HU138" s="80"/>
      <c r="HV138" s="80"/>
      <c r="HW138" s="80"/>
      <c r="HX138" s="80"/>
      <c r="HY138" s="80"/>
      <c r="HZ138" s="80"/>
      <c r="IA138" s="80"/>
      <c r="IB138" s="80"/>
      <c r="IC138" s="80"/>
      <c r="ID138" s="80"/>
      <c r="IE138" s="80"/>
      <c r="IF138" s="80"/>
      <c r="IG138" s="80">
        <v>7</v>
      </c>
      <c r="IH138" s="80"/>
      <c r="II138" s="80"/>
      <c r="IJ138" s="80"/>
      <c r="IK138" s="80"/>
      <c r="IL138" s="80"/>
      <c r="IM138" s="80"/>
      <c r="IN138" s="80"/>
      <c r="IO138" s="80"/>
      <c r="IP138" s="80"/>
      <c r="IQ138" s="80"/>
      <c r="IR138" s="80"/>
      <c r="IS138" s="80"/>
      <c r="IT138" s="80"/>
      <c r="IU138" s="80"/>
      <c r="IV138" s="80"/>
      <c r="IW138" s="80"/>
      <c r="IX138" s="80"/>
      <c r="IY138" s="80"/>
      <c r="IZ138" s="80"/>
      <c r="JA138" s="80"/>
      <c r="JB138" s="80"/>
      <c r="JC138" s="80"/>
      <c r="JD138" s="80"/>
      <c r="JE138" s="80">
        <v>23</v>
      </c>
      <c r="JF138" s="80"/>
      <c r="JG138" s="80"/>
      <c r="JH138" s="80"/>
      <c r="JI138" s="80"/>
      <c r="JJ138" s="80"/>
      <c r="JK138" s="80"/>
      <c r="JL138" s="80"/>
      <c r="JM138" s="80"/>
      <c r="JN138" s="80"/>
      <c r="JO138" s="80"/>
      <c r="JP138" s="80">
        <v>300</v>
      </c>
      <c r="JQ138" s="80"/>
      <c r="JR138" s="80"/>
      <c r="JS138" s="80"/>
      <c r="JT138" s="80"/>
      <c r="JU138" s="80"/>
      <c r="JV138" s="80"/>
      <c r="JW138" s="80"/>
      <c r="JX138" s="80"/>
      <c r="JY138" s="80"/>
      <c r="JZ138" s="80"/>
      <c r="KA138" s="80"/>
      <c r="KB138" s="80"/>
      <c r="KC138" s="80"/>
      <c r="KD138" s="80"/>
      <c r="KE138" s="80"/>
      <c r="KF138" s="80"/>
      <c r="KG138" s="80"/>
      <c r="KH138" s="80"/>
      <c r="KI138" s="80"/>
      <c r="KJ138" s="80"/>
      <c r="KK138" s="80"/>
      <c r="KL138" s="80"/>
      <c r="KM138" s="80"/>
      <c r="KN138" s="80"/>
      <c r="KO138" s="80"/>
      <c r="KP138" s="80"/>
      <c r="KQ138" s="80"/>
      <c r="KR138" s="80"/>
      <c r="KS138" s="80"/>
      <c r="KT138" s="80"/>
      <c r="KU138" s="80"/>
      <c r="KV138" s="80"/>
      <c r="KW138" s="80"/>
      <c r="KX138" s="80"/>
      <c r="KY138" s="80"/>
      <c r="KZ138" s="80"/>
      <c r="LA138" s="80"/>
      <c r="LB138" s="80"/>
      <c r="LC138" s="80"/>
      <c r="LD138" s="80"/>
      <c r="LE138" s="80"/>
      <c r="LF138" s="80"/>
      <c r="LG138" s="80">
        <v>201</v>
      </c>
      <c r="LH138" s="80"/>
      <c r="LI138" s="80"/>
      <c r="LJ138" s="80"/>
      <c r="LK138" s="80"/>
      <c r="LL138" s="80"/>
      <c r="LM138" s="80"/>
      <c r="LN138" s="80"/>
      <c r="LO138" s="80">
        <v>892</v>
      </c>
      <c r="LP138" s="80">
        <v>1</v>
      </c>
      <c r="LQ138" s="80"/>
      <c r="LR138" s="80"/>
      <c r="LS138" s="80"/>
      <c r="LT138" s="80"/>
      <c r="LU138" s="80"/>
      <c r="LV138" s="80"/>
      <c r="LW138" s="80"/>
      <c r="LX138" s="80"/>
      <c r="LY138" s="80"/>
      <c r="LZ138" s="80"/>
      <c r="MA138" s="80"/>
      <c r="MB138" s="80"/>
      <c r="MC138" s="80"/>
      <c r="MD138" s="80"/>
      <c r="ME138" s="80"/>
      <c r="MF138" s="80"/>
      <c r="MG138" s="80"/>
      <c r="MH138" s="80"/>
      <c r="MI138" s="80"/>
      <c r="MJ138" s="80"/>
      <c r="MK138" s="80"/>
      <c r="ML138" s="80"/>
      <c r="MM138" s="80"/>
      <c r="MN138" s="80"/>
      <c r="MO138" s="80"/>
      <c r="MP138" s="80"/>
      <c r="MQ138" s="80"/>
      <c r="MR138" s="80"/>
      <c r="MS138" s="80"/>
      <c r="MT138" s="80"/>
      <c r="MU138" s="80"/>
      <c r="MV138" s="80"/>
      <c r="MW138" s="80"/>
      <c r="MX138" s="80"/>
      <c r="MY138" s="80"/>
      <c r="MZ138" s="80"/>
      <c r="NA138" s="80"/>
      <c r="NB138" s="80"/>
      <c r="NC138" s="80"/>
      <c r="ND138" s="80"/>
      <c r="NE138" s="80"/>
      <c r="NF138" s="80"/>
      <c r="NG138" s="80"/>
      <c r="NH138" s="80"/>
      <c r="NI138" s="80"/>
      <c r="NJ138" s="80"/>
      <c r="NK138" s="80"/>
      <c r="NL138" s="80"/>
      <c r="NM138" s="80"/>
      <c r="NN138" s="80"/>
      <c r="NO138" s="80"/>
      <c r="NP138" s="80"/>
      <c r="NQ138" s="80"/>
      <c r="NR138" s="80"/>
      <c r="NS138" s="80"/>
      <c r="NT138" s="80"/>
      <c r="NU138" s="80"/>
      <c r="NV138" s="80"/>
      <c r="NW138" s="80"/>
      <c r="NX138" s="80"/>
      <c r="NY138" s="80"/>
      <c r="NZ138" s="80"/>
      <c r="OA138" s="80"/>
      <c r="OB138" s="79">
        <v>10122</v>
      </c>
    </row>
    <row r="139" spans="1:392" ht="13.15">
      <c r="A139" s="27">
        <v>334610</v>
      </c>
      <c r="B139" s="23" t="s">
        <v>268</v>
      </c>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v>0</v>
      </c>
      <c r="AE139" s="80"/>
      <c r="AF139" s="80"/>
      <c r="AG139" s="80"/>
      <c r="AH139" s="80"/>
      <c r="AI139" s="80"/>
      <c r="AJ139" s="80"/>
      <c r="AK139" s="80"/>
      <c r="AL139" s="80"/>
      <c r="AM139" s="80"/>
      <c r="AN139" s="80"/>
      <c r="AO139" s="80"/>
      <c r="AP139" s="80"/>
      <c r="AQ139" s="80"/>
      <c r="AR139" s="80"/>
      <c r="AS139" s="80"/>
      <c r="AT139" s="80"/>
      <c r="AU139" s="80"/>
      <c r="AV139" s="80"/>
      <c r="AW139" s="80"/>
      <c r="AX139" s="80"/>
      <c r="AY139" s="80"/>
      <c r="AZ139" s="80"/>
      <c r="BA139" s="80"/>
      <c r="BB139" s="80"/>
      <c r="BC139" s="80"/>
      <c r="BD139" s="80"/>
      <c r="BE139" s="80"/>
      <c r="BF139" s="80"/>
      <c r="BG139" s="80"/>
      <c r="BH139" s="80"/>
      <c r="BI139" s="80"/>
      <c r="BJ139" s="80"/>
      <c r="BK139" s="80"/>
      <c r="BL139" s="80"/>
      <c r="BM139" s="80"/>
      <c r="BN139" s="80"/>
      <c r="BO139" s="81"/>
      <c r="BP139" s="80"/>
      <c r="BQ139" s="80"/>
      <c r="BR139" s="80"/>
      <c r="BS139" s="80"/>
      <c r="BT139" s="80"/>
      <c r="BU139" s="80"/>
      <c r="BV139" s="80"/>
      <c r="BW139" s="80"/>
      <c r="BX139" s="80"/>
      <c r="BY139" s="80"/>
      <c r="BZ139" s="80"/>
      <c r="CA139" s="80"/>
      <c r="CB139" s="80"/>
      <c r="CC139" s="80"/>
      <c r="CD139" s="80"/>
      <c r="CE139" s="80"/>
      <c r="CF139" s="80"/>
      <c r="CG139" s="80"/>
      <c r="CH139" s="80"/>
      <c r="CI139" s="80"/>
      <c r="CJ139" s="80"/>
      <c r="CK139" s="80"/>
      <c r="CL139" s="80"/>
      <c r="CM139" s="80"/>
      <c r="CN139" s="80"/>
      <c r="CO139" s="80"/>
      <c r="CP139" s="80"/>
      <c r="CQ139" s="80"/>
      <c r="CR139" s="80"/>
      <c r="CS139" s="80"/>
      <c r="CT139" s="80"/>
      <c r="CU139" s="80"/>
      <c r="CV139" s="80"/>
      <c r="CW139" s="80"/>
      <c r="CX139" s="80"/>
      <c r="CY139" s="80"/>
      <c r="CZ139" s="80"/>
      <c r="DA139" s="80"/>
      <c r="DB139" s="80"/>
      <c r="DC139" s="80"/>
      <c r="DD139" s="80"/>
      <c r="DE139" s="80"/>
      <c r="DF139" s="80"/>
      <c r="DG139" s="80"/>
      <c r="DH139" s="80"/>
      <c r="DI139" s="80"/>
      <c r="DJ139" s="80"/>
      <c r="DK139" s="80"/>
      <c r="DL139" s="80">
        <v>104</v>
      </c>
      <c r="DM139" s="80"/>
      <c r="DN139" s="80"/>
      <c r="DO139" s="80"/>
      <c r="DP139" s="80"/>
      <c r="DQ139" s="80"/>
      <c r="DR139" s="80"/>
      <c r="DS139" s="80"/>
      <c r="DT139" s="80"/>
      <c r="DU139" s="80"/>
      <c r="DV139" s="80"/>
      <c r="DW139" s="80"/>
      <c r="DX139" s="80"/>
      <c r="DY139" s="80"/>
      <c r="DZ139" s="80">
        <v>48</v>
      </c>
      <c r="EA139" s="80"/>
      <c r="EB139" s="80"/>
      <c r="EC139" s="80"/>
      <c r="ED139" s="80">
        <v>6131</v>
      </c>
      <c r="EE139" s="80"/>
      <c r="EF139" s="80"/>
      <c r="EG139" s="80"/>
      <c r="EH139" s="80"/>
      <c r="EI139" s="80"/>
      <c r="EJ139" s="80"/>
      <c r="EK139" s="80"/>
      <c r="EL139" s="80"/>
      <c r="EM139" s="80"/>
      <c r="EN139" s="80"/>
      <c r="EO139" s="80"/>
      <c r="EP139" s="80"/>
      <c r="EQ139" s="80"/>
      <c r="ER139" s="80"/>
      <c r="ES139" s="80"/>
      <c r="ET139" s="80"/>
      <c r="EU139" s="80"/>
      <c r="EV139" s="80"/>
      <c r="EW139" s="80"/>
      <c r="EX139" s="80"/>
      <c r="EY139" s="80"/>
      <c r="EZ139" s="80"/>
      <c r="FA139" s="80"/>
      <c r="FB139" s="80"/>
      <c r="FC139" s="80"/>
      <c r="FD139" s="80"/>
      <c r="FE139" s="80"/>
      <c r="FF139" s="80"/>
      <c r="FG139" s="80"/>
      <c r="FH139" s="80"/>
      <c r="FI139" s="80"/>
      <c r="FJ139" s="80"/>
      <c r="FK139" s="80"/>
      <c r="FL139" s="80"/>
      <c r="FM139" s="80"/>
      <c r="FN139" s="80"/>
      <c r="FO139" s="80"/>
      <c r="FP139" s="80"/>
      <c r="FQ139" s="80"/>
      <c r="FR139" s="80"/>
      <c r="FS139" s="80"/>
      <c r="FT139" s="80"/>
      <c r="FU139" s="80"/>
      <c r="FV139" s="80"/>
      <c r="FW139" s="80"/>
      <c r="FX139" s="80"/>
      <c r="FY139" s="80"/>
      <c r="FZ139" s="80"/>
      <c r="GA139" s="80"/>
      <c r="GB139" s="80"/>
      <c r="GC139" s="80"/>
      <c r="GD139" s="80"/>
      <c r="GE139" s="80"/>
      <c r="GF139" s="80"/>
      <c r="GG139" s="80"/>
      <c r="GH139" s="80"/>
      <c r="GI139" s="80"/>
      <c r="GJ139" s="80"/>
      <c r="GK139" s="80"/>
      <c r="GL139" s="80"/>
      <c r="GM139" s="80"/>
      <c r="GN139" s="80"/>
      <c r="GO139" s="80"/>
      <c r="GP139" s="80"/>
      <c r="GQ139" s="80"/>
      <c r="GR139" s="80"/>
      <c r="GS139" s="80"/>
      <c r="GT139" s="80"/>
      <c r="GU139" s="80"/>
      <c r="GV139" s="80"/>
      <c r="GW139" s="80"/>
      <c r="GX139" s="80"/>
      <c r="GY139" s="80"/>
      <c r="GZ139" s="80"/>
      <c r="HA139" s="80"/>
      <c r="HB139" s="80"/>
      <c r="HC139" s="80"/>
      <c r="HD139" s="80"/>
      <c r="HE139" s="80"/>
      <c r="HF139" s="80"/>
      <c r="HG139" s="80"/>
      <c r="HH139" s="80"/>
      <c r="HI139" s="80"/>
      <c r="HJ139" s="80"/>
      <c r="HK139" s="80"/>
      <c r="HL139" s="80"/>
      <c r="HM139" s="80"/>
      <c r="HN139" s="80"/>
      <c r="HO139" s="80"/>
      <c r="HP139" s="80"/>
      <c r="HQ139" s="80"/>
      <c r="HR139" s="80"/>
      <c r="HS139" s="80"/>
      <c r="HT139" s="80"/>
      <c r="HU139" s="80"/>
      <c r="HV139" s="80"/>
      <c r="HW139" s="80"/>
      <c r="HX139" s="80"/>
      <c r="HY139" s="80"/>
      <c r="HZ139" s="80"/>
      <c r="IA139" s="80"/>
      <c r="IB139" s="80"/>
      <c r="IC139" s="80"/>
      <c r="ID139" s="80"/>
      <c r="IE139" s="80"/>
      <c r="IF139" s="80"/>
      <c r="IG139" s="80">
        <v>19</v>
      </c>
      <c r="IH139" s="80"/>
      <c r="II139" s="80"/>
      <c r="IJ139" s="80"/>
      <c r="IK139" s="80"/>
      <c r="IL139" s="80"/>
      <c r="IM139" s="80"/>
      <c r="IN139" s="80"/>
      <c r="IO139" s="80"/>
      <c r="IP139" s="80"/>
      <c r="IQ139" s="80"/>
      <c r="IR139" s="80"/>
      <c r="IS139" s="80"/>
      <c r="IT139" s="80"/>
      <c r="IU139" s="80"/>
      <c r="IV139" s="80"/>
      <c r="IW139" s="80"/>
      <c r="IX139" s="80"/>
      <c r="IY139" s="80"/>
      <c r="IZ139" s="80"/>
      <c r="JA139" s="80"/>
      <c r="JB139" s="80"/>
      <c r="JC139" s="80"/>
      <c r="JD139" s="80"/>
      <c r="JE139" s="80"/>
      <c r="JF139" s="80"/>
      <c r="JG139" s="80"/>
      <c r="JH139" s="80"/>
      <c r="JI139" s="80"/>
      <c r="JJ139" s="80"/>
      <c r="JK139" s="80"/>
      <c r="JL139" s="80"/>
      <c r="JM139" s="80"/>
      <c r="JN139" s="80"/>
      <c r="JO139" s="80"/>
      <c r="JP139" s="80">
        <v>60</v>
      </c>
      <c r="JQ139" s="80"/>
      <c r="JR139" s="80"/>
      <c r="JS139" s="80"/>
      <c r="JT139" s="80"/>
      <c r="JU139" s="80"/>
      <c r="JV139" s="80"/>
      <c r="JW139" s="80"/>
      <c r="JX139" s="80"/>
      <c r="JY139" s="80"/>
      <c r="JZ139" s="80"/>
      <c r="KA139" s="80"/>
      <c r="KB139" s="80"/>
      <c r="KC139" s="80"/>
      <c r="KD139" s="80"/>
      <c r="KE139" s="80"/>
      <c r="KF139" s="80"/>
      <c r="KG139" s="80"/>
      <c r="KH139" s="80"/>
      <c r="KI139" s="80"/>
      <c r="KJ139" s="80"/>
      <c r="KK139" s="80"/>
      <c r="KL139" s="80"/>
      <c r="KM139" s="80"/>
      <c r="KN139" s="80"/>
      <c r="KO139" s="80"/>
      <c r="KP139" s="80"/>
      <c r="KQ139" s="80"/>
      <c r="KR139" s="80"/>
      <c r="KS139" s="80"/>
      <c r="KT139" s="80"/>
      <c r="KU139" s="80"/>
      <c r="KV139" s="80"/>
      <c r="KW139" s="80"/>
      <c r="KX139" s="80"/>
      <c r="KY139" s="80"/>
      <c r="KZ139" s="80"/>
      <c r="LA139" s="80"/>
      <c r="LB139" s="80"/>
      <c r="LC139" s="80"/>
      <c r="LD139" s="80"/>
      <c r="LE139" s="80"/>
      <c r="LF139" s="80"/>
      <c r="LG139" s="80">
        <v>242</v>
      </c>
      <c r="LH139" s="80"/>
      <c r="LI139" s="80"/>
      <c r="LJ139" s="80"/>
      <c r="LK139" s="80"/>
      <c r="LL139" s="80"/>
      <c r="LM139" s="80"/>
      <c r="LN139" s="80"/>
      <c r="LO139" s="80">
        <v>408</v>
      </c>
      <c r="LP139" s="80">
        <v>6</v>
      </c>
      <c r="LQ139" s="80"/>
      <c r="LR139" s="80"/>
      <c r="LS139" s="80"/>
      <c r="LT139" s="80"/>
      <c r="LU139" s="80"/>
      <c r="LV139" s="80"/>
      <c r="LW139" s="80"/>
      <c r="LX139" s="80"/>
      <c r="LY139" s="80"/>
      <c r="LZ139" s="80"/>
      <c r="MA139" s="80"/>
      <c r="MB139" s="80"/>
      <c r="MC139" s="80"/>
      <c r="MD139" s="80"/>
      <c r="ME139" s="80"/>
      <c r="MF139" s="80"/>
      <c r="MG139" s="80"/>
      <c r="MH139" s="80"/>
      <c r="MI139" s="80"/>
      <c r="MJ139" s="80"/>
      <c r="MK139" s="80"/>
      <c r="ML139" s="80"/>
      <c r="MM139" s="80"/>
      <c r="MN139" s="80"/>
      <c r="MO139" s="80"/>
      <c r="MP139" s="80"/>
      <c r="MQ139" s="80"/>
      <c r="MR139" s="80"/>
      <c r="MS139" s="80"/>
      <c r="MT139" s="80"/>
      <c r="MU139" s="80"/>
      <c r="MV139" s="80"/>
      <c r="MW139" s="80"/>
      <c r="MX139" s="80"/>
      <c r="MY139" s="80"/>
      <c r="MZ139" s="80"/>
      <c r="NA139" s="80"/>
      <c r="NB139" s="80"/>
      <c r="NC139" s="80"/>
      <c r="ND139" s="80"/>
      <c r="NE139" s="80"/>
      <c r="NF139" s="80"/>
      <c r="NG139" s="80"/>
      <c r="NH139" s="80"/>
      <c r="NI139" s="80"/>
      <c r="NJ139" s="80"/>
      <c r="NK139" s="80"/>
      <c r="NL139" s="80"/>
      <c r="NM139" s="80"/>
      <c r="NN139" s="80"/>
      <c r="NO139" s="80"/>
      <c r="NP139" s="80"/>
      <c r="NQ139" s="80"/>
      <c r="NR139" s="80"/>
      <c r="NS139" s="80"/>
      <c r="NT139" s="80"/>
      <c r="NU139" s="80"/>
      <c r="NV139" s="80"/>
      <c r="NW139" s="80"/>
      <c r="NX139" s="80"/>
      <c r="NY139" s="80"/>
      <c r="NZ139" s="80"/>
      <c r="OA139" s="80"/>
      <c r="OB139" s="79">
        <v>7017</v>
      </c>
    </row>
    <row r="140" spans="1:392" ht="13.15">
      <c r="A140" s="27">
        <v>335110</v>
      </c>
      <c r="B140" s="23" t="s">
        <v>269</v>
      </c>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v>1</v>
      </c>
      <c r="AE140" s="80"/>
      <c r="AF140" s="80"/>
      <c r="AG140" s="80"/>
      <c r="AH140" s="80"/>
      <c r="AI140" s="80"/>
      <c r="AJ140" s="80"/>
      <c r="AK140" s="80"/>
      <c r="AL140" s="80"/>
      <c r="AM140" s="80"/>
      <c r="AN140" s="80"/>
      <c r="AO140" s="80"/>
      <c r="AP140" s="80"/>
      <c r="AQ140" s="80"/>
      <c r="AR140" s="80"/>
      <c r="AS140" s="80"/>
      <c r="AT140" s="80"/>
      <c r="AU140" s="80"/>
      <c r="AV140" s="80"/>
      <c r="AW140" s="80"/>
      <c r="AX140" s="80"/>
      <c r="AY140" s="80"/>
      <c r="AZ140" s="80"/>
      <c r="BA140" s="80"/>
      <c r="BB140" s="80"/>
      <c r="BC140" s="80"/>
      <c r="BD140" s="80"/>
      <c r="BE140" s="80"/>
      <c r="BF140" s="80"/>
      <c r="BG140" s="80"/>
      <c r="BH140" s="80"/>
      <c r="BI140" s="80"/>
      <c r="BJ140" s="80"/>
      <c r="BK140" s="80"/>
      <c r="BL140" s="80"/>
      <c r="BM140" s="80"/>
      <c r="BN140" s="80"/>
      <c r="BO140" s="81">
        <v>29</v>
      </c>
      <c r="BP140" s="80"/>
      <c r="BQ140" s="80"/>
      <c r="BR140" s="80"/>
      <c r="BS140" s="80"/>
      <c r="BT140" s="80"/>
      <c r="BU140" s="80"/>
      <c r="BV140" s="80"/>
      <c r="BW140" s="80"/>
      <c r="BX140" s="80"/>
      <c r="BY140" s="80"/>
      <c r="BZ140" s="80"/>
      <c r="CA140" s="80"/>
      <c r="CB140" s="80"/>
      <c r="CC140" s="80"/>
      <c r="CD140" s="80"/>
      <c r="CE140" s="80"/>
      <c r="CF140" s="80"/>
      <c r="CG140" s="80"/>
      <c r="CH140" s="80"/>
      <c r="CI140" s="80"/>
      <c r="CJ140" s="80"/>
      <c r="CK140" s="80"/>
      <c r="CL140" s="80"/>
      <c r="CM140" s="80"/>
      <c r="CN140" s="80"/>
      <c r="CO140" s="80"/>
      <c r="CP140" s="80"/>
      <c r="CQ140" s="80"/>
      <c r="CR140" s="80"/>
      <c r="CS140" s="80"/>
      <c r="CT140" s="80"/>
      <c r="CU140" s="80"/>
      <c r="CV140" s="80"/>
      <c r="CW140" s="80"/>
      <c r="CX140" s="80"/>
      <c r="CY140" s="80"/>
      <c r="CZ140" s="80"/>
      <c r="DA140" s="80"/>
      <c r="DB140" s="80"/>
      <c r="DC140" s="80"/>
      <c r="DD140" s="80"/>
      <c r="DE140" s="80"/>
      <c r="DF140" s="80"/>
      <c r="DG140" s="80"/>
      <c r="DH140" s="80"/>
      <c r="DI140" s="80"/>
      <c r="DJ140" s="80"/>
      <c r="DK140" s="80"/>
      <c r="DL140" s="80"/>
      <c r="DM140" s="80"/>
      <c r="DN140" s="80"/>
      <c r="DO140" s="80"/>
      <c r="DP140" s="80"/>
      <c r="DQ140" s="80"/>
      <c r="DR140" s="80">
        <v>6</v>
      </c>
      <c r="DS140" s="80"/>
      <c r="DT140" s="80"/>
      <c r="DU140" s="80"/>
      <c r="DV140" s="80"/>
      <c r="DW140" s="80"/>
      <c r="DX140" s="80"/>
      <c r="DY140" s="80"/>
      <c r="DZ140" s="80"/>
      <c r="EA140" s="80"/>
      <c r="EB140" s="80"/>
      <c r="EC140" s="80"/>
      <c r="ED140" s="80"/>
      <c r="EE140" s="80">
        <v>1910</v>
      </c>
      <c r="EF140" s="80">
        <v>23</v>
      </c>
      <c r="EG140" s="80"/>
      <c r="EH140" s="80"/>
      <c r="EI140" s="80"/>
      <c r="EJ140" s="80"/>
      <c r="EK140" s="80"/>
      <c r="EL140" s="80">
        <v>32</v>
      </c>
      <c r="EM140" s="80"/>
      <c r="EN140" s="80"/>
      <c r="EO140" s="80"/>
      <c r="EP140" s="80"/>
      <c r="EQ140" s="80"/>
      <c r="ER140" s="80"/>
      <c r="ES140" s="80"/>
      <c r="ET140" s="80"/>
      <c r="EU140" s="80"/>
      <c r="EV140" s="80"/>
      <c r="EW140" s="80"/>
      <c r="EX140" s="80"/>
      <c r="EY140" s="80"/>
      <c r="EZ140" s="80"/>
      <c r="FA140" s="80"/>
      <c r="FB140" s="80"/>
      <c r="FC140" s="80"/>
      <c r="FD140" s="80"/>
      <c r="FE140" s="80"/>
      <c r="FF140" s="80"/>
      <c r="FG140" s="80"/>
      <c r="FH140" s="80"/>
      <c r="FI140" s="80">
        <v>5</v>
      </c>
      <c r="FJ140" s="80"/>
      <c r="FK140" s="80"/>
      <c r="FL140" s="80"/>
      <c r="FM140" s="80"/>
      <c r="FN140" s="80"/>
      <c r="FO140" s="80"/>
      <c r="FP140" s="80"/>
      <c r="FQ140" s="80"/>
      <c r="FR140" s="80"/>
      <c r="FS140" s="80"/>
      <c r="FT140" s="80"/>
      <c r="FU140" s="80"/>
      <c r="FV140" s="80"/>
      <c r="FW140" s="80"/>
      <c r="FX140" s="80"/>
      <c r="FY140" s="80"/>
      <c r="FZ140" s="80"/>
      <c r="GA140" s="80"/>
      <c r="GB140" s="80"/>
      <c r="GC140" s="80"/>
      <c r="GD140" s="80"/>
      <c r="GE140" s="80"/>
      <c r="GF140" s="80"/>
      <c r="GG140" s="80"/>
      <c r="GH140" s="80"/>
      <c r="GI140" s="80"/>
      <c r="GJ140" s="80"/>
      <c r="GK140" s="80"/>
      <c r="GL140" s="80"/>
      <c r="GM140" s="80"/>
      <c r="GN140" s="80"/>
      <c r="GO140" s="80"/>
      <c r="GP140" s="80"/>
      <c r="GQ140" s="80"/>
      <c r="GR140" s="80"/>
      <c r="GS140" s="80"/>
      <c r="GT140" s="80"/>
      <c r="GU140" s="80"/>
      <c r="GV140" s="80"/>
      <c r="GW140" s="80"/>
      <c r="GX140" s="80"/>
      <c r="GY140" s="80"/>
      <c r="GZ140" s="80"/>
      <c r="HA140" s="80"/>
      <c r="HB140" s="80"/>
      <c r="HC140" s="80"/>
      <c r="HD140" s="80"/>
      <c r="HE140" s="80"/>
      <c r="HF140" s="80"/>
      <c r="HG140" s="80"/>
      <c r="HH140" s="80"/>
      <c r="HI140" s="80"/>
      <c r="HJ140" s="80"/>
      <c r="HK140" s="80"/>
      <c r="HL140" s="80"/>
      <c r="HM140" s="80"/>
      <c r="HN140" s="80"/>
      <c r="HO140" s="80"/>
      <c r="HP140" s="80"/>
      <c r="HQ140" s="80"/>
      <c r="HR140" s="80"/>
      <c r="HS140" s="80"/>
      <c r="HT140" s="80"/>
      <c r="HU140" s="80"/>
      <c r="HV140" s="80"/>
      <c r="HW140" s="80"/>
      <c r="HX140" s="80"/>
      <c r="HY140" s="80"/>
      <c r="HZ140" s="80"/>
      <c r="IA140" s="80"/>
      <c r="IB140" s="80"/>
      <c r="IC140" s="80"/>
      <c r="ID140" s="80"/>
      <c r="IE140" s="80"/>
      <c r="IF140" s="80"/>
      <c r="IG140" s="80"/>
      <c r="IH140" s="80"/>
      <c r="II140" s="80"/>
      <c r="IJ140" s="80"/>
      <c r="IK140" s="80"/>
      <c r="IL140" s="80"/>
      <c r="IM140" s="80"/>
      <c r="IN140" s="80"/>
      <c r="IO140" s="80"/>
      <c r="IP140" s="80"/>
      <c r="IQ140" s="80"/>
      <c r="IR140" s="80"/>
      <c r="IS140" s="80"/>
      <c r="IT140" s="80"/>
      <c r="IU140" s="80"/>
      <c r="IV140" s="80"/>
      <c r="IW140" s="80"/>
      <c r="IX140" s="80"/>
      <c r="IY140" s="80"/>
      <c r="IZ140" s="80"/>
      <c r="JA140" s="80"/>
      <c r="JB140" s="80"/>
      <c r="JC140" s="80"/>
      <c r="JD140" s="80"/>
      <c r="JE140" s="80"/>
      <c r="JF140" s="80"/>
      <c r="JG140" s="80"/>
      <c r="JH140" s="80"/>
      <c r="JI140" s="80"/>
      <c r="JJ140" s="80"/>
      <c r="JK140" s="80"/>
      <c r="JL140" s="80"/>
      <c r="JM140" s="80"/>
      <c r="JN140" s="80"/>
      <c r="JO140" s="80"/>
      <c r="JP140" s="80">
        <v>29</v>
      </c>
      <c r="JQ140" s="80"/>
      <c r="JR140" s="80"/>
      <c r="JS140" s="80"/>
      <c r="JT140" s="80"/>
      <c r="JU140" s="80"/>
      <c r="JV140" s="80"/>
      <c r="JW140" s="80"/>
      <c r="JX140" s="80"/>
      <c r="JY140" s="80"/>
      <c r="JZ140" s="80"/>
      <c r="KA140" s="80"/>
      <c r="KB140" s="80"/>
      <c r="KC140" s="80"/>
      <c r="KD140" s="80"/>
      <c r="KE140" s="80"/>
      <c r="KF140" s="80"/>
      <c r="KG140" s="80"/>
      <c r="KH140" s="80"/>
      <c r="KI140" s="80"/>
      <c r="KJ140" s="80"/>
      <c r="KK140" s="80"/>
      <c r="KL140" s="80"/>
      <c r="KM140" s="80"/>
      <c r="KN140" s="80"/>
      <c r="KO140" s="80"/>
      <c r="KP140" s="80"/>
      <c r="KQ140" s="80"/>
      <c r="KR140" s="80"/>
      <c r="KS140" s="80"/>
      <c r="KT140" s="80"/>
      <c r="KU140" s="80"/>
      <c r="KV140" s="80"/>
      <c r="KW140" s="80"/>
      <c r="KX140" s="80"/>
      <c r="KY140" s="80"/>
      <c r="KZ140" s="80"/>
      <c r="LA140" s="80"/>
      <c r="LB140" s="80"/>
      <c r="LC140" s="80"/>
      <c r="LD140" s="80"/>
      <c r="LE140" s="80"/>
      <c r="LF140" s="80"/>
      <c r="LG140" s="80">
        <v>1</v>
      </c>
      <c r="LH140" s="80"/>
      <c r="LI140" s="80"/>
      <c r="LJ140" s="80"/>
      <c r="LK140" s="80"/>
      <c r="LL140" s="80"/>
      <c r="LM140" s="80"/>
      <c r="LN140" s="80"/>
      <c r="LO140" s="80">
        <v>44</v>
      </c>
      <c r="LP140" s="80"/>
      <c r="LQ140" s="80"/>
      <c r="LR140" s="80"/>
      <c r="LS140" s="80"/>
      <c r="LT140" s="80"/>
      <c r="LU140" s="80"/>
      <c r="LV140" s="80"/>
      <c r="LW140" s="80"/>
      <c r="LX140" s="80"/>
      <c r="LY140" s="80"/>
      <c r="LZ140" s="80"/>
      <c r="MA140" s="80"/>
      <c r="MB140" s="80"/>
      <c r="MC140" s="80"/>
      <c r="MD140" s="80"/>
      <c r="ME140" s="80"/>
      <c r="MF140" s="80"/>
      <c r="MG140" s="80"/>
      <c r="MH140" s="80"/>
      <c r="MI140" s="80"/>
      <c r="MJ140" s="80"/>
      <c r="MK140" s="80"/>
      <c r="ML140" s="80"/>
      <c r="MM140" s="80"/>
      <c r="MN140" s="80"/>
      <c r="MO140" s="80"/>
      <c r="MP140" s="80"/>
      <c r="MQ140" s="80"/>
      <c r="MR140" s="80"/>
      <c r="MS140" s="80"/>
      <c r="MT140" s="80"/>
      <c r="MU140" s="80"/>
      <c r="MV140" s="80"/>
      <c r="MW140" s="80"/>
      <c r="MX140" s="80"/>
      <c r="MY140" s="80"/>
      <c r="MZ140" s="80"/>
      <c r="NA140" s="80"/>
      <c r="NB140" s="80"/>
      <c r="NC140" s="80"/>
      <c r="ND140" s="80"/>
      <c r="NE140" s="80"/>
      <c r="NF140" s="80"/>
      <c r="NG140" s="80"/>
      <c r="NH140" s="80"/>
      <c r="NI140" s="80"/>
      <c r="NJ140" s="80"/>
      <c r="NK140" s="80"/>
      <c r="NL140" s="80"/>
      <c r="NM140" s="80"/>
      <c r="NN140" s="80"/>
      <c r="NO140" s="80"/>
      <c r="NP140" s="80"/>
      <c r="NQ140" s="80"/>
      <c r="NR140" s="80"/>
      <c r="NS140" s="80"/>
      <c r="NT140" s="80"/>
      <c r="NU140" s="80"/>
      <c r="NV140" s="80"/>
      <c r="NW140" s="80"/>
      <c r="NX140" s="80"/>
      <c r="NY140" s="80"/>
      <c r="NZ140" s="80"/>
      <c r="OA140" s="80"/>
      <c r="OB140" s="79">
        <v>2080</v>
      </c>
    </row>
    <row r="141" spans="1:392" ht="13.15">
      <c r="A141" s="27">
        <v>335120</v>
      </c>
      <c r="B141" s="23" t="s">
        <v>270</v>
      </c>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v>5</v>
      </c>
      <c r="AE141" s="80"/>
      <c r="AF141" s="80"/>
      <c r="AG141" s="80"/>
      <c r="AH141" s="80"/>
      <c r="AI141" s="80"/>
      <c r="AJ141" s="80"/>
      <c r="AK141" s="80"/>
      <c r="AL141" s="80"/>
      <c r="AM141" s="80"/>
      <c r="AN141" s="80"/>
      <c r="AO141" s="80"/>
      <c r="AP141" s="80"/>
      <c r="AQ141" s="80"/>
      <c r="AR141" s="80"/>
      <c r="AS141" s="80"/>
      <c r="AT141" s="80"/>
      <c r="AU141" s="80"/>
      <c r="AV141" s="80"/>
      <c r="AW141" s="80"/>
      <c r="AX141" s="80"/>
      <c r="AY141" s="80"/>
      <c r="AZ141" s="80"/>
      <c r="BA141" s="80"/>
      <c r="BB141" s="80"/>
      <c r="BC141" s="80"/>
      <c r="BD141" s="80"/>
      <c r="BE141" s="80"/>
      <c r="BF141" s="80"/>
      <c r="BG141" s="80"/>
      <c r="BH141" s="80"/>
      <c r="BI141" s="80"/>
      <c r="BJ141" s="80">
        <v>2</v>
      </c>
      <c r="BK141" s="80"/>
      <c r="BL141" s="80"/>
      <c r="BM141" s="80"/>
      <c r="BN141" s="80">
        <v>2</v>
      </c>
      <c r="BO141" s="81"/>
      <c r="BP141" s="80">
        <v>13</v>
      </c>
      <c r="BQ141" s="80"/>
      <c r="BR141" s="80">
        <v>64</v>
      </c>
      <c r="BS141" s="80"/>
      <c r="BT141" s="80"/>
      <c r="BU141" s="80"/>
      <c r="BV141" s="80">
        <v>9</v>
      </c>
      <c r="BW141" s="80"/>
      <c r="BX141" s="80"/>
      <c r="BY141" s="80"/>
      <c r="BZ141" s="80"/>
      <c r="CA141" s="80"/>
      <c r="CB141" s="80"/>
      <c r="CC141" s="80"/>
      <c r="CD141" s="80"/>
      <c r="CE141" s="80"/>
      <c r="CF141" s="80"/>
      <c r="CG141" s="80"/>
      <c r="CH141" s="80"/>
      <c r="CI141" s="80"/>
      <c r="CJ141" s="80"/>
      <c r="CK141" s="80"/>
      <c r="CL141" s="80"/>
      <c r="CM141" s="80"/>
      <c r="CN141" s="80"/>
      <c r="CO141" s="80"/>
      <c r="CP141" s="80"/>
      <c r="CQ141" s="80"/>
      <c r="CR141" s="80"/>
      <c r="CS141" s="80"/>
      <c r="CT141" s="80"/>
      <c r="CU141" s="80"/>
      <c r="CV141" s="80"/>
      <c r="CW141" s="80"/>
      <c r="CX141" s="80"/>
      <c r="CY141" s="80"/>
      <c r="CZ141" s="80"/>
      <c r="DA141" s="80"/>
      <c r="DB141" s="80"/>
      <c r="DC141" s="80"/>
      <c r="DD141" s="80"/>
      <c r="DE141" s="80"/>
      <c r="DF141" s="80"/>
      <c r="DG141" s="80">
        <v>21</v>
      </c>
      <c r="DH141" s="80"/>
      <c r="DI141" s="80"/>
      <c r="DJ141" s="80"/>
      <c r="DK141" s="80"/>
      <c r="DL141" s="80"/>
      <c r="DM141" s="80"/>
      <c r="DN141" s="80"/>
      <c r="DO141" s="80"/>
      <c r="DP141" s="80">
        <v>62</v>
      </c>
      <c r="DQ141" s="80"/>
      <c r="DR141" s="80"/>
      <c r="DS141" s="80"/>
      <c r="DT141" s="80">
        <v>4</v>
      </c>
      <c r="DU141" s="80">
        <v>21</v>
      </c>
      <c r="DV141" s="80"/>
      <c r="DW141" s="80"/>
      <c r="DX141" s="80"/>
      <c r="DY141" s="80"/>
      <c r="DZ141" s="80"/>
      <c r="EA141" s="80"/>
      <c r="EB141" s="80"/>
      <c r="EC141" s="80"/>
      <c r="ED141" s="80"/>
      <c r="EE141" s="80">
        <v>52</v>
      </c>
      <c r="EF141" s="80">
        <v>10410</v>
      </c>
      <c r="EG141" s="80"/>
      <c r="EH141" s="80"/>
      <c r="EI141" s="80"/>
      <c r="EJ141" s="80"/>
      <c r="EK141" s="80"/>
      <c r="EL141" s="80">
        <v>12</v>
      </c>
      <c r="EM141" s="80"/>
      <c r="EN141" s="80"/>
      <c r="EO141" s="80">
        <v>12</v>
      </c>
      <c r="EP141" s="80"/>
      <c r="EQ141" s="80"/>
      <c r="ER141" s="80">
        <v>13</v>
      </c>
      <c r="ES141" s="80">
        <v>25</v>
      </c>
      <c r="ET141" s="80"/>
      <c r="EU141" s="80">
        <v>9</v>
      </c>
      <c r="EV141" s="80"/>
      <c r="EW141" s="80"/>
      <c r="EX141" s="80"/>
      <c r="EY141" s="80"/>
      <c r="EZ141" s="80"/>
      <c r="FA141" s="80"/>
      <c r="FB141" s="80"/>
      <c r="FC141" s="80"/>
      <c r="FD141" s="80"/>
      <c r="FE141" s="80"/>
      <c r="FF141" s="80"/>
      <c r="FG141" s="80"/>
      <c r="FH141" s="80"/>
      <c r="FI141" s="80"/>
      <c r="FJ141" s="80"/>
      <c r="FK141" s="80"/>
      <c r="FL141" s="80"/>
      <c r="FM141" s="80"/>
      <c r="FN141" s="80"/>
      <c r="FO141" s="80"/>
      <c r="FP141" s="80"/>
      <c r="FQ141" s="80"/>
      <c r="FR141" s="80"/>
      <c r="FS141" s="80"/>
      <c r="FT141" s="80"/>
      <c r="FU141" s="80"/>
      <c r="FV141" s="80"/>
      <c r="FW141" s="80"/>
      <c r="FX141" s="80"/>
      <c r="FY141" s="80"/>
      <c r="FZ141" s="80"/>
      <c r="GA141" s="80"/>
      <c r="GB141" s="80"/>
      <c r="GC141" s="80"/>
      <c r="GD141" s="80"/>
      <c r="GE141" s="80"/>
      <c r="GF141" s="80"/>
      <c r="GG141" s="80"/>
      <c r="GH141" s="80"/>
      <c r="GI141" s="80"/>
      <c r="GJ141" s="80"/>
      <c r="GK141" s="80"/>
      <c r="GL141" s="80"/>
      <c r="GM141" s="80"/>
      <c r="GN141" s="80"/>
      <c r="GO141" s="80"/>
      <c r="GP141" s="80"/>
      <c r="GQ141" s="80"/>
      <c r="GR141" s="80"/>
      <c r="GS141" s="80"/>
      <c r="GT141" s="80"/>
      <c r="GU141" s="80"/>
      <c r="GV141" s="80"/>
      <c r="GW141" s="80"/>
      <c r="GX141" s="80"/>
      <c r="GY141" s="80"/>
      <c r="GZ141" s="80"/>
      <c r="HA141" s="80"/>
      <c r="HB141" s="80"/>
      <c r="HC141" s="80"/>
      <c r="HD141" s="80"/>
      <c r="HE141" s="80"/>
      <c r="HF141" s="80"/>
      <c r="HG141" s="80"/>
      <c r="HH141" s="80"/>
      <c r="HI141" s="80"/>
      <c r="HJ141" s="80"/>
      <c r="HK141" s="80"/>
      <c r="HL141" s="80"/>
      <c r="HM141" s="80"/>
      <c r="HN141" s="80"/>
      <c r="HO141" s="80"/>
      <c r="HP141" s="80"/>
      <c r="HQ141" s="80"/>
      <c r="HR141" s="80"/>
      <c r="HS141" s="80"/>
      <c r="HT141" s="80"/>
      <c r="HU141" s="80"/>
      <c r="HV141" s="80"/>
      <c r="HW141" s="80"/>
      <c r="HX141" s="80"/>
      <c r="HY141" s="80"/>
      <c r="HZ141" s="80"/>
      <c r="IA141" s="80"/>
      <c r="IB141" s="80"/>
      <c r="IC141" s="80"/>
      <c r="ID141" s="80"/>
      <c r="IE141" s="80"/>
      <c r="IF141" s="80"/>
      <c r="IG141" s="80"/>
      <c r="IH141" s="80"/>
      <c r="II141" s="80"/>
      <c r="IJ141" s="80"/>
      <c r="IK141" s="80"/>
      <c r="IL141" s="80"/>
      <c r="IM141" s="80"/>
      <c r="IN141" s="80"/>
      <c r="IO141" s="80"/>
      <c r="IP141" s="80"/>
      <c r="IQ141" s="80"/>
      <c r="IR141" s="80"/>
      <c r="IS141" s="80"/>
      <c r="IT141" s="80"/>
      <c r="IU141" s="80"/>
      <c r="IV141" s="80"/>
      <c r="IW141" s="80"/>
      <c r="IX141" s="80"/>
      <c r="IY141" s="80"/>
      <c r="IZ141" s="80"/>
      <c r="JA141" s="80"/>
      <c r="JB141" s="80"/>
      <c r="JC141" s="80"/>
      <c r="JD141" s="80"/>
      <c r="JE141" s="80"/>
      <c r="JF141" s="80"/>
      <c r="JG141" s="80"/>
      <c r="JH141" s="80"/>
      <c r="JI141" s="80"/>
      <c r="JJ141" s="80"/>
      <c r="JK141" s="80"/>
      <c r="JL141" s="80">
        <v>45</v>
      </c>
      <c r="JM141" s="80"/>
      <c r="JN141" s="80"/>
      <c r="JO141" s="80"/>
      <c r="JP141" s="80">
        <v>274</v>
      </c>
      <c r="JQ141" s="80"/>
      <c r="JR141" s="80"/>
      <c r="JS141" s="80"/>
      <c r="JT141" s="80"/>
      <c r="JU141" s="80"/>
      <c r="JV141" s="80"/>
      <c r="JW141" s="80"/>
      <c r="JX141" s="80"/>
      <c r="JY141" s="80"/>
      <c r="JZ141" s="80"/>
      <c r="KA141" s="80"/>
      <c r="KB141" s="80"/>
      <c r="KC141" s="80"/>
      <c r="KD141" s="80"/>
      <c r="KE141" s="80"/>
      <c r="KF141" s="80"/>
      <c r="KG141" s="80"/>
      <c r="KH141" s="80"/>
      <c r="KI141" s="80"/>
      <c r="KJ141" s="80"/>
      <c r="KK141" s="80"/>
      <c r="KL141" s="80"/>
      <c r="KM141" s="80"/>
      <c r="KN141" s="80"/>
      <c r="KO141" s="80"/>
      <c r="KP141" s="80"/>
      <c r="KQ141" s="80"/>
      <c r="KR141" s="80"/>
      <c r="KS141" s="80"/>
      <c r="KT141" s="80"/>
      <c r="KU141" s="80"/>
      <c r="KV141" s="80"/>
      <c r="KW141" s="80"/>
      <c r="KX141" s="80"/>
      <c r="KY141" s="80"/>
      <c r="KZ141" s="80"/>
      <c r="LA141" s="80"/>
      <c r="LB141" s="80"/>
      <c r="LC141" s="80"/>
      <c r="LD141" s="80"/>
      <c r="LE141" s="80"/>
      <c r="LF141" s="80"/>
      <c r="LG141" s="80">
        <v>2</v>
      </c>
      <c r="LH141" s="80"/>
      <c r="LI141" s="80"/>
      <c r="LJ141" s="80"/>
      <c r="LK141" s="80"/>
      <c r="LL141" s="80"/>
      <c r="LM141" s="80"/>
      <c r="LN141" s="80"/>
      <c r="LO141" s="80">
        <v>165</v>
      </c>
      <c r="LP141" s="80"/>
      <c r="LQ141" s="80"/>
      <c r="LR141" s="80"/>
      <c r="LS141" s="80"/>
      <c r="LT141" s="80"/>
      <c r="LU141" s="80"/>
      <c r="LV141" s="80"/>
      <c r="LW141" s="80"/>
      <c r="LX141" s="80"/>
      <c r="LY141" s="80"/>
      <c r="LZ141" s="80"/>
      <c r="MA141" s="80"/>
      <c r="MB141" s="80"/>
      <c r="MC141" s="80"/>
      <c r="MD141" s="80"/>
      <c r="ME141" s="80"/>
      <c r="MF141" s="80"/>
      <c r="MG141" s="80"/>
      <c r="MH141" s="80"/>
      <c r="MI141" s="80"/>
      <c r="MJ141" s="80"/>
      <c r="MK141" s="80"/>
      <c r="ML141" s="80"/>
      <c r="MM141" s="80"/>
      <c r="MN141" s="80"/>
      <c r="MO141" s="80"/>
      <c r="MP141" s="80"/>
      <c r="MQ141" s="80"/>
      <c r="MR141" s="80"/>
      <c r="MS141" s="80"/>
      <c r="MT141" s="80"/>
      <c r="MU141" s="80"/>
      <c r="MV141" s="80"/>
      <c r="MW141" s="80"/>
      <c r="MX141" s="80"/>
      <c r="MY141" s="80"/>
      <c r="MZ141" s="80"/>
      <c r="NA141" s="80"/>
      <c r="NB141" s="80"/>
      <c r="NC141" s="80"/>
      <c r="ND141" s="80"/>
      <c r="NE141" s="80"/>
      <c r="NF141" s="80"/>
      <c r="NG141" s="80"/>
      <c r="NH141" s="80"/>
      <c r="NI141" s="80"/>
      <c r="NJ141" s="80"/>
      <c r="NK141" s="80"/>
      <c r="NL141" s="80"/>
      <c r="NM141" s="80"/>
      <c r="NN141" s="80"/>
      <c r="NO141" s="80"/>
      <c r="NP141" s="80"/>
      <c r="NQ141" s="80"/>
      <c r="NR141" s="80"/>
      <c r="NS141" s="80"/>
      <c r="NT141" s="80"/>
      <c r="NU141" s="80"/>
      <c r="NV141" s="80"/>
      <c r="NW141" s="80"/>
      <c r="NX141" s="80"/>
      <c r="NY141" s="80"/>
      <c r="NZ141" s="80"/>
      <c r="OA141" s="80"/>
      <c r="OB141" s="79">
        <v>11222</v>
      </c>
    </row>
    <row r="142" spans="1:392" ht="13.15">
      <c r="A142" s="27">
        <v>335210</v>
      </c>
      <c r="B142" s="23" t="s">
        <v>271</v>
      </c>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v>1</v>
      </c>
      <c r="AE142" s="80"/>
      <c r="AF142" s="80"/>
      <c r="AG142" s="80"/>
      <c r="AH142" s="80"/>
      <c r="AI142" s="80"/>
      <c r="AJ142" s="80"/>
      <c r="AK142" s="80"/>
      <c r="AL142" s="80"/>
      <c r="AM142" s="80"/>
      <c r="AN142" s="80"/>
      <c r="AO142" s="80"/>
      <c r="AP142" s="80"/>
      <c r="AQ142" s="80"/>
      <c r="AR142" s="80"/>
      <c r="AS142" s="80"/>
      <c r="AT142" s="80"/>
      <c r="AU142" s="80"/>
      <c r="AV142" s="80"/>
      <c r="AW142" s="80"/>
      <c r="AX142" s="80"/>
      <c r="AY142" s="80"/>
      <c r="AZ142" s="80"/>
      <c r="BA142" s="80"/>
      <c r="BB142" s="80"/>
      <c r="BC142" s="80"/>
      <c r="BD142" s="80"/>
      <c r="BE142" s="80"/>
      <c r="BF142" s="80"/>
      <c r="BG142" s="80"/>
      <c r="BH142" s="80"/>
      <c r="BI142" s="80"/>
      <c r="BJ142" s="80"/>
      <c r="BK142" s="80"/>
      <c r="BL142" s="80"/>
      <c r="BM142" s="80"/>
      <c r="BN142" s="80"/>
      <c r="BO142" s="81"/>
      <c r="BP142" s="80">
        <v>7</v>
      </c>
      <c r="BQ142" s="80"/>
      <c r="BR142" s="80">
        <v>18</v>
      </c>
      <c r="BS142" s="80"/>
      <c r="BT142" s="80"/>
      <c r="BU142" s="80"/>
      <c r="BV142" s="80"/>
      <c r="BW142" s="80"/>
      <c r="BX142" s="80"/>
      <c r="BY142" s="80"/>
      <c r="BZ142" s="80"/>
      <c r="CA142" s="80"/>
      <c r="CB142" s="80"/>
      <c r="CC142" s="80"/>
      <c r="CD142" s="80"/>
      <c r="CE142" s="80"/>
      <c r="CF142" s="80"/>
      <c r="CG142" s="80"/>
      <c r="CH142" s="80"/>
      <c r="CI142" s="80"/>
      <c r="CJ142" s="80"/>
      <c r="CK142" s="80"/>
      <c r="CL142" s="80"/>
      <c r="CM142" s="80"/>
      <c r="CN142" s="80">
        <v>33</v>
      </c>
      <c r="CO142" s="80"/>
      <c r="CP142" s="80"/>
      <c r="CQ142" s="80"/>
      <c r="CR142" s="80"/>
      <c r="CS142" s="80">
        <v>22</v>
      </c>
      <c r="CT142" s="80"/>
      <c r="CU142" s="80"/>
      <c r="CV142" s="80"/>
      <c r="CW142" s="80"/>
      <c r="CX142" s="80"/>
      <c r="CY142" s="80"/>
      <c r="CZ142" s="80"/>
      <c r="DA142" s="80"/>
      <c r="DB142" s="80"/>
      <c r="DC142" s="80"/>
      <c r="DD142" s="80"/>
      <c r="DE142" s="80"/>
      <c r="DF142" s="80"/>
      <c r="DG142" s="80"/>
      <c r="DH142" s="80"/>
      <c r="DI142" s="80"/>
      <c r="DJ142" s="80"/>
      <c r="DK142" s="80"/>
      <c r="DL142" s="80"/>
      <c r="DM142" s="80"/>
      <c r="DN142" s="80"/>
      <c r="DO142" s="80"/>
      <c r="DP142" s="80"/>
      <c r="DQ142" s="80"/>
      <c r="DR142" s="80"/>
      <c r="DS142" s="80"/>
      <c r="DT142" s="80"/>
      <c r="DU142" s="80"/>
      <c r="DV142" s="80"/>
      <c r="DW142" s="80"/>
      <c r="DX142" s="80"/>
      <c r="DY142" s="80"/>
      <c r="DZ142" s="80"/>
      <c r="EA142" s="80"/>
      <c r="EB142" s="80"/>
      <c r="EC142" s="80"/>
      <c r="ED142" s="80"/>
      <c r="EE142" s="80"/>
      <c r="EF142" s="80"/>
      <c r="EG142" s="80">
        <v>3181</v>
      </c>
      <c r="EH142" s="80"/>
      <c r="EI142" s="80"/>
      <c r="EJ142" s="80"/>
      <c r="EK142" s="80"/>
      <c r="EL142" s="80"/>
      <c r="EM142" s="80"/>
      <c r="EN142" s="80"/>
      <c r="EO142" s="80"/>
      <c r="EP142" s="80"/>
      <c r="EQ142" s="80"/>
      <c r="ER142" s="80"/>
      <c r="ES142" s="80"/>
      <c r="ET142" s="80"/>
      <c r="EU142" s="80"/>
      <c r="EV142" s="80"/>
      <c r="EW142" s="80"/>
      <c r="EX142" s="80"/>
      <c r="EY142" s="80"/>
      <c r="EZ142" s="80"/>
      <c r="FA142" s="80"/>
      <c r="FB142" s="80"/>
      <c r="FC142" s="80"/>
      <c r="FD142" s="80"/>
      <c r="FE142" s="80"/>
      <c r="FF142" s="80"/>
      <c r="FG142" s="80"/>
      <c r="FH142" s="80"/>
      <c r="FI142" s="80"/>
      <c r="FJ142" s="80"/>
      <c r="FK142" s="80"/>
      <c r="FL142" s="80"/>
      <c r="FM142" s="80"/>
      <c r="FN142" s="80"/>
      <c r="FO142" s="80"/>
      <c r="FP142" s="80"/>
      <c r="FQ142" s="80"/>
      <c r="FR142" s="80"/>
      <c r="FS142" s="80"/>
      <c r="FT142" s="80"/>
      <c r="FU142" s="80"/>
      <c r="FV142" s="80"/>
      <c r="FW142" s="80"/>
      <c r="FX142" s="80"/>
      <c r="FY142" s="80"/>
      <c r="FZ142" s="80"/>
      <c r="GA142" s="80"/>
      <c r="GB142" s="80"/>
      <c r="GC142" s="80">
        <v>148</v>
      </c>
      <c r="GD142" s="80"/>
      <c r="GE142" s="80"/>
      <c r="GF142" s="80"/>
      <c r="GG142" s="80"/>
      <c r="GH142" s="80"/>
      <c r="GI142" s="80"/>
      <c r="GJ142" s="80"/>
      <c r="GK142" s="80"/>
      <c r="GL142" s="80"/>
      <c r="GM142" s="80">
        <v>15</v>
      </c>
      <c r="GN142" s="80"/>
      <c r="GO142" s="80"/>
      <c r="GP142" s="80"/>
      <c r="GQ142" s="80"/>
      <c r="GR142" s="80"/>
      <c r="GS142" s="80"/>
      <c r="GT142" s="80"/>
      <c r="GU142" s="80"/>
      <c r="GV142" s="80"/>
      <c r="GW142" s="80"/>
      <c r="GX142" s="80"/>
      <c r="GY142" s="80"/>
      <c r="GZ142" s="80"/>
      <c r="HA142" s="80"/>
      <c r="HB142" s="80"/>
      <c r="HC142" s="80"/>
      <c r="HD142" s="80"/>
      <c r="HE142" s="80"/>
      <c r="HF142" s="80"/>
      <c r="HG142" s="80"/>
      <c r="HH142" s="80"/>
      <c r="HI142" s="80"/>
      <c r="HJ142" s="80"/>
      <c r="HK142" s="80"/>
      <c r="HL142" s="80"/>
      <c r="HM142" s="80"/>
      <c r="HN142" s="80"/>
      <c r="HO142" s="80"/>
      <c r="HP142" s="80"/>
      <c r="HQ142" s="80"/>
      <c r="HR142" s="80"/>
      <c r="HS142" s="80"/>
      <c r="HT142" s="80"/>
      <c r="HU142" s="80"/>
      <c r="HV142" s="80"/>
      <c r="HW142" s="80"/>
      <c r="HX142" s="80"/>
      <c r="HY142" s="80"/>
      <c r="HZ142" s="80"/>
      <c r="IA142" s="80"/>
      <c r="IB142" s="80"/>
      <c r="IC142" s="80"/>
      <c r="ID142" s="80"/>
      <c r="IE142" s="80"/>
      <c r="IF142" s="80"/>
      <c r="IG142" s="80"/>
      <c r="IH142" s="80"/>
      <c r="II142" s="80"/>
      <c r="IJ142" s="80"/>
      <c r="IK142" s="80"/>
      <c r="IL142" s="80"/>
      <c r="IM142" s="80"/>
      <c r="IN142" s="80"/>
      <c r="IO142" s="80"/>
      <c r="IP142" s="80"/>
      <c r="IQ142" s="80"/>
      <c r="IR142" s="80"/>
      <c r="IS142" s="80"/>
      <c r="IT142" s="80"/>
      <c r="IU142" s="80"/>
      <c r="IV142" s="80"/>
      <c r="IW142" s="80"/>
      <c r="IX142" s="80"/>
      <c r="IY142" s="80"/>
      <c r="IZ142" s="80"/>
      <c r="JA142" s="80"/>
      <c r="JB142" s="80"/>
      <c r="JC142" s="80"/>
      <c r="JD142" s="80"/>
      <c r="JE142" s="80"/>
      <c r="JF142" s="80"/>
      <c r="JG142" s="80"/>
      <c r="JH142" s="80"/>
      <c r="JI142" s="80"/>
      <c r="JJ142" s="80"/>
      <c r="JK142" s="80"/>
      <c r="JL142" s="80"/>
      <c r="JM142" s="80"/>
      <c r="JN142" s="80"/>
      <c r="JO142" s="80"/>
      <c r="JP142" s="80">
        <v>102</v>
      </c>
      <c r="JQ142" s="80"/>
      <c r="JR142" s="80"/>
      <c r="JS142" s="80"/>
      <c r="JT142" s="80"/>
      <c r="JU142" s="80"/>
      <c r="JV142" s="80"/>
      <c r="JW142" s="80"/>
      <c r="JX142" s="80"/>
      <c r="JY142" s="80"/>
      <c r="JZ142" s="80"/>
      <c r="KA142" s="80"/>
      <c r="KB142" s="80"/>
      <c r="KC142" s="80"/>
      <c r="KD142" s="80"/>
      <c r="KE142" s="80"/>
      <c r="KF142" s="80"/>
      <c r="KG142" s="80"/>
      <c r="KH142" s="80"/>
      <c r="KI142" s="80"/>
      <c r="KJ142" s="80"/>
      <c r="KK142" s="80"/>
      <c r="KL142" s="80"/>
      <c r="KM142" s="80"/>
      <c r="KN142" s="80"/>
      <c r="KO142" s="80"/>
      <c r="KP142" s="80"/>
      <c r="KQ142" s="80"/>
      <c r="KR142" s="80"/>
      <c r="KS142" s="80"/>
      <c r="KT142" s="80"/>
      <c r="KU142" s="80"/>
      <c r="KV142" s="80"/>
      <c r="KW142" s="80"/>
      <c r="KX142" s="80"/>
      <c r="KY142" s="80"/>
      <c r="KZ142" s="80"/>
      <c r="LA142" s="80"/>
      <c r="LB142" s="80"/>
      <c r="LC142" s="80"/>
      <c r="LD142" s="80"/>
      <c r="LE142" s="80"/>
      <c r="LF142" s="80"/>
      <c r="LG142" s="80">
        <v>5</v>
      </c>
      <c r="LH142" s="80"/>
      <c r="LI142" s="80"/>
      <c r="LJ142" s="80"/>
      <c r="LK142" s="80"/>
      <c r="LL142" s="80"/>
      <c r="LM142" s="80"/>
      <c r="LN142" s="80"/>
      <c r="LO142" s="80">
        <v>52</v>
      </c>
      <c r="LP142" s="80"/>
      <c r="LQ142" s="80"/>
      <c r="LR142" s="80"/>
      <c r="LS142" s="80"/>
      <c r="LT142" s="80"/>
      <c r="LU142" s="80"/>
      <c r="LV142" s="80"/>
      <c r="LW142" s="80"/>
      <c r="LX142" s="80"/>
      <c r="LY142" s="80"/>
      <c r="LZ142" s="80"/>
      <c r="MA142" s="80"/>
      <c r="MB142" s="80"/>
      <c r="MC142" s="80"/>
      <c r="MD142" s="80"/>
      <c r="ME142" s="80"/>
      <c r="MF142" s="80"/>
      <c r="MG142" s="80"/>
      <c r="MH142" s="80"/>
      <c r="MI142" s="80"/>
      <c r="MJ142" s="80"/>
      <c r="MK142" s="80"/>
      <c r="ML142" s="80"/>
      <c r="MM142" s="80"/>
      <c r="MN142" s="80"/>
      <c r="MO142" s="80"/>
      <c r="MP142" s="80"/>
      <c r="MQ142" s="80"/>
      <c r="MR142" s="80"/>
      <c r="MS142" s="80"/>
      <c r="MT142" s="80"/>
      <c r="MU142" s="80"/>
      <c r="MV142" s="80"/>
      <c r="MW142" s="80"/>
      <c r="MX142" s="80"/>
      <c r="MY142" s="80"/>
      <c r="MZ142" s="80"/>
      <c r="NA142" s="80"/>
      <c r="NB142" s="80"/>
      <c r="NC142" s="80"/>
      <c r="ND142" s="80"/>
      <c r="NE142" s="80"/>
      <c r="NF142" s="80"/>
      <c r="NG142" s="80"/>
      <c r="NH142" s="80"/>
      <c r="NI142" s="80"/>
      <c r="NJ142" s="80"/>
      <c r="NK142" s="80"/>
      <c r="NL142" s="80"/>
      <c r="NM142" s="80"/>
      <c r="NN142" s="80"/>
      <c r="NO142" s="80"/>
      <c r="NP142" s="80"/>
      <c r="NQ142" s="80"/>
      <c r="NR142" s="80"/>
      <c r="NS142" s="80"/>
      <c r="NT142" s="80"/>
      <c r="NU142" s="80"/>
      <c r="NV142" s="80"/>
      <c r="NW142" s="80"/>
      <c r="NX142" s="80">
        <v>0</v>
      </c>
      <c r="NY142" s="80"/>
      <c r="NZ142" s="80"/>
      <c r="OA142" s="80"/>
      <c r="OB142" s="79">
        <v>3584</v>
      </c>
    </row>
    <row r="143" spans="1:392" ht="13.15">
      <c r="A143" s="27">
        <v>335221</v>
      </c>
      <c r="B143" s="23" t="s">
        <v>272</v>
      </c>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v>1</v>
      </c>
      <c r="AE143" s="80"/>
      <c r="AF143" s="80"/>
      <c r="AG143" s="80"/>
      <c r="AH143" s="80"/>
      <c r="AI143" s="80"/>
      <c r="AJ143" s="80"/>
      <c r="AK143" s="80"/>
      <c r="AL143" s="80"/>
      <c r="AM143" s="80"/>
      <c r="AN143" s="80"/>
      <c r="AO143" s="80"/>
      <c r="AP143" s="80"/>
      <c r="AQ143" s="80"/>
      <c r="AR143" s="80"/>
      <c r="AS143" s="80"/>
      <c r="AT143" s="80"/>
      <c r="AU143" s="80"/>
      <c r="AV143" s="80"/>
      <c r="AW143" s="80"/>
      <c r="AX143" s="80"/>
      <c r="AY143" s="80"/>
      <c r="AZ143" s="80"/>
      <c r="BA143" s="80"/>
      <c r="BB143" s="80"/>
      <c r="BC143" s="80"/>
      <c r="BD143" s="80"/>
      <c r="BE143" s="80"/>
      <c r="BF143" s="80"/>
      <c r="BG143" s="80"/>
      <c r="BH143" s="80"/>
      <c r="BI143" s="80"/>
      <c r="BJ143" s="80"/>
      <c r="BK143" s="80"/>
      <c r="BL143" s="80"/>
      <c r="BM143" s="80"/>
      <c r="BN143" s="80"/>
      <c r="BO143" s="81"/>
      <c r="BP143" s="80"/>
      <c r="BQ143" s="80"/>
      <c r="BR143" s="80"/>
      <c r="BS143" s="80"/>
      <c r="BT143" s="80"/>
      <c r="BU143" s="80"/>
      <c r="BV143" s="80"/>
      <c r="BW143" s="80"/>
      <c r="BX143" s="80"/>
      <c r="BY143" s="80"/>
      <c r="BZ143" s="80"/>
      <c r="CA143" s="80"/>
      <c r="CB143" s="80"/>
      <c r="CC143" s="80"/>
      <c r="CD143" s="80"/>
      <c r="CE143" s="80"/>
      <c r="CF143" s="80"/>
      <c r="CG143" s="80"/>
      <c r="CH143" s="80"/>
      <c r="CI143" s="80"/>
      <c r="CJ143" s="80"/>
      <c r="CK143" s="80"/>
      <c r="CL143" s="80"/>
      <c r="CM143" s="80"/>
      <c r="CN143" s="80"/>
      <c r="CO143" s="80"/>
      <c r="CP143" s="80"/>
      <c r="CQ143" s="80">
        <v>5</v>
      </c>
      <c r="CR143" s="80"/>
      <c r="CS143" s="80"/>
      <c r="CT143" s="80"/>
      <c r="CU143" s="80"/>
      <c r="CV143" s="80"/>
      <c r="CW143" s="80"/>
      <c r="CX143" s="80"/>
      <c r="CY143" s="80"/>
      <c r="CZ143" s="80"/>
      <c r="DA143" s="80"/>
      <c r="DB143" s="80"/>
      <c r="DC143" s="80"/>
      <c r="DD143" s="80"/>
      <c r="DE143" s="80"/>
      <c r="DF143" s="80"/>
      <c r="DG143" s="80"/>
      <c r="DH143" s="80"/>
      <c r="DI143" s="80"/>
      <c r="DJ143" s="80"/>
      <c r="DK143" s="80"/>
      <c r="DL143" s="80"/>
      <c r="DM143" s="80"/>
      <c r="DN143" s="80"/>
      <c r="DO143" s="80"/>
      <c r="DP143" s="80"/>
      <c r="DQ143" s="80">
        <v>2</v>
      </c>
      <c r="DR143" s="80"/>
      <c r="DS143" s="80"/>
      <c r="DT143" s="80"/>
      <c r="DU143" s="80"/>
      <c r="DV143" s="80"/>
      <c r="DW143" s="80"/>
      <c r="DX143" s="80"/>
      <c r="DY143" s="80"/>
      <c r="DZ143" s="80"/>
      <c r="EA143" s="80"/>
      <c r="EB143" s="80"/>
      <c r="EC143" s="80"/>
      <c r="ED143" s="80"/>
      <c r="EE143" s="80"/>
      <c r="EF143" s="80"/>
      <c r="EG143" s="80">
        <v>1</v>
      </c>
      <c r="EH143" s="80">
        <v>4464</v>
      </c>
      <c r="EI143" s="80">
        <v>1</v>
      </c>
      <c r="EJ143" s="80"/>
      <c r="EK143" s="80">
        <v>2</v>
      </c>
      <c r="EL143" s="80"/>
      <c r="EM143" s="80"/>
      <c r="EN143" s="80"/>
      <c r="EO143" s="80"/>
      <c r="EP143" s="80"/>
      <c r="EQ143" s="80"/>
      <c r="ER143" s="80"/>
      <c r="ES143" s="80"/>
      <c r="ET143" s="80"/>
      <c r="EU143" s="80"/>
      <c r="EV143" s="80"/>
      <c r="EW143" s="80"/>
      <c r="EX143" s="80"/>
      <c r="EY143" s="80"/>
      <c r="EZ143" s="80"/>
      <c r="FA143" s="80"/>
      <c r="FB143" s="80"/>
      <c r="FC143" s="80"/>
      <c r="FD143" s="80"/>
      <c r="FE143" s="80"/>
      <c r="FF143" s="80"/>
      <c r="FG143" s="80"/>
      <c r="FH143" s="80"/>
      <c r="FI143" s="80"/>
      <c r="FJ143" s="80"/>
      <c r="FK143" s="80"/>
      <c r="FL143" s="80"/>
      <c r="FM143" s="80"/>
      <c r="FN143" s="80"/>
      <c r="FO143" s="80"/>
      <c r="FP143" s="80"/>
      <c r="FQ143" s="80"/>
      <c r="FR143" s="80"/>
      <c r="FS143" s="80"/>
      <c r="FT143" s="80"/>
      <c r="FU143" s="80"/>
      <c r="FV143" s="80"/>
      <c r="FW143" s="80"/>
      <c r="FX143" s="80">
        <v>3</v>
      </c>
      <c r="FY143" s="80"/>
      <c r="FZ143" s="80"/>
      <c r="GA143" s="80"/>
      <c r="GB143" s="80"/>
      <c r="GC143" s="80"/>
      <c r="GD143" s="80"/>
      <c r="GE143" s="80"/>
      <c r="GF143" s="80"/>
      <c r="GG143" s="80"/>
      <c r="GH143" s="80"/>
      <c r="GI143" s="80"/>
      <c r="GJ143" s="80"/>
      <c r="GK143" s="80"/>
      <c r="GL143" s="80"/>
      <c r="GM143" s="80"/>
      <c r="GN143" s="80"/>
      <c r="GO143" s="80"/>
      <c r="GP143" s="80"/>
      <c r="GQ143" s="80"/>
      <c r="GR143" s="80"/>
      <c r="GS143" s="80"/>
      <c r="GT143" s="80"/>
      <c r="GU143" s="80"/>
      <c r="GV143" s="80"/>
      <c r="GW143" s="80"/>
      <c r="GX143" s="80"/>
      <c r="GY143" s="80"/>
      <c r="GZ143" s="80"/>
      <c r="HA143" s="80"/>
      <c r="HB143" s="80"/>
      <c r="HC143" s="80"/>
      <c r="HD143" s="80"/>
      <c r="HE143" s="80"/>
      <c r="HF143" s="80"/>
      <c r="HG143" s="80"/>
      <c r="HH143" s="80"/>
      <c r="HI143" s="80"/>
      <c r="HJ143" s="80"/>
      <c r="HK143" s="80"/>
      <c r="HL143" s="80"/>
      <c r="HM143" s="80"/>
      <c r="HN143" s="80"/>
      <c r="HO143" s="80"/>
      <c r="HP143" s="80"/>
      <c r="HQ143" s="80"/>
      <c r="HR143" s="80"/>
      <c r="HS143" s="80"/>
      <c r="HT143" s="80"/>
      <c r="HU143" s="80"/>
      <c r="HV143" s="80"/>
      <c r="HW143" s="80"/>
      <c r="HX143" s="80"/>
      <c r="HY143" s="80"/>
      <c r="HZ143" s="80"/>
      <c r="IA143" s="80"/>
      <c r="IB143" s="80"/>
      <c r="IC143" s="80"/>
      <c r="ID143" s="80"/>
      <c r="IE143" s="80"/>
      <c r="IF143" s="80"/>
      <c r="IG143" s="80"/>
      <c r="IH143" s="80"/>
      <c r="II143" s="80"/>
      <c r="IJ143" s="80"/>
      <c r="IK143" s="80"/>
      <c r="IL143" s="80"/>
      <c r="IM143" s="80"/>
      <c r="IN143" s="80"/>
      <c r="IO143" s="80"/>
      <c r="IP143" s="80"/>
      <c r="IQ143" s="80"/>
      <c r="IR143" s="80"/>
      <c r="IS143" s="80"/>
      <c r="IT143" s="80"/>
      <c r="IU143" s="80"/>
      <c r="IV143" s="80"/>
      <c r="IW143" s="80"/>
      <c r="IX143" s="80"/>
      <c r="IY143" s="80"/>
      <c r="IZ143" s="80"/>
      <c r="JA143" s="80"/>
      <c r="JB143" s="80"/>
      <c r="JC143" s="80"/>
      <c r="JD143" s="80"/>
      <c r="JE143" s="80">
        <v>3</v>
      </c>
      <c r="JF143" s="80"/>
      <c r="JG143" s="80"/>
      <c r="JH143" s="80"/>
      <c r="JI143" s="80"/>
      <c r="JJ143" s="80"/>
      <c r="JK143" s="80"/>
      <c r="JL143" s="80"/>
      <c r="JM143" s="80"/>
      <c r="JN143" s="80"/>
      <c r="JO143" s="80"/>
      <c r="JP143" s="80">
        <v>135</v>
      </c>
      <c r="JQ143" s="80"/>
      <c r="JR143" s="80"/>
      <c r="JS143" s="80"/>
      <c r="JT143" s="80"/>
      <c r="JU143" s="80"/>
      <c r="JV143" s="80"/>
      <c r="JW143" s="80"/>
      <c r="JX143" s="80"/>
      <c r="JY143" s="80"/>
      <c r="JZ143" s="80"/>
      <c r="KA143" s="80"/>
      <c r="KB143" s="80"/>
      <c r="KC143" s="80"/>
      <c r="KD143" s="80"/>
      <c r="KE143" s="80"/>
      <c r="KF143" s="80"/>
      <c r="KG143" s="80"/>
      <c r="KH143" s="80"/>
      <c r="KI143" s="80"/>
      <c r="KJ143" s="80"/>
      <c r="KK143" s="80"/>
      <c r="KL143" s="80"/>
      <c r="KM143" s="80"/>
      <c r="KN143" s="80"/>
      <c r="KO143" s="80"/>
      <c r="KP143" s="80"/>
      <c r="KQ143" s="80"/>
      <c r="KR143" s="80"/>
      <c r="KS143" s="80"/>
      <c r="KT143" s="80"/>
      <c r="KU143" s="80"/>
      <c r="KV143" s="80"/>
      <c r="KW143" s="80"/>
      <c r="KX143" s="80"/>
      <c r="KY143" s="80"/>
      <c r="KZ143" s="80"/>
      <c r="LA143" s="80"/>
      <c r="LB143" s="80"/>
      <c r="LC143" s="80"/>
      <c r="LD143" s="80"/>
      <c r="LE143" s="80"/>
      <c r="LF143" s="80"/>
      <c r="LG143" s="80">
        <v>5</v>
      </c>
      <c r="LH143" s="80"/>
      <c r="LI143" s="80"/>
      <c r="LJ143" s="80"/>
      <c r="LK143" s="80"/>
      <c r="LL143" s="80"/>
      <c r="LM143" s="80"/>
      <c r="LN143" s="80"/>
      <c r="LO143" s="80">
        <v>52</v>
      </c>
      <c r="LP143" s="80"/>
      <c r="LQ143" s="80"/>
      <c r="LR143" s="80"/>
      <c r="LS143" s="80"/>
      <c r="LT143" s="80"/>
      <c r="LU143" s="80"/>
      <c r="LV143" s="80"/>
      <c r="LW143" s="80"/>
      <c r="LX143" s="80"/>
      <c r="LY143" s="80"/>
      <c r="LZ143" s="80"/>
      <c r="MA143" s="80"/>
      <c r="MB143" s="80"/>
      <c r="MC143" s="80"/>
      <c r="MD143" s="80"/>
      <c r="ME143" s="80"/>
      <c r="MF143" s="80"/>
      <c r="MG143" s="80"/>
      <c r="MH143" s="80"/>
      <c r="MI143" s="80"/>
      <c r="MJ143" s="80"/>
      <c r="MK143" s="80"/>
      <c r="ML143" s="80"/>
      <c r="MM143" s="80"/>
      <c r="MN143" s="80"/>
      <c r="MO143" s="80"/>
      <c r="MP143" s="80"/>
      <c r="MQ143" s="80"/>
      <c r="MR143" s="80"/>
      <c r="MS143" s="80"/>
      <c r="MT143" s="80"/>
      <c r="MU143" s="80"/>
      <c r="MV143" s="80"/>
      <c r="MW143" s="80"/>
      <c r="MX143" s="80"/>
      <c r="MY143" s="80"/>
      <c r="MZ143" s="80"/>
      <c r="NA143" s="80"/>
      <c r="NB143" s="80"/>
      <c r="NC143" s="80"/>
      <c r="ND143" s="80"/>
      <c r="NE143" s="80"/>
      <c r="NF143" s="80"/>
      <c r="NG143" s="80"/>
      <c r="NH143" s="80"/>
      <c r="NI143" s="80"/>
      <c r="NJ143" s="80"/>
      <c r="NK143" s="80"/>
      <c r="NL143" s="80"/>
      <c r="NM143" s="80"/>
      <c r="NN143" s="80"/>
      <c r="NO143" s="80"/>
      <c r="NP143" s="80"/>
      <c r="NQ143" s="80"/>
      <c r="NR143" s="80"/>
      <c r="NS143" s="80"/>
      <c r="NT143" s="80"/>
      <c r="NU143" s="80"/>
      <c r="NV143" s="80"/>
      <c r="NW143" s="80"/>
      <c r="NX143" s="80"/>
      <c r="NY143" s="80"/>
      <c r="NZ143" s="80"/>
      <c r="OA143" s="80"/>
      <c r="OB143" s="79">
        <v>4676</v>
      </c>
    </row>
    <row r="144" spans="1:392" ht="13.15">
      <c r="A144" s="27">
        <v>335222</v>
      </c>
      <c r="B144" s="23" t="s">
        <v>273</v>
      </c>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v>2</v>
      </c>
      <c r="AE144" s="80"/>
      <c r="AF144" s="80"/>
      <c r="AG144" s="80"/>
      <c r="AH144" s="80"/>
      <c r="AI144" s="80"/>
      <c r="AJ144" s="80"/>
      <c r="AK144" s="80"/>
      <c r="AL144" s="80"/>
      <c r="AM144" s="80"/>
      <c r="AN144" s="80"/>
      <c r="AO144" s="80"/>
      <c r="AP144" s="80"/>
      <c r="AQ144" s="80"/>
      <c r="AR144" s="80"/>
      <c r="AS144" s="80"/>
      <c r="AT144" s="80"/>
      <c r="AU144" s="80"/>
      <c r="AV144" s="80"/>
      <c r="AW144" s="80"/>
      <c r="AX144" s="80"/>
      <c r="AY144" s="80"/>
      <c r="AZ144" s="80"/>
      <c r="BA144" s="80"/>
      <c r="BB144" s="80"/>
      <c r="BC144" s="80"/>
      <c r="BD144" s="80"/>
      <c r="BE144" s="80"/>
      <c r="BF144" s="80"/>
      <c r="BG144" s="80"/>
      <c r="BH144" s="80"/>
      <c r="BI144" s="80"/>
      <c r="BJ144" s="80"/>
      <c r="BK144" s="80"/>
      <c r="BL144" s="80"/>
      <c r="BM144" s="80"/>
      <c r="BN144" s="80"/>
      <c r="BO144" s="81"/>
      <c r="BP144" s="80"/>
      <c r="BQ144" s="80"/>
      <c r="BR144" s="80"/>
      <c r="BS144" s="80"/>
      <c r="BT144" s="80"/>
      <c r="BU144" s="80"/>
      <c r="BV144" s="80"/>
      <c r="BW144" s="80"/>
      <c r="BX144" s="80"/>
      <c r="BY144" s="80"/>
      <c r="BZ144" s="80"/>
      <c r="CA144" s="80"/>
      <c r="CB144" s="80"/>
      <c r="CC144" s="80"/>
      <c r="CD144" s="80"/>
      <c r="CE144" s="80"/>
      <c r="CF144" s="80"/>
      <c r="CG144" s="80"/>
      <c r="CH144" s="80"/>
      <c r="CI144" s="80"/>
      <c r="CJ144" s="80"/>
      <c r="CK144" s="80"/>
      <c r="CL144" s="80"/>
      <c r="CM144" s="80"/>
      <c r="CN144" s="80"/>
      <c r="CO144" s="80"/>
      <c r="CP144" s="80"/>
      <c r="CQ144" s="80"/>
      <c r="CR144" s="80"/>
      <c r="CS144" s="80"/>
      <c r="CT144" s="80">
        <v>90</v>
      </c>
      <c r="CU144" s="80"/>
      <c r="CV144" s="80"/>
      <c r="CW144" s="80"/>
      <c r="CX144" s="80"/>
      <c r="CY144" s="80"/>
      <c r="CZ144" s="80"/>
      <c r="DA144" s="80"/>
      <c r="DB144" s="80"/>
      <c r="DC144" s="80"/>
      <c r="DD144" s="80"/>
      <c r="DE144" s="80"/>
      <c r="DF144" s="80"/>
      <c r="DG144" s="80"/>
      <c r="DH144" s="80"/>
      <c r="DI144" s="80"/>
      <c r="DJ144" s="80"/>
      <c r="DK144" s="80"/>
      <c r="DL144" s="80"/>
      <c r="DM144" s="80"/>
      <c r="DN144" s="80"/>
      <c r="DO144" s="80"/>
      <c r="DP144" s="80"/>
      <c r="DQ144" s="80"/>
      <c r="DR144" s="80"/>
      <c r="DS144" s="80"/>
      <c r="DT144" s="80"/>
      <c r="DU144" s="80"/>
      <c r="DV144" s="80"/>
      <c r="DW144" s="80"/>
      <c r="DX144" s="80"/>
      <c r="DY144" s="80"/>
      <c r="DZ144" s="80"/>
      <c r="EA144" s="80"/>
      <c r="EB144" s="80"/>
      <c r="EC144" s="80"/>
      <c r="ED144" s="80"/>
      <c r="EE144" s="80"/>
      <c r="EF144" s="80"/>
      <c r="EG144" s="80"/>
      <c r="EH144" s="80">
        <v>3</v>
      </c>
      <c r="EI144" s="82">
        <v>5552</v>
      </c>
      <c r="EJ144" s="80">
        <v>2</v>
      </c>
      <c r="EK144" s="80">
        <v>71</v>
      </c>
      <c r="EL144" s="80"/>
      <c r="EM144" s="80"/>
      <c r="EN144" s="80"/>
      <c r="EO144" s="80"/>
      <c r="EP144" s="80"/>
      <c r="EQ144" s="80"/>
      <c r="ER144" s="80"/>
      <c r="ES144" s="80"/>
      <c r="ET144" s="80"/>
      <c r="EU144" s="80"/>
      <c r="EV144" s="80"/>
      <c r="EW144" s="80"/>
      <c r="EX144" s="80"/>
      <c r="EY144" s="80"/>
      <c r="EZ144" s="80"/>
      <c r="FA144" s="80"/>
      <c r="FB144" s="80"/>
      <c r="FC144" s="80"/>
      <c r="FD144" s="80"/>
      <c r="FE144" s="80"/>
      <c r="FF144" s="80"/>
      <c r="FG144" s="80"/>
      <c r="FH144" s="80"/>
      <c r="FI144" s="80"/>
      <c r="FJ144" s="80"/>
      <c r="FK144" s="80"/>
      <c r="FL144" s="80"/>
      <c r="FM144" s="80"/>
      <c r="FN144" s="80"/>
      <c r="FO144" s="80"/>
      <c r="FP144" s="80"/>
      <c r="FQ144" s="80"/>
      <c r="FR144" s="80"/>
      <c r="FS144" s="80"/>
      <c r="FT144" s="80"/>
      <c r="FU144" s="80"/>
      <c r="FV144" s="80"/>
      <c r="FW144" s="80"/>
      <c r="FX144" s="80"/>
      <c r="FY144" s="80"/>
      <c r="FZ144" s="80"/>
      <c r="GA144" s="80"/>
      <c r="GB144" s="80"/>
      <c r="GC144" s="80"/>
      <c r="GD144" s="80"/>
      <c r="GE144" s="80"/>
      <c r="GF144" s="80"/>
      <c r="GG144" s="80"/>
      <c r="GH144" s="80"/>
      <c r="GI144" s="80"/>
      <c r="GJ144" s="80"/>
      <c r="GK144" s="80"/>
      <c r="GL144" s="80"/>
      <c r="GM144" s="80"/>
      <c r="GN144" s="80"/>
      <c r="GO144" s="80"/>
      <c r="GP144" s="80"/>
      <c r="GQ144" s="80"/>
      <c r="GR144" s="80"/>
      <c r="GS144" s="80"/>
      <c r="GT144" s="80"/>
      <c r="GU144" s="80"/>
      <c r="GV144" s="80"/>
      <c r="GW144" s="80"/>
      <c r="GX144" s="80"/>
      <c r="GY144" s="80"/>
      <c r="GZ144" s="80"/>
      <c r="HA144" s="80"/>
      <c r="HB144" s="80"/>
      <c r="HC144" s="80"/>
      <c r="HD144" s="80"/>
      <c r="HE144" s="80"/>
      <c r="HF144" s="80"/>
      <c r="HG144" s="80"/>
      <c r="HH144" s="80"/>
      <c r="HI144" s="80"/>
      <c r="HJ144" s="80"/>
      <c r="HK144" s="80"/>
      <c r="HL144" s="80"/>
      <c r="HM144" s="80"/>
      <c r="HN144" s="80"/>
      <c r="HO144" s="80"/>
      <c r="HP144" s="80"/>
      <c r="HQ144" s="80"/>
      <c r="HR144" s="80"/>
      <c r="HS144" s="80"/>
      <c r="HT144" s="80"/>
      <c r="HU144" s="80"/>
      <c r="HV144" s="80"/>
      <c r="HW144" s="80"/>
      <c r="HX144" s="80"/>
      <c r="HY144" s="80"/>
      <c r="HZ144" s="80"/>
      <c r="IA144" s="80"/>
      <c r="IB144" s="80"/>
      <c r="IC144" s="80"/>
      <c r="ID144" s="80"/>
      <c r="IE144" s="80"/>
      <c r="IF144" s="80"/>
      <c r="IG144" s="80"/>
      <c r="IH144" s="80"/>
      <c r="II144" s="80"/>
      <c r="IJ144" s="80"/>
      <c r="IK144" s="80"/>
      <c r="IL144" s="80"/>
      <c r="IM144" s="80"/>
      <c r="IN144" s="80"/>
      <c r="IO144" s="80"/>
      <c r="IP144" s="80"/>
      <c r="IQ144" s="80"/>
      <c r="IR144" s="80"/>
      <c r="IS144" s="80"/>
      <c r="IT144" s="80"/>
      <c r="IU144" s="80"/>
      <c r="IV144" s="80"/>
      <c r="IW144" s="80"/>
      <c r="IX144" s="80"/>
      <c r="IY144" s="80"/>
      <c r="IZ144" s="80"/>
      <c r="JA144" s="80"/>
      <c r="JB144" s="80"/>
      <c r="JC144" s="80"/>
      <c r="JD144" s="80"/>
      <c r="JE144" s="80"/>
      <c r="JF144" s="80"/>
      <c r="JG144" s="80"/>
      <c r="JH144" s="80"/>
      <c r="JI144" s="80"/>
      <c r="JJ144" s="80"/>
      <c r="JK144" s="80"/>
      <c r="JL144" s="80"/>
      <c r="JM144" s="80"/>
      <c r="JN144" s="80"/>
      <c r="JO144" s="80"/>
      <c r="JP144" s="80">
        <v>1</v>
      </c>
      <c r="JQ144" s="80"/>
      <c r="JR144" s="80"/>
      <c r="JS144" s="80"/>
      <c r="JT144" s="80"/>
      <c r="JU144" s="80"/>
      <c r="JV144" s="80"/>
      <c r="JW144" s="80"/>
      <c r="JX144" s="80"/>
      <c r="JY144" s="80"/>
      <c r="JZ144" s="80"/>
      <c r="KA144" s="80"/>
      <c r="KB144" s="80"/>
      <c r="KC144" s="80"/>
      <c r="KD144" s="80"/>
      <c r="KE144" s="80"/>
      <c r="KF144" s="80"/>
      <c r="KG144" s="80"/>
      <c r="KH144" s="80"/>
      <c r="KI144" s="80"/>
      <c r="KJ144" s="80"/>
      <c r="KK144" s="80"/>
      <c r="KL144" s="80"/>
      <c r="KM144" s="80"/>
      <c r="KN144" s="80"/>
      <c r="KO144" s="80"/>
      <c r="KP144" s="80"/>
      <c r="KQ144" s="80"/>
      <c r="KR144" s="80"/>
      <c r="KS144" s="80"/>
      <c r="KT144" s="80"/>
      <c r="KU144" s="80"/>
      <c r="KV144" s="80"/>
      <c r="KW144" s="80"/>
      <c r="KX144" s="80"/>
      <c r="KY144" s="80"/>
      <c r="KZ144" s="80"/>
      <c r="LA144" s="80"/>
      <c r="LB144" s="80"/>
      <c r="LC144" s="80"/>
      <c r="LD144" s="80"/>
      <c r="LE144" s="80"/>
      <c r="LF144" s="80"/>
      <c r="LG144" s="80">
        <v>5</v>
      </c>
      <c r="LH144" s="80"/>
      <c r="LI144" s="80"/>
      <c r="LJ144" s="80"/>
      <c r="LK144" s="80"/>
      <c r="LL144" s="80"/>
      <c r="LM144" s="80"/>
      <c r="LN144" s="80"/>
      <c r="LO144" s="80">
        <v>51</v>
      </c>
      <c r="LP144" s="80"/>
      <c r="LQ144" s="80"/>
      <c r="LR144" s="80"/>
      <c r="LS144" s="80"/>
      <c r="LT144" s="80"/>
      <c r="LU144" s="80"/>
      <c r="LV144" s="80"/>
      <c r="LW144" s="80"/>
      <c r="LX144" s="80"/>
      <c r="LY144" s="80"/>
      <c r="LZ144" s="80"/>
      <c r="MA144" s="80"/>
      <c r="MB144" s="80"/>
      <c r="MC144" s="80"/>
      <c r="MD144" s="80"/>
      <c r="ME144" s="80"/>
      <c r="MF144" s="80"/>
      <c r="MG144" s="80"/>
      <c r="MH144" s="80"/>
      <c r="MI144" s="80"/>
      <c r="MJ144" s="80"/>
      <c r="MK144" s="80"/>
      <c r="ML144" s="80"/>
      <c r="MM144" s="80"/>
      <c r="MN144" s="80"/>
      <c r="MO144" s="80"/>
      <c r="MP144" s="80"/>
      <c r="MQ144" s="80"/>
      <c r="MR144" s="80"/>
      <c r="MS144" s="80"/>
      <c r="MT144" s="80"/>
      <c r="MU144" s="80"/>
      <c r="MV144" s="80"/>
      <c r="MW144" s="80"/>
      <c r="MX144" s="80"/>
      <c r="MY144" s="80"/>
      <c r="MZ144" s="80"/>
      <c r="NA144" s="80"/>
      <c r="NB144" s="80"/>
      <c r="NC144" s="80"/>
      <c r="ND144" s="80"/>
      <c r="NE144" s="80"/>
      <c r="NF144" s="80"/>
      <c r="NG144" s="80"/>
      <c r="NH144" s="80"/>
      <c r="NI144" s="80"/>
      <c r="NJ144" s="80"/>
      <c r="NK144" s="80"/>
      <c r="NL144" s="80"/>
      <c r="NM144" s="80"/>
      <c r="NN144" s="80"/>
      <c r="NO144" s="80"/>
      <c r="NP144" s="80"/>
      <c r="NQ144" s="80"/>
      <c r="NR144" s="80"/>
      <c r="NS144" s="80"/>
      <c r="NT144" s="80"/>
      <c r="NU144" s="80"/>
      <c r="NV144" s="80"/>
      <c r="NW144" s="80"/>
      <c r="NX144" s="80">
        <v>0</v>
      </c>
      <c r="NY144" s="80"/>
      <c r="NZ144" s="80"/>
      <c r="OA144" s="80"/>
      <c r="OB144" s="79">
        <v>5776</v>
      </c>
    </row>
    <row r="145" spans="1:392" ht="13.15">
      <c r="A145" s="27">
        <v>335224</v>
      </c>
      <c r="B145" s="23" t="s">
        <v>274</v>
      </c>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v>1</v>
      </c>
      <c r="AE145" s="80"/>
      <c r="AF145" s="80"/>
      <c r="AG145" s="80"/>
      <c r="AH145" s="80"/>
      <c r="AI145" s="80"/>
      <c r="AJ145" s="80"/>
      <c r="AK145" s="80"/>
      <c r="AL145" s="80"/>
      <c r="AM145" s="80"/>
      <c r="AN145" s="80"/>
      <c r="AO145" s="80"/>
      <c r="AP145" s="80"/>
      <c r="AQ145" s="80"/>
      <c r="AR145" s="80"/>
      <c r="AS145" s="80"/>
      <c r="AT145" s="80"/>
      <c r="AU145" s="80"/>
      <c r="AV145" s="80"/>
      <c r="AW145" s="80"/>
      <c r="AX145" s="80"/>
      <c r="AY145" s="80"/>
      <c r="AZ145" s="80"/>
      <c r="BA145" s="80"/>
      <c r="BB145" s="80"/>
      <c r="BC145" s="80"/>
      <c r="BD145" s="80"/>
      <c r="BE145" s="80"/>
      <c r="BF145" s="80"/>
      <c r="BG145" s="80"/>
      <c r="BH145" s="80"/>
      <c r="BI145" s="80"/>
      <c r="BJ145" s="80"/>
      <c r="BK145" s="80"/>
      <c r="BL145" s="80"/>
      <c r="BM145" s="80"/>
      <c r="BN145" s="80"/>
      <c r="BO145" s="81"/>
      <c r="BP145" s="80"/>
      <c r="BQ145" s="80"/>
      <c r="BR145" s="80"/>
      <c r="BS145" s="80"/>
      <c r="BT145" s="80"/>
      <c r="BU145" s="80"/>
      <c r="BV145" s="80"/>
      <c r="BW145" s="80"/>
      <c r="BX145" s="80"/>
      <c r="BY145" s="80"/>
      <c r="BZ145" s="80"/>
      <c r="CA145" s="80"/>
      <c r="CB145" s="80"/>
      <c r="CC145" s="80"/>
      <c r="CD145" s="80"/>
      <c r="CE145" s="80"/>
      <c r="CF145" s="80"/>
      <c r="CG145" s="80"/>
      <c r="CH145" s="80"/>
      <c r="CI145" s="80"/>
      <c r="CJ145" s="80"/>
      <c r="CK145" s="80"/>
      <c r="CL145" s="80"/>
      <c r="CM145" s="80"/>
      <c r="CN145" s="80">
        <v>3</v>
      </c>
      <c r="CO145" s="80"/>
      <c r="CP145" s="80"/>
      <c r="CQ145" s="80"/>
      <c r="CR145" s="80"/>
      <c r="CS145" s="80"/>
      <c r="CT145" s="80">
        <v>22</v>
      </c>
      <c r="CU145" s="80"/>
      <c r="CV145" s="80"/>
      <c r="CW145" s="80"/>
      <c r="CX145" s="80"/>
      <c r="CY145" s="80"/>
      <c r="CZ145" s="80"/>
      <c r="DA145" s="80"/>
      <c r="DB145" s="80"/>
      <c r="DC145" s="80"/>
      <c r="DD145" s="80"/>
      <c r="DE145" s="80"/>
      <c r="DF145" s="80"/>
      <c r="DG145" s="80"/>
      <c r="DH145" s="80"/>
      <c r="DI145" s="80"/>
      <c r="DJ145" s="80"/>
      <c r="DK145" s="80"/>
      <c r="DL145" s="80"/>
      <c r="DM145" s="80"/>
      <c r="DN145" s="80"/>
      <c r="DO145" s="80"/>
      <c r="DP145" s="80"/>
      <c r="DQ145" s="80"/>
      <c r="DR145" s="80"/>
      <c r="DS145" s="80"/>
      <c r="DT145" s="80"/>
      <c r="DU145" s="80"/>
      <c r="DV145" s="80"/>
      <c r="DW145" s="80"/>
      <c r="DX145" s="80"/>
      <c r="DY145" s="80"/>
      <c r="DZ145" s="80"/>
      <c r="EA145" s="80"/>
      <c r="EB145" s="80"/>
      <c r="EC145" s="80"/>
      <c r="ED145" s="80"/>
      <c r="EE145" s="80"/>
      <c r="EF145" s="80"/>
      <c r="EG145" s="80"/>
      <c r="EH145" s="80"/>
      <c r="EI145" s="80"/>
      <c r="EJ145" s="80">
        <v>4163</v>
      </c>
      <c r="EK145" s="80"/>
      <c r="EL145" s="80"/>
      <c r="EM145" s="80"/>
      <c r="EN145" s="80"/>
      <c r="EO145" s="80"/>
      <c r="EP145" s="80"/>
      <c r="EQ145" s="80"/>
      <c r="ER145" s="80"/>
      <c r="ES145" s="80"/>
      <c r="ET145" s="80"/>
      <c r="EU145" s="80"/>
      <c r="EV145" s="80"/>
      <c r="EW145" s="80"/>
      <c r="EX145" s="80"/>
      <c r="EY145" s="80"/>
      <c r="EZ145" s="80"/>
      <c r="FA145" s="80"/>
      <c r="FB145" s="80"/>
      <c r="FC145" s="80"/>
      <c r="FD145" s="80"/>
      <c r="FE145" s="80"/>
      <c r="FF145" s="80"/>
      <c r="FG145" s="80"/>
      <c r="FH145" s="80"/>
      <c r="FI145" s="80"/>
      <c r="FJ145" s="80"/>
      <c r="FK145" s="80"/>
      <c r="FL145" s="80"/>
      <c r="FM145" s="80"/>
      <c r="FN145" s="80"/>
      <c r="FO145" s="80"/>
      <c r="FP145" s="80"/>
      <c r="FQ145" s="80"/>
      <c r="FR145" s="80"/>
      <c r="FS145" s="80"/>
      <c r="FT145" s="80"/>
      <c r="FU145" s="80"/>
      <c r="FV145" s="80"/>
      <c r="FW145" s="80"/>
      <c r="FX145" s="80"/>
      <c r="FY145" s="80"/>
      <c r="FZ145" s="80"/>
      <c r="GA145" s="80"/>
      <c r="GB145" s="80"/>
      <c r="GC145" s="80"/>
      <c r="GD145" s="80"/>
      <c r="GE145" s="80"/>
      <c r="GF145" s="80"/>
      <c r="GG145" s="80"/>
      <c r="GH145" s="80"/>
      <c r="GI145" s="80"/>
      <c r="GJ145" s="80"/>
      <c r="GK145" s="80"/>
      <c r="GL145" s="80"/>
      <c r="GM145" s="80"/>
      <c r="GN145" s="80"/>
      <c r="GO145" s="80"/>
      <c r="GP145" s="80"/>
      <c r="GQ145" s="80"/>
      <c r="GR145" s="80"/>
      <c r="GS145" s="80"/>
      <c r="GT145" s="80"/>
      <c r="GU145" s="80"/>
      <c r="GV145" s="80"/>
      <c r="GW145" s="80"/>
      <c r="GX145" s="80"/>
      <c r="GY145" s="80"/>
      <c r="GZ145" s="80"/>
      <c r="HA145" s="80"/>
      <c r="HB145" s="80"/>
      <c r="HC145" s="80"/>
      <c r="HD145" s="80"/>
      <c r="HE145" s="80"/>
      <c r="HF145" s="80"/>
      <c r="HG145" s="80"/>
      <c r="HH145" s="80"/>
      <c r="HI145" s="80"/>
      <c r="HJ145" s="80"/>
      <c r="HK145" s="80"/>
      <c r="HL145" s="80"/>
      <c r="HM145" s="80"/>
      <c r="HN145" s="80"/>
      <c r="HO145" s="80"/>
      <c r="HP145" s="80"/>
      <c r="HQ145" s="80"/>
      <c r="HR145" s="80"/>
      <c r="HS145" s="80"/>
      <c r="HT145" s="80"/>
      <c r="HU145" s="80"/>
      <c r="HV145" s="80"/>
      <c r="HW145" s="80"/>
      <c r="HX145" s="80"/>
      <c r="HY145" s="80"/>
      <c r="HZ145" s="80"/>
      <c r="IA145" s="80"/>
      <c r="IB145" s="80"/>
      <c r="IC145" s="80"/>
      <c r="ID145" s="80"/>
      <c r="IE145" s="80"/>
      <c r="IF145" s="80"/>
      <c r="IG145" s="80"/>
      <c r="IH145" s="80"/>
      <c r="II145" s="80"/>
      <c r="IJ145" s="80"/>
      <c r="IK145" s="80"/>
      <c r="IL145" s="80"/>
      <c r="IM145" s="80"/>
      <c r="IN145" s="80"/>
      <c r="IO145" s="80"/>
      <c r="IP145" s="80"/>
      <c r="IQ145" s="80"/>
      <c r="IR145" s="80"/>
      <c r="IS145" s="80"/>
      <c r="IT145" s="80"/>
      <c r="IU145" s="80"/>
      <c r="IV145" s="80"/>
      <c r="IW145" s="80"/>
      <c r="IX145" s="80"/>
      <c r="IY145" s="80"/>
      <c r="IZ145" s="80"/>
      <c r="JA145" s="80"/>
      <c r="JB145" s="80"/>
      <c r="JC145" s="80"/>
      <c r="JD145" s="80"/>
      <c r="JE145" s="80"/>
      <c r="JF145" s="80"/>
      <c r="JG145" s="80"/>
      <c r="JH145" s="80"/>
      <c r="JI145" s="80"/>
      <c r="JJ145" s="80"/>
      <c r="JK145" s="80"/>
      <c r="JL145" s="80"/>
      <c r="JM145" s="80"/>
      <c r="JN145" s="80"/>
      <c r="JO145" s="80"/>
      <c r="JP145" s="80">
        <v>6</v>
      </c>
      <c r="JQ145" s="80"/>
      <c r="JR145" s="80"/>
      <c r="JS145" s="80"/>
      <c r="JT145" s="80"/>
      <c r="JU145" s="80"/>
      <c r="JV145" s="80"/>
      <c r="JW145" s="80"/>
      <c r="JX145" s="80"/>
      <c r="JY145" s="80"/>
      <c r="JZ145" s="80"/>
      <c r="KA145" s="80"/>
      <c r="KB145" s="80"/>
      <c r="KC145" s="80"/>
      <c r="KD145" s="80"/>
      <c r="KE145" s="80"/>
      <c r="KF145" s="80"/>
      <c r="KG145" s="80"/>
      <c r="KH145" s="80"/>
      <c r="KI145" s="80"/>
      <c r="KJ145" s="80"/>
      <c r="KK145" s="80"/>
      <c r="KL145" s="80"/>
      <c r="KM145" s="80"/>
      <c r="KN145" s="80"/>
      <c r="KO145" s="80"/>
      <c r="KP145" s="80"/>
      <c r="KQ145" s="80"/>
      <c r="KR145" s="80"/>
      <c r="KS145" s="80"/>
      <c r="KT145" s="80"/>
      <c r="KU145" s="80"/>
      <c r="KV145" s="80"/>
      <c r="KW145" s="80"/>
      <c r="KX145" s="80"/>
      <c r="KY145" s="80"/>
      <c r="KZ145" s="80"/>
      <c r="LA145" s="80"/>
      <c r="LB145" s="80"/>
      <c r="LC145" s="80"/>
      <c r="LD145" s="80"/>
      <c r="LE145" s="80"/>
      <c r="LF145" s="80"/>
      <c r="LG145" s="80">
        <v>4</v>
      </c>
      <c r="LH145" s="80"/>
      <c r="LI145" s="80"/>
      <c r="LJ145" s="80"/>
      <c r="LK145" s="80"/>
      <c r="LL145" s="80"/>
      <c r="LM145" s="80"/>
      <c r="LN145" s="80"/>
      <c r="LO145" s="80">
        <v>43</v>
      </c>
      <c r="LP145" s="80"/>
      <c r="LQ145" s="80"/>
      <c r="LR145" s="80"/>
      <c r="LS145" s="80"/>
      <c r="LT145" s="80"/>
      <c r="LU145" s="80"/>
      <c r="LV145" s="80"/>
      <c r="LW145" s="80"/>
      <c r="LX145" s="80"/>
      <c r="LY145" s="80"/>
      <c r="LZ145" s="80"/>
      <c r="MA145" s="80"/>
      <c r="MB145" s="80"/>
      <c r="MC145" s="80"/>
      <c r="MD145" s="80"/>
      <c r="ME145" s="80"/>
      <c r="MF145" s="80"/>
      <c r="MG145" s="80"/>
      <c r="MH145" s="80"/>
      <c r="MI145" s="80"/>
      <c r="MJ145" s="80"/>
      <c r="MK145" s="80"/>
      <c r="ML145" s="80"/>
      <c r="MM145" s="80"/>
      <c r="MN145" s="80"/>
      <c r="MO145" s="80"/>
      <c r="MP145" s="80"/>
      <c r="MQ145" s="80"/>
      <c r="MR145" s="80"/>
      <c r="MS145" s="80"/>
      <c r="MT145" s="80"/>
      <c r="MU145" s="80"/>
      <c r="MV145" s="80"/>
      <c r="MW145" s="80"/>
      <c r="MX145" s="80"/>
      <c r="MY145" s="80"/>
      <c r="MZ145" s="80"/>
      <c r="NA145" s="80"/>
      <c r="NB145" s="80"/>
      <c r="NC145" s="80"/>
      <c r="ND145" s="80"/>
      <c r="NE145" s="80"/>
      <c r="NF145" s="80"/>
      <c r="NG145" s="80"/>
      <c r="NH145" s="80"/>
      <c r="NI145" s="80"/>
      <c r="NJ145" s="80"/>
      <c r="NK145" s="80"/>
      <c r="NL145" s="80"/>
      <c r="NM145" s="80"/>
      <c r="NN145" s="80"/>
      <c r="NO145" s="80"/>
      <c r="NP145" s="80"/>
      <c r="NQ145" s="80"/>
      <c r="NR145" s="80"/>
      <c r="NS145" s="80"/>
      <c r="NT145" s="80"/>
      <c r="NU145" s="80"/>
      <c r="NV145" s="80"/>
      <c r="NW145" s="80"/>
      <c r="NX145" s="80"/>
      <c r="NY145" s="80"/>
      <c r="NZ145" s="80"/>
      <c r="OA145" s="80"/>
      <c r="OB145" s="79">
        <v>4243</v>
      </c>
    </row>
    <row r="146" spans="1:392" ht="13.15">
      <c r="A146" s="27">
        <v>335228</v>
      </c>
      <c r="B146" s="23" t="s">
        <v>275</v>
      </c>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v>1</v>
      </c>
      <c r="AE146" s="80"/>
      <c r="AF146" s="80"/>
      <c r="AG146" s="80"/>
      <c r="AH146" s="80"/>
      <c r="AI146" s="80"/>
      <c r="AJ146" s="80"/>
      <c r="AK146" s="80"/>
      <c r="AL146" s="80"/>
      <c r="AM146" s="80"/>
      <c r="AN146" s="80"/>
      <c r="AO146" s="80"/>
      <c r="AP146" s="80"/>
      <c r="AQ146" s="80"/>
      <c r="AR146" s="80"/>
      <c r="AS146" s="80"/>
      <c r="AT146" s="80"/>
      <c r="AU146" s="80"/>
      <c r="AV146" s="80"/>
      <c r="AW146" s="80"/>
      <c r="AX146" s="80"/>
      <c r="AY146" s="80"/>
      <c r="AZ146" s="80"/>
      <c r="BA146" s="80"/>
      <c r="BB146" s="80"/>
      <c r="BC146" s="80"/>
      <c r="BD146" s="80"/>
      <c r="BE146" s="80"/>
      <c r="BF146" s="80"/>
      <c r="BG146" s="80"/>
      <c r="BH146" s="80"/>
      <c r="BI146" s="80"/>
      <c r="BJ146" s="80"/>
      <c r="BK146" s="80"/>
      <c r="BL146" s="80"/>
      <c r="BM146" s="80"/>
      <c r="BN146" s="80"/>
      <c r="BO146" s="81"/>
      <c r="BP146" s="80"/>
      <c r="BQ146" s="80"/>
      <c r="BR146" s="80"/>
      <c r="BS146" s="80"/>
      <c r="BT146" s="80"/>
      <c r="BU146" s="80"/>
      <c r="BV146" s="80"/>
      <c r="BW146" s="80"/>
      <c r="BX146" s="80"/>
      <c r="BY146" s="80"/>
      <c r="BZ146" s="80"/>
      <c r="CA146" s="80"/>
      <c r="CB146" s="80"/>
      <c r="CC146" s="80"/>
      <c r="CD146" s="80"/>
      <c r="CE146" s="80"/>
      <c r="CF146" s="80"/>
      <c r="CG146" s="80"/>
      <c r="CH146" s="80"/>
      <c r="CI146" s="80"/>
      <c r="CJ146" s="80"/>
      <c r="CK146" s="80"/>
      <c r="CL146" s="80"/>
      <c r="CM146" s="80"/>
      <c r="CN146" s="80">
        <v>12</v>
      </c>
      <c r="CO146" s="80"/>
      <c r="CP146" s="80"/>
      <c r="CQ146" s="80"/>
      <c r="CR146" s="80"/>
      <c r="CS146" s="80">
        <v>74</v>
      </c>
      <c r="CT146" s="80">
        <v>7</v>
      </c>
      <c r="CU146" s="80"/>
      <c r="CV146" s="80"/>
      <c r="CW146" s="80"/>
      <c r="CX146" s="80"/>
      <c r="CY146" s="80"/>
      <c r="CZ146" s="80"/>
      <c r="DA146" s="80"/>
      <c r="DB146" s="80"/>
      <c r="DC146" s="80"/>
      <c r="DD146" s="80"/>
      <c r="DE146" s="80"/>
      <c r="DF146" s="80"/>
      <c r="DG146" s="80"/>
      <c r="DH146" s="80"/>
      <c r="DI146" s="80">
        <v>3</v>
      </c>
      <c r="DJ146" s="80"/>
      <c r="DK146" s="80"/>
      <c r="DL146" s="80"/>
      <c r="DM146" s="80"/>
      <c r="DN146" s="80"/>
      <c r="DO146" s="80"/>
      <c r="DP146" s="80"/>
      <c r="DQ146" s="80"/>
      <c r="DR146" s="80"/>
      <c r="DS146" s="80"/>
      <c r="DT146" s="80"/>
      <c r="DU146" s="80"/>
      <c r="DV146" s="80"/>
      <c r="DW146" s="80"/>
      <c r="DX146" s="80"/>
      <c r="DY146" s="80"/>
      <c r="DZ146" s="80"/>
      <c r="EA146" s="80"/>
      <c r="EB146" s="80"/>
      <c r="EC146" s="80"/>
      <c r="ED146" s="80"/>
      <c r="EE146" s="80"/>
      <c r="EF146" s="80"/>
      <c r="EG146" s="80"/>
      <c r="EH146" s="80">
        <v>98</v>
      </c>
      <c r="EI146" s="80"/>
      <c r="EJ146" s="80">
        <v>122</v>
      </c>
      <c r="EK146" s="80">
        <v>4187</v>
      </c>
      <c r="EL146" s="80"/>
      <c r="EM146" s="80"/>
      <c r="EN146" s="80"/>
      <c r="EO146" s="80"/>
      <c r="EP146" s="80"/>
      <c r="EQ146" s="80"/>
      <c r="ER146" s="80"/>
      <c r="ES146" s="80"/>
      <c r="ET146" s="80"/>
      <c r="EU146" s="80"/>
      <c r="EV146" s="80"/>
      <c r="EW146" s="80"/>
      <c r="EX146" s="80"/>
      <c r="EY146" s="80"/>
      <c r="EZ146" s="80"/>
      <c r="FA146" s="80"/>
      <c r="FB146" s="80"/>
      <c r="FC146" s="80"/>
      <c r="FD146" s="80"/>
      <c r="FE146" s="80"/>
      <c r="FF146" s="80"/>
      <c r="FG146" s="80"/>
      <c r="FH146" s="80"/>
      <c r="FI146" s="80"/>
      <c r="FJ146" s="80"/>
      <c r="FK146" s="80"/>
      <c r="FL146" s="80"/>
      <c r="FM146" s="80"/>
      <c r="FN146" s="80"/>
      <c r="FO146" s="80"/>
      <c r="FP146" s="80"/>
      <c r="FQ146" s="80"/>
      <c r="FR146" s="80"/>
      <c r="FS146" s="80"/>
      <c r="FT146" s="80"/>
      <c r="FU146" s="80"/>
      <c r="FV146" s="80"/>
      <c r="FW146" s="80"/>
      <c r="FX146" s="80"/>
      <c r="FY146" s="80"/>
      <c r="FZ146" s="80"/>
      <c r="GA146" s="80"/>
      <c r="GB146" s="80"/>
      <c r="GC146" s="80"/>
      <c r="GD146" s="80"/>
      <c r="GE146" s="80"/>
      <c r="GF146" s="80"/>
      <c r="GG146" s="80"/>
      <c r="GH146" s="80"/>
      <c r="GI146" s="80"/>
      <c r="GJ146" s="80"/>
      <c r="GK146" s="80"/>
      <c r="GL146" s="80"/>
      <c r="GM146" s="80"/>
      <c r="GN146" s="80"/>
      <c r="GO146" s="80"/>
      <c r="GP146" s="80"/>
      <c r="GQ146" s="80"/>
      <c r="GR146" s="80"/>
      <c r="GS146" s="80"/>
      <c r="GT146" s="80"/>
      <c r="GU146" s="80"/>
      <c r="GV146" s="80"/>
      <c r="GW146" s="80"/>
      <c r="GX146" s="80"/>
      <c r="GY146" s="80"/>
      <c r="GZ146" s="80"/>
      <c r="HA146" s="80"/>
      <c r="HB146" s="80"/>
      <c r="HC146" s="80"/>
      <c r="HD146" s="80"/>
      <c r="HE146" s="80"/>
      <c r="HF146" s="80"/>
      <c r="HG146" s="80"/>
      <c r="HH146" s="80"/>
      <c r="HI146" s="80"/>
      <c r="HJ146" s="80"/>
      <c r="HK146" s="80"/>
      <c r="HL146" s="80"/>
      <c r="HM146" s="80"/>
      <c r="HN146" s="80"/>
      <c r="HO146" s="80"/>
      <c r="HP146" s="80"/>
      <c r="HQ146" s="80"/>
      <c r="HR146" s="80"/>
      <c r="HS146" s="80"/>
      <c r="HT146" s="80"/>
      <c r="HU146" s="80"/>
      <c r="HV146" s="80"/>
      <c r="HW146" s="80"/>
      <c r="HX146" s="80"/>
      <c r="HY146" s="80"/>
      <c r="HZ146" s="80"/>
      <c r="IA146" s="80"/>
      <c r="IB146" s="80"/>
      <c r="IC146" s="80"/>
      <c r="ID146" s="80"/>
      <c r="IE146" s="80"/>
      <c r="IF146" s="80"/>
      <c r="IG146" s="80"/>
      <c r="IH146" s="80"/>
      <c r="II146" s="80"/>
      <c r="IJ146" s="80"/>
      <c r="IK146" s="80"/>
      <c r="IL146" s="80"/>
      <c r="IM146" s="80"/>
      <c r="IN146" s="80"/>
      <c r="IO146" s="80"/>
      <c r="IP146" s="80"/>
      <c r="IQ146" s="80"/>
      <c r="IR146" s="80"/>
      <c r="IS146" s="80"/>
      <c r="IT146" s="80"/>
      <c r="IU146" s="80"/>
      <c r="IV146" s="80"/>
      <c r="IW146" s="80"/>
      <c r="IX146" s="80"/>
      <c r="IY146" s="80"/>
      <c r="IZ146" s="80"/>
      <c r="JA146" s="80"/>
      <c r="JB146" s="80"/>
      <c r="JC146" s="80"/>
      <c r="JD146" s="80"/>
      <c r="JE146" s="80"/>
      <c r="JF146" s="80"/>
      <c r="JG146" s="80"/>
      <c r="JH146" s="80"/>
      <c r="JI146" s="80"/>
      <c r="JJ146" s="80"/>
      <c r="JK146" s="80"/>
      <c r="JL146" s="80"/>
      <c r="JM146" s="80"/>
      <c r="JN146" s="80"/>
      <c r="JO146" s="80"/>
      <c r="JP146" s="80">
        <v>24</v>
      </c>
      <c r="JQ146" s="80"/>
      <c r="JR146" s="80"/>
      <c r="JS146" s="80"/>
      <c r="JT146" s="80"/>
      <c r="JU146" s="80"/>
      <c r="JV146" s="80"/>
      <c r="JW146" s="80"/>
      <c r="JX146" s="80"/>
      <c r="JY146" s="80"/>
      <c r="JZ146" s="80"/>
      <c r="KA146" s="80"/>
      <c r="KB146" s="80"/>
      <c r="KC146" s="80"/>
      <c r="KD146" s="80"/>
      <c r="KE146" s="80"/>
      <c r="KF146" s="80"/>
      <c r="KG146" s="80"/>
      <c r="KH146" s="80"/>
      <c r="KI146" s="80"/>
      <c r="KJ146" s="80"/>
      <c r="KK146" s="80"/>
      <c r="KL146" s="80"/>
      <c r="KM146" s="80"/>
      <c r="KN146" s="80"/>
      <c r="KO146" s="80"/>
      <c r="KP146" s="80"/>
      <c r="KQ146" s="80"/>
      <c r="KR146" s="80"/>
      <c r="KS146" s="80"/>
      <c r="KT146" s="80"/>
      <c r="KU146" s="80"/>
      <c r="KV146" s="80"/>
      <c r="KW146" s="80"/>
      <c r="KX146" s="80"/>
      <c r="KY146" s="80"/>
      <c r="KZ146" s="80"/>
      <c r="LA146" s="80"/>
      <c r="LB146" s="80"/>
      <c r="LC146" s="80"/>
      <c r="LD146" s="80"/>
      <c r="LE146" s="80"/>
      <c r="LF146" s="80"/>
      <c r="LG146" s="80">
        <v>4</v>
      </c>
      <c r="LH146" s="80"/>
      <c r="LI146" s="80"/>
      <c r="LJ146" s="80"/>
      <c r="LK146" s="80"/>
      <c r="LL146" s="80"/>
      <c r="LM146" s="80"/>
      <c r="LN146" s="80"/>
      <c r="LO146" s="80">
        <v>40</v>
      </c>
      <c r="LP146" s="80"/>
      <c r="LQ146" s="80"/>
      <c r="LR146" s="80"/>
      <c r="LS146" s="80"/>
      <c r="LT146" s="80"/>
      <c r="LU146" s="80"/>
      <c r="LV146" s="80"/>
      <c r="LW146" s="80"/>
      <c r="LX146" s="80"/>
      <c r="LY146" s="80"/>
      <c r="LZ146" s="80"/>
      <c r="MA146" s="80"/>
      <c r="MB146" s="80"/>
      <c r="MC146" s="80"/>
      <c r="MD146" s="80"/>
      <c r="ME146" s="80"/>
      <c r="MF146" s="80"/>
      <c r="MG146" s="80"/>
      <c r="MH146" s="80"/>
      <c r="MI146" s="80"/>
      <c r="MJ146" s="80"/>
      <c r="MK146" s="80"/>
      <c r="ML146" s="80"/>
      <c r="MM146" s="80"/>
      <c r="MN146" s="80"/>
      <c r="MO146" s="80"/>
      <c r="MP146" s="80"/>
      <c r="MQ146" s="80"/>
      <c r="MR146" s="80"/>
      <c r="MS146" s="80"/>
      <c r="MT146" s="80"/>
      <c r="MU146" s="80"/>
      <c r="MV146" s="80"/>
      <c r="MW146" s="80"/>
      <c r="MX146" s="80"/>
      <c r="MY146" s="80"/>
      <c r="MZ146" s="80"/>
      <c r="NA146" s="80"/>
      <c r="NB146" s="80"/>
      <c r="NC146" s="80"/>
      <c r="ND146" s="80"/>
      <c r="NE146" s="80"/>
      <c r="NF146" s="80"/>
      <c r="NG146" s="80"/>
      <c r="NH146" s="80"/>
      <c r="NI146" s="80"/>
      <c r="NJ146" s="80"/>
      <c r="NK146" s="80"/>
      <c r="NL146" s="80"/>
      <c r="NM146" s="80"/>
      <c r="NN146" s="80"/>
      <c r="NO146" s="80"/>
      <c r="NP146" s="80"/>
      <c r="NQ146" s="80"/>
      <c r="NR146" s="80"/>
      <c r="NS146" s="80"/>
      <c r="NT146" s="80"/>
      <c r="NU146" s="80"/>
      <c r="NV146" s="80"/>
      <c r="NW146" s="80"/>
      <c r="NX146" s="80"/>
      <c r="NY146" s="80"/>
      <c r="NZ146" s="80"/>
      <c r="OA146" s="80"/>
      <c r="OB146" s="79">
        <v>4573</v>
      </c>
    </row>
    <row r="147" spans="1:392" ht="13.15">
      <c r="A147" s="27">
        <v>335311</v>
      </c>
      <c r="B147" s="23" t="s">
        <v>276</v>
      </c>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v>4</v>
      </c>
      <c r="AE147" s="80"/>
      <c r="AF147" s="80"/>
      <c r="AG147" s="80"/>
      <c r="AH147" s="80"/>
      <c r="AI147" s="80"/>
      <c r="AJ147" s="80"/>
      <c r="AK147" s="80"/>
      <c r="AL147" s="80"/>
      <c r="AM147" s="80"/>
      <c r="AN147" s="80"/>
      <c r="AO147" s="80"/>
      <c r="AP147" s="80"/>
      <c r="AQ147" s="80"/>
      <c r="AR147" s="80"/>
      <c r="AS147" s="80"/>
      <c r="AT147" s="80"/>
      <c r="AU147" s="80"/>
      <c r="AV147" s="80"/>
      <c r="AW147" s="80"/>
      <c r="AX147" s="80"/>
      <c r="AY147" s="80"/>
      <c r="AZ147" s="80"/>
      <c r="BA147" s="80"/>
      <c r="BB147" s="80"/>
      <c r="BC147" s="80"/>
      <c r="BD147" s="80"/>
      <c r="BE147" s="80"/>
      <c r="BF147" s="80"/>
      <c r="BG147" s="80"/>
      <c r="BH147" s="80"/>
      <c r="BI147" s="80"/>
      <c r="BJ147" s="80">
        <v>14</v>
      </c>
      <c r="BK147" s="80"/>
      <c r="BL147" s="80"/>
      <c r="BM147" s="80"/>
      <c r="BN147" s="80"/>
      <c r="BO147" s="81"/>
      <c r="BP147" s="80"/>
      <c r="BQ147" s="80"/>
      <c r="BR147" s="80"/>
      <c r="BS147" s="80"/>
      <c r="BT147" s="80"/>
      <c r="BU147" s="80"/>
      <c r="BV147" s="80">
        <v>21</v>
      </c>
      <c r="BW147" s="80"/>
      <c r="BX147" s="80"/>
      <c r="BY147" s="80"/>
      <c r="BZ147" s="80"/>
      <c r="CA147" s="80"/>
      <c r="CB147" s="80"/>
      <c r="CC147" s="80"/>
      <c r="CD147" s="80"/>
      <c r="CE147" s="80"/>
      <c r="CF147" s="80"/>
      <c r="CG147" s="80"/>
      <c r="CH147" s="80"/>
      <c r="CI147" s="80"/>
      <c r="CJ147" s="80"/>
      <c r="CK147" s="80"/>
      <c r="CL147" s="80"/>
      <c r="CM147" s="80"/>
      <c r="CN147" s="80"/>
      <c r="CO147" s="80"/>
      <c r="CP147" s="80"/>
      <c r="CQ147" s="80"/>
      <c r="CR147" s="80"/>
      <c r="CS147" s="80"/>
      <c r="CT147" s="80"/>
      <c r="CU147" s="80"/>
      <c r="CV147" s="80"/>
      <c r="CW147" s="80"/>
      <c r="CX147" s="80"/>
      <c r="CY147" s="80"/>
      <c r="CZ147" s="80"/>
      <c r="DA147" s="80"/>
      <c r="DB147" s="80"/>
      <c r="DC147" s="80"/>
      <c r="DD147" s="80"/>
      <c r="DE147" s="80"/>
      <c r="DF147" s="80"/>
      <c r="DG147" s="80"/>
      <c r="DH147" s="80"/>
      <c r="DI147" s="80"/>
      <c r="DJ147" s="80"/>
      <c r="DK147" s="80"/>
      <c r="DL147" s="80"/>
      <c r="DM147" s="80">
        <v>23</v>
      </c>
      <c r="DN147" s="80"/>
      <c r="DO147" s="80"/>
      <c r="DP147" s="80"/>
      <c r="DQ147" s="80"/>
      <c r="DR147" s="80">
        <v>29</v>
      </c>
      <c r="DS147" s="80"/>
      <c r="DT147" s="80"/>
      <c r="DU147" s="80"/>
      <c r="DV147" s="80"/>
      <c r="DW147" s="80"/>
      <c r="DX147" s="80"/>
      <c r="DY147" s="80"/>
      <c r="DZ147" s="80"/>
      <c r="EA147" s="80"/>
      <c r="EB147" s="80"/>
      <c r="EC147" s="80"/>
      <c r="ED147" s="80"/>
      <c r="EE147" s="80"/>
      <c r="EF147" s="80"/>
      <c r="EG147" s="80"/>
      <c r="EH147" s="80"/>
      <c r="EI147" s="80"/>
      <c r="EJ147" s="80"/>
      <c r="EK147" s="80"/>
      <c r="EL147" s="80">
        <v>6818</v>
      </c>
      <c r="EM147" s="80"/>
      <c r="EN147" s="80">
        <v>212</v>
      </c>
      <c r="EO147" s="80"/>
      <c r="EP147" s="80"/>
      <c r="EQ147" s="80"/>
      <c r="ER147" s="80"/>
      <c r="ES147" s="80"/>
      <c r="ET147" s="80"/>
      <c r="EU147" s="80">
        <v>40</v>
      </c>
      <c r="EV147" s="80"/>
      <c r="EW147" s="80"/>
      <c r="EX147" s="80"/>
      <c r="EY147" s="80"/>
      <c r="EZ147" s="80"/>
      <c r="FA147" s="80"/>
      <c r="FB147" s="80"/>
      <c r="FC147" s="80"/>
      <c r="FD147" s="80">
        <v>2</v>
      </c>
      <c r="FE147" s="80"/>
      <c r="FF147" s="80"/>
      <c r="FG147" s="80"/>
      <c r="FH147" s="80"/>
      <c r="FI147" s="80"/>
      <c r="FJ147" s="80"/>
      <c r="FK147" s="80"/>
      <c r="FL147" s="80"/>
      <c r="FM147" s="80"/>
      <c r="FN147" s="80"/>
      <c r="FO147" s="80"/>
      <c r="FP147" s="80"/>
      <c r="FQ147" s="80"/>
      <c r="FR147" s="80"/>
      <c r="FS147" s="80"/>
      <c r="FT147" s="80"/>
      <c r="FU147" s="80"/>
      <c r="FV147" s="80"/>
      <c r="FW147" s="80"/>
      <c r="FX147" s="80"/>
      <c r="FY147" s="80"/>
      <c r="FZ147" s="80"/>
      <c r="GA147" s="80"/>
      <c r="GB147" s="80"/>
      <c r="GC147" s="80"/>
      <c r="GD147" s="80"/>
      <c r="GE147" s="80"/>
      <c r="GF147" s="80"/>
      <c r="GG147" s="80"/>
      <c r="GH147" s="80"/>
      <c r="GI147" s="80"/>
      <c r="GJ147" s="80"/>
      <c r="GK147" s="80"/>
      <c r="GL147" s="80"/>
      <c r="GM147" s="80"/>
      <c r="GN147" s="80"/>
      <c r="GO147" s="80"/>
      <c r="GP147" s="80"/>
      <c r="GQ147" s="80"/>
      <c r="GR147" s="80"/>
      <c r="GS147" s="80"/>
      <c r="GT147" s="80"/>
      <c r="GU147" s="80"/>
      <c r="GV147" s="80"/>
      <c r="GW147" s="80"/>
      <c r="GX147" s="80"/>
      <c r="GY147" s="80"/>
      <c r="GZ147" s="80"/>
      <c r="HA147" s="80"/>
      <c r="HB147" s="80"/>
      <c r="HC147" s="80"/>
      <c r="HD147" s="80"/>
      <c r="HE147" s="80"/>
      <c r="HF147" s="80"/>
      <c r="HG147" s="80"/>
      <c r="HH147" s="80"/>
      <c r="HI147" s="80"/>
      <c r="HJ147" s="80"/>
      <c r="HK147" s="80"/>
      <c r="HL147" s="80"/>
      <c r="HM147" s="80"/>
      <c r="HN147" s="80"/>
      <c r="HO147" s="80"/>
      <c r="HP147" s="80"/>
      <c r="HQ147" s="80"/>
      <c r="HR147" s="80"/>
      <c r="HS147" s="80"/>
      <c r="HT147" s="80"/>
      <c r="HU147" s="80"/>
      <c r="HV147" s="80"/>
      <c r="HW147" s="80"/>
      <c r="HX147" s="80"/>
      <c r="HY147" s="80"/>
      <c r="HZ147" s="80"/>
      <c r="IA147" s="80"/>
      <c r="IB147" s="80"/>
      <c r="IC147" s="80"/>
      <c r="ID147" s="80"/>
      <c r="IE147" s="80"/>
      <c r="IF147" s="80"/>
      <c r="IG147" s="80"/>
      <c r="IH147" s="80"/>
      <c r="II147" s="80"/>
      <c r="IJ147" s="80"/>
      <c r="IK147" s="80"/>
      <c r="IL147" s="80">
        <v>6</v>
      </c>
      <c r="IM147" s="80"/>
      <c r="IN147" s="80"/>
      <c r="IO147" s="80"/>
      <c r="IP147" s="80"/>
      <c r="IQ147" s="80"/>
      <c r="IR147" s="80"/>
      <c r="IS147" s="80"/>
      <c r="IT147" s="80"/>
      <c r="IU147" s="80"/>
      <c r="IV147" s="80"/>
      <c r="IW147" s="80"/>
      <c r="IX147" s="80"/>
      <c r="IY147" s="80"/>
      <c r="IZ147" s="80"/>
      <c r="JA147" s="80"/>
      <c r="JB147" s="80"/>
      <c r="JC147" s="80"/>
      <c r="JD147" s="80"/>
      <c r="JE147" s="80"/>
      <c r="JF147" s="80"/>
      <c r="JG147" s="80"/>
      <c r="JH147" s="80"/>
      <c r="JI147" s="80"/>
      <c r="JJ147" s="80"/>
      <c r="JK147" s="80"/>
      <c r="JL147" s="80"/>
      <c r="JM147" s="80"/>
      <c r="JN147" s="80"/>
      <c r="JO147" s="80"/>
      <c r="JP147" s="80">
        <v>69</v>
      </c>
      <c r="JQ147" s="80"/>
      <c r="JR147" s="80"/>
      <c r="JS147" s="80"/>
      <c r="JT147" s="80"/>
      <c r="JU147" s="80"/>
      <c r="JV147" s="80"/>
      <c r="JW147" s="80"/>
      <c r="JX147" s="80"/>
      <c r="JY147" s="80"/>
      <c r="JZ147" s="80"/>
      <c r="KA147" s="80"/>
      <c r="KB147" s="80"/>
      <c r="KC147" s="80"/>
      <c r="KD147" s="80"/>
      <c r="KE147" s="80"/>
      <c r="KF147" s="80"/>
      <c r="KG147" s="80"/>
      <c r="KH147" s="80"/>
      <c r="KI147" s="80"/>
      <c r="KJ147" s="80"/>
      <c r="KK147" s="80"/>
      <c r="KL147" s="80"/>
      <c r="KM147" s="80"/>
      <c r="KN147" s="80"/>
      <c r="KO147" s="80"/>
      <c r="KP147" s="80"/>
      <c r="KQ147" s="80"/>
      <c r="KR147" s="80"/>
      <c r="KS147" s="80"/>
      <c r="KT147" s="80"/>
      <c r="KU147" s="80"/>
      <c r="KV147" s="80"/>
      <c r="KW147" s="80"/>
      <c r="KX147" s="80"/>
      <c r="KY147" s="80"/>
      <c r="KZ147" s="80"/>
      <c r="LA147" s="80"/>
      <c r="LB147" s="80"/>
      <c r="LC147" s="80"/>
      <c r="LD147" s="80"/>
      <c r="LE147" s="80"/>
      <c r="LF147" s="80"/>
      <c r="LG147" s="80">
        <v>18</v>
      </c>
      <c r="LH147" s="80"/>
      <c r="LI147" s="80"/>
      <c r="LJ147" s="80"/>
      <c r="LK147" s="80"/>
      <c r="LL147" s="80"/>
      <c r="LM147" s="80"/>
      <c r="LN147" s="80"/>
      <c r="LO147" s="80">
        <v>106</v>
      </c>
      <c r="LP147" s="80"/>
      <c r="LQ147" s="80"/>
      <c r="LR147" s="80"/>
      <c r="LS147" s="80"/>
      <c r="LT147" s="80"/>
      <c r="LU147" s="80"/>
      <c r="LV147" s="80"/>
      <c r="LW147" s="80"/>
      <c r="LX147" s="80"/>
      <c r="LY147" s="80"/>
      <c r="LZ147" s="80"/>
      <c r="MA147" s="80"/>
      <c r="MB147" s="80"/>
      <c r="MC147" s="80"/>
      <c r="MD147" s="80"/>
      <c r="ME147" s="80"/>
      <c r="MF147" s="80"/>
      <c r="MG147" s="80"/>
      <c r="MH147" s="80"/>
      <c r="MI147" s="80"/>
      <c r="MJ147" s="80"/>
      <c r="MK147" s="80"/>
      <c r="ML147" s="80"/>
      <c r="MM147" s="80"/>
      <c r="MN147" s="80"/>
      <c r="MO147" s="80"/>
      <c r="MP147" s="80"/>
      <c r="MQ147" s="80"/>
      <c r="MR147" s="80"/>
      <c r="MS147" s="80"/>
      <c r="MT147" s="80"/>
      <c r="MU147" s="80"/>
      <c r="MV147" s="80"/>
      <c r="MW147" s="80"/>
      <c r="MX147" s="80"/>
      <c r="MY147" s="80"/>
      <c r="MZ147" s="80"/>
      <c r="NA147" s="80"/>
      <c r="NB147" s="80"/>
      <c r="NC147" s="80"/>
      <c r="ND147" s="80"/>
      <c r="NE147" s="80"/>
      <c r="NF147" s="80"/>
      <c r="NG147" s="80"/>
      <c r="NH147" s="80"/>
      <c r="NI147" s="80"/>
      <c r="NJ147" s="80"/>
      <c r="NK147" s="80"/>
      <c r="NL147" s="80"/>
      <c r="NM147" s="80"/>
      <c r="NN147" s="80"/>
      <c r="NO147" s="80"/>
      <c r="NP147" s="80"/>
      <c r="NQ147" s="80"/>
      <c r="NR147" s="80"/>
      <c r="NS147" s="80"/>
      <c r="NT147" s="80"/>
      <c r="NU147" s="80"/>
      <c r="NV147" s="80"/>
      <c r="NW147" s="80"/>
      <c r="NX147" s="80"/>
      <c r="NY147" s="80"/>
      <c r="NZ147" s="80"/>
      <c r="OA147" s="80"/>
      <c r="OB147" s="79">
        <v>7363</v>
      </c>
    </row>
    <row r="148" spans="1:392" ht="13.15">
      <c r="A148" s="27">
        <v>335312</v>
      </c>
      <c r="B148" s="23" t="s">
        <v>277</v>
      </c>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v>7</v>
      </c>
      <c r="AE148" s="80"/>
      <c r="AF148" s="80"/>
      <c r="AG148" s="80"/>
      <c r="AH148" s="80"/>
      <c r="AI148" s="80"/>
      <c r="AJ148" s="80"/>
      <c r="AK148" s="80"/>
      <c r="AL148" s="80"/>
      <c r="AM148" s="80"/>
      <c r="AN148" s="80"/>
      <c r="AO148" s="80"/>
      <c r="AP148" s="80"/>
      <c r="AQ148" s="80"/>
      <c r="AR148" s="80"/>
      <c r="AS148" s="80"/>
      <c r="AT148" s="80"/>
      <c r="AU148" s="80"/>
      <c r="AV148" s="80"/>
      <c r="AW148" s="80"/>
      <c r="AX148" s="80"/>
      <c r="AY148" s="80"/>
      <c r="AZ148" s="80"/>
      <c r="BA148" s="80"/>
      <c r="BB148" s="80"/>
      <c r="BC148" s="80"/>
      <c r="BD148" s="80"/>
      <c r="BE148" s="80"/>
      <c r="BF148" s="80"/>
      <c r="BG148" s="80"/>
      <c r="BH148" s="80"/>
      <c r="BI148" s="80"/>
      <c r="BJ148" s="80">
        <v>13</v>
      </c>
      <c r="BK148" s="80"/>
      <c r="BL148" s="80"/>
      <c r="BM148" s="80"/>
      <c r="BN148" s="80"/>
      <c r="BO148" s="81"/>
      <c r="BP148" s="80"/>
      <c r="BQ148" s="80"/>
      <c r="BR148" s="80"/>
      <c r="BS148" s="80"/>
      <c r="BT148" s="80"/>
      <c r="BU148" s="80"/>
      <c r="BV148" s="80"/>
      <c r="BW148" s="80"/>
      <c r="BX148" s="80"/>
      <c r="BY148" s="80"/>
      <c r="BZ148" s="80"/>
      <c r="CA148" s="80"/>
      <c r="CB148" s="80"/>
      <c r="CC148" s="80"/>
      <c r="CD148" s="80"/>
      <c r="CE148" s="80"/>
      <c r="CF148" s="80"/>
      <c r="CG148" s="80"/>
      <c r="CH148" s="80"/>
      <c r="CI148" s="80"/>
      <c r="CJ148" s="80"/>
      <c r="CK148" s="80"/>
      <c r="CL148" s="80"/>
      <c r="CM148" s="80"/>
      <c r="CN148" s="80">
        <v>27</v>
      </c>
      <c r="CO148" s="80"/>
      <c r="CP148" s="80"/>
      <c r="CQ148" s="80"/>
      <c r="CR148" s="80">
        <v>4</v>
      </c>
      <c r="CS148" s="80"/>
      <c r="CT148" s="80"/>
      <c r="CU148" s="80"/>
      <c r="CV148" s="80"/>
      <c r="CW148" s="80"/>
      <c r="CX148" s="80"/>
      <c r="CY148" s="80">
        <v>21</v>
      </c>
      <c r="CZ148" s="80"/>
      <c r="DA148" s="80"/>
      <c r="DB148" s="80">
        <v>433</v>
      </c>
      <c r="DC148" s="80"/>
      <c r="DD148" s="80"/>
      <c r="DE148" s="80"/>
      <c r="DF148" s="80"/>
      <c r="DG148" s="80">
        <v>17</v>
      </c>
      <c r="DH148" s="80"/>
      <c r="DI148" s="80"/>
      <c r="DJ148" s="80"/>
      <c r="DK148" s="80"/>
      <c r="DL148" s="80"/>
      <c r="DM148" s="80"/>
      <c r="DN148" s="80"/>
      <c r="DO148" s="80"/>
      <c r="DP148" s="80"/>
      <c r="DQ148" s="80"/>
      <c r="DR148" s="80">
        <v>1</v>
      </c>
      <c r="DS148" s="80"/>
      <c r="DT148" s="80"/>
      <c r="DU148" s="80"/>
      <c r="DV148" s="80">
        <v>3</v>
      </c>
      <c r="DW148" s="80"/>
      <c r="DX148" s="80">
        <v>5</v>
      </c>
      <c r="DY148" s="80"/>
      <c r="DZ148" s="80"/>
      <c r="EA148" s="80"/>
      <c r="EB148" s="80"/>
      <c r="EC148" s="80"/>
      <c r="ED148" s="80"/>
      <c r="EE148" s="80"/>
      <c r="EF148" s="80">
        <v>13</v>
      </c>
      <c r="EG148" s="80"/>
      <c r="EH148" s="80"/>
      <c r="EI148" s="80"/>
      <c r="EJ148" s="80"/>
      <c r="EK148" s="80"/>
      <c r="EL148" s="80">
        <v>2</v>
      </c>
      <c r="EM148" s="80">
        <v>11181</v>
      </c>
      <c r="EN148" s="80">
        <v>118</v>
      </c>
      <c r="EO148" s="80">
        <v>254</v>
      </c>
      <c r="EP148" s="80"/>
      <c r="EQ148" s="80"/>
      <c r="ER148" s="80"/>
      <c r="ES148" s="80"/>
      <c r="ET148" s="80"/>
      <c r="EU148" s="80">
        <v>16</v>
      </c>
      <c r="EV148" s="80"/>
      <c r="EW148" s="80"/>
      <c r="EX148" s="80"/>
      <c r="EY148" s="80"/>
      <c r="EZ148" s="80"/>
      <c r="FA148" s="80"/>
      <c r="FB148" s="80"/>
      <c r="FC148" s="80"/>
      <c r="FD148" s="80">
        <v>21</v>
      </c>
      <c r="FE148" s="80">
        <v>0</v>
      </c>
      <c r="FF148" s="80">
        <v>1</v>
      </c>
      <c r="FG148" s="80"/>
      <c r="FH148" s="80"/>
      <c r="FI148" s="80"/>
      <c r="FJ148" s="80"/>
      <c r="FK148" s="80"/>
      <c r="FL148" s="80"/>
      <c r="FM148" s="80"/>
      <c r="FN148" s="80"/>
      <c r="FO148" s="80"/>
      <c r="FP148" s="80"/>
      <c r="FQ148" s="80"/>
      <c r="FR148" s="80"/>
      <c r="FS148" s="80"/>
      <c r="FT148" s="80"/>
      <c r="FU148" s="80"/>
      <c r="FV148" s="80"/>
      <c r="FW148" s="80"/>
      <c r="FX148" s="80"/>
      <c r="FY148" s="80"/>
      <c r="FZ148" s="80"/>
      <c r="GA148" s="80"/>
      <c r="GB148" s="80"/>
      <c r="GC148" s="80"/>
      <c r="GD148" s="80"/>
      <c r="GE148" s="80"/>
      <c r="GF148" s="80"/>
      <c r="GG148" s="80"/>
      <c r="GH148" s="80"/>
      <c r="GI148" s="80"/>
      <c r="GJ148" s="80"/>
      <c r="GK148" s="80"/>
      <c r="GL148" s="80"/>
      <c r="GM148" s="80"/>
      <c r="GN148" s="80"/>
      <c r="GO148" s="80"/>
      <c r="GP148" s="80"/>
      <c r="GQ148" s="80"/>
      <c r="GR148" s="80"/>
      <c r="GS148" s="80"/>
      <c r="GT148" s="80"/>
      <c r="GU148" s="80"/>
      <c r="GV148" s="80"/>
      <c r="GW148" s="80"/>
      <c r="GX148" s="80"/>
      <c r="GY148" s="80"/>
      <c r="GZ148" s="80"/>
      <c r="HA148" s="80"/>
      <c r="HB148" s="80"/>
      <c r="HC148" s="80"/>
      <c r="HD148" s="80"/>
      <c r="HE148" s="80"/>
      <c r="HF148" s="80"/>
      <c r="HG148" s="80"/>
      <c r="HH148" s="80"/>
      <c r="HI148" s="80"/>
      <c r="HJ148" s="80"/>
      <c r="HK148" s="80"/>
      <c r="HL148" s="80"/>
      <c r="HM148" s="80"/>
      <c r="HN148" s="80"/>
      <c r="HO148" s="80"/>
      <c r="HP148" s="80"/>
      <c r="HQ148" s="80"/>
      <c r="HR148" s="80"/>
      <c r="HS148" s="80"/>
      <c r="HT148" s="80"/>
      <c r="HU148" s="80"/>
      <c r="HV148" s="80"/>
      <c r="HW148" s="80"/>
      <c r="HX148" s="80"/>
      <c r="HY148" s="80"/>
      <c r="HZ148" s="80"/>
      <c r="IA148" s="80"/>
      <c r="IB148" s="80"/>
      <c r="IC148" s="80"/>
      <c r="ID148" s="80"/>
      <c r="IE148" s="80"/>
      <c r="IF148" s="80"/>
      <c r="IG148" s="80"/>
      <c r="IH148" s="80"/>
      <c r="II148" s="80"/>
      <c r="IJ148" s="80"/>
      <c r="IK148" s="80"/>
      <c r="IL148" s="80"/>
      <c r="IM148" s="80"/>
      <c r="IN148" s="80"/>
      <c r="IO148" s="80"/>
      <c r="IP148" s="80"/>
      <c r="IQ148" s="80"/>
      <c r="IR148" s="80"/>
      <c r="IS148" s="80"/>
      <c r="IT148" s="80"/>
      <c r="IU148" s="80"/>
      <c r="IV148" s="80"/>
      <c r="IW148" s="80"/>
      <c r="IX148" s="80"/>
      <c r="IY148" s="80"/>
      <c r="IZ148" s="80"/>
      <c r="JA148" s="80"/>
      <c r="JB148" s="80"/>
      <c r="JC148" s="80"/>
      <c r="JD148" s="80"/>
      <c r="JE148" s="80"/>
      <c r="JF148" s="80"/>
      <c r="JG148" s="80"/>
      <c r="JH148" s="80"/>
      <c r="JI148" s="80"/>
      <c r="JJ148" s="80"/>
      <c r="JK148" s="80"/>
      <c r="JL148" s="80"/>
      <c r="JM148" s="80"/>
      <c r="JN148" s="80"/>
      <c r="JO148" s="80"/>
      <c r="JP148" s="80">
        <v>61</v>
      </c>
      <c r="JQ148" s="80"/>
      <c r="JR148" s="80"/>
      <c r="JS148" s="80"/>
      <c r="JT148" s="80"/>
      <c r="JU148" s="80"/>
      <c r="JV148" s="80"/>
      <c r="JW148" s="80"/>
      <c r="JX148" s="80"/>
      <c r="JY148" s="80"/>
      <c r="JZ148" s="80"/>
      <c r="KA148" s="80"/>
      <c r="KB148" s="80"/>
      <c r="KC148" s="80"/>
      <c r="KD148" s="80"/>
      <c r="KE148" s="80"/>
      <c r="KF148" s="80"/>
      <c r="KG148" s="80"/>
      <c r="KH148" s="80"/>
      <c r="KI148" s="80"/>
      <c r="KJ148" s="80"/>
      <c r="KK148" s="80"/>
      <c r="KL148" s="80"/>
      <c r="KM148" s="80"/>
      <c r="KN148" s="80"/>
      <c r="KO148" s="80"/>
      <c r="KP148" s="80"/>
      <c r="KQ148" s="80"/>
      <c r="KR148" s="80"/>
      <c r="KS148" s="80"/>
      <c r="KT148" s="80"/>
      <c r="KU148" s="80"/>
      <c r="KV148" s="80"/>
      <c r="KW148" s="80"/>
      <c r="KX148" s="80"/>
      <c r="KY148" s="80"/>
      <c r="KZ148" s="80"/>
      <c r="LA148" s="80"/>
      <c r="LB148" s="80"/>
      <c r="LC148" s="80"/>
      <c r="LD148" s="80"/>
      <c r="LE148" s="80"/>
      <c r="LF148" s="80"/>
      <c r="LG148" s="80">
        <v>31</v>
      </c>
      <c r="LH148" s="80"/>
      <c r="LI148" s="80"/>
      <c r="LJ148" s="80"/>
      <c r="LK148" s="80"/>
      <c r="LL148" s="80"/>
      <c r="LM148" s="80"/>
      <c r="LN148" s="80"/>
      <c r="LO148" s="80">
        <v>180</v>
      </c>
      <c r="LP148" s="80"/>
      <c r="LQ148" s="80"/>
      <c r="LR148" s="80"/>
      <c r="LS148" s="80"/>
      <c r="LT148" s="80"/>
      <c r="LU148" s="80"/>
      <c r="LV148" s="80"/>
      <c r="LW148" s="80"/>
      <c r="LX148" s="80"/>
      <c r="LY148" s="80"/>
      <c r="LZ148" s="80"/>
      <c r="MA148" s="80"/>
      <c r="MB148" s="80"/>
      <c r="MC148" s="80"/>
      <c r="MD148" s="80"/>
      <c r="ME148" s="80"/>
      <c r="MF148" s="80"/>
      <c r="MG148" s="80"/>
      <c r="MH148" s="80"/>
      <c r="MI148" s="80"/>
      <c r="MJ148" s="80"/>
      <c r="MK148" s="80"/>
      <c r="ML148" s="80"/>
      <c r="MM148" s="80"/>
      <c r="MN148" s="80"/>
      <c r="MO148" s="80"/>
      <c r="MP148" s="80"/>
      <c r="MQ148" s="80"/>
      <c r="MR148" s="80"/>
      <c r="MS148" s="80"/>
      <c r="MT148" s="80"/>
      <c r="MU148" s="80"/>
      <c r="MV148" s="80"/>
      <c r="MW148" s="80"/>
      <c r="MX148" s="80"/>
      <c r="MY148" s="80"/>
      <c r="MZ148" s="80"/>
      <c r="NA148" s="80"/>
      <c r="NB148" s="80"/>
      <c r="NC148" s="80"/>
      <c r="ND148" s="80"/>
      <c r="NE148" s="80"/>
      <c r="NF148" s="80"/>
      <c r="NG148" s="80"/>
      <c r="NH148" s="80"/>
      <c r="NI148" s="80"/>
      <c r="NJ148" s="80"/>
      <c r="NK148" s="80"/>
      <c r="NL148" s="80"/>
      <c r="NM148" s="80"/>
      <c r="NN148" s="80"/>
      <c r="NO148" s="80"/>
      <c r="NP148" s="80"/>
      <c r="NQ148" s="80"/>
      <c r="NR148" s="80"/>
      <c r="NS148" s="80"/>
      <c r="NT148" s="80"/>
      <c r="NU148" s="80"/>
      <c r="NV148" s="80"/>
      <c r="NW148" s="80"/>
      <c r="NX148" s="80"/>
      <c r="NY148" s="80"/>
      <c r="NZ148" s="80"/>
      <c r="OA148" s="80"/>
      <c r="OB148" s="79">
        <v>12411</v>
      </c>
    </row>
    <row r="149" spans="1:392" ht="13.15">
      <c r="A149" s="27">
        <v>335313</v>
      </c>
      <c r="B149" s="23" t="s">
        <v>278</v>
      </c>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v>6</v>
      </c>
      <c r="AE149" s="80"/>
      <c r="AF149" s="80"/>
      <c r="AG149" s="80"/>
      <c r="AH149" s="80"/>
      <c r="AI149" s="80"/>
      <c r="AJ149" s="80"/>
      <c r="AK149" s="80"/>
      <c r="AL149" s="80"/>
      <c r="AM149" s="80"/>
      <c r="AN149" s="80"/>
      <c r="AO149" s="80"/>
      <c r="AP149" s="80"/>
      <c r="AQ149" s="80"/>
      <c r="AR149" s="80"/>
      <c r="AS149" s="80"/>
      <c r="AT149" s="80"/>
      <c r="AU149" s="80"/>
      <c r="AV149" s="80"/>
      <c r="AW149" s="80"/>
      <c r="AX149" s="80"/>
      <c r="AY149" s="80"/>
      <c r="AZ149" s="80"/>
      <c r="BA149" s="80"/>
      <c r="BB149" s="80"/>
      <c r="BC149" s="80">
        <v>4</v>
      </c>
      <c r="BD149" s="80"/>
      <c r="BE149" s="80"/>
      <c r="BF149" s="80"/>
      <c r="BG149" s="80"/>
      <c r="BH149" s="80"/>
      <c r="BI149" s="80"/>
      <c r="BJ149" s="80">
        <v>3</v>
      </c>
      <c r="BK149" s="80"/>
      <c r="BL149" s="80"/>
      <c r="BM149" s="80"/>
      <c r="BN149" s="80"/>
      <c r="BO149" s="81"/>
      <c r="BP149" s="80"/>
      <c r="BQ149" s="80">
        <v>118</v>
      </c>
      <c r="BR149" s="80"/>
      <c r="BS149" s="80"/>
      <c r="BT149" s="80"/>
      <c r="BU149" s="80"/>
      <c r="BV149" s="80"/>
      <c r="BW149" s="80"/>
      <c r="BX149" s="80"/>
      <c r="BY149" s="80"/>
      <c r="BZ149" s="80"/>
      <c r="CA149" s="80">
        <v>41</v>
      </c>
      <c r="CB149" s="80"/>
      <c r="CC149" s="80"/>
      <c r="CD149" s="80"/>
      <c r="CE149" s="80"/>
      <c r="CF149" s="80"/>
      <c r="CG149" s="80"/>
      <c r="CH149" s="80"/>
      <c r="CI149" s="80">
        <v>21</v>
      </c>
      <c r="CJ149" s="80">
        <v>34</v>
      </c>
      <c r="CK149" s="80"/>
      <c r="CL149" s="80"/>
      <c r="CM149" s="80"/>
      <c r="CN149" s="80"/>
      <c r="CO149" s="80"/>
      <c r="CP149" s="80"/>
      <c r="CQ149" s="80"/>
      <c r="CR149" s="80"/>
      <c r="CS149" s="80"/>
      <c r="CT149" s="80"/>
      <c r="CU149" s="80"/>
      <c r="CV149" s="80"/>
      <c r="CW149" s="80"/>
      <c r="CX149" s="80"/>
      <c r="CY149" s="80"/>
      <c r="CZ149" s="80"/>
      <c r="DA149" s="80"/>
      <c r="DB149" s="80"/>
      <c r="DC149" s="80"/>
      <c r="DD149" s="80"/>
      <c r="DE149" s="80"/>
      <c r="DF149" s="80"/>
      <c r="DG149" s="80"/>
      <c r="DH149" s="80"/>
      <c r="DI149" s="80"/>
      <c r="DJ149" s="80"/>
      <c r="DK149" s="80"/>
      <c r="DL149" s="80"/>
      <c r="DM149" s="80">
        <v>39</v>
      </c>
      <c r="DN149" s="80"/>
      <c r="DO149" s="80"/>
      <c r="DP149" s="80"/>
      <c r="DQ149" s="80"/>
      <c r="DR149" s="80"/>
      <c r="DS149" s="80"/>
      <c r="DT149" s="80"/>
      <c r="DU149" s="80"/>
      <c r="DV149" s="80"/>
      <c r="DW149" s="80">
        <v>80</v>
      </c>
      <c r="DX149" s="80">
        <v>1</v>
      </c>
      <c r="DY149" s="80"/>
      <c r="DZ149" s="80"/>
      <c r="EA149" s="80"/>
      <c r="EB149" s="80"/>
      <c r="EC149" s="80"/>
      <c r="ED149" s="80"/>
      <c r="EE149" s="80"/>
      <c r="EF149" s="80"/>
      <c r="EG149" s="80"/>
      <c r="EH149" s="80"/>
      <c r="EI149" s="80"/>
      <c r="EJ149" s="80"/>
      <c r="EK149" s="80"/>
      <c r="EL149" s="80">
        <v>95</v>
      </c>
      <c r="EM149" s="80">
        <v>2</v>
      </c>
      <c r="EN149" s="80">
        <v>9512</v>
      </c>
      <c r="EO149" s="80">
        <v>96</v>
      </c>
      <c r="EP149" s="80"/>
      <c r="EQ149" s="80"/>
      <c r="ER149" s="80"/>
      <c r="ES149" s="80">
        <v>45</v>
      </c>
      <c r="ET149" s="80"/>
      <c r="EU149" s="80">
        <v>14</v>
      </c>
      <c r="EV149" s="80"/>
      <c r="EW149" s="80"/>
      <c r="EX149" s="80"/>
      <c r="EY149" s="80"/>
      <c r="EZ149" s="80"/>
      <c r="FA149" s="80"/>
      <c r="FB149" s="80"/>
      <c r="FC149" s="80"/>
      <c r="FD149" s="80"/>
      <c r="FE149" s="80"/>
      <c r="FF149" s="80"/>
      <c r="FG149" s="80"/>
      <c r="FH149" s="80"/>
      <c r="FI149" s="80"/>
      <c r="FJ149" s="80"/>
      <c r="FK149" s="80"/>
      <c r="FL149" s="80"/>
      <c r="FM149" s="80"/>
      <c r="FN149" s="80"/>
      <c r="FO149" s="80"/>
      <c r="FP149" s="80"/>
      <c r="FQ149" s="80"/>
      <c r="FR149" s="80"/>
      <c r="FS149" s="80"/>
      <c r="FT149" s="80"/>
      <c r="FU149" s="80"/>
      <c r="FV149" s="80"/>
      <c r="FW149" s="80"/>
      <c r="FX149" s="80"/>
      <c r="FY149" s="80"/>
      <c r="FZ149" s="80"/>
      <c r="GA149" s="80"/>
      <c r="GB149" s="80"/>
      <c r="GC149" s="80"/>
      <c r="GD149" s="80"/>
      <c r="GE149" s="80"/>
      <c r="GF149" s="80"/>
      <c r="GG149" s="80"/>
      <c r="GH149" s="80"/>
      <c r="GI149" s="80"/>
      <c r="GJ149" s="80"/>
      <c r="GK149" s="80"/>
      <c r="GL149" s="80"/>
      <c r="GM149" s="80"/>
      <c r="GN149" s="80"/>
      <c r="GO149" s="80"/>
      <c r="GP149" s="80"/>
      <c r="GQ149" s="80"/>
      <c r="GR149" s="80"/>
      <c r="GS149" s="80"/>
      <c r="GT149" s="80"/>
      <c r="GU149" s="80"/>
      <c r="GV149" s="80"/>
      <c r="GW149" s="80"/>
      <c r="GX149" s="80"/>
      <c r="GY149" s="80"/>
      <c r="GZ149" s="80"/>
      <c r="HA149" s="80"/>
      <c r="HB149" s="80"/>
      <c r="HC149" s="80"/>
      <c r="HD149" s="80"/>
      <c r="HE149" s="80"/>
      <c r="HF149" s="80"/>
      <c r="HG149" s="80"/>
      <c r="HH149" s="80"/>
      <c r="HI149" s="80"/>
      <c r="HJ149" s="80"/>
      <c r="HK149" s="80"/>
      <c r="HL149" s="80"/>
      <c r="HM149" s="80"/>
      <c r="HN149" s="80"/>
      <c r="HO149" s="80"/>
      <c r="HP149" s="80"/>
      <c r="HQ149" s="80"/>
      <c r="HR149" s="80"/>
      <c r="HS149" s="80"/>
      <c r="HT149" s="80"/>
      <c r="HU149" s="80"/>
      <c r="HV149" s="80"/>
      <c r="HW149" s="80"/>
      <c r="HX149" s="80"/>
      <c r="HY149" s="80"/>
      <c r="HZ149" s="80"/>
      <c r="IA149" s="80"/>
      <c r="IB149" s="80"/>
      <c r="IC149" s="80"/>
      <c r="ID149" s="80"/>
      <c r="IE149" s="80"/>
      <c r="IF149" s="80"/>
      <c r="IG149" s="80"/>
      <c r="IH149" s="80"/>
      <c r="II149" s="80"/>
      <c r="IJ149" s="80"/>
      <c r="IK149" s="80"/>
      <c r="IL149" s="80"/>
      <c r="IM149" s="80"/>
      <c r="IN149" s="80"/>
      <c r="IO149" s="80"/>
      <c r="IP149" s="80"/>
      <c r="IQ149" s="80"/>
      <c r="IR149" s="80"/>
      <c r="IS149" s="80"/>
      <c r="IT149" s="80"/>
      <c r="IU149" s="80"/>
      <c r="IV149" s="80"/>
      <c r="IW149" s="80"/>
      <c r="IX149" s="80"/>
      <c r="IY149" s="80"/>
      <c r="IZ149" s="80"/>
      <c r="JA149" s="80"/>
      <c r="JB149" s="80"/>
      <c r="JC149" s="80"/>
      <c r="JD149" s="80"/>
      <c r="JE149" s="80"/>
      <c r="JF149" s="80"/>
      <c r="JG149" s="80"/>
      <c r="JH149" s="80"/>
      <c r="JI149" s="80"/>
      <c r="JJ149" s="80"/>
      <c r="JK149" s="80"/>
      <c r="JL149" s="80"/>
      <c r="JM149" s="80"/>
      <c r="JN149" s="80"/>
      <c r="JO149" s="80"/>
      <c r="JP149" s="80">
        <v>115</v>
      </c>
      <c r="JQ149" s="80"/>
      <c r="JR149" s="80"/>
      <c r="JS149" s="80"/>
      <c r="JT149" s="80"/>
      <c r="JU149" s="80"/>
      <c r="JV149" s="80"/>
      <c r="JW149" s="80"/>
      <c r="JX149" s="80"/>
      <c r="JY149" s="80"/>
      <c r="JZ149" s="80"/>
      <c r="KA149" s="80"/>
      <c r="KB149" s="80"/>
      <c r="KC149" s="80"/>
      <c r="KD149" s="80"/>
      <c r="KE149" s="80"/>
      <c r="KF149" s="80"/>
      <c r="KG149" s="80"/>
      <c r="KH149" s="80"/>
      <c r="KI149" s="80"/>
      <c r="KJ149" s="80"/>
      <c r="KK149" s="80"/>
      <c r="KL149" s="80"/>
      <c r="KM149" s="80"/>
      <c r="KN149" s="80"/>
      <c r="KO149" s="80"/>
      <c r="KP149" s="80"/>
      <c r="KQ149" s="80"/>
      <c r="KR149" s="80"/>
      <c r="KS149" s="80"/>
      <c r="KT149" s="80"/>
      <c r="KU149" s="80"/>
      <c r="KV149" s="80"/>
      <c r="KW149" s="80"/>
      <c r="KX149" s="80"/>
      <c r="KY149" s="80"/>
      <c r="KZ149" s="80"/>
      <c r="LA149" s="80"/>
      <c r="LB149" s="80"/>
      <c r="LC149" s="80"/>
      <c r="LD149" s="80"/>
      <c r="LE149" s="80"/>
      <c r="LF149" s="80"/>
      <c r="LG149" s="80">
        <v>21</v>
      </c>
      <c r="LH149" s="80"/>
      <c r="LI149" s="80"/>
      <c r="LJ149" s="80"/>
      <c r="LK149" s="80"/>
      <c r="LL149" s="80"/>
      <c r="LM149" s="80"/>
      <c r="LN149" s="80"/>
      <c r="LO149" s="80">
        <v>123</v>
      </c>
      <c r="LP149" s="80"/>
      <c r="LQ149" s="80"/>
      <c r="LR149" s="80"/>
      <c r="LS149" s="80"/>
      <c r="LT149" s="80"/>
      <c r="LU149" s="80"/>
      <c r="LV149" s="80"/>
      <c r="LW149" s="80"/>
      <c r="LX149" s="80"/>
      <c r="LY149" s="80"/>
      <c r="LZ149" s="80"/>
      <c r="MA149" s="80"/>
      <c r="MB149" s="80"/>
      <c r="MC149" s="80"/>
      <c r="MD149" s="80"/>
      <c r="ME149" s="80"/>
      <c r="MF149" s="80"/>
      <c r="MG149" s="80"/>
      <c r="MH149" s="80"/>
      <c r="MI149" s="80"/>
      <c r="MJ149" s="80"/>
      <c r="MK149" s="80"/>
      <c r="ML149" s="80"/>
      <c r="MM149" s="80"/>
      <c r="MN149" s="80"/>
      <c r="MO149" s="80"/>
      <c r="MP149" s="80"/>
      <c r="MQ149" s="80"/>
      <c r="MR149" s="80"/>
      <c r="MS149" s="80"/>
      <c r="MT149" s="80"/>
      <c r="MU149" s="80"/>
      <c r="MV149" s="80"/>
      <c r="MW149" s="80"/>
      <c r="MX149" s="80"/>
      <c r="MY149" s="80"/>
      <c r="MZ149" s="80"/>
      <c r="NA149" s="80"/>
      <c r="NB149" s="80"/>
      <c r="NC149" s="80"/>
      <c r="ND149" s="80"/>
      <c r="NE149" s="80"/>
      <c r="NF149" s="80"/>
      <c r="NG149" s="80"/>
      <c r="NH149" s="80"/>
      <c r="NI149" s="80"/>
      <c r="NJ149" s="80"/>
      <c r="NK149" s="80"/>
      <c r="NL149" s="80"/>
      <c r="NM149" s="80"/>
      <c r="NN149" s="80"/>
      <c r="NO149" s="80"/>
      <c r="NP149" s="80"/>
      <c r="NQ149" s="80"/>
      <c r="NR149" s="80"/>
      <c r="NS149" s="80"/>
      <c r="NT149" s="80"/>
      <c r="NU149" s="80"/>
      <c r="NV149" s="80"/>
      <c r="NW149" s="80"/>
      <c r="NX149" s="80"/>
      <c r="NY149" s="80"/>
      <c r="NZ149" s="80"/>
      <c r="OA149" s="80"/>
      <c r="OB149" s="79">
        <v>10371</v>
      </c>
    </row>
    <row r="150" spans="1:392" ht="13.15">
      <c r="A150" s="27">
        <v>335314</v>
      </c>
      <c r="B150" s="23" t="s">
        <v>279</v>
      </c>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v>6</v>
      </c>
      <c r="AE150" s="80"/>
      <c r="AF150" s="80"/>
      <c r="AG150" s="80"/>
      <c r="AH150" s="80"/>
      <c r="AI150" s="80"/>
      <c r="AJ150" s="80"/>
      <c r="AK150" s="80"/>
      <c r="AL150" s="80"/>
      <c r="AM150" s="80"/>
      <c r="AN150" s="80"/>
      <c r="AO150" s="80"/>
      <c r="AP150" s="80"/>
      <c r="AQ150" s="80"/>
      <c r="AR150" s="80"/>
      <c r="AS150" s="80"/>
      <c r="AT150" s="80"/>
      <c r="AU150" s="80"/>
      <c r="AV150" s="80"/>
      <c r="AW150" s="80"/>
      <c r="AX150" s="80"/>
      <c r="AY150" s="80"/>
      <c r="AZ150" s="80"/>
      <c r="BA150" s="80"/>
      <c r="BB150" s="80"/>
      <c r="BC150" s="80"/>
      <c r="BD150" s="80"/>
      <c r="BE150" s="80"/>
      <c r="BF150" s="80"/>
      <c r="BG150" s="80"/>
      <c r="BH150" s="80"/>
      <c r="BI150" s="80"/>
      <c r="BJ150" s="80">
        <v>18</v>
      </c>
      <c r="BK150" s="80"/>
      <c r="BL150" s="80"/>
      <c r="BM150" s="80"/>
      <c r="BN150" s="80"/>
      <c r="BO150" s="81"/>
      <c r="BP150" s="80"/>
      <c r="BQ150" s="80"/>
      <c r="BR150" s="80"/>
      <c r="BS150" s="80"/>
      <c r="BT150" s="80"/>
      <c r="BU150" s="80"/>
      <c r="BV150" s="80"/>
      <c r="BW150" s="80"/>
      <c r="BX150" s="80"/>
      <c r="BY150" s="80"/>
      <c r="BZ150" s="80"/>
      <c r="CA150" s="80">
        <v>62</v>
      </c>
      <c r="CB150" s="80"/>
      <c r="CC150" s="80"/>
      <c r="CD150" s="80"/>
      <c r="CE150" s="80"/>
      <c r="CF150" s="80"/>
      <c r="CG150" s="80"/>
      <c r="CH150" s="80"/>
      <c r="CI150" s="80"/>
      <c r="CJ150" s="80"/>
      <c r="CK150" s="80"/>
      <c r="CL150" s="80"/>
      <c r="CM150" s="80"/>
      <c r="CN150" s="80"/>
      <c r="CO150" s="80"/>
      <c r="CP150" s="80"/>
      <c r="CQ150" s="80"/>
      <c r="CR150" s="80"/>
      <c r="CS150" s="80"/>
      <c r="CT150" s="80"/>
      <c r="CU150" s="80"/>
      <c r="CV150" s="80"/>
      <c r="CW150" s="80"/>
      <c r="CX150" s="80"/>
      <c r="CY150" s="80"/>
      <c r="CZ150" s="80"/>
      <c r="DA150" s="80"/>
      <c r="DB150" s="80"/>
      <c r="DC150" s="80"/>
      <c r="DD150" s="80"/>
      <c r="DE150" s="80"/>
      <c r="DF150" s="80"/>
      <c r="DG150" s="80"/>
      <c r="DH150" s="80"/>
      <c r="DI150" s="80"/>
      <c r="DJ150" s="80"/>
      <c r="DK150" s="80"/>
      <c r="DL150" s="80"/>
      <c r="DM150" s="80">
        <v>15</v>
      </c>
      <c r="DN150" s="80"/>
      <c r="DO150" s="80"/>
      <c r="DP150" s="80"/>
      <c r="DQ150" s="80"/>
      <c r="DR150" s="80">
        <v>6</v>
      </c>
      <c r="DS150" s="80">
        <v>0</v>
      </c>
      <c r="DT150" s="80"/>
      <c r="DU150" s="80"/>
      <c r="DV150" s="80">
        <v>1</v>
      </c>
      <c r="DW150" s="80">
        <v>26</v>
      </c>
      <c r="DX150" s="80">
        <v>180</v>
      </c>
      <c r="DY150" s="80"/>
      <c r="DZ150" s="80"/>
      <c r="EA150" s="80"/>
      <c r="EB150" s="80"/>
      <c r="EC150" s="80"/>
      <c r="ED150" s="80">
        <v>169</v>
      </c>
      <c r="EE150" s="80"/>
      <c r="EF150" s="80"/>
      <c r="EG150" s="80"/>
      <c r="EH150" s="80"/>
      <c r="EI150" s="80"/>
      <c r="EJ150" s="80"/>
      <c r="EK150" s="80"/>
      <c r="EL150" s="80">
        <v>2</v>
      </c>
      <c r="EM150" s="80">
        <v>58</v>
      </c>
      <c r="EN150" s="80">
        <v>192</v>
      </c>
      <c r="EO150" s="80">
        <v>9219</v>
      </c>
      <c r="EP150" s="80"/>
      <c r="EQ150" s="80"/>
      <c r="ER150" s="80"/>
      <c r="ES150" s="80">
        <v>93</v>
      </c>
      <c r="ET150" s="80"/>
      <c r="EU150" s="80">
        <v>78</v>
      </c>
      <c r="EV150" s="80"/>
      <c r="EW150" s="80"/>
      <c r="EX150" s="80"/>
      <c r="EY150" s="80"/>
      <c r="EZ150" s="80"/>
      <c r="FA150" s="80"/>
      <c r="FB150" s="80"/>
      <c r="FC150" s="80"/>
      <c r="FD150" s="80"/>
      <c r="FE150" s="80"/>
      <c r="FF150" s="80"/>
      <c r="FG150" s="80"/>
      <c r="FH150" s="80"/>
      <c r="FI150" s="80"/>
      <c r="FJ150" s="80"/>
      <c r="FK150" s="80"/>
      <c r="FL150" s="80"/>
      <c r="FM150" s="80"/>
      <c r="FN150" s="80"/>
      <c r="FO150" s="80">
        <v>96</v>
      </c>
      <c r="FP150" s="80"/>
      <c r="FQ150" s="80"/>
      <c r="FR150" s="80"/>
      <c r="FS150" s="80"/>
      <c r="FT150" s="80"/>
      <c r="FU150" s="80"/>
      <c r="FV150" s="80"/>
      <c r="FW150" s="80"/>
      <c r="FX150" s="80"/>
      <c r="FY150" s="80"/>
      <c r="FZ150" s="80"/>
      <c r="GA150" s="80"/>
      <c r="GB150" s="80"/>
      <c r="GC150" s="80"/>
      <c r="GD150" s="80"/>
      <c r="GE150" s="80"/>
      <c r="GF150" s="80"/>
      <c r="GG150" s="80"/>
      <c r="GH150" s="80"/>
      <c r="GI150" s="80"/>
      <c r="GJ150" s="80"/>
      <c r="GK150" s="80"/>
      <c r="GL150" s="80"/>
      <c r="GM150" s="80"/>
      <c r="GN150" s="80"/>
      <c r="GO150" s="80"/>
      <c r="GP150" s="80"/>
      <c r="GQ150" s="80"/>
      <c r="GR150" s="80"/>
      <c r="GS150" s="80"/>
      <c r="GT150" s="80"/>
      <c r="GU150" s="80"/>
      <c r="GV150" s="80"/>
      <c r="GW150" s="80"/>
      <c r="GX150" s="80"/>
      <c r="GY150" s="80"/>
      <c r="GZ150" s="80"/>
      <c r="HA150" s="80"/>
      <c r="HB150" s="80"/>
      <c r="HC150" s="80"/>
      <c r="HD150" s="80"/>
      <c r="HE150" s="80"/>
      <c r="HF150" s="80"/>
      <c r="HG150" s="80"/>
      <c r="HH150" s="80"/>
      <c r="HI150" s="80"/>
      <c r="HJ150" s="80"/>
      <c r="HK150" s="80"/>
      <c r="HL150" s="80"/>
      <c r="HM150" s="80"/>
      <c r="HN150" s="80"/>
      <c r="HO150" s="80"/>
      <c r="HP150" s="80"/>
      <c r="HQ150" s="80"/>
      <c r="HR150" s="80"/>
      <c r="HS150" s="80"/>
      <c r="HT150" s="80"/>
      <c r="HU150" s="80"/>
      <c r="HV150" s="80"/>
      <c r="HW150" s="80"/>
      <c r="HX150" s="80"/>
      <c r="HY150" s="80"/>
      <c r="HZ150" s="80"/>
      <c r="IA150" s="80"/>
      <c r="IB150" s="80"/>
      <c r="IC150" s="80"/>
      <c r="ID150" s="80"/>
      <c r="IE150" s="80"/>
      <c r="IF150" s="80"/>
      <c r="IG150" s="80"/>
      <c r="IH150" s="80"/>
      <c r="II150" s="80"/>
      <c r="IJ150" s="80"/>
      <c r="IK150" s="80"/>
      <c r="IL150" s="80"/>
      <c r="IM150" s="80"/>
      <c r="IN150" s="80"/>
      <c r="IO150" s="80"/>
      <c r="IP150" s="80"/>
      <c r="IQ150" s="80"/>
      <c r="IR150" s="80"/>
      <c r="IS150" s="80"/>
      <c r="IT150" s="80"/>
      <c r="IU150" s="80"/>
      <c r="IV150" s="80"/>
      <c r="IW150" s="80"/>
      <c r="IX150" s="80"/>
      <c r="IY150" s="80"/>
      <c r="IZ150" s="80"/>
      <c r="JA150" s="80"/>
      <c r="JB150" s="80"/>
      <c r="JC150" s="80"/>
      <c r="JD150" s="80"/>
      <c r="JE150" s="80"/>
      <c r="JF150" s="80"/>
      <c r="JG150" s="80"/>
      <c r="JH150" s="80"/>
      <c r="JI150" s="80"/>
      <c r="JJ150" s="80"/>
      <c r="JK150" s="80"/>
      <c r="JL150" s="80"/>
      <c r="JM150" s="80"/>
      <c r="JN150" s="80"/>
      <c r="JO150" s="80"/>
      <c r="JP150" s="80">
        <v>337</v>
      </c>
      <c r="JQ150" s="80"/>
      <c r="JR150" s="80"/>
      <c r="JS150" s="80"/>
      <c r="JT150" s="80"/>
      <c r="JU150" s="80"/>
      <c r="JV150" s="80"/>
      <c r="JW150" s="80"/>
      <c r="JX150" s="80"/>
      <c r="JY150" s="80"/>
      <c r="JZ150" s="80"/>
      <c r="KA150" s="80"/>
      <c r="KB150" s="80"/>
      <c r="KC150" s="80"/>
      <c r="KD150" s="80"/>
      <c r="KE150" s="80"/>
      <c r="KF150" s="80"/>
      <c r="KG150" s="80"/>
      <c r="KH150" s="80"/>
      <c r="KI150" s="80"/>
      <c r="KJ150" s="80"/>
      <c r="KK150" s="80"/>
      <c r="KL150" s="80"/>
      <c r="KM150" s="80"/>
      <c r="KN150" s="80"/>
      <c r="KO150" s="80"/>
      <c r="KP150" s="80"/>
      <c r="KQ150" s="80"/>
      <c r="KR150" s="80"/>
      <c r="KS150" s="80"/>
      <c r="KT150" s="80"/>
      <c r="KU150" s="80"/>
      <c r="KV150" s="80"/>
      <c r="KW150" s="80"/>
      <c r="KX150" s="80"/>
      <c r="KY150" s="80"/>
      <c r="KZ150" s="80"/>
      <c r="LA150" s="80"/>
      <c r="LB150" s="80"/>
      <c r="LC150" s="80"/>
      <c r="LD150" s="80"/>
      <c r="LE150" s="80"/>
      <c r="LF150" s="80"/>
      <c r="LG150" s="80">
        <v>32</v>
      </c>
      <c r="LH150" s="80"/>
      <c r="LI150" s="80"/>
      <c r="LJ150" s="80"/>
      <c r="LK150" s="80"/>
      <c r="LL150" s="80"/>
      <c r="LM150" s="80"/>
      <c r="LN150" s="80"/>
      <c r="LO150" s="80">
        <v>184</v>
      </c>
      <c r="LP150" s="80"/>
      <c r="LQ150" s="80"/>
      <c r="LR150" s="80"/>
      <c r="LS150" s="80"/>
      <c r="LT150" s="80"/>
      <c r="LU150" s="80"/>
      <c r="LV150" s="80"/>
      <c r="LW150" s="80"/>
      <c r="LX150" s="80"/>
      <c r="LY150" s="80"/>
      <c r="LZ150" s="80"/>
      <c r="MA150" s="80"/>
      <c r="MB150" s="80"/>
      <c r="MC150" s="80"/>
      <c r="MD150" s="80"/>
      <c r="ME150" s="80"/>
      <c r="MF150" s="80"/>
      <c r="MG150" s="80"/>
      <c r="MH150" s="80"/>
      <c r="MI150" s="80"/>
      <c r="MJ150" s="80"/>
      <c r="MK150" s="80"/>
      <c r="ML150" s="80"/>
      <c r="MM150" s="80"/>
      <c r="MN150" s="80"/>
      <c r="MO150" s="80"/>
      <c r="MP150" s="80"/>
      <c r="MQ150" s="80"/>
      <c r="MR150" s="80"/>
      <c r="MS150" s="80"/>
      <c r="MT150" s="80"/>
      <c r="MU150" s="80"/>
      <c r="MV150" s="80"/>
      <c r="MW150" s="80"/>
      <c r="MX150" s="80"/>
      <c r="MY150" s="80"/>
      <c r="MZ150" s="80"/>
      <c r="NA150" s="80"/>
      <c r="NB150" s="80"/>
      <c r="NC150" s="80"/>
      <c r="ND150" s="80"/>
      <c r="NE150" s="80"/>
      <c r="NF150" s="80"/>
      <c r="NG150" s="80"/>
      <c r="NH150" s="80"/>
      <c r="NI150" s="80"/>
      <c r="NJ150" s="80"/>
      <c r="NK150" s="80"/>
      <c r="NL150" s="80"/>
      <c r="NM150" s="80"/>
      <c r="NN150" s="80"/>
      <c r="NO150" s="80"/>
      <c r="NP150" s="80"/>
      <c r="NQ150" s="80"/>
      <c r="NR150" s="80"/>
      <c r="NS150" s="80"/>
      <c r="NT150" s="80"/>
      <c r="NU150" s="80"/>
      <c r="NV150" s="80"/>
      <c r="NW150" s="80"/>
      <c r="NX150" s="80"/>
      <c r="NY150" s="80"/>
      <c r="NZ150" s="80"/>
      <c r="OA150" s="80"/>
      <c r="OB150" s="79">
        <v>10775</v>
      </c>
    </row>
    <row r="151" spans="1:392" ht="13.15">
      <c r="A151" s="27">
        <v>335911</v>
      </c>
      <c r="B151" s="23" t="s">
        <v>280</v>
      </c>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v>2</v>
      </c>
      <c r="AE151" s="80"/>
      <c r="AF151" s="80"/>
      <c r="AG151" s="80"/>
      <c r="AH151" s="80"/>
      <c r="AI151" s="80"/>
      <c r="AJ151" s="80"/>
      <c r="AK151" s="80"/>
      <c r="AL151" s="80"/>
      <c r="AM151" s="80"/>
      <c r="AN151" s="80"/>
      <c r="AO151" s="80"/>
      <c r="AP151" s="80"/>
      <c r="AQ151" s="80"/>
      <c r="AR151" s="80"/>
      <c r="AS151" s="80"/>
      <c r="AT151" s="80"/>
      <c r="AU151" s="80"/>
      <c r="AV151" s="80"/>
      <c r="AW151" s="80"/>
      <c r="AX151" s="80"/>
      <c r="AY151" s="80"/>
      <c r="AZ151" s="80"/>
      <c r="BA151" s="80"/>
      <c r="BB151" s="80"/>
      <c r="BC151" s="80"/>
      <c r="BD151" s="80"/>
      <c r="BE151" s="80"/>
      <c r="BF151" s="80"/>
      <c r="BG151" s="80"/>
      <c r="BH151" s="80"/>
      <c r="BI151" s="80"/>
      <c r="BJ151" s="80">
        <v>9</v>
      </c>
      <c r="BK151" s="80"/>
      <c r="BL151" s="80"/>
      <c r="BM151" s="80"/>
      <c r="BN151" s="80"/>
      <c r="BO151" s="81"/>
      <c r="BP151" s="80"/>
      <c r="BQ151" s="80"/>
      <c r="BR151" s="80"/>
      <c r="BS151" s="80"/>
      <c r="BT151" s="80"/>
      <c r="BU151" s="80"/>
      <c r="BV151" s="80"/>
      <c r="BW151" s="80"/>
      <c r="BX151" s="80"/>
      <c r="BY151" s="80"/>
      <c r="BZ151" s="80"/>
      <c r="CA151" s="80"/>
      <c r="CB151" s="80"/>
      <c r="CC151" s="80"/>
      <c r="CD151" s="80"/>
      <c r="CE151" s="80"/>
      <c r="CF151" s="80"/>
      <c r="CG151" s="80"/>
      <c r="CH151" s="80"/>
      <c r="CI151" s="80"/>
      <c r="CJ151" s="80"/>
      <c r="CK151" s="80"/>
      <c r="CL151" s="80"/>
      <c r="CM151" s="80"/>
      <c r="CN151" s="80"/>
      <c r="CO151" s="80"/>
      <c r="CP151" s="80"/>
      <c r="CQ151" s="80"/>
      <c r="CR151" s="80"/>
      <c r="CS151" s="80"/>
      <c r="CT151" s="80"/>
      <c r="CU151" s="80"/>
      <c r="CV151" s="80"/>
      <c r="CW151" s="80"/>
      <c r="CX151" s="80"/>
      <c r="CY151" s="80"/>
      <c r="CZ151" s="80"/>
      <c r="DA151" s="80"/>
      <c r="DB151" s="80"/>
      <c r="DC151" s="80"/>
      <c r="DD151" s="80"/>
      <c r="DE151" s="80"/>
      <c r="DF151" s="80"/>
      <c r="DG151" s="80"/>
      <c r="DH151" s="80"/>
      <c r="DI151" s="80"/>
      <c r="DJ151" s="80"/>
      <c r="DK151" s="80"/>
      <c r="DL151" s="80"/>
      <c r="DM151" s="80"/>
      <c r="DN151" s="80"/>
      <c r="DO151" s="80"/>
      <c r="DP151" s="80"/>
      <c r="DQ151" s="80"/>
      <c r="DR151" s="80"/>
      <c r="DS151" s="80">
        <v>14</v>
      </c>
      <c r="DT151" s="80"/>
      <c r="DU151" s="80"/>
      <c r="DV151" s="80"/>
      <c r="DW151" s="80"/>
      <c r="DX151" s="80"/>
      <c r="DY151" s="80"/>
      <c r="DZ151" s="80"/>
      <c r="EA151" s="80"/>
      <c r="EB151" s="80"/>
      <c r="EC151" s="80"/>
      <c r="ED151" s="80"/>
      <c r="EE151" s="80"/>
      <c r="EF151" s="80"/>
      <c r="EG151" s="80"/>
      <c r="EH151" s="80"/>
      <c r="EI151" s="80"/>
      <c r="EJ151" s="80"/>
      <c r="EK151" s="80"/>
      <c r="EL151" s="80"/>
      <c r="EM151" s="80"/>
      <c r="EN151" s="80"/>
      <c r="EO151" s="80"/>
      <c r="EP151" s="80">
        <v>5441</v>
      </c>
      <c r="EQ151" s="80">
        <v>53</v>
      </c>
      <c r="ER151" s="80">
        <v>57</v>
      </c>
      <c r="ES151" s="80"/>
      <c r="ET151" s="80"/>
      <c r="EU151" s="80">
        <v>2</v>
      </c>
      <c r="EV151" s="80"/>
      <c r="EW151" s="80"/>
      <c r="EX151" s="80"/>
      <c r="EY151" s="80"/>
      <c r="EZ151" s="80"/>
      <c r="FA151" s="80"/>
      <c r="FB151" s="80"/>
      <c r="FC151" s="80"/>
      <c r="FD151" s="80"/>
      <c r="FE151" s="80"/>
      <c r="FF151" s="80"/>
      <c r="FG151" s="80"/>
      <c r="FH151" s="80"/>
      <c r="FI151" s="80"/>
      <c r="FJ151" s="80"/>
      <c r="FK151" s="80"/>
      <c r="FL151" s="80"/>
      <c r="FM151" s="80"/>
      <c r="FN151" s="80"/>
      <c r="FO151" s="80"/>
      <c r="FP151" s="80"/>
      <c r="FQ151" s="80"/>
      <c r="FR151" s="80"/>
      <c r="FS151" s="80"/>
      <c r="FT151" s="80"/>
      <c r="FU151" s="80"/>
      <c r="FV151" s="80"/>
      <c r="FW151" s="80"/>
      <c r="FX151" s="80"/>
      <c r="FY151" s="80"/>
      <c r="FZ151" s="80"/>
      <c r="GA151" s="80"/>
      <c r="GB151" s="80"/>
      <c r="GC151" s="80"/>
      <c r="GD151" s="80"/>
      <c r="GE151" s="80"/>
      <c r="GF151" s="80"/>
      <c r="GG151" s="80"/>
      <c r="GH151" s="80"/>
      <c r="GI151" s="80"/>
      <c r="GJ151" s="80"/>
      <c r="GK151" s="80"/>
      <c r="GL151" s="80"/>
      <c r="GM151" s="80"/>
      <c r="GN151" s="80"/>
      <c r="GO151" s="80"/>
      <c r="GP151" s="80"/>
      <c r="GQ151" s="80"/>
      <c r="GR151" s="80"/>
      <c r="GS151" s="80"/>
      <c r="GT151" s="80"/>
      <c r="GU151" s="80"/>
      <c r="GV151" s="80"/>
      <c r="GW151" s="80"/>
      <c r="GX151" s="80"/>
      <c r="GY151" s="80"/>
      <c r="GZ151" s="80"/>
      <c r="HA151" s="80"/>
      <c r="HB151" s="80"/>
      <c r="HC151" s="80"/>
      <c r="HD151" s="80"/>
      <c r="HE151" s="80"/>
      <c r="HF151" s="80"/>
      <c r="HG151" s="80"/>
      <c r="HH151" s="80"/>
      <c r="HI151" s="80"/>
      <c r="HJ151" s="80"/>
      <c r="HK151" s="80"/>
      <c r="HL151" s="80"/>
      <c r="HM151" s="80"/>
      <c r="HN151" s="80"/>
      <c r="HO151" s="80"/>
      <c r="HP151" s="80"/>
      <c r="HQ151" s="80"/>
      <c r="HR151" s="80"/>
      <c r="HS151" s="80"/>
      <c r="HT151" s="80"/>
      <c r="HU151" s="80"/>
      <c r="HV151" s="80"/>
      <c r="HW151" s="80"/>
      <c r="HX151" s="80"/>
      <c r="HY151" s="80"/>
      <c r="HZ151" s="80"/>
      <c r="IA151" s="80"/>
      <c r="IB151" s="80"/>
      <c r="IC151" s="80"/>
      <c r="ID151" s="80"/>
      <c r="IE151" s="80"/>
      <c r="IF151" s="80"/>
      <c r="IG151" s="80"/>
      <c r="IH151" s="80"/>
      <c r="II151" s="80"/>
      <c r="IJ151" s="80"/>
      <c r="IK151" s="80"/>
      <c r="IL151" s="80"/>
      <c r="IM151" s="80"/>
      <c r="IN151" s="80"/>
      <c r="IO151" s="80"/>
      <c r="IP151" s="80"/>
      <c r="IQ151" s="80"/>
      <c r="IR151" s="80"/>
      <c r="IS151" s="80"/>
      <c r="IT151" s="80"/>
      <c r="IU151" s="80"/>
      <c r="IV151" s="80"/>
      <c r="IW151" s="80"/>
      <c r="IX151" s="80"/>
      <c r="IY151" s="80"/>
      <c r="IZ151" s="80"/>
      <c r="JA151" s="80"/>
      <c r="JB151" s="80"/>
      <c r="JC151" s="80"/>
      <c r="JD151" s="80"/>
      <c r="JE151" s="80"/>
      <c r="JF151" s="80"/>
      <c r="JG151" s="80"/>
      <c r="JH151" s="80"/>
      <c r="JI151" s="80"/>
      <c r="JJ151" s="80"/>
      <c r="JK151" s="80"/>
      <c r="JL151" s="80"/>
      <c r="JM151" s="80"/>
      <c r="JN151" s="80"/>
      <c r="JO151" s="80"/>
      <c r="JP151" s="80">
        <v>33</v>
      </c>
      <c r="JQ151" s="80"/>
      <c r="JR151" s="80"/>
      <c r="JS151" s="80"/>
      <c r="JT151" s="80"/>
      <c r="JU151" s="80"/>
      <c r="JV151" s="80"/>
      <c r="JW151" s="80"/>
      <c r="JX151" s="80"/>
      <c r="JY151" s="80"/>
      <c r="JZ151" s="80"/>
      <c r="KA151" s="80"/>
      <c r="KB151" s="80"/>
      <c r="KC151" s="80"/>
      <c r="KD151" s="80"/>
      <c r="KE151" s="80"/>
      <c r="KF151" s="80"/>
      <c r="KG151" s="80"/>
      <c r="KH151" s="80"/>
      <c r="KI151" s="80"/>
      <c r="KJ151" s="80"/>
      <c r="KK151" s="80"/>
      <c r="KL151" s="80"/>
      <c r="KM151" s="80"/>
      <c r="KN151" s="80"/>
      <c r="KO151" s="80"/>
      <c r="KP151" s="80"/>
      <c r="KQ151" s="80"/>
      <c r="KR151" s="80"/>
      <c r="KS151" s="80"/>
      <c r="KT151" s="80"/>
      <c r="KU151" s="80"/>
      <c r="KV151" s="80"/>
      <c r="KW151" s="80"/>
      <c r="KX151" s="80"/>
      <c r="KY151" s="80"/>
      <c r="KZ151" s="80"/>
      <c r="LA151" s="80"/>
      <c r="LB151" s="80"/>
      <c r="LC151" s="80"/>
      <c r="LD151" s="80"/>
      <c r="LE151" s="80"/>
      <c r="LF151" s="80"/>
      <c r="LG151" s="80">
        <v>13</v>
      </c>
      <c r="LH151" s="80"/>
      <c r="LI151" s="80"/>
      <c r="LJ151" s="80"/>
      <c r="LK151" s="80"/>
      <c r="LL151" s="80"/>
      <c r="LM151" s="80"/>
      <c r="LN151" s="80"/>
      <c r="LO151" s="80">
        <v>73</v>
      </c>
      <c r="LP151" s="80"/>
      <c r="LQ151" s="80"/>
      <c r="LR151" s="80"/>
      <c r="LS151" s="80"/>
      <c r="LT151" s="80"/>
      <c r="LU151" s="80"/>
      <c r="LV151" s="80"/>
      <c r="LW151" s="80"/>
      <c r="LX151" s="80"/>
      <c r="LY151" s="80"/>
      <c r="LZ151" s="80"/>
      <c r="MA151" s="80"/>
      <c r="MB151" s="80"/>
      <c r="MC151" s="80"/>
      <c r="MD151" s="80"/>
      <c r="ME151" s="80"/>
      <c r="MF151" s="80"/>
      <c r="MG151" s="80"/>
      <c r="MH151" s="80"/>
      <c r="MI151" s="80"/>
      <c r="MJ151" s="80"/>
      <c r="MK151" s="80"/>
      <c r="ML151" s="80"/>
      <c r="MM151" s="80"/>
      <c r="MN151" s="80"/>
      <c r="MO151" s="80"/>
      <c r="MP151" s="80"/>
      <c r="MQ151" s="80"/>
      <c r="MR151" s="80"/>
      <c r="MS151" s="80"/>
      <c r="MT151" s="80"/>
      <c r="MU151" s="80"/>
      <c r="MV151" s="80"/>
      <c r="MW151" s="80"/>
      <c r="MX151" s="80"/>
      <c r="MY151" s="80"/>
      <c r="MZ151" s="80"/>
      <c r="NA151" s="80"/>
      <c r="NB151" s="80"/>
      <c r="NC151" s="80"/>
      <c r="ND151" s="80"/>
      <c r="NE151" s="80"/>
      <c r="NF151" s="80"/>
      <c r="NG151" s="80"/>
      <c r="NH151" s="80"/>
      <c r="NI151" s="80"/>
      <c r="NJ151" s="80"/>
      <c r="NK151" s="80"/>
      <c r="NL151" s="80"/>
      <c r="NM151" s="80"/>
      <c r="NN151" s="80"/>
      <c r="NO151" s="80"/>
      <c r="NP151" s="80"/>
      <c r="NQ151" s="80"/>
      <c r="NR151" s="80"/>
      <c r="NS151" s="80"/>
      <c r="NT151" s="80"/>
      <c r="NU151" s="80"/>
      <c r="NV151" s="80"/>
      <c r="NW151" s="80"/>
      <c r="NX151" s="80">
        <v>0</v>
      </c>
      <c r="NY151" s="80"/>
      <c r="NZ151" s="80"/>
      <c r="OA151" s="80"/>
      <c r="OB151" s="79">
        <v>5697</v>
      </c>
    </row>
    <row r="152" spans="1:392" ht="13.15">
      <c r="A152" s="27">
        <v>335912</v>
      </c>
      <c r="B152" s="23" t="s">
        <v>281</v>
      </c>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v>1</v>
      </c>
      <c r="AE152" s="80"/>
      <c r="AF152" s="80"/>
      <c r="AG152" s="80"/>
      <c r="AH152" s="80"/>
      <c r="AI152" s="80"/>
      <c r="AJ152" s="80"/>
      <c r="AK152" s="80"/>
      <c r="AL152" s="80"/>
      <c r="AM152" s="80"/>
      <c r="AN152" s="80"/>
      <c r="AO152" s="80"/>
      <c r="AP152" s="80"/>
      <c r="AQ152" s="80"/>
      <c r="AR152" s="80"/>
      <c r="AS152" s="80"/>
      <c r="AT152" s="80"/>
      <c r="AU152" s="80"/>
      <c r="AV152" s="80"/>
      <c r="AW152" s="80"/>
      <c r="AX152" s="80"/>
      <c r="AY152" s="80"/>
      <c r="AZ152" s="80"/>
      <c r="BA152" s="80"/>
      <c r="BB152" s="80"/>
      <c r="BC152" s="80"/>
      <c r="BD152" s="80"/>
      <c r="BE152" s="80"/>
      <c r="BF152" s="80"/>
      <c r="BG152" s="80"/>
      <c r="BH152" s="80"/>
      <c r="BI152" s="80"/>
      <c r="BJ152" s="80">
        <v>63</v>
      </c>
      <c r="BK152" s="80"/>
      <c r="BL152" s="80"/>
      <c r="BM152" s="80"/>
      <c r="BN152" s="80"/>
      <c r="BO152" s="81"/>
      <c r="BP152" s="80"/>
      <c r="BQ152" s="80"/>
      <c r="BR152" s="80"/>
      <c r="BS152" s="80"/>
      <c r="BT152" s="80"/>
      <c r="BU152" s="80"/>
      <c r="BV152" s="80"/>
      <c r="BW152" s="80"/>
      <c r="BX152" s="80"/>
      <c r="BY152" s="80">
        <v>6</v>
      </c>
      <c r="BZ152" s="80"/>
      <c r="CA152" s="80"/>
      <c r="CB152" s="80"/>
      <c r="CC152" s="80"/>
      <c r="CD152" s="80"/>
      <c r="CE152" s="80"/>
      <c r="CF152" s="80"/>
      <c r="CG152" s="80"/>
      <c r="CH152" s="80"/>
      <c r="CI152" s="80"/>
      <c r="CJ152" s="80"/>
      <c r="CK152" s="80"/>
      <c r="CL152" s="80"/>
      <c r="CM152" s="80"/>
      <c r="CN152" s="80"/>
      <c r="CO152" s="80"/>
      <c r="CP152" s="80"/>
      <c r="CQ152" s="80"/>
      <c r="CR152" s="80"/>
      <c r="CS152" s="80"/>
      <c r="CT152" s="80"/>
      <c r="CU152" s="80"/>
      <c r="CV152" s="80"/>
      <c r="CW152" s="80"/>
      <c r="CX152" s="80"/>
      <c r="CY152" s="80"/>
      <c r="CZ152" s="80"/>
      <c r="DA152" s="80"/>
      <c r="DB152" s="80"/>
      <c r="DC152" s="80"/>
      <c r="DD152" s="80"/>
      <c r="DE152" s="80"/>
      <c r="DF152" s="80"/>
      <c r="DG152" s="80"/>
      <c r="DH152" s="80"/>
      <c r="DI152" s="80"/>
      <c r="DJ152" s="80"/>
      <c r="DK152" s="80"/>
      <c r="DL152" s="80"/>
      <c r="DM152" s="80"/>
      <c r="DN152" s="80"/>
      <c r="DO152" s="80"/>
      <c r="DP152" s="80"/>
      <c r="DQ152" s="80"/>
      <c r="DR152" s="80">
        <v>19</v>
      </c>
      <c r="DS152" s="80"/>
      <c r="DT152" s="80"/>
      <c r="DU152" s="80"/>
      <c r="DV152" s="80"/>
      <c r="DW152" s="80"/>
      <c r="DX152" s="80"/>
      <c r="DY152" s="80"/>
      <c r="DZ152" s="80"/>
      <c r="EA152" s="80"/>
      <c r="EB152" s="80"/>
      <c r="EC152" s="80"/>
      <c r="ED152" s="80"/>
      <c r="EE152" s="80"/>
      <c r="EF152" s="80"/>
      <c r="EG152" s="80"/>
      <c r="EH152" s="80"/>
      <c r="EI152" s="80"/>
      <c r="EJ152" s="80"/>
      <c r="EK152" s="80"/>
      <c r="EL152" s="80"/>
      <c r="EM152" s="80"/>
      <c r="EN152" s="80"/>
      <c r="EO152" s="80"/>
      <c r="EP152" s="80">
        <v>1</v>
      </c>
      <c r="EQ152" s="80">
        <v>2918</v>
      </c>
      <c r="ER152" s="80"/>
      <c r="ES152" s="80"/>
      <c r="ET152" s="80"/>
      <c r="EU152" s="80">
        <v>6</v>
      </c>
      <c r="EV152" s="80"/>
      <c r="EW152" s="80"/>
      <c r="EX152" s="80"/>
      <c r="EY152" s="80"/>
      <c r="EZ152" s="80"/>
      <c r="FA152" s="80"/>
      <c r="FB152" s="80"/>
      <c r="FC152" s="80"/>
      <c r="FD152" s="80"/>
      <c r="FE152" s="80"/>
      <c r="FF152" s="80"/>
      <c r="FG152" s="80"/>
      <c r="FH152" s="80"/>
      <c r="FI152" s="80"/>
      <c r="FJ152" s="80"/>
      <c r="FK152" s="80"/>
      <c r="FL152" s="80"/>
      <c r="FM152" s="80"/>
      <c r="FN152" s="80"/>
      <c r="FO152" s="80"/>
      <c r="FP152" s="80"/>
      <c r="FQ152" s="80"/>
      <c r="FR152" s="80"/>
      <c r="FS152" s="80"/>
      <c r="FT152" s="80"/>
      <c r="FU152" s="80"/>
      <c r="FV152" s="80"/>
      <c r="FW152" s="80"/>
      <c r="FX152" s="80"/>
      <c r="FY152" s="80"/>
      <c r="FZ152" s="80"/>
      <c r="GA152" s="80"/>
      <c r="GB152" s="80"/>
      <c r="GC152" s="80"/>
      <c r="GD152" s="80"/>
      <c r="GE152" s="80"/>
      <c r="GF152" s="80"/>
      <c r="GG152" s="80"/>
      <c r="GH152" s="80"/>
      <c r="GI152" s="80"/>
      <c r="GJ152" s="80"/>
      <c r="GK152" s="80"/>
      <c r="GL152" s="80"/>
      <c r="GM152" s="80"/>
      <c r="GN152" s="80"/>
      <c r="GO152" s="80"/>
      <c r="GP152" s="80"/>
      <c r="GQ152" s="80"/>
      <c r="GR152" s="80"/>
      <c r="GS152" s="80"/>
      <c r="GT152" s="80"/>
      <c r="GU152" s="80"/>
      <c r="GV152" s="80"/>
      <c r="GW152" s="80"/>
      <c r="GX152" s="80"/>
      <c r="GY152" s="80"/>
      <c r="GZ152" s="80"/>
      <c r="HA152" s="80"/>
      <c r="HB152" s="80"/>
      <c r="HC152" s="80"/>
      <c r="HD152" s="80"/>
      <c r="HE152" s="80"/>
      <c r="HF152" s="80"/>
      <c r="HG152" s="80"/>
      <c r="HH152" s="80"/>
      <c r="HI152" s="80"/>
      <c r="HJ152" s="80"/>
      <c r="HK152" s="80"/>
      <c r="HL152" s="80"/>
      <c r="HM152" s="80"/>
      <c r="HN152" s="80"/>
      <c r="HO152" s="80"/>
      <c r="HP152" s="80"/>
      <c r="HQ152" s="80"/>
      <c r="HR152" s="80"/>
      <c r="HS152" s="80"/>
      <c r="HT152" s="80"/>
      <c r="HU152" s="80"/>
      <c r="HV152" s="80"/>
      <c r="HW152" s="80"/>
      <c r="HX152" s="80"/>
      <c r="HY152" s="80"/>
      <c r="HZ152" s="80"/>
      <c r="IA152" s="80"/>
      <c r="IB152" s="80"/>
      <c r="IC152" s="80"/>
      <c r="ID152" s="80"/>
      <c r="IE152" s="80"/>
      <c r="IF152" s="80"/>
      <c r="IG152" s="80"/>
      <c r="IH152" s="80"/>
      <c r="II152" s="80"/>
      <c r="IJ152" s="80"/>
      <c r="IK152" s="80"/>
      <c r="IL152" s="80"/>
      <c r="IM152" s="80"/>
      <c r="IN152" s="80"/>
      <c r="IO152" s="80"/>
      <c r="IP152" s="80"/>
      <c r="IQ152" s="80"/>
      <c r="IR152" s="80"/>
      <c r="IS152" s="80"/>
      <c r="IT152" s="80"/>
      <c r="IU152" s="80"/>
      <c r="IV152" s="80"/>
      <c r="IW152" s="80"/>
      <c r="IX152" s="80"/>
      <c r="IY152" s="80"/>
      <c r="IZ152" s="80"/>
      <c r="JA152" s="80"/>
      <c r="JB152" s="80"/>
      <c r="JC152" s="80"/>
      <c r="JD152" s="80"/>
      <c r="JE152" s="80"/>
      <c r="JF152" s="80"/>
      <c r="JG152" s="80"/>
      <c r="JH152" s="80"/>
      <c r="JI152" s="80"/>
      <c r="JJ152" s="80"/>
      <c r="JK152" s="80"/>
      <c r="JL152" s="80"/>
      <c r="JM152" s="80"/>
      <c r="JN152" s="80"/>
      <c r="JO152" s="80"/>
      <c r="JP152" s="80">
        <v>1</v>
      </c>
      <c r="JQ152" s="80"/>
      <c r="JR152" s="80"/>
      <c r="JS152" s="80"/>
      <c r="JT152" s="80"/>
      <c r="JU152" s="80"/>
      <c r="JV152" s="80"/>
      <c r="JW152" s="80"/>
      <c r="JX152" s="80"/>
      <c r="JY152" s="80"/>
      <c r="JZ152" s="80"/>
      <c r="KA152" s="80"/>
      <c r="KB152" s="80"/>
      <c r="KC152" s="80"/>
      <c r="KD152" s="80"/>
      <c r="KE152" s="80"/>
      <c r="KF152" s="80"/>
      <c r="KG152" s="80"/>
      <c r="KH152" s="80"/>
      <c r="KI152" s="80"/>
      <c r="KJ152" s="80"/>
      <c r="KK152" s="80"/>
      <c r="KL152" s="80"/>
      <c r="KM152" s="80"/>
      <c r="KN152" s="80"/>
      <c r="KO152" s="80"/>
      <c r="KP152" s="80"/>
      <c r="KQ152" s="80"/>
      <c r="KR152" s="80"/>
      <c r="KS152" s="80"/>
      <c r="KT152" s="80"/>
      <c r="KU152" s="80"/>
      <c r="KV152" s="80"/>
      <c r="KW152" s="80"/>
      <c r="KX152" s="80"/>
      <c r="KY152" s="80"/>
      <c r="KZ152" s="80"/>
      <c r="LA152" s="80"/>
      <c r="LB152" s="80"/>
      <c r="LC152" s="80"/>
      <c r="LD152" s="80"/>
      <c r="LE152" s="80"/>
      <c r="LF152" s="80"/>
      <c r="LG152" s="80">
        <v>10</v>
      </c>
      <c r="LH152" s="80"/>
      <c r="LI152" s="80"/>
      <c r="LJ152" s="80"/>
      <c r="LK152" s="80"/>
      <c r="LL152" s="80"/>
      <c r="LM152" s="80"/>
      <c r="LN152" s="80"/>
      <c r="LO152" s="80">
        <v>55</v>
      </c>
      <c r="LP152" s="80"/>
      <c r="LQ152" s="80"/>
      <c r="LR152" s="80"/>
      <c r="LS152" s="80"/>
      <c r="LT152" s="80"/>
      <c r="LU152" s="80"/>
      <c r="LV152" s="80"/>
      <c r="LW152" s="80"/>
      <c r="LX152" s="80"/>
      <c r="LY152" s="80"/>
      <c r="LZ152" s="80"/>
      <c r="MA152" s="80"/>
      <c r="MB152" s="80"/>
      <c r="MC152" s="80"/>
      <c r="MD152" s="80"/>
      <c r="ME152" s="80"/>
      <c r="MF152" s="80"/>
      <c r="MG152" s="80"/>
      <c r="MH152" s="80"/>
      <c r="MI152" s="80"/>
      <c r="MJ152" s="80"/>
      <c r="MK152" s="80"/>
      <c r="ML152" s="80"/>
      <c r="MM152" s="80"/>
      <c r="MN152" s="80"/>
      <c r="MO152" s="80"/>
      <c r="MP152" s="80"/>
      <c r="MQ152" s="80"/>
      <c r="MR152" s="80"/>
      <c r="MS152" s="80"/>
      <c r="MT152" s="80"/>
      <c r="MU152" s="80"/>
      <c r="MV152" s="80"/>
      <c r="MW152" s="80"/>
      <c r="MX152" s="80"/>
      <c r="MY152" s="80"/>
      <c r="MZ152" s="80"/>
      <c r="NA152" s="80"/>
      <c r="NB152" s="80"/>
      <c r="NC152" s="80"/>
      <c r="ND152" s="80"/>
      <c r="NE152" s="80"/>
      <c r="NF152" s="80"/>
      <c r="NG152" s="80"/>
      <c r="NH152" s="80"/>
      <c r="NI152" s="80"/>
      <c r="NJ152" s="80"/>
      <c r="NK152" s="80"/>
      <c r="NL152" s="80"/>
      <c r="NM152" s="80"/>
      <c r="NN152" s="80"/>
      <c r="NO152" s="80"/>
      <c r="NP152" s="80"/>
      <c r="NQ152" s="80"/>
      <c r="NR152" s="80"/>
      <c r="NS152" s="80"/>
      <c r="NT152" s="80"/>
      <c r="NU152" s="80"/>
      <c r="NV152" s="80"/>
      <c r="NW152" s="80"/>
      <c r="NX152" s="80">
        <v>0</v>
      </c>
      <c r="NY152" s="80"/>
      <c r="NZ152" s="80"/>
      <c r="OA152" s="80"/>
      <c r="OB152" s="79">
        <v>3080</v>
      </c>
    </row>
    <row r="153" spans="1:392" ht="13.15">
      <c r="A153" s="27">
        <v>335920</v>
      </c>
      <c r="B153" s="23" t="s">
        <v>282</v>
      </c>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v>5</v>
      </c>
      <c r="AE153" s="80"/>
      <c r="AF153" s="80"/>
      <c r="AG153" s="80"/>
      <c r="AH153" s="80"/>
      <c r="AI153" s="80"/>
      <c r="AJ153" s="80"/>
      <c r="AK153" s="80"/>
      <c r="AL153" s="80"/>
      <c r="AM153" s="80"/>
      <c r="AN153" s="80"/>
      <c r="AO153" s="80"/>
      <c r="AP153" s="80"/>
      <c r="AQ153" s="80"/>
      <c r="AR153" s="80">
        <v>138</v>
      </c>
      <c r="AS153" s="80"/>
      <c r="AT153" s="80"/>
      <c r="AU153" s="80"/>
      <c r="AV153" s="80"/>
      <c r="AW153" s="80"/>
      <c r="AX153" s="80"/>
      <c r="AY153" s="80"/>
      <c r="AZ153" s="80"/>
      <c r="BA153" s="80"/>
      <c r="BB153" s="80">
        <v>10</v>
      </c>
      <c r="BC153" s="80"/>
      <c r="BD153" s="80"/>
      <c r="BE153" s="80">
        <v>8</v>
      </c>
      <c r="BF153" s="80">
        <v>186</v>
      </c>
      <c r="BG153" s="80"/>
      <c r="BH153" s="80"/>
      <c r="BI153" s="80">
        <v>263</v>
      </c>
      <c r="BJ153" s="80">
        <v>96</v>
      </c>
      <c r="BK153" s="80"/>
      <c r="BL153" s="80"/>
      <c r="BM153" s="80"/>
      <c r="BN153" s="80"/>
      <c r="BO153" s="81"/>
      <c r="BP153" s="80"/>
      <c r="BQ153" s="80"/>
      <c r="BR153" s="80"/>
      <c r="BS153" s="80"/>
      <c r="BT153" s="80"/>
      <c r="BU153" s="80"/>
      <c r="BV153" s="80"/>
      <c r="BW153" s="80"/>
      <c r="BX153" s="80"/>
      <c r="BY153" s="80"/>
      <c r="BZ153" s="80"/>
      <c r="CA153" s="80"/>
      <c r="CB153" s="80"/>
      <c r="CC153" s="80"/>
      <c r="CD153" s="80"/>
      <c r="CE153" s="80"/>
      <c r="CF153" s="80"/>
      <c r="CG153" s="80"/>
      <c r="CH153" s="80"/>
      <c r="CI153" s="80"/>
      <c r="CJ153" s="80"/>
      <c r="CK153" s="80"/>
      <c r="CL153" s="80"/>
      <c r="CM153" s="80"/>
      <c r="CN153" s="80"/>
      <c r="CO153" s="80"/>
      <c r="CP153" s="80"/>
      <c r="CQ153" s="80"/>
      <c r="CR153" s="80"/>
      <c r="CS153" s="80"/>
      <c r="CT153" s="80"/>
      <c r="CU153" s="80"/>
      <c r="CV153" s="80"/>
      <c r="CW153" s="80"/>
      <c r="CX153" s="80"/>
      <c r="CY153" s="80"/>
      <c r="CZ153" s="80"/>
      <c r="DA153" s="80"/>
      <c r="DB153" s="80"/>
      <c r="DC153" s="80"/>
      <c r="DD153" s="80"/>
      <c r="DE153" s="80"/>
      <c r="DF153" s="80"/>
      <c r="DG153" s="80"/>
      <c r="DH153" s="80"/>
      <c r="DI153" s="80"/>
      <c r="DJ153" s="80"/>
      <c r="DK153" s="80"/>
      <c r="DL153" s="80"/>
      <c r="DM153" s="80"/>
      <c r="DN153" s="80"/>
      <c r="DO153" s="80">
        <v>8</v>
      </c>
      <c r="DP153" s="80"/>
      <c r="DQ153" s="80"/>
      <c r="DR153" s="80">
        <v>60</v>
      </c>
      <c r="DS153" s="80"/>
      <c r="DT153" s="80"/>
      <c r="DU153" s="80"/>
      <c r="DV153" s="80"/>
      <c r="DW153" s="80"/>
      <c r="DX153" s="80"/>
      <c r="DY153" s="80"/>
      <c r="DZ153" s="80"/>
      <c r="EA153" s="80"/>
      <c r="EB153" s="80"/>
      <c r="EC153" s="80"/>
      <c r="ED153" s="80"/>
      <c r="EE153" s="80"/>
      <c r="EF153" s="80"/>
      <c r="EG153" s="80"/>
      <c r="EH153" s="80"/>
      <c r="EI153" s="80"/>
      <c r="EJ153" s="80"/>
      <c r="EK153" s="80"/>
      <c r="EL153" s="80"/>
      <c r="EM153" s="80"/>
      <c r="EN153" s="80"/>
      <c r="EO153" s="80"/>
      <c r="EP153" s="80"/>
      <c r="EQ153" s="80"/>
      <c r="ER153" s="80">
        <v>14983</v>
      </c>
      <c r="ES153" s="80">
        <v>51</v>
      </c>
      <c r="ET153" s="80"/>
      <c r="EU153" s="80">
        <v>10</v>
      </c>
      <c r="EV153" s="80"/>
      <c r="EW153" s="80"/>
      <c r="EX153" s="80"/>
      <c r="EY153" s="80"/>
      <c r="EZ153" s="80"/>
      <c r="FA153" s="80"/>
      <c r="FB153" s="80"/>
      <c r="FC153" s="80"/>
      <c r="FD153" s="80"/>
      <c r="FE153" s="80"/>
      <c r="FF153" s="80"/>
      <c r="FG153" s="80"/>
      <c r="FH153" s="80"/>
      <c r="FI153" s="80"/>
      <c r="FJ153" s="80"/>
      <c r="FK153" s="80"/>
      <c r="FL153" s="80"/>
      <c r="FM153" s="80"/>
      <c r="FN153" s="80"/>
      <c r="FO153" s="80"/>
      <c r="FP153" s="80"/>
      <c r="FQ153" s="80"/>
      <c r="FR153" s="80"/>
      <c r="FS153" s="80"/>
      <c r="FT153" s="80"/>
      <c r="FU153" s="80"/>
      <c r="FV153" s="80"/>
      <c r="FW153" s="80"/>
      <c r="FX153" s="80"/>
      <c r="FY153" s="80"/>
      <c r="FZ153" s="80"/>
      <c r="GA153" s="80"/>
      <c r="GB153" s="80"/>
      <c r="GC153" s="80"/>
      <c r="GD153" s="80"/>
      <c r="GE153" s="80"/>
      <c r="GF153" s="80"/>
      <c r="GG153" s="80"/>
      <c r="GH153" s="80"/>
      <c r="GI153" s="80"/>
      <c r="GJ153" s="80"/>
      <c r="GK153" s="80"/>
      <c r="GL153" s="80"/>
      <c r="GM153" s="80"/>
      <c r="GN153" s="80"/>
      <c r="GO153" s="80"/>
      <c r="GP153" s="80"/>
      <c r="GQ153" s="80"/>
      <c r="GR153" s="80"/>
      <c r="GS153" s="80"/>
      <c r="GT153" s="80"/>
      <c r="GU153" s="80"/>
      <c r="GV153" s="80"/>
      <c r="GW153" s="80"/>
      <c r="GX153" s="80"/>
      <c r="GY153" s="80"/>
      <c r="GZ153" s="80"/>
      <c r="HA153" s="80"/>
      <c r="HB153" s="80"/>
      <c r="HC153" s="80"/>
      <c r="HD153" s="80"/>
      <c r="HE153" s="80"/>
      <c r="HF153" s="80"/>
      <c r="HG153" s="80"/>
      <c r="HH153" s="80"/>
      <c r="HI153" s="80"/>
      <c r="HJ153" s="80"/>
      <c r="HK153" s="80"/>
      <c r="HL153" s="80"/>
      <c r="HM153" s="80"/>
      <c r="HN153" s="80"/>
      <c r="HO153" s="80"/>
      <c r="HP153" s="80"/>
      <c r="HQ153" s="80"/>
      <c r="HR153" s="80"/>
      <c r="HS153" s="80"/>
      <c r="HT153" s="80"/>
      <c r="HU153" s="80"/>
      <c r="HV153" s="80"/>
      <c r="HW153" s="80"/>
      <c r="HX153" s="80"/>
      <c r="HY153" s="80"/>
      <c r="HZ153" s="80"/>
      <c r="IA153" s="80"/>
      <c r="IB153" s="80"/>
      <c r="IC153" s="80"/>
      <c r="ID153" s="80"/>
      <c r="IE153" s="80"/>
      <c r="IF153" s="80"/>
      <c r="IG153" s="80"/>
      <c r="IH153" s="80"/>
      <c r="II153" s="80"/>
      <c r="IJ153" s="80"/>
      <c r="IK153" s="80"/>
      <c r="IL153" s="80"/>
      <c r="IM153" s="80"/>
      <c r="IN153" s="80"/>
      <c r="IO153" s="80"/>
      <c r="IP153" s="80"/>
      <c r="IQ153" s="80"/>
      <c r="IR153" s="80"/>
      <c r="IS153" s="80"/>
      <c r="IT153" s="80"/>
      <c r="IU153" s="80"/>
      <c r="IV153" s="80"/>
      <c r="IW153" s="80"/>
      <c r="IX153" s="80"/>
      <c r="IY153" s="80"/>
      <c r="IZ153" s="80"/>
      <c r="JA153" s="80"/>
      <c r="JB153" s="80"/>
      <c r="JC153" s="80"/>
      <c r="JD153" s="80"/>
      <c r="JE153" s="80"/>
      <c r="JF153" s="80"/>
      <c r="JG153" s="80"/>
      <c r="JH153" s="80"/>
      <c r="JI153" s="80"/>
      <c r="JJ153" s="80"/>
      <c r="JK153" s="80"/>
      <c r="JL153" s="80"/>
      <c r="JM153" s="80"/>
      <c r="JN153" s="80"/>
      <c r="JO153" s="80"/>
      <c r="JP153" s="80">
        <v>80</v>
      </c>
      <c r="JQ153" s="80"/>
      <c r="JR153" s="80"/>
      <c r="JS153" s="80"/>
      <c r="JT153" s="80"/>
      <c r="JU153" s="80"/>
      <c r="JV153" s="80"/>
      <c r="JW153" s="80"/>
      <c r="JX153" s="80"/>
      <c r="JY153" s="80"/>
      <c r="JZ153" s="80"/>
      <c r="KA153" s="80"/>
      <c r="KB153" s="80"/>
      <c r="KC153" s="80"/>
      <c r="KD153" s="80"/>
      <c r="KE153" s="80"/>
      <c r="KF153" s="80"/>
      <c r="KG153" s="80"/>
      <c r="KH153" s="80"/>
      <c r="KI153" s="80"/>
      <c r="KJ153" s="80"/>
      <c r="KK153" s="80"/>
      <c r="KL153" s="80"/>
      <c r="KM153" s="80"/>
      <c r="KN153" s="80"/>
      <c r="KO153" s="80"/>
      <c r="KP153" s="80"/>
      <c r="KQ153" s="80"/>
      <c r="KR153" s="80"/>
      <c r="KS153" s="80"/>
      <c r="KT153" s="80"/>
      <c r="KU153" s="80"/>
      <c r="KV153" s="80"/>
      <c r="KW153" s="80"/>
      <c r="KX153" s="80"/>
      <c r="KY153" s="80"/>
      <c r="KZ153" s="80"/>
      <c r="LA153" s="80"/>
      <c r="LB153" s="80"/>
      <c r="LC153" s="80"/>
      <c r="LD153" s="80"/>
      <c r="LE153" s="80"/>
      <c r="LF153" s="80"/>
      <c r="LG153" s="80">
        <v>20</v>
      </c>
      <c r="LH153" s="80"/>
      <c r="LI153" s="80"/>
      <c r="LJ153" s="80"/>
      <c r="LK153" s="80"/>
      <c r="LL153" s="80"/>
      <c r="LM153" s="80"/>
      <c r="LN153" s="80"/>
      <c r="LO153" s="80">
        <v>110</v>
      </c>
      <c r="LP153" s="80"/>
      <c r="LQ153" s="80"/>
      <c r="LR153" s="80"/>
      <c r="LS153" s="80"/>
      <c r="LT153" s="80"/>
      <c r="LU153" s="80"/>
      <c r="LV153" s="80"/>
      <c r="LW153" s="80"/>
      <c r="LX153" s="80"/>
      <c r="LY153" s="80"/>
      <c r="LZ153" s="80"/>
      <c r="MA153" s="80"/>
      <c r="MB153" s="80"/>
      <c r="MC153" s="80"/>
      <c r="MD153" s="80"/>
      <c r="ME153" s="80"/>
      <c r="MF153" s="80"/>
      <c r="MG153" s="80"/>
      <c r="MH153" s="80"/>
      <c r="MI153" s="80"/>
      <c r="MJ153" s="80"/>
      <c r="MK153" s="80"/>
      <c r="ML153" s="80"/>
      <c r="MM153" s="80"/>
      <c r="MN153" s="80"/>
      <c r="MO153" s="80"/>
      <c r="MP153" s="80"/>
      <c r="MQ153" s="80"/>
      <c r="MR153" s="80"/>
      <c r="MS153" s="80"/>
      <c r="MT153" s="80"/>
      <c r="MU153" s="80"/>
      <c r="MV153" s="80"/>
      <c r="MW153" s="80"/>
      <c r="MX153" s="80"/>
      <c r="MY153" s="80"/>
      <c r="MZ153" s="80"/>
      <c r="NA153" s="80"/>
      <c r="NB153" s="80"/>
      <c r="NC153" s="80"/>
      <c r="ND153" s="80"/>
      <c r="NE153" s="80"/>
      <c r="NF153" s="80"/>
      <c r="NG153" s="80"/>
      <c r="NH153" s="80"/>
      <c r="NI153" s="80"/>
      <c r="NJ153" s="80"/>
      <c r="NK153" s="80"/>
      <c r="NL153" s="80"/>
      <c r="NM153" s="80"/>
      <c r="NN153" s="80"/>
      <c r="NO153" s="80"/>
      <c r="NP153" s="80"/>
      <c r="NQ153" s="80"/>
      <c r="NR153" s="80"/>
      <c r="NS153" s="80"/>
      <c r="NT153" s="80"/>
      <c r="NU153" s="80"/>
      <c r="NV153" s="80"/>
      <c r="NW153" s="80"/>
      <c r="NX153" s="80"/>
      <c r="NY153" s="80"/>
      <c r="NZ153" s="80"/>
      <c r="OA153" s="80"/>
      <c r="OB153" s="79">
        <v>16030</v>
      </c>
    </row>
    <row r="154" spans="1:392" ht="13.15">
      <c r="A154" s="27">
        <v>335930</v>
      </c>
      <c r="B154" s="23" t="s">
        <v>283</v>
      </c>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v>4</v>
      </c>
      <c r="AE154" s="80"/>
      <c r="AF154" s="80"/>
      <c r="AG154" s="80"/>
      <c r="AH154" s="80"/>
      <c r="AI154" s="80"/>
      <c r="AJ154" s="80"/>
      <c r="AK154" s="80"/>
      <c r="AL154" s="80"/>
      <c r="AM154" s="80"/>
      <c r="AN154" s="80"/>
      <c r="AO154" s="80"/>
      <c r="AP154" s="80"/>
      <c r="AQ154" s="80"/>
      <c r="AR154" s="80"/>
      <c r="AS154" s="80"/>
      <c r="AT154" s="80"/>
      <c r="AU154" s="80"/>
      <c r="AV154" s="80"/>
      <c r="AW154" s="80"/>
      <c r="AX154" s="80"/>
      <c r="AY154" s="80"/>
      <c r="AZ154" s="80"/>
      <c r="BA154" s="80"/>
      <c r="BB154" s="80"/>
      <c r="BC154" s="80">
        <v>62</v>
      </c>
      <c r="BD154" s="80"/>
      <c r="BE154" s="80"/>
      <c r="BF154" s="80"/>
      <c r="BG154" s="80"/>
      <c r="BH154" s="80"/>
      <c r="BI154" s="80"/>
      <c r="BJ154" s="80">
        <v>2</v>
      </c>
      <c r="BK154" s="80"/>
      <c r="BL154" s="80"/>
      <c r="BM154" s="80"/>
      <c r="BN154" s="80"/>
      <c r="BO154" s="80"/>
      <c r="BP154" s="80">
        <v>81</v>
      </c>
      <c r="BQ154" s="80"/>
      <c r="BR154" s="80"/>
      <c r="BS154" s="80"/>
      <c r="BT154" s="80"/>
      <c r="BU154" s="80"/>
      <c r="BV154" s="80"/>
      <c r="BW154" s="80"/>
      <c r="BX154" s="80"/>
      <c r="BY154" s="80"/>
      <c r="BZ154" s="80"/>
      <c r="CA154" s="80"/>
      <c r="CB154" s="80"/>
      <c r="CC154" s="80"/>
      <c r="CD154" s="80"/>
      <c r="CE154" s="80">
        <v>108</v>
      </c>
      <c r="CF154" s="80">
        <v>23</v>
      </c>
      <c r="CG154" s="80"/>
      <c r="CH154" s="80"/>
      <c r="CI154" s="80"/>
      <c r="CJ154" s="80"/>
      <c r="CK154" s="80"/>
      <c r="CL154" s="80"/>
      <c r="CM154" s="80"/>
      <c r="CN154" s="80"/>
      <c r="CO154" s="80"/>
      <c r="CP154" s="80"/>
      <c r="CQ154" s="80"/>
      <c r="CR154" s="80"/>
      <c r="CS154" s="80"/>
      <c r="CT154" s="80"/>
      <c r="CU154" s="80"/>
      <c r="CV154" s="80"/>
      <c r="CW154" s="80">
        <v>42</v>
      </c>
      <c r="CX154" s="80"/>
      <c r="CY154" s="80"/>
      <c r="CZ154" s="80"/>
      <c r="DA154" s="80"/>
      <c r="DB154" s="80"/>
      <c r="DC154" s="80"/>
      <c r="DD154" s="80"/>
      <c r="DE154" s="80"/>
      <c r="DF154" s="80"/>
      <c r="DG154" s="80">
        <v>13</v>
      </c>
      <c r="DH154" s="80"/>
      <c r="DI154" s="80"/>
      <c r="DJ154" s="80"/>
      <c r="DK154" s="80"/>
      <c r="DL154" s="80"/>
      <c r="DM154" s="80">
        <v>13</v>
      </c>
      <c r="DN154" s="80"/>
      <c r="DO154" s="80"/>
      <c r="DP154" s="80">
        <v>8</v>
      </c>
      <c r="DQ154" s="80"/>
      <c r="DR154" s="80">
        <v>37</v>
      </c>
      <c r="DS154" s="80"/>
      <c r="DT154" s="80"/>
      <c r="DU154" s="80"/>
      <c r="DV154" s="80">
        <v>76</v>
      </c>
      <c r="DW154" s="80">
        <v>2</v>
      </c>
      <c r="DX154" s="80"/>
      <c r="DY154" s="80">
        <v>9</v>
      </c>
      <c r="DZ154" s="80"/>
      <c r="EA154" s="80"/>
      <c r="EB154" s="80"/>
      <c r="EC154" s="80"/>
      <c r="ED154" s="80"/>
      <c r="EE154" s="80"/>
      <c r="EF154" s="80">
        <v>132</v>
      </c>
      <c r="EG154" s="80"/>
      <c r="EH154" s="80"/>
      <c r="EI154" s="80"/>
      <c r="EJ154" s="80"/>
      <c r="EK154" s="80"/>
      <c r="EL154" s="80">
        <v>15</v>
      </c>
      <c r="EM154" s="80"/>
      <c r="EN154" s="80">
        <v>88</v>
      </c>
      <c r="EO154" s="80">
        <v>134</v>
      </c>
      <c r="EP154" s="80"/>
      <c r="EQ154" s="80"/>
      <c r="ER154" s="80">
        <v>17</v>
      </c>
      <c r="ES154" s="80">
        <v>11131</v>
      </c>
      <c r="ET154" s="80"/>
      <c r="EU154" s="80">
        <v>12</v>
      </c>
      <c r="EV154" s="80"/>
      <c r="EW154" s="80"/>
      <c r="EX154" s="80"/>
      <c r="EY154" s="80"/>
      <c r="EZ154" s="80"/>
      <c r="FA154" s="80"/>
      <c r="FB154" s="80"/>
      <c r="FC154" s="80"/>
      <c r="FD154" s="80">
        <v>27</v>
      </c>
      <c r="FE154" s="80"/>
      <c r="FF154" s="80">
        <v>5</v>
      </c>
      <c r="FG154" s="80"/>
      <c r="FH154" s="80"/>
      <c r="FI154" s="80"/>
      <c r="FJ154" s="80"/>
      <c r="FK154" s="80"/>
      <c r="FL154" s="80">
        <v>5</v>
      </c>
      <c r="FM154" s="80"/>
      <c r="FN154" s="80"/>
      <c r="FO154" s="80"/>
      <c r="FP154" s="80"/>
      <c r="FQ154" s="80"/>
      <c r="FR154" s="80"/>
      <c r="FS154" s="80"/>
      <c r="FT154" s="80"/>
      <c r="FU154" s="80"/>
      <c r="FV154" s="80"/>
      <c r="FW154" s="80"/>
      <c r="FX154" s="80"/>
      <c r="FY154" s="80"/>
      <c r="FZ154" s="80"/>
      <c r="GA154" s="80"/>
      <c r="GB154" s="80"/>
      <c r="GC154" s="80"/>
      <c r="GD154" s="80"/>
      <c r="GE154" s="80"/>
      <c r="GF154" s="80"/>
      <c r="GG154" s="80"/>
      <c r="GH154" s="80"/>
      <c r="GI154" s="80"/>
      <c r="GJ154" s="80"/>
      <c r="GK154" s="80"/>
      <c r="GL154" s="80"/>
      <c r="GM154" s="80"/>
      <c r="GN154" s="80"/>
      <c r="GO154" s="80"/>
      <c r="GP154" s="80"/>
      <c r="GQ154" s="80"/>
      <c r="GR154" s="80"/>
      <c r="GS154" s="80"/>
      <c r="GT154" s="80"/>
      <c r="GU154" s="80"/>
      <c r="GV154" s="80"/>
      <c r="GW154" s="80"/>
      <c r="GX154" s="80"/>
      <c r="GY154" s="80"/>
      <c r="GZ154" s="80"/>
      <c r="HA154" s="80"/>
      <c r="HB154" s="80"/>
      <c r="HC154" s="80"/>
      <c r="HD154" s="80"/>
      <c r="HE154" s="80"/>
      <c r="HF154" s="80"/>
      <c r="HG154" s="80"/>
      <c r="HH154" s="80"/>
      <c r="HI154" s="80"/>
      <c r="HJ154" s="80"/>
      <c r="HK154" s="80"/>
      <c r="HL154" s="80"/>
      <c r="HM154" s="80"/>
      <c r="HN154" s="80"/>
      <c r="HO154" s="80"/>
      <c r="HP154" s="80"/>
      <c r="HQ154" s="80"/>
      <c r="HR154" s="80"/>
      <c r="HS154" s="80"/>
      <c r="HT154" s="80"/>
      <c r="HU154" s="80"/>
      <c r="HV154" s="80"/>
      <c r="HW154" s="80"/>
      <c r="HX154" s="80"/>
      <c r="HY154" s="80"/>
      <c r="HZ154" s="80">
        <v>4</v>
      </c>
      <c r="IA154" s="80"/>
      <c r="IB154" s="80"/>
      <c r="IC154" s="80">
        <v>19</v>
      </c>
      <c r="ID154" s="80"/>
      <c r="IE154" s="80"/>
      <c r="IF154" s="80"/>
      <c r="IG154" s="80"/>
      <c r="IH154" s="80"/>
      <c r="II154" s="80"/>
      <c r="IJ154" s="80"/>
      <c r="IK154" s="80"/>
      <c r="IL154" s="80"/>
      <c r="IM154" s="80"/>
      <c r="IN154" s="80"/>
      <c r="IO154" s="80"/>
      <c r="IP154" s="80"/>
      <c r="IQ154" s="80"/>
      <c r="IR154" s="80">
        <v>2</v>
      </c>
      <c r="IS154" s="80"/>
      <c r="IT154" s="80"/>
      <c r="IU154" s="80"/>
      <c r="IV154" s="80"/>
      <c r="IW154" s="80"/>
      <c r="IX154" s="80"/>
      <c r="IY154" s="80"/>
      <c r="IZ154" s="80">
        <v>17</v>
      </c>
      <c r="JA154" s="80"/>
      <c r="JB154" s="80"/>
      <c r="JC154" s="80"/>
      <c r="JD154" s="80"/>
      <c r="JE154" s="80"/>
      <c r="JF154" s="80"/>
      <c r="JG154" s="80">
        <v>14</v>
      </c>
      <c r="JH154" s="80"/>
      <c r="JI154" s="80"/>
      <c r="JJ154" s="80"/>
      <c r="JK154" s="80"/>
      <c r="JL154" s="80"/>
      <c r="JM154" s="80"/>
      <c r="JN154" s="80"/>
      <c r="JO154" s="80"/>
      <c r="JP154" s="80">
        <v>154</v>
      </c>
      <c r="JQ154" s="80"/>
      <c r="JR154" s="80"/>
      <c r="JS154" s="80"/>
      <c r="JT154" s="80"/>
      <c r="JU154" s="80"/>
      <c r="JV154" s="80"/>
      <c r="JW154" s="80"/>
      <c r="JX154" s="80"/>
      <c r="JY154" s="80"/>
      <c r="JZ154" s="80"/>
      <c r="KA154" s="80"/>
      <c r="KB154" s="80"/>
      <c r="KC154" s="80"/>
      <c r="KD154" s="80"/>
      <c r="KE154" s="80"/>
      <c r="KF154" s="80"/>
      <c r="KG154" s="80"/>
      <c r="KH154" s="80"/>
      <c r="KI154" s="80"/>
      <c r="KJ154" s="80"/>
      <c r="KK154" s="80"/>
      <c r="KL154" s="80"/>
      <c r="KM154" s="80"/>
      <c r="KN154" s="80"/>
      <c r="KO154" s="80"/>
      <c r="KP154" s="80"/>
      <c r="KQ154" s="80"/>
      <c r="KR154" s="80"/>
      <c r="KS154" s="80"/>
      <c r="KT154" s="80"/>
      <c r="KU154" s="80"/>
      <c r="KV154" s="80"/>
      <c r="KW154" s="80"/>
      <c r="KX154" s="80"/>
      <c r="KY154" s="80"/>
      <c r="KZ154" s="80"/>
      <c r="LA154" s="80"/>
      <c r="LB154" s="80"/>
      <c r="LC154" s="80"/>
      <c r="LD154" s="80"/>
      <c r="LE154" s="80"/>
      <c r="LF154" s="80"/>
      <c r="LG154" s="80">
        <v>46</v>
      </c>
      <c r="LH154" s="80"/>
      <c r="LI154" s="80"/>
      <c r="LJ154" s="80"/>
      <c r="LK154" s="80"/>
      <c r="LL154" s="80"/>
      <c r="LM154" s="80"/>
      <c r="LN154" s="80"/>
      <c r="LO154" s="80">
        <v>251</v>
      </c>
      <c r="LP154" s="80"/>
      <c r="LQ154" s="80"/>
      <c r="LR154" s="80"/>
      <c r="LS154" s="80"/>
      <c r="LT154" s="80"/>
      <c r="LU154" s="80"/>
      <c r="LV154" s="80"/>
      <c r="LW154" s="80"/>
      <c r="LX154" s="80"/>
      <c r="LY154" s="80"/>
      <c r="LZ154" s="80"/>
      <c r="MA154" s="80"/>
      <c r="MB154" s="80"/>
      <c r="MC154" s="80"/>
      <c r="MD154" s="80"/>
      <c r="ME154" s="80"/>
      <c r="MF154" s="80"/>
      <c r="MG154" s="80"/>
      <c r="MH154" s="80"/>
      <c r="MI154" s="80"/>
      <c r="MJ154" s="80"/>
      <c r="MK154" s="80"/>
      <c r="ML154" s="80"/>
      <c r="MM154" s="80"/>
      <c r="MN154" s="80"/>
      <c r="MO154" s="80"/>
      <c r="MP154" s="80"/>
      <c r="MQ154" s="80"/>
      <c r="MR154" s="80"/>
      <c r="MS154" s="80"/>
      <c r="MT154" s="80"/>
      <c r="MU154" s="80"/>
      <c r="MV154" s="80"/>
      <c r="MW154" s="80"/>
      <c r="MX154" s="80"/>
      <c r="MY154" s="80"/>
      <c r="MZ154" s="80"/>
      <c r="NA154" s="80"/>
      <c r="NB154" s="80"/>
      <c r="NC154" s="80"/>
      <c r="ND154" s="80"/>
      <c r="NE154" s="80"/>
      <c r="NF154" s="80"/>
      <c r="NG154" s="80"/>
      <c r="NH154" s="80"/>
      <c r="NI154" s="80"/>
      <c r="NJ154" s="80"/>
      <c r="NK154" s="80"/>
      <c r="NL154" s="80"/>
      <c r="NM154" s="80"/>
      <c r="NN154" s="80"/>
      <c r="NO154" s="80"/>
      <c r="NP154" s="80"/>
      <c r="NQ154" s="80"/>
      <c r="NR154" s="80"/>
      <c r="NS154" s="80"/>
      <c r="NT154" s="80"/>
      <c r="NU154" s="80"/>
      <c r="NV154" s="80"/>
      <c r="NW154" s="80"/>
      <c r="NX154" s="80"/>
      <c r="NY154" s="80"/>
      <c r="NZ154" s="80"/>
      <c r="OA154" s="80"/>
      <c r="OB154" s="79">
        <v>12554</v>
      </c>
    </row>
    <row r="155" spans="1:392" ht="13.15">
      <c r="A155" s="27">
        <v>335991</v>
      </c>
      <c r="B155" s="23" t="s">
        <v>284</v>
      </c>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v>1</v>
      </c>
      <c r="AE155" s="80"/>
      <c r="AF155" s="80"/>
      <c r="AG155" s="80"/>
      <c r="AH155" s="80"/>
      <c r="AI155" s="80"/>
      <c r="AJ155" s="80"/>
      <c r="AK155" s="80"/>
      <c r="AL155" s="80"/>
      <c r="AM155" s="80"/>
      <c r="AN155" s="80"/>
      <c r="AO155" s="80"/>
      <c r="AP155" s="80"/>
      <c r="AQ155" s="80"/>
      <c r="AR155" s="80"/>
      <c r="AS155" s="80"/>
      <c r="AT155" s="80"/>
      <c r="AU155" s="80"/>
      <c r="AV155" s="80"/>
      <c r="AW155" s="80"/>
      <c r="AX155" s="80"/>
      <c r="AY155" s="80"/>
      <c r="AZ155" s="80"/>
      <c r="BA155" s="80"/>
      <c r="BB155" s="80"/>
      <c r="BC155" s="80"/>
      <c r="BD155" s="80"/>
      <c r="BE155" s="80"/>
      <c r="BF155" s="80"/>
      <c r="BG155" s="80"/>
      <c r="BH155" s="80"/>
      <c r="BI155" s="80"/>
      <c r="BJ155" s="80"/>
      <c r="BK155" s="80"/>
      <c r="BL155" s="80"/>
      <c r="BM155" s="80"/>
      <c r="BN155" s="80"/>
      <c r="BO155" s="80"/>
      <c r="BP155" s="80"/>
      <c r="BQ155" s="80"/>
      <c r="BR155" s="80"/>
      <c r="BS155" s="80"/>
      <c r="BT155" s="80"/>
      <c r="BU155" s="80"/>
      <c r="BV155" s="80"/>
      <c r="BW155" s="80"/>
      <c r="BX155" s="80"/>
      <c r="BY155" s="80"/>
      <c r="BZ155" s="80"/>
      <c r="CA155" s="80"/>
      <c r="CB155" s="80"/>
      <c r="CC155" s="80"/>
      <c r="CD155" s="80"/>
      <c r="CE155" s="80"/>
      <c r="CF155" s="80"/>
      <c r="CG155" s="80"/>
      <c r="CH155" s="80"/>
      <c r="CI155" s="80"/>
      <c r="CJ155" s="80"/>
      <c r="CK155" s="80"/>
      <c r="CL155" s="80"/>
      <c r="CM155" s="80"/>
      <c r="CN155" s="80"/>
      <c r="CO155" s="80"/>
      <c r="CP155" s="80"/>
      <c r="CQ155" s="80"/>
      <c r="CR155" s="80"/>
      <c r="CS155" s="80"/>
      <c r="CT155" s="80"/>
      <c r="CU155" s="80"/>
      <c r="CV155" s="80"/>
      <c r="CW155" s="80"/>
      <c r="CX155" s="80"/>
      <c r="CY155" s="80"/>
      <c r="CZ155" s="80"/>
      <c r="DA155" s="80"/>
      <c r="DB155" s="80"/>
      <c r="DC155" s="80"/>
      <c r="DD155" s="80"/>
      <c r="DE155" s="80"/>
      <c r="DF155" s="80"/>
      <c r="DG155" s="80"/>
      <c r="DH155" s="80"/>
      <c r="DI155" s="80"/>
      <c r="DJ155" s="80"/>
      <c r="DK155" s="80"/>
      <c r="DL155" s="80"/>
      <c r="DM155" s="80"/>
      <c r="DN155" s="80"/>
      <c r="DO155" s="80"/>
      <c r="DP155" s="80"/>
      <c r="DQ155" s="80"/>
      <c r="DR155" s="80"/>
      <c r="DS155" s="80"/>
      <c r="DT155" s="80"/>
      <c r="DU155" s="80"/>
      <c r="DV155" s="80"/>
      <c r="DW155" s="80"/>
      <c r="DX155" s="80"/>
      <c r="DY155" s="80"/>
      <c r="DZ155" s="80"/>
      <c r="EA155" s="80"/>
      <c r="EB155" s="80"/>
      <c r="EC155" s="80"/>
      <c r="ED155" s="80"/>
      <c r="EE155" s="80"/>
      <c r="EF155" s="80"/>
      <c r="EG155" s="80"/>
      <c r="EH155" s="80"/>
      <c r="EI155" s="80"/>
      <c r="EJ155" s="80"/>
      <c r="EK155" s="80"/>
      <c r="EL155" s="80"/>
      <c r="EM155" s="80">
        <v>22</v>
      </c>
      <c r="EN155" s="80"/>
      <c r="EO155" s="80"/>
      <c r="EP155" s="80"/>
      <c r="EQ155" s="80"/>
      <c r="ER155" s="80"/>
      <c r="ES155" s="80"/>
      <c r="ET155" s="80">
        <v>2555</v>
      </c>
      <c r="EU155" s="80"/>
      <c r="EV155" s="80"/>
      <c r="EW155" s="80"/>
      <c r="EX155" s="80"/>
      <c r="EY155" s="80"/>
      <c r="EZ155" s="80"/>
      <c r="FA155" s="80"/>
      <c r="FB155" s="80"/>
      <c r="FC155" s="80"/>
      <c r="FD155" s="80"/>
      <c r="FE155" s="80"/>
      <c r="FF155" s="80"/>
      <c r="FG155" s="80"/>
      <c r="FH155" s="80"/>
      <c r="FI155" s="80"/>
      <c r="FJ155" s="80"/>
      <c r="FK155" s="80"/>
      <c r="FL155" s="80"/>
      <c r="FM155" s="80"/>
      <c r="FN155" s="80"/>
      <c r="FO155" s="80"/>
      <c r="FP155" s="80"/>
      <c r="FQ155" s="80"/>
      <c r="FR155" s="80"/>
      <c r="FS155" s="80"/>
      <c r="FT155" s="80"/>
      <c r="FU155" s="80"/>
      <c r="FV155" s="80"/>
      <c r="FW155" s="80"/>
      <c r="FX155" s="80"/>
      <c r="FY155" s="80"/>
      <c r="FZ155" s="80"/>
      <c r="GA155" s="80"/>
      <c r="GB155" s="80"/>
      <c r="GC155" s="80"/>
      <c r="GD155" s="80"/>
      <c r="GE155" s="80"/>
      <c r="GF155" s="80"/>
      <c r="GG155" s="80"/>
      <c r="GH155" s="80"/>
      <c r="GI155" s="80"/>
      <c r="GJ155" s="80"/>
      <c r="GK155" s="80"/>
      <c r="GL155" s="80"/>
      <c r="GM155" s="80"/>
      <c r="GN155" s="80"/>
      <c r="GO155" s="80"/>
      <c r="GP155" s="80"/>
      <c r="GQ155" s="80"/>
      <c r="GR155" s="80"/>
      <c r="GS155" s="80"/>
      <c r="GT155" s="80"/>
      <c r="GU155" s="80"/>
      <c r="GV155" s="80"/>
      <c r="GW155" s="80"/>
      <c r="GX155" s="80"/>
      <c r="GY155" s="80"/>
      <c r="GZ155" s="80"/>
      <c r="HA155" s="80"/>
      <c r="HB155" s="80"/>
      <c r="HC155" s="80"/>
      <c r="HD155" s="80"/>
      <c r="HE155" s="80"/>
      <c r="HF155" s="80"/>
      <c r="HG155" s="80"/>
      <c r="HH155" s="80"/>
      <c r="HI155" s="80"/>
      <c r="HJ155" s="80"/>
      <c r="HK155" s="80"/>
      <c r="HL155" s="80"/>
      <c r="HM155" s="80"/>
      <c r="HN155" s="80"/>
      <c r="HO155" s="80"/>
      <c r="HP155" s="80"/>
      <c r="HQ155" s="80"/>
      <c r="HR155" s="80"/>
      <c r="HS155" s="80"/>
      <c r="HT155" s="80"/>
      <c r="HU155" s="80"/>
      <c r="HV155" s="80"/>
      <c r="HW155" s="80"/>
      <c r="HX155" s="80"/>
      <c r="HY155" s="80"/>
      <c r="HZ155" s="80"/>
      <c r="IA155" s="80"/>
      <c r="IB155" s="80"/>
      <c r="IC155" s="80"/>
      <c r="ID155" s="80"/>
      <c r="IE155" s="80"/>
      <c r="IF155" s="80"/>
      <c r="IG155" s="80"/>
      <c r="IH155" s="80"/>
      <c r="II155" s="80"/>
      <c r="IJ155" s="80"/>
      <c r="IK155" s="80"/>
      <c r="IL155" s="80"/>
      <c r="IM155" s="80"/>
      <c r="IN155" s="80"/>
      <c r="IO155" s="80"/>
      <c r="IP155" s="80"/>
      <c r="IQ155" s="80"/>
      <c r="IR155" s="80"/>
      <c r="IS155" s="80"/>
      <c r="IT155" s="80"/>
      <c r="IU155" s="80"/>
      <c r="IV155" s="80"/>
      <c r="IW155" s="80"/>
      <c r="IX155" s="80"/>
      <c r="IY155" s="80"/>
      <c r="IZ155" s="80"/>
      <c r="JA155" s="80">
        <v>13</v>
      </c>
      <c r="JB155" s="80"/>
      <c r="JC155" s="80"/>
      <c r="JD155" s="80"/>
      <c r="JE155" s="80"/>
      <c r="JF155" s="80"/>
      <c r="JG155" s="80"/>
      <c r="JH155" s="80"/>
      <c r="JI155" s="80"/>
      <c r="JJ155" s="80"/>
      <c r="JK155" s="80"/>
      <c r="JL155" s="80"/>
      <c r="JM155" s="80"/>
      <c r="JN155" s="80"/>
      <c r="JO155" s="80"/>
      <c r="JP155" s="80">
        <v>32</v>
      </c>
      <c r="JQ155" s="80"/>
      <c r="JR155" s="80"/>
      <c r="JS155" s="80"/>
      <c r="JT155" s="80"/>
      <c r="JU155" s="80"/>
      <c r="JV155" s="80"/>
      <c r="JW155" s="80"/>
      <c r="JX155" s="80"/>
      <c r="JY155" s="80"/>
      <c r="JZ155" s="80"/>
      <c r="KA155" s="80"/>
      <c r="KB155" s="80"/>
      <c r="KC155" s="80"/>
      <c r="KD155" s="80"/>
      <c r="KE155" s="80"/>
      <c r="KF155" s="80"/>
      <c r="KG155" s="80"/>
      <c r="KH155" s="80"/>
      <c r="KI155" s="80"/>
      <c r="KJ155" s="80"/>
      <c r="KK155" s="80"/>
      <c r="KL155" s="80"/>
      <c r="KM155" s="80"/>
      <c r="KN155" s="80"/>
      <c r="KO155" s="80"/>
      <c r="KP155" s="80"/>
      <c r="KQ155" s="80"/>
      <c r="KR155" s="80"/>
      <c r="KS155" s="80"/>
      <c r="KT155" s="80"/>
      <c r="KU155" s="80"/>
      <c r="KV155" s="80"/>
      <c r="KW155" s="80"/>
      <c r="KX155" s="80"/>
      <c r="KY155" s="80"/>
      <c r="KZ155" s="80"/>
      <c r="LA155" s="80"/>
      <c r="LB155" s="80"/>
      <c r="LC155" s="80"/>
      <c r="LD155" s="80"/>
      <c r="LE155" s="80"/>
      <c r="LF155" s="80"/>
      <c r="LG155" s="80">
        <v>7</v>
      </c>
      <c r="LH155" s="80"/>
      <c r="LI155" s="80"/>
      <c r="LJ155" s="80"/>
      <c r="LK155" s="80"/>
      <c r="LL155" s="80"/>
      <c r="LM155" s="80"/>
      <c r="LN155" s="80"/>
      <c r="LO155" s="80">
        <v>37</v>
      </c>
      <c r="LP155" s="80"/>
      <c r="LQ155" s="80"/>
      <c r="LR155" s="80"/>
      <c r="LS155" s="80"/>
      <c r="LT155" s="80"/>
      <c r="LU155" s="80"/>
      <c r="LV155" s="80"/>
      <c r="LW155" s="80"/>
      <c r="LX155" s="80"/>
      <c r="LY155" s="80"/>
      <c r="LZ155" s="80"/>
      <c r="MA155" s="80"/>
      <c r="MB155" s="80"/>
      <c r="MC155" s="80"/>
      <c r="MD155" s="80"/>
      <c r="ME155" s="80"/>
      <c r="MF155" s="80"/>
      <c r="MG155" s="80"/>
      <c r="MH155" s="80"/>
      <c r="MI155" s="80"/>
      <c r="MJ155" s="80"/>
      <c r="MK155" s="80"/>
      <c r="ML155" s="80"/>
      <c r="MM155" s="80"/>
      <c r="MN155" s="80"/>
      <c r="MO155" s="80"/>
      <c r="MP155" s="80"/>
      <c r="MQ155" s="80"/>
      <c r="MR155" s="80"/>
      <c r="MS155" s="80"/>
      <c r="MT155" s="80"/>
      <c r="MU155" s="80"/>
      <c r="MV155" s="80"/>
      <c r="MW155" s="80"/>
      <c r="MX155" s="80"/>
      <c r="MY155" s="80"/>
      <c r="MZ155" s="80"/>
      <c r="NA155" s="80"/>
      <c r="NB155" s="80"/>
      <c r="NC155" s="80"/>
      <c r="ND155" s="80"/>
      <c r="NE155" s="80"/>
      <c r="NF155" s="80"/>
      <c r="NG155" s="80"/>
      <c r="NH155" s="80"/>
      <c r="NI155" s="80"/>
      <c r="NJ155" s="80"/>
      <c r="NK155" s="80"/>
      <c r="NL155" s="80"/>
      <c r="NM155" s="80"/>
      <c r="NN155" s="80"/>
      <c r="NO155" s="80"/>
      <c r="NP155" s="80"/>
      <c r="NQ155" s="80"/>
      <c r="NR155" s="80"/>
      <c r="NS155" s="80"/>
      <c r="NT155" s="80"/>
      <c r="NU155" s="80"/>
      <c r="NV155" s="80"/>
      <c r="NW155" s="80"/>
      <c r="NX155" s="80"/>
      <c r="NY155" s="80"/>
      <c r="NZ155" s="80"/>
      <c r="OA155" s="80"/>
      <c r="OB155" s="79">
        <v>2667</v>
      </c>
    </row>
    <row r="156" spans="1:392" ht="13.15">
      <c r="A156" s="27">
        <v>335999</v>
      </c>
      <c r="B156" s="23" t="s">
        <v>285</v>
      </c>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v>3</v>
      </c>
      <c r="AE156" s="80"/>
      <c r="AF156" s="80"/>
      <c r="AG156" s="80"/>
      <c r="AH156" s="80"/>
      <c r="AI156" s="80"/>
      <c r="AJ156" s="80"/>
      <c r="AK156" s="80"/>
      <c r="AL156" s="80"/>
      <c r="AM156" s="80"/>
      <c r="AN156" s="80"/>
      <c r="AO156" s="80"/>
      <c r="AP156" s="80"/>
      <c r="AQ156" s="80"/>
      <c r="AR156" s="80"/>
      <c r="AS156" s="80"/>
      <c r="AT156" s="80"/>
      <c r="AU156" s="80"/>
      <c r="AV156" s="80"/>
      <c r="AW156" s="80"/>
      <c r="AX156" s="80"/>
      <c r="AY156" s="80"/>
      <c r="AZ156" s="80"/>
      <c r="BA156" s="80"/>
      <c r="BB156" s="80"/>
      <c r="BC156" s="80"/>
      <c r="BD156" s="80"/>
      <c r="BE156" s="80"/>
      <c r="BF156" s="80"/>
      <c r="BG156" s="80"/>
      <c r="BH156" s="80"/>
      <c r="BI156" s="80"/>
      <c r="BJ156" s="80">
        <v>280</v>
      </c>
      <c r="BK156" s="80"/>
      <c r="BL156" s="80"/>
      <c r="BM156" s="80"/>
      <c r="BN156" s="80"/>
      <c r="BO156" s="80"/>
      <c r="BP156" s="80"/>
      <c r="BQ156" s="80"/>
      <c r="BR156" s="80"/>
      <c r="BS156" s="80"/>
      <c r="BT156" s="80"/>
      <c r="BU156" s="80"/>
      <c r="BV156" s="80"/>
      <c r="BW156" s="80"/>
      <c r="BX156" s="80"/>
      <c r="BY156" s="80"/>
      <c r="BZ156" s="80"/>
      <c r="CA156" s="80"/>
      <c r="CB156" s="80"/>
      <c r="CC156" s="80"/>
      <c r="CD156" s="80"/>
      <c r="CE156" s="80"/>
      <c r="CF156" s="80"/>
      <c r="CG156" s="80"/>
      <c r="CH156" s="80"/>
      <c r="CI156" s="80"/>
      <c r="CJ156" s="80"/>
      <c r="CK156" s="80"/>
      <c r="CL156" s="80"/>
      <c r="CM156" s="80"/>
      <c r="CN156" s="80">
        <v>32</v>
      </c>
      <c r="CO156" s="80"/>
      <c r="CP156" s="80"/>
      <c r="CQ156" s="80"/>
      <c r="CR156" s="80"/>
      <c r="CS156" s="80"/>
      <c r="CT156" s="80"/>
      <c r="CU156" s="80"/>
      <c r="CV156" s="80"/>
      <c r="CW156" s="80"/>
      <c r="CX156" s="80"/>
      <c r="CY156" s="80"/>
      <c r="CZ156" s="80"/>
      <c r="DA156" s="80"/>
      <c r="DB156" s="80"/>
      <c r="DC156" s="80"/>
      <c r="DD156" s="80"/>
      <c r="DE156" s="80">
        <v>9</v>
      </c>
      <c r="DF156" s="80"/>
      <c r="DG156" s="80">
        <v>22</v>
      </c>
      <c r="DH156" s="80"/>
      <c r="DI156" s="80"/>
      <c r="DJ156" s="80"/>
      <c r="DK156" s="80"/>
      <c r="DL156" s="80"/>
      <c r="DM156" s="80"/>
      <c r="DN156" s="80"/>
      <c r="DO156" s="80">
        <v>16</v>
      </c>
      <c r="DP156" s="80"/>
      <c r="DQ156" s="80">
        <v>6</v>
      </c>
      <c r="DR156" s="80">
        <v>110</v>
      </c>
      <c r="DS156" s="80">
        <v>57</v>
      </c>
      <c r="DT156" s="80">
        <v>48</v>
      </c>
      <c r="DU156" s="80"/>
      <c r="DV156" s="80"/>
      <c r="DW156" s="80"/>
      <c r="DX156" s="80"/>
      <c r="DY156" s="80"/>
      <c r="DZ156" s="80"/>
      <c r="EA156" s="80"/>
      <c r="EB156" s="80"/>
      <c r="EC156" s="80"/>
      <c r="ED156" s="80"/>
      <c r="EE156" s="80"/>
      <c r="EF156" s="80">
        <v>42</v>
      </c>
      <c r="EG156" s="80">
        <v>15</v>
      </c>
      <c r="EH156" s="80"/>
      <c r="EI156" s="80"/>
      <c r="EJ156" s="80"/>
      <c r="EK156" s="80"/>
      <c r="EL156" s="80"/>
      <c r="EM156" s="80">
        <v>19</v>
      </c>
      <c r="EN156" s="80"/>
      <c r="EO156" s="80">
        <v>24</v>
      </c>
      <c r="EP156" s="80"/>
      <c r="EQ156" s="80"/>
      <c r="ER156" s="80"/>
      <c r="ES156" s="80">
        <v>3</v>
      </c>
      <c r="ET156" s="80"/>
      <c r="EU156" s="80">
        <v>8301</v>
      </c>
      <c r="EV156" s="80"/>
      <c r="EW156" s="80"/>
      <c r="EX156" s="80"/>
      <c r="EY156" s="80"/>
      <c r="EZ156" s="80"/>
      <c r="FA156" s="80"/>
      <c r="FB156" s="80"/>
      <c r="FC156" s="80"/>
      <c r="FD156" s="80"/>
      <c r="FE156" s="80"/>
      <c r="FF156" s="80"/>
      <c r="FG156" s="80"/>
      <c r="FH156" s="80"/>
      <c r="FI156" s="80"/>
      <c r="FJ156" s="80"/>
      <c r="FK156" s="80"/>
      <c r="FL156" s="80"/>
      <c r="FM156" s="80"/>
      <c r="FN156" s="80"/>
      <c r="FO156" s="80"/>
      <c r="FP156" s="80"/>
      <c r="FQ156" s="80"/>
      <c r="FR156" s="80"/>
      <c r="FS156" s="80"/>
      <c r="FT156" s="80"/>
      <c r="FU156" s="80"/>
      <c r="FV156" s="80"/>
      <c r="FW156" s="80"/>
      <c r="FX156" s="80"/>
      <c r="FY156" s="80"/>
      <c r="FZ156" s="80"/>
      <c r="GA156" s="80"/>
      <c r="GB156" s="80"/>
      <c r="GC156" s="80"/>
      <c r="GD156" s="80"/>
      <c r="GE156" s="80"/>
      <c r="GF156" s="80"/>
      <c r="GG156" s="80"/>
      <c r="GH156" s="80"/>
      <c r="GI156" s="80">
        <v>41</v>
      </c>
      <c r="GJ156" s="80"/>
      <c r="GK156" s="80"/>
      <c r="GL156" s="80"/>
      <c r="GM156" s="80"/>
      <c r="GN156" s="80"/>
      <c r="GO156" s="80"/>
      <c r="GP156" s="80"/>
      <c r="GQ156" s="80"/>
      <c r="GR156" s="80"/>
      <c r="GS156" s="80"/>
      <c r="GT156" s="80"/>
      <c r="GU156" s="80"/>
      <c r="GV156" s="80"/>
      <c r="GW156" s="80"/>
      <c r="GX156" s="80"/>
      <c r="GY156" s="80"/>
      <c r="GZ156" s="80"/>
      <c r="HA156" s="80"/>
      <c r="HB156" s="80"/>
      <c r="HC156" s="80"/>
      <c r="HD156" s="80"/>
      <c r="HE156" s="80"/>
      <c r="HF156" s="80"/>
      <c r="HG156" s="80"/>
      <c r="HH156" s="80"/>
      <c r="HI156" s="80"/>
      <c r="HJ156" s="80"/>
      <c r="HK156" s="80"/>
      <c r="HL156" s="80"/>
      <c r="HM156" s="80"/>
      <c r="HN156" s="80"/>
      <c r="HO156" s="80"/>
      <c r="HP156" s="80"/>
      <c r="HQ156" s="80"/>
      <c r="HR156" s="80"/>
      <c r="HS156" s="80"/>
      <c r="HT156" s="80"/>
      <c r="HU156" s="80"/>
      <c r="HV156" s="80"/>
      <c r="HW156" s="80"/>
      <c r="HX156" s="80"/>
      <c r="HY156" s="80"/>
      <c r="HZ156" s="80"/>
      <c r="IA156" s="80"/>
      <c r="IB156" s="80"/>
      <c r="IC156" s="80"/>
      <c r="ID156" s="80"/>
      <c r="IE156" s="80"/>
      <c r="IF156" s="80"/>
      <c r="IG156" s="80"/>
      <c r="IH156" s="80"/>
      <c r="II156" s="80"/>
      <c r="IJ156" s="80"/>
      <c r="IK156" s="80"/>
      <c r="IL156" s="80"/>
      <c r="IM156" s="80"/>
      <c r="IN156" s="80"/>
      <c r="IO156" s="80"/>
      <c r="IP156" s="80"/>
      <c r="IQ156" s="80"/>
      <c r="IR156" s="80"/>
      <c r="IS156" s="80"/>
      <c r="IT156" s="80"/>
      <c r="IU156" s="80"/>
      <c r="IV156" s="80"/>
      <c r="IW156" s="80"/>
      <c r="IX156" s="80"/>
      <c r="IY156" s="80"/>
      <c r="IZ156" s="80"/>
      <c r="JA156" s="80"/>
      <c r="JB156" s="80"/>
      <c r="JC156" s="80"/>
      <c r="JD156" s="80"/>
      <c r="JE156" s="80"/>
      <c r="JF156" s="80"/>
      <c r="JG156" s="80"/>
      <c r="JH156" s="80"/>
      <c r="JI156" s="80"/>
      <c r="JJ156" s="80"/>
      <c r="JK156" s="80"/>
      <c r="JL156" s="80"/>
      <c r="JM156" s="80"/>
      <c r="JN156" s="80"/>
      <c r="JO156" s="80"/>
      <c r="JP156" s="80">
        <v>250</v>
      </c>
      <c r="JQ156" s="80"/>
      <c r="JR156" s="80"/>
      <c r="JS156" s="80"/>
      <c r="JT156" s="80"/>
      <c r="JU156" s="80"/>
      <c r="JV156" s="80"/>
      <c r="JW156" s="80"/>
      <c r="JX156" s="80"/>
      <c r="JY156" s="80"/>
      <c r="JZ156" s="80"/>
      <c r="KA156" s="80"/>
      <c r="KB156" s="80"/>
      <c r="KC156" s="80"/>
      <c r="KD156" s="80"/>
      <c r="KE156" s="80"/>
      <c r="KF156" s="80"/>
      <c r="KG156" s="80"/>
      <c r="KH156" s="80"/>
      <c r="KI156" s="80"/>
      <c r="KJ156" s="80"/>
      <c r="KK156" s="80"/>
      <c r="KL156" s="80"/>
      <c r="KM156" s="80"/>
      <c r="KN156" s="80"/>
      <c r="KO156" s="80"/>
      <c r="KP156" s="80"/>
      <c r="KQ156" s="80"/>
      <c r="KR156" s="80"/>
      <c r="KS156" s="80"/>
      <c r="KT156" s="80"/>
      <c r="KU156" s="80"/>
      <c r="KV156" s="80"/>
      <c r="KW156" s="80"/>
      <c r="KX156" s="80"/>
      <c r="KY156" s="80"/>
      <c r="KZ156" s="80"/>
      <c r="LA156" s="80"/>
      <c r="LB156" s="80"/>
      <c r="LC156" s="80"/>
      <c r="LD156" s="80"/>
      <c r="LE156" s="80"/>
      <c r="LF156" s="80"/>
      <c r="LG156" s="80">
        <v>25</v>
      </c>
      <c r="LH156" s="80"/>
      <c r="LI156" s="80"/>
      <c r="LJ156" s="80"/>
      <c r="LK156" s="80"/>
      <c r="LL156" s="80"/>
      <c r="LM156" s="80"/>
      <c r="LN156" s="80"/>
      <c r="LO156" s="80">
        <v>137</v>
      </c>
      <c r="LP156" s="80"/>
      <c r="LQ156" s="80"/>
      <c r="LR156" s="80"/>
      <c r="LS156" s="80"/>
      <c r="LT156" s="80"/>
      <c r="LU156" s="80"/>
      <c r="LV156" s="80"/>
      <c r="LW156" s="80"/>
      <c r="LX156" s="80"/>
      <c r="LY156" s="80"/>
      <c r="LZ156" s="80"/>
      <c r="MA156" s="80"/>
      <c r="MB156" s="80"/>
      <c r="MC156" s="80"/>
      <c r="MD156" s="80"/>
      <c r="ME156" s="80"/>
      <c r="MF156" s="80"/>
      <c r="MG156" s="80"/>
      <c r="MH156" s="80"/>
      <c r="MI156" s="80"/>
      <c r="MJ156" s="80"/>
      <c r="MK156" s="80"/>
      <c r="ML156" s="80"/>
      <c r="MM156" s="80"/>
      <c r="MN156" s="80"/>
      <c r="MO156" s="80"/>
      <c r="MP156" s="80"/>
      <c r="MQ156" s="80"/>
      <c r="MR156" s="80"/>
      <c r="MS156" s="80"/>
      <c r="MT156" s="80"/>
      <c r="MU156" s="80"/>
      <c r="MV156" s="80"/>
      <c r="MW156" s="80"/>
      <c r="MX156" s="80"/>
      <c r="MY156" s="80"/>
      <c r="MZ156" s="80"/>
      <c r="NA156" s="80"/>
      <c r="NB156" s="80"/>
      <c r="NC156" s="80"/>
      <c r="ND156" s="80"/>
      <c r="NE156" s="80"/>
      <c r="NF156" s="80"/>
      <c r="NG156" s="80"/>
      <c r="NH156" s="80"/>
      <c r="NI156" s="80"/>
      <c r="NJ156" s="80"/>
      <c r="NK156" s="80"/>
      <c r="NL156" s="80"/>
      <c r="NM156" s="80"/>
      <c r="NN156" s="80"/>
      <c r="NO156" s="80"/>
      <c r="NP156" s="80"/>
      <c r="NQ156" s="80"/>
      <c r="NR156" s="80"/>
      <c r="NS156" s="80"/>
      <c r="NT156" s="80"/>
      <c r="NU156" s="80"/>
      <c r="NV156" s="80"/>
      <c r="NW156" s="80"/>
      <c r="NX156" s="80">
        <v>0</v>
      </c>
      <c r="NY156" s="80"/>
      <c r="NZ156" s="80"/>
      <c r="OA156" s="80"/>
      <c r="OB156" s="79">
        <v>9443</v>
      </c>
    </row>
    <row r="157" spans="1:392" ht="13.15">
      <c r="A157" s="27">
        <v>336111</v>
      </c>
      <c r="B157" s="23" t="s">
        <v>286</v>
      </c>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v>79</v>
      </c>
      <c r="AE157" s="80"/>
      <c r="AF157" s="80"/>
      <c r="AG157" s="80"/>
      <c r="AH157" s="80"/>
      <c r="AI157" s="80"/>
      <c r="AJ157" s="80"/>
      <c r="AK157" s="80"/>
      <c r="AL157" s="80"/>
      <c r="AM157" s="80"/>
      <c r="AN157" s="80"/>
      <c r="AO157" s="80"/>
      <c r="AP157" s="80"/>
      <c r="AQ157" s="80"/>
      <c r="AR157" s="80"/>
      <c r="AS157" s="80"/>
      <c r="AT157" s="80"/>
      <c r="AU157" s="80"/>
      <c r="AV157" s="80"/>
      <c r="AW157" s="80"/>
      <c r="AX157" s="80"/>
      <c r="AY157" s="80"/>
      <c r="AZ157" s="80"/>
      <c r="BA157" s="80"/>
      <c r="BB157" s="80"/>
      <c r="BC157" s="80"/>
      <c r="BD157" s="80"/>
      <c r="BE157" s="80"/>
      <c r="BF157" s="80"/>
      <c r="BG157" s="80"/>
      <c r="BH157" s="80"/>
      <c r="BI157" s="80"/>
      <c r="BJ157" s="80"/>
      <c r="BK157" s="80"/>
      <c r="BL157" s="80"/>
      <c r="BM157" s="80"/>
      <c r="BN157" s="80"/>
      <c r="BO157" s="80"/>
      <c r="BP157" s="80"/>
      <c r="BQ157" s="80"/>
      <c r="BR157" s="80"/>
      <c r="BS157" s="80"/>
      <c r="BT157" s="80"/>
      <c r="BU157" s="80"/>
      <c r="BV157" s="80"/>
      <c r="BW157" s="80"/>
      <c r="BX157" s="80"/>
      <c r="BY157" s="80"/>
      <c r="BZ157" s="80"/>
      <c r="CA157" s="80"/>
      <c r="CB157" s="80"/>
      <c r="CC157" s="80"/>
      <c r="CD157" s="80"/>
      <c r="CE157" s="80"/>
      <c r="CF157" s="80"/>
      <c r="CG157" s="80"/>
      <c r="CH157" s="80"/>
      <c r="CI157" s="80"/>
      <c r="CJ157" s="80"/>
      <c r="CK157" s="80"/>
      <c r="CL157" s="80"/>
      <c r="CM157" s="80"/>
      <c r="CN157" s="80"/>
      <c r="CO157" s="80"/>
      <c r="CP157" s="80"/>
      <c r="CQ157" s="80"/>
      <c r="CR157" s="80"/>
      <c r="CS157" s="80"/>
      <c r="CT157" s="80"/>
      <c r="CU157" s="80"/>
      <c r="CV157" s="80"/>
      <c r="CW157" s="80"/>
      <c r="CX157" s="80"/>
      <c r="CY157" s="80"/>
      <c r="CZ157" s="80"/>
      <c r="DA157" s="80"/>
      <c r="DB157" s="80"/>
      <c r="DC157" s="80"/>
      <c r="DD157" s="80"/>
      <c r="DE157" s="80"/>
      <c r="DF157" s="80"/>
      <c r="DG157" s="80"/>
      <c r="DH157" s="80"/>
      <c r="DI157" s="80"/>
      <c r="DJ157" s="80"/>
      <c r="DK157" s="80"/>
      <c r="DL157" s="80"/>
      <c r="DM157" s="80"/>
      <c r="DN157" s="80"/>
      <c r="DO157" s="80"/>
      <c r="DP157" s="80"/>
      <c r="DQ157" s="80"/>
      <c r="DR157" s="80"/>
      <c r="DS157" s="80"/>
      <c r="DT157" s="80"/>
      <c r="DU157" s="80"/>
      <c r="DV157" s="80"/>
      <c r="DW157" s="80"/>
      <c r="DX157" s="80"/>
      <c r="DY157" s="80"/>
      <c r="DZ157" s="80"/>
      <c r="EA157" s="80"/>
      <c r="EB157" s="80"/>
      <c r="EC157" s="80"/>
      <c r="ED157" s="80"/>
      <c r="EE157" s="80"/>
      <c r="EF157" s="80"/>
      <c r="EG157" s="80"/>
      <c r="EH157" s="80"/>
      <c r="EI157" s="80"/>
      <c r="EJ157" s="80"/>
      <c r="EK157" s="80"/>
      <c r="EL157" s="80"/>
      <c r="EM157" s="80"/>
      <c r="EN157" s="80"/>
      <c r="EO157" s="80"/>
      <c r="EP157" s="80"/>
      <c r="EQ157" s="80"/>
      <c r="ER157" s="80"/>
      <c r="ES157" s="80"/>
      <c r="ET157" s="80"/>
      <c r="EU157" s="80"/>
      <c r="EV157" s="80">
        <v>77691</v>
      </c>
      <c r="EW157" s="80">
        <v>4061</v>
      </c>
      <c r="EX157" s="80">
        <v>45</v>
      </c>
      <c r="EY157" s="80">
        <v>5</v>
      </c>
      <c r="EZ157" s="80"/>
      <c r="FA157" s="80"/>
      <c r="FB157" s="80"/>
      <c r="FC157" s="80">
        <v>2175</v>
      </c>
      <c r="FD157" s="80"/>
      <c r="FE157" s="80"/>
      <c r="FF157" s="80">
        <v>2008</v>
      </c>
      <c r="FG157" s="80"/>
      <c r="FH157" s="80">
        <v>0</v>
      </c>
      <c r="FI157" s="80">
        <v>538</v>
      </c>
      <c r="FJ157" s="80"/>
      <c r="FK157" s="80"/>
      <c r="FL157" s="80"/>
      <c r="FM157" s="80"/>
      <c r="FN157" s="80"/>
      <c r="FO157" s="80"/>
      <c r="FP157" s="80"/>
      <c r="FQ157" s="80"/>
      <c r="FR157" s="80"/>
      <c r="FS157" s="80"/>
      <c r="FT157" s="80"/>
      <c r="FU157" s="80"/>
      <c r="FV157" s="80"/>
      <c r="FW157" s="80"/>
      <c r="FX157" s="80"/>
      <c r="FY157" s="80"/>
      <c r="FZ157" s="80"/>
      <c r="GA157" s="80"/>
      <c r="GB157" s="80"/>
      <c r="GC157" s="80"/>
      <c r="GD157" s="80"/>
      <c r="GE157" s="80"/>
      <c r="GF157" s="80"/>
      <c r="GG157" s="80"/>
      <c r="GH157" s="80"/>
      <c r="GI157" s="80"/>
      <c r="GJ157" s="80"/>
      <c r="GK157" s="80"/>
      <c r="GL157" s="80"/>
      <c r="GM157" s="80"/>
      <c r="GN157" s="80"/>
      <c r="GO157" s="80"/>
      <c r="GP157" s="80"/>
      <c r="GQ157" s="80"/>
      <c r="GR157" s="80"/>
      <c r="GS157" s="80"/>
      <c r="GT157" s="80"/>
      <c r="GU157" s="80"/>
      <c r="GV157" s="80"/>
      <c r="GW157" s="80"/>
      <c r="GX157" s="80"/>
      <c r="GY157" s="80"/>
      <c r="GZ157" s="80"/>
      <c r="HA157" s="80"/>
      <c r="HB157" s="80"/>
      <c r="HC157" s="80"/>
      <c r="HD157" s="80"/>
      <c r="HE157" s="80"/>
      <c r="HF157" s="80"/>
      <c r="HG157" s="80"/>
      <c r="HH157" s="80"/>
      <c r="HI157" s="80"/>
      <c r="HJ157" s="80"/>
      <c r="HK157" s="80"/>
      <c r="HL157" s="80"/>
      <c r="HM157" s="80"/>
      <c r="HN157" s="80"/>
      <c r="HO157" s="80"/>
      <c r="HP157" s="80"/>
      <c r="HQ157" s="80"/>
      <c r="HR157" s="80"/>
      <c r="HS157" s="80"/>
      <c r="HT157" s="80"/>
      <c r="HU157" s="80"/>
      <c r="HV157" s="80"/>
      <c r="HW157" s="80"/>
      <c r="HX157" s="80"/>
      <c r="HY157" s="80"/>
      <c r="HZ157" s="80"/>
      <c r="IA157" s="80"/>
      <c r="IB157" s="80"/>
      <c r="IC157" s="80"/>
      <c r="ID157" s="80"/>
      <c r="IE157" s="80"/>
      <c r="IF157" s="80"/>
      <c r="IG157" s="80"/>
      <c r="IH157" s="80"/>
      <c r="II157" s="80"/>
      <c r="IJ157" s="80"/>
      <c r="IK157" s="80"/>
      <c r="IL157" s="80"/>
      <c r="IM157" s="80"/>
      <c r="IN157" s="80"/>
      <c r="IO157" s="80"/>
      <c r="IP157" s="80"/>
      <c r="IQ157" s="80"/>
      <c r="IR157" s="80"/>
      <c r="IS157" s="80"/>
      <c r="IT157" s="80"/>
      <c r="IU157" s="80"/>
      <c r="IV157" s="80"/>
      <c r="IW157" s="80"/>
      <c r="IX157" s="80"/>
      <c r="IY157" s="80"/>
      <c r="IZ157" s="80"/>
      <c r="JA157" s="80"/>
      <c r="JB157" s="80"/>
      <c r="JC157" s="80"/>
      <c r="JD157" s="80"/>
      <c r="JE157" s="80"/>
      <c r="JF157" s="80"/>
      <c r="JG157" s="80"/>
      <c r="JH157" s="80"/>
      <c r="JI157" s="80"/>
      <c r="JJ157" s="80"/>
      <c r="JK157" s="80"/>
      <c r="JL157" s="80"/>
      <c r="JM157" s="80"/>
      <c r="JN157" s="80"/>
      <c r="JO157" s="80"/>
      <c r="JP157" s="80">
        <v>189</v>
      </c>
      <c r="JQ157" s="80"/>
      <c r="JR157" s="80"/>
      <c r="JS157" s="80"/>
      <c r="JT157" s="80"/>
      <c r="JU157" s="80"/>
      <c r="JV157" s="80"/>
      <c r="JW157" s="80"/>
      <c r="JX157" s="80"/>
      <c r="JY157" s="80"/>
      <c r="JZ157" s="80"/>
      <c r="KA157" s="80"/>
      <c r="KB157" s="80"/>
      <c r="KC157" s="80"/>
      <c r="KD157" s="80"/>
      <c r="KE157" s="80"/>
      <c r="KF157" s="80"/>
      <c r="KG157" s="80"/>
      <c r="KH157" s="80"/>
      <c r="KI157" s="80"/>
      <c r="KJ157" s="80"/>
      <c r="KK157" s="80"/>
      <c r="KL157" s="80"/>
      <c r="KM157" s="80"/>
      <c r="KN157" s="80"/>
      <c r="KO157" s="80"/>
      <c r="KP157" s="80"/>
      <c r="KQ157" s="80"/>
      <c r="KR157" s="80"/>
      <c r="KS157" s="80"/>
      <c r="KT157" s="80"/>
      <c r="KU157" s="80"/>
      <c r="KV157" s="80"/>
      <c r="KW157" s="80"/>
      <c r="KX157" s="80"/>
      <c r="KY157" s="80"/>
      <c r="KZ157" s="80"/>
      <c r="LA157" s="80"/>
      <c r="LB157" s="80"/>
      <c r="LC157" s="80"/>
      <c r="LD157" s="80"/>
      <c r="LE157" s="80"/>
      <c r="LF157" s="80"/>
      <c r="LG157" s="80">
        <v>31</v>
      </c>
      <c r="LH157" s="80"/>
      <c r="LI157" s="80"/>
      <c r="LJ157" s="80"/>
      <c r="LK157" s="80"/>
      <c r="LL157" s="80"/>
      <c r="LM157" s="80"/>
      <c r="LN157" s="80"/>
      <c r="LO157" s="80">
        <v>985</v>
      </c>
      <c r="LP157" s="80"/>
      <c r="LQ157" s="80"/>
      <c r="LR157" s="80"/>
      <c r="LS157" s="80"/>
      <c r="LT157" s="80"/>
      <c r="LU157" s="80"/>
      <c r="LV157" s="80"/>
      <c r="LW157" s="80"/>
      <c r="LX157" s="80"/>
      <c r="LY157" s="80"/>
      <c r="LZ157" s="80"/>
      <c r="MA157" s="80"/>
      <c r="MB157" s="80"/>
      <c r="MC157" s="80"/>
      <c r="MD157" s="80"/>
      <c r="ME157" s="80"/>
      <c r="MF157" s="80"/>
      <c r="MG157" s="80"/>
      <c r="MH157" s="80"/>
      <c r="MI157" s="80"/>
      <c r="MJ157" s="80"/>
      <c r="MK157" s="80"/>
      <c r="ML157" s="80"/>
      <c r="MM157" s="80"/>
      <c r="MN157" s="80"/>
      <c r="MO157" s="80"/>
      <c r="MP157" s="80"/>
      <c r="MQ157" s="80"/>
      <c r="MR157" s="80"/>
      <c r="MS157" s="80"/>
      <c r="MT157" s="80"/>
      <c r="MU157" s="80"/>
      <c r="MV157" s="80"/>
      <c r="MW157" s="80"/>
      <c r="MX157" s="80"/>
      <c r="MY157" s="80"/>
      <c r="MZ157" s="80"/>
      <c r="NA157" s="80"/>
      <c r="NB157" s="80"/>
      <c r="NC157" s="80"/>
      <c r="ND157" s="80"/>
      <c r="NE157" s="80"/>
      <c r="NF157" s="80"/>
      <c r="NG157" s="80"/>
      <c r="NH157" s="80"/>
      <c r="NI157" s="80"/>
      <c r="NJ157" s="80"/>
      <c r="NK157" s="80"/>
      <c r="NL157" s="80"/>
      <c r="NM157" s="80"/>
      <c r="NN157" s="80"/>
      <c r="NO157" s="80"/>
      <c r="NP157" s="80"/>
      <c r="NQ157" s="80"/>
      <c r="NR157" s="80"/>
      <c r="NS157" s="80"/>
      <c r="NT157" s="80"/>
      <c r="NU157" s="80"/>
      <c r="NV157" s="80"/>
      <c r="NW157" s="80"/>
      <c r="NX157" s="80"/>
      <c r="NY157" s="80"/>
      <c r="NZ157" s="80"/>
      <c r="OA157" s="80"/>
      <c r="OB157" s="79">
        <v>87807</v>
      </c>
    </row>
    <row r="158" spans="1:392" ht="13.15">
      <c r="A158" s="27">
        <v>336112</v>
      </c>
      <c r="B158" s="23" t="s">
        <v>287</v>
      </c>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v>142</v>
      </c>
      <c r="AE158" s="80"/>
      <c r="AF158" s="80"/>
      <c r="AG158" s="80"/>
      <c r="AH158" s="80"/>
      <c r="AI158" s="80"/>
      <c r="AJ158" s="80"/>
      <c r="AK158" s="80"/>
      <c r="AL158" s="80"/>
      <c r="AM158" s="80"/>
      <c r="AN158" s="80"/>
      <c r="AO158" s="80"/>
      <c r="AP158" s="80"/>
      <c r="AQ158" s="80"/>
      <c r="AR158" s="80"/>
      <c r="AS158" s="80"/>
      <c r="AT158" s="80"/>
      <c r="AU158" s="80"/>
      <c r="AV158" s="80"/>
      <c r="AW158" s="80"/>
      <c r="AX158" s="80"/>
      <c r="AY158" s="80"/>
      <c r="AZ158" s="80"/>
      <c r="BA158" s="80"/>
      <c r="BB158" s="80"/>
      <c r="BC158" s="80"/>
      <c r="BD158" s="80"/>
      <c r="BE158" s="80"/>
      <c r="BF158" s="80"/>
      <c r="BG158" s="80"/>
      <c r="BH158" s="80"/>
      <c r="BI158" s="80"/>
      <c r="BJ158" s="80"/>
      <c r="BK158" s="80"/>
      <c r="BL158" s="80"/>
      <c r="BM158" s="80"/>
      <c r="BN158" s="80"/>
      <c r="BO158" s="80"/>
      <c r="BP158" s="80"/>
      <c r="BQ158" s="80"/>
      <c r="BR158" s="80"/>
      <c r="BS158" s="80"/>
      <c r="BT158" s="80"/>
      <c r="BU158" s="80"/>
      <c r="BV158" s="80"/>
      <c r="BW158" s="80"/>
      <c r="BX158" s="80"/>
      <c r="BY158" s="80"/>
      <c r="BZ158" s="80"/>
      <c r="CA158" s="80"/>
      <c r="CB158" s="80"/>
      <c r="CC158" s="80"/>
      <c r="CD158" s="80"/>
      <c r="CE158" s="80"/>
      <c r="CF158" s="80"/>
      <c r="CG158" s="80"/>
      <c r="CH158" s="80"/>
      <c r="CI158" s="80"/>
      <c r="CJ158" s="80"/>
      <c r="CK158" s="80"/>
      <c r="CL158" s="80"/>
      <c r="CM158" s="80"/>
      <c r="CN158" s="80"/>
      <c r="CO158" s="80"/>
      <c r="CP158" s="80"/>
      <c r="CQ158" s="80"/>
      <c r="CR158" s="80"/>
      <c r="CS158" s="80"/>
      <c r="CT158" s="80"/>
      <c r="CU158" s="80"/>
      <c r="CV158" s="80"/>
      <c r="CW158" s="80"/>
      <c r="CX158" s="80"/>
      <c r="CY158" s="80"/>
      <c r="CZ158" s="80"/>
      <c r="DA158" s="80"/>
      <c r="DB158" s="80">
        <v>294</v>
      </c>
      <c r="DC158" s="80"/>
      <c r="DD158" s="80"/>
      <c r="DE158" s="80"/>
      <c r="DF158" s="80"/>
      <c r="DG158" s="80"/>
      <c r="DH158" s="80"/>
      <c r="DI158" s="80"/>
      <c r="DJ158" s="80"/>
      <c r="DK158" s="80"/>
      <c r="DL158" s="80"/>
      <c r="DM158" s="80"/>
      <c r="DN158" s="80"/>
      <c r="DO158" s="80"/>
      <c r="DP158" s="80"/>
      <c r="DQ158" s="80"/>
      <c r="DR158" s="80"/>
      <c r="DS158" s="80"/>
      <c r="DT158" s="80"/>
      <c r="DU158" s="80"/>
      <c r="DV158" s="80"/>
      <c r="DW158" s="80"/>
      <c r="DX158" s="80"/>
      <c r="DY158" s="80"/>
      <c r="DZ158" s="80"/>
      <c r="EA158" s="80"/>
      <c r="EB158" s="80"/>
      <c r="EC158" s="80"/>
      <c r="ED158" s="80"/>
      <c r="EE158" s="80"/>
      <c r="EF158" s="80"/>
      <c r="EG158" s="80"/>
      <c r="EH158" s="80"/>
      <c r="EI158" s="80"/>
      <c r="EJ158" s="80"/>
      <c r="EK158" s="80"/>
      <c r="EL158" s="80"/>
      <c r="EM158" s="80"/>
      <c r="EN158" s="80"/>
      <c r="EO158" s="80"/>
      <c r="EP158" s="80"/>
      <c r="EQ158" s="80"/>
      <c r="ER158" s="80"/>
      <c r="ES158" s="80"/>
      <c r="ET158" s="80"/>
      <c r="EU158" s="80"/>
      <c r="EV158" s="80">
        <v>2222</v>
      </c>
      <c r="EW158" s="80">
        <v>156703</v>
      </c>
      <c r="EX158" s="80">
        <v>333</v>
      </c>
      <c r="EY158" s="80">
        <v>0</v>
      </c>
      <c r="EZ158" s="80"/>
      <c r="FA158" s="80">
        <v>48</v>
      </c>
      <c r="FB158" s="80"/>
      <c r="FC158" s="80">
        <v>402</v>
      </c>
      <c r="FD158" s="80"/>
      <c r="FE158" s="80"/>
      <c r="FF158" s="80">
        <v>186</v>
      </c>
      <c r="FG158" s="80"/>
      <c r="FH158" s="80">
        <v>0</v>
      </c>
      <c r="FI158" s="80">
        <v>105</v>
      </c>
      <c r="FJ158" s="80"/>
      <c r="FK158" s="80"/>
      <c r="FL158" s="80"/>
      <c r="FM158" s="80"/>
      <c r="FN158" s="80"/>
      <c r="FO158" s="80"/>
      <c r="FP158" s="80"/>
      <c r="FQ158" s="80"/>
      <c r="FR158" s="80"/>
      <c r="FS158" s="80"/>
      <c r="FT158" s="80"/>
      <c r="FU158" s="80"/>
      <c r="FV158" s="80"/>
      <c r="FW158" s="80"/>
      <c r="FX158" s="80"/>
      <c r="FY158" s="80"/>
      <c r="FZ158" s="80"/>
      <c r="GA158" s="80"/>
      <c r="GB158" s="80"/>
      <c r="GC158" s="80"/>
      <c r="GD158" s="80"/>
      <c r="GE158" s="80"/>
      <c r="GF158" s="80"/>
      <c r="GG158" s="80"/>
      <c r="GH158" s="80"/>
      <c r="GI158" s="80"/>
      <c r="GJ158" s="80"/>
      <c r="GK158" s="80"/>
      <c r="GL158" s="80"/>
      <c r="GM158" s="80"/>
      <c r="GN158" s="80"/>
      <c r="GO158" s="80"/>
      <c r="GP158" s="80"/>
      <c r="GQ158" s="80"/>
      <c r="GR158" s="80"/>
      <c r="GS158" s="80"/>
      <c r="GT158" s="80"/>
      <c r="GU158" s="80"/>
      <c r="GV158" s="80"/>
      <c r="GW158" s="80"/>
      <c r="GX158" s="80"/>
      <c r="GY158" s="80"/>
      <c r="GZ158" s="80"/>
      <c r="HA158" s="80"/>
      <c r="HB158" s="80"/>
      <c r="HC158" s="80"/>
      <c r="HD158" s="80"/>
      <c r="HE158" s="80"/>
      <c r="HF158" s="80"/>
      <c r="HG158" s="80"/>
      <c r="HH158" s="80"/>
      <c r="HI158" s="80"/>
      <c r="HJ158" s="80"/>
      <c r="HK158" s="80"/>
      <c r="HL158" s="80"/>
      <c r="HM158" s="80"/>
      <c r="HN158" s="80"/>
      <c r="HO158" s="80"/>
      <c r="HP158" s="80"/>
      <c r="HQ158" s="80"/>
      <c r="HR158" s="80"/>
      <c r="HS158" s="80"/>
      <c r="HT158" s="80"/>
      <c r="HU158" s="80"/>
      <c r="HV158" s="80"/>
      <c r="HW158" s="80"/>
      <c r="HX158" s="80"/>
      <c r="HY158" s="80"/>
      <c r="HZ158" s="80"/>
      <c r="IA158" s="80"/>
      <c r="IB158" s="80"/>
      <c r="IC158" s="80"/>
      <c r="ID158" s="80"/>
      <c r="IE158" s="80"/>
      <c r="IF158" s="80"/>
      <c r="IG158" s="80"/>
      <c r="IH158" s="80"/>
      <c r="II158" s="80"/>
      <c r="IJ158" s="80"/>
      <c r="IK158" s="80"/>
      <c r="IL158" s="80"/>
      <c r="IM158" s="80"/>
      <c r="IN158" s="80"/>
      <c r="IO158" s="80"/>
      <c r="IP158" s="80"/>
      <c r="IQ158" s="80"/>
      <c r="IR158" s="80"/>
      <c r="IS158" s="80"/>
      <c r="IT158" s="80"/>
      <c r="IU158" s="80"/>
      <c r="IV158" s="80"/>
      <c r="IW158" s="80"/>
      <c r="IX158" s="80"/>
      <c r="IY158" s="80"/>
      <c r="IZ158" s="80"/>
      <c r="JA158" s="80"/>
      <c r="JB158" s="80"/>
      <c r="JC158" s="80"/>
      <c r="JD158" s="80"/>
      <c r="JE158" s="80"/>
      <c r="JF158" s="80"/>
      <c r="JG158" s="80"/>
      <c r="JH158" s="80"/>
      <c r="JI158" s="80"/>
      <c r="JJ158" s="80"/>
      <c r="JK158" s="80"/>
      <c r="JL158" s="80"/>
      <c r="JM158" s="80"/>
      <c r="JN158" s="80"/>
      <c r="JO158" s="80"/>
      <c r="JP158" s="80">
        <v>1</v>
      </c>
      <c r="JQ158" s="80"/>
      <c r="JR158" s="80"/>
      <c r="JS158" s="80"/>
      <c r="JT158" s="80"/>
      <c r="JU158" s="80"/>
      <c r="JV158" s="80"/>
      <c r="JW158" s="80"/>
      <c r="JX158" s="80"/>
      <c r="JY158" s="80"/>
      <c r="JZ158" s="80"/>
      <c r="KA158" s="80"/>
      <c r="KB158" s="80"/>
      <c r="KC158" s="80"/>
      <c r="KD158" s="80"/>
      <c r="KE158" s="80"/>
      <c r="KF158" s="80"/>
      <c r="KG158" s="80"/>
      <c r="KH158" s="80"/>
      <c r="KI158" s="80"/>
      <c r="KJ158" s="80"/>
      <c r="KK158" s="80"/>
      <c r="KL158" s="80"/>
      <c r="KM158" s="80"/>
      <c r="KN158" s="80"/>
      <c r="KO158" s="80"/>
      <c r="KP158" s="80"/>
      <c r="KQ158" s="80"/>
      <c r="KR158" s="80"/>
      <c r="KS158" s="80"/>
      <c r="KT158" s="80"/>
      <c r="KU158" s="80"/>
      <c r="KV158" s="80"/>
      <c r="KW158" s="80"/>
      <c r="KX158" s="80"/>
      <c r="KY158" s="80"/>
      <c r="KZ158" s="80"/>
      <c r="LA158" s="80"/>
      <c r="LB158" s="80"/>
      <c r="LC158" s="80"/>
      <c r="LD158" s="80"/>
      <c r="LE158" s="80"/>
      <c r="LF158" s="80"/>
      <c r="LG158" s="80">
        <v>14</v>
      </c>
      <c r="LH158" s="80"/>
      <c r="LI158" s="80"/>
      <c r="LJ158" s="80"/>
      <c r="LK158" s="80"/>
      <c r="LL158" s="80"/>
      <c r="LM158" s="80"/>
      <c r="LN158" s="80"/>
      <c r="LO158" s="80">
        <v>453</v>
      </c>
      <c r="LP158" s="80"/>
      <c r="LQ158" s="80"/>
      <c r="LR158" s="80"/>
      <c r="LS158" s="80"/>
      <c r="LT158" s="80"/>
      <c r="LU158" s="80"/>
      <c r="LV158" s="80"/>
      <c r="LW158" s="80"/>
      <c r="LX158" s="80"/>
      <c r="LY158" s="80"/>
      <c r="LZ158" s="80"/>
      <c r="MA158" s="80"/>
      <c r="MB158" s="80"/>
      <c r="MC158" s="80"/>
      <c r="MD158" s="80"/>
      <c r="ME158" s="80"/>
      <c r="MF158" s="80"/>
      <c r="MG158" s="80"/>
      <c r="MH158" s="80"/>
      <c r="MI158" s="80"/>
      <c r="MJ158" s="80"/>
      <c r="MK158" s="80"/>
      <c r="ML158" s="80"/>
      <c r="MM158" s="80"/>
      <c r="MN158" s="80"/>
      <c r="MO158" s="80"/>
      <c r="MP158" s="80"/>
      <c r="MQ158" s="80"/>
      <c r="MR158" s="80"/>
      <c r="MS158" s="80"/>
      <c r="MT158" s="80"/>
      <c r="MU158" s="80"/>
      <c r="MV158" s="80"/>
      <c r="MW158" s="80"/>
      <c r="MX158" s="80"/>
      <c r="MY158" s="80"/>
      <c r="MZ158" s="80"/>
      <c r="NA158" s="80"/>
      <c r="NB158" s="80"/>
      <c r="NC158" s="80"/>
      <c r="ND158" s="80"/>
      <c r="NE158" s="80"/>
      <c r="NF158" s="80"/>
      <c r="NG158" s="80"/>
      <c r="NH158" s="80"/>
      <c r="NI158" s="80"/>
      <c r="NJ158" s="80"/>
      <c r="NK158" s="80"/>
      <c r="NL158" s="80"/>
      <c r="NM158" s="80"/>
      <c r="NN158" s="80"/>
      <c r="NO158" s="80"/>
      <c r="NP158" s="80"/>
      <c r="NQ158" s="80"/>
      <c r="NR158" s="80"/>
      <c r="NS158" s="80"/>
      <c r="NT158" s="80"/>
      <c r="NU158" s="80"/>
      <c r="NV158" s="80"/>
      <c r="NW158" s="80"/>
      <c r="NX158" s="80"/>
      <c r="NY158" s="80"/>
      <c r="NZ158" s="80"/>
      <c r="OA158" s="80"/>
      <c r="OB158" s="79">
        <v>160904</v>
      </c>
    </row>
    <row r="159" spans="1:392" ht="13.15">
      <c r="A159" s="27">
        <v>336120</v>
      </c>
      <c r="B159" s="23" t="s">
        <v>288</v>
      </c>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v>18</v>
      </c>
      <c r="AE159" s="80"/>
      <c r="AF159" s="80"/>
      <c r="AG159" s="80"/>
      <c r="AH159" s="80"/>
      <c r="AI159" s="80"/>
      <c r="AJ159" s="80"/>
      <c r="AK159" s="80"/>
      <c r="AL159" s="80"/>
      <c r="AM159" s="80"/>
      <c r="AN159" s="80"/>
      <c r="AO159" s="80"/>
      <c r="AP159" s="80"/>
      <c r="AQ159" s="80"/>
      <c r="AR159" s="80"/>
      <c r="AS159" s="80"/>
      <c r="AT159" s="80"/>
      <c r="AU159" s="80"/>
      <c r="AV159" s="80"/>
      <c r="AW159" s="80"/>
      <c r="AX159" s="80"/>
      <c r="AY159" s="80"/>
      <c r="AZ159" s="80"/>
      <c r="BA159" s="80"/>
      <c r="BB159" s="80"/>
      <c r="BC159" s="80"/>
      <c r="BD159" s="80"/>
      <c r="BE159" s="80"/>
      <c r="BF159" s="80"/>
      <c r="BG159" s="80"/>
      <c r="BH159" s="80"/>
      <c r="BI159" s="80"/>
      <c r="BJ159" s="80"/>
      <c r="BK159" s="80"/>
      <c r="BL159" s="80"/>
      <c r="BM159" s="80"/>
      <c r="BN159" s="80"/>
      <c r="BO159" s="80"/>
      <c r="BP159" s="80"/>
      <c r="BQ159" s="80"/>
      <c r="BR159" s="80"/>
      <c r="BS159" s="80"/>
      <c r="BT159" s="80"/>
      <c r="BU159" s="80"/>
      <c r="BV159" s="80"/>
      <c r="BW159" s="80"/>
      <c r="BX159" s="80"/>
      <c r="BY159" s="80"/>
      <c r="BZ159" s="80"/>
      <c r="CA159" s="80"/>
      <c r="CB159" s="80"/>
      <c r="CC159" s="80"/>
      <c r="CD159" s="80"/>
      <c r="CE159" s="80"/>
      <c r="CF159" s="80"/>
      <c r="CG159" s="80"/>
      <c r="CH159" s="80"/>
      <c r="CI159" s="80"/>
      <c r="CJ159" s="80"/>
      <c r="CK159" s="80"/>
      <c r="CL159" s="80"/>
      <c r="CM159" s="80"/>
      <c r="CN159" s="80"/>
      <c r="CO159" s="80"/>
      <c r="CP159" s="80"/>
      <c r="CQ159" s="80"/>
      <c r="CR159" s="80"/>
      <c r="CS159" s="80"/>
      <c r="CT159" s="80"/>
      <c r="CU159" s="80"/>
      <c r="CV159" s="80"/>
      <c r="CW159" s="80"/>
      <c r="CX159" s="80"/>
      <c r="CY159" s="80"/>
      <c r="CZ159" s="80"/>
      <c r="DA159" s="80"/>
      <c r="DB159" s="80">
        <v>11</v>
      </c>
      <c r="DC159" s="80"/>
      <c r="DD159" s="80"/>
      <c r="DE159" s="80"/>
      <c r="DF159" s="80"/>
      <c r="DG159" s="80"/>
      <c r="DH159" s="80"/>
      <c r="DI159" s="80"/>
      <c r="DJ159" s="80"/>
      <c r="DK159" s="80"/>
      <c r="DL159" s="80"/>
      <c r="DM159" s="80"/>
      <c r="DN159" s="80"/>
      <c r="DO159" s="80"/>
      <c r="DP159" s="80"/>
      <c r="DQ159" s="80"/>
      <c r="DR159" s="80"/>
      <c r="DS159" s="80"/>
      <c r="DT159" s="80"/>
      <c r="DU159" s="80"/>
      <c r="DV159" s="80"/>
      <c r="DW159" s="80"/>
      <c r="DX159" s="80"/>
      <c r="DY159" s="80"/>
      <c r="DZ159" s="80"/>
      <c r="EA159" s="80"/>
      <c r="EB159" s="80"/>
      <c r="EC159" s="80"/>
      <c r="ED159" s="80"/>
      <c r="EE159" s="80"/>
      <c r="EF159" s="80"/>
      <c r="EG159" s="80"/>
      <c r="EH159" s="80"/>
      <c r="EI159" s="80"/>
      <c r="EJ159" s="80"/>
      <c r="EK159" s="80"/>
      <c r="EL159" s="80"/>
      <c r="EM159" s="80"/>
      <c r="EN159" s="80"/>
      <c r="EO159" s="80"/>
      <c r="EP159" s="80"/>
      <c r="EQ159" s="80"/>
      <c r="ER159" s="80"/>
      <c r="ES159" s="80"/>
      <c r="ET159" s="80"/>
      <c r="EU159" s="80"/>
      <c r="EV159" s="80">
        <v>0</v>
      </c>
      <c r="EW159" s="80">
        <v>1</v>
      </c>
      <c r="EX159" s="80">
        <v>19412</v>
      </c>
      <c r="EY159" s="80">
        <v>2</v>
      </c>
      <c r="EZ159" s="80"/>
      <c r="FA159" s="80"/>
      <c r="FB159" s="80"/>
      <c r="FC159" s="80"/>
      <c r="FD159" s="80"/>
      <c r="FE159" s="80"/>
      <c r="FF159" s="80">
        <v>1</v>
      </c>
      <c r="FG159" s="80"/>
      <c r="FH159" s="80">
        <v>0</v>
      </c>
      <c r="FI159" s="80">
        <v>197</v>
      </c>
      <c r="FJ159" s="80"/>
      <c r="FK159" s="80"/>
      <c r="FL159" s="80"/>
      <c r="FM159" s="80"/>
      <c r="FN159" s="80"/>
      <c r="FO159" s="80">
        <v>12</v>
      </c>
      <c r="FP159" s="80"/>
      <c r="FQ159" s="80"/>
      <c r="FR159" s="80"/>
      <c r="FS159" s="80"/>
      <c r="FT159" s="80"/>
      <c r="FU159" s="80"/>
      <c r="FV159" s="80"/>
      <c r="FW159" s="80"/>
      <c r="FX159" s="80"/>
      <c r="FY159" s="80"/>
      <c r="FZ159" s="80"/>
      <c r="GA159" s="80"/>
      <c r="GB159" s="80"/>
      <c r="GC159" s="80"/>
      <c r="GD159" s="80"/>
      <c r="GE159" s="80"/>
      <c r="GF159" s="80"/>
      <c r="GG159" s="80"/>
      <c r="GH159" s="80"/>
      <c r="GI159" s="80"/>
      <c r="GJ159" s="80"/>
      <c r="GK159" s="80"/>
      <c r="GL159" s="80"/>
      <c r="GM159" s="80"/>
      <c r="GN159" s="80"/>
      <c r="GO159" s="80"/>
      <c r="GP159" s="80"/>
      <c r="GQ159" s="80"/>
      <c r="GR159" s="80"/>
      <c r="GS159" s="80"/>
      <c r="GT159" s="80"/>
      <c r="GU159" s="80"/>
      <c r="GV159" s="80"/>
      <c r="GW159" s="80"/>
      <c r="GX159" s="80"/>
      <c r="GY159" s="80"/>
      <c r="GZ159" s="80"/>
      <c r="HA159" s="80"/>
      <c r="HB159" s="80"/>
      <c r="HC159" s="80"/>
      <c r="HD159" s="80"/>
      <c r="HE159" s="80"/>
      <c r="HF159" s="80"/>
      <c r="HG159" s="80"/>
      <c r="HH159" s="80"/>
      <c r="HI159" s="80"/>
      <c r="HJ159" s="80"/>
      <c r="HK159" s="80"/>
      <c r="HL159" s="80"/>
      <c r="HM159" s="80"/>
      <c r="HN159" s="80"/>
      <c r="HO159" s="80"/>
      <c r="HP159" s="80"/>
      <c r="HQ159" s="80"/>
      <c r="HR159" s="80"/>
      <c r="HS159" s="80"/>
      <c r="HT159" s="80"/>
      <c r="HU159" s="80"/>
      <c r="HV159" s="80"/>
      <c r="HW159" s="80"/>
      <c r="HX159" s="80"/>
      <c r="HY159" s="80"/>
      <c r="HZ159" s="80"/>
      <c r="IA159" s="80"/>
      <c r="IB159" s="80"/>
      <c r="IC159" s="80"/>
      <c r="ID159" s="80"/>
      <c r="IE159" s="80"/>
      <c r="IF159" s="80"/>
      <c r="IG159" s="80"/>
      <c r="IH159" s="80"/>
      <c r="II159" s="80"/>
      <c r="IJ159" s="80"/>
      <c r="IK159" s="80"/>
      <c r="IL159" s="80"/>
      <c r="IM159" s="80"/>
      <c r="IN159" s="80"/>
      <c r="IO159" s="80"/>
      <c r="IP159" s="80"/>
      <c r="IQ159" s="80"/>
      <c r="IR159" s="80"/>
      <c r="IS159" s="80"/>
      <c r="IT159" s="80"/>
      <c r="IU159" s="80"/>
      <c r="IV159" s="80"/>
      <c r="IW159" s="80"/>
      <c r="IX159" s="80"/>
      <c r="IY159" s="80"/>
      <c r="IZ159" s="80"/>
      <c r="JA159" s="80"/>
      <c r="JB159" s="80"/>
      <c r="JC159" s="80"/>
      <c r="JD159" s="80"/>
      <c r="JE159" s="80"/>
      <c r="JF159" s="80"/>
      <c r="JG159" s="80"/>
      <c r="JH159" s="80"/>
      <c r="JI159" s="80"/>
      <c r="JJ159" s="80"/>
      <c r="JK159" s="80"/>
      <c r="JL159" s="80"/>
      <c r="JM159" s="80"/>
      <c r="JN159" s="80"/>
      <c r="JO159" s="80"/>
      <c r="JP159" s="80">
        <v>100</v>
      </c>
      <c r="JQ159" s="80"/>
      <c r="JR159" s="80"/>
      <c r="JS159" s="80"/>
      <c r="JT159" s="80"/>
      <c r="JU159" s="80"/>
      <c r="JV159" s="80"/>
      <c r="JW159" s="80"/>
      <c r="JX159" s="80"/>
      <c r="JY159" s="80"/>
      <c r="JZ159" s="80"/>
      <c r="KA159" s="80"/>
      <c r="KB159" s="80"/>
      <c r="KC159" s="80"/>
      <c r="KD159" s="80"/>
      <c r="KE159" s="80"/>
      <c r="KF159" s="80"/>
      <c r="KG159" s="80"/>
      <c r="KH159" s="80"/>
      <c r="KI159" s="80"/>
      <c r="KJ159" s="80"/>
      <c r="KK159" s="80"/>
      <c r="KL159" s="80"/>
      <c r="KM159" s="80"/>
      <c r="KN159" s="80"/>
      <c r="KO159" s="80"/>
      <c r="KP159" s="80"/>
      <c r="KQ159" s="80"/>
      <c r="KR159" s="80"/>
      <c r="KS159" s="80"/>
      <c r="KT159" s="80"/>
      <c r="KU159" s="80"/>
      <c r="KV159" s="80"/>
      <c r="KW159" s="80"/>
      <c r="KX159" s="80"/>
      <c r="KY159" s="80"/>
      <c r="KZ159" s="80"/>
      <c r="LA159" s="80"/>
      <c r="LB159" s="80"/>
      <c r="LC159" s="80"/>
      <c r="LD159" s="80"/>
      <c r="LE159" s="80"/>
      <c r="LF159" s="80"/>
      <c r="LG159" s="80">
        <v>8</v>
      </c>
      <c r="LH159" s="80"/>
      <c r="LI159" s="80"/>
      <c r="LJ159" s="80"/>
      <c r="LK159" s="80"/>
      <c r="LL159" s="80"/>
      <c r="LM159" s="80"/>
      <c r="LN159" s="80"/>
      <c r="LO159" s="80">
        <v>248</v>
      </c>
      <c r="LP159" s="80"/>
      <c r="LQ159" s="80"/>
      <c r="LR159" s="80"/>
      <c r="LS159" s="80"/>
      <c r="LT159" s="80"/>
      <c r="LU159" s="80"/>
      <c r="LV159" s="80"/>
      <c r="LW159" s="80"/>
      <c r="LX159" s="80"/>
      <c r="LY159" s="80"/>
      <c r="LZ159" s="80"/>
      <c r="MA159" s="80"/>
      <c r="MB159" s="80"/>
      <c r="MC159" s="80"/>
      <c r="MD159" s="80"/>
      <c r="ME159" s="80"/>
      <c r="MF159" s="80"/>
      <c r="MG159" s="80"/>
      <c r="MH159" s="80"/>
      <c r="MI159" s="80"/>
      <c r="MJ159" s="80"/>
      <c r="MK159" s="80"/>
      <c r="ML159" s="80"/>
      <c r="MM159" s="80"/>
      <c r="MN159" s="80"/>
      <c r="MO159" s="80"/>
      <c r="MP159" s="80"/>
      <c r="MQ159" s="80"/>
      <c r="MR159" s="80"/>
      <c r="MS159" s="80"/>
      <c r="MT159" s="80"/>
      <c r="MU159" s="80"/>
      <c r="MV159" s="80"/>
      <c r="MW159" s="80"/>
      <c r="MX159" s="80"/>
      <c r="MY159" s="80"/>
      <c r="MZ159" s="80"/>
      <c r="NA159" s="80"/>
      <c r="NB159" s="80"/>
      <c r="NC159" s="80"/>
      <c r="ND159" s="80"/>
      <c r="NE159" s="80"/>
      <c r="NF159" s="80"/>
      <c r="NG159" s="80"/>
      <c r="NH159" s="80"/>
      <c r="NI159" s="80"/>
      <c r="NJ159" s="80"/>
      <c r="NK159" s="80"/>
      <c r="NL159" s="80"/>
      <c r="NM159" s="80"/>
      <c r="NN159" s="80"/>
      <c r="NO159" s="80"/>
      <c r="NP159" s="80"/>
      <c r="NQ159" s="80"/>
      <c r="NR159" s="80"/>
      <c r="NS159" s="80"/>
      <c r="NT159" s="80"/>
      <c r="NU159" s="80"/>
      <c r="NV159" s="80"/>
      <c r="NW159" s="80"/>
      <c r="NX159" s="80"/>
      <c r="NY159" s="80"/>
      <c r="NZ159" s="80"/>
      <c r="OA159" s="80"/>
      <c r="OB159" s="79">
        <v>20011</v>
      </c>
    </row>
    <row r="160" spans="1:392" ht="13.15">
      <c r="A160" s="27">
        <v>336211</v>
      </c>
      <c r="B160" s="23" t="s">
        <v>289</v>
      </c>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v>37</v>
      </c>
      <c r="AE160" s="80"/>
      <c r="AF160" s="80"/>
      <c r="AG160" s="80"/>
      <c r="AH160" s="80"/>
      <c r="AI160" s="80"/>
      <c r="AJ160" s="80"/>
      <c r="AK160" s="80"/>
      <c r="AL160" s="80"/>
      <c r="AM160" s="80"/>
      <c r="AN160" s="80"/>
      <c r="AO160" s="80"/>
      <c r="AP160" s="80"/>
      <c r="AQ160" s="80"/>
      <c r="AR160" s="80"/>
      <c r="AS160" s="80"/>
      <c r="AT160" s="80"/>
      <c r="AU160" s="80"/>
      <c r="AV160" s="80"/>
      <c r="AW160" s="80"/>
      <c r="AX160" s="80"/>
      <c r="AY160" s="80"/>
      <c r="AZ160" s="80"/>
      <c r="BA160" s="80"/>
      <c r="BB160" s="80"/>
      <c r="BC160" s="80"/>
      <c r="BD160" s="80"/>
      <c r="BE160" s="80"/>
      <c r="BF160" s="80"/>
      <c r="BG160" s="80"/>
      <c r="BH160" s="80"/>
      <c r="BI160" s="80"/>
      <c r="BJ160" s="80"/>
      <c r="BK160" s="80"/>
      <c r="BL160" s="80"/>
      <c r="BM160" s="80"/>
      <c r="BN160" s="80"/>
      <c r="BO160" s="80"/>
      <c r="BP160" s="80"/>
      <c r="BQ160" s="80">
        <v>26</v>
      </c>
      <c r="BR160" s="80"/>
      <c r="BS160" s="80"/>
      <c r="BT160" s="80"/>
      <c r="BU160" s="80"/>
      <c r="BV160" s="80"/>
      <c r="BW160" s="80"/>
      <c r="BX160" s="80"/>
      <c r="BY160" s="80"/>
      <c r="BZ160" s="80"/>
      <c r="CA160" s="80"/>
      <c r="CB160" s="80"/>
      <c r="CC160" s="80"/>
      <c r="CD160" s="80"/>
      <c r="CE160" s="80"/>
      <c r="CF160" s="80">
        <v>17</v>
      </c>
      <c r="CG160" s="80"/>
      <c r="CH160" s="80"/>
      <c r="CI160" s="80">
        <v>21</v>
      </c>
      <c r="CJ160" s="80"/>
      <c r="CK160" s="80"/>
      <c r="CL160" s="80"/>
      <c r="CM160" s="80"/>
      <c r="CN160" s="80"/>
      <c r="CO160" s="80"/>
      <c r="CP160" s="80"/>
      <c r="CQ160" s="80"/>
      <c r="CR160" s="80"/>
      <c r="CS160" s="80"/>
      <c r="CT160" s="80"/>
      <c r="CU160" s="80"/>
      <c r="CV160" s="80"/>
      <c r="CW160" s="80"/>
      <c r="CX160" s="80"/>
      <c r="CY160" s="80"/>
      <c r="CZ160" s="80"/>
      <c r="DA160" s="80"/>
      <c r="DB160" s="80"/>
      <c r="DC160" s="80"/>
      <c r="DD160" s="80"/>
      <c r="DE160" s="80">
        <v>112</v>
      </c>
      <c r="DF160" s="80"/>
      <c r="DG160" s="80"/>
      <c r="DH160" s="80"/>
      <c r="DI160" s="80"/>
      <c r="DJ160" s="80"/>
      <c r="DK160" s="80"/>
      <c r="DL160" s="80"/>
      <c r="DM160" s="80"/>
      <c r="DN160" s="80"/>
      <c r="DO160" s="80"/>
      <c r="DP160" s="80"/>
      <c r="DQ160" s="80"/>
      <c r="DR160" s="80"/>
      <c r="DS160" s="80"/>
      <c r="DT160" s="80"/>
      <c r="DU160" s="80"/>
      <c r="DV160" s="80"/>
      <c r="DW160" s="80"/>
      <c r="DX160" s="80"/>
      <c r="DY160" s="80"/>
      <c r="DZ160" s="80"/>
      <c r="EA160" s="80"/>
      <c r="EB160" s="80"/>
      <c r="EC160" s="80"/>
      <c r="ED160" s="80"/>
      <c r="EE160" s="80"/>
      <c r="EF160" s="80"/>
      <c r="EG160" s="80"/>
      <c r="EH160" s="80"/>
      <c r="EI160" s="80"/>
      <c r="EJ160" s="80"/>
      <c r="EK160" s="80"/>
      <c r="EL160" s="80"/>
      <c r="EM160" s="80"/>
      <c r="EN160" s="80"/>
      <c r="EO160" s="80"/>
      <c r="EP160" s="80"/>
      <c r="EQ160" s="80"/>
      <c r="ER160" s="80"/>
      <c r="ES160" s="80"/>
      <c r="ET160" s="80"/>
      <c r="EU160" s="80"/>
      <c r="EV160" s="80"/>
      <c r="EW160" s="80">
        <v>555</v>
      </c>
      <c r="EX160" s="80">
        <v>4282</v>
      </c>
      <c r="EY160" s="80">
        <v>6650</v>
      </c>
      <c r="EZ160" s="80">
        <v>64</v>
      </c>
      <c r="FA160" s="80"/>
      <c r="FB160" s="80">
        <v>23</v>
      </c>
      <c r="FC160" s="80"/>
      <c r="FD160" s="80">
        <v>4</v>
      </c>
      <c r="FE160" s="80">
        <v>10</v>
      </c>
      <c r="FF160" s="80"/>
      <c r="FG160" s="80"/>
      <c r="FH160" s="80"/>
      <c r="FI160" s="80">
        <v>78</v>
      </c>
      <c r="FJ160" s="80"/>
      <c r="FK160" s="80"/>
      <c r="FL160" s="80"/>
      <c r="FM160" s="80"/>
      <c r="FN160" s="80"/>
      <c r="FO160" s="80">
        <v>47</v>
      </c>
      <c r="FP160" s="80"/>
      <c r="FQ160" s="80"/>
      <c r="FR160" s="80"/>
      <c r="FS160" s="80"/>
      <c r="FT160" s="80"/>
      <c r="FU160" s="80"/>
      <c r="FV160" s="80"/>
      <c r="FW160" s="80"/>
      <c r="FX160" s="80"/>
      <c r="FY160" s="80"/>
      <c r="FZ160" s="80"/>
      <c r="GA160" s="80"/>
      <c r="GB160" s="80"/>
      <c r="GC160" s="80"/>
      <c r="GD160" s="80"/>
      <c r="GE160" s="80"/>
      <c r="GF160" s="80"/>
      <c r="GG160" s="80"/>
      <c r="GH160" s="80"/>
      <c r="GI160" s="80"/>
      <c r="GJ160" s="80"/>
      <c r="GK160" s="80"/>
      <c r="GL160" s="80"/>
      <c r="GM160" s="80"/>
      <c r="GN160" s="80"/>
      <c r="GO160" s="80"/>
      <c r="GP160" s="80"/>
      <c r="GQ160" s="80"/>
      <c r="GR160" s="80"/>
      <c r="GS160" s="80"/>
      <c r="GT160" s="80"/>
      <c r="GU160" s="80"/>
      <c r="GV160" s="80"/>
      <c r="GW160" s="80"/>
      <c r="GX160" s="80"/>
      <c r="GY160" s="80"/>
      <c r="GZ160" s="80"/>
      <c r="HA160" s="80"/>
      <c r="HB160" s="80"/>
      <c r="HC160" s="80"/>
      <c r="HD160" s="80"/>
      <c r="HE160" s="80"/>
      <c r="HF160" s="80"/>
      <c r="HG160" s="80"/>
      <c r="HH160" s="80"/>
      <c r="HI160" s="80"/>
      <c r="HJ160" s="80"/>
      <c r="HK160" s="80"/>
      <c r="HL160" s="80"/>
      <c r="HM160" s="80"/>
      <c r="HN160" s="80"/>
      <c r="HO160" s="80"/>
      <c r="HP160" s="80"/>
      <c r="HQ160" s="80"/>
      <c r="HR160" s="80"/>
      <c r="HS160" s="80"/>
      <c r="HT160" s="80"/>
      <c r="HU160" s="80"/>
      <c r="HV160" s="80"/>
      <c r="HW160" s="80"/>
      <c r="HX160" s="80"/>
      <c r="HY160" s="80"/>
      <c r="HZ160" s="80"/>
      <c r="IA160" s="80"/>
      <c r="IB160" s="80"/>
      <c r="IC160" s="80"/>
      <c r="ID160" s="80"/>
      <c r="IE160" s="80"/>
      <c r="IF160" s="80"/>
      <c r="IG160" s="80"/>
      <c r="IH160" s="80"/>
      <c r="II160" s="80"/>
      <c r="IJ160" s="80"/>
      <c r="IK160" s="80"/>
      <c r="IL160" s="80"/>
      <c r="IM160" s="80"/>
      <c r="IN160" s="80"/>
      <c r="IO160" s="80"/>
      <c r="IP160" s="80"/>
      <c r="IQ160" s="80"/>
      <c r="IR160" s="80"/>
      <c r="IS160" s="80"/>
      <c r="IT160" s="80"/>
      <c r="IU160" s="80"/>
      <c r="IV160" s="80"/>
      <c r="IW160" s="80"/>
      <c r="IX160" s="80"/>
      <c r="IY160" s="80"/>
      <c r="IZ160" s="80"/>
      <c r="JA160" s="80"/>
      <c r="JB160" s="80"/>
      <c r="JC160" s="80"/>
      <c r="JD160" s="80"/>
      <c r="JE160" s="80"/>
      <c r="JF160" s="80"/>
      <c r="JG160" s="80"/>
      <c r="JH160" s="80"/>
      <c r="JI160" s="80"/>
      <c r="JJ160" s="80"/>
      <c r="JK160" s="80"/>
      <c r="JL160" s="80"/>
      <c r="JM160" s="80"/>
      <c r="JN160" s="80"/>
      <c r="JO160" s="80"/>
      <c r="JP160" s="80">
        <v>49</v>
      </c>
      <c r="JQ160" s="80"/>
      <c r="JR160" s="80"/>
      <c r="JS160" s="80"/>
      <c r="JT160" s="80"/>
      <c r="JU160" s="80"/>
      <c r="JV160" s="80"/>
      <c r="JW160" s="80"/>
      <c r="JX160" s="80"/>
      <c r="JY160" s="80"/>
      <c r="JZ160" s="80"/>
      <c r="KA160" s="80"/>
      <c r="KB160" s="80"/>
      <c r="KC160" s="80"/>
      <c r="KD160" s="80"/>
      <c r="KE160" s="80"/>
      <c r="KF160" s="80"/>
      <c r="KG160" s="80"/>
      <c r="KH160" s="80"/>
      <c r="KI160" s="80"/>
      <c r="KJ160" s="80"/>
      <c r="KK160" s="80"/>
      <c r="KL160" s="80"/>
      <c r="KM160" s="80"/>
      <c r="KN160" s="80"/>
      <c r="KO160" s="80"/>
      <c r="KP160" s="80"/>
      <c r="KQ160" s="80"/>
      <c r="KR160" s="80"/>
      <c r="KS160" s="80"/>
      <c r="KT160" s="80"/>
      <c r="KU160" s="80"/>
      <c r="KV160" s="80"/>
      <c r="KW160" s="80"/>
      <c r="KX160" s="80"/>
      <c r="KY160" s="80"/>
      <c r="KZ160" s="80"/>
      <c r="LA160" s="80"/>
      <c r="LB160" s="80"/>
      <c r="LC160" s="80"/>
      <c r="LD160" s="80"/>
      <c r="LE160" s="80"/>
      <c r="LF160" s="80"/>
      <c r="LG160" s="80">
        <v>6</v>
      </c>
      <c r="LH160" s="80"/>
      <c r="LI160" s="80"/>
      <c r="LJ160" s="80"/>
      <c r="LK160" s="80"/>
      <c r="LL160" s="80"/>
      <c r="LM160" s="80"/>
      <c r="LN160" s="80"/>
      <c r="LO160" s="80">
        <v>254</v>
      </c>
      <c r="LP160" s="80"/>
      <c r="LQ160" s="80"/>
      <c r="LR160" s="80"/>
      <c r="LS160" s="80"/>
      <c r="LT160" s="80"/>
      <c r="LU160" s="80"/>
      <c r="LV160" s="80"/>
      <c r="LW160" s="80"/>
      <c r="LX160" s="80"/>
      <c r="LY160" s="80"/>
      <c r="LZ160" s="80"/>
      <c r="MA160" s="80"/>
      <c r="MB160" s="80"/>
      <c r="MC160" s="80"/>
      <c r="MD160" s="80"/>
      <c r="ME160" s="80"/>
      <c r="MF160" s="80"/>
      <c r="MG160" s="80"/>
      <c r="MH160" s="80"/>
      <c r="MI160" s="80"/>
      <c r="MJ160" s="80"/>
      <c r="MK160" s="80"/>
      <c r="ML160" s="80"/>
      <c r="MM160" s="80"/>
      <c r="MN160" s="80"/>
      <c r="MO160" s="80"/>
      <c r="MP160" s="80"/>
      <c r="MQ160" s="80"/>
      <c r="MR160" s="80"/>
      <c r="MS160" s="80"/>
      <c r="MT160" s="80"/>
      <c r="MU160" s="80"/>
      <c r="MV160" s="80"/>
      <c r="MW160" s="80"/>
      <c r="MX160" s="80"/>
      <c r="MY160" s="80"/>
      <c r="MZ160" s="80"/>
      <c r="NA160" s="80"/>
      <c r="NB160" s="80"/>
      <c r="NC160" s="80"/>
      <c r="ND160" s="80"/>
      <c r="NE160" s="80"/>
      <c r="NF160" s="80"/>
      <c r="NG160" s="80"/>
      <c r="NH160" s="80"/>
      <c r="NI160" s="80"/>
      <c r="NJ160" s="80"/>
      <c r="NK160" s="80"/>
      <c r="NL160" s="80"/>
      <c r="NM160" s="80"/>
      <c r="NN160" s="80"/>
      <c r="NO160" s="80"/>
      <c r="NP160" s="80"/>
      <c r="NQ160" s="80"/>
      <c r="NR160" s="80"/>
      <c r="NS160" s="80"/>
      <c r="NT160" s="80"/>
      <c r="NU160" s="80"/>
      <c r="NV160" s="80"/>
      <c r="NW160" s="80"/>
      <c r="NX160" s="80"/>
      <c r="NY160" s="80"/>
      <c r="NZ160" s="80"/>
      <c r="OA160" s="80"/>
      <c r="OB160" s="79">
        <v>12235</v>
      </c>
    </row>
    <row r="161" spans="1:392" ht="13.15">
      <c r="A161" s="27">
        <v>336212</v>
      </c>
      <c r="B161" s="23" t="s">
        <v>290</v>
      </c>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v>22</v>
      </c>
      <c r="AE161" s="80"/>
      <c r="AF161" s="80"/>
      <c r="AG161" s="80"/>
      <c r="AH161" s="80"/>
      <c r="AI161" s="80"/>
      <c r="AJ161" s="80"/>
      <c r="AK161" s="80"/>
      <c r="AL161" s="80"/>
      <c r="AM161" s="80"/>
      <c r="AN161" s="80"/>
      <c r="AO161" s="80"/>
      <c r="AP161" s="80"/>
      <c r="AQ161" s="80"/>
      <c r="AR161" s="80"/>
      <c r="AS161" s="80"/>
      <c r="AT161" s="80"/>
      <c r="AU161" s="80"/>
      <c r="AV161" s="80"/>
      <c r="AW161" s="80"/>
      <c r="AX161" s="80"/>
      <c r="AY161" s="80"/>
      <c r="AZ161" s="80"/>
      <c r="BA161" s="80"/>
      <c r="BB161" s="80"/>
      <c r="BC161" s="80"/>
      <c r="BD161" s="80"/>
      <c r="BE161" s="80"/>
      <c r="BF161" s="80"/>
      <c r="BG161" s="80"/>
      <c r="BH161" s="80"/>
      <c r="BI161" s="80"/>
      <c r="BJ161" s="80"/>
      <c r="BK161" s="80"/>
      <c r="BL161" s="80"/>
      <c r="BM161" s="80"/>
      <c r="BN161" s="80"/>
      <c r="BO161" s="80"/>
      <c r="BP161" s="80"/>
      <c r="BQ161" s="80"/>
      <c r="BR161" s="80"/>
      <c r="BS161" s="80"/>
      <c r="BT161" s="80"/>
      <c r="BU161" s="80"/>
      <c r="BV161" s="80"/>
      <c r="BW161" s="80"/>
      <c r="BX161" s="80"/>
      <c r="BY161" s="80"/>
      <c r="BZ161" s="80"/>
      <c r="CA161" s="80"/>
      <c r="CB161" s="80"/>
      <c r="CC161" s="80"/>
      <c r="CD161" s="80"/>
      <c r="CE161" s="80"/>
      <c r="CF161" s="80"/>
      <c r="CG161" s="80">
        <v>28</v>
      </c>
      <c r="CH161" s="80"/>
      <c r="CI161" s="80"/>
      <c r="CJ161" s="80"/>
      <c r="CK161" s="80"/>
      <c r="CL161" s="80"/>
      <c r="CM161" s="80"/>
      <c r="CN161" s="80"/>
      <c r="CO161" s="80"/>
      <c r="CP161" s="80"/>
      <c r="CQ161" s="80"/>
      <c r="CR161" s="80"/>
      <c r="CS161" s="80"/>
      <c r="CT161" s="80"/>
      <c r="CU161" s="80"/>
      <c r="CV161" s="80"/>
      <c r="CW161" s="80"/>
      <c r="CX161" s="80"/>
      <c r="CY161" s="80"/>
      <c r="CZ161" s="80"/>
      <c r="DA161" s="80"/>
      <c r="DB161" s="80"/>
      <c r="DC161" s="80"/>
      <c r="DD161" s="80"/>
      <c r="DE161" s="80">
        <v>12</v>
      </c>
      <c r="DF161" s="80"/>
      <c r="DG161" s="80"/>
      <c r="DH161" s="80"/>
      <c r="DI161" s="80"/>
      <c r="DJ161" s="80"/>
      <c r="DK161" s="80"/>
      <c r="DL161" s="80"/>
      <c r="DM161" s="80"/>
      <c r="DN161" s="80"/>
      <c r="DO161" s="80"/>
      <c r="DP161" s="80"/>
      <c r="DQ161" s="80"/>
      <c r="DR161" s="80"/>
      <c r="DS161" s="80"/>
      <c r="DT161" s="80"/>
      <c r="DU161" s="80"/>
      <c r="DV161" s="80"/>
      <c r="DW161" s="80"/>
      <c r="DX161" s="80"/>
      <c r="DY161" s="80"/>
      <c r="DZ161" s="80"/>
      <c r="EA161" s="80"/>
      <c r="EB161" s="80"/>
      <c r="EC161" s="80"/>
      <c r="ED161" s="80"/>
      <c r="EE161" s="80"/>
      <c r="EF161" s="80"/>
      <c r="EG161" s="80"/>
      <c r="EH161" s="80"/>
      <c r="EI161" s="80"/>
      <c r="EJ161" s="80"/>
      <c r="EK161" s="80"/>
      <c r="EL161" s="80"/>
      <c r="EM161" s="80"/>
      <c r="EN161" s="80"/>
      <c r="EO161" s="80"/>
      <c r="EP161" s="80"/>
      <c r="EQ161" s="80"/>
      <c r="ER161" s="80"/>
      <c r="ES161" s="80"/>
      <c r="ET161" s="80"/>
      <c r="EU161" s="80"/>
      <c r="EV161" s="80"/>
      <c r="EW161" s="80">
        <v>11</v>
      </c>
      <c r="EX161" s="80">
        <v>45</v>
      </c>
      <c r="EY161" s="80">
        <v>2</v>
      </c>
      <c r="EZ161" s="80">
        <v>7083</v>
      </c>
      <c r="FA161" s="80"/>
      <c r="FB161" s="80">
        <v>50</v>
      </c>
      <c r="FC161" s="80"/>
      <c r="FD161" s="80"/>
      <c r="FE161" s="80"/>
      <c r="FF161" s="80"/>
      <c r="FG161" s="80"/>
      <c r="FH161" s="80"/>
      <c r="FI161" s="80">
        <v>36</v>
      </c>
      <c r="FJ161" s="80"/>
      <c r="FK161" s="80"/>
      <c r="FL161" s="80"/>
      <c r="FM161" s="80"/>
      <c r="FN161" s="80"/>
      <c r="FO161" s="80"/>
      <c r="FP161" s="80"/>
      <c r="FQ161" s="80"/>
      <c r="FR161" s="80"/>
      <c r="FS161" s="80"/>
      <c r="FT161" s="80"/>
      <c r="FU161" s="80"/>
      <c r="FV161" s="80"/>
      <c r="FW161" s="80"/>
      <c r="FX161" s="80"/>
      <c r="FY161" s="80"/>
      <c r="FZ161" s="80"/>
      <c r="GA161" s="80"/>
      <c r="GB161" s="80"/>
      <c r="GC161" s="80"/>
      <c r="GD161" s="80"/>
      <c r="GE161" s="80"/>
      <c r="GF161" s="80"/>
      <c r="GG161" s="80"/>
      <c r="GH161" s="80"/>
      <c r="GI161" s="80"/>
      <c r="GJ161" s="80"/>
      <c r="GK161" s="80"/>
      <c r="GL161" s="80"/>
      <c r="GM161" s="80"/>
      <c r="GN161" s="80"/>
      <c r="GO161" s="80"/>
      <c r="GP161" s="80"/>
      <c r="GQ161" s="80"/>
      <c r="GR161" s="80"/>
      <c r="GS161" s="80"/>
      <c r="GT161" s="80"/>
      <c r="GU161" s="80"/>
      <c r="GV161" s="80"/>
      <c r="GW161" s="80"/>
      <c r="GX161" s="80"/>
      <c r="GY161" s="80"/>
      <c r="GZ161" s="80"/>
      <c r="HA161" s="80"/>
      <c r="HB161" s="80"/>
      <c r="HC161" s="80"/>
      <c r="HD161" s="80"/>
      <c r="HE161" s="80"/>
      <c r="HF161" s="80"/>
      <c r="HG161" s="80"/>
      <c r="HH161" s="80"/>
      <c r="HI161" s="80"/>
      <c r="HJ161" s="80"/>
      <c r="HK161" s="80"/>
      <c r="HL161" s="80"/>
      <c r="HM161" s="80"/>
      <c r="HN161" s="80"/>
      <c r="HO161" s="80"/>
      <c r="HP161" s="80"/>
      <c r="HQ161" s="80"/>
      <c r="HR161" s="80"/>
      <c r="HS161" s="80"/>
      <c r="HT161" s="80"/>
      <c r="HU161" s="80"/>
      <c r="HV161" s="80"/>
      <c r="HW161" s="80"/>
      <c r="HX161" s="80"/>
      <c r="HY161" s="80"/>
      <c r="HZ161" s="80"/>
      <c r="IA161" s="80"/>
      <c r="IB161" s="80"/>
      <c r="IC161" s="80"/>
      <c r="ID161" s="80"/>
      <c r="IE161" s="80"/>
      <c r="IF161" s="80"/>
      <c r="IG161" s="80"/>
      <c r="IH161" s="80"/>
      <c r="II161" s="80"/>
      <c r="IJ161" s="80"/>
      <c r="IK161" s="80"/>
      <c r="IL161" s="80"/>
      <c r="IM161" s="80"/>
      <c r="IN161" s="80"/>
      <c r="IO161" s="80"/>
      <c r="IP161" s="80"/>
      <c r="IQ161" s="80"/>
      <c r="IR161" s="80"/>
      <c r="IS161" s="80"/>
      <c r="IT161" s="80"/>
      <c r="IU161" s="80"/>
      <c r="IV161" s="80"/>
      <c r="IW161" s="80"/>
      <c r="IX161" s="80"/>
      <c r="IY161" s="80"/>
      <c r="IZ161" s="80"/>
      <c r="JA161" s="80"/>
      <c r="JB161" s="80"/>
      <c r="JC161" s="80"/>
      <c r="JD161" s="80"/>
      <c r="JE161" s="80"/>
      <c r="JF161" s="80"/>
      <c r="JG161" s="80"/>
      <c r="JH161" s="80"/>
      <c r="JI161" s="80"/>
      <c r="JJ161" s="80"/>
      <c r="JK161" s="80"/>
      <c r="JL161" s="80"/>
      <c r="JM161" s="80"/>
      <c r="JN161" s="80"/>
      <c r="JO161" s="80"/>
      <c r="JP161" s="80">
        <v>29</v>
      </c>
      <c r="JQ161" s="80"/>
      <c r="JR161" s="80"/>
      <c r="JS161" s="80"/>
      <c r="JT161" s="80"/>
      <c r="JU161" s="80"/>
      <c r="JV161" s="80"/>
      <c r="JW161" s="80"/>
      <c r="JX161" s="80"/>
      <c r="JY161" s="80"/>
      <c r="JZ161" s="80"/>
      <c r="KA161" s="80"/>
      <c r="KB161" s="80"/>
      <c r="KC161" s="80"/>
      <c r="KD161" s="80"/>
      <c r="KE161" s="80"/>
      <c r="KF161" s="80"/>
      <c r="KG161" s="80"/>
      <c r="KH161" s="80"/>
      <c r="KI161" s="80"/>
      <c r="KJ161" s="80"/>
      <c r="KK161" s="80"/>
      <c r="KL161" s="80"/>
      <c r="KM161" s="80"/>
      <c r="KN161" s="80"/>
      <c r="KO161" s="80"/>
      <c r="KP161" s="80"/>
      <c r="KQ161" s="80"/>
      <c r="KR161" s="80"/>
      <c r="KS161" s="80"/>
      <c r="KT161" s="80"/>
      <c r="KU161" s="80"/>
      <c r="KV161" s="80"/>
      <c r="KW161" s="80"/>
      <c r="KX161" s="80"/>
      <c r="KY161" s="80"/>
      <c r="KZ161" s="80"/>
      <c r="LA161" s="80"/>
      <c r="LB161" s="80"/>
      <c r="LC161" s="80"/>
      <c r="LD161" s="80"/>
      <c r="LE161" s="80"/>
      <c r="LF161" s="80"/>
      <c r="LG161" s="80">
        <v>3</v>
      </c>
      <c r="LH161" s="80"/>
      <c r="LI161" s="80"/>
      <c r="LJ161" s="80"/>
      <c r="LK161" s="80"/>
      <c r="LL161" s="80"/>
      <c r="LM161" s="80"/>
      <c r="LN161" s="80"/>
      <c r="LO161" s="80">
        <v>147</v>
      </c>
      <c r="LP161" s="80"/>
      <c r="LQ161" s="80"/>
      <c r="LR161" s="80"/>
      <c r="LS161" s="80"/>
      <c r="LT161" s="80"/>
      <c r="LU161" s="80"/>
      <c r="LV161" s="80"/>
      <c r="LW161" s="80"/>
      <c r="LX161" s="80"/>
      <c r="LY161" s="80"/>
      <c r="LZ161" s="80"/>
      <c r="MA161" s="80"/>
      <c r="MB161" s="80"/>
      <c r="MC161" s="80"/>
      <c r="MD161" s="80"/>
      <c r="ME161" s="80"/>
      <c r="MF161" s="80"/>
      <c r="MG161" s="80"/>
      <c r="MH161" s="80"/>
      <c r="MI161" s="80"/>
      <c r="MJ161" s="80"/>
      <c r="MK161" s="80"/>
      <c r="ML161" s="80"/>
      <c r="MM161" s="80"/>
      <c r="MN161" s="80"/>
      <c r="MO161" s="80"/>
      <c r="MP161" s="80"/>
      <c r="MQ161" s="80"/>
      <c r="MR161" s="80"/>
      <c r="MS161" s="80"/>
      <c r="MT161" s="80"/>
      <c r="MU161" s="80"/>
      <c r="MV161" s="80"/>
      <c r="MW161" s="80"/>
      <c r="MX161" s="80"/>
      <c r="MY161" s="80"/>
      <c r="MZ161" s="80"/>
      <c r="NA161" s="80"/>
      <c r="NB161" s="80"/>
      <c r="NC161" s="80"/>
      <c r="ND161" s="80"/>
      <c r="NE161" s="80"/>
      <c r="NF161" s="80"/>
      <c r="NG161" s="80"/>
      <c r="NH161" s="80"/>
      <c r="NI161" s="80"/>
      <c r="NJ161" s="80"/>
      <c r="NK161" s="80"/>
      <c r="NL161" s="80"/>
      <c r="NM161" s="80"/>
      <c r="NN161" s="80"/>
      <c r="NO161" s="80"/>
      <c r="NP161" s="80"/>
      <c r="NQ161" s="80"/>
      <c r="NR161" s="80"/>
      <c r="NS161" s="80"/>
      <c r="NT161" s="80"/>
      <c r="NU161" s="80"/>
      <c r="NV161" s="80"/>
      <c r="NW161" s="80"/>
      <c r="NX161" s="80"/>
      <c r="NY161" s="80"/>
      <c r="NZ161" s="80"/>
      <c r="OA161" s="80"/>
      <c r="OB161" s="79">
        <v>7467</v>
      </c>
    </row>
    <row r="162" spans="1:392" ht="13.15">
      <c r="A162" s="27">
        <v>336213</v>
      </c>
      <c r="B162" s="23" t="s">
        <v>291</v>
      </c>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v>17</v>
      </c>
      <c r="AE162" s="80"/>
      <c r="AF162" s="80"/>
      <c r="AG162" s="80"/>
      <c r="AH162" s="80"/>
      <c r="AI162" s="80"/>
      <c r="AJ162" s="80"/>
      <c r="AK162" s="80"/>
      <c r="AL162" s="80"/>
      <c r="AM162" s="80"/>
      <c r="AN162" s="80"/>
      <c r="AO162" s="80"/>
      <c r="AP162" s="80"/>
      <c r="AQ162" s="80"/>
      <c r="AR162" s="80"/>
      <c r="AS162" s="80"/>
      <c r="AT162" s="80"/>
      <c r="AU162" s="80"/>
      <c r="AV162" s="80"/>
      <c r="AW162" s="80"/>
      <c r="AX162" s="80"/>
      <c r="AY162" s="80"/>
      <c r="AZ162" s="80"/>
      <c r="BA162" s="80"/>
      <c r="BB162" s="80"/>
      <c r="BC162" s="80"/>
      <c r="BD162" s="80"/>
      <c r="BE162" s="80"/>
      <c r="BF162" s="80"/>
      <c r="BG162" s="80"/>
      <c r="BH162" s="80"/>
      <c r="BI162" s="80"/>
      <c r="BJ162" s="80">
        <v>11</v>
      </c>
      <c r="BK162" s="80"/>
      <c r="BL162" s="80"/>
      <c r="BM162" s="80"/>
      <c r="BN162" s="80"/>
      <c r="BO162" s="80"/>
      <c r="BP162" s="80"/>
      <c r="BQ162" s="80"/>
      <c r="BR162" s="80"/>
      <c r="BS162" s="80"/>
      <c r="BT162" s="80"/>
      <c r="BU162" s="80"/>
      <c r="BV162" s="80"/>
      <c r="BW162" s="80"/>
      <c r="BX162" s="80"/>
      <c r="BY162" s="80"/>
      <c r="BZ162" s="80"/>
      <c r="CA162" s="80"/>
      <c r="CB162" s="80"/>
      <c r="CC162" s="80"/>
      <c r="CD162" s="80"/>
      <c r="CE162" s="80"/>
      <c r="CF162" s="80"/>
      <c r="CG162" s="80"/>
      <c r="CH162" s="80"/>
      <c r="CI162" s="80"/>
      <c r="CJ162" s="80"/>
      <c r="CK162" s="80"/>
      <c r="CL162" s="80"/>
      <c r="CM162" s="80"/>
      <c r="CN162" s="80"/>
      <c r="CO162" s="80"/>
      <c r="CP162" s="80"/>
      <c r="CQ162" s="80"/>
      <c r="CR162" s="80"/>
      <c r="CS162" s="80"/>
      <c r="CT162" s="80"/>
      <c r="CU162" s="80"/>
      <c r="CV162" s="80"/>
      <c r="CW162" s="80"/>
      <c r="CX162" s="80"/>
      <c r="CY162" s="80"/>
      <c r="CZ162" s="80"/>
      <c r="DA162" s="80"/>
      <c r="DB162" s="80"/>
      <c r="DC162" s="80"/>
      <c r="DD162" s="80"/>
      <c r="DE162" s="80"/>
      <c r="DF162" s="80"/>
      <c r="DG162" s="80"/>
      <c r="DH162" s="80"/>
      <c r="DI162" s="80"/>
      <c r="DJ162" s="80"/>
      <c r="DK162" s="80"/>
      <c r="DL162" s="80"/>
      <c r="DM162" s="80"/>
      <c r="DN162" s="80"/>
      <c r="DO162" s="80"/>
      <c r="DP162" s="80"/>
      <c r="DQ162" s="80"/>
      <c r="DR162" s="80"/>
      <c r="DS162" s="80"/>
      <c r="DT162" s="80"/>
      <c r="DU162" s="80"/>
      <c r="DV162" s="80"/>
      <c r="DW162" s="80"/>
      <c r="DX162" s="80"/>
      <c r="DY162" s="80"/>
      <c r="DZ162" s="80"/>
      <c r="EA162" s="80"/>
      <c r="EB162" s="80"/>
      <c r="EC162" s="80"/>
      <c r="ED162" s="80"/>
      <c r="EE162" s="80"/>
      <c r="EF162" s="80"/>
      <c r="EG162" s="80"/>
      <c r="EH162" s="80"/>
      <c r="EI162" s="80"/>
      <c r="EJ162" s="80"/>
      <c r="EK162" s="80"/>
      <c r="EL162" s="80"/>
      <c r="EM162" s="80"/>
      <c r="EN162" s="80"/>
      <c r="EO162" s="80"/>
      <c r="EP162" s="80"/>
      <c r="EQ162" s="80"/>
      <c r="ER162" s="80"/>
      <c r="ES162" s="80"/>
      <c r="ET162" s="80"/>
      <c r="EU162" s="80"/>
      <c r="EV162" s="80"/>
      <c r="EW162" s="80"/>
      <c r="EX162" s="80"/>
      <c r="EY162" s="80"/>
      <c r="EZ162" s="80">
        <v>1</v>
      </c>
      <c r="FA162" s="80">
        <v>5358</v>
      </c>
      <c r="FB162" s="80">
        <v>238</v>
      </c>
      <c r="FC162" s="80"/>
      <c r="FD162" s="80"/>
      <c r="FE162" s="80"/>
      <c r="FF162" s="80"/>
      <c r="FG162" s="80"/>
      <c r="FH162" s="80"/>
      <c r="FI162" s="80"/>
      <c r="FJ162" s="80"/>
      <c r="FK162" s="80"/>
      <c r="FL162" s="80"/>
      <c r="FM162" s="80"/>
      <c r="FN162" s="80"/>
      <c r="FO162" s="80"/>
      <c r="FP162" s="80"/>
      <c r="FQ162" s="80"/>
      <c r="FR162" s="80"/>
      <c r="FS162" s="80"/>
      <c r="FT162" s="80"/>
      <c r="FU162" s="80"/>
      <c r="FV162" s="80"/>
      <c r="FW162" s="80"/>
      <c r="FX162" s="80"/>
      <c r="FY162" s="80"/>
      <c r="FZ162" s="80"/>
      <c r="GA162" s="80"/>
      <c r="GB162" s="80"/>
      <c r="GC162" s="80"/>
      <c r="GD162" s="80"/>
      <c r="GE162" s="80"/>
      <c r="GF162" s="80"/>
      <c r="GG162" s="80"/>
      <c r="GH162" s="80"/>
      <c r="GI162" s="80"/>
      <c r="GJ162" s="80"/>
      <c r="GK162" s="80"/>
      <c r="GL162" s="80"/>
      <c r="GM162" s="80"/>
      <c r="GN162" s="80"/>
      <c r="GO162" s="80"/>
      <c r="GP162" s="80"/>
      <c r="GQ162" s="80"/>
      <c r="GR162" s="80"/>
      <c r="GS162" s="80"/>
      <c r="GT162" s="80"/>
      <c r="GU162" s="80"/>
      <c r="GV162" s="80"/>
      <c r="GW162" s="80"/>
      <c r="GX162" s="80"/>
      <c r="GY162" s="80"/>
      <c r="GZ162" s="80"/>
      <c r="HA162" s="80"/>
      <c r="HB162" s="80"/>
      <c r="HC162" s="80"/>
      <c r="HD162" s="80"/>
      <c r="HE162" s="80"/>
      <c r="HF162" s="80"/>
      <c r="HG162" s="80"/>
      <c r="HH162" s="80"/>
      <c r="HI162" s="80"/>
      <c r="HJ162" s="80"/>
      <c r="HK162" s="80"/>
      <c r="HL162" s="80"/>
      <c r="HM162" s="80"/>
      <c r="HN162" s="80"/>
      <c r="HO162" s="80"/>
      <c r="HP162" s="80"/>
      <c r="HQ162" s="80"/>
      <c r="HR162" s="80"/>
      <c r="HS162" s="80"/>
      <c r="HT162" s="80"/>
      <c r="HU162" s="80"/>
      <c r="HV162" s="80"/>
      <c r="HW162" s="80"/>
      <c r="HX162" s="80"/>
      <c r="HY162" s="80"/>
      <c r="HZ162" s="80"/>
      <c r="IA162" s="80"/>
      <c r="IB162" s="80"/>
      <c r="IC162" s="80"/>
      <c r="ID162" s="80"/>
      <c r="IE162" s="80"/>
      <c r="IF162" s="80"/>
      <c r="IG162" s="80"/>
      <c r="IH162" s="80"/>
      <c r="II162" s="80"/>
      <c r="IJ162" s="80"/>
      <c r="IK162" s="80"/>
      <c r="IL162" s="80"/>
      <c r="IM162" s="80"/>
      <c r="IN162" s="80"/>
      <c r="IO162" s="80"/>
      <c r="IP162" s="80"/>
      <c r="IQ162" s="80"/>
      <c r="IR162" s="80"/>
      <c r="IS162" s="80"/>
      <c r="IT162" s="80"/>
      <c r="IU162" s="80"/>
      <c r="IV162" s="80"/>
      <c r="IW162" s="80"/>
      <c r="IX162" s="80"/>
      <c r="IY162" s="80"/>
      <c r="IZ162" s="80">
        <v>17</v>
      </c>
      <c r="JA162" s="80"/>
      <c r="JB162" s="80"/>
      <c r="JC162" s="80"/>
      <c r="JD162" s="80"/>
      <c r="JE162" s="80"/>
      <c r="JF162" s="80"/>
      <c r="JG162" s="80"/>
      <c r="JH162" s="80"/>
      <c r="JI162" s="80"/>
      <c r="JJ162" s="80"/>
      <c r="JK162" s="80"/>
      <c r="JL162" s="80"/>
      <c r="JM162" s="80"/>
      <c r="JN162" s="80"/>
      <c r="JO162" s="80"/>
      <c r="JP162" s="80">
        <v>53</v>
      </c>
      <c r="JQ162" s="80"/>
      <c r="JR162" s="80"/>
      <c r="JS162" s="80"/>
      <c r="JT162" s="80"/>
      <c r="JU162" s="80"/>
      <c r="JV162" s="80"/>
      <c r="JW162" s="80"/>
      <c r="JX162" s="80"/>
      <c r="JY162" s="80"/>
      <c r="JZ162" s="80"/>
      <c r="KA162" s="80"/>
      <c r="KB162" s="80"/>
      <c r="KC162" s="80"/>
      <c r="KD162" s="80"/>
      <c r="KE162" s="80"/>
      <c r="KF162" s="80"/>
      <c r="KG162" s="80"/>
      <c r="KH162" s="80"/>
      <c r="KI162" s="80"/>
      <c r="KJ162" s="80"/>
      <c r="KK162" s="80"/>
      <c r="KL162" s="80"/>
      <c r="KM162" s="80"/>
      <c r="KN162" s="80"/>
      <c r="KO162" s="80"/>
      <c r="KP162" s="80"/>
      <c r="KQ162" s="80"/>
      <c r="KR162" s="80"/>
      <c r="KS162" s="80"/>
      <c r="KT162" s="80"/>
      <c r="KU162" s="80"/>
      <c r="KV162" s="80"/>
      <c r="KW162" s="80"/>
      <c r="KX162" s="80"/>
      <c r="KY162" s="80"/>
      <c r="KZ162" s="80"/>
      <c r="LA162" s="80"/>
      <c r="LB162" s="80"/>
      <c r="LC162" s="80"/>
      <c r="LD162" s="80"/>
      <c r="LE162" s="80"/>
      <c r="LF162" s="80"/>
      <c r="LG162" s="80">
        <v>2</v>
      </c>
      <c r="LH162" s="80"/>
      <c r="LI162" s="80"/>
      <c r="LJ162" s="80"/>
      <c r="LK162" s="80"/>
      <c r="LL162" s="80"/>
      <c r="LM162" s="80"/>
      <c r="LN162" s="80"/>
      <c r="LO162" s="80">
        <v>82</v>
      </c>
      <c r="LP162" s="80"/>
      <c r="LQ162" s="80"/>
      <c r="LR162" s="80"/>
      <c r="LS162" s="80"/>
      <c r="LT162" s="80"/>
      <c r="LU162" s="80"/>
      <c r="LV162" s="80"/>
      <c r="LW162" s="80"/>
      <c r="LX162" s="80"/>
      <c r="LY162" s="80"/>
      <c r="LZ162" s="80"/>
      <c r="MA162" s="80"/>
      <c r="MB162" s="80"/>
      <c r="MC162" s="80"/>
      <c r="MD162" s="80"/>
      <c r="ME162" s="80"/>
      <c r="MF162" s="80"/>
      <c r="MG162" s="80"/>
      <c r="MH162" s="80"/>
      <c r="MI162" s="80"/>
      <c r="MJ162" s="80"/>
      <c r="MK162" s="80"/>
      <c r="ML162" s="80"/>
      <c r="MM162" s="80"/>
      <c r="MN162" s="80"/>
      <c r="MO162" s="80"/>
      <c r="MP162" s="80"/>
      <c r="MQ162" s="80"/>
      <c r="MR162" s="80"/>
      <c r="MS162" s="80"/>
      <c r="MT162" s="80"/>
      <c r="MU162" s="80"/>
      <c r="MV162" s="80"/>
      <c r="MW162" s="80"/>
      <c r="MX162" s="80"/>
      <c r="MY162" s="80"/>
      <c r="MZ162" s="80"/>
      <c r="NA162" s="80"/>
      <c r="NB162" s="80"/>
      <c r="NC162" s="80"/>
      <c r="ND162" s="80"/>
      <c r="NE162" s="80"/>
      <c r="NF162" s="80"/>
      <c r="NG162" s="80"/>
      <c r="NH162" s="80"/>
      <c r="NI162" s="80"/>
      <c r="NJ162" s="80"/>
      <c r="NK162" s="80"/>
      <c r="NL162" s="80"/>
      <c r="NM162" s="80"/>
      <c r="NN162" s="80"/>
      <c r="NO162" s="80"/>
      <c r="NP162" s="80"/>
      <c r="NQ162" s="80"/>
      <c r="NR162" s="80"/>
      <c r="NS162" s="80"/>
      <c r="NT162" s="80"/>
      <c r="NU162" s="80"/>
      <c r="NV162" s="80"/>
      <c r="NW162" s="80"/>
      <c r="NX162" s="80"/>
      <c r="NY162" s="80"/>
      <c r="NZ162" s="80"/>
      <c r="OA162" s="80"/>
      <c r="OB162" s="79">
        <v>5779</v>
      </c>
    </row>
    <row r="163" spans="1:392" ht="13.15">
      <c r="A163" s="27">
        <v>336214</v>
      </c>
      <c r="B163" s="23" t="s">
        <v>292</v>
      </c>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v>32</v>
      </c>
      <c r="AE163" s="80"/>
      <c r="AF163" s="80"/>
      <c r="AG163" s="80"/>
      <c r="AH163" s="80"/>
      <c r="AI163" s="80"/>
      <c r="AJ163" s="80"/>
      <c r="AK163" s="80"/>
      <c r="AL163" s="80"/>
      <c r="AM163" s="80"/>
      <c r="AN163" s="80"/>
      <c r="AO163" s="80"/>
      <c r="AP163" s="80"/>
      <c r="AQ163" s="80"/>
      <c r="AR163" s="80"/>
      <c r="AS163" s="80"/>
      <c r="AT163" s="80"/>
      <c r="AU163" s="80"/>
      <c r="AV163" s="80"/>
      <c r="AW163" s="80"/>
      <c r="AX163" s="80"/>
      <c r="AY163" s="80"/>
      <c r="AZ163" s="80"/>
      <c r="BA163" s="80"/>
      <c r="BB163" s="80"/>
      <c r="BC163" s="80"/>
      <c r="BD163" s="80"/>
      <c r="BE163" s="80"/>
      <c r="BF163" s="80"/>
      <c r="BG163" s="80"/>
      <c r="BH163" s="80"/>
      <c r="BI163" s="80"/>
      <c r="BJ163" s="80"/>
      <c r="BK163" s="80"/>
      <c r="BL163" s="80"/>
      <c r="BM163" s="80"/>
      <c r="BN163" s="80"/>
      <c r="BO163" s="80"/>
      <c r="BP163" s="80"/>
      <c r="BQ163" s="80">
        <v>74</v>
      </c>
      <c r="BR163" s="80"/>
      <c r="BS163" s="80"/>
      <c r="BT163" s="80"/>
      <c r="BU163" s="80"/>
      <c r="BV163" s="80"/>
      <c r="BW163" s="80"/>
      <c r="BX163" s="80">
        <v>3</v>
      </c>
      <c r="BY163" s="80"/>
      <c r="BZ163" s="80"/>
      <c r="CA163" s="80"/>
      <c r="CB163" s="80"/>
      <c r="CC163" s="80"/>
      <c r="CD163" s="80"/>
      <c r="CE163" s="80"/>
      <c r="CF163" s="80"/>
      <c r="CG163" s="80"/>
      <c r="CH163" s="80"/>
      <c r="CI163" s="80"/>
      <c r="CJ163" s="80"/>
      <c r="CK163" s="80"/>
      <c r="CL163" s="80"/>
      <c r="CM163" s="80"/>
      <c r="CN163" s="80"/>
      <c r="CO163" s="80"/>
      <c r="CP163" s="80"/>
      <c r="CQ163" s="80"/>
      <c r="CR163" s="80"/>
      <c r="CS163" s="80"/>
      <c r="CT163" s="80"/>
      <c r="CU163" s="80"/>
      <c r="CV163" s="80"/>
      <c r="CW163" s="80"/>
      <c r="CX163" s="80"/>
      <c r="CY163" s="80"/>
      <c r="CZ163" s="80"/>
      <c r="DA163" s="80"/>
      <c r="DB163" s="80"/>
      <c r="DC163" s="80"/>
      <c r="DD163" s="80"/>
      <c r="DE163" s="80">
        <v>76</v>
      </c>
      <c r="DF163" s="80"/>
      <c r="DG163" s="80"/>
      <c r="DH163" s="80"/>
      <c r="DI163" s="80"/>
      <c r="DJ163" s="80"/>
      <c r="DK163" s="80"/>
      <c r="DL163" s="80"/>
      <c r="DM163" s="80"/>
      <c r="DN163" s="80"/>
      <c r="DO163" s="80"/>
      <c r="DP163" s="80"/>
      <c r="DQ163" s="80"/>
      <c r="DR163" s="80"/>
      <c r="DS163" s="80"/>
      <c r="DT163" s="80"/>
      <c r="DU163" s="80"/>
      <c r="DV163" s="80"/>
      <c r="DW163" s="80"/>
      <c r="DX163" s="80"/>
      <c r="DY163" s="80"/>
      <c r="DZ163" s="80"/>
      <c r="EA163" s="80"/>
      <c r="EB163" s="80"/>
      <c r="EC163" s="80"/>
      <c r="ED163" s="80"/>
      <c r="EE163" s="80"/>
      <c r="EF163" s="80"/>
      <c r="EG163" s="80"/>
      <c r="EH163" s="80"/>
      <c r="EI163" s="80"/>
      <c r="EJ163" s="80"/>
      <c r="EK163" s="80"/>
      <c r="EL163" s="80"/>
      <c r="EM163" s="80"/>
      <c r="EN163" s="80"/>
      <c r="EO163" s="80"/>
      <c r="EP163" s="80"/>
      <c r="EQ163" s="80"/>
      <c r="ER163" s="80"/>
      <c r="ES163" s="80"/>
      <c r="ET163" s="80"/>
      <c r="EU163" s="80"/>
      <c r="EV163" s="80"/>
      <c r="EW163" s="80"/>
      <c r="EX163" s="80"/>
      <c r="EY163" s="80"/>
      <c r="EZ163" s="80">
        <v>25</v>
      </c>
      <c r="FA163" s="80">
        <v>188</v>
      </c>
      <c r="FB163" s="80">
        <v>10117</v>
      </c>
      <c r="FC163" s="80"/>
      <c r="FD163" s="80"/>
      <c r="FE163" s="80"/>
      <c r="FF163" s="80"/>
      <c r="FG163" s="80"/>
      <c r="FH163" s="80"/>
      <c r="FI163" s="80"/>
      <c r="FJ163" s="80"/>
      <c r="FK163" s="80"/>
      <c r="FL163" s="80"/>
      <c r="FM163" s="80"/>
      <c r="FN163" s="80"/>
      <c r="FO163" s="80"/>
      <c r="FP163" s="80"/>
      <c r="FQ163" s="80"/>
      <c r="FR163" s="80"/>
      <c r="FS163" s="80"/>
      <c r="FT163" s="80">
        <v>28</v>
      </c>
      <c r="FU163" s="80"/>
      <c r="FV163" s="80"/>
      <c r="FW163" s="80"/>
      <c r="FX163" s="80"/>
      <c r="FY163" s="80"/>
      <c r="FZ163" s="80"/>
      <c r="GA163" s="80"/>
      <c r="GB163" s="80"/>
      <c r="GC163" s="80"/>
      <c r="GD163" s="80"/>
      <c r="GE163" s="80"/>
      <c r="GF163" s="80"/>
      <c r="GG163" s="80"/>
      <c r="GH163" s="80"/>
      <c r="GI163" s="80"/>
      <c r="GJ163" s="80"/>
      <c r="GK163" s="80"/>
      <c r="GL163" s="80"/>
      <c r="GM163" s="80"/>
      <c r="GN163" s="80"/>
      <c r="GO163" s="80"/>
      <c r="GP163" s="80"/>
      <c r="GQ163" s="80"/>
      <c r="GR163" s="80"/>
      <c r="GS163" s="80"/>
      <c r="GT163" s="80"/>
      <c r="GU163" s="80"/>
      <c r="GV163" s="80"/>
      <c r="GW163" s="80"/>
      <c r="GX163" s="80"/>
      <c r="GY163" s="80"/>
      <c r="GZ163" s="80"/>
      <c r="HA163" s="80"/>
      <c r="HB163" s="80"/>
      <c r="HC163" s="80"/>
      <c r="HD163" s="80"/>
      <c r="HE163" s="80"/>
      <c r="HF163" s="80"/>
      <c r="HG163" s="80"/>
      <c r="HH163" s="80"/>
      <c r="HI163" s="80"/>
      <c r="HJ163" s="80"/>
      <c r="HK163" s="80"/>
      <c r="HL163" s="80"/>
      <c r="HM163" s="80"/>
      <c r="HN163" s="80"/>
      <c r="HO163" s="80"/>
      <c r="HP163" s="80"/>
      <c r="HQ163" s="80"/>
      <c r="HR163" s="80"/>
      <c r="HS163" s="80"/>
      <c r="HT163" s="80"/>
      <c r="HU163" s="80"/>
      <c r="HV163" s="80">
        <v>24</v>
      </c>
      <c r="HW163" s="80"/>
      <c r="HX163" s="80"/>
      <c r="HY163" s="80"/>
      <c r="HZ163" s="80"/>
      <c r="IA163" s="80"/>
      <c r="IB163" s="80"/>
      <c r="IC163" s="80"/>
      <c r="ID163" s="80"/>
      <c r="IE163" s="80"/>
      <c r="IF163" s="80"/>
      <c r="IG163" s="80"/>
      <c r="IH163" s="80"/>
      <c r="II163" s="80"/>
      <c r="IJ163" s="80"/>
      <c r="IK163" s="80"/>
      <c r="IL163" s="80"/>
      <c r="IM163" s="80"/>
      <c r="IN163" s="80"/>
      <c r="IO163" s="80"/>
      <c r="IP163" s="80"/>
      <c r="IQ163" s="80"/>
      <c r="IR163" s="80"/>
      <c r="IS163" s="80"/>
      <c r="IT163" s="80"/>
      <c r="IU163" s="80"/>
      <c r="IV163" s="80"/>
      <c r="IW163" s="80"/>
      <c r="IX163" s="80"/>
      <c r="IY163" s="80"/>
      <c r="IZ163" s="80"/>
      <c r="JA163" s="80"/>
      <c r="JB163" s="80"/>
      <c r="JC163" s="80"/>
      <c r="JD163" s="80"/>
      <c r="JE163" s="80"/>
      <c r="JF163" s="80"/>
      <c r="JG163" s="80"/>
      <c r="JH163" s="80"/>
      <c r="JI163" s="80"/>
      <c r="JJ163" s="80"/>
      <c r="JK163" s="80"/>
      <c r="JL163" s="80"/>
      <c r="JM163" s="80"/>
      <c r="JN163" s="80"/>
      <c r="JO163" s="80"/>
      <c r="JP163" s="80">
        <v>40</v>
      </c>
      <c r="JQ163" s="80"/>
      <c r="JR163" s="80"/>
      <c r="JS163" s="80"/>
      <c r="JT163" s="80"/>
      <c r="JU163" s="80"/>
      <c r="JV163" s="80"/>
      <c r="JW163" s="80"/>
      <c r="JX163" s="80"/>
      <c r="JY163" s="80"/>
      <c r="JZ163" s="80"/>
      <c r="KA163" s="80"/>
      <c r="KB163" s="80"/>
      <c r="KC163" s="80"/>
      <c r="KD163" s="80"/>
      <c r="KE163" s="80"/>
      <c r="KF163" s="80"/>
      <c r="KG163" s="80"/>
      <c r="KH163" s="80"/>
      <c r="KI163" s="80"/>
      <c r="KJ163" s="80"/>
      <c r="KK163" s="80"/>
      <c r="KL163" s="80"/>
      <c r="KM163" s="80"/>
      <c r="KN163" s="80"/>
      <c r="KO163" s="80"/>
      <c r="KP163" s="80"/>
      <c r="KQ163" s="80"/>
      <c r="KR163" s="80"/>
      <c r="KS163" s="80"/>
      <c r="KT163" s="80"/>
      <c r="KU163" s="80"/>
      <c r="KV163" s="80"/>
      <c r="KW163" s="80"/>
      <c r="KX163" s="80"/>
      <c r="KY163" s="80"/>
      <c r="KZ163" s="80"/>
      <c r="LA163" s="80"/>
      <c r="LB163" s="80"/>
      <c r="LC163" s="80"/>
      <c r="LD163" s="80"/>
      <c r="LE163" s="80"/>
      <c r="LF163" s="80"/>
      <c r="LG163" s="80">
        <v>4</v>
      </c>
      <c r="LH163" s="80"/>
      <c r="LI163" s="80"/>
      <c r="LJ163" s="80"/>
      <c r="LK163" s="80"/>
      <c r="LL163" s="80"/>
      <c r="LM163" s="80"/>
      <c r="LN163" s="80"/>
      <c r="LO163" s="80">
        <v>174</v>
      </c>
      <c r="LP163" s="80"/>
      <c r="LQ163" s="80"/>
      <c r="LR163" s="80"/>
      <c r="LS163" s="80"/>
      <c r="LT163" s="80"/>
      <c r="LU163" s="80"/>
      <c r="LV163" s="80"/>
      <c r="LW163" s="80"/>
      <c r="LX163" s="80"/>
      <c r="LY163" s="80"/>
      <c r="LZ163" s="80"/>
      <c r="MA163" s="80"/>
      <c r="MB163" s="80"/>
      <c r="MC163" s="80"/>
      <c r="MD163" s="80"/>
      <c r="ME163" s="80"/>
      <c r="MF163" s="80"/>
      <c r="MG163" s="80"/>
      <c r="MH163" s="80"/>
      <c r="MI163" s="80"/>
      <c r="MJ163" s="80"/>
      <c r="MK163" s="80"/>
      <c r="ML163" s="80"/>
      <c r="MM163" s="80"/>
      <c r="MN163" s="80"/>
      <c r="MO163" s="80"/>
      <c r="MP163" s="80"/>
      <c r="MQ163" s="80"/>
      <c r="MR163" s="80"/>
      <c r="MS163" s="80"/>
      <c r="MT163" s="80"/>
      <c r="MU163" s="80"/>
      <c r="MV163" s="80"/>
      <c r="MW163" s="80"/>
      <c r="MX163" s="80"/>
      <c r="MY163" s="80"/>
      <c r="MZ163" s="80"/>
      <c r="NA163" s="80"/>
      <c r="NB163" s="80"/>
      <c r="NC163" s="80"/>
      <c r="ND163" s="80"/>
      <c r="NE163" s="80"/>
      <c r="NF163" s="80"/>
      <c r="NG163" s="80"/>
      <c r="NH163" s="80"/>
      <c r="NI163" s="80"/>
      <c r="NJ163" s="80"/>
      <c r="NK163" s="80"/>
      <c r="NL163" s="80"/>
      <c r="NM163" s="80"/>
      <c r="NN163" s="80"/>
      <c r="NO163" s="80"/>
      <c r="NP163" s="80"/>
      <c r="NQ163" s="80"/>
      <c r="NR163" s="80"/>
      <c r="NS163" s="80"/>
      <c r="NT163" s="80"/>
      <c r="NU163" s="80"/>
      <c r="NV163" s="80"/>
      <c r="NW163" s="80"/>
      <c r="NX163" s="80"/>
      <c r="NY163" s="80"/>
      <c r="NZ163" s="80"/>
      <c r="OA163" s="80"/>
      <c r="OB163" s="79">
        <v>10786</v>
      </c>
    </row>
    <row r="164" spans="1:392" ht="13.15">
      <c r="A164" s="27">
        <v>336310</v>
      </c>
      <c r="B164" s="23" t="s">
        <v>293</v>
      </c>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v>37</v>
      </c>
      <c r="AE164" s="80"/>
      <c r="AF164" s="80"/>
      <c r="AG164" s="80"/>
      <c r="AH164" s="80"/>
      <c r="AI164" s="80"/>
      <c r="AJ164" s="80"/>
      <c r="AK164" s="80"/>
      <c r="AL164" s="80"/>
      <c r="AM164" s="80"/>
      <c r="AN164" s="80"/>
      <c r="AO164" s="80"/>
      <c r="AP164" s="80"/>
      <c r="AQ164" s="80"/>
      <c r="AR164" s="80"/>
      <c r="AS164" s="80"/>
      <c r="AT164" s="80"/>
      <c r="AU164" s="80"/>
      <c r="AV164" s="80"/>
      <c r="AW164" s="80"/>
      <c r="AX164" s="80"/>
      <c r="AY164" s="80"/>
      <c r="AZ164" s="80"/>
      <c r="BA164" s="80"/>
      <c r="BB164" s="80"/>
      <c r="BC164" s="80"/>
      <c r="BD164" s="80"/>
      <c r="BE164" s="80"/>
      <c r="BF164" s="80"/>
      <c r="BG164" s="80"/>
      <c r="BH164" s="80"/>
      <c r="BI164" s="80"/>
      <c r="BJ164" s="80">
        <v>34</v>
      </c>
      <c r="BK164" s="80"/>
      <c r="BL164" s="80">
        <v>13</v>
      </c>
      <c r="BM164" s="80"/>
      <c r="BN164" s="80"/>
      <c r="BO164" s="80"/>
      <c r="BP164" s="80"/>
      <c r="BQ164" s="80"/>
      <c r="BR164" s="80"/>
      <c r="BS164" s="80"/>
      <c r="BT164" s="80"/>
      <c r="BU164" s="80"/>
      <c r="BV164" s="80"/>
      <c r="BW164" s="80"/>
      <c r="BX164" s="80"/>
      <c r="BY164" s="80"/>
      <c r="BZ164" s="80"/>
      <c r="CA164" s="80">
        <v>54</v>
      </c>
      <c r="CB164" s="80"/>
      <c r="CC164" s="80"/>
      <c r="CD164" s="80"/>
      <c r="CE164" s="80"/>
      <c r="CF164" s="80"/>
      <c r="CG164" s="80">
        <v>12</v>
      </c>
      <c r="CH164" s="80"/>
      <c r="CI164" s="80"/>
      <c r="CJ164" s="80"/>
      <c r="CK164" s="80"/>
      <c r="CL164" s="80"/>
      <c r="CM164" s="80"/>
      <c r="CN164" s="80"/>
      <c r="CO164" s="80"/>
      <c r="CP164" s="80"/>
      <c r="CQ164" s="80"/>
      <c r="CR164" s="80"/>
      <c r="CS164" s="80"/>
      <c r="CT164" s="80"/>
      <c r="CU164" s="80"/>
      <c r="CV164" s="80"/>
      <c r="CW164" s="80">
        <v>2</v>
      </c>
      <c r="CX164" s="80"/>
      <c r="CY164" s="80"/>
      <c r="CZ164" s="80">
        <v>126</v>
      </c>
      <c r="DA164" s="80"/>
      <c r="DB164" s="80">
        <v>222</v>
      </c>
      <c r="DC164" s="80"/>
      <c r="DD164" s="80">
        <v>9</v>
      </c>
      <c r="DE164" s="80"/>
      <c r="DF164" s="80"/>
      <c r="DG164" s="80"/>
      <c r="DH164" s="80"/>
      <c r="DI164" s="80"/>
      <c r="DJ164" s="80"/>
      <c r="DK164" s="80"/>
      <c r="DL164" s="80"/>
      <c r="DM164" s="80"/>
      <c r="DN164" s="80"/>
      <c r="DO164" s="80"/>
      <c r="DP164" s="80"/>
      <c r="DQ164" s="80"/>
      <c r="DR164" s="80"/>
      <c r="DS164" s="80"/>
      <c r="DT164" s="80"/>
      <c r="DU164" s="80"/>
      <c r="DV164" s="80"/>
      <c r="DW164" s="80"/>
      <c r="DX164" s="80"/>
      <c r="DY164" s="80"/>
      <c r="DZ164" s="80"/>
      <c r="EA164" s="80"/>
      <c r="EB164" s="80"/>
      <c r="EC164" s="80"/>
      <c r="ED164" s="80"/>
      <c r="EE164" s="80"/>
      <c r="EF164" s="80"/>
      <c r="EG164" s="80"/>
      <c r="EH164" s="80"/>
      <c r="EI164" s="80"/>
      <c r="EJ164" s="80"/>
      <c r="EK164" s="80"/>
      <c r="EL164" s="80"/>
      <c r="EM164" s="80"/>
      <c r="EN164" s="80"/>
      <c r="EO164" s="80"/>
      <c r="EP164" s="80"/>
      <c r="EQ164" s="80"/>
      <c r="ER164" s="80"/>
      <c r="ES164" s="80"/>
      <c r="ET164" s="80"/>
      <c r="EU164" s="80"/>
      <c r="EV164" s="80"/>
      <c r="EW164" s="80"/>
      <c r="EX164" s="80"/>
      <c r="EY164" s="80"/>
      <c r="EZ164" s="80"/>
      <c r="FA164" s="80"/>
      <c r="FB164" s="80"/>
      <c r="FC164" s="80">
        <v>24294</v>
      </c>
      <c r="FD164" s="80">
        <v>600</v>
      </c>
      <c r="FE164" s="80">
        <v>359</v>
      </c>
      <c r="FF164" s="80">
        <v>838</v>
      </c>
      <c r="FG164" s="80"/>
      <c r="FH164" s="80"/>
      <c r="FI164" s="80">
        <v>83</v>
      </c>
      <c r="FJ164" s="80"/>
      <c r="FK164" s="80"/>
      <c r="FL164" s="80"/>
      <c r="FM164" s="80"/>
      <c r="FN164" s="80"/>
      <c r="FO164" s="80"/>
      <c r="FP164" s="80"/>
      <c r="FQ164" s="80"/>
      <c r="FR164" s="80"/>
      <c r="FS164" s="80"/>
      <c r="FT164" s="80"/>
      <c r="FU164" s="80"/>
      <c r="FV164" s="80"/>
      <c r="FW164" s="80"/>
      <c r="FX164" s="80"/>
      <c r="FY164" s="80"/>
      <c r="FZ164" s="80"/>
      <c r="GA164" s="80"/>
      <c r="GB164" s="80"/>
      <c r="GC164" s="80"/>
      <c r="GD164" s="80"/>
      <c r="GE164" s="80"/>
      <c r="GF164" s="80"/>
      <c r="GG164" s="80"/>
      <c r="GH164" s="80"/>
      <c r="GI164" s="80"/>
      <c r="GJ164" s="80"/>
      <c r="GK164" s="80"/>
      <c r="GL164" s="80"/>
      <c r="GM164" s="80"/>
      <c r="GN164" s="80"/>
      <c r="GO164" s="80"/>
      <c r="GP164" s="80"/>
      <c r="GQ164" s="80"/>
      <c r="GR164" s="80"/>
      <c r="GS164" s="80"/>
      <c r="GT164" s="80"/>
      <c r="GU164" s="80"/>
      <c r="GV164" s="80"/>
      <c r="GW164" s="80"/>
      <c r="GX164" s="80"/>
      <c r="GY164" s="80"/>
      <c r="GZ164" s="80"/>
      <c r="HA164" s="80"/>
      <c r="HB164" s="80"/>
      <c r="HC164" s="80"/>
      <c r="HD164" s="80"/>
      <c r="HE164" s="80"/>
      <c r="HF164" s="80"/>
      <c r="HG164" s="80"/>
      <c r="HH164" s="80"/>
      <c r="HI164" s="80"/>
      <c r="HJ164" s="80"/>
      <c r="HK164" s="80"/>
      <c r="HL164" s="80"/>
      <c r="HM164" s="80"/>
      <c r="HN164" s="80"/>
      <c r="HO164" s="80"/>
      <c r="HP164" s="80"/>
      <c r="HQ164" s="80"/>
      <c r="HR164" s="80"/>
      <c r="HS164" s="80"/>
      <c r="HT164" s="80"/>
      <c r="HU164" s="80"/>
      <c r="HV164" s="80"/>
      <c r="HW164" s="80"/>
      <c r="HX164" s="80"/>
      <c r="HY164" s="80"/>
      <c r="HZ164" s="80"/>
      <c r="IA164" s="80"/>
      <c r="IB164" s="80"/>
      <c r="IC164" s="80"/>
      <c r="ID164" s="80"/>
      <c r="IE164" s="80"/>
      <c r="IF164" s="80"/>
      <c r="IG164" s="80"/>
      <c r="IH164" s="80"/>
      <c r="II164" s="80"/>
      <c r="IJ164" s="80"/>
      <c r="IK164" s="80"/>
      <c r="IL164" s="80"/>
      <c r="IM164" s="80"/>
      <c r="IN164" s="80"/>
      <c r="IO164" s="80"/>
      <c r="IP164" s="80"/>
      <c r="IQ164" s="80"/>
      <c r="IR164" s="80"/>
      <c r="IS164" s="80"/>
      <c r="IT164" s="80"/>
      <c r="IU164" s="80"/>
      <c r="IV164" s="80"/>
      <c r="IW164" s="80"/>
      <c r="IX164" s="80"/>
      <c r="IY164" s="80"/>
      <c r="IZ164" s="80"/>
      <c r="JA164" s="80"/>
      <c r="JB164" s="80"/>
      <c r="JC164" s="80"/>
      <c r="JD164" s="80"/>
      <c r="JE164" s="80"/>
      <c r="JF164" s="80"/>
      <c r="JG164" s="80"/>
      <c r="JH164" s="80"/>
      <c r="JI164" s="80"/>
      <c r="JJ164" s="80"/>
      <c r="JK164" s="80"/>
      <c r="JL164" s="80"/>
      <c r="JM164" s="80">
        <v>9</v>
      </c>
      <c r="JN164" s="80"/>
      <c r="JO164" s="80"/>
      <c r="JP164" s="80">
        <v>157</v>
      </c>
      <c r="JQ164" s="80"/>
      <c r="JR164" s="80"/>
      <c r="JS164" s="80"/>
      <c r="JT164" s="80"/>
      <c r="JU164" s="80"/>
      <c r="JV164" s="80"/>
      <c r="JW164" s="80"/>
      <c r="JX164" s="80"/>
      <c r="JY164" s="80"/>
      <c r="JZ164" s="80"/>
      <c r="KA164" s="80"/>
      <c r="KB164" s="80"/>
      <c r="KC164" s="80"/>
      <c r="KD164" s="80"/>
      <c r="KE164" s="80"/>
      <c r="KF164" s="80"/>
      <c r="KG164" s="80"/>
      <c r="KH164" s="80"/>
      <c r="KI164" s="80"/>
      <c r="KJ164" s="80"/>
      <c r="KK164" s="80"/>
      <c r="KL164" s="80"/>
      <c r="KM164" s="80"/>
      <c r="KN164" s="80"/>
      <c r="KO164" s="80"/>
      <c r="KP164" s="80"/>
      <c r="KQ164" s="80"/>
      <c r="KR164" s="80"/>
      <c r="KS164" s="80"/>
      <c r="KT164" s="80"/>
      <c r="KU164" s="80"/>
      <c r="KV164" s="80"/>
      <c r="KW164" s="80"/>
      <c r="KX164" s="80"/>
      <c r="KY164" s="80"/>
      <c r="KZ164" s="80"/>
      <c r="LA164" s="80"/>
      <c r="LB164" s="80"/>
      <c r="LC164" s="80"/>
      <c r="LD164" s="80"/>
      <c r="LE164" s="80"/>
      <c r="LF164" s="80"/>
      <c r="LG164" s="80">
        <v>26</v>
      </c>
      <c r="LH164" s="80"/>
      <c r="LI164" s="80"/>
      <c r="LJ164" s="80"/>
      <c r="LK164" s="80"/>
      <c r="LL164" s="80"/>
      <c r="LM164" s="80"/>
      <c r="LN164" s="80"/>
      <c r="LO164" s="80">
        <v>876</v>
      </c>
      <c r="LP164" s="80"/>
      <c r="LQ164" s="80"/>
      <c r="LR164" s="80"/>
      <c r="LS164" s="80"/>
      <c r="LT164" s="80"/>
      <c r="LU164" s="80"/>
      <c r="LV164" s="80"/>
      <c r="LW164" s="80"/>
      <c r="LX164" s="80"/>
      <c r="LY164" s="80"/>
      <c r="LZ164" s="80"/>
      <c r="MA164" s="80"/>
      <c r="MB164" s="80"/>
      <c r="MC164" s="80"/>
      <c r="MD164" s="80"/>
      <c r="ME164" s="80"/>
      <c r="MF164" s="80"/>
      <c r="MG164" s="80"/>
      <c r="MH164" s="80"/>
      <c r="MI164" s="80"/>
      <c r="MJ164" s="80"/>
      <c r="MK164" s="80"/>
      <c r="ML164" s="80"/>
      <c r="MM164" s="80"/>
      <c r="MN164" s="80"/>
      <c r="MO164" s="80"/>
      <c r="MP164" s="80"/>
      <c r="MQ164" s="80"/>
      <c r="MR164" s="80"/>
      <c r="MS164" s="80"/>
      <c r="MT164" s="80"/>
      <c r="MU164" s="80"/>
      <c r="MV164" s="80"/>
      <c r="MW164" s="80"/>
      <c r="MX164" s="80"/>
      <c r="MY164" s="80"/>
      <c r="MZ164" s="80"/>
      <c r="NA164" s="80"/>
      <c r="NB164" s="80"/>
      <c r="NC164" s="80"/>
      <c r="ND164" s="80"/>
      <c r="NE164" s="80"/>
      <c r="NF164" s="80"/>
      <c r="NG164" s="80"/>
      <c r="NH164" s="80"/>
      <c r="NI164" s="80"/>
      <c r="NJ164" s="80"/>
      <c r="NK164" s="80"/>
      <c r="NL164" s="80"/>
      <c r="NM164" s="80"/>
      <c r="NN164" s="80"/>
      <c r="NO164" s="80"/>
      <c r="NP164" s="80"/>
      <c r="NQ164" s="80"/>
      <c r="NR164" s="80"/>
      <c r="NS164" s="80"/>
      <c r="NT164" s="80"/>
      <c r="NU164" s="80"/>
      <c r="NV164" s="80"/>
      <c r="NW164" s="80"/>
      <c r="NX164" s="80">
        <v>59</v>
      </c>
      <c r="NY164" s="80"/>
      <c r="NZ164" s="80"/>
      <c r="OA164" s="80"/>
      <c r="OB164" s="79">
        <v>27811</v>
      </c>
    </row>
    <row r="165" spans="1:392" ht="13.15">
      <c r="A165" s="27">
        <v>336320</v>
      </c>
      <c r="B165" s="23" t="s">
        <v>294</v>
      </c>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v>26</v>
      </c>
      <c r="AE165" s="80"/>
      <c r="AF165" s="80"/>
      <c r="AG165" s="80"/>
      <c r="AH165" s="80"/>
      <c r="AI165" s="80"/>
      <c r="AJ165" s="80"/>
      <c r="AK165" s="80"/>
      <c r="AL165" s="80"/>
      <c r="AM165" s="80"/>
      <c r="AN165" s="80"/>
      <c r="AO165" s="80"/>
      <c r="AP165" s="80"/>
      <c r="AQ165" s="80"/>
      <c r="AR165" s="80">
        <v>54</v>
      </c>
      <c r="AS165" s="80"/>
      <c r="AT165" s="80"/>
      <c r="AU165" s="80"/>
      <c r="AV165" s="80"/>
      <c r="AW165" s="80"/>
      <c r="AX165" s="80"/>
      <c r="AY165" s="80"/>
      <c r="AZ165" s="80"/>
      <c r="BA165" s="80"/>
      <c r="BB165" s="80"/>
      <c r="BC165" s="80"/>
      <c r="BD165" s="80"/>
      <c r="BE165" s="80"/>
      <c r="BF165" s="80"/>
      <c r="BG165" s="80"/>
      <c r="BH165" s="80"/>
      <c r="BI165" s="80"/>
      <c r="BJ165" s="80"/>
      <c r="BK165" s="80"/>
      <c r="BL165" s="80">
        <v>2</v>
      </c>
      <c r="BM165" s="80"/>
      <c r="BN165" s="80"/>
      <c r="BO165" s="80"/>
      <c r="BP165" s="80"/>
      <c r="BQ165" s="80"/>
      <c r="BR165" s="80"/>
      <c r="BS165" s="80"/>
      <c r="BT165" s="80"/>
      <c r="BU165" s="80"/>
      <c r="BV165" s="80">
        <v>12</v>
      </c>
      <c r="BW165" s="80"/>
      <c r="BX165" s="80"/>
      <c r="BY165" s="80"/>
      <c r="BZ165" s="80"/>
      <c r="CA165" s="80"/>
      <c r="CB165" s="80"/>
      <c r="CC165" s="80"/>
      <c r="CD165" s="80"/>
      <c r="CE165" s="80"/>
      <c r="CF165" s="80"/>
      <c r="CG165" s="80"/>
      <c r="CH165" s="80"/>
      <c r="CI165" s="80"/>
      <c r="CJ165" s="80"/>
      <c r="CK165" s="80"/>
      <c r="CL165" s="80"/>
      <c r="CM165" s="80"/>
      <c r="CN165" s="80"/>
      <c r="CO165" s="80"/>
      <c r="CP165" s="80"/>
      <c r="CQ165" s="80"/>
      <c r="CR165" s="80"/>
      <c r="CS165" s="80"/>
      <c r="CT165" s="80"/>
      <c r="CU165" s="80"/>
      <c r="CV165" s="80"/>
      <c r="CW165" s="80"/>
      <c r="CX165" s="80"/>
      <c r="CY165" s="80"/>
      <c r="CZ165" s="80"/>
      <c r="DA165" s="80"/>
      <c r="DB165" s="80">
        <v>17</v>
      </c>
      <c r="DC165" s="80"/>
      <c r="DD165" s="80"/>
      <c r="DE165" s="80">
        <v>28</v>
      </c>
      <c r="DF165" s="80"/>
      <c r="DG165" s="80"/>
      <c r="DH165" s="80"/>
      <c r="DI165" s="80"/>
      <c r="DJ165" s="80">
        <v>10</v>
      </c>
      <c r="DK165" s="80"/>
      <c r="DL165" s="80"/>
      <c r="DM165" s="80"/>
      <c r="DN165" s="80"/>
      <c r="DO165" s="80">
        <v>8</v>
      </c>
      <c r="DP165" s="80"/>
      <c r="DQ165" s="80">
        <v>206</v>
      </c>
      <c r="DR165" s="80">
        <v>4</v>
      </c>
      <c r="DS165" s="80">
        <v>2</v>
      </c>
      <c r="DT165" s="80">
        <v>39</v>
      </c>
      <c r="DU165" s="80"/>
      <c r="DV165" s="80">
        <v>6</v>
      </c>
      <c r="DW165" s="80"/>
      <c r="DX165" s="80"/>
      <c r="DY165" s="80">
        <v>177</v>
      </c>
      <c r="DZ165" s="80"/>
      <c r="EA165" s="80"/>
      <c r="EB165" s="80"/>
      <c r="EC165" s="80"/>
      <c r="ED165" s="80"/>
      <c r="EE165" s="80">
        <v>3</v>
      </c>
      <c r="EF165" s="80">
        <v>68</v>
      </c>
      <c r="EG165" s="80"/>
      <c r="EH165" s="80"/>
      <c r="EI165" s="80"/>
      <c r="EJ165" s="80"/>
      <c r="EK165" s="80"/>
      <c r="EL165" s="80"/>
      <c r="EM165" s="80">
        <v>140</v>
      </c>
      <c r="EN165" s="80">
        <v>17</v>
      </c>
      <c r="EO165" s="80">
        <v>67</v>
      </c>
      <c r="EP165" s="80"/>
      <c r="EQ165" s="80"/>
      <c r="ER165" s="80"/>
      <c r="ES165" s="80">
        <v>123</v>
      </c>
      <c r="ET165" s="80"/>
      <c r="EU165" s="80"/>
      <c r="EV165" s="80"/>
      <c r="EW165" s="80"/>
      <c r="EX165" s="80"/>
      <c r="EY165" s="80"/>
      <c r="EZ165" s="80"/>
      <c r="FA165" s="80"/>
      <c r="FB165" s="80"/>
      <c r="FC165" s="80">
        <v>36</v>
      </c>
      <c r="FD165" s="80">
        <v>16832</v>
      </c>
      <c r="FE165" s="80">
        <v>41</v>
      </c>
      <c r="FF165" s="80">
        <v>37</v>
      </c>
      <c r="FG165" s="80"/>
      <c r="FH165" s="80">
        <v>2</v>
      </c>
      <c r="FI165" s="80">
        <v>601</v>
      </c>
      <c r="FJ165" s="80"/>
      <c r="FK165" s="80"/>
      <c r="FL165" s="80"/>
      <c r="FM165" s="80"/>
      <c r="FN165" s="80"/>
      <c r="FO165" s="80"/>
      <c r="FP165" s="80"/>
      <c r="FQ165" s="80"/>
      <c r="FR165" s="80"/>
      <c r="FS165" s="80"/>
      <c r="FT165" s="80"/>
      <c r="FU165" s="80"/>
      <c r="FV165" s="80"/>
      <c r="FW165" s="80"/>
      <c r="FX165" s="80"/>
      <c r="FY165" s="80"/>
      <c r="FZ165" s="80"/>
      <c r="GA165" s="80"/>
      <c r="GB165" s="80"/>
      <c r="GC165" s="80"/>
      <c r="GD165" s="80"/>
      <c r="GE165" s="80"/>
      <c r="GF165" s="80"/>
      <c r="GG165" s="80"/>
      <c r="GH165" s="80"/>
      <c r="GI165" s="80"/>
      <c r="GJ165" s="80"/>
      <c r="GK165" s="80"/>
      <c r="GL165" s="80"/>
      <c r="GM165" s="80"/>
      <c r="GN165" s="80"/>
      <c r="GO165" s="80"/>
      <c r="GP165" s="80"/>
      <c r="GQ165" s="80"/>
      <c r="GR165" s="80"/>
      <c r="GS165" s="80"/>
      <c r="GT165" s="80"/>
      <c r="GU165" s="80"/>
      <c r="GV165" s="80"/>
      <c r="GW165" s="80"/>
      <c r="GX165" s="80"/>
      <c r="GY165" s="80"/>
      <c r="GZ165" s="80"/>
      <c r="HA165" s="80"/>
      <c r="HB165" s="80"/>
      <c r="HC165" s="80"/>
      <c r="HD165" s="80"/>
      <c r="HE165" s="80"/>
      <c r="HF165" s="80"/>
      <c r="HG165" s="80"/>
      <c r="HH165" s="80"/>
      <c r="HI165" s="80"/>
      <c r="HJ165" s="80"/>
      <c r="HK165" s="80"/>
      <c r="HL165" s="80"/>
      <c r="HM165" s="80"/>
      <c r="HN165" s="80"/>
      <c r="HO165" s="80"/>
      <c r="HP165" s="80"/>
      <c r="HQ165" s="80"/>
      <c r="HR165" s="80"/>
      <c r="HS165" s="80"/>
      <c r="HT165" s="80"/>
      <c r="HU165" s="80"/>
      <c r="HV165" s="80"/>
      <c r="HW165" s="80"/>
      <c r="HX165" s="80"/>
      <c r="HY165" s="80"/>
      <c r="HZ165" s="80"/>
      <c r="IA165" s="80"/>
      <c r="IB165" s="80"/>
      <c r="IC165" s="80"/>
      <c r="ID165" s="80"/>
      <c r="IE165" s="80"/>
      <c r="IF165" s="80"/>
      <c r="IG165" s="80"/>
      <c r="IH165" s="80"/>
      <c r="II165" s="80"/>
      <c r="IJ165" s="80"/>
      <c r="IK165" s="80"/>
      <c r="IL165" s="80"/>
      <c r="IM165" s="80"/>
      <c r="IN165" s="80"/>
      <c r="IO165" s="80"/>
      <c r="IP165" s="80"/>
      <c r="IQ165" s="80"/>
      <c r="IR165" s="80"/>
      <c r="IS165" s="80"/>
      <c r="IT165" s="80"/>
      <c r="IU165" s="80"/>
      <c r="IV165" s="80"/>
      <c r="IW165" s="80"/>
      <c r="IX165" s="80"/>
      <c r="IY165" s="80"/>
      <c r="IZ165" s="80"/>
      <c r="JA165" s="80"/>
      <c r="JB165" s="80"/>
      <c r="JC165" s="80"/>
      <c r="JD165" s="80"/>
      <c r="JE165" s="80"/>
      <c r="JF165" s="80"/>
      <c r="JG165" s="80"/>
      <c r="JH165" s="80"/>
      <c r="JI165" s="80">
        <v>16</v>
      </c>
      <c r="JJ165" s="80"/>
      <c r="JK165" s="80"/>
      <c r="JL165" s="80">
        <v>60</v>
      </c>
      <c r="JM165" s="80"/>
      <c r="JN165" s="80"/>
      <c r="JO165" s="80"/>
      <c r="JP165" s="80">
        <v>8</v>
      </c>
      <c r="JQ165" s="80"/>
      <c r="JR165" s="80"/>
      <c r="JS165" s="80"/>
      <c r="JT165" s="80"/>
      <c r="JU165" s="80"/>
      <c r="JV165" s="80"/>
      <c r="JW165" s="80"/>
      <c r="JX165" s="80"/>
      <c r="JY165" s="80"/>
      <c r="JZ165" s="80"/>
      <c r="KA165" s="80"/>
      <c r="KB165" s="80"/>
      <c r="KC165" s="80"/>
      <c r="KD165" s="80"/>
      <c r="KE165" s="80"/>
      <c r="KF165" s="80"/>
      <c r="KG165" s="80"/>
      <c r="KH165" s="80"/>
      <c r="KI165" s="80"/>
      <c r="KJ165" s="80"/>
      <c r="KK165" s="80"/>
      <c r="KL165" s="80"/>
      <c r="KM165" s="80"/>
      <c r="KN165" s="80"/>
      <c r="KO165" s="80"/>
      <c r="KP165" s="80"/>
      <c r="KQ165" s="80"/>
      <c r="KR165" s="80"/>
      <c r="KS165" s="80"/>
      <c r="KT165" s="80"/>
      <c r="KU165" s="80"/>
      <c r="KV165" s="80"/>
      <c r="KW165" s="80"/>
      <c r="KX165" s="80"/>
      <c r="KY165" s="80"/>
      <c r="KZ165" s="80"/>
      <c r="LA165" s="80"/>
      <c r="LB165" s="80"/>
      <c r="LC165" s="80"/>
      <c r="LD165" s="80"/>
      <c r="LE165" s="80"/>
      <c r="LF165" s="80"/>
      <c r="LG165" s="80">
        <v>31</v>
      </c>
      <c r="LH165" s="80"/>
      <c r="LI165" s="80"/>
      <c r="LJ165" s="80"/>
      <c r="LK165" s="80"/>
      <c r="LL165" s="80"/>
      <c r="LM165" s="80"/>
      <c r="LN165" s="80"/>
      <c r="LO165" s="80">
        <v>1016</v>
      </c>
      <c r="LP165" s="80"/>
      <c r="LQ165" s="80"/>
      <c r="LR165" s="80"/>
      <c r="LS165" s="80"/>
      <c r="LT165" s="80"/>
      <c r="LU165" s="80"/>
      <c r="LV165" s="80"/>
      <c r="LW165" s="80"/>
      <c r="LX165" s="80"/>
      <c r="LY165" s="80"/>
      <c r="LZ165" s="80"/>
      <c r="MA165" s="80"/>
      <c r="MB165" s="80"/>
      <c r="MC165" s="80"/>
      <c r="MD165" s="80"/>
      <c r="ME165" s="80"/>
      <c r="MF165" s="80"/>
      <c r="MG165" s="80"/>
      <c r="MH165" s="80"/>
      <c r="MI165" s="80"/>
      <c r="MJ165" s="80"/>
      <c r="MK165" s="80"/>
      <c r="ML165" s="80"/>
      <c r="MM165" s="80"/>
      <c r="MN165" s="80"/>
      <c r="MO165" s="80"/>
      <c r="MP165" s="80"/>
      <c r="MQ165" s="80"/>
      <c r="MR165" s="80"/>
      <c r="MS165" s="80"/>
      <c r="MT165" s="80"/>
      <c r="MU165" s="80"/>
      <c r="MV165" s="80"/>
      <c r="MW165" s="80"/>
      <c r="MX165" s="80"/>
      <c r="MY165" s="80"/>
      <c r="MZ165" s="80"/>
      <c r="NA165" s="80"/>
      <c r="NB165" s="80"/>
      <c r="NC165" s="80"/>
      <c r="ND165" s="80"/>
      <c r="NE165" s="80"/>
      <c r="NF165" s="80"/>
      <c r="NG165" s="80"/>
      <c r="NH165" s="80"/>
      <c r="NI165" s="80"/>
      <c r="NJ165" s="80"/>
      <c r="NK165" s="80"/>
      <c r="NL165" s="80"/>
      <c r="NM165" s="80"/>
      <c r="NN165" s="80"/>
      <c r="NO165" s="80"/>
      <c r="NP165" s="80"/>
      <c r="NQ165" s="80"/>
      <c r="NR165" s="80"/>
      <c r="NS165" s="80"/>
      <c r="NT165" s="80"/>
      <c r="NU165" s="80"/>
      <c r="NV165" s="80"/>
      <c r="NW165" s="80"/>
      <c r="NX165" s="80">
        <v>21</v>
      </c>
      <c r="NY165" s="80"/>
      <c r="NZ165" s="80"/>
      <c r="OA165" s="80"/>
      <c r="OB165" s="79">
        <v>19709</v>
      </c>
    </row>
    <row r="166" spans="1:392" ht="13.15">
      <c r="A166" s="27" t="s">
        <v>296</v>
      </c>
      <c r="B166" s="23" t="s">
        <v>295</v>
      </c>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v>30</v>
      </c>
      <c r="AE166" s="80"/>
      <c r="AF166" s="80"/>
      <c r="AG166" s="80"/>
      <c r="AH166" s="80"/>
      <c r="AI166" s="80"/>
      <c r="AJ166" s="80"/>
      <c r="AK166" s="80"/>
      <c r="AL166" s="80"/>
      <c r="AM166" s="80"/>
      <c r="AN166" s="80"/>
      <c r="AO166" s="80"/>
      <c r="AP166" s="80"/>
      <c r="AQ166" s="80"/>
      <c r="AR166" s="80"/>
      <c r="AS166" s="80"/>
      <c r="AT166" s="80"/>
      <c r="AU166" s="80"/>
      <c r="AV166" s="80"/>
      <c r="AW166" s="80"/>
      <c r="AX166" s="80"/>
      <c r="AY166" s="80"/>
      <c r="AZ166" s="80"/>
      <c r="BA166" s="80"/>
      <c r="BB166" s="80"/>
      <c r="BC166" s="80"/>
      <c r="BD166" s="80"/>
      <c r="BE166" s="80"/>
      <c r="BF166" s="80"/>
      <c r="BG166" s="80"/>
      <c r="BH166" s="80"/>
      <c r="BI166" s="80"/>
      <c r="BJ166" s="80"/>
      <c r="BK166" s="80">
        <v>60</v>
      </c>
      <c r="BL166" s="80"/>
      <c r="BM166" s="80">
        <v>2</v>
      </c>
      <c r="BN166" s="80"/>
      <c r="BO166" s="80"/>
      <c r="BP166" s="80">
        <v>74</v>
      </c>
      <c r="BQ166" s="80"/>
      <c r="BR166" s="80"/>
      <c r="BS166" s="80"/>
      <c r="BT166" s="80"/>
      <c r="BU166" s="80"/>
      <c r="BV166" s="80"/>
      <c r="BW166" s="80"/>
      <c r="BX166" s="80"/>
      <c r="BY166" s="80"/>
      <c r="BZ166" s="80"/>
      <c r="CA166" s="80"/>
      <c r="CB166" s="80"/>
      <c r="CC166" s="80"/>
      <c r="CD166" s="80"/>
      <c r="CE166" s="80"/>
      <c r="CF166" s="80"/>
      <c r="CG166" s="80"/>
      <c r="CH166" s="80"/>
      <c r="CI166" s="80"/>
      <c r="CJ166" s="80"/>
      <c r="CK166" s="80"/>
      <c r="CL166" s="80"/>
      <c r="CM166" s="80"/>
      <c r="CN166" s="80"/>
      <c r="CO166" s="80"/>
      <c r="CP166" s="80"/>
      <c r="CQ166" s="80"/>
      <c r="CR166" s="80"/>
      <c r="CS166" s="80"/>
      <c r="CT166" s="80"/>
      <c r="CU166" s="80"/>
      <c r="CV166" s="80"/>
      <c r="CW166" s="80">
        <v>56</v>
      </c>
      <c r="CX166" s="80"/>
      <c r="CY166" s="80"/>
      <c r="CZ166" s="80"/>
      <c r="DA166" s="80"/>
      <c r="DB166" s="80">
        <v>30</v>
      </c>
      <c r="DC166" s="80"/>
      <c r="DD166" s="80"/>
      <c r="DE166" s="80"/>
      <c r="DF166" s="80"/>
      <c r="DG166" s="80"/>
      <c r="DH166" s="80"/>
      <c r="DI166" s="80"/>
      <c r="DJ166" s="80"/>
      <c r="DK166" s="80"/>
      <c r="DL166" s="80"/>
      <c r="DM166" s="80"/>
      <c r="DN166" s="80"/>
      <c r="DO166" s="80"/>
      <c r="DP166" s="80"/>
      <c r="DQ166" s="80"/>
      <c r="DR166" s="80"/>
      <c r="DS166" s="80"/>
      <c r="DT166" s="80"/>
      <c r="DU166" s="80"/>
      <c r="DV166" s="80"/>
      <c r="DW166" s="80"/>
      <c r="DX166" s="80"/>
      <c r="DY166" s="80"/>
      <c r="DZ166" s="80"/>
      <c r="EA166" s="80"/>
      <c r="EB166" s="80"/>
      <c r="EC166" s="80"/>
      <c r="ED166" s="80"/>
      <c r="EE166" s="80"/>
      <c r="EF166" s="80"/>
      <c r="EG166" s="80"/>
      <c r="EH166" s="80"/>
      <c r="EI166" s="80"/>
      <c r="EJ166" s="80"/>
      <c r="EK166" s="80"/>
      <c r="EL166" s="80"/>
      <c r="EM166" s="80"/>
      <c r="EN166" s="80"/>
      <c r="EO166" s="80"/>
      <c r="EP166" s="80"/>
      <c r="EQ166" s="80"/>
      <c r="ER166" s="80"/>
      <c r="ES166" s="80"/>
      <c r="ET166" s="80"/>
      <c r="EU166" s="80"/>
      <c r="EV166" s="80"/>
      <c r="EW166" s="80"/>
      <c r="EX166" s="80"/>
      <c r="EY166" s="80"/>
      <c r="EZ166" s="80"/>
      <c r="FA166" s="80"/>
      <c r="FB166" s="80"/>
      <c r="FC166" s="80">
        <v>48</v>
      </c>
      <c r="FD166" s="80">
        <v>255</v>
      </c>
      <c r="FE166" s="80">
        <v>19504</v>
      </c>
      <c r="FF166" s="80">
        <v>490</v>
      </c>
      <c r="FG166" s="80"/>
      <c r="FH166" s="80"/>
      <c r="FI166" s="80">
        <v>460</v>
      </c>
      <c r="FJ166" s="80"/>
      <c r="FK166" s="80"/>
      <c r="FL166" s="80">
        <v>9</v>
      </c>
      <c r="FM166" s="80"/>
      <c r="FN166" s="80"/>
      <c r="FO166" s="80"/>
      <c r="FP166" s="80"/>
      <c r="FQ166" s="80"/>
      <c r="FR166" s="80"/>
      <c r="FS166" s="80"/>
      <c r="FT166" s="80"/>
      <c r="FU166" s="80"/>
      <c r="FV166" s="80"/>
      <c r="FW166" s="80"/>
      <c r="FX166" s="80"/>
      <c r="FY166" s="80"/>
      <c r="FZ166" s="80"/>
      <c r="GA166" s="80"/>
      <c r="GB166" s="80"/>
      <c r="GC166" s="80"/>
      <c r="GD166" s="80"/>
      <c r="GE166" s="80"/>
      <c r="GF166" s="80"/>
      <c r="GG166" s="80"/>
      <c r="GH166" s="80"/>
      <c r="GI166" s="80"/>
      <c r="GJ166" s="80"/>
      <c r="GK166" s="80"/>
      <c r="GL166" s="80"/>
      <c r="GM166" s="80"/>
      <c r="GN166" s="80"/>
      <c r="GO166" s="80"/>
      <c r="GP166" s="80"/>
      <c r="GQ166" s="80"/>
      <c r="GR166" s="80"/>
      <c r="GS166" s="80"/>
      <c r="GT166" s="80"/>
      <c r="GU166" s="80"/>
      <c r="GV166" s="80"/>
      <c r="GW166" s="80"/>
      <c r="GX166" s="80"/>
      <c r="GY166" s="80"/>
      <c r="GZ166" s="80"/>
      <c r="HA166" s="80"/>
      <c r="HB166" s="80"/>
      <c r="HC166" s="80"/>
      <c r="HD166" s="80"/>
      <c r="HE166" s="80"/>
      <c r="HF166" s="80"/>
      <c r="HG166" s="80"/>
      <c r="HH166" s="80"/>
      <c r="HI166" s="80"/>
      <c r="HJ166" s="80"/>
      <c r="HK166" s="80"/>
      <c r="HL166" s="80"/>
      <c r="HM166" s="80"/>
      <c r="HN166" s="80"/>
      <c r="HO166" s="80"/>
      <c r="HP166" s="80"/>
      <c r="HQ166" s="80"/>
      <c r="HR166" s="80"/>
      <c r="HS166" s="80"/>
      <c r="HT166" s="80"/>
      <c r="HU166" s="80"/>
      <c r="HV166" s="80"/>
      <c r="HW166" s="80"/>
      <c r="HX166" s="80"/>
      <c r="HY166" s="80"/>
      <c r="HZ166" s="80"/>
      <c r="IA166" s="80"/>
      <c r="IB166" s="80"/>
      <c r="IC166" s="80"/>
      <c r="ID166" s="80"/>
      <c r="IE166" s="80"/>
      <c r="IF166" s="80"/>
      <c r="IG166" s="80"/>
      <c r="IH166" s="80"/>
      <c r="II166" s="80"/>
      <c r="IJ166" s="80"/>
      <c r="IK166" s="80"/>
      <c r="IL166" s="80"/>
      <c r="IM166" s="80"/>
      <c r="IN166" s="80"/>
      <c r="IO166" s="80"/>
      <c r="IP166" s="80"/>
      <c r="IQ166" s="80"/>
      <c r="IR166" s="80"/>
      <c r="IS166" s="80"/>
      <c r="IT166" s="80"/>
      <c r="IU166" s="80"/>
      <c r="IV166" s="80"/>
      <c r="IW166" s="80"/>
      <c r="IX166" s="80"/>
      <c r="IY166" s="80"/>
      <c r="IZ166" s="80"/>
      <c r="JA166" s="80">
        <v>27</v>
      </c>
      <c r="JB166" s="80"/>
      <c r="JC166" s="80"/>
      <c r="JD166" s="80"/>
      <c r="JE166" s="80"/>
      <c r="JF166" s="80"/>
      <c r="JG166" s="80"/>
      <c r="JH166" s="80"/>
      <c r="JI166" s="80"/>
      <c r="JJ166" s="80"/>
      <c r="JK166" s="80"/>
      <c r="JL166" s="80"/>
      <c r="JM166" s="80"/>
      <c r="JN166" s="80"/>
      <c r="JO166" s="80"/>
      <c r="JP166" s="80">
        <v>85</v>
      </c>
      <c r="JQ166" s="80"/>
      <c r="JR166" s="80"/>
      <c r="JS166" s="80"/>
      <c r="JT166" s="80"/>
      <c r="JU166" s="80"/>
      <c r="JV166" s="80"/>
      <c r="JW166" s="80"/>
      <c r="JX166" s="80"/>
      <c r="JY166" s="80"/>
      <c r="JZ166" s="80"/>
      <c r="KA166" s="80"/>
      <c r="KB166" s="80"/>
      <c r="KC166" s="80"/>
      <c r="KD166" s="80"/>
      <c r="KE166" s="80"/>
      <c r="KF166" s="80"/>
      <c r="KG166" s="80"/>
      <c r="KH166" s="80"/>
      <c r="KI166" s="80"/>
      <c r="KJ166" s="80"/>
      <c r="KK166" s="80"/>
      <c r="KL166" s="80"/>
      <c r="KM166" s="80"/>
      <c r="KN166" s="80"/>
      <c r="KO166" s="80"/>
      <c r="KP166" s="80"/>
      <c r="KQ166" s="80"/>
      <c r="KR166" s="80"/>
      <c r="KS166" s="80"/>
      <c r="KT166" s="80"/>
      <c r="KU166" s="80"/>
      <c r="KV166" s="80"/>
      <c r="KW166" s="80"/>
      <c r="KX166" s="80"/>
      <c r="KY166" s="80"/>
      <c r="KZ166" s="80"/>
      <c r="LA166" s="80"/>
      <c r="LB166" s="80"/>
      <c r="LC166" s="80"/>
      <c r="LD166" s="80"/>
      <c r="LE166" s="80"/>
      <c r="LF166" s="80"/>
      <c r="LG166" s="80">
        <v>29</v>
      </c>
      <c r="LH166" s="80"/>
      <c r="LI166" s="80"/>
      <c r="LJ166" s="80"/>
      <c r="LK166" s="80"/>
      <c r="LL166" s="80"/>
      <c r="LM166" s="80"/>
      <c r="LN166" s="80"/>
      <c r="LO166" s="80">
        <v>969</v>
      </c>
      <c r="LP166" s="80"/>
      <c r="LQ166" s="80"/>
      <c r="LR166" s="80"/>
      <c r="LS166" s="80"/>
      <c r="LT166" s="80"/>
      <c r="LU166" s="80"/>
      <c r="LV166" s="80"/>
      <c r="LW166" s="80"/>
      <c r="LX166" s="80"/>
      <c r="LY166" s="80"/>
      <c r="LZ166" s="80"/>
      <c r="MA166" s="80"/>
      <c r="MB166" s="80"/>
      <c r="MC166" s="80"/>
      <c r="MD166" s="80"/>
      <c r="ME166" s="80"/>
      <c r="MF166" s="80"/>
      <c r="MG166" s="80"/>
      <c r="MH166" s="80"/>
      <c r="MI166" s="80"/>
      <c r="MJ166" s="80"/>
      <c r="MK166" s="80"/>
      <c r="ML166" s="80"/>
      <c r="MM166" s="80"/>
      <c r="MN166" s="80"/>
      <c r="MO166" s="80"/>
      <c r="MP166" s="80"/>
      <c r="MQ166" s="80"/>
      <c r="MR166" s="80"/>
      <c r="MS166" s="80"/>
      <c r="MT166" s="80"/>
      <c r="MU166" s="80"/>
      <c r="MV166" s="80"/>
      <c r="MW166" s="80"/>
      <c r="MX166" s="80"/>
      <c r="MY166" s="80"/>
      <c r="MZ166" s="80"/>
      <c r="NA166" s="80"/>
      <c r="NB166" s="80"/>
      <c r="NC166" s="80"/>
      <c r="ND166" s="80"/>
      <c r="NE166" s="80"/>
      <c r="NF166" s="80"/>
      <c r="NG166" s="80"/>
      <c r="NH166" s="80"/>
      <c r="NI166" s="80"/>
      <c r="NJ166" s="80"/>
      <c r="NK166" s="80"/>
      <c r="NL166" s="80"/>
      <c r="NM166" s="80"/>
      <c r="NN166" s="80"/>
      <c r="NO166" s="80"/>
      <c r="NP166" s="80"/>
      <c r="NQ166" s="80"/>
      <c r="NR166" s="80"/>
      <c r="NS166" s="80"/>
      <c r="NT166" s="80"/>
      <c r="NU166" s="80"/>
      <c r="NV166" s="80"/>
      <c r="NW166" s="80"/>
      <c r="NX166" s="80">
        <v>18</v>
      </c>
      <c r="NY166" s="80"/>
      <c r="NZ166" s="80"/>
      <c r="OA166" s="80"/>
      <c r="OB166" s="79">
        <v>22146</v>
      </c>
    </row>
    <row r="167" spans="1:392" ht="13.15">
      <c r="A167" s="27">
        <v>336350</v>
      </c>
      <c r="B167" s="23" t="s">
        <v>297</v>
      </c>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v>49</v>
      </c>
      <c r="AE167" s="80"/>
      <c r="AF167" s="80"/>
      <c r="AG167" s="80"/>
      <c r="AH167" s="80"/>
      <c r="AI167" s="80"/>
      <c r="AJ167" s="80"/>
      <c r="AK167" s="80"/>
      <c r="AL167" s="80"/>
      <c r="AM167" s="80"/>
      <c r="AN167" s="80"/>
      <c r="AO167" s="80"/>
      <c r="AP167" s="80"/>
      <c r="AQ167" s="80"/>
      <c r="AR167" s="80"/>
      <c r="AS167" s="80"/>
      <c r="AT167" s="80"/>
      <c r="AU167" s="80"/>
      <c r="AV167" s="80"/>
      <c r="AW167" s="80"/>
      <c r="AX167" s="80"/>
      <c r="AY167" s="80"/>
      <c r="AZ167" s="80"/>
      <c r="BA167" s="80"/>
      <c r="BB167" s="80"/>
      <c r="BC167" s="80"/>
      <c r="BD167" s="80"/>
      <c r="BE167" s="80"/>
      <c r="BF167" s="80"/>
      <c r="BG167" s="80"/>
      <c r="BH167" s="80"/>
      <c r="BI167" s="80"/>
      <c r="BJ167" s="80"/>
      <c r="BK167" s="80"/>
      <c r="BL167" s="80"/>
      <c r="BM167" s="80"/>
      <c r="BN167" s="80"/>
      <c r="BO167" s="80"/>
      <c r="BP167" s="80"/>
      <c r="BQ167" s="80"/>
      <c r="BR167" s="80"/>
      <c r="BS167" s="80"/>
      <c r="BT167" s="80"/>
      <c r="BU167" s="80"/>
      <c r="BV167" s="80"/>
      <c r="BW167" s="80"/>
      <c r="BX167" s="80"/>
      <c r="BY167" s="80">
        <v>2</v>
      </c>
      <c r="BZ167" s="80"/>
      <c r="CA167" s="80"/>
      <c r="CB167" s="80"/>
      <c r="CC167" s="80">
        <v>8</v>
      </c>
      <c r="CD167" s="80"/>
      <c r="CE167" s="80"/>
      <c r="CF167" s="80"/>
      <c r="CG167" s="80">
        <v>15</v>
      </c>
      <c r="CH167" s="80"/>
      <c r="CI167" s="80">
        <v>25</v>
      </c>
      <c r="CJ167" s="80"/>
      <c r="CK167" s="80"/>
      <c r="CL167" s="80"/>
      <c r="CM167" s="80"/>
      <c r="CN167" s="80"/>
      <c r="CO167" s="80"/>
      <c r="CP167" s="80"/>
      <c r="CQ167" s="80"/>
      <c r="CR167" s="80"/>
      <c r="CS167" s="80"/>
      <c r="CT167" s="80"/>
      <c r="CU167" s="80"/>
      <c r="CV167" s="80"/>
      <c r="CW167" s="80">
        <v>2</v>
      </c>
      <c r="CX167" s="80"/>
      <c r="CY167" s="80"/>
      <c r="CZ167" s="80"/>
      <c r="DA167" s="80">
        <v>10</v>
      </c>
      <c r="DB167" s="80">
        <v>16</v>
      </c>
      <c r="DC167" s="80"/>
      <c r="DD167" s="80"/>
      <c r="DE167" s="80">
        <v>6</v>
      </c>
      <c r="DF167" s="80"/>
      <c r="DG167" s="80"/>
      <c r="DH167" s="80">
        <v>6</v>
      </c>
      <c r="DI167" s="80"/>
      <c r="DJ167" s="80"/>
      <c r="DK167" s="80"/>
      <c r="DL167" s="80"/>
      <c r="DM167" s="80"/>
      <c r="DN167" s="80"/>
      <c r="DO167" s="80"/>
      <c r="DP167" s="80"/>
      <c r="DQ167" s="80"/>
      <c r="DR167" s="80"/>
      <c r="DS167" s="80"/>
      <c r="DT167" s="80"/>
      <c r="DU167" s="80"/>
      <c r="DV167" s="80"/>
      <c r="DW167" s="80"/>
      <c r="DX167" s="80"/>
      <c r="DY167" s="80"/>
      <c r="DZ167" s="80"/>
      <c r="EA167" s="80"/>
      <c r="EB167" s="80"/>
      <c r="EC167" s="80"/>
      <c r="ED167" s="80"/>
      <c r="EE167" s="80"/>
      <c r="EF167" s="80"/>
      <c r="EG167" s="80"/>
      <c r="EH167" s="80"/>
      <c r="EI167" s="80"/>
      <c r="EJ167" s="80"/>
      <c r="EK167" s="80"/>
      <c r="EL167" s="80"/>
      <c r="EM167" s="80"/>
      <c r="EN167" s="80"/>
      <c r="EO167" s="80"/>
      <c r="EP167" s="80"/>
      <c r="EQ167" s="80"/>
      <c r="ER167" s="80"/>
      <c r="ES167" s="80"/>
      <c r="ET167" s="80"/>
      <c r="EU167" s="80"/>
      <c r="EV167" s="80"/>
      <c r="EW167" s="80">
        <v>5</v>
      </c>
      <c r="EX167" s="80">
        <v>17</v>
      </c>
      <c r="EY167" s="80">
        <v>3</v>
      </c>
      <c r="EZ167" s="80"/>
      <c r="FA167" s="80"/>
      <c r="FB167" s="80"/>
      <c r="FC167" s="80">
        <v>1616</v>
      </c>
      <c r="FD167" s="80">
        <v>0</v>
      </c>
      <c r="FE167" s="80">
        <v>431</v>
      </c>
      <c r="FF167" s="80">
        <v>32529</v>
      </c>
      <c r="FG167" s="80"/>
      <c r="FH167" s="80"/>
      <c r="FI167" s="80">
        <v>392</v>
      </c>
      <c r="FJ167" s="80"/>
      <c r="FK167" s="80"/>
      <c r="FL167" s="80"/>
      <c r="FM167" s="80"/>
      <c r="FN167" s="80"/>
      <c r="FO167" s="80"/>
      <c r="FP167" s="80"/>
      <c r="FQ167" s="80"/>
      <c r="FR167" s="80"/>
      <c r="FS167" s="80">
        <v>226</v>
      </c>
      <c r="FT167" s="80"/>
      <c r="FU167" s="80"/>
      <c r="FV167" s="80"/>
      <c r="FW167" s="80"/>
      <c r="FX167" s="80"/>
      <c r="FY167" s="80"/>
      <c r="FZ167" s="80"/>
      <c r="GA167" s="80"/>
      <c r="GB167" s="80"/>
      <c r="GC167" s="80"/>
      <c r="GD167" s="80"/>
      <c r="GE167" s="80"/>
      <c r="GF167" s="80"/>
      <c r="GG167" s="80"/>
      <c r="GH167" s="80"/>
      <c r="GI167" s="80"/>
      <c r="GJ167" s="80"/>
      <c r="GK167" s="80"/>
      <c r="GL167" s="80"/>
      <c r="GM167" s="80"/>
      <c r="GN167" s="80"/>
      <c r="GO167" s="80"/>
      <c r="GP167" s="80"/>
      <c r="GQ167" s="80"/>
      <c r="GR167" s="80"/>
      <c r="GS167" s="80"/>
      <c r="GT167" s="80"/>
      <c r="GU167" s="80"/>
      <c r="GV167" s="80"/>
      <c r="GW167" s="80"/>
      <c r="GX167" s="80"/>
      <c r="GY167" s="80"/>
      <c r="GZ167" s="80"/>
      <c r="HA167" s="80"/>
      <c r="HB167" s="80"/>
      <c r="HC167" s="80"/>
      <c r="HD167" s="80"/>
      <c r="HE167" s="80"/>
      <c r="HF167" s="80"/>
      <c r="HG167" s="80"/>
      <c r="HH167" s="80"/>
      <c r="HI167" s="80"/>
      <c r="HJ167" s="80"/>
      <c r="HK167" s="80"/>
      <c r="HL167" s="80"/>
      <c r="HM167" s="80"/>
      <c r="HN167" s="80"/>
      <c r="HO167" s="80"/>
      <c r="HP167" s="80"/>
      <c r="HQ167" s="80"/>
      <c r="HR167" s="80"/>
      <c r="HS167" s="80"/>
      <c r="HT167" s="80"/>
      <c r="HU167" s="80"/>
      <c r="HV167" s="80"/>
      <c r="HW167" s="80"/>
      <c r="HX167" s="80"/>
      <c r="HY167" s="80"/>
      <c r="HZ167" s="80"/>
      <c r="IA167" s="80"/>
      <c r="IB167" s="80"/>
      <c r="IC167" s="80"/>
      <c r="ID167" s="80"/>
      <c r="IE167" s="80"/>
      <c r="IF167" s="80"/>
      <c r="IG167" s="80"/>
      <c r="IH167" s="80"/>
      <c r="II167" s="80"/>
      <c r="IJ167" s="80"/>
      <c r="IK167" s="80"/>
      <c r="IL167" s="80"/>
      <c r="IM167" s="80"/>
      <c r="IN167" s="80"/>
      <c r="IO167" s="80"/>
      <c r="IP167" s="80"/>
      <c r="IQ167" s="80"/>
      <c r="IR167" s="80"/>
      <c r="IS167" s="80"/>
      <c r="IT167" s="80"/>
      <c r="IU167" s="80"/>
      <c r="IV167" s="80"/>
      <c r="IW167" s="80"/>
      <c r="IX167" s="80"/>
      <c r="IY167" s="80"/>
      <c r="IZ167" s="80"/>
      <c r="JA167" s="80"/>
      <c r="JB167" s="80"/>
      <c r="JC167" s="80"/>
      <c r="JD167" s="80"/>
      <c r="JE167" s="80"/>
      <c r="JF167" s="80"/>
      <c r="JG167" s="80"/>
      <c r="JH167" s="80"/>
      <c r="JI167" s="80"/>
      <c r="JJ167" s="80"/>
      <c r="JK167" s="80"/>
      <c r="JL167" s="80"/>
      <c r="JM167" s="80">
        <v>11</v>
      </c>
      <c r="JN167" s="80"/>
      <c r="JO167" s="80"/>
      <c r="JP167" s="80">
        <v>60</v>
      </c>
      <c r="JQ167" s="80"/>
      <c r="JR167" s="80"/>
      <c r="JS167" s="80"/>
      <c r="JT167" s="80"/>
      <c r="JU167" s="80"/>
      <c r="JV167" s="80"/>
      <c r="JW167" s="80"/>
      <c r="JX167" s="80"/>
      <c r="JY167" s="80"/>
      <c r="JZ167" s="80"/>
      <c r="KA167" s="80"/>
      <c r="KB167" s="80"/>
      <c r="KC167" s="80"/>
      <c r="KD167" s="80"/>
      <c r="KE167" s="80"/>
      <c r="KF167" s="80"/>
      <c r="KG167" s="80"/>
      <c r="KH167" s="80"/>
      <c r="KI167" s="80"/>
      <c r="KJ167" s="80"/>
      <c r="KK167" s="80"/>
      <c r="KL167" s="80"/>
      <c r="KM167" s="80"/>
      <c r="KN167" s="80"/>
      <c r="KO167" s="80"/>
      <c r="KP167" s="80"/>
      <c r="KQ167" s="80"/>
      <c r="KR167" s="80"/>
      <c r="KS167" s="80"/>
      <c r="KT167" s="80"/>
      <c r="KU167" s="80"/>
      <c r="KV167" s="80"/>
      <c r="KW167" s="80"/>
      <c r="KX167" s="80"/>
      <c r="KY167" s="80"/>
      <c r="KZ167" s="80"/>
      <c r="LA167" s="80"/>
      <c r="LB167" s="80"/>
      <c r="LC167" s="80"/>
      <c r="LD167" s="80"/>
      <c r="LE167" s="80"/>
      <c r="LF167" s="80"/>
      <c r="LG167" s="80">
        <v>29</v>
      </c>
      <c r="LH167" s="80"/>
      <c r="LI167" s="80"/>
      <c r="LJ167" s="80"/>
      <c r="LK167" s="80"/>
      <c r="LL167" s="80"/>
      <c r="LM167" s="80"/>
      <c r="LN167" s="80"/>
      <c r="LO167" s="80">
        <v>977</v>
      </c>
      <c r="LP167" s="80"/>
      <c r="LQ167" s="80"/>
      <c r="LR167" s="80"/>
      <c r="LS167" s="80"/>
      <c r="LT167" s="80"/>
      <c r="LU167" s="80"/>
      <c r="LV167" s="80"/>
      <c r="LW167" s="80"/>
      <c r="LX167" s="80"/>
      <c r="LY167" s="80"/>
      <c r="LZ167" s="80"/>
      <c r="MA167" s="80"/>
      <c r="MB167" s="80"/>
      <c r="MC167" s="80"/>
      <c r="MD167" s="80"/>
      <c r="ME167" s="80"/>
      <c r="MF167" s="80"/>
      <c r="MG167" s="80"/>
      <c r="MH167" s="80"/>
      <c r="MI167" s="80"/>
      <c r="MJ167" s="80"/>
      <c r="MK167" s="80"/>
      <c r="ML167" s="80"/>
      <c r="MM167" s="80"/>
      <c r="MN167" s="80"/>
      <c r="MO167" s="80"/>
      <c r="MP167" s="80"/>
      <c r="MQ167" s="80"/>
      <c r="MR167" s="80"/>
      <c r="MS167" s="80"/>
      <c r="MT167" s="80"/>
      <c r="MU167" s="80"/>
      <c r="MV167" s="80"/>
      <c r="MW167" s="80"/>
      <c r="MX167" s="80"/>
      <c r="MY167" s="80"/>
      <c r="MZ167" s="80"/>
      <c r="NA167" s="80"/>
      <c r="NB167" s="80"/>
      <c r="NC167" s="80"/>
      <c r="ND167" s="80"/>
      <c r="NE167" s="80"/>
      <c r="NF167" s="80"/>
      <c r="NG167" s="80"/>
      <c r="NH167" s="80"/>
      <c r="NI167" s="80"/>
      <c r="NJ167" s="80"/>
      <c r="NK167" s="80"/>
      <c r="NL167" s="80"/>
      <c r="NM167" s="80"/>
      <c r="NN167" s="80"/>
      <c r="NO167" s="80"/>
      <c r="NP167" s="80"/>
      <c r="NQ167" s="80"/>
      <c r="NR167" s="80"/>
      <c r="NS167" s="80"/>
      <c r="NT167" s="80"/>
      <c r="NU167" s="80"/>
      <c r="NV167" s="80"/>
      <c r="NW167" s="80"/>
      <c r="NX167" s="80">
        <v>87</v>
      </c>
      <c r="NY167" s="80"/>
      <c r="NZ167" s="80"/>
      <c r="OA167" s="80"/>
      <c r="OB167" s="79">
        <v>36523</v>
      </c>
    </row>
    <row r="168" spans="1:392" ht="13.15">
      <c r="A168" s="27">
        <v>336360</v>
      </c>
      <c r="B168" s="23" t="s">
        <v>298</v>
      </c>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v>29</v>
      </c>
      <c r="AE168" s="80"/>
      <c r="AF168" s="80"/>
      <c r="AG168" s="80"/>
      <c r="AH168" s="80"/>
      <c r="AI168" s="80"/>
      <c r="AJ168" s="80"/>
      <c r="AK168" s="80"/>
      <c r="AL168" s="80"/>
      <c r="AM168" s="80"/>
      <c r="AN168" s="80"/>
      <c r="AO168" s="80"/>
      <c r="AP168" s="80"/>
      <c r="AQ168" s="80"/>
      <c r="AR168" s="80"/>
      <c r="AS168" s="80"/>
      <c r="AT168" s="80"/>
      <c r="AU168" s="80"/>
      <c r="AV168" s="80"/>
      <c r="AW168" s="80"/>
      <c r="AX168" s="80"/>
      <c r="AY168" s="80"/>
      <c r="AZ168" s="80"/>
      <c r="BA168" s="80"/>
      <c r="BB168" s="80"/>
      <c r="BC168" s="80"/>
      <c r="BD168" s="80"/>
      <c r="BE168" s="80"/>
      <c r="BF168" s="80"/>
      <c r="BG168" s="80"/>
      <c r="BH168" s="80"/>
      <c r="BI168" s="80"/>
      <c r="BJ168" s="80"/>
      <c r="BK168" s="80"/>
      <c r="BL168" s="80"/>
      <c r="BM168" s="80"/>
      <c r="BN168" s="80"/>
      <c r="BO168" s="80"/>
      <c r="BP168" s="80"/>
      <c r="BQ168" s="80"/>
      <c r="BR168" s="80"/>
      <c r="BS168" s="80"/>
      <c r="BT168" s="80"/>
      <c r="BU168" s="80"/>
      <c r="BV168" s="80"/>
      <c r="BW168" s="80">
        <v>21</v>
      </c>
      <c r="BX168" s="80"/>
      <c r="BY168" s="80"/>
      <c r="BZ168" s="80"/>
      <c r="CA168" s="80"/>
      <c r="CB168" s="80"/>
      <c r="CC168" s="80"/>
      <c r="CD168" s="80"/>
      <c r="CE168" s="80"/>
      <c r="CF168" s="80">
        <v>36</v>
      </c>
      <c r="CG168" s="80"/>
      <c r="CH168" s="80"/>
      <c r="CI168" s="80"/>
      <c r="CJ168" s="80"/>
      <c r="CK168" s="80"/>
      <c r="CL168" s="80"/>
      <c r="CM168" s="80"/>
      <c r="CN168" s="80"/>
      <c r="CO168" s="80"/>
      <c r="CP168" s="80"/>
      <c r="CQ168" s="80"/>
      <c r="CR168" s="80"/>
      <c r="CS168" s="80"/>
      <c r="CT168" s="80"/>
      <c r="CU168" s="80"/>
      <c r="CV168" s="80"/>
      <c r="CW168" s="80"/>
      <c r="CX168" s="80"/>
      <c r="CY168" s="80"/>
      <c r="CZ168" s="80"/>
      <c r="DA168" s="80"/>
      <c r="DB168" s="80"/>
      <c r="DC168" s="80"/>
      <c r="DD168" s="80"/>
      <c r="DE168" s="80"/>
      <c r="DF168" s="80"/>
      <c r="DG168" s="80"/>
      <c r="DH168" s="80"/>
      <c r="DI168" s="80"/>
      <c r="DJ168" s="80"/>
      <c r="DK168" s="80"/>
      <c r="DL168" s="80"/>
      <c r="DM168" s="80"/>
      <c r="DN168" s="80"/>
      <c r="DO168" s="80"/>
      <c r="DP168" s="80"/>
      <c r="DQ168" s="80"/>
      <c r="DR168" s="80"/>
      <c r="DS168" s="80"/>
      <c r="DT168" s="80"/>
      <c r="DU168" s="80"/>
      <c r="DV168" s="80"/>
      <c r="DW168" s="80"/>
      <c r="DX168" s="80"/>
      <c r="DY168" s="80"/>
      <c r="DZ168" s="80"/>
      <c r="EA168" s="80"/>
      <c r="EB168" s="80"/>
      <c r="EC168" s="80">
        <v>25</v>
      </c>
      <c r="ED168" s="80"/>
      <c r="EE168" s="80"/>
      <c r="EF168" s="80"/>
      <c r="EG168" s="80"/>
      <c r="EH168" s="80"/>
      <c r="EI168" s="80"/>
      <c r="EJ168" s="80"/>
      <c r="EK168" s="80"/>
      <c r="EL168" s="80"/>
      <c r="EM168" s="80"/>
      <c r="EN168" s="80"/>
      <c r="EO168" s="80"/>
      <c r="EP168" s="80"/>
      <c r="EQ168" s="80"/>
      <c r="ER168" s="80"/>
      <c r="ES168" s="80"/>
      <c r="ET168" s="80"/>
      <c r="EU168" s="80"/>
      <c r="EV168" s="80"/>
      <c r="EW168" s="80"/>
      <c r="EX168" s="80"/>
      <c r="EY168" s="80"/>
      <c r="EZ168" s="80"/>
      <c r="FA168" s="80"/>
      <c r="FB168" s="80"/>
      <c r="FC168" s="80"/>
      <c r="FD168" s="80">
        <v>0</v>
      </c>
      <c r="FE168" s="80"/>
      <c r="FF168" s="80"/>
      <c r="FG168" s="80">
        <v>20646</v>
      </c>
      <c r="FH168" s="80"/>
      <c r="FI168" s="80">
        <v>99</v>
      </c>
      <c r="FJ168" s="80"/>
      <c r="FK168" s="80"/>
      <c r="FL168" s="80"/>
      <c r="FM168" s="80"/>
      <c r="FN168" s="80"/>
      <c r="FO168" s="80"/>
      <c r="FP168" s="80"/>
      <c r="FQ168" s="80"/>
      <c r="FR168" s="80"/>
      <c r="FS168" s="80"/>
      <c r="FT168" s="80"/>
      <c r="FU168" s="80"/>
      <c r="FV168" s="80"/>
      <c r="FW168" s="80"/>
      <c r="FX168" s="80"/>
      <c r="FY168" s="80">
        <v>42</v>
      </c>
      <c r="FZ168" s="80">
        <v>4</v>
      </c>
      <c r="GA168" s="80"/>
      <c r="GB168" s="80"/>
      <c r="GC168" s="80"/>
      <c r="GD168" s="80"/>
      <c r="GE168" s="80"/>
      <c r="GF168" s="80"/>
      <c r="GG168" s="80"/>
      <c r="GH168" s="80"/>
      <c r="GI168" s="80"/>
      <c r="GJ168" s="80"/>
      <c r="GK168" s="80"/>
      <c r="GL168" s="80"/>
      <c r="GM168" s="80">
        <v>37</v>
      </c>
      <c r="GN168" s="80"/>
      <c r="GO168" s="80"/>
      <c r="GP168" s="80"/>
      <c r="GQ168" s="80"/>
      <c r="GR168" s="80"/>
      <c r="GS168" s="80"/>
      <c r="GT168" s="80"/>
      <c r="GU168" s="80"/>
      <c r="GV168" s="80"/>
      <c r="GW168" s="80"/>
      <c r="GX168" s="80"/>
      <c r="GY168" s="80"/>
      <c r="GZ168" s="80"/>
      <c r="HA168" s="80"/>
      <c r="HB168" s="80"/>
      <c r="HC168" s="80"/>
      <c r="HD168" s="80"/>
      <c r="HE168" s="80"/>
      <c r="HF168" s="80"/>
      <c r="HG168" s="80"/>
      <c r="HH168" s="80"/>
      <c r="HI168" s="80"/>
      <c r="HJ168" s="80"/>
      <c r="HK168" s="80"/>
      <c r="HL168" s="80"/>
      <c r="HM168" s="80"/>
      <c r="HN168" s="80"/>
      <c r="HO168" s="80"/>
      <c r="HP168" s="80"/>
      <c r="HQ168" s="80"/>
      <c r="HR168" s="80"/>
      <c r="HS168" s="80"/>
      <c r="HT168" s="80"/>
      <c r="HU168" s="80"/>
      <c r="HV168" s="80">
        <v>20</v>
      </c>
      <c r="HW168" s="80"/>
      <c r="HX168" s="80"/>
      <c r="HY168" s="80"/>
      <c r="HZ168" s="80"/>
      <c r="IA168" s="80"/>
      <c r="IB168" s="80"/>
      <c r="IC168" s="80"/>
      <c r="ID168" s="80"/>
      <c r="IE168" s="80"/>
      <c r="IF168" s="80"/>
      <c r="IG168" s="80"/>
      <c r="IH168" s="80"/>
      <c r="II168" s="80"/>
      <c r="IJ168" s="80"/>
      <c r="IK168" s="80"/>
      <c r="IL168" s="80"/>
      <c r="IM168" s="80"/>
      <c r="IN168" s="80"/>
      <c r="IO168" s="80"/>
      <c r="IP168" s="80"/>
      <c r="IQ168" s="80"/>
      <c r="IR168" s="80"/>
      <c r="IS168" s="80"/>
      <c r="IT168" s="80"/>
      <c r="IU168" s="80"/>
      <c r="IV168" s="80"/>
      <c r="IW168" s="80"/>
      <c r="IX168" s="80"/>
      <c r="IY168" s="80"/>
      <c r="IZ168" s="80"/>
      <c r="JA168" s="80"/>
      <c r="JB168" s="80"/>
      <c r="JC168" s="80"/>
      <c r="JD168" s="80"/>
      <c r="JE168" s="80"/>
      <c r="JF168" s="80"/>
      <c r="JG168" s="80"/>
      <c r="JH168" s="80"/>
      <c r="JI168" s="80">
        <v>3</v>
      </c>
      <c r="JJ168" s="80"/>
      <c r="JK168" s="80"/>
      <c r="JL168" s="80">
        <v>63</v>
      </c>
      <c r="JM168" s="80"/>
      <c r="JN168" s="80"/>
      <c r="JO168" s="80"/>
      <c r="JP168" s="80">
        <v>43</v>
      </c>
      <c r="JQ168" s="80"/>
      <c r="JR168" s="80"/>
      <c r="JS168" s="80"/>
      <c r="JT168" s="80"/>
      <c r="JU168" s="80"/>
      <c r="JV168" s="80"/>
      <c r="JW168" s="80"/>
      <c r="JX168" s="80"/>
      <c r="JY168" s="80"/>
      <c r="JZ168" s="80"/>
      <c r="KA168" s="80"/>
      <c r="KB168" s="80"/>
      <c r="KC168" s="80"/>
      <c r="KD168" s="80"/>
      <c r="KE168" s="80"/>
      <c r="KF168" s="80"/>
      <c r="KG168" s="80"/>
      <c r="KH168" s="80"/>
      <c r="KI168" s="80"/>
      <c r="KJ168" s="80"/>
      <c r="KK168" s="80"/>
      <c r="KL168" s="80"/>
      <c r="KM168" s="80"/>
      <c r="KN168" s="80"/>
      <c r="KO168" s="80"/>
      <c r="KP168" s="80"/>
      <c r="KQ168" s="80"/>
      <c r="KR168" s="80"/>
      <c r="KS168" s="80"/>
      <c r="KT168" s="80"/>
      <c r="KU168" s="80"/>
      <c r="KV168" s="80"/>
      <c r="KW168" s="80"/>
      <c r="KX168" s="80"/>
      <c r="KY168" s="80"/>
      <c r="KZ168" s="80"/>
      <c r="LA168" s="80"/>
      <c r="LB168" s="80"/>
      <c r="LC168" s="80"/>
      <c r="LD168" s="80"/>
      <c r="LE168" s="80"/>
      <c r="LF168" s="80"/>
      <c r="LG168" s="80">
        <v>23</v>
      </c>
      <c r="LH168" s="80"/>
      <c r="LI168" s="80"/>
      <c r="LJ168" s="80"/>
      <c r="LK168" s="80"/>
      <c r="LL168" s="80"/>
      <c r="LM168" s="80"/>
      <c r="LN168" s="80"/>
      <c r="LO168" s="80">
        <v>772</v>
      </c>
      <c r="LP168" s="80"/>
      <c r="LQ168" s="80"/>
      <c r="LR168" s="80"/>
      <c r="LS168" s="80"/>
      <c r="LT168" s="80"/>
      <c r="LU168" s="80"/>
      <c r="LV168" s="80"/>
      <c r="LW168" s="80"/>
      <c r="LX168" s="80"/>
      <c r="LY168" s="80"/>
      <c r="LZ168" s="80"/>
      <c r="MA168" s="80"/>
      <c r="MB168" s="80"/>
      <c r="MC168" s="80"/>
      <c r="MD168" s="80"/>
      <c r="ME168" s="80"/>
      <c r="MF168" s="80"/>
      <c r="MG168" s="80"/>
      <c r="MH168" s="80"/>
      <c r="MI168" s="80"/>
      <c r="MJ168" s="80"/>
      <c r="MK168" s="80"/>
      <c r="ML168" s="80"/>
      <c r="MM168" s="80"/>
      <c r="MN168" s="80"/>
      <c r="MO168" s="80"/>
      <c r="MP168" s="80"/>
      <c r="MQ168" s="80"/>
      <c r="MR168" s="80"/>
      <c r="MS168" s="80"/>
      <c r="MT168" s="80"/>
      <c r="MU168" s="80"/>
      <c r="MV168" s="80"/>
      <c r="MW168" s="80"/>
      <c r="MX168" s="80"/>
      <c r="MY168" s="80"/>
      <c r="MZ168" s="80"/>
      <c r="NA168" s="80"/>
      <c r="NB168" s="80"/>
      <c r="NC168" s="80"/>
      <c r="ND168" s="80"/>
      <c r="NE168" s="80"/>
      <c r="NF168" s="80"/>
      <c r="NG168" s="80"/>
      <c r="NH168" s="80"/>
      <c r="NI168" s="80"/>
      <c r="NJ168" s="80"/>
      <c r="NK168" s="80"/>
      <c r="NL168" s="80"/>
      <c r="NM168" s="80"/>
      <c r="NN168" s="80"/>
      <c r="NO168" s="80"/>
      <c r="NP168" s="80"/>
      <c r="NQ168" s="80"/>
      <c r="NR168" s="80"/>
      <c r="NS168" s="80"/>
      <c r="NT168" s="80"/>
      <c r="NU168" s="80"/>
      <c r="NV168" s="80"/>
      <c r="NW168" s="80"/>
      <c r="NX168" s="80">
        <v>25</v>
      </c>
      <c r="NY168" s="80"/>
      <c r="NZ168" s="80"/>
      <c r="OA168" s="80"/>
      <c r="OB168" s="79">
        <v>21890</v>
      </c>
    </row>
    <row r="169" spans="1:392" ht="13.15">
      <c r="A169" s="27">
        <v>336370</v>
      </c>
      <c r="B169" s="23" t="s">
        <v>299</v>
      </c>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v>41</v>
      </c>
      <c r="AE169" s="80"/>
      <c r="AF169" s="80"/>
      <c r="AG169" s="80"/>
      <c r="AH169" s="80"/>
      <c r="AI169" s="80"/>
      <c r="AJ169" s="80"/>
      <c r="AK169" s="80"/>
      <c r="AL169" s="80"/>
      <c r="AM169" s="80"/>
      <c r="AN169" s="80"/>
      <c r="AO169" s="80"/>
      <c r="AP169" s="80"/>
      <c r="AQ169" s="80"/>
      <c r="AR169" s="80"/>
      <c r="AS169" s="80"/>
      <c r="AT169" s="80"/>
      <c r="AU169" s="80"/>
      <c r="AV169" s="80"/>
      <c r="AW169" s="80"/>
      <c r="AX169" s="80"/>
      <c r="AY169" s="80"/>
      <c r="AZ169" s="80"/>
      <c r="BA169" s="80"/>
      <c r="BB169" s="80"/>
      <c r="BC169" s="80"/>
      <c r="BD169" s="80"/>
      <c r="BE169" s="80"/>
      <c r="BF169" s="80"/>
      <c r="BG169" s="80"/>
      <c r="BH169" s="80"/>
      <c r="BI169" s="80"/>
      <c r="BJ169" s="80"/>
      <c r="BK169" s="80"/>
      <c r="BL169" s="80"/>
      <c r="BM169" s="80"/>
      <c r="BN169" s="80"/>
      <c r="BO169" s="80">
        <v>503</v>
      </c>
      <c r="BP169" s="80">
        <v>8</v>
      </c>
      <c r="BQ169" s="80"/>
      <c r="BR169" s="80"/>
      <c r="BS169" s="80"/>
      <c r="BT169" s="80"/>
      <c r="BU169" s="80"/>
      <c r="BV169" s="80"/>
      <c r="BW169" s="80"/>
      <c r="BX169" s="80">
        <v>7</v>
      </c>
      <c r="BY169" s="80">
        <v>23</v>
      </c>
      <c r="BZ169" s="80">
        <v>2</v>
      </c>
      <c r="CA169" s="80">
        <v>1</v>
      </c>
      <c r="CB169" s="80">
        <v>27</v>
      </c>
      <c r="CC169" s="80"/>
      <c r="CD169" s="80"/>
      <c r="CE169" s="80"/>
      <c r="CF169" s="80">
        <v>33</v>
      </c>
      <c r="CG169" s="80"/>
      <c r="CH169" s="80"/>
      <c r="CI169" s="80"/>
      <c r="CJ169" s="80"/>
      <c r="CK169" s="80"/>
      <c r="CL169" s="80"/>
      <c r="CM169" s="80"/>
      <c r="CN169" s="80"/>
      <c r="CO169" s="80"/>
      <c r="CP169" s="80"/>
      <c r="CQ169" s="80"/>
      <c r="CR169" s="80"/>
      <c r="CS169" s="80"/>
      <c r="CT169" s="80"/>
      <c r="CU169" s="80"/>
      <c r="CV169" s="80"/>
      <c r="CW169" s="80">
        <v>590</v>
      </c>
      <c r="CX169" s="80"/>
      <c r="CY169" s="80"/>
      <c r="CZ169" s="80"/>
      <c r="DA169" s="80"/>
      <c r="DB169" s="80"/>
      <c r="DC169" s="80"/>
      <c r="DD169" s="80"/>
      <c r="DE169" s="80"/>
      <c r="DF169" s="80"/>
      <c r="DG169" s="80"/>
      <c r="DH169" s="80"/>
      <c r="DI169" s="80"/>
      <c r="DJ169" s="80"/>
      <c r="DK169" s="80"/>
      <c r="DL169" s="80"/>
      <c r="DM169" s="80">
        <v>9</v>
      </c>
      <c r="DN169" s="80"/>
      <c r="DO169" s="80"/>
      <c r="DP169" s="80"/>
      <c r="DQ169" s="80"/>
      <c r="DR169" s="80"/>
      <c r="DS169" s="80"/>
      <c r="DT169" s="80"/>
      <c r="DU169" s="80"/>
      <c r="DV169" s="80"/>
      <c r="DW169" s="80"/>
      <c r="DX169" s="80"/>
      <c r="DY169" s="80"/>
      <c r="DZ169" s="80"/>
      <c r="EA169" s="80"/>
      <c r="EB169" s="80"/>
      <c r="EC169" s="80"/>
      <c r="ED169" s="80"/>
      <c r="EE169" s="80"/>
      <c r="EF169" s="80"/>
      <c r="EG169" s="80"/>
      <c r="EH169" s="80"/>
      <c r="EI169" s="80"/>
      <c r="EJ169" s="80"/>
      <c r="EK169" s="80"/>
      <c r="EL169" s="80"/>
      <c r="EM169" s="80"/>
      <c r="EN169" s="80"/>
      <c r="EO169" s="80"/>
      <c r="EP169" s="80"/>
      <c r="EQ169" s="80"/>
      <c r="ER169" s="80"/>
      <c r="ES169" s="80"/>
      <c r="ET169" s="80"/>
      <c r="EU169" s="80"/>
      <c r="EV169" s="80"/>
      <c r="EW169" s="80"/>
      <c r="EX169" s="80"/>
      <c r="EY169" s="80"/>
      <c r="EZ169" s="80"/>
      <c r="FA169" s="80"/>
      <c r="FB169" s="80"/>
      <c r="FC169" s="80">
        <v>26</v>
      </c>
      <c r="FD169" s="80"/>
      <c r="FE169" s="80"/>
      <c r="FF169" s="80"/>
      <c r="FG169" s="80"/>
      <c r="FH169" s="80">
        <v>27298</v>
      </c>
      <c r="FI169" s="80">
        <v>40</v>
      </c>
      <c r="FJ169" s="80"/>
      <c r="FK169" s="80"/>
      <c r="FL169" s="80"/>
      <c r="FM169" s="80"/>
      <c r="FN169" s="80"/>
      <c r="FO169" s="80"/>
      <c r="FP169" s="80"/>
      <c r="FQ169" s="80">
        <v>5</v>
      </c>
      <c r="FR169" s="80"/>
      <c r="FS169" s="80"/>
      <c r="FT169" s="80"/>
      <c r="FU169" s="80"/>
      <c r="FV169" s="80"/>
      <c r="FW169" s="80"/>
      <c r="FX169" s="80"/>
      <c r="FY169" s="80"/>
      <c r="FZ169" s="80"/>
      <c r="GA169" s="80"/>
      <c r="GB169" s="80"/>
      <c r="GC169" s="80"/>
      <c r="GD169" s="80"/>
      <c r="GE169" s="80"/>
      <c r="GF169" s="80"/>
      <c r="GG169" s="80"/>
      <c r="GH169" s="80"/>
      <c r="GI169" s="80"/>
      <c r="GJ169" s="80"/>
      <c r="GK169" s="80"/>
      <c r="GL169" s="80"/>
      <c r="GM169" s="80"/>
      <c r="GN169" s="80"/>
      <c r="GO169" s="80"/>
      <c r="GP169" s="80"/>
      <c r="GQ169" s="80"/>
      <c r="GR169" s="80"/>
      <c r="GS169" s="80"/>
      <c r="GT169" s="80"/>
      <c r="GU169" s="80"/>
      <c r="GV169" s="80"/>
      <c r="GW169" s="80"/>
      <c r="GX169" s="80"/>
      <c r="GY169" s="80"/>
      <c r="GZ169" s="80"/>
      <c r="HA169" s="80"/>
      <c r="HB169" s="80"/>
      <c r="HC169" s="80"/>
      <c r="HD169" s="80"/>
      <c r="HE169" s="80"/>
      <c r="HF169" s="80"/>
      <c r="HG169" s="80"/>
      <c r="HH169" s="80"/>
      <c r="HI169" s="80"/>
      <c r="HJ169" s="80"/>
      <c r="HK169" s="80"/>
      <c r="HL169" s="80"/>
      <c r="HM169" s="80"/>
      <c r="HN169" s="80"/>
      <c r="HO169" s="80"/>
      <c r="HP169" s="80"/>
      <c r="HQ169" s="80"/>
      <c r="HR169" s="80"/>
      <c r="HS169" s="80"/>
      <c r="HT169" s="80"/>
      <c r="HU169" s="80"/>
      <c r="HV169" s="80"/>
      <c r="HW169" s="80"/>
      <c r="HX169" s="80"/>
      <c r="HY169" s="80"/>
      <c r="HZ169" s="80"/>
      <c r="IA169" s="80"/>
      <c r="IB169" s="80"/>
      <c r="IC169" s="80"/>
      <c r="ID169" s="80"/>
      <c r="IE169" s="80"/>
      <c r="IF169" s="80"/>
      <c r="IG169" s="80"/>
      <c r="IH169" s="80"/>
      <c r="II169" s="80"/>
      <c r="IJ169" s="80"/>
      <c r="IK169" s="80"/>
      <c r="IL169" s="80"/>
      <c r="IM169" s="80"/>
      <c r="IN169" s="80"/>
      <c r="IO169" s="80"/>
      <c r="IP169" s="80"/>
      <c r="IQ169" s="80"/>
      <c r="IR169" s="80"/>
      <c r="IS169" s="80"/>
      <c r="IT169" s="80"/>
      <c r="IU169" s="80"/>
      <c r="IV169" s="80"/>
      <c r="IW169" s="80"/>
      <c r="IX169" s="80"/>
      <c r="IY169" s="80"/>
      <c r="IZ169" s="80"/>
      <c r="JA169" s="80"/>
      <c r="JB169" s="80"/>
      <c r="JC169" s="80"/>
      <c r="JD169" s="80"/>
      <c r="JE169" s="80"/>
      <c r="JF169" s="80"/>
      <c r="JG169" s="80">
        <v>2</v>
      </c>
      <c r="JH169" s="80"/>
      <c r="JI169" s="80"/>
      <c r="JJ169" s="80"/>
      <c r="JK169" s="80"/>
      <c r="JL169" s="80">
        <v>40</v>
      </c>
      <c r="JM169" s="80"/>
      <c r="JN169" s="80"/>
      <c r="JO169" s="80"/>
      <c r="JP169" s="80">
        <v>48</v>
      </c>
      <c r="JQ169" s="80"/>
      <c r="JR169" s="80"/>
      <c r="JS169" s="80"/>
      <c r="JT169" s="80"/>
      <c r="JU169" s="80"/>
      <c r="JV169" s="80"/>
      <c r="JW169" s="80"/>
      <c r="JX169" s="80"/>
      <c r="JY169" s="80"/>
      <c r="JZ169" s="80"/>
      <c r="KA169" s="80"/>
      <c r="KB169" s="80"/>
      <c r="KC169" s="80"/>
      <c r="KD169" s="80"/>
      <c r="KE169" s="80"/>
      <c r="KF169" s="80"/>
      <c r="KG169" s="80"/>
      <c r="KH169" s="80"/>
      <c r="KI169" s="80"/>
      <c r="KJ169" s="80"/>
      <c r="KK169" s="80"/>
      <c r="KL169" s="80"/>
      <c r="KM169" s="80"/>
      <c r="KN169" s="80"/>
      <c r="KO169" s="80"/>
      <c r="KP169" s="80"/>
      <c r="KQ169" s="80"/>
      <c r="KR169" s="80"/>
      <c r="KS169" s="80"/>
      <c r="KT169" s="80"/>
      <c r="KU169" s="80"/>
      <c r="KV169" s="80"/>
      <c r="KW169" s="80"/>
      <c r="KX169" s="80"/>
      <c r="KY169" s="80"/>
      <c r="KZ169" s="80"/>
      <c r="LA169" s="80"/>
      <c r="LB169" s="80"/>
      <c r="LC169" s="80"/>
      <c r="LD169" s="80"/>
      <c r="LE169" s="80"/>
      <c r="LF169" s="80"/>
      <c r="LG169" s="80">
        <v>34</v>
      </c>
      <c r="LH169" s="80"/>
      <c r="LI169" s="80"/>
      <c r="LJ169" s="80"/>
      <c r="LK169" s="80"/>
      <c r="LL169" s="80"/>
      <c r="LM169" s="80"/>
      <c r="LN169" s="80"/>
      <c r="LO169" s="80">
        <v>1127</v>
      </c>
      <c r="LP169" s="80"/>
      <c r="LQ169" s="80"/>
      <c r="LR169" s="80"/>
      <c r="LS169" s="80"/>
      <c r="LT169" s="80"/>
      <c r="LU169" s="80"/>
      <c r="LV169" s="80"/>
      <c r="LW169" s="80"/>
      <c r="LX169" s="80"/>
      <c r="LY169" s="80"/>
      <c r="LZ169" s="80"/>
      <c r="MA169" s="80"/>
      <c r="MB169" s="80"/>
      <c r="MC169" s="80"/>
      <c r="MD169" s="80"/>
      <c r="ME169" s="80"/>
      <c r="MF169" s="80"/>
      <c r="MG169" s="80"/>
      <c r="MH169" s="80"/>
      <c r="MI169" s="80"/>
      <c r="MJ169" s="80"/>
      <c r="MK169" s="80"/>
      <c r="ML169" s="80"/>
      <c r="MM169" s="80"/>
      <c r="MN169" s="80"/>
      <c r="MO169" s="80"/>
      <c r="MP169" s="80"/>
      <c r="MQ169" s="80"/>
      <c r="MR169" s="80"/>
      <c r="MS169" s="80"/>
      <c r="MT169" s="80"/>
      <c r="MU169" s="80"/>
      <c r="MV169" s="80"/>
      <c r="MW169" s="80"/>
      <c r="MX169" s="80"/>
      <c r="MY169" s="80"/>
      <c r="MZ169" s="80"/>
      <c r="NA169" s="80"/>
      <c r="NB169" s="80"/>
      <c r="NC169" s="80"/>
      <c r="ND169" s="80"/>
      <c r="NE169" s="80"/>
      <c r="NF169" s="80"/>
      <c r="NG169" s="80"/>
      <c r="NH169" s="80"/>
      <c r="NI169" s="80"/>
      <c r="NJ169" s="80"/>
      <c r="NK169" s="80"/>
      <c r="NL169" s="80"/>
      <c r="NM169" s="80"/>
      <c r="NN169" s="80"/>
      <c r="NO169" s="80"/>
      <c r="NP169" s="80"/>
      <c r="NQ169" s="80"/>
      <c r="NR169" s="80"/>
      <c r="NS169" s="80"/>
      <c r="NT169" s="80"/>
      <c r="NU169" s="80"/>
      <c r="NV169" s="80"/>
      <c r="NW169" s="80"/>
      <c r="NX169" s="80">
        <v>663</v>
      </c>
      <c r="NY169" s="80"/>
      <c r="NZ169" s="80"/>
      <c r="OA169" s="80"/>
      <c r="OB169" s="79">
        <v>30524</v>
      </c>
    </row>
    <row r="170" spans="1:392" ht="13.15">
      <c r="A170" s="27">
        <v>336390</v>
      </c>
      <c r="B170" s="23" t="s">
        <v>300</v>
      </c>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v>69</v>
      </c>
      <c r="AE170" s="80"/>
      <c r="AF170" s="80"/>
      <c r="AG170" s="80"/>
      <c r="AH170" s="80"/>
      <c r="AI170" s="80"/>
      <c r="AJ170" s="80"/>
      <c r="AK170" s="80"/>
      <c r="AL170" s="80"/>
      <c r="AM170" s="80"/>
      <c r="AN170" s="80"/>
      <c r="AO170" s="80"/>
      <c r="AP170" s="80"/>
      <c r="AQ170" s="80"/>
      <c r="AR170" s="80"/>
      <c r="AS170" s="80"/>
      <c r="AT170" s="80"/>
      <c r="AU170" s="80"/>
      <c r="AV170" s="80"/>
      <c r="AW170" s="80"/>
      <c r="AX170" s="80"/>
      <c r="AY170" s="80"/>
      <c r="AZ170" s="80"/>
      <c r="BA170" s="80"/>
      <c r="BB170" s="80"/>
      <c r="BC170" s="80"/>
      <c r="BD170" s="80"/>
      <c r="BE170" s="80"/>
      <c r="BF170" s="80"/>
      <c r="BG170" s="80"/>
      <c r="BH170" s="80"/>
      <c r="BI170" s="80">
        <v>2</v>
      </c>
      <c r="BJ170" s="80">
        <v>2</v>
      </c>
      <c r="BK170" s="80"/>
      <c r="BL170" s="80"/>
      <c r="BM170" s="80"/>
      <c r="BN170" s="80"/>
      <c r="BO170" s="80">
        <v>49</v>
      </c>
      <c r="BP170" s="80"/>
      <c r="BQ170" s="80"/>
      <c r="BR170" s="80">
        <v>9</v>
      </c>
      <c r="BS170" s="80"/>
      <c r="BT170" s="80"/>
      <c r="BU170" s="80"/>
      <c r="BV170" s="80">
        <v>12</v>
      </c>
      <c r="BW170" s="80">
        <v>25</v>
      </c>
      <c r="BX170" s="80">
        <v>2</v>
      </c>
      <c r="BY170" s="80"/>
      <c r="BZ170" s="80"/>
      <c r="CA170" s="80"/>
      <c r="CB170" s="80"/>
      <c r="CC170" s="80"/>
      <c r="CD170" s="80"/>
      <c r="CE170" s="80"/>
      <c r="CF170" s="80">
        <v>41</v>
      </c>
      <c r="CG170" s="80">
        <v>40</v>
      </c>
      <c r="CH170" s="80"/>
      <c r="CI170" s="80"/>
      <c r="CJ170" s="80"/>
      <c r="CK170" s="80"/>
      <c r="CL170" s="80"/>
      <c r="CM170" s="80"/>
      <c r="CN170" s="80"/>
      <c r="CO170" s="80"/>
      <c r="CP170" s="80"/>
      <c r="CQ170" s="80"/>
      <c r="CR170" s="80"/>
      <c r="CS170" s="80"/>
      <c r="CT170" s="80">
        <v>138</v>
      </c>
      <c r="CU170" s="80"/>
      <c r="CV170" s="80"/>
      <c r="CW170" s="80">
        <v>63</v>
      </c>
      <c r="CX170" s="80"/>
      <c r="CY170" s="80"/>
      <c r="CZ170" s="80"/>
      <c r="DA170" s="80"/>
      <c r="DB170" s="80">
        <v>55</v>
      </c>
      <c r="DC170" s="80"/>
      <c r="DD170" s="80">
        <v>1</v>
      </c>
      <c r="DE170" s="80">
        <v>68</v>
      </c>
      <c r="DF170" s="80"/>
      <c r="DG170" s="80">
        <v>59</v>
      </c>
      <c r="DH170" s="80"/>
      <c r="DI170" s="80"/>
      <c r="DJ170" s="80">
        <v>1</v>
      </c>
      <c r="DK170" s="80"/>
      <c r="DL170" s="80"/>
      <c r="DM170" s="80"/>
      <c r="DN170" s="80"/>
      <c r="DO170" s="80"/>
      <c r="DP170" s="80"/>
      <c r="DQ170" s="80"/>
      <c r="DR170" s="80"/>
      <c r="DS170" s="80"/>
      <c r="DT170" s="80"/>
      <c r="DU170" s="80"/>
      <c r="DV170" s="80"/>
      <c r="DW170" s="80">
        <v>2</v>
      </c>
      <c r="DX170" s="80"/>
      <c r="DY170" s="80"/>
      <c r="DZ170" s="80">
        <v>2</v>
      </c>
      <c r="EA170" s="80"/>
      <c r="EB170" s="80"/>
      <c r="EC170" s="80"/>
      <c r="ED170" s="80"/>
      <c r="EE170" s="80"/>
      <c r="EF170" s="80"/>
      <c r="EG170" s="80"/>
      <c r="EH170" s="80"/>
      <c r="EI170" s="80"/>
      <c r="EJ170" s="80"/>
      <c r="EK170" s="80">
        <v>13</v>
      </c>
      <c r="EL170" s="80"/>
      <c r="EM170" s="80"/>
      <c r="EN170" s="80">
        <v>16</v>
      </c>
      <c r="EO170" s="80"/>
      <c r="EP170" s="80"/>
      <c r="EQ170" s="80"/>
      <c r="ER170" s="80"/>
      <c r="ES170" s="80"/>
      <c r="ET170" s="80"/>
      <c r="EU170" s="80">
        <v>12</v>
      </c>
      <c r="EV170" s="80">
        <v>530</v>
      </c>
      <c r="EW170" s="80">
        <v>6</v>
      </c>
      <c r="EX170" s="80">
        <v>27</v>
      </c>
      <c r="EY170" s="80">
        <v>150</v>
      </c>
      <c r="EZ170" s="80">
        <v>56</v>
      </c>
      <c r="FA170" s="80"/>
      <c r="FB170" s="80"/>
      <c r="FC170" s="80">
        <v>187</v>
      </c>
      <c r="FD170" s="80">
        <v>160</v>
      </c>
      <c r="FE170" s="80">
        <v>163</v>
      </c>
      <c r="FF170" s="80">
        <v>374</v>
      </c>
      <c r="FG170" s="80">
        <v>95</v>
      </c>
      <c r="FH170" s="80">
        <v>29</v>
      </c>
      <c r="FI170" s="80">
        <v>44403</v>
      </c>
      <c r="FJ170" s="80"/>
      <c r="FK170" s="80"/>
      <c r="FL170" s="80"/>
      <c r="FM170" s="80"/>
      <c r="FN170" s="80"/>
      <c r="FO170" s="80">
        <v>17</v>
      </c>
      <c r="FP170" s="80"/>
      <c r="FQ170" s="80">
        <v>0</v>
      </c>
      <c r="FR170" s="80"/>
      <c r="FS170" s="80"/>
      <c r="FT170" s="80">
        <v>38</v>
      </c>
      <c r="FU170" s="80"/>
      <c r="FV170" s="80"/>
      <c r="FW170" s="80"/>
      <c r="FX170" s="80"/>
      <c r="FY170" s="80"/>
      <c r="FZ170" s="80"/>
      <c r="GA170" s="80"/>
      <c r="GB170" s="80"/>
      <c r="GC170" s="80"/>
      <c r="GD170" s="80"/>
      <c r="GE170" s="80"/>
      <c r="GF170" s="80"/>
      <c r="GG170" s="80"/>
      <c r="GH170" s="80"/>
      <c r="GI170" s="80"/>
      <c r="GJ170" s="80"/>
      <c r="GK170" s="80"/>
      <c r="GL170" s="80"/>
      <c r="GM170" s="80"/>
      <c r="GN170" s="80"/>
      <c r="GO170" s="80"/>
      <c r="GP170" s="80"/>
      <c r="GQ170" s="80"/>
      <c r="GR170" s="80"/>
      <c r="GS170" s="80"/>
      <c r="GT170" s="80"/>
      <c r="GU170" s="80"/>
      <c r="GV170" s="80"/>
      <c r="GW170" s="80"/>
      <c r="GX170" s="80"/>
      <c r="GY170" s="80"/>
      <c r="GZ170" s="80"/>
      <c r="HA170" s="80"/>
      <c r="HB170" s="80"/>
      <c r="HC170" s="80"/>
      <c r="HD170" s="80"/>
      <c r="HE170" s="80"/>
      <c r="HF170" s="80"/>
      <c r="HG170" s="80"/>
      <c r="HH170" s="80"/>
      <c r="HI170" s="80"/>
      <c r="HJ170" s="80"/>
      <c r="HK170" s="80"/>
      <c r="HL170" s="80"/>
      <c r="HM170" s="80"/>
      <c r="HN170" s="80"/>
      <c r="HO170" s="80"/>
      <c r="HP170" s="80"/>
      <c r="HQ170" s="80"/>
      <c r="HR170" s="80"/>
      <c r="HS170" s="80"/>
      <c r="HT170" s="80"/>
      <c r="HU170" s="80"/>
      <c r="HV170" s="80"/>
      <c r="HW170" s="80"/>
      <c r="HX170" s="80"/>
      <c r="HY170" s="80"/>
      <c r="HZ170" s="80"/>
      <c r="IA170" s="80"/>
      <c r="IB170" s="80"/>
      <c r="IC170" s="80"/>
      <c r="ID170" s="80"/>
      <c r="IE170" s="80"/>
      <c r="IF170" s="80"/>
      <c r="IG170" s="80"/>
      <c r="IH170" s="80"/>
      <c r="II170" s="80"/>
      <c r="IJ170" s="80"/>
      <c r="IK170" s="80"/>
      <c r="IL170" s="80"/>
      <c r="IM170" s="80"/>
      <c r="IN170" s="80"/>
      <c r="IO170" s="80"/>
      <c r="IP170" s="80"/>
      <c r="IQ170" s="80"/>
      <c r="IR170" s="80"/>
      <c r="IS170" s="80"/>
      <c r="IT170" s="80"/>
      <c r="IU170" s="80"/>
      <c r="IV170" s="80"/>
      <c r="IW170" s="80"/>
      <c r="IX170" s="80"/>
      <c r="IY170" s="80"/>
      <c r="IZ170" s="80"/>
      <c r="JA170" s="80"/>
      <c r="JB170" s="80"/>
      <c r="JC170" s="80"/>
      <c r="JD170" s="80"/>
      <c r="JE170" s="80">
        <v>44</v>
      </c>
      <c r="JF170" s="80"/>
      <c r="JG170" s="80"/>
      <c r="JH170" s="80"/>
      <c r="JI170" s="80"/>
      <c r="JJ170" s="80"/>
      <c r="JK170" s="80"/>
      <c r="JL170" s="80">
        <v>83</v>
      </c>
      <c r="JM170" s="80"/>
      <c r="JN170" s="80">
        <v>97</v>
      </c>
      <c r="JO170" s="80">
        <v>10</v>
      </c>
      <c r="JP170" s="80">
        <v>435</v>
      </c>
      <c r="JQ170" s="80"/>
      <c r="JR170" s="80"/>
      <c r="JS170" s="80"/>
      <c r="JT170" s="80"/>
      <c r="JU170" s="80"/>
      <c r="JV170" s="80"/>
      <c r="JW170" s="80"/>
      <c r="JX170" s="80"/>
      <c r="JY170" s="80"/>
      <c r="JZ170" s="80"/>
      <c r="KA170" s="80"/>
      <c r="KB170" s="80"/>
      <c r="KC170" s="80"/>
      <c r="KD170" s="80"/>
      <c r="KE170" s="80"/>
      <c r="KF170" s="80"/>
      <c r="KG170" s="80"/>
      <c r="KH170" s="80"/>
      <c r="KI170" s="80"/>
      <c r="KJ170" s="80"/>
      <c r="KK170" s="80"/>
      <c r="KL170" s="80"/>
      <c r="KM170" s="80"/>
      <c r="KN170" s="80"/>
      <c r="KO170" s="80"/>
      <c r="KP170" s="80"/>
      <c r="KQ170" s="80"/>
      <c r="KR170" s="80"/>
      <c r="KS170" s="80"/>
      <c r="KT170" s="80"/>
      <c r="KU170" s="80"/>
      <c r="KV170" s="80"/>
      <c r="KW170" s="80"/>
      <c r="KX170" s="80"/>
      <c r="KY170" s="80"/>
      <c r="KZ170" s="80"/>
      <c r="LA170" s="80"/>
      <c r="LB170" s="80"/>
      <c r="LC170" s="80"/>
      <c r="LD170" s="80"/>
      <c r="LE170" s="80"/>
      <c r="LF170" s="80"/>
      <c r="LG170" s="80">
        <v>61</v>
      </c>
      <c r="LH170" s="80"/>
      <c r="LI170" s="80"/>
      <c r="LJ170" s="80"/>
      <c r="LK170" s="80"/>
      <c r="LL170" s="80"/>
      <c r="LM170" s="80"/>
      <c r="LN170" s="80"/>
      <c r="LO170" s="80">
        <v>2041</v>
      </c>
      <c r="LP170" s="80"/>
      <c r="LQ170" s="80"/>
      <c r="LR170" s="80"/>
      <c r="LS170" s="80"/>
      <c r="LT170" s="80"/>
      <c r="LU170" s="80"/>
      <c r="LV170" s="80"/>
      <c r="LW170" s="80"/>
      <c r="LX170" s="80"/>
      <c r="LY170" s="80"/>
      <c r="LZ170" s="80"/>
      <c r="MA170" s="80"/>
      <c r="MB170" s="80"/>
      <c r="MC170" s="80"/>
      <c r="MD170" s="80"/>
      <c r="ME170" s="80"/>
      <c r="MF170" s="80"/>
      <c r="MG170" s="80"/>
      <c r="MH170" s="80"/>
      <c r="MI170" s="80"/>
      <c r="MJ170" s="80"/>
      <c r="MK170" s="80"/>
      <c r="ML170" s="80"/>
      <c r="MM170" s="80"/>
      <c r="MN170" s="80"/>
      <c r="MO170" s="80"/>
      <c r="MP170" s="80"/>
      <c r="MQ170" s="80"/>
      <c r="MR170" s="80"/>
      <c r="MS170" s="80"/>
      <c r="MT170" s="80"/>
      <c r="MU170" s="80"/>
      <c r="MV170" s="80"/>
      <c r="MW170" s="80"/>
      <c r="MX170" s="80"/>
      <c r="MY170" s="80"/>
      <c r="MZ170" s="80"/>
      <c r="NA170" s="80"/>
      <c r="NB170" s="80"/>
      <c r="NC170" s="80"/>
      <c r="ND170" s="80"/>
      <c r="NE170" s="80"/>
      <c r="NF170" s="80"/>
      <c r="NG170" s="80"/>
      <c r="NH170" s="80"/>
      <c r="NI170" s="80"/>
      <c r="NJ170" s="80"/>
      <c r="NK170" s="80"/>
      <c r="NL170" s="80"/>
      <c r="NM170" s="80"/>
      <c r="NN170" s="80"/>
      <c r="NO170" s="80"/>
      <c r="NP170" s="80"/>
      <c r="NQ170" s="80"/>
      <c r="NR170" s="80"/>
      <c r="NS170" s="80"/>
      <c r="NT170" s="80"/>
      <c r="NU170" s="80"/>
      <c r="NV170" s="80"/>
      <c r="NW170" s="80"/>
      <c r="NX170" s="80">
        <v>74</v>
      </c>
      <c r="NY170" s="80"/>
      <c r="NZ170" s="80"/>
      <c r="OA170" s="80"/>
      <c r="OB170" s="79">
        <v>49761</v>
      </c>
    </row>
    <row r="171" spans="1:392" ht="13.15">
      <c r="A171" s="27">
        <v>336411</v>
      </c>
      <c r="B171" s="23" t="s">
        <v>301</v>
      </c>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v>89</v>
      </c>
      <c r="AE171" s="80"/>
      <c r="AF171" s="80"/>
      <c r="AG171" s="80"/>
      <c r="AH171" s="80"/>
      <c r="AI171" s="80"/>
      <c r="AJ171" s="80"/>
      <c r="AK171" s="80"/>
      <c r="AL171" s="80"/>
      <c r="AM171" s="80"/>
      <c r="AN171" s="80"/>
      <c r="AO171" s="80"/>
      <c r="AP171" s="80"/>
      <c r="AQ171" s="80"/>
      <c r="AR171" s="80"/>
      <c r="AS171" s="80"/>
      <c r="AT171" s="80"/>
      <c r="AU171" s="80"/>
      <c r="AV171" s="80"/>
      <c r="AW171" s="80"/>
      <c r="AX171" s="80"/>
      <c r="AY171" s="80"/>
      <c r="AZ171" s="80"/>
      <c r="BA171" s="80"/>
      <c r="BB171" s="80"/>
      <c r="BC171" s="80"/>
      <c r="BD171" s="80"/>
      <c r="BE171" s="80"/>
      <c r="BF171" s="80"/>
      <c r="BG171" s="80"/>
      <c r="BH171" s="80"/>
      <c r="BI171" s="80"/>
      <c r="BJ171" s="80">
        <v>2</v>
      </c>
      <c r="BK171" s="80"/>
      <c r="BL171" s="80"/>
      <c r="BM171" s="80"/>
      <c r="BN171" s="80"/>
      <c r="BO171" s="80"/>
      <c r="BP171" s="80"/>
      <c r="BQ171" s="80"/>
      <c r="BR171" s="80"/>
      <c r="BS171" s="80"/>
      <c r="BT171" s="80"/>
      <c r="BU171" s="80"/>
      <c r="BV171" s="80"/>
      <c r="BW171" s="80"/>
      <c r="BX171" s="80"/>
      <c r="BY171" s="80"/>
      <c r="BZ171" s="80"/>
      <c r="CA171" s="80"/>
      <c r="CB171" s="80"/>
      <c r="CC171" s="80"/>
      <c r="CD171" s="80">
        <v>9</v>
      </c>
      <c r="CE171" s="80"/>
      <c r="CF171" s="80"/>
      <c r="CG171" s="80"/>
      <c r="CH171" s="80"/>
      <c r="CI171" s="80"/>
      <c r="CJ171" s="80"/>
      <c r="CK171" s="80">
        <v>34</v>
      </c>
      <c r="CL171" s="80"/>
      <c r="CM171" s="80"/>
      <c r="CN171" s="80">
        <v>68</v>
      </c>
      <c r="CO171" s="80"/>
      <c r="CP171" s="80"/>
      <c r="CQ171" s="80"/>
      <c r="CR171" s="80"/>
      <c r="CS171" s="80"/>
      <c r="CT171" s="80"/>
      <c r="CU171" s="80"/>
      <c r="CV171" s="80"/>
      <c r="CW171" s="80"/>
      <c r="CX171" s="80"/>
      <c r="CY171" s="80">
        <v>7</v>
      </c>
      <c r="CZ171" s="80"/>
      <c r="DA171" s="80"/>
      <c r="DB171" s="80"/>
      <c r="DC171" s="80"/>
      <c r="DD171" s="80"/>
      <c r="DE171" s="80"/>
      <c r="DF171" s="80"/>
      <c r="DG171" s="80"/>
      <c r="DH171" s="80"/>
      <c r="DI171" s="80"/>
      <c r="DJ171" s="80"/>
      <c r="DK171" s="80"/>
      <c r="DL171" s="80"/>
      <c r="DM171" s="80"/>
      <c r="DN171" s="80"/>
      <c r="DO171" s="80"/>
      <c r="DP171" s="80"/>
      <c r="DQ171" s="80"/>
      <c r="DR171" s="80"/>
      <c r="DS171" s="80"/>
      <c r="DT171" s="80"/>
      <c r="DU171" s="80"/>
      <c r="DV171" s="80">
        <v>649</v>
      </c>
      <c r="DW171" s="80"/>
      <c r="DX171" s="80"/>
      <c r="DY171" s="80"/>
      <c r="DZ171" s="80"/>
      <c r="EA171" s="80"/>
      <c r="EB171" s="80"/>
      <c r="EC171" s="80"/>
      <c r="ED171" s="80"/>
      <c r="EE171" s="80"/>
      <c r="EF171" s="80"/>
      <c r="EG171" s="80"/>
      <c r="EH171" s="80"/>
      <c r="EI171" s="80"/>
      <c r="EJ171" s="80"/>
      <c r="EK171" s="80"/>
      <c r="EL171" s="80"/>
      <c r="EM171" s="80"/>
      <c r="EN171" s="80"/>
      <c r="EO171" s="80"/>
      <c r="EP171" s="80"/>
      <c r="EQ171" s="80"/>
      <c r="ER171" s="80"/>
      <c r="ES171" s="80"/>
      <c r="ET171" s="80"/>
      <c r="EU171" s="80">
        <v>9</v>
      </c>
      <c r="EV171" s="80"/>
      <c r="EW171" s="80"/>
      <c r="EX171" s="80"/>
      <c r="EY171" s="80"/>
      <c r="EZ171" s="80"/>
      <c r="FA171" s="80"/>
      <c r="FB171" s="80"/>
      <c r="FC171" s="80"/>
      <c r="FD171" s="80"/>
      <c r="FE171" s="80"/>
      <c r="FF171" s="80"/>
      <c r="FG171" s="80"/>
      <c r="FH171" s="80"/>
      <c r="FI171" s="80"/>
      <c r="FJ171" s="80">
        <v>83798</v>
      </c>
      <c r="FK171" s="80">
        <v>123</v>
      </c>
      <c r="FL171" s="80">
        <v>2461</v>
      </c>
      <c r="FM171" s="80">
        <v>542</v>
      </c>
      <c r="FN171" s="80">
        <v>25</v>
      </c>
      <c r="FO171" s="80"/>
      <c r="FP171" s="80"/>
      <c r="FQ171" s="80"/>
      <c r="FR171" s="80"/>
      <c r="FS171" s="80">
        <v>33</v>
      </c>
      <c r="FT171" s="80"/>
      <c r="FU171" s="80"/>
      <c r="FV171" s="80"/>
      <c r="FW171" s="80"/>
      <c r="FX171" s="80"/>
      <c r="FY171" s="80"/>
      <c r="FZ171" s="80"/>
      <c r="GA171" s="80"/>
      <c r="GB171" s="80"/>
      <c r="GC171" s="80"/>
      <c r="GD171" s="80"/>
      <c r="GE171" s="80"/>
      <c r="GF171" s="80"/>
      <c r="GG171" s="80"/>
      <c r="GH171" s="80"/>
      <c r="GI171" s="80"/>
      <c r="GJ171" s="80"/>
      <c r="GK171" s="80"/>
      <c r="GL171" s="80"/>
      <c r="GM171" s="80"/>
      <c r="GN171" s="80"/>
      <c r="GO171" s="80"/>
      <c r="GP171" s="80"/>
      <c r="GQ171" s="80"/>
      <c r="GR171" s="80"/>
      <c r="GS171" s="80"/>
      <c r="GT171" s="80"/>
      <c r="GU171" s="80"/>
      <c r="GV171" s="80"/>
      <c r="GW171" s="80"/>
      <c r="GX171" s="80"/>
      <c r="GY171" s="80"/>
      <c r="GZ171" s="80"/>
      <c r="HA171" s="80"/>
      <c r="HB171" s="80"/>
      <c r="HC171" s="80"/>
      <c r="HD171" s="80"/>
      <c r="HE171" s="80"/>
      <c r="HF171" s="80"/>
      <c r="HG171" s="80"/>
      <c r="HH171" s="80"/>
      <c r="HI171" s="80"/>
      <c r="HJ171" s="80"/>
      <c r="HK171" s="80"/>
      <c r="HL171" s="80"/>
      <c r="HM171" s="80"/>
      <c r="HN171" s="80"/>
      <c r="HO171" s="80"/>
      <c r="HP171" s="80"/>
      <c r="HQ171" s="80"/>
      <c r="HR171" s="80"/>
      <c r="HS171" s="80"/>
      <c r="HT171" s="80"/>
      <c r="HU171" s="80"/>
      <c r="HV171" s="80"/>
      <c r="HW171" s="80"/>
      <c r="HX171" s="80"/>
      <c r="HY171" s="80"/>
      <c r="HZ171" s="80"/>
      <c r="IA171" s="80"/>
      <c r="IB171" s="80"/>
      <c r="IC171" s="80"/>
      <c r="ID171" s="80"/>
      <c r="IE171" s="80"/>
      <c r="IF171" s="80"/>
      <c r="IG171" s="80"/>
      <c r="IH171" s="80"/>
      <c r="II171" s="80"/>
      <c r="IJ171" s="80"/>
      <c r="IK171" s="80"/>
      <c r="IL171" s="80"/>
      <c r="IM171" s="80"/>
      <c r="IN171" s="80"/>
      <c r="IO171" s="80"/>
      <c r="IP171" s="80"/>
      <c r="IQ171" s="80"/>
      <c r="IR171" s="80"/>
      <c r="IS171" s="80"/>
      <c r="IT171" s="80"/>
      <c r="IU171" s="80"/>
      <c r="IV171" s="80"/>
      <c r="IW171" s="80"/>
      <c r="IX171" s="80"/>
      <c r="IY171" s="80"/>
      <c r="IZ171" s="80"/>
      <c r="JA171" s="80"/>
      <c r="JB171" s="80"/>
      <c r="JC171" s="80"/>
      <c r="JD171" s="80"/>
      <c r="JE171" s="80"/>
      <c r="JF171" s="80"/>
      <c r="JG171" s="80"/>
      <c r="JH171" s="80"/>
      <c r="JI171" s="80"/>
      <c r="JJ171" s="80"/>
      <c r="JK171" s="80"/>
      <c r="JL171" s="80"/>
      <c r="JM171" s="80"/>
      <c r="JN171" s="80"/>
      <c r="JO171" s="80"/>
      <c r="JP171" s="80">
        <v>170</v>
      </c>
      <c r="JQ171" s="80"/>
      <c r="JR171" s="80"/>
      <c r="JS171" s="80"/>
      <c r="JT171" s="80"/>
      <c r="JU171" s="80"/>
      <c r="JV171" s="80"/>
      <c r="JW171" s="80"/>
      <c r="JX171" s="80"/>
      <c r="JY171" s="80"/>
      <c r="JZ171" s="80"/>
      <c r="KA171" s="80"/>
      <c r="KB171" s="80"/>
      <c r="KC171" s="80"/>
      <c r="KD171" s="80"/>
      <c r="KE171" s="80"/>
      <c r="KF171" s="80"/>
      <c r="KG171" s="80"/>
      <c r="KH171" s="80"/>
      <c r="KI171" s="80"/>
      <c r="KJ171" s="80"/>
      <c r="KK171" s="80"/>
      <c r="KL171" s="80"/>
      <c r="KM171" s="80"/>
      <c r="KN171" s="80"/>
      <c r="KO171" s="80"/>
      <c r="KP171" s="80"/>
      <c r="KQ171" s="80"/>
      <c r="KR171" s="80"/>
      <c r="KS171" s="80"/>
      <c r="KT171" s="80"/>
      <c r="KU171" s="80"/>
      <c r="KV171" s="80"/>
      <c r="KW171" s="80"/>
      <c r="KX171" s="80"/>
      <c r="KY171" s="80"/>
      <c r="KZ171" s="80"/>
      <c r="LA171" s="80"/>
      <c r="LB171" s="80"/>
      <c r="LC171" s="80"/>
      <c r="LD171" s="80"/>
      <c r="LE171" s="80"/>
      <c r="LF171" s="80"/>
      <c r="LG171" s="80">
        <v>945</v>
      </c>
      <c r="LH171" s="80"/>
      <c r="LI171" s="80"/>
      <c r="LJ171" s="80"/>
      <c r="LK171" s="80"/>
      <c r="LL171" s="80"/>
      <c r="LM171" s="80"/>
      <c r="LN171" s="80"/>
      <c r="LO171" s="80">
        <v>11241</v>
      </c>
      <c r="LP171" s="80"/>
      <c r="LQ171" s="80"/>
      <c r="LR171" s="80"/>
      <c r="LS171" s="80"/>
      <c r="LT171" s="80"/>
      <c r="LU171" s="80"/>
      <c r="LV171" s="80"/>
      <c r="LW171" s="80"/>
      <c r="LX171" s="80"/>
      <c r="LY171" s="80"/>
      <c r="LZ171" s="80"/>
      <c r="MA171" s="80"/>
      <c r="MB171" s="80"/>
      <c r="MC171" s="80"/>
      <c r="MD171" s="80"/>
      <c r="ME171" s="80"/>
      <c r="MF171" s="80"/>
      <c r="MG171" s="80"/>
      <c r="MH171" s="80"/>
      <c r="MI171" s="80"/>
      <c r="MJ171" s="80"/>
      <c r="MK171" s="80"/>
      <c r="ML171" s="80"/>
      <c r="MM171" s="80"/>
      <c r="MN171" s="80"/>
      <c r="MO171" s="80"/>
      <c r="MP171" s="80"/>
      <c r="MQ171" s="80"/>
      <c r="MR171" s="80"/>
      <c r="MS171" s="80"/>
      <c r="MT171" s="80"/>
      <c r="MU171" s="80"/>
      <c r="MV171" s="80"/>
      <c r="MW171" s="80"/>
      <c r="MX171" s="80"/>
      <c r="MY171" s="80"/>
      <c r="MZ171" s="80"/>
      <c r="NA171" s="80"/>
      <c r="NB171" s="80"/>
      <c r="NC171" s="80"/>
      <c r="ND171" s="80"/>
      <c r="NE171" s="80"/>
      <c r="NF171" s="80"/>
      <c r="NG171" s="80"/>
      <c r="NH171" s="80"/>
      <c r="NI171" s="80"/>
      <c r="NJ171" s="80"/>
      <c r="NK171" s="80"/>
      <c r="NL171" s="80"/>
      <c r="NM171" s="80"/>
      <c r="NN171" s="80"/>
      <c r="NO171" s="80"/>
      <c r="NP171" s="80"/>
      <c r="NQ171" s="80"/>
      <c r="NR171" s="80"/>
      <c r="NS171" s="80"/>
      <c r="NT171" s="80"/>
      <c r="NU171" s="80"/>
      <c r="NV171" s="80"/>
      <c r="NW171" s="80"/>
      <c r="NX171" s="80">
        <v>1</v>
      </c>
      <c r="NY171" s="80"/>
      <c r="NZ171" s="80"/>
      <c r="OA171" s="80"/>
      <c r="OB171" s="79">
        <v>100205</v>
      </c>
    </row>
    <row r="172" spans="1:392" ht="13.15">
      <c r="A172" s="27">
        <v>336412</v>
      </c>
      <c r="B172" s="23" t="s">
        <v>302</v>
      </c>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v>34</v>
      </c>
      <c r="AE172" s="80"/>
      <c r="AF172" s="80"/>
      <c r="AG172" s="80"/>
      <c r="AH172" s="80"/>
      <c r="AI172" s="80"/>
      <c r="AJ172" s="80"/>
      <c r="AK172" s="80"/>
      <c r="AL172" s="80"/>
      <c r="AM172" s="80"/>
      <c r="AN172" s="80"/>
      <c r="AO172" s="80"/>
      <c r="AP172" s="80"/>
      <c r="AQ172" s="80"/>
      <c r="AR172" s="80"/>
      <c r="AS172" s="80"/>
      <c r="AT172" s="80"/>
      <c r="AU172" s="80"/>
      <c r="AV172" s="80"/>
      <c r="AW172" s="80"/>
      <c r="AX172" s="80"/>
      <c r="AY172" s="80"/>
      <c r="AZ172" s="80"/>
      <c r="BA172" s="80"/>
      <c r="BB172" s="80"/>
      <c r="BC172" s="80"/>
      <c r="BD172" s="80"/>
      <c r="BE172" s="80"/>
      <c r="BF172" s="80"/>
      <c r="BG172" s="80"/>
      <c r="BH172" s="80"/>
      <c r="BI172" s="80"/>
      <c r="BJ172" s="80"/>
      <c r="BK172" s="80"/>
      <c r="BL172" s="80"/>
      <c r="BM172" s="80"/>
      <c r="BN172" s="80"/>
      <c r="BO172" s="80"/>
      <c r="BP172" s="80"/>
      <c r="BQ172" s="80"/>
      <c r="BR172" s="80"/>
      <c r="BS172" s="80"/>
      <c r="BT172" s="80"/>
      <c r="BU172" s="80"/>
      <c r="BV172" s="80"/>
      <c r="BW172" s="80"/>
      <c r="BX172" s="80">
        <v>8</v>
      </c>
      <c r="BY172" s="80"/>
      <c r="BZ172" s="80"/>
      <c r="CA172" s="80">
        <v>19</v>
      </c>
      <c r="CB172" s="80"/>
      <c r="CC172" s="80"/>
      <c r="CD172" s="80"/>
      <c r="CE172" s="80"/>
      <c r="CF172" s="80"/>
      <c r="CG172" s="80"/>
      <c r="CH172" s="80"/>
      <c r="CI172" s="80"/>
      <c r="CJ172" s="80"/>
      <c r="CK172" s="80"/>
      <c r="CL172" s="80"/>
      <c r="CM172" s="80"/>
      <c r="CN172" s="80"/>
      <c r="CO172" s="80"/>
      <c r="CP172" s="80"/>
      <c r="CQ172" s="80"/>
      <c r="CR172" s="80"/>
      <c r="CS172" s="80"/>
      <c r="CT172" s="80"/>
      <c r="CU172" s="80">
        <v>24</v>
      </c>
      <c r="CV172" s="80"/>
      <c r="CW172" s="80">
        <v>2</v>
      </c>
      <c r="CX172" s="80"/>
      <c r="CY172" s="80">
        <v>1948</v>
      </c>
      <c r="CZ172" s="80"/>
      <c r="DA172" s="80"/>
      <c r="DB172" s="80"/>
      <c r="DC172" s="80"/>
      <c r="DD172" s="80"/>
      <c r="DE172" s="80"/>
      <c r="DF172" s="80"/>
      <c r="DG172" s="80"/>
      <c r="DH172" s="80"/>
      <c r="DI172" s="80"/>
      <c r="DJ172" s="80">
        <v>38</v>
      </c>
      <c r="DK172" s="80"/>
      <c r="DL172" s="80"/>
      <c r="DM172" s="80"/>
      <c r="DN172" s="80"/>
      <c r="DO172" s="80"/>
      <c r="DP172" s="80"/>
      <c r="DQ172" s="80"/>
      <c r="DR172" s="80"/>
      <c r="DS172" s="80"/>
      <c r="DT172" s="80"/>
      <c r="DU172" s="80"/>
      <c r="DV172" s="80"/>
      <c r="DW172" s="80"/>
      <c r="DX172" s="80"/>
      <c r="DY172" s="80"/>
      <c r="DZ172" s="80"/>
      <c r="EA172" s="80"/>
      <c r="EB172" s="80"/>
      <c r="EC172" s="80"/>
      <c r="ED172" s="80"/>
      <c r="EE172" s="80"/>
      <c r="EF172" s="80"/>
      <c r="EG172" s="80"/>
      <c r="EH172" s="80"/>
      <c r="EI172" s="80"/>
      <c r="EJ172" s="80"/>
      <c r="EK172" s="80"/>
      <c r="EL172" s="80"/>
      <c r="EM172" s="80"/>
      <c r="EN172" s="80"/>
      <c r="EO172" s="80"/>
      <c r="EP172" s="80"/>
      <c r="EQ172" s="80"/>
      <c r="ER172" s="80"/>
      <c r="ES172" s="80"/>
      <c r="ET172" s="80"/>
      <c r="EU172" s="80"/>
      <c r="EV172" s="80"/>
      <c r="EW172" s="80"/>
      <c r="EX172" s="80"/>
      <c r="EY172" s="80"/>
      <c r="EZ172" s="80"/>
      <c r="FA172" s="80"/>
      <c r="FB172" s="80"/>
      <c r="FC172" s="80">
        <v>1</v>
      </c>
      <c r="FD172" s="80"/>
      <c r="FE172" s="80"/>
      <c r="FF172" s="80"/>
      <c r="FG172" s="80"/>
      <c r="FH172" s="80"/>
      <c r="FI172" s="80">
        <v>6</v>
      </c>
      <c r="FJ172" s="80">
        <v>1</v>
      </c>
      <c r="FK172" s="80">
        <v>31232</v>
      </c>
      <c r="FL172" s="80">
        <v>1709</v>
      </c>
      <c r="FM172" s="80">
        <v>1</v>
      </c>
      <c r="FN172" s="80">
        <v>92</v>
      </c>
      <c r="FO172" s="80">
        <v>17</v>
      </c>
      <c r="FP172" s="80"/>
      <c r="FQ172" s="80"/>
      <c r="FR172" s="80"/>
      <c r="FS172" s="80">
        <v>295</v>
      </c>
      <c r="FT172" s="80"/>
      <c r="FU172" s="80"/>
      <c r="FV172" s="80"/>
      <c r="FW172" s="80"/>
      <c r="FX172" s="80"/>
      <c r="FY172" s="80"/>
      <c r="FZ172" s="80"/>
      <c r="GA172" s="80"/>
      <c r="GB172" s="80"/>
      <c r="GC172" s="80"/>
      <c r="GD172" s="80"/>
      <c r="GE172" s="80"/>
      <c r="GF172" s="80"/>
      <c r="GG172" s="80"/>
      <c r="GH172" s="80"/>
      <c r="GI172" s="80"/>
      <c r="GJ172" s="80"/>
      <c r="GK172" s="80"/>
      <c r="GL172" s="80"/>
      <c r="GM172" s="80"/>
      <c r="GN172" s="80"/>
      <c r="GO172" s="80"/>
      <c r="GP172" s="80"/>
      <c r="GQ172" s="80"/>
      <c r="GR172" s="80"/>
      <c r="GS172" s="80"/>
      <c r="GT172" s="80"/>
      <c r="GU172" s="80"/>
      <c r="GV172" s="80"/>
      <c r="GW172" s="80"/>
      <c r="GX172" s="80"/>
      <c r="GY172" s="80"/>
      <c r="GZ172" s="80"/>
      <c r="HA172" s="80"/>
      <c r="HB172" s="80"/>
      <c r="HC172" s="80"/>
      <c r="HD172" s="80"/>
      <c r="HE172" s="80"/>
      <c r="HF172" s="80"/>
      <c r="HG172" s="80"/>
      <c r="HH172" s="80"/>
      <c r="HI172" s="80"/>
      <c r="HJ172" s="80"/>
      <c r="HK172" s="80"/>
      <c r="HL172" s="80"/>
      <c r="HM172" s="80"/>
      <c r="HN172" s="80"/>
      <c r="HO172" s="80"/>
      <c r="HP172" s="80"/>
      <c r="HQ172" s="80"/>
      <c r="HR172" s="80"/>
      <c r="HS172" s="80"/>
      <c r="HT172" s="80"/>
      <c r="HU172" s="80"/>
      <c r="HV172" s="80"/>
      <c r="HW172" s="80"/>
      <c r="HX172" s="80"/>
      <c r="HY172" s="80"/>
      <c r="HZ172" s="80"/>
      <c r="IA172" s="80"/>
      <c r="IB172" s="80"/>
      <c r="IC172" s="80"/>
      <c r="ID172" s="80"/>
      <c r="IE172" s="80"/>
      <c r="IF172" s="80"/>
      <c r="IG172" s="80"/>
      <c r="IH172" s="80"/>
      <c r="II172" s="80"/>
      <c r="IJ172" s="80"/>
      <c r="IK172" s="80"/>
      <c r="IL172" s="80"/>
      <c r="IM172" s="80"/>
      <c r="IN172" s="80"/>
      <c r="IO172" s="80"/>
      <c r="IP172" s="80"/>
      <c r="IQ172" s="80"/>
      <c r="IR172" s="80"/>
      <c r="IS172" s="80"/>
      <c r="IT172" s="80"/>
      <c r="IU172" s="80"/>
      <c r="IV172" s="80"/>
      <c r="IW172" s="80"/>
      <c r="IX172" s="80"/>
      <c r="IY172" s="80"/>
      <c r="IZ172" s="80"/>
      <c r="JA172" s="80"/>
      <c r="JB172" s="80"/>
      <c r="JC172" s="80"/>
      <c r="JD172" s="80"/>
      <c r="JE172" s="80"/>
      <c r="JF172" s="80"/>
      <c r="JG172" s="80"/>
      <c r="JH172" s="80"/>
      <c r="JI172" s="80"/>
      <c r="JJ172" s="80"/>
      <c r="JK172" s="80"/>
      <c r="JL172" s="80"/>
      <c r="JM172" s="80"/>
      <c r="JN172" s="80"/>
      <c r="JO172" s="80"/>
      <c r="JP172" s="80">
        <v>8</v>
      </c>
      <c r="JQ172" s="80"/>
      <c r="JR172" s="80"/>
      <c r="JS172" s="80"/>
      <c r="JT172" s="80"/>
      <c r="JU172" s="80"/>
      <c r="JV172" s="80"/>
      <c r="JW172" s="80"/>
      <c r="JX172" s="80"/>
      <c r="JY172" s="80"/>
      <c r="JZ172" s="80"/>
      <c r="KA172" s="80"/>
      <c r="KB172" s="80"/>
      <c r="KC172" s="80"/>
      <c r="KD172" s="80"/>
      <c r="KE172" s="80"/>
      <c r="KF172" s="80"/>
      <c r="KG172" s="80"/>
      <c r="KH172" s="80"/>
      <c r="KI172" s="80"/>
      <c r="KJ172" s="80"/>
      <c r="KK172" s="80"/>
      <c r="KL172" s="80"/>
      <c r="KM172" s="80"/>
      <c r="KN172" s="80"/>
      <c r="KO172" s="80"/>
      <c r="KP172" s="80"/>
      <c r="KQ172" s="80"/>
      <c r="KR172" s="80"/>
      <c r="KS172" s="80"/>
      <c r="KT172" s="80"/>
      <c r="KU172" s="80"/>
      <c r="KV172" s="80"/>
      <c r="KW172" s="80"/>
      <c r="KX172" s="80"/>
      <c r="KY172" s="80"/>
      <c r="KZ172" s="80"/>
      <c r="LA172" s="80"/>
      <c r="LB172" s="80"/>
      <c r="LC172" s="80"/>
      <c r="LD172" s="80"/>
      <c r="LE172" s="80"/>
      <c r="LF172" s="80"/>
      <c r="LG172" s="80">
        <v>354</v>
      </c>
      <c r="LH172" s="80"/>
      <c r="LI172" s="80"/>
      <c r="LJ172" s="80"/>
      <c r="LK172" s="80"/>
      <c r="LL172" s="80"/>
      <c r="LM172" s="80"/>
      <c r="LN172" s="80"/>
      <c r="LO172" s="80">
        <v>2447</v>
      </c>
      <c r="LP172" s="80"/>
      <c r="LQ172" s="80"/>
      <c r="LR172" s="80"/>
      <c r="LS172" s="80"/>
      <c r="LT172" s="80"/>
      <c r="LU172" s="80"/>
      <c r="LV172" s="80"/>
      <c r="LW172" s="80"/>
      <c r="LX172" s="80"/>
      <c r="LY172" s="80"/>
      <c r="LZ172" s="80"/>
      <c r="MA172" s="80"/>
      <c r="MB172" s="80"/>
      <c r="MC172" s="80"/>
      <c r="MD172" s="80"/>
      <c r="ME172" s="80"/>
      <c r="MF172" s="80"/>
      <c r="MG172" s="80"/>
      <c r="MH172" s="80"/>
      <c r="MI172" s="80"/>
      <c r="MJ172" s="80"/>
      <c r="MK172" s="80"/>
      <c r="ML172" s="80"/>
      <c r="MM172" s="80"/>
      <c r="MN172" s="80"/>
      <c r="MO172" s="80"/>
      <c r="MP172" s="80"/>
      <c r="MQ172" s="80"/>
      <c r="MR172" s="80"/>
      <c r="MS172" s="80"/>
      <c r="MT172" s="80"/>
      <c r="MU172" s="80"/>
      <c r="MV172" s="80"/>
      <c r="MW172" s="80"/>
      <c r="MX172" s="80"/>
      <c r="MY172" s="80"/>
      <c r="MZ172" s="80"/>
      <c r="NA172" s="80"/>
      <c r="NB172" s="80"/>
      <c r="NC172" s="80"/>
      <c r="ND172" s="80"/>
      <c r="NE172" s="80"/>
      <c r="NF172" s="80"/>
      <c r="NG172" s="80"/>
      <c r="NH172" s="80"/>
      <c r="NI172" s="80"/>
      <c r="NJ172" s="80"/>
      <c r="NK172" s="80"/>
      <c r="NL172" s="80"/>
      <c r="NM172" s="80"/>
      <c r="NN172" s="80"/>
      <c r="NO172" s="80"/>
      <c r="NP172" s="80"/>
      <c r="NQ172" s="80"/>
      <c r="NR172" s="80"/>
      <c r="NS172" s="80"/>
      <c r="NT172" s="80"/>
      <c r="NU172" s="80"/>
      <c r="NV172" s="80"/>
      <c r="NW172" s="80"/>
      <c r="NX172" s="80">
        <v>221</v>
      </c>
      <c r="NY172" s="80"/>
      <c r="NZ172" s="80"/>
      <c r="OA172" s="80"/>
      <c r="OB172" s="79">
        <v>38456</v>
      </c>
    </row>
    <row r="173" spans="1:392" ht="13.15">
      <c r="A173" s="27">
        <v>336413</v>
      </c>
      <c r="B173" s="23" t="s">
        <v>303</v>
      </c>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v>30</v>
      </c>
      <c r="AE173" s="80"/>
      <c r="AF173" s="80"/>
      <c r="AG173" s="80"/>
      <c r="AH173" s="80"/>
      <c r="AI173" s="80"/>
      <c r="AJ173" s="80"/>
      <c r="AK173" s="80"/>
      <c r="AL173" s="80"/>
      <c r="AM173" s="80"/>
      <c r="AN173" s="80"/>
      <c r="AO173" s="80"/>
      <c r="AP173" s="80"/>
      <c r="AQ173" s="80"/>
      <c r="AR173" s="80"/>
      <c r="AS173" s="80"/>
      <c r="AT173" s="80"/>
      <c r="AU173" s="80"/>
      <c r="AV173" s="80"/>
      <c r="AW173" s="80"/>
      <c r="AX173" s="80"/>
      <c r="AY173" s="80"/>
      <c r="AZ173" s="80"/>
      <c r="BA173" s="80"/>
      <c r="BB173" s="80"/>
      <c r="BC173" s="80"/>
      <c r="BD173" s="80"/>
      <c r="BE173" s="80"/>
      <c r="BF173" s="80"/>
      <c r="BG173" s="80"/>
      <c r="BH173" s="80"/>
      <c r="BI173" s="80"/>
      <c r="BJ173" s="80"/>
      <c r="BK173" s="80"/>
      <c r="BL173" s="80"/>
      <c r="BM173" s="80"/>
      <c r="BN173" s="80"/>
      <c r="BO173" s="80"/>
      <c r="BP173" s="80"/>
      <c r="BQ173" s="80"/>
      <c r="BR173" s="80">
        <v>72</v>
      </c>
      <c r="BS173" s="80"/>
      <c r="BT173" s="80"/>
      <c r="BU173" s="80"/>
      <c r="BV173" s="80"/>
      <c r="BW173" s="80"/>
      <c r="BX173" s="80"/>
      <c r="BY173" s="80"/>
      <c r="BZ173" s="80"/>
      <c r="CA173" s="80">
        <v>130</v>
      </c>
      <c r="CB173" s="80"/>
      <c r="CC173" s="80"/>
      <c r="CD173" s="80">
        <v>1</v>
      </c>
      <c r="CE173" s="80"/>
      <c r="CF173" s="80"/>
      <c r="CG173" s="80"/>
      <c r="CH173" s="80"/>
      <c r="CI173" s="80"/>
      <c r="CJ173" s="80"/>
      <c r="CK173" s="80"/>
      <c r="CL173" s="80"/>
      <c r="CM173" s="80"/>
      <c r="CN173" s="80"/>
      <c r="CO173" s="80"/>
      <c r="CP173" s="80"/>
      <c r="CQ173" s="80"/>
      <c r="CR173" s="80"/>
      <c r="CS173" s="80"/>
      <c r="CT173" s="80"/>
      <c r="CU173" s="80"/>
      <c r="CV173" s="80"/>
      <c r="CW173" s="80"/>
      <c r="CX173" s="80"/>
      <c r="CY173" s="80">
        <v>2</v>
      </c>
      <c r="CZ173" s="80"/>
      <c r="DA173" s="80"/>
      <c r="DB173" s="80">
        <v>189</v>
      </c>
      <c r="DC173" s="80"/>
      <c r="DD173" s="80"/>
      <c r="DE173" s="80">
        <v>1</v>
      </c>
      <c r="DF173" s="80"/>
      <c r="DG173" s="80">
        <v>4</v>
      </c>
      <c r="DH173" s="80"/>
      <c r="DI173" s="80"/>
      <c r="DJ173" s="80">
        <v>105</v>
      </c>
      <c r="DK173" s="80"/>
      <c r="DL173" s="80"/>
      <c r="DM173" s="80"/>
      <c r="DN173" s="80"/>
      <c r="DO173" s="80"/>
      <c r="DP173" s="80"/>
      <c r="DQ173" s="80"/>
      <c r="DR173" s="80">
        <v>4</v>
      </c>
      <c r="DS173" s="80"/>
      <c r="DT173" s="80"/>
      <c r="DU173" s="80"/>
      <c r="DV173" s="80">
        <v>224</v>
      </c>
      <c r="DW173" s="80">
        <v>0</v>
      </c>
      <c r="DX173" s="80"/>
      <c r="DY173" s="80"/>
      <c r="DZ173" s="80"/>
      <c r="EA173" s="80"/>
      <c r="EB173" s="80"/>
      <c r="EC173" s="80"/>
      <c r="ED173" s="80"/>
      <c r="EE173" s="80"/>
      <c r="EF173" s="80"/>
      <c r="EG173" s="80"/>
      <c r="EH173" s="80"/>
      <c r="EI173" s="80"/>
      <c r="EJ173" s="80"/>
      <c r="EK173" s="80"/>
      <c r="EL173" s="80"/>
      <c r="EM173" s="80"/>
      <c r="EN173" s="80"/>
      <c r="EO173" s="80"/>
      <c r="EP173" s="80"/>
      <c r="EQ173" s="80"/>
      <c r="ER173" s="80"/>
      <c r="ES173" s="80"/>
      <c r="ET173" s="80"/>
      <c r="EU173" s="80"/>
      <c r="EV173" s="80"/>
      <c r="EW173" s="80">
        <v>10</v>
      </c>
      <c r="EX173" s="80">
        <v>36</v>
      </c>
      <c r="EY173" s="80">
        <v>6</v>
      </c>
      <c r="EZ173" s="80"/>
      <c r="FA173" s="80"/>
      <c r="FB173" s="80"/>
      <c r="FC173" s="80"/>
      <c r="FD173" s="80"/>
      <c r="FE173" s="80">
        <v>27</v>
      </c>
      <c r="FF173" s="80">
        <v>23</v>
      </c>
      <c r="FG173" s="80"/>
      <c r="FH173" s="80"/>
      <c r="FI173" s="80">
        <v>1</v>
      </c>
      <c r="FJ173" s="80">
        <v>1307</v>
      </c>
      <c r="FK173" s="80">
        <v>320</v>
      </c>
      <c r="FL173" s="80">
        <v>26002</v>
      </c>
      <c r="FM173" s="80">
        <v>41</v>
      </c>
      <c r="FN173" s="80">
        <v>67</v>
      </c>
      <c r="FO173" s="80"/>
      <c r="FP173" s="80"/>
      <c r="FQ173" s="80"/>
      <c r="FR173" s="80"/>
      <c r="FS173" s="80">
        <v>20</v>
      </c>
      <c r="FT173" s="80"/>
      <c r="FU173" s="80"/>
      <c r="FV173" s="80"/>
      <c r="FW173" s="80"/>
      <c r="FX173" s="80"/>
      <c r="FY173" s="80"/>
      <c r="FZ173" s="80"/>
      <c r="GA173" s="80"/>
      <c r="GB173" s="80"/>
      <c r="GC173" s="80"/>
      <c r="GD173" s="80"/>
      <c r="GE173" s="80"/>
      <c r="GF173" s="80"/>
      <c r="GG173" s="80"/>
      <c r="GH173" s="80"/>
      <c r="GI173" s="80"/>
      <c r="GJ173" s="80"/>
      <c r="GK173" s="80"/>
      <c r="GL173" s="80"/>
      <c r="GM173" s="80"/>
      <c r="GN173" s="80"/>
      <c r="GO173" s="80"/>
      <c r="GP173" s="80"/>
      <c r="GQ173" s="80"/>
      <c r="GR173" s="80"/>
      <c r="GS173" s="80"/>
      <c r="GT173" s="80"/>
      <c r="GU173" s="80"/>
      <c r="GV173" s="80"/>
      <c r="GW173" s="80"/>
      <c r="GX173" s="80"/>
      <c r="GY173" s="80"/>
      <c r="GZ173" s="80"/>
      <c r="HA173" s="80"/>
      <c r="HB173" s="80"/>
      <c r="HC173" s="80"/>
      <c r="HD173" s="80"/>
      <c r="HE173" s="80"/>
      <c r="HF173" s="80"/>
      <c r="HG173" s="80"/>
      <c r="HH173" s="80"/>
      <c r="HI173" s="80"/>
      <c r="HJ173" s="80"/>
      <c r="HK173" s="80"/>
      <c r="HL173" s="80"/>
      <c r="HM173" s="80"/>
      <c r="HN173" s="80"/>
      <c r="HO173" s="80"/>
      <c r="HP173" s="80"/>
      <c r="HQ173" s="80"/>
      <c r="HR173" s="80"/>
      <c r="HS173" s="80"/>
      <c r="HT173" s="80"/>
      <c r="HU173" s="80"/>
      <c r="HV173" s="80"/>
      <c r="HW173" s="80"/>
      <c r="HX173" s="80"/>
      <c r="HY173" s="80"/>
      <c r="HZ173" s="80"/>
      <c r="IA173" s="80"/>
      <c r="IB173" s="80"/>
      <c r="IC173" s="80"/>
      <c r="ID173" s="80"/>
      <c r="IE173" s="80"/>
      <c r="IF173" s="80"/>
      <c r="IG173" s="80"/>
      <c r="IH173" s="80"/>
      <c r="II173" s="80"/>
      <c r="IJ173" s="80"/>
      <c r="IK173" s="80"/>
      <c r="IL173" s="80"/>
      <c r="IM173" s="80"/>
      <c r="IN173" s="80"/>
      <c r="IO173" s="80"/>
      <c r="IP173" s="80"/>
      <c r="IQ173" s="80">
        <v>70</v>
      </c>
      <c r="IR173" s="80"/>
      <c r="IS173" s="80"/>
      <c r="IT173" s="80"/>
      <c r="IU173" s="80"/>
      <c r="IV173" s="80"/>
      <c r="IW173" s="80"/>
      <c r="IX173" s="80"/>
      <c r="IY173" s="80"/>
      <c r="IZ173" s="80"/>
      <c r="JA173" s="80"/>
      <c r="JB173" s="80"/>
      <c r="JC173" s="80"/>
      <c r="JD173" s="80"/>
      <c r="JE173" s="80"/>
      <c r="JF173" s="80"/>
      <c r="JG173" s="80"/>
      <c r="JH173" s="80"/>
      <c r="JI173" s="80"/>
      <c r="JJ173" s="80"/>
      <c r="JK173" s="80"/>
      <c r="JL173" s="80"/>
      <c r="JM173" s="80"/>
      <c r="JN173" s="80"/>
      <c r="JO173" s="80"/>
      <c r="JP173" s="80">
        <v>50</v>
      </c>
      <c r="JQ173" s="80"/>
      <c r="JR173" s="80"/>
      <c r="JS173" s="80"/>
      <c r="JT173" s="80"/>
      <c r="JU173" s="80"/>
      <c r="JV173" s="80"/>
      <c r="JW173" s="80"/>
      <c r="JX173" s="80"/>
      <c r="JY173" s="80"/>
      <c r="JZ173" s="80"/>
      <c r="KA173" s="80"/>
      <c r="KB173" s="80"/>
      <c r="KC173" s="80"/>
      <c r="KD173" s="80"/>
      <c r="KE173" s="80"/>
      <c r="KF173" s="80"/>
      <c r="KG173" s="80"/>
      <c r="KH173" s="80"/>
      <c r="KI173" s="80"/>
      <c r="KJ173" s="80"/>
      <c r="KK173" s="80"/>
      <c r="KL173" s="80"/>
      <c r="KM173" s="80"/>
      <c r="KN173" s="80"/>
      <c r="KO173" s="80"/>
      <c r="KP173" s="80"/>
      <c r="KQ173" s="80"/>
      <c r="KR173" s="80"/>
      <c r="KS173" s="80"/>
      <c r="KT173" s="80"/>
      <c r="KU173" s="80"/>
      <c r="KV173" s="80"/>
      <c r="KW173" s="80"/>
      <c r="KX173" s="80"/>
      <c r="KY173" s="80"/>
      <c r="KZ173" s="80"/>
      <c r="LA173" s="80"/>
      <c r="LB173" s="80"/>
      <c r="LC173" s="80"/>
      <c r="LD173" s="80"/>
      <c r="LE173" s="80"/>
      <c r="LF173" s="80"/>
      <c r="LG173" s="80">
        <v>402</v>
      </c>
      <c r="LH173" s="80"/>
      <c r="LI173" s="80"/>
      <c r="LJ173" s="80"/>
      <c r="LK173" s="80"/>
      <c r="LL173" s="80"/>
      <c r="LM173" s="80"/>
      <c r="LN173" s="80"/>
      <c r="LO173" s="80">
        <v>4758</v>
      </c>
      <c r="LP173" s="80"/>
      <c r="LQ173" s="80"/>
      <c r="LR173" s="80"/>
      <c r="LS173" s="80"/>
      <c r="LT173" s="80"/>
      <c r="LU173" s="80"/>
      <c r="LV173" s="80"/>
      <c r="LW173" s="80"/>
      <c r="LX173" s="80"/>
      <c r="LY173" s="80"/>
      <c r="LZ173" s="80"/>
      <c r="MA173" s="80"/>
      <c r="MB173" s="80"/>
      <c r="MC173" s="80"/>
      <c r="MD173" s="80"/>
      <c r="ME173" s="80"/>
      <c r="MF173" s="80"/>
      <c r="MG173" s="80"/>
      <c r="MH173" s="80"/>
      <c r="MI173" s="80"/>
      <c r="MJ173" s="80"/>
      <c r="MK173" s="80"/>
      <c r="ML173" s="80"/>
      <c r="MM173" s="80"/>
      <c r="MN173" s="80"/>
      <c r="MO173" s="80"/>
      <c r="MP173" s="80"/>
      <c r="MQ173" s="80"/>
      <c r="MR173" s="80"/>
      <c r="MS173" s="80"/>
      <c r="MT173" s="80"/>
      <c r="MU173" s="80"/>
      <c r="MV173" s="80"/>
      <c r="MW173" s="80"/>
      <c r="MX173" s="80"/>
      <c r="MY173" s="80"/>
      <c r="MZ173" s="80"/>
      <c r="NA173" s="80"/>
      <c r="NB173" s="80"/>
      <c r="NC173" s="80"/>
      <c r="ND173" s="80"/>
      <c r="NE173" s="80"/>
      <c r="NF173" s="80"/>
      <c r="NG173" s="80"/>
      <c r="NH173" s="80"/>
      <c r="NI173" s="80"/>
      <c r="NJ173" s="80"/>
      <c r="NK173" s="80"/>
      <c r="NL173" s="80"/>
      <c r="NM173" s="80"/>
      <c r="NN173" s="80"/>
      <c r="NO173" s="80"/>
      <c r="NP173" s="80"/>
      <c r="NQ173" s="80"/>
      <c r="NR173" s="80"/>
      <c r="NS173" s="80"/>
      <c r="NT173" s="80"/>
      <c r="NU173" s="80"/>
      <c r="NV173" s="80"/>
      <c r="NW173" s="80"/>
      <c r="NX173" s="80">
        <v>24</v>
      </c>
      <c r="NY173" s="80"/>
      <c r="NZ173" s="80"/>
      <c r="OA173" s="80"/>
      <c r="OB173" s="79">
        <v>33924</v>
      </c>
    </row>
    <row r="174" spans="1:392" ht="13.15">
      <c r="A174" s="27">
        <v>336414</v>
      </c>
      <c r="B174" s="23" t="s">
        <v>304</v>
      </c>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v>15</v>
      </c>
      <c r="AE174" s="80"/>
      <c r="AF174" s="80"/>
      <c r="AG174" s="80"/>
      <c r="AH174" s="80"/>
      <c r="AI174" s="80"/>
      <c r="AJ174" s="80"/>
      <c r="AK174" s="80"/>
      <c r="AL174" s="80"/>
      <c r="AM174" s="80"/>
      <c r="AN174" s="80"/>
      <c r="AO174" s="80"/>
      <c r="AP174" s="80"/>
      <c r="AQ174" s="80"/>
      <c r="AR174" s="80"/>
      <c r="AS174" s="80"/>
      <c r="AT174" s="80"/>
      <c r="AU174" s="80"/>
      <c r="AV174" s="80"/>
      <c r="AW174" s="80"/>
      <c r="AX174" s="80"/>
      <c r="AY174" s="80"/>
      <c r="AZ174" s="80"/>
      <c r="BA174" s="80"/>
      <c r="BB174" s="80"/>
      <c r="BC174" s="80"/>
      <c r="BD174" s="80"/>
      <c r="BE174" s="80"/>
      <c r="BF174" s="80"/>
      <c r="BG174" s="80"/>
      <c r="BH174" s="80"/>
      <c r="BI174" s="80"/>
      <c r="BJ174" s="80"/>
      <c r="BK174" s="80"/>
      <c r="BL174" s="80"/>
      <c r="BM174" s="80"/>
      <c r="BN174" s="80"/>
      <c r="BO174" s="80"/>
      <c r="BP174" s="80"/>
      <c r="BQ174" s="80"/>
      <c r="BR174" s="80"/>
      <c r="BS174" s="80"/>
      <c r="BT174" s="80"/>
      <c r="BU174" s="80"/>
      <c r="BV174" s="80"/>
      <c r="BW174" s="80"/>
      <c r="BX174" s="80"/>
      <c r="BY174" s="80"/>
      <c r="BZ174" s="80"/>
      <c r="CA174" s="80"/>
      <c r="CB174" s="80"/>
      <c r="CC174" s="80"/>
      <c r="CD174" s="80">
        <v>292</v>
      </c>
      <c r="CE174" s="80"/>
      <c r="CF174" s="80"/>
      <c r="CG174" s="80"/>
      <c r="CH174" s="80"/>
      <c r="CI174" s="80"/>
      <c r="CJ174" s="80"/>
      <c r="CK174" s="80"/>
      <c r="CL174" s="80"/>
      <c r="CM174" s="80"/>
      <c r="CN174" s="80"/>
      <c r="CO174" s="80"/>
      <c r="CP174" s="80"/>
      <c r="CQ174" s="80"/>
      <c r="CR174" s="80"/>
      <c r="CS174" s="80"/>
      <c r="CT174" s="80"/>
      <c r="CU174" s="80"/>
      <c r="CV174" s="80"/>
      <c r="CW174" s="80"/>
      <c r="CX174" s="80"/>
      <c r="CY174" s="80"/>
      <c r="CZ174" s="80"/>
      <c r="DA174" s="80"/>
      <c r="DB174" s="80"/>
      <c r="DC174" s="80"/>
      <c r="DD174" s="80"/>
      <c r="DE174" s="80"/>
      <c r="DF174" s="80"/>
      <c r="DG174" s="80"/>
      <c r="DH174" s="80"/>
      <c r="DI174" s="80"/>
      <c r="DJ174" s="80">
        <v>180</v>
      </c>
      <c r="DK174" s="80"/>
      <c r="DL174" s="80"/>
      <c r="DM174" s="80"/>
      <c r="DN174" s="80"/>
      <c r="DO174" s="80">
        <v>60</v>
      </c>
      <c r="DP174" s="80"/>
      <c r="DQ174" s="80"/>
      <c r="DR174" s="80"/>
      <c r="DS174" s="80"/>
      <c r="DT174" s="80"/>
      <c r="DU174" s="80"/>
      <c r="DV174" s="80">
        <v>33</v>
      </c>
      <c r="DW174" s="80"/>
      <c r="DX174" s="80"/>
      <c r="DY174" s="80"/>
      <c r="DZ174" s="80"/>
      <c r="EA174" s="80"/>
      <c r="EB174" s="80"/>
      <c r="EC174" s="80"/>
      <c r="ED174" s="80"/>
      <c r="EE174" s="80"/>
      <c r="EF174" s="80"/>
      <c r="EG174" s="80"/>
      <c r="EH174" s="80"/>
      <c r="EI174" s="80"/>
      <c r="EJ174" s="80"/>
      <c r="EK174" s="80"/>
      <c r="EL174" s="80"/>
      <c r="EM174" s="80"/>
      <c r="EN174" s="80"/>
      <c r="EO174" s="80"/>
      <c r="EP174" s="80"/>
      <c r="EQ174" s="80"/>
      <c r="ER174" s="80"/>
      <c r="ES174" s="80"/>
      <c r="ET174" s="80"/>
      <c r="EU174" s="80"/>
      <c r="EV174" s="80"/>
      <c r="EW174" s="80"/>
      <c r="EX174" s="80"/>
      <c r="EY174" s="80"/>
      <c r="EZ174" s="80"/>
      <c r="FA174" s="80"/>
      <c r="FB174" s="80"/>
      <c r="FC174" s="80"/>
      <c r="FD174" s="80"/>
      <c r="FE174" s="80"/>
      <c r="FF174" s="80"/>
      <c r="FG174" s="80"/>
      <c r="FH174" s="80"/>
      <c r="FI174" s="80"/>
      <c r="FJ174" s="80">
        <v>3</v>
      </c>
      <c r="FK174" s="80"/>
      <c r="FL174" s="80"/>
      <c r="FM174" s="80">
        <v>9139</v>
      </c>
      <c r="FN174" s="80">
        <v>588</v>
      </c>
      <c r="FO174" s="80"/>
      <c r="FP174" s="80"/>
      <c r="FQ174" s="80"/>
      <c r="FR174" s="80"/>
      <c r="FS174" s="80">
        <v>46</v>
      </c>
      <c r="FT174" s="80"/>
      <c r="FU174" s="80"/>
      <c r="FV174" s="80"/>
      <c r="FW174" s="80"/>
      <c r="FX174" s="80"/>
      <c r="FY174" s="80"/>
      <c r="FZ174" s="80"/>
      <c r="GA174" s="80"/>
      <c r="GB174" s="80"/>
      <c r="GC174" s="80"/>
      <c r="GD174" s="80"/>
      <c r="GE174" s="80"/>
      <c r="GF174" s="80"/>
      <c r="GG174" s="80"/>
      <c r="GH174" s="80"/>
      <c r="GI174" s="80"/>
      <c r="GJ174" s="80"/>
      <c r="GK174" s="80"/>
      <c r="GL174" s="80"/>
      <c r="GM174" s="80"/>
      <c r="GN174" s="80"/>
      <c r="GO174" s="80"/>
      <c r="GP174" s="80"/>
      <c r="GQ174" s="80"/>
      <c r="GR174" s="80"/>
      <c r="GS174" s="80"/>
      <c r="GT174" s="80"/>
      <c r="GU174" s="80"/>
      <c r="GV174" s="80"/>
      <c r="GW174" s="80"/>
      <c r="GX174" s="80"/>
      <c r="GY174" s="80"/>
      <c r="GZ174" s="80"/>
      <c r="HA174" s="80"/>
      <c r="HB174" s="80"/>
      <c r="HC174" s="80"/>
      <c r="HD174" s="80"/>
      <c r="HE174" s="80"/>
      <c r="HF174" s="80"/>
      <c r="HG174" s="80"/>
      <c r="HH174" s="80"/>
      <c r="HI174" s="80"/>
      <c r="HJ174" s="80"/>
      <c r="HK174" s="80"/>
      <c r="HL174" s="80"/>
      <c r="HM174" s="80"/>
      <c r="HN174" s="80"/>
      <c r="HO174" s="80"/>
      <c r="HP174" s="80"/>
      <c r="HQ174" s="80"/>
      <c r="HR174" s="80"/>
      <c r="HS174" s="80"/>
      <c r="HT174" s="80"/>
      <c r="HU174" s="80"/>
      <c r="HV174" s="80"/>
      <c r="HW174" s="80"/>
      <c r="HX174" s="80"/>
      <c r="HY174" s="80"/>
      <c r="HZ174" s="80"/>
      <c r="IA174" s="80"/>
      <c r="IB174" s="80"/>
      <c r="IC174" s="80"/>
      <c r="ID174" s="80"/>
      <c r="IE174" s="80"/>
      <c r="IF174" s="80"/>
      <c r="IG174" s="80"/>
      <c r="IH174" s="80"/>
      <c r="II174" s="80"/>
      <c r="IJ174" s="80"/>
      <c r="IK174" s="80"/>
      <c r="IL174" s="80"/>
      <c r="IM174" s="80"/>
      <c r="IN174" s="80"/>
      <c r="IO174" s="80"/>
      <c r="IP174" s="80"/>
      <c r="IQ174" s="80"/>
      <c r="IR174" s="80"/>
      <c r="IS174" s="80"/>
      <c r="IT174" s="80"/>
      <c r="IU174" s="80"/>
      <c r="IV174" s="80"/>
      <c r="IW174" s="80"/>
      <c r="IX174" s="80"/>
      <c r="IY174" s="80"/>
      <c r="IZ174" s="80"/>
      <c r="JA174" s="80"/>
      <c r="JB174" s="80"/>
      <c r="JC174" s="80"/>
      <c r="JD174" s="80"/>
      <c r="JE174" s="80"/>
      <c r="JF174" s="80"/>
      <c r="JG174" s="80"/>
      <c r="JH174" s="80"/>
      <c r="JI174" s="80"/>
      <c r="JJ174" s="80"/>
      <c r="JK174" s="80"/>
      <c r="JL174" s="80"/>
      <c r="JM174" s="80"/>
      <c r="JN174" s="80"/>
      <c r="JO174" s="80"/>
      <c r="JP174" s="80">
        <v>82</v>
      </c>
      <c r="JQ174" s="80"/>
      <c r="JR174" s="80"/>
      <c r="JS174" s="80"/>
      <c r="JT174" s="80"/>
      <c r="JU174" s="80"/>
      <c r="JV174" s="80"/>
      <c r="JW174" s="80"/>
      <c r="JX174" s="80"/>
      <c r="JY174" s="80"/>
      <c r="JZ174" s="80"/>
      <c r="KA174" s="80"/>
      <c r="KB174" s="80"/>
      <c r="KC174" s="80"/>
      <c r="KD174" s="80"/>
      <c r="KE174" s="80"/>
      <c r="KF174" s="80"/>
      <c r="KG174" s="80"/>
      <c r="KH174" s="80"/>
      <c r="KI174" s="80"/>
      <c r="KJ174" s="80"/>
      <c r="KK174" s="80"/>
      <c r="KL174" s="80"/>
      <c r="KM174" s="80"/>
      <c r="KN174" s="80"/>
      <c r="KO174" s="80"/>
      <c r="KP174" s="80"/>
      <c r="KQ174" s="80"/>
      <c r="KR174" s="80"/>
      <c r="KS174" s="80"/>
      <c r="KT174" s="80"/>
      <c r="KU174" s="80"/>
      <c r="KV174" s="80"/>
      <c r="KW174" s="80"/>
      <c r="KX174" s="80"/>
      <c r="KY174" s="80"/>
      <c r="KZ174" s="80"/>
      <c r="LA174" s="80"/>
      <c r="LB174" s="80"/>
      <c r="LC174" s="80"/>
      <c r="LD174" s="80"/>
      <c r="LE174" s="80"/>
      <c r="LF174" s="80"/>
      <c r="LG174" s="80">
        <v>219</v>
      </c>
      <c r="LH174" s="80"/>
      <c r="LI174" s="80"/>
      <c r="LJ174" s="80"/>
      <c r="LK174" s="80"/>
      <c r="LL174" s="80"/>
      <c r="LM174" s="80"/>
      <c r="LN174" s="80"/>
      <c r="LO174" s="80">
        <v>4442</v>
      </c>
      <c r="LP174" s="80"/>
      <c r="LQ174" s="80"/>
      <c r="LR174" s="80"/>
      <c r="LS174" s="80"/>
      <c r="LT174" s="80"/>
      <c r="LU174" s="80"/>
      <c r="LV174" s="80"/>
      <c r="LW174" s="80"/>
      <c r="LX174" s="80"/>
      <c r="LY174" s="80"/>
      <c r="LZ174" s="80"/>
      <c r="MA174" s="80"/>
      <c r="MB174" s="80"/>
      <c r="MC174" s="80"/>
      <c r="MD174" s="80"/>
      <c r="ME174" s="80"/>
      <c r="MF174" s="80"/>
      <c r="MG174" s="80"/>
      <c r="MH174" s="80"/>
      <c r="MI174" s="80"/>
      <c r="MJ174" s="80"/>
      <c r="MK174" s="80"/>
      <c r="ML174" s="80"/>
      <c r="MM174" s="80"/>
      <c r="MN174" s="80"/>
      <c r="MO174" s="80"/>
      <c r="MP174" s="80"/>
      <c r="MQ174" s="80"/>
      <c r="MR174" s="80"/>
      <c r="MS174" s="80"/>
      <c r="MT174" s="80"/>
      <c r="MU174" s="80"/>
      <c r="MV174" s="80"/>
      <c r="MW174" s="80"/>
      <c r="MX174" s="80"/>
      <c r="MY174" s="80"/>
      <c r="MZ174" s="80"/>
      <c r="NA174" s="80"/>
      <c r="NB174" s="80"/>
      <c r="NC174" s="80"/>
      <c r="ND174" s="80"/>
      <c r="NE174" s="80"/>
      <c r="NF174" s="80"/>
      <c r="NG174" s="80"/>
      <c r="NH174" s="80"/>
      <c r="NI174" s="80"/>
      <c r="NJ174" s="80"/>
      <c r="NK174" s="80"/>
      <c r="NL174" s="80"/>
      <c r="NM174" s="80"/>
      <c r="NN174" s="80"/>
      <c r="NO174" s="80"/>
      <c r="NP174" s="80"/>
      <c r="NQ174" s="80"/>
      <c r="NR174" s="80"/>
      <c r="NS174" s="80"/>
      <c r="NT174" s="80"/>
      <c r="NU174" s="80"/>
      <c r="NV174" s="80"/>
      <c r="NW174" s="80"/>
      <c r="NX174" s="80"/>
      <c r="NY174" s="80"/>
      <c r="NZ174" s="80"/>
      <c r="OA174" s="80"/>
      <c r="OB174" s="79">
        <v>15099</v>
      </c>
    </row>
    <row r="175" spans="1:392" ht="13.15">
      <c r="A175" s="27" t="s">
        <v>306</v>
      </c>
      <c r="B175" s="23" t="s">
        <v>305</v>
      </c>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v>5</v>
      </c>
      <c r="AE175" s="80"/>
      <c r="AF175" s="80"/>
      <c r="AG175" s="80"/>
      <c r="AH175" s="80"/>
      <c r="AI175" s="80"/>
      <c r="AJ175" s="80"/>
      <c r="AK175" s="80"/>
      <c r="AL175" s="80"/>
      <c r="AM175" s="80"/>
      <c r="AN175" s="80"/>
      <c r="AO175" s="80"/>
      <c r="AP175" s="80"/>
      <c r="AQ175" s="80"/>
      <c r="AR175" s="80"/>
      <c r="AS175" s="80"/>
      <c r="AT175" s="80"/>
      <c r="AU175" s="80"/>
      <c r="AV175" s="80"/>
      <c r="AW175" s="80"/>
      <c r="AX175" s="80"/>
      <c r="AY175" s="80"/>
      <c r="AZ175" s="80"/>
      <c r="BA175" s="80"/>
      <c r="BB175" s="80"/>
      <c r="BC175" s="80"/>
      <c r="BD175" s="80"/>
      <c r="BE175" s="80"/>
      <c r="BF175" s="80"/>
      <c r="BG175" s="80"/>
      <c r="BH175" s="80"/>
      <c r="BI175" s="80"/>
      <c r="BJ175" s="80">
        <v>4</v>
      </c>
      <c r="BK175" s="80"/>
      <c r="BL175" s="80"/>
      <c r="BM175" s="80"/>
      <c r="BN175" s="80"/>
      <c r="BO175" s="80"/>
      <c r="BP175" s="80"/>
      <c r="BQ175" s="80"/>
      <c r="BR175" s="80"/>
      <c r="BS175" s="80"/>
      <c r="BT175" s="80"/>
      <c r="BU175" s="80"/>
      <c r="BV175" s="80"/>
      <c r="BW175" s="80"/>
      <c r="BX175" s="80"/>
      <c r="BY175" s="80"/>
      <c r="BZ175" s="80"/>
      <c r="CA175" s="80">
        <v>6</v>
      </c>
      <c r="CB175" s="80"/>
      <c r="CC175" s="80"/>
      <c r="CD175" s="80">
        <v>62</v>
      </c>
      <c r="CE175" s="80"/>
      <c r="CF175" s="80"/>
      <c r="CG175" s="80"/>
      <c r="CH175" s="80"/>
      <c r="CI175" s="80"/>
      <c r="CJ175" s="80"/>
      <c r="CK175" s="80"/>
      <c r="CL175" s="80"/>
      <c r="CM175" s="80"/>
      <c r="CN175" s="80">
        <v>13</v>
      </c>
      <c r="CO175" s="80"/>
      <c r="CP175" s="80"/>
      <c r="CQ175" s="80"/>
      <c r="CR175" s="80"/>
      <c r="CS175" s="80"/>
      <c r="CT175" s="80"/>
      <c r="CU175" s="80"/>
      <c r="CV175" s="80"/>
      <c r="CW175" s="80"/>
      <c r="CX175" s="80"/>
      <c r="CY175" s="80"/>
      <c r="CZ175" s="80"/>
      <c r="DA175" s="80"/>
      <c r="DB175" s="80"/>
      <c r="DC175" s="80"/>
      <c r="DD175" s="80"/>
      <c r="DE175" s="80"/>
      <c r="DF175" s="80"/>
      <c r="DG175" s="80"/>
      <c r="DH175" s="80"/>
      <c r="DI175" s="80"/>
      <c r="DJ175" s="80"/>
      <c r="DK175" s="80"/>
      <c r="DL175" s="80"/>
      <c r="DM175" s="80"/>
      <c r="DN175" s="80"/>
      <c r="DO175" s="80"/>
      <c r="DP175" s="80"/>
      <c r="DQ175" s="80"/>
      <c r="DR175" s="80">
        <v>2</v>
      </c>
      <c r="DS175" s="80"/>
      <c r="DT175" s="80"/>
      <c r="DU175" s="80"/>
      <c r="DV175" s="80">
        <v>48</v>
      </c>
      <c r="DW175" s="80"/>
      <c r="DX175" s="80"/>
      <c r="DY175" s="80"/>
      <c r="DZ175" s="80"/>
      <c r="EA175" s="80"/>
      <c r="EB175" s="80"/>
      <c r="EC175" s="80"/>
      <c r="ED175" s="80"/>
      <c r="EE175" s="80"/>
      <c r="EF175" s="80"/>
      <c r="EG175" s="80"/>
      <c r="EH175" s="80"/>
      <c r="EI175" s="80"/>
      <c r="EJ175" s="80"/>
      <c r="EK175" s="80"/>
      <c r="EL175" s="80"/>
      <c r="EM175" s="80"/>
      <c r="EN175" s="80"/>
      <c r="EO175" s="80"/>
      <c r="EP175" s="80"/>
      <c r="EQ175" s="80"/>
      <c r="ER175" s="80"/>
      <c r="ES175" s="80"/>
      <c r="ET175" s="80"/>
      <c r="EU175" s="80">
        <v>20</v>
      </c>
      <c r="EV175" s="80"/>
      <c r="EW175" s="80"/>
      <c r="EX175" s="80"/>
      <c r="EY175" s="80"/>
      <c r="EZ175" s="80"/>
      <c r="FA175" s="80"/>
      <c r="FB175" s="80"/>
      <c r="FC175" s="80"/>
      <c r="FD175" s="80"/>
      <c r="FE175" s="80"/>
      <c r="FF175" s="80"/>
      <c r="FG175" s="80"/>
      <c r="FH175" s="80"/>
      <c r="FI175" s="80"/>
      <c r="FJ175" s="80">
        <v>97</v>
      </c>
      <c r="FK175" s="80">
        <v>283</v>
      </c>
      <c r="FL175" s="80">
        <v>39</v>
      </c>
      <c r="FM175" s="80">
        <v>159</v>
      </c>
      <c r="FN175" s="80">
        <v>3526</v>
      </c>
      <c r="FO175" s="80"/>
      <c r="FP175" s="80"/>
      <c r="FQ175" s="80">
        <v>2</v>
      </c>
      <c r="FR175" s="80"/>
      <c r="FS175" s="80">
        <v>28</v>
      </c>
      <c r="FT175" s="80"/>
      <c r="FU175" s="80"/>
      <c r="FV175" s="80"/>
      <c r="FW175" s="80"/>
      <c r="FX175" s="80"/>
      <c r="FY175" s="80"/>
      <c r="FZ175" s="80"/>
      <c r="GA175" s="80"/>
      <c r="GB175" s="80"/>
      <c r="GC175" s="80"/>
      <c r="GD175" s="80"/>
      <c r="GE175" s="80"/>
      <c r="GF175" s="80"/>
      <c r="GG175" s="80"/>
      <c r="GH175" s="80"/>
      <c r="GI175" s="80"/>
      <c r="GJ175" s="80"/>
      <c r="GK175" s="80"/>
      <c r="GL175" s="80"/>
      <c r="GM175" s="80"/>
      <c r="GN175" s="80"/>
      <c r="GO175" s="80"/>
      <c r="GP175" s="80"/>
      <c r="GQ175" s="80"/>
      <c r="GR175" s="80"/>
      <c r="GS175" s="80"/>
      <c r="GT175" s="80"/>
      <c r="GU175" s="80"/>
      <c r="GV175" s="80"/>
      <c r="GW175" s="80"/>
      <c r="GX175" s="80"/>
      <c r="GY175" s="80"/>
      <c r="GZ175" s="80"/>
      <c r="HA175" s="80"/>
      <c r="HB175" s="80"/>
      <c r="HC175" s="80"/>
      <c r="HD175" s="80"/>
      <c r="HE175" s="80"/>
      <c r="HF175" s="80"/>
      <c r="HG175" s="80"/>
      <c r="HH175" s="80"/>
      <c r="HI175" s="80"/>
      <c r="HJ175" s="80"/>
      <c r="HK175" s="80"/>
      <c r="HL175" s="80"/>
      <c r="HM175" s="80"/>
      <c r="HN175" s="80"/>
      <c r="HO175" s="80"/>
      <c r="HP175" s="80"/>
      <c r="HQ175" s="80"/>
      <c r="HR175" s="80"/>
      <c r="HS175" s="80">
        <v>4</v>
      </c>
      <c r="HT175" s="80"/>
      <c r="HU175" s="80"/>
      <c r="HV175" s="80"/>
      <c r="HW175" s="80"/>
      <c r="HX175" s="80"/>
      <c r="HY175" s="80"/>
      <c r="HZ175" s="80"/>
      <c r="IA175" s="80"/>
      <c r="IB175" s="80"/>
      <c r="IC175" s="80"/>
      <c r="ID175" s="80"/>
      <c r="IE175" s="80"/>
      <c r="IF175" s="80"/>
      <c r="IG175" s="80"/>
      <c r="IH175" s="80"/>
      <c r="II175" s="80"/>
      <c r="IJ175" s="80"/>
      <c r="IK175" s="80"/>
      <c r="IL175" s="80"/>
      <c r="IM175" s="80"/>
      <c r="IN175" s="80"/>
      <c r="IO175" s="80"/>
      <c r="IP175" s="80"/>
      <c r="IQ175" s="80"/>
      <c r="IR175" s="80"/>
      <c r="IS175" s="80"/>
      <c r="IT175" s="80"/>
      <c r="IU175" s="80"/>
      <c r="IV175" s="80"/>
      <c r="IW175" s="80"/>
      <c r="IX175" s="80"/>
      <c r="IY175" s="80"/>
      <c r="IZ175" s="80"/>
      <c r="JA175" s="80"/>
      <c r="JB175" s="80"/>
      <c r="JC175" s="80"/>
      <c r="JD175" s="80"/>
      <c r="JE175" s="80">
        <v>0</v>
      </c>
      <c r="JF175" s="80"/>
      <c r="JG175" s="80"/>
      <c r="JH175" s="80"/>
      <c r="JI175" s="80"/>
      <c r="JJ175" s="80"/>
      <c r="JK175" s="80"/>
      <c r="JL175" s="80">
        <v>18</v>
      </c>
      <c r="JM175" s="80"/>
      <c r="JN175" s="80"/>
      <c r="JO175" s="80"/>
      <c r="JP175" s="80">
        <v>4</v>
      </c>
      <c r="JQ175" s="80"/>
      <c r="JR175" s="80"/>
      <c r="JS175" s="80"/>
      <c r="JT175" s="80"/>
      <c r="JU175" s="80"/>
      <c r="JV175" s="80"/>
      <c r="JW175" s="80"/>
      <c r="JX175" s="80"/>
      <c r="JY175" s="80"/>
      <c r="JZ175" s="80"/>
      <c r="KA175" s="80"/>
      <c r="KB175" s="80"/>
      <c r="KC175" s="80"/>
      <c r="KD175" s="80"/>
      <c r="KE175" s="80"/>
      <c r="KF175" s="80"/>
      <c r="KG175" s="80"/>
      <c r="KH175" s="80"/>
      <c r="KI175" s="80"/>
      <c r="KJ175" s="80"/>
      <c r="KK175" s="80"/>
      <c r="KL175" s="80"/>
      <c r="KM175" s="80"/>
      <c r="KN175" s="80"/>
      <c r="KO175" s="80"/>
      <c r="KP175" s="80"/>
      <c r="KQ175" s="80"/>
      <c r="KR175" s="80"/>
      <c r="KS175" s="80"/>
      <c r="KT175" s="80"/>
      <c r="KU175" s="80"/>
      <c r="KV175" s="80"/>
      <c r="KW175" s="80"/>
      <c r="KX175" s="80"/>
      <c r="KY175" s="80"/>
      <c r="KZ175" s="80"/>
      <c r="LA175" s="80"/>
      <c r="LB175" s="80"/>
      <c r="LC175" s="80"/>
      <c r="LD175" s="80"/>
      <c r="LE175" s="80"/>
      <c r="LF175" s="80"/>
      <c r="LG175" s="80">
        <v>92</v>
      </c>
      <c r="LH175" s="80"/>
      <c r="LI175" s="80"/>
      <c r="LJ175" s="80"/>
      <c r="LK175" s="80"/>
      <c r="LL175" s="80"/>
      <c r="LM175" s="80"/>
      <c r="LN175" s="80"/>
      <c r="LO175" s="80">
        <v>1336</v>
      </c>
      <c r="LP175" s="80"/>
      <c r="LQ175" s="80"/>
      <c r="LR175" s="80"/>
      <c r="LS175" s="80"/>
      <c r="LT175" s="80"/>
      <c r="LU175" s="80"/>
      <c r="LV175" s="80"/>
      <c r="LW175" s="80"/>
      <c r="LX175" s="80"/>
      <c r="LY175" s="80"/>
      <c r="LZ175" s="80"/>
      <c r="MA175" s="80"/>
      <c r="MB175" s="80"/>
      <c r="MC175" s="80"/>
      <c r="MD175" s="80"/>
      <c r="ME175" s="80"/>
      <c r="MF175" s="80"/>
      <c r="MG175" s="80"/>
      <c r="MH175" s="80"/>
      <c r="MI175" s="80"/>
      <c r="MJ175" s="80"/>
      <c r="MK175" s="80"/>
      <c r="ML175" s="80"/>
      <c r="MM175" s="80"/>
      <c r="MN175" s="80"/>
      <c r="MO175" s="80"/>
      <c r="MP175" s="80"/>
      <c r="MQ175" s="80"/>
      <c r="MR175" s="80"/>
      <c r="MS175" s="80"/>
      <c r="MT175" s="80"/>
      <c r="MU175" s="80"/>
      <c r="MV175" s="80"/>
      <c r="MW175" s="80"/>
      <c r="MX175" s="80"/>
      <c r="MY175" s="80"/>
      <c r="MZ175" s="80"/>
      <c r="NA175" s="80"/>
      <c r="NB175" s="80"/>
      <c r="NC175" s="80"/>
      <c r="ND175" s="80"/>
      <c r="NE175" s="80"/>
      <c r="NF175" s="80"/>
      <c r="NG175" s="80"/>
      <c r="NH175" s="80"/>
      <c r="NI175" s="80"/>
      <c r="NJ175" s="80"/>
      <c r="NK175" s="80"/>
      <c r="NL175" s="80"/>
      <c r="NM175" s="80"/>
      <c r="NN175" s="80"/>
      <c r="NO175" s="80"/>
      <c r="NP175" s="80"/>
      <c r="NQ175" s="80"/>
      <c r="NR175" s="80"/>
      <c r="NS175" s="80"/>
      <c r="NT175" s="80"/>
      <c r="NU175" s="80"/>
      <c r="NV175" s="80"/>
      <c r="NW175" s="80"/>
      <c r="NX175" s="80"/>
      <c r="NY175" s="80"/>
      <c r="NZ175" s="80"/>
      <c r="OA175" s="80"/>
      <c r="OB175" s="79">
        <v>5748</v>
      </c>
    </row>
    <row r="176" spans="1:392" ht="13.15">
      <c r="A176" s="27">
        <v>336500</v>
      </c>
      <c r="B176" s="23" t="s">
        <v>307</v>
      </c>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v>11</v>
      </c>
      <c r="AE176" s="80"/>
      <c r="AF176" s="80"/>
      <c r="AG176" s="80"/>
      <c r="AH176" s="80"/>
      <c r="AI176" s="80"/>
      <c r="AJ176" s="80"/>
      <c r="AK176" s="80"/>
      <c r="AL176" s="80"/>
      <c r="AM176" s="80"/>
      <c r="AN176" s="80"/>
      <c r="AO176" s="80"/>
      <c r="AP176" s="80"/>
      <c r="AQ176" s="80"/>
      <c r="AR176" s="80"/>
      <c r="AS176" s="80"/>
      <c r="AT176" s="80"/>
      <c r="AU176" s="80"/>
      <c r="AV176" s="80"/>
      <c r="AW176" s="80"/>
      <c r="AX176" s="80"/>
      <c r="AY176" s="80"/>
      <c r="AZ176" s="80"/>
      <c r="BA176" s="80"/>
      <c r="BB176" s="80"/>
      <c r="BC176" s="80"/>
      <c r="BD176" s="80"/>
      <c r="BE176" s="80"/>
      <c r="BF176" s="80"/>
      <c r="BG176" s="80"/>
      <c r="BH176" s="80"/>
      <c r="BI176" s="80"/>
      <c r="BJ176" s="80"/>
      <c r="BK176" s="80"/>
      <c r="BL176" s="80"/>
      <c r="BM176" s="80"/>
      <c r="BN176" s="80"/>
      <c r="BO176" s="80"/>
      <c r="BP176" s="80"/>
      <c r="BQ176" s="80"/>
      <c r="BR176" s="80"/>
      <c r="BS176" s="80"/>
      <c r="BT176" s="80"/>
      <c r="BU176" s="80"/>
      <c r="BV176" s="80">
        <v>5</v>
      </c>
      <c r="BW176" s="80"/>
      <c r="BX176" s="80"/>
      <c r="BY176" s="80"/>
      <c r="BZ176" s="80"/>
      <c r="CA176" s="80"/>
      <c r="CB176" s="80"/>
      <c r="CC176" s="80"/>
      <c r="CD176" s="80"/>
      <c r="CE176" s="80"/>
      <c r="CF176" s="80"/>
      <c r="CG176" s="80"/>
      <c r="CH176" s="80"/>
      <c r="CI176" s="80"/>
      <c r="CJ176" s="80"/>
      <c r="CK176" s="80"/>
      <c r="CL176" s="80"/>
      <c r="CM176" s="80"/>
      <c r="CN176" s="80"/>
      <c r="CO176" s="80"/>
      <c r="CP176" s="80"/>
      <c r="CQ176" s="80"/>
      <c r="CR176" s="80"/>
      <c r="CS176" s="80"/>
      <c r="CT176" s="80"/>
      <c r="CU176" s="80"/>
      <c r="CV176" s="80"/>
      <c r="CW176" s="80"/>
      <c r="CX176" s="80"/>
      <c r="CY176" s="80"/>
      <c r="CZ176" s="80"/>
      <c r="DA176" s="80"/>
      <c r="DB176" s="80">
        <v>266</v>
      </c>
      <c r="DC176" s="80"/>
      <c r="DD176" s="80"/>
      <c r="DE176" s="80"/>
      <c r="DF176" s="80"/>
      <c r="DG176" s="80"/>
      <c r="DH176" s="80"/>
      <c r="DI176" s="80"/>
      <c r="DJ176" s="80"/>
      <c r="DK176" s="80"/>
      <c r="DL176" s="80"/>
      <c r="DM176" s="80"/>
      <c r="DN176" s="80"/>
      <c r="DO176" s="80"/>
      <c r="DP176" s="80"/>
      <c r="DQ176" s="80"/>
      <c r="DR176" s="80"/>
      <c r="DS176" s="80"/>
      <c r="DT176" s="80"/>
      <c r="DU176" s="80"/>
      <c r="DV176" s="80"/>
      <c r="DW176" s="80"/>
      <c r="DX176" s="80"/>
      <c r="DY176" s="80"/>
      <c r="DZ176" s="80"/>
      <c r="EA176" s="80"/>
      <c r="EB176" s="80"/>
      <c r="EC176" s="80"/>
      <c r="ED176" s="80"/>
      <c r="EE176" s="80"/>
      <c r="EF176" s="80"/>
      <c r="EG176" s="80"/>
      <c r="EH176" s="80"/>
      <c r="EI176" s="80"/>
      <c r="EJ176" s="80"/>
      <c r="EK176" s="80"/>
      <c r="EL176" s="80"/>
      <c r="EM176" s="80">
        <v>399</v>
      </c>
      <c r="EN176" s="80"/>
      <c r="EO176" s="80"/>
      <c r="EP176" s="80"/>
      <c r="EQ176" s="80"/>
      <c r="ER176" s="80"/>
      <c r="ES176" s="80"/>
      <c r="ET176" s="80"/>
      <c r="EU176" s="80"/>
      <c r="EV176" s="80"/>
      <c r="EW176" s="80"/>
      <c r="EX176" s="80"/>
      <c r="EY176" s="80"/>
      <c r="EZ176" s="80"/>
      <c r="FA176" s="80"/>
      <c r="FB176" s="80"/>
      <c r="FC176" s="80"/>
      <c r="FD176" s="80"/>
      <c r="FE176" s="80"/>
      <c r="FF176" s="80"/>
      <c r="FG176" s="80"/>
      <c r="FH176" s="80"/>
      <c r="FI176" s="80"/>
      <c r="FJ176" s="80"/>
      <c r="FK176" s="80"/>
      <c r="FL176" s="80"/>
      <c r="FM176" s="80"/>
      <c r="FN176" s="80"/>
      <c r="FO176" s="80">
        <v>11632</v>
      </c>
      <c r="FP176" s="80"/>
      <c r="FQ176" s="80">
        <v>3</v>
      </c>
      <c r="FR176" s="80"/>
      <c r="FS176" s="80"/>
      <c r="FT176" s="80"/>
      <c r="FU176" s="80"/>
      <c r="FV176" s="80"/>
      <c r="FW176" s="80"/>
      <c r="FX176" s="80"/>
      <c r="FY176" s="80"/>
      <c r="FZ176" s="80"/>
      <c r="GA176" s="80"/>
      <c r="GB176" s="80"/>
      <c r="GC176" s="80"/>
      <c r="GD176" s="80"/>
      <c r="GE176" s="80"/>
      <c r="GF176" s="80"/>
      <c r="GG176" s="80"/>
      <c r="GH176" s="80"/>
      <c r="GI176" s="80"/>
      <c r="GJ176" s="80"/>
      <c r="GK176" s="80"/>
      <c r="GL176" s="80"/>
      <c r="GM176" s="80"/>
      <c r="GN176" s="80"/>
      <c r="GO176" s="80"/>
      <c r="GP176" s="80"/>
      <c r="GQ176" s="80"/>
      <c r="GR176" s="80"/>
      <c r="GS176" s="80"/>
      <c r="GT176" s="80"/>
      <c r="GU176" s="80"/>
      <c r="GV176" s="80"/>
      <c r="GW176" s="80"/>
      <c r="GX176" s="80"/>
      <c r="GY176" s="80"/>
      <c r="GZ176" s="80"/>
      <c r="HA176" s="80"/>
      <c r="HB176" s="80"/>
      <c r="HC176" s="80"/>
      <c r="HD176" s="80"/>
      <c r="HE176" s="80"/>
      <c r="HF176" s="80"/>
      <c r="HG176" s="80"/>
      <c r="HH176" s="80"/>
      <c r="HI176" s="80"/>
      <c r="HJ176" s="80"/>
      <c r="HK176" s="80"/>
      <c r="HL176" s="80"/>
      <c r="HM176" s="80"/>
      <c r="HN176" s="80"/>
      <c r="HO176" s="80"/>
      <c r="HP176" s="80"/>
      <c r="HQ176" s="80"/>
      <c r="HR176" s="80"/>
      <c r="HS176" s="80"/>
      <c r="HT176" s="80"/>
      <c r="HU176" s="80"/>
      <c r="HV176" s="80"/>
      <c r="HW176" s="80"/>
      <c r="HX176" s="80"/>
      <c r="HY176" s="80"/>
      <c r="HZ176" s="80"/>
      <c r="IA176" s="80"/>
      <c r="IB176" s="80"/>
      <c r="IC176" s="80"/>
      <c r="ID176" s="80"/>
      <c r="IE176" s="80"/>
      <c r="IF176" s="80"/>
      <c r="IG176" s="80"/>
      <c r="IH176" s="80"/>
      <c r="II176" s="80"/>
      <c r="IJ176" s="80"/>
      <c r="IK176" s="80"/>
      <c r="IL176" s="80"/>
      <c r="IM176" s="80"/>
      <c r="IN176" s="80"/>
      <c r="IO176" s="80"/>
      <c r="IP176" s="80"/>
      <c r="IQ176" s="80"/>
      <c r="IR176" s="80"/>
      <c r="IS176" s="80"/>
      <c r="IT176" s="80"/>
      <c r="IU176" s="80"/>
      <c r="IV176" s="80"/>
      <c r="IW176" s="80"/>
      <c r="IX176" s="80"/>
      <c r="IY176" s="80"/>
      <c r="IZ176" s="80"/>
      <c r="JA176" s="80"/>
      <c r="JB176" s="80"/>
      <c r="JC176" s="80"/>
      <c r="JD176" s="80"/>
      <c r="JE176" s="80"/>
      <c r="JF176" s="80"/>
      <c r="JG176" s="80"/>
      <c r="JH176" s="80"/>
      <c r="JI176" s="80"/>
      <c r="JJ176" s="80"/>
      <c r="JK176" s="80"/>
      <c r="JL176" s="80"/>
      <c r="JM176" s="80"/>
      <c r="JN176" s="80"/>
      <c r="JO176" s="80">
        <v>21</v>
      </c>
      <c r="JP176" s="80">
        <v>212</v>
      </c>
      <c r="JQ176" s="80"/>
      <c r="JR176" s="80"/>
      <c r="JS176" s="80"/>
      <c r="JT176" s="80"/>
      <c r="JU176" s="80"/>
      <c r="JV176" s="80"/>
      <c r="JW176" s="80"/>
      <c r="JX176" s="80"/>
      <c r="JY176" s="80"/>
      <c r="JZ176" s="80"/>
      <c r="KA176" s="80"/>
      <c r="KB176" s="80"/>
      <c r="KC176" s="80"/>
      <c r="KD176" s="80"/>
      <c r="KE176" s="80"/>
      <c r="KF176" s="80"/>
      <c r="KG176" s="80"/>
      <c r="KH176" s="80"/>
      <c r="KI176" s="80"/>
      <c r="KJ176" s="80"/>
      <c r="KK176" s="80"/>
      <c r="KL176" s="80"/>
      <c r="KM176" s="80"/>
      <c r="KN176" s="80"/>
      <c r="KO176" s="80"/>
      <c r="KP176" s="80"/>
      <c r="KQ176" s="80"/>
      <c r="KR176" s="80"/>
      <c r="KS176" s="80"/>
      <c r="KT176" s="80"/>
      <c r="KU176" s="80"/>
      <c r="KV176" s="80"/>
      <c r="KW176" s="80"/>
      <c r="KX176" s="80"/>
      <c r="KY176" s="80"/>
      <c r="KZ176" s="80"/>
      <c r="LA176" s="80"/>
      <c r="LB176" s="80"/>
      <c r="LC176" s="80"/>
      <c r="LD176" s="80"/>
      <c r="LE176" s="80"/>
      <c r="LF176" s="80"/>
      <c r="LG176" s="80">
        <v>5</v>
      </c>
      <c r="LH176" s="80"/>
      <c r="LI176" s="80"/>
      <c r="LJ176" s="80"/>
      <c r="LK176" s="80"/>
      <c r="LL176" s="80"/>
      <c r="LM176" s="80"/>
      <c r="LN176" s="80"/>
      <c r="LO176" s="80">
        <v>5</v>
      </c>
      <c r="LP176" s="80"/>
      <c r="LQ176" s="80"/>
      <c r="LR176" s="80"/>
      <c r="LS176" s="80"/>
      <c r="LT176" s="80"/>
      <c r="LU176" s="80"/>
      <c r="LV176" s="80"/>
      <c r="LW176" s="80"/>
      <c r="LX176" s="80"/>
      <c r="LY176" s="80"/>
      <c r="LZ176" s="80"/>
      <c r="MA176" s="80"/>
      <c r="MB176" s="80"/>
      <c r="MC176" s="80"/>
      <c r="MD176" s="80"/>
      <c r="ME176" s="80"/>
      <c r="MF176" s="80"/>
      <c r="MG176" s="80"/>
      <c r="MH176" s="80"/>
      <c r="MI176" s="80"/>
      <c r="MJ176" s="80"/>
      <c r="MK176" s="80"/>
      <c r="ML176" s="80"/>
      <c r="MM176" s="80"/>
      <c r="MN176" s="80"/>
      <c r="MO176" s="80"/>
      <c r="MP176" s="80"/>
      <c r="MQ176" s="80"/>
      <c r="MR176" s="80"/>
      <c r="MS176" s="80"/>
      <c r="MT176" s="80"/>
      <c r="MU176" s="80"/>
      <c r="MV176" s="80"/>
      <c r="MW176" s="80"/>
      <c r="MX176" s="80"/>
      <c r="MY176" s="80"/>
      <c r="MZ176" s="80"/>
      <c r="NA176" s="80"/>
      <c r="NB176" s="80"/>
      <c r="NC176" s="80"/>
      <c r="ND176" s="80"/>
      <c r="NE176" s="80"/>
      <c r="NF176" s="80"/>
      <c r="NG176" s="80"/>
      <c r="NH176" s="80"/>
      <c r="NI176" s="80"/>
      <c r="NJ176" s="80"/>
      <c r="NK176" s="80"/>
      <c r="NL176" s="80"/>
      <c r="NM176" s="80"/>
      <c r="NN176" s="80"/>
      <c r="NO176" s="80"/>
      <c r="NP176" s="80"/>
      <c r="NQ176" s="80"/>
      <c r="NR176" s="80"/>
      <c r="NS176" s="80"/>
      <c r="NT176" s="80"/>
      <c r="NU176" s="80"/>
      <c r="NV176" s="80"/>
      <c r="NW176" s="80"/>
      <c r="NX176" s="80">
        <v>11</v>
      </c>
      <c r="NY176" s="80"/>
      <c r="NZ176" s="80"/>
      <c r="OA176" s="80"/>
      <c r="OB176" s="79">
        <v>12570</v>
      </c>
    </row>
    <row r="177" spans="1:392" ht="13.15">
      <c r="A177" s="27">
        <v>336611</v>
      </c>
      <c r="B177" s="23" t="s">
        <v>308</v>
      </c>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v>354</v>
      </c>
      <c r="AE177" s="80"/>
      <c r="AF177" s="80"/>
      <c r="AG177" s="80"/>
      <c r="AH177" s="80"/>
      <c r="AI177" s="80"/>
      <c r="AJ177" s="80"/>
      <c r="AK177" s="80"/>
      <c r="AL177" s="80"/>
      <c r="AM177" s="80"/>
      <c r="AN177" s="80"/>
      <c r="AO177" s="80"/>
      <c r="AP177" s="80"/>
      <c r="AQ177" s="80"/>
      <c r="AR177" s="80"/>
      <c r="AS177" s="80"/>
      <c r="AT177" s="80"/>
      <c r="AU177" s="80"/>
      <c r="AV177" s="80"/>
      <c r="AW177" s="80"/>
      <c r="AX177" s="80"/>
      <c r="AY177" s="80"/>
      <c r="AZ177" s="80"/>
      <c r="BA177" s="80"/>
      <c r="BB177" s="80"/>
      <c r="BC177" s="80"/>
      <c r="BD177" s="80"/>
      <c r="BE177" s="80"/>
      <c r="BF177" s="80"/>
      <c r="BG177" s="80"/>
      <c r="BH177" s="80"/>
      <c r="BI177" s="80"/>
      <c r="BJ177" s="80"/>
      <c r="BK177" s="80"/>
      <c r="BL177" s="80"/>
      <c r="BM177" s="80"/>
      <c r="BN177" s="80"/>
      <c r="BO177" s="80"/>
      <c r="BP177" s="80"/>
      <c r="BQ177" s="80">
        <v>153</v>
      </c>
      <c r="BR177" s="80"/>
      <c r="BS177" s="80"/>
      <c r="BT177" s="80"/>
      <c r="BU177" s="80"/>
      <c r="BV177" s="80"/>
      <c r="BW177" s="80"/>
      <c r="BX177" s="80">
        <v>32</v>
      </c>
      <c r="BY177" s="80"/>
      <c r="BZ177" s="80"/>
      <c r="CA177" s="80"/>
      <c r="CB177" s="80"/>
      <c r="CC177" s="80"/>
      <c r="CD177" s="80"/>
      <c r="CE177" s="80"/>
      <c r="CF177" s="80"/>
      <c r="CG177" s="80"/>
      <c r="CH177" s="80"/>
      <c r="CI177" s="80"/>
      <c r="CJ177" s="80"/>
      <c r="CK177" s="80"/>
      <c r="CL177" s="80"/>
      <c r="CM177" s="80"/>
      <c r="CN177" s="80"/>
      <c r="CO177" s="80"/>
      <c r="CP177" s="80"/>
      <c r="CQ177" s="80"/>
      <c r="CR177" s="80"/>
      <c r="CS177" s="80"/>
      <c r="CT177" s="80"/>
      <c r="CU177" s="80"/>
      <c r="CV177" s="80"/>
      <c r="CW177" s="80"/>
      <c r="CX177" s="80"/>
      <c r="CY177" s="80"/>
      <c r="CZ177" s="80"/>
      <c r="DA177" s="80"/>
      <c r="DB177" s="80"/>
      <c r="DC177" s="80"/>
      <c r="DD177" s="80"/>
      <c r="DE177" s="80">
        <v>58</v>
      </c>
      <c r="DF177" s="80"/>
      <c r="DG177" s="80"/>
      <c r="DH177" s="80"/>
      <c r="DI177" s="80"/>
      <c r="DJ177" s="80"/>
      <c r="DK177" s="80"/>
      <c r="DL177" s="80"/>
      <c r="DM177" s="80"/>
      <c r="DN177" s="80"/>
      <c r="DO177" s="80"/>
      <c r="DP177" s="80"/>
      <c r="DQ177" s="80"/>
      <c r="DR177" s="80"/>
      <c r="DS177" s="80"/>
      <c r="DT177" s="80"/>
      <c r="DU177" s="80"/>
      <c r="DV177" s="80"/>
      <c r="DW177" s="80"/>
      <c r="DX177" s="80"/>
      <c r="DY177" s="80"/>
      <c r="DZ177" s="80"/>
      <c r="EA177" s="80"/>
      <c r="EB177" s="80"/>
      <c r="EC177" s="80"/>
      <c r="ED177" s="80"/>
      <c r="EE177" s="80"/>
      <c r="EF177" s="80"/>
      <c r="EG177" s="80"/>
      <c r="EH177" s="80"/>
      <c r="EI177" s="80"/>
      <c r="EJ177" s="80"/>
      <c r="EK177" s="80"/>
      <c r="EL177" s="80"/>
      <c r="EM177" s="80"/>
      <c r="EN177" s="80"/>
      <c r="EO177" s="80">
        <v>45</v>
      </c>
      <c r="EP177" s="80"/>
      <c r="EQ177" s="80"/>
      <c r="ER177" s="80"/>
      <c r="ES177" s="80"/>
      <c r="ET177" s="80"/>
      <c r="EU177" s="80"/>
      <c r="EV177" s="80"/>
      <c r="EW177" s="80"/>
      <c r="EX177" s="80"/>
      <c r="EY177" s="80"/>
      <c r="EZ177" s="80"/>
      <c r="FA177" s="80"/>
      <c r="FB177" s="80"/>
      <c r="FC177" s="80"/>
      <c r="FD177" s="80"/>
      <c r="FE177" s="80"/>
      <c r="FF177" s="80"/>
      <c r="FG177" s="80"/>
      <c r="FH177" s="80"/>
      <c r="FI177" s="80"/>
      <c r="FJ177" s="80"/>
      <c r="FK177" s="80"/>
      <c r="FL177" s="80"/>
      <c r="FM177" s="80"/>
      <c r="FN177" s="80"/>
      <c r="FO177" s="80"/>
      <c r="FP177" s="80">
        <v>17420</v>
      </c>
      <c r="FQ177" s="80"/>
      <c r="FR177" s="80"/>
      <c r="FS177" s="80">
        <v>19</v>
      </c>
      <c r="FT177" s="80"/>
      <c r="FU177" s="80"/>
      <c r="FV177" s="80"/>
      <c r="FW177" s="80"/>
      <c r="FX177" s="80"/>
      <c r="FY177" s="80"/>
      <c r="FZ177" s="80"/>
      <c r="GA177" s="80"/>
      <c r="GB177" s="80"/>
      <c r="GC177" s="80"/>
      <c r="GD177" s="80"/>
      <c r="GE177" s="80"/>
      <c r="GF177" s="80"/>
      <c r="GG177" s="80"/>
      <c r="GH177" s="80"/>
      <c r="GI177" s="80"/>
      <c r="GJ177" s="80"/>
      <c r="GK177" s="80"/>
      <c r="GL177" s="80"/>
      <c r="GM177" s="80"/>
      <c r="GN177" s="80"/>
      <c r="GO177" s="80"/>
      <c r="GP177" s="80"/>
      <c r="GQ177" s="80"/>
      <c r="GR177" s="80"/>
      <c r="GS177" s="80"/>
      <c r="GT177" s="80"/>
      <c r="GU177" s="80"/>
      <c r="GV177" s="80"/>
      <c r="GW177" s="80"/>
      <c r="GX177" s="80"/>
      <c r="GY177" s="80"/>
      <c r="GZ177" s="80"/>
      <c r="HA177" s="80"/>
      <c r="HB177" s="80"/>
      <c r="HC177" s="80"/>
      <c r="HD177" s="80"/>
      <c r="HE177" s="80"/>
      <c r="HF177" s="80"/>
      <c r="HG177" s="80"/>
      <c r="HH177" s="80"/>
      <c r="HI177" s="80"/>
      <c r="HJ177" s="80"/>
      <c r="HK177" s="80"/>
      <c r="HL177" s="80"/>
      <c r="HM177" s="80"/>
      <c r="HN177" s="80"/>
      <c r="HO177" s="80"/>
      <c r="HP177" s="80"/>
      <c r="HQ177" s="80"/>
      <c r="HR177" s="80"/>
      <c r="HS177" s="80"/>
      <c r="HT177" s="80"/>
      <c r="HU177" s="80"/>
      <c r="HV177" s="80"/>
      <c r="HW177" s="80"/>
      <c r="HX177" s="80"/>
      <c r="HY177" s="80"/>
      <c r="HZ177" s="80"/>
      <c r="IA177" s="80"/>
      <c r="IB177" s="80"/>
      <c r="IC177" s="80"/>
      <c r="ID177" s="80"/>
      <c r="IE177" s="80"/>
      <c r="IF177" s="80"/>
      <c r="IG177" s="80"/>
      <c r="IH177" s="80"/>
      <c r="II177" s="80"/>
      <c r="IJ177" s="80"/>
      <c r="IK177" s="80"/>
      <c r="IL177" s="80"/>
      <c r="IM177" s="80"/>
      <c r="IN177" s="80"/>
      <c r="IO177" s="80"/>
      <c r="IP177" s="80"/>
      <c r="IQ177" s="80"/>
      <c r="IR177" s="80"/>
      <c r="IS177" s="80"/>
      <c r="IT177" s="80"/>
      <c r="IU177" s="80"/>
      <c r="IV177" s="80"/>
      <c r="IW177" s="80"/>
      <c r="IX177" s="80"/>
      <c r="IY177" s="80"/>
      <c r="IZ177" s="80"/>
      <c r="JA177" s="80"/>
      <c r="JB177" s="80"/>
      <c r="JC177" s="80"/>
      <c r="JD177" s="80"/>
      <c r="JE177" s="80"/>
      <c r="JF177" s="80"/>
      <c r="JG177" s="80"/>
      <c r="JH177" s="80"/>
      <c r="JI177" s="80"/>
      <c r="JJ177" s="80"/>
      <c r="JK177" s="80"/>
      <c r="JL177" s="80"/>
      <c r="JM177" s="80"/>
      <c r="JN177" s="80"/>
      <c r="JO177" s="80"/>
      <c r="JP177" s="80">
        <v>325</v>
      </c>
      <c r="JQ177" s="80"/>
      <c r="JR177" s="80"/>
      <c r="JS177" s="80"/>
      <c r="JT177" s="80"/>
      <c r="JU177" s="80"/>
      <c r="JV177" s="80"/>
      <c r="JW177" s="80"/>
      <c r="JX177" s="80"/>
      <c r="JY177" s="80"/>
      <c r="JZ177" s="80"/>
      <c r="KA177" s="80"/>
      <c r="KB177" s="80"/>
      <c r="KC177" s="80"/>
      <c r="KD177" s="80"/>
      <c r="KE177" s="80"/>
      <c r="KF177" s="80"/>
      <c r="KG177" s="80"/>
      <c r="KH177" s="80"/>
      <c r="KI177" s="80"/>
      <c r="KJ177" s="80"/>
      <c r="KK177" s="80"/>
      <c r="KL177" s="80"/>
      <c r="KM177" s="80"/>
      <c r="KN177" s="80"/>
      <c r="KO177" s="80"/>
      <c r="KP177" s="80"/>
      <c r="KQ177" s="80"/>
      <c r="KR177" s="80"/>
      <c r="KS177" s="80"/>
      <c r="KT177" s="80"/>
      <c r="KU177" s="80"/>
      <c r="KV177" s="80"/>
      <c r="KW177" s="80"/>
      <c r="KX177" s="80"/>
      <c r="KY177" s="80"/>
      <c r="KZ177" s="80"/>
      <c r="LA177" s="80"/>
      <c r="LB177" s="80"/>
      <c r="LC177" s="80"/>
      <c r="LD177" s="80"/>
      <c r="LE177" s="80"/>
      <c r="LF177" s="80"/>
      <c r="LG177" s="80">
        <v>11</v>
      </c>
      <c r="LH177" s="80"/>
      <c r="LI177" s="80"/>
      <c r="LJ177" s="80"/>
      <c r="LK177" s="80"/>
      <c r="LL177" s="80"/>
      <c r="LM177" s="80"/>
      <c r="LN177" s="80"/>
      <c r="LO177" s="80">
        <v>15</v>
      </c>
      <c r="LP177" s="80"/>
      <c r="LQ177" s="80"/>
      <c r="LR177" s="80"/>
      <c r="LS177" s="80"/>
      <c r="LT177" s="80"/>
      <c r="LU177" s="80"/>
      <c r="LV177" s="80"/>
      <c r="LW177" s="80"/>
      <c r="LX177" s="80"/>
      <c r="LY177" s="80"/>
      <c r="LZ177" s="80"/>
      <c r="MA177" s="80"/>
      <c r="MB177" s="80"/>
      <c r="MC177" s="80"/>
      <c r="MD177" s="80"/>
      <c r="ME177" s="80"/>
      <c r="MF177" s="80"/>
      <c r="MG177" s="80"/>
      <c r="MH177" s="80"/>
      <c r="MI177" s="80"/>
      <c r="MJ177" s="80"/>
      <c r="MK177" s="80"/>
      <c r="ML177" s="80"/>
      <c r="MM177" s="80"/>
      <c r="MN177" s="80"/>
      <c r="MO177" s="80"/>
      <c r="MP177" s="80"/>
      <c r="MQ177" s="80"/>
      <c r="MR177" s="80"/>
      <c r="MS177" s="80"/>
      <c r="MT177" s="80"/>
      <c r="MU177" s="80"/>
      <c r="MV177" s="80"/>
      <c r="MW177" s="80"/>
      <c r="MX177" s="80"/>
      <c r="MY177" s="80"/>
      <c r="MZ177" s="80"/>
      <c r="NA177" s="80"/>
      <c r="NB177" s="80"/>
      <c r="NC177" s="80"/>
      <c r="ND177" s="80"/>
      <c r="NE177" s="80"/>
      <c r="NF177" s="80"/>
      <c r="NG177" s="80"/>
      <c r="NH177" s="80"/>
      <c r="NI177" s="80"/>
      <c r="NJ177" s="80"/>
      <c r="NK177" s="80"/>
      <c r="NL177" s="80"/>
      <c r="NM177" s="80"/>
      <c r="NN177" s="80"/>
      <c r="NO177" s="80"/>
      <c r="NP177" s="80"/>
      <c r="NQ177" s="80"/>
      <c r="NR177" s="80"/>
      <c r="NS177" s="80"/>
      <c r="NT177" s="80"/>
      <c r="NU177" s="80"/>
      <c r="NV177" s="80"/>
      <c r="NW177" s="80"/>
      <c r="NX177" s="80">
        <v>9</v>
      </c>
      <c r="NY177" s="80"/>
      <c r="NZ177" s="80"/>
      <c r="OA177" s="80"/>
      <c r="OB177" s="79">
        <v>18442</v>
      </c>
    </row>
    <row r="178" spans="1:392" ht="13.15">
      <c r="A178" s="27">
        <v>336612</v>
      </c>
      <c r="B178" s="23" t="s">
        <v>309</v>
      </c>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v>208</v>
      </c>
      <c r="AE178" s="80"/>
      <c r="AF178" s="80"/>
      <c r="AG178" s="80"/>
      <c r="AH178" s="80"/>
      <c r="AI178" s="80"/>
      <c r="AJ178" s="80"/>
      <c r="AK178" s="80"/>
      <c r="AL178" s="80"/>
      <c r="AM178" s="80"/>
      <c r="AN178" s="80"/>
      <c r="AO178" s="80"/>
      <c r="AP178" s="80"/>
      <c r="AQ178" s="80"/>
      <c r="AR178" s="80"/>
      <c r="AS178" s="80"/>
      <c r="AT178" s="80"/>
      <c r="AU178" s="80"/>
      <c r="AV178" s="80"/>
      <c r="AW178" s="80"/>
      <c r="AX178" s="80"/>
      <c r="AY178" s="80"/>
      <c r="AZ178" s="80"/>
      <c r="BA178" s="80"/>
      <c r="BB178" s="80"/>
      <c r="BC178" s="80"/>
      <c r="BD178" s="80"/>
      <c r="BE178" s="80"/>
      <c r="BF178" s="80"/>
      <c r="BG178" s="80"/>
      <c r="BH178" s="80"/>
      <c r="BI178" s="80"/>
      <c r="BJ178" s="80"/>
      <c r="BK178" s="80"/>
      <c r="BL178" s="80"/>
      <c r="BM178" s="80"/>
      <c r="BN178" s="80"/>
      <c r="BO178" s="80"/>
      <c r="BP178" s="80"/>
      <c r="BQ178" s="80"/>
      <c r="BR178" s="80"/>
      <c r="BS178" s="80"/>
      <c r="BT178" s="80"/>
      <c r="BU178" s="80"/>
      <c r="BV178" s="80"/>
      <c r="BW178" s="80"/>
      <c r="BX178" s="80"/>
      <c r="BY178" s="80"/>
      <c r="BZ178" s="80"/>
      <c r="CA178" s="80"/>
      <c r="CB178" s="80"/>
      <c r="CC178" s="80"/>
      <c r="CD178" s="80"/>
      <c r="CE178" s="80"/>
      <c r="CF178" s="80"/>
      <c r="CG178" s="80"/>
      <c r="CH178" s="80"/>
      <c r="CI178" s="80"/>
      <c r="CJ178" s="80"/>
      <c r="CK178" s="80"/>
      <c r="CL178" s="80"/>
      <c r="CM178" s="80"/>
      <c r="CN178" s="80"/>
      <c r="CO178" s="80"/>
      <c r="CP178" s="80"/>
      <c r="CQ178" s="80"/>
      <c r="CR178" s="80"/>
      <c r="CS178" s="80"/>
      <c r="CT178" s="80"/>
      <c r="CU178" s="80"/>
      <c r="CV178" s="80"/>
      <c r="CW178" s="80"/>
      <c r="CX178" s="80"/>
      <c r="CY178" s="80"/>
      <c r="CZ178" s="80"/>
      <c r="DA178" s="80"/>
      <c r="DB178" s="80">
        <v>19</v>
      </c>
      <c r="DC178" s="80"/>
      <c r="DD178" s="80"/>
      <c r="DE178" s="80"/>
      <c r="DF178" s="80"/>
      <c r="DG178" s="80"/>
      <c r="DH178" s="80"/>
      <c r="DI178" s="80"/>
      <c r="DJ178" s="80"/>
      <c r="DK178" s="80"/>
      <c r="DL178" s="80"/>
      <c r="DM178" s="80"/>
      <c r="DN178" s="80"/>
      <c r="DO178" s="80"/>
      <c r="DP178" s="80"/>
      <c r="DQ178" s="80"/>
      <c r="DR178" s="80"/>
      <c r="DS178" s="80"/>
      <c r="DT178" s="80"/>
      <c r="DU178" s="80"/>
      <c r="DV178" s="80"/>
      <c r="DW178" s="80"/>
      <c r="DX178" s="80"/>
      <c r="DY178" s="80"/>
      <c r="DZ178" s="80"/>
      <c r="EA178" s="80"/>
      <c r="EB178" s="80"/>
      <c r="EC178" s="80"/>
      <c r="ED178" s="80"/>
      <c r="EE178" s="80"/>
      <c r="EF178" s="80"/>
      <c r="EG178" s="80"/>
      <c r="EH178" s="80"/>
      <c r="EI178" s="80"/>
      <c r="EJ178" s="80"/>
      <c r="EK178" s="80"/>
      <c r="EL178" s="80"/>
      <c r="EM178" s="80"/>
      <c r="EN178" s="80"/>
      <c r="EO178" s="80"/>
      <c r="EP178" s="80"/>
      <c r="EQ178" s="80"/>
      <c r="ER178" s="80"/>
      <c r="ES178" s="80"/>
      <c r="ET178" s="80"/>
      <c r="EU178" s="80"/>
      <c r="EV178" s="80"/>
      <c r="EW178" s="80"/>
      <c r="EX178" s="80"/>
      <c r="EY178" s="80"/>
      <c r="EZ178" s="80"/>
      <c r="FA178" s="80"/>
      <c r="FB178" s="80">
        <v>27</v>
      </c>
      <c r="FC178" s="80"/>
      <c r="FD178" s="80"/>
      <c r="FE178" s="80"/>
      <c r="FF178" s="80"/>
      <c r="FG178" s="80"/>
      <c r="FH178" s="80"/>
      <c r="FI178" s="80"/>
      <c r="FJ178" s="80"/>
      <c r="FK178" s="80"/>
      <c r="FL178" s="80"/>
      <c r="FM178" s="80"/>
      <c r="FN178" s="80"/>
      <c r="FO178" s="80"/>
      <c r="FP178" s="80">
        <v>13</v>
      </c>
      <c r="FQ178" s="80">
        <v>10317</v>
      </c>
      <c r="FR178" s="80"/>
      <c r="FS178" s="80"/>
      <c r="FT178" s="80">
        <v>14</v>
      </c>
      <c r="FU178" s="80"/>
      <c r="FV178" s="80"/>
      <c r="FW178" s="80"/>
      <c r="FX178" s="80"/>
      <c r="FY178" s="80"/>
      <c r="FZ178" s="80"/>
      <c r="GA178" s="80"/>
      <c r="GB178" s="80"/>
      <c r="GC178" s="80"/>
      <c r="GD178" s="80"/>
      <c r="GE178" s="80"/>
      <c r="GF178" s="80"/>
      <c r="GG178" s="80"/>
      <c r="GH178" s="80"/>
      <c r="GI178" s="80"/>
      <c r="GJ178" s="80"/>
      <c r="GK178" s="80"/>
      <c r="GL178" s="80"/>
      <c r="GM178" s="80"/>
      <c r="GN178" s="80"/>
      <c r="GO178" s="80"/>
      <c r="GP178" s="80"/>
      <c r="GQ178" s="80"/>
      <c r="GR178" s="80"/>
      <c r="GS178" s="80"/>
      <c r="GT178" s="80"/>
      <c r="GU178" s="80"/>
      <c r="GV178" s="80"/>
      <c r="GW178" s="80"/>
      <c r="GX178" s="80"/>
      <c r="GY178" s="80"/>
      <c r="GZ178" s="80"/>
      <c r="HA178" s="80"/>
      <c r="HB178" s="80"/>
      <c r="HC178" s="80"/>
      <c r="HD178" s="80"/>
      <c r="HE178" s="80"/>
      <c r="HF178" s="80"/>
      <c r="HG178" s="80"/>
      <c r="HH178" s="80"/>
      <c r="HI178" s="80"/>
      <c r="HJ178" s="80"/>
      <c r="HK178" s="80"/>
      <c r="HL178" s="80"/>
      <c r="HM178" s="80"/>
      <c r="HN178" s="80"/>
      <c r="HO178" s="80"/>
      <c r="HP178" s="80"/>
      <c r="HQ178" s="80"/>
      <c r="HR178" s="80"/>
      <c r="HS178" s="80"/>
      <c r="HT178" s="80"/>
      <c r="HU178" s="80"/>
      <c r="HV178" s="80"/>
      <c r="HW178" s="80"/>
      <c r="HX178" s="80"/>
      <c r="HY178" s="80"/>
      <c r="HZ178" s="80"/>
      <c r="IA178" s="80"/>
      <c r="IB178" s="80"/>
      <c r="IC178" s="80"/>
      <c r="ID178" s="80"/>
      <c r="IE178" s="80"/>
      <c r="IF178" s="80"/>
      <c r="IG178" s="80"/>
      <c r="IH178" s="80"/>
      <c r="II178" s="80"/>
      <c r="IJ178" s="80"/>
      <c r="IK178" s="80"/>
      <c r="IL178" s="80"/>
      <c r="IM178" s="80"/>
      <c r="IN178" s="80"/>
      <c r="IO178" s="80"/>
      <c r="IP178" s="80"/>
      <c r="IQ178" s="80"/>
      <c r="IR178" s="80"/>
      <c r="IS178" s="80"/>
      <c r="IT178" s="80"/>
      <c r="IU178" s="80"/>
      <c r="IV178" s="80"/>
      <c r="IW178" s="80"/>
      <c r="IX178" s="80"/>
      <c r="IY178" s="80"/>
      <c r="IZ178" s="80"/>
      <c r="JA178" s="80"/>
      <c r="JB178" s="80"/>
      <c r="JC178" s="80"/>
      <c r="JD178" s="80"/>
      <c r="JE178" s="80"/>
      <c r="JF178" s="80"/>
      <c r="JG178" s="80"/>
      <c r="JH178" s="80"/>
      <c r="JI178" s="80"/>
      <c r="JJ178" s="80"/>
      <c r="JK178" s="80"/>
      <c r="JL178" s="80">
        <v>68</v>
      </c>
      <c r="JM178" s="80"/>
      <c r="JN178" s="80"/>
      <c r="JO178" s="80">
        <v>0</v>
      </c>
      <c r="JP178" s="80">
        <v>112</v>
      </c>
      <c r="JQ178" s="80"/>
      <c r="JR178" s="80"/>
      <c r="JS178" s="80"/>
      <c r="JT178" s="80"/>
      <c r="JU178" s="80"/>
      <c r="JV178" s="80"/>
      <c r="JW178" s="80"/>
      <c r="JX178" s="80"/>
      <c r="JY178" s="80"/>
      <c r="JZ178" s="80"/>
      <c r="KA178" s="80"/>
      <c r="KB178" s="80"/>
      <c r="KC178" s="80"/>
      <c r="KD178" s="80"/>
      <c r="KE178" s="80"/>
      <c r="KF178" s="80"/>
      <c r="KG178" s="80"/>
      <c r="KH178" s="80"/>
      <c r="KI178" s="80"/>
      <c r="KJ178" s="80"/>
      <c r="KK178" s="80"/>
      <c r="KL178" s="80"/>
      <c r="KM178" s="80"/>
      <c r="KN178" s="80"/>
      <c r="KO178" s="80"/>
      <c r="KP178" s="80"/>
      <c r="KQ178" s="80"/>
      <c r="KR178" s="80"/>
      <c r="KS178" s="80"/>
      <c r="KT178" s="80"/>
      <c r="KU178" s="80"/>
      <c r="KV178" s="80"/>
      <c r="KW178" s="80"/>
      <c r="KX178" s="80"/>
      <c r="KY178" s="80"/>
      <c r="KZ178" s="80"/>
      <c r="LA178" s="80"/>
      <c r="LB178" s="80"/>
      <c r="LC178" s="80"/>
      <c r="LD178" s="80"/>
      <c r="LE178" s="80"/>
      <c r="LF178" s="80"/>
      <c r="LG178" s="80">
        <v>19</v>
      </c>
      <c r="LH178" s="80"/>
      <c r="LI178" s="80"/>
      <c r="LJ178" s="80"/>
      <c r="LK178" s="80"/>
      <c r="LL178" s="80"/>
      <c r="LM178" s="80"/>
      <c r="LN178" s="80"/>
      <c r="LO178" s="80">
        <v>9</v>
      </c>
      <c r="LP178" s="80"/>
      <c r="LQ178" s="80"/>
      <c r="LR178" s="80"/>
      <c r="LS178" s="80"/>
      <c r="LT178" s="80"/>
      <c r="LU178" s="80"/>
      <c r="LV178" s="80"/>
      <c r="LW178" s="80"/>
      <c r="LX178" s="80"/>
      <c r="LY178" s="80"/>
      <c r="LZ178" s="80"/>
      <c r="MA178" s="80"/>
      <c r="MB178" s="80"/>
      <c r="MC178" s="80"/>
      <c r="MD178" s="80"/>
      <c r="ME178" s="80"/>
      <c r="MF178" s="80"/>
      <c r="MG178" s="80"/>
      <c r="MH178" s="80"/>
      <c r="MI178" s="80"/>
      <c r="MJ178" s="80"/>
      <c r="MK178" s="80"/>
      <c r="ML178" s="80"/>
      <c r="MM178" s="80"/>
      <c r="MN178" s="80"/>
      <c r="MO178" s="80"/>
      <c r="MP178" s="80"/>
      <c r="MQ178" s="80"/>
      <c r="MR178" s="80"/>
      <c r="MS178" s="80"/>
      <c r="MT178" s="80"/>
      <c r="MU178" s="80"/>
      <c r="MV178" s="80"/>
      <c r="MW178" s="80"/>
      <c r="MX178" s="80"/>
      <c r="MY178" s="80"/>
      <c r="MZ178" s="80"/>
      <c r="NA178" s="80"/>
      <c r="NB178" s="80"/>
      <c r="NC178" s="80"/>
      <c r="ND178" s="80"/>
      <c r="NE178" s="80"/>
      <c r="NF178" s="80"/>
      <c r="NG178" s="80"/>
      <c r="NH178" s="80"/>
      <c r="NI178" s="80"/>
      <c r="NJ178" s="80"/>
      <c r="NK178" s="80"/>
      <c r="NL178" s="80"/>
      <c r="NM178" s="80"/>
      <c r="NN178" s="80"/>
      <c r="NO178" s="80"/>
      <c r="NP178" s="80"/>
      <c r="NQ178" s="80"/>
      <c r="NR178" s="80"/>
      <c r="NS178" s="80"/>
      <c r="NT178" s="80"/>
      <c r="NU178" s="80"/>
      <c r="NV178" s="80"/>
      <c r="NW178" s="80"/>
      <c r="NX178" s="80"/>
      <c r="NY178" s="80"/>
      <c r="NZ178" s="80"/>
      <c r="OA178" s="80"/>
      <c r="OB178" s="79">
        <v>10807</v>
      </c>
    </row>
    <row r="179" spans="1:392" ht="13.15">
      <c r="A179" s="27">
        <v>336991</v>
      </c>
      <c r="B179" s="23" t="s">
        <v>310</v>
      </c>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v>4</v>
      </c>
      <c r="AE179" s="80"/>
      <c r="AF179" s="80"/>
      <c r="AG179" s="80"/>
      <c r="AH179" s="80"/>
      <c r="AI179" s="80"/>
      <c r="AJ179" s="80"/>
      <c r="AK179" s="80"/>
      <c r="AL179" s="80"/>
      <c r="AM179" s="80"/>
      <c r="AN179" s="80"/>
      <c r="AO179" s="80"/>
      <c r="AP179" s="80"/>
      <c r="AQ179" s="80"/>
      <c r="AR179" s="80"/>
      <c r="AS179" s="80"/>
      <c r="AT179" s="80"/>
      <c r="AU179" s="80"/>
      <c r="AV179" s="80"/>
      <c r="AW179" s="80"/>
      <c r="AX179" s="80"/>
      <c r="AY179" s="80"/>
      <c r="AZ179" s="80"/>
      <c r="BA179" s="80"/>
      <c r="BB179" s="80"/>
      <c r="BC179" s="80"/>
      <c r="BD179" s="80"/>
      <c r="BE179" s="80"/>
      <c r="BF179" s="80"/>
      <c r="BG179" s="80"/>
      <c r="BH179" s="80"/>
      <c r="BI179" s="80"/>
      <c r="BJ179" s="80"/>
      <c r="BK179" s="80"/>
      <c r="BL179" s="80"/>
      <c r="BM179" s="80"/>
      <c r="BN179" s="80"/>
      <c r="BO179" s="80"/>
      <c r="BP179" s="80"/>
      <c r="BQ179" s="80"/>
      <c r="BR179" s="80"/>
      <c r="BS179" s="80"/>
      <c r="BT179" s="80"/>
      <c r="BU179" s="80"/>
      <c r="BV179" s="80">
        <v>9</v>
      </c>
      <c r="BW179" s="80"/>
      <c r="BX179" s="80"/>
      <c r="BY179" s="80"/>
      <c r="BZ179" s="80"/>
      <c r="CA179" s="80"/>
      <c r="CB179" s="80"/>
      <c r="CC179" s="80"/>
      <c r="CD179" s="80"/>
      <c r="CE179" s="80"/>
      <c r="CF179" s="80"/>
      <c r="CG179" s="80"/>
      <c r="CH179" s="80"/>
      <c r="CI179" s="80"/>
      <c r="CJ179" s="80"/>
      <c r="CK179" s="80"/>
      <c r="CL179" s="80"/>
      <c r="CM179" s="80"/>
      <c r="CN179" s="80"/>
      <c r="CO179" s="80"/>
      <c r="CP179" s="80"/>
      <c r="CQ179" s="80"/>
      <c r="CR179" s="80"/>
      <c r="CS179" s="80"/>
      <c r="CT179" s="80"/>
      <c r="CU179" s="80"/>
      <c r="CV179" s="80"/>
      <c r="CW179" s="80"/>
      <c r="CX179" s="80"/>
      <c r="CY179" s="80"/>
      <c r="CZ179" s="80"/>
      <c r="DA179" s="80"/>
      <c r="DB179" s="80"/>
      <c r="DC179" s="80"/>
      <c r="DD179" s="80"/>
      <c r="DE179" s="80"/>
      <c r="DF179" s="80"/>
      <c r="DG179" s="80"/>
      <c r="DH179" s="80"/>
      <c r="DI179" s="80"/>
      <c r="DJ179" s="80"/>
      <c r="DK179" s="80"/>
      <c r="DL179" s="80"/>
      <c r="DM179" s="80"/>
      <c r="DN179" s="80"/>
      <c r="DO179" s="80"/>
      <c r="DP179" s="80"/>
      <c r="DQ179" s="80"/>
      <c r="DR179" s="80"/>
      <c r="DS179" s="80"/>
      <c r="DT179" s="80"/>
      <c r="DU179" s="80"/>
      <c r="DV179" s="80"/>
      <c r="DW179" s="80"/>
      <c r="DX179" s="80"/>
      <c r="DY179" s="80"/>
      <c r="DZ179" s="80"/>
      <c r="EA179" s="80"/>
      <c r="EB179" s="80"/>
      <c r="EC179" s="80"/>
      <c r="ED179" s="80"/>
      <c r="EE179" s="80"/>
      <c r="EF179" s="80"/>
      <c r="EG179" s="80"/>
      <c r="EH179" s="80"/>
      <c r="EI179" s="80"/>
      <c r="EJ179" s="80"/>
      <c r="EK179" s="80"/>
      <c r="EL179" s="80"/>
      <c r="EM179" s="80"/>
      <c r="EN179" s="80"/>
      <c r="EO179" s="80"/>
      <c r="EP179" s="80"/>
      <c r="EQ179" s="80"/>
      <c r="ER179" s="80"/>
      <c r="ES179" s="80"/>
      <c r="ET179" s="80"/>
      <c r="EU179" s="80"/>
      <c r="EV179" s="80"/>
      <c r="EW179" s="80"/>
      <c r="EX179" s="80"/>
      <c r="EY179" s="80"/>
      <c r="EZ179" s="80"/>
      <c r="FA179" s="80"/>
      <c r="FB179" s="80"/>
      <c r="FC179" s="80"/>
      <c r="FD179" s="80"/>
      <c r="FE179" s="80"/>
      <c r="FF179" s="80"/>
      <c r="FG179" s="80"/>
      <c r="FH179" s="80"/>
      <c r="FI179" s="80"/>
      <c r="FJ179" s="80"/>
      <c r="FK179" s="80"/>
      <c r="FL179" s="80"/>
      <c r="FM179" s="80"/>
      <c r="FN179" s="80"/>
      <c r="FO179" s="80"/>
      <c r="FP179" s="80"/>
      <c r="FQ179" s="80"/>
      <c r="FR179" s="80">
        <v>6158</v>
      </c>
      <c r="FS179" s="80"/>
      <c r="FT179" s="80">
        <v>37</v>
      </c>
      <c r="FU179" s="80"/>
      <c r="FV179" s="80"/>
      <c r="FW179" s="80"/>
      <c r="FX179" s="80"/>
      <c r="FY179" s="80"/>
      <c r="FZ179" s="80"/>
      <c r="GA179" s="80"/>
      <c r="GB179" s="80"/>
      <c r="GC179" s="80"/>
      <c r="GD179" s="80"/>
      <c r="GE179" s="80"/>
      <c r="GF179" s="80"/>
      <c r="GG179" s="80"/>
      <c r="GH179" s="80"/>
      <c r="GI179" s="80"/>
      <c r="GJ179" s="80"/>
      <c r="GK179" s="80"/>
      <c r="GL179" s="80"/>
      <c r="GM179" s="80"/>
      <c r="GN179" s="80"/>
      <c r="GO179" s="80"/>
      <c r="GP179" s="80"/>
      <c r="GQ179" s="80"/>
      <c r="GR179" s="80"/>
      <c r="GS179" s="80"/>
      <c r="GT179" s="80"/>
      <c r="GU179" s="80"/>
      <c r="GV179" s="80"/>
      <c r="GW179" s="80"/>
      <c r="GX179" s="80"/>
      <c r="GY179" s="80"/>
      <c r="GZ179" s="80"/>
      <c r="HA179" s="80"/>
      <c r="HB179" s="80"/>
      <c r="HC179" s="80"/>
      <c r="HD179" s="80"/>
      <c r="HE179" s="80"/>
      <c r="HF179" s="80"/>
      <c r="HG179" s="80"/>
      <c r="HH179" s="80"/>
      <c r="HI179" s="80"/>
      <c r="HJ179" s="80"/>
      <c r="HK179" s="80"/>
      <c r="HL179" s="80"/>
      <c r="HM179" s="80"/>
      <c r="HN179" s="80"/>
      <c r="HO179" s="80"/>
      <c r="HP179" s="80"/>
      <c r="HQ179" s="80"/>
      <c r="HR179" s="80"/>
      <c r="HS179" s="80"/>
      <c r="HT179" s="80"/>
      <c r="HU179" s="80"/>
      <c r="HV179" s="80">
        <v>9</v>
      </c>
      <c r="HW179" s="80"/>
      <c r="HX179" s="80"/>
      <c r="HY179" s="80"/>
      <c r="HZ179" s="80"/>
      <c r="IA179" s="80"/>
      <c r="IB179" s="80"/>
      <c r="IC179" s="80"/>
      <c r="ID179" s="80"/>
      <c r="IE179" s="80"/>
      <c r="IF179" s="80"/>
      <c r="IG179" s="80"/>
      <c r="IH179" s="80"/>
      <c r="II179" s="80"/>
      <c r="IJ179" s="80"/>
      <c r="IK179" s="80"/>
      <c r="IL179" s="80"/>
      <c r="IM179" s="80"/>
      <c r="IN179" s="80"/>
      <c r="IO179" s="80"/>
      <c r="IP179" s="80"/>
      <c r="IQ179" s="80"/>
      <c r="IR179" s="80"/>
      <c r="IS179" s="80"/>
      <c r="IT179" s="80"/>
      <c r="IU179" s="80"/>
      <c r="IV179" s="80"/>
      <c r="IW179" s="80"/>
      <c r="IX179" s="80"/>
      <c r="IY179" s="80"/>
      <c r="IZ179" s="80"/>
      <c r="JA179" s="80"/>
      <c r="JB179" s="80"/>
      <c r="JC179" s="80"/>
      <c r="JD179" s="80"/>
      <c r="JE179" s="80"/>
      <c r="JF179" s="80"/>
      <c r="JG179" s="80"/>
      <c r="JH179" s="80"/>
      <c r="JI179" s="80"/>
      <c r="JJ179" s="80"/>
      <c r="JK179" s="80"/>
      <c r="JL179" s="80"/>
      <c r="JM179" s="80"/>
      <c r="JN179" s="80"/>
      <c r="JO179" s="80"/>
      <c r="JP179" s="80">
        <v>2</v>
      </c>
      <c r="JQ179" s="80"/>
      <c r="JR179" s="80"/>
      <c r="JS179" s="80"/>
      <c r="JT179" s="80"/>
      <c r="JU179" s="80"/>
      <c r="JV179" s="80"/>
      <c r="JW179" s="80"/>
      <c r="JX179" s="80"/>
      <c r="JY179" s="80"/>
      <c r="JZ179" s="80"/>
      <c r="KA179" s="80"/>
      <c r="KB179" s="80"/>
      <c r="KC179" s="80"/>
      <c r="KD179" s="80"/>
      <c r="KE179" s="80"/>
      <c r="KF179" s="80"/>
      <c r="KG179" s="80"/>
      <c r="KH179" s="80"/>
      <c r="KI179" s="80"/>
      <c r="KJ179" s="80"/>
      <c r="KK179" s="80"/>
      <c r="KL179" s="80"/>
      <c r="KM179" s="80"/>
      <c r="KN179" s="80"/>
      <c r="KO179" s="80"/>
      <c r="KP179" s="80"/>
      <c r="KQ179" s="80"/>
      <c r="KR179" s="80"/>
      <c r="KS179" s="80"/>
      <c r="KT179" s="80"/>
      <c r="KU179" s="80"/>
      <c r="KV179" s="80"/>
      <c r="KW179" s="80"/>
      <c r="KX179" s="80"/>
      <c r="KY179" s="80"/>
      <c r="KZ179" s="80"/>
      <c r="LA179" s="80"/>
      <c r="LB179" s="80"/>
      <c r="LC179" s="80"/>
      <c r="LD179" s="80"/>
      <c r="LE179" s="80"/>
      <c r="LF179" s="80"/>
      <c r="LG179" s="80">
        <v>13</v>
      </c>
      <c r="LH179" s="80"/>
      <c r="LI179" s="80"/>
      <c r="LJ179" s="80"/>
      <c r="LK179" s="80"/>
      <c r="LL179" s="80"/>
      <c r="LM179" s="80"/>
      <c r="LN179" s="80"/>
      <c r="LO179" s="80">
        <v>389</v>
      </c>
      <c r="LP179" s="80"/>
      <c r="LQ179" s="80"/>
      <c r="LR179" s="80"/>
      <c r="LS179" s="80"/>
      <c r="LT179" s="80"/>
      <c r="LU179" s="80"/>
      <c r="LV179" s="80"/>
      <c r="LW179" s="80"/>
      <c r="LX179" s="80"/>
      <c r="LY179" s="80"/>
      <c r="LZ179" s="80"/>
      <c r="MA179" s="80"/>
      <c r="MB179" s="80"/>
      <c r="MC179" s="80"/>
      <c r="MD179" s="80"/>
      <c r="ME179" s="80"/>
      <c r="MF179" s="80"/>
      <c r="MG179" s="80"/>
      <c r="MH179" s="80"/>
      <c r="MI179" s="80"/>
      <c r="MJ179" s="80"/>
      <c r="MK179" s="80"/>
      <c r="ML179" s="80"/>
      <c r="MM179" s="80"/>
      <c r="MN179" s="80"/>
      <c r="MO179" s="80"/>
      <c r="MP179" s="80"/>
      <c r="MQ179" s="80"/>
      <c r="MR179" s="80"/>
      <c r="MS179" s="80"/>
      <c r="MT179" s="80"/>
      <c r="MU179" s="80"/>
      <c r="MV179" s="80"/>
      <c r="MW179" s="80"/>
      <c r="MX179" s="80"/>
      <c r="MY179" s="80"/>
      <c r="MZ179" s="80"/>
      <c r="NA179" s="80"/>
      <c r="NB179" s="80"/>
      <c r="NC179" s="80"/>
      <c r="ND179" s="80"/>
      <c r="NE179" s="80"/>
      <c r="NF179" s="80"/>
      <c r="NG179" s="80"/>
      <c r="NH179" s="80"/>
      <c r="NI179" s="80"/>
      <c r="NJ179" s="80"/>
      <c r="NK179" s="80"/>
      <c r="NL179" s="80"/>
      <c r="NM179" s="80"/>
      <c r="NN179" s="80"/>
      <c r="NO179" s="80"/>
      <c r="NP179" s="80"/>
      <c r="NQ179" s="80"/>
      <c r="NR179" s="80"/>
      <c r="NS179" s="80"/>
      <c r="NT179" s="80"/>
      <c r="NU179" s="80"/>
      <c r="NV179" s="80"/>
      <c r="NW179" s="80"/>
      <c r="NX179" s="80"/>
      <c r="NY179" s="80"/>
      <c r="NZ179" s="80"/>
      <c r="OA179" s="80"/>
      <c r="OB179" s="79">
        <v>6621</v>
      </c>
    </row>
    <row r="180" spans="1:392" ht="13.15">
      <c r="A180" s="27">
        <v>336992</v>
      </c>
      <c r="B180" s="23" t="s">
        <v>311</v>
      </c>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v>7</v>
      </c>
      <c r="AE180" s="80"/>
      <c r="AF180" s="80"/>
      <c r="AG180" s="80"/>
      <c r="AH180" s="80"/>
      <c r="AI180" s="80"/>
      <c r="AJ180" s="80"/>
      <c r="AK180" s="80"/>
      <c r="AL180" s="80"/>
      <c r="AM180" s="80"/>
      <c r="AN180" s="80"/>
      <c r="AO180" s="80"/>
      <c r="AP180" s="80"/>
      <c r="AQ180" s="80"/>
      <c r="AR180" s="80"/>
      <c r="AS180" s="80"/>
      <c r="AT180" s="80"/>
      <c r="AU180" s="80"/>
      <c r="AV180" s="80"/>
      <c r="AW180" s="80"/>
      <c r="AX180" s="80"/>
      <c r="AY180" s="80"/>
      <c r="AZ180" s="80"/>
      <c r="BA180" s="80"/>
      <c r="BB180" s="80"/>
      <c r="BC180" s="80"/>
      <c r="BD180" s="80"/>
      <c r="BE180" s="80"/>
      <c r="BF180" s="80"/>
      <c r="BG180" s="80"/>
      <c r="BH180" s="80"/>
      <c r="BI180" s="80"/>
      <c r="BJ180" s="80"/>
      <c r="BK180" s="80"/>
      <c r="BL180" s="80"/>
      <c r="BM180" s="80">
        <v>63</v>
      </c>
      <c r="BN180" s="80"/>
      <c r="BO180" s="80"/>
      <c r="BP180" s="80"/>
      <c r="BQ180" s="80"/>
      <c r="BR180" s="80"/>
      <c r="BS180" s="80"/>
      <c r="BT180" s="80"/>
      <c r="BU180" s="80"/>
      <c r="BV180" s="80"/>
      <c r="BW180" s="80"/>
      <c r="BX180" s="80"/>
      <c r="BY180" s="80"/>
      <c r="BZ180" s="80"/>
      <c r="CA180" s="80"/>
      <c r="CB180" s="80"/>
      <c r="CC180" s="80"/>
      <c r="CD180" s="80">
        <v>144</v>
      </c>
      <c r="CE180" s="80"/>
      <c r="CF180" s="80"/>
      <c r="CG180" s="80"/>
      <c r="CH180" s="80"/>
      <c r="CI180" s="80"/>
      <c r="CJ180" s="80"/>
      <c r="CK180" s="80"/>
      <c r="CL180" s="80"/>
      <c r="CM180" s="80"/>
      <c r="CN180" s="80"/>
      <c r="CO180" s="80"/>
      <c r="CP180" s="80"/>
      <c r="CQ180" s="80"/>
      <c r="CR180" s="80"/>
      <c r="CS180" s="80"/>
      <c r="CT180" s="80"/>
      <c r="CU180" s="80"/>
      <c r="CV180" s="80"/>
      <c r="CW180" s="80">
        <v>3</v>
      </c>
      <c r="CX180" s="80"/>
      <c r="CY180" s="80"/>
      <c r="CZ180" s="80"/>
      <c r="DA180" s="80"/>
      <c r="DB180" s="80"/>
      <c r="DC180" s="80"/>
      <c r="DD180" s="80"/>
      <c r="DE180" s="80"/>
      <c r="DF180" s="80"/>
      <c r="DG180" s="80"/>
      <c r="DH180" s="80"/>
      <c r="DI180" s="80"/>
      <c r="DJ180" s="80"/>
      <c r="DK180" s="80"/>
      <c r="DL180" s="80"/>
      <c r="DM180" s="80"/>
      <c r="DN180" s="80"/>
      <c r="DO180" s="80"/>
      <c r="DP180" s="80"/>
      <c r="DQ180" s="80"/>
      <c r="DR180" s="80"/>
      <c r="DS180" s="80"/>
      <c r="DT180" s="80"/>
      <c r="DU180" s="80"/>
      <c r="DV180" s="80">
        <v>179</v>
      </c>
      <c r="DW180" s="80"/>
      <c r="DX180" s="80"/>
      <c r="DY180" s="80"/>
      <c r="DZ180" s="80"/>
      <c r="EA180" s="80"/>
      <c r="EB180" s="80"/>
      <c r="EC180" s="80"/>
      <c r="ED180" s="80"/>
      <c r="EE180" s="80"/>
      <c r="EF180" s="80"/>
      <c r="EG180" s="80"/>
      <c r="EH180" s="80"/>
      <c r="EI180" s="80"/>
      <c r="EJ180" s="80"/>
      <c r="EK180" s="80"/>
      <c r="EL180" s="80"/>
      <c r="EM180" s="80"/>
      <c r="EN180" s="80"/>
      <c r="EO180" s="80"/>
      <c r="EP180" s="80"/>
      <c r="EQ180" s="80"/>
      <c r="ER180" s="80"/>
      <c r="ES180" s="80"/>
      <c r="ET180" s="80"/>
      <c r="EU180" s="80"/>
      <c r="EV180" s="80"/>
      <c r="EW180" s="80">
        <v>299</v>
      </c>
      <c r="EX180" s="80">
        <v>6</v>
      </c>
      <c r="EY180" s="80">
        <v>3</v>
      </c>
      <c r="EZ180" s="80"/>
      <c r="FA180" s="80"/>
      <c r="FB180" s="80"/>
      <c r="FC180" s="80"/>
      <c r="FD180" s="80"/>
      <c r="FE180" s="80">
        <v>2</v>
      </c>
      <c r="FF180" s="80"/>
      <c r="FG180" s="80"/>
      <c r="FH180" s="80">
        <v>3</v>
      </c>
      <c r="FI180" s="80"/>
      <c r="FJ180" s="80"/>
      <c r="FK180" s="80"/>
      <c r="FL180" s="80"/>
      <c r="FM180" s="80"/>
      <c r="FN180" s="80"/>
      <c r="FO180" s="80"/>
      <c r="FP180" s="80">
        <v>15</v>
      </c>
      <c r="FQ180" s="80"/>
      <c r="FR180" s="80"/>
      <c r="FS180" s="80">
        <v>10445</v>
      </c>
      <c r="FT180" s="80"/>
      <c r="FU180" s="80"/>
      <c r="FV180" s="80"/>
      <c r="FW180" s="80"/>
      <c r="FX180" s="80"/>
      <c r="FY180" s="80"/>
      <c r="FZ180" s="80"/>
      <c r="GA180" s="80"/>
      <c r="GB180" s="80"/>
      <c r="GC180" s="80"/>
      <c r="GD180" s="80"/>
      <c r="GE180" s="80"/>
      <c r="GF180" s="80"/>
      <c r="GG180" s="80"/>
      <c r="GH180" s="80"/>
      <c r="GI180" s="80"/>
      <c r="GJ180" s="80"/>
      <c r="GK180" s="80"/>
      <c r="GL180" s="80"/>
      <c r="GM180" s="80"/>
      <c r="GN180" s="80"/>
      <c r="GO180" s="80"/>
      <c r="GP180" s="80"/>
      <c r="GQ180" s="80"/>
      <c r="GR180" s="80"/>
      <c r="GS180" s="80"/>
      <c r="GT180" s="80"/>
      <c r="GU180" s="80"/>
      <c r="GV180" s="80"/>
      <c r="GW180" s="80"/>
      <c r="GX180" s="80"/>
      <c r="GY180" s="80"/>
      <c r="GZ180" s="80"/>
      <c r="HA180" s="80"/>
      <c r="HB180" s="80"/>
      <c r="HC180" s="80"/>
      <c r="HD180" s="80"/>
      <c r="HE180" s="80"/>
      <c r="HF180" s="80"/>
      <c r="HG180" s="80"/>
      <c r="HH180" s="80"/>
      <c r="HI180" s="80"/>
      <c r="HJ180" s="80"/>
      <c r="HK180" s="80"/>
      <c r="HL180" s="80"/>
      <c r="HM180" s="80"/>
      <c r="HN180" s="80"/>
      <c r="HO180" s="80"/>
      <c r="HP180" s="80"/>
      <c r="HQ180" s="80"/>
      <c r="HR180" s="80"/>
      <c r="HS180" s="80"/>
      <c r="HT180" s="80"/>
      <c r="HU180" s="80"/>
      <c r="HV180" s="80"/>
      <c r="HW180" s="80"/>
      <c r="HX180" s="80"/>
      <c r="HY180" s="80"/>
      <c r="HZ180" s="80"/>
      <c r="IA180" s="80"/>
      <c r="IB180" s="80"/>
      <c r="IC180" s="80"/>
      <c r="ID180" s="80"/>
      <c r="IE180" s="80"/>
      <c r="IF180" s="80"/>
      <c r="IG180" s="80"/>
      <c r="IH180" s="80"/>
      <c r="II180" s="80"/>
      <c r="IJ180" s="80"/>
      <c r="IK180" s="80"/>
      <c r="IL180" s="80"/>
      <c r="IM180" s="80"/>
      <c r="IN180" s="80"/>
      <c r="IO180" s="80"/>
      <c r="IP180" s="80"/>
      <c r="IQ180" s="80"/>
      <c r="IR180" s="80"/>
      <c r="IS180" s="80"/>
      <c r="IT180" s="80"/>
      <c r="IU180" s="80"/>
      <c r="IV180" s="80"/>
      <c r="IW180" s="80"/>
      <c r="IX180" s="80"/>
      <c r="IY180" s="80"/>
      <c r="IZ180" s="80"/>
      <c r="JA180" s="80"/>
      <c r="JB180" s="80"/>
      <c r="JC180" s="80"/>
      <c r="JD180" s="80"/>
      <c r="JE180" s="80"/>
      <c r="JF180" s="80"/>
      <c r="JG180" s="80"/>
      <c r="JH180" s="80"/>
      <c r="JI180" s="80"/>
      <c r="JJ180" s="80"/>
      <c r="JK180" s="80"/>
      <c r="JL180" s="80"/>
      <c r="JM180" s="80"/>
      <c r="JN180" s="80"/>
      <c r="JO180" s="80"/>
      <c r="JP180" s="80">
        <v>34</v>
      </c>
      <c r="JQ180" s="80"/>
      <c r="JR180" s="80"/>
      <c r="JS180" s="80"/>
      <c r="JT180" s="80"/>
      <c r="JU180" s="80"/>
      <c r="JV180" s="80"/>
      <c r="JW180" s="80"/>
      <c r="JX180" s="80"/>
      <c r="JY180" s="80"/>
      <c r="JZ180" s="80"/>
      <c r="KA180" s="80"/>
      <c r="KB180" s="80"/>
      <c r="KC180" s="80"/>
      <c r="KD180" s="80"/>
      <c r="KE180" s="80"/>
      <c r="KF180" s="80"/>
      <c r="KG180" s="80"/>
      <c r="KH180" s="80"/>
      <c r="KI180" s="80"/>
      <c r="KJ180" s="80"/>
      <c r="KK180" s="80"/>
      <c r="KL180" s="80"/>
      <c r="KM180" s="80"/>
      <c r="KN180" s="80"/>
      <c r="KO180" s="80"/>
      <c r="KP180" s="80"/>
      <c r="KQ180" s="80"/>
      <c r="KR180" s="80"/>
      <c r="KS180" s="80"/>
      <c r="KT180" s="80"/>
      <c r="KU180" s="80"/>
      <c r="KV180" s="80"/>
      <c r="KW180" s="80"/>
      <c r="KX180" s="80"/>
      <c r="KY180" s="80"/>
      <c r="KZ180" s="80"/>
      <c r="LA180" s="80"/>
      <c r="LB180" s="80"/>
      <c r="LC180" s="80"/>
      <c r="LD180" s="80"/>
      <c r="LE180" s="80"/>
      <c r="LF180" s="80"/>
      <c r="LG180" s="80">
        <v>6</v>
      </c>
      <c r="LH180" s="80"/>
      <c r="LI180" s="80"/>
      <c r="LJ180" s="80"/>
      <c r="LK180" s="80"/>
      <c r="LL180" s="80"/>
      <c r="LM180" s="80"/>
      <c r="LN180" s="80"/>
      <c r="LO180" s="80">
        <v>191</v>
      </c>
      <c r="LP180" s="80"/>
      <c r="LQ180" s="80"/>
      <c r="LR180" s="80"/>
      <c r="LS180" s="80"/>
      <c r="LT180" s="80"/>
      <c r="LU180" s="80"/>
      <c r="LV180" s="80"/>
      <c r="LW180" s="80"/>
      <c r="LX180" s="80"/>
      <c r="LY180" s="80"/>
      <c r="LZ180" s="80"/>
      <c r="MA180" s="80"/>
      <c r="MB180" s="80"/>
      <c r="MC180" s="80"/>
      <c r="MD180" s="80"/>
      <c r="ME180" s="80"/>
      <c r="MF180" s="80"/>
      <c r="MG180" s="80"/>
      <c r="MH180" s="80"/>
      <c r="MI180" s="80"/>
      <c r="MJ180" s="80"/>
      <c r="MK180" s="80"/>
      <c r="ML180" s="80"/>
      <c r="MM180" s="80"/>
      <c r="MN180" s="80"/>
      <c r="MO180" s="80"/>
      <c r="MP180" s="80"/>
      <c r="MQ180" s="80"/>
      <c r="MR180" s="80"/>
      <c r="MS180" s="80"/>
      <c r="MT180" s="80"/>
      <c r="MU180" s="80"/>
      <c r="MV180" s="80"/>
      <c r="MW180" s="80"/>
      <c r="MX180" s="80"/>
      <c r="MY180" s="80"/>
      <c r="MZ180" s="80"/>
      <c r="NA180" s="80"/>
      <c r="NB180" s="80"/>
      <c r="NC180" s="80"/>
      <c r="ND180" s="80"/>
      <c r="NE180" s="80"/>
      <c r="NF180" s="80"/>
      <c r="NG180" s="80"/>
      <c r="NH180" s="80"/>
      <c r="NI180" s="80"/>
      <c r="NJ180" s="80"/>
      <c r="NK180" s="80"/>
      <c r="NL180" s="80"/>
      <c r="NM180" s="80"/>
      <c r="NN180" s="80"/>
      <c r="NO180" s="80"/>
      <c r="NP180" s="80"/>
      <c r="NQ180" s="80"/>
      <c r="NR180" s="80"/>
      <c r="NS180" s="80"/>
      <c r="NT180" s="80"/>
      <c r="NU180" s="80"/>
      <c r="NV180" s="80"/>
      <c r="NW180" s="80"/>
      <c r="NX180" s="80">
        <v>10</v>
      </c>
      <c r="NY180" s="80"/>
      <c r="NZ180" s="80"/>
      <c r="OA180" s="80"/>
      <c r="OB180" s="79">
        <v>11407</v>
      </c>
    </row>
    <row r="181" spans="1:392" ht="13.15">
      <c r="A181" s="27">
        <v>336999</v>
      </c>
      <c r="B181" s="23" t="s">
        <v>312</v>
      </c>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v>5</v>
      </c>
      <c r="AE181" s="80"/>
      <c r="AF181" s="80"/>
      <c r="AG181" s="80"/>
      <c r="AH181" s="80"/>
      <c r="AI181" s="80"/>
      <c r="AJ181" s="80"/>
      <c r="AK181" s="80"/>
      <c r="AL181" s="80"/>
      <c r="AM181" s="80"/>
      <c r="AN181" s="80"/>
      <c r="AO181" s="80"/>
      <c r="AP181" s="80"/>
      <c r="AQ181" s="80"/>
      <c r="AR181" s="80"/>
      <c r="AS181" s="80"/>
      <c r="AT181" s="80"/>
      <c r="AU181" s="80"/>
      <c r="AV181" s="80"/>
      <c r="AW181" s="80"/>
      <c r="AX181" s="80"/>
      <c r="AY181" s="80"/>
      <c r="AZ181" s="80"/>
      <c r="BA181" s="80"/>
      <c r="BB181" s="80"/>
      <c r="BC181" s="80"/>
      <c r="BD181" s="80"/>
      <c r="BE181" s="80"/>
      <c r="BF181" s="80"/>
      <c r="BG181" s="80"/>
      <c r="BH181" s="80"/>
      <c r="BI181" s="80"/>
      <c r="BJ181" s="80"/>
      <c r="BK181" s="80"/>
      <c r="BL181" s="80"/>
      <c r="BM181" s="80"/>
      <c r="BN181" s="80"/>
      <c r="BO181" s="80"/>
      <c r="BP181" s="80"/>
      <c r="BQ181" s="80"/>
      <c r="BR181" s="80"/>
      <c r="BS181" s="80"/>
      <c r="BT181" s="80"/>
      <c r="BU181" s="80"/>
      <c r="BV181" s="80">
        <v>13</v>
      </c>
      <c r="BW181" s="80"/>
      <c r="BX181" s="80"/>
      <c r="BY181" s="80"/>
      <c r="BZ181" s="80"/>
      <c r="CA181" s="80"/>
      <c r="CB181" s="80"/>
      <c r="CC181" s="80"/>
      <c r="CD181" s="80"/>
      <c r="CE181" s="80"/>
      <c r="CF181" s="80"/>
      <c r="CG181" s="80">
        <v>108</v>
      </c>
      <c r="CH181" s="80">
        <v>1</v>
      </c>
      <c r="CI181" s="80"/>
      <c r="CJ181" s="80"/>
      <c r="CK181" s="80"/>
      <c r="CL181" s="80"/>
      <c r="CM181" s="80"/>
      <c r="CN181" s="80"/>
      <c r="CO181" s="80"/>
      <c r="CP181" s="80"/>
      <c r="CQ181" s="80"/>
      <c r="CR181" s="80"/>
      <c r="CS181" s="80"/>
      <c r="CT181" s="80"/>
      <c r="CU181" s="80"/>
      <c r="CV181" s="80"/>
      <c r="CW181" s="80"/>
      <c r="CX181" s="80"/>
      <c r="CY181" s="80"/>
      <c r="CZ181" s="80"/>
      <c r="DA181" s="80">
        <v>11</v>
      </c>
      <c r="DB181" s="80"/>
      <c r="DC181" s="80"/>
      <c r="DD181" s="80"/>
      <c r="DE181" s="80">
        <v>1</v>
      </c>
      <c r="DF181" s="80"/>
      <c r="DG181" s="80">
        <v>47</v>
      </c>
      <c r="DH181" s="80"/>
      <c r="DI181" s="80"/>
      <c r="DJ181" s="80"/>
      <c r="DK181" s="80"/>
      <c r="DL181" s="80"/>
      <c r="DM181" s="80"/>
      <c r="DN181" s="80"/>
      <c r="DO181" s="80"/>
      <c r="DP181" s="80"/>
      <c r="DQ181" s="80"/>
      <c r="DR181" s="80"/>
      <c r="DS181" s="80"/>
      <c r="DT181" s="80"/>
      <c r="DU181" s="80"/>
      <c r="DV181" s="80"/>
      <c r="DW181" s="80"/>
      <c r="DX181" s="80"/>
      <c r="DY181" s="80"/>
      <c r="DZ181" s="80"/>
      <c r="EA181" s="80"/>
      <c r="EB181" s="80"/>
      <c r="EC181" s="80"/>
      <c r="ED181" s="80"/>
      <c r="EE181" s="80"/>
      <c r="EF181" s="80"/>
      <c r="EG181" s="80"/>
      <c r="EH181" s="80"/>
      <c r="EI181" s="80"/>
      <c r="EJ181" s="80">
        <v>12</v>
      </c>
      <c r="EK181" s="80"/>
      <c r="EL181" s="80"/>
      <c r="EM181" s="80"/>
      <c r="EN181" s="80"/>
      <c r="EO181" s="80"/>
      <c r="EP181" s="80"/>
      <c r="EQ181" s="80"/>
      <c r="ER181" s="80"/>
      <c r="ES181" s="80"/>
      <c r="ET181" s="80"/>
      <c r="EU181" s="80"/>
      <c r="EV181" s="80"/>
      <c r="EW181" s="80"/>
      <c r="EX181" s="80"/>
      <c r="EY181" s="80"/>
      <c r="EZ181" s="80"/>
      <c r="FA181" s="80"/>
      <c r="FB181" s="80">
        <v>20</v>
      </c>
      <c r="FC181" s="80"/>
      <c r="FD181" s="80"/>
      <c r="FE181" s="80"/>
      <c r="FF181" s="80"/>
      <c r="FG181" s="80"/>
      <c r="FH181" s="80"/>
      <c r="FI181" s="80">
        <v>18</v>
      </c>
      <c r="FJ181" s="80"/>
      <c r="FK181" s="80"/>
      <c r="FL181" s="80"/>
      <c r="FM181" s="80"/>
      <c r="FN181" s="80"/>
      <c r="FO181" s="80"/>
      <c r="FP181" s="80"/>
      <c r="FQ181" s="80">
        <v>37</v>
      </c>
      <c r="FR181" s="80">
        <v>142</v>
      </c>
      <c r="FS181" s="80"/>
      <c r="FT181" s="80">
        <v>7048</v>
      </c>
      <c r="FU181" s="80"/>
      <c r="FV181" s="80"/>
      <c r="FW181" s="80"/>
      <c r="FX181" s="80"/>
      <c r="FY181" s="80"/>
      <c r="FZ181" s="80"/>
      <c r="GA181" s="80"/>
      <c r="GB181" s="80"/>
      <c r="GC181" s="80"/>
      <c r="GD181" s="80"/>
      <c r="GE181" s="80"/>
      <c r="GF181" s="80"/>
      <c r="GG181" s="80"/>
      <c r="GH181" s="80"/>
      <c r="GI181" s="80"/>
      <c r="GJ181" s="80"/>
      <c r="GK181" s="80"/>
      <c r="GL181" s="80"/>
      <c r="GM181" s="80"/>
      <c r="GN181" s="80"/>
      <c r="GO181" s="80"/>
      <c r="GP181" s="80"/>
      <c r="GQ181" s="80"/>
      <c r="GR181" s="80"/>
      <c r="GS181" s="80"/>
      <c r="GT181" s="80"/>
      <c r="GU181" s="80"/>
      <c r="GV181" s="80"/>
      <c r="GW181" s="80"/>
      <c r="GX181" s="80"/>
      <c r="GY181" s="80"/>
      <c r="GZ181" s="80"/>
      <c r="HA181" s="80"/>
      <c r="HB181" s="80"/>
      <c r="HC181" s="80"/>
      <c r="HD181" s="80"/>
      <c r="HE181" s="80"/>
      <c r="HF181" s="80"/>
      <c r="HG181" s="80"/>
      <c r="HH181" s="80"/>
      <c r="HI181" s="80"/>
      <c r="HJ181" s="80"/>
      <c r="HK181" s="80"/>
      <c r="HL181" s="80"/>
      <c r="HM181" s="80"/>
      <c r="HN181" s="80"/>
      <c r="HO181" s="80"/>
      <c r="HP181" s="80"/>
      <c r="HQ181" s="80"/>
      <c r="HR181" s="80"/>
      <c r="HS181" s="80"/>
      <c r="HT181" s="80"/>
      <c r="HU181" s="80"/>
      <c r="HV181" s="80"/>
      <c r="HW181" s="80"/>
      <c r="HX181" s="80"/>
      <c r="HY181" s="80"/>
      <c r="HZ181" s="80"/>
      <c r="IA181" s="80"/>
      <c r="IB181" s="80"/>
      <c r="IC181" s="80"/>
      <c r="ID181" s="80"/>
      <c r="IE181" s="80"/>
      <c r="IF181" s="80"/>
      <c r="IG181" s="80"/>
      <c r="IH181" s="80"/>
      <c r="II181" s="80"/>
      <c r="IJ181" s="80"/>
      <c r="IK181" s="80"/>
      <c r="IL181" s="80"/>
      <c r="IM181" s="80"/>
      <c r="IN181" s="80"/>
      <c r="IO181" s="80"/>
      <c r="IP181" s="80"/>
      <c r="IQ181" s="80"/>
      <c r="IR181" s="80"/>
      <c r="IS181" s="80"/>
      <c r="IT181" s="80"/>
      <c r="IU181" s="80"/>
      <c r="IV181" s="80"/>
      <c r="IW181" s="80"/>
      <c r="IX181" s="80"/>
      <c r="IY181" s="80"/>
      <c r="IZ181" s="80"/>
      <c r="JA181" s="80"/>
      <c r="JB181" s="80"/>
      <c r="JC181" s="80"/>
      <c r="JD181" s="80"/>
      <c r="JE181" s="80"/>
      <c r="JF181" s="80"/>
      <c r="JG181" s="80"/>
      <c r="JH181" s="80"/>
      <c r="JI181" s="80"/>
      <c r="JJ181" s="80"/>
      <c r="JK181" s="80"/>
      <c r="JL181" s="80"/>
      <c r="JM181" s="80"/>
      <c r="JN181" s="80"/>
      <c r="JO181" s="80"/>
      <c r="JP181" s="80">
        <v>157</v>
      </c>
      <c r="JQ181" s="80"/>
      <c r="JR181" s="80"/>
      <c r="JS181" s="80"/>
      <c r="JT181" s="80"/>
      <c r="JU181" s="80"/>
      <c r="JV181" s="80"/>
      <c r="JW181" s="80"/>
      <c r="JX181" s="80"/>
      <c r="JY181" s="80"/>
      <c r="JZ181" s="80"/>
      <c r="KA181" s="80"/>
      <c r="KB181" s="80"/>
      <c r="KC181" s="80"/>
      <c r="KD181" s="80"/>
      <c r="KE181" s="80"/>
      <c r="KF181" s="80"/>
      <c r="KG181" s="80"/>
      <c r="KH181" s="80"/>
      <c r="KI181" s="80"/>
      <c r="KJ181" s="80"/>
      <c r="KK181" s="80"/>
      <c r="KL181" s="80"/>
      <c r="KM181" s="80"/>
      <c r="KN181" s="80"/>
      <c r="KO181" s="80"/>
      <c r="KP181" s="80"/>
      <c r="KQ181" s="80"/>
      <c r="KR181" s="80"/>
      <c r="KS181" s="80"/>
      <c r="KT181" s="80"/>
      <c r="KU181" s="80"/>
      <c r="KV181" s="80"/>
      <c r="KW181" s="80"/>
      <c r="KX181" s="80"/>
      <c r="KY181" s="80"/>
      <c r="KZ181" s="80"/>
      <c r="LA181" s="80"/>
      <c r="LB181" s="80"/>
      <c r="LC181" s="80"/>
      <c r="LD181" s="80"/>
      <c r="LE181" s="80"/>
      <c r="LF181" s="80"/>
      <c r="LG181" s="80">
        <v>12</v>
      </c>
      <c r="LH181" s="80"/>
      <c r="LI181" s="80"/>
      <c r="LJ181" s="80"/>
      <c r="LK181" s="80"/>
      <c r="LL181" s="80"/>
      <c r="LM181" s="80"/>
      <c r="LN181" s="80"/>
      <c r="LO181" s="80">
        <v>352</v>
      </c>
      <c r="LP181" s="80"/>
      <c r="LQ181" s="80"/>
      <c r="LR181" s="80"/>
      <c r="LS181" s="80"/>
      <c r="LT181" s="80"/>
      <c r="LU181" s="80"/>
      <c r="LV181" s="80"/>
      <c r="LW181" s="80"/>
      <c r="LX181" s="80"/>
      <c r="LY181" s="80"/>
      <c r="LZ181" s="80"/>
      <c r="MA181" s="80"/>
      <c r="MB181" s="80"/>
      <c r="MC181" s="80"/>
      <c r="MD181" s="80"/>
      <c r="ME181" s="80"/>
      <c r="MF181" s="80"/>
      <c r="MG181" s="80"/>
      <c r="MH181" s="80"/>
      <c r="MI181" s="80"/>
      <c r="MJ181" s="80"/>
      <c r="MK181" s="80"/>
      <c r="ML181" s="80"/>
      <c r="MM181" s="80"/>
      <c r="MN181" s="80"/>
      <c r="MO181" s="80"/>
      <c r="MP181" s="80"/>
      <c r="MQ181" s="80"/>
      <c r="MR181" s="80"/>
      <c r="MS181" s="80"/>
      <c r="MT181" s="80"/>
      <c r="MU181" s="80"/>
      <c r="MV181" s="80"/>
      <c r="MW181" s="80"/>
      <c r="MX181" s="80"/>
      <c r="MY181" s="80"/>
      <c r="MZ181" s="80"/>
      <c r="NA181" s="80"/>
      <c r="NB181" s="80"/>
      <c r="NC181" s="80"/>
      <c r="ND181" s="80"/>
      <c r="NE181" s="80"/>
      <c r="NF181" s="80"/>
      <c r="NG181" s="80"/>
      <c r="NH181" s="80"/>
      <c r="NI181" s="80"/>
      <c r="NJ181" s="80"/>
      <c r="NK181" s="80"/>
      <c r="NL181" s="80"/>
      <c r="NM181" s="80"/>
      <c r="NN181" s="80"/>
      <c r="NO181" s="80"/>
      <c r="NP181" s="80"/>
      <c r="NQ181" s="80"/>
      <c r="NR181" s="80"/>
      <c r="NS181" s="80"/>
      <c r="NT181" s="80"/>
      <c r="NU181" s="80"/>
      <c r="NV181" s="80"/>
      <c r="NW181" s="80"/>
      <c r="NX181" s="80">
        <v>1</v>
      </c>
      <c r="NY181" s="80"/>
      <c r="NZ181" s="80"/>
      <c r="OA181" s="80"/>
      <c r="OB181" s="79">
        <v>7985</v>
      </c>
    </row>
    <row r="182" spans="1:392" ht="13.15">
      <c r="A182" s="27">
        <v>337110</v>
      </c>
      <c r="B182" s="23" t="s">
        <v>313</v>
      </c>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v>350</v>
      </c>
      <c r="AE182" s="80"/>
      <c r="AF182" s="80"/>
      <c r="AG182" s="80"/>
      <c r="AH182" s="80"/>
      <c r="AI182" s="80"/>
      <c r="AJ182" s="80"/>
      <c r="AK182" s="80"/>
      <c r="AL182" s="80"/>
      <c r="AM182" s="80"/>
      <c r="AN182" s="80">
        <v>37</v>
      </c>
      <c r="AO182" s="80">
        <v>199</v>
      </c>
      <c r="AP182" s="80"/>
      <c r="AQ182" s="80"/>
      <c r="AR182" s="80"/>
      <c r="AS182" s="80"/>
      <c r="AT182" s="80"/>
      <c r="AU182" s="80"/>
      <c r="AV182" s="80"/>
      <c r="AW182" s="80"/>
      <c r="AX182" s="80"/>
      <c r="AY182" s="80">
        <v>79</v>
      </c>
      <c r="AZ182" s="80"/>
      <c r="BA182" s="80"/>
      <c r="BB182" s="80"/>
      <c r="BC182" s="80"/>
      <c r="BD182" s="80"/>
      <c r="BE182" s="80"/>
      <c r="BF182" s="80"/>
      <c r="BG182" s="80"/>
      <c r="BH182" s="80"/>
      <c r="BI182" s="80"/>
      <c r="BJ182" s="80"/>
      <c r="BK182" s="80"/>
      <c r="BL182" s="80"/>
      <c r="BM182" s="80"/>
      <c r="BN182" s="80"/>
      <c r="BO182" s="80"/>
      <c r="BP182" s="80"/>
      <c r="BQ182" s="80"/>
      <c r="BR182" s="80"/>
      <c r="BS182" s="80"/>
      <c r="BT182" s="80"/>
      <c r="BU182" s="80"/>
      <c r="BV182" s="80"/>
      <c r="BW182" s="80"/>
      <c r="BX182" s="80"/>
      <c r="BY182" s="80"/>
      <c r="BZ182" s="80"/>
      <c r="CA182" s="80"/>
      <c r="CB182" s="80"/>
      <c r="CC182" s="80"/>
      <c r="CD182" s="80"/>
      <c r="CE182" s="80"/>
      <c r="CF182" s="80"/>
      <c r="CG182" s="80"/>
      <c r="CH182" s="80"/>
      <c r="CI182" s="80"/>
      <c r="CJ182" s="80"/>
      <c r="CK182" s="80"/>
      <c r="CL182" s="80"/>
      <c r="CM182" s="80"/>
      <c r="CN182" s="80"/>
      <c r="CO182" s="80"/>
      <c r="CP182" s="80"/>
      <c r="CQ182" s="80"/>
      <c r="CR182" s="80"/>
      <c r="CS182" s="80"/>
      <c r="CT182" s="80"/>
      <c r="CU182" s="80"/>
      <c r="CV182" s="80"/>
      <c r="CW182" s="80"/>
      <c r="CX182" s="80"/>
      <c r="CY182" s="80"/>
      <c r="CZ182" s="80"/>
      <c r="DA182" s="80"/>
      <c r="DB182" s="80"/>
      <c r="DC182" s="80"/>
      <c r="DD182" s="80"/>
      <c r="DE182" s="80"/>
      <c r="DF182" s="80"/>
      <c r="DG182" s="80"/>
      <c r="DH182" s="80"/>
      <c r="DI182" s="80"/>
      <c r="DJ182" s="80"/>
      <c r="DK182" s="80"/>
      <c r="DL182" s="80"/>
      <c r="DM182" s="80"/>
      <c r="DN182" s="80"/>
      <c r="DO182" s="80"/>
      <c r="DP182" s="80"/>
      <c r="DQ182" s="80"/>
      <c r="DR182" s="80"/>
      <c r="DS182" s="80"/>
      <c r="DT182" s="80"/>
      <c r="DU182" s="80"/>
      <c r="DV182" s="80"/>
      <c r="DW182" s="80"/>
      <c r="DX182" s="80"/>
      <c r="DY182" s="80"/>
      <c r="DZ182" s="80"/>
      <c r="EA182" s="80"/>
      <c r="EB182" s="80"/>
      <c r="EC182" s="80"/>
      <c r="ED182" s="80"/>
      <c r="EE182" s="80"/>
      <c r="EF182" s="80"/>
      <c r="EG182" s="80"/>
      <c r="EH182" s="80"/>
      <c r="EI182" s="80"/>
      <c r="EJ182" s="80"/>
      <c r="EK182" s="80"/>
      <c r="EL182" s="80"/>
      <c r="EM182" s="80"/>
      <c r="EN182" s="80"/>
      <c r="EO182" s="80"/>
      <c r="EP182" s="80"/>
      <c r="EQ182" s="80"/>
      <c r="ER182" s="80"/>
      <c r="ES182" s="80"/>
      <c r="ET182" s="80"/>
      <c r="EU182" s="80"/>
      <c r="EV182" s="80"/>
      <c r="EW182" s="80"/>
      <c r="EX182" s="80"/>
      <c r="EY182" s="80"/>
      <c r="EZ182" s="80"/>
      <c r="FA182" s="80"/>
      <c r="FB182" s="80"/>
      <c r="FC182" s="80"/>
      <c r="FD182" s="80"/>
      <c r="FE182" s="80"/>
      <c r="FF182" s="80"/>
      <c r="FG182" s="80"/>
      <c r="FH182" s="80"/>
      <c r="FI182" s="80"/>
      <c r="FJ182" s="80"/>
      <c r="FK182" s="80"/>
      <c r="FL182" s="80"/>
      <c r="FM182" s="80"/>
      <c r="FN182" s="80"/>
      <c r="FO182" s="80"/>
      <c r="FP182" s="80"/>
      <c r="FQ182" s="80"/>
      <c r="FR182" s="80"/>
      <c r="FS182" s="80"/>
      <c r="FT182" s="80"/>
      <c r="FU182" s="80">
        <v>18154</v>
      </c>
      <c r="FV182" s="80"/>
      <c r="FW182" s="80">
        <v>70</v>
      </c>
      <c r="FX182" s="80"/>
      <c r="FY182" s="80">
        <v>4</v>
      </c>
      <c r="FZ182" s="80">
        <v>232</v>
      </c>
      <c r="GA182" s="80">
        <v>4</v>
      </c>
      <c r="GB182" s="80"/>
      <c r="GC182" s="80"/>
      <c r="GD182" s="80"/>
      <c r="GE182" s="80"/>
      <c r="GF182" s="80"/>
      <c r="GG182" s="80"/>
      <c r="GH182" s="80"/>
      <c r="GI182" s="80"/>
      <c r="GJ182" s="80"/>
      <c r="GK182" s="80"/>
      <c r="GL182" s="80"/>
      <c r="GM182" s="80"/>
      <c r="GN182" s="80"/>
      <c r="GO182" s="80"/>
      <c r="GP182" s="80"/>
      <c r="GQ182" s="80"/>
      <c r="GR182" s="80"/>
      <c r="GS182" s="80"/>
      <c r="GT182" s="80"/>
      <c r="GU182" s="80"/>
      <c r="GV182" s="80"/>
      <c r="GW182" s="80"/>
      <c r="GX182" s="80"/>
      <c r="GY182" s="80"/>
      <c r="GZ182" s="80"/>
      <c r="HA182" s="80"/>
      <c r="HB182" s="80"/>
      <c r="HC182" s="80"/>
      <c r="HD182" s="80"/>
      <c r="HE182" s="80"/>
      <c r="HF182" s="80"/>
      <c r="HG182" s="80"/>
      <c r="HH182" s="80"/>
      <c r="HI182" s="80"/>
      <c r="HJ182" s="80"/>
      <c r="HK182" s="80"/>
      <c r="HL182" s="80"/>
      <c r="HM182" s="80"/>
      <c r="HN182" s="80"/>
      <c r="HO182" s="80"/>
      <c r="HP182" s="80"/>
      <c r="HQ182" s="80"/>
      <c r="HR182" s="80"/>
      <c r="HS182" s="80"/>
      <c r="HT182" s="80"/>
      <c r="HU182" s="80"/>
      <c r="HV182" s="80"/>
      <c r="HW182" s="80"/>
      <c r="HX182" s="80"/>
      <c r="HY182" s="80"/>
      <c r="HZ182" s="80"/>
      <c r="IA182" s="80"/>
      <c r="IB182" s="80"/>
      <c r="IC182" s="80"/>
      <c r="ID182" s="80"/>
      <c r="IE182" s="80"/>
      <c r="IF182" s="80"/>
      <c r="IG182" s="80"/>
      <c r="IH182" s="80"/>
      <c r="II182" s="80"/>
      <c r="IJ182" s="80"/>
      <c r="IK182" s="80"/>
      <c r="IL182" s="80"/>
      <c r="IM182" s="80"/>
      <c r="IN182" s="80"/>
      <c r="IO182" s="80"/>
      <c r="IP182" s="80"/>
      <c r="IQ182" s="80"/>
      <c r="IR182" s="80"/>
      <c r="IS182" s="80"/>
      <c r="IT182" s="80"/>
      <c r="IU182" s="80"/>
      <c r="IV182" s="80"/>
      <c r="IW182" s="80"/>
      <c r="IX182" s="80"/>
      <c r="IY182" s="80"/>
      <c r="IZ182" s="80"/>
      <c r="JA182" s="80"/>
      <c r="JB182" s="80"/>
      <c r="JC182" s="80"/>
      <c r="JD182" s="80"/>
      <c r="JE182" s="80"/>
      <c r="JF182" s="80"/>
      <c r="JG182" s="80"/>
      <c r="JH182" s="80"/>
      <c r="JI182" s="80"/>
      <c r="JJ182" s="80"/>
      <c r="JK182" s="80"/>
      <c r="JL182" s="80">
        <v>60</v>
      </c>
      <c r="JM182" s="80"/>
      <c r="JN182" s="80"/>
      <c r="JO182" s="80"/>
      <c r="JP182" s="80">
        <v>69</v>
      </c>
      <c r="JQ182" s="80"/>
      <c r="JR182" s="80"/>
      <c r="JS182" s="80"/>
      <c r="JT182" s="80"/>
      <c r="JU182" s="80"/>
      <c r="JV182" s="80"/>
      <c r="JW182" s="80"/>
      <c r="JX182" s="80"/>
      <c r="JY182" s="80"/>
      <c r="JZ182" s="80"/>
      <c r="KA182" s="80"/>
      <c r="KB182" s="80"/>
      <c r="KC182" s="80"/>
      <c r="KD182" s="80"/>
      <c r="KE182" s="80"/>
      <c r="KF182" s="80"/>
      <c r="KG182" s="80"/>
      <c r="KH182" s="80"/>
      <c r="KI182" s="80"/>
      <c r="KJ182" s="80"/>
      <c r="KK182" s="80"/>
      <c r="KL182" s="80"/>
      <c r="KM182" s="80"/>
      <c r="KN182" s="80"/>
      <c r="KO182" s="80"/>
      <c r="KP182" s="80"/>
      <c r="KQ182" s="80"/>
      <c r="KR182" s="80"/>
      <c r="KS182" s="80"/>
      <c r="KT182" s="80"/>
      <c r="KU182" s="80"/>
      <c r="KV182" s="80"/>
      <c r="KW182" s="80"/>
      <c r="KX182" s="80"/>
      <c r="KY182" s="80"/>
      <c r="KZ182" s="80"/>
      <c r="LA182" s="80"/>
      <c r="LB182" s="80"/>
      <c r="LC182" s="80"/>
      <c r="LD182" s="80"/>
      <c r="LE182" s="80"/>
      <c r="LF182" s="80"/>
      <c r="LG182" s="80">
        <v>10</v>
      </c>
      <c r="LH182" s="80"/>
      <c r="LI182" s="80"/>
      <c r="LJ182" s="80"/>
      <c r="LK182" s="80"/>
      <c r="LL182" s="80"/>
      <c r="LM182" s="80"/>
      <c r="LN182" s="80"/>
      <c r="LO182" s="80">
        <v>88</v>
      </c>
      <c r="LP182" s="80"/>
      <c r="LQ182" s="80"/>
      <c r="LR182" s="80"/>
      <c r="LS182" s="80"/>
      <c r="LT182" s="80"/>
      <c r="LU182" s="80"/>
      <c r="LV182" s="80"/>
      <c r="LW182" s="80"/>
      <c r="LX182" s="80"/>
      <c r="LY182" s="80"/>
      <c r="LZ182" s="80"/>
      <c r="MA182" s="80"/>
      <c r="MB182" s="80"/>
      <c r="MC182" s="80"/>
      <c r="MD182" s="80"/>
      <c r="ME182" s="80"/>
      <c r="MF182" s="80"/>
      <c r="MG182" s="80"/>
      <c r="MH182" s="80"/>
      <c r="MI182" s="80"/>
      <c r="MJ182" s="80"/>
      <c r="MK182" s="80"/>
      <c r="ML182" s="80"/>
      <c r="MM182" s="80"/>
      <c r="MN182" s="80"/>
      <c r="MO182" s="80"/>
      <c r="MP182" s="80"/>
      <c r="MQ182" s="80"/>
      <c r="MR182" s="80"/>
      <c r="MS182" s="80"/>
      <c r="MT182" s="80"/>
      <c r="MU182" s="80"/>
      <c r="MV182" s="80"/>
      <c r="MW182" s="80"/>
      <c r="MX182" s="80"/>
      <c r="MY182" s="80"/>
      <c r="MZ182" s="80"/>
      <c r="NA182" s="80"/>
      <c r="NB182" s="80"/>
      <c r="NC182" s="80"/>
      <c r="ND182" s="80"/>
      <c r="NE182" s="80"/>
      <c r="NF182" s="80"/>
      <c r="NG182" s="80"/>
      <c r="NH182" s="80"/>
      <c r="NI182" s="80"/>
      <c r="NJ182" s="80"/>
      <c r="NK182" s="80"/>
      <c r="NL182" s="80"/>
      <c r="NM182" s="80"/>
      <c r="NN182" s="80"/>
      <c r="NO182" s="80"/>
      <c r="NP182" s="80"/>
      <c r="NQ182" s="80"/>
      <c r="NR182" s="80"/>
      <c r="NS182" s="80"/>
      <c r="NT182" s="80"/>
      <c r="NU182" s="80"/>
      <c r="NV182" s="80"/>
      <c r="NW182" s="80"/>
      <c r="NX182" s="80"/>
      <c r="NY182" s="80"/>
      <c r="NZ182" s="80"/>
      <c r="OA182" s="80"/>
      <c r="OB182" s="79">
        <v>19356</v>
      </c>
    </row>
    <row r="183" spans="1:392" ht="13.15">
      <c r="A183" s="27">
        <v>337121</v>
      </c>
      <c r="B183" s="23" t="s">
        <v>314</v>
      </c>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v>34</v>
      </c>
      <c r="AE183" s="80"/>
      <c r="AF183" s="80"/>
      <c r="AG183" s="80"/>
      <c r="AH183" s="80"/>
      <c r="AI183" s="80"/>
      <c r="AJ183" s="80"/>
      <c r="AK183" s="80"/>
      <c r="AL183" s="80"/>
      <c r="AM183" s="80"/>
      <c r="AN183" s="80">
        <v>8</v>
      </c>
      <c r="AO183" s="80"/>
      <c r="AP183" s="80"/>
      <c r="AQ183" s="80"/>
      <c r="AR183" s="80"/>
      <c r="AS183" s="80"/>
      <c r="AT183" s="80"/>
      <c r="AU183" s="80"/>
      <c r="AV183" s="80"/>
      <c r="AW183" s="80"/>
      <c r="AX183" s="80"/>
      <c r="AY183" s="80"/>
      <c r="AZ183" s="80"/>
      <c r="BA183" s="80"/>
      <c r="BB183" s="80"/>
      <c r="BC183" s="80"/>
      <c r="BD183" s="80"/>
      <c r="BE183" s="80"/>
      <c r="BF183" s="80"/>
      <c r="BG183" s="80"/>
      <c r="BH183" s="80"/>
      <c r="BI183" s="80"/>
      <c r="BJ183" s="80"/>
      <c r="BK183" s="80"/>
      <c r="BL183" s="80"/>
      <c r="BM183" s="80"/>
      <c r="BN183" s="80"/>
      <c r="BO183" s="80"/>
      <c r="BP183" s="80"/>
      <c r="BQ183" s="80"/>
      <c r="BR183" s="80"/>
      <c r="BS183" s="80"/>
      <c r="BT183" s="80"/>
      <c r="BU183" s="80"/>
      <c r="BV183" s="80"/>
      <c r="BW183" s="80"/>
      <c r="BX183" s="80"/>
      <c r="BY183" s="80"/>
      <c r="BZ183" s="80"/>
      <c r="CA183" s="80"/>
      <c r="CB183" s="80"/>
      <c r="CC183" s="80"/>
      <c r="CD183" s="80"/>
      <c r="CE183" s="80"/>
      <c r="CF183" s="80"/>
      <c r="CG183" s="80"/>
      <c r="CH183" s="80"/>
      <c r="CI183" s="80"/>
      <c r="CJ183" s="80"/>
      <c r="CK183" s="80"/>
      <c r="CL183" s="80"/>
      <c r="CM183" s="80"/>
      <c r="CN183" s="80"/>
      <c r="CO183" s="80"/>
      <c r="CP183" s="80"/>
      <c r="CQ183" s="80"/>
      <c r="CR183" s="80"/>
      <c r="CS183" s="80"/>
      <c r="CT183" s="80"/>
      <c r="CU183" s="80"/>
      <c r="CV183" s="80"/>
      <c r="CW183" s="80"/>
      <c r="CX183" s="80"/>
      <c r="CY183" s="80"/>
      <c r="CZ183" s="80"/>
      <c r="DA183" s="80"/>
      <c r="DB183" s="80"/>
      <c r="DC183" s="80"/>
      <c r="DD183" s="80"/>
      <c r="DE183" s="80"/>
      <c r="DF183" s="80"/>
      <c r="DG183" s="80"/>
      <c r="DH183" s="80"/>
      <c r="DI183" s="80"/>
      <c r="DJ183" s="80"/>
      <c r="DK183" s="80"/>
      <c r="DL183" s="80"/>
      <c r="DM183" s="80"/>
      <c r="DN183" s="80"/>
      <c r="DO183" s="80"/>
      <c r="DP183" s="80"/>
      <c r="DQ183" s="80"/>
      <c r="DR183" s="80"/>
      <c r="DS183" s="80"/>
      <c r="DT183" s="80"/>
      <c r="DU183" s="80"/>
      <c r="DV183" s="80"/>
      <c r="DW183" s="80"/>
      <c r="DX183" s="80"/>
      <c r="DY183" s="80"/>
      <c r="DZ183" s="80"/>
      <c r="EA183" s="80"/>
      <c r="EB183" s="80"/>
      <c r="EC183" s="80"/>
      <c r="ED183" s="80"/>
      <c r="EE183" s="80"/>
      <c r="EF183" s="80"/>
      <c r="EG183" s="80"/>
      <c r="EH183" s="80"/>
      <c r="EI183" s="80"/>
      <c r="EJ183" s="80"/>
      <c r="EK183" s="80"/>
      <c r="EL183" s="80"/>
      <c r="EM183" s="80"/>
      <c r="EN183" s="80"/>
      <c r="EO183" s="80"/>
      <c r="EP183" s="80"/>
      <c r="EQ183" s="80"/>
      <c r="ER183" s="80"/>
      <c r="ES183" s="80"/>
      <c r="ET183" s="80"/>
      <c r="EU183" s="80"/>
      <c r="EV183" s="80"/>
      <c r="EW183" s="80"/>
      <c r="EX183" s="80"/>
      <c r="EY183" s="80"/>
      <c r="EZ183" s="80"/>
      <c r="FA183" s="80"/>
      <c r="FB183" s="80"/>
      <c r="FC183" s="80"/>
      <c r="FD183" s="80"/>
      <c r="FE183" s="80"/>
      <c r="FF183" s="80"/>
      <c r="FG183" s="80">
        <v>9</v>
      </c>
      <c r="FH183" s="80"/>
      <c r="FI183" s="80"/>
      <c r="FJ183" s="80"/>
      <c r="FK183" s="80"/>
      <c r="FL183" s="80"/>
      <c r="FM183" s="80"/>
      <c r="FN183" s="80"/>
      <c r="FO183" s="80"/>
      <c r="FP183" s="80"/>
      <c r="FQ183" s="80"/>
      <c r="FR183" s="80"/>
      <c r="FS183" s="80"/>
      <c r="FT183" s="80"/>
      <c r="FU183" s="80"/>
      <c r="FV183" s="80">
        <v>9782</v>
      </c>
      <c r="FW183" s="80">
        <v>375</v>
      </c>
      <c r="FX183" s="80">
        <v>110</v>
      </c>
      <c r="FY183" s="80"/>
      <c r="FZ183" s="80">
        <v>107</v>
      </c>
      <c r="GA183" s="80">
        <v>44</v>
      </c>
      <c r="GB183" s="80">
        <v>50</v>
      </c>
      <c r="GC183" s="80"/>
      <c r="GD183" s="80"/>
      <c r="GE183" s="80"/>
      <c r="GF183" s="80"/>
      <c r="GG183" s="80"/>
      <c r="GH183" s="80"/>
      <c r="GI183" s="80"/>
      <c r="GJ183" s="80"/>
      <c r="GK183" s="80"/>
      <c r="GL183" s="80"/>
      <c r="GM183" s="80"/>
      <c r="GN183" s="80"/>
      <c r="GO183" s="80"/>
      <c r="GP183" s="80"/>
      <c r="GQ183" s="80"/>
      <c r="GR183" s="80"/>
      <c r="GS183" s="80"/>
      <c r="GT183" s="80"/>
      <c r="GU183" s="80"/>
      <c r="GV183" s="80"/>
      <c r="GW183" s="80"/>
      <c r="GX183" s="80"/>
      <c r="GY183" s="80"/>
      <c r="GZ183" s="80"/>
      <c r="HA183" s="80"/>
      <c r="HB183" s="80"/>
      <c r="HC183" s="80"/>
      <c r="HD183" s="80"/>
      <c r="HE183" s="80"/>
      <c r="HF183" s="80"/>
      <c r="HG183" s="80"/>
      <c r="HH183" s="80"/>
      <c r="HI183" s="80"/>
      <c r="HJ183" s="80"/>
      <c r="HK183" s="80"/>
      <c r="HL183" s="80"/>
      <c r="HM183" s="80"/>
      <c r="HN183" s="80"/>
      <c r="HO183" s="80"/>
      <c r="HP183" s="80"/>
      <c r="HQ183" s="80"/>
      <c r="HR183" s="80"/>
      <c r="HS183" s="80"/>
      <c r="HT183" s="80"/>
      <c r="HU183" s="80">
        <v>37</v>
      </c>
      <c r="HV183" s="80"/>
      <c r="HW183" s="80"/>
      <c r="HX183" s="80">
        <v>10</v>
      </c>
      <c r="HY183" s="80"/>
      <c r="HZ183" s="80"/>
      <c r="IA183" s="80"/>
      <c r="IB183" s="80"/>
      <c r="IC183" s="80"/>
      <c r="ID183" s="80"/>
      <c r="IE183" s="80"/>
      <c r="IF183" s="80"/>
      <c r="IG183" s="80"/>
      <c r="IH183" s="80"/>
      <c r="II183" s="80"/>
      <c r="IJ183" s="80"/>
      <c r="IK183" s="80"/>
      <c r="IL183" s="80"/>
      <c r="IM183" s="80"/>
      <c r="IN183" s="80"/>
      <c r="IO183" s="80"/>
      <c r="IP183" s="80"/>
      <c r="IQ183" s="80"/>
      <c r="IR183" s="80"/>
      <c r="IS183" s="80"/>
      <c r="IT183" s="80"/>
      <c r="IU183" s="80"/>
      <c r="IV183" s="80"/>
      <c r="IW183" s="80"/>
      <c r="IX183" s="80"/>
      <c r="IY183" s="80"/>
      <c r="IZ183" s="80"/>
      <c r="JA183" s="80"/>
      <c r="JB183" s="80"/>
      <c r="JC183" s="80"/>
      <c r="JD183" s="80"/>
      <c r="JE183" s="80"/>
      <c r="JF183" s="80"/>
      <c r="JG183" s="80"/>
      <c r="JH183" s="80"/>
      <c r="JI183" s="80"/>
      <c r="JJ183" s="80"/>
      <c r="JK183" s="80"/>
      <c r="JL183" s="80"/>
      <c r="JM183" s="80"/>
      <c r="JN183" s="80"/>
      <c r="JO183" s="80"/>
      <c r="JP183" s="80">
        <v>232</v>
      </c>
      <c r="JQ183" s="80"/>
      <c r="JR183" s="80"/>
      <c r="JS183" s="80"/>
      <c r="JT183" s="80"/>
      <c r="JU183" s="80"/>
      <c r="JV183" s="80"/>
      <c r="JW183" s="80"/>
      <c r="JX183" s="80"/>
      <c r="JY183" s="80"/>
      <c r="JZ183" s="80"/>
      <c r="KA183" s="80"/>
      <c r="KB183" s="80"/>
      <c r="KC183" s="80"/>
      <c r="KD183" s="80"/>
      <c r="KE183" s="80"/>
      <c r="KF183" s="80"/>
      <c r="KG183" s="80"/>
      <c r="KH183" s="80"/>
      <c r="KI183" s="80"/>
      <c r="KJ183" s="80"/>
      <c r="KK183" s="80"/>
      <c r="KL183" s="80"/>
      <c r="KM183" s="80"/>
      <c r="KN183" s="80"/>
      <c r="KO183" s="80"/>
      <c r="KP183" s="80"/>
      <c r="KQ183" s="80"/>
      <c r="KR183" s="80"/>
      <c r="KS183" s="80"/>
      <c r="KT183" s="80"/>
      <c r="KU183" s="80"/>
      <c r="KV183" s="80"/>
      <c r="KW183" s="80"/>
      <c r="KX183" s="80"/>
      <c r="KY183" s="80"/>
      <c r="KZ183" s="80"/>
      <c r="LA183" s="80"/>
      <c r="LB183" s="80"/>
      <c r="LC183" s="80"/>
      <c r="LD183" s="80"/>
      <c r="LE183" s="80"/>
      <c r="LF183" s="80"/>
      <c r="LG183" s="80">
        <v>4</v>
      </c>
      <c r="LH183" s="80"/>
      <c r="LI183" s="80"/>
      <c r="LJ183" s="80"/>
      <c r="LK183" s="80"/>
      <c r="LL183" s="80"/>
      <c r="LM183" s="80"/>
      <c r="LN183" s="80"/>
      <c r="LO183" s="80">
        <v>39</v>
      </c>
      <c r="LP183" s="80"/>
      <c r="LQ183" s="80"/>
      <c r="LR183" s="80"/>
      <c r="LS183" s="80"/>
      <c r="LT183" s="80"/>
      <c r="LU183" s="80"/>
      <c r="LV183" s="80"/>
      <c r="LW183" s="80"/>
      <c r="LX183" s="80"/>
      <c r="LY183" s="80"/>
      <c r="LZ183" s="80"/>
      <c r="MA183" s="80"/>
      <c r="MB183" s="80"/>
      <c r="MC183" s="80"/>
      <c r="MD183" s="80"/>
      <c r="ME183" s="80"/>
      <c r="MF183" s="80"/>
      <c r="MG183" s="80"/>
      <c r="MH183" s="80"/>
      <c r="MI183" s="80"/>
      <c r="MJ183" s="80"/>
      <c r="MK183" s="80"/>
      <c r="ML183" s="80"/>
      <c r="MM183" s="80"/>
      <c r="MN183" s="80"/>
      <c r="MO183" s="80"/>
      <c r="MP183" s="80"/>
      <c r="MQ183" s="80"/>
      <c r="MR183" s="80"/>
      <c r="MS183" s="80"/>
      <c r="MT183" s="80"/>
      <c r="MU183" s="80"/>
      <c r="MV183" s="80"/>
      <c r="MW183" s="80"/>
      <c r="MX183" s="80"/>
      <c r="MY183" s="80"/>
      <c r="MZ183" s="80"/>
      <c r="NA183" s="80"/>
      <c r="NB183" s="80"/>
      <c r="NC183" s="80"/>
      <c r="ND183" s="80"/>
      <c r="NE183" s="80"/>
      <c r="NF183" s="80"/>
      <c r="NG183" s="80"/>
      <c r="NH183" s="80"/>
      <c r="NI183" s="80"/>
      <c r="NJ183" s="80"/>
      <c r="NK183" s="80"/>
      <c r="NL183" s="80"/>
      <c r="NM183" s="80"/>
      <c r="NN183" s="80"/>
      <c r="NO183" s="80"/>
      <c r="NP183" s="80"/>
      <c r="NQ183" s="80"/>
      <c r="NR183" s="80"/>
      <c r="NS183" s="80"/>
      <c r="NT183" s="80"/>
      <c r="NU183" s="80"/>
      <c r="NV183" s="80"/>
      <c r="NW183" s="80"/>
      <c r="NX183" s="80"/>
      <c r="NY183" s="80"/>
      <c r="NZ183" s="80"/>
      <c r="OA183" s="80"/>
      <c r="OB183" s="79">
        <v>10839</v>
      </c>
    </row>
    <row r="184" spans="1:392" ht="13.15">
      <c r="A184" s="27">
        <v>337122</v>
      </c>
      <c r="B184" s="23" t="s">
        <v>315</v>
      </c>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v>23</v>
      </c>
      <c r="AE184" s="80"/>
      <c r="AF184" s="80"/>
      <c r="AG184" s="80"/>
      <c r="AH184" s="80"/>
      <c r="AI184" s="80"/>
      <c r="AJ184" s="80"/>
      <c r="AK184" s="80"/>
      <c r="AL184" s="80"/>
      <c r="AM184" s="80"/>
      <c r="AN184" s="80"/>
      <c r="AO184" s="80"/>
      <c r="AP184" s="80"/>
      <c r="AQ184" s="80"/>
      <c r="AR184" s="80">
        <v>31</v>
      </c>
      <c r="AS184" s="80"/>
      <c r="AT184" s="80"/>
      <c r="AU184" s="80"/>
      <c r="AV184" s="80"/>
      <c r="AW184" s="80"/>
      <c r="AX184" s="80"/>
      <c r="AY184" s="80"/>
      <c r="AZ184" s="80"/>
      <c r="BA184" s="80"/>
      <c r="BB184" s="80"/>
      <c r="BC184" s="80"/>
      <c r="BD184" s="80"/>
      <c r="BE184" s="80"/>
      <c r="BF184" s="80"/>
      <c r="BG184" s="80"/>
      <c r="BH184" s="80"/>
      <c r="BI184" s="80"/>
      <c r="BJ184" s="80"/>
      <c r="BK184" s="80"/>
      <c r="BL184" s="80"/>
      <c r="BM184" s="80"/>
      <c r="BN184" s="80"/>
      <c r="BO184" s="80"/>
      <c r="BP184" s="80"/>
      <c r="BQ184" s="80"/>
      <c r="BR184" s="80"/>
      <c r="BS184" s="80"/>
      <c r="BT184" s="80"/>
      <c r="BU184" s="80"/>
      <c r="BV184" s="80"/>
      <c r="BW184" s="80"/>
      <c r="BX184" s="80"/>
      <c r="BY184" s="80"/>
      <c r="BZ184" s="80"/>
      <c r="CA184" s="80"/>
      <c r="CB184" s="80"/>
      <c r="CC184" s="80"/>
      <c r="CD184" s="80"/>
      <c r="CE184" s="80"/>
      <c r="CF184" s="80"/>
      <c r="CG184" s="80"/>
      <c r="CH184" s="80"/>
      <c r="CI184" s="80"/>
      <c r="CJ184" s="80"/>
      <c r="CK184" s="80"/>
      <c r="CL184" s="80"/>
      <c r="CM184" s="80"/>
      <c r="CN184" s="80"/>
      <c r="CO184" s="80"/>
      <c r="CP184" s="80"/>
      <c r="CQ184" s="80"/>
      <c r="CR184" s="80"/>
      <c r="CS184" s="80"/>
      <c r="CT184" s="80"/>
      <c r="CU184" s="80"/>
      <c r="CV184" s="80"/>
      <c r="CW184" s="80"/>
      <c r="CX184" s="80"/>
      <c r="CY184" s="80"/>
      <c r="CZ184" s="80"/>
      <c r="DA184" s="80"/>
      <c r="DB184" s="80"/>
      <c r="DC184" s="80"/>
      <c r="DD184" s="80"/>
      <c r="DE184" s="80"/>
      <c r="DF184" s="80"/>
      <c r="DG184" s="80"/>
      <c r="DH184" s="80"/>
      <c r="DI184" s="80"/>
      <c r="DJ184" s="80"/>
      <c r="DK184" s="80"/>
      <c r="DL184" s="80"/>
      <c r="DM184" s="80"/>
      <c r="DN184" s="80"/>
      <c r="DO184" s="80"/>
      <c r="DP184" s="80"/>
      <c r="DQ184" s="80"/>
      <c r="DR184" s="80"/>
      <c r="DS184" s="80"/>
      <c r="DT184" s="80"/>
      <c r="DU184" s="80"/>
      <c r="DV184" s="80"/>
      <c r="DW184" s="80"/>
      <c r="DX184" s="80"/>
      <c r="DY184" s="80"/>
      <c r="DZ184" s="80"/>
      <c r="EA184" s="80"/>
      <c r="EB184" s="80"/>
      <c r="EC184" s="80"/>
      <c r="ED184" s="80"/>
      <c r="EE184" s="80"/>
      <c r="EF184" s="80"/>
      <c r="EG184" s="80"/>
      <c r="EH184" s="80"/>
      <c r="EI184" s="80"/>
      <c r="EJ184" s="80"/>
      <c r="EK184" s="80"/>
      <c r="EL184" s="80"/>
      <c r="EM184" s="80"/>
      <c r="EN184" s="80"/>
      <c r="EO184" s="80"/>
      <c r="EP184" s="80"/>
      <c r="EQ184" s="80"/>
      <c r="ER184" s="80"/>
      <c r="ES184" s="80"/>
      <c r="ET184" s="80"/>
      <c r="EU184" s="80"/>
      <c r="EV184" s="80"/>
      <c r="EW184" s="80"/>
      <c r="EX184" s="80"/>
      <c r="EY184" s="80"/>
      <c r="EZ184" s="80"/>
      <c r="FA184" s="80"/>
      <c r="FB184" s="80"/>
      <c r="FC184" s="80"/>
      <c r="FD184" s="80"/>
      <c r="FE184" s="80"/>
      <c r="FF184" s="80"/>
      <c r="FG184" s="80"/>
      <c r="FH184" s="80"/>
      <c r="FI184" s="80"/>
      <c r="FJ184" s="80"/>
      <c r="FK184" s="80"/>
      <c r="FL184" s="80"/>
      <c r="FM184" s="80"/>
      <c r="FN184" s="80"/>
      <c r="FO184" s="80"/>
      <c r="FP184" s="80"/>
      <c r="FQ184" s="80"/>
      <c r="FR184" s="80"/>
      <c r="FS184" s="80"/>
      <c r="FT184" s="80"/>
      <c r="FU184" s="80">
        <v>30</v>
      </c>
      <c r="FV184" s="80">
        <v>341</v>
      </c>
      <c r="FW184" s="80">
        <v>6215</v>
      </c>
      <c r="FX184" s="80">
        <v>140</v>
      </c>
      <c r="FY184" s="80"/>
      <c r="FZ184" s="80">
        <v>7</v>
      </c>
      <c r="GA184" s="80">
        <v>58</v>
      </c>
      <c r="GB184" s="80">
        <v>24</v>
      </c>
      <c r="GC184" s="80"/>
      <c r="GD184" s="80"/>
      <c r="GE184" s="80"/>
      <c r="GF184" s="80"/>
      <c r="GG184" s="80"/>
      <c r="GH184" s="80"/>
      <c r="GI184" s="80"/>
      <c r="GJ184" s="80"/>
      <c r="GK184" s="80"/>
      <c r="GL184" s="80"/>
      <c r="GM184" s="80"/>
      <c r="GN184" s="80"/>
      <c r="GO184" s="80"/>
      <c r="GP184" s="80"/>
      <c r="GQ184" s="80"/>
      <c r="GR184" s="80"/>
      <c r="GS184" s="80"/>
      <c r="GT184" s="80"/>
      <c r="GU184" s="80"/>
      <c r="GV184" s="80"/>
      <c r="GW184" s="80"/>
      <c r="GX184" s="80"/>
      <c r="GY184" s="80"/>
      <c r="GZ184" s="80"/>
      <c r="HA184" s="80"/>
      <c r="HB184" s="80"/>
      <c r="HC184" s="80"/>
      <c r="HD184" s="80"/>
      <c r="HE184" s="80"/>
      <c r="HF184" s="80"/>
      <c r="HG184" s="80"/>
      <c r="HH184" s="80"/>
      <c r="HI184" s="80"/>
      <c r="HJ184" s="80"/>
      <c r="HK184" s="80"/>
      <c r="HL184" s="80"/>
      <c r="HM184" s="80"/>
      <c r="HN184" s="80"/>
      <c r="HO184" s="80"/>
      <c r="HP184" s="80"/>
      <c r="HQ184" s="80"/>
      <c r="HR184" s="80"/>
      <c r="HS184" s="80"/>
      <c r="HT184" s="80"/>
      <c r="HU184" s="80"/>
      <c r="HV184" s="80"/>
      <c r="HW184" s="80"/>
      <c r="HX184" s="80"/>
      <c r="HY184" s="80"/>
      <c r="HZ184" s="80"/>
      <c r="IA184" s="80"/>
      <c r="IB184" s="80"/>
      <c r="IC184" s="80"/>
      <c r="ID184" s="80"/>
      <c r="IE184" s="80"/>
      <c r="IF184" s="80"/>
      <c r="IG184" s="80"/>
      <c r="IH184" s="80"/>
      <c r="II184" s="80"/>
      <c r="IJ184" s="80"/>
      <c r="IK184" s="80"/>
      <c r="IL184" s="80"/>
      <c r="IM184" s="80"/>
      <c r="IN184" s="80"/>
      <c r="IO184" s="80"/>
      <c r="IP184" s="80"/>
      <c r="IQ184" s="80"/>
      <c r="IR184" s="80"/>
      <c r="IS184" s="80"/>
      <c r="IT184" s="80"/>
      <c r="IU184" s="80"/>
      <c r="IV184" s="80"/>
      <c r="IW184" s="80"/>
      <c r="IX184" s="80"/>
      <c r="IY184" s="80"/>
      <c r="IZ184" s="80"/>
      <c r="JA184" s="80"/>
      <c r="JB184" s="80"/>
      <c r="JC184" s="80"/>
      <c r="JD184" s="80"/>
      <c r="JE184" s="80"/>
      <c r="JF184" s="80"/>
      <c r="JG184" s="80"/>
      <c r="JH184" s="80"/>
      <c r="JI184" s="80"/>
      <c r="JJ184" s="80"/>
      <c r="JK184" s="80"/>
      <c r="JL184" s="80"/>
      <c r="JM184" s="80"/>
      <c r="JN184" s="80"/>
      <c r="JO184" s="80"/>
      <c r="JP184" s="80">
        <v>457</v>
      </c>
      <c r="JQ184" s="80"/>
      <c r="JR184" s="80"/>
      <c r="JS184" s="80"/>
      <c r="JT184" s="80"/>
      <c r="JU184" s="80"/>
      <c r="JV184" s="80"/>
      <c r="JW184" s="80"/>
      <c r="JX184" s="80"/>
      <c r="JY184" s="80"/>
      <c r="JZ184" s="80"/>
      <c r="KA184" s="80"/>
      <c r="KB184" s="80"/>
      <c r="KC184" s="80"/>
      <c r="KD184" s="80"/>
      <c r="KE184" s="80"/>
      <c r="KF184" s="80"/>
      <c r="KG184" s="80"/>
      <c r="KH184" s="80"/>
      <c r="KI184" s="80"/>
      <c r="KJ184" s="80"/>
      <c r="KK184" s="80"/>
      <c r="KL184" s="80"/>
      <c r="KM184" s="80"/>
      <c r="KN184" s="80"/>
      <c r="KO184" s="80"/>
      <c r="KP184" s="80"/>
      <c r="KQ184" s="80"/>
      <c r="KR184" s="80"/>
      <c r="KS184" s="80"/>
      <c r="KT184" s="80"/>
      <c r="KU184" s="80"/>
      <c r="KV184" s="80"/>
      <c r="KW184" s="80"/>
      <c r="KX184" s="80"/>
      <c r="KY184" s="80"/>
      <c r="KZ184" s="80"/>
      <c r="LA184" s="80"/>
      <c r="LB184" s="80"/>
      <c r="LC184" s="80"/>
      <c r="LD184" s="80"/>
      <c r="LE184" s="80"/>
      <c r="LF184" s="80"/>
      <c r="LG184" s="80">
        <v>4</v>
      </c>
      <c r="LH184" s="80"/>
      <c r="LI184" s="80"/>
      <c r="LJ184" s="80"/>
      <c r="LK184" s="80"/>
      <c r="LL184" s="80"/>
      <c r="LM184" s="80"/>
      <c r="LN184" s="80"/>
      <c r="LO184" s="80">
        <v>33</v>
      </c>
      <c r="LP184" s="80"/>
      <c r="LQ184" s="80"/>
      <c r="LR184" s="80"/>
      <c r="LS184" s="80"/>
      <c r="LT184" s="80"/>
      <c r="LU184" s="80"/>
      <c r="LV184" s="80"/>
      <c r="LW184" s="80"/>
      <c r="LX184" s="80"/>
      <c r="LY184" s="80"/>
      <c r="LZ184" s="80"/>
      <c r="MA184" s="80"/>
      <c r="MB184" s="80"/>
      <c r="MC184" s="80"/>
      <c r="MD184" s="80"/>
      <c r="ME184" s="80"/>
      <c r="MF184" s="80"/>
      <c r="MG184" s="80"/>
      <c r="MH184" s="80"/>
      <c r="MI184" s="80"/>
      <c r="MJ184" s="80"/>
      <c r="MK184" s="80"/>
      <c r="ML184" s="80"/>
      <c r="MM184" s="80"/>
      <c r="MN184" s="80"/>
      <c r="MO184" s="80"/>
      <c r="MP184" s="80"/>
      <c r="MQ184" s="80"/>
      <c r="MR184" s="80"/>
      <c r="MS184" s="80"/>
      <c r="MT184" s="80"/>
      <c r="MU184" s="80"/>
      <c r="MV184" s="80"/>
      <c r="MW184" s="80"/>
      <c r="MX184" s="80"/>
      <c r="MY184" s="80"/>
      <c r="MZ184" s="80"/>
      <c r="NA184" s="80"/>
      <c r="NB184" s="80"/>
      <c r="NC184" s="80"/>
      <c r="ND184" s="80"/>
      <c r="NE184" s="80"/>
      <c r="NF184" s="80"/>
      <c r="NG184" s="80"/>
      <c r="NH184" s="80"/>
      <c r="NI184" s="80"/>
      <c r="NJ184" s="80"/>
      <c r="NK184" s="80"/>
      <c r="NL184" s="80"/>
      <c r="NM184" s="80"/>
      <c r="NN184" s="80"/>
      <c r="NO184" s="80"/>
      <c r="NP184" s="80"/>
      <c r="NQ184" s="80"/>
      <c r="NR184" s="80"/>
      <c r="NS184" s="80"/>
      <c r="NT184" s="80"/>
      <c r="NU184" s="80"/>
      <c r="NV184" s="80"/>
      <c r="NW184" s="80"/>
      <c r="NX184" s="80"/>
      <c r="NY184" s="80"/>
      <c r="NZ184" s="80"/>
      <c r="OA184" s="80"/>
      <c r="OB184" s="79">
        <v>7362</v>
      </c>
    </row>
    <row r="185" spans="1:392" ht="13.15">
      <c r="A185" s="27" t="s">
        <v>317</v>
      </c>
      <c r="B185" s="23" t="s">
        <v>316</v>
      </c>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v>12</v>
      </c>
      <c r="AE185" s="80"/>
      <c r="AF185" s="80"/>
      <c r="AG185" s="80"/>
      <c r="AH185" s="80"/>
      <c r="AI185" s="80"/>
      <c r="AJ185" s="80"/>
      <c r="AK185" s="80"/>
      <c r="AL185" s="80"/>
      <c r="AM185" s="80"/>
      <c r="AN185" s="80"/>
      <c r="AO185" s="80"/>
      <c r="AP185" s="80"/>
      <c r="AQ185" s="80"/>
      <c r="AR185" s="80"/>
      <c r="AS185" s="80"/>
      <c r="AT185" s="80"/>
      <c r="AU185" s="80"/>
      <c r="AV185" s="80"/>
      <c r="AW185" s="80"/>
      <c r="AX185" s="80"/>
      <c r="AY185" s="80"/>
      <c r="AZ185" s="80"/>
      <c r="BA185" s="80"/>
      <c r="BB185" s="80"/>
      <c r="BC185" s="80"/>
      <c r="BD185" s="80"/>
      <c r="BE185" s="80"/>
      <c r="BF185" s="80"/>
      <c r="BG185" s="80"/>
      <c r="BH185" s="80"/>
      <c r="BI185" s="80"/>
      <c r="BJ185" s="80"/>
      <c r="BK185" s="80"/>
      <c r="BL185" s="80"/>
      <c r="BM185" s="80"/>
      <c r="BN185" s="80"/>
      <c r="BO185" s="80"/>
      <c r="BP185" s="80"/>
      <c r="BQ185" s="80"/>
      <c r="BR185" s="80"/>
      <c r="BS185" s="80"/>
      <c r="BT185" s="80"/>
      <c r="BU185" s="80">
        <v>45</v>
      </c>
      <c r="BV185" s="80"/>
      <c r="BW185" s="80"/>
      <c r="BX185" s="80"/>
      <c r="BY185" s="80"/>
      <c r="BZ185" s="80"/>
      <c r="CA185" s="80"/>
      <c r="CB185" s="80"/>
      <c r="CC185" s="80"/>
      <c r="CD185" s="80"/>
      <c r="CE185" s="80"/>
      <c r="CF185" s="80">
        <v>14</v>
      </c>
      <c r="CG185" s="80"/>
      <c r="CH185" s="80"/>
      <c r="CI185" s="80"/>
      <c r="CJ185" s="80"/>
      <c r="CK185" s="80"/>
      <c r="CL185" s="80"/>
      <c r="CM185" s="80"/>
      <c r="CN185" s="80"/>
      <c r="CO185" s="80"/>
      <c r="CP185" s="80"/>
      <c r="CQ185" s="80"/>
      <c r="CR185" s="80"/>
      <c r="CS185" s="80"/>
      <c r="CT185" s="80"/>
      <c r="CU185" s="80"/>
      <c r="CV185" s="80"/>
      <c r="CW185" s="80"/>
      <c r="CX185" s="80"/>
      <c r="CY185" s="80"/>
      <c r="CZ185" s="80"/>
      <c r="DA185" s="80"/>
      <c r="DB185" s="80"/>
      <c r="DC185" s="80"/>
      <c r="DD185" s="80"/>
      <c r="DE185" s="80"/>
      <c r="DF185" s="80"/>
      <c r="DG185" s="80"/>
      <c r="DH185" s="80"/>
      <c r="DI185" s="80"/>
      <c r="DJ185" s="80"/>
      <c r="DK185" s="80"/>
      <c r="DL185" s="80"/>
      <c r="DM185" s="80"/>
      <c r="DN185" s="80"/>
      <c r="DO185" s="80"/>
      <c r="DP185" s="80"/>
      <c r="DQ185" s="80"/>
      <c r="DR185" s="80"/>
      <c r="DS185" s="80"/>
      <c r="DT185" s="80"/>
      <c r="DU185" s="80"/>
      <c r="DV185" s="80"/>
      <c r="DW185" s="80"/>
      <c r="DX185" s="80"/>
      <c r="DY185" s="80"/>
      <c r="DZ185" s="80"/>
      <c r="EA185" s="80"/>
      <c r="EB185" s="80"/>
      <c r="EC185" s="80"/>
      <c r="ED185" s="80"/>
      <c r="EE185" s="80"/>
      <c r="EF185" s="80"/>
      <c r="EG185" s="80"/>
      <c r="EH185" s="80"/>
      <c r="EI185" s="80"/>
      <c r="EJ185" s="80"/>
      <c r="EK185" s="80"/>
      <c r="EL185" s="80"/>
      <c r="EM185" s="80"/>
      <c r="EN185" s="80"/>
      <c r="EO185" s="80"/>
      <c r="EP185" s="80"/>
      <c r="EQ185" s="80"/>
      <c r="ER185" s="80"/>
      <c r="ES185" s="80"/>
      <c r="ET185" s="80"/>
      <c r="EU185" s="80"/>
      <c r="EV185" s="80"/>
      <c r="EW185" s="80"/>
      <c r="EX185" s="80"/>
      <c r="EY185" s="80"/>
      <c r="EZ185" s="80"/>
      <c r="FA185" s="80"/>
      <c r="FB185" s="80"/>
      <c r="FC185" s="80"/>
      <c r="FD185" s="80"/>
      <c r="FE185" s="80"/>
      <c r="FF185" s="80"/>
      <c r="FG185" s="80"/>
      <c r="FH185" s="80"/>
      <c r="FI185" s="80"/>
      <c r="FJ185" s="80"/>
      <c r="FK185" s="80"/>
      <c r="FL185" s="80"/>
      <c r="FM185" s="80"/>
      <c r="FN185" s="80"/>
      <c r="FO185" s="80"/>
      <c r="FP185" s="80"/>
      <c r="FQ185" s="80"/>
      <c r="FR185" s="80"/>
      <c r="FS185" s="80"/>
      <c r="FT185" s="80"/>
      <c r="FU185" s="80"/>
      <c r="FV185" s="80">
        <v>65</v>
      </c>
      <c r="FW185" s="80">
        <v>183</v>
      </c>
      <c r="FX185" s="80">
        <v>3089</v>
      </c>
      <c r="FY185" s="80">
        <v>34</v>
      </c>
      <c r="FZ185" s="80"/>
      <c r="GA185" s="80">
        <v>34</v>
      </c>
      <c r="GB185" s="80"/>
      <c r="GC185" s="80"/>
      <c r="GD185" s="80"/>
      <c r="GE185" s="80"/>
      <c r="GF185" s="80"/>
      <c r="GG185" s="80"/>
      <c r="GH185" s="80"/>
      <c r="GI185" s="80">
        <v>117</v>
      </c>
      <c r="GJ185" s="80"/>
      <c r="GK185" s="80"/>
      <c r="GL185" s="80"/>
      <c r="GM185" s="80"/>
      <c r="GN185" s="80"/>
      <c r="GO185" s="80"/>
      <c r="GP185" s="80"/>
      <c r="GQ185" s="80"/>
      <c r="GR185" s="80"/>
      <c r="GS185" s="80"/>
      <c r="GT185" s="80"/>
      <c r="GU185" s="80"/>
      <c r="GV185" s="80"/>
      <c r="GW185" s="80"/>
      <c r="GX185" s="80"/>
      <c r="GY185" s="80"/>
      <c r="GZ185" s="80"/>
      <c r="HA185" s="80"/>
      <c r="HB185" s="80"/>
      <c r="HC185" s="80"/>
      <c r="HD185" s="80"/>
      <c r="HE185" s="80"/>
      <c r="HF185" s="80"/>
      <c r="HG185" s="80"/>
      <c r="HH185" s="80"/>
      <c r="HI185" s="80"/>
      <c r="HJ185" s="80"/>
      <c r="HK185" s="80"/>
      <c r="HL185" s="80"/>
      <c r="HM185" s="80"/>
      <c r="HN185" s="80"/>
      <c r="HO185" s="80"/>
      <c r="HP185" s="80"/>
      <c r="HQ185" s="80"/>
      <c r="HR185" s="80"/>
      <c r="HS185" s="80"/>
      <c r="HT185" s="80"/>
      <c r="HU185" s="80">
        <v>29</v>
      </c>
      <c r="HV185" s="80"/>
      <c r="HW185" s="80"/>
      <c r="HX185" s="80"/>
      <c r="HY185" s="80"/>
      <c r="HZ185" s="80"/>
      <c r="IA185" s="80"/>
      <c r="IB185" s="80"/>
      <c r="IC185" s="80"/>
      <c r="ID185" s="80"/>
      <c r="IE185" s="80"/>
      <c r="IF185" s="80"/>
      <c r="IG185" s="80"/>
      <c r="IH185" s="80"/>
      <c r="II185" s="80"/>
      <c r="IJ185" s="80"/>
      <c r="IK185" s="80"/>
      <c r="IL185" s="80"/>
      <c r="IM185" s="80"/>
      <c r="IN185" s="80"/>
      <c r="IO185" s="80"/>
      <c r="IP185" s="80"/>
      <c r="IQ185" s="80"/>
      <c r="IR185" s="80">
        <v>3</v>
      </c>
      <c r="IS185" s="80"/>
      <c r="IT185" s="80"/>
      <c r="IU185" s="80"/>
      <c r="IV185" s="80"/>
      <c r="IW185" s="80"/>
      <c r="IX185" s="80"/>
      <c r="IY185" s="80"/>
      <c r="IZ185" s="80"/>
      <c r="JA185" s="80"/>
      <c r="JB185" s="80"/>
      <c r="JC185" s="80"/>
      <c r="JD185" s="80"/>
      <c r="JE185" s="80"/>
      <c r="JF185" s="80"/>
      <c r="JG185" s="80"/>
      <c r="JH185" s="80"/>
      <c r="JI185" s="80"/>
      <c r="JJ185" s="80"/>
      <c r="JK185" s="80"/>
      <c r="JL185" s="80"/>
      <c r="JM185" s="80"/>
      <c r="JN185" s="80"/>
      <c r="JO185" s="80"/>
      <c r="JP185" s="80">
        <v>107</v>
      </c>
      <c r="JQ185" s="80"/>
      <c r="JR185" s="80"/>
      <c r="JS185" s="80"/>
      <c r="JT185" s="80"/>
      <c r="JU185" s="80"/>
      <c r="JV185" s="80"/>
      <c r="JW185" s="80"/>
      <c r="JX185" s="80"/>
      <c r="JY185" s="80"/>
      <c r="JZ185" s="80"/>
      <c r="KA185" s="80"/>
      <c r="KB185" s="80"/>
      <c r="KC185" s="80"/>
      <c r="KD185" s="80"/>
      <c r="KE185" s="80"/>
      <c r="KF185" s="80"/>
      <c r="KG185" s="80"/>
      <c r="KH185" s="80"/>
      <c r="KI185" s="80"/>
      <c r="KJ185" s="80"/>
      <c r="KK185" s="80"/>
      <c r="KL185" s="80"/>
      <c r="KM185" s="80"/>
      <c r="KN185" s="80"/>
      <c r="KO185" s="80"/>
      <c r="KP185" s="80"/>
      <c r="KQ185" s="80"/>
      <c r="KR185" s="80"/>
      <c r="KS185" s="80"/>
      <c r="KT185" s="80"/>
      <c r="KU185" s="80"/>
      <c r="KV185" s="80"/>
      <c r="KW185" s="80"/>
      <c r="KX185" s="80"/>
      <c r="KY185" s="80"/>
      <c r="KZ185" s="80"/>
      <c r="LA185" s="80"/>
      <c r="LB185" s="80"/>
      <c r="LC185" s="80"/>
      <c r="LD185" s="80"/>
      <c r="LE185" s="80"/>
      <c r="LF185" s="80"/>
      <c r="LG185" s="80">
        <v>1</v>
      </c>
      <c r="LH185" s="80"/>
      <c r="LI185" s="80"/>
      <c r="LJ185" s="80"/>
      <c r="LK185" s="80"/>
      <c r="LL185" s="80"/>
      <c r="LM185" s="80"/>
      <c r="LN185" s="80"/>
      <c r="LO185" s="80">
        <v>9</v>
      </c>
      <c r="LP185" s="80"/>
      <c r="LQ185" s="80"/>
      <c r="LR185" s="80"/>
      <c r="LS185" s="80"/>
      <c r="LT185" s="80"/>
      <c r="LU185" s="80"/>
      <c r="LV185" s="80"/>
      <c r="LW185" s="80"/>
      <c r="LX185" s="80"/>
      <c r="LY185" s="80"/>
      <c r="LZ185" s="80"/>
      <c r="MA185" s="80"/>
      <c r="MB185" s="80"/>
      <c r="MC185" s="80"/>
      <c r="MD185" s="80"/>
      <c r="ME185" s="80"/>
      <c r="MF185" s="80"/>
      <c r="MG185" s="80"/>
      <c r="MH185" s="80"/>
      <c r="MI185" s="80"/>
      <c r="MJ185" s="80"/>
      <c r="MK185" s="80"/>
      <c r="ML185" s="80"/>
      <c r="MM185" s="80"/>
      <c r="MN185" s="80"/>
      <c r="MO185" s="80"/>
      <c r="MP185" s="80"/>
      <c r="MQ185" s="80"/>
      <c r="MR185" s="80"/>
      <c r="MS185" s="80"/>
      <c r="MT185" s="80"/>
      <c r="MU185" s="80"/>
      <c r="MV185" s="80"/>
      <c r="MW185" s="80"/>
      <c r="MX185" s="80"/>
      <c r="MY185" s="80"/>
      <c r="MZ185" s="80"/>
      <c r="NA185" s="80"/>
      <c r="NB185" s="80"/>
      <c r="NC185" s="80"/>
      <c r="ND185" s="80"/>
      <c r="NE185" s="80"/>
      <c r="NF185" s="80"/>
      <c r="NG185" s="80"/>
      <c r="NH185" s="80"/>
      <c r="NI185" s="80"/>
      <c r="NJ185" s="80"/>
      <c r="NK185" s="80"/>
      <c r="NL185" s="80"/>
      <c r="NM185" s="80"/>
      <c r="NN185" s="80"/>
      <c r="NO185" s="80"/>
      <c r="NP185" s="80"/>
      <c r="NQ185" s="80"/>
      <c r="NR185" s="80"/>
      <c r="NS185" s="80"/>
      <c r="NT185" s="80"/>
      <c r="NU185" s="80"/>
      <c r="NV185" s="80"/>
      <c r="NW185" s="80"/>
      <c r="NX185" s="80"/>
      <c r="NY185" s="80"/>
      <c r="NZ185" s="80"/>
      <c r="OA185" s="80"/>
      <c r="OB185" s="79">
        <v>3742</v>
      </c>
    </row>
    <row r="186" spans="1:392" ht="13.15">
      <c r="A186" s="27">
        <v>337127</v>
      </c>
      <c r="B186" s="23" t="s">
        <v>318</v>
      </c>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v>17</v>
      </c>
      <c r="AE186" s="80"/>
      <c r="AF186" s="80"/>
      <c r="AG186" s="80"/>
      <c r="AH186" s="80"/>
      <c r="AI186" s="80"/>
      <c r="AJ186" s="80"/>
      <c r="AK186" s="80"/>
      <c r="AL186" s="80"/>
      <c r="AM186" s="80">
        <v>27</v>
      </c>
      <c r="AN186" s="80"/>
      <c r="AO186" s="80">
        <v>48</v>
      </c>
      <c r="AP186" s="80">
        <v>2</v>
      </c>
      <c r="AQ186" s="80"/>
      <c r="AR186" s="80"/>
      <c r="AS186" s="80"/>
      <c r="AT186" s="80"/>
      <c r="AU186" s="80"/>
      <c r="AV186" s="80"/>
      <c r="AW186" s="80"/>
      <c r="AX186" s="80"/>
      <c r="AY186" s="80"/>
      <c r="AZ186" s="80"/>
      <c r="BA186" s="80"/>
      <c r="BB186" s="80"/>
      <c r="BC186" s="80"/>
      <c r="BD186" s="80"/>
      <c r="BE186" s="80"/>
      <c r="BF186" s="80"/>
      <c r="BG186" s="80"/>
      <c r="BH186" s="80"/>
      <c r="BI186" s="80"/>
      <c r="BJ186" s="80"/>
      <c r="BK186" s="80"/>
      <c r="BL186" s="80"/>
      <c r="BM186" s="80"/>
      <c r="BN186" s="80"/>
      <c r="BO186" s="80"/>
      <c r="BP186" s="80"/>
      <c r="BQ186" s="80"/>
      <c r="BR186" s="80"/>
      <c r="BS186" s="80"/>
      <c r="BT186" s="80"/>
      <c r="BU186" s="80"/>
      <c r="BV186" s="80"/>
      <c r="BW186" s="80"/>
      <c r="BX186" s="80">
        <v>0</v>
      </c>
      <c r="BY186" s="80"/>
      <c r="BZ186" s="80"/>
      <c r="CA186" s="80"/>
      <c r="CB186" s="80"/>
      <c r="CC186" s="80"/>
      <c r="CD186" s="80"/>
      <c r="CE186" s="80"/>
      <c r="CF186" s="80"/>
      <c r="CG186" s="80"/>
      <c r="CH186" s="80"/>
      <c r="CI186" s="80"/>
      <c r="CJ186" s="80"/>
      <c r="CK186" s="80">
        <v>1</v>
      </c>
      <c r="CL186" s="80"/>
      <c r="CM186" s="80"/>
      <c r="CN186" s="80"/>
      <c r="CO186" s="80"/>
      <c r="CP186" s="80"/>
      <c r="CQ186" s="80">
        <v>29</v>
      </c>
      <c r="CR186" s="80"/>
      <c r="CS186" s="80"/>
      <c r="CT186" s="80">
        <v>1</v>
      </c>
      <c r="CU186" s="80"/>
      <c r="CV186" s="80"/>
      <c r="CW186" s="80"/>
      <c r="CX186" s="80"/>
      <c r="CY186" s="80"/>
      <c r="CZ186" s="80"/>
      <c r="DA186" s="80"/>
      <c r="DB186" s="80"/>
      <c r="DC186" s="80"/>
      <c r="DD186" s="80"/>
      <c r="DE186" s="80"/>
      <c r="DF186" s="80"/>
      <c r="DG186" s="80">
        <v>0</v>
      </c>
      <c r="DH186" s="80"/>
      <c r="DI186" s="80">
        <v>0</v>
      </c>
      <c r="DJ186" s="80"/>
      <c r="DK186" s="80"/>
      <c r="DL186" s="80"/>
      <c r="DM186" s="80"/>
      <c r="DN186" s="80"/>
      <c r="DO186" s="80"/>
      <c r="DP186" s="80"/>
      <c r="DQ186" s="80"/>
      <c r="DR186" s="80"/>
      <c r="DS186" s="80"/>
      <c r="DT186" s="80"/>
      <c r="DU186" s="80">
        <v>0</v>
      </c>
      <c r="DV186" s="80"/>
      <c r="DW186" s="80"/>
      <c r="DX186" s="80">
        <v>0</v>
      </c>
      <c r="DY186" s="80"/>
      <c r="DZ186" s="80"/>
      <c r="EA186" s="80">
        <v>0</v>
      </c>
      <c r="EB186" s="80"/>
      <c r="EC186" s="80">
        <v>0</v>
      </c>
      <c r="ED186" s="80"/>
      <c r="EE186" s="80"/>
      <c r="EF186" s="80"/>
      <c r="EG186" s="80"/>
      <c r="EH186" s="80"/>
      <c r="EI186" s="80"/>
      <c r="EJ186" s="80"/>
      <c r="EK186" s="80"/>
      <c r="EL186" s="80"/>
      <c r="EM186" s="80"/>
      <c r="EN186" s="80"/>
      <c r="EO186" s="80"/>
      <c r="EP186" s="80"/>
      <c r="EQ186" s="80"/>
      <c r="ER186" s="80"/>
      <c r="ES186" s="80"/>
      <c r="ET186" s="80"/>
      <c r="EU186" s="80"/>
      <c r="EV186" s="80"/>
      <c r="EW186" s="80"/>
      <c r="EX186" s="80"/>
      <c r="EY186" s="80"/>
      <c r="EZ186" s="80"/>
      <c r="FA186" s="80"/>
      <c r="FB186" s="80"/>
      <c r="FC186" s="80"/>
      <c r="FD186" s="80"/>
      <c r="FE186" s="80"/>
      <c r="FF186" s="80"/>
      <c r="FG186" s="80"/>
      <c r="FH186" s="80"/>
      <c r="FI186" s="80"/>
      <c r="FJ186" s="80"/>
      <c r="FK186" s="80"/>
      <c r="FL186" s="80"/>
      <c r="FM186" s="80"/>
      <c r="FN186" s="80"/>
      <c r="FO186" s="80"/>
      <c r="FP186" s="80"/>
      <c r="FQ186" s="80"/>
      <c r="FR186" s="80"/>
      <c r="FS186" s="80"/>
      <c r="FT186" s="80"/>
      <c r="FU186" s="80">
        <v>10</v>
      </c>
      <c r="FV186" s="80"/>
      <c r="FW186" s="80">
        <v>1</v>
      </c>
      <c r="FX186" s="80"/>
      <c r="FY186" s="80">
        <v>4823</v>
      </c>
      <c r="FZ186" s="80">
        <v>131</v>
      </c>
      <c r="GA186" s="80">
        <v>69</v>
      </c>
      <c r="GB186" s="80"/>
      <c r="GC186" s="80"/>
      <c r="GD186" s="80">
        <v>3</v>
      </c>
      <c r="GE186" s="80">
        <v>67</v>
      </c>
      <c r="GF186" s="80"/>
      <c r="GG186" s="80"/>
      <c r="GH186" s="80"/>
      <c r="GI186" s="80">
        <v>61</v>
      </c>
      <c r="GJ186" s="80"/>
      <c r="GK186" s="80"/>
      <c r="GL186" s="80"/>
      <c r="GM186" s="80"/>
      <c r="GN186" s="80"/>
      <c r="GO186" s="80"/>
      <c r="GP186" s="80"/>
      <c r="GQ186" s="80"/>
      <c r="GR186" s="80"/>
      <c r="GS186" s="80"/>
      <c r="GT186" s="80"/>
      <c r="GU186" s="80"/>
      <c r="GV186" s="80"/>
      <c r="GW186" s="80"/>
      <c r="GX186" s="80"/>
      <c r="GY186" s="80"/>
      <c r="GZ186" s="80"/>
      <c r="HA186" s="80"/>
      <c r="HB186" s="80"/>
      <c r="HC186" s="80"/>
      <c r="HD186" s="80"/>
      <c r="HE186" s="80"/>
      <c r="HF186" s="80"/>
      <c r="HG186" s="80"/>
      <c r="HH186" s="80"/>
      <c r="HI186" s="80"/>
      <c r="HJ186" s="80"/>
      <c r="HK186" s="80"/>
      <c r="HL186" s="80"/>
      <c r="HM186" s="80"/>
      <c r="HN186" s="80"/>
      <c r="HO186" s="80"/>
      <c r="HP186" s="80"/>
      <c r="HQ186" s="80"/>
      <c r="HR186" s="80"/>
      <c r="HS186" s="80"/>
      <c r="HT186" s="80"/>
      <c r="HU186" s="80"/>
      <c r="HV186" s="80"/>
      <c r="HW186" s="80"/>
      <c r="HX186" s="80"/>
      <c r="HY186" s="80"/>
      <c r="HZ186" s="80"/>
      <c r="IA186" s="80"/>
      <c r="IB186" s="80"/>
      <c r="IC186" s="80"/>
      <c r="ID186" s="80"/>
      <c r="IE186" s="80"/>
      <c r="IF186" s="80"/>
      <c r="IG186" s="80"/>
      <c r="IH186" s="80"/>
      <c r="II186" s="80"/>
      <c r="IJ186" s="80"/>
      <c r="IK186" s="80"/>
      <c r="IL186" s="80"/>
      <c r="IM186" s="80"/>
      <c r="IN186" s="80"/>
      <c r="IO186" s="80"/>
      <c r="IP186" s="80"/>
      <c r="IQ186" s="80"/>
      <c r="IR186" s="80"/>
      <c r="IS186" s="80"/>
      <c r="IT186" s="80"/>
      <c r="IU186" s="80"/>
      <c r="IV186" s="80"/>
      <c r="IW186" s="80">
        <v>0</v>
      </c>
      <c r="IX186" s="80"/>
      <c r="IY186" s="80"/>
      <c r="IZ186" s="80"/>
      <c r="JA186" s="80"/>
      <c r="JB186" s="80"/>
      <c r="JC186" s="80"/>
      <c r="JD186" s="80"/>
      <c r="JE186" s="80"/>
      <c r="JF186" s="80"/>
      <c r="JG186" s="80"/>
      <c r="JH186" s="80"/>
      <c r="JI186" s="80"/>
      <c r="JJ186" s="80"/>
      <c r="JK186" s="80"/>
      <c r="JL186" s="80"/>
      <c r="JM186" s="80"/>
      <c r="JN186" s="80"/>
      <c r="JO186" s="80"/>
      <c r="JP186" s="80">
        <v>98</v>
      </c>
      <c r="JQ186" s="80"/>
      <c r="JR186" s="80"/>
      <c r="JS186" s="80"/>
      <c r="JT186" s="80"/>
      <c r="JU186" s="80"/>
      <c r="JV186" s="80"/>
      <c r="JW186" s="80"/>
      <c r="JX186" s="80"/>
      <c r="JY186" s="80"/>
      <c r="JZ186" s="80"/>
      <c r="KA186" s="80"/>
      <c r="KB186" s="80"/>
      <c r="KC186" s="80"/>
      <c r="KD186" s="80"/>
      <c r="KE186" s="80"/>
      <c r="KF186" s="80"/>
      <c r="KG186" s="80"/>
      <c r="KH186" s="80"/>
      <c r="KI186" s="80"/>
      <c r="KJ186" s="80"/>
      <c r="KK186" s="80"/>
      <c r="KL186" s="80"/>
      <c r="KM186" s="80"/>
      <c r="KN186" s="80"/>
      <c r="KO186" s="80"/>
      <c r="KP186" s="80"/>
      <c r="KQ186" s="80"/>
      <c r="KR186" s="80"/>
      <c r="KS186" s="80"/>
      <c r="KT186" s="80"/>
      <c r="KU186" s="80"/>
      <c r="KV186" s="80"/>
      <c r="KW186" s="80"/>
      <c r="KX186" s="80"/>
      <c r="KY186" s="80"/>
      <c r="KZ186" s="80"/>
      <c r="LA186" s="80"/>
      <c r="LB186" s="80"/>
      <c r="LC186" s="80"/>
      <c r="LD186" s="80"/>
      <c r="LE186" s="80"/>
      <c r="LF186" s="80"/>
      <c r="LG186" s="80">
        <v>20</v>
      </c>
      <c r="LH186" s="80"/>
      <c r="LI186" s="80"/>
      <c r="LJ186" s="80"/>
      <c r="LK186" s="80"/>
      <c r="LL186" s="80"/>
      <c r="LM186" s="80"/>
      <c r="LN186" s="80"/>
      <c r="LO186" s="80">
        <v>16</v>
      </c>
      <c r="LP186" s="80"/>
      <c r="LQ186" s="80"/>
      <c r="LR186" s="80"/>
      <c r="LS186" s="80"/>
      <c r="LT186" s="80"/>
      <c r="LU186" s="80"/>
      <c r="LV186" s="80"/>
      <c r="LW186" s="80"/>
      <c r="LX186" s="80"/>
      <c r="LY186" s="80"/>
      <c r="LZ186" s="80"/>
      <c r="MA186" s="80"/>
      <c r="MB186" s="80"/>
      <c r="MC186" s="80"/>
      <c r="MD186" s="80"/>
      <c r="ME186" s="80"/>
      <c r="MF186" s="80"/>
      <c r="MG186" s="80"/>
      <c r="MH186" s="80"/>
      <c r="MI186" s="80"/>
      <c r="MJ186" s="80"/>
      <c r="MK186" s="80"/>
      <c r="ML186" s="80"/>
      <c r="MM186" s="80"/>
      <c r="MN186" s="80"/>
      <c r="MO186" s="80"/>
      <c r="MP186" s="80"/>
      <c r="MQ186" s="80"/>
      <c r="MR186" s="80"/>
      <c r="MS186" s="80"/>
      <c r="MT186" s="80"/>
      <c r="MU186" s="80"/>
      <c r="MV186" s="80"/>
      <c r="MW186" s="80"/>
      <c r="MX186" s="80"/>
      <c r="MY186" s="80"/>
      <c r="MZ186" s="80"/>
      <c r="NA186" s="80"/>
      <c r="NB186" s="80"/>
      <c r="NC186" s="80"/>
      <c r="ND186" s="80"/>
      <c r="NE186" s="80"/>
      <c r="NF186" s="80"/>
      <c r="NG186" s="80"/>
      <c r="NH186" s="80"/>
      <c r="NI186" s="80"/>
      <c r="NJ186" s="80"/>
      <c r="NK186" s="80"/>
      <c r="NL186" s="80"/>
      <c r="NM186" s="80"/>
      <c r="NN186" s="80"/>
      <c r="NO186" s="80"/>
      <c r="NP186" s="80"/>
      <c r="NQ186" s="80"/>
      <c r="NR186" s="80"/>
      <c r="NS186" s="80"/>
      <c r="NT186" s="80"/>
      <c r="NU186" s="80"/>
      <c r="NV186" s="80"/>
      <c r="NW186" s="80"/>
      <c r="NX186" s="80"/>
      <c r="NY186" s="80"/>
      <c r="NZ186" s="80"/>
      <c r="OA186" s="80"/>
      <c r="OB186" s="79">
        <v>5425</v>
      </c>
    </row>
    <row r="187" spans="1:392" ht="13.15">
      <c r="A187" s="27" t="s">
        <v>320</v>
      </c>
      <c r="B187" s="23" t="s">
        <v>319</v>
      </c>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v>72</v>
      </c>
      <c r="AE187" s="80"/>
      <c r="AF187" s="80"/>
      <c r="AG187" s="80"/>
      <c r="AH187" s="80"/>
      <c r="AI187" s="80"/>
      <c r="AJ187" s="80"/>
      <c r="AK187" s="80"/>
      <c r="AL187" s="80"/>
      <c r="AM187" s="80">
        <v>67</v>
      </c>
      <c r="AN187" s="80"/>
      <c r="AO187" s="80">
        <v>82</v>
      </c>
      <c r="AP187" s="80">
        <v>3</v>
      </c>
      <c r="AQ187" s="80"/>
      <c r="AR187" s="80"/>
      <c r="AS187" s="80"/>
      <c r="AT187" s="80"/>
      <c r="AU187" s="80"/>
      <c r="AV187" s="80"/>
      <c r="AW187" s="80"/>
      <c r="AX187" s="80"/>
      <c r="AY187" s="80">
        <v>27</v>
      </c>
      <c r="AZ187" s="80"/>
      <c r="BA187" s="80"/>
      <c r="BB187" s="80"/>
      <c r="BC187" s="80"/>
      <c r="BD187" s="80"/>
      <c r="BE187" s="80"/>
      <c r="BF187" s="80"/>
      <c r="BG187" s="80"/>
      <c r="BH187" s="80"/>
      <c r="BI187" s="80"/>
      <c r="BJ187" s="80"/>
      <c r="BK187" s="80"/>
      <c r="BL187" s="80"/>
      <c r="BM187" s="80"/>
      <c r="BN187" s="80"/>
      <c r="BO187" s="80"/>
      <c r="BP187" s="80"/>
      <c r="BQ187" s="80"/>
      <c r="BR187" s="80"/>
      <c r="BS187" s="80"/>
      <c r="BT187" s="80"/>
      <c r="BU187" s="80"/>
      <c r="BV187" s="80">
        <v>14</v>
      </c>
      <c r="BW187" s="80"/>
      <c r="BX187" s="80"/>
      <c r="BY187" s="80"/>
      <c r="BZ187" s="80"/>
      <c r="CA187" s="80"/>
      <c r="CB187" s="80"/>
      <c r="CC187" s="80"/>
      <c r="CD187" s="80"/>
      <c r="CE187" s="80"/>
      <c r="CF187" s="80"/>
      <c r="CG187" s="80"/>
      <c r="CH187" s="80"/>
      <c r="CI187" s="80"/>
      <c r="CJ187" s="80"/>
      <c r="CK187" s="80"/>
      <c r="CL187" s="80"/>
      <c r="CM187" s="80"/>
      <c r="CN187" s="80"/>
      <c r="CO187" s="80"/>
      <c r="CP187" s="80"/>
      <c r="CQ187" s="80"/>
      <c r="CR187" s="80"/>
      <c r="CS187" s="80"/>
      <c r="CT187" s="80"/>
      <c r="CU187" s="80"/>
      <c r="CV187" s="80"/>
      <c r="CW187" s="80"/>
      <c r="CX187" s="80"/>
      <c r="CY187" s="80"/>
      <c r="CZ187" s="80"/>
      <c r="DA187" s="80"/>
      <c r="DB187" s="80"/>
      <c r="DC187" s="80"/>
      <c r="DD187" s="80"/>
      <c r="DE187" s="80"/>
      <c r="DF187" s="80"/>
      <c r="DG187" s="80"/>
      <c r="DH187" s="80"/>
      <c r="DI187" s="80"/>
      <c r="DJ187" s="80"/>
      <c r="DK187" s="80"/>
      <c r="DL187" s="80"/>
      <c r="DM187" s="80"/>
      <c r="DN187" s="80"/>
      <c r="DO187" s="80"/>
      <c r="DP187" s="80"/>
      <c r="DQ187" s="80"/>
      <c r="DR187" s="80"/>
      <c r="DS187" s="80"/>
      <c r="DT187" s="80"/>
      <c r="DU187" s="80"/>
      <c r="DV187" s="80"/>
      <c r="DW187" s="80"/>
      <c r="DX187" s="80"/>
      <c r="DY187" s="80"/>
      <c r="DZ187" s="80"/>
      <c r="EA187" s="80"/>
      <c r="EB187" s="80"/>
      <c r="EC187" s="80"/>
      <c r="ED187" s="80"/>
      <c r="EE187" s="80"/>
      <c r="EF187" s="80">
        <v>6</v>
      </c>
      <c r="EG187" s="80"/>
      <c r="EH187" s="80"/>
      <c r="EI187" s="80"/>
      <c r="EJ187" s="80"/>
      <c r="EK187" s="80"/>
      <c r="EL187" s="80"/>
      <c r="EM187" s="80"/>
      <c r="EN187" s="80"/>
      <c r="EO187" s="80"/>
      <c r="EP187" s="80"/>
      <c r="EQ187" s="80"/>
      <c r="ER187" s="80"/>
      <c r="ES187" s="80"/>
      <c r="ET187" s="80"/>
      <c r="EU187" s="80"/>
      <c r="EV187" s="80"/>
      <c r="EW187" s="80"/>
      <c r="EX187" s="80"/>
      <c r="EY187" s="80"/>
      <c r="EZ187" s="80"/>
      <c r="FA187" s="80"/>
      <c r="FB187" s="80"/>
      <c r="FC187" s="80"/>
      <c r="FD187" s="80"/>
      <c r="FE187" s="80"/>
      <c r="FF187" s="80"/>
      <c r="FG187" s="80"/>
      <c r="FH187" s="80"/>
      <c r="FI187" s="80"/>
      <c r="FJ187" s="80"/>
      <c r="FK187" s="80"/>
      <c r="FL187" s="80"/>
      <c r="FM187" s="80"/>
      <c r="FN187" s="80"/>
      <c r="FO187" s="80"/>
      <c r="FP187" s="80"/>
      <c r="FQ187" s="80"/>
      <c r="FR187" s="80"/>
      <c r="FS187" s="80"/>
      <c r="FT187" s="80"/>
      <c r="FU187" s="80">
        <v>88</v>
      </c>
      <c r="FV187" s="80">
        <v>22</v>
      </c>
      <c r="FW187" s="80">
        <v>45</v>
      </c>
      <c r="FX187" s="80">
        <v>48</v>
      </c>
      <c r="FY187" s="80">
        <v>218</v>
      </c>
      <c r="FZ187" s="80">
        <v>16917</v>
      </c>
      <c r="GA187" s="80">
        <v>263</v>
      </c>
      <c r="GB187" s="80"/>
      <c r="GC187" s="80"/>
      <c r="GD187" s="80"/>
      <c r="GE187" s="80"/>
      <c r="GF187" s="80"/>
      <c r="GG187" s="80"/>
      <c r="GH187" s="80"/>
      <c r="GI187" s="80"/>
      <c r="GJ187" s="80"/>
      <c r="GK187" s="80"/>
      <c r="GL187" s="80">
        <v>38</v>
      </c>
      <c r="GM187" s="80"/>
      <c r="GN187" s="80"/>
      <c r="GO187" s="80"/>
      <c r="GP187" s="80"/>
      <c r="GQ187" s="80"/>
      <c r="GR187" s="80"/>
      <c r="GS187" s="80"/>
      <c r="GT187" s="80"/>
      <c r="GU187" s="80"/>
      <c r="GV187" s="80"/>
      <c r="GW187" s="80"/>
      <c r="GX187" s="80"/>
      <c r="GY187" s="80"/>
      <c r="GZ187" s="80"/>
      <c r="HA187" s="80"/>
      <c r="HB187" s="80"/>
      <c r="HC187" s="80"/>
      <c r="HD187" s="80"/>
      <c r="HE187" s="80"/>
      <c r="HF187" s="80"/>
      <c r="HG187" s="80"/>
      <c r="HH187" s="80"/>
      <c r="HI187" s="80"/>
      <c r="HJ187" s="80"/>
      <c r="HK187" s="80"/>
      <c r="HL187" s="80"/>
      <c r="HM187" s="80"/>
      <c r="HN187" s="80"/>
      <c r="HO187" s="80"/>
      <c r="HP187" s="80"/>
      <c r="HQ187" s="80"/>
      <c r="HR187" s="80"/>
      <c r="HS187" s="80"/>
      <c r="HT187" s="80"/>
      <c r="HU187" s="80"/>
      <c r="HV187" s="80"/>
      <c r="HW187" s="80"/>
      <c r="HX187" s="80"/>
      <c r="HY187" s="80"/>
      <c r="HZ187" s="80"/>
      <c r="IA187" s="80"/>
      <c r="IB187" s="80"/>
      <c r="IC187" s="80"/>
      <c r="ID187" s="80">
        <v>11</v>
      </c>
      <c r="IE187" s="80"/>
      <c r="IF187" s="80"/>
      <c r="IG187" s="80">
        <v>4</v>
      </c>
      <c r="IH187" s="80"/>
      <c r="II187" s="80"/>
      <c r="IJ187" s="80"/>
      <c r="IK187" s="80"/>
      <c r="IL187" s="80"/>
      <c r="IM187" s="80"/>
      <c r="IN187" s="80"/>
      <c r="IO187" s="80"/>
      <c r="IP187" s="80"/>
      <c r="IQ187" s="80"/>
      <c r="IR187" s="80"/>
      <c r="IS187" s="80"/>
      <c r="IT187" s="80"/>
      <c r="IU187" s="80"/>
      <c r="IV187" s="80"/>
      <c r="IW187" s="80"/>
      <c r="IX187" s="80"/>
      <c r="IY187" s="80"/>
      <c r="IZ187" s="80"/>
      <c r="JA187" s="80"/>
      <c r="JB187" s="80"/>
      <c r="JC187" s="80"/>
      <c r="JD187" s="80"/>
      <c r="JE187" s="80"/>
      <c r="JF187" s="80"/>
      <c r="JG187" s="80"/>
      <c r="JH187" s="80"/>
      <c r="JI187" s="80"/>
      <c r="JJ187" s="80"/>
      <c r="JK187" s="80"/>
      <c r="JL187" s="80">
        <v>29</v>
      </c>
      <c r="JM187" s="80"/>
      <c r="JN187" s="80"/>
      <c r="JO187" s="80"/>
      <c r="JP187" s="80">
        <v>373</v>
      </c>
      <c r="JQ187" s="80"/>
      <c r="JR187" s="80"/>
      <c r="JS187" s="80"/>
      <c r="JT187" s="80"/>
      <c r="JU187" s="80"/>
      <c r="JV187" s="80"/>
      <c r="JW187" s="80"/>
      <c r="JX187" s="80"/>
      <c r="JY187" s="80"/>
      <c r="JZ187" s="80"/>
      <c r="KA187" s="80"/>
      <c r="KB187" s="80"/>
      <c r="KC187" s="80"/>
      <c r="KD187" s="80"/>
      <c r="KE187" s="80"/>
      <c r="KF187" s="80"/>
      <c r="KG187" s="80"/>
      <c r="KH187" s="80"/>
      <c r="KI187" s="80"/>
      <c r="KJ187" s="80"/>
      <c r="KK187" s="80"/>
      <c r="KL187" s="80"/>
      <c r="KM187" s="80"/>
      <c r="KN187" s="80"/>
      <c r="KO187" s="80"/>
      <c r="KP187" s="80"/>
      <c r="KQ187" s="80"/>
      <c r="KR187" s="80"/>
      <c r="KS187" s="80"/>
      <c r="KT187" s="80"/>
      <c r="KU187" s="80"/>
      <c r="KV187" s="80"/>
      <c r="KW187" s="80"/>
      <c r="KX187" s="80"/>
      <c r="KY187" s="80"/>
      <c r="KZ187" s="80"/>
      <c r="LA187" s="80"/>
      <c r="LB187" s="80"/>
      <c r="LC187" s="80"/>
      <c r="LD187" s="80"/>
      <c r="LE187" s="80"/>
      <c r="LF187" s="80"/>
      <c r="LG187" s="80">
        <v>7</v>
      </c>
      <c r="LH187" s="80"/>
      <c r="LI187" s="80"/>
      <c r="LJ187" s="80"/>
      <c r="LK187" s="80"/>
      <c r="LL187" s="80"/>
      <c r="LM187" s="80"/>
      <c r="LN187" s="80"/>
      <c r="LO187" s="80">
        <v>78</v>
      </c>
      <c r="LP187" s="80">
        <v>21</v>
      </c>
      <c r="LQ187" s="80"/>
      <c r="LR187" s="80"/>
      <c r="LS187" s="80"/>
      <c r="LT187" s="80"/>
      <c r="LU187" s="80"/>
      <c r="LV187" s="80"/>
      <c r="LW187" s="80"/>
      <c r="LX187" s="80"/>
      <c r="LY187" s="80"/>
      <c r="LZ187" s="80"/>
      <c r="MA187" s="80"/>
      <c r="MB187" s="80"/>
      <c r="MC187" s="80"/>
      <c r="MD187" s="80"/>
      <c r="ME187" s="80"/>
      <c r="MF187" s="80"/>
      <c r="MG187" s="80"/>
      <c r="MH187" s="80"/>
      <c r="MI187" s="80"/>
      <c r="MJ187" s="80"/>
      <c r="MK187" s="80"/>
      <c r="ML187" s="80"/>
      <c r="MM187" s="80"/>
      <c r="MN187" s="80"/>
      <c r="MO187" s="80"/>
      <c r="MP187" s="80"/>
      <c r="MQ187" s="80"/>
      <c r="MR187" s="80"/>
      <c r="MS187" s="80"/>
      <c r="MT187" s="80"/>
      <c r="MU187" s="80"/>
      <c r="MV187" s="80"/>
      <c r="MW187" s="80"/>
      <c r="MX187" s="80"/>
      <c r="MY187" s="80"/>
      <c r="MZ187" s="80"/>
      <c r="NA187" s="80"/>
      <c r="NB187" s="80"/>
      <c r="NC187" s="80"/>
      <c r="ND187" s="80"/>
      <c r="NE187" s="80"/>
      <c r="NF187" s="80"/>
      <c r="NG187" s="80"/>
      <c r="NH187" s="80"/>
      <c r="NI187" s="80"/>
      <c r="NJ187" s="80"/>
      <c r="NK187" s="80"/>
      <c r="NL187" s="80"/>
      <c r="NM187" s="80"/>
      <c r="NN187" s="80"/>
      <c r="NO187" s="80"/>
      <c r="NP187" s="80"/>
      <c r="NQ187" s="80"/>
      <c r="NR187" s="80"/>
      <c r="NS187" s="80"/>
      <c r="NT187" s="80"/>
      <c r="NU187" s="80"/>
      <c r="NV187" s="80"/>
      <c r="NW187" s="80"/>
      <c r="NX187" s="80"/>
      <c r="NY187" s="80"/>
      <c r="NZ187" s="80"/>
      <c r="OA187" s="80"/>
      <c r="OB187" s="79">
        <v>18429</v>
      </c>
    </row>
    <row r="188" spans="1:392" ht="13.15">
      <c r="A188" s="27">
        <v>337215</v>
      </c>
      <c r="B188" s="23" t="s">
        <v>321</v>
      </c>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v>30</v>
      </c>
      <c r="AE188" s="80"/>
      <c r="AF188" s="80"/>
      <c r="AG188" s="80"/>
      <c r="AH188" s="80"/>
      <c r="AI188" s="80"/>
      <c r="AJ188" s="80"/>
      <c r="AK188" s="80"/>
      <c r="AL188" s="80"/>
      <c r="AM188" s="80">
        <v>4</v>
      </c>
      <c r="AN188" s="80">
        <v>4</v>
      </c>
      <c r="AO188" s="80">
        <v>24</v>
      </c>
      <c r="AP188" s="80"/>
      <c r="AQ188" s="80"/>
      <c r="AR188" s="80">
        <v>12</v>
      </c>
      <c r="AS188" s="80"/>
      <c r="AT188" s="80"/>
      <c r="AU188" s="80"/>
      <c r="AV188" s="80"/>
      <c r="AW188" s="80"/>
      <c r="AX188" s="80"/>
      <c r="AY188" s="80"/>
      <c r="AZ188" s="80"/>
      <c r="BA188" s="80"/>
      <c r="BB188" s="80"/>
      <c r="BC188" s="80"/>
      <c r="BD188" s="80">
        <v>8</v>
      </c>
      <c r="BE188" s="80"/>
      <c r="BF188" s="80"/>
      <c r="BG188" s="80"/>
      <c r="BH188" s="80"/>
      <c r="BI188" s="80"/>
      <c r="BJ188" s="80"/>
      <c r="BK188" s="80"/>
      <c r="BL188" s="80"/>
      <c r="BM188" s="80"/>
      <c r="BN188" s="80"/>
      <c r="BO188" s="80"/>
      <c r="BP188" s="80"/>
      <c r="BQ188" s="80">
        <v>2</v>
      </c>
      <c r="BR188" s="80">
        <v>112</v>
      </c>
      <c r="BS188" s="80"/>
      <c r="BT188" s="80"/>
      <c r="BU188" s="80"/>
      <c r="BV188" s="80">
        <v>7</v>
      </c>
      <c r="BW188" s="80">
        <v>5</v>
      </c>
      <c r="BX188" s="80"/>
      <c r="BY188" s="80"/>
      <c r="BZ188" s="80"/>
      <c r="CA188" s="80">
        <v>0</v>
      </c>
      <c r="CB188" s="80">
        <v>2</v>
      </c>
      <c r="CC188" s="80"/>
      <c r="CD188" s="80"/>
      <c r="CE188" s="80"/>
      <c r="CF188" s="80">
        <v>31</v>
      </c>
      <c r="CG188" s="80"/>
      <c r="CH188" s="80"/>
      <c r="CI188" s="80"/>
      <c r="CJ188" s="80"/>
      <c r="CK188" s="80"/>
      <c r="CL188" s="80"/>
      <c r="CM188" s="80"/>
      <c r="CN188" s="80"/>
      <c r="CO188" s="80"/>
      <c r="CP188" s="80"/>
      <c r="CQ188" s="80"/>
      <c r="CR188" s="80"/>
      <c r="CS188" s="80"/>
      <c r="CT188" s="80">
        <v>36</v>
      </c>
      <c r="CU188" s="80"/>
      <c r="CV188" s="80"/>
      <c r="CW188" s="80"/>
      <c r="CX188" s="80"/>
      <c r="CY188" s="80"/>
      <c r="CZ188" s="80"/>
      <c r="DA188" s="80"/>
      <c r="DB188" s="80"/>
      <c r="DC188" s="80"/>
      <c r="DD188" s="80"/>
      <c r="DE188" s="80">
        <v>15</v>
      </c>
      <c r="DF188" s="80"/>
      <c r="DG188" s="80"/>
      <c r="DH188" s="80"/>
      <c r="DI188" s="80"/>
      <c r="DJ188" s="80"/>
      <c r="DK188" s="80"/>
      <c r="DL188" s="80"/>
      <c r="DM188" s="80"/>
      <c r="DN188" s="80"/>
      <c r="DO188" s="80"/>
      <c r="DP188" s="80"/>
      <c r="DQ188" s="80"/>
      <c r="DR188" s="80"/>
      <c r="DS188" s="80"/>
      <c r="DT188" s="80"/>
      <c r="DU188" s="80"/>
      <c r="DV188" s="80"/>
      <c r="DW188" s="80"/>
      <c r="DX188" s="80"/>
      <c r="DY188" s="80"/>
      <c r="DZ188" s="80"/>
      <c r="EA188" s="80"/>
      <c r="EB188" s="80"/>
      <c r="EC188" s="80"/>
      <c r="ED188" s="80"/>
      <c r="EE188" s="80"/>
      <c r="EF188" s="80"/>
      <c r="EG188" s="80"/>
      <c r="EH188" s="80"/>
      <c r="EI188" s="80"/>
      <c r="EJ188" s="80"/>
      <c r="EK188" s="80"/>
      <c r="EL188" s="80"/>
      <c r="EM188" s="80"/>
      <c r="EN188" s="80"/>
      <c r="EO188" s="80"/>
      <c r="EP188" s="80"/>
      <c r="EQ188" s="80"/>
      <c r="ER188" s="80"/>
      <c r="ES188" s="80"/>
      <c r="ET188" s="80"/>
      <c r="EU188" s="80"/>
      <c r="EV188" s="80"/>
      <c r="EW188" s="80"/>
      <c r="EX188" s="80"/>
      <c r="EY188" s="80"/>
      <c r="EZ188" s="80"/>
      <c r="FA188" s="80"/>
      <c r="FB188" s="80"/>
      <c r="FC188" s="80"/>
      <c r="FD188" s="80"/>
      <c r="FE188" s="80"/>
      <c r="FF188" s="80"/>
      <c r="FG188" s="80"/>
      <c r="FH188" s="80"/>
      <c r="FI188" s="80"/>
      <c r="FJ188" s="80"/>
      <c r="FK188" s="80"/>
      <c r="FL188" s="80"/>
      <c r="FM188" s="80"/>
      <c r="FN188" s="80"/>
      <c r="FO188" s="80"/>
      <c r="FP188" s="80"/>
      <c r="FQ188" s="80"/>
      <c r="FR188" s="80"/>
      <c r="FS188" s="80"/>
      <c r="FT188" s="80"/>
      <c r="FU188" s="80">
        <v>23</v>
      </c>
      <c r="FV188" s="80">
        <v>1</v>
      </c>
      <c r="FW188" s="80">
        <v>2</v>
      </c>
      <c r="FX188" s="80">
        <v>3</v>
      </c>
      <c r="FY188" s="80">
        <v>53</v>
      </c>
      <c r="FZ188" s="80">
        <v>196</v>
      </c>
      <c r="GA188" s="80">
        <v>6776</v>
      </c>
      <c r="GB188" s="80"/>
      <c r="GC188" s="80"/>
      <c r="GD188" s="80"/>
      <c r="GE188" s="80"/>
      <c r="GF188" s="80"/>
      <c r="GG188" s="80"/>
      <c r="GH188" s="80"/>
      <c r="GI188" s="80"/>
      <c r="GJ188" s="80"/>
      <c r="GK188" s="80"/>
      <c r="GL188" s="80">
        <v>31</v>
      </c>
      <c r="GM188" s="80">
        <v>4</v>
      </c>
      <c r="GN188" s="80"/>
      <c r="GO188" s="80"/>
      <c r="GP188" s="80"/>
      <c r="GQ188" s="80"/>
      <c r="GR188" s="80"/>
      <c r="GS188" s="80"/>
      <c r="GT188" s="80"/>
      <c r="GU188" s="80"/>
      <c r="GV188" s="80"/>
      <c r="GW188" s="80"/>
      <c r="GX188" s="80"/>
      <c r="GY188" s="80"/>
      <c r="GZ188" s="80"/>
      <c r="HA188" s="80"/>
      <c r="HB188" s="80"/>
      <c r="HC188" s="80"/>
      <c r="HD188" s="80"/>
      <c r="HE188" s="80"/>
      <c r="HF188" s="80"/>
      <c r="HG188" s="80"/>
      <c r="HH188" s="80"/>
      <c r="HI188" s="80"/>
      <c r="HJ188" s="80"/>
      <c r="HK188" s="80"/>
      <c r="HL188" s="80"/>
      <c r="HM188" s="80"/>
      <c r="HN188" s="80"/>
      <c r="HO188" s="80"/>
      <c r="HP188" s="80"/>
      <c r="HQ188" s="80"/>
      <c r="HR188" s="80"/>
      <c r="HS188" s="80"/>
      <c r="HT188" s="80"/>
      <c r="HU188" s="80"/>
      <c r="HV188" s="80"/>
      <c r="HW188" s="80"/>
      <c r="HX188" s="80"/>
      <c r="HY188" s="80"/>
      <c r="HZ188" s="80"/>
      <c r="IA188" s="80"/>
      <c r="IB188" s="80"/>
      <c r="IC188" s="80"/>
      <c r="ID188" s="80"/>
      <c r="IE188" s="80"/>
      <c r="IF188" s="80"/>
      <c r="IG188" s="80"/>
      <c r="IH188" s="80"/>
      <c r="II188" s="80"/>
      <c r="IJ188" s="80"/>
      <c r="IK188" s="80"/>
      <c r="IL188" s="80"/>
      <c r="IM188" s="80"/>
      <c r="IN188" s="80"/>
      <c r="IO188" s="80"/>
      <c r="IP188" s="80"/>
      <c r="IQ188" s="80"/>
      <c r="IR188" s="80"/>
      <c r="IS188" s="80"/>
      <c r="IT188" s="80"/>
      <c r="IU188" s="80"/>
      <c r="IV188" s="80"/>
      <c r="IW188" s="80"/>
      <c r="IX188" s="80"/>
      <c r="IY188" s="80"/>
      <c r="IZ188" s="80"/>
      <c r="JA188" s="80"/>
      <c r="JB188" s="80">
        <v>39</v>
      </c>
      <c r="JC188" s="80"/>
      <c r="JD188" s="80"/>
      <c r="JE188" s="80"/>
      <c r="JF188" s="80"/>
      <c r="JG188" s="80"/>
      <c r="JH188" s="80"/>
      <c r="JI188" s="80"/>
      <c r="JJ188" s="80"/>
      <c r="JK188" s="80"/>
      <c r="JL188" s="80">
        <v>153</v>
      </c>
      <c r="JM188" s="80"/>
      <c r="JN188" s="80"/>
      <c r="JO188" s="80"/>
      <c r="JP188" s="80">
        <v>95</v>
      </c>
      <c r="JQ188" s="80"/>
      <c r="JR188" s="80"/>
      <c r="JS188" s="80"/>
      <c r="JT188" s="80"/>
      <c r="JU188" s="80"/>
      <c r="JV188" s="80"/>
      <c r="JW188" s="80"/>
      <c r="JX188" s="80"/>
      <c r="JY188" s="80"/>
      <c r="JZ188" s="80"/>
      <c r="KA188" s="80"/>
      <c r="KB188" s="80"/>
      <c r="KC188" s="80"/>
      <c r="KD188" s="80"/>
      <c r="KE188" s="80"/>
      <c r="KF188" s="80"/>
      <c r="KG188" s="80"/>
      <c r="KH188" s="80"/>
      <c r="KI188" s="80"/>
      <c r="KJ188" s="80"/>
      <c r="KK188" s="80"/>
      <c r="KL188" s="80"/>
      <c r="KM188" s="80"/>
      <c r="KN188" s="80"/>
      <c r="KO188" s="80"/>
      <c r="KP188" s="80"/>
      <c r="KQ188" s="80"/>
      <c r="KR188" s="80"/>
      <c r="KS188" s="80"/>
      <c r="KT188" s="80"/>
      <c r="KU188" s="80"/>
      <c r="KV188" s="80"/>
      <c r="KW188" s="80"/>
      <c r="KX188" s="80"/>
      <c r="KY188" s="80"/>
      <c r="KZ188" s="80"/>
      <c r="LA188" s="80"/>
      <c r="LB188" s="80"/>
      <c r="LC188" s="80"/>
      <c r="LD188" s="80"/>
      <c r="LE188" s="80"/>
      <c r="LF188" s="80"/>
      <c r="LG188" s="80">
        <v>6</v>
      </c>
      <c r="LH188" s="80"/>
      <c r="LI188" s="80"/>
      <c r="LJ188" s="80"/>
      <c r="LK188" s="80"/>
      <c r="LL188" s="80"/>
      <c r="LM188" s="80"/>
      <c r="LN188" s="80"/>
      <c r="LO188" s="80">
        <v>67</v>
      </c>
      <c r="LP188" s="80">
        <v>13</v>
      </c>
      <c r="LQ188" s="80"/>
      <c r="LR188" s="80"/>
      <c r="LS188" s="80"/>
      <c r="LT188" s="80"/>
      <c r="LU188" s="80"/>
      <c r="LV188" s="80"/>
      <c r="LW188" s="80"/>
      <c r="LX188" s="80"/>
      <c r="LY188" s="80"/>
      <c r="LZ188" s="80"/>
      <c r="MA188" s="80"/>
      <c r="MB188" s="80"/>
      <c r="MC188" s="80"/>
      <c r="MD188" s="80"/>
      <c r="ME188" s="80"/>
      <c r="MF188" s="80"/>
      <c r="MG188" s="80"/>
      <c r="MH188" s="80"/>
      <c r="MI188" s="80"/>
      <c r="MJ188" s="80"/>
      <c r="MK188" s="80"/>
      <c r="ML188" s="80"/>
      <c r="MM188" s="80"/>
      <c r="MN188" s="80"/>
      <c r="MO188" s="80"/>
      <c r="MP188" s="80"/>
      <c r="MQ188" s="80"/>
      <c r="MR188" s="80"/>
      <c r="MS188" s="80"/>
      <c r="MT188" s="80"/>
      <c r="MU188" s="80"/>
      <c r="MV188" s="80"/>
      <c r="MW188" s="80"/>
      <c r="MX188" s="80"/>
      <c r="MY188" s="80"/>
      <c r="MZ188" s="80"/>
      <c r="NA188" s="80"/>
      <c r="NB188" s="80"/>
      <c r="NC188" s="80"/>
      <c r="ND188" s="80"/>
      <c r="NE188" s="80"/>
      <c r="NF188" s="80"/>
      <c r="NG188" s="80"/>
      <c r="NH188" s="80"/>
      <c r="NI188" s="80"/>
      <c r="NJ188" s="80"/>
      <c r="NK188" s="80"/>
      <c r="NL188" s="80"/>
      <c r="NM188" s="80"/>
      <c r="NN188" s="80"/>
      <c r="NO188" s="80"/>
      <c r="NP188" s="80"/>
      <c r="NQ188" s="80"/>
      <c r="NR188" s="80"/>
      <c r="NS188" s="80"/>
      <c r="NT188" s="80"/>
      <c r="NU188" s="80"/>
      <c r="NV188" s="80"/>
      <c r="NW188" s="80"/>
      <c r="NX188" s="80"/>
      <c r="NY188" s="80"/>
      <c r="NZ188" s="80"/>
      <c r="OA188" s="80"/>
      <c r="OB188" s="79">
        <v>7755</v>
      </c>
    </row>
    <row r="189" spans="1:392" ht="13.15">
      <c r="A189" s="27">
        <v>337900</v>
      </c>
      <c r="B189" s="23" t="s">
        <v>322</v>
      </c>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v>7</v>
      </c>
      <c r="AE189" s="80"/>
      <c r="AF189" s="80"/>
      <c r="AG189" s="80"/>
      <c r="AH189" s="80"/>
      <c r="AI189" s="80"/>
      <c r="AJ189" s="80"/>
      <c r="AK189" s="80"/>
      <c r="AL189" s="80"/>
      <c r="AM189" s="80"/>
      <c r="AN189" s="80"/>
      <c r="AO189" s="80">
        <v>14</v>
      </c>
      <c r="AP189" s="80"/>
      <c r="AQ189" s="80"/>
      <c r="AR189" s="80"/>
      <c r="AS189" s="80"/>
      <c r="AT189" s="80"/>
      <c r="AU189" s="80"/>
      <c r="AV189" s="80"/>
      <c r="AW189" s="80"/>
      <c r="AX189" s="80"/>
      <c r="AY189" s="80"/>
      <c r="AZ189" s="80"/>
      <c r="BA189" s="80"/>
      <c r="BB189" s="80"/>
      <c r="BC189" s="80"/>
      <c r="BD189" s="80"/>
      <c r="BE189" s="80"/>
      <c r="BF189" s="80"/>
      <c r="BG189" s="80"/>
      <c r="BH189" s="80"/>
      <c r="BI189" s="80"/>
      <c r="BJ189" s="80"/>
      <c r="BK189" s="80"/>
      <c r="BL189" s="80"/>
      <c r="BM189" s="80"/>
      <c r="BN189" s="80"/>
      <c r="BO189" s="80"/>
      <c r="BP189" s="80"/>
      <c r="BQ189" s="80"/>
      <c r="BR189" s="80"/>
      <c r="BS189" s="80"/>
      <c r="BT189" s="80"/>
      <c r="BU189" s="80"/>
      <c r="BV189" s="80">
        <v>15</v>
      </c>
      <c r="BW189" s="80">
        <v>112</v>
      </c>
      <c r="BX189" s="80"/>
      <c r="BY189" s="80"/>
      <c r="BZ189" s="80"/>
      <c r="CA189" s="80"/>
      <c r="CB189" s="80"/>
      <c r="CC189" s="80"/>
      <c r="CD189" s="80"/>
      <c r="CE189" s="80"/>
      <c r="CF189" s="80"/>
      <c r="CG189" s="80"/>
      <c r="CH189" s="80"/>
      <c r="CI189" s="80"/>
      <c r="CJ189" s="80"/>
      <c r="CK189" s="80">
        <v>2</v>
      </c>
      <c r="CL189" s="80"/>
      <c r="CM189" s="80"/>
      <c r="CN189" s="80"/>
      <c r="CO189" s="80"/>
      <c r="CP189" s="80"/>
      <c r="CQ189" s="80"/>
      <c r="CR189" s="80"/>
      <c r="CS189" s="80"/>
      <c r="CT189" s="80">
        <v>7</v>
      </c>
      <c r="CU189" s="80"/>
      <c r="CV189" s="80"/>
      <c r="CW189" s="80"/>
      <c r="CX189" s="80"/>
      <c r="CY189" s="80"/>
      <c r="CZ189" s="80"/>
      <c r="DA189" s="80"/>
      <c r="DB189" s="80"/>
      <c r="DC189" s="80"/>
      <c r="DD189" s="80"/>
      <c r="DE189" s="80"/>
      <c r="DF189" s="80"/>
      <c r="DG189" s="80">
        <v>11</v>
      </c>
      <c r="DH189" s="80"/>
      <c r="DI189" s="80">
        <v>2</v>
      </c>
      <c r="DJ189" s="80"/>
      <c r="DK189" s="80"/>
      <c r="DL189" s="80"/>
      <c r="DM189" s="80"/>
      <c r="DN189" s="80"/>
      <c r="DO189" s="80"/>
      <c r="DP189" s="80"/>
      <c r="DQ189" s="80"/>
      <c r="DR189" s="80"/>
      <c r="DS189" s="80"/>
      <c r="DT189" s="80"/>
      <c r="DU189" s="80"/>
      <c r="DV189" s="80"/>
      <c r="DW189" s="80"/>
      <c r="DX189" s="80"/>
      <c r="DY189" s="80"/>
      <c r="DZ189" s="80"/>
      <c r="EA189" s="80"/>
      <c r="EB189" s="80"/>
      <c r="EC189" s="80"/>
      <c r="ED189" s="80"/>
      <c r="EE189" s="80"/>
      <c r="EF189" s="80"/>
      <c r="EG189" s="80"/>
      <c r="EH189" s="80"/>
      <c r="EI189" s="80"/>
      <c r="EJ189" s="80"/>
      <c r="EK189" s="80"/>
      <c r="EL189" s="80"/>
      <c r="EM189" s="80"/>
      <c r="EN189" s="80"/>
      <c r="EO189" s="80"/>
      <c r="EP189" s="80"/>
      <c r="EQ189" s="80"/>
      <c r="ER189" s="80"/>
      <c r="ES189" s="80"/>
      <c r="ET189" s="80"/>
      <c r="EU189" s="80"/>
      <c r="EV189" s="80"/>
      <c r="EW189" s="80"/>
      <c r="EX189" s="80"/>
      <c r="EY189" s="80"/>
      <c r="EZ189" s="80"/>
      <c r="FA189" s="80"/>
      <c r="FB189" s="80"/>
      <c r="FC189" s="80"/>
      <c r="FD189" s="80"/>
      <c r="FE189" s="80"/>
      <c r="FF189" s="80"/>
      <c r="FG189" s="80"/>
      <c r="FH189" s="80"/>
      <c r="FI189" s="80"/>
      <c r="FJ189" s="80"/>
      <c r="FK189" s="80"/>
      <c r="FL189" s="80"/>
      <c r="FM189" s="80"/>
      <c r="FN189" s="80"/>
      <c r="FO189" s="80"/>
      <c r="FP189" s="80"/>
      <c r="FQ189" s="80"/>
      <c r="FR189" s="80"/>
      <c r="FS189" s="80"/>
      <c r="FT189" s="80"/>
      <c r="FU189" s="80"/>
      <c r="FV189" s="80">
        <v>1</v>
      </c>
      <c r="FW189" s="80"/>
      <c r="FX189" s="80">
        <v>26</v>
      </c>
      <c r="FY189" s="80">
        <v>23</v>
      </c>
      <c r="FZ189" s="80"/>
      <c r="GA189" s="80"/>
      <c r="GB189" s="80">
        <v>9460</v>
      </c>
      <c r="GC189" s="80"/>
      <c r="GD189" s="80">
        <v>17</v>
      </c>
      <c r="GE189" s="80"/>
      <c r="GF189" s="80"/>
      <c r="GG189" s="80"/>
      <c r="GH189" s="80"/>
      <c r="GI189" s="80"/>
      <c r="GJ189" s="80"/>
      <c r="GK189" s="80"/>
      <c r="GL189" s="80"/>
      <c r="GM189" s="80"/>
      <c r="GN189" s="80"/>
      <c r="GO189" s="80"/>
      <c r="GP189" s="80"/>
      <c r="GQ189" s="80"/>
      <c r="GR189" s="80"/>
      <c r="GS189" s="80"/>
      <c r="GT189" s="80"/>
      <c r="GU189" s="80"/>
      <c r="GV189" s="80"/>
      <c r="GW189" s="80"/>
      <c r="GX189" s="80"/>
      <c r="GY189" s="80"/>
      <c r="GZ189" s="80"/>
      <c r="HA189" s="80"/>
      <c r="HB189" s="80"/>
      <c r="HC189" s="80"/>
      <c r="HD189" s="80"/>
      <c r="HE189" s="80"/>
      <c r="HF189" s="80"/>
      <c r="HG189" s="80"/>
      <c r="HH189" s="80"/>
      <c r="HI189" s="80"/>
      <c r="HJ189" s="80"/>
      <c r="HK189" s="80"/>
      <c r="HL189" s="80"/>
      <c r="HM189" s="80"/>
      <c r="HN189" s="80"/>
      <c r="HO189" s="80"/>
      <c r="HP189" s="80"/>
      <c r="HQ189" s="80"/>
      <c r="HR189" s="80"/>
      <c r="HS189" s="80"/>
      <c r="HT189" s="80"/>
      <c r="HU189" s="80">
        <v>34</v>
      </c>
      <c r="HV189" s="80">
        <v>11</v>
      </c>
      <c r="HW189" s="80"/>
      <c r="HX189" s="80"/>
      <c r="HY189" s="80"/>
      <c r="HZ189" s="80">
        <v>3</v>
      </c>
      <c r="IA189" s="80"/>
      <c r="IB189" s="80"/>
      <c r="IC189" s="80">
        <v>17</v>
      </c>
      <c r="ID189" s="80"/>
      <c r="IE189" s="80"/>
      <c r="IF189" s="80"/>
      <c r="IG189" s="80"/>
      <c r="IH189" s="80"/>
      <c r="II189" s="80"/>
      <c r="IJ189" s="80"/>
      <c r="IK189" s="80"/>
      <c r="IL189" s="80"/>
      <c r="IM189" s="80"/>
      <c r="IN189" s="80"/>
      <c r="IO189" s="80"/>
      <c r="IP189" s="80"/>
      <c r="IQ189" s="80"/>
      <c r="IR189" s="80"/>
      <c r="IS189" s="80"/>
      <c r="IT189" s="80"/>
      <c r="IU189" s="80"/>
      <c r="IV189" s="80"/>
      <c r="IW189" s="80"/>
      <c r="IX189" s="80"/>
      <c r="IY189" s="80"/>
      <c r="IZ189" s="80"/>
      <c r="JA189" s="80"/>
      <c r="JB189" s="80"/>
      <c r="JC189" s="80"/>
      <c r="JD189" s="80"/>
      <c r="JE189" s="80"/>
      <c r="JF189" s="80">
        <v>2</v>
      </c>
      <c r="JG189" s="80"/>
      <c r="JH189" s="80"/>
      <c r="JI189" s="80"/>
      <c r="JJ189" s="80"/>
      <c r="JK189" s="80"/>
      <c r="JL189" s="80"/>
      <c r="JM189" s="80"/>
      <c r="JN189" s="80"/>
      <c r="JO189" s="80"/>
      <c r="JP189" s="80">
        <v>204</v>
      </c>
      <c r="JQ189" s="80"/>
      <c r="JR189" s="80"/>
      <c r="JS189" s="80"/>
      <c r="JT189" s="80"/>
      <c r="JU189" s="80"/>
      <c r="JV189" s="80"/>
      <c r="JW189" s="80"/>
      <c r="JX189" s="80"/>
      <c r="JY189" s="80"/>
      <c r="JZ189" s="80"/>
      <c r="KA189" s="80"/>
      <c r="KB189" s="80"/>
      <c r="KC189" s="80"/>
      <c r="KD189" s="80"/>
      <c r="KE189" s="80"/>
      <c r="KF189" s="80"/>
      <c r="KG189" s="80"/>
      <c r="KH189" s="80"/>
      <c r="KI189" s="80"/>
      <c r="KJ189" s="80"/>
      <c r="KK189" s="80"/>
      <c r="KL189" s="80"/>
      <c r="KM189" s="80"/>
      <c r="KN189" s="80"/>
      <c r="KO189" s="80"/>
      <c r="KP189" s="80"/>
      <c r="KQ189" s="80"/>
      <c r="KR189" s="80"/>
      <c r="KS189" s="80"/>
      <c r="KT189" s="80"/>
      <c r="KU189" s="80"/>
      <c r="KV189" s="80"/>
      <c r="KW189" s="80"/>
      <c r="KX189" s="80"/>
      <c r="KY189" s="80"/>
      <c r="KZ189" s="80"/>
      <c r="LA189" s="80"/>
      <c r="LB189" s="80"/>
      <c r="LC189" s="80"/>
      <c r="LD189" s="80"/>
      <c r="LE189" s="80"/>
      <c r="LF189" s="80"/>
      <c r="LG189" s="80">
        <v>4</v>
      </c>
      <c r="LH189" s="80"/>
      <c r="LI189" s="80"/>
      <c r="LJ189" s="80"/>
      <c r="LK189" s="80"/>
      <c r="LL189" s="80"/>
      <c r="LM189" s="80"/>
      <c r="LN189" s="80"/>
      <c r="LO189" s="80">
        <v>37</v>
      </c>
      <c r="LP189" s="80"/>
      <c r="LQ189" s="80"/>
      <c r="LR189" s="80"/>
      <c r="LS189" s="80"/>
      <c r="LT189" s="80"/>
      <c r="LU189" s="80"/>
      <c r="LV189" s="80"/>
      <c r="LW189" s="80"/>
      <c r="LX189" s="80"/>
      <c r="LY189" s="80"/>
      <c r="LZ189" s="80"/>
      <c r="MA189" s="80"/>
      <c r="MB189" s="80"/>
      <c r="MC189" s="80"/>
      <c r="MD189" s="80"/>
      <c r="ME189" s="80"/>
      <c r="MF189" s="80"/>
      <c r="MG189" s="80"/>
      <c r="MH189" s="80"/>
      <c r="MI189" s="80"/>
      <c r="MJ189" s="80"/>
      <c r="MK189" s="80"/>
      <c r="ML189" s="80"/>
      <c r="MM189" s="80"/>
      <c r="MN189" s="80"/>
      <c r="MO189" s="80"/>
      <c r="MP189" s="80"/>
      <c r="MQ189" s="80"/>
      <c r="MR189" s="80"/>
      <c r="MS189" s="80"/>
      <c r="MT189" s="80"/>
      <c r="MU189" s="80"/>
      <c r="MV189" s="80"/>
      <c r="MW189" s="80"/>
      <c r="MX189" s="80"/>
      <c r="MY189" s="80"/>
      <c r="MZ189" s="80"/>
      <c r="NA189" s="80"/>
      <c r="NB189" s="80"/>
      <c r="NC189" s="80"/>
      <c r="ND189" s="80"/>
      <c r="NE189" s="80"/>
      <c r="NF189" s="80"/>
      <c r="NG189" s="80"/>
      <c r="NH189" s="80"/>
      <c r="NI189" s="80"/>
      <c r="NJ189" s="80"/>
      <c r="NK189" s="80"/>
      <c r="NL189" s="80"/>
      <c r="NM189" s="80"/>
      <c r="NN189" s="80"/>
      <c r="NO189" s="80"/>
      <c r="NP189" s="80"/>
      <c r="NQ189" s="80"/>
      <c r="NR189" s="80"/>
      <c r="NS189" s="80"/>
      <c r="NT189" s="80"/>
      <c r="NU189" s="80"/>
      <c r="NV189" s="80"/>
      <c r="NW189" s="80"/>
      <c r="NX189" s="80"/>
      <c r="NY189" s="80"/>
      <c r="NZ189" s="80"/>
      <c r="OA189" s="80"/>
      <c r="OB189" s="79">
        <v>10008</v>
      </c>
    </row>
    <row r="190" spans="1:392" ht="13.15">
      <c r="A190" s="27">
        <v>339112</v>
      </c>
      <c r="B190" s="23" t="s">
        <v>323</v>
      </c>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v>4</v>
      </c>
      <c r="AE190" s="80"/>
      <c r="AF190" s="80"/>
      <c r="AG190" s="80"/>
      <c r="AH190" s="80"/>
      <c r="AI190" s="80"/>
      <c r="AJ190" s="80"/>
      <c r="AK190" s="80"/>
      <c r="AL190" s="80"/>
      <c r="AM190" s="80"/>
      <c r="AN190" s="80"/>
      <c r="AO190" s="80"/>
      <c r="AP190" s="80"/>
      <c r="AQ190" s="80"/>
      <c r="AR190" s="80">
        <v>4</v>
      </c>
      <c r="AS190" s="80"/>
      <c r="AT190" s="80"/>
      <c r="AU190" s="80"/>
      <c r="AV190" s="80"/>
      <c r="AW190" s="80"/>
      <c r="AX190" s="80"/>
      <c r="AY190" s="80"/>
      <c r="AZ190" s="80"/>
      <c r="BA190" s="80"/>
      <c r="BB190" s="80"/>
      <c r="BC190" s="80"/>
      <c r="BD190" s="80"/>
      <c r="BE190" s="80"/>
      <c r="BF190" s="80"/>
      <c r="BG190" s="80"/>
      <c r="BH190" s="80"/>
      <c r="BI190" s="80"/>
      <c r="BJ190" s="80"/>
      <c r="BK190" s="80"/>
      <c r="BL190" s="80"/>
      <c r="BM190" s="80"/>
      <c r="BN190" s="80"/>
      <c r="BO190" s="80"/>
      <c r="BP190" s="80"/>
      <c r="BQ190" s="80"/>
      <c r="BR190" s="80"/>
      <c r="BS190" s="80"/>
      <c r="BT190" s="80"/>
      <c r="BU190" s="80"/>
      <c r="BV190" s="80"/>
      <c r="BW190" s="80"/>
      <c r="BX190" s="80"/>
      <c r="BY190" s="80"/>
      <c r="BZ190" s="80"/>
      <c r="CA190" s="80"/>
      <c r="CB190" s="80"/>
      <c r="CC190" s="80"/>
      <c r="CD190" s="80">
        <v>2</v>
      </c>
      <c r="CE190" s="80"/>
      <c r="CF190" s="80"/>
      <c r="CG190" s="80"/>
      <c r="CH190" s="80"/>
      <c r="CI190" s="80"/>
      <c r="CJ190" s="80"/>
      <c r="CK190" s="80">
        <v>0</v>
      </c>
      <c r="CL190" s="80"/>
      <c r="CM190" s="80"/>
      <c r="CN190" s="80"/>
      <c r="CO190" s="80"/>
      <c r="CP190" s="80"/>
      <c r="CQ190" s="80"/>
      <c r="CR190" s="80"/>
      <c r="CS190" s="80"/>
      <c r="CT190" s="80">
        <v>0</v>
      </c>
      <c r="CU190" s="80">
        <v>6</v>
      </c>
      <c r="CV190" s="80"/>
      <c r="CW190" s="80">
        <v>0</v>
      </c>
      <c r="CX190" s="80"/>
      <c r="CY190" s="80"/>
      <c r="CZ190" s="80"/>
      <c r="DA190" s="80"/>
      <c r="DB190" s="80"/>
      <c r="DC190" s="80"/>
      <c r="DD190" s="80">
        <v>2</v>
      </c>
      <c r="DE190" s="80"/>
      <c r="DF190" s="80"/>
      <c r="DG190" s="80">
        <v>0</v>
      </c>
      <c r="DH190" s="80"/>
      <c r="DI190" s="80">
        <v>0</v>
      </c>
      <c r="DJ190" s="80"/>
      <c r="DK190" s="80"/>
      <c r="DL190" s="80"/>
      <c r="DM190" s="80"/>
      <c r="DN190" s="80"/>
      <c r="DO190" s="80"/>
      <c r="DP190" s="80"/>
      <c r="DQ190" s="80"/>
      <c r="DR190" s="80"/>
      <c r="DS190" s="80"/>
      <c r="DT190" s="80"/>
      <c r="DU190" s="80">
        <v>761</v>
      </c>
      <c r="DV190" s="80"/>
      <c r="DW190" s="80"/>
      <c r="DX190" s="80"/>
      <c r="DY190" s="80"/>
      <c r="DZ190" s="80"/>
      <c r="EA190" s="80"/>
      <c r="EB190" s="80">
        <v>6</v>
      </c>
      <c r="EC190" s="80"/>
      <c r="ED190" s="80"/>
      <c r="EE190" s="80"/>
      <c r="EF190" s="80"/>
      <c r="EG190" s="80"/>
      <c r="EH190" s="80"/>
      <c r="EI190" s="80"/>
      <c r="EJ190" s="80"/>
      <c r="EK190" s="80"/>
      <c r="EL190" s="80"/>
      <c r="EM190" s="80"/>
      <c r="EN190" s="80"/>
      <c r="EO190" s="80"/>
      <c r="EP190" s="80"/>
      <c r="EQ190" s="80"/>
      <c r="ER190" s="80"/>
      <c r="ES190" s="80"/>
      <c r="ET190" s="80"/>
      <c r="EU190" s="80"/>
      <c r="EV190" s="80"/>
      <c r="EW190" s="80"/>
      <c r="EX190" s="80"/>
      <c r="EY190" s="80"/>
      <c r="EZ190" s="80"/>
      <c r="FA190" s="80"/>
      <c r="FB190" s="80"/>
      <c r="FC190" s="80"/>
      <c r="FD190" s="80"/>
      <c r="FE190" s="80"/>
      <c r="FF190" s="80"/>
      <c r="FG190" s="80"/>
      <c r="FH190" s="80"/>
      <c r="FI190" s="80"/>
      <c r="FJ190" s="80"/>
      <c r="FK190" s="80"/>
      <c r="FL190" s="80"/>
      <c r="FM190" s="80"/>
      <c r="FN190" s="80"/>
      <c r="FO190" s="80"/>
      <c r="FP190" s="80"/>
      <c r="FQ190" s="80">
        <v>1</v>
      </c>
      <c r="FR190" s="80"/>
      <c r="FS190" s="80"/>
      <c r="FT190" s="80"/>
      <c r="FU190" s="80"/>
      <c r="FV190" s="80"/>
      <c r="FW190" s="80"/>
      <c r="FX190" s="80"/>
      <c r="FY190" s="80">
        <v>0</v>
      </c>
      <c r="FZ190" s="80"/>
      <c r="GA190" s="80"/>
      <c r="GB190" s="80"/>
      <c r="GC190" s="80">
        <v>27819</v>
      </c>
      <c r="GD190" s="80">
        <v>588</v>
      </c>
      <c r="GE190" s="80">
        <v>23</v>
      </c>
      <c r="GF190" s="80"/>
      <c r="GG190" s="80"/>
      <c r="GH190" s="80"/>
      <c r="GI190" s="80"/>
      <c r="GJ190" s="80"/>
      <c r="GK190" s="80"/>
      <c r="GL190" s="80"/>
      <c r="GM190" s="80"/>
      <c r="GN190" s="80"/>
      <c r="GO190" s="80"/>
      <c r="GP190" s="80"/>
      <c r="GQ190" s="80"/>
      <c r="GR190" s="80"/>
      <c r="GS190" s="80"/>
      <c r="GT190" s="80"/>
      <c r="GU190" s="80"/>
      <c r="GV190" s="80"/>
      <c r="GW190" s="80"/>
      <c r="GX190" s="80"/>
      <c r="GY190" s="80"/>
      <c r="GZ190" s="80"/>
      <c r="HA190" s="80"/>
      <c r="HB190" s="80"/>
      <c r="HC190" s="80"/>
      <c r="HD190" s="80"/>
      <c r="HE190" s="80"/>
      <c r="HF190" s="80"/>
      <c r="HG190" s="80"/>
      <c r="HH190" s="80"/>
      <c r="HI190" s="80"/>
      <c r="HJ190" s="80"/>
      <c r="HK190" s="80"/>
      <c r="HL190" s="80"/>
      <c r="HM190" s="80"/>
      <c r="HN190" s="80"/>
      <c r="HO190" s="80"/>
      <c r="HP190" s="80"/>
      <c r="HQ190" s="80"/>
      <c r="HR190" s="80"/>
      <c r="HS190" s="80"/>
      <c r="HT190" s="80"/>
      <c r="HU190" s="80"/>
      <c r="HV190" s="80"/>
      <c r="HW190" s="80"/>
      <c r="HX190" s="80"/>
      <c r="HY190" s="80"/>
      <c r="HZ190" s="80">
        <v>1</v>
      </c>
      <c r="IA190" s="80"/>
      <c r="IB190" s="80"/>
      <c r="IC190" s="80">
        <v>4</v>
      </c>
      <c r="ID190" s="80"/>
      <c r="IE190" s="80"/>
      <c r="IF190" s="80"/>
      <c r="IG190" s="80">
        <v>6</v>
      </c>
      <c r="IH190" s="80"/>
      <c r="II190" s="80"/>
      <c r="IJ190" s="80"/>
      <c r="IK190" s="80"/>
      <c r="IL190" s="80"/>
      <c r="IM190" s="80"/>
      <c r="IN190" s="80"/>
      <c r="IO190" s="80"/>
      <c r="IP190" s="80"/>
      <c r="IQ190" s="80"/>
      <c r="IR190" s="80"/>
      <c r="IS190" s="80"/>
      <c r="IT190" s="80"/>
      <c r="IU190" s="80"/>
      <c r="IV190" s="80"/>
      <c r="IW190" s="80">
        <v>2</v>
      </c>
      <c r="IX190" s="80">
        <v>1</v>
      </c>
      <c r="IY190" s="80"/>
      <c r="IZ190" s="80"/>
      <c r="JA190" s="80"/>
      <c r="JB190" s="80"/>
      <c r="JC190" s="80"/>
      <c r="JD190" s="80"/>
      <c r="JE190" s="80">
        <v>3</v>
      </c>
      <c r="JF190" s="80"/>
      <c r="JG190" s="80"/>
      <c r="JH190" s="80"/>
      <c r="JI190" s="80"/>
      <c r="JJ190" s="80"/>
      <c r="JK190" s="80"/>
      <c r="JL190" s="80">
        <v>28</v>
      </c>
      <c r="JM190" s="80"/>
      <c r="JN190" s="80"/>
      <c r="JO190" s="80">
        <v>9</v>
      </c>
      <c r="JP190" s="80">
        <v>385</v>
      </c>
      <c r="JQ190" s="80"/>
      <c r="JR190" s="80"/>
      <c r="JS190" s="80"/>
      <c r="JT190" s="80"/>
      <c r="JU190" s="80"/>
      <c r="JV190" s="80"/>
      <c r="JW190" s="80"/>
      <c r="JX190" s="80"/>
      <c r="JY190" s="80"/>
      <c r="JZ190" s="80"/>
      <c r="KA190" s="80"/>
      <c r="KB190" s="80"/>
      <c r="KC190" s="80"/>
      <c r="KD190" s="80"/>
      <c r="KE190" s="80"/>
      <c r="KF190" s="80"/>
      <c r="KG190" s="80"/>
      <c r="KH190" s="80"/>
      <c r="KI190" s="80"/>
      <c r="KJ190" s="80"/>
      <c r="KK190" s="80"/>
      <c r="KL190" s="80"/>
      <c r="KM190" s="80"/>
      <c r="KN190" s="80"/>
      <c r="KO190" s="80"/>
      <c r="KP190" s="80"/>
      <c r="KQ190" s="80"/>
      <c r="KR190" s="80"/>
      <c r="KS190" s="80"/>
      <c r="KT190" s="80"/>
      <c r="KU190" s="80"/>
      <c r="KV190" s="80"/>
      <c r="KW190" s="80"/>
      <c r="KX190" s="80"/>
      <c r="KY190" s="80"/>
      <c r="KZ190" s="80"/>
      <c r="LA190" s="80"/>
      <c r="LB190" s="80"/>
      <c r="LC190" s="80"/>
      <c r="LD190" s="80"/>
      <c r="LE190" s="80"/>
      <c r="LF190" s="80"/>
      <c r="LG190" s="80">
        <v>53</v>
      </c>
      <c r="LH190" s="80"/>
      <c r="LI190" s="80"/>
      <c r="LJ190" s="80"/>
      <c r="LK190" s="80"/>
      <c r="LL190" s="80"/>
      <c r="LM190" s="80"/>
      <c r="LN190" s="80"/>
      <c r="LO190" s="80">
        <v>1172</v>
      </c>
      <c r="LP190" s="80">
        <v>3</v>
      </c>
      <c r="LQ190" s="80"/>
      <c r="LR190" s="80"/>
      <c r="LS190" s="80"/>
      <c r="LT190" s="80"/>
      <c r="LU190" s="80"/>
      <c r="LV190" s="80"/>
      <c r="LW190" s="80"/>
      <c r="LX190" s="80"/>
      <c r="LY190" s="80"/>
      <c r="LZ190" s="80"/>
      <c r="MA190" s="80"/>
      <c r="MB190" s="80"/>
      <c r="MC190" s="80"/>
      <c r="MD190" s="80"/>
      <c r="ME190" s="80"/>
      <c r="MF190" s="80"/>
      <c r="MG190" s="80"/>
      <c r="MH190" s="80"/>
      <c r="MI190" s="80"/>
      <c r="MJ190" s="80"/>
      <c r="MK190" s="80"/>
      <c r="ML190" s="80"/>
      <c r="MM190" s="80"/>
      <c r="MN190" s="80"/>
      <c r="MO190" s="80"/>
      <c r="MP190" s="80"/>
      <c r="MQ190" s="80"/>
      <c r="MR190" s="80"/>
      <c r="MS190" s="80"/>
      <c r="MT190" s="80"/>
      <c r="MU190" s="80"/>
      <c r="MV190" s="80"/>
      <c r="MW190" s="80"/>
      <c r="MX190" s="80"/>
      <c r="MY190" s="80"/>
      <c r="MZ190" s="80"/>
      <c r="NA190" s="80"/>
      <c r="NB190" s="80"/>
      <c r="NC190" s="80"/>
      <c r="ND190" s="80"/>
      <c r="NE190" s="80"/>
      <c r="NF190" s="80"/>
      <c r="NG190" s="80"/>
      <c r="NH190" s="80"/>
      <c r="NI190" s="80"/>
      <c r="NJ190" s="80"/>
      <c r="NK190" s="80"/>
      <c r="NL190" s="80"/>
      <c r="NM190" s="80"/>
      <c r="NN190" s="80"/>
      <c r="NO190" s="80"/>
      <c r="NP190" s="80"/>
      <c r="NQ190" s="80"/>
      <c r="NR190" s="80"/>
      <c r="NS190" s="80"/>
      <c r="NT190" s="80"/>
      <c r="NU190" s="80"/>
      <c r="NV190" s="80"/>
      <c r="NW190" s="80"/>
      <c r="NX190" s="80"/>
      <c r="NY190" s="80"/>
      <c r="NZ190" s="80"/>
      <c r="OA190" s="80"/>
      <c r="OB190" s="79">
        <v>30883</v>
      </c>
    </row>
    <row r="191" spans="1:392" ht="13.15">
      <c r="A191" s="27">
        <v>339113</v>
      </c>
      <c r="B191" s="23" t="s">
        <v>324</v>
      </c>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v>4</v>
      </c>
      <c r="AE191" s="80"/>
      <c r="AF191" s="80"/>
      <c r="AG191" s="80"/>
      <c r="AH191" s="80"/>
      <c r="AI191" s="80"/>
      <c r="AJ191" s="80"/>
      <c r="AK191" s="80"/>
      <c r="AL191" s="80"/>
      <c r="AM191" s="80">
        <v>7</v>
      </c>
      <c r="AN191" s="80"/>
      <c r="AO191" s="80">
        <v>3</v>
      </c>
      <c r="AP191" s="80">
        <v>15</v>
      </c>
      <c r="AQ191" s="80"/>
      <c r="AR191" s="80"/>
      <c r="AS191" s="80"/>
      <c r="AT191" s="80"/>
      <c r="AU191" s="80"/>
      <c r="AV191" s="80"/>
      <c r="AW191" s="80"/>
      <c r="AX191" s="80"/>
      <c r="AY191" s="80"/>
      <c r="AZ191" s="80"/>
      <c r="BA191" s="80"/>
      <c r="BB191" s="80"/>
      <c r="BC191" s="80"/>
      <c r="BD191" s="80"/>
      <c r="BE191" s="80"/>
      <c r="BF191" s="80"/>
      <c r="BG191" s="80"/>
      <c r="BH191" s="80"/>
      <c r="BI191" s="80"/>
      <c r="BJ191" s="80">
        <v>3</v>
      </c>
      <c r="BK191" s="80"/>
      <c r="BL191" s="80"/>
      <c r="BM191" s="80"/>
      <c r="BN191" s="80"/>
      <c r="BO191" s="80"/>
      <c r="BP191" s="80"/>
      <c r="BQ191" s="80"/>
      <c r="BR191" s="80"/>
      <c r="BS191" s="80"/>
      <c r="BT191" s="80"/>
      <c r="BU191" s="80"/>
      <c r="BV191" s="80"/>
      <c r="BW191" s="80"/>
      <c r="BX191" s="80">
        <v>0</v>
      </c>
      <c r="BY191" s="80">
        <v>0</v>
      </c>
      <c r="BZ191" s="80">
        <v>0</v>
      </c>
      <c r="CA191" s="80"/>
      <c r="CB191" s="80"/>
      <c r="CC191" s="80"/>
      <c r="CD191" s="80"/>
      <c r="CE191" s="80"/>
      <c r="CF191" s="80"/>
      <c r="CG191" s="80"/>
      <c r="CH191" s="80"/>
      <c r="CI191" s="80"/>
      <c r="CJ191" s="80"/>
      <c r="CK191" s="80">
        <v>2</v>
      </c>
      <c r="CL191" s="80"/>
      <c r="CM191" s="80"/>
      <c r="CN191" s="80"/>
      <c r="CO191" s="80"/>
      <c r="CP191" s="80">
        <v>11</v>
      </c>
      <c r="CQ191" s="80">
        <v>15</v>
      </c>
      <c r="CR191" s="80"/>
      <c r="CS191" s="80"/>
      <c r="CT191" s="80">
        <v>15</v>
      </c>
      <c r="CU191" s="80"/>
      <c r="CV191" s="80"/>
      <c r="CW191" s="80"/>
      <c r="CX191" s="80"/>
      <c r="CY191" s="80"/>
      <c r="CZ191" s="80"/>
      <c r="DA191" s="80"/>
      <c r="DB191" s="80"/>
      <c r="DC191" s="80"/>
      <c r="DD191" s="80"/>
      <c r="DE191" s="80"/>
      <c r="DF191" s="80"/>
      <c r="DG191" s="80">
        <v>3</v>
      </c>
      <c r="DH191" s="80"/>
      <c r="DI191" s="80">
        <v>0</v>
      </c>
      <c r="DJ191" s="80"/>
      <c r="DK191" s="80"/>
      <c r="DL191" s="80"/>
      <c r="DM191" s="80"/>
      <c r="DN191" s="80"/>
      <c r="DO191" s="80"/>
      <c r="DP191" s="80"/>
      <c r="DQ191" s="80"/>
      <c r="DR191" s="80"/>
      <c r="DS191" s="80"/>
      <c r="DT191" s="80"/>
      <c r="DU191" s="80">
        <v>221</v>
      </c>
      <c r="DV191" s="80"/>
      <c r="DW191" s="80"/>
      <c r="DX191" s="80">
        <v>0</v>
      </c>
      <c r="DY191" s="80"/>
      <c r="DZ191" s="80"/>
      <c r="EA191" s="80">
        <v>21</v>
      </c>
      <c r="EB191" s="80"/>
      <c r="EC191" s="80">
        <v>0</v>
      </c>
      <c r="ED191" s="80"/>
      <c r="EE191" s="80"/>
      <c r="EF191" s="80"/>
      <c r="EG191" s="80"/>
      <c r="EH191" s="80"/>
      <c r="EI191" s="80"/>
      <c r="EJ191" s="80"/>
      <c r="EK191" s="80"/>
      <c r="EL191" s="80"/>
      <c r="EM191" s="80"/>
      <c r="EN191" s="80"/>
      <c r="EO191" s="80">
        <v>13</v>
      </c>
      <c r="EP191" s="80"/>
      <c r="EQ191" s="80"/>
      <c r="ER191" s="80"/>
      <c r="ES191" s="80"/>
      <c r="ET191" s="80"/>
      <c r="EU191" s="80"/>
      <c r="EV191" s="80"/>
      <c r="EW191" s="80"/>
      <c r="EX191" s="80"/>
      <c r="EY191" s="80"/>
      <c r="EZ191" s="80"/>
      <c r="FA191" s="80"/>
      <c r="FB191" s="80"/>
      <c r="FC191" s="80"/>
      <c r="FD191" s="80"/>
      <c r="FE191" s="80"/>
      <c r="FF191" s="80"/>
      <c r="FG191" s="80"/>
      <c r="FH191" s="80"/>
      <c r="FI191" s="80"/>
      <c r="FJ191" s="80"/>
      <c r="FK191" s="80"/>
      <c r="FL191" s="80"/>
      <c r="FM191" s="80"/>
      <c r="FN191" s="80"/>
      <c r="FO191" s="80"/>
      <c r="FP191" s="80"/>
      <c r="FQ191" s="80">
        <v>0</v>
      </c>
      <c r="FR191" s="80"/>
      <c r="FS191" s="80"/>
      <c r="FT191" s="80"/>
      <c r="FU191" s="80"/>
      <c r="FV191" s="80"/>
      <c r="FW191" s="80"/>
      <c r="FX191" s="80"/>
      <c r="FY191" s="80">
        <v>115</v>
      </c>
      <c r="FZ191" s="80">
        <v>0</v>
      </c>
      <c r="GA191" s="80"/>
      <c r="GB191" s="80"/>
      <c r="GC191" s="80">
        <v>992</v>
      </c>
      <c r="GD191" s="80">
        <v>28998</v>
      </c>
      <c r="GE191" s="80">
        <v>0</v>
      </c>
      <c r="GF191" s="80">
        <v>22</v>
      </c>
      <c r="GG191" s="80"/>
      <c r="GH191" s="80"/>
      <c r="GI191" s="80">
        <v>2</v>
      </c>
      <c r="GJ191" s="80"/>
      <c r="GK191" s="80"/>
      <c r="GL191" s="80"/>
      <c r="GM191" s="80"/>
      <c r="GN191" s="80"/>
      <c r="GO191" s="80"/>
      <c r="GP191" s="80"/>
      <c r="GQ191" s="80"/>
      <c r="GR191" s="80"/>
      <c r="GS191" s="80"/>
      <c r="GT191" s="80"/>
      <c r="GU191" s="80"/>
      <c r="GV191" s="80"/>
      <c r="GW191" s="80"/>
      <c r="GX191" s="80"/>
      <c r="GY191" s="80"/>
      <c r="GZ191" s="80"/>
      <c r="HA191" s="80"/>
      <c r="HB191" s="80"/>
      <c r="HC191" s="80"/>
      <c r="HD191" s="80"/>
      <c r="HE191" s="80"/>
      <c r="HF191" s="80"/>
      <c r="HG191" s="80"/>
      <c r="HH191" s="80"/>
      <c r="HI191" s="80"/>
      <c r="HJ191" s="80"/>
      <c r="HK191" s="80"/>
      <c r="HL191" s="80"/>
      <c r="HM191" s="80"/>
      <c r="HN191" s="80"/>
      <c r="HO191" s="80"/>
      <c r="HP191" s="80"/>
      <c r="HQ191" s="80"/>
      <c r="HR191" s="80">
        <v>8</v>
      </c>
      <c r="HS191" s="80">
        <v>14</v>
      </c>
      <c r="HT191" s="80"/>
      <c r="HU191" s="80">
        <v>12</v>
      </c>
      <c r="HV191" s="80">
        <v>38</v>
      </c>
      <c r="HW191" s="80">
        <v>12</v>
      </c>
      <c r="HX191" s="80">
        <v>0</v>
      </c>
      <c r="HY191" s="80"/>
      <c r="HZ191" s="80">
        <v>2</v>
      </c>
      <c r="IA191" s="80"/>
      <c r="IB191" s="80"/>
      <c r="IC191" s="80">
        <v>130</v>
      </c>
      <c r="ID191" s="80"/>
      <c r="IE191" s="80"/>
      <c r="IF191" s="80"/>
      <c r="IG191" s="80"/>
      <c r="IH191" s="80"/>
      <c r="II191" s="80"/>
      <c r="IJ191" s="80"/>
      <c r="IK191" s="80"/>
      <c r="IL191" s="80"/>
      <c r="IM191" s="80"/>
      <c r="IN191" s="80"/>
      <c r="IO191" s="80"/>
      <c r="IP191" s="80"/>
      <c r="IQ191" s="80">
        <v>21</v>
      </c>
      <c r="IR191" s="80"/>
      <c r="IS191" s="80"/>
      <c r="IT191" s="80"/>
      <c r="IU191" s="80"/>
      <c r="IV191" s="80"/>
      <c r="IW191" s="80">
        <v>292</v>
      </c>
      <c r="IX191" s="80"/>
      <c r="IY191" s="80"/>
      <c r="IZ191" s="80"/>
      <c r="JA191" s="80"/>
      <c r="JB191" s="80"/>
      <c r="JC191" s="80">
        <v>106</v>
      </c>
      <c r="JD191" s="80"/>
      <c r="JE191" s="80">
        <v>29</v>
      </c>
      <c r="JF191" s="80">
        <v>0</v>
      </c>
      <c r="JG191" s="80"/>
      <c r="JH191" s="80"/>
      <c r="JI191" s="80"/>
      <c r="JJ191" s="80"/>
      <c r="JK191" s="80"/>
      <c r="JL191" s="80">
        <v>28</v>
      </c>
      <c r="JM191" s="80"/>
      <c r="JN191" s="80"/>
      <c r="JO191" s="80">
        <v>4</v>
      </c>
      <c r="JP191" s="80">
        <v>1419</v>
      </c>
      <c r="JQ191" s="80"/>
      <c r="JR191" s="80"/>
      <c r="JS191" s="80"/>
      <c r="JT191" s="80"/>
      <c r="JU191" s="80"/>
      <c r="JV191" s="80"/>
      <c r="JW191" s="80"/>
      <c r="JX191" s="80"/>
      <c r="JY191" s="80"/>
      <c r="JZ191" s="80"/>
      <c r="KA191" s="80"/>
      <c r="KB191" s="80"/>
      <c r="KC191" s="80"/>
      <c r="KD191" s="80"/>
      <c r="KE191" s="80"/>
      <c r="KF191" s="80"/>
      <c r="KG191" s="80"/>
      <c r="KH191" s="80"/>
      <c r="KI191" s="80"/>
      <c r="KJ191" s="80"/>
      <c r="KK191" s="80"/>
      <c r="KL191" s="80"/>
      <c r="KM191" s="80"/>
      <c r="KN191" s="80"/>
      <c r="KO191" s="80"/>
      <c r="KP191" s="80"/>
      <c r="KQ191" s="80"/>
      <c r="KR191" s="80"/>
      <c r="KS191" s="80"/>
      <c r="KT191" s="80"/>
      <c r="KU191" s="80"/>
      <c r="KV191" s="80"/>
      <c r="KW191" s="80"/>
      <c r="KX191" s="80"/>
      <c r="KY191" s="80"/>
      <c r="KZ191" s="80"/>
      <c r="LA191" s="80"/>
      <c r="LB191" s="80"/>
      <c r="LC191" s="80"/>
      <c r="LD191" s="80"/>
      <c r="LE191" s="80"/>
      <c r="LF191" s="80"/>
      <c r="LG191" s="80">
        <v>94</v>
      </c>
      <c r="LH191" s="80"/>
      <c r="LI191" s="80"/>
      <c r="LJ191" s="80"/>
      <c r="LK191" s="80"/>
      <c r="LL191" s="80"/>
      <c r="LM191" s="80"/>
      <c r="LN191" s="80"/>
      <c r="LO191" s="80">
        <v>1073</v>
      </c>
      <c r="LP191" s="80"/>
      <c r="LQ191" s="80"/>
      <c r="LR191" s="80"/>
      <c r="LS191" s="80"/>
      <c r="LT191" s="80"/>
      <c r="LU191" s="80"/>
      <c r="LV191" s="80"/>
      <c r="LW191" s="80"/>
      <c r="LX191" s="80"/>
      <c r="LY191" s="80"/>
      <c r="LZ191" s="80"/>
      <c r="MA191" s="80"/>
      <c r="MB191" s="80"/>
      <c r="MC191" s="80"/>
      <c r="MD191" s="80"/>
      <c r="ME191" s="80"/>
      <c r="MF191" s="80"/>
      <c r="MG191" s="80"/>
      <c r="MH191" s="80"/>
      <c r="MI191" s="80"/>
      <c r="MJ191" s="80"/>
      <c r="MK191" s="80"/>
      <c r="ML191" s="80"/>
      <c r="MM191" s="80"/>
      <c r="MN191" s="80"/>
      <c r="MO191" s="80"/>
      <c r="MP191" s="80"/>
      <c r="MQ191" s="80"/>
      <c r="MR191" s="80"/>
      <c r="MS191" s="80"/>
      <c r="MT191" s="80"/>
      <c r="MU191" s="80"/>
      <c r="MV191" s="80"/>
      <c r="MW191" s="80"/>
      <c r="MX191" s="80"/>
      <c r="MY191" s="80"/>
      <c r="MZ191" s="80"/>
      <c r="NA191" s="80"/>
      <c r="NB191" s="80"/>
      <c r="NC191" s="80"/>
      <c r="ND191" s="80"/>
      <c r="NE191" s="80"/>
      <c r="NF191" s="80"/>
      <c r="NG191" s="80"/>
      <c r="NH191" s="80"/>
      <c r="NI191" s="80"/>
      <c r="NJ191" s="80"/>
      <c r="NK191" s="80"/>
      <c r="NL191" s="80"/>
      <c r="NM191" s="80"/>
      <c r="NN191" s="80"/>
      <c r="NO191" s="80"/>
      <c r="NP191" s="80"/>
      <c r="NQ191" s="80"/>
      <c r="NR191" s="80"/>
      <c r="NS191" s="80"/>
      <c r="NT191" s="80"/>
      <c r="NU191" s="80"/>
      <c r="NV191" s="80"/>
      <c r="NW191" s="80"/>
      <c r="NX191" s="80"/>
      <c r="NY191" s="80"/>
      <c r="NZ191" s="80"/>
      <c r="OA191" s="80"/>
      <c r="OB191" s="79">
        <v>33747</v>
      </c>
    </row>
    <row r="192" spans="1:392" ht="13.15">
      <c r="A192" s="27">
        <v>339114</v>
      </c>
      <c r="B192" s="23" t="s">
        <v>325</v>
      </c>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v>1</v>
      </c>
      <c r="AE192" s="80"/>
      <c r="AF192" s="80"/>
      <c r="AG192" s="80"/>
      <c r="AH192" s="80"/>
      <c r="AI192" s="80"/>
      <c r="AJ192" s="80"/>
      <c r="AK192" s="80"/>
      <c r="AL192" s="80"/>
      <c r="AM192" s="80"/>
      <c r="AN192" s="80"/>
      <c r="AO192" s="80"/>
      <c r="AP192" s="80"/>
      <c r="AQ192" s="80"/>
      <c r="AR192" s="80"/>
      <c r="AS192" s="80"/>
      <c r="AT192" s="80"/>
      <c r="AU192" s="80"/>
      <c r="AV192" s="80"/>
      <c r="AW192" s="80"/>
      <c r="AX192" s="80"/>
      <c r="AY192" s="80"/>
      <c r="AZ192" s="80"/>
      <c r="BA192" s="80"/>
      <c r="BB192" s="80"/>
      <c r="BC192" s="80"/>
      <c r="BD192" s="80"/>
      <c r="BE192" s="80"/>
      <c r="BF192" s="80"/>
      <c r="BG192" s="80"/>
      <c r="BH192" s="80"/>
      <c r="BI192" s="80"/>
      <c r="BJ192" s="80"/>
      <c r="BK192" s="80"/>
      <c r="BL192" s="80"/>
      <c r="BM192" s="80"/>
      <c r="BN192" s="80"/>
      <c r="BO192" s="80"/>
      <c r="BP192" s="80"/>
      <c r="BQ192" s="80"/>
      <c r="BR192" s="80"/>
      <c r="BS192" s="80"/>
      <c r="BT192" s="80"/>
      <c r="BU192" s="80"/>
      <c r="BV192" s="80"/>
      <c r="BW192" s="80"/>
      <c r="BX192" s="80"/>
      <c r="BY192" s="80"/>
      <c r="BZ192" s="80"/>
      <c r="CA192" s="80"/>
      <c r="CB192" s="80"/>
      <c r="CC192" s="80"/>
      <c r="CD192" s="80"/>
      <c r="CE192" s="80"/>
      <c r="CF192" s="80"/>
      <c r="CG192" s="80"/>
      <c r="CH192" s="80"/>
      <c r="CI192" s="80"/>
      <c r="CJ192" s="80"/>
      <c r="CK192" s="80"/>
      <c r="CL192" s="80"/>
      <c r="CM192" s="80"/>
      <c r="CN192" s="80"/>
      <c r="CO192" s="80"/>
      <c r="CP192" s="80"/>
      <c r="CQ192" s="80"/>
      <c r="CR192" s="80"/>
      <c r="CS192" s="80"/>
      <c r="CT192" s="80"/>
      <c r="CU192" s="80"/>
      <c r="CV192" s="80"/>
      <c r="CW192" s="80"/>
      <c r="CX192" s="80"/>
      <c r="CY192" s="80"/>
      <c r="CZ192" s="80"/>
      <c r="DA192" s="80"/>
      <c r="DB192" s="80"/>
      <c r="DC192" s="80"/>
      <c r="DD192" s="80"/>
      <c r="DE192" s="80"/>
      <c r="DF192" s="80"/>
      <c r="DG192" s="80"/>
      <c r="DH192" s="80"/>
      <c r="DI192" s="80"/>
      <c r="DJ192" s="80"/>
      <c r="DK192" s="80"/>
      <c r="DL192" s="80"/>
      <c r="DM192" s="80"/>
      <c r="DN192" s="80"/>
      <c r="DO192" s="80"/>
      <c r="DP192" s="80"/>
      <c r="DQ192" s="80"/>
      <c r="DR192" s="80"/>
      <c r="DS192" s="80"/>
      <c r="DT192" s="80"/>
      <c r="DU192" s="80"/>
      <c r="DV192" s="80"/>
      <c r="DW192" s="80"/>
      <c r="DX192" s="80"/>
      <c r="DY192" s="80"/>
      <c r="DZ192" s="80"/>
      <c r="EA192" s="80"/>
      <c r="EB192" s="80"/>
      <c r="EC192" s="80"/>
      <c r="ED192" s="80"/>
      <c r="EE192" s="80"/>
      <c r="EF192" s="80"/>
      <c r="EG192" s="80"/>
      <c r="EH192" s="80"/>
      <c r="EI192" s="80"/>
      <c r="EJ192" s="80"/>
      <c r="EK192" s="80"/>
      <c r="EL192" s="80"/>
      <c r="EM192" s="80"/>
      <c r="EN192" s="80"/>
      <c r="EO192" s="80"/>
      <c r="EP192" s="80"/>
      <c r="EQ192" s="80"/>
      <c r="ER192" s="80"/>
      <c r="ES192" s="80"/>
      <c r="ET192" s="80"/>
      <c r="EU192" s="80"/>
      <c r="EV192" s="80"/>
      <c r="EW192" s="80"/>
      <c r="EX192" s="80"/>
      <c r="EY192" s="80"/>
      <c r="EZ192" s="80"/>
      <c r="FA192" s="80"/>
      <c r="FB192" s="80"/>
      <c r="FC192" s="80"/>
      <c r="FD192" s="80"/>
      <c r="FE192" s="80"/>
      <c r="FF192" s="80"/>
      <c r="FG192" s="80"/>
      <c r="FH192" s="80"/>
      <c r="FI192" s="80"/>
      <c r="FJ192" s="80"/>
      <c r="FK192" s="80"/>
      <c r="FL192" s="80"/>
      <c r="FM192" s="80"/>
      <c r="FN192" s="80"/>
      <c r="FO192" s="80"/>
      <c r="FP192" s="80"/>
      <c r="FQ192" s="80"/>
      <c r="FR192" s="80"/>
      <c r="FS192" s="80"/>
      <c r="FT192" s="80"/>
      <c r="FU192" s="80">
        <v>16</v>
      </c>
      <c r="FV192" s="80"/>
      <c r="FW192" s="80"/>
      <c r="FX192" s="80"/>
      <c r="FY192" s="80"/>
      <c r="FZ192" s="80"/>
      <c r="GA192" s="80"/>
      <c r="GB192" s="80"/>
      <c r="GC192" s="80">
        <v>5</v>
      </c>
      <c r="GD192" s="80">
        <v>38</v>
      </c>
      <c r="GE192" s="80">
        <v>4059</v>
      </c>
      <c r="GF192" s="80"/>
      <c r="GG192" s="80">
        <v>12</v>
      </c>
      <c r="GH192" s="80"/>
      <c r="GI192" s="80"/>
      <c r="GJ192" s="80"/>
      <c r="GK192" s="80"/>
      <c r="GL192" s="80"/>
      <c r="GM192" s="80"/>
      <c r="GN192" s="80"/>
      <c r="GO192" s="80"/>
      <c r="GP192" s="80"/>
      <c r="GQ192" s="80"/>
      <c r="GR192" s="80"/>
      <c r="GS192" s="80"/>
      <c r="GT192" s="80"/>
      <c r="GU192" s="80"/>
      <c r="GV192" s="80"/>
      <c r="GW192" s="80"/>
      <c r="GX192" s="80"/>
      <c r="GY192" s="80"/>
      <c r="GZ192" s="80"/>
      <c r="HA192" s="80"/>
      <c r="HB192" s="80"/>
      <c r="HC192" s="80"/>
      <c r="HD192" s="80"/>
      <c r="HE192" s="80"/>
      <c r="HF192" s="80"/>
      <c r="HG192" s="80"/>
      <c r="HH192" s="80"/>
      <c r="HI192" s="80"/>
      <c r="HJ192" s="80"/>
      <c r="HK192" s="80"/>
      <c r="HL192" s="80"/>
      <c r="HM192" s="80"/>
      <c r="HN192" s="80"/>
      <c r="HO192" s="80"/>
      <c r="HP192" s="80"/>
      <c r="HQ192" s="80"/>
      <c r="HR192" s="80"/>
      <c r="HS192" s="80"/>
      <c r="HT192" s="80"/>
      <c r="HU192" s="80"/>
      <c r="HV192" s="80"/>
      <c r="HW192" s="80"/>
      <c r="HX192" s="80"/>
      <c r="HY192" s="80"/>
      <c r="HZ192" s="80"/>
      <c r="IA192" s="80"/>
      <c r="IB192" s="80"/>
      <c r="IC192" s="80"/>
      <c r="ID192" s="80"/>
      <c r="IE192" s="80"/>
      <c r="IF192" s="80"/>
      <c r="IG192" s="80"/>
      <c r="IH192" s="80"/>
      <c r="II192" s="80"/>
      <c r="IJ192" s="80"/>
      <c r="IK192" s="80"/>
      <c r="IL192" s="80"/>
      <c r="IM192" s="80"/>
      <c r="IN192" s="80"/>
      <c r="IO192" s="80"/>
      <c r="IP192" s="80"/>
      <c r="IQ192" s="80"/>
      <c r="IR192" s="80"/>
      <c r="IS192" s="80"/>
      <c r="IT192" s="80"/>
      <c r="IU192" s="80"/>
      <c r="IV192" s="80"/>
      <c r="IW192" s="80"/>
      <c r="IX192" s="80"/>
      <c r="IY192" s="80"/>
      <c r="IZ192" s="80"/>
      <c r="JA192" s="80"/>
      <c r="JB192" s="80"/>
      <c r="JC192" s="80"/>
      <c r="JD192" s="80"/>
      <c r="JE192" s="80"/>
      <c r="JF192" s="80"/>
      <c r="JG192" s="80"/>
      <c r="JH192" s="80"/>
      <c r="JI192" s="80"/>
      <c r="JJ192" s="80"/>
      <c r="JK192" s="80"/>
      <c r="JL192" s="80"/>
      <c r="JM192" s="80"/>
      <c r="JN192" s="80"/>
      <c r="JO192" s="80"/>
      <c r="JP192" s="80">
        <v>223</v>
      </c>
      <c r="JQ192" s="80"/>
      <c r="JR192" s="80"/>
      <c r="JS192" s="80"/>
      <c r="JT192" s="80"/>
      <c r="JU192" s="80"/>
      <c r="JV192" s="80"/>
      <c r="JW192" s="80"/>
      <c r="JX192" s="80"/>
      <c r="JY192" s="80"/>
      <c r="JZ192" s="80"/>
      <c r="KA192" s="80"/>
      <c r="KB192" s="80"/>
      <c r="KC192" s="80"/>
      <c r="KD192" s="80"/>
      <c r="KE192" s="80"/>
      <c r="KF192" s="80"/>
      <c r="KG192" s="80"/>
      <c r="KH192" s="80"/>
      <c r="KI192" s="80"/>
      <c r="KJ192" s="80"/>
      <c r="KK192" s="80"/>
      <c r="KL192" s="80"/>
      <c r="KM192" s="80"/>
      <c r="KN192" s="80"/>
      <c r="KO192" s="80"/>
      <c r="KP192" s="80"/>
      <c r="KQ192" s="80"/>
      <c r="KR192" s="80"/>
      <c r="KS192" s="80"/>
      <c r="KT192" s="80"/>
      <c r="KU192" s="80"/>
      <c r="KV192" s="80"/>
      <c r="KW192" s="80"/>
      <c r="KX192" s="80"/>
      <c r="KY192" s="80"/>
      <c r="KZ192" s="80"/>
      <c r="LA192" s="80"/>
      <c r="LB192" s="80"/>
      <c r="LC192" s="80"/>
      <c r="LD192" s="80"/>
      <c r="LE192" s="80"/>
      <c r="LF192" s="80"/>
      <c r="LG192" s="80">
        <v>7</v>
      </c>
      <c r="LH192" s="80"/>
      <c r="LI192" s="80"/>
      <c r="LJ192" s="80"/>
      <c r="LK192" s="80"/>
      <c r="LL192" s="80"/>
      <c r="LM192" s="80"/>
      <c r="LN192" s="80"/>
      <c r="LO192" s="80">
        <v>163</v>
      </c>
      <c r="LP192" s="80"/>
      <c r="LQ192" s="80"/>
      <c r="LR192" s="80"/>
      <c r="LS192" s="80"/>
      <c r="LT192" s="80"/>
      <c r="LU192" s="80"/>
      <c r="LV192" s="80"/>
      <c r="LW192" s="80"/>
      <c r="LX192" s="80"/>
      <c r="LY192" s="80"/>
      <c r="LZ192" s="80"/>
      <c r="MA192" s="80"/>
      <c r="MB192" s="80"/>
      <c r="MC192" s="80"/>
      <c r="MD192" s="80"/>
      <c r="ME192" s="80"/>
      <c r="MF192" s="80"/>
      <c r="MG192" s="80"/>
      <c r="MH192" s="80"/>
      <c r="MI192" s="80"/>
      <c r="MJ192" s="80"/>
      <c r="MK192" s="80"/>
      <c r="ML192" s="80"/>
      <c r="MM192" s="80"/>
      <c r="MN192" s="80"/>
      <c r="MO192" s="80"/>
      <c r="MP192" s="80"/>
      <c r="MQ192" s="80"/>
      <c r="MR192" s="80"/>
      <c r="MS192" s="80"/>
      <c r="MT192" s="80"/>
      <c r="MU192" s="80"/>
      <c r="MV192" s="80"/>
      <c r="MW192" s="80"/>
      <c r="MX192" s="80"/>
      <c r="MY192" s="80"/>
      <c r="MZ192" s="80"/>
      <c r="NA192" s="80"/>
      <c r="NB192" s="80"/>
      <c r="NC192" s="80"/>
      <c r="ND192" s="80"/>
      <c r="NE192" s="80"/>
      <c r="NF192" s="80"/>
      <c r="NG192" s="80"/>
      <c r="NH192" s="80"/>
      <c r="NI192" s="80"/>
      <c r="NJ192" s="80"/>
      <c r="NK192" s="80"/>
      <c r="NL192" s="80"/>
      <c r="NM192" s="80"/>
      <c r="NN192" s="80"/>
      <c r="NO192" s="80"/>
      <c r="NP192" s="80"/>
      <c r="NQ192" s="80"/>
      <c r="NR192" s="80"/>
      <c r="NS192" s="80"/>
      <c r="NT192" s="80"/>
      <c r="NU192" s="80"/>
      <c r="NV192" s="80"/>
      <c r="NW192" s="80"/>
      <c r="NX192" s="80">
        <v>0</v>
      </c>
      <c r="NY192" s="80"/>
      <c r="NZ192" s="80"/>
      <c r="OA192" s="80"/>
      <c r="OB192" s="79">
        <v>4525</v>
      </c>
    </row>
    <row r="193" spans="1:392" ht="13.15">
      <c r="A193" s="27">
        <v>339115</v>
      </c>
      <c r="B193" s="23" t="s">
        <v>326</v>
      </c>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v>1</v>
      </c>
      <c r="AE193" s="80"/>
      <c r="AF193" s="80"/>
      <c r="AG193" s="80"/>
      <c r="AH193" s="80"/>
      <c r="AI193" s="80"/>
      <c r="AJ193" s="80"/>
      <c r="AK193" s="80"/>
      <c r="AL193" s="80"/>
      <c r="AM193" s="80"/>
      <c r="AN193" s="80"/>
      <c r="AO193" s="80"/>
      <c r="AP193" s="80"/>
      <c r="AQ193" s="80"/>
      <c r="AR193" s="80"/>
      <c r="AS193" s="80"/>
      <c r="AT193" s="80"/>
      <c r="AU193" s="80"/>
      <c r="AV193" s="80"/>
      <c r="AW193" s="80"/>
      <c r="AX193" s="80"/>
      <c r="AY193" s="80"/>
      <c r="AZ193" s="80"/>
      <c r="BA193" s="80"/>
      <c r="BB193" s="80"/>
      <c r="BC193" s="80"/>
      <c r="BD193" s="80"/>
      <c r="BE193" s="80"/>
      <c r="BF193" s="80"/>
      <c r="BG193" s="80"/>
      <c r="BH193" s="80"/>
      <c r="BI193" s="80"/>
      <c r="BJ193" s="80"/>
      <c r="BK193" s="80"/>
      <c r="BL193" s="80"/>
      <c r="BM193" s="80"/>
      <c r="BN193" s="80"/>
      <c r="BO193" s="80"/>
      <c r="BP193" s="80"/>
      <c r="BQ193" s="80"/>
      <c r="BR193" s="80"/>
      <c r="BS193" s="80"/>
      <c r="BT193" s="80"/>
      <c r="BU193" s="80"/>
      <c r="BV193" s="80"/>
      <c r="BW193" s="80"/>
      <c r="BX193" s="80"/>
      <c r="BY193" s="80"/>
      <c r="BZ193" s="80"/>
      <c r="CA193" s="80"/>
      <c r="CB193" s="80"/>
      <c r="CC193" s="80"/>
      <c r="CD193" s="80"/>
      <c r="CE193" s="80"/>
      <c r="CF193" s="80"/>
      <c r="CG193" s="80"/>
      <c r="CH193" s="80"/>
      <c r="CI193" s="80"/>
      <c r="CJ193" s="80"/>
      <c r="CK193" s="80"/>
      <c r="CL193" s="80"/>
      <c r="CM193" s="80"/>
      <c r="CN193" s="80"/>
      <c r="CO193" s="80"/>
      <c r="CP193" s="80">
        <v>12</v>
      </c>
      <c r="CQ193" s="80"/>
      <c r="CR193" s="80"/>
      <c r="CS193" s="80"/>
      <c r="CT193" s="80"/>
      <c r="CU193" s="80"/>
      <c r="CV193" s="80"/>
      <c r="CW193" s="80"/>
      <c r="CX193" s="80"/>
      <c r="CY193" s="80"/>
      <c r="CZ193" s="80"/>
      <c r="DA193" s="80"/>
      <c r="DB193" s="80"/>
      <c r="DC193" s="80"/>
      <c r="DD193" s="80"/>
      <c r="DE193" s="80"/>
      <c r="DF193" s="80"/>
      <c r="DG193" s="80"/>
      <c r="DH193" s="80"/>
      <c r="DI193" s="80"/>
      <c r="DJ193" s="80"/>
      <c r="DK193" s="80"/>
      <c r="DL193" s="80"/>
      <c r="DM193" s="80"/>
      <c r="DN193" s="80"/>
      <c r="DO193" s="80"/>
      <c r="DP193" s="80"/>
      <c r="DQ193" s="80"/>
      <c r="DR193" s="80"/>
      <c r="DS193" s="80"/>
      <c r="DT193" s="80"/>
      <c r="DU193" s="80"/>
      <c r="DV193" s="80"/>
      <c r="DW193" s="80"/>
      <c r="DX193" s="80"/>
      <c r="DY193" s="80"/>
      <c r="DZ193" s="80"/>
      <c r="EA193" s="80"/>
      <c r="EB193" s="80"/>
      <c r="EC193" s="80"/>
      <c r="ED193" s="80"/>
      <c r="EE193" s="80"/>
      <c r="EF193" s="80"/>
      <c r="EG193" s="80"/>
      <c r="EH193" s="80"/>
      <c r="EI193" s="80"/>
      <c r="EJ193" s="80"/>
      <c r="EK193" s="80"/>
      <c r="EL193" s="80"/>
      <c r="EM193" s="80"/>
      <c r="EN193" s="80"/>
      <c r="EO193" s="80"/>
      <c r="EP193" s="80"/>
      <c r="EQ193" s="80"/>
      <c r="ER193" s="80"/>
      <c r="ES193" s="80"/>
      <c r="ET193" s="80"/>
      <c r="EU193" s="80"/>
      <c r="EV193" s="80"/>
      <c r="EW193" s="80"/>
      <c r="EX193" s="80"/>
      <c r="EY193" s="80"/>
      <c r="EZ193" s="80"/>
      <c r="FA193" s="80"/>
      <c r="FB193" s="80"/>
      <c r="FC193" s="80"/>
      <c r="FD193" s="80"/>
      <c r="FE193" s="80"/>
      <c r="FF193" s="80"/>
      <c r="FG193" s="80"/>
      <c r="FH193" s="80"/>
      <c r="FI193" s="80"/>
      <c r="FJ193" s="80"/>
      <c r="FK193" s="80"/>
      <c r="FL193" s="80"/>
      <c r="FM193" s="80"/>
      <c r="FN193" s="80"/>
      <c r="FO193" s="80"/>
      <c r="FP193" s="80"/>
      <c r="FQ193" s="80"/>
      <c r="FR193" s="80"/>
      <c r="FS193" s="80"/>
      <c r="FT193" s="80"/>
      <c r="FU193" s="80"/>
      <c r="FV193" s="80"/>
      <c r="FW193" s="80"/>
      <c r="FX193" s="80"/>
      <c r="FY193" s="80"/>
      <c r="FZ193" s="80"/>
      <c r="GA193" s="80"/>
      <c r="GB193" s="80"/>
      <c r="GC193" s="80">
        <v>3</v>
      </c>
      <c r="GD193" s="80">
        <v>66</v>
      </c>
      <c r="GE193" s="80"/>
      <c r="GF193" s="80">
        <v>5353</v>
      </c>
      <c r="GG193" s="80"/>
      <c r="GH193" s="80"/>
      <c r="GI193" s="80"/>
      <c r="GJ193" s="80"/>
      <c r="GK193" s="80"/>
      <c r="GL193" s="80"/>
      <c r="GM193" s="80"/>
      <c r="GN193" s="80"/>
      <c r="GO193" s="80"/>
      <c r="GP193" s="80"/>
      <c r="GQ193" s="80"/>
      <c r="GR193" s="80"/>
      <c r="GS193" s="80"/>
      <c r="GT193" s="80"/>
      <c r="GU193" s="80"/>
      <c r="GV193" s="80"/>
      <c r="GW193" s="80"/>
      <c r="GX193" s="80"/>
      <c r="GY193" s="80"/>
      <c r="GZ193" s="80"/>
      <c r="HA193" s="80"/>
      <c r="HB193" s="80"/>
      <c r="HC193" s="80"/>
      <c r="HD193" s="80"/>
      <c r="HE193" s="80"/>
      <c r="HF193" s="80"/>
      <c r="HG193" s="80"/>
      <c r="HH193" s="80"/>
      <c r="HI193" s="80"/>
      <c r="HJ193" s="80"/>
      <c r="HK193" s="80"/>
      <c r="HL193" s="80"/>
      <c r="HM193" s="80"/>
      <c r="HN193" s="80"/>
      <c r="HO193" s="80"/>
      <c r="HP193" s="80"/>
      <c r="HQ193" s="80"/>
      <c r="HR193" s="80"/>
      <c r="HS193" s="80"/>
      <c r="HT193" s="80"/>
      <c r="HU193" s="80"/>
      <c r="HV193" s="80"/>
      <c r="HW193" s="80"/>
      <c r="HX193" s="80"/>
      <c r="HY193" s="80"/>
      <c r="HZ193" s="80"/>
      <c r="IA193" s="80"/>
      <c r="IB193" s="80"/>
      <c r="IC193" s="80"/>
      <c r="ID193" s="80"/>
      <c r="IE193" s="80"/>
      <c r="IF193" s="80"/>
      <c r="IG193" s="80"/>
      <c r="IH193" s="80"/>
      <c r="II193" s="80"/>
      <c r="IJ193" s="80"/>
      <c r="IK193" s="80"/>
      <c r="IL193" s="80"/>
      <c r="IM193" s="80"/>
      <c r="IN193" s="80"/>
      <c r="IO193" s="80"/>
      <c r="IP193" s="80"/>
      <c r="IQ193" s="80"/>
      <c r="IR193" s="80"/>
      <c r="IS193" s="80"/>
      <c r="IT193" s="80"/>
      <c r="IU193" s="80"/>
      <c r="IV193" s="80"/>
      <c r="IW193" s="80"/>
      <c r="IX193" s="80"/>
      <c r="IY193" s="80"/>
      <c r="IZ193" s="80"/>
      <c r="JA193" s="80"/>
      <c r="JB193" s="80"/>
      <c r="JC193" s="80"/>
      <c r="JD193" s="80"/>
      <c r="JE193" s="80"/>
      <c r="JF193" s="80"/>
      <c r="JG193" s="80"/>
      <c r="JH193" s="80"/>
      <c r="JI193" s="80"/>
      <c r="JJ193" s="80"/>
      <c r="JK193" s="80"/>
      <c r="JL193" s="80"/>
      <c r="JM193" s="80"/>
      <c r="JN193" s="80"/>
      <c r="JO193" s="80"/>
      <c r="JP193" s="80">
        <v>93</v>
      </c>
      <c r="JQ193" s="80"/>
      <c r="JR193" s="80"/>
      <c r="JS193" s="80"/>
      <c r="JT193" s="80"/>
      <c r="JU193" s="80"/>
      <c r="JV193" s="80"/>
      <c r="JW193" s="80"/>
      <c r="JX193" s="80"/>
      <c r="JY193" s="80"/>
      <c r="JZ193" s="80"/>
      <c r="KA193" s="80"/>
      <c r="KB193" s="80"/>
      <c r="KC193" s="80"/>
      <c r="KD193" s="80"/>
      <c r="KE193" s="80"/>
      <c r="KF193" s="80"/>
      <c r="KG193" s="80"/>
      <c r="KH193" s="80"/>
      <c r="KI193" s="80"/>
      <c r="KJ193" s="80"/>
      <c r="KK193" s="80"/>
      <c r="KL193" s="80"/>
      <c r="KM193" s="80"/>
      <c r="KN193" s="80"/>
      <c r="KO193" s="80"/>
      <c r="KP193" s="80"/>
      <c r="KQ193" s="80"/>
      <c r="KR193" s="80"/>
      <c r="KS193" s="80"/>
      <c r="KT193" s="80"/>
      <c r="KU193" s="80"/>
      <c r="KV193" s="80"/>
      <c r="KW193" s="80"/>
      <c r="KX193" s="80"/>
      <c r="KY193" s="80"/>
      <c r="KZ193" s="80"/>
      <c r="LA193" s="80"/>
      <c r="LB193" s="80"/>
      <c r="LC193" s="80"/>
      <c r="LD193" s="80"/>
      <c r="LE193" s="80"/>
      <c r="LF193" s="80"/>
      <c r="LG193" s="80">
        <v>14</v>
      </c>
      <c r="LH193" s="80"/>
      <c r="LI193" s="80"/>
      <c r="LJ193" s="80"/>
      <c r="LK193" s="80"/>
      <c r="LL193" s="80"/>
      <c r="LM193" s="80"/>
      <c r="LN193" s="80"/>
      <c r="LO193" s="80">
        <v>320</v>
      </c>
      <c r="LP193" s="80"/>
      <c r="LQ193" s="80"/>
      <c r="LR193" s="80"/>
      <c r="LS193" s="80"/>
      <c r="LT193" s="80"/>
      <c r="LU193" s="80"/>
      <c r="LV193" s="80"/>
      <c r="LW193" s="80"/>
      <c r="LX193" s="80"/>
      <c r="LY193" s="80"/>
      <c r="LZ193" s="80"/>
      <c r="MA193" s="80"/>
      <c r="MB193" s="80"/>
      <c r="MC193" s="80"/>
      <c r="MD193" s="80"/>
      <c r="ME193" s="80"/>
      <c r="MF193" s="80"/>
      <c r="MG193" s="80"/>
      <c r="MH193" s="80"/>
      <c r="MI193" s="80"/>
      <c r="MJ193" s="80"/>
      <c r="MK193" s="80"/>
      <c r="ML193" s="80"/>
      <c r="MM193" s="80"/>
      <c r="MN193" s="80"/>
      <c r="MO193" s="80"/>
      <c r="MP193" s="80"/>
      <c r="MQ193" s="80"/>
      <c r="MR193" s="80"/>
      <c r="MS193" s="80"/>
      <c r="MT193" s="80"/>
      <c r="MU193" s="80"/>
      <c r="MV193" s="80"/>
      <c r="MW193" s="80"/>
      <c r="MX193" s="80"/>
      <c r="MY193" s="80"/>
      <c r="MZ193" s="80"/>
      <c r="NA193" s="80"/>
      <c r="NB193" s="80"/>
      <c r="NC193" s="80"/>
      <c r="ND193" s="80"/>
      <c r="NE193" s="80"/>
      <c r="NF193" s="80"/>
      <c r="NG193" s="80"/>
      <c r="NH193" s="80"/>
      <c r="NI193" s="80"/>
      <c r="NJ193" s="80"/>
      <c r="NK193" s="80"/>
      <c r="NL193" s="80"/>
      <c r="NM193" s="80"/>
      <c r="NN193" s="80"/>
      <c r="NO193" s="80"/>
      <c r="NP193" s="80"/>
      <c r="NQ193" s="80"/>
      <c r="NR193" s="80"/>
      <c r="NS193" s="80"/>
      <c r="NT193" s="80"/>
      <c r="NU193" s="80"/>
      <c r="NV193" s="80"/>
      <c r="NW193" s="80"/>
      <c r="NX193" s="80">
        <v>0</v>
      </c>
      <c r="NY193" s="80"/>
      <c r="NZ193" s="80"/>
      <c r="OA193" s="80"/>
      <c r="OB193" s="79">
        <v>5862</v>
      </c>
    </row>
    <row r="194" spans="1:392" ht="13.15">
      <c r="A194" s="27">
        <v>339116</v>
      </c>
      <c r="B194" s="23" t="s">
        <v>327</v>
      </c>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v>1</v>
      </c>
      <c r="AE194" s="80"/>
      <c r="AF194" s="80"/>
      <c r="AG194" s="80"/>
      <c r="AH194" s="80"/>
      <c r="AI194" s="80"/>
      <c r="AJ194" s="80"/>
      <c r="AK194" s="80"/>
      <c r="AL194" s="80"/>
      <c r="AM194" s="80"/>
      <c r="AN194" s="80"/>
      <c r="AO194" s="80"/>
      <c r="AP194" s="80"/>
      <c r="AQ194" s="80"/>
      <c r="AR194" s="80"/>
      <c r="AS194" s="80"/>
      <c r="AT194" s="80"/>
      <c r="AU194" s="80"/>
      <c r="AV194" s="80"/>
      <c r="AW194" s="80"/>
      <c r="AX194" s="80"/>
      <c r="AY194" s="80"/>
      <c r="AZ194" s="80"/>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c r="CB194" s="80"/>
      <c r="CC194" s="80"/>
      <c r="CD194" s="80"/>
      <c r="CE194" s="80"/>
      <c r="CF194" s="80"/>
      <c r="CG194" s="80"/>
      <c r="CH194" s="80"/>
      <c r="CI194" s="80"/>
      <c r="CJ194" s="80"/>
      <c r="CK194" s="80"/>
      <c r="CL194" s="80"/>
      <c r="CM194" s="80"/>
      <c r="CN194" s="80"/>
      <c r="CO194" s="80"/>
      <c r="CP194" s="80"/>
      <c r="CQ194" s="80"/>
      <c r="CR194" s="80"/>
      <c r="CS194" s="80"/>
      <c r="CT194" s="80"/>
      <c r="CU194" s="80"/>
      <c r="CV194" s="80"/>
      <c r="CW194" s="80"/>
      <c r="CX194" s="80"/>
      <c r="CY194" s="80"/>
      <c r="CZ194" s="80"/>
      <c r="DA194" s="80"/>
      <c r="DB194" s="80"/>
      <c r="DC194" s="80"/>
      <c r="DD194" s="80"/>
      <c r="DE194" s="80"/>
      <c r="DF194" s="80"/>
      <c r="DG194" s="80"/>
      <c r="DH194" s="80"/>
      <c r="DI194" s="80"/>
      <c r="DJ194" s="80"/>
      <c r="DK194" s="80"/>
      <c r="DL194" s="80"/>
      <c r="DM194" s="80"/>
      <c r="DN194" s="80"/>
      <c r="DO194" s="80"/>
      <c r="DP194" s="80"/>
      <c r="DQ194" s="80"/>
      <c r="DR194" s="80"/>
      <c r="DS194" s="80"/>
      <c r="DT194" s="80"/>
      <c r="DU194" s="80"/>
      <c r="DV194" s="80"/>
      <c r="DW194" s="80"/>
      <c r="DX194" s="80"/>
      <c r="DY194" s="80"/>
      <c r="DZ194" s="80"/>
      <c r="EA194" s="80"/>
      <c r="EB194" s="80"/>
      <c r="EC194" s="80"/>
      <c r="ED194" s="80"/>
      <c r="EE194" s="80"/>
      <c r="EF194" s="80"/>
      <c r="EG194" s="80"/>
      <c r="EH194" s="80"/>
      <c r="EI194" s="80"/>
      <c r="EJ194" s="80"/>
      <c r="EK194" s="80"/>
      <c r="EL194" s="80"/>
      <c r="EM194" s="80"/>
      <c r="EN194" s="80"/>
      <c r="EO194" s="80"/>
      <c r="EP194" s="80"/>
      <c r="EQ194" s="80"/>
      <c r="ER194" s="80"/>
      <c r="ES194" s="80"/>
      <c r="ET194" s="80"/>
      <c r="EU194" s="80"/>
      <c r="EV194" s="80"/>
      <c r="EW194" s="80"/>
      <c r="EX194" s="80"/>
      <c r="EY194" s="80"/>
      <c r="EZ194" s="80"/>
      <c r="FA194" s="80"/>
      <c r="FB194" s="80"/>
      <c r="FC194" s="80"/>
      <c r="FD194" s="80"/>
      <c r="FE194" s="80"/>
      <c r="FF194" s="80"/>
      <c r="FG194" s="80"/>
      <c r="FH194" s="80"/>
      <c r="FI194" s="80"/>
      <c r="FJ194" s="80"/>
      <c r="FK194" s="80"/>
      <c r="FL194" s="80"/>
      <c r="FM194" s="80"/>
      <c r="FN194" s="80"/>
      <c r="FO194" s="80"/>
      <c r="FP194" s="80"/>
      <c r="FQ194" s="80"/>
      <c r="FR194" s="80"/>
      <c r="FS194" s="80"/>
      <c r="FT194" s="80"/>
      <c r="FU194" s="80"/>
      <c r="FV194" s="80"/>
      <c r="FW194" s="80"/>
      <c r="FX194" s="80"/>
      <c r="FY194" s="80"/>
      <c r="FZ194" s="80"/>
      <c r="GA194" s="80"/>
      <c r="GB194" s="80"/>
      <c r="GC194" s="80"/>
      <c r="GD194" s="80"/>
      <c r="GE194" s="80">
        <v>103</v>
      </c>
      <c r="GF194" s="80"/>
      <c r="GG194" s="80">
        <v>4466</v>
      </c>
      <c r="GH194" s="80"/>
      <c r="GI194" s="80"/>
      <c r="GJ194" s="80"/>
      <c r="GK194" s="80"/>
      <c r="GL194" s="80"/>
      <c r="GM194" s="80"/>
      <c r="GN194" s="80"/>
      <c r="GO194" s="80"/>
      <c r="GP194" s="80"/>
      <c r="GQ194" s="80"/>
      <c r="GR194" s="80"/>
      <c r="GS194" s="80"/>
      <c r="GT194" s="80"/>
      <c r="GU194" s="80"/>
      <c r="GV194" s="80"/>
      <c r="GW194" s="80"/>
      <c r="GX194" s="80"/>
      <c r="GY194" s="80"/>
      <c r="GZ194" s="80"/>
      <c r="HA194" s="80"/>
      <c r="HB194" s="80"/>
      <c r="HC194" s="80"/>
      <c r="HD194" s="80"/>
      <c r="HE194" s="80"/>
      <c r="HF194" s="80"/>
      <c r="HG194" s="80"/>
      <c r="HH194" s="80"/>
      <c r="HI194" s="80"/>
      <c r="HJ194" s="80"/>
      <c r="HK194" s="80"/>
      <c r="HL194" s="80"/>
      <c r="HM194" s="80"/>
      <c r="HN194" s="80"/>
      <c r="HO194" s="80"/>
      <c r="HP194" s="80"/>
      <c r="HQ194" s="80"/>
      <c r="HR194" s="80"/>
      <c r="HS194" s="80"/>
      <c r="HT194" s="80"/>
      <c r="HU194" s="80"/>
      <c r="HV194" s="80"/>
      <c r="HW194" s="80"/>
      <c r="HX194" s="80"/>
      <c r="HY194" s="80"/>
      <c r="HZ194" s="80"/>
      <c r="IA194" s="80"/>
      <c r="IB194" s="80"/>
      <c r="IC194" s="80"/>
      <c r="ID194" s="80"/>
      <c r="IE194" s="80"/>
      <c r="IF194" s="80"/>
      <c r="IG194" s="80"/>
      <c r="IH194" s="80"/>
      <c r="II194" s="80"/>
      <c r="IJ194" s="80"/>
      <c r="IK194" s="80"/>
      <c r="IL194" s="80"/>
      <c r="IM194" s="80"/>
      <c r="IN194" s="80"/>
      <c r="IO194" s="80"/>
      <c r="IP194" s="80"/>
      <c r="IQ194" s="80"/>
      <c r="IR194" s="80"/>
      <c r="IS194" s="80"/>
      <c r="IT194" s="80"/>
      <c r="IU194" s="80"/>
      <c r="IV194" s="80"/>
      <c r="IW194" s="80"/>
      <c r="IX194" s="80"/>
      <c r="IY194" s="80"/>
      <c r="IZ194" s="80"/>
      <c r="JA194" s="80"/>
      <c r="JB194" s="80"/>
      <c r="JC194" s="80"/>
      <c r="JD194" s="80"/>
      <c r="JE194" s="80"/>
      <c r="JF194" s="80"/>
      <c r="JG194" s="80"/>
      <c r="JH194" s="80"/>
      <c r="JI194" s="80"/>
      <c r="JJ194" s="80"/>
      <c r="JK194" s="80"/>
      <c r="JL194" s="80"/>
      <c r="JM194" s="80"/>
      <c r="JN194" s="80"/>
      <c r="JO194" s="80"/>
      <c r="JP194" s="80">
        <v>43</v>
      </c>
      <c r="JQ194" s="80"/>
      <c r="JR194" s="80"/>
      <c r="JS194" s="80"/>
      <c r="JT194" s="80"/>
      <c r="JU194" s="80"/>
      <c r="JV194" s="80"/>
      <c r="JW194" s="80"/>
      <c r="JX194" s="80"/>
      <c r="JY194" s="80"/>
      <c r="JZ194" s="80"/>
      <c r="KA194" s="80"/>
      <c r="KB194" s="80"/>
      <c r="KC194" s="80"/>
      <c r="KD194" s="80"/>
      <c r="KE194" s="80"/>
      <c r="KF194" s="80"/>
      <c r="KG194" s="80"/>
      <c r="KH194" s="80"/>
      <c r="KI194" s="80"/>
      <c r="KJ194" s="80"/>
      <c r="KK194" s="80"/>
      <c r="KL194" s="80"/>
      <c r="KM194" s="80"/>
      <c r="KN194" s="80"/>
      <c r="KO194" s="80"/>
      <c r="KP194" s="80"/>
      <c r="KQ194" s="80"/>
      <c r="KR194" s="80"/>
      <c r="KS194" s="80"/>
      <c r="KT194" s="80"/>
      <c r="KU194" s="80"/>
      <c r="KV194" s="80"/>
      <c r="KW194" s="80"/>
      <c r="KX194" s="80"/>
      <c r="KY194" s="80"/>
      <c r="KZ194" s="80"/>
      <c r="LA194" s="80"/>
      <c r="LB194" s="80"/>
      <c r="LC194" s="80"/>
      <c r="LD194" s="80"/>
      <c r="LE194" s="80"/>
      <c r="LF194" s="80"/>
      <c r="LG194" s="80">
        <v>24</v>
      </c>
      <c r="LH194" s="80"/>
      <c r="LI194" s="80"/>
      <c r="LJ194" s="80"/>
      <c r="LK194" s="80"/>
      <c r="LL194" s="80"/>
      <c r="LM194" s="80"/>
      <c r="LN194" s="80"/>
      <c r="LO194" s="80">
        <v>523</v>
      </c>
      <c r="LP194" s="80"/>
      <c r="LQ194" s="80"/>
      <c r="LR194" s="80"/>
      <c r="LS194" s="80"/>
      <c r="LT194" s="80"/>
      <c r="LU194" s="80"/>
      <c r="LV194" s="80"/>
      <c r="LW194" s="80"/>
      <c r="LX194" s="80"/>
      <c r="LY194" s="80"/>
      <c r="LZ194" s="80"/>
      <c r="MA194" s="80"/>
      <c r="MB194" s="80"/>
      <c r="MC194" s="80"/>
      <c r="MD194" s="80"/>
      <c r="ME194" s="80"/>
      <c r="MF194" s="80"/>
      <c r="MG194" s="80"/>
      <c r="MH194" s="80"/>
      <c r="MI194" s="80"/>
      <c r="MJ194" s="80"/>
      <c r="MK194" s="80"/>
      <c r="ML194" s="80"/>
      <c r="MM194" s="80"/>
      <c r="MN194" s="80"/>
      <c r="MO194" s="80"/>
      <c r="MP194" s="80"/>
      <c r="MQ194" s="80"/>
      <c r="MR194" s="80"/>
      <c r="MS194" s="80"/>
      <c r="MT194" s="80"/>
      <c r="MU194" s="80"/>
      <c r="MV194" s="80"/>
      <c r="MW194" s="80"/>
      <c r="MX194" s="80"/>
      <c r="MY194" s="80"/>
      <c r="MZ194" s="80"/>
      <c r="NA194" s="80"/>
      <c r="NB194" s="80"/>
      <c r="NC194" s="80"/>
      <c r="ND194" s="80"/>
      <c r="NE194" s="80"/>
      <c r="NF194" s="80"/>
      <c r="NG194" s="80"/>
      <c r="NH194" s="80"/>
      <c r="NI194" s="80"/>
      <c r="NJ194" s="80"/>
      <c r="NK194" s="80"/>
      <c r="NL194" s="80"/>
      <c r="NM194" s="80"/>
      <c r="NN194" s="80"/>
      <c r="NO194" s="80"/>
      <c r="NP194" s="80"/>
      <c r="NQ194" s="80"/>
      <c r="NR194" s="80"/>
      <c r="NS194" s="80"/>
      <c r="NT194" s="80"/>
      <c r="NU194" s="80"/>
      <c r="NV194" s="80"/>
      <c r="NW194" s="80"/>
      <c r="NX194" s="80">
        <v>0</v>
      </c>
      <c r="NY194" s="80"/>
      <c r="NZ194" s="80"/>
      <c r="OA194" s="80"/>
      <c r="OB194" s="79">
        <v>5159</v>
      </c>
    </row>
    <row r="195" spans="1:392" ht="13.15">
      <c r="A195" s="27">
        <v>339910</v>
      </c>
      <c r="B195" s="23" t="s">
        <v>328</v>
      </c>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v>15</v>
      </c>
      <c r="AE195" s="80"/>
      <c r="AF195" s="80"/>
      <c r="AG195" s="80"/>
      <c r="AH195" s="80"/>
      <c r="AI195" s="80"/>
      <c r="AJ195" s="80"/>
      <c r="AK195" s="80"/>
      <c r="AL195" s="80"/>
      <c r="AM195" s="80"/>
      <c r="AN195" s="80"/>
      <c r="AO195" s="80"/>
      <c r="AP195" s="80"/>
      <c r="AQ195" s="80"/>
      <c r="AR195" s="80"/>
      <c r="AS195" s="80"/>
      <c r="AT195" s="80"/>
      <c r="AU195" s="80"/>
      <c r="AV195" s="80"/>
      <c r="AW195" s="80"/>
      <c r="AX195" s="80"/>
      <c r="AY195" s="80"/>
      <c r="AZ195" s="80"/>
      <c r="BA195" s="80"/>
      <c r="BB195" s="80"/>
      <c r="BC195" s="80"/>
      <c r="BD195" s="80"/>
      <c r="BE195" s="80"/>
      <c r="BF195" s="80"/>
      <c r="BG195" s="80"/>
      <c r="BH195" s="80"/>
      <c r="BI195" s="80"/>
      <c r="BJ195" s="80"/>
      <c r="BK195" s="80"/>
      <c r="BL195" s="80"/>
      <c r="BM195" s="80"/>
      <c r="BN195" s="80"/>
      <c r="BO195" s="80">
        <v>4</v>
      </c>
      <c r="BP195" s="80">
        <v>3</v>
      </c>
      <c r="BQ195" s="80"/>
      <c r="BR195" s="80"/>
      <c r="BS195" s="80"/>
      <c r="BT195" s="80"/>
      <c r="BU195" s="80"/>
      <c r="BV195" s="80"/>
      <c r="BW195" s="80"/>
      <c r="BX195" s="80"/>
      <c r="BY195" s="80"/>
      <c r="BZ195" s="80"/>
      <c r="CA195" s="80"/>
      <c r="CB195" s="80"/>
      <c r="CC195" s="80"/>
      <c r="CD195" s="80"/>
      <c r="CE195" s="80"/>
      <c r="CF195" s="80">
        <v>2</v>
      </c>
      <c r="CG195" s="80"/>
      <c r="CH195" s="80"/>
      <c r="CI195" s="80"/>
      <c r="CJ195" s="80"/>
      <c r="CK195" s="80"/>
      <c r="CL195" s="80"/>
      <c r="CM195" s="80"/>
      <c r="CN195" s="80"/>
      <c r="CO195" s="80"/>
      <c r="CP195" s="80"/>
      <c r="CQ195" s="80"/>
      <c r="CR195" s="80"/>
      <c r="CS195" s="80"/>
      <c r="CT195" s="80"/>
      <c r="CU195" s="80"/>
      <c r="CV195" s="80"/>
      <c r="CW195" s="80"/>
      <c r="CX195" s="80"/>
      <c r="CY195" s="80"/>
      <c r="CZ195" s="80"/>
      <c r="DA195" s="80"/>
      <c r="DB195" s="80"/>
      <c r="DC195" s="80"/>
      <c r="DD195" s="80"/>
      <c r="DE195" s="80"/>
      <c r="DF195" s="80"/>
      <c r="DG195" s="80"/>
      <c r="DH195" s="80"/>
      <c r="DI195" s="80"/>
      <c r="DJ195" s="80"/>
      <c r="DK195" s="80"/>
      <c r="DL195" s="80"/>
      <c r="DM195" s="80"/>
      <c r="DN195" s="80"/>
      <c r="DO195" s="80"/>
      <c r="DP195" s="80"/>
      <c r="DQ195" s="80"/>
      <c r="DR195" s="80"/>
      <c r="DS195" s="80"/>
      <c r="DT195" s="80"/>
      <c r="DU195" s="80"/>
      <c r="DV195" s="80"/>
      <c r="DW195" s="80"/>
      <c r="DX195" s="80"/>
      <c r="DY195" s="80"/>
      <c r="DZ195" s="80"/>
      <c r="EA195" s="80"/>
      <c r="EB195" s="80"/>
      <c r="EC195" s="80">
        <v>60</v>
      </c>
      <c r="ED195" s="80"/>
      <c r="EE195" s="80"/>
      <c r="EF195" s="80"/>
      <c r="EG195" s="80"/>
      <c r="EH195" s="80"/>
      <c r="EI195" s="80"/>
      <c r="EJ195" s="80"/>
      <c r="EK195" s="80"/>
      <c r="EL195" s="80"/>
      <c r="EM195" s="80"/>
      <c r="EN195" s="80"/>
      <c r="EO195" s="80"/>
      <c r="EP195" s="80"/>
      <c r="EQ195" s="80"/>
      <c r="ER195" s="80"/>
      <c r="ES195" s="80"/>
      <c r="ET195" s="80"/>
      <c r="EU195" s="80"/>
      <c r="EV195" s="80"/>
      <c r="EW195" s="80"/>
      <c r="EX195" s="80"/>
      <c r="EY195" s="80"/>
      <c r="EZ195" s="80"/>
      <c r="FA195" s="80"/>
      <c r="FB195" s="80"/>
      <c r="FC195" s="80"/>
      <c r="FD195" s="80"/>
      <c r="FE195" s="80"/>
      <c r="FF195" s="80"/>
      <c r="FG195" s="80"/>
      <c r="FH195" s="80"/>
      <c r="FI195" s="80"/>
      <c r="FJ195" s="80"/>
      <c r="FK195" s="80"/>
      <c r="FL195" s="80"/>
      <c r="FM195" s="80"/>
      <c r="FN195" s="80"/>
      <c r="FO195" s="80"/>
      <c r="FP195" s="80"/>
      <c r="FQ195" s="80"/>
      <c r="FR195" s="80"/>
      <c r="FS195" s="80"/>
      <c r="FT195" s="80"/>
      <c r="FU195" s="80"/>
      <c r="FV195" s="80"/>
      <c r="FW195" s="80"/>
      <c r="FX195" s="80"/>
      <c r="FY195" s="80"/>
      <c r="FZ195" s="80"/>
      <c r="GA195" s="80"/>
      <c r="GB195" s="80"/>
      <c r="GC195" s="80"/>
      <c r="GD195" s="80"/>
      <c r="GE195" s="80"/>
      <c r="GF195" s="80"/>
      <c r="GG195" s="80"/>
      <c r="GH195" s="80">
        <v>9260</v>
      </c>
      <c r="GI195" s="80"/>
      <c r="GJ195" s="80"/>
      <c r="GK195" s="80"/>
      <c r="GL195" s="80"/>
      <c r="GM195" s="80">
        <v>2</v>
      </c>
      <c r="GN195" s="80"/>
      <c r="GO195" s="80"/>
      <c r="GP195" s="80"/>
      <c r="GQ195" s="80"/>
      <c r="GR195" s="80"/>
      <c r="GS195" s="80"/>
      <c r="GT195" s="80"/>
      <c r="GU195" s="80"/>
      <c r="GV195" s="80"/>
      <c r="GW195" s="80"/>
      <c r="GX195" s="80"/>
      <c r="GY195" s="80"/>
      <c r="GZ195" s="80"/>
      <c r="HA195" s="80"/>
      <c r="HB195" s="80"/>
      <c r="HC195" s="80"/>
      <c r="HD195" s="80"/>
      <c r="HE195" s="80"/>
      <c r="HF195" s="80"/>
      <c r="HG195" s="80"/>
      <c r="HH195" s="80"/>
      <c r="HI195" s="80"/>
      <c r="HJ195" s="80"/>
      <c r="HK195" s="80"/>
      <c r="HL195" s="80"/>
      <c r="HM195" s="80"/>
      <c r="HN195" s="80"/>
      <c r="HO195" s="80"/>
      <c r="HP195" s="80"/>
      <c r="HQ195" s="80"/>
      <c r="HR195" s="80"/>
      <c r="HS195" s="80"/>
      <c r="HT195" s="80"/>
      <c r="HU195" s="80"/>
      <c r="HV195" s="80"/>
      <c r="HW195" s="80"/>
      <c r="HX195" s="80"/>
      <c r="HY195" s="80"/>
      <c r="HZ195" s="80"/>
      <c r="IA195" s="80"/>
      <c r="IB195" s="80">
        <v>0</v>
      </c>
      <c r="IC195" s="80"/>
      <c r="ID195" s="80"/>
      <c r="IE195" s="80"/>
      <c r="IF195" s="80"/>
      <c r="IG195" s="80"/>
      <c r="IH195" s="80"/>
      <c r="II195" s="80"/>
      <c r="IJ195" s="80"/>
      <c r="IK195" s="80"/>
      <c r="IL195" s="80"/>
      <c r="IM195" s="80"/>
      <c r="IN195" s="80"/>
      <c r="IO195" s="80"/>
      <c r="IP195" s="80"/>
      <c r="IQ195" s="80"/>
      <c r="IR195" s="80"/>
      <c r="IS195" s="80"/>
      <c r="IT195" s="80"/>
      <c r="IU195" s="80"/>
      <c r="IV195" s="80"/>
      <c r="IW195" s="80"/>
      <c r="IX195" s="80"/>
      <c r="IY195" s="80"/>
      <c r="IZ195" s="80"/>
      <c r="JA195" s="80"/>
      <c r="JB195" s="80"/>
      <c r="JC195" s="80"/>
      <c r="JD195" s="80"/>
      <c r="JE195" s="80"/>
      <c r="JF195" s="80"/>
      <c r="JG195" s="80"/>
      <c r="JH195" s="80"/>
      <c r="JI195" s="80"/>
      <c r="JJ195" s="80"/>
      <c r="JK195" s="80"/>
      <c r="JL195" s="80"/>
      <c r="JM195" s="80"/>
      <c r="JN195" s="80"/>
      <c r="JO195" s="80"/>
      <c r="JP195" s="80">
        <v>247</v>
      </c>
      <c r="JQ195" s="80"/>
      <c r="JR195" s="80"/>
      <c r="JS195" s="80"/>
      <c r="JT195" s="80"/>
      <c r="JU195" s="80"/>
      <c r="JV195" s="80"/>
      <c r="JW195" s="80"/>
      <c r="JX195" s="80"/>
      <c r="JY195" s="80"/>
      <c r="JZ195" s="80"/>
      <c r="KA195" s="80"/>
      <c r="KB195" s="80"/>
      <c r="KC195" s="80"/>
      <c r="KD195" s="80"/>
      <c r="KE195" s="80"/>
      <c r="KF195" s="80"/>
      <c r="KG195" s="80"/>
      <c r="KH195" s="80"/>
      <c r="KI195" s="80"/>
      <c r="KJ195" s="80"/>
      <c r="KK195" s="80"/>
      <c r="KL195" s="80"/>
      <c r="KM195" s="80"/>
      <c r="KN195" s="80"/>
      <c r="KO195" s="80"/>
      <c r="KP195" s="80"/>
      <c r="KQ195" s="80"/>
      <c r="KR195" s="80"/>
      <c r="KS195" s="80"/>
      <c r="KT195" s="80"/>
      <c r="KU195" s="80"/>
      <c r="KV195" s="80"/>
      <c r="KW195" s="80"/>
      <c r="KX195" s="80"/>
      <c r="KY195" s="80"/>
      <c r="KZ195" s="80"/>
      <c r="LA195" s="80"/>
      <c r="LB195" s="80"/>
      <c r="LC195" s="80"/>
      <c r="LD195" s="80"/>
      <c r="LE195" s="80"/>
      <c r="LF195" s="80"/>
      <c r="LG195" s="80">
        <v>19</v>
      </c>
      <c r="LH195" s="80"/>
      <c r="LI195" s="80"/>
      <c r="LJ195" s="80"/>
      <c r="LK195" s="80"/>
      <c r="LL195" s="80"/>
      <c r="LM195" s="80"/>
      <c r="LN195" s="80"/>
      <c r="LO195" s="80">
        <v>90</v>
      </c>
      <c r="LP195" s="80"/>
      <c r="LQ195" s="80"/>
      <c r="LR195" s="80"/>
      <c r="LS195" s="80"/>
      <c r="LT195" s="80"/>
      <c r="LU195" s="80"/>
      <c r="LV195" s="80"/>
      <c r="LW195" s="80"/>
      <c r="LX195" s="80"/>
      <c r="LY195" s="80"/>
      <c r="LZ195" s="80"/>
      <c r="MA195" s="80"/>
      <c r="MB195" s="80"/>
      <c r="MC195" s="80"/>
      <c r="MD195" s="80"/>
      <c r="ME195" s="80"/>
      <c r="MF195" s="80"/>
      <c r="MG195" s="80"/>
      <c r="MH195" s="80"/>
      <c r="MI195" s="80"/>
      <c r="MJ195" s="80"/>
      <c r="MK195" s="80"/>
      <c r="ML195" s="80"/>
      <c r="MM195" s="80"/>
      <c r="MN195" s="80"/>
      <c r="MO195" s="80"/>
      <c r="MP195" s="80"/>
      <c r="MQ195" s="80"/>
      <c r="MR195" s="80"/>
      <c r="MS195" s="80"/>
      <c r="MT195" s="80"/>
      <c r="MU195" s="80"/>
      <c r="MV195" s="80"/>
      <c r="MW195" s="80"/>
      <c r="MX195" s="80"/>
      <c r="MY195" s="80"/>
      <c r="MZ195" s="80"/>
      <c r="NA195" s="80"/>
      <c r="NB195" s="80"/>
      <c r="NC195" s="80"/>
      <c r="ND195" s="80"/>
      <c r="NE195" s="80"/>
      <c r="NF195" s="80"/>
      <c r="NG195" s="80"/>
      <c r="NH195" s="80"/>
      <c r="NI195" s="80"/>
      <c r="NJ195" s="80"/>
      <c r="NK195" s="80"/>
      <c r="NL195" s="80"/>
      <c r="NM195" s="80"/>
      <c r="NN195" s="80"/>
      <c r="NO195" s="80"/>
      <c r="NP195" s="80"/>
      <c r="NQ195" s="80"/>
      <c r="NR195" s="80"/>
      <c r="NS195" s="80"/>
      <c r="NT195" s="80"/>
      <c r="NU195" s="80"/>
      <c r="NV195" s="80"/>
      <c r="NW195" s="80"/>
      <c r="NX195" s="80">
        <v>0</v>
      </c>
      <c r="NY195" s="80"/>
      <c r="NZ195" s="80"/>
      <c r="OA195" s="80"/>
      <c r="OB195" s="79">
        <v>9702</v>
      </c>
    </row>
    <row r="196" spans="1:392" ht="13.15">
      <c r="A196" s="27">
        <v>339920</v>
      </c>
      <c r="B196" s="23" t="s">
        <v>329</v>
      </c>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v>19</v>
      </c>
      <c r="AE196" s="80"/>
      <c r="AF196" s="80"/>
      <c r="AG196" s="80"/>
      <c r="AH196" s="80"/>
      <c r="AI196" s="80"/>
      <c r="AJ196" s="80"/>
      <c r="AK196" s="80"/>
      <c r="AL196" s="80"/>
      <c r="AM196" s="80"/>
      <c r="AN196" s="80"/>
      <c r="AO196" s="80"/>
      <c r="AP196" s="80"/>
      <c r="AQ196" s="80"/>
      <c r="AR196" s="80"/>
      <c r="AS196" s="80"/>
      <c r="AT196" s="80"/>
      <c r="AU196" s="80"/>
      <c r="AV196" s="80"/>
      <c r="AW196" s="80"/>
      <c r="AX196" s="80"/>
      <c r="AY196" s="80"/>
      <c r="AZ196" s="80"/>
      <c r="BA196" s="80"/>
      <c r="BB196" s="80"/>
      <c r="BC196" s="80"/>
      <c r="BD196" s="80"/>
      <c r="BE196" s="80"/>
      <c r="BF196" s="80"/>
      <c r="BG196" s="80"/>
      <c r="BH196" s="80"/>
      <c r="BI196" s="80"/>
      <c r="BJ196" s="80"/>
      <c r="BK196" s="80"/>
      <c r="BL196" s="80"/>
      <c r="BM196" s="80"/>
      <c r="BN196" s="80"/>
      <c r="BO196" s="80"/>
      <c r="BP196" s="80"/>
      <c r="BQ196" s="80"/>
      <c r="BR196" s="80">
        <v>24</v>
      </c>
      <c r="BS196" s="80"/>
      <c r="BT196" s="80"/>
      <c r="BU196" s="80"/>
      <c r="BV196" s="80"/>
      <c r="BW196" s="80"/>
      <c r="BX196" s="80"/>
      <c r="BY196" s="80"/>
      <c r="BZ196" s="80"/>
      <c r="CA196" s="80"/>
      <c r="CB196" s="80"/>
      <c r="CC196" s="80"/>
      <c r="CD196" s="80"/>
      <c r="CE196" s="80"/>
      <c r="CF196" s="80"/>
      <c r="CG196" s="80"/>
      <c r="CH196" s="80"/>
      <c r="CI196" s="80"/>
      <c r="CJ196" s="80"/>
      <c r="CK196" s="80"/>
      <c r="CL196" s="80"/>
      <c r="CM196" s="80"/>
      <c r="CN196" s="80"/>
      <c r="CO196" s="80"/>
      <c r="CP196" s="80"/>
      <c r="CQ196" s="80"/>
      <c r="CR196" s="80"/>
      <c r="CS196" s="80"/>
      <c r="CT196" s="80"/>
      <c r="CU196" s="80"/>
      <c r="CV196" s="80"/>
      <c r="CW196" s="80"/>
      <c r="CX196" s="80"/>
      <c r="CY196" s="80"/>
      <c r="CZ196" s="80"/>
      <c r="DA196" s="80"/>
      <c r="DB196" s="80"/>
      <c r="DC196" s="80"/>
      <c r="DD196" s="80"/>
      <c r="DE196" s="80"/>
      <c r="DF196" s="80"/>
      <c r="DG196" s="80"/>
      <c r="DH196" s="80"/>
      <c r="DI196" s="80"/>
      <c r="DJ196" s="80"/>
      <c r="DK196" s="80"/>
      <c r="DL196" s="80"/>
      <c r="DM196" s="80"/>
      <c r="DN196" s="80"/>
      <c r="DO196" s="80"/>
      <c r="DP196" s="80"/>
      <c r="DQ196" s="80"/>
      <c r="DR196" s="80"/>
      <c r="DS196" s="80"/>
      <c r="DT196" s="80"/>
      <c r="DU196" s="80"/>
      <c r="DV196" s="80"/>
      <c r="DW196" s="80"/>
      <c r="DX196" s="80"/>
      <c r="DY196" s="80"/>
      <c r="DZ196" s="80"/>
      <c r="EA196" s="80"/>
      <c r="EB196" s="80"/>
      <c r="EC196" s="80"/>
      <c r="ED196" s="80"/>
      <c r="EE196" s="80"/>
      <c r="EF196" s="80"/>
      <c r="EG196" s="80"/>
      <c r="EH196" s="80"/>
      <c r="EI196" s="80"/>
      <c r="EJ196" s="80"/>
      <c r="EK196" s="80"/>
      <c r="EL196" s="80"/>
      <c r="EM196" s="80"/>
      <c r="EN196" s="80"/>
      <c r="EO196" s="80"/>
      <c r="EP196" s="80"/>
      <c r="EQ196" s="80"/>
      <c r="ER196" s="80"/>
      <c r="ES196" s="80"/>
      <c r="ET196" s="80"/>
      <c r="EU196" s="80"/>
      <c r="EV196" s="80"/>
      <c r="EW196" s="80"/>
      <c r="EX196" s="80"/>
      <c r="EY196" s="80"/>
      <c r="EZ196" s="80"/>
      <c r="FA196" s="80"/>
      <c r="FB196" s="80"/>
      <c r="FC196" s="80"/>
      <c r="FD196" s="80"/>
      <c r="FE196" s="80"/>
      <c r="FF196" s="80"/>
      <c r="FG196" s="80"/>
      <c r="FH196" s="80"/>
      <c r="FI196" s="80"/>
      <c r="FJ196" s="80"/>
      <c r="FK196" s="80"/>
      <c r="FL196" s="80"/>
      <c r="FM196" s="80"/>
      <c r="FN196" s="80"/>
      <c r="FO196" s="80"/>
      <c r="FP196" s="80"/>
      <c r="FQ196" s="80">
        <v>2</v>
      </c>
      <c r="FR196" s="80">
        <v>9</v>
      </c>
      <c r="FS196" s="80"/>
      <c r="FT196" s="80"/>
      <c r="FU196" s="80"/>
      <c r="FV196" s="80"/>
      <c r="FW196" s="80"/>
      <c r="FX196" s="80"/>
      <c r="FY196" s="80"/>
      <c r="FZ196" s="80"/>
      <c r="GA196" s="80"/>
      <c r="GB196" s="80"/>
      <c r="GC196" s="80"/>
      <c r="GD196" s="80">
        <v>56</v>
      </c>
      <c r="GE196" s="80"/>
      <c r="GF196" s="80"/>
      <c r="GG196" s="80"/>
      <c r="GH196" s="80"/>
      <c r="GI196" s="80">
        <v>11476</v>
      </c>
      <c r="GJ196" s="80"/>
      <c r="GK196" s="80"/>
      <c r="GL196" s="80"/>
      <c r="GM196" s="80"/>
      <c r="GN196" s="80"/>
      <c r="GO196" s="80"/>
      <c r="GP196" s="80"/>
      <c r="GQ196" s="80"/>
      <c r="GR196" s="80"/>
      <c r="GS196" s="80"/>
      <c r="GT196" s="80"/>
      <c r="GU196" s="80"/>
      <c r="GV196" s="80"/>
      <c r="GW196" s="80"/>
      <c r="GX196" s="80"/>
      <c r="GY196" s="80"/>
      <c r="GZ196" s="80"/>
      <c r="HA196" s="80"/>
      <c r="HB196" s="80"/>
      <c r="HC196" s="80"/>
      <c r="HD196" s="80"/>
      <c r="HE196" s="80"/>
      <c r="HF196" s="80"/>
      <c r="HG196" s="80"/>
      <c r="HH196" s="80"/>
      <c r="HI196" s="80"/>
      <c r="HJ196" s="80"/>
      <c r="HK196" s="80"/>
      <c r="HL196" s="80"/>
      <c r="HM196" s="80"/>
      <c r="HN196" s="80"/>
      <c r="HO196" s="80"/>
      <c r="HP196" s="80"/>
      <c r="HQ196" s="80"/>
      <c r="HR196" s="80"/>
      <c r="HS196" s="80"/>
      <c r="HT196" s="80"/>
      <c r="HU196" s="80"/>
      <c r="HV196" s="80"/>
      <c r="HW196" s="80"/>
      <c r="HX196" s="80"/>
      <c r="HY196" s="80"/>
      <c r="HZ196" s="80"/>
      <c r="IA196" s="80"/>
      <c r="IB196" s="80"/>
      <c r="IC196" s="80"/>
      <c r="ID196" s="80"/>
      <c r="IE196" s="80"/>
      <c r="IF196" s="80"/>
      <c r="IG196" s="80"/>
      <c r="IH196" s="80"/>
      <c r="II196" s="80"/>
      <c r="IJ196" s="80"/>
      <c r="IK196" s="80"/>
      <c r="IL196" s="80"/>
      <c r="IM196" s="80"/>
      <c r="IN196" s="80"/>
      <c r="IO196" s="80"/>
      <c r="IP196" s="80"/>
      <c r="IQ196" s="80"/>
      <c r="IR196" s="80"/>
      <c r="IS196" s="80"/>
      <c r="IT196" s="80"/>
      <c r="IU196" s="80"/>
      <c r="IV196" s="80"/>
      <c r="IW196" s="80"/>
      <c r="IX196" s="80"/>
      <c r="IY196" s="80"/>
      <c r="IZ196" s="80"/>
      <c r="JA196" s="80"/>
      <c r="JB196" s="80"/>
      <c r="JC196" s="80"/>
      <c r="JD196" s="80"/>
      <c r="JE196" s="80"/>
      <c r="JF196" s="80"/>
      <c r="JG196" s="80"/>
      <c r="JH196" s="80"/>
      <c r="JI196" s="80"/>
      <c r="JJ196" s="80"/>
      <c r="JK196" s="80"/>
      <c r="JL196" s="80">
        <v>61</v>
      </c>
      <c r="JM196" s="80"/>
      <c r="JN196" s="80"/>
      <c r="JO196" s="80"/>
      <c r="JP196" s="80">
        <v>594</v>
      </c>
      <c r="JQ196" s="80"/>
      <c r="JR196" s="80"/>
      <c r="JS196" s="80"/>
      <c r="JT196" s="80"/>
      <c r="JU196" s="80"/>
      <c r="JV196" s="80"/>
      <c r="JW196" s="80"/>
      <c r="JX196" s="80"/>
      <c r="JY196" s="80"/>
      <c r="JZ196" s="80"/>
      <c r="KA196" s="80"/>
      <c r="KB196" s="80"/>
      <c r="KC196" s="80"/>
      <c r="KD196" s="80"/>
      <c r="KE196" s="80"/>
      <c r="KF196" s="80"/>
      <c r="KG196" s="80"/>
      <c r="KH196" s="80"/>
      <c r="KI196" s="80"/>
      <c r="KJ196" s="80"/>
      <c r="KK196" s="80"/>
      <c r="KL196" s="80"/>
      <c r="KM196" s="80"/>
      <c r="KN196" s="80"/>
      <c r="KO196" s="80"/>
      <c r="KP196" s="80"/>
      <c r="KQ196" s="80"/>
      <c r="KR196" s="80"/>
      <c r="KS196" s="80"/>
      <c r="KT196" s="80"/>
      <c r="KU196" s="80"/>
      <c r="KV196" s="80"/>
      <c r="KW196" s="80"/>
      <c r="KX196" s="80"/>
      <c r="KY196" s="80"/>
      <c r="KZ196" s="80"/>
      <c r="LA196" s="80"/>
      <c r="LB196" s="80"/>
      <c r="LC196" s="80"/>
      <c r="LD196" s="80"/>
      <c r="LE196" s="80"/>
      <c r="LF196" s="80"/>
      <c r="LG196" s="80">
        <v>25</v>
      </c>
      <c r="LH196" s="80"/>
      <c r="LI196" s="80"/>
      <c r="LJ196" s="80"/>
      <c r="LK196" s="80"/>
      <c r="LL196" s="80"/>
      <c r="LM196" s="80"/>
      <c r="LN196" s="80"/>
      <c r="LO196" s="80">
        <v>120</v>
      </c>
      <c r="LP196" s="80"/>
      <c r="LQ196" s="80"/>
      <c r="LR196" s="80"/>
      <c r="LS196" s="80"/>
      <c r="LT196" s="80"/>
      <c r="LU196" s="80"/>
      <c r="LV196" s="80"/>
      <c r="LW196" s="80"/>
      <c r="LX196" s="80"/>
      <c r="LY196" s="80"/>
      <c r="LZ196" s="80"/>
      <c r="MA196" s="80"/>
      <c r="MB196" s="80"/>
      <c r="MC196" s="80"/>
      <c r="MD196" s="80"/>
      <c r="ME196" s="80"/>
      <c r="MF196" s="80"/>
      <c r="MG196" s="80"/>
      <c r="MH196" s="80"/>
      <c r="MI196" s="80"/>
      <c r="MJ196" s="80"/>
      <c r="MK196" s="80"/>
      <c r="ML196" s="80"/>
      <c r="MM196" s="80"/>
      <c r="MN196" s="80"/>
      <c r="MO196" s="80"/>
      <c r="MP196" s="80"/>
      <c r="MQ196" s="80"/>
      <c r="MR196" s="80"/>
      <c r="MS196" s="80"/>
      <c r="MT196" s="80"/>
      <c r="MU196" s="80"/>
      <c r="MV196" s="80"/>
      <c r="MW196" s="80"/>
      <c r="MX196" s="80"/>
      <c r="MY196" s="80"/>
      <c r="MZ196" s="80"/>
      <c r="NA196" s="80"/>
      <c r="NB196" s="80"/>
      <c r="NC196" s="80"/>
      <c r="ND196" s="80"/>
      <c r="NE196" s="80"/>
      <c r="NF196" s="80"/>
      <c r="NG196" s="80"/>
      <c r="NH196" s="80"/>
      <c r="NI196" s="80"/>
      <c r="NJ196" s="80"/>
      <c r="NK196" s="80"/>
      <c r="NL196" s="80"/>
      <c r="NM196" s="80"/>
      <c r="NN196" s="80"/>
      <c r="NO196" s="80"/>
      <c r="NP196" s="80"/>
      <c r="NQ196" s="80"/>
      <c r="NR196" s="80"/>
      <c r="NS196" s="80"/>
      <c r="NT196" s="80"/>
      <c r="NU196" s="80"/>
      <c r="NV196" s="80"/>
      <c r="NW196" s="80"/>
      <c r="NX196" s="80">
        <v>0</v>
      </c>
      <c r="NY196" s="80"/>
      <c r="NZ196" s="80"/>
      <c r="OA196" s="80"/>
      <c r="OB196" s="79">
        <v>12386</v>
      </c>
    </row>
    <row r="197" spans="1:392" ht="13.15">
      <c r="A197" s="27">
        <v>339930</v>
      </c>
      <c r="B197" s="23" t="s">
        <v>330</v>
      </c>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v>4</v>
      </c>
      <c r="AE197" s="80"/>
      <c r="AF197" s="80"/>
      <c r="AG197" s="80"/>
      <c r="AH197" s="80"/>
      <c r="AI197" s="80"/>
      <c r="AJ197" s="80"/>
      <c r="AK197" s="80"/>
      <c r="AL197" s="80"/>
      <c r="AM197" s="80"/>
      <c r="AN197" s="80"/>
      <c r="AO197" s="80"/>
      <c r="AP197" s="80"/>
      <c r="AQ197" s="80"/>
      <c r="AR197" s="80"/>
      <c r="AS197" s="80"/>
      <c r="AT197" s="80"/>
      <c r="AU197" s="80"/>
      <c r="AV197" s="80"/>
      <c r="AW197" s="80"/>
      <c r="AX197" s="80"/>
      <c r="AY197" s="80"/>
      <c r="AZ197" s="80"/>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c r="CB197" s="80"/>
      <c r="CC197" s="80"/>
      <c r="CD197" s="80">
        <v>3</v>
      </c>
      <c r="CE197" s="80"/>
      <c r="CF197" s="80"/>
      <c r="CG197" s="80"/>
      <c r="CH197" s="80"/>
      <c r="CI197" s="80"/>
      <c r="CJ197" s="80"/>
      <c r="CK197" s="80"/>
      <c r="CL197" s="80"/>
      <c r="CM197" s="80"/>
      <c r="CN197" s="80"/>
      <c r="CO197" s="80"/>
      <c r="CP197" s="80"/>
      <c r="CQ197" s="80"/>
      <c r="CR197" s="80"/>
      <c r="CS197" s="80"/>
      <c r="CT197" s="80"/>
      <c r="CU197" s="80"/>
      <c r="CV197" s="80"/>
      <c r="CW197" s="80"/>
      <c r="CX197" s="80"/>
      <c r="CY197" s="80"/>
      <c r="CZ197" s="80"/>
      <c r="DA197" s="80"/>
      <c r="DB197" s="80"/>
      <c r="DC197" s="80"/>
      <c r="DD197" s="80"/>
      <c r="DE197" s="80"/>
      <c r="DF197" s="80"/>
      <c r="DG197" s="80"/>
      <c r="DH197" s="80"/>
      <c r="DI197" s="80"/>
      <c r="DJ197" s="80"/>
      <c r="DK197" s="80"/>
      <c r="DL197" s="80"/>
      <c r="DM197" s="80"/>
      <c r="DN197" s="80"/>
      <c r="DO197" s="80"/>
      <c r="DP197" s="80"/>
      <c r="DQ197" s="80">
        <v>1</v>
      </c>
      <c r="DR197" s="80"/>
      <c r="DS197" s="80"/>
      <c r="DT197" s="80"/>
      <c r="DU197" s="80"/>
      <c r="DV197" s="80"/>
      <c r="DW197" s="80">
        <v>1</v>
      </c>
      <c r="DX197" s="80"/>
      <c r="DY197" s="80"/>
      <c r="DZ197" s="80"/>
      <c r="EA197" s="80"/>
      <c r="EB197" s="80"/>
      <c r="EC197" s="80"/>
      <c r="ED197" s="80"/>
      <c r="EE197" s="80"/>
      <c r="EF197" s="80"/>
      <c r="EG197" s="80"/>
      <c r="EH197" s="80"/>
      <c r="EI197" s="80"/>
      <c r="EJ197" s="80"/>
      <c r="EK197" s="80"/>
      <c r="EL197" s="80"/>
      <c r="EM197" s="80"/>
      <c r="EN197" s="80"/>
      <c r="EO197" s="80"/>
      <c r="EP197" s="80"/>
      <c r="EQ197" s="80"/>
      <c r="ER197" s="80"/>
      <c r="ES197" s="80"/>
      <c r="ET197" s="80"/>
      <c r="EU197" s="80"/>
      <c r="EV197" s="80"/>
      <c r="EW197" s="80"/>
      <c r="EX197" s="80"/>
      <c r="EY197" s="80"/>
      <c r="EZ197" s="80"/>
      <c r="FA197" s="80"/>
      <c r="FB197" s="80"/>
      <c r="FC197" s="80"/>
      <c r="FD197" s="80"/>
      <c r="FE197" s="80"/>
      <c r="FF197" s="80"/>
      <c r="FG197" s="80"/>
      <c r="FH197" s="80"/>
      <c r="FI197" s="80"/>
      <c r="FJ197" s="80"/>
      <c r="FK197" s="80"/>
      <c r="FL197" s="80"/>
      <c r="FM197" s="80"/>
      <c r="FN197" s="80"/>
      <c r="FO197" s="80"/>
      <c r="FP197" s="80"/>
      <c r="FQ197" s="80"/>
      <c r="FR197" s="80">
        <v>27</v>
      </c>
      <c r="FS197" s="80"/>
      <c r="FT197" s="80"/>
      <c r="FU197" s="80"/>
      <c r="FV197" s="80"/>
      <c r="FW197" s="80">
        <v>3</v>
      </c>
      <c r="FX197" s="80"/>
      <c r="FY197" s="80"/>
      <c r="FZ197" s="80"/>
      <c r="GA197" s="80"/>
      <c r="GB197" s="80"/>
      <c r="GC197" s="80"/>
      <c r="GD197" s="80"/>
      <c r="GE197" s="80"/>
      <c r="GF197" s="80"/>
      <c r="GG197" s="80"/>
      <c r="GH197" s="80"/>
      <c r="GI197" s="80"/>
      <c r="GJ197" s="80">
        <v>2722</v>
      </c>
      <c r="GK197" s="80">
        <v>6</v>
      </c>
      <c r="GL197" s="80"/>
      <c r="GM197" s="80"/>
      <c r="GN197" s="80"/>
      <c r="GO197" s="80"/>
      <c r="GP197" s="80"/>
      <c r="GQ197" s="80"/>
      <c r="GR197" s="80"/>
      <c r="GS197" s="80"/>
      <c r="GT197" s="80"/>
      <c r="GU197" s="80"/>
      <c r="GV197" s="80"/>
      <c r="GW197" s="80"/>
      <c r="GX197" s="80"/>
      <c r="GY197" s="80"/>
      <c r="GZ197" s="80"/>
      <c r="HA197" s="80"/>
      <c r="HB197" s="80"/>
      <c r="HC197" s="80"/>
      <c r="HD197" s="80"/>
      <c r="HE197" s="80"/>
      <c r="HF197" s="80"/>
      <c r="HG197" s="80"/>
      <c r="HH197" s="80"/>
      <c r="HI197" s="80"/>
      <c r="HJ197" s="80"/>
      <c r="HK197" s="80"/>
      <c r="HL197" s="80"/>
      <c r="HM197" s="80"/>
      <c r="HN197" s="80"/>
      <c r="HO197" s="80"/>
      <c r="HP197" s="80"/>
      <c r="HQ197" s="80"/>
      <c r="HR197" s="80"/>
      <c r="HS197" s="80"/>
      <c r="HT197" s="80"/>
      <c r="HU197" s="80"/>
      <c r="HV197" s="80"/>
      <c r="HW197" s="80"/>
      <c r="HX197" s="80">
        <v>3</v>
      </c>
      <c r="HY197" s="80"/>
      <c r="HZ197" s="80"/>
      <c r="IA197" s="80"/>
      <c r="IB197" s="80"/>
      <c r="IC197" s="80"/>
      <c r="ID197" s="80"/>
      <c r="IE197" s="80"/>
      <c r="IF197" s="80"/>
      <c r="IG197" s="80">
        <v>10</v>
      </c>
      <c r="IH197" s="80"/>
      <c r="II197" s="80"/>
      <c r="IJ197" s="80"/>
      <c r="IK197" s="80"/>
      <c r="IL197" s="80"/>
      <c r="IM197" s="80"/>
      <c r="IN197" s="80"/>
      <c r="IO197" s="80"/>
      <c r="IP197" s="80"/>
      <c r="IQ197" s="80"/>
      <c r="IR197" s="80"/>
      <c r="IS197" s="80"/>
      <c r="IT197" s="80"/>
      <c r="IU197" s="80"/>
      <c r="IV197" s="80"/>
      <c r="IW197" s="80"/>
      <c r="IX197" s="80"/>
      <c r="IY197" s="80"/>
      <c r="IZ197" s="80"/>
      <c r="JA197" s="80"/>
      <c r="JB197" s="80"/>
      <c r="JC197" s="80"/>
      <c r="JD197" s="80"/>
      <c r="JE197" s="80"/>
      <c r="JF197" s="80"/>
      <c r="JG197" s="80"/>
      <c r="JH197" s="80"/>
      <c r="JI197" s="80"/>
      <c r="JJ197" s="80"/>
      <c r="JK197" s="80"/>
      <c r="JL197" s="80">
        <v>17</v>
      </c>
      <c r="JM197" s="80"/>
      <c r="JN197" s="80"/>
      <c r="JO197" s="80"/>
      <c r="JP197" s="80">
        <v>160</v>
      </c>
      <c r="JQ197" s="80"/>
      <c r="JR197" s="80"/>
      <c r="JS197" s="80"/>
      <c r="JT197" s="80"/>
      <c r="JU197" s="80"/>
      <c r="JV197" s="80"/>
      <c r="JW197" s="80"/>
      <c r="JX197" s="80"/>
      <c r="JY197" s="80"/>
      <c r="JZ197" s="80"/>
      <c r="KA197" s="80"/>
      <c r="KB197" s="80"/>
      <c r="KC197" s="80"/>
      <c r="KD197" s="80"/>
      <c r="KE197" s="80"/>
      <c r="KF197" s="80"/>
      <c r="KG197" s="80"/>
      <c r="KH197" s="80"/>
      <c r="KI197" s="80"/>
      <c r="KJ197" s="80"/>
      <c r="KK197" s="80"/>
      <c r="KL197" s="80"/>
      <c r="KM197" s="80"/>
      <c r="KN197" s="80"/>
      <c r="KO197" s="80"/>
      <c r="KP197" s="80"/>
      <c r="KQ197" s="80"/>
      <c r="KR197" s="80"/>
      <c r="KS197" s="80"/>
      <c r="KT197" s="80"/>
      <c r="KU197" s="80"/>
      <c r="KV197" s="80"/>
      <c r="KW197" s="80"/>
      <c r="KX197" s="80"/>
      <c r="KY197" s="80"/>
      <c r="KZ197" s="80"/>
      <c r="LA197" s="80"/>
      <c r="LB197" s="80"/>
      <c r="LC197" s="80"/>
      <c r="LD197" s="80"/>
      <c r="LE197" s="80"/>
      <c r="LF197" s="80"/>
      <c r="LG197" s="80">
        <v>8</v>
      </c>
      <c r="LH197" s="80"/>
      <c r="LI197" s="80"/>
      <c r="LJ197" s="80"/>
      <c r="LK197" s="80"/>
      <c r="LL197" s="80"/>
      <c r="LM197" s="80"/>
      <c r="LN197" s="80"/>
      <c r="LO197" s="80">
        <v>39</v>
      </c>
      <c r="LP197" s="80">
        <v>5</v>
      </c>
      <c r="LQ197" s="80"/>
      <c r="LR197" s="80"/>
      <c r="LS197" s="80"/>
      <c r="LT197" s="80"/>
      <c r="LU197" s="80"/>
      <c r="LV197" s="80"/>
      <c r="LW197" s="80"/>
      <c r="LX197" s="80"/>
      <c r="LY197" s="80"/>
      <c r="LZ197" s="80"/>
      <c r="MA197" s="80"/>
      <c r="MB197" s="80"/>
      <c r="MC197" s="80"/>
      <c r="MD197" s="80"/>
      <c r="ME197" s="80"/>
      <c r="MF197" s="80"/>
      <c r="MG197" s="80"/>
      <c r="MH197" s="80"/>
      <c r="MI197" s="80"/>
      <c r="MJ197" s="80"/>
      <c r="MK197" s="80"/>
      <c r="ML197" s="80"/>
      <c r="MM197" s="80"/>
      <c r="MN197" s="80"/>
      <c r="MO197" s="80"/>
      <c r="MP197" s="80"/>
      <c r="MQ197" s="80"/>
      <c r="MR197" s="80"/>
      <c r="MS197" s="80"/>
      <c r="MT197" s="80"/>
      <c r="MU197" s="80"/>
      <c r="MV197" s="80"/>
      <c r="MW197" s="80"/>
      <c r="MX197" s="80"/>
      <c r="MY197" s="80"/>
      <c r="MZ197" s="80"/>
      <c r="NA197" s="80"/>
      <c r="NB197" s="80"/>
      <c r="NC197" s="80"/>
      <c r="ND197" s="80"/>
      <c r="NE197" s="80"/>
      <c r="NF197" s="80"/>
      <c r="NG197" s="80"/>
      <c r="NH197" s="80"/>
      <c r="NI197" s="80"/>
      <c r="NJ197" s="80"/>
      <c r="NK197" s="80"/>
      <c r="NL197" s="80"/>
      <c r="NM197" s="80"/>
      <c r="NN197" s="80"/>
      <c r="NO197" s="80"/>
      <c r="NP197" s="80"/>
      <c r="NQ197" s="80"/>
      <c r="NR197" s="80"/>
      <c r="NS197" s="80"/>
      <c r="NT197" s="80"/>
      <c r="NU197" s="80"/>
      <c r="NV197" s="80"/>
      <c r="NW197" s="80"/>
      <c r="NX197" s="80"/>
      <c r="NY197" s="80"/>
      <c r="NZ197" s="80"/>
      <c r="OA197" s="80"/>
      <c r="OB197" s="79">
        <v>3009</v>
      </c>
    </row>
    <row r="198" spans="1:392" ht="13.15">
      <c r="A198" s="27">
        <v>339940</v>
      </c>
      <c r="B198" s="23" t="s">
        <v>331</v>
      </c>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v>6</v>
      </c>
      <c r="AE198" s="80"/>
      <c r="AF198" s="80"/>
      <c r="AG198" s="80"/>
      <c r="AH198" s="80"/>
      <c r="AI198" s="80"/>
      <c r="AJ198" s="80"/>
      <c r="AK198" s="80"/>
      <c r="AL198" s="80"/>
      <c r="AM198" s="80"/>
      <c r="AN198" s="80"/>
      <c r="AO198" s="80"/>
      <c r="AP198" s="80">
        <v>24</v>
      </c>
      <c r="AQ198" s="80"/>
      <c r="AR198" s="80"/>
      <c r="AS198" s="80"/>
      <c r="AT198" s="80"/>
      <c r="AU198" s="80"/>
      <c r="AV198" s="80"/>
      <c r="AW198" s="80"/>
      <c r="AX198" s="80"/>
      <c r="AY198" s="80"/>
      <c r="AZ198" s="80"/>
      <c r="BA198" s="80"/>
      <c r="BB198" s="80"/>
      <c r="BC198" s="80"/>
      <c r="BD198" s="80"/>
      <c r="BE198" s="80"/>
      <c r="BF198" s="80">
        <v>13</v>
      </c>
      <c r="BG198" s="80"/>
      <c r="BH198" s="80"/>
      <c r="BI198" s="80"/>
      <c r="BJ198" s="80"/>
      <c r="BK198" s="80"/>
      <c r="BL198" s="80"/>
      <c r="BM198" s="80"/>
      <c r="BN198" s="80"/>
      <c r="BO198" s="80"/>
      <c r="BP198" s="80"/>
      <c r="BQ198" s="80"/>
      <c r="BR198" s="80"/>
      <c r="BS198" s="80"/>
      <c r="BT198" s="80"/>
      <c r="BU198" s="80"/>
      <c r="BV198" s="80"/>
      <c r="BW198" s="80"/>
      <c r="BX198" s="80"/>
      <c r="BY198" s="80"/>
      <c r="BZ198" s="80"/>
      <c r="CA198" s="80"/>
      <c r="CB198" s="80"/>
      <c r="CC198" s="80"/>
      <c r="CD198" s="80"/>
      <c r="CE198" s="80"/>
      <c r="CF198" s="80"/>
      <c r="CG198" s="80"/>
      <c r="CH198" s="80"/>
      <c r="CI198" s="80"/>
      <c r="CJ198" s="80"/>
      <c r="CK198" s="80"/>
      <c r="CL198" s="80"/>
      <c r="CM198" s="80"/>
      <c r="CN198" s="80"/>
      <c r="CO198" s="80">
        <v>4</v>
      </c>
      <c r="CP198" s="80"/>
      <c r="CQ198" s="80"/>
      <c r="CR198" s="80"/>
      <c r="CS198" s="80"/>
      <c r="CT198" s="80"/>
      <c r="CU198" s="80"/>
      <c r="CV198" s="80"/>
      <c r="CW198" s="80"/>
      <c r="CX198" s="80"/>
      <c r="CY198" s="80"/>
      <c r="CZ198" s="80"/>
      <c r="DA198" s="80"/>
      <c r="DB198" s="80"/>
      <c r="DC198" s="80"/>
      <c r="DD198" s="80"/>
      <c r="DE198" s="80"/>
      <c r="DF198" s="80"/>
      <c r="DG198" s="80"/>
      <c r="DH198" s="80"/>
      <c r="DI198" s="80"/>
      <c r="DJ198" s="80"/>
      <c r="DK198" s="80"/>
      <c r="DL198" s="80"/>
      <c r="DM198" s="80"/>
      <c r="DN198" s="80"/>
      <c r="DO198" s="80"/>
      <c r="DP198" s="80"/>
      <c r="DQ198" s="80"/>
      <c r="DR198" s="80"/>
      <c r="DS198" s="80"/>
      <c r="DT198" s="80"/>
      <c r="DU198" s="80"/>
      <c r="DV198" s="80"/>
      <c r="DW198" s="80"/>
      <c r="DX198" s="80"/>
      <c r="DY198" s="80"/>
      <c r="DZ198" s="80"/>
      <c r="EA198" s="80"/>
      <c r="EB198" s="80"/>
      <c r="EC198" s="80"/>
      <c r="ED198" s="80"/>
      <c r="EE198" s="80"/>
      <c r="EF198" s="80"/>
      <c r="EG198" s="80"/>
      <c r="EH198" s="80"/>
      <c r="EI198" s="80"/>
      <c r="EJ198" s="80"/>
      <c r="EK198" s="80"/>
      <c r="EL198" s="80"/>
      <c r="EM198" s="80"/>
      <c r="EN198" s="80"/>
      <c r="EO198" s="80"/>
      <c r="EP198" s="80"/>
      <c r="EQ198" s="80"/>
      <c r="ER198" s="80"/>
      <c r="ES198" s="80"/>
      <c r="ET198" s="80"/>
      <c r="EU198" s="80"/>
      <c r="EV198" s="80"/>
      <c r="EW198" s="80"/>
      <c r="EX198" s="80"/>
      <c r="EY198" s="80"/>
      <c r="EZ198" s="80"/>
      <c r="FA198" s="80"/>
      <c r="FB198" s="80"/>
      <c r="FC198" s="80"/>
      <c r="FD198" s="80"/>
      <c r="FE198" s="80"/>
      <c r="FF198" s="80"/>
      <c r="FG198" s="80"/>
      <c r="FH198" s="80"/>
      <c r="FI198" s="80"/>
      <c r="FJ198" s="80"/>
      <c r="FK198" s="80"/>
      <c r="FL198" s="80"/>
      <c r="FM198" s="80"/>
      <c r="FN198" s="80"/>
      <c r="FO198" s="80"/>
      <c r="FP198" s="80"/>
      <c r="FQ198" s="80"/>
      <c r="FR198" s="80"/>
      <c r="FS198" s="80"/>
      <c r="FT198" s="80"/>
      <c r="FU198" s="80"/>
      <c r="FV198" s="80"/>
      <c r="FW198" s="80">
        <v>11</v>
      </c>
      <c r="FX198" s="80"/>
      <c r="FY198" s="80">
        <v>23</v>
      </c>
      <c r="FZ198" s="80"/>
      <c r="GA198" s="80"/>
      <c r="GB198" s="80"/>
      <c r="GC198" s="80"/>
      <c r="GD198" s="80"/>
      <c r="GE198" s="80"/>
      <c r="GF198" s="80"/>
      <c r="GG198" s="80"/>
      <c r="GH198" s="80"/>
      <c r="GI198" s="80"/>
      <c r="GJ198" s="80"/>
      <c r="GK198" s="80">
        <v>3857</v>
      </c>
      <c r="GL198" s="80">
        <v>10</v>
      </c>
      <c r="GM198" s="80"/>
      <c r="GN198" s="80"/>
      <c r="GO198" s="80"/>
      <c r="GP198" s="80"/>
      <c r="GQ198" s="80"/>
      <c r="GR198" s="80"/>
      <c r="GS198" s="80"/>
      <c r="GT198" s="80"/>
      <c r="GU198" s="80"/>
      <c r="GV198" s="80"/>
      <c r="GW198" s="80"/>
      <c r="GX198" s="80"/>
      <c r="GY198" s="80"/>
      <c r="GZ198" s="80"/>
      <c r="HA198" s="80"/>
      <c r="HB198" s="80"/>
      <c r="HC198" s="80"/>
      <c r="HD198" s="80"/>
      <c r="HE198" s="80"/>
      <c r="HF198" s="80"/>
      <c r="HG198" s="80"/>
      <c r="HH198" s="80"/>
      <c r="HI198" s="80"/>
      <c r="HJ198" s="80"/>
      <c r="HK198" s="80"/>
      <c r="HL198" s="80"/>
      <c r="HM198" s="80"/>
      <c r="HN198" s="80"/>
      <c r="HO198" s="80"/>
      <c r="HP198" s="80"/>
      <c r="HQ198" s="80"/>
      <c r="HR198" s="80"/>
      <c r="HS198" s="80"/>
      <c r="HT198" s="80"/>
      <c r="HU198" s="80"/>
      <c r="HV198" s="80"/>
      <c r="HW198" s="80"/>
      <c r="HX198" s="80"/>
      <c r="HY198" s="80"/>
      <c r="HZ198" s="80"/>
      <c r="IA198" s="80"/>
      <c r="IB198" s="80"/>
      <c r="IC198" s="80"/>
      <c r="ID198" s="80"/>
      <c r="IE198" s="80"/>
      <c r="IF198" s="80"/>
      <c r="IG198" s="80"/>
      <c r="IH198" s="80"/>
      <c r="II198" s="80"/>
      <c r="IJ198" s="80"/>
      <c r="IK198" s="80"/>
      <c r="IL198" s="80"/>
      <c r="IM198" s="80"/>
      <c r="IN198" s="80"/>
      <c r="IO198" s="80"/>
      <c r="IP198" s="80"/>
      <c r="IQ198" s="80"/>
      <c r="IR198" s="80"/>
      <c r="IS198" s="80"/>
      <c r="IT198" s="80"/>
      <c r="IU198" s="80"/>
      <c r="IV198" s="80"/>
      <c r="IW198" s="80"/>
      <c r="IX198" s="80"/>
      <c r="IY198" s="80"/>
      <c r="IZ198" s="80"/>
      <c r="JA198" s="80"/>
      <c r="JB198" s="80"/>
      <c r="JC198" s="80"/>
      <c r="JD198" s="80"/>
      <c r="JE198" s="80"/>
      <c r="JF198" s="80"/>
      <c r="JG198" s="80"/>
      <c r="JH198" s="80"/>
      <c r="JI198" s="80"/>
      <c r="JJ198" s="80"/>
      <c r="JK198" s="80"/>
      <c r="JL198" s="80"/>
      <c r="JM198" s="80"/>
      <c r="JN198" s="80"/>
      <c r="JO198" s="80"/>
      <c r="JP198" s="80">
        <v>113</v>
      </c>
      <c r="JQ198" s="80"/>
      <c r="JR198" s="80"/>
      <c r="JS198" s="80"/>
      <c r="JT198" s="80"/>
      <c r="JU198" s="80"/>
      <c r="JV198" s="80"/>
      <c r="JW198" s="80"/>
      <c r="JX198" s="80"/>
      <c r="JY198" s="80"/>
      <c r="JZ198" s="80"/>
      <c r="KA198" s="80"/>
      <c r="KB198" s="80"/>
      <c r="KC198" s="80"/>
      <c r="KD198" s="80"/>
      <c r="KE198" s="80"/>
      <c r="KF198" s="80"/>
      <c r="KG198" s="80"/>
      <c r="KH198" s="80"/>
      <c r="KI198" s="80"/>
      <c r="KJ198" s="80"/>
      <c r="KK198" s="80"/>
      <c r="KL198" s="80"/>
      <c r="KM198" s="80"/>
      <c r="KN198" s="80"/>
      <c r="KO198" s="80"/>
      <c r="KP198" s="80"/>
      <c r="KQ198" s="80"/>
      <c r="KR198" s="80"/>
      <c r="KS198" s="80"/>
      <c r="KT198" s="80"/>
      <c r="KU198" s="80"/>
      <c r="KV198" s="80"/>
      <c r="KW198" s="80"/>
      <c r="KX198" s="80"/>
      <c r="KY198" s="80"/>
      <c r="KZ198" s="80"/>
      <c r="LA198" s="80"/>
      <c r="LB198" s="80"/>
      <c r="LC198" s="80"/>
      <c r="LD198" s="80"/>
      <c r="LE198" s="80"/>
      <c r="LF198" s="80"/>
      <c r="LG198" s="80">
        <v>10</v>
      </c>
      <c r="LH198" s="80"/>
      <c r="LI198" s="80"/>
      <c r="LJ198" s="80"/>
      <c r="LK198" s="80"/>
      <c r="LL198" s="80"/>
      <c r="LM198" s="80"/>
      <c r="LN198" s="80"/>
      <c r="LO198" s="80">
        <v>46</v>
      </c>
      <c r="LP198" s="80">
        <v>0</v>
      </c>
      <c r="LQ198" s="80"/>
      <c r="LR198" s="80"/>
      <c r="LS198" s="80"/>
      <c r="LT198" s="80"/>
      <c r="LU198" s="80"/>
      <c r="LV198" s="80"/>
      <c r="LW198" s="80"/>
      <c r="LX198" s="80"/>
      <c r="LY198" s="80"/>
      <c r="LZ198" s="80"/>
      <c r="MA198" s="80"/>
      <c r="MB198" s="80"/>
      <c r="MC198" s="80"/>
      <c r="MD198" s="80"/>
      <c r="ME198" s="80"/>
      <c r="MF198" s="80"/>
      <c r="MG198" s="80"/>
      <c r="MH198" s="80"/>
      <c r="MI198" s="80"/>
      <c r="MJ198" s="80"/>
      <c r="MK198" s="80"/>
      <c r="ML198" s="80"/>
      <c r="MM198" s="80"/>
      <c r="MN198" s="80"/>
      <c r="MO198" s="80"/>
      <c r="MP198" s="80"/>
      <c r="MQ198" s="80"/>
      <c r="MR198" s="80"/>
      <c r="MS198" s="80"/>
      <c r="MT198" s="80"/>
      <c r="MU198" s="80"/>
      <c r="MV198" s="80"/>
      <c r="MW198" s="80"/>
      <c r="MX198" s="80"/>
      <c r="MY198" s="80"/>
      <c r="MZ198" s="80"/>
      <c r="NA198" s="80"/>
      <c r="NB198" s="80"/>
      <c r="NC198" s="80"/>
      <c r="ND198" s="80"/>
      <c r="NE198" s="80"/>
      <c r="NF198" s="80"/>
      <c r="NG198" s="80"/>
      <c r="NH198" s="80"/>
      <c r="NI198" s="80"/>
      <c r="NJ198" s="80"/>
      <c r="NK198" s="80"/>
      <c r="NL198" s="80"/>
      <c r="NM198" s="80"/>
      <c r="NN198" s="80"/>
      <c r="NO198" s="80"/>
      <c r="NP198" s="80"/>
      <c r="NQ198" s="80"/>
      <c r="NR198" s="80"/>
      <c r="NS198" s="80"/>
      <c r="NT198" s="80"/>
      <c r="NU198" s="80"/>
      <c r="NV198" s="80"/>
      <c r="NW198" s="80"/>
      <c r="NX198" s="80"/>
      <c r="NY198" s="80"/>
      <c r="NZ198" s="80"/>
      <c r="OA198" s="80"/>
      <c r="OB198" s="79">
        <v>4116</v>
      </c>
    </row>
    <row r="199" spans="1:392" ht="13.15">
      <c r="A199" s="27">
        <v>339950</v>
      </c>
      <c r="B199" s="23" t="s">
        <v>332</v>
      </c>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v>21</v>
      </c>
      <c r="AE199" s="80"/>
      <c r="AF199" s="80"/>
      <c r="AG199" s="80"/>
      <c r="AH199" s="80">
        <v>694</v>
      </c>
      <c r="AI199" s="80"/>
      <c r="AJ199" s="80"/>
      <c r="AK199" s="80"/>
      <c r="AL199" s="80"/>
      <c r="AM199" s="80"/>
      <c r="AN199" s="80"/>
      <c r="AO199" s="80"/>
      <c r="AP199" s="80"/>
      <c r="AQ199" s="80"/>
      <c r="AR199" s="80"/>
      <c r="AS199" s="80"/>
      <c r="AT199" s="80"/>
      <c r="AU199" s="80"/>
      <c r="AV199" s="80"/>
      <c r="AW199" s="80"/>
      <c r="AX199" s="80"/>
      <c r="AY199" s="80"/>
      <c r="AZ199" s="80"/>
      <c r="BA199" s="80"/>
      <c r="BB199" s="80"/>
      <c r="BC199" s="80"/>
      <c r="BD199" s="80"/>
      <c r="BE199" s="80"/>
      <c r="BF199" s="80">
        <v>90</v>
      </c>
      <c r="BG199" s="80"/>
      <c r="BH199" s="80"/>
      <c r="BI199" s="80"/>
      <c r="BJ199" s="80"/>
      <c r="BK199" s="80"/>
      <c r="BL199" s="80"/>
      <c r="BM199" s="80"/>
      <c r="BN199" s="80"/>
      <c r="BO199" s="80"/>
      <c r="BP199" s="80"/>
      <c r="BQ199" s="80"/>
      <c r="BR199" s="80">
        <v>30</v>
      </c>
      <c r="BS199" s="80"/>
      <c r="BT199" s="80"/>
      <c r="BU199" s="80"/>
      <c r="BV199" s="80"/>
      <c r="BW199" s="80"/>
      <c r="BX199" s="80"/>
      <c r="BY199" s="80"/>
      <c r="BZ199" s="80"/>
      <c r="CA199" s="80"/>
      <c r="CB199" s="80"/>
      <c r="CC199" s="80"/>
      <c r="CD199" s="80"/>
      <c r="CE199" s="80"/>
      <c r="CF199" s="80">
        <v>10</v>
      </c>
      <c r="CG199" s="80"/>
      <c r="CH199" s="80"/>
      <c r="CI199" s="80"/>
      <c r="CJ199" s="80"/>
      <c r="CK199" s="80"/>
      <c r="CL199" s="80"/>
      <c r="CM199" s="80"/>
      <c r="CN199" s="80"/>
      <c r="CO199" s="80"/>
      <c r="CP199" s="80"/>
      <c r="CQ199" s="80"/>
      <c r="CR199" s="80"/>
      <c r="CS199" s="80"/>
      <c r="CT199" s="80"/>
      <c r="CU199" s="80"/>
      <c r="CV199" s="80"/>
      <c r="CW199" s="80"/>
      <c r="CX199" s="80"/>
      <c r="CY199" s="80"/>
      <c r="CZ199" s="80"/>
      <c r="DA199" s="80"/>
      <c r="DB199" s="80"/>
      <c r="DC199" s="80"/>
      <c r="DD199" s="80"/>
      <c r="DE199" s="80"/>
      <c r="DF199" s="80"/>
      <c r="DG199" s="80"/>
      <c r="DH199" s="80"/>
      <c r="DI199" s="80"/>
      <c r="DJ199" s="80"/>
      <c r="DK199" s="80"/>
      <c r="DL199" s="80"/>
      <c r="DM199" s="80"/>
      <c r="DN199" s="80"/>
      <c r="DO199" s="80"/>
      <c r="DP199" s="80"/>
      <c r="DQ199" s="80"/>
      <c r="DR199" s="80"/>
      <c r="DS199" s="80"/>
      <c r="DT199" s="80"/>
      <c r="DU199" s="80"/>
      <c r="DV199" s="80"/>
      <c r="DW199" s="80"/>
      <c r="DX199" s="80"/>
      <c r="DY199" s="80"/>
      <c r="DZ199" s="80"/>
      <c r="EA199" s="80"/>
      <c r="EB199" s="80"/>
      <c r="EC199" s="80"/>
      <c r="ED199" s="80">
        <v>2</v>
      </c>
      <c r="EE199" s="80"/>
      <c r="EF199" s="80">
        <v>19</v>
      </c>
      <c r="EG199" s="80"/>
      <c r="EH199" s="80"/>
      <c r="EI199" s="80"/>
      <c r="EJ199" s="80"/>
      <c r="EK199" s="80"/>
      <c r="EL199" s="80"/>
      <c r="EM199" s="80"/>
      <c r="EN199" s="80"/>
      <c r="EO199" s="80"/>
      <c r="EP199" s="80"/>
      <c r="EQ199" s="80"/>
      <c r="ER199" s="80"/>
      <c r="ES199" s="80"/>
      <c r="ET199" s="80"/>
      <c r="EU199" s="80"/>
      <c r="EV199" s="80"/>
      <c r="EW199" s="80"/>
      <c r="EX199" s="80"/>
      <c r="EY199" s="80"/>
      <c r="EZ199" s="80"/>
      <c r="FA199" s="80"/>
      <c r="FB199" s="80"/>
      <c r="FC199" s="80"/>
      <c r="FD199" s="80"/>
      <c r="FE199" s="80"/>
      <c r="FF199" s="80"/>
      <c r="FG199" s="80"/>
      <c r="FH199" s="80"/>
      <c r="FI199" s="80"/>
      <c r="FJ199" s="80"/>
      <c r="FK199" s="80"/>
      <c r="FL199" s="80"/>
      <c r="FM199" s="80"/>
      <c r="FN199" s="80"/>
      <c r="FO199" s="80"/>
      <c r="FP199" s="80"/>
      <c r="FQ199" s="80"/>
      <c r="FR199" s="80"/>
      <c r="FS199" s="80"/>
      <c r="FT199" s="80"/>
      <c r="FU199" s="80"/>
      <c r="FV199" s="80"/>
      <c r="FW199" s="80"/>
      <c r="FX199" s="80"/>
      <c r="FY199" s="80"/>
      <c r="FZ199" s="80">
        <v>26</v>
      </c>
      <c r="GA199" s="80">
        <v>69</v>
      </c>
      <c r="GB199" s="80"/>
      <c r="GC199" s="80"/>
      <c r="GD199" s="80"/>
      <c r="GE199" s="80"/>
      <c r="GF199" s="80"/>
      <c r="GG199" s="80"/>
      <c r="GH199" s="80"/>
      <c r="GI199" s="80"/>
      <c r="GJ199" s="80"/>
      <c r="GK199" s="80"/>
      <c r="GL199" s="80">
        <v>8689</v>
      </c>
      <c r="GM199" s="80">
        <v>24</v>
      </c>
      <c r="GN199" s="80"/>
      <c r="GO199" s="80"/>
      <c r="GP199" s="80"/>
      <c r="GQ199" s="80"/>
      <c r="GR199" s="80"/>
      <c r="GS199" s="80"/>
      <c r="GT199" s="80"/>
      <c r="GU199" s="80"/>
      <c r="GV199" s="80"/>
      <c r="GW199" s="80"/>
      <c r="GX199" s="80"/>
      <c r="GY199" s="80"/>
      <c r="GZ199" s="80"/>
      <c r="HA199" s="80"/>
      <c r="HB199" s="80"/>
      <c r="HC199" s="80"/>
      <c r="HD199" s="80"/>
      <c r="HE199" s="80"/>
      <c r="HF199" s="80"/>
      <c r="HG199" s="80"/>
      <c r="HH199" s="80"/>
      <c r="HI199" s="80"/>
      <c r="HJ199" s="80"/>
      <c r="HK199" s="80"/>
      <c r="HL199" s="80"/>
      <c r="HM199" s="80"/>
      <c r="HN199" s="80"/>
      <c r="HO199" s="80"/>
      <c r="HP199" s="80"/>
      <c r="HQ199" s="80"/>
      <c r="HR199" s="80"/>
      <c r="HS199" s="80"/>
      <c r="HT199" s="80"/>
      <c r="HU199" s="80"/>
      <c r="HV199" s="80">
        <v>11</v>
      </c>
      <c r="HW199" s="80"/>
      <c r="HX199" s="80"/>
      <c r="HY199" s="80"/>
      <c r="HZ199" s="80"/>
      <c r="IA199" s="80"/>
      <c r="IB199" s="80"/>
      <c r="IC199" s="80"/>
      <c r="ID199" s="80">
        <v>3</v>
      </c>
      <c r="IE199" s="80"/>
      <c r="IF199" s="80"/>
      <c r="IG199" s="80">
        <v>188</v>
      </c>
      <c r="IH199" s="80"/>
      <c r="II199" s="80"/>
      <c r="IJ199" s="80"/>
      <c r="IK199" s="80"/>
      <c r="IL199" s="80"/>
      <c r="IM199" s="80"/>
      <c r="IN199" s="80"/>
      <c r="IO199" s="80"/>
      <c r="IP199" s="80"/>
      <c r="IQ199" s="80"/>
      <c r="IR199" s="80"/>
      <c r="IS199" s="80"/>
      <c r="IT199" s="80"/>
      <c r="IU199" s="80"/>
      <c r="IV199" s="80"/>
      <c r="IW199" s="80"/>
      <c r="IX199" s="80"/>
      <c r="IY199" s="80"/>
      <c r="IZ199" s="80"/>
      <c r="JA199" s="80"/>
      <c r="JB199" s="80"/>
      <c r="JC199" s="80"/>
      <c r="JD199" s="80"/>
      <c r="JE199" s="80"/>
      <c r="JF199" s="80"/>
      <c r="JG199" s="80">
        <v>0</v>
      </c>
      <c r="JH199" s="80"/>
      <c r="JI199" s="80"/>
      <c r="JJ199" s="80"/>
      <c r="JK199" s="80"/>
      <c r="JL199" s="80">
        <v>54</v>
      </c>
      <c r="JM199" s="80"/>
      <c r="JN199" s="80"/>
      <c r="JO199" s="80"/>
      <c r="JP199" s="80">
        <v>223</v>
      </c>
      <c r="JQ199" s="80"/>
      <c r="JR199" s="80"/>
      <c r="JS199" s="80"/>
      <c r="JT199" s="80"/>
      <c r="JU199" s="80"/>
      <c r="JV199" s="80"/>
      <c r="JW199" s="80"/>
      <c r="JX199" s="80"/>
      <c r="JY199" s="80"/>
      <c r="JZ199" s="80"/>
      <c r="KA199" s="80"/>
      <c r="KB199" s="80"/>
      <c r="KC199" s="80"/>
      <c r="KD199" s="80"/>
      <c r="KE199" s="80"/>
      <c r="KF199" s="80"/>
      <c r="KG199" s="80"/>
      <c r="KH199" s="80"/>
      <c r="KI199" s="80"/>
      <c r="KJ199" s="80"/>
      <c r="KK199" s="80"/>
      <c r="KL199" s="80"/>
      <c r="KM199" s="80"/>
      <c r="KN199" s="80"/>
      <c r="KO199" s="80"/>
      <c r="KP199" s="80"/>
      <c r="KQ199" s="80"/>
      <c r="KR199" s="80"/>
      <c r="KS199" s="80"/>
      <c r="KT199" s="80"/>
      <c r="KU199" s="80"/>
      <c r="KV199" s="80"/>
      <c r="KW199" s="80"/>
      <c r="KX199" s="80"/>
      <c r="KY199" s="80"/>
      <c r="KZ199" s="80"/>
      <c r="LA199" s="80"/>
      <c r="LB199" s="80"/>
      <c r="LC199" s="80"/>
      <c r="LD199" s="80"/>
      <c r="LE199" s="80"/>
      <c r="LF199" s="80"/>
      <c r="LG199" s="80">
        <v>38</v>
      </c>
      <c r="LH199" s="80"/>
      <c r="LI199" s="80"/>
      <c r="LJ199" s="80"/>
      <c r="LK199" s="80"/>
      <c r="LL199" s="80"/>
      <c r="LM199" s="80"/>
      <c r="LN199" s="80"/>
      <c r="LO199" s="80">
        <v>183</v>
      </c>
      <c r="LP199" s="80">
        <v>3171</v>
      </c>
      <c r="LQ199" s="80"/>
      <c r="LR199" s="80"/>
      <c r="LS199" s="80"/>
      <c r="LT199" s="80"/>
      <c r="LU199" s="80"/>
      <c r="LV199" s="80"/>
      <c r="LW199" s="80"/>
      <c r="LX199" s="80"/>
      <c r="LY199" s="80"/>
      <c r="LZ199" s="80"/>
      <c r="MA199" s="80"/>
      <c r="MB199" s="80"/>
      <c r="MC199" s="80"/>
      <c r="MD199" s="80"/>
      <c r="ME199" s="80"/>
      <c r="MF199" s="80"/>
      <c r="MG199" s="80"/>
      <c r="MH199" s="80"/>
      <c r="MI199" s="80"/>
      <c r="MJ199" s="80"/>
      <c r="MK199" s="80"/>
      <c r="ML199" s="80"/>
      <c r="MM199" s="80"/>
      <c r="MN199" s="80"/>
      <c r="MO199" s="80"/>
      <c r="MP199" s="80"/>
      <c r="MQ199" s="80"/>
      <c r="MR199" s="80"/>
      <c r="MS199" s="80"/>
      <c r="MT199" s="80"/>
      <c r="MU199" s="80"/>
      <c r="MV199" s="80"/>
      <c r="MW199" s="80"/>
      <c r="MX199" s="80"/>
      <c r="MY199" s="80"/>
      <c r="MZ199" s="80"/>
      <c r="NA199" s="80"/>
      <c r="NB199" s="80"/>
      <c r="NC199" s="80"/>
      <c r="ND199" s="80"/>
      <c r="NE199" s="80"/>
      <c r="NF199" s="80"/>
      <c r="NG199" s="80"/>
      <c r="NH199" s="80"/>
      <c r="NI199" s="80"/>
      <c r="NJ199" s="80"/>
      <c r="NK199" s="80"/>
      <c r="NL199" s="80"/>
      <c r="NM199" s="80"/>
      <c r="NN199" s="80"/>
      <c r="NO199" s="80"/>
      <c r="NP199" s="80"/>
      <c r="NQ199" s="80"/>
      <c r="NR199" s="80"/>
      <c r="NS199" s="80"/>
      <c r="NT199" s="80"/>
      <c r="NU199" s="80"/>
      <c r="NV199" s="80"/>
      <c r="NW199" s="80"/>
      <c r="NX199" s="80"/>
      <c r="NY199" s="80"/>
      <c r="NZ199" s="80"/>
      <c r="OA199" s="80"/>
      <c r="OB199" s="79">
        <v>13546</v>
      </c>
    </row>
    <row r="200" spans="1:392" ht="13.15">
      <c r="A200" s="27">
        <v>339990</v>
      </c>
      <c r="B200" s="23" t="s">
        <v>333</v>
      </c>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v>45</v>
      </c>
      <c r="AE200" s="80"/>
      <c r="AF200" s="80"/>
      <c r="AG200" s="80"/>
      <c r="AH200" s="80"/>
      <c r="AI200" s="80"/>
      <c r="AJ200" s="80"/>
      <c r="AK200" s="80"/>
      <c r="AL200" s="80"/>
      <c r="AM200" s="80"/>
      <c r="AN200" s="80"/>
      <c r="AO200" s="80"/>
      <c r="AP200" s="80">
        <v>7</v>
      </c>
      <c r="AQ200" s="80">
        <v>1</v>
      </c>
      <c r="AR200" s="80"/>
      <c r="AS200" s="80"/>
      <c r="AT200" s="80"/>
      <c r="AU200" s="80"/>
      <c r="AV200" s="80"/>
      <c r="AW200" s="80"/>
      <c r="AX200" s="80">
        <v>4</v>
      </c>
      <c r="AY200" s="80"/>
      <c r="AZ200" s="80">
        <v>6</v>
      </c>
      <c r="BA200" s="80"/>
      <c r="BB200" s="80"/>
      <c r="BC200" s="80"/>
      <c r="BD200" s="80">
        <v>13</v>
      </c>
      <c r="BE200" s="80"/>
      <c r="BF200" s="80"/>
      <c r="BG200" s="80"/>
      <c r="BH200" s="80"/>
      <c r="BI200" s="80"/>
      <c r="BJ200" s="80"/>
      <c r="BK200" s="80"/>
      <c r="BL200" s="80"/>
      <c r="BM200" s="80">
        <v>2</v>
      </c>
      <c r="BN200" s="80"/>
      <c r="BO200" s="80">
        <v>28</v>
      </c>
      <c r="BP200" s="80"/>
      <c r="BQ200" s="80"/>
      <c r="BR200" s="80">
        <v>7</v>
      </c>
      <c r="BS200" s="80"/>
      <c r="BT200" s="80"/>
      <c r="BU200" s="80"/>
      <c r="BV200" s="80">
        <v>10</v>
      </c>
      <c r="BW200" s="80">
        <v>15</v>
      </c>
      <c r="BX200" s="80">
        <v>27</v>
      </c>
      <c r="BY200" s="80">
        <v>21</v>
      </c>
      <c r="BZ200" s="80">
        <v>2</v>
      </c>
      <c r="CA200" s="80">
        <v>0</v>
      </c>
      <c r="CB200" s="80">
        <v>2</v>
      </c>
      <c r="CC200" s="80"/>
      <c r="CD200" s="80"/>
      <c r="CE200" s="80">
        <v>30</v>
      </c>
      <c r="CF200" s="80"/>
      <c r="CG200" s="80"/>
      <c r="CH200" s="80"/>
      <c r="CI200" s="80"/>
      <c r="CJ200" s="80"/>
      <c r="CK200" s="80"/>
      <c r="CL200" s="80"/>
      <c r="CM200" s="80"/>
      <c r="CN200" s="80">
        <v>31</v>
      </c>
      <c r="CO200" s="80"/>
      <c r="CP200" s="80"/>
      <c r="CQ200" s="80"/>
      <c r="CR200" s="80"/>
      <c r="CS200" s="80"/>
      <c r="CT200" s="80"/>
      <c r="CU200" s="80">
        <v>14</v>
      </c>
      <c r="CV200" s="80"/>
      <c r="CW200" s="80"/>
      <c r="CX200" s="80">
        <v>1</v>
      </c>
      <c r="CY200" s="80"/>
      <c r="CZ200" s="80"/>
      <c r="DA200" s="80"/>
      <c r="DB200" s="80"/>
      <c r="DC200" s="80"/>
      <c r="DD200" s="80"/>
      <c r="DE200" s="80">
        <v>21</v>
      </c>
      <c r="DF200" s="80"/>
      <c r="DG200" s="80"/>
      <c r="DH200" s="80"/>
      <c r="DI200" s="80"/>
      <c r="DJ200" s="80"/>
      <c r="DK200" s="80"/>
      <c r="DL200" s="80"/>
      <c r="DM200" s="80"/>
      <c r="DN200" s="80"/>
      <c r="DO200" s="80"/>
      <c r="DP200" s="80">
        <v>35</v>
      </c>
      <c r="DQ200" s="80">
        <v>27</v>
      </c>
      <c r="DR200" s="80"/>
      <c r="DS200" s="80"/>
      <c r="DT200" s="80"/>
      <c r="DU200" s="80"/>
      <c r="DV200" s="80"/>
      <c r="DW200" s="80"/>
      <c r="DX200" s="80"/>
      <c r="DY200" s="80"/>
      <c r="DZ200" s="80"/>
      <c r="EA200" s="80"/>
      <c r="EB200" s="80"/>
      <c r="EC200" s="80">
        <v>12</v>
      </c>
      <c r="ED200" s="80"/>
      <c r="EE200" s="80"/>
      <c r="EF200" s="80"/>
      <c r="EG200" s="80"/>
      <c r="EH200" s="80"/>
      <c r="EI200" s="80"/>
      <c r="EJ200" s="80"/>
      <c r="EK200" s="80"/>
      <c r="EL200" s="80"/>
      <c r="EM200" s="80"/>
      <c r="EN200" s="80"/>
      <c r="EO200" s="80"/>
      <c r="EP200" s="80"/>
      <c r="EQ200" s="80"/>
      <c r="ER200" s="80"/>
      <c r="ES200" s="80"/>
      <c r="ET200" s="80">
        <v>1</v>
      </c>
      <c r="EU200" s="80"/>
      <c r="EV200" s="80"/>
      <c r="EW200" s="80"/>
      <c r="EX200" s="80"/>
      <c r="EY200" s="80"/>
      <c r="EZ200" s="80"/>
      <c r="FA200" s="80"/>
      <c r="FB200" s="80"/>
      <c r="FC200" s="80">
        <v>9</v>
      </c>
      <c r="FD200" s="80"/>
      <c r="FE200" s="80"/>
      <c r="FF200" s="80"/>
      <c r="FG200" s="80"/>
      <c r="FH200" s="80"/>
      <c r="FI200" s="80"/>
      <c r="FJ200" s="80"/>
      <c r="FK200" s="80">
        <v>122</v>
      </c>
      <c r="FL200" s="80">
        <v>1</v>
      </c>
      <c r="FM200" s="80"/>
      <c r="FN200" s="80"/>
      <c r="FO200" s="80"/>
      <c r="FP200" s="80"/>
      <c r="FQ200" s="80">
        <v>8</v>
      </c>
      <c r="FR200" s="80"/>
      <c r="FS200" s="80"/>
      <c r="FT200" s="80">
        <v>13</v>
      </c>
      <c r="FU200" s="80"/>
      <c r="FV200" s="80"/>
      <c r="FW200" s="80"/>
      <c r="FX200" s="80">
        <v>12</v>
      </c>
      <c r="FY200" s="80"/>
      <c r="FZ200" s="80"/>
      <c r="GA200" s="80">
        <v>66</v>
      </c>
      <c r="GB200" s="80"/>
      <c r="GC200" s="80">
        <v>23</v>
      </c>
      <c r="GD200" s="80"/>
      <c r="GE200" s="80">
        <v>5</v>
      </c>
      <c r="GF200" s="80"/>
      <c r="GG200" s="80"/>
      <c r="GH200" s="80"/>
      <c r="GI200" s="80">
        <v>4</v>
      </c>
      <c r="GJ200" s="80">
        <v>61</v>
      </c>
      <c r="GK200" s="80"/>
      <c r="GL200" s="80">
        <v>76</v>
      </c>
      <c r="GM200" s="80">
        <v>26788</v>
      </c>
      <c r="GN200" s="80"/>
      <c r="GO200" s="80"/>
      <c r="GP200" s="80"/>
      <c r="GQ200" s="80"/>
      <c r="GR200" s="80"/>
      <c r="GS200" s="80"/>
      <c r="GT200" s="80"/>
      <c r="GU200" s="80"/>
      <c r="GV200" s="80"/>
      <c r="GW200" s="80"/>
      <c r="GX200" s="80"/>
      <c r="GY200" s="80"/>
      <c r="GZ200" s="80"/>
      <c r="HA200" s="80"/>
      <c r="HB200" s="80"/>
      <c r="HC200" s="80"/>
      <c r="HD200" s="80"/>
      <c r="HE200" s="80"/>
      <c r="HF200" s="80"/>
      <c r="HG200" s="80"/>
      <c r="HH200" s="80"/>
      <c r="HI200" s="80"/>
      <c r="HJ200" s="80"/>
      <c r="HK200" s="80"/>
      <c r="HL200" s="80"/>
      <c r="HM200" s="80"/>
      <c r="HN200" s="80"/>
      <c r="HO200" s="80"/>
      <c r="HP200" s="80"/>
      <c r="HQ200" s="80"/>
      <c r="HR200" s="80">
        <v>35</v>
      </c>
      <c r="HS200" s="80">
        <v>6</v>
      </c>
      <c r="HT200" s="80">
        <v>2</v>
      </c>
      <c r="HU200" s="80"/>
      <c r="HV200" s="80">
        <v>10</v>
      </c>
      <c r="HW200" s="80"/>
      <c r="HX200" s="80"/>
      <c r="HY200" s="80"/>
      <c r="HZ200" s="80"/>
      <c r="IA200" s="80"/>
      <c r="IB200" s="80"/>
      <c r="IC200" s="80"/>
      <c r="ID200" s="80"/>
      <c r="IE200" s="80"/>
      <c r="IF200" s="80"/>
      <c r="IG200" s="80"/>
      <c r="IH200" s="80"/>
      <c r="II200" s="80"/>
      <c r="IJ200" s="80"/>
      <c r="IK200" s="80"/>
      <c r="IL200" s="80">
        <v>11</v>
      </c>
      <c r="IM200" s="80"/>
      <c r="IN200" s="80"/>
      <c r="IO200" s="80"/>
      <c r="IP200" s="80"/>
      <c r="IQ200" s="80"/>
      <c r="IR200" s="80"/>
      <c r="IS200" s="80"/>
      <c r="IT200" s="80"/>
      <c r="IU200" s="80"/>
      <c r="IV200" s="80"/>
      <c r="IW200" s="80"/>
      <c r="IX200" s="80"/>
      <c r="IY200" s="80"/>
      <c r="IZ200" s="80"/>
      <c r="JA200" s="80">
        <v>64</v>
      </c>
      <c r="JB200" s="80"/>
      <c r="JC200" s="80"/>
      <c r="JD200" s="80"/>
      <c r="JE200" s="80">
        <v>61</v>
      </c>
      <c r="JF200" s="80"/>
      <c r="JG200" s="80"/>
      <c r="JH200" s="80"/>
      <c r="JI200" s="80"/>
      <c r="JJ200" s="80"/>
      <c r="JK200" s="80"/>
      <c r="JL200" s="80">
        <v>97</v>
      </c>
      <c r="JM200" s="80"/>
      <c r="JN200" s="80">
        <v>1</v>
      </c>
      <c r="JO200" s="80">
        <v>207</v>
      </c>
      <c r="JP200" s="80">
        <v>476</v>
      </c>
      <c r="JQ200" s="80"/>
      <c r="JR200" s="80"/>
      <c r="JS200" s="80"/>
      <c r="JT200" s="80"/>
      <c r="JU200" s="80"/>
      <c r="JV200" s="80"/>
      <c r="JW200" s="80"/>
      <c r="JX200" s="80"/>
      <c r="JY200" s="80"/>
      <c r="JZ200" s="80"/>
      <c r="KA200" s="80"/>
      <c r="KB200" s="80"/>
      <c r="KC200" s="80"/>
      <c r="KD200" s="80"/>
      <c r="KE200" s="80"/>
      <c r="KF200" s="80"/>
      <c r="KG200" s="80"/>
      <c r="KH200" s="80"/>
      <c r="KI200" s="80"/>
      <c r="KJ200" s="80"/>
      <c r="KK200" s="80"/>
      <c r="KL200" s="80"/>
      <c r="KM200" s="80"/>
      <c r="KN200" s="80"/>
      <c r="KO200" s="80"/>
      <c r="KP200" s="80"/>
      <c r="KQ200" s="80"/>
      <c r="KR200" s="80"/>
      <c r="KS200" s="80"/>
      <c r="KT200" s="80"/>
      <c r="KU200" s="80"/>
      <c r="KV200" s="80"/>
      <c r="KW200" s="80"/>
      <c r="KX200" s="80"/>
      <c r="KY200" s="80"/>
      <c r="KZ200" s="80"/>
      <c r="LA200" s="80"/>
      <c r="LB200" s="80"/>
      <c r="LC200" s="80"/>
      <c r="LD200" s="80"/>
      <c r="LE200" s="80"/>
      <c r="LF200" s="80"/>
      <c r="LG200" s="80">
        <v>61</v>
      </c>
      <c r="LH200" s="80"/>
      <c r="LI200" s="80"/>
      <c r="LJ200" s="80"/>
      <c r="LK200" s="80"/>
      <c r="LL200" s="80"/>
      <c r="LM200" s="80"/>
      <c r="LN200" s="80"/>
      <c r="LO200" s="80">
        <v>303</v>
      </c>
      <c r="LP200" s="80">
        <v>19</v>
      </c>
      <c r="LQ200" s="80"/>
      <c r="LR200" s="80"/>
      <c r="LS200" s="80"/>
      <c r="LT200" s="80"/>
      <c r="LU200" s="80"/>
      <c r="LV200" s="80"/>
      <c r="LW200" s="80"/>
      <c r="LX200" s="80"/>
      <c r="LY200" s="80"/>
      <c r="LZ200" s="80"/>
      <c r="MA200" s="80"/>
      <c r="MB200" s="80"/>
      <c r="MC200" s="80"/>
      <c r="MD200" s="80"/>
      <c r="ME200" s="80"/>
      <c r="MF200" s="80"/>
      <c r="MG200" s="80"/>
      <c r="MH200" s="80"/>
      <c r="MI200" s="80"/>
      <c r="MJ200" s="80"/>
      <c r="MK200" s="80"/>
      <c r="ML200" s="80"/>
      <c r="MM200" s="80"/>
      <c r="MN200" s="80"/>
      <c r="MO200" s="80"/>
      <c r="MP200" s="80"/>
      <c r="MQ200" s="80"/>
      <c r="MR200" s="80"/>
      <c r="MS200" s="80"/>
      <c r="MT200" s="80"/>
      <c r="MU200" s="80"/>
      <c r="MV200" s="80"/>
      <c r="MW200" s="80"/>
      <c r="MX200" s="80"/>
      <c r="MY200" s="80"/>
      <c r="MZ200" s="80"/>
      <c r="NA200" s="80"/>
      <c r="NB200" s="80"/>
      <c r="NC200" s="80"/>
      <c r="ND200" s="80"/>
      <c r="NE200" s="80"/>
      <c r="NF200" s="80"/>
      <c r="NG200" s="80"/>
      <c r="NH200" s="80"/>
      <c r="NI200" s="80"/>
      <c r="NJ200" s="80"/>
      <c r="NK200" s="80"/>
      <c r="NL200" s="80"/>
      <c r="NM200" s="80"/>
      <c r="NN200" s="80"/>
      <c r="NO200" s="80"/>
      <c r="NP200" s="80"/>
      <c r="NQ200" s="80"/>
      <c r="NR200" s="80"/>
      <c r="NS200" s="80"/>
      <c r="NT200" s="80"/>
      <c r="NU200" s="80"/>
      <c r="NV200" s="80"/>
      <c r="NW200" s="80"/>
      <c r="NX200" s="80">
        <v>0</v>
      </c>
      <c r="NY200" s="80"/>
      <c r="NZ200" s="80"/>
      <c r="OA200" s="80"/>
      <c r="OB200" s="79">
        <v>28906</v>
      </c>
    </row>
    <row r="201" spans="1:392" ht="13.15">
      <c r="A201" s="27">
        <v>311111</v>
      </c>
      <c r="B201" s="23" t="s">
        <v>334</v>
      </c>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v>1</v>
      </c>
      <c r="AE201" s="80"/>
      <c r="AF201" s="80"/>
      <c r="AG201" s="80"/>
      <c r="AH201" s="80"/>
      <c r="AI201" s="80"/>
      <c r="AJ201" s="80"/>
      <c r="AK201" s="80"/>
      <c r="AL201" s="80"/>
      <c r="AM201" s="80"/>
      <c r="AN201" s="80"/>
      <c r="AO201" s="80"/>
      <c r="AP201" s="80"/>
      <c r="AQ201" s="80"/>
      <c r="AR201" s="80"/>
      <c r="AS201" s="80"/>
      <c r="AT201" s="80"/>
      <c r="AU201" s="80"/>
      <c r="AV201" s="80"/>
      <c r="AW201" s="80"/>
      <c r="AX201" s="80"/>
      <c r="AY201" s="80"/>
      <c r="AZ201" s="80"/>
      <c r="BA201" s="80"/>
      <c r="BB201" s="80"/>
      <c r="BC201" s="80"/>
      <c r="BD201" s="80"/>
      <c r="BE201" s="80"/>
      <c r="BF201" s="80"/>
      <c r="BG201" s="80"/>
      <c r="BH201" s="80"/>
      <c r="BI201" s="80"/>
      <c r="BJ201" s="80"/>
      <c r="BK201" s="80"/>
      <c r="BL201" s="80"/>
      <c r="BM201" s="80"/>
      <c r="BN201" s="80"/>
      <c r="BO201" s="80"/>
      <c r="BP201" s="80"/>
      <c r="BQ201" s="80"/>
      <c r="BR201" s="80"/>
      <c r="BS201" s="80"/>
      <c r="BT201" s="80"/>
      <c r="BU201" s="80"/>
      <c r="BV201" s="80"/>
      <c r="BW201" s="80"/>
      <c r="BX201" s="80"/>
      <c r="BY201" s="80"/>
      <c r="BZ201" s="80"/>
      <c r="CA201" s="80"/>
      <c r="CB201" s="80"/>
      <c r="CC201" s="80"/>
      <c r="CD201" s="80"/>
      <c r="CE201" s="80"/>
      <c r="CF201" s="80"/>
      <c r="CG201" s="80"/>
      <c r="CH201" s="80"/>
      <c r="CI201" s="80"/>
      <c r="CJ201" s="80"/>
      <c r="CK201" s="80"/>
      <c r="CL201" s="80"/>
      <c r="CM201" s="80"/>
      <c r="CN201" s="80"/>
      <c r="CO201" s="80"/>
      <c r="CP201" s="80"/>
      <c r="CQ201" s="80"/>
      <c r="CR201" s="80"/>
      <c r="CS201" s="80"/>
      <c r="CT201" s="80"/>
      <c r="CU201" s="80"/>
      <c r="CV201" s="80"/>
      <c r="CW201" s="80"/>
      <c r="CX201" s="80"/>
      <c r="CY201" s="80"/>
      <c r="CZ201" s="80"/>
      <c r="DA201" s="80"/>
      <c r="DB201" s="80"/>
      <c r="DC201" s="80"/>
      <c r="DD201" s="80"/>
      <c r="DE201" s="80"/>
      <c r="DF201" s="80"/>
      <c r="DG201" s="80"/>
      <c r="DH201" s="80"/>
      <c r="DI201" s="80"/>
      <c r="DJ201" s="80"/>
      <c r="DK201" s="80"/>
      <c r="DL201" s="80"/>
      <c r="DM201" s="80"/>
      <c r="DN201" s="80"/>
      <c r="DO201" s="80"/>
      <c r="DP201" s="80"/>
      <c r="DQ201" s="80"/>
      <c r="DR201" s="80"/>
      <c r="DS201" s="80"/>
      <c r="DT201" s="80"/>
      <c r="DU201" s="80"/>
      <c r="DV201" s="80"/>
      <c r="DW201" s="80"/>
      <c r="DX201" s="80"/>
      <c r="DY201" s="80"/>
      <c r="DZ201" s="80"/>
      <c r="EA201" s="80"/>
      <c r="EB201" s="80"/>
      <c r="EC201" s="80"/>
      <c r="ED201" s="80"/>
      <c r="EE201" s="80"/>
      <c r="EF201" s="80"/>
      <c r="EG201" s="80"/>
      <c r="EH201" s="80"/>
      <c r="EI201" s="80"/>
      <c r="EJ201" s="80"/>
      <c r="EK201" s="80"/>
      <c r="EL201" s="80"/>
      <c r="EM201" s="80"/>
      <c r="EN201" s="80"/>
      <c r="EO201" s="80"/>
      <c r="EP201" s="80"/>
      <c r="EQ201" s="80"/>
      <c r="ER201" s="80"/>
      <c r="ES201" s="80"/>
      <c r="ET201" s="80"/>
      <c r="EU201" s="80"/>
      <c r="EV201" s="80"/>
      <c r="EW201" s="80"/>
      <c r="EX201" s="80"/>
      <c r="EY201" s="80"/>
      <c r="EZ201" s="80"/>
      <c r="FA201" s="80"/>
      <c r="FB201" s="80"/>
      <c r="FC201" s="80"/>
      <c r="FD201" s="80"/>
      <c r="FE201" s="80"/>
      <c r="FF201" s="80"/>
      <c r="FG201" s="80"/>
      <c r="FH201" s="80"/>
      <c r="FI201" s="80"/>
      <c r="FJ201" s="80"/>
      <c r="FK201" s="80"/>
      <c r="FL201" s="80"/>
      <c r="FM201" s="80"/>
      <c r="FN201" s="80"/>
      <c r="FO201" s="80"/>
      <c r="FP201" s="80"/>
      <c r="FQ201" s="80"/>
      <c r="FR201" s="80"/>
      <c r="FS201" s="80"/>
      <c r="FT201" s="80"/>
      <c r="FU201" s="80"/>
      <c r="FV201" s="80"/>
      <c r="FW201" s="80"/>
      <c r="FX201" s="80"/>
      <c r="FY201" s="80"/>
      <c r="FZ201" s="80"/>
      <c r="GA201" s="80"/>
      <c r="GB201" s="80"/>
      <c r="GC201" s="80"/>
      <c r="GD201" s="80"/>
      <c r="GE201" s="80"/>
      <c r="GF201" s="80"/>
      <c r="GG201" s="80"/>
      <c r="GH201" s="80"/>
      <c r="GI201" s="80"/>
      <c r="GJ201" s="80"/>
      <c r="GK201" s="80"/>
      <c r="GL201" s="80"/>
      <c r="GM201" s="80"/>
      <c r="GN201" s="80">
        <v>13325</v>
      </c>
      <c r="GO201" s="80">
        <v>125</v>
      </c>
      <c r="GP201" s="80"/>
      <c r="GQ201" s="80"/>
      <c r="GR201" s="80"/>
      <c r="GS201" s="80"/>
      <c r="GT201" s="80"/>
      <c r="GU201" s="80"/>
      <c r="GV201" s="80"/>
      <c r="GW201" s="80"/>
      <c r="GX201" s="80"/>
      <c r="GY201" s="80"/>
      <c r="GZ201" s="80"/>
      <c r="HA201" s="80"/>
      <c r="HB201" s="80"/>
      <c r="HC201" s="80"/>
      <c r="HD201" s="80"/>
      <c r="HE201" s="80"/>
      <c r="HF201" s="80"/>
      <c r="HG201" s="80"/>
      <c r="HH201" s="80"/>
      <c r="HI201" s="80"/>
      <c r="HJ201" s="80"/>
      <c r="HK201" s="80"/>
      <c r="HL201" s="80"/>
      <c r="HM201" s="80"/>
      <c r="HN201" s="80"/>
      <c r="HO201" s="80"/>
      <c r="HP201" s="80"/>
      <c r="HQ201" s="80"/>
      <c r="HR201" s="80"/>
      <c r="HS201" s="80"/>
      <c r="HT201" s="80"/>
      <c r="HU201" s="80"/>
      <c r="HV201" s="80"/>
      <c r="HW201" s="80"/>
      <c r="HX201" s="80"/>
      <c r="HY201" s="80"/>
      <c r="HZ201" s="80"/>
      <c r="IA201" s="80"/>
      <c r="IB201" s="80"/>
      <c r="IC201" s="80"/>
      <c r="ID201" s="80"/>
      <c r="IE201" s="80"/>
      <c r="IF201" s="80"/>
      <c r="IG201" s="80"/>
      <c r="IH201" s="80"/>
      <c r="II201" s="80"/>
      <c r="IJ201" s="80"/>
      <c r="IK201" s="80"/>
      <c r="IL201" s="80"/>
      <c r="IM201" s="80"/>
      <c r="IN201" s="80"/>
      <c r="IO201" s="80"/>
      <c r="IP201" s="80"/>
      <c r="IQ201" s="80"/>
      <c r="IR201" s="80"/>
      <c r="IS201" s="80"/>
      <c r="IT201" s="80"/>
      <c r="IU201" s="80"/>
      <c r="IV201" s="80"/>
      <c r="IW201" s="80"/>
      <c r="IX201" s="80"/>
      <c r="IY201" s="80"/>
      <c r="IZ201" s="80"/>
      <c r="JA201" s="80"/>
      <c r="JB201" s="80"/>
      <c r="JC201" s="80"/>
      <c r="JD201" s="80"/>
      <c r="JE201" s="80"/>
      <c r="JF201" s="80"/>
      <c r="JG201" s="80"/>
      <c r="JH201" s="80"/>
      <c r="JI201" s="80"/>
      <c r="JJ201" s="80"/>
      <c r="JK201" s="80"/>
      <c r="JL201" s="80"/>
      <c r="JM201" s="80"/>
      <c r="JN201" s="80"/>
      <c r="JO201" s="80"/>
      <c r="JP201" s="80">
        <v>1</v>
      </c>
      <c r="JQ201" s="80"/>
      <c r="JR201" s="80"/>
      <c r="JS201" s="80"/>
      <c r="JT201" s="80"/>
      <c r="JU201" s="80"/>
      <c r="JV201" s="80"/>
      <c r="JW201" s="80"/>
      <c r="JX201" s="80"/>
      <c r="JY201" s="80"/>
      <c r="JZ201" s="80"/>
      <c r="KA201" s="80"/>
      <c r="KB201" s="80"/>
      <c r="KC201" s="80"/>
      <c r="KD201" s="80"/>
      <c r="KE201" s="80"/>
      <c r="KF201" s="80"/>
      <c r="KG201" s="80"/>
      <c r="KH201" s="80"/>
      <c r="KI201" s="80"/>
      <c r="KJ201" s="80"/>
      <c r="KK201" s="80"/>
      <c r="KL201" s="80"/>
      <c r="KM201" s="80"/>
      <c r="KN201" s="80"/>
      <c r="KO201" s="80"/>
      <c r="KP201" s="80"/>
      <c r="KQ201" s="80"/>
      <c r="KR201" s="80"/>
      <c r="KS201" s="80"/>
      <c r="KT201" s="80"/>
      <c r="KU201" s="80"/>
      <c r="KV201" s="80"/>
      <c r="KW201" s="80"/>
      <c r="KX201" s="80"/>
      <c r="KY201" s="80"/>
      <c r="KZ201" s="80"/>
      <c r="LA201" s="80"/>
      <c r="LB201" s="80"/>
      <c r="LC201" s="80"/>
      <c r="LD201" s="80"/>
      <c r="LE201" s="80"/>
      <c r="LF201" s="80"/>
      <c r="LG201" s="80">
        <v>1</v>
      </c>
      <c r="LH201" s="80"/>
      <c r="LI201" s="80"/>
      <c r="LJ201" s="80"/>
      <c r="LK201" s="80"/>
      <c r="LL201" s="80"/>
      <c r="LM201" s="80"/>
      <c r="LN201" s="80"/>
      <c r="LO201" s="80">
        <v>39</v>
      </c>
      <c r="LP201" s="80"/>
      <c r="LQ201" s="80"/>
      <c r="LR201" s="80"/>
      <c r="LS201" s="80"/>
      <c r="LT201" s="80"/>
      <c r="LU201" s="80"/>
      <c r="LV201" s="80"/>
      <c r="LW201" s="80"/>
      <c r="LX201" s="80"/>
      <c r="LY201" s="80"/>
      <c r="LZ201" s="80"/>
      <c r="MA201" s="80"/>
      <c r="MB201" s="80"/>
      <c r="MC201" s="80"/>
      <c r="MD201" s="80"/>
      <c r="ME201" s="80"/>
      <c r="MF201" s="80"/>
      <c r="MG201" s="80"/>
      <c r="MH201" s="80"/>
      <c r="MI201" s="80"/>
      <c r="MJ201" s="80"/>
      <c r="MK201" s="80"/>
      <c r="ML201" s="80"/>
      <c r="MM201" s="80"/>
      <c r="MN201" s="80"/>
      <c r="MO201" s="80"/>
      <c r="MP201" s="80"/>
      <c r="MQ201" s="80"/>
      <c r="MR201" s="80"/>
      <c r="MS201" s="80"/>
      <c r="MT201" s="80"/>
      <c r="MU201" s="80"/>
      <c r="MV201" s="80"/>
      <c r="MW201" s="80"/>
      <c r="MX201" s="80"/>
      <c r="MY201" s="80"/>
      <c r="MZ201" s="80"/>
      <c r="NA201" s="80"/>
      <c r="NB201" s="80"/>
      <c r="NC201" s="80"/>
      <c r="ND201" s="80"/>
      <c r="NE201" s="80"/>
      <c r="NF201" s="80"/>
      <c r="NG201" s="80"/>
      <c r="NH201" s="80"/>
      <c r="NI201" s="80"/>
      <c r="NJ201" s="80"/>
      <c r="NK201" s="80"/>
      <c r="NL201" s="80"/>
      <c r="NM201" s="80"/>
      <c r="NN201" s="80"/>
      <c r="NO201" s="80"/>
      <c r="NP201" s="80"/>
      <c r="NQ201" s="80"/>
      <c r="NR201" s="80"/>
      <c r="NS201" s="80"/>
      <c r="NT201" s="80"/>
      <c r="NU201" s="80"/>
      <c r="NV201" s="80"/>
      <c r="NW201" s="80"/>
      <c r="NX201" s="80"/>
      <c r="NY201" s="80"/>
      <c r="NZ201" s="80"/>
      <c r="OA201" s="80"/>
      <c r="OB201" s="79">
        <v>13493</v>
      </c>
    </row>
    <row r="202" spans="1:392" ht="13.15">
      <c r="A202" s="27">
        <v>311119</v>
      </c>
      <c r="B202" s="23" t="s">
        <v>335</v>
      </c>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v>2</v>
      </c>
      <c r="AE202" s="80"/>
      <c r="AF202" s="80"/>
      <c r="AG202" s="80"/>
      <c r="AH202" s="80"/>
      <c r="AI202" s="80"/>
      <c r="AJ202" s="80"/>
      <c r="AK202" s="80"/>
      <c r="AL202" s="80"/>
      <c r="AM202" s="80"/>
      <c r="AN202" s="80"/>
      <c r="AO202" s="80"/>
      <c r="AP202" s="80"/>
      <c r="AQ202" s="80"/>
      <c r="AR202" s="80"/>
      <c r="AS202" s="80"/>
      <c r="AT202" s="80"/>
      <c r="AU202" s="80"/>
      <c r="AV202" s="80"/>
      <c r="AW202" s="80"/>
      <c r="AX202" s="80"/>
      <c r="AY202" s="80"/>
      <c r="AZ202" s="80"/>
      <c r="BA202" s="80"/>
      <c r="BB202" s="80"/>
      <c r="BC202" s="80"/>
      <c r="BD202" s="80"/>
      <c r="BE202" s="80"/>
      <c r="BF202" s="80"/>
      <c r="BG202" s="80"/>
      <c r="BH202" s="80"/>
      <c r="BI202" s="80"/>
      <c r="BJ202" s="80"/>
      <c r="BK202" s="80"/>
      <c r="BL202" s="80"/>
      <c r="BM202" s="80"/>
      <c r="BN202" s="80"/>
      <c r="BO202" s="80"/>
      <c r="BP202" s="80"/>
      <c r="BQ202" s="80"/>
      <c r="BR202" s="80"/>
      <c r="BS202" s="80"/>
      <c r="BT202" s="80"/>
      <c r="BU202" s="80"/>
      <c r="BV202" s="80"/>
      <c r="BW202" s="80"/>
      <c r="BX202" s="80"/>
      <c r="BY202" s="80"/>
      <c r="BZ202" s="80"/>
      <c r="CA202" s="80"/>
      <c r="CB202" s="80"/>
      <c r="CC202" s="80"/>
      <c r="CD202" s="80"/>
      <c r="CE202" s="80"/>
      <c r="CF202" s="80"/>
      <c r="CG202" s="80"/>
      <c r="CH202" s="80"/>
      <c r="CI202" s="80"/>
      <c r="CJ202" s="80"/>
      <c r="CK202" s="80"/>
      <c r="CL202" s="80"/>
      <c r="CM202" s="80"/>
      <c r="CN202" s="80"/>
      <c r="CO202" s="80"/>
      <c r="CP202" s="80"/>
      <c r="CQ202" s="80"/>
      <c r="CR202" s="80"/>
      <c r="CS202" s="80"/>
      <c r="CT202" s="80"/>
      <c r="CU202" s="80"/>
      <c r="CV202" s="80"/>
      <c r="CW202" s="80"/>
      <c r="CX202" s="80"/>
      <c r="CY202" s="80"/>
      <c r="CZ202" s="80"/>
      <c r="DA202" s="80"/>
      <c r="DB202" s="80"/>
      <c r="DC202" s="80"/>
      <c r="DD202" s="80"/>
      <c r="DE202" s="80"/>
      <c r="DF202" s="80"/>
      <c r="DG202" s="80"/>
      <c r="DH202" s="80"/>
      <c r="DI202" s="80"/>
      <c r="DJ202" s="80"/>
      <c r="DK202" s="80"/>
      <c r="DL202" s="80"/>
      <c r="DM202" s="80"/>
      <c r="DN202" s="80"/>
      <c r="DO202" s="80"/>
      <c r="DP202" s="80"/>
      <c r="DQ202" s="80"/>
      <c r="DR202" s="80"/>
      <c r="DS202" s="80"/>
      <c r="DT202" s="80"/>
      <c r="DU202" s="80"/>
      <c r="DV202" s="80"/>
      <c r="DW202" s="80"/>
      <c r="DX202" s="80"/>
      <c r="DY202" s="80"/>
      <c r="DZ202" s="80"/>
      <c r="EA202" s="80"/>
      <c r="EB202" s="80"/>
      <c r="EC202" s="80"/>
      <c r="ED202" s="80"/>
      <c r="EE202" s="80"/>
      <c r="EF202" s="80"/>
      <c r="EG202" s="80"/>
      <c r="EH202" s="80"/>
      <c r="EI202" s="80"/>
      <c r="EJ202" s="80"/>
      <c r="EK202" s="80"/>
      <c r="EL202" s="80"/>
      <c r="EM202" s="80"/>
      <c r="EN202" s="80"/>
      <c r="EO202" s="80"/>
      <c r="EP202" s="80"/>
      <c r="EQ202" s="80"/>
      <c r="ER202" s="80"/>
      <c r="ES202" s="80"/>
      <c r="ET202" s="80"/>
      <c r="EU202" s="80"/>
      <c r="EV202" s="80"/>
      <c r="EW202" s="80"/>
      <c r="EX202" s="80"/>
      <c r="EY202" s="80"/>
      <c r="EZ202" s="80"/>
      <c r="FA202" s="80"/>
      <c r="FB202" s="80"/>
      <c r="FC202" s="80"/>
      <c r="FD202" s="80"/>
      <c r="FE202" s="80"/>
      <c r="FF202" s="80"/>
      <c r="FG202" s="80"/>
      <c r="FH202" s="80"/>
      <c r="FI202" s="80"/>
      <c r="FJ202" s="80"/>
      <c r="FK202" s="80"/>
      <c r="FL202" s="80"/>
      <c r="FM202" s="80"/>
      <c r="FN202" s="80"/>
      <c r="FO202" s="80"/>
      <c r="FP202" s="80"/>
      <c r="FQ202" s="80"/>
      <c r="FR202" s="80"/>
      <c r="FS202" s="80"/>
      <c r="FT202" s="80"/>
      <c r="FU202" s="80"/>
      <c r="FV202" s="80"/>
      <c r="FW202" s="80"/>
      <c r="FX202" s="80"/>
      <c r="FY202" s="80"/>
      <c r="FZ202" s="80"/>
      <c r="GA202" s="80"/>
      <c r="GB202" s="80"/>
      <c r="GC202" s="80"/>
      <c r="GD202" s="80"/>
      <c r="GE202" s="80"/>
      <c r="GF202" s="80"/>
      <c r="GG202" s="80"/>
      <c r="GH202" s="80"/>
      <c r="GI202" s="80"/>
      <c r="GJ202" s="80"/>
      <c r="GK202" s="80"/>
      <c r="GL202" s="80"/>
      <c r="GM202" s="80"/>
      <c r="GN202" s="80">
        <v>250</v>
      </c>
      <c r="GO202" s="80">
        <v>22378</v>
      </c>
      <c r="GP202" s="80">
        <v>129</v>
      </c>
      <c r="GQ202" s="80"/>
      <c r="GR202" s="80"/>
      <c r="GS202" s="80"/>
      <c r="GT202" s="80"/>
      <c r="GU202" s="80"/>
      <c r="GV202" s="80"/>
      <c r="GW202" s="80">
        <v>11</v>
      </c>
      <c r="GX202" s="80"/>
      <c r="GY202" s="80"/>
      <c r="GZ202" s="80"/>
      <c r="HA202" s="80"/>
      <c r="HB202" s="80">
        <v>66</v>
      </c>
      <c r="HC202" s="80"/>
      <c r="HD202" s="80"/>
      <c r="HE202" s="80"/>
      <c r="HF202" s="80">
        <v>2</v>
      </c>
      <c r="HG202" s="80"/>
      <c r="HH202" s="80"/>
      <c r="HI202" s="80"/>
      <c r="HJ202" s="80">
        <v>11</v>
      </c>
      <c r="HK202" s="80">
        <v>16</v>
      </c>
      <c r="HL202" s="80"/>
      <c r="HM202" s="80"/>
      <c r="HN202" s="80"/>
      <c r="HO202" s="80"/>
      <c r="HP202" s="80"/>
      <c r="HQ202" s="80"/>
      <c r="HR202" s="80"/>
      <c r="HS202" s="80"/>
      <c r="HT202" s="80"/>
      <c r="HU202" s="80"/>
      <c r="HV202" s="80"/>
      <c r="HW202" s="80"/>
      <c r="HX202" s="80"/>
      <c r="HY202" s="80"/>
      <c r="HZ202" s="80"/>
      <c r="IA202" s="80"/>
      <c r="IB202" s="80"/>
      <c r="IC202" s="80"/>
      <c r="ID202" s="80"/>
      <c r="IE202" s="80"/>
      <c r="IF202" s="80"/>
      <c r="IG202" s="80"/>
      <c r="IH202" s="80"/>
      <c r="II202" s="80"/>
      <c r="IJ202" s="80"/>
      <c r="IK202" s="80"/>
      <c r="IL202" s="80"/>
      <c r="IM202" s="80"/>
      <c r="IN202" s="80"/>
      <c r="IO202" s="80"/>
      <c r="IP202" s="80"/>
      <c r="IQ202" s="80"/>
      <c r="IR202" s="80"/>
      <c r="IS202" s="80"/>
      <c r="IT202" s="80">
        <v>8</v>
      </c>
      <c r="IU202" s="80"/>
      <c r="IV202" s="80"/>
      <c r="IW202" s="80">
        <v>95</v>
      </c>
      <c r="IX202" s="80"/>
      <c r="IY202" s="80"/>
      <c r="IZ202" s="80"/>
      <c r="JA202" s="80"/>
      <c r="JB202" s="80"/>
      <c r="JC202" s="80"/>
      <c r="JD202" s="80"/>
      <c r="JE202" s="80"/>
      <c r="JF202" s="80"/>
      <c r="JG202" s="80"/>
      <c r="JH202" s="80"/>
      <c r="JI202" s="80"/>
      <c r="JJ202" s="80"/>
      <c r="JK202" s="80"/>
      <c r="JL202" s="80"/>
      <c r="JM202" s="80"/>
      <c r="JN202" s="80"/>
      <c r="JO202" s="80"/>
      <c r="JP202" s="80">
        <v>184</v>
      </c>
      <c r="JQ202" s="80"/>
      <c r="JR202" s="80"/>
      <c r="JS202" s="80"/>
      <c r="JT202" s="80"/>
      <c r="JU202" s="80"/>
      <c r="JV202" s="80"/>
      <c r="JW202" s="80"/>
      <c r="JX202" s="80"/>
      <c r="JY202" s="80"/>
      <c r="JZ202" s="80"/>
      <c r="KA202" s="80"/>
      <c r="KB202" s="80"/>
      <c r="KC202" s="80"/>
      <c r="KD202" s="80"/>
      <c r="KE202" s="80"/>
      <c r="KF202" s="80"/>
      <c r="KG202" s="80"/>
      <c r="KH202" s="80"/>
      <c r="KI202" s="80"/>
      <c r="KJ202" s="80"/>
      <c r="KK202" s="80"/>
      <c r="KL202" s="80"/>
      <c r="KM202" s="80"/>
      <c r="KN202" s="80"/>
      <c r="KO202" s="80"/>
      <c r="KP202" s="80"/>
      <c r="KQ202" s="80"/>
      <c r="KR202" s="80"/>
      <c r="KS202" s="80"/>
      <c r="KT202" s="80"/>
      <c r="KU202" s="80"/>
      <c r="KV202" s="80"/>
      <c r="KW202" s="80"/>
      <c r="KX202" s="80"/>
      <c r="KY202" s="80"/>
      <c r="KZ202" s="80"/>
      <c r="LA202" s="80"/>
      <c r="LB202" s="80"/>
      <c r="LC202" s="80"/>
      <c r="LD202" s="80"/>
      <c r="LE202" s="80"/>
      <c r="LF202" s="80"/>
      <c r="LG202" s="80">
        <v>2</v>
      </c>
      <c r="LH202" s="80"/>
      <c r="LI202" s="80"/>
      <c r="LJ202" s="80"/>
      <c r="LK202" s="80"/>
      <c r="LL202" s="80"/>
      <c r="LM202" s="80"/>
      <c r="LN202" s="80"/>
      <c r="LO202" s="80">
        <v>65</v>
      </c>
      <c r="LP202" s="80"/>
      <c r="LQ202" s="80"/>
      <c r="LR202" s="80"/>
      <c r="LS202" s="80"/>
      <c r="LT202" s="80"/>
      <c r="LU202" s="80"/>
      <c r="LV202" s="80"/>
      <c r="LW202" s="80"/>
      <c r="LX202" s="80"/>
      <c r="LY202" s="80"/>
      <c r="LZ202" s="80"/>
      <c r="MA202" s="80"/>
      <c r="MB202" s="80"/>
      <c r="MC202" s="80"/>
      <c r="MD202" s="80"/>
      <c r="ME202" s="80"/>
      <c r="MF202" s="80"/>
      <c r="MG202" s="80"/>
      <c r="MH202" s="80"/>
      <c r="MI202" s="80"/>
      <c r="MJ202" s="80"/>
      <c r="MK202" s="80"/>
      <c r="ML202" s="80"/>
      <c r="MM202" s="80"/>
      <c r="MN202" s="80"/>
      <c r="MO202" s="80"/>
      <c r="MP202" s="80"/>
      <c r="MQ202" s="80"/>
      <c r="MR202" s="80"/>
      <c r="MS202" s="80"/>
      <c r="MT202" s="80"/>
      <c r="MU202" s="80"/>
      <c r="MV202" s="80"/>
      <c r="MW202" s="80"/>
      <c r="MX202" s="80"/>
      <c r="MY202" s="80"/>
      <c r="MZ202" s="80"/>
      <c r="NA202" s="80"/>
      <c r="NB202" s="80"/>
      <c r="NC202" s="80"/>
      <c r="ND202" s="80"/>
      <c r="NE202" s="80"/>
      <c r="NF202" s="80"/>
      <c r="NG202" s="80"/>
      <c r="NH202" s="80"/>
      <c r="NI202" s="80"/>
      <c r="NJ202" s="80"/>
      <c r="NK202" s="80"/>
      <c r="NL202" s="80"/>
      <c r="NM202" s="80"/>
      <c r="NN202" s="80"/>
      <c r="NO202" s="80"/>
      <c r="NP202" s="80"/>
      <c r="NQ202" s="80"/>
      <c r="NR202" s="80"/>
      <c r="NS202" s="80"/>
      <c r="NT202" s="80"/>
      <c r="NU202" s="80"/>
      <c r="NV202" s="80"/>
      <c r="NW202" s="80"/>
      <c r="NX202" s="80"/>
      <c r="NY202" s="80"/>
      <c r="NZ202" s="80"/>
      <c r="OA202" s="80"/>
      <c r="OB202" s="79">
        <v>23221</v>
      </c>
    </row>
    <row r="203" spans="1:392" ht="13.15">
      <c r="A203" s="27">
        <v>311210</v>
      </c>
      <c r="B203" s="23" t="s">
        <v>336</v>
      </c>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v>2</v>
      </c>
      <c r="AE203" s="80"/>
      <c r="AF203" s="80"/>
      <c r="AG203" s="80"/>
      <c r="AH203" s="80"/>
      <c r="AI203" s="80"/>
      <c r="AJ203" s="80"/>
      <c r="AK203" s="80"/>
      <c r="AL203" s="80"/>
      <c r="AM203" s="80"/>
      <c r="AN203" s="80"/>
      <c r="AO203" s="80"/>
      <c r="AP203" s="80"/>
      <c r="AQ203" s="80"/>
      <c r="AR203" s="80"/>
      <c r="AS203" s="80"/>
      <c r="AT203" s="80"/>
      <c r="AU203" s="80"/>
      <c r="AV203" s="80"/>
      <c r="AW203" s="80"/>
      <c r="AX203" s="80"/>
      <c r="AY203" s="80"/>
      <c r="AZ203" s="80"/>
      <c r="BA203" s="80"/>
      <c r="BB203" s="80"/>
      <c r="BC203" s="80"/>
      <c r="BD203" s="80"/>
      <c r="BE203" s="80"/>
      <c r="BF203" s="80"/>
      <c r="BG203" s="80"/>
      <c r="BH203" s="80"/>
      <c r="BI203" s="80"/>
      <c r="BJ203" s="80"/>
      <c r="BK203" s="80"/>
      <c r="BL203" s="80"/>
      <c r="BM203" s="80"/>
      <c r="BN203" s="80"/>
      <c r="BO203" s="80"/>
      <c r="BP203" s="80"/>
      <c r="BQ203" s="80"/>
      <c r="BR203" s="80"/>
      <c r="BS203" s="80"/>
      <c r="BT203" s="80"/>
      <c r="BU203" s="80"/>
      <c r="BV203" s="80"/>
      <c r="BW203" s="80"/>
      <c r="BX203" s="80"/>
      <c r="BY203" s="80"/>
      <c r="BZ203" s="80"/>
      <c r="CA203" s="80"/>
      <c r="CB203" s="80"/>
      <c r="CC203" s="80"/>
      <c r="CD203" s="80"/>
      <c r="CE203" s="80"/>
      <c r="CF203" s="80"/>
      <c r="CG203" s="80"/>
      <c r="CH203" s="80"/>
      <c r="CI203" s="80"/>
      <c r="CJ203" s="80"/>
      <c r="CK203" s="80"/>
      <c r="CL203" s="80"/>
      <c r="CM203" s="80"/>
      <c r="CN203" s="80"/>
      <c r="CO203" s="80"/>
      <c r="CP203" s="80"/>
      <c r="CQ203" s="80"/>
      <c r="CR203" s="80"/>
      <c r="CS203" s="80"/>
      <c r="CT203" s="80"/>
      <c r="CU203" s="80"/>
      <c r="CV203" s="80"/>
      <c r="CW203" s="80"/>
      <c r="CX203" s="80"/>
      <c r="CY203" s="80"/>
      <c r="CZ203" s="80"/>
      <c r="DA203" s="80"/>
      <c r="DB203" s="80"/>
      <c r="DC203" s="80"/>
      <c r="DD203" s="80"/>
      <c r="DE203" s="80"/>
      <c r="DF203" s="80"/>
      <c r="DG203" s="80"/>
      <c r="DH203" s="80"/>
      <c r="DI203" s="80"/>
      <c r="DJ203" s="80"/>
      <c r="DK203" s="80"/>
      <c r="DL203" s="80"/>
      <c r="DM203" s="80"/>
      <c r="DN203" s="80"/>
      <c r="DO203" s="80"/>
      <c r="DP203" s="80"/>
      <c r="DQ203" s="80"/>
      <c r="DR203" s="80"/>
      <c r="DS203" s="80"/>
      <c r="DT203" s="80"/>
      <c r="DU203" s="80"/>
      <c r="DV203" s="80"/>
      <c r="DW203" s="80"/>
      <c r="DX203" s="80"/>
      <c r="DY203" s="80"/>
      <c r="DZ203" s="80"/>
      <c r="EA203" s="80"/>
      <c r="EB203" s="80"/>
      <c r="EC203" s="80"/>
      <c r="ED203" s="80"/>
      <c r="EE203" s="80"/>
      <c r="EF203" s="80"/>
      <c r="EG203" s="80"/>
      <c r="EH203" s="80"/>
      <c r="EI203" s="80"/>
      <c r="EJ203" s="80"/>
      <c r="EK203" s="80"/>
      <c r="EL203" s="80"/>
      <c r="EM203" s="80"/>
      <c r="EN203" s="80"/>
      <c r="EO203" s="80"/>
      <c r="EP203" s="80"/>
      <c r="EQ203" s="80"/>
      <c r="ER203" s="80"/>
      <c r="ES203" s="80"/>
      <c r="ET203" s="80"/>
      <c r="EU203" s="80"/>
      <c r="EV203" s="80"/>
      <c r="EW203" s="80"/>
      <c r="EX203" s="80"/>
      <c r="EY203" s="80"/>
      <c r="EZ203" s="80"/>
      <c r="FA203" s="80"/>
      <c r="FB203" s="80"/>
      <c r="FC203" s="80"/>
      <c r="FD203" s="80"/>
      <c r="FE203" s="80"/>
      <c r="FF203" s="80"/>
      <c r="FG203" s="80"/>
      <c r="FH203" s="80"/>
      <c r="FI203" s="80"/>
      <c r="FJ203" s="80"/>
      <c r="FK203" s="80"/>
      <c r="FL203" s="80"/>
      <c r="FM203" s="80"/>
      <c r="FN203" s="80"/>
      <c r="FO203" s="80"/>
      <c r="FP203" s="80"/>
      <c r="FQ203" s="80"/>
      <c r="FR203" s="80"/>
      <c r="FS203" s="80"/>
      <c r="FT203" s="80"/>
      <c r="FU203" s="80"/>
      <c r="FV203" s="80"/>
      <c r="FW203" s="80"/>
      <c r="FX203" s="80"/>
      <c r="FY203" s="80"/>
      <c r="FZ203" s="80"/>
      <c r="GA203" s="80"/>
      <c r="GB203" s="80"/>
      <c r="GC203" s="80"/>
      <c r="GD203" s="80"/>
      <c r="GE203" s="80"/>
      <c r="GF203" s="80"/>
      <c r="GG203" s="80"/>
      <c r="GH203" s="80"/>
      <c r="GI203" s="80"/>
      <c r="GJ203" s="80"/>
      <c r="GK203" s="80"/>
      <c r="GL203" s="80"/>
      <c r="GM203" s="80"/>
      <c r="GN203" s="80"/>
      <c r="GO203" s="80">
        <v>278</v>
      </c>
      <c r="GP203" s="80">
        <v>12314</v>
      </c>
      <c r="GQ203" s="80"/>
      <c r="GR203" s="80"/>
      <c r="GS203" s="80"/>
      <c r="GT203" s="80"/>
      <c r="GU203" s="80"/>
      <c r="GV203" s="80"/>
      <c r="GW203" s="80"/>
      <c r="GX203" s="80"/>
      <c r="GY203" s="80"/>
      <c r="GZ203" s="80"/>
      <c r="HA203" s="80"/>
      <c r="HB203" s="80"/>
      <c r="HC203" s="80"/>
      <c r="HD203" s="80"/>
      <c r="HE203" s="80"/>
      <c r="HF203" s="80">
        <v>672</v>
      </c>
      <c r="HG203" s="80"/>
      <c r="HH203" s="80"/>
      <c r="HI203" s="80"/>
      <c r="HJ203" s="80"/>
      <c r="HK203" s="80"/>
      <c r="HL203" s="80"/>
      <c r="HM203" s="80"/>
      <c r="HN203" s="80"/>
      <c r="HO203" s="80"/>
      <c r="HP203" s="80"/>
      <c r="HQ203" s="80"/>
      <c r="HR203" s="80"/>
      <c r="HS203" s="80"/>
      <c r="HT203" s="80"/>
      <c r="HU203" s="80"/>
      <c r="HV203" s="80"/>
      <c r="HW203" s="80"/>
      <c r="HX203" s="80"/>
      <c r="HY203" s="80"/>
      <c r="HZ203" s="80"/>
      <c r="IA203" s="80"/>
      <c r="IB203" s="80"/>
      <c r="IC203" s="80"/>
      <c r="ID203" s="80"/>
      <c r="IE203" s="80"/>
      <c r="IF203" s="80"/>
      <c r="IG203" s="80"/>
      <c r="IH203" s="80"/>
      <c r="II203" s="80"/>
      <c r="IJ203" s="80"/>
      <c r="IK203" s="80"/>
      <c r="IL203" s="80"/>
      <c r="IM203" s="80"/>
      <c r="IN203" s="80"/>
      <c r="IO203" s="80"/>
      <c r="IP203" s="80"/>
      <c r="IQ203" s="80"/>
      <c r="IR203" s="80"/>
      <c r="IS203" s="80"/>
      <c r="IT203" s="80"/>
      <c r="IU203" s="80"/>
      <c r="IV203" s="80"/>
      <c r="IW203" s="80"/>
      <c r="IX203" s="80"/>
      <c r="IY203" s="80"/>
      <c r="IZ203" s="80"/>
      <c r="JA203" s="80"/>
      <c r="JB203" s="80"/>
      <c r="JC203" s="80"/>
      <c r="JD203" s="80"/>
      <c r="JE203" s="80"/>
      <c r="JF203" s="80"/>
      <c r="JG203" s="80"/>
      <c r="JH203" s="80"/>
      <c r="JI203" s="80"/>
      <c r="JJ203" s="80"/>
      <c r="JK203" s="80"/>
      <c r="JL203" s="80"/>
      <c r="JM203" s="80"/>
      <c r="JN203" s="80"/>
      <c r="JO203" s="80"/>
      <c r="JP203" s="80">
        <v>2</v>
      </c>
      <c r="JQ203" s="80"/>
      <c r="JR203" s="80"/>
      <c r="JS203" s="80"/>
      <c r="JT203" s="80"/>
      <c r="JU203" s="80"/>
      <c r="JV203" s="80"/>
      <c r="JW203" s="80"/>
      <c r="JX203" s="80"/>
      <c r="JY203" s="80"/>
      <c r="JZ203" s="80"/>
      <c r="KA203" s="80"/>
      <c r="KB203" s="80"/>
      <c r="KC203" s="80"/>
      <c r="KD203" s="80"/>
      <c r="KE203" s="80"/>
      <c r="KF203" s="80"/>
      <c r="KG203" s="80"/>
      <c r="KH203" s="80"/>
      <c r="KI203" s="80"/>
      <c r="KJ203" s="80"/>
      <c r="KK203" s="80"/>
      <c r="KL203" s="80"/>
      <c r="KM203" s="80"/>
      <c r="KN203" s="80"/>
      <c r="KO203" s="80"/>
      <c r="KP203" s="80"/>
      <c r="KQ203" s="80"/>
      <c r="KR203" s="80"/>
      <c r="KS203" s="80"/>
      <c r="KT203" s="80"/>
      <c r="KU203" s="80"/>
      <c r="KV203" s="80"/>
      <c r="KW203" s="80"/>
      <c r="KX203" s="80"/>
      <c r="KY203" s="80"/>
      <c r="KZ203" s="80"/>
      <c r="LA203" s="80"/>
      <c r="LB203" s="80"/>
      <c r="LC203" s="80"/>
      <c r="LD203" s="80"/>
      <c r="LE203" s="80"/>
      <c r="LF203" s="80"/>
      <c r="LG203" s="80">
        <v>1</v>
      </c>
      <c r="LH203" s="80"/>
      <c r="LI203" s="80"/>
      <c r="LJ203" s="80"/>
      <c r="LK203" s="80"/>
      <c r="LL203" s="80"/>
      <c r="LM203" s="80"/>
      <c r="LN203" s="80"/>
      <c r="LO203" s="80">
        <v>70</v>
      </c>
      <c r="LP203" s="80"/>
      <c r="LQ203" s="80"/>
      <c r="LR203" s="80"/>
      <c r="LS203" s="80"/>
      <c r="LT203" s="80"/>
      <c r="LU203" s="80"/>
      <c r="LV203" s="80"/>
      <c r="LW203" s="80"/>
      <c r="LX203" s="80"/>
      <c r="LY203" s="80"/>
      <c r="LZ203" s="80"/>
      <c r="MA203" s="80"/>
      <c r="MB203" s="80"/>
      <c r="MC203" s="80"/>
      <c r="MD203" s="80"/>
      <c r="ME203" s="80"/>
      <c r="MF203" s="80"/>
      <c r="MG203" s="80"/>
      <c r="MH203" s="80"/>
      <c r="MI203" s="80"/>
      <c r="MJ203" s="80"/>
      <c r="MK203" s="80"/>
      <c r="ML203" s="80"/>
      <c r="MM203" s="80"/>
      <c r="MN203" s="80"/>
      <c r="MO203" s="80"/>
      <c r="MP203" s="80"/>
      <c r="MQ203" s="80"/>
      <c r="MR203" s="80"/>
      <c r="MS203" s="80"/>
      <c r="MT203" s="80"/>
      <c r="MU203" s="80"/>
      <c r="MV203" s="80"/>
      <c r="MW203" s="80"/>
      <c r="MX203" s="80"/>
      <c r="MY203" s="80"/>
      <c r="MZ203" s="80"/>
      <c r="NA203" s="80"/>
      <c r="NB203" s="80"/>
      <c r="NC203" s="80"/>
      <c r="ND203" s="80"/>
      <c r="NE203" s="80"/>
      <c r="NF203" s="80"/>
      <c r="NG203" s="80"/>
      <c r="NH203" s="80"/>
      <c r="NI203" s="80"/>
      <c r="NJ203" s="80"/>
      <c r="NK203" s="80"/>
      <c r="NL203" s="80"/>
      <c r="NM203" s="80"/>
      <c r="NN203" s="80"/>
      <c r="NO203" s="80"/>
      <c r="NP203" s="80"/>
      <c r="NQ203" s="80"/>
      <c r="NR203" s="80"/>
      <c r="NS203" s="80"/>
      <c r="NT203" s="80"/>
      <c r="NU203" s="80"/>
      <c r="NV203" s="80"/>
      <c r="NW203" s="80"/>
      <c r="NX203" s="80"/>
      <c r="NY203" s="80"/>
      <c r="NZ203" s="80"/>
      <c r="OA203" s="80"/>
      <c r="OB203" s="79">
        <v>13339</v>
      </c>
    </row>
    <row r="204" spans="1:392" ht="13.15">
      <c r="A204" s="27">
        <v>311221</v>
      </c>
      <c r="B204" s="23" t="s">
        <v>337</v>
      </c>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v>2</v>
      </c>
      <c r="AE204" s="80"/>
      <c r="AF204" s="80"/>
      <c r="AG204" s="80"/>
      <c r="AH204" s="80"/>
      <c r="AI204" s="80"/>
      <c r="AJ204" s="80"/>
      <c r="AK204" s="80"/>
      <c r="AL204" s="80"/>
      <c r="AM204" s="80"/>
      <c r="AN204" s="80"/>
      <c r="AO204" s="80"/>
      <c r="AP204" s="80"/>
      <c r="AQ204" s="80"/>
      <c r="AR204" s="80"/>
      <c r="AS204" s="80"/>
      <c r="AT204" s="80"/>
      <c r="AU204" s="80"/>
      <c r="AV204" s="80"/>
      <c r="AW204" s="80"/>
      <c r="AX204" s="80"/>
      <c r="AY204" s="80"/>
      <c r="AZ204" s="80"/>
      <c r="BA204" s="80"/>
      <c r="BB204" s="80"/>
      <c r="BC204" s="80"/>
      <c r="BD204" s="80"/>
      <c r="BE204" s="80"/>
      <c r="BF204" s="80"/>
      <c r="BG204" s="80"/>
      <c r="BH204" s="80"/>
      <c r="BI204" s="80"/>
      <c r="BJ204" s="80"/>
      <c r="BK204" s="80"/>
      <c r="BL204" s="80"/>
      <c r="BM204" s="80"/>
      <c r="BN204" s="80"/>
      <c r="BO204" s="80"/>
      <c r="BP204" s="80"/>
      <c r="BQ204" s="80"/>
      <c r="BR204" s="80"/>
      <c r="BS204" s="80"/>
      <c r="BT204" s="80"/>
      <c r="BU204" s="80"/>
      <c r="BV204" s="80"/>
      <c r="BW204" s="80"/>
      <c r="BX204" s="80"/>
      <c r="BY204" s="80"/>
      <c r="BZ204" s="80"/>
      <c r="CA204" s="80"/>
      <c r="CB204" s="80"/>
      <c r="CC204" s="80"/>
      <c r="CD204" s="80"/>
      <c r="CE204" s="80"/>
      <c r="CF204" s="80"/>
      <c r="CG204" s="80"/>
      <c r="CH204" s="80"/>
      <c r="CI204" s="80"/>
      <c r="CJ204" s="80"/>
      <c r="CK204" s="80"/>
      <c r="CL204" s="80"/>
      <c r="CM204" s="80"/>
      <c r="CN204" s="80"/>
      <c r="CO204" s="80"/>
      <c r="CP204" s="80"/>
      <c r="CQ204" s="80"/>
      <c r="CR204" s="80"/>
      <c r="CS204" s="80"/>
      <c r="CT204" s="80"/>
      <c r="CU204" s="80"/>
      <c r="CV204" s="80"/>
      <c r="CW204" s="80"/>
      <c r="CX204" s="80"/>
      <c r="CY204" s="80"/>
      <c r="CZ204" s="80"/>
      <c r="DA204" s="80"/>
      <c r="DB204" s="80"/>
      <c r="DC204" s="80"/>
      <c r="DD204" s="80"/>
      <c r="DE204" s="80"/>
      <c r="DF204" s="80"/>
      <c r="DG204" s="80"/>
      <c r="DH204" s="80"/>
      <c r="DI204" s="80"/>
      <c r="DJ204" s="80"/>
      <c r="DK204" s="80"/>
      <c r="DL204" s="80"/>
      <c r="DM204" s="80"/>
      <c r="DN204" s="80"/>
      <c r="DO204" s="80"/>
      <c r="DP204" s="80"/>
      <c r="DQ204" s="80"/>
      <c r="DR204" s="80"/>
      <c r="DS204" s="80"/>
      <c r="DT204" s="80"/>
      <c r="DU204" s="80"/>
      <c r="DV204" s="80"/>
      <c r="DW204" s="80"/>
      <c r="DX204" s="80"/>
      <c r="DY204" s="80"/>
      <c r="DZ204" s="80"/>
      <c r="EA204" s="80"/>
      <c r="EB204" s="80"/>
      <c r="EC204" s="80"/>
      <c r="ED204" s="80"/>
      <c r="EE204" s="80"/>
      <c r="EF204" s="80"/>
      <c r="EG204" s="80"/>
      <c r="EH204" s="80"/>
      <c r="EI204" s="80"/>
      <c r="EJ204" s="80"/>
      <c r="EK204" s="80"/>
      <c r="EL204" s="80"/>
      <c r="EM204" s="80"/>
      <c r="EN204" s="80"/>
      <c r="EO204" s="80"/>
      <c r="EP204" s="80"/>
      <c r="EQ204" s="80"/>
      <c r="ER204" s="80"/>
      <c r="ES204" s="80"/>
      <c r="ET204" s="80"/>
      <c r="EU204" s="80"/>
      <c r="EV204" s="80"/>
      <c r="EW204" s="80"/>
      <c r="EX204" s="80"/>
      <c r="EY204" s="80"/>
      <c r="EZ204" s="80"/>
      <c r="FA204" s="80"/>
      <c r="FB204" s="80"/>
      <c r="FC204" s="80"/>
      <c r="FD204" s="80"/>
      <c r="FE204" s="80"/>
      <c r="FF204" s="80"/>
      <c r="FG204" s="80"/>
      <c r="FH204" s="80"/>
      <c r="FI204" s="80"/>
      <c r="FJ204" s="80"/>
      <c r="FK204" s="80"/>
      <c r="FL204" s="80"/>
      <c r="FM204" s="80"/>
      <c r="FN204" s="80"/>
      <c r="FO204" s="80"/>
      <c r="FP204" s="80"/>
      <c r="FQ204" s="80"/>
      <c r="FR204" s="80"/>
      <c r="FS204" s="80"/>
      <c r="FT204" s="80"/>
      <c r="FU204" s="80"/>
      <c r="FV204" s="80"/>
      <c r="FW204" s="80"/>
      <c r="FX204" s="80"/>
      <c r="FY204" s="80"/>
      <c r="FZ204" s="80"/>
      <c r="GA204" s="80"/>
      <c r="GB204" s="80"/>
      <c r="GC204" s="80"/>
      <c r="GD204" s="80"/>
      <c r="GE204" s="80"/>
      <c r="GF204" s="80"/>
      <c r="GG204" s="80"/>
      <c r="GH204" s="80"/>
      <c r="GI204" s="80"/>
      <c r="GJ204" s="80"/>
      <c r="GK204" s="80"/>
      <c r="GL204" s="80"/>
      <c r="GM204" s="80"/>
      <c r="GN204" s="80"/>
      <c r="GO204" s="80"/>
      <c r="GP204" s="80">
        <v>6</v>
      </c>
      <c r="GQ204" s="80">
        <v>9306</v>
      </c>
      <c r="GR204" s="80"/>
      <c r="GS204" s="80">
        <v>2</v>
      </c>
      <c r="GT204" s="80"/>
      <c r="GU204" s="80"/>
      <c r="GV204" s="80"/>
      <c r="GW204" s="80">
        <v>33</v>
      </c>
      <c r="GX204" s="80"/>
      <c r="GY204" s="80"/>
      <c r="GZ204" s="80"/>
      <c r="HA204" s="80"/>
      <c r="HB204" s="80"/>
      <c r="HC204" s="80"/>
      <c r="HD204" s="80"/>
      <c r="HE204" s="80"/>
      <c r="HF204" s="80">
        <v>5</v>
      </c>
      <c r="HG204" s="80"/>
      <c r="HH204" s="80"/>
      <c r="HI204" s="80"/>
      <c r="HJ204" s="80"/>
      <c r="HK204" s="80">
        <v>48</v>
      </c>
      <c r="HL204" s="80"/>
      <c r="HM204" s="80"/>
      <c r="HN204" s="80"/>
      <c r="HO204" s="80"/>
      <c r="HP204" s="80"/>
      <c r="HQ204" s="80"/>
      <c r="HR204" s="80"/>
      <c r="HS204" s="80"/>
      <c r="HT204" s="80"/>
      <c r="HU204" s="80"/>
      <c r="HV204" s="80"/>
      <c r="HW204" s="80"/>
      <c r="HX204" s="80"/>
      <c r="HY204" s="80"/>
      <c r="HZ204" s="80"/>
      <c r="IA204" s="80"/>
      <c r="IB204" s="80"/>
      <c r="IC204" s="80"/>
      <c r="ID204" s="80"/>
      <c r="IE204" s="80"/>
      <c r="IF204" s="80"/>
      <c r="IG204" s="80"/>
      <c r="IH204" s="80"/>
      <c r="II204" s="80"/>
      <c r="IJ204" s="80"/>
      <c r="IK204" s="80"/>
      <c r="IL204" s="80"/>
      <c r="IM204" s="80"/>
      <c r="IN204" s="80">
        <v>2</v>
      </c>
      <c r="IO204" s="80"/>
      <c r="IP204" s="80"/>
      <c r="IQ204" s="80">
        <v>2326</v>
      </c>
      <c r="IR204" s="80"/>
      <c r="IS204" s="80"/>
      <c r="IT204" s="80"/>
      <c r="IU204" s="80"/>
      <c r="IV204" s="80"/>
      <c r="IW204" s="80"/>
      <c r="IX204" s="80"/>
      <c r="IY204" s="80"/>
      <c r="IZ204" s="80"/>
      <c r="JA204" s="80"/>
      <c r="JB204" s="80"/>
      <c r="JC204" s="80"/>
      <c r="JD204" s="80"/>
      <c r="JE204" s="80"/>
      <c r="JF204" s="80"/>
      <c r="JG204" s="80"/>
      <c r="JH204" s="80"/>
      <c r="JI204" s="80"/>
      <c r="JJ204" s="80"/>
      <c r="JK204" s="80"/>
      <c r="JL204" s="80"/>
      <c r="JM204" s="80"/>
      <c r="JN204" s="80"/>
      <c r="JO204" s="80"/>
      <c r="JP204" s="80">
        <v>4</v>
      </c>
      <c r="JQ204" s="80"/>
      <c r="JR204" s="80"/>
      <c r="JS204" s="80"/>
      <c r="JT204" s="80"/>
      <c r="JU204" s="80"/>
      <c r="JV204" s="80"/>
      <c r="JW204" s="80"/>
      <c r="JX204" s="80"/>
      <c r="JY204" s="80"/>
      <c r="JZ204" s="80"/>
      <c r="KA204" s="80"/>
      <c r="KB204" s="80"/>
      <c r="KC204" s="80"/>
      <c r="KD204" s="80"/>
      <c r="KE204" s="80"/>
      <c r="KF204" s="80"/>
      <c r="KG204" s="80"/>
      <c r="KH204" s="80"/>
      <c r="KI204" s="80"/>
      <c r="KJ204" s="80"/>
      <c r="KK204" s="80"/>
      <c r="KL204" s="80"/>
      <c r="KM204" s="80"/>
      <c r="KN204" s="80"/>
      <c r="KO204" s="80"/>
      <c r="KP204" s="80"/>
      <c r="KQ204" s="80"/>
      <c r="KR204" s="80"/>
      <c r="KS204" s="80"/>
      <c r="KT204" s="80"/>
      <c r="KU204" s="80"/>
      <c r="KV204" s="80"/>
      <c r="KW204" s="80"/>
      <c r="KX204" s="80"/>
      <c r="KY204" s="80"/>
      <c r="KZ204" s="80"/>
      <c r="LA204" s="80"/>
      <c r="LB204" s="80"/>
      <c r="LC204" s="80"/>
      <c r="LD204" s="80"/>
      <c r="LE204" s="80"/>
      <c r="LF204" s="80"/>
      <c r="LG204" s="80">
        <v>0</v>
      </c>
      <c r="LH204" s="80"/>
      <c r="LI204" s="80"/>
      <c r="LJ204" s="80"/>
      <c r="LK204" s="80"/>
      <c r="LL204" s="80"/>
      <c r="LM204" s="80"/>
      <c r="LN204" s="80"/>
      <c r="LO204" s="80">
        <v>33</v>
      </c>
      <c r="LP204" s="80"/>
      <c r="LQ204" s="80"/>
      <c r="LR204" s="80"/>
      <c r="LS204" s="80"/>
      <c r="LT204" s="80"/>
      <c r="LU204" s="80"/>
      <c r="LV204" s="80"/>
      <c r="LW204" s="80"/>
      <c r="LX204" s="80"/>
      <c r="LY204" s="80"/>
      <c r="LZ204" s="80"/>
      <c r="MA204" s="80"/>
      <c r="MB204" s="80"/>
      <c r="MC204" s="80"/>
      <c r="MD204" s="80"/>
      <c r="ME204" s="80"/>
      <c r="MF204" s="80"/>
      <c r="MG204" s="80"/>
      <c r="MH204" s="80"/>
      <c r="MI204" s="80"/>
      <c r="MJ204" s="80"/>
      <c r="MK204" s="80"/>
      <c r="ML204" s="80"/>
      <c r="MM204" s="80"/>
      <c r="MN204" s="80"/>
      <c r="MO204" s="80"/>
      <c r="MP204" s="80"/>
      <c r="MQ204" s="80"/>
      <c r="MR204" s="80"/>
      <c r="MS204" s="80"/>
      <c r="MT204" s="80"/>
      <c r="MU204" s="80"/>
      <c r="MV204" s="80"/>
      <c r="MW204" s="80"/>
      <c r="MX204" s="80"/>
      <c r="MY204" s="80"/>
      <c r="MZ204" s="80"/>
      <c r="NA204" s="80"/>
      <c r="NB204" s="80"/>
      <c r="NC204" s="80"/>
      <c r="ND204" s="80"/>
      <c r="NE204" s="80"/>
      <c r="NF204" s="80"/>
      <c r="NG204" s="80"/>
      <c r="NH204" s="80"/>
      <c r="NI204" s="80"/>
      <c r="NJ204" s="80"/>
      <c r="NK204" s="80"/>
      <c r="NL204" s="80"/>
      <c r="NM204" s="80"/>
      <c r="NN204" s="80"/>
      <c r="NO204" s="80"/>
      <c r="NP204" s="80"/>
      <c r="NQ204" s="80"/>
      <c r="NR204" s="80"/>
      <c r="NS204" s="80"/>
      <c r="NT204" s="80"/>
      <c r="NU204" s="80"/>
      <c r="NV204" s="80"/>
      <c r="NW204" s="80"/>
      <c r="NX204" s="80"/>
      <c r="NY204" s="80"/>
      <c r="NZ204" s="80"/>
      <c r="OA204" s="80"/>
      <c r="OB204" s="79">
        <v>11767</v>
      </c>
    </row>
    <row r="205" spans="1:392" ht="13.15">
      <c r="A205" s="27" t="s">
        <v>339</v>
      </c>
      <c r="B205" s="23" t="s">
        <v>338</v>
      </c>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v>4</v>
      </c>
      <c r="AE205" s="80"/>
      <c r="AF205" s="80"/>
      <c r="AG205" s="80"/>
      <c r="AH205" s="80"/>
      <c r="AI205" s="80"/>
      <c r="AJ205" s="80"/>
      <c r="AK205" s="80"/>
      <c r="AL205" s="80"/>
      <c r="AM205" s="80"/>
      <c r="AN205" s="80"/>
      <c r="AO205" s="80"/>
      <c r="AP205" s="80"/>
      <c r="AQ205" s="80"/>
      <c r="AR205" s="80"/>
      <c r="AS205" s="80"/>
      <c r="AT205" s="80"/>
      <c r="AU205" s="80"/>
      <c r="AV205" s="80"/>
      <c r="AW205" s="80"/>
      <c r="AX205" s="80"/>
      <c r="AY205" s="80"/>
      <c r="AZ205" s="80"/>
      <c r="BA205" s="80"/>
      <c r="BB205" s="80"/>
      <c r="BC205" s="80"/>
      <c r="BD205" s="80"/>
      <c r="BE205" s="80"/>
      <c r="BF205" s="80"/>
      <c r="BG205" s="80"/>
      <c r="BH205" s="80"/>
      <c r="BI205" s="80"/>
      <c r="BJ205" s="80"/>
      <c r="BK205" s="80"/>
      <c r="BL205" s="80"/>
      <c r="BM205" s="80"/>
      <c r="BN205" s="80"/>
      <c r="BO205" s="80"/>
      <c r="BP205" s="80"/>
      <c r="BQ205" s="80"/>
      <c r="BR205" s="80"/>
      <c r="BS205" s="80"/>
      <c r="BT205" s="80"/>
      <c r="BU205" s="80"/>
      <c r="BV205" s="80"/>
      <c r="BW205" s="80"/>
      <c r="BX205" s="80"/>
      <c r="BY205" s="80"/>
      <c r="BZ205" s="80"/>
      <c r="CA205" s="80"/>
      <c r="CB205" s="80"/>
      <c r="CC205" s="80"/>
      <c r="CD205" s="80"/>
      <c r="CE205" s="80"/>
      <c r="CF205" s="80"/>
      <c r="CG205" s="80"/>
      <c r="CH205" s="80"/>
      <c r="CI205" s="80"/>
      <c r="CJ205" s="80"/>
      <c r="CK205" s="80"/>
      <c r="CL205" s="80"/>
      <c r="CM205" s="80"/>
      <c r="CN205" s="80"/>
      <c r="CO205" s="80"/>
      <c r="CP205" s="80"/>
      <c r="CQ205" s="80"/>
      <c r="CR205" s="80"/>
      <c r="CS205" s="80"/>
      <c r="CT205" s="80"/>
      <c r="CU205" s="80"/>
      <c r="CV205" s="80"/>
      <c r="CW205" s="80"/>
      <c r="CX205" s="80"/>
      <c r="CY205" s="80"/>
      <c r="CZ205" s="80"/>
      <c r="DA205" s="80"/>
      <c r="DB205" s="80"/>
      <c r="DC205" s="80"/>
      <c r="DD205" s="80"/>
      <c r="DE205" s="80"/>
      <c r="DF205" s="80"/>
      <c r="DG205" s="80"/>
      <c r="DH205" s="80"/>
      <c r="DI205" s="80"/>
      <c r="DJ205" s="80"/>
      <c r="DK205" s="80"/>
      <c r="DL205" s="80"/>
      <c r="DM205" s="80"/>
      <c r="DN205" s="80"/>
      <c r="DO205" s="80"/>
      <c r="DP205" s="80"/>
      <c r="DQ205" s="80"/>
      <c r="DR205" s="80"/>
      <c r="DS205" s="80"/>
      <c r="DT205" s="80"/>
      <c r="DU205" s="80"/>
      <c r="DV205" s="80"/>
      <c r="DW205" s="80"/>
      <c r="DX205" s="80"/>
      <c r="DY205" s="80"/>
      <c r="DZ205" s="80"/>
      <c r="EA205" s="80"/>
      <c r="EB205" s="80"/>
      <c r="EC205" s="80"/>
      <c r="ED205" s="80"/>
      <c r="EE205" s="80"/>
      <c r="EF205" s="80"/>
      <c r="EG205" s="80"/>
      <c r="EH205" s="80"/>
      <c r="EI205" s="80"/>
      <c r="EJ205" s="80"/>
      <c r="EK205" s="80"/>
      <c r="EL205" s="80"/>
      <c r="EM205" s="80"/>
      <c r="EN205" s="80"/>
      <c r="EO205" s="80"/>
      <c r="EP205" s="80"/>
      <c r="EQ205" s="80"/>
      <c r="ER205" s="80"/>
      <c r="ES205" s="80"/>
      <c r="ET205" s="80"/>
      <c r="EU205" s="80"/>
      <c r="EV205" s="80"/>
      <c r="EW205" s="80"/>
      <c r="EX205" s="80"/>
      <c r="EY205" s="80"/>
      <c r="EZ205" s="80"/>
      <c r="FA205" s="80"/>
      <c r="FB205" s="80"/>
      <c r="FC205" s="80"/>
      <c r="FD205" s="80"/>
      <c r="FE205" s="80"/>
      <c r="FF205" s="80"/>
      <c r="FG205" s="80"/>
      <c r="FH205" s="80"/>
      <c r="FI205" s="80"/>
      <c r="FJ205" s="80"/>
      <c r="FK205" s="80"/>
      <c r="FL205" s="80"/>
      <c r="FM205" s="80"/>
      <c r="FN205" s="80"/>
      <c r="FO205" s="80"/>
      <c r="FP205" s="80"/>
      <c r="FQ205" s="80"/>
      <c r="FR205" s="80"/>
      <c r="FS205" s="80"/>
      <c r="FT205" s="80"/>
      <c r="FU205" s="80"/>
      <c r="FV205" s="80"/>
      <c r="FW205" s="80"/>
      <c r="FX205" s="80"/>
      <c r="FY205" s="80"/>
      <c r="FZ205" s="80"/>
      <c r="GA205" s="80"/>
      <c r="GB205" s="80"/>
      <c r="GC205" s="80"/>
      <c r="GD205" s="80"/>
      <c r="GE205" s="80"/>
      <c r="GF205" s="80"/>
      <c r="GG205" s="80"/>
      <c r="GH205" s="80"/>
      <c r="GI205" s="80"/>
      <c r="GJ205" s="80"/>
      <c r="GK205" s="80"/>
      <c r="GL205" s="80"/>
      <c r="GM205" s="80"/>
      <c r="GN205" s="80"/>
      <c r="GO205" s="80"/>
      <c r="GP205" s="80">
        <v>200</v>
      </c>
      <c r="GQ205" s="80">
        <v>71</v>
      </c>
      <c r="GR205" s="80">
        <v>18929</v>
      </c>
      <c r="GS205" s="80">
        <v>1719</v>
      </c>
      <c r="GT205" s="80"/>
      <c r="GU205" s="80"/>
      <c r="GV205" s="80"/>
      <c r="GW205" s="80"/>
      <c r="GX205" s="80"/>
      <c r="GY205" s="80"/>
      <c r="GZ205" s="80"/>
      <c r="HA205" s="80"/>
      <c r="HB205" s="80"/>
      <c r="HC205" s="80"/>
      <c r="HD205" s="80"/>
      <c r="HE205" s="80"/>
      <c r="HF205" s="80">
        <v>8</v>
      </c>
      <c r="HG205" s="80">
        <v>78</v>
      </c>
      <c r="HH205" s="80"/>
      <c r="HI205" s="80"/>
      <c r="HJ205" s="80"/>
      <c r="HK205" s="80"/>
      <c r="HL205" s="80"/>
      <c r="HM205" s="80"/>
      <c r="HN205" s="80"/>
      <c r="HO205" s="80"/>
      <c r="HP205" s="80"/>
      <c r="HQ205" s="80"/>
      <c r="HR205" s="80"/>
      <c r="HS205" s="80"/>
      <c r="HT205" s="80"/>
      <c r="HU205" s="80"/>
      <c r="HV205" s="80"/>
      <c r="HW205" s="80"/>
      <c r="HX205" s="80"/>
      <c r="HY205" s="80"/>
      <c r="HZ205" s="80"/>
      <c r="IA205" s="80"/>
      <c r="IB205" s="80"/>
      <c r="IC205" s="80"/>
      <c r="ID205" s="80"/>
      <c r="IE205" s="80"/>
      <c r="IF205" s="80"/>
      <c r="IG205" s="80"/>
      <c r="IH205" s="80"/>
      <c r="II205" s="80"/>
      <c r="IJ205" s="80"/>
      <c r="IK205" s="80"/>
      <c r="IL205" s="80"/>
      <c r="IM205" s="80"/>
      <c r="IN205" s="80"/>
      <c r="IO205" s="80"/>
      <c r="IP205" s="80"/>
      <c r="IQ205" s="80">
        <v>89</v>
      </c>
      <c r="IR205" s="80"/>
      <c r="IS205" s="80"/>
      <c r="IT205" s="80"/>
      <c r="IU205" s="80"/>
      <c r="IV205" s="80"/>
      <c r="IW205" s="80">
        <v>7</v>
      </c>
      <c r="IX205" s="80"/>
      <c r="IY205" s="80"/>
      <c r="IZ205" s="80"/>
      <c r="JA205" s="80"/>
      <c r="JB205" s="80"/>
      <c r="JC205" s="80"/>
      <c r="JD205" s="80"/>
      <c r="JE205" s="80"/>
      <c r="JF205" s="80"/>
      <c r="JG205" s="80"/>
      <c r="JH205" s="80"/>
      <c r="JI205" s="80"/>
      <c r="JJ205" s="80"/>
      <c r="JK205" s="80"/>
      <c r="JL205" s="80"/>
      <c r="JM205" s="80"/>
      <c r="JN205" s="80"/>
      <c r="JO205" s="80"/>
      <c r="JP205" s="80">
        <v>29</v>
      </c>
      <c r="JQ205" s="80"/>
      <c r="JR205" s="80"/>
      <c r="JS205" s="80"/>
      <c r="JT205" s="80"/>
      <c r="JU205" s="80"/>
      <c r="JV205" s="80"/>
      <c r="JW205" s="80"/>
      <c r="JX205" s="80"/>
      <c r="JY205" s="80"/>
      <c r="JZ205" s="80"/>
      <c r="KA205" s="80"/>
      <c r="KB205" s="80"/>
      <c r="KC205" s="80"/>
      <c r="KD205" s="80"/>
      <c r="KE205" s="80"/>
      <c r="KF205" s="80"/>
      <c r="KG205" s="80"/>
      <c r="KH205" s="80"/>
      <c r="KI205" s="80"/>
      <c r="KJ205" s="80"/>
      <c r="KK205" s="80"/>
      <c r="KL205" s="80"/>
      <c r="KM205" s="80"/>
      <c r="KN205" s="80"/>
      <c r="KO205" s="80"/>
      <c r="KP205" s="80"/>
      <c r="KQ205" s="80"/>
      <c r="KR205" s="80"/>
      <c r="KS205" s="80"/>
      <c r="KT205" s="80"/>
      <c r="KU205" s="80"/>
      <c r="KV205" s="80"/>
      <c r="KW205" s="80"/>
      <c r="KX205" s="80"/>
      <c r="KY205" s="80"/>
      <c r="KZ205" s="80"/>
      <c r="LA205" s="80"/>
      <c r="LB205" s="80"/>
      <c r="LC205" s="80"/>
      <c r="LD205" s="80"/>
      <c r="LE205" s="80"/>
      <c r="LF205" s="80"/>
      <c r="LG205" s="80">
        <v>1</v>
      </c>
      <c r="LH205" s="80"/>
      <c r="LI205" s="80"/>
      <c r="LJ205" s="80"/>
      <c r="LK205" s="80"/>
      <c r="LL205" s="80"/>
      <c r="LM205" s="80"/>
      <c r="LN205" s="80"/>
      <c r="LO205" s="80">
        <v>54</v>
      </c>
      <c r="LP205" s="80"/>
      <c r="LQ205" s="80"/>
      <c r="LR205" s="80"/>
      <c r="LS205" s="80"/>
      <c r="LT205" s="80"/>
      <c r="LU205" s="80"/>
      <c r="LV205" s="80"/>
      <c r="LW205" s="80"/>
      <c r="LX205" s="80"/>
      <c r="LY205" s="80"/>
      <c r="LZ205" s="80"/>
      <c r="MA205" s="80"/>
      <c r="MB205" s="80"/>
      <c r="MC205" s="80"/>
      <c r="MD205" s="80"/>
      <c r="ME205" s="80"/>
      <c r="MF205" s="80"/>
      <c r="MG205" s="80"/>
      <c r="MH205" s="80"/>
      <c r="MI205" s="80"/>
      <c r="MJ205" s="80"/>
      <c r="MK205" s="80"/>
      <c r="ML205" s="80"/>
      <c r="MM205" s="80"/>
      <c r="MN205" s="80"/>
      <c r="MO205" s="80"/>
      <c r="MP205" s="80"/>
      <c r="MQ205" s="80"/>
      <c r="MR205" s="80"/>
      <c r="MS205" s="80"/>
      <c r="MT205" s="80"/>
      <c r="MU205" s="80"/>
      <c r="MV205" s="80"/>
      <c r="MW205" s="80"/>
      <c r="MX205" s="80"/>
      <c r="MY205" s="80"/>
      <c r="MZ205" s="80"/>
      <c r="NA205" s="80"/>
      <c r="NB205" s="80"/>
      <c r="NC205" s="80"/>
      <c r="ND205" s="80"/>
      <c r="NE205" s="80"/>
      <c r="NF205" s="80"/>
      <c r="NG205" s="80"/>
      <c r="NH205" s="80"/>
      <c r="NI205" s="80"/>
      <c r="NJ205" s="80"/>
      <c r="NK205" s="80"/>
      <c r="NL205" s="80"/>
      <c r="NM205" s="80"/>
      <c r="NN205" s="80"/>
      <c r="NO205" s="80"/>
      <c r="NP205" s="80"/>
      <c r="NQ205" s="80"/>
      <c r="NR205" s="80"/>
      <c r="NS205" s="80"/>
      <c r="NT205" s="80"/>
      <c r="NU205" s="80"/>
      <c r="NV205" s="80"/>
      <c r="NW205" s="80"/>
      <c r="NX205" s="80"/>
      <c r="NY205" s="80"/>
      <c r="NZ205" s="80"/>
      <c r="OA205" s="80"/>
      <c r="OB205" s="79">
        <v>21188</v>
      </c>
    </row>
    <row r="206" spans="1:392" ht="13.15">
      <c r="A206" s="27">
        <v>311225</v>
      </c>
      <c r="B206" s="23" t="s">
        <v>340</v>
      </c>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v>2</v>
      </c>
      <c r="AE206" s="80"/>
      <c r="AF206" s="80"/>
      <c r="AG206" s="80"/>
      <c r="AH206" s="80"/>
      <c r="AI206" s="80"/>
      <c r="AJ206" s="80"/>
      <c r="AK206" s="80"/>
      <c r="AL206" s="80"/>
      <c r="AM206" s="80"/>
      <c r="AN206" s="80"/>
      <c r="AO206" s="80"/>
      <c r="AP206" s="80"/>
      <c r="AQ206" s="80"/>
      <c r="AR206" s="80"/>
      <c r="AS206" s="80"/>
      <c r="AT206" s="80"/>
      <c r="AU206" s="80"/>
      <c r="AV206" s="80"/>
      <c r="AW206" s="80"/>
      <c r="AX206" s="80"/>
      <c r="AY206" s="80"/>
      <c r="AZ206" s="80"/>
      <c r="BA206" s="80"/>
      <c r="BB206" s="80"/>
      <c r="BC206" s="80"/>
      <c r="BD206" s="80"/>
      <c r="BE206" s="80"/>
      <c r="BF206" s="80"/>
      <c r="BG206" s="80"/>
      <c r="BH206" s="80"/>
      <c r="BI206" s="80"/>
      <c r="BJ206" s="80"/>
      <c r="BK206" s="80"/>
      <c r="BL206" s="80"/>
      <c r="BM206" s="80"/>
      <c r="BN206" s="80"/>
      <c r="BO206" s="80"/>
      <c r="BP206" s="80"/>
      <c r="BQ206" s="80"/>
      <c r="BR206" s="80"/>
      <c r="BS206" s="80"/>
      <c r="BT206" s="80"/>
      <c r="BU206" s="80"/>
      <c r="BV206" s="80"/>
      <c r="BW206" s="80"/>
      <c r="BX206" s="80"/>
      <c r="BY206" s="80"/>
      <c r="BZ206" s="80"/>
      <c r="CA206" s="80"/>
      <c r="CB206" s="80"/>
      <c r="CC206" s="80"/>
      <c r="CD206" s="80"/>
      <c r="CE206" s="80"/>
      <c r="CF206" s="80"/>
      <c r="CG206" s="80"/>
      <c r="CH206" s="80"/>
      <c r="CI206" s="80"/>
      <c r="CJ206" s="80"/>
      <c r="CK206" s="80"/>
      <c r="CL206" s="80"/>
      <c r="CM206" s="80"/>
      <c r="CN206" s="80"/>
      <c r="CO206" s="80"/>
      <c r="CP206" s="80"/>
      <c r="CQ206" s="80"/>
      <c r="CR206" s="80"/>
      <c r="CS206" s="80"/>
      <c r="CT206" s="80"/>
      <c r="CU206" s="80"/>
      <c r="CV206" s="80"/>
      <c r="CW206" s="80"/>
      <c r="CX206" s="80"/>
      <c r="CY206" s="80"/>
      <c r="CZ206" s="80"/>
      <c r="DA206" s="80"/>
      <c r="DB206" s="80"/>
      <c r="DC206" s="80"/>
      <c r="DD206" s="80"/>
      <c r="DE206" s="80"/>
      <c r="DF206" s="80"/>
      <c r="DG206" s="80"/>
      <c r="DH206" s="80"/>
      <c r="DI206" s="80"/>
      <c r="DJ206" s="80"/>
      <c r="DK206" s="80"/>
      <c r="DL206" s="80"/>
      <c r="DM206" s="80"/>
      <c r="DN206" s="80"/>
      <c r="DO206" s="80"/>
      <c r="DP206" s="80"/>
      <c r="DQ206" s="80"/>
      <c r="DR206" s="80"/>
      <c r="DS206" s="80"/>
      <c r="DT206" s="80"/>
      <c r="DU206" s="80"/>
      <c r="DV206" s="80"/>
      <c r="DW206" s="80"/>
      <c r="DX206" s="80"/>
      <c r="DY206" s="80"/>
      <c r="DZ206" s="80"/>
      <c r="EA206" s="80"/>
      <c r="EB206" s="80"/>
      <c r="EC206" s="80"/>
      <c r="ED206" s="80"/>
      <c r="EE206" s="80"/>
      <c r="EF206" s="80"/>
      <c r="EG206" s="80"/>
      <c r="EH206" s="80"/>
      <c r="EI206" s="80"/>
      <c r="EJ206" s="80"/>
      <c r="EK206" s="80"/>
      <c r="EL206" s="80"/>
      <c r="EM206" s="80"/>
      <c r="EN206" s="80"/>
      <c r="EO206" s="80"/>
      <c r="EP206" s="80"/>
      <c r="EQ206" s="80"/>
      <c r="ER206" s="80"/>
      <c r="ES206" s="80"/>
      <c r="ET206" s="80"/>
      <c r="EU206" s="80"/>
      <c r="EV206" s="80"/>
      <c r="EW206" s="80"/>
      <c r="EX206" s="80"/>
      <c r="EY206" s="80"/>
      <c r="EZ206" s="80"/>
      <c r="FA206" s="80"/>
      <c r="FB206" s="80"/>
      <c r="FC206" s="80"/>
      <c r="FD206" s="80"/>
      <c r="FE206" s="80"/>
      <c r="FF206" s="80"/>
      <c r="FG206" s="80"/>
      <c r="FH206" s="80"/>
      <c r="FI206" s="80"/>
      <c r="FJ206" s="80"/>
      <c r="FK206" s="80"/>
      <c r="FL206" s="80"/>
      <c r="FM206" s="80"/>
      <c r="FN206" s="80"/>
      <c r="FO206" s="80"/>
      <c r="FP206" s="80"/>
      <c r="FQ206" s="80"/>
      <c r="FR206" s="80"/>
      <c r="FS206" s="80"/>
      <c r="FT206" s="80"/>
      <c r="FU206" s="80"/>
      <c r="FV206" s="80"/>
      <c r="FW206" s="80"/>
      <c r="FX206" s="80"/>
      <c r="FY206" s="80"/>
      <c r="FZ206" s="80"/>
      <c r="GA206" s="80"/>
      <c r="GB206" s="80"/>
      <c r="GC206" s="80"/>
      <c r="GD206" s="80"/>
      <c r="GE206" s="80"/>
      <c r="GF206" s="80"/>
      <c r="GG206" s="80"/>
      <c r="GH206" s="80"/>
      <c r="GI206" s="80"/>
      <c r="GJ206" s="80"/>
      <c r="GK206" s="80"/>
      <c r="GL206" s="80"/>
      <c r="GM206" s="80"/>
      <c r="GN206" s="80"/>
      <c r="GO206" s="80"/>
      <c r="GP206" s="80"/>
      <c r="GQ206" s="80">
        <v>42</v>
      </c>
      <c r="GR206" s="80">
        <v>1520</v>
      </c>
      <c r="GS206" s="80">
        <v>11014</v>
      </c>
      <c r="GT206" s="80"/>
      <c r="GU206" s="80"/>
      <c r="GV206" s="80"/>
      <c r="GW206" s="80">
        <v>31</v>
      </c>
      <c r="GX206" s="80">
        <v>7</v>
      </c>
      <c r="GY206" s="80"/>
      <c r="GZ206" s="80"/>
      <c r="HA206" s="80"/>
      <c r="HB206" s="80">
        <v>68</v>
      </c>
      <c r="HC206" s="80"/>
      <c r="HD206" s="80"/>
      <c r="HE206" s="80"/>
      <c r="HF206" s="80"/>
      <c r="HG206" s="80"/>
      <c r="HH206" s="80"/>
      <c r="HI206" s="80"/>
      <c r="HJ206" s="80">
        <v>329</v>
      </c>
      <c r="HK206" s="80"/>
      <c r="HL206" s="80"/>
      <c r="HM206" s="80"/>
      <c r="HN206" s="80"/>
      <c r="HO206" s="80"/>
      <c r="HP206" s="80"/>
      <c r="HQ206" s="80"/>
      <c r="HR206" s="80"/>
      <c r="HS206" s="80"/>
      <c r="HT206" s="80"/>
      <c r="HU206" s="80"/>
      <c r="HV206" s="80"/>
      <c r="HW206" s="80"/>
      <c r="HX206" s="80"/>
      <c r="HY206" s="80"/>
      <c r="HZ206" s="80"/>
      <c r="IA206" s="80"/>
      <c r="IB206" s="80"/>
      <c r="IC206" s="80"/>
      <c r="ID206" s="80"/>
      <c r="IE206" s="80"/>
      <c r="IF206" s="80"/>
      <c r="IG206" s="80"/>
      <c r="IH206" s="80"/>
      <c r="II206" s="80"/>
      <c r="IJ206" s="80"/>
      <c r="IK206" s="80"/>
      <c r="IL206" s="80"/>
      <c r="IM206" s="80"/>
      <c r="IN206" s="80"/>
      <c r="IO206" s="80"/>
      <c r="IP206" s="80"/>
      <c r="IQ206" s="80"/>
      <c r="IR206" s="80"/>
      <c r="IS206" s="80"/>
      <c r="IT206" s="80"/>
      <c r="IU206" s="80"/>
      <c r="IV206" s="80"/>
      <c r="IW206" s="80"/>
      <c r="IX206" s="80"/>
      <c r="IY206" s="80"/>
      <c r="IZ206" s="80"/>
      <c r="JA206" s="80"/>
      <c r="JB206" s="80"/>
      <c r="JC206" s="80"/>
      <c r="JD206" s="80"/>
      <c r="JE206" s="80"/>
      <c r="JF206" s="80"/>
      <c r="JG206" s="80"/>
      <c r="JH206" s="80"/>
      <c r="JI206" s="80"/>
      <c r="JJ206" s="80"/>
      <c r="JK206" s="80"/>
      <c r="JL206" s="80"/>
      <c r="JM206" s="80"/>
      <c r="JN206" s="80"/>
      <c r="JO206" s="80"/>
      <c r="JP206" s="80">
        <v>17</v>
      </c>
      <c r="JQ206" s="80"/>
      <c r="JR206" s="80"/>
      <c r="JS206" s="80"/>
      <c r="JT206" s="80"/>
      <c r="JU206" s="80"/>
      <c r="JV206" s="80"/>
      <c r="JW206" s="80"/>
      <c r="JX206" s="80"/>
      <c r="JY206" s="80"/>
      <c r="JZ206" s="80"/>
      <c r="KA206" s="80"/>
      <c r="KB206" s="80"/>
      <c r="KC206" s="80"/>
      <c r="KD206" s="80"/>
      <c r="KE206" s="80"/>
      <c r="KF206" s="80"/>
      <c r="KG206" s="80"/>
      <c r="KH206" s="80"/>
      <c r="KI206" s="80"/>
      <c r="KJ206" s="80"/>
      <c r="KK206" s="80"/>
      <c r="KL206" s="80"/>
      <c r="KM206" s="80"/>
      <c r="KN206" s="80"/>
      <c r="KO206" s="80"/>
      <c r="KP206" s="80"/>
      <c r="KQ206" s="80"/>
      <c r="KR206" s="80"/>
      <c r="KS206" s="80"/>
      <c r="KT206" s="80"/>
      <c r="KU206" s="80"/>
      <c r="KV206" s="80"/>
      <c r="KW206" s="80"/>
      <c r="KX206" s="80"/>
      <c r="KY206" s="80"/>
      <c r="KZ206" s="80"/>
      <c r="LA206" s="80"/>
      <c r="LB206" s="80"/>
      <c r="LC206" s="80"/>
      <c r="LD206" s="80"/>
      <c r="LE206" s="80"/>
      <c r="LF206" s="80"/>
      <c r="LG206" s="80">
        <v>0</v>
      </c>
      <c r="LH206" s="80"/>
      <c r="LI206" s="80"/>
      <c r="LJ206" s="80"/>
      <c r="LK206" s="80"/>
      <c r="LL206" s="80"/>
      <c r="LM206" s="80"/>
      <c r="LN206" s="80"/>
      <c r="LO206" s="80">
        <v>23</v>
      </c>
      <c r="LP206" s="80"/>
      <c r="LQ206" s="80"/>
      <c r="LR206" s="80"/>
      <c r="LS206" s="80"/>
      <c r="LT206" s="80"/>
      <c r="LU206" s="80"/>
      <c r="LV206" s="80"/>
      <c r="LW206" s="80"/>
      <c r="LX206" s="80"/>
      <c r="LY206" s="80"/>
      <c r="LZ206" s="80"/>
      <c r="MA206" s="80"/>
      <c r="MB206" s="80"/>
      <c r="MC206" s="80"/>
      <c r="MD206" s="80"/>
      <c r="ME206" s="80"/>
      <c r="MF206" s="80"/>
      <c r="MG206" s="80"/>
      <c r="MH206" s="80"/>
      <c r="MI206" s="80"/>
      <c r="MJ206" s="80"/>
      <c r="MK206" s="80"/>
      <c r="ML206" s="80"/>
      <c r="MM206" s="80"/>
      <c r="MN206" s="80"/>
      <c r="MO206" s="80"/>
      <c r="MP206" s="80"/>
      <c r="MQ206" s="80"/>
      <c r="MR206" s="80"/>
      <c r="MS206" s="80"/>
      <c r="MT206" s="80"/>
      <c r="MU206" s="80"/>
      <c r="MV206" s="80"/>
      <c r="MW206" s="80"/>
      <c r="MX206" s="80"/>
      <c r="MY206" s="80"/>
      <c r="MZ206" s="80"/>
      <c r="NA206" s="80"/>
      <c r="NB206" s="80"/>
      <c r="NC206" s="80"/>
      <c r="ND206" s="80"/>
      <c r="NE206" s="80"/>
      <c r="NF206" s="80"/>
      <c r="NG206" s="80"/>
      <c r="NH206" s="80"/>
      <c r="NI206" s="80"/>
      <c r="NJ206" s="80"/>
      <c r="NK206" s="80"/>
      <c r="NL206" s="80"/>
      <c r="NM206" s="80"/>
      <c r="NN206" s="80"/>
      <c r="NO206" s="80"/>
      <c r="NP206" s="80"/>
      <c r="NQ206" s="80"/>
      <c r="NR206" s="80"/>
      <c r="NS206" s="80"/>
      <c r="NT206" s="80"/>
      <c r="NU206" s="80"/>
      <c r="NV206" s="80"/>
      <c r="NW206" s="80"/>
      <c r="NX206" s="80"/>
      <c r="NY206" s="80"/>
      <c r="NZ206" s="80"/>
      <c r="OA206" s="80"/>
      <c r="OB206" s="79">
        <v>13055</v>
      </c>
    </row>
    <row r="207" spans="1:392" ht="13.15">
      <c r="A207" s="27">
        <v>311230</v>
      </c>
      <c r="B207" s="23" t="s">
        <v>341</v>
      </c>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v>2</v>
      </c>
      <c r="AE207" s="80"/>
      <c r="AF207" s="80"/>
      <c r="AG207" s="80"/>
      <c r="AH207" s="80"/>
      <c r="AI207" s="80"/>
      <c r="AJ207" s="80"/>
      <c r="AK207" s="80"/>
      <c r="AL207" s="80"/>
      <c r="AM207" s="80"/>
      <c r="AN207" s="80"/>
      <c r="AO207" s="80"/>
      <c r="AP207" s="80"/>
      <c r="AQ207" s="80"/>
      <c r="AR207" s="80"/>
      <c r="AS207" s="80"/>
      <c r="AT207" s="80"/>
      <c r="AU207" s="80"/>
      <c r="AV207" s="80"/>
      <c r="AW207" s="80"/>
      <c r="AX207" s="80"/>
      <c r="AY207" s="80"/>
      <c r="AZ207" s="80"/>
      <c r="BA207" s="80"/>
      <c r="BB207" s="80"/>
      <c r="BC207" s="80"/>
      <c r="BD207" s="80"/>
      <c r="BE207" s="80"/>
      <c r="BF207" s="80"/>
      <c r="BG207" s="80"/>
      <c r="BH207" s="80"/>
      <c r="BI207" s="80"/>
      <c r="BJ207" s="80"/>
      <c r="BK207" s="80"/>
      <c r="BL207" s="80"/>
      <c r="BM207" s="80"/>
      <c r="BN207" s="80"/>
      <c r="BO207" s="80"/>
      <c r="BP207" s="80"/>
      <c r="BQ207" s="80"/>
      <c r="BR207" s="80"/>
      <c r="BS207" s="80"/>
      <c r="BT207" s="80"/>
      <c r="BU207" s="80"/>
      <c r="BV207" s="80"/>
      <c r="BW207" s="80"/>
      <c r="BX207" s="80"/>
      <c r="BY207" s="80"/>
      <c r="BZ207" s="80"/>
      <c r="CA207" s="80"/>
      <c r="CB207" s="80"/>
      <c r="CC207" s="80"/>
      <c r="CD207" s="80"/>
      <c r="CE207" s="80"/>
      <c r="CF207" s="80"/>
      <c r="CG207" s="80"/>
      <c r="CH207" s="80"/>
      <c r="CI207" s="80"/>
      <c r="CJ207" s="80"/>
      <c r="CK207" s="80"/>
      <c r="CL207" s="80"/>
      <c r="CM207" s="80"/>
      <c r="CN207" s="80"/>
      <c r="CO207" s="80"/>
      <c r="CP207" s="80"/>
      <c r="CQ207" s="80"/>
      <c r="CR207" s="80"/>
      <c r="CS207" s="80"/>
      <c r="CT207" s="80"/>
      <c r="CU207" s="80"/>
      <c r="CV207" s="80"/>
      <c r="CW207" s="80"/>
      <c r="CX207" s="80"/>
      <c r="CY207" s="80"/>
      <c r="CZ207" s="80"/>
      <c r="DA207" s="80"/>
      <c r="DB207" s="80"/>
      <c r="DC207" s="80"/>
      <c r="DD207" s="80"/>
      <c r="DE207" s="80"/>
      <c r="DF207" s="80"/>
      <c r="DG207" s="80"/>
      <c r="DH207" s="80"/>
      <c r="DI207" s="80"/>
      <c r="DJ207" s="80"/>
      <c r="DK207" s="80"/>
      <c r="DL207" s="80"/>
      <c r="DM207" s="80"/>
      <c r="DN207" s="80"/>
      <c r="DO207" s="80"/>
      <c r="DP207" s="80"/>
      <c r="DQ207" s="80"/>
      <c r="DR207" s="80"/>
      <c r="DS207" s="80"/>
      <c r="DT207" s="80"/>
      <c r="DU207" s="80"/>
      <c r="DV207" s="80"/>
      <c r="DW207" s="80"/>
      <c r="DX207" s="80"/>
      <c r="DY207" s="80"/>
      <c r="DZ207" s="80"/>
      <c r="EA207" s="80"/>
      <c r="EB207" s="80"/>
      <c r="EC207" s="80"/>
      <c r="ED207" s="80"/>
      <c r="EE207" s="80"/>
      <c r="EF207" s="80"/>
      <c r="EG207" s="80"/>
      <c r="EH207" s="80"/>
      <c r="EI207" s="80"/>
      <c r="EJ207" s="80"/>
      <c r="EK207" s="80"/>
      <c r="EL207" s="80"/>
      <c r="EM207" s="80"/>
      <c r="EN207" s="80"/>
      <c r="EO207" s="80"/>
      <c r="EP207" s="80"/>
      <c r="EQ207" s="80"/>
      <c r="ER207" s="80"/>
      <c r="ES207" s="80"/>
      <c r="ET207" s="80"/>
      <c r="EU207" s="80"/>
      <c r="EV207" s="80"/>
      <c r="EW207" s="80"/>
      <c r="EX207" s="80"/>
      <c r="EY207" s="80"/>
      <c r="EZ207" s="80"/>
      <c r="FA207" s="80"/>
      <c r="FB207" s="80"/>
      <c r="FC207" s="80"/>
      <c r="FD207" s="80"/>
      <c r="FE207" s="80"/>
      <c r="FF207" s="80"/>
      <c r="FG207" s="80"/>
      <c r="FH207" s="80"/>
      <c r="FI207" s="80"/>
      <c r="FJ207" s="80"/>
      <c r="FK207" s="80"/>
      <c r="FL207" s="80"/>
      <c r="FM207" s="80"/>
      <c r="FN207" s="80"/>
      <c r="FO207" s="80"/>
      <c r="FP207" s="80"/>
      <c r="FQ207" s="80"/>
      <c r="FR207" s="80"/>
      <c r="FS207" s="80"/>
      <c r="FT207" s="80"/>
      <c r="FU207" s="80"/>
      <c r="FV207" s="80"/>
      <c r="FW207" s="80"/>
      <c r="FX207" s="80"/>
      <c r="FY207" s="80"/>
      <c r="FZ207" s="80"/>
      <c r="GA207" s="80"/>
      <c r="GB207" s="80"/>
      <c r="GC207" s="80"/>
      <c r="GD207" s="80"/>
      <c r="GE207" s="80"/>
      <c r="GF207" s="80"/>
      <c r="GG207" s="80"/>
      <c r="GH207" s="80"/>
      <c r="GI207" s="80"/>
      <c r="GJ207" s="80"/>
      <c r="GK207" s="80"/>
      <c r="GL207" s="80"/>
      <c r="GM207" s="80"/>
      <c r="GN207" s="80"/>
      <c r="GO207" s="80"/>
      <c r="GP207" s="80">
        <v>2</v>
      </c>
      <c r="GQ207" s="80"/>
      <c r="GR207" s="80"/>
      <c r="GS207" s="80"/>
      <c r="GT207" s="80">
        <v>8098</v>
      </c>
      <c r="GU207" s="80">
        <v>305</v>
      </c>
      <c r="GV207" s="80"/>
      <c r="GW207" s="80">
        <v>323</v>
      </c>
      <c r="GX207" s="80"/>
      <c r="GY207" s="80"/>
      <c r="GZ207" s="80">
        <v>18</v>
      </c>
      <c r="HA207" s="80"/>
      <c r="HB207" s="80"/>
      <c r="HC207" s="80"/>
      <c r="HD207" s="80"/>
      <c r="HE207" s="80">
        <v>39</v>
      </c>
      <c r="HF207" s="80">
        <v>590</v>
      </c>
      <c r="HG207" s="80">
        <v>184</v>
      </c>
      <c r="HH207" s="80"/>
      <c r="HI207" s="80"/>
      <c r="HJ207" s="80"/>
      <c r="HK207" s="80">
        <v>213</v>
      </c>
      <c r="HL207" s="80">
        <v>4</v>
      </c>
      <c r="HM207" s="80"/>
      <c r="HN207" s="80"/>
      <c r="HO207" s="80"/>
      <c r="HP207" s="80"/>
      <c r="HQ207" s="80"/>
      <c r="HR207" s="80"/>
      <c r="HS207" s="80"/>
      <c r="HT207" s="80"/>
      <c r="HU207" s="80"/>
      <c r="HV207" s="80"/>
      <c r="HW207" s="80"/>
      <c r="HX207" s="80"/>
      <c r="HY207" s="80"/>
      <c r="HZ207" s="80"/>
      <c r="IA207" s="80"/>
      <c r="IB207" s="80"/>
      <c r="IC207" s="80"/>
      <c r="ID207" s="80"/>
      <c r="IE207" s="80"/>
      <c r="IF207" s="80"/>
      <c r="IG207" s="80"/>
      <c r="IH207" s="80"/>
      <c r="II207" s="80"/>
      <c r="IJ207" s="80"/>
      <c r="IK207" s="80"/>
      <c r="IL207" s="80"/>
      <c r="IM207" s="80"/>
      <c r="IN207" s="80"/>
      <c r="IO207" s="80"/>
      <c r="IP207" s="80"/>
      <c r="IQ207" s="80"/>
      <c r="IR207" s="80"/>
      <c r="IS207" s="80"/>
      <c r="IT207" s="80"/>
      <c r="IU207" s="80"/>
      <c r="IV207" s="80"/>
      <c r="IW207" s="80"/>
      <c r="IX207" s="80"/>
      <c r="IY207" s="80"/>
      <c r="IZ207" s="80"/>
      <c r="JA207" s="80"/>
      <c r="JB207" s="80"/>
      <c r="JC207" s="80"/>
      <c r="JD207" s="80"/>
      <c r="JE207" s="80"/>
      <c r="JF207" s="80"/>
      <c r="JG207" s="80"/>
      <c r="JH207" s="80"/>
      <c r="JI207" s="80"/>
      <c r="JJ207" s="80"/>
      <c r="JK207" s="80"/>
      <c r="JL207" s="80"/>
      <c r="JM207" s="80"/>
      <c r="JN207" s="80"/>
      <c r="JO207" s="80"/>
      <c r="JP207" s="80">
        <v>19</v>
      </c>
      <c r="JQ207" s="80"/>
      <c r="JR207" s="80"/>
      <c r="JS207" s="80"/>
      <c r="JT207" s="80"/>
      <c r="JU207" s="80"/>
      <c r="JV207" s="80"/>
      <c r="JW207" s="80"/>
      <c r="JX207" s="80"/>
      <c r="JY207" s="80"/>
      <c r="JZ207" s="80"/>
      <c r="KA207" s="80"/>
      <c r="KB207" s="80"/>
      <c r="KC207" s="80"/>
      <c r="KD207" s="80"/>
      <c r="KE207" s="80"/>
      <c r="KF207" s="80"/>
      <c r="KG207" s="80"/>
      <c r="KH207" s="80"/>
      <c r="KI207" s="80"/>
      <c r="KJ207" s="80"/>
      <c r="KK207" s="80"/>
      <c r="KL207" s="80"/>
      <c r="KM207" s="80"/>
      <c r="KN207" s="80"/>
      <c r="KO207" s="80"/>
      <c r="KP207" s="80"/>
      <c r="KQ207" s="80"/>
      <c r="KR207" s="80"/>
      <c r="KS207" s="80"/>
      <c r="KT207" s="80"/>
      <c r="KU207" s="80"/>
      <c r="KV207" s="80"/>
      <c r="KW207" s="80"/>
      <c r="KX207" s="80"/>
      <c r="KY207" s="80"/>
      <c r="KZ207" s="80"/>
      <c r="LA207" s="80"/>
      <c r="LB207" s="80"/>
      <c r="LC207" s="80"/>
      <c r="LD207" s="80"/>
      <c r="LE207" s="80"/>
      <c r="LF207" s="80"/>
      <c r="LG207" s="80">
        <v>1</v>
      </c>
      <c r="LH207" s="80"/>
      <c r="LI207" s="80"/>
      <c r="LJ207" s="80"/>
      <c r="LK207" s="80"/>
      <c r="LL207" s="80"/>
      <c r="LM207" s="80"/>
      <c r="LN207" s="80"/>
      <c r="LO207" s="80">
        <v>57</v>
      </c>
      <c r="LP207" s="80"/>
      <c r="LQ207" s="80"/>
      <c r="LR207" s="80"/>
      <c r="LS207" s="80"/>
      <c r="LT207" s="80"/>
      <c r="LU207" s="80"/>
      <c r="LV207" s="80"/>
      <c r="LW207" s="80"/>
      <c r="LX207" s="80"/>
      <c r="LY207" s="80"/>
      <c r="LZ207" s="80"/>
      <c r="MA207" s="80"/>
      <c r="MB207" s="80"/>
      <c r="MC207" s="80"/>
      <c r="MD207" s="80"/>
      <c r="ME207" s="80"/>
      <c r="MF207" s="80"/>
      <c r="MG207" s="80"/>
      <c r="MH207" s="80"/>
      <c r="MI207" s="80"/>
      <c r="MJ207" s="80"/>
      <c r="MK207" s="80"/>
      <c r="ML207" s="80"/>
      <c r="MM207" s="80"/>
      <c r="MN207" s="80"/>
      <c r="MO207" s="80"/>
      <c r="MP207" s="80"/>
      <c r="MQ207" s="80"/>
      <c r="MR207" s="80"/>
      <c r="MS207" s="80"/>
      <c r="MT207" s="80"/>
      <c r="MU207" s="80"/>
      <c r="MV207" s="80"/>
      <c r="MW207" s="80"/>
      <c r="MX207" s="80"/>
      <c r="MY207" s="80"/>
      <c r="MZ207" s="80"/>
      <c r="NA207" s="80"/>
      <c r="NB207" s="80"/>
      <c r="NC207" s="80"/>
      <c r="ND207" s="80"/>
      <c r="NE207" s="80"/>
      <c r="NF207" s="80"/>
      <c r="NG207" s="80"/>
      <c r="NH207" s="80"/>
      <c r="NI207" s="80"/>
      <c r="NJ207" s="80"/>
      <c r="NK207" s="80"/>
      <c r="NL207" s="80"/>
      <c r="NM207" s="80"/>
      <c r="NN207" s="80"/>
      <c r="NO207" s="80"/>
      <c r="NP207" s="80"/>
      <c r="NQ207" s="80"/>
      <c r="NR207" s="80"/>
      <c r="NS207" s="80"/>
      <c r="NT207" s="80"/>
      <c r="NU207" s="80"/>
      <c r="NV207" s="80"/>
      <c r="NW207" s="80"/>
      <c r="NX207" s="80"/>
      <c r="NY207" s="80"/>
      <c r="NZ207" s="80"/>
      <c r="OA207" s="80"/>
      <c r="OB207" s="79">
        <v>9854</v>
      </c>
    </row>
    <row r="208" spans="1:392" ht="13.15">
      <c r="A208" s="27">
        <v>311300</v>
      </c>
      <c r="B208" s="23" t="s">
        <v>342</v>
      </c>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v>16</v>
      </c>
      <c r="AE208" s="80"/>
      <c r="AF208" s="80"/>
      <c r="AG208" s="80"/>
      <c r="AH208" s="80"/>
      <c r="AI208" s="80"/>
      <c r="AJ208" s="80"/>
      <c r="AK208" s="80"/>
      <c r="AL208" s="80"/>
      <c r="AM208" s="80"/>
      <c r="AN208" s="80"/>
      <c r="AO208" s="80"/>
      <c r="AP208" s="80"/>
      <c r="AQ208" s="80"/>
      <c r="AR208" s="80"/>
      <c r="AS208" s="80"/>
      <c r="AT208" s="80"/>
      <c r="AU208" s="80"/>
      <c r="AV208" s="80"/>
      <c r="AW208" s="80"/>
      <c r="AX208" s="80"/>
      <c r="AY208" s="80"/>
      <c r="AZ208" s="80"/>
      <c r="BA208" s="80"/>
      <c r="BB208" s="80"/>
      <c r="BC208" s="80"/>
      <c r="BD208" s="80"/>
      <c r="BE208" s="80"/>
      <c r="BF208" s="80"/>
      <c r="BG208" s="80"/>
      <c r="BH208" s="80"/>
      <c r="BI208" s="80"/>
      <c r="BJ208" s="80"/>
      <c r="BK208" s="80"/>
      <c r="BL208" s="80"/>
      <c r="BM208" s="80"/>
      <c r="BN208" s="80"/>
      <c r="BO208" s="80"/>
      <c r="BP208" s="80"/>
      <c r="BQ208" s="80"/>
      <c r="BR208" s="80"/>
      <c r="BS208" s="80"/>
      <c r="BT208" s="80"/>
      <c r="BU208" s="80"/>
      <c r="BV208" s="80"/>
      <c r="BW208" s="80"/>
      <c r="BX208" s="80"/>
      <c r="BY208" s="80"/>
      <c r="BZ208" s="80"/>
      <c r="CA208" s="80"/>
      <c r="CB208" s="80"/>
      <c r="CC208" s="80"/>
      <c r="CD208" s="80"/>
      <c r="CE208" s="80"/>
      <c r="CF208" s="80"/>
      <c r="CG208" s="80"/>
      <c r="CH208" s="80"/>
      <c r="CI208" s="80"/>
      <c r="CJ208" s="80"/>
      <c r="CK208" s="80"/>
      <c r="CL208" s="80"/>
      <c r="CM208" s="80"/>
      <c r="CN208" s="80"/>
      <c r="CO208" s="80"/>
      <c r="CP208" s="80"/>
      <c r="CQ208" s="80"/>
      <c r="CR208" s="80"/>
      <c r="CS208" s="80"/>
      <c r="CT208" s="80"/>
      <c r="CU208" s="80"/>
      <c r="CV208" s="80"/>
      <c r="CW208" s="80"/>
      <c r="CX208" s="80"/>
      <c r="CY208" s="80"/>
      <c r="CZ208" s="80"/>
      <c r="DA208" s="80"/>
      <c r="DB208" s="80"/>
      <c r="DC208" s="80"/>
      <c r="DD208" s="80"/>
      <c r="DE208" s="80"/>
      <c r="DF208" s="80"/>
      <c r="DG208" s="80"/>
      <c r="DH208" s="80"/>
      <c r="DI208" s="80"/>
      <c r="DJ208" s="80"/>
      <c r="DK208" s="80"/>
      <c r="DL208" s="80"/>
      <c r="DM208" s="80"/>
      <c r="DN208" s="80"/>
      <c r="DO208" s="80"/>
      <c r="DP208" s="80"/>
      <c r="DQ208" s="80"/>
      <c r="DR208" s="80"/>
      <c r="DS208" s="80"/>
      <c r="DT208" s="80"/>
      <c r="DU208" s="80"/>
      <c r="DV208" s="80"/>
      <c r="DW208" s="80"/>
      <c r="DX208" s="80"/>
      <c r="DY208" s="80"/>
      <c r="DZ208" s="80"/>
      <c r="EA208" s="80"/>
      <c r="EB208" s="80"/>
      <c r="EC208" s="80"/>
      <c r="ED208" s="80"/>
      <c r="EE208" s="80"/>
      <c r="EF208" s="80"/>
      <c r="EG208" s="80"/>
      <c r="EH208" s="80"/>
      <c r="EI208" s="80"/>
      <c r="EJ208" s="80"/>
      <c r="EK208" s="80"/>
      <c r="EL208" s="80"/>
      <c r="EM208" s="80"/>
      <c r="EN208" s="80"/>
      <c r="EO208" s="80"/>
      <c r="EP208" s="80"/>
      <c r="EQ208" s="80"/>
      <c r="ER208" s="80"/>
      <c r="ES208" s="80"/>
      <c r="ET208" s="80"/>
      <c r="EU208" s="80"/>
      <c r="EV208" s="80"/>
      <c r="EW208" s="80"/>
      <c r="EX208" s="80"/>
      <c r="EY208" s="80"/>
      <c r="EZ208" s="80"/>
      <c r="FA208" s="80"/>
      <c r="FB208" s="80"/>
      <c r="FC208" s="80"/>
      <c r="FD208" s="80"/>
      <c r="FE208" s="80"/>
      <c r="FF208" s="80"/>
      <c r="FG208" s="80"/>
      <c r="FH208" s="80"/>
      <c r="FI208" s="80"/>
      <c r="FJ208" s="80"/>
      <c r="FK208" s="80"/>
      <c r="FL208" s="80"/>
      <c r="FM208" s="80"/>
      <c r="FN208" s="80"/>
      <c r="FO208" s="80"/>
      <c r="FP208" s="80"/>
      <c r="FQ208" s="80"/>
      <c r="FR208" s="80"/>
      <c r="FS208" s="80"/>
      <c r="FT208" s="80"/>
      <c r="FU208" s="80"/>
      <c r="FV208" s="80"/>
      <c r="FW208" s="80"/>
      <c r="FX208" s="80"/>
      <c r="FY208" s="80"/>
      <c r="FZ208" s="80"/>
      <c r="GA208" s="80"/>
      <c r="GB208" s="80"/>
      <c r="GC208" s="80"/>
      <c r="GD208" s="80"/>
      <c r="GE208" s="80"/>
      <c r="GF208" s="80"/>
      <c r="GG208" s="80"/>
      <c r="GH208" s="80"/>
      <c r="GI208" s="80"/>
      <c r="GJ208" s="80"/>
      <c r="GK208" s="80"/>
      <c r="GL208" s="80"/>
      <c r="GM208" s="80"/>
      <c r="GN208" s="80"/>
      <c r="GO208" s="80"/>
      <c r="GP208" s="80"/>
      <c r="GQ208" s="80"/>
      <c r="GR208" s="80">
        <v>6</v>
      </c>
      <c r="GS208" s="80"/>
      <c r="GT208" s="80">
        <v>1</v>
      </c>
      <c r="GU208" s="80">
        <v>25895</v>
      </c>
      <c r="GV208" s="80"/>
      <c r="GW208" s="80">
        <v>8</v>
      </c>
      <c r="GX208" s="80">
        <v>25</v>
      </c>
      <c r="GY208" s="80"/>
      <c r="GZ208" s="80">
        <v>51</v>
      </c>
      <c r="HA208" s="80"/>
      <c r="HB208" s="80"/>
      <c r="HC208" s="80"/>
      <c r="HD208" s="80"/>
      <c r="HE208" s="80"/>
      <c r="HF208" s="80">
        <v>46</v>
      </c>
      <c r="HG208" s="80">
        <v>182</v>
      </c>
      <c r="HH208" s="80">
        <v>0</v>
      </c>
      <c r="HI208" s="80">
        <v>2</v>
      </c>
      <c r="HJ208" s="80">
        <v>74</v>
      </c>
      <c r="HK208" s="80">
        <v>4</v>
      </c>
      <c r="HL208" s="80"/>
      <c r="HM208" s="80"/>
      <c r="HN208" s="80"/>
      <c r="HO208" s="80"/>
      <c r="HP208" s="80"/>
      <c r="HQ208" s="80"/>
      <c r="HR208" s="80"/>
      <c r="HS208" s="80"/>
      <c r="HT208" s="80"/>
      <c r="HU208" s="80"/>
      <c r="HV208" s="80"/>
      <c r="HW208" s="80"/>
      <c r="HX208" s="80"/>
      <c r="HY208" s="80"/>
      <c r="HZ208" s="80"/>
      <c r="IA208" s="80"/>
      <c r="IB208" s="80"/>
      <c r="IC208" s="80"/>
      <c r="ID208" s="80"/>
      <c r="IE208" s="80"/>
      <c r="IF208" s="80"/>
      <c r="IG208" s="80"/>
      <c r="IH208" s="80"/>
      <c r="II208" s="80"/>
      <c r="IJ208" s="80"/>
      <c r="IK208" s="80"/>
      <c r="IL208" s="80"/>
      <c r="IM208" s="80"/>
      <c r="IN208" s="80"/>
      <c r="IO208" s="80"/>
      <c r="IP208" s="80"/>
      <c r="IQ208" s="80">
        <v>23</v>
      </c>
      <c r="IR208" s="80"/>
      <c r="IS208" s="80"/>
      <c r="IT208" s="80"/>
      <c r="IU208" s="80"/>
      <c r="IV208" s="80"/>
      <c r="IW208" s="80"/>
      <c r="IX208" s="80"/>
      <c r="IY208" s="80"/>
      <c r="IZ208" s="80"/>
      <c r="JA208" s="80"/>
      <c r="JB208" s="80"/>
      <c r="JC208" s="80"/>
      <c r="JD208" s="80"/>
      <c r="JE208" s="80"/>
      <c r="JF208" s="80"/>
      <c r="JG208" s="80"/>
      <c r="JH208" s="80"/>
      <c r="JI208" s="80"/>
      <c r="JJ208" s="80"/>
      <c r="JK208" s="80"/>
      <c r="JL208" s="80"/>
      <c r="JM208" s="80"/>
      <c r="JN208" s="80"/>
      <c r="JO208" s="80"/>
      <c r="JP208" s="80">
        <v>185</v>
      </c>
      <c r="JQ208" s="80"/>
      <c r="JR208" s="80"/>
      <c r="JS208" s="80"/>
      <c r="JT208" s="80"/>
      <c r="JU208" s="80"/>
      <c r="JV208" s="80"/>
      <c r="JW208" s="80"/>
      <c r="JX208" s="80"/>
      <c r="JY208" s="80"/>
      <c r="JZ208" s="80"/>
      <c r="KA208" s="80"/>
      <c r="KB208" s="80"/>
      <c r="KC208" s="80"/>
      <c r="KD208" s="80"/>
      <c r="KE208" s="80"/>
      <c r="KF208" s="80"/>
      <c r="KG208" s="80"/>
      <c r="KH208" s="80"/>
      <c r="KI208" s="80"/>
      <c r="KJ208" s="80"/>
      <c r="KK208" s="80"/>
      <c r="KL208" s="80"/>
      <c r="KM208" s="80"/>
      <c r="KN208" s="80"/>
      <c r="KO208" s="80"/>
      <c r="KP208" s="80"/>
      <c r="KQ208" s="80"/>
      <c r="KR208" s="80"/>
      <c r="KS208" s="80"/>
      <c r="KT208" s="80"/>
      <c r="KU208" s="80"/>
      <c r="KV208" s="80"/>
      <c r="KW208" s="80"/>
      <c r="KX208" s="80"/>
      <c r="KY208" s="80"/>
      <c r="KZ208" s="80"/>
      <c r="LA208" s="80"/>
      <c r="LB208" s="80"/>
      <c r="LC208" s="80"/>
      <c r="LD208" s="80"/>
      <c r="LE208" s="80"/>
      <c r="LF208" s="80"/>
      <c r="LG208" s="80">
        <v>0</v>
      </c>
      <c r="LH208" s="80"/>
      <c r="LI208" s="80"/>
      <c r="LJ208" s="80"/>
      <c r="LK208" s="80"/>
      <c r="LL208" s="80"/>
      <c r="LM208" s="80"/>
      <c r="LN208" s="80"/>
      <c r="LO208" s="80">
        <v>101</v>
      </c>
      <c r="LP208" s="80"/>
      <c r="LQ208" s="80"/>
      <c r="LR208" s="80"/>
      <c r="LS208" s="80"/>
      <c r="LT208" s="80"/>
      <c r="LU208" s="80"/>
      <c r="LV208" s="80"/>
      <c r="LW208" s="80"/>
      <c r="LX208" s="80"/>
      <c r="LY208" s="80"/>
      <c r="LZ208" s="80"/>
      <c r="MA208" s="80"/>
      <c r="MB208" s="80"/>
      <c r="MC208" s="80"/>
      <c r="MD208" s="80"/>
      <c r="ME208" s="80"/>
      <c r="MF208" s="80"/>
      <c r="MG208" s="80"/>
      <c r="MH208" s="80"/>
      <c r="MI208" s="80"/>
      <c r="MJ208" s="80"/>
      <c r="MK208" s="80"/>
      <c r="ML208" s="80"/>
      <c r="MM208" s="80"/>
      <c r="MN208" s="80"/>
      <c r="MO208" s="80"/>
      <c r="MP208" s="80"/>
      <c r="MQ208" s="80"/>
      <c r="MR208" s="80"/>
      <c r="MS208" s="80"/>
      <c r="MT208" s="80"/>
      <c r="MU208" s="80"/>
      <c r="MV208" s="80"/>
      <c r="MW208" s="80"/>
      <c r="MX208" s="80"/>
      <c r="MY208" s="80"/>
      <c r="MZ208" s="80"/>
      <c r="NA208" s="80"/>
      <c r="NB208" s="80"/>
      <c r="NC208" s="80"/>
      <c r="ND208" s="80"/>
      <c r="NE208" s="80"/>
      <c r="NF208" s="80"/>
      <c r="NG208" s="80"/>
      <c r="NH208" s="80"/>
      <c r="NI208" s="80"/>
      <c r="NJ208" s="80"/>
      <c r="NK208" s="80"/>
      <c r="NL208" s="80"/>
      <c r="NM208" s="80"/>
      <c r="NN208" s="80"/>
      <c r="NO208" s="80"/>
      <c r="NP208" s="80"/>
      <c r="NQ208" s="80"/>
      <c r="NR208" s="80"/>
      <c r="NS208" s="80"/>
      <c r="NT208" s="80"/>
      <c r="NU208" s="80"/>
      <c r="NV208" s="80"/>
      <c r="NW208" s="80"/>
      <c r="NX208" s="80"/>
      <c r="NY208" s="80"/>
      <c r="NZ208" s="80"/>
      <c r="OA208" s="80"/>
      <c r="OB208" s="79">
        <v>26617</v>
      </c>
    </row>
    <row r="209" spans="1:392" ht="13.15">
      <c r="A209" s="27">
        <v>311410</v>
      </c>
      <c r="B209" s="23" t="s">
        <v>343</v>
      </c>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v>12</v>
      </c>
      <c r="AE209" s="80"/>
      <c r="AF209" s="80"/>
      <c r="AG209" s="80"/>
      <c r="AH209" s="80"/>
      <c r="AI209" s="80"/>
      <c r="AJ209" s="80"/>
      <c r="AK209" s="80"/>
      <c r="AL209" s="80"/>
      <c r="AM209" s="80"/>
      <c r="AN209" s="80"/>
      <c r="AO209" s="80"/>
      <c r="AP209" s="80"/>
      <c r="AQ209" s="80"/>
      <c r="AR209" s="80"/>
      <c r="AS209" s="80"/>
      <c r="AT209" s="80"/>
      <c r="AU209" s="80"/>
      <c r="AV209" s="80"/>
      <c r="AW209" s="80"/>
      <c r="AX209" s="80"/>
      <c r="AY209" s="80"/>
      <c r="AZ209" s="80"/>
      <c r="BA209" s="80"/>
      <c r="BB209" s="80"/>
      <c r="BC209" s="80"/>
      <c r="BD209" s="80"/>
      <c r="BE209" s="80"/>
      <c r="BF209" s="80"/>
      <c r="BG209" s="80"/>
      <c r="BH209" s="80"/>
      <c r="BI209" s="80"/>
      <c r="BJ209" s="80"/>
      <c r="BK209" s="80"/>
      <c r="BL209" s="80"/>
      <c r="BM209" s="80"/>
      <c r="BN209" s="80"/>
      <c r="BO209" s="80"/>
      <c r="BP209" s="80"/>
      <c r="BQ209" s="80"/>
      <c r="BR209" s="80"/>
      <c r="BS209" s="80"/>
      <c r="BT209" s="80"/>
      <c r="BU209" s="80"/>
      <c r="BV209" s="80"/>
      <c r="BW209" s="80"/>
      <c r="BX209" s="80"/>
      <c r="BY209" s="80"/>
      <c r="BZ209" s="80"/>
      <c r="CA209" s="80"/>
      <c r="CB209" s="80"/>
      <c r="CC209" s="80"/>
      <c r="CD209" s="80"/>
      <c r="CE209" s="80"/>
      <c r="CF209" s="80"/>
      <c r="CG209" s="80"/>
      <c r="CH209" s="80"/>
      <c r="CI209" s="80"/>
      <c r="CJ209" s="80"/>
      <c r="CK209" s="80"/>
      <c r="CL209" s="80"/>
      <c r="CM209" s="80"/>
      <c r="CN209" s="80"/>
      <c r="CO209" s="80"/>
      <c r="CP209" s="80"/>
      <c r="CQ209" s="80"/>
      <c r="CR209" s="80"/>
      <c r="CS209" s="80"/>
      <c r="CT209" s="80"/>
      <c r="CU209" s="80"/>
      <c r="CV209" s="80"/>
      <c r="CW209" s="80"/>
      <c r="CX209" s="80"/>
      <c r="CY209" s="80"/>
      <c r="CZ209" s="80"/>
      <c r="DA209" s="80"/>
      <c r="DB209" s="80"/>
      <c r="DC209" s="80"/>
      <c r="DD209" s="80"/>
      <c r="DE209" s="80"/>
      <c r="DF209" s="80"/>
      <c r="DG209" s="80"/>
      <c r="DH209" s="80"/>
      <c r="DI209" s="80"/>
      <c r="DJ209" s="80"/>
      <c r="DK209" s="80"/>
      <c r="DL209" s="80"/>
      <c r="DM209" s="80"/>
      <c r="DN209" s="80"/>
      <c r="DO209" s="80"/>
      <c r="DP209" s="80"/>
      <c r="DQ209" s="80"/>
      <c r="DR209" s="80"/>
      <c r="DS209" s="80"/>
      <c r="DT209" s="80"/>
      <c r="DU209" s="80"/>
      <c r="DV209" s="80"/>
      <c r="DW209" s="80"/>
      <c r="DX209" s="80"/>
      <c r="DY209" s="80"/>
      <c r="DZ209" s="80"/>
      <c r="EA209" s="80"/>
      <c r="EB209" s="80"/>
      <c r="EC209" s="80"/>
      <c r="ED209" s="80"/>
      <c r="EE209" s="80"/>
      <c r="EF209" s="80"/>
      <c r="EG209" s="80"/>
      <c r="EH209" s="80"/>
      <c r="EI209" s="80"/>
      <c r="EJ209" s="80"/>
      <c r="EK209" s="80"/>
      <c r="EL209" s="80"/>
      <c r="EM209" s="80"/>
      <c r="EN209" s="80"/>
      <c r="EO209" s="80"/>
      <c r="EP209" s="80"/>
      <c r="EQ209" s="80"/>
      <c r="ER209" s="80"/>
      <c r="ES209" s="80"/>
      <c r="ET209" s="80"/>
      <c r="EU209" s="80"/>
      <c r="EV209" s="80"/>
      <c r="EW209" s="80"/>
      <c r="EX209" s="80"/>
      <c r="EY209" s="80"/>
      <c r="EZ209" s="80"/>
      <c r="FA209" s="80"/>
      <c r="FB209" s="80"/>
      <c r="FC209" s="80"/>
      <c r="FD209" s="80"/>
      <c r="FE209" s="80"/>
      <c r="FF209" s="80"/>
      <c r="FG209" s="80"/>
      <c r="FH209" s="80"/>
      <c r="FI209" s="80"/>
      <c r="FJ209" s="80"/>
      <c r="FK209" s="80"/>
      <c r="FL209" s="80"/>
      <c r="FM209" s="80"/>
      <c r="FN209" s="80"/>
      <c r="FO209" s="80"/>
      <c r="FP209" s="80"/>
      <c r="FQ209" s="80"/>
      <c r="FR209" s="80"/>
      <c r="FS209" s="80"/>
      <c r="FT209" s="80"/>
      <c r="FU209" s="80"/>
      <c r="FV209" s="80"/>
      <c r="FW209" s="80"/>
      <c r="FX209" s="80"/>
      <c r="FY209" s="80"/>
      <c r="FZ209" s="80"/>
      <c r="GA209" s="80"/>
      <c r="GB209" s="80"/>
      <c r="GC209" s="80"/>
      <c r="GD209" s="80"/>
      <c r="GE209" s="80"/>
      <c r="GF209" s="80"/>
      <c r="GG209" s="80"/>
      <c r="GH209" s="80"/>
      <c r="GI209" s="80"/>
      <c r="GJ209" s="80"/>
      <c r="GK209" s="80"/>
      <c r="GL209" s="80"/>
      <c r="GM209" s="80"/>
      <c r="GN209" s="80"/>
      <c r="GO209" s="80">
        <v>5</v>
      </c>
      <c r="GP209" s="80"/>
      <c r="GQ209" s="80"/>
      <c r="GR209" s="80"/>
      <c r="GS209" s="80"/>
      <c r="GT209" s="80">
        <v>277</v>
      </c>
      <c r="GU209" s="80"/>
      <c r="GV209" s="80">
        <v>23991</v>
      </c>
      <c r="GW209" s="80">
        <v>11</v>
      </c>
      <c r="GX209" s="80">
        <v>4</v>
      </c>
      <c r="GY209" s="80"/>
      <c r="GZ209" s="80"/>
      <c r="HA209" s="80"/>
      <c r="HB209" s="80">
        <v>22</v>
      </c>
      <c r="HC209" s="80"/>
      <c r="HD209" s="80">
        <v>45</v>
      </c>
      <c r="HE209" s="80">
        <v>36</v>
      </c>
      <c r="HF209" s="80">
        <v>1</v>
      </c>
      <c r="HG209" s="80">
        <v>1</v>
      </c>
      <c r="HH209" s="80"/>
      <c r="HI209" s="80">
        <v>3</v>
      </c>
      <c r="HJ209" s="80">
        <v>4</v>
      </c>
      <c r="HK209" s="80">
        <v>31</v>
      </c>
      <c r="HL209" s="80"/>
      <c r="HM209" s="80"/>
      <c r="HN209" s="80"/>
      <c r="HO209" s="80"/>
      <c r="HP209" s="80"/>
      <c r="HQ209" s="80"/>
      <c r="HR209" s="80">
        <v>1</v>
      </c>
      <c r="HS209" s="80"/>
      <c r="HT209" s="80"/>
      <c r="HU209" s="80">
        <v>1</v>
      </c>
      <c r="HV209" s="80">
        <v>1</v>
      </c>
      <c r="HW209" s="80"/>
      <c r="HX209" s="80"/>
      <c r="HY209" s="80"/>
      <c r="HZ209" s="80"/>
      <c r="IA209" s="80"/>
      <c r="IB209" s="80"/>
      <c r="IC209" s="80"/>
      <c r="ID209" s="80"/>
      <c r="IE209" s="80"/>
      <c r="IF209" s="80"/>
      <c r="IG209" s="80"/>
      <c r="IH209" s="80"/>
      <c r="II209" s="80"/>
      <c r="IJ209" s="80"/>
      <c r="IK209" s="80"/>
      <c r="IL209" s="80"/>
      <c r="IM209" s="80"/>
      <c r="IN209" s="80"/>
      <c r="IO209" s="80"/>
      <c r="IP209" s="80"/>
      <c r="IQ209" s="80"/>
      <c r="IR209" s="80"/>
      <c r="IS209" s="80"/>
      <c r="IT209" s="80"/>
      <c r="IU209" s="80"/>
      <c r="IV209" s="80"/>
      <c r="IW209" s="80"/>
      <c r="IX209" s="80"/>
      <c r="IY209" s="80"/>
      <c r="IZ209" s="80"/>
      <c r="JA209" s="80"/>
      <c r="JB209" s="80">
        <v>7</v>
      </c>
      <c r="JC209" s="80"/>
      <c r="JD209" s="80"/>
      <c r="JE209" s="80">
        <v>4</v>
      </c>
      <c r="JF209" s="80"/>
      <c r="JG209" s="80"/>
      <c r="JH209" s="80"/>
      <c r="JI209" s="80"/>
      <c r="JJ209" s="80"/>
      <c r="JK209" s="80"/>
      <c r="JL209" s="80"/>
      <c r="JM209" s="80"/>
      <c r="JN209" s="80"/>
      <c r="JO209" s="80"/>
      <c r="JP209" s="80">
        <v>54</v>
      </c>
      <c r="JQ209" s="80"/>
      <c r="JR209" s="80"/>
      <c r="JS209" s="80"/>
      <c r="JT209" s="80"/>
      <c r="JU209" s="80"/>
      <c r="JV209" s="80"/>
      <c r="JW209" s="80"/>
      <c r="JX209" s="80"/>
      <c r="JY209" s="80"/>
      <c r="JZ209" s="80"/>
      <c r="KA209" s="80"/>
      <c r="KB209" s="80"/>
      <c r="KC209" s="80"/>
      <c r="KD209" s="80"/>
      <c r="KE209" s="80"/>
      <c r="KF209" s="80"/>
      <c r="KG209" s="80"/>
      <c r="KH209" s="80"/>
      <c r="KI209" s="80"/>
      <c r="KJ209" s="80"/>
      <c r="KK209" s="80"/>
      <c r="KL209" s="80"/>
      <c r="KM209" s="80"/>
      <c r="KN209" s="80"/>
      <c r="KO209" s="80"/>
      <c r="KP209" s="80"/>
      <c r="KQ209" s="80"/>
      <c r="KR209" s="80"/>
      <c r="KS209" s="80"/>
      <c r="KT209" s="80"/>
      <c r="KU209" s="80"/>
      <c r="KV209" s="80"/>
      <c r="KW209" s="80"/>
      <c r="KX209" s="80"/>
      <c r="KY209" s="80"/>
      <c r="KZ209" s="80"/>
      <c r="LA209" s="80"/>
      <c r="LB209" s="80"/>
      <c r="LC209" s="80"/>
      <c r="LD209" s="80"/>
      <c r="LE209" s="80"/>
      <c r="LF209" s="80"/>
      <c r="LG209" s="80">
        <v>7</v>
      </c>
      <c r="LH209" s="80"/>
      <c r="LI209" s="80"/>
      <c r="LJ209" s="80"/>
      <c r="LK209" s="80"/>
      <c r="LL209" s="80"/>
      <c r="LM209" s="80"/>
      <c r="LN209" s="80"/>
      <c r="LO209" s="80">
        <v>110</v>
      </c>
      <c r="LP209" s="80"/>
      <c r="LQ209" s="80"/>
      <c r="LR209" s="80"/>
      <c r="LS209" s="80"/>
      <c r="LT209" s="80"/>
      <c r="LU209" s="80"/>
      <c r="LV209" s="80"/>
      <c r="LW209" s="80"/>
      <c r="LX209" s="80"/>
      <c r="LY209" s="80"/>
      <c r="LZ209" s="80"/>
      <c r="MA209" s="80"/>
      <c r="MB209" s="80"/>
      <c r="MC209" s="80"/>
      <c r="MD209" s="80"/>
      <c r="ME209" s="80"/>
      <c r="MF209" s="80"/>
      <c r="MG209" s="80"/>
      <c r="MH209" s="80"/>
      <c r="MI209" s="80"/>
      <c r="MJ209" s="80"/>
      <c r="MK209" s="80"/>
      <c r="ML209" s="80"/>
      <c r="MM209" s="80"/>
      <c r="MN209" s="80"/>
      <c r="MO209" s="80"/>
      <c r="MP209" s="80"/>
      <c r="MQ209" s="80"/>
      <c r="MR209" s="80"/>
      <c r="MS209" s="80"/>
      <c r="MT209" s="80"/>
      <c r="MU209" s="80"/>
      <c r="MV209" s="80"/>
      <c r="MW209" s="80"/>
      <c r="MX209" s="80"/>
      <c r="MY209" s="80"/>
      <c r="MZ209" s="80"/>
      <c r="NA209" s="80"/>
      <c r="NB209" s="80"/>
      <c r="NC209" s="80"/>
      <c r="ND209" s="80"/>
      <c r="NE209" s="80"/>
      <c r="NF209" s="80"/>
      <c r="NG209" s="80"/>
      <c r="NH209" s="80"/>
      <c r="NI209" s="80"/>
      <c r="NJ209" s="80"/>
      <c r="NK209" s="80"/>
      <c r="NL209" s="80"/>
      <c r="NM209" s="80"/>
      <c r="NN209" s="80"/>
      <c r="NO209" s="80"/>
      <c r="NP209" s="80"/>
      <c r="NQ209" s="80"/>
      <c r="NR209" s="80"/>
      <c r="NS209" s="80"/>
      <c r="NT209" s="80"/>
      <c r="NU209" s="80"/>
      <c r="NV209" s="80"/>
      <c r="NW209" s="80"/>
      <c r="NX209" s="80"/>
      <c r="NY209" s="80"/>
      <c r="NZ209" s="80"/>
      <c r="OA209" s="80"/>
      <c r="OB209" s="79">
        <v>24628</v>
      </c>
    </row>
    <row r="210" spans="1:392" ht="13.15">
      <c r="A210" s="27">
        <v>311420</v>
      </c>
      <c r="B210" s="23" t="s">
        <v>344</v>
      </c>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v>17</v>
      </c>
      <c r="AE210" s="80"/>
      <c r="AF210" s="80"/>
      <c r="AG210" s="80"/>
      <c r="AH210" s="80"/>
      <c r="AI210" s="80"/>
      <c r="AJ210" s="80"/>
      <c r="AK210" s="80"/>
      <c r="AL210" s="80"/>
      <c r="AM210" s="80"/>
      <c r="AN210" s="80"/>
      <c r="AO210" s="80"/>
      <c r="AP210" s="80"/>
      <c r="AQ210" s="80"/>
      <c r="AR210" s="80"/>
      <c r="AS210" s="80"/>
      <c r="AT210" s="80"/>
      <c r="AU210" s="80"/>
      <c r="AV210" s="80"/>
      <c r="AW210" s="80"/>
      <c r="AX210" s="80"/>
      <c r="AY210" s="80"/>
      <c r="AZ210" s="80"/>
      <c r="BA210" s="80"/>
      <c r="BB210" s="80"/>
      <c r="BC210" s="80"/>
      <c r="BD210" s="80"/>
      <c r="BE210" s="80"/>
      <c r="BF210" s="80"/>
      <c r="BG210" s="80"/>
      <c r="BH210" s="80"/>
      <c r="BI210" s="80"/>
      <c r="BJ210" s="80"/>
      <c r="BK210" s="80"/>
      <c r="BL210" s="80"/>
      <c r="BM210" s="80"/>
      <c r="BN210" s="80"/>
      <c r="BO210" s="80"/>
      <c r="BP210" s="80"/>
      <c r="BQ210" s="80"/>
      <c r="BR210" s="80"/>
      <c r="BS210" s="80"/>
      <c r="BT210" s="80"/>
      <c r="BU210" s="80"/>
      <c r="BV210" s="80"/>
      <c r="BW210" s="80"/>
      <c r="BX210" s="80"/>
      <c r="BY210" s="80"/>
      <c r="BZ210" s="80"/>
      <c r="CA210" s="80"/>
      <c r="CB210" s="80"/>
      <c r="CC210" s="80"/>
      <c r="CD210" s="80"/>
      <c r="CE210" s="80"/>
      <c r="CF210" s="80"/>
      <c r="CG210" s="80"/>
      <c r="CH210" s="80"/>
      <c r="CI210" s="80"/>
      <c r="CJ210" s="80"/>
      <c r="CK210" s="80"/>
      <c r="CL210" s="80"/>
      <c r="CM210" s="80"/>
      <c r="CN210" s="80"/>
      <c r="CO210" s="80"/>
      <c r="CP210" s="80"/>
      <c r="CQ210" s="80"/>
      <c r="CR210" s="80"/>
      <c r="CS210" s="80"/>
      <c r="CT210" s="80"/>
      <c r="CU210" s="80"/>
      <c r="CV210" s="80"/>
      <c r="CW210" s="80"/>
      <c r="CX210" s="80"/>
      <c r="CY210" s="80"/>
      <c r="CZ210" s="80"/>
      <c r="DA210" s="80"/>
      <c r="DB210" s="80"/>
      <c r="DC210" s="80"/>
      <c r="DD210" s="80"/>
      <c r="DE210" s="80"/>
      <c r="DF210" s="80"/>
      <c r="DG210" s="80"/>
      <c r="DH210" s="80"/>
      <c r="DI210" s="80"/>
      <c r="DJ210" s="80"/>
      <c r="DK210" s="80"/>
      <c r="DL210" s="80"/>
      <c r="DM210" s="80"/>
      <c r="DN210" s="80"/>
      <c r="DO210" s="80"/>
      <c r="DP210" s="80"/>
      <c r="DQ210" s="80"/>
      <c r="DR210" s="80"/>
      <c r="DS210" s="80"/>
      <c r="DT210" s="80"/>
      <c r="DU210" s="80"/>
      <c r="DV210" s="80"/>
      <c r="DW210" s="80"/>
      <c r="DX210" s="80"/>
      <c r="DY210" s="80"/>
      <c r="DZ210" s="80"/>
      <c r="EA210" s="80"/>
      <c r="EB210" s="80"/>
      <c r="EC210" s="80"/>
      <c r="ED210" s="80"/>
      <c r="EE210" s="80"/>
      <c r="EF210" s="80"/>
      <c r="EG210" s="80"/>
      <c r="EH210" s="80"/>
      <c r="EI210" s="80"/>
      <c r="EJ210" s="80"/>
      <c r="EK210" s="80"/>
      <c r="EL210" s="80"/>
      <c r="EM210" s="80"/>
      <c r="EN210" s="80"/>
      <c r="EO210" s="80"/>
      <c r="EP210" s="80"/>
      <c r="EQ210" s="80"/>
      <c r="ER210" s="80"/>
      <c r="ES210" s="80"/>
      <c r="ET210" s="80"/>
      <c r="EU210" s="80"/>
      <c r="EV210" s="80"/>
      <c r="EW210" s="80"/>
      <c r="EX210" s="80"/>
      <c r="EY210" s="80"/>
      <c r="EZ210" s="80"/>
      <c r="FA210" s="80"/>
      <c r="FB210" s="80"/>
      <c r="FC210" s="80"/>
      <c r="FD210" s="80"/>
      <c r="FE210" s="80"/>
      <c r="FF210" s="80"/>
      <c r="FG210" s="80"/>
      <c r="FH210" s="80"/>
      <c r="FI210" s="80"/>
      <c r="FJ210" s="80"/>
      <c r="FK210" s="80"/>
      <c r="FL210" s="80"/>
      <c r="FM210" s="80"/>
      <c r="FN210" s="80"/>
      <c r="FO210" s="80"/>
      <c r="FP210" s="80"/>
      <c r="FQ210" s="80"/>
      <c r="FR210" s="80"/>
      <c r="FS210" s="80"/>
      <c r="FT210" s="80"/>
      <c r="FU210" s="80"/>
      <c r="FV210" s="80"/>
      <c r="FW210" s="80"/>
      <c r="FX210" s="80"/>
      <c r="FY210" s="80"/>
      <c r="FZ210" s="80"/>
      <c r="GA210" s="80"/>
      <c r="GB210" s="80"/>
      <c r="GC210" s="80"/>
      <c r="GD210" s="80"/>
      <c r="GE210" s="80"/>
      <c r="GF210" s="80"/>
      <c r="GG210" s="80"/>
      <c r="GH210" s="80"/>
      <c r="GI210" s="80"/>
      <c r="GJ210" s="80"/>
      <c r="GK210" s="80"/>
      <c r="GL210" s="80"/>
      <c r="GM210" s="80"/>
      <c r="GN210" s="80"/>
      <c r="GO210" s="80">
        <v>28</v>
      </c>
      <c r="GP210" s="80"/>
      <c r="GQ210" s="80"/>
      <c r="GR210" s="80">
        <v>17</v>
      </c>
      <c r="GS210" s="80">
        <v>7</v>
      </c>
      <c r="GT210" s="80">
        <v>3</v>
      </c>
      <c r="GU210" s="80">
        <v>187</v>
      </c>
      <c r="GV210" s="80">
        <v>190</v>
      </c>
      <c r="GW210" s="80">
        <v>32313</v>
      </c>
      <c r="GX210" s="80">
        <v>76</v>
      </c>
      <c r="GY210" s="80"/>
      <c r="GZ210" s="80">
        <v>42</v>
      </c>
      <c r="HA210" s="80"/>
      <c r="HB210" s="80">
        <v>25</v>
      </c>
      <c r="HC210" s="80"/>
      <c r="HD210" s="80">
        <v>172</v>
      </c>
      <c r="HE210" s="80">
        <v>22</v>
      </c>
      <c r="HF210" s="80">
        <v>19</v>
      </c>
      <c r="HG210" s="80">
        <v>135</v>
      </c>
      <c r="HH210" s="80"/>
      <c r="HI210" s="80">
        <v>118</v>
      </c>
      <c r="HJ210" s="80">
        <v>571</v>
      </c>
      <c r="HK210" s="80">
        <v>317</v>
      </c>
      <c r="HL210" s="80">
        <v>285</v>
      </c>
      <c r="HM210" s="80"/>
      <c r="HN210" s="80"/>
      <c r="HO210" s="80"/>
      <c r="HP210" s="80"/>
      <c r="HQ210" s="80"/>
      <c r="HR210" s="80"/>
      <c r="HS210" s="80"/>
      <c r="HT210" s="80"/>
      <c r="HU210" s="80"/>
      <c r="HV210" s="80"/>
      <c r="HW210" s="80"/>
      <c r="HX210" s="80"/>
      <c r="HY210" s="80"/>
      <c r="HZ210" s="80"/>
      <c r="IA210" s="80"/>
      <c r="IB210" s="80"/>
      <c r="IC210" s="80"/>
      <c r="ID210" s="80"/>
      <c r="IE210" s="80"/>
      <c r="IF210" s="80"/>
      <c r="IG210" s="80"/>
      <c r="IH210" s="80"/>
      <c r="II210" s="80"/>
      <c r="IJ210" s="80"/>
      <c r="IK210" s="80"/>
      <c r="IL210" s="80"/>
      <c r="IM210" s="80"/>
      <c r="IN210" s="80"/>
      <c r="IO210" s="80"/>
      <c r="IP210" s="80"/>
      <c r="IQ210" s="80"/>
      <c r="IR210" s="80"/>
      <c r="IS210" s="80"/>
      <c r="IT210" s="80"/>
      <c r="IU210" s="80"/>
      <c r="IV210" s="80"/>
      <c r="IW210" s="80"/>
      <c r="IX210" s="80"/>
      <c r="IY210" s="80"/>
      <c r="IZ210" s="80"/>
      <c r="JA210" s="80"/>
      <c r="JB210" s="80"/>
      <c r="JC210" s="80"/>
      <c r="JD210" s="80"/>
      <c r="JE210" s="80"/>
      <c r="JF210" s="80"/>
      <c r="JG210" s="80"/>
      <c r="JH210" s="80"/>
      <c r="JI210" s="80"/>
      <c r="JJ210" s="80"/>
      <c r="JK210" s="80"/>
      <c r="JL210" s="80"/>
      <c r="JM210" s="80"/>
      <c r="JN210" s="80"/>
      <c r="JO210" s="80"/>
      <c r="JP210" s="80">
        <v>208</v>
      </c>
      <c r="JQ210" s="80"/>
      <c r="JR210" s="80"/>
      <c r="JS210" s="80"/>
      <c r="JT210" s="80"/>
      <c r="JU210" s="80"/>
      <c r="JV210" s="80"/>
      <c r="JW210" s="80"/>
      <c r="JX210" s="80"/>
      <c r="JY210" s="80"/>
      <c r="JZ210" s="80"/>
      <c r="KA210" s="80"/>
      <c r="KB210" s="80"/>
      <c r="KC210" s="80"/>
      <c r="KD210" s="80"/>
      <c r="KE210" s="80"/>
      <c r="KF210" s="80"/>
      <c r="KG210" s="80"/>
      <c r="KH210" s="80"/>
      <c r="KI210" s="80"/>
      <c r="KJ210" s="80"/>
      <c r="KK210" s="80"/>
      <c r="KL210" s="80"/>
      <c r="KM210" s="80"/>
      <c r="KN210" s="80"/>
      <c r="KO210" s="80"/>
      <c r="KP210" s="80"/>
      <c r="KQ210" s="80"/>
      <c r="KR210" s="80"/>
      <c r="KS210" s="80"/>
      <c r="KT210" s="80"/>
      <c r="KU210" s="80"/>
      <c r="KV210" s="80"/>
      <c r="KW210" s="80"/>
      <c r="KX210" s="80"/>
      <c r="KY210" s="80"/>
      <c r="KZ210" s="80"/>
      <c r="LA210" s="80"/>
      <c r="LB210" s="80"/>
      <c r="LC210" s="80"/>
      <c r="LD210" s="80"/>
      <c r="LE210" s="80"/>
      <c r="LF210" s="80"/>
      <c r="LG210" s="80">
        <v>7</v>
      </c>
      <c r="LH210" s="80"/>
      <c r="LI210" s="80"/>
      <c r="LJ210" s="80"/>
      <c r="LK210" s="80"/>
      <c r="LL210" s="80"/>
      <c r="LM210" s="80"/>
      <c r="LN210" s="80"/>
      <c r="LO210" s="80">
        <v>111</v>
      </c>
      <c r="LP210" s="80"/>
      <c r="LQ210" s="80"/>
      <c r="LR210" s="80"/>
      <c r="LS210" s="80"/>
      <c r="LT210" s="80"/>
      <c r="LU210" s="80"/>
      <c r="LV210" s="80"/>
      <c r="LW210" s="80"/>
      <c r="LX210" s="80"/>
      <c r="LY210" s="80"/>
      <c r="LZ210" s="80"/>
      <c r="MA210" s="80"/>
      <c r="MB210" s="80"/>
      <c r="MC210" s="80"/>
      <c r="MD210" s="80"/>
      <c r="ME210" s="80"/>
      <c r="MF210" s="80"/>
      <c r="MG210" s="80"/>
      <c r="MH210" s="80"/>
      <c r="MI210" s="80"/>
      <c r="MJ210" s="80"/>
      <c r="MK210" s="80"/>
      <c r="ML210" s="80"/>
      <c r="MM210" s="80"/>
      <c r="MN210" s="80"/>
      <c r="MO210" s="80"/>
      <c r="MP210" s="80"/>
      <c r="MQ210" s="80"/>
      <c r="MR210" s="80"/>
      <c r="MS210" s="80"/>
      <c r="MT210" s="80"/>
      <c r="MU210" s="80"/>
      <c r="MV210" s="80"/>
      <c r="MW210" s="80"/>
      <c r="MX210" s="80"/>
      <c r="MY210" s="80"/>
      <c r="MZ210" s="80"/>
      <c r="NA210" s="80"/>
      <c r="NB210" s="80"/>
      <c r="NC210" s="80"/>
      <c r="ND210" s="80"/>
      <c r="NE210" s="80"/>
      <c r="NF210" s="80"/>
      <c r="NG210" s="80"/>
      <c r="NH210" s="80"/>
      <c r="NI210" s="80"/>
      <c r="NJ210" s="80"/>
      <c r="NK210" s="80"/>
      <c r="NL210" s="80"/>
      <c r="NM210" s="80"/>
      <c r="NN210" s="80"/>
      <c r="NO210" s="80"/>
      <c r="NP210" s="80"/>
      <c r="NQ210" s="80"/>
      <c r="NR210" s="80"/>
      <c r="NS210" s="80"/>
      <c r="NT210" s="80"/>
      <c r="NU210" s="80"/>
      <c r="NV210" s="80"/>
      <c r="NW210" s="80"/>
      <c r="NX210" s="80"/>
      <c r="NY210" s="80"/>
      <c r="NZ210" s="80"/>
      <c r="OA210" s="80"/>
      <c r="OB210" s="79">
        <v>34868</v>
      </c>
    </row>
    <row r="211" spans="1:392" ht="13.15">
      <c r="A211" s="27" t="s">
        <v>346</v>
      </c>
      <c r="B211" s="23" t="s">
        <v>345</v>
      </c>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v>4</v>
      </c>
      <c r="AE211" s="80"/>
      <c r="AF211" s="80"/>
      <c r="AG211" s="80"/>
      <c r="AH211" s="80"/>
      <c r="AI211" s="80"/>
      <c r="AJ211" s="80"/>
      <c r="AK211" s="80"/>
      <c r="AL211" s="80"/>
      <c r="AM211" s="80"/>
      <c r="AN211" s="80"/>
      <c r="AO211" s="80"/>
      <c r="AP211" s="80"/>
      <c r="AQ211" s="80"/>
      <c r="AR211" s="80"/>
      <c r="AS211" s="80"/>
      <c r="AT211" s="80"/>
      <c r="AU211" s="80"/>
      <c r="AV211" s="80"/>
      <c r="AW211" s="80"/>
      <c r="AX211" s="80"/>
      <c r="AY211" s="80"/>
      <c r="AZ211" s="80"/>
      <c r="BA211" s="80"/>
      <c r="BB211" s="80"/>
      <c r="BC211" s="80"/>
      <c r="BD211" s="80"/>
      <c r="BE211" s="80"/>
      <c r="BF211" s="80"/>
      <c r="BG211" s="80"/>
      <c r="BH211" s="80"/>
      <c r="BI211" s="80"/>
      <c r="BJ211" s="80"/>
      <c r="BK211" s="80"/>
      <c r="BL211" s="80"/>
      <c r="BM211" s="80"/>
      <c r="BN211" s="80"/>
      <c r="BO211" s="80"/>
      <c r="BP211" s="80"/>
      <c r="BQ211" s="80"/>
      <c r="BR211" s="80"/>
      <c r="BS211" s="80"/>
      <c r="BT211" s="80"/>
      <c r="BU211" s="80"/>
      <c r="BV211" s="80"/>
      <c r="BW211" s="80"/>
      <c r="BX211" s="80"/>
      <c r="BY211" s="80"/>
      <c r="BZ211" s="80"/>
      <c r="CA211" s="80"/>
      <c r="CB211" s="80"/>
      <c r="CC211" s="80"/>
      <c r="CD211" s="80"/>
      <c r="CE211" s="80"/>
      <c r="CF211" s="80"/>
      <c r="CG211" s="80"/>
      <c r="CH211" s="80"/>
      <c r="CI211" s="80"/>
      <c r="CJ211" s="80"/>
      <c r="CK211" s="80"/>
      <c r="CL211" s="80"/>
      <c r="CM211" s="80"/>
      <c r="CN211" s="80"/>
      <c r="CO211" s="80"/>
      <c r="CP211" s="80"/>
      <c r="CQ211" s="80"/>
      <c r="CR211" s="80"/>
      <c r="CS211" s="80"/>
      <c r="CT211" s="80"/>
      <c r="CU211" s="80"/>
      <c r="CV211" s="80"/>
      <c r="CW211" s="80"/>
      <c r="CX211" s="80"/>
      <c r="CY211" s="80"/>
      <c r="CZ211" s="80"/>
      <c r="DA211" s="80"/>
      <c r="DB211" s="80"/>
      <c r="DC211" s="80"/>
      <c r="DD211" s="80"/>
      <c r="DE211" s="80"/>
      <c r="DF211" s="80"/>
      <c r="DG211" s="80"/>
      <c r="DH211" s="80"/>
      <c r="DI211" s="80"/>
      <c r="DJ211" s="80"/>
      <c r="DK211" s="80"/>
      <c r="DL211" s="80"/>
      <c r="DM211" s="80"/>
      <c r="DN211" s="80"/>
      <c r="DO211" s="80"/>
      <c r="DP211" s="80"/>
      <c r="DQ211" s="80"/>
      <c r="DR211" s="80"/>
      <c r="DS211" s="80"/>
      <c r="DT211" s="80"/>
      <c r="DU211" s="80"/>
      <c r="DV211" s="80"/>
      <c r="DW211" s="80"/>
      <c r="DX211" s="80"/>
      <c r="DY211" s="80"/>
      <c r="DZ211" s="80"/>
      <c r="EA211" s="80"/>
      <c r="EB211" s="80"/>
      <c r="EC211" s="80"/>
      <c r="ED211" s="80"/>
      <c r="EE211" s="80"/>
      <c r="EF211" s="80"/>
      <c r="EG211" s="80"/>
      <c r="EH211" s="80"/>
      <c r="EI211" s="80"/>
      <c r="EJ211" s="80"/>
      <c r="EK211" s="80"/>
      <c r="EL211" s="80"/>
      <c r="EM211" s="80"/>
      <c r="EN211" s="80"/>
      <c r="EO211" s="80"/>
      <c r="EP211" s="80"/>
      <c r="EQ211" s="80"/>
      <c r="ER211" s="80"/>
      <c r="ES211" s="80"/>
      <c r="ET211" s="80"/>
      <c r="EU211" s="80"/>
      <c r="EV211" s="80"/>
      <c r="EW211" s="80"/>
      <c r="EX211" s="80"/>
      <c r="EY211" s="80"/>
      <c r="EZ211" s="80"/>
      <c r="FA211" s="80"/>
      <c r="FB211" s="80"/>
      <c r="FC211" s="80"/>
      <c r="FD211" s="80"/>
      <c r="FE211" s="80"/>
      <c r="FF211" s="80"/>
      <c r="FG211" s="80"/>
      <c r="FH211" s="80"/>
      <c r="FI211" s="80"/>
      <c r="FJ211" s="80"/>
      <c r="FK211" s="80"/>
      <c r="FL211" s="80"/>
      <c r="FM211" s="80"/>
      <c r="FN211" s="80"/>
      <c r="FO211" s="80"/>
      <c r="FP211" s="80"/>
      <c r="FQ211" s="80"/>
      <c r="FR211" s="80"/>
      <c r="FS211" s="80"/>
      <c r="FT211" s="80"/>
      <c r="FU211" s="80"/>
      <c r="FV211" s="80"/>
      <c r="FW211" s="80"/>
      <c r="FX211" s="80"/>
      <c r="FY211" s="80"/>
      <c r="FZ211" s="80"/>
      <c r="GA211" s="80"/>
      <c r="GB211" s="80"/>
      <c r="GC211" s="80"/>
      <c r="GD211" s="80"/>
      <c r="GE211" s="80"/>
      <c r="GF211" s="80"/>
      <c r="GG211" s="80"/>
      <c r="GH211" s="80"/>
      <c r="GI211" s="80"/>
      <c r="GJ211" s="80"/>
      <c r="GK211" s="80"/>
      <c r="GL211" s="80"/>
      <c r="GM211" s="80"/>
      <c r="GN211" s="80"/>
      <c r="GO211" s="80"/>
      <c r="GP211" s="80"/>
      <c r="GQ211" s="80"/>
      <c r="GR211" s="80"/>
      <c r="GS211" s="80">
        <v>20</v>
      </c>
      <c r="GT211" s="80"/>
      <c r="GU211" s="80"/>
      <c r="GV211" s="80">
        <v>5</v>
      </c>
      <c r="GW211" s="80">
        <v>354</v>
      </c>
      <c r="GX211" s="80">
        <v>28781</v>
      </c>
      <c r="GY211" s="80">
        <v>277</v>
      </c>
      <c r="GZ211" s="80">
        <v>1544</v>
      </c>
      <c r="HA211" s="80">
        <v>859</v>
      </c>
      <c r="HB211" s="80"/>
      <c r="HC211" s="80"/>
      <c r="HD211" s="80"/>
      <c r="HE211" s="80"/>
      <c r="HF211" s="80"/>
      <c r="HG211" s="80"/>
      <c r="HH211" s="80">
        <v>11</v>
      </c>
      <c r="HI211" s="80"/>
      <c r="HJ211" s="80">
        <v>39</v>
      </c>
      <c r="HK211" s="80"/>
      <c r="HL211" s="80">
        <v>811</v>
      </c>
      <c r="HM211" s="80"/>
      <c r="HN211" s="80"/>
      <c r="HO211" s="80"/>
      <c r="HP211" s="80"/>
      <c r="HQ211" s="80"/>
      <c r="HR211" s="80"/>
      <c r="HS211" s="80"/>
      <c r="HT211" s="80"/>
      <c r="HU211" s="80"/>
      <c r="HV211" s="80"/>
      <c r="HW211" s="80"/>
      <c r="HX211" s="80"/>
      <c r="HY211" s="80"/>
      <c r="HZ211" s="80"/>
      <c r="IA211" s="80"/>
      <c r="IB211" s="80"/>
      <c r="IC211" s="80"/>
      <c r="ID211" s="80"/>
      <c r="IE211" s="80"/>
      <c r="IF211" s="80"/>
      <c r="IG211" s="80"/>
      <c r="IH211" s="80"/>
      <c r="II211" s="80"/>
      <c r="IJ211" s="80"/>
      <c r="IK211" s="80"/>
      <c r="IL211" s="80"/>
      <c r="IM211" s="80"/>
      <c r="IN211" s="80"/>
      <c r="IO211" s="80"/>
      <c r="IP211" s="80"/>
      <c r="IQ211" s="80"/>
      <c r="IR211" s="80"/>
      <c r="IS211" s="80"/>
      <c r="IT211" s="80"/>
      <c r="IU211" s="80"/>
      <c r="IV211" s="80"/>
      <c r="IW211" s="80"/>
      <c r="IX211" s="80"/>
      <c r="IY211" s="80"/>
      <c r="IZ211" s="80"/>
      <c r="JA211" s="80"/>
      <c r="JB211" s="80"/>
      <c r="JC211" s="80"/>
      <c r="JD211" s="80"/>
      <c r="JE211" s="80"/>
      <c r="JF211" s="80"/>
      <c r="JG211" s="80"/>
      <c r="JH211" s="80"/>
      <c r="JI211" s="80"/>
      <c r="JJ211" s="80"/>
      <c r="JK211" s="80"/>
      <c r="JL211" s="80"/>
      <c r="JM211" s="80"/>
      <c r="JN211" s="80"/>
      <c r="JO211" s="80"/>
      <c r="JP211" s="80">
        <v>796</v>
      </c>
      <c r="JQ211" s="80"/>
      <c r="JR211" s="80"/>
      <c r="JS211" s="80"/>
      <c r="JT211" s="80"/>
      <c r="JU211" s="80"/>
      <c r="JV211" s="80"/>
      <c r="JW211" s="80"/>
      <c r="JX211" s="80"/>
      <c r="JY211" s="80"/>
      <c r="JZ211" s="80"/>
      <c r="KA211" s="80"/>
      <c r="KB211" s="80"/>
      <c r="KC211" s="80"/>
      <c r="KD211" s="80"/>
      <c r="KE211" s="80"/>
      <c r="KF211" s="80"/>
      <c r="KG211" s="80"/>
      <c r="KH211" s="80"/>
      <c r="KI211" s="80"/>
      <c r="KJ211" s="80"/>
      <c r="KK211" s="80"/>
      <c r="KL211" s="80"/>
      <c r="KM211" s="80"/>
      <c r="KN211" s="80"/>
      <c r="KO211" s="80"/>
      <c r="KP211" s="80"/>
      <c r="KQ211" s="80"/>
      <c r="KR211" s="80"/>
      <c r="KS211" s="80"/>
      <c r="KT211" s="80"/>
      <c r="KU211" s="80"/>
      <c r="KV211" s="80"/>
      <c r="KW211" s="80"/>
      <c r="KX211" s="80"/>
      <c r="KY211" s="80"/>
      <c r="KZ211" s="80"/>
      <c r="LA211" s="80"/>
      <c r="LB211" s="80"/>
      <c r="LC211" s="80"/>
      <c r="LD211" s="80"/>
      <c r="LE211" s="80"/>
      <c r="LF211" s="80"/>
      <c r="LG211" s="80">
        <v>5</v>
      </c>
      <c r="LH211" s="80"/>
      <c r="LI211" s="80"/>
      <c r="LJ211" s="80"/>
      <c r="LK211" s="80"/>
      <c r="LL211" s="80"/>
      <c r="LM211" s="80"/>
      <c r="LN211" s="80"/>
      <c r="LO211" s="80">
        <v>123</v>
      </c>
      <c r="LP211" s="80"/>
      <c r="LQ211" s="80"/>
      <c r="LR211" s="80"/>
      <c r="LS211" s="80"/>
      <c r="LT211" s="80"/>
      <c r="LU211" s="80"/>
      <c r="LV211" s="80"/>
      <c r="LW211" s="80"/>
      <c r="LX211" s="80"/>
      <c r="LY211" s="80"/>
      <c r="LZ211" s="80"/>
      <c r="MA211" s="80"/>
      <c r="MB211" s="80"/>
      <c r="MC211" s="80"/>
      <c r="MD211" s="80"/>
      <c r="ME211" s="80"/>
      <c r="MF211" s="80"/>
      <c r="MG211" s="80"/>
      <c r="MH211" s="80"/>
      <c r="MI211" s="80"/>
      <c r="MJ211" s="80"/>
      <c r="MK211" s="80"/>
      <c r="ML211" s="80"/>
      <c r="MM211" s="80"/>
      <c r="MN211" s="80"/>
      <c r="MO211" s="80"/>
      <c r="MP211" s="80"/>
      <c r="MQ211" s="80"/>
      <c r="MR211" s="80"/>
      <c r="MS211" s="80"/>
      <c r="MT211" s="80"/>
      <c r="MU211" s="80"/>
      <c r="MV211" s="80"/>
      <c r="MW211" s="80"/>
      <c r="MX211" s="80"/>
      <c r="MY211" s="80"/>
      <c r="MZ211" s="80"/>
      <c r="NA211" s="80"/>
      <c r="NB211" s="80"/>
      <c r="NC211" s="80"/>
      <c r="ND211" s="80"/>
      <c r="NE211" s="80"/>
      <c r="NF211" s="80"/>
      <c r="NG211" s="80"/>
      <c r="NH211" s="80"/>
      <c r="NI211" s="80"/>
      <c r="NJ211" s="80"/>
      <c r="NK211" s="80"/>
      <c r="NL211" s="80"/>
      <c r="NM211" s="80"/>
      <c r="NN211" s="80"/>
      <c r="NO211" s="80"/>
      <c r="NP211" s="80"/>
      <c r="NQ211" s="80"/>
      <c r="NR211" s="80"/>
      <c r="NS211" s="80"/>
      <c r="NT211" s="80"/>
      <c r="NU211" s="80"/>
      <c r="NV211" s="80"/>
      <c r="NW211" s="80"/>
      <c r="NX211" s="80"/>
      <c r="NY211" s="80"/>
      <c r="NZ211" s="80"/>
      <c r="OA211" s="80"/>
      <c r="OB211" s="79">
        <v>33631</v>
      </c>
    </row>
    <row r="212" spans="1:392" ht="13.15">
      <c r="A212" s="27">
        <v>311513</v>
      </c>
      <c r="B212" s="23" t="s">
        <v>347</v>
      </c>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v>4</v>
      </c>
      <c r="AE212" s="80"/>
      <c r="AF212" s="80"/>
      <c r="AG212" s="80"/>
      <c r="AH212" s="80"/>
      <c r="AI212" s="80"/>
      <c r="AJ212" s="80"/>
      <c r="AK212" s="80"/>
      <c r="AL212" s="80"/>
      <c r="AM212" s="80"/>
      <c r="AN212" s="80"/>
      <c r="AO212" s="80"/>
      <c r="AP212" s="80"/>
      <c r="AQ212" s="80"/>
      <c r="AR212" s="80"/>
      <c r="AS212" s="80"/>
      <c r="AT212" s="80"/>
      <c r="AU212" s="80"/>
      <c r="AV212" s="80"/>
      <c r="AW212" s="80"/>
      <c r="AX212" s="80"/>
      <c r="AY212" s="80"/>
      <c r="AZ212" s="80"/>
      <c r="BA212" s="80"/>
      <c r="BB212" s="80"/>
      <c r="BC212" s="80"/>
      <c r="BD212" s="80"/>
      <c r="BE212" s="80"/>
      <c r="BF212" s="80"/>
      <c r="BG212" s="80"/>
      <c r="BH212" s="80"/>
      <c r="BI212" s="80"/>
      <c r="BJ212" s="80"/>
      <c r="BK212" s="80"/>
      <c r="BL212" s="80"/>
      <c r="BM212" s="80"/>
      <c r="BN212" s="80"/>
      <c r="BO212" s="80"/>
      <c r="BP212" s="80"/>
      <c r="BQ212" s="80"/>
      <c r="BR212" s="80"/>
      <c r="BS212" s="80"/>
      <c r="BT212" s="80"/>
      <c r="BU212" s="80"/>
      <c r="BV212" s="80"/>
      <c r="BW212" s="80"/>
      <c r="BX212" s="80"/>
      <c r="BY212" s="80"/>
      <c r="BZ212" s="80"/>
      <c r="CA212" s="80"/>
      <c r="CB212" s="80"/>
      <c r="CC212" s="80"/>
      <c r="CD212" s="80"/>
      <c r="CE212" s="80"/>
      <c r="CF212" s="80"/>
      <c r="CG212" s="80"/>
      <c r="CH212" s="80"/>
      <c r="CI212" s="80"/>
      <c r="CJ212" s="80"/>
      <c r="CK212" s="80"/>
      <c r="CL212" s="80"/>
      <c r="CM212" s="80"/>
      <c r="CN212" s="80"/>
      <c r="CO212" s="80"/>
      <c r="CP212" s="80"/>
      <c r="CQ212" s="80"/>
      <c r="CR212" s="80"/>
      <c r="CS212" s="80"/>
      <c r="CT212" s="80"/>
      <c r="CU212" s="80"/>
      <c r="CV212" s="80"/>
      <c r="CW212" s="80"/>
      <c r="CX212" s="80"/>
      <c r="CY212" s="80"/>
      <c r="CZ212" s="80"/>
      <c r="DA212" s="80"/>
      <c r="DB212" s="80"/>
      <c r="DC212" s="80"/>
      <c r="DD212" s="80"/>
      <c r="DE212" s="80"/>
      <c r="DF212" s="80"/>
      <c r="DG212" s="80"/>
      <c r="DH212" s="80"/>
      <c r="DI212" s="80"/>
      <c r="DJ212" s="80"/>
      <c r="DK212" s="80"/>
      <c r="DL212" s="80"/>
      <c r="DM212" s="80"/>
      <c r="DN212" s="80"/>
      <c r="DO212" s="80"/>
      <c r="DP212" s="80"/>
      <c r="DQ212" s="80"/>
      <c r="DR212" s="80"/>
      <c r="DS212" s="80"/>
      <c r="DT212" s="80"/>
      <c r="DU212" s="80"/>
      <c r="DV212" s="80"/>
      <c r="DW212" s="80"/>
      <c r="DX212" s="80"/>
      <c r="DY212" s="80"/>
      <c r="DZ212" s="80"/>
      <c r="EA212" s="80"/>
      <c r="EB212" s="80"/>
      <c r="EC212" s="80"/>
      <c r="ED212" s="80"/>
      <c r="EE212" s="80"/>
      <c r="EF212" s="80"/>
      <c r="EG212" s="80"/>
      <c r="EH212" s="80"/>
      <c r="EI212" s="80"/>
      <c r="EJ212" s="80"/>
      <c r="EK212" s="80"/>
      <c r="EL212" s="80"/>
      <c r="EM212" s="80"/>
      <c r="EN212" s="80"/>
      <c r="EO212" s="80"/>
      <c r="EP212" s="80"/>
      <c r="EQ212" s="80"/>
      <c r="ER212" s="80"/>
      <c r="ES212" s="80"/>
      <c r="ET212" s="80"/>
      <c r="EU212" s="80"/>
      <c r="EV212" s="80"/>
      <c r="EW212" s="80"/>
      <c r="EX212" s="80"/>
      <c r="EY212" s="80"/>
      <c r="EZ212" s="80"/>
      <c r="FA212" s="80"/>
      <c r="FB212" s="80"/>
      <c r="FC212" s="80"/>
      <c r="FD212" s="80"/>
      <c r="FE212" s="80"/>
      <c r="FF212" s="80"/>
      <c r="FG212" s="80"/>
      <c r="FH212" s="80"/>
      <c r="FI212" s="80"/>
      <c r="FJ212" s="80"/>
      <c r="FK212" s="80"/>
      <c r="FL212" s="80"/>
      <c r="FM212" s="80"/>
      <c r="FN212" s="80"/>
      <c r="FO212" s="80"/>
      <c r="FP212" s="80"/>
      <c r="FQ212" s="80"/>
      <c r="FR212" s="80"/>
      <c r="FS212" s="80"/>
      <c r="FT212" s="80"/>
      <c r="FU212" s="80"/>
      <c r="FV212" s="80"/>
      <c r="FW212" s="80"/>
      <c r="FX212" s="80"/>
      <c r="FY212" s="80"/>
      <c r="FZ212" s="80"/>
      <c r="GA212" s="80"/>
      <c r="GB212" s="80"/>
      <c r="GC212" s="80"/>
      <c r="GD212" s="80"/>
      <c r="GE212" s="80"/>
      <c r="GF212" s="80"/>
      <c r="GG212" s="80"/>
      <c r="GH212" s="80"/>
      <c r="GI212" s="80"/>
      <c r="GJ212" s="80"/>
      <c r="GK212" s="80"/>
      <c r="GL212" s="80"/>
      <c r="GM212" s="80"/>
      <c r="GN212" s="80"/>
      <c r="GO212" s="80">
        <v>27</v>
      </c>
      <c r="GP212" s="80"/>
      <c r="GQ212" s="80"/>
      <c r="GR212" s="80"/>
      <c r="GS212" s="80"/>
      <c r="GT212" s="80"/>
      <c r="GU212" s="80"/>
      <c r="GV212" s="80"/>
      <c r="GW212" s="80">
        <v>23</v>
      </c>
      <c r="GX212" s="80">
        <v>1142</v>
      </c>
      <c r="GY212" s="80">
        <v>28830</v>
      </c>
      <c r="GZ212" s="80">
        <v>1406</v>
      </c>
      <c r="HA212" s="80">
        <v>0</v>
      </c>
      <c r="HB212" s="80"/>
      <c r="HC212" s="80"/>
      <c r="HD212" s="80"/>
      <c r="HE212" s="80"/>
      <c r="HF212" s="80">
        <v>41</v>
      </c>
      <c r="HG212" s="80"/>
      <c r="HH212" s="80"/>
      <c r="HI212" s="80"/>
      <c r="HJ212" s="80">
        <v>1</v>
      </c>
      <c r="HK212" s="80">
        <v>110</v>
      </c>
      <c r="HL212" s="80"/>
      <c r="HM212" s="80"/>
      <c r="HN212" s="80"/>
      <c r="HO212" s="80"/>
      <c r="HP212" s="80"/>
      <c r="HQ212" s="80"/>
      <c r="HR212" s="80"/>
      <c r="HS212" s="80"/>
      <c r="HT212" s="80"/>
      <c r="HU212" s="80"/>
      <c r="HV212" s="80"/>
      <c r="HW212" s="80"/>
      <c r="HX212" s="80"/>
      <c r="HY212" s="80"/>
      <c r="HZ212" s="80"/>
      <c r="IA212" s="80"/>
      <c r="IB212" s="80"/>
      <c r="IC212" s="80"/>
      <c r="ID212" s="80"/>
      <c r="IE212" s="80"/>
      <c r="IF212" s="80"/>
      <c r="IG212" s="80"/>
      <c r="IH212" s="80"/>
      <c r="II212" s="80"/>
      <c r="IJ212" s="80"/>
      <c r="IK212" s="80"/>
      <c r="IL212" s="80"/>
      <c r="IM212" s="80"/>
      <c r="IN212" s="80"/>
      <c r="IO212" s="80"/>
      <c r="IP212" s="80"/>
      <c r="IQ212" s="80"/>
      <c r="IR212" s="80"/>
      <c r="IS212" s="80"/>
      <c r="IT212" s="80"/>
      <c r="IU212" s="80"/>
      <c r="IV212" s="80"/>
      <c r="IW212" s="80"/>
      <c r="IX212" s="80"/>
      <c r="IY212" s="80"/>
      <c r="IZ212" s="80"/>
      <c r="JA212" s="80"/>
      <c r="JB212" s="80"/>
      <c r="JC212" s="80"/>
      <c r="JD212" s="80"/>
      <c r="JE212" s="80"/>
      <c r="JF212" s="80"/>
      <c r="JG212" s="80"/>
      <c r="JH212" s="80"/>
      <c r="JI212" s="80"/>
      <c r="JJ212" s="80"/>
      <c r="JK212" s="80"/>
      <c r="JL212" s="80"/>
      <c r="JM212" s="80"/>
      <c r="JN212" s="80"/>
      <c r="JO212" s="80"/>
      <c r="JP212" s="80">
        <v>155</v>
      </c>
      <c r="JQ212" s="80"/>
      <c r="JR212" s="80"/>
      <c r="JS212" s="80"/>
      <c r="JT212" s="80"/>
      <c r="JU212" s="80"/>
      <c r="JV212" s="80"/>
      <c r="JW212" s="80"/>
      <c r="JX212" s="80"/>
      <c r="JY212" s="80"/>
      <c r="JZ212" s="80"/>
      <c r="KA212" s="80"/>
      <c r="KB212" s="80"/>
      <c r="KC212" s="80"/>
      <c r="KD212" s="80"/>
      <c r="KE212" s="80"/>
      <c r="KF212" s="80"/>
      <c r="KG212" s="80"/>
      <c r="KH212" s="80"/>
      <c r="KI212" s="80"/>
      <c r="KJ212" s="80"/>
      <c r="KK212" s="80"/>
      <c r="KL212" s="80"/>
      <c r="KM212" s="80"/>
      <c r="KN212" s="80"/>
      <c r="KO212" s="80"/>
      <c r="KP212" s="80"/>
      <c r="KQ212" s="80"/>
      <c r="KR212" s="80"/>
      <c r="KS212" s="80"/>
      <c r="KT212" s="80"/>
      <c r="KU212" s="80"/>
      <c r="KV212" s="80"/>
      <c r="KW212" s="80"/>
      <c r="KX212" s="80"/>
      <c r="KY212" s="80"/>
      <c r="KZ212" s="80"/>
      <c r="LA212" s="80"/>
      <c r="LB212" s="80"/>
      <c r="LC212" s="80"/>
      <c r="LD212" s="80"/>
      <c r="LE212" s="80"/>
      <c r="LF212" s="80"/>
      <c r="LG212" s="80">
        <v>3</v>
      </c>
      <c r="LH212" s="80"/>
      <c r="LI212" s="80"/>
      <c r="LJ212" s="80"/>
      <c r="LK212" s="80"/>
      <c r="LL212" s="80"/>
      <c r="LM212" s="80"/>
      <c r="LN212" s="80"/>
      <c r="LO212" s="80">
        <v>85</v>
      </c>
      <c r="LP212" s="80"/>
      <c r="LQ212" s="80"/>
      <c r="LR212" s="80"/>
      <c r="LS212" s="80"/>
      <c r="LT212" s="80"/>
      <c r="LU212" s="80"/>
      <c r="LV212" s="80"/>
      <c r="LW212" s="80"/>
      <c r="LX212" s="80"/>
      <c r="LY212" s="80"/>
      <c r="LZ212" s="80"/>
      <c r="MA212" s="80"/>
      <c r="MB212" s="80"/>
      <c r="MC212" s="80"/>
      <c r="MD212" s="80"/>
      <c r="ME212" s="80"/>
      <c r="MF212" s="80"/>
      <c r="MG212" s="80"/>
      <c r="MH212" s="80"/>
      <c r="MI212" s="80"/>
      <c r="MJ212" s="80"/>
      <c r="MK212" s="80"/>
      <c r="ML212" s="80"/>
      <c r="MM212" s="80"/>
      <c r="MN212" s="80"/>
      <c r="MO212" s="80"/>
      <c r="MP212" s="80"/>
      <c r="MQ212" s="80"/>
      <c r="MR212" s="80"/>
      <c r="MS212" s="80"/>
      <c r="MT212" s="80"/>
      <c r="MU212" s="80"/>
      <c r="MV212" s="80"/>
      <c r="MW212" s="80"/>
      <c r="MX212" s="80"/>
      <c r="MY212" s="80"/>
      <c r="MZ212" s="80"/>
      <c r="NA212" s="80"/>
      <c r="NB212" s="80"/>
      <c r="NC212" s="80"/>
      <c r="ND212" s="80"/>
      <c r="NE212" s="80"/>
      <c r="NF212" s="80"/>
      <c r="NG212" s="80"/>
      <c r="NH212" s="80"/>
      <c r="NI212" s="80"/>
      <c r="NJ212" s="80"/>
      <c r="NK212" s="80"/>
      <c r="NL212" s="80"/>
      <c r="NM212" s="80"/>
      <c r="NN212" s="80"/>
      <c r="NO212" s="80"/>
      <c r="NP212" s="80"/>
      <c r="NQ212" s="80"/>
      <c r="NR212" s="80"/>
      <c r="NS212" s="80"/>
      <c r="NT212" s="80"/>
      <c r="NU212" s="80"/>
      <c r="NV212" s="80"/>
      <c r="NW212" s="80"/>
      <c r="NX212" s="80"/>
      <c r="NY212" s="80"/>
      <c r="NZ212" s="80"/>
      <c r="OA212" s="80"/>
      <c r="OB212" s="79">
        <v>31827</v>
      </c>
    </row>
    <row r="213" spans="1:392" ht="13.15">
      <c r="A213" s="27">
        <v>311514</v>
      </c>
      <c r="B213" s="23" t="s">
        <v>348</v>
      </c>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v>2</v>
      </c>
      <c r="AE213" s="80"/>
      <c r="AF213" s="80"/>
      <c r="AG213" s="80"/>
      <c r="AH213" s="80"/>
      <c r="AI213" s="80"/>
      <c r="AJ213" s="80"/>
      <c r="AK213" s="80"/>
      <c r="AL213" s="80"/>
      <c r="AM213" s="80"/>
      <c r="AN213" s="80"/>
      <c r="AO213" s="80"/>
      <c r="AP213" s="80"/>
      <c r="AQ213" s="80"/>
      <c r="AR213" s="80"/>
      <c r="AS213" s="80"/>
      <c r="AT213" s="80"/>
      <c r="AU213" s="80"/>
      <c r="AV213" s="80"/>
      <c r="AW213" s="80"/>
      <c r="AX213" s="80"/>
      <c r="AY213" s="80"/>
      <c r="AZ213" s="80"/>
      <c r="BA213" s="80"/>
      <c r="BB213" s="80"/>
      <c r="BC213" s="80"/>
      <c r="BD213" s="80"/>
      <c r="BE213" s="80"/>
      <c r="BF213" s="80"/>
      <c r="BG213" s="80"/>
      <c r="BH213" s="80"/>
      <c r="BI213" s="80"/>
      <c r="BJ213" s="80"/>
      <c r="BK213" s="80"/>
      <c r="BL213" s="80"/>
      <c r="BM213" s="80"/>
      <c r="BN213" s="80"/>
      <c r="BO213" s="80"/>
      <c r="BP213" s="80"/>
      <c r="BQ213" s="80"/>
      <c r="BR213" s="80"/>
      <c r="BS213" s="80"/>
      <c r="BT213" s="80"/>
      <c r="BU213" s="80"/>
      <c r="BV213" s="80"/>
      <c r="BW213" s="80"/>
      <c r="BX213" s="80"/>
      <c r="BY213" s="80"/>
      <c r="BZ213" s="80"/>
      <c r="CA213" s="80"/>
      <c r="CB213" s="80"/>
      <c r="CC213" s="80"/>
      <c r="CD213" s="80"/>
      <c r="CE213" s="80"/>
      <c r="CF213" s="80"/>
      <c r="CG213" s="80"/>
      <c r="CH213" s="80"/>
      <c r="CI213" s="80"/>
      <c r="CJ213" s="80"/>
      <c r="CK213" s="80"/>
      <c r="CL213" s="80"/>
      <c r="CM213" s="80"/>
      <c r="CN213" s="80"/>
      <c r="CO213" s="80"/>
      <c r="CP213" s="80"/>
      <c r="CQ213" s="80"/>
      <c r="CR213" s="80"/>
      <c r="CS213" s="80"/>
      <c r="CT213" s="80"/>
      <c r="CU213" s="80"/>
      <c r="CV213" s="80"/>
      <c r="CW213" s="80"/>
      <c r="CX213" s="80"/>
      <c r="CY213" s="80"/>
      <c r="CZ213" s="80"/>
      <c r="DA213" s="80"/>
      <c r="DB213" s="80"/>
      <c r="DC213" s="80"/>
      <c r="DD213" s="80"/>
      <c r="DE213" s="80"/>
      <c r="DF213" s="80"/>
      <c r="DG213" s="80"/>
      <c r="DH213" s="80"/>
      <c r="DI213" s="80"/>
      <c r="DJ213" s="80"/>
      <c r="DK213" s="80"/>
      <c r="DL213" s="80"/>
      <c r="DM213" s="80"/>
      <c r="DN213" s="80"/>
      <c r="DO213" s="80"/>
      <c r="DP213" s="80"/>
      <c r="DQ213" s="80"/>
      <c r="DR213" s="80"/>
      <c r="DS213" s="80"/>
      <c r="DT213" s="80"/>
      <c r="DU213" s="80"/>
      <c r="DV213" s="80"/>
      <c r="DW213" s="80"/>
      <c r="DX213" s="80"/>
      <c r="DY213" s="80"/>
      <c r="DZ213" s="80"/>
      <c r="EA213" s="80"/>
      <c r="EB213" s="80"/>
      <c r="EC213" s="80"/>
      <c r="ED213" s="80"/>
      <c r="EE213" s="80"/>
      <c r="EF213" s="80"/>
      <c r="EG213" s="80"/>
      <c r="EH213" s="80"/>
      <c r="EI213" s="80"/>
      <c r="EJ213" s="80"/>
      <c r="EK213" s="80"/>
      <c r="EL213" s="80"/>
      <c r="EM213" s="80"/>
      <c r="EN213" s="80"/>
      <c r="EO213" s="80"/>
      <c r="EP213" s="80"/>
      <c r="EQ213" s="80"/>
      <c r="ER213" s="80"/>
      <c r="ES213" s="80"/>
      <c r="ET213" s="80"/>
      <c r="EU213" s="80"/>
      <c r="EV213" s="80"/>
      <c r="EW213" s="80"/>
      <c r="EX213" s="80"/>
      <c r="EY213" s="80"/>
      <c r="EZ213" s="80"/>
      <c r="FA213" s="80"/>
      <c r="FB213" s="80"/>
      <c r="FC213" s="80"/>
      <c r="FD213" s="80"/>
      <c r="FE213" s="80"/>
      <c r="FF213" s="80"/>
      <c r="FG213" s="80"/>
      <c r="FH213" s="80"/>
      <c r="FI213" s="80"/>
      <c r="FJ213" s="80"/>
      <c r="FK213" s="80"/>
      <c r="FL213" s="80"/>
      <c r="FM213" s="80"/>
      <c r="FN213" s="80"/>
      <c r="FO213" s="80"/>
      <c r="FP213" s="80"/>
      <c r="FQ213" s="80"/>
      <c r="FR213" s="80"/>
      <c r="FS213" s="80"/>
      <c r="FT213" s="80"/>
      <c r="FU213" s="80"/>
      <c r="FV213" s="80"/>
      <c r="FW213" s="80"/>
      <c r="FX213" s="80"/>
      <c r="FY213" s="80"/>
      <c r="FZ213" s="80"/>
      <c r="GA213" s="80"/>
      <c r="GB213" s="80"/>
      <c r="GC213" s="80"/>
      <c r="GD213" s="80"/>
      <c r="GE213" s="80"/>
      <c r="GF213" s="80"/>
      <c r="GG213" s="80"/>
      <c r="GH213" s="80"/>
      <c r="GI213" s="80"/>
      <c r="GJ213" s="80"/>
      <c r="GK213" s="80"/>
      <c r="GL213" s="80"/>
      <c r="GM213" s="80"/>
      <c r="GN213" s="80"/>
      <c r="GO213" s="80"/>
      <c r="GP213" s="80"/>
      <c r="GQ213" s="80"/>
      <c r="GR213" s="80"/>
      <c r="GS213" s="80"/>
      <c r="GT213" s="80">
        <v>21</v>
      </c>
      <c r="GU213" s="80">
        <v>1</v>
      </c>
      <c r="GV213" s="80">
        <v>4</v>
      </c>
      <c r="GW213" s="80">
        <v>31</v>
      </c>
      <c r="GX213" s="80">
        <v>1344</v>
      </c>
      <c r="GY213" s="80">
        <v>137</v>
      </c>
      <c r="GZ213" s="80">
        <v>11143</v>
      </c>
      <c r="HA213" s="80">
        <v>167</v>
      </c>
      <c r="HB213" s="80"/>
      <c r="HC213" s="80"/>
      <c r="HD213" s="80"/>
      <c r="HE213" s="80"/>
      <c r="HF213" s="80"/>
      <c r="HG213" s="80"/>
      <c r="HH213" s="80">
        <v>102</v>
      </c>
      <c r="HI213" s="80"/>
      <c r="HJ213" s="80"/>
      <c r="HK213" s="80">
        <v>3</v>
      </c>
      <c r="HL213" s="80">
        <v>13</v>
      </c>
      <c r="HM213" s="80"/>
      <c r="HN213" s="80"/>
      <c r="HO213" s="80"/>
      <c r="HP213" s="80"/>
      <c r="HQ213" s="80"/>
      <c r="HR213" s="80"/>
      <c r="HS213" s="80"/>
      <c r="HT213" s="80"/>
      <c r="HU213" s="80"/>
      <c r="HV213" s="80"/>
      <c r="HW213" s="80"/>
      <c r="HX213" s="80"/>
      <c r="HY213" s="80"/>
      <c r="HZ213" s="80"/>
      <c r="IA213" s="80"/>
      <c r="IB213" s="80"/>
      <c r="IC213" s="80"/>
      <c r="ID213" s="80"/>
      <c r="IE213" s="80"/>
      <c r="IF213" s="80"/>
      <c r="IG213" s="80"/>
      <c r="IH213" s="80"/>
      <c r="II213" s="80"/>
      <c r="IJ213" s="80"/>
      <c r="IK213" s="80"/>
      <c r="IL213" s="80"/>
      <c r="IM213" s="80"/>
      <c r="IN213" s="80"/>
      <c r="IO213" s="80"/>
      <c r="IP213" s="80"/>
      <c r="IQ213" s="80"/>
      <c r="IR213" s="80"/>
      <c r="IS213" s="80"/>
      <c r="IT213" s="80"/>
      <c r="IU213" s="80"/>
      <c r="IV213" s="80">
        <v>21</v>
      </c>
      <c r="IW213" s="80">
        <v>257</v>
      </c>
      <c r="IX213" s="80"/>
      <c r="IY213" s="80"/>
      <c r="IZ213" s="80"/>
      <c r="JA213" s="80"/>
      <c r="JB213" s="80"/>
      <c r="JC213" s="80"/>
      <c r="JD213" s="80"/>
      <c r="JE213" s="80"/>
      <c r="JF213" s="80"/>
      <c r="JG213" s="80"/>
      <c r="JH213" s="80"/>
      <c r="JI213" s="80"/>
      <c r="JJ213" s="80"/>
      <c r="JK213" s="80"/>
      <c r="JL213" s="80"/>
      <c r="JM213" s="80"/>
      <c r="JN213" s="80"/>
      <c r="JO213" s="80"/>
      <c r="JP213" s="80">
        <v>101</v>
      </c>
      <c r="JQ213" s="80"/>
      <c r="JR213" s="80"/>
      <c r="JS213" s="80"/>
      <c r="JT213" s="80"/>
      <c r="JU213" s="80"/>
      <c r="JV213" s="80"/>
      <c r="JW213" s="80"/>
      <c r="JX213" s="80"/>
      <c r="JY213" s="80"/>
      <c r="JZ213" s="80"/>
      <c r="KA213" s="80"/>
      <c r="KB213" s="80"/>
      <c r="KC213" s="80"/>
      <c r="KD213" s="80"/>
      <c r="KE213" s="80"/>
      <c r="KF213" s="80"/>
      <c r="KG213" s="80"/>
      <c r="KH213" s="80"/>
      <c r="KI213" s="80"/>
      <c r="KJ213" s="80"/>
      <c r="KK213" s="80"/>
      <c r="KL213" s="80"/>
      <c r="KM213" s="80"/>
      <c r="KN213" s="80"/>
      <c r="KO213" s="80"/>
      <c r="KP213" s="80"/>
      <c r="KQ213" s="80"/>
      <c r="KR213" s="80"/>
      <c r="KS213" s="80"/>
      <c r="KT213" s="80"/>
      <c r="KU213" s="80"/>
      <c r="KV213" s="80"/>
      <c r="KW213" s="80"/>
      <c r="KX213" s="80"/>
      <c r="KY213" s="80"/>
      <c r="KZ213" s="80"/>
      <c r="LA213" s="80"/>
      <c r="LB213" s="80"/>
      <c r="LC213" s="80"/>
      <c r="LD213" s="80"/>
      <c r="LE213" s="80"/>
      <c r="LF213" s="80"/>
      <c r="LG213" s="80">
        <v>1</v>
      </c>
      <c r="LH213" s="80"/>
      <c r="LI213" s="80"/>
      <c r="LJ213" s="80"/>
      <c r="LK213" s="80"/>
      <c r="LL213" s="80"/>
      <c r="LM213" s="80"/>
      <c r="LN213" s="80"/>
      <c r="LO213" s="80">
        <v>31</v>
      </c>
      <c r="LP213" s="80"/>
      <c r="LQ213" s="80"/>
      <c r="LR213" s="80"/>
      <c r="LS213" s="80"/>
      <c r="LT213" s="80"/>
      <c r="LU213" s="80"/>
      <c r="LV213" s="80"/>
      <c r="LW213" s="80"/>
      <c r="LX213" s="80"/>
      <c r="LY213" s="80"/>
      <c r="LZ213" s="80"/>
      <c r="MA213" s="80"/>
      <c r="MB213" s="80"/>
      <c r="MC213" s="80"/>
      <c r="MD213" s="80"/>
      <c r="ME213" s="80"/>
      <c r="MF213" s="80"/>
      <c r="MG213" s="80"/>
      <c r="MH213" s="80"/>
      <c r="MI213" s="80"/>
      <c r="MJ213" s="80"/>
      <c r="MK213" s="80"/>
      <c r="ML213" s="80"/>
      <c r="MM213" s="80"/>
      <c r="MN213" s="80"/>
      <c r="MO213" s="80"/>
      <c r="MP213" s="80"/>
      <c r="MQ213" s="80"/>
      <c r="MR213" s="80"/>
      <c r="MS213" s="80"/>
      <c r="MT213" s="80"/>
      <c r="MU213" s="80"/>
      <c r="MV213" s="80"/>
      <c r="MW213" s="80"/>
      <c r="MX213" s="80"/>
      <c r="MY213" s="80"/>
      <c r="MZ213" s="80"/>
      <c r="NA213" s="80"/>
      <c r="NB213" s="80"/>
      <c r="NC213" s="80"/>
      <c r="ND213" s="80"/>
      <c r="NE213" s="80"/>
      <c r="NF213" s="80"/>
      <c r="NG213" s="80"/>
      <c r="NH213" s="80"/>
      <c r="NI213" s="80"/>
      <c r="NJ213" s="80"/>
      <c r="NK213" s="80"/>
      <c r="NL213" s="80"/>
      <c r="NM213" s="80"/>
      <c r="NN213" s="80"/>
      <c r="NO213" s="80"/>
      <c r="NP213" s="80"/>
      <c r="NQ213" s="80"/>
      <c r="NR213" s="80"/>
      <c r="NS213" s="80"/>
      <c r="NT213" s="80"/>
      <c r="NU213" s="80"/>
      <c r="NV213" s="80"/>
      <c r="NW213" s="80"/>
      <c r="NX213" s="80"/>
      <c r="NY213" s="80"/>
      <c r="NZ213" s="80"/>
      <c r="OA213" s="80"/>
      <c r="OB213" s="79">
        <v>13378</v>
      </c>
    </row>
    <row r="214" spans="1:392" ht="13.15">
      <c r="A214" s="27">
        <v>311520</v>
      </c>
      <c r="B214" s="23" t="s">
        <v>349</v>
      </c>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v>1</v>
      </c>
      <c r="AE214" s="80"/>
      <c r="AF214" s="80"/>
      <c r="AG214" s="80"/>
      <c r="AH214" s="80"/>
      <c r="AI214" s="80"/>
      <c r="AJ214" s="80"/>
      <c r="AK214" s="80"/>
      <c r="AL214" s="80"/>
      <c r="AM214" s="80"/>
      <c r="AN214" s="80"/>
      <c r="AO214" s="80"/>
      <c r="AP214" s="80"/>
      <c r="AQ214" s="80"/>
      <c r="AR214" s="80"/>
      <c r="AS214" s="80"/>
      <c r="AT214" s="80"/>
      <c r="AU214" s="80"/>
      <c r="AV214" s="80"/>
      <c r="AW214" s="80"/>
      <c r="AX214" s="80"/>
      <c r="AY214" s="80"/>
      <c r="AZ214" s="80"/>
      <c r="BA214" s="80"/>
      <c r="BB214" s="80"/>
      <c r="BC214" s="80"/>
      <c r="BD214" s="80"/>
      <c r="BE214" s="80"/>
      <c r="BF214" s="80"/>
      <c r="BG214" s="80"/>
      <c r="BH214" s="80"/>
      <c r="BI214" s="80"/>
      <c r="BJ214" s="80"/>
      <c r="BK214" s="80"/>
      <c r="BL214" s="80"/>
      <c r="BM214" s="80"/>
      <c r="BN214" s="80"/>
      <c r="BO214" s="80"/>
      <c r="BP214" s="80"/>
      <c r="BQ214" s="80"/>
      <c r="BR214" s="80"/>
      <c r="BS214" s="80"/>
      <c r="BT214" s="80"/>
      <c r="BU214" s="80"/>
      <c r="BV214" s="80"/>
      <c r="BW214" s="80"/>
      <c r="BX214" s="80"/>
      <c r="BY214" s="80"/>
      <c r="BZ214" s="80"/>
      <c r="CA214" s="80"/>
      <c r="CB214" s="80"/>
      <c r="CC214" s="80"/>
      <c r="CD214" s="80"/>
      <c r="CE214" s="80"/>
      <c r="CF214" s="80"/>
      <c r="CG214" s="80"/>
      <c r="CH214" s="80"/>
      <c r="CI214" s="80"/>
      <c r="CJ214" s="80"/>
      <c r="CK214" s="80"/>
      <c r="CL214" s="80"/>
      <c r="CM214" s="80"/>
      <c r="CN214" s="80"/>
      <c r="CO214" s="80"/>
      <c r="CP214" s="80"/>
      <c r="CQ214" s="80"/>
      <c r="CR214" s="80"/>
      <c r="CS214" s="80"/>
      <c r="CT214" s="80"/>
      <c r="CU214" s="80"/>
      <c r="CV214" s="80"/>
      <c r="CW214" s="80"/>
      <c r="CX214" s="80"/>
      <c r="CY214" s="80"/>
      <c r="CZ214" s="80"/>
      <c r="DA214" s="80"/>
      <c r="DB214" s="80"/>
      <c r="DC214" s="80"/>
      <c r="DD214" s="80"/>
      <c r="DE214" s="80"/>
      <c r="DF214" s="80"/>
      <c r="DG214" s="80"/>
      <c r="DH214" s="80"/>
      <c r="DI214" s="80"/>
      <c r="DJ214" s="80"/>
      <c r="DK214" s="80"/>
      <c r="DL214" s="80"/>
      <c r="DM214" s="80"/>
      <c r="DN214" s="80"/>
      <c r="DO214" s="80"/>
      <c r="DP214" s="80"/>
      <c r="DQ214" s="80"/>
      <c r="DR214" s="80"/>
      <c r="DS214" s="80"/>
      <c r="DT214" s="80"/>
      <c r="DU214" s="80"/>
      <c r="DV214" s="80"/>
      <c r="DW214" s="80"/>
      <c r="DX214" s="80"/>
      <c r="DY214" s="80"/>
      <c r="DZ214" s="80"/>
      <c r="EA214" s="80"/>
      <c r="EB214" s="80"/>
      <c r="EC214" s="80"/>
      <c r="ED214" s="80"/>
      <c r="EE214" s="80"/>
      <c r="EF214" s="80"/>
      <c r="EG214" s="80"/>
      <c r="EH214" s="80"/>
      <c r="EI214" s="80"/>
      <c r="EJ214" s="80"/>
      <c r="EK214" s="80"/>
      <c r="EL214" s="80"/>
      <c r="EM214" s="80"/>
      <c r="EN214" s="80"/>
      <c r="EO214" s="80"/>
      <c r="EP214" s="80"/>
      <c r="EQ214" s="80"/>
      <c r="ER214" s="80"/>
      <c r="ES214" s="80"/>
      <c r="ET214" s="80"/>
      <c r="EU214" s="80"/>
      <c r="EV214" s="80"/>
      <c r="EW214" s="80"/>
      <c r="EX214" s="80"/>
      <c r="EY214" s="80"/>
      <c r="EZ214" s="80"/>
      <c r="FA214" s="80"/>
      <c r="FB214" s="80"/>
      <c r="FC214" s="80"/>
      <c r="FD214" s="80"/>
      <c r="FE214" s="80"/>
      <c r="FF214" s="80"/>
      <c r="FG214" s="80"/>
      <c r="FH214" s="80"/>
      <c r="FI214" s="80"/>
      <c r="FJ214" s="80"/>
      <c r="FK214" s="80"/>
      <c r="FL214" s="80"/>
      <c r="FM214" s="80"/>
      <c r="FN214" s="80"/>
      <c r="FO214" s="80"/>
      <c r="FP214" s="80"/>
      <c r="FQ214" s="80"/>
      <c r="FR214" s="80"/>
      <c r="FS214" s="80"/>
      <c r="FT214" s="80"/>
      <c r="FU214" s="80"/>
      <c r="FV214" s="80"/>
      <c r="FW214" s="80"/>
      <c r="FX214" s="80"/>
      <c r="FY214" s="80"/>
      <c r="FZ214" s="80"/>
      <c r="GA214" s="80"/>
      <c r="GB214" s="80"/>
      <c r="GC214" s="80"/>
      <c r="GD214" s="80"/>
      <c r="GE214" s="80"/>
      <c r="GF214" s="80"/>
      <c r="GG214" s="80"/>
      <c r="GH214" s="80"/>
      <c r="GI214" s="80"/>
      <c r="GJ214" s="80"/>
      <c r="GK214" s="80"/>
      <c r="GL214" s="80"/>
      <c r="GM214" s="80"/>
      <c r="GN214" s="80"/>
      <c r="GO214" s="80"/>
      <c r="GP214" s="80"/>
      <c r="GQ214" s="80"/>
      <c r="GR214" s="80"/>
      <c r="GS214" s="80"/>
      <c r="GT214" s="80"/>
      <c r="GU214" s="80">
        <v>4</v>
      </c>
      <c r="GV214" s="80">
        <v>4</v>
      </c>
      <c r="GW214" s="80">
        <v>14</v>
      </c>
      <c r="GX214" s="80">
        <v>185</v>
      </c>
      <c r="GY214" s="80"/>
      <c r="GZ214" s="80">
        <v>79</v>
      </c>
      <c r="HA214" s="80">
        <v>7936</v>
      </c>
      <c r="HB214" s="80"/>
      <c r="HC214" s="80"/>
      <c r="HD214" s="80"/>
      <c r="HE214" s="80"/>
      <c r="HF214" s="80"/>
      <c r="HG214" s="80"/>
      <c r="HH214" s="80"/>
      <c r="HI214" s="80"/>
      <c r="HJ214" s="80"/>
      <c r="HK214" s="80">
        <v>120</v>
      </c>
      <c r="HL214" s="80">
        <v>91</v>
      </c>
      <c r="HM214" s="80"/>
      <c r="HN214" s="80"/>
      <c r="HO214" s="80"/>
      <c r="HP214" s="80"/>
      <c r="HQ214" s="80"/>
      <c r="HR214" s="80"/>
      <c r="HS214" s="80"/>
      <c r="HT214" s="80"/>
      <c r="HU214" s="80"/>
      <c r="HV214" s="80"/>
      <c r="HW214" s="80"/>
      <c r="HX214" s="80"/>
      <c r="HY214" s="80"/>
      <c r="HZ214" s="80"/>
      <c r="IA214" s="80"/>
      <c r="IB214" s="80"/>
      <c r="IC214" s="80"/>
      <c r="ID214" s="80"/>
      <c r="IE214" s="80"/>
      <c r="IF214" s="80"/>
      <c r="IG214" s="80"/>
      <c r="IH214" s="80"/>
      <c r="II214" s="80"/>
      <c r="IJ214" s="80"/>
      <c r="IK214" s="80"/>
      <c r="IL214" s="80"/>
      <c r="IM214" s="80"/>
      <c r="IN214" s="80"/>
      <c r="IO214" s="80"/>
      <c r="IP214" s="80"/>
      <c r="IQ214" s="80"/>
      <c r="IR214" s="80"/>
      <c r="IS214" s="80"/>
      <c r="IT214" s="80"/>
      <c r="IU214" s="80"/>
      <c r="IV214" s="80"/>
      <c r="IW214" s="80"/>
      <c r="IX214" s="80"/>
      <c r="IY214" s="80"/>
      <c r="IZ214" s="80"/>
      <c r="JA214" s="80"/>
      <c r="JB214" s="80"/>
      <c r="JC214" s="80"/>
      <c r="JD214" s="80"/>
      <c r="JE214" s="80"/>
      <c r="JF214" s="80"/>
      <c r="JG214" s="80"/>
      <c r="JH214" s="80"/>
      <c r="JI214" s="80"/>
      <c r="JJ214" s="80"/>
      <c r="JK214" s="80"/>
      <c r="JL214" s="80"/>
      <c r="JM214" s="80"/>
      <c r="JN214" s="80"/>
      <c r="JO214" s="80"/>
      <c r="JP214" s="80">
        <v>55</v>
      </c>
      <c r="JQ214" s="80"/>
      <c r="JR214" s="80"/>
      <c r="JS214" s="80"/>
      <c r="JT214" s="80"/>
      <c r="JU214" s="80"/>
      <c r="JV214" s="80"/>
      <c r="JW214" s="80"/>
      <c r="JX214" s="80"/>
      <c r="JY214" s="80"/>
      <c r="JZ214" s="80"/>
      <c r="KA214" s="80"/>
      <c r="KB214" s="80"/>
      <c r="KC214" s="80"/>
      <c r="KD214" s="80"/>
      <c r="KE214" s="80"/>
      <c r="KF214" s="80"/>
      <c r="KG214" s="80"/>
      <c r="KH214" s="80"/>
      <c r="KI214" s="80"/>
      <c r="KJ214" s="80"/>
      <c r="KK214" s="80"/>
      <c r="KL214" s="80"/>
      <c r="KM214" s="80"/>
      <c r="KN214" s="80"/>
      <c r="KO214" s="80"/>
      <c r="KP214" s="80"/>
      <c r="KQ214" s="80"/>
      <c r="KR214" s="80"/>
      <c r="KS214" s="80"/>
      <c r="KT214" s="80"/>
      <c r="KU214" s="80"/>
      <c r="KV214" s="80"/>
      <c r="KW214" s="80"/>
      <c r="KX214" s="80"/>
      <c r="KY214" s="80"/>
      <c r="KZ214" s="80"/>
      <c r="LA214" s="80"/>
      <c r="LB214" s="80"/>
      <c r="LC214" s="80"/>
      <c r="LD214" s="80"/>
      <c r="LE214" s="80"/>
      <c r="LF214" s="80"/>
      <c r="LG214" s="80">
        <v>2</v>
      </c>
      <c r="LH214" s="80"/>
      <c r="LI214" s="80"/>
      <c r="LJ214" s="80"/>
      <c r="LK214" s="80"/>
      <c r="LL214" s="80"/>
      <c r="LM214" s="80"/>
      <c r="LN214" s="80"/>
      <c r="LO214" s="80">
        <v>43</v>
      </c>
      <c r="LP214" s="80"/>
      <c r="LQ214" s="80"/>
      <c r="LR214" s="80"/>
      <c r="LS214" s="80"/>
      <c r="LT214" s="80"/>
      <c r="LU214" s="80"/>
      <c r="LV214" s="80"/>
      <c r="LW214" s="80"/>
      <c r="LX214" s="80"/>
      <c r="LY214" s="80"/>
      <c r="LZ214" s="80"/>
      <c r="MA214" s="80"/>
      <c r="MB214" s="80"/>
      <c r="MC214" s="80"/>
      <c r="MD214" s="80"/>
      <c r="ME214" s="80"/>
      <c r="MF214" s="80"/>
      <c r="MG214" s="80"/>
      <c r="MH214" s="80"/>
      <c r="MI214" s="80"/>
      <c r="MJ214" s="80"/>
      <c r="MK214" s="80"/>
      <c r="ML214" s="80"/>
      <c r="MM214" s="80"/>
      <c r="MN214" s="80"/>
      <c r="MO214" s="80"/>
      <c r="MP214" s="80"/>
      <c r="MQ214" s="80"/>
      <c r="MR214" s="80"/>
      <c r="MS214" s="80"/>
      <c r="MT214" s="80"/>
      <c r="MU214" s="80"/>
      <c r="MV214" s="80"/>
      <c r="MW214" s="80"/>
      <c r="MX214" s="80"/>
      <c r="MY214" s="80"/>
      <c r="MZ214" s="80"/>
      <c r="NA214" s="80"/>
      <c r="NB214" s="80"/>
      <c r="NC214" s="80"/>
      <c r="ND214" s="80"/>
      <c r="NE214" s="80"/>
      <c r="NF214" s="80"/>
      <c r="NG214" s="80"/>
      <c r="NH214" s="80"/>
      <c r="NI214" s="80"/>
      <c r="NJ214" s="80"/>
      <c r="NK214" s="80"/>
      <c r="NL214" s="80"/>
      <c r="NM214" s="80"/>
      <c r="NN214" s="80"/>
      <c r="NO214" s="80"/>
      <c r="NP214" s="80"/>
      <c r="NQ214" s="80"/>
      <c r="NR214" s="80"/>
      <c r="NS214" s="80"/>
      <c r="NT214" s="80"/>
      <c r="NU214" s="80"/>
      <c r="NV214" s="80"/>
      <c r="NW214" s="80"/>
      <c r="NX214" s="80"/>
      <c r="NY214" s="80"/>
      <c r="NZ214" s="80"/>
      <c r="OA214" s="80"/>
      <c r="OB214" s="79">
        <v>8534</v>
      </c>
    </row>
    <row r="215" spans="1:392" ht="13.15">
      <c r="A215" s="27" t="s">
        <v>351</v>
      </c>
      <c r="B215" s="23" t="s">
        <v>350</v>
      </c>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v>14</v>
      </c>
      <c r="AE215" s="80"/>
      <c r="AF215" s="80"/>
      <c r="AG215" s="80"/>
      <c r="AH215" s="80"/>
      <c r="AI215" s="80"/>
      <c r="AJ215" s="80"/>
      <c r="AK215" s="80"/>
      <c r="AL215" s="80"/>
      <c r="AM215" s="80"/>
      <c r="AN215" s="80"/>
      <c r="AO215" s="80"/>
      <c r="AP215" s="80"/>
      <c r="AQ215" s="80"/>
      <c r="AR215" s="80"/>
      <c r="AS215" s="80"/>
      <c r="AT215" s="80"/>
      <c r="AU215" s="80"/>
      <c r="AV215" s="80"/>
      <c r="AW215" s="80"/>
      <c r="AX215" s="80"/>
      <c r="AY215" s="80"/>
      <c r="AZ215" s="80"/>
      <c r="BA215" s="80"/>
      <c r="BB215" s="80"/>
      <c r="BC215" s="80"/>
      <c r="BD215" s="80"/>
      <c r="BE215" s="80"/>
      <c r="BF215" s="80"/>
      <c r="BG215" s="80"/>
      <c r="BH215" s="80"/>
      <c r="BI215" s="80"/>
      <c r="BJ215" s="80"/>
      <c r="BK215" s="80"/>
      <c r="BL215" s="80"/>
      <c r="BM215" s="80"/>
      <c r="BN215" s="80"/>
      <c r="BO215" s="80"/>
      <c r="BP215" s="80"/>
      <c r="BQ215" s="80"/>
      <c r="BR215" s="80"/>
      <c r="BS215" s="80"/>
      <c r="BT215" s="80"/>
      <c r="BU215" s="80"/>
      <c r="BV215" s="80"/>
      <c r="BW215" s="80"/>
      <c r="BX215" s="80"/>
      <c r="BY215" s="80"/>
      <c r="BZ215" s="80"/>
      <c r="CA215" s="80"/>
      <c r="CB215" s="80"/>
      <c r="CC215" s="80"/>
      <c r="CD215" s="80"/>
      <c r="CE215" s="80"/>
      <c r="CF215" s="80"/>
      <c r="CG215" s="80"/>
      <c r="CH215" s="80"/>
      <c r="CI215" s="80"/>
      <c r="CJ215" s="80"/>
      <c r="CK215" s="80"/>
      <c r="CL215" s="80"/>
      <c r="CM215" s="80"/>
      <c r="CN215" s="80"/>
      <c r="CO215" s="80"/>
      <c r="CP215" s="80"/>
      <c r="CQ215" s="80"/>
      <c r="CR215" s="80"/>
      <c r="CS215" s="80"/>
      <c r="CT215" s="80"/>
      <c r="CU215" s="80"/>
      <c r="CV215" s="80"/>
      <c r="CW215" s="80"/>
      <c r="CX215" s="80"/>
      <c r="CY215" s="80"/>
      <c r="CZ215" s="80"/>
      <c r="DA215" s="80"/>
      <c r="DB215" s="80"/>
      <c r="DC215" s="80"/>
      <c r="DD215" s="80"/>
      <c r="DE215" s="80"/>
      <c r="DF215" s="80"/>
      <c r="DG215" s="80"/>
      <c r="DH215" s="80"/>
      <c r="DI215" s="80"/>
      <c r="DJ215" s="80"/>
      <c r="DK215" s="80"/>
      <c r="DL215" s="80"/>
      <c r="DM215" s="80"/>
      <c r="DN215" s="80"/>
      <c r="DO215" s="80"/>
      <c r="DP215" s="80"/>
      <c r="DQ215" s="80"/>
      <c r="DR215" s="80"/>
      <c r="DS215" s="80"/>
      <c r="DT215" s="80"/>
      <c r="DU215" s="80"/>
      <c r="DV215" s="80"/>
      <c r="DW215" s="80"/>
      <c r="DX215" s="80"/>
      <c r="DY215" s="80"/>
      <c r="DZ215" s="80"/>
      <c r="EA215" s="80"/>
      <c r="EB215" s="80"/>
      <c r="EC215" s="80"/>
      <c r="ED215" s="80"/>
      <c r="EE215" s="80"/>
      <c r="EF215" s="80"/>
      <c r="EG215" s="80"/>
      <c r="EH215" s="80"/>
      <c r="EI215" s="80"/>
      <c r="EJ215" s="80"/>
      <c r="EK215" s="80"/>
      <c r="EL215" s="80"/>
      <c r="EM215" s="80"/>
      <c r="EN215" s="80"/>
      <c r="EO215" s="80"/>
      <c r="EP215" s="80"/>
      <c r="EQ215" s="80"/>
      <c r="ER215" s="80"/>
      <c r="ES215" s="80"/>
      <c r="ET215" s="80"/>
      <c r="EU215" s="80"/>
      <c r="EV215" s="80"/>
      <c r="EW215" s="80"/>
      <c r="EX215" s="80"/>
      <c r="EY215" s="80"/>
      <c r="EZ215" s="80"/>
      <c r="FA215" s="80"/>
      <c r="FB215" s="80"/>
      <c r="FC215" s="80"/>
      <c r="FD215" s="80"/>
      <c r="FE215" s="80"/>
      <c r="FF215" s="80"/>
      <c r="FG215" s="80"/>
      <c r="FH215" s="80"/>
      <c r="FI215" s="80"/>
      <c r="FJ215" s="80"/>
      <c r="FK215" s="80"/>
      <c r="FL215" s="80"/>
      <c r="FM215" s="80"/>
      <c r="FN215" s="80"/>
      <c r="FO215" s="80"/>
      <c r="FP215" s="80"/>
      <c r="FQ215" s="80"/>
      <c r="FR215" s="80"/>
      <c r="FS215" s="80"/>
      <c r="FT215" s="80"/>
      <c r="FU215" s="80"/>
      <c r="FV215" s="80"/>
      <c r="FW215" s="80"/>
      <c r="FX215" s="80"/>
      <c r="FY215" s="80"/>
      <c r="FZ215" s="80"/>
      <c r="GA215" s="80"/>
      <c r="GB215" s="80"/>
      <c r="GC215" s="80"/>
      <c r="GD215" s="80"/>
      <c r="GE215" s="80"/>
      <c r="GF215" s="80"/>
      <c r="GG215" s="80"/>
      <c r="GH215" s="80"/>
      <c r="GI215" s="80"/>
      <c r="GJ215" s="80"/>
      <c r="GK215" s="80"/>
      <c r="GL215" s="80"/>
      <c r="GM215" s="80"/>
      <c r="GN215" s="80"/>
      <c r="GO215" s="80">
        <v>22</v>
      </c>
      <c r="GP215" s="80">
        <v>20</v>
      </c>
      <c r="GQ215" s="80"/>
      <c r="GR215" s="80"/>
      <c r="GS215" s="80">
        <v>6</v>
      </c>
      <c r="GT215" s="80"/>
      <c r="GU215" s="80"/>
      <c r="GV215" s="80">
        <v>72</v>
      </c>
      <c r="GW215" s="80">
        <v>303</v>
      </c>
      <c r="GX215" s="80"/>
      <c r="GY215" s="80">
        <v>3</v>
      </c>
      <c r="GZ215" s="80">
        <v>5</v>
      </c>
      <c r="HA215" s="80"/>
      <c r="HB215" s="80">
        <v>105183</v>
      </c>
      <c r="HC215" s="80">
        <v>1023</v>
      </c>
      <c r="HD215" s="80">
        <v>4</v>
      </c>
      <c r="HE215" s="80">
        <v>17</v>
      </c>
      <c r="HF215" s="80">
        <v>4</v>
      </c>
      <c r="HG215" s="80"/>
      <c r="HH215" s="80"/>
      <c r="HI215" s="80"/>
      <c r="HJ215" s="80">
        <v>273</v>
      </c>
      <c r="HK215" s="80">
        <v>2</v>
      </c>
      <c r="HL215" s="80"/>
      <c r="HM215" s="80"/>
      <c r="HN215" s="80"/>
      <c r="HO215" s="80"/>
      <c r="HP215" s="80"/>
      <c r="HQ215" s="80"/>
      <c r="HR215" s="80"/>
      <c r="HS215" s="80"/>
      <c r="HT215" s="80"/>
      <c r="HU215" s="80"/>
      <c r="HV215" s="80"/>
      <c r="HW215" s="80">
        <v>4</v>
      </c>
      <c r="HX215" s="80">
        <v>103</v>
      </c>
      <c r="HY215" s="80"/>
      <c r="HZ215" s="80"/>
      <c r="IA215" s="80"/>
      <c r="IB215" s="80">
        <v>3</v>
      </c>
      <c r="IC215" s="80"/>
      <c r="ID215" s="80"/>
      <c r="IE215" s="80"/>
      <c r="IF215" s="80"/>
      <c r="IG215" s="80"/>
      <c r="IH215" s="80"/>
      <c r="II215" s="80"/>
      <c r="IJ215" s="80"/>
      <c r="IK215" s="80"/>
      <c r="IL215" s="80"/>
      <c r="IM215" s="80"/>
      <c r="IN215" s="80"/>
      <c r="IO215" s="80"/>
      <c r="IP215" s="80"/>
      <c r="IQ215" s="80"/>
      <c r="IR215" s="80"/>
      <c r="IS215" s="80"/>
      <c r="IT215" s="80"/>
      <c r="IU215" s="80"/>
      <c r="IV215" s="80"/>
      <c r="IW215" s="80"/>
      <c r="IX215" s="80"/>
      <c r="IY215" s="80"/>
      <c r="IZ215" s="80"/>
      <c r="JA215" s="80"/>
      <c r="JB215" s="80"/>
      <c r="JC215" s="80"/>
      <c r="JD215" s="80"/>
      <c r="JE215" s="80"/>
      <c r="JF215" s="80"/>
      <c r="JG215" s="80"/>
      <c r="JH215" s="80"/>
      <c r="JI215" s="80"/>
      <c r="JJ215" s="80"/>
      <c r="JK215" s="80"/>
      <c r="JL215" s="80"/>
      <c r="JM215" s="80"/>
      <c r="JN215" s="80"/>
      <c r="JO215" s="80"/>
      <c r="JP215" s="80">
        <v>137</v>
      </c>
      <c r="JQ215" s="80"/>
      <c r="JR215" s="80"/>
      <c r="JS215" s="80"/>
      <c r="JT215" s="80"/>
      <c r="JU215" s="80"/>
      <c r="JV215" s="80"/>
      <c r="JW215" s="80"/>
      <c r="JX215" s="80"/>
      <c r="JY215" s="80"/>
      <c r="JZ215" s="80"/>
      <c r="KA215" s="80"/>
      <c r="KB215" s="80"/>
      <c r="KC215" s="80"/>
      <c r="KD215" s="80"/>
      <c r="KE215" s="80"/>
      <c r="KF215" s="80"/>
      <c r="KG215" s="80"/>
      <c r="KH215" s="80"/>
      <c r="KI215" s="80"/>
      <c r="KJ215" s="80"/>
      <c r="KK215" s="80"/>
      <c r="KL215" s="80"/>
      <c r="KM215" s="80"/>
      <c r="KN215" s="80"/>
      <c r="KO215" s="80"/>
      <c r="KP215" s="80"/>
      <c r="KQ215" s="80"/>
      <c r="KR215" s="80"/>
      <c r="KS215" s="80"/>
      <c r="KT215" s="80"/>
      <c r="KU215" s="80"/>
      <c r="KV215" s="80"/>
      <c r="KW215" s="80"/>
      <c r="KX215" s="80"/>
      <c r="KY215" s="80"/>
      <c r="KZ215" s="80"/>
      <c r="LA215" s="80"/>
      <c r="LB215" s="80"/>
      <c r="LC215" s="80"/>
      <c r="LD215" s="80"/>
      <c r="LE215" s="80"/>
      <c r="LF215" s="80"/>
      <c r="LG215" s="80">
        <v>4</v>
      </c>
      <c r="LH215" s="80"/>
      <c r="LI215" s="80"/>
      <c r="LJ215" s="80"/>
      <c r="LK215" s="80"/>
      <c r="LL215" s="80"/>
      <c r="LM215" s="80"/>
      <c r="LN215" s="80"/>
      <c r="LO215" s="80">
        <v>122</v>
      </c>
      <c r="LP215" s="80"/>
      <c r="LQ215" s="80"/>
      <c r="LR215" s="80"/>
      <c r="LS215" s="80"/>
      <c r="LT215" s="80"/>
      <c r="LU215" s="80"/>
      <c r="LV215" s="80"/>
      <c r="LW215" s="80"/>
      <c r="LX215" s="80"/>
      <c r="LY215" s="80"/>
      <c r="LZ215" s="80"/>
      <c r="MA215" s="80"/>
      <c r="MB215" s="80"/>
      <c r="MC215" s="80"/>
      <c r="MD215" s="80"/>
      <c r="ME215" s="80"/>
      <c r="MF215" s="80"/>
      <c r="MG215" s="80"/>
      <c r="MH215" s="80"/>
      <c r="MI215" s="80"/>
      <c r="MJ215" s="80"/>
      <c r="MK215" s="80"/>
      <c r="ML215" s="80"/>
      <c r="MM215" s="80"/>
      <c r="MN215" s="80"/>
      <c r="MO215" s="80"/>
      <c r="MP215" s="80"/>
      <c r="MQ215" s="80"/>
      <c r="MR215" s="80"/>
      <c r="MS215" s="80"/>
      <c r="MT215" s="80"/>
      <c r="MU215" s="80"/>
      <c r="MV215" s="80"/>
      <c r="MW215" s="80"/>
      <c r="MX215" s="80"/>
      <c r="MY215" s="80"/>
      <c r="MZ215" s="80"/>
      <c r="NA215" s="80"/>
      <c r="NB215" s="80"/>
      <c r="NC215" s="80"/>
      <c r="ND215" s="80"/>
      <c r="NE215" s="80"/>
      <c r="NF215" s="80"/>
      <c r="NG215" s="80"/>
      <c r="NH215" s="80"/>
      <c r="NI215" s="80"/>
      <c r="NJ215" s="80"/>
      <c r="NK215" s="80"/>
      <c r="NL215" s="80"/>
      <c r="NM215" s="80"/>
      <c r="NN215" s="80"/>
      <c r="NO215" s="80"/>
      <c r="NP215" s="80"/>
      <c r="NQ215" s="80"/>
      <c r="NR215" s="80"/>
      <c r="NS215" s="80"/>
      <c r="NT215" s="80"/>
      <c r="NU215" s="80"/>
      <c r="NV215" s="80"/>
      <c r="NW215" s="80"/>
      <c r="NX215" s="80"/>
      <c r="NY215" s="80"/>
      <c r="NZ215" s="80"/>
      <c r="OA215" s="80"/>
      <c r="OB215" s="79">
        <v>107323</v>
      </c>
    </row>
    <row r="216" spans="1:392" ht="13.15">
      <c r="A216" s="27">
        <v>311615</v>
      </c>
      <c r="B216" s="23" t="s">
        <v>352</v>
      </c>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v>7</v>
      </c>
      <c r="AE216" s="80"/>
      <c r="AF216" s="80"/>
      <c r="AG216" s="80"/>
      <c r="AH216" s="80"/>
      <c r="AI216" s="80"/>
      <c r="AJ216" s="80"/>
      <c r="AK216" s="80"/>
      <c r="AL216" s="80"/>
      <c r="AM216" s="80"/>
      <c r="AN216" s="80"/>
      <c r="AO216" s="80"/>
      <c r="AP216" s="80"/>
      <c r="AQ216" s="80"/>
      <c r="AR216" s="80"/>
      <c r="AS216" s="80"/>
      <c r="AT216" s="80"/>
      <c r="AU216" s="80"/>
      <c r="AV216" s="80"/>
      <c r="AW216" s="80"/>
      <c r="AX216" s="80"/>
      <c r="AY216" s="80"/>
      <c r="AZ216" s="80"/>
      <c r="BA216" s="80"/>
      <c r="BB216" s="80"/>
      <c r="BC216" s="80"/>
      <c r="BD216" s="80"/>
      <c r="BE216" s="80"/>
      <c r="BF216" s="80"/>
      <c r="BG216" s="80"/>
      <c r="BH216" s="80"/>
      <c r="BI216" s="80"/>
      <c r="BJ216" s="80"/>
      <c r="BK216" s="80"/>
      <c r="BL216" s="80"/>
      <c r="BM216" s="80"/>
      <c r="BN216" s="80"/>
      <c r="BO216" s="80"/>
      <c r="BP216" s="80"/>
      <c r="BQ216" s="80"/>
      <c r="BR216" s="80"/>
      <c r="BS216" s="80"/>
      <c r="BT216" s="80"/>
      <c r="BU216" s="80"/>
      <c r="BV216" s="80"/>
      <c r="BW216" s="80"/>
      <c r="BX216" s="80"/>
      <c r="BY216" s="80"/>
      <c r="BZ216" s="80"/>
      <c r="CA216" s="80"/>
      <c r="CB216" s="80"/>
      <c r="CC216" s="80"/>
      <c r="CD216" s="80"/>
      <c r="CE216" s="80"/>
      <c r="CF216" s="80"/>
      <c r="CG216" s="80"/>
      <c r="CH216" s="80"/>
      <c r="CI216" s="80"/>
      <c r="CJ216" s="80"/>
      <c r="CK216" s="80"/>
      <c r="CL216" s="80"/>
      <c r="CM216" s="80"/>
      <c r="CN216" s="80"/>
      <c r="CO216" s="80"/>
      <c r="CP216" s="80"/>
      <c r="CQ216" s="80"/>
      <c r="CR216" s="80"/>
      <c r="CS216" s="80"/>
      <c r="CT216" s="80"/>
      <c r="CU216" s="80"/>
      <c r="CV216" s="80"/>
      <c r="CW216" s="80"/>
      <c r="CX216" s="80"/>
      <c r="CY216" s="80"/>
      <c r="CZ216" s="80"/>
      <c r="DA216" s="80"/>
      <c r="DB216" s="80"/>
      <c r="DC216" s="80"/>
      <c r="DD216" s="80"/>
      <c r="DE216" s="80"/>
      <c r="DF216" s="80"/>
      <c r="DG216" s="80"/>
      <c r="DH216" s="80"/>
      <c r="DI216" s="80"/>
      <c r="DJ216" s="80"/>
      <c r="DK216" s="80"/>
      <c r="DL216" s="80"/>
      <c r="DM216" s="80"/>
      <c r="DN216" s="80"/>
      <c r="DO216" s="80"/>
      <c r="DP216" s="80"/>
      <c r="DQ216" s="80"/>
      <c r="DR216" s="80"/>
      <c r="DS216" s="80"/>
      <c r="DT216" s="80"/>
      <c r="DU216" s="80"/>
      <c r="DV216" s="80"/>
      <c r="DW216" s="80"/>
      <c r="DX216" s="80"/>
      <c r="DY216" s="80"/>
      <c r="DZ216" s="80"/>
      <c r="EA216" s="80"/>
      <c r="EB216" s="80"/>
      <c r="EC216" s="80"/>
      <c r="ED216" s="80"/>
      <c r="EE216" s="80"/>
      <c r="EF216" s="80"/>
      <c r="EG216" s="80"/>
      <c r="EH216" s="80"/>
      <c r="EI216" s="80"/>
      <c r="EJ216" s="80"/>
      <c r="EK216" s="80"/>
      <c r="EL216" s="80"/>
      <c r="EM216" s="80"/>
      <c r="EN216" s="80"/>
      <c r="EO216" s="80"/>
      <c r="EP216" s="80"/>
      <c r="EQ216" s="80"/>
      <c r="ER216" s="80"/>
      <c r="ES216" s="80"/>
      <c r="ET216" s="80"/>
      <c r="EU216" s="80"/>
      <c r="EV216" s="80"/>
      <c r="EW216" s="80"/>
      <c r="EX216" s="80"/>
      <c r="EY216" s="80"/>
      <c r="EZ216" s="80"/>
      <c r="FA216" s="80"/>
      <c r="FB216" s="80"/>
      <c r="FC216" s="80"/>
      <c r="FD216" s="80"/>
      <c r="FE216" s="80"/>
      <c r="FF216" s="80"/>
      <c r="FG216" s="80"/>
      <c r="FH216" s="80"/>
      <c r="FI216" s="80"/>
      <c r="FJ216" s="80"/>
      <c r="FK216" s="80"/>
      <c r="FL216" s="80"/>
      <c r="FM216" s="80"/>
      <c r="FN216" s="80"/>
      <c r="FO216" s="80"/>
      <c r="FP216" s="80"/>
      <c r="FQ216" s="80"/>
      <c r="FR216" s="80"/>
      <c r="FS216" s="80"/>
      <c r="FT216" s="80"/>
      <c r="FU216" s="80"/>
      <c r="FV216" s="80"/>
      <c r="FW216" s="80"/>
      <c r="FX216" s="80"/>
      <c r="FY216" s="80"/>
      <c r="FZ216" s="80"/>
      <c r="GA216" s="80"/>
      <c r="GB216" s="80"/>
      <c r="GC216" s="80"/>
      <c r="GD216" s="80"/>
      <c r="GE216" s="80"/>
      <c r="GF216" s="80"/>
      <c r="GG216" s="80"/>
      <c r="GH216" s="80"/>
      <c r="GI216" s="80"/>
      <c r="GJ216" s="80"/>
      <c r="GK216" s="80"/>
      <c r="GL216" s="80"/>
      <c r="GM216" s="80"/>
      <c r="GN216" s="80"/>
      <c r="GO216" s="80">
        <v>93</v>
      </c>
      <c r="GP216" s="80"/>
      <c r="GQ216" s="80"/>
      <c r="GR216" s="80"/>
      <c r="GS216" s="80"/>
      <c r="GT216" s="80"/>
      <c r="GU216" s="80"/>
      <c r="GV216" s="80">
        <v>1</v>
      </c>
      <c r="GW216" s="80"/>
      <c r="GX216" s="80"/>
      <c r="GY216" s="80"/>
      <c r="GZ216" s="80"/>
      <c r="HA216" s="80"/>
      <c r="HB216" s="80">
        <v>573</v>
      </c>
      <c r="HC216" s="80">
        <v>48218</v>
      </c>
      <c r="HD216" s="80"/>
      <c r="HE216" s="80"/>
      <c r="HF216" s="80"/>
      <c r="HG216" s="80"/>
      <c r="HH216" s="80"/>
      <c r="HI216" s="80"/>
      <c r="HJ216" s="80">
        <v>6</v>
      </c>
      <c r="HK216" s="80">
        <v>9</v>
      </c>
      <c r="HL216" s="80"/>
      <c r="HM216" s="80"/>
      <c r="HN216" s="80"/>
      <c r="HO216" s="80"/>
      <c r="HP216" s="80"/>
      <c r="HQ216" s="80"/>
      <c r="HR216" s="80"/>
      <c r="HS216" s="80"/>
      <c r="HT216" s="80"/>
      <c r="HU216" s="80"/>
      <c r="HV216" s="80"/>
      <c r="HW216" s="80"/>
      <c r="HX216" s="80"/>
      <c r="HY216" s="80"/>
      <c r="HZ216" s="80"/>
      <c r="IA216" s="80"/>
      <c r="IB216" s="80"/>
      <c r="IC216" s="80"/>
      <c r="ID216" s="80"/>
      <c r="IE216" s="80"/>
      <c r="IF216" s="80"/>
      <c r="IG216" s="80"/>
      <c r="IH216" s="80"/>
      <c r="II216" s="80"/>
      <c r="IJ216" s="80"/>
      <c r="IK216" s="80"/>
      <c r="IL216" s="80"/>
      <c r="IM216" s="80"/>
      <c r="IN216" s="80"/>
      <c r="IO216" s="80"/>
      <c r="IP216" s="80"/>
      <c r="IQ216" s="80"/>
      <c r="IR216" s="80"/>
      <c r="IS216" s="80"/>
      <c r="IT216" s="80"/>
      <c r="IU216" s="80"/>
      <c r="IV216" s="80"/>
      <c r="IW216" s="80"/>
      <c r="IX216" s="80"/>
      <c r="IY216" s="80"/>
      <c r="IZ216" s="80"/>
      <c r="JA216" s="80"/>
      <c r="JB216" s="80"/>
      <c r="JC216" s="80"/>
      <c r="JD216" s="80"/>
      <c r="JE216" s="80"/>
      <c r="JF216" s="80"/>
      <c r="JG216" s="80"/>
      <c r="JH216" s="80"/>
      <c r="JI216" s="80"/>
      <c r="JJ216" s="80"/>
      <c r="JK216" s="80"/>
      <c r="JL216" s="80"/>
      <c r="JM216" s="80"/>
      <c r="JN216" s="80"/>
      <c r="JO216" s="80"/>
      <c r="JP216" s="80">
        <v>134</v>
      </c>
      <c r="JQ216" s="80"/>
      <c r="JR216" s="80"/>
      <c r="JS216" s="80"/>
      <c r="JT216" s="80"/>
      <c r="JU216" s="80"/>
      <c r="JV216" s="80"/>
      <c r="JW216" s="80"/>
      <c r="JX216" s="80"/>
      <c r="JY216" s="80"/>
      <c r="JZ216" s="80"/>
      <c r="KA216" s="80"/>
      <c r="KB216" s="80"/>
      <c r="KC216" s="80"/>
      <c r="KD216" s="80"/>
      <c r="KE216" s="80"/>
      <c r="KF216" s="80"/>
      <c r="KG216" s="80"/>
      <c r="KH216" s="80"/>
      <c r="KI216" s="80"/>
      <c r="KJ216" s="80"/>
      <c r="KK216" s="80"/>
      <c r="KL216" s="80"/>
      <c r="KM216" s="80"/>
      <c r="KN216" s="80"/>
      <c r="KO216" s="80"/>
      <c r="KP216" s="80"/>
      <c r="KQ216" s="80"/>
      <c r="KR216" s="80"/>
      <c r="KS216" s="80"/>
      <c r="KT216" s="80"/>
      <c r="KU216" s="80"/>
      <c r="KV216" s="80"/>
      <c r="KW216" s="80"/>
      <c r="KX216" s="80"/>
      <c r="KY216" s="80"/>
      <c r="KZ216" s="80"/>
      <c r="LA216" s="80"/>
      <c r="LB216" s="80"/>
      <c r="LC216" s="80"/>
      <c r="LD216" s="80"/>
      <c r="LE216" s="80"/>
      <c r="LF216" s="80"/>
      <c r="LG216" s="80">
        <v>3</v>
      </c>
      <c r="LH216" s="80"/>
      <c r="LI216" s="80"/>
      <c r="LJ216" s="80"/>
      <c r="LK216" s="80"/>
      <c r="LL216" s="80"/>
      <c r="LM216" s="80"/>
      <c r="LN216" s="80"/>
      <c r="LO216" s="80">
        <v>109</v>
      </c>
      <c r="LP216" s="80"/>
      <c r="LQ216" s="80"/>
      <c r="LR216" s="80"/>
      <c r="LS216" s="80"/>
      <c r="LT216" s="80"/>
      <c r="LU216" s="80"/>
      <c r="LV216" s="80"/>
      <c r="LW216" s="80"/>
      <c r="LX216" s="80"/>
      <c r="LY216" s="80"/>
      <c r="LZ216" s="80"/>
      <c r="MA216" s="80"/>
      <c r="MB216" s="80"/>
      <c r="MC216" s="80"/>
      <c r="MD216" s="80"/>
      <c r="ME216" s="80"/>
      <c r="MF216" s="80"/>
      <c r="MG216" s="80"/>
      <c r="MH216" s="80"/>
      <c r="MI216" s="80"/>
      <c r="MJ216" s="80"/>
      <c r="MK216" s="80"/>
      <c r="ML216" s="80"/>
      <c r="MM216" s="80"/>
      <c r="MN216" s="80"/>
      <c r="MO216" s="80"/>
      <c r="MP216" s="80"/>
      <c r="MQ216" s="80"/>
      <c r="MR216" s="80"/>
      <c r="MS216" s="80"/>
      <c r="MT216" s="80"/>
      <c r="MU216" s="80"/>
      <c r="MV216" s="80"/>
      <c r="MW216" s="80"/>
      <c r="MX216" s="80"/>
      <c r="MY216" s="80"/>
      <c r="MZ216" s="80"/>
      <c r="NA216" s="80"/>
      <c r="NB216" s="80"/>
      <c r="NC216" s="80"/>
      <c r="ND216" s="80"/>
      <c r="NE216" s="80"/>
      <c r="NF216" s="80"/>
      <c r="NG216" s="80"/>
      <c r="NH216" s="80"/>
      <c r="NI216" s="80"/>
      <c r="NJ216" s="80"/>
      <c r="NK216" s="80"/>
      <c r="NL216" s="80"/>
      <c r="NM216" s="80"/>
      <c r="NN216" s="80"/>
      <c r="NO216" s="80"/>
      <c r="NP216" s="80"/>
      <c r="NQ216" s="80"/>
      <c r="NR216" s="80"/>
      <c r="NS216" s="80"/>
      <c r="NT216" s="80"/>
      <c r="NU216" s="80"/>
      <c r="NV216" s="80"/>
      <c r="NW216" s="80"/>
      <c r="NX216" s="80"/>
      <c r="NY216" s="80"/>
      <c r="NZ216" s="80"/>
      <c r="OA216" s="80"/>
      <c r="OB216" s="79">
        <v>49152</v>
      </c>
    </row>
    <row r="217" spans="1:392" ht="13.15">
      <c r="A217" s="27">
        <v>311700</v>
      </c>
      <c r="B217" s="23" t="s">
        <v>353</v>
      </c>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v>2</v>
      </c>
      <c r="AE217" s="80"/>
      <c r="AF217" s="80"/>
      <c r="AG217" s="80"/>
      <c r="AH217" s="80"/>
      <c r="AI217" s="80"/>
      <c r="AJ217" s="80"/>
      <c r="AK217" s="80"/>
      <c r="AL217" s="80"/>
      <c r="AM217" s="80"/>
      <c r="AN217" s="80"/>
      <c r="AO217" s="80"/>
      <c r="AP217" s="80"/>
      <c r="AQ217" s="80"/>
      <c r="AR217" s="80"/>
      <c r="AS217" s="80"/>
      <c r="AT217" s="80"/>
      <c r="AU217" s="80"/>
      <c r="AV217" s="80"/>
      <c r="AW217" s="80"/>
      <c r="AX217" s="80"/>
      <c r="AY217" s="80"/>
      <c r="AZ217" s="80"/>
      <c r="BA217" s="80"/>
      <c r="BB217" s="80"/>
      <c r="BC217" s="80"/>
      <c r="BD217" s="80"/>
      <c r="BE217" s="80"/>
      <c r="BF217" s="80"/>
      <c r="BG217" s="80"/>
      <c r="BH217" s="80"/>
      <c r="BI217" s="80"/>
      <c r="BJ217" s="80"/>
      <c r="BK217" s="80"/>
      <c r="BL217" s="80"/>
      <c r="BM217" s="80"/>
      <c r="BN217" s="80"/>
      <c r="BO217" s="80"/>
      <c r="BP217" s="80"/>
      <c r="BQ217" s="80"/>
      <c r="BR217" s="80"/>
      <c r="BS217" s="80"/>
      <c r="BT217" s="80"/>
      <c r="BU217" s="80"/>
      <c r="BV217" s="80"/>
      <c r="BW217" s="80"/>
      <c r="BX217" s="80"/>
      <c r="BY217" s="80"/>
      <c r="BZ217" s="80"/>
      <c r="CA217" s="80"/>
      <c r="CB217" s="80"/>
      <c r="CC217" s="80"/>
      <c r="CD217" s="80"/>
      <c r="CE217" s="80"/>
      <c r="CF217" s="80"/>
      <c r="CG217" s="80"/>
      <c r="CH217" s="80"/>
      <c r="CI217" s="80"/>
      <c r="CJ217" s="80"/>
      <c r="CK217" s="80"/>
      <c r="CL217" s="80"/>
      <c r="CM217" s="80"/>
      <c r="CN217" s="80"/>
      <c r="CO217" s="80"/>
      <c r="CP217" s="80"/>
      <c r="CQ217" s="80"/>
      <c r="CR217" s="80"/>
      <c r="CS217" s="80"/>
      <c r="CT217" s="80"/>
      <c r="CU217" s="80"/>
      <c r="CV217" s="80"/>
      <c r="CW217" s="80"/>
      <c r="CX217" s="80"/>
      <c r="CY217" s="80"/>
      <c r="CZ217" s="80"/>
      <c r="DA217" s="80"/>
      <c r="DB217" s="80"/>
      <c r="DC217" s="80"/>
      <c r="DD217" s="80"/>
      <c r="DE217" s="80"/>
      <c r="DF217" s="80"/>
      <c r="DG217" s="80"/>
      <c r="DH217" s="80"/>
      <c r="DI217" s="80"/>
      <c r="DJ217" s="80"/>
      <c r="DK217" s="80"/>
      <c r="DL217" s="80"/>
      <c r="DM217" s="80"/>
      <c r="DN217" s="80"/>
      <c r="DO217" s="80"/>
      <c r="DP217" s="80"/>
      <c r="DQ217" s="80"/>
      <c r="DR217" s="80"/>
      <c r="DS217" s="80"/>
      <c r="DT217" s="80"/>
      <c r="DU217" s="80"/>
      <c r="DV217" s="80"/>
      <c r="DW217" s="80"/>
      <c r="DX217" s="80"/>
      <c r="DY217" s="80"/>
      <c r="DZ217" s="80"/>
      <c r="EA217" s="80"/>
      <c r="EB217" s="80"/>
      <c r="EC217" s="80"/>
      <c r="ED217" s="80"/>
      <c r="EE217" s="80"/>
      <c r="EF217" s="80"/>
      <c r="EG217" s="80"/>
      <c r="EH217" s="80"/>
      <c r="EI217" s="80"/>
      <c r="EJ217" s="80"/>
      <c r="EK217" s="80"/>
      <c r="EL217" s="80"/>
      <c r="EM217" s="80"/>
      <c r="EN217" s="80"/>
      <c r="EO217" s="80"/>
      <c r="EP217" s="80"/>
      <c r="EQ217" s="80"/>
      <c r="ER217" s="80"/>
      <c r="ES217" s="80"/>
      <c r="ET217" s="80"/>
      <c r="EU217" s="80"/>
      <c r="EV217" s="80"/>
      <c r="EW217" s="80"/>
      <c r="EX217" s="80"/>
      <c r="EY217" s="80"/>
      <c r="EZ217" s="80"/>
      <c r="FA217" s="80"/>
      <c r="FB217" s="80"/>
      <c r="FC217" s="80"/>
      <c r="FD217" s="80"/>
      <c r="FE217" s="80"/>
      <c r="FF217" s="80"/>
      <c r="FG217" s="80"/>
      <c r="FH217" s="80"/>
      <c r="FI217" s="80"/>
      <c r="FJ217" s="80"/>
      <c r="FK217" s="80"/>
      <c r="FL217" s="80"/>
      <c r="FM217" s="80"/>
      <c r="FN217" s="80"/>
      <c r="FO217" s="80"/>
      <c r="FP217" s="80"/>
      <c r="FQ217" s="80"/>
      <c r="FR217" s="80"/>
      <c r="FS217" s="80"/>
      <c r="FT217" s="80"/>
      <c r="FU217" s="80"/>
      <c r="FV217" s="80"/>
      <c r="FW217" s="80"/>
      <c r="FX217" s="80"/>
      <c r="FY217" s="80"/>
      <c r="FZ217" s="80"/>
      <c r="GA217" s="80"/>
      <c r="GB217" s="80"/>
      <c r="GC217" s="80"/>
      <c r="GD217" s="80"/>
      <c r="GE217" s="80"/>
      <c r="GF217" s="80"/>
      <c r="GG217" s="80"/>
      <c r="GH217" s="80"/>
      <c r="GI217" s="80"/>
      <c r="GJ217" s="80"/>
      <c r="GK217" s="80"/>
      <c r="GL217" s="80"/>
      <c r="GM217" s="80"/>
      <c r="GN217" s="80"/>
      <c r="GO217" s="80"/>
      <c r="GP217" s="80"/>
      <c r="GQ217" s="80"/>
      <c r="GR217" s="80"/>
      <c r="GS217" s="80"/>
      <c r="GT217" s="80"/>
      <c r="GU217" s="80"/>
      <c r="GV217" s="80">
        <v>119</v>
      </c>
      <c r="GW217" s="80"/>
      <c r="GX217" s="80"/>
      <c r="GY217" s="80">
        <v>19</v>
      </c>
      <c r="GZ217" s="80">
        <v>38</v>
      </c>
      <c r="HA217" s="80"/>
      <c r="HB217" s="80"/>
      <c r="HC217" s="80"/>
      <c r="HD217" s="80">
        <v>9910</v>
      </c>
      <c r="HE217" s="80"/>
      <c r="HF217" s="80"/>
      <c r="HG217" s="80"/>
      <c r="HH217" s="80"/>
      <c r="HI217" s="80"/>
      <c r="HJ217" s="80">
        <v>61</v>
      </c>
      <c r="HK217" s="80"/>
      <c r="HL217" s="80"/>
      <c r="HM217" s="80"/>
      <c r="HN217" s="80"/>
      <c r="HO217" s="80"/>
      <c r="HP217" s="80"/>
      <c r="HQ217" s="80"/>
      <c r="HR217" s="80"/>
      <c r="HS217" s="80"/>
      <c r="HT217" s="80"/>
      <c r="HU217" s="80"/>
      <c r="HV217" s="80"/>
      <c r="HW217" s="80"/>
      <c r="HX217" s="80"/>
      <c r="HY217" s="80"/>
      <c r="HZ217" s="80"/>
      <c r="IA217" s="80"/>
      <c r="IB217" s="80"/>
      <c r="IC217" s="80"/>
      <c r="ID217" s="80"/>
      <c r="IE217" s="80"/>
      <c r="IF217" s="80"/>
      <c r="IG217" s="80"/>
      <c r="IH217" s="80"/>
      <c r="II217" s="80"/>
      <c r="IJ217" s="80"/>
      <c r="IK217" s="80"/>
      <c r="IL217" s="80"/>
      <c r="IM217" s="80"/>
      <c r="IN217" s="80"/>
      <c r="IO217" s="80"/>
      <c r="IP217" s="80"/>
      <c r="IQ217" s="80"/>
      <c r="IR217" s="80"/>
      <c r="IS217" s="80"/>
      <c r="IT217" s="80"/>
      <c r="IU217" s="80"/>
      <c r="IV217" s="80"/>
      <c r="IW217" s="80"/>
      <c r="IX217" s="80"/>
      <c r="IY217" s="80"/>
      <c r="IZ217" s="80"/>
      <c r="JA217" s="80"/>
      <c r="JB217" s="80"/>
      <c r="JC217" s="80"/>
      <c r="JD217" s="80"/>
      <c r="JE217" s="80"/>
      <c r="JF217" s="80"/>
      <c r="JG217" s="80"/>
      <c r="JH217" s="80"/>
      <c r="JI217" s="80"/>
      <c r="JJ217" s="80"/>
      <c r="JK217" s="80"/>
      <c r="JL217" s="80"/>
      <c r="JM217" s="80"/>
      <c r="JN217" s="80"/>
      <c r="JO217" s="80"/>
      <c r="JP217" s="80">
        <v>117</v>
      </c>
      <c r="JQ217" s="80"/>
      <c r="JR217" s="80"/>
      <c r="JS217" s="80"/>
      <c r="JT217" s="80"/>
      <c r="JU217" s="80"/>
      <c r="JV217" s="80"/>
      <c r="JW217" s="80"/>
      <c r="JX217" s="80"/>
      <c r="JY217" s="80"/>
      <c r="JZ217" s="80"/>
      <c r="KA217" s="80"/>
      <c r="KB217" s="80"/>
      <c r="KC217" s="80"/>
      <c r="KD217" s="80"/>
      <c r="KE217" s="80"/>
      <c r="KF217" s="80"/>
      <c r="KG217" s="80"/>
      <c r="KH217" s="80"/>
      <c r="KI217" s="80"/>
      <c r="KJ217" s="80"/>
      <c r="KK217" s="80"/>
      <c r="KL217" s="80"/>
      <c r="KM217" s="80"/>
      <c r="KN217" s="80"/>
      <c r="KO217" s="80"/>
      <c r="KP217" s="80"/>
      <c r="KQ217" s="80"/>
      <c r="KR217" s="80"/>
      <c r="KS217" s="80"/>
      <c r="KT217" s="80"/>
      <c r="KU217" s="80"/>
      <c r="KV217" s="80"/>
      <c r="KW217" s="80"/>
      <c r="KX217" s="80"/>
      <c r="KY217" s="80"/>
      <c r="KZ217" s="80"/>
      <c r="LA217" s="80"/>
      <c r="LB217" s="80"/>
      <c r="LC217" s="80"/>
      <c r="LD217" s="80"/>
      <c r="LE217" s="80"/>
      <c r="LF217" s="80"/>
      <c r="LG217" s="80"/>
      <c r="LH217" s="80"/>
      <c r="LI217" s="80"/>
      <c r="LJ217" s="80"/>
      <c r="LK217" s="80"/>
      <c r="LL217" s="80"/>
      <c r="LM217" s="80"/>
      <c r="LN217" s="80"/>
      <c r="LO217" s="80">
        <v>13</v>
      </c>
      <c r="LP217" s="80"/>
      <c r="LQ217" s="80"/>
      <c r="LR217" s="80"/>
      <c r="LS217" s="80"/>
      <c r="LT217" s="80"/>
      <c r="LU217" s="80"/>
      <c r="LV217" s="80"/>
      <c r="LW217" s="80"/>
      <c r="LX217" s="80"/>
      <c r="LY217" s="80"/>
      <c r="LZ217" s="80"/>
      <c r="MA217" s="80"/>
      <c r="MB217" s="80"/>
      <c r="MC217" s="80"/>
      <c r="MD217" s="80"/>
      <c r="ME217" s="80"/>
      <c r="MF217" s="80"/>
      <c r="MG217" s="80"/>
      <c r="MH217" s="80"/>
      <c r="MI217" s="80"/>
      <c r="MJ217" s="80"/>
      <c r="MK217" s="80"/>
      <c r="ML217" s="80"/>
      <c r="MM217" s="80"/>
      <c r="MN217" s="80"/>
      <c r="MO217" s="80"/>
      <c r="MP217" s="80"/>
      <c r="MQ217" s="80"/>
      <c r="MR217" s="80"/>
      <c r="MS217" s="80"/>
      <c r="MT217" s="80"/>
      <c r="MU217" s="80"/>
      <c r="MV217" s="80"/>
      <c r="MW217" s="80"/>
      <c r="MX217" s="80"/>
      <c r="MY217" s="80"/>
      <c r="MZ217" s="80"/>
      <c r="NA217" s="80"/>
      <c r="NB217" s="80"/>
      <c r="NC217" s="80"/>
      <c r="ND217" s="80"/>
      <c r="NE217" s="80"/>
      <c r="NF217" s="80"/>
      <c r="NG217" s="80"/>
      <c r="NH217" s="80"/>
      <c r="NI217" s="80"/>
      <c r="NJ217" s="80"/>
      <c r="NK217" s="80"/>
      <c r="NL217" s="80"/>
      <c r="NM217" s="80"/>
      <c r="NN217" s="80"/>
      <c r="NO217" s="80"/>
      <c r="NP217" s="80"/>
      <c r="NQ217" s="80"/>
      <c r="NR217" s="80"/>
      <c r="NS217" s="80"/>
      <c r="NT217" s="80"/>
      <c r="NU217" s="80"/>
      <c r="NV217" s="80"/>
      <c r="NW217" s="80"/>
      <c r="NX217" s="80"/>
      <c r="NY217" s="80"/>
      <c r="NZ217" s="80"/>
      <c r="OA217" s="80"/>
      <c r="OB217" s="79">
        <v>10279</v>
      </c>
    </row>
    <row r="218" spans="1:392" ht="13.15">
      <c r="A218" s="27">
        <v>311810</v>
      </c>
      <c r="B218" s="23" t="s">
        <v>354</v>
      </c>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v>8</v>
      </c>
      <c r="AE218" s="80"/>
      <c r="AF218" s="80"/>
      <c r="AG218" s="80"/>
      <c r="AH218" s="80"/>
      <c r="AI218" s="80"/>
      <c r="AJ218" s="80"/>
      <c r="AK218" s="80"/>
      <c r="AL218" s="80"/>
      <c r="AM218" s="80"/>
      <c r="AN218" s="80"/>
      <c r="AO218" s="80"/>
      <c r="AP218" s="80"/>
      <c r="AQ218" s="80"/>
      <c r="AR218" s="80"/>
      <c r="AS218" s="80"/>
      <c r="AT218" s="80"/>
      <c r="AU218" s="80"/>
      <c r="AV218" s="80"/>
      <c r="AW218" s="80"/>
      <c r="AX218" s="80"/>
      <c r="AY218" s="80"/>
      <c r="AZ218" s="80"/>
      <c r="BA218" s="80"/>
      <c r="BB218" s="80"/>
      <c r="BC218" s="80"/>
      <c r="BD218" s="80"/>
      <c r="BE218" s="80"/>
      <c r="BF218" s="80"/>
      <c r="BG218" s="80"/>
      <c r="BH218" s="80"/>
      <c r="BI218" s="80"/>
      <c r="BJ218" s="80"/>
      <c r="BK218" s="80"/>
      <c r="BL218" s="80"/>
      <c r="BM218" s="80"/>
      <c r="BN218" s="80"/>
      <c r="BO218" s="80"/>
      <c r="BP218" s="80"/>
      <c r="BQ218" s="80"/>
      <c r="BR218" s="80"/>
      <c r="BS218" s="80"/>
      <c r="BT218" s="80"/>
      <c r="BU218" s="80"/>
      <c r="BV218" s="80"/>
      <c r="BW218" s="80"/>
      <c r="BX218" s="80"/>
      <c r="BY218" s="80"/>
      <c r="BZ218" s="80"/>
      <c r="CA218" s="80"/>
      <c r="CB218" s="80"/>
      <c r="CC218" s="80"/>
      <c r="CD218" s="80"/>
      <c r="CE218" s="80"/>
      <c r="CF218" s="80"/>
      <c r="CG218" s="80"/>
      <c r="CH218" s="80"/>
      <c r="CI218" s="80"/>
      <c r="CJ218" s="80"/>
      <c r="CK218" s="80"/>
      <c r="CL218" s="80"/>
      <c r="CM218" s="80"/>
      <c r="CN218" s="80"/>
      <c r="CO218" s="80"/>
      <c r="CP218" s="80"/>
      <c r="CQ218" s="80"/>
      <c r="CR218" s="80"/>
      <c r="CS218" s="80"/>
      <c r="CT218" s="80"/>
      <c r="CU218" s="80"/>
      <c r="CV218" s="80"/>
      <c r="CW218" s="80"/>
      <c r="CX218" s="80"/>
      <c r="CY218" s="80"/>
      <c r="CZ218" s="80"/>
      <c r="DA218" s="80"/>
      <c r="DB218" s="80"/>
      <c r="DC218" s="80"/>
      <c r="DD218" s="80"/>
      <c r="DE218" s="80"/>
      <c r="DF218" s="80"/>
      <c r="DG218" s="80"/>
      <c r="DH218" s="80"/>
      <c r="DI218" s="80"/>
      <c r="DJ218" s="80"/>
      <c r="DK218" s="80"/>
      <c r="DL218" s="80"/>
      <c r="DM218" s="80"/>
      <c r="DN218" s="80"/>
      <c r="DO218" s="80"/>
      <c r="DP218" s="80"/>
      <c r="DQ218" s="80"/>
      <c r="DR218" s="80"/>
      <c r="DS218" s="80"/>
      <c r="DT218" s="80"/>
      <c r="DU218" s="80"/>
      <c r="DV218" s="80"/>
      <c r="DW218" s="80"/>
      <c r="DX218" s="80"/>
      <c r="DY218" s="80"/>
      <c r="DZ218" s="80"/>
      <c r="EA218" s="80"/>
      <c r="EB218" s="80"/>
      <c r="EC218" s="80"/>
      <c r="ED218" s="80"/>
      <c r="EE218" s="80"/>
      <c r="EF218" s="80"/>
      <c r="EG218" s="80"/>
      <c r="EH218" s="80"/>
      <c r="EI218" s="80"/>
      <c r="EJ218" s="80"/>
      <c r="EK218" s="80"/>
      <c r="EL218" s="80"/>
      <c r="EM218" s="80"/>
      <c r="EN218" s="80"/>
      <c r="EO218" s="80"/>
      <c r="EP218" s="80"/>
      <c r="EQ218" s="80"/>
      <c r="ER218" s="80"/>
      <c r="ES218" s="80"/>
      <c r="ET218" s="80"/>
      <c r="EU218" s="80"/>
      <c r="EV218" s="80"/>
      <c r="EW218" s="80"/>
      <c r="EX218" s="80"/>
      <c r="EY218" s="80"/>
      <c r="EZ218" s="80"/>
      <c r="FA218" s="80"/>
      <c r="FB218" s="80"/>
      <c r="FC218" s="80"/>
      <c r="FD218" s="80"/>
      <c r="FE218" s="80"/>
      <c r="FF218" s="80"/>
      <c r="FG218" s="80"/>
      <c r="FH218" s="80"/>
      <c r="FI218" s="80"/>
      <c r="FJ218" s="80"/>
      <c r="FK218" s="80"/>
      <c r="FL218" s="80"/>
      <c r="FM218" s="80"/>
      <c r="FN218" s="80"/>
      <c r="FO218" s="80"/>
      <c r="FP218" s="80"/>
      <c r="FQ218" s="80"/>
      <c r="FR218" s="80"/>
      <c r="FS218" s="80"/>
      <c r="FT218" s="80"/>
      <c r="FU218" s="80"/>
      <c r="FV218" s="80"/>
      <c r="FW218" s="80"/>
      <c r="FX218" s="80"/>
      <c r="FY218" s="80"/>
      <c r="FZ218" s="80"/>
      <c r="GA218" s="80"/>
      <c r="GB218" s="80"/>
      <c r="GC218" s="80"/>
      <c r="GD218" s="80"/>
      <c r="GE218" s="80"/>
      <c r="GF218" s="80"/>
      <c r="GG218" s="80"/>
      <c r="GH218" s="80"/>
      <c r="GI218" s="80"/>
      <c r="GJ218" s="80"/>
      <c r="GK218" s="80"/>
      <c r="GL218" s="80"/>
      <c r="GM218" s="80"/>
      <c r="GN218" s="80"/>
      <c r="GO218" s="80"/>
      <c r="GP218" s="80"/>
      <c r="GQ218" s="80"/>
      <c r="GR218" s="80"/>
      <c r="GS218" s="80"/>
      <c r="GT218" s="80"/>
      <c r="GU218" s="80">
        <v>116</v>
      </c>
      <c r="GV218" s="80">
        <v>142</v>
      </c>
      <c r="GW218" s="80"/>
      <c r="GX218" s="80">
        <v>211</v>
      </c>
      <c r="GY218" s="80"/>
      <c r="GZ218" s="80"/>
      <c r="HA218" s="80"/>
      <c r="HB218" s="80"/>
      <c r="HC218" s="80"/>
      <c r="HD218" s="80"/>
      <c r="HE218" s="80">
        <v>30709</v>
      </c>
      <c r="HF218" s="80">
        <v>941</v>
      </c>
      <c r="HG218" s="80">
        <v>17</v>
      </c>
      <c r="HH218" s="80"/>
      <c r="HI218" s="80"/>
      <c r="HJ218" s="80">
        <v>27</v>
      </c>
      <c r="HK218" s="80">
        <v>79</v>
      </c>
      <c r="HL218" s="80"/>
      <c r="HM218" s="80"/>
      <c r="HN218" s="80"/>
      <c r="HO218" s="80"/>
      <c r="HP218" s="80"/>
      <c r="HQ218" s="80"/>
      <c r="HR218" s="80"/>
      <c r="HS218" s="80"/>
      <c r="HT218" s="80"/>
      <c r="HU218" s="80"/>
      <c r="HV218" s="80"/>
      <c r="HW218" s="80"/>
      <c r="HX218" s="80"/>
      <c r="HY218" s="80"/>
      <c r="HZ218" s="80"/>
      <c r="IA218" s="80"/>
      <c r="IB218" s="80"/>
      <c r="IC218" s="80"/>
      <c r="ID218" s="80"/>
      <c r="IE218" s="80"/>
      <c r="IF218" s="80"/>
      <c r="IG218" s="80"/>
      <c r="IH218" s="80"/>
      <c r="II218" s="80"/>
      <c r="IJ218" s="80"/>
      <c r="IK218" s="80"/>
      <c r="IL218" s="80"/>
      <c r="IM218" s="80"/>
      <c r="IN218" s="80"/>
      <c r="IO218" s="80"/>
      <c r="IP218" s="80"/>
      <c r="IQ218" s="80"/>
      <c r="IR218" s="80"/>
      <c r="IS218" s="80"/>
      <c r="IT218" s="80"/>
      <c r="IU218" s="80"/>
      <c r="IV218" s="80"/>
      <c r="IW218" s="80"/>
      <c r="IX218" s="80"/>
      <c r="IY218" s="80"/>
      <c r="IZ218" s="80"/>
      <c r="JA218" s="80"/>
      <c r="JB218" s="80"/>
      <c r="JC218" s="80"/>
      <c r="JD218" s="80"/>
      <c r="JE218" s="80"/>
      <c r="JF218" s="80"/>
      <c r="JG218" s="80"/>
      <c r="JH218" s="80"/>
      <c r="JI218" s="80"/>
      <c r="JJ218" s="80"/>
      <c r="JK218" s="80"/>
      <c r="JL218" s="80"/>
      <c r="JM218" s="80"/>
      <c r="JN218" s="80"/>
      <c r="JO218" s="80"/>
      <c r="JP218" s="80">
        <v>739</v>
      </c>
      <c r="JQ218" s="80"/>
      <c r="JR218" s="80"/>
      <c r="JS218" s="80"/>
      <c r="JT218" s="80"/>
      <c r="JU218" s="80"/>
      <c r="JV218" s="80"/>
      <c r="JW218" s="80"/>
      <c r="JX218" s="80"/>
      <c r="JY218" s="80"/>
      <c r="JZ218" s="80"/>
      <c r="KA218" s="80"/>
      <c r="KB218" s="80"/>
      <c r="KC218" s="80"/>
      <c r="KD218" s="80"/>
      <c r="KE218" s="80"/>
      <c r="KF218" s="80"/>
      <c r="KG218" s="80"/>
      <c r="KH218" s="80"/>
      <c r="KI218" s="80"/>
      <c r="KJ218" s="80"/>
      <c r="KK218" s="80"/>
      <c r="KL218" s="80"/>
      <c r="KM218" s="80"/>
      <c r="KN218" s="80"/>
      <c r="KO218" s="80"/>
      <c r="KP218" s="80"/>
      <c r="KQ218" s="80"/>
      <c r="KR218" s="80"/>
      <c r="KS218" s="80"/>
      <c r="KT218" s="80"/>
      <c r="KU218" s="80"/>
      <c r="KV218" s="80"/>
      <c r="KW218" s="80"/>
      <c r="KX218" s="80"/>
      <c r="KY218" s="80"/>
      <c r="KZ218" s="80"/>
      <c r="LA218" s="80"/>
      <c r="LB218" s="80"/>
      <c r="LC218" s="80"/>
      <c r="LD218" s="80"/>
      <c r="LE218" s="80"/>
      <c r="LF218" s="80"/>
      <c r="LG218" s="80">
        <v>0</v>
      </c>
      <c r="LH218" s="80"/>
      <c r="LI218" s="80"/>
      <c r="LJ218" s="80"/>
      <c r="LK218" s="80"/>
      <c r="LL218" s="80"/>
      <c r="LM218" s="80"/>
      <c r="LN218" s="80"/>
      <c r="LO218" s="80">
        <v>59</v>
      </c>
      <c r="LP218" s="80"/>
      <c r="LQ218" s="80"/>
      <c r="LR218" s="80"/>
      <c r="LS218" s="80"/>
      <c r="LT218" s="80"/>
      <c r="LU218" s="80"/>
      <c r="LV218" s="80"/>
      <c r="LW218" s="80"/>
      <c r="LX218" s="80"/>
      <c r="LY218" s="80"/>
      <c r="LZ218" s="80"/>
      <c r="MA218" s="80"/>
      <c r="MB218" s="80"/>
      <c r="MC218" s="80"/>
      <c r="MD218" s="80"/>
      <c r="ME218" s="80"/>
      <c r="MF218" s="80"/>
      <c r="MG218" s="80"/>
      <c r="MH218" s="80"/>
      <c r="MI218" s="80"/>
      <c r="MJ218" s="80"/>
      <c r="MK218" s="80"/>
      <c r="ML218" s="80"/>
      <c r="MM218" s="80"/>
      <c r="MN218" s="80"/>
      <c r="MO218" s="80"/>
      <c r="MP218" s="80"/>
      <c r="MQ218" s="80"/>
      <c r="MR218" s="80"/>
      <c r="MS218" s="80"/>
      <c r="MT218" s="80"/>
      <c r="MU218" s="80"/>
      <c r="MV218" s="80"/>
      <c r="MW218" s="80"/>
      <c r="MX218" s="80"/>
      <c r="MY218" s="80"/>
      <c r="MZ218" s="80"/>
      <c r="NA218" s="80"/>
      <c r="NB218" s="80"/>
      <c r="NC218" s="80"/>
      <c r="ND218" s="80"/>
      <c r="NE218" s="80"/>
      <c r="NF218" s="80"/>
      <c r="NG218" s="80"/>
      <c r="NH218" s="80"/>
      <c r="NI218" s="80"/>
      <c r="NJ218" s="80"/>
      <c r="NK218" s="80"/>
      <c r="NL218" s="80"/>
      <c r="NM218" s="80"/>
      <c r="NN218" s="80"/>
      <c r="NO218" s="80"/>
      <c r="NP218" s="80"/>
      <c r="NQ218" s="80"/>
      <c r="NR218" s="80"/>
      <c r="NS218" s="80"/>
      <c r="NT218" s="80"/>
      <c r="NU218" s="80"/>
      <c r="NV218" s="80"/>
      <c r="NW218" s="80"/>
      <c r="NX218" s="80"/>
      <c r="NY218" s="80"/>
      <c r="NZ218" s="80"/>
      <c r="OA218" s="80"/>
      <c r="OB218" s="79">
        <v>33048</v>
      </c>
    </row>
    <row r="219" spans="1:392" ht="13.15">
      <c r="A219" s="27" t="s">
        <v>356</v>
      </c>
      <c r="B219" s="23" t="s">
        <v>355</v>
      </c>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v>5</v>
      </c>
      <c r="AE219" s="80"/>
      <c r="AF219" s="80"/>
      <c r="AG219" s="80"/>
      <c r="AH219" s="80"/>
      <c r="AI219" s="80"/>
      <c r="AJ219" s="80"/>
      <c r="AK219" s="80"/>
      <c r="AL219" s="80"/>
      <c r="AM219" s="80"/>
      <c r="AN219" s="80"/>
      <c r="AO219" s="80"/>
      <c r="AP219" s="80"/>
      <c r="AQ219" s="80"/>
      <c r="AR219" s="80"/>
      <c r="AS219" s="80"/>
      <c r="AT219" s="80"/>
      <c r="AU219" s="80"/>
      <c r="AV219" s="80"/>
      <c r="AW219" s="80"/>
      <c r="AX219" s="80"/>
      <c r="AY219" s="80"/>
      <c r="AZ219" s="80"/>
      <c r="BA219" s="80"/>
      <c r="BB219" s="80"/>
      <c r="BC219" s="80"/>
      <c r="BD219" s="80"/>
      <c r="BE219" s="80"/>
      <c r="BF219" s="80"/>
      <c r="BG219" s="80"/>
      <c r="BH219" s="80"/>
      <c r="BI219" s="80"/>
      <c r="BJ219" s="80"/>
      <c r="BK219" s="80"/>
      <c r="BL219" s="80"/>
      <c r="BM219" s="80"/>
      <c r="BN219" s="80"/>
      <c r="BO219" s="80"/>
      <c r="BP219" s="80"/>
      <c r="BQ219" s="80"/>
      <c r="BR219" s="80"/>
      <c r="BS219" s="80"/>
      <c r="BT219" s="80"/>
      <c r="BU219" s="80"/>
      <c r="BV219" s="80"/>
      <c r="BW219" s="80"/>
      <c r="BX219" s="80"/>
      <c r="BY219" s="80"/>
      <c r="BZ219" s="80"/>
      <c r="CA219" s="80"/>
      <c r="CB219" s="80"/>
      <c r="CC219" s="80"/>
      <c r="CD219" s="80"/>
      <c r="CE219" s="80"/>
      <c r="CF219" s="80"/>
      <c r="CG219" s="80"/>
      <c r="CH219" s="80"/>
      <c r="CI219" s="80"/>
      <c r="CJ219" s="80"/>
      <c r="CK219" s="80"/>
      <c r="CL219" s="80"/>
      <c r="CM219" s="80"/>
      <c r="CN219" s="80"/>
      <c r="CO219" s="80"/>
      <c r="CP219" s="80"/>
      <c r="CQ219" s="80"/>
      <c r="CR219" s="80"/>
      <c r="CS219" s="80"/>
      <c r="CT219" s="80"/>
      <c r="CU219" s="80"/>
      <c r="CV219" s="80"/>
      <c r="CW219" s="80"/>
      <c r="CX219" s="80"/>
      <c r="CY219" s="80"/>
      <c r="CZ219" s="80"/>
      <c r="DA219" s="80"/>
      <c r="DB219" s="80"/>
      <c r="DC219" s="80"/>
      <c r="DD219" s="80"/>
      <c r="DE219" s="80"/>
      <c r="DF219" s="80"/>
      <c r="DG219" s="80"/>
      <c r="DH219" s="80"/>
      <c r="DI219" s="80"/>
      <c r="DJ219" s="80"/>
      <c r="DK219" s="80"/>
      <c r="DL219" s="80"/>
      <c r="DM219" s="80"/>
      <c r="DN219" s="80"/>
      <c r="DO219" s="80"/>
      <c r="DP219" s="80"/>
      <c r="DQ219" s="80"/>
      <c r="DR219" s="80"/>
      <c r="DS219" s="80"/>
      <c r="DT219" s="80"/>
      <c r="DU219" s="80"/>
      <c r="DV219" s="80"/>
      <c r="DW219" s="80"/>
      <c r="DX219" s="80"/>
      <c r="DY219" s="80"/>
      <c r="DZ219" s="80"/>
      <c r="EA219" s="80"/>
      <c r="EB219" s="80"/>
      <c r="EC219" s="80"/>
      <c r="ED219" s="80"/>
      <c r="EE219" s="80"/>
      <c r="EF219" s="80"/>
      <c r="EG219" s="80"/>
      <c r="EH219" s="80"/>
      <c r="EI219" s="80"/>
      <c r="EJ219" s="80"/>
      <c r="EK219" s="80"/>
      <c r="EL219" s="80"/>
      <c r="EM219" s="80"/>
      <c r="EN219" s="80"/>
      <c r="EO219" s="80"/>
      <c r="EP219" s="80"/>
      <c r="EQ219" s="80"/>
      <c r="ER219" s="80"/>
      <c r="ES219" s="80"/>
      <c r="ET219" s="80"/>
      <c r="EU219" s="80"/>
      <c r="EV219" s="80"/>
      <c r="EW219" s="80"/>
      <c r="EX219" s="80"/>
      <c r="EY219" s="80"/>
      <c r="EZ219" s="80"/>
      <c r="FA219" s="80"/>
      <c r="FB219" s="80"/>
      <c r="FC219" s="80"/>
      <c r="FD219" s="80"/>
      <c r="FE219" s="80"/>
      <c r="FF219" s="80"/>
      <c r="FG219" s="80"/>
      <c r="FH219" s="80"/>
      <c r="FI219" s="80"/>
      <c r="FJ219" s="80"/>
      <c r="FK219" s="80"/>
      <c r="FL219" s="80"/>
      <c r="FM219" s="80"/>
      <c r="FN219" s="80"/>
      <c r="FO219" s="80"/>
      <c r="FP219" s="80"/>
      <c r="FQ219" s="80"/>
      <c r="FR219" s="80"/>
      <c r="FS219" s="80"/>
      <c r="FT219" s="80"/>
      <c r="FU219" s="80"/>
      <c r="FV219" s="80"/>
      <c r="FW219" s="80"/>
      <c r="FX219" s="80"/>
      <c r="FY219" s="80"/>
      <c r="FZ219" s="80"/>
      <c r="GA219" s="80"/>
      <c r="GB219" s="80"/>
      <c r="GC219" s="80"/>
      <c r="GD219" s="80"/>
      <c r="GE219" s="80"/>
      <c r="GF219" s="80"/>
      <c r="GG219" s="80"/>
      <c r="GH219" s="80"/>
      <c r="GI219" s="80"/>
      <c r="GJ219" s="80"/>
      <c r="GK219" s="80"/>
      <c r="GL219" s="80"/>
      <c r="GM219" s="80"/>
      <c r="GN219" s="80"/>
      <c r="GO219" s="80"/>
      <c r="GP219" s="80">
        <v>10</v>
      </c>
      <c r="GQ219" s="80"/>
      <c r="GR219" s="80"/>
      <c r="GS219" s="80"/>
      <c r="GT219" s="80">
        <v>1</v>
      </c>
      <c r="GU219" s="80">
        <v>84</v>
      </c>
      <c r="GV219" s="80">
        <v>2</v>
      </c>
      <c r="GW219" s="80">
        <v>7</v>
      </c>
      <c r="GX219" s="80"/>
      <c r="GY219" s="80"/>
      <c r="GZ219" s="80">
        <v>13</v>
      </c>
      <c r="HA219" s="80"/>
      <c r="HB219" s="80"/>
      <c r="HC219" s="80"/>
      <c r="HD219" s="80"/>
      <c r="HE219" s="80">
        <v>790</v>
      </c>
      <c r="HF219" s="80">
        <v>18175</v>
      </c>
      <c r="HG219" s="80">
        <v>295</v>
      </c>
      <c r="HH219" s="80"/>
      <c r="HI219" s="80"/>
      <c r="HJ219" s="80">
        <v>85</v>
      </c>
      <c r="HK219" s="80">
        <v>807</v>
      </c>
      <c r="HL219" s="80"/>
      <c r="HM219" s="80"/>
      <c r="HN219" s="80"/>
      <c r="HO219" s="80"/>
      <c r="HP219" s="80"/>
      <c r="HQ219" s="80"/>
      <c r="HR219" s="80"/>
      <c r="HS219" s="80"/>
      <c r="HT219" s="80"/>
      <c r="HU219" s="80"/>
      <c r="HV219" s="80"/>
      <c r="HW219" s="80"/>
      <c r="HX219" s="80"/>
      <c r="HY219" s="80"/>
      <c r="HZ219" s="80"/>
      <c r="IA219" s="80"/>
      <c r="IB219" s="80"/>
      <c r="IC219" s="80"/>
      <c r="ID219" s="80"/>
      <c r="IE219" s="80"/>
      <c r="IF219" s="80"/>
      <c r="IG219" s="80"/>
      <c r="IH219" s="80"/>
      <c r="II219" s="80"/>
      <c r="IJ219" s="80"/>
      <c r="IK219" s="80"/>
      <c r="IL219" s="80"/>
      <c r="IM219" s="80"/>
      <c r="IN219" s="80"/>
      <c r="IO219" s="80"/>
      <c r="IP219" s="80"/>
      <c r="IQ219" s="80"/>
      <c r="IR219" s="80"/>
      <c r="IS219" s="80"/>
      <c r="IT219" s="80"/>
      <c r="IU219" s="80"/>
      <c r="IV219" s="80"/>
      <c r="IW219" s="80"/>
      <c r="IX219" s="80"/>
      <c r="IY219" s="80"/>
      <c r="IZ219" s="80"/>
      <c r="JA219" s="80"/>
      <c r="JB219" s="80"/>
      <c r="JC219" s="80"/>
      <c r="JD219" s="80"/>
      <c r="JE219" s="80"/>
      <c r="JF219" s="80"/>
      <c r="JG219" s="80"/>
      <c r="JH219" s="80"/>
      <c r="JI219" s="80"/>
      <c r="JJ219" s="80"/>
      <c r="JK219" s="80"/>
      <c r="JL219" s="80"/>
      <c r="JM219" s="80"/>
      <c r="JN219" s="80"/>
      <c r="JO219" s="80"/>
      <c r="JP219" s="80">
        <v>349</v>
      </c>
      <c r="JQ219" s="80"/>
      <c r="JR219" s="80"/>
      <c r="JS219" s="80"/>
      <c r="JT219" s="80"/>
      <c r="JU219" s="80"/>
      <c r="JV219" s="80"/>
      <c r="JW219" s="80"/>
      <c r="JX219" s="80"/>
      <c r="JY219" s="80"/>
      <c r="JZ219" s="80"/>
      <c r="KA219" s="80"/>
      <c r="KB219" s="80"/>
      <c r="KC219" s="80"/>
      <c r="KD219" s="80"/>
      <c r="KE219" s="80"/>
      <c r="KF219" s="80"/>
      <c r="KG219" s="80"/>
      <c r="KH219" s="80"/>
      <c r="KI219" s="80"/>
      <c r="KJ219" s="80"/>
      <c r="KK219" s="80"/>
      <c r="KL219" s="80"/>
      <c r="KM219" s="80"/>
      <c r="KN219" s="80"/>
      <c r="KO219" s="80"/>
      <c r="KP219" s="80"/>
      <c r="KQ219" s="80"/>
      <c r="KR219" s="80"/>
      <c r="KS219" s="80"/>
      <c r="KT219" s="80"/>
      <c r="KU219" s="80"/>
      <c r="KV219" s="80"/>
      <c r="KW219" s="80"/>
      <c r="KX219" s="80"/>
      <c r="KY219" s="80"/>
      <c r="KZ219" s="80"/>
      <c r="LA219" s="80"/>
      <c r="LB219" s="80"/>
      <c r="LC219" s="80"/>
      <c r="LD219" s="80"/>
      <c r="LE219" s="80"/>
      <c r="LF219" s="80"/>
      <c r="LG219" s="80">
        <v>0</v>
      </c>
      <c r="LH219" s="80"/>
      <c r="LI219" s="80"/>
      <c r="LJ219" s="80"/>
      <c r="LK219" s="80"/>
      <c r="LL219" s="80"/>
      <c r="LM219" s="80"/>
      <c r="LN219" s="80"/>
      <c r="LO219" s="80">
        <v>20</v>
      </c>
      <c r="LP219" s="80"/>
      <c r="LQ219" s="80"/>
      <c r="LR219" s="80"/>
      <c r="LS219" s="80"/>
      <c r="LT219" s="80"/>
      <c r="LU219" s="80"/>
      <c r="LV219" s="80"/>
      <c r="LW219" s="80"/>
      <c r="LX219" s="80"/>
      <c r="LY219" s="80"/>
      <c r="LZ219" s="80"/>
      <c r="MA219" s="80"/>
      <c r="MB219" s="80"/>
      <c r="MC219" s="80"/>
      <c r="MD219" s="80"/>
      <c r="ME219" s="80"/>
      <c r="MF219" s="80"/>
      <c r="MG219" s="80"/>
      <c r="MH219" s="80"/>
      <c r="MI219" s="80"/>
      <c r="MJ219" s="80"/>
      <c r="MK219" s="80"/>
      <c r="ML219" s="80"/>
      <c r="MM219" s="80"/>
      <c r="MN219" s="80"/>
      <c r="MO219" s="80"/>
      <c r="MP219" s="80"/>
      <c r="MQ219" s="80"/>
      <c r="MR219" s="80"/>
      <c r="MS219" s="80"/>
      <c r="MT219" s="80"/>
      <c r="MU219" s="80"/>
      <c r="MV219" s="80"/>
      <c r="MW219" s="80"/>
      <c r="MX219" s="80"/>
      <c r="MY219" s="80"/>
      <c r="MZ219" s="80"/>
      <c r="NA219" s="80"/>
      <c r="NB219" s="80"/>
      <c r="NC219" s="80"/>
      <c r="ND219" s="80"/>
      <c r="NE219" s="80"/>
      <c r="NF219" s="80"/>
      <c r="NG219" s="80"/>
      <c r="NH219" s="80"/>
      <c r="NI219" s="80"/>
      <c r="NJ219" s="80"/>
      <c r="NK219" s="80"/>
      <c r="NL219" s="80"/>
      <c r="NM219" s="80"/>
      <c r="NN219" s="80"/>
      <c r="NO219" s="80"/>
      <c r="NP219" s="80"/>
      <c r="NQ219" s="80"/>
      <c r="NR219" s="80"/>
      <c r="NS219" s="80"/>
      <c r="NT219" s="80"/>
      <c r="NU219" s="80"/>
      <c r="NV219" s="80"/>
      <c r="NW219" s="80"/>
      <c r="NX219" s="80"/>
      <c r="NY219" s="80"/>
      <c r="NZ219" s="80"/>
      <c r="OA219" s="80"/>
      <c r="OB219" s="79">
        <v>20643</v>
      </c>
    </row>
    <row r="220" spans="1:392" ht="13.15">
      <c r="A220" s="27">
        <v>311910</v>
      </c>
      <c r="B220" s="23" t="s">
        <v>357</v>
      </c>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v>3</v>
      </c>
      <c r="AE220" s="80"/>
      <c r="AF220" s="80"/>
      <c r="AG220" s="80"/>
      <c r="AH220" s="80"/>
      <c r="AI220" s="80"/>
      <c r="AJ220" s="80"/>
      <c r="AK220" s="80"/>
      <c r="AL220" s="80"/>
      <c r="AM220" s="80"/>
      <c r="AN220" s="80"/>
      <c r="AO220" s="80"/>
      <c r="AP220" s="80"/>
      <c r="AQ220" s="80"/>
      <c r="AR220" s="80"/>
      <c r="AS220" s="80"/>
      <c r="AT220" s="80"/>
      <c r="AU220" s="80"/>
      <c r="AV220" s="80"/>
      <c r="AW220" s="80"/>
      <c r="AX220" s="80"/>
      <c r="AY220" s="80"/>
      <c r="AZ220" s="80"/>
      <c r="BA220" s="80"/>
      <c r="BB220" s="80"/>
      <c r="BC220" s="80"/>
      <c r="BD220" s="80"/>
      <c r="BE220" s="80"/>
      <c r="BF220" s="80"/>
      <c r="BG220" s="80"/>
      <c r="BH220" s="80"/>
      <c r="BI220" s="80"/>
      <c r="BJ220" s="80"/>
      <c r="BK220" s="80"/>
      <c r="BL220" s="80"/>
      <c r="BM220" s="80"/>
      <c r="BN220" s="80"/>
      <c r="BO220" s="81"/>
      <c r="BP220" s="80"/>
      <c r="BQ220" s="80"/>
      <c r="BR220" s="80"/>
      <c r="BS220" s="80"/>
      <c r="BT220" s="80"/>
      <c r="BU220" s="80"/>
      <c r="BV220" s="80"/>
      <c r="BW220" s="80"/>
      <c r="BX220" s="80"/>
      <c r="BY220" s="80"/>
      <c r="BZ220" s="80"/>
      <c r="CA220" s="80"/>
      <c r="CB220" s="80"/>
      <c r="CC220" s="80"/>
      <c r="CD220" s="80"/>
      <c r="CE220" s="80"/>
      <c r="CF220" s="80"/>
      <c r="CG220" s="80"/>
      <c r="CH220" s="80"/>
      <c r="CI220" s="80"/>
      <c r="CJ220" s="80"/>
      <c r="CK220" s="80"/>
      <c r="CL220" s="80"/>
      <c r="CM220" s="80"/>
      <c r="CN220" s="80"/>
      <c r="CO220" s="80"/>
      <c r="CP220" s="80"/>
      <c r="CQ220" s="80"/>
      <c r="CR220" s="80"/>
      <c r="CS220" s="80"/>
      <c r="CT220" s="80"/>
      <c r="CU220" s="80"/>
      <c r="CV220" s="80"/>
      <c r="CW220" s="80"/>
      <c r="CX220" s="80"/>
      <c r="CY220" s="80"/>
      <c r="CZ220" s="80"/>
      <c r="DA220" s="80"/>
      <c r="DB220" s="80"/>
      <c r="DC220" s="80"/>
      <c r="DD220" s="80"/>
      <c r="DE220" s="80"/>
      <c r="DF220" s="80"/>
      <c r="DG220" s="80"/>
      <c r="DH220" s="80"/>
      <c r="DI220" s="80"/>
      <c r="DJ220" s="80"/>
      <c r="DK220" s="80"/>
      <c r="DL220" s="80"/>
      <c r="DM220" s="80"/>
      <c r="DN220" s="80"/>
      <c r="DO220" s="80"/>
      <c r="DP220" s="80"/>
      <c r="DQ220" s="80"/>
      <c r="DR220" s="80"/>
      <c r="DS220" s="80"/>
      <c r="DT220" s="80"/>
      <c r="DU220" s="80"/>
      <c r="DV220" s="80"/>
      <c r="DW220" s="80"/>
      <c r="DX220" s="80"/>
      <c r="DY220" s="80"/>
      <c r="DZ220" s="80"/>
      <c r="EA220" s="80"/>
      <c r="EB220" s="80"/>
      <c r="EC220" s="80"/>
      <c r="ED220" s="80"/>
      <c r="EE220" s="80"/>
      <c r="EF220" s="80"/>
      <c r="EG220" s="80"/>
      <c r="EH220" s="80"/>
      <c r="EI220" s="80"/>
      <c r="EJ220" s="80"/>
      <c r="EK220" s="80"/>
      <c r="EL220" s="80"/>
      <c r="EM220" s="80"/>
      <c r="EN220" s="80"/>
      <c r="EO220" s="80"/>
      <c r="EP220" s="80"/>
      <c r="EQ220" s="80"/>
      <c r="ER220" s="80"/>
      <c r="ES220" s="80"/>
      <c r="ET220" s="80"/>
      <c r="EU220" s="80"/>
      <c r="EV220" s="80"/>
      <c r="EW220" s="80"/>
      <c r="EX220" s="80"/>
      <c r="EY220" s="80"/>
      <c r="EZ220" s="80"/>
      <c r="FA220" s="80"/>
      <c r="FB220" s="80"/>
      <c r="FC220" s="80"/>
      <c r="FD220" s="80"/>
      <c r="FE220" s="80"/>
      <c r="FF220" s="80"/>
      <c r="FG220" s="80"/>
      <c r="FH220" s="80"/>
      <c r="FI220" s="80"/>
      <c r="FJ220" s="80"/>
      <c r="FK220" s="80"/>
      <c r="FL220" s="80"/>
      <c r="FM220" s="80"/>
      <c r="FN220" s="80"/>
      <c r="FO220" s="80"/>
      <c r="FP220" s="80"/>
      <c r="FQ220" s="80"/>
      <c r="FR220" s="80"/>
      <c r="FS220" s="80"/>
      <c r="FT220" s="80"/>
      <c r="FU220" s="80"/>
      <c r="FV220" s="80"/>
      <c r="FW220" s="80"/>
      <c r="FX220" s="80"/>
      <c r="FY220" s="80"/>
      <c r="FZ220" s="80"/>
      <c r="GA220" s="80"/>
      <c r="GB220" s="80"/>
      <c r="GC220" s="80"/>
      <c r="GD220" s="80"/>
      <c r="GE220" s="80"/>
      <c r="GF220" s="80"/>
      <c r="GG220" s="80"/>
      <c r="GH220" s="80"/>
      <c r="GI220" s="80"/>
      <c r="GJ220" s="80"/>
      <c r="GK220" s="80"/>
      <c r="GL220" s="80"/>
      <c r="GM220" s="80"/>
      <c r="GN220" s="80"/>
      <c r="GO220" s="80"/>
      <c r="GP220" s="80">
        <v>20</v>
      </c>
      <c r="GQ220" s="80"/>
      <c r="GR220" s="80">
        <v>13</v>
      </c>
      <c r="GS220" s="80"/>
      <c r="GT220" s="80">
        <v>40</v>
      </c>
      <c r="GU220" s="80">
        <v>217</v>
      </c>
      <c r="GV220" s="80"/>
      <c r="GW220" s="80">
        <v>23</v>
      </c>
      <c r="GX220" s="80"/>
      <c r="GY220" s="80"/>
      <c r="GZ220" s="80"/>
      <c r="HA220" s="80"/>
      <c r="HB220" s="80"/>
      <c r="HC220" s="80"/>
      <c r="HD220" s="80"/>
      <c r="HE220" s="80">
        <v>21</v>
      </c>
      <c r="HF220" s="80">
        <v>3</v>
      </c>
      <c r="HG220" s="80">
        <v>22172</v>
      </c>
      <c r="HH220" s="80"/>
      <c r="HI220" s="80">
        <v>15</v>
      </c>
      <c r="HJ220" s="80">
        <v>34</v>
      </c>
      <c r="HK220" s="80">
        <v>174</v>
      </c>
      <c r="HL220" s="80"/>
      <c r="HM220" s="80"/>
      <c r="HN220" s="80"/>
      <c r="HO220" s="80"/>
      <c r="HP220" s="80"/>
      <c r="HQ220" s="80"/>
      <c r="HR220" s="80"/>
      <c r="HS220" s="80"/>
      <c r="HT220" s="80"/>
      <c r="HU220" s="80"/>
      <c r="HV220" s="80"/>
      <c r="HW220" s="80"/>
      <c r="HX220" s="80"/>
      <c r="HY220" s="80"/>
      <c r="HZ220" s="80"/>
      <c r="IA220" s="80"/>
      <c r="IB220" s="80"/>
      <c r="IC220" s="80"/>
      <c r="ID220" s="80"/>
      <c r="IE220" s="80"/>
      <c r="IF220" s="80"/>
      <c r="IG220" s="80"/>
      <c r="IH220" s="80"/>
      <c r="II220" s="80"/>
      <c r="IJ220" s="80"/>
      <c r="IK220" s="80"/>
      <c r="IL220" s="80"/>
      <c r="IM220" s="80"/>
      <c r="IN220" s="80"/>
      <c r="IO220" s="80"/>
      <c r="IP220" s="80"/>
      <c r="IQ220" s="80"/>
      <c r="IR220" s="80"/>
      <c r="IS220" s="80"/>
      <c r="IT220" s="80"/>
      <c r="IU220" s="80"/>
      <c r="IV220" s="80"/>
      <c r="IW220" s="80"/>
      <c r="IX220" s="80"/>
      <c r="IY220" s="80"/>
      <c r="IZ220" s="80"/>
      <c r="JA220" s="80"/>
      <c r="JB220" s="80"/>
      <c r="JC220" s="80"/>
      <c r="JD220" s="80"/>
      <c r="JE220" s="80"/>
      <c r="JF220" s="80"/>
      <c r="JG220" s="80"/>
      <c r="JH220" s="80"/>
      <c r="JI220" s="80"/>
      <c r="JJ220" s="80"/>
      <c r="JK220" s="80"/>
      <c r="JL220" s="80"/>
      <c r="JM220" s="80"/>
      <c r="JN220" s="80"/>
      <c r="JO220" s="80"/>
      <c r="JP220" s="80">
        <v>836</v>
      </c>
      <c r="JQ220" s="80"/>
      <c r="JR220" s="80"/>
      <c r="JS220" s="80"/>
      <c r="JT220" s="80"/>
      <c r="JU220" s="80"/>
      <c r="JV220" s="80"/>
      <c r="JW220" s="80"/>
      <c r="JX220" s="80"/>
      <c r="JY220" s="80"/>
      <c r="JZ220" s="80"/>
      <c r="KA220" s="80"/>
      <c r="KB220" s="80"/>
      <c r="KC220" s="80"/>
      <c r="KD220" s="80"/>
      <c r="KE220" s="80"/>
      <c r="KF220" s="80"/>
      <c r="KG220" s="80"/>
      <c r="KH220" s="80"/>
      <c r="KI220" s="80"/>
      <c r="KJ220" s="80"/>
      <c r="KK220" s="80"/>
      <c r="KL220" s="80"/>
      <c r="KM220" s="80"/>
      <c r="KN220" s="80"/>
      <c r="KO220" s="80"/>
      <c r="KP220" s="80"/>
      <c r="KQ220" s="80"/>
      <c r="KR220" s="80"/>
      <c r="KS220" s="80"/>
      <c r="KT220" s="80"/>
      <c r="KU220" s="80"/>
      <c r="KV220" s="80"/>
      <c r="KW220" s="80"/>
      <c r="KX220" s="80"/>
      <c r="KY220" s="80"/>
      <c r="KZ220" s="80"/>
      <c r="LA220" s="80"/>
      <c r="LB220" s="80"/>
      <c r="LC220" s="80"/>
      <c r="LD220" s="80"/>
      <c r="LE220" s="80"/>
      <c r="LF220" s="80"/>
      <c r="LG220" s="80">
        <v>5</v>
      </c>
      <c r="LH220" s="80"/>
      <c r="LI220" s="80"/>
      <c r="LJ220" s="80"/>
      <c r="LK220" s="80"/>
      <c r="LL220" s="80"/>
      <c r="LM220" s="80"/>
      <c r="LN220" s="80"/>
      <c r="LO220" s="80">
        <v>121</v>
      </c>
      <c r="LP220" s="80"/>
      <c r="LQ220" s="80"/>
      <c r="LR220" s="80"/>
      <c r="LS220" s="80"/>
      <c r="LT220" s="80"/>
      <c r="LU220" s="80"/>
      <c r="LV220" s="80"/>
      <c r="LW220" s="80"/>
      <c r="LX220" s="80"/>
      <c r="LY220" s="80"/>
      <c r="LZ220" s="80"/>
      <c r="MA220" s="80"/>
      <c r="MB220" s="80"/>
      <c r="MC220" s="80"/>
      <c r="MD220" s="80"/>
      <c r="ME220" s="80"/>
      <c r="MF220" s="80"/>
      <c r="MG220" s="80"/>
      <c r="MH220" s="80"/>
      <c r="MI220" s="80"/>
      <c r="MJ220" s="80"/>
      <c r="MK220" s="80"/>
      <c r="ML220" s="80"/>
      <c r="MM220" s="80"/>
      <c r="MN220" s="80"/>
      <c r="MO220" s="80"/>
      <c r="MP220" s="80"/>
      <c r="MQ220" s="80"/>
      <c r="MR220" s="80"/>
      <c r="MS220" s="80"/>
      <c r="MT220" s="80"/>
      <c r="MU220" s="80"/>
      <c r="MV220" s="80"/>
      <c r="MW220" s="80"/>
      <c r="MX220" s="80"/>
      <c r="MY220" s="80"/>
      <c r="MZ220" s="80"/>
      <c r="NA220" s="80"/>
      <c r="NB220" s="80"/>
      <c r="NC220" s="80"/>
      <c r="ND220" s="80"/>
      <c r="NE220" s="80"/>
      <c r="NF220" s="80"/>
      <c r="NG220" s="80"/>
      <c r="NH220" s="80"/>
      <c r="NI220" s="80"/>
      <c r="NJ220" s="80"/>
      <c r="NK220" s="80"/>
      <c r="NL220" s="80"/>
      <c r="NM220" s="80"/>
      <c r="NN220" s="80"/>
      <c r="NO220" s="80"/>
      <c r="NP220" s="80"/>
      <c r="NQ220" s="80"/>
      <c r="NR220" s="80"/>
      <c r="NS220" s="80"/>
      <c r="NT220" s="80"/>
      <c r="NU220" s="80"/>
      <c r="NV220" s="80"/>
      <c r="NW220" s="80"/>
      <c r="NX220" s="80"/>
      <c r="NY220" s="80"/>
      <c r="NZ220" s="80"/>
      <c r="OA220" s="80"/>
      <c r="OB220" s="79">
        <v>23696</v>
      </c>
    </row>
    <row r="221" spans="1:392" ht="13.15">
      <c r="A221" s="27">
        <v>311920</v>
      </c>
      <c r="B221" s="23" t="s">
        <v>358</v>
      </c>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v>1</v>
      </c>
      <c r="AE221" s="80"/>
      <c r="AF221" s="80"/>
      <c r="AG221" s="80"/>
      <c r="AH221" s="80"/>
      <c r="AI221" s="80"/>
      <c r="AJ221" s="80"/>
      <c r="AK221" s="80"/>
      <c r="AL221" s="80"/>
      <c r="AM221" s="80"/>
      <c r="AN221" s="80"/>
      <c r="AO221" s="80"/>
      <c r="AP221" s="80"/>
      <c r="AQ221" s="80"/>
      <c r="AR221" s="80"/>
      <c r="AS221" s="80"/>
      <c r="AT221" s="80"/>
      <c r="AU221" s="80"/>
      <c r="AV221" s="80"/>
      <c r="AW221" s="80"/>
      <c r="AX221" s="80"/>
      <c r="AY221" s="80"/>
      <c r="AZ221" s="80"/>
      <c r="BA221" s="80"/>
      <c r="BB221" s="80"/>
      <c r="BC221" s="80"/>
      <c r="BD221" s="80"/>
      <c r="BE221" s="80"/>
      <c r="BF221" s="80"/>
      <c r="BG221" s="80"/>
      <c r="BH221" s="80"/>
      <c r="BI221" s="80"/>
      <c r="BJ221" s="80"/>
      <c r="BK221" s="80"/>
      <c r="BL221" s="80"/>
      <c r="BM221" s="80"/>
      <c r="BN221" s="80"/>
      <c r="BO221" s="81"/>
      <c r="BP221" s="80"/>
      <c r="BQ221" s="80"/>
      <c r="BR221" s="80"/>
      <c r="BS221" s="80"/>
      <c r="BT221" s="80"/>
      <c r="BU221" s="80"/>
      <c r="BV221" s="80"/>
      <c r="BW221" s="80"/>
      <c r="BX221" s="80"/>
      <c r="BY221" s="80"/>
      <c r="BZ221" s="80"/>
      <c r="CA221" s="80"/>
      <c r="CB221" s="80"/>
      <c r="CC221" s="80"/>
      <c r="CD221" s="80"/>
      <c r="CE221" s="80"/>
      <c r="CF221" s="80"/>
      <c r="CG221" s="80"/>
      <c r="CH221" s="80"/>
      <c r="CI221" s="80"/>
      <c r="CJ221" s="80"/>
      <c r="CK221" s="80"/>
      <c r="CL221" s="80"/>
      <c r="CM221" s="80"/>
      <c r="CN221" s="80"/>
      <c r="CO221" s="80"/>
      <c r="CP221" s="80"/>
      <c r="CQ221" s="80"/>
      <c r="CR221" s="80"/>
      <c r="CS221" s="80"/>
      <c r="CT221" s="80"/>
      <c r="CU221" s="80"/>
      <c r="CV221" s="80"/>
      <c r="CW221" s="80"/>
      <c r="CX221" s="80"/>
      <c r="CY221" s="80"/>
      <c r="CZ221" s="80"/>
      <c r="DA221" s="80"/>
      <c r="DB221" s="80"/>
      <c r="DC221" s="80"/>
      <c r="DD221" s="80"/>
      <c r="DE221" s="80"/>
      <c r="DF221" s="80"/>
      <c r="DG221" s="80"/>
      <c r="DH221" s="80"/>
      <c r="DI221" s="80"/>
      <c r="DJ221" s="80"/>
      <c r="DK221" s="80"/>
      <c r="DL221" s="80"/>
      <c r="DM221" s="80"/>
      <c r="DN221" s="80"/>
      <c r="DO221" s="80"/>
      <c r="DP221" s="80"/>
      <c r="DQ221" s="80"/>
      <c r="DR221" s="80"/>
      <c r="DS221" s="80"/>
      <c r="DT221" s="80"/>
      <c r="DU221" s="80"/>
      <c r="DV221" s="80"/>
      <c r="DW221" s="80"/>
      <c r="DX221" s="80"/>
      <c r="DY221" s="80"/>
      <c r="DZ221" s="80"/>
      <c r="EA221" s="80"/>
      <c r="EB221" s="80"/>
      <c r="EC221" s="80"/>
      <c r="ED221" s="80"/>
      <c r="EE221" s="80"/>
      <c r="EF221" s="80"/>
      <c r="EG221" s="80"/>
      <c r="EH221" s="80"/>
      <c r="EI221" s="80"/>
      <c r="EJ221" s="80"/>
      <c r="EK221" s="80"/>
      <c r="EL221" s="80"/>
      <c r="EM221" s="80"/>
      <c r="EN221" s="80"/>
      <c r="EO221" s="80"/>
      <c r="EP221" s="80"/>
      <c r="EQ221" s="80"/>
      <c r="ER221" s="80"/>
      <c r="ES221" s="80"/>
      <c r="ET221" s="80"/>
      <c r="EU221" s="80"/>
      <c r="EV221" s="80"/>
      <c r="EW221" s="80"/>
      <c r="EX221" s="80"/>
      <c r="EY221" s="80"/>
      <c r="EZ221" s="80"/>
      <c r="FA221" s="80"/>
      <c r="FB221" s="80"/>
      <c r="FC221" s="80"/>
      <c r="FD221" s="80"/>
      <c r="FE221" s="80"/>
      <c r="FF221" s="80"/>
      <c r="FG221" s="80"/>
      <c r="FH221" s="80"/>
      <c r="FI221" s="80"/>
      <c r="FJ221" s="80"/>
      <c r="FK221" s="80"/>
      <c r="FL221" s="80"/>
      <c r="FM221" s="80"/>
      <c r="FN221" s="80"/>
      <c r="FO221" s="80"/>
      <c r="FP221" s="80"/>
      <c r="FQ221" s="80"/>
      <c r="FR221" s="80"/>
      <c r="FS221" s="80"/>
      <c r="FT221" s="80"/>
      <c r="FU221" s="80"/>
      <c r="FV221" s="80"/>
      <c r="FW221" s="80"/>
      <c r="FX221" s="80"/>
      <c r="FY221" s="80"/>
      <c r="FZ221" s="80"/>
      <c r="GA221" s="80"/>
      <c r="GB221" s="80"/>
      <c r="GC221" s="80"/>
      <c r="GD221" s="80"/>
      <c r="GE221" s="80"/>
      <c r="GF221" s="80"/>
      <c r="GG221" s="80"/>
      <c r="GH221" s="80"/>
      <c r="GI221" s="80"/>
      <c r="GJ221" s="80"/>
      <c r="GK221" s="80"/>
      <c r="GL221" s="80"/>
      <c r="GM221" s="80"/>
      <c r="GN221" s="80"/>
      <c r="GO221" s="80"/>
      <c r="GP221" s="80"/>
      <c r="GQ221" s="80"/>
      <c r="GR221" s="80"/>
      <c r="GS221" s="80"/>
      <c r="GT221" s="80"/>
      <c r="GU221" s="80">
        <v>52</v>
      </c>
      <c r="GV221" s="80"/>
      <c r="GW221" s="80">
        <v>23</v>
      </c>
      <c r="GX221" s="80">
        <v>23</v>
      </c>
      <c r="GY221" s="80"/>
      <c r="GZ221" s="80"/>
      <c r="HA221" s="80"/>
      <c r="HB221" s="80"/>
      <c r="HC221" s="80"/>
      <c r="HD221" s="80"/>
      <c r="HE221" s="80"/>
      <c r="HF221" s="80">
        <v>28</v>
      </c>
      <c r="HG221" s="80"/>
      <c r="HH221" s="80">
        <v>7214</v>
      </c>
      <c r="HI221" s="80"/>
      <c r="HJ221" s="80">
        <v>50</v>
      </c>
      <c r="HK221" s="80">
        <v>58</v>
      </c>
      <c r="HL221" s="80">
        <v>46</v>
      </c>
      <c r="HM221" s="80"/>
      <c r="HN221" s="80"/>
      <c r="HO221" s="80"/>
      <c r="HP221" s="80"/>
      <c r="HQ221" s="80"/>
      <c r="HR221" s="80"/>
      <c r="HS221" s="80"/>
      <c r="HT221" s="80"/>
      <c r="HU221" s="80"/>
      <c r="HV221" s="80"/>
      <c r="HW221" s="80"/>
      <c r="HX221" s="80"/>
      <c r="HY221" s="80"/>
      <c r="HZ221" s="80"/>
      <c r="IA221" s="80"/>
      <c r="IB221" s="80"/>
      <c r="IC221" s="80"/>
      <c r="ID221" s="80"/>
      <c r="IE221" s="80"/>
      <c r="IF221" s="80"/>
      <c r="IG221" s="80"/>
      <c r="IH221" s="80"/>
      <c r="II221" s="80"/>
      <c r="IJ221" s="80"/>
      <c r="IK221" s="80"/>
      <c r="IL221" s="80"/>
      <c r="IM221" s="80"/>
      <c r="IN221" s="80"/>
      <c r="IO221" s="80"/>
      <c r="IP221" s="80"/>
      <c r="IQ221" s="80"/>
      <c r="IR221" s="80"/>
      <c r="IS221" s="80"/>
      <c r="IT221" s="80"/>
      <c r="IU221" s="80"/>
      <c r="IV221" s="80"/>
      <c r="IW221" s="80"/>
      <c r="IX221" s="80"/>
      <c r="IY221" s="80"/>
      <c r="IZ221" s="80"/>
      <c r="JA221" s="80"/>
      <c r="JB221" s="80"/>
      <c r="JC221" s="80"/>
      <c r="JD221" s="80"/>
      <c r="JE221" s="80"/>
      <c r="JF221" s="80"/>
      <c r="JG221" s="80"/>
      <c r="JH221" s="80"/>
      <c r="JI221" s="80"/>
      <c r="JJ221" s="80"/>
      <c r="JK221" s="80"/>
      <c r="JL221" s="80"/>
      <c r="JM221" s="80"/>
      <c r="JN221" s="80"/>
      <c r="JO221" s="80"/>
      <c r="JP221" s="80">
        <v>159</v>
      </c>
      <c r="JQ221" s="80"/>
      <c r="JR221" s="80"/>
      <c r="JS221" s="80"/>
      <c r="JT221" s="80"/>
      <c r="JU221" s="80"/>
      <c r="JV221" s="80"/>
      <c r="JW221" s="80"/>
      <c r="JX221" s="80"/>
      <c r="JY221" s="80"/>
      <c r="JZ221" s="80"/>
      <c r="KA221" s="80"/>
      <c r="KB221" s="80"/>
      <c r="KC221" s="80"/>
      <c r="KD221" s="80"/>
      <c r="KE221" s="80"/>
      <c r="KF221" s="80"/>
      <c r="KG221" s="80"/>
      <c r="KH221" s="80"/>
      <c r="KI221" s="80"/>
      <c r="KJ221" s="80"/>
      <c r="KK221" s="80"/>
      <c r="KL221" s="80"/>
      <c r="KM221" s="80"/>
      <c r="KN221" s="80"/>
      <c r="KO221" s="80"/>
      <c r="KP221" s="80"/>
      <c r="KQ221" s="80"/>
      <c r="KR221" s="80"/>
      <c r="KS221" s="80"/>
      <c r="KT221" s="80"/>
      <c r="KU221" s="80"/>
      <c r="KV221" s="80"/>
      <c r="KW221" s="80"/>
      <c r="KX221" s="80"/>
      <c r="KY221" s="80"/>
      <c r="KZ221" s="80"/>
      <c r="LA221" s="80"/>
      <c r="LB221" s="80"/>
      <c r="LC221" s="80"/>
      <c r="LD221" s="80"/>
      <c r="LE221" s="80"/>
      <c r="LF221" s="80"/>
      <c r="LG221" s="80">
        <v>2</v>
      </c>
      <c r="LH221" s="80"/>
      <c r="LI221" s="80"/>
      <c r="LJ221" s="80"/>
      <c r="LK221" s="80"/>
      <c r="LL221" s="80"/>
      <c r="LM221" s="80"/>
      <c r="LN221" s="80"/>
      <c r="LO221" s="80">
        <v>40</v>
      </c>
      <c r="LP221" s="80"/>
      <c r="LQ221" s="80"/>
      <c r="LR221" s="80"/>
      <c r="LS221" s="80"/>
      <c r="LT221" s="80"/>
      <c r="LU221" s="80"/>
      <c r="LV221" s="80"/>
      <c r="LW221" s="80"/>
      <c r="LX221" s="80"/>
      <c r="LY221" s="80"/>
      <c r="LZ221" s="80"/>
      <c r="MA221" s="80"/>
      <c r="MB221" s="80"/>
      <c r="MC221" s="80"/>
      <c r="MD221" s="80"/>
      <c r="ME221" s="80"/>
      <c r="MF221" s="80"/>
      <c r="MG221" s="80"/>
      <c r="MH221" s="80"/>
      <c r="MI221" s="80"/>
      <c r="MJ221" s="80"/>
      <c r="MK221" s="80"/>
      <c r="ML221" s="80"/>
      <c r="MM221" s="80"/>
      <c r="MN221" s="80"/>
      <c r="MO221" s="80"/>
      <c r="MP221" s="80"/>
      <c r="MQ221" s="80"/>
      <c r="MR221" s="80"/>
      <c r="MS221" s="80"/>
      <c r="MT221" s="80"/>
      <c r="MU221" s="80"/>
      <c r="MV221" s="80"/>
      <c r="MW221" s="80"/>
      <c r="MX221" s="80"/>
      <c r="MY221" s="80"/>
      <c r="MZ221" s="80"/>
      <c r="NA221" s="80"/>
      <c r="NB221" s="80"/>
      <c r="NC221" s="80"/>
      <c r="ND221" s="80"/>
      <c r="NE221" s="80"/>
      <c r="NF221" s="80"/>
      <c r="NG221" s="80"/>
      <c r="NH221" s="80"/>
      <c r="NI221" s="80"/>
      <c r="NJ221" s="80"/>
      <c r="NK221" s="80"/>
      <c r="NL221" s="80"/>
      <c r="NM221" s="80"/>
      <c r="NN221" s="80"/>
      <c r="NO221" s="80"/>
      <c r="NP221" s="80"/>
      <c r="NQ221" s="80"/>
      <c r="NR221" s="80"/>
      <c r="NS221" s="80"/>
      <c r="NT221" s="80"/>
      <c r="NU221" s="80"/>
      <c r="NV221" s="80"/>
      <c r="NW221" s="80"/>
      <c r="NX221" s="80"/>
      <c r="NY221" s="80"/>
      <c r="NZ221" s="80"/>
      <c r="OA221" s="80"/>
      <c r="OB221" s="79">
        <v>7696</v>
      </c>
    </row>
    <row r="222" spans="1:392" ht="13.15">
      <c r="A222" s="27">
        <v>311930</v>
      </c>
      <c r="B222" s="23" t="s">
        <v>359</v>
      </c>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v>1</v>
      </c>
      <c r="AE222" s="80"/>
      <c r="AF222" s="80"/>
      <c r="AG222" s="80"/>
      <c r="AH222" s="80"/>
      <c r="AI222" s="80"/>
      <c r="AJ222" s="80"/>
      <c r="AK222" s="80"/>
      <c r="AL222" s="80"/>
      <c r="AM222" s="80"/>
      <c r="AN222" s="80"/>
      <c r="AO222" s="80"/>
      <c r="AP222" s="80"/>
      <c r="AQ222" s="80"/>
      <c r="AR222" s="80"/>
      <c r="AS222" s="80"/>
      <c r="AT222" s="80"/>
      <c r="AU222" s="80"/>
      <c r="AV222" s="80"/>
      <c r="AW222" s="80"/>
      <c r="AX222" s="80"/>
      <c r="AY222" s="80"/>
      <c r="AZ222" s="80"/>
      <c r="BA222" s="80"/>
      <c r="BB222" s="80"/>
      <c r="BC222" s="80"/>
      <c r="BD222" s="80"/>
      <c r="BE222" s="80"/>
      <c r="BF222" s="80"/>
      <c r="BG222" s="80"/>
      <c r="BH222" s="80"/>
      <c r="BI222" s="80"/>
      <c r="BJ222" s="80"/>
      <c r="BK222" s="80"/>
      <c r="BL222" s="80"/>
      <c r="BM222" s="80"/>
      <c r="BN222" s="80"/>
      <c r="BO222" s="81"/>
      <c r="BP222" s="80"/>
      <c r="BQ222" s="80"/>
      <c r="BR222" s="80"/>
      <c r="BS222" s="80"/>
      <c r="BT222" s="80"/>
      <c r="BU222" s="80"/>
      <c r="BV222" s="80"/>
      <c r="BW222" s="80"/>
      <c r="BX222" s="80"/>
      <c r="BY222" s="80"/>
      <c r="BZ222" s="80"/>
      <c r="CA222" s="80"/>
      <c r="CB222" s="80"/>
      <c r="CC222" s="80"/>
      <c r="CD222" s="80"/>
      <c r="CE222" s="80"/>
      <c r="CF222" s="80"/>
      <c r="CG222" s="80"/>
      <c r="CH222" s="80"/>
      <c r="CI222" s="80"/>
      <c r="CJ222" s="80"/>
      <c r="CK222" s="80"/>
      <c r="CL222" s="80"/>
      <c r="CM222" s="80"/>
      <c r="CN222" s="80"/>
      <c r="CO222" s="80"/>
      <c r="CP222" s="80"/>
      <c r="CQ222" s="80"/>
      <c r="CR222" s="80"/>
      <c r="CS222" s="80"/>
      <c r="CT222" s="80"/>
      <c r="CU222" s="80"/>
      <c r="CV222" s="80"/>
      <c r="CW222" s="80"/>
      <c r="CX222" s="80"/>
      <c r="CY222" s="80"/>
      <c r="CZ222" s="80"/>
      <c r="DA222" s="80"/>
      <c r="DB222" s="80"/>
      <c r="DC222" s="80"/>
      <c r="DD222" s="80"/>
      <c r="DE222" s="80"/>
      <c r="DF222" s="80"/>
      <c r="DG222" s="80"/>
      <c r="DH222" s="80"/>
      <c r="DI222" s="80"/>
      <c r="DJ222" s="80"/>
      <c r="DK222" s="80"/>
      <c r="DL222" s="80"/>
      <c r="DM222" s="80"/>
      <c r="DN222" s="80"/>
      <c r="DO222" s="80"/>
      <c r="DP222" s="80"/>
      <c r="DQ222" s="80"/>
      <c r="DR222" s="80"/>
      <c r="DS222" s="80"/>
      <c r="DT222" s="80"/>
      <c r="DU222" s="80"/>
      <c r="DV222" s="80"/>
      <c r="DW222" s="80"/>
      <c r="DX222" s="80"/>
      <c r="DY222" s="80"/>
      <c r="DZ222" s="80"/>
      <c r="EA222" s="80"/>
      <c r="EB222" s="80"/>
      <c r="EC222" s="80"/>
      <c r="ED222" s="80"/>
      <c r="EE222" s="80"/>
      <c r="EF222" s="80"/>
      <c r="EG222" s="80"/>
      <c r="EH222" s="80"/>
      <c r="EI222" s="80"/>
      <c r="EJ222" s="80"/>
      <c r="EK222" s="80"/>
      <c r="EL222" s="80"/>
      <c r="EM222" s="80"/>
      <c r="EN222" s="80"/>
      <c r="EO222" s="80"/>
      <c r="EP222" s="80"/>
      <c r="EQ222" s="80"/>
      <c r="ER222" s="80"/>
      <c r="ES222" s="80"/>
      <c r="ET222" s="80"/>
      <c r="EU222" s="80"/>
      <c r="EV222" s="80"/>
      <c r="EW222" s="80"/>
      <c r="EX222" s="80"/>
      <c r="EY222" s="80"/>
      <c r="EZ222" s="80"/>
      <c r="FA222" s="80"/>
      <c r="FB222" s="80"/>
      <c r="FC222" s="80"/>
      <c r="FD222" s="80"/>
      <c r="FE222" s="80"/>
      <c r="FF222" s="80"/>
      <c r="FG222" s="80"/>
      <c r="FH222" s="80"/>
      <c r="FI222" s="80"/>
      <c r="FJ222" s="80"/>
      <c r="FK222" s="80"/>
      <c r="FL222" s="80"/>
      <c r="FM222" s="80"/>
      <c r="FN222" s="80"/>
      <c r="FO222" s="80"/>
      <c r="FP222" s="80"/>
      <c r="FQ222" s="80"/>
      <c r="FR222" s="80"/>
      <c r="FS222" s="80"/>
      <c r="FT222" s="80"/>
      <c r="FU222" s="80"/>
      <c r="FV222" s="80"/>
      <c r="FW222" s="80"/>
      <c r="FX222" s="80"/>
      <c r="FY222" s="80"/>
      <c r="FZ222" s="80"/>
      <c r="GA222" s="80"/>
      <c r="GB222" s="80"/>
      <c r="GC222" s="80"/>
      <c r="GD222" s="80"/>
      <c r="GE222" s="80"/>
      <c r="GF222" s="80"/>
      <c r="GG222" s="80"/>
      <c r="GH222" s="80"/>
      <c r="GI222" s="80"/>
      <c r="GJ222" s="80"/>
      <c r="GK222" s="80"/>
      <c r="GL222" s="80"/>
      <c r="GM222" s="80"/>
      <c r="GN222" s="80"/>
      <c r="GO222" s="80"/>
      <c r="GP222" s="80"/>
      <c r="GQ222" s="80"/>
      <c r="GR222" s="80"/>
      <c r="GS222" s="80"/>
      <c r="GT222" s="80"/>
      <c r="GU222" s="80">
        <v>155</v>
      </c>
      <c r="GV222" s="80"/>
      <c r="GW222" s="80">
        <v>3</v>
      </c>
      <c r="GX222" s="80"/>
      <c r="GY222" s="80"/>
      <c r="GZ222" s="80"/>
      <c r="HA222" s="80">
        <v>0</v>
      </c>
      <c r="HB222" s="80"/>
      <c r="HC222" s="80"/>
      <c r="HD222" s="80"/>
      <c r="HE222" s="80">
        <v>40</v>
      </c>
      <c r="HF222" s="80"/>
      <c r="HG222" s="80"/>
      <c r="HH222" s="80"/>
      <c r="HI222" s="80">
        <v>8688</v>
      </c>
      <c r="HJ222" s="80">
        <v>55</v>
      </c>
      <c r="HK222" s="80">
        <v>97</v>
      </c>
      <c r="HL222" s="80">
        <v>1</v>
      </c>
      <c r="HM222" s="80"/>
      <c r="HN222" s="80"/>
      <c r="HO222" s="80"/>
      <c r="HP222" s="80"/>
      <c r="HQ222" s="80"/>
      <c r="HR222" s="80"/>
      <c r="HS222" s="80"/>
      <c r="HT222" s="80"/>
      <c r="HU222" s="80"/>
      <c r="HV222" s="80"/>
      <c r="HW222" s="80"/>
      <c r="HX222" s="80"/>
      <c r="HY222" s="80"/>
      <c r="HZ222" s="80"/>
      <c r="IA222" s="80"/>
      <c r="IB222" s="80"/>
      <c r="IC222" s="80"/>
      <c r="ID222" s="80"/>
      <c r="IE222" s="80"/>
      <c r="IF222" s="80"/>
      <c r="IG222" s="80"/>
      <c r="IH222" s="80"/>
      <c r="II222" s="80"/>
      <c r="IJ222" s="80"/>
      <c r="IK222" s="80"/>
      <c r="IL222" s="80"/>
      <c r="IM222" s="80"/>
      <c r="IN222" s="80"/>
      <c r="IO222" s="80"/>
      <c r="IP222" s="80"/>
      <c r="IQ222" s="80"/>
      <c r="IR222" s="80"/>
      <c r="IS222" s="80"/>
      <c r="IT222" s="80"/>
      <c r="IU222" s="80"/>
      <c r="IV222" s="80"/>
      <c r="IW222" s="80"/>
      <c r="IX222" s="80"/>
      <c r="IY222" s="80"/>
      <c r="IZ222" s="80"/>
      <c r="JA222" s="80"/>
      <c r="JB222" s="80"/>
      <c r="JC222" s="80">
        <v>5</v>
      </c>
      <c r="JD222" s="80"/>
      <c r="JE222" s="80"/>
      <c r="JF222" s="80"/>
      <c r="JG222" s="80"/>
      <c r="JH222" s="80"/>
      <c r="JI222" s="80"/>
      <c r="JJ222" s="80"/>
      <c r="JK222" s="80"/>
      <c r="JL222" s="80"/>
      <c r="JM222" s="80"/>
      <c r="JN222" s="80"/>
      <c r="JO222" s="80"/>
      <c r="JP222" s="80">
        <v>44</v>
      </c>
      <c r="JQ222" s="80"/>
      <c r="JR222" s="80"/>
      <c r="JS222" s="80"/>
      <c r="JT222" s="80"/>
      <c r="JU222" s="80"/>
      <c r="JV222" s="80"/>
      <c r="JW222" s="80"/>
      <c r="JX222" s="80"/>
      <c r="JY222" s="80"/>
      <c r="JZ222" s="80"/>
      <c r="KA222" s="80"/>
      <c r="KB222" s="80"/>
      <c r="KC222" s="80"/>
      <c r="KD222" s="80"/>
      <c r="KE222" s="80"/>
      <c r="KF222" s="80"/>
      <c r="KG222" s="80"/>
      <c r="KH222" s="80"/>
      <c r="KI222" s="80"/>
      <c r="KJ222" s="80"/>
      <c r="KK222" s="80"/>
      <c r="KL222" s="80"/>
      <c r="KM222" s="80"/>
      <c r="KN222" s="80"/>
      <c r="KO222" s="80"/>
      <c r="KP222" s="80"/>
      <c r="KQ222" s="80"/>
      <c r="KR222" s="80"/>
      <c r="KS222" s="80"/>
      <c r="KT222" s="80"/>
      <c r="KU222" s="80"/>
      <c r="KV222" s="80"/>
      <c r="KW222" s="80"/>
      <c r="KX222" s="80"/>
      <c r="KY222" s="80"/>
      <c r="KZ222" s="80"/>
      <c r="LA222" s="80"/>
      <c r="LB222" s="80"/>
      <c r="LC222" s="80"/>
      <c r="LD222" s="80"/>
      <c r="LE222" s="80"/>
      <c r="LF222" s="80"/>
      <c r="LG222" s="80">
        <v>1</v>
      </c>
      <c r="LH222" s="80"/>
      <c r="LI222" s="80"/>
      <c r="LJ222" s="80"/>
      <c r="LK222" s="80"/>
      <c r="LL222" s="80"/>
      <c r="LM222" s="80"/>
      <c r="LN222" s="80"/>
      <c r="LO222" s="80">
        <v>29</v>
      </c>
      <c r="LP222" s="80"/>
      <c r="LQ222" s="80"/>
      <c r="LR222" s="80"/>
      <c r="LS222" s="80"/>
      <c r="LT222" s="80"/>
      <c r="LU222" s="80"/>
      <c r="LV222" s="80"/>
      <c r="LW222" s="80"/>
      <c r="LX222" s="80"/>
      <c r="LY222" s="80"/>
      <c r="LZ222" s="80"/>
      <c r="MA222" s="80"/>
      <c r="MB222" s="80"/>
      <c r="MC222" s="80"/>
      <c r="MD222" s="80"/>
      <c r="ME222" s="80"/>
      <c r="MF222" s="80"/>
      <c r="MG222" s="80"/>
      <c r="MH222" s="80"/>
      <c r="MI222" s="80"/>
      <c r="MJ222" s="80"/>
      <c r="MK222" s="80"/>
      <c r="ML222" s="80"/>
      <c r="MM222" s="80"/>
      <c r="MN222" s="80"/>
      <c r="MO222" s="80"/>
      <c r="MP222" s="80"/>
      <c r="MQ222" s="80"/>
      <c r="MR222" s="80"/>
      <c r="MS222" s="80"/>
      <c r="MT222" s="80"/>
      <c r="MU222" s="80"/>
      <c r="MV222" s="80"/>
      <c r="MW222" s="80"/>
      <c r="MX222" s="80"/>
      <c r="MY222" s="80"/>
      <c r="MZ222" s="80"/>
      <c r="NA222" s="80"/>
      <c r="NB222" s="80"/>
      <c r="NC222" s="80"/>
      <c r="ND222" s="80"/>
      <c r="NE222" s="80"/>
      <c r="NF222" s="80"/>
      <c r="NG222" s="80"/>
      <c r="NH222" s="80"/>
      <c r="NI222" s="80"/>
      <c r="NJ222" s="80"/>
      <c r="NK222" s="80"/>
      <c r="NL222" s="80"/>
      <c r="NM222" s="80"/>
      <c r="NN222" s="80"/>
      <c r="NO222" s="80"/>
      <c r="NP222" s="80"/>
      <c r="NQ222" s="80"/>
      <c r="NR222" s="80"/>
      <c r="NS222" s="80"/>
      <c r="NT222" s="80"/>
      <c r="NU222" s="80"/>
      <c r="NV222" s="80"/>
      <c r="NW222" s="80"/>
      <c r="NX222" s="80"/>
      <c r="NY222" s="80"/>
      <c r="NZ222" s="80"/>
      <c r="OA222" s="80"/>
      <c r="OB222" s="79">
        <v>9119</v>
      </c>
    </row>
    <row r="223" spans="1:392" ht="13.15">
      <c r="A223" s="27">
        <v>311940</v>
      </c>
      <c r="B223" s="23" t="s">
        <v>360</v>
      </c>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v>2</v>
      </c>
      <c r="AE223" s="80"/>
      <c r="AF223" s="80"/>
      <c r="AG223" s="80"/>
      <c r="AH223" s="80"/>
      <c r="AI223" s="80"/>
      <c r="AJ223" s="80"/>
      <c r="AK223" s="80"/>
      <c r="AL223" s="80"/>
      <c r="AM223" s="80"/>
      <c r="AN223" s="80"/>
      <c r="AO223" s="80"/>
      <c r="AP223" s="80"/>
      <c r="AQ223" s="80"/>
      <c r="AR223" s="80"/>
      <c r="AS223" s="80"/>
      <c r="AT223" s="80"/>
      <c r="AU223" s="80"/>
      <c r="AV223" s="80"/>
      <c r="AW223" s="80"/>
      <c r="AX223" s="80"/>
      <c r="AY223" s="80"/>
      <c r="AZ223" s="80"/>
      <c r="BA223" s="80"/>
      <c r="BB223" s="80"/>
      <c r="BC223" s="80"/>
      <c r="BD223" s="80"/>
      <c r="BE223" s="80"/>
      <c r="BF223" s="80"/>
      <c r="BG223" s="80"/>
      <c r="BH223" s="80"/>
      <c r="BI223" s="80"/>
      <c r="BJ223" s="80"/>
      <c r="BK223" s="80"/>
      <c r="BL223" s="80"/>
      <c r="BM223" s="80"/>
      <c r="BN223" s="80"/>
      <c r="BO223" s="81"/>
      <c r="BP223" s="80"/>
      <c r="BQ223" s="80"/>
      <c r="BR223" s="80"/>
      <c r="BS223" s="80"/>
      <c r="BT223" s="80"/>
      <c r="BU223" s="80"/>
      <c r="BV223" s="80"/>
      <c r="BW223" s="80"/>
      <c r="BX223" s="80"/>
      <c r="BY223" s="80"/>
      <c r="BZ223" s="80"/>
      <c r="CA223" s="80"/>
      <c r="CB223" s="80"/>
      <c r="CC223" s="80"/>
      <c r="CD223" s="80"/>
      <c r="CE223" s="80"/>
      <c r="CF223" s="80"/>
      <c r="CG223" s="80"/>
      <c r="CH223" s="80"/>
      <c r="CI223" s="80"/>
      <c r="CJ223" s="80"/>
      <c r="CK223" s="80"/>
      <c r="CL223" s="80"/>
      <c r="CM223" s="80"/>
      <c r="CN223" s="80"/>
      <c r="CO223" s="80"/>
      <c r="CP223" s="80"/>
      <c r="CQ223" s="80"/>
      <c r="CR223" s="80"/>
      <c r="CS223" s="80"/>
      <c r="CT223" s="80"/>
      <c r="CU223" s="80"/>
      <c r="CV223" s="80"/>
      <c r="CW223" s="80"/>
      <c r="CX223" s="80"/>
      <c r="CY223" s="80"/>
      <c r="CZ223" s="80"/>
      <c r="DA223" s="80"/>
      <c r="DB223" s="80"/>
      <c r="DC223" s="80"/>
      <c r="DD223" s="80"/>
      <c r="DE223" s="80"/>
      <c r="DF223" s="80"/>
      <c r="DG223" s="80"/>
      <c r="DH223" s="80"/>
      <c r="DI223" s="80"/>
      <c r="DJ223" s="80"/>
      <c r="DK223" s="80"/>
      <c r="DL223" s="80"/>
      <c r="DM223" s="80"/>
      <c r="DN223" s="80"/>
      <c r="DO223" s="80"/>
      <c r="DP223" s="80"/>
      <c r="DQ223" s="80"/>
      <c r="DR223" s="80"/>
      <c r="DS223" s="80"/>
      <c r="DT223" s="80"/>
      <c r="DU223" s="80"/>
      <c r="DV223" s="80"/>
      <c r="DW223" s="80"/>
      <c r="DX223" s="80"/>
      <c r="DY223" s="80"/>
      <c r="DZ223" s="80"/>
      <c r="EA223" s="80"/>
      <c r="EB223" s="80"/>
      <c r="EC223" s="80"/>
      <c r="ED223" s="80"/>
      <c r="EE223" s="80"/>
      <c r="EF223" s="80"/>
      <c r="EG223" s="80"/>
      <c r="EH223" s="80"/>
      <c r="EI223" s="80"/>
      <c r="EJ223" s="80"/>
      <c r="EK223" s="80"/>
      <c r="EL223" s="80"/>
      <c r="EM223" s="80"/>
      <c r="EN223" s="80"/>
      <c r="EO223" s="80"/>
      <c r="EP223" s="80"/>
      <c r="EQ223" s="80"/>
      <c r="ER223" s="80"/>
      <c r="ES223" s="80"/>
      <c r="ET223" s="80"/>
      <c r="EU223" s="80"/>
      <c r="EV223" s="80"/>
      <c r="EW223" s="80"/>
      <c r="EX223" s="80"/>
      <c r="EY223" s="80"/>
      <c r="EZ223" s="80"/>
      <c r="FA223" s="80"/>
      <c r="FB223" s="80"/>
      <c r="FC223" s="80"/>
      <c r="FD223" s="80"/>
      <c r="FE223" s="80"/>
      <c r="FF223" s="80"/>
      <c r="FG223" s="80"/>
      <c r="FH223" s="80"/>
      <c r="FI223" s="80"/>
      <c r="FJ223" s="80"/>
      <c r="FK223" s="80"/>
      <c r="FL223" s="80"/>
      <c r="FM223" s="80"/>
      <c r="FN223" s="80"/>
      <c r="FO223" s="80"/>
      <c r="FP223" s="80"/>
      <c r="FQ223" s="80"/>
      <c r="FR223" s="80"/>
      <c r="FS223" s="80"/>
      <c r="FT223" s="80"/>
      <c r="FU223" s="80"/>
      <c r="FV223" s="80"/>
      <c r="FW223" s="80"/>
      <c r="FX223" s="80"/>
      <c r="FY223" s="80"/>
      <c r="FZ223" s="80"/>
      <c r="GA223" s="80"/>
      <c r="GB223" s="80"/>
      <c r="GC223" s="80"/>
      <c r="GD223" s="80"/>
      <c r="GE223" s="80"/>
      <c r="GF223" s="80"/>
      <c r="GG223" s="80"/>
      <c r="GH223" s="80"/>
      <c r="GI223" s="80"/>
      <c r="GJ223" s="80"/>
      <c r="GK223" s="80"/>
      <c r="GL223" s="80"/>
      <c r="GM223" s="80"/>
      <c r="GN223" s="80"/>
      <c r="GO223" s="80"/>
      <c r="GP223" s="80">
        <v>96</v>
      </c>
      <c r="GQ223" s="80"/>
      <c r="GR223" s="80"/>
      <c r="GS223" s="80">
        <v>55</v>
      </c>
      <c r="GT223" s="80"/>
      <c r="GU223" s="80"/>
      <c r="GV223" s="80">
        <v>2</v>
      </c>
      <c r="GW223" s="80">
        <v>393</v>
      </c>
      <c r="GX223" s="80"/>
      <c r="GY223" s="80">
        <v>581</v>
      </c>
      <c r="GZ223" s="80">
        <v>3</v>
      </c>
      <c r="HA223" s="80"/>
      <c r="HB223" s="80"/>
      <c r="HC223" s="80"/>
      <c r="HD223" s="80"/>
      <c r="HE223" s="80">
        <v>135</v>
      </c>
      <c r="HF223" s="80">
        <v>5</v>
      </c>
      <c r="HG223" s="80">
        <v>5</v>
      </c>
      <c r="HH223" s="80">
        <v>4</v>
      </c>
      <c r="HI223" s="80">
        <v>183</v>
      </c>
      <c r="HJ223" s="80">
        <v>11659</v>
      </c>
      <c r="HK223" s="80">
        <v>527</v>
      </c>
      <c r="HL223" s="80"/>
      <c r="HM223" s="80"/>
      <c r="HN223" s="80"/>
      <c r="HO223" s="80"/>
      <c r="HP223" s="80"/>
      <c r="HQ223" s="80"/>
      <c r="HR223" s="80"/>
      <c r="HS223" s="80"/>
      <c r="HT223" s="80"/>
      <c r="HU223" s="80"/>
      <c r="HV223" s="80"/>
      <c r="HW223" s="80"/>
      <c r="HX223" s="80"/>
      <c r="HY223" s="80"/>
      <c r="HZ223" s="80"/>
      <c r="IA223" s="80"/>
      <c r="IB223" s="80"/>
      <c r="IC223" s="80"/>
      <c r="ID223" s="80"/>
      <c r="IE223" s="80"/>
      <c r="IF223" s="80"/>
      <c r="IG223" s="80"/>
      <c r="IH223" s="80"/>
      <c r="II223" s="80"/>
      <c r="IJ223" s="80"/>
      <c r="IK223" s="80"/>
      <c r="IL223" s="80"/>
      <c r="IM223" s="80"/>
      <c r="IN223" s="80"/>
      <c r="IO223" s="80"/>
      <c r="IP223" s="80"/>
      <c r="IQ223" s="80"/>
      <c r="IR223" s="80"/>
      <c r="IS223" s="80"/>
      <c r="IT223" s="80"/>
      <c r="IU223" s="80"/>
      <c r="IV223" s="80">
        <v>1</v>
      </c>
      <c r="IW223" s="80"/>
      <c r="IX223" s="80"/>
      <c r="IY223" s="80"/>
      <c r="IZ223" s="80"/>
      <c r="JA223" s="80"/>
      <c r="JB223" s="80">
        <v>15</v>
      </c>
      <c r="JC223" s="80">
        <v>19</v>
      </c>
      <c r="JD223" s="80"/>
      <c r="JE223" s="80">
        <v>11</v>
      </c>
      <c r="JF223" s="80"/>
      <c r="JG223" s="80"/>
      <c r="JH223" s="80"/>
      <c r="JI223" s="80"/>
      <c r="JJ223" s="80"/>
      <c r="JK223" s="80"/>
      <c r="JL223" s="80">
        <v>14</v>
      </c>
      <c r="JM223" s="80"/>
      <c r="JN223" s="80"/>
      <c r="JO223" s="80"/>
      <c r="JP223" s="80">
        <v>139</v>
      </c>
      <c r="JQ223" s="80"/>
      <c r="JR223" s="80"/>
      <c r="JS223" s="80"/>
      <c r="JT223" s="80"/>
      <c r="JU223" s="80"/>
      <c r="JV223" s="80"/>
      <c r="JW223" s="80"/>
      <c r="JX223" s="80"/>
      <c r="JY223" s="80"/>
      <c r="JZ223" s="80"/>
      <c r="KA223" s="80"/>
      <c r="KB223" s="80"/>
      <c r="KC223" s="80"/>
      <c r="KD223" s="80"/>
      <c r="KE223" s="80"/>
      <c r="KF223" s="80"/>
      <c r="KG223" s="80"/>
      <c r="KH223" s="80"/>
      <c r="KI223" s="80"/>
      <c r="KJ223" s="80"/>
      <c r="KK223" s="80"/>
      <c r="KL223" s="80"/>
      <c r="KM223" s="80"/>
      <c r="KN223" s="80"/>
      <c r="KO223" s="80"/>
      <c r="KP223" s="80"/>
      <c r="KQ223" s="80"/>
      <c r="KR223" s="80"/>
      <c r="KS223" s="80"/>
      <c r="KT223" s="80"/>
      <c r="KU223" s="80"/>
      <c r="KV223" s="80"/>
      <c r="KW223" s="80"/>
      <c r="KX223" s="80"/>
      <c r="KY223" s="80"/>
      <c r="KZ223" s="80"/>
      <c r="LA223" s="80"/>
      <c r="LB223" s="80"/>
      <c r="LC223" s="80"/>
      <c r="LD223" s="80"/>
      <c r="LE223" s="80"/>
      <c r="LF223" s="80"/>
      <c r="LG223" s="80">
        <v>4</v>
      </c>
      <c r="LH223" s="80"/>
      <c r="LI223" s="80"/>
      <c r="LJ223" s="80"/>
      <c r="LK223" s="80"/>
      <c r="LL223" s="80"/>
      <c r="LM223" s="80"/>
      <c r="LN223" s="80"/>
      <c r="LO223" s="80">
        <v>91</v>
      </c>
      <c r="LP223" s="80"/>
      <c r="LQ223" s="80"/>
      <c r="LR223" s="80"/>
      <c r="LS223" s="80"/>
      <c r="LT223" s="80"/>
      <c r="LU223" s="80"/>
      <c r="LV223" s="80"/>
      <c r="LW223" s="80"/>
      <c r="LX223" s="80"/>
      <c r="LY223" s="80"/>
      <c r="LZ223" s="80"/>
      <c r="MA223" s="80"/>
      <c r="MB223" s="80"/>
      <c r="MC223" s="80"/>
      <c r="MD223" s="80"/>
      <c r="ME223" s="80"/>
      <c r="MF223" s="80"/>
      <c r="MG223" s="80"/>
      <c r="MH223" s="80"/>
      <c r="MI223" s="80"/>
      <c r="MJ223" s="80"/>
      <c r="MK223" s="80"/>
      <c r="ML223" s="80"/>
      <c r="MM223" s="80"/>
      <c r="MN223" s="80"/>
      <c r="MO223" s="80"/>
      <c r="MP223" s="80"/>
      <c r="MQ223" s="80"/>
      <c r="MR223" s="80"/>
      <c r="MS223" s="80"/>
      <c r="MT223" s="80"/>
      <c r="MU223" s="80"/>
      <c r="MV223" s="80"/>
      <c r="MW223" s="80"/>
      <c r="MX223" s="80"/>
      <c r="MY223" s="80"/>
      <c r="MZ223" s="80"/>
      <c r="NA223" s="80"/>
      <c r="NB223" s="80"/>
      <c r="NC223" s="80"/>
      <c r="ND223" s="80"/>
      <c r="NE223" s="80"/>
      <c r="NF223" s="80"/>
      <c r="NG223" s="80"/>
      <c r="NH223" s="80"/>
      <c r="NI223" s="80"/>
      <c r="NJ223" s="80"/>
      <c r="NK223" s="80"/>
      <c r="NL223" s="80"/>
      <c r="NM223" s="80"/>
      <c r="NN223" s="80"/>
      <c r="NO223" s="80"/>
      <c r="NP223" s="80"/>
      <c r="NQ223" s="80"/>
      <c r="NR223" s="80"/>
      <c r="NS223" s="80"/>
      <c r="NT223" s="80"/>
      <c r="NU223" s="80"/>
      <c r="NV223" s="80"/>
      <c r="NW223" s="80"/>
      <c r="NX223" s="80"/>
      <c r="NY223" s="80"/>
      <c r="NZ223" s="80"/>
      <c r="OA223" s="80"/>
      <c r="OB223" s="79">
        <v>13944</v>
      </c>
    </row>
    <row r="224" spans="1:392" ht="13.15">
      <c r="A224" s="27">
        <v>311990</v>
      </c>
      <c r="B224" s="23" t="s">
        <v>361</v>
      </c>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v>2</v>
      </c>
      <c r="AE224" s="80"/>
      <c r="AF224" s="80"/>
      <c r="AG224" s="80"/>
      <c r="AH224" s="80"/>
      <c r="AI224" s="80"/>
      <c r="AJ224" s="80"/>
      <c r="AK224" s="80"/>
      <c r="AL224" s="80"/>
      <c r="AM224" s="80"/>
      <c r="AN224" s="80"/>
      <c r="AO224" s="80"/>
      <c r="AP224" s="80"/>
      <c r="AQ224" s="80"/>
      <c r="AR224" s="80"/>
      <c r="AS224" s="80"/>
      <c r="AT224" s="80"/>
      <c r="AU224" s="80"/>
      <c r="AV224" s="80"/>
      <c r="AW224" s="80"/>
      <c r="AX224" s="80"/>
      <c r="AY224" s="80"/>
      <c r="AZ224" s="80"/>
      <c r="BA224" s="80"/>
      <c r="BB224" s="80"/>
      <c r="BC224" s="80"/>
      <c r="BD224" s="80"/>
      <c r="BE224" s="80"/>
      <c r="BF224" s="80"/>
      <c r="BG224" s="80"/>
      <c r="BH224" s="80"/>
      <c r="BI224" s="80"/>
      <c r="BJ224" s="80"/>
      <c r="BK224" s="80"/>
      <c r="BL224" s="80"/>
      <c r="BM224" s="80"/>
      <c r="BN224" s="80"/>
      <c r="BO224" s="81"/>
      <c r="BP224" s="80"/>
      <c r="BQ224" s="80"/>
      <c r="BR224" s="80"/>
      <c r="BS224" s="80"/>
      <c r="BT224" s="80"/>
      <c r="BU224" s="80"/>
      <c r="BV224" s="80"/>
      <c r="BW224" s="80"/>
      <c r="BX224" s="80"/>
      <c r="BY224" s="80"/>
      <c r="BZ224" s="80"/>
      <c r="CA224" s="80"/>
      <c r="CB224" s="80"/>
      <c r="CC224" s="80"/>
      <c r="CD224" s="80"/>
      <c r="CE224" s="80"/>
      <c r="CF224" s="80"/>
      <c r="CG224" s="80"/>
      <c r="CH224" s="80"/>
      <c r="CI224" s="80"/>
      <c r="CJ224" s="80"/>
      <c r="CK224" s="80"/>
      <c r="CL224" s="80"/>
      <c r="CM224" s="80"/>
      <c r="CN224" s="80"/>
      <c r="CO224" s="80"/>
      <c r="CP224" s="80"/>
      <c r="CQ224" s="80"/>
      <c r="CR224" s="80"/>
      <c r="CS224" s="80"/>
      <c r="CT224" s="80"/>
      <c r="CU224" s="80"/>
      <c r="CV224" s="80"/>
      <c r="CW224" s="80"/>
      <c r="CX224" s="80"/>
      <c r="CY224" s="80"/>
      <c r="CZ224" s="80"/>
      <c r="DA224" s="80"/>
      <c r="DB224" s="80"/>
      <c r="DC224" s="80"/>
      <c r="DD224" s="80"/>
      <c r="DE224" s="80"/>
      <c r="DF224" s="80"/>
      <c r="DG224" s="80"/>
      <c r="DH224" s="80"/>
      <c r="DI224" s="80"/>
      <c r="DJ224" s="80"/>
      <c r="DK224" s="80"/>
      <c r="DL224" s="80"/>
      <c r="DM224" s="80"/>
      <c r="DN224" s="80"/>
      <c r="DO224" s="80"/>
      <c r="DP224" s="80"/>
      <c r="DQ224" s="80"/>
      <c r="DR224" s="80"/>
      <c r="DS224" s="80"/>
      <c r="DT224" s="80"/>
      <c r="DU224" s="80"/>
      <c r="DV224" s="80"/>
      <c r="DW224" s="80"/>
      <c r="DX224" s="80"/>
      <c r="DY224" s="80"/>
      <c r="DZ224" s="80"/>
      <c r="EA224" s="80"/>
      <c r="EB224" s="80"/>
      <c r="EC224" s="80"/>
      <c r="ED224" s="80"/>
      <c r="EE224" s="80"/>
      <c r="EF224" s="80"/>
      <c r="EG224" s="80"/>
      <c r="EH224" s="80"/>
      <c r="EI224" s="80"/>
      <c r="EJ224" s="80"/>
      <c r="EK224" s="80"/>
      <c r="EL224" s="80"/>
      <c r="EM224" s="80"/>
      <c r="EN224" s="80"/>
      <c r="EO224" s="80"/>
      <c r="EP224" s="80"/>
      <c r="EQ224" s="80"/>
      <c r="ER224" s="80"/>
      <c r="ES224" s="80"/>
      <c r="ET224" s="80"/>
      <c r="EU224" s="80"/>
      <c r="EV224" s="80"/>
      <c r="EW224" s="80"/>
      <c r="EX224" s="80"/>
      <c r="EY224" s="80"/>
      <c r="EZ224" s="80"/>
      <c r="FA224" s="80"/>
      <c r="FB224" s="80"/>
      <c r="FC224" s="80"/>
      <c r="FD224" s="80"/>
      <c r="FE224" s="80"/>
      <c r="FF224" s="80"/>
      <c r="FG224" s="80"/>
      <c r="FH224" s="80"/>
      <c r="FI224" s="80"/>
      <c r="FJ224" s="80"/>
      <c r="FK224" s="80"/>
      <c r="FL224" s="80"/>
      <c r="FM224" s="80"/>
      <c r="FN224" s="80"/>
      <c r="FO224" s="80"/>
      <c r="FP224" s="80"/>
      <c r="FQ224" s="80"/>
      <c r="FR224" s="80"/>
      <c r="FS224" s="80"/>
      <c r="FT224" s="80"/>
      <c r="FU224" s="80"/>
      <c r="FV224" s="80"/>
      <c r="FW224" s="80"/>
      <c r="FX224" s="80"/>
      <c r="FY224" s="80"/>
      <c r="FZ224" s="80"/>
      <c r="GA224" s="80"/>
      <c r="GB224" s="80"/>
      <c r="GC224" s="80"/>
      <c r="GD224" s="80"/>
      <c r="GE224" s="80"/>
      <c r="GF224" s="80"/>
      <c r="GG224" s="80"/>
      <c r="GH224" s="80"/>
      <c r="GI224" s="80"/>
      <c r="GJ224" s="80"/>
      <c r="GK224" s="80"/>
      <c r="GL224" s="80"/>
      <c r="GM224" s="80"/>
      <c r="GN224" s="80"/>
      <c r="GO224" s="80"/>
      <c r="GP224" s="80"/>
      <c r="GQ224" s="80"/>
      <c r="GR224" s="80"/>
      <c r="GS224" s="80"/>
      <c r="GT224" s="80">
        <v>224</v>
      </c>
      <c r="GU224" s="80">
        <v>72</v>
      </c>
      <c r="GV224" s="80">
        <v>23</v>
      </c>
      <c r="GW224" s="80">
        <v>46</v>
      </c>
      <c r="GX224" s="80">
        <v>19</v>
      </c>
      <c r="GY224" s="80">
        <v>3</v>
      </c>
      <c r="GZ224" s="80">
        <v>35</v>
      </c>
      <c r="HA224" s="80"/>
      <c r="HB224" s="80">
        <v>319</v>
      </c>
      <c r="HC224" s="80"/>
      <c r="HD224" s="80"/>
      <c r="HE224" s="80">
        <v>43</v>
      </c>
      <c r="HF224" s="80">
        <v>36</v>
      </c>
      <c r="HG224" s="80">
        <v>195</v>
      </c>
      <c r="HH224" s="80"/>
      <c r="HI224" s="80">
        <v>107</v>
      </c>
      <c r="HJ224" s="80">
        <v>454</v>
      </c>
      <c r="HK224" s="80">
        <v>16679</v>
      </c>
      <c r="HL224" s="80">
        <v>7</v>
      </c>
      <c r="HM224" s="80"/>
      <c r="HN224" s="80"/>
      <c r="HO224" s="80"/>
      <c r="HP224" s="80"/>
      <c r="HQ224" s="80"/>
      <c r="HR224" s="80"/>
      <c r="HS224" s="80"/>
      <c r="HT224" s="80"/>
      <c r="HU224" s="80"/>
      <c r="HV224" s="80"/>
      <c r="HW224" s="80"/>
      <c r="HX224" s="80"/>
      <c r="HY224" s="80"/>
      <c r="HZ224" s="80"/>
      <c r="IA224" s="80"/>
      <c r="IB224" s="80"/>
      <c r="IC224" s="80"/>
      <c r="ID224" s="80"/>
      <c r="IE224" s="80"/>
      <c r="IF224" s="80"/>
      <c r="IG224" s="80"/>
      <c r="IH224" s="80"/>
      <c r="II224" s="80"/>
      <c r="IJ224" s="80"/>
      <c r="IK224" s="80"/>
      <c r="IL224" s="80"/>
      <c r="IM224" s="80"/>
      <c r="IN224" s="80"/>
      <c r="IO224" s="80"/>
      <c r="IP224" s="80"/>
      <c r="IQ224" s="80">
        <v>14</v>
      </c>
      <c r="IR224" s="80"/>
      <c r="IS224" s="80"/>
      <c r="IT224" s="80"/>
      <c r="IU224" s="80"/>
      <c r="IV224" s="80"/>
      <c r="IW224" s="80"/>
      <c r="IX224" s="80"/>
      <c r="IY224" s="80"/>
      <c r="IZ224" s="80"/>
      <c r="JA224" s="80"/>
      <c r="JB224" s="80"/>
      <c r="JC224" s="80">
        <v>35</v>
      </c>
      <c r="JD224" s="80"/>
      <c r="JE224" s="80"/>
      <c r="JF224" s="80"/>
      <c r="JG224" s="80"/>
      <c r="JH224" s="80"/>
      <c r="JI224" s="80"/>
      <c r="JJ224" s="80"/>
      <c r="JK224" s="80"/>
      <c r="JL224" s="80"/>
      <c r="JM224" s="80"/>
      <c r="JN224" s="80"/>
      <c r="JO224" s="80"/>
      <c r="JP224" s="80">
        <v>252</v>
      </c>
      <c r="JQ224" s="80"/>
      <c r="JR224" s="80"/>
      <c r="JS224" s="80"/>
      <c r="JT224" s="80"/>
      <c r="JU224" s="80"/>
      <c r="JV224" s="80"/>
      <c r="JW224" s="80"/>
      <c r="JX224" s="80"/>
      <c r="JY224" s="80"/>
      <c r="JZ224" s="80"/>
      <c r="KA224" s="80"/>
      <c r="KB224" s="80"/>
      <c r="KC224" s="80"/>
      <c r="KD224" s="80"/>
      <c r="KE224" s="80"/>
      <c r="KF224" s="80"/>
      <c r="KG224" s="80"/>
      <c r="KH224" s="80"/>
      <c r="KI224" s="80"/>
      <c r="KJ224" s="80"/>
      <c r="KK224" s="80"/>
      <c r="KL224" s="80"/>
      <c r="KM224" s="80"/>
      <c r="KN224" s="80"/>
      <c r="KO224" s="80"/>
      <c r="KP224" s="80"/>
      <c r="KQ224" s="80"/>
      <c r="KR224" s="80"/>
      <c r="KS224" s="80"/>
      <c r="KT224" s="80"/>
      <c r="KU224" s="80"/>
      <c r="KV224" s="80"/>
      <c r="KW224" s="80"/>
      <c r="KX224" s="80"/>
      <c r="KY224" s="80"/>
      <c r="KZ224" s="80"/>
      <c r="LA224" s="80"/>
      <c r="LB224" s="80"/>
      <c r="LC224" s="80"/>
      <c r="LD224" s="80"/>
      <c r="LE224" s="80"/>
      <c r="LF224" s="80"/>
      <c r="LG224" s="80">
        <v>6</v>
      </c>
      <c r="LH224" s="80"/>
      <c r="LI224" s="80"/>
      <c r="LJ224" s="80"/>
      <c r="LK224" s="80"/>
      <c r="LL224" s="80"/>
      <c r="LM224" s="80"/>
      <c r="LN224" s="80"/>
      <c r="LO224" s="80">
        <v>169</v>
      </c>
      <c r="LP224" s="80"/>
      <c r="LQ224" s="80"/>
      <c r="LR224" s="80"/>
      <c r="LS224" s="80"/>
      <c r="LT224" s="80"/>
      <c r="LU224" s="80"/>
      <c r="LV224" s="80"/>
      <c r="LW224" s="80"/>
      <c r="LX224" s="80"/>
      <c r="LY224" s="80"/>
      <c r="LZ224" s="80"/>
      <c r="MA224" s="80"/>
      <c r="MB224" s="80"/>
      <c r="MC224" s="80"/>
      <c r="MD224" s="80"/>
      <c r="ME224" s="80"/>
      <c r="MF224" s="80"/>
      <c r="MG224" s="80"/>
      <c r="MH224" s="80"/>
      <c r="MI224" s="80"/>
      <c r="MJ224" s="80"/>
      <c r="MK224" s="80"/>
      <c r="ML224" s="80"/>
      <c r="MM224" s="80"/>
      <c r="MN224" s="80"/>
      <c r="MO224" s="80"/>
      <c r="MP224" s="80"/>
      <c r="MQ224" s="80"/>
      <c r="MR224" s="80"/>
      <c r="MS224" s="80"/>
      <c r="MT224" s="80"/>
      <c r="MU224" s="80"/>
      <c r="MV224" s="80"/>
      <c r="MW224" s="80"/>
      <c r="MX224" s="80"/>
      <c r="MY224" s="80"/>
      <c r="MZ224" s="80"/>
      <c r="NA224" s="80"/>
      <c r="NB224" s="80"/>
      <c r="NC224" s="80"/>
      <c r="ND224" s="80"/>
      <c r="NE224" s="80"/>
      <c r="NF224" s="80"/>
      <c r="NG224" s="80"/>
      <c r="NH224" s="80"/>
      <c r="NI224" s="80"/>
      <c r="NJ224" s="80"/>
      <c r="NK224" s="80"/>
      <c r="NL224" s="80"/>
      <c r="NM224" s="80"/>
      <c r="NN224" s="80"/>
      <c r="NO224" s="80"/>
      <c r="NP224" s="80"/>
      <c r="NQ224" s="80"/>
      <c r="NR224" s="80"/>
      <c r="NS224" s="80"/>
      <c r="NT224" s="80"/>
      <c r="NU224" s="80"/>
      <c r="NV224" s="80"/>
      <c r="NW224" s="80"/>
      <c r="NX224" s="80"/>
      <c r="NY224" s="80"/>
      <c r="NZ224" s="80"/>
      <c r="OA224" s="80"/>
      <c r="OB224" s="79">
        <v>18737</v>
      </c>
    </row>
    <row r="225" spans="1:392" ht="13.15">
      <c r="A225" s="27">
        <v>312110</v>
      </c>
      <c r="B225" s="23" t="s">
        <v>362</v>
      </c>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v>8</v>
      </c>
      <c r="AE225" s="80"/>
      <c r="AF225" s="80"/>
      <c r="AG225" s="80"/>
      <c r="AH225" s="80"/>
      <c r="AI225" s="80"/>
      <c r="AJ225" s="80"/>
      <c r="AK225" s="80"/>
      <c r="AL225" s="80"/>
      <c r="AM225" s="80"/>
      <c r="AN225" s="80"/>
      <c r="AO225" s="80"/>
      <c r="AP225" s="80"/>
      <c r="AQ225" s="80"/>
      <c r="AR225" s="80"/>
      <c r="AS225" s="80"/>
      <c r="AT225" s="80"/>
      <c r="AU225" s="80"/>
      <c r="AV225" s="80"/>
      <c r="AW225" s="80"/>
      <c r="AX225" s="80"/>
      <c r="AY225" s="80"/>
      <c r="AZ225" s="80"/>
      <c r="BA225" s="80"/>
      <c r="BB225" s="80"/>
      <c r="BC225" s="80"/>
      <c r="BD225" s="80"/>
      <c r="BE225" s="80"/>
      <c r="BF225" s="80"/>
      <c r="BG225" s="80"/>
      <c r="BH225" s="80"/>
      <c r="BI225" s="80"/>
      <c r="BJ225" s="80"/>
      <c r="BK225" s="80"/>
      <c r="BL225" s="80"/>
      <c r="BM225" s="80"/>
      <c r="BN225" s="80"/>
      <c r="BO225" s="81"/>
      <c r="BP225" s="80"/>
      <c r="BQ225" s="80"/>
      <c r="BR225" s="80"/>
      <c r="BS225" s="80"/>
      <c r="BT225" s="80"/>
      <c r="BU225" s="80"/>
      <c r="BV225" s="80"/>
      <c r="BW225" s="80"/>
      <c r="BX225" s="80"/>
      <c r="BY225" s="80"/>
      <c r="BZ225" s="80"/>
      <c r="CA225" s="80"/>
      <c r="CB225" s="80"/>
      <c r="CC225" s="80"/>
      <c r="CD225" s="80"/>
      <c r="CE225" s="80"/>
      <c r="CF225" s="80"/>
      <c r="CG225" s="80"/>
      <c r="CH225" s="80"/>
      <c r="CI225" s="80"/>
      <c r="CJ225" s="80"/>
      <c r="CK225" s="80"/>
      <c r="CL225" s="80"/>
      <c r="CM225" s="80"/>
      <c r="CN225" s="80"/>
      <c r="CO225" s="80"/>
      <c r="CP225" s="80"/>
      <c r="CQ225" s="80"/>
      <c r="CR225" s="80"/>
      <c r="CS225" s="80"/>
      <c r="CT225" s="80"/>
      <c r="CU225" s="80"/>
      <c r="CV225" s="80"/>
      <c r="CW225" s="80"/>
      <c r="CX225" s="80"/>
      <c r="CY225" s="80"/>
      <c r="CZ225" s="80"/>
      <c r="DA225" s="80"/>
      <c r="DB225" s="80"/>
      <c r="DC225" s="80"/>
      <c r="DD225" s="80"/>
      <c r="DE225" s="80"/>
      <c r="DF225" s="80"/>
      <c r="DG225" s="80"/>
      <c r="DH225" s="80"/>
      <c r="DI225" s="80"/>
      <c r="DJ225" s="80"/>
      <c r="DK225" s="80"/>
      <c r="DL225" s="80"/>
      <c r="DM225" s="80"/>
      <c r="DN225" s="80"/>
      <c r="DO225" s="80"/>
      <c r="DP225" s="80"/>
      <c r="DQ225" s="80"/>
      <c r="DR225" s="80"/>
      <c r="DS225" s="80"/>
      <c r="DT225" s="80"/>
      <c r="DU225" s="80"/>
      <c r="DV225" s="80"/>
      <c r="DW225" s="80"/>
      <c r="DX225" s="80"/>
      <c r="DY225" s="80"/>
      <c r="DZ225" s="80"/>
      <c r="EA225" s="80"/>
      <c r="EB225" s="80"/>
      <c r="EC225" s="80"/>
      <c r="ED225" s="80"/>
      <c r="EE225" s="80"/>
      <c r="EF225" s="80"/>
      <c r="EG225" s="80"/>
      <c r="EH225" s="80"/>
      <c r="EI225" s="80"/>
      <c r="EJ225" s="80"/>
      <c r="EK225" s="80"/>
      <c r="EL225" s="80"/>
      <c r="EM225" s="80"/>
      <c r="EN225" s="80"/>
      <c r="EO225" s="80"/>
      <c r="EP225" s="80"/>
      <c r="EQ225" s="80"/>
      <c r="ER225" s="80"/>
      <c r="ES225" s="80"/>
      <c r="ET225" s="80"/>
      <c r="EU225" s="80"/>
      <c r="EV225" s="80"/>
      <c r="EW225" s="80"/>
      <c r="EX225" s="80"/>
      <c r="EY225" s="80"/>
      <c r="EZ225" s="80"/>
      <c r="FA225" s="80"/>
      <c r="FB225" s="80"/>
      <c r="FC225" s="80"/>
      <c r="FD225" s="80"/>
      <c r="FE225" s="80"/>
      <c r="FF225" s="80"/>
      <c r="FG225" s="80"/>
      <c r="FH225" s="80"/>
      <c r="FI225" s="80"/>
      <c r="FJ225" s="80"/>
      <c r="FK225" s="80"/>
      <c r="FL225" s="80"/>
      <c r="FM225" s="80"/>
      <c r="FN225" s="80"/>
      <c r="FO225" s="80"/>
      <c r="FP225" s="80"/>
      <c r="FQ225" s="80"/>
      <c r="FR225" s="80"/>
      <c r="FS225" s="80"/>
      <c r="FT225" s="80"/>
      <c r="FU225" s="80"/>
      <c r="FV225" s="80"/>
      <c r="FW225" s="80"/>
      <c r="FX225" s="80"/>
      <c r="FY225" s="80"/>
      <c r="FZ225" s="80"/>
      <c r="GA225" s="80"/>
      <c r="GB225" s="80"/>
      <c r="GC225" s="80"/>
      <c r="GD225" s="80"/>
      <c r="GE225" s="80"/>
      <c r="GF225" s="80"/>
      <c r="GG225" s="80"/>
      <c r="GH225" s="80"/>
      <c r="GI225" s="80"/>
      <c r="GJ225" s="80"/>
      <c r="GK225" s="80"/>
      <c r="GL225" s="80"/>
      <c r="GM225" s="80"/>
      <c r="GN225" s="80"/>
      <c r="GO225" s="80"/>
      <c r="GP225" s="80"/>
      <c r="GQ225" s="80"/>
      <c r="GR225" s="80"/>
      <c r="GS225" s="80"/>
      <c r="GT225" s="80"/>
      <c r="GU225" s="80"/>
      <c r="GV225" s="80"/>
      <c r="GW225" s="80">
        <v>46</v>
      </c>
      <c r="GX225" s="80">
        <v>47</v>
      </c>
      <c r="GY225" s="80"/>
      <c r="GZ225" s="80"/>
      <c r="HA225" s="80"/>
      <c r="HB225" s="80"/>
      <c r="HC225" s="80"/>
      <c r="HD225" s="80"/>
      <c r="HE225" s="80"/>
      <c r="HF225" s="80"/>
      <c r="HG225" s="80"/>
      <c r="HH225" s="80"/>
      <c r="HI225" s="80">
        <v>1899</v>
      </c>
      <c r="HJ225" s="80"/>
      <c r="HK225" s="80"/>
      <c r="HL225" s="80">
        <v>41081</v>
      </c>
      <c r="HM225" s="80"/>
      <c r="HN225" s="80"/>
      <c r="HO225" s="80"/>
      <c r="HP225" s="80"/>
      <c r="HQ225" s="80"/>
      <c r="HR225" s="80"/>
      <c r="HS225" s="80"/>
      <c r="HT225" s="80"/>
      <c r="HU225" s="80"/>
      <c r="HV225" s="80"/>
      <c r="HW225" s="80"/>
      <c r="HX225" s="80"/>
      <c r="HY225" s="80"/>
      <c r="HZ225" s="80"/>
      <c r="IA225" s="80"/>
      <c r="IB225" s="80"/>
      <c r="IC225" s="80"/>
      <c r="ID225" s="80"/>
      <c r="IE225" s="80"/>
      <c r="IF225" s="80"/>
      <c r="IG225" s="80"/>
      <c r="IH225" s="80"/>
      <c r="II225" s="80"/>
      <c r="IJ225" s="80"/>
      <c r="IK225" s="80"/>
      <c r="IL225" s="80"/>
      <c r="IM225" s="80"/>
      <c r="IN225" s="80"/>
      <c r="IO225" s="80"/>
      <c r="IP225" s="80"/>
      <c r="IQ225" s="80"/>
      <c r="IR225" s="80"/>
      <c r="IS225" s="80"/>
      <c r="IT225" s="80"/>
      <c r="IU225" s="80"/>
      <c r="IV225" s="80"/>
      <c r="IW225" s="80"/>
      <c r="IX225" s="80"/>
      <c r="IY225" s="80"/>
      <c r="IZ225" s="80"/>
      <c r="JA225" s="80"/>
      <c r="JB225" s="80"/>
      <c r="JC225" s="80"/>
      <c r="JD225" s="80"/>
      <c r="JE225" s="80"/>
      <c r="JF225" s="80"/>
      <c r="JG225" s="80"/>
      <c r="JH225" s="80"/>
      <c r="JI225" s="80"/>
      <c r="JJ225" s="80"/>
      <c r="JK225" s="80"/>
      <c r="JL225" s="80"/>
      <c r="JM225" s="80"/>
      <c r="JN225" s="80"/>
      <c r="JO225" s="80"/>
      <c r="JP225" s="80">
        <v>1220</v>
      </c>
      <c r="JQ225" s="80"/>
      <c r="JR225" s="80"/>
      <c r="JS225" s="80"/>
      <c r="JT225" s="80"/>
      <c r="JU225" s="80"/>
      <c r="JV225" s="80"/>
      <c r="JW225" s="80"/>
      <c r="JX225" s="80"/>
      <c r="JY225" s="80"/>
      <c r="JZ225" s="80"/>
      <c r="KA225" s="80"/>
      <c r="KB225" s="80"/>
      <c r="KC225" s="80"/>
      <c r="KD225" s="80"/>
      <c r="KE225" s="80"/>
      <c r="KF225" s="80"/>
      <c r="KG225" s="80"/>
      <c r="KH225" s="80"/>
      <c r="KI225" s="80"/>
      <c r="KJ225" s="80"/>
      <c r="KK225" s="80"/>
      <c r="KL225" s="80"/>
      <c r="KM225" s="80"/>
      <c r="KN225" s="80"/>
      <c r="KO225" s="80"/>
      <c r="KP225" s="80"/>
      <c r="KQ225" s="80"/>
      <c r="KR225" s="80"/>
      <c r="KS225" s="80"/>
      <c r="KT225" s="80"/>
      <c r="KU225" s="80"/>
      <c r="KV225" s="80"/>
      <c r="KW225" s="80"/>
      <c r="KX225" s="80"/>
      <c r="KY225" s="80"/>
      <c r="KZ225" s="80"/>
      <c r="LA225" s="80"/>
      <c r="LB225" s="80"/>
      <c r="LC225" s="80"/>
      <c r="LD225" s="80"/>
      <c r="LE225" s="80"/>
      <c r="LF225" s="80"/>
      <c r="LG225" s="80">
        <v>22</v>
      </c>
      <c r="LH225" s="80"/>
      <c r="LI225" s="80"/>
      <c r="LJ225" s="80"/>
      <c r="LK225" s="80"/>
      <c r="LL225" s="80"/>
      <c r="LM225" s="80"/>
      <c r="LN225" s="80"/>
      <c r="LO225" s="80">
        <v>66</v>
      </c>
      <c r="LP225" s="80"/>
      <c r="LQ225" s="80"/>
      <c r="LR225" s="80"/>
      <c r="LS225" s="80"/>
      <c r="LT225" s="80"/>
      <c r="LU225" s="80"/>
      <c r="LV225" s="80"/>
      <c r="LW225" s="80"/>
      <c r="LX225" s="80"/>
      <c r="LY225" s="80"/>
      <c r="LZ225" s="80"/>
      <c r="MA225" s="80"/>
      <c r="MB225" s="80"/>
      <c r="MC225" s="80"/>
      <c r="MD225" s="80"/>
      <c r="ME225" s="80"/>
      <c r="MF225" s="80"/>
      <c r="MG225" s="80"/>
      <c r="MH225" s="80"/>
      <c r="MI225" s="80"/>
      <c r="MJ225" s="80"/>
      <c r="MK225" s="80"/>
      <c r="ML225" s="80"/>
      <c r="MM225" s="80"/>
      <c r="MN225" s="80"/>
      <c r="MO225" s="80"/>
      <c r="MP225" s="80"/>
      <c r="MQ225" s="80"/>
      <c r="MR225" s="80"/>
      <c r="MS225" s="80"/>
      <c r="MT225" s="80"/>
      <c r="MU225" s="80"/>
      <c r="MV225" s="80"/>
      <c r="MW225" s="80"/>
      <c r="MX225" s="80"/>
      <c r="MY225" s="80"/>
      <c r="MZ225" s="80"/>
      <c r="NA225" s="80"/>
      <c r="NB225" s="80"/>
      <c r="NC225" s="80"/>
      <c r="ND225" s="80"/>
      <c r="NE225" s="80"/>
      <c r="NF225" s="80"/>
      <c r="NG225" s="80"/>
      <c r="NH225" s="80"/>
      <c r="NI225" s="80"/>
      <c r="NJ225" s="80"/>
      <c r="NK225" s="80"/>
      <c r="NL225" s="80"/>
      <c r="NM225" s="80"/>
      <c r="NN225" s="80"/>
      <c r="NO225" s="80"/>
      <c r="NP225" s="80"/>
      <c r="NQ225" s="80"/>
      <c r="NR225" s="80"/>
      <c r="NS225" s="80"/>
      <c r="NT225" s="80"/>
      <c r="NU225" s="80"/>
      <c r="NV225" s="80"/>
      <c r="NW225" s="80"/>
      <c r="NX225" s="80"/>
      <c r="NY225" s="80"/>
      <c r="NZ225" s="80"/>
      <c r="OA225" s="80"/>
      <c r="OB225" s="79">
        <v>44389</v>
      </c>
    </row>
    <row r="226" spans="1:392" ht="13.15">
      <c r="A226" s="27">
        <v>312120</v>
      </c>
      <c r="B226" s="23" t="s">
        <v>363</v>
      </c>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v>4</v>
      </c>
      <c r="AE226" s="80"/>
      <c r="AF226" s="80"/>
      <c r="AG226" s="80"/>
      <c r="AH226" s="80"/>
      <c r="AI226" s="80"/>
      <c r="AJ226" s="80"/>
      <c r="AK226" s="80"/>
      <c r="AL226" s="80"/>
      <c r="AM226" s="80"/>
      <c r="AN226" s="80"/>
      <c r="AO226" s="80"/>
      <c r="AP226" s="80"/>
      <c r="AQ226" s="80"/>
      <c r="AR226" s="80"/>
      <c r="AS226" s="80"/>
      <c r="AT226" s="80"/>
      <c r="AU226" s="80"/>
      <c r="AV226" s="80"/>
      <c r="AW226" s="80"/>
      <c r="AX226" s="80"/>
      <c r="AY226" s="80"/>
      <c r="AZ226" s="80"/>
      <c r="BA226" s="80"/>
      <c r="BB226" s="80"/>
      <c r="BC226" s="80"/>
      <c r="BD226" s="80"/>
      <c r="BE226" s="80"/>
      <c r="BF226" s="80"/>
      <c r="BG226" s="80"/>
      <c r="BH226" s="80"/>
      <c r="BI226" s="80"/>
      <c r="BJ226" s="80"/>
      <c r="BK226" s="80"/>
      <c r="BL226" s="80"/>
      <c r="BM226" s="80"/>
      <c r="BN226" s="80"/>
      <c r="BO226" s="81"/>
      <c r="BP226" s="80"/>
      <c r="BQ226" s="80"/>
      <c r="BR226" s="80"/>
      <c r="BS226" s="80"/>
      <c r="BT226" s="80"/>
      <c r="BU226" s="80"/>
      <c r="BV226" s="80"/>
      <c r="BW226" s="80"/>
      <c r="BX226" s="80"/>
      <c r="BY226" s="80"/>
      <c r="BZ226" s="80"/>
      <c r="CA226" s="80"/>
      <c r="CB226" s="80"/>
      <c r="CC226" s="80"/>
      <c r="CD226" s="80"/>
      <c r="CE226" s="80"/>
      <c r="CF226" s="80"/>
      <c r="CG226" s="80"/>
      <c r="CH226" s="80"/>
      <c r="CI226" s="80"/>
      <c r="CJ226" s="80"/>
      <c r="CK226" s="80"/>
      <c r="CL226" s="80"/>
      <c r="CM226" s="80"/>
      <c r="CN226" s="80"/>
      <c r="CO226" s="80"/>
      <c r="CP226" s="80"/>
      <c r="CQ226" s="80"/>
      <c r="CR226" s="80"/>
      <c r="CS226" s="80"/>
      <c r="CT226" s="80"/>
      <c r="CU226" s="80"/>
      <c r="CV226" s="80"/>
      <c r="CW226" s="80"/>
      <c r="CX226" s="80"/>
      <c r="CY226" s="80"/>
      <c r="CZ226" s="80"/>
      <c r="DA226" s="80"/>
      <c r="DB226" s="80"/>
      <c r="DC226" s="80"/>
      <c r="DD226" s="80"/>
      <c r="DE226" s="80"/>
      <c r="DF226" s="80"/>
      <c r="DG226" s="80"/>
      <c r="DH226" s="80"/>
      <c r="DI226" s="80"/>
      <c r="DJ226" s="80"/>
      <c r="DK226" s="80"/>
      <c r="DL226" s="80"/>
      <c r="DM226" s="80"/>
      <c r="DN226" s="80"/>
      <c r="DO226" s="80"/>
      <c r="DP226" s="80"/>
      <c r="DQ226" s="80"/>
      <c r="DR226" s="80"/>
      <c r="DS226" s="80"/>
      <c r="DT226" s="80"/>
      <c r="DU226" s="80"/>
      <c r="DV226" s="80"/>
      <c r="DW226" s="80"/>
      <c r="DX226" s="80"/>
      <c r="DY226" s="80"/>
      <c r="DZ226" s="80"/>
      <c r="EA226" s="80"/>
      <c r="EB226" s="80"/>
      <c r="EC226" s="80"/>
      <c r="ED226" s="80"/>
      <c r="EE226" s="80"/>
      <c r="EF226" s="80"/>
      <c r="EG226" s="80"/>
      <c r="EH226" s="80"/>
      <c r="EI226" s="80"/>
      <c r="EJ226" s="80"/>
      <c r="EK226" s="80"/>
      <c r="EL226" s="80"/>
      <c r="EM226" s="80"/>
      <c r="EN226" s="80"/>
      <c r="EO226" s="80"/>
      <c r="EP226" s="80"/>
      <c r="EQ226" s="80"/>
      <c r="ER226" s="80"/>
      <c r="ES226" s="80"/>
      <c r="ET226" s="80"/>
      <c r="EU226" s="80"/>
      <c r="EV226" s="80"/>
      <c r="EW226" s="80"/>
      <c r="EX226" s="80"/>
      <c r="EY226" s="80"/>
      <c r="EZ226" s="80"/>
      <c r="FA226" s="80"/>
      <c r="FB226" s="80"/>
      <c r="FC226" s="80"/>
      <c r="FD226" s="80"/>
      <c r="FE226" s="80"/>
      <c r="FF226" s="80"/>
      <c r="FG226" s="80"/>
      <c r="FH226" s="80"/>
      <c r="FI226" s="80"/>
      <c r="FJ226" s="80"/>
      <c r="FK226" s="80"/>
      <c r="FL226" s="80"/>
      <c r="FM226" s="80"/>
      <c r="FN226" s="80"/>
      <c r="FO226" s="80"/>
      <c r="FP226" s="80"/>
      <c r="FQ226" s="80"/>
      <c r="FR226" s="80"/>
      <c r="FS226" s="80"/>
      <c r="FT226" s="80"/>
      <c r="FU226" s="80"/>
      <c r="FV226" s="80"/>
      <c r="FW226" s="80"/>
      <c r="FX226" s="80"/>
      <c r="FY226" s="80"/>
      <c r="FZ226" s="80"/>
      <c r="GA226" s="80"/>
      <c r="GB226" s="80"/>
      <c r="GC226" s="80"/>
      <c r="GD226" s="80"/>
      <c r="GE226" s="80"/>
      <c r="GF226" s="80"/>
      <c r="GG226" s="80"/>
      <c r="GH226" s="80"/>
      <c r="GI226" s="80"/>
      <c r="GJ226" s="80"/>
      <c r="GK226" s="80"/>
      <c r="GL226" s="80"/>
      <c r="GM226" s="80"/>
      <c r="GN226" s="80"/>
      <c r="GO226" s="80"/>
      <c r="GP226" s="80"/>
      <c r="GQ226" s="80"/>
      <c r="GR226" s="80"/>
      <c r="GS226" s="80"/>
      <c r="GT226" s="80"/>
      <c r="GU226" s="80"/>
      <c r="GV226" s="80"/>
      <c r="GW226" s="80"/>
      <c r="GX226" s="80"/>
      <c r="GY226" s="80"/>
      <c r="GZ226" s="80"/>
      <c r="HA226" s="80"/>
      <c r="HB226" s="80"/>
      <c r="HC226" s="80"/>
      <c r="HD226" s="80"/>
      <c r="HE226" s="80"/>
      <c r="HF226" s="80"/>
      <c r="HG226" s="80"/>
      <c r="HH226" s="80"/>
      <c r="HI226" s="80"/>
      <c r="HJ226" s="80"/>
      <c r="HK226" s="80"/>
      <c r="HL226" s="80">
        <v>1</v>
      </c>
      <c r="HM226" s="80">
        <v>24151</v>
      </c>
      <c r="HN226" s="80"/>
      <c r="HO226" s="80">
        <v>14</v>
      </c>
      <c r="HP226" s="80"/>
      <c r="HQ226" s="80"/>
      <c r="HR226" s="80"/>
      <c r="HS226" s="80"/>
      <c r="HT226" s="80"/>
      <c r="HU226" s="80"/>
      <c r="HV226" s="80"/>
      <c r="HW226" s="80"/>
      <c r="HX226" s="80"/>
      <c r="HY226" s="80"/>
      <c r="HZ226" s="80"/>
      <c r="IA226" s="80"/>
      <c r="IB226" s="80"/>
      <c r="IC226" s="80"/>
      <c r="ID226" s="80"/>
      <c r="IE226" s="80"/>
      <c r="IF226" s="80"/>
      <c r="IG226" s="80"/>
      <c r="IH226" s="80"/>
      <c r="II226" s="80"/>
      <c r="IJ226" s="80"/>
      <c r="IK226" s="80"/>
      <c r="IL226" s="80"/>
      <c r="IM226" s="80"/>
      <c r="IN226" s="80"/>
      <c r="IO226" s="80"/>
      <c r="IP226" s="80"/>
      <c r="IQ226" s="80"/>
      <c r="IR226" s="80"/>
      <c r="IS226" s="80"/>
      <c r="IT226" s="80"/>
      <c r="IU226" s="80"/>
      <c r="IV226" s="80"/>
      <c r="IW226" s="80"/>
      <c r="IX226" s="80"/>
      <c r="IY226" s="80"/>
      <c r="IZ226" s="80"/>
      <c r="JA226" s="80"/>
      <c r="JB226" s="80"/>
      <c r="JC226" s="80"/>
      <c r="JD226" s="80"/>
      <c r="JE226" s="80"/>
      <c r="JF226" s="80"/>
      <c r="JG226" s="80"/>
      <c r="JH226" s="80"/>
      <c r="JI226" s="80"/>
      <c r="JJ226" s="80"/>
      <c r="JK226" s="80"/>
      <c r="JL226" s="80"/>
      <c r="JM226" s="80"/>
      <c r="JN226" s="80"/>
      <c r="JO226" s="80"/>
      <c r="JP226" s="80">
        <v>28</v>
      </c>
      <c r="JQ226" s="80"/>
      <c r="JR226" s="80"/>
      <c r="JS226" s="80"/>
      <c r="JT226" s="80"/>
      <c r="JU226" s="80"/>
      <c r="JV226" s="80"/>
      <c r="JW226" s="80"/>
      <c r="JX226" s="80"/>
      <c r="JY226" s="80"/>
      <c r="JZ226" s="80"/>
      <c r="KA226" s="80"/>
      <c r="KB226" s="80"/>
      <c r="KC226" s="80"/>
      <c r="KD226" s="80"/>
      <c r="KE226" s="80"/>
      <c r="KF226" s="80"/>
      <c r="KG226" s="80"/>
      <c r="KH226" s="80"/>
      <c r="KI226" s="80"/>
      <c r="KJ226" s="80"/>
      <c r="KK226" s="80"/>
      <c r="KL226" s="80"/>
      <c r="KM226" s="80"/>
      <c r="KN226" s="80"/>
      <c r="KO226" s="80"/>
      <c r="KP226" s="80"/>
      <c r="KQ226" s="80"/>
      <c r="KR226" s="80"/>
      <c r="KS226" s="80"/>
      <c r="KT226" s="80"/>
      <c r="KU226" s="80"/>
      <c r="KV226" s="80"/>
      <c r="KW226" s="80"/>
      <c r="KX226" s="80"/>
      <c r="KY226" s="80"/>
      <c r="KZ226" s="80"/>
      <c r="LA226" s="80"/>
      <c r="LB226" s="80"/>
      <c r="LC226" s="80"/>
      <c r="LD226" s="80"/>
      <c r="LE226" s="80"/>
      <c r="LF226" s="80"/>
      <c r="LG226" s="80">
        <v>5</v>
      </c>
      <c r="LH226" s="80"/>
      <c r="LI226" s="80"/>
      <c r="LJ226" s="80"/>
      <c r="LK226" s="80"/>
      <c r="LL226" s="80"/>
      <c r="LM226" s="80"/>
      <c r="LN226" s="80"/>
      <c r="LO226" s="80">
        <v>17</v>
      </c>
      <c r="LP226" s="80"/>
      <c r="LQ226" s="80"/>
      <c r="LR226" s="80"/>
      <c r="LS226" s="80"/>
      <c r="LT226" s="80"/>
      <c r="LU226" s="80"/>
      <c r="LV226" s="80"/>
      <c r="LW226" s="80"/>
      <c r="LX226" s="80"/>
      <c r="LY226" s="80"/>
      <c r="LZ226" s="80"/>
      <c r="MA226" s="80"/>
      <c r="MB226" s="80"/>
      <c r="MC226" s="80"/>
      <c r="MD226" s="80"/>
      <c r="ME226" s="80"/>
      <c r="MF226" s="80"/>
      <c r="MG226" s="80"/>
      <c r="MH226" s="80"/>
      <c r="MI226" s="80"/>
      <c r="MJ226" s="80"/>
      <c r="MK226" s="80"/>
      <c r="ML226" s="80"/>
      <c r="MM226" s="80"/>
      <c r="MN226" s="80"/>
      <c r="MO226" s="80"/>
      <c r="MP226" s="80"/>
      <c r="MQ226" s="80"/>
      <c r="MR226" s="80"/>
      <c r="MS226" s="80"/>
      <c r="MT226" s="80"/>
      <c r="MU226" s="80"/>
      <c r="MV226" s="80"/>
      <c r="MW226" s="80"/>
      <c r="MX226" s="80"/>
      <c r="MY226" s="80"/>
      <c r="MZ226" s="80"/>
      <c r="NA226" s="80"/>
      <c r="NB226" s="80"/>
      <c r="NC226" s="80"/>
      <c r="ND226" s="80"/>
      <c r="NE226" s="80"/>
      <c r="NF226" s="80"/>
      <c r="NG226" s="80"/>
      <c r="NH226" s="80"/>
      <c r="NI226" s="80"/>
      <c r="NJ226" s="80"/>
      <c r="NK226" s="80"/>
      <c r="NL226" s="80"/>
      <c r="NM226" s="80"/>
      <c r="NN226" s="80"/>
      <c r="NO226" s="80"/>
      <c r="NP226" s="80"/>
      <c r="NQ226" s="80"/>
      <c r="NR226" s="80"/>
      <c r="NS226" s="80"/>
      <c r="NT226" s="80"/>
      <c r="NU226" s="80"/>
      <c r="NV226" s="80"/>
      <c r="NW226" s="80"/>
      <c r="NX226" s="80"/>
      <c r="NY226" s="80"/>
      <c r="NZ226" s="80"/>
      <c r="OA226" s="80"/>
      <c r="OB226" s="79">
        <v>24220</v>
      </c>
    </row>
    <row r="227" spans="1:392" ht="13.15">
      <c r="A227" s="27">
        <v>312130</v>
      </c>
      <c r="B227" s="23" t="s">
        <v>364</v>
      </c>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v>2</v>
      </c>
      <c r="AE227" s="80"/>
      <c r="AF227" s="80"/>
      <c r="AG227" s="80"/>
      <c r="AH227" s="80"/>
      <c r="AI227" s="80"/>
      <c r="AJ227" s="80"/>
      <c r="AK227" s="80"/>
      <c r="AL227" s="80"/>
      <c r="AM227" s="80"/>
      <c r="AN227" s="80"/>
      <c r="AO227" s="80"/>
      <c r="AP227" s="80"/>
      <c r="AQ227" s="80"/>
      <c r="AR227" s="80"/>
      <c r="AS227" s="80"/>
      <c r="AT227" s="80"/>
      <c r="AU227" s="80"/>
      <c r="AV227" s="80"/>
      <c r="AW227" s="80"/>
      <c r="AX227" s="80"/>
      <c r="AY227" s="80"/>
      <c r="AZ227" s="80"/>
      <c r="BA227" s="80"/>
      <c r="BB227" s="80"/>
      <c r="BC227" s="80"/>
      <c r="BD227" s="80"/>
      <c r="BE227" s="80"/>
      <c r="BF227" s="80"/>
      <c r="BG227" s="80"/>
      <c r="BH227" s="80"/>
      <c r="BI227" s="80"/>
      <c r="BJ227" s="80"/>
      <c r="BK227" s="80"/>
      <c r="BL227" s="80"/>
      <c r="BM227" s="80"/>
      <c r="BN227" s="80"/>
      <c r="BO227" s="81"/>
      <c r="BP227" s="80"/>
      <c r="BQ227" s="80"/>
      <c r="BR227" s="80"/>
      <c r="BS227" s="80"/>
      <c r="BT227" s="80"/>
      <c r="BU227" s="80"/>
      <c r="BV227" s="80"/>
      <c r="BW227" s="80"/>
      <c r="BX227" s="80"/>
      <c r="BY227" s="80"/>
      <c r="BZ227" s="80"/>
      <c r="CA227" s="80"/>
      <c r="CB227" s="80"/>
      <c r="CC227" s="80"/>
      <c r="CD227" s="80"/>
      <c r="CE227" s="80"/>
      <c r="CF227" s="80"/>
      <c r="CG227" s="80"/>
      <c r="CH227" s="80"/>
      <c r="CI227" s="80"/>
      <c r="CJ227" s="80"/>
      <c r="CK227" s="80"/>
      <c r="CL227" s="80"/>
      <c r="CM227" s="80"/>
      <c r="CN227" s="80"/>
      <c r="CO227" s="80"/>
      <c r="CP227" s="80"/>
      <c r="CQ227" s="80"/>
      <c r="CR227" s="80"/>
      <c r="CS227" s="80"/>
      <c r="CT227" s="80"/>
      <c r="CU227" s="80"/>
      <c r="CV227" s="80"/>
      <c r="CW227" s="80"/>
      <c r="CX227" s="80"/>
      <c r="CY227" s="80"/>
      <c r="CZ227" s="80"/>
      <c r="DA227" s="80"/>
      <c r="DB227" s="80"/>
      <c r="DC227" s="80"/>
      <c r="DD227" s="80"/>
      <c r="DE227" s="80"/>
      <c r="DF227" s="80"/>
      <c r="DG227" s="80"/>
      <c r="DH227" s="80"/>
      <c r="DI227" s="80"/>
      <c r="DJ227" s="80"/>
      <c r="DK227" s="80"/>
      <c r="DL227" s="80"/>
      <c r="DM227" s="80"/>
      <c r="DN227" s="80"/>
      <c r="DO227" s="80"/>
      <c r="DP227" s="80"/>
      <c r="DQ227" s="80"/>
      <c r="DR227" s="80"/>
      <c r="DS227" s="80"/>
      <c r="DT227" s="80"/>
      <c r="DU227" s="80"/>
      <c r="DV227" s="80"/>
      <c r="DW227" s="80"/>
      <c r="DX227" s="80"/>
      <c r="DY227" s="80"/>
      <c r="DZ227" s="80"/>
      <c r="EA227" s="80"/>
      <c r="EB227" s="80"/>
      <c r="EC227" s="80"/>
      <c r="ED227" s="80"/>
      <c r="EE227" s="80"/>
      <c r="EF227" s="80"/>
      <c r="EG227" s="80"/>
      <c r="EH227" s="80"/>
      <c r="EI227" s="80"/>
      <c r="EJ227" s="80"/>
      <c r="EK227" s="80"/>
      <c r="EL227" s="80"/>
      <c r="EM227" s="80"/>
      <c r="EN227" s="80"/>
      <c r="EO227" s="80"/>
      <c r="EP227" s="80"/>
      <c r="EQ227" s="80"/>
      <c r="ER227" s="80"/>
      <c r="ES227" s="80"/>
      <c r="ET227" s="80"/>
      <c r="EU227" s="80"/>
      <c r="EV227" s="80"/>
      <c r="EW227" s="80"/>
      <c r="EX227" s="80"/>
      <c r="EY227" s="80"/>
      <c r="EZ227" s="80"/>
      <c r="FA227" s="80"/>
      <c r="FB227" s="80"/>
      <c r="FC227" s="80"/>
      <c r="FD227" s="80"/>
      <c r="FE227" s="80"/>
      <c r="FF227" s="80"/>
      <c r="FG227" s="80"/>
      <c r="FH227" s="80"/>
      <c r="FI227" s="80"/>
      <c r="FJ227" s="80"/>
      <c r="FK227" s="80"/>
      <c r="FL227" s="80"/>
      <c r="FM227" s="80"/>
      <c r="FN227" s="80"/>
      <c r="FO227" s="80"/>
      <c r="FP227" s="80"/>
      <c r="FQ227" s="80"/>
      <c r="FR227" s="80"/>
      <c r="FS227" s="80"/>
      <c r="FT227" s="80"/>
      <c r="FU227" s="80"/>
      <c r="FV227" s="80"/>
      <c r="FW227" s="80"/>
      <c r="FX227" s="80"/>
      <c r="FY227" s="80"/>
      <c r="FZ227" s="80"/>
      <c r="GA227" s="80"/>
      <c r="GB227" s="80"/>
      <c r="GC227" s="80"/>
      <c r="GD227" s="80"/>
      <c r="GE227" s="80"/>
      <c r="GF227" s="80"/>
      <c r="GG227" s="80"/>
      <c r="GH227" s="80"/>
      <c r="GI227" s="80"/>
      <c r="GJ227" s="80"/>
      <c r="GK227" s="80"/>
      <c r="GL227" s="80"/>
      <c r="GM227" s="80"/>
      <c r="GN227" s="80"/>
      <c r="GO227" s="80"/>
      <c r="GP227" s="80"/>
      <c r="GQ227" s="80"/>
      <c r="GR227" s="80"/>
      <c r="GS227" s="80"/>
      <c r="GT227" s="80"/>
      <c r="GU227" s="80"/>
      <c r="GV227" s="80"/>
      <c r="GW227" s="80"/>
      <c r="GX227" s="80"/>
      <c r="GY227" s="80"/>
      <c r="GZ227" s="80"/>
      <c r="HA227" s="80"/>
      <c r="HB227" s="80"/>
      <c r="HC227" s="80"/>
      <c r="HD227" s="80"/>
      <c r="HE227" s="80"/>
      <c r="HF227" s="80"/>
      <c r="HG227" s="80"/>
      <c r="HH227" s="80"/>
      <c r="HI227" s="80"/>
      <c r="HJ227" s="80"/>
      <c r="HK227" s="80"/>
      <c r="HL227" s="80"/>
      <c r="HM227" s="80"/>
      <c r="HN227" s="80">
        <v>13015</v>
      </c>
      <c r="HO227" s="80">
        <v>39</v>
      </c>
      <c r="HP227" s="80"/>
      <c r="HQ227" s="80"/>
      <c r="HR227" s="80"/>
      <c r="HS227" s="80"/>
      <c r="HT227" s="80"/>
      <c r="HU227" s="80"/>
      <c r="HV227" s="80"/>
      <c r="HW227" s="80"/>
      <c r="HX227" s="80"/>
      <c r="HY227" s="80"/>
      <c r="HZ227" s="80"/>
      <c r="IA227" s="80"/>
      <c r="IB227" s="80"/>
      <c r="IC227" s="80"/>
      <c r="ID227" s="80"/>
      <c r="IE227" s="80"/>
      <c r="IF227" s="80"/>
      <c r="IG227" s="80"/>
      <c r="IH227" s="80"/>
      <c r="II227" s="80"/>
      <c r="IJ227" s="80"/>
      <c r="IK227" s="80"/>
      <c r="IL227" s="80"/>
      <c r="IM227" s="80"/>
      <c r="IN227" s="80"/>
      <c r="IO227" s="80"/>
      <c r="IP227" s="80"/>
      <c r="IQ227" s="80"/>
      <c r="IR227" s="80"/>
      <c r="IS227" s="80"/>
      <c r="IT227" s="80"/>
      <c r="IU227" s="80"/>
      <c r="IV227" s="80"/>
      <c r="IW227" s="80"/>
      <c r="IX227" s="80"/>
      <c r="IY227" s="80"/>
      <c r="IZ227" s="80"/>
      <c r="JA227" s="80"/>
      <c r="JB227" s="80"/>
      <c r="JC227" s="80"/>
      <c r="JD227" s="80"/>
      <c r="JE227" s="80"/>
      <c r="JF227" s="80"/>
      <c r="JG227" s="80"/>
      <c r="JH227" s="80"/>
      <c r="JI227" s="80"/>
      <c r="JJ227" s="80"/>
      <c r="JK227" s="80"/>
      <c r="JL227" s="80"/>
      <c r="JM227" s="80"/>
      <c r="JN227" s="80"/>
      <c r="JO227" s="80"/>
      <c r="JP227" s="80">
        <v>152</v>
      </c>
      <c r="JQ227" s="80"/>
      <c r="JR227" s="80"/>
      <c r="JS227" s="80"/>
      <c r="JT227" s="80"/>
      <c r="JU227" s="80"/>
      <c r="JV227" s="80"/>
      <c r="JW227" s="80"/>
      <c r="JX227" s="80"/>
      <c r="JY227" s="80"/>
      <c r="JZ227" s="80"/>
      <c r="KA227" s="80"/>
      <c r="KB227" s="80"/>
      <c r="KC227" s="80"/>
      <c r="KD227" s="80"/>
      <c r="KE227" s="80"/>
      <c r="KF227" s="80"/>
      <c r="KG227" s="80"/>
      <c r="KH227" s="80"/>
      <c r="KI227" s="80"/>
      <c r="KJ227" s="80"/>
      <c r="KK227" s="80"/>
      <c r="KL227" s="80"/>
      <c r="KM227" s="80"/>
      <c r="KN227" s="80"/>
      <c r="KO227" s="80"/>
      <c r="KP227" s="80"/>
      <c r="KQ227" s="80"/>
      <c r="KR227" s="80"/>
      <c r="KS227" s="80"/>
      <c r="KT227" s="80"/>
      <c r="KU227" s="80"/>
      <c r="KV227" s="80"/>
      <c r="KW227" s="80"/>
      <c r="KX227" s="80"/>
      <c r="KY227" s="80"/>
      <c r="KZ227" s="80"/>
      <c r="LA227" s="80"/>
      <c r="LB227" s="80"/>
      <c r="LC227" s="80"/>
      <c r="LD227" s="80"/>
      <c r="LE227" s="80"/>
      <c r="LF227" s="80"/>
      <c r="LG227" s="80">
        <v>8</v>
      </c>
      <c r="LH227" s="80"/>
      <c r="LI227" s="80"/>
      <c r="LJ227" s="80"/>
      <c r="LK227" s="80"/>
      <c r="LL227" s="80"/>
      <c r="LM227" s="80"/>
      <c r="LN227" s="80"/>
      <c r="LO227" s="80">
        <v>24</v>
      </c>
      <c r="LP227" s="80"/>
      <c r="LQ227" s="80"/>
      <c r="LR227" s="80"/>
      <c r="LS227" s="80"/>
      <c r="LT227" s="80"/>
      <c r="LU227" s="80"/>
      <c r="LV227" s="80"/>
      <c r="LW227" s="80"/>
      <c r="LX227" s="80"/>
      <c r="LY227" s="80"/>
      <c r="LZ227" s="80"/>
      <c r="MA227" s="80"/>
      <c r="MB227" s="80"/>
      <c r="MC227" s="80"/>
      <c r="MD227" s="80"/>
      <c r="ME227" s="80"/>
      <c r="MF227" s="80"/>
      <c r="MG227" s="80"/>
      <c r="MH227" s="80"/>
      <c r="MI227" s="80"/>
      <c r="MJ227" s="80"/>
      <c r="MK227" s="80"/>
      <c r="ML227" s="80"/>
      <c r="MM227" s="80"/>
      <c r="MN227" s="80"/>
      <c r="MO227" s="80"/>
      <c r="MP227" s="80"/>
      <c r="MQ227" s="80"/>
      <c r="MR227" s="80"/>
      <c r="MS227" s="80"/>
      <c r="MT227" s="80"/>
      <c r="MU227" s="80"/>
      <c r="MV227" s="80"/>
      <c r="MW227" s="80"/>
      <c r="MX227" s="80"/>
      <c r="MY227" s="80"/>
      <c r="MZ227" s="80"/>
      <c r="NA227" s="80"/>
      <c r="NB227" s="80"/>
      <c r="NC227" s="80"/>
      <c r="ND227" s="80"/>
      <c r="NE227" s="80"/>
      <c r="NF227" s="80"/>
      <c r="NG227" s="80"/>
      <c r="NH227" s="80"/>
      <c r="NI227" s="80"/>
      <c r="NJ227" s="80"/>
      <c r="NK227" s="80"/>
      <c r="NL227" s="80"/>
      <c r="NM227" s="80"/>
      <c r="NN227" s="80"/>
      <c r="NO227" s="80"/>
      <c r="NP227" s="80"/>
      <c r="NQ227" s="80"/>
      <c r="NR227" s="80"/>
      <c r="NS227" s="80"/>
      <c r="NT227" s="80"/>
      <c r="NU227" s="80"/>
      <c r="NV227" s="80"/>
      <c r="NW227" s="80"/>
      <c r="NX227" s="80"/>
      <c r="NY227" s="80"/>
      <c r="NZ227" s="80"/>
      <c r="OA227" s="80"/>
      <c r="OB227" s="79">
        <v>13242</v>
      </c>
    </row>
    <row r="228" spans="1:392" ht="13.15">
      <c r="A228" s="27">
        <v>312140</v>
      </c>
      <c r="B228" s="23" t="s">
        <v>365</v>
      </c>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v>2</v>
      </c>
      <c r="AE228" s="80"/>
      <c r="AF228" s="80"/>
      <c r="AG228" s="80"/>
      <c r="AH228" s="80"/>
      <c r="AI228" s="80"/>
      <c r="AJ228" s="80"/>
      <c r="AK228" s="80"/>
      <c r="AL228" s="80"/>
      <c r="AM228" s="80"/>
      <c r="AN228" s="80"/>
      <c r="AO228" s="80"/>
      <c r="AP228" s="80"/>
      <c r="AQ228" s="80"/>
      <c r="AR228" s="80"/>
      <c r="AS228" s="80"/>
      <c r="AT228" s="80"/>
      <c r="AU228" s="80"/>
      <c r="AV228" s="80"/>
      <c r="AW228" s="80"/>
      <c r="AX228" s="80"/>
      <c r="AY228" s="80"/>
      <c r="AZ228" s="80"/>
      <c r="BA228" s="80"/>
      <c r="BB228" s="80"/>
      <c r="BC228" s="80"/>
      <c r="BD228" s="80"/>
      <c r="BE228" s="80"/>
      <c r="BF228" s="80"/>
      <c r="BG228" s="80"/>
      <c r="BH228" s="80"/>
      <c r="BI228" s="80"/>
      <c r="BJ228" s="80"/>
      <c r="BK228" s="80"/>
      <c r="BL228" s="80"/>
      <c r="BM228" s="80"/>
      <c r="BN228" s="80"/>
      <c r="BO228" s="81"/>
      <c r="BP228" s="80"/>
      <c r="BQ228" s="80"/>
      <c r="BR228" s="80"/>
      <c r="BS228" s="80"/>
      <c r="BT228" s="80"/>
      <c r="BU228" s="80"/>
      <c r="BV228" s="80"/>
      <c r="BW228" s="80"/>
      <c r="BX228" s="80"/>
      <c r="BY228" s="80"/>
      <c r="BZ228" s="80"/>
      <c r="CA228" s="80"/>
      <c r="CB228" s="80"/>
      <c r="CC228" s="80"/>
      <c r="CD228" s="80"/>
      <c r="CE228" s="80"/>
      <c r="CF228" s="80"/>
      <c r="CG228" s="80"/>
      <c r="CH228" s="80"/>
      <c r="CI228" s="80"/>
      <c r="CJ228" s="80"/>
      <c r="CK228" s="80"/>
      <c r="CL228" s="80"/>
      <c r="CM228" s="80"/>
      <c r="CN228" s="80"/>
      <c r="CO228" s="80"/>
      <c r="CP228" s="80"/>
      <c r="CQ228" s="80"/>
      <c r="CR228" s="80"/>
      <c r="CS228" s="80"/>
      <c r="CT228" s="80"/>
      <c r="CU228" s="80"/>
      <c r="CV228" s="80"/>
      <c r="CW228" s="80"/>
      <c r="CX228" s="80"/>
      <c r="CY228" s="80"/>
      <c r="CZ228" s="80"/>
      <c r="DA228" s="80"/>
      <c r="DB228" s="80"/>
      <c r="DC228" s="80"/>
      <c r="DD228" s="80"/>
      <c r="DE228" s="80"/>
      <c r="DF228" s="80"/>
      <c r="DG228" s="80"/>
      <c r="DH228" s="80"/>
      <c r="DI228" s="80"/>
      <c r="DJ228" s="80"/>
      <c r="DK228" s="80"/>
      <c r="DL228" s="80"/>
      <c r="DM228" s="80"/>
      <c r="DN228" s="80"/>
      <c r="DO228" s="80"/>
      <c r="DP228" s="80"/>
      <c r="DQ228" s="80"/>
      <c r="DR228" s="80"/>
      <c r="DS228" s="80"/>
      <c r="DT228" s="80"/>
      <c r="DU228" s="80"/>
      <c r="DV228" s="80"/>
      <c r="DW228" s="80"/>
      <c r="DX228" s="80"/>
      <c r="DY228" s="80"/>
      <c r="DZ228" s="80"/>
      <c r="EA228" s="80"/>
      <c r="EB228" s="80"/>
      <c r="EC228" s="80"/>
      <c r="ED228" s="80"/>
      <c r="EE228" s="80"/>
      <c r="EF228" s="80"/>
      <c r="EG228" s="80"/>
      <c r="EH228" s="80"/>
      <c r="EI228" s="80"/>
      <c r="EJ228" s="80"/>
      <c r="EK228" s="80"/>
      <c r="EL228" s="80"/>
      <c r="EM228" s="80"/>
      <c r="EN228" s="80"/>
      <c r="EO228" s="80"/>
      <c r="EP228" s="80"/>
      <c r="EQ228" s="80"/>
      <c r="ER228" s="80"/>
      <c r="ES228" s="80"/>
      <c r="ET228" s="80"/>
      <c r="EU228" s="80"/>
      <c r="EV228" s="80"/>
      <c r="EW228" s="80"/>
      <c r="EX228" s="80"/>
      <c r="EY228" s="80"/>
      <c r="EZ228" s="80"/>
      <c r="FA228" s="80"/>
      <c r="FB228" s="80"/>
      <c r="FC228" s="80"/>
      <c r="FD228" s="80"/>
      <c r="FE228" s="80"/>
      <c r="FF228" s="80"/>
      <c r="FG228" s="80"/>
      <c r="FH228" s="80"/>
      <c r="FI228" s="80"/>
      <c r="FJ228" s="80"/>
      <c r="FK228" s="80"/>
      <c r="FL228" s="80"/>
      <c r="FM228" s="80"/>
      <c r="FN228" s="80"/>
      <c r="FO228" s="80"/>
      <c r="FP228" s="80"/>
      <c r="FQ228" s="80"/>
      <c r="FR228" s="80"/>
      <c r="FS228" s="80"/>
      <c r="FT228" s="80"/>
      <c r="FU228" s="80"/>
      <c r="FV228" s="80"/>
      <c r="FW228" s="80"/>
      <c r="FX228" s="80"/>
      <c r="FY228" s="80"/>
      <c r="FZ228" s="80"/>
      <c r="GA228" s="80"/>
      <c r="GB228" s="80"/>
      <c r="GC228" s="80"/>
      <c r="GD228" s="80"/>
      <c r="GE228" s="80"/>
      <c r="GF228" s="80"/>
      <c r="GG228" s="80"/>
      <c r="GH228" s="80"/>
      <c r="GI228" s="80"/>
      <c r="GJ228" s="80"/>
      <c r="GK228" s="80"/>
      <c r="GL228" s="80"/>
      <c r="GM228" s="80"/>
      <c r="GN228" s="80"/>
      <c r="GO228" s="80"/>
      <c r="GP228" s="80"/>
      <c r="GQ228" s="80"/>
      <c r="GR228" s="80"/>
      <c r="GS228" s="80"/>
      <c r="GT228" s="80"/>
      <c r="GU228" s="80"/>
      <c r="GV228" s="80"/>
      <c r="GW228" s="80"/>
      <c r="GX228" s="80"/>
      <c r="GY228" s="80"/>
      <c r="GZ228" s="80"/>
      <c r="HA228" s="80"/>
      <c r="HB228" s="80"/>
      <c r="HC228" s="80"/>
      <c r="HD228" s="80"/>
      <c r="HE228" s="80"/>
      <c r="HF228" s="80"/>
      <c r="HG228" s="80"/>
      <c r="HH228" s="80"/>
      <c r="HI228" s="80"/>
      <c r="HJ228" s="80"/>
      <c r="HK228" s="80"/>
      <c r="HL228" s="80"/>
      <c r="HM228" s="80"/>
      <c r="HN228" s="80">
        <v>98</v>
      </c>
      <c r="HO228" s="80">
        <v>10154</v>
      </c>
      <c r="HP228" s="80"/>
      <c r="HQ228" s="80"/>
      <c r="HR228" s="80"/>
      <c r="HS228" s="80"/>
      <c r="HT228" s="80"/>
      <c r="HU228" s="80"/>
      <c r="HV228" s="80"/>
      <c r="HW228" s="80"/>
      <c r="HX228" s="80"/>
      <c r="HY228" s="80"/>
      <c r="HZ228" s="80"/>
      <c r="IA228" s="80"/>
      <c r="IB228" s="80"/>
      <c r="IC228" s="80"/>
      <c r="ID228" s="80"/>
      <c r="IE228" s="80"/>
      <c r="IF228" s="80"/>
      <c r="IG228" s="80"/>
      <c r="IH228" s="80"/>
      <c r="II228" s="80"/>
      <c r="IJ228" s="80"/>
      <c r="IK228" s="80"/>
      <c r="IL228" s="80"/>
      <c r="IM228" s="80"/>
      <c r="IN228" s="80"/>
      <c r="IO228" s="80"/>
      <c r="IP228" s="80"/>
      <c r="IQ228" s="80"/>
      <c r="IR228" s="80"/>
      <c r="IS228" s="80"/>
      <c r="IT228" s="80"/>
      <c r="IU228" s="80"/>
      <c r="IV228" s="80"/>
      <c r="IW228" s="80"/>
      <c r="IX228" s="80"/>
      <c r="IY228" s="80"/>
      <c r="IZ228" s="80"/>
      <c r="JA228" s="80"/>
      <c r="JB228" s="80"/>
      <c r="JC228" s="80"/>
      <c r="JD228" s="80"/>
      <c r="JE228" s="80"/>
      <c r="JF228" s="80"/>
      <c r="JG228" s="80"/>
      <c r="JH228" s="80"/>
      <c r="JI228" s="80"/>
      <c r="JJ228" s="80"/>
      <c r="JK228" s="80"/>
      <c r="JL228" s="80"/>
      <c r="JM228" s="80"/>
      <c r="JN228" s="80"/>
      <c r="JO228" s="80"/>
      <c r="JP228" s="80">
        <v>112</v>
      </c>
      <c r="JQ228" s="80"/>
      <c r="JR228" s="80"/>
      <c r="JS228" s="80"/>
      <c r="JT228" s="80"/>
      <c r="JU228" s="80"/>
      <c r="JV228" s="80"/>
      <c r="JW228" s="80"/>
      <c r="JX228" s="80"/>
      <c r="JY228" s="80"/>
      <c r="JZ228" s="80"/>
      <c r="KA228" s="80"/>
      <c r="KB228" s="80"/>
      <c r="KC228" s="80"/>
      <c r="KD228" s="80"/>
      <c r="KE228" s="80"/>
      <c r="KF228" s="80"/>
      <c r="KG228" s="80"/>
      <c r="KH228" s="80"/>
      <c r="KI228" s="80"/>
      <c r="KJ228" s="80"/>
      <c r="KK228" s="80"/>
      <c r="KL228" s="80"/>
      <c r="KM228" s="80"/>
      <c r="KN228" s="80"/>
      <c r="KO228" s="80"/>
      <c r="KP228" s="80"/>
      <c r="KQ228" s="80"/>
      <c r="KR228" s="80"/>
      <c r="KS228" s="80"/>
      <c r="KT228" s="80"/>
      <c r="KU228" s="80"/>
      <c r="KV228" s="80"/>
      <c r="KW228" s="80"/>
      <c r="KX228" s="80"/>
      <c r="KY228" s="80"/>
      <c r="KZ228" s="80"/>
      <c r="LA228" s="80"/>
      <c r="LB228" s="80"/>
      <c r="LC228" s="80"/>
      <c r="LD228" s="80"/>
      <c r="LE228" s="80"/>
      <c r="LF228" s="80"/>
      <c r="LG228" s="80">
        <v>2</v>
      </c>
      <c r="LH228" s="80"/>
      <c r="LI228" s="80"/>
      <c r="LJ228" s="80"/>
      <c r="LK228" s="80"/>
      <c r="LL228" s="80"/>
      <c r="LM228" s="80"/>
      <c r="LN228" s="80"/>
      <c r="LO228" s="80">
        <v>5</v>
      </c>
      <c r="LP228" s="80"/>
      <c r="LQ228" s="80"/>
      <c r="LR228" s="80"/>
      <c r="LS228" s="80"/>
      <c r="LT228" s="80"/>
      <c r="LU228" s="80"/>
      <c r="LV228" s="80"/>
      <c r="LW228" s="80"/>
      <c r="LX228" s="80"/>
      <c r="LY228" s="80"/>
      <c r="LZ228" s="80"/>
      <c r="MA228" s="80"/>
      <c r="MB228" s="80"/>
      <c r="MC228" s="80"/>
      <c r="MD228" s="80"/>
      <c r="ME228" s="80"/>
      <c r="MF228" s="80"/>
      <c r="MG228" s="80"/>
      <c r="MH228" s="80"/>
      <c r="MI228" s="80"/>
      <c r="MJ228" s="80"/>
      <c r="MK228" s="80"/>
      <c r="ML228" s="80"/>
      <c r="MM228" s="80"/>
      <c r="MN228" s="80"/>
      <c r="MO228" s="80"/>
      <c r="MP228" s="80"/>
      <c r="MQ228" s="80"/>
      <c r="MR228" s="80"/>
      <c r="MS228" s="80"/>
      <c r="MT228" s="80"/>
      <c r="MU228" s="80"/>
      <c r="MV228" s="80"/>
      <c r="MW228" s="80"/>
      <c r="MX228" s="80"/>
      <c r="MY228" s="80"/>
      <c r="MZ228" s="80"/>
      <c r="NA228" s="80"/>
      <c r="NB228" s="80"/>
      <c r="NC228" s="80"/>
      <c r="ND228" s="80"/>
      <c r="NE228" s="80"/>
      <c r="NF228" s="80"/>
      <c r="NG228" s="80"/>
      <c r="NH228" s="80"/>
      <c r="NI228" s="80"/>
      <c r="NJ228" s="80"/>
      <c r="NK228" s="80"/>
      <c r="NL228" s="80"/>
      <c r="NM228" s="80"/>
      <c r="NN228" s="80"/>
      <c r="NO228" s="80"/>
      <c r="NP228" s="80"/>
      <c r="NQ228" s="80"/>
      <c r="NR228" s="80"/>
      <c r="NS228" s="80"/>
      <c r="NT228" s="80"/>
      <c r="NU228" s="80"/>
      <c r="NV228" s="80"/>
      <c r="NW228" s="80"/>
      <c r="NX228" s="80"/>
      <c r="NY228" s="80"/>
      <c r="NZ228" s="80"/>
      <c r="OA228" s="80"/>
      <c r="OB228" s="79">
        <v>10372</v>
      </c>
    </row>
    <row r="229" spans="1:392" ht="13.15">
      <c r="A229" s="27">
        <v>312200</v>
      </c>
      <c r="B229" s="23" t="s">
        <v>366</v>
      </c>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v>3</v>
      </c>
      <c r="AE229" s="80"/>
      <c r="AF229" s="80"/>
      <c r="AG229" s="80"/>
      <c r="AH229" s="80"/>
      <c r="AI229" s="80"/>
      <c r="AJ229" s="80"/>
      <c r="AK229" s="80"/>
      <c r="AL229" s="80"/>
      <c r="AM229" s="80"/>
      <c r="AN229" s="80"/>
      <c r="AO229" s="80"/>
      <c r="AP229" s="80"/>
      <c r="AQ229" s="80"/>
      <c r="AR229" s="80"/>
      <c r="AS229" s="80"/>
      <c r="AT229" s="80"/>
      <c r="AU229" s="80"/>
      <c r="AV229" s="80"/>
      <c r="AW229" s="80"/>
      <c r="AX229" s="80"/>
      <c r="AY229" s="80"/>
      <c r="AZ229" s="80"/>
      <c r="BA229" s="80"/>
      <c r="BB229" s="80"/>
      <c r="BC229" s="80"/>
      <c r="BD229" s="80"/>
      <c r="BE229" s="80"/>
      <c r="BF229" s="80"/>
      <c r="BG229" s="80"/>
      <c r="BH229" s="80"/>
      <c r="BI229" s="80"/>
      <c r="BJ229" s="80"/>
      <c r="BK229" s="80"/>
      <c r="BL229" s="80"/>
      <c r="BM229" s="80"/>
      <c r="BN229" s="80"/>
      <c r="BO229" s="81"/>
      <c r="BP229" s="80"/>
      <c r="BQ229" s="80"/>
      <c r="BR229" s="80"/>
      <c r="BS229" s="80"/>
      <c r="BT229" s="80"/>
      <c r="BU229" s="80"/>
      <c r="BV229" s="80"/>
      <c r="BW229" s="80"/>
      <c r="BX229" s="80"/>
      <c r="BY229" s="80"/>
      <c r="BZ229" s="80"/>
      <c r="CA229" s="80"/>
      <c r="CB229" s="80"/>
      <c r="CC229" s="80"/>
      <c r="CD229" s="80"/>
      <c r="CE229" s="80"/>
      <c r="CF229" s="80"/>
      <c r="CG229" s="80"/>
      <c r="CH229" s="80"/>
      <c r="CI229" s="80"/>
      <c r="CJ229" s="80"/>
      <c r="CK229" s="80"/>
      <c r="CL229" s="80"/>
      <c r="CM229" s="80"/>
      <c r="CN229" s="80"/>
      <c r="CO229" s="80"/>
      <c r="CP229" s="80"/>
      <c r="CQ229" s="80"/>
      <c r="CR229" s="80"/>
      <c r="CS229" s="80"/>
      <c r="CT229" s="80"/>
      <c r="CU229" s="80"/>
      <c r="CV229" s="80"/>
      <c r="CW229" s="80"/>
      <c r="CX229" s="80"/>
      <c r="CY229" s="80"/>
      <c r="CZ229" s="80"/>
      <c r="DA229" s="80"/>
      <c r="DB229" s="80"/>
      <c r="DC229" s="80"/>
      <c r="DD229" s="80"/>
      <c r="DE229" s="80"/>
      <c r="DF229" s="80"/>
      <c r="DG229" s="80"/>
      <c r="DH229" s="80"/>
      <c r="DI229" s="80"/>
      <c r="DJ229" s="80"/>
      <c r="DK229" s="80"/>
      <c r="DL229" s="80"/>
      <c r="DM229" s="80"/>
      <c r="DN229" s="80"/>
      <c r="DO229" s="80"/>
      <c r="DP229" s="80"/>
      <c r="DQ229" s="80"/>
      <c r="DR229" s="80"/>
      <c r="DS229" s="80"/>
      <c r="DT229" s="80"/>
      <c r="DU229" s="80"/>
      <c r="DV229" s="80"/>
      <c r="DW229" s="80"/>
      <c r="DX229" s="80"/>
      <c r="DY229" s="80"/>
      <c r="DZ229" s="80"/>
      <c r="EA229" s="80"/>
      <c r="EB229" s="80"/>
      <c r="EC229" s="80"/>
      <c r="ED229" s="80"/>
      <c r="EE229" s="80"/>
      <c r="EF229" s="80"/>
      <c r="EG229" s="80"/>
      <c r="EH229" s="80"/>
      <c r="EI229" s="80"/>
      <c r="EJ229" s="80"/>
      <c r="EK229" s="80"/>
      <c r="EL229" s="80"/>
      <c r="EM229" s="80"/>
      <c r="EN229" s="80"/>
      <c r="EO229" s="80"/>
      <c r="EP229" s="80"/>
      <c r="EQ229" s="80"/>
      <c r="ER229" s="80"/>
      <c r="ES229" s="80"/>
      <c r="ET229" s="80"/>
      <c r="EU229" s="80"/>
      <c r="EV229" s="80"/>
      <c r="EW229" s="80"/>
      <c r="EX229" s="80"/>
      <c r="EY229" s="80"/>
      <c r="EZ229" s="80"/>
      <c r="FA229" s="80"/>
      <c r="FB229" s="80"/>
      <c r="FC229" s="80"/>
      <c r="FD229" s="80"/>
      <c r="FE229" s="80"/>
      <c r="FF229" s="80"/>
      <c r="FG229" s="80"/>
      <c r="FH229" s="80"/>
      <c r="FI229" s="80"/>
      <c r="FJ229" s="80"/>
      <c r="FK229" s="80"/>
      <c r="FL229" s="80"/>
      <c r="FM229" s="80"/>
      <c r="FN229" s="80"/>
      <c r="FO229" s="80"/>
      <c r="FP229" s="80"/>
      <c r="FQ229" s="80"/>
      <c r="FR229" s="80"/>
      <c r="FS229" s="80"/>
      <c r="FT229" s="80"/>
      <c r="FU229" s="80"/>
      <c r="FV229" s="80"/>
      <c r="FW229" s="80"/>
      <c r="FX229" s="80"/>
      <c r="FY229" s="80"/>
      <c r="FZ229" s="80"/>
      <c r="GA229" s="80"/>
      <c r="GB229" s="80"/>
      <c r="GC229" s="80"/>
      <c r="GD229" s="80"/>
      <c r="GE229" s="80"/>
      <c r="GF229" s="80"/>
      <c r="GG229" s="80"/>
      <c r="GH229" s="80"/>
      <c r="GI229" s="80"/>
      <c r="GJ229" s="80"/>
      <c r="GK229" s="80"/>
      <c r="GL229" s="80"/>
      <c r="GM229" s="80"/>
      <c r="GN229" s="80"/>
      <c r="GO229" s="80"/>
      <c r="GP229" s="80"/>
      <c r="GQ229" s="80"/>
      <c r="GR229" s="80"/>
      <c r="GS229" s="80"/>
      <c r="GT229" s="80"/>
      <c r="GU229" s="80"/>
      <c r="GV229" s="80"/>
      <c r="GW229" s="80"/>
      <c r="GX229" s="80"/>
      <c r="GY229" s="80"/>
      <c r="GZ229" s="80"/>
      <c r="HA229" s="80"/>
      <c r="HB229" s="80"/>
      <c r="HC229" s="80"/>
      <c r="HD229" s="80"/>
      <c r="HE229" s="80"/>
      <c r="HF229" s="80"/>
      <c r="HG229" s="80"/>
      <c r="HH229" s="80"/>
      <c r="HI229" s="80"/>
      <c r="HJ229" s="80"/>
      <c r="HK229" s="80"/>
      <c r="HL229" s="80"/>
      <c r="HM229" s="80"/>
      <c r="HN229" s="80"/>
      <c r="HO229" s="80"/>
      <c r="HP229" s="80">
        <v>50167</v>
      </c>
      <c r="HQ229" s="80"/>
      <c r="HR229" s="80"/>
      <c r="HS229" s="80"/>
      <c r="HT229" s="80"/>
      <c r="HU229" s="80"/>
      <c r="HV229" s="80"/>
      <c r="HW229" s="80"/>
      <c r="HX229" s="80"/>
      <c r="HY229" s="80"/>
      <c r="HZ229" s="80"/>
      <c r="IA229" s="80"/>
      <c r="IB229" s="80"/>
      <c r="IC229" s="80"/>
      <c r="ID229" s="80"/>
      <c r="IE229" s="80"/>
      <c r="IF229" s="80">
        <v>64</v>
      </c>
      <c r="IG229" s="80"/>
      <c r="IH229" s="80"/>
      <c r="II229" s="80"/>
      <c r="IJ229" s="80"/>
      <c r="IK229" s="80"/>
      <c r="IL229" s="80"/>
      <c r="IM229" s="80"/>
      <c r="IN229" s="80"/>
      <c r="IO229" s="80"/>
      <c r="IP229" s="80"/>
      <c r="IQ229" s="80"/>
      <c r="IR229" s="80"/>
      <c r="IS229" s="80"/>
      <c r="IT229" s="80"/>
      <c r="IU229" s="80"/>
      <c r="IV229" s="80"/>
      <c r="IW229" s="80"/>
      <c r="IX229" s="80"/>
      <c r="IY229" s="80"/>
      <c r="IZ229" s="80"/>
      <c r="JA229" s="80"/>
      <c r="JB229" s="80"/>
      <c r="JC229" s="80"/>
      <c r="JD229" s="80"/>
      <c r="JE229" s="80"/>
      <c r="JF229" s="80"/>
      <c r="JG229" s="80"/>
      <c r="JH229" s="80"/>
      <c r="JI229" s="80"/>
      <c r="JJ229" s="80"/>
      <c r="JK229" s="80"/>
      <c r="JL229" s="80"/>
      <c r="JM229" s="80"/>
      <c r="JN229" s="80"/>
      <c r="JO229" s="80"/>
      <c r="JP229" s="80">
        <v>57</v>
      </c>
      <c r="JQ229" s="80"/>
      <c r="JR229" s="80"/>
      <c r="JS229" s="80"/>
      <c r="JT229" s="80"/>
      <c r="JU229" s="80"/>
      <c r="JV229" s="80"/>
      <c r="JW229" s="80"/>
      <c r="JX229" s="80"/>
      <c r="JY229" s="80"/>
      <c r="JZ229" s="80"/>
      <c r="KA229" s="80"/>
      <c r="KB229" s="80"/>
      <c r="KC229" s="80"/>
      <c r="KD229" s="80"/>
      <c r="KE229" s="80"/>
      <c r="KF229" s="80"/>
      <c r="KG229" s="80"/>
      <c r="KH229" s="80"/>
      <c r="KI229" s="80"/>
      <c r="KJ229" s="80"/>
      <c r="KK229" s="80"/>
      <c r="KL229" s="80"/>
      <c r="KM229" s="80"/>
      <c r="KN229" s="80"/>
      <c r="KO229" s="80"/>
      <c r="KP229" s="80"/>
      <c r="KQ229" s="80"/>
      <c r="KR229" s="80"/>
      <c r="KS229" s="80"/>
      <c r="KT229" s="80"/>
      <c r="KU229" s="80"/>
      <c r="KV229" s="80"/>
      <c r="KW229" s="80"/>
      <c r="KX229" s="80"/>
      <c r="KY229" s="80"/>
      <c r="KZ229" s="80"/>
      <c r="LA229" s="80"/>
      <c r="LB229" s="80"/>
      <c r="LC229" s="80"/>
      <c r="LD229" s="80"/>
      <c r="LE229" s="80"/>
      <c r="LF229" s="80"/>
      <c r="LG229" s="80">
        <v>9</v>
      </c>
      <c r="LH229" s="80"/>
      <c r="LI229" s="80"/>
      <c r="LJ229" s="80"/>
      <c r="LK229" s="80"/>
      <c r="LL229" s="80"/>
      <c r="LM229" s="80"/>
      <c r="LN229" s="80"/>
      <c r="LO229" s="80">
        <v>25</v>
      </c>
      <c r="LP229" s="80"/>
      <c r="LQ229" s="80"/>
      <c r="LR229" s="80"/>
      <c r="LS229" s="80"/>
      <c r="LT229" s="80"/>
      <c r="LU229" s="80"/>
      <c r="LV229" s="80"/>
      <c r="LW229" s="80"/>
      <c r="LX229" s="80"/>
      <c r="LY229" s="80"/>
      <c r="LZ229" s="80"/>
      <c r="MA229" s="80"/>
      <c r="MB229" s="80"/>
      <c r="MC229" s="80"/>
      <c r="MD229" s="80"/>
      <c r="ME229" s="80"/>
      <c r="MF229" s="80"/>
      <c r="MG229" s="80"/>
      <c r="MH229" s="80"/>
      <c r="MI229" s="80"/>
      <c r="MJ229" s="80"/>
      <c r="MK229" s="80"/>
      <c r="ML229" s="80"/>
      <c r="MM229" s="80"/>
      <c r="MN229" s="80"/>
      <c r="MO229" s="80"/>
      <c r="MP229" s="80"/>
      <c r="MQ229" s="80"/>
      <c r="MR229" s="80"/>
      <c r="MS229" s="80"/>
      <c r="MT229" s="80"/>
      <c r="MU229" s="80"/>
      <c r="MV229" s="80"/>
      <c r="MW229" s="80"/>
      <c r="MX229" s="80"/>
      <c r="MY229" s="80"/>
      <c r="MZ229" s="80"/>
      <c r="NA229" s="80"/>
      <c r="NB229" s="80"/>
      <c r="NC229" s="80"/>
      <c r="ND229" s="80"/>
      <c r="NE229" s="80"/>
      <c r="NF229" s="80"/>
      <c r="NG229" s="80"/>
      <c r="NH229" s="80"/>
      <c r="NI229" s="80"/>
      <c r="NJ229" s="80"/>
      <c r="NK229" s="80"/>
      <c r="NL229" s="80"/>
      <c r="NM229" s="80"/>
      <c r="NN229" s="80"/>
      <c r="NO229" s="80"/>
      <c r="NP229" s="80"/>
      <c r="NQ229" s="80"/>
      <c r="NR229" s="80"/>
      <c r="NS229" s="80"/>
      <c r="NT229" s="80"/>
      <c r="NU229" s="80"/>
      <c r="NV229" s="80"/>
      <c r="NW229" s="80"/>
      <c r="NX229" s="80">
        <v>6</v>
      </c>
      <c r="NY229" s="80"/>
      <c r="NZ229" s="80"/>
      <c r="OA229" s="80"/>
      <c r="OB229" s="79">
        <v>50332</v>
      </c>
    </row>
    <row r="230" spans="1:392" ht="13.15">
      <c r="A230" s="27">
        <v>313100</v>
      </c>
      <c r="B230" s="23" t="s">
        <v>367</v>
      </c>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v>6</v>
      </c>
      <c r="AE230" s="80"/>
      <c r="AF230" s="80"/>
      <c r="AG230" s="80"/>
      <c r="AH230" s="80"/>
      <c r="AI230" s="80"/>
      <c r="AJ230" s="80"/>
      <c r="AK230" s="80"/>
      <c r="AL230" s="80"/>
      <c r="AM230" s="80"/>
      <c r="AN230" s="80"/>
      <c r="AO230" s="80"/>
      <c r="AP230" s="80"/>
      <c r="AQ230" s="80"/>
      <c r="AR230" s="80"/>
      <c r="AS230" s="80"/>
      <c r="AT230" s="80"/>
      <c r="AU230" s="80"/>
      <c r="AV230" s="80"/>
      <c r="AW230" s="80"/>
      <c r="AX230" s="80"/>
      <c r="AY230" s="80"/>
      <c r="AZ230" s="80"/>
      <c r="BA230" s="80"/>
      <c r="BB230" s="80"/>
      <c r="BC230" s="80"/>
      <c r="BD230" s="80"/>
      <c r="BE230" s="80"/>
      <c r="BF230" s="80"/>
      <c r="BG230" s="80"/>
      <c r="BH230" s="80"/>
      <c r="BI230" s="80"/>
      <c r="BJ230" s="80"/>
      <c r="BK230" s="80"/>
      <c r="BL230" s="80"/>
      <c r="BM230" s="80"/>
      <c r="BN230" s="80"/>
      <c r="BO230" s="81"/>
      <c r="BP230" s="80"/>
      <c r="BQ230" s="80"/>
      <c r="BR230" s="80"/>
      <c r="BS230" s="80"/>
      <c r="BT230" s="80"/>
      <c r="BU230" s="80"/>
      <c r="BV230" s="80"/>
      <c r="BW230" s="80"/>
      <c r="BX230" s="80"/>
      <c r="BY230" s="80"/>
      <c r="BZ230" s="80"/>
      <c r="CA230" s="80"/>
      <c r="CB230" s="80"/>
      <c r="CC230" s="80"/>
      <c r="CD230" s="80"/>
      <c r="CE230" s="80"/>
      <c r="CF230" s="80"/>
      <c r="CG230" s="80"/>
      <c r="CH230" s="80"/>
      <c r="CI230" s="80"/>
      <c r="CJ230" s="80"/>
      <c r="CK230" s="80"/>
      <c r="CL230" s="80"/>
      <c r="CM230" s="80"/>
      <c r="CN230" s="80"/>
      <c r="CO230" s="80"/>
      <c r="CP230" s="80"/>
      <c r="CQ230" s="80"/>
      <c r="CR230" s="80"/>
      <c r="CS230" s="80"/>
      <c r="CT230" s="80"/>
      <c r="CU230" s="80"/>
      <c r="CV230" s="80"/>
      <c r="CW230" s="80"/>
      <c r="CX230" s="80"/>
      <c r="CY230" s="80"/>
      <c r="CZ230" s="80"/>
      <c r="DA230" s="80"/>
      <c r="DB230" s="80"/>
      <c r="DC230" s="80"/>
      <c r="DD230" s="80"/>
      <c r="DE230" s="80"/>
      <c r="DF230" s="80"/>
      <c r="DG230" s="80"/>
      <c r="DH230" s="80"/>
      <c r="DI230" s="80"/>
      <c r="DJ230" s="80"/>
      <c r="DK230" s="80"/>
      <c r="DL230" s="80"/>
      <c r="DM230" s="80"/>
      <c r="DN230" s="80"/>
      <c r="DO230" s="80"/>
      <c r="DP230" s="80"/>
      <c r="DQ230" s="80"/>
      <c r="DR230" s="80"/>
      <c r="DS230" s="80"/>
      <c r="DT230" s="80"/>
      <c r="DU230" s="80"/>
      <c r="DV230" s="80"/>
      <c r="DW230" s="80"/>
      <c r="DX230" s="80"/>
      <c r="DY230" s="80"/>
      <c r="DZ230" s="80"/>
      <c r="EA230" s="80"/>
      <c r="EB230" s="80"/>
      <c r="EC230" s="80"/>
      <c r="ED230" s="80"/>
      <c r="EE230" s="80"/>
      <c r="EF230" s="80"/>
      <c r="EG230" s="80"/>
      <c r="EH230" s="80"/>
      <c r="EI230" s="80"/>
      <c r="EJ230" s="80"/>
      <c r="EK230" s="80"/>
      <c r="EL230" s="80"/>
      <c r="EM230" s="80"/>
      <c r="EN230" s="80"/>
      <c r="EO230" s="80"/>
      <c r="EP230" s="80"/>
      <c r="EQ230" s="80"/>
      <c r="ER230" s="80"/>
      <c r="ES230" s="80"/>
      <c r="ET230" s="80"/>
      <c r="EU230" s="80"/>
      <c r="EV230" s="80"/>
      <c r="EW230" s="80"/>
      <c r="EX230" s="80"/>
      <c r="EY230" s="80"/>
      <c r="EZ230" s="80"/>
      <c r="FA230" s="80"/>
      <c r="FB230" s="80"/>
      <c r="FC230" s="80"/>
      <c r="FD230" s="80"/>
      <c r="FE230" s="80"/>
      <c r="FF230" s="80"/>
      <c r="FG230" s="80"/>
      <c r="FH230" s="80"/>
      <c r="FI230" s="80"/>
      <c r="FJ230" s="80"/>
      <c r="FK230" s="80"/>
      <c r="FL230" s="80"/>
      <c r="FM230" s="80"/>
      <c r="FN230" s="80"/>
      <c r="FO230" s="80"/>
      <c r="FP230" s="80"/>
      <c r="FQ230" s="80"/>
      <c r="FR230" s="80"/>
      <c r="FS230" s="80"/>
      <c r="FT230" s="80"/>
      <c r="FU230" s="80"/>
      <c r="FV230" s="80"/>
      <c r="FW230" s="80"/>
      <c r="FX230" s="80"/>
      <c r="FY230" s="80"/>
      <c r="FZ230" s="80"/>
      <c r="GA230" s="80"/>
      <c r="GB230" s="80"/>
      <c r="GC230" s="80"/>
      <c r="GD230" s="80"/>
      <c r="GE230" s="80"/>
      <c r="GF230" s="80"/>
      <c r="GG230" s="80"/>
      <c r="GH230" s="80"/>
      <c r="GI230" s="80"/>
      <c r="GJ230" s="80"/>
      <c r="GK230" s="80"/>
      <c r="GL230" s="80"/>
      <c r="GM230" s="80"/>
      <c r="GN230" s="80"/>
      <c r="GO230" s="80"/>
      <c r="GP230" s="80"/>
      <c r="GQ230" s="80"/>
      <c r="GR230" s="80"/>
      <c r="GS230" s="80"/>
      <c r="GT230" s="80"/>
      <c r="GU230" s="80"/>
      <c r="GV230" s="80"/>
      <c r="GW230" s="80"/>
      <c r="GX230" s="80"/>
      <c r="GY230" s="80"/>
      <c r="GZ230" s="80"/>
      <c r="HA230" s="80"/>
      <c r="HB230" s="80"/>
      <c r="HC230" s="80"/>
      <c r="HD230" s="80"/>
      <c r="HE230" s="80"/>
      <c r="HF230" s="80"/>
      <c r="HG230" s="80"/>
      <c r="HH230" s="80"/>
      <c r="HI230" s="80"/>
      <c r="HJ230" s="80"/>
      <c r="HK230" s="80"/>
      <c r="HL230" s="80"/>
      <c r="HM230" s="80"/>
      <c r="HN230" s="80"/>
      <c r="HO230" s="80"/>
      <c r="HP230" s="80"/>
      <c r="HQ230" s="80">
        <v>5362</v>
      </c>
      <c r="HR230" s="80">
        <v>63</v>
      </c>
      <c r="HS230" s="80">
        <v>23</v>
      </c>
      <c r="HT230" s="80">
        <v>182</v>
      </c>
      <c r="HU230" s="80">
        <v>29</v>
      </c>
      <c r="HV230" s="80">
        <v>23</v>
      </c>
      <c r="HW230" s="80"/>
      <c r="HX230" s="80"/>
      <c r="HY230" s="80"/>
      <c r="HZ230" s="80"/>
      <c r="IA230" s="80"/>
      <c r="IB230" s="80"/>
      <c r="IC230" s="80"/>
      <c r="ID230" s="80"/>
      <c r="IE230" s="80"/>
      <c r="IF230" s="80"/>
      <c r="IG230" s="80"/>
      <c r="IH230" s="80"/>
      <c r="II230" s="80"/>
      <c r="IJ230" s="80"/>
      <c r="IK230" s="80"/>
      <c r="IL230" s="80"/>
      <c r="IM230" s="80"/>
      <c r="IN230" s="80"/>
      <c r="IO230" s="80"/>
      <c r="IP230" s="80"/>
      <c r="IQ230" s="80"/>
      <c r="IR230" s="80"/>
      <c r="IS230" s="80">
        <v>3599</v>
      </c>
      <c r="IT230" s="80"/>
      <c r="IU230" s="80"/>
      <c r="IV230" s="80"/>
      <c r="IW230" s="80"/>
      <c r="IX230" s="80"/>
      <c r="IY230" s="80"/>
      <c r="IZ230" s="80"/>
      <c r="JA230" s="80"/>
      <c r="JB230" s="80"/>
      <c r="JC230" s="80"/>
      <c r="JD230" s="80"/>
      <c r="JE230" s="80"/>
      <c r="JF230" s="80"/>
      <c r="JG230" s="80"/>
      <c r="JH230" s="80"/>
      <c r="JI230" s="80"/>
      <c r="JJ230" s="80"/>
      <c r="JK230" s="80"/>
      <c r="JL230" s="80"/>
      <c r="JM230" s="80"/>
      <c r="JN230" s="80"/>
      <c r="JO230" s="80"/>
      <c r="JP230" s="80">
        <v>7</v>
      </c>
      <c r="JQ230" s="80"/>
      <c r="JR230" s="80"/>
      <c r="JS230" s="80"/>
      <c r="JT230" s="80"/>
      <c r="JU230" s="80"/>
      <c r="JV230" s="80"/>
      <c r="JW230" s="80"/>
      <c r="JX230" s="80"/>
      <c r="JY230" s="80"/>
      <c r="JZ230" s="80"/>
      <c r="KA230" s="80"/>
      <c r="KB230" s="80"/>
      <c r="KC230" s="80"/>
      <c r="KD230" s="80"/>
      <c r="KE230" s="80"/>
      <c r="KF230" s="80"/>
      <c r="KG230" s="80"/>
      <c r="KH230" s="80"/>
      <c r="KI230" s="80"/>
      <c r="KJ230" s="80"/>
      <c r="KK230" s="80"/>
      <c r="KL230" s="80"/>
      <c r="KM230" s="80"/>
      <c r="KN230" s="80"/>
      <c r="KO230" s="80"/>
      <c r="KP230" s="80"/>
      <c r="KQ230" s="80"/>
      <c r="KR230" s="80"/>
      <c r="KS230" s="80"/>
      <c r="KT230" s="80"/>
      <c r="KU230" s="80"/>
      <c r="KV230" s="80"/>
      <c r="KW230" s="80"/>
      <c r="KX230" s="80"/>
      <c r="KY230" s="80"/>
      <c r="KZ230" s="80"/>
      <c r="LA230" s="80"/>
      <c r="LB230" s="80"/>
      <c r="LC230" s="80"/>
      <c r="LD230" s="80"/>
      <c r="LE230" s="80"/>
      <c r="LF230" s="80"/>
      <c r="LG230" s="80">
        <v>0</v>
      </c>
      <c r="LH230" s="80"/>
      <c r="LI230" s="80"/>
      <c r="LJ230" s="80"/>
      <c r="LK230" s="80"/>
      <c r="LL230" s="80"/>
      <c r="LM230" s="80"/>
      <c r="LN230" s="80"/>
      <c r="LO230" s="80">
        <v>19</v>
      </c>
      <c r="LP230" s="80"/>
      <c r="LQ230" s="80"/>
      <c r="LR230" s="80"/>
      <c r="LS230" s="80"/>
      <c r="LT230" s="80"/>
      <c r="LU230" s="80"/>
      <c r="LV230" s="80"/>
      <c r="LW230" s="80"/>
      <c r="LX230" s="80"/>
      <c r="LY230" s="80"/>
      <c r="LZ230" s="80"/>
      <c r="MA230" s="80"/>
      <c r="MB230" s="80"/>
      <c r="MC230" s="80"/>
      <c r="MD230" s="80"/>
      <c r="ME230" s="80"/>
      <c r="MF230" s="80"/>
      <c r="MG230" s="80"/>
      <c r="MH230" s="80"/>
      <c r="MI230" s="80"/>
      <c r="MJ230" s="80"/>
      <c r="MK230" s="80"/>
      <c r="ML230" s="80"/>
      <c r="MM230" s="80"/>
      <c r="MN230" s="80"/>
      <c r="MO230" s="80"/>
      <c r="MP230" s="80"/>
      <c r="MQ230" s="80"/>
      <c r="MR230" s="80"/>
      <c r="MS230" s="80"/>
      <c r="MT230" s="80"/>
      <c r="MU230" s="80"/>
      <c r="MV230" s="80"/>
      <c r="MW230" s="80"/>
      <c r="MX230" s="80"/>
      <c r="MY230" s="80"/>
      <c r="MZ230" s="80"/>
      <c r="NA230" s="80"/>
      <c r="NB230" s="80"/>
      <c r="NC230" s="80"/>
      <c r="ND230" s="80"/>
      <c r="NE230" s="80"/>
      <c r="NF230" s="80"/>
      <c r="NG230" s="80"/>
      <c r="NH230" s="80"/>
      <c r="NI230" s="80"/>
      <c r="NJ230" s="80"/>
      <c r="NK230" s="80"/>
      <c r="NL230" s="80"/>
      <c r="NM230" s="80"/>
      <c r="NN230" s="80"/>
      <c r="NO230" s="80"/>
      <c r="NP230" s="80"/>
      <c r="NQ230" s="80"/>
      <c r="NR230" s="80"/>
      <c r="NS230" s="80"/>
      <c r="NT230" s="80"/>
      <c r="NU230" s="80"/>
      <c r="NV230" s="80"/>
      <c r="NW230" s="80"/>
      <c r="NX230" s="80"/>
      <c r="NY230" s="80"/>
      <c r="NZ230" s="80"/>
      <c r="OA230" s="80"/>
      <c r="OB230" s="79">
        <v>9313</v>
      </c>
    </row>
    <row r="231" spans="1:392" ht="13.15">
      <c r="A231" s="27">
        <v>313200</v>
      </c>
      <c r="B231" s="23" t="s">
        <v>368</v>
      </c>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v>11</v>
      </c>
      <c r="AE231" s="80"/>
      <c r="AF231" s="80"/>
      <c r="AG231" s="80"/>
      <c r="AH231" s="80"/>
      <c r="AI231" s="80"/>
      <c r="AJ231" s="80"/>
      <c r="AK231" s="80"/>
      <c r="AL231" s="80"/>
      <c r="AM231" s="80"/>
      <c r="AN231" s="80"/>
      <c r="AO231" s="80"/>
      <c r="AP231" s="80"/>
      <c r="AQ231" s="80"/>
      <c r="AR231" s="80"/>
      <c r="AS231" s="80"/>
      <c r="AT231" s="80"/>
      <c r="AU231" s="80"/>
      <c r="AV231" s="80"/>
      <c r="AW231" s="80"/>
      <c r="AX231" s="80"/>
      <c r="AY231" s="80"/>
      <c r="AZ231" s="80"/>
      <c r="BA231" s="80"/>
      <c r="BB231" s="80"/>
      <c r="BC231" s="80"/>
      <c r="BD231" s="80"/>
      <c r="BE231" s="80"/>
      <c r="BF231" s="80"/>
      <c r="BG231" s="80"/>
      <c r="BH231" s="80"/>
      <c r="BI231" s="80"/>
      <c r="BJ231" s="80"/>
      <c r="BK231" s="80"/>
      <c r="BL231" s="80"/>
      <c r="BM231" s="80"/>
      <c r="BN231" s="80"/>
      <c r="BO231" s="81"/>
      <c r="BP231" s="80"/>
      <c r="BQ231" s="80"/>
      <c r="BR231" s="80"/>
      <c r="BS231" s="80"/>
      <c r="BT231" s="80"/>
      <c r="BU231" s="80"/>
      <c r="BV231" s="80"/>
      <c r="BW231" s="80"/>
      <c r="BX231" s="80"/>
      <c r="BY231" s="80"/>
      <c r="BZ231" s="80"/>
      <c r="CA231" s="80"/>
      <c r="CB231" s="80"/>
      <c r="CC231" s="80"/>
      <c r="CD231" s="80"/>
      <c r="CE231" s="80"/>
      <c r="CF231" s="80"/>
      <c r="CG231" s="80"/>
      <c r="CH231" s="80"/>
      <c r="CI231" s="80"/>
      <c r="CJ231" s="80"/>
      <c r="CK231" s="80"/>
      <c r="CL231" s="80"/>
      <c r="CM231" s="80"/>
      <c r="CN231" s="80"/>
      <c r="CO231" s="80"/>
      <c r="CP231" s="80"/>
      <c r="CQ231" s="80"/>
      <c r="CR231" s="80"/>
      <c r="CS231" s="80"/>
      <c r="CT231" s="80"/>
      <c r="CU231" s="80"/>
      <c r="CV231" s="80"/>
      <c r="CW231" s="80"/>
      <c r="CX231" s="80"/>
      <c r="CY231" s="80"/>
      <c r="CZ231" s="80"/>
      <c r="DA231" s="80"/>
      <c r="DB231" s="80"/>
      <c r="DC231" s="80"/>
      <c r="DD231" s="80"/>
      <c r="DE231" s="80"/>
      <c r="DF231" s="80"/>
      <c r="DG231" s="80"/>
      <c r="DH231" s="80"/>
      <c r="DI231" s="80"/>
      <c r="DJ231" s="80"/>
      <c r="DK231" s="80"/>
      <c r="DL231" s="80"/>
      <c r="DM231" s="80"/>
      <c r="DN231" s="80"/>
      <c r="DO231" s="80"/>
      <c r="DP231" s="80"/>
      <c r="DQ231" s="80"/>
      <c r="DR231" s="80"/>
      <c r="DS231" s="80"/>
      <c r="DT231" s="80"/>
      <c r="DU231" s="80"/>
      <c r="DV231" s="80"/>
      <c r="DW231" s="80"/>
      <c r="DX231" s="80"/>
      <c r="DY231" s="80"/>
      <c r="DZ231" s="80"/>
      <c r="EA231" s="80"/>
      <c r="EB231" s="80"/>
      <c r="EC231" s="80"/>
      <c r="ED231" s="80"/>
      <c r="EE231" s="80"/>
      <c r="EF231" s="80"/>
      <c r="EG231" s="80"/>
      <c r="EH231" s="80"/>
      <c r="EI231" s="80"/>
      <c r="EJ231" s="80"/>
      <c r="EK231" s="80"/>
      <c r="EL231" s="80"/>
      <c r="EM231" s="80"/>
      <c r="EN231" s="80"/>
      <c r="EO231" s="80"/>
      <c r="EP231" s="80"/>
      <c r="EQ231" s="80"/>
      <c r="ER231" s="80"/>
      <c r="ES231" s="80"/>
      <c r="ET231" s="80"/>
      <c r="EU231" s="80"/>
      <c r="EV231" s="80"/>
      <c r="EW231" s="80"/>
      <c r="EX231" s="80"/>
      <c r="EY231" s="80"/>
      <c r="EZ231" s="80"/>
      <c r="FA231" s="80"/>
      <c r="FB231" s="80"/>
      <c r="FC231" s="80"/>
      <c r="FD231" s="80"/>
      <c r="FE231" s="80"/>
      <c r="FF231" s="80"/>
      <c r="FG231" s="80"/>
      <c r="FH231" s="80"/>
      <c r="FI231" s="80"/>
      <c r="FJ231" s="80"/>
      <c r="FK231" s="80"/>
      <c r="FL231" s="80"/>
      <c r="FM231" s="80"/>
      <c r="FN231" s="80"/>
      <c r="FO231" s="80"/>
      <c r="FP231" s="80"/>
      <c r="FQ231" s="80">
        <v>0</v>
      </c>
      <c r="FR231" s="80"/>
      <c r="FS231" s="80"/>
      <c r="FT231" s="80"/>
      <c r="FU231" s="80"/>
      <c r="FV231" s="80"/>
      <c r="FW231" s="80"/>
      <c r="FX231" s="80"/>
      <c r="FY231" s="80"/>
      <c r="FZ231" s="80"/>
      <c r="GA231" s="80"/>
      <c r="GB231" s="80"/>
      <c r="GC231" s="80"/>
      <c r="GD231" s="80">
        <v>91</v>
      </c>
      <c r="GE231" s="80"/>
      <c r="GF231" s="80"/>
      <c r="GG231" s="80"/>
      <c r="GH231" s="80"/>
      <c r="GI231" s="80"/>
      <c r="GJ231" s="80"/>
      <c r="GK231" s="80"/>
      <c r="GL231" s="80"/>
      <c r="GM231" s="80">
        <v>8</v>
      </c>
      <c r="GN231" s="80"/>
      <c r="GO231" s="80"/>
      <c r="GP231" s="80"/>
      <c r="GQ231" s="80"/>
      <c r="GR231" s="80"/>
      <c r="GS231" s="80"/>
      <c r="GT231" s="80"/>
      <c r="GU231" s="80"/>
      <c r="GV231" s="80"/>
      <c r="GW231" s="80"/>
      <c r="GX231" s="80"/>
      <c r="GY231" s="80"/>
      <c r="GZ231" s="80"/>
      <c r="HA231" s="80"/>
      <c r="HB231" s="80"/>
      <c r="HC231" s="80"/>
      <c r="HD231" s="80"/>
      <c r="HE231" s="80"/>
      <c r="HF231" s="80"/>
      <c r="HG231" s="80"/>
      <c r="HH231" s="80"/>
      <c r="HI231" s="80"/>
      <c r="HJ231" s="80"/>
      <c r="HK231" s="80"/>
      <c r="HL231" s="80"/>
      <c r="HM231" s="80"/>
      <c r="HN231" s="80"/>
      <c r="HO231" s="80"/>
      <c r="HP231" s="80"/>
      <c r="HQ231" s="80">
        <v>156</v>
      </c>
      <c r="HR231" s="80">
        <v>13209</v>
      </c>
      <c r="HS231" s="80">
        <v>1686</v>
      </c>
      <c r="HT231" s="80"/>
      <c r="HU231" s="80">
        <v>574</v>
      </c>
      <c r="HV231" s="80">
        <v>616</v>
      </c>
      <c r="HW231" s="80">
        <v>47</v>
      </c>
      <c r="HX231" s="80">
        <v>1</v>
      </c>
      <c r="HY231" s="80"/>
      <c r="HZ231" s="80">
        <v>1</v>
      </c>
      <c r="IA231" s="80"/>
      <c r="IB231" s="80"/>
      <c r="IC231" s="80">
        <v>24</v>
      </c>
      <c r="ID231" s="80"/>
      <c r="IE231" s="80"/>
      <c r="IF231" s="80"/>
      <c r="IG231" s="80"/>
      <c r="IH231" s="80"/>
      <c r="II231" s="80"/>
      <c r="IJ231" s="80"/>
      <c r="IK231" s="80"/>
      <c r="IL231" s="80"/>
      <c r="IM231" s="80"/>
      <c r="IN231" s="80"/>
      <c r="IO231" s="80"/>
      <c r="IP231" s="80"/>
      <c r="IQ231" s="80">
        <v>311</v>
      </c>
      <c r="IR231" s="80">
        <v>166</v>
      </c>
      <c r="IS231" s="80">
        <v>3</v>
      </c>
      <c r="IT231" s="80"/>
      <c r="IU231" s="80"/>
      <c r="IV231" s="80"/>
      <c r="IW231" s="80"/>
      <c r="IX231" s="80"/>
      <c r="IY231" s="80"/>
      <c r="IZ231" s="80"/>
      <c r="JA231" s="80">
        <v>26</v>
      </c>
      <c r="JB231" s="80">
        <v>23</v>
      </c>
      <c r="JC231" s="80"/>
      <c r="JD231" s="80"/>
      <c r="JE231" s="80"/>
      <c r="JF231" s="80">
        <v>2</v>
      </c>
      <c r="JG231" s="80">
        <v>1</v>
      </c>
      <c r="JH231" s="80"/>
      <c r="JI231" s="80"/>
      <c r="JJ231" s="80"/>
      <c r="JK231" s="80"/>
      <c r="JL231" s="80"/>
      <c r="JM231" s="80"/>
      <c r="JN231" s="80"/>
      <c r="JO231" s="80">
        <v>27</v>
      </c>
      <c r="JP231" s="80">
        <v>150</v>
      </c>
      <c r="JQ231" s="80"/>
      <c r="JR231" s="80"/>
      <c r="JS231" s="80"/>
      <c r="JT231" s="80"/>
      <c r="JU231" s="80"/>
      <c r="JV231" s="80"/>
      <c r="JW231" s="80"/>
      <c r="JX231" s="80"/>
      <c r="JY231" s="80"/>
      <c r="JZ231" s="80"/>
      <c r="KA231" s="80"/>
      <c r="KB231" s="80"/>
      <c r="KC231" s="80"/>
      <c r="KD231" s="80"/>
      <c r="KE231" s="80"/>
      <c r="KF231" s="80"/>
      <c r="KG231" s="80"/>
      <c r="KH231" s="80"/>
      <c r="KI231" s="80"/>
      <c r="KJ231" s="80"/>
      <c r="KK231" s="80"/>
      <c r="KL231" s="80"/>
      <c r="KM231" s="80"/>
      <c r="KN231" s="80"/>
      <c r="KO231" s="80"/>
      <c r="KP231" s="80"/>
      <c r="KQ231" s="80"/>
      <c r="KR231" s="80"/>
      <c r="KS231" s="80"/>
      <c r="KT231" s="80"/>
      <c r="KU231" s="80"/>
      <c r="KV231" s="80"/>
      <c r="KW231" s="80"/>
      <c r="KX231" s="80"/>
      <c r="KY231" s="80"/>
      <c r="KZ231" s="80"/>
      <c r="LA231" s="80"/>
      <c r="LB231" s="80"/>
      <c r="LC231" s="80"/>
      <c r="LD231" s="80"/>
      <c r="LE231" s="80"/>
      <c r="LF231" s="80"/>
      <c r="LG231" s="80">
        <v>7</v>
      </c>
      <c r="LH231" s="80"/>
      <c r="LI231" s="80"/>
      <c r="LJ231" s="80"/>
      <c r="LK231" s="80"/>
      <c r="LL231" s="80"/>
      <c r="LM231" s="80"/>
      <c r="LN231" s="80"/>
      <c r="LO231" s="80">
        <v>80</v>
      </c>
      <c r="LP231" s="80"/>
      <c r="LQ231" s="80"/>
      <c r="LR231" s="80"/>
      <c r="LS231" s="80"/>
      <c r="LT231" s="80"/>
      <c r="LU231" s="80"/>
      <c r="LV231" s="80"/>
      <c r="LW231" s="80"/>
      <c r="LX231" s="80"/>
      <c r="LY231" s="80"/>
      <c r="LZ231" s="80"/>
      <c r="MA231" s="80"/>
      <c r="MB231" s="80"/>
      <c r="MC231" s="80"/>
      <c r="MD231" s="80"/>
      <c r="ME231" s="80"/>
      <c r="MF231" s="80"/>
      <c r="MG231" s="80"/>
      <c r="MH231" s="80"/>
      <c r="MI231" s="80"/>
      <c r="MJ231" s="80"/>
      <c r="MK231" s="80"/>
      <c r="ML231" s="80"/>
      <c r="MM231" s="80"/>
      <c r="MN231" s="80"/>
      <c r="MO231" s="80"/>
      <c r="MP231" s="80"/>
      <c r="MQ231" s="80"/>
      <c r="MR231" s="80"/>
      <c r="MS231" s="80"/>
      <c r="MT231" s="80"/>
      <c r="MU231" s="80"/>
      <c r="MV231" s="80"/>
      <c r="MW231" s="80"/>
      <c r="MX231" s="80"/>
      <c r="MY231" s="80"/>
      <c r="MZ231" s="80"/>
      <c r="NA231" s="80"/>
      <c r="NB231" s="80"/>
      <c r="NC231" s="80"/>
      <c r="ND231" s="80"/>
      <c r="NE231" s="80"/>
      <c r="NF231" s="80"/>
      <c r="NG231" s="80"/>
      <c r="NH231" s="80"/>
      <c r="NI231" s="80"/>
      <c r="NJ231" s="80"/>
      <c r="NK231" s="80"/>
      <c r="NL231" s="80"/>
      <c r="NM231" s="80"/>
      <c r="NN231" s="80"/>
      <c r="NO231" s="80"/>
      <c r="NP231" s="80"/>
      <c r="NQ231" s="80"/>
      <c r="NR231" s="80"/>
      <c r="NS231" s="80"/>
      <c r="NT231" s="80"/>
      <c r="NU231" s="80"/>
      <c r="NV231" s="80"/>
      <c r="NW231" s="80"/>
      <c r="NX231" s="80">
        <v>10</v>
      </c>
      <c r="NY231" s="80"/>
      <c r="NZ231" s="80"/>
      <c r="OA231" s="80"/>
      <c r="OB231" s="79">
        <v>17231</v>
      </c>
    </row>
    <row r="232" spans="1:392" ht="13.15">
      <c r="A232" s="27">
        <v>313300</v>
      </c>
      <c r="B232" s="23" t="s">
        <v>369</v>
      </c>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v>6</v>
      </c>
      <c r="AE232" s="80"/>
      <c r="AF232" s="80"/>
      <c r="AG232" s="80"/>
      <c r="AH232" s="80"/>
      <c r="AI232" s="80"/>
      <c r="AJ232" s="80"/>
      <c r="AK232" s="80"/>
      <c r="AL232" s="80"/>
      <c r="AM232" s="80"/>
      <c r="AN232" s="80"/>
      <c r="AO232" s="80"/>
      <c r="AP232" s="80"/>
      <c r="AQ232" s="80"/>
      <c r="AR232" s="80"/>
      <c r="AS232" s="80"/>
      <c r="AT232" s="80"/>
      <c r="AU232" s="80"/>
      <c r="AV232" s="80"/>
      <c r="AW232" s="80"/>
      <c r="AX232" s="80"/>
      <c r="AY232" s="80"/>
      <c r="AZ232" s="80"/>
      <c r="BA232" s="80"/>
      <c r="BB232" s="80"/>
      <c r="BC232" s="80"/>
      <c r="BD232" s="80"/>
      <c r="BE232" s="80"/>
      <c r="BF232" s="80"/>
      <c r="BG232" s="80"/>
      <c r="BH232" s="80"/>
      <c r="BI232" s="80"/>
      <c r="BJ232" s="80"/>
      <c r="BK232" s="80"/>
      <c r="BL232" s="80"/>
      <c r="BM232" s="80"/>
      <c r="BN232" s="80"/>
      <c r="BO232" s="81"/>
      <c r="BP232" s="80"/>
      <c r="BQ232" s="80"/>
      <c r="BR232" s="80"/>
      <c r="BS232" s="80"/>
      <c r="BT232" s="80"/>
      <c r="BU232" s="80"/>
      <c r="BV232" s="80"/>
      <c r="BW232" s="80"/>
      <c r="BX232" s="80"/>
      <c r="BY232" s="80"/>
      <c r="BZ232" s="80"/>
      <c r="CA232" s="80"/>
      <c r="CB232" s="80"/>
      <c r="CC232" s="80"/>
      <c r="CD232" s="80"/>
      <c r="CE232" s="80"/>
      <c r="CF232" s="80"/>
      <c r="CG232" s="80"/>
      <c r="CH232" s="80"/>
      <c r="CI232" s="80"/>
      <c r="CJ232" s="80"/>
      <c r="CK232" s="80"/>
      <c r="CL232" s="80"/>
      <c r="CM232" s="80"/>
      <c r="CN232" s="80"/>
      <c r="CO232" s="80"/>
      <c r="CP232" s="80"/>
      <c r="CQ232" s="80"/>
      <c r="CR232" s="80"/>
      <c r="CS232" s="80"/>
      <c r="CT232" s="80"/>
      <c r="CU232" s="80"/>
      <c r="CV232" s="80"/>
      <c r="CW232" s="80"/>
      <c r="CX232" s="80"/>
      <c r="CY232" s="80"/>
      <c r="CZ232" s="80"/>
      <c r="DA232" s="80"/>
      <c r="DB232" s="80"/>
      <c r="DC232" s="80"/>
      <c r="DD232" s="80"/>
      <c r="DE232" s="80"/>
      <c r="DF232" s="80"/>
      <c r="DG232" s="80"/>
      <c r="DH232" s="80"/>
      <c r="DI232" s="80"/>
      <c r="DJ232" s="80"/>
      <c r="DK232" s="80"/>
      <c r="DL232" s="80"/>
      <c r="DM232" s="80"/>
      <c r="DN232" s="80"/>
      <c r="DO232" s="80"/>
      <c r="DP232" s="80"/>
      <c r="DQ232" s="80"/>
      <c r="DR232" s="80"/>
      <c r="DS232" s="80"/>
      <c r="DT232" s="80"/>
      <c r="DU232" s="80"/>
      <c r="DV232" s="80"/>
      <c r="DW232" s="80"/>
      <c r="DX232" s="80"/>
      <c r="DY232" s="80"/>
      <c r="DZ232" s="80"/>
      <c r="EA232" s="80"/>
      <c r="EB232" s="80"/>
      <c r="EC232" s="80"/>
      <c r="ED232" s="80"/>
      <c r="EE232" s="80"/>
      <c r="EF232" s="80"/>
      <c r="EG232" s="80"/>
      <c r="EH232" s="80"/>
      <c r="EI232" s="80"/>
      <c r="EJ232" s="80"/>
      <c r="EK232" s="80"/>
      <c r="EL232" s="80"/>
      <c r="EM232" s="80"/>
      <c r="EN232" s="80"/>
      <c r="EO232" s="80"/>
      <c r="EP232" s="80"/>
      <c r="EQ232" s="80"/>
      <c r="ER232" s="80"/>
      <c r="ES232" s="80"/>
      <c r="ET232" s="80"/>
      <c r="EU232" s="80"/>
      <c r="EV232" s="80"/>
      <c r="EW232" s="80"/>
      <c r="EX232" s="80"/>
      <c r="EY232" s="80"/>
      <c r="EZ232" s="80"/>
      <c r="FA232" s="80"/>
      <c r="FB232" s="80"/>
      <c r="FC232" s="80"/>
      <c r="FD232" s="80"/>
      <c r="FE232" s="80"/>
      <c r="FF232" s="80"/>
      <c r="FG232" s="80"/>
      <c r="FH232" s="80"/>
      <c r="FI232" s="80"/>
      <c r="FJ232" s="80"/>
      <c r="FK232" s="80"/>
      <c r="FL232" s="80"/>
      <c r="FM232" s="80"/>
      <c r="FN232" s="80"/>
      <c r="FO232" s="80"/>
      <c r="FP232" s="80"/>
      <c r="FQ232" s="80"/>
      <c r="FR232" s="80"/>
      <c r="FS232" s="80"/>
      <c r="FT232" s="80"/>
      <c r="FU232" s="80"/>
      <c r="FV232" s="80"/>
      <c r="FW232" s="80"/>
      <c r="FX232" s="80"/>
      <c r="FY232" s="80"/>
      <c r="FZ232" s="80"/>
      <c r="GA232" s="80"/>
      <c r="GB232" s="80">
        <v>7</v>
      </c>
      <c r="GC232" s="80"/>
      <c r="GD232" s="80">
        <v>34</v>
      </c>
      <c r="GE232" s="80"/>
      <c r="GF232" s="80"/>
      <c r="GG232" s="80"/>
      <c r="GH232" s="80"/>
      <c r="GI232" s="80"/>
      <c r="GJ232" s="80"/>
      <c r="GK232" s="80"/>
      <c r="GL232" s="80"/>
      <c r="GM232" s="80"/>
      <c r="GN232" s="80"/>
      <c r="GO232" s="80"/>
      <c r="GP232" s="80"/>
      <c r="GQ232" s="80"/>
      <c r="GR232" s="80"/>
      <c r="GS232" s="80"/>
      <c r="GT232" s="80"/>
      <c r="GU232" s="80"/>
      <c r="GV232" s="80"/>
      <c r="GW232" s="80"/>
      <c r="GX232" s="80"/>
      <c r="GY232" s="80"/>
      <c r="GZ232" s="80"/>
      <c r="HA232" s="80"/>
      <c r="HB232" s="80"/>
      <c r="HC232" s="80"/>
      <c r="HD232" s="80"/>
      <c r="HE232" s="80"/>
      <c r="HF232" s="80"/>
      <c r="HG232" s="80"/>
      <c r="HH232" s="80"/>
      <c r="HI232" s="80"/>
      <c r="HJ232" s="80"/>
      <c r="HK232" s="80"/>
      <c r="HL232" s="80"/>
      <c r="HM232" s="80"/>
      <c r="HN232" s="80"/>
      <c r="HO232" s="80"/>
      <c r="HP232" s="80"/>
      <c r="HQ232" s="80">
        <v>14</v>
      </c>
      <c r="HR232" s="80">
        <v>167</v>
      </c>
      <c r="HS232" s="80">
        <v>8565</v>
      </c>
      <c r="HT232" s="80">
        <v>11</v>
      </c>
      <c r="HU232" s="80"/>
      <c r="HV232" s="80">
        <v>10</v>
      </c>
      <c r="HW232" s="80">
        <v>102</v>
      </c>
      <c r="HX232" s="80"/>
      <c r="HY232" s="80"/>
      <c r="HZ232" s="80"/>
      <c r="IA232" s="80"/>
      <c r="IB232" s="80"/>
      <c r="IC232" s="80"/>
      <c r="ID232" s="80"/>
      <c r="IE232" s="80"/>
      <c r="IF232" s="80"/>
      <c r="IG232" s="80">
        <v>12</v>
      </c>
      <c r="IH232" s="80"/>
      <c r="II232" s="80"/>
      <c r="IJ232" s="80"/>
      <c r="IK232" s="80"/>
      <c r="IL232" s="80"/>
      <c r="IM232" s="80"/>
      <c r="IN232" s="80"/>
      <c r="IO232" s="80"/>
      <c r="IP232" s="80"/>
      <c r="IQ232" s="80"/>
      <c r="IR232" s="80"/>
      <c r="IS232" s="80">
        <v>4</v>
      </c>
      <c r="IT232" s="80"/>
      <c r="IU232" s="80"/>
      <c r="IV232" s="80"/>
      <c r="IW232" s="80"/>
      <c r="IX232" s="80"/>
      <c r="IY232" s="80"/>
      <c r="IZ232" s="80"/>
      <c r="JA232" s="80"/>
      <c r="JB232" s="80"/>
      <c r="JC232" s="80"/>
      <c r="JD232" s="80"/>
      <c r="JE232" s="80"/>
      <c r="JF232" s="80">
        <v>2</v>
      </c>
      <c r="JG232" s="80">
        <v>2</v>
      </c>
      <c r="JH232" s="80"/>
      <c r="JI232" s="80"/>
      <c r="JJ232" s="80"/>
      <c r="JK232" s="80"/>
      <c r="JL232" s="80">
        <v>33</v>
      </c>
      <c r="JM232" s="80"/>
      <c r="JN232" s="80">
        <v>28</v>
      </c>
      <c r="JO232" s="80"/>
      <c r="JP232" s="80">
        <v>97</v>
      </c>
      <c r="JQ232" s="80"/>
      <c r="JR232" s="80"/>
      <c r="JS232" s="80"/>
      <c r="JT232" s="80"/>
      <c r="JU232" s="80"/>
      <c r="JV232" s="80"/>
      <c r="JW232" s="80"/>
      <c r="JX232" s="80"/>
      <c r="JY232" s="80"/>
      <c r="JZ232" s="80"/>
      <c r="KA232" s="80"/>
      <c r="KB232" s="80"/>
      <c r="KC232" s="80"/>
      <c r="KD232" s="80"/>
      <c r="KE232" s="80"/>
      <c r="KF232" s="80"/>
      <c r="KG232" s="80"/>
      <c r="KH232" s="80"/>
      <c r="KI232" s="80"/>
      <c r="KJ232" s="80"/>
      <c r="KK232" s="80"/>
      <c r="KL232" s="80"/>
      <c r="KM232" s="80"/>
      <c r="KN232" s="80"/>
      <c r="KO232" s="80"/>
      <c r="KP232" s="80"/>
      <c r="KQ232" s="80"/>
      <c r="KR232" s="80"/>
      <c r="KS232" s="80"/>
      <c r="KT232" s="80"/>
      <c r="KU232" s="80"/>
      <c r="KV232" s="80"/>
      <c r="KW232" s="80"/>
      <c r="KX232" s="80"/>
      <c r="KY232" s="80"/>
      <c r="KZ232" s="80"/>
      <c r="LA232" s="80"/>
      <c r="LB232" s="80"/>
      <c r="LC232" s="80"/>
      <c r="LD232" s="80"/>
      <c r="LE232" s="80"/>
      <c r="LF232" s="80"/>
      <c r="LG232" s="80">
        <v>4</v>
      </c>
      <c r="LH232" s="80"/>
      <c r="LI232" s="80"/>
      <c r="LJ232" s="80"/>
      <c r="LK232" s="80"/>
      <c r="LL232" s="80"/>
      <c r="LM232" s="80"/>
      <c r="LN232" s="80"/>
      <c r="LO232" s="80">
        <v>96</v>
      </c>
      <c r="LP232" s="80">
        <v>5</v>
      </c>
      <c r="LQ232" s="80"/>
      <c r="LR232" s="80"/>
      <c r="LS232" s="80"/>
      <c r="LT232" s="80"/>
      <c r="LU232" s="80"/>
      <c r="LV232" s="80"/>
      <c r="LW232" s="80"/>
      <c r="LX232" s="80"/>
      <c r="LY232" s="80"/>
      <c r="LZ232" s="80"/>
      <c r="MA232" s="80"/>
      <c r="MB232" s="80"/>
      <c r="MC232" s="80"/>
      <c r="MD232" s="80"/>
      <c r="ME232" s="80"/>
      <c r="MF232" s="80"/>
      <c r="MG232" s="80"/>
      <c r="MH232" s="80"/>
      <c r="MI232" s="80"/>
      <c r="MJ232" s="80"/>
      <c r="MK232" s="80"/>
      <c r="ML232" s="80"/>
      <c r="MM232" s="80"/>
      <c r="MN232" s="80"/>
      <c r="MO232" s="80"/>
      <c r="MP232" s="80"/>
      <c r="MQ232" s="80"/>
      <c r="MR232" s="80"/>
      <c r="MS232" s="80"/>
      <c r="MT232" s="80"/>
      <c r="MU232" s="80"/>
      <c r="MV232" s="80"/>
      <c r="MW232" s="80"/>
      <c r="MX232" s="80"/>
      <c r="MY232" s="80"/>
      <c r="MZ232" s="80"/>
      <c r="NA232" s="80"/>
      <c r="NB232" s="80"/>
      <c r="NC232" s="80"/>
      <c r="ND232" s="80"/>
      <c r="NE232" s="80"/>
      <c r="NF232" s="80"/>
      <c r="NG232" s="80"/>
      <c r="NH232" s="80"/>
      <c r="NI232" s="80"/>
      <c r="NJ232" s="80"/>
      <c r="NK232" s="80"/>
      <c r="NL232" s="80"/>
      <c r="NM232" s="80"/>
      <c r="NN232" s="80"/>
      <c r="NO232" s="80"/>
      <c r="NP232" s="80"/>
      <c r="NQ232" s="80"/>
      <c r="NR232" s="80"/>
      <c r="NS232" s="80"/>
      <c r="NT232" s="80"/>
      <c r="NU232" s="80"/>
      <c r="NV232" s="80"/>
      <c r="NW232" s="80"/>
      <c r="NX232" s="80"/>
      <c r="NY232" s="80"/>
      <c r="NZ232" s="80"/>
      <c r="OA232" s="80"/>
      <c r="OB232" s="79">
        <v>9198</v>
      </c>
    </row>
    <row r="233" spans="1:392" ht="13.15">
      <c r="A233" s="27">
        <v>314110</v>
      </c>
      <c r="B233" s="23" t="s">
        <v>370</v>
      </c>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v>13</v>
      </c>
      <c r="AE233" s="80"/>
      <c r="AF233" s="80"/>
      <c r="AG233" s="80"/>
      <c r="AH233" s="80"/>
      <c r="AI233" s="80"/>
      <c r="AJ233" s="80"/>
      <c r="AK233" s="80"/>
      <c r="AL233" s="80"/>
      <c r="AM233" s="80"/>
      <c r="AN233" s="80"/>
      <c r="AO233" s="80"/>
      <c r="AP233" s="80"/>
      <c r="AQ233" s="80"/>
      <c r="AR233" s="80"/>
      <c r="AS233" s="80"/>
      <c r="AT233" s="80"/>
      <c r="AU233" s="80"/>
      <c r="AV233" s="80"/>
      <c r="AW233" s="80"/>
      <c r="AX233" s="80"/>
      <c r="AY233" s="80"/>
      <c r="AZ233" s="80"/>
      <c r="BA233" s="80"/>
      <c r="BB233" s="80"/>
      <c r="BC233" s="80"/>
      <c r="BD233" s="80"/>
      <c r="BE233" s="80"/>
      <c r="BF233" s="80"/>
      <c r="BG233" s="80"/>
      <c r="BH233" s="80"/>
      <c r="BI233" s="80"/>
      <c r="BJ233" s="80"/>
      <c r="BK233" s="80"/>
      <c r="BL233" s="80"/>
      <c r="BM233" s="80"/>
      <c r="BN233" s="80"/>
      <c r="BO233" s="81"/>
      <c r="BP233" s="80"/>
      <c r="BQ233" s="80"/>
      <c r="BR233" s="80"/>
      <c r="BS233" s="80"/>
      <c r="BT233" s="80"/>
      <c r="BU233" s="80"/>
      <c r="BV233" s="80"/>
      <c r="BW233" s="80"/>
      <c r="BX233" s="80"/>
      <c r="BY233" s="80"/>
      <c r="BZ233" s="80"/>
      <c r="CA233" s="80"/>
      <c r="CB233" s="80"/>
      <c r="CC233" s="80"/>
      <c r="CD233" s="80"/>
      <c r="CE233" s="80"/>
      <c r="CF233" s="80"/>
      <c r="CG233" s="80"/>
      <c r="CH233" s="80"/>
      <c r="CI233" s="80"/>
      <c r="CJ233" s="80"/>
      <c r="CK233" s="80"/>
      <c r="CL233" s="80"/>
      <c r="CM233" s="80"/>
      <c r="CN233" s="80"/>
      <c r="CO233" s="80"/>
      <c r="CP233" s="80"/>
      <c r="CQ233" s="80"/>
      <c r="CR233" s="80"/>
      <c r="CS233" s="80"/>
      <c r="CT233" s="80"/>
      <c r="CU233" s="80"/>
      <c r="CV233" s="80"/>
      <c r="CW233" s="80"/>
      <c r="CX233" s="80"/>
      <c r="CY233" s="80"/>
      <c r="CZ233" s="80"/>
      <c r="DA233" s="80"/>
      <c r="DB233" s="80"/>
      <c r="DC233" s="80"/>
      <c r="DD233" s="80"/>
      <c r="DE233" s="80"/>
      <c r="DF233" s="80"/>
      <c r="DG233" s="80"/>
      <c r="DH233" s="80"/>
      <c r="DI233" s="80"/>
      <c r="DJ233" s="80"/>
      <c r="DK233" s="80"/>
      <c r="DL233" s="80"/>
      <c r="DM233" s="80"/>
      <c r="DN233" s="80"/>
      <c r="DO233" s="80"/>
      <c r="DP233" s="80"/>
      <c r="DQ233" s="80"/>
      <c r="DR233" s="80"/>
      <c r="DS233" s="80"/>
      <c r="DT233" s="80"/>
      <c r="DU233" s="80"/>
      <c r="DV233" s="80"/>
      <c r="DW233" s="80"/>
      <c r="DX233" s="80"/>
      <c r="DY233" s="80"/>
      <c r="DZ233" s="80"/>
      <c r="EA233" s="80"/>
      <c r="EB233" s="80"/>
      <c r="EC233" s="80"/>
      <c r="ED233" s="80"/>
      <c r="EE233" s="80"/>
      <c r="EF233" s="80"/>
      <c r="EG233" s="80"/>
      <c r="EH233" s="80"/>
      <c r="EI233" s="80"/>
      <c r="EJ233" s="80"/>
      <c r="EK233" s="80"/>
      <c r="EL233" s="80"/>
      <c r="EM233" s="80"/>
      <c r="EN233" s="80"/>
      <c r="EO233" s="80"/>
      <c r="EP233" s="80"/>
      <c r="EQ233" s="80"/>
      <c r="ER233" s="80"/>
      <c r="ES233" s="80"/>
      <c r="ET233" s="80"/>
      <c r="EU233" s="80"/>
      <c r="EV233" s="80"/>
      <c r="EW233" s="80"/>
      <c r="EX233" s="80"/>
      <c r="EY233" s="80"/>
      <c r="EZ233" s="80"/>
      <c r="FA233" s="80"/>
      <c r="FB233" s="80"/>
      <c r="FC233" s="80"/>
      <c r="FD233" s="80"/>
      <c r="FE233" s="80"/>
      <c r="FF233" s="80"/>
      <c r="FG233" s="80">
        <v>35</v>
      </c>
      <c r="FH233" s="80"/>
      <c r="FI233" s="80"/>
      <c r="FJ233" s="80"/>
      <c r="FK233" s="80"/>
      <c r="FL233" s="80"/>
      <c r="FM233" s="80"/>
      <c r="FN233" s="80"/>
      <c r="FO233" s="80"/>
      <c r="FP233" s="80"/>
      <c r="FQ233" s="80"/>
      <c r="FR233" s="80"/>
      <c r="FS233" s="80"/>
      <c r="FT233" s="80"/>
      <c r="FU233" s="80"/>
      <c r="FV233" s="80"/>
      <c r="FW233" s="80"/>
      <c r="FX233" s="80"/>
      <c r="FY233" s="80"/>
      <c r="FZ233" s="80"/>
      <c r="GA233" s="80"/>
      <c r="GB233" s="80"/>
      <c r="GC233" s="80"/>
      <c r="GD233" s="80"/>
      <c r="GE233" s="80"/>
      <c r="GF233" s="80"/>
      <c r="GG233" s="80"/>
      <c r="GH233" s="80"/>
      <c r="GI233" s="80"/>
      <c r="GJ233" s="80"/>
      <c r="GK233" s="80"/>
      <c r="GL233" s="80"/>
      <c r="GM233" s="80"/>
      <c r="GN233" s="80"/>
      <c r="GO233" s="80"/>
      <c r="GP233" s="80"/>
      <c r="GQ233" s="80"/>
      <c r="GR233" s="80"/>
      <c r="GS233" s="80"/>
      <c r="GT233" s="80"/>
      <c r="GU233" s="80"/>
      <c r="GV233" s="80"/>
      <c r="GW233" s="80"/>
      <c r="GX233" s="80"/>
      <c r="GY233" s="80"/>
      <c r="GZ233" s="80"/>
      <c r="HA233" s="80"/>
      <c r="HB233" s="80"/>
      <c r="HC233" s="80"/>
      <c r="HD233" s="80"/>
      <c r="HE233" s="80"/>
      <c r="HF233" s="80"/>
      <c r="HG233" s="80"/>
      <c r="HH233" s="80"/>
      <c r="HI233" s="80"/>
      <c r="HJ233" s="80"/>
      <c r="HK233" s="80"/>
      <c r="HL233" s="80"/>
      <c r="HM233" s="80"/>
      <c r="HN233" s="80"/>
      <c r="HO233" s="80"/>
      <c r="HP233" s="80"/>
      <c r="HQ233" s="80">
        <v>7</v>
      </c>
      <c r="HR233" s="80">
        <v>2</v>
      </c>
      <c r="HS233" s="80">
        <v>17</v>
      </c>
      <c r="HT233" s="80">
        <v>12684</v>
      </c>
      <c r="HU233" s="80">
        <v>21</v>
      </c>
      <c r="HV233" s="80">
        <v>86</v>
      </c>
      <c r="HW233" s="80"/>
      <c r="HX233" s="80"/>
      <c r="HY233" s="80"/>
      <c r="HZ233" s="80"/>
      <c r="IA233" s="80"/>
      <c r="IB233" s="80"/>
      <c r="IC233" s="80"/>
      <c r="ID233" s="80"/>
      <c r="IE233" s="80"/>
      <c r="IF233" s="80"/>
      <c r="IG233" s="80"/>
      <c r="IH233" s="80"/>
      <c r="II233" s="80"/>
      <c r="IJ233" s="80"/>
      <c r="IK233" s="80"/>
      <c r="IL233" s="80"/>
      <c r="IM233" s="80"/>
      <c r="IN233" s="80"/>
      <c r="IO233" s="80"/>
      <c r="IP233" s="80"/>
      <c r="IQ233" s="80"/>
      <c r="IR233" s="80"/>
      <c r="IS233" s="80">
        <v>12</v>
      </c>
      <c r="IT233" s="80"/>
      <c r="IU233" s="80"/>
      <c r="IV233" s="80"/>
      <c r="IW233" s="80"/>
      <c r="IX233" s="80"/>
      <c r="IY233" s="80"/>
      <c r="IZ233" s="80"/>
      <c r="JA233" s="80"/>
      <c r="JB233" s="80"/>
      <c r="JC233" s="80"/>
      <c r="JD233" s="80"/>
      <c r="JE233" s="80"/>
      <c r="JF233" s="80"/>
      <c r="JG233" s="80"/>
      <c r="JH233" s="80"/>
      <c r="JI233" s="80"/>
      <c r="JJ233" s="80"/>
      <c r="JK233" s="80"/>
      <c r="JL233" s="80"/>
      <c r="JM233" s="80"/>
      <c r="JN233" s="80"/>
      <c r="JO233" s="80"/>
      <c r="JP233" s="80">
        <v>60</v>
      </c>
      <c r="JQ233" s="80"/>
      <c r="JR233" s="80"/>
      <c r="JS233" s="80"/>
      <c r="JT233" s="80"/>
      <c r="JU233" s="80"/>
      <c r="JV233" s="80"/>
      <c r="JW233" s="80"/>
      <c r="JX233" s="80"/>
      <c r="JY233" s="80"/>
      <c r="JZ233" s="80"/>
      <c r="KA233" s="80"/>
      <c r="KB233" s="80"/>
      <c r="KC233" s="80"/>
      <c r="KD233" s="80"/>
      <c r="KE233" s="80"/>
      <c r="KF233" s="80"/>
      <c r="KG233" s="80"/>
      <c r="KH233" s="80"/>
      <c r="KI233" s="80"/>
      <c r="KJ233" s="80"/>
      <c r="KK233" s="80"/>
      <c r="KL233" s="80"/>
      <c r="KM233" s="80"/>
      <c r="KN233" s="80"/>
      <c r="KO233" s="80"/>
      <c r="KP233" s="80"/>
      <c r="KQ233" s="80"/>
      <c r="KR233" s="80"/>
      <c r="KS233" s="80"/>
      <c r="KT233" s="80"/>
      <c r="KU233" s="80"/>
      <c r="KV233" s="80"/>
      <c r="KW233" s="80"/>
      <c r="KX233" s="80"/>
      <c r="KY233" s="80"/>
      <c r="KZ233" s="80"/>
      <c r="LA233" s="80"/>
      <c r="LB233" s="80"/>
      <c r="LC233" s="80"/>
      <c r="LD233" s="80"/>
      <c r="LE233" s="80"/>
      <c r="LF233" s="80"/>
      <c r="LG233" s="80">
        <v>3</v>
      </c>
      <c r="LH233" s="80"/>
      <c r="LI233" s="80"/>
      <c r="LJ233" s="80"/>
      <c r="LK233" s="80"/>
      <c r="LL233" s="80"/>
      <c r="LM233" s="80"/>
      <c r="LN233" s="80"/>
      <c r="LO233" s="80">
        <v>27</v>
      </c>
      <c r="LP233" s="80"/>
      <c r="LQ233" s="80"/>
      <c r="LR233" s="80"/>
      <c r="LS233" s="80"/>
      <c r="LT233" s="80"/>
      <c r="LU233" s="80"/>
      <c r="LV233" s="80"/>
      <c r="LW233" s="80"/>
      <c r="LX233" s="80"/>
      <c r="LY233" s="80"/>
      <c r="LZ233" s="80"/>
      <c r="MA233" s="80"/>
      <c r="MB233" s="80"/>
      <c r="MC233" s="80"/>
      <c r="MD233" s="80"/>
      <c r="ME233" s="80"/>
      <c r="MF233" s="80"/>
      <c r="MG233" s="80"/>
      <c r="MH233" s="80"/>
      <c r="MI233" s="80"/>
      <c r="MJ233" s="80"/>
      <c r="MK233" s="80"/>
      <c r="ML233" s="80"/>
      <c r="MM233" s="80"/>
      <c r="MN233" s="80"/>
      <c r="MO233" s="80"/>
      <c r="MP233" s="80"/>
      <c r="MQ233" s="80"/>
      <c r="MR233" s="80"/>
      <c r="MS233" s="80"/>
      <c r="MT233" s="80"/>
      <c r="MU233" s="80"/>
      <c r="MV233" s="80"/>
      <c r="MW233" s="80"/>
      <c r="MX233" s="80"/>
      <c r="MY233" s="80"/>
      <c r="MZ233" s="80"/>
      <c r="NA233" s="80"/>
      <c r="NB233" s="80"/>
      <c r="NC233" s="80"/>
      <c r="ND233" s="80"/>
      <c r="NE233" s="80"/>
      <c r="NF233" s="80"/>
      <c r="NG233" s="80"/>
      <c r="NH233" s="80"/>
      <c r="NI233" s="80"/>
      <c r="NJ233" s="80"/>
      <c r="NK233" s="80"/>
      <c r="NL233" s="80"/>
      <c r="NM233" s="80"/>
      <c r="NN233" s="80"/>
      <c r="NO233" s="80"/>
      <c r="NP233" s="80"/>
      <c r="NQ233" s="80"/>
      <c r="NR233" s="80"/>
      <c r="NS233" s="80"/>
      <c r="NT233" s="80"/>
      <c r="NU233" s="80"/>
      <c r="NV233" s="80"/>
      <c r="NW233" s="80"/>
      <c r="NX233" s="80">
        <v>0</v>
      </c>
      <c r="NY233" s="80"/>
      <c r="NZ233" s="80"/>
      <c r="OA233" s="80"/>
      <c r="OB233" s="79">
        <v>12968</v>
      </c>
    </row>
    <row r="234" spans="1:392" ht="13.15">
      <c r="A234" s="27">
        <v>314120</v>
      </c>
      <c r="B234" s="23" t="s">
        <v>371</v>
      </c>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v>5</v>
      </c>
      <c r="AE234" s="80"/>
      <c r="AF234" s="80"/>
      <c r="AG234" s="80"/>
      <c r="AH234" s="80"/>
      <c r="AI234" s="80"/>
      <c r="AJ234" s="80"/>
      <c r="AK234" s="80"/>
      <c r="AL234" s="80"/>
      <c r="AM234" s="80"/>
      <c r="AN234" s="80"/>
      <c r="AO234" s="80"/>
      <c r="AP234" s="80"/>
      <c r="AQ234" s="80"/>
      <c r="AR234" s="80"/>
      <c r="AS234" s="80"/>
      <c r="AT234" s="80"/>
      <c r="AU234" s="80"/>
      <c r="AV234" s="80"/>
      <c r="AW234" s="80"/>
      <c r="AX234" s="80"/>
      <c r="AY234" s="80"/>
      <c r="AZ234" s="80"/>
      <c r="BA234" s="80"/>
      <c r="BB234" s="80"/>
      <c r="BC234" s="80"/>
      <c r="BD234" s="80"/>
      <c r="BE234" s="80"/>
      <c r="BF234" s="80"/>
      <c r="BG234" s="80"/>
      <c r="BH234" s="80"/>
      <c r="BI234" s="80"/>
      <c r="BJ234" s="80"/>
      <c r="BK234" s="80"/>
      <c r="BL234" s="80"/>
      <c r="BM234" s="80"/>
      <c r="BN234" s="80"/>
      <c r="BO234" s="81"/>
      <c r="BP234" s="80"/>
      <c r="BQ234" s="80"/>
      <c r="BR234" s="80"/>
      <c r="BS234" s="80"/>
      <c r="BT234" s="80"/>
      <c r="BU234" s="80"/>
      <c r="BV234" s="80"/>
      <c r="BW234" s="80"/>
      <c r="BX234" s="80"/>
      <c r="BY234" s="80"/>
      <c r="BZ234" s="80"/>
      <c r="CA234" s="80"/>
      <c r="CB234" s="80"/>
      <c r="CC234" s="80"/>
      <c r="CD234" s="80"/>
      <c r="CE234" s="80"/>
      <c r="CF234" s="80"/>
      <c r="CG234" s="80"/>
      <c r="CH234" s="80"/>
      <c r="CI234" s="80"/>
      <c r="CJ234" s="80"/>
      <c r="CK234" s="80"/>
      <c r="CL234" s="80"/>
      <c r="CM234" s="80"/>
      <c r="CN234" s="80"/>
      <c r="CO234" s="80"/>
      <c r="CP234" s="80"/>
      <c r="CQ234" s="80"/>
      <c r="CR234" s="80"/>
      <c r="CS234" s="80"/>
      <c r="CT234" s="80"/>
      <c r="CU234" s="80"/>
      <c r="CV234" s="80"/>
      <c r="CW234" s="80"/>
      <c r="CX234" s="80"/>
      <c r="CY234" s="80"/>
      <c r="CZ234" s="80"/>
      <c r="DA234" s="80"/>
      <c r="DB234" s="80"/>
      <c r="DC234" s="80"/>
      <c r="DD234" s="80"/>
      <c r="DE234" s="80"/>
      <c r="DF234" s="80"/>
      <c r="DG234" s="80"/>
      <c r="DH234" s="80"/>
      <c r="DI234" s="80"/>
      <c r="DJ234" s="80"/>
      <c r="DK234" s="80"/>
      <c r="DL234" s="80"/>
      <c r="DM234" s="80"/>
      <c r="DN234" s="80"/>
      <c r="DO234" s="80"/>
      <c r="DP234" s="80"/>
      <c r="DQ234" s="80"/>
      <c r="DR234" s="80"/>
      <c r="DS234" s="80"/>
      <c r="DT234" s="80"/>
      <c r="DU234" s="80"/>
      <c r="DV234" s="80"/>
      <c r="DW234" s="80"/>
      <c r="DX234" s="80"/>
      <c r="DY234" s="80"/>
      <c r="DZ234" s="80"/>
      <c r="EA234" s="80"/>
      <c r="EB234" s="80"/>
      <c r="EC234" s="80"/>
      <c r="ED234" s="80"/>
      <c r="EE234" s="80"/>
      <c r="EF234" s="80"/>
      <c r="EG234" s="80"/>
      <c r="EH234" s="80"/>
      <c r="EI234" s="80"/>
      <c r="EJ234" s="80"/>
      <c r="EK234" s="80"/>
      <c r="EL234" s="80"/>
      <c r="EM234" s="80"/>
      <c r="EN234" s="80"/>
      <c r="EO234" s="80"/>
      <c r="EP234" s="80"/>
      <c r="EQ234" s="80"/>
      <c r="ER234" s="80"/>
      <c r="ES234" s="80"/>
      <c r="ET234" s="80"/>
      <c r="EU234" s="80"/>
      <c r="EV234" s="80"/>
      <c r="EW234" s="80"/>
      <c r="EX234" s="80"/>
      <c r="EY234" s="80"/>
      <c r="EZ234" s="80"/>
      <c r="FA234" s="80"/>
      <c r="FB234" s="80"/>
      <c r="FC234" s="80"/>
      <c r="FD234" s="80"/>
      <c r="FE234" s="80"/>
      <c r="FF234" s="80"/>
      <c r="FG234" s="80"/>
      <c r="FH234" s="80"/>
      <c r="FI234" s="80"/>
      <c r="FJ234" s="80"/>
      <c r="FK234" s="80"/>
      <c r="FL234" s="80"/>
      <c r="FM234" s="80"/>
      <c r="FN234" s="80"/>
      <c r="FO234" s="80"/>
      <c r="FP234" s="80"/>
      <c r="FQ234" s="80"/>
      <c r="FR234" s="80"/>
      <c r="FS234" s="80"/>
      <c r="FT234" s="80"/>
      <c r="FU234" s="80"/>
      <c r="FV234" s="80"/>
      <c r="FW234" s="80"/>
      <c r="FX234" s="80"/>
      <c r="FY234" s="80"/>
      <c r="FZ234" s="80"/>
      <c r="GA234" s="80"/>
      <c r="GB234" s="80">
        <v>10</v>
      </c>
      <c r="GC234" s="80"/>
      <c r="GD234" s="80"/>
      <c r="GE234" s="80"/>
      <c r="GF234" s="80"/>
      <c r="GG234" s="80"/>
      <c r="GH234" s="80"/>
      <c r="GI234" s="80"/>
      <c r="GJ234" s="80"/>
      <c r="GK234" s="80"/>
      <c r="GL234" s="80"/>
      <c r="GM234" s="80">
        <v>63</v>
      </c>
      <c r="GN234" s="80"/>
      <c r="GO234" s="80"/>
      <c r="GP234" s="80"/>
      <c r="GQ234" s="80"/>
      <c r="GR234" s="80"/>
      <c r="GS234" s="80"/>
      <c r="GT234" s="80"/>
      <c r="GU234" s="80"/>
      <c r="GV234" s="80"/>
      <c r="GW234" s="80"/>
      <c r="GX234" s="80"/>
      <c r="GY234" s="80"/>
      <c r="GZ234" s="80"/>
      <c r="HA234" s="80"/>
      <c r="HB234" s="80"/>
      <c r="HC234" s="80"/>
      <c r="HD234" s="80"/>
      <c r="HE234" s="80"/>
      <c r="HF234" s="80"/>
      <c r="HG234" s="80"/>
      <c r="HH234" s="80"/>
      <c r="HI234" s="80"/>
      <c r="HJ234" s="80"/>
      <c r="HK234" s="80"/>
      <c r="HL234" s="80"/>
      <c r="HM234" s="80"/>
      <c r="HN234" s="80"/>
      <c r="HO234" s="80"/>
      <c r="HP234" s="80"/>
      <c r="HQ234" s="80"/>
      <c r="HR234" s="80">
        <v>1</v>
      </c>
      <c r="HS234" s="80">
        <v>10</v>
      </c>
      <c r="HT234" s="80"/>
      <c r="HU234" s="80">
        <v>4359</v>
      </c>
      <c r="HV234" s="80">
        <v>58</v>
      </c>
      <c r="HW234" s="80">
        <v>14</v>
      </c>
      <c r="HX234" s="80"/>
      <c r="HY234" s="80"/>
      <c r="HZ234" s="80"/>
      <c r="IA234" s="80"/>
      <c r="IB234" s="80"/>
      <c r="IC234" s="80"/>
      <c r="ID234" s="80"/>
      <c r="IE234" s="80"/>
      <c r="IF234" s="80"/>
      <c r="IG234" s="80"/>
      <c r="IH234" s="80"/>
      <c r="II234" s="80"/>
      <c r="IJ234" s="80"/>
      <c r="IK234" s="80"/>
      <c r="IL234" s="80"/>
      <c r="IM234" s="80"/>
      <c r="IN234" s="80"/>
      <c r="IO234" s="80"/>
      <c r="IP234" s="80"/>
      <c r="IQ234" s="80"/>
      <c r="IR234" s="80"/>
      <c r="IS234" s="80"/>
      <c r="IT234" s="80"/>
      <c r="IU234" s="80"/>
      <c r="IV234" s="80"/>
      <c r="IW234" s="80"/>
      <c r="IX234" s="80"/>
      <c r="IY234" s="80"/>
      <c r="IZ234" s="80"/>
      <c r="JA234" s="80"/>
      <c r="JB234" s="80"/>
      <c r="JC234" s="80"/>
      <c r="JD234" s="80"/>
      <c r="JE234" s="80"/>
      <c r="JF234" s="80"/>
      <c r="JG234" s="80"/>
      <c r="JH234" s="80"/>
      <c r="JI234" s="80"/>
      <c r="JJ234" s="80"/>
      <c r="JK234" s="80"/>
      <c r="JL234" s="80"/>
      <c r="JM234" s="80"/>
      <c r="JN234" s="80"/>
      <c r="JO234" s="80"/>
      <c r="JP234" s="80">
        <v>244</v>
      </c>
      <c r="JQ234" s="80"/>
      <c r="JR234" s="80"/>
      <c r="JS234" s="80"/>
      <c r="JT234" s="80"/>
      <c r="JU234" s="80"/>
      <c r="JV234" s="80"/>
      <c r="JW234" s="80"/>
      <c r="JX234" s="80"/>
      <c r="JY234" s="80"/>
      <c r="JZ234" s="80"/>
      <c r="KA234" s="80"/>
      <c r="KB234" s="80"/>
      <c r="KC234" s="80"/>
      <c r="KD234" s="80"/>
      <c r="KE234" s="80"/>
      <c r="KF234" s="80"/>
      <c r="KG234" s="80"/>
      <c r="KH234" s="80"/>
      <c r="KI234" s="80"/>
      <c r="KJ234" s="80"/>
      <c r="KK234" s="80"/>
      <c r="KL234" s="80"/>
      <c r="KM234" s="80"/>
      <c r="KN234" s="80"/>
      <c r="KO234" s="80"/>
      <c r="KP234" s="80"/>
      <c r="KQ234" s="80"/>
      <c r="KR234" s="80"/>
      <c r="KS234" s="80"/>
      <c r="KT234" s="80"/>
      <c r="KU234" s="80"/>
      <c r="KV234" s="80"/>
      <c r="KW234" s="80"/>
      <c r="KX234" s="80"/>
      <c r="KY234" s="80"/>
      <c r="KZ234" s="80"/>
      <c r="LA234" s="80"/>
      <c r="LB234" s="80"/>
      <c r="LC234" s="80"/>
      <c r="LD234" s="80"/>
      <c r="LE234" s="80"/>
      <c r="LF234" s="80"/>
      <c r="LG234" s="80">
        <v>2</v>
      </c>
      <c r="LH234" s="80"/>
      <c r="LI234" s="80"/>
      <c r="LJ234" s="80"/>
      <c r="LK234" s="80"/>
      <c r="LL234" s="80"/>
      <c r="LM234" s="80"/>
      <c r="LN234" s="80"/>
      <c r="LO234" s="80">
        <v>23</v>
      </c>
      <c r="LP234" s="80"/>
      <c r="LQ234" s="80"/>
      <c r="LR234" s="80"/>
      <c r="LS234" s="80"/>
      <c r="LT234" s="80"/>
      <c r="LU234" s="80"/>
      <c r="LV234" s="80"/>
      <c r="LW234" s="80"/>
      <c r="LX234" s="80"/>
      <c r="LY234" s="80"/>
      <c r="LZ234" s="80"/>
      <c r="MA234" s="80"/>
      <c r="MB234" s="80"/>
      <c r="MC234" s="80"/>
      <c r="MD234" s="80"/>
      <c r="ME234" s="80"/>
      <c r="MF234" s="80"/>
      <c r="MG234" s="80"/>
      <c r="MH234" s="80"/>
      <c r="MI234" s="80"/>
      <c r="MJ234" s="80"/>
      <c r="MK234" s="80"/>
      <c r="ML234" s="80"/>
      <c r="MM234" s="80"/>
      <c r="MN234" s="80"/>
      <c r="MO234" s="80"/>
      <c r="MP234" s="80"/>
      <c r="MQ234" s="80"/>
      <c r="MR234" s="80"/>
      <c r="MS234" s="80"/>
      <c r="MT234" s="80"/>
      <c r="MU234" s="80"/>
      <c r="MV234" s="80"/>
      <c r="MW234" s="80"/>
      <c r="MX234" s="80"/>
      <c r="MY234" s="80"/>
      <c r="MZ234" s="80"/>
      <c r="NA234" s="80"/>
      <c r="NB234" s="80"/>
      <c r="NC234" s="80"/>
      <c r="ND234" s="80"/>
      <c r="NE234" s="80"/>
      <c r="NF234" s="80"/>
      <c r="NG234" s="80"/>
      <c r="NH234" s="80"/>
      <c r="NI234" s="80"/>
      <c r="NJ234" s="80"/>
      <c r="NK234" s="80"/>
      <c r="NL234" s="80"/>
      <c r="NM234" s="80"/>
      <c r="NN234" s="80"/>
      <c r="NO234" s="80"/>
      <c r="NP234" s="80"/>
      <c r="NQ234" s="80"/>
      <c r="NR234" s="80"/>
      <c r="NS234" s="80"/>
      <c r="NT234" s="80"/>
      <c r="NU234" s="80"/>
      <c r="NV234" s="80"/>
      <c r="NW234" s="80"/>
      <c r="NX234" s="80">
        <v>0</v>
      </c>
      <c r="NY234" s="80"/>
      <c r="NZ234" s="80"/>
      <c r="OA234" s="80"/>
      <c r="OB234" s="79">
        <v>4789</v>
      </c>
    </row>
    <row r="235" spans="1:392" ht="13.15">
      <c r="A235" s="27">
        <v>314900</v>
      </c>
      <c r="B235" s="23" t="s">
        <v>372</v>
      </c>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v>29</v>
      </c>
      <c r="AE235" s="80"/>
      <c r="AF235" s="80"/>
      <c r="AG235" s="80"/>
      <c r="AH235" s="80"/>
      <c r="AI235" s="80"/>
      <c r="AJ235" s="80"/>
      <c r="AK235" s="80"/>
      <c r="AL235" s="80"/>
      <c r="AM235" s="80"/>
      <c r="AN235" s="80"/>
      <c r="AO235" s="80"/>
      <c r="AP235" s="80"/>
      <c r="AQ235" s="80"/>
      <c r="AR235" s="80"/>
      <c r="AS235" s="80"/>
      <c r="AT235" s="80"/>
      <c r="AU235" s="80"/>
      <c r="AV235" s="80"/>
      <c r="AW235" s="80"/>
      <c r="AX235" s="80"/>
      <c r="AY235" s="80"/>
      <c r="AZ235" s="80"/>
      <c r="BA235" s="80"/>
      <c r="BB235" s="80"/>
      <c r="BC235" s="80"/>
      <c r="BD235" s="80">
        <v>9</v>
      </c>
      <c r="BE235" s="80"/>
      <c r="BF235" s="80"/>
      <c r="BG235" s="80"/>
      <c r="BH235" s="80"/>
      <c r="BI235" s="80"/>
      <c r="BJ235" s="80"/>
      <c r="BK235" s="80"/>
      <c r="BL235" s="80"/>
      <c r="BM235" s="80"/>
      <c r="BN235" s="80"/>
      <c r="BO235" s="81"/>
      <c r="BP235" s="80"/>
      <c r="BQ235" s="80"/>
      <c r="BR235" s="80"/>
      <c r="BS235" s="80"/>
      <c r="BT235" s="80"/>
      <c r="BU235" s="80"/>
      <c r="BV235" s="80">
        <v>27</v>
      </c>
      <c r="BW235" s="80">
        <v>6</v>
      </c>
      <c r="BX235" s="80"/>
      <c r="BY235" s="80"/>
      <c r="BZ235" s="80"/>
      <c r="CA235" s="80"/>
      <c r="CB235" s="80"/>
      <c r="CC235" s="80"/>
      <c r="CD235" s="80"/>
      <c r="CE235" s="80"/>
      <c r="CF235" s="80"/>
      <c r="CG235" s="80"/>
      <c r="CH235" s="80"/>
      <c r="CI235" s="80"/>
      <c r="CJ235" s="80"/>
      <c r="CK235" s="80"/>
      <c r="CL235" s="80"/>
      <c r="CM235" s="80"/>
      <c r="CN235" s="80"/>
      <c r="CO235" s="80"/>
      <c r="CP235" s="80"/>
      <c r="CQ235" s="80"/>
      <c r="CR235" s="80"/>
      <c r="CS235" s="80"/>
      <c r="CT235" s="80"/>
      <c r="CU235" s="80"/>
      <c r="CV235" s="80"/>
      <c r="CW235" s="80"/>
      <c r="CX235" s="80"/>
      <c r="CY235" s="80"/>
      <c r="CZ235" s="80"/>
      <c r="DA235" s="80"/>
      <c r="DB235" s="80"/>
      <c r="DC235" s="80"/>
      <c r="DD235" s="80"/>
      <c r="DE235" s="80"/>
      <c r="DF235" s="80"/>
      <c r="DG235" s="80"/>
      <c r="DH235" s="80"/>
      <c r="DI235" s="80"/>
      <c r="DJ235" s="80"/>
      <c r="DK235" s="80"/>
      <c r="DL235" s="80"/>
      <c r="DM235" s="80"/>
      <c r="DN235" s="80"/>
      <c r="DO235" s="80"/>
      <c r="DP235" s="80"/>
      <c r="DQ235" s="80"/>
      <c r="DR235" s="80"/>
      <c r="DS235" s="80"/>
      <c r="DT235" s="80"/>
      <c r="DU235" s="80"/>
      <c r="DV235" s="80"/>
      <c r="DW235" s="80"/>
      <c r="DX235" s="80"/>
      <c r="DY235" s="80"/>
      <c r="DZ235" s="80"/>
      <c r="EA235" s="80"/>
      <c r="EB235" s="80"/>
      <c r="EC235" s="80"/>
      <c r="ED235" s="80"/>
      <c r="EE235" s="80"/>
      <c r="EF235" s="80"/>
      <c r="EG235" s="80"/>
      <c r="EH235" s="80"/>
      <c r="EI235" s="80"/>
      <c r="EJ235" s="80"/>
      <c r="EK235" s="80"/>
      <c r="EL235" s="80"/>
      <c r="EM235" s="80"/>
      <c r="EN235" s="80"/>
      <c r="EO235" s="80"/>
      <c r="EP235" s="80"/>
      <c r="EQ235" s="80"/>
      <c r="ER235" s="80"/>
      <c r="ES235" s="80"/>
      <c r="ET235" s="80"/>
      <c r="EU235" s="80"/>
      <c r="EV235" s="80"/>
      <c r="EW235" s="80"/>
      <c r="EX235" s="80"/>
      <c r="EY235" s="80"/>
      <c r="EZ235" s="80"/>
      <c r="FA235" s="80"/>
      <c r="FB235" s="80"/>
      <c r="FC235" s="80"/>
      <c r="FD235" s="80"/>
      <c r="FE235" s="80"/>
      <c r="FF235" s="80"/>
      <c r="FG235" s="80">
        <v>33</v>
      </c>
      <c r="FH235" s="80"/>
      <c r="FI235" s="80"/>
      <c r="FJ235" s="80"/>
      <c r="FK235" s="80"/>
      <c r="FL235" s="80"/>
      <c r="FM235" s="80"/>
      <c r="FN235" s="80"/>
      <c r="FO235" s="80"/>
      <c r="FP235" s="80"/>
      <c r="FQ235" s="80">
        <v>3</v>
      </c>
      <c r="FR235" s="80"/>
      <c r="FS235" s="80"/>
      <c r="FT235" s="80"/>
      <c r="FU235" s="80"/>
      <c r="FV235" s="80"/>
      <c r="FW235" s="80"/>
      <c r="FX235" s="80"/>
      <c r="FY235" s="80"/>
      <c r="FZ235" s="80"/>
      <c r="GA235" s="80"/>
      <c r="GB235" s="80">
        <v>98</v>
      </c>
      <c r="GC235" s="80"/>
      <c r="GD235" s="80"/>
      <c r="GE235" s="80"/>
      <c r="GF235" s="80"/>
      <c r="GG235" s="80"/>
      <c r="GH235" s="80"/>
      <c r="GI235" s="80">
        <v>24</v>
      </c>
      <c r="GJ235" s="80"/>
      <c r="GK235" s="80"/>
      <c r="GL235" s="80"/>
      <c r="GM235" s="80"/>
      <c r="GN235" s="80"/>
      <c r="GO235" s="80"/>
      <c r="GP235" s="80"/>
      <c r="GQ235" s="80"/>
      <c r="GR235" s="80"/>
      <c r="GS235" s="80"/>
      <c r="GT235" s="80"/>
      <c r="GU235" s="80"/>
      <c r="GV235" s="80"/>
      <c r="GW235" s="80"/>
      <c r="GX235" s="80"/>
      <c r="GY235" s="80"/>
      <c r="GZ235" s="80"/>
      <c r="HA235" s="80"/>
      <c r="HB235" s="80"/>
      <c r="HC235" s="80"/>
      <c r="HD235" s="80"/>
      <c r="HE235" s="80"/>
      <c r="HF235" s="80"/>
      <c r="HG235" s="80"/>
      <c r="HH235" s="80"/>
      <c r="HI235" s="80"/>
      <c r="HJ235" s="80"/>
      <c r="HK235" s="80"/>
      <c r="HL235" s="80"/>
      <c r="HM235" s="80"/>
      <c r="HN235" s="80"/>
      <c r="HO235" s="80"/>
      <c r="HP235" s="80"/>
      <c r="HQ235" s="80"/>
      <c r="HR235" s="80">
        <v>32</v>
      </c>
      <c r="HS235" s="80">
        <v>55</v>
      </c>
      <c r="HT235" s="80">
        <v>38</v>
      </c>
      <c r="HU235" s="80">
        <v>50</v>
      </c>
      <c r="HV235" s="80">
        <v>8525</v>
      </c>
      <c r="HW235" s="80">
        <v>47</v>
      </c>
      <c r="HX235" s="80">
        <v>20</v>
      </c>
      <c r="HY235" s="80"/>
      <c r="HZ235" s="80">
        <v>3</v>
      </c>
      <c r="IA235" s="80"/>
      <c r="IB235" s="80"/>
      <c r="IC235" s="80">
        <v>13</v>
      </c>
      <c r="ID235" s="80"/>
      <c r="IE235" s="80"/>
      <c r="IF235" s="80"/>
      <c r="IG235" s="80">
        <v>80</v>
      </c>
      <c r="IH235" s="80"/>
      <c r="II235" s="80"/>
      <c r="IJ235" s="80"/>
      <c r="IK235" s="80"/>
      <c r="IL235" s="80"/>
      <c r="IM235" s="80"/>
      <c r="IN235" s="80"/>
      <c r="IO235" s="80"/>
      <c r="IP235" s="80"/>
      <c r="IQ235" s="80"/>
      <c r="IR235" s="80"/>
      <c r="IS235" s="80"/>
      <c r="IT235" s="80"/>
      <c r="IU235" s="80"/>
      <c r="IV235" s="80"/>
      <c r="IW235" s="80"/>
      <c r="IX235" s="80"/>
      <c r="IY235" s="80"/>
      <c r="IZ235" s="80"/>
      <c r="JA235" s="80"/>
      <c r="JB235" s="80"/>
      <c r="JC235" s="80"/>
      <c r="JD235" s="80"/>
      <c r="JE235" s="80"/>
      <c r="JF235" s="80"/>
      <c r="JG235" s="80"/>
      <c r="JH235" s="80"/>
      <c r="JI235" s="80"/>
      <c r="JJ235" s="80"/>
      <c r="JK235" s="80"/>
      <c r="JL235" s="80">
        <v>78</v>
      </c>
      <c r="JM235" s="80"/>
      <c r="JN235" s="80"/>
      <c r="JO235" s="80"/>
      <c r="JP235" s="80">
        <v>333</v>
      </c>
      <c r="JQ235" s="80"/>
      <c r="JR235" s="80"/>
      <c r="JS235" s="80"/>
      <c r="JT235" s="80"/>
      <c r="JU235" s="80"/>
      <c r="JV235" s="80"/>
      <c r="JW235" s="80"/>
      <c r="JX235" s="80"/>
      <c r="JY235" s="80"/>
      <c r="JZ235" s="80"/>
      <c r="KA235" s="80"/>
      <c r="KB235" s="80"/>
      <c r="KC235" s="80"/>
      <c r="KD235" s="80"/>
      <c r="KE235" s="80"/>
      <c r="KF235" s="80"/>
      <c r="KG235" s="80"/>
      <c r="KH235" s="80"/>
      <c r="KI235" s="80"/>
      <c r="KJ235" s="80"/>
      <c r="KK235" s="80"/>
      <c r="KL235" s="80"/>
      <c r="KM235" s="80"/>
      <c r="KN235" s="80"/>
      <c r="KO235" s="80"/>
      <c r="KP235" s="80"/>
      <c r="KQ235" s="80"/>
      <c r="KR235" s="80"/>
      <c r="KS235" s="80"/>
      <c r="KT235" s="80"/>
      <c r="KU235" s="80"/>
      <c r="KV235" s="80"/>
      <c r="KW235" s="80"/>
      <c r="KX235" s="80"/>
      <c r="KY235" s="80"/>
      <c r="KZ235" s="80"/>
      <c r="LA235" s="80"/>
      <c r="LB235" s="80"/>
      <c r="LC235" s="80"/>
      <c r="LD235" s="80"/>
      <c r="LE235" s="80"/>
      <c r="LF235" s="80"/>
      <c r="LG235" s="80">
        <v>17</v>
      </c>
      <c r="LH235" s="80"/>
      <c r="LI235" s="80"/>
      <c r="LJ235" s="80"/>
      <c r="LK235" s="80"/>
      <c r="LL235" s="80"/>
      <c r="LM235" s="80"/>
      <c r="LN235" s="80"/>
      <c r="LO235" s="80">
        <v>45</v>
      </c>
      <c r="LP235" s="80">
        <v>4</v>
      </c>
      <c r="LQ235" s="80"/>
      <c r="LR235" s="80"/>
      <c r="LS235" s="80"/>
      <c r="LT235" s="80"/>
      <c r="LU235" s="80"/>
      <c r="LV235" s="80"/>
      <c r="LW235" s="80"/>
      <c r="LX235" s="80"/>
      <c r="LY235" s="80"/>
      <c r="LZ235" s="80"/>
      <c r="MA235" s="80"/>
      <c r="MB235" s="80"/>
      <c r="MC235" s="80"/>
      <c r="MD235" s="80"/>
      <c r="ME235" s="80"/>
      <c r="MF235" s="80"/>
      <c r="MG235" s="80"/>
      <c r="MH235" s="80"/>
      <c r="MI235" s="80"/>
      <c r="MJ235" s="80"/>
      <c r="MK235" s="80"/>
      <c r="ML235" s="80"/>
      <c r="MM235" s="80"/>
      <c r="MN235" s="80"/>
      <c r="MO235" s="80"/>
      <c r="MP235" s="80"/>
      <c r="MQ235" s="80"/>
      <c r="MR235" s="80"/>
      <c r="MS235" s="80"/>
      <c r="MT235" s="80"/>
      <c r="MU235" s="80"/>
      <c r="MV235" s="80"/>
      <c r="MW235" s="80"/>
      <c r="MX235" s="80"/>
      <c r="MY235" s="80"/>
      <c r="MZ235" s="80"/>
      <c r="NA235" s="80"/>
      <c r="NB235" s="80"/>
      <c r="NC235" s="80"/>
      <c r="ND235" s="80"/>
      <c r="NE235" s="80"/>
      <c r="NF235" s="80"/>
      <c r="NG235" s="80"/>
      <c r="NH235" s="80"/>
      <c r="NI235" s="80"/>
      <c r="NJ235" s="80"/>
      <c r="NK235" s="80"/>
      <c r="NL235" s="80"/>
      <c r="NM235" s="80"/>
      <c r="NN235" s="80"/>
      <c r="NO235" s="80"/>
      <c r="NP235" s="80"/>
      <c r="NQ235" s="80"/>
      <c r="NR235" s="80"/>
      <c r="NS235" s="80"/>
      <c r="NT235" s="80"/>
      <c r="NU235" s="80"/>
      <c r="NV235" s="80"/>
      <c r="NW235" s="80"/>
      <c r="NX235" s="80">
        <v>0</v>
      </c>
      <c r="NY235" s="80"/>
      <c r="NZ235" s="80"/>
      <c r="OA235" s="80"/>
      <c r="OB235" s="79">
        <v>9570</v>
      </c>
    </row>
    <row r="236" spans="1:392" ht="13.15">
      <c r="A236" s="27">
        <v>315000</v>
      </c>
      <c r="B236" s="23" t="s">
        <v>373</v>
      </c>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v>0</v>
      </c>
      <c r="AE236" s="80"/>
      <c r="AF236" s="80"/>
      <c r="AG236" s="80"/>
      <c r="AH236" s="80"/>
      <c r="AI236" s="80"/>
      <c r="AJ236" s="80"/>
      <c r="AK236" s="80"/>
      <c r="AL236" s="80"/>
      <c r="AM236" s="80"/>
      <c r="AN236" s="80"/>
      <c r="AO236" s="80"/>
      <c r="AP236" s="80"/>
      <c r="AQ236" s="80"/>
      <c r="AR236" s="80"/>
      <c r="AS236" s="80"/>
      <c r="AT236" s="80"/>
      <c r="AU236" s="80"/>
      <c r="AV236" s="80"/>
      <c r="AW236" s="80"/>
      <c r="AX236" s="80"/>
      <c r="AY236" s="80"/>
      <c r="AZ236" s="80"/>
      <c r="BA236" s="80"/>
      <c r="BB236" s="80"/>
      <c r="BC236" s="80"/>
      <c r="BD236" s="80"/>
      <c r="BE236" s="80"/>
      <c r="BF236" s="80"/>
      <c r="BG236" s="80"/>
      <c r="BH236" s="80"/>
      <c r="BI236" s="80"/>
      <c r="BJ236" s="80"/>
      <c r="BK236" s="80"/>
      <c r="BL236" s="80"/>
      <c r="BM236" s="80"/>
      <c r="BN236" s="80"/>
      <c r="BO236" s="81"/>
      <c r="BP236" s="80"/>
      <c r="BQ236" s="80"/>
      <c r="BR236" s="80"/>
      <c r="BS236" s="80"/>
      <c r="BT236" s="80"/>
      <c r="BU236" s="80"/>
      <c r="BV236" s="80"/>
      <c r="BW236" s="80"/>
      <c r="BX236" s="80"/>
      <c r="BY236" s="80"/>
      <c r="BZ236" s="80"/>
      <c r="CA236" s="80"/>
      <c r="CB236" s="80"/>
      <c r="CC236" s="80"/>
      <c r="CD236" s="80"/>
      <c r="CE236" s="80"/>
      <c r="CF236" s="80"/>
      <c r="CG236" s="80"/>
      <c r="CH236" s="80"/>
      <c r="CI236" s="80"/>
      <c r="CJ236" s="80"/>
      <c r="CK236" s="80"/>
      <c r="CL236" s="80"/>
      <c r="CM236" s="80"/>
      <c r="CN236" s="80"/>
      <c r="CO236" s="80"/>
      <c r="CP236" s="80"/>
      <c r="CQ236" s="80"/>
      <c r="CR236" s="80"/>
      <c r="CS236" s="80"/>
      <c r="CT236" s="80"/>
      <c r="CU236" s="80"/>
      <c r="CV236" s="80"/>
      <c r="CW236" s="80"/>
      <c r="CX236" s="80"/>
      <c r="CY236" s="80"/>
      <c r="CZ236" s="80"/>
      <c r="DA236" s="80"/>
      <c r="DB236" s="80"/>
      <c r="DC236" s="80"/>
      <c r="DD236" s="80"/>
      <c r="DE236" s="80"/>
      <c r="DF236" s="80"/>
      <c r="DG236" s="80"/>
      <c r="DH236" s="80"/>
      <c r="DI236" s="80"/>
      <c r="DJ236" s="80"/>
      <c r="DK236" s="80"/>
      <c r="DL236" s="80"/>
      <c r="DM236" s="80"/>
      <c r="DN236" s="80"/>
      <c r="DO236" s="80"/>
      <c r="DP236" s="80"/>
      <c r="DQ236" s="80"/>
      <c r="DR236" s="80"/>
      <c r="DS236" s="80"/>
      <c r="DT236" s="80"/>
      <c r="DU236" s="80"/>
      <c r="DV236" s="80"/>
      <c r="DW236" s="80"/>
      <c r="DX236" s="80"/>
      <c r="DY236" s="80"/>
      <c r="DZ236" s="80"/>
      <c r="EA236" s="80"/>
      <c r="EB236" s="80"/>
      <c r="EC236" s="80"/>
      <c r="ED236" s="80"/>
      <c r="EE236" s="80"/>
      <c r="EF236" s="80"/>
      <c r="EG236" s="80"/>
      <c r="EH236" s="80"/>
      <c r="EI236" s="80"/>
      <c r="EJ236" s="80"/>
      <c r="EK236" s="80"/>
      <c r="EL236" s="80"/>
      <c r="EM236" s="80"/>
      <c r="EN236" s="80"/>
      <c r="EO236" s="80"/>
      <c r="EP236" s="80"/>
      <c r="EQ236" s="80"/>
      <c r="ER236" s="80"/>
      <c r="ES236" s="80"/>
      <c r="ET236" s="80"/>
      <c r="EU236" s="80"/>
      <c r="EV236" s="80"/>
      <c r="EW236" s="80"/>
      <c r="EX236" s="80"/>
      <c r="EY236" s="80"/>
      <c r="EZ236" s="80"/>
      <c r="FA236" s="80"/>
      <c r="FB236" s="80"/>
      <c r="FC236" s="80"/>
      <c r="FD236" s="80"/>
      <c r="FE236" s="80"/>
      <c r="FF236" s="80"/>
      <c r="FG236" s="80"/>
      <c r="FH236" s="80"/>
      <c r="FI236" s="80"/>
      <c r="FJ236" s="80"/>
      <c r="FK236" s="80"/>
      <c r="FL236" s="80"/>
      <c r="FM236" s="80"/>
      <c r="FN236" s="80"/>
      <c r="FO236" s="80"/>
      <c r="FP236" s="80"/>
      <c r="FQ236" s="80"/>
      <c r="FR236" s="80"/>
      <c r="FS236" s="80"/>
      <c r="FT236" s="80"/>
      <c r="FU236" s="80"/>
      <c r="FV236" s="80"/>
      <c r="FW236" s="80"/>
      <c r="FX236" s="80"/>
      <c r="FY236" s="80"/>
      <c r="FZ236" s="80"/>
      <c r="GA236" s="80"/>
      <c r="GB236" s="80"/>
      <c r="GC236" s="80"/>
      <c r="GD236" s="80"/>
      <c r="GE236" s="80"/>
      <c r="GF236" s="80"/>
      <c r="GG236" s="80"/>
      <c r="GH236" s="80"/>
      <c r="GI236" s="80"/>
      <c r="GJ236" s="80"/>
      <c r="GK236" s="80"/>
      <c r="GL236" s="80"/>
      <c r="GM236" s="80"/>
      <c r="GN236" s="80"/>
      <c r="GO236" s="80"/>
      <c r="GP236" s="80"/>
      <c r="GQ236" s="80"/>
      <c r="GR236" s="80"/>
      <c r="GS236" s="80"/>
      <c r="GT236" s="80"/>
      <c r="GU236" s="80"/>
      <c r="GV236" s="80"/>
      <c r="GW236" s="80"/>
      <c r="GX236" s="80"/>
      <c r="GY236" s="80"/>
      <c r="GZ236" s="80"/>
      <c r="HA236" s="80"/>
      <c r="HB236" s="80"/>
      <c r="HC236" s="80"/>
      <c r="HD236" s="80"/>
      <c r="HE236" s="80"/>
      <c r="HF236" s="80"/>
      <c r="HG236" s="80"/>
      <c r="HH236" s="80"/>
      <c r="HI236" s="80"/>
      <c r="HJ236" s="80"/>
      <c r="HK236" s="80"/>
      <c r="HL236" s="80"/>
      <c r="HM236" s="80"/>
      <c r="HN236" s="80"/>
      <c r="HO236" s="80"/>
      <c r="HP236" s="80"/>
      <c r="HQ236" s="80"/>
      <c r="HR236" s="80">
        <v>49</v>
      </c>
      <c r="HS236" s="80">
        <v>6</v>
      </c>
      <c r="HT236" s="80">
        <v>10</v>
      </c>
      <c r="HU236" s="80">
        <v>31</v>
      </c>
      <c r="HV236" s="80">
        <v>48</v>
      </c>
      <c r="HW236" s="80">
        <v>18157</v>
      </c>
      <c r="HX236" s="80">
        <v>3</v>
      </c>
      <c r="HY236" s="80"/>
      <c r="HZ236" s="80"/>
      <c r="IA236" s="80"/>
      <c r="IB236" s="80"/>
      <c r="IC236" s="80"/>
      <c r="ID236" s="80"/>
      <c r="IE236" s="80"/>
      <c r="IF236" s="80"/>
      <c r="IG236" s="80"/>
      <c r="IH236" s="80"/>
      <c r="II236" s="80"/>
      <c r="IJ236" s="80"/>
      <c r="IK236" s="80"/>
      <c r="IL236" s="80"/>
      <c r="IM236" s="80"/>
      <c r="IN236" s="80"/>
      <c r="IO236" s="80"/>
      <c r="IP236" s="80"/>
      <c r="IQ236" s="80"/>
      <c r="IR236" s="80"/>
      <c r="IS236" s="80"/>
      <c r="IT236" s="80"/>
      <c r="IU236" s="80"/>
      <c r="IV236" s="80"/>
      <c r="IW236" s="80"/>
      <c r="IX236" s="80"/>
      <c r="IY236" s="80"/>
      <c r="IZ236" s="80"/>
      <c r="JA236" s="80"/>
      <c r="JB236" s="80"/>
      <c r="JC236" s="80"/>
      <c r="JD236" s="80"/>
      <c r="JE236" s="80"/>
      <c r="JF236" s="80"/>
      <c r="JG236" s="80"/>
      <c r="JH236" s="80"/>
      <c r="JI236" s="80"/>
      <c r="JJ236" s="80"/>
      <c r="JK236" s="80"/>
      <c r="JL236" s="80"/>
      <c r="JM236" s="80"/>
      <c r="JN236" s="80"/>
      <c r="JO236" s="80"/>
      <c r="JP236" s="80">
        <v>2583</v>
      </c>
      <c r="JQ236" s="80"/>
      <c r="JR236" s="80"/>
      <c r="JS236" s="80"/>
      <c r="JT236" s="80"/>
      <c r="JU236" s="80"/>
      <c r="JV236" s="80"/>
      <c r="JW236" s="80"/>
      <c r="JX236" s="80"/>
      <c r="JY236" s="80"/>
      <c r="JZ236" s="80"/>
      <c r="KA236" s="80"/>
      <c r="KB236" s="80"/>
      <c r="KC236" s="80"/>
      <c r="KD236" s="80"/>
      <c r="KE236" s="80"/>
      <c r="KF236" s="80"/>
      <c r="KG236" s="80"/>
      <c r="KH236" s="80"/>
      <c r="KI236" s="80"/>
      <c r="KJ236" s="80"/>
      <c r="KK236" s="80"/>
      <c r="KL236" s="80"/>
      <c r="KM236" s="80"/>
      <c r="KN236" s="80"/>
      <c r="KO236" s="80"/>
      <c r="KP236" s="80"/>
      <c r="KQ236" s="80"/>
      <c r="KR236" s="80"/>
      <c r="KS236" s="80"/>
      <c r="KT236" s="80"/>
      <c r="KU236" s="80"/>
      <c r="KV236" s="80"/>
      <c r="KW236" s="80"/>
      <c r="KX236" s="80"/>
      <c r="KY236" s="80"/>
      <c r="KZ236" s="80"/>
      <c r="LA236" s="80"/>
      <c r="LB236" s="80"/>
      <c r="LC236" s="80"/>
      <c r="LD236" s="80"/>
      <c r="LE236" s="80"/>
      <c r="LF236" s="80"/>
      <c r="LG236" s="80">
        <v>33</v>
      </c>
      <c r="LH236" s="80"/>
      <c r="LI236" s="80"/>
      <c r="LJ236" s="80"/>
      <c r="LK236" s="80"/>
      <c r="LL236" s="80"/>
      <c r="LM236" s="80"/>
      <c r="LN236" s="80"/>
      <c r="LO236" s="80">
        <v>197</v>
      </c>
      <c r="LP236" s="80"/>
      <c r="LQ236" s="80"/>
      <c r="LR236" s="80"/>
      <c r="LS236" s="80"/>
      <c r="LT236" s="80"/>
      <c r="LU236" s="80"/>
      <c r="LV236" s="80"/>
      <c r="LW236" s="80"/>
      <c r="LX236" s="80"/>
      <c r="LY236" s="80"/>
      <c r="LZ236" s="80"/>
      <c r="MA236" s="80"/>
      <c r="MB236" s="80"/>
      <c r="MC236" s="80"/>
      <c r="MD236" s="80"/>
      <c r="ME236" s="80"/>
      <c r="MF236" s="80"/>
      <c r="MG236" s="80"/>
      <c r="MH236" s="80"/>
      <c r="MI236" s="80"/>
      <c r="MJ236" s="80"/>
      <c r="MK236" s="80"/>
      <c r="ML236" s="80"/>
      <c r="MM236" s="80"/>
      <c r="MN236" s="80"/>
      <c r="MO236" s="80"/>
      <c r="MP236" s="80"/>
      <c r="MQ236" s="80"/>
      <c r="MR236" s="80"/>
      <c r="MS236" s="80"/>
      <c r="MT236" s="80"/>
      <c r="MU236" s="80"/>
      <c r="MV236" s="80"/>
      <c r="MW236" s="80"/>
      <c r="MX236" s="80"/>
      <c r="MY236" s="80"/>
      <c r="MZ236" s="80"/>
      <c r="NA236" s="80"/>
      <c r="NB236" s="80"/>
      <c r="NC236" s="80"/>
      <c r="ND236" s="80"/>
      <c r="NE236" s="80"/>
      <c r="NF236" s="80"/>
      <c r="NG236" s="80"/>
      <c r="NH236" s="80"/>
      <c r="NI236" s="80"/>
      <c r="NJ236" s="80"/>
      <c r="NK236" s="80"/>
      <c r="NL236" s="80"/>
      <c r="NM236" s="80"/>
      <c r="NN236" s="80"/>
      <c r="NO236" s="80"/>
      <c r="NP236" s="80"/>
      <c r="NQ236" s="80"/>
      <c r="NR236" s="80"/>
      <c r="NS236" s="80"/>
      <c r="NT236" s="80"/>
      <c r="NU236" s="80"/>
      <c r="NV236" s="80"/>
      <c r="NW236" s="80"/>
      <c r="NX236" s="80">
        <v>0</v>
      </c>
      <c r="NY236" s="80"/>
      <c r="NZ236" s="80"/>
      <c r="OA236" s="80"/>
      <c r="OB236" s="79">
        <v>21118</v>
      </c>
    </row>
    <row r="237" spans="1:392" ht="13.15">
      <c r="A237" s="27">
        <v>316000</v>
      </c>
      <c r="B237" s="23" t="s">
        <v>374</v>
      </c>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v>0</v>
      </c>
      <c r="AE237" s="80"/>
      <c r="AF237" s="80"/>
      <c r="AG237" s="80"/>
      <c r="AH237" s="80"/>
      <c r="AI237" s="80"/>
      <c r="AJ237" s="80"/>
      <c r="AK237" s="80"/>
      <c r="AL237" s="80"/>
      <c r="AM237" s="80"/>
      <c r="AN237" s="80"/>
      <c r="AO237" s="80"/>
      <c r="AP237" s="80"/>
      <c r="AQ237" s="80"/>
      <c r="AR237" s="80"/>
      <c r="AS237" s="80"/>
      <c r="AT237" s="80"/>
      <c r="AU237" s="80"/>
      <c r="AV237" s="80"/>
      <c r="AW237" s="80"/>
      <c r="AX237" s="80"/>
      <c r="AY237" s="80"/>
      <c r="AZ237" s="80"/>
      <c r="BA237" s="80"/>
      <c r="BB237" s="80"/>
      <c r="BC237" s="80"/>
      <c r="BD237" s="80"/>
      <c r="BE237" s="80"/>
      <c r="BF237" s="80"/>
      <c r="BG237" s="80"/>
      <c r="BH237" s="80"/>
      <c r="BI237" s="80"/>
      <c r="BJ237" s="80"/>
      <c r="BK237" s="80"/>
      <c r="BL237" s="80"/>
      <c r="BM237" s="80"/>
      <c r="BN237" s="80"/>
      <c r="BO237" s="81"/>
      <c r="BP237" s="80"/>
      <c r="BQ237" s="80"/>
      <c r="BR237" s="80"/>
      <c r="BS237" s="80"/>
      <c r="BT237" s="80"/>
      <c r="BU237" s="80"/>
      <c r="BV237" s="80"/>
      <c r="BW237" s="80"/>
      <c r="BX237" s="80"/>
      <c r="BY237" s="80"/>
      <c r="BZ237" s="80"/>
      <c r="CA237" s="80"/>
      <c r="CB237" s="80"/>
      <c r="CC237" s="80"/>
      <c r="CD237" s="80"/>
      <c r="CE237" s="80"/>
      <c r="CF237" s="80"/>
      <c r="CG237" s="80"/>
      <c r="CH237" s="80"/>
      <c r="CI237" s="80"/>
      <c r="CJ237" s="80"/>
      <c r="CK237" s="80"/>
      <c r="CL237" s="80"/>
      <c r="CM237" s="80"/>
      <c r="CN237" s="80"/>
      <c r="CO237" s="80"/>
      <c r="CP237" s="80"/>
      <c r="CQ237" s="80"/>
      <c r="CR237" s="80"/>
      <c r="CS237" s="80"/>
      <c r="CT237" s="80"/>
      <c r="CU237" s="80"/>
      <c r="CV237" s="80"/>
      <c r="CW237" s="80"/>
      <c r="CX237" s="80"/>
      <c r="CY237" s="80"/>
      <c r="CZ237" s="80"/>
      <c r="DA237" s="80"/>
      <c r="DB237" s="80"/>
      <c r="DC237" s="80"/>
      <c r="DD237" s="80"/>
      <c r="DE237" s="80"/>
      <c r="DF237" s="80"/>
      <c r="DG237" s="80"/>
      <c r="DH237" s="80"/>
      <c r="DI237" s="80"/>
      <c r="DJ237" s="80"/>
      <c r="DK237" s="80"/>
      <c r="DL237" s="80"/>
      <c r="DM237" s="80"/>
      <c r="DN237" s="80"/>
      <c r="DO237" s="80"/>
      <c r="DP237" s="80"/>
      <c r="DQ237" s="80"/>
      <c r="DR237" s="80"/>
      <c r="DS237" s="80"/>
      <c r="DT237" s="80"/>
      <c r="DU237" s="80"/>
      <c r="DV237" s="80"/>
      <c r="DW237" s="80"/>
      <c r="DX237" s="80"/>
      <c r="DY237" s="80"/>
      <c r="DZ237" s="80"/>
      <c r="EA237" s="80"/>
      <c r="EB237" s="80"/>
      <c r="EC237" s="80"/>
      <c r="ED237" s="80"/>
      <c r="EE237" s="80"/>
      <c r="EF237" s="80"/>
      <c r="EG237" s="80"/>
      <c r="EH237" s="80"/>
      <c r="EI237" s="80"/>
      <c r="EJ237" s="80"/>
      <c r="EK237" s="80"/>
      <c r="EL237" s="80"/>
      <c r="EM237" s="80"/>
      <c r="EN237" s="80"/>
      <c r="EO237" s="80"/>
      <c r="EP237" s="80"/>
      <c r="EQ237" s="80"/>
      <c r="ER237" s="80"/>
      <c r="ES237" s="80"/>
      <c r="ET237" s="80"/>
      <c r="EU237" s="80"/>
      <c r="EV237" s="80"/>
      <c r="EW237" s="80"/>
      <c r="EX237" s="80"/>
      <c r="EY237" s="80"/>
      <c r="EZ237" s="80"/>
      <c r="FA237" s="80"/>
      <c r="FB237" s="80"/>
      <c r="FC237" s="80"/>
      <c r="FD237" s="80"/>
      <c r="FE237" s="80"/>
      <c r="FF237" s="80"/>
      <c r="FG237" s="80"/>
      <c r="FH237" s="80"/>
      <c r="FI237" s="80"/>
      <c r="FJ237" s="80"/>
      <c r="FK237" s="80"/>
      <c r="FL237" s="80"/>
      <c r="FM237" s="80"/>
      <c r="FN237" s="80"/>
      <c r="FO237" s="80"/>
      <c r="FP237" s="80"/>
      <c r="FQ237" s="80"/>
      <c r="FR237" s="80"/>
      <c r="FS237" s="80"/>
      <c r="FT237" s="80"/>
      <c r="FU237" s="80"/>
      <c r="FV237" s="80"/>
      <c r="FW237" s="80"/>
      <c r="FX237" s="80"/>
      <c r="FY237" s="80"/>
      <c r="FZ237" s="80"/>
      <c r="GA237" s="80"/>
      <c r="GB237" s="80"/>
      <c r="GC237" s="80"/>
      <c r="GD237" s="80"/>
      <c r="GE237" s="80"/>
      <c r="GF237" s="80"/>
      <c r="GG237" s="80"/>
      <c r="GH237" s="80"/>
      <c r="GI237" s="80"/>
      <c r="GJ237" s="80"/>
      <c r="GK237" s="80"/>
      <c r="GL237" s="80"/>
      <c r="GM237" s="80"/>
      <c r="GN237" s="80"/>
      <c r="GO237" s="80"/>
      <c r="GP237" s="80"/>
      <c r="GQ237" s="80"/>
      <c r="GR237" s="80"/>
      <c r="GS237" s="80"/>
      <c r="GT237" s="80"/>
      <c r="GU237" s="80"/>
      <c r="GV237" s="80"/>
      <c r="GW237" s="80"/>
      <c r="GX237" s="80"/>
      <c r="GY237" s="80"/>
      <c r="GZ237" s="80"/>
      <c r="HA237" s="80"/>
      <c r="HB237" s="80"/>
      <c r="HC237" s="80"/>
      <c r="HD237" s="80"/>
      <c r="HE237" s="80"/>
      <c r="HF237" s="80"/>
      <c r="HG237" s="80"/>
      <c r="HH237" s="80"/>
      <c r="HI237" s="80"/>
      <c r="HJ237" s="80"/>
      <c r="HK237" s="80"/>
      <c r="HL237" s="80"/>
      <c r="HM237" s="80"/>
      <c r="HN237" s="80"/>
      <c r="HO237" s="80"/>
      <c r="HP237" s="80"/>
      <c r="HQ237" s="80"/>
      <c r="HR237" s="80"/>
      <c r="HS237" s="80"/>
      <c r="HT237" s="80"/>
      <c r="HU237" s="80"/>
      <c r="HV237" s="80"/>
      <c r="HW237" s="80">
        <v>81</v>
      </c>
      <c r="HX237" s="80">
        <v>5343</v>
      </c>
      <c r="HY237" s="80"/>
      <c r="HZ237" s="80"/>
      <c r="IA237" s="80"/>
      <c r="IB237" s="80"/>
      <c r="IC237" s="80"/>
      <c r="ID237" s="80"/>
      <c r="IE237" s="80"/>
      <c r="IF237" s="80"/>
      <c r="IG237" s="80"/>
      <c r="IH237" s="80"/>
      <c r="II237" s="80"/>
      <c r="IJ237" s="80"/>
      <c r="IK237" s="80"/>
      <c r="IL237" s="80"/>
      <c r="IM237" s="80"/>
      <c r="IN237" s="80"/>
      <c r="IO237" s="80"/>
      <c r="IP237" s="80"/>
      <c r="IQ237" s="80"/>
      <c r="IR237" s="80"/>
      <c r="IS237" s="80"/>
      <c r="IT237" s="80"/>
      <c r="IU237" s="80"/>
      <c r="IV237" s="80"/>
      <c r="IW237" s="80"/>
      <c r="IX237" s="80"/>
      <c r="IY237" s="80"/>
      <c r="IZ237" s="80"/>
      <c r="JA237" s="80"/>
      <c r="JB237" s="80"/>
      <c r="JC237" s="80"/>
      <c r="JD237" s="80"/>
      <c r="JE237" s="80"/>
      <c r="JF237" s="80"/>
      <c r="JG237" s="80"/>
      <c r="JH237" s="80"/>
      <c r="JI237" s="80"/>
      <c r="JJ237" s="80"/>
      <c r="JK237" s="80"/>
      <c r="JL237" s="80"/>
      <c r="JM237" s="80"/>
      <c r="JN237" s="80"/>
      <c r="JO237" s="80"/>
      <c r="JP237" s="80">
        <v>127</v>
      </c>
      <c r="JQ237" s="80"/>
      <c r="JR237" s="80"/>
      <c r="JS237" s="80"/>
      <c r="JT237" s="80"/>
      <c r="JU237" s="80"/>
      <c r="JV237" s="80"/>
      <c r="JW237" s="80"/>
      <c r="JX237" s="80"/>
      <c r="JY237" s="80"/>
      <c r="JZ237" s="80"/>
      <c r="KA237" s="80"/>
      <c r="KB237" s="80"/>
      <c r="KC237" s="80"/>
      <c r="KD237" s="80"/>
      <c r="KE237" s="80"/>
      <c r="KF237" s="80"/>
      <c r="KG237" s="80"/>
      <c r="KH237" s="80"/>
      <c r="KI237" s="80"/>
      <c r="KJ237" s="80"/>
      <c r="KK237" s="80"/>
      <c r="KL237" s="80"/>
      <c r="KM237" s="80"/>
      <c r="KN237" s="80"/>
      <c r="KO237" s="80"/>
      <c r="KP237" s="80"/>
      <c r="KQ237" s="80"/>
      <c r="KR237" s="80"/>
      <c r="KS237" s="80"/>
      <c r="KT237" s="80"/>
      <c r="KU237" s="80"/>
      <c r="KV237" s="80"/>
      <c r="KW237" s="80"/>
      <c r="KX237" s="80"/>
      <c r="KY237" s="80"/>
      <c r="KZ237" s="80"/>
      <c r="LA237" s="80"/>
      <c r="LB237" s="80"/>
      <c r="LC237" s="80"/>
      <c r="LD237" s="80"/>
      <c r="LE237" s="80"/>
      <c r="LF237" s="80"/>
      <c r="LG237" s="80">
        <v>3</v>
      </c>
      <c r="LH237" s="80"/>
      <c r="LI237" s="80"/>
      <c r="LJ237" s="80"/>
      <c r="LK237" s="80"/>
      <c r="LL237" s="80"/>
      <c r="LM237" s="80"/>
      <c r="LN237" s="80"/>
      <c r="LO237" s="80">
        <v>20</v>
      </c>
      <c r="LP237" s="80"/>
      <c r="LQ237" s="80"/>
      <c r="LR237" s="80"/>
      <c r="LS237" s="80"/>
      <c r="LT237" s="80"/>
      <c r="LU237" s="80"/>
      <c r="LV237" s="80"/>
      <c r="LW237" s="80"/>
      <c r="LX237" s="80"/>
      <c r="LY237" s="80"/>
      <c r="LZ237" s="80"/>
      <c r="MA237" s="80"/>
      <c r="MB237" s="80"/>
      <c r="MC237" s="80"/>
      <c r="MD237" s="80"/>
      <c r="ME237" s="80"/>
      <c r="MF237" s="80"/>
      <c r="MG237" s="80"/>
      <c r="MH237" s="80"/>
      <c r="MI237" s="80"/>
      <c r="MJ237" s="80"/>
      <c r="MK237" s="80"/>
      <c r="ML237" s="80"/>
      <c r="MM237" s="80"/>
      <c r="MN237" s="80"/>
      <c r="MO237" s="80"/>
      <c r="MP237" s="80"/>
      <c r="MQ237" s="80"/>
      <c r="MR237" s="80"/>
      <c r="MS237" s="80"/>
      <c r="MT237" s="80"/>
      <c r="MU237" s="80"/>
      <c r="MV237" s="80"/>
      <c r="MW237" s="80"/>
      <c r="MX237" s="80"/>
      <c r="MY237" s="80"/>
      <c r="MZ237" s="80"/>
      <c r="NA237" s="80"/>
      <c r="NB237" s="80"/>
      <c r="NC237" s="80"/>
      <c r="ND237" s="80"/>
      <c r="NE237" s="80"/>
      <c r="NF237" s="80"/>
      <c r="NG237" s="80"/>
      <c r="NH237" s="80"/>
      <c r="NI237" s="80"/>
      <c r="NJ237" s="80"/>
      <c r="NK237" s="80"/>
      <c r="NL237" s="80"/>
      <c r="NM237" s="80"/>
      <c r="NN237" s="80"/>
      <c r="NO237" s="80"/>
      <c r="NP237" s="80"/>
      <c r="NQ237" s="80"/>
      <c r="NR237" s="80"/>
      <c r="NS237" s="80"/>
      <c r="NT237" s="80"/>
      <c r="NU237" s="80"/>
      <c r="NV237" s="80"/>
      <c r="NW237" s="80"/>
      <c r="NX237" s="80"/>
      <c r="NY237" s="80"/>
      <c r="NZ237" s="80"/>
      <c r="OA237" s="80"/>
      <c r="OB237" s="79">
        <v>5574</v>
      </c>
    </row>
    <row r="238" spans="1:392" ht="13.15">
      <c r="A238" s="27">
        <v>322110</v>
      </c>
      <c r="B238" s="23" t="s">
        <v>375</v>
      </c>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v>6</v>
      </c>
      <c r="AE238" s="80"/>
      <c r="AF238" s="80"/>
      <c r="AG238" s="80"/>
      <c r="AH238" s="80"/>
      <c r="AI238" s="80"/>
      <c r="AJ238" s="80"/>
      <c r="AK238" s="80"/>
      <c r="AL238" s="80"/>
      <c r="AM238" s="80">
        <v>4</v>
      </c>
      <c r="AN238" s="80"/>
      <c r="AO238" s="80"/>
      <c r="AP238" s="80"/>
      <c r="AQ238" s="80"/>
      <c r="AR238" s="80"/>
      <c r="AS238" s="80"/>
      <c r="AT238" s="80"/>
      <c r="AU238" s="80"/>
      <c r="AV238" s="80"/>
      <c r="AW238" s="80"/>
      <c r="AX238" s="80"/>
      <c r="AY238" s="80"/>
      <c r="AZ238" s="80"/>
      <c r="BA238" s="80"/>
      <c r="BB238" s="80"/>
      <c r="BC238" s="80"/>
      <c r="BD238" s="80"/>
      <c r="BE238" s="80"/>
      <c r="BF238" s="80"/>
      <c r="BG238" s="80"/>
      <c r="BH238" s="80"/>
      <c r="BI238" s="80"/>
      <c r="BJ238" s="80"/>
      <c r="BK238" s="80"/>
      <c r="BL238" s="80"/>
      <c r="BM238" s="80"/>
      <c r="BN238" s="80"/>
      <c r="BO238" s="81"/>
      <c r="BP238" s="80"/>
      <c r="BQ238" s="80"/>
      <c r="BR238" s="80"/>
      <c r="BS238" s="80"/>
      <c r="BT238" s="80"/>
      <c r="BU238" s="80"/>
      <c r="BV238" s="80"/>
      <c r="BW238" s="80"/>
      <c r="BX238" s="80"/>
      <c r="BY238" s="80"/>
      <c r="BZ238" s="80"/>
      <c r="CA238" s="80"/>
      <c r="CB238" s="80"/>
      <c r="CC238" s="80"/>
      <c r="CD238" s="80"/>
      <c r="CE238" s="80"/>
      <c r="CF238" s="80"/>
      <c r="CG238" s="80"/>
      <c r="CH238" s="80"/>
      <c r="CI238" s="80"/>
      <c r="CJ238" s="80"/>
      <c r="CK238" s="80"/>
      <c r="CL238" s="80"/>
      <c r="CM238" s="80"/>
      <c r="CN238" s="80"/>
      <c r="CO238" s="80"/>
      <c r="CP238" s="80"/>
      <c r="CQ238" s="80"/>
      <c r="CR238" s="80"/>
      <c r="CS238" s="80"/>
      <c r="CT238" s="80"/>
      <c r="CU238" s="80"/>
      <c r="CV238" s="80"/>
      <c r="CW238" s="80"/>
      <c r="CX238" s="80"/>
      <c r="CY238" s="80"/>
      <c r="CZ238" s="80"/>
      <c r="DA238" s="80"/>
      <c r="DB238" s="80"/>
      <c r="DC238" s="80"/>
      <c r="DD238" s="80"/>
      <c r="DE238" s="80"/>
      <c r="DF238" s="80"/>
      <c r="DG238" s="80"/>
      <c r="DH238" s="80"/>
      <c r="DI238" s="80"/>
      <c r="DJ238" s="80"/>
      <c r="DK238" s="80"/>
      <c r="DL238" s="80"/>
      <c r="DM238" s="80"/>
      <c r="DN238" s="80"/>
      <c r="DO238" s="80"/>
      <c r="DP238" s="80"/>
      <c r="DQ238" s="80"/>
      <c r="DR238" s="80"/>
      <c r="DS238" s="80"/>
      <c r="DT238" s="80"/>
      <c r="DU238" s="80"/>
      <c r="DV238" s="80"/>
      <c r="DW238" s="80"/>
      <c r="DX238" s="80"/>
      <c r="DY238" s="80"/>
      <c r="DZ238" s="80"/>
      <c r="EA238" s="80"/>
      <c r="EB238" s="80"/>
      <c r="EC238" s="80"/>
      <c r="ED238" s="80"/>
      <c r="EE238" s="80"/>
      <c r="EF238" s="80"/>
      <c r="EG238" s="80"/>
      <c r="EH238" s="80"/>
      <c r="EI238" s="80"/>
      <c r="EJ238" s="80"/>
      <c r="EK238" s="80"/>
      <c r="EL238" s="80"/>
      <c r="EM238" s="80"/>
      <c r="EN238" s="80"/>
      <c r="EO238" s="80"/>
      <c r="EP238" s="80"/>
      <c r="EQ238" s="80"/>
      <c r="ER238" s="80"/>
      <c r="ES238" s="80"/>
      <c r="ET238" s="80"/>
      <c r="EU238" s="80"/>
      <c r="EV238" s="80"/>
      <c r="EW238" s="80"/>
      <c r="EX238" s="80"/>
      <c r="EY238" s="80"/>
      <c r="EZ238" s="80"/>
      <c r="FA238" s="80"/>
      <c r="FB238" s="80"/>
      <c r="FC238" s="80"/>
      <c r="FD238" s="80"/>
      <c r="FE238" s="80"/>
      <c r="FF238" s="80"/>
      <c r="FG238" s="80"/>
      <c r="FH238" s="80"/>
      <c r="FI238" s="80"/>
      <c r="FJ238" s="80"/>
      <c r="FK238" s="80"/>
      <c r="FL238" s="80"/>
      <c r="FM238" s="80"/>
      <c r="FN238" s="80"/>
      <c r="FO238" s="80"/>
      <c r="FP238" s="80"/>
      <c r="FQ238" s="80"/>
      <c r="FR238" s="80"/>
      <c r="FS238" s="80"/>
      <c r="FT238" s="80"/>
      <c r="FU238" s="80"/>
      <c r="FV238" s="80"/>
      <c r="FW238" s="80"/>
      <c r="FX238" s="80"/>
      <c r="FY238" s="80"/>
      <c r="FZ238" s="80"/>
      <c r="GA238" s="80"/>
      <c r="GB238" s="80"/>
      <c r="GC238" s="80"/>
      <c r="GD238" s="80"/>
      <c r="GE238" s="80"/>
      <c r="GF238" s="80"/>
      <c r="GG238" s="80"/>
      <c r="GH238" s="80"/>
      <c r="GI238" s="80"/>
      <c r="GJ238" s="80"/>
      <c r="GK238" s="80"/>
      <c r="GL238" s="80"/>
      <c r="GM238" s="80"/>
      <c r="GN238" s="80"/>
      <c r="GO238" s="80"/>
      <c r="GP238" s="80"/>
      <c r="GQ238" s="80"/>
      <c r="GR238" s="80"/>
      <c r="GS238" s="80"/>
      <c r="GT238" s="80"/>
      <c r="GU238" s="80"/>
      <c r="GV238" s="80"/>
      <c r="GW238" s="80"/>
      <c r="GX238" s="80"/>
      <c r="GY238" s="80"/>
      <c r="GZ238" s="80"/>
      <c r="HA238" s="80"/>
      <c r="HB238" s="80"/>
      <c r="HC238" s="80"/>
      <c r="HD238" s="80"/>
      <c r="HE238" s="80"/>
      <c r="HF238" s="80"/>
      <c r="HG238" s="80"/>
      <c r="HH238" s="80"/>
      <c r="HI238" s="80"/>
      <c r="HJ238" s="80"/>
      <c r="HK238" s="80"/>
      <c r="HL238" s="80"/>
      <c r="HM238" s="80"/>
      <c r="HN238" s="80"/>
      <c r="HO238" s="80"/>
      <c r="HP238" s="80"/>
      <c r="HQ238" s="80"/>
      <c r="HR238" s="80"/>
      <c r="HS238" s="80"/>
      <c r="HT238" s="80"/>
      <c r="HU238" s="80"/>
      <c r="HV238" s="80"/>
      <c r="HW238" s="80"/>
      <c r="HX238" s="80"/>
      <c r="HY238" s="80">
        <v>4776</v>
      </c>
      <c r="HZ238" s="80">
        <v>189</v>
      </c>
      <c r="IA238" s="80">
        <v>61</v>
      </c>
      <c r="IB238" s="80"/>
      <c r="IC238" s="80"/>
      <c r="ID238" s="80"/>
      <c r="IE238" s="80"/>
      <c r="IF238" s="80"/>
      <c r="IG238" s="80"/>
      <c r="IH238" s="80"/>
      <c r="II238" s="80"/>
      <c r="IJ238" s="80"/>
      <c r="IK238" s="80"/>
      <c r="IL238" s="80"/>
      <c r="IM238" s="80"/>
      <c r="IN238" s="80"/>
      <c r="IO238" s="80"/>
      <c r="IP238" s="80"/>
      <c r="IQ238" s="80">
        <v>19</v>
      </c>
      <c r="IR238" s="80"/>
      <c r="IS238" s="80"/>
      <c r="IT238" s="80"/>
      <c r="IU238" s="80"/>
      <c r="IV238" s="80"/>
      <c r="IW238" s="80"/>
      <c r="IX238" s="80"/>
      <c r="IY238" s="80"/>
      <c r="IZ238" s="80"/>
      <c r="JA238" s="80"/>
      <c r="JB238" s="80"/>
      <c r="JC238" s="80"/>
      <c r="JD238" s="80"/>
      <c r="JE238" s="80"/>
      <c r="JF238" s="80"/>
      <c r="JG238" s="80"/>
      <c r="JH238" s="80"/>
      <c r="JI238" s="80"/>
      <c r="JJ238" s="80"/>
      <c r="JK238" s="80"/>
      <c r="JL238" s="80"/>
      <c r="JM238" s="80"/>
      <c r="JN238" s="80"/>
      <c r="JO238" s="80"/>
      <c r="JP238" s="80">
        <v>1</v>
      </c>
      <c r="JQ238" s="80"/>
      <c r="JR238" s="80"/>
      <c r="JS238" s="80"/>
      <c r="JT238" s="80"/>
      <c r="JU238" s="80"/>
      <c r="JV238" s="80"/>
      <c r="JW238" s="80"/>
      <c r="JX238" s="80"/>
      <c r="JY238" s="80"/>
      <c r="JZ238" s="80"/>
      <c r="KA238" s="80"/>
      <c r="KB238" s="80"/>
      <c r="KC238" s="80"/>
      <c r="KD238" s="80"/>
      <c r="KE238" s="80"/>
      <c r="KF238" s="80"/>
      <c r="KG238" s="80"/>
      <c r="KH238" s="80"/>
      <c r="KI238" s="80"/>
      <c r="KJ238" s="80"/>
      <c r="KK238" s="80"/>
      <c r="KL238" s="80"/>
      <c r="KM238" s="80"/>
      <c r="KN238" s="80"/>
      <c r="KO238" s="80"/>
      <c r="KP238" s="80"/>
      <c r="KQ238" s="80"/>
      <c r="KR238" s="80"/>
      <c r="KS238" s="80"/>
      <c r="KT238" s="80"/>
      <c r="KU238" s="80"/>
      <c r="KV238" s="80"/>
      <c r="KW238" s="80"/>
      <c r="KX238" s="80"/>
      <c r="KY238" s="80"/>
      <c r="KZ238" s="80"/>
      <c r="LA238" s="80"/>
      <c r="LB238" s="80"/>
      <c r="LC238" s="80"/>
      <c r="LD238" s="80"/>
      <c r="LE238" s="80"/>
      <c r="LF238" s="80"/>
      <c r="LG238" s="80">
        <v>3</v>
      </c>
      <c r="LH238" s="80"/>
      <c r="LI238" s="80"/>
      <c r="LJ238" s="80"/>
      <c r="LK238" s="80"/>
      <c r="LL238" s="80"/>
      <c r="LM238" s="80"/>
      <c r="LN238" s="80"/>
      <c r="LO238" s="80">
        <v>18</v>
      </c>
      <c r="LP238" s="80"/>
      <c r="LQ238" s="80"/>
      <c r="LR238" s="80"/>
      <c r="LS238" s="80"/>
      <c r="LT238" s="80"/>
      <c r="LU238" s="80"/>
      <c r="LV238" s="80"/>
      <c r="LW238" s="80"/>
      <c r="LX238" s="80"/>
      <c r="LY238" s="80"/>
      <c r="LZ238" s="80"/>
      <c r="MA238" s="80"/>
      <c r="MB238" s="80"/>
      <c r="MC238" s="80"/>
      <c r="MD238" s="80"/>
      <c r="ME238" s="80"/>
      <c r="MF238" s="80"/>
      <c r="MG238" s="80"/>
      <c r="MH238" s="80"/>
      <c r="MI238" s="80"/>
      <c r="MJ238" s="80"/>
      <c r="MK238" s="80"/>
      <c r="ML238" s="80"/>
      <c r="MM238" s="80"/>
      <c r="MN238" s="80"/>
      <c r="MO238" s="80"/>
      <c r="MP238" s="80"/>
      <c r="MQ238" s="80"/>
      <c r="MR238" s="80"/>
      <c r="MS238" s="80"/>
      <c r="MT238" s="80"/>
      <c r="MU238" s="80"/>
      <c r="MV238" s="80"/>
      <c r="MW238" s="80"/>
      <c r="MX238" s="80"/>
      <c r="MY238" s="80"/>
      <c r="MZ238" s="80"/>
      <c r="NA238" s="80"/>
      <c r="NB238" s="80"/>
      <c r="NC238" s="80"/>
      <c r="ND238" s="80"/>
      <c r="NE238" s="80"/>
      <c r="NF238" s="80"/>
      <c r="NG238" s="80"/>
      <c r="NH238" s="80"/>
      <c r="NI238" s="80"/>
      <c r="NJ238" s="80"/>
      <c r="NK238" s="80"/>
      <c r="NL238" s="80"/>
      <c r="NM238" s="80"/>
      <c r="NN238" s="80"/>
      <c r="NO238" s="80"/>
      <c r="NP238" s="80"/>
      <c r="NQ238" s="80"/>
      <c r="NR238" s="80"/>
      <c r="NS238" s="80"/>
      <c r="NT238" s="80"/>
      <c r="NU238" s="80"/>
      <c r="NV238" s="80"/>
      <c r="NW238" s="80"/>
      <c r="NX238" s="80"/>
      <c r="NY238" s="80"/>
      <c r="NZ238" s="80"/>
      <c r="OA238" s="80"/>
      <c r="OB238" s="79">
        <v>5077</v>
      </c>
    </row>
    <row r="239" spans="1:392" ht="13.15">
      <c r="A239" s="27">
        <v>322120</v>
      </c>
      <c r="B239" s="23" t="s">
        <v>376</v>
      </c>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v>57</v>
      </c>
      <c r="AE239" s="80"/>
      <c r="AF239" s="80"/>
      <c r="AG239" s="80"/>
      <c r="AH239" s="80"/>
      <c r="AI239" s="80"/>
      <c r="AJ239" s="80"/>
      <c r="AK239" s="80"/>
      <c r="AL239" s="80"/>
      <c r="AM239" s="80">
        <v>21</v>
      </c>
      <c r="AN239" s="80"/>
      <c r="AO239" s="80"/>
      <c r="AP239" s="80"/>
      <c r="AQ239" s="80"/>
      <c r="AR239" s="80"/>
      <c r="AS239" s="80"/>
      <c r="AT239" s="80"/>
      <c r="AU239" s="80"/>
      <c r="AV239" s="80"/>
      <c r="AW239" s="80"/>
      <c r="AX239" s="80"/>
      <c r="AY239" s="80"/>
      <c r="AZ239" s="80"/>
      <c r="BA239" s="80"/>
      <c r="BB239" s="80"/>
      <c r="BC239" s="80"/>
      <c r="BD239" s="80"/>
      <c r="BE239" s="80"/>
      <c r="BF239" s="80"/>
      <c r="BG239" s="80"/>
      <c r="BH239" s="80"/>
      <c r="BI239" s="80"/>
      <c r="BJ239" s="80"/>
      <c r="BK239" s="80"/>
      <c r="BL239" s="80"/>
      <c r="BM239" s="80"/>
      <c r="BN239" s="80"/>
      <c r="BO239" s="81"/>
      <c r="BP239" s="80"/>
      <c r="BQ239" s="80"/>
      <c r="BR239" s="80"/>
      <c r="BS239" s="80"/>
      <c r="BT239" s="80"/>
      <c r="BU239" s="80"/>
      <c r="BV239" s="80"/>
      <c r="BW239" s="80"/>
      <c r="BX239" s="80"/>
      <c r="BY239" s="80"/>
      <c r="BZ239" s="80"/>
      <c r="CA239" s="80"/>
      <c r="CB239" s="80"/>
      <c r="CC239" s="80"/>
      <c r="CD239" s="80"/>
      <c r="CE239" s="80"/>
      <c r="CF239" s="80"/>
      <c r="CG239" s="80"/>
      <c r="CH239" s="80"/>
      <c r="CI239" s="80"/>
      <c r="CJ239" s="80"/>
      <c r="CK239" s="80"/>
      <c r="CL239" s="80"/>
      <c r="CM239" s="80"/>
      <c r="CN239" s="80"/>
      <c r="CO239" s="80"/>
      <c r="CP239" s="80"/>
      <c r="CQ239" s="80"/>
      <c r="CR239" s="80"/>
      <c r="CS239" s="80"/>
      <c r="CT239" s="80"/>
      <c r="CU239" s="80"/>
      <c r="CV239" s="80"/>
      <c r="CW239" s="80"/>
      <c r="CX239" s="80"/>
      <c r="CY239" s="80"/>
      <c r="CZ239" s="80"/>
      <c r="DA239" s="80"/>
      <c r="DB239" s="80"/>
      <c r="DC239" s="80"/>
      <c r="DD239" s="80"/>
      <c r="DE239" s="80"/>
      <c r="DF239" s="80"/>
      <c r="DG239" s="80"/>
      <c r="DH239" s="80"/>
      <c r="DI239" s="80"/>
      <c r="DJ239" s="80"/>
      <c r="DK239" s="80"/>
      <c r="DL239" s="80"/>
      <c r="DM239" s="80"/>
      <c r="DN239" s="80"/>
      <c r="DO239" s="80"/>
      <c r="DP239" s="80"/>
      <c r="DQ239" s="80"/>
      <c r="DR239" s="80"/>
      <c r="DS239" s="80"/>
      <c r="DT239" s="80"/>
      <c r="DU239" s="80"/>
      <c r="DV239" s="80"/>
      <c r="DW239" s="80"/>
      <c r="DX239" s="80"/>
      <c r="DY239" s="80"/>
      <c r="DZ239" s="80"/>
      <c r="EA239" s="80"/>
      <c r="EB239" s="80"/>
      <c r="EC239" s="80"/>
      <c r="ED239" s="80"/>
      <c r="EE239" s="80"/>
      <c r="EF239" s="80"/>
      <c r="EG239" s="80"/>
      <c r="EH239" s="80"/>
      <c r="EI239" s="80"/>
      <c r="EJ239" s="80"/>
      <c r="EK239" s="80"/>
      <c r="EL239" s="80"/>
      <c r="EM239" s="80"/>
      <c r="EN239" s="80"/>
      <c r="EO239" s="80"/>
      <c r="EP239" s="80"/>
      <c r="EQ239" s="80"/>
      <c r="ER239" s="80"/>
      <c r="ES239" s="80"/>
      <c r="ET239" s="80"/>
      <c r="EU239" s="80"/>
      <c r="EV239" s="80"/>
      <c r="EW239" s="80"/>
      <c r="EX239" s="80"/>
      <c r="EY239" s="80"/>
      <c r="EZ239" s="80"/>
      <c r="FA239" s="80"/>
      <c r="FB239" s="80"/>
      <c r="FC239" s="80"/>
      <c r="FD239" s="80"/>
      <c r="FE239" s="80"/>
      <c r="FF239" s="80"/>
      <c r="FG239" s="80"/>
      <c r="FH239" s="80"/>
      <c r="FI239" s="80"/>
      <c r="FJ239" s="80"/>
      <c r="FK239" s="80"/>
      <c r="FL239" s="80"/>
      <c r="FM239" s="80"/>
      <c r="FN239" s="80"/>
      <c r="FO239" s="80"/>
      <c r="FP239" s="80"/>
      <c r="FQ239" s="80"/>
      <c r="FR239" s="80"/>
      <c r="FS239" s="80"/>
      <c r="FT239" s="80"/>
      <c r="FU239" s="80"/>
      <c r="FV239" s="80"/>
      <c r="FW239" s="80"/>
      <c r="FX239" s="80"/>
      <c r="FY239" s="80">
        <v>2</v>
      </c>
      <c r="FZ239" s="80"/>
      <c r="GA239" s="80"/>
      <c r="GB239" s="80"/>
      <c r="GC239" s="80"/>
      <c r="GD239" s="80"/>
      <c r="GE239" s="80"/>
      <c r="GF239" s="80"/>
      <c r="GG239" s="80"/>
      <c r="GH239" s="80"/>
      <c r="GI239" s="80"/>
      <c r="GJ239" s="80"/>
      <c r="GK239" s="80"/>
      <c r="GL239" s="80"/>
      <c r="GM239" s="80"/>
      <c r="GN239" s="80"/>
      <c r="GO239" s="80"/>
      <c r="GP239" s="80"/>
      <c r="GQ239" s="80"/>
      <c r="GR239" s="80"/>
      <c r="GS239" s="80"/>
      <c r="GT239" s="80"/>
      <c r="GU239" s="80"/>
      <c r="GV239" s="80"/>
      <c r="GW239" s="80"/>
      <c r="GX239" s="80"/>
      <c r="GY239" s="80"/>
      <c r="GZ239" s="80"/>
      <c r="HA239" s="80"/>
      <c r="HB239" s="80"/>
      <c r="HC239" s="80"/>
      <c r="HD239" s="80"/>
      <c r="HE239" s="80"/>
      <c r="HF239" s="80"/>
      <c r="HG239" s="80"/>
      <c r="HH239" s="80"/>
      <c r="HI239" s="80"/>
      <c r="HJ239" s="80"/>
      <c r="HK239" s="80"/>
      <c r="HL239" s="80"/>
      <c r="HM239" s="80"/>
      <c r="HN239" s="80"/>
      <c r="HO239" s="80"/>
      <c r="HP239" s="80"/>
      <c r="HQ239" s="80"/>
      <c r="HR239" s="80">
        <v>72</v>
      </c>
      <c r="HS239" s="80"/>
      <c r="HT239" s="80"/>
      <c r="HU239" s="80">
        <v>1</v>
      </c>
      <c r="HV239" s="80">
        <v>0</v>
      </c>
      <c r="HW239" s="80"/>
      <c r="HX239" s="80"/>
      <c r="HY239" s="80">
        <v>1624</v>
      </c>
      <c r="HZ239" s="80">
        <v>40987</v>
      </c>
      <c r="IA239" s="80">
        <v>1768</v>
      </c>
      <c r="IB239" s="80"/>
      <c r="IC239" s="80">
        <v>408</v>
      </c>
      <c r="ID239" s="80"/>
      <c r="IE239" s="80">
        <v>4847</v>
      </c>
      <c r="IF239" s="80">
        <v>1</v>
      </c>
      <c r="IG239" s="80">
        <v>2</v>
      </c>
      <c r="IH239" s="80"/>
      <c r="II239" s="80"/>
      <c r="IJ239" s="80"/>
      <c r="IK239" s="80"/>
      <c r="IL239" s="80"/>
      <c r="IM239" s="80"/>
      <c r="IN239" s="80"/>
      <c r="IO239" s="80"/>
      <c r="IP239" s="80"/>
      <c r="IQ239" s="80">
        <v>11</v>
      </c>
      <c r="IR239" s="80"/>
      <c r="IS239" s="80"/>
      <c r="IT239" s="80"/>
      <c r="IU239" s="80"/>
      <c r="IV239" s="80"/>
      <c r="IW239" s="80"/>
      <c r="IX239" s="80"/>
      <c r="IY239" s="80"/>
      <c r="IZ239" s="80"/>
      <c r="JA239" s="80"/>
      <c r="JB239" s="80"/>
      <c r="JC239" s="80"/>
      <c r="JD239" s="80"/>
      <c r="JE239" s="80"/>
      <c r="JF239" s="80"/>
      <c r="JG239" s="80"/>
      <c r="JH239" s="80"/>
      <c r="JI239" s="80"/>
      <c r="JJ239" s="80"/>
      <c r="JK239" s="80"/>
      <c r="JL239" s="80"/>
      <c r="JM239" s="80"/>
      <c r="JN239" s="80"/>
      <c r="JO239" s="80"/>
      <c r="JP239" s="80">
        <v>30</v>
      </c>
      <c r="JQ239" s="80"/>
      <c r="JR239" s="80"/>
      <c r="JS239" s="80"/>
      <c r="JT239" s="80"/>
      <c r="JU239" s="80"/>
      <c r="JV239" s="80"/>
      <c r="JW239" s="80"/>
      <c r="JX239" s="80"/>
      <c r="JY239" s="80"/>
      <c r="JZ239" s="80"/>
      <c r="KA239" s="80"/>
      <c r="KB239" s="80"/>
      <c r="KC239" s="80"/>
      <c r="KD239" s="80"/>
      <c r="KE239" s="80"/>
      <c r="KF239" s="80"/>
      <c r="KG239" s="80"/>
      <c r="KH239" s="80"/>
      <c r="KI239" s="80"/>
      <c r="KJ239" s="80"/>
      <c r="KK239" s="80"/>
      <c r="KL239" s="80"/>
      <c r="KM239" s="80"/>
      <c r="KN239" s="80"/>
      <c r="KO239" s="80"/>
      <c r="KP239" s="80"/>
      <c r="KQ239" s="80"/>
      <c r="KR239" s="80"/>
      <c r="KS239" s="80"/>
      <c r="KT239" s="80"/>
      <c r="KU239" s="80"/>
      <c r="KV239" s="80"/>
      <c r="KW239" s="80"/>
      <c r="KX239" s="80"/>
      <c r="KY239" s="80"/>
      <c r="KZ239" s="80"/>
      <c r="LA239" s="80"/>
      <c r="LB239" s="80"/>
      <c r="LC239" s="80"/>
      <c r="LD239" s="80"/>
      <c r="LE239" s="80"/>
      <c r="LF239" s="80"/>
      <c r="LG239" s="80">
        <v>47</v>
      </c>
      <c r="LH239" s="80"/>
      <c r="LI239" s="80"/>
      <c r="LJ239" s="80"/>
      <c r="LK239" s="80"/>
      <c r="LL239" s="80"/>
      <c r="LM239" s="80"/>
      <c r="LN239" s="80"/>
      <c r="LO239" s="80">
        <v>265</v>
      </c>
      <c r="LP239" s="80">
        <v>0</v>
      </c>
      <c r="LQ239" s="80"/>
      <c r="LR239" s="80"/>
      <c r="LS239" s="80"/>
      <c r="LT239" s="80"/>
      <c r="LU239" s="80"/>
      <c r="LV239" s="80"/>
      <c r="LW239" s="80"/>
      <c r="LX239" s="80"/>
      <c r="LY239" s="80"/>
      <c r="LZ239" s="80"/>
      <c r="MA239" s="80"/>
      <c r="MB239" s="80"/>
      <c r="MC239" s="80"/>
      <c r="MD239" s="80"/>
      <c r="ME239" s="80"/>
      <c r="MF239" s="80"/>
      <c r="MG239" s="80"/>
      <c r="MH239" s="80"/>
      <c r="MI239" s="80"/>
      <c r="MJ239" s="80"/>
      <c r="MK239" s="80"/>
      <c r="ML239" s="80"/>
      <c r="MM239" s="80"/>
      <c r="MN239" s="80"/>
      <c r="MO239" s="80"/>
      <c r="MP239" s="80"/>
      <c r="MQ239" s="80"/>
      <c r="MR239" s="80"/>
      <c r="MS239" s="80"/>
      <c r="MT239" s="80"/>
      <c r="MU239" s="80"/>
      <c r="MV239" s="80"/>
      <c r="MW239" s="80"/>
      <c r="MX239" s="80"/>
      <c r="MY239" s="80"/>
      <c r="MZ239" s="80"/>
      <c r="NA239" s="80"/>
      <c r="NB239" s="80"/>
      <c r="NC239" s="80"/>
      <c r="ND239" s="80"/>
      <c r="NE239" s="80"/>
      <c r="NF239" s="80"/>
      <c r="NG239" s="80"/>
      <c r="NH239" s="80"/>
      <c r="NI239" s="80"/>
      <c r="NJ239" s="80"/>
      <c r="NK239" s="80"/>
      <c r="NL239" s="80"/>
      <c r="NM239" s="80"/>
      <c r="NN239" s="80"/>
      <c r="NO239" s="80"/>
      <c r="NP239" s="80"/>
      <c r="NQ239" s="80"/>
      <c r="NR239" s="80"/>
      <c r="NS239" s="80"/>
      <c r="NT239" s="80"/>
      <c r="NU239" s="80"/>
      <c r="NV239" s="80"/>
      <c r="NW239" s="80"/>
      <c r="NX239" s="80">
        <v>0</v>
      </c>
      <c r="NY239" s="80"/>
      <c r="NZ239" s="80"/>
      <c r="OA239" s="80"/>
      <c r="OB239" s="79">
        <v>50141</v>
      </c>
    </row>
    <row r="240" spans="1:392" ht="13.15">
      <c r="A240" s="27">
        <v>322130</v>
      </c>
      <c r="B240" s="23" t="s">
        <v>377</v>
      </c>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v>29</v>
      </c>
      <c r="AE240" s="80"/>
      <c r="AF240" s="80"/>
      <c r="AG240" s="80"/>
      <c r="AH240" s="80"/>
      <c r="AI240" s="80"/>
      <c r="AJ240" s="80"/>
      <c r="AK240" s="80"/>
      <c r="AL240" s="80"/>
      <c r="AM240" s="80">
        <v>3</v>
      </c>
      <c r="AN240" s="80"/>
      <c r="AO240" s="80"/>
      <c r="AP240" s="80"/>
      <c r="AQ240" s="80"/>
      <c r="AR240" s="80"/>
      <c r="AS240" s="80"/>
      <c r="AT240" s="80"/>
      <c r="AU240" s="80"/>
      <c r="AV240" s="80"/>
      <c r="AW240" s="80"/>
      <c r="AX240" s="80"/>
      <c r="AY240" s="80"/>
      <c r="AZ240" s="80"/>
      <c r="BA240" s="80"/>
      <c r="BB240" s="80"/>
      <c r="BC240" s="80"/>
      <c r="BD240" s="80"/>
      <c r="BE240" s="80"/>
      <c r="BF240" s="80"/>
      <c r="BG240" s="80"/>
      <c r="BH240" s="80"/>
      <c r="BI240" s="80"/>
      <c r="BJ240" s="80"/>
      <c r="BK240" s="80"/>
      <c r="BL240" s="80"/>
      <c r="BM240" s="80"/>
      <c r="BN240" s="80"/>
      <c r="BO240" s="81"/>
      <c r="BP240" s="80"/>
      <c r="BQ240" s="80"/>
      <c r="BR240" s="80"/>
      <c r="BS240" s="80"/>
      <c r="BT240" s="80"/>
      <c r="BU240" s="80"/>
      <c r="BV240" s="80"/>
      <c r="BW240" s="80"/>
      <c r="BX240" s="80"/>
      <c r="BY240" s="80"/>
      <c r="BZ240" s="80"/>
      <c r="CA240" s="80"/>
      <c r="CB240" s="80"/>
      <c r="CC240" s="80"/>
      <c r="CD240" s="80"/>
      <c r="CE240" s="80"/>
      <c r="CF240" s="80"/>
      <c r="CG240" s="80"/>
      <c r="CH240" s="80"/>
      <c r="CI240" s="80"/>
      <c r="CJ240" s="80"/>
      <c r="CK240" s="80"/>
      <c r="CL240" s="80"/>
      <c r="CM240" s="80"/>
      <c r="CN240" s="80"/>
      <c r="CO240" s="80"/>
      <c r="CP240" s="80"/>
      <c r="CQ240" s="80"/>
      <c r="CR240" s="80"/>
      <c r="CS240" s="80"/>
      <c r="CT240" s="80"/>
      <c r="CU240" s="80"/>
      <c r="CV240" s="80"/>
      <c r="CW240" s="80"/>
      <c r="CX240" s="80"/>
      <c r="CY240" s="80"/>
      <c r="CZ240" s="80"/>
      <c r="DA240" s="80"/>
      <c r="DB240" s="80"/>
      <c r="DC240" s="80"/>
      <c r="DD240" s="80"/>
      <c r="DE240" s="80"/>
      <c r="DF240" s="80"/>
      <c r="DG240" s="80"/>
      <c r="DH240" s="80"/>
      <c r="DI240" s="80"/>
      <c r="DJ240" s="80"/>
      <c r="DK240" s="80"/>
      <c r="DL240" s="80"/>
      <c r="DM240" s="80"/>
      <c r="DN240" s="80"/>
      <c r="DO240" s="80"/>
      <c r="DP240" s="80"/>
      <c r="DQ240" s="80"/>
      <c r="DR240" s="80"/>
      <c r="DS240" s="80"/>
      <c r="DT240" s="80"/>
      <c r="DU240" s="80"/>
      <c r="DV240" s="80"/>
      <c r="DW240" s="80"/>
      <c r="DX240" s="80"/>
      <c r="DY240" s="80"/>
      <c r="DZ240" s="80"/>
      <c r="EA240" s="80"/>
      <c r="EB240" s="80"/>
      <c r="EC240" s="80"/>
      <c r="ED240" s="80"/>
      <c r="EE240" s="80"/>
      <c r="EF240" s="80"/>
      <c r="EG240" s="80"/>
      <c r="EH240" s="80"/>
      <c r="EI240" s="80"/>
      <c r="EJ240" s="80"/>
      <c r="EK240" s="80"/>
      <c r="EL240" s="80"/>
      <c r="EM240" s="80"/>
      <c r="EN240" s="80"/>
      <c r="EO240" s="80"/>
      <c r="EP240" s="80"/>
      <c r="EQ240" s="80"/>
      <c r="ER240" s="80"/>
      <c r="ES240" s="80"/>
      <c r="ET240" s="80"/>
      <c r="EU240" s="80"/>
      <c r="EV240" s="80"/>
      <c r="EW240" s="80"/>
      <c r="EX240" s="80"/>
      <c r="EY240" s="80"/>
      <c r="EZ240" s="80"/>
      <c r="FA240" s="80"/>
      <c r="FB240" s="80"/>
      <c r="FC240" s="80"/>
      <c r="FD240" s="80"/>
      <c r="FE240" s="80"/>
      <c r="FF240" s="80"/>
      <c r="FG240" s="80"/>
      <c r="FH240" s="80"/>
      <c r="FI240" s="80"/>
      <c r="FJ240" s="80"/>
      <c r="FK240" s="80"/>
      <c r="FL240" s="80"/>
      <c r="FM240" s="80"/>
      <c r="FN240" s="80"/>
      <c r="FO240" s="80"/>
      <c r="FP240" s="80"/>
      <c r="FQ240" s="80"/>
      <c r="FR240" s="80"/>
      <c r="FS240" s="80"/>
      <c r="FT240" s="80"/>
      <c r="FU240" s="80"/>
      <c r="FV240" s="80"/>
      <c r="FW240" s="80"/>
      <c r="FX240" s="80"/>
      <c r="FY240" s="80"/>
      <c r="FZ240" s="80"/>
      <c r="GA240" s="80"/>
      <c r="GB240" s="80"/>
      <c r="GC240" s="80"/>
      <c r="GD240" s="80"/>
      <c r="GE240" s="80"/>
      <c r="GF240" s="80"/>
      <c r="GG240" s="80"/>
      <c r="GH240" s="80"/>
      <c r="GI240" s="80"/>
      <c r="GJ240" s="80"/>
      <c r="GK240" s="80"/>
      <c r="GL240" s="80"/>
      <c r="GM240" s="80"/>
      <c r="GN240" s="80"/>
      <c r="GO240" s="80"/>
      <c r="GP240" s="80"/>
      <c r="GQ240" s="80"/>
      <c r="GR240" s="80"/>
      <c r="GS240" s="80"/>
      <c r="GT240" s="80"/>
      <c r="GU240" s="80"/>
      <c r="GV240" s="80"/>
      <c r="GW240" s="80"/>
      <c r="GX240" s="80"/>
      <c r="GY240" s="80"/>
      <c r="GZ240" s="80"/>
      <c r="HA240" s="80"/>
      <c r="HB240" s="80"/>
      <c r="HC240" s="80"/>
      <c r="HD240" s="80"/>
      <c r="HE240" s="80"/>
      <c r="HF240" s="80"/>
      <c r="HG240" s="80"/>
      <c r="HH240" s="80"/>
      <c r="HI240" s="80"/>
      <c r="HJ240" s="80"/>
      <c r="HK240" s="80"/>
      <c r="HL240" s="80"/>
      <c r="HM240" s="80"/>
      <c r="HN240" s="80"/>
      <c r="HO240" s="80"/>
      <c r="HP240" s="80"/>
      <c r="HQ240" s="80"/>
      <c r="HR240" s="80">
        <v>1</v>
      </c>
      <c r="HS240" s="80">
        <v>4</v>
      </c>
      <c r="HT240" s="80"/>
      <c r="HU240" s="80">
        <v>9</v>
      </c>
      <c r="HV240" s="80"/>
      <c r="HW240" s="80"/>
      <c r="HX240" s="80"/>
      <c r="HY240" s="80">
        <v>452</v>
      </c>
      <c r="HZ240" s="80">
        <v>1136</v>
      </c>
      <c r="IA240" s="80">
        <v>23420</v>
      </c>
      <c r="IB240" s="80"/>
      <c r="IC240" s="80"/>
      <c r="ID240" s="80"/>
      <c r="IE240" s="80">
        <v>1</v>
      </c>
      <c r="IF240" s="80"/>
      <c r="IG240" s="80"/>
      <c r="IH240" s="80"/>
      <c r="II240" s="80"/>
      <c r="IJ240" s="80"/>
      <c r="IK240" s="80"/>
      <c r="IL240" s="80"/>
      <c r="IM240" s="80"/>
      <c r="IN240" s="80"/>
      <c r="IO240" s="80"/>
      <c r="IP240" s="80"/>
      <c r="IQ240" s="80">
        <v>172</v>
      </c>
      <c r="IR240" s="80"/>
      <c r="IS240" s="80"/>
      <c r="IT240" s="80"/>
      <c r="IU240" s="80"/>
      <c r="IV240" s="80"/>
      <c r="IW240" s="80"/>
      <c r="IX240" s="80"/>
      <c r="IY240" s="80"/>
      <c r="IZ240" s="80"/>
      <c r="JA240" s="80"/>
      <c r="JB240" s="80"/>
      <c r="JC240" s="80"/>
      <c r="JD240" s="80"/>
      <c r="JE240" s="80"/>
      <c r="JF240" s="80"/>
      <c r="JG240" s="80"/>
      <c r="JH240" s="80"/>
      <c r="JI240" s="80"/>
      <c r="JJ240" s="80"/>
      <c r="JK240" s="80"/>
      <c r="JL240" s="80">
        <v>17</v>
      </c>
      <c r="JM240" s="80"/>
      <c r="JN240" s="80"/>
      <c r="JO240" s="80"/>
      <c r="JP240" s="80">
        <v>1</v>
      </c>
      <c r="JQ240" s="80"/>
      <c r="JR240" s="80"/>
      <c r="JS240" s="80"/>
      <c r="JT240" s="80"/>
      <c r="JU240" s="80"/>
      <c r="JV240" s="80"/>
      <c r="JW240" s="80"/>
      <c r="JX240" s="80"/>
      <c r="JY240" s="80"/>
      <c r="JZ240" s="80"/>
      <c r="KA240" s="80"/>
      <c r="KB240" s="80"/>
      <c r="KC240" s="80"/>
      <c r="KD240" s="80"/>
      <c r="KE240" s="80"/>
      <c r="KF240" s="80"/>
      <c r="KG240" s="80"/>
      <c r="KH240" s="80"/>
      <c r="KI240" s="80"/>
      <c r="KJ240" s="80"/>
      <c r="KK240" s="80"/>
      <c r="KL240" s="80"/>
      <c r="KM240" s="80"/>
      <c r="KN240" s="80"/>
      <c r="KO240" s="80"/>
      <c r="KP240" s="80"/>
      <c r="KQ240" s="80"/>
      <c r="KR240" s="80"/>
      <c r="KS240" s="80"/>
      <c r="KT240" s="80"/>
      <c r="KU240" s="80"/>
      <c r="KV240" s="80"/>
      <c r="KW240" s="80"/>
      <c r="KX240" s="80"/>
      <c r="KY240" s="80"/>
      <c r="KZ240" s="80"/>
      <c r="LA240" s="80"/>
      <c r="LB240" s="80"/>
      <c r="LC240" s="80"/>
      <c r="LD240" s="80"/>
      <c r="LE240" s="80"/>
      <c r="LF240" s="80"/>
      <c r="LG240" s="80">
        <v>18</v>
      </c>
      <c r="LH240" s="80"/>
      <c r="LI240" s="80"/>
      <c r="LJ240" s="80"/>
      <c r="LK240" s="80"/>
      <c r="LL240" s="80"/>
      <c r="LM240" s="80"/>
      <c r="LN240" s="80"/>
      <c r="LO240" s="80">
        <v>103</v>
      </c>
      <c r="LP240" s="80"/>
      <c r="LQ240" s="80"/>
      <c r="LR240" s="80"/>
      <c r="LS240" s="80"/>
      <c r="LT240" s="80"/>
      <c r="LU240" s="80"/>
      <c r="LV240" s="80"/>
      <c r="LW240" s="80"/>
      <c r="LX240" s="80"/>
      <c r="LY240" s="80"/>
      <c r="LZ240" s="80"/>
      <c r="MA240" s="80"/>
      <c r="MB240" s="80"/>
      <c r="MC240" s="80"/>
      <c r="MD240" s="80"/>
      <c r="ME240" s="80"/>
      <c r="MF240" s="80"/>
      <c r="MG240" s="80"/>
      <c r="MH240" s="80"/>
      <c r="MI240" s="80"/>
      <c r="MJ240" s="80"/>
      <c r="MK240" s="80"/>
      <c r="ML240" s="80"/>
      <c r="MM240" s="80"/>
      <c r="MN240" s="80"/>
      <c r="MO240" s="80"/>
      <c r="MP240" s="80"/>
      <c r="MQ240" s="80"/>
      <c r="MR240" s="80"/>
      <c r="MS240" s="80"/>
      <c r="MT240" s="80"/>
      <c r="MU240" s="80"/>
      <c r="MV240" s="80"/>
      <c r="MW240" s="80"/>
      <c r="MX240" s="80"/>
      <c r="MY240" s="80"/>
      <c r="MZ240" s="80"/>
      <c r="NA240" s="80"/>
      <c r="NB240" s="80"/>
      <c r="NC240" s="80"/>
      <c r="ND240" s="80"/>
      <c r="NE240" s="80"/>
      <c r="NF240" s="80"/>
      <c r="NG240" s="80"/>
      <c r="NH240" s="80"/>
      <c r="NI240" s="80"/>
      <c r="NJ240" s="80"/>
      <c r="NK240" s="80"/>
      <c r="NL240" s="80"/>
      <c r="NM240" s="80"/>
      <c r="NN240" s="80"/>
      <c r="NO240" s="80"/>
      <c r="NP240" s="80"/>
      <c r="NQ240" s="80"/>
      <c r="NR240" s="80"/>
      <c r="NS240" s="80"/>
      <c r="NT240" s="80"/>
      <c r="NU240" s="80"/>
      <c r="NV240" s="80"/>
      <c r="NW240" s="80"/>
      <c r="NX240" s="80"/>
      <c r="NY240" s="80"/>
      <c r="NZ240" s="80"/>
      <c r="OA240" s="80"/>
      <c r="OB240" s="79">
        <v>25368</v>
      </c>
    </row>
    <row r="241" spans="1:392" ht="13.15">
      <c r="A241" s="27">
        <v>322210</v>
      </c>
      <c r="B241" s="23" t="s">
        <v>378</v>
      </c>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v>16</v>
      </c>
      <c r="AE241" s="80"/>
      <c r="AF241" s="80"/>
      <c r="AG241" s="80"/>
      <c r="AH241" s="80"/>
      <c r="AI241" s="80"/>
      <c r="AJ241" s="80"/>
      <c r="AK241" s="80"/>
      <c r="AL241" s="80"/>
      <c r="AM241" s="80"/>
      <c r="AN241" s="80"/>
      <c r="AO241" s="80"/>
      <c r="AP241" s="80">
        <v>37</v>
      </c>
      <c r="AQ241" s="80"/>
      <c r="AR241" s="80"/>
      <c r="AS241" s="80"/>
      <c r="AT241" s="80"/>
      <c r="AU241" s="80"/>
      <c r="AV241" s="80"/>
      <c r="AW241" s="80"/>
      <c r="AX241" s="80"/>
      <c r="AY241" s="80"/>
      <c r="AZ241" s="80"/>
      <c r="BA241" s="80"/>
      <c r="BB241" s="80"/>
      <c r="BC241" s="80"/>
      <c r="BD241" s="80"/>
      <c r="BE241" s="80"/>
      <c r="BF241" s="80"/>
      <c r="BG241" s="80"/>
      <c r="BH241" s="80"/>
      <c r="BI241" s="80"/>
      <c r="BJ241" s="80"/>
      <c r="BK241" s="80"/>
      <c r="BL241" s="80"/>
      <c r="BM241" s="80"/>
      <c r="BN241" s="80"/>
      <c r="BO241" s="81"/>
      <c r="BP241" s="80"/>
      <c r="BQ241" s="80"/>
      <c r="BR241" s="80"/>
      <c r="BS241" s="80"/>
      <c r="BT241" s="80"/>
      <c r="BU241" s="80">
        <v>2</v>
      </c>
      <c r="BV241" s="80"/>
      <c r="BW241" s="80"/>
      <c r="BX241" s="80"/>
      <c r="BY241" s="80"/>
      <c r="BZ241" s="80"/>
      <c r="CA241" s="80"/>
      <c r="CB241" s="80"/>
      <c r="CC241" s="80"/>
      <c r="CD241" s="80"/>
      <c r="CE241" s="80"/>
      <c r="CF241" s="80"/>
      <c r="CG241" s="80"/>
      <c r="CH241" s="80"/>
      <c r="CI241" s="80"/>
      <c r="CJ241" s="80"/>
      <c r="CK241" s="80"/>
      <c r="CL241" s="80"/>
      <c r="CM241" s="80"/>
      <c r="CN241" s="80"/>
      <c r="CO241" s="80"/>
      <c r="CP241" s="80"/>
      <c r="CQ241" s="80"/>
      <c r="CR241" s="80"/>
      <c r="CS241" s="80"/>
      <c r="CT241" s="80"/>
      <c r="CU241" s="80"/>
      <c r="CV241" s="80"/>
      <c r="CW241" s="80"/>
      <c r="CX241" s="80"/>
      <c r="CY241" s="80"/>
      <c r="CZ241" s="80"/>
      <c r="DA241" s="80"/>
      <c r="DB241" s="80"/>
      <c r="DC241" s="80"/>
      <c r="DD241" s="80"/>
      <c r="DE241" s="80"/>
      <c r="DF241" s="80"/>
      <c r="DG241" s="80"/>
      <c r="DH241" s="80"/>
      <c r="DI241" s="80"/>
      <c r="DJ241" s="80"/>
      <c r="DK241" s="80"/>
      <c r="DL241" s="80"/>
      <c r="DM241" s="80"/>
      <c r="DN241" s="80"/>
      <c r="DO241" s="80"/>
      <c r="DP241" s="80"/>
      <c r="DQ241" s="80"/>
      <c r="DR241" s="80"/>
      <c r="DS241" s="80"/>
      <c r="DT241" s="80"/>
      <c r="DU241" s="80"/>
      <c r="DV241" s="80"/>
      <c r="DW241" s="80"/>
      <c r="DX241" s="80"/>
      <c r="DY241" s="80"/>
      <c r="DZ241" s="80"/>
      <c r="EA241" s="80"/>
      <c r="EB241" s="80"/>
      <c r="EC241" s="80"/>
      <c r="ED241" s="80"/>
      <c r="EE241" s="80"/>
      <c r="EF241" s="80"/>
      <c r="EG241" s="80"/>
      <c r="EH241" s="80"/>
      <c r="EI241" s="80"/>
      <c r="EJ241" s="80"/>
      <c r="EK241" s="80"/>
      <c r="EL241" s="80"/>
      <c r="EM241" s="80"/>
      <c r="EN241" s="80"/>
      <c r="EO241" s="80"/>
      <c r="EP241" s="80"/>
      <c r="EQ241" s="80"/>
      <c r="ER241" s="80"/>
      <c r="ES241" s="80"/>
      <c r="ET241" s="80"/>
      <c r="EU241" s="80"/>
      <c r="EV241" s="80"/>
      <c r="EW241" s="80"/>
      <c r="EX241" s="80"/>
      <c r="EY241" s="80"/>
      <c r="EZ241" s="80"/>
      <c r="FA241" s="80"/>
      <c r="FB241" s="80"/>
      <c r="FC241" s="80"/>
      <c r="FD241" s="80"/>
      <c r="FE241" s="80"/>
      <c r="FF241" s="80"/>
      <c r="FG241" s="80"/>
      <c r="FH241" s="80"/>
      <c r="FI241" s="80"/>
      <c r="FJ241" s="80"/>
      <c r="FK241" s="80"/>
      <c r="FL241" s="80"/>
      <c r="FM241" s="80"/>
      <c r="FN241" s="80"/>
      <c r="FO241" s="80"/>
      <c r="FP241" s="80"/>
      <c r="FQ241" s="80"/>
      <c r="FR241" s="80"/>
      <c r="FS241" s="80"/>
      <c r="FT241" s="80"/>
      <c r="FU241" s="80"/>
      <c r="FV241" s="80"/>
      <c r="FW241" s="80"/>
      <c r="FX241" s="80"/>
      <c r="FY241" s="80"/>
      <c r="FZ241" s="80"/>
      <c r="GA241" s="80"/>
      <c r="GB241" s="80"/>
      <c r="GC241" s="80"/>
      <c r="GD241" s="80"/>
      <c r="GE241" s="80"/>
      <c r="GF241" s="80"/>
      <c r="GG241" s="80"/>
      <c r="GH241" s="80"/>
      <c r="GI241" s="80"/>
      <c r="GJ241" s="80"/>
      <c r="GK241" s="80"/>
      <c r="GL241" s="80"/>
      <c r="GM241" s="80"/>
      <c r="GN241" s="80"/>
      <c r="GO241" s="80"/>
      <c r="GP241" s="80"/>
      <c r="GQ241" s="80"/>
      <c r="GR241" s="80"/>
      <c r="GS241" s="80"/>
      <c r="GT241" s="80"/>
      <c r="GU241" s="80"/>
      <c r="GV241" s="80"/>
      <c r="GW241" s="80"/>
      <c r="GX241" s="80"/>
      <c r="GY241" s="80"/>
      <c r="GZ241" s="80"/>
      <c r="HA241" s="80"/>
      <c r="HB241" s="80"/>
      <c r="HC241" s="80"/>
      <c r="HD241" s="80"/>
      <c r="HE241" s="80"/>
      <c r="HF241" s="80"/>
      <c r="HG241" s="80"/>
      <c r="HH241" s="80"/>
      <c r="HI241" s="80"/>
      <c r="HJ241" s="80"/>
      <c r="HK241" s="80"/>
      <c r="HL241" s="80"/>
      <c r="HM241" s="80"/>
      <c r="HN241" s="80"/>
      <c r="HO241" s="80"/>
      <c r="HP241" s="80"/>
      <c r="HQ241" s="80"/>
      <c r="HR241" s="80"/>
      <c r="HS241" s="80"/>
      <c r="HT241" s="80"/>
      <c r="HU241" s="80"/>
      <c r="HV241" s="80"/>
      <c r="HW241" s="80"/>
      <c r="HX241" s="80"/>
      <c r="HY241" s="80"/>
      <c r="HZ241" s="80"/>
      <c r="IA241" s="80">
        <v>2</v>
      </c>
      <c r="IB241" s="80">
        <v>47851</v>
      </c>
      <c r="IC241" s="80">
        <v>44</v>
      </c>
      <c r="ID241" s="80"/>
      <c r="IE241" s="80"/>
      <c r="IF241" s="80">
        <v>52</v>
      </c>
      <c r="IG241" s="80">
        <v>80</v>
      </c>
      <c r="IH241" s="80"/>
      <c r="II241" s="80"/>
      <c r="IJ241" s="80"/>
      <c r="IK241" s="80"/>
      <c r="IL241" s="80"/>
      <c r="IM241" s="80"/>
      <c r="IN241" s="80"/>
      <c r="IO241" s="80"/>
      <c r="IP241" s="80"/>
      <c r="IQ241" s="80"/>
      <c r="IR241" s="80"/>
      <c r="IS241" s="80"/>
      <c r="IT241" s="80"/>
      <c r="IU241" s="80"/>
      <c r="IV241" s="80"/>
      <c r="IW241" s="80"/>
      <c r="IX241" s="80"/>
      <c r="IY241" s="80"/>
      <c r="IZ241" s="80"/>
      <c r="JA241" s="80"/>
      <c r="JB241" s="80"/>
      <c r="JC241" s="80"/>
      <c r="JD241" s="80"/>
      <c r="JE241" s="80"/>
      <c r="JF241" s="80"/>
      <c r="JG241" s="80"/>
      <c r="JH241" s="80"/>
      <c r="JI241" s="80">
        <v>70</v>
      </c>
      <c r="JJ241" s="80">
        <v>30</v>
      </c>
      <c r="JK241" s="80"/>
      <c r="JL241" s="80">
        <v>416</v>
      </c>
      <c r="JM241" s="80"/>
      <c r="JN241" s="80"/>
      <c r="JO241" s="80"/>
      <c r="JP241" s="80">
        <v>335</v>
      </c>
      <c r="JQ241" s="80"/>
      <c r="JR241" s="80"/>
      <c r="JS241" s="80"/>
      <c r="JT241" s="80"/>
      <c r="JU241" s="80"/>
      <c r="JV241" s="80"/>
      <c r="JW241" s="80"/>
      <c r="JX241" s="80"/>
      <c r="JY241" s="80"/>
      <c r="JZ241" s="80"/>
      <c r="KA241" s="80"/>
      <c r="KB241" s="80"/>
      <c r="KC241" s="80"/>
      <c r="KD241" s="80"/>
      <c r="KE241" s="80"/>
      <c r="KF241" s="80"/>
      <c r="KG241" s="80"/>
      <c r="KH241" s="80"/>
      <c r="KI241" s="80"/>
      <c r="KJ241" s="80"/>
      <c r="KK241" s="80"/>
      <c r="KL241" s="80"/>
      <c r="KM241" s="80"/>
      <c r="KN241" s="80"/>
      <c r="KO241" s="80"/>
      <c r="KP241" s="80"/>
      <c r="KQ241" s="80"/>
      <c r="KR241" s="80"/>
      <c r="KS241" s="80"/>
      <c r="KT241" s="80"/>
      <c r="KU241" s="80"/>
      <c r="KV241" s="80"/>
      <c r="KW241" s="80"/>
      <c r="KX241" s="80"/>
      <c r="KY241" s="80"/>
      <c r="KZ241" s="80"/>
      <c r="LA241" s="80"/>
      <c r="LB241" s="80"/>
      <c r="LC241" s="80"/>
      <c r="LD241" s="80"/>
      <c r="LE241" s="80"/>
      <c r="LF241" s="80"/>
      <c r="LG241" s="80">
        <v>15</v>
      </c>
      <c r="LH241" s="80"/>
      <c r="LI241" s="80"/>
      <c r="LJ241" s="80"/>
      <c r="LK241" s="80"/>
      <c r="LL241" s="80"/>
      <c r="LM241" s="80"/>
      <c r="LN241" s="80"/>
      <c r="LO241" s="80">
        <v>131</v>
      </c>
      <c r="LP241" s="80">
        <v>30</v>
      </c>
      <c r="LQ241" s="80"/>
      <c r="LR241" s="80"/>
      <c r="LS241" s="80"/>
      <c r="LT241" s="80"/>
      <c r="LU241" s="80"/>
      <c r="LV241" s="80"/>
      <c r="LW241" s="80"/>
      <c r="LX241" s="80"/>
      <c r="LY241" s="80"/>
      <c r="LZ241" s="80"/>
      <c r="MA241" s="80"/>
      <c r="MB241" s="80"/>
      <c r="MC241" s="80"/>
      <c r="MD241" s="80"/>
      <c r="ME241" s="80"/>
      <c r="MF241" s="80"/>
      <c r="MG241" s="80"/>
      <c r="MH241" s="80"/>
      <c r="MI241" s="80"/>
      <c r="MJ241" s="80"/>
      <c r="MK241" s="80"/>
      <c r="ML241" s="80"/>
      <c r="MM241" s="80"/>
      <c r="MN241" s="80"/>
      <c r="MO241" s="80"/>
      <c r="MP241" s="80"/>
      <c r="MQ241" s="80"/>
      <c r="MR241" s="80"/>
      <c r="MS241" s="80"/>
      <c r="MT241" s="80"/>
      <c r="MU241" s="80"/>
      <c r="MV241" s="80"/>
      <c r="MW241" s="80"/>
      <c r="MX241" s="80"/>
      <c r="MY241" s="80"/>
      <c r="MZ241" s="80"/>
      <c r="NA241" s="80"/>
      <c r="NB241" s="80"/>
      <c r="NC241" s="80"/>
      <c r="ND241" s="80"/>
      <c r="NE241" s="80"/>
      <c r="NF241" s="80"/>
      <c r="NG241" s="80"/>
      <c r="NH241" s="80"/>
      <c r="NI241" s="80"/>
      <c r="NJ241" s="80"/>
      <c r="NK241" s="80"/>
      <c r="NL241" s="80"/>
      <c r="NM241" s="80"/>
      <c r="NN241" s="80"/>
      <c r="NO241" s="80"/>
      <c r="NP241" s="80"/>
      <c r="NQ241" s="80"/>
      <c r="NR241" s="80"/>
      <c r="NS241" s="80"/>
      <c r="NT241" s="80"/>
      <c r="NU241" s="80"/>
      <c r="NV241" s="80"/>
      <c r="NW241" s="80"/>
      <c r="NX241" s="80">
        <v>274</v>
      </c>
      <c r="NY241" s="80"/>
      <c r="NZ241" s="80"/>
      <c r="OA241" s="80"/>
      <c r="OB241" s="79">
        <v>49386</v>
      </c>
    </row>
    <row r="242" spans="1:392" ht="13.15">
      <c r="A242" s="27">
        <v>322220</v>
      </c>
      <c r="B242" s="23" t="s">
        <v>379</v>
      </c>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v>7</v>
      </c>
      <c r="AE242" s="80"/>
      <c r="AF242" s="80"/>
      <c r="AG242" s="80"/>
      <c r="AH242" s="80"/>
      <c r="AI242" s="80"/>
      <c r="AJ242" s="80"/>
      <c r="AK242" s="80"/>
      <c r="AL242" s="80"/>
      <c r="AM242" s="80"/>
      <c r="AN242" s="80"/>
      <c r="AO242" s="80"/>
      <c r="AP242" s="80"/>
      <c r="AQ242" s="80"/>
      <c r="AR242" s="80">
        <v>13</v>
      </c>
      <c r="AS242" s="80"/>
      <c r="AT242" s="80"/>
      <c r="AU242" s="80"/>
      <c r="AV242" s="80"/>
      <c r="AW242" s="80"/>
      <c r="AX242" s="80">
        <v>175</v>
      </c>
      <c r="AY242" s="80"/>
      <c r="AZ242" s="80"/>
      <c r="BA242" s="80"/>
      <c r="BB242" s="80"/>
      <c r="BC242" s="80"/>
      <c r="BD242" s="80"/>
      <c r="BE242" s="80"/>
      <c r="BF242" s="80">
        <v>14</v>
      </c>
      <c r="BG242" s="80"/>
      <c r="BH242" s="80"/>
      <c r="BI242" s="80"/>
      <c r="BJ242" s="80"/>
      <c r="BK242" s="80"/>
      <c r="BL242" s="80"/>
      <c r="BM242" s="80"/>
      <c r="BN242" s="80"/>
      <c r="BO242" s="81"/>
      <c r="BP242" s="80"/>
      <c r="BQ242" s="80"/>
      <c r="BR242" s="80"/>
      <c r="BS242" s="80"/>
      <c r="BT242" s="80"/>
      <c r="BU242" s="80"/>
      <c r="BV242" s="80"/>
      <c r="BW242" s="80"/>
      <c r="BX242" s="80"/>
      <c r="BY242" s="80"/>
      <c r="BZ242" s="80"/>
      <c r="CA242" s="80"/>
      <c r="CB242" s="80"/>
      <c r="CC242" s="80"/>
      <c r="CD242" s="80"/>
      <c r="CE242" s="80"/>
      <c r="CF242" s="80">
        <v>11</v>
      </c>
      <c r="CG242" s="80"/>
      <c r="CH242" s="80"/>
      <c r="CI242" s="80"/>
      <c r="CJ242" s="80"/>
      <c r="CK242" s="80"/>
      <c r="CL242" s="80"/>
      <c r="CM242" s="80"/>
      <c r="CN242" s="80"/>
      <c r="CO242" s="80"/>
      <c r="CP242" s="80"/>
      <c r="CQ242" s="80"/>
      <c r="CR242" s="80"/>
      <c r="CS242" s="80"/>
      <c r="CT242" s="80"/>
      <c r="CU242" s="80"/>
      <c r="CV242" s="80"/>
      <c r="CW242" s="80"/>
      <c r="CX242" s="80"/>
      <c r="CY242" s="80"/>
      <c r="CZ242" s="80"/>
      <c r="DA242" s="80"/>
      <c r="DB242" s="80"/>
      <c r="DC242" s="80"/>
      <c r="DD242" s="80"/>
      <c r="DE242" s="80"/>
      <c r="DF242" s="80"/>
      <c r="DG242" s="80"/>
      <c r="DH242" s="80"/>
      <c r="DI242" s="80"/>
      <c r="DJ242" s="80"/>
      <c r="DK242" s="80"/>
      <c r="DL242" s="80"/>
      <c r="DM242" s="80"/>
      <c r="DN242" s="80"/>
      <c r="DO242" s="80"/>
      <c r="DP242" s="80"/>
      <c r="DQ242" s="80"/>
      <c r="DR242" s="80"/>
      <c r="DS242" s="80"/>
      <c r="DT242" s="80"/>
      <c r="DU242" s="80"/>
      <c r="DV242" s="80"/>
      <c r="DW242" s="80"/>
      <c r="DX242" s="80"/>
      <c r="DY242" s="80"/>
      <c r="DZ242" s="80"/>
      <c r="EA242" s="80"/>
      <c r="EB242" s="80"/>
      <c r="EC242" s="80"/>
      <c r="ED242" s="80">
        <v>1</v>
      </c>
      <c r="EE242" s="80"/>
      <c r="EF242" s="80"/>
      <c r="EG242" s="80"/>
      <c r="EH242" s="80"/>
      <c r="EI242" s="80"/>
      <c r="EJ242" s="80"/>
      <c r="EK242" s="80"/>
      <c r="EL242" s="80"/>
      <c r="EM242" s="80"/>
      <c r="EN242" s="80"/>
      <c r="EO242" s="80"/>
      <c r="EP242" s="80"/>
      <c r="EQ242" s="80"/>
      <c r="ER242" s="80"/>
      <c r="ES242" s="80"/>
      <c r="ET242" s="80"/>
      <c r="EU242" s="80"/>
      <c r="EV242" s="80"/>
      <c r="EW242" s="80"/>
      <c r="EX242" s="80"/>
      <c r="EY242" s="80"/>
      <c r="EZ242" s="80"/>
      <c r="FA242" s="80"/>
      <c r="FB242" s="80"/>
      <c r="FC242" s="80"/>
      <c r="FD242" s="80"/>
      <c r="FE242" s="80"/>
      <c r="FF242" s="80"/>
      <c r="FG242" s="80"/>
      <c r="FH242" s="80"/>
      <c r="FI242" s="80"/>
      <c r="FJ242" s="80"/>
      <c r="FK242" s="80"/>
      <c r="FL242" s="80"/>
      <c r="FM242" s="80"/>
      <c r="FN242" s="80"/>
      <c r="FO242" s="80"/>
      <c r="FP242" s="80"/>
      <c r="FQ242" s="80">
        <v>0</v>
      </c>
      <c r="FR242" s="80"/>
      <c r="FS242" s="80"/>
      <c r="FT242" s="80"/>
      <c r="FU242" s="80"/>
      <c r="FV242" s="80"/>
      <c r="FW242" s="80"/>
      <c r="FX242" s="80"/>
      <c r="FY242" s="80"/>
      <c r="FZ242" s="80"/>
      <c r="GA242" s="80"/>
      <c r="GB242" s="80"/>
      <c r="GC242" s="80"/>
      <c r="GD242" s="80">
        <v>25</v>
      </c>
      <c r="GE242" s="80"/>
      <c r="GF242" s="80"/>
      <c r="GG242" s="80"/>
      <c r="GH242" s="80"/>
      <c r="GI242" s="80"/>
      <c r="GJ242" s="80"/>
      <c r="GK242" s="80"/>
      <c r="GL242" s="80"/>
      <c r="GM242" s="80">
        <v>98</v>
      </c>
      <c r="GN242" s="80"/>
      <c r="GO242" s="80"/>
      <c r="GP242" s="80"/>
      <c r="GQ242" s="80"/>
      <c r="GR242" s="80"/>
      <c r="GS242" s="80"/>
      <c r="GT242" s="80"/>
      <c r="GU242" s="80"/>
      <c r="GV242" s="80"/>
      <c r="GW242" s="80"/>
      <c r="GX242" s="80"/>
      <c r="GY242" s="80"/>
      <c r="GZ242" s="80"/>
      <c r="HA242" s="80"/>
      <c r="HB242" s="80"/>
      <c r="HC242" s="80"/>
      <c r="HD242" s="80"/>
      <c r="HE242" s="80"/>
      <c r="HF242" s="80"/>
      <c r="HG242" s="80"/>
      <c r="HH242" s="80"/>
      <c r="HI242" s="80"/>
      <c r="HJ242" s="80"/>
      <c r="HK242" s="80"/>
      <c r="HL242" s="80"/>
      <c r="HM242" s="80"/>
      <c r="HN242" s="80"/>
      <c r="HO242" s="80"/>
      <c r="HP242" s="80"/>
      <c r="HQ242" s="80"/>
      <c r="HR242" s="80">
        <v>7</v>
      </c>
      <c r="HS242" s="80">
        <v>64</v>
      </c>
      <c r="HT242" s="80"/>
      <c r="HU242" s="80">
        <v>3</v>
      </c>
      <c r="HV242" s="80">
        <v>6</v>
      </c>
      <c r="HW242" s="80"/>
      <c r="HX242" s="80"/>
      <c r="HY242" s="80"/>
      <c r="HZ242" s="80">
        <v>1173</v>
      </c>
      <c r="IA242" s="80"/>
      <c r="IB242" s="80">
        <v>48</v>
      </c>
      <c r="IC242" s="80">
        <v>17992</v>
      </c>
      <c r="ID242" s="80">
        <v>136</v>
      </c>
      <c r="IE242" s="80">
        <v>4</v>
      </c>
      <c r="IF242" s="80">
        <v>157</v>
      </c>
      <c r="IG242" s="80">
        <v>122</v>
      </c>
      <c r="IH242" s="80">
        <v>58</v>
      </c>
      <c r="II242" s="80"/>
      <c r="IJ242" s="80"/>
      <c r="IK242" s="80"/>
      <c r="IL242" s="80"/>
      <c r="IM242" s="80"/>
      <c r="IN242" s="80"/>
      <c r="IO242" s="80"/>
      <c r="IP242" s="80"/>
      <c r="IQ242" s="80">
        <v>72</v>
      </c>
      <c r="IR242" s="80"/>
      <c r="IS242" s="80"/>
      <c r="IT242" s="80"/>
      <c r="IU242" s="80"/>
      <c r="IV242" s="80"/>
      <c r="IW242" s="80"/>
      <c r="IX242" s="80"/>
      <c r="IY242" s="80"/>
      <c r="IZ242" s="80"/>
      <c r="JA242" s="80">
        <v>94</v>
      </c>
      <c r="JB242" s="80">
        <v>36</v>
      </c>
      <c r="JC242" s="80"/>
      <c r="JD242" s="80"/>
      <c r="JE242" s="80">
        <v>95</v>
      </c>
      <c r="JF242" s="80">
        <v>355</v>
      </c>
      <c r="JG242" s="80">
        <v>1</v>
      </c>
      <c r="JH242" s="80">
        <v>1</v>
      </c>
      <c r="JI242" s="80"/>
      <c r="JJ242" s="80"/>
      <c r="JK242" s="80">
        <v>2</v>
      </c>
      <c r="JL242" s="80">
        <v>86</v>
      </c>
      <c r="JM242" s="80"/>
      <c r="JN242" s="80"/>
      <c r="JO242" s="80">
        <v>95</v>
      </c>
      <c r="JP242" s="80">
        <v>198</v>
      </c>
      <c r="JQ242" s="80"/>
      <c r="JR242" s="80"/>
      <c r="JS242" s="80"/>
      <c r="JT242" s="80"/>
      <c r="JU242" s="80"/>
      <c r="JV242" s="80"/>
      <c r="JW242" s="80"/>
      <c r="JX242" s="80"/>
      <c r="JY242" s="80"/>
      <c r="JZ242" s="80"/>
      <c r="KA242" s="80"/>
      <c r="KB242" s="80"/>
      <c r="KC242" s="80"/>
      <c r="KD242" s="80"/>
      <c r="KE242" s="80"/>
      <c r="KF242" s="80"/>
      <c r="KG242" s="80"/>
      <c r="KH242" s="80"/>
      <c r="KI242" s="80"/>
      <c r="KJ242" s="80"/>
      <c r="KK242" s="80"/>
      <c r="KL242" s="80"/>
      <c r="KM242" s="80"/>
      <c r="KN242" s="80"/>
      <c r="KO242" s="80"/>
      <c r="KP242" s="80"/>
      <c r="KQ242" s="80"/>
      <c r="KR242" s="80"/>
      <c r="KS242" s="80"/>
      <c r="KT242" s="80"/>
      <c r="KU242" s="80"/>
      <c r="KV242" s="80"/>
      <c r="KW242" s="80"/>
      <c r="KX242" s="80"/>
      <c r="KY242" s="80"/>
      <c r="KZ242" s="80"/>
      <c r="LA242" s="80"/>
      <c r="LB242" s="80"/>
      <c r="LC242" s="80"/>
      <c r="LD242" s="80"/>
      <c r="LE242" s="80"/>
      <c r="LF242" s="80"/>
      <c r="LG242" s="80">
        <v>6</v>
      </c>
      <c r="LH242" s="80"/>
      <c r="LI242" s="80"/>
      <c r="LJ242" s="80"/>
      <c r="LK242" s="80"/>
      <c r="LL242" s="80"/>
      <c r="LM242" s="80"/>
      <c r="LN242" s="80"/>
      <c r="LO242" s="80">
        <v>56</v>
      </c>
      <c r="LP242" s="80">
        <v>21</v>
      </c>
      <c r="LQ242" s="80"/>
      <c r="LR242" s="80"/>
      <c r="LS242" s="80"/>
      <c r="LT242" s="80"/>
      <c r="LU242" s="80"/>
      <c r="LV242" s="80"/>
      <c r="LW242" s="80"/>
      <c r="LX242" s="80"/>
      <c r="LY242" s="80"/>
      <c r="LZ242" s="80"/>
      <c r="MA242" s="80"/>
      <c r="MB242" s="80"/>
      <c r="MC242" s="80"/>
      <c r="MD242" s="80"/>
      <c r="ME242" s="80"/>
      <c r="MF242" s="80"/>
      <c r="MG242" s="80"/>
      <c r="MH242" s="80"/>
      <c r="MI242" s="80"/>
      <c r="MJ242" s="80"/>
      <c r="MK242" s="80"/>
      <c r="ML242" s="80"/>
      <c r="MM242" s="80"/>
      <c r="MN242" s="80"/>
      <c r="MO242" s="80"/>
      <c r="MP242" s="80"/>
      <c r="MQ242" s="80"/>
      <c r="MR242" s="80"/>
      <c r="MS242" s="80"/>
      <c r="MT242" s="80"/>
      <c r="MU242" s="80"/>
      <c r="MV242" s="80"/>
      <c r="MW242" s="80"/>
      <c r="MX242" s="80"/>
      <c r="MY242" s="80"/>
      <c r="MZ242" s="80"/>
      <c r="NA242" s="80"/>
      <c r="NB242" s="80"/>
      <c r="NC242" s="80"/>
      <c r="ND242" s="80"/>
      <c r="NE242" s="80"/>
      <c r="NF242" s="80"/>
      <c r="NG242" s="80"/>
      <c r="NH242" s="80"/>
      <c r="NI242" s="80"/>
      <c r="NJ242" s="80"/>
      <c r="NK242" s="80"/>
      <c r="NL242" s="80"/>
      <c r="NM242" s="80"/>
      <c r="NN242" s="80"/>
      <c r="NO242" s="80"/>
      <c r="NP242" s="80"/>
      <c r="NQ242" s="80"/>
      <c r="NR242" s="80"/>
      <c r="NS242" s="80"/>
      <c r="NT242" s="80"/>
      <c r="NU242" s="80"/>
      <c r="NV242" s="80"/>
      <c r="NW242" s="80"/>
      <c r="NX242" s="80">
        <v>28</v>
      </c>
      <c r="NY242" s="80"/>
      <c r="NZ242" s="80"/>
      <c r="OA242" s="80"/>
      <c r="OB242" s="79">
        <v>21260</v>
      </c>
    </row>
    <row r="243" spans="1:392" ht="13.15">
      <c r="A243" s="27">
        <v>322230</v>
      </c>
      <c r="B243" s="23" t="s">
        <v>380</v>
      </c>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v>3</v>
      </c>
      <c r="AE243" s="80"/>
      <c r="AF243" s="80"/>
      <c r="AG243" s="80"/>
      <c r="AH243" s="80"/>
      <c r="AI243" s="80"/>
      <c r="AJ243" s="80"/>
      <c r="AK243" s="80"/>
      <c r="AL243" s="80"/>
      <c r="AM243" s="80"/>
      <c r="AN243" s="80"/>
      <c r="AO243" s="80"/>
      <c r="AP243" s="80"/>
      <c r="AQ243" s="80"/>
      <c r="AR243" s="80"/>
      <c r="AS243" s="80"/>
      <c r="AT243" s="80"/>
      <c r="AU243" s="80"/>
      <c r="AV243" s="80"/>
      <c r="AW243" s="80"/>
      <c r="AX243" s="80"/>
      <c r="AY243" s="80"/>
      <c r="AZ243" s="80"/>
      <c r="BA243" s="80"/>
      <c r="BB243" s="80"/>
      <c r="BC243" s="80"/>
      <c r="BD243" s="80"/>
      <c r="BE243" s="80"/>
      <c r="BF243" s="80"/>
      <c r="BG243" s="80"/>
      <c r="BH243" s="80"/>
      <c r="BI243" s="80"/>
      <c r="BJ243" s="80"/>
      <c r="BK243" s="80"/>
      <c r="BL243" s="80"/>
      <c r="BM243" s="80"/>
      <c r="BN243" s="80"/>
      <c r="BO243" s="81"/>
      <c r="BP243" s="80"/>
      <c r="BQ243" s="80"/>
      <c r="BR243" s="80"/>
      <c r="BS243" s="80"/>
      <c r="BT243" s="80"/>
      <c r="BU243" s="80"/>
      <c r="BV243" s="80"/>
      <c r="BW243" s="80"/>
      <c r="BX243" s="80"/>
      <c r="BY243" s="80"/>
      <c r="BZ243" s="80"/>
      <c r="CA243" s="80"/>
      <c r="CB243" s="80"/>
      <c r="CC243" s="80"/>
      <c r="CD243" s="80"/>
      <c r="CE243" s="80"/>
      <c r="CF243" s="80">
        <v>16</v>
      </c>
      <c r="CG243" s="80"/>
      <c r="CH243" s="80"/>
      <c r="CI243" s="80"/>
      <c r="CJ243" s="80"/>
      <c r="CK243" s="80"/>
      <c r="CL243" s="80"/>
      <c r="CM243" s="80"/>
      <c r="CN243" s="80"/>
      <c r="CO243" s="80"/>
      <c r="CP243" s="80"/>
      <c r="CQ243" s="80"/>
      <c r="CR243" s="80"/>
      <c r="CS243" s="80"/>
      <c r="CT243" s="80"/>
      <c r="CU243" s="80"/>
      <c r="CV243" s="80"/>
      <c r="CW243" s="80"/>
      <c r="CX243" s="80"/>
      <c r="CY243" s="80"/>
      <c r="CZ243" s="80"/>
      <c r="DA243" s="80"/>
      <c r="DB243" s="80"/>
      <c r="DC243" s="80"/>
      <c r="DD243" s="80"/>
      <c r="DE243" s="80"/>
      <c r="DF243" s="80"/>
      <c r="DG243" s="80"/>
      <c r="DH243" s="80"/>
      <c r="DI243" s="80"/>
      <c r="DJ243" s="80"/>
      <c r="DK243" s="80"/>
      <c r="DL243" s="80"/>
      <c r="DM243" s="80"/>
      <c r="DN243" s="80"/>
      <c r="DO243" s="80"/>
      <c r="DP243" s="80"/>
      <c r="DQ243" s="80"/>
      <c r="DR243" s="80"/>
      <c r="DS243" s="80"/>
      <c r="DT243" s="80"/>
      <c r="DU243" s="80"/>
      <c r="DV243" s="80"/>
      <c r="DW243" s="80"/>
      <c r="DX243" s="80"/>
      <c r="DY243" s="80"/>
      <c r="DZ243" s="80"/>
      <c r="EA243" s="80"/>
      <c r="EB243" s="80"/>
      <c r="EC243" s="80"/>
      <c r="ED243" s="80"/>
      <c r="EE243" s="80"/>
      <c r="EF243" s="80"/>
      <c r="EG243" s="80"/>
      <c r="EH243" s="80"/>
      <c r="EI243" s="80"/>
      <c r="EJ243" s="80"/>
      <c r="EK243" s="80"/>
      <c r="EL243" s="80"/>
      <c r="EM243" s="80"/>
      <c r="EN243" s="80"/>
      <c r="EO243" s="80"/>
      <c r="EP243" s="80"/>
      <c r="EQ243" s="80"/>
      <c r="ER243" s="80"/>
      <c r="ES243" s="80"/>
      <c r="ET243" s="80"/>
      <c r="EU243" s="80"/>
      <c r="EV243" s="80"/>
      <c r="EW243" s="80"/>
      <c r="EX243" s="80"/>
      <c r="EY243" s="80"/>
      <c r="EZ243" s="80"/>
      <c r="FA243" s="80"/>
      <c r="FB243" s="80"/>
      <c r="FC243" s="80"/>
      <c r="FD243" s="80"/>
      <c r="FE243" s="80"/>
      <c r="FF243" s="80"/>
      <c r="FG243" s="80"/>
      <c r="FH243" s="80"/>
      <c r="FI243" s="80"/>
      <c r="FJ243" s="80"/>
      <c r="FK243" s="80"/>
      <c r="FL243" s="80"/>
      <c r="FM243" s="80"/>
      <c r="FN243" s="80"/>
      <c r="FO243" s="80"/>
      <c r="FP243" s="80"/>
      <c r="FQ243" s="80"/>
      <c r="FR243" s="80"/>
      <c r="FS243" s="80"/>
      <c r="FT243" s="80"/>
      <c r="FU243" s="80"/>
      <c r="FV243" s="80"/>
      <c r="FW243" s="80"/>
      <c r="FX243" s="80"/>
      <c r="FY243" s="80"/>
      <c r="FZ243" s="80"/>
      <c r="GA243" s="80"/>
      <c r="GB243" s="80"/>
      <c r="GC243" s="80"/>
      <c r="GD243" s="80"/>
      <c r="GE243" s="80"/>
      <c r="GF243" s="80"/>
      <c r="GG243" s="80"/>
      <c r="GH243" s="80"/>
      <c r="GI243" s="80"/>
      <c r="GJ243" s="80"/>
      <c r="GK243" s="80">
        <v>6</v>
      </c>
      <c r="GL243" s="80"/>
      <c r="GM243" s="80"/>
      <c r="GN243" s="80"/>
      <c r="GO243" s="80"/>
      <c r="GP243" s="80"/>
      <c r="GQ243" s="80"/>
      <c r="GR243" s="80"/>
      <c r="GS243" s="80"/>
      <c r="GT243" s="80"/>
      <c r="GU243" s="80"/>
      <c r="GV243" s="80"/>
      <c r="GW243" s="80"/>
      <c r="GX243" s="80"/>
      <c r="GY243" s="80"/>
      <c r="GZ243" s="80"/>
      <c r="HA243" s="80"/>
      <c r="HB243" s="80"/>
      <c r="HC243" s="80"/>
      <c r="HD243" s="80"/>
      <c r="HE243" s="80"/>
      <c r="HF243" s="80"/>
      <c r="HG243" s="80"/>
      <c r="HH243" s="80"/>
      <c r="HI243" s="80"/>
      <c r="HJ243" s="80"/>
      <c r="HK243" s="80"/>
      <c r="HL243" s="80"/>
      <c r="HM243" s="80"/>
      <c r="HN243" s="80"/>
      <c r="HO243" s="80"/>
      <c r="HP243" s="80"/>
      <c r="HQ243" s="80"/>
      <c r="HR243" s="80"/>
      <c r="HS243" s="80"/>
      <c r="HT243" s="80"/>
      <c r="HU243" s="80"/>
      <c r="HV243" s="80"/>
      <c r="HW243" s="80"/>
      <c r="HX243" s="80"/>
      <c r="HY243" s="80"/>
      <c r="HZ243" s="80">
        <v>12</v>
      </c>
      <c r="IA243" s="80"/>
      <c r="IB243" s="80">
        <v>3</v>
      </c>
      <c r="IC243" s="80">
        <v>92</v>
      </c>
      <c r="ID243" s="80">
        <v>7339</v>
      </c>
      <c r="IE243" s="80"/>
      <c r="IF243" s="80">
        <v>6</v>
      </c>
      <c r="IG243" s="80">
        <v>189</v>
      </c>
      <c r="IH243" s="80"/>
      <c r="II243" s="80"/>
      <c r="IJ243" s="80"/>
      <c r="IK243" s="80"/>
      <c r="IL243" s="80"/>
      <c r="IM243" s="80"/>
      <c r="IN243" s="80"/>
      <c r="IO243" s="80"/>
      <c r="IP243" s="80"/>
      <c r="IQ243" s="80"/>
      <c r="IR243" s="80"/>
      <c r="IS243" s="80"/>
      <c r="IT243" s="80"/>
      <c r="IU243" s="80"/>
      <c r="IV243" s="80"/>
      <c r="IW243" s="80"/>
      <c r="IX243" s="80"/>
      <c r="IY243" s="80"/>
      <c r="IZ243" s="80"/>
      <c r="JA243" s="80"/>
      <c r="JB243" s="80"/>
      <c r="JC243" s="80"/>
      <c r="JD243" s="80"/>
      <c r="JE243" s="80"/>
      <c r="JF243" s="80"/>
      <c r="JG243" s="80"/>
      <c r="JH243" s="80"/>
      <c r="JI243" s="80"/>
      <c r="JJ243" s="80"/>
      <c r="JK243" s="80"/>
      <c r="JL243" s="80">
        <v>41</v>
      </c>
      <c r="JM243" s="80"/>
      <c r="JN243" s="80"/>
      <c r="JO243" s="80"/>
      <c r="JP243" s="80">
        <v>61</v>
      </c>
      <c r="JQ243" s="80"/>
      <c r="JR243" s="80"/>
      <c r="JS243" s="80"/>
      <c r="JT243" s="80"/>
      <c r="JU243" s="80"/>
      <c r="JV243" s="80"/>
      <c r="JW243" s="80"/>
      <c r="JX243" s="80"/>
      <c r="JY243" s="80"/>
      <c r="JZ243" s="80"/>
      <c r="KA243" s="80"/>
      <c r="KB243" s="80"/>
      <c r="KC243" s="80"/>
      <c r="KD243" s="80"/>
      <c r="KE243" s="80"/>
      <c r="KF243" s="80"/>
      <c r="KG243" s="80"/>
      <c r="KH243" s="80"/>
      <c r="KI243" s="80"/>
      <c r="KJ243" s="80"/>
      <c r="KK243" s="80"/>
      <c r="KL243" s="80"/>
      <c r="KM243" s="80"/>
      <c r="KN243" s="80"/>
      <c r="KO243" s="80"/>
      <c r="KP243" s="80"/>
      <c r="KQ243" s="80"/>
      <c r="KR243" s="80"/>
      <c r="KS243" s="80"/>
      <c r="KT243" s="80"/>
      <c r="KU243" s="80"/>
      <c r="KV243" s="80"/>
      <c r="KW243" s="80"/>
      <c r="KX243" s="80"/>
      <c r="KY243" s="80"/>
      <c r="KZ243" s="80"/>
      <c r="LA243" s="80"/>
      <c r="LB243" s="80"/>
      <c r="LC243" s="80"/>
      <c r="LD243" s="80"/>
      <c r="LE243" s="80"/>
      <c r="LF243" s="80"/>
      <c r="LG243" s="80">
        <v>3</v>
      </c>
      <c r="LH243" s="80"/>
      <c r="LI243" s="80"/>
      <c r="LJ243" s="80"/>
      <c r="LK243" s="80"/>
      <c r="LL243" s="80"/>
      <c r="LM243" s="80"/>
      <c r="LN243" s="80"/>
      <c r="LO243" s="80">
        <v>24</v>
      </c>
      <c r="LP243" s="80"/>
      <c r="LQ243" s="80"/>
      <c r="LR243" s="80"/>
      <c r="LS243" s="80"/>
      <c r="LT243" s="80"/>
      <c r="LU243" s="80"/>
      <c r="LV243" s="80"/>
      <c r="LW243" s="80"/>
      <c r="LX243" s="80"/>
      <c r="LY243" s="80"/>
      <c r="LZ243" s="80"/>
      <c r="MA243" s="80"/>
      <c r="MB243" s="80"/>
      <c r="MC243" s="80"/>
      <c r="MD243" s="80"/>
      <c r="ME243" s="80"/>
      <c r="MF243" s="80"/>
      <c r="MG243" s="80"/>
      <c r="MH243" s="80"/>
      <c r="MI243" s="80"/>
      <c r="MJ243" s="80"/>
      <c r="MK243" s="80"/>
      <c r="ML243" s="80"/>
      <c r="MM243" s="80"/>
      <c r="MN243" s="80"/>
      <c r="MO243" s="80"/>
      <c r="MP243" s="80"/>
      <c r="MQ243" s="80"/>
      <c r="MR243" s="80"/>
      <c r="MS243" s="80"/>
      <c r="MT243" s="80"/>
      <c r="MU243" s="80"/>
      <c r="MV243" s="80"/>
      <c r="MW243" s="80"/>
      <c r="MX243" s="80"/>
      <c r="MY243" s="80"/>
      <c r="MZ243" s="80"/>
      <c r="NA243" s="80"/>
      <c r="NB243" s="80"/>
      <c r="NC243" s="80"/>
      <c r="ND243" s="80"/>
      <c r="NE243" s="80"/>
      <c r="NF243" s="80"/>
      <c r="NG243" s="80"/>
      <c r="NH243" s="80"/>
      <c r="NI243" s="80"/>
      <c r="NJ243" s="80"/>
      <c r="NK243" s="80"/>
      <c r="NL243" s="80"/>
      <c r="NM243" s="80"/>
      <c r="NN243" s="80"/>
      <c r="NO243" s="80"/>
      <c r="NP243" s="80"/>
      <c r="NQ243" s="80"/>
      <c r="NR243" s="80"/>
      <c r="NS243" s="80"/>
      <c r="NT243" s="80"/>
      <c r="NU243" s="80"/>
      <c r="NV243" s="80"/>
      <c r="NW243" s="80"/>
      <c r="NX243" s="80">
        <v>25</v>
      </c>
      <c r="NY243" s="80"/>
      <c r="NZ243" s="80"/>
      <c r="OA243" s="80"/>
      <c r="OB243" s="79">
        <v>7820</v>
      </c>
    </row>
    <row r="244" spans="1:392" ht="13.15">
      <c r="A244" s="27">
        <v>322291</v>
      </c>
      <c r="B244" s="23" t="s">
        <v>381</v>
      </c>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v>3</v>
      </c>
      <c r="AE244" s="80"/>
      <c r="AF244" s="80"/>
      <c r="AG244" s="80"/>
      <c r="AH244" s="80"/>
      <c r="AI244" s="80"/>
      <c r="AJ244" s="80"/>
      <c r="AK244" s="80"/>
      <c r="AL244" s="80"/>
      <c r="AM244" s="80"/>
      <c r="AN244" s="80"/>
      <c r="AO244" s="80"/>
      <c r="AP244" s="80"/>
      <c r="AQ244" s="80"/>
      <c r="AR244" s="80"/>
      <c r="AS244" s="80"/>
      <c r="AT244" s="80"/>
      <c r="AU244" s="80"/>
      <c r="AV244" s="80"/>
      <c r="AW244" s="80"/>
      <c r="AX244" s="80"/>
      <c r="AY244" s="80"/>
      <c r="AZ244" s="80"/>
      <c r="BA244" s="80"/>
      <c r="BB244" s="80"/>
      <c r="BC244" s="80"/>
      <c r="BD244" s="80"/>
      <c r="BE244" s="80"/>
      <c r="BF244" s="80"/>
      <c r="BG244" s="80"/>
      <c r="BH244" s="80"/>
      <c r="BI244" s="80"/>
      <c r="BJ244" s="80"/>
      <c r="BK244" s="80"/>
      <c r="BL244" s="80"/>
      <c r="BM244" s="80"/>
      <c r="BN244" s="80"/>
      <c r="BO244" s="81"/>
      <c r="BP244" s="80"/>
      <c r="BQ244" s="80"/>
      <c r="BR244" s="80"/>
      <c r="BS244" s="80"/>
      <c r="BT244" s="80"/>
      <c r="BU244" s="80"/>
      <c r="BV244" s="80"/>
      <c r="BW244" s="80"/>
      <c r="BX244" s="80"/>
      <c r="BY244" s="80"/>
      <c r="BZ244" s="80"/>
      <c r="CA244" s="80"/>
      <c r="CB244" s="80"/>
      <c r="CC244" s="80"/>
      <c r="CD244" s="80"/>
      <c r="CE244" s="80"/>
      <c r="CF244" s="80"/>
      <c r="CG244" s="80"/>
      <c r="CH244" s="80"/>
      <c r="CI244" s="80"/>
      <c r="CJ244" s="80"/>
      <c r="CK244" s="80"/>
      <c r="CL244" s="80"/>
      <c r="CM244" s="80"/>
      <c r="CN244" s="80"/>
      <c r="CO244" s="80"/>
      <c r="CP244" s="80"/>
      <c r="CQ244" s="80"/>
      <c r="CR244" s="80"/>
      <c r="CS244" s="80"/>
      <c r="CT244" s="80"/>
      <c r="CU244" s="80"/>
      <c r="CV244" s="80"/>
      <c r="CW244" s="80"/>
      <c r="CX244" s="80"/>
      <c r="CY244" s="80"/>
      <c r="CZ244" s="80"/>
      <c r="DA244" s="80"/>
      <c r="DB244" s="80"/>
      <c r="DC244" s="80"/>
      <c r="DD244" s="80"/>
      <c r="DE244" s="80"/>
      <c r="DF244" s="80"/>
      <c r="DG244" s="80"/>
      <c r="DH244" s="80"/>
      <c r="DI244" s="80"/>
      <c r="DJ244" s="80"/>
      <c r="DK244" s="80"/>
      <c r="DL244" s="80"/>
      <c r="DM244" s="80"/>
      <c r="DN244" s="80"/>
      <c r="DO244" s="80"/>
      <c r="DP244" s="80"/>
      <c r="DQ244" s="80"/>
      <c r="DR244" s="80"/>
      <c r="DS244" s="80"/>
      <c r="DT244" s="80"/>
      <c r="DU244" s="80"/>
      <c r="DV244" s="80"/>
      <c r="DW244" s="80"/>
      <c r="DX244" s="80"/>
      <c r="DY244" s="80"/>
      <c r="DZ244" s="80"/>
      <c r="EA244" s="80"/>
      <c r="EB244" s="80"/>
      <c r="EC244" s="80"/>
      <c r="ED244" s="80"/>
      <c r="EE244" s="80"/>
      <c r="EF244" s="80"/>
      <c r="EG244" s="80"/>
      <c r="EH244" s="80"/>
      <c r="EI244" s="80"/>
      <c r="EJ244" s="80"/>
      <c r="EK244" s="80"/>
      <c r="EL244" s="80"/>
      <c r="EM244" s="80"/>
      <c r="EN244" s="80"/>
      <c r="EO244" s="80"/>
      <c r="EP244" s="80"/>
      <c r="EQ244" s="80"/>
      <c r="ER244" s="80"/>
      <c r="ES244" s="80"/>
      <c r="ET244" s="80"/>
      <c r="EU244" s="80"/>
      <c r="EV244" s="80"/>
      <c r="EW244" s="80"/>
      <c r="EX244" s="80"/>
      <c r="EY244" s="80"/>
      <c r="EZ244" s="80"/>
      <c r="FA244" s="80"/>
      <c r="FB244" s="80"/>
      <c r="FC244" s="80"/>
      <c r="FD244" s="80"/>
      <c r="FE244" s="80"/>
      <c r="FF244" s="80"/>
      <c r="FG244" s="80"/>
      <c r="FH244" s="80"/>
      <c r="FI244" s="80"/>
      <c r="FJ244" s="80"/>
      <c r="FK244" s="80"/>
      <c r="FL244" s="80"/>
      <c r="FM244" s="80"/>
      <c r="FN244" s="80"/>
      <c r="FO244" s="80"/>
      <c r="FP244" s="80"/>
      <c r="FQ244" s="80"/>
      <c r="FR244" s="80"/>
      <c r="FS244" s="80"/>
      <c r="FT244" s="80"/>
      <c r="FU244" s="80"/>
      <c r="FV244" s="80"/>
      <c r="FW244" s="80"/>
      <c r="FX244" s="80"/>
      <c r="FY244" s="80"/>
      <c r="FZ244" s="80"/>
      <c r="GA244" s="80"/>
      <c r="GB244" s="80"/>
      <c r="GC244" s="80"/>
      <c r="GD244" s="80">
        <v>33</v>
      </c>
      <c r="GE244" s="80"/>
      <c r="GF244" s="80"/>
      <c r="GG244" s="80"/>
      <c r="GH244" s="80"/>
      <c r="GI244" s="80"/>
      <c r="GJ244" s="80"/>
      <c r="GK244" s="80"/>
      <c r="GL244" s="80"/>
      <c r="GM244" s="80">
        <v>2</v>
      </c>
      <c r="GN244" s="80"/>
      <c r="GO244" s="80"/>
      <c r="GP244" s="80"/>
      <c r="GQ244" s="80"/>
      <c r="GR244" s="80"/>
      <c r="GS244" s="80"/>
      <c r="GT244" s="80"/>
      <c r="GU244" s="80"/>
      <c r="GV244" s="80"/>
      <c r="GW244" s="80"/>
      <c r="GX244" s="80"/>
      <c r="GY244" s="80"/>
      <c r="GZ244" s="80"/>
      <c r="HA244" s="80"/>
      <c r="HB244" s="80"/>
      <c r="HC244" s="80"/>
      <c r="HD244" s="80"/>
      <c r="HE244" s="80"/>
      <c r="HF244" s="80"/>
      <c r="HG244" s="80"/>
      <c r="HH244" s="80"/>
      <c r="HI244" s="80"/>
      <c r="HJ244" s="80"/>
      <c r="HK244" s="80"/>
      <c r="HL244" s="80"/>
      <c r="HM244" s="80"/>
      <c r="HN244" s="80"/>
      <c r="HO244" s="80"/>
      <c r="HP244" s="80"/>
      <c r="HQ244" s="80"/>
      <c r="HR244" s="80">
        <v>5</v>
      </c>
      <c r="HS244" s="80"/>
      <c r="HT244" s="80"/>
      <c r="HU244" s="80">
        <v>2</v>
      </c>
      <c r="HV244" s="80">
        <v>19</v>
      </c>
      <c r="HW244" s="80"/>
      <c r="HX244" s="80"/>
      <c r="HY244" s="80">
        <v>1</v>
      </c>
      <c r="HZ244" s="80">
        <v>3759</v>
      </c>
      <c r="IA244" s="80"/>
      <c r="IB244" s="80">
        <v>76</v>
      </c>
      <c r="IC244" s="80">
        <v>2</v>
      </c>
      <c r="ID244" s="80"/>
      <c r="IE244" s="80">
        <v>6198</v>
      </c>
      <c r="IF244" s="80">
        <v>55</v>
      </c>
      <c r="IG244" s="80">
        <v>2</v>
      </c>
      <c r="IH244" s="80"/>
      <c r="II244" s="80"/>
      <c r="IJ244" s="80"/>
      <c r="IK244" s="80"/>
      <c r="IL244" s="80"/>
      <c r="IM244" s="80"/>
      <c r="IN244" s="80"/>
      <c r="IO244" s="80"/>
      <c r="IP244" s="80"/>
      <c r="IQ244" s="80"/>
      <c r="IR244" s="80"/>
      <c r="IS244" s="80"/>
      <c r="IT244" s="80"/>
      <c r="IU244" s="80"/>
      <c r="IV244" s="80"/>
      <c r="IW244" s="80"/>
      <c r="IX244" s="80"/>
      <c r="IY244" s="80"/>
      <c r="IZ244" s="80"/>
      <c r="JA244" s="80"/>
      <c r="JB244" s="80">
        <v>5</v>
      </c>
      <c r="JC244" s="80">
        <v>7</v>
      </c>
      <c r="JD244" s="80"/>
      <c r="JE244" s="80"/>
      <c r="JF244" s="80">
        <v>0</v>
      </c>
      <c r="JG244" s="80"/>
      <c r="JH244" s="80"/>
      <c r="JI244" s="80"/>
      <c r="JJ244" s="80"/>
      <c r="JK244" s="80">
        <v>0</v>
      </c>
      <c r="JL244" s="80">
        <v>5</v>
      </c>
      <c r="JM244" s="80"/>
      <c r="JN244" s="80"/>
      <c r="JO244" s="80"/>
      <c r="JP244" s="80">
        <v>64</v>
      </c>
      <c r="JQ244" s="80"/>
      <c r="JR244" s="80"/>
      <c r="JS244" s="80"/>
      <c r="JT244" s="80"/>
      <c r="JU244" s="80"/>
      <c r="JV244" s="80"/>
      <c r="JW244" s="80"/>
      <c r="JX244" s="80"/>
      <c r="JY244" s="80"/>
      <c r="JZ244" s="80"/>
      <c r="KA244" s="80"/>
      <c r="KB244" s="80"/>
      <c r="KC244" s="80"/>
      <c r="KD244" s="80"/>
      <c r="KE244" s="80"/>
      <c r="KF244" s="80"/>
      <c r="KG244" s="80"/>
      <c r="KH244" s="80"/>
      <c r="KI244" s="80"/>
      <c r="KJ244" s="80"/>
      <c r="KK244" s="80"/>
      <c r="KL244" s="80"/>
      <c r="KM244" s="80"/>
      <c r="KN244" s="80"/>
      <c r="KO244" s="80"/>
      <c r="KP244" s="80"/>
      <c r="KQ244" s="80"/>
      <c r="KR244" s="80"/>
      <c r="KS244" s="80"/>
      <c r="KT244" s="80"/>
      <c r="KU244" s="80"/>
      <c r="KV244" s="80"/>
      <c r="KW244" s="80"/>
      <c r="KX244" s="80"/>
      <c r="KY244" s="80"/>
      <c r="KZ244" s="80"/>
      <c r="LA244" s="80"/>
      <c r="LB244" s="80"/>
      <c r="LC244" s="80"/>
      <c r="LD244" s="80"/>
      <c r="LE244" s="80"/>
      <c r="LF244" s="80"/>
      <c r="LG244" s="80">
        <v>3</v>
      </c>
      <c r="LH244" s="80"/>
      <c r="LI244" s="80"/>
      <c r="LJ244" s="80"/>
      <c r="LK244" s="80"/>
      <c r="LL244" s="80"/>
      <c r="LM244" s="80"/>
      <c r="LN244" s="80"/>
      <c r="LO244" s="80">
        <v>24</v>
      </c>
      <c r="LP244" s="80">
        <v>0</v>
      </c>
      <c r="LQ244" s="80"/>
      <c r="LR244" s="80"/>
      <c r="LS244" s="80"/>
      <c r="LT244" s="80"/>
      <c r="LU244" s="80"/>
      <c r="LV244" s="80"/>
      <c r="LW244" s="80"/>
      <c r="LX244" s="80"/>
      <c r="LY244" s="80"/>
      <c r="LZ244" s="80"/>
      <c r="MA244" s="80"/>
      <c r="MB244" s="80"/>
      <c r="MC244" s="80"/>
      <c r="MD244" s="80"/>
      <c r="ME244" s="80"/>
      <c r="MF244" s="80"/>
      <c r="MG244" s="80"/>
      <c r="MH244" s="80"/>
      <c r="MI244" s="80"/>
      <c r="MJ244" s="80"/>
      <c r="MK244" s="80"/>
      <c r="ML244" s="80"/>
      <c r="MM244" s="80"/>
      <c r="MN244" s="80"/>
      <c r="MO244" s="80"/>
      <c r="MP244" s="80"/>
      <c r="MQ244" s="80"/>
      <c r="MR244" s="80"/>
      <c r="MS244" s="80"/>
      <c r="MT244" s="80"/>
      <c r="MU244" s="80"/>
      <c r="MV244" s="80"/>
      <c r="MW244" s="80"/>
      <c r="MX244" s="80"/>
      <c r="MY244" s="80"/>
      <c r="MZ244" s="80"/>
      <c r="NA244" s="80"/>
      <c r="NB244" s="80"/>
      <c r="NC244" s="80"/>
      <c r="ND244" s="80"/>
      <c r="NE244" s="80"/>
      <c r="NF244" s="80"/>
      <c r="NG244" s="80"/>
      <c r="NH244" s="80"/>
      <c r="NI244" s="80"/>
      <c r="NJ244" s="80"/>
      <c r="NK244" s="80"/>
      <c r="NL244" s="80"/>
      <c r="NM244" s="80"/>
      <c r="NN244" s="80"/>
      <c r="NO244" s="80"/>
      <c r="NP244" s="80"/>
      <c r="NQ244" s="80"/>
      <c r="NR244" s="80"/>
      <c r="NS244" s="80"/>
      <c r="NT244" s="80"/>
      <c r="NU244" s="80"/>
      <c r="NV244" s="80"/>
      <c r="NW244" s="80"/>
      <c r="NX244" s="80">
        <v>3</v>
      </c>
      <c r="NY244" s="80"/>
      <c r="NZ244" s="80"/>
      <c r="OA244" s="80"/>
      <c r="OB244" s="79">
        <v>10269</v>
      </c>
    </row>
    <row r="245" spans="1:392" ht="13.15">
      <c r="A245" s="27">
        <v>322299</v>
      </c>
      <c r="B245" s="23" t="s">
        <v>382</v>
      </c>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v>2</v>
      </c>
      <c r="AE245" s="80"/>
      <c r="AF245" s="80"/>
      <c r="AG245" s="80"/>
      <c r="AH245" s="80"/>
      <c r="AI245" s="80"/>
      <c r="AJ245" s="80"/>
      <c r="AK245" s="80"/>
      <c r="AL245" s="80"/>
      <c r="AM245" s="80"/>
      <c r="AN245" s="80"/>
      <c r="AO245" s="80"/>
      <c r="AP245" s="80"/>
      <c r="AQ245" s="80"/>
      <c r="AR245" s="80"/>
      <c r="AS245" s="80"/>
      <c r="AT245" s="80"/>
      <c r="AU245" s="80"/>
      <c r="AV245" s="80"/>
      <c r="AW245" s="80"/>
      <c r="AX245" s="80"/>
      <c r="AY245" s="80"/>
      <c r="AZ245" s="80"/>
      <c r="BA245" s="80"/>
      <c r="BB245" s="80"/>
      <c r="BC245" s="80"/>
      <c r="BD245" s="80"/>
      <c r="BE245" s="80"/>
      <c r="BF245" s="80"/>
      <c r="BG245" s="80"/>
      <c r="BH245" s="80"/>
      <c r="BI245" s="80"/>
      <c r="BJ245" s="80"/>
      <c r="BK245" s="80"/>
      <c r="BL245" s="80"/>
      <c r="BM245" s="80"/>
      <c r="BN245" s="80"/>
      <c r="BO245" s="81"/>
      <c r="BP245" s="80"/>
      <c r="BQ245" s="80"/>
      <c r="BR245" s="80"/>
      <c r="BS245" s="80"/>
      <c r="BT245" s="80"/>
      <c r="BU245" s="80"/>
      <c r="BV245" s="80"/>
      <c r="BW245" s="80"/>
      <c r="BX245" s="80"/>
      <c r="BY245" s="80"/>
      <c r="BZ245" s="80"/>
      <c r="CA245" s="80"/>
      <c r="CB245" s="80"/>
      <c r="CC245" s="80"/>
      <c r="CD245" s="80"/>
      <c r="CE245" s="80"/>
      <c r="CF245" s="80">
        <v>13</v>
      </c>
      <c r="CG245" s="80"/>
      <c r="CH245" s="80"/>
      <c r="CI245" s="80"/>
      <c r="CJ245" s="80"/>
      <c r="CK245" s="80"/>
      <c r="CL245" s="80"/>
      <c r="CM245" s="80"/>
      <c r="CN245" s="80"/>
      <c r="CO245" s="80"/>
      <c r="CP245" s="80"/>
      <c r="CQ245" s="80"/>
      <c r="CR245" s="80"/>
      <c r="CS245" s="80"/>
      <c r="CT245" s="80"/>
      <c r="CU245" s="80"/>
      <c r="CV245" s="80"/>
      <c r="CW245" s="80"/>
      <c r="CX245" s="80"/>
      <c r="CY245" s="80"/>
      <c r="CZ245" s="80"/>
      <c r="DA245" s="80"/>
      <c r="DB245" s="80"/>
      <c r="DC245" s="80"/>
      <c r="DD245" s="80"/>
      <c r="DE245" s="80"/>
      <c r="DF245" s="80"/>
      <c r="DG245" s="80"/>
      <c r="DH245" s="80"/>
      <c r="DI245" s="80"/>
      <c r="DJ245" s="80"/>
      <c r="DK245" s="80"/>
      <c r="DL245" s="80"/>
      <c r="DM245" s="80"/>
      <c r="DN245" s="80"/>
      <c r="DO245" s="80"/>
      <c r="DP245" s="80"/>
      <c r="DQ245" s="80"/>
      <c r="DR245" s="80"/>
      <c r="DS245" s="80"/>
      <c r="DT245" s="80"/>
      <c r="DU245" s="80"/>
      <c r="DV245" s="80"/>
      <c r="DW245" s="80"/>
      <c r="DX245" s="80"/>
      <c r="DY245" s="80"/>
      <c r="DZ245" s="80"/>
      <c r="EA245" s="80"/>
      <c r="EB245" s="80"/>
      <c r="EC245" s="80"/>
      <c r="ED245" s="80"/>
      <c r="EE245" s="80"/>
      <c r="EF245" s="80"/>
      <c r="EG245" s="80"/>
      <c r="EH245" s="80"/>
      <c r="EI245" s="80"/>
      <c r="EJ245" s="80"/>
      <c r="EK245" s="80"/>
      <c r="EL245" s="80"/>
      <c r="EM245" s="80"/>
      <c r="EN245" s="80"/>
      <c r="EO245" s="80"/>
      <c r="EP245" s="80"/>
      <c r="EQ245" s="80"/>
      <c r="ER245" s="80"/>
      <c r="ES245" s="80"/>
      <c r="ET245" s="80"/>
      <c r="EU245" s="80"/>
      <c r="EV245" s="80"/>
      <c r="EW245" s="80"/>
      <c r="EX245" s="80"/>
      <c r="EY245" s="80"/>
      <c r="EZ245" s="80"/>
      <c r="FA245" s="80"/>
      <c r="FB245" s="80"/>
      <c r="FC245" s="80"/>
      <c r="FD245" s="80"/>
      <c r="FE245" s="80"/>
      <c r="FF245" s="80"/>
      <c r="FG245" s="80"/>
      <c r="FH245" s="80"/>
      <c r="FI245" s="80"/>
      <c r="FJ245" s="80"/>
      <c r="FK245" s="80"/>
      <c r="FL245" s="80"/>
      <c r="FM245" s="80"/>
      <c r="FN245" s="80"/>
      <c r="FO245" s="80"/>
      <c r="FP245" s="80"/>
      <c r="FQ245" s="80"/>
      <c r="FR245" s="80"/>
      <c r="FS245" s="80"/>
      <c r="FT245" s="80"/>
      <c r="FU245" s="80"/>
      <c r="FV245" s="80"/>
      <c r="FW245" s="80"/>
      <c r="FX245" s="80"/>
      <c r="FY245" s="80"/>
      <c r="FZ245" s="80"/>
      <c r="GA245" s="80"/>
      <c r="GB245" s="80"/>
      <c r="GC245" s="80"/>
      <c r="GD245" s="80"/>
      <c r="GE245" s="80"/>
      <c r="GF245" s="80"/>
      <c r="GG245" s="80"/>
      <c r="GH245" s="80"/>
      <c r="GI245" s="80"/>
      <c r="GJ245" s="80"/>
      <c r="GK245" s="80">
        <v>2</v>
      </c>
      <c r="GL245" s="80"/>
      <c r="GM245" s="80"/>
      <c r="GN245" s="80"/>
      <c r="GO245" s="80"/>
      <c r="GP245" s="80"/>
      <c r="GQ245" s="80"/>
      <c r="GR245" s="80"/>
      <c r="GS245" s="80"/>
      <c r="GT245" s="80"/>
      <c r="GU245" s="80"/>
      <c r="GV245" s="80"/>
      <c r="GW245" s="80"/>
      <c r="GX245" s="80"/>
      <c r="GY245" s="80"/>
      <c r="GZ245" s="80"/>
      <c r="HA245" s="80"/>
      <c r="HB245" s="80"/>
      <c r="HC245" s="80"/>
      <c r="HD245" s="80"/>
      <c r="HE245" s="80"/>
      <c r="HF245" s="80"/>
      <c r="HG245" s="80"/>
      <c r="HH245" s="80"/>
      <c r="HI245" s="80"/>
      <c r="HJ245" s="80"/>
      <c r="HK245" s="80"/>
      <c r="HL245" s="80"/>
      <c r="HM245" s="80"/>
      <c r="HN245" s="80"/>
      <c r="HO245" s="80"/>
      <c r="HP245" s="80"/>
      <c r="HQ245" s="80"/>
      <c r="HR245" s="80"/>
      <c r="HS245" s="80"/>
      <c r="HT245" s="80"/>
      <c r="HU245" s="80"/>
      <c r="HV245" s="80"/>
      <c r="HW245" s="80"/>
      <c r="HX245" s="80"/>
      <c r="HY245" s="80"/>
      <c r="HZ245" s="80">
        <v>8</v>
      </c>
      <c r="IA245" s="80"/>
      <c r="IB245" s="80">
        <v>9</v>
      </c>
      <c r="IC245" s="80">
        <v>62</v>
      </c>
      <c r="ID245" s="80">
        <v>29</v>
      </c>
      <c r="IE245" s="80"/>
      <c r="IF245" s="80">
        <v>4433</v>
      </c>
      <c r="IG245" s="80">
        <v>11</v>
      </c>
      <c r="IH245" s="80"/>
      <c r="II245" s="80"/>
      <c r="IJ245" s="80"/>
      <c r="IK245" s="80"/>
      <c r="IL245" s="80"/>
      <c r="IM245" s="80"/>
      <c r="IN245" s="80"/>
      <c r="IO245" s="80"/>
      <c r="IP245" s="80"/>
      <c r="IQ245" s="80"/>
      <c r="IR245" s="80"/>
      <c r="IS245" s="80"/>
      <c r="IT245" s="80"/>
      <c r="IU245" s="80"/>
      <c r="IV245" s="80"/>
      <c r="IW245" s="80"/>
      <c r="IX245" s="80"/>
      <c r="IY245" s="80"/>
      <c r="IZ245" s="80"/>
      <c r="JA245" s="80"/>
      <c r="JB245" s="80"/>
      <c r="JC245" s="80">
        <v>44</v>
      </c>
      <c r="JD245" s="80"/>
      <c r="JE245" s="80">
        <v>1</v>
      </c>
      <c r="JF245" s="80"/>
      <c r="JG245" s="80"/>
      <c r="JH245" s="80"/>
      <c r="JI245" s="80"/>
      <c r="JJ245" s="80"/>
      <c r="JK245" s="80"/>
      <c r="JL245" s="80">
        <v>30</v>
      </c>
      <c r="JM245" s="80"/>
      <c r="JN245" s="80"/>
      <c r="JO245" s="80"/>
      <c r="JP245" s="80">
        <v>66</v>
      </c>
      <c r="JQ245" s="80"/>
      <c r="JR245" s="80"/>
      <c r="JS245" s="80"/>
      <c r="JT245" s="80"/>
      <c r="JU245" s="80"/>
      <c r="JV245" s="80"/>
      <c r="JW245" s="80"/>
      <c r="JX245" s="80"/>
      <c r="JY245" s="80"/>
      <c r="JZ245" s="80"/>
      <c r="KA245" s="80"/>
      <c r="KB245" s="80"/>
      <c r="KC245" s="80"/>
      <c r="KD245" s="80"/>
      <c r="KE245" s="80"/>
      <c r="KF245" s="80"/>
      <c r="KG245" s="80"/>
      <c r="KH245" s="80"/>
      <c r="KI245" s="80"/>
      <c r="KJ245" s="80"/>
      <c r="KK245" s="80"/>
      <c r="KL245" s="80"/>
      <c r="KM245" s="80"/>
      <c r="KN245" s="80"/>
      <c r="KO245" s="80"/>
      <c r="KP245" s="80"/>
      <c r="KQ245" s="80"/>
      <c r="KR245" s="80"/>
      <c r="KS245" s="80"/>
      <c r="KT245" s="80"/>
      <c r="KU245" s="80"/>
      <c r="KV245" s="80"/>
      <c r="KW245" s="80"/>
      <c r="KX245" s="80"/>
      <c r="KY245" s="80"/>
      <c r="KZ245" s="80"/>
      <c r="LA245" s="80"/>
      <c r="LB245" s="80"/>
      <c r="LC245" s="80"/>
      <c r="LD245" s="80"/>
      <c r="LE245" s="80"/>
      <c r="LF245" s="80"/>
      <c r="LG245" s="80">
        <v>2</v>
      </c>
      <c r="LH245" s="80"/>
      <c r="LI245" s="80"/>
      <c r="LJ245" s="80"/>
      <c r="LK245" s="80"/>
      <c r="LL245" s="80"/>
      <c r="LM245" s="80"/>
      <c r="LN245" s="80"/>
      <c r="LO245" s="80">
        <v>13</v>
      </c>
      <c r="LP245" s="80">
        <v>2</v>
      </c>
      <c r="LQ245" s="80"/>
      <c r="LR245" s="80"/>
      <c r="LS245" s="80"/>
      <c r="LT245" s="80"/>
      <c r="LU245" s="80"/>
      <c r="LV245" s="80"/>
      <c r="LW245" s="80"/>
      <c r="LX245" s="80"/>
      <c r="LY245" s="80"/>
      <c r="LZ245" s="80"/>
      <c r="MA245" s="80"/>
      <c r="MB245" s="80"/>
      <c r="MC245" s="80"/>
      <c r="MD245" s="80"/>
      <c r="ME245" s="80"/>
      <c r="MF245" s="80"/>
      <c r="MG245" s="80"/>
      <c r="MH245" s="80"/>
      <c r="MI245" s="80"/>
      <c r="MJ245" s="80"/>
      <c r="MK245" s="80"/>
      <c r="ML245" s="80"/>
      <c r="MM245" s="80"/>
      <c r="MN245" s="80"/>
      <c r="MO245" s="80"/>
      <c r="MP245" s="80"/>
      <c r="MQ245" s="80"/>
      <c r="MR245" s="80"/>
      <c r="MS245" s="80"/>
      <c r="MT245" s="80"/>
      <c r="MU245" s="80"/>
      <c r="MV245" s="80"/>
      <c r="MW245" s="80"/>
      <c r="MX245" s="80"/>
      <c r="MY245" s="80"/>
      <c r="MZ245" s="80"/>
      <c r="NA245" s="80"/>
      <c r="NB245" s="80"/>
      <c r="NC245" s="80"/>
      <c r="ND245" s="80"/>
      <c r="NE245" s="80"/>
      <c r="NF245" s="80"/>
      <c r="NG245" s="80"/>
      <c r="NH245" s="80"/>
      <c r="NI245" s="80"/>
      <c r="NJ245" s="80"/>
      <c r="NK245" s="80"/>
      <c r="NL245" s="80"/>
      <c r="NM245" s="80"/>
      <c r="NN245" s="80"/>
      <c r="NO245" s="80"/>
      <c r="NP245" s="80"/>
      <c r="NQ245" s="80"/>
      <c r="NR245" s="80"/>
      <c r="NS245" s="80"/>
      <c r="NT245" s="80"/>
      <c r="NU245" s="80"/>
      <c r="NV245" s="80"/>
      <c r="NW245" s="80"/>
      <c r="NX245" s="80">
        <v>16</v>
      </c>
      <c r="NY245" s="80"/>
      <c r="NZ245" s="80"/>
      <c r="OA245" s="80"/>
      <c r="OB245" s="79">
        <v>4742</v>
      </c>
    </row>
    <row r="246" spans="1:392" ht="13.15">
      <c r="A246" s="27">
        <v>323110</v>
      </c>
      <c r="B246" s="23" t="s">
        <v>383</v>
      </c>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v>8</v>
      </c>
      <c r="AE246" s="80"/>
      <c r="AF246" s="80"/>
      <c r="AG246" s="80"/>
      <c r="AH246" s="80"/>
      <c r="AI246" s="80"/>
      <c r="AJ246" s="80"/>
      <c r="AK246" s="80"/>
      <c r="AL246" s="80"/>
      <c r="AM246" s="80"/>
      <c r="AN246" s="80"/>
      <c r="AO246" s="80"/>
      <c r="AP246" s="80"/>
      <c r="AQ246" s="80"/>
      <c r="AR246" s="80"/>
      <c r="AS246" s="80"/>
      <c r="AT246" s="80"/>
      <c r="AU246" s="80"/>
      <c r="AV246" s="80"/>
      <c r="AW246" s="80"/>
      <c r="AX246" s="80"/>
      <c r="AY246" s="80"/>
      <c r="AZ246" s="80"/>
      <c r="BA246" s="80"/>
      <c r="BB246" s="80"/>
      <c r="BC246" s="80"/>
      <c r="BD246" s="80"/>
      <c r="BE246" s="80"/>
      <c r="BF246" s="80"/>
      <c r="BG246" s="80"/>
      <c r="BH246" s="80"/>
      <c r="BI246" s="80"/>
      <c r="BJ246" s="80"/>
      <c r="BK246" s="80"/>
      <c r="BL246" s="80"/>
      <c r="BM246" s="80"/>
      <c r="BN246" s="80"/>
      <c r="BO246" s="81"/>
      <c r="BP246" s="80"/>
      <c r="BQ246" s="80"/>
      <c r="BR246" s="80"/>
      <c r="BS246" s="80"/>
      <c r="BT246" s="80"/>
      <c r="BU246" s="80"/>
      <c r="BV246" s="80"/>
      <c r="BW246" s="80"/>
      <c r="BX246" s="80"/>
      <c r="BY246" s="80"/>
      <c r="BZ246" s="80">
        <v>15</v>
      </c>
      <c r="CA246" s="80"/>
      <c r="CB246" s="80"/>
      <c r="CC246" s="80"/>
      <c r="CD246" s="80"/>
      <c r="CE246" s="80"/>
      <c r="CF246" s="80"/>
      <c r="CG246" s="80"/>
      <c r="CH246" s="80"/>
      <c r="CI246" s="80"/>
      <c r="CJ246" s="80"/>
      <c r="CK246" s="80"/>
      <c r="CL246" s="80"/>
      <c r="CM246" s="80"/>
      <c r="CN246" s="80"/>
      <c r="CO246" s="80"/>
      <c r="CP246" s="80"/>
      <c r="CQ246" s="80"/>
      <c r="CR246" s="80"/>
      <c r="CS246" s="80"/>
      <c r="CT246" s="80"/>
      <c r="CU246" s="80"/>
      <c r="CV246" s="80"/>
      <c r="CW246" s="80"/>
      <c r="CX246" s="80"/>
      <c r="CY246" s="80"/>
      <c r="CZ246" s="80"/>
      <c r="DA246" s="80"/>
      <c r="DB246" s="80"/>
      <c r="DC246" s="80"/>
      <c r="DD246" s="80"/>
      <c r="DE246" s="80"/>
      <c r="DF246" s="80"/>
      <c r="DG246" s="80"/>
      <c r="DH246" s="80"/>
      <c r="DI246" s="80"/>
      <c r="DJ246" s="80"/>
      <c r="DK246" s="80"/>
      <c r="DL246" s="80"/>
      <c r="DM246" s="80">
        <v>40</v>
      </c>
      <c r="DN246" s="80"/>
      <c r="DO246" s="80"/>
      <c r="DP246" s="80"/>
      <c r="DQ246" s="80"/>
      <c r="DR246" s="80"/>
      <c r="DS246" s="80"/>
      <c r="DT246" s="80">
        <v>16</v>
      </c>
      <c r="DU246" s="80"/>
      <c r="DV246" s="80"/>
      <c r="DW246" s="80"/>
      <c r="DX246" s="80"/>
      <c r="DY246" s="80"/>
      <c r="DZ246" s="80"/>
      <c r="EA246" s="80"/>
      <c r="EB246" s="80"/>
      <c r="EC246" s="80"/>
      <c r="ED246" s="80"/>
      <c r="EE246" s="80"/>
      <c r="EF246" s="80"/>
      <c r="EG246" s="80"/>
      <c r="EH246" s="80"/>
      <c r="EI246" s="80"/>
      <c r="EJ246" s="80"/>
      <c r="EK246" s="80"/>
      <c r="EL246" s="80"/>
      <c r="EM246" s="80"/>
      <c r="EN246" s="80"/>
      <c r="EO246" s="80"/>
      <c r="EP246" s="80"/>
      <c r="EQ246" s="80"/>
      <c r="ER246" s="80"/>
      <c r="ES246" s="80"/>
      <c r="ET246" s="80"/>
      <c r="EU246" s="80"/>
      <c r="EV246" s="80"/>
      <c r="EW246" s="80"/>
      <c r="EX246" s="80"/>
      <c r="EY246" s="80"/>
      <c r="EZ246" s="80"/>
      <c r="FA246" s="80"/>
      <c r="FB246" s="80"/>
      <c r="FC246" s="80"/>
      <c r="FD246" s="80"/>
      <c r="FE246" s="80"/>
      <c r="FF246" s="80"/>
      <c r="FG246" s="80"/>
      <c r="FH246" s="80"/>
      <c r="FI246" s="80"/>
      <c r="FJ246" s="80"/>
      <c r="FK246" s="80"/>
      <c r="FL246" s="80"/>
      <c r="FM246" s="80"/>
      <c r="FN246" s="80"/>
      <c r="FO246" s="80"/>
      <c r="FP246" s="80"/>
      <c r="FQ246" s="80"/>
      <c r="FR246" s="80"/>
      <c r="FS246" s="80"/>
      <c r="FT246" s="80"/>
      <c r="FU246" s="80"/>
      <c r="FV246" s="80"/>
      <c r="FW246" s="80"/>
      <c r="FX246" s="80"/>
      <c r="FY246" s="80"/>
      <c r="FZ246" s="80"/>
      <c r="GA246" s="80"/>
      <c r="GB246" s="80"/>
      <c r="GC246" s="80"/>
      <c r="GD246" s="80"/>
      <c r="GE246" s="80"/>
      <c r="GF246" s="80"/>
      <c r="GG246" s="80"/>
      <c r="GH246" s="80"/>
      <c r="GI246" s="80"/>
      <c r="GJ246" s="80"/>
      <c r="GK246" s="80">
        <v>94</v>
      </c>
      <c r="GL246" s="80">
        <v>195</v>
      </c>
      <c r="GM246" s="80"/>
      <c r="GN246" s="80"/>
      <c r="GO246" s="80"/>
      <c r="GP246" s="80"/>
      <c r="GQ246" s="80"/>
      <c r="GR246" s="80"/>
      <c r="GS246" s="80"/>
      <c r="GT246" s="80"/>
      <c r="GU246" s="80"/>
      <c r="GV246" s="80"/>
      <c r="GW246" s="80"/>
      <c r="GX246" s="80"/>
      <c r="GY246" s="80"/>
      <c r="GZ246" s="80"/>
      <c r="HA246" s="80"/>
      <c r="HB246" s="80"/>
      <c r="HC246" s="80"/>
      <c r="HD246" s="80"/>
      <c r="HE246" s="80"/>
      <c r="HF246" s="80"/>
      <c r="HG246" s="80"/>
      <c r="HH246" s="80"/>
      <c r="HI246" s="80"/>
      <c r="HJ246" s="80"/>
      <c r="HK246" s="80"/>
      <c r="HL246" s="80"/>
      <c r="HM246" s="80"/>
      <c r="HN246" s="80"/>
      <c r="HO246" s="80"/>
      <c r="HP246" s="80"/>
      <c r="HQ246" s="80"/>
      <c r="HR246" s="80">
        <v>13</v>
      </c>
      <c r="HS246" s="80"/>
      <c r="HT246" s="80"/>
      <c r="HU246" s="80"/>
      <c r="HV246" s="80">
        <v>118</v>
      </c>
      <c r="HW246" s="80">
        <v>58</v>
      </c>
      <c r="HX246" s="80">
        <v>2</v>
      </c>
      <c r="HY246" s="80"/>
      <c r="HZ246" s="80">
        <v>23</v>
      </c>
      <c r="IA246" s="80"/>
      <c r="IB246" s="80">
        <v>23</v>
      </c>
      <c r="IC246" s="80">
        <v>202</v>
      </c>
      <c r="ID246" s="80">
        <v>127</v>
      </c>
      <c r="IE246" s="80"/>
      <c r="IF246" s="80">
        <v>27</v>
      </c>
      <c r="IG246" s="80">
        <v>63485</v>
      </c>
      <c r="IH246" s="80">
        <v>1444</v>
      </c>
      <c r="II246" s="80"/>
      <c r="IJ246" s="80"/>
      <c r="IK246" s="80"/>
      <c r="IL246" s="80"/>
      <c r="IM246" s="80"/>
      <c r="IN246" s="80"/>
      <c r="IO246" s="80"/>
      <c r="IP246" s="80"/>
      <c r="IQ246" s="80"/>
      <c r="IR246" s="80"/>
      <c r="IS246" s="80"/>
      <c r="IT246" s="80"/>
      <c r="IU246" s="80"/>
      <c r="IV246" s="80"/>
      <c r="IW246" s="80"/>
      <c r="IX246" s="80"/>
      <c r="IY246" s="80"/>
      <c r="IZ246" s="80"/>
      <c r="JA246" s="80"/>
      <c r="JB246" s="80"/>
      <c r="JC246" s="80"/>
      <c r="JD246" s="80"/>
      <c r="JE246" s="80"/>
      <c r="JF246" s="80">
        <v>302</v>
      </c>
      <c r="JG246" s="80"/>
      <c r="JH246" s="80"/>
      <c r="JI246" s="80"/>
      <c r="JJ246" s="80"/>
      <c r="JK246" s="80"/>
      <c r="JL246" s="80">
        <v>179</v>
      </c>
      <c r="JM246" s="80"/>
      <c r="JN246" s="80"/>
      <c r="JO246" s="80"/>
      <c r="JP246" s="80">
        <v>1317</v>
      </c>
      <c r="JQ246" s="80"/>
      <c r="JR246" s="80"/>
      <c r="JS246" s="80"/>
      <c r="JT246" s="80"/>
      <c r="JU246" s="80"/>
      <c r="JV246" s="80"/>
      <c r="JW246" s="80"/>
      <c r="JX246" s="80"/>
      <c r="JY246" s="80"/>
      <c r="JZ246" s="80"/>
      <c r="KA246" s="80"/>
      <c r="KB246" s="80"/>
      <c r="KC246" s="80"/>
      <c r="KD246" s="80"/>
      <c r="KE246" s="80"/>
      <c r="KF246" s="80"/>
      <c r="KG246" s="80"/>
      <c r="KH246" s="80"/>
      <c r="KI246" s="80"/>
      <c r="KJ246" s="80"/>
      <c r="KK246" s="80"/>
      <c r="KL246" s="80"/>
      <c r="KM246" s="80"/>
      <c r="KN246" s="80"/>
      <c r="KO246" s="80"/>
      <c r="KP246" s="80"/>
      <c r="KQ246" s="80"/>
      <c r="KR246" s="80"/>
      <c r="KS246" s="80"/>
      <c r="KT246" s="80"/>
      <c r="KU246" s="80"/>
      <c r="KV246" s="80"/>
      <c r="KW246" s="80"/>
      <c r="KX246" s="80"/>
      <c r="KY246" s="80"/>
      <c r="KZ246" s="80"/>
      <c r="LA246" s="80"/>
      <c r="LB246" s="80"/>
      <c r="LC246" s="80"/>
      <c r="LD246" s="80"/>
      <c r="LE246" s="80"/>
      <c r="LF246" s="80"/>
      <c r="LG246" s="80">
        <v>191</v>
      </c>
      <c r="LH246" s="80"/>
      <c r="LI246" s="80"/>
      <c r="LJ246" s="80"/>
      <c r="LK246" s="80"/>
      <c r="LL246" s="80"/>
      <c r="LM246" s="80"/>
      <c r="LN246" s="80"/>
      <c r="LO246" s="80">
        <v>935</v>
      </c>
      <c r="LP246" s="80">
        <v>28237</v>
      </c>
      <c r="LQ246" s="80"/>
      <c r="LR246" s="80"/>
      <c r="LS246" s="80"/>
      <c r="LT246" s="80"/>
      <c r="LU246" s="80"/>
      <c r="LV246" s="80"/>
      <c r="LW246" s="80"/>
      <c r="LX246" s="80">
        <v>1025</v>
      </c>
      <c r="LY246" s="80"/>
      <c r="LZ246" s="80"/>
      <c r="MA246" s="80"/>
      <c r="MB246" s="80"/>
      <c r="MC246" s="80"/>
      <c r="MD246" s="80"/>
      <c r="ME246" s="80"/>
      <c r="MF246" s="80"/>
      <c r="MG246" s="80"/>
      <c r="MH246" s="80"/>
      <c r="MI246" s="80"/>
      <c r="MJ246" s="80"/>
      <c r="MK246" s="80"/>
      <c r="ML246" s="80"/>
      <c r="MM246" s="80"/>
      <c r="MN246" s="80"/>
      <c r="MO246" s="80"/>
      <c r="MP246" s="80"/>
      <c r="MQ246" s="80"/>
      <c r="MR246" s="80"/>
      <c r="MS246" s="80"/>
      <c r="MT246" s="80"/>
      <c r="MU246" s="80"/>
      <c r="MV246" s="80"/>
      <c r="MW246" s="80"/>
      <c r="MX246" s="80"/>
      <c r="MY246" s="80"/>
      <c r="MZ246" s="80"/>
      <c r="NA246" s="80"/>
      <c r="NB246" s="80"/>
      <c r="NC246" s="80"/>
      <c r="ND246" s="80"/>
      <c r="NE246" s="80"/>
      <c r="NF246" s="80"/>
      <c r="NG246" s="80"/>
      <c r="NH246" s="80"/>
      <c r="NI246" s="80"/>
      <c r="NJ246" s="80"/>
      <c r="NK246" s="80"/>
      <c r="NL246" s="80"/>
      <c r="NM246" s="80"/>
      <c r="NN246" s="80"/>
      <c r="NO246" s="80"/>
      <c r="NP246" s="80"/>
      <c r="NQ246" s="80"/>
      <c r="NR246" s="80"/>
      <c r="NS246" s="80"/>
      <c r="NT246" s="80"/>
      <c r="NU246" s="80"/>
      <c r="NV246" s="80"/>
      <c r="NW246" s="80"/>
      <c r="NX246" s="80">
        <v>231</v>
      </c>
      <c r="NY246" s="80"/>
      <c r="NZ246" s="80"/>
      <c r="OA246" s="80"/>
      <c r="OB246" s="79">
        <v>98309</v>
      </c>
    </row>
    <row r="247" spans="1:392" ht="13.15">
      <c r="A247" s="27">
        <v>323120</v>
      </c>
      <c r="B247" s="23" t="s">
        <v>384</v>
      </c>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v>0</v>
      </c>
      <c r="AE247" s="80"/>
      <c r="AF247" s="80"/>
      <c r="AG247" s="80"/>
      <c r="AH247" s="80"/>
      <c r="AI247" s="80"/>
      <c r="AJ247" s="80"/>
      <c r="AK247" s="80"/>
      <c r="AL247" s="80"/>
      <c r="AM247" s="80"/>
      <c r="AN247" s="80"/>
      <c r="AO247" s="80"/>
      <c r="AP247" s="80"/>
      <c r="AQ247" s="80"/>
      <c r="AR247" s="80"/>
      <c r="AS247" s="80"/>
      <c r="AT247" s="80"/>
      <c r="AU247" s="80"/>
      <c r="AV247" s="80"/>
      <c r="AW247" s="80"/>
      <c r="AX247" s="80"/>
      <c r="AY247" s="80"/>
      <c r="AZ247" s="80"/>
      <c r="BA247" s="80"/>
      <c r="BB247" s="80"/>
      <c r="BC247" s="80"/>
      <c r="BD247" s="80"/>
      <c r="BE247" s="80"/>
      <c r="BF247" s="80"/>
      <c r="BG247" s="80"/>
      <c r="BH247" s="80"/>
      <c r="BI247" s="80"/>
      <c r="BJ247" s="80"/>
      <c r="BK247" s="80"/>
      <c r="BL247" s="80"/>
      <c r="BM247" s="80"/>
      <c r="BN247" s="80"/>
      <c r="BO247" s="81"/>
      <c r="BP247" s="80"/>
      <c r="BQ247" s="80"/>
      <c r="BR247" s="80"/>
      <c r="BS247" s="80"/>
      <c r="BT247" s="80"/>
      <c r="BU247" s="80"/>
      <c r="BV247" s="80"/>
      <c r="BW247" s="80"/>
      <c r="BX247" s="80"/>
      <c r="BY247" s="80"/>
      <c r="BZ247" s="80"/>
      <c r="CA247" s="80"/>
      <c r="CB247" s="80"/>
      <c r="CC247" s="80"/>
      <c r="CD247" s="80"/>
      <c r="CE247" s="80"/>
      <c r="CF247" s="80"/>
      <c r="CG247" s="80"/>
      <c r="CH247" s="80"/>
      <c r="CI247" s="80"/>
      <c r="CJ247" s="80"/>
      <c r="CK247" s="80"/>
      <c r="CL247" s="80"/>
      <c r="CM247" s="80"/>
      <c r="CN247" s="80"/>
      <c r="CO247" s="80"/>
      <c r="CP247" s="80"/>
      <c r="CQ247" s="80"/>
      <c r="CR247" s="80"/>
      <c r="CS247" s="80"/>
      <c r="CT247" s="80"/>
      <c r="CU247" s="80"/>
      <c r="CV247" s="80"/>
      <c r="CW247" s="80"/>
      <c r="CX247" s="80"/>
      <c r="CY247" s="80"/>
      <c r="CZ247" s="80"/>
      <c r="DA247" s="80"/>
      <c r="DB247" s="80"/>
      <c r="DC247" s="80"/>
      <c r="DD247" s="80"/>
      <c r="DE247" s="80"/>
      <c r="DF247" s="80"/>
      <c r="DG247" s="80"/>
      <c r="DH247" s="80"/>
      <c r="DI247" s="80"/>
      <c r="DJ247" s="80"/>
      <c r="DK247" s="80"/>
      <c r="DL247" s="80"/>
      <c r="DM247" s="80"/>
      <c r="DN247" s="80"/>
      <c r="DO247" s="80"/>
      <c r="DP247" s="80"/>
      <c r="DQ247" s="80"/>
      <c r="DR247" s="80"/>
      <c r="DS247" s="80"/>
      <c r="DT247" s="80"/>
      <c r="DU247" s="80"/>
      <c r="DV247" s="80"/>
      <c r="DW247" s="80"/>
      <c r="DX247" s="80"/>
      <c r="DY247" s="80"/>
      <c r="DZ247" s="80"/>
      <c r="EA247" s="80"/>
      <c r="EB247" s="80"/>
      <c r="EC247" s="80"/>
      <c r="ED247" s="80"/>
      <c r="EE247" s="80"/>
      <c r="EF247" s="80"/>
      <c r="EG247" s="80"/>
      <c r="EH247" s="80"/>
      <c r="EI247" s="80"/>
      <c r="EJ247" s="80"/>
      <c r="EK247" s="80"/>
      <c r="EL247" s="80"/>
      <c r="EM247" s="80"/>
      <c r="EN247" s="80"/>
      <c r="EO247" s="80"/>
      <c r="EP247" s="80"/>
      <c r="EQ247" s="80"/>
      <c r="ER247" s="80"/>
      <c r="ES247" s="80"/>
      <c r="ET247" s="80"/>
      <c r="EU247" s="80"/>
      <c r="EV247" s="80"/>
      <c r="EW247" s="80"/>
      <c r="EX247" s="80"/>
      <c r="EY247" s="80"/>
      <c r="EZ247" s="80"/>
      <c r="FA247" s="80"/>
      <c r="FB247" s="80"/>
      <c r="FC247" s="80"/>
      <c r="FD247" s="80"/>
      <c r="FE247" s="80"/>
      <c r="FF247" s="80"/>
      <c r="FG247" s="80"/>
      <c r="FH247" s="80"/>
      <c r="FI247" s="80"/>
      <c r="FJ247" s="80"/>
      <c r="FK247" s="80"/>
      <c r="FL247" s="80"/>
      <c r="FM247" s="80"/>
      <c r="FN247" s="80"/>
      <c r="FO247" s="80"/>
      <c r="FP247" s="80"/>
      <c r="FQ247" s="80"/>
      <c r="FR247" s="80"/>
      <c r="FS247" s="80"/>
      <c r="FT247" s="80"/>
      <c r="FU247" s="80"/>
      <c r="FV247" s="80"/>
      <c r="FW247" s="80"/>
      <c r="FX247" s="80"/>
      <c r="FY247" s="80"/>
      <c r="FZ247" s="80"/>
      <c r="GA247" s="80"/>
      <c r="GB247" s="80"/>
      <c r="GC247" s="80"/>
      <c r="GD247" s="80"/>
      <c r="GE247" s="80"/>
      <c r="GF247" s="80"/>
      <c r="GG247" s="80"/>
      <c r="GH247" s="80"/>
      <c r="GI247" s="80"/>
      <c r="GJ247" s="80"/>
      <c r="GK247" s="80"/>
      <c r="GL247" s="80"/>
      <c r="GM247" s="80"/>
      <c r="GN247" s="80"/>
      <c r="GO247" s="80"/>
      <c r="GP247" s="80"/>
      <c r="GQ247" s="80"/>
      <c r="GR247" s="80"/>
      <c r="GS247" s="80"/>
      <c r="GT247" s="80"/>
      <c r="GU247" s="80"/>
      <c r="GV247" s="80"/>
      <c r="GW247" s="80"/>
      <c r="GX247" s="80"/>
      <c r="GY247" s="80"/>
      <c r="GZ247" s="80"/>
      <c r="HA247" s="80"/>
      <c r="HB247" s="80"/>
      <c r="HC247" s="80"/>
      <c r="HD247" s="80"/>
      <c r="HE247" s="80"/>
      <c r="HF247" s="80"/>
      <c r="HG247" s="80"/>
      <c r="HH247" s="80"/>
      <c r="HI247" s="80"/>
      <c r="HJ247" s="80"/>
      <c r="HK247" s="80"/>
      <c r="HL247" s="80"/>
      <c r="HM247" s="80"/>
      <c r="HN247" s="80"/>
      <c r="HO247" s="80"/>
      <c r="HP247" s="80"/>
      <c r="HQ247" s="80"/>
      <c r="HR247" s="80"/>
      <c r="HS247" s="80"/>
      <c r="HT247" s="80"/>
      <c r="HU247" s="80"/>
      <c r="HV247" s="80"/>
      <c r="HW247" s="80"/>
      <c r="HX247" s="80"/>
      <c r="HY247" s="80"/>
      <c r="HZ247" s="80"/>
      <c r="IA247" s="80"/>
      <c r="IB247" s="80"/>
      <c r="IC247" s="80"/>
      <c r="ID247" s="80">
        <v>48</v>
      </c>
      <c r="IE247" s="80"/>
      <c r="IF247" s="80"/>
      <c r="IG247" s="80">
        <v>210</v>
      </c>
      <c r="IH247" s="80">
        <v>5088</v>
      </c>
      <c r="II247" s="80"/>
      <c r="IJ247" s="80"/>
      <c r="IK247" s="80"/>
      <c r="IL247" s="80"/>
      <c r="IM247" s="80"/>
      <c r="IN247" s="80"/>
      <c r="IO247" s="80"/>
      <c r="IP247" s="80"/>
      <c r="IQ247" s="80"/>
      <c r="IR247" s="80"/>
      <c r="IS247" s="80"/>
      <c r="IT247" s="80"/>
      <c r="IU247" s="80"/>
      <c r="IV247" s="80"/>
      <c r="IW247" s="80"/>
      <c r="IX247" s="80"/>
      <c r="IY247" s="80"/>
      <c r="IZ247" s="80"/>
      <c r="JA247" s="80"/>
      <c r="JB247" s="80"/>
      <c r="JC247" s="80"/>
      <c r="JD247" s="80"/>
      <c r="JE247" s="80"/>
      <c r="JF247" s="80"/>
      <c r="JG247" s="80"/>
      <c r="JH247" s="80"/>
      <c r="JI247" s="80"/>
      <c r="JJ247" s="80"/>
      <c r="JK247" s="80"/>
      <c r="JL247" s="80"/>
      <c r="JM247" s="80"/>
      <c r="JN247" s="80"/>
      <c r="JO247" s="80"/>
      <c r="JP247" s="80">
        <v>19</v>
      </c>
      <c r="JQ247" s="80"/>
      <c r="JR247" s="80"/>
      <c r="JS247" s="80"/>
      <c r="JT247" s="80"/>
      <c r="JU247" s="80"/>
      <c r="JV247" s="80"/>
      <c r="JW247" s="80"/>
      <c r="JX247" s="80"/>
      <c r="JY247" s="80"/>
      <c r="JZ247" s="80"/>
      <c r="KA247" s="80"/>
      <c r="KB247" s="80"/>
      <c r="KC247" s="80"/>
      <c r="KD247" s="80"/>
      <c r="KE247" s="80"/>
      <c r="KF247" s="80"/>
      <c r="KG247" s="80"/>
      <c r="KH247" s="80"/>
      <c r="KI247" s="80"/>
      <c r="KJ247" s="80"/>
      <c r="KK247" s="80"/>
      <c r="KL247" s="80"/>
      <c r="KM247" s="80"/>
      <c r="KN247" s="80"/>
      <c r="KO247" s="80"/>
      <c r="KP247" s="80"/>
      <c r="KQ247" s="80"/>
      <c r="KR247" s="80"/>
      <c r="KS247" s="80"/>
      <c r="KT247" s="80"/>
      <c r="KU247" s="80"/>
      <c r="KV247" s="80"/>
      <c r="KW247" s="80"/>
      <c r="KX247" s="80"/>
      <c r="KY247" s="80"/>
      <c r="KZ247" s="80"/>
      <c r="LA247" s="80"/>
      <c r="LB247" s="80"/>
      <c r="LC247" s="80"/>
      <c r="LD247" s="80"/>
      <c r="LE247" s="80"/>
      <c r="LF247" s="80"/>
      <c r="LG247" s="80">
        <v>16</v>
      </c>
      <c r="LH247" s="80"/>
      <c r="LI247" s="80"/>
      <c r="LJ247" s="80"/>
      <c r="LK247" s="80"/>
      <c r="LL247" s="80"/>
      <c r="LM247" s="80"/>
      <c r="LN247" s="80"/>
      <c r="LO247" s="80">
        <v>76</v>
      </c>
      <c r="LP247" s="80">
        <v>71</v>
      </c>
      <c r="LQ247" s="80"/>
      <c r="LR247" s="80"/>
      <c r="LS247" s="80"/>
      <c r="LT247" s="80"/>
      <c r="LU247" s="80"/>
      <c r="LV247" s="80"/>
      <c r="LW247" s="80"/>
      <c r="LX247" s="80">
        <v>38</v>
      </c>
      <c r="LY247" s="80"/>
      <c r="LZ247" s="80"/>
      <c r="MA247" s="80"/>
      <c r="MB247" s="80"/>
      <c r="MC247" s="80"/>
      <c r="MD247" s="80"/>
      <c r="ME247" s="80"/>
      <c r="MF247" s="80"/>
      <c r="MG247" s="80"/>
      <c r="MH247" s="80"/>
      <c r="MI247" s="80"/>
      <c r="MJ247" s="80"/>
      <c r="MK247" s="80"/>
      <c r="ML247" s="80"/>
      <c r="MM247" s="80"/>
      <c r="MN247" s="80"/>
      <c r="MO247" s="80"/>
      <c r="MP247" s="80"/>
      <c r="MQ247" s="80"/>
      <c r="MR247" s="80"/>
      <c r="MS247" s="80"/>
      <c r="MT247" s="80"/>
      <c r="MU247" s="80"/>
      <c r="MV247" s="80"/>
      <c r="MW247" s="80"/>
      <c r="MX247" s="80"/>
      <c r="MY247" s="80"/>
      <c r="MZ247" s="80"/>
      <c r="NA247" s="80"/>
      <c r="NB247" s="80"/>
      <c r="NC247" s="80"/>
      <c r="ND247" s="80"/>
      <c r="NE247" s="80"/>
      <c r="NF247" s="80"/>
      <c r="NG247" s="80"/>
      <c r="NH247" s="80"/>
      <c r="NI247" s="80"/>
      <c r="NJ247" s="80"/>
      <c r="NK247" s="80"/>
      <c r="NL247" s="80"/>
      <c r="NM247" s="80"/>
      <c r="NN247" s="80"/>
      <c r="NO247" s="80"/>
      <c r="NP247" s="80"/>
      <c r="NQ247" s="80"/>
      <c r="NR247" s="80"/>
      <c r="NS247" s="80"/>
      <c r="NT247" s="80"/>
      <c r="NU247" s="80"/>
      <c r="NV247" s="80"/>
      <c r="NW247" s="80"/>
      <c r="NX247" s="80">
        <v>7</v>
      </c>
      <c r="NY247" s="80"/>
      <c r="NZ247" s="80"/>
      <c r="OA247" s="80"/>
      <c r="OB247" s="79">
        <v>5574</v>
      </c>
    </row>
    <row r="248" spans="1:392" ht="13.15">
      <c r="A248" s="27">
        <v>324110</v>
      </c>
      <c r="B248" s="23" t="s">
        <v>385</v>
      </c>
      <c r="C248" s="80"/>
      <c r="D248" s="80"/>
      <c r="E248" s="80"/>
      <c r="F248" s="80"/>
      <c r="G248" s="80"/>
      <c r="H248" s="80"/>
      <c r="I248" s="80"/>
      <c r="J248" s="80"/>
      <c r="K248" s="80"/>
      <c r="L248" s="80"/>
      <c r="M248" s="80"/>
      <c r="N248" s="80"/>
      <c r="O248" s="80"/>
      <c r="P248" s="80"/>
      <c r="Q248" s="80"/>
      <c r="R248" s="80"/>
      <c r="S248" s="80"/>
      <c r="T248" s="80"/>
      <c r="U248" s="80">
        <v>0</v>
      </c>
      <c r="V248" s="80"/>
      <c r="W248" s="80"/>
      <c r="X248" s="80"/>
      <c r="Y248" s="80"/>
      <c r="Z248" s="80"/>
      <c r="AA248" s="80"/>
      <c r="AB248" s="80"/>
      <c r="AC248" s="80"/>
      <c r="AD248" s="80">
        <v>154</v>
      </c>
      <c r="AE248" s="80"/>
      <c r="AF248" s="80"/>
      <c r="AG248" s="80"/>
      <c r="AH248" s="80"/>
      <c r="AI248" s="80"/>
      <c r="AJ248" s="80"/>
      <c r="AK248" s="80"/>
      <c r="AL248" s="80"/>
      <c r="AM248" s="80"/>
      <c r="AN248" s="80"/>
      <c r="AO248" s="80"/>
      <c r="AP248" s="80"/>
      <c r="AQ248" s="80"/>
      <c r="AR248" s="80"/>
      <c r="AS248" s="80"/>
      <c r="AT248" s="80"/>
      <c r="AU248" s="80"/>
      <c r="AV248" s="80"/>
      <c r="AW248" s="80"/>
      <c r="AX248" s="80"/>
      <c r="AY248" s="80"/>
      <c r="AZ248" s="80"/>
      <c r="BA248" s="80"/>
      <c r="BB248" s="80"/>
      <c r="BC248" s="80">
        <v>335</v>
      </c>
      <c r="BD248" s="80"/>
      <c r="BE248" s="80"/>
      <c r="BF248" s="80"/>
      <c r="BG248" s="80"/>
      <c r="BH248" s="80"/>
      <c r="BI248" s="80"/>
      <c r="BJ248" s="80"/>
      <c r="BK248" s="80"/>
      <c r="BL248" s="80"/>
      <c r="BM248" s="80"/>
      <c r="BN248" s="80"/>
      <c r="BO248" s="81"/>
      <c r="BP248" s="80"/>
      <c r="BQ248" s="80"/>
      <c r="BR248" s="80"/>
      <c r="BS248" s="80"/>
      <c r="BT248" s="80"/>
      <c r="BU248" s="80"/>
      <c r="BV248" s="80"/>
      <c r="BW248" s="80"/>
      <c r="BX248" s="80"/>
      <c r="BY248" s="80"/>
      <c r="BZ248" s="80"/>
      <c r="CA248" s="80"/>
      <c r="CB248" s="80"/>
      <c r="CC248" s="80"/>
      <c r="CD248" s="80"/>
      <c r="CE248" s="80"/>
      <c r="CF248" s="80"/>
      <c r="CG248" s="80"/>
      <c r="CH248" s="80"/>
      <c r="CI248" s="80"/>
      <c r="CJ248" s="80"/>
      <c r="CK248" s="80"/>
      <c r="CL248" s="80"/>
      <c r="CM248" s="80"/>
      <c r="CN248" s="80"/>
      <c r="CO248" s="80"/>
      <c r="CP248" s="80"/>
      <c r="CQ248" s="80"/>
      <c r="CR248" s="80"/>
      <c r="CS248" s="80"/>
      <c r="CT248" s="80"/>
      <c r="CU248" s="80"/>
      <c r="CV248" s="80"/>
      <c r="CW248" s="80"/>
      <c r="CX248" s="80"/>
      <c r="CY248" s="80"/>
      <c r="CZ248" s="80"/>
      <c r="DA248" s="80"/>
      <c r="DB248" s="80"/>
      <c r="DC248" s="80"/>
      <c r="DD248" s="80"/>
      <c r="DE248" s="80"/>
      <c r="DF248" s="80"/>
      <c r="DG248" s="80"/>
      <c r="DH248" s="80"/>
      <c r="DI248" s="80"/>
      <c r="DJ248" s="80"/>
      <c r="DK248" s="80"/>
      <c r="DL248" s="80"/>
      <c r="DM248" s="80"/>
      <c r="DN248" s="80"/>
      <c r="DO248" s="80"/>
      <c r="DP248" s="80"/>
      <c r="DQ248" s="80"/>
      <c r="DR248" s="80"/>
      <c r="DS248" s="80"/>
      <c r="DT248" s="80"/>
      <c r="DU248" s="80"/>
      <c r="DV248" s="80"/>
      <c r="DW248" s="80"/>
      <c r="DX248" s="80"/>
      <c r="DY248" s="80"/>
      <c r="DZ248" s="80"/>
      <c r="EA248" s="80"/>
      <c r="EB248" s="80"/>
      <c r="EC248" s="80"/>
      <c r="ED248" s="80"/>
      <c r="EE248" s="80"/>
      <c r="EF248" s="80"/>
      <c r="EG248" s="80"/>
      <c r="EH248" s="80"/>
      <c r="EI248" s="80"/>
      <c r="EJ248" s="80"/>
      <c r="EK248" s="80"/>
      <c r="EL248" s="80"/>
      <c r="EM248" s="80"/>
      <c r="EN248" s="80"/>
      <c r="EO248" s="80"/>
      <c r="EP248" s="80"/>
      <c r="EQ248" s="80"/>
      <c r="ER248" s="80"/>
      <c r="ES248" s="80"/>
      <c r="ET248" s="80"/>
      <c r="EU248" s="80"/>
      <c r="EV248" s="80"/>
      <c r="EW248" s="80"/>
      <c r="EX248" s="80"/>
      <c r="EY248" s="80"/>
      <c r="EZ248" s="80"/>
      <c r="FA248" s="80"/>
      <c r="FB248" s="80"/>
      <c r="FC248" s="80"/>
      <c r="FD248" s="80"/>
      <c r="FE248" s="80"/>
      <c r="FF248" s="80"/>
      <c r="FG248" s="80"/>
      <c r="FH248" s="80"/>
      <c r="FI248" s="80"/>
      <c r="FJ248" s="80"/>
      <c r="FK248" s="80"/>
      <c r="FL248" s="80"/>
      <c r="FM248" s="80"/>
      <c r="FN248" s="80"/>
      <c r="FO248" s="80"/>
      <c r="FP248" s="80"/>
      <c r="FQ248" s="80"/>
      <c r="FR248" s="80"/>
      <c r="FS248" s="80"/>
      <c r="FT248" s="80"/>
      <c r="FU248" s="80"/>
      <c r="FV248" s="80"/>
      <c r="FW248" s="80"/>
      <c r="FX248" s="80"/>
      <c r="FY248" s="80"/>
      <c r="FZ248" s="80"/>
      <c r="GA248" s="80"/>
      <c r="GB248" s="80"/>
      <c r="GC248" s="80"/>
      <c r="GD248" s="80"/>
      <c r="GE248" s="80"/>
      <c r="GF248" s="80"/>
      <c r="GG248" s="80"/>
      <c r="GH248" s="80"/>
      <c r="GI248" s="80"/>
      <c r="GJ248" s="80"/>
      <c r="GK248" s="80"/>
      <c r="GL248" s="80"/>
      <c r="GM248" s="80"/>
      <c r="GN248" s="80"/>
      <c r="GO248" s="80"/>
      <c r="GP248" s="80"/>
      <c r="GQ248" s="80"/>
      <c r="GR248" s="80"/>
      <c r="GS248" s="80"/>
      <c r="GT248" s="80"/>
      <c r="GU248" s="80"/>
      <c r="GV248" s="80"/>
      <c r="GW248" s="80"/>
      <c r="GX248" s="80"/>
      <c r="GY248" s="80"/>
      <c r="GZ248" s="80"/>
      <c r="HA248" s="80"/>
      <c r="HB248" s="80"/>
      <c r="HC248" s="80"/>
      <c r="HD248" s="80"/>
      <c r="HE248" s="80"/>
      <c r="HF248" s="80"/>
      <c r="HG248" s="80"/>
      <c r="HH248" s="80"/>
      <c r="HI248" s="80"/>
      <c r="HJ248" s="80"/>
      <c r="HK248" s="80"/>
      <c r="HL248" s="80"/>
      <c r="HM248" s="80"/>
      <c r="HN248" s="80"/>
      <c r="HO248" s="80"/>
      <c r="HP248" s="80"/>
      <c r="HQ248" s="80"/>
      <c r="HR248" s="80"/>
      <c r="HS248" s="80"/>
      <c r="HT248" s="80"/>
      <c r="HU248" s="80"/>
      <c r="HV248" s="80"/>
      <c r="HW248" s="80"/>
      <c r="HX248" s="80"/>
      <c r="HY248" s="80"/>
      <c r="HZ248" s="80"/>
      <c r="IA248" s="80"/>
      <c r="IB248" s="80"/>
      <c r="IC248" s="80"/>
      <c r="ID248" s="80"/>
      <c r="IE248" s="80"/>
      <c r="IF248" s="80"/>
      <c r="IG248" s="80"/>
      <c r="IH248" s="80"/>
      <c r="II248" s="80">
        <v>528728</v>
      </c>
      <c r="IJ248" s="80"/>
      <c r="IK248" s="80"/>
      <c r="IL248" s="80">
        <v>6136</v>
      </c>
      <c r="IM248" s="80">
        <v>27859</v>
      </c>
      <c r="IN248" s="80">
        <v>1</v>
      </c>
      <c r="IO248" s="80"/>
      <c r="IP248" s="80">
        <v>129</v>
      </c>
      <c r="IQ248" s="80">
        <v>2574</v>
      </c>
      <c r="IR248" s="80"/>
      <c r="IS248" s="80"/>
      <c r="IT248" s="80"/>
      <c r="IU248" s="80"/>
      <c r="IV248" s="80"/>
      <c r="IW248" s="80"/>
      <c r="IX248" s="80"/>
      <c r="IY248" s="80"/>
      <c r="IZ248" s="80"/>
      <c r="JA248" s="80"/>
      <c r="JB248" s="80">
        <v>20</v>
      </c>
      <c r="JC248" s="80"/>
      <c r="JD248" s="80"/>
      <c r="JE248" s="80"/>
      <c r="JF248" s="80"/>
      <c r="JG248" s="80"/>
      <c r="JH248" s="80"/>
      <c r="JI248" s="80"/>
      <c r="JJ248" s="80"/>
      <c r="JK248" s="80"/>
      <c r="JL248" s="80"/>
      <c r="JM248" s="80"/>
      <c r="JN248" s="80"/>
      <c r="JO248" s="80"/>
      <c r="JP248" s="80">
        <v>549</v>
      </c>
      <c r="JQ248" s="80"/>
      <c r="JR248" s="80"/>
      <c r="JS248" s="80"/>
      <c r="JT248" s="80"/>
      <c r="JU248" s="80"/>
      <c r="JV248" s="80"/>
      <c r="JW248" s="80"/>
      <c r="JX248" s="80"/>
      <c r="JY248" s="80"/>
      <c r="JZ248" s="80"/>
      <c r="KA248" s="80"/>
      <c r="KB248" s="80"/>
      <c r="KC248" s="80"/>
      <c r="KD248" s="80"/>
      <c r="KE248" s="80"/>
      <c r="KF248" s="80"/>
      <c r="KG248" s="80"/>
      <c r="KH248" s="80"/>
      <c r="KI248" s="80"/>
      <c r="KJ248" s="80"/>
      <c r="KK248" s="80"/>
      <c r="KL248" s="80"/>
      <c r="KM248" s="80"/>
      <c r="KN248" s="80"/>
      <c r="KO248" s="80"/>
      <c r="KP248" s="80"/>
      <c r="KQ248" s="80"/>
      <c r="KR248" s="80"/>
      <c r="KS248" s="80"/>
      <c r="KT248" s="80"/>
      <c r="KU248" s="80"/>
      <c r="KV248" s="80"/>
      <c r="KW248" s="80"/>
      <c r="KX248" s="80"/>
      <c r="KY248" s="80"/>
      <c r="KZ248" s="80"/>
      <c r="LA248" s="80"/>
      <c r="LB248" s="80"/>
      <c r="LC248" s="80"/>
      <c r="LD248" s="80"/>
      <c r="LE248" s="80"/>
      <c r="LF248" s="80"/>
      <c r="LG248" s="80">
        <v>24</v>
      </c>
      <c r="LH248" s="80"/>
      <c r="LI248" s="80"/>
      <c r="LJ248" s="80"/>
      <c r="LK248" s="80"/>
      <c r="LL248" s="80"/>
      <c r="LM248" s="80"/>
      <c r="LN248" s="80"/>
      <c r="LO248" s="80">
        <v>679</v>
      </c>
      <c r="LP248" s="80"/>
      <c r="LQ248" s="80"/>
      <c r="LR248" s="80"/>
      <c r="LS248" s="80"/>
      <c r="LT248" s="80"/>
      <c r="LU248" s="80"/>
      <c r="LV248" s="80"/>
      <c r="LW248" s="80"/>
      <c r="LX248" s="80"/>
      <c r="LY248" s="80"/>
      <c r="LZ248" s="80"/>
      <c r="MA248" s="80"/>
      <c r="MB248" s="80"/>
      <c r="MC248" s="80"/>
      <c r="MD248" s="80"/>
      <c r="ME248" s="80"/>
      <c r="MF248" s="80"/>
      <c r="MG248" s="80"/>
      <c r="MH248" s="80"/>
      <c r="MI248" s="80"/>
      <c r="MJ248" s="80"/>
      <c r="MK248" s="80"/>
      <c r="ML248" s="80"/>
      <c r="MM248" s="80"/>
      <c r="MN248" s="80"/>
      <c r="MO248" s="80"/>
      <c r="MP248" s="80"/>
      <c r="MQ248" s="80"/>
      <c r="MR248" s="80"/>
      <c r="MS248" s="80"/>
      <c r="MT248" s="80"/>
      <c r="MU248" s="80"/>
      <c r="MV248" s="80"/>
      <c r="MW248" s="80"/>
      <c r="MX248" s="80"/>
      <c r="MY248" s="80"/>
      <c r="MZ248" s="80"/>
      <c r="NA248" s="80"/>
      <c r="NB248" s="80"/>
      <c r="NC248" s="80"/>
      <c r="ND248" s="80"/>
      <c r="NE248" s="80"/>
      <c r="NF248" s="80"/>
      <c r="NG248" s="80"/>
      <c r="NH248" s="80"/>
      <c r="NI248" s="80"/>
      <c r="NJ248" s="80"/>
      <c r="NK248" s="80"/>
      <c r="NL248" s="80"/>
      <c r="NM248" s="80"/>
      <c r="NN248" s="80"/>
      <c r="NO248" s="80"/>
      <c r="NP248" s="80"/>
      <c r="NQ248" s="80"/>
      <c r="NR248" s="80"/>
      <c r="NS248" s="80"/>
      <c r="NT248" s="80"/>
      <c r="NU248" s="80"/>
      <c r="NV248" s="80"/>
      <c r="NW248" s="80"/>
      <c r="NX248" s="80"/>
      <c r="NY248" s="80"/>
      <c r="NZ248" s="80"/>
      <c r="OA248" s="80"/>
      <c r="OB248" s="79">
        <v>567190</v>
      </c>
    </row>
    <row r="249" spans="1:392" ht="13.15">
      <c r="A249" s="27">
        <v>324121</v>
      </c>
      <c r="B249" s="23" t="s">
        <v>386</v>
      </c>
      <c r="C249" s="80"/>
      <c r="D249" s="80"/>
      <c r="E249" s="80"/>
      <c r="F249" s="80"/>
      <c r="G249" s="80"/>
      <c r="H249" s="80"/>
      <c r="I249" s="80"/>
      <c r="J249" s="80"/>
      <c r="K249" s="80"/>
      <c r="L249" s="80"/>
      <c r="M249" s="80"/>
      <c r="N249" s="80"/>
      <c r="O249" s="80"/>
      <c r="P249" s="80"/>
      <c r="Q249" s="80"/>
      <c r="R249" s="80"/>
      <c r="S249" s="80"/>
      <c r="T249" s="80">
        <v>169</v>
      </c>
      <c r="U249" s="80">
        <v>117</v>
      </c>
      <c r="V249" s="80"/>
      <c r="W249" s="80"/>
      <c r="X249" s="80"/>
      <c r="Y249" s="80"/>
      <c r="Z249" s="80"/>
      <c r="AA249" s="80"/>
      <c r="AB249" s="80"/>
      <c r="AC249" s="80"/>
      <c r="AD249" s="80">
        <v>3</v>
      </c>
      <c r="AE249" s="80"/>
      <c r="AF249" s="80"/>
      <c r="AG249" s="80"/>
      <c r="AH249" s="80"/>
      <c r="AI249" s="80"/>
      <c r="AJ249" s="80"/>
      <c r="AK249" s="80"/>
      <c r="AL249" s="80"/>
      <c r="AM249" s="80"/>
      <c r="AN249" s="80"/>
      <c r="AO249" s="80"/>
      <c r="AP249" s="80"/>
      <c r="AQ249" s="80"/>
      <c r="AR249" s="80"/>
      <c r="AS249" s="80"/>
      <c r="AT249" s="80">
        <v>118</v>
      </c>
      <c r="AU249" s="80"/>
      <c r="AV249" s="80"/>
      <c r="AW249" s="80"/>
      <c r="AX249" s="80"/>
      <c r="AY249" s="80"/>
      <c r="AZ249" s="80"/>
      <c r="BA249" s="80"/>
      <c r="BB249" s="80">
        <v>9</v>
      </c>
      <c r="BC249" s="80"/>
      <c r="BD249" s="80"/>
      <c r="BE249" s="80"/>
      <c r="BF249" s="80"/>
      <c r="BG249" s="80"/>
      <c r="BH249" s="80"/>
      <c r="BI249" s="80"/>
      <c r="BJ249" s="80"/>
      <c r="BK249" s="80"/>
      <c r="BL249" s="80"/>
      <c r="BM249" s="80"/>
      <c r="BN249" s="80"/>
      <c r="BO249" s="81"/>
      <c r="BP249" s="80"/>
      <c r="BQ249" s="80"/>
      <c r="BR249" s="80"/>
      <c r="BS249" s="80"/>
      <c r="BT249" s="80"/>
      <c r="BU249" s="80"/>
      <c r="BV249" s="80"/>
      <c r="BW249" s="80"/>
      <c r="BX249" s="80"/>
      <c r="BY249" s="80"/>
      <c r="BZ249" s="80"/>
      <c r="CA249" s="80"/>
      <c r="CB249" s="80"/>
      <c r="CC249" s="80"/>
      <c r="CD249" s="80"/>
      <c r="CE249" s="80"/>
      <c r="CF249" s="80"/>
      <c r="CG249" s="80"/>
      <c r="CH249" s="80"/>
      <c r="CI249" s="80"/>
      <c r="CJ249" s="80"/>
      <c r="CK249" s="80"/>
      <c r="CL249" s="80"/>
      <c r="CM249" s="80"/>
      <c r="CN249" s="80"/>
      <c r="CO249" s="80"/>
      <c r="CP249" s="80"/>
      <c r="CQ249" s="80"/>
      <c r="CR249" s="80"/>
      <c r="CS249" s="80"/>
      <c r="CT249" s="80"/>
      <c r="CU249" s="80"/>
      <c r="CV249" s="80"/>
      <c r="CW249" s="80"/>
      <c r="CX249" s="80"/>
      <c r="CY249" s="80"/>
      <c r="CZ249" s="80"/>
      <c r="DA249" s="80"/>
      <c r="DB249" s="80"/>
      <c r="DC249" s="80"/>
      <c r="DD249" s="80"/>
      <c r="DE249" s="80"/>
      <c r="DF249" s="80"/>
      <c r="DG249" s="80"/>
      <c r="DH249" s="80"/>
      <c r="DI249" s="80"/>
      <c r="DJ249" s="80"/>
      <c r="DK249" s="80"/>
      <c r="DL249" s="80"/>
      <c r="DM249" s="80"/>
      <c r="DN249" s="80"/>
      <c r="DO249" s="80"/>
      <c r="DP249" s="80"/>
      <c r="DQ249" s="80"/>
      <c r="DR249" s="80"/>
      <c r="DS249" s="80"/>
      <c r="DT249" s="80"/>
      <c r="DU249" s="80"/>
      <c r="DV249" s="80"/>
      <c r="DW249" s="80"/>
      <c r="DX249" s="80"/>
      <c r="DY249" s="80"/>
      <c r="DZ249" s="80"/>
      <c r="EA249" s="80"/>
      <c r="EB249" s="80"/>
      <c r="EC249" s="80"/>
      <c r="ED249" s="80"/>
      <c r="EE249" s="80"/>
      <c r="EF249" s="80"/>
      <c r="EG249" s="80"/>
      <c r="EH249" s="80"/>
      <c r="EI249" s="80"/>
      <c r="EJ249" s="80"/>
      <c r="EK249" s="80"/>
      <c r="EL249" s="80"/>
      <c r="EM249" s="80"/>
      <c r="EN249" s="80"/>
      <c r="EO249" s="80"/>
      <c r="EP249" s="80"/>
      <c r="EQ249" s="80"/>
      <c r="ER249" s="80"/>
      <c r="ES249" s="80"/>
      <c r="ET249" s="80"/>
      <c r="EU249" s="80"/>
      <c r="EV249" s="80"/>
      <c r="EW249" s="80"/>
      <c r="EX249" s="80"/>
      <c r="EY249" s="80"/>
      <c r="EZ249" s="80"/>
      <c r="FA249" s="80"/>
      <c r="FB249" s="80"/>
      <c r="FC249" s="80"/>
      <c r="FD249" s="80"/>
      <c r="FE249" s="80"/>
      <c r="FF249" s="80"/>
      <c r="FG249" s="80"/>
      <c r="FH249" s="80"/>
      <c r="FI249" s="80"/>
      <c r="FJ249" s="80"/>
      <c r="FK249" s="80"/>
      <c r="FL249" s="80"/>
      <c r="FM249" s="80"/>
      <c r="FN249" s="80"/>
      <c r="FO249" s="80"/>
      <c r="FP249" s="80"/>
      <c r="FQ249" s="80"/>
      <c r="FR249" s="80"/>
      <c r="FS249" s="80"/>
      <c r="FT249" s="80"/>
      <c r="FU249" s="80"/>
      <c r="FV249" s="80"/>
      <c r="FW249" s="80"/>
      <c r="FX249" s="80"/>
      <c r="FY249" s="80"/>
      <c r="FZ249" s="80"/>
      <c r="GA249" s="80"/>
      <c r="GB249" s="80"/>
      <c r="GC249" s="80"/>
      <c r="GD249" s="80"/>
      <c r="GE249" s="80"/>
      <c r="GF249" s="80"/>
      <c r="GG249" s="80"/>
      <c r="GH249" s="80"/>
      <c r="GI249" s="80"/>
      <c r="GJ249" s="80"/>
      <c r="GK249" s="80"/>
      <c r="GL249" s="80"/>
      <c r="GM249" s="80"/>
      <c r="GN249" s="80"/>
      <c r="GO249" s="80"/>
      <c r="GP249" s="80"/>
      <c r="GQ249" s="80"/>
      <c r="GR249" s="80"/>
      <c r="GS249" s="80"/>
      <c r="GT249" s="80"/>
      <c r="GU249" s="80"/>
      <c r="GV249" s="80"/>
      <c r="GW249" s="80"/>
      <c r="GX249" s="80"/>
      <c r="GY249" s="80"/>
      <c r="GZ249" s="80"/>
      <c r="HA249" s="80"/>
      <c r="HB249" s="80"/>
      <c r="HC249" s="80"/>
      <c r="HD249" s="80"/>
      <c r="HE249" s="80"/>
      <c r="HF249" s="80"/>
      <c r="HG249" s="80"/>
      <c r="HH249" s="80"/>
      <c r="HI249" s="80"/>
      <c r="HJ249" s="80"/>
      <c r="HK249" s="80"/>
      <c r="HL249" s="80"/>
      <c r="HM249" s="80"/>
      <c r="HN249" s="80"/>
      <c r="HO249" s="80"/>
      <c r="HP249" s="80"/>
      <c r="HQ249" s="80"/>
      <c r="HR249" s="80"/>
      <c r="HS249" s="80"/>
      <c r="HT249" s="80"/>
      <c r="HU249" s="80"/>
      <c r="HV249" s="80"/>
      <c r="HW249" s="80"/>
      <c r="HX249" s="80"/>
      <c r="HY249" s="80"/>
      <c r="HZ249" s="80"/>
      <c r="IA249" s="80"/>
      <c r="IB249" s="80"/>
      <c r="IC249" s="80"/>
      <c r="ID249" s="80"/>
      <c r="IE249" s="80"/>
      <c r="IF249" s="80"/>
      <c r="IG249" s="80"/>
      <c r="IH249" s="80"/>
      <c r="II249" s="80"/>
      <c r="IJ249" s="80">
        <v>11444</v>
      </c>
      <c r="IK249" s="80">
        <v>74</v>
      </c>
      <c r="IL249" s="80"/>
      <c r="IM249" s="80"/>
      <c r="IN249" s="80"/>
      <c r="IO249" s="80"/>
      <c r="IP249" s="80"/>
      <c r="IQ249" s="80"/>
      <c r="IR249" s="80"/>
      <c r="IS249" s="80"/>
      <c r="IT249" s="80"/>
      <c r="IU249" s="80"/>
      <c r="IV249" s="80"/>
      <c r="IW249" s="80"/>
      <c r="IX249" s="80"/>
      <c r="IY249" s="80"/>
      <c r="IZ249" s="80"/>
      <c r="JA249" s="80"/>
      <c r="JB249" s="80"/>
      <c r="JC249" s="80"/>
      <c r="JD249" s="80"/>
      <c r="JE249" s="80"/>
      <c r="JF249" s="80"/>
      <c r="JG249" s="80"/>
      <c r="JH249" s="80"/>
      <c r="JI249" s="80"/>
      <c r="JJ249" s="80"/>
      <c r="JK249" s="80"/>
      <c r="JL249" s="80"/>
      <c r="JM249" s="80"/>
      <c r="JN249" s="80"/>
      <c r="JO249" s="80"/>
      <c r="JP249" s="80">
        <v>95</v>
      </c>
      <c r="JQ249" s="80"/>
      <c r="JR249" s="80"/>
      <c r="JS249" s="80"/>
      <c r="JT249" s="80"/>
      <c r="JU249" s="80"/>
      <c r="JV249" s="80"/>
      <c r="JW249" s="80"/>
      <c r="JX249" s="80"/>
      <c r="JY249" s="80"/>
      <c r="JZ249" s="80"/>
      <c r="KA249" s="80"/>
      <c r="KB249" s="80"/>
      <c r="KC249" s="80"/>
      <c r="KD249" s="80"/>
      <c r="KE249" s="80"/>
      <c r="KF249" s="80"/>
      <c r="KG249" s="80"/>
      <c r="KH249" s="80"/>
      <c r="KI249" s="80"/>
      <c r="KJ249" s="80"/>
      <c r="KK249" s="80"/>
      <c r="KL249" s="80"/>
      <c r="KM249" s="80"/>
      <c r="KN249" s="80"/>
      <c r="KO249" s="80"/>
      <c r="KP249" s="80"/>
      <c r="KQ249" s="80"/>
      <c r="KR249" s="80"/>
      <c r="KS249" s="80"/>
      <c r="KT249" s="80"/>
      <c r="KU249" s="80"/>
      <c r="KV249" s="80"/>
      <c r="KW249" s="80"/>
      <c r="KX249" s="80"/>
      <c r="KY249" s="80"/>
      <c r="KZ249" s="80"/>
      <c r="LA249" s="80"/>
      <c r="LB249" s="80"/>
      <c r="LC249" s="80"/>
      <c r="LD249" s="80"/>
      <c r="LE249" s="80"/>
      <c r="LF249" s="80"/>
      <c r="LG249" s="80">
        <v>5</v>
      </c>
      <c r="LH249" s="80"/>
      <c r="LI249" s="80"/>
      <c r="LJ249" s="80"/>
      <c r="LK249" s="80"/>
      <c r="LL249" s="80"/>
      <c r="LM249" s="80"/>
      <c r="LN249" s="80"/>
      <c r="LO249" s="80">
        <v>137</v>
      </c>
      <c r="LP249" s="80"/>
      <c r="LQ249" s="80"/>
      <c r="LR249" s="80"/>
      <c r="LS249" s="80"/>
      <c r="LT249" s="80"/>
      <c r="LU249" s="80"/>
      <c r="LV249" s="80"/>
      <c r="LW249" s="80"/>
      <c r="LX249" s="80"/>
      <c r="LY249" s="80"/>
      <c r="LZ249" s="80"/>
      <c r="MA249" s="80"/>
      <c r="MB249" s="80"/>
      <c r="MC249" s="80"/>
      <c r="MD249" s="80"/>
      <c r="ME249" s="80"/>
      <c r="MF249" s="80"/>
      <c r="MG249" s="80"/>
      <c r="MH249" s="80"/>
      <c r="MI249" s="80"/>
      <c r="MJ249" s="80"/>
      <c r="MK249" s="80"/>
      <c r="ML249" s="80"/>
      <c r="MM249" s="80"/>
      <c r="MN249" s="80"/>
      <c r="MO249" s="80"/>
      <c r="MP249" s="80"/>
      <c r="MQ249" s="80"/>
      <c r="MR249" s="80"/>
      <c r="MS249" s="80"/>
      <c r="MT249" s="80"/>
      <c r="MU249" s="80"/>
      <c r="MV249" s="80"/>
      <c r="MW249" s="80"/>
      <c r="MX249" s="80"/>
      <c r="MY249" s="80"/>
      <c r="MZ249" s="80"/>
      <c r="NA249" s="80"/>
      <c r="NB249" s="80"/>
      <c r="NC249" s="80"/>
      <c r="ND249" s="80"/>
      <c r="NE249" s="80"/>
      <c r="NF249" s="80"/>
      <c r="NG249" s="80"/>
      <c r="NH249" s="80"/>
      <c r="NI249" s="80"/>
      <c r="NJ249" s="80"/>
      <c r="NK249" s="80"/>
      <c r="NL249" s="80"/>
      <c r="NM249" s="80"/>
      <c r="NN249" s="80"/>
      <c r="NO249" s="80"/>
      <c r="NP249" s="80"/>
      <c r="NQ249" s="80"/>
      <c r="NR249" s="80"/>
      <c r="NS249" s="80"/>
      <c r="NT249" s="80"/>
      <c r="NU249" s="80"/>
      <c r="NV249" s="80"/>
      <c r="NW249" s="80"/>
      <c r="NX249" s="80"/>
      <c r="NY249" s="80"/>
      <c r="NZ249" s="80"/>
      <c r="OA249" s="80"/>
      <c r="OB249" s="79">
        <v>12170</v>
      </c>
    </row>
    <row r="250" spans="1:392" ht="13.15">
      <c r="A250" s="27">
        <v>324122</v>
      </c>
      <c r="B250" s="23" t="s">
        <v>387</v>
      </c>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v>2</v>
      </c>
      <c r="AE250" s="80"/>
      <c r="AF250" s="80"/>
      <c r="AG250" s="80"/>
      <c r="AH250" s="80"/>
      <c r="AI250" s="80"/>
      <c r="AJ250" s="80"/>
      <c r="AK250" s="80"/>
      <c r="AL250" s="80"/>
      <c r="AM250" s="80"/>
      <c r="AN250" s="80"/>
      <c r="AO250" s="80"/>
      <c r="AP250" s="80"/>
      <c r="AQ250" s="80"/>
      <c r="AR250" s="80">
        <v>3</v>
      </c>
      <c r="AS250" s="80"/>
      <c r="AT250" s="80"/>
      <c r="AU250" s="80"/>
      <c r="AV250" s="80"/>
      <c r="AW250" s="80"/>
      <c r="AX250" s="80"/>
      <c r="AY250" s="80"/>
      <c r="AZ250" s="80"/>
      <c r="BA250" s="80"/>
      <c r="BB250" s="80"/>
      <c r="BC250" s="80"/>
      <c r="BD250" s="80"/>
      <c r="BE250" s="80"/>
      <c r="BF250" s="80"/>
      <c r="BG250" s="80"/>
      <c r="BH250" s="80"/>
      <c r="BI250" s="80"/>
      <c r="BJ250" s="80"/>
      <c r="BK250" s="80"/>
      <c r="BL250" s="80"/>
      <c r="BM250" s="80"/>
      <c r="BN250" s="80"/>
      <c r="BO250" s="81"/>
      <c r="BP250" s="80"/>
      <c r="BQ250" s="80"/>
      <c r="BR250" s="80"/>
      <c r="BS250" s="80"/>
      <c r="BT250" s="80"/>
      <c r="BU250" s="80"/>
      <c r="BV250" s="80"/>
      <c r="BW250" s="80"/>
      <c r="BX250" s="80"/>
      <c r="BY250" s="80"/>
      <c r="BZ250" s="80"/>
      <c r="CA250" s="80"/>
      <c r="CB250" s="80"/>
      <c r="CC250" s="80"/>
      <c r="CD250" s="80"/>
      <c r="CE250" s="80"/>
      <c r="CF250" s="80"/>
      <c r="CG250" s="80"/>
      <c r="CH250" s="80"/>
      <c r="CI250" s="80"/>
      <c r="CJ250" s="80"/>
      <c r="CK250" s="80"/>
      <c r="CL250" s="80"/>
      <c r="CM250" s="80"/>
      <c r="CN250" s="80"/>
      <c r="CO250" s="80"/>
      <c r="CP250" s="80"/>
      <c r="CQ250" s="80"/>
      <c r="CR250" s="80"/>
      <c r="CS250" s="80"/>
      <c r="CT250" s="80"/>
      <c r="CU250" s="80"/>
      <c r="CV250" s="80"/>
      <c r="CW250" s="80"/>
      <c r="CX250" s="80"/>
      <c r="CY250" s="80"/>
      <c r="CZ250" s="80"/>
      <c r="DA250" s="80"/>
      <c r="DB250" s="80"/>
      <c r="DC250" s="80"/>
      <c r="DD250" s="80"/>
      <c r="DE250" s="80"/>
      <c r="DF250" s="80"/>
      <c r="DG250" s="80"/>
      <c r="DH250" s="80"/>
      <c r="DI250" s="80"/>
      <c r="DJ250" s="80"/>
      <c r="DK250" s="80"/>
      <c r="DL250" s="80"/>
      <c r="DM250" s="80"/>
      <c r="DN250" s="80"/>
      <c r="DO250" s="80"/>
      <c r="DP250" s="80"/>
      <c r="DQ250" s="80"/>
      <c r="DR250" s="80"/>
      <c r="DS250" s="80"/>
      <c r="DT250" s="80"/>
      <c r="DU250" s="80"/>
      <c r="DV250" s="80"/>
      <c r="DW250" s="80"/>
      <c r="DX250" s="80"/>
      <c r="DY250" s="80"/>
      <c r="DZ250" s="80"/>
      <c r="EA250" s="80"/>
      <c r="EB250" s="80"/>
      <c r="EC250" s="80"/>
      <c r="ED250" s="80"/>
      <c r="EE250" s="80"/>
      <c r="EF250" s="80"/>
      <c r="EG250" s="80"/>
      <c r="EH250" s="80"/>
      <c r="EI250" s="80"/>
      <c r="EJ250" s="80"/>
      <c r="EK250" s="80"/>
      <c r="EL250" s="80"/>
      <c r="EM250" s="80"/>
      <c r="EN250" s="80"/>
      <c r="EO250" s="80"/>
      <c r="EP250" s="80"/>
      <c r="EQ250" s="80"/>
      <c r="ER250" s="80"/>
      <c r="ES250" s="80"/>
      <c r="ET250" s="80"/>
      <c r="EU250" s="80"/>
      <c r="EV250" s="80"/>
      <c r="EW250" s="80"/>
      <c r="EX250" s="80"/>
      <c r="EY250" s="80"/>
      <c r="EZ250" s="80"/>
      <c r="FA250" s="80"/>
      <c r="FB250" s="80"/>
      <c r="FC250" s="80"/>
      <c r="FD250" s="80"/>
      <c r="FE250" s="80"/>
      <c r="FF250" s="80"/>
      <c r="FG250" s="80"/>
      <c r="FH250" s="80"/>
      <c r="FI250" s="80"/>
      <c r="FJ250" s="80"/>
      <c r="FK250" s="80"/>
      <c r="FL250" s="80"/>
      <c r="FM250" s="80"/>
      <c r="FN250" s="80"/>
      <c r="FO250" s="80"/>
      <c r="FP250" s="80"/>
      <c r="FQ250" s="80"/>
      <c r="FR250" s="80"/>
      <c r="FS250" s="80"/>
      <c r="FT250" s="80"/>
      <c r="FU250" s="80"/>
      <c r="FV250" s="80"/>
      <c r="FW250" s="80"/>
      <c r="FX250" s="80"/>
      <c r="FY250" s="80"/>
      <c r="FZ250" s="80"/>
      <c r="GA250" s="80"/>
      <c r="GB250" s="80"/>
      <c r="GC250" s="80"/>
      <c r="GD250" s="80"/>
      <c r="GE250" s="80"/>
      <c r="GF250" s="80"/>
      <c r="GG250" s="80"/>
      <c r="GH250" s="80"/>
      <c r="GI250" s="80"/>
      <c r="GJ250" s="80"/>
      <c r="GK250" s="80"/>
      <c r="GL250" s="80"/>
      <c r="GM250" s="80"/>
      <c r="GN250" s="80"/>
      <c r="GO250" s="80"/>
      <c r="GP250" s="80"/>
      <c r="GQ250" s="80"/>
      <c r="GR250" s="80"/>
      <c r="GS250" s="80"/>
      <c r="GT250" s="80"/>
      <c r="GU250" s="80"/>
      <c r="GV250" s="80"/>
      <c r="GW250" s="80"/>
      <c r="GX250" s="80"/>
      <c r="GY250" s="80"/>
      <c r="GZ250" s="80"/>
      <c r="HA250" s="80"/>
      <c r="HB250" s="80"/>
      <c r="HC250" s="80"/>
      <c r="HD250" s="80"/>
      <c r="HE250" s="80"/>
      <c r="HF250" s="80"/>
      <c r="HG250" s="80"/>
      <c r="HH250" s="80"/>
      <c r="HI250" s="80"/>
      <c r="HJ250" s="80"/>
      <c r="HK250" s="80"/>
      <c r="HL250" s="80"/>
      <c r="HM250" s="80"/>
      <c r="HN250" s="80"/>
      <c r="HO250" s="80"/>
      <c r="HP250" s="80"/>
      <c r="HQ250" s="80"/>
      <c r="HR250" s="80"/>
      <c r="HS250" s="80">
        <v>2</v>
      </c>
      <c r="HT250" s="80"/>
      <c r="HU250" s="80"/>
      <c r="HV250" s="80"/>
      <c r="HW250" s="80"/>
      <c r="HX250" s="80"/>
      <c r="HY250" s="80"/>
      <c r="HZ250" s="80">
        <v>75</v>
      </c>
      <c r="IA250" s="80"/>
      <c r="IB250" s="80"/>
      <c r="IC250" s="80"/>
      <c r="ID250" s="80"/>
      <c r="IE250" s="80">
        <v>1</v>
      </c>
      <c r="IF250" s="80"/>
      <c r="IG250" s="80"/>
      <c r="IH250" s="80"/>
      <c r="II250" s="80">
        <v>4</v>
      </c>
      <c r="IJ250" s="80">
        <v>66</v>
      </c>
      <c r="IK250" s="80">
        <v>7895</v>
      </c>
      <c r="IL250" s="80">
        <v>1</v>
      </c>
      <c r="IM250" s="80">
        <v>2</v>
      </c>
      <c r="IN250" s="80"/>
      <c r="IO250" s="80"/>
      <c r="IP250" s="80"/>
      <c r="IQ250" s="80">
        <v>5</v>
      </c>
      <c r="IR250" s="80"/>
      <c r="IS250" s="80"/>
      <c r="IT250" s="80"/>
      <c r="IU250" s="80"/>
      <c r="IV250" s="80"/>
      <c r="IW250" s="80"/>
      <c r="IX250" s="80"/>
      <c r="IY250" s="80"/>
      <c r="IZ250" s="80"/>
      <c r="JA250" s="80">
        <v>1</v>
      </c>
      <c r="JB250" s="80"/>
      <c r="JC250" s="80"/>
      <c r="JD250" s="80"/>
      <c r="JE250" s="80"/>
      <c r="JF250" s="80">
        <v>0</v>
      </c>
      <c r="JG250" s="80"/>
      <c r="JH250" s="80"/>
      <c r="JI250" s="80"/>
      <c r="JJ250" s="80"/>
      <c r="JK250" s="80"/>
      <c r="JL250" s="80">
        <v>10</v>
      </c>
      <c r="JM250" s="80"/>
      <c r="JN250" s="80"/>
      <c r="JO250" s="80"/>
      <c r="JP250" s="80">
        <v>161</v>
      </c>
      <c r="JQ250" s="80"/>
      <c r="JR250" s="80"/>
      <c r="JS250" s="80"/>
      <c r="JT250" s="80"/>
      <c r="JU250" s="80"/>
      <c r="JV250" s="80"/>
      <c r="JW250" s="80"/>
      <c r="JX250" s="80"/>
      <c r="JY250" s="80"/>
      <c r="JZ250" s="80"/>
      <c r="KA250" s="80"/>
      <c r="KB250" s="80"/>
      <c r="KC250" s="80"/>
      <c r="KD250" s="80"/>
      <c r="KE250" s="80"/>
      <c r="KF250" s="80"/>
      <c r="KG250" s="80"/>
      <c r="KH250" s="80"/>
      <c r="KI250" s="80"/>
      <c r="KJ250" s="80"/>
      <c r="KK250" s="80"/>
      <c r="KL250" s="80"/>
      <c r="KM250" s="80"/>
      <c r="KN250" s="80"/>
      <c r="KO250" s="80"/>
      <c r="KP250" s="80"/>
      <c r="KQ250" s="80"/>
      <c r="KR250" s="80"/>
      <c r="KS250" s="80"/>
      <c r="KT250" s="80"/>
      <c r="KU250" s="80"/>
      <c r="KV250" s="80"/>
      <c r="KW250" s="80"/>
      <c r="KX250" s="80"/>
      <c r="KY250" s="80"/>
      <c r="KZ250" s="80"/>
      <c r="LA250" s="80"/>
      <c r="LB250" s="80"/>
      <c r="LC250" s="80"/>
      <c r="LD250" s="80"/>
      <c r="LE250" s="80"/>
      <c r="LF250" s="80"/>
      <c r="LG250" s="80">
        <v>4</v>
      </c>
      <c r="LH250" s="80"/>
      <c r="LI250" s="80"/>
      <c r="LJ250" s="80"/>
      <c r="LK250" s="80"/>
      <c r="LL250" s="80"/>
      <c r="LM250" s="80"/>
      <c r="LN250" s="80"/>
      <c r="LO250" s="80">
        <v>124</v>
      </c>
      <c r="LP250" s="80"/>
      <c r="LQ250" s="80"/>
      <c r="LR250" s="80"/>
      <c r="LS250" s="80"/>
      <c r="LT250" s="80"/>
      <c r="LU250" s="80"/>
      <c r="LV250" s="80"/>
      <c r="LW250" s="80"/>
      <c r="LX250" s="80"/>
      <c r="LY250" s="80"/>
      <c r="LZ250" s="80"/>
      <c r="MA250" s="80"/>
      <c r="MB250" s="80"/>
      <c r="MC250" s="80"/>
      <c r="MD250" s="80"/>
      <c r="ME250" s="80"/>
      <c r="MF250" s="80"/>
      <c r="MG250" s="80"/>
      <c r="MH250" s="80"/>
      <c r="MI250" s="80"/>
      <c r="MJ250" s="80"/>
      <c r="MK250" s="80"/>
      <c r="ML250" s="80"/>
      <c r="MM250" s="80"/>
      <c r="MN250" s="80"/>
      <c r="MO250" s="80"/>
      <c r="MP250" s="80"/>
      <c r="MQ250" s="80"/>
      <c r="MR250" s="80"/>
      <c r="MS250" s="80"/>
      <c r="MT250" s="80"/>
      <c r="MU250" s="80"/>
      <c r="MV250" s="80"/>
      <c r="MW250" s="80"/>
      <c r="MX250" s="80"/>
      <c r="MY250" s="80"/>
      <c r="MZ250" s="80"/>
      <c r="NA250" s="80"/>
      <c r="NB250" s="80"/>
      <c r="NC250" s="80"/>
      <c r="ND250" s="80"/>
      <c r="NE250" s="80"/>
      <c r="NF250" s="80"/>
      <c r="NG250" s="80"/>
      <c r="NH250" s="80"/>
      <c r="NI250" s="80"/>
      <c r="NJ250" s="80"/>
      <c r="NK250" s="80"/>
      <c r="NL250" s="80"/>
      <c r="NM250" s="80"/>
      <c r="NN250" s="80"/>
      <c r="NO250" s="80"/>
      <c r="NP250" s="80"/>
      <c r="NQ250" s="80"/>
      <c r="NR250" s="80"/>
      <c r="NS250" s="80"/>
      <c r="NT250" s="80"/>
      <c r="NU250" s="80"/>
      <c r="NV250" s="80"/>
      <c r="NW250" s="80"/>
      <c r="NX250" s="80"/>
      <c r="NY250" s="80"/>
      <c r="NZ250" s="80"/>
      <c r="OA250" s="80"/>
      <c r="OB250" s="79">
        <v>8358</v>
      </c>
    </row>
    <row r="251" spans="1:392" ht="13.15">
      <c r="A251" s="27">
        <v>324190</v>
      </c>
      <c r="B251" s="23" t="s">
        <v>388</v>
      </c>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v>4</v>
      </c>
      <c r="AE251" s="80"/>
      <c r="AF251" s="80"/>
      <c r="AG251" s="80"/>
      <c r="AH251" s="80"/>
      <c r="AI251" s="80"/>
      <c r="AJ251" s="80"/>
      <c r="AK251" s="80"/>
      <c r="AL251" s="80"/>
      <c r="AM251" s="80"/>
      <c r="AN251" s="80"/>
      <c r="AO251" s="80"/>
      <c r="AP251" s="80"/>
      <c r="AQ251" s="80"/>
      <c r="AR251" s="80"/>
      <c r="AS251" s="80"/>
      <c r="AT251" s="80"/>
      <c r="AU251" s="80"/>
      <c r="AV251" s="80"/>
      <c r="AW251" s="80"/>
      <c r="AX251" s="80">
        <v>7</v>
      </c>
      <c r="AY251" s="80"/>
      <c r="AZ251" s="80"/>
      <c r="BA251" s="80"/>
      <c r="BB251" s="80"/>
      <c r="BC251" s="80">
        <v>1117</v>
      </c>
      <c r="BD251" s="80"/>
      <c r="BE251" s="80"/>
      <c r="BF251" s="80"/>
      <c r="BG251" s="80"/>
      <c r="BH251" s="80"/>
      <c r="BI251" s="80"/>
      <c r="BJ251" s="80"/>
      <c r="BK251" s="80"/>
      <c r="BL251" s="80"/>
      <c r="BM251" s="80"/>
      <c r="BN251" s="80"/>
      <c r="BO251" s="81"/>
      <c r="BP251" s="80"/>
      <c r="BQ251" s="80"/>
      <c r="BR251" s="80"/>
      <c r="BS251" s="80"/>
      <c r="BT251" s="80"/>
      <c r="BU251" s="80"/>
      <c r="BV251" s="80"/>
      <c r="BW251" s="80"/>
      <c r="BX251" s="80"/>
      <c r="BY251" s="80"/>
      <c r="BZ251" s="80"/>
      <c r="CA251" s="80"/>
      <c r="CB251" s="80"/>
      <c r="CC251" s="80"/>
      <c r="CD251" s="80"/>
      <c r="CE251" s="80"/>
      <c r="CF251" s="80"/>
      <c r="CG251" s="80"/>
      <c r="CH251" s="80"/>
      <c r="CI251" s="80"/>
      <c r="CJ251" s="80"/>
      <c r="CK251" s="80"/>
      <c r="CL251" s="80"/>
      <c r="CM251" s="80"/>
      <c r="CN251" s="80"/>
      <c r="CO251" s="80"/>
      <c r="CP251" s="80"/>
      <c r="CQ251" s="80"/>
      <c r="CR251" s="80"/>
      <c r="CS251" s="80"/>
      <c r="CT251" s="80"/>
      <c r="CU251" s="80"/>
      <c r="CV251" s="80"/>
      <c r="CW251" s="80"/>
      <c r="CX251" s="80"/>
      <c r="CY251" s="80"/>
      <c r="CZ251" s="80"/>
      <c r="DA251" s="80"/>
      <c r="DB251" s="80">
        <v>8</v>
      </c>
      <c r="DC251" s="80"/>
      <c r="DD251" s="80"/>
      <c r="DE251" s="80"/>
      <c r="DF251" s="80"/>
      <c r="DG251" s="80"/>
      <c r="DH251" s="80"/>
      <c r="DI251" s="80"/>
      <c r="DJ251" s="80"/>
      <c r="DK251" s="80"/>
      <c r="DL251" s="80"/>
      <c r="DM251" s="80"/>
      <c r="DN251" s="80"/>
      <c r="DO251" s="80"/>
      <c r="DP251" s="80"/>
      <c r="DQ251" s="80"/>
      <c r="DR251" s="80"/>
      <c r="DS251" s="80"/>
      <c r="DT251" s="80"/>
      <c r="DU251" s="80"/>
      <c r="DV251" s="80"/>
      <c r="DW251" s="80"/>
      <c r="DX251" s="80"/>
      <c r="DY251" s="80"/>
      <c r="DZ251" s="80"/>
      <c r="EA251" s="80"/>
      <c r="EB251" s="80"/>
      <c r="EC251" s="80"/>
      <c r="ED251" s="80"/>
      <c r="EE251" s="80"/>
      <c r="EF251" s="80"/>
      <c r="EG251" s="80"/>
      <c r="EH251" s="80"/>
      <c r="EI251" s="80"/>
      <c r="EJ251" s="80"/>
      <c r="EK251" s="80"/>
      <c r="EL251" s="80"/>
      <c r="EM251" s="80"/>
      <c r="EN251" s="80"/>
      <c r="EO251" s="80"/>
      <c r="EP251" s="80"/>
      <c r="EQ251" s="80"/>
      <c r="ER251" s="80"/>
      <c r="ES251" s="80"/>
      <c r="ET251" s="80"/>
      <c r="EU251" s="80"/>
      <c r="EV251" s="80"/>
      <c r="EW251" s="80"/>
      <c r="EX251" s="80"/>
      <c r="EY251" s="80"/>
      <c r="EZ251" s="80"/>
      <c r="FA251" s="80"/>
      <c r="FB251" s="80"/>
      <c r="FC251" s="80"/>
      <c r="FD251" s="80"/>
      <c r="FE251" s="80"/>
      <c r="FF251" s="80"/>
      <c r="FG251" s="80"/>
      <c r="FH251" s="80"/>
      <c r="FI251" s="80"/>
      <c r="FJ251" s="80"/>
      <c r="FK251" s="80"/>
      <c r="FL251" s="80"/>
      <c r="FM251" s="80"/>
      <c r="FN251" s="80"/>
      <c r="FO251" s="80"/>
      <c r="FP251" s="80"/>
      <c r="FQ251" s="80"/>
      <c r="FR251" s="80"/>
      <c r="FS251" s="80"/>
      <c r="FT251" s="80"/>
      <c r="FU251" s="80"/>
      <c r="FV251" s="80"/>
      <c r="FW251" s="80"/>
      <c r="FX251" s="80"/>
      <c r="FY251" s="80"/>
      <c r="FZ251" s="80"/>
      <c r="GA251" s="80"/>
      <c r="GB251" s="80"/>
      <c r="GC251" s="80"/>
      <c r="GD251" s="80"/>
      <c r="GE251" s="80"/>
      <c r="GF251" s="80"/>
      <c r="GG251" s="80"/>
      <c r="GH251" s="80"/>
      <c r="GI251" s="80"/>
      <c r="GJ251" s="80"/>
      <c r="GK251" s="80"/>
      <c r="GL251" s="80"/>
      <c r="GM251" s="80"/>
      <c r="GN251" s="80"/>
      <c r="GO251" s="80"/>
      <c r="GP251" s="80"/>
      <c r="GQ251" s="80"/>
      <c r="GR251" s="80"/>
      <c r="GS251" s="80"/>
      <c r="GT251" s="80"/>
      <c r="GU251" s="80"/>
      <c r="GV251" s="80"/>
      <c r="GW251" s="80"/>
      <c r="GX251" s="80"/>
      <c r="GY251" s="80"/>
      <c r="GZ251" s="80"/>
      <c r="HA251" s="80"/>
      <c r="HB251" s="80"/>
      <c r="HC251" s="80"/>
      <c r="HD251" s="80"/>
      <c r="HE251" s="80"/>
      <c r="HF251" s="80"/>
      <c r="HG251" s="80"/>
      <c r="HH251" s="80"/>
      <c r="HI251" s="80"/>
      <c r="HJ251" s="80"/>
      <c r="HK251" s="80"/>
      <c r="HL251" s="80"/>
      <c r="HM251" s="80"/>
      <c r="HN251" s="80"/>
      <c r="HO251" s="80"/>
      <c r="HP251" s="80"/>
      <c r="HQ251" s="80"/>
      <c r="HR251" s="80"/>
      <c r="HS251" s="80"/>
      <c r="HT251" s="80"/>
      <c r="HU251" s="80"/>
      <c r="HV251" s="80"/>
      <c r="HW251" s="80"/>
      <c r="HX251" s="80"/>
      <c r="HY251" s="80"/>
      <c r="HZ251" s="80"/>
      <c r="IA251" s="80"/>
      <c r="IB251" s="80"/>
      <c r="IC251" s="80"/>
      <c r="ID251" s="80"/>
      <c r="IE251" s="80"/>
      <c r="IF251" s="80"/>
      <c r="IG251" s="80"/>
      <c r="IH251" s="80"/>
      <c r="II251" s="80">
        <v>244</v>
      </c>
      <c r="IJ251" s="80"/>
      <c r="IK251" s="80"/>
      <c r="IL251" s="80">
        <v>12132</v>
      </c>
      <c r="IM251" s="80">
        <v>3</v>
      </c>
      <c r="IN251" s="80"/>
      <c r="IO251" s="80"/>
      <c r="IP251" s="80">
        <v>6</v>
      </c>
      <c r="IQ251" s="80">
        <v>286</v>
      </c>
      <c r="IR251" s="80">
        <v>1</v>
      </c>
      <c r="IS251" s="80"/>
      <c r="IT251" s="80"/>
      <c r="IU251" s="80"/>
      <c r="IV251" s="80"/>
      <c r="IW251" s="80"/>
      <c r="IX251" s="80"/>
      <c r="IY251" s="80"/>
      <c r="IZ251" s="80"/>
      <c r="JA251" s="80"/>
      <c r="JB251" s="80">
        <v>198</v>
      </c>
      <c r="JC251" s="80"/>
      <c r="JD251" s="80"/>
      <c r="JE251" s="80">
        <v>120</v>
      </c>
      <c r="JF251" s="80"/>
      <c r="JG251" s="80"/>
      <c r="JH251" s="80"/>
      <c r="JI251" s="80"/>
      <c r="JJ251" s="80"/>
      <c r="JK251" s="80"/>
      <c r="JL251" s="80"/>
      <c r="JM251" s="80"/>
      <c r="JN251" s="80"/>
      <c r="JO251" s="80"/>
      <c r="JP251" s="80">
        <v>43</v>
      </c>
      <c r="JQ251" s="80"/>
      <c r="JR251" s="80"/>
      <c r="JS251" s="80"/>
      <c r="JT251" s="80"/>
      <c r="JU251" s="80"/>
      <c r="JV251" s="80"/>
      <c r="JW251" s="80"/>
      <c r="JX251" s="80"/>
      <c r="JY251" s="80"/>
      <c r="JZ251" s="80"/>
      <c r="KA251" s="80"/>
      <c r="KB251" s="80"/>
      <c r="KC251" s="80"/>
      <c r="KD251" s="80"/>
      <c r="KE251" s="80"/>
      <c r="KF251" s="80"/>
      <c r="KG251" s="80"/>
      <c r="KH251" s="80"/>
      <c r="KI251" s="80"/>
      <c r="KJ251" s="80"/>
      <c r="KK251" s="80"/>
      <c r="KL251" s="80"/>
      <c r="KM251" s="80"/>
      <c r="KN251" s="80"/>
      <c r="KO251" s="80"/>
      <c r="KP251" s="80"/>
      <c r="KQ251" s="80"/>
      <c r="KR251" s="80"/>
      <c r="KS251" s="80"/>
      <c r="KT251" s="80"/>
      <c r="KU251" s="80"/>
      <c r="KV251" s="80"/>
      <c r="KW251" s="80"/>
      <c r="KX251" s="80"/>
      <c r="KY251" s="80"/>
      <c r="KZ251" s="80"/>
      <c r="LA251" s="80"/>
      <c r="LB251" s="80"/>
      <c r="LC251" s="80"/>
      <c r="LD251" s="80"/>
      <c r="LE251" s="80"/>
      <c r="LF251" s="80"/>
      <c r="LG251" s="80">
        <v>5</v>
      </c>
      <c r="LH251" s="80"/>
      <c r="LI251" s="80"/>
      <c r="LJ251" s="80"/>
      <c r="LK251" s="80"/>
      <c r="LL251" s="80"/>
      <c r="LM251" s="80"/>
      <c r="LN251" s="80"/>
      <c r="LO251" s="80">
        <v>144</v>
      </c>
      <c r="LP251" s="80"/>
      <c r="LQ251" s="80"/>
      <c r="LR251" s="80"/>
      <c r="LS251" s="80"/>
      <c r="LT251" s="80"/>
      <c r="LU251" s="80"/>
      <c r="LV251" s="80"/>
      <c r="LW251" s="80"/>
      <c r="LX251" s="80"/>
      <c r="LY251" s="80"/>
      <c r="LZ251" s="80"/>
      <c r="MA251" s="80"/>
      <c r="MB251" s="80"/>
      <c r="MC251" s="80"/>
      <c r="MD251" s="80"/>
      <c r="ME251" s="80"/>
      <c r="MF251" s="80"/>
      <c r="MG251" s="80"/>
      <c r="MH251" s="80"/>
      <c r="MI251" s="80"/>
      <c r="MJ251" s="80"/>
      <c r="MK251" s="80"/>
      <c r="ML251" s="80"/>
      <c r="MM251" s="80"/>
      <c r="MN251" s="80"/>
      <c r="MO251" s="80"/>
      <c r="MP251" s="80"/>
      <c r="MQ251" s="80"/>
      <c r="MR251" s="80"/>
      <c r="MS251" s="80"/>
      <c r="MT251" s="80"/>
      <c r="MU251" s="80"/>
      <c r="MV251" s="80"/>
      <c r="MW251" s="80"/>
      <c r="MX251" s="80"/>
      <c r="MY251" s="80"/>
      <c r="MZ251" s="80"/>
      <c r="NA251" s="80"/>
      <c r="NB251" s="80"/>
      <c r="NC251" s="80"/>
      <c r="ND251" s="80"/>
      <c r="NE251" s="80"/>
      <c r="NF251" s="80"/>
      <c r="NG251" s="80"/>
      <c r="NH251" s="80"/>
      <c r="NI251" s="80"/>
      <c r="NJ251" s="80"/>
      <c r="NK251" s="80"/>
      <c r="NL251" s="80"/>
      <c r="NM251" s="80"/>
      <c r="NN251" s="80"/>
      <c r="NO251" s="80"/>
      <c r="NP251" s="80"/>
      <c r="NQ251" s="80"/>
      <c r="NR251" s="80"/>
      <c r="NS251" s="80"/>
      <c r="NT251" s="80"/>
      <c r="NU251" s="80"/>
      <c r="NV251" s="80"/>
      <c r="NW251" s="80"/>
      <c r="NX251" s="80"/>
      <c r="NY251" s="80"/>
      <c r="NZ251" s="80"/>
      <c r="OA251" s="80"/>
      <c r="OB251" s="79">
        <v>14317</v>
      </c>
    </row>
    <row r="252" spans="1:392" ht="13.15">
      <c r="A252" s="27">
        <v>325110</v>
      </c>
      <c r="B252" s="23" t="s">
        <v>389</v>
      </c>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v>24</v>
      </c>
      <c r="AE252" s="80"/>
      <c r="AF252" s="80"/>
      <c r="AG252" s="80"/>
      <c r="AH252" s="80"/>
      <c r="AI252" s="80"/>
      <c r="AJ252" s="80"/>
      <c r="AK252" s="80"/>
      <c r="AL252" s="80"/>
      <c r="AM252" s="80"/>
      <c r="AN252" s="80"/>
      <c r="AO252" s="80"/>
      <c r="AP252" s="80"/>
      <c r="AQ252" s="80"/>
      <c r="AR252" s="80"/>
      <c r="AS252" s="80"/>
      <c r="AT252" s="80"/>
      <c r="AU252" s="80"/>
      <c r="AV252" s="80"/>
      <c r="AW252" s="80"/>
      <c r="AX252" s="80"/>
      <c r="AY252" s="80"/>
      <c r="AZ252" s="80"/>
      <c r="BA252" s="80"/>
      <c r="BB252" s="80"/>
      <c r="BC252" s="80">
        <v>5</v>
      </c>
      <c r="BD252" s="80"/>
      <c r="BE252" s="80"/>
      <c r="BF252" s="80"/>
      <c r="BG252" s="80"/>
      <c r="BH252" s="80"/>
      <c r="BI252" s="80"/>
      <c r="BJ252" s="80"/>
      <c r="BK252" s="80"/>
      <c r="BL252" s="80"/>
      <c r="BM252" s="80"/>
      <c r="BN252" s="80"/>
      <c r="BO252" s="81"/>
      <c r="BP252" s="80"/>
      <c r="BQ252" s="80"/>
      <c r="BR252" s="80"/>
      <c r="BS252" s="80"/>
      <c r="BT252" s="80"/>
      <c r="BU252" s="80"/>
      <c r="BV252" s="80"/>
      <c r="BW252" s="80"/>
      <c r="BX252" s="80"/>
      <c r="BY252" s="80"/>
      <c r="BZ252" s="80"/>
      <c r="CA252" s="80"/>
      <c r="CB252" s="80"/>
      <c r="CC252" s="80"/>
      <c r="CD252" s="80"/>
      <c r="CE252" s="80"/>
      <c r="CF252" s="80"/>
      <c r="CG252" s="80"/>
      <c r="CH252" s="80"/>
      <c r="CI252" s="80"/>
      <c r="CJ252" s="80"/>
      <c r="CK252" s="80"/>
      <c r="CL252" s="80"/>
      <c r="CM252" s="80"/>
      <c r="CN252" s="80"/>
      <c r="CO252" s="80"/>
      <c r="CP252" s="80"/>
      <c r="CQ252" s="80"/>
      <c r="CR252" s="80"/>
      <c r="CS252" s="80"/>
      <c r="CT252" s="80"/>
      <c r="CU252" s="80"/>
      <c r="CV252" s="80"/>
      <c r="CW252" s="80"/>
      <c r="CX252" s="80"/>
      <c r="CY252" s="80"/>
      <c r="CZ252" s="80"/>
      <c r="DA252" s="80"/>
      <c r="DB252" s="80"/>
      <c r="DC252" s="80"/>
      <c r="DD252" s="80"/>
      <c r="DE252" s="80"/>
      <c r="DF252" s="80"/>
      <c r="DG252" s="80"/>
      <c r="DH252" s="80"/>
      <c r="DI252" s="80"/>
      <c r="DJ252" s="80"/>
      <c r="DK252" s="80"/>
      <c r="DL252" s="80"/>
      <c r="DM252" s="80"/>
      <c r="DN252" s="80"/>
      <c r="DO252" s="80"/>
      <c r="DP252" s="80"/>
      <c r="DQ252" s="80"/>
      <c r="DR252" s="80"/>
      <c r="DS252" s="80"/>
      <c r="DT252" s="80"/>
      <c r="DU252" s="80"/>
      <c r="DV252" s="80"/>
      <c r="DW252" s="80"/>
      <c r="DX252" s="80"/>
      <c r="DY252" s="80"/>
      <c r="DZ252" s="80"/>
      <c r="EA252" s="80"/>
      <c r="EB252" s="80"/>
      <c r="EC252" s="80"/>
      <c r="ED252" s="80"/>
      <c r="EE252" s="80"/>
      <c r="EF252" s="80"/>
      <c r="EG252" s="80"/>
      <c r="EH252" s="80"/>
      <c r="EI252" s="80"/>
      <c r="EJ252" s="80"/>
      <c r="EK252" s="80"/>
      <c r="EL252" s="80"/>
      <c r="EM252" s="80"/>
      <c r="EN252" s="80"/>
      <c r="EO252" s="80"/>
      <c r="EP252" s="80"/>
      <c r="EQ252" s="80"/>
      <c r="ER252" s="80"/>
      <c r="ES252" s="80"/>
      <c r="ET252" s="80"/>
      <c r="EU252" s="80"/>
      <c r="EV252" s="80"/>
      <c r="EW252" s="80"/>
      <c r="EX252" s="80"/>
      <c r="EY252" s="80"/>
      <c r="EZ252" s="80"/>
      <c r="FA252" s="80"/>
      <c r="FB252" s="80"/>
      <c r="FC252" s="80"/>
      <c r="FD252" s="80"/>
      <c r="FE252" s="80"/>
      <c r="FF252" s="80"/>
      <c r="FG252" s="80"/>
      <c r="FH252" s="80"/>
      <c r="FI252" s="80"/>
      <c r="FJ252" s="80"/>
      <c r="FK252" s="80"/>
      <c r="FL252" s="80"/>
      <c r="FM252" s="80"/>
      <c r="FN252" s="80"/>
      <c r="FO252" s="80"/>
      <c r="FP252" s="80"/>
      <c r="FQ252" s="80"/>
      <c r="FR252" s="80"/>
      <c r="FS252" s="80"/>
      <c r="FT252" s="80"/>
      <c r="FU252" s="80"/>
      <c r="FV252" s="80"/>
      <c r="FW252" s="80"/>
      <c r="FX252" s="80"/>
      <c r="FY252" s="80"/>
      <c r="FZ252" s="80"/>
      <c r="GA252" s="80"/>
      <c r="GB252" s="80"/>
      <c r="GC252" s="80"/>
      <c r="GD252" s="80"/>
      <c r="GE252" s="80"/>
      <c r="GF252" s="80"/>
      <c r="GG252" s="80"/>
      <c r="GH252" s="80"/>
      <c r="GI252" s="80"/>
      <c r="GJ252" s="80"/>
      <c r="GK252" s="80"/>
      <c r="GL252" s="80"/>
      <c r="GM252" s="80"/>
      <c r="GN252" s="80"/>
      <c r="GO252" s="80"/>
      <c r="GP252" s="80"/>
      <c r="GQ252" s="80"/>
      <c r="GR252" s="80"/>
      <c r="GS252" s="80"/>
      <c r="GT252" s="80"/>
      <c r="GU252" s="80"/>
      <c r="GV252" s="80"/>
      <c r="GW252" s="80"/>
      <c r="GX252" s="80"/>
      <c r="GY252" s="80"/>
      <c r="GZ252" s="80"/>
      <c r="HA252" s="80"/>
      <c r="HB252" s="80"/>
      <c r="HC252" s="80"/>
      <c r="HD252" s="80"/>
      <c r="HE252" s="80"/>
      <c r="HF252" s="80"/>
      <c r="HG252" s="80"/>
      <c r="HH252" s="80"/>
      <c r="HI252" s="80"/>
      <c r="HJ252" s="80"/>
      <c r="HK252" s="80"/>
      <c r="HL252" s="80"/>
      <c r="HM252" s="80"/>
      <c r="HN252" s="80"/>
      <c r="HO252" s="80"/>
      <c r="HP252" s="80"/>
      <c r="HQ252" s="80"/>
      <c r="HR252" s="80"/>
      <c r="HS252" s="80"/>
      <c r="HT252" s="80"/>
      <c r="HU252" s="80"/>
      <c r="HV252" s="80"/>
      <c r="HW252" s="80"/>
      <c r="HX252" s="80"/>
      <c r="HY252" s="80"/>
      <c r="HZ252" s="80"/>
      <c r="IA252" s="80"/>
      <c r="IB252" s="80"/>
      <c r="IC252" s="80"/>
      <c r="ID252" s="80"/>
      <c r="IE252" s="80"/>
      <c r="IF252" s="80"/>
      <c r="IG252" s="80"/>
      <c r="IH252" s="80"/>
      <c r="II252" s="80">
        <v>437</v>
      </c>
      <c r="IJ252" s="80"/>
      <c r="IK252" s="80"/>
      <c r="IL252" s="80">
        <v>7</v>
      </c>
      <c r="IM252" s="80">
        <v>63793</v>
      </c>
      <c r="IN252" s="80">
        <v>12</v>
      </c>
      <c r="IO252" s="80"/>
      <c r="IP252" s="80">
        <v>104</v>
      </c>
      <c r="IQ252" s="80">
        <v>7015</v>
      </c>
      <c r="IR252" s="80">
        <v>3580</v>
      </c>
      <c r="IS252" s="80">
        <v>798</v>
      </c>
      <c r="IT252" s="80"/>
      <c r="IU252" s="80"/>
      <c r="IV252" s="80"/>
      <c r="IW252" s="80"/>
      <c r="IX252" s="80"/>
      <c r="IY252" s="80"/>
      <c r="IZ252" s="80"/>
      <c r="JA252" s="80"/>
      <c r="JB252" s="80"/>
      <c r="JC252" s="80"/>
      <c r="JD252" s="80"/>
      <c r="JE252" s="80"/>
      <c r="JF252" s="80">
        <v>1</v>
      </c>
      <c r="JG252" s="80"/>
      <c r="JH252" s="80"/>
      <c r="JI252" s="80"/>
      <c r="JJ252" s="80"/>
      <c r="JK252" s="80"/>
      <c r="JL252" s="80"/>
      <c r="JM252" s="80"/>
      <c r="JN252" s="80"/>
      <c r="JO252" s="80"/>
      <c r="JP252" s="80">
        <v>294</v>
      </c>
      <c r="JQ252" s="80"/>
      <c r="JR252" s="80"/>
      <c r="JS252" s="80"/>
      <c r="JT252" s="80"/>
      <c r="JU252" s="80"/>
      <c r="JV252" s="80"/>
      <c r="JW252" s="80"/>
      <c r="JX252" s="80"/>
      <c r="JY252" s="80"/>
      <c r="JZ252" s="80"/>
      <c r="KA252" s="80"/>
      <c r="KB252" s="80"/>
      <c r="KC252" s="80"/>
      <c r="KD252" s="80"/>
      <c r="KE252" s="80"/>
      <c r="KF252" s="80"/>
      <c r="KG252" s="80"/>
      <c r="KH252" s="80"/>
      <c r="KI252" s="80"/>
      <c r="KJ252" s="80"/>
      <c r="KK252" s="80"/>
      <c r="KL252" s="80"/>
      <c r="KM252" s="80"/>
      <c r="KN252" s="80"/>
      <c r="KO252" s="80"/>
      <c r="KP252" s="80"/>
      <c r="KQ252" s="80"/>
      <c r="KR252" s="80"/>
      <c r="KS252" s="80"/>
      <c r="KT252" s="80"/>
      <c r="KU252" s="80"/>
      <c r="KV252" s="80"/>
      <c r="KW252" s="80"/>
      <c r="KX252" s="80"/>
      <c r="KY252" s="80"/>
      <c r="KZ252" s="80"/>
      <c r="LA252" s="80"/>
      <c r="LB252" s="80"/>
      <c r="LC252" s="80"/>
      <c r="LD252" s="80"/>
      <c r="LE252" s="80"/>
      <c r="LF252" s="80"/>
      <c r="LG252" s="80">
        <v>16</v>
      </c>
      <c r="LH252" s="80"/>
      <c r="LI252" s="80"/>
      <c r="LJ252" s="80"/>
      <c r="LK252" s="80"/>
      <c r="LL252" s="80"/>
      <c r="LM252" s="80"/>
      <c r="LN252" s="80"/>
      <c r="LO252" s="80">
        <v>305</v>
      </c>
      <c r="LP252" s="80"/>
      <c r="LQ252" s="80"/>
      <c r="LR252" s="80"/>
      <c r="LS252" s="80"/>
      <c r="LT252" s="80"/>
      <c r="LU252" s="80"/>
      <c r="LV252" s="80"/>
      <c r="LW252" s="80"/>
      <c r="LX252" s="80"/>
      <c r="LY252" s="80"/>
      <c r="LZ252" s="80"/>
      <c r="MA252" s="80"/>
      <c r="MB252" s="80"/>
      <c r="MC252" s="80"/>
      <c r="MD252" s="80"/>
      <c r="ME252" s="80"/>
      <c r="MF252" s="80"/>
      <c r="MG252" s="80"/>
      <c r="MH252" s="80"/>
      <c r="MI252" s="80"/>
      <c r="MJ252" s="80"/>
      <c r="MK252" s="80"/>
      <c r="ML252" s="80"/>
      <c r="MM252" s="80"/>
      <c r="MN252" s="80"/>
      <c r="MO252" s="80"/>
      <c r="MP252" s="80"/>
      <c r="MQ252" s="80"/>
      <c r="MR252" s="80"/>
      <c r="MS252" s="80"/>
      <c r="MT252" s="80"/>
      <c r="MU252" s="80"/>
      <c r="MV252" s="80"/>
      <c r="MW252" s="80"/>
      <c r="MX252" s="80"/>
      <c r="MY252" s="80"/>
      <c r="MZ252" s="80"/>
      <c r="NA252" s="80"/>
      <c r="NB252" s="80"/>
      <c r="NC252" s="80"/>
      <c r="ND252" s="80"/>
      <c r="NE252" s="80"/>
      <c r="NF252" s="80"/>
      <c r="NG252" s="80"/>
      <c r="NH252" s="80"/>
      <c r="NI252" s="80"/>
      <c r="NJ252" s="80"/>
      <c r="NK252" s="80"/>
      <c r="NL252" s="80"/>
      <c r="NM252" s="80"/>
      <c r="NN252" s="80"/>
      <c r="NO252" s="80"/>
      <c r="NP252" s="80"/>
      <c r="NQ252" s="80"/>
      <c r="NR252" s="80"/>
      <c r="NS252" s="80"/>
      <c r="NT252" s="80"/>
      <c r="NU252" s="80"/>
      <c r="NV252" s="80"/>
      <c r="NW252" s="80"/>
      <c r="NX252" s="80"/>
      <c r="NY252" s="80"/>
      <c r="NZ252" s="80"/>
      <c r="OA252" s="80"/>
      <c r="OB252" s="79">
        <v>76391</v>
      </c>
    </row>
    <row r="253" spans="1:392" ht="13.15">
      <c r="A253" s="27">
        <v>325120</v>
      </c>
      <c r="B253" s="23" t="s">
        <v>390</v>
      </c>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v>3</v>
      </c>
      <c r="AE253" s="80"/>
      <c r="AF253" s="80"/>
      <c r="AG253" s="80"/>
      <c r="AH253" s="80"/>
      <c r="AI253" s="80"/>
      <c r="AJ253" s="80"/>
      <c r="AK253" s="80"/>
      <c r="AL253" s="80"/>
      <c r="AM253" s="80"/>
      <c r="AN253" s="80"/>
      <c r="AO253" s="80"/>
      <c r="AP253" s="80"/>
      <c r="AQ253" s="80"/>
      <c r="AR253" s="80"/>
      <c r="AS253" s="80"/>
      <c r="AT253" s="80"/>
      <c r="AU253" s="80"/>
      <c r="AV253" s="80"/>
      <c r="AW253" s="80"/>
      <c r="AX253" s="80"/>
      <c r="AY253" s="80"/>
      <c r="AZ253" s="80"/>
      <c r="BA253" s="80"/>
      <c r="BB253" s="80"/>
      <c r="BC253" s="80"/>
      <c r="BD253" s="80"/>
      <c r="BE253" s="80"/>
      <c r="BF253" s="80"/>
      <c r="BG253" s="80"/>
      <c r="BH253" s="80"/>
      <c r="BI253" s="80"/>
      <c r="BJ253" s="80"/>
      <c r="BK253" s="80"/>
      <c r="BL253" s="80"/>
      <c r="BM253" s="80"/>
      <c r="BN253" s="80"/>
      <c r="BO253" s="81"/>
      <c r="BP253" s="80"/>
      <c r="BQ253" s="80"/>
      <c r="BR253" s="80"/>
      <c r="BS253" s="80"/>
      <c r="BT253" s="80"/>
      <c r="BU253" s="80"/>
      <c r="BV253" s="80"/>
      <c r="BW253" s="80"/>
      <c r="BX253" s="80"/>
      <c r="BY253" s="80"/>
      <c r="BZ253" s="80"/>
      <c r="CA253" s="80"/>
      <c r="CB253" s="80"/>
      <c r="CC253" s="80"/>
      <c r="CD253" s="80"/>
      <c r="CE253" s="80"/>
      <c r="CF253" s="80"/>
      <c r="CG253" s="80"/>
      <c r="CH253" s="80"/>
      <c r="CI253" s="80"/>
      <c r="CJ253" s="80"/>
      <c r="CK253" s="80"/>
      <c r="CL253" s="80"/>
      <c r="CM253" s="80"/>
      <c r="CN253" s="80"/>
      <c r="CO253" s="80"/>
      <c r="CP253" s="80"/>
      <c r="CQ253" s="80"/>
      <c r="CR253" s="80"/>
      <c r="CS253" s="80"/>
      <c r="CT253" s="80"/>
      <c r="CU253" s="80"/>
      <c r="CV253" s="80"/>
      <c r="CW253" s="80"/>
      <c r="CX253" s="80"/>
      <c r="CY253" s="80"/>
      <c r="CZ253" s="80"/>
      <c r="DA253" s="80"/>
      <c r="DB253" s="80"/>
      <c r="DC253" s="80"/>
      <c r="DD253" s="80"/>
      <c r="DE253" s="80"/>
      <c r="DF253" s="80"/>
      <c r="DG253" s="80"/>
      <c r="DH253" s="80"/>
      <c r="DI253" s="80"/>
      <c r="DJ253" s="80"/>
      <c r="DK253" s="80"/>
      <c r="DL253" s="80"/>
      <c r="DM253" s="80"/>
      <c r="DN253" s="80"/>
      <c r="DO253" s="80"/>
      <c r="DP253" s="80"/>
      <c r="DQ253" s="80"/>
      <c r="DR253" s="80"/>
      <c r="DS253" s="80"/>
      <c r="DT253" s="80"/>
      <c r="DU253" s="80"/>
      <c r="DV253" s="80"/>
      <c r="DW253" s="80"/>
      <c r="DX253" s="80"/>
      <c r="DY253" s="80"/>
      <c r="DZ253" s="80"/>
      <c r="EA253" s="80"/>
      <c r="EB253" s="80"/>
      <c r="EC253" s="80"/>
      <c r="ED253" s="80"/>
      <c r="EE253" s="80"/>
      <c r="EF253" s="80"/>
      <c r="EG253" s="80"/>
      <c r="EH253" s="80"/>
      <c r="EI253" s="80"/>
      <c r="EJ253" s="80"/>
      <c r="EK253" s="80"/>
      <c r="EL253" s="80"/>
      <c r="EM253" s="80"/>
      <c r="EN253" s="80"/>
      <c r="EO253" s="80"/>
      <c r="EP253" s="80"/>
      <c r="EQ253" s="80"/>
      <c r="ER253" s="80"/>
      <c r="ES253" s="80"/>
      <c r="ET253" s="80"/>
      <c r="EU253" s="80"/>
      <c r="EV253" s="80"/>
      <c r="EW253" s="80"/>
      <c r="EX253" s="80"/>
      <c r="EY253" s="80"/>
      <c r="EZ253" s="80"/>
      <c r="FA253" s="80"/>
      <c r="FB253" s="80"/>
      <c r="FC253" s="80"/>
      <c r="FD253" s="80"/>
      <c r="FE253" s="80"/>
      <c r="FF253" s="80"/>
      <c r="FG253" s="80"/>
      <c r="FH253" s="80"/>
      <c r="FI253" s="80"/>
      <c r="FJ253" s="80"/>
      <c r="FK253" s="80"/>
      <c r="FL253" s="80"/>
      <c r="FM253" s="80"/>
      <c r="FN253" s="80"/>
      <c r="FO253" s="80"/>
      <c r="FP253" s="80"/>
      <c r="FQ253" s="80"/>
      <c r="FR253" s="80"/>
      <c r="FS253" s="80"/>
      <c r="FT253" s="80"/>
      <c r="FU253" s="80"/>
      <c r="FV253" s="80"/>
      <c r="FW253" s="80"/>
      <c r="FX253" s="80"/>
      <c r="FY253" s="80"/>
      <c r="FZ253" s="80"/>
      <c r="GA253" s="80"/>
      <c r="GB253" s="80"/>
      <c r="GC253" s="80"/>
      <c r="GD253" s="80"/>
      <c r="GE253" s="80"/>
      <c r="GF253" s="80"/>
      <c r="GG253" s="80"/>
      <c r="GH253" s="80"/>
      <c r="GI253" s="80"/>
      <c r="GJ253" s="80"/>
      <c r="GK253" s="80"/>
      <c r="GL253" s="80"/>
      <c r="GM253" s="80"/>
      <c r="GN253" s="80"/>
      <c r="GO253" s="80"/>
      <c r="GP253" s="80"/>
      <c r="GQ253" s="80"/>
      <c r="GR253" s="80"/>
      <c r="GS253" s="80"/>
      <c r="GT253" s="80"/>
      <c r="GU253" s="80"/>
      <c r="GV253" s="80"/>
      <c r="GW253" s="80"/>
      <c r="GX253" s="80"/>
      <c r="GY253" s="80"/>
      <c r="GZ253" s="80"/>
      <c r="HA253" s="80"/>
      <c r="HB253" s="80"/>
      <c r="HC253" s="80"/>
      <c r="HD253" s="80"/>
      <c r="HE253" s="80"/>
      <c r="HF253" s="80"/>
      <c r="HG253" s="80"/>
      <c r="HH253" s="80"/>
      <c r="HI253" s="80"/>
      <c r="HJ253" s="80"/>
      <c r="HK253" s="80"/>
      <c r="HL253" s="80"/>
      <c r="HM253" s="80"/>
      <c r="HN253" s="80"/>
      <c r="HO253" s="80"/>
      <c r="HP253" s="80"/>
      <c r="HQ253" s="80"/>
      <c r="HR253" s="80"/>
      <c r="HS253" s="80"/>
      <c r="HT253" s="80"/>
      <c r="HU253" s="80"/>
      <c r="HV253" s="80"/>
      <c r="HW253" s="80"/>
      <c r="HX253" s="80"/>
      <c r="HY253" s="80"/>
      <c r="HZ253" s="80"/>
      <c r="IA253" s="80"/>
      <c r="IB253" s="80"/>
      <c r="IC253" s="80"/>
      <c r="ID253" s="80"/>
      <c r="IE253" s="80"/>
      <c r="IF253" s="80"/>
      <c r="IG253" s="80"/>
      <c r="IH253" s="80"/>
      <c r="II253" s="80"/>
      <c r="IJ253" s="80"/>
      <c r="IK253" s="80"/>
      <c r="IL253" s="80"/>
      <c r="IM253" s="80"/>
      <c r="IN253" s="80">
        <v>8501</v>
      </c>
      <c r="IO253" s="80"/>
      <c r="IP253" s="80">
        <v>90</v>
      </c>
      <c r="IQ253" s="80">
        <v>302</v>
      </c>
      <c r="IR253" s="80">
        <v>30</v>
      </c>
      <c r="IS253" s="80"/>
      <c r="IT253" s="80"/>
      <c r="IU253" s="80"/>
      <c r="IV253" s="80"/>
      <c r="IW253" s="80"/>
      <c r="IX253" s="80"/>
      <c r="IY253" s="80"/>
      <c r="IZ253" s="80"/>
      <c r="JA253" s="80"/>
      <c r="JB253" s="80">
        <v>41</v>
      </c>
      <c r="JC253" s="80"/>
      <c r="JD253" s="80"/>
      <c r="JE253" s="80"/>
      <c r="JF253" s="80"/>
      <c r="JG253" s="80"/>
      <c r="JH253" s="80"/>
      <c r="JI253" s="80"/>
      <c r="JJ253" s="80"/>
      <c r="JK253" s="80"/>
      <c r="JL253" s="80"/>
      <c r="JM253" s="80"/>
      <c r="JN253" s="80"/>
      <c r="JO253" s="80"/>
      <c r="JP253" s="80">
        <v>91</v>
      </c>
      <c r="JQ253" s="80"/>
      <c r="JR253" s="80"/>
      <c r="JS253" s="80"/>
      <c r="JT253" s="80"/>
      <c r="JU253" s="80"/>
      <c r="JV253" s="80"/>
      <c r="JW253" s="80"/>
      <c r="JX253" s="80"/>
      <c r="JY253" s="80"/>
      <c r="JZ253" s="80"/>
      <c r="KA253" s="80"/>
      <c r="KB253" s="80"/>
      <c r="KC253" s="80"/>
      <c r="KD253" s="80"/>
      <c r="KE253" s="80"/>
      <c r="KF253" s="80"/>
      <c r="KG253" s="80"/>
      <c r="KH253" s="80"/>
      <c r="KI253" s="80"/>
      <c r="KJ253" s="80"/>
      <c r="KK253" s="80"/>
      <c r="KL253" s="80"/>
      <c r="KM253" s="80"/>
      <c r="KN253" s="80"/>
      <c r="KO253" s="80"/>
      <c r="KP253" s="80"/>
      <c r="KQ253" s="80"/>
      <c r="KR253" s="80"/>
      <c r="KS253" s="80"/>
      <c r="KT253" s="80"/>
      <c r="KU253" s="80"/>
      <c r="KV253" s="80"/>
      <c r="KW253" s="80"/>
      <c r="KX253" s="80"/>
      <c r="KY253" s="80"/>
      <c r="KZ253" s="80"/>
      <c r="LA253" s="80"/>
      <c r="LB253" s="80"/>
      <c r="LC253" s="80"/>
      <c r="LD253" s="80"/>
      <c r="LE253" s="80"/>
      <c r="LF253" s="80"/>
      <c r="LG253" s="80">
        <v>11</v>
      </c>
      <c r="LH253" s="80"/>
      <c r="LI253" s="80"/>
      <c r="LJ253" s="80"/>
      <c r="LK253" s="80"/>
      <c r="LL253" s="80"/>
      <c r="LM253" s="80"/>
      <c r="LN253" s="80"/>
      <c r="LO253" s="80">
        <v>200</v>
      </c>
      <c r="LP253" s="80"/>
      <c r="LQ253" s="80"/>
      <c r="LR253" s="80"/>
      <c r="LS253" s="80"/>
      <c r="LT253" s="80"/>
      <c r="LU253" s="80"/>
      <c r="LV253" s="80"/>
      <c r="LW253" s="80"/>
      <c r="LX253" s="80"/>
      <c r="LY253" s="80"/>
      <c r="LZ253" s="80"/>
      <c r="MA253" s="80"/>
      <c r="MB253" s="80"/>
      <c r="MC253" s="80"/>
      <c r="MD253" s="80"/>
      <c r="ME253" s="80"/>
      <c r="MF253" s="80"/>
      <c r="MG253" s="80"/>
      <c r="MH253" s="80"/>
      <c r="MI253" s="80"/>
      <c r="MJ253" s="80"/>
      <c r="MK253" s="80"/>
      <c r="ML253" s="80"/>
      <c r="MM253" s="80"/>
      <c r="MN253" s="80"/>
      <c r="MO253" s="80"/>
      <c r="MP253" s="80"/>
      <c r="MQ253" s="80"/>
      <c r="MR253" s="80"/>
      <c r="MS253" s="80"/>
      <c r="MT253" s="80"/>
      <c r="MU253" s="80"/>
      <c r="MV253" s="80"/>
      <c r="MW253" s="80"/>
      <c r="MX253" s="80"/>
      <c r="MY253" s="80"/>
      <c r="MZ253" s="80"/>
      <c r="NA253" s="80"/>
      <c r="NB253" s="80"/>
      <c r="NC253" s="80"/>
      <c r="ND253" s="80"/>
      <c r="NE253" s="80"/>
      <c r="NF253" s="80"/>
      <c r="NG253" s="80"/>
      <c r="NH253" s="80"/>
      <c r="NI253" s="80"/>
      <c r="NJ253" s="80"/>
      <c r="NK253" s="80"/>
      <c r="NL253" s="80"/>
      <c r="NM253" s="80"/>
      <c r="NN253" s="80"/>
      <c r="NO253" s="80"/>
      <c r="NP253" s="80"/>
      <c r="NQ253" s="80"/>
      <c r="NR253" s="80"/>
      <c r="NS253" s="80"/>
      <c r="NT253" s="80"/>
      <c r="NU253" s="80"/>
      <c r="NV253" s="80"/>
      <c r="NW253" s="80"/>
      <c r="NX253" s="80"/>
      <c r="NY253" s="80"/>
      <c r="NZ253" s="80"/>
      <c r="OA253" s="80"/>
      <c r="OB253" s="79">
        <v>9270</v>
      </c>
    </row>
    <row r="254" spans="1:392" ht="13.15">
      <c r="A254" s="27">
        <v>325130</v>
      </c>
      <c r="B254" s="23" t="s">
        <v>391</v>
      </c>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v>3</v>
      </c>
      <c r="AE254" s="80"/>
      <c r="AF254" s="80"/>
      <c r="AG254" s="80"/>
      <c r="AH254" s="80"/>
      <c r="AI254" s="80"/>
      <c r="AJ254" s="80"/>
      <c r="AK254" s="80"/>
      <c r="AL254" s="80"/>
      <c r="AM254" s="80"/>
      <c r="AN254" s="80"/>
      <c r="AO254" s="80"/>
      <c r="AP254" s="80"/>
      <c r="AQ254" s="80"/>
      <c r="AR254" s="80"/>
      <c r="AS254" s="80"/>
      <c r="AT254" s="80"/>
      <c r="AU254" s="80"/>
      <c r="AV254" s="80"/>
      <c r="AW254" s="80">
        <v>3</v>
      </c>
      <c r="AX254" s="80"/>
      <c r="AY254" s="80"/>
      <c r="AZ254" s="80"/>
      <c r="BA254" s="80"/>
      <c r="BB254" s="80"/>
      <c r="BC254" s="80"/>
      <c r="BD254" s="80"/>
      <c r="BE254" s="80"/>
      <c r="BF254" s="80"/>
      <c r="BG254" s="80"/>
      <c r="BH254" s="80">
        <v>148</v>
      </c>
      <c r="BI254" s="80"/>
      <c r="BJ254" s="80"/>
      <c r="BK254" s="80"/>
      <c r="BL254" s="80"/>
      <c r="BM254" s="80"/>
      <c r="BN254" s="80"/>
      <c r="BO254" s="81"/>
      <c r="BP254" s="80"/>
      <c r="BQ254" s="80"/>
      <c r="BR254" s="80"/>
      <c r="BS254" s="80"/>
      <c r="BT254" s="80"/>
      <c r="BU254" s="80"/>
      <c r="BV254" s="80"/>
      <c r="BW254" s="80"/>
      <c r="BX254" s="80"/>
      <c r="BY254" s="80"/>
      <c r="BZ254" s="80"/>
      <c r="CA254" s="80"/>
      <c r="CB254" s="80"/>
      <c r="CC254" s="80"/>
      <c r="CD254" s="80"/>
      <c r="CE254" s="80"/>
      <c r="CF254" s="80"/>
      <c r="CG254" s="80"/>
      <c r="CH254" s="80"/>
      <c r="CI254" s="80"/>
      <c r="CJ254" s="80"/>
      <c r="CK254" s="80"/>
      <c r="CL254" s="80"/>
      <c r="CM254" s="80"/>
      <c r="CN254" s="80"/>
      <c r="CO254" s="80"/>
      <c r="CP254" s="80"/>
      <c r="CQ254" s="80"/>
      <c r="CR254" s="80"/>
      <c r="CS254" s="80"/>
      <c r="CT254" s="80"/>
      <c r="CU254" s="80"/>
      <c r="CV254" s="80"/>
      <c r="CW254" s="80"/>
      <c r="CX254" s="80"/>
      <c r="CY254" s="80"/>
      <c r="CZ254" s="80"/>
      <c r="DA254" s="80"/>
      <c r="DB254" s="80"/>
      <c r="DC254" s="80"/>
      <c r="DD254" s="80"/>
      <c r="DE254" s="80"/>
      <c r="DF254" s="80"/>
      <c r="DG254" s="80"/>
      <c r="DH254" s="80"/>
      <c r="DI254" s="80"/>
      <c r="DJ254" s="80"/>
      <c r="DK254" s="80"/>
      <c r="DL254" s="80"/>
      <c r="DM254" s="80"/>
      <c r="DN254" s="80"/>
      <c r="DO254" s="80"/>
      <c r="DP254" s="80"/>
      <c r="DQ254" s="80"/>
      <c r="DR254" s="80"/>
      <c r="DS254" s="80"/>
      <c r="DT254" s="80"/>
      <c r="DU254" s="80"/>
      <c r="DV254" s="80"/>
      <c r="DW254" s="80"/>
      <c r="DX254" s="80"/>
      <c r="DY254" s="80"/>
      <c r="DZ254" s="80"/>
      <c r="EA254" s="80"/>
      <c r="EB254" s="80"/>
      <c r="EC254" s="80"/>
      <c r="ED254" s="80"/>
      <c r="EE254" s="80"/>
      <c r="EF254" s="80">
        <v>16</v>
      </c>
      <c r="EG254" s="80"/>
      <c r="EH254" s="80"/>
      <c r="EI254" s="80"/>
      <c r="EJ254" s="80"/>
      <c r="EK254" s="80"/>
      <c r="EL254" s="80"/>
      <c r="EM254" s="80"/>
      <c r="EN254" s="80"/>
      <c r="EO254" s="80"/>
      <c r="EP254" s="80"/>
      <c r="EQ254" s="80"/>
      <c r="ER254" s="80"/>
      <c r="ES254" s="80"/>
      <c r="ET254" s="80"/>
      <c r="EU254" s="80"/>
      <c r="EV254" s="80"/>
      <c r="EW254" s="80"/>
      <c r="EX254" s="80"/>
      <c r="EY254" s="80"/>
      <c r="EZ254" s="80"/>
      <c r="FA254" s="80"/>
      <c r="FB254" s="80"/>
      <c r="FC254" s="80"/>
      <c r="FD254" s="80"/>
      <c r="FE254" s="80"/>
      <c r="FF254" s="80"/>
      <c r="FG254" s="80"/>
      <c r="FH254" s="80"/>
      <c r="FI254" s="80"/>
      <c r="FJ254" s="80"/>
      <c r="FK254" s="80"/>
      <c r="FL254" s="80"/>
      <c r="FM254" s="80"/>
      <c r="FN254" s="80"/>
      <c r="FO254" s="80"/>
      <c r="FP254" s="80"/>
      <c r="FQ254" s="80"/>
      <c r="FR254" s="80"/>
      <c r="FS254" s="80"/>
      <c r="FT254" s="80"/>
      <c r="FU254" s="80"/>
      <c r="FV254" s="80"/>
      <c r="FW254" s="80"/>
      <c r="FX254" s="80"/>
      <c r="FY254" s="80"/>
      <c r="FZ254" s="80"/>
      <c r="GA254" s="80"/>
      <c r="GB254" s="80"/>
      <c r="GC254" s="80"/>
      <c r="GD254" s="80"/>
      <c r="GE254" s="80"/>
      <c r="GF254" s="80"/>
      <c r="GG254" s="80"/>
      <c r="GH254" s="80"/>
      <c r="GI254" s="80"/>
      <c r="GJ254" s="80"/>
      <c r="GK254" s="80"/>
      <c r="GL254" s="80"/>
      <c r="GM254" s="80"/>
      <c r="GN254" s="80"/>
      <c r="GO254" s="80"/>
      <c r="GP254" s="80"/>
      <c r="GQ254" s="80"/>
      <c r="GR254" s="80"/>
      <c r="GS254" s="80"/>
      <c r="GT254" s="80"/>
      <c r="GU254" s="80"/>
      <c r="GV254" s="80"/>
      <c r="GW254" s="80"/>
      <c r="GX254" s="80"/>
      <c r="GY254" s="80"/>
      <c r="GZ254" s="80"/>
      <c r="HA254" s="80"/>
      <c r="HB254" s="80"/>
      <c r="HC254" s="80"/>
      <c r="HD254" s="80"/>
      <c r="HE254" s="80"/>
      <c r="HF254" s="80"/>
      <c r="HG254" s="80"/>
      <c r="HH254" s="80"/>
      <c r="HI254" s="80"/>
      <c r="HJ254" s="80"/>
      <c r="HK254" s="80"/>
      <c r="HL254" s="80"/>
      <c r="HM254" s="80"/>
      <c r="HN254" s="80"/>
      <c r="HO254" s="80"/>
      <c r="HP254" s="80"/>
      <c r="HQ254" s="80"/>
      <c r="HR254" s="80"/>
      <c r="HS254" s="80"/>
      <c r="HT254" s="80"/>
      <c r="HU254" s="80"/>
      <c r="HV254" s="80"/>
      <c r="HW254" s="80"/>
      <c r="HX254" s="80"/>
      <c r="HY254" s="80"/>
      <c r="HZ254" s="80">
        <v>18</v>
      </c>
      <c r="IA254" s="80"/>
      <c r="IB254" s="80"/>
      <c r="IC254" s="80"/>
      <c r="ID254" s="80"/>
      <c r="IE254" s="80">
        <v>6</v>
      </c>
      <c r="IF254" s="80"/>
      <c r="IG254" s="80"/>
      <c r="IH254" s="80"/>
      <c r="II254" s="80"/>
      <c r="IJ254" s="80"/>
      <c r="IK254" s="80"/>
      <c r="IL254" s="80"/>
      <c r="IM254" s="80"/>
      <c r="IN254" s="80"/>
      <c r="IO254" s="80">
        <v>7201</v>
      </c>
      <c r="IP254" s="80">
        <v>212</v>
      </c>
      <c r="IQ254" s="80">
        <v>188</v>
      </c>
      <c r="IR254" s="80">
        <v>2</v>
      </c>
      <c r="IS254" s="80">
        <v>2</v>
      </c>
      <c r="IT254" s="80"/>
      <c r="IU254" s="80"/>
      <c r="IV254" s="80"/>
      <c r="IW254" s="80"/>
      <c r="IX254" s="80"/>
      <c r="IY254" s="80"/>
      <c r="IZ254" s="80"/>
      <c r="JA254" s="80">
        <v>5</v>
      </c>
      <c r="JB254" s="80">
        <v>54</v>
      </c>
      <c r="JC254" s="80"/>
      <c r="JD254" s="80">
        <v>3</v>
      </c>
      <c r="JE254" s="80">
        <v>34</v>
      </c>
      <c r="JF254" s="80"/>
      <c r="JG254" s="80"/>
      <c r="JH254" s="80"/>
      <c r="JI254" s="80"/>
      <c r="JJ254" s="80"/>
      <c r="JK254" s="80"/>
      <c r="JL254" s="80"/>
      <c r="JM254" s="80"/>
      <c r="JN254" s="80"/>
      <c r="JO254" s="80"/>
      <c r="JP254" s="80">
        <v>20</v>
      </c>
      <c r="JQ254" s="80"/>
      <c r="JR254" s="80"/>
      <c r="JS254" s="80"/>
      <c r="JT254" s="80"/>
      <c r="JU254" s="80"/>
      <c r="JV254" s="80"/>
      <c r="JW254" s="80"/>
      <c r="JX254" s="80"/>
      <c r="JY254" s="80"/>
      <c r="JZ254" s="80"/>
      <c r="KA254" s="80"/>
      <c r="KB254" s="80"/>
      <c r="KC254" s="80"/>
      <c r="KD254" s="80"/>
      <c r="KE254" s="80"/>
      <c r="KF254" s="80"/>
      <c r="KG254" s="80"/>
      <c r="KH254" s="80"/>
      <c r="KI254" s="80"/>
      <c r="KJ254" s="80"/>
      <c r="KK254" s="80"/>
      <c r="KL254" s="80"/>
      <c r="KM254" s="80"/>
      <c r="KN254" s="80"/>
      <c r="KO254" s="80"/>
      <c r="KP254" s="80"/>
      <c r="KQ254" s="80"/>
      <c r="KR254" s="80"/>
      <c r="KS254" s="80"/>
      <c r="KT254" s="80"/>
      <c r="KU254" s="80"/>
      <c r="KV254" s="80"/>
      <c r="KW254" s="80"/>
      <c r="KX254" s="80"/>
      <c r="KY254" s="80"/>
      <c r="KZ254" s="80"/>
      <c r="LA254" s="80"/>
      <c r="LB254" s="80"/>
      <c r="LC254" s="80"/>
      <c r="LD254" s="80"/>
      <c r="LE254" s="80"/>
      <c r="LF254" s="80"/>
      <c r="LG254" s="80">
        <v>10</v>
      </c>
      <c r="LH254" s="80"/>
      <c r="LI254" s="80"/>
      <c r="LJ254" s="80"/>
      <c r="LK254" s="80"/>
      <c r="LL254" s="80"/>
      <c r="LM254" s="80"/>
      <c r="LN254" s="80"/>
      <c r="LO254" s="80">
        <v>181</v>
      </c>
      <c r="LP254" s="80"/>
      <c r="LQ254" s="80"/>
      <c r="LR254" s="80"/>
      <c r="LS254" s="80"/>
      <c r="LT254" s="80"/>
      <c r="LU254" s="80"/>
      <c r="LV254" s="80"/>
      <c r="LW254" s="80"/>
      <c r="LX254" s="80"/>
      <c r="LY254" s="80"/>
      <c r="LZ254" s="80"/>
      <c r="MA254" s="80"/>
      <c r="MB254" s="80"/>
      <c r="MC254" s="80"/>
      <c r="MD254" s="80"/>
      <c r="ME254" s="80"/>
      <c r="MF254" s="80"/>
      <c r="MG254" s="80"/>
      <c r="MH254" s="80"/>
      <c r="MI254" s="80"/>
      <c r="MJ254" s="80"/>
      <c r="MK254" s="80"/>
      <c r="ML254" s="80"/>
      <c r="MM254" s="80"/>
      <c r="MN254" s="80"/>
      <c r="MO254" s="80"/>
      <c r="MP254" s="80"/>
      <c r="MQ254" s="80"/>
      <c r="MR254" s="80"/>
      <c r="MS254" s="80"/>
      <c r="MT254" s="80"/>
      <c r="MU254" s="80"/>
      <c r="MV254" s="80"/>
      <c r="MW254" s="80"/>
      <c r="MX254" s="80"/>
      <c r="MY254" s="80"/>
      <c r="MZ254" s="80"/>
      <c r="NA254" s="80"/>
      <c r="NB254" s="80"/>
      <c r="NC254" s="80"/>
      <c r="ND254" s="80"/>
      <c r="NE254" s="80"/>
      <c r="NF254" s="80"/>
      <c r="NG254" s="80"/>
      <c r="NH254" s="80"/>
      <c r="NI254" s="80"/>
      <c r="NJ254" s="80"/>
      <c r="NK254" s="80"/>
      <c r="NL254" s="80"/>
      <c r="NM254" s="80"/>
      <c r="NN254" s="80"/>
      <c r="NO254" s="80"/>
      <c r="NP254" s="80"/>
      <c r="NQ254" s="80"/>
      <c r="NR254" s="80"/>
      <c r="NS254" s="80"/>
      <c r="NT254" s="80"/>
      <c r="NU254" s="80"/>
      <c r="NV254" s="80"/>
      <c r="NW254" s="80"/>
      <c r="NX254" s="80"/>
      <c r="NY254" s="80"/>
      <c r="NZ254" s="80"/>
      <c r="OA254" s="80"/>
      <c r="OB254" s="79">
        <v>8106</v>
      </c>
    </row>
    <row r="255" spans="1:392" ht="13.15">
      <c r="A255" s="27">
        <v>325180</v>
      </c>
      <c r="B255" s="23" t="s">
        <v>392</v>
      </c>
      <c r="C255" s="80"/>
      <c r="D255" s="80"/>
      <c r="E255" s="80"/>
      <c r="F255" s="80"/>
      <c r="G255" s="80"/>
      <c r="H255" s="80"/>
      <c r="I255" s="80"/>
      <c r="J255" s="80"/>
      <c r="K255" s="80"/>
      <c r="L255" s="80"/>
      <c r="M255" s="80"/>
      <c r="N255" s="80"/>
      <c r="O255" s="80"/>
      <c r="P255" s="80"/>
      <c r="Q255" s="80"/>
      <c r="R255" s="80"/>
      <c r="S255" s="80"/>
      <c r="T255" s="80">
        <v>10</v>
      </c>
      <c r="U255" s="80"/>
      <c r="V255" s="80"/>
      <c r="W255" s="80"/>
      <c r="X255" s="80"/>
      <c r="Y255" s="80"/>
      <c r="Z255" s="80"/>
      <c r="AA255" s="80"/>
      <c r="AB255" s="80"/>
      <c r="AC255" s="80"/>
      <c r="AD255" s="80">
        <v>9</v>
      </c>
      <c r="AE255" s="80"/>
      <c r="AF255" s="80"/>
      <c r="AG255" s="80"/>
      <c r="AH255" s="80"/>
      <c r="AI255" s="80"/>
      <c r="AJ255" s="80"/>
      <c r="AK255" s="80"/>
      <c r="AL255" s="80"/>
      <c r="AM255" s="80"/>
      <c r="AN255" s="80"/>
      <c r="AO255" s="80"/>
      <c r="AP255" s="80"/>
      <c r="AQ255" s="80"/>
      <c r="AR255" s="80"/>
      <c r="AS255" s="80"/>
      <c r="AT255" s="80"/>
      <c r="AU255" s="80"/>
      <c r="AV255" s="80"/>
      <c r="AW255" s="80"/>
      <c r="AX255" s="80"/>
      <c r="AY255" s="80">
        <v>8</v>
      </c>
      <c r="AZ255" s="80"/>
      <c r="BA255" s="80"/>
      <c r="BB255" s="80"/>
      <c r="BC255" s="80"/>
      <c r="BD255" s="80"/>
      <c r="BE255" s="80">
        <v>193</v>
      </c>
      <c r="BF255" s="80"/>
      <c r="BG255" s="80"/>
      <c r="BH255" s="80"/>
      <c r="BI255" s="80"/>
      <c r="BJ255" s="80"/>
      <c r="BK255" s="80"/>
      <c r="BL255" s="80"/>
      <c r="BM255" s="80"/>
      <c r="BN255" s="80"/>
      <c r="BO255" s="81"/>
      <c r="BP255" s="80"/>
      <c r="BQ255" s="80"/>
      <c r="BR255" s="80"/>
      <c r="BS255" s="80"/>
      <c r="BT255" s="80"/>
      <c r="BU255" s="80"/>
      <c r="BV255" s="80"/>
      <c r="BW255" s="80"/>
      <c r="BX255" s="80"/>
      <c r="BY255" s="80"/>
      <c r="BZ255" s="80"/>
      <c r="CA255" s="80"/>
      <c r="CB255" s="80"/>
      <c r="CC255" s="80"/>
      <c r="CD255" s="80"/>
      <c r="CE255" s="80"/>
      <c r="CF255" s="80"/>
      <c r="CG255" s="80"/>
      <c r="CH255" s="80"/>
      <c r="CI255" s="80"/>
      <c r="CJ255" s="80"/>
      <c r="CK255" s="80">
        <v>48</v>
      </c>
      <c r="CL255" s="80"/>
      <c r="CM255" s="80"/>
      <c r="CN255" s="80"/>
      <c r="CO255" s="80"/>
      <c r="CP255" s="80"/>
      <c r="CQ255" s="80"/>
      <c r="CR255" s="80"/>
      <c r="CS255" s="80"/>
      <c r="CT255" s="80"/>
      <c r="CU255" s="80"/>
      <c r="CV255" s="80"/>
      <c r="CW255" s="80"/>
      <c r="CX255" s="80"/>
      <c r="CY255" s="80"/>
      <c r="CZ255" s="80"/>
      <c r="DA255" s="80"/>
      <c r="DB255" s="80"/>
      <c r="DC255" s="80"/>
      <c r="DD255" s="80"/>
      <c r="DE255" s="80"/>
      <c r="DF255" s="80"/>
      <c r="DG255" s="80">
        <v>27</v>
      </c>
      <c r="DH255" s="80"/>
      <c r="DI255" s="80"/>
      <c r="DJ255" s="80"/>
      <c r="DK255" s="80"/>
      <c r="DL255" s="80"/>
      <c r="DM255" s="80"/>
      <c r="DN255" s="80"/>
      <c r="DO255" s="80"/>
      <c r="DP255" s="80"/>
      <c r="DQ255" s="80"/>
      <c r="DR255" s="80"/>
      <c r="DS255" s="80"/>
      <c r="DT255" s="80"/>
      <c r="DU255" s="80"/>
      <c r="DV255" s="80"/>
      <c r="DW255" s="80"/>
      <c r="DX255" s="80"/>
      <c r="DY255" s="80"/>
      <c r="DZ255" s="80"/>
      <c r="EA255" s="80"/>
      <c r="EB255" s="80"/>
      <c r="EC255" s="80"/>
      <c r="ED255" s="80"/>
      <c r="EE255" s="80"/>
      <c r="EF255" s="80"/>
      <c r="EG255" s="80"/>
      <c r="EH255" s="80"/>
      <c r="EI255" s="80"/>
      <c r="EJ255" s="80"/>
      <c r="EK255" s="80"/>
      <c r="EL255" s="80"/>
      <c r="EM255" s="80"/>
      <c r="EN255" s="80"/>
      <c r="EO255" s="80"/>
      <c r="EP255" s="80"/>
      <c r="EQ255" s="80"/>
      <c r="ER255" s="80"/>
      <c r="ES255" s="80"/>
      <c r="ET255" s="80"/>
      <c r="EU255" s="80"/>
      <c r="EV255" s="80"/>
      <c r="EW255" s="80"/>
      <c r="EX255" s="80"/>
      <c r="EY255" s="80"/>
      <c r="EZ255" s="80"/>
      <c r="FA255" s="80"/>
      <c r="FB255" s="80"/>
      <c r="FC255" s="80"/>
      <c r="FD255" s="80"/>
      <c r="FE255" s="80"/>
      <c r="FF255" s="80"/>
      <c r="FG255" s="80"/>
      <c r="FH255" s="80"/>
      <c r="FI255" s="80"/>
      <c r="FJ255" s="80"/>
      <c r="FK255" s="80"/>
      <c r="FL255" s="80"/>
      <c r="FM255" s="80"/>
      <c r="FN255" s="80"/>
      <c r="FO255" s="80"/>
      <c r="FP255" s="80"/>
      <c r="FQ255" s="80"/>
      <c r="FR255" s="80"/>
      <c r="FS255" s="80"/>
      <c r="FT255" s="80"/>
      <c r="FU255" s="80"/>
      <c r="FV255" s="80"/>
      <c r="FW255" s="80"/>
      <c r="FX255" s="80"/>
      <c r="FY255" s="80"/>
      <c r="FZ255" s="80"/>
      <c r="GA255" s="80"/>
      <c r="GB255" s="80"/>
      <c r="GC255" s="80"/>
      <c r="GD255" s="80"/>
      <c r="GE255" s="80"/>
      <c r="GF255" s="80"/>
      <c r="GG255" s="80"/>
      <c r="GH255" s="80"/>
      <c r="GI255" s="80"/>
      <c r="GJ255" s="80"/>
      <c r="GK255" s="80"/>
      <c r="GL255" s="80"/>
      <c r="GM255" s="80"/>
      <c r="GN255" s="80"/>
      <c r="GO255" s="80"/>
      <c r="GP255" s="80"/>
      <c r="GQ255" s="80"/>
      <c r="GR255" s="80"/>
      <c r="GS255" s="80"/>
      <c r="GT255" s="80"/>
      <c r="GU255" s="80"/>
      <c r="GV255" s="80"/>
      <c r="GW255" s="80"/>
      <c r="GX255" s="80"/>
      <c r="GY255" s="80"/>
      <c r="GZ255" s="80"/>
      <c r="HA255" s="80"/>
      <c r="HB255" s="80"/>
      <c r="HC255" s="80"/>
      <c r="HD255" s="80"/>
      <c r="HE255" s="80"/>
      <c r="HF255" s="80"/>
      <c r="HG255" s="80"/>
      <c r="HH255" s="80"/>
      <c r="HI255" s="80"/>
      <c r="HJ255" s="80"/>
      <c r="HK255" s="80"/>
      <c r="HL255" s="80"/>
      <c r="HM255" s="80"/>
      <c r="HN255" s="80"/>
      <c r="HO255" s="80"/>
      <c r="HP255" s="80"/>
      <c r="HQ255" s="80"/>
      <c r="HR255" s="80"/>
      <c r="HS255" s="80"/>
      <c r="HT255" s="80"/>
      <c r="HU255" s="80"/>
      <c r="HV255" s="80"/>
      <c r="HW255" s="80"/>
      <c r="HX255" s="80"/>
      <c r="HY255" s="80"/>
      <c r="HZ255" s="80"/>
      <c r="IA255" s="80"/>
      <c r="IB255" s="80"/>
      <c r="IC255" s="80"/>
      <c r="ID255" s="80"/>
      <c r="IE255" s="80"/>
      <c r="IF255" s="80"/>
      <c r="IG255" s="80"/>
      <c r="IH255" s="80"/>
      <c r="II255" s="80"/>
      <c r="IJ255" s="80"/>
      <c r="IK255" s="80"/>
      <c r="IL255" s="80"/>
      <c r="IM255" s="80"/>
      <c r="IN255" s="80">
        <v>51</v>
      </c>
      <c r="IO255" s="80">
        <v>2</v>
      </c>
      <c r="IP255" s="80">
        <v>27076</v>
      </c>
      <c r="IQ255" s="80">
        <v>1114</v>
      </c>
      <c r="IR255" s="80">
        <v>4</v>
      </c>
      <c r="IS255" s="80">
        <v>3</v>
      </c>
      <c r="IT255" s="80">
        <v>191</v>
      </c>
      <c r="IU255" s="80"/>
      <c r="IV255" s="80"/>
      <c r="IW255" s="80"/>
      <c r="IX255" s="80"/>
      <c r="IY255" s="80"/>
      <c r="IZ255" s="80"/>
      <c r="JA255" s="80"/>
      <c r="JB255" s="80">
        <v>120</v>
      </c>
      <c r="JC255" s="80"/>
      <c r="JD255" s="80"/>
      <c r="JE255" s="80">
        <v>310</v>
      </c>
      <c r="JF255" s="80"/>
      <c r="JG255" s="80"/>
      <c r="JH255" s="80"/>
      <c r="JI255" s="80"/>
      <c r="JJ255" s="80"/>
      <c r="JK255" s="80"/>
      <c r="JL255" s="80"/>
      <c r="JM255" s="80"/>
      <c r="JN255" s="80"/>
      <c r="JO255" s="80"/>
      <c r="JP255" s="80">
        <v>385</v>
      </c>
      <c r="JQ255" s="80"/>
      <c r="JR255" s="80"/>
      <c r="JS255" s="80"/>
      <c r="JT255" s="80"/>
      <c r="JU255" s="80"/>
      <c r="JV255" s="80"/>
      <c r="JW255" s="80"/>
      <c r="JX255" s="80"/>
      <c r="JY255" s="80"/>
      <c r="JZ255" s="80"/>
      <c r="KA255" s="80"/>
      <c r="KB255" s="80"/>
      <c r="KC255" s="80"/>
      <c r="KD255" s="80"/>
      <c r="KE255" s="80"/>
      <c r="KF255" s="80"/>
      <c r="KG255" s="80"/>
      <c r="KH255" s="80"/>
      <c r="KI255" s="80"/>
      <c r="KJ255" s="80"/>
      <c r="KK255" s="80"/>
      <c r="KL255" s="80"/>
      <c r="KM255" s="80"/>
      <c r="KN255" s="80"/>
      <c r="KO255" s="80"/>
      <c r="KP255" s="80"/>
      <c r="KQ255" s="80"/>
      <c r="KR255" s="80"/>
      <c r="KS255" s="80"/>
      <c r="KT255" s="80"/>
      <c r="KU255" s="80"/>
      <c r="KV255" s="80"/>
      <c r="KW255" s="80"/>
      <c r="KX255" s="80"/>
      <c r="KY255" s="80"/>
      <c r="KZ255" s="80"/>
      <c r="LA255" s="80"/>
      <c r="LB255" s="80"/>
      <c r="LC255" s="80"/>
      <c r="LD255" s="80"/>
      <c r="LE255" s="80"/>
      <c r="LF255" s="80"/>
      <c r="LG255" s="80">
        <v>25</v>
      </c>
      <c r="LH255" s="80"/>
      <c r="LI255" s="80"/>
      <c r="LJ255" s="80"/>
      <c r="LK255" s="80"/>
      <c r="LL255" s="80"/>
      <c r="LM255" s="80"/>
      <c r="LN255" s="80"/>
      <c r="LO255" s="80">
        <v>464</v>
      </c>
      <c r="LP255" s="80"/>
      <c r="LQ255" s="80"/>
      <c r="LR255" s="80"/>
      <c r="LS255" s="80"/>
      <c r="LT255" s="80"/>
      <c r="LU255" s="80"/>
      <c r="LV255" s="80"/>
      <c r="LW255" s="80"/>
      <c r="LX255" s="80"/>
      <c r="LY255" s="80"/>
      <c r="LZ255" s="80"/>
      <c r="MA255" s="80"/>
      <c r="MB255" s="80"/>
      <c r="MC255" s="80"/>
      <c r="MD255" s="80"/>
      <c r="ME255" s="80"/>
      <c r="MF255" s="80"/>
      <c r="MG255" s="80"/>
      <c r="MH255" s="80"/>
      <c r="MI255" s="80"/>
      <c r="MJ255" s="80"/>
      <c r="MK255" s="80"/>
      <c r="ML255" s="80"/>
      <c r="MM255" s="80"/>
      <c r="MN255" s="80"/>
      <c r="MO255" s="80"/>
      <c r="MP255" s="80"/>
      <c r="MQ255" s="80"/>
      <c r="MR255" s="80"/>
      <c r="MS255" s="80"/>
      <c r="MT255" s="80"/>
      <c r="MU255" s="80"/>
      <c r="MV255" s="80"/>
      <c r="MW255" s="80"/>
      <c r="MX255" s="80"/>
      <c r="MY255" s="80"/>
      <c r="MZ255" s="80"/>
      <c r="NA255" s="80"/>
      <c r="NB255" s="80"/>
      <c r="NC255" s="80"/>
      <c r="ND255" s="80"/>
      <c r="NE255" s="80"/>
      <c r="NF255" s="80"/>
      <c r="NG255" s="80"/>
      <c r="NH255" s="80"/>
      <c r="NI255" s="80"/>
      <c r="NJ255" s="80"/>
      <c r="NK255" s="80"/>
      <c r="NL255" s="80"/>
      <c r="NM255" s="80"/>
      <c r="NN255" s="80"/>
      <c r="NO255" s="80"/>
      <c r="NP255" s="80"/>
      <c r="NQ255" s="80"/>
      <c r="NR255" s="80"/>
      <c r="NS255" s="80"/>
      <c r="NT255" s="80"/>
      <c r="NU255" s="80"/>
      <c r="NV255" s="80"/>
      <c r="NW255" s="80"/>
      <c r="NX255" s="80"/>
      <c r="NY255" s="80"/>
      <c r="NZ255" s="80"/>
      <c r="OA255" s="80"/>
      <c r="OB255" s="79">
        <v>30039</v>
      </c>
    </row>
    <row r="256" spans="1:392" ht="13.15">
      <c r="A256" s="27">
        <v>325190</v>
      </c>
      <c r="B256" s="23" t="s">
        <v>393</v>
      </c>
      <c r="C256" s="80"/>
      <c r="D256" s="80"/>
      <c r="E256" s="80"/>
      <c r="F256" s="80"/>
      <c r="G256" s="80"/>
      <c r="H256" s="80"/>
      <c r="I256" s="80"/>
      <c r="J256" s="80"/>
      <c r="K256" s="80"/>
      <c r="L256" s="80"/>
      <c r="M256" s="80"/>
      <c r="N256" s="80"/>
      <c r="O256" s="80"/>
      <c r="P256" s="80"/>
      <c r="Q256" s="80"/>
      <c r="R256" s="80"/>
      <c r="S256" s="80"/>
      <c r="T256" s="80"/>
      <c r="U256" s="80">
        <v>0</v>
      </c>
      <c r="V256" s="80"/>
      <c r="W256" s="80"/>
      <c r="X256" s="80"/>
      <c r="Y256" s="80"/>
      <c r="Z256" s="80"/>
      <c r="AA256" s="80"/>
      <c r="AB256" s="80"/>
      <c r="AC256" s="80"/>
      <c r="AD256" s="80">
        <v>31</v>
      </c>
      <c r="AE256" s="80"/>
      <c r="AF256" s="80"/>
      <c r="AG256" s="80"/>
      <c r="AH256" s="80"/>
      <c r="AI256" s="80"/>
      <c r="AJ256" s="80"/>
      <c r="AK256" s="80"/>
      <c r="AL256" s="80"/>
      <c r="AM256" s="80"/>
      <c r="AN256" s="80"/>
      <c r="AO256" s="80"/>
      <c r="AP256" s="80"/>
      <c r="AQ256" s="80"/>
      <c r="AR256" s="80"/>
      <c r="AS256" s="80"/>
      <c r="AT256" s="80"/>
      <c r="AU256" s="80"/>
      <c r="AV256" s="80"/>
      <c r="AW256" s="80"/>
      <c r="AX256" s="80"/>
      <c r="AY256" s="80"/>
      <c r="AZ256" s="80"/>
      <c r="BA256" s="80"/>
      <c r="BB256" s="80"/>
      <c r="BC256" s="80"/>
      <c r="BD256" s="80"/>
      <c r="BE256" s="80"/>
      <c r="BF256" s="80"/>
      <c r="BG256" s="80"/>
      <c r="BH256" s="80"/>
      <c r="BI256" s="80"/>
      <c r="BJ256" s="80"/>
      <c r="BK256" s="80"/>
      <c r="BL256" s="80"/>
      <c r="BM256" s="80"/>
      <c r="BN256" s="80"/>
      <c r="BO256" s="81"/>
      <c r="BP256" s="80"/>
      <c r="BQ256" s="80"/>
      <c r="BR256" s="80"/>
      <c r="BS256" s="80"/>
      <c r="BT256" s="80"/>
      <c r="BU256" s="80"/>
      <c r="BV256" s="80"/>
      <c r="BW256" s="80"/>
      <c r="BX256" s="80"/>
      <c r="BY256" s="80"/>
      <c r="BZ256" s="80"/>
      <c r="CA256" s="80"/>
      <c r="CB256" s="80"/>
      <c r="CC256" s="80"/>
      <c r="CD256" s="80"/>
      <c r="CE256" s="80"/>
      <c r="CF256" s="80"/>
      <c r="CG256" s="80"/>
      <c r="CH256" s="80"/>
      <c r="CI256" s="80"/>
      <c r="CJ256" s="80"/>
      <c r="CK256" s="80">
        <v>14</v>
      </c>
      <c r="CL256" s="80"/>
      <c r="CM256" s="80"/>
      <c r="CN256" s="80"/>
      <c r="CO256" s="80"/>
      <c r="CP256" s="80"/>
      <c r="CQ256" s="80"/>
      <c r="CR256" s="80"/>
      <c r="CS256" s="80"/>
      <c r="CT256" s="80"/>
      <c r="CU256" s="80"/>
      <c r="CV256" s="80"/>
      <c r="CW256" s="80"/>
      <c r="CX256" s="80"/>
      <c r="CY256" s="80"/>
      <c r="CZ256" s="80"/>
      <c r="DA256" s="80"/>
      <c r="DB256" s="80"/>
      <c r="DC256" s="80"/>
      <c r="DD256" s="80"/>
      <c r="DE256" s="80"/>
      <c r="DF256" s="80"/>
      <c r="DG256" s="80"/>
      <c r="DH256" s="80"/>
      <c r="DI256" s="80"/>
      <c r="DJ256" s="80"/>
      <c r="DK256" s="80"/>
      <c r="DL256" s="80"/>
      <c r="DM256" s="80"/>
      <c r="DN256" s="80"/>
      <c r="DO256" s="80"/>
      <c r="DP256" s="80"/>
      <c r="DQ256" s="80"/>
      <c r="DR256" s="80"/>
      <c r="DS256" s="80"/>
      <c r="DT256" s="80"/>
      <c r="DU256" s="80"/>
      <c r="DV256" s="80"/>
      <c r="DW256" s="80"/>
      <c r="DX256" s="80"/>
      <c r="DY256" s="80"/>
      <c r="DZ256" s="80"/>
      <c r="EA256" s="80"/>
      <c r="EB256" s="80"/>
      <c r="EC256" s="80"/>
      <c r="ED256" s="80"/>
      <c r="EE256" s="80"/>
      <c r="EF256" s="80"/>
      <c r="EG256" s="80"/>
      <c r="EH256" s="80"/>
      <c r="EI256" s="80"/>
      <c r="EJ256" s="80"/>
      <c r="EK256" s="80"/>
      <c r="EL256" s="80"/>
      <c r="EM256" s="80"/>
      <c r="EN256" s="80"/>
      <c r="EO256" s="80"/>
      <c r="EP256" s="80"/>
      <c r="EQ256" s="80"/>
      <c r="ER256" s="80"/>
      <c r="ES256" s="80"/>
      <c r="ET256" s="80"/>
      <c r="EU256" s="80"/>
      <c r="EV256" s="80"/>
      <c r="EW256" s="80"/>
      <c r="EX256" s="80"/>
      <c r="EY256" s="80"/>
      <c r="EZ256" s="80"/>
      <c r="FA256" s="80"/>
      <c r="FB256" s="80"/>
      <c r="FC256" s="80"/>
      <c r="FD256" s="80"/>
      <c r="FE256" s="80"/>
      <c r="FF256" s="80"/>
      <c r="FG256" s="80"/>
      <c r="FH256" s="80"/>
      <c r="FI256" s="80"/>
      <c r="FJ256" s="80"/>
      <c r="FK256" s="80"/>
      <c r="FL256" s="80"/>
      <c r="FM256" s="80"/>
      <c r="FN256" s="80"/>
      <c r="FO256" s="80"/>
      <c r="FP256" s="80"/>
      <c r="FQ256" s="80"/>
      <c r="FR256" s="80"/>
      <c r="FS256" s="80"/>
      <c r="FT256" s="80"/>
      <c r="FU256" s="80"/>
      <c r="FV256" s="80"/>
      <c r="FW256" s="80"/>
      <c r="FX256" s="80"/>
      <c r="FY256" s="80"/>
      <c r="FZ256" s="80"/>
      <c r="GA256" s="80"/>
      <c r="GB256" s="80"/>
      <c r="GC256" s="80"/>
      <c r="GD256" s="80"/>
      <c r="GE256" s="80"/>
      <c r="GF256" s="80"/>
      <c r="GG256" s="80"/>
      <c r="GH256" s="80"/>
      <c r="GI256" s="80"/>
      <c r="GJ256" s="80"/>
      <c r="GK256" s="80"/>
      <c r="GL256" s="80"/>
      <c r="GM256" s="80"/>
      <c r="GN256" s="80"/>
      <c r="GO256" s="80">
        <v>15</v>
      </c>
      <c r="GP256" s="80">
        <v>95</v>
      </c>
      <c r="GQ256" s="80">
        <v>342</v>
      </c>
      <c r="GR256" s="80">
        <v>7</v>
      </c>
      <c r="GS256" s="80"/>
      <c r="GT256" s="80"/>
      <c r="GU256" s="80"/>
      <c r="GV256" s="80"/>
      <c r="GW256" s="80"/>
      <c r="GX256" s="80"/>
      <c r="GY256" s="80"/>
      <c r="GZ256" s="80"/>
      <c r="HA256" s="80"/>
      <c r="HB256" s="80"/>
      <c r="HC256" s="80"/>
      <c r="HD256" s="80"/>
      <c r="HE256" s="80"/>
      <c r="HF256" s="80"/>
      <c r="HG256" s="80"/>
      <c r="HH256" s="80"/>
      <c r="HI256" s="80"/>
      <c r="HJ256" s="80"/>
      <c r="HK256" s="80"/>
      <c r="HL256" s="80"/>
      <c r="HM256" s="80"/>
      <c r="HN256" s="80"/>
      <c r="HO256" s="80">
        <v>1160</v>
      </c>
      <c r="HP256" s="80"/>
      <c r="HQ256" s="80"/>
      <c r="HR256" s="80"/>
      <c r="HS256" s="80"/>
      <c r="HT256" s="80"/>
      <c r="HU256" s="80"/>
      <c r="HV256" s="80"/>
      <c r="HW256" s="80"/>
      <c r="HX256" s="80"/>
      <c r="HY256" s="80"/>
      <c r="HZ256" s="80"/>
      <c r="IA256" s="80"/>
      <c r="IB256" s="80"/>
      <c r="IC256" s="80"/>
      <c r="ID256" s="80"/>
      <c r="IE256" s="80"/>
      <c r="IF256" s="80"/>
      <c r="IG256" s="80"/>
      <c r="IH256" s="80"/>
      <c r="II256" s="80">
        <v>31</v>
      </c>
      <c r="IJ256" s="80">
        <v>33</v>
      </c>
      <c r="IK256" s="80"/>
      <c r="IL256" s="80">
        <v>165</v>
      </c>
      <c r="IM256" s="80">
        <v>2175</v>
      </c>
      <c r="IN256" s="80">
        <v>170</v>
      </c>
      <c r="IO256" s="80">
        <v>138</v>
      </c>
      <c r="IP256" s="80">
        <v>1596</v>
      </c>
      <c r="IQ256" s="80">
        <v>82057</v>
      </c>
      <c r="IR256" s="80">
        <v>5281</v>
      </c>
      <c r="IS256" s="80">
        <v>2072</v>
      </c>
      <c r="IT256" s="80">
        <v>377</v>
      </c>
      <c r="IU256" s="80">
        <v>439</v>
      </c>
      <c r="IV256" s="80">
        <v>292</v>
      </c>
      <c r="IW256" s="80">
        <v>4</v>
      </c>
      <c r="IX256" s="80">
        <v>1</v>
      </c>
      <c r="IY256" s="80"/>
      <c r="IZ256" s="80"/>
      <c r="JA256" s="80">
        <v>2</v>
      </c>
      <c r="JB256" s="80">
        <v>997</v>
      </c>
      <c r="JC256" s="80"/>
      <c r="JD256" s="80"/>
      <c r="JE256" s="80">
        <v>217</v>
      </c>
      <c r="JF256" s="80">
        <v>90</v>
      </c>
      <c r="JG256" s="80"/>
      <c r="JH256" s="80"/>
      <c r="JI256" s="80"/>
      <c r="JJ256" s="80"/>
      <c r="JK256" s="80"/>
      <c r="JL256" s="80">
        <v>18</v>
      </c>
      <c r="JM256" s="80"/>
      <c r="JN256" s="80"/>
      <c r="JO256" s="80"/>
      <c r="JP256" s="80">
        <v>281</v>
      </c>
      <c r="JQ256" s="80"/>
      <c r="JR256" s="80"/>
      <c r="JS256" s="80"/>
      <c r="JT256" s="80"/>
      <c r="JU256" s="80"/>
      <c r="JV256" s="80"/>
      <c r="JW256" s="80"/>
      <c r="JX256" s="80"/>
      <c r="JY256" s="80"/>
      <c r="JZ256" s="80"/>
      <c r="KA256" s="80"/>
      <c r="KB256" s="80"/>
      <c r="KC256" s="80"/>
      <c r="KD256" s="80"/>
      <c r="KE256" s="80"/>
      <c r="KF256" s="80"/>
      <c r="KG256" s="80"/>
      <c r="KH256" s="80"/>
      <c r="KI256" s="80"/>
      <c r="KJ256" s="80"/>
      <c r="KK256" s="80"/>
      <c r="KL256" s="80"/>
      <c r="KM256" s="80"/>
      <c r="KN256" s="80"/>
      <c r="KO256" s="80"/>
      <c r="KP256" s="80"/>
      <c r="KQ256" s="80"/>
      <c r="KR256" s="80"/>
      <c r="KS256" s="80"/>
      <c r="KT256" s="80"/>
      <c r="KU256" s="80"/>
      <c r="KV256" s="80"/>
      <c r="KW256" s="80"/>
      <c r="KX256" s="80"/>
      <c r="KY256" s="80"/>
      <c r="KZ256" s="80"/>
      <c r="LA256" s="80"/>
      <c r="LB256" s="80"/>
      <c r="LC256" s="80"/>
      <c r="LD256" s="80"/>
      <c r="LE256" s="80"/>
      <c r="LF256" s="80"/>
      <c r="LG256" s="80">
        <v>26</v>
      </c>
      <c r="LH256" s="80"/>
      <c r="LI256" s="80"/>
      <c r="LJ256" s="80"/>
      <c r="LK256" s="80"/>
      <c r="LL256" s="80"/>
      <c r="LM256" s="80"/>
      <c r="LN256" s="80"/>
      <c r="LO256" s="80">
        <v>487</v>
      </c>
      <c r="LP256" s="80"/>
      <c r="LQ256" s="80"/>
      <c r="LR256" s="80"/>
      <c r="LS256" s="80"/>
      <c r="LT256" s="80"/>
      <c r="LU256" s="80"/>
      <c r="LV256" s="80"/>
      <c r="LW256" s="80"/>
      <c r="LX256" s="80"/>
      <c r="LY256" s="80"/>
      <c r="LZ256" s="80"/>
      <c r="MA256" s="80"/>
      <c r="MB256" s="80"/>
      <c r="MC256" s="80"/>
      <c r="MD256" s="80"/>
      <c r="ME256" s="80"/>
      <c r="MF256" s="80"/>
      <c r="MG256" s="80"/>
      <c r="MH256" s="80"/>
      <c r="MI256" s="80"/>
      <c r="MJ256" s="80"/>
      <c r="MK256" s="80"/>
      <c r="ML256" s="80"/>
      <c r="MM256" s="80"/>
      <c r="MN256" s="80"/>
      <c r="MO256" s="80"/>
      <c r="MP256" s="80"/>
      <c r="MQ256" s="80"/>
      <c r="MR256" s="80"/>
      <c r="MS256" s="80"/>
      <c r="MT256" s="80"/>
      <c r="MU256" s="80"/>
      <c r="MV256" s="80"/>
      <c r="MW256" s="80"/>
      <c r="MX256" s="80"/>
      <c r="MY256" s="80"/>
      <c r="MZ256" s="80"/>
      <c r="NA256" s="80"/>
      <c r="NB256" s="80"/>
      <c r="NC256" s="80"/>
      <c r="ND256" s="80"/>
      <c r="NE256" s="80"/>
      <c r="NF256" s="80"/>
      <c r="NG256" s="80"/>
      <c r="NH256" s="80"/>
      <c r="NI256" s="80"/>
      <c r="NJ256" s="80"/>
      <c r="NK256" s="80"/>
      <c r="NL256" s="80"/>
      <c r="NM256" s="80"/>
      <c r="NN256" s="80"/>
      <c r="NO256" s="80"/>
      <c r="NP256" s="80"/>
      <c r="NQ256" s="80"/>
      <c r="NR256" s="80"/>
      <c r="NS256" s="80"/>
      <c r="NT256" s="80"/>
      <c r="NU256" s="80"/>
      <c r="NV256" s="80"/>
      <c r="NW256" s="80"/>
      <c r="NX256" s="80"/>
      <c r="NY256" s="80"/>
      <c r="NZ256" s="80"/>
      <c r="OA256" s="80"/>
      <c r="OB256" s="79">
        <v>98611</v>
      </c>
    </row>
    <row r="257" spans="1:392" ht="13.15">
      <c r="A257" s="27">
        <v>325211</v>
      </c>
      <c r="B257" s="23" t="s">
        <v>394</v>
      </c>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v>36</v>
      </c>
      <c r="AE257" s="80"/>
      <c r="AF257" s="80"/>
      <c r="AG257" s="80"/>
      <c r="AH257" s="80"/>
      <c r="AI257" s="80"/>
      <c r="AJ257" s="80"/>
      <c r="AK257" s="80"/>
      <c r="AL257" s="80"/>
      <c r="AM257" s="80"/>
      <c r="AN257" s="80"/>
      <c r="AO257" s="80"/>
      <c r="AP257" s="80"/>
      <c r="AQ257" s="80"/>
      <c r="AR257" s="80"/>
      <c r="AS257" s="80"/>
      <c r="AT257" s="80"/>
      <c r="AU257" s="80"/>
      <c r="AV257" s="80"/>
      <c r="AW257" s="80"/>
      <c r="AX257" s="80"/>
      <c r="AY257" s="80"/>
      <c r="AZ257" s="80"/>
      <c r="BA257" s="80"/>
      <c r="BB257" s="80"/>
      <c r="BC257" s="80">
        <v>34</v>
      </c>
      <c r="BD257" s="80"/>
      <c r="BE257" s="80"/>
      <c r="BF257" s="80"/>
      <c r="BG257" s="80"/>
      <c r="BH257" s="80"/>
      <c r="BI257" s="80"/>
      <c r="BJ257" s="80"/>
      <c r="BK257" s="80"/>
      <c r="BL257" s="80"/>
      <c r="BM257" s="80"/>
      <c r="BN257" s="80"/>
      <c r="BO257" s="81"/>
      <c r="BP257" s="80"/>
      <c r="BQ257" s="80"/>
      <c r="BR257" s="80"/>
      <c r="BS257" s="80"/>
      <c r="BT257" s="80"/>
      <c r="BU257" s="80"/>
      <c r="BV257" s="80"/>
      <c r="BW257" s="80"/>
      <c r="BX257" s="80"/>
      <c r="BY257" s="80"/>
      <c r="BZ257" s="80"/>
      <c r="CA257" s="80"/>
      <c r="CB257" s="80"/>
      <c r="CC257" s="80"/>
      <c r="CD257" s="80"/>
      <c r="CE257" s="80"/>
      <c r="CF257" s="80"/>
      <c r="CG257" s="80"/>
      <c r="CH257" s="80"/>
      <c r="CI257" s="80"/>
      <c r="CJ257" s="80"/>
      <c r="CK257" s="80"/>
      <c r="CL257" s="80"/>
      <c r="CM257" s="80"/>
      <c r="CN257" s="80"/>
      <c r="CO257" s="80"/>
      <c r="CP257" s="80"/>
      <c r="CQ257" s="80"/>
      <c r="CR257" s="80"/>
      <c r="CS257" s="80"/>
      <c r="CT257" s="80"/>
      <c r="CU257" s="80">
        <v>16</v>
      </c>
      <c r="CV257" s="80"/>
      <c r="CW257" s="80"/>
      <c r="CX257" s="80"/>
      <c r="CY257" s="80"/>
      <c r="CZ257" s="80"/>
      <c r="DA257" s="80"/>
      <c r="DB257" s="80"/>
      <c r="DC257" s="80"/>
      <c r="DD257" s="80"/>
      <c r="DE257" s="80"/>
      <c r="DF257" s="80"/>
      <c r="DG257" s="80"/>
      <c r="DH257" s="80"/>
      <c r="DI257" s="80"/>
      <c r="DJ257" s="80"/>
      <c r="DK257" s="80"/>
      <c r="DL257" s="80"/>
      <c r="DM257" s="80"/>
      <c r="DN257" s="80"/>
      <c r="DO257" s="80"/>
      <c r="DP257" s="80"/>
      <c r="DQ257" s="80"/>
      <c r="DR257" s="80"/>
      <c r="DS257" s="80"/>
      <c r="DT257" s="80"/>
      <c r="DU257" s="80"/>
      <c r="DV257" s="80"/>
      <c r="DW257" s="80"/>
      <c r="DX257" s="80"/>
      <c r="DY257" s="80"/>
      <c r="DZ257" s="80"/>
      <c r="EA257" s="80"/>
      <c r="EB257" s="80"/>
      <c r="EC257" s="80"/>
      <c r="ED257" s="80"/>
      <c r="EE257" s="80"/>
      <c r="EF257" s="80"/>
      <c r="EG257" s="80"/>
      <c r="EH257" s="80"/>
      <c r="EI257" s="80"/>
      <c r="EJ257" s="80"/>
      <c r="EK257" s="80"/>
      <c r="EL257" s="80"/>
      <c r="EM257" s="80"/>
      <c r="EN257" s="80"/>
      <c r="EO257" s="80"/>
      <c r="EP257" s="80"/>
      <c r="EQ257" s="80"/>
      <c r="ER257" s="80"/>
      <c r="ES257" s="80"/>
      <c r="ET257" s="80"/>
      <c r="EU257" s="80"/>
      <c r="EV257" s="80"/>
      <c r="EW257" s="80"/>
      <c r="EX257" s="80"/>
      <c r="EY257" s="80"/>
      <c r="EZ257" s="80"/>
      <c r="FA257" s="80"/>
      <c r="FB257" s="80"/>
      <c r="FC257" s="80"/>
      <c r="FD257" s="80"/>
      <c r="FE257" s="80"/>
      <c r="FF257" s="80"/>
      <c r="FG257" s="80"/>
      <c r="FH257" s="80"/>
      <c r="FI257" s="80"/>
      <c r="FJ257" s="80"/>
      <c r="FK257" s="80"/>
      <c r="FL257" s="80"/>
      <c r="FM257" s="80"/>
      <c r="FN257" s="80"/>
      <c r="FO257" s="80"/>
      <c r="FP257" s="80"/>
      <c r="FQ257" s="80"/>
      <c r="FR257" s="80"/>
      <c r="FS257" s="80"/>
      <c r="FT257" s="80"/>
      <c r="FU257" s="80"/>
      <c r="FV257" s="80"/>
      <c r="FW257" s="80"/>
      <c r="FX257" s="80"/>
      <c r="FY257" s="80"/>
      <c r="FZ257" s="80"/>
      <c r="GA257" s="80"/>
      <c r="GB257" s="80"/>
      <c r="GC257" s="80"/>
      <c r="GD257" s="80"/>
      <c r="GE257" s="80"/>
      <c r="GF257" s="80"/>
      <c r="GG257" s="80"/>
      <c r="GH257" s="80"/>
      <c r="GI257" s="80"/>
      <c r="GJ257" s="80"/>
      <c r="GK257" s="80"/>
      <c r="GL257" s="80"/>
      <c r="GM257" s="80"/>
      <c r="GN257" s="80"/>
      <c r="GO257" s="80"/>
      <c r="GP257" s="80"/>
      <c r="GQ257" s="80"/>
      <c r="GR257" s="80"/>
      <c r="GS257" s="80"/>
      <c r="GT257" s="80"/>
      <c r="GU257" s="80"/>
      <c r="GV257" s="80"/>
      <c r="GW257" s="80"/>
      <c r="GX257" s="80"/>
      <c r="GY257" s="80"/>
      <c r="GZ257" s="80"/>
      <c r="HA257" s="80"/>
      <c r="HB257" s="80"/>
      <c r="HC257" s="80"/>
      <c r="HD257" s="80"/>
      <c r="HE257" s="80"/>
      <c r="HF257" s="80"/>
      <c r="HG257" s="80"/>
      <c r="HH257" s="80"/>
      <c r="HI257" s="80"/>
      <c r="HJ257" s="80"/>
      <c r="HK257" s="80"/>
      <c r="HL257" s="80"/>
      <c r="HM257" s="80"/>
      <c r="HN257" s="80"/>
      <c r="HO257" s="80"/>
      <c r="HP257" s="80"/>
      <c r="HQ257" s="80"/>
      <c r="HR257" s="80"/>
      <c r="HS257" s="80"/>
      <c r="HT257" s="80"/>
      <c r="HU257" s="80"/>
      <c r="HV257" s="80"/>
      <c r="HW257" s="80"/>
      <c r="HX257" s="80"/>
      <c r="HY257" s="80"/>
      <c r="HZ257" s="80"/>
      <c r="IA257" s="80"/>
      <c r="IB257" s="80"/>
      <c r="IC257" s="80"/>
      <c r="ID257" s="80"/>
      <c r="IE257" s="80"/>
      <c r="IF257" s="80"/>
      <c r="IG257" s="80"/>
      <c r="IH257" s="80"/>
      <c r="II257" s="80">
        <v>12</v>
      </c>
      <c r="IJ257" s="80"/>
      <c r="IK257" s="80"/>
      <c r="IL257" s="80">
        <v>15</v>
      </c>
      <c r="IM257" s="80">
        <v>933</v>
      </c>
      <c r="IN257" s="80">
        <v>239</v>
      </c>
      <c r="IO257" s="80">
        <v>0</v>
      </c>
      <c r="IP257" s="80">
        <v>94</v>
      </c>
      <c r="IQ257" s="80">
        <v>2666</v>
      </c>
      <c r="IR257" s="80">
        <v>73709</v>
      </c>
      <c r="IS257" s="80">
        <v>1261</v>
      </c>
      <c r="IT257" s="80"/>
      <c r="IU257" s="80">
        <v>70</v>
      </c>
      <c r="IV257" s="80">
        <v>165</v>
      </c>
      <c r="IW257" s="80"/>
      <c r="IX257" s="80"/>
      <c r="IY257" s="80"/>
      <c r="IZ257" s="80">
        <v>195</v>
      </c>
      <c r="JA257" s="80">
        <v>250</v>
      </c>
      <c r="JB257" s="80">
        <v>346</v>
      </c>
      <c r="JC257" s="80"/>
      <c r="JD257" s="80"/>
      <c r="JE257" s="80">
        <v>817</v>
      </c>
      <c r="JF257" s="80">
        <v>2380</v>
      </c>
      <c r="JG257" s="80">
        <v>85</v>
      </c>
      <c r="JH257" s="80"/>
      <c r="JI257" s="80">
        <v>363</v>
      </c>
      <c r="JJ257" s="80">
        <v>2</v>
      </c>
      <c r="JK257" s="80">
        <v>72</v>
      </c>
      <c r="JL257" s="80">
        <v>90</v>
      </c>
      <c r="JM257" s="80"/>
      <c r="JN257" s="80"/>
      <c r="JO257" s="80">
        <v>62</v>
      </c>
      <c r="JP257" s="80">
        <v>145</v>
      </c>
      <c r="JQ257" s="80"/>
      <c r="JR257" s="80"/>
      <c r="JS257" s="80"/>
      <c r="JT257" s="80"/>
      <c r="JU257" s="80"/>
      <c r="JV257" s="80"/>
      <c r="JW257" s="80"/>
      <c r="JX257" s="80"/>
      <c r="JY257" s="80"/>
      <c r="JZ257" s="80"/>
      <c r="KA257" s="80"/>
      <c r="KB257" s="80"/>
      <c r="KC257" s="80"/>
      <c r="KD257" s="80"/>
      <c r="KE257" s="80"/>
      <c r="KF257" s="80"/>
      <c r="KG257" s="80"/>
      <c r="KH257" s="80"/>
      <c r="KI257" s="80"/>
      <c r="KJ257" s="80"/>
      <c r="KK257" s="80"/>
      <c r="KL257" s="80"/>
      <c r="KM257" s="80"/>
      <c r="KN257" s="80"/>
      <c r="KO257" s="80"/>
      <c r="KP257" s="80"/>
      <c r="KQ257" s="80"/>
      <c r="KR257" s="80"/>
      <c r="KS257" s="80"/>
      <c r="KT257" s="80"/>
      <c r="KU257" s="80"/>
      <c r="KV257" s="80"/>
      <c r="KW257" s="80"/>
      <c r="KX257" s="80"/>
      <c r="KY257" s="80"/>
      <c r="KZ257" s="80"/>
      <c r="LA257" s="80"/>
      <c r="LB257" s="80"/>
      <c r="LC257" s="80"/>
      <c r="LD257" s="80"/>
      <c r="LE257" s="80"/>
      <c r="LF257" s="80"/>
      <c r="LG257" s="80">
        <v>23</v>
      </c>
      <c r="LH257" s="80"/>
      <c r="LI257" s="80"/>
      <c r="LJ257" s="80"/>
      <c r="LK257" s="80"/>
      <c r="LL257" s="80"/>
      <c r="LM257" s="80"/>
      <c r="LN257" s="80"/>
      <c r="LO257" s="80">
        <v>456</v>
      </c>
      <c r="LP257" s="80"/>
      <c r="LQ257" s="80"/>
      <c r="LR257" s="80"/>
      <c r="LS257" s="80"/>
      <c r="LT257" s="80"/>
      <c r="LU257" s="80"/>
      <c r="LV257" s="80"/>
      <c r="LW257" s="80"/>
      <c r="LX257" s="80"/>
      <c r="LY257" s="80"/>
      <c r="LZ257" s="80"/>
      <c r="MA257" s="80"/>
      <c r="MB257" s="80"/>
      <c r="MC257" s="80"/>
      <c r="MD257" s="80"/>
      <c r="ME257" s="80"/>
      <c r="MF257" s="80"/>
      <c r="MG257" s="80"/>
      <c r="MH257" s="80"/>
      <c r="MI257" s="80"/>
      <c r="MJ257" s="80"/>
      <c r="MK257" s="80"/>
      <c r="ML257" s="80"/>
      <c r="MM257" s="80"/>
      <c r="MN257" s="80"/>
      <c r="MO257" s="80"/>
      <c r="MP257" s="80"/>
      <c r="MQ257" s="80"/>
      <c r="MR257" s="80"/>
      <c r="MS257" s="80"/>
      <c r="MT257" s="80"/>
      <c r="MU257" s="80"/>
      <c r="MV257" s="80"/>
      <c r="MW257" s="80"/>
      <c r="MX257" s="80"/>
      <c r="MY257" s="80"/>
      <c r="MZ257" s="80"/>
      <c r="NA257" s="80"/>
      <c r="NB257" s="80"/>
      <c r="NC257" s="80"/>
      <c r="ND257" s="80"/>
      <c r="NE257" s="80"/>
      <c r="NF257" s="80"/>
      <c r="NG257" s="80"/>
      <c r="NH257" s="80"/>
      <c r="NI257" s="80"/>
      <c r="NJ257" s="80"/>
      <c r="NK257" s="80"/>
      <c r="NL257" s="80"/>
      <c r="NM257" s="80"/>
      <c r="NN257" s="80"/>
      <c r="NO257" s="80"/>
      <c r="NP257" s="80"/>
      <c r="NQ257" s="80"/>
      <c r="NR257" s="80"/>
      <c r="NS257" s="80"/>
      <c r="NT257" s="80"/>
      <c r="NU257" s="80"/>
      <c r="NV257" s="80"/>
      <c r="NW257" s="80"/>
      <c r="NX257" s="80"/>
      <c r="NY257" s="80"/>
      <c r="NZ257" s="80"/>
      <c r="OA257" s="80"/>
      <c r="OB257" s="79">
        <v>84537</v>
      </c>
    </row>
    <row r="258" spans="1:392" ht="13.15">
      <c r="A258" s="27" t="s">
        <v>396</v>
      </c>
      <c r="B258" s="23" t="s">
        <v>395</v>
      </c>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v>7</v>
      </c>
      <c r="AE258" s="80"/>
      <c r="AF258" s="80"/>
      <c r="AG258" s="80"/>
      <c r="AH258" s="80"/>
      <c r="AI258" s="80"/>
      <c r="AJ258" s="80"/>
      <c r="AK258" s="80"/>
      <c r="AL258" s="80"/>
      <c r="AM258" s="80"/>
      <c r="AN258" s="80"/>
      <c r="AO258" s="80"/>
      <c r="AP258" s="80"/>
      <c r="AQ258" s="80"/>
      <c r="AR258" s="80"/>
      <c r="AS258" s="80"/>
      <c r="AT258" s="80"/>
      <c r="AU258" s="80"/>
      <c r="AV258" s="80"/>
      <c r="AW258" s="80"/>
      <c r="AX258" s="80"/>
      <c r="AY258" s="80"/>
      <c r="AZ258" s="80"/>
      <c r="BA258" s="80"/>
      <c r="BB258" s="80"/>
      <c r="BC258" s="80"/>
      <c r="BD258" s="80"/>
      <c r="BE258" s="80"/>
      <c r="BF258" s="80"/>
      <c r="BG258" s="80"/>
      <c r="BH258" s="80"/>
      <c r="BI258" s="80"/>
      <c r="BJ258" s="80"/>
      <c r="BK258" s="80"/>
      <c r="BL258" s="80"/>
      <c r="BM258" s="80"/>
      <c r="BN258" s="80"/>
      <c r="BO258" s="81"/>
      <c r="BP258" s="80"/>
      <c r="BQ258" s="80"/>
      <c r="BR258" s="80"/>
      <c r="BS258" s="80"/>
      <c r="BT258" s="80"/>
      <c r="BU258" s="80"/>
      <c r="BV258" s="80"/>
      <c r="BW258" s="80"/>
      <c r="BX258" s="80"/>
      <c r="BY258" s="80"/>
      <c r="BZ258" s="80"/>
      <c r="CA258" s="80"/>
      <c r="CB258" s="80"/>
      <c r="CC258" s="80"/>
      <c r="CD258" s="80"/>
      <c r="CE258" s="80"/>
      <c r="CF258" s="80"/>
      <c r="CG258" s="80"/>
      <c r="CH258" s="80"/>
      <c r="CI258" s="80"/>
      <c r="CJ258" s="80"/>
      <c r="CK258" s="80"/>
      <c r="CL258" s="80"/>
      <c r="CM258" s="80"/>
      <c r="CN258" s="80"/>
      <c r="CO258" s="80"/>
      <c r="CP258" s="80"/>
      <c r="CQ258" s="80"/>
      <c r="CR258" s="80"/>
      <c r="CS258" s="80"/>
      <c r="CT258" s="80"/>
      <c r="CU258" s="80"/>
      <c r="CV258" s="80"/>
      <c r="CW258" s="80"/>
      <c r="CX258" s="80"/>
      <c r="CY258" s="80"/>
      <c r="CZ258" s="80"/>
      <c r="DA258" s="80"/>
      <c r="DB258" s="80"/>
      <c r="DC258" s="80"/>
      <c r="DD258" s="80"/>
      <c r="DE258" s="80"/>
      <c r="DF258" s="80"/>
      <c r="DG258" s="80"/>
      <c r="DH258" s="80"/>
      <c r="DI258" s="80"/>
      <c r="DJ258" s="80"/>
      <c r="DK258" s="80"/>
      <c r="DL258" s="80"/>
      <c r="DM258" s="80"/>
      <c r="DN258" s="80"/>
      <c r="DO258" s="80"/>
      <c r="DP258" s="80"/>
      <c r="DQ258" s="80"/>
      <c r="DR258" s="80"/>
      <c r="DS258" s="80"/>
      <c r="DT258" s="80"/>
      <c r="DU258" s="80"/>
      <c r="DV258" s="80"/>
      <c r="DW258" s="80"/>
      <c r="DX258" s="80"/>
      <c r="DY258" s="80"/>
      <c r="DZ258" s="80"/>
      <c r="EA258" s="80"/>
      <c r="EB258" s="80"/>
      <c r="EC258" s="80"/>
      <c r="ED258" s="80"/>
      <c r="EE258" s="80"/>
      <c r="EF258" s="80"/>
      <c r="EG258" s="80"/>
      <c r="EH258" s="80"/>
      <c r="EI258" s="80"/>
      <c r="EJ258" s="80"/>
      <c r="EK258" s="80"/>
      <c r="EL258" s="80"/>
      <c r="EM258" s="80"/>
      <c r="EN258" s="80"/>
      <c r="EO258" s="80"/>
      <c r="EP258" s="80"/>
      <c r="EQ258" s="80"/>
      <c r="ER258" s="80"/>
      <c r="ES258" s="80"/>
      <c r="ET258" s="80"/>
      <c r="EU258" s="80"/>
      <c r="EV258" s="80"/>
      <c r="EW258" s="80"/>
      <c r="EX258" s="80"/>
      <c r="EY258" s="80"/>
      <c r="EZ258" s="80"/>
      <c r="FA258" s="80"/>
      <c r="FB258" s="80"/>
      <c r="FC258" s="80"/>
      <c r="FD258" s="80"/>
      <c r="FE258" s="80"/>
      <c r="FF258" s="80"/>
      <c r="FG258" s="80"/>
      <c r="FH258" s="80"/>
      <c r="FI258" s="80"/>
      <c r="FJ258" s="80"/>
      <c r="FK258" s="80"/>
      <c r="FL258" s="80"/>
      <c r="FM258" s="80"/>
      <c r="FN258" s="80"/>
      <c r="FO258" s="80"/>
      <c r="FP258" s="80"/>
      <c r="FQ258" s="80"/>
      <c r="FR258" s="80"/>
      <c r="FS258" s="80"/>
      <c r="FT258" s="80"/>
      <c r="FU258" s="80"/>
      <c r="FV258" s="80"/>
      <c r="FW258" s="80"/>
      <c r="FX258" s="80"/>
      <c r="FY258" s="80"/>
      <c r="FZ258" s="80"/>
      <c r="GA258" s="80"/>
      <c r="GB258" s="80"/>
      <c r="GC258" s="80"/>
      <c r="GD258" s="80"/>
      <c r="GE258" s="80"/>
      <c r="GF258" s="80"/>
      <c r="GG258" s="80"/>
      <c r="GH258" s="80"/>
      <c r="GI258" s="80"/>
      <c r="GJ258" s="80"/>
      <c r="GK258" s="80"/>
      <c r="GL258" s="80"/>
      <c r="GM258" s="80"/>
      <c r="GN258" s="80"/>
      <c r="GO258" s="80"/>
      <c r="GP258" s="80"/>
      <c r="GQ258" s="80"/>
      <c r="GR258" s="80"/>
      <c r="GS258" s="80"/>
      <c r="GT258" s="80"/>
      <c r="GU258" s="80"/>
      <c r="GV258" s="80"/>
      <c r="GW258" s="80"/>
      <c r="GX258" s="80"/>
      <c r="GY258" s="80"/>
      <c r="GZ258" s="80"/>
      <c r="HA258" s="80"/>
      <c r="HB258" s="80"/>
      <c r="HC258" s="80"/>
      <c r="HD258" s="80"/>
      <c r="HE258" s="80"/>
      <c r="HF258" s="80"/>
      <c r="HG258" s="80"/>
      <c r="HH258" s="80"/>
      <c r="HI258" s="80"/>
      <c r="HJ258" s="80"/>
      <c r="HK258" s="80"/>
      <c r="HL258" s="80"/>
      <c r="HM258" s="80"/>
      <c r="HN258" s="80"/>
      <c r="HO258" s="80"/>
      <c r="HP258" s="80"/>
      <c r="HQ258" s="80"/>
      <c r="HR258" s="80"/>
      <c r="HS258" s="80"/>
      <c r="HT258" s="80"/>
      <c r="HU258" s="80"/>
      <c r="HV258" s="80"/>
      <c r="HW258" s="80"/>
      <c r="HX258" s="80"/>
      <c r="HY258" s="80"/>
      <c r="HZ258" s="80"/>
      <c r="IA258" s="80"/>
      <c r="IB258" s="80"/>
      <c r="IC258" s="80"/>
      <c r="ID258" s="80"/>
      <c r="IE258" s="80"/>
      <c r="IF258" s="80"/>
      <c r="IG258" s="80"/>
      <c r="IH258" s="80"/>
      <c r="II258" s="80"/>
      <c r="IJ258" s="80"/>
      <c r="IK258" s="80"/>
      <c r="IL258" s="80"/>
      <c r="IM258" s="80"/>
      <c r="IN258" s="80">
        <v>1</v>
      </c>
      <c r="IO258" s="80"/>
      <c r="IP258" s="80">
        <v>1</v>
      </c>
      <c r="IQ258" s="80">
        <v>138</v>
      </c>
      <c r="IR258" s="80">
        <v>507</v>
      </c>
      <c r="IS258" s="80">
        <v>14846</v>
      </c>
      <c r="IT258" s="80"/>
      <c r="IU258" s="80"/>
      <c r="IV258" s="80"/>
      <c r="IW258" s="80"/>
      <c r="IX258" s="80"/>
      <c r="IY258" s="80"/>
      <c r="IZ258" s="80"/>
      <c r="JA258" s="80">
        <v>1</v>
      </c>
      <c r="JB258" s="80">
        <v>1</v>
      </c>
      <c r="JC258" s="80"/>
      <c r="JD258" s="80"/>
      <c r="JE258" s="80">
        <v>4</v>
      </c>
      <c r="JF258" s="80">
        <v>0</v>
      </c>
      <c r="JG258" s="80"/>
      <c r="JH258" s="80"/>
      <c r="JI258" s="80"/>
      <c r="JJ258" s="80"/>
      <c r="JK258" s="80"/>
      <c r="JL258" s="80"/>
      <c r="JM258" s="80"/>
      <c r="JN258" s="80"/>
      <c r="JO258" s="80"/>
      <c r="JP258" s="80">
        <v>43</v>
      </c>
      <c r="JQ258" s="80"/>
      <c r="JR258" s="80"/>
      <c r="JS258" s="80"/>
      <c r="JT258" s="80"/>
      <c r="JU258" s="80"/>
      <c r="JV258" s="80"/>
      <c r="JW258" s="80"/>
      <c r="JX258" s="80"/>
      <c r="JY258" s="80"/>
      <c r="JZ258" s="80"/>
      <c r="KA258" s="80"/>
      <c r="KB258" s="80"/>
      <c r="KC258" s="80"/>
      <c r="KD258" s="80"/>
      <c r="KE258" s="80"/>
      <c r="KF258" s="80"/>
      <c r="KG258" s="80"/>
      <c r="KH258" s="80"/>
      <c r="KI258" s="80"/>
      <c r="KJ258" s="80"/>
      <c r="KK258" s="80"/>
      <c r="KL258" s="80"/>
      <c r="KM258" s="80"/>
      <c r="KN258" s="80"/>
      <c r="KO258" s="80"/>
      <c r="KP258" s="80"/>
      <c r="KQ258" s="80"/>
      <c r="KR258" s="80"/>
      <c r="KS258" s="80"/>
      <c r="KT258" s="80"/>
      <c r="KU258" s="80"/>
      <c r="KV258" s="80"/>
      <c r="KW258" s="80"/>
      <c r="KX258" s="80"/>
      <c r="KY258" s="80"/>
      <c r="KZ258" s="80"/>
      <c r="LA258" s="80"/>
      <c r="LB258" s="80"/>
      <c r="LC258" s="80"/>
      <c r="LD258" s="80"/>
      <c r="LE258" s="80"/>
      <c r="LF258" s="80"/>
      <c r="LG258" s="80">
        <v>17</v>
      </c>
      <c r="LH258" s="80"/>
      <c r="LI258" s="80"/>
      <c r="LJ258" s="80"/>
      <c r="LK258" s="80"/>
      <c r="LL258" s="80"/>
      <c r="LM258" s="80"/>
      <c r="LN258" s="80"/>
      <c r="LO258" s="80">
        <v>332</v>
      </c>
      <c r="LP258" s="80"/>
      <c r="LQ258" s="80"/>
      <c r="LR258" s="80"/>
      <c r="LS258" s="80"/>
      <c r="LT258" s="80"/>
      <c r="LU258" s="80"/>
      <c r="LV258" s="80"/>
      <c r="LW258" s="80"/>
      <c r="LX258" s="80"/>
      <c r="LY258" s="80"/>
      <c r="LZ258" s="80"/>
      <c r="MA258" s="80"/>
      <c r="MB258" s="80"/>
      <c r="MC258" s="80"/>
      <c r="MD258" s="80"/>
      <c r="ME258" s="80"/>
      <c r="MF258" s="80"/>
      <c r="MG258" s="80"/>
      <c r="MH258" s="80"/>
      <c r="MI258" s="80"/>
      <c r="MJ258" s="80"/>
      <c r="MK258" s="80"/>
      <c r="ML258" s="80"/>
      <c r="MM258" s="80"/>
      <c r="MN258" s="80"/>
      <c r="MO258" s="80"/>
      <c r="MP258" s="80"/>
      <c r="MQ258" s="80"/>
      <c r="MR258" s="80"/>
      <c r="MS258" s="80"/>
      <c r="MT258" s="80"/>
      <c r="MU258" s="80"/>
      <c r="MV258" s="80"/>
      <c r="MW258" s="80"/>
      <c r="MX258" s="80"/>
      <c r="MY258" s="80"/>
      <c r="MZ258" s="80"/>
      <c r="NA258" s="80"/>
      <c r="NB258" s="80"/>
      <c r="NC258" s="80"/>
      <c r="ND258" s="80"/>
      <c r="NE258" s="80"/>
      <c r="NF258" s="80"/>
      <c r="NG258" s="80"/>
      <c r="NH258" s="80"/>
      <c r="NI258" s="80"/>
      <c r="NJ258" s="80"/>
      <c r="NK258" s="80"/>
      <c r="NL258" s="80"/>
      <c r="NM258" s="80"/>
      <c r="NN258" s="80"/>
      <c r="NO258" s="80"/>
      <c r="NP258" s="80"/>
      <c r="NQ258" s="80"/>
      <c r="NR258" s="80"/>
      <c r="NS258" s="80"/>
      <c r="NT258" s="80"/>
      <c r="NU258" s="80"/>
      <c r="NV258" s="80"/>
      <c r="NW258" s="80"/>
      <c r="NX258" s="80"/>
      <c r="NY258" s="80"/>
      <c r="NZ258" s="80"/>
      <c r="OA258" s="80"/>
      <c r="OB258" s="79">
        <v>15896</v>
      </c>
    </row>
    <row r="259" spans="1:392" ht="13.15">
      <c r="A259" s="27">
        <v>325310</v>
      </c>
      <c r="B259" s="23" t="s">
        <v>397</v>
      </c>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v>8</v>
      </c>
      <c r="AE259" s="80"/>
      <c r="AF259" s="80"/>
      <c r="AG259" s="80"/>
      <c r="AH259" s="80"/>
      <c r="AI259" s="80"/>
      <c r="AJ259" s="80"/>
      <c r="AK259" s="80"/>
      <c r="AL259" s="80"/>
      <c r="AM259" s="80"/>
      <c r="AN259" s="80"/>
      <c r="AO259" s="80"/>
      <c r="AP259" s="80"/>
      <c r="AQ259" s="80"/>
      <c r="AR259" s="80"/>
      <c r="AS259" s="80"/>
      <c r="AT259" s="80"/>
      <c r="AU259" s="80"/>
      <c r="AV259" s="80"/>
      <c r="AW259" s="80"/>
      <c r="AX259" s="80"/>
      <c r="AY259" s="80"/>
      <c r="AZ259" s="80"/>
      <c r="BA259" s="80"/>
      <c r="BB259" s="80"/>
      <c r="BC259" s="80"/>
      <c r="BD259" s="80"/>
      <c r="BE259" s="80"/>
      <c r="BF259" s="80"/>
      <c r="BG259" s="80"/>
      <c r="BH259" s="80"/>
      <c r="BI259" s="80"/>
      <c r="BJ259" s="80"/>
      <c r="BK259" s="80"/>
      <c r="BL259" s="80"/>
      <c r="BM259" s="80"/>
      <c r="BN259" s="80"/>
      <c r="BO259" s="81"/>
      <c r="BP259" s="80"/>
      <c r="BQ259" s="80"/>
      <c r="BR259" s="80"/>
      <c r="BS259" s="80"/>
      <c r="BT259" s="80"/>
      <c r="BU259" s="80"/>
      <c r="BV259" s="80"/>
      <c r="BW259" s="80"/>
      <c r="BX259" s="80"/>
      <c r="BY259" s="80"/>
      <c r="BZ259" s="80"/>
      <c r="CA259" s="80"/>
      <c r="CB259" s="80"/>
      <c r="CC259" s="80"/>
      <c r="CD259" s="80"/>
      <c r="CE259" s="80"/>
      <c r="CF259" s="80"/>
      <c r="CG259" s="80"/>
      <c r="CH259" s="80"/>
      <c r="CI259" s="80"/>
      <c r="CJ259" s="80"/>
      <c r="CK259" s="80"/>
      <c r="CL259" s="80"/>
      <c r="CM259" s="80"/>
      <c r="CN259" s="80"/>
      <c r="CO259" s="80"/>
      <c r="CP259" s="80"/>
      <c r="CQ259" s="80"/>
      <c r="CR259" s="80"/>
      <c r="CS259" s="80"/>
      <c r="CT259" s="80"/>
      <c r="CU259" s="80"/>
      <c r="CV259" s="80"/>
      <c r="CW259" s="80"/>
      <c r="CX259" s="80"/>
      <c r="CY259" s="80"/>
      <c r="CZ259" s="80"/>
      <c r="DA259" s="80"/>
      <c r="DB259" s="80"/>
      <c r="DC259" s="80"/>
      <c r="DD259" s="80"/>
      <c r="DE259" s="80"/>
      <c r="DF259" s="80"/>
      <c r="DG259" s="80"/>
      <c r="DH259" s="80"/>
      <c r="DI259" s="80"/>
      <c r="DJ259" s="80"/>
      <c r="DK259" s="80"/>
      <c r="DL259" s="80"/>
      <c r="DM259" s="80"/>
      <c r="DN259" s="80"/>
      <c r="DO259" s="80"/>
      <c r="DP259" s="80"/>
      <c r="DQ259" s="80"/>
      <c r="DR259" s="80"/>
      <c r="DS259" s="80"/>
      <c r="DT259" s="80"/>
      <c r="DU259" s="80"/>
      <c r="DV259" s="80"/>
      <c r="DW259" s="80"/>
      <c r="DX259" s="80"/>
      <c r="DY259" s="80"/>
      <c r="DZ259" s="80"/>
      <c r="EA259" s="80"/>
      <c r="EB259" s="80"/>
      <c r="EC259" s="80"/>
      <c r="ED259" s="80"/>
      <c r="EE259" s="80"/>
      <c r="EF259" s="80"/>
      <c r="EG259" s="80"/>
      <c r="EH259" s="80"/>
      <c r="EI259" s="80"/>
      <c r="EJ259" s="80"/>
      <c r="EK259" s="80"/>
      <c r="EL259" s="80"/>
      <c r="EM259" s="80"/>
      <c r="EN259" s="80"/>
      <c r="EO259" s="80"/>
      <c r="EP259" s="80"/>
      <c r="EQ259" s="80"/>
      <c r="ER259" s="80"/>
      <c r="ES259" s="80"/>
      <c r="ET259" s="80"/>
      <c r="EU259" s="80"/>
      <c r="EV259" s="80"/>
      <c r="EW259" s="80"/>
      <c r="EX259" s="80"/>
      <c r="EY259" s="80"/>
      <c r="EZ259" s="80"/>
      <c r="FA259" s="80"/>
      <c r="FB259" s="80"/>
      <c r="FC259" s="80"/>
      <c r="FD259" s="80"/>
      <c r="FE259" s="80"/>
      <c r="FF259" s="80"/>
      <c r="FG259" s="80"/>
      <c r="FH259" s="80"/>
      <c r="FI259" s="80"/>
      <c r="FJ259" s="80"/>
      <c r="FK259" s="80"/>
      <c r="FL259" s="80"/>
      <c r="FM259" s="80"/>
      <c r="FN259" s="80"/>
      <c r="FO259" s="80"/>
      <c r="FP259" s="80"/>
      <c r="FQ259" s="80"/>
      <c r="FR259" s="80"/>
      <c r="FS259" s="80"/>
      <c r="FT259" s="80"/>
      <c r="FU259" s="80"/>
      <c r="FV259" s="80"/>
      <c r="FW259" s="80"/>
      <c r="FX259" s="80"/>
      <c r="FY259" s="80"/>
      <c r="FZ259" s="80"/>
      <c r="GA259" s="80"/>
      <c r="GB259" s="80"/>
      <c r="GC259" s="80"/>
      <c r="GD259" s="80"/>
      <c r="GE259" s="80"/>
      <c r="GF259" s="80"/>
      <c r="GG259" s="80"/>
      <c r="GH259" s="80"/>
      <c r="GI259" s="80"/>
      <c r="GJ259" s="80"/>
      <c r="GK259" s="80"/>
      <c r="GL259" s="80"/>
      <c r="GM259" s="80"/>
      <c r="GN259" s="80"/>
      <c r="GO259" s="80">
        <v>7</v>
      </c>
      <c r="GP259" s="80"/>
      <c r="GQ259" s="80"/>
      <c r="GR259" s="80"/>
      <c r="GS259" s="80"/>
      <c r="GT259" s="80"/>
      <c r="GU259" s="80"/>
      <c r="GV259" s="80"/>
      <c r="GW259" s="80"/>
      <c r="GX259" s="80"/>
      <c r="GY259" s="80"/>
      <c r="GZ259" s="80"/>
      <c r="HA259" s="80"/>
      <c r="HB259" s="80"/>
      <c r="HC259" s="80"/>
      <c r="HD259" s="80"/>
      <c r="HE259" s="80"/>
      <c r="HF259" s="80"/>
      <c r="HG259" s="80"/>
      <c r="HH259" s="80"/>
      <c r="HI259" s="80"/>
      <c r="HJ259" s="80"/>
      <c r="HK259" s="80"/>
      <c r="HL259" s="80"/>
      <c r="HM259" s="80"/>
      <c r="HN259" s="80"/>
      <c r="HO259" s="80"/>
      <c r="HP259" s="80"/>
      <c r="HQ259" s="80"/>
      <c r="HR259" s="80"/>
      <c r="HS259" s="80"/>
      <c r="HT259" s="80"/>
      <c r="HU259" s="80"/>
      <c r="HV259" s="80"/>
      <c r="HW259" s="80"/>
      <c r="HX259" s="80"/>
      <c r="HY259" s="80"/>
      <c r="HZ259" s="80"/>
      <c r="IA259" s="80"/>
      <c r="IB259" s="80"/>
      <c r="IC259" s="80"/>
      <c r="ID259" s="80"/>
      <c r="IE259" s="80"/>
      <c r="IF259" s="80"/>
      <c r="IG259" s="80"/>
      <c r="IH259" s="80"/>
      <c r="II259" s="80"/>
      <c r="IJ259" s="80"/>
      <c r="IK259" s="80"/>
      <c r="IL259" s="80"/>
      <c r="IM259" s="80"/>
      <c r="IN259" s="80">
        <v>2</v>
      </c>
      <c r="IO259" s="80"/>
      <c r="IP259" s="80">
        <v>138</v>
      </c>
      <c r="IQ259" s="80">
        <v>94</v>
      </c>
      <c r="IR259" s="80"/>
      <c r="IS259" s="80"/>
      <c r="IT259" s="80">
        <v>17107</v>
      </c>
      <c r="IU259" s="80"/>
      <c r="IV259" s="80"/>
      <c r="IW259" s="80"/>
      <c r="IX259" s="80"/>
      <c r="IY259" s="80"/>
      <c r="IZ259" s="80"/>
      <c r="JA259" s="80"/>
      <c r="JB259" s="80"/>
      <c r="JC259" s="80"/>
      <c r="JD259" s="80"/>
      <c r="JE259" s="80"/>
      <c r="JF259" s="80"/>
      <c r="JG259" s="80"/>
      <c r="JH259" s="80"/>
      <c r="JI259" s="80"/>
      <c r="JJ259" s="80"/>
      <c r="JK259" s="80"/>
      <c r="JL259" s="80"/>
      <c r="JM259" s="80"/>
      <c r="JN259" s="80"/>
      <c r="JO259" s="80"/>
      <c r="JP259" s="80">
        <v>53</v>
      </c>
      <c r="JQ259" s="80"/>
      <c r="JR259" s="80"/>
      <c r="JS259" s="80"/>
      <c r="JT259" s="80"/>
      <c r="JU259" s="80"/>
      <c r="JV259" s="80"/>
      <c r="JW259" s="80"/>
      <c r="JX259" s="80"/>
      <c r="JY259" s="80"/>
      <c r="JZ259" s="80"/>
      <c r="KA259" s="80"/>
      <c r="KB259" s="80"/>
      <c r="KC259" s="80"/>
      <c r="KD259" s="80"/>
      <c r="KE259" s="80"/>
      <c r="KF259" s="80"/>
      <c r="KG259" s="80"/>
      <c r="KH259" s="80"/>
      <c r="KI259" s="80"/>
      <c r="KJ259" s="80"/>
      <c r="KK259" s="80"/>
      <c r="KL259" s="80"/>
      <c r="KM259" s="80"/>
      <c r="KN259" s="80"/>
      <c r="KO259" s="80"/>
      <c r="KP259" s="80"/>
      <c r="KQ259" s="80"/>
      <c r="KR259" s="80"/>
      <c r="KS259" s="80"/>
      <c r="KT259" s="80"/>
      <c r="KU259" s="80"/>
      <c r="KV259" s="80"/>
      <c r="KW259" s="80"/>
      <c r="KX259" s="80"/>
      <c r="KY259" s="80"/>
      <c r="KZ259" s="80"/>
      <c r="LA259" s="80"/>
      <c r="LB259" s="80"/>
      <c r="LC259" s="80"/>
      <c r="LD259" s="80"/>
      <c r="LE259" s="80"/>
      <c r="LF259" s="80"/>
      <c r="LG259" s="80">
        <v>2</v>
      </c>
      <c r="LH259" s="80"/>
      <c r="LI259" s="80"/>
      <c r="LJ259" s="80"/>
      <c r="LK259" s="80"/>
      <c r="LL259" s="80"/>
      <c r="LM259" s="80"/>
      <c r="LN259" s="80"/>
      <c r="LO259" s="80">
        <v>174</v>
      </c>
      <c r="LP259" s="80"/>
      <c r="LQ259" s="80"/>
      <c r="LR259" s="80"/>
      <c r="LS259" s="80"/>
      <c r="LT259" s="80"/>
      <c r="LU259" s="80"/>
      <c r="LV259" s="80"/>
      <c r="LW259" s="80"/>
      <c r="LX259" s="80"/>
      <c r="LY259" s="80"/>
      <c r="LZ259" s="80"/>
      <c r="MA259" s="80"/>
      <c r="MB259" s="80"/>
      <c r="MC259" s="80"/>
      <c r="MD259" s="80"/>
      <c r="ME259" s="80"/>
      <c r="MF259" s="80"/>
      <c r="MG259" s="80"/>
      <c r="MH259" s="80"/>
      <c r="MI259" s="80"/>
      <c r="MJ259" s="80"/>
      <c r="MK259" s="80"/>
      <c r="ML259" s="80"/>
      <c r="MM259" s="80"/>
      <c r="MN259" s="80"/>
      <c r="MO259" s="80"/>
      <c r="MP259" s="80"/>
      <c r="MQ259" s="80"/>
      <c r="MR259" s="80"/>
      <c r="MS259" s="80"/>
      <c r="MT259" s="80"/>
      <c r="MU259" s="80"/>
      <c r="MV259" s="80"/>
      <c r="MW259" s="80"/>
      <c r="MX259" s="80"/>
      <c r="MY259" s="80"/>
      <c r="MZ259" s="80"/>
      <c r="NA259" s="80"/>
      <c r="NB259" s="80"/>
      <c r="NC259" s="80"/>
      <c r="ND259" s="80"/>
      <c r="NE259" s="80"/>
      <c r="NF259" s="80"/>
      <c r="NG259" s="80"/>
      <c r="NH259" s="80"/>
      <c r="NI259" s="80"/>
      <c r="NJ259" s="80"/>
      <c r="NK259" s="80"/>
      <c r="NL259" s="80"/>
      <c r="NM259" s="80"/>
      <c r="NN259" s="80"/>
      <c r="NO259" s="80"/>
      <c r="NP259" s="80"/>
      <c r="NQ259" s="80"/>
      <c r="NR259" s="80"/>
      <c r="NS259" s="80"/>
      <c r="NT259" s="80"/>
      <c r="NU259" s="80"/>
      <c r="NV259" s="80"/>
      <c r="NW259" s="80"/>
      <c r="NX259" s="80"/>
      <c r="NY259" s="80"/>
      <c r="NZ259" s="80"/>
      <c r="OA259" s="80"/>
      <c r="OB259" s="79">
        <v>17585</v>
      </c>
    </row>
    <row r="260" spans="1:392" ht="13.15">
      <c r="A260" s="27">
        <v>325320</v>
      </c>
      <c r="B260" s="23" t="s">
        <v>398</v>
      </c>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v>5</v>
      </c>
      <c r="AE260" s="80"/>
      <c r="AF260" s="80"/>
      <c r="AG260" s="80"/>
      <c r="AH260" s="80"/>
      <c r="AI260" s="80"/>
      <c r="AJ260" s="80"/>
      <c r="AK260" s="80"/>
      <c r="AL260" s="80"/>
      <c r="AM260" s="80"/>
      <c r="AN260" s="80"/>
      <c r="AO260" s="80"/>
      <c r="AP260" s="80"/>
      <c r="AQ260" s="80"/>
      <c r="AR260" s="80"/>
      <c r="AS260" s="80"/>
      <c r="AT260" s="80"/>
      <c r="AU260" s="80"/>
      <c r="AV260" s="80"/>
      <c r="AW260" s="80"/>
      <c r="AX260" s="80"/>
      <c r="AY260" s="80"/>
      <c r="AZ260" s="80"/>
      <c r="BA260" s="80"/>
      <c r="BB260" s="80"/>
      <c r="BC260" s="80"/>
      <c r="BD260" s="80"/>
      <c r="BE260" s="80"/>
      <c r="BF260" s="80"/>
      <c r="BG260" s="80"/>
      <c r="BH260" s="80"/>
      <c r="BI260" s="80"/>
      <c r="BJ260" s="80"/>
      <c r="BK260" s="80"/>
      <c r="BL260" s="80"/>
      <c r="BM260" s="80"/>
      <c r="BN260" s="80"/>
      <c r="BO260" s="81"/>
      <c r="BP260" s="80"/>
      <c r="BQ260" s="80"/>
      <c r="BR260" s="80"/>
      <c r="BS260" s="80"/>
      <c r="BT260" s="80"/>
      <c r="BU260" s="80"/>
      <c r="BV260" s="80"/>
      <c r="BW260" s="80"/>
      <c r="BX260" s="80"/>
      <c r="BY260" s="80"/>
      <c r="BZ260" s="80"/>
      <c r="CA260" s="80"/>
      <c r="CB260" s="80"/>
      <c r="CC260" s="80"/>
      <c r="CD260" s="80"/>
      <c r="CE260" s="80"/>
      <c r="CF260" s="80"/>
      <c r="CG260" s="80"/>
      <c r="CH260" s="80"/>
      <c r="CI260" s="80"/>
      <c r="CJ260" s="80"/>
      <c r="CK260" s="80"/>
      <c r="CL260" s="80"/>
      <c r="CM260" s="80"/>
      <c r="CN260" s="80"/>
      <c r="CO260" s="80"/>
      <c r="CP260" s="80"/>
      <c r="CQ260" s="80"/>
      <c r="CR260" s="80"/>
      <c r="CS260" s="80"/>
      <c r="CT260" s="80"/>
      <c r="CU260" s="80"/>
      <c r="CV260" s="80"/>
      <c r="CW260" s="80"/>
      <c r="CX260" s="80"/>
      <c r="CY260" s="80"/>
      <c r="CZ260" s="80"/>
      <c r="DA260" s="80"/>
      <c r="DB260" s="80"/>
      <c r="DC260" s="80"/>
      <c r="DD260" s="80"/>
      <c r="DE260" s="80"/>
      <c r="DF260" s="80"/>
      <c r="DG260" s="80"/>
      <c r="DH260" s="80"/>
      <c r="DI260" s="80"/>
      <c r="DJ260" s="80"/>
      <c r="DK260" s="80"/>
      <c r="DL260" s="80"/>
      <c r="DM260" s="80"/>
      <c r="DN260" s="80"/>
      <c r="DO260" s="80"/>
      <c r="DP260" s="80"/>
      <c r="DQ260" s="80"/>
      <c r="DR260" s="80"/>
      <c r="DS260" s="80"/>
      <c r="DT260" s="80"/>
      <c r="DU260" s="80"/>
      <c r="DV260" s="80"/>
      <c r="DW260" s="80"/>
      <c r="DX260" s="80"/>
      <c r="DY260" s="80"/>
      <c r="DZ260" s="80"/>
      <c r="EA260" s="80"/>
      <c r="EB260" s="80"/>
      <c r="EC260" s="80"/>
      <c r="ED260" s="80"/>
      <c r="EE260" s="80"/>
      <c r="EF260" s="80"/>
      <c r="EG260" s="80"/>
      <c r="EH260" s="80"/>
      <c r="EI260" s="80"/>
      <c r="EJ260" s="80"/>
      <c r="EK260" s="80"/>
      <c r="EL260" s="80"/>
      <c r="EM260" s="80"/>
      <c r="EN260" s="80"/>
      <c r="EO260" s="80"/>
      <c r="EP260" s="80"/>
      <c r="EQ260" s="80"/>
      <c r="ER260" s="80"/>
      <c r="ES260" s="80"/>
      <c r="ET260" s="80"/>
      <c r="EU260" s="80"/>
      <c r="EV260" s="80"/>
      <c r="EW260" s="80"/>
      <c r="EX260" s="80"/>
      <c r="EY260" s="80"/>
      <c r="EZ260" s="80"/>
      <c r="FA260" s="80"/>
      <c r="FB260" s="80"/>
      <c r="FC260" s="80"/>
      <c r="FD260" s="80"/>
      <c r="FE260" s="80"/>
      <c r="FF260" s="80"/>
      <c r="FG260" s="80"/>
      <c r="FH260" s="80"/>
      <c r="FI260" s="80"/>
      <c r="FJ260" s="80"/>
      <c r="FK260" s="80"/>
      <c r="FL260" s="80"/>
      <c r="FM260" s="80"/>
      <c r="FN260" s="80"/>
      <c r="FO260" s="80"/>
      <c r="FP260" s="80"/>
      <c r="FQ260" s="80"/>
      <c r="FR260" s="80"/>
      <c r="FS260" s="80"/>
      <c r="FT260" s="80"/>
      <c r="FU260" s="80"/>
      <c r="FV260" s="80"/>
      <c r="FW260" s="80"/>
      <c r="FX260" s="80"/>
      <c r="FY260" s="80"/>
      <c r="FZ260" s="80"/>
      <c r="GA260" s="80"/>
      <c r="GB260" s="80"/>
      <c r="GC260" s="80"/>
      <c r="GD260" s="80"/>
      <c r="GE260" s="80"/>
      <c r="GF260" s="80"/>
      <c r="GG260" s="80"/>
      <c r="GH260" s="80"/>
      <c r="GI260" s="80"/>
      <c r="GJ260" s="80"/>
      <c r="GK260" s="80"/>
      <c r="GL260" s="80"/>
      <c r="GM260" s="80"/>
      <c r="GN260" s="80"/>
      <c r="GO260" s="80">
        <v>23</v>
      </c>
      <c r="GP260" s="80"/>
      <c r="GQ260" s="80"/>
      <c r="GR260" s="80"/>
      <c r="GS260" s="80"/>
      <c r="GT260" s="80"/>
      <c r="GU260" s="80"/>
      <c r="GV260" s="80"/>
      <c r="GW260" s="80"/>
      <c r="GX260" s="80"/>
      <c r="GY260" s="80"/>
      <c r="GZ260" s="80"/>
      <c r="HA260" s="80"/>
      <c r="HB260" s="80"/>
      <c r="HC260" s="80"/>
      <c r="HD260" s="80"/>
      <c r="HE260" s="80"/>
      <c r="HF260" s="80"/>
      <c r="HG260" s="80"/>
      <c r="HH260" s="80"/>
      <c r="HI260" s="80"/>
      <c r="HJ260" s="80"/>
      <c r="HK260" s="80"/>
      <c r="HL260" s="80"/>
      <c r="HM260" s="80"/>
      <c r="HN260" s="80"/>
      <c r="HO260" s="80"/>
      <c r="HP260" s="80"/>
      <c r="HQ260" s="80"/>
      <c r="HR260" s="80"/>
      <c r="HS260" s="80"/>
      <c r="HT260" s="80"/>
      <c r="HU260" s="80"/>
      <c r="HV260" s="80"/>
      <c r="HW260" s="80"/>
      <c r="HX260" s="80"/>
      <c r="HY260" s="80"/>
      <c r="HZ260" s="80"/>
      <c r="IA260" s="80"/>
      <c r="IB260" s="80"/>
      <c r="IC260" s="80"/>
      <c r="ID260" s="80"/>
      <c r="IE260" s="80"/>
      <c r="IF260" s="80"/>
      <c r="IG260" s="80"/>
      <c r="IH260" s="80"/>
      <c r="II260" s="80"/>
      <c r="IJ260" s="80"/>
      <c r="IK260" s="80"/>
      <c r="IL260" s="80">
        <v>2</v>
      </c>
      <c r="IM260" s="80"/>
      <c r="IN260" s="80"/>
      <c r="IO260" s="80"/>
      <c r="IP260" s="80"/>
      <c r="IQ260" s="80">
        <v>62</v>
      </c>
      <c r="IR260" s="80"/>
      <c r="IS260" s="80"/>
      <c r="IT260" s="80">
        <v>44</v>
      </c>
      <c r="IU260" s="80">
        <v>10978</v>
      </c>
      <c r="IV260" s="80"/>
      <c r="IW260" s="80"/>
      <c r="IX260" s="80"/>
      <c r="IY260" s="80"/>
      <c r="IZ260" s="80"/>
      <c r="JA260" s="80"/>
      <c r="JB260" s="80"/>
      <c r="JC260" s="80"/>
      <c r="JD260" s="80"/>
      <c r="JE260" s="80">
        <v>28</v>
      </c>
      <c r="JF260" s="80"/>
      <c r="JG260" s="80"/>
      <c r="JH260" s="80"/>
      <c r="JI260" s="80"/>
      <c r="JJ260" s="80"/>
      <c r="JK260" s="80"/>
      <c r="JL260" s="80"/>
      <c r="JM260" s="80"/>
      <c r="JN260" s="80"/>
      <c r="JO260" s="80"/>
      <c r="JP260" s="80">
        <v>78</v>
      </c>
      <c r="JQ260" s="80"/>
      <c r="JR260" s="80"/>
      <c r="JS260" s="80"/>
      <c r="JT260" s="80"/>
      <c r="JU260" s="80"/>
      <c r="JV260" s="80"/>
      <c r="JW260" s="80"/>
      <c r="JX260" s="80"/>
      <c r="JY260" s="80"/>
      <c r="JZ260" s="80"/>
      <c r="KA260" s="80"/>
      <c r="KB260" s="80"/>
      <c r="KC260" s="80"/>
      <c r="KD260" s="80"/>
      <c r="KE260" s="80"/>
      <c r="KF260" s="80"/>
      <c r="KG260" s="80"/>
      <c r="KH260" s="80"/>
      <c r="KI260" s="80"/>
      <c r="KJ260" s="80"/>
      <c r="KK260" s="80"/>
      <c r="KL260" s="80"/>
      <c r="KM260" s="80"/>
      <c r="KN260" s="80"/>
      <c r="KO260" s="80"/>
      <c r="KP260" s="80"/>
      <c r="KQ260" s="80"/>
      <c r="KR260" s="80"/>
      <c r="KS260" s="80"/>
      <c r="KT260" s="80"/>
      <c r="KU260" s="80"/>
      <c r="KV260" s="80"/>
      <c r="KW260" s="80"/>
      <c r="KX260" s="80"/>
      <c r="KY260" s="80"/>
      <c r="KZ260" s="80"/>
      <c r="LA260" s="80"/>
      <c r="LB260" s="80"/>
      <c r="LC260" s="80"/>
      <c r="LD260" s="80"/>
      <c r="LE260" s="80"/>
      <c r="LF260" s="80"/>
      <c r="LG260" s="80">
        <v>1</v>
      </c>
      <c r="LH260" s="80"/>
      <c r="LI260" s="80"/>
      <c r="LJ260" s="80"/>
      <c r="LK260" s="80"/>
      <c r="LL260" s="80"/>
      <c r="LM260" s="80"/>
      <c r="LN260" s="80"/>
      <c r="LO260" s="80">
        <v>115</v>
      </c>
      <c r="LP260" s="80"/>
      <c r="LQ260" s="80"/>
      <c r="LR260" s="80"/>
      <c r="LS260" s="80"/>
      <c r="LT260" s="80"/>
      <c r="LU260" s="80"/>
      <c r="LV260" s="80"/>
      <c r="LW260" s="80"/>
      <c r="LX260" s="80"/>
      <c r="LY260" s="80"/>
      <c r="LZ260" s="80"/>
      <c r="MA260" s="80"/>
      <c r="MB260" s="80"/>
      <c r="MC260" s="80"/>
      <c r="MD260" s="80"/>
      <c r="ME260" s="80"/>
      <c r="MF260" s="80"/>
      <c r="MG260" s="80"/>
      <c r="MH260" s="80"/>
      <c r="MI260" s="80"/>
      <c r="MJ260" s="80"/>
      <c r="MK260" s="80"/>
      <c r="ML260" s="80"/>
      <c r="MM260" s="80"/>
      <c r="MN260" s="80"/>
      <c r="MO260" s="80"/>
      <c r="MP260" s="80"/>
      <c r="MQ260" s="80"/>
      <c r="MR260" s="80"/>
      <c r="MS260" s="80"/>
      <c r="MT260" s="80"/>
      <c r="MU260" s="80"/>
      <c r="MV260" s="80"/>
      <c r="MW260" s="80"/>
      <c r="MX260" s="80"/>
      <c r="MY260" s="80"/>
      <c r="MZ260" s="80"/>
      <c r="NA260" s="80"/>
      <c r="NB260" s="80"/>
      <c r="NC260" s="80"/>
      <c r="ND260" s="80"/>
      <c r="NE260" s="80"/>
      <c r="NF260" s="80"/>
      <c r="NG260" s="80"/>
      <c r="NH260" s="80"/>
      <c r="NI260" s="80"/>
      <c r="NJ260" s="80"/>
      <c r="NK260" s="80"/>
      <c r="NL260" s="80"/>
      <c r="NM260" s="80"/>
      <c r="NN260" s="80"/>
      <c r="NO260" s="80"/>
      <c r="NP260" s="80"/>
      <c r="NQ260" s="80"/>
      <c r="NR260" s="80"/>
      <c r="NS260" s="80"/>
      <c r="NT260" s="80"/>
      <c r="NU260" s="80"/>
      <c r="NV260" s="80"/>
      <c r="NW260" s="80"/>
      <c r="NX260" s="80"/>
      <c r="NY260" s="80"/>
      <c r="NZ260" s="80"/>
      <c r="OA260" s="80"/>
      <c r="OB260" s="79">
        <v>11337</v>
      </c>
    </row>
    <row r="261" spans="1:392" ht="13.15">
      <c r="A261" s="27">
        <v>325411</v>
      </c>
      <c r="B261" s="23" t="s">
        <v>399</v>
      </c>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v>1</v>
      </c>
      <c r="AE261" s="80"/>
      <c r="AF261" s="80"/>
      <c r="AG261" s="80"/>
      <c r="AH261" s="80"/>
      <c r="AI261" s="80"/>
      <c r="AJ261" s="80"/>
      <c r="AK261" s="80"/>
      <c r="AL261" s="80"/>
      <c r="AM261" s="80"/>
      <c r="AN261" s="80"/>
      <c r="AO261" s="80"/>
      <c r="AP261" s="80"/>
      <c r="AQ261" s="80"/>
      <c r="AR261" s="80"/>
      <c r="AS261" s="80"/>
      <c r="AT261" s="80"/>
      <c r="AU261" s="80"/>
      <c r="AV261" s="80"/>
      <c r="AW261" s="80"/>
      <c r="AX261" s="80"/>
      <c r="AY261" s="80"/>
      <c r="AZ261" s="80"/>
      <c r="BA261" s="80"/>
      <c r="BB261" s="80"/>
      <c r="BC261" s="80"/>
      <c r="BD261" s="80"/>
      <c r="BE261" s="80"/>
      <c r="BF261" s="80"/>
      <c r="BG261" s="80"/>
      <c r="BH261" s="80"/>
      <c r="BI261" s="80"/>
      <c r="BJ261" s="80"/>
      <c r="BK261" s="80"/>
      <c r="BL261" s="80"/>
      <c r="BM261" s="80"/>
      <c r="BN261" s="80"/>
      <c r="BO261" s="81"/>
      <c r="BP261" s="80"/>
      <c r="BQ261" s="80"/>
      <c r="BR261" s="80"/>
      <c r="BS261" s="80"/>
      <c r="BT261" s="80"/>
      <c r="BU261" s="80"/>
      <c r="BV261" s="80"/>
      <c r="BW261" s="80"/>
      <c r="BX261" s="80"/>
      <c r="BY261" s="80"/>
      <c r="BZ261" s="80"/>
      <c r="CA261" s="80"/>
      <c r="CB261" s="80"/>
      <c r="CC261" s="80"/>
      <c r="CD261" s="80"/>
      <c r="CE261" s="80"/>
      <c r="CF261" s="80"/>
      <c r="CG261" s="80"/>
      <c r="CH261" s="80"/>
      <c r="CI261" s="80"/>
      <c r="CJ261" s="80"/>
      <c r="CK261" s="80"/>
      <c r="CL261" s="80"/>
      <c r="CM261" s="80"/>
      <c r="CN261" s="80"/>
      <c r="CO261" s="80"/>
      <c r="CP261" s="80"/>
      <c r="CQ261" s="80"/>
      <c r="CR261" s="80"/>
      <c r="CS261" s="80"/>
      <c r="CT261" s="80"/>
      <c r="CU261" s="80"/>
      <c r="CV261" s="80"/>
      <c r="CW261" s="80"/>
      <c r="CX261" s="80"/>
      <c r="CY261" s="80"/>
      <c r="CZ261" s="80"/>
      <c r="DA261" s="80"/>
      <c r="DB261" s="80"/>
      <c r="DC261" s="80"/>
      <c r="DD261" s="80"/>
      <c r="DE261" s="80"/>
      <c r="DF261" s="80"/>
      <c r="DG261" s="80"/>
      <c r="DH261" s="80"/>
      <c r="DI261" s="80"/>
      <c r="DJ261" s="80"/>
      <c r="DK261" s="80"/>
      <c r="DL261" s="80"/>
      <c r="DM261" s="80"/>
      <c r="DN261" s="80"/>
      <c r="DO261" s="80"/>
      <c r="DP261" s="80"/>
      <c r="DQ261" s="80"/>
      <c r="DR261" s="80"/>
      <c r="DS261" s="80"/>
      <c r="DT261" s="80"/>
      <c r="DU261" s="80"/>
      <c r="DV261" s="80"/>
      <c r="DW261" s="80"/>
      <c r="DX261" s="80"/>
      <c r="DY261" s="80"/>
      <c r="DZ261" s="80"/>
      <c r="EA261" s="80"/>
      <c r="EB261" s="80"/>
      <c r="EC261" s="80"/>
      <c r="ED261" s="80"/>
      <c r="EE261" s="80"/>
      <c r="EF261" s="80"/>
      <c r="EG261" s="80"/>
      <c r="EH261" s="80"/>
      <c r="EI261" s="80"/>
      <c r="EJ261" s="80"/>
      <c r="EK261" s="80"/>
      <c r="EL261" s="80"/>
      <c r="EM261" s="80"/>
      <c r="EN261" s="80"/>
      <c r="EO261" s="80"/>
      <c r="EP261" s="80"/>
      <c r="EQ261" s="80"/>
      <c r="ER261" s="80"/>
      <c r="ES261" s="80"/>
      <c r="ET261" s="80"/>
      <c r="EU261" s="80"/>
      <c r="EV261" s="80"/>
      <c r="EW261" s="80"/>
      <c r="EX261" s="80"/>
      <c r="EY261" s="80"/>
      <c r="EZ261" s="80"/>
      <c r="FA261" s="80"/>
      <c r="FB261" s="80"/>
      <c r="FC261" s="80"/>
      <c r="FD261" s="80"/>
      <c r="FE261" s="80"/>
      <c r="FF261" s="80"/>
      <c r="FG261" s="80"/>
      <c r="FH261" s="80"/>
      <c r="FI261" s="80"/>
      <c r="FJ261" s="80"/>
      <c r="FK261" s="80"/>
      <c r="FL261" s="80"/>
      <c r="FM261" s="80"/>
      <c r="FN261" s="80"/>
      <c r="FO261" s="80"/>
      <c r="FP261" s="80"/>
      <c r="FQ261" s="80"/>
      <c r="FR261" s="80"/>
      <c r="FS261" s="80"/>
      <c r="FT261" s="80"/>
      <c r="FU261" s="80"/>
      <c r="FV261" s="80"/>
      <c r="FW261" s="80"/>
      <c r="FX261" s="80"/>
      <c r="FY261" s="80"/>
      <c r="FZ261" s="80"/>
      <c r="GA261" s="80"/>
      <c r="GB261" s="80"/>
      <c r="GC261" s="80"/>
      <c r="GD261" s="80"/>
      <c r="GE261" s="80">
        <v>33</v>
      </c>
      <c r="GF261" s="80"/>
      <c r="GG261" s="80">
        <v>0</v>
      </c>
      <c r="GH261" s="80"/>
      <c r="GI261" s="80"/>
      <c r="GJ261" s="80"/>
      <c r="GK261" s="80"/>
      <c r="GL261" s="80"/>
      <c r="GM261" s="80"/>
      <c r="GN261" s="80"/>
      <c r="GO261" s="80"/>
      <c r="GP261" s="80"/>
      <c r="GQ261" s="80"/>
      <c r="GR261" s="80"/>
      <c r="GS261" s="80"/>
      <c r="GT261" s="80"/>
      <c r="GU261" s="80"/>
      <c r="GV261" s="80"/>
      <c r="GW261" s="80"/>
      <c r="GX261" s="80"/>
      <c r="GY261" s="80"/>
      <c r="GZ261" s="80"/>
      <c r="HA261" s="80"/>
      <c r="HB261" s="80"/>
      <c r="HC261" s="80"/>
      <c r="HD261" s="80"/>
      <c r="HE261" s="80"/>
      <c r="HF261" s="80"/>
      <c r="HG261" s="80"/>
      <c r="HH261" s="80"/>
      <c r="HI261" s="80"/>
      <c r="HJ261" s="80"/>
      <c r="HK261" s="80"/>
      <c r="HL261" s="80"/>
      <c r="HM261" s="80"/>
      <c r="HN261" s="80"/>
      <c r="HO261" s="80"/>
      <c r="HP261" s="80"/>
      <c r="HQ261" s="80"/>
      <c r="HR261" s="80"/>
      <c r="HS261" s="80"/>
      <c r="HT261" s="80"/>
      <c r="HU261" s="80"/>
      <c r="HV261" s="80"/>
      <c r="HW261" s="80"/>
      <c r="HX261" s="80"/>
      <c r="HY261" s="80"/>
      <c r="HZ261" s="80"/>
      <c r="IA261" s="80"/>
      <c r="IB261" s="80"/>
      <c r="IC261" s="80"/>
      <c r="ID261" s="80"/>
      <c r="IE261" s="80"/>
      <c r="IF261" s="80"/>
      <c r="IG261" s="80"/>
      <c r="IH261" s="80"/>
      <c r="II261" s="80"/>
      <c r="IJ261" s="80"/>
      <c r="IK261" s="80"/>
      <c r="IL261" s="80"/>
      <c r="IM261" s="80"/>
      <c r="IN261" s="80"/>
      <c r="IO261" s="80"/>
      <c r="IP261" s="80">
        <v>1</v>
      </c>
      <c r="IQ261" s="80">
        <v>49</v>
      </c>
      <c r="IR261" s="80">
        <v>0</v>
      </c>
      <c r="IS261" s="80"/>
      <c r="IT261" s="80"/>
      <c r="IU261" s="80">
        <v>1</v>
      </c>
      <c r="IV261" s="80">
        <v>10661</v>
      </c>
      <c r="IW261" s="80">
        <v>468</v>
      </c>
      <c r="IX261" s="80"/>
      <c r="IY261" s="80"/>
      <c r="IZ261" s="80"/>
      <c r="JA261" s="80"/>
      <c r="JB261" s="80">
        <v>16</v>
      </c>
      <c r="JC261" s="80">
        <v>10</v>
      </c>
      <c r="JD261" s="80"/>
      <c r="JE261" s="80"/>
      <c r="JF261" s="80">
        <v>0</v>
      </c>
      <c r="JG261" s="80"/>
      <c r="JH261" s="80"/>
      <c r="JI261" s="80"/>
      <c r="JJ261" s="80"/>
      <c r="JK261" s="80"/>
      <c r="JL261" s="80"/>
      <c r="JM261" s="80"/>
      <c r="JN261" s="80"/>
      <c r="JO261" s="80"/>
      <c r="JP261" s="80">
        <v>77</v>
      </c>
      <c r="JQ261" s="80"/>
      <c r="JR261" s="80"/>
      <c r="JS261" s="80"/>
      <c r="JT261" s="80"/>
      <c r="JU261" s="80"/>
      <c r="JV261" s="80"/>
      <c r="JW261" s="80"/>
      <c r="JX261" s="80"/>
      <c r="JY261" s="80"/>
      <c r="JZ261" s="80"/>
      <c r="KA261" s="80"/>
      <c r="KB261" s="80"/>
      <c r="KC261" s="80"/>
      <c r="KD261" s="80"/>
      <c r="KE261" s="80"/>
      <c r="KF261" s="80"/>
      <c r="KG261" s="80"/>
      <c r="KH261" s="80"/>
      <c r="KI261" s="80"/>
      <c r="KJ261" s="80"/>
      <c r="KK261" s="80"/>
      <c r="KL261" s="80"/>
      <c r="KM261" s="80"/>
      <c r="KN261" s="80"/>
      <c r="KO261" s="80"/>
      <c r="KP261" s="80"/>
      <c r="KQ261" s="80"/>
      <c r="KR261" s="80"/>
      <c r="KS261" s="80"/>
      <c r="KT261" s="80"/>
      <c r="KU261" s="80"/>
      <c r="KV261" s="80"/>
      <c r="KW261" s="80"/>
      <c r="KX261" s="80"/>
      <c r="KY261" s="80"/>
      <c r="KZ261" s="80"/>
      <c r="LA261" s="80"/>
      <c r="LB261" s="80"/>
      <c r="LC261" s="80"/>
      <c r="LD261" s="80"/>
      <c r="LE261" s="80"/>
      <c r="LF261" s="80"/>
      <c r="LG261" s="80">
        <v>37</v>
      </c>
      <c r="LH261" s="80"/>
      <c r="LI261" s="80"/>
      <c r="LJ261" s="80"/>
      <c r="LK261" s="80"/>
      <c r="LL261" s="80"/>
      <c r="LM261" s="80"/>
      <c r="LN261" s="80"/>
      <c r="LO261" s="80">
        <v>2331</v>
      </c>
      <c r="LP261" s="80"/>
      <c r="LQ261" s="80"/>
      <c r="LR261" s="80"/>
      <c r="LS261" s="80"/>
      <c r="LT261" s="80"/>
      <c r="LU261" s="80"/>
      <c r="LV261" s="80"/>
      <c r="LW261" s="80"/>
      <c r="LX261" s="80"/>
      <c r="LY261" s="80"/>
      <c r="LZ261" s="80"/>
      <c r="MA261" s="80"/>
      <c r="MB261" s="80"/>
      <c r="MC261" s="80"/>
      <c r="MD261" s="80"/>
      <c r="ME261" s="80"/>
      <c r="MF261" s="80"/>
      <c r="MG261" s="80"/>
      <c r="MH261" s="80"/>
      <c r="MI261" s="80"/>
      <c r="MJ261" s="80"/>
      <c r="MK261" s="80"/>
      <c r="ML261" s="80"/>
      <c r="MM261" s="80"/>
      <c r="MN261" s="80"/>
      <c r="MO261" s="80"/>
      <c r="MP261" s="80"/>
      <c r="MQ261" s="80"/>
      <c r="MR261" s="80"/>
      <c r="MS261" s="80"/>
      <c r="MT261" s="80"/>
      <c r="MU261" s="80"/>
      <c r="MV261" s="80"/>
      <c r="MW261" s="80"/>
      <c r="MX261" s="80"/>
      <c r="MY261" s="80"/>
      <c r="MZ261" s="80"/>
      <c r="NA261" s="80"/>
      <c r="NB261" s="80"/>
      <c r="NC261" s="80"/>
      <c r="ND261" s="80"/>
      <c r="NE261" s="80"/>
      <c r="NF261" s="80"/>
      <c r="NG261" s="80"/>
      <c r="NH261" s="80"/>
      <c r="NI261" s="80"/>
      <c r="NJ261" s="80"/>
      <c r="NK261" s="80"/>
      <c r="NL261" s="80"/>
      <c r="NM261" s="80"/>
      <c r="NN261" s="80"/>
      <c r="NO261" s="80"/>
      <c r="NP261" s="80"/>
      <c r="NQ261" s="80"/>
      <c r="NR261" s="80"/>
      <c r="NS261" s="80"/>
      <c r="NT261" s="80"/>
      <c r="NU261" s="80"/>
      <c r="NV261" s="80"/>
      <c r="NW261" s="80"/>
      <c r="NX261" s="80"/>
      <c r="NY261" s="80"/>
      <c r="NZ261" s="80"/>
      <c r="OA261" s="80"/>
      <c r="OB261" s="79">
        <v>13685</v>
      </c>
    </row>
    <row r="262" spans="1:392" ht="13.15">
      <c r="A262" s="27">
        <v>325412</v>
      </c>
      <c r="B262" s="23" t="s">
        <v>400</v>
      </c>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v>14</v>
      </c>
      <c r="AE262" s="80"/>
      <c r="AF262" s="80"/>
      <c r="AG262" s="80"/>
      <c r="AH262" s="80"/>
      <c r="AI262" s="80"/>
      <c r="AJ262" s="80"/>
      <c r="AK262" s="80"/>
      <c r="AL262" s="80"/>
      <c r="AM262" s="80"/>
      <c r="AN262" s="80"/>
      <c r="AO262" s="80"/>
      <c r="AP262" s="80"/>
      <c r="AQ262" s="80"/>
      <c r="AR262" s="80"/>
      <c r="AS262" s="80"/>
      <c r="AT262" s="80"/>
      <c r="AU262" s="80"/>
      <c r="AV262" s="80"/>
      <c r="AW262" s="80"/>
      <c r="AX262" s="80"/>
      <c r="AY262" s="80"/>
      <c r="AZ262" s="80"/>
      <c r="BA262" s="80"/>
      <c r="BB262" s="80"/>
      <c r="BC262" s="80"/>
      <c r="BD262" s="80"/>
      <c r="BE262" s="80"/>
      <c r="BF262" s="80"/>
      <c r="BG262" s="80"/>
      <c r="BH262" s="80"/>
      <c r="BI262" s="80"/>
      <c r="BJ262" s="80"/>
      <c r="BK262" s="80"/>
      <c r="BL262" s="80"/>
      <c r="BM262" s="80"/>
      <c r="BN262" s="80"/>
      <c r="BO262" s="81"/>
      <c r="BP262" s="80"/>
      <c r="BQ262" s="80"/>
      <c r="BR262" s="80"/>
      <c r="BS262" s="80"/>
      <c r="BT262" s="80"/>
      <c r="BU262" s="80"/>
      <c r="BV262" s="80"/>
      <c r="BW262" s="80"/>
      <c r="BX262" s="80"/>
      <c r="BY262" s="80"/>
      <c r="BZ262" s="80"/>
      <c r="CA262" s="80"/>
      <c r="CB262" s="80"/>
      <c r="CC262" s="80"/>
      <c r="CD262" s="80"/>
      <c r="CE262" s="80"/>
      <c r="CF262" s="80"/>
      <c r="CG262" s="80"/>
      <c r="CH262" s="80"/>
      <c r="CI262" s="80"/>
      <c r="CJ262" s="80"/>
      <c r="CK262" s="80"/>
      <c r="CL262" s="80"/>
      <c r="CM262" s="80"/>
      <c r="CN262" s="80"/>
      <c r="CO262" s="80"/>
      <c r="CP262" s="80"/>
      <c r="CQ262" s="80"/>
      <c r="CR262" s="80"/>
      <c r="CS262" s="80"/>
      <c r="CT262" s="80"/>
      <c r="CU262" s="80"/>
      <c r="CV262" s="80"/>
      <c r="CW262" s="80"/>
      <c r="CX262" s="80"/>
      <c r="CY262" s="80"/>
      <c r="CZ262" s="80"/>
      <c r="DA262" s="80"/>
      <c r="DB262" s="80"/>
      <c r="DC262" s="80"/>
      <c r="DD262" s="80"/>
      <c r="DE262" s="80"/>
      <c r="DF262" s="80"/>
      <c r="DG262" s="80"/>
      <c r="DH262" s="80"/>
      <c r="DI262" s="80"/>
      <c r="DJ262" s="80"/>
      <c r="DK262" s="80"/>
      <c r="DL262" s="80"/>
      <c r="DM262" s="80"/>
      <c r="DN262" s="80"/>
      <c r="DO262" s="80"/>
      <c r="DP262" s="80"/>
      <c r="DQ262" s="80"/>
      <c r="DR262" s="80"/>
      <c r="DS262" s="80"/>
      <c r="DT262" s="80"/>
      <c r="DU262" s="80">
        <v>16</v>
      </c>
      <c r="DV262" s="80"/>
      <c r="DW262" s="80"/>
      <c r="DX262" s="80"/>
      <c r="DY262" s="80"/>
      <c r="DZ262" s="80"/>
      <c r="EA262" s="80"/>
      <c r="EB262" s="80"/>
      <c r="EC262" s="80"/>
      <c r="ED262" s="80"/>
      <c r="EE262" s="80"/>
      <c r="EF262" s="80"/>
      <c r="EG262" s="80"/>
      <c r="EH262" s="80"/>
      <c r="EI262" s="80"/>
      <c r="EJ262" s="80"/>
      <c r="EK262" s="80"/>
      <c r="EL262" s="80"/>
      <c r="EM262" s="80"/>
      <c r="EN262" s="80"/>
      <c r="EO262" s="80"/>
      <c r="EP262" s="80"/>
      <c r="EQ262" s="80"/>
      <c r="ER262" s="80"/>
      <c r="ES262" s="80"/>
      <c r="ET262" s="80"/>
      <c r="EU262" s="80"/>
      <c r="EV262" s="80"/>
      <c r="EW262" s="80"/>
      <c r="EX262" s="80"/>
      <c r="EY262" s="80"/>
      <c r="EZ262" s="80"/>
      <c r="FA262" s="80"/>
      <c r="FB262" s="80"/>
      <c r="FC262" s="80"/>
      <c r="FD262" s="80"/>
      <c r="FE262" s="80"/>
      <c r="FF262" s="80"/>
      <c r="FG262" s="80"/>
      <c r="FH262" s="80"/>
      <c r="FI262" s="80"/>
      <c r="FJ262" s="80"/>
      <c r="FK262" s="80"/>
      <c r="FL262" s="80"/>
      <c r="FM262" s="80"/>
      <c r="FN262" s="80"/>
      <c r="FO262" s="80"/>
      <c r="FP262" s="80"/>
      <c r="FQ262" s="80"/>
      <c r="FR262" s="80"/>
      <c r="FS262" s="80"/>
      <c r="FT262" s="80"/>
      <c r="FU262" s="80"/>
      <c r="FV262" s="80"/>
      <c r="FW262" s="80"/>
      <c r="FX262" s="80"/>
      <c r="FY262" s="80"/>
      <c r="FZ262" s="80"/>
      <c r="GA262" s="80"/>
      <c r="GB262" s="80"/>
      <c r="GC262" s="80">
        <v>22</v>
      </c>
      <c r="GD262" s="80">
        <v>103</v>
      </c>
      <c r="GE262" s="80">
        <v>10</v>
      </c>
      <c r="GF262" s="80"/>
      <c r="GG262" s="80"/>
      <c r="GH262" s="80"/>
      <c r="GI262" s="80"/>
      <c r="GJ262" s="80"/>
      <c r="GK262" s="80"/>
      <c r="GL262" s="80"/>
      <c r="GM262" s="80"/>
      <c r="GN262" s="80"/>
      <c r="GO262" s="80">
        <v>12</v>
      </c>
      <c r="GP262" s="80"/>
      <c r="GQ262" s="80"/>
      <c r="GR262" s="80"/>
      <c r="GS262" s="80"/>
      <c r="GT262" s="80"/>
      <c r="GU262" s="80"/>
      <c r="GV262" s="80"/>
      <c r="GW262" s="80"/>
      <c r="GX262" s="80"/>
      <c r="GY262" s="80"/>
      <c r="GZ262" s="80"/>
      <c r="HA262" s="80"/>
      <c r="HB262" s="80"/>
      <c r="HC262" s="80"/>
      <c r="HD262" s="80"/>
      <c r="HE262" s="80"/>
      <c r="HF262" s="80"/>
      <c r="HG262" s="80"/>
      <c r="HH262" s="80"/>
      <c r="HI262" s="80"/>
      <c r="HJ262" s="80">
        <v>26</v>
      </c>
      <c r="HK262" s="80"/>
      <c r="HL262" s="80"/>
      <c r="HM262" s="80"/>
      <c r="HN262" s="80"/>
      <c r="HO262" s="80"/>
      <c r="HP262" s="80"/>
      <c r="HQ262" s="80"/>
      <c r="HR262" s="80"/>
      <c r="HS262" s="80"/>
      <c r="HT262" s="80"/>
      <c r="HU262" s="80"/>
      <c r="HV262" s="80"/>
      <c r="HW262" s="80"/>
      <c r="HX262" s="80"/>
      <c r="HY262" s="80"/>
      <c r="HZ262" s="80"/>
      <c r="IA262" s="80"/>
      <c r="IB262" s="80"/>
      <c r="IC262" s="80"/>
      <c r="ID262" s="80"/>
      <c r="IE262" s="80"/>
      <c r="IF262" s="80"/>
      <c r="IG262" s="80"/>
      <c r="IH262" s="80"/>
      <c r="II262" s="80"/>
      <c r="IJ262" s="80"/>
      <c r="IK262" s="80"/>
      <c r="IL262" s="80"/>
      <c r="IM262" s="80"/>
      <c r="IN262" s="80"/>
      <c r="IO262" s="80"/>
      <c r="IP262" s="80">
        <v>1</v>
      </c>
      <c r="IQ262" s="80">
        <v>20</v>
      </c>
      <c r="IR262" s="80"/>
      <c r="IS262" s="80"/>
      <c r="IT262" s="80"/>
      <c r="IU262" s="80">
        <v>20</v>
      </c>
      <c r="IV262" s="80">
        <v>532</v>
      </c>
      <c r="IW262" s="80">
        <v>128154</v>
      </c>
      <c r="IX262" s="80">
        <v>604</v>
      </c>
      <c r="IY262" s="80">
        <v>1252</v>
      </c>
      <c r="IZ262" s="80"/>
      <c r="JA262" s="80">
        <v>4</v>
      </c>
      <c r="JB262" s="80">
        <v>179</v>
      </c>
      <c r="JC262" s="80">
        <v>838</v>
      </c>
      <c r="JD262" s="80"/>
      <c r="JE262" s="80"/>
      <c r="JF262" s="80"/>
      <c r="JG262" s="80"/>
      <c r="JH262" s="80"/>
      <c r="JI262" s="80"/>
      <c r="JJ262" s="80"/>
      <c r="JK262" s="80"/>
      <c r="JL262" s="80"/>
      <c r="JM262" s="80"/>
      <c r="JN262" s="80"/>
      <c r="JO262" s="80"/>
      <c r="JP262" s="80">
        <v>6155</v>
      </c>
      <c r="JQ262" s="80"/>
      <c r="JR262" s="80"/>
      <c r="JS262" s="80"/>
      <c r="JT262" s="80"/>
      <c r="JU262" s="80"/>
      <c r="JV262" s="80"/>
      <c r="JW262" s="80"/>
      <c r="JX262" s="80"/>
      <c r="JY262" s="80"/>
      <c r="JZ262" s="80"/>
      <c r="KA262" s="80"/>
      <c r="KB262" s="80"/>
      <c r="KC262" s="80"/>
      <c r="KD262" s="80"/>
      <c r="KE262" s="80"/>
      <c r="KF262" s="80"/>
      <c r="KG262" s="80"/>
      <c r="KH262" s="80"/>
      <c r="KI262" s="80"/>
      <c r="KJ262" s="80"/>
      <c r="KK262" s="80"/>
      <c r="KL262" s="80"/>
      <c r="KM262" s="80"/>
      <c r="KN262" s="80"/>
      <c r="KO262" s="80"/>
      <c r="KP262" s="80"/>
      <c r="KQ262" s="80"/>
      <c r="KR262" s="80"/>
      <c r="KS262" s="80"/>
      <c r="KT262" s="80"/>
      <c r="KU262" s="80"/>
      <c r="KV262" s="80"/>
      <c r="KW262" s="80"/>
      <c r="KX262" s="80"/>
      <c r="KY262" s="80"/>
      <c r="KZ262" s="80"/>
      <c r="LA262" s="80"/>
      <c r="LB262" s="80"/>
      <c r="LC262" s="80"/>
      <c r="LD262" s="80"/>
      <c r="LE262" s="80"/>
      <c r="LF262" s="80"/>
      <c r="LG262" s="80">
        <v>384</v>
      </c>
      <c r="LH262" s="80"/>
      <c r="LI262" s="80"/>
      <c r="LJ262" s="80"/>
      <c r="LK262" s="80"/>
      <c r="LL262" s="80"/>
      <c r="LM262" s="80"/>
      <c r="LN262" s="80"/>
      <c r="LO262" s="80">
        <v>24457</v>
      </c>
      <c r="LP262" s="80"/>
      <c r="LQ262" s="80"/>
      <c r="LR262" s="80"/>
      <c r="LS262" s="80"/>
      <c r="LT262" s="80"/>
      <c r="LU262" s="80"/>
      <c r="LV262" s="80"/>
      <c r="LW262" s="80"/>
      <c r="LX262" s="80"/>
      <c r="LY262" s="80"/>
      <c r="LZ262" s="80"/>
      <c r="MA262" s="80"/>
      <c r="MB262" s="80"/>
      <c r="MC262" s="80"/>
      <c r="MD262" s="80"/>
      <c r="ME262" s="80"/>
      <c r="MF262" s="80"/>
      <c r="MG262" s="80"/>
      <c r="MH262" s="80"/>
      <c r="MI262" s="80"/>
      <c r="MJ262" s="80"/>
      <c r="MK262" s="80"/>
      <c r="ML262" s="80"/>
      <c r="MM262" s="80"/>
      <c r="MN262" s="80"/>
      <c r="MO262" s="80"/>
      <c r="MP262" s="80"/>
      <c r="MQ262" s="80"/>
      <c r="MR262" s="80"/>
      <c r="MS262" s="80"/>
      <c r="MT262" s="80"/>
      <c r="MU262" s="80"/>
      <c r="MV262" s="80"/>
      <c r="MW262" s="80"/>
      <c r="MX262" s="80"/>
      <c r="MY262" s="80"/>
      <c r="MZ262" s="80"/>
      <c r="NA262" s="80"/>
      <c r="NB262" s="80"/>
      <c r="NC262" s="80"/>
      <c r="ND262" s="80"/>
      <c r="NE262" s="80"/>
      <c r="NF262" s="80"/>
      <c r="NG262" s="80"/>
      <c r="NH262" s="80"/>
      <c r="NI262" s="80"/>
      <c r="NJ262" s="80"/>
      <c r="NK262" s="80"/>
      <c r="NL262" s="80"/>
      <c r="NM262" s="80"/>
      <c r="NN262" s="80"/>
      <c r="NO262" s="80"/>
      <c r="NP262" s="80"/>
      <c r="NQ262" s="80"/>
      <c r="NR262" s="80"/>
      <c r="NS262" s="80"/>
      <c r="NT262" s="80"/>
      <c r="NU262" s="80"/>
      <c r="NV262" s="80"/>
      <c r="NW262" s="80"/>
      <c r="NX262" s="80"/>
      <c r="NY262" s="80"/>
      <c r="NZ262" s="80"/>
      <c r="OA262" s="80"/>
      <c r="OB262" s="79">
        <v>162804</v>
      </c>
    </row>
    <row r="263" spans="1:392" ht="13.15">
      <c r="A263" s="27">
        <v>325413</v>
      </c>
      <c r="B263" s="23" t="s">
        <v>401</v>
      </c>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v>1</v>
      </c>
      <c r="AE263" s="80"/>
      <c r="AF263" s="80"/>
      <c r="AG263" s="80"/>
      <c r="AH263" s="80"/>
      <c r="AI263" s="80"/>
      <c r="AJ263" s="80"/>
      <c r="AK263" s="80"/>
      <c r="AL263" s="80"/>
      <c r="AM263" s="80"/>
      <c r="AN263" s="80"/>
      <c r="AO263" s="80"/>
      <c r="AP263" s="80"/>
      <c r="AQ263" s="80"/>
      <c r="AR263" s="80"/>
      <c r="AS263" s="80"/>
      <c r="AT263" s="80"/>
      <c r="AU263" s="80"/>
      <c r="AV263" s="80"/>
      <c r="AW263" s="80"/>
      <c r="AX263" s="80"/>
      <c r="AY263" s="80"/>
      <c r="AZ263" s="80"/>
      <c r="BA263" s="80"/>
      <c r="BB263" s="80"/>
      <c r="BC263" s="80"/>
      <c r="BD263" s="80"/>
      <c r="BE263" s="80"/>
      <c r="BF263" s="80"/>
      <c r="BG263" s="80"/>
      <c r="BH263" s="80"/>
      <c r="BI263" s="80"/>
      <c r="BJ263" s="80"/>
      <c r="BK263" s="80"/>
      <c r="BL263" s="80"/>
      <c r="BM263" s="80"/>
      <c r="BN263" s="80"/>
      <c r="BO263" s="81"/>
      <c r="BP263" s="80"/>
      <c r="BQ263" s="80"/>
      <c r="BR263" s="80"/>
      <c r="BS263" s="80"/>
      <c r="BT263" s="80"/>
      <c r="BU263" s="80"/>
      <c r="BV263" s="80"/>
      <c r="BW263" s="80"/>
      <c r="BX263" s="80"/>
      <c r="BY263" s="80"/>
      <c r="BZ263" s="80"/>
      <c r="CA263" s="80"/>
      <c r="CB263" s="80"/>
      <c r="CC263" s="80"/>
      <c r="CD263" s="80">
        <v>5</v>
      </c>
      <c r="CE263" s="80"/>
      <c r="CF263" s="80"/>
      <c r="CG263" s="80"/>
      <c r="CH263" s="80"/>
      <c r="CI263" s="80"/>
      <c r="CJ263" s="80"/>
      <c r="CK263" s="80"/>
      <c r="CL263" s="80"/>
      <c r="CM263" s="80"/>
      <c r="CN263" s="80"/>
      <c r="CO263" s="80"/>
      <c r="CP263" s="80"/>
      <c r="CQ263" s="80"/>
      <c r="CR263" s="80"/>
      <c r="CS263" s="80"/>
      <c r="CT263" s="80"/>
      <c r="CU263" s="80"/>
      <c r="CV263" s="80"/>
      <c r="CW263" s="80"/>
      <c r="CX263" s="80"/>
      <c r="CY263" s="80"/>
      <c r="CZ263" s="80"/>
      <c r="DA263" s="80"/>
      <c r="DB263" s="80"/>
      <c r="DC263" s="80"/>
      <c r="DD263" s="80"/>
      <c r="DE263" s="80"/>
      <c r="DF263" s="80"/>
      <c r="DG263" s="80"/>
      <c r="DH263" s="80"/>
      <c r="DI263" s="80"/>
      <c r="DJ263" s="80"/>
      <c r="DK263" s="80"/>
      <c r="DL263" s="80"/>
      <c r="DM263" s="80"/>
      <c r="DN263" s="80"/>
      <c r="DO263" s="80"/>
      <c r="DP263" s="80"/>
      <c r="DQ263" s="80"/>
      <c r="DR263" s="80"/>
      <c r="DS263" s="80"/>
      <c r="DT263" s="80"/>
      <c r="DU263" s="80">
        <v>2</v>
      </c>
      <c r="DV263" s="80"/>
      <c r="DW263" s="80"/>
      <c r="DX263" s="80"/>
      <c r="DY263" s="80"/>
      <c r="DZ263" s="80"/>
      <c r="EA263" s="80">
        <v>60</v>
      </c>
      <c r="EB263" s="80"/>
      <c r="EC263" s="80"/>
      <c r="ED263" s="80"/>
      <c r="EE263" s="80"/>
      <c r="EF263" s="80"/>
      <c r="EG263" s="80"/>
      <c r="EH263" s="80"/>
      <c r="EI263" s="80"/>
      <c r="EJ263" s="80"/>
      <c r="EK263" s="80"/>
      <c r="EL263" s="80"/>
      <c r="EM263" s="80"/>
      <c r="EN263" s="80"/>
      <c r="EO263" s="80"/>
      <c r="EP263" s="80"/>
      <c r="EQ263" s="80"/>
      <c r="ER263" s="80"/>
      <c r="ES263" s="80"/>
      <c r="ET263" s="80"/>
      <c r="EU263" s="80"/>
      <c r="EV263" s="80"/>
      <c r="EW263" s="80"/>
      <c r="EX263" s="80"/>
      <c r="EY263" s="80"/>
      <c r="EZ263" s="80"/>
      <c r="FA263" s="80"/>
      <c r="FB263" s="80"/>
      <c r="FC263" s="80"/>
      <c r="FD263" s="80"/>
      <c r="FE263" s="80"/>
      <c r="FF263" s="80"/>
      <c r="FG263" s="80"/>
      <c r="FH263" s="80"/>
      <c r="FI263" s="80"/>
      <c r="FJ263" s="80"/>
      <c r="FK263" s="80"/>
      <c r="FL263" s="80"/>
      <c r="FM263" s="80"/>
      <c r="FN263" s="80"/>
      <c r="FO263" s="80"/>
      <c r="FP263" s="80"/>
      <c r="FQ263" s="80">
        <v>3</v>
      </c>
      <c r="FR263" s="80"/>
      <c r="FS263" s="80"/>
      <c r="FT263" s="80"/>
      <c r="FU263" s="80"/>
      <c r="FV263" s="80"/>
      <c r="FW263" s="80"/>
      <c r="FX263" s="80"/>
      <c r="FY263" s="80"/>
      <c r="FZ263" s="80"/>
      <c r="GA263" s="80"/>
      <c r="GB263" s="80"/>
      <c r="GC263" s="80"/>
      <c r="GD263" s="80"/>
      <c r="GE263" s="80"/>
      <c r="GF263" s="80"/>
      <c r="GG263" s="80"/>
      <c r="GH263" s="80"/>
      <c r="GI263" s="80"/>
      <c r="GJ263" s="80"/>
      <c r="GK263" s="80"/>
      <c r="GL263" s="80"/>
      <c r="GM263" s="80"/>
      <c r="GN263" s="80"/>
      <c r="GO263" s="80"/>
      <c r="GP263" s="80"/>
      <c r="GQ263" s="80"/>
      <c r="GR263" s="80"/>
      <c r="GS263" s="80"/>
      <c r="GT263" s="80"/>
      <c r="GU263" s="80"/>
      <c r="GV263" s="80"/>
      <c r="GW263" s="80"/>
      <c r="GX263" s="80"/>
      <c r="GY263" s="80"/>
      <c r="GZ263" s="80"/>
      <c r="HA263" s="80"/>
      <c r="HB263" s="80"/>
      <c r="HC263" s="80"/>
      <c r="HD263" s="80"/>
      <c r="HE263" s="80"/>
      <c r="HF263" s="80"/>
      <c r="HG263" s="80"/>
      <c r="HH263" s="80"/>
      <c r="HI263" s="80"/>
      <c r="HJ263" s="80"/>
      <c r="HK263" s="80"/>
      <c r="HL263" s="80"/>
      <c r="HM263" s="80"/>
      <c r="HN263" s="80"/>
      <c r="HO263" s="80"/>
      <c r="HP263" s="80"/>
      <c r="HQ263" s="80"/>
      <c r="HR263" s="80"/>
      <c r="HS263" s="80"/>
      <c r="HT263" s="80"/>
      <c r="HU263" s="80"/>
      <c r="HV263" s="80"/>
      <c r="HW263" s="80"/>
      <c r="HX263" s="80"/>
      <c r="HY263" s="80"/>
      <c r="HZ263" s="80"/>
      <c r="IA263" s="80"/>
      <c r="IB263" s="80"/>
      <c r="IC263" s="80"/>
      <c r="ID263" s="80"/>
      <c r="IE263" s="80"/>
      <c r="IF263" s="80"/>
      <c r="IG263" s="80"/>
      <c r="IH263" s="80"/>
      <c r="II263" s="80"/>
      <c r="IJ263" s="80"/>
      <c r="IK263" s="80"/>
      <c r="IL263" s="80"/>
      <c r="IM263" s="80"/>
      <c r="IN263" s="80"/>
      <c r="IO263" s="80"/>
      <c r="IP263" s="80"/>
      <c r="IQ263" s="80"/>
      <c r="IR263" s="80"/>
      <c r="IS263" s="80"/>
      <c r="IT263" s="80"/>
      <c r="IU263" s="80"/>
      <c r="IV263" s="80"/>
      <c r="IW263" s="80"/>
      <c r="IX263" s="80">
        <v>8875</v>
      </c>
      <c r="IY263" s="80">
        <v>110</v>
      </c>
      <c r="IZ263" s="80"/>
      <c r="JA263" s="80"/>
      <c r="JB263" s="80"/>
      <c r="JC263" s="80"/>
      <c r="JD263" s="80"/>
      <c r="JE263" s="80"/>
      <c r="JF263" s="80"/>
      <c r="JG263" s="80"/>
      <c r="JH263" s="80"/>
      <c r="JI263" s="80"/>
      <c r="JJ263" s="80"/>
      <c r="JK263" s="80"/>
      <c r="JL263" s="80">
        <v>22</v>
      </c>
      <c r="JM263" s="80"/>
      <c r="JN263" s="80"/>
      <c r="JO263" s="80"/>
      <c r="JP263" s="80">
        <v>1870</v>
      </c>
      <c r="JQ263" s="80"/>
      <c r="JR263" s="80"/>
      <c r="JS263" s="80"/>
      <c r="JT263" s="80"/>
      <c r="JU263" s="80"/>
      <c r="JV263" s="80"/>
      <c r="JW263" s="80"/>
      <c r="JX263" s="80"/>
      <c r="JY263" s="80"/>
      <c r="JZ263" s="80"/>
      <c r="KA263" s="80"/>
      <c r="KB263" s="80"/>
      <c r="KC263" s="80"/>
      <c r="KD263" s="80"/>
      <c r="KE263" s="80"/>
      <c r="KF263" s="80"/>
      <c r="KG263" s="80"/>
      <c r="KH263" s="80"/>
      <c r="KI263" s="80"/>
      <c r="KJ263" s="80"/>
      <c r="KK263" s="80"/>
      <c r="KL263" s="80"/>
      <c r="KM263" s="80"/>
      <c r="KN263" s="80"/>
      <c r="KO263" s="80"/>
      <c r="KP263" s="80"/>
      <c r="KQ263" s="80"/>
      <c r="KR263" s="80"/>
      <c r="KS263" s="80"/>
      <c r="KT263" s="80"/>
      <c r="KU263" s="80"/>
      <c r="KV263" s="80"/>
      <c r="KW263" s="80"/>
      <c r="KX263" s="80"/>
      <c r="KY263" s="80"/>
      <c r="KZ263" s="80"/>
      <c r="LA263" s="80"/>
      <c r="LB263" s="80"/>
      <c r="LC263" s="80"/>
      <c r="LD263" s="80"/>
      <c r="LE263" s="80"/>
      <c r="LF263" s="80"/>
      <c r="LG263" s="80">
        <v>30</v>
      </c>
      <c r="LH263" s="80"/>
      <c r="LI263" s="80"/>
      <c r="LJ263" s="80"/>
      <c r="LK263" s="80"/>
      <c r="LL263" s="80"/>
      <c r="LM263" s="80"/>
      <c r="LN263" s="80"/>
      <c r="LO263" s="80">
        <v>1903</v>
      </c>
      <c r="LP263" s="80"/>
      <c r="LQ263" s="80"/>
      <c r="LR263" s="80"/>
      <c r="LS263" s="80"/>
      <c r="LT263" s="80"/>
      <c r="LU263" s="80"/>
      <c r="LV263" s="80"/>
      <c r="LW263" s="80"/>
      <c r="LX263" s="80"/>
      <c r="LY263" s="80"/>
      <c r="LZ263" s="80"/>
      <c r="MA263" s="80"/>
      <c r="MB263" s="80"/>
      <c r="MC263" s="80"/>
      <c r="MD263" s="80"/>
      <c r="ME263" s="80"/>
      <c r="MF263" s="80"/>
      <c r="MG263" s="80"/>
      <c r="MH263" s="80"/>
      <c r="MI263" s="80"/>
      <c r="MJ263" s="80"/>
      <c r="MK263" s="80"/>
      <c r="ML263" s="80"/>
      <c r="MM263" s="80"/>
      <c r="MN263" s="80"/>
      <c r="MO263" s="80"/>
      <c r="MP263" s="80"/>
      <c r="MQ263" s="80"/>
      <c r="MR263" s="80"/>
      <c r="MS263" s="80"/>
      <c r="MT263" s="80"/>
      <c r="MU263" s="80"/>
      <c r="MV263" s="80"/>
      <c r="MW263" s="80"/>
      <c r="MX263" s="80"/>
      <c r="MY263" s="80"/>
      <c r="MZ263" s="80"/>
      <c r="NA263" s="80"/>
      <c r="NB263" s="80"/>
      <c r="NC263" s="80"/>
      <c r="ND263" s="80"/>
      <c r="NE263" s="80"/>
      <c r="NF263" s="80"/>
      <c r="NG263" s="80"/>
      <c r="NH263" s="80"/>
      <c r="NI263" s="80"/>
      <c r="NJ263" s="80"/>
      <c r="NK263" s="80"/>
      <c r="NL263" s="80"/>
      <c r="NM263" s="80"/>
      <c r="NN263" s="80"/>
      <c r="NO263" s="80"/>
      <c r="NP263" s="80"/>
      <c r="NQ263" s="80"/>
      <c r="NR263" s="80"/>
      <c r="NS263" s="80"/>
      <c r="NT263" s="80"/>
      <c r="NU263" s="80"/>
      <c r="NV263" s="80"/>
      <c r="NW263" s="80"/>
      <c r="NX263" s="80"/>
      <c r="NY263" s="80"/>
      <c r="NZ263" s="80"/>
      <c r="OA263" s="80"/>
      <c r="OB263" s="79">
        <v>12881</v>
      </c>
    </row>
    <row r="264" spans="1:392" ht="13.15">
      <c r="A264" s="27">
        <v>325414</v>
      </c>
      <c r="B264" s="23" t="s">
        <v>402</v>
      </c>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v>2</v>
      </c>
      <c r="AE264" s="80"/>
      <c r="AF264" s="80"/>
      <c r="AG264" s="80"/>
      <c r="AH264" s="80"/>
      <c r="AI264" s="80"/>
      <c r="AJ264" s="80"/>
      <c r="AK264" s="80"/>
      <c r="AL264" s="80"/>
      <c r="AM264" s="80"/>
      <c r="AN264" s="80"/>
      <c r="AO264" s="80"/>
      <c r="AP264" s="80"/>
      <c r="AQ264" s="80"/>
      <c r="AR264" s="80"/>
      <c r="AS264" s="80"/>
      <c r="AT264" s="80"/>
      <c r="AU264" s="80"/>
      <c r="AV264" s="80"/>
      <c r="AW264" s="80"/>
      <c r="AX264" s="80"/>
      <c r="AY264" s="80"/>
      <c r="AZ264" s="80"/>
      <c r="BA264" s="80"/>
      <c r="BB264" s="80"/>
      <c r="BC264" s="80"/>
      <c r="BD264" s="80"/>
      <c r="BE264" s="80"/>
      <c r="BF264" s="80"/>
      <c r="BG264" s="80"/>
      <c r="BH264" s="80"/>
      <c r="BI264" s="80"/>
      <c r="BJ264" s="80"/>
      <c r="BK264" s="80"/>
      <c r="BL264" s="80"/>
      <c r="BM264" s="80"/>
      <c r="BN264" s="80"/>
      <c r="BO264" s="81"/>
      <c r="BP264" s="80"/>
      <c r="BQ264" s="80"/>
      <c r="BR264" s="80"/>
      <c r="BS264" s="80"/>
      <c r="BT264" s="80"/>
      <c r="BU264" s="80"/>
      <c r="BV264" s="80"/>
      <c r="BW264" s="80"/>
      <c r="BX264" s="80"/>
      <c r="BY264" s="80"/>
      <c r="BZ264" s="80"/>
      <c r="CA264" s="80"/>
      <c r="CB264" s="80"/>
      <c r="CC264" s="80"/>
      <c r="CD264" s="80"/>
      <c r="CE264" s="80"/>
      <c r="CF264" s="80"/>
      <c r="CG264" s="80"/>
      <c r="CH264" s="80"/>
      <c r="CI264" s="80"/>
      <c r="CJ264" s="80"/>
      <c r="CK264" s="80"/>
      <c r="CL264" s="80"/>
      <c r="CM264" s="80"/>
      <c r="CN264" s="80"/>
      <c r="CO264" s="80"/>
      <c r="CP264" s="80"/>
      <c r="CQ264" s="80"/>
      <c r="CR264" s="80"/>
      <c r="CS264" s="80"/>
      <c r="CT264" s="80"/>
      <c r="CU264" s="80"/>
      <c r="CV264" s="80"/>
      <c r="CW264" s="80"/>
      <c r="CX264" s="80"/>
      <c r="CY264" s="80"/>
      <c r="CZ264" s="80"/>
      <c r="DA264" s="80"/>
      <c r="DB264" s="80"/>
      <c r="DC264" s="80"/>
      <c r="DD264" s="80"/>
      <c r="DE264" s="80"/>
      <c r="DF264" s="80"/>
      <c r="DG264" s="80"/>
      <c r="DH264" s="80"/>
      <c r="DI264" s="80"/>
      <c r="DJ264" s="80"/>
      <c r="DK264" s="80"/>
      <c r="DL264" s="80"/>
      <c r="DM264" s="80"/>
      <c r="DN264" s="80"/>
      <c r="DO264" s="80"/>
      <c r="DP264" s="80"/>
      <c r="DQ264" s="80"/>
      <c r="DR264" s="80"/>
      <c r="DS264" s="80"/>
      <c r="DT264" s="80"/>
      <c r="DU264" s="80"/>
      <c r="DV264" s="80"/>
      <c r="DW264" s="80"/>
      <c r="DX264" s="80"/>
      <c r="DY264" s="80"/>
      <c r="DZ264" s="80"/>
      <c r="EA264" s="80"/>
      <c r="EB264" s="80"/>
      <c r="EC264" s="80"/>
      <c r="ED264" s="80"/>
      <c r="EE264" s="80"/>
      <c r="EF264" s="80"/>
      <c r="EG264" s="80"/>
      <c r="EH264" s="80"/>
      <c r="EI264" s="80"/>
      <c r="EJ264" s="80"/>
      <c r="EK264" s="80"/>
      <c r="EL264" s="80"/>
      <c r="EM264" s="80"/>
      <c r="EN264" s="80"/>
      <c r="EO264" s="80"/>
      <c r="EP264" s="80"/>
      <c r="EQ264" s="80"/>
      <c r="ER264" s="80"/>
      <c r="ES264" s="80"/>
      <c r="ET264" s="80"/>
      <c r="EU264" s="80"/>
      <c r="EV264" s="80"/>
      <c r="EW264" s="80"/>
      <c r="EX264" s="80"/>
      <c r="EY264" s="80"/>
      <c r="EZ264" s="80"/>
      <c r="FA264" s="80"/>
      <c r="FB264" s="80"/>
      <c r="FC264" s="80"/>
      <c r="FD264" s="80"/>
      <c r="FE264" s="80"/>
      <c r="FF264" s="80"/>
      <c r="FG264" s="80"/>
      <c r="FH264" s="80"/>
      <c r="FI264" s="80"/>
      <c r="FJ264" s="80"/>
      <c r="FK264" s="80"/>
      <c r="FL264" s="80"/>
      <c r="FM264" s="80"/>
      <c r="FN264" s="80"/>
      <c r="FO264" s="80"/>
      <c r="FP264" s="80"/>
      <c r="FQ264" s="80"/>
      <c r="FR264" s="80"/>
      <c r="FS264" s="80"/>
      <c r="FT264" s="80"/>
      <c r="FU264" s="80"/>
      <c r="FV264" s="80"/>
      <c r="FW264" s="80"/>
      <c r="FX264" s="80"/>
      <c r="FY264" s="80"/>
      <c r="FZ264" s="80"/>
      <c r="GA264" s="80"/>
      <c r="GB264" s="80"/>
      <c r="GC264" s="80"/>
      <c r="GD264" s="80"/>
      <c r="GE264" s="80"/>
      <c r="GF264" s="80"/>
      <c r="GG264" s="80"/>
      <c r="GH264" s="80"/>
      <c r="GI264" s="80"/>
      <c r="GJ264" s="80"/>
      <c r="GK264" s="80"/>
      <c r="GL264" s="80"/>
      <c r="GM264" s="80"/>
      <c r="GN264" s="80"/>
      <c r="GO264" s="80"/>
      <c r="GP264" s="80"/>
      <c r="GQ264" s="80"/>
      <c r="GR264" s="80"/>
      <c r="GS264" s="80"/>
      <c r="GT264" s="80"/>
      <c r="GU264" s="80"/>
      <c r="GV264" s="80"/>
      <c r="GW264" s="80"/>
      <c r="GX264" s="80"/>
      <c r="GY264" s="80"/>
      <c r="GZ264" s="80"/>
      <c r="HA264" s="80"/>
      <c r="HB264" s="80"/>
      <c r="HC264" s="80"/>
      <c r="HD264" s="80"/>
      <c r="HE264" s="80"/>
      <c r="HF264" s="80"/>
      <c r="HG264" s="80"/>
      <c r="HH264" s="80"/>
      <c r="HI264" s="80"/>
      <c r="HJ264" s="80">
        <v>9</v>
      </c>
      <c r="HK264" s="80"/>
      <c r="HL264" s="80"/>
      <c r="HM264" s="80"/>
      <c r="HN264" s="80"/>
      <c r="HO264" s="80"/>
      <c r="HP264" s="80"/>
      <c r="HQ264" s="80"/>
      <c r="HR264" s="80"/>
      <c r="HS264" s="80"/>
      <c r="HT264" s="80"/>
      <c r="HU264" s="80"/>
      <c r="HV264" s="80"/>
      <c r="HW264" s="80"/>
      <c r="HX264" s="80"/>
      <c r="HY264" s="80"/>
      <c r="HZ264" s="80"/>
      <c r="IA264" s="80"/>
      <c r="IB264" s="80"/>
      <c r="IC264" s="80"/>
      <c r="ID264" s="80"/>
      <c r="IE264" s="80"/>
      <c r="IF264" s="80"/>
      <c r="IG264" s="80"/>
      <c r="IH264" s="80"/>
      <c r="II264" s="80"/>
      <c r="IJ264" s="80"/>
      <c r="IK264" s="80"/>
      <c r="IL264" s="80"/>
      <c r="IM264" s="80"/>
      <c r="IN264" s="80"/>
      <c r="IO264" s="80"/>
      <c r="IP264" s="80"/>
      <c r="IQ264" s="80">
        <v>7</v>
      </c>
      <c r="IR264" s="80"/>
      <c r="IS264" s="80"/>
      <c r="IT264" s="80"/>
      <c r="IU264" s="80"/>
      <c r="IV264" s="80">
        <v>0</v>
      </c>
      <c r="IW264" s="80">
        <v>2327</v>
      </c>
      <c r="IX264" s="80">
        <v>0</v>
      </c>
      <c r="IY264" s="80">
        <v>18275</v>
      </c>
      <c r="IZ264" s="80"/>
      <c r="JA264" s="80"/>
      <c r="JB264" s="80"/>
      <c r="JC264" s="80"/>
      <c r="JD264" s="80"/>
      <c r="JE264" s="80"/>
      <c r="JF264" s="80"/>
      <c r="JG264" s="80"/>
      <c r="JH264" s="80"/>
      <c r="JI264" s="80"/>
      <c r="JJ264" s="80"/>
      <c r="JK264" s="80"/>
      <c r="JL264" s="80"/>
      <c r="JM264" s="80"/>
      <c r="JN264" s="80"/>
      <c r="JO264" s="80"/>
      <c r="JP264" s="80">
        <v>582</v>
      </c>
      <c r="JQ264" s="80"/>
      <c r="JR264" s="80"/>
      <c r="JS264" s="80"/>
      <c r="JT264" s="80"/>
      <c r="JU264" s="80"/>
      <c r="JV264" s="80"/>
      <c r="JW264" s="80"/>
      <c r="JX264" s="80"/>
      <c r="JY264" s="80"/>
      <c r="JZ264" s="80"/>
      <c r="KA264" s="80"/>
      <c r="KB264" s="80"/>
      <c r="KC264" s="80"/>
      <c r="KD264" s="80"/>
      <c r="KE264" s="80"/>
      <c r="KF264" s="80"/>
      <c r="KG264" s="80"/>
      <c r="KH264" s="80"/>
      <c r="KI264" s="80"/>
      <c r="KJ264" s="80"/>
      <c r="KK264" s="80"/>
      <c r="KL264" s="80"/>
      <c r="KM264" s="80"/>
      <c r="KN264" s="80"/>
      <c r="KO264" s="80"/>
      <c r="KP264" s="80"/>
      <c r="KQ264" s="80"/>
      <c r="KR264" s="80"/>
      <c r="KS264" s="80"/>
      <c r="KT264" s="80"/>
      <c r="KU264" s="80"/>
      <c r="KV264" s="80"/>
      <c r="KW264" s="80"/>
      <c r="KX264" s="80"/>
      <c r="KY264" s="80"/>
      <c r="KZ264" s="80"/>
      <c r="LA264" s="80"/>
      <c r="LB264" s="80"/>
      <c r="LC264" s="80"/>
      <c r="LD264" s="80"/>
      <c r="LE264" s="80"/>
      <c r="LF264" s="80"/>
      <c r="LG264" s="80">
        <v>42</v>
      </c>
      <c r="LH264" s="80"/>
      <c r="LI264" s="80"/>
      <c r="LJ264" s="80"/>
      <c r="LK264" s="80"/>
      <c r="LL264" s="80"/>
      <c r="LM264" s="80"/>
      <c r="LN264" s="80"/>
      <c r="LO264" s="80">
        <v>2684</v>
      </c>
      <c r="LP264" s="80"/>
      <c r="LQ264" s="80"/>
      <c r="LR264" s="80"/>
      <c r="LS264" s="80"/>
      <c r="LT264" s="80"/>
      <c r="LU264" s="80"/>
      <c r="LV264" s="80"/>
      <c r="LW264" s="80"/>
      <c r="LX264" s="80"/>
      <c r="LY264" s="80"/>
      <c r="LZ264" s="80"/>
      <c r="MA264" s="80"/>
      <c r="MB264" s="80"/>
      <c r="MC264" s="80"/>
      <c r="MD264" s="80"/>
      <c r="ME264" s="80"/>
      <c r="MF264" s="80"/>
      <c r="MG264" s="80"/>
      <c r="MH264" s="80"/>
      <c r="MI264" s="80"/>
      <c r="MJ264" s="80"/>
      <c r="MK264" s="80"/>
      <c r="ML264" s="80"/>
      <c r="MM264" s="80"/>
      <c r="MN264" s="80"/>
      <c r="MO264" s="80"/>
      <c r="MP264" s="80"/>
      <c r="MQ264" s="80"/>
      <c r="MR264" s="80"/>
      <c r="MS264" s="80"/>
      <c r="MT264" s="80"/>
      <c r="MU264" s="80"/>
      <c r="MV264" s="80"/>
      <c r="MW264" s="80"/>
      <c r="MX264" s="80"/>
      <c r="MY264" s="80"/>
      <c r="MZ264" s="80"/>
      <c r="NA264" s="80"/>
      <c r="NB264" s="80"/>
      <c r="NC264" s="80"/>
      <c r="ND264" s="80"/>
      <c r="NE264" s="80"/>
      <c r="NF264" s="80"/>
      <c r="NG264" s="80"/>
      <c r="NH264" s="80"/>
      <c r="NI264" s="80"/>
      <c r="NJ264" s="80"/>
      <c r="NK264" s="80"/>
      <c r="NL264" s="80"/>
      <c r="NM264" s="80"/>
      <c r="NN264" s="80"/>
      <c r="NO264" s="80"/>
      <c r="NP264" s="80"/>
      <c r="NQ264" s="80"/>
      <c r="NR264" s="80"/>
      <c r="NS264" s="80"/>
      <c r="NT264" s="80"/>
      <c r="NU264" s="80"/>
      <c r="NV264" s="80"/>
      <c r="NW264" s="80"/>
      <c r="NX264" s="80"/>
      <c r="NY264" s="80"/>
      <c r="NZ264" s="80"/>
      <c r="OA264" s="80"/>
      <c r="OB264" s="79">
        <v>23928</v>
      </c>
    </row>
    <row r="265" spans="1:392" ht="13.15">
      <c r="A265" s="27">
        <v>325510</v>
      </c>
      <c r="B265" s="23" t="s">
        <v>403</v>
      </c>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v>2</v>
      </c>
      <c r="AE265" s="80"/>
      <c r="AF265" s="80"/>
      <c r="AG265" s="80"/>
      <c r="AH265" s="80"/>
      <c r="AI265" s="80"/>
      <c r="AJ265" s="80"/>
      <c r="AK265" s="80"/>
      <c r="AL265" s="80"/>
      <c r="AM265" s="80"/>
      <c r="AN265" s="80"/>
      <c r="AO265" s="80"/>
      <c r="AP265" s="80"/>
      <c r="AQ265" s="80"/>
      <c r="AR265" s="80"/>
      <c r="AS265" s="80"/>
      <c r="AT265" s="80"/>
      <c r="AU265" s="80"/>
      <c r="AV265" s="80"/>
      <c r="AW265" s="80"/>
      <c r="AX265" s="80"/>
      <c r="AY265" s="80"/>
      <c r="AZ265" s="80"/>
      <c r="BA265" s="80"/>
      <c r="BB265" s="80"/>
      <c r="BC265" s="80"/>
      <c r="BD265" s="80"/>
      <c r="BE265" s="80"/>
      <c r="BF265" s="80"/>
      <c r="BG265" s="80"/>
      <c r="BH265" s="80"/>
      <c r="BI265" s="80"/>
      <c r="BJ265" s="80"/>
      <c r="BK265" s="80"/>
      <c r="BL265" s="80"/>
      <c r="BM265" s="80"/>
      <c r="BN265" s="80"/>
      <c r="BO265" s="81"/>
      <c r="BP265" s="80"/>
      <c r="BQ265" s="80"/>
      <c r="BR265" s="80"/>
      <c r="BS265" s="80"/>
      <c r="BT265" s="80"/>
      <c r="BU265" s="80"/>
      <c r="BV265" s="80"/>
      <c r="BW265" s="80"/>
      <c r="BX265" s="80"/>
      <c r="BY265" s="80"/>
      <c r="BZ265" s="80"/>
      <c r="CA265" s="80"/>
      <c r="CB265" s="80"/>
      <c r="CC265" s="80"/>
      <c r="CD265" s="80"/>
      <c r="CE265" s="80"/>
      <c r="CF265" s="80"/>
      <c r="CG265" s="80"/>
      <c r="CH265" s="80"/>
      <c r="CI265" s="80"/>
      <c r="CJ265" s="80"/>
      <c r="CK265" s="80"/>
      <c r="CL265" s="80"/>
      <c r="CM265" s="80"/>
      <c r="CN265" s="80"/>
      <c r="CO265" s="80"/>
      <c r="CP265" s="80"/>
      <c r="CQ265" s="80"/>
      <c r="CR265" s="80"/>
      <c r="CS265" s="80"/>
      <c r="CT265" s="80"/>
      <c r="CU265" s="80"/>
      <c r="CV265" s="80"/>
      <c r="CW265" s="80"/>
      <c r="CX265" s="80"/>
      <c r="CY265" s="80"/>
      <c r="CZ265" s="80"/>
      <c r="DA265" s="80"/>
      <c r="DB265" s="80"/>
      <c r="DC265" s="80"/>
      <c r="DD265" s="80"/>
      <c r="DE265" s="80"/>
      <c r="DF265" s="80"/>
      <c r="DG265" s="80"/>
      <c r="DH265" s="80"/>
      <c r="DI265" s="80"/>
      <c r="DJ265" s="80"/>
      <c r="DK265" s="80"/>
      <c r="DL265" s="80"/>
      <c r="DM265" s="80"/>
      <c r="DN265" s="80"/>
      <c r="DO265" s="80"/>
      <c r="DP265" s="80"/>
      <c r="DQ265" s="80"/>
      <c r="DR265" s="80"/>
      <c r="DS265" s="80"/>
      <c r="DT265" s="80"/>
      <c r="DU265" s="80"/>
      <c r="DV265" s="80"/>
      <c r="DW265" s="80"/>
      <c r="DX265" s="80"/>
      <c r="DY265" s="80"/>
      <c r="DZ265" s="80"/>
      <c r="EA265" s="80"/>
      <c r="EB265" s="80"/>
      <c r="EC265" s="80"/>
      <c r="ED265" s="80"/>
      <c r="EE265" s="80"/>
      <c r="EF265" s="80"/>
      <c r="EG265" s="80"/>
      <c r="EH265" s="80"/>
      <c r="EI265" s="80"/>
      <c r="EJ265" s="80"/>
      <c r="EK265" s="80"/>
      <c r="EL265" s="80"/>
      <c r="EM265" s="80"/>
      <c r="EN265" s="80"/>
      <c r="EO265" s="80"/>
      <c r="EP265" s="80"/>
      <c r="EQ265" s="80"/>
      <c r="ER265" s="80"/>
      <c r="ES265" s="80">
        <v>152</v>
      </c>
      <c r="ET265" s="80"/>
      <c r="EU265" s="80"/>
      <c r="EV265" s="80"/>
      <c r="EW265" s="80"/>
      <c r="EX265" s="80"/>
      <c r="EY265" s="80"/>
      <c r="EZ265" s="80"/>
      <c r="FA265" s="80"/>
      <c r="FB265" s="80"/>
      <c r="FC265" s="80"/>
      <c r="FD265" s="80"/>
      <c r="FE265" s="80"/>
      <c r="FF265" s="80"/>
      <c r="FG265" s="80"/>
      <c r="FH265" s="80"/>
      <c r="FI265" s="80"/>
      <c r="FJ265" s="80"/>
      <c r="FK265" s="80"/>
      <c r="FL265" s="80"/>
      <c r="FM265" s="80"/>
      <c r="FN265" s="80"/>
      <c r="FO265" s="80"/>
      <c r="FP265" s="80"/>
      <c r="FQ265" s="80"/>
      <c r="FR265" s="80"/>
      <c r="FS265" s="80"/>
      <c r="FT265" s="80"/>
      <c r="FU265" s="80"/>
      <c r="FV265" s="80"/>
      <c r="FW265" s="80"/>
      <c r="FX265" s="80"/>
      <c r="FY265" s="80"/>
      <c r="FZ265" s="80"/>
      <c r="GA265" s="80"/>
      <c r="GB265" s="80"/>
      <c r="GC265" s="80"/>
      <c r="GD265" s="80"/>
      <c r="GE265" s="80"/>
      <c r="GF265" s="80"/>
      <c r="GG265" s="80"/>
      <c r="GH265" s="80"/>
      <c r="GI265" s="80"/>
      <c r="GJ265" s="80">
        <v>18</v>
      </c>
      <c r="GK265" s="80"/>
      <c r="GL265" s="80"/>
      <c r="GM265" s="80">
        <v>39</v>
      </c>
      <c r="GN265" s="80"/>
      <c r="GO265" s="80"/>
      <c r="GP265" s="80"/>
      <c r="GQ265" s="80"/>
      <c r="GR265" s="80"/>
      <c r="GS265" s="80"/>
      <c r="GT265" s="80"/>
      <c r="GU265" s="80"/>
      <c r="GV265" s="80"/>
      <c r="GW265" s="80"/>
      <c r="GX265" s="80"/>
      <c r="GY265" s="80"/>
      <c r="GZ265" s="80"/>
      <c r="HA265" s="80"/>
      <c r="HB265" s="80"/>
      <c r="HC265" s="80"/>
      <c r="HD265" s="80"/>
      <c r="HE265" s="80"/>
      <c r="HF265" s="80"/>
      <c r="HG265" s="80"/>
      <c r="HH265" s="80"/>
      <c r="HI265" s="80"/>
      <c r="HJ265" s="80"/>
      <c r="HK265" s="80"/>
      <c r="HL265" s="80"/>
      <c r="HM265" s="80"/>
      <c r="HN265" s="80"/>
      <c r="HO265" s="80"/>
      <c r="HP265" s="80"/>
      <c r="HQ265" s="80"/>
      <c r="HR265" s="80"/>
      <c r="HS265" s="80"/>
      <c r="HT265" s="80"/>
      <c r="HU265" s="80"/>
      <c r="HV265" s="80"/>
      <c r="HW265" s="80"/>
      <c r="HX265" s="80"/>
      <c r="HY265" s="80"/>
      <c r="HZ265" s="80"/>
      <c r="IA265" s="80"/>
      <c r="IB265" s="80"/>
      <c r="IC265" s="80">
        <v>27</v>
      </c>
      <c r="ID265" s="80"/>
      <c r="IE265" s="80"/>
      <c r="IF265" s="80"/>
      <c r="IG265" s="80"/>
      <c r="IH265" s="80"/>
      <c r="II265" s="80"/>
      <c r="IJ265" s="80"/>
      <c r="IK265" s="80"/>
      <c r="IL265" s="80">
        <v>6</v>
      </c>
      <c r="IM265" s="80"/>
      <c r="IN265" s="80"/>
      <c r="IO265" s="80">
        <v>14</v>
      </c>
      <c r="IP265" s="80"/>
      <c r="IQ265" s="80"/>
      <c r="IR265" s="80">
        <v>271</v>
      </c>
      <c r="IS265" s="80"/>
      <c r="IT265" s="80"/>
      <c r="IU265" s="80"/>
      <c r="IV265" s="80"/>
      <c r="IW265" s="80"/>
      <c r="IX265" s="80"/>
      <c r="IY265" s="80"/>
      <c r="IZ265" s="80">
        <v>21662</v>
      </c>
      <c r="JA265" s="80">
        <v>48</v>
      </c>
      <c r="JB265" s="80">
        <v>68</v>
      </c>
      <c r="JC265" s="80"/>
      <c r="JD265" s="80">
        <v>7</v>
      </c>
      <c r="JE265" s="80">
        <v>77</v>
      </c>
      <c r="JF265" s="80"/>
      <c r="JG265" s="80"/>
      <c r="JH265" s="80"/>
      <c r="JI265" s="80"/>
      <c r="JJ265" s="80"/>
      <c r="JK265" s="80"/>
      <c r="JL265" s="80"/>
      <c r="JM265" s="80"/>
      <c r="JN265" s="80"/>
      <c r="JO265" s="80"/>
      <c r="JP265" s="80">
        <v>323</v>
      </c>
      <c r="JQ265" s="80"/>
      <c r="JR265" s="80"/>
      <c r="JS265" s="80"/>
      <c r="JT265" s="80"/>
      <c r="JU265" s="80"/>
      <c r="JV265" s="80"/>
      <c r="JW265" s="80"/>
      <c r="JX265" s="80"/>
      <c r="JY265" s="80"/>
      <c r="JZ265" s="80"/>
      <c r="KA265" s="80"/>
      <c r="KB265" s="80"/>
      <c r="KC265" s="80"/>
      <c r="KD265" s="80"/>
      <c r="KE265" s="80"/>
      <c r="KF265" s="80"/>
      <c r="KG265" s="80"/>
      <c r="KH265" s="80"/>
      <c r="KI265" s="80"/>
      <c r="KJ265" s="80"/>
      <c r="KK265" s="80"/>
      <c r="KL265" s="80"/>
      <c r="KM265" s="80"/>
      <c r="KN265" s="80"/>
      <c r="KO265" s="80"/>
      <c r="KP265" s="80"/>
      <c r="KQ265" s="80"/>
      <c r="KR265" s="80"/>
      <c r="KS265" s="80"/>
      <c r="KT265" s="80"/>
      <c r="KU265" s="80"/>
      <c r="KV265" s="80"/>
      <c r="KW265" s="80"/>
      <c r="KX265" s="80"/>
      <c r="KY265" s="80"/>
      <c r="KZ265" s="80"/>
      <c r="LA265" s="80"/>
      <c r="LB265" s="80"/>
      <c r="LC265" s="80"/>
      <c r="LD265" s="80"/>
      <c r="LE265" s="80"/>
      <c r="LF265" s="80"/>
      <c r="LG265" s="80">
        <v>13</v>
      </c>
      <c r="LH265" s="80"/>
      <c r="LI265" s="80"/>
      <c r="LJ265" s="80"/>
      <c r="LK265" s="80"/>
      <c r="LL265" s="80"/>
      <c r="LM265" s="80"/>
      <c r="LN265" s="80"/>
      <c r="LO265" s="80">
        <v>444</v>
      </c>
      <c r="LP265" s="80"/>
      <c r="LQ265" s="80"/>
      <c r="LR265" s="80"/>
      <c r="LS265" s="80"/>
      <c r="LT265" s="80"/>
      <c r="LU265" s="80"/>
      <c r="LV265" s="80"/>
      <c r="LW265" s="80"/>
      <c r="LX265" s="80"/>
      <c r="LY265" s="80"/>
      <c r="LZ265" s="80"/>
      <c r="MA265" s="80"/>
      <c r="MB265" s="80"/>
      <c r="MC265" s="80"/>
      <c r="MD265" s="80"/>
      <c r="ME265" s="80"/>
      <c r="MF265" s="80"/>
      <c r="MG265" s="80"/>
      <c r="MH265" s="80"/>
      <c r="MI265" s="80"/>
      <c r="MJ265" s="80"/>
      <c r="MK265" s="80"/>
      <c r="ML265" s="80"/>
      <c r="MM265" s="80"/>
      <c r="MN265" s="80"/>
      <c r="MO265" s="80"/>
      <c r="MP265" s="80"/>
      <c r="MQ265" s="80"/>
      <c r="MR265" s="80"/>
      <c r="MS265" s="80"/>
      <c r="MT265" s="80"/>
      <c r="MU265" s="80"/>
      <c r="MV265" s="80"/>
      <c r="MW265" s="80"/>
      <c r="MX265" s="80"/>
      <c r="MY265" s="80"/>
      <c r="MZ265" s="80"/>
      <c r="NA265" s="80"/>
      <c r="NB265" s="80"/>
      <c r="NC265" s="80"/>
      <c r="ND265" s="80"/>
      <c r="NE265" s="80"/>
      <c r="NF265" s="80"/>
      <c r="NG265" s="80"/>
      <c r="NH265" s="80"/>
      <c r="NI265" s="80"/>
      <c r="NJ265" s="80"/>
      <c r="NK265" s="80"/>
      <c r="NL265" s="80"/>
      <c r="NM265" s="80"/>
      <c r="NN265" s="80"/>
      <c r="NO265" s="80"/>
      <c r="NP265" s="80"/>
      <c r="NQ265" s="80"/>
      <c r="NR265" s="80"/>
      <c r="NS265" s="80"/>
      <c r="NT265" s="80"/>
      <c r="NU265" s="80"/>
      <c r="NV265" s="80"/>
      <c r="NW265" s="80"/>
      <c r="NX265" s="80"/>
      <c r="NY265" s="80"/>
      <c r="NZ265" s="80"/>
      <c r="OA265" s="80"/>
      <c r="OB265" s="79">
        <v>23172</v>
      </c>
    </row>
    <row r="266" spans="1:392" ht="13.15">
      <c r="A266" s="27">
        <v>325520</v>
      </c>
      <c r="B266" s="23" t="s">
        <v>404</v>
      </c>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v>1</v>
      </c>
      <c r="AE266" s="80"/>
      <c r="AF266" s="80"/>
      <c r="AG266" s="80"/>
      <c r="AH266" s="80"/>
      <c r="AI266" s="80"/>
      <c r="AJ266" s="80"/>
      <c r="AK266" s="80"/>
      <c r="AL266" s="80"/>
      <c r="AM266" s="80"/>
      <c r="AN266" s="80"/>
      <c r="AO266" s="80"/>
      <c r="AP266" s="80"/>
      <c r="AQ266" s="80"/>
      <c r="AR266" s="80"/>
      <c r="AS266" s="80"/>
      <c r="AT266" s="80"/>
      <c r="AU266" s="80"/>
      <c r="AV266" s="80"/>
      <c r="AW266" s="80"/>
      <c r="AX266" s="80"/>
      <c r="AY266" s="80"/>
      <c r="AZ266" s="80"/>
      <c r="BA266" s="80"/>
      <c r="BB266" s="80"/>
      <c r="BC266" s="80"/>
      <c r="BD266" s="80"/>
      <c r="BE266" s="80"/>
      <c r="BF266" s="80"/>
      <c r="BG266" s="80"/>
      <c r="BH266" s="80"/>
      <c r="BI266" s="80"/>
      <c r="BJ266" s="80"/>
      <c r="BK266" s="80"/>
      <c r="BL266" s="80"/>
      <c r="BM266" s="80"/>
      <c r="BN266" s="80"/>
      <c r="BO266" s="81"/>
      <c r="BP266" s="80">
        <v>12</v>
      </c>
      <c r="BQ266" s="80"/>
      <c r="BR266" s="80"/>
      <c r="BS266" s="80"/>
      <c r="BT266" s="80"/>
      <c r="BU266" s="80"/>
      <c r="BV266" s="80"/>
      <c r="BW266" s="80"/>
      <c r="BX266" s="80"/>
      <c r="BY266" s="80"/>
      <c r="BZ266" s="80"/>
      <c r="CA266" s="80"/>
      <c r="CB266" s="80"/>
      <c r="CC266" s="80"/>
      <c r="CD266" s="80"/>
      <c r="CE266" s="80"/>
      <c r="CF266" s="80"/>
      <c r="CG266" s="80"/>
      <c r="CH266" s="80"/>
      <c r="CI266" s="80"/>
      <c r="CJ266" s="80"/>
      <c r="CK266" s="80"/>
      <c r="CL266" s="80"/>
      <c r="CM266" s="80"/>
      <c r="CN266" s="80"/>
      <c r="CO266" s="80"/>
      <c r="CP266" s="80"/>
      <c r="CQ266" s="80"/>
      <c r="CR266" s="80"/>
      <c r="CS266" s="80"/>
      <c r="CT266" s="80"/>
      <c r="CU266" s="80"/>
      <c r="CV266" s="80"/>
      <c r="CW266" s="80"/>
      <c r="CX266" s="80"/>
      <c r="CY266" s="80"/>
      <c r="CZ266" s="80"/>
      <c r="DA266" s="80"/>
      <c r="DB266" s="80"/>
      <c r="DC266" s="80"/>
      <c r="DD266" s="80"/>
      <c r="DE266" s="80"/>
      <c r="DF266" s="80"/>
      <c r="DG266" s="80"/>
      <c r="DH266" s="80"/>
      <c r="DI266" s="80"/>
      <c r="DJ266" s="80"/>
      <c r="DK266" s="80"/>
      <c r="DL266" s="80"/>
      <c r="DM266" s="80"/>
      <c r="DN266" s="80"/>
      <c r="DO266" s="80"/>
      <c r="DP266" s="80"/>
      <c r="DQ266" s="80"/>
      <c r="DR266" s="80"/>
      <c r="DS266" s="80"/>
      <c r="DT266" s="80"/>
      <c r="DU266" s="80"/>
      <c r="DV266" s="80"/>
      <c r="DW266" s="80"/>
      <c r="DX266" s="80"/>
      <c r="DY266" s="80"/>
      <c r="DZ266" s="80"/>
      <c r="EA266" s="80"/>
      <c r="EB266" s="80"/>
      <c r="EC266" s="80"/>
      <c r="ED266" s="80"/>
      <c r="EE266" s="80"/>
      <c r="EF266" s="80"/>
      <c r="EG266" s="80"/>
      <c r="EH266" s="80"/>
      <c r="EI266" s="80"/>
      <c r="EJ266" s="80"/>
      <c r="EK266" s="80"/>
      <c r="EL266" s="80"/>
      <c r="EM266" s="80"/>
      <c r="EN266" s="80"/>
      <c r="EO266" s="80"/>
      <c r="EP266" s="80"/>
      <c r="EQ266" s="80"/>
      <c r="ER266" s="80"/>
      <c r="ES266" s="80"/>
      <c r="ET266" s="80"/>
      <c r="EU266" s="80"/>
      <c r="EV266" s="80"/>
      <c r="EW266" s="80"/>
      <c r="EX266" s="80"/>
      <c r="EY266" s="80"/>
      <c r="EZ266" s="80"/>
      <c r="FA266" s="80"/>
      <c r="FB266" s="80"/>
      <c r="FC266" s="80"/>
      <c r="FD266" s="80"/>
      <c r="FE266" s="80"/>
      <c r="FF266" s="80"/>
      <c r="FG266" s="80"/>
      <c r="FH266" s="80"/>
      <c r="FI266" s="80"/>
      <c r="FJ266" s="80"/>
      <c r="FK266" s="80"/>
      <c r="FL266" s="80"/>
      <c r="FM266" s="80"/>
      <c r="FN266" s="80"/>
      <c r="FO266" s="80"/>
      <c r="FP266" s="80"/>
      <c r="FQ266" s="80">
        <v>0</v>
      </c>
      <c r="FR266" s="80"/>
      <c r="FS266" s="80"/>
      <c r="FT266" s="80"/>
      <c r="FU266" s="80"/>
      <c r="FV266" s="80"/>
      <c r="FW266" s="80"/>
      <c r="FX266" s="80"/>
      <c r="FY266" s="80"/>
      <c r="FZ266" s="80"/>
      <c r="GA266" s="80"/>
      <c r="GB266" s="80"/>
      <c r="GC266" s="80"/>
      <c r="GD266" s="80"/>
      <c r="GE266" s="80"/>
      <c r="GF266" s="80"/>
      <c r="GG266" s="80"/>
      <c r="GH266" s="80"/>
      <c r="GI266" s="80"/>
      <c r="GJ266" s="80"/>
      <c r="GK266" s="80"/>
      <c r="GL266" s="80"/>
      <c r="GM266" s="80"/>
      <c r="GN266" s="80"/>
      <c r="GO266" s="80"/>
      <c r="GP266" s="80"/>
      <c r="GQ266" s="80"/>
      <c r="GR266" s="80"/>
      <c r="GS266" s="80"/>
      <c r="GT266" s="80"/>
      <c r="GU266" s="80"/>
      <c r="GV266" s="80"/>
      <c r="GW266" s="80"/>
      <c r="GX266" s="80"/>
      <c r="GY266" s="80"/>
      <c r="GZ266" s="80"/>
      <c r="HA266" s="80"/>
      <c r="HB266" s="80"/>
      <c r="HC266" s="80"/>
      <c r="HD266" s="80"/>
      <c r="HE266" s="80"/>
      <c r="HF266" s="80"/>
      <c r="HG266" s="80"/>
      <c r="HH266" s="80"/>
      <c r="HI266" s="80"/>
      <c r="HJ266" s="80"/>
      <c r="HK266" s="80"/>
      <c r="HL266" s="80"/>
      <c r="HM266" s="80"/>
      <c r="HN266" s="80"/>
      <c r="HO266" s="80"/>
      <c r="HP266" s="80"/>
      <c r="HQ266" s="80"/>
      <c r="HR266" s="80"/>
      <c r="HS266" s="80"/>
      <c r="HT266" s="80"/>
      <c r="HU266" s="80"/>
      <c r="HV266" s="80"/>
      <c r="HW266" s="80"/>
      <c r="HX266" s="80"/>
      <c r="HY266" s="80"/>
      <c r="HZ266" s="80"/>
      <c r="IA266" s="80"/>
      <c r="IB266" s="80"/>
      <c r="IC266" s="80"/>
      <c r="ID266" s="80"/>
      <c r="IE266" s="80"/>
      <c r="IF266" s="80"/>
      <c r="IG266" s="80"/>
      <c r="IH266" s="80"/>
      <c r="II266" s="80"/>
      <c r="IJ266" s="80"/>
      <c r="IK266" s="80"/>
      <c r="IL266" s="80">
        <v>3</v>
      </c>
      <c r="IM266" s="80"/>
      <c r="IN266" s="80"/>
      <c r="IO266" s="80"/>
      <c r="IP266" s="80">
        <v>2</v>
      </c>
      <c r="IQ266" s="80">
        <v>100</v>
      </c>
      <c r="IR266" s="80">
        <v>101</v>
      </c>
      <c r="IS266" s="80">
        <v>84</v>
      </c>
      <c r="IT266" s="80"/>
      <c r="IU266" s="80"/>
      <c r="IV266" s="80"/>
      <c r="IW266" s="80"/>
      <c r="IX266" s="80"/>
      <c r="IY266" s="80"/>
      <c r="IZ266" s="80">
        <v>95</v>
      </c>
      <c r="JA266" s="80">
        <v>9355</v>
      </c>
      <c r="JB266" s="80">
        <v>51</v>
      </c>
      <c r="JC266" s="80"/>
      <c r="JD266" s="80"/>
      <c r="JE266" s="80">
        <v>75</v>
      </c>
      <c r="JF266" s="80">
        <v>2</v>
      </c>
      <c r="JG266" s="80"/>
      <c r="JH266" s="80"/>
      <c r="JI266" s="80"/>
      <c r="JJ266" s="80">
        <v>14</v>
      </c>
      <c r="JK266" s="80"/>
      <c r="JL266" s="80"/>
      <c r="JM266" s="80"/>
      <c r="JN266" s="80"/>
      <c r="JO266" s="80">
        <v>189</v>
      </c>
      <c r="JP266" s="80">
        <v>96</v>
      </c>
      <c r="JQ266" s="80"/>
      <c r="JR266" s="80"/>
      <c r="JS266" s="80"/>
      <c r="JT266" s="80"/>
      <c r="JU266" s="80"/>
      <c r="JV266" s="80"/>
      <c r="JW266" s="80"/>
      <c r="JX266" s="80"/>
      <c r="JY266" s="80"/>
      <c r="JZ266" s="80"/>
      <c r="KA266" s="80"/>
      <c r="KB266" s="80"/>
      <c r="KC266" s="80"/>
      <c r="KD266" s="80"/>
      <c r="KE266" s="80"/>
      <c r="KF266" s="80"/>
      <c r="KG266" s="80"/>
      <c r="KH266" s="80"/>
      <c r="KI266" s="80"/>
      <c r="KJ266" s="80"/>
      <c r="KK266" s="80"/>
      <c r="KL266" s="80"/>
      <c r="KM266" s="80"/>
      <c r="KN266" s="80"/>
      <c r="KO266" s="80"/>
      <c r="KP266" s="80"/>
      <c r="KQ266" s="80"/>
      <c r="KR266" s="80"/>
      <c r="KS266" s="80"/>
      <c r="KT266" s="80"/>
      <c r="KU266" s="80"/>
      <c r="KV266" s="80"/>
      <c r="KW266" s="80"/>
      <c r="KX266" s="80"/>
      <c r="KY266" s="80"/>
      <c r="KZ266" s="80"/>
      <c r="LA266" s="80"/>
      <c r="LB266" s="80"/>
      <c r="LC266" s="80"/>
      <c r="LD266" s="80"/>
      <c r="LE266" s="80"/>
      <c r="LF266" s="80"/>
      <c r="LG266" s="80">
        <v>6</v>
      </c>
      <c r="LH266" s="80"/>
      <c r="LI266" s="80"/>
      <c r="LJ266" s="80"/>
      <c r="LK266" s="80"/>
      <c r="LL266" s="80"/>
      <c r="LM266" s="80"/>
      <c r="LN266" s="80"/>
      <c r="LO266" s="80">
        <v>218</v>
      </c>
      <c r="LP266" s="80"/>
      <c r="LQ266" s="80"/>
      <c r="LR266" s="80"/>
      <c r="LS266" s="80"/>
      <c r="LT266" s="80"/>
      <c r="LU266" s="80"/>
      <c r="LV266" s="80"/>
      <c r="LW266" s="80"/>
      <c r="LX266" s="80"/>
      <c r="LY266" s="80"/>
      <c r="LZ266" s="80"/>
      <c r="MA266" s="80"/>
      <c r="MB266" s="80"/>
      <c r="MC266" s="80"/>
      <c r="MD266" s="80"/>
      <c r="ME266" s="80"/>
      <c r="MF266" s="80"/>
      <c r="MG266" s="80"/>
      <c r="MH266" s="80"/>
      <c r="MI266" s="80"/>
      <c r="MJ266" s="80"/>
      <c r="MK266" s="80"/>
      <c r="ML266" s="80"/>
      <c r="MM266" s="80"/>
      <c r="MN266" s="80"/>
      <c r="MO266" s="80"/>
      <c r="MP266" s="80"/>
      <c r="MQ266" s="80"/>
      <c r="MR266" s="80"/>
      <c r="MS266" s="80"/>
      <c r="MT266" s="80"/>
      <c r="MU266" s="80"/>
      <c r="MV266" s="80"/>
      <c r="MW266" s="80"/>
      <c r="MX266" s="80"/>
      <c r="MY266" s="80"/>
      <c r="MZ266" s="80"/>
      <c r="NA266" s="80"/>
      <c r="NB266" s="80"/>
      <c r="NC266" s="80"/>
      <c r="ND266" s="80"/>
      <c r="NE266" s="80"/>
      <c r="NF266" s="80"/>
      <c r="NG266" s="80"/>
      <c r="NH266" s="80"/>
      <c r="NI266" s="80"/>
      <c r="NJ266" s="80"/>
      <c r="NK266" s="80"/>
      <c r="NL266" s="80"/>
      <c r="NM266" s="80"/>
      <c r="NN266" s="80"/>
      <c r="NO266" s="80"/>
      <c r="NP266" s="80"/>
      <c r="NQ266" s="80"/>
      <c r="NR266" s="80"/>
      <c r="NS266" s="80"/>
      <c r="NT266" s="80"/>
      <c r="NU266" s="80"/>
      <c r="NV266" s="80"/>
      <c r="NW266" s="80"/>
      <c r="NX266" s="80"/>
      <c r="NY266" s="80"/>
      <c r="NZ266" s="80"/>
      <c r="OA266" s="80"/>
      <c r="OB266" s="79">
        <v>10403</v>
      </c>
    </row>
    <row r="267" spans="1:392" ht="13.15">
      <c r="A267" s="27">
        <v>325610</v>
      </c>
      <c r="B267" s="23" t="s">
        <v>405</v>
      </c>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v>4</v>
      </c>
      <c r="AE267" s="80"/>
      <c r="AF267" s="80"/>
      <c r="AG267" s="80"/>
      <c r="AH267" s="80"/>
      <c r="AI267" s="80"/>
      <c r="AJ267" s="80"/>
      <c r="AK267" s="80"/>
      <c r="AL267" s="80"/>
      <c r="AM267" s="80"/>
      <c r="AN267" s="80"/>
      <c r="AO267" s="80"/>
      <c r="AP267" s="80"/>
      <c r="AQ267" s="80"/>
      <c r="AR267" s="80"/>
      <c r="AS267" s="80"/>
      <c r="AT267" s="80"/>
      <c r="AU267" s="80"/>
      <c r="AV267" s="80"/>
      <c r="AW267" s="80"/>
      <c r="AX267" s="80"/>
      <c r="AY267" s="80"/>
      <c r="AZ267" s="80"/>
      <c r="BA267" s="80"/>
      <c r="BB267" s="80"/>
      <c r="BC267" s="80"/>
      <c r="BD267" s="80"/>
      <c r="BE267" s="80"/>
      <c r="BF267" s="80"/>
      <c r="BG267" s="80"/>
      <c r="BH267" s="80"/>
      <c r="BI267" s="80"/>
      <c r="BJ267" s="80"/>
      <c r="BK267" s="80"/>
      <c r="BL267" s="80"/>
      <c r="BM267" s="80"/>
      <c r="BN267" s="80"/>
      <c r="BO267" s="81"/>
      <c r="BP267" s="80"/>
      <c r="BQ267" s="80"/>
      <c r="BR267" s="80"/>
      <c r="BS267" s="80"/>
      <c r="BT267" s="80"/>
      <c r="BU267" s="80"/>
      <c r="BV267" s="80"/>
      <c r="BW267" s="80"/>
      <c r="BX267" s="80"/>
      <c r="BY267" s="80"/>
      <c r="BZ267" s="80"/>
      <c r="CA267" s="80"/>
      <c r="CB267" s="80"/>
      <c r="CC267" s="80"/>
      <c r="CD267" s="80"/>
      <c r="CE267" s="80"/>
      <c r="CF267" s="80">
        <v>12</v>
      </c>
      <c r="CG267" s="80"/>
      <c r="CH267" s="80"/>
      <c r="CI267" s="80"/>
      <c r="CJ267" s="80"/>
      <c r="CK267" s="80"/>
      <c r="CL267" s="80"/>
      <c r="CM267" s="80"/>
      <c r="CN267" s="80">
        <v>27</v>
      </c>
      <c r="CO267" s="80"/>
      <c r="CP267" s="80">
        <v>3</v>
      </c>
      <c r="CQ267" s="80"/>
      <c r="CR267" s="80"/>
      <c r="CS267" s="80"/>
      <c r="CT267" s="80"/>
      <c r="CU267" s="80"/>
      <c r="CV267" s="80"/>
      <c r="CW267" s="80"/>
      <c r="CX267" s="80"/>
      <c r="CY267" s="80"/>
      <c r="CZ267" s="80"/>
      <c r="DA267" s="80"/>
      <c r="DB267" s="80"/>
      <c r="DC267" s="80"/>
      <c r="DD267" s="80"/>
      <c r="DE267" s="80"/>
      <c r="DF267" s="80"/>
      <c r="DG267" s="80"/>
      <c r="DH267" s="80"/>
      <c r="DI267" s="80"/>
      <c r="DJ267" s="80"/>
      <c r="DK267" s="80"/>
      <c r="DL267" s="80"/>
      <c r="DM267" s="80"/>
      <c r="DN267" s="80"/>
      <c r="DO267" s="80"/>
      <c r="DP267" s="80"/>
      <c r="DQ267" s="80"/>
      <c r="DR267" s="80"/>
      <c r="DS267" s="80"/>
      <c r="DT267" s="80"/>
      <c r="DU267" s="80"/>
      <c r="DV267" s="80"/>
      <c r="DW267" s="80"/>
      <c r="DX267" s="80"/>
      <c r="DY267" s="80"/>
      <c r="DZ267" s="80"/>
      <c r="EA267" s="80"/>
      <c r="EB267" s="80"/>
      <c r="EC267" s="80"/>
      <c r="ED267" s="80"/>
      <c r="EE267" s="80"/>
      <c r="EF267" s="80"/>
      <c r="EG267" s="80"/>
      <c r="EH267" s="80"/>
      <c r="EI267" s="80"/>
      <c r="EJ267" s="80"/>
      <c r="EK267" s="80"/>
      <c r="EL267" s="80"/>
      <c r="EM267" s="80"/>
      <c r="EN267" s="80"/>
      <c r="EO267" s="80"/>
      <c r="EP267" s="80"/>
      <c r="EQ267" s="80"/>
      <c r="ER267" s="80"/>
      <c r="ES267" s="80"/>
      <c r="ET267" s="80"/>
      <c r="EU267" s="80"/>
      <c r="EV267" s="80"/>
      <c r="EW267" s="80"/>
      <c r="EX267" s="80"/>
      <c r="EY267" s="80"/>
      <c r="EZ267" s="80"/>
      <c r="FA267" s="80"/>
      <c r="FB267" s="80"/>
      <c r="FC267" s="80"/>
      <c r="FD267" s="80"/>
      <c r="FE267" s="80"/>
      <c r="FF267" s="80"/>
      <c r="FG267" s="80"/>
      <c r="FH267" s="80"/>
      <c r="FI267" s="80"/>
      <c r="FJ267" s="80"/>
      <c r="FK267" s="80"/>
      <c r="FL267" s="80"/>
      <c r="FM267" s="80"/>
      <c r="FN267" s="80"/>
      <c r="FO267" s="80"/>
      <c r="FP267" s="80"/>
      <c r="FQ267" s="80"/>
      <c r="FR267" s="80"/>
      <c r="FS267" s="80"/>
      <c r="FT267" s="80"/>
      <c r="FU267" s="80"/>
      <c r="FV267" s="80"/>
      <c r="FW267" s="80"/>
      <c r="FX267" s="80"/>
      <c r="FY267" s="80"/>
      <c r="FZ267" s="80"/>
      <c r="GA267" s="80"/>
      <c r="GB267" s="80"/>
      <c r="GC267" s="80"/>
      <c r="GD267" s="80"/>
      <c r="GE267" s="80">
        <v>8</v>
      </c>
      <c r="GF267" s="80"/>
      <c r="GG267" s="80"/>
      <c r="GH267" s="80"/>
      <c r="GI267" s="80"/>
      <c r="GJ267" s="80"/>
      <c r="GK267" s="80"/>
      <c r="GL267" s="80"/>
      <c r="GM267" s="80"/>
      <c r="GN267" s="80"/>
      <c r="GO267" s="80"/>
      <c r="GP267" s="80"/>
      <c r="GQ267" s="80"/>
      <c r="GR267" s="80"/>
      <c r="GS267" s="80"/>
      <c r="GT267" s="80"/>
      <c r="GU267" s="80"/>
      <c r="GV267" s="80"/>
      <c r="GW267" s="80"/>
      <c r="GX267" s="80"/>
      <c r="GY267" s="80"/>
      <c r="GZ267" s="80"/>
      <c r="HA267" s="80"/>
      <c r="HB267" s="80"/>
      <c r="HC267" s="80"/>
      <c r="HD267" s="80"/>
      <c r="HE267" s="80"/>
      <c r="HF267" s="80"/>
      <c r="HG267" s="80"/>
      <c r="HH267" s="80"/>
      <c r="HI267" s="80"/>
      <c r="HJ267" s="80"/>
      <c r="HK267" s="80"/>
      <c r="HL267" s="80"/>
      <c r="HM267" s="80"/>
      <c r="HN267" s="80"/>
      <c r="HO267" s="80"/>
      <c r="HP267" s="80"/>
      <c r="HQ267" s="80"/>
      <c r="HR267" s="80"/>
      <c r="HS267" s="80"/>
      <c r="HT267" s="80"/>
      <c r="HU267" s="80"/>
      <c r="HV267" s="80"/>
      <c r="HW267" s="80"/>
      <c r="HX267" s="80"/>
      <c r="HY267" s="80"/>
      <c r="HZ267" s="80"/>
      <c r="IA267" s="80"/>
      <c r="IB267" s="80"/>
      <c r="IC267" s="80"/>
      <c r="ID267" s="80"/>
      <c r="IE267" s="80"/>
      <c r="IF267" s="80"/>
      <c r="IG267" s="80"/>
      <c r="IH267" s="80"/>
      <c r="II267" s="80">
        <v>15</v>
      </c>
      <c r="IJ267" s="80"/>
      <c r="IK267" s="80"/>
      <c r="IL267" s="80">
        <v>23</v>
      </c>
      <c r="IM267" s="80">
        <v>15</v>
      </c>
      <c r="IN267" s="80"/>
      <c r="IO267" s="80"/>
      <c r="IP267" s="80">
        <v>103</v>
      </c>
      <c r="IQ267" s="80">
        <v>512</v>
      </c>
      <c r="IR267" s="80">
        <v>124</v>
      </c>
      <c r="IS267" s="80"/>
      <c r="IT267" s="80"/>
      <c r="IU267" s="80">
        <v>178</v>
      </c>
      <c r="IV267" s="80"/>
      <c r="IW267" s="80">
        <v>7</v>
      </c>
      <c r="IX267" s="80"/>
      <c r="IY267" s="80"/>
      <c r="IZ267" s="80">
        <v>65</v>
      </c>
      <c r="JA267" s="80">
        <v>3</v>
      </c>
      <c r="JB267" s="80">
        <v>41658</v>
      </c>
      <c r="JC267" s="80">
        <v>2138</v>
      </c>
      <c r="JD267" s="80"/>
      <c r="JE267" s="80">
        <v>168</v>
      </c>
      <c r="JF267" s="80"/>
      <c r="JG267" s="80"/>
      <c r="JH267" s="80"/>
      <c r="JI267" s="80"/>
      <c r="JJ267" s="80"/>
      <c r="JK267" s="80"/>
      <c r="JL267" s="80"/>
      <c r="JM267" s="80"/>
      <c r="JN267" s="80"/>
      <c r="JO267" s="80"/>
      <c r="JP267" s="80">
        <v>1414</v>
      </c>
      <c r="JQ267" s="80"/>
      <c r="JR267" s="80"/>
      <c r="JS267" s="80"/>
      <c r="JT267" s="80"/>
      <c r="JU267" s="80"/>
      <c r="JV267" s="80"/>
      <c r="JW267" s="80"/>
      <c r="JX267" s="80"/>
      <c r="JY267" s="80"/>
      <c r="JZ267" s="80"/>
      <c r="KA267" s="80"/>
      <c r="KB267" s="80"/>
      <c r="KC267" s="80"/>
      <c r="KD267" s="80"/>
      <c r="KE267" s="80"/>
      <c r="KF267" s="80"/>
      <c r="KG267" s="80"/>
      <c r="KH267" s="80"/>
      <c r="KI267" s="80"/>
      <c r="KJ267" s="80"/>
      <c r="KK267" s="80"/>
      <c r="KL267" s="80"/>
      <c r="KM267" s="80"/>
      <c r="KN267" s="80"/>
      <c r="KO267" s="80"/>
      <c r="KP267" s="80"/>
      <c r="KQ267" s="80"/>
      <c r="KR267" s="80"/>
      <c r="KS267" s="80"/>
      <c r="KT267" s="80"/>
      <c r="KU267" s="80"/>
      <c r="KV267" s="80"/>
      <c r="KW267" s="80"/>
      <c r="KX267" s="80"/>
      <c r="KY267" s="80"/>
      <c r="KZ267" s="80"/>
      <c r="LA267" s="80"/>
      <c r="LB267" s="80"/>
      <c r="LC267" s="80"/>
      <c r="LD267" s="80"/>
      <c r="LE267" s="80"/>
      <c r="LF267" s="80"/>
      <c r="LG267" s="80">
        <v>13</v>
      </c>
      <c r="LH267" s="80"/>
      <c r="LI267" s="80"/>
      <c r="LJ267" s="80"/>
      <c r="LK267" s="80"/>
      <c r="LL267" s="80"/>
      <c r="LM267" s="80"/>
      <c r="LN267" s="80"/>
      <c r="LO267" s="80">
        <v>345</v>
      </c>
      <c r="LP267" s="80"/>
      <c r="LQ267" s="80"/>
      <c r="LR267" s="80"/>
      <c r="LS267" s="80"/>
      <c r="LT267" s="80"/>
      <c r="LU267" s="80"/>
      <c r="LV267" s="80"/>
      <c r="LW267" s="80"/>
      <c r="LX267" s="80"/>
      <c r="LY267" s="80"/>
      <c r="LZ267" s="80"/>
      <c r="MA267" s="80"/>
      <c r="MB267" s="80"/>
      <c r="MC267" s="80"/>
      <c r="MD267" s="80"/>
      <c r="ME267" s="80"/>
      <c r="MF267" s="80"/>
      <c r="MG267" s="80"/>
      <c r="MH267" s="80"/>
      <c r="MI267" s="80"/>
      <c r="MJ267" s="80"/>
      <c r="MK267" s="80"/>
      <c r="ML267" s="80"/>
      <c r="MM267" s="80"/>
      <c r="MN267" s="80"/>
      <c r="MO267" s="80"/>
      <c r="MP267" s="80"/>
      <c r="MQ267" s="80"/>
      <c r="MR267" s="80"/>
      <c r="MS267" s="80"/>
      <c r="MT267" s="80"/>
      <c r="MU267" s="80"/>
      <c r="MV267" s="80"/>
      <c r="MW267" s="80"/>
      <c r="MX267" s="80"/>
      <c r="MY267" s="80"/>
      <c r="MZ267" s="80"/>
      <c r="NA267" s="80"/>
      <c r="NB267" s="80"/>
      <c r="NC267" s="80"/>
      <c r="ND267" s="80"/>
      <c r="NE267" s="80"/>
      <c r="NF267" s="80"/>
      <c r="NG267" s="80"/>
      <c r="NH267" s="80"/>
      <c r="NI267" s="80"/>
      <c r="NJ267" s="80"/>
      <c r="NK267" s="80"/>
      <c r="NL267" s="80"/>
      <c r="NM267" s="80"/>
      <c r="NN267" s="80"/>
      <c r="NO267" s="80"/>
      <c r="NP267" s="80"/>
      <c r="NQ267" s="80"/>
      <c r="NR267" s="80"/>
      <c r="NS267" s="80"/>
      <c r="NT267" s="80"/>
      <c r="NU267" s="80"/>
      <c r="NV267" s="80"/>
      <c r="NW267" s="80"/>
      <c r="NX267" s="80"/>
      <c r="NY267" s="80"/>
      <c r="NZ267" s="80"/>
      <c r="OA267" s="80"/>
      <c r="OB267" s="79">
        <v>46835</v>
      </c>
    </row>
    <row r="268" spans="1:392" ht="13.15">
      <c r="A268" s="27">
        <v>325620</v>
      </c>
      <c r="B268" s="23" t="s">
        <v>406</v>
      </c>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v>4</v>
      </c>
      <c r="AE268" s="80"/>
      <c r="AF268" s="80"/>
      <c r="AG268" s="80"/>
      <c r="AH268" s="80"/>
      <c r="AI268" s="80"/>
      <c r="AJ268" s="80"/>
      <c r="AK268" s="80"/>
      <c r="AL268" s="80"/>
      <c r="AM268" s="80"/>
      <c r="AN268" s="80"/>
      <c r="AO268" s="80"/>
      <c r="AP268" s="80"/>
      <c r="AQ268" s="80"/>
      <c r="AR268" s="80"/>
      <c r="AS268" s="80"/>
      <c r="AT268" s="80"/>
      <c r="AU268" s="80"/>
      <c r="AV268" s="80"/>
      <c r="AW268" s="80"/>
      <c r="AX268" s="80"/>
      <c r="AY268" s="80"/>
      <c r="AZ268" s="80"/>
      <c r="BA268" s="80"/>
      <c r="BB268" s="80"/>
      <c r="BC268" s="80">
        <v>3</v>
      </c>
      <c r="BD268" s="80"/>
      <c r="BE268" s="80"/>
      <c r="BF268" s="80"/>
      <c r="BG268" s="80"/>
      <c r="BH268" s="80"/>
      <c r="BI268" s="80"/>
      <c r="BJ268" s="80"/>
      <c r="BK268" s="80"/>
      <c r="BL268" s="80"/>
      <c r="BM268" s="80"/>
      <c r="BN268" s="80"/>
      <c r="BO268" s="81"/>
      <c r="BP268" s="80">
        <v>17</v>
      </c>
      <c r="BQ268" s="80"/>
      <c r="BR268" s="80"/>
      <c r="BS268" s="80"/>
      <c r="BT268" s="80"/>
      <c r="BU268" s="80"/>
      <c r="BV268" s="80"/>
      <c r="BW268" s="80"/>
      <c r="BX268" s="80"/>
      <c r="BY268" s="80"/>
      <c r="BZ268" s="80"/>
      <c r="CA268" s="80"/>
      <c r="CB268" s="80"/>
      <c r="CC268" s="80"/>
      <c r="CD268" s="80"/>
      <c r="CE268" s="80"/>
      <c r="CF268" s="80"/>
      <c r="CG268" s="80"/>
      <c r="CH268" s="80"/>
      <c r="CI268" s="80"/>
      <c r="CJ268" s="80"/>
      <c r="CK268" s="80"/>
      <c r="CL268" s="80"/>
      <c r="CM268" s="80"/>
      <c r="CN268" s="80">
        <v>7</v>
      </c>
      <c r="CO268" s="80"/>
      <c r="CP268" s="80"/>
      <c r="CQ268" s="80"/>
      <c r="CR268" s="80"/>
      <c r="CS268" s="80"/>
      <c r="CT268" s="80"/>
      <c r="CU268" s="80"/>
      <c r="CV268" s="80"/>
      <c r="CW268" s="80"/>
      <c r="CX268" s="80"/>
      <c r="CY268" s="80"/>
      <c r="CZ268" s="80"/>
      <c r="DA268" s="80"/>
      <c r="DB268" s="80"/>
      <c r="DC268" s="80"/>
      <c r="DD268" s="80"/>
      <c r="DE268" s="80"/>
      <c r="DF268" s="80"/>
      <c r="DG268" s="80"/>
      <c r="DH268" s="80"/>
      <c r="DI268" s="80"/>
      <c r="DJ268" s="80"/>
      <c r="DK268" s="80"/>
      <c r="DL268" s="80"/>
      <c r="DM268" s="80"/>
      <c r="DN268" s="80"/>
      <c r="DO268" s="80"/>
      <c r="DP268" s="80"/>
      <c r="DQ268" s="80"/>
      <c r="DR268" s="80"/>
      <c r="DS268" s="80"/>
      <c r="DT268" s="80"/>
      <c r="DU268" s="80"/>
      <c r="DV268" s="80"/>
      <c r="DW268" s="80"/>
      <c r="DX268" s="80"/>
      <c r="DY268" s="80"/>
      <c r="DZ268" s="80"/>
      <c r="EA268" s="80"/>
      <c r="EB268" s="80"/>
      <c r="EC268" s="80"/>
      <c r="ED268" s="80"/>
      <c r="EE268" s="80"/>
      <c r="EF268" s="80"/>
      <c r="EG268" s="80"/>
      <c r="EH268" s="80"/>
      <c r="EI268" s="80"/>
      <c r="EJ268" s="80"/>
      <c r="EK268" s="80"/>
      <c r="EL268" s="80"/>
      <c r="EM268" s="80"/>
      <c r="EN268" s="80"/>
      <c r="EO268" s="80"/>
      <c r="EP268" s="80"/>
      <c r="EQ268" s="80"/>
      <c r="ER268" s="80"/>
      <c r="ES268" s="80"/>
      <c r="ET268" s="80"/>
      <c r="EU268" s="80"/>
      <c r="EV268" s="80"/>
      <c r="EW268" s="80"/>
      <c r="EX268" s="80"/>
      <c r="EY268" s="80"/>
      <c r="EZ268" s="80"/>
      <c r="FA268" s="80"/>
      <c r="FB268" s="80"/>
      <c r="FC268" s="80"/>
      <c r="FD268" s="80"/>
      <c r="FE268" s="80"/>
      <c r="FF268" s="80"/>
      <c r="FG268" s="80"/>
      <c r="FH268" s="80"/>
      <c r="FI268" s="80"/>
      <c r="FJ268" s="80"/>
      <c r="FK268" s="80"/>
      <c r="FL268" s="80"/>
      <c r="FM268" s="80"/>
      <c r="FN268" s="80"/>
      <c r="FO268" s="80"/>
      <c r="FP268" s="80"/>
      <c r="FQ268" s="80"/>
      <c r="FR268" s="80"/>
      <c r="FS268" s="80"/>
      <c r="FT268" s="80"/>
      <c r="FU268" s="80"/>
      <c r="FV268" s="80"/>
      <c r="FW268" s="80"/>
      <c r="FX268" s="80"/>
      <c r="FY268" s="80"/>
      <c r="FZ268" s="80"/>
      <c r="GA268" s="80"/>
      <c r="GB268" s="80"/>
      <c r="GC268" s="80"/>
      <c r="GD268" s="80">
        <v>8</v>
      </c>
      <c r="GE268" s="80"/>
      <c r="GF268" s="80"/>
      <c r="GG268" s="80"/>
      <c r="GH268" s="80"/>
      <c r="GI268" s="80"/>
      <c r="GJ268" s="80"/>
      <c r="GK268" s="80"/>
      <c r="GL268" s="80"/>
      <c r="GM268" s="80">
        <v>8</v>
      </c>
      <c r="GN268" s="80"/>
      <c r="GO268" s="80"/>
      <c r="GP268" s="80"/>
      <c r="GQ268" s="80"/>
      <c r="GR268" s="80"/>
      <c r="GS268" s="80"/>
      <c r="GT268" s="80"/>
      <c r="GU268" s="80">
        <v>2</v>
      </c>
      <c r="GV268" s="80"/>
      <c r="GW268" s="80"/>
      <c r="GX268" s="80"/>
      <c r="GY268" s="80"/>
      <c r="GZ268" s="80"/>
      <c r="HA268" s="80"/>
      <c r="HB268" s="80"/>
      <c r="HC268" s="80"/>
      <c r="HD268" s="80"/>
      <c r="HE268" s="80"/>
      <c r="HF268" s="80"/>
      <c r="HG268" s="80"/>
      <c r="HH268" s="80"/>
      <c r="HI268" s="80">
        <v>131</v>
      </c>
      <c r="HJ268" s="80">
        <v>2</v>
      </c>
      <c r="HK268" s="80">
        <v>2</v>
      </c>
      <c r="HL268" s="80">
        <v>73</v>
      </c>
      <c r="HM268" s="80"/>
      <c r="HN268" s="80"/>
      <c r="HO268" s="80"/>
      <c r="HP268" s="80"/>
      <c r="HQ268" s="80"/>
      <c r="HR268" s="80"/>
      <c r="HS268" s="80"/>
      <c r="HT268" s="80"/>
      <c r="HU268" s="80"/>
      <c r="HV268" s="80"/>
      <c r="HW268" s="80"/>
      <c r="HX268" s="80"/>
      <c r="HY268" s="80"/>
      <c r="HZ268" s="80">
        <v>3</v>
      </c>
      <c r="IA268" s="80"/>
      <c r="IB268" s="80"/>
      <c r="IC268" s="80"/>
      <c r="ID268" s="80"/>
      <c r="IE268" s="80">
        <v>288</v>
      </c>
      <c r="IF268" s="80"/>
      <c r="IG268" s="80">
        <v>9</v>
      </c>
      <c r="IH268" s="80"/>
      <c r="II268" s="80">
        <v>1</v>
      </c>
      <c r="IJ268" s="80"/>
      <c r="IK268" s="80"/>
      <c r="IL268" s="80">
        <v>1</v>
      </c>
      <c r="IM268" s="80">
        <v>20</v>
      </c>
      <c r="IN268" s="80"/>
      <c r="IO268" s="80">
        <v>0</v>
      </c>
      <c r="IP268" s="80"/>
      <c r="IQ268" s="80">
        <v>11</v>
      </c>
      <c r="IR268" s="80"/>
      <c r="IS268" s="80"/>
      <c r="IT268" s="80"/>
      <c r="IU268" s="80">
        <v>1</v>
      </c>
      <c r="IV268" s="80"/>
      <c r="IW268" s="80">
        <v>749</v>
      </c>
      <c r="IX268" s="80"/>
      <c r="IY268" s="80"/>
      <c r="IZ268" s="80"/>
      <c r="JA268" s="80">
        <v>27</v>
      </c>
      <c r="JB268" s="80">
        <v>1726</v>
      </c>
      <c r="JC268" s="80">
        <v>33842</v>
      </c>
      <c r="JD268" s="80"/>
      <c r="JE268" s="80">
        <v>30</v>
      </c>
      <c r="JF268" s="80"/>
      <c r="JG268" s="80"/>
      <c r="JH268" s="80"/>
      <c r="JI268" s="80"/>
      <c r="JJ268" s="80"/>
      <c r="JK268" s="80">
        <v>8</v>
      </c>
      <c r="JL268" s="80">
        <v>20</v>
      </c>
      <c r="JM268" s="80"/>
      <c r="JN268" s="80"/>
      <c r="JO268" s="80"/>
      <c r="JP268" s="80">
        <v>938</v>
      </c>
      <c r="JQ268" s="80"/>
      <c r="JR268" s="80"/>
      <c r="JS268" s="80"/>
      <c r="JT268" s="80"/>
      <c r="JU268" s="80"/>
      <c r="JV268" s="80"/>
      <c r="JW268" s="80"/>
      <c r="JX268" s="80"/>
      <c r="JY268" s="80"/>
      <c r="JZ268" s="80"/>
      <c r="KA268" s="80"/>
      <c r="KB268" s="80"/>
      <c r="KC268" s="80"/>
      <c r="KD268" s="80"/>
      <c r="KE268" s="80"/>
      <c r="KF268" s="80"/>
      <c r="KG268" s="80"/>
      <c r="KH268" s="80"/>
      <c r="KI268" s="80"/>
      <c r="KJ268" s="80"/>
      <c r="KK268" s="80"/>
      <c r="KL268" s="80"/>
      <c r="KM268" s="80"/>
      <c r="KN268" s="80"/>
      <c r="KO268" s="80"/>
      <c r="KP268" s="80"/>
      <c r="KQ268" s="80"/>
      <c r="KR268" s="80"/>
      <c r="KS268" s="80"/>
      <c r="KT268" s="80"/>
      <c r="KU268" s="80"/>
      <c r="KV268" s="80"/>
      <c r="KW268" s="80"/>
      <c r="KX268" s="80"/>
      <c r="KY268" s="80"/>
      <c r="KZ268" s="80"/>
      <c r="LA268" s="80"/>
      <c r="LB268" s="80"/>
      <c r="LC268" s="80"/>
      <c r="LD268" s="80"/>
      <c r="LE268" s="80"/>
      <c r="LF268" s="80"/>
      <c r="LG268" s="80">
        <v>13</v>
      </c>
      <c r="LH268" s="80"/>
      <c r="LI268" s="80"/>
      <c r="LJ268" s="80"/>
      <c r="LK268" s="80"/>
      <c r="LL268" s="80"/>
      <c r="LM268" s="80"/>
      <c r="LN268" s="80"/>
      <c r="LO268" s="80">
        <v>343</v>
      </c>
      <c r="LP268" s="80">
        <v>0</v>
      </c>
      <c r="LQ268" s="80"/>
      <c r="LR268" s="80"/>
      <c r="LS268" s="80"/>
      <c r="LT268" s="80"/>
      <c r="LU268" s="80"/>
      <c r="LV268" s="80"/>
      <c r="LW268" s="80"/>
      <c r="LX268" s="80"/>
      <c r="LY268" s="80"/>
      <c r="LZ268" s="80"/>
      <c r="MA268" s="80"/>
      <c r="MB268" s="80"/>
      <c r="MC268" s="80"/>
      <c r="MD268" s="80"/>
      <c r="ME268" s="80"/>
      <c r="MF268" s="80"/>
      <c r="MG268" s="80"/>
      <c r="MH268" s="80"/>
      <c r="MI268" s="80"/>
      <c r="MJ268" s="80"/>
      <c r="MK268" s="80"/>
      <c r="ML268" s="80"/>
      <c r="MM268" s="80"/>
      <c r="MN268" s="80"/>
      <c r="MO268" s="80"/>
      <c r="MP268" s="80"/>
      <c r="MQ268" s="80"/>
      <c r="MR268" s="80"/>
      <c r="MS268" s="80"/>
      <c r="MT268" s="80"/>
      <c r="MU268" s="80"/>
      <c r="MV268" s="80"/>
      <c r="MW268" s="80"/>
      <c r="MX268" s="80"/>
      <c r="MY268" s="80"/>
      <c r="MZ268" s="80"/>
      <c r="NA268" s="80"/>
      <c r="NB268" s="80"/>
      <c r="NC268" s="80"/>
      <c r="ND268" s="80"/>
      <c r="NE268" s="80"/>
      <c r="NF268" s="80"/>
      <c r="NG268" s="80"/>
      <c r="NH268" s="80"/>
      <c r="NI268" s="80"/>
      <c r="NJ268" s="80"/>
      <c r="NK268" s="80"/>
      <c r="NL268" s="80"/>
      <c r="NM268" s="80"/>
      <c r="NN268" s="80"/>
      <c r="NO268" s="80"/>
      <c r="NP268" s="80"/>
      <c r="NQ268" s="80"/>
      <c r="NR268" s="80"/>
      <c r="NS268" s="80"/>
      <c r="NT268" s="80"/>
      <c r="NU268" s="80"/>
      <c r="NV268" s="80"/>
      <c r="NW268" s="80"/>
      <c r="NX268" s="80"/>
      <c r="NY268" s="80"/>
      <c r="NZ268" s="80"/>
      <c r="OA268" s="80"/>
      <c r="OB268" s="79">
        <v>38285</v>
      </c>
    </row>
    <row r="269" spans="1:392" ht="13.15">
      <c r="A269" s="27">
        <v>325910</v>
      </c>
      <c r="B269" s="23" t="s">
        <v>407</v>
      </c>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v>2</v>
      </c>
      <c r="AE269" s="80"/>
      <c r="AF269" s="80"/>
      <c r="AG269" s="80"/>
      <c r="AH269" s="80"/>
      <c r="AI269" s="80"/>
      <c r="AJ269" s="80"/>
      <c r="AK269" s="80"/>
      <c r="AL269" s="80"/>
      <c r="AM269" s="80"/>
      <c r="AN269" s="80"/>
      <c r="AO269" s="80"/>
      <c r="AP269" s="80"/>
      <c r="AQ269" s="80"/>
      <c r="AR269" s="80"/>
      <c r="AS269" s="80"/>
      <c r="AT269" s="80"/>
      <c r="AU269" s="80"/>
      <c r="AV269" s="80"/>
      <c r="AW269" s="80"/>
      <c r="AX269" s="80"/>
      <c r="AY269" s="80"/>
      <c r="AZ269" s="80"/>
      <c r="BA269" s="80"/>
      <c r="BB269" s="80"/>
      <c r="BC269" s="80"/>
      <c r="BD269" s="80"/>
      <c r="BE269" s="80"/>
      <c r="BF269" s="80"/>
      <c r="BG269" s="80"/>
      <c r="BH269" s="80"/>
      <c r="BI269" s="80"/>
      <c r="BJ269" s="80"/>
      <c r="BK269" s="80"/>
      <c r="BL269" s="80"/>
      <c r="BM269" s="80"/>
      <c r="BN269" s="80"/>
      <c r="BO269" s="81"/>
      <c r="BP269" s="80"/>
      <c r="BQ269" s="80"/>
      <c r="BR269" s="80"/>
      <c r="BS269" s="80"/>
      <c r="BT269" s="80"/>
      <c r="BU269" s="80"/>
      <c r="BV269" s="80"/>
      <c r="BW269" s="80"/>
      <c r="BX269" s="80"/>
      <c r="BY269" s="80"/>
      <c r="BZ269" s="80"/>
      <c r="CA269" s="80"/>
      <c r="CB269" s="80"/>
      <c r="CC269" s="80"/>
      <c r="CD269" s="80"/>
      <c r="CE269" s="80"/>
      <c r="CF269" s="80"/>
      <c r="CG269" s="80"/>
      <c r="CH269" s="80"/>
      <c r="CI269" s="80"/>
      <c r="CJ269" s="80"/>
      <c r="CK269" s="80">
        <v>2</v>
      </c>
      <c r="CL269" s="80"/>
      <c r="CM269" s="80"/>
      <c r="CN269" s="80"/>
      <c r="CO269" s="80"/>
      <c r="CP269" s="80"/>
      <c r="CQ269" s="80"/>
      <c r="CR269" s="80"/>
      <c r="CS269" s="80"/>
      <c r="CT269" s="80"/>
      <c r="CU269" s="80"/>
      <c r="CV269" s="80"/>
      <c r="CW269" s="80"/>
      <c r="CX269" s="80"/>
      <c r="CY269" s="80"/>
      <c r="CZ269" s="80"/>
      <c r="DA269" s="80"/>
      <c r="DB269" s="80"/>
      <c r="DC269" s="80"/>
      <c r="DD269" s="80"/>
      <c r="DE269" s="80"/>
      <c r="DF269" s="80"/>
      <c r="DG269" s="80"/>
      <c r="DH269" s="80"/>
      <c r="DI269" s="80"/>
      <c r="DJ269" s="80"/>
      <c r="DK269" s="80"/>
      <c r="DL269" s="80"/>
      <c r="DM269" s="80">
        <v>1</v>
      </c>
      <c r="DN269" s="80"/>
      <c r="DO269" s="80"/>
      <c r="DP269" s="80"/>
      <c r="DQ269" s="80"/>
      <c r="DR269" s="80"/>
      <c r="DS269" s="80"/>
      <c r="DT269" s="80"/>
      <c r="DU269" s="80"/>
      <c r="DV269" s="80"/>
      <c r="DW269" s="80"/>
      <c r="DX269" s="80"/>
      <c r="DY269" s="80"/>
      <c r="DZ269" s="80"/>
      <c r="EA269" s="80"/>
      <c r="EB269" s="80"/>
      <c r="EC269" s="80"/>
      <c r="ED269" s="80"/>
      <c r="EE269" s="80"/>
      <c r="EF269" s="80"/>
      <c r="EG269" s="80"/>
      <c r="EH269" s="80"/>
      <c r="EI269" s="80"/>
      <c r="EJ269" s="80"/>
      <c r="EK269" s="80"/>
      <c r="EL269" s="80"/>
      <c r="EM269" s="80"/>
      <c r="EN269" s="80"/>
      <c r="EO269" s="80"/>
      <c r="EP269" s="80"/>
      <c r="EQ269" s="80"/>
      <c r="ER269" s="80"/>
      <c r="ES269" s="80"/>
      <c r="ET269" s="80"/>
      <c r="EU269" s="80"/>
      <c r="EV269" s="80"/>
      <c r="EW269" s="80"/>
      <c r="EX269" s="80"/>
      <c r="EY269" s="80"/>
      <c r="EZ269" s="80"/>
      <c r="FA269" s="80"/>
      <c r="FB269" s="80"/>
      <c r="FC269" s="80"/>
      <c r="FD269" s="80"/>
      <c r="FE269" s="80"/>
      <c r="FF269" s="80"/>
      <c r="FG269" s="80"/>
      <c r="FH269" s="80"/>
      <c r="FI269" s="80">
        <v>0</v>
      </c>
      <c r="FJ269" s="80"/>
      <c r="FK269" s="80"/>
      <c r="FL269" s="80"/>
      <c r="FM269" s="80"/>
      <c r="FN269" s="80"/>
      <c r="FO269" s="80"/>
      <c r="FP269" s="80"/>
      <c r="FQ269" s="80">
        <v>0</v>
      </c>
      <c r="FR269" s="80"/>
      <c r="FS269" s="80"/>
      <c r="FT269" s="80"/>
      <c r="FU269" s="80"/>
      <c r="FV269" s="80"/>
      <c r="FW269" s="80"/>
      <c r="FX269" s="80"/>
      <c r="FY269" s="80"/>
      <c r="FZ269" s="80"/>
      <c r="GA269" s="80"/>
      <c r="GB269" s="80"/>
      <c r="GC269" s="80"/>
      <c r="GD269" s="80"/>
      <c r="GE269" s="80"/>
      <c r="GF269" s="80"/>
      <c r="GG269" s="80"/>
      <c r="GH269" s="80"/>
      <c r="GI269" s="80"/>
      <c r="GJ269" s="80"/>
      <c r="GK269" s="80"/>
      <c r="GL269" s="80"/>
      <c r="GM269" s="80"/>
      <c r="GN269" s="80"/>
      <c r="GO269" s="80"/>
      <c r="GP269" s="80"/>
      <c r="GQ269" s="80"/>
      <c r="GR269" s="80"/>
      <c r="GS269" s="80"/>
      <c r="GT269" s="80"/>
      <c r="GU269" s="80"/>
      <c r="GV269" s="80"/>
      <c r="GW269" s="80"/>
      <c r="GX269" s="80"/>
      <c r="GY269" s="80"/>
      <c r="GZ269" s="80"/>
      <c r="HA269" s="80"/>
      <c r="HB269" s="80"/>
      <c r="HC269" s="80"/>
      <c r="HD269" s="80"/>
      <c r="HE269" s="80"/>
      <c r="HF269" s="80"/>
      <c r="HG269" s="80"/>
      <c r="HH269" s="80"/>
      <c r="HI269" s="80"/>
      <c r="HJ269" s="80"/>
      <c r="HK269" s="80"/>
      <c r="HL269" s="80"/>
      <c r="HM269" s="80"/>
      <c r="HN269" s="80"/>
      <c r="HO269" s="80"/>
      <c r="HP269" s="80"/>
      <c r="HQ269" s="80"/>
      <c r="HR269" s="80"/>
      <c r="HS269" s="80"/>
      <c r="HT269" s="80"/>
      <c r="HU269" s="80"/>
      <c r="HV269" s="80"/>
      <c r="HW269" s="80"/>
      <c r="HX269" s="80"/>
      <c r="HY269" s="80"/>
      <c r="HZ269" s="80"/>
      <c r="IA269" s="80"/>
      <c r="IB269" s="80"/>
      <c r="IC269" s="80"/>
      <c r="ID269" s="80"/>
      <c r="IE269" s="80"/>
      <c r="IF269" s="80"/>
      <c r="IG269" s="80"/>
      <c r="IH269" s="80"/>
      <c r="II269" s="80"/>
      <c r="IJ269" s="80"/>
      <c r="IK269" s="80"/>
      <c r="IL269" s="80"/>
      <c r="IM269" s="80"/>
      <c r="IN269" s="80"/>
      <c r="IO269" s="80"/>
      <c r="IP269" s="80"/>
      <c r="IQ269" s="80">
        <v>2</v>
      </c>
      <c r="IR269" s="80">
        <v>25</v>
      </c>
      <c r="IS269" s="80"/>
      <c r="IT269" s="80"/>
      <c r="IU269" s="80"/>
      <c r="IV269" s="80"/>
      <c r="IW269" s="80"/>
      <c r="IX269" s="80"/>
      <c r="IY269" s="80"/>
      <c r="IZ269" s="80">
        <v>8</v>
      </c>
      <c r="JA269" s="80"/>
      <c r="JB269" s="80"/>
      <c r="JC269" s="80"/>
      <c r="JD269" s="80">
        <v>4635</v>
      </c>
      <c r="JE269" s="80">
        <v>4</v>
      </c>
      <c r="JF269" s="80"/>
      <c r="JG269" s="80"/>
      <c r="JH269" s="80"/>
      <c r="JI269" s="80"/>
      <c r="JJ269" s="80"/>
      <c r="JK269" s="80"/>
      <c r="JL269" s="80"/>
      <c r="JM269" s="80"/>
      <c r="JN269" s="80"/>
      <c r="JO269" s="80">
        <v>3</v>
      </c>
      <c r="JP269" s="80">
        <v>63</v>
      </c>
      <c r="JQ269" s="80"/>
      <c r="JR269" s="80"/>
      <c r="JS269" s="80"/>
      <c r="JT269" s="80"/>
      <c r="JU269" s="80"/>
      <c r="JV269" s="80"/>
      <c r="JW269" s="80"/>
      <c r="JX269" s="80"/>
      <c r="JY269" s="80"/>
      <c r="JZ269" s="80"/>
      <c r="KA269" s="80"/>
      <c r="KB269" s="80"/>
      <c r="KC269" s="80"/>
      <c r="KD269" s="80"/>
      <c r="KE269" s="80"/>
      <c r="KF269" s="80"/>
      <c r="KG269" s="80"/>
      <c r="KH269" s="80"/>
      <c r="KI269" s="80"/>
      <c r="KJ269" s="80"/>
      <c r="KK269" s="80"/>
      <c r="KL269" s="80"/>
      <c r="KM269" s="80"/>
      <c r="KN269" s="80"/>
      <c r="KO269" s="80"/>
      <c r="KP269" s="80"/>
      <c r="KQ269" s="80"/>
      <c r="KR269" s="80"/>
      <c r="KS269" s="80"/>
      <c r="KT269" s="80"/>
      <c r="KU269" s="80"/>
      <c r="KV269" s="80"/>
      <c r="KW269" s="80"/>
      <c r="KX269" s="80"/>
      <c r="KY269" s="80"/>
      <c r="KZ269" s="80"/>
      <c r="LA269" s="80"/>
      <c r="LB269" s="80"/>
      <c r="LC269" s="80"/>
      <c r="LD269" s="80"/>
      <c r="LE269" s="80"/>
      <c r="LF269" s="80"/>
      <c r="LG269" s="80">
        <v>7</v>
      </c>
      <c r="LH269" s="80"/>
      <c r="LI269" s="80"/>
      <c r="LJ269" s="80"/>
      <c r="LK269" s="80"/>
      <c r="LL269" s="80"/>
      <c r="LM269" s="80"/>
      <c r="LN269" s="80"/>
      <c r="LO269" s="80">
        <v>85</v>
      </c>
      <c r="LP269" s="80"/>
      <c r="LQ269" s="80"/>
      <c r="LR269" s="80"/>
      <c r="LS269" s="80"/>
      <c r="LT269" s="80"/>
      <c r="LU269" s="80"/>
      <c r="LV269" s="80"/>
      <c r="LW269" s="80"/>
      <c r="LX269" s="80"/>
      <c r="LY269" s="80"/>
      <c r="LZ269" s="80"/>
      <c r="MA269" s="80"/>
      <c r="MB269" s="80"/>
      <c r="MC269" s="80"/>
      <c r="MD269" s="80"/>
      <c r="ME269" s="80"/>
      <c r="MF269" s="80"/>
      <c r="MG269" s="80"/>
      <c r="MH269" s="80"/>
      <c r="MI269" s="80"/>
      <c r="MJ269" s="80"/>
      <c r="MK269" s="80"/>
      <c r="ML269" s="80"/>
      <c r="MM269" s="80"/>
      <c r="MN269" s="80"/>
      <c r="MO269" s="80"/>
      <c r="MP269" s="80"/>
      <c r="MQ269" s="80"/>
      <c r="MR269" s="80"/>
      <c r="MS269" s="80"/>
      <c r="MT269" s="80"/>
      <c r="MU269" s="80"/>
      <c r="MV269" s="80"/>
      <c r="MW269" s="80"/>
      <c r="MX269" s="80"/>
      <c r="MY269" s="80"/>
      <c r="MZ269" s="80"/>
      <c r="NA269" s="80"/>
      <c r="NB269" s="80"/>
      <c r="NC269" s="80"/>
      <c r="ND269" s="80"/>
      <c r="NE269" s="80"/>
      <c r="NF269" s="80"/>
      <c r="NG269" s="80"/>
      <c r="NH269" s="80"/>
      <c r="NI269" s="80"/>
      <c r="NJ269" s="80"/>
      <c r="NK269" s="80"/>
      <c r="NL269" s="80"/>
      <c r="NM269" s="80"/>
      <c r="NN269" s="80"/>
      <c r="NO269" s="80"/>
      <c r="NP269" s="80"/>
      <c r="NQ269" s="80"/>
      <c r="NR269" s="80"/>
      <c r="NS269" s="80"/>
      <c r="NT269" s="80"/>
      <c r="NU269" s="80"/>
      <c r="NV269" s="80"/>
      <c r="NW269" s="80"/>
      <c r="NX269" s="80"/>
      <c r="NY269" s="80"/>
      <c r="NZ269" s="80"/>
      <c r="OA269" s="80"/>
      <c r="OB269" s="79">
        <v>4838</v>
      </c>
    </row>
    <row r="270" spans="1:392" ht="13.15">
      <c r="A270" s="27" t="s">
        <v>409</v>
      </c>
      <c r="B270" s="23" t="s">
        <v>408</v>
      </c>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v>14</v>
      </c>
      <c r="AE270" s="80"/>
      <c r="AF270" s="80"/>
      <c r="AG270" s="80"/>
      <c r="AH270" s="80"/>
      <c r="AI270" s="80"/>
      <c r="AJ270" s="80"/>
      <c r="AK270" s="80"/>
      <c r="AL270" s="80"/>
      <c r="AM270" s="80"/>
      <c r="AN270" s="80"/>
      <c r="AO270" s="80"/>
      <c r="AP270" s="80">
        <v>11</v>
      </c>
      <c r="AQ270" s="80"/>
      <c r="AR270" s="80"/>
      <c r="AS270" s="80"/>
      <c r="AT270" s="80"/>
      <c r="AU270" s="80"/>
      <c r="AV270" s="80"/>
      <c r="AW270" s="80"/>
      <c r="AX270" s="80">
        <v>6</v>
      </c>
      <c r="AY270" s="80"/>
      <c r="AZ270" s="80"/>
      <c r="BA270" s="80"/>
      <c r="BB270" s="80"/>
      <c r="BC270" s="80"/>
      <c r="BD270" s="80"/>
      <c r="BE270" s="80"/>
      <c r="BF270" s="80"/>
      <c r="BG270" s="80"/>
      <c r="BH270" s="80"/>
      <c r="BI270" s="80"/>
      <c r="BJ270" s="80"/>
      <c r="BK270" s="80"/>
      <c r="BL270" s="80"/>
      <c r="BM270" s="80"/>
      <c r="BN270" s="80"/>
      <c r="BO270" s="81"/>
      <c r="BP270" s="80"/>
      <c r="BQ270" s="80"/>
      <c r="BR270" s="80"/>
      <c r="BS270" s="80"/>
      <c r="BT270" s="80"/>
      <c r="BU270" s="80"/>
      <c r="BV270" s="80"/>
      <c r="BW270" s="80"/>
      <c r="BX270" s="80"/>
      <c r="BY270" s="80"/>
      <c r="BZ270" s="80"/>
      <c r="CA270" s="80"/>
      <c r="CB270" s="80"/>
      <c r="CC270" s="80"/>
      <c r="CD270" s="80">
        <v>6</v>
      </c>
      <c r="CE270" s="80"/>
      <c r="CF270" s="80"/>
      <c r="CG270" s="80"/>
      <c r="CH270" s="80"/>
      <c r="CI270" s="80"/>
      <c r="CJ270" s="80"/>
      <c r="CK270" s="80">
        <v>13</v>
      </c>
      <c r="CL270" s="80"/>
      <c r="CM270" s="80"/>
      <c r="CN270" s="80"/>
      <c r="CO270" s="80"/>
      <c r="CP270" s="80"/>
      <c r="CQ270" s="80">
        <v>106</v>
      </c>
      <c r="CR270" s="80"/>
      <c r="CS270" s="80"/>
      <c r="CT270" s="80"/>
      <c r="CU270" s="80"/>
      <c r="CV270" s="80"/>
      <c r="CW270" s="80"/>
      <c r="CX270" s="80"/>
      <c r="CY270" s="80"/>
      <c r="CZ270" s="80"/>
      <c r="DA270" s="80"/>
      <c r="DB270" s="80"/>
      <c r="DC270" s="80"/>
      <c r="DD270" s="80"/>
      <c r="DE270" s="80"/>
      <c r="DF270" s="80"/>
      <c r="DG270" s="80"/>
      <c r="DH270" s="80"/>
      <c r="DI270" s="80"/>
      <c r="DJ270" s="80"/>
      <c r="DK270" s="80"/>
      <c r="DL270" s="80"/>
      <c r="DM270" s="80">
        <v>98</v>
      </c>
      <c r="DN270" s="80"/>
      <c r="DO270" s="80"/>
      <c r="DP270" s="80"/>
      <c r="DQ270" s="80"/>
      <c r="DR270" s="80"/>
      <c r="DS270" s="80">
        <v>76</v>
      </c>
      <c r="DT270" s="80"/>
      <c r="DU270" s="80"/>
      <c r="DV270" s="80"/>
      <c r="DW270" s="80"/>
      <c r="DX270" s="80"/>
      <c r="DY270" s="80"/>
      <c r="DZ270" s="80"/>
      <c r="EA270" s="80"/>
      <c r="EB270" s="80">
        <v>1076</v>
      </c>
      <c r="EC270" s="80"/>
      <c r="ED270" s="80">
        <v>1</v>
      </c>
      <c r="EE270" s="80"/>
      <c r="EF270" s="80"/>
      <c r="EG270" s="80"/>
      <c r="EH270" s="80"/>
      <c r="EI270" s="80"/>
      <c r="EJ270" s="80"/>
      <c r="EK270" s="80"/>
      <c r="EL270" s="80"/>
      <c r="EM270" s="80"/>
      <c r="EN270" s="80"/>
      <c r="EO270" s="80"/>
      <c r="EP270" s="80"/>
      <c r="EQ270" s="80">
        <v>44</v>
      </c>
      <c r="ER270" s="80"/>
      <c r="ES270" s="80"/>
      <c r="ET270" s="80"/>
      <c r="EU270" s="80"/>
      <c r="EV270" s="80"/>
      <c r="EW270" s="80"/>
      <c r="EX270" s="80"/>
      <c r="EY270" s="80"/>
      <c r="EZ270" s="80"/>
      <c r="FA270" s="80"/>
      <c r="FB270" s="80"/>
      <c r="FC270" s="80"/>
      <c r="FD270" s="80"/>
      <c r="FE270" s="80"/>
      <c r="FF270" s="80"/>
      <c r="FG270" s="80"/>
      <c r="FH270" s="80"/>
      <c r="FI270" s="80"/>
      <c r="FJ270" s="80"/>
      <c r="FK270" s="80"/>
      <c r="FL270" s="80"/>
      <c r="FM270" s="80"/>
      <c r="FN270" s="80"/>
      <c r="FO270" s="80"/>
      <c r="FP270" s="80"/>
      <c r="FQ270" s="80">
        <v>0</v>
      </c>
      <c r="FR270" s="80"/>
      <c r="FS270" s="80"/>
      <c r="FT270" s="80"/>
      <c r="FU270" s="80"/>
      <c r="FV270" s="80"/>
      <c r="FW270" s="80"/>
      <c r="FX270" s="80"/>
      <c r="FY270" s="80"/>
      <c r="FZ270" s="80"/>
      <c r="GA270" s="80"/>
      <c r="GB270" s="80"/>
      <c r="GC270" s="80"/>
      <c r="GD270" s="80">
        <v>26</v>
      </c>
      <c r="GE270" s="80"/>
      <c r="GF270" s="80"/>
      <c r="GG270" s="80"/>
      <c r="GH270" s="80"/>
      <c r="GI270" s="80"/>
      <c r="GJ270" s="80"/>
      <c r="GK270" s="80"/>
      <c r="GL270" s="80"/>
      <c r="GM270" s="80">
        <v>1</v>
      </c>
      <c r="GN270" s="80"/>
      <c r="GO270" s="80"/>
      <c r="GP270" s="80"/>
      <c r="GQ270" s="80"/>
      <c r="GR270" s="80"/>
      <c r="GS270" s="80"/>
      <c r="GT270" s="80"/>
      <c r="GU270" s="80"/>
      <c r="GV270" s="80"/>
      <c r="GW270" s="80"/>
      <c r="GX270" s="80"/>
      <c r="GY270" s="80"/>
      <c r="GZ270" s="80"/>
      <c r="HA270" s="80"/>
      <c r="HB270" s="80">
        <v>9</v>
      </c>
      <c r="HC270" s="80"/>
      <c r="HD270" s="80"/>
      <c r="HE270" s="80"/>
      <c r="HF270" s="80"/>
      <c r="HG270" s="80"/>
      <c r="HH270" s="80"/>
      <c r="HI270" s="80"/>
      <c r="HJ270" s="80">
        <v>164</v>
      </c>
      <c r="HK270" s="80">
        <v>93</v>
      </c>
      <c r="HL270" s="80"/>
      <c r="HM270" s="80"/>
      <c r="HN270" s="80"/>
      <c r="HO270" s="80"/>
      <c r="HP270" s="80"/>
      <c r="HQ270" s="80"/>
      <c r="HR270" s="80"/>
      <c r="HS270" s="80"/>
      <c r="HT270" s="80"/>
      <c r="HU270" s="80"/>
      <c r="HV270" s="80"/>
      <c r="HW270" s="80"/>
      <c r="HX270" s="80"/>
      <c r="HY270" s="80"/>
      <c r="HZ270" s="80">
        <v>2</v>
      </c>
      <c r="IA270" s="80"/>
      <c r="IB270" s="80"/>
      <c r="IC270" s="80">
        <v>10</v>
      </c>
      <c r="ID270" s="80"/>
      <c r="IE270" s="80"/>
      <c r="IF270" s="80"/>
      <c r="IG270" s="80"/>
      <c r="IH270" s="80"/>
      <c r="II270" s="80"/>
      <c r="IJ270" s="80"/>
      <c r="IK270" s="80"/>
      <c r="IL270" s="80">
        <v>12</v>
      </c>
      <c r="IM270" s="80"/>
      <c r="IN270" s="80"/>
      <c r="IO270" s="80">
        <v>31</v>
      </c>
      <c r="IP270" s="80">
        <v>219</v>
      </c>
      <c r="IQ270" s="80">
        <v>150</v>
      </c>
      <c r="IR270" s="80">
        <v>91</v>
      </c>
      <c r="IS270" s="80">
        <v>2</v>
      </c>
      <c r="IT270" s="80"/>
      <c r="IU270" s="80">
        <v>92</v>
      </c>
      <c r="IV270" s="80"/>
      <c r="IW270" s="80"/>
      <c r="IX270" s="80"/>
      <c r="IY270" s="80"/>
      <c r="IZ270" s="80">
        <v>103</v>
      </c>
      <c r="JA270" s="80">
        <v>52</v>
      </c>
      <c r="JB270" s="80">
        <v>215</v>
      </c>
      <c r="JC270" s="80">
        <v>40</v>
      </c>
      <c r="JD270" s="80">
        <v>41</v>
      </c>
      <c r="JE270" s="80">
        <v>34292</v>
      </c>
      <c r="JF270" s="80">
        <v>69</v>
      </c>
      <c r="JG270" s="80"/>
      <c r="JH270" s="80"/>
      <c r="JI270" s="80"/>
      <c r="JJ270" s="80"/>
      <c r="JK270" s="80"/>
      <c r="JL270" s="80">
        <v>119</v>
      </c>
      <c r="JM270" s="80"/>
      <c r="JN270" s="80">
        <v>114</v>
      </c>
      <c r="JO270" s="80">
        <v>6</v>
      </c>
      <c r="JP270" s="80">
        <v>979</v>
      </c>
      <c r="JQ270" s="80"/>
      <c r="JR270" s="80"/>
      <c r="JS270" s="80"/>
      <c r="JT270" s="80"/>
      <c r="JU270" s="80"/>
      <c r="JV270" s="80"/>
      <c r="JW270" s="80"/>
      <c r="JX270" s="80"/>
      <c r="JY270" s="80"/>
      <c r="JZ270" s="80"/>
      <c r="KA270" s="80"/>
      <c r="KB270" s="80"/>
      <c r="KC270" s="80"/>
      <c r="KD270" s="80"/>
      <c r="KE270" s="80"/>
      <c r="KF270" s="80"/>
      <c r="KG270" s="80"/>
      <c r="KH270" s="80"/>
      <c r="KI270" s="80"/>
      <c r="KJ270" s="80"/>
      <c r="KK270" s="80"/>
      <c r="KL270" s="80"/>
      <c r="KM270" s="80"/>
      <c r="KN270" s="80"/>
      <c r="KO270" s="80"/>
      <c r="KP270" s="80"/>
      <c r="KQ270" s="80"/>
      <c r="KR270" s="80"/>
      <c r="KS270" s="80"/>
      <c r="KT270" s="80"/>
      <c r="KU270" s="80"/>
      <c r="KV270" s="80"/>
      <c r="KW270" s="80"/>
      <c r="KX270" s="80"/>
      <c r="KY270" s="80"/>
      <c r="KZ270" s="80"/>
      <c r="LA270" s="80"/>
      <c r="LB270" s="80"/>
      <c r="LC270" s="80"/>
      <c r="LD270" s="80"/>
      <c r="LE270" s="80"/>
      <c r="LF270" s="80"/>
      <c r="LG270" s="80">
        <v>51</v>
      </c>
      <c r="LH270" s="80"/>
      <c r="LI270" s="80"/>
      <c r="LJ270" s="80"/>
      <c r="LK270" s="80"/>
      <c r="LL270" s="80"/>
      <c r="LM270" s="80"/>
      <c r="LN270" s="80"/>
      <c r="LO270" s="80">
        <v>649</v>
      </c>
      <c r="LP270" s="80"/>
      <c r="LQ270" s="80"/>
      <c r="LR270" s="80"/>
      <c r="LS270" s="80"/>
      <c r="LT270" s="80"/>
      <c r="LU270" s="80"/>
      <c r="LV270" s="80"/>
      <c r="LW270" s="80"/>
      <c r="LX270" s="80"/>
      <c r="LY270" s="80"/>
      <c r="LZ270" s="80"/>
      <c r="MA270" s="80"/>
      <c r="MB270" s="80"/>
      <c r="MC270" s="80"/>
      <c r="MD270" s="80"/>
      <c r="ME270" s="80"/>
      <c r="MF270" s="80"/>
      <c r="MG270" s="80"/>
      <c r="MH270" s="80"/>
      <c r="MI270" s="80"/>
      <c r="MJ270" s="80"/>
      <c r="MK270" s="80"/>
      <c r="ML270" s="80"/>
      <c r="MM270" s="80"/>
      <c r="MN270" s="80"/>
      <c r="MO270" s="80"/>
      <c r="MP270" s="80"/>
      <c r="MQ270" s="80"/>
      <c r="MR270" s="80"/>
      <c r="MS270" s="80"/>
      <c r="MT270" s="80"/>
      <c r="MU270" s="80"/>
      <c r="MV270" s="80"/>
      <c r="MW270" s="80"/>
      <c r="MX270" s="80"/>
      <c r="MY270" s="80"/>
      <c r="MZ270" s="80"/>
      <c r="NA270" s="80"/>
      <c r="NB270" s="80"/>
      <c r="NC270" s="80"/>
      <c r="ND270" s="80"/>
      <c r="NE270" s="80"/>
      <c r="NF270" s="80"/>
      <c r="NG270" s="80"/>
      <c r="NH270" s="80"/>
      <c r="NI270" s="80"/>
      <c r="NJ270" s="80"/>
      <c r="NK270" s="80"/>
      <c r="NL270" s="80"/>
      <c r="NM270" s="80"/>
      <c r="NN270" s="80"/>
      <c r="NO270" s="80"/>
      <c r="NP270" s="80"/>
      <c r="NQ270" s="80"/>
      <c r="NR270" s="80"/>
      <c r="NS270" s="80"/>
      <c r="NT270" s="80"/>
      <c r="NU270" s="80"/>
      <c r="NV270" s="80"/>
      <c r="NW270" s="80"/>
      <c r="NX270" s="80"/>
      <c r="NY270" s="80"/>
      <c r="NZ270" s="80"/>
      <c r="OA270" s="80"/>
      <c r="OB270" s="79">
        <v>39084</v>
      </c>
    </row>
    <row r="271" spans="1:392" ht="13.15">
      <c r="A271" s="27">
        <v>326110</v>
      </c>
      <c r="B271" s="23" t="s">
        <v>410</v>
      </c>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v>19</v>
      </c>
      <c r="AE271" s="80"/>
      <c r="AF271" s="80"/>
      <c r="AG271" s="80"/>
      <c r="AH271" s="80"/>
      <c r="AI271" s="80"/>
      <c r="AJ271" s="80"/>
      <c r="AK271" s="80"/>
      <c r="AL271" s="80"/>
      <c r="AM271" s="80"/>
      <c r="AN271" s="80"/>
      <c r="AO271" s="80"/>
      <c r="AP271" s="80"/>
      <c r="AQ271" s="80"/>
      <c r="AR271" s="80">
        <v>13</v>
      </c>
      <c r="AS271" s="80"/>
      <c r="AT271" s="80"/>
      <c r="AU271" s="80"/>
      <c r="AV271" s="80"/>
      <c r="AW271" s="80"/>
      <c r="AX271" s="80"/>
      <c r="AY271" s="80"/>
      <c r="AZ271" s="80"/>
      <c r="BA271" s="80"/>
      <c r="BB271" s="80"/>
      <c r="BC271" s="80"/>
      <c r="BD271" s="80"/>
      <c r="BE271" s="80"/>
      <c r="BF271" s="80"/>
      <c r="BG271" s="80"/>
      <c r="BH271" s="80"/>
      <c r="BI271" s="80"/>
      <c r="BJ271" s="80"/>
      <c r="BK271" s="80"/>
      <c r="BL271" s="80"/>
      <c r="BM271" s="80"/>
      <c r="BN271" s="80"/>
      <c r="BO271" s="81"/>
      <c r="BP271" s="80"/>
      <c r="BQ271" s="80"/>
      <c r="BR271" s="80"/>
      <c r="BS271" s="80"/>
      <c r="BT271" s="80"/>
      <c r="BU271" s="80"/>
      <c r="BV271" s="80"/>
      <c r="BW271" s="80"/>
      <c r="BX271" s="80"/>
      <c r="BY271" s="80"/>
      <c r="BZ271" s="80"/>
      <c r="CA271" s="80"/>
      <c r="CB271" s="80"/>
      <c r="CC271" s="80"/>
      <c r="CD271" s="80"/>
      <c r="CE271" s="80"/>
      <c r="CF271" s="80">
        <v>34</v>
      </c>
      <c r="CG271" s="80"/>
      <c r="CH271" s="80"/>
      <c r="CI271" s="80"/>
      <c r="CJ271" s="80"/>
      <c r="CK271" s="80"/>
      <c r="CL271" s="80"/>
      <c r="CM271" s="80"/>
      <c r="CN271" s="80"/>
      <c r="CO271" s="80"/>
      <c r="CP271" s="80"/>
      <c r="CQ271" s="80"/>
      <c r="CR271" s="80"/>
      <c r="CS271" s="80"/>
      <c r="CT271" s="80"/>
      <c r="CU271" s="80"/>
      <c r="CV271" s="80"/>
      <c r="CW271" s="80"/>
      <c r="CX271" s="80"/>
      <c r="CY271" s="80"/>
      <c r="CZ271" s="80"/>
      <c r="DA271" s="80"/>
      <c r="DB271" s="80"/>
      <c r="DC271" s="80"/>
      <c r="DD271" s="80"/>
      <c r="DE271" s="80"/>
      <c r="DF271" s="80"/>
      <c r="DG271" s="80"/>
      <c r="DH271" s="80"/>
      <c r="DI271" s="80"/>
      <c r="DJ271" s="80"/>
      <c r="DK271" s="80"/>
      <c r="DL271" s="80"/>
      <c r="DM271" s="80"/>
      <c r="DN271" s="80"/>
      <c r="DO271" s="80"/>
      <c r="DP271" s="80"/>
      <c r="DQ271" s="80"/>
      <c r="DR271" s="80"/>
      <c r="DS271" s="80"/>
      <c r="DT271" s="80">
        <v>7</v>
      </c>
      <c r="DU271" s="80"/>
      <c r="DV271" s="80"/>
      <c r="DW271" s="80"/>
      <c r="DX271" s="80">
        <v>11</v>
      </c>
      <c r="DY271" s="80"/>
      <c r="DZ271" s="80"/>
      <c r="EA271" s="80"/>
      <c r="EB271" s="80"/>
      <c r="EC271" s="80"/>
      <c r="ED271" s="80"/>
      <c r="EE271" s="80"/>
      <c r="EF271" s="80"/>
      <c r="EG271" s="80"/>
      <c r="EH271" s="80"/>
      <c r="EI271" s="80"/>
      <c r="EJ271" s="80"/>
      <c r="EK271" s="80"/>
      <c r="EL271" s="80"/>
      <c r="EM271" s="80"/>
      <c r="EN271" s="80"/>
      <c r="EO271" s="80"/>
      <c r="EP271" s="80"/>
      <c r="EQ271" s="80"/>
      <c r="ER271" s="80"/>
      <c r="ES271" s="80"/>
      <c r="ET271" s="80"/>
      <c r="EU271" s="80"/>
      <c r="EV271" s="80"/>
      <c r="EW271" s="80"/>
      <c r="EX271" s="80"/>
      <c r="EY271" s="80"/>
      <c r="EZ271" s="80"/>
      <c r="FA271" s="80"/>
      <c r="FB271" s="80"/>
      <c r="FC271" s="80"/>
      <c r="FD271" s="80"/>
      <c r="FE271" s="80"/>
      <c r="FF271" s="80"/>
      <c r="FG271" s="80"/>
      <c r="FH271" s="80"/>
      <c r="FI271" s="80"/>
      <c r="FJ271" s="80"/>
      <c r="FK271" s="80"/>
      <c r="FL271" s="80"/>
      <c r="FM271" s="80"/>
      <c r="FN271" s="80"/>
      <c r="FO271" s="80"/>
      <c r="FP271" s="80"/>
      <c r="FQ271" s="80">
        <v>0</v>
      </c>
      <c r="FR271" s="80"/>
      <c r="FS271" s="80"/>
      <c r="FT271" s="80"/>
      <c r="FU271" s="80"/>
      <c r="FV271" s="80"/>
      <c r="FW271" s="80"/>
      <c r="FX271" s="80"/>
      <c r="FY271" s="80"/>
      <c r="FZ271" s="80"/>
      <c r="GA271" s="80"/>
      <c r="GB271" s="80"/>
      <c r="GC271" s="80"/>
      <c r="GD271" s="80"/>
      <c r="GE271" s="80"/>
      <c r="GF271" s="80"/>
      <c r="GG271" s="80"/>
      <c r="GH271" s="80"/>
      <c r="GI271" s="80"/>
      <c r="GJ271" s="80"/>
      <c r="GK271" s="80"/>
      <c r="GL271" s="80"/>
      <c r="GM271" s="80"/>
      <c r="GN271" s="80"/>
      <c r="GO271" s="80"/>
      <c r="GP271" s="80"/>
      <c r="GQ271" s="80"/>
      <c r="GR271" s="80"/>
      <c r="GS271" s="80"/>
      <c r="GT271" s="80"/>
      <c r="GU271" s="80"/>
      <c r="GV271" s="80"/>
      <c r="GW271" s="80"/>
      <c r="GX271" s="80"/>
      <c r="GY271" s="80"/>
      <c r="GZ271" s="80"/>
      <c r="HA271" s="80"/>
      <c r="HB271" s="80"/>
      <c r="HC271" s="80"/>
      <c r="HD271" s="80"/>
      <c r="HE271" s="80"/>
      <c r="HF271" s="80"/>
      <c r="HG271" s="80"/>
      <c r="HH271" s="80"/>
      <c r="HI271" s="80"/>
      <c r="HJ271" s="80"/>
      <c r="HK271" s="80"/>
      <c r="HL271" s="80"/>
      <c r="HM271" s="80"/>
      <c r="HN271" s="80"/>
      <c r="HO271" s="80"/>
      <c r="HP271" s="80"/>
      <c r="HQ271" s="80"/>
      <c r="HR271" s="80"/>
      <c r="HS271" s="80">
        <v>200</v>
      </c>
      <c r="HT271" s="80"/>
      <c r="HU271" s="80"/>
      <c r="HV271" s="80"/>
      <c r="HW271" s="80"/>
      <c r="HX271" s="80"/>
      <c r="HY271" s="80"/>
      <c r="HZ271" s="80">
        <v>5</v>
      </c>
      <c r="IA271" s="80"/>
      <c r="IB271" s="80"/>
      <c r="IC271" s="80">
        <v>532</v>
      </c>
      <c r="ID271" s="80"/>
      <c r="IE271" s="80"/>
      <c r="IF271" s="80"/>
      <c r="IG271" s="80">
        <v>58</v>
      </c>
      <c r="IH271" s="80"/>
      <c r="II271" s="80"/>
      <c r="IJ271" s="80"/>
      <c r="IK271" s="80"/>
      <c r="IL271" s="80"/>
      <c r="IM271" s="80"/>
      <c r="IN271" s="80"/>
      <c r="IO271" s="80"/>
      <c r="IP271" s="80"/>
      <c r="IQ271" s="80">
        <v>24</v>
      </c>
      <c r="IR271" s="80">
        <v>279</v>
      </c>
      <c r="IS271" s="80"/>
      <c r="IT271" s="80"/>
      <c r="IU271" s="80"/>
      <c r="IV271" s="80"/>
      <c r="IW271" s="80"/>
      <c r="IX271" s="80"/>
      <c r="IY271" s="80"/>
      <c r="IZ271" s="80">
        <v>66</v>
      </c>
      <c r="JA271" s="80">
        <v>1</v>
      </c>
      <c r="JB271" s="80"/>
      <c r="JC271" s="80"/>
      <c r="JD271" s="80"/>
      <c r="JE271" s="80"/>
      <c r="JF271" s="80">
        <v>31817</v>
      </c>
      <c r="JG271" s="80">
        <v>51</v>
      </c>
      <c r="JH271" s="80">
        <v>141</v>
      </c>
      <c r="JI271" s="80"/>
      <c r="JJ271" s="80">
        <v>17</v>
      </c>
      <c r="JK271" s="80"/>
      <c r="JL271" s="80">
        <v>190</v>
      </c>
      <c r="JM271" s="80"/>
      <c r="JN271" s="80"/>
      <c r="JO271" s="80">
        <v>75</v>
      </c>
      <c r="JP271" s="80">
        <v>198</v>
      </c>
      <c r="JQ271" s="80"/>
      <c r="JR271" s="80"/>
      <c r="JS271" s="80"/>
      <c r="JT271" s="80"/>
      <c r="JU271" s="80"/>
      <c r="JV271" s="80"/>
      <c r="JW271" s="80"/>
      <c r="JX271" s="80"/>
      <c r="JY271" s="80"/>
      <c r="JZ271" s="80"/>
      <c r="KA271" s="80"/>
      <c r="KB271" s="80"/>
      <c r="KC271" s="80"/>
      <c r="KD271" s="80"/>
      <c r="KE271" s="80"/>
      <c r="KF271" s="80"/>
      <c r="KG271" s="80"/>
      <c r="KH271" s="80"/>
      <c r="KI271" s="80"/>
      <c r="KJ271" s="80"/>
      <c r="KK271" s="80"/>
      <c r="KL271" s="80"/>
      <c r="KM271" s="80"/>
      <c r="KN271" s="80"/>
      <c r="KO271" s="80"/>
      <c r="KP271" s="80"/>
      <c r="KQ271" s="80"/>
      <c r="KR271" s="80"/>
      <c r="KS271" s="80"/>
      <c r="KT271" s="80"/>
      <c r="KU271" s="80"/>
      <c r="KV271" s="80"/>
      <c r="KW271" s="80"/>
      <c r="KX271" s="80"/>
      <c r="KY271" s="80"/>
      <c r="KZ271" s="80"/>
      <c r="LA271" s="80"/>
      <c r="LB271" s="80"/>
      <c r="LC271" s="80"/>
      <c r="LD271" s="80"/>
      <c r="LE271" s="80"/>
      <c r="LF271" s="80"/>
      <c r="LG271" s="80">
        <v>18</v>
      </c>
      <c r="LH271" s="80"/>
      <c r="LI271" s="80"/>
      <c r="LJ271" s="80"/>
      <c r="LK271" s="80"/>
      <c r="LL271" s="80"/>
      <c r="LM271" s="80"/>
      <c r="LN271" s="80"/>
      <c r="LO271" s="80">
        <v>154</v>
      </c>
      <c r="LP271" s="80">
        <v>11</v>
      </c>
      <c r="LQ271" s="80"/>
      <c r="LR271" s="80"/>
      <c r="LS271" s="80"/>
      <c r="LT271" s="80"/>
      <c r="LU271" s="80"/>
      <c r="LV271" s="80"/>
      <c r="LW271" s="80"/>
      <c r="LX271" s="80"/>
      <c r="LY271" s="80"/>
      <c r="LZ271" s="80"/>
      <c r="MA271" s="80"/>
      <c r="MB271" s="80"/>
      <c r="MC271" s="80"/>
      <c r="MD271" s="80"/>
      <c r="ME271" s="80"/>
      <c r="MF271" s="80"/>
      <c r="MG271" s="80"/>
      <c r="MH271" s="80"/>
      <c r="MI271" s="80"/>
      <c r="MJ271" s="80"/>
      <c r="MK271" s="80"/>
      <c r="ML271" s="80"/>
      <c r="MM271" s="80"/>
      <c r="MN271" s="80"/>
      <c r="MO271" s="80"/>
      <c r="MP271" s="80"/>
      <c r="MQ271" s="80"/>
      <c r="MR271" s="80"/>
      <c r="MS271" s="80"/>
      <c r="MT271" s="80"/>
      <c r="MU271" s="80"/>
      <c r="MV271" s="80"/>
      <c r="MW271" s="80"/>
      <c r="MX271" s="80"/>
      <c r="MY271" s="80"/>
      <c r="MZ271" s="80"/>
      <c r="NA271" s="80"/>
      <c r="NB271" s="80"/>
      <c r="NC271" s="80"/>
      <c r="ND271" s="80"/>
      <c r="NE271" s="80"/>
      <c r="NF271" s="80"/>
      <c r="NG271" s="80"/>
      <c r="NH271" s="80"/>
      <c r="NI271" s="80"/>
      <c r="NJ271" s="80"/>
      <c r="NK271" s="80"/>
      <c r="NL271" s="80"/>
      <c r="NM271" s="80"/>
      <c r="NN271" s="80"/>
      <c r="NO271" s="80"/>
      <c r="NP271" s="80"/>
      <c r="NQ271" s="80"/>
      <c r="NR271" s="80"/>
      <c r="NS271" s="80"/>
      <c r="NT271" s="80"/>
      <c r="NU271" s="80"/>
      <c r="NV271" s="80"/>
      <c r="NW271" s="80"/>
      <c r="NX271" s="80">
        <v>55</v>
      </c>
      <c r="NY271" s="80"/>
      <c r="NZ271" s="80"/>
      <c r="OA271" s="80"/>
      <c r="OB271" s="79">
        <v>33974</v>
      </c>
    </row>
    <row r="272" spans="1:392" ht="13.15">
      <c r="A272" s="27">
        <v>326120</v>
      </c>
      <c r="B272" s="23" t="s">
        <v>411</v>
      </c>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v>8</v>
      </c>
      <c r="AE272" s="80"/>
      <c r="AF272" s="80"/>
      <c r="AG272" s="80"/>
      <c r="AH272" s="80"/>
      <c r="AI272" s="80"/>
      <c r="AJ272" s="80"/>
      <c r="AK272" s="80"/>
      <c r="AL272" s="80"/>
      <c r="AM272" s="80"/>
      <c r="AN272" s="80"/>
      <c r="AO272" s="80"/>
      <c r="AP272" s="80"/>
      <c r="AQ272" s="80"/>
      <c r="AR272" s="80"/>
      <c r="AS272" s="80"/>
      <c r="AT272" s="80"/>
      <c r="AU272" s="80"/>
      <c r="AV272" s="80"/>
      <c r="AW272" s="80"/>
      <c r="AX272" s="80"/>
      <c r="AY272" s="80"/>
      <c r="AZ272" s="80"/>
      <c r="BA272" s="80"/>
      <c r="BB272" s="80"/>
      <c r="BC272" s="80"/>
      <c r="BD272" s="80">
        <v>10</v>
      </c>
      <c r="BE272" s="80"/>
      <c r="BF272" s="80"/>
      <c r="BG272" s="80"/>
      <c r="BH272" s="80"/>
      <c r="BI272" s="80"/>
      <c r="BJ272" s="80"/>
      <c r="BK272" s="80"/>
      <c r="BL272" s="80"/>
      <c r="BM272" s="80"/>
      <c r="BN272" s="80"/>
      <c r="BO272" s="81"/>
      <c r="BP272" s="80"/>
      <c r="BQ272" s="80"/>
      <c r="BR272" s="80"/>
      <c r="BS272" s="80"/>
      <c r="BT272" s="80"/>
      <c r="BU272" s="80"/>
      <c r="BV272" s="80"/>
      <c r="BW272" s="80">
        <v>7</v>
      </c>
      <c r="BX272" s="80"/>
      <c r="BY272" s="80"/>
      <c r="BZ272" s="80"/>
      <c r="CA272" s="80">
        <v>3</v>
      </c>
      <c r="CB272" s="80"/>
      <c r="CC272" s="80"/>
      <c r="CD272" s="80"/>
      <c r="CE272" s="80"/>
      <c r="CF272" s="80"/>
      <c r="CG272" s="80"/>
      <c r="CH272" s="80"/>
      <c r="CI272" s="80"/>
      <c r="CJ272" s="80">
        <v>6</v>
      </c>
      <c r="CK272" s="80"/>
      <c r="CL272" s="80"/>
      <c r="CM272" s="80"/>
      <c r="CN272" s="80"/>
      <c r="CO272" s="80"/>
      <c r="CP272" s="80"/>
      <c r="CQ272" s="80"/>
      <c r="CR272" s="80"/>
      <c r="CS272" s="80"/>
      <c r="CT272" s="80"/>
      <c r="CU272" s="80">
        <v>29</v>
      </c>
      <c r="CV272" s="80"/>
      <c r="CW272" s="80"/>
      <c r="CX272" s="80"/>
      <c r="CY272" s="80"/>
      <c r="CZ272" s="80"/>
      <c r="DA272" s="80"/>
      <c r="DB272" s="80"/>
      <c r="DC272" s="80"/>
      <c r="DD272" s="80"/>
      <c r="DE272" s="80"/>
      <c r="DF272" s="80"/>
      <c r="DG272" s="80"/>
      <c r="DH272" s="80"/>
      <c r="DI272" s="80"/>
      <c r="DJ272" s="80"/>
      <c r="DK272" s="80"/>
      <c r="DL272" s="80"/>
      <c r="DM272" s="80"/>
      <c r="DN272" s="80"/>
      <c r="DO272" s="80"/>
      <c r="DP272" s="80"/>
      <c r="DQ272" s="80"/>
      <c r="DR272" s="80">
        <v>101</v>
      </c>
      <c r="DS272" s="80"/>
      <c r="DT272" s="80"/>
      <c r="DU272" s="80"/>
      <c r="DV272" s="80"/>
      <c r="DW272" s="80"/>
      <c r="DX272" s="80"/>
      <c r="DY272" s="80"/>
      <c r="DZ272" s="80"/>
      <c r="EA272" s="80"/>
      <c r="EB272" s="80"/>
      <c r="EC272" s="80"/>
      <c r="ED272" s="80"/>
      <c r="EE272" s="80"/>
      <c r="EF272" s="80"/>
      <c r="EG272" s="80"/>
      <c r="EH272" s="80"/>
      <c r="EI272" s="80"/>
      <c r="EJ272" s="80"/>
      <c r="EK272" s="80"/>
      <c r="EL272" s="80"/>
      <c r="EM272" s="80"/>
      <c r="EN272" s="80"/>
      <c r="EO272" s="80"/>
      <c r="EP272" s="80"/>
      <c r="EQ272" s="80"/>
      <c r="ER272" s="80"/>
      <c r="ES272" s="80">
        <v>18</v>
      </c>
      <c r="ET272" s="80"/>
      <c r="EU272" s="80"/>
      <c r="EV272" s="80"/>
      <c r="EW272" s="80"/>
      <c r="EX272" s="80"/>
      <c r="EY272" s="80"/>
      <c r="EZ272" s="80"/>
      <c r="FA272" s="80"/>
      <c r="FB272" s="80"/>
      <c r="FC272" s="80"/>
      <c r="FD272" s="80"/>
      <c r="FE272" s="80"/>
      <c r="FF272" s="80"/>
      <c r="FG272" s="80"/>
      <c r="FH272" s="80"/>
      <c r="FI272" s="80"/>
      <c r="FJ272" s="80"/>
      <c r="FK272" s="80"/>
      <c r="FL272" s="80"/>
      <c r="FM272" s="80"/>
      <c r="FN272" s="80"/>
      <c r="FO272" s="80"/>
      <c r="FP272" s="80"/>
      <c r="FQ272" s="80"/>
      <c r="FR272" s="80"/>
      <c r="FS272" s="80"/>
      <c r="FT272" s="80"/>
      <c r="FU272" s="80"/>
      <c r="FV272" s="80"/>
      <c r="FW272" s="80"/>
      <c r="FX272" s="80"/>
      <c r="FY272" s="80"/>
      <c r="FZ272" s="80"/>
      <c r="GA272" s="80"/>
      <c r="GB272" s="80"/>
      <c r="GC272" s="80"/>
      <c r="GD272" s="80"/>
      <c r="GE272" s="80"/>
      <c r="GF272" s="80"/>
      <c r="GG272" s="80"/>
      <c r="GH272" s="80"/>
      <c r="GI272" s="80"/>
      <c r="GJ272" s="80"/>
      <c r="GK272" s="80"/>
      <c r="GL272" s="80"/>
      <c r="GM272" s="80"/>
      <c r="GN272" s="80"/>
      <c r="GO272" s="80"/>
      <c r="GP272" s="80"/>
      <c r="GQ272" s="80"/>
      <c r="GR272" s="80"/>
      <c r="GS272" s="80"/>
      <c r="GT272" s="80"/>
      <c r="GU272" s="80"/>
      <c r="GV272" s="80"/>
      <c r="GW272" s="80"/>
      <c r="GX272" s="80"/>
      <c r="GY272" s="80"/>
      <c r="GZ272" s="80"/>
      <c r="HA272" s="80"/>
      <c r="HB272" s="80"/>
      <c r="HC272" s="80"/>
      <c r="HD272" s="80"/>
      <c r="HE272" s="80"/>
      <c r="HF272" s="80"/>
      <c r="HG272" s="80"/>
      <c r="HH272" s="80"/>
      <c r="HI272" s="80"/>
      <c r="HJ272" s="80"/>
      <c r="HK272" s="80"/>
      <c r="HL272" s="80"/>
      <c r="HM272" s="80"/>
      <c r="HN272" s="80"/>
      <c r="HO272" s="80"/>
      <c r="HP272" s="80"/>
      <c r="HQ272" s="80"/>
      <c r="HR272" s="80"/>
      <c r="HS272" s="80"/>
      <c r="HT272" s="80"/>
      <c r="HU272" s="80"/>
      <c r="HV272" s="80"/>
      <c r="HW272" s="80"/>
      <c r="HX272" s="80"/>
      <c r="HY272" s="80"/>
      <c r="HZ272" s="80"/>
      <c r="IA272" s="80"/>
      <c r="IB272" s="80"/>
      <c r="IC272" s="80"/>
      <c r="ID272" s="80"/>
      <c r="IE272" s="80"/>
      <c r="IF272" s="80"/>
      <c r="IG272" s="80"/>
      <c r="IH272" s="80"/>
      <c r="II272" s="80"/>
      <c r="IJ272" s="80"/>
      <c r="IK272" s="80"/>
      <c r="IL272" s="80"/>
      <c r="IM272" s="80"/>
      <c r="IN272" s="80"/>
      <c r="IO272" s="80"/>
      <c r="IP272" s="80"/>
      <c r="IQ272" s="80"/>
      <c r="IR272" s="80">
        <v>91</v>
      </c>
      <c r="IS272" s="80"/>
      <c r="IT272" s="80"/>
      <c r="IU272" s="80"/>
      <c r="IV272" s="80"/>
      <c r="IW272" s="80"/>
      <c r="IX272" s="80"/>
      <c r="IY272" s="80"/>
      <c r="IZ272" s="80"/>
      <c r="JA272" s="80"/>
      <c r="JB272" s="80"/>
      <c r="JC272" s="80"/>
      <c r="JD272" s="80"/>
      <c r="JE272" s="80"/>
      <c r="JF272" s="80">
        <v>56</v>
      </c>
      <c r="JG272" s="80">
        <v>12946</v>
      </c>
      <c r="JH272" s="80"/>
      <c r="JI272" s="80">
        <v>81</v>
      </c>
      <c r="JJ272" s="80">
        <v>39</v>
      </c>
      <c r="JK272" s="80">
        <v>21</v>
      </c>
      <c r="JL272" s="80">
        <v>184</v>
      </c>
      <c r="JM272" s="80"/>
      <c r="JN272" s="80"/>
      <c r="JO272" s="80"/>
      <c r="JP272" s="80">
        <v>77</v>
      </c>
      <c r="JQ272" s="80"/>
      <c r="JR272" s="80"/>
      <c r="JS272" s="80"/>
      <c r="JT272" s="80"/>
      <c r="JU272" s="80"/>
      <c r="JV272" s="80"/>
      <c r="JW272" s="80"/>
      <c r="JX272" s="80"/>
      <c r="JY272" s="80"/>
      <c r="JZ272" s="80"/>
      <c r="KA272" s="80"/>
      <c r="KB272" s="80"/>
      <c r="KC272" s="80"/>
      <c r="KD272" s="80"/>
      <c r="KE272" s="80"/>
      <c r="KF272" s="80"/>
      <c r="KG272" s="80"/>
      <c r="KH272" s="80"/>
      <c r="KI272" s="80"/>
      <c r="KJ272" s="80"/>
      <c r="KK272" s="80"/>
      <c r="KL272" s="80"/>
      <c r="KM272" s="80"/>
      <c r="KN272" s="80"/>
      <c r="KO272" s="80"/>
      <c r="KP272" s="80"/>
      <c r="KQ272" s="80"/>
      <c r="KR272" s="80"/>
      <c r="KS272" s="80"/>
      <c r="KT272" s="80"/>
      <c r="KU272" s="80"/>
      <c r="KV272" s="80"/>
      <c r="KW272" s="80"/>
      <c r="KX272" s="80"/>
      <c r="KY272" s="80"/>
      <c r="KZ272" s="80"/>
      <c r="LA272" s="80"/>
      <c r="LB272" s="80"/>
      <c r="LC272" s="80"/>
      <c r="LD272" s="80"/>
      <c r="LE272" s="80"/>
      <c r="LF272" s="80"/>
      <c r="LG272" s="80">
        <v>12</v>
      </c>
      <c r="LH272" s="80"/>
      <c r="LI272" s="80"/>
      <c r="LJ272" s="80"/>
      <c r="LK272" s="80"/>
      <c r="LL272" s="80"/>
      <c r="LM272" s="80"/>
      <c r="LN272" s="80"/>
      <c r="LO272" s="80">
        <v>104</v>
      </c>
      <c r="LP272" s="80"/>
      <c r="LQ272" s="80"/>
      <c r="LR272" s="80"/>
      <c r="LS272" s="80"/>
      <c r="LT272" s="80"/>
      <c r="LU272" s="80"/>
      <c r="LV272" s="80"/>
      <c r="LW272" s="80"/>
      <c r="LX272" s="80"/>
      <c r="LY272" s="80"/>
      <c r="LZ272" s="80"/>
      <c r="MA272" s="80"/>
      <c r="MB272" s="80"/>
      <c r="MC272" s="80"/>
      <c r="MD272" s="80"/>
      <c r="ME272" s="80"/>
      <c r="MF272" s="80"/>
      <c r="MG272" s="80"/>
      <c r="MH272" s="80"/>
      <c r="MI272" s="80"/>
      <c r="MJ272" s="80"/>
      <c r="MK272" s="80"/>
      <c r="ML272" s="80"/>
      <c r="MM272" s="80"/>
      <c r="MN272" s="80"/>
      <c r="MO272" s="80"/>
      <c r="MP272" s="80"/>
      <c r="MQ272" s="80"/>
      <c r="MR272" s="80"/>
      <c r="MS272" s="80"/>
      <c r="MT272" s="80"/>
      <c r="MU272" s="80"/>
      <c r="MV272" s="80"/>
      <c r="MW272" s="80"/>
      <c r="MX272" s="80"/>
      <c r="MY272" s="80"/>
      <c r="MZ272" s="80"/>
      <c r="NA272" s="80"/>
      <c r="NB272" s="80"/>
      <c r="NC272" s="80"/>
      <c r="ND272" s="80"/>
      <c r="NE272" s="80"/>
      <c r="NF272" s="80"/>
      <c r="NG272" s="80"/>
      <c r="NH272" s="80"/>
      <c r="NI272" s="80"/>
      <c r="NJ272" s="80"/>
      <c r="NK272" s="80"/>
      <c r="NL272" s="80"/>
      <c r="NM272" s="80"/>
      <c r="NN272" s="80"/>
      <c r="NO272" s="80"/>
      <c r="NP272" s="80"/>
      <c r="NQ272" s="80"/>
      <c r="NR272" s="80"/>
      <c r="NS272" s="80"/>
      <c r="NT272" s="80"/>
      <c r="NU272" s="80"/>
      <c r="NV272" s="80"/>
      <c r="NW272" s="80"/>
      <c r="NX272" s="80">
        <v>3</v>
      </c>
      <c r="NY272" s="80"/>
      <c r="NZ272" s="80"/>
      <c r="OA272" s="80"/>
      <c r="OB272" s="79">
        <v>13795</v>
      </c>
    </row>
    <row r="273" spans="1:392" ht="13.15">
      <c r="A273" s="27">
        <v>326130</v>
      </c>
      <c r="B273" s="23" t="s">
        <v>412</v>
      </c>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v>2</v>
      </c>
      <c r="AE273" s="80"/>
      <c r="AF273" s="80"/>
      <c r="AG273" s="80"/>
      <c r="AH273" s="80"/>
      <c r="AI273" s="80"/>
      <c r="AJ273" s="80"/>
      <c r="AK273" s="80"/>
      <c r="AL273" s="80"/>
      <c r="AM273" s="80"/>
      <c r="AN273" s="80"/>
      <c r="AO273" s="80"/>
      <c r="AP273" s="80"/>
      <c r="AQ273" s="80"/>
      <c r="AR273" s="80"/>
      <c r="AS273" s="80"/>
      <c r="AT273" s="80"/>
      <c r="AU273" s="80"/>
      <c r="AV273" s="80"/>
      <c r="AW273" s="80"/>
      <c r="AX273" s="80"/>
      <c r="AY273" s="80"/>
      <c r="AZ273" s="80"/>
      <c r="BA273" s="80"/>
      <c r="BB273" s="80"/>
      <c r="BC273" s="80"/>
      <c r="BD273" s="80"/>
      <c r="BE273" s="80"/>
      <c r="BF273" s="80"/>
      <c r="BG273" s="80"/>
      <c r="BH273" s="80"/>
      <c r="BI273" s="80"/>
      <c r="BJ273" s="80"/>
      <c r="BK273" s="80"/>
      <c r="BL273" s="80"/>
      <c r="BM273" s="80"/>
      <c r="BN273" s="80"/>
      <c r="BO273" s="81"/>
      <c r="BP273" s="80"/>
      <c r="BQ273" s="80"/>
      <c r="BR273" s="80"/>
      <c r="BS273" s="80"/>
      <c r="BT273" s="80"/>
      <c r="BU273" s="80"/>
      <c r="BV273" s="80"/>
      <c r="BW273" s="80"/>
      <c r="BX273" s="80"/>
      <c r="BY273" s="80"/>
      <c r="BZ273" s="80"/>
      <c r="CA273" s="80"/>
      <c r="CB273" s="80"/>
      <c r="CC273" s="80"/>
      <c r="CD273" s="80"/>
      <c r="CE273" s="80"/>
      <c r="CF273" s="80"/>
      <c r="CG273" s="80"/>
      <c r="CH273" s="80"/>
      <c r="CI273" s="80"/>
      <c r="CJ273" s="80"/>
      <c r="CK273" s="80"/>
      <c r="CL273" s="80"/>
      <c r="CM273" s="80"/>
      <c r="CN273" s="80"/>
      <c r="CO273" s="80"/>
      <c r="CP273" s="80"/>
      <c r="CQ273" s="80"/>
      <c r="CR273" s="80"/>
      <c r="CS273" s="80"/>
      <c r="CT273" s="80"/>
      <c r="CU273" s="80"/>
      <c r="CV273" s="80"/>
      <c r="CW273" s="80"/>
      <c r="CX273" s="80"/>
      <c r="CY273" s="80"/>
      <c r="CZ273" s="80"/>
      <c r="DA273" s="80"/>
      <c r="DB273" s="80"/>
      <c r="DC273" s="80"/>
      <c r="DD273" s="80"/>
      <c r="DE273" s="80"/>
      <c r="DF273" s="80"/>
      <c r="DG273" s="80"/>
      <c r="DH273" s="80"/>
      <c r="DI273" s="80"/>
      <c r="DJ273" s="80"/>
      <c r="DK273" s="80"/>
      <c r="DL273" s="80"/>
      <c r="DM273" s="80"/>
      <c r="DN273" s="80"/>
      <c r="DO273" s="80"/>
      <c r="DP273" s="80"/>
      <c r="DQ273" s="80"/>
      <c r="DR273" s="80"/>
      <c r="DS273" s="80"/>
      <c r="DT273" s="80"/>
      <c r="DU273" s="80"/>
      <c r="DV273" s="80"/>
      <c r="DW273" s="80"/>
      <c r="DX273" s="80"/>
      <c r="DY273" s="80"/>
      <c r="DZ273" s="80"/>
      <c r="EA273" s="80"/>
      <c r="EB273" s="80"/>
      <c r="EC273" s="80"/>
      <c r="ED273" s="80"/>
      <c r="EE273" s="80"/>
      <c r="EF273" s="80"/>
      <c r="EG273" s="80"/>
      <c r="EH273" s="80"/>
      <c r="EI273" s="80"/>
      <c r="EJ273" s="80"/>
      <c r="EK273" s="80"/>
      <c r="EL273" s="80"/>
      <c r="EM273" s="80"/>
      <c r="EN273" s="80"/>
      <c r="EO273" s="80"/>
      <c r="EP273" s="80"/>
      <c r="EQ273" s="80"/>
      <c r="ER273" s="80"/>
      <c r="ES273" s="80"/>
      <c r="ET273" s="80"/>
      <c r="EU273" s="80"/>
      <c r="EV273" s="80"/>
      <c r="EW273" s="80"/>
      <c r="EX273" s="80"/>
      <c r="EY273" s="80"/>
      <c r="EZ273" s="80"/>
      <c r="FA273" s="80"/>
      <c r="FB273" s="80"/>
      <c r="FC273" s="80"/>
      <c r="FD273" s="80"/>
      <c r="FE273" s="80"/>
      <c r="FF273" s="80"/>
      <c r="FG273" s="80"/>
      <c r="FH273" s="80"/>
      <c r="FI273" s="80"/>
      <c r="FJ273" s="80"/>
      <c r="FK273" s="80"/>
      <c r="FL273" s="80"/>
      <c r="FM273" s="80"/>
      <c r="FN273" s="80"/>
      <c r="FO273" s="80"/>
      <c r="FP273" s="80"/>
      <c r="FQ273" s="80"/>
      <c r="FR273" s="80"/>
      <c r="FS273" s="80"/>
      <c r="FT273" s="80"/>
      <c r="FU273" s="80"/>
      <c r="FV273" s="80"/>
      <c r="FW273" s="80"/>
      <c r="FX273" s="80"/>
      <c r="FY273" s="80"/>
      <c r="FZ273" s="80"/>
      <c r="GA273" s="80"/>
      <c r="GB273" s="80"/>
      <c r="GC273" s="80"/>
      <c r="GD273" s="80"/>
      <c r="GE273" s="80"/>
      <c r="GF273" s="80"/>
      <c r="GG273" s="80"/>
      <c r="GH273" s="80"/>
      <c r="GI273" s="80"/>
      <c r="GJ273" s="80"/>
      <c r="GK273" s="80"/>
      <c r="GL273" s="80"/>
      <c r="GM273" s="80"/>
      <c r="GN273" s="80"/>
      <c r="GO273" s="80"/>
      <c r="GP273" s="80"/>
      <c r="GQ273" s="80"/>
      <c r="GR273" s="80"/>
      <c r="GS273" s="80"/>
      <c r="GT273" s="80"/>
      <c r="GU273" s="80"/>
      <c r="GV273" s="80"/>
      <c r="GW273" s="80"/>
      <c r="GX273" s="80"/>
      <c r="GY273" s="80"/>
      <c r="GZ273" s="80"/>
      <c r="HA273" s="80"/>
      <c r="HB273" s="80"/>
      <c r="HC273" s="80"/>
      <c r="HD273" s="80"/>
      <c r="HE273" s="80"/>
      <c r="HF273" s="80"/>
      <c r="HG273" s="80"/>
      <c r="HH273" s="80"/>
      <c r="HI273" s="80"/>
      <c r="HJ273" s="80"/>
      <c r="HK273" s="80"/>
      <c r="HL273" s="80"/>
      <c r="HM273" s="80"/>
      <c r="HN273" s="80"/>
      <c r="HO273" s="80"/>
      <c r="HP273" s="80"/>
      <c r="HQ273" s="80"/>
      <c r="HR273" s="80"/>
      <c r="HS273" s="80"/>
      <c r="HT273" s="80"/>
      <c r="HU273" s="80"/>
      <c r="HV273" s="80"/>
      <c r="HW273" s="80"/>
      <c r="HX273" s="80"/>
      <c r="HY273" s="80"/>
      <c r="HZ273" s="80">
        <v>9</v>
      </c>
      <c r="IA273" s="80"/>
      <c r="IB273" s="80"/>
      <c r="IC273" s="80">
        <v>44</v>
      </c>
      <c r="ID273" s="80"/>
      <c r="IE273" s="80"/>
      <c r="IF273" s="80"/>
      <c r="IG273" s="80"/>
      <c r="IH273" s="80"/>
      <c r="II273" s="80"/>
      <c r="IJ273" s="80"/>
      <c r="IK273" s="80"/>
      <c r="IL273" s="80"/>
      <c r="IM273" s="80"/>
      <c r="IN273" s="80"/>
      <c r="IO273" s="80"/>
      <c r="IP273" s="80"/>
      <c r="IQ273" s="80"/>
      <c r="IR273" s="80">
        <v>24</v>
      </c>
      <c r="IS273" s="80"/>
      <c r="IT273" s="80"/>
      <c r="IU273" s="80"/>
      <c r="IV273" s="80"/>
      <c r="IW273" s="80"/>
      <c r="IX273" s="80"/>
      <c r="IY273" s="80"/>
      <c r="IZ273" s="80">
        <v>22</v>
      </c>
      <c r="JA273" s="80"/>
      <c r="JB273" s="80"/>
      <c r="JC273" s="80"/>
      <c r="JD273" s="80"/>
      <c r="JE273" s="80"/>
      <c r="JF273" s="80">
        <v>72</v>
      </c>
      <c r="JG273" s="80">
        <v>0</v>
      </c>
      <c r="JH273" s="80">
        <v>3414</v>
      </c>
      <c r="JI273" s="80"/>
      <c r="JJ273" s="80"/>
      <c r="JK273" s="80"/>
      <c r="JL273" s="80">
        <v>59</v>
      </c>
      <c r="JM273" s="80"/>
      <c r="JN273" s="80"/>
      <c r="JO273" s="80"/>
      <c r="JP273" s="80">
        <v>26</v>
      </c>
      <c r="JQ273" s="80"/>
      <c r="JR273" s="80"/>
      <c r="JS273" s="80"/>
      <c r="JT273" s="80"/>
      <c r="JU273" s="80"/>
      <c r="JV273" s="80"/>
      <c r="JW273" s="80"/>
      <c r="JX273" s="80"/>
      <c r="JY273" s="80"/>
      <c r="JZ273" s="80"/>
      <c r="KA273" s="80"/>
      <c r="KB273" s="80"/>
      <c r="KC273" s="80"/>
      <c r="KD273" s="80"/>
      <c r="KE273" s="80"/>
      <c r="KF273" s="80"/>
      <c r="KG273" s="80"/>
      <c r="KH273" s="80"/>
      <c r="KI273" s="80"/>
      <c r="KJ273" s="80"/>
      <c r="KK273" s="80"/>
      <c r="KL273" s="80"/>
      <c r="KM273" s="80"/>
      <c r="KN273" s="80"/>
      <c r="KO273" s="80"/>
      <c r="KP273" s="80"/>
      <c r="KQ273" s="80"/>
      <c r="KR273" s="80"/>
      <c r="KS273" s="80"/>
      <c r="KT273" s="80"/>
      <c r="KU273" s="80"/>
      <c r="KV273" s="80"/>
      <c r="KW273" s="80"/>
      <c r="KX273" s="80"/>
      <c r="KY273" s="80"/>
      <c r="KZ273" s="80"/>
      <c r="LA273" s="80"/>
      <c r="LB273" s="80"/>
      <c r="LC273" s="80"/>
      <c r="LD273" s="80"/>
      <c r="LE273" s="80"/>
      <c r="LF273" s="80"/>
      <c r="LG273" s="80">
        <v>4</v>
      </c>
      <c r="LH273" s="80"/>
      <c r="LI273" s="80"/>
      <c r="LJ273" s="80"/>
      <c r="LK273" s="80"/>
      <c r="LL273" s="80"/>
      <c r="LM273" s="80"/>
      <c r="LN273" s="80"/>
      <c r="LO273" s="80">
        <v>34</v>
      </c>
      <c r="LP273" s="80"/>
      <c r="LQ273" s="80"/>
      <c r="LR273" s="80"/>
      <c r="LS273" s="80"/>
      <c r="LT273" s="80"/>
      <c r="LU273" s="80"/>
      <c r="LV273" s="80"/>
      <c r="LW273" s="80"/>
      <c r="LX273" s="80"/>
      <c r="LY273" s="80"/>
      <c r="LZ273" s="80"/>
      <c r="MA273" s="80"/>
      <c r="MB273" s="80"/>
      <c r="MC273" s="80"/>
      <c r="MD273" s="80"/>
      <c r="ME273" s="80"/>
      <c r="MF273" s="80"/>
      <c r="MG273" s="80"/>
      <c r="MH273" s="80"/>
      <c r="MI273" s="80"/>
      <c r="MJ273" s="80"/>
      <c r="MK273" s="80"/>
      <c r="ML273" s="80"/>
      <c r="MM273" s="80"/>
      <c r="MN273" s="80"/>
      <c r="MO273" s="80"/>
      <c r="MP273" s="80"/>
      <c r="MQ273" s="80"/>
      <c r="MR273" s="80"/>
      <c r="MS273" s="80"/>
      <c r="MT273" s="80"/>
      <c r="MU273" s="80"/>
      <c r="MV273" s="80"/>
      <c r="MW273" s="80"/>
      <c r="MX273" s="80"/>
      <c r="MY273" s="80"/>
      <c r="MZ273" s="80"/>
      <c r="NA273" s="80"/>
      <c r="NB273" s="80"/>
      <c r="NC273" s="80"/>
      <c r="ND273" s="80"/>
      <c r="NE273" s="80"/>
      <c r="NF273" s="80"/>
      <c r="NG273" s="80"/>
      <c r="NH273" s="80"/>
      <c r="NI273" s="80"/>
      <c r="NJ273" s="80"/>
      <c r="NK273" s="80"/>
      <c r="NL273" s="80"/>
      <c r="NM273" s="80"/>
      <c r="NN273" s="80"/>
      <c r="NO273" s="80"/>
      <c r="NP273" s="80"/>
      <c r="NQ273" s="80"/>
      <c r="NR273" s="80"/>
      <c r="NS273" s="80"/>
      <c r="NT273" s="80"/>
      <c r="NU273" s="80"/>
      <c r="NV273" s="80"/>
      <c r="NW273" s="80"/>
      <c r="NX273" s="80">
        <v>12</v>
      </c>
      <c r="NY273" s="80"/>
      <c r="NZ273" s="80"/>
      <c r="OA273" s="80"/>
      <c r="OB273" s="79">
        <v>3723</v>
      </c>
    </row>
    <row r="274" spans="1:392" ht="13.15">
      <c r="A274" s="27">
        <v>326140</v>
      </c>
      <c r="B274" s="23" t="s">
        <v>413</v>
      </c>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v>4</v>
      </c>
      <c r="AE274" s="80"/>
      <c r="AF274" s="80"/>
      <c r="AG274" s="80"/>
      <c r="AH274" s="80"/>
      <c r="AI274" s="80"/>
      <c r="AJ274" s="80"/>
      <c r="AK274" s="80"/>
      <c r="AL274" s="80"/>
      <c r="AM274" s="80"/>
      <c r="AN274" s="80"/>
      <c r="AO274" s="80"/>
      <c r="AP274" s="80"/>
      <c r="AQ274" s="80"/>
      <c r="AR274" s="80"/>
      <c r="AS274" s="80"/>
      <c r="AT274" s="80"/>
      <c r="AU274" s="80"/>
      <c r="AV274" s="80"/>
      <c r="AW274" s="80"/>
      <c r="AX274" s="80"/>
      <c r="AY274" s="80"/>
      <c r="AZ274" s="80"/>
      <c r="BA274" s="80"/>
      <c r="BB274" s="80"/>
      <c r="BC274" s="80"/>
      <c r="BD274" s="80"/>
      <c r="BE274" s="80"/>
      <c r="BF274" s="80"/>
      <c r="BG274" s="80"/>
      <c r="BH274" s="80"/>
      <c r="BI274" s="80"/>
      <c r="BJ274" s="80"/>
      <c r="BK274" s="80"/>
      <c r="BL274" s="80"/>
      <c r="BM274" s="80"/>
      <c r="BN274" s="80"/>
      <c r="BO274" s="81"/>
      <c r="BP274" s="80"/>
      <c r="BQ274" s="80"/>
      <c r="BR274" s="80"/>
      <c r="BS274" s="80"/>
      <c r="BT274" s="80"/>
      <c r="BU274" s="80"/>
      <c r="BV274" s="80"/>
      <c r="BW274" s="80"/>
      <c r="BX274" s="80"/>
      <c r="BY274" s="80"/>
      <c r="BZ274" s="80"/>
      <c r="CA274" s="80"/>
      <c r="CB274" s="80"/>
      <c r="CC274" s="80"/>
      <c r="CD274" s="80"/>
      <c r="CE274" s="80"/>
      <c r="CF274" s="80"/>
      <c r="CG274" s="80"/>
      <c r="CH274" s="80"/>
      <c r="CI274" s="80"/>
      <c r="CJ274" s="80"/>
      <c r="CK274" s="80"/>
      <c r="CL274" s="80"/>
      <c r="CM274" s="80"/>
      <c r="CN274" s="80"/>
      <c r="CO274" s="80"/>
      <c r="CP274" s="80"/>
      <c r="CQ274" s="80"/>
      <c r="CR274" s="80"/>
      <c r="CS274" s="80"/>
      <c r="CT274" s="80"/>
      <c r="CU274" s="80"/>
      <c r="CV274" s="80"/>
      <c r="CW274" s="80"/>
      <c r="CX274" s="80"/>
      <c r="CY274" s="80"/>
      <c r="CZ274" s="80"/>
      <c r="DA274" s="80"/>
      <c r="DB274" s="80"/>
      <c r="DC274" s="80"/>
      <c r="DD274" s="80"/>
      <c r="DE274" s="80"/>
      <c r="DF274" s="80"/>
      <c r="DG274" s="80"/>
      <c r="DH274" s="80"/>
      <c r="DI274" s="80"/>
      <c r="DJ274" s="80"/>
      <c r="DK274" s="80"/>
      <c r="DL274" s="80"/>
      <c r="DM274" s="80"/>
      <c r="DN274" s="80"/>
      <c r="DO274" s="80"/>
      <c r="DP274" s="80"/>
      <c r="DQ274" s="80"/>
      <c r="DR274" s="80"/>
      <c r="DS274" s="80"/>
      <c r="DT274" s="80"/>
      <c r="DU274" s="80"/>
      <c r="DV274" s="80"/>
      <c r="DW274" s="80"/>
      <c r="DX274" s="80"/>
      <c r="DY274" s="80"/>
      <c r="DZ274" s="80"/>
      <c r="EA274" s="80"/>
      <c r="EB274" s="80"/>
      <c r="EC274" s="80"/>
      <c r="ED274" s="80"/>
      <c r="EE274" s="80"/>
      <c r="EF274" s="80"/>
      <c r="EG274" s="80"/>
      <c r="EH274" s="80"/>
      <c r="EI274" s="80"/>
      <c r="EJ274" s="80"/>
      <c r="EK274" s="80"/>
      <c r="EL274" s="80"/>
      <c r="EM274" s="80"/>
      <c r="EN274" s="80"/>
      <c r="EO274" s="80"/>
      <c r="EP274" s="80"/>
      <c r="EQ274" s="80"/>
      <c r="ER274" s="80"/>
      <c r="ES274" s="80"/>
      <c r="ET274" s="80"/>
      <c r="EU274" s="80"/>
      <c r="EV274" s="80"/>
      <c r="EW274" s="80"/>
      <c r="EX274" s="80"/>
      <c r="EY274" s="80"/>
      <c r="EZ274" s="80"/>
      <c r="FA274" s="80"/>
      <c r="FB274" s="80"/>
      <c r="FC274" s="80"/>
      <c r="FD274" s="80">
        <v>155</v>
      </c>
      <c r="FE274" s="80"/>
      <c r="FF274" s="80"/>
      <c r="FG274" s="80"/>
      <c r="FH274" s="80"/>
      <c r="FI274" s="80"/>
      <c r="FJ274" s="80"/>
      <c r="FK274" s="80"/>
      <c r="FL274" s="80"/>
      <c r="FM274" s="80"/>
      <c r="FN274" s="80"/>
      <c r="FO274" s="80"/>
      <c r="FP274" s="80"/>
      <c r="FQ274" s="80"/>
      <c r="FR274" s="80"/>
      <c r="FS274" s="80"/>
      <c r="FT274" s="80"/>
      <c r="FU274" s="80"/>
      <c r="FV274" s="80"/>
      <c r="FW274" s="80"/>
      <c r="FX274" s="80"/>
      <c r="FY274" s="80"/>
      <c r="FZ274" s="80"/>
      <c r="GA274" s="80"/>
      <c r="GB274" s="80"/>
      <c r="GC274" s="80"/>
      <c r="GD274" s="80"/>
      <c r="GE274" s="80"/>
      <c r="GF274" s="80"/>
      <c r="GG274" s="80"/>
      <c r="GH274" s="80"/>
      <c r="GI274" s="80"/>
      <c r="GJ274" s="80"/>
      <c r="GK274" s="80"/>
      <c r="GL274" s="80"/>
      <c r="GM274" s="80"/>
      <c r="GN274" s="80"/>
      <c r="GO274" s="80"/>
      <c r="GP274" s="80"/>
      <c r="GQ274" s="80"/>
      <c r="GR274" s="80"/>
      <c r="GS274" s="80"/>
      <c r="GT274" s="80"/>
      <c r="GU274" s="80"/>
      <c r="GV274" s="80"/>
      <c r="GW274" s="80"/>
      <c r="GX274" s="80"/>
      <c r="GY274" s="80"/>
      <c r="GZ274" s="80"/>
      <c r="HA274" s="80"/>
      <c r="HB274" s="80"/>
      <c r="HC274" s="80"/>
      <c r="HD274" s="80"/>
      <c r="HE274" s="80"/>
      <c r="HF274" s="80"/>
      <c r="HG274" s="80"/>
      <c r="HH274" s="80"/>
      <c r="HI274" s="80"/>
      <c r="HJ274" s="80"/>
      <c r="HK274" s="80"/>
      <c r="HL274" s="80"/>
      <c r="HM274" s="80"/>
      <c r="HN274" s="80"/>
      <c r="HO274" s="80"/>
      <c r="HP274" s="80"/>
      <c r="HQ274" s="80"/>
      <c r="HR274" s="80"/>
      <c r="HS274" s="80"/>
      <c r="HT274" s="80"/>
      <c r="HU274" s="80"/>
      <c r="HV274" s="80"/>
      <c r="HW274" s="80"/>
      <c r="HX274" s="80"/>
      <c r="HY274" s="80"/>
      <c r="HZ274" s="80"/>
      <c r="IA274" s="80"/>
      <c r="IB274" s="80">
        <v>13</v>
      </c>
      <c r="IC274" s="80"/>
      <c r="ID274" s="80">
        <v>13</v>
      </c>
      <c r="IE274" s="80"/>
      <c r="IF274" s="80"/>
      <c r="IG274" s="80">
        <v>64</v>
      </c>
      <c r="IH274" s="80"/>
      <c r="II274" s="80"/>
      <c r="IJ274" s="80"/>
      <c r="IK274" s="80"/>
      <c r="IL274" s="80"/>
      <c r="IM274" s="80"/>
      <c r="IN274" s="80"/>
      <c r="IO274" s="80"/>
      <c r="IP274" s="80"/>
      <c r="IQ274" s="80"/>
      <c r="IR274" s="80">
        <v>71</v>
      </c>
      <c r="IS274" s="80">
        <v>133</v>
      </c>
      <c r="IT274" s="80"/>
      <c r="IU274" s="80"/>
      <c r="IV274" s="80"/>
      <c r="IW274" s="80"/>
      <c r="IX274" s="80"/>
      <c r="IY274" s="80"/>
      <c r="IZ274" s="80"/>
      <c r="JA274" s="80"/>
      <c r="JB274" s="80"/>
      <c r="JC274" s="80"/>
      <c r="JD274" s="80"/>
      <c r="JE274" s="80"/>
      <c r="JF274" s="80">
        <v>145</v>
      </c>
      <c r="JG274" s="80">
        <v>20</v>
      </c>
      <c r="JH274" s="80"/>
      <c r="JI274" s="82">
        <v>6559</v>
      </c>
      <c r="JJ274" s="82">
        <v>110</v>
      </c>
      <c r="JK274" s="80"/>
      <c r="JL274" s="80">
        <v>267</v>
      </c>
      <c r="JM274" s="80"/>
      <c r="JN274" s="80"/>
      <c r="JO274" s="80"/>
      <c r="JP274" s="80">
        <v>104</v>
      </c>
      <c r="JQ274" s="80"/>
      <c r="JR274" s="80"/>
      <c r="JS274" s="80"/>
      <c r="JT274" s="80"/>
      <c r="JU274" s="80"/>
      <c r="JV274" s="80"/>
      <c r="JW274" s="80"/>
      <c r="JX274" s="80"/>
      <c r="JY274" s="80"/>
      <c r="JZ274" s="80"/>
      <c r="KA274" s="80"/>
      <c r="KB274" s="80"/>
      <c r="KC274" s="80"/>
      <c r="KD274" s="80"/>
      <c r="KE274" s="80"/>
      <c r="KF274" s="80"/>
      <c r="KG274" s="80"/>
      <c r="KH274" s="80"/>
      <c r="KI274" s="80"/>
      <c r="KJ274" s="80"/>
      <c r="KK274" s="80"/>
      <c r="KL274" s="80"/>
      <c r="KM274" s="80"/>
      <c r="KN274" s="80"/>
      <c r="KO274" s="80"/>
      <c r="KP274" s="80"/>
      <c r="KQ274" s="80"/>
      <c r="KR274" s="80"/>
      <c r="KS274" s="80"/>
      <c r="KT274" s="80"/>
      <c r="KU274" s="80"/>
      <c r="KV274" s="80"/>
      <c r="KW274" s="80"/>
      <c r="KX274" s="80"/>
      <c r="KY274" s="80"/>
      <c r="KZ274" s="80"/>
      <c r="LA274" s="80"/>
      <c r="LB274" s="80"/>
      <c r="LC274" s="80"/>
      <c r="LD274" s="80"/>
      <c r="LE274" s="80"/>
      <c r="LF274" s="80"/>
      <c r="LG274" s="80">
        <v>6</v>
      </c>
      <c r="LH274" s="80"/>
      <c r="LI274" s="80"/>
      <c r="LJ274" s="80"/>
      <c r="LK274" s="80"/>
      <c r="LL274" s="80"/>
      <c r="LM274" s="80"/>
      <c r="LN274" s="80"/>
      <c r="LO274" s="80">
        <v>53</v>
      </c>
      <c r="LP274" s="80">
        <v>29</v>
      </c>
      <c r="LQ274" s="80"/>
      <c r="LR274" s="80"/>
      <c r="LS274" s="80"/>
      <c r="LT274" s="80"/>
      <c r="LU274" s="80"/>
      <c r="LV274" s="80"/>
      <c r="LW274" s="80"/>
      <c r="LX274" s="80"/>
      <c r="LY274" s="80"/>
      <c r="LZ274" s="80"/>
      <c r="MA274" s="80"/>
      <c r="MB274" s="80"/>
      <c r="MC274" s="80"/>
      <c r="MD274" s="80"/>
      <c r="ME274" s="80"/>
      <c r="MF274" s="80"/>
      <c r="MG274" s="80"/>
      <c r="MH274" s="80"/>
      <c r="MI274" s="80"/>
      <c r="MJ274" s="80"/>
      <c r="MK274" s="80"/>
      <c r="ML274" s="80"/>
      <c r="MM274" s="80"/>
      <c r="MN274" s="80"/>
      <c r="MO274" s="80"/>
      <c r="MP274" s="80"/>
      <c r="MQ274" s="80"/>
      <c r="MR274" s="80"/>
      <c r="MS274" s="80"/>
      <c r="MT274" s="80"/>
      <c r="MU274" s="80"/>
      <c r="MV274" s="80"/>
      <c r="MW274" s="80"/>
      <c r="MX274" s="80"/>
      <c r="MY274" s="80"/>
      <c r="MZ274" s="80"/>
      <c r="NA274" s="80"/>
      <c r="NB274" s="80"/>
      <c r="NC274" s="80"/>
      <c r="ND274" s="80"/>
      <c r="NE274" s="80"/>
      <c r="NF274" s="80"/>
      <c r="NG274" s="80"/>
      <c r="NH274" s="80"/>
      <c r="NI274" s="80"/>
      <c r="NJ274" s="80"/>
      <c r="NK274" s="80"/>
      <c r="NL274" s="80"/>
      <c r="NM274" s="80"/>
      <c r="NN274" s="80"/>
      <c r="NO274" s="80"/>
      <c r="NP274" s="80"/>
      <c r="NQ274" s="80"/>
      <c r="NR274" s="80"/>
      <c r="NS274" s="80"/>
      <c r="NT274" s="80"/>
      <c r="NU274" s="80"/>
      <c r="NV274" s="80"/>
      <c r="NW274" s="80"/>
      <c r="NX274" s="80">
        <v>3</v>
      </c>
      <c r="NY274" s="80"/>
      <c r="NZ274" s="80"/>
      <c r="OA274" s="80"/>
      <c r="OB274" s="79">
        <v>7751</v>
      </c>
    </row>
    <row r="275" spans="1:392" ht="13.15">
      <c r="A275" s="27">
        <v>326150</v>
      </c>
      <c r="B275" s="23" t="s">
        <v>414</v>
      </c>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v>5</v>
      </c>
      <c r="AE275" s="80"/>
      <c r="AF275" s="80"/>
      <c r="AG275" s="80"/>
      <c r="AH275" s="80"/>
      <c r="AI275" s="80"/>
      <c r="AJ275" s="80"/>
      <c r="AK275" s="80"/>
      <c r="AL275" s="80"/>
      <c r="AM275" s="80">
        <v>16</v>
      </c>
      <c r="AN275" s="80"/>
      <c r="AO275" s="80">
        <v>49</v>
      </c>
      <c r="AP275" s="80"/>
      <c r="AQ275" s="80"/>
      <c r="AR275" s="80"/>
      <c r="AS275" s="80"/>
      <c r="AT275" s="80"/>
      <c r="AU275" s="80"/>
      <c r="AV275" s="80"/>
      <c r="AW275" s="80"/>
      <c r="AX275" s="80"/>
      <c r="AY275" s="80"/>
      <c r="AZ275" s="80"/>
      <c r="BA275" s="80"/>
      <c r="BB275" s="80"/>
      <c r="BC275" s="80"/>
      <c r="BD275" s="80"/>
      <c r="BE275" s="80"/>
      <c r="BF275" s="80"/>
      <c r="BG275" s="80"/>
      <c r="BH275" s="80"/>
      <c r="BI275" s="80"/>
      <c r="BJ275" s="80"/>
      <c r="BK275" s="80"/>
      <c r="BL275" s="80"/>
      <c r="BM275" s="80"/>
      <c r="BN275" s="80"/>
      <c r="BO275" s="81"/>
      <c r="BP275" s="80"/>
      <c r="BQ275" s="80"/>
      <c r="BR275" s="80"/>
      <c r="BS275" s="80"/>
      <c r="BT275" s="80"/>
      <c r="BU275" s="80"/>
      <c r="BV275" s="80"/>
      <c r="BW275" s="80"/>
      <c r="BX275" s="80"/>
      <c r="BY275" s="80"/>
      <c r="BZ275" s="80"/>
      <c r="CA275" s="80"/>
      <c r="CB275" s="80"/>
      <c r="CC275" s="80"/>
      <c r="CD275" s="80"/>
      <c r="CE275" s="80"/>
      <c r="CF275" s="80"/>
      <c r="CG275" s="80"/>
      <c r="CH275" s="80"/>
      <c r="CI275" s="80"/>
      <c r="CJ275" s="80"/>
      <c r="CK275" s="80"/>
      <c r="CL275" s="80"/>
      <c r="CM275" s="80">
        <v>28</v>
      </c>
      <c r="CN275" s="80"/>
      <c r="CO275" s="80"/>
      <c r="CP275" s="80"/>
      <c r="CQ275" s="80"/>
      <c r="CR275" s="80"/>
      <c r="CS275" s="80"/>
      <c r="CT275" s="80"/>
      <c r="CU275" s="80"/>
      <c r="CV275" s="80"/>
      <c r="CW275" s="80"/>
      <c r="CX275" s="80"/>
      <c r="CY275" s="80"/>
      <c r="CZ275" s="80"/>
      <c r="DA275" s="80"/>
      <c r="DB275" s="80"/>
      <c r="DC275" s="80"/>
      <c r="DD275" s="80"/>
      <c r="DE275" s="80"/>
      <c r="DF275" s="80"/>
      <c r="DG275" s="80"/>
      <c r="DH275" s="80"/>
      <c r="DI275" s="80"/>
      <c r="DJ275" s="80"/>
      <c r="DK275" s="80"/>
      <c r="DL275" s="80"/>
      <c r="DM275" s="80"/>
      <c r="DN275" s="80"/>
      <c r="DO275" s="80"/>
      <c r="DP275" s="80"/>
      <c r="DQ275" s="80"/>
      <c r="DR275" s="80"/>
      <c r="DS275" s="80"/>
      <c r="DT275" s="80"/>
      <c r="DU275" s="80"/>
      <c r="DV275" s="80"/>
      <c r="DW275" s="80"/>
      <c r="DX275" s="80"/>
      <c r="DY275" s="80"/>
      <c r="DZ275" s="80"/>
      <c r="EA275" s="80"/>
      <c r="EB275" s="80"/>
      <c r="EC275" s="80"/>
      <c r="ED275" s="80"/>
      <c r="EE275" s="80"/>
      <c r="EF275" s="80"/>
      <c r="EG275" s="80"/>
      <c r="EH275" s="80"/>
      <c r="EI275" s="80"/>
      <c r="EJ275" s="80"/>
      <c r="EK275" s="80"/>
      <c r="EL275" s="80"/>
      <c r="EM275" s="80"/>
      <c r="EN275" s="80"/>
      <c r="EO275" s="80"/>
      <c r="EP275" s="80"/>
      <c r="EQ275" s="80"/>
      <c r="ER275" s="80"/>
      <c r="ES275" s="80"/>
      <c r="ET275" s="80"/>
      <c r="EU275" s="80"/>
      <c r="EV275" s="80"/>
      <c r="EW275" s="80"/>
      <c r="EX275" s="80"/>
      <c r="EY275" s="80"/>
      <c r="EZ275" s="80"/>
      <c r="FA275" s="80"/>
      <c r="FB275" s="80"/>
      <c r="FC275" s="80"/>
      <c r="FD275" s="80"/>
      <c r="FE275" s="80"/>
      <c r="FF275" s="80"/>
      <c r="FG275" s="80"/>
      <c r="FH275" s="80"/>
      <c r="FI275" s="80"/>
      <c r="FJ275" s="80"/>
      <c r="FK275" s="80"/>
      <c r="FL275" s="80"/>
      <c r="FM275" s="80"/>
      <c r="FN275" s="80"/>
      <c r="FO275" s="80"/>
      <c r="FP275" s="80"/>
      <c r="FQ275" s="80"/>
      <c r="FR275" s="80"/>
      <c r="FS275" s="80"/>
      <c r="FT275" s="80"/>
      <c r="FU275" s="80"/>
      <c r="FV275" s="80"/>
      <c r="FW275" s="80"/>
      <c r="FX275" s="80"/>
      <c r="FY275" s="80"/>
      <c r="FZ275" s="80"/>
      <c r="GA275" s="80"/>
      <c r="GB275" s="80"/>
      <c r="GC275" s="80"/>
      <c r="GD275" s="80"/>
      <c r="GE275" s="80"/>
      <c r="GF275" s="80"/>
      <c r="GG275" s="80"/>
      <c r="GH275" s="80"/>
      <c r="GI275" s="80"/>
      <c r="GJ275" s="80"/>
      <c r="GK275" s="80"/>
      <c r="GL275" s="80"/>
      <c r="GM275" s="80"/>
      <c r="GN275" s="80"/>
      <c r="GO275" s="80"/>
      <c r="GP275" s="80"/>
      <c r="GQ275" s="80"/>
      <c r="GR275" s="80"/>
      <c r="GS275" s="80"/>
      <c r="GT275" s="80"/>
      <c r="GU275" s="80"/>
      <c r="GV275" s="80"/>
      <c r="GW275" s="80"/>
      <c r="GX275" s="80"/>
      <c r="GY275" s="80"/>
      <c r="GZ275" s="80"/>
      <c r="HA275" s="80"/>
      <c r="HB275" s="80"/>
      <c r="HC275" s="80"/>
      <c r="HD275" s="80"/>
      <c r="HE275" s="80"/>
      <c r="HF275" s="80"/>
      <c r="HG275" s="80"/>
      <c r="HH275" s="80"/>
      <c r="HI275" s="80"/>
      <c r="HJ275" s="80"/>
      <c r="HK275" s="80"/>
      <c r="HL275" s="80"/>
      <c r="HM275" s="80"/>
      <c r="HN275" s="80"/>
      <c r="HO275" s="80"/>
      <c r="HP275" s="80"/>
      <c r="HQ275" s="80"/>
      <c r="HR275" s="80"/>
      <c r="HS275" s="80"/>
      <c r="HT275" s="80"/>
      <c r="HU275" s="80"/>
      <c r="HV275" s="80"/>
      <c r="HW275" s="80"/>
      <c r="HX275" s="80"/>
      <c r="HY275" s="80"/>
      <c r="HZ275" s="80"/>
      <c r="IA275" s="80"/>
      <c r="IB275" s="80">
        <v>9</v>
      </c>
      <c r="IC275" s="80"/>
      <c r="ID275" s="80"/>
      <c r="IE275" s="80"/>
      <c r="IF275" s="80"/>
      <c r="IG275" s="80"/>
      <c r="IH275" s="80"/>
      <c r="II275" s="80"/>
      <c r="IJ275" s="80"/>
      <c r="IK275" s="80">
        <v>19</v>
      </c>
      <c r="IL275" s="80"/>
      <c r="IM275" s="80"/>
      <c r="IN275" s="80"/>
      <c r="IO275" s="80"/>
      <c r="IP275" s="80"/>
      <c r="IQ275" s="80">
        <v>18</v>
      </c>
      <c r="IR275" s="80">
        <v>13</v>
      </c>
      <c r="IS275" s="80">
        <v>21</v>
      </c>
      <c r="IT275" s="80"/>
      <c r="IU275" s="80"/>
      <c r="IV275" s="80"/>
      <c r="IW275" s="80"/>
      <c r="IX275" s="80"/>
      <c r="IY275" s="80"/>
      <c r="IZ275" s="80"/>
      <c r="JA275" s="80"/>
      <c r="JB275" s="80"/>
      <c r="JC275" s="80"/>
      <c r="JD275" s="80"/>
      <c r="JE275" s="80"/>
      <c r="JF275" s="80">
        <v>23</v>
      </c>
      <c r="JG275" s="80">
        <v>26</v>
      </c>
      <c r="JH275" s="80"/>
      <c r="JI275" s="82">
        <v>82</v>
      </c>
      <c r="JJ275" s="82">
        <v>8930</v>
      </c>
      <c r="JK275" s="80"/>
      <c r="JL275" s="80">
        <v>199</v>
      </c>
      <c r="JM275" s="80">
        <v>25</v>
      </c>
      <c r="JN275" s="80"/>
      <c r="JO275" s="80"/>
      <c r="JP275" s="80">
        <v>79</v>
      </c>
      <c r="JQ275" s="80"/>
      <c r="JR275" s="80"/>
      <c r="JS275" s="80"/>
      <c r="JT275" s="80"/>
      <c r="JU275" s="80"/>
      <c r="JV275" s="80"/>
      <c r="JW275" s="80"/>
      <c r="JX275" s="80"/>
      <c r="JY275" s="80"/>
      <c r="JZ275" s="80"/>
      <c r="KA275" s="80"/>
      <c r="KB275" s="80"/>
      <c r="KC275" s="80"/>
      <c r="KD275" s="80"/>
      <c r="KE275" s="80"/>
      <c r="KF275" s="80"/>
      <c r="KG275" s="80"/>
      <c r="KH275" s="80"/>
      <c r="KI275" s="80"/>
      <c r="KJ275" s="80"/>
      <c r="KK275" s="80"/>
      <c r="KL275" s="80"/>
      <c r="KM275" s="80"/>
      <c r="KN275" s="80"/>
      <c r="KO275" s="80"/>
      <c r="KP275" s="80"/>
      <c r="KQ275" s="80"/>
      <c r="KR275" s="80"/>
      <c r="KS275" s="80"/>
      <c r="KT275" s="80"/>
      <c r="KU275" s="80"/>
      <c r="KV275" s="80"/>
      <c r="KW275" s="80"/>
      <c r="KX275" s="80"/>
      <c r="KY275" s="80"/>
      <c r="KZ275" s="80"/>
      <c r="LA275" s="80"/>
      <c r="LB275" s="80"/>
      <c r="LC275" s="80"/>
      <c r="LD275" s="80"/>
      <c r="LE275" s="80"/>
      <c r="LF275" s="80"/>
      <c r="LG275" s="80">
        <v>7</v>
      </c>
      <c r="LH275" s="80"/>
      <c r="LI275" s="80"/>
      <c r="LJ275" s="80"/>
      <c r="LK275" s="80"/>
      <c r="LL275" s="80"/>
      <c r="LM275" s="80"/>
      <c r="LN275" s="80"/>
      <c r="LO275" s="80">
        <v>60</v>
      </c>
      <c r="LP275" s="80"/>
      <c r="LQ275" s="80"/>
      <c r="LR275" s="80"/>
      <c r="LS275" s="80"/>
      <c r="LT275" s="80"/>
      <c r="LU275" s="80"/>
      <c r="LV275" s="80"/>
      <c r="LW275" s="80"/>
      <c r="LX275" s="80"/>
      <c r="LY275" s="80"/>
      <c r="LZ275" s="80"/>
      <c r="MA275" s="80"/>
      <c r="MB275" s="80"/>
      <c r="MC275" s="80"/>
      <c r="MD275" s="80"/>
      <c r="ME275" s="80"/>
      <c r="MF275" s="80"/>
      <c r="MG275" s="80"/>
      <c r="MH275" s="80"/>
      <c r="MI275" s="80"/>
      <c r="MJ275" s="80"/>
      <c r="MK275" s="80"/>
      <c r="ML275" s="80"/>
      <c r="MM275" s="80"/>
      <c r="MN275" s="80"/>
      <c r="MO275" s="80"/>
      <c r="MP275" s="80"/>
      <c r="MQ275" s="80"/>
      <c r="MR275" s="80"/>
      <c r="MS275" s="80"/>
      <c r="MT275" s="80"/>
      <c r="MU275" s="80"/>
      <c r="MV275" s="80"/>
      <c r="MW275" s="80"/>
      <c r="MX275" s="80"/>
      <c r="MY275" s="80"/>
      <c r="MZ275" s="80"/>
      <c r="NA275" s="80"/>
      <c r="NB275" s="80"/>
      <c r="NC275" s="80"/>
      <c r="ND275" s="80"/>
      <c r="NE275" s="80"/>
      <c r="NF275" s="80"/>
      <c r="NG275" s="80"/>
      <c r="NH275" s="80"/>
      <c r="NI275" s="80"/>
      <c r="NJ275" s="80"/>
      <c r="NK275" s="80"/>
      <c r="NL275" s="80"/>
      <c r="NM275" s="80"/>
      <c r="NN275" s="80"/>
      <c r="NO275" s="80"/>
      <c r="NP275" s="80"/>
      <c r="NQ275" s="80"/>
      <c r="NR275" s="80"/>
      <c r="NS275" s="80"/>
      <c r="NT275" s="80"/>
      <c r="NU275" s="80"/>
      <c r="NV275" s="80"/>
      <c r="NW275" s="80"/>
      <c r="NX275" s="80">
        <v>20</v>
      </c>
      <c r="NY275" s="80"/>
      <c r="NZ275" s="80"/>
      <c r="OA275" s="80"/>
      <c r="OB275" s="79">
        <v>9630</v>
      </c>
    </row>
    <row r="276" spans="1:392" ht="13.15">
      <c r="A276" s="27">
        <v>326160</v>
      </c>
      <c r="B276" s="23" t="s">
        <v>415</v>
      </c>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v>6</v>
      </c>
      <c r="AE276" s="80"/>
      <c r="AF276" s="80"/>
      <c r="AG276" s="80"/>
      <c r="AH276" s="80"/>
      <c r="AI276" s="80"/>
      <c r="AJ276" s="80"/>
      <c r="AK276" s="80"/>
      <c r="AL276" s="80"/>
      <c r="AM276" s="80"/>
      <c r="AN276" s="80"/>
      <c r="AO276" s="80"/>
      <c r="AP276" s="80"/>
      <c r="AQ276" s="80"/>
      <c r="AR276" s="80"/>
      <c r="AS276" s="80"/>
      <c r="AT276" s="80"/>
      <c r="AU276" s="80"/>
      <c r="AV276" s="80"/>
      <c r="AW276" s="80"/>
      <c r="AX276" s="80"/>
      <c r="AY276" s="80"/>
      <c r="AZ276" s="80"/>
      <c r="BA276" s="80"/>
      <c r="BB276" s="80"/>
      <c r="BC276" s="80"/>
      <c r="BD276" s="80"/>
      <c r="BE276" s="80"/>
      <c r="BF276" s="80"/>
      <c r="BG276" s="80"/>
      <c r="BH276" s="80"/>
      <c r="BI276" s="80"/>
      <c r="BJ276" s="80"/>
      <c r="BK276" s="80"/>
      <c r="BL276" s="80"/>
      <c r="BM276" s="80"/>
      <c r="BN276" s="80"/>
      <c r="BO276" s="81"/>
      <c r="BP276" s="80"/>
      <c r="BQ276" s="80"/>
      <c r="BR276" s="80"/>
      <c r="BS276" s="80"/>
      <c r="BT276" s="80"/>
      <c r="BU276" s="80"/>
      <c r="BV276" s="80"/>
      <c r="BW276" s="80"/>
      <c r="BX276" s="80"/>
      <c r="BY276" s="80"/>
      <c r="BZ276" s="80"/>
      <c r="CA276" s="80"/>
      <c r="CB276" s="80"/>
      <c r="CC276" s="80"/>
      <c r="CD276" s="80"/>
      <c r="CE276" s="80"/>
      <c r="CF276" s="80"/>
      <c r="CG276" s="80"/>
      <c r="CH276" s="80"/>
      <c r="CI276" s="80"/>
      <c r="CJ276" s="80"/>
      <c r="CK276" s="80"/>
      <c r="CL276" s="80"/>
      <c r="CM276" s="80"/>
      <c r="CN276" s="80"/>
      <c r="CO276" s="80"/>
      <c r="CP276" s="80"/>
      <c r="CQ276" s="80"/>
      <c r="CR276" s="80"/>
      <c r="CS276" s="80"/>
      <c r="CT276" s="80"/>
      <c r="CU276" s="80"/>
      <c r="CV276" s="80"/>
      <c r="CW276" s="80"/>
      <c r="CX276" s="80"/>
      <c r="CY276" s="80"/>
      <c r="CZ276" s="80"/>
      <c r="DA276" s="80"/>
      <c r="DB276" s="80"/>
      <c r="DC276" s="80"/>
      <c r="DD276" s="80"/>
      <c r="DE276" s="80"/>
      <c r="DF276" s="80"/>
      <c r="DG276" s="80"/>
      <c r="DH276" s="80"/>
      <c r="DI276" s="80"/>
      <c r="DJ276" s="80"/>
      <c r="DK276" s="80"/>
      <c r="DL276" s="80"/>
      <c r="DM276" s="80"/>
      <c r="DN276" s="80"/>
      <c r="DO276" s="80"/>
      <c r="DP276" s="80"/>
      <c r="DQ276" s="80"/>
      <c r="DR276" s="80"/>
      <c r="DS276" s="80"/>
      <c r="DT276" s="80"/>
      <c r="DU276" s="80"/>
      <c r="DV276" s="80"/>
      <c r="DW276" s="80"/>
      <c r="DX276" s="80"/>
      <c r="DY276" s="80"/>
      <c r="DZ276" s="80"/>
      <c r="EA276" s="80"/>
      <c r="EB276" s="80"/>
      <c r="EC276" s="80"/>
      <c r="ED276" s="80"/>
      <c r="EE276" s="80"/>
      <c r="EF276" s="80"/>
      <c r="EG276" s="80"/>
      <c r="EH276" s="80"/>
      <c r="EI276" s="80"/>
      <c r="EJ276" s="80"/>
      <c r="EK276" s="80"/>
      <c r="EL276" s="80"/>
      <c r="EM276" s="80"/>
      <c r="EN276" s="80"/>
      <c r="EO276" s="80"/>
      <c r="EP276" s="80"/>
      <c r="EQ276" s="80"/>
      <c r="ER276" s="80"/>
      <c r="ES276" s="80"/>
      <c r="ET276" s="80"/>
      <c r="EU276" s="80"/>
      <c r="EV276" s="80"/>
      <c r="EW276" s="80"/>
      <c r="EX276" s="80"/>
      <c r="EY276" s="80"/>
      <c r="EZ276" s="80"/>
      <c r="FA276" s="80"/>
      <c r="FB276" s="80"/>
      <c r="FC276" s="80"/>
      <c r="FD276" s="80"/>
      <c r="FE276" s="80"/>
      <c r="FF276" s="80"/>
      <c r="FG276" s="80"/>
      <c r="FH276" s="80"/>
      <c r="FI276" s="80"/>
      <c r="FJ276" s="80"/>
      <c r="FK276" s="80"/>
      <c r="FL276" s="80"/>
      <c r="FM276" s="80"/>
      <c r="FN276" s="80"/>
      <c r="FO276" s="80"/>
      <c r="FP276" s="80"/>
      <c r="FQ276" s="80"/>
      <c r="FR276" s="80"/>
      <c r="FS276" s="80"/>
      <c r="FT276" s="80"/>
      <c r="FU276" s="80"/>
      <c r="FV276" s="80"/>
      <c r="FW276" s="80"/>
      <c r="FX276" s="80"/>
      <c r="FY276" s="80"/>
      <c r="FZ276" s="80"/>
      <c r="GA276" s="80"/>
      <c r="GB276" s="80"/>
      <c r="GC276" s="80"/>
      <c r="GD276" s="80"/>
      <c r="GE276" s="80"/>
      <c r="GF276" s="80"/>
      <c r="GG276" s="80"/>
      <c r="GH276" s="80"/>
      <c r="GI276" s="80"/>
      <c r="GJ276" s="80"/>
      <c r="GK276" s="80"/>
      <c r="GL276" s="80"/>
      <c r="GM276" s="80"/>
      <c r="GN276" s="80"/>
      <c r="GO276" s="80"/>
      <c r="GP276" s="80"/>
      <c r="GQ276" s="80"/>
      <c r="GR276" s="80"/>
      <c r="GS276" s="80"/>
      <c r="GT276" s="80"/>
      <c r="GU276" s="80"/>
      <c r="GV276" s="80"/>
      <c r="GW276" s="80"/>
      <c r="GX276" s="80"/>
      <c r="GY276" s="80"/>
      <c r="GZ276" s="80"/>
      <c r="HA276" s="80"/>
      <c r="HB276" s="80"/>
      <c r="HC276" s="80"/>
      <c r="HD276" s="80"/>
      <c r="HE276" s="80"/>
      <c r="HF276" s="80"/>
      <c r="HG276" s="80"/>
      <c r="HH276" s="80"/>
      <c r="HI276" s="80"/>
      <c r="HJ276" s="80"/>
      <c r="HK276" s="80"/>
      <c r="HL276" s="80"/>
      <c r="HM276" s="80"/>
      <c r="HN276" s="80"/>
      <c r="HO276" s="80"/>
      <c r="HP276" s="80"/>
      <c r="HQ276" s="80"/>
      <c r="HR276" s="80"/>
      <c r="HS276" s="80"/>
      <c r="HT276" s="80"/>
      <c r="HU276" s="80"/>
      <c r="HV276" s="80"/>
      <c r="HW276" s="80"/>
      <c r="HX276" s="80"/>
      <c r="HY276" s="80"/>
      <c r="HZ276" s="80"/>
      <c r="IA276" s="80"/>
      <c r="IB276" s="80"/>
      <c r="IC276" s="80"/>
      <c r="ID276" s="80"/>
      <c r="IE276" s="80"/>
      <c r="IF276" s="80"/>
      <c r="IG276" s="80"/>
      <c r="IH276" s="80"/>
      <c r="II276" s="80"/>
      <c r="IJ276" s="80"/>
      <c r="IK276" s="80"/>
      <c r="IL276" s="80"/>
      <c r="IM276" s="80"/>
      <c r="IN276" s="80"/>
      <c r="IO276" s="80"/>
      <c r="IP276" s="80"/>
      <c r="IQ276" s="80"/>
      <c r="IR276" s="80">
        <v>26</v>
      </c>
      <c r="IS276" s="80"/>
      <c r="IT276" s="80"/>
      <c r="IU276" s="80"/>
      <c r="IV276" s="80"/>
      <c r="IW276" s="80"/>
      <c r="IX276" s="80"/>
      <c r="IY276" s="80"/>
      <c r="IZ276" s="80"/>
      <c r="JA276" s="80"/>
      <c r="JB276" s="80"/>
      <c r="JC276" s="80"/>
      <c r="JD276" s="80"/>
      <c r="JE276" s="80"/>
      <c r="JF276" s="80"/>
      <c r="JG276" s="80">
        <v>452</v>
      </c>
      <c r="JH276" s="80"/>
      <c r="JI276" s="80"/>
      <c r="JJ276" s="80"/>
      <c r="JK276" s="80">
        <v>11128</v>
      </c>
      <c r="JL276" s="80">
        <v>147</v>
      </c>
      <c r="JM276" s="80"/>
      <c r="JN276" s="80"/>
      <c r="JO276" s="80"/>
      <c r="JP276" s="80">
        <v>4</v>
      </c>
      <c r="JQ276" s="80"/>
      <c r="JR276" s="80"/>
      <c r="JS276" s="80"/>
      <c r="JT276" s="80"/>
      <c r="JU276" s="80"/>
      <c r="JV276" s="80"/>
      <c r="JW276" s="80"/>
      <c r="JX276" s="80"/>
      <c r="JY276" s="80"/>
      <c r="JZ276" s="80"/>
      <c r="KA276" s="80"/>
      <c r="KB276" s="80"/>
      <c r="KC276" s="80"/>
      <c r="KD276" s="80"/>
      <c r="KE276" s="80"/>
      <c r="KF276" s="80"/>
      <c r="KG276" s="80"/>
      <c r="KH276" s="80"/>
      <c r="KI276" s="80"/>
      <c r="KJ276" s="80"/>
      <c r="KK276" s="80"/>
      <c r="KL276" s="80"/>
      <c r="KM276" s="80"/>
      <c r="KN276" s="80"/>
      <c r="KO276" s="80"/>
      <c r="KP276" s="80"/>
      <c r="KQ276" s="80"/>
      <c r="KR276" s="80"/>
      <c r="KS276" s="80"/>
      <c r="KT276" s="80"/>
      <c r="KU276" s="80"/>
      <c r="KV276" s="80"/>
      <c r="KW276" s="80"/>
      <c r="KX276" s="80"/>
      <c r="KY276" s="80"/>
      <c r="KZ276" s="80"/>
      <c r="LA276" s="80"/>
      <c r="LB276" s="80"/>
      <c r="LC276" s="80"/>
      <c r="LD276" s="80"/>
      <c r="LE276" s="80"/>
      <c r="LF276" s="80"/>
      <c r="LG276" s="80">
        <v>7</v>
      </c>
      <c r="LH276" s="80"/>
      <c r="LI276" s="80"/>
      <c r="LJ276" s="80"/>
      <c r="LK276" s="80"/>
      <c r="LL276" s="80"/>
      <c r="LM276" s="80"/>
      <c r="LN276" s="80"/>
      <c r="LO276" s="80">
        <v>62</v>
      </c>
      <c r="LP276" s="80"/>
      <c r="LQ276" s="80"/>
      <c r="LR276" s="80"/>
      <c r="LS276" s="80"/>
      <c r="LT276" s="80"/>
      <c r="LU276" s="80"/>
      <c r="LV276" s="80"/>
      <c r="LW276" s="80"/>
      <c r="LX276" s="80"/>
      <c r="LY276" s="80"/>
      <c r="LZ276" s="80"/>
      <c r="MA276" s="80"/>
      <c r="MB276" s="80"/>
      <c r="MC276" s="80"/>
      <c r="MD276" s="80"/>
      <c r="ME276" s="80"/>
      <c r="MF276" s="80"/>
      <c r="MG276" s="80"/>
      <c r="MH276" s="80"/>
      <c r="MI276" s="80"/>
      <c r="MJ276" s="80"/>
      <c r="MK276" s="80"/>
      <c r="ML276" s="80"/>
      <c r="MM276" s="80"/>
      <c r="MN276" s="80"/>
      <c r="MO276" s="80"/>
      <c r="MP276" s="80"/>
      <c r="MQ276" s="80"/>
      <c r="MR276" s="80"/>
      <c r="MS276" s="80"/>
      <c r="MT276" s="80"/>
      <c r="MU276" s="80"/>
      <c r="MV276" s="80"/>
      <c r="MW276" s="80"/>
      <c r="MX276" s="80"/>
      <c r="MY276" s="80"/>
      <c r="MZ276" s="80"/>
      <c r="NA276" s="80"/>
      <c r="NB276" s="80"/>
      <c r="NC276" s="80"/>
      <c r="ND276" s="80"/>
      <c r="NE276" s="80"/>
      <c r="NF276" s="80"/>
      <c r="NG276" s="80"/>
      <c r="NH276" s="80"/>
      <c r="NI276" s="80"/>
      <c r="NJ276" s="80"/>
      <c r="NK276" s="80"/>
      <c r="NL276" s="80"/>
      <c r="NM276" s="80"/>
      <c r="NN276" s="80"/>
      <c r="NO276" s="80"/>
      <c r="NP276" s="80"/>
      <c r="NQ276" s="80"/>
      <c r="NR276" s="80"/>
      <c r="NS276" s="80"/>
      <c r="NT276" s="80"/>
      <c r="NU276" s="80"/>
      <c r="NV276" s="80"/>
      <c r="NW276" s="80"/>
      <c r="NX276" s="80">
        <v>13</v>
      </c>
      <c r="NY276" s="80"/>
      <c r="NZ276" s="80"/>
      <c r="OA276" s="80"/>
      <c r="OB276" s="79">
        <v>11846</v>
      </c>
    </row>
    <row r="277" spans="1:392" ht="13.15">
      <c r="A277" s="27">
        <v>326190</v>
      </c>
      <c r="B277" s="23" t="s">
        <v>416</v>
      </c>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v>48</v>
      </c>
      <c r="AE277" s="80"/>
      <c r="AF277" s="80"/>
      <c r="AG277" s="80"/>
      <c r="AH277" s="80"/>
      <c r="AI277" s="80"/>
      <c r="AJ277" s="80"/>
      <c r="AK277" s="80"/>
      <c r="AL277" s="80"/>
      <c r="AM277" s="80"/>
      <c r="AN277" s="80"/>
      <c r="AO277" s="80">
        <v>159</v>
      </c>
      <c r="AP277" s="80">
        <v>155</v>
      </c>
      <c r="AQ277" s="80"/>
      <c r="AR277" s="80">
        <v>91</v>
      </c>
      <c r="AS277" s="80"/>
      <c r="AT277" s="80"/>
      <c r="AU277" s="80"/>
      <c r="AV277" s="80">
        <v>7</v>
      </c>
      <c r="AW277" s="80"/>
      <c r="AX277" s="80"/>
      <c r="AY277" s="80">
        <v>60</v>
      </c>
      <c r="AZ277" s="80"/>
      <c r="BA277" s="80"/>
      <c r="BB277" s="80"/>
      <c r="BC277" s="80"/>
      <c r="BD277" s="80">
        <v>6</v>
      </c>
      <c r="BE277" s="80">
        <v>42</v>
      </c>
      <c r="BF277" s="80">
        <v>9</v>
      </c>
      <c r="BG277" s="80"/>
      <c r="BH277" s="80"/>
      <c r="BI277" s="80"/>
      <c r="BJ277" s="80">
        <v>1</v>
      </c>
      <c r="BK277" s="80"/>
      <c r="BL277" s="80">
        <v>2</v>
      </c>
      <c r="BM277" s="80"/>
      <c r="BN277" s="80"/>
      <c r="BO277" s="81">
        <v>21</v>
      </c>
      <c r="BP277" s="80">
        <v>8</v>
      </c>
      <c r="BQ277" s="80">
        <v>130</v>
      </c>
      <c r="BR277" s="80">
        <v>426</v>
      </c>
      <c r="BS277" s="80"/>
      <c r="BT277" s="80">
        <v>103</v>
      </c>
      <c r="BU277" s="80"/>
      <c r="BV277" s="80">
        <v>6</v>
      </c>
      <c r="BW277" s="80">
        <v>4</v>
      </c>
      <c r="BX277" s="80">
        <v>37</v>
      </c>
      <c r="BY277" s="80"/>
      <c r="BZ277" s="80"/>
      <c r="CA277" s="80">
        <v>26</v>
      </c>
      <c r="CB277" s="80">
        <v>5</v>
      </c>
      <c r="CC277" s="80"/>
      <c r="CD277" s="80"/>
      <c r="CE277" s="80"/>
      <c r="CF277" s="80">
        <v>90</v>
      </c>
      <c r="CG277" s="80"/>
      <c r="CH277" s="80">
        <v>3</v>
      </c>
      <c r="CI277" s="80"/>
      <c r="CJ277" s="80"/>
      <c r="CK277" s="80">
        <v>29</v>
      </c>
      <c r="CL277" s="80">
        <v>11</v>
      </c>
      <c r="CM277" s="80">
        <v>1</v>
      </c>
      <c r="CN277" s="80">
        <v>127</v>
      </c>
      <c r="CO277" s="80"/>
      <c r="CP277" s="80"/>
      <c r="CQ277" s="80"/>
      <c r="CR277" s="80"/>
      <c r="CS277" s="80">
        <v>100</v>
      </c>
      <c r="CT277" s="80">
        <v>29</v>
      </c>
      <c r="CU277" s="80">
        <v>458</v>
      </c>
      <c r="CV277" s="80"/>
      <c r="CW277" s="80">
        <v>59</v>
      </c>
      <c r="CX277" s="80">
        <v>1</v>
      </c>
      <c r="CY277" s="80"/>
      <c r="CZ277" s="80"/>
      <c r="DA277" s="80"/>
      <c r="DB277" s="80"/>
      <c r="DC277" s="80">
        <v>10</v>
      </c>
      <c r="DD277" s="80"/>
      <c r="DE277" s="80"/>
      <c r="DF277" s="80"/>
      <c r="DG277" s="80"/>
      <c r="DH277" s="80">
        <v>3</v>
      </c>
      <c r="DI277" s="80">
        <v>5</v>
      </c>
      <c r="DJ277" s="80"/>
      <c r="DK277" s="80"/>
      <c r="DL277" s="80"/>
      <c r="DM277" s="80"/>
      <c r="DN277" s="80"/>
      <c r="DO277" s="80"/>
      <c r="DP277" s="80"/>
      <c r="DQ277" s="80"/>
      <c r="DR277" s="80">
        <v>1</v>
      </c>
      <c r="DS277" s="80"/>
      <c r="DT277" s="80"/>
      <c r="DU277" s="80"/>
      <c r="DV277" s="80"/>
      <c r="DW277" s="80"/>
      <c r="DX277" s="80">
        <v>76</v>
      </c>
      <c r="DY277" s="80">
        <v>4</v>
      </c>
      <c r="DZ277" s="80"/>
      <c r="EA277" s="80"/>
      <c r="EB277" s="80"/>
      <c r="EC277" s="80"/>
      <c r="ED277" s="80"/>
      <c r="EE277" s="80"/>
      <c r="EF277" s="80">
        <v>69</v>
      </c>
      <c r="EG277" s="80">
        <v>5</v>
      </c>
      <c r="EH277" s="80"/>
      <c r="EI277" s="80"/>
      <c r="EJ277" s="80"/>
      <c r="EK277" s="80"/>
      <c r="EL277" s="80"/>
      <c r="EM277" s="80"/>
      <c r="EN277" s="80"/>
      <c r="EO277" s="80"/>
      <c r="EP277" s="80"/>
      <c r="EQ277" s="80"/>
      <c r="ER277" s="80">
        <v>53</v>
      </c>
      <c r="ES277" s="80">
        <v>5</v>
      </c>
      <c r="ET277" s="80"/>
      <c r="EU277" s="80">
        <v>6</v>
      </c>
      <c r="EV277" s="80"/>
      <c r="EW277" s="80"/>
      <c r="EX277" s="80"/>
      <c r="EY277" s="80"/>
      <c r="EZ277" s="80"/>
      <c r="FA277" s="80"/>
      <c r="FB277" s="80"/>
      <c r="FC277" s="80">
        <v>1</v>
      </c>
      <c r="FD277" s="80"/>
      <c r="FE277" s="80">
        <v>202</v>
      </c>
      <c r="FF277" s="80"/>
      <c r="FG277" s="80">
        <v>5</v>
      </c>
      <c r="FH277" s="80">
        <v>1</v>
      </c>
      <c r="FI277" s="80">
        <v>188</v>
      </c>
      <c r="FJ277" s="80"/>
      <c r="FK277" s="80"/>
      <c r="FL277" s="80"/>
      <c r="FM277" s="80"/>
      <c r="FN277" s="80"/>
      <c r="FO277" s="80"/>
      <c r="FP277" s="80"/>
      <c r="FQ277" s="80">
        <v>21</v>
      </c>
      <c r="FR277" s="80"/>
      <c r="FS277" s="80"/>
      <c r="FT277" s="80"/>
      <c r="FU277" s="80">
        <v>18</v>
      </c>
      <c r="FV277" s="80"/>
      <c r="FW277" s="80"/>
      <c r="FX277" s="80">
        <v>66</v>
      </c>
      <c r="FY277" s="80"/>
      <c r="FZ277" s="80">
        <v>20</v>
      </c>
      <c r="GA277" s="80">
        <v>156</v>
      </c>
      <c r="GB277" s="80"/>
      <c r="GC277" s="80">
        <v>87</v>
      </c>
      <c r="GD277" s="80">
        <v>26</v>
      </c>
      <c r="GE277" s="80"/>
      <c r="GF277" s="80"/>
      <c r="GG277" s="80"/>
      <c r="GH277" s="80"/>
      <c r="GI277" s="80">
        <v>82</v>
      </c>
      <c r="GJ277" s="80">
        <v>5</v>
      </c>
      <c r="GK277" s="80"/>
      <c r="GL277" s="80">
        <v>43</v>
      </c>
      <c r="GM277" s="80">
        <v>115</v>
      </c>
      <c r="GN277" s="80"/>
      <c r="GO277" s="80"/>
      <c r="GP277" s="80"/>
      <c r="GQ277" s="80"/>
      <c r="GR277" s="80"/>
      <c r="GS277" s="80"/>
      <c r="GT277" s="80"/>
      <c r="GU277" s="80"/>
      <c r="GV277" s="80"/>
      <c r="GW277" s="80"/>
      <c r="GX277" s="80"/>
      <c r="GY277" s="80"/>
      <c r="GZ277" s="80"/>
      <c r="HA277" s="80"/>
      <c r="HB277" s="80"/>
      <c r="HC277" s="80"/>
      <c r="HD277" s="80"/>
      <c r="HE277" s="80"/>
      <c r="HF277" s="80"/>
      <c r="HG277" s="80"/>
      <c r="HH277" s="80"/>
      <c r="HI277" s="80"/>
      <c r="HJ277" s="80"/>
      <c r="HK277" s="80"/>
      <c r="HL277" s="80"/>
      <c r="HM277" s="80"/>
      <c r="HN277" s="80"/>
      <c r="HO277" s="80"/>
      <c r="HP277" s="80"/>
      <c r="HQ277" s="80">
        <v>2</v>
      </c>
      <c r="HR277" s="80">
        <v>7</v>
      </c>
      <c r="HS277" s="80"/>
      <c r="HT277" s="80"/>
      <c r="HU277" s="80">
        <v>3</v>
      </c>
      <c r="HV277" s="80">
        <v>67</v>
      </c>
      <c r="HW277" s="80"/>
      <c r="HX277" s="80"/>
      <c r="HY277" s="80"/>
      <c r="HZ277" s="80"/>
      <c r="IA277" s="80"/>
      <c r="IB277" s="80">
        <v>583</v>
      </c>
      <c r="IC277" s="80">
        <v>52</v>
      </c>
      <c r="ID277" s="80"/>
      <c r="IE277" s="80"/>
      <c r="IF277" s="80">
        <v>4</v>
      </c>
      <c r="IG277" s="80">
        <v>25</v>
      </c>
      <c r="IH277" s="80"/>
      <c r="II277" s="80"/>
      <c r="IJ277" s="80"/>
      <c r="IK277" s="80"/>
      <c r="IL277" s="80"/>
      <c r="IM277" s="80"/>
      <c r="IN277" s="80"/>
      <c r="IO277" s="80"/>
      <c r="IP277" s="80"/>
      <c r="IQ277" s="80"/>
      <c r="IR277" s="80">
        <v>186</v>
      </c>
      <c r="IS277" s="80"/>
      <c r="IT277" s="80"/>
      <c r="IU277" s="80"/>
      <c r="IV277" s="80"/>
      <c r="IW277" s="80"/>
      <c r="IX277" s="80"/>
      <c r="IY277" s="80"/>
      <c r="IZ277" s="80"/>
      <c r="JA277" s="80">
        <v>3</v>
      </c>
      <c r="JB277" s="80">
        <v>33</v>
      </c>
      <c r="JC277" s="80"/>
      <c r="JD277" s="80"/>
      <c r="JE277" s="80">
        <v>67</v>
      </c>
      <c r="JF277" s="80">
        <v>93</v>
      </c>
      <c r="JG277" s="80">
        <v>325</v>
      </c>
      <c r="JH277" s="80">
        <v>32</v>
      </c>
      <c r="JI277" s="80">
        <v>269</v>
      </c>
      <c r="JJ277" s="80">
        <v>121</v>
      </c>
      <c r="JK277" s="80">
        <v>313</v>
      </c>
      <c r="JL277" s="80">
        <v>79287</v>
      </c>
      <c r="JM277" s="80"/>
      <c r="JN277" s="80"/>
      <c r="JO277" s="80">
        <v>313</v>
      </c>
      <c r="JP277" s="80">
        <v>961</v>
      </c>
      <c r="JQ277" s="80"/>
      <c r="JR277" s="80"/>
      <c r="JS277" s="80"/>
      <c r="JT277" s="80"/>
      <c r="JU277" s="80"/>
      <c r="JV277" s="80"/>
      <c r="JW277" s="80"/>
      <c r="JX277" s="80"/>
      <c r="JY277" s="80"/>
      <c r="JZ277" s="80"/>
      <c r="KA277" s="80"/>
      <c r="KB277" s="80"/>
      <c r="KC277" s="80"/>
      <c r="KD277" s="80"/>
      <c r="KE277" s="80"/>
      <c r="KF277" s="80"/>
      <c r="KG277" s="80"/>
      <c r="KH277" s="80"/>
      <c r="KI277" s="80"/>
      <c r="KJ277" s="80"/>
      <c r="KK277" s="80"/>
      <c r="KL277" s="80"/>
      <c r="KM277" s="80"/>
      <c r="KN277" s="80"/>
      <c r="KO277" s="80"/>
      <c r="KP277" s="80"/>
      <c r="KQ277" s="80"/>
      <c r="KR277" s="80"/>
      <c r="KS277" s="80"/>
      <c r="KT277" s="80"/>
      <c r="KU277" s="80"/>
      <c r="KV277" s="80"/>
      <c r="KW277" s="80"/>
      <c r="KX277" s="80"/>
      <c r="KY277" s="80"/>
      <c r="KZ277" s="80"/>
      <c r="LA277" s="80"/>
      <c r="LB277" s="80"/>
      <c r="LC277" s="80"/>
      <c r="LD277" s="80"/>
      <c r="LE277" s="80"/>
      <c r="LF277" s="80"/>
      <c r="LG277" s="80">
        <v>69</v>
      </c>
      <c r="LH277" s="80"/>
      <c r="LI277" s="80"/>
      <c r="LJ277" s="80"/>
      <c r="LK277" s="80"/>
      <c r="LL277" s="80"/>
      <c r="LM277" s="80"/>
      <c r="LN277" s="80"/>
      <c r="LO277" s="80">
        <v>593</v>
      </c>
      <c r="LP277" s="80">
        <v>39</v>
      </c>
      <c r="LQ277" s="80"/>
      <c r="LR277" s="80"/>
      <c r="LS277" s="80"/>
      <c r="LT277" s="80"/>
      <c r="LU277" s="80"/>
      <c r="LV277" s="80"/>
      <c r="LW277" s="80"/>
      <c r="LX277" s="80"/>
      <c r="LY277" s="80"/>
      <c r="LZ277" s="80"/>
      <c r="MA277" s="80"/>
      <c r="MB277" s="80"/>
      <c r="MC277" s="80"/>
      <c r="MD277" s="80"/>
      <c r="ME277" s="80"/>
      <c r="MF277" s="80"/>
      <c r="MG277" s="80"/>
      <c r="MH277" s="80"/>
      <c r="MI277" s="80"/>
      <c r="MJ277" s="80"/>
      <c r="MK277" s="80"/>
      <c r="ML277" s="80"/>
      <c r="MM277" s="80"/>
      <c r="MN277" s="80"/>
      <c r="MO277" s="80"/>
      <c r="MP277" s="80"/>
      <c r="MQ277" s="80"/>
      <c r="MR277" s="80"/>
      <c r="MS277" s="80"/>
      <c r="MT277" s="80"/>
      <c r="MU277" s="80"/>
      <c r="MV277" s="80"/>
      <c r="MW277" s="80"/>
      <c r="MX277" s="80"/>
      <c r="MY277" s="80"/>
      <c r="MZ277" s="80"/>
      <c r="NA277" s="80"/>
      <c r="NB277" s="80"/>
      <c r="NC277" s="80"/>
      <c r="ND277" s="80"/>
      <c r="NE277" s="80"/>
      <c r="NF277" s="80"/>
      <c r="NG277" s="80"/>
      <c r="NH277" s="80"/>
      <c r="NI277" s="80"/>
      <c r="NJ277" s="80"/>
      <c r="NK277" s="80"/>
      <c r="NL277" s="80"/>
      <c r="NM277" s="80"/>
      <c r="NN277" s="80"/>
      <c r="NO277" s="80"/>
      <c r="NP277" s="80"/>
      <c r="NQ277" s="80"/>
      <c r="NR277" s="80"/>
      <c r="NS277" s="80"/>
      <c r="NT277" s="80"/>
      <c r="NU277" s="80"/>
      <c r="NV277" s="80"/>
      <c r="NW277" s="80"/>
      <c r="NX277" s="80">
        <v>0</v>
      </c>
      <c r="NY277" s="80"/>
      <c r="NZ277" s="80"/>
      <c r="OA277" s="80"/>
      <c r="OB277" s="79">
        <v>86973</v>
      </c>
    </row>
    <row r="278" spans="1:392" ht="13.15">
      <c r="A278" s="27">
        <v>326210</v>
      </c>
      <c r="B278" s="23" t="s">
        <v>417</v>
      </c>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v>10</v>
      </c>
      <c r="AE278" s="80"/>
      <c r="AF278" s="80"/>
      <c r="AG278" s="80"/>
      <c r="AH278" s="80"/>
      <c r="AI278" s="80"/>
      <c r="AJ278" s="80"/>
      <c r="AK278" s="80"/>
      <c r="AL278" s="80"/>
      <c r="AM278" s="80"/>
      <c r="AN278" s="80"/>
      <c r="AO278" s="80"/>
      <c r="AP278" s="80"/>
      <c r="AQ278" s="80"/>
      <c r="AR278" s="80"/>
      <c r="AS278" s="80"/>
      <c r="AT278" s="80"/>
      <c r="AU278" s="80"/>
      <c r="AV278" s="80"/>
      <c r="AW278" s="80"/>
      <c r="AX278" s="80"/>
      <c r="AY278" s="80"/>
      <c r="AZ278" s="80"/>
      <c r="BA278" s="80"/>
      <c r="BB278" s="80"/>
      <c r="BC278" s="80"/>
      <c r="BD278" s="80"/>
      <c r="BE278" s="80"/>
      <c r="BF278" s="80"/>
      <c r="BG278" s="80"/>
      <c r="BH278" s="80"/>
      <c r="BI278" s="80"/>
      <c r="BJ278" s="80"/>
      <c r="BK278" s="80"/>
      <c r="BL278" s="80"/>
      <c r="BM278" s="80"/>
      <c r="BN278" s="80"/>
      <c r="BO278" s="81"/>
      <c r="BP278" s="80"/>
      <c r="BQ278" s="80"/>
      <c r="BR278" s="80"/>
      <c r="BS278" s="80"/>
      <c r="BT278" s="80"/>
      <c r="BU278" s="80"/>
      <c r="BV278" s="80"/>
      <c r="BW278" s="80"/>
      <c r="BX278" s="80"/>
      <c r="BY278" s="80"/>
      <c r="BZ278" s="80"/>
      <c r="CA278" s="80">
        <v>7</v>
      </c>
      <c r="CB278" s="80"/>
      <c r="CC278" s="80"/>
      <c r="CD278" s="80"/>
      <c r="CE278" s="80"/>
      <c r="CF278" s="80"/>
      <c r="CG278" s="80"/>
      <c r="CH278" s="80"/>
      <c r="CI278" s="80"/>
      <c r="CJ278" s="80"/>
      <c r="CK278" s="80"/>
      <c r="CL278" s="80"/>
      <c r="CM278" s="80"/>
      <c r="CN278" s="80"/>
      <c r="CO278" s="80"/>
      <c r="CP278" s="80"/>
      <c r="CQ278" s="80"/>
      <c r="CR278" s="80"/>
      <c r="CS278" s="80"/>
      <c r="CT278" s="80"/>
      <c r="CU278" s="80"/>
      <c r="CV278" s="80"/>
      <c r="CW278" s="80"/>
      <c r="CX278" s="80"/>
      <c r="CY278" s="80"/>
      <c r="CZ278" s="80"/>
      <c r="DA278" s="80"/>
      <c r="DB278" s="80"/>
      <c r="DC278" s="80"/>
      <c r="DD278" s="80">
        <v>4</v>
      </c>
      <c r="DE278" s="80"/>
      <c r="DF278" s="80"/>
      <c r="DG278" s="80"/>
      <c r="DH278" s="80"/>
      <c r="DI278" s="80"/>
      <c r="DJ278" s="80"/>
      <c r="DK278" s="80"/>
      <c r="DL278" s="80"/>
      <c r="DM278" s="80"/>
      <c r="DN278" s="80"/>
      <c r="DO278" s="80"/>
      <c r="DP278" s="80"/>
      <c r="DQ278" s="80"/>
      <c r="DR278" s="80"/>
      <c r="DS278" s="80"/>
      <c r="DT278" s="80"/>
      <c r="DU278" s="80"/>
      <c r="DV278" s="80"/>
      <c r="DW278" s="80"/>
      <c r="DX278" s="80"/>
      <c r="DY278" s="80"/>
      <c r="DZ278" s="80"/>
      <c r="EA278" s="80"/>
      <c r="EB278" s="80"/>
      <c r="EC278" s="80"/>
      <c r="ED278" s="80"/>
      <c r="EE278" s="80"/>
      <c r="EF278" s="80"/>
      <c r="EG278" s="80"/>
      <c r="EH278" s="80"/>
      <c r="EI278" s="80"/>
      <c r="EJ278" s="80"/>
      <c r="EK278" s="80"/>
      <c r="EL278" s="80"/>
      <c r="EM278" s="80"/>
      <c r="EN278" s="80"/>
      <c r="EO278" s="80"/>
      <c r="EP278" s="80"/>
      <c r="EQ278" s="80"/>
      <c r="ER278" s="80"/>
      <c r="ES278" s="80"/>
      <c r="ET278" s="80"/>
      <c r="EU278" s="80"/>
      <c r="EV278" s="80"/>
      <c r="EW278" s="80"/>
      <c r="EX278" s="80"/>
      <c r="EY278" s="80"/>
      <c r="EZ278" s="80"/>
      <c r="FA278" s="80"/>
      <c r="FB278" s="80"/>
      <c r="FC278" s="80"/>
      <c r="FD278" s="80"/>
      <c r="FE278" s="80"/>
      <c r="FF278" s="80"/>
      <c r="FG278" s="80"/>
      <c r="FH278" s="80"/>
      <c r="FI278" s="80">
        <v>2</v>
      </c>
      <c r="FJ278" s="80"/>
      <c r="FK278" s="80"/>
      <c r="FL278" s="80">
        <v>29</v>
      </c>
      <c r="FM278" s="80"/>
      <c r="FN278" s="80"/>
      <c r="FO278" s="80"/>
      <c r="FP278" s="80"/>
      <c r="FQ278" s="80">
        <v>0</v>
      </c>
      <c r="FR278" s="80"/>
      <c r="FS278" s="80"/>
      <c r="FT278" s="80"/>
      <c r="FU278" s="80"/>
      <c r="FV278" s="80"/>
      <c r="FW278" s="80"/>
      <c r="FX278" s="80"/>
      <c r="FY278" s="80"/>
      <c r="FZ278" s="80"/>
      <c r="GA278" s="80"/>
      <c r="GB278" s="80"/>
      <c r="GC278" s="80"/>
      <c r="GD278" s="80"/>
      <c r="GE278" s="80"/>
      <c r="GF278" s="80"/>
      <c r="GG278" s="80"/>
      <c r="GH278" s="80"/>
      <c r="GI278" s="80"/>
      <c r="GJ278" s="80"/>
      <c r="GK278" s="80"/>
      <c r="GL278" s="80"/>
      <c r="GM278" s="80"/>
      <c r="GN278" s="80"/>
      <c r="GO278" s="80"/>
      <c r="GP278" s="80"/>
      <c r="GQ278" s="80"/>
      <c r="GR278" s="80"/>
      <c r="GS278" s="80"/>
      <c r="GT278" s="80"/>
      <c r="GU278" s="80"/>
      <c r="GV278" s="80"/>
      <c r="GW278" s="80"/>
      <c r="GX278" s="80"/>
      <c r="GY278" s="80"/>
      <c r="GZ278" s="80"/>
      <c r="HA278" s="80"/>
      <c r="HB278" s="80"/>
      <c r="HC278" s="80"/>
      <c r="HD278" s="80"/>
      <c r="HE278" s="80"/>
      <c r="HF278" s="80"/>
      <c r="HG278" s="80"/>
      <c r="HH278" s="80"/>
      <c r="HI278" s="80"/>
      <c r="HJ278" s="80"/>
      <c r="HK278" s="80"/>
      <c r="HL278" s="80"/>
      <c r="HM278" s="80"/>
      <c r="HN278" s="80"/>
      <c r="HO278" s="80"/>
      <c r="HP278" s="80"/>
      <c r="HQ278" s="80"/>
      <c r="HR278" s="80"/>
      <c r="HS278" s="80"/>
      <c r="HT278" s="80"/>
      <c r="HU278" s="80"/>
      <c r="HV278" s="80">
        <v>52</v>
      </c>
      <c r="HW278" s="80"/>
      <c r="HX278" s="80"/>
      <c r="HY278" s="80"/>
      <c r="HZ278" s="80"/>
      <c r="IA278" s="80"/>
      <c r="IB278" s="80"/>
      <c r="IC278" s="80"/>
      <c r="ID278" s="80"/>
      <c r="IE278" s="80"/>
      <c r="IF278" s="80"/>
      <c r="IG278" s="80"/>
      <c r="IH278" s="80"/>
      <c r="II278" s="80"/>
      <c r="IJ278" s="80"/>
      <c r="IK278" s="80"/>
      <c r="IL278" s="80"/>
      <c r="IM278" s="80"/>
      <c r="IN278" s="80"/>
      <c r="IO278" s="80"/>
      <c r="IP278" s="80"/>
      <c r="IQ278" s="80"/>
      <c r="IR278" s="80"/>
      <c r="IS278" s="80"/>
      <c r="IT278" s="80"/>
      <c r="IU278" s="80"/>
      <c r="IV278" s="80"/>
      <c r="IW278" s="80"/>
      <c r="IX278" s="80"/>
      <c r="IY278" s="80"/>
      <c r="IZ278" s="80"/>
      <c r="JA278" s="80"/>
      <c r="JB278" s="80"/>
      <c r="JC278" s="80"/>
      <c r="JD278" s="80"/>
      <c r="JE278" s="80"/>
      <c r="JF278" s="80"/>
      <c r="JG278" s="80"/>
      <c r="JH278" s="80"/>
      <c r="JI278" s="80"/>
      <c r="JJ278" s="80"/>
      <c r="JK278" s="80"/>
      <c r="JL278" s="80"/>
      <c r="JM278" s="80">
        <v>16917</v>
      </c>
      <c r="JN278" s="80"/>
      <c r="JO278" s="80">
        <v>361</v>
      </c>
      <c r="JP278" s="80">
        <v>306</v>
      </c>
      <c r="JQ278" s="80"/>
      <c r="JR278" s="80"/>
      <c r="JS278" s="80"/>
      <c r="JT278" s="80"/>
      <c r="JU278" s="80"/>
      <c r="JV278" s="80"/>
      <c r="JW278" s="80"/>
      <c r="JX278" s="80"/>
      <c r="JY278" s="80"/>
      <c r="JZ278" s="80"/>
      <c r="KA278" s="80"/>
      <c r="KB278" s="80"/>
      <c r="KC278" s="80"/>
      <c r="KD278" s="80"/>
      <c r="KE278" s="80"/>
      <c r="KF278" s="80"/>
      <c r="KG278" s="80"/>
      <c r="KH278" s="80"/>
      <c r="KI278" s="80"/>
      <c r="KJ278" s="80"/>
      <c r="KK278" s="80"/>
      <c r="KL278" s="80"/>
      <c r="KM278" s="80"/>
      <c r="KN278" s="80"/>
      <c r="KO278" s="80"/>
      <c r="KP278" s="80"/>
      <c r="KQ278" s="80"/>
      <c r="KR278" s="80"/>
      <c r="KS278" s="80"/>
      <c r="KT278" s="80"/>
      <c r="KU278" s="80"/>
      <c r="KV278" s="80"/>
      <c r="KW278" s="80"/>
      <c r="KX278" s="80"/>
      <c r="KY278" s="80"/>
      <c r="KZ278" s="80"/>
      <c r="LA278" s="80"/>
      <c r="LB278" s="80"/>
      <c r="LC278" s="80"/>
      <c r="LD278" s="80"/>
      <c r="LE278" s="80"/>
      <c r="LF278" s="80"/>
      <c r="LG278" s="80">
        <v>9</v>
      </c>
      <c r="LH278" s="80"/>
      <c r="LI278" s="80"/>
      <c r="LJ278" s="80"/>
      <c r="LK278" s="80"/>
      <c r="LL278" s="80"/>
      <c r="LM278" s="80"/>
      <c r="LN278" s="80"/>
      <c r="LO278" s="80">
        <v>103</v>
      </c>
      <c r="LP278" s="80"/>
      <c r="LQ278" s="80"/>
      <c r="LR278" s="80"/>
      <c r="LS278" s="80"/>
      <c r="LT278" s="80"/>
      <c r="LU278" s="80"/>
      <c r="LV278" s="80"/>
      <c r="LW278" s="80"/>
      <c r="LX278" s="80"/>
      <c r="LY278" s="80"/>
      <c r="LZ278" s="80"/>
      <c r="MA278" s="80"/>
      <c r="MB278" s="80"/>
      <c r="MC278" s="80"/>
      <c r="MD278" s="80"/>
      <c r="ME278" s="80"/>
      <c r="MF278" s="80"/>
      <c r="MG278" s="80"/>
      <c r="MH278" s="80"/>
      <c r="MI278" s="80"/>
      <c r="MJ278" s="80"/>
      <c r="MK278" s="80"/>
      <c r="ML278" s="80"/>
      <c r="MM278" s="80"/>
      <c r="MN278" s="80"/>
      <c r="MO278" s="80"/>
      <c r="MP278" s="80"/>
      <c r="MQ278" s="80"/>
      <c r="MR278" s="80"/>
      <c r="MS278" s="80"/>
      <c r="MT278" s="80"/>
      <c r="MU278" s="80"/>
      <c r="MV278" s="80"/>
      <c r="MW278" s="80"/>
      <c r="MX278" s="80"/>
      <c r="MY278" s="80"/>
      <c r="MZ278" s="80"/>
      <c r="NA278" s="80"/>
      <c r="NB278" s="80"/>
      <c r="NC278" s="80"/>
      <c r="ND278" s="80"/>
      <c r="NE278" s="80"/>
      <c r="NF278" s="80"/>
      <c r="NG278" s="80"/>
      <c r="NH278" s="80"/>
      <c r="NI278" s="80"/>
      <c r="NJ278" s="80"/>
      <c r="NK278" s="80"/>
      <c r="NL278" s="80"/>
      <c r="NM278" s="80"/>
      <c r="NN278" s="80"/>
      <c r="NO278" s="80"/>
      <c r="NP278" s="80"/>
      <c r="NQ278" s="80"/>
      <c r="NR278" s="80"/>
      <c r="NS278" s="80"/>
      <c r="NT278" s="80"/>
      <c r="NU278" s="80"/>
      <c r="NV278" s="80"/>
      <c r="NW278" s="80"/>
      <c r="NX278" s="80">
        <v>2</v>
      </c>
      <c r="NY278" s="80"/>
      <c r="NZ278" s="80"/>
      <c r="OA278" s="80"/>
      <c r="OB278" s="79">
        <v>17804</v>
      </c>
    </row>
    <row r="279" spans="1:392" ht="13.15">
      <c r="A279" s="27">
        <v>326220</v>
      </c>
      <c r="B279" s="23" t="s">
        <v>418</v>
      </c>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v>3</v>
      </c>
      <c r="AE279" s="80"/>
      <c r="AF279" s="80"/>
      <c r="AG279" s="80"/>
      <c r="AH279" s="80"/>
      <c r="AI279" s="80"/>
      <c r="AJ279" s="80"/>
      <c r="AK279" s="80"/>
      <c r="AL279" s="80"/>
      <c r="AM279" s="80"/>
      <c r="AN279" s="80"/>
      <c r="AO279" s="80"/>
      <c r="AP279" s="80"/>
      <c r="AQ279" s="80"/>
      <c r="AR279" s="80"/>
      <c r="AS279" s="80"/>
      <c r="AT279" s="80"/>
      <c r="AU279" s="80"/>
      <c r="AV279" s="80"/>
      <c r="AW279" s="80"/>
      <c r="AX279" s="80"/>
      <c r="AY279" s="80"/>
      <c r="AZ279" s="80"/>
      <c r="BA279" s="80"/>
      <c r="BB279" s="80"/>
      <c r="BC279" s="80"/>
      <c r="BD279" s="80"/>
      <c r="BE279" s="80"/>
      <c r="BF279" s="80"/>
      <c r="BG279" s="80"/>
      <c r="BH279" s="80"/>
      <c r="BI279" s="80"/>
      <c r="BJ279" s="80"/>
      <c r="BK279" s="80"/>
      <c r="BL279" s="80"/>
      <c r="BM279" s="80"/>
      <c r="BN279" s="80"/>
      <c r="BO279" s="81"/>
      <c r="BP279" s="80"/>
      <c r="BQ279" s="80"/>
      <c r="BR279" s="80"/>
      <c r="BS279" s="80"/>
      <c r="BT279" s="80"/>
      <c r="BU279" s="80"/>
      <c r="BV279" s="80"/>
      <c r="BW279" s="80"/>
      <c r="BX279" s="80"/>
      <c r="BY279" s="80"/>
      <c r="BZ279" s="80"/>
      <c r="CA279" s="80">
        <v>58</v>
      </c>
      <c r="CB279" s="80"/>
      <c r="CC279" s="80"/>
      <c r="CD279" s="80"/>
      <c r="CE279" s="80"/>
      <c r="CF279" s="80">
        <v>4</v>
      </c>
      <c r="CG279" s="80"/>
      <c r="CH279" s="80"/>
      <c r="CI279" s="80"/>
      <c r="CJ279" s="80"/>
      <c r="CK279" s="80"/>
      <c r="CL279" s="80"/>
      <c r="CM279" s="80"/>
      <c r="CN279" s="80"/>
      <c r="CO279" s="80"/>
      <c r="CP279" s="80"/>
      <c r="CQ279" s="80"/>
      <c r="CR279" s="80"/>
      <c r="CS279" s="80"/>
      <c r="CT279" s="80"/>
      <c r="CU279" s="80"/>
      <c r="CV279" s="80"/>
      <c r="CW279" s="80"/>
      <c r="CX279" s="80"/>
      <c r="CY279" s="80"/>
      <c r="CZ279" s="80"/>
      <c r="DA279" s="80"/>
      <c r="DB279" s="80"/>
      <c r="DC279" s="80"/>
      <c r="DD279" s="80"/>
      <c r="DE279" s="80">
        <v>7</v>
      </c>
      <c r="DF279" s="80"/>
      <c r="DG279" s="80"/>
      <c r="DH279" s="80"/>
      <c r="DI279" s="80"/>
      <c r="DJ279" s="80"/>
      <c r="DK279" s="80"/>
      <c r="DL279" s="80"/>
      <c r="DM279" s="80"/>
      <c r="DN279" s="80"/>
      <c r="DO279" s="80"/>
      <c r="DP279" s="80"/>
      <c r="DQ279" s="80"/>
      <c r="DR279" s="80"/>
      <c r="DS279" s="80"/>
      <c r="DT279" s="80"/>
      <c r="DU279" s="80"/>
      <c r="DV279" s="80"/>
      <c r="DW279" s="80"/>
      <c r="DX279" s="80"/>
      <c r="DY279" s="80"/>
      <c r="DZ279" s="80"/>
      <c r="EA279" s="80"/>
      <c r="EB279" s="80"/>
      <c r="EC279" s="80"/>
      <c r="ED279" s="80"/>
      <c r="EE279" s="80"/>
      <c r="EF279" s="80"/>
      <c r="EG279" s="80"/>
      <c r="EH279" s="80"/>
      <c r="EI279" s="80"/>
      <c r="EJ279" s="80"/>
      <c r="EK279" s="80"/>
      <c r="EL279" s="80"/>
      <c r="EM279" s="80"/>
      <c r="EN279" s="80"/>
      <c r="EO279" s="80"/>
      <c r="EP279" s="80"/>
      <c r="EQ279" s="80"/>
      <c r="ER279" s="80"/>
      <c r="ES279" s="80"/>
      <c r="ET279" s="80"/>
      <c r="EU279" s="80"/>
      <c r="EV279" s="80"/>
      <c r="EW279" s="80"/>
      <c r="EX279" s="80"/>
      <c r="EY279" s="80"/>
      <c r="EZ279" s="80"/>
      <c r="FA279" s="80"/>
      <c r="FB279" s="80"/>
      <c r="FC279" s="80"/>
      <c r="FD279" s="80"/>
      <c r="FE279" s="80"/>
      <c r="FF279" s="80"/>
      <c r="FG279" s="80"/>
      <c r="FH279" s="80"/>
      <c r="FI279" s="80"/>
      <c r="FJ279" s="80"/>
      <c r="FK279" s="80"/>
      <c r="FL279" s="80"/>
      <c r="FM279" s="80"/>
      <c r="FN279" s="80"/>
      <c r="FO279" s="80"/>
      <c r="FP279" s="80"/>
      <c r="FQ279" s="80">
        <v>5</v>
      </c>
      <c r="FR279" s="80"/>
      <c r="FS279" s="80"/>
      <c r="FT279" s="80"/>
      <c r="FU279" s="80"/>
      <c r="FV279" s="80"/>
      <c r="FW279" s="80"/>
      <c r="FX279" s="80"/>
      <c r="FY279" s="80"/>
      <c r="FZ279" s="80"/>
      <c r="GA279" s="80"/>
      <c r="GB279" s="80"/>
      <c r="GC279" s="80"/>
      <c r="GD279" s="80"/>
      <c r="GE279" s="80"/>
      <c r="GF279" s="80"/>
      <c r="GG279" s="80"/>
      <c r="GH279" s="80"/>
      <c r="GI279" s="80"/>
      <c r="GJ279" s="80"/>
      <c r="GK279" s="80"/>
      <c r="GL279" s="80"/>
      <c r="GM279" s="80"/>
      <c r="GN279" s="80"/>
      <c r="GO279" s="80"/>
      <c r="GP279" s="80"/>
      <c r="GQ279" s="80"/>
      <c r="GR279" s="80"/>
      <c r="GS279" s="80"/>
      <c r="GT279" s="80"/>
      <c r="GU279" s="80"/>
      <c r="GV279" s="80"/>
      <c r="GW279" s="80"/>
      <c r="GX279" s="80"/>
      <c r="GY279" s="80"/>
      <c r="GZ279" s="80"/>
      <c r="HA279" s="80"/>
      <c r="HB279" s="80"/>
      <c r="HC279" s="80"/>
      <c r="HD279" s="80"/>
      <c r="HE279" s="80"/>
      <c r="HF279" s="80"/>
      <c r="HG279" s="80"/>
      <c r="HH279" s="80"/>
      <c r="HI279" s="80"/>
      <c r="HJ279" s="80"/>
      <c r="HK279" s="80"/>
      <c r="HL279" s="80"/>
      <c r="HM279" s="80"/>
      <c r="HN279" s="80"/>
      <c r="HO279" s="80"/>
      <c r="HP279" s="80"/>
      <c r="HQ279" s="80"/>
      <c r="HR279" s="80"/>
      <c r="HS279" s="80"/>
      <c r="HT279" s="80"/>
      <c r="HU279" s="80"/>
      <c r="HV279" s="80"/>
      <c r="HW279" s="80"/>
      <c r="HX279" s="80"/>
      <c r="HY279" s="80"/>
      <c r="HZ279" s="80"/>
      <c r="IA279" s="80"/>
      <c r="IB279" s="80"/>
      <c r="IC279" s="80"/>
      <c r="ID279" s="80"/>
      <c r="IE279" s="80"/>
      <c r="IF279" s="80"/>
      <c r="IG279" s="80"/>
      <c r="IH279" s="80"/>
      <c r="II279" s="80"/>
      <c r="IJ279" s="80"/>
      <c r="IK279" s="80"/>
      <c r="IL279" s="80"/>
      <c r="IM279" s="80"/>
      <c r="IN279" s="80"/>
      <c r="IO279" s="80"/>
      <c r="IP279" s="80"/>
      <c r="IQ279" s="80">
        <v>26</v>
      </c>
      <c r="IR279" s="80">
        <v>2</v>
      </c>
      <c r="IS279" s="80"/>
      <c r="IT279" s="80"/>
      <c r="IU279" s="80"/>
      <c r="IV279" s="80"/>
      <c r="IW279" s="80"/>
      <c r="IX279" s="80"/>
      <c r="IY279" s="80"/>
      <c r="IZ279" s="80"/>
      <c r="JA279" s="80"/>
      <c r="JB279" s="80"/>
      <c r="JC279" s="80"/>
      <c r="JD279" s="80"/>
      <c r="JE279" s="80">
        <v>2</v>
      </c>
      <c r="JF279" s="80"/>
      <c r="JG279" s="80"/>
      <c r="JH279" s="80"/>
      <c r="JI279" s="80"/>
      <c r="JJ279" s="80"/>
      <c r="JK279" s="80"/>
      <c r="JL279" s="80">
        <v>48</v>
      </c>
      <c r="JM279" s="80">
        <v>2</v>
      </c>
      <c r="JN279" s="80">
        <v>3998</v>
      </c>
      <c r="JO279" s="80">
        <v>118</v>
      </c>
      <c r="JP279" s="80">
        <v>60</v>
      </c>
      <c r="JQ279" s="80"/>
      <c r="JR279" s="80"/>
      <c r="JS279" s="80"/>
      <c r="JT279" s="80"/>
      <c r="JU279" s="80"/>
      <c r="JV279" s="80"/>
      <c r="JW279" s="80"/>
      <c r="JX279" s="80"/>
      <c r="JY279" s="80"/>
      <c r="JZ279" s="80"/>
      <c r="KA279" s="80"/>
      <c r="KB279" s="80"/>
      <c r="KC279" s="80"/>
      <c r="KD279" s="80"/>
      <c r="KE279" s="80"/>
      <c r="KF279" s="80"/>
      <c r="KG279" s="80"/>
      <c r="KH279" s="80"/>
      <c r="KI279" s="80"/>
      <c r="KJ279" s="80"/>
      <c r="KK279" s="80"/>
      <c r="KL279" s="80"/>
      <c r="KM279" s="80"/>
      <c r="KN279" s="80"/>
      <c r="KO279" s="80"/>
      <c r="KP279" s="80"/>
      <c r="KQ279" s="80"/>
      <c r="KR279" s="80"/>
      <c r="KS279" s="80"/>
      <c r="KT279" s="80"/>
      <c r="KU279" s="80"/>
      <c r="KV279" s="80"/>
      <c r="KW279" s="80"/>
      <c r="KX279" s="80"/>
      <c r="KY279" s="80"/>
      <c r="KZ279" s="80"/>
      <c r="LA279" s="80"/>
      <c r="LB279" s="80"/>
      <c r="LC279" s="80"/>
      <c r="LD279" s="80"/>
      <c r="LE279" s="80"/>
      <c r="LF279" s="80"/>
      <c r="LG279" s="80">
        <v>4</v>
      </c>
      <c r="LH279" s="80"/>
      <c r="LI279" s="80"/>
      <c r="LJ279" s="80"/>
      <c r="LK279" s="80"/>
      <c r="LL279" s="80"/>
      <c r="LM279" s="80"/>
      <c r="LN279" s="80"/>
      <c r="LO279" s="80">
        <v>47</v>
      </c>
      <c r="LP279" s="80"/>
      <c r="LQ279" s="80"/>
      <c r="LR279" s="80"/>
      <c r="LS279" s="80"/>
      <c r="LT279" s="80"/>
      <c r="LU279" s="80"/>
      <c r="LV279" s="80"/>
      <c r="LW279" s="80"/>
      <c r="LX279" s="80"/>
      <c r="LY279" s="80"/>
      <c r="LZ279" s="80"/>
      <c r="MA279" s="80"/>
      <c r="MB279" s="80"/>
      <c r="MC279" s="80"/>
      <c r="MD279" s="80"/>
      <c r="ME279" s="80"/>
      <c r="MF279" s="80"/>
      <c r="MG279" s="80"/>
      <c r="MH279" s="80"/>
      <c r="MI279" s="80"/>
      <c r="MJ279" s="80"/>
      <c r="MK279" s="80"/>
      <c r="ML279" s="80"/>
      <c r="MM279" s="80"/>
      <c r="MN279" s="80"/>
      <c r="MO279" s="80"/>
      <c r="MP279" s="80"/>
      <c r="MQ279" s="80"/>
      <c r="MR279" s="80"/>
      <c r="MS279" s="80"/>
      <c r="MT279" s="80"/>
      <c r="MU279" s="80"/>
      <c r="MV279" s="80"/>
      <c r="MW279" s="80"/>
      <c r="MX279" s="80"/>
      <c r="MY279" s="80"/>
      <c r="MZ279" s="80"/>
      <c r="NA279" s="80"/>
      <c r="NB279" s="80"/>
      <c r="NC279" s="80"/>
      <c r="ND279" s="80"/>
      <c r="NE279" s="80"/>
      <c r="NF279" s="80"/>
      <c r="NG279" s="80"/>
      <c r="NH279" s="80"/>
      <c r="NI279" s="80"/>
      <c r="NJ279" s="80"/>
      <c r="NK279" s="80"/>
      <c r="NL279" s="80"/>
      <c r="NM279" s="80"/>
      <c r="NN279" s="80"/>
      <c r="NO279" s="80"/>
      <c r="NP279" s="80"/>
      <c r="NQ279" s="80"/>
      <c r="NR279" s="80"/>
      <c r="NS279" s="80"/>
      <c r="NT279" s="80"/>
      <c r="NU279" s="80"/>
      <c r="NV279" s="80"/>
      <c r="NW279" s="80"/>
      <c r="NX279" s="80"/>
      <c r="NY279" s="80"/>
      <c r="NZ279" s="80"/>
      <c r="OA279" s="80"/>
      <c r="OB279" s="79">
        <v>4384</v>
      </c>
    </row>
    <row r="280" spans="1:392" ht="13.15">
      <c r="A280" s="27">
        <v>326290</v>
      </c>
      <c r="B280" s="23" t="s">
        <v>419</v>
      </c>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v>9</v>
      </c>
      <c r="AE280" s="80"/>
      <c r="AF280" s="80"/>
      <c r="AG280" s="80"/>
      <c r="AH280" s="80"/>
      <c r="AI280" s="80"/>
      <c r="AJ280" s="80"/>
      <c r="AK280" s="80"/>
      <c r="AL280" s="80"/>
      <c r="AM280" s="80"/>
      <c r="AN280" s="80"/>
      <c r="AO280" s="80"/>
      <c r="AP280" s="80"/>
      <c r="AQ280" s="80"/>
      <c r="AR280" s="80"/>
      <c r="AS280" s="80"/>
      <c r="AT280" s="80"/>
      <c r="AU280" s="80"/>
      <c r="AV280" s="80"/>
      <c r="AW280" s="80"/>
      <c r="AX280" s="80"/>
      <c r="AY280" s="80"/>
      <c r="AZ280" s="80"/>
      <c r="BA280" s="80"/>
      <c r="BB280" s="80"/>
      <c r="BC280" s="80"/>
      <c r="BD280" s="80"/>
      <c r="BE280" s="80"/>
      <c r="BF280" s="80"/>
      <c r="BG280" s="80"/>
      <c r="BH280" s="80"/>
      <c r="BI280" s="80"/>
      <c r="BJ280" s="80"/>
      <c r="BK280" s="80"/>
      <c r="BL280" s="80"/>
      <c r="BM280" s="80"/>
      <c r="BN280" s="80"/>
      <c r="BO280" s="81"/>
      <c r="BP280" s="80"/>
      <c r="BQ280" s="80"/>
      <c r="BR280" s="80"/>
      <c r="BS280" s="80"/>
      <c r="BT280" s="80"/>
      <c r="BU280" s="80"/>
      <c r="BV280" s="80"/>
      <c r="BW280" s="80"/>
      <c r="BX280" s="80"/>
      <c r="BY280" s="80"/>
      <c r="BZ280" s="80"/>
      <c r="CA280" s="80"/>
      <c r="CB280" s="80"/>
      <c r="CC280" s="80"/>
      <c r="CD280" s="80"/>
      <c r="CE280" s="80"/>
      <c r="CF280" s="80"/>
      <c r="CG280" s="80"/>
      <c r="CH280" s="80"/>
      <c r="CI280" s="80"/>
      <c r="CJ280" s="80"/>
      <c r="CK280" s="80">
        <v>4</v>
      </c>
      <c r="CL280" s="80"/>
      <c r="CM280" s="80"/>
      <c r="CN280" s="80"/>
      <c r="CO280" s="80"/>
      <c r="CP280" s="80"/>
      <c r="CQ280" s="80"/>
      <c r="CR280" s="80"/>
      <c r="CS280" s="80"/>
      <c r="CT280" s="80"/>
      <c r="CU280" s="80"/>
      <c r="CV280" s="80"/>
      <c r="CW280" s="80"/>
      <c r="CX280" s="80">
        <v>2</v>
      </c>
      <c r="CY280" s="80"/>
      <c r="CZ280" s="80"/>
      <c r="DA280" s="80"/>
      <c r="DB280" s="80"/>
      <c r="DC280" s="80"/>
      <c r="DD280" s="80"/>
      <c r="DE280" s="80"/>
      <c r="DF280" s="80"/>
      <c r="DG280" s="80"/>
      <c r="DH280" s="80"/>
      <c r="DI280" s="80"/>
      <c r="DJ280" s="80"/>
      <c r="DK280" s="80"/>
      <c r="DL280" s="80"/>
      <c r="DM280" s="80"/>
      <c r="DN280" s="80"/>
      <c r="DO280" s="80"/>
      <c r="DP280" s="80"/>
      <c r="DQ280" s="80"/>
      <c r="DR280" s="80"/>
      <c r="DS280" s="80"/>
      <c r="DT280" s="80"/>
      <c r="DU280" s="80">
        <v>22</v>
      </c>
      <c r="DV280" s="80"/>
      <c r="DW280" s="80"/>
      <c r="DX280" s="80"/>
      <c r="DY280" s="80"/>
      <c r="DZ280" s="80"/>
      <c r="EA280" s="80"/>
      <c r="EB280" s="80"/>
      <c r="EC280" s="80"/>
      <c r="ED280" s="80"/>
      <c r="EE280" s="80"/>
      <c r="EF280" s="80"/>
      <c r="EG280" s="80"/>
      <c r="EH280" s="80"/>
      <c r="EI280" s="80"/>
      <c r="EJ280" s="80"/>
      <c r="EK280" s="80"/>
      <c r="EL280" s="80"/>
      <c r="EM280" s="80"/>
      <c r="EN280" s="80"/>
      <c r="EO280" s="80"/>
      <c r="EP280" s="80"/>
      <c r="EQ280" s="80"/>
      <c r="ER280" s="80"/>
      <c r="ES280" s="80"/>
      <c r="ET280" s="80"/>
      <c r="EU280" s="80"/>
      <c r="EV280" s="80"/>
      <c r="EW280" s="80"/>
      <c r="EX280" s="80"/>
      <c r="EY280" s="80"/>
      <c r="EZ280" s="80"/>
      <c r="FA280" s="80"/>
      <c r="FB280" s="80"/>
      <c r="FC280" s="80">
        <v>3</v>
      </c>
      <c r="FD280" s="80"/>
      <c r="FE280" s="80"/>
      <c r="FF280" s="80"/>
      <c r="FG280" s="80">
        <v>8</v>
      </c>
      <c r="FH280" s="80"/>
      <c r="FI280" s="80"/>
      <c r="FJ280" s="80"/>
      <c r="FK280" s="80"/>
      <c r="FL280" s="80">
        <v>4</v>
      </c>
      <c r="FM280" s="80"/>
      <c r="FN280" s="80"/>
      <c r="FO280" s="80"/>
      <c r="FP280" s="80"/>
      <c r="FQ280" s="80">
        <v>0</v>
      </c>
      <c r="FR280" s="80"/>
      <c r="FS280" s="80"/>
      <c r="FT280" s="80"/>
      <c r="FU280" s="80"/>
      <c r="FV280" s="80"/>
      <c r="FW280" s="80"/>
      <c r="FX280" s="80"/>
      <c r="FY280" s="80"/>
      <c r="FZ280" s="80"/>
      <c r="GA280" s="80"/>
      <c r="GB280" s="80"/>
      <c r="GC280" s="80"/>
      <c r="GD280" s="80">
        <v>72</v>
      </c>
      <c r="GE280" s="80"/>
      <c r="GF280" s="80"/>
      <c r="GG280" s="80"/>
      <c r="GH280" s="80"/>
      <c r="GI280" s="80">
        <v>21</v>
      </c>
      <c r="GJ280" s="80">
        <v>9</v>
      </c>
      <c r="GK280" s="80"/>
      <c r="GL280" s="80"/>
      <c r="GM280" s="80">
        <v>112</v>
      </c>
      <c r="GN280" s="80"/>
      <c r="GO280" s="80"/>
      <c r="GP280" s="80"/>
      <c r="GQ280" s="80"/>
      <c r="GR280" s="80"/>
      <c r="GS280" s="80"/>
      <c r="GT280" s="80"/>
      <c r="GU280" s="80"/>
      <c r="GV280" s="80"/>
      <c r="GW280" s="80"/>
      <c r="GX280" s="80"/>
      <c r="GY280" s="80"/>
      <c r="GZ280" s="80"/>
      <c r="HA280" s="80"/>
      <c r="HB280" s="80"/>
      <c r="HC280" s="80"/>
      <c r="HD280" s="80"/>
      <c r="HE280" s="80"/>
      <c r="HF280" s="80"/>
      <c r="HG280" s="80"/>
      <c r="HH280" s="80"/>
      <c r="HI280" s="80"/>
      <c r="HJ280" s="80"/>
      <c r="HK280" s="80"/>
      <c r="HL280" s="80"/>
      <c r="HM280" s="80"/>
      <c r="HN280" s="80"/>
      <c r="HO280" s="80"/>
      <c r="HP280" s="80"/>
      <c r="HQ280" s="80"/>
      <c r="HR280" s="80"/>
      <c r="HS280" s="80"/>
      <c r="HT280" s="80">
        <v>4</v>
      </c>
      <c r="HU280" s="80"/>
      <c r="HV280" s="80">
        <v>297</v>
      </c>
      <c r="HW280" s="80"/>
      <c r="HX280" s="80"/>
      <c r="HY280" s="80"/>
      <c r="HZ280" s="80">
        <v>38</v>
      </c>
      <c r="IA280" s="80"/>
      <c r="IB280" s="80"/>
      <c r="IC280" s="80">
        <v>16</v>
      </c>
      <c r="ID280" s="80"/>
      <c r="IE280" s="80">
        <v>6</v>
      </c>
      <c r="IF280" s="80"/>
      <c r="IG280" s="80"/>
      <c r="IH280" s="80"/>
      <c r="II280" s="80"/>
      <c r="IJ280" s="80"/>
      <c r="IK280" s="80"/>
      <c r="IL280" s="80"/>
      <c r="IM280" s="80"/>
      <c r="IN280" s="80"/>
      <c r="IO280" s="80"/>
      <c r="IP280" s="80"/>
      <c r="IQ280" s="80">
        <v>26</v>
      </c>
      <c r="IR280" s="80">
        <v>2</v>
      </c>
      <c r="IS280" s="80">
        <v>2</v>
      </c>
      <c r="IT280" s="80"/>
      <c r="IU280" s="80"/>
      <c r="IV280" s="80"/>
      <c r="IW280" s="80"/>
      <c r="IX280" s="80"/>
      <c r="IY280" s="80"/>
      <c r="IZ280" s="80"/>
      <c r="JA280" s="80">
        <v>6</v>
      </c>
      <c r="JB280" s="80"/>
      <c r="JC280" s="80"/>
      <c r="JD280" s="80"/>
      <c r="JE280" s="80"/>
      <c r="JF280" s="80"/>
      <c r="JG280" s="80"/>
      <c r="JH280" s="80"/>
      <c r="JI280" s="80"/>
      <c r="JJ280" s="80">
        <v>86</v>
      </c>
      <c r="JK280" s="80">
        <v>48</v>
      </c>
      <c r="JL280" s="80">
        <v>320</v>
      </c>
      <c r="JM280" s="80"/>
      <c r="JN280" s="80">
        <v>105</v>
      </c>
      <c r="JO280" s="80">
        <v>13813</v>
      </c>
      <c r="JP280" s="80">
        <v>228</v>
      </c>
      <c r="JQ280" s="80"/>
      <c r="JR280" s="80"/>
      <c r="JS280" s="80"/>
      <c r="JT280" s="80"/>
      <c r="JU280" s="80"/>
      <c r="JV280" s="80"/>
      <c r="JW280" s="80"/>
      <c r="JX280" s="80"/>
      <c r="JY280" s="80"/>
      <c r="JZ280" s="80"/>
      <c r="KA280" s="80"/>
      <c r="KB280" s="80"/>
      <c r="KC280" s="80"/>
      <c r="KD280" s="80"/>
      <c r="KE280" s="80"/>
      <c r="KF280" s="80"/>
      <c r="KG280" s="80"/>
      <c r="KH280" s="80"/>
      <c r="KI280" s="80"/>
      <c r="KJ280" s="80"/>
      <c r="KK280" s="80"/>
      <c r="KL280" s="80"/>
      <c r="KM280" s="80"/>
      <c r="KN280" s="80"/>
      <c r="KO280" s="80"/>
      <c r="KP280" s="80"/>
      <c r="KQ280" s="80"/>
      <c r="KR280" s="80"/>
      <c r="KS280" s="80"/>
      <c r="KT280" s="80"/>
      <c r="KU280" s="80"/>
      <c r="KV280" s="80"/>
      <c r="KW280" s="80"/>
      <c r="KX280" s="80"/>
      <c r="KY280" s="80"/>
      <c r="KZ280" s="80"/>
      <c r="LA280" s="80"/>
      <c r="LB280" s="80"/>
      <c r="LC280" s="80"/>
      <c r="LD280" s="80"/>
      <c r="LE280" s="80"/>
      <c r="LF280" s="80"/>
      <c r="LG280" s="80">
        <v>14</v>
      </c>
      <c r="LH280" s="80"/>
      <c r="LI280" s="80"/>
      <c r="LJ280" s="80"/>
      <c r="LK280" s="80"/>
      <c r="LL280" s="80"/>
      <c r="LM280" s="80"/>
      <c r="LN280" s="80"/>
      <c r="LO280" s="80">
        <v>109</v>
      </c>
      <c r="LP280" s="80"/>
      <c r="LQ280" s="80"/>
      <c r="LR280" s="80"/>
      <c r="LS280" s="80"/>
      <c r="LT280" s="80"/>
      <c r="LU280" s="80"/>
      <c r="LV280" s="80"/>
      <c r="LW280" s="80"/>
      <c r="LX280" s="80"/>
      <c r="LY280" s="80"/>
      <c r="LZ280" s="80"/>
      <c r="MA280" s="80"/>
      <c r="MB280" s="80"/>
      <c r="MC280" s="80"/>
      <c r="MD280" s="80"/>
      <c r="ME280" s="80"/>
      <c r="MF280" s="80"/>
      <c r="MG280" s="80"/>
      <c r="MH280" s="80"/>
      <c r="MI280" s="80"/>
      <c r="MJ280" s="80"/>
      <c r="MK280" s="80"/>
      <c r="ML280" s="80"/>
      <c r="MM280" s="80"/>
      <c r="MN280" s="80"/>
      <c r="MO280" s="80"/>
      <c r="MP280" s="80"/>
      <c r="MQ280" s="80"/>
      <c r="MR280" s="80"/>
      <c r="MS280" s="80"/>
      <c r="MT280" s="80"/>
      <c r="MU280" s="80"/>
      <c r="MV280" s="80"/>
      <c r="MW280" s="80"/>
      <c r="MX280" s="80"/>
      <c r="MY280" s="80"/>
      <c r="MZ280" s="80"/>
      <c r="NA280" s="80"/>
      <c r="NB280" s="80"/>
      <c r="NC280" s="80"/>
      <c r="ND280" s="80"/>
      <c r="NE280" s="80"/>
      <c r="NF280" s="80"/>
      <c r="NG280" s="80"/>
      <c r="NH280" s="80"/>
      <c r="NI280" s="80"/>
      <c r="NJ280" s="80"/>
      <c r="NK280" s="80"/>
      <c r="NL280" s="80"/>
      <c r="NM280" s="80"/>
      <c r="NN280" s="80"/>
      <c r="NO280" s="80"/>
      <c r="NP280" s="80"/>
      <c r="NQ280" s="80"/>
      <c r="NR280" s="80"/>
      <c r="NS280" s="80"/>
      <c r="NT280" s="80"/>
      <c r="NU280" s="80"/>
      <c r="NV280" s="80"/>
      <c r="NW280" s="80"/>
      <c r="NX280" s="80"/>
      <c r="NY280" s="80"/>
      <c r="NZ280" s="80"/>
      <c r="OA280" s="80"/>
      <c r="OB280" s="79">
        <v>15386</v>
      </c>
    </row>
    <row r="281" spans="1:392" ht="13.15">
      <c r="A281" s="27">
        <v>420000</v>
      </c>
      <c r="B281" s="23" t="s">
        <v>420</v>
      </c>
      <c r="C281" s="80"/>
      <c r="D281" s="80"/>
      <c r="E281" s="80"/>
      <c r="F281" s="80"/>
      <c r="G281" s="80"/>
      <c r="H281" s="80"/>
      <c r="I281" s="80"/>
      <c r="J281" s="80"/>
      <c r="K281" s="80"/>
      <c r="L281" s="80"/>
      <c r="M281" s="80"/>
      <c r="N281" s="80"/>
      <c r="O281" s="80">
        <v>720</v>
      </c>
      <c r="P281" s="80"/>
      <c r="Q281" s="80"/>
      <c r="R281" s="80"/>
      <c r="S281" s="80"/>
      <c r="T281" s="80"/>
      <c r="U281" s="80"/>
      <c r="V281" s="80"/>
      <c r="W281" s="80"/>
      <c r="X281" s="80"/>
      <c r="Y281" s="80"/>
      <c r="Z281" s="80"/>
      <c r="AA281" s="80">
        <v>2281</v>
      </c>
      <c r="AB281" s="80"/>
      <c r="AC281" s="80"/>
      <c r="AD281" s="80"/>
      <c r="AE281" s="80"/>
      <c r="AF281" s="80"/>
      <c r="AG281" s="80"/>
      <c r="AH281" s="80">
        <v>2261</v>
      </c>
      <c r="AI281" s="80"/>
      <c r="AJ281" s="80"/>
      <c r="AK281" s="80"/>
      <c r="AL281" s="80"/>
      <c r="AM281" s="80"/>
      <c r="AN281" s="80"/>
      <c r="AO281" s="80"/>
      <c r="AP281" s="80"/>
      <c r="AQ281" s="80"/>
      <c r="AR281" s="80"/>
      <c r="AS281" s="80"/>
      <c r="AT281" s="80"/>
      <c r="AU281" s="80"/>
      <c r="AV281" s="80"/>
      <c r="AW281" s="80"/>
      <c r="AX281" s="80"/>
      <c r="AY281" s="80"/>
      <c r="AZ281" s="80"/>
      <c r="BA281" s="80"/>
      <c r="BB281" s="80"/>
      <c r="BC281" s="80"/>
      <c r="BD281" s="80"/>
      <c r="BE281" s="80"/>
      <c r="BF281" s="80"/>
      <c r="BG281" s="80"/>
      <c r="BH281" s="80"/>
      <c r="BI281" s="80"/>
      <c r="BJ281" s="80"/>
      <c r="BK281" s="80"/>
      <c r="BL281" s="80"/>
      <c r="BM281" s="80"/>
      <c r="BN281" s="80"/>
      <c r="BO281" s="81"/>
      <c r="BP281" s="80"/>
      <c r="BQ281" s="80"/>
      <c r="BR281" s="80"/>
      <c r="BS281" s="80"/>
      <c r="BT281" s="80"/>
      <c r="BU281" s="80"/>
      <c r="BV281" s="80">
        <v>2</v>
      </c>
      <c r="BW281" s="80"/>
      <c r="BX281" s="80"/>
      <c r="BY281" s="80"/>
      <c r="BZ281" s="80"/>
      <c r="CA281" s="80"/>
      <c r="CB281" s="80"/>
      <c r="CC281" s="80"/>
      <c r="CD281" s="80"/>
      <c r="CE281" s="80"/>
      <c r="CF281" s="80"/>
      <c r="CG281" s="80">
        <v>101</v>
      </c>
      <c r="CH281" s="80"/>
      <c r="CI281" s="80"/>
      <c r="CJ281" s="80"/>
      <c r="CK281" s="80"/>
      <c r="CL281" s="80">
        <v>0</v>
      </c>
      <c r="CM281" s="80"/>
      <c r="CN281" s="80">
        <v>241</v>
      </c>
      <c r="CO281" s="80">
        <v>34</v>
      </c>
      <c r="CP281" s="80"/>
      <c r="CQ281" s="80">
        <v>21</v>
      </c>
      <c r="CR281" s="80"/>
      <c r="CS281" s="80"/>
      <c r="CT281" s="80"/>
      <c r="CU281" s="80"/>
      <c r="CV281" s="80"/>
      <c r="CW281" s="80"/>
      <c r="CX281" s="80"/>
      <c r="CY281" s="80"/>
      <c r="CZ281" s="80"/>
      <c r="DA281" s="80"/>
      <c r="DB281" s="80"/>
      <c r="DC281" s="80"/>
      <c r="DD281" s="80"/>
      <c r="DE281" s="80"/>
      <c r="DF281" s="80"/>
      <c r="DG281" s="80"/>
      <c r="DH281" s="80"/>
      <c r="DI281" s="80"/>
      <c r="DJ281" s="80"/>
      <c r="DK281" s="80"/>
      <c r="DL281" s="80"/>
      <c r="DM281" s="80"/>
      <c r="DN281" s="80"/>
      <c r="DO281" s="80"/>
      <c r="DP281" s="80"/>
      <c r="DQ281" s="80">
        <v>62</v>
      </c>
      <c r="DR281" s="80"/>
      <c r="DS281" s="80"/>
      <c r="DT281" s="80"/>
      <c r="DU281" s="80">
        <v>33</v>
      </c>
      <c r="DV281" s="80"/>
      <c r="DW281" s="80"/>
      <c r="DX281" s="80"/>
      <c r="DY281" s="80"/>
      <c r="DZ281" s="80"/>
      <c r="EA281" s="80"/>
      <c r="EB281" s="80"/>
      <c r="EC281" s="80"/>
      <c r="ED281" s="80"/>
      <c r="EE281" s="80"/>
      <c r="EF281" s="80"/>
      <c r="EG281" s="80"/>
      <c r="EH281" s="80"/>
      <c r="EI281" s="80"/>
      <c r="EJ281" s="80"/>
      <c r="EK281" s="80"/>
      <c r="EL281" s="80"/>
      <c r="EM281" s="80"/>
      <c r="EN281" s="80"/>
      <c r="EO281" s="80"/>
      <c r="EP281" s="80"/>
      <c r="EQ281" s="80"/>
      <c r="ER281" s="80"/>
      <c r="ES281" s="80"/>
      <c r="ET281" s="80"/>
      <c r="EU281" s="80"/>
      <c r="EV281" s="80"/>
      <c r="EW281" s="80"/>
      <c r="EX281" s="80"/>
      <c r="EY281" s="80"/>
      <c r="EZ281" s="80"/>
      <c r="FA281" s="80"/>
      <c r="FB281" s="80"/>
      <c r="FC281" s="80"/>
      <c r="FD281" s="80">
        <v>82</v>
      </c>
      <c r="FE281" s="80"/>
      <c r="FF281" s="80"/>
      <c r="FG281" s="80"/>
      <c r="FH281" s="80"/>
      <c r="FI281" s="80"/>
      <c r="FJ281" s="80"/>
      <c r="FK281" s="80">
        <v>17</v>
      </c>
      <c r="FL281" s="80"/>
      <c r="FM281" s="80"/>
      <c r="FN281" s="80"/>
      <c r="FO281" s="80"/>
      <c r="FP281" s="80"/>
      <c r="FQ281" s="80"/>
      <c r="FR281" s="80"/>
      <c r="FS281" s="80"/>
      <c r="FT281" s="80"/>
      <c r="FU281" s="80"/>
      <c r="FV281" s="80"/>
      <c r="FW281" s="80"/>
      <c r="FX281" s="80"/>
      <c r="FY281" s="80"/>
      <c r="FZ281" s="80">
        <v>3</v>
      </c>
      <c r="GA281" s="80"/>
      <c r="GB281" s="80"/>
      <c r="GC281" s="80"/>
      <c r="GD281" s="80"/>
      <c r="GE281" s="80"/>
      <c r="GF281" s="80">
        <v>1</v>
      </c>
      <c r="GG281" s="80"/>
      <c r="GH281" s="80">
        <v>1773</v>
      </c>
      <c r="GI281" s="80"/>
      <c r="GJ281" s="80"/>
      <c r="GK281" s="80"/>
      <c r="GL281" s="80"/>
      <c r="GM281" s="80"/>
      <c r="GN281" s="80"/>
      <c r="GO281" s="80">
        <v>1899</v>
      </c>
      <c r="GP281" s="80"/>
      <c r="GQ281" s="80"/>
      <c r="GR281" s="80"/>
      <c r="GS281" s="80"/>
      <c r="GT281" s="80"/>
      <c r="GU281" s="80"/>
      <c r="GV281" s="80"/>
      <c r="GW281" s="80"/>
      <c r="GX281" s="80"/>
      <c r="GY281" s="80"/>
      <c r="GZ281" s="80"/>
      <c r="HA281" s="80"/>
      <c r="HB281" s="80">
        <v>1100</v>
      </c>
      <c r="HC281" s="80">
        <v>56</v>
      </c>
      <c r="HD281" s="80"/>
      <c r="HE281" s="80"/>
      <c r="HF281" s="80"/>
      <c r="HG281" s="80"/>
      <c r="HH281" s="80"/>
      <c r="HI281" s="80"/>
      <c r="HJ281" s="80"/>
      <c r="HK281" s="80"/>
      <c r="HL281" s="80"/>
      <c r="HM281" s="80"/>
      <c r="HN281" s="80"/>
      <c r="HO281" s="80"/>
      <c r="HP281" s="80">
        <v>68</v>
      </c>
      <c r="HQ281" s="80"/>
      <c r="HR281" s="80"/>
      <c r="HS281" s="80"/>
      <c r="HT281" s="80"/>
      <c r="HU281" s="80"/>
      <c r="HV281" s="80"/>
      <c r="HW281" s="80"/>
      <c r="HX281" s="80"/>
      <c r="HY281" s="80"/>
      <c r="HZ281" s="80"/>
      <c r="IA281" s="80"/>
      <c r="IB281" s="80"/>
      <c r="IC281" s="80"/>
      <c r="ID281" s="80"/>
      <c r="IE281" s="80"/>
      <c r="IF281" s="80"/>
      <c r="IG281" s="80"/>
      <c r="IH281" s="80"/>
      <c r="II281" s="80"/>
      <c r="IJ281" s="80"/>
      <c r="IK281" s="80"/>
      <c r="IL281" s="80"/>
      <c r="IM281" s="80"/>
      <c r="IN281" s="80"/>
      <c r="IO281" s="80"/>
      <c r="IP281" s="80"/>
      <c r="IQ281" s="80"/>
      <c r="IR281" s="80"/>
      <c r="IS281" s="80"/>
      <c r="IT281" s="80"/>
      <c r="IU281" s="80"/>
      <c r="IV281" s="80"/>
      <c r="IW281" s="80"/>
      <c r="IX281" s="80"/>
      <c r="IY281" s="80"/>
      <c r="IZ281" s="80"/>
      <c r="JA281" s="80"/>
      <c r="JB281" s="80"/>
      <c r="JC281" s="80"/>
      <c r="JD281" s="80"/>
      <c r="JE281" s="80"/>
      <c r="JF281" s="80"/>
      <c r="JG281" s="80"/>
      <c r="JH281" s="80"/>
      <c r="JI281" s="80"/>
      <c r="JJ281" s="80"/>
      <c r="JK281" s="80"/>
      <c r="JL281" s="80"/>
      <c r="JM281" s="80"/>
      <c r="JN281" s="80"/>
      <c r="JO281" s="80"/>
      <c r="JP281" s="80">
        <v>1177763</v>
      </c>
      <c r="JQ281" s="80"/>
      <c r="JR281" s="80"/>
      <c r="JS281" s="80"/>
      <c r="JT281" s="80"/>
      <c r="JU281" s="80"/>
      <c r="JV281" s="80"/>
      <c r="JW281" s="80"/>
      <c r="JX281" s="80"/>
      <c r="JY281" s="80"/>
      <c r="JZ281" s="80">
        <v>69</v>
      </c>
      <c r="KA281" s="80">
        <v>854</v>
      </c>
      <c r="KB281" s="80"/>
      <c r="KC281" s="80">
        <v>177</v>
      </c>
      <c r="KD281" s="80"/>
      <c r="KE281" s="80"/>
      <c r="KF281" s="80"/>
      <c r="KG281" s="80"/>
      <c r="KH281" s="80"/>
      <c r="KI281" s="80"/>
      <c r="KJ281" s="80"/>
      <c r="KK281" s="80"/>
      <c r="KL281" s="80"/>
      <c r="KM281" s="80"/>
      <c r="KN281" s="80"/>
      <c r="KO281" s="80"/>
      <c r="KP281" s="80"/>
      <c r="KQ281" s="80"/>
      <c r="KR281" s="80"/>
      <c r="KS281" s="80"/>
      <c r="KT281" s="80"/>
      <c r="KU281" s="80"/>
      <c r="KV281" s="80"/>
      <c r="KW281" s="80"/>
      <c r="KX281" s="80"/>
      <c r="KY281" s="80"/>
      <c r="KZ281" s="80"/>
      <c r="LA281" s="80"/>
      <c r="LB281" s="80">
        <v>583</v>
      </c>
      <c r="LC281" s="80">
        <v>3726</v>
      </c>
      <c r="LD281" s="80">
        <v>5364</v>
      </c>
      <c r="LE281" s="80"/>
      <c r="LF281" s="80"/>
      <c r="LG281" s="80">
        <v>13796</v>
      </c>
      <c r="LH281" s="80">
        <v>344</v>
      </c>
      <c r="LI281" s="80">
        <v>1061</v>
      </c>
      <c r="LJ281" s="80"/>
      <c r="LK281" s="80"/>
      <c r="LL281" s="80"/>
      <c r="LM281" s="80"/>
      <c r="LN281" s="80"/>
      <c r="LO281" s="80">
        <v>827</v>
      </c>
      <c r="LP281" s="80">
        <v>478</v>
      </c>
      <c r="LQ281" s="80"/>
      <c r="LR281" s="80"/>
      <c r="LS281" s="80"/>
      <c r="LT281" s="80"/>
      <c r="LU281" s="80"/>
      <c r="LV281" s="80"/>
      <c r="LW281" s="80"/>
      <c r="LX281" s="80">
        <v>40</v>
      </c>
      <c r="LY281" s="80"/>
      <c r="LZ281" s="80"/>
      <c r="MA281" s="80"/>
      <c r="MB281" s="80">
        <v>0</v>
      </c>
      <c r="MC281" s="80"/>
      <c r="MD281" s="80"/>
      <c r="ME281" s="80"/>
      <c r="MF281" s="80">
        <v>0</v>
      </c>
      <c r="MG281" s="80"/>
      <c r="MH281" s="80"/>
      <c r="MI281" s="80"/>
      <c r="MJ281" s="80"/>
      <c r="MK281" s="80"/>
      <c r="ML281" s="80"/>
      <c r="MM281" s="80"/>
      <c r="MN281" s="80"/>
      <c r="MO281" s="80"/>
      <c r="MP281" s="80"/>
      <c r="MQ281" s="80"/>
      <c r="MR281" s="80"/>
      <c r="MS281" s="80"/>
      <c r="MT281" s="80"/>
      <c r="MU281" s="80"/>
      <c r="MV281" s="80"/>
      <c r="MW281" s="80"/>
      <c r="MX281" s="80"/>
      <c r="MY281" s="80"/>
      <c r="MZ281" s="80"/>
      <c r="NA281" s="80"/>
      <c r="NB281" s="80"/>
      <c r="NC281" s="80"/>
      <c r="ND281" s="80"/>
      <c r="NE281" s="80"/>
      <c r="NF281" s="80">
        <v>6562</v>
      </c>
      <c r="NG281" s="80">
        <v>16177</v>
      </c>
      <c r="NH281" s="80">
        <v>26034</v>
      </c>
      <c r="NI281" s="80">
        <v>4846</v>
      </c>
      <c r="NJ281" s="80"/>
      <c r="NK281" s="80"/>
      <c r="NL281" s="80"/>
      <c r="NM281" s="80"/>
      <c r="NN281" s="80"/>
      <c r="NO281" s="80"/>
      <c r="NP281" s="80"/>
      <c r="NQ281" s="80"/>
      <c r="NR281" s="80"/>
      <c r="NS281" s="80"/>
      <c r="NT281" s="80"/>
      <c r="NU281" s="80"/>
      <c r="NV281" s="80"/>
      <c r="NW281" s="80"/>
      <c r="NX281" s="80"/>
      <c r="NY281" s="80"/>
      <c r="NZ281" s="80"/>
      <c r="OA281" s="80"/>
      <c r="OB281" s="79">
        <v>1269457</v>
      </c>
    </row>
    <row r="282" spans="1:392" ht="13.15">
      <c r="A282" s="27">
        <v>441000</v>
      </c>
      <c r="B282" s="23" t="s">
        <v>421</v>
      </c>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v>7</v>
      </c>
      <c r="AI282" s="80"/>
      <c r="AJ282" s="80"/>
      <c r="AK282" s="80"/>
      <c r="AL282" s="80"/>
      <c r="AM282" s="80"/>
      <c r="AN282" s="80"/>
      <c r="AO282" s="80"/>
      <c r="AP282" s="80"/>
      <c r="AQ282" s="80"/>
      <c r="AR282" s="80"/>
      <c r="AS282" s="80"/>
      <c r="AT282" s="80"/>
      <c r="AU282" s="80"/>
      <c r="AV282" s="80"/>
      <c r="AW282" s="80"/>
      <c r="AX282" s="80"/>
      <c r="AY282" s="80"/>
      <c r="AZ282" s="80"/>
      <c r="BA282" s="80"/>
      <c r="BB282" s="80"/>
      <c r="BC282" s="80"/>
      <c r="BD282" s="80"/>
      <c r="BE282" s="80"/>
      <c r="BF282" s="80"/>
      <c r="BG282" s="80"/>
      <c r="BH282" s="80"/>
      <c r="BI282" s="80"/>
      <c r="BJ282" s="80"/>
      <c r="BK282" s="80"/>
      <c r="BL282" s="80"/>
      <c r="BM282" s="80"/>
      <c r="BN282" s="80"/>
      <c r="BO282" s="81"/>
      <c r="BP282" s="80"/>
      <c r="BQ282" s="80"/>
      <c r="BR282" s="80"/>
      <c r="BS282" s="80"/>
      <c r="BT282" s="80"/>
      <c r="BU282" s="80"/>
      <c r="BV282" s="80"/>
      <c r="BW282" s="80"/>
      <c r="BX282" s="80"/>
      <c r="BY282" s="80"/>
      <c r="BZ282" s="80"/>
      <c r="CA282" s="80"/>
      <c r="CB282" s="80"/>
      <c r="CC282" s="80"/>
      <c r="CD282" s="80"/>
      <c r="CE282" s="80"/>
      <c r="CF282" s="80"/>
      <c r="CG282" s="80"/>
      <c r="CH282" s="80"/>
      <c r="CI282" s="80"/>
      <c r="CJ282" s="80"/>
      <c r="CK282" s="80"/>
      <c r="CL282" s="80"/>
      <c r="CM282" s="80"/>
      <c r="CN282" s="80"/>
      <c r="CO282" s="80"/>
      <c r="CP282" s="80"/>
      <c r="CQ282" s="80"/>
      <c r="CR282" s="80"/>
      <c r="CS282" s="80"/>
      <c r="CT282" s="80"/>
      <c r="CU282" s="80"/>
      <c r="CV282" s="80"/>
      <c r="CW282" s="80"/>
      <c r="CX282" s="80"/>
      <c r="CY282" s="80"/>
      <c r="CZ282" s="80"/>
      <c r="DA282" s="80"/>
      <c r="DB282" s="80"/>
      <c r="DC282" s="80"/>
      <c r="DD282" s="80"/>
      <c r="DE282" s="80"/>
      <c r="DF282" s="80"/>
      <c r="DG282" s="80"/>
      <c r="DH282" s="80"/>
      <c r="DI282" s="80"/>
      <c r="DJ282" s="80"/>
      <c r="DK282" s="80"/>
      <c r="DL282" s="80"/>
      <c r="DM282" s="80"/>
      <c r="DN282" s="80"/>
      <c r="DO282" s="80"/>
      <c r="DP282" s="80"/>
      <c r="DQ282" s="80"/>
      <c r="DR282" s="80"/>
      <c r="DS282" s="80"/>
      <c r="DT282" s="80"/>
      <c r="DU282" s="80"/>
      <c r="DV282" s="80"/>
      <c r="DW282" s="80"/>
      <c r="DX282" s="80"/>
      <c r="DY282" s="80"/>
      <c r="DZ282" s="80"/>
      <c r="EA282" s="80"/>
      <c r="EB282" s="80"/>
      <c r="EC282" s="80"/>
      <c r="ED282" s="80"/>
      <c r="EE282" s="80"/>
      <c r="EF282" s="80"/>
      <c r="EG282" s="80"/>
      <c r="EH282" s="80"/>
      <c r="EI282" s="80"/>
      <c r="EJ282" s="80"/>
      <c r="EK282" s="80"/>
      <c r="EL282" s="80"/>
      <c r="EM282" s="80"/>
      <c r="EN282" s="80"/>
      <c r="EO282" s="80"/>
      <c r="EP282" s="80"/>
      <c r="EQ282" s="80"/>
      <c r="ER282" s="80"/>
      <c r="ES282" s="80"/>
      <c r="ET282" s="80"/>
      <c r="EU282" s="80"/>
      <c r="EV282" s="80"/>
      <c r="EW282" s="80"/>
      <c r="EX282" s="80"/>
      <c r="EY282" s="80"/>
      <c r="EZ282" s="80"/>
      <c r="FA282" s="80"/>
      <c r="FB282" s="80"/>
      <c r="FC282" s="80"/>
      <c r="FD282" s="80"/>
      <c r="FE282" s="80"/>
      <c r="FF282" s="80"/>
      <c r="FG282" s="80"/>
      <c r="FH282" s="80"/>
      <c r="FI282" s="80"/>
      <c r="FJ282" s="80"/>
      <c r="FK282" s="80"/>
      <c r="FL282" s="80"/>
      <c r="FM282" s="80"/>
      <c r="FN282" s="80"/>
      <c r="FO282" s="80"/>
      <c r="FP282" s="80"/>
      <c r="FQ282" s="80"/>
      <c r="FR282" s="80"/>
      <c r="FS282" s="80"/>
      <c r="FT282" s="80"/>
      <c r="FU282" s="80"/>
      <c r="FV282" s="80"/>
      <c r="FW282" s="80"/>
      <c r="FX282" s="80"/>
      <c r="FY282" s="80"/>
      <c r="FZ282" s="80"/>
      <c r="GA282" s="80"/>
      <c r="GB282" s="80"/>
      <c r="GC282" s="80"/>
      <c r="GD282" s="80"/>
      <c r="GE282" s="80"/>
      <c r="GF282" s="80"/>
      <c r="GG282" s="80"/>
      <c r="GH282" s="80"/>
      <c r="GI282" s="80"/>
      <c r="GJ282" s="80"/>
      <c r="GK282" s="80"/>
      <c r="GL282" s="80"/>
      <c r="GM282" s="80"/>
      <c r="GN282" s="80"/>
      <c r="GO282" s="80"/>
      <c r="GP282" s="80"/>
      <c r="GQ282" s="80"/>
      <c r="GR282" s="80"/>
      <c r="GS282" s="80"/>
      <c r="GT282" s="80"/>
      <c r="GU282" s="80"/>
      <c r="GV282" s="80"/>
      <c r="GW282" s="80"/>
      <c r="GX282" s="80"/>
      <c r="GY282" s="80"/>
      <c r="GZ282" s="80"/>
      <c r="HA282" s="80"/>
      <c r="HB282" s="80"/>
      <c r="HC282" s="80"/>
      <c r="HD282" s="80"/>
      <c r="HE282" s="80"/>
      <c r="HF282" s="80"/>
      <c r="HG282" s="80"/>
      <c r="HH282" s="80"/>
      <c r="HI282" s="80"/>
      <c r="HJ282" s="80"/>
      <c r="HK282" s="80"/>
      <c r="HL282" s="80"/>
      <c r="HM282" s="80"/>
      <c r="HN282" s="80"/>
      <c r="HO282" s="80"/>
      <c r="HP282" s="80"/>
      <c r="HQ282" s="80"/>
      <c r="HR282" s="80"/>
      <c r="HS282" s="80"/>
      <c r="HT282" s="80"/>
      <c r="HU282" s="80"/>
      <c r="HV282" s="80"/>
      <c r="HW282" s="80"/>
      <c r="HX282" s="80"/>
      <c r="HY282" s="80"/>
      <c r="HZ282" s="80"/>
      <c r="IA282" s="80"/>
      <c r="IB282" s="80"/>
      <c r="IC282" s="80"/>
      <c r="ID282" s="80"/>
      <c r="IE282" s="80"/>
      <c r="IF282" s="80"/>
      <c r="IG282" s="80"/>
      <c r="IH282" s="80"/>
      <c r="II282" s="80"/>
      <c r="IJ282" s="80"/>
      <c r="IK282" s="80"/>
      <c r="IL282" s="80"/>
      <c r="IM282" s="80"/>
      <c r="IN282" s="80"/>
      <c r="IO282" s="80"/>
      <c r="IP282" s="80"/>
      <c r="IQ282" s="80"/>
      <c r="IR282" s="80"/>
      <c r="IS282" s="80"/>
      <c r="IT282" s="80"/>
      <c r="IU282" s="80"/>
      <c r="IV282" s="80"/>
      <c r="IW282" s="80"/>
      <c r="IX282" s="80"/>
      <c r="IY282" s="80"/>
      <c r="IZ282" s="80"/>
      <c r="JA282" s="80"/>
      <c r="JB282" s="80"/>
      <c r="JC282" s="80"/>
      <c r="JD282" s="80"/>
      <c r="JE282" s="80"/>
      <c r="JF282" s="80"/>
      <c r="JG282" s="80"/>
      <c r="JH282" s="80"/>
      <c r="JI282" s="80"/>
      <c r="JJ282" s="80"/>
      <c r="JK282" s="80"/>
      <c r="JL282" s="80"/>
      <c r="JM282" s="80"/>
      <c r="JN282" s="80"/>
      <c r="JO282" s="80"/>
      <c r="JP282" s="80"/>
      <c r="JQ282" s="80">
        <v>142114</v>
      </c>
      <c r="JR282" s="80"/>
      <c r="JS282" s="80"/>
      <c r="JT282" s="80"/>
      <c r="JU282" s="80"/>
      <c r="JV282" s="80"/>
      <c r="JW282" s="80"/>
      <c r="JX282" s="80">
        <v>36</v>
      </c>
      <c r="JY282" s="80"/>
      <c r="JZ282" s="80"/>
      <c r="KA282" s="80">
        <v>385</v>
      </c>
      <c r="KB282" s="80"/>
      <c r="KC282" s="80">
        <v>291</v>
      </c>
      <c r="KD282" s="80"/>
      <c r="KE282" s="80"/>
      <c r="KF282" s="80"/>
      <c r="KG282" s="80"/>
      <c r="KH282" s="80"/>
      <c r="KI282" s="80"/>
      <c r="KJ282" s="80"/>
      <c r="KK282" s="80"/>
      <c r="KL282" s="80"/>
      <c r="KM282" s="80"/>
      <c r="KN282" s="80"/>
      <c r="KO282" s="80"/>
      <c r="KP282" s="80"/>
      <c r="KQ282" s="80"/>
      <c r="KR282" s="80"/>
      <c r="KS282" s="80"/>
      <c r="KT282" s="80">
        <v>3352</v>
      </c>
      <c r="KU282" s="80"/>
      <c r="KV282" s="80"/>
      <c r="KW282" s="80"/>
      <c r="KX282" s="80">
        <v>258</v>
      </c>
      <c r="KY282" s="80"/>
      <c r="KZ282" s="80"/>
      <c r="LA282" s="80"/>
      <c r="LB282" s="80">
        <v>549</v>
      </c>
      <c r="LC282" s="80">
        <v>775</v>
      </c>
      <c r="LD282" s="80"/>
      <c r="LE282" s="80"/>
      <c r="LF282" s="80"/>
      <c r="LG282" s="80">
        <v>43</v>
      </c>
      <c r="LH282" s="80"/>
      <c r="LI282" s="80"/>
      <c r="LJ282" s="80"/>
      <c r="LK282" s="80"/>
      <c r="LL282" s="80"/>
      <c r="LM282" s="80"/>
      <c r="LN282" s="80"/>
      <c r="LO282" s="80">
        <v>34</v>
      </c>
      <c r="LP282" s="80"/>
      <c r="LQ282" s="80"/>
      <c r="LR282" s="80"/>
      <c r="LS282" s="80"/>
      <c r="LT282" s="80"/>
      <c r="LU282" s="80"/>
      <c r="LV282" s="80"/>
      <c r="LW282" s="80"/>
      <c r="LX282" s="80"/>
      <c r="LY282" s="80"/>
      <c r="LZ282" s="80"/>
      <c r="MA282" s="80"/>
      <c r="MB282" s="80"/>
      <c r="MC282" s="80"/>
      <c r="MD282" s="80"/>
      <c r="ME282" s="80"/>
      <c r="MF282" s="80">
        <v>38</v>
      </c>
      <c r="MG282" s="80"/>
      <c r="MH282" s="80"/>
      <c r="MI282" s="80"/>
      <c r="MJ282" s="80"/>
      <c r="MK282" s="80"/>
      <c r="ML282" s="80"/>
      <c r="MM282" s="80"/>
      <c r="MN282" s="80"/>
      <c r="MO282" s="80"/>
      <c r="MP282" s="80"/>
      <c r="MQ282" s="80"/>
      <c r="MR282" s="80"/>
      <c r="MS282" s="80"/>
      <c r="MT282" s="80"/>
      <c r="MU282" s="80"/>
      <c r="MV282" s="80"/>
      <c r="MW282" s="80"/>
      <c r="MX282" s="80"/>
      <c r="MY282" s="80"/>
      <c r="MZ282" s="80"/>
      <c r="NA282" s="80">
        <v>259</v>
      </c>
      <c r="NB282" s="80"/>
      <c r="NC282" s="80"/>
      <c r="ND282" s="80"/>
      <c r="NE282" s="80"/>
      <c r="NF282" s="80">
        <v>63022</v>
      </c>
      <c r="NG282" s="80"/>
      <c r="NH282" s="80"/>
      <c r="NI282" s="80">
        <v>3071</v>
      </c>
      <c r="NJ282" s="80"/>
      <c r="NK282" s="80"/>
      <c r="NL282" s="80"/>
      <c r="NM282" s="80"/>
      <c r="NN282" s="80"/>
      <c r="NO282" s="80"/>
      <c r="NP282" s="80"/>
      <c r="NQ282" s="80"/>
      <c r="NR282" s="80"/>
      <c r="NS282" s="80"/>
      <c r="NT282" s="80"/>
      <c r="NU282" s="80"/>
      <c r="NV282" s="80"/>
      <c r="NW282" s="80"/>
      <c r="NX282" s="80"/>
      <c r="NY282" s="80"/>
      <c r="NZ282" s="80"/>
      <c r="OA282" s="80"/>
      <c r="OB282" s="79">
        <v>214233</v>
      </c>
    </row>
    <row r="283" spans="1:392" ht="13.15">
      <c r="A283" s="27">
        <v>445000</v>
      </c>
      <c r="B283" s="23" t="s">
        <v>422</v>
      </c>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v>3</v>
      </c>
      <c r="AI283" s="80"/>
      <c r="AJ283" s="80"/>
      <c r="AK283" s="80"/>
      <c r="AL283" s="80"/>
      <c r="AM283" s="80"/>
      <c r="AN283" s="80"/>
      <c r="AO283" s="80"/>
      <c r="AP283" s="80"/>
      <c r="AQ283" s="80"/>
      <c r="AR283" s="80"/>
      <c r="AS283" s="80"/>
      <c r="AT283" s="80"/>
      <c r="AU283" s="80"/>
      <c r="AV283" s="80"/>
      <c r="AW283" s="80"/>
      <c r="AX283" s="80"/>
      <c r="AY283" s="80"/>
      <c r="AZ283" s="80"/>
      <c r="BA283" s="80"/>
      <c r="BB283" s="80"/>
      <c r="BC283" s="80"/>
      <c r="BD283" s="80"/>
      <c r="BE283" s="80"/>
      <c r="BF283" s="80"/>
      <c r="BG283" s="80"/>
      <c r="BH283" s="80"/>
      <c r="BI283" s="80"/>
      <c r="BJ283" s="80"/>
      <c r="BK283" s="80"/>
      <c r="BL283" s="80"/>
      <c r="BM283" s="80"/>
      <c r="BN283" s="80"/>
      <c r="BO283" s="81"/>
      <c r="BP283" s="80"/>
      <c r="BQ283" s="80"/>
      <c r="BR283" s="80"/>
      <c r="BS283" s="80"/>
      <c r="BT283" s="80"/>
      <c r="BU283" s="80"/>
      <c r="BV283" s="80"/>
      <c r="BW283" s="80"/>
      <c r="BX283" s="80"/>
      <c r="BY283" s="80"/>
      <c r="BZ283" s="80"/>
      <c r="CA283" s="80"/>
      <c r="CB283" s="80"/>
      <c r="CC283" s="80"/>
      <c r="CD283" s="80"/>
      <c r="CE283" s="80"/>
      <c r="CF283" s="80"/>
      <c r="CG283" s="80"/>
      <c r="CH283" s="80"/>
      <c r="CI283" s="80"/>
      <c r="CJ283" s="80"/>
      <c r="CK283" s="80"/>
      <c r="CL283" s="80"/>
      <c r="CM283" s="80"/>
      <c r="CN283" s="80"/>
      <c r="CO283" s="80"/>
      <c r="CP283" s="80"/>
      <c r="CQ283" s="80"/>
      <c r="CR283" s="80"/>
      <c r="CS283" s="80"/>
      <c r="CT283" s="80"/>
      <c r="CU283" s="80"/>
      <c r="CV283" s="80"/>
      <c r="CW283" s="80"/>
      <c r="CX283" s="80"/>
      <c r="CY283" s="80"/>
      <c r="CZ283" s="80"/>
      <c r="DA283" s="80"/>
      <c r="DB283" s="80"/>
      <c r="DC283" s="80"/>
      <c r="DD283" s="80"/>
      <c r="DE283" s="80"/>
      <c r="DF283" s="80"/>
      <c r="DG283" s="80"/>
      <c r="DH283" s="80"/>
      <c r="DI283" s="80"/>
      <c r="DJ283" s="80"/>
      <c r="DK283" s="80"/>
      <c r="DL283" s="80"/>
      <c r="DM283" s="80"/>
      <c r="DN283" s="80"/>
      <c r="DO283" s="80"/>
      <c r="DP283" s="80"/>
      <c r="DQ283" s="80"/>
      <c r="DR283" s="80"/>
      <c r="DS283" s="80"/>
      <c r="DT283" s="80"/>
      <c r="DU283" s="80"/>
      <c r="DV283" s="80"/>
      <c r="DW283" s="80"/>
      <c r="DX283" s="80"/>
      <c r="DY283" s="80"/>
      <c r="DZ283" s="80"/>
      <c r="EA283" s="80"/>
      <c r="EB283" s="80"/>
      <c r="EC283" s="80"/>
      <c r="ED283" s="80"/>
      <c r="EE283" s="80"/>
      <c r="EF283" s="80"/>
      <c r="EG283" s="80"/>
      <c r="EH283" s="80"/>
      <c r="EI283" s="80"/>
      <c r="EJ283" s="80"/>
      <c r="EK283" s="80"/>
      <c r="EL283" s="80"/>
      <c r="EM283" s="80"/>
      <c r="EN283" s="80"/>
      <c r="EO283" s="80"/>
      <c r="EP283" s="80"/>
      <c r="EQ283" s="80"/>
      <c r="ER283" s="80"/>
      <c r="ES283" s="80"/>
      <c r="ET283" s="80"/>
      <c r="EU283" s="80"/>
      <c r="EV283" s="80"/>
      <c r="EW283" s="80"/>
      <c r="EX283" s="80"/>
      <c r="EY283" s="80"/>
      <c r="EZ283" s="80"/>
      <c r="FA283" s="80"/>
      <c r="FB283" s="80"/>
      <c r="FC283" s="80"/>
      <c r="FD283" s="80"/>
      <c r="FE283" s="80"/>
      <c r="FF283" s="80"/>
      <c r="FG283" s="80"/>
      <c r="FH283" s="80"/>
      <c r="FI283" s="80"/>
      <c r="FJ283" s="80"/>
      <c r="FK283" s="80"/>
      <c r="FL283" s="80"/>
      <c r="FM283" s="80"/>
      <c r="FN283" s="80"/>
      <c r="FO283" s="80"/>
      <c r="FP283" s="80"/>
      <c r="FQ283" s="80"/>
      <c r="FR283" s="80"/>
      <c r="FS283" s="80"/>
      <c r="FT283" s="80"/>
      <c r="FU283" s="80"/>
      <c r="FV283" s="80"/>
      <c r="FW283" s="80"/>
      <c r="FX283" s="80"/>
      <c r="FY283" s="80"/>
      <c r="FZ283" s="80"/>
      <c r="GA283" s="80"/>
      <c r="GB283" s="80"/>
      <c r="GC283" s="80"/>
      <c r="GD283" s="80"/>
      <c r="GE283" s="80"/>
      <c r="GF283" s="80"/>
      <c r="GG283" s="80"/>
      <c r="GH283" s="80"/>
      <c r="GI283" s="80"/>
      <c r="GJ283" s="80"/>
      <c r="GK283" s="80"/>
      <c r="GL283" s="80"/>
      <c r="GM283" s="80"/>
      <c r="GN283" s="80"/>
      <c r="GO283" s="80"/>
      <c r="GP283" s="80"/>
      <c r="GQ283" s="80"/>
      <c r="GR283" s="80"/>
      <c r="GS283" s="80"/>
      <c r="GT283" s="80"/>
      <c r="GU283" s="80"/>
      <c r="GV283" s="80"/>
      <c r="GW283" s="80"/>
      <c r="GX283" s="80"/>
      <c r="GY283" s="80"/>
      <c r="GZ283" s="80"/>
      <c r="HA283" s="80"/>
      <c r="HB283" s="80"/>
      <c r="HC283" s="80"/>
      <c r="HD283" s="80"/>
      <c r="HE283" s="80">
        <v>8367</v>
      </c>
      <c r="HF283" s="80"/>
      <c r="HG283" s="80"/>
      <c r="HH283" s="80"/>
      <c r="HI283" s="80"/>
      <c r="HJ283" s="80"/>
      <c r="HK283" s="80"/>
      <c r="HL283" s="80"/>
      <c r="HM283" s="80"/>
      <c r="HN283" s="80"/>
      <c r="HO283" s="80"/>
      <c r="HP283" s="80"/>
      <c r="HQ283" s="80"/>
      <c r="HR283" s="80"/>
      <c r="HS283" s="80"/>
      <c r="HT283" s="80"/>
      <c r="HU283" s="80"/>
      <c r="HV283" s="80"/>
      <c r="HW283" s="80"/>
      <c r="HX283" s="80"/>
      <c r="HY283" s="80"/>
      <c r="HZ283" s="80"/>
      <c r="IA283" s="80"/>
      <c r="IB283" s="80"/>
      <c r="IC283" s="80"/>
      <c r="ID283" s="80"/>
      <c r="IE283" s="80"/>
      <c r="IF283" s="80"/>
      <c r="IG283" s="80"/>
      <c r="IH283" s="80"/>
      <c r="II283" s="80"/>
      <c r="IJ283" s="80"/>
      <c r="IK283" s="80"/>
      <c r="IL283" s="80"/>
      <c r="IM283" s="80"/>
      <c r="IN283" s="80"/>
      <c r="IO283" s="80"/>
      <c r="IP283" s="80"/>
      <c r="IQ283" s="80"/>
      <c r="IR283" s="80"/>
      <c r="IS283" s="80"/>
      <c r="IT283" s="80"/>
      <c r="IU283" s="80"/>
      <c r="IV283" s="80"/>
      <c r="IW283" s="80"/>
      <c r="IX283" s="80"/>
      <c r="IY283" s="80"/>
      <c r="IZ283" s="80"/>
      <c r="JA283" s="80"/>
      <c r="JB283" s="80"/>
      <c r="JC283" s="80"/>
      <c r="JD283" s="80"/>
      <c r="JE283" s="80"/>
      <c r="JF283" s="80"/>
      <c r="JG283" s="80"/>
      <c r="JH283" s="80"/>
      <c r="JI283" s="80"/>
      <c r="JJ283" s="80"/>
      <c r="JK283" s="80"/>
      <c r="JL283" s="80"/>
      <c r="JM283" s="80"/>
      <c r="JN283" s="80"/>
      <c r="JO283" s="80"/>
      <c r="JP283" s="80"/>
      <c r="JQ283" s="80"/>
      <c r="JR283" s="80">
        <v>163274</v>
      </c>
      <c r="JS283" s="80"/>
      <c r="JT283" s="80"/>
      <c r="JU283" s="80"/>
      <c r="JV283" s="80"/>
      <c r="JW283" s="80"/>
      <c r="JX283" s="80"/>
      <c r="JY283" s="80"/>
      <c r="JZ283" s="80"/>
      <c r="KA283" s="80"/>
      <c r="KB283" s="80"/>
      <c r="KC283" s="80">
        <v>23</v>
      </c>
      <c r="KD283" s="80"/>
      <c r="KE283" s="80"/>
      <c r="KF283" s="80"/>
      <c r="KG283" s="80"/>
      <c r="KH283" s="80"/>
      <c r="KI283" s="80"/>
      <c r="KJ283" s="80"/>
      <c r="KK283" s="80"/>
      <c r="KL283" s="80"/>
      <c r="KM283" s="80"/>
      <c r="KN283" s="80"/>
      <c r="KO283" s="80"/>
      <c r="KP283" s="80"/>
      <c r="KQ283" s="80"/>
      <c r="KR283" s="80"/>
      <c r="KS283" s="80"/>
      <c r="KT283" s="80">
        <v>625</v>
      </c>
      <c r="KU283" s="80"/>
      <c r="KV283" s="80"/>
      <c r="KW283" s="80"/>
      <c r="KX283" s="80"/>
      <c r="KY283" s="80"/>
      <c r="KZ283" s="80"/>
      <c r="LA283" s="80"/>
      <c r="LB283" s="80"/>
      <c r="LC283" s="80">
        <v>2126</v>
      </c>
      <c r="LD283" s="80"/>
      <c r="LE283" s="80"/>
      <c r="LF283" s="80"/>
      <c r="LG283" s="80">
        <v>7</v>
      </c>
      <c r="LH283" s="80"/>
      <c r="LI283" s="80"/>
      <c r="LJ283" s="80"/>
      <c r="LK283" s="80"/>
      <c r="LL283" s="80"/>
      <c r="LM283" s="80"/>
      <c r="LN283" s="80"/>
      <c r="LO283" s="80">
        <v>17</v>
      </c>
      <c r="LP283" s="80"/>
      <c r="LQ283" s="80"/>
      <c r="LR283" s="80"/>
      <c r="LS283" s="80"/>
      <c r="LT283" s="80"/>
      <c r="LU283" s="80"/>
      <c r="LV283" s="80"/>
      <c r="LW283" s="80"/>
      <c r="LX283" s="80">
        <v>70</v>
      </c>
      <c r="LY283" s="80"/>
      <c r="LZ283" s="80"/>
      <c r="MA283" s="80"/>
      <c r="MB283" s="80"/>
      <c r="MC283" s="80"/>
      <c r="MD283" s="80"/>
      <c r="ME283" s="80"/>
      <c r="MF283" s="80"/>
      <c r="MG283" s="80"/>
      <c r="MH283" s="80"/>
      <c r="MI283" s="80"/>
      <c r="MJ283" s="80"/>
      <c r="MK283" s="80"/>
      <c r="ML283" s="80"/>
      <c r="MM283" s="80"/>
      <c r="MN283" s="80"/>
      <c r="MO283" s="80"/>
      <c r="MP283" s="80"/>
      <c r="MQ283" s="80"/>
      <c r="MR283" s="80"/>
      <c r="MS283" s="80"/>
      <c r="MT283" s="80"/>
      <c r="MU283" s="80"/>
      <c r="MV283" s="80"/>
      <c r="MW283" s="80"/>
      <c r="MX283" s="80"/>
      <c r="MY283" s="80">
        <v>16</v>
      </c>
      <c r="MZ283" s="80"/>
      <c r="NA283" s="80"/>
      <c r="NB283" s="80"/>
      <c r="NC283" s="80"/>
      <c r="ND283" s="80">
        <v>11915</v>
      </c>
      <c r="NE283" s="80">
        <v>471</v>
      </c>
      <c r="NF283" s="80"/>
      <c r="NG283" s="80"/>
      <c r="NH283" s="80"/>
      <c r="NI283" s="80"/>
      <c r="NJ283" s="80"/>
      <c r="NK283" s="80"/>
      <c r="NL283" s="80"/>
      <c r="NM283" s="80">
        <v>32</v>
      </c>
      <c r="NN283" s="80"/>
      <c r="NO283" s="80"/>
      <c r="NP283" s="80"/>
      <c r="NQ283" s="80"/>
      <c r="NR283" s="80"/>
      <c r="NS283" s="80"/>
      <c r="NT283" s="80"/>
      <c r="NU283" s="80"/>
      <c r="NV283" s="80"/>
      <c r="NW283" s="80"/>
      <c r="NX283" s="80"/>
      <c r="NY283" s="80"/>
      <c r="NZ283" s="80"/>
      <c r="OA283" s="80"/>
      <c r="OB283" s="79">
        <v>186946</v>
      </c>
    </row>
    <row r="284" spans="1:392" ht="13.15">
      <c r="A284" s="27">
        <v>452000</v>
      </c>
      <c r="B284" s="23" t="s">
        <v>423</v>
      </c>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v>2746</v>
      </c>
      <c r="AI284" s="80"/>
      <c r="AJ284" s="80"/>
      <c r="AK284" s="80"/>
      <c r="AL284" s="80"/>
      <c r="AM284" s="80"/>
      <c r="AN284" s="80"/>
      <c r="AO284" s="80"/>
      <c r="AP284" s="80"/>
      <c r="AQ284" s="80"/>
      <c r="AR284" s="80"/>
      <c r="AS284" s="80"/>
      <c r="AT284" s="80"/>
      <c r="AU284" s="80"/>
      <c r="AV284" s="80"/>
      <c r="AW284" s="80"/>
      <c r="AX284" s="80"/>
      <c r="AY284" s="80"/>
      <c r="AZ284" s="80"/>
      <c r="BA284" s="80"/>
      <c r="BB284" s="80"/>
      <c r="BC284" s="80"/>
      <c r="BD284" s="80"/>
      <c r="BE284" s="80"/>
      <c r="BF284" s="80"/>
      <c r="BG284" s="80"/>
      <c r="BH284" s="80"/>
      <c r="BI284" s="80"/>
      <c r="BJ284" s="80"/>
      <c r="BK284" s="80"/>
      <c r="BL284" s="80"/>
      <c r="BM284" s="80"/>
      <c r="BN284" s="80"/>
      <c r="BO284" s="81"/>
      <c r="BP284" s="80"/>
      <c r="BQ284" s="80"/>
      <c r="BR284" s="80"/>
      <c r="BS284" s="80"/>
      <c r="BT284" s="80"/>
      <c r="BU284" s="80"/>
      <c r="BV284" s="80"/>
      <c r="BW284" s="80"/>
      <c r="BX284" s="80"/>
      <c r="BY284" s="80"/>
      <c r="BZ284" s="80"/>
      <c r="CA284" s="80"/>
      <c r="CB284" s="80"/>
      <c r="CC284" s="80"/>
      <c r="CD284" s="80"/>
      <c r="CE284" s="80"/>
      <c r="CF284" s="80"/>
      <c r="CG284" s="80"/>
      <c r="CH284" s="80"/>
      <c r="CI284" s="80"/>
      <c r="CJ284" s="80"/>
      <c r="CK284" s="80"/>
      <c r="CL284" s="80"/>
      <c r="CM284" s="80"/>
      <c r="CN284" s="80"/>
      <c r="CO284" s="80"/>
      <c r="CP284" s="80"/>
      <c r="CQ284" s="80"/>
      <c r="CR284" s="80"/>
      <c r="CS284" s="80"/>
      <c r="CT284" s="80"/>
      <c r="CU284" s="80"/>
      <c r="CV284" s="80"/>
      <c r="CW284" s="80"/>
      <c r="CX284" s="80"/>
      <c r="CY284" s="80"/>
      <c r="CZ284" s="80"/>
      <c r="DA284" s="80"/>
      <c r="DB284" s="80"/>
      <c r="DC284" s="80"/>
      <c r="DD284" s="80"/>
      <c r="DE284" s="80"/>
      <c r="DF284" s="80"/>
      <c r="DG284" s="80"/>
      <c r="DH284" s="80"/>
      <c r="DI284" s="80"/>
      <c r="DJ284" s="80"/>
      <c r="DK284" s="80"/>
      <c r="DL284" s="80"/>
      <c r="DM284" s="80"/>
      <c r="DN284" s="80"/>
      <c r="DO284" s="80"/>
      <c r="DP284" s="80"/>
      <c r="DQ284" s="80"/>
      <c r="DR284" s="80"/>
      <c r="DS284" s="80"/>
      <c r="DT284" s="80"/>
      <c r="DU284" s="80"/>
      <c r="DV284" s="80"/>
      <c r="DW284" s="80"/>
      <c r="DX284" s="80"/>
      <c r="DY284" s="80"/>
      <c r="DZ284" s="80"/>
      <c r="EA284" s="80"/>
      <c r="EB284" s="80"/>
      <c r="EC284" s="80"/>
      <c r="ED284" s="80"/>
      <c r="EE284" s="80"/>
      <c r="EF284" s="80"/>
      <c r="EG284" s="80"/>
      <c r="EH284" s="80"/>
      <c r="EI284" s="80"/>
      <c r="EJ284" s="80"/>
      <c r="EK284" s="80"/>
      <c r="EL284" s="80"/>
      <c r="EM284" s="80"/>
      <c r="EN284" s="80"/>
      <c r="EO284" s="80"/>
      <c r="EP284" s="80"/>
      <c r="EQ284" s="80"/>
      <c r="ER284" s="80"/>
      <c r="ES284" s="80"/>
      <c r="ET284" s="80"/>
      <c r="EU284" s="80"/>
      <c r="EV284" s="80"/>
      <c r="EW284" s="80"/>
      <c r="EX284" s="80"/>
      <c r="EY284" s="80"/>
      <c r="EZ284" s="80"/>
      <c r="FA284" s="80"/>
      <c r="FB284" s="80"/>
      <c r="FC284" s="80"/>
      <c r="FD284" s="80"/>
      <c r="FE284" s="80"/>
      <c r="FF284" s="80"/>
      <c r="FG284" s="80"/>
      <c r="FH284" s="80"/>
      <c r="FI284" s="80"/>
      <c r="FJ284" s="80"/>
      <c r="FK284" s="80"/>
      <c r="FL284" s="80"/>
      <c r="FM284" s="80"/>
      <c r="FN284" s="80"/>
      <c r="FO284" s="80"/>
      <c r="FP284" s="80"/>
      <c r="FQ284" s="80"/>
      <c r="FR284" s="80"/>
      <c r="FS284" s="80"/>
      <c r="FT284" s="80"/>
      <c r="FU284" s="80"/>
      <c r="FV284" s="80"/>
      <c r="FW284" s="80"/>
      <c r="FX284" s="80"/>
      <c r="FY284" s="80"/>
      <c r="FZ284" s="80"/>
      <c r="GA284" s="80"/>
      <c r="GB284" s="80"/>
      <c r="GC284" s="80"/>
      <c r="GD284" s="80"/>
      <c r="GE284" s="80"/>
      <c r="GF284" s="80"/>
      <c r="GG284" s="80"/>
      <c r="GH284" s="80"/>
      <c r="GI284" s="80"/>
      <c r="GJ284" s="80"/>
      <c r="GK284" s="80"/>
      <c r="GL284" s="80"/>
      <c r="GM284" s="80"/>
      <c r="GN284" s="80"/>
      <c r="GO284" s="80"/>
      <c r="GP284" s="80"/>
      <c r="GQ284" s="80"/>
      <c r="GR284" s="80"/>
      <c r="GS284" s="80"/>
      <c r="GT284" s="80"/>
      <c r="GU284" s="80"/>
      <c r="GV284" s="80"/>
      <c r="GW284" s="80"/>
      <c r="GX284" s="80"/>
      <c r="GY284" s="80"/>
      <c r="GZ284" s="80"/>
      <c r="HA284" s="80"/>
      <c r="HB284" s="80"/>
      <c r="HC284" s="80"/>
      <c r="HD284" s="80"/>
      <c r="HE284" s="80">
        <v>2731</v>
      </c>
      <c r="HF284" s="80"/>
      <c r="HG284" s="80"/>
      <c r="HH284" s="80"/>
      <c r="HI284" s="80"/>
      <c r="HJ284" s="80"/>
      <c r="HK284" s="80"/>
      <c r="HL284" s="80"/>
      <c r="HM284" s="80"/>
      <c r="HN284" s="80"/>
      <c r="HO284" s="80"/>
      <c r="HP284" s="80"/>
      <c r="HQ284" s="80"/>
      <c r="HR284" s="80"/>
      <c r="HS284" s="80"/>
      <c r="HT284" s="80"/>
      <c r="HU284" s="80"/>
      <c r="HV284" s="80"/>
      <c r="HW284" s="80">
        <v>13</v>
      </c>
      <c r="HX284" s="80"/>
      <c r="HY284" s="80"/>
      <c r="HZ284" s="80"/>
      <c r="IA284" s="80"/>
      <c r="IB284" s="80"/>
      <c r="IC284" s="80"/>
      <c r="ID284" s="80"/>
      <c r="IE284" s="80"/>
      <c r="IF284" s="80"/>
      <c r="IG284" s="80"/>
      <c r="IH284" s="80"/>
      <c r="II284" s="80"/>
      <c r="IJ284" s="80"/>
      <c r="IK284" s="80"/>
      <c r="IL284" s="80"/>
      <c r="IM284" s="80"/>
      <c r="IN284" s="80"/>
      <c r="IO284" s="80"/>
      <c r="IP284" s="80"/>
      <c r="IQ284" s="80"/>
      <c r="IR284" s="80"/>
      <c r="IS284" s="80"/>
      <c r="IT284" s="80"/>
      <c r="IU284" s="80"/>
      <c r="IV284" s="80"/>
      <c r="IW284" s="80"/>
      <c r="IX284" s="80"/>
      <c r="IY284" s="80"/>
      <c r="IZ284" s="80"/>
      <c r="JA284" s="80"/>
      <c r="JB284" s="80"/>
      <c r="JC284" s="80"/>
      <c r="JD284" s="80"/>
      <c r="JE284" s="80"/>
      <c r="JF284" s="80"/>
      <c r="JG284" s="80"/>
      <c r="JH284" s="80"/>
      <c r="JI284" s="80"/>
      <c r="JJ284" s="80"/>
      <c r="JK284" s="80"/>
      <c r="JL284" s="80"/>
      <c r="JM284" s="80"/>
      <c r="JN284" s="80"/>
      <c r="JO284" s="80"/>
      <c r="JP284" s="80"/>
      <c r="JQ284" s="80"/>
      <c r="JR284" s="80"/>
      <c r="JS284" s="80">
        <v>182607</v>
      </c>
      <c r="JT284" s="80"/>
      <c r="JU284" s="80"/>
      <c r="JV284" s="80"/>
      <c r="JW284" s="80"/>
      <c r="JX284" s="80"/>
      <c r="JY284" s="80"/>
      <c r="JZ284" s="80"/>
      <c r="KA284" s="80"/>
      <c r="KB284" s="80"/>
      <c r="KC284" s="80"/>
      <c r="KD284" s="80"/>
      <c r="KE284" s="80"/>
      <c r="KF284" s="80"/>
      <c r="KG284" s="80"/>
      <c r="KH284" s="80"/>
      <c r="KI284" s="80"/>
      <c r="KJ284" s="80"/>
      <c r="KK284" s="80"/>
      <c r="KL284" s="80"/>
      <c r="KM284" s="80"/>
      <c r="KN284" s="80"/>
      <c r="KO284" s="80"/>
      <c r="KP284" s="80"/>
      <c r="KQ284" s="80"/>
      <c r="KR284" s="80"/>
      <c r="KS284" s="80"/>
      <c r="KT284" s="80"/>
      <c r="KU284" s="80"/>
      <c r="KV284" s="80"/>
      <c r="KW284" s="80"/>
      <c r="KX284" s="80"/>
      <c r="KY284" s="80"/>
      <c r="KZ284" s="80"/>
      <c r="LA284" s="80"/>
      <c r="LB284" s="80">
        <v>7</v>
      </c>
      <c r="LC284" s="80">
        <v>184</v>
      </c>
      <c r="LD284" s="80"/>
      <c r="LE284" s="80"/>
      <c r="LF284" s="80"/>
      <c r="LG284" s="80">
        <v>0</v>
      </c>
      <c r="LH284" s="80"/>
      <c r="LI284" s="80"/>
      <c r="LJ284" s="80"/>
      <c r="LK284" s="80"/>
      <c r="LL284" s="80">
        <v>7</v>
      </c>
      <c r="LM284" s="80"/>
      <c r="LN284" s="80"/>
      <c r="LO284" s="80">
        <v>11</v>
      </c>
      <c r="LP284" s="80"/>
      <c r="LQ284" s="80"/>
      <c r="LR284" s="80">
        <v>101</v>
      </c>
      <c r="LS284" s="80"/>
      <c r="LT284" s="80"/>
      <c r="LU284" s="80"/>
      <c r="LV284" s="80"/>
      <c r="LW284" s="80"/>
      <c r="LX284" s="80"/>
      <c r="LY284" s="80"/>
      <c r="LZ284" s="80"/>
      <c r="MA284" s="80">
        <v>12</v>
      </c>
      <c r="MB284" s="80"/>
      <c r="MC284" s="80"/>
      <c r="MD284" s="80"/>
      <c r="ME284" s="80"/>
      <c r="MF284" s="80"/>
      <c r="MG284" s="80"/>
      <c r="MH284" s="80"/>
      <c r="MI284" s="80"/>
      <c r="MJ284" s="80"/>
      <c r="MK284" s="80"/>
      <c r="ML284" s="80"/>
      <c r="MM284" s="80"/>
      <c r="MN284" s="80"/>
      <c r="MO284" s="80"/>
      <c r="MP284" s="80"/>
      <c r="MQ284" s="80"/>
      <c r="MR284" s="80"/>
      <c r="MS284" s="80"/>
      <c r="MT284" s="80"/>
      <c r="MU284" s="80"/>
      <c r="MV284" s="80"/>
      <c r="MW284" s="80"/>
      <c r="MX284" s="80"/>
      <c r="MY284" s="80"/>
      <c r="MZ284" s="80"/>
      <c r="NA284" s="80"/>
      <c r="NB284" s="80"/>
      <c r="NC284" s="80">
        <v>89</v>
      </c>
      <c r="ND284" s="80">
        <v>2624</v>
      </c>
      <c r="NE284" s="80">
        <v>3</v>
      </c>
      <c r="NF284" s="80">
        <v>163</v>
      </c>
      <c r="NG284" s="80">
        <v>216</v>
      </c>
      <c r="NH284" s="80"/>
      <c r="NI284" s="80">
        <v>348</v>
      </c>
      <c r="NJ284" s="80">
        <v>120</v>
      </c>
      <c r="NK284" s="80"/>
      <c r="NL284" s="80">
        <v>110</v>
      </c>
      <c r="NM284" s="80">
        <v>1811</v>
      </c>
      <c r="NN284" s="80"/>
      <c r="NO284" s="80"/>
      <c r="NP284" s="80"/>
      <c r="NQ284" s="80"/>
      <c r="NR284" s="80"/>
      <c r="NS284" s="80"/>
      <c r="NT284" s="80"/>
      <c r="NU284" s="80"/>
      <c r="NV284" s="80"/>
      <c r="NW284" s="80"/>
      <c r="NX284" s="80"/>
      <c r="NY284" s="80"/>
      <c r="NZ284" s="80"/>
      <c r="OA284" s="80"/>
      <c r="OB284" s="79">
        <v>193902</v>
      </c>
    </row>
    <row r="285" spans="1:392" ht="13.15">
      <c r="A285" s="27" t="s">
        <v>425</v>
      </c>
      <c r="B285" s="23" t="s">
        <v>424</v>
      </c>
      <c r="C285" s="80"/>
      <c r="D285" s="80"/>
      <c r="E285" s="80"/>
      <c r="F285" s="80"/>
      <c r="G285" s="80">
        <v>168</v>
      </c>
      <c r="H285" s="80"/>
      <c r="I285" s="80"/>
      <c r="J285" s="80"/>
      <c r="K285" s="80"/>
      <c r="L285" s="80"/>
      <c r="M285" s="80"/>
      <c r="N285" s="80"/>
      <c r="O285" s="80"/>
      <c r="P285" s="80"/>
      <c r="Q285" s="80"/>
      <c r="R285" s="80"/>
      <c r="S285" s="80"/>
      <c r="T285" s="80"/>
      <c r="U285" s="80"/>
      <c r="V285" s="80"/>
      <c r="W285" s="80"/>
      <c r="X285" s="80"/>
      <c r="Y285" s="80"/>
      <c r="Z285" s="80"/>
      <c r="AA285" s="80"/>
      <c r="AB285" s="80">
        <v>2773</v>
      </c>
      <c r="AC285" s="80"/>
      <c r="AD285" s="80"/>
      <c r="AE285" s="80"/>
      <c r="AF285" s="80"/>
      <c r="AG285" s="80"/>
      <c r="AH285" s="80">
        <v>1651</v>
      </c>
      <c r="AI285" s="80"/>
      <c r="AJ285" s="80">
        <v>10</v>
      </c>
      <c r="AK285" s="80"/>
      <c r="AL285" s="80"/>
      <c r="AM285" s="80"/>
      <c r="AN285" s="80"/>
      <c r="AO285" s="80"/>
      <c r="AP285" s="80"/>
      <c r="AQ285" s="80"/>
      <c r="AR285" s="80"/>
      <c r="AS285" s="80"/>
      <c r="AT285" s="80"/>
      <c r="AU285" s="80"/>
      <c r="AV285" s="80"/>
      <c r="AW285" s="80"/>
      <c r="AX285" s="80"/>
      <c r="AY285" s="80"/>
      <c r="AZ285" s="80"/>
      <c r="BA285" s="80"/>
      <c r="BB285" s="80"/>
      <c r="BC285" s="80"/>
      <c r="BD285" s="80"/>
      <c r="BE285" s="80"/>
      <c r="BF285" s="80"/>
      <c r="BG285" s="80"/>
      <c r="BH285" s="80"/>
      <c r="BI285" s="80"/>
      <c r="BJ285" s="80"/>
      <c r="BK285" s="80"/>
      <c r="BL285" s="80"/>
      <c r="BM285" s="80"/>
      <c r="BN285" s="80"/>
      <c r="BO285" s="81"/>
      <c r="BP285" s="80"/>
      <c r="BQ285" s="80"/>
      <c r="BR285" s="80"/>
      <c r="BS285" s="80"/>
      <c r="BT285" s="80"/>
      <c r="BU285" s="80"/>
      <c r="BV285" s="80"/>
      <c r="BW285" s="80"/>
      <c r="BX285" s="80"/>
      <c r="BY285" s="80"/>
      <c r="BZ285" s="80"/>
      <c r="CA285" s="80"/>
      <c r="CB285" s="80"/>
      <c r="CC285" s="80"/>
      <c r="CD285" s="80"/>
      <c r="CE285" s="80"/>
      <c r="CF285" s="80"/>
      <c r="CG285" s="80"/>
      <c r="CH285" s="80"/>
      <c r="CI285" s="80"/>
      <c r="CJ285" s="80"/>
      <c r="CK285" s="80"/>
      <c r="CL285" s="80"/>
      <c r="CM285" s="80"/>
      <c r="CN285" s="80"/>
      <c r="CO285" s="80"/>
      <c r="CP285" s="80"/>
      <c r="CQ285" s="80"/>
      <c r="CR285" s="80"/>
      <c r="CS285" s="80"/>
      <c r="CT285" s="80"/>
      <c r="CU285" s="80"/>
      <c r="CV285" s="80"/>
      <c r="CW285" s="80"/>
      <c r="CX285" s="80"/>
      <c r="CY285" s="80"/>
      <c r="CZ285" s="80"/>
      <c r="DA285" s="80"/>
      <c r="DB285" s="80"/>
      <c r="DC285" s="80"/>
      <c r="DD285" s="80"/>
      <c r="DE285" s="80"/>
      <c r="DF285" s="80"/>
      <c r="DG285" s="80"/>
      <c r="DH285" s="80"/>
      <c r="DI285" s="80"/>
      <c r="DJ285" s="80"/>
      <c r="DK285" s="80"/>
      <c r="DL285" s="80"/>
      <c r="DM285" s="80"/>
      <c r="DN285" s="80"/>
      <c r="DO285" s="80"/>
      <c r="DP285" s="80"/>
      <c r="DQ285" s="80"/>
      <c r="DR285" s="80"/>
      <c r="DS285" s="80"/>
      <c r="DT285" s="80"/>
      <c r="DU285" s="80"/>
      <c r="DV285" s="80"/>
      <c r="DW285" s="80"/>
      <c r="DX285" s="80"/>
      <c r="DY285" s="80"/>
      <c r="DZ285" s="80"/>
      <c r="EA285" s="80"/>
      <c r="EB285" s="80"/>
      <c r="EC285" s="80"/>
      <c r="ED285" s="80"/>
      <c r="EE285" s="80"/>
      <c r="EF285" s="80"/>
      <c r="EG285" s="80"/>
      <c r="EH285" s="80"/>
      <c r="EI285" s="80"/>
      <c r="EJ285" s="80"/>
      <c r="EK285" s="80"/>
      <c r="EL285" s="80"/>
      <c r="EM285" s="80"/>
      <c r="EN285" s="80"/>
      <c r="EO285" s="80"/>
      <c r="EP285" s="80"/>
      <c r="EQ285" s="80"/>
      <c r="ER285" s="80"/>
      <c r="ES285" s="80"/>
      <c r="ET285" s="80"/>
      <c r="EU285" s="80"/>
      <c r="EV285" s="80"/>
      <c r="EW285" s="80"/>
      <c r="EX285" s="80"/>
      <c r="EY285" s="80"/>
      <c r="EZ285" s="80"/>
      <c r="FA285" s="80"/>
      <c r="FB285" s="80"/>
      <c r="FC285" s="80"/>
      <c r="FD285" s="80"/>
      <c r="FE285" s="80"/>
      <c r="FF285" s="80"/>
      <c r="FG285" s="80"/>
      <c r="FH285" s="80"/>
      <c r="FI285" s="80"/>
      <c r="FJ285" s="80"/>
      <c r="FK285" s="80"/>
      <c r="FL285" s="80"/>
      <c r="FM285" s="80"/>
      <c r="FN285" s="80"/>
      <c r="FO285" s="80"/>
      <c r="FP285" s="80"/>
      <c r="FQ285" s="80"/>
      <c r="FR285" s="80"/>
      <c r="FS285" s="80"/>
      <c r="FT285" s="80"/>
      <c r="FU285" s="80"/>
      <c r="FV285" s="80"/>
      <c r="FW285" s="80"/>
      <c r="FX285" s="80"/>
      <c r="FY285" s="80"/>
      <c r="FZ285" s="80"/>
      <c r="GA285" s="80"/>
      <c r="GB285" s="80"/>
      <c r="GC285" s="80"/>
      <c r="GD285" s="80"/>
      <c r="GE285" s="80"/>
      <c r="GF285" s="80"/>
      <c r="GG285" s="80"/>
      <c r="GH285" s="80">
        <v>2364</v>
      </c>
      <c r="GI285" s="80"/>
      <c r="GJ285" s="80"/>
      <c r="GK285" s="80"/>
      <c r="GL285" s="80"/>
      <c r="GM285" s="80"/>
      <c r="GN285" s="80"/>
      <c r="GO285" s="80"/>
      <c r="GP285" s="80"/>
      <c r="GQ285" s="80"/>
      <c r="GR285" s="80"/>
      <c r="GS285" s="80"/>
      <c r="GT285" s="80"/>
      <c r="GU285" s="80"/>
      <c r="GV285" s="80"/>
      <c r="GW285" s="80"/>
      <c r="GX285" s="80"/>
      <c r="GY285" s="80"/>
      <c r="GZ285" s="80"/>
      <c r="HA285" s="80"/>
      <c r="HB285" s="80"/>
      <c r="HC285" s="80"/>
      <c r="HD285" s="80"/>
      <c r="HE285" s="80"/>
      <c r="HF285" s="80"/>
      <c r="HG285" s="80"/>
      <c r="HH285" s="80"/>
      <c r="HI285" s="80"/>
      <c r="HJ285" s="80"/>
      <c r="HK285" s="80"/>
      <c r="HL285" s="80"/>
      <c r="HM285" s="80"/>
      <c r="HN285" s="80"/>
      <c r="HO285" s="80"/>
      <c r="HP285" s="80"/>
      <c r="HQ285" s="80"/>
      <c r="HR285" s="80"/>
      <c r="HS285" s="80"/>
      <c r="HT285" s="80"/>
      <c r="HU285" s="80"/>
      <c r="HV285" s="80"/>
      <c r="HW285" s="80">
        <v>305</v>
      </c>
      <c r="HX285" s="80"/>
      <c r="HY285" s="80"/>
      <c r="HZ285" s="80"/>
      <c r="IA285" s="80"/>
      <c r="IB285" s="80"/>
      <c r="IC285" s="80"/>
      <c r="ID285" s="80"/>
      <c r="IE285" s="80"/>
      <c r="IF285" s="80"/>
      <c r="IG285" s="80">
        <v>30</v>
      </c>
      <c r="IH285" s="80"/>
      <c r="II285" s="80"/>
      <c r="IJ285" s="80"/>
      <c r="IK285" s="80"/>
      <c r="IL285" s="80"/>
      <c r="IM285" s="80"/>
      <c r="IN285" s="80"/>
      <c r="IO285" s="80"/>
      <c r="IP285" s="80"/>
      <c r="IQ285" s="80"/>
      <c r="IR285" s="80"/>
      <c r="IS285" s="80"/>
      <c r="IT285" s="80"/>
      <c r="IU285" s="80"/>
      <c r="IV285" s="80"/>
      <c r="IW285" s="80"/>
      <c r="IX285" s="80"/>
      <c r="IY285" s="80"/>
      <c r="IZ285" s="80"/>
      <c r="JA285" s="80"/>
      <c r="JB285" s="80"/>
      <c r="JC285" s="80"/>
      <c r="JD285" s="80"/>
      <c r="JE285" s="80"/>
      <c r="JF285" s="80"/>
      <c r="JG285" s="80"/>
      <c r="JH285" s="80"/>
      <c r="JI285" s="80"/>
      <c r="JJ285" s="80"/>
      <c r="JK285" s="80"/>
      <c r="JL285" s="80"/>
      <c r="JM285" s="80"/>
      <c r="JN285" s="80"/>
      <c r="JO285" s="80"/>
      <c r="JP285" s="80"/>
      <c r="JQ285" s="80"/>
      <c r="JR285" s="80"/>
      <c r="JS285" s="80"/>
      <c r="JT285" s="80">
        <v>681543</v>
      </c>
      <c r="JU285" s="80"/>
      <c r="JV285" s="80"/>
      <c r="JW285" s="80"/>
      <c r="JX285" s="80"/>
      <c r="JY285" s="80"/>
      <c r="JZ285" s="80"/>
      <c r="KA285" s="80">
        <v>2777</v>
      </c>
      <c r="KB285" s="80"/>
      <c r="KC285" s="80">
        <v>17</v>
      </c>
      <c r="KD285" s="80"/>
      <c r="KE285" s="80"/>
      <c r="KF285" s="80"/>
      <c r="KG285" s="80"/>
      <c r="KH285" s="80"/>
      <c r="KI285" s="80"/>
      <c r="KJ285" s="80"/>
      <c r="KK285" s="80"/>
      <c r="KL285" s="80"/>
      <c r="KM285" s="80"/>
      <c r="KN285" s="80"/>
      <c r="KO285" s="80"/>
      <c r="KP285" s="80"/>
      <c r="KQ285" s="80"/>
      <c r="KR285" s="80"/>
      <c r="KS285" s="80"/>
      <c r="KT285" s="80">
        <v>74</v>
      </c>
      <c r="KU285" s="80"/>
      <c r="KV285" s="80"/>
      <c r="KW285" s="80">
        <v>1</v>
      </c>
      <c r="KX285" s="80"/>
      <c r="KY285" s="80"/>
      <c r="KZ285" s="80">
        <v>0</v>
      </c>
      <c r="LA285" s="80"/>
      <c r="LB285" s="80">
        <v>33</v>
      </c>
      <c r="LC285" s="80">
        <v>3337</v>
      </c>
      <c r="LD285" s="80">
        <v>695</v>
      </c>
      <c r="LE285" s="80"/>
      <c r="LF285" s="80"/>
      <c r="LG285" s="80">
        <v>1417</v>
      </c>
      <c r="LH285" s="80"/>
      <c r="LI285" s="80"/>
      <c r="LJ285" s="80"/>
      <c r="LK285" s="80"/>
      <c r="LL285" s="80"/>
      <c r="LM285" s="80"/>
      <c r="LN285" s="80"/>
      <c r="LO285" s="80">
        <v>851</v>
      </c>
      <c r="LP285" s="80"/>
      <c r="LQ285" s="80">
        <v>182</v>
      </c>
      <c r="LR285" s="80"/>
      <c r="LS285" s="80"/>
      <c r="LT285" s="80"/>
      <c r="LU285" s="80"/>
      <c r="LV285" s="80"/>
      <c r="LW285" s="80"/>
      <c r="LX285" s="80">
        <v>452</v>
      </c>
      <c r="LY285" s="80"/>
      <c r="LZ285" s="80"/>
      <c r="MA285" s="80">
        <v>1168</v>
      </c>
      <c r="MB285" s="80"/>
      <c r="MC285" s="80"/>
      <c r="MD285" s="80"/>
      <c r="ME285" s="80"/>
      <c r="MF285" s="80">
        <v>175</v>
      </c>
      <c r="MG285" s="80"/>
      <c r="MH285" s="80"/>
      <c r="MI285" s="80">
        <v>379</v>
      </c>
      <c r="MJ285" s="80"/>
      <c r="MK285" s="80"/>
      <c r="ML285" s="80"/>
      <c r="MM285" s="80"/>
      <c r="MN285" s="80"/>
      <c r="MO285" s="80"/>
      <c r="MP285" s="80"/>
      <c r="MQ285" s="80"/>
      <c r="MR285" s="80"/>
      <c r="MS285" s="80"/>
      <c r="MT285" s="80"/>
      <c r="MU285" s="80"/>
      <c r="MV285" s="80"/>
      <c r="MW285" s="80"/>
      <c r="MX285" s="80"/>
      <c r="MY285" s="80"/>
      <c r="MZ285" s="80"/>
      <c r="NA285" s="80">
        <v>127</v>
      </c>
      <c r="NB285" s="80"/>
      <c r="NC285" s="80"/>
      <c r="ND285" s="80">
        <v>11573</v>
      </c>
      <c r="NE285" s="80">
        <v>73</v>
      </c>
      <c r="NF285" s="80">
        <v>3490</v>
      </c>
      <c r="NG285" s="80">
        <v>3262</v>
      </c>
      <c r="NH285" s="80"/>
      <c r="NI285" s="80">
        <v>3938</v>
      </c>
      <c r="NJ285" s="80">
        <v>27</v>
      </c>
      <c r="NK285" s="80"/>
      <c r="NL285" s="80"/>
      <c r="NM285" s="80">
        <v>2736</v>
      </c>
      <c r="NN285" s="80"/>
      <c r="NO285" s="80"/>
      <c r="NP285" s="80">
        <v>11</v>
      </c>
      <c r="NQ285" s="80"/>
      <c r="NR285" s="80"/>
      <c r="NS285" s="80"/>
      <c r="NT285" s="80"/>
      <c r="NU285" s="80"/>
      <c r="NV285" s="80"/>
      <c r="NW285" s="80"/>
      <c r="NX285" s="80"/>
      <c r="NY285" s="80"/>
      <c r="NZ285" s="80"/>
      <c r="OA285" s="80"/>
      <c r="OB285" s="79">
        <v>725638</v>
      </c>
    </row>
    <row r="286" spans="1:392" ht="13.15">
      <c r="A286" s="27">
        <v>481000</v>
      </c>
      <c r="B286" s="23" t="s">
        <v>426</v>
      </c>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v>1</v>
      </c>
      <c r="AJ286" s="80"/>
      <c r="AK286" s="80"/>
      <c r="AL286" s="80"/>
      <c r="AM286" s="80"/>
      <c r="AN286" s="80"/>
      <c r="AO286" s="80"/>
      <c r="AP286" s="80"/>
      <c r="AQ286" s="80"/>
      <c r="AR286" s="80"/>
      <c r="AS286" s="80"/>
      <c r="AT286" s="80"/>
      <c r="AU286" s="80"/>
      <c r="AV286" s="80"/>
      <c r="AW286" s="80"/>
      <c r="AX286" s="80"/>
      <c r="AY286" s="80"/>
      <c r="AZ286" s="80"/>
      <c r="BA286" s="80"/>
      <c r="BB286" s="80"/>
      <c r="BC286" s="80"/>
      <c r="BD286" s="80"/>
      <c r="BE286" s="80"/>
      <c r="BF286" s="80"/>
      <c r="BG286" s="80"/>
      <c r="BH286" s="80"/>
      <c r="BI286" s="80"/>
      <c r="BJ286" s="80"/>
      <c r="BK286" s="80"/>
      <c r="BL286" s="80"/>
      <c r="BM286" s="80"/>
      <c r="BN286" s="80"/>
      <c r="BO286" s="81"/>
      <c r="BP286" s="80"/>
      <c r="BQ286" s="80"/>
      <c r="BR286" s="80"/>
      <c r="BS286" s="80"/>
      <c r="BT286" s="80"/>
      <c r="BU286" s="80"/>
      <c r="BV286" s="80"/>
      <c r="BW286" s="80"/>
      <c r="BX286" s="80"/>
      <c r="BY286" s="80"/>
      <c r="BZ286" s="80"/>
      <c r="CA286" s="80"/>
      <c r="CB286" s="80"/>
      <c r="CC286" s="80"/>
      <c r="CD286" s="80"/>
      <c r="CE286" s="80"/>
      <c r="CF286" s="80"/>
      <c r="CG286" s="80"/>
      <c r="CH286" s="80"/>
      <c r="CI286" s="80"/>
      <c r="CJ286" s="80"/>
      <c r="CK286" s="80"/>
      <c r="CL286" s="80"/>
      <c r="CM286" s="80"/>
      <c r="CN286" s="80"/>
      <c r="CO286" s="80"/>
      <c r="CP286" s="80"/>
      <c r="CQ286" s="80"/>
      <c r="CR286" s="80"/>
      <c r="CS286" s="80"/>
      <c r="CT286" s="80"/>
      <c r="CU286" s="80"/>
      <c r="CV286" s="80"/>
      <c r="CW286" s="80"/>
      <c r="CX286" s="80"/>
      <c r="CY286" s="80"/>
      <c r="CZ286" s="80"/>
      <c r="DA286" s="80"/>
      <c r="DB286" s="80"/>
      <c r="DC286" s="80"/>
      <c r="DD286" s="80"/>
      <c r="DE286" s="80"/>
      <c r="DF286" s="80"/>
      <c r="DG286" s="80"/>
      <c r="DH286" s="80"/>
      <c r="DI286" s="80"/>
      <c r="DJ286" s="80"/>
      <c r="DK286" s="80"/>
      <c r="DL286" s="80"/>
      <c r="DM286" s="80"/>
      <c r="DN286" s="80"/>
      <c r="DO286" s="80"/>
      <c r="DP286" s="80"/>
      <c r="DQ286" s="80"/>
      <c r="DR286" s="80"/>
      <c r="DS286" s="80"/>
      <c r="DT286" s="80"/>
      <c r="DU286" s="80"/>
      <c r="DV286" s="80"/>
      <c r="DW286" s="80"/>
      <c r="DX286" s="80"/>
      <c r="DY286" s="80"/>
      <c r="DZ286" s="80"/>
      <c r="EA286" s="80"/>
      <c r="EB286" s="80"/>
      <c r="EC286" s="80"/>
      <c r="ED286" s="80"/>
      <c r="EE286" s="80"/>
      <c r="EF286" s="80"/>
      <c r="EG286" s="80"/>
      <c r="EH286" s="80"/>
      <c r="EI286" s="80"/>
      <c r="EJ286" s="80"/>
      <c r="EK286" s="80"/>
      <c r="EL286" s="80"/>
      <c r="EM286" s="80"/>
      <c r="EN286" s="80"/>
      <c r="EO286" s="80"/>
      <c r="EP286" s="80"/>
      <c r="EQ286" s="80"/>
      <c r="ER286" s="80"/>
      <c r="ES286" s="80"/>
      <c r="ET286" s="80"/>
      <c r="EU286" s="80"/>
      <c r="EV286" s="80"/>
      <c r="EW286" s="80"/>
      <c r="EX286" s="80"/>
      <c r="EY286" s="80"/>
      <c r="EZ286" s="80"/>
      <c r="FA286" s="80"/>
      <c r="FB286" s="80"/>
      <c r="FC286" s="80"/>
      <c r="FD286" s="80"/>
      <c r="FE286" s="80"/>
      <c r="FF286" s="80"/>
      <c r="FG286" s="80"/>
      <c r="FH286" s="80"/>
      <c r="FI286" s="80"/>
      <c r="FJ286" s="80"/>
      <c r="FK286" s="80"/>
      <c r="FL286" s="80"/>
      <c r="FM286" s="80"/>
      <c r="FN286" s="80"/>
      <c r="FO286" s="80"/>
      <c r="FP286" s="80"/>
      <c r="FQ286" s="80"/>
      <c r="FR286" s="80"/>
      <c r="FS286" s="80"/>
      <c r="FT286" s="80"/>
      <c r="FU286" s="80"/>
      <c r="FV286" s="80"/>
      <c r="FW286" s="80"/>
      <c r="FX286" s="80"/>
      <c r="FY286" s="80"/>
      <c r="FZ286" s="80"/>
      <c r="GA286" s="80"/>
      <c r="GB286" s="80"/>
      <c r="GC286" s="80"/>
      <c r="GD286" s="80"/>
      <c r="GE286" s="80"/>
      <c r="GF286" s="80"/>
      <c r="GG286" s="80"/>
      <c r="GH286" s="80"/>
      <c r="GI286" s="80"/>
      <c r="GJ286" s="80"/>
      <c r="GK286" s="80"/>
      <c r="GL286" s="80"/>
      <c r="GM286" s="80"/>
      <c r="GN286" s="80"/>
      <c r="GO286" s="80"/>
      <c r="GP286" s="80"/>
      <c r="GQ286" s="80"/>
      <c r="GR286" s="80"/>
      <c r="GS286" s="80"/>
      <c r="GT286" s="80"/>
      <c r="GU286" s="80"/>
      <c r="GV286" s="80"/>
      <c r="GW286" s="80"/>
      <c r="GX286" s="80"/>
      <c r="GY286" s="80"/>
      <c r="GZ286" s="80"/>
      <c r="HA286" s="80"/>
      <c r="HB286" s="80"/>
      <c r="HC286" s="80"/>
      <c r="HD286" s="80"/>
      <c r="HE286" s="80"/>
      <c r="HF286" s="80"/>
      <c r="HG286" s="80"/>
      <c r="HH286" s="80"/>
      <c r="HI286" s="80"/>
      <c r="HJ286" s="80"/>
      <c r="HK286" s="80"/>
      <c r="HL286" s="80"/>
      <c r="HM286" s="80"/>
      <c r="HN286" s="80"/>
      <c r="HO286" s="80"/>
      <c r="HP286" s="80"/>
      <c r="HQ286" s="80"/>
      <c r="HR286" s="80"/>
      <c r="HS286" s="80"/>
      <c r="HT286" s="80"/>
      <c r="HU286" s="80"/>
      <c r="HV286" s="80"/>
      <c r="HW286" s="80"/>
      <c r="HX286" s="80"/>
      <c r="HY286" s="80"/>
      <c r="HZ286" s="80"/>
      <c r="IA286" s="80"/>
      <c r="IB286" s="80"/>
      <c r="IC286" s="80"/>
      <c r="ID286" s="80"/>
      <c r="IE286" s="80"/>
      <c r="IF286" s="80"/>
      <c r="IG286" s="80"/>
      <c r="IH286" s="80"/>
      <c r="II286" s="80"/>
      <c r="IJ286" s="80"/>
      <c r="IK286" s="80"/>
      <c r="IL286" s="80"/>
      <c r="IM286" s="80"/>
      <c r="IN286" s="80"/>
      <c r="IO286" s="80"/>
      <c r="IP286" s="80"/>
      <c r="IQ286" s="80"/>
      <c r="IR286" s="80"/>
      <c r="IS286" s="80"/>
      <c r="IT286" s="80"/>
      <c r="IU286" s="80"/>
      <c r="IV286" s="80"/>
      <c r="IW286" s="80"/>
      <c r="IX286" s="80"/>
      <c r="IY286" s="80"/>
      <c r="IZ286" s="80"/>
      <c r="JA286" s="80"/>
      <c r="JB286" s="80"/>
      <c r="JC286" s="80"/>
      <c r="JD286" s="80"/>
      <c r="JE286" s="80"/>
      <c r="JF286" s="80"/>
      <c r="JG286" s="80"/>
      <c r="JH286" s="80"/>
      <c r="JI286" s="80"/>
      <c r="JJ286" s="80"/>
      <c r="JK286" s="80"/>
      <c r="JL286" s="80"/>
      <c r="JM286" s="80"/>
      <c r="JN286" s="80"/>
      <c r="JO286" s="80"/>
      <c r="JP286" s="80"/>
      <c r="JQ286" s="80"/>
      <c r="JR286" s="80"/>
      <c r="JS286" s="80"/>
      <c r="JT286" s="80"/>
      <c r="JU286" s="80">
        <v>155874</v>
      </c>
      <c r="JV286" s="80"/>
      <c r="JW286" s="80"/>
      <c r="JX286" s="80"/>
      <c r="JY286" s="80"/>
      <c r="JZ286" s="80"/>
      <c r="KA286" s="80"/>
      <c r="KB286" s="80"/>
      <c r="KC286" s="80"/>
      <c r="KD286" s="80"/>
      <c r="KE286" s="80"/>
      <c r="KF286" s="80"/>
      <c r="KG286" s="80"/>
      <c r="KH286" s="80"/>
      <c r="KI286" s="80"/>
      <c r="KJ286" s="80"/>
      <c r="KK286" s="80"/>
      <c r="KL286" s="80"/>
      <c r="KM286" s="80"/>
      <c r="KN286" s="80"/>
      <c r="KO286" s="80"/>
      <c r="KP286" s="80"/>
      <c r="KQ286" s="80"/>
      <c r="KR286" s="80"/>
      <c r="KS286" s="80"/>
      <c r="KT286" s="80"/>
      <c r="KU286" s="80"/>
      <c r="KV286" s="80"/>
      <c r="KW286" s="80"/>
      <c r="KX286" s="80"/>
      <c r="KY286" s="80"/>
      <c r="KZ286" s="80"/>
      <c r="LA286" s="80"/>
      <c r="LB286" s="80"/>
      <c r="LC286" s="80"/>
      <c r="LD286" s="80"/>
      <c r="LE286" s="80"/>
      <c r="LF286" s="80"/>
      <c r="LG286" s="80">
        <v>102</v>
      </c>
      <c r="LH286" s="80"/>
      <c r="LI286" s="80"/>
      <c r="LJ286" s="80"/>
      <c r="LK286" s="80"/>
      <c r="LL286" s="80"/>
      <c r="LM286" s="80"/>
      <c r="LN286" s="80"/>
      <c r="LO286" s="80">
        <v>20</v>
      </c>
      <c r="LP286" s="80"/>
      <c r="LQ286" s="80"/>
      <c r="LR286" s="80"/>
      <c r="LS286" s="80"/>
      <c r="LT286" s="80"/>
      <c r="LU286" s="80"/>
      <c r="LV286" s="80"/>
      <c r="LW286" s="80"/>
      <c r="LX286" s="80"/>
      <c r="LY286" s="80"/>
      <c r="LZ286" s="80"/>
      <c r="MA286" s="80"/>
      <c r="MB286" s="80"/>
      <c r="MC286" s="80"/>
      <c r="MD286" s="80"/>
      <c r="ME286" s="80"/>
      <c r="MF286" s="80"/>
      <c r="MG286" s="80"/>
      <c r="MH286" s="80"/>
      <c r="MI286" s="80"/>
      <c r="MJ286" s="80"/>
      <c r="MK286" s="80"/>
      <c r="ML286" s="80"/>
      <c r="MM286" s="80"/>
      <c r="MN286" s="80"/>
      <c r="MO286" s="80"/>
      <c r="MP286" s="80"/>
      <c r="MQ286" s="80"/>
      <c r="MR286" s="80"/>
      <c r="MS286" s="80"/>
      <c r="MT286" s="80"/>
      <c r="MU286" s="80"/>
      <c r="MV286" s="80"/>
      <c r="MW286" s="80"/>
      <c r="MX286" s="80"/>
      <c r="MY286" s="80"/>
      <c r="MZ286" s="80"/>
      <c r="NA286" s="80"/>
      <c r="NB286" s="80"/>
      <c r="NC286" s="80"/>
      <c r="ND286" s="80"/>
      <c r="NE286" s="80"/>
      <c r="NF286" s="80"/>
      <c r="NG286" s="80"/>
      <c r="NH286" s="80"/>
      <c r="NI286" s="80"/>
      <c r="NJ286" s="80"/>
      <c r="NK286" s="80"/>
      <c r="NL286" s="80"/>
      <c r="NM286" s="80"/>
      <c r="NN286" s="80"/>
      <c r="NO286" s="80"/>
      <c r="NP286" s="80"/>
      <c r="NQ286" s="80"/>
      <c r="NR286" s="80"/>
      <c r="NS286" s="80"/>
      <c r="NT286" s="80"/>
      <c r="NU286" s="80"/>
      <c r="NV286" s="80"/>
      <c r="NW286" s="80"/>
      <c r="NX286" s="80"/>
      <c r="NY286" s="80"/>
      <c r="NZ286" s="80"/>
      <c r="OA286" s="80"/>
      <c r="OB286" s="79">
        <v>155997</v>
      </c>
    </row>
    <row r="287" spans="1:392" ht="13.15">
      <c r="A287" s="27">
        <v>482000</v>
      </c>
      <c r="B287" s="23" t="s">
        <v>427</v>
      </c>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v>826</v>
      </c>
      <c r="AJ287" s="80"/>
      <c r="AK287" s="80"/>
      <c r="AL287" s="80"/>
      <c r="AM287" s="80"/>
      <c r="AN287" s="80"/>
      <c r="AO287" s="80"/>
      <c r="AP287" s="80"/>
      <c r="AQ287" s="80"/>
      <c r="AR287" s="80"/>
      <c r="AS287" s="80"/>
      <c r="AT287" s="80"/>
      <c r="AU287" s="80"/>
      <c r="AV287" s="80"/>
      <c r="AW287" s="80"/>
      <c r="AX287" s="80"/>
      <c r="AY287" s="80"/>
      <c r="AZ287" s="80"/>
      <c r="BA287" s="80"/>
      <c r="BB287" s="80"/>
      <c r="BC287" s="80"/>
      <c r="BD287" s="80"/>
      <c r="BE287" s="80"/>
      <c r="BF287" s="80"/>
      <c r="BG287" s="80"/>
      <c r="BH287" s="80"/>
      <c r="BI287" s="80"/>
      <c r="BJ287" s="80"/>
      <c r="BK287" s="80"/>
      <c r="BL287" s="80"/>
      <c r="BM287" s="80"/>
      <c r="BN287" s="80"/>
      <c r="BO287" s="81"/>
      <c r="BP287" s="80"/>
      <c r="BQ287" s="80"/>
      <c r="BR287" s="80"/>
      <c r="BS287" s="80"/>
      <c r="BT287" s="80"/>
      <c r="BU287" s="80"/>
      <c r="BV287" s="80"/>
      <c r="BW287" s="80"/>
      <c r="BX287" s="80"/>
      <c r="BY287" s="80"/>
      <c r="BZ287" s="80"/>
      <c r="CA287" s="80"/>
      <c r="CB287" s="80"/>
      <c r="CC287" s="80"/>
      <c r="CD287" s="80"/>
      <c r="CE287" s="80"/>
      <c r="CF287" s="80"/>
      <c r="CG287" s="80"/>
      <c r="CH287" s="80"/>
      <c r="CI287" s="80"/>
      <c r="CJ287" s="80"/>
      <c r="CK287" s="80"/>
      <c r="CL287" s="80"/>
      <c r="CM287" s="80"/>
      <c r="CN287" s="80"/>
      <c r="CO287" s="80"/>
      <c r="CP287" s="80"/>
      <c r="CQ287" s="80"/>
      <c r="CR287" s="80"/>
      <c r="CS287" s="80"/>
      <c r="CT287" s="80"/>
      <c r="CU287" s="80"/>
      <c r="CV287" s="80"/>
      <c r="CW287" s="80"/>
      <c r="CX287" s="80"/>
      <c r="CY287" s="80"/>
      <c r="CZ287" s="80"/>
      <c r="DA287" s="80"/>
      <c r="DB287" s="80"/>
      <c r="DC287" s="80"/>
      <c r="DD287" s="80"/>
      <c r="DE287" s="80"/>
      <c r="DF287" s="80"/>
      <c r="DG287" s="80"/>
      <c r="DH287" s="80"/>
      <c r="DI287" s="80"/>
      <c r="DJ287" s="80"/>
      <c r="DK287" s="80"/>
      <c r="DL287" s="80"/>
      <c r="DM287" s="80"/>
      <c r="DN287" s="80"/>
      <c r="DO287" s="80"/>
      <c r="DP287" s="80"/>
      <c r="DQ287" s="80"/>
      <c r="DR287" s="80"/>
      <c r="DS287" s="80"/>
      <c r="DT287" s="80"/>
      <c r="DU287" s="80"/>
      <c r="DV287" s="80"/>
      <c r="DW287" s="80"/>
      <c r="DX287" s="80"/>
      <c r="DY287" s="80"/>
      <c r="DZ287" s="80"/>
      <c r="EA287" s="80"/>
      <c r="EB287" s="80"/>
      <c r="EC287" s="80"/>
      <c r="ED287" s="80"/>
      <c r="EE287" s="80"/>
      <c r="EF287" s="80"/>
      <c r="EG287" s="80"/>
      <c r="EH287" s="80"/>
      <c r="EI287" s="80"/>
      <c r="EJ287" s="80"/>
      <c r="EK287" s="80"/>
      <c r="EL287" s="80"/>
      <c r="EM287" s="80"/>
      <c r="EN287" s="80"/>
      <c r="EO287" s="80"/>
      <c r="EP287" s="80"/>
      <c r="EQ287" s="80"/>
      <c r="ER287" s="80"/>
      <c r="ES287" s="80"/>
      <c r="ET287" s="80"/>
      <c r="EU287" s="80"/>
      <c r="EV287" s="80"/>
      <c r="EW287" s="80"/>
      <c r="EX287" s="80"/>
      <c r="EY287" s="80"/>
      <c r="EZ287" s="80"/>
      <c r="FA287" s="80"/>
      <c r="FB287" s="80"/>
      <c r="FC287" s="80"/>
      <c r="FD287" s="80"/>
      <c r="FE287" s="80"/>
      <c r="FF287" s="80"/>
      <c r="FG287" s="80"/>
      <c r="FH287" s="80"/>
      <c r="FI287" s="80"/>
      <c r="FJ287" s="80"/>
      <c r="FK287" s="80"/>
      <c r="FL287" s="80"/>
      <c r="FM287" s="80"/>
      <c r="FN287" s="80"/>
      <c r="FO287" s="80"/>
      <c r="FP287" s="80"/>
      <c r="FQ287" s="80"/>
      <c r="FR287" s="80"/>
      <c r="FS287" s="80"/>
      <c r="FT287" s="80"/>
      <c r="FU287" s="80"/>
      <c r="FV287" s="80"/>
      <c r="FW287" s="80"/>
      <c r="FX287" s="80"/>
      <c r="FY287" s="80"/>
      <c r="FZ287" s="80"/>
      <c r="GA287" s="80"/>
      <c r="GB287" s="80"/>
      <c r="GC287" s="80"/>
      <c r="GD287" s="80"/>
      <c r="GE287" s="80"/>
      <c r="GF287" s="80"/>
      <c r="GG287" s="80"/>
      <c r="GH287" s="80"/>
      <c r="GI287" s="80"/>
      <c r="GJ287" s="80"/>
      <c r="GK287" s="80"/>
      <c r="GL287" s="80"/>
      <c r="GM287" s="80"/>
      <c r="GN287" s="80"/>
      <c r="GO287" s="80"/>
      <c r="GP287" s="80"/>
      <c r="GQ287" s="80"/>
      <c r="GR287" s="80"/>
      <c r="GS287" s="80"/>
      <c r="GT287" s="80"/>
      <c r="GU287" s="80"/>
      <c r="GV287" s="80"/>
      <c r="GW287" s="80"/>
      <c r="GX287" s="80"/>
      <c r="GY287" s="80"/>
      <c r="GZ287" s="80"/>
      <c r="HA287" s="80"/>
      <c r="HB287" s="80"/>
      <c r="HC287" s="80"/>
      <c r="HD287" s="80"/>
      <c r="HE287" s="80"/>
      <c r="HF287" s="80"/>
      <c r="HG287" s="80"/>
      <c r="HH287" s="80"/>
      <c r="HI287" s="80"/>
      <c r="HJ287" s="80"/>
      <c r="HK287" s="80"/>
      <c r="HL287" s="80"/>
      <c r="HM287" s="80"/>
      <c r="HN287" s="80"/>
      <c r="HO287" s="80"/>
      <c r="HP287" s="80"/>
      <c r="HQ287" s="80"/>
      <c r="HR287" s="80"/>
      <c r="HS287" s="80"/>
      <c r="HT287" s="80"/>
      <c r="HU287" s="80"/>
      <c r="HV287" s="80"/>
      <c r="HW287" s="80"/>
      <c r="HX287" s="80"/>
      <c r="HY287" s="80"/>
      <c r="HZ287" s="80"/>
      <c r="IA287" s="80"/>
      <c r="IB287" s="80"/>
      <c r="IC287" s="80"/>
      <c r="ID287" s="80"/>
      <c r="IE287" s="80"/>
      <c r="IF287" s="80"/>
      <c r="IG287" s="80"/>
      <c r="IH287" s="80"/>
      <c r="II287" s="80"/>
      <c r="IJ287" s="80"/>
      <c r="IK287" s="80"/>
      <c r="IL287" s="80"/>
      <c r="IM287" s="80"/>
      <c r="IN287" s="80"/>
      <c r="IO287" s="80"/>
      <c r="IP287" s="80"/>
      <c r="IQ287" s="80"/>
      <c r="IR287" s="80"/>
      <c r="IS287" s="80"/>
      <c r="IT287" s="80"/>
      <c r="IU287" s="80"/>
      <c r="IV287" s="80"/>
      <c r="IW287" s="80"/>
      <c r="IX287" s="80"/>
      <c r="IY287" s="80"/>
      <c r="IZ287" s="80"/>
      <c r="JA287" s="80"/>
      <c r="JB287" s="80"/>
      <c r="JC287" s="80"/>
      <c r="JD287" s="80"/>
      <c r="JE287" s="80"/>
      <c r="JF287" s="80"/>
      <c r="JG287" s="80"/>
      <c r="JH287" s="80"/>
      <c r="JI287" s="80"/>
      <c r="JJ287" s="80"/>
      <c r="JK287" s="80"/>
      <c r="JL287" s="80"/>
      <c r="JM287" s="80"/>
      <c r="JN287" s="80"/>
      <c r="JO287" s="80"/>
      <c r="JP287" s="80"/>
      <c r="JQ287" s="80"/>
      <c r="JR287" s="80"/>
      <c r="JS287" s="80"/>
      <c r="JT287" s="80"/>
      <c r="JU287" s="80"/>
      <c r="JV287" s="80">
        <v>60726</v>
      </c>
      <c r="JW287" s="80"/>
      <c r="JX287" s="80"/>
      <c r="JY287" s="80"/>
      <c r="JZ287" s="80"/>
      <c r="KA287" s="80"/>
      <c r="KB287" s="80"/>
      <c r="KC287" s="80"/>
      <c r="KD287" s="80"/>
      <c r="KE287" s="80"/>
      <c r="KF287" s="80"/>
      <c r="KG287" s="80"/>
      <c r="KH287" s="80"/>
      <c r="KI287" s="80"/>
      <c r="KJ287" s="80"/>
      <c r="KK287" s="80"/>
      <c r="KL287" s="80"/>
      <c r="KM287" s="80"/>
      <c r="KN287" s="80"/>
      <c r="KO287" s="80"/>
      <c r="KP287" s="80"/>
      <c r="KQ287" s="80"/>
      <c r="KR287" s="80"/>
      <c r="KS287" s="80"/>
      <c r="KT287" s="80"/>
      <c r="KU287" s="80"/>
      <c r="KV287" s="80"/>
      <c r="KW287" s="80"/>
      <c r="KX287" s="80"/>
      <c r="KY287" s="80"/>
      <c r="KZ287" s="80"/>
      <c r="LA287" s="80"/>
      <c r="LB287" s="80"/>
      <c r="LC287" s="80"/>
      <c r="LD287" s="80">
        <v>256</v>
      </c>
      <c r="LE287" s="80"/>
      <c r="LF287" s="80"/>
      <c r="LG287" s="80">
        <v>88</v>
      </c>
      <c r="LH287" s="80"/>
      <c r="LI287" s="80"/>
      <c r="LJ287" s="80"/>
      <c r="LK287" s="80"/>
      <c r="LL287" s="80"/>
      <c r="LM287" s="80"/>
      <c r="LN287" s="80"/>
      <c r="LO287" s="80">
        <v>11</v>
      </c>
      <c r="LP287" s="80"/>
      <c r="LQ287" s="80"/>
      <c r="LR287" s="80"/>
      <c r="LS287" s="80"/>
      <c r="LT287" s="80"/>
      <c r="LU287" s="80"/>
      <c r="LV287" s="80"/>
      <c r="LW287" s="80"/>
      <c r="LX287" s="80"/>
      <c r="LY287" s="80"/>
      <c r="LZ287" s="80"/>
      <c r="MA287" s="80"/>
      <c r="MB287" s="80"/>
      <c r="MC287" s="80"/>
      <c r="MD287" s="80"/>
      <c r="ME287" s="80"/>
      <c r="MF287" s="80"/>
      <c r="MG287" s="80"/>
      <c r="MH287" s="80"/>
      <c r="MI287" s="80"/>
      <c r="MJ287" s="80"/>
      <c r="MK287" s="80"/>
      <c r="ML287" s="80"/>
      <c r="MM287" s="80"/>
      <c r="MN287" s="80"/>
      <c r="MO287" s="80"/>
      <c r="MP287" s="80"/>
      <c r="MQ287" s="80"/>
      <c r="MR287" s="80"/>
      <c r="MS287" s="80"/>
      <c r="MT287" s="80"/>
      <c r="MU287" s="80"/>
      <c r="MV287" s="80"/>
      <c r="MW287" s="80"/>
      <c r="MX287" s="80"/>
      <c r="MY287" s="80"/>
      <c r="MZ287" s="80"/>
      <c r="NA287" s="80"/>
      <c r="NB287" s="80"/>
      <c r="NC287" s="80"/>
      <c r="ND287" s="80"/>
      <c r="NE287" s="80"/>
      <c r="NF287" s="80"/>
      <c r="NG287" s="80"/>
      <c r="NH287" s="80"/>
      <c r="NI287" s="80"/>
      <c r="NJ287" s="80"/>
      <c r="NK287" s="80"/>
      <c r="NL287" s="80"/>
      <c r="NM287" s="80"/>
      <c r="NN287" s="80"/>
      <c r="NO287" s="80"/>
      <c r="NP287" s="80"/>
      <c r="NQ287" s="80"/>
      <c r="NR287" s="80"/>
      <c r="NS287" s="80"/>
      <c r="NT287" s="80"/>
      <c r="NU287" s="80"/>
      <c r="NV287" s="80"/>
      <c r="NW287" s="80"/>
      <c r="NX287" s="80"/>
      <c r="NY287" s="80"/>
      <c r="NZ287" s="80"/>
      <c r="OA287" s="80"/>
      <c r="OB287" s="79">
        <v>61908</v>
      </c>
    </row>
    <row r="288" spans="1:392" ht="13.15">
      <c r="A288" s="27">
        <v>483000</v>
      </c>
      <c r="B288" s="23" t="s">
        <v>428</v>
      </c>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v>3</v>
      </c>
      <c r="AJ288" s="80"/>
      <c r="AK288" s="80"/>
      <c r="AL288" s="80"/>
      <c r="AM288" s="80"/>
      <c r="AN288" s="80"/>
      <c r="AO288" s="80"/>
      <c r="AP288" s="80"/>
      <c r="AQ288" s="80"/>
      <c r="AR288" s="80"/>
      <c r="AS288" s="80"/>
      <c r="AT288" s="80"/>
      <c r="AU288" s="80"/>
      <c r="AV288" s="80"/>
      <c r="AW288" s="80"/>
      <c r="AX288" s="80"/>
      <c r="AY288" s="80"/>
      <c r="AZ288" s="80"/>
      <c r="BA288" s="80"/>
      <c r="BB288" s="80"/>
      <c r="BC288" s="80"/>
      <c r="BD288" s="80"/>
      <c r="BE288" s="80"/>
      <c r="BF288" s="80"/>
      <c r="BG288" s="80"/>
      <c r="BH288" s="80"/>
      <c r="BI288" s="80"/>
      <c r="BJ288" s="80"/>
      <c r="BK288" s="80"/>
      <c r="BL288" s="80"/>
      <c r="BM288" s="80"/>
      <c r="BN288" s="80"/>
      <c r="BO288" s="81"/>
      <c r="BP288" s="80"/>
      <c r="BQ288" s="80"/>
      <c r="BR288" s="80"/>
      <c r="BS288" s="80"/>
      <c r="BT288" s="80"/>
      <c r="BU288" s="80"/>
      <c r="BV288" s="80"/>
      <c r="BW288" s="80"/>
      <c r="BX288" s="80"/>
      <c r="BY288" s="80"/>
      <c r="BZ288" s="80"/>
      <c r="CA288" s="80"/>
      <c r="CB288" s="80"/>
      <c r="CC288" s="80"/>
      <c r="CD288" s="80"/>
      <c r="CE288" s="80"/>
      <c r="CF288" s="80"/>
      <c r="CG288" s="80"/>
      <c r="CH288" s="80"/>
      <c r="CI288" s="80"/>
      <c r="CJ288" s="80"/>
      <c r="CK288" s="80"/>
      <c r="CL288" s="80"/>
      <c r="CM288" s="80"/>
      <c r="CN288" s="80"/>
      <c r="CO288" s="80"/>
      <c r="CP288" s="80"/>
      <c r="CQ288" s="80"/>
      <c r="CR288" s="80"/>
      <c r="CS288" s="80"/>
      <c r="CT288" s="80"/>
      <c r="CU288" s="80"/>
      <c r="CV288" s="80"/>
      <c r="CW288" s="80"/>
      <c r="CX288" s="80"/>
      <c r="CY288" s="80"/>
      <c r="CZ288" s="80"/>
      <c r="DA288" s="80"/>
      <c r="DB288" s="80"/>
      <c r="DC288" s="80"/>
      <c r="DD288" s="80"/>
      <c r="DE288" s="80"/>
      <c r="DF288" s="80"/>
      <c r="DG288" s="80"/>
      <c r="DH288" s="80"/>
      <c r="DI288" s="80"/>
      <c r="DJ288" s="80"/>
      <c r="DK288" s="80"/>
      <c r="DL288" s="80"/>
      <c r="DM288" s="80"/>
      <c r="DN288" s="80"/>
      <c r="DO288" s="80"/>
      <c r="DP288" s="80"/>
      <c r="DQ288" s="80"/>
      <c r="DR288" s="80"/>
      <c r="DS288" s="80"/>
      <c r="DT288" s="80"/>
      <c r="DU288" s="80"/>
      <c r="DV288" s="80"/>
      <c r="DW288" s="80"/>
      <c r="DX288" s="80"/>
      <c r="DY288" s="80"/>
      <c r="DZ288" s="80"/>
      <c r="EA288" s="80"/>
      <c r="EB288" s="80"/>
      <c r="EC288" s="80"/>
      <c r="ED288" s="80"/>
      <c r="EE288" s="80"/>
      <c r="EF288" s="80"/>
      <c r="EG288" s="80"/>
      <c r="EH288" s="80"/>
      <c r="EI288" s="80"/>
      <c r="EJ288" s="80"/>
      <c r="EK288" s="80"/>
      <c r="EL288" s="80"/>
      <c r="EM288" s="80"/>
      <c r="EN288" s="80"/>
      <c r="EO288" s="80"/>
      <c r="EP288" s="80"/>
      <c r="EQ288" s="80"/>
      <c r="ER288" s="80"/>
      <c r="ES288" s="80"/>
      <c r="ET288" s="80"/>
      <c r="EU288" s="80"/>
      <c r="EV288" s="80"/>
      <c r="EW288" s="80"/>
      <c r="EX288" s="80"/>
      <c r="EY288" s="80"/>
      <c r="EZ288" s="80"/>
      <c r="FA288" s="80"/>
      <c r="FB288" s="80"/>
      <c r="FC288" s="80"/>
      <c r="FD288" s="80"/>
      <c r="FE288" s="80"/>
      <c r="FF288" s="80"/>
      <c r="FG288" s="80"/>
      <c r="FH288" s="80"/>
      <c r="FI288" s="80"/>
      <c r="FJ288" s="80"/>
      <c r="FK288" s="80"/>
      <c r="FL288" s="80"/>
      <c r="FM288" s="80"/>
      <c r="FN288" s="80"/>
      <c r="FO288" s="80"/>
      <c r="FP288" s="80"/>
      <c r="FQ288" s="80"/>
      <c r="FR288" s="80"/>
      <c r="FS288" s="80"/>
      <c r="FT288" s="80"/>
      <c r="FU288" s="80"/>
      <c r="FV288" s="80"/>
      <c r="FW288" s="80"/>
      <c r="FX288" s="80"/>
      <c r="FY288" s="80"/>
      <c r="FZ288" s="80"/>
      <c r="GA288" s="80"/>
      <c r="GB288" s="80"/>
      <c r="GC288" s="80"/>
      <c r="GD288" s="80"/>
      <c r="GE288" s="80"/>
      <c r="GF288" s="80"/>
      <c r="GG288" s="80"/>
      <c r="GH288" s="80"/>
      <c r="GI288" s="80"/>
      <c r="GJ288" s="80"/>
      <c r="GK288" s="80"/>
      <c r="GL288" s="80"/>
      <c r="GM288" s="80"/>
      <c r="GN288" s="80"/>
      <c r="GO288" s="80"/>
      <c r="GP288" s="80"/>
      <c r="GQ288" s="80"/>
      <c r="GR288" s="80"/>
      <c r="GS288" s="80"/>
      <c r="GT288" s="80"/>
      <c r="GU288" s="80"/>
      <c r="GV288" s="80"/>
      <c r="GW288" s="80"/>
      <c r="GX288" s="80"/>
      <c r="GY288" s="80"/>
      <c r="GZ288" s="80"/>
      <c r="HA288" s="80"/>
      <c r="HB288" s="80"/>
      <c r="HC288" s="80"/>
      <c r="HD288" s="80"/>
      <c r="HE288" s="80"/>
      <c r="HF288" s="80"/>
      <c r="HG288" s="80"/>
      <c r="HH288" s="80"/>
      <c r="HI288" s="80"/>
      <c r="HJ288" s="80"/>
      <c r="HK288" s="80"/>
      <c r="HL288" s="80"/>
      <c r="HM288" s="80"/>
      <c r="HN288" s="80"/>
      <c r="HO288" s="80"/>
      <c r="HP288" s="80"/>
      <c r="HQ288" s="80"/>
      <c r="HR288" s="80"/>
      <c r="HS288" s="80"/>
      <c r="HT288" s="80"/>
      <c r="HU288" s="80"/>
      <c r="HV288" s="80"/>
      <c r="HW288" s="80"/>
      <c r="HX288" s="80"/>
      <c r="HY288" s="80"/>
      <c r="HZ288" s="80"/>
      <c r="IA288" s="80"/>
      <c r="IB288" s="80"/>
      <c r="IC288" s="80"/>
      <c r="ID288" s="80"/>
      <c r="IE288" s="80"/>
      <c r="IF288" s="80"/>
      <c r="IG288" s="80"/>
      <c r="IH288" s="80"/>
      <c r="II288" s="80"/>
      <c r="IJ288" s="80"/>
      <c r="IK288" s="80"/>
      <c r="IL288" s="80"/>
      <c r="IM288" s="80"/>
      <c r="IN288" s="80"/>
      <c r="IO288" s="80"/>
      <c r="IP288" s="80"/>
      <c r="IQ288" s="80"/>
      <c r="IR288" s="80"/>
      <c r="IS288" s="80"/>
      <c r="IT288" s="80"/>
      <c r="IU288" s="80"/>
      <c r="IV288" s="80"/>
      <c r="IW288" s="80"/>
      <c r="IX288" s="80"/>
      <c r="IY288" s="80"/>
      <c r="IZ288" s="80"/>
      <c r="JA288" s="80"/>
      <c r="JB288" s="80"/>
      <c r="JC288" s="80"/>
      <c r="JD288" s="80"/>
      <c r="JE288" s="80"/>
      <c r="JF288" s="80"/>
      <c r="JG288" s="80"/>
      <c r="JH288" s="80"/>
      <c r="JI288" s="80"/>
      <c r="JJ288" s="80"/>
      <c r="JK288" s="80"/>
      <c r="JL288" s="80"/>
      <c r="JM288" s="80"/>
      <c r="JN288" s="80"/>
      <c r="JO288" s="80"/>
      <c r="JP288" s="80"/>
      <c r="JQ288" s="80"/>
      <c r="JR288" s="80"/>
      <c r="JS288" s="80"/>
      <c r="JT288" s="80"/>
      <c r="JU288" s="80"/>
      <c r="JV288" s="80"/>
      <c r="JW288" s="80">
        <v>46953</v>
      </c>
      <c r="JX288" s="80"/>
      <c r="JY288" s="80"/>
      <c r="JZ288" s="80"/>
      <c r="KA288" s="80">
        <v>1106</v>
      </c>
      <c r="KB288" s="80"/>
      <c r="KC288" s="80"/>
      <c r="KD288" s="80"/>
      <c r="KE288" s="80"/>
      <c r="KF288" s="80"/>
      <c r="KG288" s="80"/>
      <c r="KH288" s="80"/>
      <c r="KI288" s="80"/>
      <c r="KJ288" s="80"/>
      <c r="KK288" s="80"/>
      <c r="KL288" s="80"/>
      <c r="KM288" s="80"/>
      <c r="KN288" s="80"/>
      <c r="KO288" s="80"/>
      <c r="KP288" s="80"/>
      <c r="KQ288" s="80"/>
      <c r="KR288" s="80"/>
      <c r="KS288" s="80"/>
      <c r="KT288" s="80"/>
      <c r="KU288" s="80"/>
      <c r="KV288" s="80"/>
      <c r="KW288" s="80"/>
      <c r="KX288" s="80"/>
      <c r="KY288" s="80"/>
      <c r="KZ288" s="80"/>
      <c r="LA288" s="80"/>
      <c r="LB288" s="80"/>
      <c r="LC288" s="80"/>
      <c r="LD288" s="80">
        <v>0</v>
      </c>
      <c r="LE288" s="80"/>
      <c r="LF288" s="80"/>
      <c r="LG288" s="80">
        <v>7</v>
      </c>
      <c r="LH288" s="80"/>
      <c r="LI288" s="80"/>
      <c r="LJ288" s="80"/>
      <c r="LK288" s="80"/>
      <c r="LL288" s="80"/>
      <c r="LM288" s="80"/>
      <c r="LN288" s="80"/>
      <c r="LO288" s="80">
        <v>2</v>
      </c>
      <c r="LP288" s="80"/>
      <c r="LQ288" s="80"/>
      <c r="LR288" s="80"/>
      <c r="LS288" s="80"/>
      <c r="LT288" s="80"/>
      <c r="LU288" s="80"/>
      <c r="LV288" s="80"/>
      <c r="LW288" s="80"/>
      <c r="LX288" s="80"/>
      <c r="LY288" s="80"/>
      <c r="LZ288" s="80"/>
      <c r="MA288" s="80"/>
      <c r="MB288" s="80"/>
      <c r="MC288" s="80"/>
      <c r="MD288" s="80"/>
      <c r="ME288" s="80"/>
      <c r="MF288" s="80"/>
      <c r="MG288" s="80"/>
      <c r="MH288" s="80"/>
      <c r="MI288" s="80"/>
      <c r="MJ288" s="80"/>
      <c r="MK288" s="80"/>
      <c r="ML288" s="80"/>
      <c r="MM288" s="80"/>
      <c r="MN288" s="80"/>
      <c r="MO288" s="80"/>
      <c r="MP288" s="80"/>
      <c r="MQ288" s="80"/>
      <c r="MR288" s="80"/>
      <c r="MS288" s="80"/>
      <c r="MT288" s="80"/>
      <c r="MU288" s="80"/>
      <c r="MV288" s="80"/>
      <c r="MW288" s="80"/>
      <c r="MX288" s="80"/>
      <c r="MY288" s="80"/>
      <c r="MZ288" s="80">
        <v>260</v>
      </c>
      <c r="NA288" s="80">
        <v>0</v>
      </c>
      <c r="NB288" s="80"/>
      <c r="NC288" s="80"/>
      <c r="ND288" s="80"/>
      <c r="NE288" s="80"/>
      <c r="NF288" s="80"/>
      <c r="NG288" s="80"/>
      <c r="NH288" s="80"/>
      <c r="NI288" s="80"/>
      <c r="NJ288" s="80"/>
      <c r="NK288" s="80"/>
      <c r="NL288" s="80"/>
      <c r="NM288" s="80"/>
      <c r="NN288" s="80"/>
      <c r="NO288" s="80"/>
      <c r="NP288" s="80"/>
      <c r="NQ288" s="80"/>
      <c r="NR288" s="80"/>
      <c r="NS288" s="80"/>
      <c r="NT288" s="80"/>
      <c r="NU288" s="80"/>
      <c r="NV288" s="80"/>
      <c r="NW288" s="80"/>
      <c r="NX288" s="80"/>
      <c r="NY288" s="80"/>
      <c r="NZ288" s="80"/>
      <c r="OA288" s="80"/>
      <c r="OB288" s="79">
        <v>48330</v>
      </c>
    </row>
    <row r="289" spans="1:392" ht="13.15">
      <c r="A289" s="27">
        <v>484000</v>
      </c>
      <c r="B289" s="23" t="s">
        <v>429</v>
      </c>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v>161</v>
      </c>
      <c r="AJ289" s="80"/>
      <c r="AK289" s="80"/>
      <c r="AL289" s="80"/>
      <c r="AM289" s="80"/>
      <c r="AN289" s="80"/>
      <c r="AO289" s="80"/>
      <c r="AP289" s="80"/>
      <c r="AQ289" s="80"/>
      <c r="AR289" s="80"/>
      <c r="AS289" s="80"/>
      <c r="AT289" s="80"/>
      <c r="AU289" s="80"/>
      <c r="AV289" s="80"/>
      <c r="AW289" s="80"/>
      <c r="AX289" s="80"/>
      <c r="AY289" s="80"/>
      <c r="AZ289" s="80"/>
      <c r="BA289" s="80"/>
      <c r="BB289" s="80"/>
      <c r="BC289" s="80"/>
      <c r="BD289" s="80"/>
      <c r="BE289" s="80"/>
      <c r="BF289" s="80"/>
      <c r="BG289" s="80"/>
      <c r="BH289" s="80"/>
      <c r="BI289" s="80"/>
      <c r="BJ289" s="80"/>
      <c r="BK289" s="80"/>
      <c r="BL289" s="80"/>
      <c r="BM289" s="80"/>
      <c r="BN289" s="80"/>
      <c r="BO289" s="81"/>
      <c r="BP289" s="80"/>
      <c r="BQ289" s="80"/>
      <c r="BR289" s="80"/>
      <c r="BS289" s="80"/>
      <c r="BT289" s="80"/>
      <c r="BU289" s="80"/>
      <c r="BV289" s="80"/>
      <c r="BW289" s="80"/>
      <c r="BX289" s="80"/>
      <c r="BY289" s="80"/>
      <c r="BZ289" s="80"/>
      <c r="CA289" s="80"/>
      <c r="CB289" s="80"/>
      <c r="CC289" s="80"/>
      <c r="CD289" s="80"/>
      <c r="CE289" s="80"/>
      <c r="CF289" s="80"/>
      <c r="CG289" s="80"/>
      <c r="CH289" s="80"/>
      <c r="CI289" s="80"/>
      <c r="CJ289" s="80"/>
      <c r="CK289" s="80"/>
      <c r="CL289" s="80"/>
      <c r="CM289" s="80"/>
      <c r="CN289" s="80"/>
      <c r="CO289" s="80"/>
      <c r="CP289" s="80"/>
      <c r="CQ289" s="80"/>
      <c r="CR289" s="80"/>
      <c r="CS289" s="80"/>
      <c r="CT289" s="80"/>
      <c r="CU289" s="80"/>
      <c r="CV289" s="80"/>
      <c r="CW289" s="80"/>
      <c r="CX289" s="80"/>
      <c r="CY289" s="80"/>
      <c r="CZ289" s="80"/>
      <c r="DA289" s="80"/>
      <c r="DB289" s="80"/>
      <c r="DC289" s="80"/>
      <c r="DD289" s="80"/>
      <c r="DE289" s="80"/>
      <c r="DF289" s="80"/>
      <c r="DG289" s="80"/>
      <c r="DH289" s="80"/>
      <c r="DI289" s="80"/>
      <c r="DJ289" s="80"/>
      <c r="DK289" s="80"/>
      <c r="DL289" s="80"/>
      <c r="DM289" s="80"/>
      <c r="DN289" s="80"/>
      <c r="DO289" s="80"/>
      <c r="DP289" s="80"/>
      <c r="DQ289" s="80"/>
      <c r="DR289" s="80"/>
      <c r="DS289" s="80"/>
      <c r="DT289" s="80"/>
      <c r="DU289" s="80"/>
      <c r="DV289" s="80"/>
      <c r="DW289" s="80"/>
      <c r="DX289" s="80"/>
      <c r="DY289" s="80"/>
      <c r="DZ289" s="80"/>
      <c r="EA289" s="80"/>
      <c r="EB289" s="80"/>
      <c r="EC289" s="80"/>
      <c r="ED289" s="80"/>
      <c r="EE289" s="80"/>
      <c r="EF289" s="80"/>
      <c r="EG289" s="80"/>
      <c r="EH289" s="80"/>
      <c r="EI289" s="80"/>
      <c r="EJ289" s="80"/>
      <c r="EK289" s="80"/>
      <c r="EL289" s="80"/>
      <c r="EM289" s="80"/>
      <c r="EN289" s="80"/>
      <c r="EO289" s="80"/>
      <c r="EP289" s="80"/>
      <c r="EQ289" s="80"/>
      <c r="ER289" s="80"/>
      <c r="ES289" s="80"/>
      <c r="ET289" s="80"/>
      <c r="EU289" s="80"/>
      <c r="EV289" s="80"/>
      <c r="EW289" s="80"/>
      <c r="EX289" s="80"/>
      <c r="EY289" s="80"/>
      <c r="EZ289" s="80"/>
      <c r="FA289" s="80"/>
      <c r="FB289" s="80"/>
      <c r="FC289" s="80"/>
      <c r="FD289" s="80"/>
      <c r="FE289" s="80"/>
      <c r="FF289" s="80"/>
      <c r="FG289" s="80"/>
      <c r="FH289" s="80"/>
      <c r="FI289" s="80"/>
      <c r="FJ289" s="80"/>
      <c r="FK289" s="80"/>
      <c r="FL289" s="80"/>
      <c r="FM289" s="80"/>
      <c r="FN289" s="80"/>
      <c r="FO289" s="80"/>
      <c r="FP289" s="80"/>
      <c r="FQ289" s="80"/>
      <c r="FR289" s="80"/>
      <c r="FS289" s="80"/>
      <c r="FT289" s="80"/>
      <c r="FU289" s="80"/>
      <c r="FV289" s="80"/>
      <c r="FW289" s="80"/>
      <c r="FX289" s="80"/>
      <c r="FY289" s="80"/>
      <c r="FZ289" s="80"/>
      <c r="GA289" s="80"/>
      <c r="GB289" s="80"/>
      <c r="GC289" s="80"/>
      <c r="GD289" s="80"/>
      <c r="GE289" s="80"/>
      <c r="GF289" s="80"/>
      <c r="GG289" s="80"/>
      <c r="GH289" s="80"/>
      <c r="GI289" s="80"/>
      <c r="GJ289" s="80"/>
      <c r="GK289" s="80"/>
      <c r="GL289" s="80"/>
      <c r="GM289" s="80"/>
      <c r="GN289" s="80"/>
      <c r="GO289" s="80"/>
      <c r="GP289" s="80"/>
      <c r="GQ289" s="80"/>
      <c r="GR289" s="80"/>
      <c r="GS289" s="80"/>
      <c r="GT289" s="80"/>
      <c r="GU289" s="80"/>
      <c r="GV289" s="80"/>
      <c r="GW289" s="80"/>
      <c r="GX289" s="80"/>
      <c r="GY289" s="80"/>
      <c r="GZ289" s="80"/>
      <c r="HA289" s="80"/>
      <c r="HB289" s="80"/>
      <c r="HC289" s="80"/>
      <c r="HD289" s="80"/>
      <c r="HE289" s="80"/>
      <c r="HF289" s="80"/>
      <c r="HG289" s="80"/>
      <c r="HH289" s="80"/>
      <c r="HI289" s="80"/>
      <c r="HJ289" s="80"/>
      <c r="HK289" s="80"/>
      <c r="HL289" s="80"/>
      <c r="HM289" s="80"/>
      <c r="HN289" s="80"/>
      <c r="HO289" s="80"/>
      <c r="HP289" s="80"/>
      <c r="HQ289" s="80"/>
      <c r="HR289" s="80"/>
      <c r="HS289" s="80"/>
      <c r="HT289" s="80"/>
      <c r="HU289" s="80"/>
      <c r="HV289" s="80"/>
      <c r="HW289" s="80"/>
      <c r="HX289" s="80"/>
      <c r="HY289" s="80"/>
      <c r="HZ289" s="80"/>
      <c r="IA289" s="80"/>
      <c r="IB289" s="80"/>
      <c r="IC289" s="80"/>
      <c r="ID289" s="80"/>
      <c r="IE289" s="80"/>
      <c r="IF289" s="80"/>
      <c r="IG289" s="80"/>
      <c r="IH289" s="80"/>
      <c r="II289" s="80"/>
      <c r="IJ289" s="80"/>
      <c r="IK289" s="80"/>
      <c r="IL289" s="80"/>
      <c r="IM289" s="80"/>
      <c r="IN289" s="80"/>
      <c r="IO289" s="80"/>
      <c r="IP289" s="80"/>
      <c r="IQ289" s="80"/>
      <c r="IR289" s="80"/>
      <c r="IS289" s="80"/>
      <c r="IT289" s="80"/>
      <c r="IU289" s="80"/>
      <c r="IV289" s="80"/>
      <c r="IW289" s="80"/>
      <c r="IX289" s="80"/>
      <c r="IY289" s="80"/>
      <c r="IZ289" s="80"/>
      <c r="JA289" s="80"/>
      <c r="JB289" s="80"/>
      <c r="JC289" s="80"/>
      <c r="JD289" s="80"/>
      <c r="JE289" s="80"/>
      <c r="JF289" s="80"/>
      <c r="JG289" s="80"/>
      <c r="JH289" s="80"/>
      <c r="JI289" s="80"/>
      <c r="JJ289" s="80"/>
      <c r="JK289" s="80"/>
      <c r="JL289" s="80"/>
      <c r="JM289" s="80"/>
      <c r="JN289" s="80"/>
      <c r="JO289" s="80"/>
      <c r="JP289" s="80">
        <v>1</v>
      </c>
      <c r="JQ289" s="80"/>
      <c r="JR289" s="80"/>
      <c r="JS289" s="80"/>
      <c r="JT289" s="80"/>
      <c r="JU289" s="80"/>
      <c r="JV289" s="80"/>
      <c r="JW289" s="80"/>
      <c r="JX289" s="80">
        <v>275095</v>
      </c>
      <c r="JY289" s="80"/>
      <c r="JZ289" s="80"/>
      <c r="KA289" s="80">
        <v>1176</v>
      </c>
      <c r="KB289" s="80">
        <v>923</v>
      </c>
      <c r="KC289" s="80">
        <v>4038</v>
      </c>
      <c r="KD289" s="80"/>
      <c r="KE289" s="80"/>
      <c r="KF289" s="80"/>
      <c r="KG289" s="80"/>
      <c r="KH289" s="80"/>
      <c r="KI289" s="80"/>
      <c r="KJ289" s="80"/>
      <c r="KK289" s="80"/>
      <c r="KL289" s="80"/>
      <c r="KM289" s="80"/>
      <c r="KN289" s="80"/>
      <c r="KO289" s="80"/>
      <c r="KP289" s="80"/>
      <c r="KQ289" s="80"/>
      <c r="KR289" s="80"/>
      <c r="KS289" s="80"/>
      <c r="KT289" s="80"/>
      <c r="KU289" s="80"/>
      <c r="KV289" s="80"/>
      <c r="KW289" s="80"/>
      <c r="KX289" s="80"/>
      <c r="KY289" s="80"/>
      <c r="KZ289" s="80"/>
      <c r="LA289" s="80"/>
      <c r="LB289" s="80">
        <v>180</v>
      </c>
      <c r="LC289" s="80"/>
      <c r="LD289" s="80"/>
      <c r="LE289" s="80"/>
      <c r="LF289" s="80"/>
      <c r="LG289" s="80">
        <v>72</v>
      </c>
      <c r="LH289" s="80"/>
      <c r="LI289" s="80"/>
      <c r="LJ289" s="80"/>
      <c r="LK289" s="80"/>
      <c r="LL289" s="80"/>
      <c r="LM289" s="80">
        <v>92</v>
      </c>
      <c r="LN289" s="80"/>
      <c r="LO289" s="80">
        <v>12</v>
      </c>
      <c r="LP289" s="80"/>
      <c r="LQ289" s="80"/>
      <c r="LR289" s="80"/>
      <c r="LS289" s="80"/>
      <c r="LT289" s="80"/>
      <c r="LU289" s="80"/>
      <c r="LV289" s="80"/>
      <c r="LW289" s="80"/>
      <c r="LX289" s="80"/>
      <c r="LY289" s="80"/>
      <c r="LZ289" s="80"/>
      <c r="MA289" s="80"/>
      <c r="MB289" s="80"/>
      <c r="MC289" s="80">
        <v>1410</v>
      </c>
      <c r="MD289" s="80"/>
      <c r="ME289" s="80"/>
      <c r="MF289" s="80"/>
      <c r="MG289" s="80"/>
      <c r="MH289" s="80"/>
      <c r="MI289" s="80"/>
      <c r="MJ289" s="80"/>
      <c r="MK289" s="80"/>
      <c r="ML289" s="80"/>
      <c r="MM289" s="80"/>
      <c r="MN289" s="80"/>
      <c r="MO289" s="80"/>
      <c r="MP289" s="80"/>
      <c r="MQ289" s="80"/>
      <c r="MR289" s="80"/>
      <c r="MS289" s="80"/>
      <c r="MT289" s="80"/>
      <c r="MU289" s="80"/>
      <c r="MV289" s="80"/>
      <c r="MW289" s="80"/>
      <c r="MX289" s="80"/>
      <c r="MY289" s="80"/>
      <c r="MZ289" s="80"/>
      <c r="NA289" s="80"/>
      <c r="NB289" s="80"/>
      <c r="NC289" s="80"/>
      <c r="ND289" s="80"/>
      <c r="NE289" s="80"/>
      <c r="NF289" s="80"/>
      <c r="NG289" s="80"/>
      <c r="NH289" s="80"/>
      <c r="NI289" s="80"/>
      <c r="NJ289" s="80"/>
      <c r="NK289" s="80"/>
      <c r="NL289" s="80"/>
      <c r="NM289" s="80"/>
      <c r="NN289" s="80"/>
      <c r="NO289" s="80"/>
      <c r="NP289" s="80"/>
      <c r="NQ289" s="80"/>
      <c r="NR289" s="80"/>
      <c r="NS289" s="80"/>
      <c r="NT289" s="80"/>
      <c r="NU289" s="80"/>
      <c r="NV289" s="80"/>
      <c r="NW289" s="80"/>
      <c r="NX289" s="80"/>
      <c r="NY289" s="80"/>
      <c r="NZ289" s="80"/>
      <c r="OA289" s="80"/>
      <c r="OB289" s="79">
        <v>283159</v>
      </c>
    </row>
    <row r="290" spans="1:392" ht="13.15">
      <c r="A290" s="27">
        <v>485000</v>
      </c>
      <c r="B290" s="23" t="s">
        <v>430</v>
      </c>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v>7</v>
      </c>
      <c r="AJ290" s="80"/>
      <c r="AK290" s="80"/>
      <c r="AL290" s="80"/>
      <c r="AM290" s="80"/>
      <c r="AN290" s="80"/>
      <c r="AO290" s="80"/>
      <c r="AP290" s="80"/>
      <c r="AQ290" s="80"/>
      <c r="AR290" s="80"/>
      <c r="AS290" s="80"/>
      <c r="AT290" s="80"/>
      <c r="AU290" s="80"/>
      <c r="AV290" s="80"/>
      <c r="AW290" s="80"/>
      <c r="AX290" s="80"/>
      <c r="AY290" s="80"/>
      <c r="AZ290" s="80"/>
      <c r="BA290" s="80"/>
      <c r="BB290" s="80"/>
      <c r="BC290" s="80"/>
      <c r="BD290" s="80"/>
      <c r="BE290" s="80"/>
      <c r="BF290" s="80"/>
      <c r="BG290" s="80"/>
      <c r="BH290" s="80"/>
      <c r="BI290" s="80"/>
      <c r="BJ290" s="80"/>
      <c r="BK290" s="80"/>
      <c r="BL290" s="80"/>
      <c r="BM290" s="80"/>
      <c r="BN290" s="80"/>
      <c r="BO290" s="81"/>
      <c r="BP290" s="80"/>
      <c r="BQ290" s="80"/>
      <c r="BR290" s="80"/>
      <c r="BS290" s="80"/>
      <c r="BT290" s="80"/>
      <c r="BU290" s="80"/>
      <c r="BV290" s="80"/>
      <c r="BW290" s="80"/>
      <c r="BX290" s="80"/>
      <c r="BY290" s="80"/>
      <c r="BZ290" s="80"/>
      <c r="CA290" s="80"/>
      <c r="CB290" s="80"/>
      <c r="CC290" s="80"/>
      <c r="CD290" s="80"/>
      <c r="CE290" s="80"/>
      <c r="CF290" s="80"/>
      <c r="CG290" s="80"/>
      <c r="CH290" s="80"/>
      <c r="CI290" s="80"/>
      <c r="CJ290" s="80"/>
      <c r="CK290" s="80"/>
      <c r="CL290" s="80"/>
      <c r="CM290" s="80"/>
      <c r="CN290" s="80"/>
      <c r="CO290" s="80"/>
      <c r="CP290" s="80"/>
      <c r="CQ290" s="80"/>
      <c r="CR290" s="80"/>
      <c r="CS290" s="80"/>
      <c r="CT290" s="80"/>
      <c r="CU290" s="80"/>
      <c r="CV290" s="80"/>
      <c r="CW290" s="80"/>
      <c r="CX290" s="80"/>
      <c r="CY290" s="80"/>
      <c r="CZ290" s="80"/>
      <c r="DA290" s="80"/>
      <c r="DB290" s="80"/>
      <c r="DC290" s="80"/>
      <c r="DD290" s="80"/>
      <c r="DE290" s="80"/>
      <c r="DF290" s="80"/>
      <c r="DG290" s="80"/>
      <c r="DH290" s="80"/>
      <c r="DI290" s="80"/>
      <c r="DJ290" s="80"/>
      <c r="DK290" s="80"/>
      <c r="DL290" s="80"/>
      <c r="DM290" s="80"/>
      <c r="DN290" s="80"/>
      <c r="DO290" s="80"/>
      <c r="DP290" s="80"/>
      <c r="DQ290" s="80"/>
      <c r="DR290" s="80"/>
      <c r="DS290" s="80"/>
      <c r="DT290" s="80"/>
      <c r="DU290" s="80"/>
      <c r="DV290" s="80"/>
      <c r="DW290" s="80"/>
      <c r="DX290" s="80"/>
      <c r="DY290" s="80"/>
      <c r="DZ290" s="80"/>
      <c r="EA290" s="80"/>
      <c r="EB290" s="80"/>
      <c r="EC290" s="80"/>
      <c r="ED290" s="80"/>
      <c r="EE290" s="80"/>
      <c r="EF290" s="80"/>
      <c r="EG290" s="80"/>
      <c r="EH290" s="80"/>
      <c r="EI290" s="80"/>
      <c r="EJ290" s="80"/>
      <c r="EK290" s="80"/>
      <c r="EL290" s="80"/>
      <c r="EM290" s="80"/>
      <c r="EN290" s="80"/>
      <c r="EO290" s="80"/>
      <c r="EP290" s="80"/>
      <c r="EQ290" s="80"/>
      <c r="ER290" s="80"/>
      <c r="ES290" s="80"/>
      <c r="ET290" s="80"/>
      <c r="EU290" s="80"/>
      <c r="EV290" s="80"/>
      <c r="EW290" s="80"/>
      <c r="EX290" s="80"/>
      <c r="EY290" s="80"/>
      <c r="EZ290" s="80"/>
      <c r="FA290" s="80"/>
      <c r="FB290" s="80"/>
      <c r="FC290" s="80"/>
      <c r="FD290" s="80"/>
      <c r="FE290" s="80"/>
      <c r="FF290" s="80"/>
      <c r="FG290" s="80"/>
      <c r="FH290" s="80"/>
      <c r="FI290" s="80"/>
      <c r="FJ290" s="80"/>
      <c r="FK290" s="80"/>
      <c r="FL290" s="80"/>
      <c r="FM290" s="80"/>
      <c r="FN290" s="80"/>
      <c r="FO290" s="80"/>
      <c r="FP290" s="80"/>
      <c r="FQ290" s="80"/>
      <c r="FR290" s="80"/>
      <c r="FS290" s="80"/>
      <c r="FT290" s="80"/>
      <c r="FU290" s="80"/>
      <c r="FV290" s="80"/>
      <c r="FW290" s="80"/>
      <c r="FX290" s="80"/>
      <c r="FY290" s="80"/>
      <c r="FZ290" s="80"/>
      <c r="GA290" s="80"/>
      <c r="GB290" s="80"/>
      <c r="GC290" s="80"/>
      <c r="GD290" s="80"/>
      <c r="GE290" s="80"/>
      <c r="GF290" s="80"/>
      <c r="GG290" s="80"/>
      <c r="GH290" s="80"/>
      <c r="GI290" s="80"/>
      <c r="GJ290" s="80"/>
      <c r="GK290" s="80"/>
      <c r="GL290" s="80"/>
      <c r="GM290" s="80"/>
      <c r="GN290" s="80"/>
      <c r="GO290" s="80"/>
      <c r="GP290" s="80"/>
      <c r="GQ290" s="80"/>
      <c r="GR290" s="80"/>
      <c r="GS290" s="80"/>
      <c r="GT290" s="80"/>
      <c r="GU290" s="80"/>
      <c r="GV290" s="80"/>
      <c r="GW290" s="80"/>
      <c r="GX290" s="80"/>
      <c r="GY290" s="80"/>
      <c r="GZ290" s="80"/>
      <c r="HA290" s="80"/>
      <c r="HB290" s="80"/>
      <c r="HC290" s="80"/>
      <c r="HD290" s="80"/>
      <c r="HE290" s="80"/>
      <c r="HF290" s="80"/>
      <c r="HG290" s="80"/>
      <c r="HH290" s="80"/>
      <c r="HI290" s="80"/>
      <c r="HJ290" s="80"/>
      <c r="HK290" s="80"/>
      <c r="HL290" s="80"/>
      <c r="HM290" s="80"/>
      <c r="HN290" s="80"/>
      <c r="HO290" s="80"/>
      <c r="HP290" s="80"/>
      <c r="HQ290" s="80"/>
      <c r="HR290" s="80"/>
      <c r="HS290" s="80"/>
      <c r="HT290" s="80"/>
      <c r="HU290" s="80"/>
      <c r="HV290" s="80"/>
      <c r="HW290" s="80"/>
      <c r="HX290" s="80"/>
      <c r="HY290" s="80"/>
      <c r="HZ290" s="80"/>
      <c r="IA290" s="80"/>
      <c r="IB290" s="80"/>
      <c r="IC290" s="80"/>
      <c r="ID290" s="80"/>
      <c r="IE290" s="80"/>
      <c r="IF290" s="80"/>
      <c r="IG290" s="80"/>
      <c r="IH290" s="80"/>
      <c r="II290" s="80"/>
      <c r="IJ290" s="80"/>
      <c r="IK290" s="80"/>
      <c r="IL290" s="80"/>
      <c r="IM290" s="80"/>
      <c r="IN290" s="80"/>
      <c r="IO290" s="80"/>
      <c r="IP290" s="80"/>
      <c r="IQ290" s="80"/>
      <c r="IR290" s="80"/>
      <c r="IS290" s="80"/>
      <c r="IT290" s="80"/>
      <c r="IU290" s="80"/>
      <c r="IV290" s="80"/>
      <c r="IW290" s="80"/>
      <c r="IX290" s="80"/>
      <c r="IY290" s="80"/>
      <c r="IZ290" s="80"/>
      <c r="JA290" s="80"/>
      <c r="JB290" s="80"/>
      <c r="JC290" s="80"/>
      <c r="JD290" s="80"/>
      <c r="JE290" s="80"/>
      <c r="JF290" s="80"/>
      <c r="JG290" s="80"/>
      <c r="JH290" s="80"/>
      <c r="JI290" s="80"/>
      <c r="JJ290" s="80"/>
      <c r="JK290" s="80"/>
      <c r="JL290" s="80"/>
      <c r="JM290" s="80"/>
      <c r="JN290" s="80"/>
      <c r="JO290" s="80"/>
      <c r="JP290" s="80">
        <v>11</v>
      </c>
      <c r="JQ290" s="80"/>
      <c r="JR290" s="80"/>
      <c r="JS290" s="80"/>
      <c r="JT290" s="80">
        <v>34</v>
      </c>
      <c r="JU290" s="80"/>
      <c r="JV290" s="80"/>
      <c r="JW290" s="80"/>
      <c r="JX290" s="80"/>
      <c r="JY290" s="80">
        <v>44416</v>
      </c>
      <c r="JZ290" s="80"/>
      <c r="KA290" s="80">
        <v>269</v>
      </c>
      <c r="KB290" s="80">
        <v>29</v>
      </c>
      <c r="KC290" s="80"/>
      <c r="KD290" s="80"/>
      <c r="KE290" s="80"/>
      <c r="KF290" s="80"/>
      <c r="KG290" s="80"/>
      <c r="KH290" s="80"/>
      <c r="KI290" s="80"/>
      <c r="KJ290" s="80"/>
      <c r="KK290" s="80"/>
      <c r="KL290" s="80"/>
      <c r="KM290" s="80"/>
      <c r="KN290" s="80"/>
      <c r="KO290" s="80"/>
      <c r="KP290" s="80"/>
      <c r="KQ290" s="80"/>
      <c r="KR290" s="80"/>
      <c r="KS290" s="80"/>
      <c r="KT290" s="80"/>
      <c r="KU290" s="80"/>
      <c r="KV290" s="80"/>
      <c r="KW290" s="80"/>
      <c r="KX290" s="80"/>
      <c r="KY290" s="80"/>
      <c r="KZ290" s="80"/>
      <c r="LA290" s="80">
        <v>4</v>
      </c>
      <c r="LB290" s="80"/>
      <c r="LC290" s="80"/>
      <c r="LD290" s="80"/>
      <c r="LE290" s="80"/>
      <c r="LF290" s="80"/>
      <c r="LG290" s="80">
        <v>0</v>
      </c>
      <c r="LH290" s="80"/>
      <c r="LI290" s="80"/>
      <c r="LJ290" s="80"/>
      <c r="LK290" s="80"/>
      <c r="LL290" s="80"/>
      <c r="LM290" s="80"/>
      <c r="LN290" s="80"/>
      <c r="LO290" s="80">
        <v>1</v>
      </c>
      <c r="LP290" s="80">
        <v>22</v>
      </c>
      <c r="LQ290" s="80"/>
      <c r="LR290" s="80"/>
      <c r="LS290" s="80"/>
      <c r="LT290" s="80"/>
      <c r="LU290" s="80"/>
      <c r="LV290" s="80"/>
      <c r="LW290" s="80"/>
      <c r="LX290" s="80"/>
      <c r="LY290" s="80"/>
      <c r="LZ290" s="80"/>
      <c r="MA290" s="80"/>
      <c r="MB290" s="80"/>
      <c r="MC290" s="80"/>
      <c r="MD290" s="80"/>
      <c r="ME290" s="80"/>
      <c r="MF290" s="80"/>
      <c r="MG290" s="80"/>
      <c r="MH290" s="80"/>
      <c r="MI290" s="80"/>
      <c r="MJ290" s="80"/>
      <c r="MK290" s="80"/>
      <c r="ML290" s="80"/>
      <c r="MM290" s="80">
        <v>18</v>
      </c>
      <c r="MN290" s="80"/>
      <c r="MO290" s="80"/>
      <c r="MP290" s="80"/>
      <c r="MQ290" s="80"/>
      <c r="MR290" s="80"/>
      <c r="MS290" s="80"/>
      <c r="MT290" s="80"/>
      <c r="MU290" s="80"/>
      <c r="MV290" s="80"/>
      <c r="MW290" s="80"/>
      <c r="MX290" s="80"/>
      <c r="MY290" s="80"/>
      <c r="MZ290" s="80"/>
      <c r="NA290" s="80"/>
      <c r="NB290" s="80"/>
      <c r="NC290" s="80"/>
      <c r="ND290" s="80"/>
      <c r="NE290" s="80"/>
      <c r="NF290" s="80">
        <v>3</v>
      </c>
      <c r="NG290" s="80"/>
      <c r="NH290" s="80"/>
      <c r="NI290" s="80"/>
      <c r="NJ290" s="80"/>
      <c r="NK290" s="80"/>
      <c r="NL290" s="80"/>
      <c r="NM290" s="80"/>
      <c r="NN290" s="80"/>
      <c r="NO290" s="80"/>
      <c r="NP290" s="80"/>
      <c r="NQ290" s="80"/>
      <c r="NR290" s="80"/>
      <c r="NS290" s="80"/>
      <c r="NT290" s="80"/>
      <c r="NU290" s="80"/>
      <c r="NV290" s="80"/>
      <c r="NW290" s="80"/>
      <c r="NX290" s="80"/>
      <c r="NY290" s="80"/>
      <c r="NZ290" s="80"/>
      <c r="OA290" s="80"/>
      <c r="OB290" s="79">
        <v>44815</v>
      </c>
    </row>
    <row r="291" spans="1:392" ht="13.15">
      <c r="A291" s="27">
        <v>486000</v>
      </c>
      <c r="B291" s="23" t="s">
        <v>431</v>
      </c>
      <c r="C291" s="80"/>
      <c r="D291" s="80"/>
      <c r="E291" s="80"/>
      <c r="F291" s="80"/>
      <c r="G291" s="80"/>
      <c r="H291" s="80"/>
      <c r="I291" s="80"/>
      <c r="J291" s="80"/>
      <c r="K291" s="80"/>
      <c r="L291" s="80"/>
      <c r="M291" s="80"/>
      <c r="N291" s="80"/>
      <c r="O291" s="80"/>
      <c r="P291" s="80"/>
      <c r="Q291" s="80"/>
      <c r="R291" s="80"/>
      <c r="S291" s="80"/>
      <c r="T291" s="80"/>
      <c r="U291" s="80"/>
      <c r="V291" s="80"/>
      <c r="W291" s="80"/>
      <c r="X291" s="80"/>
      <c r="Y291" s="80">
        <v>724</v>
      </c>
      <c r="Z291" s="80"/>
      <c r="AA291" s="80"/>
      <c r="AB291" s="80"/>
      <c r="AC291" s="80"/>
      <c r="AD291" s="80"/>
      <c r="AE291" s="80">
        <v>7</v>
      </c>
      <c r="AF291" s="80"/>
      <c r="AG291" s="80"/>
      <c r="AH291" s="80"/>
      <c r="AI291" s="80"/>
      <c r="AJ291" s="80"/>
      <c r="AK291" s="80"/>
      <c r="AL291" s="80"/>
      <c r="AM291" s="80"/>
      <c r="AN291" s="80"/>
      <c r="AO291" s="80"/>
      <c r="AP291" s="80"/>
      <c r="AQ291" s="80"/>
      <c r="AR291" s="80"/>
      <c r="AS291" s="80"/>
      <c r="AT291" s="80"/>
      <c r="AU291" s="80"/>
      <c r="AV291" s="80"/>
      <c r="AW291" s="80"/>
      <c r="AX291" s="80"/>
      <c r="AY291" s="80"/>
      <c r="AZ291" s="80"/>
      <c r="BA291" s="80"/>
      <c r="BB291" s="80"/>
      <c r="BC291" s="80"/>
      <c r="BD291" s="80"/>
      <c r="BE291" s="80"/>
      <c r="BF291" s="80"/>
      <c r="BG291" s="80"/>
      <c r="BH291" s="80"/>
      <c r="BI291" s="80"/>
      <c r="BJ291" s="80"/>
      <c r="BK291" s="80"/>
      <c r="BL291" s="80"/>
      <c r="BM291" s="80"/>
      <c r="BN291" s="80"/>
      <c r="BO291" s="81"/>
      <c r="BP291" s="80"/>
      <c r="BQ291" s="80"/>
      <c r="BR291" s="80"/>
      <c r="BS291" s="80"/>
      <c r="BT291" s="80"/>
      <c r="BU291" s="80"/>
      <c r="BV291" s="80"/>
      <c r="BW291" s="80"/>
      <c r="BX291" s="80"/>
      <c r="BY291" s="80"/>
      <c r="BZ291" s="80"/>
      <c r="CA291" s="80"/>
      <c r="CB291" s="80"/>
      <c r="CC291" s="80"/>
      <c r="CD291" s="80"/>
      <c r="CE291" s="80"/>
      <c r="CF291" s="80"/>
      <c r="CG291" s="80"/>
      <c r="CH291" s="80"/>
      <c r="CI291" s="80"/>
      <c r="CJ291" s="80"/>
      <c r="CK291" s="80"/>
      <c r="CL291" s="80"/>
      <c r="CM291" s="80"/>
      <c r="CN291" s="80"/>
      <c r="CO291" s="80"/>
      <c r="CP291" s="80"/>
      <c r="CQ291" s="80"/>
      <c r="CR291" s="80"/>
      <c r="CS291" s="80"/>
      <c r="CT291" s="80"/>
      <c r="CU291" s="80"/>
      <c r="CV291" s="80"/>
      <c r="CW291" s="80"/>
      <c r="CX291" s="80"/>
      <c r="CY291" s="80"/>
      <c r="CZ291" s="80"/>
      <c r="DA291" s="80"/>
      <c r="DB291" s="80"/>
      <c r="DC291" s="80"/>
      <c r="DD291" s="80"/>
      <c r="DE291" s="80"/>
      <c r="DF291" s="80"/>
      <c r="DG291" s="80"/>
      <c r="DH291" s="80"/>
      <c r="DI291" s="80"/>
      <c r="DJ291" s="80"/>
      <c r="DK291" s="80"/>
      <c r="DL291" s="80"/>
      <c r="DM291" s="80"/>
      <c r="DN291" s="80"/>
      <c r="DO291" s="80"/>
      <c r="DP291" s="80"/>
      <c r="DQ291" s="80"/>
      <c r="DR291" s="80"/>
      <c r="DS291" s="80"/>
      <c r="DT291" s="80"/>
      <c r="DU291" s="80"/>
      <c r="DV291" s="80"/>
      <c r="DW291" s="80"/>
      <c r="DX291" s="80"/>
      <c r="DY291" s="80"/>
      <c r="DZ291" s="80"/>
      <c r="EA291" s="80"/>
      <c r="EB291" s="80"/>
      <c r="EC291" s="80"/>
      <c r="ED291" s="80"/>
      <c r="EE291" s="80"/>
      <c r="EF291" s="80"/>
      <c r="EG291" s="80"/>
      <c r="EH291" s="80"/>
      <c r="EI291" s="80"/>
      <c r="EJ291" s="80"/>
      <c r="EK291" s="80"/>
      <c r="EL291" s="80"/>
      <c r="EM291" s="80"/>
      <c r="EN291" s="80"/>
      <c r="EO291" s="80"/>
      <c r="EP291" s="80"/>
      <c r="EQ291" s="80"/>
      <c r="ER291" s="80"/>
      <c r="ES291" s="80"/>
      <c r="ET291" s="80"/>
      <c r="EU291" s="80"/>
      <c r="EV291" s="80"/>
      <c r="EW291" s="80"/>
      <c r="EX291" s="80"/>
      <c r="EY291" s="80"/>
      <c r="EZ291" s="80"/>
      <c r="FA291" s="80"/>
      <c r="FB291" s="80"/>
      <c r="FC291" s="80"/>
      <c r="FD291" s="80"/>
      <c r="FE291" s="80"/>
      <c r="FF291" s="80"/>
      <c r="FG291" s="80"/>
      <c r="FH291" s="80"/>
      <c r="FI291" s="80"/>
      <c r="FJ291" s="80"/>
      <c r="FK291" s="80"/>
      <c r="FL291" s="80"/>
      <c r="FM291" s="80"/>
      <c r="FN291" s="80"/>
      <c r="FO291" s="80"/>
      <c r="FP291" s="80"/>
      <c r="FQ291" s="80"/>
      <c r="FR291" s="80"/>
      <c r="FS291" s="80"/>
      <c r="FT291" s="80"/>
      <c r="FU291" s="80"/>
      <c r="FV291" s="80"/>
      <c r="FW291" s="80"/>
      <c r="FX291" s="80"/>
      <c r="FY291" s="80"/>
      <c r="FZ291" s="80"/>
      <c r="GA291" s="80"/>
      <c r="GB291" s="80"/>
      <c r="GC291" s="80"/>
      <c r="GD291" s="80"/>
      <c r="GE291" s="80"/>
      <c r="GF291" s="80"/>
      <c r="GG291" s="80"/>
      <c r="GH291" s="80"/>
      <c r="GI291" s="80"/>
      <c r="GJ291" s="80"/>
      <c r="GK291" s="80"/>
      <c r="GL291" s="80"/>
      <c r="GM291" s="80"/>
      <c r="GN291" s="80"/>
      <c r="GO291" s="80"/>
      <c r="GP291" s="80"/>
      <c r="GQ291" s="80"/>
      <c r="GR291" s="80"/>
      <c r="GS291" s="80"/>
      <c r="GT291" s="80"/>
      <c r="GU291" s="80"/>
      <c r="GV291" s="80"/>
      <c r="GW291" s="80"/>
      <c r="GX291" s="80"/>
      <c r="GY291" s="80"/>
      <c r="GZ291" s="80"/>
      <c r="HA291" s="80"/>
      <c r="HB291" s="80"/>
      <c r="HC291" s="80"/>
      <c r="HD291" s="80"/>
      <c r="HE291" s="80"/>
      <c r="HF291" s="80"/>
      <c r="HG291" s="80"/>
      <c r="HH291" s="80"/>
      <c r="HI291" s="80"/>
      <c r="HJ291" s="80"/>
      <c r="HK291" s="80"/>
      <c r="HL291" s="80"/>
      <c r="HM291" s="80"/>
      <c r="HN291" s="80"/>
      <c r="HO291" s="80"/>
      <c r="HP291" s="80"/>
      <c r="HQ291" s="80"/>
      <c r="HR291" s="80"/>
      <c r="HS291" s="80"/>
      <c r="HT291" s="80"/>
      <c r="HU291" s="80"/>
      <c r="HV291" s="80"/>
      <c r="HW291" s="80"/>
      <c r="HX291" s="80"/>
      <c r="HY291" s="80"/>
      <c r="HZ291" s="80"/>
      <c r="IA291" s="80"/>
      <c r="IB291" s="80"/>
      <c r="IC291" s="80"/>
      <c r="ID291" s="80"/>
      <c r="IE291" s="80"/>
      <c r="IF291" s="80"/>
      <c r="IG291" s="80"/>
      <c r="IH291" s="80"/>
      <c r="II291" s="80"/>
      <c r="IJ291" s="80"/>
      <c r="IK291" s="80"/>
      <c r="IL291" s="80"/>
      <c r="IM291" s="80"/>
      <c r="IN291" s="80"/>
      <c r="IO291" s="80"/>
      <c r="IP291" s="80"/>
      <c r="IQ291" s="80"/>
      <c r="IR291" s="80"/>
      <c r="IS291" s="80"/>
      <c r="IT291" s="80"/>
      <c r="IU291" s="80"/>
      <c r="IV291" s="80"/>
      <c r="IW291" s="80"/>
      <c r="IX291" s="80"/>
      <c r="IY291" s="80"/>
      <c r="IZ291" s="80"/>
      <c r="JA291" s="80"/>
      <c r="JB291" s="80"/>
      <c r="JC291" s="80"/>
      <c r="JD291" s="80"/>
      <c r="JE291" s="80"/>
      <c r="JF291" s="80"/>
      <c r="JG291" s="80"/>
      <c r="JH291" s="80"/>
      <c r="JI291" s="80"/>
      <c r="JJ291" s="80"/>
      <c r="JK291" s="80"/>
      <c r="JL291" s="80"/>
      <c r="JM291" s="80"/>
      <c r="JN291" s="80"/>
      <c r="JO291" s="80"/>
      <c r="JP291" s="80"/>
      <c r="JQ291" s="80"/>
      <c r="JR291" s="80"/>
      <c r="JS291" s="80"/>
      <c r="JT291" s="80"/>
      <c r="JU291" s="80"/>
      <c r="JV291" s="80"/>
      <c r="JW291" s="80"/>
      <c r="JX291" s="80"/>
      <c r="JY291" s="80"/>
      <c r="JZ291" s="80">
        <v>25124</v>
      </c>
      <c r="KA291" s="80"/>
      <c r="KB291" s="80"/>
      <c r="KC291" s="80"/>
      <c r="KD291" s="80"/>
      <c r="KE291" s="80"/>
      <c r="KF291" s="80"/>
      <c r="KG291" s="80"/>
      <c r="KH291" s="80"/>
      <c r="KI291" s="80"/>
      <c r="KJ291" s="80"/>
      <c r="KK291" s="80"/>
      <c r="KL291" s="80"/>
      <c r="KM291" s="80"/>
      <c r="KN291" s="80"/>
      <c r="KO291" s="80"/>
      <c r="KP291" s="80"/>
      <c r="KQ291" s="80"/>
      <c r="KR291" s="80"/>
      <c r="KS291" s="80"/>
      <c r="KT291" s="80"/>
      <c r="KU291" s="80"/>
      <c r="KV291" s="80"/>
      <c r="KW291" s="80"/>
      <c r="KX291" s="80"/>
      <c r="KY291" s="80"/>
      <c r="KZ291" s="80"/>
      <c r="LA291" s="80"/>
      <c r="LB291" s="80"/>
      <c r="LC291" s="80"/>
      <c r="LD291" s="80"/>
      <c r="LE291" s="80"/>
      <c r="LF291" s="80"/>
      <c r="LG291" s="80">
        <v>20</v>
      </c>
      <c r="LH291" s="80"/>
      <c r="LI291" s="80"/>
      <c r="LJ291" s="80"/>
      <c r="LK291" s="80"/>
      <c r="LL291" s="80"/>
      <c r="LM291" s="80"/>
      <c r="LN291" s="80"/>
      <c r="LO291" s="80">
        <v>5</v>
      </c>
      <c r="LP291" s="80"/>
      <c r="LQ291" s="80"/>
      <c r="LR291" s="80"/>
      <c r="LS291" s="80"/>
      <c r="LT291" s="80"/>
      <c r="LU291" s="80"/>
      <c r="LV291" s="80"/>
      <c r="LW291" s="80"/>
      <c r="LX291" s="80"/>
      <c r="LY291" s="80"/>
      <c r="LZ291" s="80"/>
      <c r="MA291" s="80"/>
      <c r="MB291" s="80"/>
      <c r="MC291" s="80"/>
      <c r="MD291" s="80"/>
      <c r="ME291" s="80"/>
      <c r="MF291" s="80"/>
      <c r="MG291" s="80"/>
      <c r="MH291" s="80"/>
      <c r="MI291" s="80"/>
      <c r="MJ291" s="80"/>
      <c r="MK291" s="80"/>
      <c r="ML291" s="80"/>
      <c r="MM291" s="80"/>
      <c r="MN291" s="80"/>
      <c r="MO291" s="80"/>
      <c r="MP291" s="80"/>
      <c r="MQ291" s="80"/>
      <c r="MR291" s="80"/>
      <c r="MS291" s="80"/>
      <c r="MT291" s="80"/>
      <c r="MU291" s="80"/>
      <c r="MV291" s="80"/>
      <c r="MW291" s="80"/>
      <c r="MX291" s="80"/>
      <c r="MY291" s="80"/>
      <c r="MZ291" s="80"/>
      <c r="NA291" s="80"/>
      <c r="NB291" s="80"/>
      <c r="NC291" s="80"/>
      <c r="ND291" s="80"/>
      <c r="NE291" s="80"/>
      <c r="NF291" s="80"/>
      <c r="NG291" s="80"/>
      <c r="NH291" s="80"/>
      <c r="NI291" s="80"/>
      <c r="NJ291" s="80"/>
      <c r="NK291" s="80"/>
      <c r="NL291" s="80"/>
      <c r="NM291" s="80"/>
      <c r="NN291" s="80"/>
      <c r="NO291" s="80"/>
      <c r="NP291" s="80"/>
      <c r="NQ291" s="80"/>
      <c r="NR291" s="80"/>
      <c r="NS291" s="80"/>
      <c r="NT291" s="80"/>
      <c r="NU291" s="80"/>
      <c r="NV291" s="80"/>
      <c r="NW291" s="80"/>
      <c r="NX291" s="80"/>
      <c r="NY291" s="80"/>
      <c r="NZ291" s="80"/>
      <c r="OA291" s="80"/>
      <c r="OB291" s="79">
        <v>25880</v>
      </c>
    </row>
    <row r="292" spans="1:392" ht="13.15">
      <c r="A292" s="27" t="s">
        <v>433</v>
      </c>
      <c r="B292" s="23" t="s">
        <v>432</v>
      </c>
      <c r="C292" s="80"/>
      <c r="D292" s="80"/>
      <c r="E292" s="80"/>
      <c r="F292" s="80"/>
      <c r="G292" s="80"/>
      <c r="H292" s="80"/>
      <c r="I292" s="80"/>
      <c r="J292" s="80"/>
      <c r="K292" s="80"/>
      <c r="L292" s="80"/>
      <c r="M292" s="80"/>
      <c r="N292" s="80"/>
      <c r="O292" s="80">
        <v>0</v>
      </c>
      <c r="P292" s="80"/>
      <c r="Q292" s="80"/>
      <c r="R292" s="80"/>
      <c r="S292" s="80"/>
      <c r="T292" s="80"/>
      <c r="U292" s="80"/>
      <c r="V292" s="80"/>
      <c r="W292" s="80"/>
      <c r="X292" s="80"/>
      <c r="Y292" s="80"/>
      <c r="Z292" s="80"/>
      <c r="AA292" s="80"/>
      <c r="AB292" s="80"/>
      <c r="AC292" s="80"/>
      <c r="AD292" s="80"/>
      <c r="AE292" s="80"/>
      <c r="AF292" s="80"/>
      <c r="AG292" s="80"/>
      <c r="AH292" s="80"/>
      <c r="AI292" s="80">
        <v>73</v>
      </c>
      <c r="AJ292" s="80"/>
      <c r="AK292" s="80"/>
      <c r="AL292" s="80"/>
      <c r="AM292" s="80"/>
      <c r="AN292" s="80"/>
      <c r="AO292" s="80"/>
      <c r="AP292" s="80"/>
      <c r="AQ292" s="80"/>
      <c r="AR292" s="80"/>
      <c r="AS292" s="80"/>
      <c r="AT292" s="80"/>
      <c r="AU292" s="80"/>
      <c r="AV292" s="80"/>
      <c r="AW292" s="80"/>
      <c r="AX292" s="80"/>
      <c r="AY292" s="80"/>
      <c r="AZ292" s="80"/>
      <c r="BA292" s="80"/>
      <c r="BB292" s="80"/>
      <c r="BC292" s="80"/>
      <c r="BD292" s="80"/>
      <c r="BE292" s="80"/>
      <c r="BF292" s="80"/>
      <c r="BG292" s="80"/>
      <c r="BH292" s="80"/>
      <c r="BI292" s="80"/>
      <c r="BJ292" s="80"/>
      <c r="BK292" s="80"/>
      <c r="BL292" s="80"/>
      <c r="BM292" s="80"/>
      <c r="BN292" s="80"/>
      <c r="BO292" s="81"/>
      <c r="BP292" s="80"/>
      <c r="BQ292" s="80"/>
      <c r="BR292" s="80"/>
      <c r="BS292" s="80"/>
      <c r="BT292" s="80"/>
      <c r="BU292" s="80"/>
      <c r="BV292" s="80"/>
      <c r="BW292" s="80"/>
      <c r="BX292" s="80"/>
      <c r="BY292" s="80"/>
      <c r="BZ292" s="80"/>
      <c r="CA292" s="80"/>
      <c r="CB292" s="80"/>
      <c r="CC292" s="80"/>
      <c r="CD292" s="80"/>
      <c r="CE292" s="80"/>
      <c r="CF292" s="80"/>
      <c r="CG292" s="80"/>
      <c r="CH292" s="80"/>
      <c r="CI292" s="80"/>
      <c r="CJ292" s="80"/>
      <c r="CK292" s="80"/>
      <c r="CL292" s="80"/>
      <c r="CM292" s="80"/>
      <c r="CN292" s="80"/>
      <c r="CO292" s="80"/>
      <c r="CP292" s="80"/>
      <c r="CQ292" s="80"/>
      <c r="CR292" s="80"/>
      <c r="CS292" s="80"/>
      <c r="CT292" s="80"/>
      <c r="CU292" s="80"/>
      <c r="CV292" s="80"/>
      <c r="CW292" s="80"/>
      <c r="CX292" s="80"/>
      <c r="CY292" s="80"/>
      <c r="CZ292" s="80"/>
      <c r="DA292" s="80"/>
      <c r="DB292" s="80"/>
      <c r="DC292" s="80"/>
      <c r="DD292" s="80"/>
      <c r="DE292" s="80"/>
      <c r="DF292" s="80"/>
      <c r="DG292" s="80"/>
      <c r="DH292" s="80"/>
      <c r="DI292" s="80"/>
      <c r="DJ292" s="80"/>
      <c r="DK292" s="80"/>
      <c r="DL292" s="80"/>
      <c r="DM292" s="80"/>
      <c r="DN292" s="80"/>
      <c r="DO292" s="80"/>
      <c r="DP292" s="80"/>
      <c r="DQ292" s="80"/>
      <c r="DR292" s="80"/>
      <c r="DS292" s="80"/>
      <c r="DT292" s="80"/>
      <c r="DU292" s="80"/>
      <c r="DV292" s="80"/>
      <c r="DW292" s="80"/>
      <c r="DX292" s="80"/>
      <c r="DY292" s="80"/>
      <c r="DZ292" s="80"/>
      <c r="EA292" s="80"/>
      <c r="EB292" s="80"/>
      <c r="EC292" s="80"/>
      <c r="ED292" s="80"/>
      <c r="EE292" s="80"/>
      <c r="EF292" s="80"/>
      <c r="EG292" s="80"/>
      <c r="EH292" s="80"/>
      <c r="EI292" s="80"/>
      <c r="EJ292" s="80"/>
      <c r="EK292" s="80"/>
      <c r="EL292" s="80"/>
      <c r="EM292" s="80"/>
      <c r="EN292" s="80"/>
      <c r="EO292" s="80"/>
      <c r="EP292" s="80"/>
      <c r="EQ292" s="80"/>
      <c r="ER292" s="80"/>
      <c r="ES292" s="80"/>
      <c r="ET292" s="80"/>
      <c r="EU292" s="80"/>
      <c r="EV292" s="80"/>
      <c r="EW292" s="80"/>
      <c r="EX292" s="80"/>
      <c r="EY292" s="80"/>
      <c r="EZ292" s="80"/>
      <c r="FA292" s="80"/>
      <c r="FB292" s="80"/>
      <c r="FC292" s="80"/>
      <c r="FD292" s="80"/>
      <c r="FE292" s="80"/>
      <c r="FF292" s="80"/>
      <c r="FG292" s="80"/>
      <c r="FH292" s="80"/>
      <c r="FI292" s="80"/>
      <c r="FJ292" s="80"/>
      <c r="FK292" s="80"/>
      <c r="FL292" s="80"/>
      <c r="FM292" s="80"/>
      <c r="FN292" s="80"/>
      <c r="FO292" s="80"/>
      <c r="FP292" s="80"/>
      <c r="FQ292" s="80"/>
      <c r="FR292" s="80"/>
      <c r="FS292" s="80"/>
      <c r="FT292" s="80"/>
      <c r="FU292" s="80"/>
      <c r="FV292" s="80"/>
      <c r="FW292" s="80"/>
      <c r="FX292" s="80"/>
      <c r="FY292" s="80"/>
      <c r="FZ292" s="80"/>
      <c r="GA292" s="80"/>
      <c r="GB292" s="80"/>
      <c r="GC292" s="80"/>
      <c r="GD292" s="80"/>
      <c r="GE292" s="80"/>
      <c r="GF292" s="80"/>
      <c r="GG292" s="80"/>
      <c r="GH292" s="80"/>
      <c r="GI292" s="80"/>
      <c r="GJ292" s="80"/>
      <c r="GK292" s="80"/>
      <c r="GL292" s="80"/>
      <c r="GM292" s="80"/>
      <c r="GN292" s="80"/>
      <c r="GO292" s="80"/>
      <c r="GP292" s="80"/>
      <c r="GQ292" s="80"/>
      <c r="GR292" s="80"/>
      <c r="GS292" s="80"/>
      <c r="GT292" s="80"/>
      <c r="GU292" s="80"/>
      <c r="GV292" s="80"/>
      <c r="GW292" s="80"/>
      <c r="GX292" s="80"/>
      <c r="GY292" s="80"/>
      <c r="GZ292" s="80"/>
      <c r="HA292" s="80"/>
      <c r="HB292" s="80"/>
      <c r="HC292" s="80"/>
      <c r="HD292" s="80"/>
      <c r="HE292" s="80"/>
      <c r="HF292" s="80"/>
      <c r="HG292" s="80"/>
      <c r="HH292" s="80"/>
      <c r="HI292" s="80"/>
      <c r="HJ292" s="80"/>
      <c r="HK292" s="80"/>
      <c r="HL292" s="80"/>
      <c r="HM292" s="80"/>
      <c r="HN292" s="80"/>
      <c r="HO292" s="80"/>
      <c r="HP292" s="80"/>
      <c r="HQ292" s="80"/>
      <c r="HR292" s="80"/>
      <c r="HS292" s="80"/>
      <c r="HT292" s="80"/>
      <c r="HU292" s="80"/>
      <c r="HV292" s="80"/>
      <c r="HW292" s="80"/>
      <c r="HX292" s="80"/>
      <c r="HY292" s="80"/>
      <c r="HZ292" s="80"/>
      <c r="IA292" s="80"/>
      <c r="IB292" s="80"/>
      <c r="IC292" s="80"/>
      <c r="ID292" s="80"/>
      <c r="IE292" s="80"/>
      <c r="IF292" s="80"/>
      <c r="IG292" s="80"/>
      <c r="IH292" s="80"/>
      <c r="II292" s="80"/>
      <c r="IJ292" s="80"/>
      <c r="IK292" s="80"/>
      <c r="IL292" s="80"/>
      <c r="IM292" s="80"/>
      <c r="IN292" s="80"/>
      <c r="IO292" s="80"/>
      <c r="IP292" s="80"/>
      <c r="IQ292" s="80"/>
      <c r="IR292" s="80"/>
      <c r="IS292" s="80"/>
      <c r="IT292" s="80"/>
      <c r="IU292" s="80"/>
      <c r="IV292" s="80"/>
      <c r="IW292" s="80"/>
      <c r="IX292" s="80"/>
      <c r="IY292" s="80"/>
      <c r="IZ292" s="80"/>
      <c r="JA292" s="80"/>
      <c r="JB292" s="80"/>
      <c r="JC292" s="80"/>
      <c r="JD292" s="80"/>
      <c r="JE292" s="80"/>
      <c r="JF292" s="80"/>
      <c r="JG292" s="80"/>
      <c r="JH292" s="80"/>
      <c r="JI292" s="80"/>
      <c r="JJ292" s="80"/>
      <c r="JK292" s="80"/>
      <c r="JL292" s="80"/>
      <c r="JM292" s="80"/>
      <c r="JN292" s="80"/>
      <c r="JO292" s="80"/>
      <c r="JP292" s="80">
        <v>62</v>
      </c>
      <c r="JQ292" s="80"/>
      <c r="JR292" s="80"/>
      <c r="JS292" s="80"/>
      <c r="JT292" s="80">
        <v>12</v>
      </c>
      <c r="JU292" s="80">
        <v>238</v>
      </c>
      <c r="JV292" s="80"/>
      <c r="JW292" s="80">
        <v>1184</v>
      </c>
      <c r="JX292" s="80">
        <v>160</v>
      </c>
      <c r="JY292" s="80">
        <v>138</v>
      </c>
      <c r="JZ292" s="80"/>
      <c r="KA292" s="80">
        <v>87513</v>
      </c>
      <c r="KB292" s="80">
        <v>10</v>
      </c>
      <c r="KC292" s="80">
        <v>4732</v>
      </c>
      <c r="KD292" s="80"/>
      <c r="KE292" s="80"/>
      <c r="KF292" s="80"/>
      <c r="KG292" s="80"/>
      <c r="KH292" s="80"/>
      <c r="KI292" s="80"/>
      <c r="KJ292" s="80"/>
      <c r="KK292" s="80"/>
      <c r="KL292" s="80"/>
      <c r="KM292" s="80"/>
      <c r="KN292" s="80"/>
      <c r="KO292" s="80"/>
      <c r="KP292" s="80"/>
      <c r="KQ292" s="80"/>
      <c r="KR292" s="80"/>
      <c r="KS292" s="80"/>
      <c r="KT292" s="80"/>
      <c r="KU292" s="80"/>
      <c r="KV292" s="80"/>
      <c r="KW292" s="80"/>
      <c r="KX292" s="80">
        <v>35</v>
      </c>
      <c r="KY292" s="80"/>
      <c r="KZ292" s="80"/>
      <c r="LA292" s="80"/>
      <c r="LB292" s="80">
        <v>52</v>
      </c>
      <c r="LC292" s="80"/>
      <c r="LD292" s="80">
        <v>31</v>
      </c>
      <c r="LE292" s="80"/>
      <c r="LF292" s="80"/>
      <c r="LG292" s="80">
        <v>86</v>
      </c>
      <c r="LH292" s="80"/>
      <c r="LI292" s="80"/>
      <c r="LJ292" s="80"/>
      <c r="LK292" s="80"/>
      <c r="LL292" s="80"/>
      <c r="LM292" s="80">
        <v>119</v>
      </c>
      <c r="LN292" s="80"/>
      <c r="LO292" s="80">
        <v>14</v>
      </c>
      <c r="LP292" s="80">
        <v>0</v>
      </c>
      <c r="LQ292" s="80"/>
      <c r="LR292" s="80"/>
      <c r="LS292" s="80"/>
      <c r="LT292" s="80"/>
      <c r="LU292" s="80"/>
      <c r="LV292" s="80"/>
      <c r="LW292" s="80"/>
      <c r="LX292" s="80"/>
      <c r="LY292" s="80"/>
      <c r="LZ292" s="80"/>
      <c r="MA292" s="80">
        <v>0</v>
      </c>
      <c r="MB292" s="80">
        <v>26</v>
      </c>
      <c r="MC292" s="80"/>
      <c r="MD292" s="80"/>
      <c r="ME292" s="80"/>
      <c r="MF292" s="80">
        <v>0</v>
      </c>
      <c r="MG292" s="80"/>
      <c r="MH292" s="80"/>
      <c r="MI292" s="80"/>
      <c r="MJ292" s="80"/>
      <c r="MK292" s="80"/>
      <c r="ML292" s="80"/>
      <c r="MM292" s="80">
        <v>5</v>
      </c>
      <c r="MN292" s="80"/>
      <c r="MO292" s="80"/>
      <c r="MP292" s="80"/>
      <c r="MQ292" s="80"/>
      <c r="MR292" s="80"/>
      <c r="MS292" s="80"/>
      <c r="MT292" s="80"/>
      <c r="MU292" s="80"/>
      <c r="MV292" s="80"/>
      <c r="MW292" s="80"/>
      <c r="MX292" s="80"/>
      <c r="MY292" s="80"/>
      <c r="MZ292" s="80"/>
      <c r="NA292" s="80">
        <v>0</v>
      </c>
      <c r="NB292" s="80"/>
      <c r="NC292" s="80"/>
      <c r="ND292" s="80"/>
      <c r="NE292" s="80">
        <v>81</v>
      </c>
      <c r="NF292" s="80">
        <v>172</v>
      </c>
      <c r="NG292" s="80"/>
      <c r="NH292" s="80"/>
      <c r="NI292" s="80"/>
      <c r="NJ292" s="80"/>
      <c r="NK292" s="80"/>
      <c r="NL292" s="80"/>
      <c r="NM292" s="80"/>
      <c r="NN292" s="80"/>
      <c r="NO292" s="80"/>
      <c r="NP292" s="80"/>
      <c r="NQ292" s="80"/>
      <c r="NR292" s="80"/>
      <c r="NS292" s="80"/>
      <c r="NT292" s="80"/>
      <c r="NU292" s="80"/>
      <c r="NV292" s="80"/>
      <c r="NW292" s="80"/>
      <c r="NX292" s="80"/>
      <c r="NY292" s="80"/>
      <c r="NZ292" s="80"/>
      <c r="OA292" s="80"/>
      <c r="OB292" s="79">
        <v>94744</v>
      </c>
    </row>
    <row r="293" spans="1:392" ht="13.15">
      <c r="A293" s="27">
        <v>492000</v>
      </c>
      <c r="B293" s="23" t="s">
        <v>434</v>
      </c>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v>0</v>
      </c>
      <c r="AJ293" s="80"/>
      <c r="AK293" s="80"/>
      <c r="AL293" s="80"/>
      <c r="AM293" s="80"/>
      <c r="AN293" s="80"/>
      <c r="AO293" s="80"/>
      <c r="AP293" s="80"/>
      <c r="AQ293" s="80"/>
      <c r="AR293" s="80"/>
      <c r="AS293" s="80"/>
      <c r="AT293" s="80"/>
      <c r="AU293" s="80"/>
      <c r="AV293" s="80"/>
      <c r="AW293" s="80"/>
      <c r="AX293" s="80"/>
      <c r="AY293" s="80"/>
      <c r="AZ293" s="80"/>
      <c r="BA293" s="80"/>
      <c r="BB293" s="80"/>
      <c r="BC293" s="80"/>
      <c r="BD293" s="80"/>
      <c r="BE293" s="80"/>
      <c r="BF293" s="80"/>
      <c r="BG293" s="80"/>
      <c r="BH293" s="80"/>
      <c r="BI293" s="80"/>
      <c r="BJ293" s="80"/>
      <c r="BK293" s="80"/>
      <c r="BL293" s="80"/>
      <c r="BM293" s="80"/>
      <c r="BN293" s="80"/>
      <c r="BO293" s="81"/>
      <c r="BP293" s="80"/>
      <c r="BQ293" s="80"/>
      <c r="BR293" s="80"/>
      <c r="BS293" s="80"/>
      <c r="BT293" s="80"/>
      <c r="BU293" s="80"/>
      <c r="BV293" s="80"/>
      <c r="BW293" s="80"/>
      <c r="BX293" s="80"/>
      <c r="BY293" s="80"/>
      <c r="BZ293" s="80"/>
      <c r="CA293" s="80"/>
      <c r="CB293" s="80"/>
      <c r="CC293" s="80"/>
      <c r="CD293" s="80"/>
      <c r="CE293" s="80"/>
      <c r="CF293" s="80"/>
      <c r="CG293" s="80"/>
      <c r="CH293" s="80"/>
      <c r="CI293" s="80"/>
      <c r="CJ293" s="80"/>
      <c r="CK293" s="80"/>
      <c r="CL293" s="80"/>
      <c r="CM293" s="80"/>
      <c r="CN293" s="80"/>
      <c r="CO293" s="80"/>
      <c r="CP293" s="80"/>
      <c r="CQ293" s="80"/>
      <c r="CR293" s="80"/>
      <c r="CS293" s="80"/>
      <c r="CT293" s="80"/>
      <c r="CU293" s="80"/>
      <c r="CV293" s="80"/>
      <c r="CW293" s="80"/>
      <c r="CX293" s="80"/>
      <c r="CY293" s="80"/>
      <c r="CZ293" s="80"/>
      <c r="DA293" s="80"/>
      <c r="DB293" s="80"/>
      <c r="DC293" s="80"/>
      <c r="DD293" s="80"/>
      <c r="DE293" s="80"/>
      <c r="DF293" s="80"/>
      <c r="DG293" s="80"/>
      <c r="DH293" s="80"/>
      <c r="DI293" s="80"/>
      <c r="DJ293" s="80"/>
      <c r="DK293" s="80"/>
      <c r="DL293" s="80"/>
      <c r="DM293" s="80"/>
      <c r="DN293" s="80"/>
      <c r="DO293" s="80"/>
      <c r="DP293" s="80"/>
      <c r="DQ293" s="80"/>
      <c r="DR293" s="80"/>
      <c r="DS293" s="80"/>
      <c r="DT293" s="80"/>
      <c r="DU293" s="80"/>
      <c r="DV293" s="80"/>
      <c r="DW293" s="80"/>
      <c r="DX293" s="80"/>
      <c r="DY293" s="80"/>
      <c r="DZ293" s="80"/>
      <c r="EA293" s="80"/>
      <c r="EB293" s="80"/>
      <c r="EC293" s="80"/>
      <c r="ED293" s="80"/>
      <c r="EE293" s="80"/>
      <c r="EF293" s="80"/>
      <c r="EG293" s="80"/>
      <c r="EH293" s="80"/>
      <c r="EI293" s="80"/>
      <c r="EJ293" s="80"/>
      <c r="EK293" s="80"/>
      <c r="EL293" s="80"/>
      <c r="EM293" s="80"/>
      <c r="EN293" s="80"/>
      <c r="EO293" s="80"/>
      <c r="EP293" s="80"/>
      <c r="EQ293" s="80"/>
      <c r="ER293" s="80"/>
      <c r="ES293" s="80"/>
      <c r="ET293" s="80"/>
      <c r="EU293" s="80"/>
      <c r="EV293" s="80"/>
      <c r="EW293" s="80"/>
      <c r="EX293" s="80"/>
      <c r="EY293" s="80"/>
      <c r="EZ293" s="80"/>
      <c r="FA293" s="80"/>
      <c r="FB293" s="80"/>
      <c r="FC293" s="80"/>
      <c r="FD293" s="80"/>
      <c r="FE293" s="80"/>
      <c r="FF293" s="80"/>
      <c r="FG293" s="80"/>
      <c r="FH293" s="80"/>
      <c r="FI293" s="80"/>
      <c r="FJ293" s="80"/>
      <c r="FK293" s="80"/>
      <c r="FL293" s="80"/>
      <c r="FM293" s="80"/>
      <c r="FN293" s="80"/>
      <c r="FO293" s="80"/>
      <c r="FP293" s="80"/>
      <c r="FQ293" s="80"/>
      <c r="FR293" s="80"/>
      <c r="FS293" s="80"/>
      <c r="FT293" s="80"/>
      <c r="FU293" s="80"/>
      <c r="FV293" s="80"/>
      <c r="FW293" s="80"/>
      <c r="FX293" s="80"/>
      <c r="FY293" s="80"/>
      <c r="FZ293" s="80"/>
      <c r="GA293" s="80"/>
      <c r="GB293" s="80"/>
      <c r="GC293" s="80"/>
      <c r="GD293" s="80"/>
      <c r="GE293" s="80"/>
      <c r="GF293" s="80"/>
      <c r="GG293" s="80"/>
      <c r="GH293" s="80"/>
      <c r="GI293" s="80"/>
      <c r="GJ293" s="80"/>
      <c r="GK293" s="80"/>
      <c r="GL293" s="80"/>
      <c r="GM293" s="80"/>
      <c r="GN293" s="80"/>
      <c r="GO293" s="80"/>
      <c r="GP293" s="80"/>
      <c r="GQ293" s="80"/>
      <c r="GR293" s="80"/>
      <c r="GS293" s="80"/>
      <c r="GT293" s="80"/>
      <c r="GU293" s="80"/>
      <c r="GV293" s="80"/>
      <c r="GW293" s="80"/>
      <c r="GX293" s="80"/>
      <c r="GY293" s="80"/>
      <c r="GZ293" s="80"/>
      <c r="HA293" s="80"/>
      <c r="HB293" s="80"/>
      <c r="HC293" s="80"/>
      <c r="HD293" s="80"/>
      <c r="HE293" s="80"/>
      <c r="HF293" s="80"/>
      <c r="HG293" s="80"/>
      <c r="HH293" s="80"/>
      <c r="HI293" s="80"/>
      <c r="HJ293" s="80"/>
      <c r="HK293" s="80"/>
      <c r="HL293" s="80"/>
      <c r="HM293" s="80"/>
      <c r="HN293" s="80"/>
      <c r="HO293" s="80"/>
      <c r="HP293" s="80"/>
      <c r="HQ293" s="80"/>
      <c r="HR293" s="80"/>
      <c r="HS293" s="80"/>
      <c r="HT293" s="80"/>
      <c r="HU293" s="80"/>
      <c r="HV293" s="80"/>
      <c r="HW293" s="80"/>
      <c r="HX293" s="80"/>
      <c r="HY293" s="80"/>
      <c r="HZ293" s="80"/>
      <c r="IA293" s="80"/>
      <c r="IB293" s="80"/>
      <c r="IC293" s="80"/>
      <c r="ID293" s="80"/>
      <c r="IE293" s="80"/>
      <c r="IF293" s="80"/>
      <c r="IG293" s="80"/>
      <c r="IH293" s="80"/>
      <c r="II293" s="80"/>
      <c r="IJ293" s="80"/>
      <c r="IK293" s="80"/>
      <c r="IL293" s="80"/>
      <c r="IM293" s="80"/>
      <c r="IN293" s="80"/>
      <c r="IO293" s="80"/>
      <c r="IP293" s="80"/>
      <c r="IQ293" s="80"/>
      <c r="IR293" s="80"/>
      <c r="IS293" s="80"/>
      <c r="IT293" s="80"/>
      <c r="IU293" s="80"/>
      <c r="IV293" s="80"/>
      <c r="IW293" s="80"/>
      <c r="IX293" s="80"/>
      <c r="IY293" s="80"/>
      <c r="IZ293" s="80"/>
      <c r="JA293" s="80"/>
      <c r="JB293" s="80"/>
      <c r="JC293" s="80"/>
      <c r="JD293" s="80"/>
      <c r="JE293" s="80"/>
      <c r="JF293" s="80"/>
      <c r="JG293" s="80"/>
      <c r="JH293" s="80"/>
      <c r="JI293" s="80"/>
      <c r="JJ293" s="80"/>
      <c r="JK293" s="80"/>
      <c r="JL293" s="80"/>
      <c r="JM293" s="80"/>
      <c r="JN293" s="80"/>
      <c r="JO293" s="80"/>
      <c r="JP293" s="80">
        <v>0</v>
      </c>
      <c r="JQ293" s="80"/>
      <c r="JR293" s="80"/>
      <c r="JS293" s="80"/>
      <c r="JT293" s="80">
        <v>0</v>
      </c>
      <c r="JU293" s="80">
        <v>18</v>
      </c>
      <c r="JV293" s="80"/>
      <c r="JW293" s="80"/>
      <c r="JX293" s="80">
        <v>245</v>
      </c>
      <c r="JY293" s="80"/>
      <c r="JZ293" s="80"/>
      <c r="KA293" s="80">
        <v>1</v>
      </c>
      <c r="KB293" s="80">
        <v>82606</v>
      </c>
      <c r="KC293" s="80">
        <v>83</v>
      </c>
      <c r="KD293" s="80"/>
      <c r="KE293" s="80"/>
      <c r="KF293" s="80"/>
      <c r="KG293" s="80"/>
      <c r="KH293" s="80"/>
      <c r="KI293" s="80"/>
      <c r="KJ293" s="80"/>
      <c r="KK293" s="80"/>
      <c r="KL293" s="80"/>
      <c r="KM293" s="80"/>
      <c r="KN293" s="80"/>
      <c r="KO293" s="80"/>
      <c r="KP293" s="80"/>
      <c r="KQ293" s="80"/>
      <c r="KR293" s="80"/>
      <c r="KS293" s="80"/>
      <c r="KT293" s="80"/>
      <c r="KU293" s="80"/>
      <c r="KV293" s="80"/>
      <c r="KW293" s="80"/>
      <c r="KX293" s="80"/>
      <c r="KY293" s="80"/>
      <c r="KZ293" s="80"/>
      <c r="LA293" s="80"/>
      <c r="LB293" s="80">
        <v>1</v>
      </c>
      <c r="LC293" s="80"/>
      <c r="LD293" s="80"/>
      <c r="LE293" s="80"/>
      <c r="LF293" s="80"/>
      <c r="LG293" s="80">
        <v>84</v>
      </c>
      <c r="LH293" s="80"/>
      <c r="LI293" s="80"/>
      <c r="LJ293" s="80"/>
      <c r="LK293" s="80"/>
      <c r="LL293" s="80"/>
      <c r="LM293" s="80">
        <v>0</v>
      </c>
      <c r="LN293" s="80"/>
      <c r="LO293" s="80">
        <v>21</v>
      </c>
      <c r="LP293" s="80"/>
      <c r="LQ293" s="80"/>
      <c r="LR293" s="80"/>
      <c r="LS293" s="80"/>
      <c r="LT293" s="80"/>
      <c r="LU293" s="80"/>
      <c r="LV293" s="80"/>
      <c r="LW293" s="80"/>
      <c r="LX293" s="80"/>
      <c r="LY293" s="80"/>
      <c r="LZ293" s="80"/>
      <c r="MA293" s="80"/>
      <c r="MB293" s="80"/>
      <c r="MC293" s="80">
        <v>2</v>
      </c>
      <c r="MD293" s="80"/>
      <c r="ME293" s="80"/>
      <c r="MF293" s="80"/>
      <c r="MG293" s="80"/>
      <c r="MH293" s="80"/>
      <c r="MI293" s="80"/>
      <c r="MJ293" s="80"/>
      <c r="MK293" s="80"/>
      <c r="ML293" s="80"/>
      <c r="MM293" s="80"/>
      <c r="MN293" s="80"/>
      <c r="MO293" s="80"/>
      <c r="MP293" s="80"/>
      <c r="MQ293" s="80"/>
      <c r="MR293" s="80"/>
      <c r="MS293" s="80"/>
      <c r="MT293" s="80"/>
      <c r="MU293" s="80"/>
      <c r="MV293" s="80"/>
      <c r="MW293" s="80"/>
      <c r="MX293" s="80"/>
      <c r="MY293" s="80"/>
      <c r="MZ293" s="80"/>
      <c r="NA293" s="80"/>
      <c r="NB293" s="80"/>
      <c r="NC293" s="80"/>
      <c r="ND293" s="80"/>
      <c r="NE293" s="80"/>
      <c r="NF293" s="80">
        <v>1</v>
      </c>
      <c r="NG293" s="80"/>
      <c r="NH293" s="80"/>
      <c r="NI293" s="80"/>
      <c r="NJ293" s="80"/>
      <c r="NK293" s="80"/>
      <c r="NL293" s="80"/>
      <c r="NM293" s="80"/>
      <c r="NN293" s="80"/>
      <c r="NO293" s="80"/>
      <c r="NP293" s="80"/>
      <c r="NQ293" s="80"/>
      <c r="NR293" s="80"/>
      <c r="NS293" s="80"/>
      <c r="NT293" s="80"/>
      <c r="NU293" s="80"/>
      <c r="NV293" s="80"/>
      <c r="NW293" s="80"/>
      <c r="NX293" s="80"/>
      <c r="NY293" s="80"/>
      <c r="NZ293" s="80"/>
      <c r="OA293" s="80"/>
      <c r="OB293" s="79">
        <v>83062</v>
      </c>
    </row>
    <row r="294" spans="1:392" ht="13.15">
      <c r="A294" s="27">
        <v>493000</v>
      </c>
      <c r="B294" s="23" t="s">
        <v>435</v>
      </c>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v>47</v>
      </c>
      <c r="AI294" s="80"/>
      <c r="AJ294" s="80"/>
      <c r="AK294" s="80"/>
      <c r="AL294" s="80"/>
      <c r="AM294" s="80"/>
      <c r="AN294" s="80"/>
      <c r="AO294" s="80"/>
      <c r="AP294" s="80"/>
      <c r="AQ294" s="80"/>
      <c r="AR294" s="80"/>
      <c r="AS294" s="80"/>
      <c r="AT294" s="80"/>
      <c r="AU294" s="80"/>
      <c r="AV294" s="80"/>
      <c r="AW294" s="80"/>
      <c r="AX294" s="80"/>
      <c r="AY294" s="80"/>
      <c r="AZ294" s="80"/>
      <c r="BA294" s="80"/>
      <c r="BB294" s="80"/>
      <c r="BC294" s="80"/>
      <c r="BD294" s="80"/>
      <c r="BE294" s="80"/>
      <c r="BF294" s="80"/>
      <c r="BG294" s="80"/>
      <c r="BH294" s="80"/>
      <c r="BI294" s="80"/>
      <c r="BJ294" s="80"/>
      <c r="BK294" s="80"/>
      <c r="BL294" s="80"/>
      <c r="BM294" s="80"/>
      <c r="BN294" s="80"/>
      <c r="BO294" s="81"/>
      <c r="BP294" s="80"/>
      <c r="BQ294" s="80"/>
      <c r="BR294" s="80"/>
      <c r="BS294" s="80"/>
      <c r="BT294" s="80"/>
      <c r="BU294" s="80"/>
      <c r="BV294" s="80"/>
      <c r="BW294" s="80"/>
      <c r="BX294" s="80"/>
      <c r="BY294" s="80"/>
      <c r="BZ294" s="80"/>
      <c r="CA294" s="80"/>
      <c r="CB294" s="80"/>
      <c r="CC294" s="80"/>
      <c r="CD294" s="80"/>
      <c r="CE294" s="80"/>
      <c r="CF294" s="80"/>
      <c r="CG294" s="80"/>
      <c r="CH294" s="80"/>
      <c r="CI294" s="80"/>
      <c r="CJ294" s="80"/>
      <c r="CK294" s="80"/>
      <c r="CL294" s="80"/>
      <c r="CM294" s="80"/>
      <c r="CN294" s="80"/>
      <c r="CO294" s="80"/>
      <c r="CP294" s="80"/>
      <c r="CQ294" s="80"/>
      <c r="CR294" s="80"/>
      <c r="CS294" s="80"/>
      <c r="CT294" s="80"/>
      <c r="CU294" s="80"/>
      <c r="CV294" s="80"/>
      <c r="CW294" s="80"/>
      <c r="CX294" s="80"/>
      <c r="CY294" s="80"/>
      <c r="CZ294" s="80"/>
      <c r="DA294" s="80"/>
      <c r="DB294" s="80"/>
      <c r="DC294" s="80"/>
      <c r="DD294" s="80"/>
      <c r="DE294" s="80"/>
      <c r="DF294" s="80"/>
      <c r="DG294" s="80"/>
      <c r="DH294" s="80"/>
      <c r="DI294" s="80"/>
      <c r="DJ294" s="80"/>
      <c r="DK294" s="80"/>
      <c r="DL294" s="80"/>
      <c r="DM294" s="80"/>
      <c r="DN294" s="80"/>
      <c r="DO294" s="80"/>
      <c r="DP294" s="80"/>
      <c r="DQ294" s="80"/>
      <c r="DR294" s="80"/>
      <c r="DS294" s="80"/>
      <c r="DT294" s="80"/>
      <c r="DU294" s="80"/>
      <c r="DV294" s="80"/>
      <c r="DW294" s="80"/>
      <c r="DX294" s="80"/>
      <c r="DY294" s="80"/>
      <c r="DZ294" s="80"/>
      <c r="EA294" s="80"/>
      <c r="EB294" s="80"/>
      <c r="EC294" s="80"/>
      <c r="ED294" s="80"/>
      <c r="EE294" s="80"/>
      <c r="EF294" s="80"/>
      <c r="EG294" s="80"/>
      <c r="EH294" s="80"/>
      <c r="EI294" s="80"/>
      <c r="EJ294" s="80"/>
      <c r="EK294" s="80"/>
      <c r="EL294" s="80"/>
      <c r="EM294" s="80"/>
      <c r="EN294" s="80"/>
      <c r="EO294" s="80"/>
      <c r="EP294" s="80"/>
      <c r="EQ294" s="80"/>
      <c r="ER294" s="80"/>
      <c r="ES294" s="80"/>
      <c r="ET294" s="80"/>
      <c r="EU294" s="80"/>
      <c r="EV294" s="80"/>
      <c r="EW294" s="80"/>
      <c r="EX294" s="80"/>
      <c r="EY294" s="80"/>
      <c r="EZ294" s="80"/>
      <c r="FA294" s="80"/>
      <c r="FB294" s="80"/>
      <c r="FC294" s="80"/>
      <c r="FD294" s="80"/>
      <c r="FE294" s="80"/>
      <c r="FF294" s="80"/>
      <c r="FG294" s="80"/>
      <c r="FH294" s="80"/>
      <c r="FI294" s="80"/>
      <c r="FJ294" s="80"/>
      <c r="FK294" s="80"/>
      <c r="FL294" s="80"/>
      <c r="FM294" s="80"/>
      <c r="FN294" s="80"/>
      <c r="FO294" s="80"/>
      <c r="FP294" s="80"/>
      <c r="FQ294" s="80"/>
      <c r="FR294" s="80"/>
      <c r="FS294" s="80"/>
      <c r="FT294" s="80"/>
      <c r="FU294" s="80"/>
      <c r="FV294" s="80"/>
      <c r="FW294" s="80"/>
      <c r="FX294" s="80"/>
      <c r="FY294" s="80"/>
      <c r="FZ294" s="80"/>
      <c r="GA294" s="80"/>
      <c r="GB294" s="80"/>
      <c r="GC294" s="80"/>
      <c r="GD294" s="80"/>
      <c r="GE294" s="80"/>
      <c r="GF294" s="80"/>
      <c r="GG294" s="80"/>
      <c r="GH294" s="80"/>
      <c r="GI294" s="80"/>
      <c r="GJ294" s="80"/>
      <c r="GK294" s="80"/>
      <c r="GL294" s="80"/>
      <c r="GM294" s="80"/>
      <c r="GN294" s="80"/>
      <c r="GO294" s="80"/>
      <c r="GP294" s="80"/>
      <c r="GQ294" s="80"/>
      <c r="GR294" s="80"/>
      <c r="GS294" s="80"/>
      <c r="GT294" s="80"/>
      <c r="GU294" s="80"/>
      <c r="GV294" s="80"/>
      <c r="GW294" s="80"/>
      <c r="GX294" s="80"/>
      <c r="GY294" s="80"/>
      <c r="GZ294" s="80"/>
      <c r="HA294" s="80"/>
      <c r="HB294" s="80"/>
      <c r="HC294" s="80"/>
      <c r="HD294" s="80"/>
      <c r="HE294" s="80"/>
      <c r="HF294" s="80"/>
      <c r="HG294" s="80"/>
      <c r="HH294" s="80"/>
      <c r="HI294" s="80"/>
      <c r="HJ294" s="80"/>
      <c r="HK294" s="80"/>
      <c r="HL294" s="80"/>
      <c r="HM294" s="80"/>
      <c r="HN294" s="80"/>
      <c r="HO294" s="80"/>
      <c r="HP294" s="80"/>
      <c r="HQ294" s="80"/>
      <c r="HR294" s="80"/>
      <c r="HS294" s="80"/>
      <c r="HT294" s="80"/>
      <c r="HU294" s="80"/>
      <c r="HV294" s="80"/>
      <c r="HW294" s="80"/>
      <c r="HX294" s="80"/>
      <c r="HY294" s="80"/>
      <c r="HZ294" s="80"/>
      <c r="IA294" s="80"/>
      <c r="IB294" s="80"/>
      <c r="IC294" s="80"/>
      <c r="ID294" s="80"/>
      <c r="IE294" s="80"/>
      <c r="IF294" s="80"/>
      <c r="IG294" s="80"/>
      <c r="IH294" s="80"/>
      <c r="II294" s="80"/>
      <c r="IJ294" s="80"/>
      <c r="IK294" s="80"/>
      <c r="IL294" s="80"/>
      <c r="IM294" s="80"/>
      <c r="IN294" s="80"/>
      <c r="IO294" s="80"/>
      <c r="IP294" s="80"/>
      <c r="IQ294" s="80"/>
      <c r="IR294" s="80"/>
      <c r="IS294" s="80"/>
      <c r="IT294" s="80"/>
      <c r="IU294" s="80"/>
      <c r="IV294" s="80"/>
      <c r="IW294" s="80"/>
      <c r="IX294" s="80"/>
      <c r="IY294" s="80"/>
      <c r="IZ294" s="80"/>
      <c r="JA294" s="80"/>
      <c r="JB294" s="80"/>
      <c r="JC294" s="80"/>
      <c r="JD294" s="80"/>
      <c r="JE294" s="80"/>
      <c r="JF294" s="80"/>
      <c r="JG294" s="80"/>
      <c r="JH294" s="80"/>
      <c r="JI294" s="80"/>
      <c r="JJ294" s="80"/>
      <c r="JK294" s="80"/>
      <c r="JL294" s="80"/>
      <c r="JM294" s="80"/>
      <c r="JN294" s="80"/>
      <c r="JO294" s="80"/>
      <c r="JP294" s="80"/>
      <c r="JQ294" s="80"/>
      <c r="JR294" s="80"/>
      <c r="JS294" s="80"/>
      <c r="JT294" s="80">
        <v>7</v>
      </c>
      <c r="JU294" s="80"/>
      <c r="JV294" s="80"/>
      <c r="JW294" s="80"/>
      <c r="JX294" s="80">
        <v>1307</v>
      </c>
      <c r="JY294" s="80"/>
      <c r="JZ294" s="80"/>
      <c r="KA294" s="80">
        <v>53</v>
      </c>
      <c r="KB294" s="80">
        <v>79</v>
      </c>
      <c r="KC294" s="80">
        <v>67440</v>
      </c>
      <c r="KD294" s="80"/>
      <c r="KE294" s="80"/>
      <c r="KF294" s="80"/>
      <c r="KG294" s="80"/>
      <c r="KH294" s="80"/>
      <c r="KI294" s="80"/>
      <c r="KJ294" s="80"/>
      <c r="KK294" s="80"/>
      <c r="KL294" s="80"/>
      <c r="KM294" s="80"/>
      <c r="KN294" s="80"/>
      <c r="KO294" s="80"/>
      <c r="KP294" s="80"/>
      <c r="KQ294" s="80"/>
      <c r="KR294" s="80"/>
      <c r="KS294" s="80"/>
      <c r="KT294" s="80"/>
      <c r="KU294" s="80"/>
      <c r="KV294" s="80"/>
      <c r="KW294" s="80"/>
      <c r="KX294" s="80"/>
      <c r="KY294" s="80"/>
      <c r="KZ294" s="80"/>
      <c r="LA294" s="80"/>
      <c r="LB294" s="80">
        <v>6</v>
      </c>
      <c r="LC294" s="80"/>
      <c r="LD294" s="80"/>
      <c r="LE294" s="80"/>
      <c r="LF294" s="80"/>
      <c r="LG294" s="80">
        <v>64</v>
      </c>
      <c r="LH294" s="80"/>
      <c r="LI294" s="80"/>
      <c r="LJ294" s="80"/>
      <c r="LK294" s="80"/>
      <c r="LL294" s="80"/>
      <c r="LM294" s="80">
        <v>21</v>
      </c>
      <c r="LN294" s="80"/>
      <c r="LO294" s="80">
        <v>16</v>
      </c>
      <c r="LP294" s="80"/>
      <c r="LQ294" s="80"/>
      <c r="LR294" s="80"/>
      <c r="LS294" s="80"/>
      <c r="LT294" s="80"/>
      <c r="LU294" s="80"/>
      <c r="LV294" s="80"/>
      <c r="LW294" s="80"/>
      <c r="LX294" s="80"/>
      <c r="LY294" s="80"/>
      <c r="LZ294" s="80"/>
      <c r="MA294" s="80"/>
      <c r="MB294" s="80"/>
      <c r="MC294" s="80">
        <v>0</v>
      </c>
      <c r="MD294" s="80"/>
      <c r="ME294" s="80"/>
      <c r="MF294" s="80"/>
      <c r="MG294" s="80"/>
      <c r="MH294" s="80"/>
      <c r="MI294" s="80"/>
      <c r="MJ294" s="80"/>
      <c r="MK294" s="80"/>
      <c r="ML294" s="80"/>
      <c r="MM294" s="80"/>
      <c r="MN294" s="80"/>
      <c r="MO294" s="80"/>
      <c r="MP294" s="80"/>
      <c r="MQ294" s="80"/>
      <c r="MR294" s="80"/>
      <c r="MS294" s="80"/>
      <c r="MT294" s="80"/>
      <c r="MU294" s="80"/>
      <c r="MV294" s="80"/>
      <c r="MW294" s="80"/>
      <c r="MX294" s="80"/>
      <c r="MY294" s="80"/>
      <c r="MZ294" s="80"/>
      <c r="NA294" s="80"/>
      <c r="NB294" s="80"/>
      <c r="NC294" s="80"/>
      <c r="ND294" s="80"/>
      <c r="NE294" s="80"/>
      <c r="NF294" s="80">
        <v>0</v>
      </c>
      <c r="NG294" s="80"/>
      <c r="NH294" s="80"/>
      <c r="NI294" s="80"/>
      <c r="NJ294" s="80"/>
      <c r="NK294" s="80"/>
      <c r="NL294" s="80"/>
      <c r="NM294" s="80"/>
      <c r="NN294" s="80"/>
      <c r="NO294" s="80"/>
      <c r="NP294" s="80"/>
      <c r="NQ294" s="80"/>
      <c r="NR294" s="80"/>
      <c r="NS294" s="80"/>
      <c r="NT294" s="80"/>
      <c r="NU294" s="80"/>
      <c r="NV294" s="80"/>
      <c r="NW294" s="80"/>
      <c r="NX294" s="80"/>
      <c r="NY294" s="80"/>
      <c r="NZ294" s="80"/>
      <c r="OA294" s="80"/>
      <c r="OB294" s="79">
        <v>69040</v>
      </c>
    </row>
    <row r="295" spans="1:392" ht="13.15">
      <c r="A295" s="27">
        <v>511110</v>
      </c>
      <c r="B295" s="23" t="s">
        <v>436</v>
      </c>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v>13</v>
      </c>
      <c r="AI295" s="80"/>
      <c r="AJ295" s="80"/>
      <c r="AK295" s="80"/>
      <c r="AL295" s="80"/>
      <c r="AM295" s="80"/>
      <c r="AN295" s="80"/>
      <c r="AO295" s="80"/>
      <c r="AP295" s="80"/>
      <c r="AQ295" s="80"/>
      <c r="AR295" s="80"/>
      <c r="AS295" s="80"/>
      <c r="AT295" s="80"/>
      <c r="AU295" s="80"/>
      <c r="AV295" s="80"/>
      <c r="AW295" s="80"/>
      <c r="AX295" s="80"/>
      <c r="AY295" s="80"/>
      <c r="AZ295" s="80"/>
      <c r="BA295" s="80"/>
      <c r="BB295" s="80"/>
      <c r="BC295" s="80"/>
      <c r="BD295" s="80"/>
      <c r="BE295" s="80"/>
      <c r="BF295" s="80"/>
      <c r="BG295" s="80"/>
      <c r="BH295" s="80"/>
      <c r="BI295" s="80"/>
      <c r="BJ295" s="80"/>
      <c r="BK295" s="80"/>
      <c r="BL295" s="80"/>
      <c r="BM295" s="80"/>
      <c r="BN295" s="80"/>
      <c r="BO295" s="81"/>
      <c r="BP295" s="80"/>
      <c r="BQ295" s="80"/>
      <c r="BR295" s="80"/>
      <c r="BS295" s="80"/>
      <c r="BT295" s="80"/>
      <c r="BU295" s="80"/>
      <c r="BV295" s="80"/>
      <c r="BW295" s="80"/>
      <c r="BX295" s="80"/>
      <c r="BY295" s="80"/>
      <c r="BZ295" s="80"/>
      <c r="CA295" s="80"/>
      <c r="CB295" s="80"/>
      <c r="CC295" s="80"/>
      <c r="CD295" s="80"/>
      <c r="CE295" s="80"/>
      <c r="CF295" s="80"/>
      <c r="CG295" s="80"/>
      <c r="CH295" s="80"/>
      <c r="CI295" s="80"/>
      <c r="CJ295" s="80"/>
      <c r="CK295" s="80"/>
      <c r="CL295" s="80"/>
      <c r="CM295" s="80"/>
      <c r="CN295" s="80"/>
      <c r="CO295" s="80"/>
      <c r="CP295" s="80"/>
      <c r="CQ295" s="80"/>
      <c r="CR295" s="80"/>
      <c r="CS295" s="80"/>
      <c r="CT295" s="80"/>
      <c r="CU295" s="80"/>
      <c r="CV295" s="80"/>
      <c r="CW295" s="80"/>
      <c r="CX295" s="80"/>
      <c r="CY295" s="80"/>
      <c r="CZ295" s="80"/>
      <c r="DA295" s="80"/>
      <c r="DB295" s="80"/>
      <c r="DC295" s="80"/>
      <c r="DD295" s="80"/>
      <c r="DE295" s="80"/>
      <c r="DF295" s="80"/>
      <c r="DG295" s="80"/>
      <c r="DH295" s="80"/>
      <c r="DI295" s="80"/>
      <c r="DJ295" s="80"/>
      <c r="DK295" s="80"/>
      <c r="DL295" s="80"/>
      <c r="DM295" s="80"/>
      <c r="DN295" s="80"/>
      <c r="DO295" s="80"/>
      <c r="DP295" s="80"/>
      <c r="DQ295" s="80"/>
      <c r="DR295" s="80"/>
      <c r="DS295" s="80"/>
      <c r="DT295" s="80"/>
      <c r="DU295" s="80"/>
      <c r="DV295" s="80"/>
      <c r="DW295" s="80"/>
      <c r="DX295" s="80"/>
      <c r="DY295" s="80"/>
      <c r="DZ295" s="80"/>
      <c r="EA295" s="80"/>
      <c r="EB295" s="80"/>
      <c r="EC295" s="80"/>
      <c r="ED295" s="80"/>
      <c r="EE295" s="80"/>
      <c r="EF295" s="80"/>
      <c r="EG295" s="80"/>
      <c r="EH295" s="80"/>
      <c r="EI295" s="80"/>
      <c r="EJ295" s="80"/>
      <c r="EK295" s="80"/>
      <c r="EL295" s="80"/>
      <c r="EM295" s="80"/>
      <c r="EN295" s="80"/>
      <c r="EO295" s="80"/>
      <c r="EP295" s="80"/>
      <c r="EQ295" s="80"/>
      <c r="ER295" s="80"/>
      <c r="ES295" s="80"/>
      <c r="ET295" s="80"/>
      <c r="EU295" s="80"/>
      <c r="EV295" s="80"/>
      <c r="EW295" s="80"/>
      <c r="EX295" s="80"/>
      <c r="EY295" s="80"/>
      <c r="EZ295" s="80"/>
      <c r="FA295" s="80"/>
      <c r="FB295" s="80"/>
      <c r="FC295" s="80"/>
      <c r="FD295" s="80"/>
      <c r="FE295" s="80"/>
      <c r="FF295" s="80"/>
      <c r="FG295" s="80"/>
      <c r="FH295" s="80"/>
      <c r="FI295" s="80"/>
      <c r="FJ295" s="80"/>
      <c r="FK295" s="80"/>
      <c r="FL295" s="80"/>
      <c r="FM295" s="80"/>
      <c r="FN295" s="80"/>
      <c r="FO295" s="80"/>
      <c r="FP295" s="80"/>
      <c r="FQ295" s="80"/>
      <c r="FR295" s="80"/>
      <c r="FS295" s="80"/>
      <c r="FT295" s="80"/>
      <c r="FU295" s="80"/>
      <c r="FV295" s="80"/>
      <c r="FW295" s="80"/>
      <c r="FX295" s="80"/>
      <c r="FY295" s="80"/>
      <c r="FZ295" s="80"/>
      <c r="GA295" s="80"/>
      <c r="GB295" s="80"/>
      <c r="GC295" s="80"/>
      <c r="GD295" s="80"/>
      <c r="GE295" s="80"/>
      <c r="GF295" s="80"/>
      <c r="GG295" s="80"/>
      <c r="GH295" s="80"/>
      <c r="GI295" s="80"/>
      <c r="GJ295" s="80"/>
      <c r="GK295" s="80"/>
      <c r="GL295" s="80"/>
      <c r="GM295" s="80"/>
      <c r="GN295" s="80"/>
      <c r="GO295" s="80"/>
      <c r="GP295" s="80"/>
      <c r="GQ295" s="80"/>
      <c r="GR295" s="80"/>
      <c r="GS295" s="80"/>
      <c r="GT295" s="80"/>
      <c r="GU295" s="80"/>
      <c r="GV295" s="80"/>
      <c r="GW295" s="80"/>
      <c r="GX295" s="80"/>
      <c r="GY295" s="80"/>
      <c r="GZ295" s="80"/>
      <c r="HA295" s="80"/>
      <c r="HB295" s="80"/>
      <c r="HC295" s="80"/>
      <c r="HD295" s="80"/>
      <c r="HE295" s="80"/>
      <c r="HF295" s="80"/>
      <c r="HG295" s="80"/>
      <c r="HH295" s="80"/>
      <c r="HI295" s="80"/>
      <c r="HJ295" s="80"/>
      <c r="HK295" s="80"/>
      <c r="HL295" s="80"/>
      <c r="HM295" s="80"/>
      <c r="HN295" s="80"/>
      <c r="HO295" s="80"/>
      <c r="HP295" s="80"/>
      <c r="HQ295" s="80"/>
      <c r="HR295" s="80"/>
      <c r="HS295" s="80"/>
      <c r="HT295" s="80"/>
      <c r="HU295" s="80"/>
      <c r="HV295" s="80"/>
      <c r="HW295" s="80"/>
      <c r="HX295" s="80"/>
      <c r="HY295" s="80"/>
      <c r="HZ295" s="80"/>
      <c r="IA295" s="80"/>
      <c r="IB295" s="80"/>
      <c r="IC295" s="80"/>
      <c r="ID295" s="80"/>
      <c r="IE295" s="80"/>
      <c r="IF295" s="80"/>
      <c r="IG295" s="80">
        <v>973</v>
      </c>
      <c r="IH295" s="80"/>
      <c r="II295" s="80"/>
      <c r="IJ295" s="80"/>
      <c r="IK295" s="80"/>
      <c r="IL295" s="80"/>
      <c r="IM295" s="80"/>
      <c r="IN295" s="80"/>
      <c r="IO295" s="80"/>
      <c r="IP295" s="80"/>
      <c r="IQ295" s="80"/>
      <c r="IR295" s="80"/>
      <c r="IS295" s="80"/>
      <c r="IT295" s="80"/>
      <c r="IU295" s="80"/>
      <c r="IV295" s="80"/>
      <c r="IW295" s="80"/>
      <c r="IX295" s="80"/>
      <c r="IY295" s="80"/>
      <c r="IZ295" s="80"/>
      <c r="JA295" s="80"/>
      <c r="JB295" s="80"/>
      <c r="JC295" s="80"/>
      <c r="JD295" s="80"/>
      <c r="JE295" s="80"/>
      <c r="JF295" s="80"/>
      <c r="JG295" s="80"/>
      <c r="JH295" s="80"/>
      <c r="JI295" s="80"/>
      <c r="JJ295" s="80"/>
      <c r="JK295" s="80"/>
      <c r="JL295" s="80"/>
      <c r="JM295" s="80"/>
      <c r="JN295" s="80"/>
      <c r="JO295" s="80"/>
      <c r="JP295" s="80"/>
      <c r="JQ295" s="80"/>
      <c r="JR295" s="80"/>
      <c r="JS295" s="80"/>
      <c r="JT295" s="80">
        <v>14</v>
      </c>
      <c r="JU295" s="80"/>
      <c r="JV295" s="80"/>
      <c r="JW295" s="80"/>
      <c r="JX295" s="80"/>
      <c r="JY295" s="80"/>
      <c r="JZ295" s="80"/>
      <c r="KA295" s="80"/>
      <c r="KB295" s="80"/>
      <c r="KC295" s="80"/>
      <c r="KD295" s="80">
        <v>10808</v>
      </c>
      <c r="KE295" s="80">
        <v>10</v>
      </c>
      <c r="KF295" s="80"/>
      <c r="KG295" s="80">
        <v>121</v>
      </c>
      <c r="KH295" s="80"/>
      <c r="KI295" s="80"/>
      <c r="KJ295" s="80"/>
      <c r="KK295" s="80"/>
      <c r="KL295" s="80"/>
      <c r="KM295" s="80"/>
      <c r="KN295" s="80"/>
      <c r="KO295" s="80"/>
      <c r="KP295" s="80"/>
      <c r="KQ295" s="80">
        <v>19</v>
      </c>
      <c r="KR295" s="80">
        <v>415</v>
      </c>
      <c r="KS295" s="80"/>
      <c r="KT295" s="80"/>
      <c r="KU295" s="80"/>
      <c r="KV295" s="80"/>
      <c r="KW295" s="80"/>
      <c r="KX295" s="80"/>
      <c r="KY295" s="80"/>
      <c r="KZ295" s="80"/>
      <c r="LA295" s="80"/>
      <c r="LB295" s="80"/>
      <c r="LC295" s="80"/>
      <c r="LD295" s="80">
        <v>0</v>
      </c>
      <c r="LE295" s="80"/>
      <c r="LF295" s="80"/>
      <c r="LG295" s="80">
        <v>474</v>
      </c>
      <c r="LH295" s="80"/>
      <c r="LI295" s="80"/>
      <c r="LJ295" s="80"/>
      <c r="LK295" s="80"/>
      <c r="LL295" s="80">
        <v>6</v>
      </c>
      <c r="LM295" s="80"/>
      <c r="LN295" s="80"/>
      <c r="LO295" s="80">
        <v>243</v>
      </c>
      <c r="LP295" s="80">
        <v>35541</v>
      </c>
      <c r="LQ295" s="80">
        <v>0</v>
      </c>
      <c r="LR295" s="80"/>
      <c r="LS295" s="80"/>
      <c r="LT295" s="80"/>
      <c r="LU295" s="80"/>
      <c r="LV295" s="80"/>
      <c r="LW295" s="80"/>
      <c r="LX295" s="80"/>
      <c r="LY295" s="80"/>
      <c r="LZ295" s="80"/>
      <c r="MA295" s="80"/>
      <c r="MB295" s="80">
        <v>37</v>
      </c>
      <c r="MC295" s="80"/>
      <c r="MD295" s="80"/>
      <c r="ME295" s="80"/>
      <c r="MF295" s="80"/>
      <c r="MG295" s="80"/>
      <c r="MH295" s="80"/>
      <c r="MI295" s="80"/>
      <c r="MJ295" s="80"/>
      <c r="MK295" s="80"/>
      <c r="ML295" s="80"/>
      <c r="MM295" s="80"/>
      <c r="MN295" s="80"/>
      <c r="MO295" s="80"/>
      <c r="MP295" s="80"/>
      <c r="MQ295" s="80"/>
      <c r="MR295" s="80"/>
      <c r="MS295" s="80"/>
      <c r="MT295" s="80"/>
      <c r="MU295" s="80"/>
      <c r="MV295" s="80"/>
      <c r="MW295" s="80"/>
      <c r="MX295" s="80"/>
      <c r="MY295" s="80"/>
      <c r="MZ295" s="80"/>
      <c r="NA295" s="80"/>
      <c r="NB295" s="80"/>
      <c r="NC295" s="80"/>
      <c r="ND295" s="80"/>
      <c r="NE295" s="80"/>
      <c r="NF295" s="80"/>
      <c r="NG295" s="80"/>
      <c r="NH295" s="80"/>
      <c r="NI295" s="80"/>
      <c r="NJ295" s="80"/>
      <c r="NK295" s="80"/>
      <c r="NL295" s="80"/>
      <c r="NM295" s="80"/>
      <c r="NN295" s="80"/>
      <c r="NO295" s="80"/>
      <c r="NP295" s="80"/>
      <c r="NQ295" s="80"/>
      <c r="NR295" s="80"/>
      <c r="NS295" s="80"/>
      <c r="NT295" s="80"/>
      <c r="NU295" s="80"/>
      <c r="NV295" s="80"/>
      <c r="NW295" s="80"/>
      <c r="NX295" s="80"/>
      <c r="NY295" s="80"/>
      <c r="NZ295" s="80"/>
      <c r="OA295" s="80"/>
      <c r="OB295" s="79">
        <v>48674</v>
      </c>
    </row>
    <row r="296" spans="1:392" ht="13.15">
      <c r="A296" s="27">
        <v>511120</v>
      </c>
      <c r="B296" s="23" t="s">
        <v>437</v>
      </c>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v>0</v>
      </c>
      <c r="AI296" s="80"/>
      <c r="AJ296" s="80"/>
      <c r="AK296" s="80"/>
      <c r="AL296" s="80"/>
      <c r="AM296" s="80"/>
      <c r="AN296" s="80"/>
      <c r="AO296" s="80"/>
      <c r="AP296" s="80"/>
      <c r="AQ296" s="80"/>
      <c r="AR296" s="80"/>
      <c r="AS296" s="80"/>
      <c r="AT296" s="80"/>
      <c r="AU296" s="80"/>
      <c r="AV296" s="80"/>
      <c r="AW296" s="80"/>
      <c r="AX296" s="80"/>
      <c r="AY296" s="80"/>
      <c r="AZ296" s="80"/>
      <c r="BA296" s="80"/>
      <c r="BB296" s="80"/>
      <c r="BC296" s="80"/>
      <c r="BD296" s="80"/>
      <c r="BE296" s="80"/>
      <c r="BF296" s="80"/>
      <c r="BG296" s="80"/>
      <c r="BH296" s="80"/>
      <c r="BI296" s="80"/>
      <c r="BJ296" s="80"/>
      <c r="BK296" s="80"/>
      <c r="BL296" s="80"/>
      <c r="BM296" s="80"/>
      <c r="BN296" s="80"/>
      <c r="BO296" s="81"/>
      <c r="BP296" s="80"/>
      <c r="BQ296" s="80"/>
      <c r="BR296" s="80"/>
      <c r="BS296" s="80"/>
      <c r="BT296" s="80"/>
      <c r="BU296" s="80"/>
      <c r="BV296" s="80"/>
      <c r="BW296" s="80"/>
      <c r="BX296" s="80"/>
      <c r="BY296" s="80"/>
      <c r="BZ296" s="80"/>
      <c r="CA296" s="80"/>
      <c r="CB296" s="80"/>
      <c r="CC296" s="80"/>
      <c r="CD296" s="80"/>
      <c r="CE296" s="80"/>
      <c r="CF296" s="80"/>
      <c r="CG296" s="80"/>
      <c r="CH296" s="80"/>
      <c r="CI296" s="80"/>
      <c r="CJ296" s="80"/>
      <c r="CK296" s="80"/>
      <c r="CL296" s="80"/>
      <c r="CM296" s="80"/>
      <c r="CN296" s="80"/>
      <c r="CO296" s="80"/>
      <c r="CP296" s="80"/>
      <c r="CQ296" s="80"/>
      <c r="CR296" s="80"/>
      <c r="CS296" s="80"/>
      <c r="CT296" s="80"/>
      <c r="CU296" s="80"/>
      <c r="CV296" s="80"/>
      <c r="CW296" s="80"/>
      <c r="CX296" s="80"/>
      <c r="CY296" s="80"/>
      <c r="CZ296" s="80"/>
      <c r="DA296" s="80"/>
      <c r="DB296" s="80"/>
      <c r="DC296" s="80"/>
      <c r="DD296" s="80"/>
      <c r="DE296" s="80"/>
      <c r="DF296" s="80"/>
      <c r="DG296" s="80"/>
      <c r="DH296" s="80"/>
      <c r="DI296" s="80"/>
      <c r="DJ296" s="80"/>
      <c r="DK296" s="80"/>
      <c r="DL296" s="80"/>
      <c r="DM296" s="80"/>
      <c r="DN296" s="80"/>
      <c r="DO296" s="80"/>
      <c r="DP296" s="80"/>
      <c r="DQ296" s="80"/>
      <c r="DR296" s="80"/>
      <c r="DS296" s="80"/>
      <c r="DT296" s="80"/>
      <c r="DU296" s="80"/>
      <c r="DV296" s="80"/>
      <c r="DW296" s="80"/>
      <c r="DX296" s="80"/>
      <c r="DY296" s="80"/>
      <c r="DZ296" s="80"/>
      <c r="EA296" s="80"/>
      <c r="EB296" s="80"/>
      <c r="EC296" s="80"/>
      <c r="ED296" s="80"/>
      <c r="EE296" s="80"/>
      <c r="EF296" s="80"/>
      <c r="EG296" s="80"/>
      <c r="EH296" s="80"/>
      <c r="EI296" s="80"/>
      <c r="EJ296" s="80"/>
      <c r="EK296" s="80"/>
      <c r="EL296" s="80"/>
      <c r="EM296" s="80"/>
      <c r="EN296" s="80"/>
      <c r="EO296" s="80"/>
      <c r="EP296" s="80"/>
      <c r="EQ296" s="80"/>
      <c r="ER296" s="80"/>
      <c r="ES296" s="80"/>
      <c r="ET296" s="80"/>
      <c r="EU296" s="80"/>
      <c r="EV296" s="80"/>
      <c r="EW296" s="80"/>
      <c r="EX296" s="80"/>
      <c r="EY296" s="80"/>
      <c r="EZ296" s="80"/>
      <c r="FA296" s="80"/>
      <c r="FB296" s="80"/>
      <c r="FC296" s="80"/>
      <c r="FD296" s="80"/>
      <c r="FE296" s="80"/>
      <c r="FF296" s="80"/>
      <c r="FG296" s="80"/>
      <c r="FH296" s="80"/>
      <c r="FI296" s="80"/>
      <c r="FJ296" s="80"/>
      <c r="FK296" s="80"/>
      <c r="FL296" s="80"/>
      <c r="FM296" s="80"/>
      <c r="FN296" s="80"/>
      <c r="FO296" s="80"/>
      <c r="FP296" s="80"/>
      <c r="FQ296" s="80"/>
      <c r="FR296" s="80"/>
      <c r="FS296" s="80"/>
      <c r="FT296" s="80"/>
      <c r="FU296" s="80"/>
      <c r="FV296" s="80"/>
      <c r="FW296" s="80"/>
      <c r="FX296" s="80"/>
      <c r="FY296" s="80"/>
      <c r="FZ296" s="80"/>
      <c r="GA296" s="80"/>
      <c r="GB296" s="80"/>
      <c r="GC296" s="80"/>
      <c r="GD296" s="80"/>
      <c r="GE296" s="80"/>
      <c r="GF296" s="80"/>
      <c r="GG296" s="80"/>
      <c r="GH296" s="80"/>
      <c r="GI296" s="80"/>
      <c r="GJ296" s="80"/>
      <c r="GK296" s="80"/>
      <c r="GL296" s="80"/>
      <c r="GM296" s="80"/>
      <c r="GN296" s="80"/>
      <c r="GO296" s="80"/>
      <c r="GP296" s="80"/>
      <c r="GQ296" s="80"/>
      <c r="GR296" s="80"/>
      <c r="GS296" s="80"/>
      <c r="GT296" s="80"/>
      <c r="GU296" s="80"/>
      <c r="GV296" s="80"/>
      <c r="GW296" s="80"/>
      <c r="GX296" s="80"/>
      <c r="GY296" s="80"/>
      <c r="GZ296" s="80"/>
      <c r="HA296" s="80"/>
      <c r="HB296" s="80"/>
      <c r="HC296" s="80"/>
      <c r="HD296" s="80"/>
      <c r="HE296" s="80"/>
      <c r="HF296" s="80"/>
      <c r="HG296" s="80"/>
      <c r="HH296" s="80"/>
      <c r="HI296" s="80"/>
      <c r="HJ296" s="80"/>
      <c r="HK296" s="80"/>
      <c r="HL296" s="80"/>
      <c r="HM296" s="80"/>
      <c r="HN296" s="80"/>
      <c r="HO296" s="80"/>
      <c r="HP296" s="80"/>
      <c r="HQ296" s="80"/>
      <c r="HR296" s="80"/>
      <c r="HS296" s="80"/>
      <c r="HT296" s="80"/>
      <c r="HU296" s="80"/>
      <c r="HV296" s="80"/>
      <c r="HW296" s="80"/>
      <c r="HX296" s="80"/>
      <c r="HY296" s="80"/>
      <c r="HZ296" s="80"/>
      <c r="IA296" s="80"/>
      <c r="IB296" s="80"/>
      <c r="IC296" s="80"/>
      <c r="ID296" s="80"/>
      <c r="IE296" s="80"/>
      <c r="IF296" s="80"/>
      <c r="IG296" s="80">
        <v>297</v>
      </c>
      <c r="IH296" s="80"/>
      <c r="II296" s="80"/>
      <c r="IJ296" s="80"/>
      <c r="IK296" s="80"/>
      <c r="IL296" s="80"/>
      <c r="IM296" s="80"/>
      <c r="IN296" s="80"/>
      <c r="IO296" s="80"/>
      <c r="IP296" s="80"/>
      <c r="IQ296" s="80"/>
      <c r="IR296" s="80"/>
      <c r="IS296" s="80"/>
      <c r="IT296" s="80"/>
      <c r="IU296" s="80"/>
      <c r="IV296" s="80"/>
      <c r="IW296" s="80"/>
      <c r="IX296" s="80"/>
      <c r="IY296" s="80"/>
      <c r="IZ296" s="80"/>
      <c r="JA296" s="80"/>
      <c r="JB296" s="80"/>
      <c r="JC296" s="80"/>
      <c r="JD296" s="80"/>
      <c r="JE296" s="80"/>
      <c r="JF296" s="80"/>
      <c r="JG296" s="80"/>
      <c r="JH296" s="80"/>
      <c r="JI296" s="80"/>
      <c r="JJ296" s="80"/>
      <c r="JK296" s="80"/>
      <c r="JL296" s="80"/>
      <c r="JM296" s="80"/>
      <c r="JN296" s="80"/>
      <c r="JO296" s="80"/>
      <c r="JP296" s="80"/>
      <c r="JQ296" s="80"/>
      <c r="JR296" s="80"/>
      <c r="JS296" s="80"/>
      <c r="JT296" s="80">
        <v>65</v>
      </c>
      <c r="JU296" s="80"/>
      <c r="JV296" s="80"/>
      <c r="JW296" s="80"/>
      <c r="JX296" s="80"/>
      <c r="JY296" s="80"/>
      <c r="JZ296" s="80"/>
      <c r="KA296" s="80"/>
      <c r="KB296" s="80"/>
      <c r="KC296" s="80"/>
      <c r="KD296" s="80"/>
      <c r="KE296" s="80">
        <v>20444</v>
      </c>
      <c r="KF296" s="80">
        <v>791</v>
      </c>
      <c r="KG296" s="80">
        <v>792</v>
      </c>
      <c r="KH296" s="80"/>
      <c r="KI296" s="80"/>
      <c r="KJ296" s="80"/>
      <c r="KK296" s="80"/>
      <c r="KL296" s="80"/>
      <c r="KM296" s="80"/>
      <c r="KN296" s="80"/>
      <c r="KO296" s="80"/>
      <c r="KP296" s="80"/>
      <c r="KQ296" s="80"/>
      <c r="KR296" s="80">
        <v>1896</v>
      </c>
      <c r="KS296" s="80"/>
      <c r="KT296" s="80"/>
      <c r="KU296" s="80"/>
      <c r="KV296" s="80"/>
      <c r="KW296" s="80"/>
      <c r="KX296" s="80"/>
      <c r="KY296" s="80"/>
      <c r="KZ296" s="80"/>
      <c r="LA296" s="80"/>
      <c r="LB296" s="80"/>
      <c r="LC296" s="80"/>
      <c r="LD296" s="80">
        <v>20</v>
      </c>
      <c r="LE296" s="80"/>
      <c r="LF296" s="80"/>
      <c r="LG296" s="80">
        <v>196</v>
      </c>
      <c r="LH296" s="80"/>
      <c r="LI296" s="80"/>
      <c r="LJ296" s="80"/>
      <c r="LK296" s="80"/>
      <c r="LL296" s="80"/>
      <c r="LM296" s="80"/>
      <c r="LN296" s="80"/>
      <c r="LO296" s="80">
        <v>101</v>
      </c>
      <c r="LP296" s="80">
        <v>22350</v>
      </c>
      <c r="LQ296" s="80"/>
      <c r="LR296" s="80"/>
      <c r="LS296" s="80"/>
      <c r="LT296" s="80"/>
      <c r="LU296" s="80"/>
      <c r="LV296" s="80"/>
      <c r="LW296" s="80"/>
      <c r="LX296" s="80"/>
      <c r="LY296" s="80"/>
      <c r="LZ296" s="80"/>
      <c r="MA296" s="80"/>
      <c r="MB296" s="80">
        <v>617</v>
      </c>
      <c r="MC296" s="80"/>
      <c r="MD296" s="80"/>
      <c r="ME296" s="80"/>
      <c r="MF296" s="80"/>
      <c r="MG296" s="80"/>
      <c r="MH296" s="80"/>
      <c r="MI296" s="80"/>
      <c r="MJ296" s="80"/>
      <c r="MK296" s="80"/>
      <c r="ML296" s="80"/>
      <c r="MM296" s="80"/>
      <c r="MN296" s="80"/>
      <c r="MO296" s="80"/>
      <c r="MP296" s="80"/>
      <c r="MQ296" s="80"/>
      <c r="MR296" s="80"/>
      <c r="MS296" s="80"/>
      <c r="MT296" s="80"/>
      <c r="MU296" s="80"/>
      <c r="MV296" s="80"/>
      <c r="MW296" s="80"/>
      <c r="MX296" s="80"/>
      <c r="MY296" s="80"/>
      <c r="MZ296" s="80"/>
      <c r="NA296" s="80"/>
      <c r="NB296" s="80"/>
      <c r="NC296" s="80"/>
      <c r="ND296" s="80"/>
      <c r="NE296" s="80"/>
      <c r="NF296" s="80"/>
      <c r="NG296" s="80"/>
      <c r="NH296" s="80"/>
      <c r="NI296" s="80"/>
      <c r="NJ296" s="80"/>
      <c r="NK296" s="80"/>
      <c r="NL296" s="80"/>
      <c r="NM296" s="80"/>
      <c r="NN296" s="80"/>
      <c r="NO296" s="80"/>
      <c r="NP296" s="80"/>
      <c r="NQ296" s="80"/>
      <c r="NR296" s="80"/>
      <c r="NS296" s="80"/>
      <c r="NT296" s="80"/>
      <c r="NU296" s="80"/>
      <c r="NV296" s="80"/>
      <c r="NW296" s="80"/>
      <c r="NX296" s="80"/>
      <c r="NY296" s="80"/>
      <c r="NZ296" s="80"/>
      <c r="OA296" s="80"/>
      <c r="OB296" s="79">
        <v>47571</v>
      </c>
    </row>
    <row r="297" spans="1:392" ht="13.15">
      <c r="A297" s="27">
        <v>511130</v>
      </c>
      <c r="B297" s="23" t="s">
        <v>438</v>
      </c>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v>0</v>
      </c>
      <c r="AI297" s="80"/>
      <c r="AJ297" s="80"/>
      <c r="AK297" s="80"/>
      <c r="AL297" s="80"/>
      <c r="AM297" s="80"/>
      <c r="AN297" s="80"/>
      <c r="AO297" s="80"/>
      <c r="AP297" s="80"/>
      <c r="AQ297" s="80"/>
      <c r="AR297" s="80"/>
      <c r="AS297" s="80"/>
      <c r="AT297" s="80"/>
      <c r="AU297" s="80"/>
      <c r="AV297" s="80"/>
      <c r="AW297" s="80"/>
      <c r="AX297" s="80"/>
      <c r="AY297" s="80"/>
      <c r="AZ297" s="80"/>
      <c r="BA297" s="80"/>
      <c r="BB297" s="80"/>
      <c r="BC297" s="80"/>
      <c r="BD297" s="80"/>
      <c r="BE297" s="80"/>
      <c r="BF297" s="80"/>
      <c r="BG297" s="80"/>
      <c r="BH297" s="80"/>
      <c r="BI297" s="80"/>
      <c r="BJ297" s="80"/>
      <c r="BK297" s="80"/>
      <c r="BL297" s="80"/>
      <c r="BM297" s="80"/>
      <c r="BN297" s="80"/>
      <c r="BO297" s="81"/>
      <c r="BP297" s="80"/>
      <c r="BQ297" s="80"/>
      <c r="BR297" s="80"/>
      <c r="BS297" s="80"/>
      <c r="BT297" s="80"/>
      <c r="BU297" s="80"/>
      <c r="BV297" s="80"/>
      <c r="BW297" s="80"/>
      <c r="BX297" s="80"/>
      <c r="BY297" s="80"/>
      <c r="BZ297" s="80"/>
      <c r="CA297" s="80"/>
      <c r="CB297" s="80"/>
      <c r="CC297" s="80"/>
      <c r="CD297" s="80"/>
      <c r="CE297" s="80"/>
      <c r="CF297" s="80"/>
      <c r="CG297" s="80"/>
      <c r="CH297" s="80"/>
      <c r="CI297" s="80"/>
      <c r="CJ297" s="80"/>
      <c r="CK297" s="80"/>
      <c r="CL297" s="80"/>
      <c r="CM297" s="80"/>
      <c r="CN297" s="80"/>
      <c r="CO297" s="80"/>
      <c r="CP297" s="80"/>
      <c r="CQ297" s="80"/>
      <c r="CR297" s="80"/>
      <c r="CS297" s="80"/>
      <c r="CT297" s="80"/>
      <c r="CU297" s="80"/>
      <c r="CV297" s="80"/>
      <c r="CW297" s="80"/>
      <c r="CX297" s="80"/>
      <c r="CY297" s="80"/>
      <c r="CZ297" s="80"/>
      <c r="DA297" s="80"/>
      <c r="DB297" s="80"/>
      <c r="DC297" s="80"/>
      <c r="DD297" s="80"/>
      <c r="DE297" s="80"/>
      <c r="DF297" s="80"/>
      <c r="DG297" s="80"/>
      <c r="DH297" s="80"/>
      <c r="DI297" s="80"/>
      <c r="DJ297" s="80"/>
      <c r="DK297" s="80"/>
      <c r="DL297" s="80"/>
      <c r="DM297" s="80"/>
      <c r="DN297" s="80"/>
      <c r="DO297" s="80"/>
      <c r="DP297" s="80"/>
      <c r="DQ297" s="80"/>
      <c r="DR297" s="80"/>
      <c r="DS297" s="80"/>
      <c r="DT297" s="80"/>
      <c r="DU297" s="80"/>
      <c r="DV297" s="80"/>
      <c r="DW297" s="80"/>
      <c r="DX297" s="80"/>
      <c r="DY297" s="80"/>
      <c r="DZ297" s="80"/>
      <c r="EA297" s="80"/>
      <c r="EB297" s="80"/>
      <c r="EC297" s="80"/>
      <c r="ED297" s="80"/>
      <c r="EE297" s="80"/>
      <c r="EF297" s="80"/>
      <c r="EG297" s="80"/>
      <c r="EH297" s="80"/>
      <c r="EI297" s="80"/>
      <c r="EJ297" s="80"/>
      <c r="EK297" s="80"/>
      <c r="EL297" s="80"/>
      <c r="EM297" s="80"/>
      <c r="EN297" s="80"/>
      <c r="EO297" s="80"/>
      <c r="EP297" s="80"/>
      <c r="EQ297" s="80"/>
      <c r="ER297" s="80"/>
      <c r="ES297" s="80"/>
      <c r="ET297" s="80"/>
      <c r="EU297" s="80"/>
      <c r="EV297" s="80"/>
      <c r="EW297" s="80"/>
      <c r="EX297" s="80"/>
      <c r="EY297" s="80"/>
      <c r="EZ297" s="80"/>
      <c r="FA297" s="80"/>
      <c r="FB297" s="80"/>
      <c r="FC297" s="80"/>
      <c r="FD297" s="80"/>
      <c r="FE297" s="80"/>
      <c r="FF297" s="80"/>
      <c r="FG297" s="80"/>
      <c r="FH297" s="80"/>
      <c r="FI297" s="80"/>
      <c r="FJ297" s="80"/>
      <c r="FK297" s="80"/>
      <c r="FL297" s="80"/>
      <c r="FM297" s="80"/>
      <c r="FN297" s="80"/>
      <c r="FO297" s="80"/>
      <c r="FP297" s="80"/>
      <c r="FQ297" s="80"/>
      <c r="FR297" s="80"/>
      <c r="FS297" s="80"/>
      <c r="FT297" s="80"/>
      <c r="FU297" s="80"/>
      <c r="FV297" s="80"/>
      <c r="FW297" s="80"/>
      <c r="FX297" s="80"/>
      <c r="FY297" s="80"/>
      <c r="FZ297" s="80"/>
      <c r="GA297" s="80"/>
      <c r="GB297" s="80"/>
      <c r="GC297" s="80"/>
      <c r="GD297" s="80"/>
      <c r="GE297" s="80"/>
      <c r="GF297" s="80"/>
      <c r="GG297" s="80"/>
      <c r="GH297" s="80"/>
      <c r="GI297" s="80"/>
      <c r="GJ297" s="80"/>
      <c r="GK297" s="80"/>
      <c r="GL297" s="80"/>
      <c r="GM297" s="80"/>
      <c r="GN297" s="80"/>
      <c r="GO297" s="80"/>
      <c r="GP297" s="80"/>
      <c r="GQ297" s="80"/>
      <c r="GR297" s="80"/>
      <c r="GS297" s="80"/>
      <c r="GT297" s="80"/>
      <c r="GU297" s="80"/>
      <c r="GV297" s="80"/>
      <c r="GW297" s="80"/>
      <c r="GX297" s="80"/>
      <c r="GY297" s="80"/>
      <c r="GZ297" s="80"/>
      <c r="HA297" s="80"/>
      <c r="HB297" s="80"/>
      <c r="HC297" s="80"/>
      <c r="HD297" s="80"/>
      <c r="HE297" s="80"/>
      <c r="HF297" s="80"/>
      <c r="HG297" s="80"/>
      <c r="HH297" s="80"/>
      <c r="HI297" s="80"/>
      <c r="HJ297" s="80"/>
      <c r="HK297" s="80"/>
      <c r="HL297" s="80"/>
      <c r="HM297" s="80"/>
      <c r="HN297" s="80"/>
      <c r="HO297" s="80"/>
      <c r="HP297" s="80"/>
      <c r="HQ297" s="80"/>
      <c r="HR297" s="80"/>
      <c r="HS297" s="80"/>
      <c r="HT297" s="80"/>
      <c r="HU297" s="80"/>
      <c r="HV297" s="80"/>
      <c r="HW297" s="80"/>
      <c r="HX297" s="80"/>
      <c r="HY297" s="80"/>
      <c r="HZ297" s="80"/>
      <c r="IA297" s="80"/>
      <c r="IB297" s="80"/>
      <c r="IC297" s="80"/>
      <c r="ID297" s="80"/>
      <c r="IE297" s="80"/>
      <c r="IF297" s="80"/>
      <c r="IG297" s="80">
        <v>60</v>
      </c>
      <c r="IH297" s="80"/>
      <c r="II297" s="80"/>
      <c r="IJ297" s="80"/>
      <c r="IK297" s="80"/>
      <c r="IL297" s="80"/>
      <c r="IM297" s="80"/>
      <c r="IN297" s="80"/>
      <c r="IO297" s="80"/>
      <c r="IP297" s="80"/>
      <c r="IQ297" s="80"/>
      <c r="IR297" s="80"/>
      <c r="IS297" s="80"/>
      <c r="IT297" s="80"/>
      <c r="IU297" s="80"/>
      <c r="IV297" s="80"/>
      <c r="IW297" s="80"/>
      <c r="IX297" s="80"/>
      <c r="IY297" s="80"/>
      <c r="IZ297" s="80"/>
      <c r="JA297" s="80"/>
      <c r="JB297" s="80"/>
      <c r="JC297" s="80"/>
      <c r="JD297" s="80"/>
      <c r="JE297" s="80"/>
      <c r="JF297" s="80"/>
      <c r="JG297" s="80"/>
      <c r="JH297" s="80"/>
      <c r="JI297" s="80"/>
      <c r="JJ297" s="80"/>
      <c r="JK297" s="80"/>
      <c r="JL297" s="80"/>
      <c r="JM297" s="80"/>
      <c r="JN297" s="80"/>
      <c r="JO297" s="80"/>
      <c r="JP297" s="80">
        <v>37</v>
      </c>
      <c r="JQ297" s="80"/>
      <c r="JR297" s="80"/>
      <c r="JS297" s="80"/>
      <c r="JT297" s="80">
        <v>21</v>
      </c>
      <c r="JU297" s="80"/>
      <c r="JV297" s="80"/>
      <c r="JW297" s="80"/>
      <c r="JX297" s="80"/>
      <c r="JY297" s="80"/>
      <c r="JZ297" s="80"/>
      <c r="KA297" s="80"/>
      <c r="KB297" s="80"/>
      <c r="KC297" s="80"/>
      <c r="KD297" s="80">
        <v>23</v>
      </c>
      <c r="KE297" s="80">
        <v>280</v>
      </c>
      <c r="KF297" s="80">
        <v>33412</v>
      </c>
      <c r="KG297" s="80">
        <v>240</v>
      </c>
      <c r="KH297" s="80"/>
      <c r="KI297" s="80"/>
      <c r="KJ297" s="80"/>
      <c r="KK297" s="80"/>
      <c r="KL297" s="80"/>
      <c r="KM297" s="80"/>
      <c r="KN297" s="80"/>
      <c r="KO297" s="80"/>
      <c r="KP297" s="80"/>
      <c r="KQ297" s="80"/>
      <c r="KR297" s="80">
        <v>2815</v>
      </c>
      <c r="KS297" s="80"/>
      <c r="KT297" s="80"/>
      <c r="KU297" s="80"/>
      <c r="KV297" s="80"/>
      <c r="KW297" s="80"/>
      <c r="KX297" s="80"/>
      <c r="KY297" s="80"/>
      <c r="KZ297" s="80"/>
      <c r="LA297" s="80"/>
      <c r="LB297" s="80"/>
      <c r="LC297" s="80">
        <v>0</v>
      </c>
      <c r="LD297" s="80"/>
      <c r="LE297" s="80"/>
      <c r="LF297" s="80"/>
      <c r="LG297" s="80">
        <v>109</v>
      </c>
      <c r="LH297" s="80"/>
      <c r="LI297" s="80"/>
      <c r="LJ297" s="80"/>
      <c r="LK297" s="80"/>
      <c r="LL297" s="80"/>
      <c r="LM297" s="80"/>
      <c r="LN297" s="80"/>
      <c r="LO297" s="80">
        <v>56</v>
      </c>
      <c r="LP297" s="80">
        <v>360</v>
      </c>
      <c r="LQ297" s="80"/>
      <c r="LR297" s="80"/>
      <c r="LS297" s="80"/>
      <c r="LT297" s="80"/>
      <c r="LU297" s="80"/>
      <c r="LV297" s="80"/>
      <c r="LW297" s="80"/>
      <c r="LX297" s="80"/>
      <c r="LY297" s="80"/>
      <c r="LZ297" s="80"/>
      <c r="MA297" s="80"/>
      <c r="MB297" s="80"/>
      <c r="MC297" s="80"/>
      <c r="MD297" s="80"/>
      <c r="ME297" s="80"/>
      <c r="MF297" s="80">
        <v>191</v>
      </c>
      <c r="MG297" s="80"/>
      <c r="MH297" s="80"/>
      <c r="MI297" s="80"/>
      <c r="MJ297" s="80"/>
      <c r="MK297" s="80"/>
      <c r="ML297" s="80"/>
      <c r="MM297" s="80"/>
      <c r="MN297" s="80"/>
      <c r="MO297" s="80"/>
      <c r="MP297" s="80"/>
      <c r="MQ297" s="80"/>
      <c r="MR297" s="80"/>
      <c r="MS297" s="80"/>
      <c r="MT297" s="80"/>
      <c r="MU297" s="80"/>
      <c r="MV297" s="80"/>
      <c r="MW297" s="80"/>
      <c r="MX297" s="80"/>
      <c r="MY297" s="80"/>
      <c r="MZ297" s="80"/>
      <c r="NA297" s="80"/>
      <c r="NB297" s="80"/>
      <c r="NC297" s="80"/>
      <c r="ND297" s="80"/>
      <c r="NE297" s="80"/>
      <c r="NF297" s="80"/>
      <c r="NG297" s="80"/>
      <c r="NH297" s="80"/>
      <c r="NI297" s="80"/>
      <c r="NJ297" s="80"/>
      <c r="NK297" s="80"/>
      <c r="NL297" s="80"/>
      <c r="NM297" s="80"/>
      <c r="NN297" s="80"/>
      <c r="NO297" s="80"/>
      <c r="NP297" s="80"/>
      <c r="NQ297" s="80"/>
      <c r="NR297" s="80"/>
      <c r="NS297" s="80"/>
      <c r="NT297" s="80"/>
      <c r="NU297" s="80"/>
      <c r="NV297" s="80"/>
      <c r="NW297" s="80"/>
      <c r="NX297" s="80"/>
      <c r="NY297" s="80"/>
      <c r="NZ297" s="80"/>
      <c r="OA297" s="80"/>
      <c r="OB297" s="79">
        <v>37603</v>
      </c>
    </row>
    <row r="298" spans="1:392" ht="13.15">
      <c r="A298" s="27" t="s">
        <v>440</v>
      </c>
      <c r="B298" s="23" t="s">
        <v>439</v>
      </c>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v>0</v>
      </c>
      <c r="AI298" s="80"/>
      <c r="AJ298" s="80"/>
      <c r="AK298" s="80"/>
      <c r="AL298" s="80"/>
      <c r="AM298" s="80"/>
      <c r="AN298" s="80"/>
      <c r="AO298" s="80"/>
      <c r="AP298" s="80"/>
      <c r="AQ298" s="80"/>
      <c r="AR298" s="80"/>
      <c r="AS298" s="80"/>
      <c r="AT298" s="80"/>
      <c r="AU298" s="80"/>
      <c r="AV298" s="80"/>
      <c r="AW298" s="80"/>
      <c r="AX298" s="80"/>
      <c r="AY298" s="80"/>
      <c r="AZ298" s="80"/>
      <c r="BA298" s="80"/>
      <c r="BB298" s="80"/>
      <c r="BC298" s="80"/>
      <c r="BD298" s="80"/>
      <c r="BE298" s="80"/>
      <c r="BF298" s="80"/>
      <c r="BG298" s="80"/>
      <c r="BH298" s="80"/>
      <c r="BI298" s="80"/>
      <c r="BJ298" s="80"/>
      <c r="BK298" s="80"/>
      <c r="BL298" s="80"/>
      <c r="BM298" s="80"/>
      <c r="BN298" s="80"/>
      <c r="BO298" s="81"/>
      <c r="BP298" s="80"/>
      <c r="BQ298" s="80"/>
      <c r="BR298" s="80"/>
      <c r="BS298" s="80"/>
      <c r="BT298" s="80"/>
      <c r="BU298" s="80"/>
      <c r="BV298" s="80"/>
      <c r="BW298" s="80"/>
      <c r="BX298" s="80"/>
      <c r="BY298" s="80"/>
      <c r="BZ298" s="80"/>
      <c r="CA298" s="80"/>
      <c r="CB298" s="80"/>
      <c r="CC298" s="80"/>
      <c r="CD298" s="80"/>
      <c r="CE298" s="80"/>
      <c r="CF298" s="80"/>
      <c r="CG298" s="80"/>
      <c r="CH298" s="80"/>
      <c r="CI298" s="80"/>
      <c r="CJ298" s="80"/>
      <c r="CK298" s="80"/>
      <c r="CL298" s="80"/>
      <c r="CM298" s="80"/>
      <c r="CN298" s="80"/>
      <c r="CO298" s="80"/>
      <c r="CP298" s="80"/>
      <c r="CQ298" s="80"/>
      <c r="CR298" s="80"/>
      <c r="CS298" s="80"/>
      <c r="CT298" s="80"/>
      <c r="CU298" s="80"/>
      <c r="CV298" s="80"/>
      <c r="CW298" s="80"/>
      <c r="CX298" s="80"/>
      <c r="CY298" s="80"/>
      <c r="CZ298" s="80"/>
      <c r="DA298" s="80"/>
      <c r="DB298" s="80"/>
      <c r="DC298" s="80"/>
      <c r="DD298" s="80"/>
      <c r="DE298" s="80"/>
      <c r="DF298" s="80"/>
      <c r="DG298" s="80"/>
      <c r="DH298" s="80"/>
      <c r="DI298" s="80"/>
      <c r="DJ298" s="80"/>
      <c r="DK298" s="80"/>
      <c r="DL298" s="80"/>
      <c r="DM298" s="80"/>
      <c r="DN298" s="80"/>
      <c r="DO298" s="80"/>
      <c r="DP298" s="80"/>
      <c r="DQ298" s="80"/>
      <c r="DR298" s="80"/>
      <c r="DS298" s="80"/>
      <c r="DT298" s="80"/>
      <c r="DU298" s="80"/>
      <c r="DV298" s="80"/>
      <c r="DW298" s="80"/>
      <c r="DX298" s="80"/>
      <c r="DY298" s="80"/>
      <c r="DZ298" s="80"/>
      <c r="EA298" s="80"/>
      <c r="EB298" s="80"/>
      <c r="EC298" s="80"/>
      <c r="ED298" s="80"/>
      <c r="EE298" s="80"/>
      <c r="EF298" s="80"/>
      <c r="EG298" s="80"/>
      <c r="EH298" s="80"/>
      <c r="EI298" s="80"/>
      <c r="EJ298" s="80"/>
      <c r="EK298" s="80"/>
      <c r="EL298" s="80"/>
      <c r="EM298" s="80"/>
      <c r="EN298" s="80"/>
      <c r="EO298" s="80"/>
      <c r="EP298" s="80"/>
      <c r="EQ298" s="80"/>
      <c r="ER298" s="80"/>
      <c r="ES298" s="80"/>
      <c r="ET298" s="80"/>
      <c r="EU298" s="80"/>
      <c r="EV298" s="80"/>
      <c r="EW298" s="80"/>
      <c r="EX298" s="80"/>
      <c r="EY298" s="80"/>
      <c r="EZ298" s="80"/>
      <c r="FA298" s="80"/>
      <c r="FB298" s="80"/>
      <c r="FC298" s="80"/>
      <c r="FD298" s="80"/>
      <c r="FE298" s="80"/>
      <c r="FF298" s="80"/>
      <c r="FG298" s="80"/>
      <c r="FH298" s="80"/>
      <c r="FI298" s="80"/>
      <c r="FJ298" s="80"/>
      <c r="FK298" s="80"/>
      <c r="FL298" s="80"/>
      <c r="FM298" s="80"/>
      <c r="FN298" s="80"/>
      <c r="FO298" s="80"/>
      <c r="FP298" s="80"/>
      <c r="FQ298" s="80"/>
      <c r="FR298" s="80"/>
      <c r="FS298" s="80"/>
      <c r="FT298" s="80"/>
      <c r="FU298" s="80"/>
      <c r="FV298" s="80"/>
      <c r="FW298" s="80"/>
      <c r="FX298" s="80"/>
      <c r="FY298" s="80"/>
      <c r="FZ298" s="80"/>
      <c r="GA298" s="80"/>
      <c r="GB298" s="80"/>
      <c r="GC298" s="80"/>
      <c r="GD298" s="80"/>
      <c r="GE298" s="80"/>
      <c r="GF298" s="80"/>
      <c r="GG298" s="80"/>
      <c r="GH298" s="80"/>
      <c r="GI298" s="80"/>
      <c r="GJ298" s="80"/>
      <c r="GK298" s="80"/>
      <c r="GL298" s="80"/>
      <c r="GM298" s="80"/>
      <c r="GN298" s="80"/>
      <c r="GO298" s="80"/>
      <c r="GP298" s="80"/>
      <c r="GQ298" s="80"/>
      <c r="GR298" s="80"/>
      <c r="GS298" s="80"/>
      <c r="GT298" s="80"/>
      <c r="GU298" s="80"/>
      <c r="GV298" s="80"/>
      <c r="GW298" s="80"/>
      <c r="GX298" s="80"/>
      <c r="GY298" s="80"/>
      <c r="GZ298" s="80"/>
      <c r="HA298" s="80"/>
      <c r="HB298" s="80"/>
      <c r="HC298" s="80"/>
      <c r="HD298" s="80"/>
      <c r="HE298" s="80"/>
      <c r="HF298" s="80"/>
      <c r="HG298" s="80"/>
      <c r="HH298" s="80"/>
      <c r="HI298" s="80"/>
      <c r="HJ298" s="80"/>
      <c r="HK298" s="80"/>
      <c r="HL298" s="80"/>
      <c r="HM298" s="80"/>
      <c r="HN298" s="80"/>
      <c r="HO298" s="80"/>
      <c r="HP298" s="80"/>
      <c r="HQ298" s="80"/>
      <c r="HR298" s="80"/>
      <c r="HS298" s="80"/>
      <c r="HT298" s="80"/>
      <c r="HU298" s="80"/>
      <c r="HV298" s="80"/>
      <c r="HW298" s="80"/>
      <c r="HX298" s="80"/>
      <c r="HY298" s="80"/>
      <c r="HZ298" s="80"/>
      <c r="IA298" s="80"/>
      <c r="IB298" s="80"/>
      <c r="IC298" s="80"/>
      <c r="ID298" s="80"/>
      <c r="IE298" s="80"/>
      <c r="IF298" s="80"/>
      <c r="IG298" s="80">
        <v>12</v>
      </c>
      <c r="IH298" s="80"/>
      <c r="II298" s="80"/>
      <c r="IJ298" s="80"/>
      <c r="IK298" s="80"/>
      <c r="IL298" s="80"/>
      <c r="IM298" s="80"/>
      <c r="IN298" s="80"/>
      <c r="IO298" s="80"/>
      <c r="IP298" s="80"/>
      <c r="IQ298" s="80"/>
      <c r="IR298" s="80"/>
      <c r="IS298" s="80"/>
      <c r="IT298" s="80"/>
      <c r="IU298" s="80"/>
      <c r="IV298" s="80"/>
      <c r="IW298" s="80"/>
      <c r="IX298" s="80"/>
      <c r="IY298" s="80"/>
      <c r="IZ298" s="80"/>
      <c r="JA298" s="80"/>
      <c r="JB298" s="80"/>
      <c r="JC298" s="80"/>
      <c r="JD298" s="80"/>
      <c r="JE298" s="80"/>
      <c r="JF298" s="80"/>
      <c r="JG298" s="80"/>
      <c r="JH298" s="80"/>
      <c r="JI298" s="80"/>
      <c r="JJ298" s="80"/>
      <c r="JK298" s="80"/>
      <c r="JL298" s="80"/>
      <c r="JM298" s="80"/>
      <c r="JN298" s="80"/>
      <c r="JO298" s="80"/>
      <c r="JP298" s="80"/>
      <c r="JQ298" s="80"/>
      <c r="JR298" s="80"/>
      <c r="JS298" s="80"/>
      <c r="JT298" s="80">
        <v>9</v>
      </c>
      <c r="JU298" s="80"/>
      <c r="JV298" s="80"/>
      <c r="JW298" s="80"/>
      <c r="JX298" s="80"/>
      <c r="JY298" s="80"/>
      <c r="JZ298" s="80"/>
      <c r="KA298" s="80"/>
      <c r="KB298" s="80"/>
      <c r="KC298" s="80"/>
      <c r="KD298" s="80"/>
      <c r="KE298" s="80"/>
      <c r="KF298" s="80">
        <v>0</v>
      </c>
      <c r="KG298" s="80">
        <v>9772</v>
      </c>
      <c r="KH298" s="80"/>
      <c r="KI298" s="80"/>
      <c r="KJ298" s="80"/>
      <c r="KK298" s="80"/>
      <c r="KL298" s="80"/>
      <c r="KM298" s="80"/>
      <c r="KN298" s="80"/>
      <c r="KO298" s="80"/>
      <c r="KP298" s="80"/>
      <c r="KQ298" s="80"/>
      <c r="KR298" s="80">
        <v>1133</v>
      </c>
      <c r="KS298" s="80"/>
      <c r="KT298" s="80"/>
      <c r="KU298" s="80"/>
      <c r="KV298" s="80"/>
      <c r="KW298" s="80"/>
      <c r="KX298" s="80"/>
      <c r="KY298" s="80"/>
      <c r="KZ298" s="80"/>
      <c r="LA298" s="80"/>
      <c r="LB298" s="80"/>
      <c r="LC298" s="80"/>
      <c r="LD298" s="80"/>
      <c r="LE298" s="80"/>
      <c r="LF298" s="80"/>
      <c r="LG298" s="80">
        <v>100</v>
      </c>
      <c r="LH298" s="80"/>
      <c r="LI298" s="80"/>
      <c r="LJ298" s="80"/>
      <c r="LK298" s="80"/>
      <c r="LL298" s="80"/>
      <c r="LM298" s="80"/>
      <c r="LN298" s="80"/>
      <c r="LO298" s="80">
        <v>51</v>
      </c>
      <c r="LP298" s="80">
        <v>15686</v>
      </c>
      <c r="LQ298" s="80"/>
      <c r="LR298" s="80"/>
      <c r="LS298" s="80"/>
      <c r="LT298" s="80"/>
      <c r="LU298" s="80"/>
      <c r="LV298" s="80"/>
      <c r="LW298" s="80"/>
      <c r="LX298" s="80"/>
      <c r="LY298" s="80"/>
      <c r="LZ298" s="80"/>
      <c r="MA298" s="80"/>
      <c r="MB298" s="80"/>
      <c r="MC298" s="80"/>
      <c r="MD298" s="80"/>
      <c r="ME298" s="80"/>
      <c r="MF298" s="80"/>
      <c r="MG298" s="80"/>
      <c r="MH298" s="80"/>
      <c r="MI298" s="80"/>
      <c r="MJ298" s="80"/>
      <c r="MK298" s="80"/>
      <c r="ML298" s="80"/>
      <c r="MM298" s="80"/>
      <c r="MN298" s="80"/>
      <c r="MO298" s="80"/>
      <c r="MP298" s="80"/>
      <c r="MQ298" s="80"/>
      <c r="MR298" s="80"/>
      <c r="MS298" s="80"/>
      <c r="MT298" s="80"/>
      <c r="MU298" s="80"/>
      <c r="MV298" s="80"/>
      <c r="MW298" s="80"/>
      <c r="MX298" s="80"/>
      <c r="MY298" s="80"/>
      <c r="MZ298" s="80"/>
      <c r="NA298" s="80"/>
      <c r="NB298" s="80"/>
      <c r="NC298" s="80"/>
      <c r="ND298" s="80"/>
      <c r="NE298" s="80"/>
      <c r="NF298" s="80"/>
      <c r="NG298" s="80"/>
      <c r="NH298" s="80"/>
      <c r="NI298" s="80"/>
      <c r="NJ298" s="80"/>
      <c r="NK298" s="80"/>
      <c r="NL298" s="80"/>
      <c r="NM298" s="80"/>
      <c r="NN298" s="80"/>
      <c r="NO298" s="80"/>
      <c r="NP298" s="80"/>
      <c r="NQ298" s="80"/>
      <c r="NR298" s="80"/>
      <c r="NS298" s="80"/>
      <c r="NT298" s="80"/>
      <c r="NU298" s="80"/>
      <c r="NV298" s="80"/>
      <c r="NW298" s="80"/>
      <c r="NX298" s="80"/>
      <c r="NY298" s="80"/>
      <c r="NZ298" s="80"/>
      <c r="OA298" s="80"/>
      <c r="OB298" s="79">
        <v>26762</v>
      </c>
    </row>
    <row r="299" spans="1:392" ht="13.15">
      <c r="A299" s="27">
        <v>511200</v>
      </c>
      <c r="B299" s="23" t="s">
        <v>441</v>
      </c>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v>0</v>
      </c>
      <c r="AI299" s="80"/>
      <c r="AJ299" s="80"/>
      <c r="AK299" s="80"/>
      <c r="AL299" s="80"/>
      <c r="AM299" s="80"/>
      <c r="AN299" s="80"/>
      <c r="AO299" s="80"/>
      <c r="AP299" s="80"/>
      <c r="AQ299" s="80"/>
      <c r="AR299" s="80"/>
      <c r="AS299" s="80"/>
      <c r="AT299" s="80"/>
      <c r="AU299" s="80"/>
      <c r="AV299" s="80"/>
      <c r="AW299" s="80"/>
      <c r="AX299" s="80"/>
      <c r="AY299" s="80"/>
      <c r="AZ299" s="80"/>
      <c r="BA299" s="80"/>
      <c r="BB299" s="80"/>
      <c r="BC299" s="80"/>
      <c r="BD299" s="80"/>
      <c r="BE299" s="80"/>
      <c r="BF299" s="80"/>
      <c r="BG299" s="80"/>
      <c r="BH299" s="80"/>
      <c r="BI299" s="80"/>
      <c r="BJ299" s="80"/>
      <c r="BK299" s="80"/>
      <c r="BL299" s="80"/>
      <c r="BM299" s="80"/>
      <c r="BN299" s="80"/>
      <c r="BO299" s="81"/>
      <c r="BP299" s="80"/>
      <c r="BQ299" s="80"/>
      <c r="BR299" s="80"/>
      <c r="BS299" s="80"/>
      <c r="BT299" s="80"/>
      <c r="BU299" s="80"/>
      <c r="BV299" s="80"/>
      <c r="BW299" s="80"/>
      <c r="BX299" s="80"/>
      <c r="BY299" s="80"/>
      <c r="BZ299" s="80"/>
      <c r="CA299" s="80"/>
      <c r="CB299" s="80"/>
      <c r="CC299" s="80"/>
      <c r="CD299" s="80"/>
      <c r="CE299" s="80"/>
      <c r="CF299" s="80"/>
      <c r="CG299" s="80"/>
      <c r="CH299" s="80"/>
      <c r="CI299" s="80"/>
      <c r="CJ299" s="80"/>
      <c r="CK299" s="80"/>
      <c r="CL299" s="80"/>
      <c r="CM299" s="80"/>
      <c r="CN299" s="80"/>
      <c r="CO299" s="80"/>
      <c r="CP299" s="80"/>
      <c r="CQ299" s="80"/>
      <c r="CR299" s="80"/>
      <c r="CS299" s="80"/>
      <c r="CT299" s="80"/>
      <c r="CU299" s="80"/>
      <c r="CV299" s="80"/>
      <c r="CW299" s="80"/>
      <c r="CX299" s="80"/>
      <c r="CY299" s="80"/>
      <c r="CZ299" s="80"/>
      <c r="DA299" s="80"/>
      <c r="DB299" s="80"/>
      <c r="DC299" s="80"/>
      <c r="DD299" s="80"/>
      <c r="DE299" s="80"/>
      <c r="DF299" s="80"/>
      <c r="DG299" s="80"/>
      <c r="DH299" s="80"/>
      <c r="DI299" s="80"/>
      <c r="DJ299" s="80"/>
      <c r="DK299" s="80"/>
      <c r="DL299" s="80"/>
      <c r="DM299" s="80"/>
      <c r="DN299" s="80"/>
      <c r="DO299" s="80"/>
      <c r="DP299" s="80"/>
      <c r="DQ299" s="80"/>
      <c r="DR299" s="80"/>
      <c r="DS299" s="80"/>
      <c r="DT299" s="80"/>
      <c r="DU299" s="80"/>
      <c r="DV299" s="80"/>
      <c r="DW299" s="80"/>
      <c r="DX299" s="80"/>
      <c r="DY299" s="80"/>
      <c r="DZ299" s="80"/>
      <c r="EA299" s="80"/>
      <c r="EB299" s="80"/>
      <c r="EC299" s="80"/>
      <c r="ED299" s="80"/>
      <c r="EE299" s="80"/>
      <c r="EF299" s="80"/>
      <c r="EG299" s="80"/>
      <c r="EH299" s="80"/>
      <c r="EI299" s="80"/>
      <c r="EJ299" s="80"/>
      <c r="EK299" s="80"/>
      <c r="EL299" s="80"/>
      <c r="EM299" s="80"/>
      <c r="EN299" s="80"/>
      <c r="EO299" s="80"/>
      <c r="EP299" s="80"/>
      <c r="EQ299" s="80"/>
      <c r="ER299" s="80"/>
      <c r="ES299" s="80"/>
      <c r="ET299" s="80"/>
      <c r="EU299" s="80"/>
      <c r="EV299" s="80"/>
      <c r="EW299" s="80"/>
      <c r="EX299" s="80"/>
      <c r="EY299" s="80"/>
      <c r="EZ299" s="80"/>
      <c r="FA299" s="80"/>
      <c r="FB299" s="80"/>
      <c r="FC299" s="80"/>
      <c r="FD299" s="80"/>
      <c r="FE299" s="80"/>
      <c r="FF299" s="80"/>
      <c r="FG299" s="80"/>
      <c r="FH299" s="80"/>
      <c r="FI299" s="80"/>
      <c r="FJ299" s="80"/>
      <c r="FK299" s="80"/>
      <c r="FL299" s="80"/>
      <c r="FM299" s="80"/>
      <c r="FN299" s="80"/>
      <c r="FO299" s="80"/>
      <c r="FP299" s="80"/>
      <c r="FQ299" s="80"/>
      <c r="FR299" s="80"/>
      <c r="FS299" s="80"/>
      <c r="FT299" s="80"/>
      <c r="FU299" s="80"/>
      <c r="FV299" s="80"/>
      <c r="FW299" s="80"/>
      <c r="FX299" s="80"/>
      <c r="FY299" s="80"/>
      <c r="FZ299" s="80"/>
      <c r="GA299" s="80"/>
      <c r="GB299" s="80"/>
      <c r="GC299" s="80"/>
      <c r="GD299" s="80"/>
      <c r="GE299" s="80"/>
      <c r="GF299" s="80"/>
      <c r="GG299" s="80"/>
      <c r="GH299" s="80"/>
      <c r="GI299" s="80"/>
      <c r="GJ299" s="80"/>
      <c r="GK299" s="80"/>
      <c r="GL299" s="80"/>
      <c r="GM299" s="80"/>
      <c r="GN299" s="80"/>
      <c r="GO299" s="80"/>
      <c r="GP299" s="80"/>
      <c r="GQ299" s="80"/>
      <c r="GR299" s="80"/>
      <c r="GS299" s="80"/>
      <c r="GT299" s="80"/>
      <c r="GU299" s="80"/>
      <c r="GV299" s="80"/>
      <c r="GW299" s="80"/>
      <c r="GX299" s="80"/>
      <c r="GY299" s="80"/>
      <c r="GZ299" s="80"/>
      <c r="HA299" s="80"/>
      <c r="HB299" s="80"/>
      <c r="HC299" s="80"/>
      <c r="HD299" s="80"/>
      <c r="HE299" s="80"/>
      <c r="HF299" s="80"/>
      <c r="HG299" s="80"/>
      <c r="HH299" s="80"/>
      <c r="HI299" s="80"/>
      <c r="HJ299" s="80"/>
      <c r="HK299" s="80"/>
      <c r="HL299" s="80"/>
      <c r="HM299" s="80"/>
      <c r="HN299" s="80"/>
      <c r="HO299" s="80"/>
      <c r="HP299" s="80"/>
      <c r="HQ299" s="80"/>
      <c r="HR299" s="80"/>
      <c r="HS299" s="80"/>
      <c r="HT299" s="80"/>
      <c r="HU299" s="80"/>
      <c r="HV299" s="80"/>
      <c r="HW299" s="80"/>
      <c r="HX299" s="80"/>
      <c r="HY299" s="80"/>
      <c r="HZ299" s="80"/>
      <c r="IA299" s="80"/>
      <c r="IB299" s="80"/>
      <c r="IC299" s="80"/>
      <c r="ID299" s="80"/>
      <c r="IE299" s="80"/>
      <c r="IF299" s="80"/>
      <c r="IG299" s="80"/>
      <c r="IH299" s="80"/>
      <c r="II299" s="80"/>
      <c r="IJ299" s="80"/>
      <c r="IK299" s="80"/>
      <c r="IL299" s="80"/>
      <c r="IM299" s="80"/>
      <c r="IN299" s="80"/>
      <c r="IO299" s="80"/>
      <c r="IP299" s="80"/>
      <c r="IQ299" s="80"/>
      <c r="IR299" s="80"/>
      <c r="IS299" s="80"/>
      <c r="IT299" s="80"/>
      <c r="IU299" s="80"/>
      <c r="IV299" s="80"/>
      <c r="IW299" s="80"/>
      <c r="IX299" s="80"/>
      <c r="IY299" s="80"/>
      <c r="IZ299" s="80"/>
      <c r="JA299" s="80"/>
      <c r="JB299" s="80"/>
      <c r="JC299" s="80"/>
      <c r="JD299" s="80"/>
      <c r="JE299" s="80"/>
      <c r="JF299" s="80"/>
      <c r="JG299" s="80"/>
      <c r="JH299" s="80"/>
      <c r="JI299" s="80"/>
      <c r="JJ299" s="80"/>
      <c r="JK299" s="80"/>
      <c r="JL299" s="80"/>
      <c r="JM299" s="80"/>
      <c r="JN299" s="80"/>
      <c r="JO299" s="80"/>
      <c r="JP299" s="80">
        <v>613</v>
      </c>
      <c r="JQ299" s="80"/>
      <c r="JR299" s="80"/>
      <c r="JS299" s="80"/>
      <c r="JT299" s="80">
        <v>61</v>
      </c>
      <c r="JU299" s="80"/>
      <c r="JV299" s="80"/>
      <c r="JW299" s="80"/>
      <c r="JX299" s="80"/>
      <c r="JY299" s="80"/>
      <c r="JZ299" s="80"/>
      <c r="KA299" s="80"/>
      <c r="KB299" s="80"/>
      <c r="KC299" s="80"/>
      <c r="KD299" s="80"/>
      <c r="KE299" s="80"/>
      <c r="KF299" s="80"/>
      <c r="KG299" s="80"/>
      <c r="KH299" s="80">
        <v>125699</v>
      </c>
      <c r="KI299" s="80"/>
      <c r="KJ299" s="80"/>
      <c r="KK299" s="80"/>
      <c r="KL299" s="80"/>
      <c r="KM299" s="80"/>
      <c r="KN299" s="80"/>
      <c r="KO299" s="80"/>
      <c r="KP299" s="80">
        <v>2125</v>
      </c>
      <c r="KQ299" s="80"/>
      <c r="KR299" s="80"/>
      <c r="KS299" s="80"/>
      <c r="KT299" s="80"/>
      <c r="KU299" s="80"/>
      <c r="KV299" s="80"/>
      <c r="KW299" s="80"/>
      <c r="KX299" s="80"/>
      <c r="KY299" s="80"/>
      <c r="KZ299" s="80"/>
      <c r="LA299" s="80"/>
      <c r="LB299" s="80"/>
      <c r="LC299" s="80"/>
      <c r="LD299" s="80"/>
      <c r="LE299" s="80"/>
      <c r="LF299" s="80"/>
      <c r="LG299" s="80">
        <v>10354</v>
      </c>
      <c r="LH299" s="80">
        <v>2577</v>
      </c>
      <c r="LI299" s="80">
        <v>25</v>
      </c>
      <c r="LJ299" s="80"/>
      <c r="LK299" s="80"/>
      <c r="LL299" s="80"/>
      <c r="LM299" s="80"/>
      <c r="LN299" s="80"/>
      <c r="LO299" s="80">
        <v>1627</v>
      </c>
      <c r="LP299" s="80"/>
      <c r="LQ299" s="80"/>
      <c r="LR299" s="80"/>
      <c r="LS299" s="80"/>
      <c r="LT299" s="80"/>
      <c r="LU299" s="80"/>
      <c r="LV299" s="80"/>
      <c r="LW299" s="80"/>
      <c r="LX299" s="80"/>
      <c r="LY299" s="80"/>
      <c r="LZ299" s="80"/>
      <c r="MA299" s="80"/>
      <c r="MB299" s="80"/>
      <c r="MC299" s="80"/>
      <c r="MD299" s="80"/>
      <c r="ME299" s="80"/>
      <c r="MF299" s="80">
        <v>722</v>
      </c>
      <c r="MG299" s="80"/>
      <c r="MH299" s="80"/>
      <c r="MI299" s="80"/>
      <c r="MJ299" s="80"/>
      <c r="MK299" s="80"/>
      <c r="ML299" s="80"/>
      <c r="MM299" s="80"/>
      <c r="MN299" s="80"/>
      <c r="MO299" s="80"/>
      <c r="MP299" s="80"/>
      <c r="MQ299" s="80"/>
      <c r="MR299" s="80"/>
      <c r="MS299" s="80"/>
      <c r="MT299" s="80"/>
      <c r="MU299" s="80"/>
      <c r="MV299" s="80"/>
      <c r="MW299" s="80"/>
      <c r="MX299" s="80"/>
      <c r="MY299" s="80"/>
      <c r="MZ299" s="80"/>
      <c r="NA299" s="80"/>
      <c r="NB299" s="80"/>
      <c r="NC299" s="80"/>
      <c r="ND299" s="80"/>
      <c r="NE299" s="80"/>
      <c r="NF299" s="80"/>
      <c r="NG299" s="80"/>
      <c r="NH299" s="80"/>
      <c r="NI299" s="80"/>
      <c r="NJ299" s="80"/>
      <c r="NK299" s="80"/>
      <c r="NL299" s="80"/>
      <c r="NM299" s="80"/>
      <c r="NN299" s="80"/>
      <c r="NO299" s="80"/>
      <c r="NP299" s="80"/>
      <c r="NQ299" s="80"/>
      <c r="NR299" s="80"/>
      <c r="NS299" s="80"/>
      <c r="NT299" s="80"/>
      <c r="NU299" s="80"/>
      <c r="NV299" s="80"/>
      <c r="NW299" s="80"/>
      <c r="NX299" s="80"/>
      <c r="NY299" s="80"/>
      <c r="NZ299" s="80"/>
      <c r="OA299" s="80"/>
      <c r="OB299" s="79">
        <v>143803</v>
      </c>
    </row>
    <row r="300" spans="1:392" ht="13.15">
      <c r="A300" s="27">
        <v>512100</v>
      </c>
      <c r="B300" s="23" t="s">
        <v>442</v>
      </c>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v>36</v>
      </c>
      <c r="AI300" s="80"/>
      <c r="AJ300" s="80"/>
      <c r="AK300" s="80"/>
      <c r="AL300" s="80"/>
      <c r="AM300" s="80"/>
      <c r="AN300" s="80"/>
      <c r="AO300" s="80"/>
      <c r="AP300" s="80"/>
      <c r="AQ300" s="80"/>
      <c r="AR300" s="80"/>
      <c r="AS300" s="80"/>
      <c r="AT300" s="80"/>
      <c r="AU300" s="80"/>
      <c r="AV300" s="80"/>
      <c r="AW300" s="80"/>
      <c r="AX300" s="80"/>
      <c r="AY300" s="80"/>
      <c r="AZ300" s="80"/>
      <c r="BA300" s="80"/>
      <c r="BB300" s="80"/>
      <c r="BC300" s="80"/>
      <c r="BD300" s="80"/>
      <c r="BE300" s="80"/>
      <c r="BF300" s="80"/>
      <c r="BG300" s="80"/>
      <c r="BH300" s="80"/>
      <c r="BI300" s="80"/>
      <c r="BJ300" s="80"/>
      <c r="BK300" s="80"/>
      <c r="BL300" s="80"/>
      <c r="BM300" s="80"/>
      <c r="BN300" s="80"/>
      <c r="BO300" s="81"/>
      <c r="BP300" s="80"/>
      <c r="BQ300" s="80"/>
      <c r="BR300" s="80"/>
      <c r="BS300" s="80"/>
      <c r="BT300" s="80"/>
      <c r="BU300" s="80"/>
      <c r="BV300" s="80"/>
      <c r="BW300" s="80"/>
      <c r="BX300" s="80"/>
      <c r="BY300" s="80"/>
      <c r="BZ300" s="80"/>
      <c r="CA300" s="80"/>
      <c r="CB300" s="80"/>
      <c r="CC300" s="80"/>
      <c r="CD300" s="80"/>
      <c r="CE300" s="80"/>
      <c r="CF300" s="80"/>
      <c r="CG300" s="80"/>
      <c r="CH300" s="80"/>
      <c r="CI300" s="80"/>
      <c r="CJ300" s="80"/>
      <c r="CK300" s="80"/>
      <c r="CL300" s="80"/>
      <c r="CM300" s="80"/>
      <c r="CN300" s="80"/>
      <c r="CO300" s="80"/>
      <c r="CP300" s="80"/>
      <c r="CQ300" s="80"/>
      <c r="CR300" s="80"/>
      <c r="CS300" s="80"/>
      <c r="CT300" s="80"/>
      <c r="CU300" s="80"/>
      <c r="CV300" s="80"/>
      <c r="CW300" s="80"/>
      <c r="CX300" s="80"/>
      <c r="CY300" s="80"/>
      <c r="CZ300" s="80"/>
      <c r="DA300" s="80"/>
      <c r="DB300" s="80"/>
      <c r="DC300" s="80"/>
      <c r="DD300" s="80"/>
      <c r="DE300" s="80"/>
      <c r="DF300" s="80"/>
      <c r="DG300" s="80"/>
      <c r="DH300" s="80"/>
      <c r="DI300" s="80"/>
      <c r="DJ300" s="80"/>
      <c r="DK300" s="80"/>
      <c r="DL300" s="80"/>
      <c r="DM300" s="80"/>
      <c r="DN300" s="80"/>
      <c r="DO300" s="80"/>
      <c r="DP300" s="80"/>
      <c r="DQ300" s="80"/>
      <c r="DR300" s="80"/>
      <c r="DS300" s="80"/>
      <c r="DT300" s="80"/>
      <c r="DU300" s="80"/>
      <c r="DV300" s="80"/>
      <c r="DW300" s="80"/>
      <c r="DX300" s="80"/>
      <c r="DY300" s="80"/>
      <c r="DZ300" s="80"/>
      <c r="EA300" s="80"/>
      <c r="EB300" s="80"/>
      <c r="EC300" s="80"/>
      <c r="ED300" s="80">
        <v>70</v>
      </c>
      <c r="EE300" s="80"/>
      <c r="EF300" s="80"/>
      <c r="EG300" s="80"/>
      <c r="EH300" s="80"/>
      <c r="EI300" s="80"/>
      <c r="EJ300" s="80"/>
      <c r="EK300" s="80"/>
      <c r="EL300" s="80"/>
      <c r="EM300" s="80"/>
      <c r="EN300" s="80"/>
      <c r="EO300" s="80"/>
      <c r="EP300" s="80"/>
      <c r="EQ300" s="80"/>
      <c r="ER300" s="80"/>
      <c r="ES300" s="80"/>
      <c r="ET300" s="80"/>
      <c r="EU300" s="80"/>
      <c r="EV300" s="80"/>
      <c r="EW300" s="80"/>
      <c r="EX300" s="80"/>
      <c r="EY300" s="80"/>
      <c r="EZ300" s="80"/>
      <c r="FA300" s="80"/>
      <c r="FB300" s="80"/>
      <c r="FC300" s="80"/>
      <c r="FD300" s="80"/>
      <c r="FE300" s="80"/>
      <c r="FF300" s="80"/>
      <c r="FG300" s="80"/>
      <c r="FH300" s="80"/>
      <c r="FI300" s="80"/>
      <c r="FJ300" s="80"/>
      <c r="FK300" s="80"/>
      <c r="FL300" s="80"/>
      <c r="FM300" s="80"/>
      <c r="FN300" s="80"/>
      <c r="FO300" s="80"/>
      <c r="FP300" s="80"/>
      <c r="FQ300" s="80"/>
      <c r="FR300" s="80"/>
      <c r="FS300" s="80"/>
      <c r="FT300" s="80"/>
      <c r="FU300" s="80"/>
      <c r="FV300" s="80"/>
      <c r="FW300" s="80"/>
      <c r="FX300" s="80"/>
      <c r="FY300" s="80"/>
      <c r="FZ300" s="80"/>
      <c r="GA300" s="80"/>
      <c r="GB300" s="80"/>
      <c r="GC300" s="80"/>
      <c r="GD300" s="80"/>
      <c r="GE300" s="80"/>
      <c r="GF300" s="80"/>
      <c r="GG300" s="80"/>
      <c r="GH300" s="80"/>
      <c r="GI300" s="80"/>
      <c r="GJ300" s="80"/>
      <c r="GK300" s="80"/>
      <c r="GL300" s="80"/>
      <c r="GM300" s="80"/>
      <c r="GN300" s="80"/>
      <c r="GO300" s="80"/>
      <c r="GP300" s="80"/>
      <c r="GQ300" s="80"/>
      <c r="GR300" s="80"/>
      <c r="GS300" s="80"/>
      <c r="GT300" s="80"/>
      <c r="GU300" s="80"/>
      <c r="GV300" s="80"/>
      <c r="GW300" s="80"/>
      <c r="GX300" s="80"/>
      <c r="GY300" s="80"/>
      <c r="GZ300" s="80"/>
      <c r="HA300" s="80"/>
      <c r="HB300" s="80"/>
      <c r="HC300" s="80"/>
      <c r="HD300" s="80"/>
      <c r="HE300" s="80"/>
      <c r="HF300" s="80"/>
      <c r="HG300" s="80"/>
      <c r="HH300" s="80"/>
      <c r="HI300" s="80"/>
      <c r="HJ300" s="80"/>
      <c r="HK300" s="80"/>
      <c r="HL300" s="80"/>
      <c r="HM300" s="80"/>
      <c r="HN300" s="80"/>
      <c r="HO300" s="80"/>
      <c r="HP300" s="80"/>
      <c r="HQ300" s="80"/>
      <c r="HR300" s="80"/>
      <c r="HS300" s="80"/>
      <c r="HT300" s="80"/>
      <c r="HU300" s="80"/>
      <c r="HV300" s="80"/>
      <c r="HW300" s="80"/>
      <c r="HX300" s="80"/>
      <c r="HY300" s="80"/>
      <c r="HZ300" s="80"/>
      <c r="IA300" s="80"/>
      <c r="IB300" s="80"/>
      <c r="IC300" s="80"/>
      <c r="ID300" s="80"/>
      <c r="IE300" s="80"/>
      <c r="IF300" s="80"/>
      <c r="IG300" s="80"/>
      <c r="IH300" s="80"/>
      <c r="II300" s="80"/>
      <c r="IJ300" s="80"/>
      <c r="IK300" s="80"/>
      <c r="IL300" s="80"/>
      <c r="IM300" s="80"/>
      <c r="IN300" s="80"/>
      <c r="IO300" s="80"/>
      <c r="IP300" s="80"/>
      <c r="IQ300" s="80"/>
      <c r="IR300" s="80"/>
      <c r="IS300" s="80"/>
      <c r="IT300" s="80"/>
      <c r="IU300" s="80"/>
      <c r="IV300" s="80"/>
      <c r="IW300" s="80"/>
      <c r="IX300" s="80"/>
      <c r="IY300" s="80"/>
      <c r="IZ300" s="80"/>
      <c r="JA300" s="80"/>
      <c r="JB300" s="80"/>
      <c r="JC300" s="80"/>
      <c r="JD300" s="80"/>
      <c r="JE300" s="80"/>
      <c r="JF300" s="80"/>
      <c r="JG300" s="80"/>
      <c r="JH300" s="80"/>
      <c r="JI300" s="80"/>
      <c r="JJ300" s="80"/>
      <c r="JK300" s="80"/>
      <c r="JL300" s="80"/>
      <c r="JM300" s="80"/>
      <c r="JN300" s="80"/>
      <c r="JO300" s="80"/>
      <c r="JP300" s="80">
        <v>11</v>
      </c>
      <c r="JQ300" s="80"/>
      <c r="JR300" s="80"/>
      <c r="JS300" s="80"/>
      <c r="JT300" s="80">
        <v>442</v>
      </c>
      <c r="JU300" s="80"/>
      <c r="JV300" s="80"/>
      <c r="JW300" s="80"/>
      <c r="JX300" s="80"/>
      <c r="JY300" s="80"/>
      <c r="JZ300" s="80"/>
      <c r="KA300" s="80"/>
      <c r="KB300" s="80"/>
      <c r="KC300" s="80"/>
      <c r="KD300" s="80"/>
      <c r="KE300" s="80"/>
      <c r="KF300" s="80"/>
      <c r="KG300" s="80"/>
      <c r="KH300" s="80"/>
      <c r="KI300" s="80">
        <v>113165</v>
      </c>
      <c r="KJ300" s="80">
        <v>399</v>
      </c>
      <c r="KK300" s="80"/>
      <c r="KL300" s="80"/>
      <c r="KM300" s="80"/>
      <c r="KN300" s="80"/>
      <c r="KO300" s="80"/>
      <c r="KP300" s="80"/>
      <c r="KQ300" s="80"/>
      <c r="KR300" s="80"/>
      <c r="KS300" s="80"/>
      <c r="KT300" s="80"/>
      <c r="KU300" s="80"/>
      <c r="KV300" s="80"/>
      <c r="KW300" s="80"/>
      <c r="KX300" s="80"/>
      <c r="KY300" s="80"/>
      <c r="KZ300" s="80"/>
      <c r="LA300" s="80">
        <v>86</v>
      </c>
      <c r="LB300" s="80"/>
      <c r="LC300" s="80"/>
      <c r="LD300" s="80">
        <v>88</v>
      </c>
      <c r="LE300" s="80"/>
      <c r="LF300" s="80"/>
      <c r="LG300" s="80">
        <v>203</v>
      </c>
      <c r="LH300" s="80"/>
      <c r="LI300" s="80"/>
      <c r="LJ300" s="80"/>
      <c r="LK300" s="80"/>
      <c r="LL300" s="80"/>
      <c r="LM300" s="80"/>
      <c r="LN300" s="80"/>
      <c r="LO300" s="80">
        <v>41</v>
      </c>
      <c r="LP300" s="80">
        <v>125</v>
      </c>
      <c r="LQ300" s="80"/>
      <c r="LR300" s="80"/>
      <c r="LS300" s="80"/>
      <c r="LT300" s="80"/>
      <c r="LU300" s="80"/>
      <c r="LV300" s="80"/>
      <c r="LW300" s="80"/>
      <c r="LX300" s="80"/>
      <c r="LY300" s="80"/>
      <c r="LZ300" s="80"/>
      <c r="MA300" s="80"/>
      <c r="MB300" s="80"/>
      <c r="MC300" s="80"/>
      <c r="MD300" s="80"/>
      <c r="ME300" s="80"/>
      <c r="MF300" s="80"/>
      <c r="MG300" s="80"/>
      <c r="MH300" s="80"/>
      <c r="MI300" s="80"/>
      <c r="MJ300" s="80"/>
      <c r="MK300" s="80"/>
      <c r="ML300" s="80"/>
      <c r="MM300" s="80"/>
      <c r="MN300" s="80"/>
      <c r="MO300" s="80"/>
      <c r="MP300" s="80"/>
      <c r="MQ300" s="80"/>
      <c r="MR300" s="80"/>
      <c r="MS300" s="80"/>
      <c r="MT300" s="80"/>
      <c r="MU300" s="80"/>
      <c r="MV300" s="80"/>
      <c r="MW300" s="80"/>
      <c r="MX300" s="80"/>
      <c r="MY300" s="80">
        <v>61</v>
      </c>
      <c r="MZ300" s="80"/>
      <c r="NA300" s="80"/>
      <c r="NB300" s="80"/>
      <c r="NC300" s="80"/>
      <c r="ND300" s="80"/>
      <c r="NE300" s="80"/>
      <c r="NF300" s="80"/>
      <c r="NG300" s="80"/>
      <c r="NH300" s="80"/>
      <c r="NI300" s="80"/>
      <c r="NJ300" s="80"/>
      <c r="NK300" s="80"/>
      <c r="NL300" s="80"/>
      <c r="NM300" s="80"/>
      <c r="NN300" s="80"/>
      <c r="NO300" s="80"/>
      <c r="NP300" s="80"/>
      <c r="NQ300" s="80"/>
      <c r="NR300" s="80"/>
      <c r="NS300" s="80"/>
      <c r="NT300" s="80"/>
      <c r="NU300" s="80"/>
      <c r="NV300" s="80"/>
      <c r="NW300" s="80"/>
      <c r="NX300" s="80"/>
      <c r="NY300" s="80"/>
      <c r="NZ300" s="80"/>
      <c r="OA300" s="80"/>
      <c r="OB300" s="79">
        <v>114728</v>
      </c>
    </row>
    <row r="301" spans="1:392" ht="13.15">
      <c r="A301" s="27">
        <v>512200</v>
      </c>
      <c r="B301" s="23" t="s">
        <v>443</v>
      </c>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v>7</v>
      </c>
      <c r="AI301" s="80"/>
      <c r="AJ301" s="80"/>
      <c r="AK301" s="80"/>
      <c r="AL301" s="80"/>
      <c r="AM301" s="80"/>
      <c r="AN301" s="80"/>
      <c r="AO301" s="80"/>
      <c r="AP301" s="80"/>
      <c r="AQ301" s="80"/>
      <c r="AR301" s="80"/>
      <c r="AS301" s="80"/>
      <c r="AT301" s="80"/>
      <c r="AU301" s="80"/>
      <c r="AV301" s="80"/>
      <c r="AW301" s="80"/>
      <c r="AX301" s="80"/>
      <c r="AY301" s="80"/>
      <c r="AZ301" s="80"/>
      <c r="BA301" s="80"/>
      <c r="BB301" s="80"/>
      <c r="BC301" s="80"/>
      <c r="BD301" s="80"/>
      <c r="BE301" s="80"/>
      <c r="BF301" s="80"/>
      <c r="BG301" s="80"/>
      <c r="BH301" s="80"/>
      <c r="BI301" s="80"/>
      <c r="BJ301" s="80"/>
      <c r="BK301" s="80"/>
      <c r="BL301" s="80"/>
      <c r="BM301" s="80"/>
      <c r="BN301" s="80"/>
      <c r="BO301" s="81"/>
      <c r="BP301" s="80"/>
      <c r="BQ301" s="80"/>
      <c r="BR301" s="80"/>
      <c r="BS301" s="80"/>
      <c r="BT301" s="80"/>
      <c r="BU301" s="80"/>
      <c r="BV301" s="80"/>
      <c r="BW301" s="80"/>
      <c r="BX301" s="80"/>
      <c r="BY301" s="80"/>
      <c r="BZ301" s="80"/>
      <c r="CA301" s="80"/>
      <c r="CB301" s="80"/>
      <c r="CC301" s="80"/>
      <c r="CD301" s="80"/>
      <c r="CE301" s="80"/>
      <c r="CF301" s="80"/>
      <c r="CG301" s="80"/>
      <c r="CH301" s="80"/>
      <c r="CI301" s="80"/>
      <c r="CJ301" s="80"/>
      <c r="CK301" s="80"/>
      <c r="CL301" s="80"/>
      <c r="CM301" s="80"/>
      <c r="CN301" s="80"/>
      <c r="CO301" s="80"/>
      <c r="CP301" s="80"/>
      <c r="CQ301" s="80"/>
      <c r="CR301" s="80"/>
      <c r="CS301" s="80"/>
      <c r="CT301" s="80"/>
      <c r="CU301" s="80"/>
      <c r="CV301" s="80"/>
      <c r="CW301" s="80"/>
      <c r="CX301" s="80"/>
      <c r="CY301" s="80"/>
      <c r="CZ301" s="80"/>
      <c r="DA301" s="80"/>
      <c r="DB301" s="80"/>
      <c r="DC301" s="80"/>
      <c r="DD301" s="80"/>
      <c r="DE301" s="80"/>
      <c r="DF301" s="80"/>
      <c r="DG301" s="80"/>
      <c r="DH301" s="80"/>
      <c r="DI301" s="80"/>
      <c r="DJ301" s="80"/>
      <c r="DK301" s="80"/>
      <c r="DL301" s="80"/>
      <c r="DM301" s="80"/>
      <c r="DN301" s="80"/>
      <c r="DO301" s="80"/>
      <c r="DP301" s="80"/>
      <c r="DQ301" s="80"/>
      <c r="DR301" s="80"/>
      <c r="DS301" s="80"/>
      <c r="DT301" s="80"/>
      <c r="DU301" s="80"/>
      <c r="DV301" s="80"/>
      <c r="DW301" s="80"/>
      <c r="DX301" s="80"/>
      <c r="DY301" s="80"/>
      <c r="DZ301" s="80"/>
      <c r="EA301" s="80"/>
      <c r="EB301" s="80"/>
      <c r="EC301" s="80"/>
      <c r="ED301" s="80"/>
      <c r="EE301" s="80"/>
      <c r="EF301" s="80"/>
      <c r="EG301" s="80"/>
      <c r="EH301" s="80"/>
      <c r="EI301" s="80"/>
      <c r="EJ301" s="80"/>
      <c r="EK301" s="80"/>
      <c r="EL301" s="80"/>
      <c r="EM301" s="80"/>
      <c r="EN301" s="80"/>
      <c r="EO301" s="80"/>
      <c r="EP301" s="80"/>
      <c r="EQ301" s="80"/>
      <c r="ER301" s="80"/>
      <c r="ES301" s="80"/>
      <c r="ET301" s="80"/>
      <c r="EU301" s="80"/>
      <c r="EV301" s="80"/>
      <c r="EW301" s="80"/>
      <c r="EX301" s="80"/>
      <c r="EY301" s="80"/>
      <c r="EZ301" s="80"/>
      <c r="FA301" s="80"/>
      <c r="FB301" s="80"/>
      <c r="FC301" s="80"/>
      <c r="FD301" s="80"/>
      <c r="FE301" s="80"/>
      <c r="FF301" s="80"/>
      <c r="FG301" s="80"/>
      <c r="FH301" s="80"/>
      <c r="FI301" s="80"/>
      <c r="FJ301" s="80"/>
      <c r="FK301" s="80"/>
      <c r="FL301" s="80"/>
      <c r="FM301" s="80"/>
      <c r="FN301" s="80"/>
      <c r="FO301" s="80"/>
      <c r="FP301" s="80"/>
      <c r="FQ301" s="80"/>
      <c r="FR301" s="80"/>
      <c r="FS301" s="80"/>
      <c r="FT301" s="80"/>
      <c r="FU301" s="80"/>
      <c r="FV301" s="80"/>
      <c r="FW301" s="80"/>
      <c r="FX301" s="80"/>
      <c r="FY301" s="80"/>
      <c r="FZ301" s="80"/>
      <c r="GA301" s="80"/>
      <c r="GB301" s="80"/>
      <c r="GC301" s="80"/>
      <c r="GD301" s="80"/>
      <c r="GE301" s="80"/>
      <c r="GF301" s="80"/>
      <c r="GG301" s="80"/>
      <c r="GH301" s="80"/>
      <c r="GI301" s="80"/>
      <c r="GJ301" s="80"/>
      <c r="GK301" s="80"/>
      <c r="GL301" s="80"/>
      <c r="GM301" s="80"/>
      <c r="GN301" s="80"/>
      <c r="GO301" s="80"/>
      <c r="GP301" s="80"/>
      <c r="GQ301" s="80"/>
      <c r="GR301" s="80"/>
      <c r="GS301" s="80"/>
      <c r="GT301" s="80"/>
      <c r="GU301" s="80"/>
      <c r="GV301" s="80"/>
      <c r="GW301" s="80"/>
      <c r="GX301" s="80"/>
      <c r="GY301" s="80"/>
      <c r="GZ301" s="80"/>
      <c r="HA301" s="80"/>
      <c r="HB301" s="80"/>
      <c r="HC301" s="80"/>
      <c r="HD301" s="80"/>
      <c r="HE301" s="80"/>
      <c r="HF301" s="80"/>
      <c r="HG301" s="80"/>
      <c r="HH301" s="80"/>
      <c r="HI301" s="80"/>
      <c r="HJ301" s="80"/>
      <c r="HK301" s="80"/>
      <c r="HL301" s="80"/>
      <c r="HM301" s="80"/>
      <c r="HN301" s="80"/>
      <c r="HO301" s="80"/>
      <c r="HP301" s="80"/>
      <c r="HQ301" s="80"/>
      <c r="HR301" s="80"/>
      <c r="HS301" s="80"/>
      <c r="HT301" s="80"/>
      <c r="HU301" s="80"/>
      <c r="HV301" s="80"/>
      <c r="HW301" s="80"/>
      <c r="HX301" s="80"/>
      <c r="HY301" s="80"/>
      <c r="HZ301" s="80"/>
      <c r="IA301" s="80"/>
      <c r="IB301" s="80"/>
      <c r="IC301" s="80"/>
      <c r="ID301" s="80"/>
      <c r="IE301" s="80"/>
      <c r="IF301" s="80"/>
      <c r="IG301" s="80"/>
      <c r="IH301" s="80"/>
      <c r="II301" s="80"/>
      <c r="IJ301" s="80"/>
      <c r="IK301" s="80"/>
      <c r="IL301" s="80"/>
      <c r="IM301" s="80"/>
      <c r="IN301" s="80"/>
      <c r="IO301" s="80"/>
      <c r="IP301" s="80"/>
      <c r="IQ301" s="80"/>
      <c r="IR301" s="80"/>
      <c r="IS301" s="80"/>
      <c r="IT301" s="80"/>
      <c r="IU301" s="80"/>
      <c r="IV301" s="80"/>
      <c r="IW301" s="80"/>
      <c r="IX301" s="80"/>
      <c r="IY301" s="80"/>
      <c r="IZ301" s="80"/>
      <c r="JA301" s="80"/>
      <c r="JB301" s="80"/>
      <c r="JC301" s="80"/>
      <c r="JD301" s="80"/>
      <c r="JE301" s="80"/>
      <c r="JF301" s="80"/>
      <c r="JG301" s="80"/>
      <c r="JH301" s="80"/>
      <c r="JI301" s="80"/>
      <c r="JJ301" s="80"/>
      <c r="JK301" s="80"/>
      <c r="JL301" s="80"/>
      <c r="JM301" s="80"/>
      <c r="JN301" s="80"/>
      <c r="JO301" s="80"/>
      <c r="JP301" s="80"/>
      <c r="JQ301" s="80"/>
      <c r="JR301" s="80"/>
      <c r="JS301" s="80"/>
      <c r="JT301" s="80">
        <v>20</v>
      </c>
      <c r="JU301" s="80"/>
      <c r="JV301" s="80"/>
      <c r="JW301" s="80"/>
      <c r="JX301" s="80"/>
      <c r="JY301" s="80"/>
      <c r="JZ301" s="80"/>
      <c r="KA301" s="80"/>
      <c r="KB301" s="80"/>
      <c r="KC301" s="80"/>
      <c r="KD301" s="80"/>
      <c r="KE301" s="80"/>
      <c r="KF301" s="80"/>
      <c r="KG301" s="80"/>
      <c r="KH301" s="80"/>
      <c r="KI301" s="80">
        <v>99</v>
      </c>
      <c r="KJ301" s="80">
        <v>20803</v>
      </c>
      <c r="KK301" s="80"/>
      <c r="KL301" s="80"/>
      <c r="KM301" s="80"/>
      <c r="KN301" s="80"/>
      <c r="KO301" s="80"/>
      <c r="KP301" s="80"/>
      <c r="KQ301" s="80"/>
      <c r="KR301" s="80"/>
      <c r="KS301" s="80"/>
      <c r="KT301" s="80"/>
      <c r="KU301" s="80"/>
      <c r="KV301" s="80"/>
      <c r="KW301" s="80"/>
      <c r="KX301" s="80"/>
      <c r="KY301" s="80"/>
      <c r="KZ301" s="80"/>
      <c r="LA301" s="80">
        <v>14</v>
      </c>
      <c r="LB301" s="80"/>
      <c r="LC301" s="80"/>
      <c r="LD301" s="80"/>
      <c r="LE301" s="80"/>
      <c r="LF301" s="80"/>
      <c r="LG301" s="80">
        <v>9</v>
      </c>
      <c r="LH301" s="80"/>
      <c r="LI301" s="80"/>
      <c r="LJ301" s="80"/>
      <c r="LK301" s="80"/>
      <c r="LL301" s="80">
        <v>2</v>
      </c>
      <c r="LM301" s="80"/>
      <c r="LN301" s="80"/>
      <c r="LO301" s="80">
        <v>5</v>
      </c>
      <c r="LP301" s="80"/>
      <c r="LQ301" s="80"/>
      <c r="LR301" s="80"/>
      <c r="LS301" s="80"/>
      <c r="LT301" s="80"/>
      <c r="LU301" s="80"/>
      <c r="LV301" s="80"/>
      <c r="LW301" s="80"/>
      <c r="LX301" s="80"/>
      <c r="LY301" s="80"/>
      <c r="LZ301" s="80"/>
      <c r="MA301" s="80"/>
      <c r="MB301" s="80"/>
      <c r="MC301" s="80"/>
      <c r="MD301" s="80"/>
      <c r="ME301" s="80"/>
      <c r="MF301" s="80"/>
      <c r="MG301" s="80"/>
      <c r="MH301" s="80"/>
      <c r="MI301" s="80"/>
      <c r="MJ301" s="80"/>
      <c r="MK301" s="80"/>
      <c r="ML301" s="80"/>
      <c r="MM301" s="80"/>
      <c r="MN301" s="80"/>
      <c r="MO301" s="80"/>
      <c r="MP301" s="80"/>
      <c r="MQ301" s="80"/>
      <c r="MR301" s="80"/>
      <c r="MS301" s="80"/>
      <c r="MT301" s="80"/>
      <c r="MU301" s="80"/>
      <c r="MV301" s="80"/>
      <c r="MW301" s="80"/>
      <c r="MX301" s="80"/>
      <c r="MY301" s="80"/>
      <c r="MZ301" s="80"/>
      <c r="NA301" s="80"/>
      <c r="NB301" s="80"/>
      <c r="NC301" s="80"/>
      <c r="ND301" s="80"/>
      <c r="NE301" s="80"/>
      <c r="NF301" s="80"/>
      <c r="NG301" s="80"/>
      <c r="NH301" s="80"/>
      <c r="NI301" s="80"/>
      <c r="NJ301" s="80"/>
      <c r="NK301" s="80"/>
      <c r="NL301" s="80"/>
      <c r="NM301" s="80"/>
      <c r="NN301" s="80"/>
      <c r="NO301" s="80"/>
      <c r="NP301" s="80"/>
      <c r="NQ301" s="80"/>
      <c r="NR301" s="80"/>
      <c r="NS301" s="80"/>
      <c r="NT301" s="80"/>
      <c r="NU301" s="80"/>
      <c r="NV301" s="80"/>
      <c r="NW301" s="80"/>
      <c r="NX301" s="80"/>
      <c r="NY301" s="80"/>
      <c r="NZ301" s="80"/>
      <c r="OA301" s="80"/>
      <c r="OB301" s="79">
        <v>20959</v>
      </c>
    </row>
    <row r="302" spans="1:392" ht="13.15">
      <c r="A302" s="27">
        <v>515100</v>
      </c>
      <c r="B302" s="23" t="s">
        <v>444</v>
      </c>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v>167</v>
      </c>
      <c r="AF302" s="80"/>
      <c r="AG302" s="80"/>
      <c r="AH302" s="80"/>
      <c r="AI302" s="80"/>
      <c r="AJ302" s="80"/>
      <c r="AK302" s="80"/>
      <c r="AL302" s="80"/>
      <c r="AM302" s="80"/>
      <c r="AN302" s="80"/>
      <c r="AO302" s="80"/>
      <c r="AP302" s="80"/>
      <c r="AQ302" s="80"/>
      <c r="AR302" s="80"/>
      <c r="AS302" s="80"/>
      <c r="AT302" s="80"/>
      <c r="AU302" s="80"/>
      <c r="AV302" s="80"/>
      <c r="AW302" s="80"/>
      <c r="AX302" s="80"/>
      <c r="AY302" s="80"/>
      <c r="AZ302" s="80"/>
      <c r="BA302" s="80"/>
      <c r="BB302" s="80"/>
      <c r="BC302" s="80"/>
      <c r="BD302" s="80"/>
      <c r="BE302" s="80"/>
      <c r="BF302" s="80"/>
      <c r="BG302" s="80"/>
      <c r="BH302" s="80"/>
      <c r="BI302" s="80"/>
      <c r="BJ302" s="80"/>
      <c r="BK302" s="80"/>
      <c r="BL302" s="80"/>
      <c r="BM302" s="80"/>
      <c r="BN302" s="80"/>
      <c r="BO302" s="81"/>
      <c r="BP302" s="80"/>
      <c r="BQ302" s="80"/>
      <c r="BR302" s="80"/>
      <c r="BS302" s="80"/>
      <c r="BT302" s="80"/>
      <c r="BU302" s="80"/>
      <c r="BV302" s="80"/>
      <c r="BW302" s="80"/>
      <c r="BX302" s="80"/>
      <c r="BY302" s="80"/>
      <c r="BZ302" s="80"/>
      <c r="CA302" s="80"/>
      <c r="CB302" s="80"/>
      <c r="CC302" s="80"/>
      <c r="CD302" s="80"/>
      <c r="CE302" s="80"/>
      <c r="CF302" s="80"/>
      <c r="CG302" s="80"/>
      <c r="CH302" s="80"/>
      <c r="CI302" s="80"/>
      <c r="CJ302" s="80"/>
      <c r="CK302" s="80"/>
      <c r="CL302" s="80"/>
      <c r="CM302" s="80"/>
      <c r="CN302" s="80"/>
      <c r="CO302" s="80"/>
      <c r="CP302" s="80"/>
      <c r="CQ302" s="80"/>
      <c r="CR302" s="80"/>
      <c r="CS302" s="80"/>
      <c r="CT302" s="80"/>
      <c r="CU302" s="80"/>
      <c r="CV302" s="80"/>
      <c r="CW302" s="80"/>
      <c r="CX302" s="80"/>
      <c r="CY302" s="80"/>
      <c r="CZ302" s="80"/>
      <c r="DA302" s="80"/>
      <c r="DB302" s="80"/>
      <c r="DC302" s="80"/>
      <c r="DD302" s="80"/>
      <c r="DE302" s="80"/>
      <c r="DF302" s="80"/>
      <c r="DG302" s="80"/>
      <c r="DH302" s="80"/>
      <c r="DI302" s="80"/>
      <c r="DJ302" s="80"/>
      <c r="DK302" s="80"/>
      <c r="DL302" s="80"/>
      <c r="DM302" s="80"/>
      <c r="DN302" s="80"/>
      <c r="DO302" s="80"/>
      <c r="DP302" s="80"/>
      <c r="DQ302" s="80"/>
      <c r="DR302" s="80"/>
      <c r="DS302" s="80"/>
      <c r="DT302" s="80"/>
      <c r="DU302" s="80"/>
      <c r="DV302" s="80"/>
      <c r="DW302" s="80"/>
      <c r="DX302" s="80"/>
      <c r="DY302" s="80"/>
      <c r="DZ302" s="80"/>
      <c r="EA302" s="80"/>
      <c r="EB302" s="80"/>
      <c r="EC302" s="80"/>
      <c r="ED302" s="80"/>
      <c r="EE302" s="80"/>
      <c r="EF302" s="80"/>
      <c r="EG302" s="80"/>
      <c r="EH302" s="80"/>
      <c r="EI302" s="80"/>
      <c r="EJ302" s="80"/>
      <c r="EK302" s="80"/>
      <c r="EL302" s="80"/>
      <c r="EM302" s="80"/>
      <c r="EN302" s="80"/>
      <c r="EO302" s="80"/>
      <c r="EP302" s="80"/>
      <c r="EQ302" s="80"/>
      <c r="ER302" s="80"/>
      <c r="ES302" s="80"/>
      <c r="ET302" s="80"/>
      <c r="EU302" s="80"/>
      <c r="EV302" s="80"/>
      <c r="EW302" s="80"/>
      <c r="EX302" s="80"/>
      <c r="EY302" s="80"/>
      <c r="EZ302" s="80"/>
      <c r="FA302" s="80"/>
      <c r="FB302" s="80"/>
      <c r="FC302" s="80"/>
      <c r="FD302" s="80"/>
      <c r="FE302" s="80"/>
      <c r="FF302" s="80"/>
      <c r="FG302" s="80"/>
      <c r="FH302" s="80"/>
      <c r="FI302" s="80"/>
      <c r="FJ302" s="80"/>
      <c r="FK302" s="80"/>
      <c r="FL302" s="80"/>
      <c r="FM302" s="80"/>
      <c r="FN302" s="80"/>
      <c r="FO302" s="80"/>
      <c r="FP302" s="80"/>
      <c r="FQ302" s="80"/>
      <c r="FR302" s="80"/>
      <c r="FS302" s="80"/>
      <c r="FT302" s="80"/>
      <c r="FU302" s="80"/>
      <c r="FV302" s="80"/>
      <c r="FW302" s="80"/>
      <c r="FX302" s="80"/>
      <c r="FY302" s="80"/>
      <c r="FZ302" s="80"/>
      <c r="GA302" s="80"/>
      <c r="GB302" s="80"/>
      <c r="GC302" s="80"/>
      <c r="GD302" s="80"/>
      <c r="GE302" s="80"/>
      <c r="GF302" s="80"/>
      <c r="GG302" s="80"/>
      <c r="GH302" s="80"/>
      <c r="GI302" s="80"/>
      <c r="GJ302" s="80"/>
      <c r="GK302" s="80"/>
      <c r="GL302" s="80"/>
      <c r="GM302" s="80"/>
      <c r="GN302" s="80"/>
      <c r="GO302" s="80"/>
      <c r="GP302" s="80"/>
      <c r="GQ302" s="80"/>
      <c r="GR302" s="80"/>
      <c r="GS302" s="80"/>
      <c r="GT302" s="80"/>
      <c r="GU302" s="80"/>
      <c r="GV302" s="80"/>
      <c r="GW302" s="80"/>
      <c r="GX302" s="80"/>
      <c r="GY302" s="80"/>
      <c r="GZ302" s="80"/>
      <c r="HA302" s="80"/>
      <c r="HB302" s="80"/>
      <c r="HC302" s="80"/>
      <c r="HD302" s="80"/>
      <c r="HE302" s="80"/>
      <c r="HF302" s="80"/>
      <c r="HG302" s="80"/>
      <c r="HH302" s="80"/>
      <c r="HI302" s="80"/>
      <c r="HJ302" s="80"/>
      <c r="HK302" s="80"/>
      <c r="HL302" s="80"/>
      <c r="HM302" s="80"/>
      <c r="HN302" s="80"/>
      <c r="HO302" s="80"/>
      <c r="HP302" s="80"/>
      <c r="HQ302" s="80"/>
      <c r="HR302" s="80"/>
      <c r="HS302" s="80"/>
      <c r="HT302" s="80"/>
      <c r="HU302" s="80"/>
      <c r="HV302" s="80"/>
      <c r="HW302" s="80"/>
      <c r="HX302" s="80"/>
      <c r="HY302" s="80"/>
      <c r="HZ302" s="80"/>
      <c r="IA302" s="80"/>
      <c r="IB302" s="80"/>
      <c r="IC302" s="80"/>
      <c r="ID302" s="80"/>
      <c r="IE302" s="80"/>
      <c r="IF302" s="80"/>
      <c r="IG302" s="80"/>
      <c r="IH302" s="80"/>
      <c r="II302" s="80"/>
      <c r="IJ302" s="80"/>
      <c r="IK302" s="80"/>
      <c r="IL302" s="80"/>
      <c r="IM302" s="80"/>
      <c r="IN302" s="80"/>
      <c r="IO302" s="80"/>
      <c r="IP302" s="80"/>
      <c r="IQ302" s="80"/>
      <c r="IR302" s="80"/>
      <c r="IS302" s="80"/>
      <c r="IT302" s="80"/>
      <c r="IU302" s="80"/>
      <c r="IV302" s="80"/>
      <c r="IW302" s="80"/>
      <c r="IX302" s="80"/>
      <c r="IY302" s="80"/>
      <c r="IZ302" s="80"/>
      <c r="JA302" s="80"/>
      <c r="JB302" s="80"/>
      <c r="JC302" s="80"/>
      <c r="JD302" s="80"/>
      <c r="JE302" s="80"/>
      <c r="JF302" s="80"/>
      <c r="JG302" s="80"/>
      <c r="JH302" s="80"/>
      <c r="JI302" s="80"/>
      <c r="JJ302" s="80"/>
      <c r="JK302" s="80"/>
      <c r="JL302" s="80"/>
      <c r="JM302" s="80"/>
      <c r="JN302" s="80"/>
      <c r="JO302" s="80"/>
      <c r="JP302" s="80"/>
      <c r="JQ302" s="80"/>
      <c r="JR302" s="80"/>
      <c r="JS302" s="80"/>
      <c r="JT302" s="80">
        <v>84</v>
      </c>
      <c r="JU302" s="80"/>
      <c r="JV302" s="80"/>
      <c r="JW302" s="80"/>
      <c r="JX302" s="80"/>
      <c r="JY302" s="80"/>
      <c r="JZ302" s="80"/>
      <c r="KA302" s="80"/>
      <c r="KB302" s="80"/>
      <c r="KC302" s="80"/>
      <c r="KD302" s="80"/>
      <c r="KE302" s="80"/>
      <c r="KF302" s="80"/>
      <c r="KG302" s="80"/>
      <c r="KH302" s="80"/>
      <c r="KI302" s="80">
        <v>209</v>
      </c>
      <c r="KJ302" s="80">
        <v>23</v>
      </c>
      <c r="KK302" s="80">
        <v>16127</v>
      </c>
      <c r="KL302" s="80">
        <v>480</v>
      </c>
      <c r="KM302" s="80">
        <v>0</v>
      </c>
      <c r="KN302" s="80"/>
      <c r="KO302" s="80"/>
      <c r="KP302" s="80"/>
      <c r="KQ302" s="80"/>
      <c r="KR302" s="80"/>
      <c r="KS302" s="80"/>
      <c r="KT302" s="80"/>
      <c r="KU302" s="80"/>
      <c r="KV302" s="80"/>
      <c r="KW302" s="80"/>
      <c r="KX302" s="80"/>
      <c r="KY302" s="80"/>
      <c r="KZ302" s="80"/>
      <c r="LA302" s="80"/>
      <c r="LB302" s="80"/>
      <c r="LC302" s="80"/>
      <c r="LD302" s="80">
        <v>0</v>
      </c>
      <c r="LE302" s="80"/>
      <c r="LF302" s="80"/>
      <c r="LG302" s="80">
        <v>71</v>
      </c>
      <c r="LH302" s="80"/>
      <c r="LI302" s="80"/>
      <c r="LJ302" s="80"/>
      <c r="LK302" s="80"/>
      <c r="LL302" s="80"/>
      <c r="LM302" s="80"/>
      <c r="LN302" s="80"/>
      <c r="LO302" s="80">
        <v>36</v>
      </c>
      <c r="LP302" s="80">
        <v>47061</v>
      </c>
      <c r="LQ302" s="80"/>
      <c r="LR302" s="80"/>
      <c r="LS302" s="80"/>
      <c r="LT302" s="80"/>
      <c r="LU302" s="80"/>
      <c r="LV302" s="80"/>
      <c r="LW302" s="80"/>
      <c r="LX302" s="80"/>
      <c r="LY302" s="80"/>
      <c r="LZ302" s="80"/>
      <c r="MA302" s="80"/>
      <c r="MB302" s="80"/>
      <c r="MC302" s="80"/>
      <c r="MD302" s="80"/>
      <c r="ME302" s="80"/>
      <c r="MF302" s="80"/>
      <c r="MG302" s="80"/>
      <c r="MH302" s="80"/>
      <c r="MI302" s="80"/>
      <c r="MJ302" s="80"/>
      <c r="MK302" s="80"/>
      <c r="ML302" s="80"/>
      <c r="MM302" s="80"/>
      <c r="MN302" s="80"/>
      <c r="MO302" s="80"/>
      <c r="MP302" s="80"/>
      <c r="MQ302" s="80"/>
      <c r="MR302" s="80"/>
      <c r="MS302" s="80"/>
      <c r="MT302" s="80"/>
      <c r="MU302" s="80"/>
      <c r="MV302" s="80"/>
      <c r="MW302" s="80"/>
      <c r="MX302" s="80"/>
      <c r="MY302" s="80"/>
      <c r="MZ302" s="80"/>
      <c r="NA302" s="80"/>
      <c r="NB302" s="80"/>
      <c r="NC302" s="80"/>
      <c r="ND302" s="80"/>
      <c r="NE302" s="80"/>
      <c r="NF302" s="80"/>
      <c r="NG302" s="80">
        <v>48</v>
      </c>
      <c r="NH302" s="80"/>
      <c r="NI302" s="80"/>
      <c r="NJ302" s="80"/>
      <c r="NK302" s="80"/>
      <c r="NL302" s="80"/>
      <c r="NM302" s="80"/>
      <c r="NN302" s="80"/>
      <c r="NO302" s="80"/>
      <c r="NP302" s="80"/>
      <c r="NQ302" s="80"/>
      <c r="NR302" s="80"/>
      <c r="NS302" s="80"/>
      <c r="NT302" s="80"/>
      <c r="NU302" s="80"/>
      <c r="NV302" s="80"/>
      <c r="NW302" s="80"/>
      <c r="NX302" s="80"/>
      <c r="NY302" s="80"/>
      <c r="NZ302" s="80"/>
      <c r="OA302" s="80"/>
      <c r="OB302" s="79">
        <v>64307</v>
      </c>
    </row>
    <row r="303" spans="1:392" ht="13.15">
      <c r="A303" s="27">
        <v>515200</v>
      </c>
      <c r="B303" s="23" t="s">
        <v>445</v>
      </c>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v>112</v>
      </c>
      <c r="AF303" s="80"/>
      <c r="AG303" s="80"/>
      <c r="AH303" s="80"/>
      <c r="AI303" s="80"/>
      <c r="AJ303" s="80"/>
      <c r="AK303" s="80"/>
      <c r="AL303" s="80"/>
      <c r="AM303" s="80"/>
      <c r="AN303" s="80"/>
      <c r="AO303" s="80"/>
      <c r="AP303" s="80"/>
      <c r="AQ303" s="80"/>
      <c r="AR303" s="80"/>
      <c r="AS303" s="80"/>
      <c r="AT303" s="80"/>
      <c r="AU303" s="80"/>
      <c r="AV303" s="80"/>
      <c r="AW303" s="80"/>
      <c r="AX303" s="80"/>
      <c r="AY303" s="80"/>
      <c r="AZ303" s="80"/>
      <c r="BA303" s="80"/>
      <c r="BB303" s="80"/>
      <c r="BC303" s="80"/>
      <c r="BD303" s="80"/>
      <c r="BE303" s="80"/>
      <c r="BF303" s="80"/>
      <c r="BG303" s="80"/>
      <c r="BH303" s="80"/>
      <c r="BI303" s="80"/>
      <c r="BJ303" s="80"/>
      <c r="BK303" s="80"/>
      <c r="BL303" s="80"/>
      <c r="BM303" s="80"/>
      <c r="BN303" s="80"/>
      <c r="BO303" s="81"/>
      <c r="BP303" s="80"/>
      <c r="BQ303" s="80"/>
      <c r="BR303" s="80"/>
      <c r="BS303" s="80"/>
      <c r="BT303" s="80"/>
      <c r="BU303" s="80"/>
      <c r="BV303" s="80"/>
      <c r="BW303" s="80"/>
      <c r="BX303" s="80"/>
      <c r="BY303" s="80"/>
      <c r="BZ303" s="80"/>
      <c r="CA303" s="80"/>
      <c r="CB303" s="80"/>
      <c r="CC303" s="80"/>
      <c r="CD303" s="80"/>
      <c r="CE303" s="80"/>
      <c r="CF303" s="80"/>
      <c r="CG303" s="80"/>
      <c r="CH303" s="80"/>
      <c r="CI303" s="80"/>
      <c r="CJ303" s="80"/>
      <c r="CK303" s="80"/>
      <c r="CL303" s="80"/>
      <c r="CM303" s="80"/>
      <c r="CN303" s="80"/>
      <c r="CO303" s="80"/>
      <c r="CP303" s="80"/>
      <c r="CQ303" s="80"/>
      <c r="CR303" s="80"/>
      <c r="CS303" s="80"/>
      <c r="CT303" s="80"/>
      <c r="CU303" s="80"/>
      <c r="CV303" s="80"/>
      <c r="CW303" s="80"/>
      <c r="CX303" s="80"/>
      <c r="CY303" s="80"/>
      <c r="CZ303" s="80"/>
      <c r="DA303" s="80"/>
      <c r="DB303" s="80"/>
      <c r="DC303" s="80"/>
      <c r="DD303" s="80"/>
      <c r="DE303" s="80"/>
      <c r="DF303" s="80"/>
      <c r="DG303" s="80"/>
      <c r="DH303" s="80"/>
      <c r="DI303" s="80"/>
      <c r="DJ303" s="80"/>
      <c r="DK303" s="80"/>
      <c r="DL303" s="80"/>
      <c r="DM303" s="80"/>
      <c r="DN303" s="80"/>
      <c r="DO303" s="80"/>
      <c r="DP303" s="80"/>
      <c r="DQ303" s="80"/>
      <c r="DR303" s="80"/>
      <c r="DS303" s="80"/>
      <c r="DT303" s="80"/>
      <c r="DU303" s="80"/>
      <c r="DV303" s="80"/>
      <c r="DW303" s="80"/>
      <c r="DX303" s="80"/>
      <c r="DY303" s="80"/>
      <c r="DZ303" s="80"/>
      <c r="EA303" s="80"/>
      <c r="EB303" s="80"/>
      <c r="EC303" s="80"/>
      <c r="ED303" s="80"/>
      <c r="EE303" s="80"/>
      <c r="EF303" s="80"/>
      <c r="EG303" s="80"/>
      <c r="EH303" s="80"/>
      <c r="EI303" s="80"/>
      <c r="EJ303" s="80"/>
      <c r="EK303" s="80"/>
      <c r="EL303" s="80"/>
      <c r="EM303" s="80"/>
      <c r="EN303" s="80"/>
      <c r="EO303" s="80"/>
      <c r="EP303" s="80"/>
      <c r="EQ303" s="80"/>
      <c r="ER303" s="80"/>
      <c r="ES303" s="80"/>
      <c r="ET303" s="80"/>
      <c r="EU303" s="80"/>
      <c r="EV303" s="80"/>
      <c r="EW303" s="80"/>
      <c r="EX303" s="80"/>
      <c r="EY303" s="80"/>
      <c r="EZ303" s="80"/>
      <c r="FA303" s="80"/>
      <c r="FB303" s="80"/>
      <c r="FC303" s="80"/>
      <c r="FD303" s="80"/>
      <c r="FE303" s="80"/>
      <c r="FF303" s="80"/>
      <c r="FG303" s="80"/>
      <c r="FH303" s="80"/>
      <c r="FI303" s="80"/>
      <c r="FJ303" s="80"/>
      <c r="FK303" s="80"/>
      <c r="FL303" s="80"/>
      <c r="FM303" s="80"/>
      <c r="FN303" s="80"/>
      <c r="FO303" s="80"/>
      <c r="FP303" s="80"/>
      <c r="FQ303" s="80"/>
      <c r="FR303" s="80"/>
      <c r="FS303" s="80"/>
      <c r="FT303" s="80"/>
      <c r="FU303" s="80"/>
      <c r="FV303" s="80"/>
      <c r="FW303" s="80"/>
      <c r="FX303" s="80"/>
      <c r="FY303" s="80"/>
      <c r="FZ303" s="80"/>
      <c r="GA303" s="80"/>
      <c r="GB303" s="80"/>
      <c r="GC303" s="80"/>
      <c r="GD303" s="80"/>
      <c r="GE303" s="80"/>
      <c r="GF303" s="80"/>
      <c r="GG303" s="80"/>
      <c r="GH303" s="80"/>
      <c r="GI303" s="80"/>
      <c r="GJ303" s="80"/>
      <c r="GK303" s="80"/>
      <c r="GL303" s="80"/>
      <c r="GM303" s="80"/>
      <c r="GN303" s="80"/>
      <c r="GO303" s="80"/>
      <c r="GP303" s="80"/>
      <c r="GQ303" s="80"/>
      <c r="GR303" s="80"/>
      <c r="GS303" s="80"/>
      <c r="GT303" s="80"/>
      <c r="GU303" s="80"/>
      <c r="GV303" s="80"/>
      <c r="GW303" s="80"/>
      <c r="GX303" s="80"/>
      <c r="GY303" s="80"/>
      <c r="GZ303" s="80"/>
      <c r="HA303" s="80"/>
      <c r="HB303" s="80"/>
      <c r="HC303" s="80"/>
      <c r="HD303" s="80"/>
      <c r="HE303" s="80"/>
      <c r="HF303" s="80"/>
      <c r="HG303" s="80"/>
      <c r="HH303" s="80"/>
      <c r="HI303" s="80"/>
      <c r="HJ303" s="80"/>
      <c r="HK303" s="80"/>
      <c r="HL303" s="80"/>
      <c r="HM303" s="80"/>
      <c r="HN303" s="80"/>
      <c r="HO303" s="80"/>
      <c r="HP303" s="80"/>
      <c r="HQ303" s="80"/>
      <c r="HR303" s="80"/>
      <c r="HS303" s="80"/>
      <c r="HT303" s="80"/>
      <c r="HU303" s="80"/>
      <c r="HV303" s="80"/>
      <c r="HW303" s="80"/>
      <c r="HX303" s="80"/>
      <c r="HY303" s="80"/>
      <c r="HZ303" s="80"/>
      <c r="IA303" s="80"/>
      <c r="IB303" s="80"/>
      <c r="IC303" s="80"/>
      <c r="ID303" s="80"/>
      <c r="IE303" s="80"/>
      <c r="IF303" s="80"/>
      <c r="IG303" s="80"/>
      <c r="IH303" s="80"/>
      <c r="II303" s="80"/>
      <c r="IJ303" s="80"/>
      <c r="IK303" s="80"/>
      <c r="IL303" s="80"/>
      <c r="IM303" s="80"/>
      <c r="IN303" s="80"/>
      <c r="IO303" s="80"/>
      <c r="IP303" s="80"/>
      <c r="IQ303" s="80"/>
      <c r="IR303" s="80"/>
      <c r="IS303" s="80"/>
      <c r="IT303" s="80"/>
      <c r="IU303" s="80"/>
      <c r="IV303" s="80"/>
      <c r="IW303" s="80"/>
      <c r="IX303" s="80"/>
      <c r="IY303" s="80"/>
      <c r="IZ303" s="80"/>
      <c r="JA303" s="80"/>
      <c r="JB303" s="80"/>
      <c r="JC303" s="80"/>
      <c r="JD303" s="80"/>
      <c r="JE303" s="80"/>
      <c r="JF303" s="80"/>
      <c r="JG303" s="80"/>
      <c r="JH303" s="80"/>
      <c r="JI303" s="80"/>
      <c r="JJ303" s="80"/>
      <c r="JK303" s="80"/>
      <c r="JL303" s="80"/>
      <c r="JM303" s="80"/>
      <c r="JN303" s="80"/>
      <c r="JO303" s="80"/>
      <c r="JP303" s="80"/>
      <c r="JQ303" s="80"/>
      <c r="JR303" s="80"/>
      <c r="JS303" s="80"/>
      <c r="JT303" s="80">
        <v>376</v>
      </c>
      <c r="JU303" s="80"/>
      <c r="JV303" s="80"/>
      <c r="JW303" s="80"/>
      <c r="JX303" s="80"/>
      <c r="JY303" s="80"/>
      <c r="JZ303" s="80"/>
      <c r="KA303" s="80"/>
      <c r="KB303" s="80"/>
      <c r="KC303" s="80"/>
      <c r="KD303" s="80"/>
      <c r="KE303" s="80"/>
      <c r="KF303" s="80"/>
      <c r="KG303" s="80"/>
      <c r="KH303" s="80"/>
      <c r="KI303" s="80">
        <v>100</v>
      </c>
      <c r="KJ303" s="80"/>
      <c r="KK303" s="80">
        <v>3960</v>
      </c>
      <c r="KL303" s="80">
        <v>32705</v>
      </c>
      <c r="KM303" s="80"/>
      <c r="KN303" s="80"/>
      <c r="KO303" s="80"/>
      <c r="KP303" s="80"/>
      <c r="KQ303" s="80"/>
      <c r="KR303" s="80"/>
      <c r="KS303" s="80"/>
      <c r="KT303" s="80"/>
      <c r="KU303" s="80"/>
      <c r="KV303" s="80"/>
      <c r="KW303" s="80"/>
      <c r="KX303" s="80"/>
      <c r="KY303" s="80"/>
      <c r="KZ303" s="80"/>
      <c r="LA303" s="80"/>
      <c r="LB303" s="80"/>
      <c r="LC303" s="80"/>
      <c r="LD303" s="80">
        <v>0</v>
      </c>
      <c r="LE303" s="80"/>
      <c r="LF303" s="80"/>
      <c r="LG303" s="80">
        <v>49</v>
      </c>
      <c r="LH303" s="80"/>
      <c r="LI303" s="80"/>
      <c r="LJ303" s="80"/>
      <c r="LK303" s="80"/>
      <c r="LL303" s="80"/>
      <c r="LM303" s="80"/>
      <c r="LN303" s="80"/>
      <c r="LO303" s="80">
        <v>33</v>
      </c>
      <c r="LP303" s="80">
        <v>20072</v>
      </c>
      <c r="LQ303" s="80"/>
      <c r="LR303" s="80"/>
      <c r="LS303" s="80"/>
      <c r="LT303" s="80"/>
      <c r="LU303" s="80"/>
      <c r="LV303" s="80"/>
      <c r="LW303" s="80"/>
      <c r="LX303" s="80"/>
      <c r="LY303" s="80"/>
      <c r="LZ303" s="80"/>
      <c r="MA303" s="80"/>
      <c r="MB303" s="80"/>
      <c r="MC303" s="80"/>
      <c r="MD303" s="80"/>
      <c r="ME303" s="80"/>
      <c r="MF303" s="80"/>
      <c r="MG303" s="80"/>
      <c r="MH303" s="80"/>
      <c r="MI303" s="80"/>
      <c r="MJ303" s="80"/>
      <c r="MK303" s="80"/>
      <c r="ML303" s="80"/>
      <c r="MM303" s="80"/>
      <c r="MN303" s="80"/>
      <c r="MO303" s="80"/>
      <c r="MP303" s="80"/>
      <c r="MQ303" s="80"/>
      <c r="MR303" s="80"/>
      <c r="MS303" s="80"/>
      <c r="MT303" s="80"/>
      <c r="MU303" s="80"/>
      <c r="MV303" s="80"/>
      <c r="MW303" s="80"/>
      <c r="MX303" s="80"/>
      <c r="MY303" s="80"/>
      <c r="MZ303" s="80"/>
      <c r="NA303" s="80"/>
      <c r="NB303" s="80"/>
      <c r="NC303" s="80"/>
      <c r="ND303" s="80"/>
      <c r="NE303" s="80"/>
      <c r="NF303" s="80"/>
      <c r="NG303" s="80">
        <v>0</v>
      </c>
      <c r="NH303" s="80"/>
      <c r="NI303" s="80"/>
      <c r="NJ303" s="80"/>
      <c r="NK303" s="80"/>
      <c r="NL303" s="80"/>
      <c r="NM303" s="80"/>
      <c r="NN303" s="80"/>
      <c r="NO303" s="80"/>
      <c r="NP303" s="80"/>
      <c r="NQ303" s="80"/>
      <c r="NR303" s="80"/>
      <c r="NS303" s="80"/>
      <c r="NT303" s="80"/>
      <c r="NU303" s="80"/>
      <c r="NV303" s="80"/>
      <c r="NW303" s="80"/>
      <c r="NX303" s="80"/>
      <c r="NY303" s="80"/>
      <c r="NZ303" s="80"/>
      <c r="OA303" s="80"/>
      <c r="OB303" s="79">
        <v>57405</v>
      </c>
    </row>
    <row r="304" spans="1:392" ht="13.15">
      <c r="A304" s="27">
        <v>517110</v>
      </c>
      <c r="B304" s="23" t="s">
        <v>446</v>
      </c>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v>1228</v>
      </c>
      <c r="AF304" s="80"/>
      <c r="AG304" s="80"/>
      <c r="AH304" s="80"/>
      <c r="AI304" s="80"/>
      <c r="AJ304" s="80"/>
      <c r="AK304" s="80"/>
      <c r="AL304" s="80"/>
      <c r="AM304" s="80"/>
      <c r="AN304" s="80"/>
      <c r="AO304" s="80"/>
      <c r="AP304" s="80"/>
      <c r="AQ304" s="80"/>
      <c r="AR304" s="80"/>
      <c r="AS304" s="80"/>
      <c r="AT304" s="80"/>
      <c r="AU304" s="80"/>
      <c r="AV304" s="80"/>
      <c r="AW304" s="80"/>
      <c r="AX304" s="80"/>
      <c r="AY304" s="80"/>
      <c r="AZ304" s="80"/>
      <c r="BA304" s="80"/>
      <c r="BB304" s="80"/>
      <c r="BC304" s="80"/>
      <c r="BD304" s="80"/>
      <c r="BE304" s="80"/>
      <c r="BF304" s="80"/>
      <c r="BG304" s="80"/>
      <c r="BH304" s="80"/>
      <c r="BI304" s="80"/>
      <c r="BJ304" s="80"/>
      <c r="BK304" s="80"/>
      <c r="BL304" s="80"/>
      <c r="BM304" s="80"/>
      <c r="BN304" s="80"/>
      <c r="BO304" s="81"/>
      <c r="BP304" s="80"/>
      <c r="BQ304" s="80"/>
      <c r="BR304" s="80"/>
      <c r="BS304" s="80"/>
      <c r="BT304" s="80"/>
      <c r="BU304" s="80"/>
      <c r="BV304" s="80"/>
      <c r="BW304" s="80"/>
      <c r="BX304" s="80"/>
      <c r="BY304" s="80"/>
      <c r="BZ304" s="80"/>
      <c r="CA304" s="80"/>
      <c r="CB304" s="80"/>
      <c r="CC304" s="80"/>
      <c r="CD304" s="80"/>
      <c r="CE304" s="80"/>
      <c r="CF304" s="80"/>
      <c r="CG304" s="80"/>
      <c r="CH304" s="80"/>
      <c r="CI304" s="80"/>
      <c r="CJ304" s="80"/>
      <c r="CK304" s="80"/>
      <c r="CL304" s="80"/>
      <c r="CM304" s="80"/>
      <c r="CN304" s="80"/>
      <c r="CO304" s="80"/>
      <c r="CP304" s="80"/>
      <c r="CQ304" s="80"/>
      <c r="CR304" s="80"/>
      <c r="CS304" s="80"/>
      <c r="CT304" s="80"/>
      <c r="CU304" s="80"/>
      <c r="CV304" s="80"/>
      <c r="CW304" s="80"/>
      <c r="CX304" s="80"/>
      <c r="CY304" s="80"/>
      <c r="CZ304" s="80"/>
      <c r="DA304" s="80"/>
      <c r="DB304" s="80"/>
      <c r="DC304" s="80"/>
      <c r="DD304" s="80"/>
      <c r="DE304" s="80"/>
      <c r="DF304" s="80"/>
      <c r="DG304" s="80"/>
      <c r="DH304" s="80"/>
      <c r="DI304" s="80"/>
      <c r="DJ304" s="80"/>
      <c r="DK304" s="80"/>
      <c r="DL304" s="80"/>
      <c r="DM304" s="80"/>
      <c r="DN304" s="80"/>
      <c r="DO304" s="80"/>
      <c r="DP304" s="80"/>
      <c r="DQ304" s="80"/>
      <c r="DR304" s="80"/>
      <c r="DS304" s="80"/>
      <c r="DT304" s="80"/>
      <c r="DU304" s="80"/>
      <c r="DV304" s="80"/>
      <c r="DW304" s="80"/>
      <c r="DX304" s="80"/>
      <c r="DY304" s="80"/>
      <c r="DZ304" s="80"/>
      <c r="EA304" s="80"/>
      <c r="EB304" s="80"/>
      <c r="EC304" s="80"/>
      <c r="ED304" s="80"/>
      <c r="EE304" s="80"/>
      <c r="EF304" s="80"/>
      <c r="EG304" s="80"/>
      <c r="EH304" s="80"/>
      <c r="EI304" s="80"/>
      <c r="EJ304" s="80"/>
      <c r="EK304" s="80"/>
      <c r="EL304" s="80"/>
      <c r="EM304" s="80"/>
      <c r="EN304" s="80"/>
      <c r="EO304" s="80"/>
      <c r="EP304" s="80"/>
      <c r="EQ304" s="80"/>
      <c r="ER304" s="80"/>
      <c r="ES304" s="80"/>
      <c r="ET304" s="80"/>
      <c r="EU304" s="80"/>
      <c r="EV304" s="80"/>
      <c r="EW304" s="80"/>
      <c r="EX304" s="80"/>
      <c r="EY304" s="80"/>
      <c r="EZ304" s="80"/>
      <c r="FA304" s="80"/>
      <c r="FB304" s="80"/>
      <c r="FC304" s="80"/>
      <c r="FD304" s="80"/>
      <c r="FE304" s="80"/>
      <c r="FF304" s="80"/>
      <c r="FG304" s="80"/>
      <c r="FH304" s="80"/>
      <c r="FI304" s="80"/>
      <c r="FJ304" s="80"/>
      <c r="FK304" s="80"/>
      <c r="FL304" s="80"/>
      <c r="FM304" s="80"/>
      <c r="FN304" s="80"/>
      <c r="FO304" s="80"/>
      <c r="FP304" s="80"/>
      <c r="FQ304" s="80"/>
      <c r="FR304" s="80"/>
      <c r="FS304" s="80"/>
      <c r="FT304" s="80"/>
      <c r="FU304" s="80"/>
      <c r="FV304" s="80"/>
      <c r="FW304" s="80"/>
      <c r="FX304" s="80"/>
      <c r="FY304" s="80"/>
      <c r="FZ304" s="80"/>
      <c r="GA304" s="80"/>
      <c r="GB304" s="80"/>
      <c r="GC304" s="80"/>
      <c r="GD304" s="80"/>
      <c r="GE304" s="80"/>
      <c r="GF304" s="80"/>
      <c r="GG304" s="80"/>
      <c r="GH304" s="80"/>
      <c r="GI304" s="80"/>
      <c r="GJ304" s="80"/>
      <c r="GK304" s="80"/>
      <c r="GL304" s="80"/>
      <c r="GM304" s="80"/>
      <c r="GN304" s="80"/>
      <c r="GO304" s="80"/>
      <c r="GP304" s="80"/>
      <c r="GQ304" s="80"/>
      <c r="GR304" s="80"/>
      <c r="GS304" s="80"/>
      <c r="GT304" s="80"/>
      <c r="GU304" s="80"/>
      <c r="GV304" s="80"/>
      <c r="GW304" s="80"/>
      <c r="GX304" s="80"/>
      <c r="GY304" s="80"/>
      <c r="GZ304" s="80"/>
      <c r="HA304" s="80"/>
      <c r="HB304" s="80"/>
      <c r="HC304" s="80"/>
      <c r="HD304" s="80"/>
      <c r="HE304" s="80"/>
      <c r="HF304" s="80"/>
      <c r="HG304" s="80"/>
      <c r="HH304" s="80"/>
      <c r="HI304" s="80"/>
      <c r="HJ304" s="80"/>
      <c r="HK304" s="80"/>
      <c r="HL304" s="80"/>
      <c r="HM304" s="80"/>
      <c r="HN304" s="80"/>
      <c r="HO304" s="80"/>
      <c r="HP304" s="80"/>
      <c r="HQ304" s="80"/>
      <c r="HR304" s="80"/>
      <c r="HS304" s="80"/>
      <c r="HT304" s="80"/>
      <c r="HU304" s="80"/>
      <c r="HV304" s="80"/>
      <c r="HW304" s="80"/>
      <c r="HX304" s="80"/>
      <c r="HY304" s="80"/>
      <c r="HZ304" s="80"/>
      <c r="IA304" s="80"/>
      <c r="IB304" s="80"/>
      <c r="IC304" s="80"/>
      <c r="ID304" s="80"/>
      <c r="IE304" s="80"/>
      <c r="IF304" s="80"/>
      <c r="IG304" s="80"/>
      <c r="IH304" s="80"/>
      <c r="II304" s="80"/>
      <c r="IJ304" s="80"/>
      <c r="IK304" s="80"/>
      <c r="IL304" s="80"/>
      <c r="IM304" s="80"/>
      <c r="IN304" s="80"/>
      <c r="IO304" s="80"/>
      <c r="IP304" s="80"/>
      <c r="IQ304" s="80"/>
      <c r="IR304" s="80"/>
      <c r="IS304" s="80"/>
      <c r="IT304" s="80"/>
      <c r="IU304" s="80"/>
      <c r="IV304" s="80"/>
      <c r="IW304" s="80"/>
      <c r="IX304" s="80"/>
      <c r="IY304" s="80"/>
      <c r="IZ304" s="80"/>
      <c r="JA304" s="80"/>
      <c r="JB304" s="80"/>
      <c r="JC304" s="80"/>
      <c r="JD304" s="80"/>
      <c r="JE304" s="80"/>
      <c r="JF304" s="80"/>
      <c r="JG304" s="80"/>
      <c r="JH304" s="80"/>
      <c r="JI304" s="80"/>
      <c r="JJ304" s="80"/>
      <c r="JK304" s="80"/>
      <c r="JL304" s="80"/>
      <c r="JM304" s="80"/>
      <c r="JN304" s="80"/>
      <c r="JO304" s="80"/>
      <c r="JP304" s="80">
        <v>872</v>
      </c>
      <c r="JQ304" s="80"/>
      <c r="JR304" s="80"/>
      <c r="JS304" s="80"/>
      <c r="JT304" s="80">
        <v>274</v>
      </c>
      <c r="JU304" s="80"/>
      <c r="JV304" s="80"/>
      <c r="JW304" s="80"/>
      <c r="JX304" s="80"/>
      <c r="JY304" s="80"/>
      <c r="JZ304" s="80"/>
      <c r="KA304" s="80"/>
      <c r="KB304" s="80"/>
      <c r="KC304" s="80"/>
      <c r="KD304" s="80"/>
      <c r="KE304" s="80"/>
      <c r="KF304" s="80"/>
      <c r="KG304" s="80"/>
      <c r="KH304" s="80">
        <v>0</v>
      </c>
      <c r="KI304" s="80"/>
      <c r="KJ304" s="80"/>
      <c r="KK304" s="80">
        <v>52</v>
      </c>
      <c r="KL304" s="80"/>
      <c r="KM304" s="80">
        <v>301862</v>
      </c>
      <c r="KN304" s="80">
        <v>157</v>
      </c>
      <c r="KO304" s="80">
        <v>3329</v>
      </c>
      <c r="KP304" s="80">
        <v>0</v>
      </c>
      <c r="KQ304" s="80">
        <v>0</v>
      </c>
      <c r="KR304" s="80">
        <v>0</v>
      </c>
      <c r="KS304" s="80"/>
      <c r="KT304" s="80"/>
      <c r="KU304" s="80"/>
      <c r="KV304" s="80"/>
      <c r="KW304" s="80"/>
      <c r="KX304" s="80"/>
      <c r="KY304" s="80"/>
      <c r="KZ304" s="80"/>
      <c r="LA304" s="80"/>
      <c r="LB304" s="80"/>
      <c r="LC304" s="80"/>
      <c r="LD304" s="80">
        <v>1830</v>
      </c>
      <c r="LE304" s="80"/>
      <c r="LF304" s="80"/>
      <c r="LG304" s="80">
        <v>2294</v>
      </c>
      <c r="LH304" s="80">
        <v>38</v>
      </c>
      <c r="LI304" s="80">
        <v>0</v>
      </c>
      <c r="LJ304" s="80"/>
      <c r="LK304" s="80"/>
      <c r="LL304" s="80"/>
      <c r="LM304" s="80"/>
      <c r="LN304" s="80"/>
      <c r="LO304" s="80">
        <v>907</v>
      </c>
      <c r="LP304" s="80">
        <v>7893</v>
      </c>
      <c r="LQ304" s="80"/>
      <c r="LR304" s="80"/>
      <c r="LS304" s="80"/>
      <c r="LT304" s="80"/>
      <c r="LU304" s="80"/>
      <c r="LV304" s="80"/>
      <c r="LW304" s="80"/>
      <c r="LX304" s="80"/>
      <c r="LY304" s="80"/>
      <c r="LZ304" s="80"/>
      <c r="MA304" s="80"/>
      <c r="MB304" s="80"/>
      <c r="MC304" s="80"/>
      <c r="MD304" s="80"/>
      <c r="ME304" s="80"/>
      <c r="MF304" s="80">
        <v>0</v>
      </c>
      <c r="MG304" s="80"/>
      <c r="MH304" s="80"/>
      <c r="MI304" s="80"/>
      <c r="MJ304" s="80"/>
      <c r="MK304" s="80"/>
      <c r="ML304" s="80"/>
      <c r="MM304" s="80"/>
      <c r="MN304" s="80"/>
      <c r="MO304" s="80"/>
      <c r="MP304" s="80"/>
      <c r="MQ304" s="80"/>
      <c r="MR304" s="80"/>
      <c r="MS304" s="80"/>
      <c r="MT304" s="80"/>
      <c r="MU304" s="80"/>
      <c r="MV304" s="80"/>
      <c r="MW304" s="80"/>
      <c r="MX304" s="80"/>
      <c r="MY304" s="80"/>
      <c r="MZ304" s="80"/>
      <c r="NA304" s="80"/>
      <c r="NB304" s="80"/>
      <c r="NC304" s="80"/>
      <c r="ND304" s="80"/>
      <c r="NE304" s="80"/>
      <c r="NF304" s="80"/>
      <c r="NG304" s="80">
        <v>355</v>
      </c>
      <c r="NH304" s="80"/>
      <c r="NI304" s="80"/>
      <c r="NJ304" s="80"/>
      <c r="NK304" s="80"/>
      <c r="NL304" s="80"/>
      <c r="NM304" s="80"/>
      <c r="NN304" s="80"/>
      <c r="NO304" s="80"/>
      <c r="NP304" s="80"/>
      <c r="NQ304" s="80"/>
      <c r="NR304" s="80"/>
      <c r="NS304" s="80"/>
      <c r="NT304" s="80"/>
      <c r="NU304" s="80"/>
      <c r="NV304" s="80"/>
      <c r="NW304" s="80"/>
      <c r="NX304" s="80"/>
      <c r="NY304" s="80"/>
      <c r="NZ304" s="80"/>
      <c r="OA304" s="80"/>
      <c r="OB304" s="79">
        <v>321093</v>
      </c>
    </row>
    <row r="305" spans="1:392" ht="13.15">
      <c r="A305" s="27">
        <v>517210</v>
      </c>
      <c r="B305" s="23" t="s">
        <v>447</v>
      </c>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v>638</v>
      </c>
      <c r="AF305" s="80"/>
      <c r="AG305" s="80"/>
      <c r="AH305" s="80"/>
      <c r="AI305" s="80"/>
      <c r="AJ305" s="80"/>
      <c r="AK305" s="80"/>
      <c r="AL305" s="80"/>
      <c r="AM305" s="80"/>
      <c r="AN305" s="80"/>
      <c r="AO305" s="80"/>
      <c r="AP305" s="80"/>
      <c r="AQ305" s="80"/>
      <c r="AR305" s="80"/>
      <c r="AS305" s="80"/>
      <c r="AT305" s="80"/>
      <c r="AU305" s="80"/>
      <c r="AV305" s="80"/>
      <c r="AW305" s="80"/>
      <c r="AX305" s="80"/>
      <c r="AY305" s="80"/>
      <c r="AZ305" s="80"/>
      <c r="BA305" s="80"/>
      <c r="BB305" s="80"/>
      <c r="BC305" s="80"/>
      <c r="BD305" s="80"/>
      <c r="BE305" s="80"/>
      <c r="BF305" s="80"/>
      <c r="BG305" s="80"/>
      <c r="BH305" s="80"/>
      <c r="BI305" s="80"/>
      <c r="BJ305" s="80"/>
      <c r="BK305" s="80"/>
      <c r="BL305" s="80"/>
      <c r="BM305" s="80"/>
      <c r="BN305" s="80"/>
      <c r="BO305" s="81"/>
      <c r="BP305" s="80"/>
      <c r="BQ305" s="80"/>
      <c r="BR305" s="80"/>
      <c r="BS305" s="80"/>
      <c r="BT305" s="80"/>
      <c r="BU305" s="80"/>
      <c r="BV305" s="80"/>
      <c r="BW305" s="80"/>
      <c r="BX305" s="80"/>
      <c r="BY305" s="80"/>
      <c r="BZ305" s="80"/>
      <c r="CA305" s="80"/>
      <c r="CB305" s="80"/>
      <c r="CC305" s="80"/>
      <c r="CD305" s="80"/>
      <c r="CE305" s="80"/>
      <c r="CF305" s="80"/>
      <c r="CG305" s="80"/>
      <c r="CH305" s="80"/>
      <c r="CI305" s="80"/>
      <c r="CJ305" s="80"/>
      <c r="CK305" s="80"/>
      <c r="CL305" s="80"/>
      <c r="CM305" s="80"/>
      <c r="CN305" s="80"/>
      <c r="CO305" s="80"/>
      <c r="CP305" s="80"/>
      <c r="CQ305" s="80"/>
      <c r="CR305" s="80"/>
      <c r="CS305" s="80"/>
      <c r="CT305" s="80"/>
      <c r="CU305" s="80"/>
      <c r="CV305" s="80"/>
      <c r="CW305" s="80"/>
      <c r="CX305" s="80"/>
      <c r="CY305" s="80"/>
      <c r="CZ305" s="80"/>
      <c r="DA305" s="80"/>
      <c r="DB305" s="80"/>
      <c r="DC305" s="80"/>
      <c r="DD305" s="80"/>
      <c r="DE305" s="80"/>
      <c r="DF305" s="80"/>
      <c r="DG305" s="80"/>
      <c r="DH305" s="80"/>
      <c r="DI305" s="80"/>
      <c r="DJ305" s="80"/>
      <c r="DK305" s="80"/>
      <c r="DL305" s="80"/>
      <c r="DM305" s="80"/>
      <c r="DN305" s="80"/>
      <c r="DO305" s="80"/>
      <c r="DP305" s="80"/>
      <c r="DQ305" s="80"/>
      <c r="DR305" s="80"/>
      <c r="DS305" s="80"/>
      <c r="DT305" s="80"/>
      <c r="DU305" s="80"/>
      <c r="DV305" s="80"/>
      <c r="DW305" s="80"/>
      <c r="DX305" s="80"/>
      <c r="DY305" s="80"/>
      <c r="DZ305" s="80"/>
      <c r="EA305" s="80"/>
      <c r="EB305" s="80"/>
      <c r="EC305" s="80"/>
      <c r="ED305" s="80"/>
      <c r="EE305" s="80"/>
      <c r="EF305" s="80"/>
      <c r="EG305" s="80"/>
      <c r="EH305" s="80"/>
      <c r="EI305" s="80"/>
      <c r="EJ305" s="80"/>
      <c r="EK305" s="80"/>
      <c r="EL305" s="80"/>
      <c r="EM305" s="80"/>
      <c r="EN305" s="80"/>
      <c r="EO305" s="80"/>
      <c r="EP305" s="80"/>
      <c r="EQ305" s="80"/>
      <c r="ER305" s="80"/>
      <c r="ES305" s="80"/>
      <c r="ET305" s="80"/>
      <c r="EU305" s="80"/>
      <c r="EV305" s="80"/>
      <c r="EW305" s="80"/>
      <c r="EX305" s="80"/>
      <c r="EY305" s="80"/>
      <c r="EZ305" s="80"/>
      <c r="FA305" s="80"/>
      <c r="FB305" s="80"/>
      <c r="FC305" s="80"/>
      <c r="FD305" s="80"/>
      <c r="FE305" s="80"/>
      <c r="FF305" s="80"/>
      <c r="FG305" s="80"/>
      <c r="FH305" s="80"/>
      <c r="FI305" s="80"/>
      <c r="FJ305" s="80"/>
      <c r="FK305" s="80"/>
      <c r="FL305" s="80"/>
      <c r="FM305" s="80"/>
      <c r="FN305" s="80"/>
      <c r="FO305" s="80"/>
      <c r="FP305" s="80"/>
      <c r="FQ305" s="80"/>
      <c r="FR305" s="80"/>
      <c r="FS305" s="80"/>
      <c r="FT305" s="80"/>
      <c r="FU305" s="80"/>
      <c r="FV305" s="80"/>
      <c r="FW305" s="80"/>
      <c r="FX305" s="80"/>
      <c r="FY305" s="80"/>
      <c r="FZ305" s="80"/>
      <c r="GA305" s="80"/>
      <c r="GB305" s="80"/>
      <c r="GC305" s="80"/>
      <c r="GD305" s="80"/>
      <c r="GE305" s="80"/>
      <c r="GF305" s="80"/>
      <c r="GG305" s="80"/>
      <c r="GH305" s="80"/>
      <c r="GI305" s="80"/>
      <c r="GJ305" s="80"/>
      <c r="GK305" s="80"/>
      <c r="GL305" s="80"/>
      <c r="GM305" s="80"/>
      <c r="GN305" s="80"/>
      <c r="GO305" s="80"/>
      <c r="GP305" s="80"/>
      <c r="GQ305" s="80"/>
      <c r="GR305" s="80"/>
      <c r="GS305" s="80"/>
      <c r="GT305" s="80"/>
      <c r="GU305" s="80"/>
      <c r="GV305" s="80"/>
      <c r="GW305" s="80"/>
      <c r="GX305" s="80"/>
      <c r="GY305" s="80"/>
      <c r="GZ305" s="80"/>
      <c r="HA305" s="80"/>
      <c r="HB305" s="80"/>
      <c r="HC305" s="80"/>
      <c r="HD305" s="80"/>
      <c r="HE305" s="80"/>
      <c r="HF305" s="80"/>
      <c r="HG305" s="80"/>
      <c r="HH305" s="80"/>
      <c r="HI305" s="80"/>
      <c r="HJ305" s="80"/>
      <c r="HK305" s="80"/>
      <c r="HL305" s="80"/>
      <c r="HM305" s="80"/>
      <c r="HN305" s="80"/>
      <c r="HO305" s="80"/>
      <c r="HP305" s="80"/>
      <c r="HQ305" s="80"/>
      <c r="HR305" s="80"/>
      <c r="HS305" s="80"/>
      <c r="HT305" s="80"/>
      <c r="HU305" s="80"/>
      <c r="HV305" s="80"/>
      <c r="HW305" s="80"/>
      <c r="HX305" s="80"/>
      <c r="HY305" s="80"/>
      <c r="HZ305" s="80"/>
      <c r="IA305" s="80"/>
      <c r="IB305" s="80"/>
      <c r="IC305" s="80"/>
      <c r="ID305" s="80"/>
      <c r="IE305" s="80"/>
      <c r="IF305" s="80"/>
      <c r="IG305" s="80"/>
      <c r="IH305" s="80"/>
      <c r="II305" s="80"/>
      <c r="IJ305" s="80"/>
      <c r="IK305" s="80"/>
      <c r="IL305" s="80"/>
      <c r="IM305" s="80"/>
      <c r="IN305" s="80"/>
      <c r="IO305" s="80"/>
      <c r="IP305" s="80"/>
      <c r="IQ305" s="80"/>
      <c r="IR305" s="80"/>
      <c r="IS305" s="80"/>
      <c r="IT305" s="80"/>
      <c r="IU305" s="80"/>
      <c r="IV305" s="80"/>
      <c r="IW305" s="80"/>
      <c r="IX305" s="80"/>
      <c r="IY305" s="80"/>
      <c r="IZ305" s="80"/>
      <c r="JA305" s="80"/>
      <c r="JB305" s="80"/>
      <c r="JC305" s="80"/>
      <c r="JD305" s="80"/>
      <c r="JE305" s="80"/>
      <c r="JF305" s="80"/>
      <c r="JG305" s="80"/>
      <c r="JH305" s="80"/>
      <c r="JI305" s="80"/>
      <c r="JJ305" s="80"/>
      <c r="JK305" s="80"/>
      <c r="JL305" s="80"/>
      <c r="JM305" s="80"/>
      <c r="JN305" s="80"/>
      <c r="JO305" s="80"/>
      <c r="JP305" s="80">
        <v>2545</v>
      </c>
      <c r="JQ305" s="80"/>
      <c r="JR305" s="80"/>
      <c r="JS305" s="80"/>
      <c r="JT305" s="80">
        <v>393</v>
      </c>
      <c r="JU305" s="80"/>
      <c r="JV305" s="80"/>
      <c r="JW305" s="80"/>
      <c r="JX305" s="80"/>
      <c r="JY305" s="80"/>
      <c r="JZ305" s="80"/>
      <c r="KA305" s="80"/>
      <c r="KB305" s="80"/>
      <c r="KC305" s="80"/>
      <c r="KD305" s="80"/>
      <c r="KE305" s="80"/>
      <c r="KF305" s="80"/>
      <c r="KG305" s="80"/>
      <c r="KH305" s="80"/>
      <c r="KI305" s="80"/>
      <c r="KJ305" s="80"/>
      <c r="KK305" s="80"/>
      <c r="KL305" s="80"/>
      <c r="KM305" s="80">
        <v>32888</v>
      </c>
      <c r="KN305" s="80">
        <v>131425</v>
      </c>
      <c r="KO305" s="80">
        <v>1102</v>
      </c>
      <c r="KP305" s="80"/>
      <c r="KQ305" s="80"/>
      <c r="KR305" s="80"/>
      <c r="KS305" s="80"/>
      <c r="KT305" s="80"/>
      <c r="KU305" s="80"/>
      <c r="KV305" s="80"/>
      <c r="KW305" s="80"/>
      <c r="KX305" s="80"/>
      <c r="KY305" s="80"/>
      <c r="KZ305" s="80"/>
      <c r="LA305" s="80"/>
      <c r="LB305" s="80"/>
      <c r="LC305" s="80"/>
      <c r="LD305" s="80">
        <v>326</v>
      </c>
      <c r="LE305" s="80"/>
      <c r="LF305" s="80"/>
      <c r="LG305" s="80">
        <v>528</v>
      </c>
      <c r="LH305" s="80">
        <v>17</v>
      </c>
      <c r="LI305" s="80"/>
      <c r="LJ305" s="80"/>
      <c r="LK305" s="80"/>
      <c r="LL305" s="80"/>
      <c r="LM305" s="80"/>
      <c r="LN305" s="80"/>
      <c r="LO305" s="80">
        <v>189</v>
      </c>
      <c r="LP305" s="80">
        <v>19</v>
      </c>
      <c r="LQ305" s="80"/>
      <c r="LR305" s="80"/>
      <c r="LS305" s="80"/>
      <c r="LT305" s="80"/>
      <c r="LU305" s="80"/>
      <c r="LV305" s="80"/>
      <c r="LW305" s="80"/>
      <c r="LX305" s="80"/>
      <c r="LY305" s="80"/>
      <c r="LZ305" s="80"/>
      <c r="MA305" s="80"/>
      <c r="MB305" s="80"/>
      <c r="MC305" s="80"/>
      <c r="MD305" s="80"/>
      <c r="ME305" s="80"/>
      <c r="MF305" s="80"/>
      <c r="MG305" s="80"/>
      <c r="MH305" s="80"/>
      <c r="MI305" s="80"/>
      <c r="MJ305" s="80"/>
      <c r="MK305" s="80"/>
      <c r="ML305" s="80"/>
      <c r="MM305" s="80"/>
      <c r="MN305" s="80"/>
      <c r="MO305" s="80"/>
      <c r="MP305" s="80"/>
      <c r="MQ305" s="80"/>
      <c r="MR305" s="80"/>
      <c r="MS305" s="80"/>
      <c r="MT305" s="80"/>
      <c r="MU305" s="80"/>
      <c r="MV305" s="80"/>
      <c r="MW305" s="80"/>
      <c r="MX305" s="80"/>
      <c r="MY305" s="80"/>
      <c r="MZ305" s="80"/>
      <c r="NA305" s="80"/>
      <c r="NB305" s="80"/>
      <c r="NC305" s="80"/>
      <c r="ND305" s="80"/>
      <c r="NE305" s="80"/>
      <c r="NF305" s="80"/>
      <c r="NG305" s="80">
        <v>973</v>
      </c>
      <c r="NH305" s="80"/>
      <c r="NI305" s="80"/>
      <c r="NJ305" s="80"/>
      <c r="NK305" s="80"/>
      <c r="NL305" s="80"/>
      <c r="NM305" s="80"/>
      <c r="NN305" s="80"/>
      <c r="NO305" s="80"/>
      <c r="NP305" s="80"/>
      <c r="NQ305" s="80"/>
      <c r="NR305" s="80"/>
      <c r="NS305" s="80"/>
      <c r="NT305" s="80"/>
      <c r="NU305" s="80"/>
      <c r="NV305" s="80"/>
      <c r="NW305" s="80"/>
      <c r="NX305" s="80"/>
      <c r="NY305" s="80"/>
      <c r="NZ305" s="80"/>
      <c r="OA305" s="80"/>
      <c r="OB305" s="79">
        <v>171042</v>
      </c>
    </row>
    <row r="306" spans="1:392" ht="13.15">
      <c r="A306" s="27" t="s">
        <v>449</v>
      </c>
      <c r="B306" s="23" t="s">
        <v>448</v>
      </c>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v>125</v>
      </c>
      <c r="AF306" s="80"/>
      <c r="AG306" s="80"/>
      <c r="AH306" s="80"/>
      <c r="AI306" s="80"/>
      <c r="AJ306" s="80"/>
      <c r="AK306" s="80"/>
      <c r="AL306" s="80"/>
      <c r="AM306" s="80"/>
      <c r="AN306" s="80"/>
      <c r="AO306" s="80"/>
      <c r="AP306" s="80"/>
      <c r="AQ306" s="80"/>
      <c r="AR306" s="80"/>
      <c r="AS306" s="80"/>
      <c r="AT306" s="80"/>
      <c r="AU306" s="80"/>
      <c r="AV306" s="80"/>
      <c r="AW306" s="80"/>
      <c r="AX306" s="80"/>
      <c r="AY306" s="80"/>
      <c r="AZ306" s="80"/>
      <c r="BA306" s="80"/>
      <c r="BB306" s="80"/>
      <c r="BC306" s="80"/>
      <c r="BD306" s="80"/>
      <c r="BE306" s="80"/>
      <c r="BF306" s="80"/>
      <c r="BG306" s="80"/>
      <c r="BH306" s="80"/>
      <c r="BI306" s="80"/>
      <c r="BJ306" s="80"/>
      <c r="BK306" s="80"/>
      <c r="BL306" s="80"/>
      <c r="BM306" s="80"/>
      <c r="BN306" s="80"/>
      <c r="BO306" s="81"/>
      <c r="BP306" s="80"/>
      <c r="BQ306" s="80"/>
      <c r="BR306" s="80"/>
      <c r="BS306" s="80"/>
      <c r="BT306" s="80"/>
      <c r="BU306" s="80"/>
      <c r="BV306" s="80"/>
      <c r="BW306" s="80"/>
      <c r="BX306" s="80"/>
      <c r="BY306" s="80"/>
      <c r="BZ306" s="80"/>
      <c r="CA306" s="80"/>
      <c r="CB306" s="80"/>
      <c r="CC306" s="80"/>
      <c r="CD306" s="80"/>
      <c r="CE306" s="80"/>
      <c r="CF306" s="80"/>
      <c r="CG306" s="80"/>
      <c r="CH306" s="80"/>
      <c r="CI306" s="80"/>
      <c r="CJ306" s="80"/>
      <c r="CK306" s="80"/>
      <c r="CL306" s="80"/>
      <c r="CM306" s="80"/>
      <c r="CN306" s="80"/>
      <c r="CO306" s="80"/>
      <c r="CP306" s="80"/>
      <c r="CQ306" s="80"/>
      <c r="CR306" s="80"/>
      <c r="CS306" s="80"/>
      <c r="CT306" s="80"/>
      <c r="CU306" s="80"/>
      <c r="CV306" s="80"/>
      <c r="CW306" s="80"/>
      <c r="CX306" s="80"/>
      <c r="CY306" s="80"/>
      <c r="CZ306" s="80"/>
      <c r="DA306" s="80"/>
      <c r="DB306" s="80"/>
      <c r="DC306" s="80"/>
      <c r="DD306" s="80"/>
      <c r="DE306" s="80"/>
      <c r="DF306" s="80"/>
      <c r="DG306" s="80"/>
      <c r="DH306" s="80"/>
      <c r="DI306" s="80"/>
      <c r="DJ306" s="80"/>
      <c r="DK306" s="80"/>
      <c r="DL306" s="80"/>
      <c r="DM306" s="80"/>
      <c r="DN306" s="80"/>
      <c r="DO306" s="80"/>
      <c r="DP306" s="80"/>
      <c r="DQ306" s="80"/>
      <c r="DR306" s="80"/>
      <c r="DS306" s="80"/>
      <c r="DT306" s="80"/>
      <c r="DU306" s="80"/>
      <c r="DV306" s="80"/>
      <c r="DW306" s="80"/>
      <c r="DX306" s="80"/>
      <c r="DY306" s="80"/>
      <c r="DZ306" s="80"/>
      <c r="EA306" s="80"/>
      <c r="EB306" s="80"/>
      <c r="EC306" s="80"/>
      <c r="ED306" s="80"/>
      <c r="EE306" s="80"/>
      <c r="EF306" s="80"/>
      <c r="EG306" s="80"/>
      <c r="EH306" s="80"/>
      <c r="EI306" s="80"/>
      <c r="EJ306" s="80"/>
      <c r="EK306" s="80"/>
      <c r="EL306" s="80"/>
      <c r="EM306" s="80"/>
      <c r="EN306" s="80"/>
      <c r="EO306" s="80"/>
      <c r="EP306" s="80"/>
      <c r="EQ306" s="80"/>
      <c r="ER306" s="80"/>
      <c r="ES306" s="80"/>
      <c r="ET306" s="80"/>
      <c r="EU306" s="80"/>
      <c r="EV306" s="80"/>
      <c r="EW306" s="80"/>
      <c r="EX306" s="80"/>
      <c r="EY306" s="80"/>
      <c r="EZ306" s="80"/>
      <c r="FA306" s="80"/>
      <c r="FB306" s="80"/>
      <c r="FC306" s="80"/>
      <c r="FD306" s="80"/>
      <c r="FE306" s="80"/>
      <c r="FF306" s="80"/>
      <c r="FG306" s="80"/>
      <c r="FH306" s="80"/>
      <c r="FI306" s="80"/>
      <c r="FJ306" s="80"/>
      <c r="FK306" s="80"/>
      <c r="FL306" s="80"/>
      <c r="FM306" s="80"/>
      <c r="FN306" s="80"/>
      <c r="FO306" s="80"/>
      <c r="FP306" s="80"/>
      <c r="FQ306" s="80"/>
      <c r="FR306" s="80"/>
      <c r="FS306" s="80"/>
      <c r="FT306" s="80"/>
      <c r="FU306" s="80"/>
      <c r="FV306" s="80"/>
      <c r="FW306" s="80"/>
      <c r="FX306" s="80"/>
      <c r="FY306" s="80"/>
      <c r="FZ306" s="80"/>
      <c r="GA306" s="80"/>
      <c r="GB306" s="80"/>
      <c r="GC306" s="80"/>
      <c r="GD306" s="80"/>
      <c r="GE306" s="80"/>
      <c r="GF306" s="80"/>
      <c r="GG306" s="80"/>
      <c r="GH306" s="80"/>
      <c r="GI306" s="80"/>
      <c r="GJ306" s="80"/>
      <c r="GK306" s="80"/>
      <c r="GL306" s="80"/>
      <c r="GM306" s="80"/>
      <c r="GN306" s="80"/>
      <c r="GO306" s="80"/>
      <c r="GP306" s="80"/>
      <c r="GQ306" s="80"/>
      <c r="GR306" s="80"/>
      <c r="GS306" s="80"/>
      <c r="GT306" s="80"/>
      <c r="GU306" s="80"/>
      <c r="GV306" s="80"/>
      <c r="GW306" s="80"/>
      <c r="GX306" s="80"/>
      <c r="GY306" s="80"/>
      <c r="GZ306" s="80"/>
      <c r="HA306" s="80"/>
      <c r="HB306" s="80"/>
      <c r="HC306" s="80"/>
      <c r="HD306" s="80"/>
      <c r="HE306" s="80"/>
      <c r="HF306" s="80"/>
      <c r="HG306" s="80"/>
      <c r="HH306" s="80"/>
      <c r="HI306" s="80"/>
      <c r="HJ306" s="80"/>
      <c r="HK306" s="80"/>
      <c r="HL306" s="80"/>
      <c r="HM306" s="80"/>
      <c r="HN306" s="80"/>
      <c r="HO306" s="80"/>
      <c r="HP306" s="80"/>
      <c r="HQ306" s="80"/>
      <c r="HR306" s="80"/>
      <c r="HS306" s="80"/>
      <c r="HT306" s="80"/>
      <c r="HU306" s="80"/>
      <c r="HV306" s="80"/>
      <c r="HW306" s="80"/>
      <c r="HX306" s="80"/>
      <c r="HY306" s="80"/>
      <c r="HZ306" s="80"/>
      <c r="IA306" s="80"/>
      <c r="IB306" s="80"/>
      <c r="IC306" s="80"/>
      <c r="ID306" s="80"/>
      <c r="IE306" s="80"/>
      <c r="IF306" s="80"/>
      <c r="IG306" s="80"/>
      <c r="IH306" s="80"/>
      <c r="II306" s="80"/>
      <c r="IJ306" s="80"/>
      <c r="IK306" s="80"/>
      <c r="IL306" s="80"/>
      <c r="IM306" s="80"/>
      <c r="IN306" s="80"/>
      <c r="IO306" s="80"/>
      <c r="IP306" s="80"/>
      <c r="IQ306" s="80"/>
      <c r="IR306" s="80"/>
      <c r="IS306" s="80"/>
      <c r="IT306" s="80"/>
      <c r="IU306" s="80"/>
      <c r="IV306" s="80"/>
      <c r="IW306" s="80"/>
      <c r="IX306" s="80"/>
      <c r="IY306" s="80"/>
      <c r="IZ306" s="80"/>
      <c r="JA306" s="80"/>
      <c r="JB306" s="80"/>
      <c r="JC306" s="80"/>
      <c r="JD306" s="80"/>
      <c r="JE306" s="80"/>
      <c r="JF306" s="80"/>
      <c r="JG306" s="80"/>
      <c r="JH306" s="80"/>
      <c r="JI306" s="80"/>
      <c r="JJ306" s="80"/>
      <c r="JK306" s="80"/>
      <c r="JL306" s="80"/>
      <c r="JM306" s="80"/>
      <c r="JN306" s="80"/>
      <c r="JO306" s="80"/>
      <c r="JP306" s="80">
        <v>63</v>
      </c>
      <c r="JQ306" s="80"/>
      <c r="JR306" s="80"/>
      <c r="JS306" s="80"/>
      <c r="JT306" s="80">
        <v>54</v>
      </c>
      <c r="JU306" s="80"/>
      <c r="JV306" s="80"/>
      <c r="JW306" s="80"/>
      <c r="JX306" s="80"/>
      <c r="JY306" s="80"/>
      <c r="JZ306" s="80"/>
      <c r="KA306" s="80"/>
      <c r="KB306" s="80"/>
      <c r="KC306" s="80"/>
      <c r="KD306" s="80"/>
      <c r="KE306" s="80"/>
      <c r="KF306" s="80"/>
      <c r="KG306" s="80"/>
      <c r="KH306" s="80">
        <v>0</v>
      </c>
      <c r="KI306" s="80"/>
      <c r="KJ306" s="80"/>
      <c r="KK306" s="80"/>
      <c r="KL306" s="80"/>
      <c r="KM306" s="80">
        <v>8026</v>
      </c>
      <c r="KN306" s="80">
        <v>298</v>
      </c>
      <c r="KO306" s="80">
        <v>22527</v>
      </c>
      <c r="KP306" s="80">
        <v>0</v>
      </c>
      <c r="KQ306" s="80"/>
      <c r="KR306" s="80">
        <v>0</v>
      </c>
      <c r="KS306" s="80"/>
      <c r="KT306" s="80"/>
      <c r="KU306" s="80"/>
      <c r="KV306" s="80"/>
      <c r="KW306" s="80"/>
      <c r="KX306" s="80"/>
      <c r="KY306" s="80"/>
      <c r="KZ306" s="80"/>
      <c r="LA306" s="80"/>
      <c r="LB306" s="80"/>
      <c r="LC306" s="80"/>
      <c r="LD306" s="80">
        <v>1167</v>
      </c>
      <c r="LE306" s="80"/>
      <c r="LF306" s="80"/>
      <c r="LG306" s="80">
        <v>1572</v>
      </c>
      <c r="LH306" s="80">
        <v>21</v>
      </c>
      <c r="LI306" s="80">
        <v>0</v>
      </c>
      <c r="LJ306" s="80"/>
      <c r="LK306" s="80"/>
      <c r="LL306" s="80"/>
      <c r="LM306" s="80"/>
      <c r="LN306" s="80"/>
      <c r="LO306" s="80">
        <v>688</v>
      </c>
      <c r="LP306" s="80">
        <v>229</v>
      </c>
      <c r="LQ306" s="80"/>
      <c r="LR306" s="80"/>
      <c r="LS306" s="80"/>
      <c r="LT306" s="80"/>
      <c r="LU306" s="80"/>
      <c r="LV306" s="80"/>
      <c r="LW306" s="80"/>
      <c r="LX306" s="80"/>
      <c r="LY306" s="80"/>
      <c r="LZ306" s="80"/>
      <c r="MA306" s="80"/>
      <c r="MB306" s="80"/>
      <c r="MC306" s="80"/>
      <c r="MD306" s="80"/>
      <c r="ME306" s="80"/>
      <c r="MF306" s="80">
        <v>0</v>
      </c>
      <c r="MG306" s="80"/>
      <c r="MH306" s="80"/>
      <c r="MI306" s="80"/>
      <c r="MJ306" s="80"/>
      <c r="MK306" s="80"/>
      <c r="ML306" s="80"/>
      <c r="MM306" s="80"/>
      <c r="MN306" s="80"/>
      <c r="MO306" s="80"/>
      <c r="MP306" s="80"/>
      <c r="MQ306" s="80"/>
      <c r="MR306" s="80"/>
      <c r="MS306" s="80"/>
      <c r="MT306" s="80"/>
      <c r="MU306" s="80"/>
      <c r="MV306" s="80"/>
      <c r="MW306" s="80"/>
      <c r="MX306" s="80"/>
      <c r="MY306" s="80"/>
      <c r="MZ306" s="80"/>
      <c r="NA306" s="80"/>
      <c r="NB306" s="80"/>
      <c r="NC306" s="80"/>
      <c r="ND306" s="80"/>
      <c r="NE306" s="80"/>
      <c r="NF306" s="80"/>
      <c r="NG306" s="80">
        <v>90</v>
      </c>
      <c r="NH306" s="80"/>
      <c r="NI306" s="80"/>
      <c r="NJ306" s="80"/>
      <c r="NK306" s="80"/>
      <c r="NL306" s="80"/>
      <c r="NM306" s="80"/>
      <c r="NN306" s="80"/>
      <c r="NO306" s="80"/>
      <c r="NP306" s="80"/>
      <c r="NQ306" s="80"/>
      <c r="NR306" s="80"/>
      <c r="NS306" s="80"/>
      <c r="NT306" s="80"/>
      <c r="NU306" s="80"/>
      <c r="NV306" s="80"/>
      <c r="NW306" s="80"/>
      <c r="NX306" s="80"/>
      <c r="NY306" s="80"/>
      <c r="NZ306" s="80"/>
      <c r="OA306" s="80"/>
      <c r="OB306" s="79">
        <v>34859</v>
      </c>
    </row>
    <row r="307" spans="1:392" ht="13.15">
      <c r="A307" s="27">
        <v>518200</v>
      </c>
      <c r="B307" s="23" t="s">
        <v>450</v>
      </c>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v>149</v>
      </c>
      <c r="AF307" s="80"/>
      <c r="AG307" s="80"/>
      <c r="AH307" s="80"/>
      <c r="AI307" s="80"/>
      <c r="AJ307" s="80"/>
      <c r="AK307" s="80"/>
      <c r="AL307" s="80"/>
      <c r="AM307" s="80"/>
      <c r="AN307" s="80"/>
      <c r="AO307" s="80"/>
      <c r="AP307" s="80"/>
      <c r="AQ307" s="80"/>
      <c r="AR307" s="80"/>
      <c r="AS307" s="80"/>
      <c r="AT307" s="80"/>
      <c r="AU307" s="80"/>
      <c r="AV307" s="80"/>
      <c r="AW307" s="80"/>
      <c r="AX307" s="80"/>
      <c r="AY307" s="80"/>
      <c r="AZ307" s="80"/>
      <c r="BA307" s="80"/>
      <c r="BB307" s="80"/>
      <c r="BC307" s="80"/>
      <c r="BD307" s="80"/>
      <c r="BE307" s="80"/>
      <c r="BF307" s="80"/>
      <c r="BG307" s="80"/>
      <c r="BH307" s="80"/>
      <c r="BI307" s="80"/>
      <c r="BJ307" s="80"/>
      <c r="BK307" s="80"/>
      <c r="BL307" s="80"/>
      <c r="BM307" s="80"/>
      <c r="BN307" s="80"/>
      <c r="BO307" s="81"/>
      <c r="BP307" s="80"/>
      <c r="BQ307" s="80"/>
      <c r="BR307" s="80"/>
      <c r="BS307" s="80"/>
      <c r="BT307" s="80"/>
      <c r="BU307" s="80"/>
      <c r="BV307" s="80"/>
      <c r="BW307" s="80"/>
      <c r="BX307" s="80"/>
      <c r="BY307" s="80"/>
      <c r="BZ307" s="80"/>
      <c r="CA307" s="80"/>
      <c r="CB307" s="80"/>
      <c r="CC307" s="80"/>
      <c r="CD307" s="80"/>
      <c r="CE307" s="80"/>
      <c r="CF307" s="80"/>
      <c r="CG307" s="80"/>
      <c r="CH307" s="80"/>
      <c r="CI307" s="80"/>
      <c r="CJ307" s="80"/>
      <c r="CK307" s="80"/>
      <c r="CL307" s="80"/>
      <c r="CM307" s="80"/>
      <c r="CN307" s="80"/>
      <c r="CO307" s="80"/>
      <c r="CP307" s="80"/>
      <c r="CQ307" s="80"/>
      <c r="CR307" s="80"/>
      <c r="CS307" s="80"/>
      <c r="CT307" s="80"/>
      <c r="CU307" s="80"/>
      <c r="CV307" s="80"/>
      <c r="CW307" s="80"/>
      <c r="CX307" s="80"/>
      <c r="CY307" s="80"/>
      <c r="CZ307" s="80"/>
      <c r="DA307" s="80"/>
      <c r="DB307" s="80"/>
      <c r="DC307" s="80"/>
      <c r="DD307" s="80"/>
      <c r="DE307" s="80"/>
      <c r="DF307" s="80"/>
      <c r="DG307" s="80"/>
      <c r="DH307" s="80"/>
      <c r="DI307" s="80"/>
      <c r="DJ307" s="80"/>
      <c r="DK307" s="80"/>
      <c r="DL307" s="80"/>
      <c r="DM307" s="80"/>
      <c r="DN307" s="80"/>
      <c r="DO307" s="80"/>
      <c r="DP307" s="80"/>
      <c r="DQ307" s="80"/>
      <c r="DR307" s="80"/>
      <c r="DS307" s="80"/>
      <c r="DT307" s="80"/>
      <c r="DU307" s="80"/>
      <c r="DV307" s="80"/>
      <c r="DW307" s="80"/>
      <c r="DX307" s="80"/>
      <c r="DY307" s="80"/>
      <c r="DZ307" s="80"/>
      <c r="EA307" s="80"/>
      <c r="EB307" s="80"/>
      <c r="EC307" s="80"/>
      <c r="ED307" s="80"/>
      <c r="EE307" s="80"/>
      <c r="EF307" s="80"/>
      <c r="EG307" s="80"/>
      <c r="EH307" s="80"/>
      <c r="EI307" s="80"/>
      <c r="EJ307" s="80"/>
      <c r="EK307" s="80"/>
      <c r="EL307" s="80"/>
      <c r="EM307" s="80"/>
      <c r="EN307" s="80"/>
      <c r="EO307" s="80"/>
      <c r="EP307" s="80"/>
      <c r="EQ307" s="80"/>
      <c r="ER307" s="80"/>
      <c r="ES307" s="80"/>
      <c r="ET307" s="80"/>
      <c r="EU307" s="80"/>
      <c r="EV307" s="80"/>
      <c r="EW307" s="80"/>
      <c r="EX307" s="80"/>
      <c r="EY307" s="80"/>
      <c r="EZ307" s="80"/>
      <c r="FA307" s="80"/>
      <c r="FB307" s="80"/>
      <c r="FC307" s="80"/>
      <c r="FD307" s="80"/>
      <c r="FE307" s="80"/>
      <c r="FF307" s="80"/>
      <c r="FG307" s="80"/>
      <c r="FH307" s="80"/>
      <c r="FI307" s="80"/>
      <c r="FJ307" s="80"/>
      <c r="FK307" s="80"/>
      <c r="FL307" s="80"/>
      <c r="FM307" s="80"/>
      <c r="FN307" s="80"/>
      <c r="FO307" s="80"/>
      <c r="FP307" s="80"/>
      <c r="FQ307" s="80"/>
      <c r="FR307" s="80"/>
      <c r="FS307" s="80"/>
      <c r="FT307" s="80"/>
      <c r="FU307" s="80"/>
      <c r="FV307" s="80"/>
      <c r="FW307" s="80"/>
      <c r="FX307" s="80"/>
      <c r="FY307" s="80"/>
      <c r="FZ307" s="80"/>
      <c r="GA307" s="80"/>
      <c r="GB307" s="80"/>
      <c r="GC307" s="80"/>
      <c r="GD307" s="80"/>
      <c r="GE307" s="80"/>
      <c r="GF307" s="80"/>
      <c r="GG307" s="80"/>
      <c r="GH307" s="80"/>
      <c r="GI307" s="80"/>
      <c r="GJ307" s="80"/>
      <c r="GK307" s="80"/>
      <c r="GL307" s="80"/>
      <c r="GM307" s="80"/>
      <c r="GN307" s="80"/>
      <c r="GO307" s="80"/>
      <c r="GP307" s="80"/>
      <c r="GQ307" s="80"/>
      <c r="GR307" s="80"/>
      <c r="GS307" s="80"/>
      <c r="GT307" s="80"/>
      <c r="GU307" s="80"/>
      <c r="GV307" s="80"/>
      <c r="GW307" s="80"/>
      <c r="GX307" s="80"/>
      <c r="GY307" s="80"/>
      <c r="GZ307" s="80"/>
      <c r="HA307" s="80"/>
      <c r="HB307" s="80"/>
      <c r="HC307" s="80"/>
      <c r="HD307" s="80"/>
      <c r="HE307" s="80"/>
      <c r="HF307" s="80"/>
      <c r="HG307" s="80"/>
      <c r="HH307" s="80"/>
      <c r="HI307" s="80"/>
      <c r="HJ307" s="80"/>
      <c r="HK307" s="80"/>
      <c r="HL307" s="80"/>
      <c r="HM307" s="80"/>
      <c r="HN307" s="80"/>
      <c r="HO307" s="80"/>
      <c r="HP307" s="80"/>
      <c r="HQ307" s="80"/>
      <c r="HR307" s="80"/>
      <c r="HS307" s="80"/>
      <c r="HT307" s="80"/>
      <c r="HU307" s="80"/>
      <c r="HV307" s="80"/>
      <c r="HW307" s="80"/>
      <c r="HX307" s="80"/>
      <c r="HY307" s="80"/>
      <c r="HZ307" s="80"/>
      <c r="IA307" s="80"/>
      <c r="IB307" s="80"/>
      <c r="IC307" s="80"/>
      <c r="ID307" s="80"/>
      <c r="IE307" s="80"/>
      <c r="IF307" s="80"/>
      <c r="IG307" s="80"/>
      <c r="IH307" s="80"/>
      <c r="II307" s="80"/>
      <c r="IJ307" s="80"/>
      <c r="IK307" s="80"/>
      <c r="IL307" s="80"/>
      <c r="IM307" s="80"/>
      <c r="IN307" s="80"/>
      <c r="IO307" s="80"/>
      <c r="IP307" s="80"/>
      <c r="IQ307" s="80"/>
      <c r="IR307" s="80"/>
      <c r="IS307" s="80"/>
      <c r="IT307" s="80"/>
      <c r="IU307" s="80"/>
      <c r="IV307" s="80"/>
      <c r="IW307" s="80"/>
      <c r="IX307" s="80"/>
      <c r="IY307" s="80"/>
      <c r="IZ307" s="80"/>
      <c r="JA307" s="80"/>
      <c r="JB307" s="80"/>
      <c r="JC307" s="80"/>
      <c r="JD307" s="80"/>
      <c r="JE307" s="80"/>
      <c r="JF307" s="80"/>
      <c r="JG307" s="80"/>
      <c r="JH307" s="80"/>
      <c r="JI307" s="80"/>
      <c r="JJ307" s="80"/>
      <c r="JK307" s="80"/>
      <c r="JL307" s="80"/>
      <c r="JM307" s="80"/>
      <c r="JN307" s="80"/>
      <c r="JO307" s="80"/>
      <c r="JP307" s="80">
        <v>214</v>
      </c>
      <c r="JQ307" s="80"/>
      <c r="JR307" s="80"/>
      <c r="JS307" s="80"/>
      <c r="JT307" s="80">
        <v>59</v>
      </c>
      <c r="JU307" s="80"/>
      <c r="JV307" s="80"/>
      <c r="JW307" s="80"/>
      <c r="JX307" s="80"/>
      <c r="JY307" s="80"/>
      <c r="JZ307" s="80"/>
      <c r="KA307" s="80"/>
      <c r="KB307" s="80"/>
      <c r="KC307" s="80"/>
      <c r="KD307" s="80"/>
      <c r="KE307" s="80"/>
      <c r="KF307" s="80"/>
      <c r="KG307" s="80"/>
      <c r="KH307" s="80">
        <v>3679</v>
      </c>
      <c r="KI307" s="80"/>
      <c r="KJ307" s="80"/>
      <c r="KK307" s="80"/>
      <c r="KL307" s="80"/>
      <c r="KM307" s="80">
        <v>82</v>
      </c>
      <c r="KN307" s="80"/>
      <c r="KO307" s="80"/>
      <c r="KP307" s="80">
        <v>64332</v>
      </c>
      <c r="KQ307" s="80"/>
      <c r="KR307" s="80"/>
      <c r="KS307" s="80"/>
      <c r="KT307" s="80"/>
      <c r="KU307" s="80"/>
      <c r="KV307" s="80"/>
      <c r="KW307" s="80"/>
      <c r="KX307" s="80"/>
      <c r="KY307" s="80"/>
      <c r="KZ307" s="80"/>
      <c r="LA307" s="80"/>
      <c r="LB307" s="80"/>
      <c r="LC307" s="80"/>
      <c r="LD307" s="80">
        <v>47</v>
      </c>
      <c r="LE307" s="80"/>
      <c r="LF307" s="80"/>
      <c r="LG307" s="80">
        <v>6087</v>
      </c>
      <c r="LH307" s="80">
        <v>3312</v>
      </c>
      <c r="LI307" s="80">
        <v>1742</v>
      </c>
      <c r="LJ307" s="80"/>
      <c r="LK307" s="80"/>
      <c r="LL307" s="80"/>
      <c r="LM307" s="80">
        <v>115</v>
      </c>
      <c r="LN307" s="80"/>
      <c r="LO307" s="80">
        <v>708</v>
      </c>
      <c r="LP307" s="80"/>
      <c r="LQ307" s="80"/>
      <c r="LR307" s="80"/>
      <c r="LS307" s="80"/>
      <c r="LT307" s="80"/>
      <c r="LU307" s="80"/>
      <c r="LV307" s="80"/>
      <c r="LW307" s="80">
        <v>95</v>
      </c>
      <c r="LX307" s="80"/>
      <c r="LY307" s="80"/>
      <c r="LZ307" s="80"/>
      <c r="MA307" s="80"/>
      <c r="MB307" s="80"/>
      <c r="MC307" s="80"/>
      <c r="MD307" s="80"/>
      <c r="ME307" s="80"/>
      <c r="MF307" s="80">
        <v>145</v>
      </c>
      <c r="MG307" s="80"/>
      <c r="MH307" s="80"/>
      <c r="MI307" s="80"/>
      <c r="MJ307" s="80"/>
      <c r="MK307" s="80"/>
      <c r="ML307" s="80"/>
      <c r="MM307" s="80"/>
      <c r="MN307" s="80"/>
      <c r="MO307" s="80"/>
      <c r="MP307" s="80"/>
      <c r="MQ307" s="80"/>
      <c r="MR307" s="80"/>
      <c r="MS307" s="80"/>
      <c r="MT307" s="80"/>
      <c r="MU307" s="80"/>
      <c r="MV307" s="80"/>
      <c r="MW307" s="80"/>
      <c r="MX307" s="80"/>
      <c r="MY307" s="80"/>
      <c r="MZ307" s="80"/>
      <c r="NA307" s="80"/>
      <c r="NB307" s="80"/>
      <c r="NC307" s="80"/>
      <c r="ND307" s="80"/>
      <c r="NE307" s="80"/>
      <c r="NF307" s="80"/>
      <c r="NG307" s="80"/>
      <c r="NH307" s="80"/>
      <c r="NI307" s="80"/>
      <c r="NJ307" s="80"/>
      <c r="NK307" s="80"/>
      <c r="NL307" s="80"/>
      <c r="NM307" s="80"/>
      <c r="NN307" s="80"/>
      <c r="NO307" s="80"/>
      <c r="NP307" s="80"/>
      <c r="NQ307" s="80"/>
      <c r="NR307" s="80"/>
      <c r="NS307" s="80"/>
      <c r="NT307" s="80"/>
      <c r="NU307" s="80"/>
      <c r="NV307" s="80"/>
      <c r="NW307" s="80"/>
      <c r="NX307" s="80"/>
      <c r="NY307" s="80"/>
      <c r="NZ307" s="80"/>
      <c r="OA307" s="80"/>
      <c r="OB307" s="79">
        <v>80766</v>
      </c>
    </row>
    <row r="308" spans="1:392" ht="13.15">
      <c r="A308" s="27" t="s">
        <v>452</v>
      </c>
      <c r="B308" s="23" t="s">
        <v>451</v>
      </c>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v>0</v>
      </c>
      <c r="AI308" s="80"/>
      <c r="AJ308" s="80"/>
      <c r="AK308" s="80"/>
      <c r="AL308" s="80"/>
      <c r="AM308" s="80"/>
      <c r="AN308" s="80"/>
      <c r="AO308" s="80"/>
      <c r="AP308" s="80"/>
      <c r="AQ308" s="80"/>
      <c r="AR308" s="80"/>
      <c r="AS308" s="80"/>
      <c r="AT308" s="80"/>
      <c r="AU308" s="80"/>
      <c r="AV308" s="80"/>
      <c r="AW308" s="80"/>
      <c r="AX308" s="80"/>
      <c r="AY308" s="80"/>
      <c r="AZ308" s="80"/>
      <c r="BA308" s="80"/>
      <c r="BB308" s="80"/>
      <c r="BC308" s="80"/>
      <c r="BD308" s="80"/>
      <c r="BE308" s="80"/>
      <c r="BF308" s="80"/>
      <c r="BG308" s="80"/>
      <c r="BH308" s="80"/>
      <c r="BI308" s="80"/>
      <c r="BJ308" s="80"/>
      <c r="BK308" s="80"/>
      <c r="BL308" s="80"/>
      <c r="BM308" s="80"/>
      <c r="BN308" s="80"/>
      <c r="BO308" s="81"/>
      <c r="BP308" s="80"/>
      <c r="BQ308" s="80"/>
      <c r="BR308" s="80"/>
      <c r="BS308" s="80"/>
      <c r="BT308" s="80"/>
      <c r="BU308" s="80"/>
      <c r="BV308" s="80"/>
      <c r="BW308" s="80"/>
      <c r="BX308" s="80"/>
      <c r="BY308" s="80"/>
      <c r="BZ308" s="80"/>
      <c r="CA308" s="80"/>
      <c r="CB308" s="80"/>
      <c r="CC308" s="80"/>
      <c r="CD308" s="80"/>
      <c r="CE308" s="80"/>
      <c r="CF308" s="80"/>
      <c r="CG308" s="80"/>
      <c r="CH308" s="80"/>
      <c r="CI308" s="80"/>
      <c r="CJ308" s="80"/>
      <c r="CK308" s="80"/>
      <c r="CL308" s="80"/>
      <c r="CM308" s="80"/>
      <c r="CN308" s="80"/>
      <c r="CO308" s="80"/>
      <c r="CP308" s="80"/>
      <c r="CQ308" s="80"/>
      <c r="CR308" s="80"/>
      <c r="CS308" s="80"/>
      <c r="CT308" s="80"/>
      <c r="CU308" s="80"/>
      <c r="CV308" s="80"/>
      <c r="CW308" s="80"/>
      <c r="CX308" s="80"/>
      <c r="CY308" s="80"/>
      <c r="CZ308" s="80"/>
      <c r="DA308" s="80"/>
      <c r="DB308" s="80"/>
      <c r="DC308" s="80"/>
      <c r="DD308" s="80"/>
      <c r="DE308" s="80"/>
      <c r="DF308" s="80"/>
      <c r="DG308" s="80"/>
      <c r="DH308" s="80"/>
      <c r="DI308" s="80"/>
      <c r="DJ308" s="80"/>
      <c r="DK308" s="80"/>
      <c r="DL308" s="80"/>
      <c r="DM308" s="80"/>
      <c r="DN308" s="80"/>
      <c r="DO308" s="80"/>
      <c r="DP308" s="80"/>
      <c r="DQ308" s="80"/>
      <c r="DR308" s="80"/>
      <c r="DS308" s="80"/>
      <c r="DT308" s="80"/>
      <c r="DU308" s="80"/>
      <c r="DV308" s="80"/>
      <c r="DW308" s="80"/>
      <c r="DX308" s="80"/>
      <c r="DY308" s="80"/>
      <c r="DZ308" s="80"/>
      <c r="EA308" s="80"/>
      <c r="EB308" s="80"/>
      <c r="EC308" s="80"/>
      <c r="ED308" s="80"/>
      <c r="EE308" s="80"/>
      <c r="EF308" s="80"/>
      <c r="EG308" s="80"/>
      <c r="EH308" s="80"/>
      <c r="EI308" s="80"/>
      <c r="EJ308" s="80"/>
      <c r="EK308" s="80"/>
      <c r="EL308" s="80"/>
      <c r="EM308" s="80"/>
      <c r="EN308" s="80"/>
      <c r="EO308" s="80"/>
      <c r="EP308" s="80"/>
      <c r="EQ308" s="80"/>
      <c r="ER308" s="80"/>
      <c r="ES308" s="80"/>
      <c r="ET308" s="80"/>
      <c r="EU308" s="80"/>
      <c r="EV308" s="80"/>
      <c r="EW308" s="80"/>
      <c r="EX308" s="80"/>
      <c r="EY308" s="80"/>
      <c r="EZ308" s="80"/>
      <c r="FA308" s="80"/>
      <c r="FB308" s="80"/>
      <c r="FC308" s="80"/>
      <c r="FD308" s="80"/>
      <c r="FE308" s="80"/>
      <c r="FF308" s="80"/>
      <c r="FG308" s="80"/>
      <c r="FH308" s="80"/>
      <c r="FI308" s="80"/>
      <c r="FJ308" s="80"/>
      <c r="FK308" s="80"/>
      <c r="FL308" s="80"/>
      <c r="FM308" s="80"/>
      <c r="FN308" s="80"/>
      <c r="FO308" s="80"/>
      <c r="FP308" s="80"/>
      <c r="FQ308" s="80"/>
      <c r="FR308" s="80"/>
      <c r="FS308" s="80"/>
      <c r="FT308" s="80"/>
      <c r="FU308" s="80"/>
      <c r="FV308" s="80"/>
      <c r="FW308" s="80"/>
      <c r="FX308" s="80"/>
      <c r="FY308" s="80"/>
      <c r="FZ308" s="80"/>
      <c r="GA308" s="80"/>
      <c r="GB308" s="80"/>
      <c r="GC308" s="80"/>
      <c r="GD308" s="80"/>
      <c r="GE308" s="80"/>
      <c r="GF308" s="80"/>
      <c r="GG308" s="80"/>
      <c r="GH308" s="80"/>
      <c r="GI308" s="80"/>
      <c r="GJ308" s="80"/>
      <c r="GK308" s="80"/>
      <c r="GL308" s="80"/>
      <c r="GM308" s="80"/>
      <c r="GN308" s="80"/>
      <c r="GO308" s="80"/>
      <c r="GP308" s="80"/>
      <c r="GQ308" s="80"/>
      <c r="GR308" s="80"/>
      <c r="GS308" s="80"/>
      <c r="GT308" s="80"/>
      <c r="GU308" s="80"/>
      <c r="GV308" s="80"/>
      <c r="GW308" s="80"/>
      <c r="GX308" s="80"/>
      <c r="GY308" s="80"/>
      <c r="GZ308" s="80"/>
      <c r="HA308" s="80"/>
      <c r="HB308" s="80"/>
      <c r="HC308" s="80"/>
      <c r="HD308" s="80"/>
      <c r="HE308" s="80"/>
      <c r="HF308" s="80"/>
      <c r="HG308" s="80"/>
      <c r="HH308" s="80"/>
      <c r="HI308" s="80"/>
      <c r="HJ308" s="80"/>
      <c r="HK308" s="80"/>
      <c r="HL308" s="80"/>
      <c r="HM308" s="80"/>
      <c r="HN308" s="80"/>
      <c r="HO308" s="80"/>
      <c r="HP308" s="80"/>
      <c r="HQ308" s="80"/>
      <c r="HR308" s="80"/>
      <c r="HS308" s="80"/>
      <c r="HT308" s="80"/>
      <c r="HU308" s="80"/>
      <c r="HV308" s="80"/>
      <c r="HW308" s="80"/>
      <c r="HX308" s="80"/>
      <c r="HY308" s="80"/>
      <c r="HZ308" s="80"/>
      <c r="IA308" s="80"/>
      <c r="IB308" s="80"/>
      <c r="IC308" s="80"/>
      <c r="ID308" s="80"/>
      <c r="IE308" s="80"/>
      <c r="IF308" s="80"/>
      <c r="IG308" s="80"/>
      <c r="IH308" s="80"/>
      <c r="II308" s="80"/>
      <c r="IJ308" s="80"/>
      <c r="IK308" s="80"/>
      <c r="IL308" s="80"/>
      <c r="IM308" s="80"/>
      <c r="IN308" s="80"/>
      <c r="IO308" s="80"/>
      <c r="IP308" s="80"/>
      <c r="IQ308" s="80"/>
      <c r="IR308" s="80"/>
      <c r="IS308" s="80"/>
      <c r="IT308" s="80"/>
      <c r="IU308" s="80"/>
      <c r="IV308" s="80"/>
      <c r="IW308" s="80"/>
      <c r="IX308" s="80"/>
      <c r="IY308" s="80"/>
      <c r="IZ308" s="80"/>
      <c r="JA308" s="80"/>
      <c r="JB308" s="80"/>
      <c r="JC308" s="80"/>
      <c r="JD308" s="80"/>
      <c r="JE308" s="80"/>
      <c r="JF308" s="80"/>
      <c r="JG308" s="80"/>
      <c r="JH308" s="80"/>
      <c r="JI308" s="80"/>
      <c r="JJ308" s="80"/>
      <c r="JK308" s="80"/>
      <c r="JL308" s="80"/>
      <c r="JM308" s="80"/>
      <c r="JN308" s="80"/>
      <c r="JO308" s="80"/>
      <c r="JP308" s="80"/>
      <c r="JQ308" s="80"/>
      <c r="JR308" s="80"/>
      <c r="JS308" s="80"/>
      <c r="JT308" s="80">
        <v>5</v>
      </c>
      <c r="JU308" s="80"/>
      <c r="JV308" s="80"/>
      <c r="JW308" s="80"/>
      <c r="JX308" s="80"/>
      <c r="JY308" s="80"/>
      <c r="JZ308" s="80"/>
      <c r="KA308" s="80"/>
      <c r="KB308" s="80"/>
      <c r="KC308" s="80"/>
      <c r="KD308" s="80"/>
      <c r="KE308" s="80"/>
      <c r="KF308" s="80"/>
      <c r="KG308" s="80">
        <v>42</v>
      </c>
      <c r="KH308" s="80"/>
      <c r="KI308" s="80"/>
      <c r="KJ308" s="80"/>
      <c r="KK308" s="80"/>
      <c r="KL308" s="80"/>
      <c r="KM308" s="80"/>
      <c r="KN308" s="80"/>
      <c r="KO308" s="80"/>
      <c r="KP308" s="80"/>
      <c r="KQ308" s="80">
        <v>6480</v>
      </c>
      <c r="KR308" s="80"/>
      <c r="KS308" s="80"/>
      <c r="KT308" s="80"/>
      <c r="KU308" s="80"/>
      <c r="KV308" s="80"/>
      <c r="KW308" s="80"/>
      <c r="KX308" s="80"/>
      <c r="KY308" s="80"/>
      <c r="KZ308" s="80"/>
      <c r="LA308" s="80"/>
      <c r="LB308" s="80"/>
      <c r="LC308" s="80"/>
      <c r="LD308" s="80"/>
      <c r="LE308" s="80"/>
      <c r="LF308" s="80"/>
      <c r="LG308" s="80">
        <v>259</v>
      </c>
      <c r="LH308" s="80"/>
      <c r="LI308" s="80"/>
      <c r="LJ308" s="80"/>
      <c r="LK308" s="80"/>
      <c r="LL308" s="80"/>
      <c r="LM308" s="80"/>
      <c r="LN308" s="80"/>
      <c r="LO308" s="80">
        <v>24</v>
      </c>
      <c r="LP308" s="80">
        <v>189</v>
      </c>
      <c r="LQ308" s="80"/>
      <c r="LR308" s="80"/>
      <c r="LS308" s="80"/>
      <c r="LT308" s="80"/>
      <c r="LU308" s="80"/>
      <c r="LV308" s="80"/>
      <c r="LW308" s="80"/>
      <c r="LX308" s="80"/>
      <c r="LY308" s="80"/>
      <c r="LZ308" s="80"/>
      <c r="MA308" s="80"/>
      <c r="MB308" s="80"/>
      <c r="MC308" s="80"/>
      <c r="MD308" s="80"/>
      <c r="ME308" s="80"/>
      <c r="MF308" s="80"/>
      <c r="MG308" s="80"/>
      <c r="MH308" s="80"/>
      <c r="MI308" s="80"/>
      <c r="MJ308" s="80"/>
      <c r="MK308" s="80"/>
      <c r="ML308" s="80"/>
      <c r="MM308" s="80"/>
      <c r="MN308" s="80"/>
      <c r="MO308" s="80"/>
      <c r="MP308" s="80"/>
      <c r="MQ308" s="80"/>
      <c r="MR308" s="80"/>
      <c r="MS308" s="80"/>
      <c r="MT308" s="80"/>
      <c r="MU308" s="80"/>
      <c r="MV308" s="80"/>
      <c r="MW308" s="80"/>
      <c r="MX308" s="80"/>
      <c r="MY308" s="80"/>
      <c r="MZ308" s="80"/>
      <c r="NA308" s="80"/>
      <c r="NB308" s="80"/>
      <c r="NC308" s="80"/>
      <c r="ND308" s="80"/>
      <c r="NE308" s="80"/>
      <c r="NF308" s="80"/>
      <c r="NG308" s="80"/>
      <c r="NH308" s="80"/>
      <c r="NI308" s="80"/>
      <c r="NJ308" s="80"/>
      <c r="NK308" s="80"/>
      <c r="NL308" s="80"/>
      <c r="NM308" s="80"/>
      <c r="NN308" s="80"/>
      <c r="NO308" s="80"/>
      <c r="NP308" s="80"/>
      <c r="NQ308" s="80"/>
      <c r="NR308" s="80"/>
      <c r="NS308" s="80"/>
      <c r="NT308" s="80"/>
      <c r="NU308" s="80"/>
      <c r="NV308" s="80"/>
      <c r="NW308" s="80"/>
      <c r="NX308" s="80"/>
      <c r="NY308" s="80"/>
      <c r="NZ308" s="80"/>
      <c r="OA308" s="80"/>
      <c r="OB308" s="79">
        <v>6999</v>
      </c>
    </row>
    <row r="309" spans="1:392" ht="13.15">
      <c r="A309" s="27">
        <v>519130</v>
      </c>
      <c r="B309" s="23" t="s">
        <v>453</v>
      </c>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v>1</v>
      </c>
      <c r="AI309" s="80"/>
      <c r="AJ309" s="80"/>
      <c r="AK309" s="80"/>
      <c r="AL309" s="80"/>
      <c r="AM309" s="80"/>
      <c r="AN309" s="80"/>
      <c r="AO309" s="80"/>
      <c r="AP309" s="80"/>
      <c r="AQ309" s="80"/>
      <c r="AR309" s="80"/>
      <c r="AS309" s="80"/>
      <c r="AT309" s="80"/>
      <c r="AU309" s="80"/>
      <c r="AV309" s="80"/>
      <c r="AW309" s="80"/>
      <c r="AX309" s="80"/>
      <c r="AY309" s="80"/>
      <c r="AZ309" s="80"/>
      <c r="BA309" s="80"/>
      <c r="BB309" s="80"/>
      <c r="BC309" s="80"/>
      <c r="BD309" s="80"/>
      <c r="BE309" s="80"/>
      <c r="BF309" s="80"/>
      <c r="BG309" s="80"/>
      <c r="BH309" s="80"/>
      <c r="BI309" s="80"/>
      <c r="BJ309" s="80"/>
      <c r="BK309" s="80"/>
      <c r="BL309" s="80"/>
      <c r="BM309" s="80"/>
      <c r="BN309" s="80"/>
      <c r="BO309" s="81"/>
      <c r="BP309" s="80"/>
      <c r="BQ309" s="80"/>
      <c r="BR309" s="80"/>
      <c r="BS309" s="80"/>
      <c r="BT309" s="80"/>
      <c r="BU309" s="80"/>
      <c r="BV309" s="80"/>
      <c r="BW309" s="80"/>
      <c r="BX309" s="80"/>
      <c r="BY309" s="80"/>
      <c r="BZ309" s="80"/>
      <c r="CA309" s="80"/>
      <c r="CB309" s="80"/>
      <c r="CC309" s="80"/>
      <c r="CD309" s="80"/>
      <c r="CE309" s="80"/>
      <c r="CF309" s="80"/>
      <c r="CG309" s="80"/>
      <c r="CH309" s="80"/>
      <c r="CI309" s="80"/>
      <c r="CJ309" s="80"/>
      <c r="CK309" s="80"/>
      <c r="CL309" s="80"/>
      <c r="CM309" s="80"/>
      <c r="CN309" s="80"/>
      <c r="CO309" s="80"/>
      <c r="CP309" s="80"/>
      <c r="CQ309" s="80"/>
      <c r="CR309" s="80"/>
      <c r="CS309" s="80"/>
      <c r="CT309" s="80"/>
      <c r="CU309" s="80"/>
      <c r="CV309" s="80"/>
      <c r="CW309" s="80"/>
      <c r="CX309" s="80"/>
      <c r="CY309" s="80"/>
      <c r="CZ309" s="80"/>
      <c r="DA309" s="80"/>
      <c r="DB309" s="80"/>
      <c r="DC309" s="80"/>
      <c r="DD309" s="80"/>
      <c r="DE309" s="80"/>
      <c r="DF309" s="80"/>
      <c r="DG309" s="80"/>
      <c r="DH309" s="80"/>
      <c r="DI309" s="80"/>
      <c r="DJ309" s="80"/>
      <c r="DK309" s="80"/>
      <c r="DL309" s="80"/>
      <c r="DM309" s="80"/>
      <c r="DN309" s="80"/>
      <c r="DO309" s="80"/>
      <c r="DP309" s="80"/>
      <c r="DQ309" s="80"/>
      <c r="DR309" s="80"/>
      <c r="DS309" s="80"/>
      <c r="DT309" s="80"/>
      <c r="DU309" s="80"/>
      <c r="DV309" s="80"/>
      <c r="DW309" s="80"/>
      <c r="DX309" s="80"/>
      <c r="DY309" s="80"/>
      <c r="DZ309" s="80"/>
      <c r="EA309" s="80"/>
      <c r="EB309" s="80"/>
      <c r="EC309" s="80"/>
      <c r="ED309" s="80"/>
      <c r="EE309" s="80"/>
      <c r="EF309" s="80"/>
      <c r="EG309" s="80"/>
      <c r="EH309" s="80"/>
      <c r="EI309" s="80"/>
      <c r="EJ309" s="80"/>
      <c r="EK309" s="80"/>
      <c r="EL309" s="80"/>
      <c r="EM309" s="80"/>
      <c r="EN309" s="80"/>
      <c r="EO309" s="80"/>
      <c r="EP309" s="80"/>
      <c r="EQ309" s="80"/>
      <c r="ER309" s="80"/>
      <c r="ES309" s="80"/>
      <c r="ET309" s="80"/>
      <c r="EU309" s="80"/>
      <c r="EV309" s="80"/>
      <c r="EW309" s="80"/>
      <c r="EX309" s="80"/>
      <c r="EY309" s="80"/>
      <c r="EZ309" s="80"/>
      <c r="FA309" s="80"/>
      <c r="FB309" s="80"/>
      <c r="FC309" s="80"/>
      <c r="FD309" s="80"/>
      <c r="FE309" s="80"/>
      <c r="FF309" s="80"/>
      <c r="FG309" s="80"/>
      <c r="FH309" s="80"/>
      <c r="FI309" s="80"/>
      <c r="FJ309" s="80"/>
      <c r="FK309" s="80"/>
      <c r="FL309" s="80"/>
      <c r="FM309" s="80"/>
      <c r="FN309" s="80"/>
      <c r="FO309" s="80"/>
      <c r="FP309" s="80"/>
      <c r="FQ309" s="80"/>
      <c r="FR309" s="80"/>
      <c r="FS309" s="80"/>
      <c r="FT309" s="80"/>
      <c r="FU309" s="80"/>
      <c r="FV309" s="80"/>
      <c r="FW309" s="80"/>
      <c r="FX309" s="80"/>
      <c r="FY309" s="80"/>
      <c r="FZ309" s="80"/>
      <c r="GA309" s="80"/>
      <c r="GB309" s="80"/>
      <c r="GC309" s="80"/>
      <c r="GD309" s="80"/>
      <c r="GE309" s="80"/>
      <c r="GF309" s="80"/>
      <c r="GG309" s="80"/>
      <c r="GH309" s="80"/>
      <c r="GI309" s="80"/>
      <c r="GJ309" s="80"/>
      <c r="GK309" s="80"/>
      <c r="GL309" s="80"/>
      <c r="GM309" s="80"/>
      <c r="GN309" s="80"/>
      <c r="GO309" s="80"/>
      <c r="GP309" s="80"/>
      <c r="GQ309" s="80"/>
      <c r="GR309" s="80"/>
      <c r="GS309" s="80"/>
      <c r="GT309" s="80"/>
      <c r="GU309" s="80"/>
      <c r="GV309" s="80"/>
      <c r="GW309" s="80"/>
      <c r="GX309" s="80"/>
      <c r="GY309" s="80"/>
      <c r="GZ309" s="80"/>
      <c r="HA309" s="80"/>
      <c r="HB309" s="80"/>
      <c r="HC309" s="80"/>
      <c r="HD309" s="80"/>
      <c r="HE309" s="80"/>
      <c r="HF309" s="80"/>
      <c r="HG309" s="80"/>
      <c r="HH309" s="80"/>
      <c r="HI309" s="80"/>
      <c r="HJ309" s="80"/>
      <c r="HK309" s="80"/>
      <c r="HL309" s="80"/>
      <c r="HM309" s="80"/>
      <c r="HN309" s="80"/>
      <c r="HO309" s="80"/>
      <c r="HP309" s="80"/>
      <c r="HQ309" s="80"/>
      <c r="HR309" s="80"/>
      <c r="HS309" s="80"/>
      <c r="HT309" s="80"/>
      <c r="HU309" s="80"/>
      <c r="HV309" s="80"/>
      <c r="HW309" s="80"/>
      <c r="HX309" s="80"/>
      <c r="HY309" s="80"/>
      <c r="HZ309" s="80"/>
      <c r="IA309" s="80"/>
      <c r="IB309" s="80"/>
      <c r="IC309" s="80"/>
      <c r="ID309" s="80"/>
      <c r="IE309" s="80"/>
      <c r="IF309" s="80"/>
      <c r="IG309" s="80"/>
      <c r="IH309" s="80"/>
      <c r="II309" s="80"/>
      <c r="IJ309" s="80"/>
      <c r="IK309" s="80"/>
      <c r="IL309" s="80"/>
      <c r="IM309" s="80"/>
      <c r="IN309" s="80"/>
      <c r="IO309" s="80"/>
      <c r="IP309" s="80"/>
      <c r="IQ309" s="80"/>
      <c r="IR309" s="80"/>
      <c r="IS309" s="80"/>
      <c r="IT309" s="80"/>
      <c r="IU309" s="80"/>
      <c r="IV309" s="80"/>
      <c r="IW309" s="80"/>
      <c r="IX309" s="80"/>
      <c r="IY309" s="80"/>
      <c r="IZ309" s="80"/>
      <c r="JA309" s="80"/>
      <c r="JB309" s="80"/>
      <c r="JC309" s="80"/>
      <c r="JD309" s="80"/>
      <c r="JE309" s="80"/>
      <c r="JF309" s="80"/>
      <c r="JG309" s="80"/>
      <c r="JH309" s="80"/>
      <c r="JI309" s="80"/>
      <c r="JJ309" s="80"/>
      <c r="JK309" s="80"/>
      <c r="JL309" s="80"/>
      <c r="JM309" s="80"/>
      <c r="JN309" s="80"/>
      <c r="JO309" s="80"/>
      <c r="JP309" s="80"/>
      <c r="JQ309" s="80"/>
      <c r="JR309" s="80"/>
      <c r="JS309" s="80"/>
      <c r="JT309" s="80">
        <v>29</v>
      </c>
      <c r="JU309" s="80"/>
      <c r="JV309" s="80"/>
      <c r="JW309" s="80"/>
      <c r="JX309" s="80"/>
      <c r="JY309" s="80"/>
      <c r="JZ309" s="80"/>
      <c r="KA309" s="80"/>
      <c r="KB309" s="80"/>
      <c r="KC309" s="80"/>
      <c r="KD309" s="80"/>
      <c r="KE309" s="80">
        <v>1</v>
      </c>
      <c r="KF309" s="80">
        <v>29</v>
      </c>
      <c r="KG309" s="80">
        <v>836</v>
      </c>
      <c r="KH309" s="80">
        <v>0</v>
      </c>
      <c r="KI309" s="80"/>
      <c r="KJ309" s="80"/>
      <c r="KK309" s="80"/>
      <c r="KL309" s="80"/>
      <c r="KM309" s="80">
        <v>0</v>
      </c>
      <c r="KN309" s="80"/>
      <c r="KO309" s="80">
        <v>0</v>
      </c>
      <c r="KP309" s="80">
        <v>20</v>
      </c>
      <c r="KQ309" s="80"/>
      <c r="KR309" s="80">
        <v>11235</v>
      </c>
      <c r="KS309" s="80"/>
      <c r="KT309" s="80"/>
      <c r="KU309" s="80"/>
      <c r="KV309" s="80"/>
      <c r="KW309" s="80"/>
      <c r="KX309" s="80"/>
      <c r="KY309" s="80"/>
      <c r="KZ309" s="80"/>
      <c r="LA309" s="80"/>
      <c r="LB309" s="80"/>
      <c r="LC309" s="80"/>
      <c r="LD309" s="80"/>
      <c r="LE309" s="80"/>
      <c r="LF309" s="80"/>
      <c r="LG309" s="80">
        <v>358</v>
      </c>
      <c r="LH309" s="80">
        <v>0</v>
      </c>
      <c r="LI309" s="80">
        <v>0</v>
      </c>
      <c r="LJ309" s="80"/>
      <c r="LK309" s="80"/>
      <c r="LL309" s="80"/>
      <c r="LM309" s="80"/>
      <c r="LN309" s="80"/>
      <c r="LO309" s="80">
        <v>260</v>
      </c>
      <c r="LP309" s="80">
        <v>19239</v>
      </c>
      <c r="LQ309" s="80"/>
      <c r="LR309" s="80"/>
      <c r="LS309" s="80"/>
      <c r="LT309" s="80"/>
      <c r="LU309" s="80"/>
      <c r="LV309" s="80"/>
      <c r="LW309" s="80"/>
      <c r="LX309" s="80"/>
      <c r="LY309" s="80"/>
      <c r="LZ309" s="80"/>
      <c r="MA309" s="80"/>
      <c r="MB309" s="80">
        <v>0</v>
      </c>
      <c r="MC309" s="80"/>
      <c r="MD309" s="80"/>
      <c r="ME309" s="80"/>
      <c r="MF309" s="80"/>
      <c r="MG309" s="80"/>
      <c r="MH309" s="80"/>
      <c r="MI309" s="80"/>
      <c r="MJ309" s="80"/>
      <c r="MK309" s="80"/>
      <c r="ML309" s="80"/>
      <c r="MM309" s="80"/>
      <c r="MN309" s="80"/>
      <c r="MO309" s="80"/>
      <c r="MP309" s="80"/>
      <c r="MQ309" s="80"/>
      <c r="MR309" s="80"/>
      <c r="MS309" s="80"/>
      <c r="MT309" s="80"/>
      <c r="MU309" s="80"/>
      <c r="MV309" s="80"/>
      <c r="MW309" s="80"/>
      <c r="MX309" s="80"/>
      <c r="MY309" s="80"/>
      <c r="MZ309" s="80"/>
      <c r="NA309" s="80"/>
      <c r="NB309" s="80"/>
      <c r="NC309" s="80"/>
      <c r="ND309" s="80"/>
      <c r="NE309" s="80"/>
      <c r="NF309" s="80"/>
      <c r="NG309" s="80"/>
      <c r="NH309" s="80"/>
      <c r="NI309" s="80"/>
      <c r="NJ309" s="80"/>
      <c r="NK309" s="80"/>
      <c r="NL309" s="80"/>
      <c r="NM309" s="80"/>
      <c r="NN309" s="80"/>
      <c r="NO309" s="80"/>
      <c r="NP309" s="80"/>
      <c r="NQ309" s="80"/>
      <c r="NR309" s="80"/>
      <c r="NS309" s="80"/>
      <c r="NT309" s="80"/>
      <c r="NU309" s="80"/>
      <c r="NV309" s="80"/>
      <c r="NW309" s="80"/>
      <c r="NX309" s="80"/>
      <c r="NY309" s="80"/>
      <c r="NZ309" s="80"/>
      <c r="OA309" s="80"/>
      <c r="OB309" s="79">
        <v>32007</v>
      </c>
    </row>
    <row r="310" spans="1:392" ht="13.15">
      <c r="A310" s="27" t="s">
        <v>455</v>
      </c>
      <c r="B310" s="23" t="s">
        <v>454</v>
      </c>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v>3</v>
      </c>
      <c r="AI310" s="80"/>
      <c r="AJ310" s="80"/>
      <c r="AK310" s="80"/>
      <c r="AL310" s="80"/>
      <c r="AM310" s="80"/>
      <c r="AN310" s="80"/>
      <c r="AO310" s="80"/>
      <c r="AP310" s="80"/>
      <c r="AQ310" s="80"/>
      <c r="AR310" s="80"/>
      <c r="AS310" s="80"/>
      <c r="AT310" s="80"/>
      <c r="AU310" s="80"/>
      <c r="AV310" s="80"/>
      <c r="AW310" s="80"/>
      <c r="AX310" s="80"/>
      <c r="AY310" s="80"/>
      <c r="AZ310" s="80"/>
      <c r="BA310" s="80"/>
      <c r="BB310" s="80"/>
      <c r="BC310" s="80"/>
      <c r="BD310" s="80"/>
      <c r="BE310" s="80"/>
      <c r="BF310" s="80"/>
      <c r="BG310" s="80"/>
      <c r="BH310" s="80"/>
      <c r="BI310" s="80"/>
      <c r="BJ310" s="80"/>
      <c r="BK310" s="80"/>
      <c r="BL310" s="80"/>
      <c r="BM310" s="80"/>
      <c r="BN310" s="80"/>
      <c r="BO310" s="81"/>
      <c r="BP310" s="80"/>
      <c r="BQ310" s="80"/>
      <c r="BR310" s="80"/>
      <c r="BS310" s="80"/>
      <c r="BT310" s="80"/>
      <c r="BU310" s="80"/>
      <c r="BV310" s="80"/>
      <c r="BW310" s="80"/>
      <c r="BX310" s="80"/>
      <c r="BY310" s="80"/>
      <c r="BZ310" s="80"/>
      <c r="CA310" s="80"/>
      <c r="CB310" s="80"/>
      <c r="CC310" s="80"/>
      <c r="CD310" s="80"/>
      <c r="CE310" s="80"/>
      <c r="CF310" s="80"/>
      <c r="CG310" s="80"/>
      <c r="CH310" s="80"/>
      <c r="CI310" s="80"/>
      <c r="CJ310" s="80"/>
      <c r="CK310" s="80"/>
      <c r="CL310" s="80"/>
      <c r="CM310" s="80"/>
      <c r="CN310" s="80"/>
      <c r="CO310" s="80"/>
      <c r="CP310" s="80"/>
      <c r="CQ310" s="80"/>
      <c r="CR310" s="80"/>
      <c r="CS310" s="80"/>
      <c r="CT310" s="80"/>
      <c r="CU310" s="80"/>
      <c r="CV310" s="80"/>
      <c r="CW310" s="80"/>
      <c r="CX310" s="80"/>
      <c r="CY310" s="80"/>
      <c r="CZ310" s="80"/>
      <c r="DA310" s="80"/>
      <c r="DB310" s="80"/>
      <c r="DC310" s="80"/>
      <c r="DD310" s="80"/>
      <c r="DE310" s="80"/>
      <c r="DF310" s="80"/>
      <c r="DG310" s="80"/>
      <c r="DH310" s="80"/>
      <c r="DI310" s="80"/>
      <c r="DJ310" s="80"/>
      <c r="DK310" s="80"/>
      <c r="DL310" s="80"/>
      <c r="DM310" s="80"/>
      <c r="DN310" s="80"/>
      <c r="DO310" s="80"/>
      <c r="DP310" s="80"/>
      <c r="DQ310" s="80"/>
      <c r="DR310" s="80"/>
      <c r="DS310" s="80"/>
      <c r="DT310" s="80"/>
      <c r="DU310" s="80"/>
      <c r="DV310" s="80"/>
      <c r="DW310" s="80"/>
      <c r="DX310" s="80"/>
      <c r="DY310" s="80"/>
      <c r="DZ310" s="80"/>
      <c r="EA310" s="80"/>
      <c r="EB310" s="80"/>
      <c r="EC310" s="80"/>
      <c r="ED310" s="80"/>
      <c r="EE310" s="80"/>
      <c r="EF310" s="80"/>
      <c r="EG310" s="80"/>
      <c r="EH310" s="80"/>
      <c r="EI310" s="80"/>
      <c r="EJ310" s="80"/>
      <c r="EK310" s="80"/>
      <c r="EL310" s="80"/>
      <c r="EM310" s="80"/>
      <c r="EN310" s="80"/>
      <c r="EO310" s="80"/>
      <c r="EP310" s="80"/>
      <c r="EQ310" s="80"/>
      <c r="ER310" s="80"/>
      <c r="ES310" s="80"/>
      <c r="ET310" s="80"/>
      <c r="EU310" s="80"/>
      <c r="EV310" s="80"/>
      <c r="EW310" s="80"/>
      <c r="EX310" s="80"/>
      <c r="EY310" s="80"/>
      <c r="EZ310" s="80"/>
      <c r="FA310" s="80"/>
      <c r="FB310" s="80"/>
      <c r="FC310" s="80"/>
      <c r="FD310" s="80"/>
      <c r="FE310" s="80"/>
      <c r="FF310" s="80"/>
      <c r="FG310" s="80"/>
      <c r="FH310" s="80"/>
      <c r="FI310" s="80"/>
      <c r="FJ310" s="80"/>
      <c r="FK310" s="80"/>
      <c r="FL310" s="80"/>
      <c r="FM310" s="80"/>
      <c r="FN310" s="80"/>
      <c r="FO310" s="80"/>
      <c r="FP310" s="80"/>
      <c r="FQ310" s="80"/>
      <c r="FR310" s="80"/>
      <c r="FS310" s="80"/>
      <c r="FT310" s="80"/>
      <c r="FU310" s="80"/>
      <c r="FV310" s="80"/>
      <c r="FW310" s="80"/>
      <c r="FX310" s="80"/>
      <c r="FY310" s="80"/>
      <c r="FZ310" s="80"/>
      <c r="GA310" s="80"/>
      <c r="GB310" s="80"/>
      <c r="GC310" s="80"/>
      <c r="GD310" s="80"/>
      <c r="GE310" s="80"/>
      <c r="GF310" s="80"/>
      <c r="GG310" s="80"/>
      <c r="GH310" s="80"/>
      <c r="GI310" s="80"/>
      <c r="GJ310" s="80"/>
      <c r="GK310" s="80"/>
      <c r="GL310" s="80"/>
      <c r="GM310" s="80"/>
      <c r="GN310" s="80"/>
      <c r="GO310" s="80"/>
      <c r="GP310" s="80"/>
      <c r="GQ310" s="80"/>
      <c r="GR310" s="80"/>
      <c r="GS310" s="80"/>
      <c r="GT310" s="80"/>
      <c r="GU310" s="80"/>
      <c r="GV310" s="80"/>
      <c r="GW310" s="80"/>
      <c r="GX310" s="80"/>
      <c r="GY310" s="80"/>
      <c r="GZ310" s="80"/>
      <c r="HA310" s="80"/>
      <c r="HB310" s="80"/>
      <c r="HC310" s="80"/>
      <c r="HD310" s="80"/>
      <c r="HE310" s="80"/>
      <c r="HF310" s="80"/>
      <c r="HG310" s="80"/>
      <c r="HH310" s="80"/>
      <c r="HI310" s="80"/>
      <c r="HJ310" s="80"/>
      <c r="HK310" s="80"/>
      <c r="HL310" s="80"/>
      <c r="HM310" s="80"/>
      <c r="HN310" s="80"/>
      <c r="HO310" s="80"/>
      <c r="HP310" s="80"/>
      <c r="HQ310" s="80"/>
      <c r="HR310" s="80"/>
      <c r="HS310" s="80"/>
      <c r="HT310" s="80"/>
      <c r="HU310" s="80"/>
      <c r="HV310" s="80"/>
      <c r="HW310" s="80"/>
      <c r="HX310" s="80"/>
      <c r="HY310" s="80"/>
      <c r="HZ310" s="80"/>
      <c r="IA310" s="80"/>
      <c r="IB310" s="80"/>
      <c r="IC310" s="80"/>
      <c r="ID310" s="80"/>
      <c r="IE310" s="80"/>
      <c r="IF310" s="80"/>
      <c r="IG310" s="80"/>
      <c r="IH310" s="80"/>
      <c r="II310" s="80"/>
      <c r="IJ310" s="80"/>
      <c r="IK310" s="80"/>
      <c r="IL310" s="80"/>
      <c r="IM310" s="80"/>
      <c r="IN310" s="80"/>
      <c r="IO310" s="80"/>
      <c r="IP310" s="80"/>
      <c r="IQ310" s="80"/>
      <c r="IR310" s="80"/>
      <c r="IS310" s="80"/>
      <c r="IT310" s="80"/>
      <c r="IU310" s="80"/>
      <c r="IV310" s="80"/>
      <c r="IW310" s="80"/>
      <c r="IX310" s="80"/>
      <c r="IY310" s="80"/>
      <c r="IZ310" s="80"/>
      <c r="JA310" s="80"/>
      <c r="JB310" s="80"/>
      <c r="JC310" s="80"/>
      <c r="JD310" s="80"/>
      <c r="JE310" s="80"/>
      <c r="JF310" s="80"/>
      <c r="JG310" s="80"/>
      <c r="JH310" s="80"/>
      <c r="JI310" s="80"/>
      <c r="JJ310" s="80"/>
      <c r="JK310" s="80"/>
      <c r="JL310" s="80"/>
      <c r="JM310" s="80"/>
      <c r="JN310" s="80"/>
      <c r="JO310" s="80"/>
      <c r="JP310" s="80"/>
      <c r="JQ310" s="80"/>
      <c r="JR310" s="80"/>
      <c r="JS310" s="80"/>
      <c r="JT310" s="80"/>
      <c r="JU310" s="80"/>
      <c r="JV310" s="80"/>
      <c r="JW310" s="80"/>
      <c r="JX310" s="80"/>
      <c r="JY310" s="80"/>
      <c r="JZ310" s="80"/>
      <c r="KA310" s="80"/>
      <c r="KB310" s="80"/>
      <c r="KC310" s="80"/>
      <c r="KD310" s="80"/>
      <c r="KE310" s="80"/>
      <c r="KF310" s="80"/>
      <c r="KG310" s="80"/>
      <c r="KH310" s="80"/>
      <c r="KI310" s="80"/>
      <c r="KJ310" s="80"/>
      <c r="KK310" s="80"/>
      <c r="KL310" s="80"/>
      <c r="KM310" s="80"/>
      <c r="KN310" s="80"/>
      <c r="KO310" s="80"/>
      <c r="KP310" s="80"/>
      <c r="KQ310" s="80"/>
      <c r="KR310" s="80"/>
      <c r="KS310" s="80">
        <v>438184</v>
      </c>
      <c r="KT310" s="80">
        <v>11017</v>
      </c>
      <c r="KU310" s="80">
        <v>19173</v>
      </c>
      <c r="KV310" s="80">
        <v>21773</v>
      </c>
      <c r="KW310" s="80">
        <v>731</v>
      </c>
      <c r="KX310" s="80"/>
      <c r="KY310" s="80"/>
      <c r="KZ310" s="80"/>
      <c r="LA310" s="80"/>
      <c r="LB310" s="80">
        <v>1125</v>
      </c>
      <c r="LC310" s="80"/>
      <c r="LD310" s="80">
        <v>1759</v>
      </c>
      <c r="LE310" s="80"/>
      <c r="LF310" s="80"/>
      <c r="LG310" s="80">
        <v>1944</v>
      </c>
      <c r="LH310" s="80"/>
      <c r="LI310" s="80"/>
      <c r="LJ310" s="80"/>
      <c r="LK310" s="80"/>
      <c r="LL310" s="80"/>
      <c r="LM310" s="80"/>
      <c r="LN310" s="80"/>
      <c r="LO310" s="80">
        <v>93</v>
      </c>
      <c r="LP310" s="80"/>
      <c r="LQ310" s="80"/>
      <c r="LR310" s="80"/>
      <c r="LS310" s="80"/>
      <c r="LT310" s="80"/>
      <c r="LU310" s="80"/>
      <c r="LV310" s="80"/>
      <c r="LW310" s="80"/>
      <c r="LX310" s="80"/>
      <c r="LY310" s="80"/>
      <c r="LZ310" s="80"/>
      <c r="MA310" s="80"/>
      <c r="MB310" s="80"/>
      <c r="MC310" s="80"/>
      <c r="MD310" s="80"/>
      <c r="ME310" s="80"/>
      <c r="MF310" s="80"/>
      <c r="MG310" s="80"/>
      <c r="MH310" s="80"/>
      <c r="MI310" s="80"/>
      <c r="MJ310" s="80"/>
      <c r="MK310" s="80"/>
      <c r="ML310" s="80"/>
      <c r="MM310" s="80"/>
      <c r="MN310" s="80"/>
      <c r="MO310" s="80"/>
      <c r="MP310" s="80"/>
      <c r="MQ310" s="80"/>
      <c r="MR310" s="80"/>
      <c r="MS310" s="80"/>
      <c r="MT310" s="80"/>
      <c r="MU310" s="80"/>
      <c r="MV310" s="80"/>
      <c r="MW310" s="80"/>
      <c r="MX310" s="80"/>
      <c r="MY310" s="80"/>
      <c r="MZ310" s="80"/>
      <c r="NA310" s="80"/>
      <c r="NB310" s="80"/>
      <c r="NC310" s="80"/>
      <c r="ND310" s="80"/>
      <c r="NE310" s="80"/>
      <c r="NF310" s="80"/>
      <c r="NG310" s="80"/>
      <c r="NH310" s="80"/>
      <c r="NI310" s="80"/>
      <c r="NJ310" s="80"/>
      <c r="NK310" s="80"/>
      <c r="NL310" s="80"/>
      <c r="NM310" s="80"/>
      <c r="NN310" s="80"/>
      <c r="NO310" s="80"/>
      <c r="NP310" s="80"/>
      <c r="NQ310" s="80"/>
      <c r="NR310" s="80"/>
      <c r="NS310" s="80"/>
      <c r="NT310" s="80"/>
      <c r="NU310" s="80"/>
      <c r="NV310" s="80"/>
      <c r="NW310" s="80"/>
      <c r="NX310" s="80"/>
      <c r="NY310" s="80"/>
      <c r="NZ310" s="80"/>
      <c r="OA310" s="80"/>
      <c r="OB310" s="79">
        <v>495803</v>
      </c>
    </row>
    <row r="311" spans="1:392" ht="13.15">
      <c r="A311" s="27" t="s">
        <v>457</v>
      </c>
      <c r="B311" s="23" t="s">
        <v>456</v>
      </c>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v>3</v>
      </c>
      <c r="AI311" s="80"/>
      <c r="AJ311" s="80"/>
      <c r="AK311" s="80"/>
      <c r="AL311" s="80"/>
      <c r="AM311" s="80"/>
      <c r="AN311" s="80"/>
      <c r="AO311" s="80"/>
      <c r="AP311" s="80"/>
      <c r="AQ311" s="80"/>
      <c r="AR311" s="80"/>
      <c r="AS311" s="80"/>
      <c r="AT311" s="80"/>
      <c r="AU311" s="80"/>
      <c r="AV311" s="80"/>
      <c r="AW311" s="80"/>
      <c r="AX311" s="80"/>
      <c r="AY311" s="80"/>
      <c r="AZ311" s="80"/>
      <c r="BA311" s="80"/>
      <c r="BB311" s="80"/>
      <c r="BC311" s="80"/>
      <c r="BD311" s="80"/>
      <c r="BE311" s="80"/>
      <c r="BF311" s="80"/>
      <c r="BG311" s="80"/>
      <c r="BH311" s="80"/>
      <c r="BI311" s="80"/>
      <c r="BJ311" s="80"/>
      <c r="BK311" s="80"/>
      <c r="BL311" s="80"/>
      <c r="BM311" s="80"/>
      <c r="BN311" s="80"/>
      <c r="BO311" s="81"/>
      <c r="BP311" s="80"/>
      <c r="BQ311" s="80"/>
      <c r="BR311" s="80"/>
      <c r="BS311" s="80"/>
      <c r="BT311" s="80"/>
      <c r="BU311" s="80"/>
      <c r="BV311" s="80"/>
      <c r="BW311" s="80"/>
      <c r="BX311" s="80"/>
      <c r="BY311" s="80"/>
      <c r="BZ311" s="80"/>
      <c r="CA311" s="80"/>
      <c r="CB311" s="80"/>
      <c r="CC311" s="80"/>
      <c r="CD311" s="80"/>
      <c r="CE311" s="80"/>
      <c r="CF311" s="80"/>
      <c r="CG311" s="80"/>
      <c r="CH311" s="80"/>
      <c r="CI311" s="80"/>
      <c r="CJ311" s="80"/>
      <c r="CK311" s="80"/>
      <c r="CL311" s="80"/>
      <c r="CM311" s="80"/>
      <c r="CN311" s="80"/>
      <c r="CO311" s="80"/>
      <c r="CP311" s="80"/>
      <c r="CQ311" s="80"/>
      <c r="CR311" s="80"/>
      <c r="CS311" s="80"/>
      <c r="CT311" s="80"/>
      <c r="CU311" s="80"/>
      <c r="CV311" s="80"/>
      <c r="CW311" s="80"/>
      <c r="CX311" s="80"/>
      <c r="CY311" s="80"/>
      <c r="CZ311" s="80"/>
      <c r="DA311" s="80"/>
      <c r="DB311" s="80"/>
      <c r="DC311" s="80"/>
      <c r="DD311" s="80"/>
      <c r="DE311" s="80"/>
      <c r="DF311" s="80"/>
      <c r="DG311" s="80"/>
      <c r="DH311" s="80"/>
      <c r="DI311" s="80"/>
      <c r="DJ311" s="80"/>
      <c r="DK311" s="80"/>
      <c r="DL311" s="80"/>
      <c r="DM311" s="80"/>
      <c r="DN311" s="80"/>
      <c r="DO311" s="80"/>
      <c r="DP311" s="80"/>
      <c r="DQ311" s="80"/>
      <c r="DR311" s="80"/>
      <c r="DS311" s="80"/>
      <c r="DT311" s="80"/>
      <c r="DU311" s="80"/>
      <c r="DV311" s="80"/>
      <c r="DW311" s="80"/>
      <c r="DX311" s="80"/>
      <c r="DY311" s="80"/>
      <c r="DZ311" s="80"/>
      <c r="EA311" s="80"/>
      <c r="EB311" s="80"/>
      <c r="EC311" s="80"/>
      <c r="ED311" s="80"/>
      <c r="EE311" s="80"/>
      <c r="EF311" s="80"/>
      <c r="EG311" s="80"/>
      <c r="EH311" s="80"/>
      <c r="EI311" s="80"/>
      <c r="EJ311" s="80"/>
      <c r="EK311" s="80"/>
      <c r="EL311" s="80"/>
      <c r="EM311" s="80"/>
      <c r="EN311" s="80"/>
      <c r="EO311" s="80"/>
      <c r="EP311" s="80"/>
      <c r="EQ311" s="80"/>
      <c r="ER311" s="80"/>
      <c r="ES311" s="80"/>
      <c r="ET311" s="80"/>
      <c r="EU311" s="80"/>
      <c r="EV311" s="80"/>
      <c r="EW311" s="80"/>
      <c r="EX311" s="80"/>
      <c r="EY311" s="80"/>
      <c r="EZ311" s="80"/>
      <c r="FA311" s="80"/>
      <c r="FB311" s="80"/>
      <c r="FC311" s="80"/>
      <c r="FD311" s="80"/>
      <c r="FE311" s="80"/>
      <c r="FF311" s="80"/>
      <c r="FG311" s="80"/>
      <c r="FH311" s="80"/>
      <c r="FI311" s="80"/>
      <c r="FJ311" s="80"/>
      <c r="FK311" s="80"/>
      <c r="FL311" s="80"/>
      <c r="FM311" s="80"/>
      <c r="FN311" s="80"/>
      <c r="FO311" s="80"/>
      <c r="FP311" s="80"/>
      <c r="FQ311" s="80"/>
      <c r="FR311" s="80"/>
      <c r="FS311" s="80"/>
      <c r="FT311" s="80"/>
      <c r="FU311" s="80"/>
      <c r="FV311" s="80"/>
      <c r="FW311" s="80"/>
      <c r="FX311" s="80"/>
      <c r="FY311" s="80"/>
      <c r="FZ311" s="80"/>
      <c r="GA311" s="80"/>
      <c r="GB311" s="80"/>
      <c r="GC311" s="80"/>
      <c r="GD311" s="80"/>
      <c r="GE311" s="80"/>
      <c r="GF311" s="80"/>
      <c r="GG311" s="80"/>
      <c r="GH311" s="80"/>
      <c r="GI311" s="80"/>
      <c r="GJ311" s="80"/>
      <c r="GK311" s="80"/>
      <c r="GL311" s="80"/>
      <c r="GM311" s="80"/>
      <c r="GN311" s="80"/>
      <c r="GO311" s="80"/>
      <c r="GP311" s="80"/>
      <c r="GQ311" s="80"/>
      <c r="GR311" s="80"/>
      <c r="GS311" s="80"/>
      <c r="GT311" s="80"/>
      <c r="GU311" s="80"/>
      <c r="GV311" s="80"/>
      <c r="GW311" s="80"/>
      <c r="GX311" s="80"/>
      <c r="GY311" s="80"/>
      <c r="GZ311" s="80"/>
      <c r="HA311" s="80"/>
      <c r="HB311" s="80"/>
      <c r="HC311" s="80"/>
      <c r="HD311" s="80"/>
      <c r="HE311" s="80"/>
      <c r="HF311" s="80"/>
      <c r="HG311" s="80"/>
      <c r="HH311" s="80"/>
      <c r="HI311" s="80"/>
      <c r="HJ311" s="80"/>
      <c r="HK311" s="80"/>
      <c r="HL311" s="80"/>
      <c r="HM311" s="80"/>
      <c r="HN311" s="80"/>
      <c r="HO311" s="80"/>
      <c r="HP311" s="80"/>
      <c r="HQ311" s="80"/>
      <c r="HR311" s="80"/>
      <c r="HS311" s="80"/>
      <c r="HT311" s="80"/>
      <c r="HU311" s="80"/>
      <c r="HV311" s="80"/>
      <c r="HW311" s="80"/>
      <c r="HX311" s="80"/>
      <c r="HY311" s="80"/>
      <c r="HZ311" s="80"/>
      <c r="IA311" s="80"/>
      <c r="IB311" s="80"/>
      <c r="IC311" s="80"/>
      <c r="ID311" s="80"/>
      <c r="IE311" s="80"/>
      <c r="IF311" s="80"/>
      <c r="IG311" s="80"/>
      <c r="IH311" s="80"/>
      <c r="II311" s="80"/>
      <c r="IJ311" s="80"/>
      <c r="IK311" s="80"/>
      <c r="IL311" s="80"/>
      <c r="IM311" s="80"/>
      <c r="IN311" s="80"/>
      <c r="IO311" s="80"/>
      <c r="IP311" s="80"/>
      <c r="IQ311" s="80"/>
      <c r="IR311" s="80"/>
      <c r="IS311" s="80"/>
      <c r="IT311" s="80"/>
      <c r="IU311" s="80"/>
      <c r="IV311" s="80"/>
      <c r="IW311" s="80"/>
      <c r="IX311" s="80"/>
      <c r="IY311" s="80"/>
      <c r="IZ311" s="80"/>
      <c r="JA311" s="80"/>
      <c r="JB311" s="80"/>
      <c r="JC311" s="80"/>
      <c r="JD311" s="80"/>
      <c r="JE311" s="80"/>
      <c r="JF311" s="80"/>
      <c r="JG311" s="80"/>
      <c r="JH311" s="80"/>
      <c r="JI311" s="80"/>
      <c r="JJ311" s="80"/>
      <c r="JK311" s="80"/>
      <c r="JL311" s="80"/>
      <c r="JM311" s="80"/>
      <c r="JN311" s="80"/>
      <c r="JO311" s="80"/>
      <c r="JP311" s="80"/>
      <c r="JQ311" s="80"/>
      <c r="JR311" s="80"/>
      <c r="JS311" s="80"/>
      <c r="JT311" s="80">
        <v>489</v>
      </c>
      <c r="JU311" s="80"/>
      <c r="JV311" s="80"/>
      <c r="JW311" s="80"/>
      <c r="JX311" s="80"/>
      <c r="JY311" s="80"/>
      <c r="JZ311" s="80"/>
      <c r="KA311" s="80"/>
      <c r="KB311" s="80"/>
      <c r="KC311" s="80"/>
      <c r="KD311" s="80"/>
      <c r="KE311" s="80"/>
      <c r="KF311" s="80"/>
      <c r="KG311" s="80"/>
      <c r="KH311" s="80"/>
      <c r="KI311" s="80"/>
      <c r="KJ311" s="80"/>
      <c r="KK311" s="80"/>
      <c r="KL311" s="80"/>
      <c r="KM311" s="80"/>
      <c r="KN311" s="80"/>
      <c r="KO311" s="80"/>
      <c r="KP311" s="80"/>
      <c r="KQ311" s="80"/>
      <c r="KR311" s="80"/>
      <c r="KS311" s="80"/>
      <c r="KT311" s="80">
        <v>183598</v>
      </c>
      <c r="KU311" s="80">
        <v>4113</v>
      </c>
      <c r="KV311" s="80">
        <v>346</v>
      </c>
      <c r="KW311" s="80"/>
      <c r="KX311" s="80"/>
      <c r="KY311" s="80"/>
      <c r="KZ311" s="80"/>
      <c r="LA311" s="80"/>
      <c r="LB311" s="80">
        <v>49657</v>
      </c>
      <c r="LC311" s="80"/>
      <c r="LD311" s="80">
        <v>1837</v>
      </c>
      <c r="LE311" s="80"/>
      <c r="LF311" s="80"/>
      <c r="LG311" s="80">
        <v>1976</v>
      </c>
      <c r="LH311" s="80"/>
      <c r="LI311" s="80"/>
      <c r="LJ311" s="80"/>
      <c r="LK311" s="80"/>
      <c r="LL311" s="80"/>
      <c r="LM311" s="80"/>
      <c r="LN311" s="80"/>
      <c r="LO311" s="80">
        <v>81</v>
      </c>
      <c r="LP311" s="80"/>
      <c r="LQ311" s="80"/>
      <c r="LR311" s="80"/>
      <c r="LS311" s="80"/>
      <c r="LT311" s="80"/>
      <c r="LU311" s="80"/>
      <c r="LV311" s="80"/>
      <c r="LW311" s="80"/>
      <c r="LX311" s="80"/>
      <c r="LY311" s="80"/>
      <c r="LZ311" s="80"/>
      <c r="MA311" s="80"/>
      <c r="MB311" s="80"/>
      <c r="MC311" s="80"/>
      <c r="MD311" s="80"/>
      <c r="ME311" s="80"/>
      <c r="MF311" s="80"/>
      <c r="MG311" s="80"/>
      <c r="MH311" s="80"/>
      <c r="MI311" s="80"/>
      <c r="MJ311" s="80"/>
      <c r="MK311" s="80"/>
      <c r="ML311" s="80"/>
      <c r="MM311" s="80"/>
      <c r="MN311" s="80"/>
      <c r="MO311" s="80"/>
      <c r="MP311" s="80"/>
      <c r="MQ311" s="80"/>
      <c r="MR311" s="80"/>
      <c r="MS311" s="80"/>
      <c r="MT311" s="80"/>
      <c r="MU311" s="80"/>
      <c r="MV311" s="80"/>
      <c r="MW311" s="80"/>
      <c r="MX311" s="80"/>
      <c r="MY311" s="80"/>
      <c r="MZ311" s="80"/>
      <c r="NA311" s="80"/>
      <c r="NB311" s="80"/>
      <c r="NC311" s="80"/>
      <c r="ND311" s="80"/>
      <c r="NE311" s="80"/>
      <c r="NF311" s="80"/>
      <c r="NG311" s="80"/>
      <c r="NH311" s="80"/>
      <c r="NI311" s="80"/>
      <c r="NJ311" s="80"/>
      <c r="NK311" s="80"/>
      <c r="NL311" s="80"/>
      <c r="NM311" s="80"/>
      <c r="NN311" s="80"/>
      <c r="NO311" s="80"/>
      <c r="NP311" s="80"/>
      <c r="NQ311" s="80"/>
      <c r="NR311" s="80"/>
      <c r="NS311" s="80"/>
      <c r="NT311" s="80"/>
      <c r="NU311" s="80"/>
      <c r="NV311" s="80"/>
      <c r="NW311" s="80"/>
      <c r="NX311" s="80"/>
      <c r="NY311" s="80"/>
      <c r="NZ311" s="80"/>
      <c r="OA311" s="80"/>
      <c r="OB311" s="79">
        <v>242099</v>
      </c>
    </row>
    <row r="312" spans="1:392" ht="13.15">
      <c r="A312" s="27" t="s">
        <v>459</v>
      </c>
      <c r="B312" s="23" t="s">
        <v>458</v>
      </c>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v>2</v>
      </c>
      <c r="AI312" s="80"/>
      <c r="AJ312" s="80"/>
      <c r="AK312" s="80"/>
      <c r="AL312" s="80"/>
      <c r="AM312" s="80"/>
      <c r="AN312" s="80"/>
      <c r="AO312" s="80"/>
      <c r="AP312" s="80"/>
      <c r="AQ312" s="80"/>
      <c r="AR312" s="80"/>
      <c r="AS312" s="80"/>
      <c r="AT312" s="80"/>
      <c r="AU312" s="80"/>
      <c r="AV312" s="80"/>
      <c r="AW312" s="80"/>
      <c r="AX312" s="80"/>
      <c r="AY312" s="80"/>
      <c r="AZ312" s="80"/>
      <c r="BA312" s="80"/>
      <c r="BB312" s="80"/>
      <c r="BC312" s="80"/>
      <c r="BD312" s="80"/>
      <c r="BE312" s="80"/>
      <c r="BF312" s="80"/>
      <c r="BG312" s="80"/>
      <c r="BH312" s="80"/>
      <c r="BI312" s="80"/>
      <c r="BJ312" s="80"/>
      <c r="BK312" s="80"/>
      <c r="BL312" s="80"/>
      <c r="BM312" s="80"/>
      <c r="BN312" s="80"/>
      <c r="BO312" s="81"/>
      <c r="BP312" s="80"/>
      <c r="BQ312" s="80"/>
      <c r="BR312" s="80"/>
      <c r="BS312" s="80"/>
      <c r="BT312" s="80"/>
      <c r="BU312" s="80"/>
      <c r="BV312" s="80"/>
      <c r="BW312" s="80"/>
      <c r="BX312" s="80"/>
      <c r="BY312" s="80"/>
      <c r="BZ312" s="80"/>
      <c r="CA312" s="80"/>
      <c r="CB312" s="80"/>
      <c r="CC312" s="80"/>
      <c r="CD312" s="80"/>
      <c r="CE312" s="80"/>
      <c r="CF312" s="80"/>
      <c r="CG312" s="80"/>
      <c r="CH312" s="80"/>
      <c r="CI312" s="80"/>
      <c r="CJ312" s="80"/>
      <c r="CK312" s="80"/>
      <c r="CL312" s="80"/>
      <c r="CM312" s="80"/>
      <c r="CN312" s="80"/>
      <c r="CO312" s="80"/>
      <c r="CP312" s="80"/>
      <c r="CQ312" s="80"/>
      <c r="CR312" s="80"/>
      <c r="CS312" s="80"/>
      <c r="CT312" s="80"/>
      <c r="CU312" s="80"/>
      <c r="CV312" s="80"/>
      <c r="CW312" s="80"/>
      <c r="CX312" s="80"/>
      <c r="CY312" s="80"/>
      <c r="CZ312" s="80"/>
      <c r="DA312" s="80"/>
      <c r="DB312" s="80"/>
      <c r="DC312" s="80"/>
      <c r="DD312" s="80"/>
      <c r="DE312" s="80"/>
      <c r="DF312" s="80"/>
      <c r="DG312" s="80"/>
      <c r="DH312" s="80"/>
      <c r="DI312" s="80"/>
      <c r="DJ312" s="80"/>
      <c r="DK312" s="80"/>
      <c r="DL312" s="80"/>
      <c r="DM312" s="80"/>
      <c r="DN312" s="80"/>
      <c r="DO312" s="80"/>
      <c r="DP312" s="80"/>
      <c r="DQ312" s="80"/>
      <c r="DR312" s="80"/>
      <c r="DS312" s="80"/>
      <c r="DT312" s="80"/>
      <c r="DU312" s="80"/>
      <c r="DV312" s="80"/>
      <c r="DW312" s="80"/>
      <c r="DX312" s="80"/>
      <c r="DY312" s="80"/>
      <c r="DZ312" s="80"/>
      <c r="EA312" s="80"/>
      <c r="EB312" s="80"/>
      <c r="EC312" s="80"/>
      <c r="ED312" s="80"/>
      <c r="EE312" s="80"/>
      <c r="EF312" s="80"/>
      <c r="EG312" s="80"/>
      <c r="EH312" s="80"/>
      <c r="EI312" s="80"/>
      <c r="EJ312" s="80"/>
      <c r="EK312" s="80"/>
      <c r="EL312" s="80"/>
      <c r="EM312" s="80"/>
      <c r="EN312" s="80"/>
      <c r="EO312" s="80"/>
      <c r="EP312" s="80"/>
      <c r="EQ312" s="80"/>
      <c r="ER312" s="80"/>
      <c r="ES312" s="80"/>
      <c r="ET312" s="80"/>
      <c r="EU312" s="80"/>
      <c r="EV312" s="80"/>
      <c r="EW312" s="80"/>
      <c r="EX312" s="80"/>
      <c r="EY312" s="80"/>
      <c r="EZ312" s="80"/>
      <c r="FA312" s="80"/>
      <c r="FB312" s="80"/>
      <c r="FC312" s="80"/>
      <c r="FD312" s="80"/>
      <c r="FE312" s="80"/>
      <c r="FF312" s="80"/>
      <c r="FG312" s="80"/>
      <c r="FH312" s="80"/>
      <c r="FI312" s="80"/>
      <c r="FJ312" s="80"/>
      <c r="FK312" s="80"/>
      <c r="FL312" s="80"/>
      <c r="FM312" s="80"/>
      <c r="FN312" s="80"/>
      <c r="FO312" s="80"/>
      <c r="FP312" s="80"/>
      <c r="FQ312" s="80"/>
      <c r="FR312" s="80"/>
      <c r="FS312" s="80"/>
      <c r="FT312" s="80"/>
      <c r="FU312" s="80"/>
      <c r="FV312" s="80"/>
      <c r="FW312" s="80"/>
      <c r="FX312" s="80"/>
      <c r="FY312" s="80"/>
      <c r="FZ312" s="80"/>
      <c r="GA312" s="80"/>
      <c r="GB312" s="80"/>
      <c r="GC312" s="80"/>
      <c r="GD312" s="80"/>
      <c r="GE312" s="80"/>
      <c r="GF312" s="80"/>
      <c r="GG312" s="80"/>
      <c r="GH312" s="80"/>
      <c r="GI312" s="80"/>
      <c r="GJ312" s="80"/>
      <c r="GK312" s="80"/>
      <c r="GL312" s="80"/>
      <c r="GM312" s="80"/>
      <c r="GN312" s="80"/>
      <c r="GO312" s="80"/>
      <c r="GP312" s="80"/>
      <c r="GQ312" s="80"/>
      <c r="GR312" s="80"/>
      <c r="GS312" s="80"/>
      <c r="GT312" s="80"/>
      <c r="GU312" s="80"/>
      <c r="GV312" s="80"/>
      <c r="GW312" s="80"/>
      <c r="GX312" s="80"/>
      <c r="GY312" s="80"/>
      <c r="GZ312" s="80"/>
      <c r="HA312" s="80"/>
      <c r="HB312" s="80"/>
      <c r="HC312" s="80"/>
      <c r="HD312" s="80"/>
      <c r="HE312" s="80"/>
      <c r="HF312" s="80"/>
      <c r="HG312" s="80"/>
      <c r="HH312" s="80"/>
      <c r="HI312" s="80"/>
      <c r="HJ312" s="80"/>
      <c r="HK312" s="80"/>
      <c r="HL312" s="80"/>
      <c r="HM312" s="80"/>
      <c r="HN312" s="80"/>
      <c r="HO312" s="80"/>
      <c r="HP312" s="80"/>
      <c r="HQ312" s="80"/>
      <c r="HR312" s="80"/>
      <c r="HS312" s="80"/>
      <c r="HT312" s="80"/>
      <c r="HU312" s="80"/>
      <c r="HV312" s="80"/>
      <c r="HW312" s="80"/>
      <c r="HX312" s="80"/>
      <c r="HY312" s="80"/>
      <c r="HZ312" s="80"/>
      <c r="IA312" s="80"/>
      <c r="IB312" s="80"/>
      <c r="IC312" s="80"/>
      <c r="ID312" s="80"/>
      <c r="IE312" s="80"/>
      <c r="IF312" s="80"/>
      <c r="IG312" s="80"/>
      <c r="IH312" s="80"/>
      <c r="II312" s="80"/>
      <c r="IJ312" s="80"/>
      <c r="IK312" s="80"/>
      <c r="IL312" s="80"/>
      <c r="IM312" s="80"/>
      <c r="IN312" s="80"/>
      <c r="IO312" s="80"/>
      <c r="IP312" s="80"/>
      <c r="IQ312" s="80"/>
      <c r="IR312" s="80"/>
      <c r="IS312" s="80"/>
      <c r="IT312" s="80"/>
      <c r="IU312" s="80"/>
      <c r="IV312" s="80"/>
      <c r="IW312" s="80"/>
      <c r="IX312" s="80"/>
      <c r="IY312" s="80"/>
      <c r="IZ312" s="80"/>
      <c r="JA312" s="80"/>
      <c r="JB312" s="80"/>
      <c r="JC312" s="80"/>
      <c r="JD312" s="80"/>
      <c r="JE312" s="80"/>
      <c r="JF312" s="80"/>
      <c r="JG312" s="80"/>
      <c r="JH312" s="80"/>
      <c r="JI312" s="80"/>
      <c r="JJ312" s="80"/>
      <c r="JK312" s="80"/>
      <c r="JL312" s="80"/>
      <c r="JM312" s="80"/>
      <c r="JN312" s="80"/>
      <c r="JO312" s="80"/>
      <c r="JP312" s="80"/>
      <c r="JQ312" s="80"/>
      <c r="JR312" s="80"/>
      <c r="JS312" s="80"/>
      <c r="JT312" s="80"/>
      <c r="JU312" s="80"/>
      <c r="JV312" s="80"/>
      <c r="JW312" s="80"/>
      <c r="JX312" s="80"/>
      <c r="JY312" s="80"/>
      <c r="JZ312" s="80"/>
      <c r="KA312" s="80"/>
      <c r="KB312" s="80"/>
      <c r="KC312" s="80"/>
      <c r="KD312" s="80"/>
      <c r="KE312" s="80"/>
      <c r="KF312" s="80"/>
      <c r="KG312" s="80"/>
      <c r="KH312" s="80"/>
      <c r="KI312" s="80"/>
      <c r="KJ312" s="80"/>
      <c r="KK312" s="80"/>
      <c r="KL312" s="80"/>
      <c r="KM312" s="80"/>
      <c r="KN312" s="80"/>
      <c r="KO312" s="80"/>
      <c r="KP312" s="80"/>
      <c r="KQ312" s="80"/>
      <c r="KR312" s="80"/>
      <c r="KS312" s="80">
        <v>373</v>
      </c>
      <c r="KT312" s="80">
        <v>15286</v>
      </c>
      <c r="KU312" s="80">
        <v>169656</v>
      </c>
      <c r="KV312" s="80">
        <v>72729</v>
      </c>
      <c r="KW312" s="80"/>
      <c r="KX312" s="80">
        <v>2455</v>
      </c>
      <c r="KY312" s="80"/>
      <c r="KZ312" s="80"/>
      <c r="LA312" s="80"/>
      <c r="LB312" s="80"/>
      <c r="LC312" s="80"/>
      <c r="LD312" s="80"/>
      <c r="LE312" s="80"/>
      <c r="LF312" s="80"/>
      <c r="LG312" s="80">
        <v>2375</v>
      </c>
      <c r="LH312" s="80"/>
      <c r="LI312" s="80"/>
      <c r="LJ312" s="80"/>
      <c r="LK312" s="80"/>
      <c r="LL312" s="80"/>
      <c r="LM312" s="80"/>
      <c r="LN312" s="80"/>
      <c r="LO312" s="80">
        <v>74</v>
      </c>
      <c r="LP312" s="80"/>
      <c r="LQ312" s="80"/>
      <c r="LR312" s="80"/>
      <c r="LS312" s="80"/>
      <c r="LT312" s="80"/>
      <c r="LU312" s="80"/>
      <c r="LV312" s="80"/>
      <c r="LW312" s="80"/>
      <c r="LX312" s="80"/>
      <c r="LY312" s="80"/>
      <c r="LZ312" s="80"/>
      <c r="MA312" s="80"/>
      <c r="MB312" s="80"/>
      <c r="MC312" s="80"/>
      <c r="MD312" s="80"/>
      <c r="ME312" s="80"/>
      <c r="MF312" s="80"/>
      <c r="MG312" s="80"/>
      <c r="MH312" s="80"/>
      <c r="MI312" s="80"/>
      <c r="MJ312" s="80"/>
      <c r="MK312" s="80"/>
      <c r="ML312" s="80"/>
      <c r="MM312" s="80"/>
      <c r="MN312" s="80"/>
      <c r="MO312" s="80"/>
      <c r="MP312" s="80"/>
      <c r="MQ312" s="80"/>
      <c r="MR312" s="80"/>
      <c r="MS312" s="80"/>
      <c r="MT312" s="80"/>
      <c r="MU312" s="80"/>
      <c r="MV312" s="80"/>
      <c r="MW312" s="80"/>
      <c r="MX312" s="80"/>
      <c r="MY312" s="80"/>
      <c r="MZ312" s="80"/>
      <c r="NA312" s="80"/>
      <c r="NB312" s="80"/>
      <c r="NC312" s="80"/>
      <c r="ND312" s="80"/>
      <c r="NE312" s="80"/>
      <c r="NF312" s="80"/>
      <c r="NG312" s="80"/>
      <c r="NH312" s="80"/>
      <c r="NI312" s="80"/>
      <c r="NJ312" s="80"/>
      <c r="NK312" s="80"/>
      <c r="NL312" s="80"/>
      <c r="NM312" s="80"/>
      <c r="NN312" s="80"/>
      <c r="NO312" s="80"/>
      <c r="NP312" s="80"/>
      <c r="NQ312" s="80"/>
      <c r="NR312" s="80"/>
      <c r="NS312" s="80"/>
      <c r="NT312" s="80"/>
      <c r="NU312" s="80"/>
      <c r="NV312" s="80"/>
      <c r="NW312" s="80"/>
      <c r="NX312" s="80"/>
      <c r="NY312" s="80"/>
      <c r="NZ312" s="80"/>
      <c r="OA312" s="80"/>
      <c r="OB312" s="79">
        <v>262949</v>
      </c>
    </row>
    <row r="313" spans="1:392" ht="13.15">
      <c r="A313" s="27">
        <v>523900</v>
      </c>
      <c r="B313" s="23" t="s">
        <v>460</v>
      </c>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v>12</v>
      </c>
      <c r="AI313" s="80"/>
      <c r="AJ313" s="80"/>
      <c r="AK313" s="80"/>
      <c r="AL313" s="80"/>
      <c r="AM313" s="80"/>
      <c r="AN313" s="80"/>
      <c r="AO313" s="80"/>
      <c r="AP313" s="80"/>
      <c r="AQ313" s="80"/>
      <c r="AR313" s="80"/>
      <c r="AS313" s="80"/>
      <c r="AT313" s="80"/>
      <c r="AU313" s="80"/>
      <c r="AV313" s="80"/>
      <c r="AW313" s="80"/>
      <c r="AX313" s="80"/>
      <c r="AY313" s="80"/>
      <c r="AZ313" s="80"/>
      <c r="BA313" s="80"/>
      <c r="BB313" s="80"/>
      <c r="BC313" s="80"/>
      <c r="BD313" s="80"/>
      <c r="BE313" s="80"/>
      <c r="BF313" s="80"/>
      <c r="BG313" s="80"/>
      <c r="BH313" s="80"/>
      <c r="BI313" s="80"/>
      <c r="BJ313" s="80"/>
      <c r="BK313" s="80"/>
      <c r="BL313" s="80"/>
      <c r="BM313" s="80"/>
      <c r="BN313" s="80"/>
      <c r="BO313" s="81"/>
      <c r="BP313" s="80"/>
      <c r="BQ313" s="80"/>
      <c r="BR313" s="80"/>
      <c r="BS313" s="80"/>
      <c r="BT313" s="80"/>
      <c r="BU313" s="80"/>
      <c r="BV313" s="80"/>
      <c r="BW313" s="80"/>
      <c r="BX313" s="80"/>
      <c r="BY313" s="80"/>
      <c r="BZ313" s="80"/>
      <c r="CA313" s="80"/>
      <c r="CB313" s="80"/>
      <c r="CC313" s="80"/>
      <c r="CD313" s="80"/>
      <c r="CE313" s="80"/>
      <c r="CF313" s="80"/>
      <c r="CG313" s="80"/>
      <c r="CH313" s="80"/>
      <c r="CI313" s="80"/>
      <c r="CJ313" s="80"/>
      <c r="CK313" s="80"/>
      <c r="CL313" s="80"/>
      <c r="CM313" s="80"/>
      <c r="CN313" s="80"/>
      <c r="CO313" s="80"/>
      <c r="CP313" s="80"/>
      <c r="CQ313" s="80"/>
      <c r="CR313" s="80"/>
      <c r="CS313" s="80"/>
      <c r="CT313" s="80"/>
      <c r="CU313" s="80"/>
      <c r="CV313" s="80"/>
      <c r="CW313" s="80"/>
      <c r="CX313" s="80"/>
      <c r="CY313" s="80"/>
      <c r="CZ313" s="80"/>
      <c r="DA313" s="80"/>
      <c r="DB313" s="80"/>
      <c r="DC313" s="80"/>
      <c r="DD313" s="80"/>
      <c r="DE313" s="80"/>
      <c r="DF313" s="80"/>
      <c r="DG313" s="80"/>
      <c r="DH313" s="80"/>
      <c r="DI313" s="80"/>
      <c r="DJ313" s="80"/>
      <c r="DK313" s="80"/>
      <c r="DL313" s="80"/>
      <c r="DM313" s="80"/>
      <c r="DN313" s="80"/>
      <c r="DO313" s="80"/>
      <c r="DP313" s="80"/>
      <c r="DQ313" s="80"/>
      <c r="DR313" s="80"/>
      <c r="DS313" s="80"/>
      <c r="DT313" s="80"/>
      <c r="DU313" s="80"/>
      <c r="DV313" s="80"/>
      <c r="DW313" s="80"/>
      <c r="DX313" s="80"/>
      <c r="DY313" s="80"/>
      <c r="DZ313" s="80"/>
      <c r="EA313" s="80"/>
      <c r="EB313" s="80"/>
      <c r="EC313" s="80"/>
      <c r="ED313" s="80"/>
      <c r="EE313" s="80"/>
      <c r="EF313" s="80"/>
      <c r="EG313" s="80"/>
      <c r="EH313" s="80"/>
      <c r="EI313" s="80"/>
      <c r="EJ313" s="80"/>
      <c r="EK313" s="80"/>
      <c r="EL313" s="80"/>
      <c r="EM313" s="80"/>
      <c r="EN313" s="80"/>
      <c r="EO313" s="80"/>
      <c r="EP313" s="80"/>
      <c r="EQ313" s="80"/>
      <c r="ER313" s="80"/>
      <c r="ES313" s="80"/>
      <c r="ET313" s="80"/>
      <c r="EU313" s="80"/>
      <c r="EV313" s="80"/>
      <c r="EW313" s="80"/>
      <c r="EX313" s="80"/>
      <c r="EY313" s="80"/>
      <c r="EZ313" s="80"/>
      <c r="FA313" s="80"/>
      <c r="FB313" s="80"/>
      <c r="FC313" s="80"/>
      <c r="FD313" s="80"/>
      <c r="FE313" s="80"/>
      <c r="FF313" s="80"/>
      <c r="FG313" s="80"/>
      <c r="FH313" s="80"/>
      <c r="FI313" s="80"/>
      <c r="FJ313" s="80"/>
      <c r="FK313" s="80"/>
      <c r="FL313" s="80"/>
      <c r="FM313" s="80"/>
      <c r="FN313" s="80"/>
      <c r="FO313" s="80"/>
      <c r="FP313" s="80"/>
      <c r="FQ313" s="80"/>
      <c r="FR313" s="80"/>
      <c r="FS313" s="80"/>
      <c r="FT313" s="80"/>
      <c r="FU313" s="80"/>
      <c r="FV313" s="80"/>
      <c r="FW313" s="80"/>
      <c r="FX313" s="80"/>
      <c r="FY313" s="80"/>
      <c r="FZ313" s="80"/>
      <c r="GA313" s="80"/>
      <c r="GB313" s="80"/>
      <c r="GC313" s="80"/>
      <c r="GD313" s="80"/>
      <c r="GE313" s="80"/>
      <c r="GF313" s="80"/>
      <c r="GG313" s="80"/>
      <c r="GH313" s="80"/>
      <c r="GI313" s="80"/>
      <c r="GJ313" s="80"/>
      <c r="GK313" s="80"/>
      <c r="GL313" s="80"/>
      <c r="GM313" s="80"/>
      <c r="GN313" s="80"/>
      <c r="GO313" s="80"/>
      <c r="GP313" s="80"/>
      <c r="GQ313" s="80"/>
      <c r="GR313" s="80"/>
      <c r="GS313" s="80"/>
      <c r="GT313" s="80"/>
      <c r="GU313" s="80"/>
      <c r="GV313" s="80"/>
      <c r="GW313" s="80"/>
      <c r="GX313" s="80"/>
      <c r="GY313" s="80"/>
      <c r="GZ313" s="80"/>
      <c r="HA313" s="80"/>
      <c r="HB313" s="80"/>
      <c r="HC313" s="80"/>
      <c r="HD313" s="80"/>
      <c r="HE313" s="80"/>
      <c r="HF313" s="80"/>
      <c r="HG313" s="80"/>
      <c r="HH313" s="80"/>
      <c r="HI313" s="80"/>
      <c r="HJ313" s="80"/>
      <c r="HK313" s="80"/>
      <c r="HL313" s="80"/>
      <c r="HM313" s="80"/>
      <c r="HN313" s="80"/>
      <c r="HO313" s="80"/>
      <c r="HP313" s="80"/>
      <c r="HQ313" s="80"/>
      <c r="HR313" s="80"/>
      <c r="HS313" s="80"/>
      <c r="HT313" s="80"/>
      <c r="HU313" s="80"/>
      <c r="HV313" s="80"/>
      <c r="HW313" s="80"/>
      <c r="HX313" s="80"/>
      <c r="HY313" s="80"/>
      <c r="HZ313" s="80"/>
      <c r="IA313" s="80"/>
      <c r="IB313" s="80"/>
      <c r="IC313" s="80"/>
      <c r="ID313" s="80"/>
      <c r="IE313" s="80"/>
      <c r="IF313" s="80"/>
      <c r="IG313" s="80"/>
      <c r="IH313" s="80"/>
      <c r="II313" s="80"/>
      <c r="IJ313" s="80"/>
      <c r="IK313" s="80"/>
      <c r="IL313" s="80"/>
      <c r="IM313" s="80"/>
      <c r="IN313" s="80"/>
      <c r="IO313" s="80"/>
      <c r="IP313" s="80"/>
      <c r="IQ313" s="80"/>
      <c r="IR313" s="80"/>
      <c r="IS313" s="80"/>
      <c r="IT313" s="80"/>
      <c r="IU313" s="80"/>
      <c r="IV313" s="80"/>
      <c r="IW313" s="80"/>
      <c r="IX313" s="80"/>
      <c r="IY313" s="80"/>
      <c r="IZ313" s="80"/>
      <c r="JA313" s="80"/>
      <c r="JB313" s="80"/>
      <c r="JC313" s="80"/>
      <c r="JD313" s="80"/>
      <c r="JE313" s="80"/>
      <c r="JF313" s="80"/>
      <c r="JG313" s="80"/>
      <c r="JH313" s="80"/>
      <c r="JI313" s="80"/>
      <c r="JJ313" s="80"/>
      <c r="JK313" s="80"/>
      <c r="JL313" s="80"/>
      <c r="JM313" s="80"/>
      <c r="JN313" s="80"/>
      <c r="JO313" s="80"/>
      <c r="JP313" s="80"/>
      <c r="JQ313" s="80"/>
      <c r="JR313" s="80"/>
      <c r="JS313" s="80"/>
      <c r="JT313" s="80"/>
      <c r="JU313" s="80"/>
      <c r="JV313" s="80"/>
      <c r="JW313" s="80"/>
      <c r="JX313" s="80"/>
      <c r="JY313" s="80"/>
      <c r="JZ313" s="80"/>
      <c r="KA313" s="80"/>
      <c r="KB313" s="80"/>
      <c r="KC313" s="80"/>
      <c r="KD313" s="80"/>
      <c r="KE313" s="80"/>
      <c r="KF313" s="80"/>
      <c r="KG313" s="80"/>
      <c r="KH313" s="80"/>
      <c r="KI313" s="80"/>
      <c r="KJ313" s="80"/>
      <c r="KK313" s="80"/>
      <c r="KL313" s="80"/>
      <c r="KM313" s="80"/>
      <c r="KN313" s="80"/>
      <c r="KO313" s="80"/>
      <c r="KP313" s="80"/>
      <c r="KQ313" s="80"/>
      <c r="KR313" s="80"/>
      <c r="KS313" s="80">
        <v>159</v>
      </c>
      <c r="KT313" s="80">
        <v>5408</v>
      </c>
      <c r="KU313" s="80">
        <v>14530</v>
      </c>
      <c r="KV313" s="80">
        <v>218711</v>
      </c>
      <c r="KW313" s="80"/>
      <c r="KX313" s="80">
        <v>627</v>
      </c>
      <c r="KY313" s="80"/>
      <c r="KZ313" s="80"/>
      <c r="LA313" s="80"/>
      <c r="LB313" s="80"/>
      <c r="LC313" s="80"/>
      <c r="LD313" s="80"/>
      <c r="LE313" s="80"/>
      <c r="LF313" s="80"/>
      <c r="LG313" s="80">
        <v>1004</v>
      </c>
      <c r="LH313" s="80"/>
      <c r="LI313" s="80"/>
      <c r="LJ313" s="80"/>
      <c r="LK313" s="80"/>
      <c r="LL313" s="80"/>
      <c r="LM313" s="80"/>
      <c r="LN313" s="80"/>
      <c r="LO313" s="80">
        <v>41</v>
      </c>
      <c r="LP313" s="80"/>
      <c r="LQ313" s="80"/>
      <c r="LR313" s="80"/>
      <c r="LS313" s="80"/>
      <c r="LT313" s="80"/>
      <c r="LU313" s="80"/>
      <c r="LV313" s="80"/>
      <c r="LW313" s="80"/>
      <c r="LX313" s="80"/>
      <c r="LY313" s="80"/>
      <c r="LZ313" s="80"/>
      <c r="MA313" s="80"/>
      <c r="MB313" s="80"/>
      <c r="MC313" s="80"/>
      <c r="MD313" s="80"/>
      <c r="ME313" s="80"/>
      <c r="MF313" s="80"/>
      <c r="MG313" s="80"/>
      <c r="MH313" s="80"/>
      <c r="MI313" s="80"/>
      <c r="MJ313" s="80"/>
      <c r="MK313" s="80"/>
      <c r="ML313" s="80"/>
      <c r="MM313" s="80"/>
      <c r="MN313" s="80"/>
      <c r="MO313" s="80"/>
      <c r="MP313" s="80"/>
      <c r="MQ313" s="80"/>
      <c r="MR313" s="80"/>
      <c r="MS313" s="80"/>
      <c r="MT313" s="80"/>
      <c r="MU313" s="80"/>
      <c r="MV313" s="80"/>
      <c r="MW313" s="80"/>
      <c r="MX313" s="80"/>
      <c r="MY313" s="80"/>
      <c r="MZ313" s="80"/>
      <c r="NA313" s="80"/>
      <c r="NB313" s="80"/>
      <c r="NC313" s="80"/>
      <c r="ND313" s="80"/>
      <c r="NE313" s="80"/>
      <c r="NF313" s="80"/>
      <c r="NG313" s="80"/>
      <c r="NH313" s="80"/>
      <c r="NI313" s="80"/>
      <c r="NJ313" s="80"/>
      <c r="NK313" s="80"/>
      <c r="NL313" s="80"/>
      <c r="NM313" s="80"/>
      <c r="NN313" s="80"/>
      <c r="NO313" s="80"/>
      <c r="NP313" s="80"/>
      <c r="NQ313" s="80"/>
      <c r="NR313" s="80"/>
      <c r="NS313" s="80"/>
      <c r="NT313" s="80"/>
      <c r="NU313" s="80"/>
      <c r="NV313" s="80"/>
      <c r="NW313" s="80"/>
      <c r="NX313" s="80"/>
      <c r="NY313" s="80"/>
      <c r="NZ313" s="80"/>
      <c r="OA313" s="80"/>
      <c r="OB313" s="79">
        <v>240491</v>
      </c>
    </row>
    <row r="314" spans="1:392" ht="13.15">
      <c r="A314" s="27">
        <v>524100</v>
      </c>
      <c r="B314" s="23" t="s">
        <v>461</v>
      </c>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v>8</v>
      </c>
      <c r="AI314" s="80"/>
      <c r="AJ314" s="80"/>
      <c r="AK314" s="80"/>
      <c r="AL314" s="80"/>
      <c r="AM314" s="80"/>
      <c r="AN314" s="80"/>
      <c r="AO314" s="80"/>
      <c r="AP314" s="80"/>
      <c r="AQ314" s="80"/>
      <c r="AR314" s="80"/>
      <c r="AS314" s="80"/>
      <c r="AT314" s="80"/>
      <c r="AU314" s="80"/>
      <c r="AV314" s="80"/>
      <c r="AW314" s="80"/>
      <c r="AX314" s="80"/>
      <c r="AY314" s="80"/>
      <c r="AZ314" s="80"/>
      <c r="BA314" s="80"/>
      <c r="BB314" s="80"/>
      <c r="BC314" s="80"/>
      <c r="BD314" s="80"/>
      <c r="BE314" s="80"/>
      <c r="BF314" s="80"/>
      <c r="BG314" s="80"/>
      <c r="BH314" s="80"/>
      <c r="BI314" s="80"/>
      <c r="BJ314" s="80"/>
      <c r="BK314" s="80"/>
      <c r="BL314" s="80"/>
      <c r="BM314" s="80"/>
      <c r="BN314" s="80"/>
      <c r="BO314" s="81"/>
      <c r="BP314" s="80"/>
      <c r="BQ314" s="80"/>
      <c r="BR314" s="80"/>
      <c r="BS314" s="80"/>
      <c r="BT314" s="80"/>
      <c r="BU314" s="80"/>
      <c r="BV314" s="80"/>
      <c r="BW314" s="80"/>
      <c r="BX314" s="80"/>
      <c r="BY314" s="80"/>
      <c r="BZ314" s="80"/>
      <c r="CA314" s="80"/>
      <c r="CB314" s="80"/>
      <c r="CC314" s="80"/>
      <c r="CD314" s="80"/>
      <c r="CE314" s="80"/>
      <c r="CF314" s="80"/>
      <c r="CG314" s="80"/>
      <c r="CH314" s="80"/>
      <c r="CI314" s="80"/>
      <c r="CJ314" s="80"/>
      <c r="CK314" s="80"/>
      <c r="CL314" s="80"/>
      <c r="CM314" s="80"/>
      <c r="CN314" s="80"/>
      <c r="CO314" s="80"/>
      <c r="CP314" s="80"/>
      <c r="CQ314" s="80"/>
      <c r="CR314" s="80"/>
      <c r="CS314" s="80"/>
      <c r="CT314" s="80"/>
      <c r="CU314" s="80"/>
      <c r="CV314" s="80"/>
      <c r="CW314" s="80"/>
      <c r="CX314" s="80"/>
      <c r="CY314" s="80"/>
      <c r="CZ314" s="80"/>
      <c r="DA314" s="80"/>
      <c r="DB314" s="80"/>
      <c r="DC314" s="80"/>
      <c r="DD314" s="80"/>
      <c r="DE314" s="80"/>
      <c r="DF314" s="80"/>
      <c r="DG314" s="80"/>
      <c r="DH314" s="80"/>
      <c r="DI314" s="80"/>
      <c r="DJ314" s="80"/>
      <c r="DK314" s="80"/>
      <c r="DL314" s="80"/>
      <c r="DM314" s="80"/>
      <c r="DN314" s="80"/>
      <c r="DO314" s="80"/>
      <c r="DP314" s="80"/>
      <c r="DQ314" s="80"/>
      <c r="DR314" s="80"/>
      <c r="DS314" s="80"/>
      <c r="DT314" s="80"/>
      <c r="DU314" s="80"/>
      <c r="DV314" s="80"/>
      <c r="DW314" s="80"/>
      <c r="DX314" s="80"/>
      <c r="DY314" s="80"/>
      <c r="DZ314" s="80"/>
      <c r="EA314" s="80"/>
      <c r="EB314" s="80"/>
      <c r="EC314" s="80"/>
      <c r="ED314" s="80"/>
      <c r="EE314" s="80"/>
      <c r="EF314" s="80"/>
      <c r="EG314" s="80"/>
      <c r="EH314" s="80"/>
      <c r="EI314" s="80"/>
      <c r="EJ314" s="80"/>
      <c r="EK314" s="80"/>
      <c r="EL314" s="80"/>
      <c r="EM314" s="80"/>
      <c r="EN314" s="80"/>
      <c r="EO314" s="80"/>
      <c r="EP314" s="80"/>
      <c r="EQ314" s="80"/>
      <c r="ER314" s="80"/>
      <c r="ES314" s="80"/>
      <c r="ET314" s="80"/>
      <c r="EU314" s="80"/>
      <c r="EV314" s="80"/>
      <c r="EW314" s="80"/>
      <c r="EX314" s="80"/>
      <c r="EY314" s="80"/>
      <c r="EZ314" s="80"/>
      <c r="FA314" s="80"/>
      <c r="FB314" s="80"/>
      <c r="FC314" s="80"/>
      <c r="FD314" s="80"/>
      <c r="FE314" s="80"/>
      <c r="FF314" s="80"/>
      <c r="FG314" s="80"/>
      <c r="FH314" s="80"/>
      <c r="FI314" s="80"/>
      <c r="FJ314" s="80"/>
      <c r="FK314" s="80"/>
      <c r="FL314" s="80"/>
      <c r="FM314" s="80"/>
      <c r="FN314" s="80"/>
      <c r="FO314" s="80"/>
      <c r="FP314" s="80"/>
      <c r="FQ314" s="80"/>
      <c r="FR314" s="80"/>
      <c r="FS314" s="80"/>
      <c r="FT314" s="80"/>
      <c r="FU314" s="80"/>
      <c r="FV314" s="80"/>
      <c r="FW314" s="80"/>
      <c r="FX314" s="80"/>
      <c r="FY314" s="80"/>
      <c r="FZ314" s="80"/>
      <c r="GA314" s="80"/>
      <c r="GB314" s="80"/>
      <c r="GC314" s="80"/>
      <c r="GD314" s="80"/>
      <c r="GE314" s="80"/>
      <c r="GF314" s="80"/>
      <c r="GG314" s="80"/>
      <c r="GH314" s="80"/>
      <c r="GI314" s="80"/>
      <c r="GJ314" s="80"/>
      <c r="GK314" s="80"/>
      <c r="GL314" s="80"/>
      <c r="GM314" s="80"/>
      <c r="GN314" s="80"/>
      <c r="GO314" s="80"/>
      <c r="GP314" s="80"/>
      <c r="GQ314" s="80"/>
      <c r="GR314" s="80"/>
      <c r="GS314" s="80"/>
      <c r="GT314" s="80"/>
      <c r="GU314" s="80"/>
      <c r="GV314" s="80"/>
      <c r="GW314" s="80"/>
      <c r="GX314" s="80"/>
      <c r="GY314" s="80"/>
      <c r="GZ314" s="80"/>
      <c r="HA314" s="80"/>
      <c r="HB314" s="80"/>
      <c r="HC314" s="80"/>
      <c r="HD314" s="80"/>
      <c r="HE314" s="80"/>
      <c r="HF314" s="80"/>
      <c r="HG314" s="80"/>
      <c r="HH314" s="80"/>
      <c r="HI314" s="80"/>
      <c r="HJ314" s="80"/>
      <c r="HK314" s="80"/>
      <c r="HL314" s="80"/>
      <c r="HM314" s="80"/>
      <c r="HN314" s="80"/>
      <c r="HO314" s="80"/>
      <c r="HP314" s="80"/>
      <c r="HQ314" s="80"/>
      <c r="HR314" s="80"/>
      <c r="HS314" s="80"/>
      <c r="HT314" s="80"/>
      <c r="HU314" s="80"/>
      <c r="HV314" s="80"/>
      <c r="HW314" s="80"/>
      <c r="HX314" s="80"/>
      <c r="HY314" s="80"/>
      <c r="HZ314" s="80"/>
      <c r="IA314" s="80"/>
      <c r="IB314" s="80"/>
      <c r="IC314" s="80"/>
      <c r="ID314" s="80"/>
      <c r="IE314" s="80"/>
      <c r="IF314" s="80"/>
      <c r="IG314" s="80"/>
      <c r="IH314" s="80"/>
      <c r="II314" s="80"/>
      <c r="IJ314" s="80"/>
      <c r="IK314" s="80"/>
      <c r="IL314" s="80"/>
      <c r="IM314" s="80"/>
      <c r="IN314" s="80"/>
      <c r="IO314" s="80"/>
      <c r="IP314" s="80"/>
      <c r="IQ314" s="80"/>
      <c r="IR314" s="80"/>
      <c r="IS314" s="80"/>
      <c r="IT314" s="80"/>
      <c r="IU314" s="80"/>
      <c r="IV314" s="80"/>
      <c r="IW314" s="80"/>
      <c r="IX314" s="80"/>
      <c r="IY314" s="80"/>
      <c r="IZ314" s="80"/>
      <c r="JA314" s="80"/>
      <c r="JB314" s="80"/>
      <c r="JC314" s="80"/>
      <c r="JD314" s="80"/>
      <c r="JE314" s="80"/>
      <c r="JF314" s="80"/>
      <c r="JG314" s="80"/>
      <c r="JH314" s="80"/>
      <c r="JI314" s="80"/>
      <c r="JJ314" s="80"/>
      <c r="JK314" s="80"/>
      <c r="JL314" s="80"/>
      <c r="JM314" s="80"/>
      <c r="JN314" s="80"/>
      <c r="JO314" s="80"/>
      <c r="JP314" s="80"/>
      <c r="JQ314" s="80"/>
      <c r="JR314" s="80"/>
      <c r="JS314" s="80"/>
      <c r="JT314" s="80"/>
      <c r="JU314" s="80"/>
      <c r="JV314" s="80"/>
      <c r="JW314" s="80"/>
      <c r="JX314" s="80"/>
      <c r="JY314" s="80"/>
      <c r="JZ314" s="80"/>
      <c r="KA314" s="80"/>
      <c r="KB314" s="80"/>
      <c r="KC314" s="80"/>
      <c r="KD314" s="80"/>
      <c r="KE314" s="80"/>
      <c r="KF314" s="80"/>
      <c r="KG314" s="80"/>
      <c r="KH314" s="80"/>
      <c r="KI314" s="80"/>
      <c r="KJ314" s="80"/>
      <c r="KK314" s="80"/>
      <c r="KL314" s="80"/>
      <c r="KM314" s="80"/>
      <c r="KN314" s="80"/>
      <c r="KO314" s="80"/>
      <c r="KP314" s="80"/>
      <c r="KQ314" s="80"/>
      <c r="KR314" s="80"/>
      <c r="KS314" s="80"/>
      <c r="KT314" s="80"/>
      <c r="KU314" s="80"/>
      <c r="KV314" s="80"/>
      <c r="KW314" s="80">
        <v>514642</v>
      </c>
      <c r="KX314" s="80">
        <v>14583</v>
      </c>
      <c r="KY314" s="80"/>
      <c r="KZ314" s="80"/>
      <c r="LA314" s="80">
        <v>0</v>
      </c>
      <c r="LB314" s="80"/>
      <c r="LC314" s="80"/>
      <c r="LD314" s="80"/>
      <c r="LE314" s="80"/>
      <c r="LF314" s="80"/>
      <c r="LG314" s="80">
        <v>4509</v>
      </c>
      <c r="LH314" s="80"/>
      <c r="LI314" s="80"/>
      <c r="LJ314" s="80"/>
      <c r="LK314" s="80"/>
      <c r="LL314" s="80"/>
      <c r="LM314" s="80"/>
      <c r="LN314" s="80"/>
      <c r="LO314" s="80">
        <v>191</v>
      </c>
      <c r="LP314" s="80"/>
      <c r="LQ314" s="80"/>
      <c r="LR314" s="80"/>
      <c r="LS314" s="80"/>
      <c r="LT314" s="80"/>
      <c r="LU314" s="80"/>
      <c r="LV314" s="80"/>
      <c r="LW314" s="80"/>
      <c r="LX314" s="80"/>
      <c r="LY314" s="80"/>
      <c r="LZ314" s="80"/>
      <c r="MA314" s="80"/>
      <c r="MB314" s="80"/>
      <c r="MC314" s="80"/>
      <c r="MD314" s="80"/>
      <c r="ME314" s="80"/>
      <c r="MF314" s="80"/>
      <c r="MG314" s="80"/>
      <c r="MH314" s="80"/>
      <c r="MI314" s="80"/>
      <c r="MJ314" s="80"/>
      <c r="MK314" s="80"/>
      <c r="ML314" s="80"/>
      <c r="MM314" s="80"/>
      <c r="MN314" s="80"/>
      <c r="MO314" s="80"/>
      <c r="MP314" s="80"/>
      <c r="MQ314" s="80"/>
      <c r="MR314" s="80"/>
      <c r="MS314" s="80"/>
      <c r="MT314" s="80"/>
      <c r="MU314" s="80"/>
      <c r="MV314" s="80"/>
      <c r="MW314" s="80"/>
      <c r="MX314" s="80"/>
      <c r="MY314" s="80"/>
      <c r="MZ314" s="80"/>
      <c r="NA314" s="80"/>
      <c r="NB314" s="80"/>
      <c r="NC314" s="80"/>
      <c r="ND314" s="80"/>
      <c r="NE314" s="80"/>
      <c r="NF314" s="80"/>
      <c r="NG314" s="80"/>
      <c r="NH314" s="80"/>
      <c r="NI314" s="80"/>
      <c r="NJ314" s="80"/>
      <c r="NK314" s="80"/>
      <c r="NL314" s="80"/>
      <c r="NM314" s="80"/>
      <c r="NN314" s="80"/>
      <c r="NO314" s="80"/>
      <c r="NP314" s="80"/>
      <c r="NQ314" s="80"/>
      <c r="NR314" s="80"/>
      <c r="NS314" s="80"/>
      <c r="NT314" s="80"/>
      <c r="NU314" s="80"/>
      <c r="NV314" s="80"/>
      <c r="NW314" s="80"/>
      <c r="NX314" s="80"/>
      <c r="NY314" s="80"/>
      <c r="NZ314" s="80"/>
      <c r="OA314" s="80"/>
      <c r="OB314" s="79">
        <v>533933</v>
      </c>
    </row>
    <row r="315" spans="1:392" ht="13.15">
      <c r="A315" s="27">
        <v>524200</v>
      </c>
      <c r="B315" s="23" t="s">
        <v>462</v>
      </c>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v>4</v>
      </c>
      <c r="AI315" s="80"/>
      <c r="AJ315" s="80"/>
      <c r="AK315" s="80"/>
      <c r="AL315" s="80"/>
      <c r="AM315" s="80"/>
      <c r="AN315" s="80"/>
      <c r="AO315" s="80"/>
      <c r="AP315" s="80"/>
      <c r="AQ315" s="80"/>
      <c r="AR315" s="80"/>
      <c r="AS315" s="80"/>
      <c r="AT315" s="80"/>
      <c r="AU315" s="80"/>
      <c r="AV315" s="80"/>
      <c r="AW315" s="80"/>
      <c r="AX315" s="80"/>
      <c r="AY315" s="80"/>
      <c r="AZ315" s="80"/>
      <c r="BA315" s="80"/>
      <c r="BB315" s="80"/>
      <c r="BC315" s="80"/>
      <c r="BD315" s="80"/>
      <c r="BE315" s="80"/>
      <c r="BF315" s="80"/>
      <c r="BG315" s="80"/>
      <c r="BH315" s="80"/>
      <c r="BI315" s="80"/>
      <c r="BJ315" s="80"/>
      <c r="BK315" s="80"/>
      <c r="BL315" s="80"/>
      <c r="BM315" s="80"/>
      <c r="BN315" s="80"/>
      <c r="BO315" s="81"/>
      <c r="BP315" s="80"/>
      <c r="BQ315" s="80"/>
      <c r="BR315" s="80"/>
      <c r="BS315" s="80"/>
      <c r="BT315" s="80"/>
      <c r="BU315" s="80"/>
      <c r="BV315" s="80"/>
      <c r="BW315" s="80"/>
      <c r="BX315" s="80"/>
      <c r="BY315" s="80"/>
      <c r="BZ315" s="80"/>
      <c r="CA315" s="80"/>
      <c r="CB315" s="80"/>
      <c r="CC315" s="80"/>
      <c r="CD315" s="80"/>
      <c r="CE315" s="80"/>
      <c r="CF315" s="80"/>
      <c r="CG315" s="80"/>
      <c r="CH315" s="80"/>
      <c r="CI315" s="80"/>
      <c r="CJ315" s="80"/>
      <c r="CK315" s="80"/>
      <c r="CL315" s="80"/>
      <c r="CM315" s="80"/>
      <c r="CN315" s="80"/>
      <c r="CO315" s="80"/>
      <c r="CP315" s="80"/>
      <c r="CQ315" s="80"/>
      <c r="CR315" s="80"/>
      <c r="CS315" s="80"/>
      <c r="CT315" s="80"/>
      <c r="CU315" s="80"/>
      <c r="CV315" s="80"/>
      <c r="CW315" s="80"/>
      <c r="CX315" s="80"/>
      <c r="CY315" s="80"/>
      <c r="CZ315" s="80"/>
      <c r="DA315" s="80"/>
      <c r="DB315" s="80"/>
      <c r="DC315" s="80"/>
      <c r="DD315" s="80"/>
      <c r="DE315" s="80"/>
      <c r="DF315" s="80"/>
      <c r="DG315" s="80"/>
      <c r="DH315" s="80"/>
      <c r="DI315" s="80"/>
      <c r="DJ315" s="80"/>
      <c r="DK315" s="80"/>
      <c r="DL315" s="80"/>
      <c r="DM315" s="80"/>
      <c r="DN315" s="80"/>
      <c r="DO315" s="80"/>
      <c r="DP315" s="80"/>
      <c r="DQ315" s="80"/>
      <c r="DR315" s="80"/>
      <c r="DS315" s="80"/>
      <c r="DT315" s="80"/>
      <c r="DU315" s="80"/>
      <c r="DV315" s="80"/>
      <c r="DW315" s="80"/>
      <c r="DX315" s="80"/>
      <c r="DY315" s="80"/>
      <c r="DZ315" s="80"/>
      <c r="EA315" s="80"/>
      <c r="EB315" s="80"/>
      <c r="EC315" s="80"/>
      <c r="ED315" s="80"/>
      <c r="EE315" s="80"/>
      <c r="EF315" s="80"/>
      <c r="EG315" s="80"/>
      <c r="EH315" s="80"/>
      <c r="EI315" s="80"/>
      <c r="EJ315" s="80"/>
      <c r="EK315" s="80"/>
      <c r="EL315" s="80"/>
      <c r="EM315" s="80"/>
      <c r="EN315" s="80"/>
      <c r="EO315" s="80"/>
      <c r="EP315" s="80"/>
      <c r="EQ315" s="80"/>
      <c r="ER315" s="80"/>
      <c r="ES315" s="80"/>
      <c r="ET315" s="80"/>
      <c r="EU315" s="80"/>
      <c r="EV315" s="80"/>
      <c r="EW315" s="80"/>
      <c r="EX315" s="80"/>
      <c r="EY315" s="80"/>
      <c r="EZ315" s="80"/>
      <c r="FA315" s="80"/>
      <c r="FB315" s="80"/>
      <c r="FC315" s="80"/>
      <c r="FD315" s="80"/>
      <c r="FE315" s="80"/>
      <c r="FF315" s="80"/>
      <c r="FG315" s="80"/>
      <c r="FH315" s="80"/>
      <c r="FI315" s="80"/>
      <c r="FJ315" s="80"/>
      <c r="FK315" s="80"/>
      <c r="FL315" s="80"/>
      <c r="FM315" s="80"/>
      <c r="FN315" s="80"/>
      <c r="FO315" s="80"/>
      <c r="FP315" s="80"/>
      <c r="FQ315" s="80"/>
      <c r="FR315" s="80"/>
      <c r="FS315" s="80"/>
      <c r="FT315" s="80"/>
      <c r="FU315" s="80"/>
      <c r="FV315" s="80"/>
      <c r="FW315" s="80"/>
      <c r="FX315" s="80"/>
      <c r="FY315" s="80"/>
      <c r="FZ315" s="80"/>
      <c r="GA315" s="80"/>
      <c r="GB315" s="80"/>
      <c r="GC315" s="80"/>
      <c r="GD315" s="80"/>
      <c r="GE315" s="80"/>
      <c r="GF315" s="80"/>
      <c r="GG315" s="80"/>
      <c r="GH315" s="80"/>
      <c r="GI315" s="80"/>
      <c r="GJ315" s="80"/>
      <c r="GK315" s="80"/>
      <c r="GL315" s="80"/>
      <c r="GM315" s="80"/>
      <c r="GN315" s="80"/>
      <c r="GO315" s="80"/>
      <c r="GP315" s="80"/>
      <c r="GQ315" s="80"/>
      <c r="GR315" s="80"/>
      <c r="GS315" s="80"/>
      <c r="GT315" s="80"/>
      <c r="GU315" s="80"/>
      <c r="GV315" s="80"/>
      <c r="GW315" s="80"/>
      <c r="GX315" s="80"/>
      <c r="GY315" s="80"/>
      <c r="GZ315" s="80"/>
      <c r="HA315" s="80"/>
      <c r="HB315" s="80"/>
      <c r="HC315" s="80"/>
      <c r="HD315" s="80"/>
      <c r="HE315" s="80"/>
      <c r="HF315" s="80"/>
      <c r="HG315" s="80"/>
      <c r="HH315" s="80"/>
      <c r="HI315" s="80"/>
      <c r="HJ315" s="80"/>
      <c r="HK315" s="80"/>
      <c r="HL315" s="80"/>
      <c r="HM315" s="80"/>
      <c r="HN315" s="80"/>
      <c r="HO315" s="80"/>
      <c r="HP315" s="80"/>
      <c r="HQ315" s="80"/>
      <c r="HR315" s="80"/>
      <c r="HS315" s="80"/>
      <c r="HT315" s="80"/>
      <c r="HU315" s="80"/>
      <c r="HV315" s="80"/>
      <c r="HW315" s="80"/>
      <c r="HX315" s="80"/>
      <c r="HY315" s="80"/>
      <c r="HZ315" s="80"/>
      <c r="IA315" s="80"/>
      <c r="IB315" s="80"/>
      <c r="IC315" s="80"/>
      <c r="ID315" s="80"/>
      <c r="IE315" s="80"/>
      <c r="IF315" s="80"/>
      <c r="IG315" s="80"/>
      <c r="IH315" s="80"/>
      <c r="II315" s="80"/>
      <c r="IJ315" s="80"/>
      <c r="IK315" s="80"/>
      <c r="IL315" s="80"/>
      <c r="IM315" s="80"/>
      <c r="IN315" s="80"/>
      <c r="IO315" s="80"/>
      <c r="IP315" s="80"/>
      <c r="IQ315" s="80"/>
      <c r="IR315" s="80"/>
      <c r="IS315" s="80"/>
      <c r="IT315" s="80"/>
      <c r="IU315" s="80"/>
      <c r="IV315" s="80"/>
      <c r="IW315" s="80"/>
      <c r="IX315" s="80"/>
      <c r="IY315" s="80"/>
      <c r="IZ315" s="80"/>
      <c r="JA315" s="80"/>
      <c r="JB315" s="80"/>
      <c r="JC315" s="80"/>
      <c r="JD315" s="80"/>
      <c r="JE315" s="80"/>
      <c r="JF315" s="80"/>
      <c r="JG315" s="80"/>
      <c r="JH315" s="80"/>
      <c r="JI315" s="80"/>
      <c r="JJ315" s="80"/>
      <c r="JK315" s="80"/>
      <c r="JL315" s="80"/>
      <c r="JM315" s="80"/>
      <c r="JN315" s="80"/>
      <c r="JO315" s="80"/>
      <c r="JP315" s="80"/>
      <c r="JQ315" s="80"/>
      <c r="JR315" s="80"/>
      <c r="JS315" s="80"/>
      <c r="JT315" s="80"/>
      <c r="JU315" s="80"/>
      <c r="JV315" s="80"/>
      <c r="JW315" s="80"/>
      <c r="JX315" s="80"/>
      <c r="JY315" s="80"/>
      <c r="JZ315" s="80"/>
      <c r="KA315" s="80"/>
      <c r="KB315" s="80"/>
      <c r="KC315" s="80"/>
      <c r="KD315" s="80"/>
      <c r="KE315" s="80"/>
      <c r="KF315" s="80"/>
      <c r="KG315" s="80"/>
      <c r="KH315" s="80"/>
      <c r="KI315" s="80"/>
      <c r="KJ315" s="80"/>
      <c r="KK315" s="80"/>
      <c r="KL315" s="80"/>
      <c r="KM315" s="80"/>
      <c r="KN315" s="80"/>
      <c r="KO315" s="80"/>
      <c r="KP315" s="80"/>
      <c r="KQ315" s="80"/>
      <c r="KR315" s="80"/>
      <c r="KS315" s="80"/>
      <c r="KT315" s="80"/>
      <c r="KU315" s="80">
        <v>536</v>
      </c>
      <c r="KV315" s="80">
        <v>796</v>
      </c>
      <c r="KW315" s="80"/>
      <c r="KX315" s="80">
        <v>167300</v>
      </c>
      <c r="KY315" s="80"/>
      <c r="KZ315" s="80"/>
      <c r="LA315" s="80">
        <v>0</v>
      </c>
      <c r="LB315" s="80"/>
      <c r="LC315" s="80"/>
      <c r="LD315" s="80"/>
      <c r="LE315" s="80"/>
      <c r="LF315" s="80">
        <v>282</v>
      </c>
      <c r="LG315" s="80">
        <v>705</v>
      </c>
      <c r="LH315" s="80"/>
      <c r="LI315" s="80"/>
      <c r="LJ315" s="80"/>
      <c r="LK315" s="80"/>
      <c r="LL315" s="80"/>
      <c r="LM315" s="80"/>
      <c r="LN315" s="80"/>
      <c r="LO315" s="80">
        <v>40</v>
      </c>
      <c r="LP315" s="80"/>
      <c r="LQ315" s="80"/>
      <c r="LR315" s="80"/>
      <c r="LS315" s="80"/>
      <c r="LT315" s="80"/>
      <c r="LU315" s="80"/>
      <c r="LV315" s="80"/>
      <c r="LW315" s="80"/>
      <c r="LX315" s="80"/>
      <c r="LY315" s="80"/>
      <c r="LZ315" s="80"/>
      <c r="MA315" s="80"/>
      <c r="MB315" s="80"/>
      <c r="MC315" s="80"/>
      <c r="MD315" s="80"/>
      <c r="ME315" s="80"/>
      <c r="MF315" s="80"/>
      <c r="MG315" s="80"/>
      <c r="MH315" s="80"/>
      <c r="MI315" s="80"/>
      <c r="MJ315" s="80"/>
      <c r="MK315" s="80"/>
      <c r="ML315" s="80"/>
      <c r="MM315" s="80"/>
      <c r="MN315" s="80"/>
      <c r="MO315" s="80"/>
      <c r="MP315" s="80"/>
      <c r="MQ315" s="80"/>
      <c r="MR315" s="80"/>
      <c r="MS315" s="80"/>
      <c r="MT315" s="80"/>
      <c r="MU315" s="80"/>
      <c r="MV315" s="80"/>
      <c r="MW315" s="80"/>
      <c r="MX315" s="80"/>
      <c r="MY315" s="80"/>
      <c r="MZ315" s="80"/>
      <c r="NA315" s="80"/>
      <c r="NB315" s="80"/>
      <c r="NC315" s="80"/>
      <c r="ND315" s="80"/>
      <c r="NE315" s="80"/>
      <c r="NF315" s="80"/>
      <c r="NG315" s="80"/>
      <c r="NH315" s="80"/>
      <c r="NI315" s="80"/>
      <c r="NJ315" s="80"/>
      <c r="NK315" s="80"/>
      <c r="NL315" s="80"/>
      <c r="NM315" s="80"/>
      <c r="NN315" s="80"/>
      <c r="NO315" s="80"/>
      <c r="NP315" s="80"/>
      <c r="NQ315" s="80"/>
      <c r="NR315" s="80"/>
      <c r="NS315" s="80"/>
      <c r="NT315" s="80"/>
      <c r="NU315" s="80"/>
      <c r="NV315" s="80"/>
      <c r="NW315" s="80"/>
      <c r="NX315" s="80"/>
      <c r="NY315" s="80"/>
      <c r="NZ315" s="80"/>
      <c r="OA315" s="80"/>
      <c r="OB315" s="79">
        <v>169663</v>
      </c>
    </row>
    <row r="316" spans="1:392" ht="13.15">
      <c r="A316" s="27">
        <v>525000</v>
      </c>
      <c r="B316" s="23" t="s">
        <v>463</v>
      </c>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v>14</v>
      </c>
      <c r="AI316" s="80"/>
      <c r="AJ316" s="80"/>
      <c r="AK316" s="80"/>
      <c r="AL316" s="80"/>
      <c r="AM316" s="80"/>
      <c r="AN316" s="80"/>
      <c r="AO316" s="80"/>
      <c r="AP316" s="80"/>
      <c r="AQ316" s="80"/>
      <c r="AR316" s="80"/>
      <c r="AS316" s="80"/>
      <c r="AT316" s="80"/>
      <c r="AU316" s="80"/>
      <c r="AV316" s="80"/>
      <c r="AW316" s="80"/>
      <c r="AX316" s="80"/>
      <c r="AY316" s="80"/>
      <c r="AZ316" s="80"/>
      <c r="BA316" s="80"/>
      <c r="BB316" s="80"/>
      <c r="BC316" s="80"/>
      <c r="BD316" s="80"/>
      <c r="BE316" s="80"/>
      <c r="BF316" s="80"/>
      <c r="BG316" s="80"/>
      <c r="BH316" s="80"/>
      <c r="BI316" s="80"/>
      <c r="BJ316" s="80"/>
      <c r="BK316" s="80"/>
      <c r="BL316" s="80"/>
      <c r="BM316" s="80"/>
      <c r="BN316" s="80"/>
      <c r="BO316" s="81"/>
      <c r="BP316" s="80"/>
      <c r="BQ316" s="80"/>
      <c r="BR316" s="80"/>
      <c r="BS316" s="80"/>
      <c r="BT316" s="80"/>
      <c r="BU316" s="80"/>
      <c r="BV316" s="80"/>
      <c r="BW316" s="80"/>
      <c r="BX316" s="80"/>
      <c r="BY316" s="80"/>
      <c r="BZ316" s="80"/>
      <c r="CA316" s="80"/>
      <c r="CB316" s="80"/>
      <c r="CC316" s="80"/>
      <c r="CD316" s="80"/>
      <c r="CE316" s="80"/>
      <c r="CF316" s="80"/>
      <c r="CG316" s="80"/>
      <c r="CH316" s="80"/>
      <c r="CI316" s="80"/>
      <c r="CJ316" s="80"/>
      <c r="CK316" s="80"/>
      <c r="CL316" s="80"/>
      <c r="CM316" s="80"/>
      <c r="CN316" s="80"/>
      <c r="CO316" s="80"/>
      <c r="CP316" s="80"/>
      <c r="CQ316" s="80"/>
      <c r="CR316" s="80"/>
      <c r="CS316" s="80"/>
      <c r="CT316" s="80"/>
      <c r="CU316" s="80"/>
      <c r="CV316" s="80"/>
      <c r="CW316" s="80"/>
      <c r="CX316" s="80"/>
      <c r="CY316" s="80"/>
      <c r="CZ316" s="80"/>
      <c r="DA316" s="80"/>
      <c r="DB316" s="80"/>
      <c r="DC316" s="80"/>
      <c r="DD316" s="80"/>
      <c r="DE316" s="80"/>
      <c r="DF316" s="80"/>
      <c r="DG316" s="80"/>
      <c r="DH316" s="80"/>
      <c r="DI316" s="80"/>
      <c r="DJ316" s="80"/>
      <c r="DK316" s="80"/>
      <c r="DL316" s="80"/>
      <c r="DM316" s="80"/>
      <c r="DN316" s="80"/>
      <c r="DO316" s="80"/>
      <c r="DP316" s="80"/>
      <c r="DQ316" s="80"/>
      <c r="DR316" s="80"/>
      <c r="DS316" s="80"/>
      <c r="DT316" s="80"/>
      <c r="DU316" s="80"/>
      <c r="DV316" s="80"/>
      <c r="DW316" s="80"/>
      <c r="DX316" s="80"/>
      <c r="DY316" s="80"/>
      <c r="DZ316" s="80"/>
      <c r="EA316" s="80"/>
      <c r="EB316" s="80"/>
      <c r="EC316" s="80"/>
      <c r="ED316" s="80"/>
      <c r="EE316" s="80"/>
      <c r="EF316" s="80"/>
      <c r="EG316" s="80"/>
      <c r="EH316" s="80"/>
      <c r="EI316" s="80"/>
      <c r="EJ316" s="80"/>
      <c r="EK316" s="80"/>
      <c r="EL316" s="80"/>
      <c r="EM316" s="80"/>
      <c r="EN316" s="80"/>
      <c r="EO316" s="80"/>
      <c r="EP316" s="80"/>
      <c r="EQ316" s="80"/>
      <c r="ER316" s="80"/>
      <c r="ES316" s="80"/>
      <c r="ET316" s="80"/>
      <c r="EU316" s="80"/>
      <c r="EV316" s="80"/>
      <c r="EW316" s="80"/>
      <c r="EX316" s="80"/>
      <c r="EY316" s="80"/>
      <c r="EZ316" s="80"/>
      <c r="FA316" s="80"/>
      <c r="FB316" s="80"/>
      <c r="FC316" s="80"/>
      <c r="FD316" s="80"/>
      <c r="FE316" s="80"/>
      <c r="FF316" s="80"/>
      <c r="FG316" s="80"/>
      <c r="FH316" s="80"/>
      <c r="FI316" s="80"/>
      <c r="FJ316" s="80"/>
      <c r="FK316" s="80"/>
      <c r="FL316" s="80"/>
      <c r="FM316" s="80"/>
      <c r="FN316" s="80"/>
      <c r="FO316" s="80"/>
      <c r="FP316" s="80"/>
      <c r="FQ316" s="80"/>
      <c r="FR316" s="80"/>
      <c r="FS316" s="80"/>
      <c r="FT316" s="80"/>
      <c r="FU316" s="80"/>
      <c r="FV316" s="80"/>
      <c r="FW316" s="80"/>
      <c r="FX316" s="80"/>
      <c r="FY316" s="80"/>
      <c r="FZ316" s="80"/>
      <c r="GA316" s="80"/>
      <c r="GB316" s="80"/>
      <c r="GC316" s="80"/>
      <c r="GD316" s="80"/>
      <c r="GE316" s="80"/>
      <c r="GF316" s="80"/>
      <c r="GG316" s="80"/>
      <c r="GH316" s="80"/>
      <c r="GI316" s="80"/>
      <c r="GJ316" s="80"/>
      <c r="GK316" s="80"/>
      <c r="GL316" s="80"/>
      <c r="GM316" s="80"/>
      <c r="GN316" s="80"/>
      <c r="GO316" s="80"/>
      <c r="GP316" s="80"/>
      <c r="GQ316" s="80"/>
      <c r="GR316" s="80"/>
      <c r="GS316" s="80"/>
      <c r="GT316" s="80"/>
      <c r="GU316" s="80"/>
      <c r="GV316" s="80"/>
      <c r="GW316" s="80"/>
      <c r="GX316" s="80"/>
      <c r="GY316" s="80"/>
      <c r="GZ316" s="80"/>
      <c r="HA316" s="80"/>
      <c r="HB316" s="80"/>
      <c r="HC316" s="80"/>
      <c r="HD316" s="80"/>
      <c r="HE316" s="80"/>
      <c r="HF316" s="80"/>
      <c r="HG316" s="80"/>
      <c r="HH316" s="80"/>
      <c r="HI316" s="80"/>
      <c r="HJ316" s="80"/>
      <c r="HK316" s="80"/>
      <c r="HL316" s="80"/>
      <c r="HM316" s="80"/>
      <c r="HN316" s="80"/>
      <c r="HO316" s="80"/>
      <c r="HP316" s="80"/>
      <c r="HQ316" s="80"/>
      <c r="HR316" s="80"/>
      <c r="HS316" s="80"/>
      <c r="HT316" s="80"/>
      <c r="HU316" s="80"/>
      <c r="HV316" s="80"/>
      <c r="HW316" s="80"/>
      <c r="HX316" s="80"/>
      <c r="HY316" s="80"/>
      <c r="HZ316" s="80"/>
      <c r="IA316" s="80"/>
      <c r="IB316" s="80"/>
      <c r="IC316" s="80"/>
      <c r="ID316" s="80"/>
      <c r="IE316" s="80"/>
      <c r="IF316" s="80"/>
      <c r="IG316" s="80"/>
      <c r="IH316" s="80"/>
      <c r="II316" s="80"/>
      <c r="IJ316" s="80"/>
      <c r="IK316" s="80"/>
      <c r="IL316" s="80"/>
      <c r="IM316" s="80"/>
      <c r="IN316" s="80"/>
      <c r="IO316" s="80"/>
      <c r="IP316" s="80"/>
      <c r="IQ316" s="80"/>
      <c r="IR316" s="80"/>
      <c r="IS316" s="80"/>
      <c r="IT316" s="80"/>
      <c r="IU316" s="80"/>
      <c r="IV316" s="80"/>
      <c r="IW316" s="80"/>
      <c r="IX316" s="80"/>
      <c r="IY316" s="80"/>
      <c r="IZ316" s="80"/>
      <c r="JA316" s="80"/>
      <c r="JB316" s="80"/>
      <c r="JC316" s="80"/>
      <c r="JD316" s="80"/>
      <c r="JE316" s="80"/>
      <c r="JF316" s="80"/>
      <c r="JG316" s="80"/>
      <c r="JH316" s="80"/>
      <c r="JI316" s="80"/>
      <c r="JJ316" s="80"/>
      <c r="JK316" s="80"/>
      <c r="JL316" s="80"/>
      <c r="JM316" s="80"/>
      <c r="JN316" s="80"/>
      <c r="JO316" s="80"/>
      <c r="JP316" s="80"/>
      <c r="JQ316" s="80"/>
      <c r="JR316" s="80"/>
      <c r="JS316" s="80"/>
      <c r="JT316" s="80"/>
      <c r="JU316" s="80"/>
      <c r="JV316" s="80"/>
      <c r="JW316" s="80"/>
      <c r="JX316" s="80"/>
      <c r="JY316" s="80"/>
      <c r="JZ316" s="80"/>
      <c r="KA316" s="80"/>
      <c r="KB316" s="80"/>
      <c r="KC316" s="80"/>
      <c r="KD316" s="80"/>
      <c r="KE316" s="80"/>
      <c r="KF316" s="80"/>
      <c r="KG316" s="80"/>
      <c r="KH316" s="80"/>
      <c r="KI316" s="80"/>
      <c r="KJ316" s="80"/>
      <c r="KK316" s="80"/>
      <c r="KL316" s="80"/>
      <c r="KM316" s="80"/>
      <c r="KN316" s="80"/>
      <c r="KO316" s="80"/>
      <c r="KP316" s="80"/>
      <c r="KQ316" s="80"/>
      <c r="KR316" s="80"/>
      <c r="KS316" s="80"/>
      <c r="KT316" s="80"/>
      <c r="KU316" s="80"/>
      <c r="KV316" s="80"/>
      <c r="KW316" s="80"/>
      <c r="KX316" s="80"/>
      <c r="KY316" s="80">
        <v>116369</v>
      </c>
      <c r="KZ316" s="80"/>
      <c r="LA316" s="80"/>
      <c r="LB316" s="80"/>
      <c r="LC316" s="80"/>
      <c r="LD316" s="80"/>
      <c r="LE316" s="80"/>
      <c r="LF316" s="80"/>
      <c r="LG316" s="80">
        <v>181</v>
      </c>
      <c r="LH316" s="80"/>
      <c r="LI316" s="80"/>
      <c r="LJ316" s="80"/>
      <c r="LK316" s="80"/>
      <c r="LL316" s="80"/>
      <c r="LM316" s="80"/>
      <c r="LN316" s="80"/>
      <c r="LO316" s="80">
        <v>8</v>
      </c>
      <c r="LP316" s="80"/>
      <c r="LQ316" s="80"/>
      <c r="LR316" s="80"/>
      <c r="LS316" s="80"/>
      <c r="LT316" s="80"/>
      <c r="LU316" s="80"/>
      <c r="LV316" s="80"/>
      <c r="LW316" s="80"/>
      <c r="LX316" s="80"/>
      <c r="LY316" s="80"/>
      <c r="LZ316" s="80"/>
      <c r="MA316" s="80"/>
      <c r="MB316" s="80"/>
      <c r="MC316" s="80"/>
      <c r="MD316" s="80"/>
      <c r="ME316" s="80"/>
      <c r="MF316" s="80"/>
      <c r="MG316" s="80"/>
      <c r="MH316" s="80"/>
      <c r="MI316" s="80"/>
      <c r="MJ316" s="80"/>
      <c r="MK316" s="80"/>
      <c r="ML316" s="80"/>
      <c r="MM316" s="80"/>
      <c r="MN316" s="80"/>
      <c r="MO316" s="80"/>
      <c r="MP316" s="80"/>
      <c r="MQ316" s="80"/>
      <c r="MR316" s="80"/>
      <c r="MS316" s="80"/>
      <c r="MT316" s="80"/>
      <c r="MU316" s="80"/>
      <c r="MV316" s="80"/>
      <c r="MW316" s="80"/>
      <c r="MX316" s="80"/>
      <c r="MY316" s="80"/>
      <c r="MZ316" s="80"/>
      <c r="NA316" s="80"/>
      <c r="NB316" s="80"/>
      <c r="NC316" s="80"/>
      <c r="ND316" s="80"/>
      <c r="NE316" s="80"/>
      <c r="NF316" s="80"/>
      <c r="NG316" s="80"/>
      <c r="NH316" s="80"/>
      <c r="NI316" s="80"/>
      <c r="NJ316" s="80"/>
      <c r="NK316" s="80"/>
      <c r="NL316" s="80"/>
      <c r="NM316" s="80"/>
      <c r="NN316" s="80"/>
      <c r="NO316" s="80"/>
      <c r="NP316" s="80"/>
      <c r="NQ316" s="80"/>
      <c r="NR316" s="80"/>
      <c r="NS316" s="80"/>
      <c r="NT316" s="80"/>
      <c r="NU316" s="80"/>
      <c r="NV316" s="80"/>
      <c r="NW316" s="80"/>
      <c r="NX316" s="80"/>
      <c r="NY316" s="80"/>
      <c r="NZ316" s="80"/>
      <c r="OA316" s="80"/>
      <c r="OB316" s="79">
        <v>116572</v>
      </c>
    </row>
    <row r="317" spans="1:392" ht="13.15">
      <c r="A317" s="27" t="s">
        <v>465</v>
      </c>
      <c r="B317" s="23" t="s">
        <v>464</v>
      </c>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v>310</v>
      </c>
      <c r="AI317" s="80"/>
      <c r="AJ317" s="80">
        <v>28136</v>
      </c>
      <c r="AK317" s="80">
        <v>2840</v>
      </c>
      <c r="AL317" s="80"/>
      <c r="AM317" s="80"/>
      <c r="AN317" s="80"/>
      <c r="AO317" s="80"/>
      <c r="AP317" s="80"/>
      <c r="AQ317" s="80"/>
      <c r="AR317" s="80"/>
      <c r="AS317" s="80"/>
      <c r="AT317" s="80"/>
      <c r="AU317" s="80"/>
      <c r="AV317" s="80"/>
      <c r="AW317" s="80"/>
      <c r="AX317" s="80"/>
      <c r="AY317" s="80"/>
      <c r="AZ317" s="80"/>
      <c r="BA317" s="80"/>
      <c r="BB317" s="80"/>
      <c r="BC317" s="80"/>
      <c r="BD317" s="80"/>
      <c r="BE317" s="80"/>
      <c r="BF317" s="80"/>
      <c r="BG317" s="80"/>
      <c r="BH317" s="80"/>
      <c r="BI317" s="80"/>
      <c r="BJ317" s="80"/>
      <c r="BK317" s="80"/>
      <c r="BL317" s="80"/>
      <c r="BM317" s="80"/>
      <c r="BN317" s="80"/>
      <c r="BO317" s="81"/>
      <c r="BP317" s="80"/>
      <c r="BQ317" s="80"/>
      <c r="BR317" s="80"/>
      <c r="BS317" s="80"/>
      <c r="BT317" s="80"/>
      <c r="BU317" s="80"/>
      <c r="BV317" s="80"/>
      <c r="BW317" s="80"/>
      <c r="BX317" s="80"/>
      <c r="BY317" s="80"/>
      <c r="BZ317" s="80"/>
      <c r="CA317" s="80"/>
      <c r="CB317" s="80"/>
      <c r="CC317" s="80"/>
      <c r="CD317" s="80"/>
      <c r="CE317" s="80"/>
      <c r="CF317" s="80"/>
      <c r="CG317" s="80"/>
      <c r="CH317" s="80"/>
      <c r="CI317" s="80"/>
      <c r="CJ317" s="80"/>
      <c r="CK317" s="80"/>
      <c r="CL317" s="80"/>
      <c r="CM317" s="80"/>
      <c r="CN317" s="80"/>
      <c r="CO317" s="80"/>
      <c r="CP317" s="80"/>
      <c r="CQ317" s="80"/>
      <c r="CR317" s="80"/>
      <c r="CS317" s="80"/>
      <c r="CT317" s="80"/>
      <c r="CU317" s="80"/>
      <c r="CV317" s="80"/>
      <c r="CW317" s="80"/>
      <c r="CX317" s="80"/>
      <c r="CY317" s="80"/>
      <c r="CZ317" s="80"/>
      <c r="DA317" s="80"/>
      <c r="DB317" s="80"/>
      <c r="DC317" s="80"/>
      <c r="DD317" s="80"/>
      <c r="DE317" s="80"/>
      <c r="DF317" s="80"/>
      <c r="DG317" s="80"/>
      <c r="DH317" s="80"/>
      <c r="DI317" s="80"/>
      <c r="DJ317" s="80"/>
      <c r="DK317" s="80"/>
      <c r="DL317" s="80"/>
      <c r="DM317" s="80"/>
      <c r="DN317" s="80"/>
      <c r="DO317" s="80"/>
      <c r="DP317" s="80"/>
      <c r="DQ317" s="80"/>
      <c r="DR317" s="80"/>
      <c r="DS317" s="80"/>
      <c r="DT317" s="80"/>
      <c r="DU317" s="80"/>
      <c r="DV317" s="80"/>
      <c r="DW317" s="80"/>
      <c r="DX317" s="80"/>
      <c r="DY317" s="80"/>
      <c r="DZ317" s="80"/>
      <c r="EA317" s="80"/>
      <c r="EB317" s="80"/>
      <c r="EC317" s="80"/>
      <c r="ED317" s="80"/>
      <c r="EE317" s="80"/>
      <c r="EF317" s="80"/>
      <c r="EG317" s="80"/>
      <c r="EH317" s="80"/>
      <c r="EI317" s="80"/>
      <c r="EJ317" s="80"/>
      <c r="EK317" s="80"/>
      <c r="EL317" s="80"/>
      <c r="EM317" s="80"/>
      <c r="EN317" s="80"/>
      <c r="EO317" s="80"/>
      <c r="EP317" s="80"/>
      <c r="EQ317" s="80"/>
      <c r="ER317" s="80"/>
      <c r="ES317" s="80"/>
      <c r="ET317" s="80"/>
      <c r="EU317" s="80"/>
      <c r="EV317" s="80"/>
      <c r="EW317" s="80"/>
      <c r="EX317" s="80"/>
      <c r="EY317" s="80"/>
      <c r="EZ317" s="80"/>
      <c r="FA317" s="80"/>
      <c r="FB317" s="80"/>
      <c r="FC317" s="80"/>
      <c r="FD317" s="80"/>
      <c r="FE317" s="80"/>
      <c r="FF317" s="80"/>
      <c r="FG317" s="80"/>
      <c r="FH317" s="80"/>
      <c r="FI317" s="80"/>
      <c r="FJ317" s="80"/>
      <c r="FK317" s="80"/>
      <c r="FL317" s="80"/>
      <c r="FM317" s="80"/>
      <c r="FN317" s="80"/>
      <c r="FO317" s="80"/>
      <c r="FP317" s="80"/>
      <c r="FQ317" s="80"/>
      <c r="FR317" s="80"/>
      <c r="FS317" s="80"/>
      <c r="FT317" s="80"/>
      <c r="FU317" s="80"/>
      <c r="FV317" s="80"/>
      <c r="FW317" s="80"/>
      <c r="FX317" s="80"/>
      <c r="FY317" s="80"/>
      <c r="FZ317" s="80"/>
      <c r="GA317" s="80"/>
      <c r="GB317" s="80"/>
      <c r="GC317" s="80"/>
      <c r="GD317" s="80"/>
      <c r="GE317" s="80"/>
      <c r="GF317" s="80"/>
      <c r="GG317" s="80"/>
      <c r="GH317" s="80"/>
      <c r="GI317" s="80"/>
      <c r="GJ317" s="80"/>
      <c r="GK317" s="80"/>
      <c r="GL317" s="80"/>
      <c r="GM317" s="80"/>
      <c r="GN317" s="80"/>
      <c r="GO317" s="80"/>
      <c r="GP317" s="80"/>
      <c r="GQ317" s="80"/>
      <c r="GR317" s="80"/>
      <c r="GS317" s="80"/>
      <c r="GT317" s="80"/>
      <c r="GU317" s="80"/>
      <c r="GV317" s="80"/>
      <c r="GW317" s="80"/>
      <c r="GX317" s="80"/>
      <c r="GY317" s="80"/>
      <c r="GZ317" s="80"/>
      <c r="HA317" s="80"/>
      <c r="HB317" s="80"/>
      <c r="HC317" s="80"/>
      <c r="HD317" s="80"/>
      <c r="HE317" s="80"/>
      <c r="HF317" s="80"/>
      <c r="HG317" s="80"/>
      <c r="HH317" s="80"/>
      <c r="HI317" s="80"/>
      <c r="HJ317" s="80"/>
      <c r="HK317" s="80"/>
      <c r="HL317" s="80"/>
      <c r="HM317" s="80"/>
      <c r="HN317" s="80"/>
      <c r="HO317" s="80"/>
      <c r="HP317" s="80"/>
      <c r="HQ317" s="80"/>
      <c r="HR317" s="80"/>
      <c r="HS317" s="80"/>
      <c r="HT317" s="80"/>
      <c r="HU317" s="80"/>
      <c r="HV317" s="80"/>
      <c r="HW317" s="80"/>
      <c r="HX317" s="80"/>
      <c r="HY317" s="80"/>
      <c r="HZ317" s="80"/>
      <c r="IA317" s="80"/>
      <c r="IB317" s="80"/>
      <c r="IC317" s="80"/>
      <c r="ID317" s="80"/>
      <c r="IE317" s="80"/>
      <c r="IF317" s="80"/>
      <c r="IG317" s="80"/>
      <c r="IH317" s="80"/>
      <c r="II317" s="80"/>
      <c r="IJ317" s="80"/>
      <c r="IK317" s="80"/>
      <c r="IL317" s="80"/>
      <c r="IM317" s="80"/>
      <c r="IN317" s="80"/>
      <c r="IO317" s="80"/>
      <c r="IP317" s="80"/>
      <c r="IQ317" s="80"/>
      <c r="IR317" s="80"/>
      <c r="IS317" s="80"/>
      <c r="IT317" s="80"/>
      <c r="IU317" s="80"/>
      <c r="IV317" s="80"/>
      <c r="IW317" s="80"/>
      <c r="IX317" s="80"/>
      <c r="IY317" s="80"/>
      <c r="IZ317" s="80"/>
      <c r="JA317" s="80"/>
      <c r="JB317" s="80"/>
      <c r="JC317" s="80"/>
      <c r="JD317" s="80"/>
      <c r="JE317" s="80"/>
      <c r="JF317" s="80"/>
      <c r="JG317" s="80"/>
      <c r="JH317" s="80"/>
      <c r="JI317" s="80"/>
      <c r="JJ317" s="80"/>
      <c r="JK317" s="80"/>
      <c r="JL317" s="80"/>
      <c r="JM317" s="80"/>
      <c r="JN317" s="80"/>
      <c r="JO317" s="80"/>
      <c r="JP317" s="80"/>
      <c r="JQ317" s="80"/>
      <c r="JR317" s="80"/>
      <c r="JS317" s="80"/>
      <c r="JT317" s="80"/>
      <c r="JU317" s="80"/>
      <c r="JV317" s="80"/>
      <c r="JW317" s="80"/>
      <c r="JX317" s="80"/>
      <c r="JY317" s="80"/>
      <c r="JZ317" s="80"/>
      <c r="KA317" s="80"/>
      <c r="KB317" s="80"/>
      <c r="KC317" s="80"/>
      <c r="KD317" s="80"/>
      <c r="KE317" s="80"/>
      <c r="KF317" s="80"/>
      <c r="KG317" s="80"/>
      <c r="KH317" s="80"/>
      <c r="KI317" s="80"/>
      <c r="KJ317" s="80"/>
      <c r="KK317" s="80"/>
      <c r="KL317" s="80"/>
      <c r="KM317" s="80"/>
      <c r="KN317" s="80"/>
      <c r="KO317" s="80"/>
      <c r="KP317" s="80"/>
      <c r="KQ317" s="80"/>
      <c r="KR317" s="80"/>
      <c r="KS317" s="80"/>
      <c r="KT317" s="80"/>
      <c r="KU317" s="80"/>
      <c r="KV317" s="80"/>
      <c r="KW317" s="80"/>
      <c r="KX317" s="80"/>
      <c r="KY317" s="80"/>
      <c r="KZ317" s="80">
        <v>1465536</v>
      </c>
      <c r="LA317" s="80"/>
      <c r="LB317" s="80"/>
      <c r="LC317" s="80"/>
      <c r="LD317" s="80"/>
      <c r="LE317" s="80"/>
      <c r="LF317" s="80"/>
      <c r="LG317" s="80">
        <v>16</v>
      </c>
      <c r="LH317" s="80"/>
      <c r="LI317" s="80"/>
      <c r="LJ317" s="80"/>
      <c r="LK317" s="80"/>
      <c r="LL317" s="80"/>
      <c r="LM317" s="80"/>
      <c r="LN317" s="80"/>
      <c r="LO317" s="80">
        <v>4</v>
      </c>
      <c r="LP317" s="80"/>
      <c r="LQ317" s="80"/>
      <c r="LR317" s="80"/>
      <c r="LS317" s="80"/>
      <c r="LT317" s="80"/>
      <c r="LU317" s="80"/>
      <c r="LV317" s="80"/>
      <c r="LW317" s="80"/>
      <c r="LX317" s="80"/>
      <c r="LY317" s="80"/>
      <c r="LZ317" s="80"/>
      <c r="MA317" s="80"/>
      <c r="MB317" s="80"/>
      <c r="MC317" s="80"/>
      <c r="MD317" s="80"/>
      <c r="ME317" s="80"/>
      <c r="MF317" s="80"/>
      <c r="MG317" s="80"/>
      <c r="MH317" s="80"/>
      <c r="MI317" s="80"/>
      <c r="MJ317" s="80"/>
      <c r="MK317" s="80"/>
      <c r="ML317" s="80"/>
      <c r="MM317" s="80"/>
      <c r="MN317" s="80"/>
      <c r="MO317" s="80"/>
      <c r="MP317" s="80"/>
      <c r="MQ317" s="80"/>
      <c r="MR317" s="80"/>
      <c r="MS317" s="80"/>
      <c r="MT317" s="80"/>
      <c r="MU317" s="80"/>
      <c r="MV317" s="80"/>
      <c r="MW317" s="80"/>
      <c r="MX317" s="80"/>
      <c r="MY317" s="80"/>
      <c r="MZ317" s="80"/>
      <c r="NA317" s="80"/>
      <c r="NB317" s="80"/>
      <c r="NC317" s="80"/>
      <c r="ND317" s="80"/>
      <c r="NE317" s="80"/>
      <c r="NF317" s="80"/>
      <c r="NG317" s="80"/>
      <c r="NH317" s="80"/>
      <c r="NI317" s="80"/>
      <c r="NJ317" s="80"/>
      <c r="NK317" s="80"/>
      <c r="NL317" s="80"/>
      <c r="NM317" s="80"/>
      <c r="NN317" s="80"/>
      <c r="NO317" s="80"/>
      <c r="NP317" s="80"/>
      <c r="NQ317" s="80"/>
      <c r="NR317" s="80"/>
      <c r="NS317" s="80"/>
      <c r="NT317" s="80"/>
      <c r="NU317" s="80"/>
      <c r="NV317" s="80"/>
      <c r="NW317" s="80"/>
      <c r="NX317" s="80"/>
      <c r="NY317" s="80"/>
      <c r="NZ317" s="80"/>
      <c r="OA317" s="80"/>
      <c r="OB317" s="79">
        <v>1496841</v>
      </c>
    </row>
    <row r="318" spans="1:392" ht="13.15">
      <c r="A318" s="27" t="s">
        <v>467</v>
      </c>
      <c r="B318" s="23" t="s">
        <v>466</v>
      </c>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v>11</v>
      </c>
      <c r="AB318" s="80">
        <v>901</v>
      </c>
      <c r="AC318" s="80"/>
      <c r="AD318" s="80"/>
      <c r="AE318" s="80"/>
      <c r="AF318" s="80"/>
      <c r="AG318" s="80"/>
      <c r="AH318" s="80">
        <v>227</v>
      </c>
      <c r="AI318" s="80"/>
      <c r="AJ318" s="80"/>
      <c r="AK318" s="80"/>
      <c r="AL318" s="80"/>
      <c r="AM318" s="80"/>
      <c r="AN318" s="80"/>
      <c r="AO318" s="80"/>
      <c r="AP318" s="80"/>
      <c r="AQ318" s="80"/>
      <c r="AR318" s="80"/>
      <c r="AS318" s="80"/>
      <c r="AT318" s="80"/>
      <c r="AU318" s="80"/>
      <c r="AV318" s="80"/>
      <c r="AW318" s="80"/>
      <c r="AX318" s="80"/>
      <c r="AY318" s="80"/>
      <c r="AZ318" s="80"/>
      <c r="BA318" s="80"/>
      <c r="BB318" s="80"/>
      <c r="BC318" s="80"/>
      <c r="BD318" s="80"/>
      <c r="BE318" s="80"/>
      <c r="BF318" s="80"/>
      <c r="BG318" s="80"/>
      <c r="BH318" s="80"/>
      <c r="BI318" s="80"/>
      <c r="BJ318" s="80"/>
      <c r="BK318" s="80"/>
      <c r="BL318" s="80"/>
      <c r="BM318" s="80"/>
      <c r="BN318" s="80"/>
      <c r="BO318" s="81"/>
      <c r="BP318" s="80"/>
      <c r="BQ318" s="80"/>
      <c r="BR318" s="80"/>
      <c r="BS318" s="80"/>
      <c r="BT318" s="80"/>
      <c r="BU318" s="80"/>
      <c r="BV318" s="80"/>
      <c r="BW318" s="80"/>
      <c r="BX318" s="80"/>
      <c r="BY318" s="80"/>
      <c r="BZ318" s="80"/>
      <c r="CA318" s="80"/>
      <c r="CB318" s="80"/>
      <c r="CC318" s="80"/>
      <c r="CD318" s="80"/>
      <c r="CE318" s="80"/>
      <c r="CF318" s="80"/>
      <c r="CG318" s="80"/>
      <c r="CH318" s="80"/>
      <c r="CI318" s="80"/>
      <c r="CJ318" s="80"/>
      <c r="CK318" s="80"/>
      <c r="CL318" s="80"/>
      <c r="CM318" s="80"/>
      <c r="CN318" s="80"/>
      <c r="CO318" s="80"/>
      <c r="CP318" s="80"/>
      <c r="CQ318" s="80"/>
      <c r="CR318" s="80"/>
      <c r="CS318" s="80"/>
      <c r="CT318" s="80"/>
      <c r="CU318" s="80"/>
      <c r="CV318" s="80"/>
      <c r="CW318" s="80"/>
      <c r="CX318" s="80"/>
      <c r="CY318" s="80"/>
      <c r="CZ318" s="80"/>
      <c r="DA318" s="80"/>
      <c r="DB318" s="80"/>
      <c r="DC318" s="80"/>
      <c r="DD318" s="80"/>
      <c r="DE318" s="80"/>
      <c r="DF318" s="80"/>
      <c r="DG318" s="80"/>
      <c r="DH318" s="80"/>
      <c r="DI318" s="80"/>
      <c r="DJ318" s="80"/>
      <c r="DK318" s="80"/>
      <c r="DL318" s="80"/>
      <c r="DM318" s="80"/>
      <c r="DN318" s="80"/>
      <c r="DO318" s="80"/>
      <c r="DP318" s="80"/>
      <c r="DQ318" s="80"/>
      <c r="DR318" s="80"/>
      <c r="DS318" s="80"/>
      <c r="DT318" s="80"/>
      <c r="DU318" s="80"/>
      <c r="DV318" s="80"/>
      <c r="DW318" s="80"/>
      <c r="DX318" s="80"/>
      <c r="DY318" s="80"/>
      <c r="DZ318" s="80"/>
      <c r="EA318" s="80"/>
      <c r="EB318" s="80"/>
      <c r="EC318" s="80"/>
      <c r="ED318" s="80"/>
      <c r="EE318" s="80"/>
      <c r="EF318" s="80"/>
      <c r="EG318" s="80"/>
      <c r="EH318" s="80"/>
      <c r="EI318" s="80"/>
      <c r="EJ318" s="80"/>
      <c r="EK318" s="80"/>
      <c r="EL318" s="80"/>
      <c r="EM318" s="80"/>
      <c r="EN318" s="80"/>
      <c r="EO318" s="80"/>
      <c r="EP318" s="80"/>
      <c r="EQ318" s="80"/>
      <c r="ER318" s="80"/>
      <c r="ES318" s="80"/>
      <c r="ET318" s="80"/>
      <c r="EU318" s="80"/>
      <c r="EV318" s="80"/>
      <c r="EW318" s="80"/>
      <c r="EX318" s="80"/>
      <c r="EY318" s="80"/>
      <c r="EZ318" s="80"/>
      <c r="FA318" s="80"/>
      <c r="FB318" s="80"/>
      <c r="FC318" s="80"/>
      <c r="FD318" s="80"/>
      <c r="FE318" s="80"/>
      <c r="FF318" s="80"/>
      <c r="FG318" s="80"/>
      <c r="FH318" s="80"/>
      <c r="FI318" s="80"/>
      <c r="FJ318" s="80"/>
      <c r="FK318" s="80"/>
      <c r="FL318" s="80"/>
      <c r="FM318" s="80"/>
      <c r="FN318" s="80"/>
      <c r="FO318" s="80"/>
      <c r="FP318" s="80"/>
      <c r="FQ318" s="80"/>
      <c r="FR318" s="80"/>
      <c r="FS318" s="80"/>
      <c r="FT318" s="80"/>
      <c r="FU318" s="80"/>
      <c r="FV318" s="80"/>
      <c r="FW318" s="80"/>
      <c r="FX318" s="80"/>
      <c r="FY318" s="80"/>
      <c r="FZ318" s="80"/>
      <c r="GA318" s="80"/>
      <c r="GB318" s="80"/>
      <c r="GC318" s="80"/>
      <c r="GD318" s="80"/>
      <c r="GE318" s="80"/>
      <c r="GF318" s="80"/>
      <c r="GG318" s="80"/>
      <c r="GH318" s="80"/>
      <c r="GI318" s="80"/>
      <c r="GJ318" s="80"/>
      <c r="GK318" s="80"/>
      <c r="GL318" s="80"/>
      <c r="GM318" s="80"/>
      <c r="GN318" s="80"/>
      <c r="GO318" s="80"/>
      <c r="GP318" s="80"/>
      <c r="GQ318" s="80"/>
      <c r="GR318" s="80"/>
      <c r="GS318" s="80"/>
      <c r="GT318" s="80"/>
      <c r="GU318" s="80"/>
      <c r="GV318" s="80"/>
      <c r="GW318" s="80"/>
      <c r="GX318" s="80"/>
      <c r="GY318" s="80"/>
      <c r="GZ318" s="80"/>
      <c r="HA318" s="80"/>
      <c r="HB318" s="80"/>
      <c r="HC318" s="80"/>
      <c r="HD318" s="80"/>
      <c r="HE318" s="80"/>
      <c r="HF318" s="80"/>
      <c r="HG318" s="80"/>
      <c r="HH318" s="80"/>
      <c r="HI318" s="80"/>
      <c r="HJ318" s="80"/>
      <c r="HK318" s="80"/>
      <c r="HL318" s="80"/>
      <c r="HM318" s="80"/>
      <c r="HN318" s="80"/>
      <c r="HO318" s="80"/>
      <c r="HP318" s="80"/>
      <c r="HQ318" s="80"/>
      <c r="HR318" s="80"/>
      <c r="HS318" s="80"/>
      <c r="HT318" s="80"/>
      <c r="HU318" s="80"/>
      <c r="HV318" s="80"/>
      <c r="HW318" s="80"/>
      <c r="HX318" s="80"/>
      <c r="HY318" s="80"/>
      <c r="HZ318" s="80"/>
      <c r="IA318" s="80"/>
      <c r="IB318" s="80"/>
      <c r="IC318" s="80"/>
      <c r="ID318" s="80"/>
      <c r="IE318" s="80"/>
      <c r="IF318" s="80"/>
      <c r="IG318" s="80"/>
      <c r="IH318" s="80"/>
      <c r="II318" s="80"/>
      <c r="IJ318" s="80"/>
      <c r="IK318" s="80"/>
      <c r="IL318" s="80"/>
      <c r="IM318" s="80"/>
      <c r="IN318" s="80"/>
      <c r="IO318" s="80"/>
      <c r="IP318" s="80"/>
      <c r="IQ318" s="80"/>
      <c r="IR318" s="80"/>
      <c r="IS318" s="80"/>
      <c r="IT318" s="80"/>
      <c r="IU318" s="80"/>
      <c r="IV318" s="80"/>
      <c r="IW318" s="80"/>
      <c r="IX318" s="80"/>
      <c r="IY318" s="80"/>
      <c r="IZ318" s="80"/>
      <c r="JA318" s="80"/>
      <c r="JB318" s="80"/>
      <c r="JC318" s="80"/>
      <c r="JD318" s="80"/>
      <c r="JE318" s="80"/>
      <c r="JF318" s="80"/>
      <c r="JG318" s="80"/>
      <c r="JH318" s="80"/>
      <c r="JI318" s="80"/>
      <c r="JJ318" s="80"/>
      <c r="JK318" s="80"/>
      <c r="JL318" s="80"/>
      <c r="JM318" s="80"/>
      <c r="JN318" s="80"/>
      <c r="JO318" s="80"/>
      <c r="JP318" s="80"/>
      <c r="JQ318" s="80"/>
      <c r="JR318" s="80"/>
      <c r="JS318" s="80"/>
      <c r="JT318" s="80"/>
      <c r="JU318" s="80"/>
      <c r="JV318" s="80"/>
      <c r="JW318" s="80"/>
      <c r="JX318" s="80"/>
      <c r="JY318" s="80"/>
      <c r="JZ318" s="80"/>
      <c r="KA318" s="80"/>
      <c r="KB318" s="80"/>
      <c r="KC318" s="80"/>
      <c r="KD318" s="80"/>
      <c r="KE318" s="80"/>
      <c r="KF318" s="80"/>
      <c r="KG318" s="80"/>
      <c r="KH318" s="80"/>
      <c r="KI318" s="80"/>
      <c r="KJ318" s="80"/>
      <c r="KK318" s="80"/>
      <c r="KL318" s="80"/>
      <c r="KM318" s="80"/>
      <c r="KN318" s="80"/>
      <c r="KO318" s="80"/>
      <c r="KP318" s="80"/>
      <c r="KQ318" s="80"/>
      <c r="KR318" s="80"/>
      <c r="KS318" s="80"/>
      <c r="KT318" s="80"/>
      <c r="KU318" s="80"/>
      <c r="KV318" s="80"/>
      <c r="KW318" s="80"/>
      <c r="KX318" s="80">
        <v>261</v>
      </c>
      <c r="KY318" s="80"/>
      <c r="KZ318" s="80"/>
      <c r="LA318" s="80">
        <v>874712</v>
      </c>
      <c r="LB318" s="80"/>
      <c r="LC318" s="80"/>
      <c r="LD318" s="80"/>
      <c r="LE318" s="80"/>
      <c r="LF318" s="80"/>
      <c r="LG318" s="80">
        <v>107</v>
      </c>
      <c r="LH318" s="80"/>
      <c r="LI318" s="80"/>
      <c r="LJ318" s="80"/>
      <c r="LK318" s="80"/>
      <c r="LL318" s="80"/>
      <c r="LM318" s="80"/>
      <c r="LN318" s="80"/>
      <c r="LO318" s="80">
        <v>18</v>
      </c>
      <c r="LP318" s="80"/>
      <c r="LQ318" s="80">
        <v>102</v>
      </c>
      <c r="LR318" s="80"/>
      <c r="LS318" s="80"/>
      <c r="LT318" s="80"/>
      <c r="LU318" s="80"/>
      <c r="LV318" s="80"/>
      <c r="LW318" s="80"/>
      <c r="LX318" s="80"/>
      <c r="LY318" s="80"/>
      <c r="LZ318" s="80"/>
      <c r="MA318" s="80"/>
      <c r="MB318" s="80"/>
      <c r="MC318" s="80"/>
      <c r="MD318" s="80"/>
      <c r="ME318" s="80"/>
      <c r="MF318" s="80"/>
      <c r="MG318" s="80"/>
      <c r="MH318" s="80"/>
      <c r="MI318" s="80"/>
      <c r="MJ318" s="80"/>
      <c r="MK318" s="80"/>
      <c r="ML318" s="80"/>
      <c r="MM318" s="80"/>
      <c r="MN318" s="80"/>
      <c r="MO318" s="80"/>
      <c r="MP318" s="80"/>
      <c r="MQ318" s="80"/>
      <c r="MR318" s="80"/>
      <c r="MS318" s="80"/>
      <c r="MT318" s="80"/>
      <c r="MU318" s="80"/>
      <c r="MV318" s="80"/>
      <c r="MW318" s="80"/>
      <c r="MX318" s="80"/>
      <c r="MY318" s="80"/>
      <c r="MZ318" s="80"/>
      <c r="NA318" s="80">
        <v>0</v>
      </c>
      <c r="NB318" s="80">
        <v>62</v>
      </c>
      <c r="NC318" s="80"/>
      <c r="ND318" s="80"/>
      <c r="NE318" s="80"/>
      <c r="NF318" s="80"/>
      <c r="NG318" s="80"/>
      <c r="NH318" s="80"/>
      <c r="NI318" s="80"/>
      <c r="NJ318" s="80"/>
      <c r="NK318" s="80"/>
      <c r="NL318" s="80"/>
      <c r="NM318" s="80"/>
      <c r="NN318" s="80"/>
      <c r="NO318" s="80"/>
      <c r="NP318" s="80">
        <v>80</v>
      </c>
      <c r="NQ318" s="80"/>
      <c r="NR318" s="80"/>
      <c r="NS318" s="80"/>
      <c r="NT318" s="80"/>
      <c r="NU318" s="80"/>
      <c r="NV318" s="80"/>
      <c r="NW318" s="80"/>
      <c r="NX318" s="80"/>
      <c r="NY318" s="80"/>
      <c r="NZ318" s="80"/>
      <c r="OA318" s="80"/>
      <c r="OB318" s="79">
        <v>876480</v>
      </c>
    </row>
    <row r="319" spans="1:392" ht="13.15">
      <c r="A319" s="27">
        <v>532100</v>
      </c>
      <c r="B319" s="23" t="s">
        <v>468</v>
      </c>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v>3</v>
      </c>
      <c r="AI319" s="80"/>
      <c r="AJ319" s="80"/>
      <c r="AK319" s="80"/>
      <c r="AL319" s="80"/>
      <c r="AM319" s="80"/>
      <c r="AN319" s="80"/>
      <c r="AO319" s="80"/>
      <c r="AP319" s="80"/>
      <c r="AQ319" s="80"/>
      <c r="AR319" s="80"/>
      <c r="AS319" s="80"/>
      <c r="AT319" s="80"/>
      <c r="AU319" s="80"/>
      <c r="AV319" s="80"/>
      <c r="AW319" s="80"/>
      <c r="AX319" s="80"/>
      <c r="AY319" s="80"/>
      <c r="AZ319" s="80"/>
      <c r="BA319" s="80"/>
      <c r="BB319" s="80"/>
      <c r="BC319" s="80"/>
      <c r="BD319" s="80"/>
      <c r="BE319" s="80"/>
      <c r="BF319" s="80"/>
      <c r="BG319" s="80"/>
      <c r="BH319" s="80"/>
      <c r="BI319" s="80"/>
      <c r="BJ319" s="80"/>
      <c r="BK319" s="80"/>
      <c r="BL319" s="80"/>
      <c r="BM319" s="80"/>
      <c r="BN319" s="80"/>
      <c r="BO319" s="81"/>
      <c r="BP319" s="80"/>
      <c r="BQ319" s="80"/>
      <c r="BR319" s="80"/>
      <c r="BS319" s="80"/>
      <c r="BT319" s="80"/>
      <c r="BU319" s="80"/>
      <c r="BV319" s="80"/>
      <c r="BW319" s="80"/>
      <c r="BX319" s="80"/>
      <c r="BY319" s="80"/>
      <c r="BZ319" s="80"/>
      <c r="CA319" s="80"/>
      <c r="CB319" s="80"/>
      <c r="CC319" s="80"/>
      <c r="CD319" s="80"/>
      <c r="CE319" s="80"/>
      <c r="CF319" s="80"/>
      <c r="CG319" s="80"/>
      <c r="CH319" s="80"/>
      <c r="CI319" s="80"/>
      <c r="CJ319" s="80"/>
      <c r="CK319" s="80"/>
      <c r="CL319" s="80"/>
      <c r="CM319" s="80"/>
      <c r="CN319" s="80"/>
      <c r="CO319" s="80"/>
      <c r="CP319" s="80"/>
      <c r="CQ319" s="80"/>
      <c r="CR319" s="80"/>
      <c r="CS319" s="80"/>
      <c r="CT319" s="80"/>
      <c r="CU319" s="80"/>
      <c r="CV319" s="80"/>
      <c r="CW319" s="80"/>
      <c r="CX319" s="80"/>
      <c r="CY319" s="80"/>
      <c r="CZ319" s="80"/>
      <c r="DA319" s="80"/>
      <c r="DB319" s="80"/>
      <c r="DC319" s="80"/>
      <c r="DD319" s="80"/>
      <c r="DE319" s="80"/>
      <c r="DF319" s="80"/>
      <c r="DG319" s="80"/>
      <c r="DH319" s="80"/>
      <c r="DI319" s="80"/>
      <c r="DJ319" s="80"/>
      <c r="DK319" s="80"/>
      <c r="DL319" s="80"/>
      <c r="DM319" s="80"/>
      <c r="DN319" s="80"/>
      <c r="DO319" s="80"/>
      <c r="DP319" s="80"/>
      <c r="DQ319" s="80"/>
      <c r="DR319" s="80"/>
      <c r="DS319" s="80"/>
      <c r="DT319" s="80"/>
      <c r="DU319" s="80"/>
      <c r="DV319" s="80"/>
      <c r="DW319" s="80"/>
      <c r="DX319" s="80"/>
      <c r="DY319" s="80"/>
      <c r="DZ319" s="80"/>
      <c r="EA319" s="80"/>
      <c r="EB319" s="80"/>
      <c r="EC319" s="80"/>
      <c r="ED319" s="80"/>
      <c r="EE319" s="80"/>
      <c r="EF319" s="80"/>
      <c r="EG319" s="80"/>
      <c r="EH319" s="80"/>
      <c r="EI319" s="80"/>
      <c r="EJ319" s="80"/>
      <c r="EK319" s="80"/>
      <c r="EL319" s="80"/>
      <c r="EM319" s="80"/>
      <c r="EN319" s="80"/>
      <c r="EO319" s="80"/>
      <c r="EP319" s="80"/>
      <c r="EQ319" s="80"/>
      <c r="ER319" s="80"/>
      <c r="ES319" s="80"/>
      <c r="ET319" s="80"/>
      <c r="EU319" s="80"/>
      <c r="EV319" s="80"/>
      <c r="EW319" s="80"/>
      <c r="EX319" s="80"/>
      <c r="EY319" s="80"/>
      <c r="EZ319" s="80"/>
      <c r="FA319" s="80"/>
      <c r="FB319" s="80"/>
      <c r="FC319" s="80"/>
      <c r="FD319" s="80"/>
      <c r="FE319" s="80"/>
      <c r="FF319" s="80"/>
      <c r="FG319" s="80"/>
      <c r="FH319" s="80"/>
      <c r="FI319" s="80"/>
      <c r="FJ319" s="80"/>
      <c r="FK319" s="80"/>
      <c r="FL319" s="80"/>
      <c r="FM319" s="80"/>
      <c r="FN319" s="80"/>
      <c r="FO319" s="80"/>
      <c r="FP319" s="80"/>
      <c r="FQ319" s="80"/>
      <c r="FR319" s="80"/>
      <c r="FS319" s="80"/>
      <c r="FT319" s="80"/>
      <c r="FU319" s="80"/>
      <c r="FV319" s="80"/>
      <c r="FW319" s="80"/>
      <c r="FX319" s="80"/>
      <c r="FY319" s="80"/>
      <c r="FZ319" s="80"/>
      <c r="GA319" s="80"/>
      <c r="GB319" s="80"/>
      <c r="GC319" s="80"/>
      <c r="GD319" s="80"/>
      <c r="GE319" s="80"/>
      <c r="GF319" s="80"/>
      <c r="GG319" s="80"/>
      <c r="GH319" s="80"/>
      <c r="GI319" s="80"/>
      <c r="GJ319" s="80"/>
      <c r="GK319" s="80"/>
      <c r="GL319" s="80"/>
      <c r="GM319" s="80"/>
      <c r="GN319" s="80"/>
      <c r="GO319" s="80"/>
      <c r="GP319" s="80"/>
      <c r="GQ319" s="80"/>
      <c r="GR319" s="80"/>
      <c r="GS319" s="80"/>
      <c r="GT319" s="80"/>
      <c r="GU319" s="80"/>
      <c r="GV319" s="80"/>
      <c r="GW319" s="80"/>
      <c r="GX319" s="80"/>
      <c r="GY319" s="80"/>
      <c r="GZ319" s="80"/>
      <c r="HA319" s="80"/>
      <c r="HB319" s="80"/>
      <c r="HC319" s="80"/>
      <c r="HD319" s="80"/>
      <c r="HE319" s="80"/>
      <c r="HF319" s="80"/>
      <c r="HG319" s="80"/>
      <c r="HH319" s="80"/>
      <c r="HI319" s="80"/>
      <c r="HJ319" s="80"/>
      <c r="HK319" s="80"/>
      <c r="HL319" s="80"/>
      <c r="HM319" s="80"/>
      <c r="HN319" s="80"/>
      <c r="HO319" s="80"/>
      <c r="HP319" s="80"/>
      <c r="HQ319" s="80"/>
      <c r="HR319" s="80"/>
      <c r="HS319" s="80"/>
      <c r="HT319" s="80"/>
      <c r="HU319" s="80"/>
      <c r="HV319" s="80"/>
      <c r="HW319" s="80"/>
      <c r="HX319" s="80"/>
      <c r="HY319" s="80"/>
      <c r="HZ319" s="80"/>
      <c r="IA319" s="80"/>
      <c r="IB319" s="80"/>
      <c r="IC319" s="80"/>
      <c r="ID319" s="80"/>
      <c r="IE319" s="80"/>
      <c r="IF319" s="80"/>
      <c r="IG319" s="80"/>
      <c r="IH319" s="80"/>
      <c r="II319" s="80"/>
      <c r="IJ319" s="80"/>
      <c r="IK319" s="80"/>
      <c r="IL319" s="80"/>
      <c r="IM319" s="80"/>
      <c r="IN319" s="80"/>
      <c r="IO319" s="80"/>
      <c r="IP319" s="80"/>
      <c r="IQ319" s="80"/>
      <c r="IR319" s="80"/>
      <c r="IS319" s="80"/>
      <c r="IT319" s="80"/>
      <c r="IU319" s="80"/>
      <c r="IV319" s="80"/>
      <c r="IW319" s="80"/>
      <c r="IX319" s="80"/>
      <c r="IY319" s="80"/>
      <c r="IZ319" s="80"/>
      <c r="JA319" s="80"/>
      <c r="JB319" s="80"/>
      <c r="JC319" s="80"/>
      <c r="JD319" s="80"/>
      <c r="JE319" s="80"/>
      <c r="JF319" s="80"/>
      <c r="JG319" s="80"/>
      <c r="JH319" s="80"/>
      <c r="JI319" s="80"/>
      <c r="JJ319" s="80"/>
      <c r="JK319" s="80"/>
      <c r="JL319" s="80"/>
      <c r="JM319" s="80"/>
      <c r="JN319" s="80"/>
      <c r="JO319" s="80"/>
      <c r="JP319" s="80"/>
      <c r="JQ319" s="80"/>
      <c r="JR319" s="80"/>
      <c r="JS319" s="80"/>
      <c r="JT319" s="80">
        <v>29</v>
      </c>
      <c r="JU319" s="80"/>
      <c r="JV319" s="80"/>
      <c r="JW319" s="80"/>
      <c r="JX319" s="80"/>
      <c r="JY319" s="80">
        <v>14</v>
      </c>
      <c r="JZ319" s="80"/>
      <c r="KA319" s="80"/>
      <c r="KB319" s="80"/>
      <c r="KC319" s="80"/>
      <c r="KD319" s="80"/>
      <c r="KE319" s="80"/>
      <c r="KF319" s="80"/>
      <c r="KG319" s="80"/>
      <c r="KH319" s="80"/>
      <c r="KI319" s="80"/>
      <c r="KJ319" s="80"/>
      <c r="KK319" s="80"/>
      <c r="KL319" s="80"/>
      <c r="KM319" s="80"/>
      <c r="KN319" s="80"/>
      <c r="KO319" s="80"/>
      <c r="KP319" s="80"/>
      <c r="KQ319" s="80"/>
      <c r="KR319" s="80"/>
      <c r="KS319" s="80"/>
      <c r="KT319" s="80"/>
      <c r="KU319" s="80"/>
      <c r="KV319" s="80"/>
      <c r="KW319" s="80">
        <v>457</v>
      </c>
      <c r="KX319" s="80"/>
      <c r="KY319" s="80"/>
      <c r="KZ319" s="80"/>
      <c r="LA319" s="80">
        <v>10</v>
      </c>
      <c r="LB319" s="80">
        <v>47587</v>
      </c>
      <c r="LC319" s="80">
        <v>9</v>
      </c>
      <c r="LD319" s="80"/>
      <c r="LE319" s="80"/>
      <c r="LF319" s="80"/>
      <c r="LG319" s="80">
        <v>29</v>
      </c>
      <c r="LH319" s="80"/>
      <c r="LI319" s="80"/>
      <c r="LJ319" s="80"/>
      <c r="LK319" s="80"/>
      <c r="LL319" s="80"/>
      <c r="LM319" s="80"/>
      <c r="LN319" s="80"/>
      <c r="LO319" s="80">
        <v>2</v>
      </c>
      <c r="LP319" s="80"/>
      <c r="LQ319" s="80"/>
      <c r="LR319" s="80"/>
      <c r="LS319" s="80"/>
      <c r="LT319" s="80"/>
      <c r="LU319" s="80"/>
      <c r="LV319" s="80"/>
      <c r="LW319" s="80"/>
      <c r="LX319" s="80"/>
      <c r="LY319" s="80"/>
      <c r="LZ319" s="80"/>
      <c r="MA319" s="80"/>
      <c r="MB319" s="80"/>
      <c r="MC319" s="80"/>
      <c r="MD319" s="80"/>
      <c r="ME319" s="80"/>
      <c r="MF319" s="80"/>
      <c r="MG319" s="80"/>
      <c r="MH319" s="80"/>
      <c r="MI319" s="80"/>
      <c r="MJ319" s="80"/>
      <c r="MK319" s="80"/>
      <c r="ML319" s="80"/>
      <c r="MM319" s="80"/>
      <c r="MN319" s="80"/>
      <c r="MO319" s="80"/>
      <c r="MP319" s="80"/>
      <c r="MQ319" s="80"/>
      <c r="MR319" s="80"/>
      <c r="MS319" s="80"/>
      <c r="MT319" s="80"/>
      <c r="MU319" s="80"/>
      <c r="MV319" s="80"/>
      <c r="MW319" s="80"/>
      <c r="MX319" s="80"/>
      <c r="MY319" s="80"/>
      <c r="MZ319" s="80"/>
      <c r="NA319" s="80"/>
      <c r="NB319" s="80"/>
      <c r="NC319" s="80"/>
      <c r="ND319" s="80"/>
      <c r="NE319" s="80"/>
      <c r="NF319" s="80">
        <v>920</v>
      </c>
      <c r="NG319" s="80"/>
      <c r="NH319" s="80"/>
      <c r="NI319" s="80"/>
      <c r="NJ319" s="80"/>
      <c r="NK319" s="80"/>
      <c r="NL319" s="80"/>
      <c r="NM319" s="80"/>
      <c r="NN319" s="80"/>
      <c r="NO319" s="80"/>
      <c r="NP319" s="80"/>
      <c r="NQ319" s="80"/>
      <c r="NR319" s="80"/>
      <c r="NS319" s="80"/>
      <c r="NT319" s="80"/>
      <c r="NU319" s="80"/>
      <c r="NV319" s="80"/>
      <c r="NW319" s="80"/>
      <c r="NX319" s="80"/>
      <c r="NY319" s="80"/>
      <c r="NZ319" s="80"/>
      <c r="OA319" s="80"/>
      <c r="OB319" s="79">
        <v>49060</v>
      </c>
    </row>
    <row r="320" spans="1:392" ht="13.15">
      <c r="A320" s="27" t="s">
        <v>470</v>
      </c>
      <c r="B320" s="23" t="s">
        <v>469</v>
      </c>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v>26</v>
      </c>
      <c r="AI320" s="80"/>
      <c r="AJ320" s="80"/>
      <c r="AK320" s="80"/>
      <c r="AL320" s="80"/>
      <c r="AM320" s="80"/>
      <c r="AN320" s="80"/>
      <c r="AO320" s="80"/>
      <c r="AP320" s="80"/>
      <c r="AQ320" s="80"/>
      <c r="AR320" s="80"/>
      <c r="AS320" s="80"/>
      <c r="AT320" s="80"/>
      <c r="AU320" s="80"/>
      <c r="AV320" s="80"/>
      <c r="AW320" s="80"/>
      <c r="AX320" s="80"/>
      <c r="AY320" s="80"/>
      <c r="AZ320" s="80"/>
      <c r="BA320" s="80"/>
      <c r="BB320" s="80"/>
      <c r="BC320" s="80"/>
      <c r="BD320" s="80"/>
      <c r="BE320" s="80"/>
      <c r="BF320" s="80"/>
      <c r="BG320" s="80"/>
      <c r="BH320" s="80"/>
      <c r="BI320" s="80"/>
      <c r="BJ320" s="80"/>
      <c r="BK320" s="80"/>
      <c r="BL320" s="80"/>
      <c r="BM320" s="80"/>
      <c r="BN320" s="80"/>
      <c r="BO320" s="81"/>
      <c r="BP320" s="80"/>
      <c r="BQ320" s="80"/>
      <c r="BR320" s="80"/>
      <c r="BS320" s="80"/>
      <c r="BT320" s="80"/>
      <c r="BU320" s="80"/>
      <c r="BV320" s="80"/>
      <c r="BW320" s="80"/>
      <c r="BX320" s="80"/>
      <c r="BY320" s="80"/>
      <c r="BZ320" s="80"/>
      <c r="CA320" s="80"/>
      <c r="CB320" s="80"/>
      <c r="CC320" s="80"/>
      <c r="CD320" s="80"/>
      <c r="CE320" s="80"/>
      <c r="CF320" s="80"/>
      <c r="CG320" s="80"/>
      <c r="CH320" s="80"/>
      <c r="CI320" s="80"/>
      <c r="CJ320" s="80"/>
      <c r="CK320" s="80"/>
      <c r="CL320" s="80"/>
      <c r="CM320" s="80"/>
      <c r="CN320" s="80"/>
      <c r="CO320" s="80"/>
      <c r="CP320" s="80"/>
      <c r="CQ320" s="80"/>
      <c r="CR320" s="80"/>
      <c r="CS320" s="80"/>
      <c r="CT320" s="80"/>
      <c r="CU320" s="80"/>
      <c r="CV320" s="80"/>
      <c r="CW320" s="80"/>
      <c r="CX320" s="80"/>
      <c r="CY320" s="80"/>
      <c r="CZ320" s="80"/>
      <c r="DA320" s="80"/>
      <c r="DB320" s="80"/>
      <c r="DC320" s="80"/>
      <c r="DD320" s="80"/>
      <c r="DE320" s="80"/>
      <c r="DF320" s="80"/>
      <c r="DG320" s="80"/>
      <c r="DH320" s="80"/>
      <c r="DI320" s="80"/>
      <c r="DJ320" s="80"/>
      <c r="DK320" s="80"/>
      <c r="DL320" s="80"/>
      <c r="DM320" s="80"/>
      <c r="DN320" s="80"/>
      <c r="DO320" s="80"/>
      <c r="DP320" s="80"/>
      <c r="DQ320" s="80"/>
      <c r="DR320" s="80"/>
      <c r="DS320" s="80"/>
      <c r="DT320" s="80"/>
      <c r="DU320" s="80"/>
      <c r="DV320" s="80"/>
      <c r="DW320" s="80"/>
      <c r="DX320" s="80"/>
      <c r="DY320" s="80"/>
      <c r="DZ320" s="80"/>
      <c r="EA320" s="80"/>
      <c r="EB320" s="80"/>
      <c r="EC320" s="80"/>
      <c r="ED320" s="80"/>
      <c r="EE320" s="80"/>
      <c r="EF320" s="80"/>
      <c r="EG320" s="80"/>
      <c r="EH320" s="80"/>
      <c r="EI320" s="80"/>
      <c r="EJ320" s="80"/>
      <c r="EK320" s="80"/>
      <c r="EL320" s="80"/>
      <c r="EM320" s="80"/>
      <c r="EN320" s="80"/>
      <c r="EO320" s="80"/>
      <c r="EP320" s="80"/>
      <c r="EQ320" s="80"/>
      <c r="ER320" s="80"/>
      <c r="ES320" s="80"/>
      <c r="ET320" s="80"/>
      <c r="EU320" s="80"/>
      <c r="EV320" s="80"/>
      <c r="EW320" s="80"/>
      <c r="EX320" s="80"/>
      <c r="EY320" s="80"/>
      <c r="EZ320" s="80"/>
      <c r="FA320" s="80"/>
      <c r="FB320" s="80"/>
      <c r="FC320" s="80"/>
      <c r="FD320" s="80"/>
      <c r="FE320" s="80"/>
      <c r="FF320" s="80"/>
      <c r="FG320" s="80"/>
      <c r="FH320" s="80"/>
      <c r="FI320" s="80"/>
      <c r="FJ320" s="80"/>
      <c r="FK320" s="80"/>
      <c r="FL320" s="80"/>
      <c r="FM320" s="80"/>
      <c r="FN320" s="80"/>
      <c r="FO320" s="80"/>
      <c r="FP320" s="80"/>
      <c r="FQ320" s="80"/>
      <c r="FR320" s="80"/>
      <c r="FS320" s="80"/>
      <c r="FT320" s="80"/>
      <c r="FU320" s="80"/>
      <c r="FV320" s="80"/>
      <c r="FW320" s="80"/>
      <c r="FX320" s="80"/>
      <c r="FY320" s="80"/>
      <c r="FZ320" s="80"/>
      <c r="GA320" s="80"/>
      <c r="GB320" s="80"/>
      <c r="GC320" s="80"/>
      <c r="GD320" s="80"/>
      <c r="GE320" s="80"/>
      <c r="GF320" s="80"/>
      <c r="GG320" s="80"/>
      <c r="GH320" s="80"/>
      <c r="GI320" s="80"/>
      <c r="GJ320" s="80"/>
      <c r="GK320" s="80"/>
      <c r="GL320" s="80"/>
      <c r="GM320" s="80"/>
      <c r="GN320" s="80"/>
      <c r="GO320" s="80"/>
      <c r="GP320" s="80"/>
      <c r="GQ320" s="80"/>
      <c r="GR320" s="80"/>
      <c r="GS320" s="80"/>
      <c r="GT320" s="80"/>
      <c r="GU320" s="80"/>
      <c r="GV320" s="80"/>
      <c r="GW320" s="80"/>
      <c r="GX320" s="80"/>
      <c r="GY320" s="80"/>
      <c r="GZ320" s="80"/>
      <c r="HA320" s="80"/>
      <c r="HB320" s="80"/>
      <c r="HC320" s="80"/>
      <c r="HD320" s="80"/>
      <c r="HE320" s="80"/>
      <c r="HF320" s="80"/>
      <c r="HG320" s="80"/>
      <c r="HH320" s="80"/>
      <c r="HI320" s="80"/>
      <c r="HJ320" s="80"/>
      <c r="HK320" s="80"/>
      <c r="HL320" s="80"/>
      <c r="HM320" s="80"/>
      <c r="HN320" s="80"/>
      <c r="HO320" s="80"/>
      <c r="HP320" s="80"/>
      <c r="HQ320" s="80"/>
      <c r="HR320" s="80"/>
      <c r="HS320" s="80"/>
      <c r="HT320" s="80"/>
      <c r="HU320" s="80"/>
      <c r="HV320" s="80"/>
      <c r="HW320" s="80"/>
      <c r="HX320" s="80"/>
      <c r="HY320" s="80"/>
      <c r="HZ320" s="80"/>
      <c r="IA320" s="80"/>
      <c r="IB320" s="80"/>
      <c r="IC320" s="80"/>
      <c r="ID320" s="80"/>
      <c r="IE320" s="80"/>
      <c r="IF320" s="80"/>
      <c r="IG320" s="80"/>
      <c r="IH320" s="80"/>
      <c r="II320" s="80"/>
      <c r="IJ320" s="80"/>
      <c r="IK320" s="80"/>
      <c r="IL320" s="80"/>
      <c r="IM320" s="80"/>
      <c r="IN320" s="80"/>
      <c r="IO320" s="80"/>
      <c r="IP320" s="80"/>
      <c r="IQ320" s="80"/>
      <c r="IR320" s="80"/>
      <c r="IS320" s="80"/>
      <c r="IT320" s="80"/>
      <c r="IU320" s="80"/>
      <c r="IV320" s="80"/>
      <c r="IW320" s="80"/>
      <c r="IX320" s="80"/>
      <c r="IY320" s="80"/>
      <c r="IZ320" s="80"/>
      <c r="JA320" s="80"/>
      <c r="JB320" s="80"/>
      <c r="JC320" s="80"/>
      <c r="JD320" s="80"/>
      <c r="JE320" s="80"/>
      <c r="JF320" s="80"/>
      <c r="JG320" s="80"/>
      <c r="JH320" s="80"/>
      <c r="JI320" s="80"/>
      <c r="JJ320" s="80"/>
      <c r="JK320" s="80"/>
      <c r="JL320" s="80"/>
      <c r="JM320" s="80"/>
      <c r="JN320" s="80"/>
      <c r="JO320" s="80"/>
      <c r="JP320" s="80"/>
      <c r="JQ320" s="80"/>
      <c r="JR320" s="80"/>
      <c r="JS320" s="80"/>
      <c r="JT320" s="80">
        <v>2082</v>
      </c>
      <c r="JU320" s="80"/>
      <c r="JV320" s="80"/>
      <c r="JW320" s="80"/>
      <c r="JX320" s="80">
        <v>148</v>
      </c>
      <c r="JY320" s="80"/>
      <c r="JZ320" s="80"/>
      <c r="KA320" s="80"/>
      <c r="KB320" s="80"/>
      <c r="KC320" s="80"/>
      <c r="KD320" s="80"/>
      <c r="KE320" s="80"/>
      <c r="KF320" s="80"/>
      <c r="KG320" s="80"/>
      <c r="KH320" s="80"/>
      <c r="KI320" s="80"/>
      <c r="KJ320" s="80"/>
      <c r="KK320" s="80"/>
      <c r="KL320" s="80"/>
      <c r="KM320" s="80"/>
      <c r="KN320" s="80"/>
      <c r="KO320" s="80"/>
      <c r="KP320" s="80"/>
      <c r="KQ320" s="80"/>
      <c r="KR320" s="80"/>
      <c r="KS320" s="80"/>
      <c r="KT320" s="80"/>
      <c r="KU320" s="80"/>
      <c r="KV320" s="80"/>
      <c r="KW320" s="80">
        <v>94</v>
      </c>
      <c r="KX320" s="80"/>
      <c r="KY320" s="80"/>
      <c r="KZ320" s="80"/>
      <c r="LA320" s="80"/>
      <c r="LB320" s="80">
        <v>80</v>
      </c>
      <c r="LC320" s="80">
        <v>26077</v>
      </c>
      <c r="LD320" s="80">
        <v>2278</v>
      </c>
      <c r="LE320" s="80"/>
      <c r="LF320" s="80"/>
      <c r="LG320" s="80">
        <v>0</v>
      </c>
      <c r="LH320" s="80"/>
      <c r="LI320" s="80"/>
      <c r="LJ320" s="80"/>
      <c r="LK320" s="80"/>
      <c r="LL320" s="80"/>
      <c r="LM320" s="80"/>
      <c r="LN320" s="80"/>
      <c r="LO320" s="80">
        <v>1</v>
      </c>
      <c r="LP320" s="80"/>
      <c r="LQ320" s="80"/>
      <c r="LR320" s="80"/>
      <c r="LS320" s="80"/>
      <c r="LT320" s="80"/>
      <c r="LU320" s="80"/>
      <c r="LV320" s="80"/>
      <c r="LW320" s="80"/>
      <c r="LX320" s="80"/>
      <c r="LY320" s="80"/>
      <c r="LZ320" s="80"/>
      <c r="MA320" s="80"/>
      <c r="MB320" s="80"/>
      <c r="MC320" s="80"/>
      <c r="MD320" s="80"/>
      <c r="ME320" s="80"/>
      <c r="MF320" s="80"/>
      <c r="MG320" s="80"/>
      <c r="MH320" s="80"/>
      <c r="MI320" s="80"/>
      <c r="MJ320" s="80"/>
      <c r="MK320" s="80"/>
      <c r="ML320" s="80"/>
      <c r="MM320" s="80"/>
      <c r="MN320" s="80"/>
      <c r="MO320" s="80"/>
      <c r="MP320" s="80"/>
      <c r="MQ320" s="80"/>
      <c r="MR320" s="80"/>
      <c r="MS320" s="80"/>
      <c r="MT320" s="80"/>
      <c r="MU320" s="80"/>
      <c r="MV320" s="80"/>
      <c r="MW320" s="80"/>
      <c r="MX320" s="80"/>
      <c r="MY320" s="80"/>
      <c r="MZ320" s="80"/>
      <c r="NA320" s="80"/>
      <c r="NB320" s="80"/>
      <c r="NC320" s="80"/>
      <c r="ND320" s="80"/>
      <c r="NE320" s="80"/>
      <c r="NF320" s="80"/>
      <c r="NG320" s="80">
        <v>0</v>
      </c>
      <c r="NH320" s="80">
        <v>11</v>
      </c>
      <c r="NI320" s="80">
        <v>112</v>
      </c>
      <c r="NJ320" s="80"/>
      <c r="NK320" s="80"/>
      <c r="NL320" s="80"/>
      <c r="NM320" s="80">
        <v>12</v>
      </c>
      <c r="NN320" s="80"/>
      <c r="NO320" s="80"/>
      <c r="NP320" s="80"/>
      <c r="NQ320" s="80"/>
      <c r="NR320" s="80"/>
      <c r="NS320" s="80"/>
      <c r="NT320" s="80"/>
      <c r="NU320" s="80"/>
      <c r="NV320" s="80"/>
      <c r="NW320" s="80"/>
      <c r="NX320" s="80"/>
      <c r="NY320" s="80"/>
      <c r="NZ320" s="80"/>
      <c r="OA320" s="80"/>
      <c r="OB320" s="79">
        <v>30921</v>
      </c>
    </row>
    <row r="321" spans="1:392" ht="13.15">
      <c r="A321" s="27">
        <v>532400</v>
      </c>
      <c r="B321" s="23" t="s">
        <v>471</v>
      </c>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v>141</v>
      </c>
      <c r="AI321" s="80"/>
      <c r="AJ321" s="80"/>
      <c r="AK321" s="80"/>
      <c r="AL321" s="80"/>
      <c r="AM321" s="80"/>
      <c r="AN321" s="80"/>
      <c r="AO321" s="80"/>
      <c r="AP321" s="80"/>
      <c r="AQ321" s="80"/>
      <c r="AR321" s="80"/>
      <c r="AS321" s="80"/>
      <c r="AT321" s="80"/>
      <c r="AU321" s="80"/>
      <c r="AV321" s="80"/>
      <c r="AW321" s="80"/>
      <c r="AX321" s="80"/>
      <c r="AY321" s="80"/>
      <c r="AZ321" s="80"/>
      <c r="BA321" s="80"/>
      <c r="BB321" s="80"/>
      <c r="BC321" s="80"/>
      <c r="BD321" s="80"/>
      <c r="BE321" s="80"/>
      <c r="BF321" s="80"/>
      <c r="BG321" s="80"/>
      <c r="BH321" s="80"/>
      <c r="BI321" s="80"/>
      <c r="BJ321" s="80"/>
      <c r="BK321" s="80"/>
      <c r="BL321" s="80"/>
      <c r="BM321" s="80"/>
      <c r="BN321" s="80"/>
      <c r="BO321" s="81"/>
      <c r="BP321" s="80"/>
      <c r="BQ321" s="80"/>
      <c r="BR321" s="80"/>
      <c r="BS321" s="80"/>
      <c r="BT321" s="80"/>
      <c r="BU321" s="80"/>
      <c r="BV321" s="80"/>
      <c r="BW321" s="80"/>
      <c r="BX321" s="80"/>
      <c r="BY321" s="80"/>
      <c r="BZ321" s="80"/>
      <c r="CA321" s="80"/>
      <c r="CB321" s="80"/>
      <c r="CC321" s="80"/>
      <c r="CD321" s="80"/>
      <c r="CE321" s="80"/>
      <c r="CF321" s="80"/>
      <c r="CG321" s="80"/>
      <c r="CH321" s="80"/>
      <c r="CI321" s="80"/>
      <c r="CJ321" s="80"/>
      <c r="CK321" s="80"/>
      <c r="CL321" s="80"/>
      <c r="CM321" s="80"/>
      <c r="CN321" s="80"/>
      <c r="CO321" s="80"/>
      <c r="CP321" s="80"/>
      <c r="CQ321" s="80"/>
      <c r="CR321" s="80"/>
      <c r="CS321" s="80"/>
      <c r="CT321" s="80"/>
      <c r="CU321" s="80"/>
      <c r="CV321" s="80"/>
      <c r="CW321" s="80"/>
      <c r="CX321" s="80"/>
      <c r="CY321" s="80"/>
      <c r="CZ321" s="80"/>
      <c r="DA321" s="80"/>
      <c r="DB321" s="80"/>
      <c r="DC321" s="80"/>
      <c r="DD321" s="80"/>
      <c r="DE321" s="80"/>
      <c r="DF321" s="80"/>
      <c r="DG321" s="80"/>
      <c r="DH321" s="80"/>
      <c r="DI321" s="80"/>
      <c r="DJ321" s="80"/>
      <c r="DK321" s="80"/>
      <c r="DL321" s="80"/>
      <c r="DM321" s="80"/>
      <c r="DN321" s="80"/>
      <c r="DO321" s="80"/>
      <c r="DP321" s="80"/>
      <c r="DQ321" s="80"/>
      <c r="DR321" s="80"/>
      <c r="DS321" s="80"/>
      <c r="DT321" s="80"/>
      <c r="DU321" s="80"/>
      <c r="DV321" s="80"/>
      <c r="DW321" s="80"/>
      <c r="DX321" s="80"/>
      <c r="DY321" s="80"/>
      <c r="DZ321" s="80"/>
      <c r="EA321" s="80"/>
      <c r="EB321" s="80"/>
      <c r="EC321" s="80"/>
      <c r="ED321" s="80"/>
      <c r="EE321" s="80"/>
      <c r="EF321" s="80"/>
      <c r="EG321" s="80"/>
      <c r="EH321" s="80"/>
      <c r="EI321" s="80"/>
      <c r="EJ321" s="80"/>
      <c r="EK321" s="80"/>
      <c r="EL321" s="80"/>
      <c r="EM321" s="80"/>
      <c r="EN321" s="80"/>
      <c r="EO321" s="80"/>
      <c r="EP321" s="80"/>
      <c r="EQ321" s="80"/>
      <c r="ER321" s="80"/>
      <c r="ES321" s="80"/>
      <c r="ET321" s="80"/>
      <c r="EU321" s="80"/>
      <c r="EV321" s="80"/>
      <c r="EW321" s="80"/>
      <c r="EX321" s="80"/>
      <c r="EY321" s="80"/>
      <c r="EZ321" s="80"/>
      <c r="FA321" s="80"/>
      <c r="FB321" s="80"/>
      <c r="FC321" s="80"/>
      <c r="FD321" s="80"/>
      <c r="FE321" s="80"/>
      <c r="FF321" s="80"/>
      <c r="FG321" s="80"/>
      <c r="FH321" s="80"/>
      <c r="FI321" s="80"/>
      <c r="FJ321" s="80"/>
      <c r="FK321" s="80"/>
      <c r="FL321" s="80"/>
      <c r="FM321" s="80"/>
      <c r="FN321" s="80"/>
      <c r="FO321" s="80"/>
      <c r="FP321" s="80"/>
      <c r="FQ321" s="80"/>
      <c r="FR321" s="80"/>
      <c r="FS321" s="80"/>
      <c r="FT321" s="80"/>
      <c r="FU321" s="80"/>
      <c r="FV321" s="80"/>
      <c r="FW321" s="80"/>
      <c r="FX321" s="80"/>
      <c r="FY321" s="80"/>
      <c r="FZ321" s="80"/>
      <c r="GA321" s="80"/>
      <c r="GB321" s="80"/>
      <c r="GC321" s="80"/>
      <c r="GD321" s="80"/>
      <c r="GE321" s="80"/>
      <c r="GF321" s="80"/>
      <c r="GG321" s="80"/>
      <c r="GH321" s="80"/>
      <c r="GI321" s="80"/>
      <c r="GJ321" s="80"/>
      <c r="GK321" s="80"/>
      <c r="GL321" s="80"/>
      <c r="GM321" s="80"/>
      <c r="GN321" s="80"/>
      <c r="GO321" s="80"/>
      <c r="GP321" s="80"/>
      <c r="GQ321" s="80"/>
      <c r="GR321" s="80"/>
      <c r="GS321" s="80"/>
      <c r="GT321" s="80"/>
      <c r="GU321" s="80"/>
      <c r="GV321" s="80"/>
      <c r="GW321" s="80"/>
      <c r="GX321" s="80"/>
      <c r="GY321" s="80"/>
      <c r="GZ321" s="80"/>
      <c r="HA321" s="80"/>
      <c r="HB321" s="80"/>
      <c r="HC321" s="80"/>
      <c r="HD321" s="80"/>
      <c r="HE321" s="80"/>
      <c r="HF321" s="80"/>
      <c r="HG321" s="80"/>
      <c r="HH321" s="80"/>
      <c r="HI321" s="80"/>
      <c r="HJ321" s="80"/>
      <c r="HK321" s="80"/>
      <c r="HL321" s="80"/>
      <c r="HM321" s="80"/>
      <c r="HN321" s="80"/>
      <c r="HO321" s="80"/>
      <c r="HP321" s="80"/>
      <c r="HQ321" s="80"/>
      <c r="HR321" s="80"/>
      <c r="HS321" s="80"/>
      <c r="HT321" s="80"/>
      <c r="HU321" s="80"/>
      <c r="HV321" s="80"/>
      <c r="HW321" s="80"/>
      <c r="HX321" s="80"/>
      <c r="HY321" s="80"/>
      <c r="HZ321" s="80"/>
      <c r="IA321" s="80"/>
      <c r="IB321" s="80"/>
      <c r="IC321" s="80"/>
      <c r="ID321" s="80"/>
      <c r="IE321" s="80"/>
      <c r="IF321" s="80"/>
      <c r="IG321" s="80"/>
      <c r="IH321" s="80"/>
      <c r="II321" s="80"/>
      <c r="IJ321" s="80"/>
      <c r="IK321" s="80"/>
      <c r="IL321" s="80"/>
      <c r="IM321" s="80"/>
      <c r="IN321" s="80"/>
      <c r="IO321" s="80"/>
      <c r="IP321" s="80"/>
      <c r="IQ321" s="80"/>
      <c r="IR321" s="80"/>
      <c r="IS321" s="80"/>
      <c r="IT321" s="80"/>
      <c r="IU321" s="80"/>
      <c r="IV321" s="80"/>
      <c r="IW321" s="80"/>
      <c r="IX321" s="80"/>
      <c r="IY321" s="80"/>
      <c r="IZ321" s="80"/>
      <c r="JA321" s="80"/>
      <c r="JB321" s="80"/>
      <c r="JC321" s="80"/>
      <c r="JD321" s="80"/>
      <c r="JE321" s="80"/>
      <c r="JF321" s="80"/>
      <c r="JG321" s="80"/>
      <c r="JH321" s="80"/>
      <c r="JI321" s="80"/>
      <c r="JJ321" s="80"/>
      <c r="JK321" s="80"/>
      <c r="JL321" s="80"/>
      <c r="JM321" s="80"/>
      <c r="JN321" s="80"/>
      <c r="JO321" s="80"/>
      <c r="JP321" s="80">
        <v>66</v>
      </c>
      <c r="JQ321" s="80"/>
      <c r="JR321" s="80"/>
      <c r="JS321" s="80"/>
      <c r="JT321" s="80">
        <v>313</v>
      </c>
      <c r="JU321" s="80"/>
      <c r="JV321" s="80"/>
      <c r="JW321" s="80"/>
      <c r="JX321" s="80">
        <v>329</v>
      </c>
      <c r="JY321" s="80"/>
      <c r="JZ321" s="80"/>
      <c r="KA321" s="80"/>
      <c r="KB321" s="80"/>
      <c r="KC321" s="80"/>
      <c r="KD321" s="80"/>
      <c r="KE321" s="80"/>
      <c r="KF321" s="80"/>
      <c r="KG321" s="80"/>
      <c r="KH321" s="80"/>
      <c r="KI321" s="80"/>
      <c r="KJ321" s="80"/>
      <c r="KK321" s="80"/>
      <c r="KL321" s="80"/>
      <c r="KM321" s="80"/>
      <c r="KN321" s="80"/>
      <c r="KO321" s="80"/>
      <c r="KP321" s="80"/>
      <c r="KQ321" s="80"/>
      <c r="KR321" s="80"/>
      <c r="KS321" s="80"/>
      <c r="KT321" s="80"/>
      <c r="KU321" s="80"/>
      <c r="KV321" s="80"/>
      <c r="KW321" s="80">
        <v>23</v>
      </c>
      <c r="KX321" s="80"/>
      <c r="KY321" s="80"/>
      <c r="KZ321" s="80"/>
      <c r="LA321" s="80">
        <v>1249</v>
      </c>
      <c r="LB321" s="80">
        <v>325</v>
      </c>
      <c r="LC321" s="80">
        <v>72</v>
      </c>
      <c r="LD321" s="80">
        <v>51913</v>
      </c>
      <c r="LE321" s="80"/>
      <c r="LF321" s="80"/>
      <c r="LG321" s="80">
        <v>57</v>
      </c>
      <c r="LH321" s="80"/>
      <c r="LI321" s="80"/>
      <c r="LJ321" s="80"/>
      <c r="LK321" s="80"/>
      <c r="LL321" s="80"/>
      <c r="LM321" s="80"/>
      <c r="LN321" s="80"/>
      <c r="LO321" s="80">
        <v>2</v>
      </c>
      <c r="LP321" s="80"/>
      <c r="LQ321" s="80"/>
      <c r="LR321" s="80"/>
      <c r="LS321" s="80"/>
      <c r="LT321" s="80"/>
      <c r="LU321" s="80"/>
      <c r="LV321" s="80"/>
      <c r="LW321" s="80"/>
      <c r="LX321" s="80"/>
      <c r="LY321" s="80"/>
      <c r="LZ321" s="80"/>
      <c r="MA321" s="80"/>
      <c r="MB321" s="80"/>
      <c r="MC321" s="80"/>
      <c r="MD321" s="80"/>
      <c r="ME321" s="80"/>
      <c r="MF321" s="80">
        <v>3</v>
      </c>
      <c r="MG321" s="80"/>
      <c r="MH321" s="80"/>
      <c r="MI321" s="80"/>
      <c r="MJ321" s="80"/>
      <c r="MK321" s="80"/>
      <c r="ML321" s="80"/>
      <c r="MM321" s="80"/>
      <c r="MN321" s="80"/>
      <c r="MO321" s="80"/>
      <c r="MP321" s="80"/>
      <c r="MQ321" s="80"/>
      <c r="MR321" s="80"/>
      <c r="MS321" s="80"/>
      <c r="MT321" s="80"/>
      <c r="MU321" s="80"/>
      <c r="MV321" s="80"/>
      <c r="MW321" s="80"/>
      <c r="MX321" s="80"/>
      <c r="MY321" s="80"/>
      <c r="MZ321" s="80"/>
      <c r="NA321" s="80"/>
      <c r="NB321" s="80"/>
      <c r="NC321" s="80"/>
      <c r="ND321" s="80"/>
      <c r="NE321" s="80"/>
      <c r="NF321" s="80"/>
      <c r="NG321" s="80">
        <v>0</v>
      </c>
      <c r="NH321" s="80">
        <v>514</v>
      </c>
      <c r="NI321" s="80">
        <v>0</v>
      </c>
      <c r="NJ321" s="80"/>
      <c r="NK321" s="80"/>
      <c r="NL321" s="80"/>
      <c r="NM321" s="80"/>
      <c r="NN321" s="80"/>
      <c r="NO321" s="80"/>
      <c r="NP321" s="80"/>
      <c r="NQ321" s="80"/>
      <c r="NR321" s="80"/>
      <c r="NS321" s="80"/>
      <c r="NT321" s="80"/>
      <c r="NU321" s="80"/>
      <c r="NV321" s="80"/>
      <c r="NW321" s="80"/>
      <c r="NX321" s="80"/>
      <c r="NY321" s="80"/>
      <c r="NZ321" s="80"/>
      <c r="OA321" s="80"/>
      <c r="OB321" s="79">
        <v>55008</v>
      </c>
    </row>
    <row r="322" spans="1:392" ht="13.15">
      <c r="A322" s="27">
        <v>533000</v>
      </c>
      <c r="B322" s="23" t="s">
        <v>472</v>
      </c>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c r="AJ322" s="80"/>
      <c r="AK322" s="80"/>
      <c r="AL322" s="80"/>
      <c r="AM322" s="80"/>
      <c r="AN322" s="80"/>
      <c r="AO322" s="80"/>
      <c r="AP322" s="80"/>
      <c r="AQ322" s="80"/>
      <c r="AR322" s="80"/>
      <c r="AS322" s="80"/>
      <c r="AT322" s="80"/>
      <c r="AU322" s="80"/>
      <c r="AV322" s="80"/>
      <c r="AW322" s="80"/>
      <c r="AX322" s="80"/>
      <c r="AY322" s="80"/>
      <c r="AZ322" s="80"/>
      <c r="BA322" s="80"/>
      <c r="BB322" s="80"/>
      <c r="BC322" s="80"/>
      <c r="BD322" s="80"/>
      <c r="BE322" s="80"/>
      <c r="BF322" s="80"/>
      <c r="BG322" s="80"/>
      <c r="BH322" s="80"/>
      <c r="BI322" s="80"/>
      <c r="BJ322" s="80"/>
      <c r="BK322" s="80"/>
      <c r="BL322" s="80"/>
      <c r="BM322" s="80"/>
      <c r="BN322" s="80"/>
      <c r="BO322" s="81"/>
      <c r="BP322" s="80"/>
      <c r="BQ322" s="80"/>
      <c r="BR322" s="80"/>
      <c r="BS322" s="80"/>
      <c r="BT322" s="80"/>
      <c r="BU322" s="80"/>
      <c r="BV322" s="80"/>
      <c r="BW322" s="80"/>
      <c r="BX322" s="80"/>
      <c r="BY322" s="80"/>
      <c r="BZ322" s="80"/>
      <c r="CA322" s="80"/>
      <c r="CB322" s="80"/>
      <c r="CC322" s="80"/>
      <c r="CD322" s="80"/>
      <c r="CE322" s="80"/>
      <c r="CF322" s="80"/>
      <c r="CG322" s="80"/>
      <c r="CH322" s="80"/>
      <c r="CI322" s="80"/>
      <c r="CJ322" s="80"/>
      <c r="CK322" s="80"/>
      <c r="CL322" s="80"/>
      <c r="CM322" s="80"/>
      <c r="CN322" s="80"/>
      <c r="CO322" s="80"/>
      <c r="CP322" s="80"/>
      <c r="CQ322" s="80"/>
      <c r="CR322" s="80"/>
      <c r="CS322" s="80"/>
      <c r="CT322" s="80"/>
      <c r="CU322" s="80"/>
      <c r="CV322" s="80"/>
      <c r="CW322" s="80"/>
      <c r="CX322" s="80"/>
      <c r="CY322" s="80"/>
      <c r="CZ322" s="80"/>
      <c r="DA322" s="80"/>
      <c r="DB322" s="80"/>
      <c r="DC322" s="80"/>
      <c r="DD322" s="80"/>
      <c r="DE322" s="80"/>
      <c r="DF322" s="80"/>
      <c r="DG322" s="80"/>
      <c r="DH322" s="80"/>
      <c r="DI322" s="80"/>
      <c r="DJ322" s="80"/>
      <c r="DK322" s="80"/>
      <c r="DL322" s="80"/>
      <c r="DM322" s="80"/>
      <c r="DN322" s="80"/>
      <c r="DO322" s="80"/>
      <c r="DP322" s="80"/>
      <c r="DQ322" s="80"/>
      <c r="DR322" s="80"/>
      <c r="DS322" s="80"/>
      <c r="DT322" s="80"/>
      <c r="DU322" s="80"/>
      <c r="DV322" s="80"/>
      <c r="DW322" s="80"/>
      <c r="DX322" s="80"/>
      <c r="DY322" s="80"/>
      <c r="DZ322" s="80"/>
      <c r="EA322" s="80"/>
      <c r="EB322" s="80"/>
      <c r="EC322" s="80"/>
      <c r="ED322" s="80"/>
      <c r="EE322" s="80"/>
      <c r="EF322" s="80"/>
      <c r="EG322" s="80"/>
      <c r="EH322" s="80"/>
      <c r="EI322" s="80"/>
      <c r="EJ322" s="80"/>
      <c r="EK322" s="80"/>
      <c r="EL322" s="80"/>
      <c r="EM322" s="80"/>
      <c r="EN322" s="80"/>
      <c r="EO322" s="80"/>
      <c r="EP322" s="80"/>
      <c r="EQ322" s="80"/>
      <c r="ER322" s="80"/>
      <c r="ES322" s="80"/>
      <c r="ET322" s="80"/>
      <c r="EU322" s="80"/>
      <c r="EV322" s="80"/>
      <c r="EW322" s="80"/>
      <c r="EX322" s="80"/>
      <c r="EY322" s="80"/>
      <c r="EZ322" s="80"/>
      <c r="FA322" s="80"/>
      <c r="FB322" s="80"/>
      <c r="FC322" s="80"/>
      <c r="FD322" s="80"/>
      <c r="FE322" s="80"/>
      <c r="FF322" s="80"/>
      <c r="FG322" s="80"/>
      <c r="FH322" s="80"/>
      <c r="FI322" s="80"/>
      <c r="FJ322" s="80"/>
      <c r="FK322" s="80"/>
      <c r="FL322" s="80"/>
      <c r="FM322" s="80"/>
      <c r="FN322" s="80"/>
      <c r="FO322" s="80"/>
      <c r="FP322" s="80"/>
      <c r="FQ322" s="80"/>
      <c r="FR322" s="80"/>
      <c r="FS322" s="80"/>
      <c r="FT322" s="80"/>
      <c r="FU322" s="80"/>
      <c r="FV322" s="80"/>
      <c r="FW322" s="80"/>
      <c r="FX322" s="80"/>
      <c r="FY322" s="80"/>
      <c r="FZ322" s="80"/>
      <c r="GA322" s="80"/>
      <c r="GB322" s="80"/>
      <c r="GC322" s="80"/>
      <c r="GD322" s="80"/>
      <c r="GE322" s="80"/>
      <c r="GF322" s="80"/>
      <c r="GG322" s="80"/>
      <c r="GH322" s="80"/>
      <c r="GI322" s="80"/>
      <c r="GJ322" s="80"/>
      <c r="GK322" s="80"/>
      <c r="GL322" s="80"/>
      <c r="GM322" s="80"/>
      <c r="GN322" s="80"/>
      <c r="GO322" s="80"/>
      <c r="GP322" s="80"/>
      <c r="GQ322" s="80"/>
      <c r="GR322" s="80"/>
      <c r="GS322" s="80"/>
      <c r="GT322" s="80"/>
      <c r="GU322" s="80"/>
      <c r="GV322" s="80"/>
      <c r="GW322" s="80"/>
      <c r="GX322" s="80"/>
      <c r="GY322" s="80"/>
      <c r="GZ322" s="80"/>
      <c r="HA322" s="80"/>
      <c r="HB322" s="80"/>
      <c r="HC322" s="80"/>
      <c r="HD322" s="80"/>
      <c r="HE322" s="80"/>
      <c r="HF322" s="80"/>
      <c r="HG322" s="80"/>
      <c r="HH322" s="80"/>
      <c r="HI322" s="80"/>
      <c r="HJ322" s="80"/>
      <c r="HK322" s="80"/>
      <c r="HL322" s="80"/>
      <c r="HM322" s="80"/>
      <c r="HN322" s="80"/>
      <c r="HO322" s="80"/>
      <c r="HP322" s="80"/>
      <c r="HQ322" s="80"/>
      <c r="HR322" s="80"/>
      <c r="HS322" s="80"/>
      <c r="HT322" s="80"/>
      <c r="HU322" s="80"/>
      <c r="HV322" s="80"/>
      <c r="HW322" s="80"/>
      <c r="HX322" s="80"/>
      <c r="HY322" s="80"/>
      <c r="HZ322" s="80"/>
      <c r="IA322" s="80"/>
      <c r="IB322" s="80"/>
      <c r="IC322" s="80"/>
      <c r="ID322" s="80"/>
      <c r="IE322" s="80"/>
      <c r="IF322" s="80"/>
      <c r="IG322" s="80"/>
      <c r="IH322" s="80"/>
      <c r="II322" s="80"/>
      <c r="IJ322" s="80"/>
      <c r="IK322" s="80"/>
      <c r="IL322" s="80"/>
      <c r="IM322" s="80"/>
      <c r="IN322" s="80"/>
      <c r="IO322" s="80"/>
      <c r="IP322" s="80"/>
      <c r="IQ322" s="80"/>
      <c r="IR322" s="80"/>
      <c r="IS322" s="80"/>
      <c r="IT322" s="80"/>
      <c r="IU322" s="80"/>
      <c r="IV322" s="80"/>
      <c r="IW322" s="80"/>
      <c r="IX322" s="80"/>
      <c r="IY322" s="80"/>
      <c r="IZ322" s="80"/>
      <c r="JA322" s="80"/>
      <c r="JB322" s="80"/>
      <c r="JC322" s="80"/>
      <c r="JD322" s="80"/>
      <c r="JE322" s="80"/>
      <c r="JF322" s="80"/>
      <c r="JG322" s="80"/>
      <c r="JH322" s="80"/>
      <c r="JI322" s="80"/>
      <c r="JJ322" s="80"/>
      <c r="JK322" s="80"/>
      <c r="JL322" s="80"/>
      <c r="JM322" s="80"/>
      <c r="JN322" s="80"/>
      <c r="JO322" s="80"/>
      <c r="JP322" s="80"/>
      <c r="JQ322" s="80"/>
      <c r="JR322" s="80"/>
      <c r="JS322" s="80"/>
      <c r="JT322" s="80"/>
      <c r="JU322" s="80"/>
      <c r="JV322" s="80"/>
      <c r="JW322" s="80"/>
      <c r="JX322" s="80"/>
      <c r="JY322" s="80"/>
      <c r="JZ322" s="80"/>
      <c r="KA322" s="80"/>
      <c r="KB322" s="80"/>
      <c r="KC322" s="80"/>
      <c r="KD322" s="80"/>
      <c r="KE322" s="80"/>
      <c r="KF322" s="80"/>
      <c r="KG322" s="80"/>
      <c r="KH322" s="80"/>
      <c r="KI322" s="80"/>
      <c r="KJ322" s="80"/>
      <c r="KK322" s="80"/>
      <c r="KL322" s="80"/>
      <c r="KM322" s="80"/>
      <c r="KN322" s="80"/>
      <c r="KO322" s="80"/>
      <c r="KP322" s="80"/>
      <c r="KQ322" s="80"/>
      <c r="KR322" s="80"/>
      <c r="KS322" s="80"/>
      <c r="KT322" s="80"/>
      <c r="KU322" s="80"/>
      <c r="KV322" s="80">
        <v>28</v>
      </c>
      <c r="KW322" s="80"/>
      <c r="KX322" s="80"/>
      <c r="KY322" s="80"/>
      <c r="KZ322" s="80"/>
      <c r="LA322" s="80">
        <v>132</v>
      </c>
      <c r="LB322" s="80"/>
      <c r="LC322" s="80"/>
      <c r="LD322" s="80"/>
      <c r="LE322" s="80">
        <v>132726</v>
      </c>
      <c r="LF322" s="80"/>
      <c r="LG322" s="80">
        <v>60</v>
      </c>
      <c r="LH322" s="80"/>
      <c r="LI322" s="80"/>
      <c r="LJ322" s="80"/>
      <c r="LK322" s="80"/>
      <c r="LL322" s="80"/>
      <c r="LM322" s="80"/>
      <c r="LN322" s="80"/>
      <c r="LO322" s="80">
        <v>3</v>
      </c>
      <c r="LP322" s="80"/>
      <c r="LQ322" s="80"/>
      <c r="LR322" s="80"/>
      <c r="LS322" s="80"/>
      <c r="LT322" s="80"/>
      <c r="LU322" s="80"/>
      <c r="LV322" s="80"/>
      <c r="LW322" s="80"/>
      <c r="LX322" s="80"/>
      <c r="LY322" s="80"/>
      <c r="LZ322" s="80"/>
      <c r="MA322" s="80"/>
      <c r="MB322" s="80"/>
      <c r="MC322" s="80"/>
      <c r="MD322" s="80"/>
      <c r="ME322" s="80"/>
      <c r="MF322" s="80"/>
      <c r="MG322" s="80"/>
      <c r="MH322" s="80"/>
      <c r="MI322" s="80"/>
      <c r="MJ322" s="80"/>
      <c r="MK322" s="80"/>
      <c r="ML322" s="80"/>
      <c r="MM322" s="80"/>
      <c r="MN322" s="80"/>
      <c r="MO322" s="80"/>
      <c r="MP322" s="80"/>
      <c r="MQ322" s="80"/>
      <c r="MR322" s="80"/>
      <c r="MS322" s="80"/>
      <c r="MT322" s="80"/>
      <c r="MU322" s="80"/>
      <c r="MV322" s="80"/>
      <c r="MW322" s="80"/>
      <c r="MX322" s="80"/>
      <c r="MY322" s="80"/>
      <c r="MZ322" s="80"/>
      <c r="NA322" s="80"/>
      <c r="NB322" s="80"/>
      <c r="NC322" s="80"/>
      <c r="ND322" s="80"/>
      <c r="NE322" s="80"/>
      <c r="NF322" s="80"/>
      <c r="NG322" s="80"/>
      <c r="NH322" s="80"/>
      <c r="NI322" s="80"/>
      <c r="NJ322" s="80"/>
      <c r="NK322" s="80"/>
      <c r="NL322" s="80"/>
      <c r="NM322" s="80"/>
      <c r="NN322" s="80"/>
      <c r="NO322" s="80"/>
      <c r="NP322" s="80"/>
      <c r="NQ322" s="80"/>
      <c r="NR322" s="80"/>
      <c r="NS322" s="80"/>
      <c r="NT322" s="80"/>
      <c r="NU322" s="80"/>
      <c r="NV322" s="80"/>
      <c r="NW322" s="80"/>
      <c r="NX322" s="80"/>
      <c r="NY322" s="80"/>
      <c r="NZ322" s="80"/>
      <c r="OA322" s="80"/>
      <c r="OB322" s="79">
        <v>132949</v>
      </c>
    </row>
    <row r="323" spans="1:392" ht="13.15">
      <c r="A323" s="27">
        <v>541100</v>
      </c>
      <c r="B323" s="23" t="s">
        <v>473</v>
      </c>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v>0</v>
      </c>
      <c r="AI323" s="80"/>
      <c r="AJ323" s="80"/>
      <c r="AK323" s="80"/>
      <c r="AL323" s="80"/>
      <c r="AM323" s="80"/>
      <c r="AN323" s="80"/>
      <c r="AO323" s="80"/>
      <c r="AP323" s="80"/>
      <c r="AQ323" s="80"/>
      <c r="AR323" s="80"/>
      <c r="AS323" s="80"/>
      <c r="AT323" s="80"/>
      <c r="AU323" s="80"/>
      <c r="AV323" s="80"/>
      <c r="AW323" s="80"/>
      <c r="AX323" s="80"/>
      <c r="AY323" s="80"/>
      <c r="AZ323" s="80"/>
      <c r="BA323" s="80"/>
      <c r="BB323" s="80"/>
      <c r="BC323" s="80"/>
      <c r="BD323" s="80"/>
      <c r="BE323" s="80"/>
      <c r="BF323" s="80"/>
      <c r="BG323" s="80"/>
      <c r="BH323" s="80"/>
      <c r="BI323" s="80"/>
      <c r="BJ323" s="80"/>
      <c r="BK323" s="80"/>
      <c r="BL323" s="80"/>
      <c r="BM323" s="80"/>
      <c r="BN323" s="80"/>
      <c r="BO323" s="81"/>
      <c r="BP323" s="80"/>
      <c r="BQ323" s="80"/>
      <c r="BR323" s="80"/>
      <c r="BS323" s="80"/>
      <c r="BT323" s="80"/>
      <c r="BU323" s="80"/>
      <c r="BV323" s="80"/>
      <c r="BW323" s="80"/>
      <c r="BX323" s="80"/>
      <c r="BY323" s="80"/>
      <c r="BZ323" s="80"/>
      <c r="CA323" s="80"/>
      <c r="CB323" s="80"/>
      <c r="CC323" s="80"/>
      <c r="CD323" s="80"/>
      <c r="CE323" s="80"/>
      <c r="CF323" s="80"/>
      <c r="CG323" s="80"/>
      <c r="CH323" s="80"/>
      <c r="CI323" s="80"/>
      <c r="CJ323" s="80"/>
      <c r="CK323" s="80"/>
      <c r="CL323" s="80"/>
      <c r="CM323" s="80"/>
      <c r="CN323" s="80"/>
      <c r="CO323" s="80"/>
      <c r="CP323" s="80"/>
      <c r="CQ323" s="80"/>
      <c r="CR323" s="80"/>
      <c r="CS323" s="80"/>
      <c r="CT323" s="80"/>
      <c r="CU323" s="80"/>
      <c r="CV323" s="80"/>
      <c r="CW323" s="80"/>
      <c r="CX323" s="80"/>
      <c r="CY323" s="80"/>
      <c r="CZ323" s="80"/>
      <c r="DA323" s="80"/>
      <c r="DB323" s="80"/>
      <c r="DC323" s="80"/>
      <c r="DD323" s="80"/>
      <c r="DE323" s="80"/>
      <c r="DF323" s="80"/>
      <c r="DG323" s="80"/>
      <c r="DH323" s="80"/>
      <c r="DI323" s="80"/>
      <c r="DJ323" s="80"/>
      <c r="DK323" s="80"/>
      <c r="DL323" s="80"/>
      <c r="DM323" s="80"/>
      <c r="DN323" s="80"/>
      <c r="DO323" s="80"/>
      <c r="DP323" s="80"/>
      <c r="DQ323" s="80"/>
      <c r="DR323" s="80"/>
      <c r="DS323" s="80"/>
      <c r="DT323" s="80"/>
      <c r="DU323" s="80"/>
      <c r="DV323" s="80"/>
      <c r="DW323" s="80"/>
      <c r="DX323" s="80"/>
      <c r="DY323" s="80"/>
      <c r="DZ323" s="80"/>
      <c r="EA323" s="80"/>
      <c r="EB323" s="80"/>
      <c r="EC323" s="80"/>
      <c r="ED323" s="80"/>
      <c r="EE323" s="80"/>
      <c r="EF323" s="80"/>
      <c r="EG323" s="80"/>
      <c r="EH323" s="80"/>
      <c r="EI323" s="80"/>
      <c r="EJ323" s="80"/>
      <c r="EK323" s="80"/>
      <c r="EL323" s="80"/>
      <c r="EM323" s="80"/>
      <c r="EN323" s="80"/>
      <c r="EO323" s="80"/>
      <c r="EP323" s="80"/>
      <c r="EQ323" s="80"/>
      <c r="ER323" s="80"/>
      <c r="ES323" s="80"/>
      <c r="ET323" s="80"/>
      <c r="EU323" s="80"/>
      <c r="EV323" s="80"/>
      <c r="EW323" s="80"/>
      <c r="EX323" s="80"/>
      <c r="EY323" s="80"/>
      <c r="EZ323" s="80"/>
      <c r="FA323" s="80"/>
      <c r="FB323" s="80"/>
      <c r="FC323" s="80"/>
      <c r="FD323" s="80"/>
      <c r="FE323" s="80"/>
      <c r="FF323" s="80"/>
      <c r="FG323" s="80"/>
      <c r="FH323" s="80"/>
      <c r="FI323" s="80"/>
      <c r="FJ323" s="80"/>
      <c r="FK323" s="80"/>
      <c r="FL323" s="80"/>
      <c r="FM323" s="80"/>
      <c r="FN323" s="80"/>
      <c r="FO323" s="80"/>
      <c r="FP323" s="80"/>
      <c r="FQ323" s="80"/>
      <c r="FR323" s="80"/>
      <c r="FS323" s="80"/>
      <c r="FT323" s="80"/>
      <c r="FU323" s="80"/>
      <c r="FV323" s="80"/>
      <c r="FW323" s="80"/>
      <c r="FX323" s="80"/>
      <c r="FY323" s="80"/>
      <c r="FZ323" s="80"/>
      <c r="GA323" s="80"/>
      <c r="GB323" s="80"/>
      <c r="GC323" s="80"/>
      <c r="GD323" s="80"/>
      <c r="GE323" s="80"/>
      <c r="GF323" s="80"/>
      <c r="GG323" s="80"/>
      <c r="GH323" s="80"/>
      <c r="GI323" s="80"/>
      <c r="GJ323" s="80"/>
      <c r="GK323" s="80"/>
      <c r="GL323" s="80"/>
      <c r="GM323" s="80"/>
      <c r="GN323" s="80"/>
      <c r="GO323" s="80"/>
      <c r="GP323" s="80"/>
      <c r="GQ323" s="80"/>
      <c r="GR323" s="80"/>
      <c r="GS323" s="80"/>
      <c r="GT323" s="80"/>
      <c r="GU323" s="80"/>
      <c r="GV323" s="80"/>
      <c r="GW323" s="80"/>
      <c r="GX323" s="80"/>
      <c r="GY323" s="80"/>
      <c r="GZ323" s="80"/>
      <c r="HA323" s="80"/>
      <c r="HB323" s="80"/>
      <c r="HC323" s="80"/>
      <c r="HD323" s="80"/>
      <c r="HE323" s="80"/>
      <c r="HF323" s="80"/>
      <c r="HG323" s="80"/>
      <c r="HH323" s="80"/>
      <c r="HI323" s="80"/>
      <c r="HJ323" s="80"/>
      <c r="HK323" s="80"/>
      <c r="HL323" s="80"/>
      <c r="HM323" s="80"/>
      <c r="HN323" s="80"/>
      <c r="HO323" s="80"/>
      <c r="HP323" s="80"/>
      <c r="HQ323" s="80"/>
      <c r="HR323" s="80"/>
      <c r="HS323" s="80"/>
      <c r="HT323" s="80"/>
      <c r="HU323" s="80"/>
      <c r="HV323" s="80"/>
      <c r="HW323" s="80"/>
      <c r="HX323" s="80"/>
      <c r="HY323" s="80"/>
      <c r="HZ323" s="80"/>
      <c r="IA323" s="80"/>
      <c r="IB323" s="80"/>
      <c r="IC323" s="80"/>
      <c r="ID323" s="80"/>
      <c r="IE323" s="80"/>
      <c r="IF323" s="80"/>
      <c r="IG323" s="80"/>
      <c r="IH323" s="80"/>
      <c r="II323" s="80"/>
      <c r="IJ323" s="80"/>
      <c r="IK323" s="80"/>
      <c r="IL323" s="80"/>
      <c r="IM323" s="80"/>
      <c r="IN323" s="80"/>
      <c r="IO323" s="80"/>
      <c r="IP323" s="80"/>
      <c r="IQ323" s="80"/>
      <c r="IR323" s="80"/>
      <c r="IS323" s="80"/>
      <c r="IT323" s="80"/>
      <c r="IU323" s="80"/>
      <c r="IV323" s="80"/>
      <c r="IW323" s="80"/>
      <c r="IX323" s="80"/>
      <c r="IY323" s="80"/>
      <c r="IZ323" s="80"/>
      <c r="JA323" s="80"/>
      <c r="JB323" s="80"/>
      <c r="JC323" s="80"/>
      <c r="JD323" s="80"/>
      <c r="JE323" s="80"/>
      <c r="JF323" s="80"/>
      <c r="JG323" s="80"/>
      <c r="JH323" s="80"/>
      <c r="JI323" s="80"/>
      <c r="JJ323" s="80"/>
      <c r="JK323" s="80"/>
      <c r="JL323" s="80"/>
      <c r="JM323" s="80"/>
      <c r="JN323" s="80"/>
      <c r="JO323" s="80"/>
      <c r="JP323" s="80"/>
      <c r="JQ323" s="80"/>
      <c r="JR323" s="80"/>
      <c r="JS323" s="80"/>
      <c r="JT323" s="80"/>
      <c r="JU323" s="80"/>
      <c r="JV323" s="80"/>
      <c r="JW323" s="80"/>
      <c r="JX323" s="80"/>
      <c r="JY323" s="80"/>
      <c r="JZ323" s="80"/>
      <c r="KA323" s="80"/>
      <c r="KB323" s="80"/>
      <c r="KC323" s="80"/>
      <c r="KD323" s="80"/>
      <c r="KE323" s="80"/>
      <c r="KF323" s="80"/>
      <c r="KG323" s="80"/>
      <c r="KH323" s="80"/>
      <c r="KI323" s="80"/>
      <c r="KJ323" s="80"/>
      <c r="KK323" s="80"/>
      <c r="KL323" s="80"/>
      <c r="KM323" s="80"/>
      <c r="KN323" s="80"/>
      <c r="KO323" s="80"/>
      <c r="KP323" s="80"/>
      <c r="KQ323" s="80"/>
      <c r="KR323" s="80"/>
      <c r="KS323" s="80"/>
      <c r="KT323" s="80"/>
      <c r="KU323" s="80"/>
      <c r="KV323" s="80"/>
      <c r="KW323" s="80"/>
      <c r="KX323" s="80"/>
      <c r="KY323" s="80"/>
      <c r="KZ323" s="80"/>
      <c r="LA323" s="80"/>
      <c r="LB323" s="80"/>
      <c r="LC323" s="80"/>
      <c r="LD323" s="80"/>
      <c r="LE323" s="80"/>
      <c r="LF323" s="80">
        <v>288102</v>
      </c>
      <c r="LG323" s="80">
        <v>265</v>
      </c>
      <c r="LH323" s="80"/>
      <c r="LI323" s="80"/>
      <c r="LJ323" s="80"/>
      <c r="LK323" s="80"/>
      <c r="LL323" s="80"/>
      <c r="LM323" s="80"/>
      <c r="LN323" s="80"/>
      <c r="LO323" s="80">
        <v>70</v>
      </c>
      <c r="LP323" s="80"/>
      <c r="LQ323" s="80">
        <v>74</v>
      </c>
      <c r="LR323" s="80"/>
      <c r="LS323" s="80"/>
      <c r="LT323" s="80"/>
      <c r="LU323" s="80"/>
      <c r="LV323" s="80"/>
      <c r="LW323" s="80"/>
      <c r="LX323" s="80"/>
      <c r="LY323" s="80"/>
      <c r="LZ323" s="80"/>
      <c r="MA323" s="80"/>
      <c r="MB323" s="80"/>
      <c r="MC323" s="80"/>
      <c r="MD323" s="80"/>
      <c r="ME323" s="80"/>
      <c r="MF323" s="80"/>
      <c r="MG323" s="80"/>
      <c r="MH323" s="80"/>
      <c r="MI323" s="80"/>
      <c r="MJ323" s="80"/>
      <c r="MK323" s="80"/>
      <c r="ML323" s="80"/>
      <c r="MM323" s="80"/>
      <c r="MN323" s="80"/>
      <c r="MO323" s="80"/>
      <c r="MP323" s="80"/>
      <c r="MQ323" s="80"/>
      <c r="MR323" s="80"/>
      <c r="MS323" s="80"/>
      <c r="MT323" s="80"/>
      <c r="MU323" s="80"/>
      <c r="MV323" s="80"/>
      <c r="MW323" s="80"/>
      <c r="MX323" s="80"/>
      <c r="MY323" s="80"/>
      <c r="MZ323" s="80"/>
      <c r="NA323" s="80"/>
      <c r="NB323" s="80"/>
      <c r="NC323" s="80"/>
      <c r="ND323" s="80"/>
      <c r="NE323" s="80"/>
      <c r="NF323" s="80"/>
      <c r="NG323" s="80"/>
      <c r="NH323" s="80"/>
      <c r="NI323" s="80"/>
      <c r="NJ323" s="80"/>
      <c r="NK323" s="80"/>
      <c r="NL323" s="80"/>
      <c r="NM323" s="80"/>
      <c r="NN323" s="80"/>
      <c r="NO323" s="80"/>
      <c r="NP323" s="80"/>
      <c r="NQ323" s="80"/>
      <c r="NR323" s="80"/>
      <c r="NS323" s="80"/>
      <c r="NT323" s="80"/>
      <c r="NU323" s="80"/>
      <c r="NV323" s="80"/>
      <c r="NW323" s="80"/>
      <c r="NX323" s="80"/>
      <c r="NY323" s="80"/>
      <c r="NZ323" s="80"/>
      <c r="OA323" s="80"/>
      <c r="OB323" s="79">
        <v>288511</v>
      </c>
    </row>
    <row r="324" spans="1:392" ht="13.15">
      <c r="A324" s="27">
        <v>541511</v>
      </c>
      <c r="B324" s="23" t="s">
        <v>474</v>
      </c>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v>5</v>
      </c>
      <c r="AI324" s="80"/>
      <c r="AJ324" s="80"/>
      <c r="AK324" s="80"/>
      <c r="AL324" s="80"/>
      <c r="AM324" s="80"/>
      <c r="AN324" s="80"/>
      <c r="AO324" s="80"/>
      <c r="AP324" s="80"/>
      <c r="AQ324" s="80"/>
      <c r="AR324" s="80"/>
      <c r="AS324" s="80"/>
      <c r="AT324" s="80"/>
      <c r="AU324" s="80"/>
      <c r="AV324" s="80"/>
      <c r="AW324" s="80"/>
      <c r="AX324" s="80"/>
      <c r="AY324" s="80"/>
      <c r="AZ324" s="80"/>
      <c r="BA324" s="80"/>
      <c r="BB324" s="80"/>
      <c r="BC324" s="80"/>
      <c r="BD324" s="80"/>
      <c r="BE324" s="80"/>
      <c r="BF324" s="80"/>
      <c r="BG324" s="80"/>
      <c r="BH324" s="80"/>
      <c r="BI324" s="80"/>
      <c r="BJ324" s="80"/>
      <c r="BK324" s="80"/>
      <c r="BL324" s="80"/>
      <c r="BM324" s="80"/>
      <c r="BN324" s="80"/>
      <c r="BO324" s="81"/>
      <c r="BP324" s="80"/>
      <c r="BQ324" s="80"/>
      <c r="BR324" s="80"/>
      <c r="BS324" s="80"/>
      <c r="BT324" s="80"/>
      <c r="BU324" s="80"/>
      <c r="BV324" s="80"/>
      <c r="BW324" s="80"/>
      <c r="BX324" s="80"/>
      <c r="BY324" s="80"/>
      <c r="BZ324" s="80"/>
      <c r="CA324" s="80"/>
      <c r="CB324" s="80"/>
      <c r="CC324" s="80"/>
      <c r="CD324" s="80"/>
      <c r="CE324" s="80"/>
      <c r="CF324" s="80"/>
      <c r="CG324" s="80"/>
      <c r="CH324" s="80"/>
      <c r="CI324" s="80"/>
      <c r="CJ324" s="80"/>
      <c r="CK324" s="80"/>
      <c r="CL324" s="80"/>
      <c r="CM324" s="80"/>
      <c r="CN324" s="80"/>
      <c r="CO324" s="80"/>
      <c r="CP324" s="80"/>
      <c r="CQ324" s="80"/>
      <c r="CR324" s="80"/>
      <c r="CS324" s="80"/>
      <c r="CT324" s="80"/>
      <c r="CU324" s="80"/>
      <c r="CV324" s="80"/>
      <c r="CW324" s="80"/>
      <c r="CX324" s="80"/>
      <c r="CY324" s="80"/>
      <c r="CZ324" s="80"/>
      <c r="DA324" s="80"/>
      <c r="DB324" s="80"/>
      <c r="DC324" s="80"/>
      <c r="DD324" s="80"/>
      <c r="DE324" s="80"/>
      <c r="DF324" s="80"/>
      <c r="DG324" s="80"/>
      <c r="DH324" s="80"/>
      <c r="DI324" s="80"/>
      <c r="DJ324" s="80"/>
      <c r="DK324" s="80"/>
      <c r="DL324" s="80"/>
      <c r="DM324" s="80"/>
      <c r="DN324" s="80"/>
      <c r="DO324" s="80"/>
      <c r="DP324" s="80"/>
      <c r="DQ324" s="80"/>
      <c r="DR324" s="80"/>
      <c r="DS324" s="80"/>
      <c r="DT324" s="80"/>
      <c r="DU324" s="80"/>
      <c r="DV324" s="80"/>
      <c r="DW324" s="80"/>
      <c r="DX324" s="80"/>
      <c r="DY324" s="80"/>
      <c r="DZ324" s="80"/>
      <c r="EA324" s="80"/>
      <c r="EB324" s="80"/>
      <c r="EC324" s="80"/>
      <c r="ED324" s="80"/>
      <c r="EE324" s="80"/>
      <c r="EF324" s="80"/>
      <c r="EG324" s="80"/>
      <c r="EH324" s="80"/>
      <c r="EI324" s="80"/>
      <c r="EJ324" s="80"/>
      <c r="EK324" s="80"/>
      <c r="EL324" s="80"/>
      <c r="EM324" s="80"/>
      <c r="EN324" s="80"/>
      <c r="EO324" s="80"/>
      <c r="EP324" s="80"/>
      <c r="EQ324" s="80"/>
      <c r="ER324" s="80"/>
      <c r="ES324" s="80"/>
      <c r="ET324" s="80"/>
      <c r="EU324" s="80"/>
      <c r="EV324" s="80"/>
      <c r="EW324" s="80"/>
      <c r="EX324" s="80"/>
      <c r="EY324" s="80"/>
      <c r="EZ324" s="80"/>
      <c r="FA324" s="80"/>
      <c r="FB324" s="80"/>
      <c r="FC324" s="80"/>
      <c r="FD324" s="80"/>
      <c r="FE324" s="80"/>
      <c r="FF324" s="80"/>
      <c r="FG324" s="80"/>
      <c r="FH324" s="80"/>
      <c r="FI324" s="80"/>
      <c r="FJ324" s="80"/>
      <c r="FK324" s="80"/>
      <c r="FL324" s="80"/>
      <c r="FM324" s="80"/>
      <c r="FN324" s="80"/>
      <c r="FO324" s="80"/>
      <c r="FP324" s="80"/>
      <c r="FQ324" s="80"/>
      <c r="FR324" s="80"/>
      <c r="FS324" s="80"/>
      <c r="FT324" s="80"/>
      <c r="FU324" s="80"/>
      <c r="FV324" s="80"/>
      <c r="FW324" s="80"/>
      <c r="FX324" s="80"/>
      <c r="FY324" s="80"/>
      <c r="FZ324" s="80"/>
      <c r="GA324" s="80"/>
      <c r="GB324" s="80"/>
      <c r="GC324" s="80"/>
      <c r="GD324" s="80"/>
      <c r="GE324" s="80"/>
      <c r="GF324" s="80"/>
      <c r="GG324" s="80"/>
      <c r="GH324" s="80"/>
      <c r="GI324" s="80"/>
      <c r="GJ324" s="80"/>
      <c r="GK324" s="80"/>
      <c r="GL324" s="80"/>
      <c r="GM324" s="80"/>
      <c r="GN324" s="80"/>
      <c r="GO324" s="80"/>
      <c r="GP324" s="80"/>
      <c r="GQ324" s="80"/>
      <c r="GR324" s="80"/>
      <c r="GS324" s="80"/>
      <c r="GT324" s="80"/>
      <c r="GU324" s="80"/>
      <c r="GV324" s="80"/>
      <c r="GW324" s="80"/>
      <c r="GX324" s="80"/>
      <c r="GY324" s="80"/>
      <c r="GZ324" s="80"/>
      <c r="HA324" s="80"/>
      <c r="HB324" s="80"/>
      <c r="HC324" s="80"/>
      <c r="HD324" s="80"/>
      <c r="HE324" s="80"/>
      <c r="HF324" s="80"/>
      <c r="HG324" s="80"/>
      <c r="HH324" s="80"/>
      <c r="HI324" s="80"/>
      <c r="HJ324" s="80"/>
      <c r="HK324" s="80"/>
      <c r="HL324" s="80"/>
      <c r="HM324" s="80"/>
      <c r="HN324" s="80"/>
      <c r="HO324" s="80"/>
      <c r="HP324" s="80"/>
      <c r="HQ324" s="80"/>
      <c r="HR324" s="80"/>
      <c r="HS324" s="80"/>
      <c r="HT324" s="80"/>
      <c r="HU324" s="80"/>
      <c r="HV324" s="80"/>
      <c r="HW324" s="80"/>
      <c r="HX324" s="80"/>
      <c r="HY324" s="80"/>
      <c r="HZ324" s="80"/>
      <c r="IA324" s="80"/>
      <c r="IB324" s="80"/>
      <c r="IC324" s="80"/>
      <c r="ID324" s="80"/>
      <c r="IE324" s="80"/>
      <c r="IF324" s="80"/>
      <c r="IG324" s="80"/>
      <c r="IH324" s="80"/>
      <c r="II324" s="80"/>
      <c r="IJ324" s="80"/>
      <c r="IK324" s="80"/>
      <c r="IL324" s="80"/>
      <c r="IM324" s="80"/>
      <c r="IN324" s="80"/>
      <c r="IO324" s="80"/>
      <c r="IP324" s="80"/>
      <c r="IQ324" s="80"/>
      <c r="IR324" s="80"/>
      <c r="IS324" s="80"/>
      <c r="IT324" s="80"/>
      <c r="IU324" s="80"/>
      <c r="IV324" s="80"/>
      <c r="IW324" s="80"/>
      <c r="IX324" s="80"/>
      <c r="IY324" s="80"/>
      <c r="IZ324" s="80"/>
      <c r="JA324" s="80"/>
      <c r="JB324" s="80"/>
      <c r="JC324" s="80"/>
      <c r="JD324" s="80"/>
      <c r="JE324" s="80"/>
      <c r="JF324" s="80"/>
      <c r="JG324" s="80"/>
      <c r="JH324" s="80"/>
      <c r="JI324" s="80"/>
      <c r="JJ324" s="80"/>
      <c r="JK324" s="80"/>
      <c r="JL324" s="80"/>
      <c r="JM324" s="80"/>
      <c r="JN324" s="80"/>
      <c r="JO324" s="80"/>
      <c r="JP324" s="80">
        <v>94</v>
      </c>
      <c r="JQ324" s="80"/>
      <c r="JR324" s="80"/>
      <c r="JS324" s="80"/>
      <c r="JT324" s="80">
        <v>231</v>
      </c>
      <c r="JU324" s="80"/>
      <c r="JV324" s="80"/>
      <c r="JW324" s="80"/>
      <c r="JX324" s="80"/>
      <c r="JY324" s="80"/>
      <c r="JZ324" s="80"/>
      <c r="KA324" s="80"/>
      <c r="KB324" s="80"/>
      <c r="KC324" s="80"/>
      <c r="KD324" s="80"/>
      <c r="KE324" s="80"/>
      <c r="KF324" s="80"/>
      <c r="KG324" s="80"/>
      <c r="KH324" s="80">
        <v>718</v>
      </c>
      <c r="KI324" s="80"/>
      <c r="KJ324" s="80"/>
      <c r="KK324" s="80"/>
      <c r="KL324" s="80"/>
      <c r="KM324" s="80">
        <v>21</v>
      </c>
      <c r="KN324" s="80"/>
      <c r="KO324" s="80"/>
      <c r="KP324" s="80">
        <v>3665</v>
      </c>
      <c r="KQ324" s="80"/>
      <c r="KR324" s="80"/>
      <c r="KS324" s="80"/>
      <c r="KT324" s="80"/>
      <c r="KU324" s="80"/>
      <c r="KV324" s="80"/>
      <c r="KW324" s="80"/>
      <c r="KX324" s="80"/>
      <c r="KY324" s="80"/>
      <c r="KZ324" s="80"/>
      <c r="LA324" s="80"/>
      <c r="LB324" s="80"/>
      <c r="LC324" s="80"/>
      <c r="LD324" s="80"/>
      <c r="LE324" s="80"/>
      <c r="LF324" s="80"/>
      <c r="LG324" s="80">
        <v>67865</v>
      </c>
      <c r="LH324" s="80">
        <v>7737</v>
      </c>
      <c r="LI324" s="80">
        <v>8560</v>
      </c>
      <c r="LJ324" s="80"/>
      <c r="LK324" s="80">
        <v>792</v>
      </c>
      <c r="LL324" s="80"/>
      <c r="LM324" s="80"/>
      <c r="LN324" s="80"/>
      <c r="LO324" s="80">
        <v>1812</v>
      </c>
      <c r="LP324" s="80"/>
      <c r="LQ324" s="80"/>
      <c r="LR324" s="80"/>
      <c r="LS324" s="80"/>
      <c r="LT324" s="80"/>
      <c r="LU324" s="80"/>
      <c r="LV324" s="80"/>
      <c r="LW324" s="80">
        <v>1410</v>
      </c>
      <c r="LX324" s="80"/>
      <c r="LY324" s="80"/>
      <c r="LZ324" s="80"/>
      <c r="MA324" s="80"/>
      <c r="MB324" s="80"/>
      <c r="MC324" s="80"/>
      <c r="MD324" s="80"/>
      <c r="ME324" s="80"/>
      <c r="MF324" s="80">
        <v>409</v>
      </c>
      <c r="MG324" s="80"/>
      <c r="MH324" s="80"/>
      <c r="MI324" s="80"/>
      <c r="MJ324" s="80"/>
      <c r="MK324" s="80"/>
      <c r="ML324" s="80"/>
      <c r="MM324" s="80"/>
      <c r="MN324" s="80"/>
      <c r="MO324" s="80"/>
      <c r="MP324" s="80"/>
      <c r="MQ324" s="80"/>
      <c r="MR324" s="80"/>
      <c r="MS324" s="80"/>
      <c r="MT324" s="80"/>
      <c r="MU324" s="80"/>
      <c r="MV324" s="80"/>
      <c r="MW324" s="80"/>
      <c r="MX324" s="80"/>
      <c r="MY324" s="80"/>
      <c r="MZ324" s="80"/>
      <c r="NA324" s="80"/>
      <c r="NB324" s="80"/>
      <c r="NC324" s="80"/>
      <c r="ND324" s="80"/>
      <c r="NE324" s="80"/>
      <c r="NF324" s="80"/>
      <c r="NG324" s="80">
        <v>13</v>
      </c>
      <c r="NH324" s="80"/>
      <c r="NI324" s="80"/>
      <c r="NJ324" s="80"/>
      <c r="NK324" s="80"/>
      <c r="NL324" s="80"/>
      <c r="NM324" s="80"/>
      <c r="NN324" s="80"/>
      <c r="NO324" s="80"/>
      <c r="NP324" s="80"/>
      <c r="NQ324" s="80"/>
      <c r="NR324" s="80"/>
      <c r="NS324" s="80"/>
      <c r="NT324" s="80"/>
      <c r="NU324" s="80"/>
      <c r="NV324" s="80"/>
      <c r="NW324" s="80"/>
      <c r="NX324" s="80"/>
      <c r="NY324" s="80"/>
      <c r="NZ324" s="80"/>
      <c r="OA324" s="80"/>
      <c r="OB324" s="79">
        <v>93333</v>
      </c>
    </row>
    <row r="325" spans="1:392" ht="13.15">
      <c r="A325" s="27">
        <v>541512</v>
      </c>
      <c r="B325" s="23" t="s">
        <v>475</v>
      </c>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v>5</v>
      </c>
      <c r="AI325" s="80"/>
      <c r="AJ325" s="80"/>
      <c r="AK325" s="80"/>
      <c r="AL325" s="80"/>
      <c r="AM325" s="80"/>
      <c r="AN325" s="80"/>
      <c r="AO325" s="80"/>
      <c r="AP325" s="80"/>
      <c r="AQ325" s="80"/>
      <c r="AR325" s="80"/>
      <c r="AS325" s="80"/>
      <c r="AT325" s="80"/>
      <c r="AU325" s="80"/>
      <c r="AV325" s="80"/>
      <c r="AW325" s="80"/>
      <c r="AX325" s="80"/>
      <c r="AY325" s="80"/>
      <c r="AZ325" s="80"/>
      <c r="BA325" s="80"/>
      <c r="BB325" s="80"/>
      <c r="BC325" s="80"/>
      <c r="BD325" s="80"/>
      <c r="BE325" s="80"/>
      <c r="BF325" s="80"/>
      <c r="BG325" s="80"/>
      <c r="BH325" s="80"/>
      <c r="BI325" s="80"/>
      <c r="BJ325" s="80"/>
      <c r="BK325" s="80"/>
      <c r="BL325" s="80"/>
      <c r="BM325" s="80"/>
      <c r="BN325" s="80"/>
      <c r="BO325" s="81"/>
      <c r="BP325" s="80"/>
      <c r="BQ325" s="80"/>
      <c r="BR325" s="80"/>
      <c r="BS325" s="80"/>
      <c r="BT325" s="80"/>
      <c r="BU325" s="80"/>
      <c r="BV325" s="80"/>
      <c r="BW325" s="80"/>
      <c r="BX325" s="80"/>
      <c r="BY325" s="80"/>
      <c r="BZ325" s="80"/>
      <c r="CA325" s="80"/>
      <c r="CB325" s="80"/>
      <c r="CC325" s="80"/>
      <c r="CD325" s="80"/>
      <c r="CE325" s="80"/>
      <c r="CF325" s="80"/>
      <c r="CG325" s="80"/>
      <c r="CH325" s="80"/>
      <c r="CI325" s="80"/>
      <c r="CJ325" s="80"/>
      <c r="CK325" s="80"/>
      <c r="CL325" s="80"/>
      <c r="CM325" s="80"/>
      <c r="CN325" s="80"/>
      <c r="CO325" s="80"/>
      <c r="CP325" s="80"/>
      <c r="CQ325" s="80"/>
      <c r="CR325" s="80"/>
      <c r="CS325" s="80"/>
      <c r="CT325" s="80"/>
      <c r="CU325" s="80"/>
      <c r="CV325" s="80"/>
      <c r="CW325" s="80"/>
      <c r="CX325" s="80"/>
      <c r="CY325" s="80"/>
      <c r="CZ325" s="80"/>
      <c r="DA325" s="80"/>
      <c r="DB325" s="80"/>
      <c r="DC325" s="80"/>
      <c r="DD325" s="80"/>
      <c r="DE325" s="80"/>
      <c r="DF325" s="80"/>
      <c r="DG325" s="80"/>
      <c r="DH325" s="80"/>
      <c r="DI325" s="80"/>
      <c r="DJ325" s="80"/>
      <c r="DK325" s="80"/>
      <c r="DL325" s="80"/>
      <c r="DM325" s="80"/>
      <c r="DN325" s="80"/>
      <c r="DO325" s="80"/>
      <c r="DP325" s="80"/>
      <c r="DQ325" s="80"/>
      <c r="DR325" s="80"/>
      <c r="DS325" s="80"/>
      <c r="DT325" s="80"/>
      <c r="DU325" s="80"/>
      <c r="DV325" s="80"/>
      <c r="DW325" s="80"/>
      <c r="DX325" s="80"/>
      <c r="DY325" s="80"/>
      <c r="DZ325" s="80"/>
      <c r="EA325" s="80"/>
      <c r="EB325" s="80"/>
      <c r="EC325" s="80"/>
      <c r="ED325" s="80"/>
      <c r="EE325" s="80"/>
      <c r="EF325" s="80"/>
      <c r="EG325" s="80"/>
      <c r="EH325" s="80"/>
      <c r="EI325" s="80"/>
      <c r="EJ325" s="80"/>
      <c r="EK325" s="80"/>
      <c r="EL325" s="80"/>
      <c r="EM325" s="80"/>
      <c r="EN325" s="80"/>
      <c r="EO325" s="80"/>
      <c r="EP325" s="80"/>
      <c r="EQ325" s="80"/>
      <c r="ER325" s="80"/>
      <c r="ES325" s="80"/>
      <c r="ET325" s="80"/>
      <c r="EU325" s="80"/>
      <c r="EV325" s="80"/>
      <c r="EW325" s="80"/>
      <c r="EX325" s="80"/>
      <c r="EY325" s="80"/>
      <c r="EZ325" s="80"/>
      <c r="FA325" s="80"/>
      <c r="FB325" s="80"/>
      <c r="FC325" s="80"/>
      <c r="FD325" s="80"/>
      <c r="FE325" s="80"/>
      <c r="FF325" s="80"/>
      <c r="FG325" s="80"/>
      <c r="FH325" s="80"/>
      <c r="FI325" s="80"/>
      <c r="FJ325" s="80"/>
      <c r="FK325" s="80"/>
      <c r="FL325" s="80"/>
      <c r="FM325" s="80"/>
      <c r="FN325" s="80"/>
      <c r="FO325" s="80"/>
      <c r="FP325" s="80"/>
      <c r="FQ325" s="80"/>
      <c r="FR325" s="80"/>
      <c r="FS325" s="80"/>
      <c r="FT325" s="80"/>
      <c r="FU325" s="80"/>
      <c r="FV325" s="80"/>
      <c r="FW325" s="80"/>
      <c r="FX325" s="80"/>
      <c r="FY325" s="80"/>
      <c r="FZ325" s="80"/>
      <c r="GA325" s="80"/>
      <c r="GB325" s="80"/>
      <c r="GC325" s="80"/>
      <c r="GD325" s="80"/>
      <c r="GE325" s="80"/>
      <c r="GF325" s="80"/>
      <c r="GG325" s="80"/>
      <c r="GH325" s="80"/>
      <c r="GI325" s="80"/>
      <c r="GJ325" s="80"/>
      <c r="GK325" s="80"/>
      <c r="GL325" s="80"/>
      <c r="GM325" s="80"/>
      <c r="GN325" s="80"/>
      <c r="GO325" s="80"/>
      <c r="GP325" s="80"/>
      <c r="GQ325" s="80"/>
      <c r="GR325" s="80"/>
      <c r="GS325" s="80"/>
      <c r="GT325" s="80"/>
      <c r="GU325" s="80"/>
      <c r="GV325" s="80"/>
      <c r="GW325" s="80"/>
      <c r="GX325" s="80"/>
      <c r="GY325" s="80"/>
      <c r="GZ325" s="80"/>
      <c r="HA325" s="80"/>
      <c r="HB325" s="80"/>
      <c r="HC325" s="80"/>
      <c r="HD325" s="80"/>
      <c r="HE325" s="80"/>
      <c r="HF325" s="80"/>
      <c r="HG325" s="80"/>
      <c r="HH325" s="80"/>
      <c r="HI325" s="80"/>
      <c r="HJ325" s="80"/>
      <c r="HK325" s="80"/>
      <c r="HL325" s="80"/>
      <c r="HM325" s="80"/>
      <c r="HN325" s="80"/>
      <c r="HO325" s="80"/>
      <c r="HP325" s="80"/>
      <c r="HQ325" s="80"/>
      <c r="HR325" s="80"/>
      <c r="HS325" s="80"/>
      <c r="HT325" s="80"/>
      <c r="HU325" s="80"/>
      <c r="HV325" s="80"/>
      <c r="HW325" s="80"/>
      <c r="HX325" s="80"/>
      <c r="HY325" s="80"/>
      <c r="HZ325" s="80"/>
      <c r="IA325" s="80"/>
      <c r="IB325" s="80"/>
      <c r="IC325" s="80"/>
      <c r="ID325" s="80"/>
      <c r="IE325" s="80"/>
      <c r="IF325" s="80"/>
      <c r="IG325" s="80"/>
      <c r="IH325" s="80"/>
      <c r="II325" s="80"/>
      <c r="IJ325" s="80"/>
      <c r="IK325" s="80"/>
      <c r="IL325" s="80"/>
      <c r="IM325" s="80"/>
      <c r="IN325" s="80"/>
      <c r="IO325" s="80"/>
      <c r="IP325" s="80"/>
      <c r="IQ325" s="80"/>
      <c r="IR325" s="80"/>
      <c r="IS325" s="80"/>
      <c r="IT325" s="80"/>
      <c r="IU325" s="80"/>
      <c r="IV325" s="80"/>
      <c r="IW325" s="80"/>
      <c r="IX325" s="80"/>
      <c r="IY325" s="80"/>
      <c r="IZ325" s="80"/>
      <c r="JA325" s="80"/>
      <c r="JB325" s="80"/>
      <c r="JC325" s="80"/>
      <c r="JD325" s="80"/>
      <c r="JE325" s="80"/>
      <c r="JF325" s="80"/>
      <c r="JG325" s="80"/>
      <c r="JH325" s="80"/>
      <c r="JI325" s="80"/>
      <c r="JJ325" s="80"/>
      <c r="JK325" s="80"/>
      <c r="JL325" s="80"/>
      <c r="JM325" s="80"/>
      <c r="JN325" s="80"/>
      <c r="JO325" s="80"/>
      <c r="JP325" s="80">
        <v>3773</v>
      </c>
      <c r="JQ325" s="80"/>
      <c r="JR325" s="80"/>
      <c r="JS325" s="80"/>
      <c r="JT325" s="80">
        <v>788</v>
      </c>
      <c r="JU325" s="80"/>
      <c r="JV325" s="80"/>
      <c r="JW325" s="80"/>
      <c r="JX325" s="80"/>
      <c r="JY325" s="80"/>
      <c r="JZ325" s="80"/>
      <c r="KA325" s="80"/>
      <c r="KB325" s="80"/>
      <c r="KC325" s="80"/>
      <c r="KD325" s="80"/>
      <c r="KE325" s="80"/>
      <c r="KF325" s="80"/>
      <c r="KG325" s="80"/>
      <c r="KH325" s="80">
        <v>120</v>
      </c>
      <c r="KI325" s="80"/>
      <c r="KJ325" s="80"/>
      <c r="KK325" s="80"/>
      <c r="KL325" s="80"/>
      <c r="KM325" s="80">
        <v>56</v>
      </c>
      <c r="KN325" s="80"/>
      <c r="KO325" s="80"/>
      <c r="KP325" s="80">
        <v>3062</v>
      </c>
      <c r="KQ325" s="80"/>
      <c r="KR325" s="80"/>
      <c r="KS325" s="80"/>
      <c r="KT325" s="80"/>
      <c r="KU325" s="80"/>
      <c r="KV325" s="80"/>
      <c r="KW325" s="80"/>
      <c r="KX325" s="80"/>
      <c r="KY325" s="80"/>
      <c r="KZ325" s="80"/>
      <c r="LA325" s="80"/>
      <c r="LB325" s="80"/>
      <c r="LC325" s="80"/>
      <c r="LD325" s="80"/>
      <c r="LE325" s="80"/>
      <c r="LF325" s="80"/>
      <c r="LG325" s="80">
        <v>18161</v>
      </c>
      <c r="LH325" s="80">
        <v>63000</v>
      </c>
      <c r="LI325" s="80">
        <v>10008</v>
      </c>
      <c r="LJ325" s="80"/>
      <c r="LK325" s="80">
        <v>253</v>
      </c>
      <c r="LL325" s="80"/>
      <c r="LM325" s="80"/>
      <c r="LN325" s="80"/>
      <c r="LO325" s="80">
        <v>1855</v>
      </c>
      <c r="LP325" s="80"/>
      <c r="LQ325" s="80"/>
      <c r="LR325" s="80"/>
      <c r="LS325" s="80"/>
      <c r="LT325" s="80"/>
      <c r="LU325" s="80"/>
      <c r="LV325" s="80"/>
      <c r="LW325" s="80">
        <v>613</v>
      </c>
      <c r="LX325" s="80"/>
      <c r="LY325" s="80"/>
      <c r="LZ325" s="80"/>
      <c r="MA325" s="80"/>
      <c r="MB325" s="80"/>
      <c r="MC325" s="80"/>
      <c r="MD325" s="80"/>
      <c r="ME325" s="80"/>
      <c r="MF325" s="80">
        <v>308</v>
      </c>
      <c r="MG325" s="80"/>
      <c r="MH325" s="80"/>
      <c r="MI325" s="80"/>
      <c r="MJ325" s="80"/>
      <c r="MK325" s="80"/>
      <c r="ML325" s="80"/>
      <c r="MM325" s="80"/>
      <c r="MN325" s="80"/>
      <c r="MO325" s="80"/>
      <c r="MP325" s="80"/>
      <c r="MQ325" s="80"/>
      <c r="MR325" s="80"/>
      <c r="MS325" s="80"/>
      <c r="MT325" s="80"/>
      <c r="MU325" s="80"/>
      <c r="MV325" s="80"/>
      <c r="MW325" s="80"/>
      <c r="MX325" s="80"/>
      <c r="MY325" s="80"/>
      <c r="MZ325" s="80"/>
      <c r="NA325" s="80"/>
      <c r="NB325" s="80"/>
      <c r="NC325" s="80"/>
      <c r="ND325" s="80"/>
      <c r="NE325" s="80"/>
      <c r="NF325" s="80"/>
      <c r="NG325" s="80">
        <v>58</v>
      </c>
      <c r="NH325" s="80"/>
      <c r="NI325" s="80"/>
      <c r="NJ325" s="80"/>
      <c r="NK325" s="80"/>
      <c r="NL325" s="80"/>
      <c r="NM325" s="80"/>
      <c r="NN325" s="80"/>
      <c r="NO325" s="80"/>
      <c r="NP325" s="80"/>
      <c r="NQ325" s="80"/>
      <c r="NR325" s="80"/>
      <c r="NS325" s="80"/>
      <c r="NT325" s="80"/>
      <c r="NU325" s="80"/>
      <c r="NV325" s="80"/>
      <c r="NW325" s="80"/>
      <c r="NX325" s="80"/>
      <c r="NY325" s="80"/>
      <c r="NZ325" s="80"/>
      <c r="OA325" s="80"/>
      <c r="OB325" s="79">
        <v>102061</v>
      </c>
    </row>
    <row r="326" spans="1:392" ht="13.15">
      <c r="A326" s="27" t="s">
        <v>477</v>
      </c>
      <c r="B326" s="23" t="s">
        <v>476</v>
      </c>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v>3</v>
      </c>
      <c r="AI326" s="80"/>
      <c r="AJ326" s="80"/>
      <c r="AK326" s="80"/>
      <c r="AL326" s="80"/>
      <c r="AM326" s="80"/>
      <c r="AN326" s="80"/>
      <c r="AO326" s="80"/>
      <c r="AP326" s="80"/>
      <c r="AQ326" s="80"/>
      <c r="AR326" s="80"/>
      <c r="AS326" s="80"/>
      <c r="AT326" s="80"/>
      <c r="AU326" s="80"/>
      <c r="AV326" s="80"/>
      <c r="AW326" s="80"/>
      <c r="AX326" s="80"/>
      <c r="AY326" s="80"/>
      <c r="AZ326" s="80"/>
      <c r="BA326" s="80"/>
      <c r="BB326" s="80"/>
      <c r="BC326" s="80"/>
      <c r="BD326" s="80"/>
      <c r="BE326" s="80"/>
      <c r="BF326" s="80"/>
      <c r="BG326" s="80"/>
      <c r="BH326" s="80"/>
      <c r="BI326" s="80"/>
      <c r="BJ326" s="80"/>
      <c r="BK326" s="80"/>
      <c r="BL326" s="80"/>
      <c r="BM326" s="80"/>
      <c r="BN326" s="80"/>
      <c r="BO326" s="81"/>
      <c r="BP326" s="80"/>
      <c r="BQ326" s="80"/>
      <c r="BR326" s="80"/>
      <c r="BS326" s="80"/>
      <c r="BT326" s="80"/>
      <c r="BU326" s="80"/>
      <c r="BV326" s="80"/>
      <c r="BW326" s="80"/>
      <c r="BX326" s="80"/>
      <c r="BY326" s="80"/>
      <c r="BZ326" s="80"/>
      <c r="CA326" s="80"/>
      <c r="CB326" s="80"/>
      <c r="CC326" s="80"/>
      <c r="CD326" s="80"/>
      <c r="CE326" s="80"/>
      <c r="CF326" s="80"/>
      <c r="CG326" s="80"/>
      <c r="CH326" s="80"/>
      <c r="CI326" s="80"/>
      <c r="CJ326" s="80"/>
      <c r="CK326" s="80"/>
      <c r="CL326" s="80"/>
      <c r="CM326" s="80"/>
      <c r="CN326" s="80"/>
      <c r="CO326" s="80"/>
      <c r="CP326" s="80"/>
      <c r="CQ326" s="80"/>
      <c r="CR326" s="80"/>
      <c r="CS326" s="80"/>
      <c r="CT326" s="80"/>
      <c r="CU326" s="80"/>
      <c r="CV326" s="80"/>
      <c r="CW326" s="80"/>
      <c r="CX326" s="80"/>
      <c r="CY326" s="80"/>
      <c r="CZ326" s="80"/>
      <c r="DA326" s="80"/>
      <c r="DB326" s="80"/>
      <c r="DC326" s="80"/>
      <c r="DD326" s="80"/>
      <c r="DE326" s="80"/>
      <c r="DF326" s="80"/>
      <c r="DG326" s="80"/>
      <c r="DH326" s="80"/>
      <c r="DI326" s="80"/>
      <c r="DJ326" s="80"/>
      <c r="DK326" s="80"/>
      <c r="DL326" s="80"/>
      <c r="DM326" s="80"/>
      <c r="DN326" s="80"/>
      <c r="DO326" s="80"/>
      <c r="DP326" s="80"/>
      <c r="DQ326" s="80"/>
      <c r="DR326" s="80"/>
      <c r="DS326" s="80"/>
      <c r="DT326" s="80"/>
      <c r="DU326" s="80"/>
      <c r="DV326" s="80"/>
      <c r="DW326" s="80"/>
      <c r="DX326" s="80"/>
      <c r="DY326" s="80"/>
      <c r="DZ326" s="80"/>
      <c r="EA326" s="80"/>
      <c r="EB326" s="80"/>
      <c r="EC326" s="80"/>
      <c r="ED326" s="80"/>
      <c r="EE326" s="80"/>
      <c r="EF326" s="80"/>
      <c r="EG326" s="80"/>
      <c r="EH326" s="80"/>
      <c r="EI326" s="80"/>
      <c r="EJ326" s="80"/>
      <c r="EK326" s="80"/>
      <c r="EL326" s="80"/>
      <c r="EM326" s="80"/>
      <c r="EN326" s="80"/>
      <c r="EO326" s="80"/>
      <c r="EP326" s="80"/>
      <c r="EQ326" s="80"/>
      <c r="ER326" s="80"/>
      <c r="ES326" s="80"/>
      <c r="ET326" s="80"/>
      <c r="EU326" s="80"/>
      <c r="EV326" s="80"/>
      <c r="EW326" s="80"/>
      <c r="EX326" s="80"/>
      <c r="EY326" s="80"/>
      <c r="EZ326" s="80"/>
      <c r="FA326" s="80"/>
      <c r="FB326" s="80"/>
      <c r="FC326" s="80"/>
      <c r="FD326" s="80"/>
      <c r="FE326" s="80"/>
      <c r="FF326" s="80"/>
      <c r="FG326" s="80"/>
      <c r="FH326" s="80"/>
      <c r="FI326" s="80"/>
      <c r="FJ326" s="80"/>
      <c r="FK326" s="80"/>
      <c r="FL326" s="80"/>
      <c r="FM326" s="80"/>
      <c r="FN326" s="80"/>
      <c r="FO326" s="80"/>
      <c r="FP326" s="80"/>
      <c r="FQ326" s="80"/>
      <c r="FR326" s="80"/>
      <c r="FS326" s="80"/>
      <c r="FT326" s="80"/>
      <c r="FU326" s="80"/>
      <c r="FV326" s="80"/>
      <c r="FW326" s="80"/>
      <c r="FX326" s="80"/>
      <c r="FY326" s="80"/>
      <c r="FZ326" s="80"/>
      <c r="GA326" s="80"/>
      <c r="GB326" s="80"/>
      <c r="GC326" s="80"/>
      <c r="GD326" s="80"/>
      <c r="GE326" s="80"/>
      <c r="GF326" s="80"/>
      <c r="GG326" s="80"/>
      <c r="GH326" s="80"/>
      <c r="GI326" s="80"/>
      <c r="GJ326" s="80"/>
      <c r="GK326" s="80"/>
      <c r="GL326" s="80"/>
      <c r="GM326" s="80"/>
      <c r="GN326" s="80"/>
      <c r="GO326" s="80"/>
      <c r="GP326" s="80"/>
      <c r="GQ326" s="80"/>
      <c r="GR326" s="80"/>
      <c r="GS326" s="80"/>
      <c r="GT326" s="80"/>
      <c r="GU326" s="80"/>
      <c r="GV326" s="80"/>
      <c r="GW326" s="80"/>
      <c r="GX326" s="80"/>
      <c r="GY326" s="80"/>
      <c r="GZ326" s="80"/>
      <c r="HA326" s="80"/>
      <c r="HB326" s="80"/>
      <c r="HC326" s="80"/>
      <c r="HD326" s="80"/>
      <c r="HE326" s="80"/>
      <c r="HF326" s="80"/>
      <c r="HG326" s="80"/>
      <c r="HH326" s="80"/>
      <c r="HI326" s="80"/>
      <c r="HJ326" s="80"/>
      <c r="HK326" s="80"/>
      <c r="HL326" s="80"/>
      <c r="HM326" s="80"/>
      <c r="HN326" s="80"/>
      <c r="HO326" s="80"/>
      <c r="HP326" s="80"/>
      <c r="HQ326" s="80"/>
      <c r="HR326" s="80"/>
      <c r="HS326" s="80"/>
      <c r="HT326" s="80"/>
      <c r="HU326" s="80"/>
      <c r="HV326" s="80"/>
      <c r="HW326" s="80"/>
      <c r="HX326" s="80"/>
      <c r="HY326" s="80"/>
      <c r="HZ326" s="80"/>
      <c r="IA326" s="80"/>
      <c r="IB326" s="80"/>
      <c r="IC326" s="80"/>
      <c r="ID326" s="80"/>
      <c r="IE326" s="80"/>
      <c r="IF326" s="80"/>
      <c r="IG326" s="80"/>
      <c r="IH326" s="80"/>
      <c r="II326" s="80"/>
      <c r="IJ326" s="80"/>
      <c r="IK326" s="80"/>
      <c r="IL326" s="80"/>
      <c r="IM326" s="80"/>
      <c r="IN326" s="80"/>
      <c r="IO326" s="80"/>
      <c r="IP326" s="80"/>
      <c r="IQ326" s="80"/>
      <c r="IR326" s="80"/>
      <c r="IS326" s="80"/>
      <c r="IT326" s="80"/>
      <c r="IU326" s="80"/>
      <c r="IV326" s="80"/>
      <c r="IW326" s="80"/>
      <c r="IX326" s="80"/>
      <c r="IY326" s="80"/>
      <c r="IZ326" s="80"/>
      <c r="JA326" s="80"/>
      <c r="JB326" s="80"/>
      <c r="JC326" s="80"/>
      <c r="JD326" s="80"/>
      <c r="JE326" s="80"/>
      <c r="JF326" s="80"/>
      <c r="JG326" s="80"/>
      <c r="JH326" s="80"/>
      <c r="JI326" s="80"/>
      <c r="JJ326" s="80"/>
      <c r="JK326" s="80"/>
      <c r="JL326" s="80"/>
      <c r="JM326" s="80"/>
      <c r="JN326" s="80"/>
      <c r="JO326" s="80"/>
      <c r="JP326" s="80">
        <v>15</v>
      </c>
      <c r="JQ326" s="80"/>
      <c r="JR326" s="80"/>
      <c r="JS326" s="80"/>
      <c r="JT326" s="80">
        <v>161</v>
      </c>
      <c r="JU326" s="80"/>
      <c r="JV326" s="80"/>
      <c r="JW326" s="80"/>
      <c r="JX326" s="80"/>
      <c r="JY326" s="80"/>
      <c r="JZ326" s="80"/>
      <c r="KA326" s="80"/>
      <c r="KB326" s="80"/>
      <c r="KC326" s="80"/>
      <c r="KD326" s="80"/>
      <c r="KE326" s="80"/>
      <c r="KF326" s="80"/>
      <c r="KG326" s="80"/>
      <c r="KH326" s="80">
        <v>335</v>
      </c>
      <c r="KI326" s="80"/>
      <c r="KJ326" s="80"/>
      <c r="KK326" s="80"/>
      <c r="KL326" s="80"/>
      <c r="KM326" s="80">
        <v>33</v>
      </c>
      <c r="KN326" s="80"/>
      <c r="KO326" s="80"/>
      <c r="KP326" s="80">
        <v>11591</v>
      </c>
      <c r="KQ326" s="80"/>
      <c r="KR326" s="80"/>
      <c r="KS326" s="80"/>
      <c r="KT326" s="80"/>
      <c r="KU326" s="80"/>
      <c r="KV326" s="80"/>
      <c r="KW326" s="80"/>
      <c r="KX326" s="80"/>
      <c r="KY326" s="80"/>
      <c r="KZ326" s="80"/>
      <c r="LA326" s="80"/>
      <c r="LB326" s="80"/>
      <c r="LC326" s="80"/>
      <c r="LD326" s="80"/>
      <c r="LE326" s="80"/>
      <c r="LF326" s="80"/>
      <c r="LG326" s="80">
        <v>891</v>
      </c>
      <c r="LH326" s="80">
        <v>12587</v>
      </c>
      <c r="LI326" s="80">
        <v>27327</v>
      </c>
      <c r="LJ326" s="80"/>
      <c r="LK326" s="80">
        <v>66</v>
      </c>
      <c r="LL326" s="80"/>
      <c r="LM326" s="80"/>
      <c r="LN326" s="80"/>
      <c r="LO326" s="80">
        <v>495</v>
      </c>
      <c r="LP326" s="80"/>
      <c r="LQ326" s="80"/>
      <c r="LR326" s="80"/>
      <c r="LS326" s="80"/>
      <c r="LT326" s="80"/>
      <c r="LU326" s="80"/>
      <c r="LV326" s="80"/>
      <c r="LW326" s="80">
        <v>380</v>
      </c>
      <c r="LX326" s="80"/>
      <c r="LY326" s="80"/>
      <c r="LZ326" s="80"/>
      <c r="MA326" s="80"/>
      <c r="MB326" s="80"/>
      <c r="MC326" s="80"/>
      <c r="MD326" s="80"/>
      <c r="ME326" s="80"/>
      <c r="MF326" s="80">
        <v>219</v>
      </c>
      <c r="MG326" s="80"/>
      <c r="MH326" s="80"/>
      <c r="MI326" s="80"/>
      <c r="MJ326" s="80"/>
      <c r="MK326" s="80"/>
      <c r="ML326" s="80"/>
      <c r="MM326" s="80"/>
      <c r="MN326" s="80"/>
      <c r="MO326" s="80"/>
      <c r="MP326" s="80"/>
      <c r="MQ326" s="80"/>
      <c r="MR326" s="80"/>
      <c r="MS326" s="80"/>
      <c r="MT326" s="80"/>
      <c r="MU326" s="80"/>
      <c r="MV326" s="80"/>
      <c r="MW326" s="80"/>
      <c r="MX326" s="80"/>
      <c r="MY326" s="80"/>
      <c r="MZ326" s="80"/>
      <c r="NA326" s="80"/>
      <c r="NB326" s="80"/>
      <c r="NC326" s="80"/>
      <c r="ND326" s="80"/>
      <c r="NE326" s="80"/>
      <c r="NF326" s="80"/>
      <c r="NG326" s="80">
        <v>16</v>
      </c>
      <c r="NH326" s="80"/>
      <c r="NI326" s="80"/>
      <c r="NJ326" s="80"/>
      <c r="NK326" s="80"/>
      <c r="NL326" s="80"/>
      <c r="NM326" s="80"/>
      <c r="NN326" s="80"/>
      <c r="NO326" s="80"/>
      <c r="NP326" s="80"/>
      <c r="NQ326" s="80"/>
      <c r="NR326" s="80"/>
      <c r="NS326" s="80"/>
      <c r="NT326" s="80"/>
      <c r="NU326" s="80"/>
      <c r="NV326" s="80"/>
      <c r="NW326" s="80"/>
      <c r="NX326" s="80"/>
      <c r="NY326" s="80"/>
      <c r="NZ326" s="80"/>
      <c r="OA326" s="80"/>
      <c r="OB326" s="79">
        <v>54119</v>
      </c>
    </row>
    <row r="327" spans="1:392" ht="13.15">
      <c r="A327" s="27">
        <v>541200</v>
      </c>
      <c r="B327" s="23" t="s">
        <v>478</v>
      </c>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v>45</v>
      </c>
      <c r="AI327" s="80"/>
      <c r="AJ327" s="80"/>
      <c r="AK327" s="80"/>
      <c r="AL327" s="80"/>
      <c r="AM327" s="80"/>
      <c r="AN327" s="80"/>
      <c r="AO327" s="80"/>
      <c r="AP327" s="80"/>
      <c r="AQ327" s="80"/>
      <c r="AR327" s="80"/>
      <c r="AS327" s="80"/>
      <c r="AT327" s="80"/>
      <c r="AU327" s="80"/>
      <c r="AV327" s="80"/>
      <c r="AW327" s="80"/>
      <c r="AX327" s="80"/>
      <c r="AY327" s="80"/>
      <c r="AZ327" s="80"/>
      <c r="BA327" s="80"/>
      <c r="BB327" s="80"/>
      <c r="BC327" s="80"/>
      <c r="BD327" s="80"/>
      <c r="BE327" s="80"/>
      <c r="BF327" s="80"/>
      <c r="BG327" s="80"/>
      <c r="BH327" s="80"/>
      <c r="BI327" s="80"/>
      <c r="BJ327" s="80"/>
      <c r="BK327" s="80"/>
      <c r="BL327" s="80"/>
      <c r="BM327" s="80"/>
      <c r="BN327" s="80"/>
      <c r="BO327" s="81"/>
      <c r="BP327" s="80"/>
      <c r="BQ327" s="80"/>
      <c r="BR327" s="80"/>
      <c r="BS327" s="80"/>
      <c r="BT327" s="80"/>
      <c r="BU327" s="80"/>
      <c r="BV327" s="80"/>
      <c r="BW327" s="80"/>
      <c r="BX327" s="80"/>
      <c r="BY327" s="80"/>
      <c r="BZ327" s="80"/>
      <c r="CA327" s="80"/>
      <c r="CB327" s="80"/>
      <c r="CC327" s="80"/>
      <c r="CD327" s="80"/>
      <c r="CE327" s="80"/>
      <c r="CF327" s="80"/>
      <c r="CG327" s="80"/>
      <c r="CH327" s="80"/>
      <c r="CI327" s="80"/>
      <c r="CJ327" s="80"/>
      <c r="CK327" s="80"/>
      <c r="CL327" s="80"/>
      <c r="CM327" s="80"/>
      <c r="CN327" s="80"/>
      <c r="CO327" s="80"/>
      <c r="CP327" s="80"/>
      <c r="CQ327" s="80"/>
      <c r="CR327" s="80"/>
      <c r="CS327" s="80"/>
      <c r="CT327" s="80"/>
      <c r="CU327" s="80"/>
      <c r="CV327" s="80"/>
      <c r="CW327" s="80"/>
      <c r="CX327" s="80"/>
      <c r="CY327" s="80"/>
      <c r="CZ327" s="80"/>
      <c r="DA327" s="80"/>
      <c r="DB327" s="80"/>
      <c r="DC327" s="80"/>
      <c r="DD327" s="80"/>
      <c r="DE327" s="80"/>
      <c r="DF327" s="80"/>
      <c r="DG327" s="80"/>
      <c r="DH327" s="80"/>
      <c r="DI327" s="80"/>
      <c r="DJ327" s="80"/>
      <c r="DK327" s="80"/>
      <c r="DL327" s="80"/>
      <c r="DM327" s="80"/>
      <c r="DN327" s="80"/>
      <c r="DO327" s="80"/>
      <c r="DP327" s="80"/>
      <c r="DQ327" s="80"/>
      <c r="DR327" s="80"/>
      <c r="DS327" s="80"/>
      <c r="DT327" s="80"/>
      <c r="DU327" s="80"/>
      <c r="DV327" s="80"/>
      <c r="DW327" s="80"/>
      <c r="DX327" s="80"/>
      <c r="DY327" s="80"/>
      <c r="DZ327" s="80"/>
      <c r="EA327" s="80"/>
      <c r="EB327" s="80"/>
      <c r="EC327" s="80"/>
      <c r="ED327" s="80"/>
      <c r="EE327" s="80"/>
      <c r="EF327" s="80"/>
      <c r="EG327" s="80"/>
      <c r="EH327" s="80"/>
      <c r="EI327" s="80"/>
      <c r="EJ327" s="80"/>
      <c r="EK327" s="80"/>
      <c r="EL327" s="80"/>
      <c r="EM327" s="80"/>
      <c r="EN327" s="80"/>
      <c r="EO327" s="80"/>
      <c r="EP327" s="80"/>
      <c r="EQ327" s="80"/>
      <c r="ER327" s="80"/>
      <c r="ES327" s="80"/>
      <c r="ET327" s="80"/>
      <c r="EU327" s="80"/>
      <c r="EV327" s="80"/>
      <c r="EW327" s="80"/>
      <c r="EX327" s="80"/>
      <c r="EY327" s="80"/>
      <c r="EZ327" s="80"/>
      <c r="FA327" s="80"/>
      <c r="FB327" s="80"/>
      <c r="FC327" s="80"/>
      <c r="FD327" s="80"/>
      <c r="FE327" s="80"/>
      <c r="FF327" s="80"/>
      <c r="FG327" s="80"/>
      <c r="FH327" s="80"/>
      <c r="FI327" s="80"/>
      <c r="FJ327" s="80"/>
      <c r="FK327" s="80"/>
      <c r="FL327" s="80"/>
      <c r="FM327" s="80"/>
      <c r="FN327" s="80"/>
      <c r="FO327" s="80"/>
      <c r="FP327" s="80"/>
      <c r="FQ327" s="80"/>
      <c r="FR327" s="80"/>
      <c r="FS327" s="80"/>
      <c r="FT327" s="80"/>
      <c r="FU327" s="80"/>
      <c r="FV327" s="80"/>
      <c r="FW327" s="80"/>
      <c r="FX327" s="80"/>
      <c r="FY327" s="80"/>
      <c r="FZ327" s="80"/>
      <c r="GA327" s="80"/>
      <c r="GB327" s="80"/>
      <c r="GC327" s="80"/>
      <c r="GD327" s="80"/>
      <c r="GE327" s="80"/>
      <c r="GF327" s="80"/>
      <c r="GG327" s="80"/>
      <c r="GH327" s="80"/>
      <c r="GI327" s="80"/>
      <c r="GJ327" s="80"/>
      <c r="GK327" s="80"/>
      <c r="GL327" s="80"/>
      <c r="GM327" s="80"/>
      <c r="GN327" s="80"/>
      <c r="GO327" s="80"/>
      <c r="GP327" s="80"/>
      <c r="GQ327" s="80"/>
      <c r="GR327" s="80"/>
      <c r="GS327" s="80"/>
      <c r="GT327" s="80"/>
      <c r="GU327" s="80"/>
      <c r="GV327" s="80"/>
      <c r="GW327" s="80"/>
      <c r="GX327" s="80"/>
      <c r="GY327" s="80"/>
      <c r="GZ327" s="80"/>
      <c r="HA327" s="80"/>
      <c r="HB327" s="80"/>
      <c r="HC327" s="80"/>
      <c r="HD327" s="80"/>
      <c r="HE327" s="80"/>
      <c r="HF327" s="80"/>
      <c r="HG327" s="80"/>
      <c r="HH327" s="80"/>
      <c r="HI327" s="80"/>
      <c r="HJ327" s="80"/>
      <c r="HK327" s="80"/>
      <c r="HL327" s="80"/>
      <c r="HM327" s="80"/>
      <c r="HN327" s="80"/>
      <c r="HO327" s="80"/>
      <c r="HP327" s="80"/>
      <c r="HQ327" s="80"/>
      <c r="HR327" s="80"/>
      <c r="HS327" s="80"/>
      <c r="HT327" s="80"/>
      <c r="HU327" s="80"/>
      <c r="HV327" s="80"/>
      <c r="HW327" s="80"/>
      <c r="HX327" s="80"/>
      <c r="HY327" s="80"/>
      <c r="HZ327" s="80"/>
      <c r="IA327" s="80"/>
      <c r="IB327" s="80"/>
      <c r="IC327" s="80"/>
      <c r="ID327" s="80"/>
      <c r="IE327" s="80"/>
      <c r="IF327" s="80"/>
      <c r="IG327" s="80"/>
      <c r="IH327" s="80"/>
      <c r="II327" s="80"/>
      <c r="IJ327" s="80"/>
      <c r="IK327" s="80"/>
      <c r="IL327" s="80"/>
      <c r="IM327" s="80"/>
      <c r="IN327" s="80"/>
      <c r="IO327" s="80"/>
      <c r="IP327" s="80"/>
      <c r="IQ327" s="80"/>
      <c r="IR327" s="80"/>
      <c r="IS327" s="80"/>
      <c r="IT327" s="80"/>
      <c r="IU327" s="80"/>
      <c r="IV327" s="80"/>
      <c r="IW327" s="80"/>
      <c r="IX327" s="80"/>
      <c r="IY327" s="80"/>
      <c r="IZ327" s="80"/>
      <c r="JA327" s="80"/>
      <c r="JB327" s="80"/>
      <c r="JC327" s="80"/>
      <c r="JD327" s="80"/>
      <c r="JE327" s="80"/>
      <c r="JF327" s="80"/>
      <c r="JG327" s="80"/>
      <c r="JH327" s="80"/>
      <c r="JI327" s="80"/>
      <c r="JJ327" s="80"/>
      <c r="JK327" s="80"/>
      <c r="JL327" s="80"/>
      <c r="JM327" s="80"/>
      <c r="JN327" s="80"/>
      <c r="JO327" s="80"/>
      <c r="JP327" s="80"/>
      <c r="JQ327" s="80"/>
      <c r="JR327" s="80"/>
      <c r="JS327" s="80"/>
      <c r="JT327" s="80"/>
      <c r="JU327" s="80"/>
      <c r="JV327" s="80"/>
      <c r="JW327" s="80"/>
      <c r="JX327" s="80"/>
      <c r="JY327" s="80"/>
      <c r="JZ327" s="80"/>
      <c r="KA327" s="80"/>
      <c r="KB327" s="80"/>
      <c r="KC327" s="80"/>
      <c r="KD327" s="80"/>
      <c r="KE327" s="80"/>
      <c r="KF327" s="80"/>
      <c r="KG327" s="80"/>
      <c r="KH327" s="80"/>
      <c r="KI327" s="80"/>
      <c r="KJ327" s="80"/>
      <c r="KK327" s="80"/>
      <c r="KL327" s="80"/>
      <c r="KM327" s="80"/>
      <c r="KN327" s="80"/>
      <c r="KO327" s="80"/>
      <c r="KP327" s="80"/>
      <c r="KQ327" s="80"/>
      <c r="KR327" s="80"/>
      <c r="KS327" s="80"/>
      <c r="KT327" s="80"/>
      <c r="KU327" s="80"/>
      <c r="KV327" s="80"/>
      <c r="KW327" s="80"/>
      <c r="KX327" s="80"/>
      <c r="KY327" s="80"/>
      <c r="KZ327" s="80"/>
      <c r="LA327" s="80"/>
      <c r="LB327" s="80"/>
      <c r="LC327" s="80"/>
      <c r="LD327" s="80"/>
      <c r="LE327" s="80"/>
      <c r="LF327" s="80"/>
      <c r="LG327" s="80">
        <v>1028</v>
      </c>
      <c r="LH327" s="80"/>
      <c r="LI327" s="80"/>
      <c r="LJ327" s="80">
        <v>127434</v>
      </c>
      <c r="LK327" s="80"/>
      <c r="LL327" s="80"/>
      <c r="LM327" s="80">
        <v>3736</v>
      </c>
      <c r="LN327" s="80"/>
      <c r="LO327" s="80">
        <v>141</v>
      </c>
      <c r="LP327" s="80"/>
      <c r="LQ327" s="80"/>
      <c r="LR327" s="80"/>
      <c r="LS327" s="80"/>
      <c r="LT327" s="80"/>
      <c r="LU327" s="80"/>
      <c r="LV327" s="80"/>
      <c r="LW327" s="80"/>
      <c r="LX327" s="80"/>
      <c r="LY327" s="80"/>
      <c r="LZ327" s="80"/>
      <c r="MA327" s="80"/>
      <c r="MB327" s="80"/>
      <c r="MC327" s="80"/>
      <c r="MD327" s="80"/>
      <c r="ME327" s="80"/>
      <c r="MF327" s="80"/>
      <c r="MG327" s="80"/>
      <c r="MH327" s="80"/>
      <c r="MI327" s="80"/>
      <c r="MJ327" s="80"/>
      <c r="MK327" s="80"/>
      <c r="ML327" s="80"/>
      <c r="MM327" s="80"/>
      <c r="MN327" s="80"/>
      <c r="MO327" s="80"/>
      <c r="MP327" s="80"/>
      <c r="MQ327" s="80"/>
      <c r="MR327" s="80"/>
      <c r="MS327" s="80"/>
      <c r="MT327" s="80"/>
      <c r="MU327" s="80"/>
      <c r="MV327" s="80"/>
      <c r="MW327" s="80"/>
      <c r="MX327" s="80"/>
      <c r="MY327" s="80"/>
      <c r="MZ327" s="80"/>
      <c r="NA327" s="80"/>
      <c r="NB327" s="80"/>
      <c r="NC327" s="80"/>
      <c r="ND327" s="80"/>
      <c r="NE327" s="80"/>
      <c r="NF327" s="80"/>
      <c r="NG327" s="80"/>
      <c r="NH327" s="80"/>
      <c r="NI327" s="80"/>
      <c r="NJ327" s="80"/>
      <c r="NK327" s="80"/>
      <c r="NL327" s="80"/>
      <c r="NM327" s="80"/>
      <c r="NN327" s="80"/>
      <c r="NO327" s="80"/>
      <c r="NP327" s="80"/>
      <c r="NQ327" s="80"/>
      <c r="NR327" s="80"/>
      <c r="NS327" s="80"/>
      <c r="NT327" s="80"/>
      <c r="NU327" s="80"/>
      <c r="NV327" s="80"/>
      <c r="NW327" s="80"/>
      <c r="NX327" s="80"/>
      <c r="NY327" s="80"/>
      <c r="NZ327" s="80"/>
      <c r="OA327" s="80"/>
      <c r="OB327" s="79">
        <v>132385</v>
      </c>
    </row>
    <row r="328" spans="1:392" ht="13.15">
      <c r="A328" s="27">
        <v>541300</v>
      </c>
      <c r="B328" s="23" t="s">
        <v>479</v>
      </c>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v>1116</v>
      </c>
      <c r="AI328" s="80"/>
      <c r="AJ328" s="80"/>
      <c r="AK328" s="80"/>
      <c r="AL328" s="80"/>
      <c r="AM328" s="80"/>
      <c r="AN328" s="80"/>
      <c r="AO328" s="80"/>
      <c r="AP328" s="80"/>
      <c r="AQ328" s="80"/>
      <c r="AR328" s="80"/>
      <c r="AS328" s="80"/>
      <c r="AT328" s="80"/>
      <c r="AU328" s="80"/>
      <c r="AV328" s="80"/>
      <c r="AW328" s="80"/>
      <c r="AX328" s="80"/>
      <c r="AY328" s="80"/>
      <c r="AZ328" s="80"/>
      <c r="BA328" s="80"/>
      <c r="BB328" s="80"/>
      <c r="BC328" s="80"/>
      <c r="BD328" s="80"/>
      <c r="BE328" s="80"/>
      <c r="BF328" s="80"/>
      <c r="BG328" s="80"/>
      <c r="BH328" s="80"/>
      <c r="BI328" s="80"/>
      <c r="BJ328" s="80"/>
      <c r="BK328" s="80"/>
      <c r="BL328" s="80"/>
      <c r="BM328" s="80"/>
      <c r="BN328" s="80"/>
      <c r="BO328" s="81"/>
      <c r="BP328" s="80"/>
      <c r="BQ328" s="80"/>
      <c r="BR328" s="80"/>
      <c r="BS328" s="80"/>
      <c r="BT328" s="80"/>
      <c r="BU328" s="80"/>
      <c r="BV328" s="80"/>
      <c r="BW328" s="80"/>
      <c r="BX328" s="80"/>
      <c r="BY328" s="80"/>
      <c r="BZ328" s="80"/>
      <c r="CA328" s="80"/>
      <c r="CB328" s="80"/>
      <c r="CC328" s="80"/>
      <c r="CD328" s="80"/>
      <c r="CE328" s="80"/>
      <c r="CF328" s="80"/>
      <c r="CG328" s="80"/>
      <c r="CH328" s="80"/>
      <c r="CI328" s="80"/>
      <c r="CJ328" s="80"/>
      <c r="CK328" s="80"/>
      <c r="CL328" s="80"/>
      <c r="CM328" s="80"/>
      <c r="CN328" s="80"/>
      <c r="CO328" s="80"/>
      <c r="CP328" s="80"/>
      <c r="CQ328" s="80"/>
      <c r="CR328" s="80"/>
      <c r="CS328" s="80"/>
      <c r="CT328" s="80"/>
      <c r="CU328" s="80"/>
      <c r="CV328" s="80"/>
      <c r="CW328" s="80"/>
      <c r="CX328" s="80"/>
      <c r="CY328" s="80"/>
      <c r="CZ328" s="80"/>
      <c r="DA328" s="80"/>
      <c r="DB328" s="80"/>
      <c r="DC328" s="80"/>
      <c r="DD328" s="80"/>
      <c r="DE328" s="80"/>
      <c r="DF328" s="80"/>
      <c r="DG328" s="80"/>
      <c r="DH328" s="80"/>
      <c r="DI328" s="80"/>
      <c r="DJ328" s="80"/>
      <c r="DK328" s="80"/>
      <c r="DL328" s="80"/>
      <c r="DM328" s="80"/>
      <c r="DN328" s="80"/>
      <c r="DO328" s="80"/>
      <c r="DP328" s="80"/>
      <c r="DQ328" s="80"/>
      <c r="DR328" s="80"/>
      <c r="DS328" s="80"/>
      <c r="DT328" s="80"/>
      <c r="DU328" s="80"/>
      <c r="DV328" s="80"/>
      <c r="DW328" s="80"/>
      <c r="DX328" s="80"/>
      <c r="DY328" s="80"/>
      <c r="DZ328" s="80"/>
      <c r="EA328" s="80"/>
      <c r="EB328" s="80"/>
      <c r="EC328" s="80"/>
      <c r="ED328" s="80"/>
      <c r="EE328" s="80"/>
      <c r="EF328" s="80"/>
      <c r="EG328" s="80"/>
      <c r="EH328" s="80"/>
      <c r="EI328" s="80"/>
      <c r="EJ328" s="80"/>
      <c r="EK328" s="80"/>
      <c r="EL328" s="80"/>
      <c r="EM328" s="80"/>
      <c r="EN328" s="80"/>
      <c r="EO328" s="80"/>
      <c r="EP328" s="80"/>
      <c r="EQ328" s="80"/>
      <c r="ER328" s="80"/>
      <c r="ES328" s="80"/>
      <c r="ET328" s="80"/>
      <c r="EU328" s="80"/>
      <c r="EV328" s="80"/>
      <c r="EW328" s="80"/>
      <c r="EX328" s="80"/>
      <c r="EY328" s="80"/>
      <c r="EZ328" s="80"/>
      <c r="FA328" s="80"/>
      <c r="FB328" s="80"/>
      <c r="FC328" s="80"/>
      <c r="FD328" s="80"/>
      <c r="FE328" s="80"/>
      <c r="FF328" s="80"/>
      <c r="FG328" s="80"/>
      <c r="FH328" s="80"/>
      <c r="FI328" s="80"/>
      <c r="FJ328" s="80"/>
      <c r="FK328" s="80"/>
      <c r="FL328" s="80"/>
      <c r="FM328" s="80"/>
      <c r="FN328" s="80"/>
      <c r="FO328" s="80"/>
      <c r="FP328" s="80"/>
      <c r="FQ328" s="80"/>
      <c r="FR328" s="80"/>
      <c r="FS328" s="80"/>
      <c r="FT328" s="80"/>
      <c r="FU328" s="80"/>
      <c r="FV328" s="80"/>
      <c r="FW328" s="80"/>
      <c r="FX328" s="80"/>
      <c r="FY328" s="80"/>
      <c r="FZ328" s="80"/>
      <c r="GA328" s="80"/>
      <c r="GB328" s="80"/>
      <c r="GC328" s="80"/>
      <c r="GD328" s="80"/>
      <c r="GE328" s="80"/>
      <c r="GF328" s="80"/>
      <c r="GG328" s="80"/>
      <c r="GH328" s="80"/>
      <c r="GI328" s="80"/>
      <c r="GJ328" s="80"/>
      <c r="GK328" s="80"/>
      <c r="GL328" s="80"/>
      <c r="GM328" s="80"/>
      <c r="GN328" s="80"/>
      <c r="GO328" s="80"/>
      <c r="GP328" s="80"/>
      <c r="GQ328" s="80"/>
      <c r="GR328" s="80"/>
      <c r="GS328" s="80"/>
      <c r="GT328" s="80"/>
      <c r="GU328" s="80"/>
      <c r="GV328" s="80"/>
      <c r="GW328" s="80"/>
      <c r="GX328" s="80"/>
      <c r="GY328" s="80"/>
      <c r="GZ328" s="80"/>
      <c r="HA328" s="80"/>
      <c r="HB328" s="80"/>
      <c r="HC328" s="80"/>
      <c r="HD328" s="80"/>
      <c r="HE328" s="80"/>
      <c r="HF328" s="80"/>
      <c r="HG328" s="80"/>
      <c r="HH328" s="80"/>
      <c r="HI328" s="80"/>
      <c r="HJ328" s="80"/>
      <c r="HK328" s="80"/>
      <c r="HL328" s="80"/>
      <c r="HM328" s="80"/>
      <c r="HN328" s="80"/>
      <c r="HO328" s="80"/>
      <c r="HP328" s="80"/>
      <c r="HQ328" s="80"/>
      <c r="HR328" s="80"/>
      <c r="HS328" s="80"/>
      <c r="HT328" s="80"/>
      <c r="HU328" s="80"/>
      <c r="HV328" s="80"/>
      <c r="HW328" s="80"/>
      <c r="HX328" s="80"/>
      <c r="HY328" s="80"/>
      <c r="HZ328" s="80"/>
      <c r="IA328" s="80"/>
      <c r="IB328" s="80"/>
      <c r="IC328" s="80"/>
      <c r="ID328" s="80"/>
      <c r="IE328" s="80"/>
      <c r="IF328" s="80"/>
      <c r="IG328" s="80"/>
      <c r="IH328" s="80"/>
      <c r="II328" s="80"/>
      <c r="IJ328" s="80"/>
      <c r="IK328" s="80"/>
      <c r="IL328" s="80"/>
      <c r="IM328" s="80"/>
      <c r="IN328" s="80"/>
      <c r="IO328" s="80"/>
      <c r="IP328" s="80"/>
      <c r="IQ328" s="80"/>
      <c r="IR328" s="80"/>
      <c r="IS328" s="80"/>
      <c r="IT328" s="80"/>
      <c r="IU328" s="80"/>
      <c r="IV328" s="80"/>
      <c r="IW328" s="80"/>
      <c r="IX328" s="80"/>
      <c r="IY328" s="80"/>
      <c r="IZ328" s="80"/>
      <c r="JA328" s="80"/>
      <c r="JB328" s="80"/>
      <c r="JC328" s="80"/>
      <c r="JD328" s="80"/>
      <c r="JE328" s="80"/>
      <c r="JF328" s="80"/>
      <c r="JG328" s="80"/>
      <c r="JH328" s="80"/>
      <c r="JI328" s="80"/>
      <c r="JJ328" s="80"/>
      <c r="JK328" s="80"/>
      <c r="JL328" s="80"/>
      <c r="JM328" s="80"/>
      <c r="JN328" s="80"/>
      <c r="JO328" s="80"/>
      <c r="JP328" s="80">
        <v>0</v>
      </c>
      <c r="JQ328" s="80"/>
      <c r="JR328" s="80"/>
      <c r="JS328" s="80"/>
      <c r="JT328" s="80">
        <v>557</v>
      </c>
      <c r="JU328" s="80"/>
      <c r="JV328" s="80"/>
      <c r="JW328" s="80"/>
      <c r="JX328" s="80"/>
      <c r="JY328" s="80"/>
      <c r="JZ328" s="80"/>
      <c r="KA328" s="80"/>
      <c r="KB328" s="80"/>
      <c r="KC328" s="80"/>
      <c r="KD328" s="80"/>
      <c r="KE328" s="80"/>
      <c r="KF328" s="80"/>
      <c r="KG328" s="80"/>
      <c r="KH328" s="80"/>
      <c r="KI328" s="80"/>
      <c r="KJ328" s="80"/>
      <c r="KK328" s="80"/>
      <c r="KL328" s="80"/>
      <c r="KM328" s="80"/>
      <c r="KN328" s="80"/>
      <c r="KO328" s="80"/>
      <c r="KP328" s="80"/>
      <c r="KQ328" s="80"/>
      <c r="KR328" s="80"/>
      <c r="KS328" s="80"/>
      <c r="KT328" s="80"/>
      <c r="KU328" s="80"/>
      <c r="KV328" s="80"/>
      <c r="KW328" s="80"/>
      <c r="KX328" s="80"/>
      <c r="KY328" s="80"/>
      <c r="KZ328" s="80"/>
      <c r="LA328" s="80"/>
      <c r="LB328" s="80"/>
      <c r="LC328" s="80"/>
      <c r="LD328" s="80"/>
      <c r="LE328" s="80"/>
      <c r="LF328" s="80"/>
      <c r="LG328" s="80">
        <v>3487</v>
      </c>
      <c r="LH328" s="80">
        <v>579</v>
      </c>
      <c r="LI328" s="80"/>
      <c r="LJ328" s="80"/>
      <c r="LK328" s="80">
        <v>263525</v>
      </c>
      <c r="LL328" s="80">
        <v>1304</v>
      </c>
      <c r="LM328" s="80"/>
      <c r="LN328" s="80"/>
      <c r="LO328" s="80">
        <v>3161</v>
      </c>
      <c r="LP328" s="80"/>
      <c r="LQ328" s="80">
        <v>0</v>
      </c>
      <c r="LR328" s="80">
        <v>0</v>
      </c>
      <c r="LS328" s="80"/>
      <c r="LT328" s="80"/>
      <c r="LU328" s="80"/>
      <c r="LV328" s="80"/>
      <c r="LW328" s="80"/>
      <c r="LX328" s="80"/>
      <c r="LY328" s="80"/>
      <c r="LZ328" s="80"/>
      <c r="MA328" s="80"/>
      <c r="MB328" s="80"/>
      <c r="MC328" s="80"/>
      <c r="MD328" s="80"/>
      <c r="ME328" s="80"/>
      <c r="MF328" s="80"/>
      <c r="MG328" s="80"/>
      <c r="MH328" s="80"/>
      <c r="MI328" s="80"/>
      <c r="MJ328" s="80"/>
      <c r="MK328" s="80"/>
      <c r="ML328" s="80"/>
      <c r="MM328" s="80"/>
      <c r="MN328" s="80"/>
      <c r="MO328" s="80"/>
      <c r="MP328" s="80"/>
      <c r="MQ328" s="80"/>
      <c r="MR328" s="80"/>
      <c r="MS328" s="80"/>
      <c r="MT328" s="80"/>
      <c r="MU328" s="80"/>
      <c r="MV328" s="80"/>
      <c r="MW328" s="80"/>
      <c r="MX328" s="80"/>
      <c r="MY328" s="80"/>
      <c r="MZ328" s="80"/>
      <c r="NA328" s="80"/>
      <c r="NB328" s="80"/>
      <c r="NC328" s="80"/>
      <c r="ND328" s="80"/>
      <c r="NE328" s="80"/>
      <c r="NF328" s="80"/>
      <c r="NG328" s="80"/>
      <c r="NH328" s="80"/>
      <c r="NI328" s="80"/>
      <c r="NJ328" s="80"/>
      <c r="NK328" s="80"/>
      <c r="NL328" s="80"/>
      <c r="NM328" s="80"/>
      <c r="NN328" s="80"/>
      <c r="NO328" s="80"/>
      <c r="NP328" s="80"/>
      <c r="NQ328" s="80"/>
      <c r="NR328" s="80"/>
      <c r="NS328" s="80"/>
      <c r="NT328" s="80"/>
      <c r="NU328" s="80"/>
      <c r="NV328" s="80"/>
      <c r="NW328" s="80"/>
      <c r="NX328" s="80"/>
      <c r="NY328" s="80"/>
      <c r="NZ328" s="80"/>
      <c r="OA328" s="80"/>
      <c r="OB328" s="79">
        <v>273730</v>
      </c>
    </row>
    <row r="329" spans="1:392" ht="13.15">
      <c r="A329" s="27">
        <v>541400</v>
      </c>
      <c r="B329" s="23" t="s">
        <v>480</v>
      </c>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v>37</v>
      </c>
      <c r="AI329" s="80"/>
      <c r="AJ329" s="80"/>
      <c r="AK329" s="80"/>
      <c r="AL329" s="80"/>
      <c r="AM329" s="80"/>
      <c r="AN329" s="80"/>
      <c r="AO329" s="80"/>
      <c r="AP329" s="80"/>
      <c r="AQ329" s="80"/>
      <c r="AR329" s="80"/>
      <c r="AS329" s="80"/>
      <c r="AT329" s="80"/>
      <c r="AU329" s="80"/>
      <c r="AV329" s="80"/>
      <c r="AW329" s="80"/>
      <c r="AX329" s="80"/>
      <c r="AY329" s="80"/>
      <c r="AZ329" s="80"/>
      <c r="BA329" s="80"/>
      <c r="BB329" s="80"/>
      <c r="BC329" s="80"/>
      <c r="BD329" s="80"/>
      <c r="BE329" s="80"/>
      <c r="BF329" s="80"/>
      <c r="BG329" s="80"/>
      <c r="BH329" s="80"/>
      <c r="BI329" s="80"/>
      <c r="BJ329" s="80"/>
      <c r="BK329" s="80"/>
      <c r="BL329" s="80"/>
      <c r="BM329" s="80"/>
      <c r="BN329" s="80"/>
      <c r="BO329" s="81"/>
      <c r="BP329" s="80"/>
      <c r="BQ329" s="80"/>
      <c r="BR329" s="80"/>
      <c r="BS329" s="80"/>
      <c r="BT329" s="80"/>
      <c r="BU329" s="80"/>
      <c r="BV329" s="80"/>
      <c r="BW329" s="80"/>
      <c r="BX329" s="80"/>
      <c r="BY329" s="80"/>
      <c r="BZ329" s="80"/>
      <c r="CA329" s="80"/>
      <c r="CB329" s="80"/>
      <c r="CC329" s="80"/>
      <c r="CD329" s="80"/>
      <c r="CE329" s="80"/>
      <c r="CF329" s="80"/>
      <c r="CG329" s="80"/>
      <c r="CH329" s="80"/>
      <c r="CI329" s="80"/>
      <c r="CJ329" s="80"/>
      <c r="CK329" s="80"/>
      <c r="CL329" s="80"/>
      <c r="CM329" s="80"/>
      <c r="CN329" s="80"/>
      <c r="CO329" s="80"/>
      <c r="CP329" s="80"/>
      <c r="CQ329" s="80"/>
      <c r="CR329" s="80"/>
      <c r="CS329" s="80"/>
      <c r="CT329" s="80"/>
      <c r="CU329" s="80"/>
      <c r="CV329" s="80"/>
      <c r="CW329" s="80"/>
      <c r="CX329" s="80"/>
      <c r="CY329" s="80"/>
      <c r="CZ329" s="80"/>
      <c r="DA329" s="80"/>
      <c r="DB329" s="80"/>
      <c r="DC329" s="80"/>
      <c r="DD329" s="80"/>
      <c r="DE329" s="80"/>
      <c r="DF329" s="80"/>
      <c r="DG329" s="80"/>
      <c r="DH329" s="80"/>
      <c r="DI329" s="80"/>
      <c r="DJ329" s="80"/>
      <c r="DK329" s="80"/>
      <c r="DL329" s="80"/>
      <c r="DM329" s="80"/>
      <c r="DN329" s="80"/>
      <c r="DO329" s="80"/>
      <c r="DP329" s="80"/>
      <c r="DQ329" s="80"/>
      <c r="DR329" s="80"/>
      <c r="DS329" s="80"/>
      <c r="DT329" s="80"/>
      <c r="DU329" s="80"/>
      <c r="DV329" s="80"/>
      <c r="DW329" s="80"/>
      <c r="DX329" s="80"/>
      <c r="DY329" s="80"/>
      <c r="DZ329" s="80"/>
      <c r="EA329" s="80"/>
      <c r="EB329" s="80"/>
      <c r="EC329" s="80"/>
      <c r="ED329" s="80"/>
      <c r="EE329" s="80"/>
      <c r="EF329" s="80"/>
      <c r="EG329" s="80"/>
      <c r="EH329" s="80"/>
      <c r="EI329" s="80"/>
      <c r="EJ329" s="80"/>
      <c r="EK329" s="80"/>
      <c r="EL329" s="80"/>
      <c r="EM329" s="80"/>
      <c r="EN329" s="80"/>
      <c r="EO329" s="80"/>
      <c r="EP329" s="80"/>
      <c r="EQ329" s="80"/>
      <c r="ER329" s="80"/>
      <c r="ES329" s="80"/>
      <c r="ET329" s="80"/>
      <c r="EU329" s="80"/>
      <c r="EV329" s="80"/>
      <c r="EW329" s="80"/>
      <c r="EX329" s="80"/>
      <c r="EY329" s="80"/>
      <c r="EZ329" s="80"/>
      <c r="FA329" s="80"/>
      <c r="FB329" s="80"/>
      <c r="FC329" s="80"/>
      <c r="FD329" s="80"/>
      <c r="FE329" s="80"/>
      <c r="FF329" s="80"/>
      <c r="FG329" s="80"/>
      <c r="FH329" s="80"/>
      <c r="FI329" s="80"/>
      <c r="FJ329" s="80"/>
      <c r="FK329" s="80"/>
      <c r="FL329" s="80"/>
      <c r="FM329" s="80"/>
      <c r="FN329" s="80"/>
      <c r="FO329" s="80"/>
      <c r="FP329" s="80"/>
      <c r="FQ329" s="80"/>
      <c r="FR329" s="80"/>
      <c r="FS329" s="80"/>
      <c r="FT329" s="80"/>
      <c r="FU329" s="80"/>
      <c r="FV329" s="80"/>
      <c r="FW329" s="80"/>
      <c r="FX329" s="80"/>
      <c r="FY329" s="80"/>
      <c r="FZ329" s="80"/>
      <c r="GA329" s="80"/>
      <c r="GB329" s="80"/>
      <c r="GC329" s="80"/>
      <c r="GD329" s="80"/>
      <c r="GE329" s="80"/>
      <c r="GF329" s="80"/>
      <c r="GG329" s="80"/>
      <c r="GH329" s="80"/>
      <c r="GI329" s="80"/>
      <c r="GJ329" s="80"/>
      <c r="GK329" s="80"/>
      <c r="GL329" s="80"/>
      <c r="GM329" s="80"/>
      <c r="GN329" s="80"/>
      <c r="GO329" s="80"/>
      <c r="GP329" s="80"/>
      <c r="GQ329" s="80"/>
      <c r="GR329" s="80"/>
      <c r="GS329" s="80"/>
      <c r="GT329" s="80"/>
      <c r="GU329" s="80"/>
      <c r="GV329" s="80"/>
      <c r="GW329" s="80"/>
      <c r="GX329" s="80"/>
      <c r="GY329" s="80"/>
      <c r="GZ329" s="80"/>
      <c r="HA329" s="80"/>
      <c r="HB329" s="80"/>
      <c r="HC329" s="80"/>
      <c r="HD329" s="80"/>
      <c r="HE329" s="80"/>
      <c r="HF329" s="80"/>
      <c r="HG329" s="80"/>
      <c r="HH329" s="80"/>
      <c r="HI329" s="80"/>
      <c r="HJ329" s="80"/>
      <c r="HK329" s="80"/>
      <c r="HL329" s="80"/>
      <c r="HM329" s="80"/>
      <c r="HN329" s="80"/>
      <c r="HO329" s="80"/>
      <c r="HP329" s="80"/>
      <c r="HQ329" s="80"/>
      <c r="HR329" s="80"/>
      <c r="HS329" s="80"/>
      <c r="HT329" s="80"/>
      <c r="HU329" s="80"/>
      <c r="HV329" s="80"/>
      <c r="HW329" s="80"/>
      <c r="HX329" s="80"/>
      <c r="HY329" s="80"/>
      <c r="HZ329" s="80"/>
      <c r="IA329" s="80"/>
      <c r="IB329" s="80"/>
      <c r="IC329" s="80"/>
      <c r="ID329" s="80"/>
      <c r="IE329" s="80"/>
      <c r="IF329" s="80"/>
      <c r="IG329" s="80">
        <v>594</v>
      </c>
      <c r="IH329" s="80"/>
      <c r="II329" s="80"/>
      <c r="IJ329" s="80"/>
      <c r="IK329" s="80"/>
      <c r="IL329" s="80"/>
      <c r="IM329" s="80"/>
      <c r="IN329" s="80"/>
      <c r="IO329" s="80"/>
      <c r="IP329" s="80"/>
      <c r="IQ329" s="80"/>
      <c r="IR329" s="80"/>
      <c r="IS329" s="80"/>
      <c r="IT329" s="80"/>
      <c r="IU329" s="80"/>
      <c r="IV329" s="80"/>
      <c r="IW329" s="80"/>
      <c r="IX329" s="80"/>
      <c r="IY329" s="80"/>
      <c r="IZ329" s="80"/>
      <c r="JA329" s="80"/>
      <c r="JB329" s="80"/>
      <c r="JC329" s="80"/>
      <c r="JD329" s="80"/>
      <c r="JE329" s="80"/>
      <c r="JF329" s="80"/>
      <c r="JG329" s="80"/>
      <c r="JH329" s="80"/>
      <c r="JI329" s="80"/>
      <c r="JJ329" s="80"/>
      <c r="JK329" s="80"/>
      <c r="JL329" s="80"/>
      <c r="JM329" s="80"/>
      <c r="JN329" s="80"/>
      <c r="JO329" s="80"/>
      <c r="JP329" s="80"/>
      <c r="JQ329" s="80"/>
      <c r="JR329" s="80"/>
      <c r="JS329" s="80"/>
      <c r="JT329" s="80">
        <v>49</v>
      </c>
      <c r="JU329" s="80"/>
      <c r="JV329" s="80"/>
      <c r="JW329" s="80"/>
      <c r="JX329" s="80"/>
      <c r="JY329" s="80"/>
      <c r="JZ329" s="80"/>
      <c r="KA329" s="80"/>
      <c r="KB329" s="80"/>
      <c r="KC329" s="80"/>
      <c r="KD329" s="80"/>
      <c r="KE329" s="80"/>
      <c r="KF329" s="80"/>
      <c r="KG329" s="80"/>
      <c r="KH329" s="80"/>
      <c r="KI329" s="80"/>
      <c r="KJ329" s="80"/>
      <c r="KK329" s="80"/>
      <c r="KL329" s="80"/>
      <c r="KM329" s="80"/>
      <c r="KN329" s="80"/>
      <c r="KO329" s="80"/>
      <c r="KP329" s="80">
        <v>30</v>
      </c>
      <c r="KQ329" s="80"/>
      <c r="KR329" s="80"/>
      <c r="KS329" s="80"/>
      <c r="KT329" s="80"/>
      <c r="KU329" s="80"/>
      <c r="KV329" s="80"/>
      <c r="KW329" s="80"/>
      <c r="KX329" s="80"/>
      <c r="KY329" s="80"/>
      <c r="KZ329" s="80"/>
      <c r="LA329" s="80"/>
      <c r="LB329" s="80"/>
      <c r="LC329" s="80"/>
      <c r="LD329" s="80"/>
      <c r="LE329" s="80"/>
      <c r="LF329" s="80"/>
      <c r="LG329" s="80">
        <v>126</v>
      </c>
      <c r="LH329" s="80"/>
      <c r="LI329" s="80"/>
      <c r="LJ329" s="80"/>
      <c r="LK329" s="80">
        <v>35</v>
      </c>
      <c r="LL329" s="80">
        <v>28934</v>
      </c>
      <c r="LM329" s="80"/>
      <c r="LN329" s="80"/>
      <c r="LO329" s="80">
        <v>21</v>
      </c>
      <c r="LP329" s="80"/>
      <c r="LQ329" s="80"/>
      <c r="LR329" s="80">
        <v>5</v>
      </c>
      <c r="LS329" s="80"/>
      <c r="LT329" s="80"/>
      <c r="LU329" s="80"/>
      <c r="LV329" s="80"/>
      <c r="LW329" s="80"/>
      <c r="LX329" s="80"/>
      <c r="LY329" s="80"/>
      <c r="LZ329" s="80"/>
      <c r="MA329" s="80"/>
      <c r="MB329" s="80"/>
      <c r="MC329" s="80"/>
      <c r="MD329" s="80"/>
      <c r="ME329" s="80"/>
      <c r="MF329" s="80"/>
      <c r="MG329" s="80"/>
      <c r="MH329" s="80"/>
      <c r="MI329" s="80"/>
      <c r="MJ329" s="80"/>
      <c r="MK329" s="80"/>
      <c r="ML329" s="80"/>
      <c r="MM329" s="80"/>
      <c r="MN329" s="80"/>
      <c r="MO329" s="80"/>
      <c r="MP329" s="80"/>
      <c r="MQ329" s="80"/>
      <c r="MR329" s="80"/>
      <c r="MS329" s="80"/>
      <c r="MT329" s="80"/>
      <c r="MU329" s="80"/>
      <c r="MV329" s="80"/>
      <c r="MW329" s="80"/>
      <c r="MX329" s="80"/>
      <c r="MY329" s="80"/>
      <c r="MZ329" s="80"/>
      <c r="NA329" s="80"/>
      <c r="NB329" s="80"/>
      <c r="NC329" s="80"/>
      <c r="ND329" s="80"/>
      <c r="NE329" s="80"/>
      <c r="NF329" s="80"/>
      <c r="NG329" s="80"/>
      <c r="NH329" s="80"/>
      <c r="NI329" s="80"/>
      <c r="NJ329" s="80"/>
      <c r="NK329" s="80"/>
      <c r="NL329" s="80"/>
      <c r="NM329" s="80"/>
      <c r="NN329" s="80"/>
      <c r="NO329" s="80"/>
      <c r="NP329" s="80"/>
      <c r="NQ329" s="80"/>
      <c r="NR329" s="80"/>
      <c r="NS329" s="80"/>
      <c r="NT329" s="80"/>
      <c r="NU329" s="80"/>
      <c r="NV329" s="80"/>
      <c r="NW329" s="80"/>
      <c r="NX329" s="80"/>
      <c r="NY329" s="80"/>
      <c r="NZ329" s="80"/>
      <c r="OA329" s="80"/>
      <c r="OB329" s="79">
        <v>29830</v>
      </c>
    </row>
    <row r="330" spans="1:392" ht="13.15">
      <c r="A330" s="27">
        <v>541610</v>
      </c>
      <c r="B330" s="23" t="s">
        <v>481</v>
      </c>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v>156</v>
      </c>
      <c r="AI330" s="80"/>
      <c r="AJ330" s="80"/>
      <c r="AK330" s="80"/>
      <c r="AL330" s="80"/>
      <c r="AM330" s="80"/>
      <c r="AN330" s="80"/>
      <c r="AO330" s="80"/>
      <c r="AP330" s="80"/>
      <c r="AQ330" s="80"/>
      <c r="AR330" s="80"/>
      <c r="AS330" s="80"/>
      <c r="AT330" s="80"/>
      <c r="AU330" s="80"/>
      <c r="AV330" s="80"/>
      <c r="AW330" s="80"/>
      <c r="AX330" s="80"/>
      <c r="AY330" s="80"/>
      <c r="AZ330" s="80"/>
      <c r="BA330" s="80"/>
      <c r="BB330" s="80"/>
      <c r="BC330" s="80"/>
      <c r="BD330" s="80"/>
      <c r="BE330" s="80"/>
      <c r="BF330" s="80"/>
      <c r="BG330" s="80"/>
      <c r="BH330" s="80"/>
      <c r="BI330" s="80"/>
      <c r="BJ330" s="80"/>
      <c r="BK330" s="80"/>
      <c r="BL330" s="80"/>
      <c r="BM330" s="80"/>
      <c r="BN330" s="80"/>
      <c r="BO330" s="81"/>
      <c r="BP330" s="80"/>
      <c r="BQ330" s="80"/>
      <c r="BR330" s="80"/>
      <c r="BS330" s="80"/>
      <c r="BT330" s="80"/>
      <c r="BU330" s="80"/>
      <c r="BV330" s="80"/>
      <c r="BW330" s="80"/>
      <c r="BX330" s="80"/>
      <c r="BY330" s="80"/>
      <c r="BZ330" s="80"/>
      <c r="CA330" s="80"/>
      <c r="CB330" s="80"/>
      <c r="CC330" s="80"/>
      <c r="CD330" s="80"/>
      <c r="CE330" s="80"/>
      <c r="CF330" s="80"/>
      <c r="CG330" s="80"/>
      <c r="CH330" s="80"/>
      <c r="CI330" s="80"/>
      <c r="CJ330" s="80"/>
      <c r="CK330" s="80"/>
      <c r="CL330" s="80"/>
      <c r="CM330" s="80"/>
      <c r="CN330" s="80"/>
      <c r="CO330" s="80"/>
      <c r="CP330" s="80"/>
      <c r="CQ330" s="80"/>
      <c r="CR330" s="80"/>
      <c r="CS330" s="80"/>
      <c r="CT330" s="80"/>
      <c r="CU330" s="80"/>
      <c r="CV330" s="80"/>
      <c r="CW330" s="80"/>
      <c r="CX330" s="80"/>
      <c r="CY330" s="80"/>
      <c r="CZ330" s="80"/>
      <c r="DA330" s="80"/>
      <c r="DB330" s="80"/>
      <c r="DC330" s="80"/>
      <c r="DD330" s="80"/>
      <c r="DE330" s="80"/>
      <c r="DF330" s="80"/>
      <c r="DG330" s="80"/>
      <c r="DH330" s="80"/>
      <c r="DI330" s="80"/>
      <c r="DJ330" s="80"/>
      <c r="DK330" s="80"/>
      <c r="DL330" s="80"/>
      <c r="DM330" s="80"/>
      <c r="DN330" s="80"/>
      <c r="DO330" s="80"/>
      <c r="DP330" s="80"/>
      <c r="DQ330" s="80"/>
      <c r="DR330" s="80"/>
      <c r="DS330" s="80"/>
      <c r="DT330" s="80"/>
      <c r="DU330" s="80"/>
      <c r="DV330" s="80"/>
      <c r="DW330" s="80"/>
      <c r="DX330" s="80"/>
      <c r="DY330" s="80"/>
      <c r="DZ330" s="80"/>
      <c r="EA330" s="80"/>
      <c r="EB330" s="80"/>
      <c r="EC330" s="80"/>
      <c r="ED330" s="80"/>
      <c r="EE330" s="80"/>
      <c r="EF330" s="80"/>
      <c r="EG330" s="80"/>
      <c r="EH330" s="80"/>
      <c r="EI330" s="80"/>
      <c r="EJ330" s="80"/>
      <c r="EK330" s="80"/>
      <c r="EL330" s="80"/>
      <c r="EM330" s="80"/>
      <c r="EN330" s="80"/>
      <c r="EO330" s="80"/>
      <c r="EP330" s="80"/>
      <c r="EQ330" s="80"/>
      <c r="ER330" s="80"/>
      <c r="ES330" s="80"/>
      <c r="ET330" s="80"/>
      <c r="EU330" s="80"/>
      <c r="EV330" s="80"/>
      <c r="EW330" s="80"/>
      <c r="EX330" s="80"/>
      <c r="EY330" s="80"/>
      <c r="EZ330" s="80"/>
      <c r="FA330" s="80"/>
      <c r="FB330" s="80"/>
      <c r="FC330" s="80"/>
      <c r="FD330" s="80"/>
      <c r="FE330" s="80"/>
      <c r="FF330" s="80"/>
      <c r="FG330" s="80"/>
      <c r="FH330" s="80"/>
      <c r="FI330" s="80"/>
      <c r="FJ330" s="80"/>
      <c r="FK330" s="80"/>
      <c r="FL330" s="80"/>
      <c r="FM330" s="80"/>
      <c r="FN330" s="80"/>
      <c r="FO330" s="80"/>
      <c r="FP330" s="80"/>
      <c r="FQ330" s="80"/>
      <c r="FR330" s="80"/>
      <c r="FS330" s="80"/>
      <c r="FT330" s="80"/>
      <c r="FU330" s="80"/>
      <c r="FV330" s="80"/>
      <c r="FW330" s="80"/>
      <c r="FX330" s="80"/>
      <c r="FY330" s="80"/>
      <c r="FZ330" s="80"/>
      <c r="GA330" s="80"/>
      <c r="GB330" s="80"/>
      <c r="GC330" s="80"/>
      <c r="GD330" s="80"/>
      <c r="GE330" s="80"/>
      <c r="GF330" s="80"/>
      <c r="GG330" s="80"/>
      <c r="GH330" s="80"/>
      <c r="GI330" s="80"/>
      <c r="GJ330" s="80"/>
      <c r="GK330" s="80"/>
      <c r="GL330" s="80"/>
      <c r="GM330" s="80"/>
      <c r="GN330" s="80"/>
      <c r="GO330" s="80"/>
      <c r="GP330" s="80"/>
      <c r="GQ330" s="80"/>
      <c r="GR330" s="80"/>
      <c r="GS330" s="80"/>
      <c r="GT330" s="80"/>
      <c r="GU330" s="80"/>
      <c r="GV330" s="80"/>
      <c r="GW330" s="80"/>
      <c r="GX330" s="80"/>
      <c r="GY330" s="80"/>
      <c r="GZ330" s="80"/>
      <c r="HA330" s="80"/>
      <c r="HB330" s="80"/>
      <c r="HC330" s="80"/>
      <c r="HD330" s="80"/>
      <c r="HE330" s="80"/>
      <c r="HF330" s="80"/>
      <c r="HG330" s="80"/>
      <c r="HH330" s="80"/>
      <c r="HI330" s="80"/>
      <c r="HJ330" s="80"/>
      <c r="HK330" s="80"/>
      <c r="HL330" s="80"/>
      <c r="HM330" s="80"/>
      <c r="HN330" s="80"/>
      <c r="HO330" s="80"/>
      <c r="HP330" s="80"/>
      <c r="HQ330" s="80"/>
      <c r="HR330" s="80"/>
      <c r="HS330" s="80"/>
      <c r="HT330" s="80"/>
      <c r="HU330" s="80"/>
      <c r="HV330" s="80"/>
      <c r="HW330" s="80"/>
      <c r="HX330" s="80"/>
      <c r="HY330" s="80"/>
      <c r="HZ330" s="80"/>
      <c r="IA330" s="80"/>
      <c r="IB330" s="80"/>
      <c r="IC330" s="80"/>
      <c r="ID330" s="80"/>
      <c r="IE330" s="80"/>
      <c r="IF330" s="80"/>
      <c r="IG330" s="80"/>
      <c r="IH330" s="80"/>
      <c r="II330" s="80"/>
      <c r="IJ330" s="80"/>
      <c r="IK330" s="80"/>
      <c r="IL330" s="80"/>
      <c r="IM330" s="80"/>
      <c r="IN330" s="80"/>
      <c r="IO330" s="80"/>
      <c r="IP330" s="80"/>
      <c r="IQ330" s="80"/>
      <c r="IR330" s="80"/>
      <c r="IS330" s="80"/>
      <c r="IT330" s="80"/>
      <c r="IU330" s="80"/>
      <c r="IV330" s="80"/>
      <c r="IW330" s="80"/>
      <c r="IX330" s="80"/>
      <c r="IY330" s="80"/>
      <c r="IZ330" s="80"/>
      <c r="JA330" s="80"/>
      <c r="JB330" s="80"/>
      <c r="JC330" s="80"/>
      <c r="JD330" s="80"/>
      <c r="JE330" s="80"/>
      <c r="JF330" s="80"/>
      <c r="JG330" s="80"/>
      <c r="JH330" s="80"/>
      <c r="JI330" s="80"/>
      <c r="JJ330" s="80"/>
      <c r="JK330" s="80"/>
      <c r="JL330" s="80"/>
      <c r="JM330" s="80"/>
      <c r="JN330" s="80"/>
      <c r="JO330" s="80"/>
      <c r="JP330" s="80"/>
      <c r="JQ330" s="80"/>
      <c r="JR330" s="80"/>
      <c r="JS330" s="80"/>
      <c r="JT330" s="80">
        <v>85</v>
      </c>
      <c r="JU330" s="80"/>
      <c r="JV330" s="80"/>
      <c r="JW330" s="80"/>
      <c r="JX330" s="80"/>
      <c r="JY330" s="80"/>
      <c r="JZ330" s="80"/>
      <c r="KA330" s="80"/>
      <c r="KB330" s="80"/>
      <c r="KC330" s="80"/>
      <c r="KD330" s="80"/>
      <c r="KE330" s="80"/>
      <c r="KF330" s="80"/>
      <c r="KG330" s="80"/>
      <c r="KH330" s="80"/>
      <c r="KI330" s="80"/>
      <c r="KJ330" s="80"/>
      <c r="KK330" s="80"/>
      <c r="KL330" s="80"/>
      <c r="KM330" s="80"/>
      <c r="KN330" s="80"/>
      <c r="KO330" s="80"/>
      <c r="KP330" s="80"/>
      <c r="KQ330" s="80"/>
      <c r="KR330" s="80"/>
      <c r="KS330" s="80"/>
      <c r="KT330" s="80"/>
      <c r="KU330" s="80"/>
      <c r="KV330" s="80"/>
      <c r="KW330" s="80"/>
      <c r="KX330" s="80"/>
      <c r="KY330" s="80"/>
      <c r="KZ330" s="80"/>
      <c r="LA330" s="80"/>
      <c r="LB330" s="80"/>
      <c r="LC330" s="80"/>
      <c r="LD330" s="80"/>
      <c r="LE330" s="80"/>
      <c r="LF330" s="80"/>
      <c r="LG330" s="80">
        <v>3508</v>
      </c>
      <c r="LH330" s="80">
        <v>1288</v>
      </c>
      <c r="LI330" s="80">
        <v>301</v>
      </c>
      <c r="LJ330" s="80">
        <v>891</v>
      </c>
      <c r="LK330" s="80">
        <v>0</v>
      </c>
      <c r="LL330" s="80"/>
      <c r="LM330" s="80">
        <v>137348</v>
      </c>
      <c r="LN330" s="80">
        <v>193</v>
      </c>
      <c r="LO330" s="80">
        <v>559</v>
      </c>
      <c r="LP330" s="80">
        <v>0</v>
      </c>
      <c r="LQ330" s="80"/>
      <c r="LR330" s="80"/>
      <c r="LS330" s="80"/>
      <c r="LT330" s="80"/>
      <c r="LU330" s="80">
        <v>126</v>
      </c>
      <c r="LV330" s="80">
        <v>0</v>
      </c>
      <c r="LW330" s="80">
        <v>1108</v>
      </c>
      <c r="LX330" s="80"/>
      <c r="LY330" s="80"/>
      <c r="LZ330" s="80"/>
      <c r="MA330" s="80"/>
      <c r="MB330" s="80"/>
      <c r="MC330" s="80"/>
      <c r="MD330" s="80"/>
      <c r="ME330" s="80"/>
      <c r="MF330" s="80"/>
      <c r="MG330" s="80"/>
      <c r="MH330" s="80"/>
      <c r="MI330" s="80"/>
      <c r="MJ330" s="80"/>
      <c r="MK330" s="80"/>
      <c r="ML330" s="80"/>
      <c r="MM330" s="80"/>
      <c r="MN330" s="80"/>
      <c r="MO330" s="80"/>
      <c r="MP330" s="80"/>
      <c r="MQ330" s="80"/>
      <c r="MR330" s="80"/>
      <c r="MS330" s="80"/>
      <c r="MT330" s="80"/>
      <c r="MU330" s="80"/>
      <c r="MV330" s="80"/>
      <c r="MW330" s="80"/>
      <c r="MX330" s="80"/>
      <c r="MY330" s="80"/>
      <c r="MZ330" s="80"/>
      <c r="NA330" s="80"/>
      <c r="NB330" s="80"/>
      <c r="NC330" s="80"/>
      <c r="ND330" s="80"/>
      <c r="NE330" s="80"/>
      <c r="NF330" s="80"/>
      <c r="NG330" s="80"/>
      <c r="NH330" s="80"/>
      <c r="NI330" s="80"/>
      <c r="NJ330" s="80"/>
      <c r="NK330" s="80"/>
      <c r="NL330" s="80"/>
      <c r="NM330" s="80"/>
      <c r="NN330" s="80"/>
      <c r="NO330" s="80"/>
      <c r="NP330" s="80"/>
      <c r="NQ330" s="80"/>
      <c r="NR330" s="80"/>
      <c r="NS330" s="80"/>
      <c r="NT330" s="80"/>
      <c r="NU330" s="80"/>
      <c r="NV330" s="80"/>
      <c r="NW330" s="80"/>
      <c r="NX330" s="80"/>
      <c r="NY330" s="80"/>
      <c r="NZ330" s="80"/>
      <c r="OA330" s="80"/>
      <c r="OB330" s="79">
        <v>145562</v>
      </c>
    </row>
    <row r="331" spans="1:392" ht="13.15">
      <c r="A331" s="27" t="s">
        <v>483</v>
      </c>
      <c r="B331" s="23" t="s">
        <v>482</v>
      </c>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v>34</v>
      </c>
      <c r="AI331" s="80"/>
      <c r="AJ331" s="80"/>
      <c r="AK331" s="80"/>
      <c r="AL331" s="80"/>
      <c r="AM331" s="80"/>
      <c r="AN331" s="80"/>
      <c r="AO331" s="80"/>
      <c r="AP331" s="80"/>
      <c r="AQ331" s="80"/>
      <c r="AR331" s="80"/>
      <c r="AS331" s="80"/>
      <c r="AT331" s="80"/>
      <c r="AU331" s="80"/>
      <c r="AV331" s="80"/>
      <c r="AW331" s="80"/>
      <c r="AX331" s="80"/>
      <c r="AY331" s="80"/>
      <c r="AZ331" s="80"/>
      <c r="BA331" s="80"/>
      <c r="BB331" s="80"/>
      <c r="BC331" s="80"/>
      <c r="BD331" s="80"/>
      <c r="BE331" s="80"/>
      <c r="BF331" s="80"/>
      <c r="BG331" s="80"/>
      <c r="BH331" s="80"/>
      <c r="BI331" s="80"/>
      <c r="BJ331" s="80"/>
      <c r="BK331" s="80"/>
      <c r="BL331" s="80"/>
      <c r="BM331" s="80"/>
      <c r="BN331" s="80"/>
      <c r="BO331" s="81"/>
      <c r="BP331" s="80"/>
      <c r="BQ331" s="80"/>
      <c r="BR331" s="80"/>
      <c r="BS331" s="80"/>
      <c r="BT331" s="80"/>
      <c r="BU331" s="80"/>
      <c r="BV331" s="80"/>
      <c r="BW331" s="80"/>
      <c r="BX331" s="80"/>
      <c r="BY331" s="80"/>
      <c r="BZ331" s="80"/>
      <c r="CA331" s="80"/>
      <c r="CB331" s="80"/>
      <c r="CC331" s="80"/>
      <c r="CD331" s="80"/>
      <c r="CE331" s="80"/>
      <c r="CF331" s="80"/>
      <c r="CG331" s="80"/>
      <c r="CH331" s="80"/>
      <c r="CI331" s="80"/>
      <c r="CJ331" s="80"/>
      <c r="CK331" s="80"/>
      <c r="CL331" s="80"/>
      <c r="CM331" s="80"/>
      <c r="CN331" s="80"/>
      <c r="CO331" s="80"/>
      <c r="CP331" s="80"/>
      <c r="CQ331" s="80"/>
      <c r="CR331" s="80"/>
      <c r="CS331" s="80"/>
      <c r="CT331" s="80"/>
      <c r="CU331" s="80"/>
      <c r="CV331" s="80"/>
      <c r="CW331" s="80"/>
      <c r="CX331" s="80"/>
      <c r="CY331" s="80"/>
      <c r="CZ331" s="80"/>
      <c r="DA331" s="80"/>
      <c r="DB331" s="80"/>
      <c r="DC331" s="80"/>
      <c r="DD331" s="80"/>
      <c r="DE331" s="80"/>
      <c r="DF331" s="80"/>
      <c r="DG331" s="80"/>
      <c r="DH331" s="80"/>
      <c r="DI331" s="80"/>
      <c r="DJ331" s="80"/>
      <c r="DK331" s="80"/>
      <c r="DL331" s="80"/>
      <c r="DM331" s="80"/>
      <c r="DN331" s="80"/>
      <c r="DO331" s="80"/>
      <c r="DP331" s="80"/>
      <c r="DQ331" s="80"/>
      <c r="DR331" s="80"/>
      <c r="DS331" s="80"/>
      <c r="DT331" s="80"/>
      <c r="DU331" s="80"/>
      <c r="DV331" s="80"/>
      <c r="DW331" s="80"/>
      <c r="DX331" s="80"/>
      <c r="DY331" s="80"/>
      <c r="DZ331" s="80"/>
      <c r="EA331" s="80"/>
      <c r="EB331" s="80"/>
      <c r="EC331" s="80"/>
      <c r="ED331" s="80"/>
      <c r="EE331" s="80"/>
      <c r="EF331" s="80"/>
      <c r="EG331" s="80"/>
      <c r="EH331" s="80"/>
      <c r="EI331" s="80"/>
      <c r="EJ331" s="80"/>
      <c r="EK331" s="80"/>
      <c r="EL331" s="80"/>
      <c r="EM331" s="80"/>
      <c r="EN331" s="80"/>
      <c r="EO331" s="80"/>
      <c r="EP331" s="80"/>
      <c r="EQ331" s="80"/>
      <c r="ER331" s="80"/>
      <c r="ES331" s="80"/>
      <c r="ET331" s="80"/>
      <c r="EU331" s="80"/>
      <c r="EV331" s="80"/>
      <c r="EW331" s="80"/>
      <c r="EX331" s="80"/>
      <c r="EY331" s="80"/>
      <c r="EZ331" s="80"/>
      <c r="FA331" s="80"/>
      <c r="FB331" s="80"/>
      <c r="FC331" s="80"/>
      <c r="FD331" s="80"/>
      <c r="FE331" s="80"/>
      <c r="FF331" s="80"/>
      <c r="FG331" s="80"/>
      <c r="FH331" s="80"/>
      <c r="FI331" s="80"/>
      <c r="FJ331" s="80"/>
      <c r="FK331" s="80"/>
      <c r="FL331" s="80"/>
      <c r="FM331" s="80"/>
      <c r="FN331" s="80"/>
      <c r="FO331" s="80"/>
      <c r="FP331" s="80"/>
      <c r="FQ331" s="80"/>
      <c r="FR331" s="80"/>
      <c r="FS331" s="80"/>
      <c r="FT331" s="80"/>
      <c r="FU331" s="80"/>
      <c r="FV331" s="80"/>
      <c r="FW331" s="80"/>
      <c r="FX331" s="80"/>
      <c r="FY331" s="80"/>
      <c r="FZ331" s="80"/>
      <c r="GA331" s="80"/>
      <c r="GB331" s="80"/>
      <c r="GC331" s="80"/>
      <c r="GD331" s="80"/>
      <c r="GE331" s="80"/>
      <c r="GF331" s="80"/>
      <c r="GG331" s="80"/>
      <c r="GH331" s="80"/>
      <c r="GI331" s="80"/>
      <c r="GJ331" s="80"/>
      <c r="GK331" s="80"/>
      <c r="GL331" s="80"/>
      <c r="GM331" s="80"/>
      <c r="GN331" s="80"/>
      <c r="GO331" s="80"/>
      <c r="GP331" s="80"/>
      <c r="GQ331" s="80"/>
      <c r="GR331" s="80"/>
      <c r="GS331" s="80"/>
      <c r="GT331" s="80"/>
      <c r="GU331" s="80"/>
      <c r="GV331" s="80"/>
      <c r="GW331" s="80"/>
      <c r="GX331" s="80"/>
      <c r="GY331" s="80"/>
      <c r="GZ331" s="80"/>
      <c r="HA331" s="80"/>
      <c r="HB331" s="80"/>
      <c r="HC331" s="80"/>
      <c r="HD331" s="80"/>
      <c r="HE331" s="80"/>
      <c r="HF331" s="80"/>
      <c r="HG331" s="80"/>
      <c r="HH331" s="80"/>
      <c r="HI331" s="80"/>
      <c r="HJ331" s="80"/>
      <c r="HK331" s="80"/>
      <c r="HL331" s="80"/>
      <c r="HM331" s="80"/>
      <c r="HN331" s="80"/>
      <c r="HO331" s="80"/>
      <c r="HP331" s="80"/>
      <c r="HQ331" s="80"/>
      <c r="HR331" s="80"/>
      <c r="HS331" s="80"/>
      <c r="HT331" s="80"/>
      <c r="HU331" s="80"/>
      <c r="HV331" s="80"/>
      <c r="HW331" s="80"/>
      <c r="HX331" s="80"/>
      <c r="HY331" s="80"/>
      <c r="HZ331" s="80"/>
      <c r="IA331" s="80"/>
      <c r="IB331" s="80"/>
      <c r="IC331" s="80"/>
      <c r="ID331" s="80"/>
      <c r="IE331" s="80"/>
      <c r="IF331" s="80"/>
      <c r="IG331" s="80"/>
      <c r="IH331" s="80"/>
      <c r="II331" s="80"/>
      <c r="IJ331" s="80"/>
      <c r="IK331" s="80"/>
      <c r="IL331" s="80"/>
      <c r="IM331" s="80"/>
      <c r="IN331" s="80"/>
      <c r="IO331" s="80"/>
      <c r="IP331" s="80"/>
      <c r="IQ331" s="80"/>
      <c r="IR331" s="80"/>
      <c r="IS331" s="80"/>
      <c r="IT331" s="80"/>
      <c r="IU331" s="80"/>
      <c r="IV331" s="80"/>
      <c r="IW331" s="80"/>
      <c r="IX331" s="80"/>
      <c r="IY331" s="80"/>
      <c r="IZ331" s="80"/>
      <c r="JA331" s="80"/>
      <c r="JB331" s="80"/>
      <c r="JC331" s="80"/>
      <c r="JD331" s="80"/>
      <c r="JE331" s="80"/>
      <c r="JF331" s="80"/>
      <c r="JG331" s="80"/>
      <c r="JH331" s="80"/>
      <c r="JI331" s="80"/>
      <c r="JJ331" s="80"/>
      <c r="JK331" s="80"/>
      <c r="JL331" s="80"/>
      <c r="JM331" s="80"/>
      <c r="JN331" s="80"/>
      <c r="JO331" s="80"/>
      <c r="JP331" s="80"/>
      <c r="JQ331" s="80"/>
      <c r="JR331" s="80"/>
      <c r="JS331" s="80"/>
      <c r="JT331" s="80">
        <v>16</v>
      </c>
      <c r="JU331" s="80"/>
      <c r="JV331" s="80"/>
      <c r="JW331" s="80"/>
      <c r="JX331" s="80"/>
      <c r="JY331" s="80"/>
      <c r="JZ331" s="80"/>
      <c r="KA331" s="80"/>
      <c r="KB331" s="80"/>
      <c r="KC331" s="80"/>
      <c r="KD331" s="80"/>
      <c r="KE331" s="80"/>
      <c r="KF331" s="80"/>
      <c r="KG331" s="80"/>
      <c r="KH331" s="80"/>
      <c r="KI331" s="80"/>
      <c r="KJ331" s="80"/>
      <c r="KK331" s="80"/>
      <c r="KL331" s="80"/>
      <c r="KM331" s="80"/>
      <c r="KN331" s="80"/>
      <c r="KO331" s="80"/>
      <c r="KP331" s="80"/>
      <c r="KQ331" s="80"/>
      <c r="KR331" s="80"/>
      <c r="KS331" s="80"/>
      <c r="KT331" s="80"/>
      <c r="KU331" s="80"/>
      <c r="KV331" s="80"/>
      <c r="KW331" s="80"/>
      <c r="KX331" s="80"/>
      <c r="KY331" s="80"/>
      <c r="KZ331" s="80"/>
      <c r="LA331" s="80"/>
      <c r="LB331" s="80"/>
      <c r="LC331" s="80"/>
      <c r="LD331" s="80"/>
      <c r="LE331" s="80"/>
      <c r="LF331" s="80"/>
      <c r="LG331" s="80">
        <v>796</v>
      </c>
      <c r="LH331" s="80">
        <v>0</v>
      </c>
      <c r="LI331" s="80">
        <v>43</v>
      </c>
      <c r="LJ331" s="80">
        <v>0</v>
      </c>
      <c r="LK331" s="80">
        <v>145</v>
      </c>
      <c r="LL331" s="80"/>
      <c r="LM331" s="80">
        <v>95</v>
      </c>
      <c r="LN331" s="80">
        <v>30424</v>
      </c>
      <c r="LO331" s="80">
        <v>150</v>
      </c>
      <c r="LP331" s="80">
        <v>0</v>
      </c>
      <c r="LQ331" s="80"/>
      <c r="LR331" s="80"/>
      <c r="LS331" s="80"/>
      <c r="LT331" s="80"/>
      <c r="LU331" s="80">
        <v>160</v>
      </c>
      <c r="LV331" s="80">
        <v>51</v>
      </c>
      <c r="LW331" s="80"/>
      <c r="LX331" s="80"/>
      <c r="LY331" s="80"/>
      <c r="LZ331" s="80"/>
      <c r="MA331" s="80"/>
      <c r="MB331" s="80"/>
      <c r="MC331" s="80"/>
      <c r="MD331" s="80"/>
      <c r="ME331" s="80"/>
      <c r="MF331" s="80"/>
      <c r="MG331" s="80"/>
      <c r="MH331" s="80"/>
      <c r="MI331" s="80"/>
      <c r="MJ331" s="80"/>
      <c r="MK331" s="80"/>
      <c r="ML331" s="80"/>
      <c r="MM331" s="80"/>
      <c r="MN331" s="80"/>
      <c r="MO331" s="80"/>
      <c r="MP331" s="80"/>
      <c r="MQ331" s="80"/>
      <c r="MR331" s="80"/>
      <c r="MS331" s="80"/>
      <c r="MT331" s="80"/>
      <c r="MU331" s="80"/>
      <c r="MV331" s="80"/>
      <c r="MW331" s="80"/>
      <c r="MX331" s="80"/>
      <c r="MY331" s="80"/>
      <c r="MZ331" s="80"/>
      <c r="NA331" s="80"/>
      <c r="NB331" s="80"/>
      <c r="NC331" s="80"/>
      <c r="ND331" s="80"/>
      <c r="NE331" s="80"/>
      <c r="NF331" s="80"/>
      <c r="NG331" s="80"/>
      <c r="NH331" s="80"/>
      <c r="NI331" s="80"/>
      <c r="NJ331" s="80"/>
      <c r="NK331" s="80"/>
      <c r="NL331" s="80"/>
      <c r="NM331" s="80"/>
      <c r="NN331" s="80"/>
      <c r="NO331" s="80"/>
      <c r="NP331" s="80"/>
      <c r="NQ331" s="80"/>
      <c r="NR331" s="80"/>
      <c r="NS331" s="80"/>
      <c r="NT331" s="80"/>
      <c r="NU331" s="80"/>
      <c r="NV331" s="80"/>
      <c r="NW331" s="80"/>
      <c r="NX331" s="80"/>
      <c r="NY331" s="80"/>
      <c r="NZ331" s="80"/>
      <c r="OA331" s="80"/>
      <c r="OB331" s="79">
        <v>31914</v>
      </c>
    </row>
    <row r="332" spans="1:392" ht="13.15">
      <c r="A332" s="27">
        <v>541700</v>
      </c>
      <c r="B332" s="23" t="s">
        <v>484</v>
      </c>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v>56</v>
      </c>
      <c r="AI332" s="80"/>
      <c r="AJ332" s="80"/>
      <c r="AK332" s="80"/>
      <c r="AL332" s="80"/>
      <c r="AM332" s="80"/>
      <c r="AN332" s="80"/>
      <c r="AO332" s="80"/>
      <c r="AP332" s="80"/>
      <c r="AQ332" s="80"/>
      <c r="AR332" s="80"/>
      <c r="AS332" s="80"/>
      <c r="AT332" s="80"/>
      <c r="AU332" s="80"/>
      <c r="AV332" s="80"/>
      <c r="AW332" s="80"/>
      <c r="AX332" s="80"/>
      <c r="AY332" s="80"/>
      <c r="AZ332" s="80"/>
      <c r="BA332" s="80"/>
      <c r="BB332" s="80"/>
      <c r="BC332" s="80"/>
      <c r="BD332" s="80"/>
      <c r="BE332" s="80"/>
      <c r="BF332" s="80"/>
      <c r="BG332" s="80"/>
      <c r="BH332" s="80"/>
      <c r="BI332" s="80"/>
      <c r="BJ332" s="80"/>
      <c r="BK332" s="80"/>
      <c r="BL332" s="80"/>
      <c r="BM332" s="80"/>
      <c r="BN332" s="80"/>
      <c r="BO332" s="81"/>
      <c r="BP332" s="80"/>
      <c r="BQ332" s="80"/>
      <c r="BR332" s="80"/>
      <c r="BS332" s="80"/>
      <c r="BT332" s="80"/>
      <c r="BU332" s="80"/>
      <c r="BV332" s="80"/>
      <c r="BW332" s="80"/>
      <c r="BX332" s="80"/>
      <c r="BY332" s="80"/>
      <c r="BZ332" s="80"/>
      <c r="CA332" s="80"/>
      <c r="CB332" s="80"/>
      <c r="CC332" s="80"/>
      <c r="CD332" s="80"/>
      <c r="CE332" s="80"/>
      <c r="CF332" s="80"/>
      <c r="CG332" s="80"/>
      <c r="CH332" s="80"/>
      <c r="CI332" s="80"/>
      <c r="CJ332" s="80"/>
      <c r="CK332" s="80"/>
      <c r="CL332" s="80"/>
      <c r="CM332" s="80"/>
      <c r="CN332" s="80"/>
      <c r="CO332" s="80"/>
      <c r="CP332" s="80"/>
      <c r="CQ332" s="80"/>
      <c r="CR332" s="80"/>
      <c r="CS332" s="80"/>
      <c r="CT332" s="80"/>
      <c r="CU332" s="80"/>
      <c r="CV332" s="80"/>
      <c r="CW332" s="80"/>
      <c r="CX332" s="80"/>
      <c r="CY332" s="80"/>
      <c r="CZ332" s="80"/>
      <c r="DA332" s="80"/>
      <c r="DB332" s="80"/>
      <c r="DC332" s="80"/>
      <c r="DD332" s="80"/>
      <c r="DE332" s="80"/>
      <c r="DF332" s="80"/>
      <c r="DG332" s="80"/>
      <c r="DH332" s="80"/>
      <c r="DI332" s="80"/>
      <c r="DJ332" s="80"/>
      <c r="DK332" s="80"/>
      <c r="DL332" s="80"/>
      <c r="DM332" s="80"/>
      <c r="DN332" s="80"/>
      <c r="DO332" s="80"/>
      <c r="DP332" s="80"/>
      <c r="DQ332" s="80"/>
      <c r="DR332" s="80"/>
      <c r="DS332" s="80"/>
      <c r="DT332" s="80"/>
      <c r="DU332" s="80"/>
      <c r="DV332" s="80"/>
      <c r="DW332" s="80"/>
      <c r="DX332" s="80"/>
      <c r="DY332" s="80"/>
      <c r="DZ332" s="80"/>
      <c r="EA332" s="80"/>
      <c r="EB332" s="80"/>
      <c r="EC332" s="80"/>
      <c r="ED332" s="80"/>
      <c r="EE332" s="80"/>
      <c r="EF332" s="80"/>
      <c r="EG332" s="80"/>
      <c r="EH332" s="80"/>
      <c r="EI332" s="80"/>
      <c r="EJ332" s="80"/>
      <c r="EK332" s="80"/>
      <c r="EL332" s="80"/>
      <c r="EM332" s="80"/>
      <c r="EN332" s="80"/>
      <c r="EO332" s="80"/>
      <c r="EP332" s="80"/>
      <c r="EQ332" s="80"/>
      <c r="ER332" s="80"/>
      <c r="ES332" s="80"/>
      <c r="ET332" s="80"/>
      <c r="EU332" s="80"/>
      <c r="EV332" s="80"/>
      <c r="EW332" s="80"/>
      <c r="EX332" s="80"/>
      <c r="EY332" s="80"/>
      <c r="EZ332" s="80"/>
      <c r="FA332" s="80"/>
      <c r="FB332" s="80"/>
      <c r="FC332" s="80"/>
      <c r="FD332" s="80"/>
      <c r="FE332" s="80"/>
      <c r="FF332" s="80"/>
      <c r="FG332" s="80"/>
      <c r="FH332" s="80"/>
      <c r="FI332" s="80"/>
      <c r="FJ332" s="80"/>
      <c r="FK332" s="80"/>
      <c r="FL332" s="80"/>
      <c r="FM332" s="80"/>
      <c r="FN332" s="80"/>
      <c r="FO332" s="80"/>
      <c r="FP332" s="80"/>
      <c r="FQ332" s="80"/>
      <c r="FR332" s="80"/>
      <c r="FS332" s="80"/>
      <c r="FT332" s="80"/>
      <c r="FU332" s="80"/>
      <c r="FV332" s="80"/>
      <c r="FW332" s="80"/>
      <c r="FX332" s="80"/>
      <c r="FY332" s="80"/>
      <c r="FZ332" s="80"/>
      <c r="GA332" s="80"/>
      <c r="GB332" s="80"/>
      <c r="GC332" s="80"/>
      <c r="GD332" s="80"/>
      <c r="GE332" s="80"/>
      <c r="GF332" s="80"/>
      <c r="GG332" s="80"/>
      <c r="GH332" s="80"/>
      <c r="GI332" s="80"/>
      <c r="GJ332" s="80"/>
      <c r="GK332" s="80"/>
      <c r="GL332" s="80"/>
      <c r="GM332" s="80"/>
      <c r="GN332" s="80"/>
      <c r="GO332" s="80"/>
      <c r="GP332" s="80"/>
      <c r="GQ332" s="80"/>
      <c r="GR332" s="80"/>
      <c r="GS332" s="80"/>
      <c r="GT332" s="80"/>
      <c r="GU332" s="80"/>
      <c r="GV332" s="80"/>
      <c r="GW332" s="80"/>
      <c r="GX332" s="80"/>
      <c r="GY332" s="80"/>
      <c r="GZ332" s="80"/>
      <c r="HA332" s="80"/>
      <c r="HB332" s="80"/>
      <c r="HC332" s="80"/>
      <c r="HD332" s="80"/>
      <c r="HE332" s="80"/>
      <c r="HF332" s="80"/>
      <c r="HG332" s="80"/>
      <c r="HH332" s="80"/>
      <c r="HI332" s="80"/>
      <c r="HJ332" s="80"/>
      <c r="HK332" s="80"/>
      <c r="HL332" s="80"/>
      <c r="HM332" s="80"/>
      <c r="HN332" s="80"/>
      <c r="HO332" s="80"/>
      <c r="HP332" s="80"/>
      <c r="HQ332" s="80"/>
      <c r="HR332" s="80"/>
      <c r="HS332" s="80"/>
      <c r="HT332" s="80"/>
      <c r="HU332" s="80"/>
      <c r="HV332" s="80"/>
      <c r="HW332" s="80"/>
      <c r="HX332" s="80"/>
      <c r="HY332" s="80"/>
      <c r="HZ332" s="80"/>
      <c r="IA332" s="80"/>
      <c r="IB332" s="80"/>
      <c r="IC332" s="80"/>
      <c r="ID332" s="80"/>
      <c r="IE332" s="80"/>
      <c r="IF332" s="80"/>
      <c r="IG332" s="80"/>
      <c r="IH332" s="80"/>
      <c r="II332" s="80"/>
      <c r="IJ332" s="80"/>
      <c r="IK332" s="80"/>
      <c r="IL332" s="80"/>
      <c r="IM332" s="80"/>
      <c r="IN332" s="80"/>
      <c r="IO332" s="80"/>
      <c r="IP332" s="80"/>
      <c r="IQ332" s="80"/>
      <c r="IR332" s="80"/>
      <c r="IS332" s="80"/>
      <c r="IT332" s="80"/>
      <c r="IU332" s="80"/>
      <c r="IV332" s="80"/>
      <c r="IW332" s="80"/>
      <c r="IX332" s="80"/>
      <c r="IY332" s="80"/>
      <c r="IZ332" s="80"/>
      <c r="JA332" s="80"/>
      <c r="JB332" s="80"/>
      <c r="JC332" s="80"/>
      <c r="JD332" s="80"/>
      <c r="JE332" s="80"/>
      <c r="JF332" s="80"/>
      <c r="JG332" s="80"/>
      <c r="JH332" s="80"/>
      <c r="JI332" s="80"/>
      <c r="JJ332" s="80"/>
      <c r="JK332" s="80"/>
      <c r="JL332" s="80"/>
      <c r="JM332" s="80"/>
      <c r="JN332" s="80"/>
      <c r="JO332" s="80"/>
      <c r="JP332" s="80"/>
      <c r="JQ332" s="80"/>
      <c r="JR332" s="80"/>
      <c r="JS332" s="80"/>
      <c r="JT332" s="80">
        <v>553</v>
      </c>
      <c r="JU332" s="80"/>
      <c r="JV332" s="80"/>
      <c r="JW332" s="80"/>
      <c r="JX332" s="80"/>
      <c r="JY332" s="80"/>
      <c r="JZ332" s="80"/>
      <c r="KA332" s="80"/>
      <c r="KB332" s="80"/>
      <c r="KC332" s="80"/>
      <c r="KD332" s="80"/>
      <c r="KE332" s="80"/>
      <c r="KF332" s="80"/>
      <c r="KG332" s="80"/>
      <c r="KH332" s="80"/>
      <c r="KI332" s="80"/>
      <c r="KJ332" s="80"/>
      <c r="KK332" s="80"/>
      <c r="KL332" s="80"/>
      <c r="KM332" s="80"/>
      <c r="KN332" s="80"/>
      <c r="KO332" s="80"/>
      <c r="KP332" s="80"/>
      <c r="KQ332" s="80"/>
      <c r="KR332" s="80"/>
      <c r="KS332" s="80"/>
      <c r="KT332" s="80"/>
      <c r="KU332" s="80"/>
      <c r="KV332" s="80"/>
      <c r="KW332" s="80"/>
      <c r="KX332" s="80"/>
      <c r="KY332" s="80"/>
      <c r="KZ332" s="80"/>
      <c r="LA332" s="80"/>
      <c r="LB332" s="80"/>
      <c r="LC332" s="80"/>
      <c r="LD332" s="80"/>
      <c r="LE332" s="80"/>
      <c r="LF332" s="80"/>
      <c r="LG332" s="80">
        <v>7352</v>
      </c>
      <c r="LH332" s="80"/>
      <c r="LI332" s="80"/>
      <c r="LJ332" s="80"/>
      <c r="LK332" s="80">
        <v>702</v>
      </c>
      <c r="LL332" s="80"/>
      <c r="LM332" s="80"/>
      <c r="LN332" s="80">
        <v>421</v>
      </c>
      <c r="LO332" s="80">
        <v>153186</v>
      </c>
      <c r="LP332" s="80"/>
      <c r="LQ332" s="80">
        <v>0</v>
      </c>
      <c r="LR332" s="80"/>
      <c r="LS332" s="80"/>
      <c r="LT332" s="80"/>
      <c r="LU332" s="80"/>
      <c r="LV332" s="80"/>
      <c r="LW332" s="80"/>
      <c r="LX332" s="80"/>
      <c r="LY332" s="80"/>
      <c r="LZ332" s="80"/>
      <c r="MA332" s="80"/>
      <c r="MB332" s="80"/>
      <c r="MC332" s="80"/>
      <c r="MD332" s="80"/>
      <c r="ME332" s="80"/>
      <c r="MF332" s="80"/>
      <c r="MG332" s="80"/>
      <c r="MH332" s="80"/>
      <c r="MI332" s="80"/>
      <c r="MJ332" s="80"/>
      <c r="MK332" s="80"/>
      <c r="ML332" s="80"/>
      <c r="MM332" s="80"/>
      <c r="MN332" s="80"/>
      <c r="MO332" s="80"/>
      <c r="MP332" s="80"/>
      <c r="MQ332" s="80"/>
      <c r="MR332" s="80"/>
      <c r="MS332" s="80"/>
      <c r="MT332" s="80"/>
      <c r="MU332" s="80"/>
      <c r="MV332" s="80"/>
      <c r="MW332" s="80"/>
      <c r="MX332" s="80"/>
      <c r="MY332" s="80"/>
      <c r="MZ332" s="80"/>
      <c r="NA332" s="80"/>
      <c r="NB332" s="80"/>
      <c r="NC332" s="80"/>
      <c r="ND332" s="80"/>
      <c r="NE332" s="80"/>
      <c r="NF332" s="80"/>
      <c r="NG332" s="80"/>
      <c r="NH332" s="80"/>
      <c r="NI332" s="80"/>
      <c r="NJ332" s="80"/>
      <c r="NK332" s="80"/>
      <c r="NL332" s="80"/>
      <c r="NM332" s="80"/>
      <c r="NN332" s="80"/>
      <c r="NO332" s="80"/>
      <c r="NP332" s="80"/>
      <c r="NQ332" s="80"/>
      <c r="NR332" s="80"/>
      <c r="NS332" s="80"/>
      <c r="NT332" s="80"/>
      <c r="NU332" s="80"/>
      <c r="NV332" s="80"/>
      <c r="NW332" s="80"/>
      <c r="NX332" s="80"/>
      <c r="NY332" s="80"/>
      <c r="NZ332" s="80"/>
      <c r="OA332" s="80"/>
      <c r="OB332" s="79">
        <v>162270</v>
      </c>
    </row>
    <row r="333" spans="1:392" ht="13.15">
      <c r="A333" s="27">
        <v>541800</v>
      </c>
      <c r="B333" s="23" t="s">
        <v>485</v>
      </c>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v>106</v>
      </c>
      <c r="AI333" s="80"/>
      <c r="AJ333" s="80"/>
      <c r="AK333" s="80"/>
      <c r="AL333" s="80"/>
      <c r="AM333" s="80"/>
      <c r="AN333" s="80"/>
      <c r="AO333" s="80"/>
      <c r="AP333" s="80"/>
      <c r="AQ333" s="80"/>
      <c r="AR333" s="80"/>
      <c r="AS333" s="80"/>
      <c r="AT333" s="80"/>
      <c r="AU333" s="80"/>
      <c r="AV333" s="80"/>
      <c r="AW333" s="80"/>
      <c r="AX333" s="80"/>
      <c r="AY333" s="80"/>
      <c r="AZ333" s="80"/>
      <c r="BA333" s="80"/>
      <c r="BB333" s="80"/>
      <c r="BC333" s="80"/>
      <c r="BD333" s="80"/>
      <c r="BE333" s="80"/>
      <c r="BF333" s="80"/>
      <c r="BG333" s="80"/>
      <c r="BH333" s="80"/>
      <c r="BI333" s="80"/>
      <c r="BJ333" s="80"/>
      <c r="BK333" s="80"/>
      <c r="BL333" s="80"/>
      <c r="BM333" s="80"/>
      <c r="BN333" s="80"/>
      <c r="BO333" s="81"/>
      <c r="BP333" s="80"/>
      <c r="BQ333" s="80"/>
      <c r="BR333" s="80"/>
      <c r="BS333" s="80"/>
      <c r="BT333" s="80"/>
      <c r="BU333" s="80"/>
      <c r="BV333" s="80"/>
      <c r="BW333" s="80"/>
      <c r="BX333" s="80"/>
      <c r="BY333" s="80"/>
      <c r="BZ333" s="80"/>
      <c r="CA333" s="80"/>
      <c r="CB333" s="80"/>
      <c r="CC333" s="80"/>
      <c r="CD333" s="80"/>
      <c r="CE333" s="80"/>
      <c r="CF333" s="80"/>
      <c r="CG333" s="80"/>
      <c r="CH333" s="80"/>
      <c r="CI333" s="80"/>
      <c r="CJ333" s="80"/>
      <c r="CK333" s="80"/>
      <c r="CL333" s="80"/>
      <c r="CM333" s="80"/>
      <c r="CN333" s="80"/>
      <c r="CO333" s="80"/>
      <c r="CP333" s="80"/>
      <c r="CQ333" s="80"/>
      <c r="CR333" s="80"/>
      <c r="CS333" s="80"/>
      <c r="CT333" s="80"/>
      <c r="CU333" s="80"/>
      <c r="CV333" s="80"/>
      <c r="CW333" s="80"/>
      <c r="CX333" s="80"/>
      <c r="CY333" s="80"/>
      <c r="CZ333" s="80"/>
      <c r="DA333" s="80"/>
      <c r="DB333" s="80"/>
      <c r="DC333" s="80"/>
      <c r="DD333" s="80"/>
      <c r="DE333" s="80"/>
      <c r="DF333" s="80"/>
      <c r="DG333" s="80"/>
      <c r="DH333" s="80"/>
      <c r="DI333" s="80"/>
      <c r="DJ333" s="80"/>
      <c r="DK333" s="80"/>
      <c r="DL333" s="80"/>
      <c r="DM333" s="80"/>
      <c r="DN333" s="80"/>
      <c r="DO333" s="80"/>
      <c r="DP333" s="80"/>
      <c r="DQ333" s="80"/>
      <c r="DR333" s="80"/>
      <c r="DS333" s="80"/>
      <c r="DT333" s="80"/>
      <c r="DU333" s="80"/>
      <c r="DV333" s="80"/>
      <c r="DW333" s="80"/>
      <c r="DX333" s="80"/>
      <c r="DY333" s="80"/>
      <c r="DZ333" s="80"/>
      <c r="EA333" s="80"/>
      <c r="EB333" s="80"/>
      <c r="EC333" s="80"/>
      <c r="ED333" s="80"/>
      <c r="EE333" s="80"/>
      <c r="EF333" s="80"/>
      <c r="EG333" s="80"/>
      <c r="EH333" s="80"/>
      <c r="EI333" s="80"/>
      <c r="EJ333" s="80"/>
      <c r="EK333" s="80"/>
      <c r="EL333" s="80"/>
      <c r="EM333" s="80"/>
      <c r="EN333" s="80"/>
      <c r="EO333" s="80"/>
      <c r="EP333" s="80"/>
      <c r="EQ333" s="80"/>
      <c r="ER333" s="80"/>
      <c r="ES333" s="80"/>
      <c r="ET333" s="80"/>
      <c r="EU333" s="80"/>
      <c r="EV333" s="80"/>
      <c r="EW333" s="80"/>
      <c r="EX333" s="80"/>
      <c r="EY333" s="80"/>
      <c r="EZ333" s="80"/>
      <c r="FA333" s="80"/>
      <c r="FB333" s="80"/>
      <c r="FC333" s="80"/>
      <c r="FD333" s="80"/>
      <c r="FE333" s="80"/>
      <c r="FF333" s="80"/>
      <c r="FG333" s="80"/>
      <c r="FH333" s="80"/>
      <c r="FI333" s="80"/>
      <c r="FJ333" s="80"/>
      <c r="FK333" s="80"/>
      <c r="FL333" s="80"/>
      <c r="FM333" s="80"/>
      <c r="FN333" s="80"/>
      <c r="FO333" s="80"/>
      <c r="FP333" s="80"/>
      <c r="FQ333" s="80"/>
      <c r="FR333" s="80"/>
      <c r="FS333" s="80"/>
      <c r="FT333" s="80"/>
      <c r="FU333" s="80"/>
      <c r="FV333" s="80"/>
      <c r="FW333" s="80"/>
      <c r="FX333" s="80"/>
      <c r="FY333" s="80"/>
      <c r="FZ333" s="80"/>
      <c r="GA333" s="80"/>
      <c r="GB333" s="80"/>
      <c r="GC333" s="80"/>
      <c r="GD333" s="80"/>
      <c r="GE333" s="80"/>
      <c r="GF333" s="80"/>
      <c r="GG333" s="80"/>
      <c r="GH333" s="80"/>
      <c r="GI333" s="80"/>
      <c r="GJ333" s="80"/>
      <c r="GK333" s="80"/>
      <c r="GL333" s="80"/>
      <c r="GM333" s="80"/>
      <c r="GN333" s="80"/>
      <c r="GO333" s="80"/>
      <c r="GP333" s="80"/>
      <c r="GQ333" s="80"/>
      <c r="GR333" s="80"/>
      <c r="GS333" s="80"/>
      <c r="GT333" s="80"/>
      <c r="GU333" s="80"/>
      <c r="GV333" s="80"/>
      <c r="GW333" s="80"/>
      <c r="GX333" s="80"/>
      <c r="GY333" s="80"/>
      <c r="GZ333" s="80"/>
      <c r="HA333" s="80"/>
      <c r="HB333" s="80"/>
      <c r="HC333" s="80"/>
      <c r="HD333" s="80"/>
      <c r="HE333" s="80"/>
      <c r="HF333" s="80"/>
      <c r="HG333" s="80"/>
      <c r="HH333" s="80"/>
      <c r="HI333" s="80"/>
      <c r="HJ333" s="80"/>
      <c r="HK333" s="80"/>
      <c r="HL333" s="80"/>
      <c r="HM333" s="80"/>
      <c r="HN333" s="80"/>
      <c r="HO333" s="80"/>
      <c r="HP333" s="80"/>
      <c r="HQ333" s="80"/>
      <c r="HR333" s="80"/>
      <c r="HS333" s="80"/>
      <c r="HT333" s="80"/>
      <c r="HU333" s="80"/>
      <c r="HV333" s="80"/>
      <c r="HW333" s="80"/>
      <c r="HX333" s="80"/>
      <c r="HY333" s="80"/>
      <c r="HZ333" s="80"/>
      <c r="IA333" s="80"/>
      <c r="IB333" s="80"/>
      <c r="IC333" s="80"/>
      <c r="ID333" s="80"/>
      <c r="IE333" s="80"/>
      <c r="IF333" s="80"/>
      <c r="IG333" s="80"/>
      <c r="IH333" s="80"/>
      <c r="II333" s="80"/>
      <c r="IJ333" s="80"/>
      <c r="IK333" s="80"/>
      <c r="IL333" s="80"/>
      <c r="IM333" s="80"/>
      <c r="IN333" s="80"/>
      <c r="IO333" s="80"/>
      <c r="IP333" s="80"/>
      <c r="IQ333" s="80"/>
      <c r="IR333" s="80"/>
      <c r="IS333" s="80"/>
      <c r="IT333" s="80"/>
      <c r="IU333" s="80"/>
      <c r="IV333" s="80"/>
      <c r="IW333" s="80"/>
      <c r="IX333" s="80"/>
      <c r="IY333" s="80"/>
      <c r="IZ333" s="80"/>
      <c r="JA333" s="80"/>
      <c r="JB333" s="80"/>
      <c r="JC333" s="80"/>
      <c r="JD333" s="80"/>
      <c r="JE333" s="80"/>
      <c r="JF333" s="80"/>
      <c r="JG333" s="80"/>
      <c r="JH333" s="80"/>
      <c r="JI333" s="80"/>
      <c r="JJ333" s="80"/>
      <c r="JK333" s="80"/>
      <c r="JL333" s="80"/>
      <c r="JM333" s="80"/>
      <c r="JN333" s="80"/>
      <c r="JO333" s="80"/>
      <c r="JP333" s="80"/>
      <c r="JQ333" s="80"/>
      <c r="JR333" s="80"/>
      <c r="JS333" s="80"/>
      <c r="JT333" s="80">
        <v>93</v>
      </c>
      <c r="JU333" s="80"/>
      <c r="JV333" s="80"/>
      <c r="JW333" s="80"/>
      <c r="JX333" s="80"/>
      <c r="JY333" s="80"/>
      <c r="JZ333" s="80"/>
      <c r="KA333" s="80"/>
      <c r="KB333" s="80"/>
      <c r="KC333" s="80"/>
      <c r="KD333" s="80"/>
      <c r="KE333" s="80"/>
      <c r="KF333" s="80"/>
      <c r="KG333" s="80"/>
      <c r="KH333" s="80"/>
      <c r="KI333" s="80"/>
      <c r="KJ333" s="80"/>
      <c r="KK333" s="80"/>
      <c r="KL333" s="80"/>
      <c r="KM333" s="80"/>
      <c r="KN333" s="80"/>
      <c r="KO333" s="80"/>
      <c r="KP333" s="80"/>
      <c r="KQ333" s="80"/>
      <c r="KR333" s="80">
        <v>0</v>
      </c>
      <c r="KS333" s="80"/>
      <c r="KT333" s="80"/>
      <c r="KU333" s="80"/>
      <c r="KV333" s="80"/>
      <c r="KW333" s="80"/>
      <c r="KX333" s="80"/>
      <c r="KY333" s="80"/>
      <c r="KZ333" s="80"/>
      <c r="LA333" s="80"/>
      <c r="LB333" s="80"/>
      <c r="LC333" s="80"/>
      <c r="LD333" s="80"/>
      <c r="LE333" s="80"/>
      <c r="LF333" s="80"/>
      <c r="LG333" s="80">
        <v>416</v>
      </c>
      <c r="LH333" s="80"/>
      <c r="LI333" s="80"/>
      <c r="LJ333" s="80"/>
      <c r="LK333" s="80"/>
      <c r="LL333" s="80"/>
      <c r="LM333" s="80"/>
      <c r="LN333" s="80"/>
      <c r="LO333" s="80">
        <v>100</v>
      </c>
      <c r="LP333" s="80">
        <v>128207</v>
      </c>
      <c r="LQ333" s="80">
        <v>201</v>
      </c>
      <c r="LR333" s="80"/>
      <c r="LS333" s="80"/>
      <c r="LT333" s="80"/>
      <c r="LU333" s="80"/>
      <c r="LV333" s="80"/>
      <c r="LW333" s="80"/>
      <c r="LX333" s="80"/>
      <c r="LY333" s="80"/>
      <c r="LZ333" s="80"/>
      <c r="MA333" s="80"/>
      <c r="MB333" s="80"/>
      <c r="MC333" s="80"/>
      <c r="MD333" s="80"/>
      <c r="ME333" s="80"/>
      <c r="MF333" s="80"/>
      <c r="MG333" s="80"/>
      <c r="MH333" s="80"/>
      <c r="MI333" s="80"/>
      <c r="MJ333" s="80"/>
      <c r="MK333" s="80"/>
      <c r="ML333" s="80"/>
      <c r="MM333" s="80"/>
      <c r="MN333" s="80"/>
      <c r="MO333" s="80"/>
      <c r="MP333" s="80"/>
      <c r="MQ333" s="80"/>
      <c r="MR333" s="80"/>
      <c r="MS333" s="80"/>
      <c r="MT333" s="80"/>
      <c r="MU333" s="80"/>
      <c r="MV333" s="80"/>
      <c r="MW333" s="80"/>
      <c r="MX333" s="80"/>
      <c r="MY333" s="80"/>
      <c r="MZ333" s="80"/>
      <c r="NA333" s="80"/>
      <c r="NB333" s="80"/>
      <c r="NC333" s="80"/>
      <c r="ND333" s="80"/>
      <c r="NE333" s="80"/>
      <c r="NF333" s="80"/>
      <c r="NG333" s="80"/>
      <c r="NH333" s="80"/>
      <c r="NI333" s="80"/>
      <c r="NJ333" s="80"/>
      <c r="NK333" s="80"/>
      <c r="NL333" s="80"/>
      <c r="NM333" s="80"/>
      <c r="NN333" s="80"/>
      <c r="NO333" s="80"/>
      <c r="NP333" s="80"/>
      <c r="NQ333" s="80"/>
      <c r="NR333" s="80"/>
      <c r="NS333" s="80"/>
      <c r="NT333" s="80"/>
      <c r="NU333" s="80"/>
      <c r="NV333" s="80"/>
      <c r="NW333" s="80"/>
      <c r="NX333" s="80"/>
      <c r="NY333" s="80"/>
      <c r="NZ333" s="80"/>
      <c r="OA333" s="80"/>
      <c r="OB333" s="79">
        <v>129124</v>
      </c>
    </row>
    <row r="334" spans="1:392" ht="13.15">
      <c r="A334" s="27" t="s">
        <v>487</v>
      </c>
      <c r="B334" s="23" t="s">
        <v>486</v>
      </c>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v>22</v>
      </c>
      <c r="AI334" s="80"/>
      <c r="AJ334" s="80"/>
      <c r="AK334" s="80"/>
      <c r="AL334" s="80"/>
      <c r="AM334" s="80"/>
      <c r="AN334" s="80"/>
      <c r="AO334" s="80"/>
      <c r="AP334" s="80"/>
      <c r="AQ334" s="80"/>
      <c r="AR334" s="80"/>
      <c r="AS334" s="80"/>
      <c r="AT334" s="80"/>
      <c r="AU334" s="80"/>
      <c r="AV334" s="80"/>
      <c r="AW334" s="80"/>
      <c r="AX334" s="80"/>
      <c r="AY334" s="80"/>
      <c r="AZ334" s="80"/>
      <c r="BA334" s="80"/>
      <c r="BB334" s="80"/>
      <c r="BC334" s="80"/>
      <c r="BD334" s="80"/>
      <c r="BE334" s="80"/>
      <c r="BF334" s="80"/>
      <c r="BG334" s="80"/>
      <c r="BH334" s="80"/>
      <c r="BI334" s="80"/>
      <c r="BJ334" s="80"/>
      <c r="BK334" s="80"/>
      <c r="BL334" s="80"/>
      <c r="BM334" s="80"/>
      <c r="BN334" s="80"/>
      <c r="BO334" s="81"/>
      <c r="BP334" s="80"/>
      <c r="BQ334" s="80"/>
      <c r="BR334" s="80"/>
      <c r="BS334" s="80"/>
      <c r="BT334" s="80"/>
      <c r="BU334" s="80"/>
      <c r="BV334" s="80"/>
      <c r="BW334" s="80"/>
      <c r="BX334" s="80"/>
      <c r="BY334" s="80"/>
      <c r="BZ334" s="80"/>
      <c r="CA334" s="80"/>
      <c r="CB334" s="80"/>
      <c r="CC334" s="80"/>
      <c r="CD334" s="80"/>
      <c r="CE334" s="80"/>
      <c r="CF334" s="80"/>
      <c r="CG334" s="80"/>
      <c r="CH334" s="80"/>
      <c r="CI334" s="80"/>
      <c r="CJ334" s="80"/>
      <c r="CK334" s="80"/>
      <c r="CL334" s="80"/>
      <c r="CM334" s="80"/>
      <c r="CN334" s="80"/>
      <c r="CO334" s="80"/>
      <c r="CP334" s="80"/>
      <c r="CQ334" s="80"/>
      <c r="CR334" s="80"/>
      <c r="CS334" s="80"/>
      <c r="CT334" s="80"/>
      <c r="CU334" s="80"/>
      <c r="CV334" s="80"/>
      <c r="CW334" s="80"/>
      <c r="CX334" s="80"/>
      <c r="CY334" s="80"/>
      <c r="CZ334" s="80"/>
      <c r="DA334" s="80"/>
      <c r="DB334" s="80"/>
      <c r="DC334" s="80"/>
      <c r="DD334" s="80"/>
      <c r="DE334" s="80"/>
      <c r="DF334" s="80"/>
      <c r="DG334" s="80"/>
      <c r="DH334" s="80"/>
      <c r="DI334" s="80"/>
      <c r="DJ334" s="80"/>
      <c r="DK334" s="80"/>
      <c r="DL334" s="80"/>
      <c r="DM334" s="80"/>
      <c r="DN334" s="80"/>
      <c r="DO334" s="80"/>
      <c r="DP334" s="80"/>
      <c r="DQ334" s="80"/>
      <c r="DR334" s="80"/>
      <c r="DS334" s="80"/>
      <c r="DT334" s="80"/>
      <c r="DU334" s="80"/>
      <c r="DV334" s="80"/>
      <c r="DW334" s="80"/>
      <c r="DX334" s="80"/>
      <c r="DY334" s="80"/>
      <c r="DZ334" s="80"/>
      <c r="EA334" s="80"/>
      <c r="EB334" s="80"/>
      <c r="EC334" s="80"/>
      <c r="ED334" s="80"/>
      <c r="EE334" s="80"/>
      <c r="EF334" s="80"/>
      <c r="EG334" s="80"/>
      <c r="EH334" s="80"/>
      <c r="EI334" s="80"/>
      <c r="EJ334" s="80"/>
      <c r="EK334" s="80"/>
      <c r="EL334" s="80"/>
      <c r="EM334" s="80"/>
      <c r="EN334" s="80"/>
      <c r="EO334" s="80"/>
      <c r="EP334" s="80"/>
      <c r="EQ334" s="80"/>
      <c r="ER334" s="80"/>
      <c r="ES334" s="80"/>
      <c r="ET334" s="80"/>
      <c r="EU334" s="80"/>
      <c r="EV334" s="80"/>
      <c r="EW334" s="80"/>
      <c r="EX334" s="80"/>
      <c r="EY334" s="80"/>
      <c r="EZ334" s="80"/>
      <c r="FA334" s="80"/>
      <c r="FB334" s="80"/>
      <c r="FC334" s="80"/>
      <c r="FD334" s="80"/>
      <c r="FE334" s="80"/>
      <c r="FF334" s="80"/>
      <c r="FG334" s="80"/>
      <c r="FH334" s="80"/>
      <c r="FI334" s="80"/>
      <c r="FJ334" s="80"/>
      <c r="FK334" s="80"/>
      <c r="FL334" s="80"/>
      <c r="FM334" s="80"/>
      <c r="FN334" s="80"/>
      <c r="FO334" s="80"/>
      <c r="FP334" s="80"/>
      <c r="FQ334" s="80"/>
      <c r="FR334" s="80"/>
      <c r="FS334" s="80"/>
      <c r="FT334" s="80"/>
      <c r="FU334" s="80"/>
      <c r="FV334" s="80"/>
      <c r="FW334" s="80"/>
      <c r="FX334" s="80"/>
      <c r="FY334" s="80"/>
      <c r="FZ334" s="80"/>
      <c r="GA334" s="80"/>
      <c r="GB334" s="80"/>
      <c r="GC334" s="80"/>
      <c r="GD334" s="80"/>
      <c r="GE334" s="80"/>
      <c r="GF334" s="80"/>
      <c r="GG334" s="80"/>
      <c r="GH334" s="80"/>
      <c r="GI334" s="80"/>
      <c r="GJ334" s="80"/>
      <c r="GK334" s="80"/>
      <c r="GL334" s="80"/>
      <c r="GM334" s="80"/>
      <c r="GN334" s="80"/>
      <c r="GO334" s="80"/>
      <c r="GP334" s="80"/>
      <c r="GQ334" s="80"/>
      <c r="GR334" s="80"/>
      <c r="GS334" s="80"/>
      <c r="GT334" s="80"/>
      <c r="GU334" s="80"/>
      <c r="GV334" s="80"/>
      <c r="GW334" s="80"/>
      <c r="GX334" s="80"/>
      <c r="GY334" s="80"/>
      <c r="GZ334" s="80"/>
      <c r="HA334" s="80"/>
      <c r="HB334" s="80"/>
      <c r="HC334" s="80"/>
      <c r="HD334" s="80"/>
      <c r="HE334" s="80"/>
      <c r="HF334" s="80"/>
      <c r="HG334" s="80"/>
      <c r="HH334" s="80"/>
      <c r="HI334" s="80"/>
      <c r="HJ334" s="80"/>
      <c r="HK334" s="80"/>
      <c r="HL334" s="80"/>
      <c r="HM334" s="80"/>
      <c r="HN334" s="80"/>
      <c r="HO334" s="80"/>
      <c r="HP334" s="80"/>
      <c r="HQ334" s="80"/>
      <c r="HR334" s="80"/>
      <c r="HS334" s="80"/>
      <c r="HT334" s="80"/>
      <c r="HU334" s="80"/>
      <c r="HV334" s="80"/>
      <c r="HW334" s="80"/>
      <c r="HX334" s="80"/>
      <c r="HY334" s="80"/>
      <c r="HZ334" s="80"/>
      <c r="IA334" s="80"/>
      <c r="IB334" s="80"/>
      <c r="IC334" s="80"/>
      <c r="ID334" s="80"/>
      <c r="IE334" s="80"/>
      <c r="IF334" s="80"/>
      <c r="IG334" s="80"/>
      <c r="IH334" s="80"/>
      <c r="II334" s="80"/>
      <c r="IJ334" s="80"/>
      <c r="IK334" s="80"/>
      <c r="IL334" s="80"/>
      <c r="IM334" s="80"/>
      <c r="IN334" s="80"/>
      <c r="IO334" s="80"/>
      <c r="IP334" s="80"/>
      <c r="IQ334" s="80"/>
      <c r="IR334" s="80"/>
      <c r="IS334" s="80"/>
      <c r="IT334" s="80"/>
      <c r="IU334" s="80"/>
      <c r="IV334" s="80"/>
      <c r="IW334" s="80"/>
      <c r="IX334" s="80"/>
      <c r="IY334" s="80"/>
      <c r="IZ334" s="80"/>
      <c r="JA334" s="80"/>
      <c r="JB334" s="80"/>
      <c r="JC334" s="80"/>
      <c r="JD334" s="80"/>
      <c r="JE334" s="80"/>
      <c r="JF334" s="80"/>
      <c r="JG334" s="80"/>
      <c r="JH334" s="80"/>
      <c r="JI334" s="80"/>
      <c r="JJ334" s="80"/>
      <c r="JK334" s="80"/>
      <c r="JL334" s="80"/>
      <c r="JM334" s="80"/>
      <c r="JN334" s="80"/>
      <c r="JO334" s="80"/>
      <c r="JP334" s="80"/>
      <c r="JQ334" s="80"/>
      <c r="JR334" s="80"/>
      <c r="JS334" s="80"/>
      <c r="JT334" s="80">
        <v>64</v>
      </c>
      <c r="JU334" s="80"/>
      <c r="JV334" s="80"/>
      <c r="JW334" s="80"/>
      <c r="JX334" s="80"/>
      <c r="JY334" s="80"/>
      <c r="JZ334" s="80"/>
      <c r="KA334" s="80"/>
      <c r="KB334" s="80"/>
      <c r="KC334" s="80"/>
      <c r="KD334" s="80"/>
      <c r="KE334" s="80"/>
      <c r="KF334" s="80"/>
      <c r="KG334" s="80"/>
      <c r="KH334" s="80"/>
      <c r="KI334" s="80"/>
      <c r="KJ334" s="80"/>
      <c r="KK334" s="80"/>
      <c r="KL334" s="80"/>
      <c r="KM334" s="80"/>
      <c r="KN334" s="80"/>
      <c r="KO334" s="80"/>
      <c r="KP334" s="80"/>
      <c r="KQ334" s="80"/>
      <c r="KR334" s="80"/>
      <c r="KS334" s="80"/>
      <c r="KT334" s="80"/>
      <c r="KU334" s="80"/>
      <c r="KV334" s="80"/>
      <c r="KW334" s="80"/>
      <c r="KX334" s="80"/>
      <c r="KY334" s="80"/>
      <c r="KZ334" s="80"/>
      <c r="LA334" s="80"/>
      <c r="LB334" s="80"/>
      <c r="LC334" s="80"/>
      <c r="LD334" s="80"/>
      <c r="LE334" s="80"/>
      <c r="LF334" s="80"/>
      <c r="LG334" s="80">
        <v>155</v>
      </c>
      <c r="LH334" s="80"/>
      <c r="LI334" s="80"/>
      <c r="LJ334" s="80"/>
      <c r="LK334" s="80"/>
      <c r="LL334" s="80"/>
      <c r="LM334" s="80"/>
      <c r="LN334" s="80"/>
      <c r="LO334" s="80">
        <v>63</v>
      </c>
      <c r="LP334" s="80"/>
      <c r="LQ334" s="80">
        <v>63563</v>
      </c>
      <c r="LR334" s="80">
        <v>32</v>
      </c>
      <c r="LS334" s="80">
        <v>2</v>
      </c>
      <c r="LT334" s="80"/>
      <c r="LU334" s="80"/>
      <c r="LV334" s="80"/>
      <c r="LW334" s="80"/>
      <c r="LX334" s="80"/>
      <c r="LY334" s="80"/>
      <c r="LZ334" s="80"/>
      <c r="MA334" s="80"/>
      <c r="MB334" s="80"/>
      <c r="MC334" s="80"/>
      <c r="MD334" s="80"/>
      <c r="ME334" s="80"/>
      <c r="MF334" s="80"/>
      <c r="MG334" s="80"/>
      <c r="MH334" s="80"/>
      <c r="MI334" s="80"/>
      <c r="MJ334" s="80"/>
      <c r="MK334" s="80"/>
      <c r="ML334" s="80"/>
      <c r="MM334" s="80"/>
      <c r="MN334" s="80"/>
      <c r="MO334" s="80"/>
      <c r="MP334" s="80"/>
      <c r="MQ334" s="80"/>
      <c r="MR334" s="80"/>
      <c r="MS334" s="80"/>
      <c r="MT334" s="80"/>
      <c r="MU334" s="80"/>
      <c r="MV334" s="80"/>
      <c r="MW334" s="80"/>
      <c r="MX334" s="80"/>
      <c r="MY334" s="80"/>
      <c r="MZ334" s="80"/>
      <c r="NA334" s="80"/>
      <c r="NB334" s="80"/>
      <c r="NC334" s="80"/>
      <c r="ND334" s="80"/>
      <c r="NE334" s="80"/>
      <c r="NF334" s="80"/>
      <c r="NG334" s="80">
        <v>15</v>
      </c>
      <c r="NH334" s="80"/>
      <c r="NI334" s="80"/>
      <c r="NJ334" s="80"/>
      <c r="NK334" s="80"/>
      <c r="NL334" s="80"/>
      <c r="NM334" s="80">
        <v>3</v>
      </c>
      <c r="NN334" s="80"/>
      <c r="NO334" s="80"/>
      <c r="NP334" s="80"/>
      <c r="NQ334" s="80"/>
      <c r="NR334" s="80"/>
      <c r="NS334" s="80"/>
      <c r="NT334" s="80"/>
      <c r="NU334" s="80"/>
      <c r="NV334" s="80"/>
      <c r="NW334" s="80"/>
      <c r="NX334" s="80"/>
      <c r="NY334" s="80"/>
      <c r="NZ334" s="80"/>
      <c r="OA334" s="80"/>
      <c r="OB334" s="79">
        <v>63918</v>
      </c>
    </row>
    <row r="335" spans="1:392" ht="13.15">
      <c r="A335" s="27">
        <v>541920</v>
      </c>
      <c r="B335" s="23" t="s">
        <v>488</v>
      </c>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v>5</v>
      </c>
      <c r="AI335" s="80"/>
      <c r="AJ335" s="80"/>
      <c r="AK335" s="80"/>
      <c r="AL335" s="80"/>
      <c r="AM335" s="80"/>
      <c r="AN335" s="80"/>
      <c r="AO335" s="80"/>
      <c r="AP335" s="80"/>
      <c r="AQ335" s="80"/>
      <c r="AR335" s="80"/>
      <c r="AS335" s="80"/>
      <c r="AT335" s="80"/>
      <c r="AU335" s="80"/>
      <c r="AV335" s="80"/>
      <c r="AW335" s="80"/>
      <c r="AX335" s="80"/>
      <c r="AY335" s="80"/>
      <c r="AZ335" s="80"/>
      <c r="BA335" s="80"/>
      <c r="BB335" s="80"/>
      <c r="BC335" s="80"/>
      <c r="BD335" s="80"/>
      <c r="BE335" s="80"/>
      <c r="BF335" s="80"/>
      <c r="BG335" s="80"/>
      <c r="BH335" s="80"/>
      <c r="BI335" s="80"/>
      <c r="BJ335" s="80"/>
      <c r="BK335" s="80"/>
      <c r="BL335" s="80"/>
      <c r="BM335" s="80"/>
      <c r="BN335" s="80"/>
      <c r="BO335" s="81"/>
      <c r="BP335" s="80"/>
      <c r="BQ335" s="80"/>
      <c r="BR335" s="80"/>
      <c r="BS335" s="80"/>
      <c r="BT335" s="80"/>
      <c r="BU335" s="80"/>
      <c r="BV335" s="80"/>
      <c r="BW335" s="80"/>
      <c r="BX335" s="80"/>
      <c r="BY335" s="80"/>
      <c r="BZ335" s="80"/>
      <c r="CA335" s="80"/>
      <c r="CB335" s="80"/>
      <c r="CC335" s="80"/>
      <c r="CD335" s="80"/>
      <c r="CE335" s="80"/>
      <c r="CF335" s="80"/>
      <c r="CG335" s="80"/>
      <c r="CH335" s="80"/>
      <c r="CI335" s="80"/>
      <c r="CJ335" s="80"/>
      <c r="CK335" s="80"/>
      <c r="CL335" s="80"/>
      <c r="CM335" s="80"/>
      <c r="CN335" s="80"/>
      <c r="CO335" s="80"/>
      <c r="CP335" s="80"/>
      <c r="CQ335" s="80"/>
      <c r="CR335" s="80"/>
      <c r="CS335" s="80"/>
      <c r="CT335" s="80"/>
      <c r="CU335" s="80"/>
      <c r="CV335" s="80"/>
      <c r="CW335" s="80"/>
      <c r="CX335" s="80"/>
      <c r="CY335" s="80"/>
      <c r="CZ335" s="80"/>
      <c r="DA335" s="80"/>
      <c r="DB335" s="80"/>
      <c r="DC335" s="80"/>
      <c r="DD335" s="80"/>
      <c r="DE335" s="80"/>
      <c r="DF335" s="80"/>
      <c r="DG335" s="80"/>
      <c r="DH335" s="80"/>
      <c r="DI335" s="80"/>
      <c r="DJ335" s="80"/>
      <c r="DK335" s="80"/>
      <c r="DL335" s="80"/>
      <c r="DM335" s="80"/>
      <c r="DN335" s="80"/>
      <c r="DO335" s="80"/>
      <c r="DP335" s="80"/>
      <c r="DQ335" s="80"/>
      <c r="DR335" s="80"/>
      <c r="DS335" s="80"/>
      <c r="DT335" s="80"/>
      <c r="DU335" s="80"/>
      <c r="DV335" s="80"/>
      <c r="DW335" s="80"/>
      <c r="DX335" s="80"/>
      <c r="DY335" s="80"/>
      <c r="DZ335" s="80"/>
      <c r="EA335" s="80"/>
      <c r="EB335" s="80"/>
      <c r="EC335" s="80"/>
      <c r="ED335" s="80"/>
      <c r="EE335" s="80"/>
      <c r="EF335" s="80"/>
      <c r="EG335" s="80"/>
      <c r="EH335" s="80"/>
      <c r="EI335" s="80"/>
      <c r="EJ335" s="80"/>
      <c r="EK335" s="80"/>
      <c r="EL335" s="80"/>
      <c r="EM335" s="80"/>
      <c r="EN335" s="80"/>
      <c r="EO335" s="80"/>
      <c r="EP335" s="80"/>
      <c r="EQ335" s="80"/>
      <c r="ER335" s="80"/>
      <c r="ES335" s="80"/>
      <c r="ET335" s="80"/>
      <c r="EU335" s="80"/>
      <c r="EV335" s="80"/>
      <c r="EW335" s="80"/>
      <c r="EX335" s="80"/>
      <c r="EY335" s="80"/>
      <c r="EZ335" s="80"/>
      <c r="FA335" s="80"/>
      <c r="FB335" s="80"/>
      <c r="FC335" s="80"/>
      <c r="FD335" s="80"/>
      <c r="FE335" s="80"/>
      <c r="FF335" s="80"/>
      <c r="FG335" s="80"/>
      <c r="FH335" s="80"/>
      <c r="FI335" s="80"/>
      <c r="FJ335" s="80"/>
      <c r="FK335" s="80"/>
      <c r="FL335" s="80"/>
      <c r="FM335" s="80"/>
      <c r="FN335" s="80"/>
      <c r="FO335" s="80"/>
      <c r="FP335" s="80"/>
      <c r="FQ335" s="80"/>
      <c r="FR335" s="80"/>
      <c r="FS335" s="80"/>
      <c r="FT335" s="80"/>
      <c r="FU335" s="80"/>
      <c r="FV335" s="80"/>
      <c r="FW335" s="80"/>
      <c r="FX335" s="80"/>
      <c r="FY335" s="80"/>
      <c r="FZ335" s="80"/>
      <c r="GA335" s="80"/>
      <c r="GB335" s="80"/>
      <c r="GC335" s="80"/>
      <c r="GD335" s="80"/>
      <c r="GE335" s="80"/>
      <c r="GF335" s="80"/>
      <c r="GG335" s="80"/>
      <c r="GH335" s="80"/>
      <c r="GI335" s="80"/>
      <c r="GJ335" s="80"/>
      <c r="GK335" s="80"/>
      <c r="GL335" s="80"/>
      <c r="GM335" s="80"/>
      <c r="GN335" s="80"/>
      <c r="GO335" s="80"/>
      <c r="GP335" s="80"/>
      <c r="GQ335" s="80"/>
      <c r="GR335" s="80"/>
      <c r="GS335" s="80"/>
      <c r="GT335" s="80"/>
      <c r="GU335" s="80"/>
      <c r="GV335" s="80"/>
      <c r="GW335" s="80"/>
      <c r="GX335" s="80"/>
      <c r="GY335" s="80"/>
      <c r="GZ335" s="80"/>
      <c r="HA335" s="80"/>
      <c r="HB335" s="80"/>
      <c r="HC335" s="80"/>
      <c r="HD335" s="80"/>
      <c r="HE335" s="80"/>
      <c r="HF335" s="80"/>
      <c r="HG335" s="80"/>
      <c r="HH335" s="80"/>
      <c r="HI335" s="80"/>
      <c r="HJ335" s="80"/>
      <c r="HK335" s="80"/>
      <c r="HL335" s="80"/>
      <c r="HM335" s="80"/>
      <c r="HN335" s="80"/>
      <c r="HO335" s="80"/>
      <c r="HP335" s="80"/>
      <c r="HQ335" s="80"/>
      <c r="HR335" s="80"/>
      <c r="HS335" s="80"/>
      <c r="HT335" s="80"/>
      <c r="HU335" s="80"/>
      <c r="HV335" s="80"/>
      <c r="HW335" s="80"/>
      <c r="HX335" s="80"/>
      <c r="HY335" s="80"/>
      <c r="HZ335" s="80"/>
      <c r="IA335" s="80"/>
      <c r="IB335" s="80"/>
      <c r="IC335" s="80"/>
      <c r="ID335" s="80"/>
      <c r="IE335" s="80"/>
      <c r="IF335" s="80"/>
      <c r="IG335" s="80"/>
      <c r="IH335" s="80"/>
      <c r="II335" s="80"/>
      <c r="IJ335" s="80"/>
      <c r="IK335" s="80"/>
      <c r="IL335" s="80"/>
      <c r="IM335" s="80"/>
      <c r="IN335" s="80"/>
      <c r="IO335" s="80"/>
      <c r="IP335" s="80"/>
      <c r="IQ335" s="80"/>
      <c r="IR335" s="80"/>
      <c r="IS335" s="80"/>
      <c r="IT335" s="80"/>
      <c r="IU335" s="80"/>
      <c r="IV335" s="80"/>
      <c r="IW335" s="80"/>
      <c r="IX335" s="80"/>
      <c r="IY335" s="80"/>
      <c r="IZ335" s="80"/>
      <c r="JA335" s="80"/>
      <c r="JB335" s="80"/>
      <c r="JC335" s="80"/>
      <c r="JD335" s="80"/>
      <c r="JE335" s="80"/>
      <c r="JF335" s="80"/>
      <c r="JG335" s="80"/>
      <c r="JH335" s="80"/>
      <c r="JI335" s="80"/>
      <c r="JJ335" s="80"/>
      <c r="JK335" s="80"/>
      <c r="JL335" s="80"/>
      <c r="JM335" s="80"/>
      <c r="JN335" s="80"/>
      <c r="JO335" s="80"/>
      <c r="JP335" s="80"/>
      <c r="JQ335" s="80"/>
      <c r="JR335" s="80"/>
      <c r="JS335" s="80"/>
      <c r="JT335" s="80">
        <v>17</v>
      </c>
      <c r="JU335" s="80"/>
      <c r="JV335" s="80"/>
      <c r="JW335" s="80"/>
      <c r="JX335" s="80"/>
      <c r="JY335" s="80"/>
      <c r="JZ335" s="80"/>
      <c r="KA335" s="80"/>
      <c r="KB335" s="80"/>
      <c r="KC335" s="80"/>
      <c r="KD335" s="80"/>
      <c r="KE335" s="80"/>
      <c r="KF335" s="80"/>
      <c r="KG335" s="80"/>
      <c r="KH335" s="80"/>
      <c r="KI335" s="80"/>
      <c r="KJ335" s="80"/>
      <c r="KK335" s="80"/>
      <c r="KL335" s="80"/>
      <c r="KM335" s="80"/>
      <c r="KN335" s="80"/>
      <c r="KO335" s="80"/>
      <c r="KP335" s="80"/>
      <c r="KQ335" s="80"/>
      <c r="KR335" s="80"/>
      <c r="KS335" s="80"/>
      <c r="KT335" s="80"/>
      <c r="KU335" s="80"/>
      <c r="KV335" s="80"/>
      <c r="KW335" s="80"/>
      <c r="KX335" s="80"/>
      <c r="KY335" s="80"/>
      <c r="KZ335" s="80"/>
      <c r="LA335" s="80"/>
      <c r="LB335" s="80"/>
      <c r="LC335" s="80">
        <v>7</v>
      </c>
      <c r="LD335" s="80"/>
      <c r="LE335" s="80"/>
      <c r="LF335" s="80"/>
      <c r="LG335" s="80">
        <v>64</v>
      </c>
      <c r="LH335" s="80"/>
      <c r="LI335" s="80"/>
      <c r="LJ335" s="80"/>
      <c r="LK335" s="80"/>
      <c r="LL335" s="80"/>
      <c r="LM335" s="80"/>
      <c r="LN335" s="80"/>
      <c r="LO335" s="80">
        <v>26</v>
      </c>
      <c r="LP335" s="80"/>
      <c r="LQ335" s="80">
        <v>5</v>
      </c>
      <c r="LR335" s="80">
        <v>11729</v>
      </c>
      <c r="LS335" s="80"/>
      <c r="LT335" s="80"/>
      <c r="LU335" s="80"/>
      <c r="LV335" s="80"/>
      <c r="LW335" s="80"/>
      <c r="LX335" s="80"/>
      <c r="LY335" s="80"/>
      <c r="LZ335" s="80"/>
      <c r="MA335" s="80"/>
      <c r="MB335" s="80"/>
      <c r="MC335" s="80"/>
      <c r="MD335" s="80"/>
      <c r="ME335" s="80"/>
      <c r="MF335" s="80"/>
      <c r="MG335" s="80"/>
      <c r="MH335" s="80"/>
      <c r="MI335" s="80"/>
      <c r="MJ335" s="80"/>
      <c r="MK335" s="80"/>
      <c r="ML335" s="80"/>
      <c r="MM335" s="80"/>
      <c r="MN335" s="80"/>
      <c r="MO335" s="80"/>
      <c r="MP335" s="80"/>
      <c r="MQ335" s="80"/>
      <c r="MR335" s="80"/>
      <c r="MS335" s="80"/>
      <c r="MT335" s="80"/>
      <c r="MU335" s="80"/>
      <c r="MV335" s="80"/>
      <c r="MW335" s="80">
        <v>7</v>
      </c>
      <c r="MX335" s="80"/>
      <c r="MY335" s="80"/>
      <c r="MZ335" s="80"/>
      <c r="NA335" s="80"/>
      <c r="NB335" s="80"/>
      <c r="NC335" s="80"/>
      <c r="ND335" s="80"/>
      <c r="NE335" s="80"/>
      <c r="NF335" s="80"/>
      <c r="NG335" s="80">
        <v>0</v>
      </c>
      <c r="NH335" s="80"/>
      <c r="NI335" s="80"/>
      <c r="NJ335" s="80"/>
      <c r="NK335" s="80"/>
      <c r="NL335" s="80"/>
      <c r="NM335" s="80">
        <v>0</v>
      </c>
      <c r="NN335" s="80"/>
      <c r="NO335" s="80"/>
      <c r="NP335" s="80"/>
      <c r="NQ335" s="80"/>
      <c r="NR335" s="80"/>
      <c r="NS335" s="80"/>
      <c r="NT335" s="80"/>
      <c r="NU335" s="80"/>
      <c r="NV335" s="80"/>
      <c r="NW335" s="80"/>
      <c r="NX335" s="80"/>
      <c r="NY335" s="80"/>
      <c r="NZ335" s="80"/>
      <c r="OA335" s="80"/>
      <c r="OB335" s="79">
        <v>11860</v>
      </c>
    </row>
    <row r="336" spans="1:392" ht="13.15">
      <c r="A336" s="27">
        <v>541940</v>
      </c>
      <c r="B336" s="23" t="s">
        <v>489</v>
      </c>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v>8</v>
      </c>
      <c r="AI336" s="80"/>
      <c r="AJ336" s="80"/>
      <c r="AK336" s="80"/>
      <c r="AL336" s="80"/>
      <c r="AM336" s="80"/>
      <c r="AN336" s="80"/>
      <c r="AO336" s="80"/>
      <c r="AP336" s="80"/>
      <c r="AQ336" s="80"/>
      <c r="AR336" s="80"/>
      <c r="AS336" s="80"/>
      <c r="AT336" s="80"/>
      <c r="AU336" s="80"/>
      <c r="AV336" s="80"/>
      <c r="AW336" s="80"/>
      <c r="AX336" s="80"/>
      <c r="AY336" s="80"/>
      <c r="AZ336" s="80"/>
      <c r="BA336" s="80"/>
      <c r="BB336" s="80"/>
      <c r="BC336" s="80"/>
      <c r="BD336" s="80"/>
      <c r="BE336" s="80"/>
      <c r="BF336" s="80"/>
      <c r="BG336" s="80"/>
      <c r="BH336" s="80"/>
      <c r="BI336" s="80"/>
      <c r="BJ336" s="80"/>
      <c r="BK336" s="80"/>
      <c r="BL336" s="80"/>
      <c r="BM336" s="80"/>
      <c r="BN336" s="80"/>
      <c r="BO336" s="81"/>
      <c r="BP336" s="80"/>
      <c r="BQ336" s="80"/>
      <c r="BR336" s="80"/>
      <c r="BS336" s="80"/>
      <c r="BT336" s="80"/>
      <c r="BU336" s="80"/>
      <c r="BV336" s="80"/>
      <c r="BW336" s="80"/>
      <c r="BX336" s="80"/>
      <c r="BY336" s="80"/>
      <c r="BZ336" s="80"/>
      <c r="CA336" s="80"/>
      <c r="CB336" s="80"/>
      <c r="CC336" s="80"/>
      <c r="CD336" s="80"/>
      <c r="CE336" s="80"/>
      <c r="CF336" s="80"/>
      <c r="CG336" s="80"/>
      <c r="CH336" s="80"/>
      <c r="CI336" s="80"/>
      <c r="CJ336" s="80"/>
      <c r="CK336" s="80"/>
      <c r="CL336" s="80"/>
      <c r="CM336" s="80"/>
      <c r="CN336" s="80"/>
      <c r="CO336" s="80"/>
      <c r="CP336" s="80"/>
      <c r="CQ336" s="80"/>
      <c r="CR336" s="80"/>
      <c r="CS336" s="80"/>
      <c r="CT336" s="80"/>
      <c r="CU336" s="80"/>
      <c r="CV336" s="80"/>
      <c r="CW336" s="80"/>
      <c r="CX336" s="80"/>
      <c r="CY336" s="80"/>
      <c r="CZ336" s="80"/>
      <c r="DA336" s="80"/>
      <c r="DB336" s="80"/>
      <c r="DC336" s="80"/>
      <c r="DD336" s="80"/>
      <c r="DE336" s="80"/>
      <c r="DF336" s="80"/>
      <c r="DG336" s="80"/>
      <c r="DH336" s="80"/>
      <c r="DI336" s="80"/>
      <c r="DJ336" s="80"/>
      <c r="DK336" s="80"/>
      <c r="DL336" s="80"/>
      <c r="DM336" s="80"/>
      <c r="DN336" s="80"/>
      <c r="DO336" s="80"/>
      <c r="DP336" s="80"/>
      <c r="DQ336" s="80"/>
      <c r="DR336" s="80"/>
      <c r="DS336" s="80"/>
      <c r="DT336" s="80"/>
      <c r="DU336" s="80"/>
      <c r="DV336" s="80"/>
      <c r="DW336" s="80"/>
      <c r="DX336" s="80"/>
      <c r="DY336" s="80"/>
      <c r="DZ336" s="80"/>
      <c r="EA336" s="80"/>
      <c r="EB336" s="80"/>
      <c r="EC336" s="80"/>
      <c r="ED336" s="80"/>
      <c r="EE336" s="80"/>
      <c r="EF336" s="80"/>
      <c r="EG336" s="80"/>
      <c r="EH336" s="80"/>
      <c r="EI336" s="80"/>
      <c r="EJ336" s="80"/>
      <c r="EK336" s="80"/>
      <c r="EL336" s="80"/>
      <c r="EM336" s="80"/>
      <c r="EN336" s="80"/>
      <c r="EO336" s="80"/>
      <c r="EP336" s="80"/>
      <c r="EQ336" s="80"/>
      <c r="ER336" s="80"/>
      <c r="ES336" s="80"/>
      <c r="ET336" s="80"/>
      <c r="EU336" s="80"/>
      <c r="EV336" s="80"/>
      <c r="EW336" s="80"/>
      <c r="EX336" s="80"/>
      <c r="EY336" s="80"/>
      <c r="EZ336" s="80"/>
      <c r="FA336" s="80"/>
      <c r="FB336" s="80"/>
      <c r="FC336" s="80"/>
      <c r="FD336" s="80"/>
      <c r="FE336" s="80"/>
      <c r="FF336" s="80"/>
      <c r="FG336" s="80"/>
      <c r="FH336" s="80"/>
      <c r="FI336" s="80"/>
      <c r="FJ336" s="80"/>
      <c r="FK336" s="80"/>
      <c r="FL336" s="80"/>
      <c r="FM336" s="80"/>
      <c r="FN336" s="80"/>
      <c r="FO336" s="80"/>
      <c r="FP336" s="80"/>
      <c r="FQ336" s="80"/>
      <c r="FR336" s="80"/>
      <c r="FS336" s="80"/>
      <c r="FT336" s="80"/>
      <c r="FU336" s="80"/>
      <c r="FV336" s="80"/>
      <c r="FW336" s="80"/>
      <c r="FX336" s="80"/>
      <c r="FY336" s="80"/>
      <c r="FZ336" s="80"/>
      <c r="GA336" s="80"/>
      <c r="GB336" s="80"/>
      <c r="GC336" s="80"/>
      <c r="GD336" s="80"/>
      <c r="GE336" s="80"/>
      <c r="GF336" s="80"/>
      <c r="GG336" s="80"/>
      <c r="GH336" s="80"/>
      <c r="GI336" s="80"/>
      <c r="GJ336" s="80"/>
      <c r="GK336" s="80"/>
      <c r="GL336" s="80"/>
      <c r="GM336" s="80"/>
      <c r="GN336" s="80"/>
      <c r="GO336" s="80"/>
      <c r="GP336" s="80"/>
      <c r="GQ336" s="80"/>
      <c r="GR336" s="80"/>
      <c r="GS336" s="80"/>
      <c r="GT336" s="80"/>
      <c r="GU336" s="80"/>
      <c r="GV336" s="80"/>
      <c r="GW336" s="80"/>
      <c r="GX336" s="80"/>
      <c r="GY336" s="80"/>
      <c r="GZ336" s="80"/>
      <c r="HA336" s="80"/>
      <c r="HB336" s="80"/>
      <c r="HC336" s="80"/>
      <c r="HD336" s="80"/>
      <c r="HE336" s="80"/>
      <c r="HF336" s="80"/>
      <c r="HG336" s="80"/>
      <c r="HH336" s="80"/>
      <c r="HI336" s="80"/>
      <c r="HJ336" s="80"/>
      <c r="HK336" s="80"/>
      <c r="HL336" s="80"/>
      <c r="HM336" s="80"/>
      <c r="HN336" s="80"/>
      <c r="HO336" s="80"/>
      <c r="HP336" s="80"/>
      <c r="HQ336" s="80"/>
      <c r="HR336" s="80"/>
      <c r="HS336" s="80"/>
      <c r="HT336" s="80"/>
      <c r="HU336" s="80"/>
      <c r="HV336" s="80"/>
      <c r="HW336" s="80"/>
      <c r="HX336" s="80"/>
      <c r="HY336" s="80"/>
      <c r="HZ336" s="80"/>
      <c r="IA336" s="80"/>
      <c r="IB336" s="80"/>
      <c r="IC336" s="80"/>
      <c r="ID336" s="80"/>
      <c r="IE336" s="80"/>
      <c r="IF336" s="80"/>
      <c r="IG336" s="80"/>
      <c r="IH336" s="80"/>
      <c r="II336" s="80"/>
      <c r="IJ336" s="80"/>
      <c r="IK336" s="80"/>
      <c r="IL336" s="80"/>
      <c r="IM336" s="80"/>
      <c r="IN336" s="80"/>
      <c r="IO336" s="80"/>
      <c r="IP336" s="80"/>
      <c r="IQ336" s="80"/>
      <c r="IR336" s="80"/>
      <c r="IS336" s="80"/>
      <c r="IT336" s="80"/>
      <c r="IU336" s="80"/>
      <c r="IV336" s="80"/>
      <c r="IW336" s="80"/>
      <c r="IX336" s="80"/>
      <c r="IY336" s="80"/>
      <c r="IZ336" s="80"/>
      <c r="JA336" s="80"/>
      <c r="JB336" s="80"/>
      <c r="JC336" s="80"/>
      <c r="JD336" s="80"/>
      <c r="JE336" s="80"/>
      <c r="JF336" s="80"/>
      <c r="JG336" s="80"/>
      <c r="JH336" s="80"/>
      <c r="JI336" s="80"/>
      <c r="JJ336" s="80"/>
      <c r="JK336" s="80"/>
      <c r="JL336" s="80"/>
      <c r="JM336" s="80"/>
      <c r="JN336" s="80"/>
      <c r="JO336" s="80"/>
      <c r="JP336" s="80"/>
      <c r="JQ336" s="80"/>
      <c r="JR336" s="80"/>
      <c r="JS336" s="80"/>
      <c r="JT336" s="80">
        <v>872</v>
      </c>
      <c r="JU336" s="80"/>
      <c r="JV336" s="80"/>
      <c r="JW336" s="80"/>
      <c r="JX336" s="80"/>
      <c r="JY336" s="80"/>
      <c r="JZ336" s="80"/>
      <c r="KA336" s="80"/>
      <c r="KB336" s="80"/>
      <c r="KC336" s="80"/>
      <c r="KD336" s="80"/>
      <c r="KE336" s="80"/>
      <c r="KF336" s="80"/>
      <c r="KG336" s="80"/>
      <c r="KH336" s="80"/>
      <c r="KI336" s="80"/>
      <c r="KJ336" s="80"/>
      <c r="KK336" s="80"/>
      <c r="KL336" s="80"/>
      <c r="KM336" s="80"/>
      <c r="KN336" s="80"/>
      <c r="KO336" s="80"/>
      <c r="KP336" s="80"/>
      <c r="KQ336" s="80"/>
      <c r="KR336" s="80"/>
      <c r="KS336" s="80"/>
      <c r="KT336" s="80"/>
      <c r="KU336" s="80"/>
      <c r="KV336" s="80"/>
      <c r="KW336" s="80"/>
      <c r="KX336" s="80"/>
      <c r="KY336" s="80"/>
      <c r="KZ336" s="80"/>
      <c r="LA336" s="80"/>
      <c r="LB336" s="80"/>
      <c r="LC336" s="80">
        <v>13</v>
      </c>
      <c r="LD336" s="80"/>
      <c r="LE336" s="80"/>
      <c r="LF336" s="80"/>
      <c r="LG336" s="80">
        <v>226</v>
      </c>
      <c r="LH336" s="80"/>
      <c r="LI336" s="80"/>
      <c r="LJ336" s="80"/>
      <c r="LK336" s="80"/>
      <c r="LL336" s="80"/>
      <c r="LM336" s="80"/>
      <c r="LN336" s="80"/>
      <c r="LO336" s="80">
        <v>92</v>
      </c>
      <c r="LP336" s="80"/>
      <c r="LQ336" s="80">
        <v>15</v>
      </c>
      <c r="LR336" s="80"/>
      <c r="LS336" s="80">
        <v>22460</v>
      </c>
      <c r="LT336" s="80"/>
      <c r="LU336" s="80"/>
      <c r="LV336" s="80"/>
      <c r="LW336" s="80"/>
      <c r="LX336" s="80"/>
      <c r="LY336" s="80"/>
      <c r="LZ336" s="80"/>
      <c r="MA336" s="80"/>
      <c r="MB336" s="80"/>
      <c r="MC336" s="80"/>
      <c r="MD336" s="80"/>
      <c r="ME336" s="80"/>
      <c r="MF336" s="80"/>
      <c r="MG336" s="80"/>
      <c r="MH336" s="80"/>
      <c r="MI336" s="80"/>
      <c r="MJ336" s="80"/>
      <c r="MK336" s="80"/>
      <c r="ML336" s="80"/>
      <c r="MM336" s="80"/>
      <c r="MN336" s="80"/>
      <c r="MO336" s="80"/>
      <c r="MP336" s="80"/>
      <c r="MQ336" s="80"/>
      <c r="MR336" s="80"/>
      <c r="MS336" s="80"/>
      <c r="MT336" s="80"/>
      <c r="MU336" s="80"/>
      <c r="MV336" s="80"/>
      <c r="MW336" s="80"/>
      <c r="MX336" s="80"/>
      <c r="MY336" s="80"/>
      <c r="MZ336" s="80"/>
      <c r="NA336" s="80"/>
      <c r="NB336" s="80"/>
      <c r="NC336" s="80"/>
      <c r="ND336" s="80"/>
      <c r="NE336" s="80"/>
      <c r="NF336" s="80"/>
      <c r="NG336" s="80"/>
      <c r="NH336" s="80"/>
      <c r="NI336" s="80"/>
      <c r="NJ336" s="80"/>
      <c r="NK336" s="80"/>
      <c r="NL336" s="80"/>
      <c r="NM336" s="80">
        <v>840</v>
      </c>
      <c r="NN336" s="80"/>
      <c r="NO336" s="80"/>
      <c r="NP336" s="80"/>
      <c r="NQ336" s="80"/>
      <c r="NR336" s="80"/>
      <c r="NS336" s="80"/>
      <c r="NT336" s="80"/>
      <c r="NU336" s="80"/>
      <c r="NV336" s="80"/>
      <c r="NW336" s="80"/>
      <c r="NX336" s="80"/>
      <c r="NY336" s="80"/>
      <c r="NZ336" s="80"/>
      <c r="OA336" s="80"/>
      <c r="OB336" s="79">
        <v>24527</v>
      </c>
    </row>
    <row r="337" spans="1:392" ht="13.15">
      <c r="A337" s="27">
        <v>550000</v>
      </c>
      <c r="B337" s="23" t="s">
        <v>490</v>
      </c>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v>288</v>
      </c>
      <c r="AI337" s="80"/>
      <c r="AJ337" s="80"/>
      <c r="AK337" s="80"/>
      <c r="AL337" s="80"/>
      <c r="AM337" s="80"/>
      <c r="AN337" s="80"/>
      <c r="AO337" s="80"/>
      <c r="AP337" s="80"/>
      <c r="AQ337" s="80"/>
      <c r="AR337" s="80"/>
      <c r="AS337" s="80"/>
      <c r="AT337" s="80"/>
      <c r="AU337" s="80"/>
      <c r="AV337" s="80"/>
      <c r="AW337" s="80"/>
      <c r="AX337" s="80"/>
      <c r="AY337" s="80"/>
      <c r="AZ337" s="80"/>
      <c r="BA337" s="80"/>
      <c r="BB337" s="80"/>
      <c r="BC337" s="80"/>
      <c r="BD337" s="80"/>
      <c r="BE337" s="80"/>
      <c r="BF337" s="80"/>
      <c r="BG337" s="80"/>
      <c r="BH337" s="80"/>
      <c r="BI337" s="80"/>
      <c r="BJ337" s="80"/>
      <c r="BK337" s="80"/>
      <c r="BL337" s="80"/>
      <c r="BM337" s="80"/>
      <c r="BN337" s="80"/>
      <c r="BO337" s="81"/>
      <c r="BP337" s="80"/>
      <c r="BQ337" s="80"/>
      <c r="BR337" s="80"/>
      <c r="BS337" s="80"/>
      <c r="BT337" s="80"/>
      <c r="BU337" s="80"/>
      <c r="BV337" s="80"/>
      <c r="BW337" s="80"/>
      <c r="BX337" s="80"/>
      <c r="BY337" s="80"/>
      <c r="BZ337" s="80"/>
      <c r="CA337" s="80"/>
      <c r="CB337" s="80"/>
      <c r="CC337" s="80"/>
      <c r="CD337" s="80"/>
      <c r="CE337" s="80"/>
      <c r="CF337" s="80"/>
      <c r="CG337" s="80"/>
      <c r="CH337" s="80"/>
      <c r="CI337" s="80"/>
      <c r="CJ337" s="80"/>
      <c r="CK337" s="80"/>
      <c r="CL337" s="80"/>
      <c r="CM337" s="80"/>
      <c r="CN337" s="80"/>
      <c r="CO337" s="80"/>
      <c r="CP337" s="80"/>
      <c r="CQ337" s="80"/>
      <c r="CR337" s="80"/>
      <c r="CS337" s="80"/>
      <c r="CT337" s="80"/>
      <c r="CU337" s="80"/>
      <c r="CV337" s="80"/>
      <c r="CW337" s="80"/>
      <c r="CX337" s="80"/>
      <c r="CY337" s="80"/>
      <c r="CZ337" s="80"/>
      <c r="DA337" s="80"/>
      <c r="DB337" s="80"/>
      <c r="DC337" s="80"/>
      <c r="DD337" s="80"/>
      <c r="DE337" s="80"/>
      <c r="DF337" s="80"/>
      <c r="DG337" s="80"/>
      <c r="DH337" s="80"/>
      <c r="DI337" s="80"/>
      <c r="DJ337" s="80"/>
      <c r="DK337" s="80"/>
      <c r="DL337" s="80"/>
      <c r="DM337" s="80"/>
      <c r="DN337" s="80"/>
      <c r="DO337" s="80"/>
      <c r="DP337" s="80"/>
      <c r="DQ337" s="80"/>
      <c r="DR337" s="80"/>
      <c r="DS337" s="80"/>
      <c r="DT337" s="80"/>
      <c r="DU337" s="80"/>
      <c r="DV337" s="80"/>
      <c r="DW337" s="80"/>
      <c r="DX337" s="80"/>
      <c r="DY337" s="80"/>
      <c r="DZ337" s="80"/>
      <c r="EA337" s="80"/>
      <c r="EB337" s="80"/>
      <c r="EC337" s="80"/>
      <c r="ED337" s="80"/>
      <c r="EE337" s="80"/>
      <c r="EF337" s="80"/>
      <c r="EG337" s="80"/>
      <c r="EH337" s="80"/>
      <c r="EI337" s="80"/>
      <c r="EJ337" s="80"/>
      <c r="EK337" s="80"/>
      <c r="EL337" s="80"/>
      <c r="EM337" s="80"/>
      <c r="EN337" s="80"/>
      <c r="EO337" s="80"/>
      <c r="EP337" s="80"/>
      <c r="EQ337" s="80"/>
      <c r="ER337" s="80"/>
      <c r="ES337" s="80"/>
      <c r="ET337" s="80"/>
      <c r="EU337" s="80"/>
      <c r="EV337" s="80"/>
      <c r="EW337" s="80"/>
      <c r="EX337" s="80"/>
      <c r="EY337" s="80"/>
      <c r="EZ337" s="80"/>
      <c r="FA337" s="80"/>
      <c r="FB337" s="80"/>
      <c r="FC337" s="80"/>
      <c r="FD337" s="80"/>
      <c r="FE337" s="80"/>
      <c r="FF337" s="80"/>
      <c r="FG337" s="80"/>
      <c r="FH337" s="80"/>
      <c r="FI337" s="80"/>
      <c r="FJ337" s="80"/>
      <c r="FK337" s="80"/>
      <c r="FL337" s="80"/>
      <c r="FM337" s="80"/>
      <c r="FN337" s="80"/>
      <c r="FO337" s="80"/>
      <c r="FP337" s="80"/>
      <c r="FQ337" s="80"/>
      <c r="FR337" s="80"/>
      <c r="FS337" s="80"/>
      <c r="FT337" s="80"/>
      <c r="FU337" s="80"/>
      <c r="FV337" s="80"/>
      <c r="FW337" s="80"/>
      <c r="FX337" s="80"/>
      <c r="FY337" s="80"/>
      <c r="FZ337" s="80"/>
      <c r="GA337" s="80"/>
      <c r="GB337" s="80"/>
      <c r="GC337" s="80"/>
      <c r="GD337" s="80"/>
      <c r="GE337" s="80"/>
      <c r="GF337" s="80"/>
      <c r="GG337" s="80"/>
      <c r="GH337" s="80"/>
      <c r="GI337" s="80"/>
      <c r="GJ337" s="80"/>
      <c r="GK337" s="80"/>
      <c r="GL337" s="80"/>
      <c r="GM337" s="80"/>
      <c r="GN337" s="80"/>
      <c r="GO337" s="80"/>
      <c r="GP337" s="80"/>
      <c r="GQ337" s="80"/>
      <c r="GR337" s="80"/>
      <c r="GS337" s="80"/>
      <c r="GT337" s="80"/>
      <c r="GU337" s="80"/>
      <c r="GV337" s="80"/>
      <c r="GW337" s="80"/>
      <c r="GX337" s="80"/>
      <c r="GY337" s="80"/>
      <c r="GZ337" s="80"/>
      <c r="HA337" s="80"/>
      <c r="HB337" s="80"/>
      <c r="HC337" s="80"/>
      <c r="HD337" s="80"/>
      <c r="HE337" s="80"/>
      <c r="HF337" s="80"/>
      <c r="HG337" s="80"/>
      <c r="HH337" s="80"/>
      <c r="HI337" s="80"/>
      <c r="HJ337" s="80"/>
      <c r="HK337" s="80"/>
      <c r="HL337" s="80"/>
      <c r="HM337" s="80"/>
      <c r="HN337" s="80"/>
      <c r="HO337" s="80"/>
      <c r="HP337" s="80"/>
      <c r="HQ337" s="80"/>
      <c r="HR337" s="80"/>
      <c r="HS337" s="80"/>
      <c r="HT337" s="80"/>
      <c r="HU337" s="80"/>
      <c r="HV337" s="80"/>
      <c r="HW337" s="80"/>
      <c r="HX337" s="80"/>
      <c r="HY337" s="80"/>
      <c r="HZ337" s="80"/>
      <c r="IA337" s="80"/>
      <c r="IB337" s="80"/>
      <c r="IC337" s="80"/>
      <c r="ID337" s="80"/>
      <c r="IE337" s="80"/>
      <c r="IF337" s="80"/>
      <c r="IG337" s="80"/>
      <c r="IH337" s="80"/>
      <c r="II337" s="80"/>
      <c r="IJ337" s="80"/>
      <c r="IK337" s="80"/>
      <c r="IL337" s="80"/>
      <c r="IM337" s="80"/>
      <c r="IN337" s="80"/>
      <c r="IO337" s="80"/>
      <c r="IP337" s="80"/>
      <c r="IQ337" s="80"/>
      <c r="IR337" s="80"/>
      <c r="IS337" s="80"/>
      <c r="IT337" s="80"/>
      <c r="IU337" s="80"/>
      <c r="IV337" s="80"/>
      <c r="IW337" s="80"/>
      <c r="IX337" s="80"/>
      <c r="IY337" s="80"/>
      <c r="IZ337" s="80"/>
      <c r="JA337" s="80"/>
      <c r="JB337" s="80"/>
      <c r="JC337" s="80"/>
      <c r="JD337" s="80"/>
      <c r="JE337" s="80"/>
      <c r="JF337" s="80"/>
      <c r="JG337" s="80"/>
      <c r="JH337" s="80"/>
      <c r="JI337" s="80"/>
      <c r="JJ337" s="80"/>
      <c r="JK337" s="80"/>
      <c r="JL337" s="80"/>
      <c r="JM337" s="80"/>
      <c r="JN337" s="80"/>
      <c r="JO337" s="80"/>
      <c r="JP337" s="80"/>
      <c r="JQ337" s="80"/>
      <c r="JR337" s="80"/>
      <c r="JS337" s="80"/>
      <c r="JT337" s="80"/>
      <c r="JU337" s="80"/>
      <c r="JV337" s="80"/>
      <c r="JW337" s="80"/>
      <c r="JX337" s="80"/>
      <c r="JY337" s="80"/>
      <c r="JZ337" s="80"/>
      <c r="KA337" s="80"/>
      <c r="KB337" s="80"/>
      <c r="KC337" s="80"/>
      <c r="KD337" s="80"/>
      <c r="KE337" s="80"/>
      <c r="KF337" s="80"/>
      <c r="KG337" s="80"/>
      <c r="KH337" s="80"/>
      <c r="KI337" s="80"/>
      <c r="KJ337" s="80"/>
      <c r="KK337" s="80"/>
      <c r="KL337" s="80"/>
      <c r="KM337" s="80"/>
      <c r="KN337" s="80"/>
      <c r="KO337" s="80"/>
      <c r="KP337" s="80"/>
      <c r="KQ337" s="80"/>
      <c r="KR337" s="80"/>
      <c r="KS337" s="80"/>
      <c r="KT337" s="80"/>
      <c r="KU337" s="80"/>
      <c r="KV337" s="80"/>
      <c r="KW337" s="80"/>
      <c r="KX337" s="80"/>
      <c r="KY337" s="80"/>
      <c r="KZ337" s="80"/>
      <c r="LA337" s="80"/>
      <c r="LB337" s="80"/>
      <c r="LC337" s="80"/>
      <c r="LD337" s="80"/>
      <c r="LE337" s="80"/>
      <c r="LF337" s="80"/>
      <c r="LG337" s="80">
        <v>7118</v>
      </c>
      <c r="LH337" s="80"/>
      <c r="LI337" s="80"/>
      <c r="LJ337" s="80"/>
      <c r="LK337" s="80"/>
      <c r="LL337" s="80"/>
      <c r="LM337" s="80"/>
      <c r="LN337" s="80"/>
      <c r="LO337" s="80">
        <v>3859</v>
      </c>
      <c r="LP337" s="80"/>
      <c r="LQ337" s="80"/>
      <c r="LR337" s="80"/>
      <c r="LS337" s="80"/>
      <c r="LT337" s="80">
        <v>420440</v>
      </c>
      <c r="LU337" s="80"/>
      <c r="LV337" s="80"/>
      <c r="LW337" s="80"/>
      <c r="LX337" s="80"/>
      <c r="LY337" s="80"/>
      <c r="LZ337" s="80"/>
      <c r="MA337" s="80"/>
      <c r="MB337" s="80"/>
      <c r="MC337" s="80"/>
      <c r="MD337" s="80"/>
      <c r="ME337" s="80"/>
      <c r="MF337" s="80"/>
      <c r="MG337" s="80"/>
      <c r="MH337" s="80"/>
      <c r="MI337" s="80"/>
      <c r="MJ337" s="80"/>
      <c r="MK337" s="80"/>
      <c r="ML337" s="80"/>
      <c r="MM337" s="80"/>
      <c r="MN337" s="80"/>
      <c r="MO337" s="80"/>
      <c r="MP337" s="80"/>
      <c r="MQ337" s="80"/>
      <c r="MR337" s="80"/>
      <c r="MS337" s="80"/>
      <c r="MT337" s="80"/>
      <c r="MU337" s="80"/>
      <c r="MV337" s="80"/>
      <c r="MW337" s="80"/>
      <c r="MX337" s="80"/>
      <c r="MY337" s="80"/>
      <c r="MZ337" s="80"/>
      <c r="NA337" s="80"/>
      <c r="NB337" s="80"/>
      <c r="NC337" s="80"/>
      <c r="ND337" s="80"/>
      <c r="NE337" s="80"/>
      <c r="NF337" s="80"/>
      <c r="NG337" s="80"/>
      <c r="NH337" s="80"/>
      <c r="NI337" s="80"/>
      <c r="NJ337" s="80"/>
      <c r="NK337" s="80"/>
      <c r="NL337" s="80"/>
      <c r="NM337" s="80"/>
      <c r="NN337" s="80"/>
      <c r="NO337" s="80"/>
      <c r="NP337" s="80"/>
      <c r="NQ337" s="80"/>
      <c r="NR337" s="80"/>
      <c r="NS337" s="80"/>
      <c r="NT337" s="80"/>
      <c r="NU337" s="80"/>
      <c r="NV337" s="80"/>
      <c r="NW337" s="80"/>
      <c r="NX337" s="80"/>
      <c r="NY337" s="80"/>
      <c r="NZ337" s="80"/>
      <c r="OA337" s="80"/>
      <c r="OB337" s="79">
        <v>431705</v>
      </c>
    </row>
    <row r="338" spans="1:392" ht="13.15">
      <c r="A338" s="27">
        <v>561100</v>
      </c>
      <c r="B338" s="23" t="s">
        <v>491</v>
      </c>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v>53</v>
      </c>
      <c r="AI338" s="80"/>
      <c r="AJ338" s="80"/>
      <c r="AK338" s="80"/>
      <c r="AL338" s="80"/>
      <c r="AM338" s="80"/>
      <c r="AN338" s="80"/>
      <c r="AO338" s="80"/>
      <c r="AP338" s="80"/>
      <c r="AQ338" s="80"/>
      <c r="AR338" s="80"/>
      <c r="AS338" s="80"/>
      <c r="AT338" s="80"/>
      <c r="AU338" s="80"/>
      <c r="AV338" s="80"/>
      <c r="AW338" s="80"/>
      <c r="AX338" s="80"/>
      <c r="AY338" s="80"/>
      <c r="AZ338" s="80"/>
      <c r="BA338" s="80"/>
      <c r="BB338" s="80"/>
      <c r="BC338" s="80"/>
      <c r="BD338" s="80"/>
      <c r="BE338" s="80"/>
      <c r="BF338" s="80"/>
      <c r="BG338" s="80"/>
      <c r="BH338" s="80"/>
      <c r="BI338" s="80"/>
      <c r="BJ338" s="80"/>
      <c r="BK338" s="80"/>
      <c r="BL338" s="80"/>
      <c r="BM338" s="80"/>
      <c r="BN338" s="80"/>
      <c r="BO338" s="81"/>
      <c r="BP338" s="80"/>
      <c r="BQ338" s="80"/>
      <c r="BR338" s="80"/>
      <c r="BS338" s="80"/>
      <c r="BT338" s="80"/>
      <c r="BU338" s="80"/>
      <c r="BV338" s="80"/>
      <c r="BW338" s="80"/>
      <c r="BX338" s="80"/>
      <c r="BY338" s="80"/>
      <c r="BZ338" s="80"/>
      <c r="CA338" s="80"/>
      <c r="CB338" s="80"/>
      <c r="CC338" s="80"/>
      <c r="CD338" s="80"/>
      <c r="CE338" s="80"/>
      <c r="CF338" s="80"/>
      <c r="CG338" s="80"/>
      <c r="CH338" s="80"/>
      <c r="CI338" s="80"/>
      <c r="CJ338" s="80"/>
      <c r="CK338" s="80"/>
      <c r="CL338" s="80"/>
      <c r="CM338" s="80"/>
      <c r="CN338" s="80"/>
      <c r="CO338" s="80"/>
      <c r="CP338" s="80"/>
      <c r="CQ338" s="80"/>
      <c r="CR338" s="80"/>
      <c r="CS338" s="80"/>
      <c r="CT338" s="80"/>
      <c r="CU338" s="80"/>
      <c r="CV338" s="80"/>
      <c r="CW338" s="80"/>
      <c r="CX338" s="80"/>
      <c r="CY338" s="80"/>
      <c r="CZ338" s="80"/>
      <c r="DA338" s="80"/>
      <c r="DB338" s="80"/>
      <c r="DC338" s="80"/>
      <c r="DD338" s="80"/>
      <c r="DE338" s="80"/>
      <c r="DF338" s="80"/>
      <c r="DG338" s="80"/>
      <c r="DH338" s="80"/>
      <c r="DI338" s="80"/>
      <c r="DJ338" s="80"/>
      <c r="DK338" s="80"/>
      <c r="DL338" s="80"/>
      <c r="DM338" s="80"/>
      <c r="DN338" s="80"/>
      <c r="DO338" s="80"/>
      <c r="DP338" s="80"/>
      <c r="DQ338" s="80"/>
      <c r="DR338" s="80"/>
      <c r="DS338" s="80"/>
      <c r="DT338" s="80"/>
      <c r="DU338" s="80"/>
      <c r="DV338" s="80"/>
      <c r="DW338" s="80"/>
      <c r="DX338" s="80"/>
      <c r="DY338" s="80"/>
      <c r="DZ338" s="80"/>
      <c r="EA338" s="80"/>
      <c r="EB338" s="80"/>
      <c r="EC338" s="80"/>
      <c r="ED338" s="80"/>
      <c r="EE338" s="80"/>
      <c r="EF338" s="80"/>
      <c r="EG338" s="80"/>
      <c r="EH338" s="80"/>
      <c r="EI338" s="80"/>
      <c r="EJ338" s="80"/>
      <c r="EK338" s="80"/>
      <c r="EL338" s="80"/>
      <c r="EM338" s="80"/>
      <c r="EN338" s="80"/>
      <c r="EO338" s="80"/>
      <c r="EP338" s="80"/>
      <c r="EQ338" s="80"/>
      <c r="ER338" s="80"/>
      <c r="ES338" s="80"/>
      <c r="ET338" s="80"/>
      <c r="EU338" s="80"/>
      <c r="EV338" s="80"/>
      <c r="EW338" s="80"/>
      <c r="EX338" s="80"/>
      <c r="EY338" s="80"/>
      <c r="EZ338" s="80"/>
      <c r="FA338" s="80"/>
      <c r="FB338" s="80"/>
      <c r="FC338" s="80"/>
      <c r="FD338" s="80"/>
      <c r="FE338" s="80"/>
      <c r="FF338" s="80"/>
      <c r="FG338" s="80"/>
      <c r="FH338" s="80"/>
      <c r="FI338" s="80"/>
      <c r="FJ338" s="80"/>
      <c r="FK338" s="80"/>
      <c r="FL338" s="80"/>
      <c r="FM338" s="80"/>
      <c r="FN338" s="80"/>
      <c r="FO338" s="80"/>
      <c r="FP338" s="80"/>
      <c r="FQ338" s="80"/>
      <c r="FR338" s="80"/>
      <c r="FS338" s="80"/>
      <c r="FT338" s="80"/>
      <c r="FU338" s="80"/>
      <c r="FV338" s="80"/>
      <c r="FW338" s="80"/>
      <c r="FX338" s="80"/>
      <c r="FY338" s="80"/>
      <c r="FZ338" s="80"/>
      <c r="GA338" s="80"/>
      <c r="GB338" s="80"/>
      <c r="GC338" s="80"/>
      <c r="GD338" s="80"/>
      <c r="GE338" s="80"/>
      <c r="GF338" s="80"/>
      <c r="GG338" s="80"/>
      <c r="GH338" s="80"/>
      <c r="GI338" s="80"/>
      <c r="GJ338" s="80"/>
      <c r="GK338" s="80"/>
      <c r="GL338" s="80"/>
      <c r="GM338" s="80"/>
      <c r="GN338" s="80"/>
      <c r="GO338" s="80"/>
      <c r="GP338" s="80"/>
      <c r="GQ338" s="80"/>
      <c r="GR338" s="80"/>
      <c r="GS338" s="80"/>
      <c r="GT338" s="80"/>
      <c r="GU338" s="80"/>
      <c r="GV338" s="80"/>
      <c r="GW338" s="80"/>
      <c r="GX338" s="80"/>
      <c r="GY338" s="80"/>
      <c r="GZ338" s="80"/>
      <c r="HA338" s="80"/>
      <c r="HB338" s="80"/>
      <c r="HC338" s="80"/>
      <c r="HD338" s="80"/>
      <c r="HE338" s="80"/>
      <c r="HF338" s="80"/>
      <c r="HG338" s="80"/>
      <c r="HH338" s="80"/>
      <c r="HI338" s="80"/>
      <c r="HJ338" s="80"/>
      <c r="HK338" s="80"/>
      <c r="HL338" s="80"/>
      <c r="HM338" s="80"/>
      <c r="HN338" s="80"/>
      <c r="HO338" s="80"/>
      <c r="HP338" s="80"/>
      <c r="HQ338" s="80"/>
      <c r="HR338" s="80"/>
      <c r="HS338" s="80"/>
      <c r="HT338" s="80"/>
      <c r="HU338" s="80"/>
      <c r="HV338" s="80"/>
      <c r="HW338" s="80"/>
      <c r="HX338" s="80"/>
      <c r="HY338" s="80"/>
      <c r="HZ338" s="80"/>
      <c r="IA338" s="80"/>
      <c r="IB338" s="80"/>
      <c r="IC338" s="80"/>
      <c r="ID338" s="80"/>
      <c r="IE338" s="80"/>
      <c r="IF338" s="80"/>
      <c r="IG338" s="80"/>
      <c r="IH338" s="80"/>
      <c r="II338" s="80"/>
      <c r="IJ338" s="80"/>
      <c r="IK338" s="80"/>
      <c r="IL338" s="80"/>
      <c r="IM338" s="80"/>
      <c r="IN338" s="80"/>
      <c r="IO338" s="80"/>
      <c r="IP338" s="80"/>
      <c r="IQ338" s="80"/>
      <c r="IR338" s="80"/>
      <c r="IS338" s="80"/>
      <c r="IT338" s="80"/>
      <c r="IU338" s="80"/>
      <c r="IV338" s="80"/>
      <c r="IW338" s="80"/>
      <c r="IX338" s="80"/>
      <c r="IY338" s="80"/>
      <c r="IZ338" s="80"/>
      <c r="JA338" s="80"/>
      <c r="JB338" s="80"/>
      <c r="JC338" s="80"/>
      <c r="JD338" s="80"/>
      <c r="JE338" s="80"/>
      <c r="JF338" s="80"/>
      <c r="JG338" s="80"/>
      <c r="JH338" s="80"/>
      <c r="JI338" s="80"/>
      <c r="JJ338" s="80"/>
      <c r="JK338" s="80"/>
      <c r="JL338" s="80"/>
      <c r="JM338" s="80"/>
      <c r="JN338" s="80"/>
      <c r="JO338" s="80"/>
      <c r="JP338" s="80"/>
      <c r="JQ338" s="80"/>
      <c r="JR338" s="80"/>
      <c r="JS338" s="80"/>
      <c r="JT338" s="80">
        <v>35</v>
      </c>
      <c r="JU338" s="80"/>
      <c r="JV338" s="80"/>
      <c r="JW338" s="80"/>
      <c r="JX338" s="80"/>
      <c r="JY338" s="80"/>
      <c r="JZ338" s="80"/>
      <c r="KA338" s="80"/>
      <c r="KB338" s="80"/>
      <c r="KC338" s="80"/>
      <c r="KD338" s="80"/>
      <c r="KE338" s="80"/>
      <c r="KF338" s="80"/>
      <c r="KG338" s="80"/>
      <c r="KH338" s="80"/>
      <c r="KI338" s="80"/>
      <c r="KJ338" s="80"/>
      <c r="KK338" s="80"/>
      <c r="KL338" s="80"/>
      <c r="KM338" s="80"/>
      <c r="KN338" s="80"/>
      <c r="KO338" s="80"/>
      <c r="KP338" s="80"/>
      <c r="KQ338" s="80"/>
      <c r="KR338" s="80"/>
      <c r="KS338" s="80"/>
      <c r="KT338" s="80"/>
      <c r="KU338" s="80"/>
      <c r="KV338" s="80"/>
      <c r="KW338" s="80"/>
      <c r="KX338" s="80">
        <v>48</v>
      </c>
      <c r="KY338" s="80"/>
      <c r="KZ338" s="80"/>
      <c r="LA338" s="80">
        <v>366</v>
      </c>
      <c r="LB338" s="80"/>
      <c r="LC338" s="80"/>
      <c r="LD338" s="80"/>
      <c r="LE338" s="80"/>
      <c r="LF338" s="80"/>
      <c r="LG338" s="80">
        <v>650</v>
      </c>
      <c r="LH338" s="80">
        <v>38</v>
      </c>
      <c r="LI338" s="80">
        <v>246</v>
      </c>
      <c r="LJ338" s="80">
        <v>303</v>
      </c>
      <c r="LK338" s="80">
        <v>212</v>
      </c>
      <c r="LL338" s="80"/>
      <c r="LM338" s="80">
        <v>701</v>
      </c>
      <c r="LN338" s="80">
        <v>15</v>
      </c>
      <c r="LO338" s="80">
        <v>23</v>
      </c>
      <c r="LP338" s="80">
        <v>0</v>
      </c>
      <c r="LQ338" s="80"/>
      <c r="LR338" s="80"/>
      <c r="LS338" s="80"/>
      <c r="LT338" s="80"/>
      <c r="LU338" s="80">
        <v>42353</v>
      </c>
      <c r="LV338" s="80">
        <v>593</v>
      </c>
      <c r="LW338" s="80"/>
      <c r="LX338" s="80"/>
      <c r="LY338" s="80"/>
      <c r="LZ338" s="80"/>
      <c r="MA338" s="80"/>
      <c r="MB338" s="80"/>
      <c r="MC338" s="80"/>
      <c r="MD338" s="80"/>
      <c r="ME338" s="80"/>
      <c r="MF338" s="80"/>
      <c r="MG338" s="80"/>
      <c r="MH338" s="80"/>
      <c r="MI338" s="80"/>
      <c r="MJ338" s="80"/>
      <c r="MK338" s="80"/>
      <c r="ML338" s="80"/>
      <c r="MM338" s="80"/>
      <c r="MN338" s="80"/>
      <c r="MO338" s="80"/>
      <c r="MP338" s="80"/>
      <c r="MQ338" s="80"/>
      <c r="MR338" s="80"/>
      <c r="MS338" s="80"/>
      <c r="MT338" s="80"/>
      <c r="MU338" s="80"/>
      <c r="MV338" s="80"/>
      <c r="MW338" s="80"/>
      <c r="MX338" s="80"/>
      <c r="MY338" s="80"/>
      <c r="MZ338" s="80"/>
      <c r="NA338" s="80"/>
      <c r="NB338" s="80"/>
      <c r="NC338" s="80"/>
      <c r="ND338" s="80"/>
      <c r="NE338" s="80"/>
      <c r="NF338" s="80"/>
      <c r="NG338" s="80"/>
      <c r="NH338" s="80"/>
      <c r="NI338" s="80"/>
      <c r="NJ338" s="80"/>
      <c r="NK338" s="80"/>
      <c r="NL338" s="80"/>
      <c r="NM338" s="80"/>
      <c r="NN338" s="80"/>
      <c r="NO338" s="80"/>
      <c r="NP338" s="80"/>
      <c r="NQ338" s="80"/>
      <c r="NR338" s="80"/>
      <c r="NS338" s="80"/>
      <c r="NT338" s="80"/>
      <c r="NU338" s="80"/>
      <c r="NV338" s="80"/>
      <c r="NW338" s="80"/>
      <c r="NX338" s="80"/>
      <c r="NY338" s="80"/>
      <c r="NZ338" s="80"/>
      <c r="OA338" s="80"/>
      <c r="OB338" s="79">
        <v>45635</v>
      </c>
    </row>
    <row r="339" spans="1:392" ht="13.15">
      <c r="A339" s="27">
        <v>561200</v>
      </c>
      <c r="B339" s="23" t="s">
        <v>492</v>
      </c>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v>98</v>
      </c>
      <c r="AI339" s="80"/>
      <c r="AJ339" s="80"/>
      <c r="AK339" s="80"/>
      <c r="AL339" s="80"/>
      <c r="AM339" s="80"/>
      <c r="AN339" s="80"/>
      <c r="AO339" s="80"/>
      <c r="AP339" s="80"/>
      <c r="AQ339" s="80"/>
      <c r="AR339" s="80"/>
      <c r="AS339" s="80"/>
      <c r="AT339" s="80"/>
      <c r="AU339" s="80"/>
      <c r="AV339" s="80"/>
      <c r="AW339" s="80"/>
      <c r="AX339" s="80"/>
      <c r="AY339" s="80"/>
      <c r="AZ339" s="80"/>
      <c r="BA339" s="80"/>
      <c r="BB339" s="80"/>
      <c r="BC339" s="80"/>
      <c r="BD339" s="80"/>
      <c r="BE339" s="80"/>
      <c r="BF339" s="80"/>
      <c r="BG339" s="80"/>
      <c r="BH339" s="80"/>
      <c r="BI339" s="80"/>
      <c r="BJ339" s="80"/>
      <c r="BK339" s="80"/>
      <c r="BL339" s="80"/>
      <c r="BM339" s="80"/>
      <c r="BN339" s="80"/>
      <c r="BO339" s="81"/>
      <c r="BP339" s="80"/>
      <c r="BQ339" s="80"/>
      <c r="BR339" s="80"/>
      <c r="BS339" s="80"/>
      <c r="BT339" s="80"/>
      <c r="BU339" s="80"/>
      <c r="BV339" s="80"/>
      <c r="BW339" s="80"/>
      <c r="BX339" s="80"/>
      <c r="BY339" s="80"/>
      <c r="BZ339" s="80"/>
      <c r="CA339" s="80"/>
      <c r="CB339" s="80"/>
      <c r="CC339" s="80"/>
      <c r="CD339" s="80"/>
      <c r="CE339" s="80"/>
      <c r="CF339" s="80"/>
      <c r="CG339" s="80"/>
      <c r="CH339" s="80"/>
      <c r="CI339" s="80"/>
      <c r="CJ339" s="80"/>
      <c r="CK339" s="80"/>
      <c r="CL339" s="80"/>
      <c r="CM339" s="80"/>
      <c r="CN339" s="80"/>
      <c r="CO339" s="80"/>
      <c r="CP339" s="80"/>
      <c r="CQ339" s="80"/>
      <c r="CR339" s="80"/>
      <c r="CS339" s="80"/>
      <c r="CT339" s="80"/>
      <c r="CU339" s="80"/>
      <c r="CV339" s="80"/>
      <c r="CW339" s="80"/>
      <c r="CX339" s="80"/>
      <c r="CY339" s="80"/>
      <c r="CZ339" s="80"/>
      <c r="DA339" s="80"/>
      <c r="DB339" s="80"/>
      <c r="DC339" s="80"/>
      <c r="DD339" s="80"/>
      <c r="DE339" s="80"/>
      <c r="DF339" s="80"/>
      <c r="DG339" s="80"/>
      <c r="DH339" s="80"/>
      <c r="DI339" s="80"/>
      <c r="DJ339" s="80"/>
      <c r="DK339" s="80"/>
      <c r="DL339" s="80"/>
      <c r="DM339" s="80"/>
      <c r="DN339" s="80"/>
      <c r="DO339" s="80"/>
      <c r="DP339" s="80"/>
      <c r="DQ339" s="80"/>
      <c r="DR339" s="80"/>
      <c r="DS339" s="80"/>
      <c r="DT339" s="80"/>
      <c r="DU339" s="80"/>
      <c r="DV339" s="80"/>
      <c r="DW339" s="80"/>
      <c r="DX339" s="80"/>
      <c r="DY339" s="80"/>
      <c r="DZ339" s="80"/>
      <c r="EA339" s="80"/>
      <c r="EB339" s="80"/>
      <c r="EC339" s="80"/>
      <c r="ED339" s="80"/>
      <c r="EE339" s="80"/>
      <c r="EF339" s="80"/>
      <c r="EG339" s="80"/>
      <c r="EH339" s="80"/>
      <c r="EI339" s="80"/>
      <c r="EJ339" s="80"/>
      <c r="EK339" s="80"/>
      <c r="EL339" s="80"/>
      <c r="EM339" s="80"/>
      <c r="EN339" s="80"/>
      <c r="EO339" s="80"/>
      <c r="EP339" s="80"/>
      <c r="EQ339" s="80"/>
      <c r="ER339" s="80"/>
      <c r="ES339" s="80"/>
      <c r="ET339" s="80"/>
      <c r="EU339" s="80"/>
      <c r="EV339" s="80"/>
      <c r="EW339" s="80"/>
      <c r="EX339" s="80"/>
      <c r="EY339" s="80"/>
      <c r="EZ339" s="80"/>
      <c r="FA339" s="80"/>
      <c r="FB339" s="80"/>
      <c r="FC339" s="80"/>
      <c r="FD339" s="80"/>
      <c r="FE339" s="80"/>
      <c r="FF339" s="80"/>
      <c r="FG339" s="80"/>
      <c r="FH339" s="80"/>
      <c r="FI339" s="80"/>
      <c r="FJ339" s="80"/>
      <c r="FK339" s="80"/>
      <c r="FL339" s="80"/>
      <c r="FM339" s="80"/>
      <c r="FN339" s="80"/>
      <c r="FO339" s="80"/>
      <c r="FP339" s="80"/>
      <c r="FQ339" s="80"/>
      <c r="FR339" s="80"/>
      <c r="FS339" s="80"/>
      <c r="FT339" s="80"/>
      <c r="FU339" s="80"/>
      <c r="FV339" s="80"/>
      <c r="FW339" s="80"/>
      <c r="FX339" s="80"/>
      <c r="FY339" s="80"/>
      <c r="FZ339" s="80"/>
      <c r="GA339" s="80"/>
      <c r="GB339" s="80"/>
      <c r="GC339" s="80"/>
      <c r="GD339" s="80"/>
      <c r="GE339" s="80"/>
      <c r="GF339" s="80"/>
      <c r="GG339" s="80"/>
      <c r="GH339" s="80"/>
      <c r="GI339" s="80"/>
      <c r="GJ339" s="80"/>
      <c r="GK339" s="80"/>
      <c r="GL339" s="80"/>
      <c r="GM339" s="80"/>
      <c r="GN339" s="80"/>
      <c r="GO339" s="80"/>
      <c r="GP339" s="80"/>
      <c r="GQ339" s="80"/>
      <c r="GR339" s="80"/>
      <c r="GS339" s="80"/>
      <c r="GT339" s="80"/>
      <c r="GU339" s="80"/>
      <c r="GV339" s="80"/>
      <c r="GW339" s="80"/>
      <c r="GX339" s="80"/>
      <c r="GY339" s="80"/>
      <c r="GZ339" s="80"/>
      <c r="HA339" s="80"/>
      <c r="HB339" s="80"/>
      <c r="HC339" s="80"/>
      <c r="HD339" s="80"/>
      <c r="HE339" s="80"/>
      <c r="HF339" s="80"/>
      <c r="HG339" s="80"/>
      <c r="HH339" s="80"/>
      <c r="HI339" s="80"/>
      <c r="HJ339" s="80"/>
      <c r="HK339" s="80"/>
      <c r="HL339" s="80"/>
      <c r="HM339" s="80"/>
      <c r="HN339" s="80"/>
      <c r="HO339" s="80"/>
      <c r="HP339" s="80"/>
      <c r="HQ339" s="80"/>
      <c r="HR339" s="80"/>
      <c r="HS339" s="80"/>
      <c r="HT339" s="80"/>
      <c r="HU339" s="80"/>
      <c r="HV339" s="80"/>
      <c r="HW339" s="80"/>
      <c r="HX339" s="80"/>
      <c r="HY339" s="80"/>
      <c r="HZ339" s="80"/>
      <c r="IA339" s="80"/>
      <c r="IB339" s="80"/>
      <c r="IC339" s="80"/>
      <c r="ID339" s="80"/>
      <c r="IE339" s="80"/>
      <c r="IF339" s="80"/>
      <c r="IG339" s="80"/>
      <c r="IH339" s="80"/>
      <c r="II339" s="80"/>
      <c r="IJ339" s="80"/>
      <c r="IK339" s="80"/>
      <c r="IL339" s="80"/>
      <c r="IM339" s="80"/>
      <c r="IN339" s="80"/>
      <c r="IO339" s="80"/>
      <c r="IP339" s="80"/>
      <c r="IQ339" s="80"/>
      <c r="IR339" s="80"/>
      <c r="IS339" s="80"/>
      <c r="IT339" s="80"/>
      <c r="IU339" s="80"/>
      <c r="IV339" s="80"/>
      <c r="IW339" s="80"/>
      <c r="IX339" s="80"/>
      <c r="IY339" s="80"/>
      <c r="IZ339" s="80"/>
      <c r="JA339" s="80"/>
      <c r="JB339" s="80"/>
      <c r="JC339" s="80"/>
      <c r="JD339" s="80"/>
      <c r="JE339" s="80"/>
      <c r="JF339" s="80"/>
      <c r="JG339" s="80"/>
      <c r="JH339" s="80"/>
      <c r="JI339" s="80"/>
      <c r="JJ339" s="80"/>
      <c r="JK339" s="80"/>
      <c r="JL339" s="80"/>
      <c r="JM339" s="80"/>
      <c r="JN339" s="80"/>
      <c r="JO339" s="80"/>
      <c r="JP339" s="80"/>
      <c r="JQ339" s="80"/>
      <c r="JR339" s="80"/>
      <c r="JS339" s="80"/>
      <c r="JT339" s="80">
        <v>19</v>
      </c>
      <c r="JU339" s="80"/>
      <c r="JV339" s="80"/>
      <c r="JW339" s="80"/>
      <c r="JX339" s="80"/>
      <c r="JY339" s="80"/>
      <c r="JZ339" s="80"/>
      <c r="KA339" s="80"/>
      <c r="KB339" s="80"/>
      <c r="KC339" s="80"/>
      <c r="KD339" s="80"/>
      <c r="KE339" s="80"/>
      <c r="KF339" s="80"/>
      <c r="KG339" s="80"/>
      <c r="KH339" s="80"/>
      <c r="KI339" s="80"/>
      <c r="KJ339" s="80"/>
      <c r="KK339" s="80"/>
      <c r="KL339" s="80"/>
      <c r="KM339" s="80"/>
      <c r="KN339" s="80"/>
      <c r="KO339" s="80"/>
      <c r="KP339" s="80"/>
      <c r="KQ339" s="80"/>
      <c r="KR339" s="80"/>
      <c r="KS339" s="80"/>
      <c r="KT339" s="80"/>
      <c r="KU339" s="80"/>
      <c r="KV339" s="80"/>
      <c r="KW339" s="80"/>
      <c r="KX339" s="80"/>
      <c r="KY339" s="80"/>
      <c r="KZ339" s="80"/>
      <c r="LA339" s="80">
        <v>151</v>
      </c>
      <c r="LB339" s="80"/>
      <c r="LC339" s="80"/>
      <c r="LD339" s="80"/>
      <c r="LE339" s="80"/>
      <c r="LF339" s="80"/>
      <c r="LG339" s="80">
        <v>152</v>
      </c>
      <c r="LH339" s="80">
        <v>0</v>
      </c>
      <c r="LI339" s="80">
        <v>28</v>
      </c>
      <c r="LJ339" s="80">
        <v>15</v>
      </c>
      <c r="LK339" s="80">
        <v>135</v>
      </c>
      <c r="LL339" s="80"/>
      <c r="LM339" s="80">
        <v>9</v>
      </c>
      <c r="LN339" s="80">
        <v>0</v>
      </c>
      <c r="LO339" s="80">
        <v>5</v>
      </c>
      <c r="LP339" s="80"/>
      <c r="LQ339" s="80"/>
      <c r="LR339" s="80"/>
      <c r="LS339" s="80"/>
      <c r="LT339" s="80"/>
      <c r="LU339" s="80">
        <v>178</v>
      </c>
      <c r="LV339" s="80">
        <v>26533</v>
      </c>
      <c r="LW339" s="80"/>
      <c r="LX339" s="80"/>
      <c r="LY339" s="80"/>
      <c r="LZ339" s="80"/>
      <c r="MA339" s="80"/>
      <c r="MB339" s="80"/>
      <c r="MC339" s="80"/>
      <c r="MD339" s="80"/>
      <c r="ME339" s="80"/>
      <c r="MF339" s="80"/>
      <c r="MG339" s="80"/>
      <c r="MH339" s="80"/>
      <c r="MI339" s="80"/>
      <c r="MJ339" s="80"/>
      <c r="MK339" s="80"/>
      <c r="ML339" s="80"/>
      <c r="MM339" s="80"/>
      <c r="MN339" s="80"/>
      <c r="MO339" s="80"/>
      <c r="MP339" s="80"/>
      <c r="MQ339" s="80"/>
      <c r="MR339" s="80"/>
      <c r="MS339" s="80"/>
      <c r="MT339" s="80"/>
      <c r="MU339" s="80"/>
      <c r="MV339" s="80"/>
      <c r="MW339" s="80"/>
      <c r="MX339" s="80"/>
      <c r="MY339" s="80"/>
      <c r="MZ339" s="80"/>
      <c r="NA339" s="80"/>
      <c r="NB339" s="80"/>
      <c r="NC339" s="80"/>
      <c r="ND339" s="80"/>
      <c r="NE339" s="80"/>
      <c r="NF339" s="80"/>
      <c r="NG339" s="80"/>
      <c r="NH339" s="80"/>
      <c r="NI339" s="80"/>
      <c r="NJ339" s="80"/>
      <c r="NK339" s="80"/>
      <c r="NL339" s="80"/>
      <c r="NM339" s="80"/>
      <c r="NN339" s="80"/>
      <c r="NO339" s="80"/>
      <c r="NP339" s="80"/>
      <c r="NQ339" s="80"/>
      <c r="NR339" s="80"/>
      <c r="NS339" s="80"/>
      <c r="NT339" s="80"/>
      <c r="NU339" s="80"/>
      <c r="NV339" s="80"/>
      <c r="NW339" s="80"/>
      <c r="NX339" s="80"/>
      <c r="NY339" s="80"/>
      <c r="NZ339" s="80"/>
      <c r="OA339" s="80"/>
      <c r="OB339" s="79">
        <v>27322</v>
      </c>
    </row>
    <row r="340" spans="1:392" ht="13.15">
      <c r="A340" s="27">
        <v>561300</v>
      </c>
      <c r="B340" s="23" t="s">
        <v>493</v>
      </c>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v>466</v>
      </c>
      <c r="AI340" s="80"/>
      <c r="AJ340" s="80"/>
      <c r="AK340" s="80"/>
      <c r="AL340" s="80"/>
      <c r="AM340" s="80"/>
      <c r="AN340" s="80"/>
      <c r="AO340" s="80"/>
      <c r="AP340" s="80"/>
      <c r="AQ340" s="80"/>
      <c r="AR340" s="80"/>
      <c r="AS340" s="80"/>
      <c r="AT340" s="80"/>
      <c r="AU340" s="80"/>
      <c r="AV340" s="80"/>
      <c r="AW340" s="80"/>
      <c r="AX340" s="80"/>
      <c r="AY340" s="80"/>
      <c r="AZ340" s="80"/>
      <c r="BA340" s="80"/>
      <c r="BB340" s="80"/>
      <c r="BC340" s="80"/>
      <c r="BD340" s="80"/>
      <c r="BE340" s="80"/>
      <c r="BF340" s="80"/>
      <c r="BG340" s="80"/>
      <c r="BH340" s="80"/>
      <c r="BI340" s="80"/>
      <c r="BJ340" s="80"/>
      <c r="BK340" s="80"/>
      <c r="BL340" s="80"/>
      <c r="BM340" s="80"/>
      <c r="BN340" s="80"/>
      <c r="BO340" s="81"/>
      <c r="BP340" s="80"/>
      <c r="BQ340" s="80"/>
      <c r="BR340" s="80"/>
      <c r="BS340" s="80"/>
      <c r="BT340" s="80"/>
      <c r="BU340" s="80"/>
      <c r="BV340" s="80"/>
      <c r="BW340" s="80"/>
      <c r="BX340" s="80"/>
      <c r="BY340" s="80"/>
      <c r="BZ340" s="80"/>
      <c r="CA340" s="80"/>
      <c r="CB340" s="80"/>
      <c r="CC340" s="80"/>
      <c r="CD340" s="80"/>
      <c r="CE340" s="80"/>
      <c r="CF340" s="80"/>
      <c r="CG340" s="80"/>
      <c r="CH340" s="80"/>
      <c r="CI340" s="80"/>
      <c r="CJ340" s="80"/>
      <c r="CK340" s="80"/>
      <c r="CL340" s="80"/>
      <c r="CM340" s="80"/>
      <c r="CN340" s="80"/>
      <c r="CO340" s="80"/>
      <c r="CP340" s="80"/>
      <c r="CQ340" s="80"/>
      <c r="CR340" s="80"/>
      <c r="CS340" s="80"/>
      <c r="CT340" s="80"/>
      <c r="CU340" s="80"/>
      <c r="CV340" s="80"/>
      <c r="CW340" s="80"/>
      <c r="CX340" s="80"/>
      <c r="CY340" s="80"/>
      <c r="CZ340" s="80"/>
      <c r="DA340" s="80"/>
      <c r="DB340" s="80"/>
      <c r="DC340" s="80"/>
      <c r="DD340" s="80"/>
      <c r="DE340" s="80"/>
      <c r="DF340" s="80"/>
      <c r="DG340" s="80"/>
      <c r="DH340" s="80"/>
      <c r="DI340" s="80"/>
      <c r="DJ340" s="80"/>
      <c r="DK340" s="80"/>
      <c r="DL340" s="80"/>
      <c r="DM340" s="80"/>
      <c r="DN340" s="80"/>
      <c r="DO340" s="80"/>
      <c r="DP340" s="80"/>
      <c r="DQ340" s="80"/>
      <c r="DR340" s="80"/>
      <c r="DS340" s="80"/>
      <c r="DT340" s="80"/>
      <c r="DU340" s="80"/>
      <c r="DV340" s="80"/>
      <c r="DW340" s="80"/>
      <c r="DX340" s="80"/>
      <c r="DY340" s="80"/>
      <c r="DZ340" s="80"/>
      <c r="EA340" s="80"/>
      <c r="EB340" s="80"/>
      <c r="EC340" s="80"/>
      <c r="ED340" s="80"/>
      <c r="EE340" s="80"/>
      <c r="EF340" s="80"/>
      <c r="EG340" s="80"/>
      <c r="EH340" s="80"/>
      <c r="EI340" s="80"/>
      <c r="EJ340" s="80"/>
      <c r="EK340" s="80"/>
      <c r="EL340" s="80"/>
      <c r="EM340" s="80"/>
      <c r="EN340" s="80"/>
      <c r="EO340" s="80"/>
      <c r="EP340" s="80"/>
      <c r="EQ340" s="80"/>
      <c r="ER340" s="80"/>
      <c r="ES340" s="80"/>
      <c r="ET340" s="80"/>
      <c r="EU340" s="80"/>
      <c r="EV340" s="80"/>
      <c r="EW340" s="80"/>
      <c r="EX340" s="80"/>
      <c r="EY340" s="80"/>
      <c r="EZ340" s="80"/>
      <c r="FA340" s="80"/>
      <c r="FB340" s="80"/>
      <c r="FC340" s="80"/>
      <c r="FD340" s="80"/>
      <c r="FE340" s="80"/>
      <c r="FF340" s="80"/>
      <c r="FG340" s="80"/>
      <c r="FH340" s="80"/>
      <c r="FI340" s="80"/>
      <c r="FJ340" s="80"/>
      <c r="FK340" s="80"/>
      <c r="FL340" s="80"/>
      <c r="FM340" s="80"/>
      <c r="FN340" s="80"/>
      <c r="FO340" s="80"/>
      <c r="FP340" s="80"/>
      <c r="FQ340" s="80"/>
      <c r="FR340" s="80"/>
      <c r="FS340" s="80"/>
      <c r="FT340" s="80"/>
      <c r="FU340" s="80"/>
      <c r="FV340" s="80"/>
      <c r="FW340" s="80"/>
      <c r="FX340" s="80"/>
      <c r="FY340" s="80"/>
      <c r="FZ340" s="80"/>
      <c r="GA340" s="80"/>
      <c r="GB340" s="80"/>
      <c r="GC340" s="80"/>
      <c r="GD340" s="80"/>
      <c r="GE340" s="80"/>
      <c r="GF340" s="80"/>
      <c r="GG340" s="80"/>
      <c r="GH340" s="80"/>
      <c r="GI340" s="80"/>
      <c r="GJ340" s="80"/>
      <c r="GK340" s="80"/>
      <c r="GL340" s="80"/>
      <c r="GM340" s="80"/>
      <c r="GN340" s="80"/>
      <c r="GO340" s="80"/>
      <c r="GP340" s="80"/>
      <c r="GQ340" s="80"/>
      <c r="GR340" s="80"/>
      <c r="GS340" s="80"/>
      <c r="GT340" s="80"/>
      <c r="GU340" s="80"/>
      <c r="GV340" s="80"/>
      <c r="GW340" s="80"/>
      <c r="GX340" s="80"/>
      <c r="GY340" s="80"/>
      <c r="GZ340" s="80"/>
      <c r="HA340" s="80"/>
      <c r="HB340" s="80"/>
      <c r="HC340" s="80"/>
      <c r="HD340" s="80"/>
      <c r="HE340" s="80"/>
      <c r="HF340" s="80"/>
      <c r="HG340" s="80"/>
      <c r="HH340" s="80"/>
      <c r="HI340" s="80"/>
      <c r="HJ340" s="80"/>
      <c r="HK340" s="80"/>
      <c r="HL340" s="80"/>
      <c r="HM340" s="80"/>
      <c r="HN340" s="80"/>
      <c r="HO340" s="80"/>
      <c r="HP340" s="80"/>
      <c r="HQ340" s="80"/>
      <c r="HR340" s="80"/>
      <c r="HS340" s="80"/>
      <c r="HT340" s="80"/>
      <c r="HU340" s="80"/>
      <c r="HV340" s="80"/>
      <c r="HW340" s="80"/>
      <c r="HX340" s="80"/>
      <c r="HY340" s="80"/>
      <c r="HZ340" s="80"/>
      <c r="IA340" s="80"/>
      <c r="IB340" s="80"/>
      <c r="IC340" s="80"/>
      <c r="ID340" s="80"/>
      <c r="IE340" s="80"/>
      <c r="IF340" s="80"/>
      <c r="IG340" s="80"/>
      <c r="IH340" s="80"/>
      <c r="II340" s="80"/>
      <c r="IJ340" s="80"/>
      <c r="IK340" s="80"/>
      <c r="IL340" s="80"/>
      <c r="IM340" s="80"/>
      <c r="IN340" s="80"/>
      <c r="IO340" s="80"/>
      <c r="IP340" s="80"/>
      <c r="IQ340" s="80"/>
      <c r="IR340" s="80"/>
      <c r="IS340" s="80"/>
      <c r="IT340" s="80"/>
      <c r="IU340" s="80"/>
      <c r="IV340" s="80"/>
      <c r="IW340" s="80"/>
      <c r="IX340" s="80"/>
      <c r="IY340" s="80"/>
      <c r="IZ340" s="80"/>
      <c r="JA340" s="80"/>
      <c r="JB340" s="80"/>
      <c r="JC340" s="80"/>
      <c r="JD340" s="80"/>
      <c r="JE340" s="80"/>
      <c r="JF340" s="80"/>
      <c r="JG340" s="80"/>
      <c r="JH340" s="80"/>
      <c r="JI340" s="80"/>
      <c r="JJ340" s="80"/>
      <c r="JK340" s="80"/>
      <c r="JL340" s="80"/>
      <c r="JM340" s="80"/>
      <c r="JN340" s="80"/>
      <c r="JO340" s="80"/>
      <c r="JP340" s="80"/>
      <c r="JQ340" s="80"/>
      <c r="JR340" s="80"/>
      <c r="JS340" s="80"/>
      <c r="JT340" s="80">
        <v>0</v>
      </c>
      <c r="JU340" s="80"/>
      <c r="JV340" s="80"/>
      <c r="JW340" s="80"/>
      <c r="JX340" s="80"/>
      <c r="JY340" s="80"/>
      <c r="JZ340" s="80"/>
      <c r="KA340" s="80"/>
      <c r="KB340" s="80"/>
      <c r="KC340" s="80"/>
      <c r="KD340" s="80"/>
      <c r="KE340" s="80"/>
      <c r="KF340" s="80"/>
      <c r="KG340" s="80"/>
      <c r="KH340" s="80"/>
      <c r="KI340" s="80"/>
      <c r="KJ340" s="80"/>
      <c r="KK340" s="80"/>
      <c r="KL340" s="80"/>
      <c r="KM340" s="80"/>
      <c r="KN340" s="80"/>
      <c r="KO340" s="80"/>
      <c r="KP340" s="80"/>
      <c r="KQ340" s="80"/>
      <c r="KR340" s="80"/>
      <c r="KS340" s="80"/>
      <c r="KT340" s="80"/>
      <c r="KU340" s="80"/>
      <c r="KV340" s="80"/>
      <c r="KW340" s="80"/>
      <c r="KX340" s="80"/>
      <c r="KY340" s="80"/>
      <c r="KZ340" s="80"/>
      <c r="LA340" s="80"/>
      <c r="LB340" s="80"/>
      <c r="LC340" s="80"/>
      <c r="LD340" s="80"/>
      <c r="LE340" s="80"/>
      <c r="LF340" s="80"/>
      <c r="LG340" s="80">
        <v>3208</v>
      </c>
      <c r="LH340" s="80">
        <v>0</v>
      </c>
      <c r="LI340" s="80">
        <v>0</v>
      </c>
      <c r="LJ340" s="80">
        <v>276</v>
      </c>
      <c r="LK340" s="80">
        <v>0</v>
      </c>
      <c r="LL340" s="80"/>
      <c r="LM340" s="80">
        <v>344</v>
      </c>
      <c r="LN340" s="80">
        <v>0</v>
      </c>
      <c r="LO340" s="80">
        <v>93</v>
      </c>
      <c r="LP340" s="80">
        <v>6</v>
      </c>
      <c r="LQ340" s="80"/>
      <c r="LR340" s="80"/>
      <c r="LS340" s="80"/>
      <c r="LT340" s="80"/>
      <c r="LU340" s="80">
        <v>375</v>
      </c>
      <c r="LV340" s="80">
        <v>0</v>
      </c>
      <c r="LW340" s="80">
        <v>173908</v>
      </c>
      <c r="LX340" s="80"/>
      <c r="LY340" s="80"/>
      <c r="LZ340" s="80">
        <v>92</v>
      </c>
      <c r="MA340" s="80"/>
      <c r="MB340" s="80"/>
      <c r="MC340" s="80"/>
      <c r="MD340" s="80"/>
      <c r="ME340" s="80"/>
      <c r="MF340" s="80"/>
      <c r="MG340" s="80">
        <v>6</v>
      </c>
      <c r="MH340" s="80"/>
      <c r="MI340" s="80"/>
      <c r="MJ340" s="80"/>
      <c r="MK340" s="80"/>
      <c r="ML340" s="80"/>
      <c r="MM340" s="80"/>
      <c r="MN340" s="80"/>
      <c r="MO340" s="80"/>
      <c r="MP340" s="80"/>
      <c r="MQ340" s="80"/>
      <c r="MR340" s="80">
        <v>62</v>
      </c>
      <c r="MS340" s="80"/>
      <c r="MT340" s="80"/>
      <c r="MU340" s="80"/>
      <c r="MV340" s="80"/>
      <c r="MW340" s="80"/>
      <c r="MX340" s="80"/>
      <c r="MY340" s="80"/>
      <c r="MZ340" s="80"/>
      <c r="NA340" s="80"/>
      <c r="NB340" s="80"/>
      <c r="NC340" s="80"/>
      <c r="ND340" s="80"/>
      <c r="NE340" s="80"/>
      <c r="NF340" s="80"/>
      <c r="NG340" s="80"/>
      <c r="NH340" s="80"/>
      <c r="NI340" s="80"/>
      <c r="NJ340" s="80"/>
      <c r="NK340" s="80"/>
      <c r="NL340" s="80"/>
      <c r="NM340" s="80"/>
      <c r="NN340" s="80"/>
      <c r="NO340" s="80"/>
      <c r="NP340" s="80"/>
      <c r="NQ340" s="80"/>
      <c r="NR340" s="80"/>
      <c r="NS340" s="80"/>
      <c r="NT340" s="80"/>
      <c r="NU340" s="80"/>
      <c r="NV340" s="80"/>
      <c r="NW340" s="80"/>
      <c r="NX340" s="80"/>
      <c r="NY340" s="80"/>
      <c r="NZ340" s="80"/>
      <c r="OA340" s="80"/>
      <c r="OB340" s="79">
        <v>178836</v>
      </c>
    </row>
    <row r="341" spans="1:392" ht="13.15">
      <c r="A341" s="27">
        <v>561400</v>
      </c>
      <c r="B341" s="23" t="s">
        <v>494</v>
      </c>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v>5</v>
      </c>
      <c r="AI341" s="80"/>
      <c r="AJ341" s="80"/>
      <c r="AK341" s="80"/>
      <c r="AL341" s="80"/>
      <c r="AM341" s="80"/>
      <c r="AN341" s="80"/>
      <c r="AO341" s="80"/>
      <c r="AP341" s="80"/>
      <c r="AQ341" s="80"/>
      <c r="AR341" s="80"/>
      <c r="AS341" s="80"/>
      <c r="AT341" s="80"/>
      <c r="AU341" s="80"/>
      <c r="AV341" s="80"/>
      <c r="AW341" s="80"/>
      <c r="AX341" s="80"/>
      <c r="AY341" s="80"/>
      <c r="AZ341" s="80"/>
      <c r="BA341" s="80"/>
      <c r="BB341" s="80"/>
      <c r="BC341" s="80"/>
      <c r="BD341" s="80"/>
      <c r="BE341" s="80"/>
      <c r="BF341" s="80"/>
      <c r="BG341" s="80"/>
      <c r="BH341" s="80"/>
      <c r="BI341" s="80"/>
      <c r="BJ341" s="80"/>
      <c r="BK341" s="80"/>
      <c r="BL341" s="80"/>
      <c r="BM341" s="80"/>
      <c r="BN341" s="80"/>
      <c r="BO341" s="81"/>
      <c r="BP341" s="80"/>
      <c r="BQ341" s="80"/>
      <c r="BR341" s="80"/>
      <c r="BS341" s="80"/>
      <c r="BT341" s="80"/>
      <c r="BU341" s="80"/>
      <c r="BV341" s="80"/>
      <c r="BW341" s="80"/>
      <c r="BX341" s="80"/>
      <c r="BY341" s="80"/>
      <c r="BZ341" s="80"/>
      <c r="CA341" s="80"/>
      <c r="CB341" s="80"/>
      <c r="CC341" s="80"/>
      <c r="CD341" s="80"/>
      <c r="CE341" s="80"/>
      <c r="CF341" s="80"/>
      <c r="CG341" s="80"/>
      <c r="CH341" s="80"/>
      <c r="CI341" s="80"/>
      <c r="CJ341" s="80"/>
      <c r="CK341" s="80"/>
      <c r="CL341" s="80"/>
      <c r="CM341" s="80"/>
      <c r="CN341" s="80"/>
      <c r="CO341" s="80"/>
      <c r="CP341" s="80"/>
      <c r="CQ341" s="80"/>
      <c r="CR341" s="80"/>
      <c r="CS341" s="80"/>
      <c r="CT341" s="80"/>
      <c r="CU341" s="80"/>
      <c r="CV341" s="80"/>
      <c r="CW341" s="80"/>
      <c r="CX341" s="80"/>
      <c r="CY341" s="80"/>
      <c r="CZ341" s="80"/>
      <c r="DA341" s="80"/>
      <c r="DB341" s="80"/>
      <c r="DC341" s="80"/>
      <c r="DD341" s="80"/>
      <c r="DE341" s="80"/>
      <c r="DF341" s="80"/>
      <c r="DG341" s="80"/>
      <c r="DH341" s="80"/>
      <c r="DI341" s="80"/>
      <c r="DJ341" s="80"/>
      <c r="DK341" s="80"/>
      <c r="DL341" s="80"/>
      <c r="DM341" s="80"/>
      <c r="DN341" s="80"/>
      <c r="DO341" s="80"/>
      <c r="DP341" s="80"/>
      <c r="DQ341" s="80"/>
      <c r="DR341" s="80"/>
      <c r="DS341" s="80"/>
      <c r="DT341" s="80"/>
      <c r="DU341" s="80"/>
      <c r="DV341" s="80"/>
      <c r="DW341" s="80"/>
      <c r="DX341" s="80"/>
      <c r="DY341" s="80"/>
      <c r="DZ341" s="80"/>
      <c r="EA341" s="80"/>
      <c r="EB341" s="80"/>
      <c r="EC341" s="80"/>
      <c r="ED341" s="80"/>
      <c r="EE341" s="80"/>
      <c r="EF341" s="80"/>
      <c r="EG341" s="80"/>
      <c r="EH341" s="80"/>
      <c r="EI341" s="80"/>
      <c r="EJ341" s="80"/>
      <c r="EK341" s="80"/>
      <c r="EL341" s="80"/>
      <c r="EM341" s="80"/>
      <c r="EN341" s="80"/>
      <c r="EO341" s="80"/>
      <c r="EP341" s="80"/>
      <c r="EQ341" s="80"/>
      <c r="ER341" s="80"/>
      <c r="ES341" s="80"/>
      <c r="ET341" s="80"/>
      <c r="EU341" s="80"/>
      <c r="EV341" s="80"/>
      <c r="EW341" s="80"/>
      <c r="EX341" s="80"/>
      <c r="EY341" s="80"/>
      <c r="EZ341" s="80"/>
      <c r="FA341" s="80"/>
      <c r="FB341" s="80"/>
      <c r="FC341" s="80"/>
      <c r="FD341" s="80"/>
      <c r="FE341" s="80"/>
      <c r="FF341" s="80"/>
      <c r="FG341" s="80"/>
      <c r="FH341" s="80"/>
      <c r="FI341" s="80"/>
      <c r="FJ341" s="80"/>
      <c r="FK341" s="80"/>
      <c r="FL341" s="80"/>
      <c r="FM341" s="80"/>
      <c r="FN341" s="80"/>
      <c r="FO341" s="80"/>
      <c r="FP341" s="80"/>
      <c r="FQ341" s="80"/>
      <c r="FR341" s="80"/>
      <c r="FS341" s="80"/>
      <c r="FT341" s="80"/>
      <c r="FU341" s="80"/>
      <c r="FV341" s="80"/>
      <c r="FW341" s="80"/>
      <c r="FX341" s="80"/>
      <c r="FY341" s="80"/>
      <c r="FZ341" s="80"/>
      <c r="GA341" s="80"/>
      <c r="GB341" s="80"/>
      <c r="GC341" s="80"/>
      <c r="GD341" s="80"/>
      <c r="GE341" s="80"/>
      <c r="GF341" s="80"/>
      <c r="GG341" s="80"/>
      <c r="GH341" s="80"/>
      <c r="GI341" s="80"/>
      <c r="GJ341" s="80"/>
      <c r="GK341" s="80"/>
      <c r="GL341" s="80"/>
      <c r="GM341" s="80"/>
      <c r="GN341" s="80"/>
      <c r="GO341" s="80"/>
      <c r="GP341" s="80"/>
      <c r="GQ341" s="80"/>
      <c r="GR341" s="80"/>
      <c r="GS341" s="80"/>
      <c r="GT341" s="80"/>
      <c r="GU341" s="80"/>
      <c r="GV341" s="80"/>
      <c r="GW341" s="80"/>
      <c r="GX341" s="80"/>
      <c r="GY341" s="80"/>
      <c r="GZ341" s="80"/>
      <c r="HA341" s="80"/>
      <c r="HB341" s="80"/>
      <c r="HC341" s="80"/>
      <c r="HD341" s="80"/>
      <c r="HE341" s="80"/>
      <c r="HF341" s="80"/>
      <c r="HG341" s="80"/>
      <c r="HH341" s="80"/>
      <c r="HI341" s="80"/>
      <c r="HJ341" s="80"/>
      <c r="HK341" s="80"/>
      <c r="HL341" s="80"/>
      <c r="HM341" s="80"/>
      <c r="HN341" s="80"/>
      <c r="HO341" s="80"/>
      <c r="HP341" s="80"/>
      <c r="HQ341" s="80"/>
      <c r="HR341" s="80"/>
      <c r="HS341" s="80"/>
      <c r="HT341" s="80"/>
      <c r="HU341" s="80"/>
      <c r="HV341" s="80"/>
      <c r="HW341" s="80"/>
      <c r="HX341" s="80"/>
      <c r="HY341" s="80"/>
      <c r="HZ341" s="80"/>
      <c r="IA341" s="80"/>
      <c r="IB341" s="80"/>
      <c r="IC341" s="80"/>
      <c r="ID341" s="80"/>
      <c r="IE341" s="80"/>
      <c r="IF341" s="80"/>
      <c r="IG341" s="80">
        <v>769</v>
      </c>
      <c r="IH341" s="80"/>
      <c r="II341" s="80"/>
      <c r="IJ341" s="80"/>
      <c r="IK341" s="80"/>
      <c r="IL341" s="80"/>
      <c r="IM341" s="80"/>
      <c r="IN341" s="80"/>
      <c r="IO341" s="80"/>
      <c r="IP341" s="80"/>
      <c r="IQ341" s="80"/>
      <c r="IR341" s="80"/>
      <c r="IS341" s="80"/>
      <c r="IT341" s="80"/>
      <c r="IU341" s="80"/>
      <c r="IV341" s="80"/>
      <c r="IW341" s="80"/>
      <c r="IX341" s="80"/>
      <c r="IY341" s="80"/>
      <c r="IZ341" s="80"/>
      <c r="JA341" s="80"/>
      <c r="JB341" s="80"/>
      <c r="JC341" s="80"/>
      <c r="JD341" s="80"/>
      <c r="JE341" s="80"/>
      <c r="JF341" s="80"/>
      <c r="JG341" s="80"/>
      <c r="JH341" s="80"/>
      <c r="JI341" s="80"/>
      <c r="JJ341" s="80"/>
      <c r="JK341" s="80"/>
      <c r="JL341" s="80"/>
      <c r="JM341" s="80"/>
      <c r="JN341" s="80"/>
      <c r="JO341" s="80"/>
      <c r="JP341" s="80"/>
      <c r="JQ341" s="80"/>
      <c r="JR341" s="80"/>
      <c r="JS341" s="80"/>
      <c r="JT341" s="80">
        <v>128</v>
      </c>
      <c r="JU341" s="80"/>
      <c r="JV341" s="80"/>
      <c r="JW341" s="80"/>
      <c r="JX341" s="80"/>
      <c r="JY341" s="80"/>
      <c r="JZ341" s="80"/>
      <c r="KA341" s="80"/>
      <c r="KB341" s="80"/>
      <c r="KC341" s="80"/>
      <c r="KD341" s="80"/>
      <c r="KE341" s="80"/>
      <c r="KF341" s="80"/>
      <c r="KG341" s="80"/>
      <c r="KH341" s="80"/>
      <c r="KI341" s="80"/>
      <c r="KJ341" s="80"/>
      <c r="KK341" s="80"/>
      <c r="KL341" s="80"/>
      <c r="KM341" s="80"/>
      <c r="KN341" s="80"/>
      <c r="KO341" s="80"/>
      <c r="KP341" s="80"/>
      <c r="KQ341" s="80"/>
      <c r="KR341" s="80"/>
      <c r="KS341" s="80"/>
      <c r="KT341" s="80"/>
      <c r="KU341" s="80"/>
      <c r="KV341" s="80"/>
      <c r="KW341" s="80"/>
      <c r="KX341" s="80"/>
      <c r="KY341" s="80"/>
      <c r="KZ341" s="80"/>
      <c r="LA341" s="80"/>
      <c r="LB341" s="80"/>
      <c r="LC341" s="80"/>
      <c r="LD341" s="80"/>
      <c r="LE341" s="80"/>
      <c r="LF341" s="80"/>
      <c r="LG341" s="80">
        <v>607</v>
      </c>
      <c r="LH341" s="80"/>
      <c r="LI341" s="80"/>
      <c r="LJ341" s="80"/>
      <c r="LK341" s="80"/>
      <c r="LL341" s="80"/>
      <c r="LM341" s="80"/>
      <c r="LN341" s="80"/>
      <c r="LO341" s="80">
        <v>26</v>
      </c>
      <c r="LP341" s="80">
        <v>44</v>
      </c>
      <c r="LQ341" s="80"/>
      <c r="LR341" s="80"/>
      <c r="LS341" s="80"/>
      <c r="LT341" s="80"/>
      <c r="LU341" s="80"/>
      <c r="LV341" s="80"/>
      <c r="LW341" s="80"/>
      <c r="LX341" s="80">
        <v>68571</v>
      </c>
      <c r="LY341" s="80"/>
      <c r="LZ341" s="80">
        <v>24</v>
      </c>
      <c r="MA341" s="80"/>
      <c r="MB341" s="80">
        <v>384</v>
      </c>
      <c r="MC341" s="80"/>
      <c r="MD341" s="80"/>
      <c r="ME341" s="80"/>
      <c r="MF341" s="80"/>
      <c r="MG341" s="80"/>
      <c r="MH341" s="80"/>
      <c r="MI341" s="80"/>
      <c r="MJ341" s="80"/>
      <c r="MK341" s="80"/>
      <c r="ML341" s="80"/>
      <c r="MM341" s="80"/>
      <c r="MN341" s="80"/>
      <c r="MO341" s="80"/>
      <c r="MP341" s="80"/>
      <c r="MQ341" s="80"/>
      <c r="MR341" s="80"/>
      <c r="MS341" s="80"/>
      <c r="MT341" s="80"/>
      <c r="MU341" s="80"/>
      <c r="MV341" s="80"/>
      <c r="MW341" s="80"/>
      <c r="MX341" s="80"/>
      <c r="MY341" s="80"/>
      <c r="MZ341" s="80"/>
      <c r="NA341" s="80"/>
      <c r="NB341" s="80"/>
      <c r="NC341" s="80"/>
      <c r="ND341" s="80"/>
      <c r="NE341" s="80"/>
      <c r="NF341" s="80"/>
      <c r="NG341" s="80"/>
      <c r="NH341" s="80"/>
      <c r="NI341" s="80"/>
      <c r="NJ341" s="80"/>
      <c r="NK341" s="80"/>
      <c r="NL341" s="80"/>
      <c r="NM341" s="80"/>
      <c r="NN341" s="80"/>
      <c r="NO341" s="80"/>
      <c r="NP341" s="80"/>
      <c r="NQ341" s="80"/>
      <c r="NR341" s="80"/>
      <c r="NS341" s="80"/>
      <c r="NT341" s="80"/>
      <c r="NU341" s="80"/>
      <c r="NV341" s="80"/>
      <c r="NW341" s="80"/>
      <c r="NX341" s="80"/>
      <c r="NY341" s="80"/>
      <c r="NZ341" s="80"/>
      <c r="OA341" s="80"/>
      <c r="OB341" s="79">
        <v>70559</v>
      </c>
    </row>
    <row r="342" spans="1:392" ht="13.15">
      <c r="A342" s="27">
        <v>561500</v>
      </c>
      <c r="B342" s="23" t="s">
        <v>495</v>
      </c>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v>3</v>
      </c>
      <c r="AI342" s="80"/>
      <c r="AJ342" s="80"/>
      <c r="AK342" s="80"/>
      <c r="AL342" s="80"/>
      <c r="AM342" s="80"/>
      <c r="AN342" s="80"/>
      <c r="AO342" s="80"/>
      <c r="AP342" s="80"/>
      <c r="AQ342" s="80"/>
      <c r="AR342" s="80"/>
      <c r="AS342" s="80"/>
      <c r="AT342" s="80"/>
      <c r="AU342" s="80"/>
      <c r="AV342" s="80"/>
      <c r="AW342" s="80"/>
      <c r="AX342" s="80"/>
      <c r="AY342" s="80"/>
      <c r="AZ342" s="80"/>
      <c r="BA342" s="80"/>
      <c r="BB342" s="80"/>
      <c r="BC342" s="80"/>
      <c r="BD342" s="80"/>
      <c r="BE342" s="80"/>
      <c r="BF342" s="80"/>
      <c r="BG342" s="80"/>
      <c r="BH342" s="80"/>
      <c r="BI342" s="80"/>
      <c r="BJ342" s="80"/>
      <c r="BK342" s="80"/>
      <c r="BL342" s="80"/>
      <c r="BM342" s="80"/>
      <c r="BN342" s="80"/>
      <c r="BO342" s="81"/>
      <c r="BP342" s="80"/>
      <c r="BQ342" s="80"/>
      <c r="BR342" s="80"/>
      <c r="BS342" s="80"/>
      <c r="BT342" s="80"/>
      <c r="BU342" s="80"/>
      <c r="BV342" s="80"/>
      <c r="BW342" s="80"/>
      <c r="BX342" s="80"/>
      <c r="BY342" s="80"/>
      <c r="BZ342" s="80"/>
      <c r="CA342" s="80"/>
      <c r="CB342" s="80"/>
      <c r="CC342" s="80"/>
      <c r="CD342" s="80"/>
      <c r="CE342" s="80"/>
      <c r="CF342" s="80"/>
      <c r="CG342" s="80"/>
      <c r="CH342" s="80"/>
      <c r="CI342" s="80"/>
      <c r="CJ342" s="80"/>
      <c r="CK342" s="80"/>
      <c r="CL342" s="80"/>
      <c r="CM342" s="80"/>
      <c r="CN342" s="80"/>
      <c r="CO342" s="80"/>
      <c r="CP342" s="80"/>
      <c r="CQ342" s="80"/>
      <c r="CR342" s="80"/>
      <c r="CS342" s="80"/>
      <c r="CT342" s="80"/>
      <c r="CU342" s="80"/>
      <c r="CV342" s="80"/>
      <c r="CW342" s="80"/>
      <c r="CX342" s="80"/>
      <c r="CY342" s="80"/>
      <c r="CZ342" s="80"/>
      <c r="DA342" s="80"/>
      <c r="DB342" s="80"/>
      <c r="DC342" s="80"/>
      <c r="DD342" s="80"/>
      <c r="DE342" s="80"/>
      <c r="DF342" s="80"/>
      <c r="DG342" s="80"/>
      <c r="DH342" s="80"/>
      <c r="DI342" s="80"/>
      <c r="DJ342" s="80"/>
      <c r="DK342" s="80"/>
      <c r="DL342" s="80"/>
      <c r="DM342" s="80"/>
      <c r="DN342" s="80"/>
      <c r="DO342" s="80"/>
      <c r="DP342" s="80"/>
      <c r="DQ342" s="80"/>
      <c r="DR342" s="80"/>
      <c r="DS342" s="80"/>
      <c r="DT342" s="80"/>
      <c r="DU342" s="80"/>
      <c r="DV342" s="80"/>
      <c r="DW342" s="80"/>
      <c r="DX342" s="80"/>
      <c r="DY342" s="80"/>
      <c r="DZ342" s="80"/>
      <c r="EA342" s="80"/>
      <c r="EB342" s="80"/>
      <c r="EC342" s="80"/>
      <c r="ED342" s="80"/>
      <c r="EE342" s="80"/>
      <c r="EF342" s="80"/>
      <c r="EG342" s="80"/>
      <c r="EH342" s="80"/>
      <c r="EI342" s="80"/>
      <c r="EJ342" s="80"/>
      <c r="EK342" s="80"/>
      <c r="EL342" s="80"/>
      <c r="EM342" s="80"/>
      <c r="EN342" s="80"/>
      <c r="EO342" s="80"/>
      <c r="EP342" s="80"/>
      <c r="EQ342" s="80"/>
      <c r="ER342" s="80"/>
      <c r="ES342" s="80"/>
      <c r="ET342" s="80"/>
      <c r="EU342" s="80"/>
      <c r="EV342" s="80"/>
      <c r="EW342" s="80"/>
      <c r="EX342" s="80"/>
      <c r="EY342" s="80"/>
      <c r="EZ342" s="80"/>
      <c r="FA342" s="80"/>
      <c r="FB342" s="80"/>
      <c r="FC342" s="80"/>
      <c r="FD342" s="80"/>
      <c r="FE342" s="80"/>
      <c r="FF342" s="80"/>
      <c r="FG342" s="80"/>
      <c r="FH342" s="80"/>
      <c r="FI342" s="80"/>
      <c r="FJ342" s="80"/>
      <c r="FK342" s="80"/>
      <c r="FL342" s="80"/>
      <c r="FM342" s="80"/>
      <c r="FN342" s="80"/>
      <c r="FO342" s="80"/>
      <c r="FP342" s="80"/>
      <c r="FQ342" s="80"/>
      <c r="FR342" s="80"/>
      <c r="FS342" s="80"/>
      <c r="FT342" s="80"/>
      <c r="FU342" s="80"/>
      <c r="FV342" s="80"/>
      <c r="FW342" s="80"/>
      <c r="FX342" s="80"/>
      <c r="FY342" s="80"/>
      <c r="FZ342" s="80"/>
      <c r="GA342" s="80"/>
      <c r="GB342" s="80"/>
      <c r="GC342" s="80"/>
      <c r="GD342" s="80"/>
      <c r="GE342" s="80"/>
      <c r="GF342" s="80"/>
      <c r="GG342" s="80"/>
      <c r="GH342" s="80"/>
      <c r="GI342" s="80"/>
      <c r="GJ342" s="80"/>
      <c r="GK342" s="80"/>
      <c r="GL342" s="80"/>
      <c r="GM342" s="80"/>
      <c r="GN342" s="80"/>
      <c r="GO342" s="80"/>
      <c r="GP342" s="80"/>
      <c r="GQ342" s="80"/>
      <c r="GR342" s="80"/>
      <c r="GS342" s="80"/>
      <c r="GT342" s="80"/>
      <c r="GU342" s="80"/>
      <c r="GV342" s="80"/>
      <c r="GW342" s="80"/>
      <c r="GX342" s="80"/>
      <c r="GY342" s="80"/>
      <c r="GZ342" s="80"/>
      <c r="HA342" s="80"/>
      <c r="HB342" s="80"/>
      <c r="HC342" s="80"/>
      <c r="HD342" s="80"/>
      <c r="HE342" s="80"/>
      <c r="HF342" s="80"/>
      <c r="HG342" s="80"/>
      <c r="HH342" s="80"/>
      <c r="HI342" s="80"/>
      <c r="HJ342" s="80"/>
      <c r="HK342" s="80"/>
      <c r="HL342" s="80"/>
      <c r="HM342" s="80"/>
      <c r="HN342" s="80"/>
      <c r="HO342" s="80"/>
      <c r="HP342" s="80"/>
      <c r="HQ342" s="80"/>
      <c r="HR342" s="80"/>
      <c r="HS342" s="80"/>
      <c r="HT342" s="80"/>
      <c r="HU342" s="80"/>
      <c r="HV342" s="80"/>
      <c r="HW342" s="80"/>
      <c r="HX342" s="80"/>
      <c r="HY342" s="80"/>
      <c r="HZ342" s="80"/>
      <c r="IA342" s="80"/>
      <c r="IB342" s="80"/>
      <c r="IC342" s="80"/>
      <c r="ID342" s="80"/>
      <c r="IE342" s="80"/>
      <c r="IF342" s="80"/>
      <c r="IG342" s="80"/>
      <c r="IH342" s="80"/>
      <c r="II342" s="80"/>
      <c r="IJ342" s="80"/>
      <c r="IK342" s="80"/>
      <c r="IL342" s="80"/>
      <c r="IM342" s="80"/>
      <c r="IN342" s="80"/>
      <c r="IO342" s="80"/>
      <c r="IP342" s="80"/>
      <c r="IQ342" s="80"/>
      <c r="IR342" s="80"/>
      <c r="IS342" s="80"/>
      <c r="IT342" s="80"/>
      <c r="IU342" s="80"/>
      <c r="IV342" s="80"/>
      <c r="IW342" s="80"/>
      <c r="IX342" s="80"/>
      <c r="IY342" s="80"/>
      <c r="IZ342" s="80"/>
      <c r="JA342" s="80"/>
      <c r="JB342" s="80"/>
      <c r="JC342" s="80"/>
      <c r="JD342" s="80"/>
      <c r="JE342" s="80"/>
      <c r="JF342" s="80"/>
      <c r="JG342" s="80"/>
      <c r="JH342" s="80"/>
      <c r="JI342" s="80"/>
      <c r="JJ342" s="80"/>
      <c r="JK342" s="80"/>
      <c r="JL342" s="80"/>
      <c r="JM342" s="80"/>
      <c r="JN342" s="80"/>
      <c r="JO342" s="80"/>
      <c r="JP342" s="80"/>
      <c r="JQ342" s="80"/>
      <c r="JR342" s="80"/>
      <c r="JS342" s="80"/>
      <c r="JT342" s="80">
        <v>15</v>
      </c>
      <c r="JU342" s="80"/>
      <c r="JV342" s="80"/>
      <c r="JW342" s="80"/>
      <c r="JX342" s="80"/>
      <c r="JY342" s="80"/>
      <c r="JZ342" s="80"/>
      <c r="KA342" s="80"/>
      <c r="KB342" s="80"/>
      <c r="KC342" s="80"/>
      <c r="KD342" s="80"/>
      <c r="KE342" s="80"/>
      <c r="KF342" s="80"/>
      <c r="KG342" s="80"/>
      <c r="KH342" s="80"/>
      <c r="KI342" s="80"/>
      <c r="KJ342" s="80"/>
      <c r="KK342" s="80"/>
      <c r="KL342" s="80"/>
      <c r="KM342" s="80"/>
      <c r="KN342" s="80"/>
      <c r="KO342" s="80"/>
      <c r="KP342" s="80"/>
      <c r="KQ342" s="80"/>
      <c r="KR342" s="80"/>
      <c r="KS342" s="80"/>
      <c r="KT342" s="80"/>
      <c r="KU342" s="80"/>
      <c r="KV342" s="80"/>
      <c r="KW342" s="80"/>
      <c r="KX342" s="80"/>
      <c r="KY342" s="80"/>
      <c r="KZ342" s="80"/>
      <c r="LA342" s="80"/>
      <c r="LB342" s="80"/>
      <c r="LC342" s="80"/>
      <c r="LD342" s="80"/>
      <c r="LE342" s="80"/>
      <c r="LF342" s="80"/>
      <c r="LG342" s="80">
        <v>135</v>
      </c>
      <c r="LH342" s="80"/>
      <c r="LI342" s="80"/>
      <c r="LJ342" s="80"/>
      <c r="LK342" s="80"/>
      <c r="LL342" s="80"/>
      <c r="LM342" s="80"/>
      <c r="LN342" s="80"/>
      <c r="LO342" s="80">
        <v>6</v>
      </c>
      <c r="LP342" s="80"/>
      <c r="LQ342" s="80"/>
      <c r="LR342" s="80"/>
      <c r="LS342" s="80"/>
      <c r="LT342" s="80"/>
      <c r="LU342" s="80"/>
      <c r="LV342" s="80"/>
      <c r="LW342" s="80"/>
      <c r="LX342" s="80"/>
      <c r="LY342" s="80">
        <v>39836</v>
      </c>
      <c r="LZ342" s="80"/>
      <c r="MA342" s="80"/>
      <c r="MB342" s="80"/>
      <c r="MC342" s="80"/>
      <c r="MD342" s="80"/>
      <c r="ME342" s="80"/>
      <c r="MF342" s="80"/>
      <c r="MG342" s="80"/>
      <c r="MH342" s="80"/>
      <c r="MI342" s="80"/>
      <c r="MJ342" s="80"/>
      <c r="MK342" s="80"/>
      <c r="ML342" s="80"/>
      <c r="MM342" s="80"/>
      <c r="MN342" s="80"/>
      <c r="MO342" s="80"/>
      <c r="MP342" s="80"/>
      <c r="MQ342" s="80"/>
      <c r="MR342" s="80"/>
      <c r="MS342" s="80"/>
      <c r="MT342" s="80"/>
      <c r="MU342" s="80"/>
      <c r="MV342" s="80"/>
      <c r="MW342" s="80"/>
      <c r="MX342" s="80"/>
      <c r="MY342" s="80"/>
      <c r="MZ342" s="80"/>
      <c r="NA342" s="80"/>
      <c r="NB342" s="80"/>
      <c r="NC342" s="80"/>
      <c r="ND342" s="80"/>
      <c r="NE342" s="80"/>
      <c r="NF342" s="80"/>
      <c r="NG342" s="80"/>
      <c r="NH342" s="80"/>
      <c r="NI342" s="80"/>
      <c r="NJ342" s="80"/>
      <c r="NK342" s="80"/>
      <c r="NL342" s="80"/>
      <c r="NM342" s="80"/>
      <c r="NN342" s="80"/>
      <c r="NO342" s="80"/>
      <c r="NP342" s="80"/>
      <c r="NQ342" s="80"/>
      <c r="NR342" s="80"/>
      <c r="NS342" s="80"/>
      <c r="NT342" s="80"/>
      <c r="NU342" s="80"/>
      <c r="NV342" s="80"/>
      <c r="NW342" s="80"/>
      <c r="NX342" s="80"/>
      <c r="NY342" s="80"/>
      <c r="NZ342" s="80"/>
      <c r="OA342" s="80"/>
      <c r="OB342" s="79">
        <v>39994</v>
      </c>
    </row>
    <row r="343" spans="1:392" ht="13.15">
      <c r="A343" s="27">
        <v>561600</v>
      </c>
      <c r="B343" s="23" t="s">
        <v>496</v>
      </c>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v>4</v>
      </c>
      <c r="AJ343" s="80"/>
      <c r="AK343" s="80"/>
      <c r="AL343" s="80"/>
      <c r="AM343" s="80"/>
      <c r="AN343" s="80"/>
      <c r="AO343" s="80"/>
      <c r="AP343" s="80"/>
      <c r="AQ343" s="80"/>
      <c r="AR343" s="80"/>
      <c r="AS343" s="80"/>
      <c r="AT343" s="80"/>
      <c r="AU343" s="80"/>
      <c r="AV343" s="80"/>
      <c r="AW343" s="80"/>
      <c r="AX343" s="80"/>
      <c r="AY343" s="80"/>
      <c r="AZ343" s="80"/>
      <c r="BA343" s="80"/>
      <c r="BB343" s="80"/>
      <c r="BC343" s="80"/>
      <c r="BD343" s="80"/>
      <c r="BE343" s="80"/>
      <c r="BF343" s="80"/>
      <c r="BG343" s="80"/>
      <c r="BH343" s="80"/>
      <c r="BI343" s="80"/>
      <c r="BJ343" s="80"/>
      <c r="BK343" s="80"/>
      <c r="BL343" s="80"/>
      <c r="BM343" s="80"/>
      <c r="BN343" s="80"/>
      <c r="BO343" s="81"/>
      <c r="BP343" s="80"/>
      <c r="BQ343" s="80"/>
      <c r="BR343" s="80"/>
      <c r="BS343" s="80"/>
      <c r="BT343" s="80"/>
      <c r="BU343" s="80"/>
      <c r="BV343" s="80"/>
      <c r="BW343" s="80"/>
      <c r="BX343" s="80"/>
      <c r="BY343" s="80"/>
      <c r="BZ343" s="80"/>
      <c r="CA343" s="80"/>
      <c r="CB343" s="80"/>
      <c r="CC343" s="80"/>
      <c r="CD343" s="80"/>
      <c r="CE343" s="80"/>
      <c r="CF343" s="80"/>
      <c r="CG343" s="80"/>
      <c r="CH343" s="80"/>
      <c r="CI343" s="80"/>
      <c r="CJ343" s="80"/>
      <c r="CK343" s="80"/>
      <c r="CL343" s="80"/>
      <c r="CM343" s="80"/>
      <c r="CN343" s="80"/>
      <c r="CO343" s="80"/>
      <c r="CP343" s="80"/>
      <c r="CQ343" s="80"/>
      <c r="CR343" s="80"/>
      <c r="CS343" s="80"/>
      <c r="CT343" s="80"/>
      <c r="CU343" s="80"/>
      <c r="CV343" s="80"/>
      <c r="CW343" s="80"/>
      <c r="CX343" s="80"/>
      <c r="CY343" s="80"/>
      <c r="CZ343" s="80"/>
      <c r="DA343" s="80"/>
      <c r="DB343" s="80"/>
      <c r="DC343" s="80"/>
      <c r="DD343" s="80"/>
      <c r="DE343" s="80"/>
      <c r="DF343" s="80"/>
      <c r="DG343" s="80"/>
      <c r="DH343" s="80"/>
      <c r="DI343" s="80"/>
      <c r="DJ343" s="80"/>
      <c r="DK343" s="80"/>
      <c r="DL343" s="80"/>
      <c r="DM343" s="80"/>
      <c r="DN343" s="80"/>
      <c r="DO343" s="80"/>
      <c r="DP343" s="80"/>
      <c r="DQ343" s="80"/>
      <c r="DR343" s="80"/>
      <c r="DS343" s="80"/>
      <c r="DT343" s="80"/>
      <c r="DU343" s="80"/>
      <c r="DV343" s="80"/>
      <c r="DW343" s="80"/>
      <c r="DX343" s="80"/>
      <c r="DY343" s="80"/>
      <c r="DZ343" s="80"/>
      <c r="EA343" s="80"/>
      <c r="EB343" s="80"/>
      <c r="EC343" s="80"/>
      <c r="ED343" s="80"/>
      <c r="EE343" s="80"/>
      <c r="EF343" s="80"/>
      <c r="EG343" s="80"/>
      <c r="EH343" s="80"/>
      <c r="EI343" s="80"/>
      <c r="EJ343" s="80"/>
      <c r="EK343" s="80"/>
      <c r="EL343" s="80"/>
      <c r="EM343" s="80"/>
      <c r="EN343" s="80"/>
      <c r="EO343" s="80"/>
      <c r="EP343" s="80"/>
      <c r="EQ343" s="80"/>
      <c r="ER343" s="80"/>
      <c r="ES343" s="80"/>
      <c r="ET343" s="80"/>
      <c r="EU343" s="80"/>
      <c r="EV343" s="80"/>
      <c r="EW343" s="80"/>
      <c r="EX343" s="80"/>
      <c r="EY343" s="80"/>
      <c r="EZ343" s="80"/>
      <c r="FA343" s="80"/>
      <c r="FB343" s="80"/>
      <c r="FC343" s="80"/>
      <c r="FD343" s="80"/>
      <c r="FE343" s="80"/>
      <c r="FF343" s="80"/>
      <c r="FG343" s="80"/>
      <c r="FH343" s="80"/>
      <c r="FI343" s="80"/>
      <c r="FJ343" s="80"/>
      <c r="FK343" s="80"/>
      <c r="FL343" s="80"/>
      <c r="FM343" s="80"/>
      <c r="FN343" s="80"/>
      <c r="FO343" s="80"/>
      <c r="FP343" s="80"/>
      <c r="FQ343" s="80"/>
      <c r="FR343" s="80"/>
      <c r="FS343" s="80"/>
      <c r="FT343" s="80"/>
      <c r="FU343" s="80"/>
      <c r="FV343" s="80"/>
      <c r="FW343" s="80"/>
      <c r="FX343" s="80"/>
      <c r="FY343" s="80"/>
      <c r="FZ343" s="80"/>
      <c r="GA343" s="80"/>
      <c r="GB343" s="80"/>
      <c r="GC343" s="80"/>
      <c r="GD343" s="80"/>
      <c r="GE343" s="80"/>
      <c r="GF343" s="80"/>
      <c r="GG343" s="80"/>
      <c r="GH343" s="80"/>
      <c r="GI343" s="80"/>
      <c r="GJ343" s="80"/>
      <c r="GK343" s="80"/>
      <c r="GL343" s="80"/>
      <c r="GM343" s="80"/>
      <c r="GN343" s="80"/>
      <c r="GO343" s="80"/>
      <c r="GP343" s="80"/>
      <c r="GQ343" s="80"/>
      <c r="GR343" s="80"/>
      <c r="GS343" s="80"/>
      <c r="GT343" s="80"/>
      <c r="GU343" s="80"/>
      <c r="GV343" s="80"/>
      <c r="GW343" s="80"/>
      <c r="GX343" s="80"/>
      <c r="GY343" s="80"/>
      <c r="GZ343" s="80"/>
      <c r="HA343" s="80"/>
      <c r="HB343" s="80"/>
      <c r="HC343" s="80"/>
      <c r="HD343" s="80"/>
      <c r="HE343" s="80"/>
      <c r="HF343" s="80"/>
      <c r="HG343" s="80"/>
      <c r="HH343" s="80"/>
      <c r="HI343" s="80"/>
      <c r="HJ343" s="80"/>
      <c r="HK343" s="80"/>
      <c r="HL343" s="80"/>
      <c r="HM343" s="80"/>
      <c r="HN343" s="80"/>
      <c r="HO343" s="80"/>
      <c r="HP343" s="80"/>
      <c r="HQ343" s="80"/>
      <c r="HR343" s="80"/>
      <c r="HS343" s="80"/>
      <c r="HT343" s="80"/>
      <c r="HU343" s="80"/>
      <c r="HV343" s="80"/>
      <c r="HW343" s="80"/>
      <c r="HX343" s="80"/>
      <c r="HY343" s="80"/>
      <c r="HZ343" s="80"/>
      <c r="IA343" s="80"/>
      <c r="IB343" s="80"/>
      <c r="IC343" s="80"/>
      <c r="ID343" s="80"/>
      <c r="IE343" s="80"/>
      <c r="IF343" s="80"/>
      <c r="IG343" s="80"/>
      <c r="IH343" s="80"/>
      <c r="II343" s="80"/>
      <c r="IJ343" s="80"/>
      <c r="IK343" s="80"/>
      <c r="IL343" s="80"/>
      <c r="IM343" s="80"/>
      <c r="IN343" s="80"/>
      <c r="IO343" s="80"/>
      <c r="IP343" s="80"/>
      <c r="IQ343" s="80"/>
      <c r="IR343" s="80"/>
      <c r="IS343" s="80"/>
      <c r="IT343" s="80"/>
      <c r="IU343" s="80"/>
      <c r="IV343" s="80"/>
      <c r="IW343" s="80"/>
      <c r="IX343" s="80"/>
      <c r="IY343" s="80"/>
      <c r="IZ343" s="80"/>
      <c r="JA343" s="80"/>
      <c r="JB343" s="80"/>
      <c r="JC343" s="80"/>
      <c r="JD343" s="80"/>
      <c r="JE343" s="80"/>
      <c r="JF343" s="80"/>
      <c r="JG343" s="80"/>
      <c r="JH343" s="80"/>
      <c r="JI343" s="80"/>
      <c r="JJ343" s="80"/>
      <c r="JK343" s="80"/>
      <c r="JL343" s="80"/>
      <c r="JM343" s="80"/>
      <c r="JN343" s="80"/>
      <c r="JO343" s="80"/>
      <c r="JP343" s="80"/>
      <c r="JQ343" s="80"/>
      <c r="JR343" s="80"/>
      <c r="JS343" s="80"/>
      <c r="JT343" s="80">
        <v>102</v>
      </c>
      <c r="JU343" s="80"/>
      <c r="JV343" s="80"/>
      <c r="JW343" s="80"/>
      <c r="JX343" s="80"/>
      <c r="JY343" s="80"/>
      <c r="JZ343" s="80"/>
      <c r="KA343" s="80"/>
      <c r="KB343" s="80"/>
      <c r="KC343" s="80"/>
      <c r="KD343" s="80"/>
      <c r="KE343" s="80"/>
      <c r="KF343" s="80"/>
      <c r="KG343" s="80"/>
      <c r="KH343" s="80"/>
      <c r="KI343" s="80"/>
      <c r="KJ343" s="80"/>
      <c r="KK343" s="80"/>
      <c r="KL343" s="80"/>
      <c r="KM343" s="80"/>
      <c r="KN343" s="80"/>
      <c r="KO343" s="80"/>
      <c r="KP343" s="80"/>
      <c r="KQ343" s="80"/>
      <c r="KR343" s="80"/>
      <c r="KS343" s="80"/>
      <c r="KT343" s="80"/>
      <c r="KU343" s="80"/>
      <c r="KV343" s="80"/>
      <c r="KW343" s="80"/>
      <c r="KX343" s="80"/>
      <c r="KY343" s="80"/>
      <c r="KZ343" s="80"/>
      <c r="LA343" s="80"/>
      <c r="LB343" s="80"/>
      <c r="LC343" s="80"/>
      <c r="LD343" s="80">
        <v>23</v>
      </c>
      <c r="LE343" s="80"/>
      <c r="LF343" s="80"/>
      <c r="LG343" s="80">
        <v>61</v>
      </c>
      <c r="LH343" s="80"/>
      <c r="LI343" s="80"/>
      <c r="LJ343" s="80"/>
      <c r="LK343" s="80"/>
      <c r="LL343" s="80"/>
      <c r="LM343" s="80"/>
      <c r="LN343" s="80">
        <v>50</v>
      </c>
      <c r="LO343" s="80">
        <v>3</v>
      </c>
      <c r="LP343" s="80"/>
      <c r="LQ343" s="80"/>
      <c r="LR343" s="80"/>
      <c r="LS343" s="80"/>
      <c r="LT343" s="80"/>
      <c r="LU343" s="80"/>
      <c r="LV343" s="80"/>
      <c r="LW343" s="80"/>
      <c r="LX343" s="80">
        <v>0</v>
      </c>
      <c r="LY343" s="80"/>
      <c r="LZ343" s="80">
        <v>44544</v>
      </c>
      <c r="MA343" s="80"/>
      <c r="MB343" s="80"/>
      <c r="MC343" s="80"/>
      <c r="MD343" s="80"/>
      <c r="ME343" s="80"/>
      <c r="MF343" s="80">
        <v>8</v>
      </c>
      <c r="MG343" s="80"/>
      <c r="MH343" s="80"/>
      <c r="MI343" s="80"/>
      <c r="MJ343" s="80"/>
      <c r="MK343" s="80"/>
      <c r="ML343" s="80"/>
      <c r="MM343" s="80"/>
      <c r="MN343" s="80"/>
      <c r="MO343" s="80"/>
      <c r="MP343" s="80"/>
      <c r="MQ343" s="80"/>
      <c r="MR343" s="80"/>
      <c r="MS343" s="80"/>
      <c r="MT343" s="80"/>
      <c r="MU343" s="80"/>
      <c r="MV343" s="80"/>
      <c r="MW343" s="80"/>
      <c r="MX343" s="80"/>
      <c r="MY343" s="80"/>
      <c r="MZ343" s="80"/>
      <c r="NA343" s="80"/>
      <c r="NB343" s="80"/>
      <c r="NC343" s="80"/>
      <c r="ND343" s="80"/>
      <c r="NE343" s="80"/>
      <c r="NF343" s="80"/>
      <c r="NG343" s="80"/>
      <c r="NH343" s="80"/>
      <c r="NI343" s="80"/>
      <c r="NJ343" s="80"/>
      <c r="NK343" s="80"/>
      <c r="NL343" s="80"/>
      <c r="NM343" s="80"/>
      <c r="NN343" s="80"/>
      <c r="NO343" s="80"/>
      <c r="NP343" s="80"/>
      <c r="NQ343" s="80"/>
      <c r="NR343" s="80"/>
      <c r="NS343" s="80"/>
      <c r="NT343" s="80"/>
      <c r="NU343" s="80"/>
      <c r="NV343" s="80"/>
      <c r="NW343" s="80"/>
      <c r="NX343" s="80"/>
      <c r="NY343" s="80"/>
      <c r="NZ343" s="80"/>
      <c r="OA343" s="80"/>
      <c r="OB343" s="79">
        <v>44795</v>
      </c>
    </row>
    <row r="344" spans="1:392" ht="13.15">
      <c r="A344" s="27">
        <v>561700</v>
      </c>
      <c r="B344" s="23" t="s">
        <v>497</v>
      </c>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v>658</v>
      </c>
      <c r="AI344" s="80"/>
      <c r="AJ344" s="80"/>
      <c r="AK344" s="80"/>
      <c r="AL344" s="80"/>
      <c r="AM344" s="80"/>
      <c r="AN344" s="80"/>
      <c r="AO344" s="80"/>
      <c r="AP344" s="80"/>
      <c r="AQ344" s="80"/>
      <c r="AR344" s="80"/>
      <c r="AS344" s="80"/>
      <c r="AT344" s="80"/>
      <c r="AU344" s="80"/>
      <c r="AV344" s="80"/>
      <c r="AW344" s="80"/>
      <c r="AX344" s="80"/>
      <c r="AY344" s="80"/>
      <c r="AZ344" s="80"/>
      <c r="BA344" s="80"/>
      <c r="BB344" s="80"/>
      <c r="BC344" s="80"/>
      <c r="BD344" s="80"/>
      <c r="BE344" s="80"/>
      <c r="BF344" s="80"/>
      <c r="BG344" s="80"/>
      <c r="BH344" s="80"/>
      <c r="BI344" s="80"/>
      <c r="BJ344" s="80"/>
      <c r="BK344" s="80"/>
      <c r="BL344" s="80"/>
      <c r="BM344" s="80"/>
      <c r="BN344" s="80"/>
      <c r="BO344" s="81"/>
      <c r="BP344" s="80"/>
      <c r="BQ344" s="80"/>
      <c r="BR344" s="80"/>
      <c r="BS344" s="80"/>
      <c r="BT344" s="80"/>
      <c r="BU344" s="80"/>
      <c r="BV344" s="80"/>
      <c r="BW344" s="80"/>
      <c r="BX344" s="80"/>
      <c r="BY344" s="80"/>
      <c r="BZ344" s="80"/>
      <c r="CA344" s="80"/>
      <c r="CB344" s="80"/>
      <c r="CC344" s="80"/>
      <c r="CD344" s="80"/>
      <c r="CE344" s="80"/>
      <c r="CF344" s="80"/>
      <c r="CG344" s="80"/>
      <c r="CH344" s="80"/>
      <c r="CI344" s="80"/>
      <c r="CJ344" s="80"/>
      <c r="CK344" s="80"/>
      <c r="CL344" s="80"/>
      <c r="CM344" s="80"/>
      <c r="CN344" s="80"/>
      <c r="CO344" s="80"/>
      <c r="CP344" s="80"/>
      <c r="CQ344" s="80"/>
      <c r="CR344" s="80"/>
      <c r="CS344" s="80"/>
      <c r="CT344" s="80"/>
      <c r="CU344" s="80"/>
      <c r="CV344" s="80"/>
      <c r="CW344" s="80"/>
      <c r="CX344" s="80"/>
      <c r="CY344" s="80"/>
      <c r="CZ344" s="80"/>
      <c r="DA344" s="80"/>
      <c r="DB344" s="80"/>
      <c r="DC344" s="80"/>
      <c r="DD344" s="80"/>
      <c r="DE344" s="80"/>
      <c r="DF344" s="80"/>
      <c r="DG344" s="80"/>
      <c r="DH344" s="80"/>
      <c r="DI344" s="80"/>
      <c r="DJ344" s="80"/>
      <c r="DK344" s="80"/>
      <c r="DL344" s="80"/>
      <c r="DM344" s="80"/>
      <c r="DN344" s="80"/>
      <c r="DO344" s="80"/>
      <c r="DP344" s="80"/>
      <c r="DQ344" s="80"/>
      <c r="DR344" s="80"/>
      <c r="DS344" s="80"/>
      <c r="DT344" s="80"/>
      <c r="DU344" s="80"/>
      <c r="DV344" s="80"/>
      <c r="DW344" s="80"/>
      <c r="DX344" s="80"/>
      <c r="DY344" s="80"/>
      <c r="DZ344" s="80"/>
      <c r="EA344" s="80"/>
      <c r="EB344" s="80"/>
      <c r="EC344" s="80"/>
      <c r="ED344" s="80"/>
      <c r="EE344" s="80"/>
      <c r="EF344" s="80"/>
      <c r="EG344" s="80"/>
      <c r="EH344" s="80"/>
      <c r="EI344" s="80"/>
      <c r="EJ344" s="80"/>
      <c r="EK344" s="80"/>
      <c r="EL344" s="80"/>
      <c r="EM344" s="80"/>
      <c r="EN344" s="80"/>
      <c r="EO344" s="80"/>
      <c r="EP344" s="80"/>
      <c r="EQ344" s="80"/>
      <c r="ER344" s="80"/>
      <c r="ES344" s="80"/>
      <c r="ET344" s="80"/>
      <c r="EU344" s="80"/>
      <c r="EV344" s="80"/>
      <c r="EW344" s="80"/>
      <c r="EX344" s="80"/>
      <c r="EY344" s="80"/>
      <c r="EZ344" s="80"/>
      <c r="FA344" s="80"/>
      <c r="FB344" s="80"/>
      <c r="FC344" s="80"/>
      <c r="FD344" s="80"/>
      <c r="FE344" s="80"/>
      <c r="FF344" s="80"/>
      <c r="FG344" s="80"/>
      <c r="FH344" s="80"/>
      <c r="FI344" s="80"/>
      <c r="FJ344" s="80"/>
      <c r="FK344" s="80"/>
      <c r="FL344" s="80"/>
      <c r="FM344" s="80"/>
      <c r="FN344" s="80"/>
      <c r="FO344" s="80"/>
      <c r="FP344" s="80"/>
      <c r="FQ344" s="80"/>
      <c r="FR344" s="80"/>
      <c r="FS344" s="80"/>
      <c r="FT344" s="80"/>
      <c r="FU344" s="80"/>
      <c r="FV344" s="80"/>
      <c r="FW344" s="80"/>
      <c r="FX344" s="80"/>
      <c r="FY344" s="80"/>
      <c r="FZ344" s="80"/>
      <c r="GA344" s="80"/>
      <c r="GB344" s="80"/>
      <c r="GC344" s="80"/>
      <c r="GD344" s="80"/>
      <c r="GE344" s="80"/>
      <c r="GF344" s="80"/>
      <c r="GG344" s="80"/>
      <c r="GH344" s="80"/>
      <c r="GI344" s="80"/>
      <c r="GJ344" s="80"/>
      <c r="GK344" s="80"/>
      <c r="GL344" s="80"/>
      <c r="GM344" s="80"/>
      <c r="GN344" s="80"/>
      <c r="GO344" s="80"/>
      <c r="GP344" s="80"/>
      <c r="GQ344" s="80"/>
      <c r="GR344" s="80"/>
      <c r="GS344" s="80"/>
      <c r="GT344" s="80"/>
      <c r="GU344" s="80"/>
      <c r="GV344" s="80"/>
      <c r="GW344" s="80"/>
      <c r="GX344" s="80"/>
      <c r="GY344" s="80"/>
      <c r="GZ344" s="80"/>
      <c r="HA344" s="80"/>
      <c r="HB344" s="80"/>
      <c r="HC344" s="80"/>
      <c r="HD344" s="80"/>
      <c r="HE344" s="80"/>
      <c r="HF344" s="80"/>
      <c r="HG344" s="80"/>
      <c r="HH344" s="80"/>
      <c r="HI344" s="80"/>
      <c r="HJ344" s="80"/>
      <c r="HK344" s="80"/>
      <c r="HL344" s="80"/>
      <c r="HM344" s="80"/>
      <c r="HN344" s="80"/>
      <c r="HO344" s="80"/>
      <c r="HP344" s="80"/>
      <c r="HQ344" s="80"/>
      <c r="HR344" s="80"/>
      <c r="HS344" s="80"/>
      <c r="HT344" s="80"/>
      <c r="HU344" s="80"/>
      <c r="HV344" s="80"/>
      <c r="HW344" s="80"/>
      <c r="HX344" s="80"/>
      <c r="HY344" s="80"/>
      <c r="HZ344" s="80"/>
      <c r="IA344" s="80"/>
      <c r="IB344" s="80"/>
      <c r="IC344" s="80"/>
      <c r="ID344" s="80"/>
      <c r="IE344" s="80"/>
      <c r="IF344" s="80"/>
      <c r="IG344" s="80"/>
      <c r="IH344" s="80"/>
      <c r="II344" s="80"/>
      <c r="IJ344" s="80"/>
      <c r="IK344" s="80"/>
      <c r="IL344" s="80"/>
      <c r="IM344" s="80"/>
      <c r="IN344" s="80"/>
      <c r="IO344" s="80"/>
      <c r="IP344" s="80"/>
      <c r="IQ344" s="80"/>
      <c r="IR344" s="80"/>
      <c r="IS344" s="80"/>
      <c r="IT344" s="80"/>
      <c r="IU344" s="80"/>
      <c r="IV344" s="80"/>
      <c r="IW344" s="80"/>
      <c r="IX344" s="80"/>
      <c r="IY344" s="80"/>
      <c r="IZ344" s="80"/>
      <c r="JA344" s="80"/>
      <c r="JB344" s="80"/>
      <c r="JC344" s="80"/>
      <c r="JD344" s="80"/>
      <c r="JE344" s="80"/>
      <c r="JF344" s="80"/>
      <c r="JG344" s="80"/>
      <c r="JH344" s="80"/>
      <c r="JI344" s="80"/>
      <c r="JJ344" s="80"/>
      <c r="JK344" s="80"/>
      <c r="JL344" s="80"/>
      <c r="JM344" s="80"/>
      <c r="JN344" s="80"/>
      <c r="JO344" s="80"/>
      <c r="JP344" s="80"/>
      <c r="JQ344" s="80"/>
      <c r="JR344" s="80"/>
      <c r="JS344" s="80"/>
      <c r="JT344" s="80">
        <v>266</v>
      </c>
      <c r="JU344" s="80"/>
      <c r="JV344" s="80"/>
      <c r="JW344" s="80"/>
      <c r="JX344" s="80"/>
      <c r="JY344" s="80"/>
      <c r="JZ344" s="80"/>
      <c r="KA344" s="80"/>
      <c r="KB344" s="80"/>
      <c r="KC344" s="80"/>
      <c r="KD344" s="80"/>
      <c r="KE344" s="80"/>
      <c r="KF344" s="80"/>
      <c r="KG344" s="80"/>
      <c r="KH344" s="80"/>
      <c r="KI344" s="80"/>
      <c r="KJ344" s="80"/>
      <c r="KK344" s="80"/>
      <c r="KL344" s="80"/>
      <c r="KM344" s="80"/>
      <c r="KN344" s="80"/>
      <c r="KO344" s="80"/>
      <c r="KP344" s="80"/>
      <c r="KQ344" s="80"/>
      <c r="KR344" s="80"/>
      <c r="KS344" s="80"/>
      <c r="KT344" s="80"/>
      <c r="KU344" s="80"/>
      <c r="KV344" s="80"/>
      <c r="KW344" s="80"/>
      <c r="KX344" s="80"/>
      <c r="KY344" s="80"/>
      <c r="KZ344" s="80"/>
      <c r="LA344" s="80"/>
      <c r="LB344" s="80"/>
      <c r="LC344" s="80"/>
      <c r="LD344" s="80"/>
      <c r="LE344" s="80"/>
      <c r="LF344" s="80"/>
      <c r="LG344" s="80">
        <v>5</v>
      </c>
      <c r="LH344" s="80"/>
      <c r="LI344" s="80"/>
      <c r="LJ344" s="80"/>
      <c r="LK344" s="80">
        <v>222</v>
      </c>
      <c r="LL344" s="80"/>
      <c r="LM344" s="80"/>
      <c r="LN344" s="80"/>
      <c r="LO344" s="80">
        <v>2</v>
      </c>
      <c r="LP344" s="80"/>
      <c r="LQ344" s="80"/>
      <c r="LR344" s="80"/>
      <c r="LS344" s="80"/>
      <c r="LT344" s="80"/>
      <c r="LU344" s="80"/>
      <c r="LV344" s="80"/>
      <c r="LW344" s="80"/>
      <c r="LX344" s="80"/>
      <c r="LY344" s="80"/>
      <c r="LZ344" s="80"/>
      <c r="MA344" s="80">
        <v>139572</v>
      </c>
      <c r="MB344" s="80"/>
      <c r="MC344" s="80">
        <v>39</v>
      </c>
      <c r="MD344" s="80"/>
      <c r="ME344" s="80"/>
      <c r="MF344" s="80"/>
      <c r="MG344" s="80"/>
      <c r="MH344" s="80"/>
      <c r="MI344" s="80"/>
      <c r="MJ344" s="80"/>
      <c r="MK344" s="80"/>
      <c r="ML344" s="80"/>
      <c r="MM344" s="80"/>
      <c r="MN344" s="80"/>
      <c r="MO344" s="80"/>
      <c r="MP344" s="80"/>
      <c r="MQ344" s="80"/>
      <c r="MR344" s="80"/>
      <c r="MS344" s="80"/>
      <c r="MT344" s="80"/>
      <c r="MU344" s="80"/>
      <c r="MV344" s="80"/>
      <c r="MW344" s="80"/>
      <c r="MX344" s="80"/>
      <c r="MY344" s="80"/>
      <c r="MZ344" s="80"/>
      <c r="NA344" s="80"/>
      <c r="NB344" s="80"/>
      <c r="NC344" s="80"/>
      <c r="ND344" s="80"/>
      <c r="NE344" s="80"/>
      <c r="NF344" s="80"/>
      <c r="NG344" s="80"/>
      <c r="NH344" s="80"/>
      <c r="NI344" s="80">
        <v>6</v>
      </c>
      <c r="NJ344" s="80"/>
      <c r="NK344" s="80"/>
      <c r="NL344" s="80"/>
      <c r="NM344" s="80"/>
      <c r="NN344" s="80"/>
      <c r="NO344" s="80"/>
      <c r="NP344" s="80"/>
      <c r="NQ344" s="80"/>
      <c r="NR344" s="80"/>
      <c r="NS344" s="80"/>
      <c r="NT344" s="80"/>
      <c r="NU344" s="80"/>
      <c r="NV344" s="80"/>
      <c r="NW344" s="80"/>
      <c r="NX344" s="80"/>
      <c r="NY344" s="80"/>
      <c r="NZ344" s="80"/>
      <c r="OA344" s="80"/>
      <c r="OB344" s="79">
        <v>140769</v>
      </c>
    </row>
    <row r="345" spans="1:392" ht="13.15">
      <c r="A345" s="27">
        <v>561900</v>
      </c>
      <c r="B345" s="23" t="s">
        <v>498</v>
      </c>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v>222</v>
      </c>
      <c r="AI345" s="80"/>
      <c r="AJ345" s="80"/>
      <c r="AK345" s="80"/>
      <c r="AL345" s="80"/>
      <c r="AM345" s="80"/>
      <c r="AN345" s="80"/>
      <c r="AO345" s="80"/>
      <c r="AP345" s="80"/>
      <c r="AQ345" s="80"/>
      <c r="AR345" s="80"/>
      <c r="AS345" s="80"/>
      <c r="AT345" s="80"/>
      <c r="AU345" s="80"/>
      <c r="AV345" s="80"/>
      <c r="AW345" s="80"/>
      <c r="AX345" s="80"/>
      <c r="AY345" s="80"/>
      <c r="AZ345" s="80"/>
      <c r="BA345" s="80"/>
      <c r="BB345" s="80"/>
      <c r="BC345" s="80"/>
      <c r="BD345" s="80"/>
      <c r="BE345" s="80"/>
      <c r="BF345" s="80"/>
      <c r="BG345" s="80"/>
      <c r="BH345" s="80"/>
      <c r="BI345" s="80"/>
      <c r="BJ345" s="80"/>
      <c r="BK345" s="80"/>
      <c r="BL345" s="80"/>
      <c r="BM345" s="80"/>
      <c r="BN345" s="80"/>
      <c r="BO345" s="81"/>
      <c r="BP345" s="80"/>
      <c r="BQ345" s="80"/>
      <c r="BR345" s="80"/>
      <c r="BS345" s="80"/>
      <c r="BT345" s="80"/>
      <c r="BU345" s="80"/>
      <c r="BV345" s="80"/>
      <c r="BW345" s="80"/>
      <c r="BX345" s="80"/>
      <c r="BY345" s="80"/>
      <c r="BZ345" s="80"/>
      <c r="CA345" s="80"/>
      <c r="CB345" s="80"/>
      <c r="CC345" s="80"/>
      <c r="CD345" s="80"/>
      <c r="CE345" s="80"/>
      <c r="CF345" s="80"/>
      <c r="CG345" s="80"/>
      <c r="CH345" s="80"/>
      <c r="CI345" s="80"/>
      <c r="CJ345" s="80"/>
      <c r="CK345" s="80"/>
      <c r="CL345" s="80"/>
      <c r="CM345" s="80"/>
      <c r="CN345" s="80"/>
      <c r="CO345" s="80"/>
      <c r="CP345" s="80"/>
      <c r="CQ345" s="80"/>
      <c r="CR345" s="80"/>
      <c r="CS345" s="80"/>
      <c r="CT345" s="80"/>
      <c r="CU345" s="80"/>
      <c r="CV345" s="80"/>
      <c r="CW345" s="80"/>
      <c r="CX345" s="80"/>
      <c r="CY345" s="80"/>
      <c r="CZ345" s="80"/>
      <c r="DA345" s="80"/>
      <c r="DB345" s="80"/>
      <c r="DC345" s="80"/>
      <c r="DD345" s="80"/>
      <c r="DE345" s="80"/>
      <c r="DF345" s="80"/>
      <c r="DG345" s="80"/>
      <c r="DH345" s="80"/>
      <c r="DI345" s="80"/>
      <c r="DJ345" s="80"/>
      <c r="DK345" s="80"/>
      <c r="DL345" s="80"/>
      <c r="DM345" s="80"/>
      <c r="DN345" s="80"/>
      <c r="DO345" s="80"/>
      <c r="DP345" s="80"/>
      <c r="DQ345" s="80"/>
      <c r="DR345" s="80"/>
      <c r="DS345" s="80"/>
      <c r="DT345" s="80"/>
      <c r="DU345" s="80"/>
      <c r="DV345" s="80"/>
      <c r="DW345" s="80"/>
      <c r="DX345" s="80"/>
      <c r="DY345" s="80"/>
      <c r="DZ345" s="80"/>
      <c r="EA345" s="80"/>
      <c r="EB345" s="80"/>
      <c r="EC345" s="80"/>
      <c r="ED345" s="80"/>
      <c r="EE345" s="80"/>
      <c r="EF345" s="80"/>
      <c r="EG345" s="80"/>
      <c r="EH345" s="80"/>
      <c r="EI345" s="80"/>
      <c r="EJ345" s="80"/>
      <c r="EK345" s="80"/>
      <c r="EL345" s="80"/>
      <c r="EM345" s="80"/>
      <c r="EN345" s="80"/>
      <c r="EO345" s="80"/>
      <c r="EP345" s="80"/>
      <c r="EQ345" s="80"/>
      <c r="ER345" s="80"/>
      <c r="ES345" s="80"/>
      <c r="ET345" s="80"/>
      <c r="EU345" s="80"/>
      <c r="EV345" s="80"/>
      <c r="EW345" s="80"/>
      <c r="EX345" s="80"/>
      <c r="EY345" s="80"/>
      <c r="EZ345" s="80"/>
      <c r="FA345" s="80"/>
      <c r="FB345" s="80"/>
      <c r="FC345" s="80"/>
      <c r="FD345" s="80"/>
      <c r="FE345" s="80"/>
      <c r="FF345" s="80"/>
      <c r="FG345" s="80"/>
      <c r="FH345" s="80"/>
      <c r="FI345" s="80"/>
      <c r="FJ345" s="80"/>
      <c r="FK345" s="80"/>
      <c r="FL345" s="80"/>
      <c r="FM345" s="80"/>
      <c r="FN345" s="80"/>
      <c r="FO345" s="80"/>
      <c r="FP345" s="80"/>
      <c r="FQ345" s="80"/>
      <c r="FR345" s="80"/>
      <c r="FS345" s="80"/>
      <c r="FT345" s="80"/>
      <c r="FU345" s="80"/>
      <c r="FV345" s="80"/>
      <c r="FW345" s="80"/>
      <c r="FX345" s="80"/>
      <c r="FY345" s="80"/>
      <c r="FZ345" s="80"/>
      <c r="GA345" s="80"/>
      <c r="GB345" s="80"/>
      <c r="GC345" s="80"/>
      <c r="GD345" s="80"/>
      <c r="GE345" s="80"/>
      <c r="GF345" s="80"/>
      <c r="GG345" s="80"/>
      <c r="GH345" s="80"/>
      <c r="GI345" s="80"/>
      <c r="GJ345" s="80"/>
      <c r="GK345" s="80"/>
      <c r="GL345" s="80"/>
      <c r="GM345" s="80"/>
      <c r="GN345" s="80"/>
      <c r="GO345" s="80"/>
      <c r="GP345" s="80"/>
      <c r="GQ345" s="80"/>
      <c r="GR345" s="80"/>
      <c r="GS345" s="80"/>
      <c r="GT345" s="80"/>
      <c r="GU345" s="80"/>
      <c r="GV345" s="80"/>
      <c r="GW345" s="80"/>
      <c r="GX345" s="80"/>
      <c r="GY345" s="80"/>
      <c r="GZ345" s="80"/>
      <c r="HA345" s="80"/>
      <c r="HB345" s="80"/>
      <c r="HC345" s="80"/>
      <c r="HD345" s="80"/>
      <c r="HE345" s="80"/>
      <c r="HF345" s="80"/>
      <c r="HG345" s="80"/>
      <c r="HH345" s="80"/>
      <c r="HI345" s="80"/>
      <c r="HJ345" s="80"/>
      <c r="HK345" s="80"/>
      <c r="HL345" s="80"/>
      <c r="HM345" s="80"/>
      <c r="HN345" s="80"/>
      <c r="HO345" s="80"/>
      <c r="HP345" s="80"/>
      <c r="HQ345" s="80"/>
      <c r="HR345" s="80"/>
      <c r="HS345" s="80"/>
      <c r="HT345" s="80"/>
      <c r="HU345" s="80"/>
      <c r="HV345" s="80"/>
      <c r="HW345" s="80"/>
      <c r="HX345" s="80"/>
      <c r="HY345" s="80"/>
      <c r="HZ345" s="80"/>
      <c r="IA345" s="80"/>
      <c r="IB345" s="80"/>
      <c r="IC345" s="80"/>
      <c r="ID345" s="80"/>
      <c r="IE345" s="80"/>
      <c r="IF345" s="80"/>
      <c r="IG345" s="80">
        <v>1318</v>
      </c>
      <c r="IH345" s="80"/>
      <c r="II345" s="80"/>
      <c r="IJ345" s="80"/>
      <c r="IK345" s="80"/>
      <c r="IL345" s="80"/>
      <c r="IM345" s="80"/>
      <c r="IN345" s="80"/>
      <c r="IO345" s="80"/>
      <c r="IP345" s="80"/>
      <c r="IQ345" s="80"/>
      <c r="IR345" s="80"/>
      <c r="IS345" s="80"/>
      <c r="IT345" s="80"/>
      <c r="IU345" s="80"/>
      <c r="IV345" s="80"/>
      <c r="IW345" s="80"/>
      <c r="IX345" s="80"/>
      <c r="IY345" s="80"/>
      <c r="IZ345" s="80"/>
      <c r="JA345" s="80"/>
      <c r="JB345" s="80"/>
      <c r="JC345" s="80"/>
      <c r="JD345" s="80"/>
      <c r="JE345" s="80"/>
      <c r="JF345" s="80"/>
      <c r="JG345" s="80"/>
      <c r="JH345" s="80"/>
      <c r="JI345" s="80"/>
      <c r="JJ345" s="80"/>
      <c r="JK345" s="80"/>
      <c r="JL345" s="80"/>
      <c r="JM345" s="80"/>
      <c r="JN345" s="80"/>
      <c r="JO345" s="80"/>
      <c r="JP345" s="80"/>
      <c r="JQ345" s="80"/>
      <c r="JR345" s="80"/>
      <c r="JS345" s="80"/>
      <c r="JT345" s="80">
        <v>767</v>
      </c>
      <c r="JU345" s="80"/>
      <c r="JV345" s="80"/>
      <c r="JW345" s="80"/>
      <c r="JX345" s="80"/>
      <c r="JY345" s="80"/>
      <c r="JZ345" s="80"/>
      <c r="KA345" s="80"/>
      <c r="KB345" s="80"/>
      <c r="KC345" s="80"/>
      <c r="KD345" s="80"/>
      <c r="KE345" s="80"/>
      <c r="KF345" s="80"/>
      <c r="KG345" s="80"/>
      <c r="KH345" s="80"/>
      <c r="KI345" s="80"/>
      <c r="KJ345" s="80"/>
      <c r="KK345" s="80"/>
      <c r="KL345" s="80"/>
      <c r="KM345" s="80"/>
      <c r="KN345" s="80"/>
      <c r="KO345" s="80"/>
      <c r="KP345" s="80"/>
      <c r="KQ345" s="80"/>
      <c r="KR345" s="80"/>
      <c r="KS345" s="80"/>
      <c r="KT345" s="80"/>
      <c r="KU345" s="80"/>
      <c r="KV345" s="80"/>
      <c r="KW345" s="80"/>
      <c r="KX345" s="80"/>
      <c r="KY345" s="80"/>
      <c r="KZ345" s="80"/>
      <c r="LA345" s="80"/>
      <c r="LB345" s="80"/>
      <c r="LC345" s="80"/>
      <c r="LD345" s="80"/>
      <c r="LE345" s="80"/>
      <c r="LF345" s="80"/>
      <c r="LG345" s="80">
        <v>315</v>
      </c>
      <c r="LH345" s="80"/>
      <c r="LI345" s="80"/>
      <c r="LJ345" s="80"/>
      <c r="LK345" s="80"/>
      <c r="LL345" s="80"/>
      <c r="LM345" s="80"/>
      <c r="LN345" s="80"/>
      <c r="LO345" s="80">
        <v>9</v>
      </c>
      <c r="LP345" s="80">
        <v>2923</v>
      </c>
      <c r="LQ345" s="80"/>
      <c r="LR345" s="80"/>
      <c r="LS345" s="80"/>
      <c r="LT345" s="80"/>
      <c r="LU345" s="80"/>
      <c r="LV345" s="80"/>
      <c r="LW345" s="80"/>
      <c r="LX345" s="80">
        <v>1710</v>
      </c>
      <c r="LY345" s="80"/>
      <c r="LZ345" s="80">
        <v>420</v>
      </c>
      <c r="MA345" s="80"/>
      <c r="MB345" s="80">
        <v>32996</v>
      </c>
      <c r="MC345" s="80"/>
      <c r="MD345" s="80"/>
      <c r="ME345" s="80"/>
      <c r="MF345" s="80"/>
      <c r="MG345" s="80"/>
      <c r="MH345" s="80"/>
      <c r="MI345" s="80"/>
      <c r="MJ345" s="80"/>
      <c r="MK345" s="80"/>
      <c r="ML345" s="80"/>
      <c r="MM345" s="80"/>
      <c r="MN345" s="80"/>
      <c r="MO345" s="80"/>
      <c r="MP345" s="80"/>
      <c r="MQ345" s="80"/>
      <c r="MR345" s="80"/>
      <c r="MS345" s="80"/>
      <c r="MT345" s="80"/>
      <c r="MU345" s="80"/>
      <c r="MV345" s="80"/>
      <c r="MW345" s="80"/>
      <c r="MX345" s="80"/>
      <c r="MY345" s="80"/>
      <c r="MZ345" s="80"/>
      <c r="NA345" s="80"/>
      <c r="NB345" s="80"/>
      <c r="NC345" s="80"/>
      <c r="ND345" s="80"/>
      <c r="NE345" s="80"/>
      <c r="NF345" s="80"/>
      <c r="NG345" s="80"/>
      <c r="NH345" s="80"/>
      <c r="NI345" s="80"/>
      <c r="NJ345" s="80"/>
      <c r="NK345" s="80"/>
      <c r="NL345" s="80"/>
      <c r="NM345" s="80"/>
      <c r="NN345" s="80"/>
      <c r="NO345" s="80"/>
      <c r="NP345" s="80"/>
      <c r="NQ345" s="80"/>
      <c r="NR345" s="80"/>
      <c r="NS345" s="80"/>
      <c r="NT345" s="80"/>
      <c r="NU345" s="80"/>
      <c r="NV345" s="80"/>
      <c r="NW345" s="80"/>
      <c r="NX345" s="80"/>
      <c r="NY345" s="80"/>
      <c r="NZ345" s="80"/>
      <c r="OA345" s="80"/>
      <c r="OB345" s="79">
        <v>40679</v>
      </c>
    </row>
    <row r="346" spans="1:392" ht="13.15">
      <c r="A346" s="27">
        <v>562000</v>
      </c>
      <c r="B346" s="23" t="s">
        <v>499</v>
      </c>
      <c r="C346" s="80"/>
      <c r="D346" s="80"/>
      <c r="E346" s="80"/>
      <c r="F346" s="80"/>
      <c r="G346" s="80"/>
      <c r="H346" s="80"/>
      <c r="I346" s="80"/>
      <c r="J346" s="80"/>
      <c r="K346" s="80"/>
      <c r="L346" s="80"/>
      <c r="M346" s="80"/>
      <c r="N346" s="80"/>
      <c r="O346" s="80"/>
      <c r="P346" s="80">
        <v>149</v>
      </c>
      <c r="Q346" s="80"/>
      <c r="R346" s="80"/>
      <c r="S346" s="80"/>
      <c r="T346" s="80"/>
      <c r="U346" s="80"/>
      <c r="V346" s="80"/>
      <c r="W346" s="80"/>
      <c r="X346" s="80"/>
      <c r="Y346" s="80"/>
      <c r="Z346" s="80"/>
      <c r="AA346" s="80"/>
      <c r="AB346" s="80"/>
      <c r="AC346" s="80"/>
      <c r="AD346" s="80"/>
      <c r="AE346" s="80"/>
      <c r="AF346" s="80"/>
      <c r="AG346" s="80"/>
      <c r="AH346" s="80"/>
      <c r="AI346" s="80">
        <v>37</v>
      </c>
      <c r="AJ346" s="80"/>
      <c r="AK346" s="80"/>
      <c r="AL346" s="80"/>
      <c r="AM346" s="80"/>
      <c r="AN346" s="80"/>
      <c r="AO346" s="80"/>
      <c r="AP346" s="80"/>
      <c r="AQ346" s="80"/>
      <c r="AR346" s="80"/>
      <c r="AS346" s="80"/>
      <c r="AT346" s="80"/>
      <c r="AU346" s="80"/>
      <c r="AV346" s="80"/>
      <c r="AW346" s="80"/>
      <c r="AX346" s="80"/>
      <c r="AY346" s="80"/>
      <c r="AZ346" s="80"/>
      <c r="BA346" s="80"/>
      <c r="BB346" s="80"/>
      <c r="BC346" s="80"/>
      <c r="BD346" s="80"/>
      <c r="BE346" s="80"/>
      <c r="BF346" s="80"/>
      <c r="BG346" s="80"/>
      <c r="BH346" s="80"/>
      <c r="BI346" s="80"/>
      <c r="BJ346" s="80"/>
      <c r="BK346" s="80"/>
      <c r="BL346" s="80"/>
      <c r="BM346" s="80"/>
      <c r="BN346" s="80"/>
      <c r="BO346" s="81"/>
      <c r="BP346" s="80"/>
      <c r="BQ346" s="80"/>
      <c r="BR346" s="80"/>
      <c r="BS346" s="80"/>
      <c r="BT346" s="80"/>
      <c r="BU346" s="80"/>
      <c r="BV346" s="80"/>
      <c r="BW346" s="80"/>
      <c r="BX346" s="80"/>
      <c r="BY346" s="80"/>
      <c r="BZ346" s="80"/>
      <c r="CA346" s="80"/>
      <c r="CB346" s="80"/>
      <c r="CC346" s="80"/>
      <c r="CD346" s="80"/>
      <c r="CE346" s="80"/>
      <c r="CF346" s="80"/>
      <c r="CG346" s="80"/>
      <c r="CH346" s="80"/>
      <c r="CI346" s="80"/>
      <c r="CJ346" s="80"/>
      <c r="CK346" s="80"/>
      <c r="CL346" s="80"/>
      <c r="CM346" s="80"/>
      <c r="CN346" s="80"/>
      <c r="CO346" s="80"/>
      <c r="CP346" s="80"/>
      <c r="CQ346" s="80"/>
      <c r="CR346" s="80"/>
      <c r="CS346" s="80"/>
      <c r="CT346" s="80"/>
      <c r="CU346" s="80"/>
      <c r="CV346" s="80"/>
      <c r="CW346" s="80"/>
      <c r="CX346" s="80"/>
      <c r="CY346" s="80"/>
      <c r="CZ346" s="80"/>
      <c r="DA346" s="80"/>
      <c r="DB346" s="80"/>
      <c r="DC346" s="80"/>
      <c r="DD346" s="80"/>
      <c r="DE346" s="80"/>
      <c r="DF346" s="80"/>
      <c r="DG346" s="80"/>
      <c r="DH346" s="80"/>
      <c r="DI346" s="80"/>
      <c r="DJ346" s="80"/>
      <c r="DK346" s="80"/>
      <c r="DL346" s="80"/>
      <c r="DM346" s="80"/>
      <c r="DN346" s="80"/>
      <c r="DO346" s="80"/>
      <c r="DP346" s="80"/>
      <c r="DQ346" s="80"/>
      <c r="DR346" s="80"/>
      <c r="DS346" s="80"/>
      <c r="DT346" s="80"/>
      <c r="DU346" s="80"/>
      <c r="DV346" s="80"/>
      <c r="DW346" s="80"/>
      <c r="DX346" s="80"/>
      <c r="DY346" s="80"/>
      <c r="DZ346" s="80"/>
      <c r="EA346" s="80"/>
      <c r="EB346" s="80"/>
      <c r="EC346" s="80"/>
      <c r="ED346" s="80"/>
      <c r="EE346" s="80"/>
      <c r="EF346" s="80"/>
      <c r="EG346" s="80"/>
      <c r="EH346" s="80"/>
      <c r="EI346" s="80"/>
      <c r="EJ346" s="80"/>
      <c r="EK346" s="80"/>
      <c r="EL346" s="80"/>
      <c r="EM346" s="80"/>
      <c r="EN346" s="80"/>
      <c r="EO346" s="80"/>
      <c r="EP346" s="80"/>
      <c r="EQ346" s="80"/>
      <c r="ER346" s="80"/>
      <c r="ES346" s="80"/>
      <c r="ET346" s="80"/>
      <c r="EU346" s="80"/>
      <c r="EV346" s="80"/>
      <c r="EW346" s="80"/>
      <c r="EX346" s="80"/>
      <c r="EY346" s="80"/>
      <c r="EZ346" s="80"/>
      <c r="FA346" s="80"/>
      <c r="FB346" s="80"/>
      <c r="FC346" s="80"/>
      <c r="FD346" s="80"/>
      <c r="FE346" s="80"/>
      <c r="FF346" s="80"/>
      <c r="FG346" s="80"/>
      <c r="FH346" s="80"/>
      <c r="FI346" s="80"/>
      <c r="FJ346" s="80"/>
      <c r="FK346" s="80"/>
      <c r="FL346" s="80"/>
      <c r="FM346" s="80"/>
      <c r="FN346" s="80"/>
      <c r="FO346" s="80"/>
      <c r="FP346" s="80"/>
      <c r="FQ346" s="80"/>
      <c r="FR346" s="80"/>
      <c r="FS346" s="80"/>
      <c r="FT346" s="80"/>
      <c r="FU346" s="80"/>
      <c r="FV346" s="80"/>
      <c r="FW346" s="80"/>
      <c r="FX346" s="80"/>
      <c r="FY346" s="80"/>
      <c r="FZ346" s="80"/>
      <c r="GA346" s="80"/>
      <c r="GB346" s="80"/>
      <c r="GC346" s="80"/>
      <c r="GD346" s="80"/>
      <c r="GE346" s="80"/>
      <c r="GF346" s="80"/>
      <c r="GG346" s="80"/>
      <c r="GH346" s="80"/>
      <c r="GI346" s="80"/>
      <c r="GJ346" s="80"/>
      <c r="GK346" s="80"/>
      <c r="GL346" s="80"/>
      <c r="GM346" s="80"/>
      <c r="GN346" s="80"/>
      <c r="GO346" s="80"/>
      <c r="GP346" s="80"/>
      <c r="GQ346" s="80"/>
      <c r="GR346" s="80"/>
      <c r="GS346" s="80"/>
      <c r="GT346" s="80"/>
      <c r="GU346" s="80"/>
      <c r="GV346" s="80"/>
      <c r="GW346" s="80"/>
      <c r="GX346" s="80"/>
      <c r="GY346" s="80"/>
      <c r="GZ346" s="80"/>
      <c r="HA346" s="80"/>
      <c r="HB346" s="80"/>
      <c r="HC346" s="80"/>
      <c r="HD346" s="80"/>
      <c r="HE346" s="80"/>
      <c r="HF346" s="80"/>
      <c r="HG346" s="80"/>
      <c r="HH346" s="80"/>
      <c r="HI346" s="80"/>
      <c r="HJ346" s="80"/>
      <c r="HK346" s="80"/>
      <c r="HL346" s="80"/>
      <c r="HM346" s="80"/>
      <c r="HN346" s="80"/>
      <c r="HO346" s="80"/>
      <c r="HP346" s="80"/>
      <c r="HQ346" s="80"/>
      <c r="HR346" s="80"/>
      <c r="HS346" s="80"/>
      <c r="HT346" s="80"/>
      <c r="HU346" s="80"/>
      <c r="HV346" s="80"/>
      <c r="HW346" s="80"/>
      <c r="HX346" s="80"/>
      <c r="HY346" s="80"/>
      <c r="HZ346" s="80"/>
      <c r="IA346" s="80"/>
      <c r="IB346" s="80"/>
      <c r="IC346" s="80"/>
      <c r="ID346" s="80"/>
      <c r="IE346" s="80"/>
      <c r="IF346" s="80"/>
      <c r="IG346" s="80"/>
      <c r="IH346" s="80"/>
      <c r="II346" s="80"/>
      <c r="IJ346" s="80"/>
      <c r="IK346" s="80"/>
      <c r="IL346" s="80"/>
      <c r="IM346" s="80"/>
      <c r="IN346" s="80"/>
      <c r="IO346" s="80"/>
      <c r="IP346" s="80"/>
      <c r="IQ346" s="80"/>
      <c r="IR346" s="80"/>
      <c r="IS346" s="80"/>
      <c r="IT346" s="80"/>
      <c r="IU346" s="80"/>
      <c r="IV346" s="80"/>
      <c r="IW346" s="80"/>
      <c r="IX346" s="80"/>
      <c r="IY346" s="80"/>
      <c r="IZ346" s="80"/>
      <c r="JA346" s="80"/>
      <c r="JB346" s="80"/>
      <c r="JC346" s="80"/>
      <c r="JD346" s="80"/>
      <c r="JE346" s="80"/>
      <c r="JF346" s="80"/>
      <c r="JG346" s="80"/>
      <c r="JH346" s="80"/>
      <c r="JI346" s="80"/>
      <c r="JJ346" s="80"/>
      <c r="JK346" s="80"/>
      <c r="JL346" s="80"/>
      <c r="JM346" s="80"/>
      <c r="JN346" s="80"/>
      <c r="JO346" s="80"/>
      <c r="JP346" s="80"/>
      <c r="JQ346" s="80"/>
      <c r="JR346" s="80"/>
      <c r="JS346" s="80"/>
      <c r="JT346" s="80">
        <v>153</v>
      </c>
      <c r="JU346" s="80"/>
      <c r="JV346" s="80"/>
      <c r="JW346" s="80"/>
      <c r="JX346" s="80"/>
      <c r="JY346" s="80"/>
      <c r="JZ346" s="80"/>
      <c r="KA346" s="80"/>
      <c r="KB346" s="80"/>
      <c r="KC346" s="80"/>
      <c r="KD346" s="80"/>
      <c r="KE346" s="80"/>
      <c r="KF346" s="80"/>
      <c r="KG346" s="80"/>
      <c r="KH346" s="80"/>
      <c r="KI346" s="80"/>
      <c r="KJ346" s="80"/>
      <c r="KK346" s="80"/>
      <c r="KL346" s="80"/>
      <c r="KM346" s="80"/>
      <c r="KN346" s="80"/>
      <c r="KO346" s="80"/>
      <c r="KP346" s="80"/>
      <c r="KQ346" s="80"/>
      <c r="KR346" s="80"/>
      <c r="KS346" s="80"/>
      <c r="KT346" s="80"/>
      <c r="KU346" s="80"/>
      <c r="KV346" s="80"/>
      <c r="KW346" s="80"/>
      <c r="KX346" s="80"/>
      <c r="KY346" s="80"/>
      <c r="KZ346" s="80"/>
      <c r="LA346" s="80"/>
      <c r="LB346" s="80"/>
      <c r="LC346" s="80"/>
      <c r="LD346" s="80">
        <v>62</v>
      </c>
      <c r="LE346" s="80"/>
      <c r="LF346" s="80"/>
      <c r="LG346" s="80">
        <v>36</v>
      </c>
      <c r="LH346" s="80"/>
      <c r="LI346" s="80"/>
      <c r="LJ346" s="80"/>
      <c r="LK346" s="80"/>
      <c r="LL346" s="80"/>
      <c r="LM346" s="80">
        <v>0</v>
      </c>
      <c r="LN346" s="80">
        <v>67</v>
      </c>
      <c r="LO346" s="80">
        <v>6</v>
      </c>
      <c r="LP346" s="80"/>
      <c r="LQ346" s="80"/>
      <c r="LR346" s="80"/>
      <c r="LS346" s="80"/>
      <c r="LT346" s="80"/>
      <c r="LU346" s="80"/>
      <c r="LV346" s="80"/>
      <c r="LW346" s="80"/>
      <c r="LX346" s="80"/>
      <c r="LY346" s="80"/>
      <c r="LZ346" s="80"/>
      <c r="MA346" s="80"/>
      <c r="MB346" s="80"/>
      <c r="MC346" s="80">
        <v>74000</v>
      </c>
      <c r="MD346" s="80"/>
      <c r="ME346" s="80"/>
      <c r="MF346" s="80"/>
      <c r="MG346" s="80"/>
      <c r="MH346" s="80"/>
      <c r="MI346" s="80"/>
      <c r="MJ346" s="80"/>
      <c r="MK346" s="80"/>
      <c r="ML346" s="80"/>
      <c r="MM346" s="80"/>
      <c r="MN346" s="80"/>
      <c r="MO346" s="80"/>
      <c r="MP346" s="80"/>
      <c r="MQ346" s="80"/>
      <c r="MR346" s="80"/>
      <c r="MS346" s="80"/>
      <c r="MT346" s="80"/>
      <c r="MU346" s="80"/>
      <c r="MV346" s="80"/>
      <c r="MW346" s="80"/>
      <c r="MX346" s="80"/>
      <c r="MY346" s="80"/>
      <c r="MZ346" s="80"/>
      <c r="NA346" s="80"/>
      <c r="NB346" s="80"/>
      <c r="NC346" s="80"/>
      <c r="ND346" s="80"/>
      <c r="NE346" s="80"/>
      <c r="NF346" s="80"/>
      <c r="NG346" s="80"/>
      <c r="NH346" s="80"/>
      <c r="NI346" s="80"/>
      <c r="NJ346" s="80"/>
      <c r="NK346" s="80"/>
      <c r="NL346" s="80"/>
      <c r="NM346" s="80"/>
      <c r="NN346" s="80"/>
      <c r="NO346" s="80"/>
      <c r="NP346" s="80"/>
      <c r="NQ346" s="80"/>
      <c r="NR346" s="80"/>
      <c r="NS346" s="80"/>
      <c r="NT346" s="80"/>
      <c r="NU346" s="80"/>
      <c r="NV346" s="80"/>
      <c r="NW346" s="80"/>
      <c r="NX346" s="80">
        <v>1278</v>
      </c>
      <c r="NY346" s="80"/>
      <c r="NZ346" s="80"/>
      <c r="OA346" s="80"/>
      <c r="OB346" s="79">
        <v>75787</v>
      </c>
    </row>
    <row r="347" spans="1:392" ht="13.15">
      <c r="A347" s="27">
        <v>611100</v>
      </c>
      <c r="B347" s="23" t="s">
        <v>500</v>
      </c>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v>325</v>
      </c>
      <c r="AG347" s="80"/>
      <c r="AH347" s="80"/>
      <c r="AI347" s="80"/>
      <c r="AJ347" s="80"/>
      <c r="AK347" s="80"/>
      <c r="AL347" s="80"/>
      <c r="AM347" s="80"/>
      <c r="AN347" s="80"/>
      <c r="AO347" s="80"/>
      <c r="AP347" s="80"/>
      <c r="AQ347" s="80"/>
      <c r="AR347" s="80"/>
      <c r="AS347" s="80"/>
      <c r="AT347" s="80"/>
      <c r="AU347" s="80"/>
      <c r="AV347" s="80"/>
      <c r="AW347" s="80"/>
      <c r="AX347" s="80"/>
      <c r="AY347" s="80"/>
      <c r="AZ347" s="80"/>
      <c r="BA347" s="80"/>
      <c r="BB347" s="80"/>
      <c r="BC347" s="80"/>
      <c r="BD347" s="80"/>
      <c r="BE347" s="80"/>
      <c r="BF347" s="80"/>
      <c r="BG347" s="80"/>
      <c r="BH347" s="80"/>
      <c r="BI347" s="80"/>
      <c r="BJ347" s="80"/>
      <c r="BK347" s="80"/>
      <c r="BL347" s="80"/>
      <c r="BM347" s="80"/>
      <c r="BN347" s="80"/>
      <c r="BO347" s="81"/>
      <c r="BP347" s="80"/>
      <c r="BQ347" s="80"/>
      <c r="BR347" s="80"/>
      <c r="BS347" s="80"/>
      <c r="BT347" s="80"/>
      <c r="BU347" s="80"/>
      <c r="BV347" s="80"/>
      <c r="BW347" s="80"/>
      <c r="BX347" s="80"/>
      <c r="BY347" s="80"/>
      <c r="BZ347" s="80"/>
      <c r="CA347" s="80"/>
      <c r="CB347" s="80"/>
      <c r="CC347" s="80"/>
      <c r="CD347" s="80"/>
      <c r="CE347" s="80"/>
      <c r="CF347" s="80"/>
      <c r="CG347" s="80"/>
      <c r="CH347" s="80"/>
      <c r="CI347" s="80"/>
      <c r="CJ347" s="80"/>
      <c r="CK347" s="80"/>
      <c r="CL347" s="80"/>
      <c r="CM347" s="80"/>
      <c r="CN347" s="80"/>
      <c r="CO347" s="80"/>
      <c r="CP347" s="80"/>
      <c r="CQ347" s="80"/>
      <c r="CR347" s="80"/>
      <c r="CS347" s="80"/>
      <c r="CT347" s="80"/>
      <c r="CU347" s="80"/>
      <c r="CV347" s="80"/>
      <c r="CW347" s="80"/>
      <c r="CX347" s="80"/>
      <c r="CY347" s="80"/>
      <c r="CZ347" s="80"/>
      <c r="DA347" s="80"/>
      <c r="DB347" s="80"/>
      <c r="DC347" s="80"/>
      <c r="DD347" s="80"/>
      <c r="DE347" s="80"/>
      <c r="DF347" s="80"/>
      <c r="DG347" s="80"/>
      <c r="DH347" s="80"/>
      <c r="DI347" s="80"/>
      <c r="DJ347" s="80"/>
      <c r="DK347" s="80"/>
      <c r="DL347" s="80"/>
      <c r="DM347" s="80"/>
      <c r="DN347" s="80"/>
      <c r="DO347" s="80"/>
      <c r="DP347" s="80"/>
      <c r="DQ347" s="80"/>
      <c r="DR347" s="80"/>
      <c r="DS347" s="80"/>
      <c r="DT347" s="80"/>
      <c r="DU347" s="80"/>
      <c r="DV347" s="80"/>
      <c r="DW347" s="80"/>
      <c r="DX347" s="80"/>
      <c r="DY347" s="80"/>
      <c r="DZ347" s="80"/>
      <c r="EA347" s="80"/>
      <c r="EB347" s="80"/>
      <c r="EC347" s="80"/>
      <c r="ED347" s="80"/>
      <c r="EE347" s="80"/>
      <c r="EF347" s="80"/>
      <c r="EG347" s="80"/>
      <c r="EH347" s="80"/>
      <c r="EI347" s="80"/>
      <c r="EJ347" s="80"/>
      <c r="EK347" s="80"/>
      <c r="EL347" s="80"/>
      <c r="EM347" s="80"/>
      <c r="EN347" s="80"/>
      <c r="EO347" s="80"/>
      <c r="EP347" s="80"/>
      <c r="EQ347" s="80"/>
      <c r="ER347" s="80"/>
      <c r="ES347" s="80"/>
      <c r="ET347" s="80"/>
      <c r="EU347" s="80"/>
      <c r="EV347" s="80"/>
      <c r="EW347" s="80"/>
      <c r="EX347" s="80"/>
      <c r="EY347" s="80"/>
      <c r="EZ347" s="80"/>
      <c r="FA347" s="80"/>
      <c r="FB347" s="80"/>
      <c r="FC347" s="80"/>
      <c r="FD347" s="80"/>
      <c r="FE347" s="80"/>
      <c r="FF347" s="80"/>
      <c r="FG347" s="80"/>
      <c r="FH347" s="80"/>
      <c r="FI347" s="80"/>
      <c r="FJ347" s="80"/>
      <c r="FK347" s="80"/>
      <c r="FL347" s="80"/>
      <c r="FM347" s="80"/>
      <c r="FN347" s="80"/>
      <c r="FO347" s="80"/>
      <c r="FP347" s="80"/>
      <c r="FQ347" s="80"/>
      <c r="FR347" s="80"/>
      <c r="FS347" s="80"/>
      <c r="FT347" s="80"/>
      <c r="FU347" s="80"/>
      <c r="FV347" s="80"/>
      <c r="FW347" s="80"/>
      <c r="FX347" s="80"/>
      <c r="FY347" s="80"/>
      <c r="FZ347" s="80"/>
      <c r="GA347" s="80"/>
      <c r="GB347" s="80"/>
      <c r="GC347" s="80"/>
      <c r="GD347" s="80"/>
      <c r="GE347" s="80"/>
      <c r="GF347" s="80"/>
      <c r="GG347" s="80"/>
      <c r="GH347" s="80"/>
      <c r="GI347" s="80"/>
      <c r="GJ347" s="80"/>
      <c r="GK347" s="80"/>
      <c r="GL347" s="80"/>
      <c r="GM347" s="80"/>
      <c r="GN347" s="80"/>
      <c r="GO347" s="80"/>
      <c r="GP347" s="80"/>
      <c r="GQ347" s="80"/>
      <c r="GR347" s="80"/>
      <c r="GS347" s="80"/>
      <c r="GT347" s="80"/>
      <c r="GU347" s="80"/>
      <c r="GV347" s="80"/>
      <c r="GW347" s="80"/>
      <c r="GX347" s="80"/>
      <c r="GY347" s="80"/>
      <c r="GZ347" s="80"/>
      <c r="HA347" s="80"/>
      <c r="HB347" s="80"/>
      <c r="HC347" s="80"/>
      <c r="HD347" s="80"/>
      <c r="HE347" s="80"/>
      <c r="HF347" s="80"/>
      <c r="HG347" s="80"/>
      <c r="HH347" s="80"/>
      <c r="HI347" s="80"/>
      <c r="HJ347" s="80"/>
      <c r="HK347" s="80"/>
      <c r="HL347" s="80"/>
      <c r="HM347" s="80"/>
      <c r="HN347" s="80"/>
      <c r="HO347" s="80"/>
      <c r="HP347" s="80"/>
      <c r="HQ347" s="80"/>
      <c r="HR347" s="80"/>
      <c r="HS347" s="80"/>
      <c r="HT347" s="80"/>
      <c r="HU347" s="80"/>
      <c r="HV347" s="80"/>
      <c r="HW347" s="80"/>
      <c r="HX347" s="80"/>
      <c r="HY347" s="80"/>
      <c r="HZ347" s="80"/>
      <c r="IA347" s="80"/>
      <c r="IB347" s="80"/>
      <c r="IC347" s="80"/>
      <c r="ID347" s="80"/>
      <c r="IE347" s="80"/>
      <c r="IF347" s="80"/>
      <c r="IG347" s="80"/>
      <c r="IH347" s="80"/>
      <c r="II347" s="80"/>
      <c r="IJ347" s="80"/>
      <c r="IK347" s="80"/>
      <c r="IL347" s="80"/>
      <c r="IM347" s="80"/>
      <c r="IN347" s="80"/>
      <c r="IO347" s="80"/>
      <c r="IP347" s="80"/>
      <c r="IQ347" s="80"/>
      <c r="IR347" s="80"/>
      <c r="IS347" s="80"/>
      <c r="IT347" s="80"/>
      <c r="IU347" s="80"/>
      <c r="IV347" s="80"/>
      <c r="IW347" s="80"/>
      <c r="IX347" s="80"/>
      <c r="IY347" s="80"/>
      <c r="IZ347" s="80"/>
      <c r="JA347" s="80"/>
      <c r="JB347" s="80"/>
      <c r="JC347" s="80"/>
      <c r="JD347" s="80"/>
      <c r="JE347" s="80"/>
      <c r="JF347" s="80"/>
      <c r="JG347" s="80"/>
      <c r="JH347" s="80"/>
      <c r="JI347" s="80"/>
      <c r="JJ347" s="80"/>
      <c r="JK347" s="80"/>
      <c r="JL347" s="80"/>
      <c r="JM347" s="80"/>
      <c r="JN347" s="80"/>
      <c r="JO347" s="80"/>
      <c r="JP347" s="80"/>
      <c r="JQ347" s="80"/>
      <c r="JR347" s="80"/>
      <c r="JS347" s="80"/>
      <c r="JT347" s="80">
        <v>20</v>
      </c>
      <c r="JU347" s="80"/>
      <c r="JV347" s="80"/>
      <c r="JW347" s="80"/>
      <c r="JX347" s="80"/>
      <c r="JY347" s="80"/>
      <c r="JZ347" s="80"/>
      <c r="KA347" s="80"/>
      <c r="KB347" s="80"/>
      <c r="KC347" s="80"/>
      <c r="KD347" s="80"/>
      <c r="KE347" s="80"/>
      <c r="KF347" s="80"/>
      <c r="KG347" s="80"/>
      <c r="KH347" s="80"/>
      <c r="KI347" s="80"/>
      <c r="KJ347" s="80"/>
      <c r="KK347" s="80"/>
      <c r="KL347" s="80"/>
      <c r="KM347" s="80"/>
      <c r="KN347" s="80"/>
      <c r="KO347" s="80"/>
      <c r="KP347" s="80"/>
      <c r="KQ347" s="80"/>
      <c r="KR347" s="80"/>
      <c r="KS347" s="80"/>
      <c r="KT347" s="80"/>
      <c r="KU347" s="80"/>
      <c r="KV347" s="80"/>
      <c r="KW347" s="80"/>
      <c r="KX347" s="80"/>
      <c r="KY347" s="80"/>
      <c r="KZ347" s="80"/>
      <c r="LA347" s="80"/>
      <c r="LB347" s="80"/>
      <c r="LC347" s="80"/>
      <c r="LD347" s="80"/>
      <c r="LE347" s="80"/>
      <c r="LF347" s="80"/>
      <c r="LG347" s="80">
        <v>277</v>
      </c>
      <c r="LH347" s="80"/>
      <c r="LI347" s="80"/>
      <c r="LJ347" s="80"/>
      <c r="LK347" s="80"/>
      <c r="LL347" s="80"/>
      <c r="LM347" s="80"/>
      <c r="LN347" s="80"/>
      <c r="LO347" s="80"/>
      <c r="LP347" s="80"/>
      <c r="LQ347" s="80"/>
      <c r="LR347" s="80"/>
      <c r="LS347" s="80"/>
      <c r="LT347" s="80"/>
      <c r="LU347" s="80"/>
      <c r="LV347" s="80"/>
      <c r="LW347" s="80"/>
      <c r="LX347" s="80"/>
      <c r="LY347" s="80"/>
      <c r="LZ347" s="80"/>
      <c r="MA347" s="80"/>
      <c r="MB347" s="80"/>
      <c r="MC347" s="80"/>
      <c r="MD347" s="80">
        <v>32801</v>
      </c>
      <c r="ME347" s="80"/>
      <c r="MF347" s="80"/>
      <c r="MG347" s="80"/>
      <c r="MH347" s="80"/>
      <c r="MI347" s="80"/>
      <c r="MJ347" s="80"/>
      <c r="MK347" s="80"/>
      <c r="ML347" s="80"/>
      <c r="MM347" s="80"/>
      <c r="MN347" s="80"/>
      <c r="MO347" s="80"/>
      <c r="MP347" s="80"/>
      <c r="MQ347" s="80"/>
      <c r="MR347" s="80"/>
      <c r="MS347" s="80"/>
      <c r="MT347" s="80"/>
      <c r="MU347" s="80"/>
      <c r="MV347" s="80"/>
      <c r="MW347" s="80"/>
      <c r="MX347" s="80"/>
      <c r="MY347" s="80"/>
      <c r="MZ347" s="80"/>
      <c r="NA347" s="80"/>
      <c r="NB347" s="80">
        <v>187</v>
      </c>
      <c r="NC347" s="80"/>
      <c r="ND347" s="80"/>
      <c r="NE347" s="80">
        <v>158</v>
      </c>
      <c r="NF347" s="80"/>
      <c r="NG347" s="80"/>
      <c r="NH347" s="80"/>
      <c r="NI347" s="80"/>
      <c r="NJ347" s="80"/>
      <c r="NK347" s="80"/>
      <c r="NL347" s="80"/>
      <c r="NM347" s="80"/>
      <c r="NN347" s="80"/>
      <c r="NO347" s="80"/>
      <c r="NP347" s="80"/>
      <c r="NQ347" s="80"/>
      <c r="NR347" s="80"/>
      <c r="NS347" s="80"/>
      <c r="NT347" s="80"/>
      <c r="NU347" s="80"/>
      <c r="NV347" s="80"/>
      <c r="NW347" s="80"/>
      <c r="NX347" s="80"/>
      <c r="NY347" s="80"/>
      <c r="NZ347" s="80"/>
      <c r="OA347" s="80"/>
      <c r="OB347" s="79">
        <v>33769</v>
      </c>
    </row>
    <row r="348" spans="1:392" ht="13.15">
      <c r="A348" s="27" t="s">
        <v>502</v>
      </c>
      <c r="B348" s="23" t="s">
        <v>501</v>
      </c>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v>367</v>
      </c>
      <c r="AG348" s="80"/>
      <c r="AH348" s="80"/>
      <c r="AI348" s="80"/>
      <c r="AJ348" s="80"/>
      <c r="AK348" s="80"/>
      <c r="AL348" s="80">
        <v>131</v>
      </c>
      <c r="AM348" s="80"/>
      <c r="AN348" s="80"/>
      <c r="AO348" s="80"/>
      <c r="AP348" s="80"/>
      <c r="AQ348" s="80"/>
      <c r="AR348" s="80"/>
      <c r="AS348" s="80"/>
      <c r="AT348" s="80"/>
      <c r="AU348" s="80"/>
      <c r="AV348" s="80"/>
      <c r="AW348" s="80"/>
      <c r="AX348" s="80"/>
      <c r="AY348" s="80"/>
      <c r="AZ348" s="80"/>
      <c r="BA348" s="80"/>
      <c r="BB348" s="80"/>
      <c r="BC348" s="80"/>
      <c r="BD348" s="80"/>
      <c r="BE348" s="80"/>
      <c r="BF348" s="80"/>
      <c r="BG348" s="80"/>
      <c r="BH348" s="80"/>
      <c r="BI348" s="80"/>
      <c r="BJ348" s="80"/>
      <c r="BK348" s="80"/>
      <c r="BL348" s="80"/>
      <c r="BM348" s="80"/>
      <c r="BN348" s="80"/>
      <c r="BO348" s="81"/>
      <c r="BP348" s="80"/>
      <c r="BQ348" s="80"/>
      <c r="BR348" s="80"/>
      <c r="BS348" s="80"/>
      <c r="BT348" s="80"/>
      <c r="BU348" s="80"/>
      <c r="BV348" s="80"/>
      <c r="BW348" s="80"/>
      <c r="BX348" s="80"/>
      <c r="BY348" s="80"/>
      <c r="BZ348" s="80"/>
      <c r="CA348" s="80"/>
      <c r="CB348" s="80"/>
      <c r="CC348" s="80"/>
      <c r="CD348" s="80"/>
      <c r="CE348" s="80"/>
      <c r="CF348" s="80"/>
      <c r="CG348" s="80"/>
      <c r="CH348" s="80"/>
      <c r="CI348" s="80"/>
      <c r="CJ348" s="80"/>
      <c r="CK348" s="80"/>
      <c r="CL348" s="80"/>
      <c r="CM348" s="80"/>
      <c r="CN348" s="80"/>
      <c r="CO348" s="80"/>
      <c r="CP348" s="80"/>
      <c r="CQ348" s="80"/>
      <c r="CR348" s="80"/>
      <c r="CS348" s="80"/>
      <c r="CT348" s="80"/>
      <c r="CU348" s="80"/>
      <c r="CV348" s="80"/>
      <c r="CW348" s="80"/>
      <c r="CX348" s="80"/>
      <c r="CY348" s="80"/>
      <c r="CZ348" s="80"/>
      <c r="DA348" s="80"/>
      <c r="DB348" s="80"/>
      <c r="DC348" s="80"/>
      <c r="DD348" s="80"/>
      <c r="DE348" s="80"/>
      <c r="DF348" s="80"/>
      <c r="DG348" s="80"/>
      <c r="DH348" s="80"/>
      <c r="DI348" s="80"/>
      <c r="DJ348" s="80"/>
      <c r="DK348" s="80"/>
      <c r="DL348" s="80"/>
      <c r="DM348" s="80"/>
      <c r="DN348" s="80"/>
      <c r="DO348" s="80"/>
      <c r="DP348" s="80"/>
      <c r="DQ348" s="80"/>
      <c r="DR348" s="80"/>
      <c r="DS348" s="80"/>
      <c r="DT348" s="80"/>
      <c r="DU348" s="80"/>
      <c r="DV348" s="80"/>
      <c r="DW348" s="80"/>
      <c r="DX348" s="80"/>
      <c r="DY348" s="80"/>
      <c r="DZ348" s="80"/>
      <c r="EA348" s="80"/>
      <c r="EB348" s="80"/>
      <c r="EC348" s="80"/>
      <c r="ED348" s="80"/>
      <c r="EE348" s="80"/>
      <c r="EF348" s="80"/>
      <c r="EG348" s="80"/>
      <c r="EH348" s="80"/>
      <c r="EI348" s="80"/>
      <c r="EJ348" s="80"/>
      <c r="EK348" s="80"/>
      <c r="EL348" s="80"/>
      <c r="EM348" s="80"/>
      <c r="EN348" s="80"/>
      <c r="EO348" s="80"/>
      <c r="EP348" s="80"/>
      <c r="EQ348" s="80"/>
      <c r="ER348" s="80"/>
      <c r="ES348" s="80"/>
      <c r="ET348" s="80"/>
      <c r="EU348" s="80"/>
      <c r="EV348" s="80"/>
      <c r="EW348" s="80"/>
      <c r="EX348" s="80"/>
      <c r="EY348" s="80"/>
      <c r="EZ348" s="80"/>
      <c r="FA348" s="80"/>
      <c r="FB348" s="80"/>
      <c r="FC348" s="80"/>
      <c r="FD348" s="80"/>
      <c r="FE348" s="80"/>
      <c r="FF348" s="80"/>
      <c r="FG348" s="80"/>
      <c r="FH348" s="80"/>
      <c r="FI348" s="80"/>
      <c r="FJ348" s="80"/>
      <c r="FK348" s="80"/>
      <c r="FL348" s="80"/>
      <c r="FM348" s="80"/>
      <c r="FN348" s="80"/>
      <c r="FO348" s="80"/>
      <c r="FP348" s="80"/>
      <c r="FQ348" s="80"/>
      <c r="FR348" s="80"/>
      <c r="FS348" s="80"/>
      <c r="FT348" s="80"/>
      <c r="FU348" s="80"/>
      <c r="FV348" s="80"/>
      <c r="FW348" s="80"/>
      <c r="FX348" s="80"/>
      <c r="FY348" s="80"/>
      <c r="FZ348" s="80"/>
      <c r="GA348" s="80"/>
      <c r="GB348" s="80"/>
      <c r="GC348" s="80"/>
      <c r="GD348" s="80"/>
      <c r="GE348" s="80"/>
      <c r="GF348" s="80"/>
      <c r="GG348" s="80"/>
      <c r="GH348" s="80"/>
      <c r="GI348" s="80"/>
      <c r="GJ348" s="80"/>
      <c r="GK348" s="80"/>
      <c r="GL348" s="80"/>
      <c r="GM348" s="80"/>
      <c r="GN348" s="80"/>
      <c r="GO348" s="80"/>
      <c r="GP348" s="80"/>
      <c r="GQ348" s="80"/>
      <c r="GR348" s="80"/>
      <c r="GS348" s="80"/>
      <c r="GT348" s="80"/>
      <c r="GU348" s="80"/>
      <c r="GV348" s="80"/>
      <c r="GW348" s="80"/>
      <c r="GX348" s="80"/>
      <c r="GY348" s="80"/>
      <c r="GZ348" s="80"/>
      <c r="HA348" s="80"/>
      <c r="HB348" s="80"/>
      <c r="HC348" s="80"/>
      <c r="HD348" s="80"/>
      <c r="HE348" s="80"/>
      <c r="HF348" s="80"/>
      <c r="HG348" s="80"/>
      <c r="HH348" s="80"/>
      <c r="HI348" s="80"/>
      <c r="HJ348" s="80"/>
      <c r="HK348" s="80"/>
      <c r="HL348" s="80"/>
      <c r="HM348" s="80"/>
      <c r="HN348" s="80"/>
      <c r="HO348" s="80"/>
      <c r="HP348" s="80"/>
      <c r="HQ348" s="80"/>
      <c r="HR348" s="80"/>
      <c r="HS348" s="80"/>
      <c r="HT348" s="80"/>
      <c r="HU348" s="80"/>
      <c r="HV348" s="80"/>
      <c r="HW348" s="80"/>
      <c r="HX348" s="80"/>
      <c r="HY348" s="80"/>
      <c r="HZ348" s="80"/>
      <c r="IA348" s="80"/>
      <c r="IB348" s="80"/>
      <c r="IC348" s="80"/>
      <c r="ID348" s="80"/>
      <c r="IE348" s="80"/>
      <c r="IF348" s="80"/>
      <c r="IG348" s="80"/>
      <c r="IH348" s="80"/>
      <c r="II348" s="80"/>
      <c r="IJ348" s="80"/>
      <c r="IK348" s="80"/>
      <c r="IL348" s="80"/>
      <c r="IM348" s="80"/>
      <c r="IN348" s="80"/>
      <c r="IO348" s="80"/>
      <c r="IP348" s="80"/>
      <c r="IQ348" s="80"/>
      <c r="IR348" s="80"/>
      <c r="IS348" s="80"/>
      <c r="IT348" s="80"/>
      <c r="IU348" s="80"/>
      <c r="IV348" s="80"/>
      <c r="IW348" s="80"/>
      <c r="IX348" s="80"/>
      <c r="IY348" s="80"/>
      <c r="IZ348" s="80"/>
      <c r="JA348" s="80"/>
      <c r="JB348" s="80"/>
      <c r="JC348" s="80"/>
      <c r="JD348" s="80"/>
      <c r="JE348" s="80"/>
      <c r="JF348" s="80"/>
      <c r="JG348" s="80"/>
      <c r="JH348" s="80"/>
      <c r="JI348" s="80"/>
      <c r="JJ348" s="80"/>
      <c r="JK348" s="80"/>
      <c r="JL348" s="80"/>
      <c r="JM348" s="80"/>
      <c r="JN348" s="80"/>
      <c r="JO348" s="80"/>
      <c r="JP348" s="80"/>
      <c r="JQ348" s="80"/>
      <c r="JR348" s="80"/>
      <c r="JS348" s="80"/>
      <c r="JT348" s="80">
        <v>279</v>
      </c>
      <c r="JU348" s="80"/>
      <c r="JV348" s="80"/>
      <c r="JW348" s="80"/>
      <c r="JX348" s="80"/>
      <c r="JY348" s="80"/>
      <c r="JZ348" s="80"/>
      <c r="KA348" s="80"/>
      <c r="KB348" s="80"/>
      <c r="KC348" s="80"/>
      <c r="KD348" s="80"/>
      <c r="KE348" s="80"/>
      <c r="KF348" s="80"/>
      <c r="KG348" s="80"/>
      <c r="KH348" s="80"/>
      <c r="KI348" s="80"/>
      <c r="KJ348" s="80"/>
      <c r="KK348" s="80"/>
      <c r="KL348" s="80"/>
      <c r="KM348" s="80"/>
      <c r="KN348" s="80"/>
      <c r="KO348" s="80"/>
      <c r="KP348" s="80"/>
      <c r="KQ348" s="80"/>
      <c r="KR348" s="80"/>
      <c r="KS348" s="80"/>
      <c r="KT348" s="80"/>
      <c r="KU348" s="80"/>
      <c r="KV348" s="80"/>
      <c r="KW348" s="80">
        <v>4</v>
      </c>
      <c r="KX348" s="80"/>
      <c r="KY348" s="80"/>
      <c r="KZ348" s="80"/>
      <c r="LA348" s="80">
        <v>32</v>
      </c>
      <c r="LB348" s="80"/>
      <c r="LC348" s="80"/>
      <c r="LD348" s="80"/>
      <c r="LE348" s="80"/>
      <c r="LF348" s="80"/>
      <c r="LG348" s="80">
        <v>2458</v>
      </c>
      <c r="LH348" s="80"/>
      <c r="LI348" s="80"/>
      <c r="LJ348" s="80">
        <v>16</v>
      </c>
      <c r="LK348" s="80"/>
      <c r="LL348" s="80"/>
      <c r="LM348" s="80"/>
      <c r="LN348" s="80"/>
      <c r="LO348" s="80">
        <v>19795</v>
      </c>
      <c r="LP348" s="80"/>
      <c r="LQ348" s="80"/>
      <c r="LR348" s="80"/>
      <c r="LS348" s="80"/>
      <c r="LT348" s="80"/>
      <c r="LU348" s="80"/>
      <c r="LV348" s="80"/>
      <c r="LW348" s="80"/>
      <c r="LX348" s="80"/>
      <c r="LY348" s="80"/>
      <c r="LZ348" s="80"/>
      <c r="MA348" s="80"/>
      <c r="MB348" s="80"/>
      <c r="MC348" s="80"/>
      <c r="MD348" s="80"/>
      <c r="ME348" s="80">
        <v>104298</v>
      </c>
      <c r="MF348" s="80"/>
      <c r="MG348" s="80"/>
      <c r="MH348" s="80"/>
      <c r="MI348" s="80"/>
      <c r="MJ348" s="80"/>
      <c r="MK348" s="80"/>
      <c r="ML348" s="80"/>
      <c r="MM348" s="80"/>
      <c r="MN348" s="80"/>
      <c r="MO348" s="80"/>
      <c r="MP348" s="80"/>
      <c r="MQ348" s="80"/>
      <c r="MR348" s="80"/>
      <c r="MS348" s="80"/>
      <c r="MT348" s="80"/>
      <c r="MU348" s="80">
        <v>861</v>
      </c>
      <c r="MV348" s="80"/>
      <c r="MW348" s="80"/>
      <c r="MX348" s="80"/>
      <c r="MY348" s="80"/>
      <c r="MZ348" s="80"/>
      <c r="NA348" s="80"/>
      <c r="NB348" s="80">
        <v>6188</v>
      </c>
      <c r="NC348" s="80">
        <v>92</v>
      </c>
      <c r="ND348" s="80"/>
      <c r="NE348" s="80">
        <v>4255</v>
      </c>
      <c r="NF348" s="80">
        <v>2</v>
      </c>
      <c r="NG348" s="80"/>
      <c r="NH348" s="80"/>
      <c r="NI348" s="80"/>
      <c r="NJ348" s="80">
        <v>6</v>
      </c>
      <c r="NK348" s="80"/>
      <c r="NL348" s="80"/>
      <c r="NM348" s="80"/>
      <c r="NN348" s="80"/>
      <c r="NO348" s="80"/>
      <c r="NP348" s="80"/>
      <c r="NQ348" s="80"/>
      <c r="NR348" s="80"/>
      <c r="NS348" s="80"/>
      <c r="NT348" s="80"/>
      <c r="NU348" s="80"/>
      <c r="NV348" s="80"/>
      <c r="NW348" s="80"/>
      <c r="NX348" s="80"/>
      <c r="NY348" s="80"/>
      <c r="NZ348" s="80"/>
      <c r="OA348" s="80"/>
      <c r="OB348" s="79">
        <v>138785</v>
      </c>
    </row>
    <row r="349" spans="1:392" ht="13.15">
      <c r="A349" s="27" t="s">
        <v>504</v>
      </c>
      <c r="B349" s="23" t="s">
        <v>503</v>
      </c>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v>29</v>
      </c>
      <c r="AG349" s="80"/>
      <c r="AH349" s="80"/>
      <c r="AI349" s="80"/>
      <c r="AJ349" s="80"/>
      <c r="AK349" s="80"/>
      <c r="AL349" s="80"/>
      <c r="AM349" s="80"/>
      <c r="AN349" s="80"/>
      <c r="AO349" s="80"/>
      <c r="AP349" s="80"/>
      <c r="AQ349" s="80"/>
      <c r="AR349" s="80"/>
      <c r="AS349" s="80"/>
      <c r="AT349" s="80"/>
      <c r="AU349" s="80"/>
      <c r="AV349" s="80"/>
      <c r="AW349" s="80"/>
      <c r="AX349" s="80"/>
      <c r="AY349" s="80"/>
      <c r="AZ349" s="80"/>
      <c r="BA349" s="80"/>
      <c r="BB349" s="80"/>
      <c r="BC349" s="80"/>
      <c r="BD349" s="80"/>
      <c r="BE349" s="80"/>
      <c r="BF349" s="80"/>
      <c r="BG349" s="80"/>
      <c r="BH349" s="80"/>
      <c r="BI349" s="80"/>
      <c r="BJ349" s="80"/>
      <c r="BK349" s="80"/>
      <c r="BL349" s="80"/>
      <c r="BM349" s="80"/>
      <c r="BN349" s="80"/>
      <c r="BO349" s="81"/>
      <c r="BP349" s="80"/>
      <c r="BQ349" s="80"/>
      <c r="BR349" s="80"/>
      <c r="BS349" s="80"/>
      <c r="BT349" s="80"/>
      <c r="BU349" s="80"/>
      <c r="BV349" s="80"/>
      <c r="BW349" s="80"/>
      <c r="BX349" s="80"/>
      <c r="BY349" s="80"/>
      <c r="BZ349" s="80"/>
      <c r="CA349" s="80"/>
      <c r="CB349" s="80"/>
      <c r="CC349" s="80"/>
      <c r="CD349" s="80"/>
      <c r="CE349" s="80"/>
      <c r="CF349" s="80"/>
      <c r="CG349" s="80"/>
      <c r="CH349" s="80"/>
      <c r="CI349" s="80"/>
      <c r="CJ349" s="80"/>
      <c r="CK349" s="80"/>
      <c r="CL349" s="80"/>
      <c r="CM349" s="80"/>
      <c r="CN349" s="80"/>
      <c r="CO349" s="80"/>
      <c r="CP349" s="80"/>
      <c r="CQ349" s="80"/>
      <c r="CR349" s="80"/>
      <c r="CS349" s="80"/>
      <c r="CT349" s="80"/>
      <c r="CU349" s="80"/>
      <c r="CV349" s="80"/>
      <c r="CW349" s="80"/>
      <c r="CX349" s="80"/>
      <c r="CY349" s="80"/>
      <c r="CZ349" s="80"/>
      <c r="DA349" s="80"/>
      <c r="DB349" s="80"/>
      <c r="DC349" s="80"/>
      <c r="DD349" s="80"/>
      <c r="DE349" s="80"/>
      <c r="DF349" s="80"/>
      <c r="DG349" s="80"/>
      <c r="DH349" s="80"/>
      <c r="DI349" s="80"/>
      <c r="DJ349" s="80"/>
      <c r="DK349" s="80"/>
      <c r="DL349" s="80"/>
      <c r="DM349" s="80"/>
      <c r="DN349" s="80"/>
      <c r="DO349" s="80"/>
      <c r="DP349" s="80"/>
      <c r="DQ349" s="80"/>
      <c r="DR349" s="80"/>
      <c r="DS349" s="80"/>
      <c r="DT349" s="80"/>
      <c r="DU349" s="80"/>
      <c r="DV349" s="80"/>
      <c r="DW349" s="80"/>
      <c r="DX349" s="80"/>
      <c r="DY349" s="80"/>
      <c r="DZ349" s="80"/>
      <c r="EA349" s="80"/>
      <c r="EB349" s="80"/>
      <c r="EC349" s="80"/>
      <c r="ED349" s="80"/>
      <c r="EE349" s="80"/>
      <c r="EF349" s="80"/>
      <c r="EG349" s="80"/>
      <c r="EH349" s="80"/>
      <c r="EI349" s="80"/>
      <c r="EJ349" s="80"/>
      <c r="EK349" s="80"/>
      <c r="EL349" s="80"/>
      <c r="EM349" s="80"/>
      <c r="EN349" s="80"/>
      <c r="EO349" s="80"/>
      <c r="EP349" s="80"/>
      <c r="EQ349" s="80"/>
      <c r="ER349" s="80"/>
      <c r="ES349" s="80"/>
      <c r="ET349" s="80"/>
      <c r="EU349" s="80"/>
      <c r="EV349" s="80"/>
      <c r="EW349" s="80"/>
      <c r="EX349" s="80"/>
      <c r="EY349" s="80"/>
      <c r="EZ349" s="80"/>
      <c r="FA349" s="80"/>
      <c r="FB349" s="80"/>
      <c r="FC349" s="80"/>
      <c r="FD349" s="80"/>
      <c r="FE349" s="80"/>
      <c r="FF349" s="80"/>
      <c r="FG349" s="80"/>
      <c r="FH349" s="80"/>
      <c r="FI349" s="80"/>
      <c r="FJ349" s="80"/>
      <c r="FK349" s="80"/>
      <c r="FL349" s="80"/>
      <c r="FM349" s="80"/>
      <c r="FN349" s="80"/>
      <c r="FO349" s="80"/>
      <c r="FP349" s="80"/>
      <c r="FQ349" s="80"/>
      <c r="FR349" s="80"/>
      <c r="FS349" s="80"/>
      <c r="FT349" s="80"/>
      <c r="FU349" s="80"/>
      <c r="FV349" s="80"/>
      <c r="FW349" s="80"/>
      <c r="FX349" s="80"/>
      <c r="FY349" s="80"/>
      <c r="FZ349" s="80"/>
      <c r="GA349" s="80"/>
      <c r="GB349" s="80"/>
      <c r="GC349" s="80"/>
      <c r="GD349" s="80"/>
      <c r="GE349" s="80"/>
      <c r="GF349" s="80"/>
      <c r="GG349" s="80"/>
      <c r="GH349" s="80"/>
      <c r="GI349" s="80"/>
      <c r="GJ349" s="80"/>
      <c r="GK349" s="80"/>
      <c r="GL349" s="80"/>
      <c r="GM349" s="80"/>
      <c r="GN349" s="80"/>
      <c r="GO349" s="80"/>
      <c r="GP349" s="80"/>
      <c r="GQ349" s="80"/>
      <c r="GR349" s="80"/>
      <c r="GS349" s="80"/>
      <c r="GT349" s="80"/>
      <c r="GU349" s="80"/>
      <c r="GV349" s="80"/>
      <c r="GW349" s="80"/>
      <c r="GX349" s="80"/>
      <c r="GY349" s="80"/>
      <c r="GZ349" s="80"/>
      <c r="HA349" s="80"/>
      <c r="HB349" s="80"/>
      <c r="HC349" s="80"/>
      <c r="HD349" s="80"/>
      <c r="HE349" s="80"/>
      <c r="HF349" s="80"/>
      <c r="HG349" s="80"/>
      <c r="HH349" s="80"/>
      <c r="HI349" s="80"/>
      <c r="HJ349" s="80"/>
      <c r="HK349" s="80"/>
      <c r="HL349" s="80"/>
      <c r="HM349" s="80"/>
      <c r="HN349" s="80"/>
      <c r="HO349" s="80"/>
      <c r="HP349" s="80"/>
      <c r="HQ349" s="80"/>
      <c r="HR349" s="80"/>
      <c r="HS349" s="80"/>
      <c r="HT349" s="80"/>
      <c r="HU349" s="80"/>
      <c r="HV349" s="80"/>
      <c r="HW349" s="80"/>
      <c r="HX349" s="80"/>
      <c r="HY349" s="80"/>
      <c r="HZ349" s="80"/>
      <c r="IA349" s="80"/>
      <c r="IB349" s="80"/>
      <c r="IC349" s="80"/>
      <c r="ID349" s="80"/>
      <c r="IE349" s="80"/>
      <c r="IF349" s="80"/>
      <c r="IG349" s="80"/>
      <c r="IH349" s="80"/>
      <c r="II349" s="80"/>
      <c r="IJ349" s="80"/>
      <c r="IK349" s="80"/>
      <c r="IL349" s="80"/>
      <c r="IM349" s="80"/>
      <c r="IN349" s="80"/>
      <c r="IO349" s="80"/>
      <c r="IP349" s="80"/>
      <c r="IQ349" s="80"/>
      <c r="IR349" s="80"/>
      <c r="IS349" s="80"/>
      <c r="IT349" s="80"/>
      <c r="IU349" s="80"/>
      <c r="IV349" s="80"/>
      <c r="IW349" s="80"/>
      <c r="IX349" s="80"/>
      <c r="IY349" s="80"/>
      <c r="IZ349" s="80"/>
      <c r="JA349" s="80"/>
      <c r="JB349" s="80"/>
      <c r="JC349" s="80"/>
      <c r="JD349" s="80"/>
      <c r="JE349" s="80"/>
      <c r="JF349" s="80"/>
      <c r="JG349" s="80"/>
      <c r="JH349" s="80"/>
      <c r="JI349" s="80"/>
      <c r="JJ349" s="80"/>
      <c r="JK349" s="80"/>
      <c r="JL349" s="80"/>
      <c r="JM349" s="80"/>
      <c r="JN349" s="80"/>
      <c r="JO349" s="80"/>
      <c r="JP349" s="80"/>
      <c r="JQ349" s="80"/>
      <c r="JR349" s="80"/>
      <c r="JS349" s="80"/>
      <c r="JT349" s="80">
        <v>235</v>
      </c>
      <c r="JU349" s="80"/>
      <c r="JV349" s="80"/>
      <c r="JW349" s="80"/>
      <c r="JX349" s="80"/>
      <c r="JY349" s="80"/>
      <c r="JZ349" s="80"/>
      <c r="KA349" s="80"/>
      <c r="KB349" s="80"/>
      <c r="KC349" s="80"/>
      <c r="KD349" s="80"/>
      <c r="KE349" s="80"/>
      <c r="KF349" s="80"/>
      <c r="KG349" s="80"/>
      <c r="KH349" s="80"/>
      <c r="KI349" s="80"/>
      <c r="KJ349" s="80"/>
      <c r="KK349" s="80"/>
      <c r="KL349" s="80"/>
      <c r="KM349" s="80"/>
      <c r="KN349" s="80"/>
      <c r="KO349" s="80"/>
      <c r="KP349" s="80"/>
      <c r="KQ349" s="80"/>
      <c r="KR349" s="80"/>
      <c r="KS349" s="80"/>
      <c r="KT349" s="80"/>
      <c r="KU349" s="80"/>
      <c r="KV349" s="80"/>
      <c r="KW349" s="80"/>
      <c r="KX349" s="80"/>
      <c r="KY349" s="80"/>
      <c r="KZ349" s="80"/>
      <c r="LA349" s="80">
        <v>175</v>
      </c>
      <c r="LB349" s="80"/>
      <c r="LC349" s="80"/>
      <c r="LD349" s="80">
        <v>110</v>
      </c>
      <c r="LE349" s="80"/>
      <c r="LF349" s="80"/>
      <c r="LG349" s="80">
        <v>333</v>
      </c>
      <c r="LH349" s="80"/>
      <c r="LI349" s="80"/>
      <c r="LJ349" s="80"/>
      <c r="LK349" s="80"/>
      <c r="LL349" s="80"/>
      <c r="LM349" s="80"/>
      <c r="LN349" s="80"/>
      <c r="LO349" s="80">
        <v>15</v>
      </c>
      <c r="LP349" s="80"/>
      <c r="LQ349" s="80"/>
      <c r="LR349" s="80"/>
      <c r="LS349" s="80"/>
      <c r="LT349" s="80"/>
      <c r="LU349" s="80"/>
      <c r="LV349" s="80"/>
      <c r="LW349" s="80"/>
      <c r="LX349" s="80"/>
      <c r="LY349" s="80"/>
      <c r="LZ349" s="80"/>
      <c r="MA349" s="80"/>
      <c r="MB349" s="80"/>
      <c r="MC349" s="80"/>
      <c r="MD349" s="80"/>
      <c r="ME349" s="80"/>
      <c r="MF349" s="80">
        <v>53655</v>
      </c>
      <c r="MG349" s="80"/>
      <c r="MH349" s="80"/>
      <c r="MI349" s="80"/>
      <c r="MJ349" s="80"/>
      <c r="MK349" s="80"/>
      <c r="ML349" s="80"/>
      <c r="MM349" s="80"/>
      <c r="MN349" s="80"/>
      <c r="MO349" s="80"/>
      <c r="MP349" s="80"/>
      <c r="MQ349" s="80"/>
      <c r="MR349" s="80"/>
      <c r="MS349" s="80"/>
      <c r="MT349" s="80"/>
      <c r="MU349" s="80"/>
      <c r="MV349" s="80"/>
      <c r="MW349" s="80"/>
      <c r="MX349" s="80"/>
      <c r="MY349" s="80"/>
      <c r="MZ349" s="80"/>
      <c r="NA349" s="80"/>
      <c r="NB349" s="80"/>
      <c r="NC349" s="80"/>
      <c r="ND349" s="80">
        <v>38</v>
      </c>
      <c r="NE349" s="80"/>
      <c r="NF349" s="80"/>
      <c r="NG349" s="80"/>
      <c r="NH349" s="80"/>
      <c r="NI349" s="80"/>
      <c r="NJ349" s="80"/>
      <c r="NK349" s="80"/>
      <c r="NL349" s="80"/>
      <c r="NM349" s="80"/>
      <c r="NN349" s="80"/>
      <c r="NO349" s="80"/>
      <c r="NP349" s="80"/>
      <c r="NQ349" s="80"/>
      <c r="NR349" s="80"/>
      <c r="NS349" s="80"/>
      <c r="NT349" s="80"/>
      <c r="NU349" s="80"/>
      <c r="NV349" s="80"/>
      <c r="NW349" s="80"/>
      <c r="NX349" s="80"/>
      <c r="NY349" s="80"/>
      <c r="NZ349" s="80"/>
      <c r="OA349" s="80"/>
      <c r="OB349" s="79">
        <v>54589</v>
      </c>
    </row>
    <row r="350" spans="1:392" ht="13.15">
      <c r="A350" s="27">
        <v>621100</v>
      </c>
      <c r="B350" s="23" t="s">
        <v>505</v>
      </c>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v>121</v>
      </c>
      <c r="AD350" s="80"/>
      <c r="AE350" s="80"/>
      <c r="AF350" s="80"/>
      <c r="AG350" s="80"/>
      <c r="AH350" s="80"/>
      <c r="AI350" s="80"/>
      <c r="AJ350" s="80"/>
      <c r="AK350" s="80"/>
      <c r="AL350" s="80"/>
      <c r="AM350" s="80"/>
      <c r="AN350" s="80"/>
      <c r="AO350" s="80"/>
      <c r="AP350" s="80"/>
      <c r="AQ350" s="80"/>
      <c r="AR350" s="80"/>
      <c r="AS350" s="80"/>
      <c r="AT350" s="80"/>
      <c r="AU350" s="80"/>
      <c r="AV350" s="80"/>
      <c r="AW350" s="80"/>
      <c r="AX350" s="80"/>
      <c r="AY350" s="80"/>
      <c r="AZ350" s="80"/>
      <c r="BA350" s="80"/>
      <c r="BB350" s="80"/>
      <c r="BC350" s="80"/>
      <c r="BD350" s="80"/>
      <c r="BE350" s="80"/>
      <c r="BF350" s="80"/>
      <c r="BG350" s="80"/>
      <c r="BH350" s="80"/>
      <c r="BI350" s="80"/>
      <c r="BJ350" s="80"/>
      <c r="BK350" s="80"/>
      <c r="BL350" s="80"/>
      <c r="BM350" s="80"/>
      <c r="BN350" s="80"/>
      <c r="BO350" s="81"/>
      <c r="BP350" s="80"/>
      <c r="BQ350" s="80"/>
      <c r="BR350" s="80"/>
      <c r="BS350" s="80"/>
      <c r="BT350" s="80"/>
      <c r="BU350" s="80"/>
      <c r="BV350" s="80"/>
      <c r="BW350" s="80"/>
      <c r="BX350" s="80"/>
      <c r="BY350" s="80"/>
      <c r="BZ350" s="80"/>
      <c r="CA350" s="80"/>
      <c r="CB350" s="80"/>
      <c r="CC350" s="80"/>
      <c r="CD350" s="80"/>
      <c r="CE350" s="80"/>
      <c r="CF350" s="80"/>
      <c r="CG350" s="80"/>
      <c r="CH350" s="80"/>
      <c r="CI350" s="80"/>
      <c r="CJ350" s="80"/>
      <c r="CK350" s="80"/>
      <c r="CL350" s="80"/>
      <c r="CM350" s="80"/>
      <c r="CN350" s="80"/>
      <c r="CO350" s="80"/>
      <c r="CP350" s="80"/>
      <c r="CQ350" s="80"/>
      <c r="CR350" s="80"/>
      <c r="CS350" s="80"/>
      <c r="CT350" s="80"/>
      <c r="CU350" s="80"/>
      <c r="CV350" s="80"/>
      <c r="CW350" s="80"/>
      <c r="CX350" s="80"/>
      <c r="CY350" s="80"/>
      <c r="CZ350" s="80"/>
      <c r="DA350" s="80"/>
      <c r="DB350" s="80"/>
      <c r="DC350" s="80"/>
      <c r="DD350" s="80"/>
      <c r="DE350" s="80"/>
      <c r="DF350" s="80"/>
      <c r="DG350" s="80"/>
      <c r="DH350" s="80"/>
      <c r="DI350" s="80"/>
      <c r="DJ350" s="80"/>
      <c r="DK350" s="80"/>
      <c r="DL350" s="80"/>
      <c r="DM350" s="80"/>
      <c r="DN350" s="80"/>
      <c r="DO350" s="80"/>
      <c r="DP350" s="80"/>
      <c r="DQ350" s="80"/>
      <c r="DR350" s="80"/>
      <c r="DS350" s="80"/>
      <c r="DT350" s="80"/>
      <c r="DU350" s="80"/>
      <c r="DV350" s="80"/>
      <c r="DW350" s="80"/>
      <c r="DX350" s="80"/>
      <c r="DY350" s="80"/>
      <c r="DZ350" s="80"/>
      <c r="EA350" s="80"/>
      <c r="EB350" s="80"/>
      <c r="EC350" s="80"/>
      <c r="ED350" s="80"/>
      <c r="EE350" s="80"/>
      <c r="EF350" s="80"/>
      <c r="EG350" s="80"/>
      <c r="EH350" s="80"/>
      <c r="EI350" s="80"/>
      <c r="EJ350" s="80"/>
      <c r="EK350" s="80"/>
      <c r="EL350" s="80"/>
      <c r="EM350" s="80"/>
      <c r="EN350" s="80"/>
      <c r="EO350" s="80"/>
      <c r="EP350" s="80"/>
      <c r="EQ350" s="80"/>
      <c r="ER350" s="80"/>
      <c r="ES350" s="80"/>
      <c r="ET350" s="80"/>
      <c r="EU350" s="80"/>
      <c r="EV350" s="80"/>
      <c r="EW350" s="80"/>
      <c r="EX350" s="80"/>
      <c r="EY350" s="80"/>
      <c r="EZ350" s="80"/>
      <c r="FA350" s="80"/>
      <c r="FB350" s="80"/>
      <c r="FC350" s="80"/>
      <c r="FD350" s="80"/>
      <c r="FE350" s="80"/>
      <c r="FF350" s="80"/>
      <c r="FG350" s="80"/>
      <c r="FH350" s="80"/>
      <c r="FI350" s="80"/>
      <c r="FJ350" s="80"/>
      <c r="FK350" s="80"/>
      <c r="FL350" s="80"/>
      <c r="FM350" s="80"/>
      <c r="FN350" s="80"/>
      <c r="FO350" s="80"/>
      <c r="FP350" s="80"/>
      <c r="FQ350" s="80"/>
      <c r="FR350" s="80"/>
      <c r="FS350" s="80"/>
      <c r="FT350" s="80"/>
      <c r="FU350" s="80"/>
      <c r="FV350" s="80"/>
      <c r="FW350" s="80"/>
      <c r="FX350" s="80"/>
      <c r="FY350" s="80"/>
      <c r="FZ350" s="80"/>
      <c r="GA350" s="80"/>
      <c r="GB350" s="80"/>
      <c r="GC350" s="80"/>
      <c r="GD350" s="80"/>
      <c r="GE350" s="80"/>
      <c r="GF350" s="80"/>
      <c r="GG350" s="80"/>
      <c r="GH350" s="80"/>
      <c r="GI350" s="80"/>
      <c r="GJ350" s="80"/>
      <c r="GK350" s="80"/>
      <c r="GL350" s="80"/>
      <c r="GM350" s="80"/>
      <c r="GN350" s="80"/>
      <c r="GO350" s="80"/>
      <c r="GP350" s="80"/>
      <c r="GQ350" s="80"/>
      <c r="GR350" s="80"/>
      <c r="GS350" s="80"/>
      <c r="GT350" s="80"/>
      <c r="GU350" s="80"/>
      <c r="GV350" s="80"/>
      <c r="GW350" s="80"/>
      <c r="GX350" s="80"/>
      <c r="GY350" s="80"/>
      <c r="GZ350" s="80"/>
      <c r="HA350" s="80"/>
      <c r="HB350" s="80"/>
      <c r="HC350" s="80"/>
      <c r="HD350" s="80"/>
      <c r="HE350" s="80"/>
      <c r="HF350" s="80"/>
      <c r="HG350" s="80"/>
      <c r="HH350" s="80"/>
      <c r="HI350" s="80"/>
      <c r="HJ350" s="80"/>
      <c r="HK350" s="80"/>
      <c r="HL350" s="80"/>
      <c r="HM350" s="80"/>
      <c r="HN350" s="80"/>
      <c r="HO350" s="80"/>
      <c r="HP350" s="80"/>
      <c r="HQ350" s="80"/>
      <c r="HR350" s="80"/>
      <c r="HS350" s="80"/>
      <c r="HT350" s="80"/>
      <c r="HU350" s="80"/>
      <c r="HV350" s="80"/>
      <c r="HW350" s="80"/>
      <c r="HX350" s="80"/>
      <c r="HY350" s="80"/>
      <c r="HZ350" s="80"/>
      <c r="IA350" s="80"/>
      <c r="IB350" s="80"/>
      <c r="IC350" s="80"/>
      <c r="ID350" s="80"/>
      <c r="IE350" s="80"/>
      <c r="IF350" s="80"/>
      <c r="IG350" s="80"/>
      <c r="IH350" s="80"/>
      <c r="II350" s="80"/>
      <c r="IJ350" s="80"/>
      <c r="IK350" s="80"/>
      <c r="IL350" s="80"/>
      <c r="IM350" s="80"/>
      <c r="IN350" s="80"/>
      <c r="IO350" s="80"/>
      <c r="IP350" s="80"/>
      <c r="IQ350" s="80"/>
      <c r="IR350" s="80"/>
      <c r="IS350" s="80"/>
      <c r="IT350" s="80"/>
      <c r="IU350" s="80"/>
      <c r="IV350" s="80"/>
      <c r="IW350" s="80"/>
      <c r="IX350" s="80"/>
      <c r="IY350" s="80"/>
      <c r="IZ350" s="80"/>
      <c r="JA350" s="80"/>
      <c r="JB350" s="80"/>
      <c r="JC350" s="80"/>
      <c r="JD350" s="80"/>
      <c r="JE350" s="80"/>
      <c r="JF350" s="80"/>
      <c r="JG350" s="80"/>
      <c r="JH350" s="80"/>
      <c r="JI350" s="80"/>
      <c r="JJ350" s="80"/>
      <c r="JK350" s="80"/>
      <c r="JL350" s="80"/>
      <c r="JM350" s="80"/>
      <c r="JN350" s="80"/>
      <c r="JO350" s="80"/>
      <c r="JP350" s="80"/>
      <c r="JQ350" s="80"/>
      <c r="JR350" s="80"/>
      <c r="JS350" s="80"/>
      <c r="JT350" s="80">
        <v>2209</v>
      </c>
      <c r="JU350" s="80"/>
      <c r="JV350" s="80"/>
      <c r="JW350" s="80"/>
      <c r="JX350" s="80"/>
      <c r="JY350" s="80"/>
      <c r="JZ350" s="80"/>
      <c r="KA350" s="80"/>
      <c r="KB350" s="80"/>
      <c r="KC350" s="80"/>
      <c r="KD350" s="80"/>
      <c r="KE350" s="80"/>
      <c r="KF350" s="80"/>
      <c r="KG350" s="80"/>
      <c r="KH350" s="80"/>
      <c r="KI350" s="80"/>
      <c r="KJ350" s="80"/>
      <c r="KK350" s="80"/>
      <c r="KL350" s="80"/>
      <c r="KM350" s="80"/>
      <c r="KN350" s="80"/>
      <c r="KO350" s="80"/>
      <c r="KP350" s="80"/>
      <c r="KQ350" s="80"/>
      <c r="KR350" s="80"/>
      <c r="KS350" s="80"/>
      <c r="KT350" s="80"/>
      <c r="KU350" s="80"/>
      <c r="KV350" s="80"/>
      <c r="KW350" s="80"/>
      <c r="KX350" s="80"/>
      <c r="KY350" s="80"/>
      <c r="KZ350" s="80"/>
      <c r="LA350" s="80"/>
      <c r="LB350" s="80"/>
      <c r="LC350" s="80">
        <v>1000</v>
      </c>
      <c r="LD350" s="80">
        <v>1145</v>
      </c>
      <c r="LE350" s="80"/>
      <c r="LF350" s="80"/>
      <c r="LG350" s="80">
        <v>158</v>
      </c>
      <c r="LH350" s="80"/>
      <c r="LI350" s="80"/>
      <c r="LJ350" s="80"/>
      <c r="LK350" s="80"/>
      <c r="LL350" s="80"/>
      <c r="LM350" s="80"/>
      <c r="LN350" s="80"/>
      <c r="LO350" s="80">
        <v>54</v>
      </c>
      <c r="LP350" s="80"/>
      <c r="LQ350" s="80"/>
      <c r="LR350" s="80"/>
      <c r="LS350" s="80"/>
      <c r="LT350" s="80"/>
      <c r="LU350" s="80"/>
      <c r="LV350" s="80"/>
      <c r="LW350" s="80"/>
      <c r="LX350" s="80"/>
      <c r="LY350" s="80"/>
      <c r="LZ350" s="80"/>
      <c r="MA350" s="80"/>
      <c r="MB350" s="80"/>
      <c r="MC350" s="80"/>
      <c r="MD350" s="80"/>
      <c r="ME350" s="80"/>
      <c r="MF350" s="80"/>
      <c r="MG350" s="80">
        <v>346960</v>
      </c>
      <c r="MH350" s="80"/>
      <c r="MI350" s="80"/>
      <c r="MJ350" s="80"/>
      <c r="MK350" s="80">
        <v>0</v>
      </c>
      <c r="ML350" s="80"/>
      <c r="MM350" s="80"/>
      <c r="MN350" s="80"/>
      <c r="MO350" s="80"/>
      <c r="MP350" s="80"/>
      <c r="MQ350" s="80"/>
      <c r="MR350" s="80"/>
      <c r="MS350" s="80"/>
      <c r="MT350" s="80"/>
      <c r="MU350" s="80"/>
      <c r="MV350" s="80"/>
      <c r="MW350" s="80"/>
      <c r="MX350" s="80"/>
      <c r="MY350" s="80"/>
      <c r="MZ350" s="80"/>
      <c r="NA350" s="80"/>
      <c r="NB350" s="80"/>
      <c r="NC350" s="80"/>
      <c r="ND350" s="80">
        <v>148</v>
      </c>
      <c r="NE350" s="80"/>
      <c r="NF350" s="80"/>
      <c r="NG350" s="80"/>
      <c r="NH350" s="80"/>
      <c r="NI350" s="80"/>
      <c r="NJ350" s="80"/>
      <c r="NK350" s="80"/>
      <c r="NL350" s="80"/>
      <c r="NM350" s="80"/>
      <c r="NN350" s="80"/>
      <c r="NO350" s="80"/>
      <c r="NP350" s="80"/>
      <c r="NQ350" s="80"/>
      <c r="NR350" s="80"/>
      <c r="NS350" s="80"/>
      <c r="NT350" s="80"/>
      <c r="NU350" s="80"/>
      <c r="NV350" s="80"/>
      <c r="NW350" s="80"/>
      <c r="NX350" s="80"/>
      <c r="NY350" s="80"/>
      <c r="NZ350" s="80"/>
      <c r="OA350" s="80"/>
      <c r="OB350" s="79">
        <v>351795</v>
      </c>
    </row>
    <row r="351" spans="1:392" ht="13.15">
      <c r="A351" s="27">
        <v>621200</v>
      </c>
      <c r="B351" s="23" t="s">
        <v>506</v>
      </c>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v>105</v>
      </c>
      <c r="AD351" s="80"/>
      <c r="AE351" s="80"/>
      <c r="AF351" s="80"/>
      <c r="AG351" s="80"/>
      <c r="AH351" s="80"/>
      <c r="AI351" s="80"/>
      <c r="AJ351" s="80"/>
      <c r="AK351" s="80"/>
      <c r="AL351" s="80"/>
      <c r="AM351" s="80"/>
      <c r="AN351" s="80"/>
      <c r="AO351" s="80"/>
      <c r="AP351" s="80"/>
      <c r="AQ351" s="80"/>
      <c r="AR351" s="80"/>
      <c r="AS351" s="80"/>
      <c r="AT351" s="80"/>
      <c r="AU351" s="80"/>
      <c r="AV351" s="80"/>
      <c r="AW351" s="80"/>
      <c r="AX351" s="80"/>
      <c r="AY351" s="80"/>
      <c r="AZ351" s="80"/>
      <c r="BA351" s="80"/>
      <c r="BB351" s="80"/>
      <c r="BC351" s="80"/>
      <c r="BD351" s="80"/>
      <c r="BE351" s="80"/>
      <c r="BF351" s="80"/>
      <c r="BG351" s="80"/>
      <c r="BH351" s="80"/>
      <c r="BI351" s="80"/>
      <c r="BJ351" s="80"/>
      <c r="BK351" s="80"/>
      <c r="BL351" s="80"/>
      <c r="BM351" s="80"/>
      <c r="BN351" s="80"/>
      <c r="BO351" s="81"/>
      <c r="BP351" s="80"/>
      <c r="BQ351" s="80"/>
      <c r="BR351" s="80"/>
      <c r="BS351" s="80"/>
      <c r="BT351" s="80"/>
      <c r="BU351" s="80"/>
      <c r="BV351" s="80"/>
      <c r="BW351" s="80"/>
      <c r="BX351" s="80"/>
      <c r="BY351" s="80"/>
      <c r="BZ351" s="80"/>
      <c r="CA351" s="80"/>
      <c r="CB351" s="80"/>
      <c r="CC351" s="80"/>
      <c r="CD351" s="80"/>
      <c r="CE351" s="80"/>
      <c r="CF351" s="80"/>
      <c r="CG351" s="80"/>
      <c r="CH351" s="80"/>
      <c r="CI351" s="80"/>
      <c r="CJ351" s="80"/>
      <c r="CK351" s="80"/>
      <c r="CL351" s="80"/>
      <c r="CM351" s="80"/>
      <c r="CN351" s="80"/>
      <c r="CO351" s="80"/>
      <c r="CP351" s="80"/>
      <c r="CQ351" s="80"/>
      <c r="CR351" s="80"/>
      <c r="CS351" s="80"/>
      <c r="CT351" s="80"/>
      <c r="CU351" s="80"/>
      <c r="CV351" s="80"/>
      <c r="CW351" s="80"/>
      <c r="CX351" s="80"/>
      <c r="CY351" s="80"/>
      <c r="CZ351" s="80"/>
      <c r="DA351" s="80"/>
      <c r="DB351" s="80"/>
      <c r="DC351" s="80"/>
      <c r="DD351" s="80"/>
      <c r="DE351" s="80"/>
      <c r="DF351" s="80"/>
      <c r="DG351" s="80"/>
      <c r="DH351" s="80"/>
      <c r="DI351" s="80"/>
      <c r="DJ351" s="80"/>
      <c r="DK351" s="80"/>
      <c r="DL351" s="80"/>
      <c r="DM351" s="80"/>
      <c r="DN351" s="80"/>
      <c r="DO351" s="80"/>
      <c r="DP351" s="80"/>
      <c r="DQ351" s="80"/>
      <c r="DR351" s="80"/>
      <c r="DS351" s="80"/>
      <c r="DT351" s="80"/>
      <c r="DU351" s="80"/>
      <c r="DV351" s="80"/>
      <c r="DW351" s="80"/>
      <c r="DX351" s="80"/>
      <c r="DY351" s="80"/>
      <c r="DZ351" s="80"/>
      <c r="EA351" s="80"/>
      <c r="EB351" s="80"/>
      <c r="EC351" s="80"/>
      <c r="ED351" s="80"/>
      <c r="EE351" s="80"/>
      <c r="EF351" s="80"/>
      <c r="EG351" s="80"/>
      <c r="EH351" s="80"/>
      <c r="EI351" s="80"/>
      <c r="EJ351" s="80"/>
      <c r="EK351" s="80"/>
      <c r="EL351" s="80"/>
      <c r="EM351" s="80"/>
      <c r="EN351" s="80"/>
      <c r="EO351" s="80"/>
      <c r="EP351" s="80"/>
      <c r="EQ351" s="80"/>
      <c r="ER351" s="80"/>
      <c r="ES351" s="80"/>
      <c r="ET351" s="80"/>
      <c r="EU351" s="80"/>
      <c r="EV351" s="80"/>
      <c r="EW351" s="80"/>
      <c r="EX351" s="80"/>
      <c r="EY351" s="80"/>
      <c r="EZ351" s="80"/>
      <c r="FA351" s="80"/>
      <c r="FB351" s="80"/>
      <c r="FC351" s="80"/>
      <c r="FD351" s="80"/>
      <c r="FE351" s="80"/>
      <c r="FF351" s="80"/>
      <c r="FG351" s="80"/>
      <c r="FH351" s="80"/>
      <c r="FI351" s="80"/>
      <c r="FJ351" s="80"/>
      <c r="FK351" s="80"/>
      <c r="FL351" s="80"/>
      <c r="FM351" s="80"/>
      <c r="FN351" s="80"/>
      <c r="FO351" s="80"/>
      <c r="FP351" s="80"/>
      <c r="FQ351" s="80"/>
      <c r="FR351" s="80"/>
      <c r="FS351" s="80"/>
      <c r="FT351" s="80"/>
      <c r="FU351" s="80"/>
      <c r="FV351" s="80"/>
      <c r="FW351" s="80"/>
      <c r="FX351" s="80"/>
      <c r="FY351" s="80"/>
      <c r="FZ351" s="80"/>
      <c r="GA351" s="80"/>
      <c r="GB351" s="80"/>
      <c r="GC351" s="80"/>
      <c r="GD351" s="80"/>
      <c r="GE351" s="80"/>
      <c r="GF351" s="80"/>
      <c r="GG351" s="80"/>
      <c r="GH351" s="80"/>
      <c r="GI351" s="80"/>
      <c r="GJ351" s="80"/>
      <c r="GK351" s="80"/>
      <c r="GL351" s="80"/>
      <c r="GM351" s="80"/>
      <c r="GN351" s="80"/>
      <c r="GO351" s="80"/>
      <c r="GP351" s="80"/>
      <c r="GQ351" s="80"/>
      <c r="GR351" s="80"/>
      <c r="GS351" s="80"/>
      <c r="GT351" s="80"/>
      <c r="GU351" s="80"/>
      <c r="GV351" s="80"/>
      <c r="GW351" s="80"/>
      <c r="GX351" s="80"/>
      <c r="GY351" s="80"/>
      <c r="GZ351" s="80"/>
      <c r="HA351" s="80"/>
      <c r="HB351" s="80"/>
      <c r="HC351" s="80"/>
      <c r="HD351" s="80"/>
      <c r="HE351" s="80"/>
      <c r="HF351" s="80"/>
      <c r="HG351" s="80"/>
      <c r="HH351" s="80"/>
      <c r="HI351" s="80"/>
      <c r="HJ351" s="80"/>
      <c r="HK351" s="80"/>
      <c r="HL351" s="80"/>
      <c r="HM351" s="80"/>
      <c r="HN351" s="80"/>
      <c r="HO351" s="80"/>
      <c r="HP351" s="80"/>
      <c r="HQ351" s="80"/>
      <c r="HR351" s="80"/>
      <c r="HS351" s="80"/>
      <c r="HT351" s="80"/>
      <c r="HU351" s="80"/>
      <c r="HV351" s="80"/>
      <c r="HW351" s="80"/>
      <c r="HX351" s="80"/>
      <c r="HY351" s="80"/>
      <c r="HZ351" s="80"/>
      <c r="IA351" s="80"/>
      <c r="IB351" s="80"/>
      <c r="IC351" s="80"/>
      <c r="ID351" s="80"/>
      <c r="IE351" s="80"/>
      <c r="IF351" s="80"/>
      <c r="IG351" s="80"/>
      <c r="IH351" s="80"/>
      <c r="II351" s="80"/>
      <c r="IJ351" s="80"/>
      <c r="IK351" s="80"/>
      <c r="IL351" s="80"/>
      <c r="IM351" s="80"/>
      <c r="IN351" s="80"/>
      <c r="IO351" s="80"/>
      <c r="IP351" s="80"/>
      <c r="IQ351" s="80"/>
      <c r="IR351" s="80"/>
      <c r="IS351" s="80"/>
      <c r="IT351" s="80"/>
      <c r="IU351" s="80"/>
      <c r="IV351" s="80"/>
      <c r="IW351" s="80"/>
      <c r="IX351" s="80"/>
      <c r="IY351" s="80"/>
      <c r="IZ351" s="80"/>
      <c r="JA351" s="80"/>
      <c r="JB351" s="80"/>
      <c r="JC351" s="80"/>
      <c r="JD351" s="80"/>
      <c r="JE351" s="80"/>
      <c r="JF351" s="80"/>
      <c r="JG351" s="80"/>
      <c r="JH351" s="80"/>
      <c r="JI351" s="80"/>
      <c r="JJ351" s="80"/>
      <c r="JK351" s="80"/>
      <c r="JL351" s="80"/>
      <c r="JM351" s="80"/>
      <c r="JN351" s="80"/>
      <c r="JO351" s="80"/>
      <c r="JP351" s="80"/>
      <c r="JQ351" s="80"/>
      <c r="JR351" s="80"/>
      <c r="JS351" s="80"/>
      <c r="JT351" s="80">
        <v>59</v>
      </c>
      <c r="JU351" s="80"/>
      <c r="JV351" s="80"/>
      <c r="JW351" s="80"/>
      <c r="JX351" s="80"/>
      <c r="JY351" s="80"/>
      <c r="JZ351" s="80"/>
      <c r="KA351" s="80"/>
      <c r="KB351" s="80"/>
      <c r="KC351" s="80"/>
      <c r="KD351" s="80"/>
      <c r="KE351" s="80"/>
      <c r="KF351" s="80"/>
      <c r="KG351" s="80"/>
      <c r="KH351" s="80"/>
      <c r="KI351" s="80"/>
      <c r="KJ351" s="80"/>
      <c r="KK351" s="80"/>
      <c r="KL351" s="80"/>
      <c r="KM351" s="80"/>
      <c r="KN351" s="80"/>
      <c r="KO351" s="80"/>
      <c r="KP351" s="80"/>
      <c r="KQ351" s="80"/>
      <c r="KR351" s="80"/>
      <c r="KS351" s="80"/>
      <c r="KT351" s="80"/>
      <c r="KU351" s="80"/>
      <c r="KV351" s="80"/>
      <c r="KW351" s="80"/>
      <c r="KX351" s="80"/>
      <c r="KY351" s="80"/>
      <c r="KZ351" s="80"/>
      <c r="LA351" s="80"/>
      <c r="LB351" s="80"/>
      <c r="LC351" s="80">
        <v>0</v>
      </c>
      <c r="LD351" s="80">
        <v>0</v>
      </c>
      <c r="LE351" s="80"/>
      <c r="LF351" s="80"/>
      <c r="LG351" s="80">
        <v>3</v>
      </c>
      <c r="LH351" s="80"/>
      <c r="LI351" s="80"/>
      <c r="LJ351" s="80"/>
      <c r="LK351" s="80"/>
      <c r="LL351" s="80"/>
      <c r="LM351" s="80"/>
      <c r="LN351" s="80"/>
      <c r="LO351" s="80">
        <v>2</v>
      </c>
      <c r="LP351" s="80"/>
      <c r="LQ351" s="80"/>
      <c r="LR351" s="80"/>
      <c r="LS351" s="80"/>
      <c r="LT351" s="80"/>
      <c r="LU351" s="80"/>
      <c r="LV351" s="80"/>
      <c r="LW351" s="80"/>
      <c r="LX351" s="80"/>
      <c r="LY351" s="80"/>
      <c r="LZ351" s="80"/>
      <c r="MA351" s="80"/>
      <c r="MB351" s="80"/>
      <c r="MC351" s="80"/>
      <c r="MD351" s="80"/>
      <c r="ME351" s="80"/>
      <c r="MF351" s="80"/>
      <c r="MG351" s="80"/>
      <c r="MH351" s="80">
        <v>97088</v>
      </c>
      <c r="MI351" s="80"/>
      <c r="MJ351" s="80"/>
      <c r="MK351" s="80">
        <v>258</v>
      </c>
      <c r="ML351" s="80"/>
      <c r="MM351" s="80"/>
      <c r="MN351" s="80"/>
      <c r="MO351" s="80"/>
      <c r="MP351" s="80"/>
      <c r="MQ351" s="80"/>
      <c r="MR351" s="80"/>
      <c r="MS351" s="80"/>
      <c r="MT351" s="80"/>
      <c r="MU351" s="80"/>
      <c r="MV351" s="80"/>
      <c r="MW351" s="80"/>
      <c r="MX351" s="80"/>
      <c r="MY351" s="80"/>
      <c r="MZ351" s="80"/>
      <c r="NA351" s="80"/>
      <c r="NB351" s="80"/>
      <c r="NC351" s="80"/>
      <c r="ND351" s="80"/>
      <c r="NE351" s="80"/>
      <c r="NF351" s="80"/>
      <c r="NG351" s="80"/>
      <c r="NH351" s="80"/>
      <c r="NI351" s="80"/>
      <c r="NJ351" s="80"/>
      <c r="NK351" s="80"/>
      <c r="NL351" s="80"/>
      <c r="NM351" s="80"/>
      <c r="NN351" s="80"/>
      <c r="NO351" s="80"/>
      <c r="NP351" s="80"/>
      <c r="NQ351" s="80"/>
      <c r="NR351" s="80"/>
      <c r="NS351" s="80"/>
      <c r="NT351" s="80"/>
      <c r="NU351" s="80"/>
      <c r="NV351" s="80"/>
      <c r="NW351" s="80"/>
      <c r="NX351" s="80"/>
      <c r="NY351" s="80"/>
      <c r="NZ351" s="80"/>
      <c r="OA351" s="80"/>
      <c r="OB351" s="79">
        <v>97515</v>
      </c>
    </row>
    <row r="352" spans="1:392" ht="13.15">
      <c r="A352" s="27">
        <v>621300</v>
      </c>
      <c r="B352" s="23" t="s">
        <v>507</v>
      </c>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v>71</v>
      </c>
      <c r="AD352" s="80"/>
      <c r="AE352" s="80"/>
      <c r="AF352" s="80"/>
      <c r="AG352" s="80"/>
      <c r="AH352" s="80"/>
      <c r="AI352" s="80"/>
      <c r="AJ352" s="80"/>
      <c r="AK352" s="80"/>
      <c r="AL352" s="80"/>
      <c r="AM352" s="80"/>
      <c r="AN352" s="80"/>
      <c r="AO352" s="80"/>
      <c r="AP352" s="80"/>
      <c r="AQ352" s="80"/>
      <c r="AR352" s="80"/>
      <c r="AS352" s="80"/>
      <c r="AT352" s="80"/>
      <c r="AU352" s="80"/>
      <c r="AV352" s="80"/>
      <c r="AW352" s="80"/>
      <c r="AX352" s="80"/>
      <c r="AY352" s="80"/>
      <c r="AZ352" s="80"/>
      <c r="BA352" s="80"/>
      <c r="BB352" s="80"/>
      <c r="BC352" s="80"/>
      <c r="BD352" s="80"/>
      <c r="BE352" s="80"/>
      <c r="BF352" s="80"/>
      <c r="BG352" s="80"/>
      <c r="BH352" s="80"/>
      <c r="BI352" s="80"/>
      <c r="BJ352" s="80"/>
      <c r="BK352" s="80"/>
      <c r="BL352" s="80"/>
      <c r="BM352" s="80"/>
      <c r="BN352" s="80"/>
      <c r="BO352" s="81"/>
      <c r="BP352" s="80"/>
      <c r="BQ352" s="80"/>
      <c r="BR352" s="80"/>
      <c r="BS352" s="80"/>
      <c r="BT352" s="80"/>
      <c r="BU352" s="80"/>
      <c r="BV352" s="80"/>
      <c r="BW352" s="80"/>
      <c r="BX352" s="80"/>
      <c r="BY352" s="80"/>
      <c r="BZ352" s="80"/>
      <c r="CA352" s="80"/>
      <c r="CB352" s="80"/>
      <c r="CC352" s="80"/>
      <c r="CD352" s="80"/>
      <c r="CE352" s="80"/>
      <c r="CF352" s="80"/>
      <c r="CG352" s="80"/>
      <c r="CH352" s="80"/>
      <c r="CI352" s="80"/>
      <c r="CJ352" s="80"/>
      <c r="CK352" s="80"/>
      <c r="CL352" s="80"/>
      <c r="CM352" s="80"/>
      <c r="CN352" s="80"/>
      <c r="CO352" s="80"/>
      <c r="CP352" s="80"/>
      <c r="CQ352" s="80"/>
      <c r="CR352" s="80"/>
      <c r="CS352" s="80"/>
      <c r="CT352" s="80"/>
      <c r="CU352" s="80"/>
      <c r="CV352" s="80"/>
      <c r="CW352" s="80"/>
      <c r="CX352" s="80"/>
      <c r="CY352" s="80"/>
      <c r="CZ352" s="80"/>
      <c r="DA352" s="80"/>
      <c r="DB352" s="80"/>
      <c r="DC352" s="80"/>
      <c r="DD352" s="80"/>
      <c r="DE352" s="80"/>
      <c r="DF352" s="80"/>
      <c r="DG352" s="80"/>
      <c r="DH352" s="80"/>
      <c r="DI352" s="80"/>
      <c r="DJ352" s="80"/>
      <c r="DK352" s="80"/>
      <c r="DL352" s="80"/>
      <c r="DM352" s="80"/>
      <c r="DN352" s="80"/>
      <c r="DO352" s="80"/>
      <c r="DP352" s="80"/>
      <c r="DQ352" s="80"/>
      <c r="DR352" s="80"/>
      <c r="DS352" s="80"/>
      <c r="DT352" s="80"/>
      <c r="DU352" s="80"/>
      <c r="DV352" s="80"/>
      <c r="DW352" s="80"/>
      <c r="DX352" s="80"/>
      <c r="DY352" s="80"/>
      <c r="DZ352" s="80"/>
      <c r="EA352" s="80"/>
      <c r="EB352" s="80"/>
      <c r="EC352" s="80"/>
      <c r="ED352" s="80"/>
      <c r="EE352" s="80"/>
      <c r="EF352" s="80"/>
      <c r="EG352" s="80"/>
      <c r="EH352" s="80"/>
      <c r="EI352" s="80"/>
      <c r="EJ352" s="80"/>
      <c r="EK352" s="80"/>
      <c r="EL352" s="80"/>
      <c r="EM352" s="80"/>
      <c r="EN352" s="80"/>
      <c r="EO352" s="80"/>
      <c r="EP352" s="80"/>
      <c r="EQ352" s="80"/>
      <c r="ER352" s="80"/>
      <c r="ES352" s="80"/>
      <c r="ET352" s="80"/>
      <c r="EU352" s="80"/>
      <c r="EV352" s="80"/>
      <c r="EW352" s="80"/>
      <c r="EX352" s="80"/>
      <c r="EY352" s="80"/>
      <c r="EZ352" s="80"/>
      <c r="FA352" s="80"/>
      <c r="FB352" s="80"/>
      <c r="FC352" s="80"/>
      <c r="FD352" s="80"/>
      <c r="FE352" s="80"/>
      <c r="FF352" s="80"/>
      <c r="FG352" s="80"/>
      <c r="FH352" s="80"/>
      <c r="FI352" s="80"/>
      <c r="FJ352" s="80"/>
      <c r="FK352" s="80"/>
      <c r="FL352" s="80"/>
      <c r="FM352" s="80"/>
      <c r="FN352" s="80"/>
      <c r="FO352" s="80"/>
      <c r="FP352" s="80"/>
      <c r="FQ352" s="80"/>
      <c r="FR352" s="80"/>
      <c r="FS352" s="80"/>
      <c r="FT352" s="80"/>
      <c r="FU352" s="80"/>
      <c r="FV352" s="80"/>
      <c r="FW352" s="80"/>
      <c r="FX352" s="80"/>
      <c r="FY352" s="80"/>
      <c r="FZ352" s="80"/>
      <c r="GA352" s="80"/>
      <c r="GB352" s="80"/>
      <c r="GC352" s="80"/>
      <c r="GD352" s="80"/>
      <c r="GE352" s="80"/>
      <c r="GF352" s="80"/>
      <c r="GG352" s="80"/>
      <c r="GH352" s="80"/>
      <c r="GI352" s="80"/>
      <c r="GJ352" s="80"/>
      <c r="GK352" s="80"/>
      <c r="GL352" s="80"/>
      <c r="GM352" s="80"/>
      <c r="GN352" s="80"/>
      <c r="GO352" s="80"/>
      <c r="GP352" s="80"/>
      <c r="GQ352" s="80"/>
      <c r="GR352" s="80"/>
      <c r="GS352" s="80"/>
      <c r="GT352" s="80"/>
      <c r="GU352" s="80"/>
      <c r="GV352" s="80"/>
      <c r="GW352" s="80"/>
      <c r="GX352" s="80"/>
      <c r="GY352" s="80"/>
      <c r="GZ352" s="80"/>
      <c r="HA352" s="80"/>
      <c r="HB352" s="80"/>
      <c r="HC352" s="80"/>
      <c r="HD352" s="80"/>
      <c r="HE352" s="80"/>
      <c r="HF352" s="80"/>
      <c r="HG352" s="80"/>
      <c r="HH352" s="80"/>
      <c r="HI352" s="80"/>
      <c r="HJ352" s="80"/>
      <c r="HK352" s="80"/>
      <c r="HL352" s="80"/>
      <c r="HM352" s="80"/>
      <c r="HN352" s="80"/>
      <c r="HO352" s="80"/>
      <c r="HP352" s="80"/>
      <c r="HQ352" s="80"/>
      <c r="HR352" s="80"/>
      <c r="HS352" s="80"/>
      <c r="HT352" s="80"/>
      <c r="HU352" s="80"/>
      <c r="HV352" s="80"/>
      <c r="HW352" s="80"/>
      <c r="HX352" s="80"/>
      <c r="HY352" s="80"/>
      <c r="HZ352" s="80"/>
      <c r="IA352" s="80"/>
      <c r="IB352" s="80"/>
      <c r="IC352" s="80"/>
      <c r="ID352" s="80"/>
      <c r="IE352" s="80"/>
      <c r="IF352" s="80"/>
      <c r="IG352" s="80"/>
      <c r="IH352" s="80"/>
      <c r="II352" s="80"/>
      <c r="IJ352" s="80"/>
      <c r="IK352" s="80"/>
      <c r="IL352" s="80"/>
      <c r="IM352" s="80"/>
      <c r="IN352" s="80"/>
      <c r="IO352" s="80"/>
      <c r="IP352" s="80"/>
      <c r="IQ352" s="80"/>
      <c r="IR352" s="80"/>
      <c r="IS352" s="80"/>
      <c r="IT352" s="80"/>
      <c r="IU352" s="80"/>
      <c r="IV352" s="80"/>
      <c r="IW352" s="80"/>
      <c r="IX352" s="80"/>
      <c r="IY352" s="80"/>
      <c r="IZ352" s="80"/>
      <c r="JA352" s="80"/>
      <c r="JB352" s="80"/>
      <c r="JC352" s="80"/>
      <c r="JD352" s="80"/>
      <c r="JE352" s="80"/>
      <c r="JF352" s="80"/>
      <c r="JG352" s="80"/>
      <c r="JH352" s="80"/>
      <c r="JI352" s="80"/>
      <c r="JJ352" s="80"/>
      <c r="JK352" s="80"/>
      <c r="JL352" s="80"/>
      <c r="JM352" s="80"/>
      <c r="JN352" s="80"/>
      <c r="JO352" s="80"/>
      <c r="JP352" s="80"/>
      <c r="JQ352" s="80"/>
      <c r="JR352" s="80"/>
      <c r="JS352" s="80"/>
      <c r="JT352" s="80">
        <v>3858</v>
      </c>
      <c r="JU352" s="80"/>
      <c r="JV352" s="80"/>
      <c r="JW352" s="80"/>
      <c r="JX352" s="80"/>
      <c r="JY352" s="80"/>
      <c r="JZ352" s="80"/>
      <c r="KA352" s="80"/>
      <c r="KB352" s="80"/>
      <c r="KC352" s="80"/>
      <c r="KD352" s="80"/>
      <c r="KE352" s="80"/>
      <c r="KF352" s="80"/>
      <c r="KG352" s="80"/>
      <c r="KH352" s="80"/>
      <c r="KI352" s="80"/>
      <c r="KJ352" s="80"/>
      <c r="KK352" s="80"/>
      <c r="KL352" s="80"/>
      <c r="KM352" s="80"/>
      <c r="KN352" s="80"/>
      <c r="KO352" s="80"/>
      <c r="KP352" s="80"/>
      <c r="KQ352" s="80"/>
      <c r="KR352" s="80"/>
      <c r="KS352" s="80"/>
      <c r="KT352" s="80"/>
      <c r="KU352" s="80"/>
      <c r="KV352" s="80"/>
      <c r="KW352" s="80"/>
      <c r="KX352" s="80"/>
      <c r="KY352" s="80"/>
      <c r="KZ352" s="80"/>
      <c r="LA352" s="80"/>
      <c r="LB352" s="80"/>
      <c r="LC352" s="80">
        <v>174</v>
      </c>
      <c r="LD352" s="80">
        <v>255</v>
      </c>
      <c r="LE352" s="80"/>
      <c r="LF352" s="80"/>
      <c r="LG352" s="80">
        <v>0</v>
      </c>
      <c r="LH352" s="80"/>
      <c r="LI352" s="80"/>
      <c r="LJ352" s="80"/>
      <c r="LK352" s="80"/>
      <c r="LL352" s="80"/>
      <c r="LM352" s="80"/>
      <c r="LN352" s="80"/>
      <c r="LO352" s="80">
        <v>41</v>
      </c>
      <c r="LP352" s="80"/>
      <c r="LQ352" s="80"/>
      <c r="LR352" s="80"/>
      <c r="LS352" s="80"/>
      <c r="LT352" s="80"/>
      <c r="LU352" s="80"/>
      <c r="LV352" s="80"/>
      <c r="LW352" s="80"/>
      <c r="LX352" s="80"/>
      <c r="LY352" s="80"/>
      <c r="LZ352" s="80"/>
      <c r="MA352" s="80"/>
      <c r="MB352" s="80"/>
      <c r="MC352" s="80"/>
      <c r="MD352" s="80"/>
      <c r="ME352" s="80"/>
      <c r="MF352" s="80"/>
      <c r="MG352" s="80">
        <v>77</v>
      </c>
      <c r="MH352" s="80"/>
      <c r="MI352" s="80">
        <v>61430</v>
      </c>
      <c r="MJ352" s="80"/>
      <c r="MK352" s="80">
        <v>0</v>
      </c>
      <c r="ML352" s="80"/>
      <c r="MM352" s="80"/>
      <c r="MN352" s="80"/>
      <c r="MO352" s="80"/>
      <c r="MP352" s="80"/>
      <c r="MQ352" s="80"/>
      <c r="MR352" s="80"/>
      <c r="MS352" s="80"/>
      <c r="MT352" s="80"/>
      <c r="MU352" s="80"/>
      <c r="MV352" s="80"/>
      <c r="MW352" s="80"/>
      <c r="MX352" s="80"/>
      <c r="MY352" s="80"/>
      <c r="MZ352" s="80"/>
      <c r="NA352" s="80"/>
      <c r="NB352" s="80"/>
      <c r="NC352" s="80"/>
      <c r="ND352" s="80">
        <v>23</v>
      </c>
      <c r="NE352" s="80"/>
      <c r="NF352" s="80"/>
      <c r="NG352" s="80"/>
      <c r="NH352" s="80"/>
      <c r="NI352" s="80"/>
      <c r="NJ352" s="80"/>
      <c r="NK352" s="80"/>
      <c r="NL352" s="80"/>
      <c r="NM352" s="80"/>
      <c r="NN352" s="80"/>
      <c r="NO352" s="80"/>
      <c r="NP352" s="80"/>
      <c r="NQ352" s="80"/>
      <c r="NR352" s="80"/>
      <c r="NS352" s="80"/>
      <c r="NT352" s="80"/>
      <c r="NU352" s="80"/>
      <c r="NV352" s="80"/>
      <c r="NW352" s="80"/>
      <c r="NX352" s="80"/>
      <c r="NY352" s="80"/>
      <c r="NZ352" s="80"/>
      <c r="OA352" s="80"/>
      <c r="OB352" s="79">
        <v>65929</v>
      </c>
    </row>
    <row r="353" spans="1:392" ht="13.15">
      <c r="A353" s="27">
        <v>621400</v>
      </c>
      <c r="B353" s="23" t="s">
        <v>508</v>
      </c>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v>75</v>
      </c>
      <c r="AD353" s="80"/>
      <c r="AE353" s="80"/>
      <c r="AF353" s="80"/>
      <c r="AG353" s="80"/>
      <c r="AH353" s="80"/>
      <c r="AI353" s="80"/>
      <c r="AJ353" s="80"/>
      <c r="AK353" s="80"/>
      <c r="AL353" s="80"/>
      <c r="AM353" s="80"/>
      <c r="AN353" s="80"/>
      <c r="AO353" s="80"/>
      <c r="AP353" s="80"/>
      <c r="AQ353" s="80"/>
      <c r="AR353" s="80"/>
      <c r="AS353" s="80"/>
      <c r="AT353" s="80"/>
      <c r="AU353" s="80"/>
      <c r="AV353" s="80"/>
      <c r="AW353" s="80"/>
      <c r="AX353" s="80"/>
      <c r="AY353" s="80"/>
      <c r="AZ353" s="80"/>
      <c r="BA353" s="80"/>
      <c r="BB353" s="80"/>
      <c r="BC353" s="80"/>
      <c r="BD353" s="80"/>
      <c r="BE353" s="80"/>
      <c r="BF353" s="80"/>
      <c r="BG353" s="80"/>
      <c r="BH353" s="80"/>
      <c r="BI353" s="80"/>
      <c r="BJ353" s="80"/>
      <c r="BK353" s="80"/>
      <c r="BL353" s="80"/>
      <c r="BM353" s="80"/>
      <c r="BN353" s="80"/>
      <c r="BO353" s="81"/>
      <c r="BP353" s="80"/>
      <c r="BQ353" s="80"/>
      <c r="BR353" s="80"/>
      <c r="BS353" s="80"/>
      <c r="BT353" s="80"/>
      <c r="BU353" s="80"/>
      <c r="BV353" s="80"/>
      <c r="BW353" s="80"/>
      <c r="BX353" s="80"/>
      <c r="BY353" s="80"/>
      <c r="BZ353" s="80"/>
      <c r="CA353" s="80"/>
      <c r="CB353" s="80"/>
      <c r="CC353" s="80"/>
      <c r="CD353" s="80"/>
      <c r="CE353" s="80"/>
      <c r="CF353" s="80"/>
      <c r="CG353" s="80"/>
      <c r="CH353" s="80"/>
      <c r="CI353" s="80"/>
      <c r="CJ353" s="80"/>
      <c r="CK353" s="80"/>
      <c r="CL353" s="80"/>
      <c r="CM353" s="80"/>
      <c r="CN353" s="80"/>
      <c r="CO353" s="80"/>
      <c r="CP353" s="80"/>
      <c r="CQ353" s="80"/>
      <c r="CR353" s="80"/>
      <c r="CS353" s="80"/>
      <c r="CT353" s="80"/>
      <c r="CU353" s="80"/>
      <c r="CV353" s="80"/>
      <c r="CW353" s="80"/>
      <c r="CX353" s="80"/>
      <c r="CY353" s="80"/>
      <c r="CZ353" s="80"/>
      <c r="DA353" s="80"/>
      <c r="DB353" s="80"/>
      <c r="DC353" s="80"/>
      <c r="DD353" s="80"/>
      <c r="DE353" s="80"/>
      <c r="DF353" s="80"/>
      <c r="DG353" s="80"/>
      <c r="DH353" s="80"/>
      <c r="DI353" s="80"/>
      <c r="DJ353" s="80"/>
      <c r="DK353" s="80"/>
      <c r="DL353" s="80"/>
      <c r="DM353" s="80"/>
      <c r="DN353" s="80"/>
      <c r="DO353" s="80"/>
      <c r="DP353" s="80"/>
      <c r="DQ353" s="80"/>
      <c r="DR353" s="80"/>
      <c r="DS353" s="80"/>
      <c r="DT353" s="80"/>
      <c r="DU353" s="80"/>
      <c r="DV353" s="80"/>
      <c r="DW353" s="80"/>
      <c r="DX353" s="80"/>
      <c r="DY353" s="80"/>
      <c r="DZ353" s="80"/>
      <c r="EA353" s="80"/>
      <c r="EB353" s="80"/>
      <c r="EC353" s="80"/>
      <c r="ED353" s="80"/>
      <c r="EE353" s="80"/>
      <c r="EF353" s="80"/>
      <c r="EG353" s="80"/>
      <c r="EH353" s="80"/>
      <c r="EI353" s="80"/>
      <c r="EJ353" s="80"/>
      <c r="EK353" s="80"/>
      <c r="EL353" s="80"/>
      <c r="EM353" s="80"/>
      <c r="EN353" s="80"/>
      <c r="EO353" s="80"/>
      <c r="EP353" s="80"/>
      <c r="EQ353" s="80"/>
      <c r="ER353" s="80"/>
      <c r="ES353" s="80"/>
      <c r="ET353" s="80"/>
      <c r="EU353" s="80"/>
      <c r="EV353" s="80"/>
      <c r="EW353" s="80"/>
      <c r="EX353" s="80"/>
      <c r="EY353" s="80"/>
      <c r="EZ353" s="80"/>
      <c r="FA353" s="80"/>
      <c r="FB353" s="80"/>
      <c r="FC353" s="80"/>
      <c r="FD353" s="80"/>
      <c r="FE353" s="80"/>
      <c r="FF353" s="80"/>
      <c r="FG353" s="80"/>
      <c r="FH353" s="80"/>
      <c r="FI353" s="80"/>
      <c r="FJ353" s="80"/>
      <c r="FK353" s="80"/>
      <c r="FL353" s="80"/>
      <c r="FM353" s="80"/>
      <c r="FN353" s="80"/>
      <c r="FO353" s="80"/>
      <c r="FP353" s="80"/>
      <c r="FQ353" s="80"/>
      <c r="FR353" s="80"/>
      <c r="FS353" s="80"/>
      <c r="FT353" s="80"/>
      <c r="FU353" s="80"/>
      <c r="FV353" s="80"/>
      <c r="FW353" s="80"/>
      <c r="FX353" s="80"/>
      <c r="FY353" s="80"/>
      <c r="FZ353" s="80"/>
      <c r="GA353" s="80"/>
      <c r="GB353" s="80"/>
      <c r="GC353" s="80"/>
      <c r="GD353" s="80"/>
      <c r="GE353" s="80"/>
      <c r="GF353" s="80"/>
      <c r="GG353" s="80"/>
      <c r="GH353" s="80"/>
      <c r="GI353" s="80"/>
      <c r="GJ353" s="80"/>
      <c r="GK353" s="80"/>
      <c r="GL353" s="80"/>
      <c r="GM353" s="80"/>
      <c r="GN353" s="80"/>
      <c r="GO353" s="80"/>
      <c r="GP353" s="80"/>
      <c r="GQ353" s="80"/>
      <c r="GR353" s="80"/>
      <c r="GS353" s="80"/>
      <c r="GT353" s="80"/>
      <c r="GU353" s="80"/>
      <c r="GV353" s="80"/>
      <c r="GW353" s="80"/>
      <c r="GX353" s="80"/>
      <c r="GY353" s="80"/>
      <c r="GZ353" s="80"/>
      <c r="HA353" s="80"/>
      <c r="HB353" s="80"/>
      <c r="HC353" s="80"/>
      <c r="HD353" s="80"/>
      <c r="HE353" s="80"/>
      <c r="HF353" s="80"/>
      <c r="HG353" s="80"/>
      <c r="HH353" s="80"/>
      <c r="HI353" s="80"/>
      <c r="HJ353" s="80"/>
      <c r="HK353" s="80"/>
      <c r="HL353" s="80"/>
      <c r="HM353" s="80"/>
      <c r="HN353" s="80"/>
      <c r="HO353" s="80"/>
      <c r="HP353" s="80"/>
      <c r="HQ353" s="80"/>
      <c r="HR353" s="80"/>
      <c r="HS353" s="80"/>
      <c r="HT353" s="80"/>
      <c r="HU353" s="80"/>
      <c r="HV353" s="80"/>
      <c r="HW353" s="80"/>
      <c r="HX353" s="80"/>
      <c r="HY353" s="80"/>
      <c r="HZ353" s="80"/>
      <c r="IA353" s="80"/>
      <c r="IB353" s="80"/>
      <c r="IC353" s="80"/>
      <c r="ID353" s="80"/>
      <c r="IE353" s="80"/>
      <c r="IF353" s="80"/>
      <c r="IG353" s="80"/>
      <c r="IH353" s="80"/>
      <c r="II353" s="80"/>
      <c r="IJ353" s="80"/>
      <c r="IK353" s="80"/>
      <c r="IL353" s="80"/>
      <c r="IM353" s="80"/>
      <c r="IN353" s="80"/>
      <c r="IO353" s="80"/>
      <c r="IP353" s="80"/>
      <c r="IQ353" s="80"/>
      <c r="IR353" s="80"/>
      <c r="IS353" s="80"/>
      <c r="IT353" s="80"/>
      <c r="IU353" s="80"/>
      <c r="IV353" s="80"/>
      <c r="IW353" s="80"/>
      <c r="IX353" s="80"/>
      <c r="IY353" s="80"/>
      <c r="IZ353" s="80"/>
      <c r="JA353" s="80"/>
      <c r="JB353" s="80"/>
      <c r="JC353" s="80"/>
      <c r="JD353" s="80"/>
      <c r="JE353" s="80"/>
      <c r="JF353" s="80"/>
      <c r="JG353" s="80"/>
      <c r="JH353" s="80"/>
      <c r="JI353" s="80"/>
      <c r="JJ353" s="80"/>
      <c r="JK353" s="80"/>
      <c r="JL353" s="80"/>
      <c r="JM353" s="80"/>
      <c r="JN353" s="80"/>
      <c r="JO353" s="80"/>
      <c r="JP353" s="80"/>
      <c r="JQ353" s="80"/>
      <c r="JR353" s="80"/>
      <c r="JS353" s="80"/>
      <c r="JT353" s="80">
        <v>454</v>
      </c>
      <c r="JU353" s="80"/>
      <c r="JV353" s="80"/>
      <c r="JW353" s="80"/>
      <c r="JX353" s="80"/>
      <c r="JY353" s="80"/>
      <c r="JZ353" s="80"/>
      <c r="KA353" s="80"/>
      <c r="KB353" s="80"/>
      <c r="KC353" s="80"/>
      <c r="KD353" s="80"/>
      <c r="KE353" s="80"/>
      <c r="KF353" s="80"/>
      <c r="KG353" s="80"/>
      <c r="KH353" s="80"/>
      <c r="KI353" s="80"/>
      <c r="KJ353" s="80"/>
      <c r="KK353" s="80"/>
      <c r="KL353" s="80"/>
      <c r="KM353" s="80"/>
      <c r="KN353" s="80"/>
      <c r="KO353" s="80"/>
      <c r="KP353" s="80"/>
      <c r="KQ353" s="80"/>
      <c r="KR353" s="80"/>
      <c r="KS353" s="80"/>
      <c r="KT353" s="80"/>
      <c r="KU353" s="80"/>
      <c r="KV353" s="80"/>
      <c r="KW353" s="80"/>
      <c r="KX353" s="80"/>
      <c r="KY353" s="80"/>
      <c r="KZ353" s="80"/>
      <c r="LA353" s="80"/>
      <c r="LB353" s="80"/>
      <c r="LC353" s="80">
        <v>42</v>
      </c>
      <c r="LD353" s="80">
        <v>131</v>
      </c>
      <c r="LE353" s="80"/>
      <c r="LF353" s="80"/>
      <c r="LG353" s="80">
        <v>64</v>
      </c>
      <c r="LH353" s="80"/>
      <c r="LI353" s="80"/>
      <c r="LJ353" s="80"/>
      <c r="LK353" s="80"/>
      <c r="LL353" s="80"/>
      <c r="LM353" s="80"/>
      <c r="LN353" s="80"/>
      <c r="LO353" s="80">
        <v>32</v>
      </c>
      <c r="LP353" s="80"/>
      <c r="LQ353" s="80"/>
      <c r="LR353" s="80"/>
      <c r="LS353" s="80"/>
      <c r="LT353" s="80"/>
      <c r="LU353" s="80"/>
      <c r="LV353" s="80"/>
      <c r="LW353" s="80"/>
      <c r="LX353" s="80"/>
      <c r="LY353" s="80"/>
      <c r="LZ353" s="80"/>
      <c r="MA353" s="80"/>
      <c r="MB353" s="80"/>
      <c r="MC353" s="80"/>
      <c r="MD353" s="80"/>
      <c r="ME353" s="80"/>
      <c r="MF353" s="80"/>
      <c r="MG353" s="80"/>
      <c r="MH353" s="80"/>
      <c r="MI353" s="80"/>
      <c r="MJ353" s="80">
        <v>72405</v>
      </c>
      <c r="MK353" s="80">
        <v>0</v>
      </c>
      <c r="ML353" s="80"/>
      <c r="MM353" s="80"/>
      <c r="MN353" s="80"/>
      <c r="MO353" s="80"/>
      <c r="MP353" s="80"/>
      <c r="MQ353" s="80"/>
      <c r="MR353" s="80"/>
      <c r="MS353" s="80"/>
      <c r="MT353" s="80"/>
      <c r="MU353" s="80"/>
      <c r="MV353" s="80"/>
      <c r="MW353" s="80"/>
      <c r="MX353" s="80"/>
      <c r="MY353" s="80"/>
      <c r="MZ353" s="80"/>
      <c r="NA353" s="80"/>
      <c r="NB353" s="80"/>
      <c r="NC353" s="80"/>
      <c r="ND353" s="80">
        <v>10</v>
      </c>
      <c r="NE353" s="80"/>
      <c r="NF353" s="80"/>
      <c r="NG353" s="80"/>
      <c r="NH353" s="80"/>
      <c r="NI353" s="80"/>
      <c r="NJ353" s="80"/>
      <c r="NK353" s="80"/>
      <c r="NL353" s="80"/>
      <c r="NM353" s="80"/>
      <c r="NN353" s="80"/>
      <c r="NO353" s="80"/>
      <c r="NP353" s="80"/>
      <c r="NQ353" s="80"/>
      <c r="NR353" s="80"/>
      <c r="NS353" s="80"/>
      <c r="NT353" s="80"/>
      <c r="NU353" s="80"/>
      <c r="NV353" s="80"/>
      <c r="NW353" s="80"/>
      <c r="NX353" s="80"/>
      <c r="NY353" s="80"/>
      <c r="NZ353" s="80"/>
      <c r="OA353" s="80"/>
      <c r="OB353" s="79">
        <v>73213</v>
      </c>
    </row>
    <row r="354" spans="1:392" ht="13.15">
      <c r="A354" s="27">
        <v>621500</v>
      </c>
      <c r="B354" s="23" t="s">
        <v>509</v>
      </c>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v>45</v>
      </c>
      <c r="AD354" s="80"/>
      <c r="AE354" s="80"/>
      <c r="AF354" s="80"/>
      <c r="AG354" s="80"/>
      <c r="AH354" s="80"/>
      <c r="AI354" s="80"/>
      <c r="AJ354" s="80"/>
      <c r="AK354" s="80"/>
      <c r="AL354" s="80"/>
      <c r="AM354" s="80"/>
      <c r="AN354" s="80"/>
      <c r="AO354" s="80"/>
      <c r="AP354" s="80"/>
      <c r="AQ354" s="80"/>
      <c r="AR354" s="80"/>
      <c r="AS354" s="80"/>
      <c r="AT354" s="80"/>
      <c r="AU354" s="80"/>
      <c r="AV354" s="80"/>
      <c r="AW354" s="80"/>
      <c r="AX354" s="80"/>
      <c r="AY354" s="80"/>
      <c r="AZ354" s="80"/>
      <c r="BA354" s="80"/>
      <c r="BB354" s="80"/>
      <c r="BC354" s="80"/>
      <c r="BD354" s="80"/>
      <c r="BE354" s="80"/>
      <c r="BF354" s="80"/>
      <c r="BG354" s="80"/>
      <c r="BH354" s="80"/>
      <c r="BI354" s="80"/>
      <c r="BJ354" s="80"/>
      <c r="BK354" s="80"/>
      <c r="BL354" s="80"/>
      <c r="BM354" s="80"/>
      <c r="BN354" s="80"/>
      <c r="BO354" s="81"/>
      <c r="BP354" s="80"/>
      <c r="BQ354" s="80"/>
      <c r="BR354" s="80"/>
      <c r="BS354" s="80"/>
      <c r="BT354" s="80"/>
      <c r="BU354" s="80"/>
      <c r="BV354" s="80"/>
      <c r="BW354" s="80"/>
      <c r="BX354" s="80"/>
      <c r="BY354" s="80"/>
      <c r="BZ354" s="80"/>
      <c r="CA354" s="80"/>
      <c r="CB354" s="80"/>
      <c r="CC354" s="80"/>
      <c r="CD354" s="80"/>
      <c r="CE354" s="80"/>
      <c r="CF354" s="80"/>
      <c r="CG354" s="80"/>
      <c r="CH354" s="80"/>
      <c r="CI354" s="80"/>
      <c r="CJ354" s="80"/>
      <c r="CK354" s="80"/>
      <c r="CL354" s="80"/>
      <c r="CM354" s="80"/>
      <c r="CN354" s="80"/>
      <c r="CO354" s="80"/>
      <c r="CP354" s="80"/>
      <c r="CQ354" s="80"/>
      <c r="CR354" s="80"/>
      <c r="CS354" s="80"/>
      <c r="CT354" s="80"/>
      <c r="CU354" s="80"/>
      <c r="CV354" s="80"/>
      <c r="CW354" s="80"/>
      <c r="CX354" s="80"/>
      <c r="CY354" s="80"/>
      <c r="CZ354" s="80"/>
      <c r="DA354" s="80"/>
      <c r="DB354" s="80"/>
      <c r="DC354" s="80"/>
      <c r="DD354" s="80"/>
      <c r="DE354" s="80"/>
      <c r="DF354" s="80"/>
      <c r="DG354" s="80"/>
      <c r="DH354" s="80"/>
      <c r="DI354" s="80"/>
      <c r="DJ354" s="80"/>
      <c r="DK354" s="80"/>
      <c r="DL354" s="80"/>
      <c r="DM354" s="80"/>
      <c r="DN354" s="80"/>
      <c r="DO354" s="80"/>
      <c r="DP354" s="80"/>
      <c r="DQ354" s="80"/>
      <c r="DR354" s="80"/>
      <c r="DS354" s="80"/>
      <c r="DT354" s="80"/>
      <c r="DU354" s="80"/>
      <c r="DV354" s="80"/>
      <c r="DW354" s="80"/>
      <c r="DX354" s="80"/>
      <c r="DY354" s="80"/>
      <c r="DZ354" s="80"/>
      <c r="EA354" s="80"/>
      <c r="EB354" s="80"/>
      <c r="EC354" s="80"/>
      <c r="ED354" s="80"/>
      <c r="EE354" s="80"/>
      <c r="EF354" s="80"/>
      <c r="EG354" s="80"/>
      <c r="EH354" s="80"/>
      <c r="EI354" s="80"/>
      <c r="EJ354" s="80"/>
      <c r="EK354" s="80"/>
      <c r="EL354" s="80"/>
      <c r="EM354" s="80"/>
      <c r="EN354" s="80"/>
      <c r="EO354" s="80"/>
      <c r="EP354" s="80"/>
      <c r="EQ354" s="80"/>
      <c r="ER354" s="80"/>
      <c r="ES354" s="80"/>
      <c r="ET354" s="80"/>
      <c r="EU354" s="80"/>
      <c r="EV354" s="80"/>
      <c r="EW354" s="80"/>
      <c r="EX354" s="80"/>
      <c r="EY354" s="80"/>
      <c r="EZ354" s="80"/>
      <c r="FA354" s="80"/>
      <c r="FB354" s="80"/>
      <c r="FC354" s="80"/>
      <c r="FD354" s="80"/>
      <c r="FE354" s="80"/>
      <c r="FF354" s="80"/>
      <c r="FG354" s="80"/>
      <c r="FH354" s="80"/>
      <c r="FI354" s="80"/>
      <c r="FJ354" s="80"/>
      <c r="FK354" s="80"/>
      <c r="FL354" s="80"/>
      <c r="FM354" s="80"/>
      <c r="FN354" s="80"/>
      <c r="FO354" s="80"/>
      <c r="FP354" s="80"/>
      <c r="FQ354" s="80"/>
      <c r="FR354" s="80"/>
      <c r="FS354" s="80"/>
      <c r="FT354" s="80"/>
      <c r="FU354" s="80"/>
      <c r="FV354" s="80"/>
      <c r="FW354" s="80"/>
      <c r="FX354" s="80"/>
      <c r="FY354" s="80"/>
      <c r="FZ354" s="80"/>
      <c r="GA354" s="80"/>
      <c r="GB354" s="80"/>
      <c r="GC354" s="80"/>
      <c r="GD354" s="80"/>
      <c r="GE354" s="80"/>
      <c r="GF354" s="80"/>
      <c r="GG354" s="80"/>
      <c r="GH354" s="80"/>
      <c r="GI354" s="80"/>
      <c r="GJ354" s="80"/>
      <c r="GK354" s="80"/>
      <c r="GL354" s="80"/>
      <c r="GM354" s="80"/>
      <c r="GN354" s="80"/>
      <c r="GO354" s="80"/>
      <c r="GP354" s="80"/>
      <c r="GQ354" s="80"/>
      <c r="GR354" s="80"/>
      <c r="GS354" s="80"/>
      <c r="GT354" s="80"/>
      <c r="GU354" s="80"/>
      <c r="GV354" s="80"/>
      <c r="GW354" s="80"/>
      <c r="GX354" s="80"/>
      <c r="GY354" s="80"/>
      <c r="GZ354" s="80"/>
      <c r="HA354" s="80"/>
      <c r="HB354" s="80"/>
      <c r="HC354" s="80"/>
      <c r="HD354" s="80"/>
      <c r="HE354" s="80"/>
      <c r="HF354" s="80"/>
      <c r="HG354" s="80"/>
      <c r="HH354" s="80"/>
      <c r="HI354" s="80"/>
      <c r="HJ354" s="80"/>
      <c r="HK354" s="80"/>
      <c r="HL354" s="80"/>
      <c r="HM354" s="80"/>
      <c r="HN354" s="80"/>
      <c r="HO354" s="80"/>
      <c r="HP354" s="80"/>
      <c r="HQ354" s="80"/>
      <c r="HR354" s="80"/>
      <c r="HS354" s="80"/>
      <c r="HT354" s="80"/>
      <c r="HU354" s="80"/>
      <c r="HV354" s="80"/>
      <c r="HW354" s="80"/>
      <c r="HX354" s="80"/>
      <c r="HY354" s="80"/>
      <c r="HZ354" s="80"/>
      <c r="IA354" s="80"/>
      <c r="IB354" s="80"/>
      <c r="IC354" s="80"/>
      <c r="ID354" s="80"/>
      <c r="IE354" s="80"/>
      <c r="IF354" s="80"/>
      <c r="IG354" s="80"/>
      <c r="IH354" s="80"/>
      <c r="II354" s="80"/>
      <c r="IJ354" s="80"/>
      <c r="IK354" s="80"/>
      <c r="IL354" s="80"/>
      <c r="IM354" s="80"/>
      <c r="IN354" s="80"/>
      <c r="IO354" s="80"/>
      <c r="IP354" s="80"/>
      <c r="IQ354" s="80"/>
      <c r="IR354" s="80"/>
      <c r="IS354" s="80"/>
      <c r="IT354" s="80"/>
      <c r="IU354" s="80"/>
      <c r="IV354" s="80"/>
      <c r="IW354" s="80"/>
      <c r="IX354" s="80"/>
      <c r="IY354" s="80"/>
      <c r="IZ354" s="80"/>
      <c r="JA354" s="80"/>
      <c r="JB354" s="80"/>
      <c r="JC354" s="80"/>
      <c r="JD354" s="80"/>
      <c r="JE354" s="80"/>
      <c r="JF354" s="80"/>
      <c r="JG354" s="80"/>
      <c r="JH354" s="80"/>
      <c r="JI354" s="80"/>
      <c r="JJ354" s="80"/>
      <c r="JK354" s="80"/>
      <c r="JL354" s="80"/>
      <c r="JM354" s="80"/>
      <c r="JN354" s="80"/>
      <c r="JO354" s="80"/>
      <c r="JP354" s="80"/>
      <c r="JQ354" s="80"/>
      <c r="JR354" s="80"/>
      <c r="JS354" s="80"/>
      <c r="JT354" s="80">
        <v>39</v>
      </c>
      <c r="JU354" s="80"/>
      <c r="JV354" s="80"/>
      <c r="JW354" s="80"/>
      <c r="JX354" s="80"/>
      <c r="JY354" s="80"/>
      <c r="JZ354" s="80"/>
      <c r="KA354" s="80"/>
      <c r="KB354" s="80"/>
      <c r="KC354" s="80"/>
      <c r="KD354" s="80"/>
      <c r="KE354" s="80"/>
      <c r="KF354" s="80"/>
      <c r="KG354" s="80"/>
      <c r="KH354" s="80"/>
      <c r="KI354" s="80"/>
      <c r="KJ354" s="80"/>
      <c r="KK354" s="80"/>
      <c r="KL354" s="80"/>
      <c r="KM354" s="80"/>
      <c r="KN354" s="80"/>
      <c r="KO354" s="80"/>
      <c r="KP354" s="80"/>
      <c r="KQ354" s="80"/>
      <c r="KR354" s="80"/>
      <c r="KS354" s="80"/>
      <c r="KT354" s="80"/>
      <c r="KU354" s="80"/>
      <c r="KV354" s="80"/>
      <c r="KW354" s="80"/>
      <c r="KX354" s="80"/>
      <c r="KY354" s="80"/>
      <c r="KZ354" s="80"/>
      <c r="LA354" s="80"/>
      <c r="LB354" s="80"/>
      <c r="LC354" s="80">
        <v>12</v>
      </c>
      <c r="LD354" s="80">
        <v>265</v>
      </c>
      <c r="LE354" s="80"/>
      <c r="LF354" s="80"/>
      <c r="LG354" s="80">
        <v>97</v>
      </c>
      <c r="LH354" s="80"/>
      <c r="LI354" s="80"/>
      <c r="LJ354" s="80"/>
      <c r="LK354" s="80"/>
      <c r="LL354" s="80"/>
      <c r="LM354" s="80"/>
      <c r="LN354" s="80"/>
      <c r="LO354" s="80">
        <v>27</v>
      </c>
      <c r="LP354" s="80"/>
      <c r="LQ354" s="80"/>
      <c r="LR354" s="80"/>
      <c r="LS354" s="80"/>
      <c r="LT354" s="80"/>
      <c r="LU354" s="80"/>
      <c r="LV354" s="80"/>
      <c r="LW354" s="80"/>
      <c r="LX354" s="80"/>
      <c r="LY354" s="80"/>
      <c r="LZ354" s="80"/>
      <c r="MA354" s="80"/>
      <c r="MB354" s="80"/>
      <c r="MC354" s="80"/>
      <c r="MD354" s="80"/>
      <c r="ME354" s="80"/>
      <c r="MF354" s="80"/>
      <c r="MG354" s="80"/>
      <c r="MH354" s="80"/>
      <c r="MI354" s="80"/>
      <c r="MJ354" s="80"/>
      <c r="MK354" s="80">
        <v>37045</v>
      </c>
      <c r="ML354" s="80"/>
      <c r="MM354" s="80"/>
      <c r="MN354" s="80"/>
      <c r="MO354" s="80"/>
      <c r="MP354" s="80"/>
      <c r="MQ354" s="80"/>
      <c r="MR354" s="80"/>
      <c r="MS354" s="80"/>
      <c r="MT354" s="80"/>
      <c r="MU354" s="80"/>
      <c r="MV354" s="80"/>
      <c r="MW354" s="80"/>
      <c r="MX354" s="80"/>
      <c r="MY354" s="80"/>
      <c r="MZ354" s="80"/>
      <c r="NA354" s="80"/>
      <c r="NB354" s="80"/>
      <c r="NC354" s="80"/>
      <c r="ND354" s="80">
        <v>1</v>
      </c>
      <c r="NE354" s="80"/>
      <c r="NF354" s="80"/>
      <c r="NG354" s="80"/>
      <c r="NH354" s="80"/>
      <c r="NI354" s="80"/>
      <c r="NJ354" s="80"/>
      <c r="NK354" s="80"/>
      <c r="NL354" s="80"/>
      <c r="NM354" s="80"/>
      <c r="NN354" s="80"/>
      <c r="NO354" s="80"/>
      <c r="NP354" s="80"/>
      <c r="NQ354" s="80"/>
      <c r="NR354" s="80"/>
      <c r="NS354" s="80"/>
      <c r="NT354" s="80"/>
      <c r="NU354" s="80"/>
      <c r="NV354" s="80"/>
      <c r="NW354" s="80"/>
      <c r="NX354" s="80"/>
      <c r="NY354" s="80"/>
      <c r="NZ354" s="80"/>
      <c r="OA354" s="80"/>
      <c r="OB354" s="79">
        <v>37532</v>
      </c>
    </row>
    <row r="355" spans="1:392" ht="13.15">
      <c r="A355" s="27">
        <v>621600</v>
      </c>
      <c r="B355" s="23" t="s">
        <v>510</v>
      </c>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v>1</v>
      </c>
      <c r="AD355" s="80"/>
      <c r="AE355" s="80"/>
      <c r="AF355" s="80"/>
      <c r="AG355" s="80"/>
      <c r="AH355" s="80"/>
      <c r="AI355" s="80"/>
      <c r="AJ355" s="80"/>
      <c r="AK355" s="80"/>
      <c r="AL355" s="80"/>
      <c r="AM355" s="80"/>
      <c r="AN355" s="80"/>
      <c r="AO355" s="80"/>
      <c r="AP355" s="80"/>
      <c r="AQ355" s="80"/>
      <c r="AR355" s="80"/>
      <c r="AS355" s="80"/>
      <c r="AT355" s="80"/>
      <c r="AU355" s="80"/>
      <c r="AV355" s="80"/>
      <c r="AW355" s="80"/>
      <c r="AX355" s="80"/>
      <c r="AY355" s="80"/>
      <c r="AZ355" s="80"/>
      <c r="BA355" s="80"/>
      <c r="BB355" s="80"/>
      <c r="BC355" s="80"/>
      <c r="BD355" s="80"/>
      <c r="BE355" s="80"/>
      <c r="BF355" s="80"/>
      <c r="BG355" s="80"/>
      <c r="BH355" s="80"/>
      <c r="BI355" s="80"/>
      <c r="BJ355" s="80"/>
      <c r="BK355" s="80"/>
      <c r="BL355" s="80"/>
      <c r="BM355" s="80"/>
      <c r="BN355" s="80"/>
      <c r="BO355" s="81"/>
      <c r="BP355" s="80"/>
      <c r="BQ355" s="80"/>
      <c r="BR355" s="80"/>
      <c r="BS355" s="80"/>
      <c r="BT355" s="80"/>
      <c r="BU355" s="80"/>
      <c r="BV355" s="80"/>
      <c r="BW355" s="80"/>
      <c r="BX355" s="80"/>
      <c r="BY355" s="80"/>
      <c r="BZ355" s="80"/>
      <c r="CA355" s="80"/>
      <c r="CB355" s="80"/>
      <c r="CC355" s="80"/>
      <c r="CD355" s="80"/>
      <c r="CE355" s="80"/>
      <c r="CF355" s="80"/>
      <c r="CG355" s="80"/>
      <c r="CH355" s="80"/>
      <c r="CI355" s="80"/>
      <c r="CJ355" s="80"/>
      <c r="CK355" s="80"/>
      <c r="CL355" s="80"/>
      <c r="CM355" s="80"/>
      <c r="CN355" s="80"/>
      <c r="CO355" s="80"/>
      <c r="CP355" s="80"/>
      <c r="CQ355" s="80"/>
      <c r="CR355" s="80"/>
      <c r="CS355" s="80"/>
      <c r="CT355" s="80"/>
      <c r="CU355" s="80"/>
      <c r="CV355" s="80"/>
      <c r="CW355" s="80"/>
      <c r="CX355" s="80"/>
      <c r="CY355" s="80"/>
      <c r="CZ355" s="80"/>
      <c r="DA355" s="80"/>
      <c r="DB355" s="80"/>
      <c r="DC355" s="80"/>
      <c r="DD355" s="80"/>
      <c r="DE355" s="80"/>
      <c r="DF355" s="80"/>
      <c r="DG355" s="80"/>
      <c r="DH355" s="80"/>
      <c r="DI355" s="80"/>
      <c r="DJ355" s="80"/>
      <c r="DK355" s="80"/>
      <c r="DL355" s="80"/>
      <c r="DM355" s="80"/>
      <c r="DN355" s="80"/>
      <c r="DO355" s="80"/>
      <c r="DP355" s="80"/>
      <c r="DQ355" s="80"/>
      <c r="DR355" s="80"/>
      <c r="DS355" s="80"/>
      <c r="DT355" s="80"/>
      <c r="DU355" s="80"/>
      <c r="DV355" s="80"/>
      <c r="DW355" s="80"/>
      <c r="DX355" s="80"/>
      <c r="DY355" s="80"/>
      <c r="DZ355" s="80"/>
      <c r="EA355" s="80"/>
      <c r="EB355" s="80"/>
      <c r="EC355" s="80"/>
      <c r="ED355" s="80"/>
      <c r="EE355" s="80"/>
      <c r="EF355" s="80"/>
      <c r="EG355" s="80"/>
      <c r="EH355" s="80"/>
      <c r="EI355" s="80"/>
      <c r="EJ355" s="80"/>
      <c r="EK355" s="80"/>
      <c r="EL355" s="80"/>
      <c r="EM355" s="80"/>
      <c r="EN355" s="80"/>
      <c r="EO355" s="80"/>
      <c r="EP355" s="80"/>
      <c r="EQ355" s="80"/>
      <c r="ER355" s="80"/>
      <c r="ES355" s="80"/>
      <c r="ET355" s="80"/>
      <c r="EU355" s="80"/>
      <c r="EV355" s="80"/>
      <c r="EW355" s="80"/>
      <c r="EX355" s="80"/>
      <c r="EY355" s="80"/>
      <c r="EZ355" s="80"/>
      <c r="FA355" s="80"/>
      <c r="FB355" s="80"/>
      <c r="FC355" s="80"/>
      <c r="FD355" s="80"/>
      <c r="FE355" s="80"/>
      <c r="FF355" s="80"/>
      <c r="FG355" s="80"/>
      <c r="FH355" s="80"/>
      <c r="FI355" s="80"/>
      <c r="FJ355" s="80"/>
      <c r="FK355" s="80"/>
      <c r="FL355" s="80"/>
      <c r="FM355" s="80"/>
      <c r="FN355" s="80"/>
      <c r="FO355" s="80"/>
      <c r="FP355" s="80"/>
      <c r="FQ355" s="80"/>
      <c r="FR355" s="80"/>
      <c r="FS355" s="80"/>
      <c r="FT355" s="80"/>
      <c r="FU355" s="80"/>
      <c r="FV355" s="80"/>
      <c r="FW355" s="80"/>
      <c r="FX355" s="80"/>
      <c r="FY355" s="80"/>
      <c r="FZ355" s="80"/>
      <c r="GA355" s="80"/>
      <c r="GB355" s="80"/>
      <c r="GC355" s="80"/>
      <c r="GD355" s="80"/>
      <c r="GE355" s="80"/>
      <c r="GF355" s="80"/>
      <c r="GG355" s="80"/>
      <c r="GH355" s="80"/>
      <c r="GI355" s="80"/>
      <c r="GJ355" s="80"/>
      <c r="GK355" s="80"/>
      <c r="GL355" s="80"/>
      <c r="GM355" s="80"/>
      <c r="GN355" s="80"/>
      <c r="GO355" s="80"/>
      <c r="GP355" s="80"/>
      <c r="GQ355" s="80"/>
      <c r="GR355" s="80"/>
      <c r="GS355" s="80"/>
      <c r="GT355" s="80"/>
      <c r="GU355" s="80"/>
      <c r="GV355" s="80"/>
      <c r="GW355" s="80"/>
      <c r="GX355" s="80"/>
      <c r="GY355" s="80"/>
      <c r="GZ355" s="80"/>
      <c r="HA355" s="80"/>
      <c r="HB355" s="80"/>
      <c r="HC355" s="80"/>
      <c r="HD355" s="80"/>
      <c r="HE355" s="80"/>
      <c r="HF355" s="80"/>
      <c r="HG355" s="80"/>
      <c r="HH355" s="80"/>
      <c r="HI355" s="80"/>
      <c r="HJ355" s="80"/>
      <c r="HK355" s="80"/>
      <c r="HL355" s="80"/>
      <c r="HM355" s="80"/>
      <c r="HN355" s="80"/>
      <c r="HO355" s="80"/>
      <c r="HP355" s="80"/>
      <c r="HQ355" s="80"/>
      <c r="HR355" s="80"/>
      <c r="HS355" s="80"/>
      <c r="HT355" s="80"/>
      <c r="HU355" s="80"/>
      <c r="HV355" s="80"/>
      <c r="HW355" s="80"/>
      <c r="HX355" s="80"/>
      <c r="HY355" s="80"/>
      <c r="HZ355" s="80"/>
      <c r="IA355" s="80"/>
      <c r="IB355" s="80"/>
      <c r="IC355" s="80"/>
      <c r="ID355" s="80"/>
      <c r="IE355" s="80"/>
      <c r="IF355" s="80"/>
      <c r="IG355" s="80"/>
      <c r="IH355" s="80"/>
      <c r="II355" s="80"/>
      <c r="IJ355" s="80"/>
      <c r="IK355" s="80"/>
      <c r="IL355" s="80"/>
      <c r="IM355" s="80"/>
      <c r="IN355" s="80"/>
      <c r="IO355" s="80"/>
      <c r="IP355" s="80"/>
      <c r="IQ355" s="80"/>
      <c r="IR355" s="80"/>
      <c r="IS355" s="80"/>
      <c r="IT355" s="80"/>
      <c r="IU355" s="80"/>
      <c r="IV355" s="80"/>
      <c r="IW355" s="80"/>
      <c r="IX355" s="80"/>
      <c r="IY355" s="80"/>
      <c r="IZ355" s="80"/>
      <c r="JA355" s="80"/>
      <c r="JB355" s="80"/>
      <c r="JC355" s="80"/>
      <c r="JD355" s="80"/>
      <c r="JE355" s="80"/>
      <c r="JF355" s="80"/>
      <c r="JG355" s="80"/>
      <c r="JH355" s="80"/>
      <c r="JI355" s="80"/>
      <c r="JJ355" s="80"/>
      <c r="JK355" s="80"/>
      <c r="JL355" s="80"/>
      <c r="JM355" s="80"/>
      <c r="JN355" s="80"/>
      <c r="JO355" s="80"/>
      <c r="JP355" s="80"/>
      <c r="JQ355" s="80"/>
      <c r="JR355" s="80"/>
      <c r="JS355" s="80"/>
      <c r="JT355" s="80">
        <v>77</v>
      </c>
      <c r="JU355" s="80"/>
      <c r="JV355" s="80"/>
      <c r="JW355" s="80"/>
      <c r="JX355" s="80"/>
      <c r="JY355" s="80"/>
      <c r="JZ355" s="80"/>
      <c r="KA355" s="80"/>
      <c r="KB355" s="80"/>
      <c r="KC355" s="80"/>
      <c r="KD355" s="80"/>
      <c r="KE355" s="80"/>
      <c r="KF355" s="80"/>
      <c r="KG355" s="80"/>
      <c r="KH355" s="80"/>
      <c r="KI355" s="80"/>
      <c r="KJ355" s="80"/>
      <c r="KK355" s="80"/>
      <c r="KL355" s="80"/>
      <c r="KM355" s="80"/>
      <c r="KN355" s="80"/>
      <c r="KO355" s="80"/>
      <c r="KP355" s="80"/>
      <c r="KQ355" s="80"/>
      <c r="KR355" s="80"/>
      <c r="KS355" s="80"/>
      <c r="KT355" s="80"/>
      <c r="KU355" s="80"/>
      <c r="KV355" s="80"/>
      <c r="KW355" s="80"/>
      <c r="KX355" s="80"/>
      <c r="KY355" s="80"/>
      <c r="KZ355" s="80"/>
      <c r="LA355" s="80"/>
      <c r="LB355" s="80"/>
      <c r="LC355" s="80">
        <v>173</v>
      </c>
      <c r="LD355" s="80">
        <v>541</v>
      </c>
      <c r="LE355" s="80"/>
      <c r="LF355" s="80"/>
      <c r="LG355" s="80">
        <v>27</v>
      </c>
      <c r="LH355" s="80"/>
      <c r="LI355" s="80"/>
      <c r="LJ355" s="80"/>
      <c r="LK355" s="80"/>
      <c r="LL355" s="80"/>
      <c r="LM355" s="80"/>
      <c r="LN355" s="80"/>
      <c r="LO355" s="80">
        <v>8</v>
      </c>
      <c r="LP355" s="80"/>
      <c r="LQ355" s="80"/>
      <c r="LR355" s="80"/>
      <c r="LS355" s="80"/>
      <c r="LT355" s="80"/>
      <c r="LU355" s="80"/>
      <c r="LV355" s="80"/>
      <c r="LW355" s="80"/>
      <c r="LX355" s="80"/>
      <c r="LY355" s="80"/>
      <c r="LZ355" s="80"/>
      <c r="MA355" s="80"/>
      <c r="MB355" s="80"/>
      <c r="MC355" s="80"/>
      <c r="MD355" s="80"/>
      <c r="ME355" s="80"/>
      <c r="MF355" s="80"/>
      <c r="MG355" s="80"/>
      <c r="MH355" s="80"/>
      <c r="MI355" s="80"/>
      <c r="MJ355" s="80"/>
      <c r="MK355" s="80">
        <v>0</v>
      </c>
      <c r="ML355" s="80">
        <v>50216</v>
      </c>
      <c r="MM355" s="80">
        <v>0</v>
      </c>
      <c r="MN355" s="80"/>
      <c r="MO355" s="80">
        <v>196</v>
      </c>
      <c r="MP355" s="80"/>
      <c r="MQ355" s="80"/>
      <c r="MR355" s="80"/>
      <c r="MS355" s="80"/>
      <c r="MT355" s="80"/>
      <c r="MU355" s="80"/>
      <c r="MV355" s="80"/>
      <c r="MW355" s="80"/>
      <c r="MX355" s="80"/>
      <c r="MY355" s="80"/>
      <c r="MZ355" s="80"/>
      <c r="NA355" s="80"/>
      <c r="NB355" s="80"/>
      <c r="NC355" s="80"/>
      <c r="ND355" s="80"/>
      <c r="NE355" s="80"/>
      <c r="NF355" s="80"/>
      <c r="NG355" s="80"/>
      <c r="NH355" s="80"/>
      <c r="NI355" s="80"/>
      <c r="NJ355" s="80"/>
      <c r="NK355" s="80"/>
      <c r="NL355" s="80"/>
      <c r="NM355" s="80"/>
      <c r="NN355" s="80"/>
      <c r="NO355" s="80"/>
      <c r="NP355" s="80"/>
      <c r="NQ355" s="80"/>
      <c r="NR355" s="80"/>
      <c r="NS355" s="80"/>
      <c r="NT355" s="80"/>
      <c r="NU355" s="80"/>
      <c r="NV355" s="80"/>
      <c r="NW355" s="80"/>
      <c r="NX355" s="80"/>
      <c r="NY355" s="80"/>
      <c r="NZ355" s="80"/>
      <c r="OA355" s="80"/>
      <c r="OB355" s="79">
        <v>51240</v>
      </c>
    </row>
    <row r="356" spans="1:392" ht="13.15">
      <c r="A356" s="27">
        <v>621900</v>
      </c>
      <c r="B356" s="23" t="s">
        <v>511</v>
      </c>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v>36</v>
      </c>
      <c r="AD356" s="80"/>
      <c r="AE356" s="80"/>
      <c r="AF356" s="80"/>
      <c r="AG356" s="80"/>
      <c r="AH356" s="80"/>
      <c r="AI356" s="80"/>
      <c r="AJ356" s="80"/>
      <c r="AK356" s="80"/>
      <c r="AL356" s="80"/>
      <c r="AM356" s="80"/>
      <c r="AN356" s="80"/>
      <c r="AO356" s="80"/>
      <c r="AP356" s="80"/>
      <c r="AQ356" s="80"/>
      <c r="AR356" s="80"/>
      <c r="AS356" s="80"/>
      <c r="AT356" s="80"/>
      <c r="AU356" s="80"/>
      <c r="AV356" s="80"/>
      <c r="AW356" s="80"/>
      <c r="AX356" s="80"/>
      <c r="AY356" s="80"/>
      <c r="AZ356" s="80"/>
      <c r="BA356" s="80"/>
      <c r="BB356" s="80"/>
      <c r="BC356" s="80"/>
      <c r="BD356" s="80"/>
      <c r="BE356" s="80"/>
      <c r="BF356" s="80"/>
      <c r="BG356" s="80"/>
      <c r="BH356" s="80"/>
      <c r="BI356" s="80"/>
      <c r="BJ356" s="80"/>
      <c r="BK356" s="80"/>
      <c r="BL356" s="80"/>
      <c r="BM356" s="80"/>
      <c r="BN356" s="80"/>
      <c r="BO356" s="81"/>
      <c r="BP356" s="80"/>
      <c r="BQ356" s="80"/>
      <c r="BR356" s="80"/>
      <c r="BS356" s="80"/>
      <c r="BT356" s="80"/>
      <c r="BU356" s="80"/>
      <c r="BV356" s="80"/>
      <c r="BW356" s="80"/>
      <c r="BX356" s="80"/>
      <c r="BY356" s="80"/>
      <c r="BZ356" s="80"/>
      <c r="CA356" s="80"/>
      <c r="CB356" s="80"/>
      <c r="CC356" s="80"/>
      <c r="CD356" s="80"/>
      <c r="CE356" s="80"/>
      <c r="CF356" s="80"/>
      <c r="CG356" s="80"/>
      <c r="CH356" s="80"/>
      <c r="CI356" s="80"/>
      <c r="CJ356" s="80"/>
      <c r="CK356" s="80"/>
      <c r="CL356" s="80"/>
      <c r="CM356" s="80"/>
      <c r="CN356" s="80"/>
      <c r="CO356" s="80"/>
      <c r="CP356" s="80"/>
      <c r="CQ356" s="80"/>
      <c r="CR356" s="80"/>
      <c r="CS356" s="80"/>
      <c r="CT356" s="80"/>
      <c r="CU356" s="80"/>
      <c r="CV356" s="80"/>
      <c r="CW356" s="80"/>
      <c r="CX356" s="80"/>
      <c r="CY356" s="80"/>
      <c r="CZ356" s="80"/>
      <c r="DA356" s="80"/>
      <c r="DB356" s="80"/>
      <c r="DC356" s="80"/>
      <c r="DD356" s="80"/>
      <c r="DE356" s="80"/>
      <c r="DF356" s="80"/>
      <c r="DG356" s="80"/>
      <c r="DH356" s="80"/>
      <c r="DI356" s="80"/>
      <c r="DJ356" s="80"/>
      <c r="DK356" s="80"/>
      <c r="DL356" s="80"/>
      <c r="DM356" s="80"/>
      <c r="DN356" s="80"/>
      <c r="DO356" s="80"/>
      <c r="DP356" s="80"/>
      <c r="DQ356" s="80"/>
      <c r="DR356" s="80"/>
      <c r="DS356" s="80"/>
      <c r="DT356" s="80"/>
      <c r="DU356" s="80"/>
      <c r="DV356" s="80"/>
      <c r="DW356" s="80"/>
      <c r="DX356" s="80"/>
      <c r="DY356" s="80"/>
      <c r="DZ356" s="80"/>
      <c r="EA356" s="80"/>
      <c r="EB356" s="80"/>
      <c r="EC356" s="80"/>
      <c r="ED356" s="80"/>
      <c r="EE356" s="80"/>
      <c r="EF356" s="80"/>
      <c r="EG356" s="80"/>
      <c r="EH356" s="80"/>
      <c r="EI356" s="80"/>
      <c r="EJ356" s="80"/>
      <c r="EK356" s="80"/>
      <c r="EL356" s="80"/>
      <c r="EM356" s="80"/>
      <c r="EN356" s="80"/>
      <c r="EO356" s="80"/>
      <c r="EP356" s="80"/>
      <c r="EQ356" s="80"/>
      <c r="ER356" s="80"/>
      <c r="ES356" s="80"/>
      <c r="ET356" s="80"/>
      <c r="EU356" s="80"/>
      <c r="EV356" s="80"/>
      <c r="EW356" s="80"/>
      <c r="EX356" s="80"/>
      <c r="EY356" s="80"/>
      <c r="EZ356" s="80"/>
      <c r="FA356" s="80"/>
      <c r="FB356" s="80"/>
      <c r="FC356" s="80"/>
      <c r="FD356" s="80"/>
      <c r="FE356" s="80"/>
      <c r="FF356" s="80"/>
      <c r="FG356" s="80"/>
      <c r="FH356" s="80"/>
      <c r="FI356" s="80"/>
      <c r="FJ356" s="80"/>
      <c r="FK356" s="80"/>
      <c r="FL356" s="80"/>
      <c r="FM356" s="80"/>
      <c r="FN356" s="80"/>
      <c r="FO356" s="80"/>
      <c r="FP356" s="80"/>
      <c r="FQ356" s="80"/>
      <c r="FR356" s="80"/>
      <c r="FS356" s="80"/>
      <c r="FT356" s="80"/>
      <c r="FU356" s="80"/>
      <c r="FV356" s="80"/>
      <c r="FW356" s="80"/>
      <c r="FX356" s="80"/>
      <c r="FY356" s="80"/>
      <c r="FZ356" s="80"/>
      <c r="GA356" s="80"/>
      <c r="GB356" s="80"/>
      <c r="GC356" s="80"/>
      <c r="GD356" s="80"/>
      <c r="GE356" s="80"/>
      <c r="GF356" s="80"/>
      <c r="GG356" s="80"/>
      <c r="GH356" s="80"/>
      <c r="GI356" s="80"/>
      <c r="GJ356" s="80"/>
      <c r="GK356" s="80"/>
      <c r="GL356" s="80"/>
      <c r="GM356" s="80"/>
      <c r="GN356" s="80"/>
      <c r="GO356" s="80"/>
      <c r="GP356" s="80"/>
      <c r="GQ356" s="80"/>
      <c r="GR356" s="80"/>
      <c r="GS356" s="80"/>
      <c r="GT356" s="80"/>
      <c r="GU356" s="80"/>
      <c r="GV356" s="80"/>
      <c r="GW356" s="80"/>
      <c r="GX356" s="80"/>
      <c r="GY356" s="80"/>
      <c r="GZ356" s="80"/>
      <c r="HA356" s="80"/>
      <c r="HB356" s="80"/>
      <c r="HC356" s="80"/>
      <c r="HD356" s="80"/>
      <c r="HE356" s="80"/>
      <c r="HF356" s="80"/>
      <c r="HG356" s="80"/>
      <c r="HH356" s="80"/>
      <c r="HI356" s="80"/>
      <c r="HJ356" s="80"/>
      <c r="HK356" s="80"/>
      <c r="HL356" s="80"/>
      <c r="HM356" s="80"/>
      <c r="HN356" s="80"/>
      <c r="HO356" s="80"/>
      <c r="HP356" s="80"/>
      <c r="HQ356" s="80"/>
      <c r="HR356" s="80"/>
      <c r="HS356" s="80"/>
      <c r="HT356" s="80"/>
      <c r="HU356" s="80"/>
      <c r="HV356" s="80"/>
      <c r="HW356" s="80"/>
      <c r="HX356" s="80"/>
      <c r="HY356" s="80"/>
      <c r="HZ356" s="80"/>
      <c r="IA356" s="80"/>
      <c r="IB356" s="80"/>
      <c r="IC356" s="80"/>
      <c r="ID356" s="80"/>
      <c r="IE356" s="80"/>
      <c r="IF356" s="80"/>
      <c r="IG356" s="80"/>
      <c r="IH356" s="80"/>
      <c r="II356" s="80"/>
      <c r="IJ356" s="80"/>
      <c r="IK356" s="80"/>
      <c r="IL356" s="80"/>
      <c r="IM356" s="80"/>
      <c r="IN356" s="80"/>
      <c r="IO356" s="80"/>
      <c r="IP356" s="80"/>
      <c r="IQ356" s="80"/>
      <c r="IR356" s="80"/>
      <c r="IS356" s="80"/>
      <c r="IT356" s="80"/>
      <c r="IU356" s="80"/>
      <c r="IV356" s="80"/>
      <c r="IW356" s="80"/>
      <c r="IX356" s="80"/>
      <c r="IY356" s="80"/>
      <c r="IZ356" s="80"/>
      <c r="JA356" s="80"/>
      <c r="JB356" s="80"/>
      <c r="JC356" s="80"/>
      <c r="JD356" s="80"/>
      <c r="JE356" s="80"/>
      <c r="JF356" s="80"/>
      <c r="JG356" s="80"/>
      <c r="JH356" s="80"/>
      <c r="JI356" s="80"/>
      <c r="JJ356" s="80"/>
      <c r="JK356" s="80"/>
      <c r="JL356" s="80"/>
      <c r="JM356" s="80"/>
      <c r="JN356" s="80"/>
      <c r="JO356" s="80"/>
      <c r="JP356" s="80"/>
      <c r="JQ356" s="80"/>
      <c r="JR356" s="80"/>
      <c r="JS356" s="80"/>
      <c r="JT356" s="80">
        <v>70</v>
      </c>
      <c r="JU356" s="80"/>
      <c r="JV356" s="80"/>
      <c r="JW356" s="80"/>
      <c r="JX356" s="80"/>
      <c r="JY356" s="80"/>
      <c r="JZ356" s="80"/>
      <c r="KA356" s="80"/>
      <c r="KB356" s="80"/>
      <c r="KC356" s="80"/>
      <c r="KD356" s="80"/>
      <c r="KE356" s="80"/>
      <c r="KF356" s="80"/>
      <c r="KG356" s="80"/>
      <c r="KH356" s="80"/>
      <c r="KI356" s="80"/>
      <c r="KJ356" s="80"/>
      <c r="KK356" s="80"/>
      <c r="KL356" s="80"/>
      <c r="KM356" s="80"/>
      <c r="KN356" s="80"/>
      <c r="KO356" s="80"/>
      <c r="KP356" s="80"/>
      <c r="KQ356" s="80"/>
      <c r="KR356" s="80"/>
      <c r="KS356" s="80"/>
      <c r="KT356" s="80"/>
      <c r="KU356" s="80"/>
      <c r="KV356" s="80"/>
      <c r="KW356" s="80"/>
      <c r="KX356" s="80"/>
      <c r="KY356" s="80"/>
      <c r="KZ356" s="80"/>
      <c r="LA356" s="80"/>
      <c r="LB356" s="80"/>
      <c r="LC356" s="80">
        <v>7</v>
      </c>
      <c r="LD356" s="80">
        <v>93</v>
      </c>
      <c r="LE356" s="80"/>
      <c r="LF356" s="80"/>
      <c r="LG356" s="80">
        <v>34</v>
      </c>
      <c r="LH356" s="80"/>
      <c r="LI356" s="80"/>
      <c r="LJ356" s="80"/>
      <c r="LK356" s="80"/>
      <c r="LL356" s="80"/>
      <c r="LM356" s="80"/>
      <c r="LN356" s="80"/>
      <c r="LO356" s="80">
        <v>9</v>
      </c>
      <c r="LP356" s="80"/>
      <c r="LQ356" s="80"/>
      <c r="LR356" s="80"/>
      <c r="LS356" s="80"/>
      <c r="LT356" s="80"/>
      <c r="LU356" s="80"/>
      <c r="LV356" s="80"/>
      <c r="LW356" s="80"/>
      <c r="LX356" s="80"/>
      <c r="LY356" s="80"/>
      <c r="LZ356" s="80"/>
      <c r="MA356" s="80"/>
      <c r="MB356" s="80"/>
      <c r="MC356" s="80"/>
      <c r="MD356" s="80"/>
      <c r="ME356" s="80"/>
      <c r="MF356" s="80"/>
      <c r="MG356" s="80"/>
      <c r="MH356" s="80"/>
      <c r="MI356" s="80"/>
      <c r="MJ356" s="80"/>
      <c r="MK356" s="80">
        <v>0</v>
      </c>
      <c r="ML356" s="80"/>
      <c r="MM356" s="80">
        <v>33383</v>
      </c>
      <c r="MN356" s="80"/>
      <c r="MO356" s="80"/>
      <c r="MP356" s="80"/>
      <c r="MQ356" s="80"/>
      <c r="MR356" s="80"/>
      <c r="MS356" s="80"/>
      <c r="MT356" s="80"/>
      <c r="MU356" s="80"/>
      <c r="MV356" s="80"/>
      <c r="MW356" s="80"/>
      <c r="MX356" s="80"/>
      <c r="MY356" s="80"/>
      <c r="MZ356" s="80"/>
      <c r="NA356" s="80"/>
      <c r="NB356" s="80"/>
      <c r="NC356" s="80"/>
      <c r="ND356" s="80"/>
      <c r="NE356" s="80"/>
      <c r="NF356" s="80"/>
      <c r="NG356" s="80"/>
      <c r="NH356" s="80"/>
      <c r="NI356" s="80"/>
      <c r="NJ356" s="80"/>
      <c r="NK356" s="80"/>
      <c r="NL356" s="80"/>
      <c r="NM356" s="80"/>
      <c r="NN356" s="80"/>
      <c r="NO356" s="80"/>
      <c r="NP356" s="80"/>
      <c r="NQ356" s="80"/>
      <c r="NR356" s="80"/>
      <c r="NS356" s="80"/>
      <c r="NT356" s="80"/>
      <c r="NU356" s="80"/>
      <c r="NV356" s="80"/>
      <c r="NW356" s="80"/>
      <c r="NX356" s="80"/>
      <c r="NY356" s="80"/>
      <c r="NZ356" s="80"/>
      <c r="OA356" s="80"/>
      <c r="OB356" s="79">
        <v>33632</v>
      </c>
    </row>
    <row r="357" spans="1:392" ht="13.15">
      <c r="A357" s="27">
        <v>622000</v>
      </c>
      <c r="B357" s="23" t="s">
        <v>512</v>
      </c>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v>993</v>
      </c>
      <c r="AD357" s="80"/>
      <c r="AE357" s="80"/>
      <c r="AF357" s="80"/>
      <c r="AG357" s="80"/>
      <c r="AH357" s="80"/>
      <c r="AI357" s="80"/>
      <c r="AJ357" s="80"/>
      <c r="AK357" s="80"/>
      <c r="AL357" s="80"/>
      <c r="AM357" s="80"/>
      <c r="AN357" s="80"/>
      <c r="AO357" s="80"/>
      <c r="AP357" s="80"/>
      <c r="AQ357" s="80"/>
      <c r="AR357" s="80"/>
      <c r="AS357" s="80"/>
      <c r="AT357" s="80"/>
      <c r="AU357" s="80"/>
      <c r="AV357" s="80"/>
      <c r="AW357" s="80"/>
      <c r="AX357" s="80"/>
      <c r="AY357" s="80"/>
      <c r="AZ357" s="80"/>
      <c r="BA357" s="80"/>
      <c r="BB357" s="80"/>
      <c r="BC357" s="80"/>
      <c r="BD357" s="80"/>
      <c r="BE357" s="80"/>
      <c r="BF357" s="80"/>
      <c r="BG357" s="80"/>
      <c r="BH357" s="80"/>
      <c r="BI357" s="80"/>
      <c r="BJ357" s="80"/>
      <c r="BK357" s="80"/>
      <c r="BL357" s="80"/>
      <c r="BM357" s="80"/>
      <c r="BN357" s="80"/>
      <c r="BO357" s="81"/>
      <c r="BP357" s="80"/>
      <c r="BQ357" s="80"/>
      <c r="BR357" s="80"/>
      <c r="BS357" s="80"/>
      <c r="BT357" s="80"/>
      <c r="BU357" s="80"/>
      <c r="BV357" s="80"/>
      <c r="BW357" s="80"/>
      <c r="BX357" s="80"/>
      <c r="BY357" s="80"/>
      <c r="BZ357" s="80"/>
      <c r="CA357" s="80"/>
      <c r="CB357" s="80"/>
      <c r="CC357" s="80"/>
      <c r="CD357" s="80"/>
      <c r="CE357" s="80"/>
      <c r="CF357" s="80"/>
      <c r="CG357" s="80"/>
      <c r="CH357" s="80"/>
      <c r="CI357" s="80"/>
      <c r="CJ357" s="80"/>
      <c r="CK357" s="80"/>
      <c r="CL357" s="80"/>
      <c r="CM357" s="80"/>
      <c r="CN357" s="80"/>
      <c r="CO357" s="80"/>
      <c r="CP357" s="80"/>
      <c r="CQ357" s="80"/>
      <c r="CR357" s="80"/>
      <c r="CS357" s="80"/>
      <c r="CT357" s="80"/>
      <c r="CU357" s="80"/>
      <c r="CV357" s="80"/>
      <c r="CW357" s="80"/>
      <c r="CX357" s="80"/>
      <c r="CY357" s="80"/>
      <c r="CZ357" s="80"/>
      <c r="DA357" s="80"/>
      <c r="DB357" s="80"/>
      <c r="DC357" s="80"/>
      <c r="DD357" s="80"/>
      <c r="DE357" s="80"/>
      <c r="DF357" s="80"/>
      <c r="DG357" s="80"/>
      <c r="DH357" s="80"/>
      <c r="DI357" s="80"/>
      <c r="DJ357" s="80"/>
      <c r="DK357" s="80"/>
      <c r="DL357" s="80"/>
      <c r="DM357" s="80"/>
      <c r="DN357" s="80"/>
      <c r="DO357" s="80"/>
      <c r="DP357" s="80"/>
      <c r="DQ357" s="80"/>
      <c r="DR357" s="80"/>
      <c r="DS357" s="80"/>
      <c r="DT357" s="80"/>
      <c r="DU357" s="80"/>
      <c r="DV357" s="80"/>
      <c r="DW357" s="80"/>
      <c r="DX357" s="80"/>
      <c r="DY357" s="80"/>
      <c r="DZ357" s="80"/>
      <c r="EA357" s="80"/>
      <c r="EB357" s="80"/>
      <c r="EC357" s="80"/>
      <c r="ED357" s="80"/>
      <c r="EE357" s="80"/>
      <c r="EF357" s="80"/>
      <c r="EG357" s="80"/>
      <c r="EH357" s="80"/>
      <c r="EI357" s="80"/>
      <c r="EJ357" s="80"/>
      <c r="EK357" s="80"/>
      <c r="EL357" s="80"/>
      <c r="EM357" s="80"/>
      <c r="EN357" s="80"/>
      <c r="EO357" s="80"/>
      <c r="EP357" s="80"/>
      <c r="EQ357" s="80"/>
      <c r="ER357" s="80"/>
      <c r="ES357" s="80"/>
      <c r="ET357" s="80"/>
      <c r="EU357" s="80"/>
      <c r="EV357" s="80"/>
      <c r="EW357" s="80"/>
      <c r="EX357" s="80"/>
      <c r="EY357" s="80"/>
      <c r="EZ357" s="80"/>
      <c r="FA357" s="80"/>
      <c r="FB357" s="80"/>
      <c r="FC357" s="80"/>
      <c r="FD357" s="80"/>
      <c r="FE357" s="80"/>
      <c r="FF357" s="80"/>
      <c r="FG357" s="80"/>
      <c r="FH357" s="80"/>
      <c r="FI357" s="80"/>
      <c r="FJ357" s="80"/>
      <c r="FK357" s="80"/>
      <c r="FL357" s="80"/>
      <c r="FM357" s="80"/>
      <c r="FN357" s="80"/>
      <c r="FO357" s="80"/>
      <c r="FP357" s="80"/>
      <c r="FQ357" s="80"/>
      <c r="FR357" s="80"/>
      <c r="FS357" s="80"/>
      <c r="FT357" s="80"/>
      <c r="FU357" s="80"/>
      <c r="FV357" s="80"/>
      <c r="FW357" s="80"/>
      <c r="FX357" s="80"/>
      <c r="FY357" s="80"/>
      <c r="FZ357" s="80"/>
      <c r="GA357" s="80"/>
      <c r="GB357" s="80"/>
      <c r="GC357" s="80"/>
      <c r="GD357" s="80"/>
      <c r="GE357" s="80"/>
      <c r="GF357" s="80"/>
      <c r="GG357" s="80"/>
      <c r="GH357" s="80"/>
      <c r="GI357" s="80"/>
      <c r="GJ357" s="80"/>
      <c r="GK357" s="80"/>
      <c r="GL357" s="80"/>
      <c r="GM357" s="80"/>
      <c r="GN357" s="80"/>
      <c r="GO357" s="80"/>
      <c r="GP357" s="80"/>
      <c r="GQ357" s="80"/>
      <c r="GR357" s="80"/>
      <c r="GS357" s="80"/>
      <c r="GT357" s="80"/>
      <c r="GU357" s="80"/>
      <c r="GV357" s="80"/>
      <c r="GW357" s="80"/>
      <c r="GX357" s="80"/>
      <c r="GY357" s="80"/>
      <c r="GZ357" s="80"/>
      <c r="HA357" s="80"/>
      <c r="HB357" s="80"/>
      <c r="HC357" s="80"/>
      <c r="HD357" s="80"/>
      <c r="HE357" s="80"/>
      <c r="HF357" s="80"/>
      <c r="HG357" s="80"/>
      <c r="HH357" s="80"/>
      <c r="HI357" s="80"/>
      <c r="HJ357" s="80"/>
      <c r="HK357" s="80"/>
      <c r="HL357" s="80"/>
      <c r="HM357" s="80"/>
      <c r="HN357" s="80"/>
      <c r="HO357" s="80"/>
      <c r="HP357" s="80"/>
      <c r="HQ357" s="80"/>
      <c r="HR357" s="80"/>
      <c r="HS357" s="80"/>
      <c r="HT357" s="80"/>
      <c r="HU357" s="80"/>
      <c r="HV357" s="80"/>
      <c r="HW357" s="80"/>
      <c r="HX357" s="80"/>
      <c r="HY357" s="80"/>
      <c r="HZ357" s="80"/>
      <c r="IA357" s="80"/>
      <c r="IB357" s="80"/>
      <c r="IC357" s="80"/>
      <c r="ID357" s="80"/>
      <c r="IE357" s="80"/>
      <c r="IF357" s="80"/>
      <c r="IG357" s="80"/>
      <c r="IH357" s="80"/>
      <c r="II357" s="80"/>
      <c r="IJ357" s="80"/>
      <c r="IK357" s="80"/>
      <c r="IL357" s="80"/>
      <c r="IM357" s="80"/>
      <c r="IN357" s="80"/>
      <c r="IO357" s="80"/>
      <c r="IP357" s="80"/>
      <c r="IQ357" s="80"/>
      <c r="IR357" s="80"/>
      <c r="IS357" s="80"/>
      <c r="IT357" s="80"/>
      <c r="IU357" s="80"/>
      <c r="IV357" s="80"/>
      <c r="IW357" s="80"/>
      <c r="IX357" s="80"/>
      <c r="IY357" s="80"/>
      <c r="IZ357" s="80"/>
      <c r="JA357" s="80"/>
      <c r="JB357" s="80"/>
      <c r="JC357" s="80"/>
      <c r="JD357" s="80"/>
      <c r="JE357" s="80"/>
      <c r="JF357" s="80"/>
      <c r="JG357" s="80"/>
      <c r="JH357" s="80"/>
      <c r="JI357" s="80"/>
      <c r="JJ357" s="80"/>
      <c r="JK357" s="80"/>
      <c r="JL357" s="80"/>
      <c r="JM357" s="80"/>
      <c r="JN357" s="80"/>
      <c r="JO357" s="80"/>
      <c r="JP357" s="80"/>
      <c r="JQ357" s="80"/>
      <c r="JR357" s="80"/>
      <c r="JS357" s="80"/>
      <c r="JT357" s="80">
        <v>1842</v>
      </c>
      <c r="JU357" s="80"/>
      <c r="JV357" s="80"/>
      <c r="JW357" s="80"/>
      <c r="JX357" s="80"/>
      <c r="JY357" s="80"/>
      <c r="JZ357" s="80"/>
      <c r="KA357" s="80"/>
      <c r="KB357" s="80"/>
      <c r="KC357" s="80"/>
      <c r="KD357" s="80"/>
      <c r="KE357" s="80"/>
      <c r="KF357" s="80"/>
      <c r="KG357" s="80"/>
      <c r="KH357" s="80"/>
      <c r="KI357" s="80"/>
      <c r="KJ357" s="80"/>
      <c r="KK357" s="80"/>
      <c r="KL357" s="80"/>
      <c r="KM357" s="80"/>
      <c r="KN357" s="80"/>
      <c r="KO357" s="80"/>
      <c r="KP357" s="80"/>
      <c r="KQ357" s="80"/>
      <c r="KR357" s="80"/>
      <c r="KS357" s="80"/>
      <c r="KT357" s="80"/>
      <c r="KU357" s="80"/>
      <c r="KV357" s="80"/>
      <c r="KW357" s="80"/>
      <c r="KX357" s="80"/>
      <c r="KY357" s="80"/>
      <c r="KZ357" s="80"/>
      <c r="LA357" s="80"/>
      <c r="LB357" s="80"/>
      <c r="LC357" s="80">
        <v>654</v>
      </c>
      <c r="LD357" s="80">
        <v>177</v>
      </c>
      <c r="LE357" s="80"/>
      <c r="LF357" s="80"/>
      <c r="LG357" s="80">
        <v>1534</v>
      </c>
      <c r="LH357" s="80"/>
      <c r="LI357" s="80"/>
      <c r="LJ357" s="80"/>
      <c r="LK357" s="80"/>
      <c r="LL357" s="80"/>
      <c r="LM357" s="80"/>
      <c r="LN357" s="80"/>
      <c r="LO357" s="80">
        <v>3432</v>
      </c>
      <c r="LP357" s="80"/>
      <c r="LQ357" s="80"/>
      <c r="LR357" s="80"/>
      <c r="LS357" s="80"/>
      <c r="LT357" s="80"/>
      <c r="LU357" s="80"/>
      <c r="LV357" s="80"/>
      <c r="LW357" s="80"/>
      <c r="LX357" s="80"/>
      <c r="LY357" s="80"/>
      <c r="LZ357" s="80"/>
      <c r="MA357" s="80"/>
      <c r="MB357" s="80"/>
      <c r="MC357" s="80"/>
      <c r="MD357" s="80"/>
      <c r="ME357" s="80"/>
      <c r="MF357" s="80"/>
      <c r="MG357" s="80"/>
      <c r="MH357" s="80"/>
      <c r="MI357" s="80"/>
      <c r="MJ357" s="80"/>
      <c r="MK357" s="80"/>
      <c r="ML357" s="80">
        <v>2128</v>
      </c>
      <c r="MM357" s="80">
        <v>0</v>
      </c>
      <c r="MN357" s="80">
        <v>517768</v>
      </c>
      <c r="MO357" s="80"/>
      <c r="MP357" s="80">
        <v>67</v>
      </c>
      <c r="MQ357" s="80"/>
      <c r="MR357" s="80"/>
      <c r="MS357" s="80"/>
      <c r="MT357" s="80"/>
      <c r="MU357" s="80"/>
      <c r="MV357" s="80"/>
      <c r="MW357" s="80"/>
      <c r="MX357" s="80"/>
      <c r="MY357" s="80"/>
      <c r="MZ357" s="80"/>
      <c r="NA357" s="80"/>
      <c r="NB357" s="80"/>
      <c r="NC357" s="80"/>
      <c r="ND357" s="80">
        <v>2483</v>
      </c>
      <c r="NE357" s="80"/>
      <c r="NF357" s="80"/>
      <c r="NG357" s="80"/>
      <c r="NH357" s="80"/>
      <c r="NI357" s="80"/>
      <c r="NJ357" s="80"/>
      <c r="NK357" s="80"/>
      <c r="NL357" s="80"/>
      <c r="NM357" s="80"/>
      <c r="NN357" s="80"/>
      <c r="NO357" s="80"/>
      <c r="NP357" s="80"/>
      <c r="NQ357" s="80"/>
      <c r="NR357" s="80"/>
      <c r="NS357" s="80"/>
      <c r="NT357" s="80"/>
      <c r="NU357" s="80"/>
      <c r="NV357" s="80"/>
      <c r="NW357" s="80"/>
      <c r="NX357" s="80"/>
      <c r="NY357" s="80"/>
      <c r="NZ357" s="80"/>
      <c r="OA357" s="80"/>
      <c r="OB357" s="79">
        <v>531078</v>
      </c>
    </row>
    <row r="358" spans="1:392" ht="13.15">
      <c r="A358" s="27" t="s">
        <v>514</v>
      </c>
      <c r="B358" s="23" t="s">
        <v>513</v>
      </c>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v>4</v>
      </c>
      <c r="AD358" s="80"/>
      <c r="AE358" s="80"/>
      <c r="AF358" s="80"/>
      <c r="AG358" s="80"/>
      <c r="AH358" s="80"/>
      <c r="AI358" s="80"/>
      <c r="AJ358" s="80"/>
      <c r="AK358" s="80"/>
      <c r="AL358" s="80"/>
      <c r="AM358" s="80"/>
      <c r="AN358" s="80"/>
      <c r="AO358" s="80"/>
      <c r="AP358" s="80"/>
      <c r="AQ358" s="80"/>
      <c r="AR358" s="80"/>
      <c r="AS358" s="80"/>
      <c r="AT358" s="80"/>
      <c r="AU358" s="80"/>
      <c r="AV358" s="80"/>
      <c r="AW358" s="80"/>
      <c r="AX358" s="80"/>
      <c r="AY358" s="80"/>
      <c r="AZ358" s="80"/>
      <c r="BA358" s="80"/>
      <c r="BB358" s="80"/>
      <c r="BC358" s="80"/>
      <c r="BD358" s="80"/>
      <c r="BE358" s="80"/>
      <c r="BF358" s="80"/>
      <c r="BG358" s="80"/>
      <c r="BH358" s="80"/>
      <c r="BI358" s="80"/>
      <c r="BJ358" s="80"/>
      <c r="BK358" s="80"/>
      <c r="BL358" s="80"/>
      <c r="BM358" s="80"/>
      <c r="BN358" s="80"/>
      <c r="BO358" s="81"/>
      <c r="BP358" s="80"/>
      <c r="BQ358" s="80"/>
      <c r="BR358" s="80"/>
      <c r="BS358" s="80"/>
      <c r="BT358" s="80"/>
      <c r="BU358" s="80"/>
      <c r="BV358" s="80"/>
      <c r="BW358" s="80"/>
      <c r="BX358" s="80"/>
      <c r="BY358" s="80"/>
      <c r="BZ358" s="80"/>
      <c r="CA358" s="80"/>
      <c r="CB358" s="80"/>
      <c r="CC358" s="80"/>
      <c r="CD358" s="80"/>
      <c r="CE358" s="80"/>
      <c r="CF358" s="80"/>
      <c r="CG358" s="80"/>
      <c r="CH358" s="80"/>
      <c r="CI358" s="80"/>
      <c r="CJ358" s="80"/>
      <c r="CK358" s="80"/>
      <c r="CL358" s="80"/>
      <c r="CM358" s="80"/>
      <c r="CN358" s="80"/>
      <c r="CO358" s="80"/>
      <c r="CP358" s="80"/>
      <c r="CQ358" s="80"/>
      <c r="CR358" s="80"/>
      <c r="CS358" s="80"/>
      <c r="CT358" s="80"/>
      <c r="CU358" s="80"/>
      <c r="CV358" s="80"/>
      <c r="CW358" s="80"/>
      <c r="CX358" s="80"/>
      <c r="CY358" s="80"/>
      <c r="CZ358" s="80"/>
      <c r="DA358" s="80"/>
      <c r="DB358" s="80"/>
      <c r="DC358" s="80"/>
      <c r="DD358" s="80"/>
      <c r="DE358" s="80"/>
      <c r="DF358" s="80"/>
      <c r="DG358" s="80"/>
      <c r="DH358" s="80"/>
      <c r="DI358" s="80"/>
      <c r="DJ358" s="80"/>
      <c r="DK358" s="80"/>
      <c r="DL358" s="80"/>
      <c r="DM358" s="80"/>
      <c r="DN358" s="80"/>
      <c r="DO358" s="80"/>
      <c r="DP358" s="80"/>
      <c r="DQ358" s="80"/>
      <c r="DR358" s="80"/>
      <c r="DS358" s="80"/>
      <c r="DT358" s="80"/>
      <c r="DU358" s="80"/>
      <c r="DV358" s="80"/>
      <c r="DW358" s="80"/>
      <c r="DX358" s="80"/>
      <c r="DY358" s="80"/>
      <c r="DZ358" s="80"/>
      <c r="EA358" s="80"/>
      <c r="EB358" s="80"/>
      <c r="EC358" s="80"/>
      <c r="ED358" s="80"/>
      <c r="EE358" s="80"/>
      <c r="EF358" s="80"/>
      <c r="EG358" s="80"/>
      <c r="EH358" s="80"/>
      <c r="EI358" s="80"/>
      <c r="EJ358" s="80"/>
      <c r="EK358" s="80"/>
      <c r="EL358" s="80"/>
      <c r="EM358" s="80"/>
      <c r="EN358" s="80"/>
      <c r="EO358" s="80"/>
      <c r="EP358" s="80"/>
      <c r="EQ358" s="80"/>
      <c r="ER358" s="80"/>
      <c r="ES358" s="80"/>
      <c r="ET358" s="80"/>
      <c r="EU358" s="80"/>
      <c r="EV358" s="80"/>
      <c r="EW358" s="80"/>
      <c r="EX358" s="80"/>
      <c r="EY358" s="80"/>
      <c r="EZ358" s="80"/>
      <c r="FA358" s="80"/>
      <c r="FB358" s="80"/>
      <c r="FC358" s="80"/>
      <c r="FD358" s="80"/>
      <c r="FE358" s="80"/>
      <c r="FF358" s="80"/>
      <c r="FG358" s="80"/>
      <c r="FH358" s="80"/>
      <c r="FI358" s="80"/>
      <c r="FJ358" s="80"/>
      <c r="FK358" s="80"/>
      <c r="FL358" s="80"/>
      <c r="FM358" s="80"/>
      <c r="FN358" s="80"/>
      <c r="FO358" s="80"/>
      <c r="FP358" s="80"/>
      <c r="FQ358" s="80"/>
      <c r="FR358" s="80"/>
      <c r="FS358" s="80"/>
      <c r="FT358" s="80"/>
      <c r="FU358" s="80"/>
      <c r="FV358" s="80"/>
      <c r="FW358" s="80"/>
      <c r="FX358" s="80"/>
      <c r="FY358" s="80"/>
      <c r="FZ358" s="80"/>
      <c r="GA358" s="80"/>
      <c r="GB358" s="80"/>
      <c r="GC358" s="80"/>
      <c r="GD358" s="80"/>
      <c r="GE358" s="80"/>
      <c r="GF358" s="80"/>
      <c r="GG358" s="80"/>
      <c r="GH358" s="80"/>
      <c r="GI358" s="80"/>
      <c r="GJ358" s="80"/>
      <c r="GK358" s="80"/>
      <c r="GL358" s="80"/>
      <c r="GM358" s="80"/>
      <c r="GN358" s="80"/>
      <c r="GO358" s="80"/>
      <c r="GP358" s="80"/>
      <c r="GQ358" s="80"/>
      <c r="GR358" s="80"/>
      <c r="GS358" s="80"/>
      <c r="GT358" s="80"/>
      <c r="GU358" s="80"/>
      <c r="GV358" s="80"/>
      <c r="GW358" s="80"/>
      <c r="GX358" s="80"/>
      <c r="GY358" s="80"/>
      <c r="GZ358" s="80"/>
      <c r="HA358" s="80"/>
      <c r="HB358" s="80"/>
      <c r="HC358" s="80"/>
      <c r="HD358" s="80"/>
      <c r="HE358" s="80"/>
      <c r="HF358" s="80"/>
      <c r="HG358" s="80"/>
      <c r="HH358" s="80"/>
      <c r="HI358" s="80"/>
      <c r="HJ358" s="80"/>
      <c r="HK358" s="80"/>
      <c r="HL358" s="80"/>
      <c r="HM358" s="80"/>
      <c r="HN358" s="80"/>
      <c r="HO358" s="80"/>
      <c r="HP358" s="80"/>
      <c r="HQ358" s="80"/>
      <c r="HR358" s="80"/>
      <c r="HS358" s="80"/>
      <c r="HT358" s="80"/>
      <c r="HU358" s="80"/>
      <c r="HV358" s="80"/>
      <c r="HW358" s="80"/>
      <c r="HX358" s="80"/>
      <c r="HY358" s="80"/>
      <c r="HZ358" s="80"/>
      <c r="IA358" s="80"/>
      <c r="IB358" s="80"/>
      <c r="IC358" s="80"/>
      <c r="ID358" s="80"/>
      <c r="IE358" s="80"/>
      <c r="IF358" s="80"/>
      <c r="IG358" s="80"/>
      <c r="IH358" s="80"/>
      <c r="II358" s="80"/>
      <c r="IJ358" s="80"/>
      <c r="IK358" s="80"/>
      <c r="IL358" s="80"/>
      <c r="IM358" s="80"/>
      <c r="IN358" s="80"/>
      <c r="IO358" s="80"/>
      <c r="IP358" s="80"/>
      <c r="IQ358" s="80"/>
      <c r="IR358" s="80"/>
      <c r="IS358" s="80"/>
      <c r="IT358" s="80"/>
      <c r="IU358" s="80"/>
      <c r="IV358" s="80"/>
      <c r="IW358" s="80"/>
      <c r="IX358" s="80"/>
      <c r="IY358" s="80"/>
      <c r="IZ358" s="80"/>
      <c r="JA358" s="80"/>
      <c r="JB358" s="80"/>
      <c r="JC358" s="80"/>
      <c r="JD358" s="80"/>
      <c r="JE358" s="80"/>
      <c r="JF358" s="80"/>
      <c r="JG358" s="80"/>
      <c r="JH358" s="80"/>
      <c r="JI358" s="80"/>
      <c r="JJ358" s="80"/>
      <c r="JK358" s="80"/>
      <c r="JL358" s="80"/>
      <c r="JM358" s="80"/>
      <c r="JN358" s="80"/>
      <c r="JO358" s="80"/>
      <c r="JP358" s="80"/>
      <c r="JQ358" s="80"/>
      <c r="JR358" s="80"/>
      <c r="JS358" s="80"/>
      <c r="JT358" s="80">
        <v>9</v>
      </c>
      <c r="JU358" s="80"/>
      <c r="JV358" s="80"/>
      <c r="JW358" s="80"/>
      <c r="JX358" s="80"/>
      <c r="JY358" s="80"/>
      <c r="JZ358" s="80"/>
      <c r="KA358" s="80"/>
      <c r="KB358" s="80"/>
      <c r="KC358" s="80"/>
      <c r="KD358" s="80"/>
      <c r="KE358" s="80"/>
      <c r="KF358" s="80"/>
      <c r="KG358" s="80"/>
      <c r="KH358" s="80"/>
      <c r="KI358" s="80"/>
      <c r="KJ358" s="80"/>
      <c r="KK358" s="80"/>
      <c r="KL358" s="80"/>
      <c r="KM358" s="80"/>
      <c r="KN358" s="80"/>
      <c r="KO358" s="80"/>
      <c r="KP358" s="80"/>
      <c r="KQ358" s="80"/>
      <c r="KR358" s="80"/>
      <c r="KS358" s="80"/>
      <c r="KT358" s="80"/>
      <c r="KU358" s="80"/>
      <c r="KV358" s="80"/>
      <c r="KW358" s="80"/>
      <c r="KX358" s="80"/>
      <c r="KY358" s="80"/>
      <c r="KZ358" s="80"/>
      <c r="LA358" s="80">
        <v>71</v>
      </c>
      <c r="LB358" s="80"/>
      <c r="LC358" s="80">
        <v>0</v>
      </c>
      <c r="LD358" s="80">
        <v>0</v>
      </c>
      <c r="LE358" s="80"/>
      <c r="LF358" s="80"/>
      <c r="LG358" s="80">
        <v>8</v>
      </c>
      <c r="LH358" s="80"/>
      <c r="LI358" s="80"/>
      <c r="LJ358" s="80"/>
      <c r="LK358" s="80"/>
      <c r="LL358" s="80"/>
      <c r="LM358" s="80"/>
      <c r="LN358" s="80"/>
      <c r="LO358" s="80">
        <v>10</v>
      </c>
      <c r="LP358" s="80"/>
      <c r="LQ358" s="80"/>
      <c r="LR358" s="80"/>
      <c r="LS358" s="80"/>
      <c r="LT358" s="80"/>
      <c r="LU358" s="80"/>
      <c r="LV358" s="80"/>
      <c r="LW358" s="80"/>
      <c r="LX358" s="80"/>
      <c r="LY358" s="80"/>
      <c r="LZ358" s="80"/>
      <c r="MA358" s="80"/>
      <c r="MB358" s="80"/>
      <c r="MC358" s="80"/>
      <c r="MD358" s="80"/>
      <c r="ME358" s="80"/>
      <c r="MF358" s="80"/>
      <c r="MG358" s="80"/>
      <c r="MH358" s="80"/>
      <c r="MI358" s="80"/>
      <c r="MJ358" s="80"/>
      <c r="MK358" s="80"/>
      <c r="ML358" s="80">
        <v>465</v>
      </c>
      <c r="MM358" s="80"/>
      <c r="MN358" s="80"/>
      <c r="MO358" s="80">
        <v>135412</v>
      </c>
      <c r="MP358" s="80">
        <v>57</v>
      </c>
      <c r="MQ358" s="80"/>
      <c r="MR358" s="80"/>
      <c r="MS358" s="80">
        <v>38</v>
      </c>
      <c r="MT358" s="80"/>
      <c r="MU358" s="80"/>
      <c r="MV358" s="80"/>
      <c r="MW358" s="80"/>
      <c r="MX358" s="80"/>
      <c r="MY358" s="80"/>
      <c r="MZ358" s="80"/>
      <c r="NA358" s="80"/>
      <c r="NB358" s="80"/>
      <c r="NC358" s="80"/>
      <c r="ND358" s="80">
        <v>466</v>
      </c>
      <c r="NE358" s="80"/>
      <c r="NF358" s="80"/>
      <c r="NG358" s="80"/>
      <c r="NH358" s="80"/>
      <c r="NI358" s="80"/>
      <c r="NJ358" s="80"/>
      <c r="NK358" s="80"/>
      <c r="NL358" s="80"/>
      <c r="NM358" s="80"/>
      <c r="NN358" s="80"/>
      <c r="NO358" s="80"/>
      <c r="NP358" s="80"/>
      <c r="NQ358" s="80"/>
      <c r="NR358" s="80"/>
      <c r="NS358" s="80"/>
      <c r="NT358" s="80"/>
      <c r="NU358" s="80"/>
      <c r="NV358" s="80"/>
      <c r="NW358" s="80"/>
      <c r="NX358" s="80"/>
      <c r="NY358" s="80"/>
      <c r="NZ358" s="80"/>
      <c r="OA358" s="80"/>
      <c r="OB358" s="79">
        <v>136540</v>
      </c>
    </row>
    <row r="359" spans="1:392" ht="13.15">
      <c r="A359" s="27" t="s">
        <v>516</v>
      </c>
      <c r="B359" s="23" t="s">
        <v>515</v>
      </c>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v>1</v>
      </c>
      <c r="AD359" s="80"/>
      <c r="AE359" s="80"/>
      <c r="AF359" s="80"/>
      <c r="AG359" s="80"/>
      <c r="AH359" s="80"/>
      <c r="AI359" s="80"/>
      <c r="AJ359" s="80"/>
      <c r="AK359" s="80"/>
      <c r="AL359" s="80"/>
      <c r="AM359" s="80"/>
      <c r="AN359" s="80"/>
      <c r="AO359" s="80"/>
      <c r="AP359" s="80"/>
      <c r="AQ359" s="80"/>
      <c r="AR359" s="80"/>
      <c r="AS359" s="80"/>
      <c r="AT359" s="80"/>
      <c r="AU359" s="80"/>
      <c r="AV359" s="80"/>
      <c r="AW359" s="80"/>
      <c r="AX359" s="80"/>
      <c r="AY359" s="80"/>
      <c r="AZ359" s="80"/>
      <c r="BA359" s="80"/>
      <c r="BB359" s="80"/>
      <c r="BC359" s="80"/>
      <c r="BD359" s="80"/>
      <c r="BE359" s="80"/>
      <c r="BF359" s="80"/>
      <c r="BG359" s="80"/>
      <c r="BH359" s="80"/>
      <c r="BI359" s="80"/>
      <c r="BJ359" s="80"/>
      <c r="BK359" s="80"/>
      <c r="BL359" s="80"/>
      <c r="BM359" s="80"/>
      <c r="BN359" s="80"/>
      <c r="BO359" s="81"/>
      <c r="BP359" s="80"/>
      <c r="BQ359" s="80"/>
      <c r="BR359" s="80"/>
      <c r="BS359" s="80"/>
      <c r="BT359" s="80"/>
      <c r="BU359" s="80"/>
      <c r="BV359" s="80"/>
      <c r="BW359" s="80"/>
      <c r="BX359" s="80"/>
      <c r="BY359" s="80"/>
      <c r="BZ359" s="80"/>
      <c r="CA359" s="80"/>
      <c r="CB359" s="80"/>
      <c r="CC359" s="80"/>
      <c r="CD359" s="80"/>
      <c r="CE359" s="80"/>
      <c r="CF359" s="80"/>
      <c r="CG359" s="80"/>
      <c r="CH359" s="80"/>
      <c r="CI359" s="80"/>
      <c r="CJ359" s="80"/>
      <c r="CK359" s="80"/>
      <c r="CL359" s="80"/>
      <c r="CM359" s="80"/>
      <c r="CN359" s="80"/>
      <c r="CO359" s="80"/>
      <c r="CP359" s="80"/>
      <c r="CQ359" s="80"/>
      <c r="CR359" s="80"/>
      <c r="CS359" s="80"/>
      <c r="CT359" s="80"/>
      <c r="CU359" s="80"/>
      <c r="CV359" s="80"/>
      <c r="CW359" s="80"/>
      <c r="CX359" s="80"/>
      <c r="CY359" s="80"/>
      <c r="CZ359" s="80"/>
      <c r="DA359" s="80"/>
      <c r="DB359" s="80"/>
      <c r="DC359" s="80"/>
      <c r="DD359" s="80"/>
      <c r="DE359" s="80"/>
      <c r="DF359" s="80"/>
      <c r="DG359" s="80"/>
      <c r="DH359" s="80"/>
      <c r="DI359" s="80"/>
      <c r="DJ359" s="80"/>
      <c r="DK359" s="80"/>
      <c r="DL359" s="80"/>
      <c r="DM359" s="80"/>
      <c r="DN359" s="80"/>
      <c r="DO359" s="80"/>
      <c r="DP359" s="80"/>
      <c r="DQ359" s="80"/>
      <c r="DR359" s="80"/>
      <c r="DS359" s="80"/>
      <c r="DT359" s="80"/>
      <c r="DU359" s="80"/>
      <c r="DV359" s="80"/>
      <c r="DW359" s="80"/>
      <c r="DX359" s="80"/>
      <c r="DY359" s="80"/>
      <c r="DZ359" s="80"/>
      <c r="EA359" s="80"/>
      <c r="EB359" s="80"/>
      <c r="EC359" s="80"/>
      <c r="ED359" s="80"/>
      <c r="EE359" s="80"/>
      <c r="EF359" s="80"/>
      <c r="EG359" s="80"/>
      <c r="EH359" s="80"/>
      <c r="EI359" s="80"/>
      <c r="EJ359" s="80"/>
      <c r="EK359" s="80"/>
      <c r="EL359" s="80"/>
      <c r="EM359" s="80"/>
      <c r="EN359" s="80"/>
      <c r="EO359" s="80"/>
      <c r="EP359" s="80"/>
      <c r="EQ359" s="80"/>
      <c r="ER359" s="80"/>
      <c r="ES359" s="80"/>
      <c r="ET359" s="80"/>
      <c r="EU359" s="80"/>
      <c r="EV359" s="80"/>
      <c r="EW359" s="80"/>
      <c r="EX359" s="80"/>
      <c r="EY359" s="80"/>
      <c r="EZ359" s="80"/>
      <c r="FA359" s="80"/>
      <c r="FB359" s="80"/>
      <c r="FC359" s="80"/>
      <c r="FD359" s="80"/>
      <c r="FE359" s="80"/>
      <c r="FF359" s="80"/>
      <c r="FG359" s="80"/>
      <c r="FH359" s="80"/>
      <c r="FI359" s="80"/>
      <c r="FJ359" s="80"/>
      <c r="FK359" s="80"/>
      <c r="FL359" s="80"/>
      <c r="FM359" s="80"/>
      <c r="FN359" s="80"/>
      <c r="FO359" s="80"/>
      <c r="FP359" s="80"/>
      <c r="FQ359" s="80"/>
      <c r="FR359" s="80"/>
      <c r="FS359" s="80"/>
      <c r="FT359" s="80"/>
      <c r="FU359" s="80"/>
      <c r="FV359" s="80"/>
      <c r="FW359" s="80"/>
      <c r="FX359" s="80"/>
      <c r="FY359" s="80"/>
      <c r="FZ359" s="80"/>
      <c r="GA359" s="80"/>
      <c r="GB359" s="80"/>
      <c r="GC359" s="80"/>
      <c r="GD359" s="80"/>
      <c r="GE359" s="80"/>
      <c r="GF359" s="80"/>
      <c r="GG359" s="80"/>
      <c r="GH359" s="80"/>
      <c r="GI359" s="80"/>
      <c r="GJ359" s="80"/>
      <c r="GK359" s="80"/>
      <c r="GL359" s="80"/>
      <c r="GM359" s="80"/>
      <c r="GN359" s="80"/>
      <c r="GO359" s="80"/>
      <c r="GP359" s="80"/>
      <c r="GQ359" s="80"/>
      <c r="GR359" s="80"/>
      <c r="GS359" s="80"/>
      <c r="GT359" s="80"/>
      <c r="GU359" s="80"/>
      <c r="GV359" s="80"/>
      <c r="GW359" s="80"/>
      <c r="GX359" s="80"/>
      <c r="GY359" s="80"/>
      <c r="GZ359" s="80"/>
      <c r="HA359" s="80"/>
      <c r="HB359" s="80"/>
      <c r="HC359" s="80"/>
      <c r="HD359" s="80"/>
      <c r="HE359" s="80"/>
      <c r="HF359" s="80"/>
      <c r="HG359" s="80"/>
      <c r="HH359" s="80"/>
      <c r="HI359" s="80"/>
      <c r="HJ359" s="80"/>
      <c r="HK359" s="80"/>
      <c r="HL359" s="80"/>
      <c r="HM359" s="80"/>
      <c r="HN359" s="80"/>
      <c r="HO359" s="80"/>
      <c r="HP359" s="80"/>
      <c r="HQ359" s="80"/>
      <c r="HR359" s="80"/>
      <c r="HS359" s="80"/>
      <c r="HT359" s="80"/>
      <c r="HU359" s="80"/>
      <c r="HV359" s="80"/>
      <c r="HW359" s="80"/>
      <c r="HX359" s="80"/>
      <c r="HY359" s="80"/>
      <c r="HZ359" s="80"/>
      <c r="IA359" s="80"/>
      <c r="IB359" s="80"/>
      <c r="IC359" s="80"/>
      <c r="ID359" s="80"/>
      <c r="IE359" s="80"/>
      <c r="IF359" s="80"/>
      <c r="IG359" s="80"/>
      <c r="IH359" s="80"/>
      <c r="II359" s="80"/>
      <c r="IJ359" s="80"/>
      <c r="IK359" s="80"/>
      <c r="IL359" s="80"/>
      <c r="IM359" s="80"/>
      <c r="IN359" s="80"/>
      <c r="IO359" s="80"/>
      <c r="IP359" s="80"/>
      <c r="IQ359" s="80"/>
      <c r="IR359" s="80"/>
      <c r="IS359" s="80"/>
      <c r="IT359" s="80"/>
      <c r="IU359" s="80"/>
      <c r="IV359" s="80"/>
      <c r="IW359" s="80"/>
      <c r="IX359" s="80"/>
      <c r="IY359" s="80"/>
      <c r="IZ359" s="80"/>
      <c r="JA359" s="80"/>
      <c r="JB359" s="80"/>
      <c r="JC359" s="80"/>
      <c r="JD359" s="80"/>
      <c r="JE359" s="80"/>
      <c r="JF359" s="80"/>
      <c r="JG359" s="80"/>
      <c r="JH359" s="80"/>
      <c r="JI359" s="80"/>
      <c r="JJ359" s="80"/>
      <c r="JK359" s="80"/>
      <c r="JL359" s="80"/>
      <c r="JM359" s="80"/>
      <c r="JN359" s="80"/>
      <c r="JO359" s="80"/>
      <c r="JP359" s="80"/>
      <c r="JQ359" s="80"/>
      <c r="JR359" s="80"/>
      <c r="JS359" s="80"/>
      <c r="JT359" s="80">
        <v>13</v>
      </c>
      <c r="JU359" s="80"/>
      <c r="JV359" s="80"/>
      <c r="JW359" s="80"/>
      <c r="JX359" s="80"/>
      <c r="JY359" s="80"/>
      <c r="JZ359" s="80"/>
      <c r="KA359" s="80"/>
      <c r="KB359" s="80"/>
      <c r="KC359" s="80"/>
      <c r="KD359" s="80"/>
      <c r="KE359" s="80"/>
      <c r="KF359" s="80"/>
      <c r="KG359" s="80"/>
      <c r="KH359" s="80"/>
      <c r="KI359" s="80"/>
      <c r="KJ359" s="80"/>
      <c r="KK359" s="80"/>
      <c r="KL359" s="80"/>
      <c r="KM359" s="80"/>
      <c r="KN359" s="80"/>
      <c r="KO359" s="80"/>
      <c r="KP359" s="80"/>
      <c r="KQ359" s="80"/>
      <c r="KR359" s="80"/>
      <c r="KS359" s="80"/>
      <c r="KT359" s="80"/>
      <c r="KU359" s="80"/>
      <c r="KV359" s="80"/>
      <c r="KW359" s="80"/>
      <c r="KX359" s="80"/>
      <c r="KY359" s="80"/>
      <c r="KZ359" s="80"/>
      <c r="LA359" s="80">
        <v>14</v>
      </c>
      <c r="LB359" s="80"/>
      <c r="LC359" s="80">
        <v>0</v>
      </c>
      <c r="LD359" s="80">
        <v>0</v>
      </c>
      <c r="LE359" s="80"/>
      <c r="LF359" s="80"/>
      <c r="LG359" s="80">
        <v>9</v>
      </c>
      <c r="LH359" s="80"/>
      <c r="LI359" s="80"/>
      <c r="LJ359" s="80"/>
      <c r="LK359" s="80"/>
      <c r="LL359" s="80"/>
      <c r="LM359" s="80"/>
      <c r="LN359" s="80"/>
      <c r="LO359" s="80">
        <v>15</v>
      </c>
      <c r="LP359" s="80"/>
      <c r="LQ359" s="80"/>
      <c r="LR359" s="80"/>
      <c r="LS359" s="80"/>
      <c r="LT359" s="80"/>
      <c r="LU359" s="80"/>
      <c r="LV359" s="80"/>
      <c r="LW359" s="80"/>
      <c r="LX359" s="80"/>
      <c r="LY359" s="80"/>
      <c r="LZ359" s="80"/>
      <c r="MA359" s="80"/>
      <c r="MB359" s="80"/>
      <c r="MC359" s="80"/>
      <c r="MD359" s="80"/>
      <c r="ME359" s="80"/>
      <c r="MF359" s="80"/>
      <c r="MG359" s="80"/>
      <c r="MH359" s="80"/>
      <c r="MI359" s="80"/>
      <c r="MJ359" s="80">
        <v>237</v>
      </c>
      <c r="MK359" s="80"/>
      <c r="ML359" s="80">
        <v>47</v>
      </c>
      <c r="MM359" s="80"/>
      <c r="MN359" s="80"/>
      <c r="MO359" s="80"/>
      <c r="MP359" s="80">
        <v>34261</v>
      </c>
      <c r="MQ359" s="80">
        <v>16</v>
      </c>
      <c r="MR359" s="80"/>
      <c r="MS359" s="80">
        <v>280</v>
      </c>
      <c r="MT359" s="80"/>
      <c r="MU359" s="80"/>
      <c r="MV359" s="80"/>
      <c r="MW359" s="80"/>
      <c r="MX359" s="80"/>
      <c r="MY359" s="80"/>
      <c r="MZ359" s="80"/>
      <c r="NA359" s="80"/>
      <c r="NB359" s="80"/>
      <c r="NC359" s="80"/>
      <c r="ND359" s="80">
        <v>33</v>
      </c>
      <c r="NE359" s="80"/>
      <c r="NF359" s="80"/>
      <c r="NG359" s="80"/>
      <c r="NH359" s="80"/>
      <c r="NI359" s="80"/>
      <c r="NJ359" s="80"/>
      <c r="NK359" s="80"/>
      <c r="NL359" s="80"/>
      <c r="NM359" s="80"/>
      <c r="NN359" s="80"/>
      <c r="NO359" s="80"/>
      <c r="NP359" s="80"/>
      <c r="NQ359" s="80"/>
      <c r="NR359" s="80"/>
      <c r="NS359" s="80"/>
      <c r="NT359" s="80"/>
      <c r="NU359" s="80"/>
      <c r="NV359" s="80"/>
      <c r="NW359" s="80"/>
      <c r="NX359" s="80"/>
      <c r="NY359" s="80"/>
      <c r="NZ359" s="80"/>
      <c r="OA359" s="80"/>
      <c r="OB359" s="79">
        <v>34926</v>
      </c>
    </row>
    <row r="360" spans="1:392" ht="13.15">
      <c r="A360" s="27">
        <v>624100</v>
      </c>
      <c r="B360" s="23" t="s">
        <v>517</v>
      </c>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v>14</v>
      </c>
      <c r="AD360" s="80"/>
      <c r="AE360" s="80"/>
      <c r="AF360" s="80"/>
      <c r="AG360" s="80"/>
      <c r="AH360" s="80"/>
      <c r="AI360" s="80"/>
      <c r="AJ360" s="80"/>
      <c r="AK360" s="80"/>
      <c r="AL360" s="80"/>
      <c r="AM360" s="80"/>
      <c r="AN360" s="80"/>
      <c r="AO360" s="80"/>
      <c r="AP360" s="80"/>
      <c r="AQ360" s="80"/>
      <c r="AR360" s="80"/>
      <c r="AS360" s="80"/>
      <c r="AT360" s="80"/>
      <c r="AU360" s="80"/>
      <c r="AV360" s="80"/>
      <c r="AW360" s="80"/>
      <c r="AX360" s="80"/>
      <c r="AY360" s="80"/>
      <c r="AZ360" s="80"/>
      <c r="BA360" s="80"/>
      <c r="BB360" s="80"/>
      <c r="BC360" s="80"/>
      <c r="BD360" s="80"/>
      <c r="BE360" s="80"/>
      <c r="BF360" s="80"/>
      <c r="BG360" s="80"/>
      <c r="BH360" s="80"/>
      <c r="BI360" s="80"/>
      <c r="BJ360" s="80"/>
      <c r="BK360" s="80"/>
      <c r="BL360" s="80"/>
      <c r="BM360" s="80"/>
      <c r="BN360" s="80"/>
      <c r="BO360" s="81"/>
      <c r="BP360" s="80"/>
      <c r="BQ360" s="80"/>
      <c r="BR360" s="80"/>
      <c r="BS360" s="80"/>
      <c r="BT360" s="80"/>
      <c r="BU360" s="80"/>
      <c r="BV360" s="80"/>
      <c r="BW360" s="80"/>
      <c r="BX360" s="80"/>
      <c r="BY360" s="80"/>
      <c r="BZ360" s="80"/>
      <c r="CA360" s="80"/>
      <c r="CB360" s="80"/>
      <c r="CC360" s="80"/>
      <c r="CD360" s="80"/>
      <c r="CE360" s="80"/>
      <c r="CF360" s="80"/>
      <c r="CG360" s="80"/>
      <c r="CH360" s="80"/>
      <c r="CI360" s="80"/>
      <c r="CJ360" s="80"/>
      <c r="CK360" s="80"/>
      <c r="CL360" s="80"/>
      <c r="CM360" s="80"/>
      <c r="CN360" s="80"/>
      <c r="CO360" s="80"/>
      <c r="CP360" s="80"/>
      <c r="CQ360" s="80"/>
      <c r="CR360" s="80"/>
      <c r="CS360" s="80"/>
      <c r="CT360" s="80"/>
      <c r="CU360" s="80"/>
      <c r="CV360" s="80"/>
      <c r="CW360" s="80"/>
      <c r="CX360" s="80"/>
      <c r="CY360" s="80"/>
      <c r="CZ360" s="80"/>
      <c r="DA360" s="80"/>
      <c r="DB360" s="80"/>
      <c r="DC360" s="80"/>
      <c r="DD360" s="80"/>
      <c r="DE360" s="80"/>
      <c r="DF360" s="80"/>
      <c r="DG360" s="80"/>
      <c r="DH360" s="80"/>
      <c r="DI360" s="80"/>
      <c r="DJ360" s="80"/>
      <c r="DK360" s="80"/>
      <c r="DL360" s="80"/>
      <c r="DM360" s="80"/>
      <c r="DN360" s="80"/>
      <c r="DO360" s="80"/>
      <c r="DP360" s="80"/>
      <c r="DQ360" s="80"/>
      <c r="DR360" s="80"/>
      <c r="DS360" s="80"/>
      <c r="DT360" s="80"/>
      <c r="DU360" s="80"/>
      <c r="DV360" s="80"/>
      <c r="DW360" s="80"/>
      <c r="DX360" s="80"/>
      <c r="DY360" s="80"/>
      <c r="DZ360" s="80"/>
      <c r="EA360" s="80"/>
      <c r="EB360" s="80"/>
      <c r="EC360" s="80"/>
      <c r="ED360" s="80"/>
      <c r="EE360" s="80"/>
      <c r="EF360" s="80"/>
      <c r="EG360" s="80"/>
      <c r="EH360" s="80"/>
      <c r="EI360" s="80"/>
      <c r="EJ360" s="80"/>
      <c r="EK360" s="80"/>
      <c r="EL360" s="80"/>
      <c r="EM360" s="80"/>
      <c r="EN360" s="80"/>
      <c r="EO360" s="80"/>
      <c r="EP360" s="80"/>
      <c r="EQ360" s="80"/>
      <c r="ER360" s="80"/>
      <c r="ES360" s="80"/>
      <c r="ET360" s="80"/>
      <c r="EU360" s="80"/>
      <c r="EV360" s="80"/>
      <c r="EW360" s="80"/>
      <c r="EX360" s="80"/>
      <c r="EY360" s="80"/>
      <c r="EZ360" s="80"/>
      <c r="FA360" s="80"/>
      <c r="FB360" s="80"/>
      <c r="FC360" s="80"/>
      <c r="FD360" s="80"/>
      <c r="FE360" s="80"/>
      <c r="FF360" s="80"/>
      <c r="FG360" s="80"/>
      <c r="FH360" s="80"/>
      <c r="FI360" s="80"/>
      <c r="FJ360" s="80"/>
      <c r="FK360" s="80"/>
      <c r="FL360" s="80"/>
      <c r="FM360" s="80"/>
      <c r="FN360" s="80"/>
      <c r="FO360" s="80"/>
      <c r="FP360" s="80"/>
      <c r="FQ360" s="80"/>
      <c r="FR360" s="80"/>
      <c r="FS360" s="80"/>
      <c r="FT360" s="80"/>
      <c r="FU360" s="80"/>
      <c r="FV360" s="80"/>
      <c r="FW360" s="80"/>
      <c r="FX360" s="80"/>
      <c r="FY360" s="80"/>
      <c r="FZ360" s="80"/>
      <c r="GA360" s="80"/>
      <c r="GB360" s="80"/>
      <c r="GC360" s="80"/>
      <c r="GD360" s="80"/>
      <c r="GE360" s="80"/>
      <c r="GF360" s="80"/>
      <c r="GG360" s="80"/>
      <c r="GH360" s="80"/>
      <c r="GI360" s="80"/>
      <c r="GJ360" s="80"/>
      <c r="GK360" s="80"/>
      <c r="GL360" s="80"/>
      <c r="GM360" s="80"/>
      <c r="GN360" s="80"/>
      <c r="GO360" s="80"/>
      <c r="GP360" s="80"/>
      <c r="GQ360" s="80"/>
      <c r="GR360" s="80"/>
      <c r="GS360" s="80"/>
      <c r="GT360" s="80"/>
      <c r="GU360" s="80"/>
      <c r="GV360" s="80"/>
      <c r="GW360" s="80"/>
      <c r="GX360" s="80"/>
      <c r="GY360" s="80"/>
      <c r="GZ360" s="80"/>
      <c r="HA360" s="80"/>
      <c r="HB360" s="80"/>
      <c r="HC360" s="80"/>
      <c r="HD360" s="80"/>
      <c r="HE360" s="80"/>
      <c r="HF360" s="80"/>
      <c r="HG360" s="80"/>
      <c r="HH360" s="80"/>
      <c r="HI360" s="80"/>
      <c r="HJ360" s="80"/>
      <c r="HK360" s="80"/>
      <c r="HL360" s="80"/>
      <c r="HM360" s="80"/>
      <c r="HN360" s="80"/>
      <c r="HO360" s="80"/>
      <c r="HP360" s="80"/>
      <c r="HQ360" s="80"/>
      <c r="HR360" s="80"/>
      <c r="HS360" s="80"/>
      <c r="HT360" s="80"/>
      <c r="HU360" s="80"/>
      <c r="HV360" s="80"/>
      <c r="HW360" s="80"/>
      <c r="HX360" s="80"/>
      <c r="HY360" s="80"/>
      <c r="HZ360" s="80"/>
      <c r="IA360" s="80"/>
      <c r="IB360" s="80"/>
      <c r="IC360" s="80"/>
      <c r="ID360" s="80"/>
      <c r="IE360" s="80"/>
      <c r="IF360" s="80"/>
      <c r="IG360" s="80"/>
      <c r="IH360" s="80"/>
      <c r="II360" s="80"/>
      <c r="IJ360" s="80"/>
      <c r="IK360" s="80"/>
      <c r="IL360" s="80"/>
      <c r="IM360" s="80"/>
      <c r="IN360" s="80"/>
      <c r="IO360" s="80"/>
      <c r="IP360" s="80"/>
      <c r="IQ360" s="80"/>
      <c r="IR360" s="80"/>
      <c r="IS360" s="80"/>
      <c r="IT360" s="80"/>
      <c r="IU360" s="80"/>
      <c r="IV360" s="80"/>
      <c r="IW360" s="80"/>
      <c r="IX360" s="80"/>
      <c r="IY360" s="80"/>
      <c r="IZ360" s="80"/>
      <c r="JA360" s="80"/>
      <c r="JB360" s="80"/>
      <c r="JC360" s="80"/>
      <c r="JD360" s="80"/>
      <c r="JE360" s="80"/>
      <c r="JF360" s="80"/>
      <c r="JG360" s="80"/>
      <c r="JH360" s="80"/>
      <c r="JI360" s="80"/>
      <c r="JJ360" s="80"/>
      <c r="JK360" s="80"/>
      <c r="JL360" s="80"/>
      <c r="JM360" s="80"/>
      <c r="JN360" s="80"/>
      <c r="JO360" s="80"/>
      <c r="JP360" s="80"/>
      <c r="JQ360" s="80"/>
      <c r="JR360" s="80"/>
      <c r="JS360" s="80"/>
      <c r="JT360" s="80">
        <v>20</v>
      </c>
      <c r="JU360" s="80"/>
      <c r="JV360" s="80"/>
      <c r="JW360" s="80"/>
      <c r="JX360" s="80"/>
      <c r="JY360" s="80"/>
      <c r="JZ360" s="80"/>
      <c r="KA360" s="80"/>
      <c r="KB360" s="80"/>
      <c r="KC360" s="80"/>
      <c r="KD360" s="80"/>
      <c r="KE360" s="80"/>
      <c r="KF360" s="80"/>
      <c r="KG360" s="80"/>
      <c r="KH360" s="80"/>
      <c r="KI360" s="80"/>
      <c r="KJ360" s="80"/>
      <c r="KK360" s="80"/>
      <c r="KL360" s="80"/>
      <c r="KM360" s="80"/>
      <c r="KN360" s="80"/>
      <c r="KO360" s="80"/>
      <c r="KP360" s="80"/>
      <c r="KQ360" s="80"/>
      <c r="KR360" s="80"/>
      <c r="KS360" s="80"/>
      <c r="KT360" s="80"/>
      <c r="KU360" s="80"/>
      <c r="KV360" s="80"/>
      <c r="KW360" s="80"/>
      <c r="KX360" s="80"/>
      <c r="KY360" s="80"/>
      <c r="KZ360" s="80"/>
      <c r="LA360" s="80"/>
      <c r="LB360" s="80"/>
      <c r="LC360" s="80"/>
      <c r="LD360" s="80"/>
      <c r="LE360" s="80"/>
      <c r="LF360" s="80"/>
      <c r="LG360" s="80">
        <v>32</v>
      </c>
      <c r="LH360" s="80"/>
      <c r="LI360" s="80"/>
      <c r="LJ360" s="80"/>
      <c r="LK360" s="80"/>
      <c r="LL360" s="80"/>
      <c r="LM360" s="80"/>
      <c r="LN360" s="80"/>
      <c r="LO360" s="80">
        <v>11</v>
      </c>
      <c r="LP360" s="80"/>
      <c r="LQ360" s="80"/>
      <c r="LR360" s="80"/>
      <c r="LS360" s="80"/>
      <c r="LT360" s="80"/>
      <c r="LU360" s="80"/>
      <c r="LV360" s="80"/>
      <c r="LW360" s="80"/>
      <c r="LX360" s="80"/>
      <c r="LY360" s="80"/>
      <c r="LZ360" s="80"/>
      <c r="MA360" s="80"/>
      <c r="MB360" s="80"/>
      <c r="MC360" s="80"/>
      <c r="MD360" s="80"/>
      <c r="ME360" s="80"/>
      <c r="MF360" s="80"/>
      <c r="MG360" s="80"/>
      <c r="MH360" s="80"/>
      <c r="MI360" s="80"/>
      <c r="MJ360" s="80">
        <v>106</v>
      </c>
      <c r="MK360" s="80"/>
      <c r="ML360" s="80">
        <v>0</v>
      </c>
      <c r="MM360" s="80"/>
      <c r="MN360" s="80"/>
      <c r="MO360" s="80">
        <v>1993</v>
      </c>
      <c r="MP360" s="80"/>
      <c r="MQ360" s="80">
        <v>57101</v>
      </c>
      <c r="MR360" s="80">
        <v>315</v>
      </c>
      <c r="MS360" s="80">
        <v>1370</v>
      </c>
      <c r="MT360" s="80"/>
      <c r="MU360" s="80"/>
      <c r="MV360" s="80"/>
      <c r="MW360" s="80"/>
      <c r="MX360" s="80"/>
      <c r="MY360" s="80"/>
      <c r="MZ360" s="80"/>
      <c r="NA360" s="80"/>
      <c r="NB360" s="80"/>
      <c r="NC360" s="80"/>
      <c r="ND360" s="80">
        <v>0</v>
      </c>
      <c r="NE360" s="80"/>
      <c r="NF360" s="80"/>
      <c r="NG360" s="80"/>
      <c r="NH360" s="80"/>
      <c r="NI360" s="80"/>
      <c r="NJ360" s="80"/>
      <c r="NK360" s="80"/>
      <c r="NL360" s="80"/>
      <c r="NM360" s="80"/>
      <c r="NN360" s="80"/>
      <c r="NO360" s="80"/>
      <c r="NP360" s="80"/>
      <c r="NQ360" s="80"/>
      <c r="NR360" s="80"/>
      <c r="NS360" s="80"/>
      <c r="NT360" s="80"/>
      <c r="NU360" s="80"/>
      <c r="NV360" s="80"/>
      <c r="NW360" s="80"/>
      <c r="NX360" s="80"/>
      <c r="NY360" s="80"/>
      <c r="NZ360" s="80"/>
      <c r="OA360" s="80"/>
      <c r="OB360" s="79">
        <v>60962</v>
      </c>
    </row>
    <row r="361" spans="1:392" ht="13.15">
      <c r="A361" s="27" t="s">
        <v>519</v>
      </c>
      <c r="B361" s="23" t="s">
        <v>518</v>
      </c>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v>14</v>
      </c>
      <c r="AD361" s="80"/>
      <c r="AE361" s="80"/>
      <c r="AF361" s="80"/>
      <c r="AG361" s="80"/>
      <c r="AH361" s="80"/>
      <c r="AI361" s="80"/>
      <c r="AJ361" s="80"/>
      <c r="AK361" s="80"/>
      <c r="AL361" s="80"/>
      <c r="AM361" s="80"/>
      <c r="AN361" s="80"/>
      <c r="AO361" s="80"/>
      <c r="AP361" s="80"/>
      <c r="AQ361" s="80"/>
      <c r="AR361" s="80"/>
      <c r="AS361" s="80"/>
      <c r="AT361" s="80"/>
      <c r="AU361" s="80"/>
      <c r="AV361" s="80"/>
      <c r="AW361" s="80"/>
      <c r="AX361" s="80"/>
      <c r="AY361" s="80"/>
      <c r="AZ361" s="80"/>
      <c r="BA361" s="80"/>
      <c r="BB361" s="80"/>
      <c r="BC361" s="80"/>
      <c r="BD361" s="80"/>
      <c r="BE361" s="80"/>
      <c r="BF361" s="80"/>
      <c r="BG361" s="80"/>
      <c r="BH361" s="80"/>
      <c r="BI361" s="80"/>
      <c r="BJ361" s="80"/>
      <c r="BK361" s="80"/>
      <c r="BL361" s="80"/>
      <c r="BM361" s="80"/>
      <c r="BN361" s="80"/>
      <c r="BO361" s="81"/>
      <c r="BP361" s="80"/>
      <c r="BQ361" s="80"/>
      <c r="BR361" s="80"/>
      <c r="BS361" s="80"/>
      <c r="BT361" s="80"/>
      <c r="BU361" s="80"/>
      <c r="BV361" s="80"/>
      <c r="BW361" s="80"/>
      <c r="BX361" s="80"/>
      <c r="BY361" s="80"/>
      <c r="BZ361" s="80"/>
      <c r="CA361" s="80"/>
      <c r="CB361" s="80"/>
      <c r="CC361" s="80"/>
      <c r="CD361" s="80"/>
      <c r="CE361" s="80"/>
      <c r="CF361" s="80"/>
      <c r="CG361" s="80"/>
      <c r="CH361" s="80"/>
      <c r="CI361" s="80"/>
      <c r="CJ361" s="80"/>
      <c r="CK361" s="80"/>
      <c r="CL361" s="80"/>
      <c r="CM361" s="80"/>
      <c r="CN361" s="80"/>
      <c r="CO361" s="80"/>
      <c r="CP361" s="80"/>
      <c r="CQ361" s="80"/>
      <c r="CR361" s="80"/>
      <c r="CS361" s="80"/>
      <c r="CT361" s="80"/>
      <c r="CU361" s="80"/>
      <c r="CV361" s="80"/>
      <c r="CW361" s="80"/>
      <c r="CX361" s="80"/>
      <c r="CY361" s="80"/>
      <c r="CZ361" s="80"/>
      <c r="DA361" s="80"/>
      <c r="DB361" s="80"/>
      <c r="DC361" s="80"/>
      <c r="DD361" s="80"/>
      <c r="DE361" s="80"/>
      <c r="DF361" s="80"/>
      <c r="DG361" s="80"/>
      <c r="DH361" s="80"/>
      <c r="DI361" s="80"/>
      <c r="DJ361" s="80"/>
      <c r="DK361" s="80"/>
      <c r="DL361" s="80"/>
      <c r="DM361" s="80"/>
      <c r="DN361" s="80"/>
      <c r="DO361" s="80"/>
      <c r="DP361" s="80"/>
      <c r="DQ361" s="80"/>
      <c r="DR361" s="80"/>
      <c r="DS361" s="80"/>
      <c r="DT361" s="80"/>
      <c r="DU361" s="80"/>
      <c r="DV361" s="80"/>
      <c r="DW361" s="80"/>
      <c r="DX361" s="80"/>
      <c r="DY361" s="80"/>
      <c r="DZ361" s="80"/>
      <c r="EA361" s="80"/>
      <c r="EB361" s="80"/>
      <c r="EC361" s="80"/>
      <c r="ED361" s="80"/>
      <c r="EE361" s="80"/>
      <c r="EF361" s="80"/>
      <c r="EG361" s="80"/>
      <c r="EH361" s="80"/>
      <c r="EI361" s="80"/>
      <c r="EJ361" s="80"/>
      <c r="EK361" s="80"/>
      <c r="EL361" s="80"/>
      <c r="EM361" s="80"/>
      <c r="EN361" s="80"/>
      <c r="EO361" s="80"/>
      <c r="EP361" s="80"/>
      <c r="EQ361" s="80"/>
      <c r="ER361" s="80"/>
      <c r="ES361" s="80"/>
      <c r="ET361" s="80"/>
      <c r="EU361" s="80"/>
      <c r="EV361" s="80"/>
      <c r="EW361" s="80"/>
      <c r="EX361" s="80"/>
      <c r="EY361" s="80"/>
      <c r="EZ361" s="80"/>
      <c r="FA361" s="80"/>
      <c r="FB361" s="80"/>
      <c r="FC361" s="80"/>
      <c r="FD361" s="80"/>
      <c r="FE361" s="80"/>
      <c r="FF361" s="80"/>
      <c r="FG361" s="80"/>
      <c r="FH361" s="80"/>
      <c r="FI361" s="80"/>
      <c r="FJ361" s="80"/>
      <c r="FK361" s="80"/>
      <c r="FL361" s="80"/>
      <c r="FM361" s="80"/>
      <c r="FN361" s="80"/>
      <c r="FO361" s="80"/>
      <c r="FP361" s="80"/>
      <c r="FQ361" s="80"/>
      <c r="FR361" s="80"/>
      <c r="FS361" s="80"/>
      <c r="FT361" s="80"/>
      <c r="FU361" s="80"/>
      <c r="FV361" s="80"/>
      <c r="FW361" s="80"/>
      <c r="FX361" s="80"/>
      <c r="FY361" s="80"/>
      <c r="FZ361" s="80"/>
      <c r="GA361" s="80"/>
      <c r="GB361" s="80"/>
      <c r="GC361" s="80"/>
      <c r="GD361" s="80"/>
      <c r="GE361" s="80"/>
      <c r="GF361" s="80"/>
      <c r="GG361" s="80"/>
      <c r="GH361" s="80"/>
      <c r="GI361" s="80"/>
      <c r="GJ361" s="80"/>
      <c r="GK361" s="80"/>
      <c r="GL361" s="80"/>
      <c r="GM361" s="80"/>
      <c r="GN361" s="80"/>
      <c r="GO361" s="80"/>
      <c r="GP361" s="80"/>
      <c r="GQ361" s="80"/>
      <c r="GR361" s="80"/>
      <c r="GS361" s="80"/>
      <c r="GT361" s="80"/>
      <c r="GU361" s="80"/>
      <c r="GV361" s="80"/>
      <c r="GW361" s="80"/>
      <c r="GX361" s="80"/>
      <c r="GY361" s="80"/>
      <c r="GZ361" s="80"/>
      <c r="HA361" s="80"/>
      <c r="HB361" s="80"/>
      <c r="HC361" s="80"/>
      <c r="HD361" s="80"/>
      <c r="HE361" s="80"/>
      <c r="HF361" s="80"/>
      <c r="HG361" s="80"/>
      <c r="HH361" s="80"/>
      <c r="HI361" s="80"/>
      <c r="HJ361" s="80"/>
      <c r="HK361" s="80"/>
      <c r="HL361" s="80"/>
      <c r="HM361" s="80"/>
      <c r="HN361" s="80"/>
      <c r="HO361" s="80"/>
      <c r="HP361" s="80"/>
      <c r="HQ361" s="80"/>
      <c r="HR361" s="80"/>
      <c r="HS361" s="80"/>
      <c r="HT361" s="80"/>
      <c r="HU361" s="80"/>
      <c r="HV361" s="80"/>
      <c r="HW361" s="80"/>
      <c r="HX361" s="80"/>
      <c r="HY361" s="80"/>
      <c r="HZ361" s="80"/>
      <c r="IA361" s="80"/>
      <c r="IB361" s="80"/>
      <c r="IC361" s="80"/>
      <c r="ID361" s="80"/>
      <c r="IE361" s="80"/>
      <c r="IF361" s="80"/>
      <c r="IG361" s="80"/>
      <c r="IH361" s="80"/>
      <c r="II361" s="80"/>
      <c r="IJ361" s="80"/>
      <c r="IK361" s="80"/>
      <c r="IL361" s="80"/>
      <c r="IM361" s="80"/>
      <c r="IN361" s="80"/>
      <c r="IO361" s="80"/>
      <c r="IP361" s="80"/>
      <c r="IQ361" s="80"/>
      <c r="IR361" s="80"/>
      <c r="IS361" s="80"/>
      <c r="IT361" s="80"/>
      <c r="IU361" s="80"/>
      <c r="IV361" s="80"/>
      <c r="IW361" s="80"/>
      <c r="IX361" s="80"/>
      <c r="IY361" s="80"/>
      <c r="IZ361" s="80"/>
      <c r="JA361" s="80"/>
      <c r="JB361" s="80"/>
      <c r="JC361" s="80"/>
      <c r="JD361" s="80"/>
      <c r="JE361" s="80"/>
      <c r="JF361" s="80"/>
      <c r="JG361" s="80"/>
      <c r="JH361" s="80"/>
      <c r="JI361" s="80"/>
      <c r="JJ361" s="80"/>
      <c r="JK361" s="80"/>
      <c r="JL361" s="80"/>
      <c r="JM361" s="80"/>
      <c r="JN361" s="80"/>
      <c r="JO361" s="80"/>
      <c r="JP361" s="80"/>
      <c r="JQ361" s="80"/>
      <c r="JR361" s="80"/>
      <c r="JS361" s="80"/>
      <c r="JT361" s="80">
        <v>108</v>
      </c>
      <c r="JU361" s="80"/>
      <c r="JV361" s="80"/>
      <c r="JW361" s="80"/>
      <c r="JX361" s="80"/>
      <c r="JY361" s="80"/>
      <c r="JZ361" s="80"/>
      <c r="KA361" s="80"/>
      <c r="KB361" s="80"/>
      <c r="KC361" s="80"/>
      <c r="KD361" s="80"/>
      <c r="KE361" s="80"/>
      <c r="KF361" s="80"/>
      <c r="KG361" s="80"/>
      <c r="KH361" s="80"/>
      <c r="KI361" s="80"/>
      <c r="KJ361" s="80"/>
      <c r="KK361" s="80"/>
      <c r="KL361" s="80"/>
      <c r="KM361" s="80"/>
      <c r="KN361" s="80"/>
      <c r="KO361" s="80"/>
      <c r="KP361" s="80"/>
      <c r="KQ361" s="80"/>
      <c r="KR361" s="80"/>
      <c r="KS361" s="80"/>
      <c r="KT361" s="80"/>
      <c r="KU361" s="80"/>
      <c r="KV361" s="80"/>
      <c r="KW361" s="80"/>
      <c r="KX361" s="80"/>
      <c r="KY361" s="80"/>
      <c r="KZ361" s="80"/>
      <c r="LA361" s="80"/>
      <c r="LB361" s="80"/>
      <c r="LC361" s="80"/>
      <c r="LD361" s="80"/>
      <c r="LE361" s="80"/>
      <c r="LF361" s="80"/>
      <c r="LG361" s="80">
        <v>10</v>
      </c>
      <c r="LH361" s="80"/>
      <c r="LI361" s="80"/>
      <c r="LJ361" s="80"/>
      <c r="LK361" s="80"/>
      <c r="LL361" s="80"/>
      <c r="LM361" s="80"/>
      <c r="LN361" s="80"/>
      <c r="LO361" s="80">
        <v>3</v>
      </c>
      <c r="LP361" s="80"/>
      <c r="LQ361" s="80"/>
      <c r="LR361" s="80"/>
      <c r="LS361" s="80"/>
      <c r="LT361" s="80"/>
      <c r="LU361" s="80"/>
      <c r="LV361" s="80"/>
      <c r="LW361" s="80"/>
      <c r="LX361" s="80"/>
      <c r="LY361" s="80"/>
      <c r="LZ361" s="80"/>
      <c r="MA361" s="80"/>
      <c r="MB361" s="80"/>
      <c r="MC361" s="80"/>
      <c r="MD361" s="80"/>
      <c r="ME361" s="80"/>
      <c r="MF361" s="80"/>
      <c r="MG361" s="80"/>
      <c r="MH361" s="80"/>
      <c r="MI361" s="80"/>
      <c r="MJ361" s="80"/>
      <c r="MK361" s="80"/>
      <c r="ML361" s="80">
        <v>0</v>
      </c>
      <c r="MM361" s="80"/>
      <c r="MN361" s="80"/>
      <c r="MO361" s="80">
        <v>0</v>
      </c>
      <c r="MP361" s="80"/>
      <c r="MQ361" s="80">
        <v>43</v>
      </c>
      <c r="MR361" s="80">
        <v>33392</v>
      </c>
      <c r="MS361" s="80"/>
      <c r="MT361" s="80"/>
      <c r="MU361" s="80"/>
      <c r="MV361" s="80"/>
      <c r="MW361" s="80"/>
      <c r="MX361" s="80"/>
      <c r="MY361" s="80"/>
      <c r="MZ361" s="80"/>
      <c r="NA361" s="80"/>
      <c r="NB361" s="80"/>
      <c r="NC361" s="80"/>
      <c r="ND361" s="80">
        <v>0</v>
      </c>
      <c r="NE361" s="80"/>
      <c r="NF361" s="80"/>
      <c r="NG361" s="80"/>
      <c r="NH361" s="80"/>
      <c r="NI361" s="80"/>
      <c r="NJ361" s="80"/>
      <c r="NK361" s="80"/>
      <c r="NL361" s="80"/>
      <c r="NM361" s="80"/>
      <c r="NN361" s="80"/>
      <c r="NO361" s="80"/>
      <c r="NP361" s="80"/>
      <c r="NQ361" s="80"/>
      <c r="NR361" s="80"/>
      <c r="NS361" s="80"/>
      <c r="NT361" s="80"/>
      <c r="NU361" s="80"/>
      <c r="NV361" s="80"/>
      <c r="NW361" s="80"/>
      <c r="NX361" s="80"/>
      <c r="NY361" s="80"/>
      <c r="NZ361" s="80"/>
      <c r="OA361" s="80"/>
      <c r="OB361" s="79">
        <v>33570</v>
      </c>
    </row>
    <row r="362" spans="1:392" ht="13.15">
      <c r="A362" s="27">
        <v>624400</v>
      </c>
      <c r="B362" s="23" t="s">
        <v>520</v>
      </c>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v>16</v>
      </c>
      <c r="AD362" s="80"/>
      <c r="AE362" s="80"/>
      <c r="AF362" s="80"/>
      <c r="AG362" s="80"/>
      <c r="AH362" s="80"/>
      <c r="AI362" s="80"/>
      <c r="AJ362" s="80"/>
      <c r="AK362" s="80"/>
      <c r="AL362" s="80"/>
      <c r="AM362" s="80"/>
      <c r="AN362" s="80"/>
      <c r="AO362" s="80"/>
      <c r="AP362" s="80"/>
      <c r="AQ362" s="80"/>
      <c r="AR362" s="80"/>
      <c r="AS362" s="80"/>
      <c r="AT362" s="80"/>
      <c r="AU362" s="80"/>
      <c r="AV362" s="80"/>
      <c r="AW362" s="80"/>
      <c r="AX362" s="80"/>
      <c r="AY362" s="80"/>
      <c r="AZ362" s="80"/>
      <c r="BA362" s="80"/>
      <c r="BB362" s="80"/>
      <c r="BC362" s="80"/>
      <c r="BD362" s="80"/>
      <c r="BE362" s="80"/>
      <c r="BF362" s="80"/>
      <c r="BG362" s="80"/>
      <c r="BH362" s="80"/>
      <c r="BI362" s="80"/>
      <c r="BJ362" s="80"/>
      <c r="BK362" s="80"/>
      <c r="BL362" s="80"/>
      <c r="BM362" s="80"/>
      <c r="BN362" s="80"/>
      <c r="BO362" s="81"/>
      <c r="BP362" s="80"/>
      <c r="BQ362" s="80"/>
      <c r="BR362" s="80"/>
      <c r="BS362" s="80"/>
      <c r="BT362" s="80"/>
      <c r="BU362" s="80"/>
      <c r="BV362" s="80"/>
      <c r="BW362" s="80"/>
      <c r="BX362" s="80"/>
      <c r="BY362" s="80"/>
      <c r="BZ362" s="80"/>
      <c r="CA362" s="80"/>
      <c r="CB362" s="80"/>
      <c r="CC362" s="80"/>
      <c r="CD362" s="80"/>
      <c r="CE362" s="80"/>
      <c r="CF362" s="80"/>
      <c r="CG362" s="80"/>
      <c r="CH362" s="80"/>
      <c r="CI362" s="80"/>
      <c r="CJ362" s="80"/>
      <c r="CK362" s="80"/>
      <c r="CL362" s="80"/>
      <c r="CM362" s="80"/>
      <c r="CN362" s="80"/>
      <c r="CO362" s="80"/>
      <c r="CP362" s="80"/>
      <c r="CQ362" s="80"/>
      <c r="CR362" s="80"/>
      <c r="CS362" s="80"/>
      <c r="CT362" s="80"/>
      <c r="CU362" s="80"/>
      <c r="CV362" s="80"/>
      <c r="CW362" s="80"/>
      <c r="CX362" s="80"/>
      <c r="CY362" s="80"/>
      <c r="CZ362" s="80"/>
      <c r="DA362" s="80"/>
      <c r="DB362" s="80"/>
      <c r="DC362" s="80"/>
      <c r="DD362" s="80"/>
      <c r="DE362" s="80"/>
      <c r="DF362" s="80"/>
      <c r="DG362" s="80"/>
      <c r="DH362" s="80"/>
      <c r="DI362" s="80"/>
      <c r="DJ362" s="80"/>
      <c r="DK362" s="80"/>
      <c r="DL362" s="80"/>
      <c r="DM362" s="80"/>
      <c r="DN362" s="80"/>
      <c r="DO362" s="80"/>
      <c r="DP362" s="80"/>
      <c r="DQ362" s="80"/>
      <c r="DR362" s="80"/>
      <c r="DS362" s="80"/>
      <c r="DT362" s="80"/>
      <c r="DU362" s="80"/>
      <c r="DV362" s="80"/>
      <c r="DW362" s="80"/>
      <c r="DX362" s="80"/>
      <c r="DY362" s="80"/>
      <c r="DZ362" s="80"/>
      <c r="EA362" s="80"/>
      <c r="EB362" s="80"/>
      <c r="EC362" s="80"/>
      <c r="ED362" s="80"/>
      <c r="EE362" s="80"/>
      <c r="EF362" s="80"/>
      <c r="EG362" s="80"/>
      <c r="EH362" s="80"/>
      <c r="EI362" s="80"/>
      <c r="EJ362" s="80"/>
      <c r="EK362" s="80"/>
      <c r="EL362" s="80"/>
      <c r="EM362" s="80"/>
      <c r="EN362" s="80"/>
      <c r="EO362" s="80"/>
      <c r="EP362" s="80"/>
      <c r="EQ362" s="80"/>
      <c r="ER362" s="80"/>
      <c r="ES362" s="80"/>
      <c r="ET362" s="80"/>
      <c r="EU362" s="80"/>
      <c r="EV362" s="80"/>
      <c r="EW362" s="80"/>
      <c r="EX362" s="80"/>
      <c r="EY362" s="80"/>
      <c r="EZ362" s="80"/>
      <c r="FA362" s="80"/>
      <c r="FB362" s="80"/>
      <c r="FC362" s="80"/>
      <c r="FD362" s="80"/>
      <c r="FE362" s="80"/>
      <c r="FF362" s="80"/>
      <c r="FG362" s="80"/>
      <c r="FH362" s="80"/>
      <c r="FI362" s="80"/>
      <c r="FJ362" s="80"/>
      <c r="FK362" s="80"/>
      <c r="FL362" s="80"/>
      <c r="FM362" s="80"/>
      <c r="FN362" s="80"/>
      <c r="FO362" s="80"/>
      <c r="FP362" s="80"/>
      <c r="FQ362" s="80"/>
      <c r="FR362" s="80"/>
      <c r="FS362" s="80"/>
      <c r="FT362" s="80"/>
      <c r="FU362" s="80"/>
      <c r="FV362" s="80"/>
      <c r="FW362" s="80"/>
      <c r="FX362" s="80"/>
      <c r="FY362" s="80"/>
      <c r="FZ362" s="80"/>
      <c r="GA362" s="80"/>
      <c r="GB362" s="80"/>
      <c r="GC362" s="80"/>
      <c r="GD362" s="80"/>
      <c r="GE362" s="80"/>
      <c r="GF362" s="80"/>
      <c r="GG362" s="80"/>
      <c r="GH362" s="80"/>
      <c r="GI362" s="80"/>
      <c r="GJ362" s="80"/>
      <c r="GK362" s="80"/>
      <c r="GL362" s="80"/>
      <c r="GM362" s="80"/>
      <c r="GN362" s="80"/>
      <c r="GO362" s="80"/>
      <c r="GP362" s="80"/>
      <c r="GQ362" s="80"/>
      <c r="GR362" s="80"/>
      <c r="GS362" s="80"/>
      <c r="GT362" s="80"/>
      <c r="GU362" s="80"/>
      <c r="GV362" s="80"/>
      <c r="GW362" s="80"/>
      <c r="GX362" s="80"/>
      <c r="GY362" s="80"/>
      <c r="GZ362" s="80"/>
      <c r="HA362" s="80"/>
      <c r="HB362" s="80"/>
      <c r="HC362" s="80"/>
      <c r="HD362" s="80"/>
      <c r="HE362" s="80"/>
      <c r="HF362" s="80"/>
      <c r="HG362" s="80"/>
      <c r="HH362" s="80"/>
      <c r="HI362" s="80"/>
      <c r="HJ362" s="80"/>
      <c r="HK362" s="80"/>
      <c r="HL362" s="80"/>
      <c r="HM362" s="80"/>
      <c r="HN362" s="80"/>
      <c r="HO362" s="80"/>
      <c r="HP362" s="80"/>
      <c r="HQ362" s="80"/>
      <c r="HR362" s="80"/>
      <c r="HS362" s="80"/>
      <c r="HT362" s="80"/>
      <c r="HU362" s="80"/>
      <c r="HV362" s="80"/>
      <c r="HW362" s="80"/>
      <c r="HX362" s="80"/>
      <c r="HY362" s="80"/>
      <c r="HZ362" s="80"/>
      <c r="IA362" s="80"/>
      <c r="IB362" s="80"/>
      <c r="IC362" s="80"/>
      <c r="ID362" s="80"/>
      <c r="IE362" s="80"/>
      <c r="IF362" s="80"/>
      <c r="IG362" s="80"/>
      <c r="IH362" s="80"/>
      <c r="II362" s="80"/>
      <c r="IJ362" s="80"/>
      <c r="IK362" s="80"/>
      <c r="IL362" s="80"/>
      <c r="IM362" s="80"/>
      <c r="IN362" s="80"/>
      <c r="IO362" s="80"/>
      <c r="IP362" s="80"/>
      <c r="IQ362" s="80"/>
      <c r="IR362" s="80"/>
      <c r="IS362" s="80"/>
      <c r="IT362" s="80"/>
      <c r="IU362" s="80"/>
      <c r="IV362" s="80"/>
      <c r="IW362" s="80"/>
      <c r="IX362" s="80"/>
      <c r="IY362" s="80"/>
      <c r="IZ362" s="80"/>
      <c r="JA362" s="80"/>
      <c r="JB362" s="80"/>
      <c r="JC362" s="80"/>
      <c r="JD362" s="80"/>
      <c r="JE362" s="80"/>
      <c r="JF362" s="80"/>
      <c r="JG362" s="80"/>
      <c r="JH362" s="80"/>
      <c r="JI362" s="80"/>
      <c r="JJ362" s="80"/>
      <c r="JK362" s="80"/>
      <c r="JL362" s="80"/>
      <c r="JM362" s="80"/>
      <c r="JN362" s="80"/>
      <c r="JO362" s="80"/>
      <c r="JP362" s="80"/>
      <c r="JQ362" s="80"/>
      <c r="JR362" s="80"/>
      <c r="JS362" s="80"/>
      <c r="JT362" s="80">
        <v>2</v>
      </c>
      <c r="JU362" s="80"/>
      <c r="JV362" s="80"/>
      <c r="JW362" s="80"/>
      <c r="JX362" s="80"/>
      <c r="JY362" s="80"/>
      <c r="JZ362" s="80"/>
      <c r="KA362" s="80"/>
      <c r="KB362" s="80"/>
      <c r="KC362" s="80"/>
      <c r="KD362" s="80"/>
      <c r="KE362" s="80"/>
      <c r="KF362" s="80"/>
      <c r="KG362" s="80"/>
      <c r="KH362" s="80"/>
      <c r="KI362" s="80"/>
      <c r="KJ362" s="80"/>
      <c r="KK362" s="80"/>
      <c r="KL362" s="80"/>
      <c r="KM362" s="80"/>
      <c r="KN362" s="80"/>
      <c r="KO362" s="80"/>
      <c r="KP362" s="80"/>
      <c r="KQ362" s="80"/>
      <c r="KR362" s="80"/>
      <c r="KS362" s="80"/>
      <c r="KT362" s="80"/>
      <c r="KU362" s="80"/>
      <c r="KV362" s="80"/>
      <c r="KW362" s="80"/>
      <c r="KX362" s="80"/>
      <c r="KY362" s="80"/>
      <c r="KZ362" s="80"/>
      <c r="LA362" s="80"/>
      <c r="LB362" s="80"/>
      <c r="LC362" s="80"/>
      <c r="LD362" s="80"/>
      <c r="LE362" s="80"/>
      <c r="LF362" s="80"/>
      <c r="LG362" s="80">
        <v>0</v>
      </c>
      <c r="LH362" s="80"/>
      <c r="LI362" s="80"/>
      <c r="LJ362" s="80"/>
      <c r="LK362" s="80"/>
      <c r="LL362" s="80"/>
      <c r="LM362" s="80"/>
      <c r="LN362" s="80"/>
      <c r="LO362" s="80">
        <v>1</v>
      </c>
      <c r="LP362" s="80"/>
      <c r="LQ362" s="80"/>
      <c r="LR362" s="80"/>
      <c r="LS362" s="80"/>
      <c r="LT362" s="80"/>
      <c r="LU362" s="80"/>
      <c r="LV362" s="80"/>
      <c r="LW362" s="80"/>
      <c r="LX362" s="80"/>
      <c r="LY362" s="80"/>
      <c r="LZ362" s="80"/>
      <c r="MA362" s="80"/>
      <c r="MB362" s="80"/>
      <c r="MC362" s="80"/>
      <c r="MD362" s="80"/>
      <c r="ME362" s="80"/>
      <c r="MF362" s="80"/>
      <c r="MG362" s="80"/>
      <c r="MH362" s="80"/>
      <c r="MI362" s="80"/>
      <c r="MJ362" s="80"/>
      <c r="MK362" s="80"/>
      <c r="ML362" s="80">
        <v>0</v>
      </c>
      <c r="MM362" s="80"/>
      <c r="MN362" s="80"/>
      <c r="MO362" s="80"/>
      <c r="MP362" s="80"/>
      <c r="MQ362" s="80">
        <v>119</v>
      </c>
      <c r="MR362" s="80">
        <v>33</v>
      </c>
      <c r="MS362" s="80">
        <v>39448</v>
      </c>
      <c r="MT362" s="80"/>
      <c r="MU362" s="80"/>
      <c r="MV362" s="80"/>
      <c r="MW362" s="80"/>
      <c r="MX362" s="80"/>
      <c r="MY362" s="80"/>
      <c r="MZ362" s="80"/>
      <c r="NA362" s="80"/>
      <c r="NB362" s="80"/>
      <c r="NC362" s="80"/>
      <c r="ND362" s="80">
        <v>0</v>
      </c>
      <c r="NE362" s="80"/>
      <c r="NF362" s="80"/>
      <c r="NG362" s="80"/>
      <c r="NH362" s="80"/>
      <c r="NI362" s="80"/>
      <c r="NJ362" s="80"/>
      <c r="NK362" s="80"/>
      <c r="NL362" s="80"/>
      <c r="NM362" s="80"/>
      <c r="NN362" s="80"/>
      <c r="NO362" s="80"/>
      <c r="NP362" s="80"/>
      <c r="NQ362" s="80"/>
      <c r="NR362" s="80"/>
      <c r="NS362" s="80"/>
      <c r="NT362" s="80"/>
      <c r="NU362" s="80"/>
      <c r="NV362" s="80"/>
      <c r="NW362" s="80"/>
      <c r="NX362" s="80"/>
      <c r="NY362" s="80"/>
      <c r="NZ362" s="80"/>
      <c r="OA362" s="80"/>
      <c r="OB362" s="79">
        <v>39618</v>
      </c>
    </row>
    <row r="363" spans="1:392" ht="13.15">
      <c r="A363" s="27">
        <v>711100</v>
      </c>
      <c r="B363" s="23" t="s">
        <v>521</v>
      </c>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v>80</v>
      </c>
      <c r="AJ363" s="80"/>
      <c r="AK363" s="80"/>
      <c r="AL363" s="80"/>
      <c r="AM363" s="80"/>
      <c r="AN363" s="80"/>
      <c r="AO363" s="80"/>
      <c r="AP363" s="80"/>
      <c r="AQ363" s="80"/>
      <c r="AR363" s="80"/>
      <c r="AS363" s="80"/>
      <c r="AT363" s="80"/>
      <c r="AU363" s="80"/>
      <c r="AV363" s="80"/>
      <c r="AW363" s="80"/>
      <c r="AX363" s="80"/>
      <c r="AY363" s="80"/>
      <c r="AZ363" s="80"/>
      <c r="BA363" s="80"/>
      <c r="BB363" s="80"/>
      <c r="BC363" s="80"/>
      <c r="BD363" s="80"/>
      <c r="BE363" s="80"/>
      <c r="BF363" s="80"/>
      <c r="BG363" s="80"/>
      <c r="BH363" s="80"/>
      <c r="BI363" s="80"/>
      <c r="BJ363" s="80"/>
      <c r="BK363" s="80"/>
      <c r="BL363" s="80"/>
      <c r="BM363" s="80"/>
      <c r="BN363" s="80"/>
      <c r="BO363" s="81"/>
      <c r="BP363" s="80"/>
      <c r="BQ363" s="80"/>
      <c r="BR363" s="80"/>
      <c r="BS363" s="80"/>
      <c r="BT363" s="80"/>
      <c r="BU363" s="80"/>
      <c r="BV363" s="80"/>
      <c r="BW363" s="80"/>
      <c r="BX363" s="80"/>
      <c r="BY363" s="80"/>
      <c r="BZ363" s="80"/>
      <c r="CA363" s="80"/>
      <c r="CB363" s="80"/>
      <c r="CC363" s="80"/>
      <c r="CD363" s="80"/>
      <c r="CE363" s="80"/>
      <c r="CF363" s="80"/>
      <c r="CG363" s="80"/>
      <c r="CH363" s="80"/>
      <c r="CI363" s="80"/>
      <c r="CJ363" s="80"/>
      <c r="CK363" s="80"/>
      <c r="CL363" s="80"/>
      <c r="CM363" s="80"/>
      <c r="CN363" s="80"/>
      <c r="CO363" s="80"/>
      <c r="CP363" s="80"/>
      <c r="CQ363" s="80"/>
      <c r="CR363" s="80"/>
      <c r="CS363" s="80"/>
      <c r="CT363" s="80"/>
      <c r="CU363" s="80"/>
      <c r="CV363" s="80"/>
      <c r="CW363" s="80"/>
      <c r="CX363" s="80"/>
      <c r="CY363" s="80"/>
      <c r="CZ363" s="80"/>
      <c r="DA363" s="80"/>
      <c r="DB363" s="80"/>
      <c r="DC363" s="80"/>
      <c r="DD363" s="80"/>
      <c r="DE363" s="80"/>
      <c r="DF363" s="80"/>
      <c r="DG363" s="80"/>
      <c r="DH363" s="80"/>
      <c r="DI363" s="80"/>
      <c r="DJ363" s="80"/>
      <c r="DK363" s="80"/>
      <c r="DL363" s="80"/>
      <c r="DM363" s="80"/>
      <c r="DN363" s="80"/>
      <c r="DO363" s="80"/>
      <c r="DP363" s="80"/>
      <c r="DQ363" s="80"/>
      <c r="DR363" s="80"/>
      <c r="DS363" s="80"/>
      <c r="DT363" s="80"/>
      <c r="DU363" s="80"/>
      <c r="DV363" s="80"/>
      <c r="DW363" s="80"/>
      <c r="DX363" s="80"/>
      <c r="DY363" s="80"/>
      <c r="DZ363" s="80"/>
      <c r="EA363" s="80"/>
      <c r="EB363" s="80"/>
      <c r="EC363" s="80"/>
      <c r="ED363" s="80"/>
      <c r="EE363" s="80"/>
      <c r="EF363" s="80"/>
      <c r="EG363" s="80"/>
      <c r="EH363" s="80"/>
      <c r="EI363" s="80"/>
      <c r="EJ363" s="80"/>
      <c r="EK363" s="80"/>
      <c r="EL363" s="80"/>
      <c r="EM363" s="80"/>
      <c r="EN363" s="80"/>
      <c r="EO363" s="80"/>
      <c r="EP363" s="80"/>
      <c r="EQ363" s="80"/>
      <c r="ER363" s="80"/>
      <c r="ES363" s="80"/>
      <c r="ET363" s="80"/>
      <c r="EU363" s="80"/>
      <c r="EV363" s="80"/>
      <c r="EW363" s="80"/>
      <c r="EX363" s="80"/>
      <c r="EY363" s="80"/>
      <c r="EZ363" s="80"/>
      <c r="FA363" s="80"/>
      <c r="FB363" s="80"/>
      <c r="FC363" s="80"/>
      <c r="FD363" s="80"/>
      <c r="FE363" s="80"/>
      <c r="FF363" s="80"/>
      <c r="FG363" s="80"/>
      <c r="FH363" s="80"/>
      <c r="FI363" s="80"/>
      <c r="FJ363" s="80"/>
      <c r="FK363" s="80"/>
      <c r="FL363" s="80"/>
      <c r="FM363" s="80"/>
      <c r="FN363" s="80"/>
      <c r="FO363" s="80"/>
      <c r="FP363" s="80"/>
      <c r="FQ363" s="80"/>
      <c r="FR363" s="80"/>
      <c r="FS363" s="80"/>
      <c r="FT363" s="80"/>
      <c r="FU363" s="80"/>
      <c r="FV363" s="80"/>
      <c r="FW363" s="80"/>
      <c r="FX363" s="80"/>
      <c r="FY363" s="80"/>
      <c r="FZ363" s="80"/>
      <c r="GA363" s="80"/>
      <c r="GB363" s="80"/>
      <c r="GC363" s="80"/>
      <c r="GD363" s="80"/>
      <c r="GE363" s="80"/>
      <c r="GF363" s="80"/>
      <c r="GG363" s="80"/>
      <c r="GH363" s="80"/>
      <c r="GI363" s="80"/>
      <c r="GJ363" s="80"/>
      <c r="GK363" s="80"/>
      <c r="GL363" s="80"/>
      <c r="GM363" s="80"/>
      <c r="GN363" s="80"/>
      <c r="GO363" s="80"/>
      <c r="GP363" s="80"/>
      <c r="GQ363" s="80"/>
      <c r="GR363" s="80"/>
      <c r="GS363" s="80"/>
      <c r="GT363" s="80"/>
      <c r="GU363" s="80"/>
      <c r="GV363" s="80"/>
      <c r="GW363" s="80"/>
      <c r="GX363" s="80"/>
      <c r="GY363" s="80"/>
      <c r="GZ363" s="80"/>
      <c r="HA363" s="80"/>
      <c r="HB363" s="80"/>
      <c r="HC363" s="80"/>
      <c r="HD363" s="80"/>
      <c r="HE363" s="80"/>
      <c r="HF363" s="80"/>
      <c r="HG363" s="80"/>
      <c r="HH363" s="80"/>
      <c r="HI363" s="80"/>
      <c r="HJ363" s="80"/>
      <c r="HK363" s="80"/>
      <c r="HL363" s="80"/>
      <c r="HM363" s="80"/>
      <c r="HN363" s="80"/>
      <c r="HO363" s="80"/>
      <c r="HP363" s="80"/>
      <c r="HQ363" s="80"/>
      <c r="HR363" s="80"/>
      <c r="HS363" s="80"/>
      <c r="HT363" s="80"/>
      <c r="HU363" s="80"/>
      <c r="HV363" s="80"/>
      <c r="HW363" s="80"/>
      <c r="HX363" s="80"/>
      <c r="HY363" s="80"/>
      <c r="HZ363" s="80"/>
      <c r="IA363" s="80"/>
      <c r="IB363" s="80"/>
      <c r="IC363" s="80"/>
      <c r="ID363" s="80"/>
      <c r="IE363" s="80"/>
      <c r="IF363" s="80"/>
      <c r="IG363" s="80"/>
      <c r="IH363" s="80"/>
      <c r="II363" s="80"/>
      <c r="IJ363" s="80"/>
      <c r="IK363" s="80"/>
      <c r="IL363" s="80"/>
      <c r="IM363" s="80"/>
      <c r="IN363" s="80"/>
      <c r="IO363" s="80"/>
      <c r="IP363" s="80"/>
      <c r="IQ363" s="80"/>
      <c r="IR363" s="80"/>
      <c r="IS363" s="80"/>
      <c r="IT363" s="80"/>
      <c r="IU363" s="80"/>
      <c r="IV363" s="80"/>
      <c r="IW363" s="80"/>
      <c r="IX363" s="80"/>
      <c r="IY363" s="80"/>
      <c r="IZ363" s="80"/>
      <c r="JA363" s="80"/>
      <c r="JB363" s="80"/>
      <c r="JC363" s="80"/>
      <c r="JD363" s="80"/>
      <c r="JE363" s="80"/>
      <c r="JF363" s="80"/>
      <c r="JG363" s="80"/>
      <c r="JH363" s="80"/>
      <c r="JI363" s="80"/>
      <c r="JJ363" s="80"/>
      <c r="JK363" s="80"/>
      <c r="JL363" s="80"/>
      <c r="JM363" s="80"/>
      <c r="JN363" s="80"/>
      <c r="JO363" s="80"/>
      <c r="JP363" s="80"/>
      <c r="JQ363" s="80"/>
      <c r="JR363" s="80"/>
      <c r="JS363" s="80"/>
      <c r="JT363" s="80">
        <v>144</v>
      </c>
      <c r="JU363" s="80"/>
      <c r="JV363" s="80"/>
      <c r="JW363" s="80"/>
      <c r="JX363" s="80"/>
      <c r="JY363" s="80"/>
      <c r="JZ363" s="80"/>
      <c r="KA363" s="80"/>
      <c r="KB363" s="80"/>
      <c r="KC363" s="80"/>
      <c r="KD363" s="80"/>
      <c r="KE363" s="80"/>
      <c r="KF363" s="80"/>
      <c r="KG363" s="80"/>
      <c r="KH363" s="80"/>
      <c r="KI363" s="80"/>
      <c r="KJ363" s="80"/>
      <c r="KK363" s="80"/>
      <c r="KL363" s="80"/>
      <c r="KM363" s="80"/>
      <c r="KN363" s="80"/>
      <c r="KO363" s="80"/>
      <c r="KP363" s="80"/>
      <c r="KQ363" s="80"/>
      <c r="KR363" s="80"/>
      <c r="KS363" s="80"/>
      <c r="KT363" s="80"/>
      <c r="KU363" s="80"/>
      <c r="KV363" s="80"/>
      <c r="KW363" s="80"/>
      <c r="KX363" s="80"/>
      <c r="KY363" s="80"/>
      <c r="KZ363" s="80"/>
      <c r="LA363" s="80"/>
      <c r="LB363" s="80"/>
      <c r="LC363" s="80">
        <v>18</v>
      </c>
      <c r="LD363" s="80"/>
      <c r="LE363" s="80">
        <v>194</v>
      </c>
      <c r="LF363" s="80"/>
      <c r="LG363" s="80">
        <v>0</v>
      </c>
      <c r="LH363" s="80"/>
      <c r="LI363" s="80"/>
      <c r="LJ363" s="80"/>
      <c r="LK363" s="80"/>
      <c r="LL363" s="80"/>
      <c r="LM363" s="80"/>
      <c r="LN363" s="80"/>
      <c r="LO363" s="80">
        <v>1</v>
      </c>
      <c r="LP363" s="80">
        <v>41</v>
      </c>
      <c r="LQ363" s="80"/>
      <c r="LR363" s="80"/>
      <c r="LS363" s="80"/>
      <c r="LT363" s="80"/>
      <c r="LU363" s="80"/>
      <c r="LV363" s="80"/>
      <c r="LW363" s="80"/>
      <c r="LX363" s="80"/>
      <c r="LY363" s="80"/>
      <c r="LZ363" s="80"/>
      <c r="MA363" s="80"/>
      <c r="MB363" s="80"/>
      <c r="MC363" s="80"/>
      <c r="MD363" s="80"/>
      <c r="ME363" s="80"/>
      <c r="MF363" s="80"/>
      <c r="MG363" s="80"/>
      <c r="MH363" s="80"/>
      <c r="MI363" s="80"/>
      <c r="MJ363" s="80"/>
      <c r="MK363" s="80"/>
      <c r="ML363" s="80"/>
      <c r="MM363" s="80"/>
      <c r="MN363" s="80"/>
      <c r="MO363" s="80"/>
      <c r="MP363" s="80"/>
      <c r="MQ363" s="80"/>
      <c r="MR363" s="80"/>
      <c r="MS363" s="80"/>
      <c r="MT363" s="80">
        <v>19183</v>
      </c>
      <c r="MU363" s="80"/>
      <c r="MV363" s="80">
        <v>208</v>
      </c>
      <c r="MW363" s="80">
        <v>87</v>
      </c>
      <c r="MX363" s="80"/>
      <c r="MY363" s="80"/>
      <c r="MZ363" s="80"/>
      <c r="NA363" s="80"/>
      <c r="NB363" s="80"/>
      <c r="NC363" s="80"/>
      <c r="ND363" s="80">
        <v>242</v>
      </c>
      <c r="NE363" s="80"/>
      <c r="NF363" s="80"/>
      <c r="NG363" s="80"/>
      <c r="NH363" s="80"/>
      <c r="NI363" s="80"/>
      <c r="NJ363" s="80"/>
      <c r="NK363" s="80"/>
      <c r="NL363" s="80"/>
      <c r="NM363" s="80"/>
      <c r="NN363" s="80"/>
      <c r="NO363" s="80"/>
      <c r="NP363" s="80"/>
      <c r="NQ363" s="80"/>
      <c r="NR363" s="80"/>
      <c r="NS363" s="80"/>
      <c r="NT363" s="80"/>
      <c r="NU363" s="80"/>
      <c r="NV363" s="80"/>
      <c r="NW363" s="80"/>
      <c r="NX363" s="80"/>
      <c r="NY363" s="80"/>
      <c r="NZ363" s="80"/>
      <c r="OA363" s="80"/>
      <c r="OB363" s="79">
        <v>20199</v>
      </c>
    </row>
    <row r="364" spans="1:392" ht="13.15">
      <c r="A364" s="27">
        <v>711200</v>
      </c>
      <c r="B364" s="23" t="s">
        <v>522</v>
      </c>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v>19</v>
      </c>
      <c r="AJ364" s="80"/>
      <c r="AK364" s="80"/>
      <c r="AL364" s="80"/>
      <c r="AM364" s="80"/>
      <c r="AN364" s="80"/>
      <c r="AO364" s="80"/>
      <c r="AP364" s="80"/>
      <c r="AQ364" s="80"/>
      <c r="AR364" s="80"/>
      <c r="AS364" s="80"/>
      <c r="AT364" s="80"/>
      <c r="AU364" s="80"/>
      <c r="AV364" s="80"/>
      <c r="AW364" s="80"/>
      <c r="AX364" s="80"/>
      <c r="AY364" s="80"/>
      <c r="AZ364" s="80"/>
      <c r="BA364" s="80"/>
      <c r="BB364" s="80"/>
      <c r="BC364" s="80"/>
      <c r="BD364" s="80"/>
      <c r="BE364" s="80"/>
      <c r="BF364" s="80"/>
      <c r="BG364" s="80"/>
      <c r="BH364" s="80"/>
      <c r="BI364" s="80"/>
      <c r="BJ364" s="80"/>
      <c r="BK364" s="80"/>
      <c r="BL364" s="80"/>
      <c r="BM364" s="80"/>
      <c r="BN364" s="80"/>
      <c r="BO364" s="81"/>
      <c r="BP364" s="80"/>
      <c r="BQ364" s="80"/>
      <c r="BR364" s="80"/>
      <c r="BS364" s="80"/>
      <c r="BT364" s="80"/>
      <c r="BU364" s="80"/>
      <c r="BV364" s="80"/>
      <c r="BW364" s="80"/>
      <c r="BX364" s="80"/>
      <c r="BY364" s="80"/>
      <c r="BZ364" s="80"/>
      <c r="CA364" s="80"/>
      <c r="CB364" s="80"/>
      <c r="CC364" s="80"/>
      <c r="CD364" s="80"/>
      <c r="CE364" s="80"/>
      <c r="CF364" s="80"/>
      <c r="CG364" s="80"/>
      <c r="CH364" s="80"/>
      <c r="CI364" s="80"/>
      <c r="CJ364" s="80"/>
      <c r="CK364" s="80"/>
      <c r="CL364" s="80"/>
      <c r="CM364" s="80"/>
      <c r="CN364" s="80"/>
      <c r="CO364" s="80"/>
      <c r="CP364" s="80"/>
      <c r="CQ364" s="80"/>
      <c r="CR364" s="80"/>
      <c r="CS364" s="80"/>
      <c r="CT364" s="80"/>
      <c r="CU364" s="80"/>
      <c r="CV364" s="80"/>
      <c r="CW364" s="80"/>
      <c r="CX364" s="80"/>
      <c r="CY364" s="80"/>
      <c r="CZ364" s="80"/>
      <c r="DA364" s="80"/>
      <c r="DB364" s="80"/>
      <c r="DC364" s="80"/>
      <c r="DD364" s="80"/>
      <c r="DE364" s="80"/>
      <c r="DF364" s="80"/>
      <c r="DG364" s="80"/>
      <c r="DH364" s="80"/>
      <c r="DI364" s="80"/>
      <c r="DJ364" s="80"/>
      <c r="DK364" s="80"/>
      <c r="DL364" s="80"/>
      <c r="DM364" s="80"/>
      <c r="DN364" s="80"/>
      <c r="DO364" s="80"/>
      <c r="DP364" s="80"/>
      <c r="DQ364" s="80"/>
      <c r="DR364" s="80"/>
      <c r="DS364" s="80"/>
      <c r="DT364" s="80"/>
      <c r="DU364" s="80"/>
      <c r="DV364" s="80"/>
      <c r="DW364" s="80"/>
      <c r="DX364" s="80"/>
      <c r="DY364" s="80"/>
      <c r="DZ364" s="80"/>
      <c r="EA364" s="80"/>
      <c r="EB364" s="80"/>
      <c r="EC364" s="80"/>
      <c r="ED364" s="80"/>
      <c r="EE364" s="80"/>
      <c r="EF364" s="80"/>
      <c r="EG364" s="80"/>
      <c r="EH364" s="80"/>
      <c r="EI364" s="80"/>
      <c r="EJ364" s="80"/>
      <c r="EK364" s="80"/>
      <c r="EL364" s="80"/>
      <c r="EM364" s="80"/>
      <c r="EN364" s="80"/>
      <c r="EO364" s="80"/>
      <c r="EP364" s="80"/>
      <c r="EQ364" s="80"/>
      <c r="ER364" s="80"/>
      <c r="ES364" s="80"/>
      <c r="ET364" s="80"/>
      <c r="EU364" s="80"/>
      <c r="EV364" s="80"/>
      <c r="EW364" s="80"/>
      <c r="EX364" s="80"/>
      <c r="EY364" s="80"/>
      <c r="EZ364" s="80"/>
      <c r="FA364" s="80"/>
      <c r="FB364" s="80"/>
      <c r="FC364" s="80"/>
      <c r="FD364" s="80"/>
      <c r="FE364" s="80"/>
      <c r="FF364" s="80"/>
      <c r="FG364" s="80"/>
      <c r="FH364" s="80"/>
      <c r="FI364" s="80"/>
      <c r="FJ364" s="80"/>
      <c r="FK364" s="80"/>
      <c r="FL364" s="80"/>
      <c r="FM364" s="80"/>
      <c r="FN364" s="80"/>
      <c r="FO364" s="80"/>
      <c r="FP364" s="80"/>
      <c r="FQ364" s="80"/>
      <c r="FR364" s="80"/>
      <c r="FS364" s="80"/>
      <c r="FT364" s="80"/>
      <c r="FU364" s="80"/>
      <c r="FV364" s="80"/>
      <c r="FW364" s="80"/>
      <c r="FX364" s="80"/>
      <c r="FY364" s="80"/>
      <c r="FZ364" s="80"/>
      <c r="GA364" s="80"/>
      <c r="GB364" s="80"/>
      <c r="GC364" s="80"/>
      <c r="GD364" s="80"/>
      <c r="GE364" s="80"/>
      <c r="GF364" s="80"/>
      <c r="GG364" s="80"/>
      <c r="GH364" s="80"/>
      <c r="GI364" s="80"/>
      <c r="GJ364" s="80"/>
      <c r="GK364" s="80"/>
      <c r="GL364" s="80"/>
      <c r="GM364" s="80"/>
      <c r="GN364" s="80"/>
      <c r="GO364" s="80"/>
      <c r="GP364" s="80"/>
      <c r="GQ364" s="80"/>
      <c r="GR364" s="80"/>
      <c r="GS364" s="80"/>
      <c r="GT364" s="80"/>
      <c r="GU364" s="80"/>
      <c r="GV364" s="80"/>
      <c r="GW364" s="80"/>
      <c r="GX364" s="80"/>
      <c r="GY364" s="80"/>
      <c r="GZ364" s="80"/>
      <c r="HA364" s="80"/>
      <c r="HB364" s="80"/>
      <c r="HC364" s="80"/>
      <c r="HD364" s="80"/>
      <c r="HE364" s="80"/>
      <c r="HF364" s="80"/>
      <c r="HG364" s="80"/>
      <c r="HH364" s="80"/>
      <c r="HI364" s="80"/>
      <c r="HJ364" s="80"/>
      <c r="HK364" s="80"/>
      <c r="HL364" s="80"/>
      <c r="HM364" s="80"/>
      <c r="HN364" s="80"/>
      <c r="HO364" s="80"/>
      <c r="HP364" s="80"/>
      <c r="HQ364" s="80"/>
      <c r="HR364" s="80"/>
      <c r="HS364" s="80"/>
      <c r="HT364" s="80"/>
      <c r="HU364" s="80"/>
      <c r="HV364" s="80"/>
      <c r="HW364" s="80"/>
      <c r="HX364" s="80"/>
      <c r="HY364" s="80"/>
      <c r="HZ364" s="80"/>
      <c r="IA364" s="80"/>
      <c r="IB364" s="80"/>
      <c r="IC364" s="80"/>
      <c r="ID364" s="80"/>
      <c r="IE364" s="80"/>
      <c r="IF364" s="80"/>
      <c r="IG364" s="80"/>
      <c r="IH364" s="80"/>
      <c r="II364" s="80"/>
      <c r="IJ364" s="80"/>
      <c r="IK364" s="80"/>
      <c r="IL364" s="80"/>
      <c r="IM364" s="80"/>
      <c r="IN364" s="80"/>
      <c r="IO364" s="80"/>
      <c r="IP364" s="80"/>
      <c r="IQ364" s="80"/>
      <c r="IR364" s="80"/>
      <c r="IS364" s="80"/>
      <c r="IT364" s="80"/>
      <c r="IU364" s="80"/>
      <c r="IV364" s="80"/>
      <c r="IW364" s="80"/>
      <c r="IX364" s="80"/>
      <c r="IY364" s="80"/>
      <c r="IZ364" s="80"/>
      <c r="JA364" s="80"/>
      <c r="JB364" s="80"/>
      <c r="JC364" s="80"/>
      <c r="JD364" s="80"/>
      <c r="JE364" s="80"/>
      <c r="JF364" s="80"/>
      <c r="JG364" s="80"/>
      <c r="JH364" s="80"/>
      <c r="JI364" s="80"/>
      <c r="JJ364" s="80"/>
      <c r="JK364" s="80"/>
      <c r="JL364" s="80"/>
      <c r="JM364" s="80"/>
      <c r="JN364" s="80"/>
      <c r="JO364" s="80"/>
      <c r="JP364" s="80"/>
      <c r="JQ364" s="80"/>
      <c r="JR364" s="80"/>
      <c r="JS364" s="80"/>
      <c r="JT364" s="80">
        <v>247</v>
      </c>
      <c r="JU364" s="80"/>
      <c r="JV364" s="80"/>
      <c r="JW364" s="80"/>
      <c r="JX364" s="80"/>
      <c r="JY364" s="80"/>
      <c r="JZ364" s="80"/>
      <c r="KA364" s="80"/>
      <c r="KB364" s="80"/>
      <c r="KC364" s="80"/>
      <c r="KD364" s="80"/>
      <c r="KE364" s="80"/>
      <c r="KF364" s="80"/>
      <c r="KG364" s="80"/>
      <c r="KH364" s="80"/>
      <c r="KI364" s="80"/>
      <c r="KJ364" s="80"/>
      <c r="KK364" s="80"/>
      <c r="KL364" s="80"/>
      <c r="KM364" s="80"/>
      <c r="KN364" s="80"/>
      <c r="KO364" s="80"/>
      <c r="KP364" s="80"/>
      <c r="KQ364" s="80"/>
      <c r="KR364" s="80"/>
      <c r="KS364" s="80"/>
      <c r="KT364" s="80"/>
      <c r="KU364" s="80"/>
      <c r="KV364" s="80"/>
      <c r="KW364" s="80"/>
      <c r="KX364" s="80"/>
      <c r="KY364" s="80"/>
      <c r="KZ364" s="80"/>
      <c r="LA364" s="80"/>
      <c r="LB364" s="80"/>
      <c r="LC364" s="80">
        <v>54</v>
      </c>
      <c r="LD364" s="80"/>
      <c r="LE364" s="80">
        <v>409</v>
      </c>
      <c r="LF364" s="80"/>
      <c r="LG364" s="80">
        <v>4</v>
      </c>
      <c r="LH364" s="80"/>
      <c r="LI364" s="80"/>
      <c r="LJ364" s="80"/>
      <c r="LK364" s="80"/>
      <c r="LL364" s="80"/>
      <c r="LM364" s="80"/>
      <c r="LN364" s="80"/>
      <c r="LO364" s="80">
        <v>1</v>
      </c>
      <c r="LP364" s="80">
        <v>4394</v>
      </c>
      <c r="LQ364" s="80"/>
      <c r="LR364" s="80"/>
      <c r="LS364" s="80"/>
      <c r="LT364" s="80"/>
      <c r="LU364" s="80"/>
      <c r="LV364" s="80"/>
      <c r="LW364" s="80"/>
      <c r="LX364" s="80"/>
      <c r="LY364" s="80"/>
      <c r="LZ364" s="80"/>
      <c r="MA364" s="80"/>
      <c r="MB364" s="80"/>
      <c r="MC364" s="80"/>
      <c r="MD364" s="80"/>
      <c r="ME364" s="80"/>
      <c r="MF364" s="80">
        <v>27</v>
      </c>
      <c r="MG364" s="80"/>
      <c r="MH364" s="80"/>
      <c r="MI364" s="80"/>
      <c r="MJ364" s="80"/>
      <c r="MK364" s="80"/>
      <c r="ML364" s="80"/>
      <c r="MM364" s="80"/>
      <c r="MN364" s="80"/>
      <c r="MO364" s="80"/>
      <c r="MP364" s="80"/>
      <c r="MQ364" s="80"/>
      <c r="MR364" s="80"/>
      <c r="MS364" s="80"/>
      <c r="MT364" s="80"/>
      <c r="MU364" s="80">
        <v>25817</v>
      </c>
      <c r="MV364" s="80">
        <v>304</v>
      </c>
      <c r="MW364" s="80"/>
      <c r="MX364" s="80"/>
      <c r="MY364" s="80"/>
      <c r="MZ364" s="80">
        <v>2816</v>
      </c>
      <c r="NA364" s="80"/>
      <c r="NB364" s="80"/>
      <c r="NC364" s="80"/>
      <c r="ND364" s="80">
        <v>1085</v>
      </c>
      <c r="NE364" s="80"/>
      <c r="NF364" s="80"/>
      <c r="NG364" s="80"/>
      <c r="NH364" s="80"/>
      <c r="NI364" s="80"/>
      <c r="NJ364" s="80"/>
      <c r="NK364" s="80"/>
      <c r="NL364" s="80"/>
      <c r="NM364" s="80">
        <v>205</v>
      </c>
      <c r="NN364" s="80"/>
      <c r="NO364" s="80"/>
      <c r="NP364" s="80"/>
      <c r="NQ364" s="80"/>
      <c r="NR364" s="80"/>
      <c r="NS364" s="80"/>
      <c r="NT364" s="80"/>
      <c r="NU364" s="80"/>
      <c r="NV364" s="80"/>
      <c r="NW364" s="80"/>
      <c r="NX364" s="80"/>
      <c r="NY364" s="80"/>
      <c r="NZ364" s="80"/>
      <c r="OA364" s="80"/>
      <c r="OB364" s="79">
        <v>35384</v>
      </c>
    </row>
    <row r="365" spans="1:392" ht="13.15">
      <c r="A365" s="27" t="s">
        <v>524</v>
      </c>
      <c r="B365" s="23" t="s">
        <v>523</v>
      </c>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v>41</v>
      </c>
      <c r="AJ365" s="80"/>
      <c r="AK365" s="80"/>
      <c r="AL365" s="80"/>
      <c r="AM365" s="80"/>
      <c r="AN365" s="80"/>
      <c r="AO365" s="80"/>
      <c r="AP365" s="80"/>
      <c r="AQ365" s="80"/>
      <c r="AR365" s="80"/>
      <c r="AS365" s="80"/>
      <c r="AT365" s="80"/>
      <c r="AU365" s="80"/>
      <c r="AV365" s="80"/>
      <c r="AW365" s="80"/>
      <c r="AX365" s="80"/>
      <c r="AY365" s="80"/>
      <c r="AZ365" s="80"/>
      <c r="BA365" s="80"/>
      <c r="BB365" s="80"/>
      <c r="BC365" s="80"/>
      <c r="BD365" s="80"/>
      <c r="BE365" s="80"/>
      <c r="BF365" s="80"/>
      <c r="BG365" s="80"/>
      <c r="BH365" s="80"/>
      <c r="BI365" s="80"/>
      <c r="BJ365" s="80"/>
      <c r="BK365" s="80"/>
      <c r="BL365" s="80"/>
      <c r="BM365" s="80"/>
      <c r="BN365" s="80"/>
      <c r="BO365" s="81"/>
      <c r="BP365" s="80"/>
      <c r="BQ365" s="80"/>
      <c r="BR365" s="80"/>
      <c r="BS365" s="80"/>
      <c r="BT365" s="80"/>
      <c r="BU365" s="80"/>
      <c r="BV365" s="80"/>
      <c r="BW365" s="80"/>
      <c r="BX365" s="80"/>
      <c r="BY365" s="80"/>
      <c r="BZ365" s="80"/>
      <c r="CA365" s="80"/>
      <c r="CB365" s="80"/>
      <c r="CC365" s="80"/>
      <c r="CD365" s="80"/>
      <c r="CE365" s="80"/>
      <c r="CF365" s="80"/>
      <c r="CG365" s="80"/>
      <c r="CH365" s="80"/>
      <c r="CI365" s="80"/>
      <c r="CJ365" s="80"/>
      <c r="CK365" s="80"/>
      <c r="CL365" s="80"/>
      <c r="CM365" s="80"/>
      <c r="CN365" s="80"/>
      <c r="CO365" s="80"/>
      <c r="CP365" s="80"/>
      <c r="CQ365" s="80"/>
      <c r="CR365" s="80"/>
      <c r="CS365" s="80"/>
      <c r="CT365" s="80"/>
      <c r="CU365" s="80"/>
      <c r="CV365" s="80"/>
      <c r="CW365" s="80"/>
      <c r="CX365" s="80"/>
      <c r="CY365" s="80"/>
      <c r="CZ365" s="80"/>
      <c r="DA365" s="80"/>
      <c r="DB365" s="80"/>
      <c r="DC365" s="80"/>
      <c r="DD365" s="80"/>
      <c r="DE365" s="80"/>
      <c r="DF365" s="80"/>
      <c r="DG365" s="80"/>
      <c r="DH365" s="80"/>
      <c r="DI365" s="80"/>
      <c r="DJ365" s="80"/>
      <c r="DK365" s="80"/>
      <c r="DL365" s="80"/>
      <c r="DM365" s="80"/>
      <c r="DN365" s="80"/>
      <c r="DO365" s="80"/>
      <c r="DP365" s="80"/>
      <c r="DQ365" s="80"/>
      <c r="DR365" s="80"/>
      <c r="DS365" s="80"/>
      <c r="DT365" s="80"/>
      <c r="DU365" s="80"/>
      <c r="DV365" s="80"/>
      <c r="DW365" s="80"/>
      <c r="DX365" s="80"/>
      <c r="DY365" s="80"/>
      <c r="DZ365" s="80"/>
      <c r="EA365" s="80"/>
      <c r="EB365" s="80"/>
      <c r="EC365" s="80"/>
      <c r="ED365" s="80"/>
      <c r="EE365" s="80"/>
      <c r="EF365" s="80"/>
      <c r="EG365" s="80"/>
      <c r="EH365" s="80"/>
      <c r="EI365" s="80"/>
      <c r="EJ365" s="80"/>
      <c r="EK365" s="80"/>
      <c r="EL365" s="80"/>
      <c r="EM365" s="80"/>
      <c r="EN365" s="80"/>
      <c r="EO365" s="80"/>
      <c r="EP365" s="80"/>
      <c r="EQ365" s="80"/>
      <c r="ER365" s="80"/>
      <c r="ES365" s="80"/>
      <c r="ET365" s="80"/>
      <c r="EU365" s="80"/>
      <c r="EV365" s="80"/>
      <c r="EW365" s="80"/>
      <c r="EX365" s="80"/>
      <c r="EY365" s="80"/>
      <c r="EZ365" s="80"/>
      <c r="FA365" s="80"/>
      <c r="FB365" s="80"/>
      <c r="FC365" s="80"/>
      <c r="FD365" s="80"/>
      <c r="FE365" s="80"/>
      <c r="FF365" s="80"/>
      <c r="FG365" s="80"/>
      <c r="FH365" s="80"/>
      <c r="FI365" s="80"/>
      <c r="FJ365" s="80"/>
      <c r="FK365" s="80"/>
      <c r="FL365" s="80"/>
      <c r="FM365" s="80"/>
      <c r="FN365" s="80"/>
      <c r="FO365" s="80"/>
      <c r="FP365" s="80"/>
      <c r="FQ365" s="80"/>
      <c r="FR365" s="80"/>
      <c r="FS365" s="80"/>
      <c r="FT365" s="80"/>
      <c r="FU365" s="80"/>
      <c r="FV365" s="80"/>
      <c r="FW365" s="80"/>
      <c r="FX365" s="80"/>
      <c r="FY365" s="80"/>
      <c r="FZ365" s="80"/>
      <c r="GA365" s="80"/>
      <c r="GB365" s="80"/>
      <c r="GC365" s="80"/>
      <c r="GD365" s="80"/>
      <c r="GE365" s="80"/>
      <c r="GF365" s="80"/>
      <c r="GG365" s="80"/>
      <c r="GH365" s="80"/>
      <c r="GI365" s="80"/>
      <c r="GJ365" s="80"/>
      <c r="GK365" s="80"/>
      <c r="GL365" s="80"/>
      <c r="GM365" s="80"/>
      <c r="GN365" s="80"/>
      <c r="GO365" s="80"/>
      <c r="GP365" s="80"/>
      <c r="GQ365" s="80"/>
      <c r="GR365" s="80"/>
      <c r="GS365" s="80"/>
      <c r="GT365" s="80"/>
      <c r="GU365" s="80"/>
      <c r="GV365" s="80"/>
      <c r="GW365" s="80"/>
      <c r="GX365" s="80"/>
      <c r="GY365" s="80"/>
      <c r="GZ365" s="80"/>
      <c r="HA365" s="80"/>
      <c r="HB365" s="80"/>
      <c r="HC365" s="80"/>
      <c r="HD365" s="80"/>
      <c r="HE365" s="80"/>
      <c r="HF365" s="80"/>
      <c r="HG365" s="80"/>
      <c r="HH365" s="80"/>
      <c r="HI365" s="80"/>
      <c r="HJ365" s="80"/>
      <c r="HK365" s="80"/>
      <c r="HL365" s="80"/>
      <c r="HM365" s="80"/>
      <c r="HN365" s="80"/>
      <c r="HO365" s="80"/>
      <c r="HP365" s="80"/>
      <c r="HQ365" s="80"/>
      <c r="HR365" s="80"/>
      <c r="HS365" s="80"/>
      <c r="HT365" s="80"/>
      <c r="HU365" s="80"/>
      <c r="HV365" s="80"/>
      <c r="HW365" s="80"/>
      <c r="HX365" s="80"/>
      <c r="HY365" s="80"/>
      <c r="HZ365" s="80"/>
      <c r="IA365" s="80"/>
      <c r="IB365" s="80"/>
      <c r="IC365" s="80"/>
      <c r="ID365" s="80"/>
      <c r="IE365" s="80"/>
      <c r="IF365" s="80"/>
      <c r="IG365" s="80"/>
      <c r="IH365" s="80"/>
      <c r="II365" s="80"/>
      <c r="IJ365" s="80"/>
      <c r="IK365" s="80"/>
      <c r="IL365" s="80"/>
      <c r="IM365" s="80"/>
      <c r="IN365" s="80"/>
      <c r="IO365" s="80"/>
      <c r="IP365" s="80"/>
      <c r="IQ365" s="80"/>
      <c r="IR365" s="80"/>
      <c r="IS365" s="80"/>
      <c r="IT365" s="80"/>
      <c r="IU365" s="80"/>
      <c r="IV365" s="80"/>
      <c r="IW365" s="80"/>
      <c r="IX365" s="80"/>
      <c r="IY365" s="80"/>
      <c r="IZ365" s="80"/>
      <c r="JA365" s="80"/>
      <c r="JB365" s="80"/>
      <c r="JC365" s="80"/>
      <c r="JD365" s="80"/>
      <c r="JE365" s="80"/>
      <c r="JF365" s="80"/>
      <c r="JG365" s="80"/>
      <c r="JH365" s="80"/>
      <c r="JI365" s="80"/>
      <c r="JJ365" s="80"/>
      <c r="JK365" s="80"/>
      <c r="JL365" s="80"/>
      <c r="JM365" s="80"/>
      <c r="JN365" s="80"/>
      <c r="JO365" s="80"/>
      <c r="JP365" s="80"/>
      <c r="JQ365" s="80"/>
      <c r="JR365" s="80"/>
      <c r="JS365" s="80"/>
      <c r="JT365" s="80">
        <v>127</v>
      </c>
      <c r="JU365" s="80"/>
      <c r="JV365" s="80"/>
      <c r="JW365" s="80"/>
      <c r="JX365" s="80"/>
      <c r="JY365" s="80"/>
      <c r="JZ365" s="80"/>
      <c r="KA365" s="80"/>
      <c r="KB365" s="80"/>
      <c r="KC365" s="80"/>
      <c r="KD365" s="80"/>
      <c r="KE365" s="80"/>
      <c r="KF365" s="80"/>
      <c r="KG365" s="80"/>
      <c r="KH365" s="80"/>
      <c r="KI365" s="80"/>
      <c r="KJ365" s="80"/>
      <c r="KK365" s="80"/>
      <c r="KL365" s="80"/>
      <c r="KM365" s="80"/>
      <c r="KN365" s="80"/>
      <c r="KO365" s="80"/>
      <c r="KP365" s="80"/>
      <c r="KQ365" s="80"/>
      <c r="KR365" s="80"/>
      <c r="KS365" s="80"/>
      <c r="KT365" s="80"/>
      <c r="KU365" s="80"/>
      <c r="KV365" s="80"/>
      <c r="KW365" s="80"/>
      <c r="KX365" s="80"/>
      <c r="KY365" s="80"/>
      <c r="KZ365" s="80"/>
      <c r="LA365" s="80"/>
      <c r="LB365" s="80"/>
      <c r="LC365" s="80"/>
      <c r="LD365" s="80"/>
      <c r="LE365" s="80">
        <v>157</v>
      </c>
      <c r="LF365" s="80"/>
      <c r="LG365" s="80">
        <v>0</v>
      </c>
      <c r="LH365" s="80"/>
      <c r="LI365" s="80"/>
      <c r="LJ365" s="80"/>
      <c r="LK365" s="80"/>
      <c r="LL365" s="80"/>
      <c r="LM365" s="80"/>
      <c r="LN365" s="80"/>
      <c r="LO365" s="80">
        <v>1</v>
      </c>
      <c r="LP365" s="80">
        <v>756</v>
      </c>
      <c r="LQ365" s="80"/>
      <c r="LR365" s="80"/>
      <c r="LS365" s="80"/>
      <c r="LT365" s="80"/>
      <c r="LU365" s="80"/>
      <c r="LV365" s="80"/>
      <c r="LW365" s="80"/>
      <c r="LX365" s="80"/>
      <c r="LY365" s="80"/>
      <c r="LZ365" s="80"/>
      <c r="MA365" s="80"/>
      <c r="MB365" s="80"/>
      <c r="MC365" s="80"/>
      <c r="MD365" s="80"/>
      <c r="ME365" s="80"/>
      <c r="MF365" s="80"/>
      <c r="MG365" s="80"/>
      <c r="MH365" s="80"/>
      <c r="MI365" s="80"/>
      <c r="MJ365" s="80"/>
      <c r="MK365" s="80"/>
      <c r="ML365" s="80"/>
      <c r="MM365" s="80"/>
      <c r="MN365" s="80"/>
      <c r="MO365" s="80"/>
      <c r="MP365" s="80"/>
      <c r="MQ365" s="80"/>
      <c r="MR365" s="80"/>
      <c r="MS365" s="80"/>
      <c r="MT365" s="80">
        <v>8348</v>
      </c>
      <c r="MU365" s="80">
        <v>1811</v>
      </c>
      <c r="MV365" s="80">
        <v>17563</v>
      </c>
      <c r="MW365" s="80"/>
      <c r="MX365" s="80"/>
      <c r="MY365" s="80"/>
      <c r="MZ365" s="80"/>
      <c r="NA365" s="80"/>
      <c r="NB365" s="80"/>
      <c r="NC365" s="80"/>
      <c r="ND365" s="80">
        <v>565</v>
      </c>
      <c r="NE365" s="80"/>
      <c r="NF365" s="80"/>
      <c r="NG365" s="80"/>
      <c r="NH365" s="80"/>
      <c r="NI365" s="80"/>
      <c r="NJ365" s="80"/>
      <c r="NK365" s="80"/>
      <c r="NL365" s="80"/>
      <c r="NM365" s="80"/>
      <c r="NN365" s="80"/>
      <c r="NO365" s="80"/>
      <c r="NP365" s="80"/>
      <c r="NQ365" s="80"/>
      <c r="NR365" s="80"/>
      <c r="NS365" s="80"/>
      <c r="NT365" s="80"/>
      <c r="NU365" s="80"/>
      <c r="NV365" s="80"/>
      <c r="NW365" s="80"/>
      <c r="NX365" s="80"/>
      <c r="NY365" s="80"/>
      <c r="NZ365" s="80"/>
      <c r="OA365" s="80"/>
      <c r="OB365" s="79">
        <v>29367</v>
      </c>
    </row>
    <row r="366" spans="1:392" ht="13.15">
      <c r="A366" s="27">
        <v>711500</v>
      </c>
      <c r="B366" s="23" t="s">
        <v>525</v>
      </c>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v>13</v>
      </c>
      <c r="AJ366" s="80"/>
      <c r="AK366" s="80"/>
      <c r="AL366" s="80"/>
      <c r="AM366" s="80"/>
      <c r="AN366" s="80"/>
      <c r="AO366" s="80"/>
      <c r="AP366" s="80"/>
      <c r="AQ366" s="80"/>
      <c r="AR366" s="80"/>
      <c r="AS366" s="80"/>
      <c r="AT366" s="80"/>
      <c r="AU366" s="80"/>
      <c r="AV366" s="80"/>
      <c r="AW366" s="80"/>
      <c r="AX366" s="80"/>
      <c r="AY366" s="80"/>
      <c r="AZ366" s="80"/>
      <c r="BA366" s="80"/>
      <c r="BB366" s="80"/>
      <c r="BC366" s="80"/>
      <c r="BD366" s="80"/>
      <c r="BE366" s="80"/>
      <c r="BF366" s="80"/>
      <c r="BG366" s="80"/>
      <c r="BH366" s="80"/>
      <c r="BI366" s="80"/>
      <c r="BJ366" s="80"/>
      <c r="BK366" s="80"/>
      <c r="BL366" s="80"/>
      <c r="BM366" s="80"/>
      <c r="BN366" s="80"/>
      <c r="BO366" s="81"/>
      <c r="BP366" s="80"/>
      <c r="BQ366" s="80"/>
      <c r="BR366" s="80"/>
      <c r="BS366" s="80"/>
      <c r="BT366" s="80"/>
      <c r="BU366" s="80"/>
      <c r="BV366" s="80"/>
      <c r="BW366" s="80"/>
      <c r="BX366" s="80"/>
      <c r="BY366" s="80"/>
      <c r="BZ366" s="80"/>
      <c r="CA366" s="80"/>
      <c r="CB366" s="80"/>
      <c r="CC366" s="80"/>
      <c r="CD366" s="80"/>
      <c r="CE366" s="80"/>
      <c r="CF366" s="80"/>
      <c r="CG366" s="80"/>
      <c r="CH366" s="80"/>
      <c r="CI366" s="80"/>
      <c r="CJ366" s="80"/>
      <c r="CK366" s="80"/>
      <c r="CL366" s="80"/>
      <c r="CM366" s="80"/>
      <c r="CN366" s="80"/>
      <c r="CO366" s="80"/>
      <c r="CP366" s="80"/>
      <c r="CQ366" s="80"/>
      <c r="CR366" s="80"/>
      <c r="CS366" s="80"/>
      <c r="CT366" s="80"/>
      <c r="CU366" s="80"/>
      <c r="CV366" s="80"/>
      <c r="CW366" s="80"/>
      <c r="CX366" s="80"/>
      <c r="CY366" s="80"/>
      <c r="CZ366" s="80"/>
      <c r="DA366" s="80"/>
      <c r="DB366" s="80"/>
      <c r="DC366" s="80"/>
      <c r="DD366" s="80"/>
      <c r="DE366" s="80"/>
      <c r="DF366" s="80"/>
      <c r="DG366" s="80"/>
      <c r="DH366" s="80"/>
      <c r="DI366" s="80"/>
      <c r="DJ366" s="80"/>
      <c r="DK366" s="80"/>
      <c r="DL366" s="80"/>
      <c r="DM366" s="80"/>
      <c r="DN366" s="80"/>
      <c r="DO366" s="80"/>
      <c r="DP366" s="80"/>
      <c r="DQ366" s="80"/>
      <c r="DR366" s="80"/>
      <c r="DS366" s="80"/>
      <c r="DT366" s="80"/>
      <c r="DU366" s="80"/>
      <c r="DV366" s="80"/>
      <c r="DW366" s="80"/>
      <c r="DX366" s="80"/>
      <c r="DY366" s="80"/>
      <c r="DZ366" s="80"/>
      <c r="EA366" s="80"/>
      <c r="EB366" s="80"/>
      <c r="EC366" s="80"/>
      <c r="ED366" s="80"/>
      <c r="EE366" s="80"/>
      <c r="EF366" s="80"/>
      <c r="EG366" s="80"/>
      <c r="EH366" s="80"/>
      <c r="EI366" s="80"/>
      <c r="EJ366" s="80"/>
      <c r="EK366" s="80"/>
      <c r="EL366" s="80"/>
      <c r="EM366" s="80"/>
      <c r="EN366" s="80"/>
      <c r="EO366" s="80"/>
      <c r="EP366" s="80"/>
      <c r="EQ366" s="80"/>
      <c r="ER366" s="80"/>
      <c r="ES366" s="80"/>
      <c r="ET366" s="80"/>
      <c r="EU366" s="80"/>
      <c r="EV366" s="80"/>
      <c r="EW366" s="80"/>
      <c r="EX366" s="80"/>
      <c r="EY366" s="80"/>
      <c r="EZ366" s="80"/>
      <c r="FA366" s="80"/>
      <c r="FB366" s="80"/>
      <c r="FC366" s="80"/>
      <c r="FD366" s="80"/>
      <c r="FE366" s="80"/>
      <c r="FF366" s="80"/>
      <c r="FG366" s="80"/>
      <c r="FH366" s="80"/>
      <c r="FI366" s="80"/>
      <c r="FJ366" s="80"/>
      <c r="FK366" s="80"/>
      <c r="FL366" s="80"/>
      <c r="FM366" s="80"/>
      <c r="FN366" s="80"/>
      <c r="FO366" s="80"/>
      <c r="FP366" s="80"/>
      <c r="FQ366" s="80"/>
      <c r="FR366" s="80"/>
      <c r="FS366" s="80"/>
      <c r="FT366" s="80"/>
      <c r="FU366" s="80"/>
      <c r="FV366" s="80"/>
      <c r="FW366" s="80"/>
      <c r="FX366" s="80"/>
      <c r="FY366" s="80"/>
      <c r="FZ366" s="80"/>
      <c r="GA366" s="80"/>
      <c r="GB366" s="80"/>
      <c r="GC366" s="80"/>
      <c r="GD366" s="80"/>
      <c r="GE366" s="80"/>
      <c r="GF366" s="80"/>
      <c r="GG366" s="80"/>
      <c r="GH366" s="80"/>
      <c r="GI366" s="80"/>
      <c r="GJ366" s="80"/>
      <c r="GK366" s="80"/>
      <c r="GL366" s="80"/>
      <c r="GM366" s="80"/>
      <c r="GN366" s="80"/>
      <c r="GO366" s="80"/>
      <c r="GP366" s="80"/>
      <c r="GQ366" s="80"/>
      <c r="GR366" s="80"/>
      <c r="GS366" s="80"/>
      <c r="GT366" s="80"/>
      <c r="GU366" s="80"/>
      <c r="GV366" s="80"/>
      <c r="GW366" s="80"/>
      <c r="GX366" s="80"/>
      <c r="GY366" s="80"/>
      <c r="GZ366" s="80"/>
      <c r="HA366" s="80"/>
      <c r="HB366" s="80"/>
      <c r="HC366" s="80"/>
      <c r="HD366" s="80"/>
      <c r="HE366" s="80"/>
      <c r="HF366" s="80"/>
      <c r="HG366" s="80"/>
      <c r="HH366" s="80"/>
      <c r="HI366" s="80"/>
      <c r="HJ366" s="80"/>
      <c r="HK366" s="80"/>
      <c r="HL366" s="80"/>
      <c r="HM366" s="80"/>
      <c r="HN366" s="80"/>
      <c r="HO366" s="80"/>
      <c r="HP366" s="80"/>
      <c r="HQ366" s="80"/>
      <c r="HR366" s="80"/>
      <c r="HS366" s="80"/>
      <c r="HT366" s="80"/>
      <c r="HU366" s="80"/>
      <c r="HV366" s="80"/>
      <c r="HW366" s="80"/>
      <c r="HX366" s="80"/>
      <c r="HY366" s="80"/>
      <c r="HZ366" s="80"/>
      <c r="IA366" s="80"/>
      <c r="IB366" s="80"/>
      <c r="IC366" s="80"/>
      <c r="ID366" s="80"/>
      <c r="IE366" s="80"/>
      <c r="IF366" s="80"/>
      <c r="IG366" s="80"/>
      <c r="IH366" s="80"/>
      <c r="II366" s="80"/>
      <c r="IJ366" s="80"/>
      <c r="IK366" s="80"/>
      <c r="IL366" s="80"/>
      <c r="IM366" s="80"/>
      <c r="IN366" s="80"/>
      <c r="IO366" s="80"/>
      <c r="IP366" s="80"/>
      <c r="IQ366" s="80"/>
      <c r="IR366" s="80"/>
      <c r="IS366" s="80"/>
      <c r="IT366" s="80"/>
      <c r="IU366" s="80"/>
      <c r="IV366" s="80"/>
      <c r="IW366" s="80"/>
      <c r="IX366" s="80"/>
      <c r="IY366" s="80"/>
      <c r="IZ366" s="80"/>
      <c r="JA366" s="80"/>
      <c r="JB366" s="80"/>
      <c r="JC366" s="80"/>
      <c r="JD366" s="80"/>
      <c r="JE366" s="80"/>
      <c r="JF366" s="80"/>
      <c r="JG366" s="80"/>
      <c r="JH366" s="80"/>
      <c r="JI366" s="80"/>
      <c r="JJ366" s="80"/>
      <c r="JK366" s="80"/>
      <c r="JL366" s="80"/>
      <c r="JM366" s="80"/>
      <c r="JN366" s="80"/>
      <c r="JO366" s="80"/>
      <c r="JP366" s="80"/>
      <c r="JQ366" s="80"/>
      <c r="JR366" s="80"/>
      <c r="JS366" s="80"/>
      <c r="JT366" s="80">
        <v>17</v>
      </c>
      <c r="JU366" s="80"/>
      <c r="JV366" s="80"/>
      <c r="JW366" s="80"/>
      <c r="JX366" s="80"/>
      <c r="JY366" s="80"/>
      <c r="JZ366" s="80"/>
      <c r="KA366" s="80"/>
      <c r="KB366" s="80"/>
      <c r="KC366" s="80"/>
      <c r="KD366" s="80"/>
      <c r="KE366" s="80"/>
      <c r="KF366" s="80"/>
      <c r="KG366" s="80"/>
      <c r="KH366" s="80"/>
      <c r="KI366" s="80"/>
      <c r="KJ366" s="80"/>
      <c r="KK366" s="80"/>
      <c r="KL366" s="80"/>
      <c r="KM366" s="80"/>
      <c r="KN366" s="80"/>
      <c r="KO366" s="80"/>
      <c r="KP366" s="80"/>
      <c r="KQ366" s="80"/>
      <c r="KR366" s="80"/>
      <c r="KS366" s="80"/>
      <c r="KT366" s="80"/>
      <c r="KU366" s="80"/>
      <c r="KV366" s="80"/>
      <c r="KW366" s="80"/>
      <c r="KX366" s="80"/>
      <c r="KY366" s="80"/>
      <c r="KZ366" s="80"/>
      <c r="LA366" s="80"/>
      <c r="LB366" s="80"/>
      <c r="LC366" s="80"/>
      <c r="LD366" s="80"/>
      <c r="LE366" s="80">
        <v>2108</v>
      </c>
      <c r="LF366" s="80"/>
      <c r="LG366" s="80">
        <v>0</v>
      </c>
      <c r="LH366" s="80"/>
      <c r="LI366" s="80"/>
      <c r="LJ366" s="80"/>
      <c r="LK366" s="80"/>
      <c r="LL366" s="80"/>
      <c r="LM366" s="80"/>
      <c r="LN366" s="80"/>
      <c r="LO366" s="80">
        <v>0</v>
      </c>
      <c r="LP366" s="80">
        <v>12</v>
      </c>
      <c r="LQ366" s="80"/>
      <c r="LR366" s="80"/>
      <c r="LS366" s="80"/>
      <c r="LT366" s="80"/>
      <c r="LU366" s="80"/>
      <c r="LV366" s="80"/>
      <c r="LW366" s="80"/>
      <c r="LX366" s="80"/>
      <c r="LY366" s="80"/>
      <c r="LZ366" s="80"/>
      <c r="MA366" s="80"/>
      <c r="MB366" s="80"/>
      <c r="MC366" s="80"/>
      <c r="MD366" s="80"/>
      <c r="ME366" s="80"/>
      <c r="MF366" s="80"/>
      <c r="MG366" s="80"/>
      <c r="MH366" s="80"/>
      <c r="MI366" s="80"/>
      <c r="MJ366" s="80"/>
      <c r="MK366" s="80"/>
      <c r="ML366" s="80"/>
      <c r="MM366" s="80"/>
      <c r="MN366" s="80"/>
      <c r="MO366" s="80"/>
      <c r="MP366" s="80"/>
      <c r="MQ366" s="80"/>
      <c r="MR366" s="80"/>
      <c r="MS366" s="80"/>
      <c r="MT366" s="80"/>
      <c r="MU366" s="80"/>
      <c r="MV366" s="80">
        <v>4064</v>
      </c>
      <c r="MW366" s="80">
        <v>24006</v>
      </c>
      <c r="MX366" s="80"/>
      <c r="MY366" s="80"/>
      <c r="MZ366" s="80"/>
      <c r="NA366" s="80"/>
      <c r="NB366" s="80"/>
      <c r="NC366" s="80"/>
      <c r="ND366" s="80">
        <v>4</v>
      </c>
      <c r="NE366" s="80"/>
      <c r="NF366" s="80"/>
      <c r="NG366" s="80"/>
      <c r="NH366" s="80"/>
      <c r="NI366" s="80"/>
      <c r="NJ366" s="80"/>
      <c r="NK366" s="80"/>
      <c r="NL366" s="80"/>
      <c r="NM366" s="80"/>
      <c r="NN366" s="80"/>
      <c r="NO366" s="80"/>
      <c r="NP366" s="80"/>
      <c r="NQ366" s="80"/>
      <c r="NR366" s="80"/>
      <c r="NS366" s="80"/>
      <c r="NT366" s="80"/>
      <c r="NU366" s="80"/>
      <c r="NV366" s="80"/>
      <c r="NW366" s="80"/>
      <c r="NX366" s="80"/>
      <c r="NY366" s="80"/>
      <c r="NZ366" s="80"/>
      <c r="OA366" s="80"/>
      <c r="OB366" s="79">
        <v>30224</v>
      </c>
    </row>
    <row r="367" spans="1:392" ht="13.15">
      <c r="A367" s="27">
        <v>712000</v>
      </c>
      <c r="B367" s="23" t="s">
        <v>526</v>
      </c>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v>23</v>
      </c>
      <c r="AJ367" s="80"/>
      <c r="AK367" s="80"/>
      <c r="AL367" s="80"/>
      <c r="AM367" s="80"/>
      <c r="AN367" s="80"/>
      <c r="AO367" s="80"/>
      <c r="AP367" s="80"/>
      <c r="AQ367" s="80"/>
      <c r="AR367" s="80"/>
      <c r="AS367" s="80"/>
      <c r="AT367" s="80"/>
      <c r="AU367" s="80"/>
      <c r="AV367" s="80"/>
      <c r="AW367" s="80"/>
      <c r="AX367" s="80"/>
      <c r="AY367" s="80"/>
      <c r="AZ367" s="80"/>
      <c r="BA367" s="80"/>
      <c r="BB367" s="80"/>
      <c r="BC367" s="80"/>
      <c r="BD367" s="80"/>
      <c r="BE367" s="80"/>
      <c r="BF367" s="80"/>
      <c r="BG367" s="80"/>
      <c r="BH367" s="80"/>
      <c r="BI367" s="80"/>
      <c r="BJ367" s="80"/>
      <c r="BK367" s="80"/>
      <c r="BL367" s="80"/>
      <c r="BM367" s="80"/>
      <c r="BN367" s="80"/>
      <c r="BO367" s="81"/>
      <c r="BP367" s="80"/>
      <c r="BQ367" s="80"/>
      <c r="BR367" s="80"/>
      <c r="BS367" s="80"/>
      <c r="BT367" s="80"/>
      <c r="BU367" s="80"/>
      <c r="BV367" s="80"/>
      <c r="BW367" s="80"/>
      <c r="BX367" s="80"/>
      <c r="BY367" s="80"/>
      <c r="BZ367" s="80"/>
      <c r="CA367" s="80"/>
      <c r="CB367" s="80"/>
      <c r="CC367" s="80"/>
      <c r="CD367" s="80"/>
      <c r="CE367" s="80"/>
      <c r="CF367" s="80"/>
      <c r="CG367" s="80"/>
      <c r="CH367" s="80"/>
      <c r="CI367" s="80"/>
      <c r="CJ367" s="80"/>
      <c r="CK367" s="80"/>
      <c r="CL367" s="80"/>
      <c r="CM367" s="80"/>
      <c r="CN367" s="80"/>
      <c r="CO367" s="80"/>
      <c r="CP367" s="80"/>
      <c r="CQ367" s="80"/>
      <c r="CR367" s="80"/>
      <c r="CS367" s="80"/>
      <c r="CT367" s="80"/>
      <c r="CU367" s="80"/>
      <c r="CV367" s="80"/>
      <c r="CW367" s="80"/>
      <c r="CX367" s="80"/>
      <c r="CY367" s="80"/>
      <c r="CZ367" s="80"/>
      <c r="DA367" s="80"/>
      <c r="DB367" s="80"/>
      <c r="DC367" s="80"/>
      <c r="DD367" s="80"/>
      <c r="DE367" s="80"/>
      <c r="DF367" s="80"/>
      <c r="DG367" s="80"/>
      <c r="DH367" s="80"/>
      <c r="DI367" s="80"/>
      <c r="DJ367" s="80"/>
      <c r="DK367" s="80"/>
      <c r="DL367" s="80"/>
      <c r="DM367" s="80"/>
      <c r="DN367" s="80"/>
      <c r="DO367" s="80"/>
      <c r="DP367" s="80"/>
      <c r="DQ367" s="80"/>
      <c r="DR367" s="80"/>
      <c r="DS367" s="80"/>
      <c r="DT367" s="80"/>
      <c r="DU367" s="80"/>
      <c r="DV367" s="80"/>
      <c r="DW367" s="80"/>
      <c r="DX367" s="80"/>
      <c r="DY367" s="80"/>
      <c r="DZ367" s="80"/>
      <c r="EA367" s="80"/>
      <c r="EB367" s="80"/>
      <c r="EC367" s="80"/>
      <c r="ED367" s="80"/>
      <c r="EE367" s="80"/>
      <c r="EF367" s="80"/>
      <c r="EG367" s="80"/>
      <c r="EH367" s="80"/>
      <c r="EI367" s="80"/>
      <c r="EJ367" s="80"/>
      <c r="EK367" s="80"/>
      <c r="EL367" s="80"/>
      <c r="EM367" s="80"/>
      <c r="EN367" s="80"/>
      <c r="EO367" s="80"/>
      <c r="EP367" s="80"/>
      <c r="EQ367" s="80"/>
      <c r="ER367" s="80"/>
      <c r="ES367" s="80"/>
      <c r="ET367" s="80"/>
      <c r="EU367" s="80"/>
      <c r="EV367" s="80"/>
      <c r="EW367" s="80"/>
      <c r="EX367" s="80"/>
      <c r="EY367" s="80"/>
      <c r="EZ367" s="80"/>
      <c r="FA367" s="80"/>
      <c r="FB367" s="80"/>
      <c r="FC367" s="80"/>
      <c r="FD367" s="80"/>
      <c r="FE367" s="80"/>
      <c r="FF367" s="80"/>
      <c r="FG367" s="80"/>
      <c r="FH367" s="80"/>
      <c r="FI367" s="80"/>
      <c r="FJ367" s="80"/>
      <c r="FK367" s="80"/>
      <c r="FL367" s="80"/>
      <c r="FM367" s="80"/>
      <c r="FN367" s="80"/>
      <c r="FO367" s="80"/>
      <c r="FP367" s="80"/>
      <c r="FQ367" s="80"/>
      <c r="FR367" s="80"/>
      <c r="FS367" s="80"/>
      <c r="FT367" s="80"/>
      <c r="FU367" s="80"/>
      <c r="FV367" s="80"/>
      <c r="FW367" s="80"/>
      <c r="FX367" s="80"/>
      <c r="FY367" s="80"/>
      <c r="FZ367" s="80"/>
      <c r="GA367" s="80"/>
      <c r="GB367" s="80"/>
      <c r="GC367" s="80"/>
      <c r="GD367" s="80"/>
      <c r="GE367" s="80"/>
      <c r="GF367" s="80"/>
      <c r="GG367" s="80"/>
      <c r="GH367" s="80"/>
      <c r="GI367" s="80"/>
      <c r="GJ367" s="80"/>
      <c r="GK367" s="80"/>
      <c r="GL367" s="80"/>
      <c r="GM367" s="80"/>
      <c r="GN367" s="80"/>
      <c r="GO367" s="80"/>
      <c r="GP367" s="80"/>
      <c r="GQ367" s="80"/>
      <c r="GR367" s="80"/>
      <c r="GS367" s="80"/>
      <c r="GT367" s="80"/>
      <c r="GU367" s="80"/>
      <c r="GV367" s="80"/>
      <c r="GW367" s="80"/>
      <c r="GX367" s="80"/>
      <c r="GY367" s="80"/>
      <c r="GZ367" s="80"/>
      <c r="HA367" s="80"/>
      <c r="HB367" s="80"/>
      <c r="HC367" s="80"/>
      <c r="HD367" s="80"/>
      <c r="HE367" s="80"/>
      <c r="HF367" s="80"/>
      <c r="HG367" s="80"/>
      <c r="HH367" s="80"/>
      <c r="HI367" s="80"/>
      <c r="HJ367" s="80"/>
      <c r="HK367" s="80"/>
      <c r="HL367" s="80"/>
      <c r="HM367" s="80"/>
      <c r="HN367" s="80"/>
      <c r="HO367" s="80"/>
      <c r="HP367" s="80"/>
      <c r="HQ367" s="80"/>
      <c r="HR367" s="80"/>
      <c r="HS367" s="80"/>
      <c r="HT367" s="80"/>
      <c r="HU367" s="80"/>
      <c r="HV367" s="80"/>
      <c r="HW367" s="80"/>
      <c r="HX367" s="80"/>
      <c r="HY367" s="80"/>
      <c r="HZ367" s="80"/>
      <c r="IA367" s="80"/>
      <c r="IB367" s="80"/>
      <c r="IC367" s="80"/>
      <c r="ID367" s="80"/>
      <c r="IE367" s="80"/>
      <c r="IF367" s="80"/>
      <c r="IG367" s="80"/>
      <c r="IH367" s="80"/>
      <c r="II367" s="80"/>
      <c r="IJ367" s="80"/>
      <c r="IK367" s="80"/>
      <c r="IL367" s="80"/>
      <c r="IM367" s="80"/>
      <c r="IN367" s="80"/>
      <c r="IO367" s="80"/>
      <c r="IP367" s="80"/>
      <c r="IQ367" s="80"/>
      <c r="IR367" s="80"/>
      <c r="IS367" s="80"/>
      <c r="IT367" s="80"/>
      <c r="IU367" s="80"/>
      <c r="IV367" s="80"/>
      <c r="IW367" s="80"/>
      <c r="IX367" s="80"/>
      <c r="IY367" s="80"/>
      <c r="IZ367" s="80"/>
      <c r="JA367" s="80"/>
      <c r="JB367" s="80"/>
      <c r="JC367" s="80"/>
      <c r="JD367" s="80"/>
      <c r="JE367" s="80"/>
      <c r="JF367" s="80"/>
      <c r="JG367" s="80"/>
      <c r="JH367" s="80"/>
      <c r="JI367" s="80"/>
      <c r="JJ367" s="80"/>
      <c r="JK367" s="80"/>
      <c r="JL367" s="80"/>
      <c r="JM367" s="80"/>
      <c r="JN367" s="80"/>
      <c r="JO367" s="80"/>
      <c r="JP367" s="80"/>
      <c r="JQ367" s="80"/>
      <c r="JR367" s="80"/>
      <c r="JS367" s="80"/>
      <c r="JT367" s="80">
        <v>462</v>
      </c>
      <c r="JU367" s="80"/>
      <c r="JV367" s="80"/>
      <c r="JW367" s="80"/>
      <c r="JX367" s="80"/>
      <c r="JY367" s="80"/>
      <c r="JZ367" s="80"/>
      <c r="KA367" s="80"/>
      <c r="KB367" s="80"/>
      <c r="KC367" s="80"/>
      <c r="KD367" s="80"/>
      <c r="KE367" s="80"/>
      <c r="KF367" s="80"/>
      <c r="KG367" s="80"/>
      <c r="KH367" s="80"/>
      <c r="KI367" s="80"/>
      <c r="KJ367" s="80"/>
      <c r="KK367" s="80"/>
      <c r="KL367" s="80"/>
      <c r="KM367" s="80"/>
      <c r="KN367" s="80"/>
      <c r="KO367" s="80"/>
      <c r="KP367" s="80"/>
      <c r="KQ367" s="80"/>
      <c r="KR367" s="80"/>
      <c r="KS367" s="80"/>
      <c r="KT367" s="80"/>
      <c r="KU367" s="80"/>
      <c r="KV367" s="80"/>
      <c r="KW367" s="80"/>
      <c r="KX367" s="80"/>
      <c r="KY367" s="80"/>
      <c r="KZ367" s="80"/>
      <c r="LA367" s="80"/>
      <c r="LB367" s="80"/>
      <c r="LC367" s="80">
        <v>10</v>
      </c>
      <c r="LD367" s="80"/>
      <c r="LE367" s="80">
        <v>4</v>
      </c>
      <c r="LF367" s="80"/>
      <c r="LG367" s="80">
        <v>14</v>
      </c>
      <c r="LH367" s="80"/>
      <c r="LI367" s="80"/>
      <c r="LJ367" s="80"/>
      <c r="LK367" s="80"/>
      <c r="LL367" s="80"/>
      <c r="LM367" s="80"/>
      <c r="LN367" s="80"/>
      <c r="LO367" s="80">
        <v>4</v>
      </c>
      <c r="LP367" s="80">
        <v>11</v>
      </c>
      <c r="LQ367" s="80"/>
      <c r="LR367" s="80"/>
      <c r="LS367" s="80"/>
      <c r="LT367" s="80"/>
      <c r="LU367" s="80"/>
      <c r="LV367" s="80"/>
      <c r="LW367" s="80"/>
      <c r="LX367" s="80"/>
      <c r="LY367" s="80"/>
      <c r="LZ367" s="80"/>
      <c r="MA367" s="80"/>
      <c r="MB367" s="80"/>
      <c r="MC367" s="80"/>
      <c r="MD367" s="80"/>
      <c r="ME367" s="80"/>
      <c r="MF367" s="80"/>
      <c r="MG367" s="80"/>
      <c r="MH367" s="80"/>
      <c r="MI367" s="80"/>
      <c r="MJ367" s="80"/>
      <c r="MK367" s="80"/>
      <c r="ML367" s="80"/>
      <c r="MM367" s="80"/>
      <c r="MN367" s="80"/>
      <c r="MO367" s="80"/>
      <c r="MP367" s="80"/>
      <c r="MQ367" s="80"/>
      <c r="MR367" s="80"/>
      <c r="MS367" s="80"/>
      <c r="MT367" s="80">
        <v>5</v>
      </c>
      <c r="MU367" s="80"/>
      <c r="MV367" s="80"/>
      <c r="MW367" s="80"/>
      <c r="MX367" s="80">
        <v>10195</v>
      </c>
      <c r="MY367" s="80"/>
      <c r="MZ367" s="80"/>
      <c r="NA367" s="80">
        <v>17</v>
      </c>
      <c r="NB367" s="80">
        <v>2</v>
      </c>
      <c r="NC367" s="80"/>
      <c r="ND367" s="80">
        <v>316</v>
      </c>
      <c r="NE367" s="80"/>
      <c r="NF367" s="80"/>
      <c r="NG367" s="80"/>
      <c r="NH367" s="80"/>
      <c r="NI367" s="80"/>
      <c r="NJ367" s="80"/>
      <c r="NK367" s="80"/>
      <c r="NL367" s="80"/>
      <c r="NM367" s="80">
        <v>48</v>
      </c>
      <c r="NN367" s="80"/>
      <c r="NO367" s="80"/>
      <c r="NP367" s="80"/>
      <c r="NQ367" s="80"/>
      <c r="NR367" s="80"/>
      <c r="NS367" s="80"/>
      <c r="NT367" s="80"/>
      <c r="NU367" s="80"/>
      <c r="NV367" s="80"/>
      <c r="NW367" s="80"/>
      <c r="NX367" s="80"/>
      <c r="NY367" s="80"/>
      <c r="NZ367" s="80"/>
      <c r="OA367" s="80"/>
      <c r="OB367" s="79">
        <v>11111</v>
      </c>
    </row>
    <row r="368" spans="1:392" ht="13.15">
      <c r="A368" s="27">
        <v>713100</v>
      </c>
      <c r="B368" s="23" t="s">
        <v>527</v>
      </c>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v>76</v>
      </c>
      <c r="AJ368" s="80"/>
      <c r="AK368" s="80"/>
      <c r="AL368" s="80"/>
      <c r="AM368" s="80"/>
      <c r="AN368" s="80"/>
      <c r="AO368" s="80"/>
      <c r="AP368" s="80"/>
      <c r="AQ368" s="80"/>
      <c r="AR368" s="80"/>
      <c r="AS368" s="80"/>
      <c r="AT368" s="80"/>
      <c r="AU368" s="80"/>
      <c r="AV368" s="80"/>
      <c r="AW368" s="80"/>
      <c r="AX368" s="80"/>
      <c r="AY368" s="80"/>
      <c r="AZ368" s="80"/>
      <c r="BA368" s="80"/>
      <c r="BB368" s="80"/>
      <c r="BC368" s="80"/>
      <c r="BD368" s="80"/>
      <c r="BE368" s="80"/>
      <c r="BF368" s="80"/>
      <c r="BG368" s="80"/>
      <c r="BH368" s="80"/>
      <c r="BI368" s="80"/>
      <c r="BJ368" s="80"/>
      <c r="BK368" s="80"/>
      <c r="BL368" s="80"/>
      <c r="BM368" s="80"/>
      <c r="BN368" s="80"/>
      <c r="BO368" s="81"/>
      <c r="BP368" s="80"/>
      <c r="BQ368" s="80"/>
      <c r="BR368" s="80"/>
      <c r="BS368" s="80"/>
      <c r="BT368" s="80"/>
      <c r="BU368" s="80"/>
      <c r="BV368" s="80"/>
      <c r="BW368" s="80"/>
      <c r="BX368" s="80"/>
      <c r="BY368" s="80"/>
      <c r="BZ368" s="80"/>
      <c r="CA368" s="80"/>
      <c r="CB368" s="80"/>
      <c r="CC368" s="80"/>
      <c r="CD368" s="80"/>
      <c r="CE368" s="80"/>
      <c r="CF368" s="80"/>
      <c r="CG368" s="80"/>
      <c r="CH368" s="80"/>
      <c r="CI368" s="80"/>
      <c r="CJ368" s="80"/>
      <c r="CK368" s="80"/>
      <c r="CL368" s="80"/>
      <c r="CM368" s="80"/>
      <c r="CN368" s="80"/>
      <c r="CO368" s="80"/>
      <c r="CP368" s="80"/>
      <c r="CQ368" s="80"/>
      <c r="CR368" s="80"/>
      <c r="CS368" s="80"/>
      <c r="CT368" s="80"/>
      <c r="CU368" s="80"/>
      <c r="CV368" s="80"/>
      <c r="CW368" s="80"/>
      <c r="CX368" s="80"/>
      <c r="CY368" s="80"/>
      <c r="CZ368" s="80"/>
      <c r="DA368" s="80"/>
      <c r="DB368" s="80"/>
      <c r="DC368" s="80"/>
      <c r="DD368" s="80"/>
      <c r="DE368" s="80"/>
      <c r="DF368" s="80"/>
      <c r="DG368" s="80"/>
      <c r="DH368" s="80"/>
      <c r="DI368" s="80"/>
      <c r="DJ368" s="80"/>
      <c r="DK368" s="80"/>
      <c r="DL368" s="80"/>
      <c r="DM368" s="80"/>
      <c r="DN368" s="80"/>
      <c r="DO368" s="80"/>
      <c r="DP368" s="80"/>
      <c r="DQ368" s="80"/>
      <c r="DR368" s="80"/>
      <c r="DS368" s="80"/>
      <c r="DT368" s="80"/>
      <c r="DU368" s="80"/>
      <c r="DV368" s="80"/>
      <c r="DW368" s="80"/>
      <c r="DX368" s="80"/>
      <c r="DY368" s="80"/>
      <c r="DZ368" s="80"/>
      <c r="EA368" s="80"/>
      <c r="EB368" s="80"/>
      <c r="EC368" s="80"/>
      <c r="ED368" s="80"/>
      <c r="EE368" s="80"/>
      <c r="EF368" s="80"/>
      <c r="EG368" s="80"/>
      <c r="EH368" s="80"/>
      <c r="EI368" s="80"/>
      <c r="EJ368" s="80"/>
      <c r="EK368" s="80"/>
      <c r="EL368" s="80"/>
      <c r="EM368" s="80"/>
      <c r="EN368" s="80"/>
      <c r="EO368" s="80"/>
      <c r="EP368" s="80"/>
      <c r="EQ368" s="80"/>
      <c r="ER368" s="80"/>
      <c r="ES368" s="80"/>
      <c r="ET368" s="80"/>
      <c r="EU368" s="80"/>
      <c r="EV368" s="80"/>
      <c r="EW368" s="80"/>
      <c r="EX368" s="80"/>
      <c r="EY368" s="80"/>
      <c r="EZ368" s="80"/>
      <c r="FA368" s="80"/>
      <c r="FB368" s="80"/>
      <c r="FC368" s="80"/>
      <c r="FD368" s="80"/>
      <c r="FE368" s="80"/>
      <c r="FF368" s="80"/>
      <c r="FG368" s="80"/>
      <c r="FH368" s="80"/>
      <c r="FI368" s="80"/>
      <c r="FJ368" s="80"/>
      <c r="FK368" s="80"/>
      <c r="FL368" s="80"/>
      <c r="FM368" s="80"/>
      <c r="FN368" s="80"/>
      <c r="FO368" s="80"/>
      <c r="FP368" s="80"/>
      <c r="FQ368" s="80"/>
      <c r="FR368" s="80"/>
      <c r="FS368" s="80"/>
      <c r="FT368" s="80"/>
      <c r="FU368" s="80"/>
      <c r="FV368" s="80"/>
      <c r="FW368" s="80"/>
      <c r="FX368" s="80"/>
      <c r="FY368" s="80"/>
      <c r="FZ368" s="80"/>
      <c r="GA368" s="80"/>
      <c r="GB368" s="80"/>
      <c r="GC368" s="80"/>
      <c r="GD368" s="80"/>
      <c r="GE368" s="80"/>
      <c r="GF368" s="80"/>
      <c r="GG368" s="80"/>
      <c r="GH368" s="80"/>
      <c r="GI368" s="80"/>
      <c r="GJ368" s="80"/>
      <c r="GK368" s="80"/>
      <c r="GL368" s="80"/>
      <c r="GM368" s="80"/>
      <c r="GN368" s="80"/>
      <c r="GO368" s="80"/>
      <c r="GP368" s="80"/>
      <c r="GQ368" s="80"/>
      <c r="GR368" s="80"/>
      <c r="GS368" s="80"/>
      <c r="GT368" s="80"/>
      <c r="GU368" s="80"/>
      <c r="GV368" s="80"/>
      <c r="GW368" s="80"/>
      <c r="GX368" s="80"/>
      <c r="GY368" s="80"/>
      <c r="GZ368" s="80"/>
      <c r="HA368" s="80"/>
      <c r="HB368" s="80"/>
      <c r="HC368" s="80"/>
      <c r="HD368" s="80"/>
      <c r="HE368" s="80"/>
      <c r="HF368" s="80"/>
      <c r="HG368" s="80"/>
      <c r="HH368" s="80"/>
      <c r="HI368" s="80"/>
      <c r="HJ368" s="80"/>
      <c r="HK368" s="80"/>
      <c r="HL368" s="80"/>
      <c r="HM368" s="80"/>
      <c r="HN368" s="80"/>
      <c r="HO368" s="80"/>
      <c r="HP368" s="80"/>
      <c r="HQ368" s="80"/>
      <c r="HR368" s="80"/>
      <c r="HS368" s="80"/>
      <c r="HT368" s="80"/>
      <c r="HU368" s="80"/>
      <c r="HV368" s="80"/>
      <c r="HW368" s="80"/>
      <c r="HX368" s="80"/>
      <c r="HY368" s="80"/>
      <c r="HZ368" s="80"/>
      <c r="IA368" s="80"/>
      <c r="IB368" s="80"/>
      <c r="IC368" s="80"/>
      <c r="ID368" s="80"/>
      <c r="IE368" s="80"/>
      <c r="IF368" s="80"/>
      <c r="IG368" s="80"/>
      <c r="IH368" s="80"/>
      <c r="II368" s="80"/>
      <c r="IJ368" s="80"/>
      <c r="IK368" s="80"/>
      <c r="IL368" s="80"/>
      <c r="IM368" s="80"/>
      <c r="IN368" s="80"/>
      <c r="IO368" s="80"/>
      <c r="IP368" s="80"/>
      <c r="IQ368" s="80"/>
      <c r="IR368" s="80"/>
      <c r="IS368" s="80"/>
      <c r="IT368" s="80"/>
      <c r="IU368" s="80"/>
      <c r="IV368" s="80"/>
      <c r="IW368" s="80"/>
      <c r="IX368" s="80"/>
      <c r="IY368" s="80"/>
      <c r="IZ368" s="80"/>
      <c r="JA368" s="80"/>
      <c r="JB368" s="80"/>
      <c r="JC368" s="80"/>
      <c r="JD368" s="80"/>
      <c r="JE368" s="80"/>
      <c r="JF368" s="80"/>
      <c r="JG368" s="80"/>
      <c r="JH368" s="80"/>
      <c r="JI368" s="80"/>
      <c r="JJ368" s="80"/>
      <c r="JK368" s="80"/>
      <c r="JL368" s="80"/>
      <c r="JM368" s="80"/>
      <c r="JN368" s="80"/>
      <c r="JO368" s="80"/>
      <c r="JP368" s="80"/>
      <c r="JQ368" s="80"/>
      <c r="JR368" s="80"/>
      <c r="JS368" s="80"/>
      <c r="JT368" s="80">
        <v>927</v>
      </c>
      <c r="JU368" s="80"/>
      <c r="JV368" s="80"/>
      <c r="JW368" s="80"/>
      <c r="JX368" s="80"/>
      <c r="JY368" s="80"/>
      <c r="JZ368" s="80"/>
      <c r="KA368" s="80"/>
      <c r="KB368" s="80"/>
      <c r="KC368" s="80"/>
      <c r="KD368" s="80"/>
      <c r="KE368" s="80"/>
      <c r="KF368" s="80"/>
      <c r="KG368" s="80"/>
      <c r="KH368" s="80"/>
      <c r="KI368" s="80"/>
      <c r="KJ368" s="80"/>
      <c r="KK368" s="80"/>
      <c r="KL368" s="80"/>
      <c r="KM368" s="80"/>
      <c r="KN368" s="80"/>
      <c r="KO368" s="80"/>
      <c r="KP368" s="80"/>
      <c r="KQ368" s="80"/>
      <c r="KR368" s="80"/>
      <c r="KS368" s="80"/>
      <c r="KT368" s="80"/>
      <c r="KU368" s="80"/>
      <c r="KV368" s="80"/>
      <c r="KW368" s="80"/>
      <c r="KX368" s="80"/>
      <c r="KY368" s="80"/>
      <c r="KZ368" s="80"/>
      <c r="LA368" s="80"/>
      <c r="LB368" s="80"/>
      <c r="LC368" s="80">
        <v>102</v>
      </c>
      <c r="LD368" s="80"/>
      <c r="LE368" s="80"/>
      <c r="LF368" s="80"/>
      <c r="LG368" s="80">
        <v>0</v>
      </c>
      <c r="LH368" s="80"/>
      <c r="LI368" s="80"/>
      <c r="LJ368" s="80"/>
      <c r="LK368" s="80"/>
      <c r="LL368" s="80"/>
      <c r="LM368" s="80"/>
      <c r="LN368" s="80"/>
      <c r="LO368" s="80">
        <v>0</v>
      </c>
      <c r="LP368" s="80">
        <v>151</v>
      </c>
      <c r="LQ368" s="80"/>
      <c r="LR368" s="80"/>
      <c r="LS368" s="80"/>
      <c r="LT368" s="80"/>
      <c r="LU368" s="80"/>
      <c r="LV368" s="80"/>
      <c r="LW368" s="80"/>
      <c r="LX368" s="80"/>
      <c r="LY368" s="80"/>
      <c r="LZ368" s="80"/>
      <c r="MA368" s="80"/>
      <c r="MB368" s="80"/>
      <c r="MC368" s="80"/>
      <c r="MD368" s="80"/>
      <c r="ME368" s="80"/>
      <c r="MF368" s="80"/>
      <c r="MG368" s="80"/>
      <c r="MH368" s="80"/>
      <c r="MI368" s="80"/>
      <c r="MJ368" s="80"/>
      <c r="MK368" s="80"/>
      <c r="ML368" s="80"/>
      <c r="MM368" s="80"/>
      <c r="MN368" s="80"/>
      <c r="MO368" s="80"/>
      <c r="MP368" s="80"/>
      <c r="MQ368" s="80"/>
      <c r="MR368" s="80"/>
      <c r="MS368" s="80"/>
      <c r="MT368" s="80"/>
      <c r="MU368" s="80"/>
      <c r="MV368" s="80"/>
      <c r="MW368" s="80"/>
      <c r="MX368" s="80"/>
      <c r="MY368" s="80">
        <v>11865</v>
      </c>
      <c r="MZ368" s="80"/>
      <c r="NA368" s="80"/>
      <c r="NB368" s="80">
        <v>133</v>
      </c>
      <c r="NC368" s="80"/>
      <c r="ND368" s="80">
        <v>4839</v>
      </c>
      <c r="NE368" s="80"/>
      <c r="NF368" s="80"/>
      <c r="NG368" s="80"/>
      <c r="NH368" s="80"/>
      <c r="NI368" s="80"/>
      <c r="NJ368" s="80"/>
      <c r="NK368" s="80"/>
      <c r="NL368" s="80"/>
      <c r="NM368" s="80">
        <v>279</v>
      </c>
      <c r="NN368" s="80"/>
      <c r="NO368" s="80"/>
      <c r="NP368" s="80"/>
      <c r="NQ368" s="80"/>
      <c r="NR368" s="80"/>
      <c r="NS368" s="80"/>
      <c r="NT368" s="80"/>
      <c r="NU368" s="80"/>
      <c r="NV368" s="80"/>
      <c r="NW368" s="80"/>
      <c r="NX368" s="80"/>
      <c r="NY368" s="80"/>
      <c r="NZ368" s="80"/>
      <c r="OA368" s="80"/>
      <c r="OB368" s="79">
        <v>18372</v>
      </c>
    </row>
    <row r="369" spans="1:392" ht="13.15">
      <c r="A369" s="27">
        <v>713200</v>
      </c>
      <c r="B369" s="23" t="s">
        <v>528</v>
      </c>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v>10</v>
      </c>
      <c r="AJ369" s="80"/>
      <c r="AK369" s="80"/>
      <c r="AL369" s="80"/>
      <c r="AM369" s="80"/>
      <c r="AN369" s="80"/>
      <c r="AO369" s="80"/>
      <c r="AP369" s="80"/>
      <c r="AQ369" s="80"/>
      <c r="AR369" s="80"/>
      <c r="AS369" s="80"/>
      <c r="AT369" s="80"/>
      <c r="AU369" s="80"/>
      <c r="AV369" s="80"/>
      <c r="AW369" s="80"/>
      <c r="AX369" s="80"/>
      <c r="AY369" s="80"/>
      <c r="AZ369" s="80"/>
      <c r="BA369" s="80"/>
      <c r="BB369" s="80"/>
      <c r="BC369" s="80"/>
      <c r="BD369" s="80"/>
      <c r="BE369" s="80"/>
      <c r="BF369" s="80"/>
      <c r="BG369" s="80"/>
      <c r="BH369" s="80"/>
      <c r="BI369" s="80"/>
      <c r="BJ369" s="80"/>
      <c r="BK369" s="80"/>
      <c r="BL369" s="80"/>
      <c r="BM369" s="80"/>
      <c r="BN369" s="80"/>
      <c r="BO369" s="81"/>
      <c r="BP369" s="80"/>
      <c r="BQ369" s="80"/>
      <c r="BR369" s="80"/>
      <c r="BS369" s="80"/>
      <c r="BT369" s="80"/>
      <c r="BU369" s="80"/>
      <c r="BV369" s="80"/>
      <c r="BW369" s="80"/>
      <c r="BX369" s="80"/>
      <c r="BY369" s="80"/>
      <c r="BZ369" s="80"/>
      <c r="CA369" s="80"/>
      <c r="CB369" s="80"/>
      <c r="CC369" s="80"/>
      <c r="CD369" s="80"/>
      <c r="CE369" s="80"/>
      <c r="CF369" s="80"/>
      <c r="CG369" s="80"/>
      <c r="CH369" s="80"/>
      <c r="CI369" s="80"/>
      <c r="CJ369" s="80"/>
      <c r="CK369" s="80"/>
      <c r="CL369" s="80"/>
      <c r="CM369" s="80"/>
      <c r="CN369" s="80"/>
      <c r="CO369" s="80"/>
      <c r="CP369" s="80"/>
      <c r="CQ369" s="80"/>
      <c r="CR369" s="80"/>
      <c r="CS369" s="80"/>
      <c r="CT369" s="80"/>
      <c r="CU369" s="80"/>
      <c r="CV369" s="80"/>
      <c r="CW369" s="80"/>
      <c r="CX369" s="80"/>
      <c r="CY369" s="80"/>
      <c r="CZ369" s="80"/>
      <c r="DA369" s="80"/>
      <c r="DB369" s="80"/>
      <c r="DC369" s="80"/>
      <c r="DD369" s="80"/>
      <c r="DE369" s="80"/>
      <c r="DF369" s="80"/>
      <c r="DG369" s="80"/>
      <c r="DH369" s="80"/>
      <c r="DI369" s="80"/>
      <c r="DJ369" s="80"/>
      <c r="DK369" s="80"/>
      <c r="DL369" s="80"/>
      <c r="DM369" s="80"/>
      <c r="DN369" s="80"/>
      <c r="DO369" s="80"/>
      <c r="DP369" s="80"/>
      <c r="DQ369" s="80"/>
      <c r="DR369" s="80"/>
      <c r="DS369" s="80"/>
      <c r="DT369" s="80"/>
      <c r="DU369" s="80"/>
      <c r="DV369" s="80"/>
      <c r="DW369" s="80"/>
      <c r="DX369" s="80"/>
      <c r="DY369" s="80"/>
      <c r="DZ369" s="80"/>
      <c r="EA369" s="80"/>
      <c r="EB369" s="80"/>
      <c r="EC369" s="80"/>
      <c r="ED369" s="80"/>
      <c r="EE369" s="80"/>
      <c r="EF369" s="80"/>
      <c r="EG369" s="80"/>
      <c r="EH369" s="80"/>
      <c r="EI369" s="80"/>
      <c r="EJ369" s="80"/>
      <c r="EK369" s="80"/>
      <c r="EL369" s="80"/>
      <c r="EM369" s="80"/>
      <c r="EN369" s="80"/>
      <c r="EO369" s="80"/>
      <c r="EP369" s="80"/>
      <c r="EQ369" s="80"/>
      <c r="ER369" s="80"/>
      <c r="ES369" s="80"/>
      <c r="ET369" s="80"/>
      <c r="EU369" s="80"/>
      <c r="EV369" s="80"/>
      <c r="EW369" s="80"/>
      <c r="EX369" s="80"/>
      <c r="EY369" s="80"/>
      <c r="EZ369" s="80"/>
      <c r="FA369" s="80"/>
      <c r="FB369" s="80"/>
      <c r="FC369" s="80"/>
      <c r="FD369" s="80"/>
      <c r="FE369" s="80"/>
      <c r="FF369" s="80"/>
      <c r="FG369" s="80"/>
      <c r="FH369" s="80"/>
      <c r="FI369" s="80"/>
      <c r="FJ369" s="80"/>
      <c r="FK369" s="80"/>
      <c r="FL369" s="80"/>
      <c r="FM369" s="80"/>
      <c r="FN369" s="80"/>
      <c r="FO369" s="80"/>
      <c r="FP369" s="80"/>
      <c r="FQ369" s="80"/>
      <c r="FR369" s="80"/>
      <c r="FS369" s="80"/>
      <c r="FT369" s="80"/>
      <c r="FU369" s="80"/>
      <c r="FV369" s="80"/>
      <c r="FW369" s="80"/>
      <c r="FX369" s="80"/>
      <c r="FY369" s="80"/>
      <c r="FZ369" s="80"/>
      <c r="GA369" s="80"/>
      <c r="GB369" s="80"/>
      <c r="GC369" s="80"/>
      <c r="GD369" s="80"/>
      <c r="GE369" s="80"/>
      <c r="GF369" s="80"/>
      <c r="GG369" s="80"/>
      <c r="GH369" s="80"/>
      <c r="GI369" s="80"/>
      <c r="GJ369" s="80"/>
      <c r="GK369" s="80"/>
      <c r="GL369" s="80"/>
      <c r="GM369" s="80"/>
      <c r="GN369" s="80"/>
      <c r="GO369" s="80"/>
      <c r="GP369" s="80"/>
      <c r="GQ369" s="80"/>
      <c r="GR369" s="80"/>
      <c r="GS369" s="80"/>
      <c r="GT369" s="80"/>
      <c r="GU369" s="80"/>
      <c r="GV369" s="80"/>
      <c r="GW369" s="80"/>
      <c r="GX369" s="80"/>
      <c r="GY369" s="80"/>
      <c r="GZ369" s="80"/>
      <c r="HA369" s="80"/>
      <c r="HB369" s="80"/>
      <c r="HC369" s="80"/>
      <c r="HD369" s="80"/>
      <c r="HE369" s="80"/>
      <c r="HF369" s="80"/>
      <c r="HG369" s="80"/>
      <c r="HH369" s="80"/>
      <c r="HI369" s="80"/>
      <c r="HJ369" s="80"/>
      <c r="HK369" s="80"/>
      <c r="HL369" s="80"/>
      <c r="HM369" s="80"/>
      <c r="HN369" s="80"/>
      <c r="HO369" s="80"/>
      <c r="HP369" s="80"/>
      <c r="HQ369" s="80"/>
      <c r="HR369" s="80"/>
      <c r="HS369" s="80"/>
      <c r="HT369" s="80"/>
      <c r="HU369" s="80"/>
      <c r="HV369" s="80"/>
      <c r="HW369" s="80"/>
      <c r="HX369" s="80"/>
      <c r="HY369" s="80"/>
      <c r="HZ369" s="80"/>
      <c r="IA369" s="80"/>
      <c r="IB369" s="80"/>
      <c r="IC369" s="80"/>
      <c r="ID369" s="80"/>
      <c r="IE369" s="80"/>
      <c r="IF369" s="80"/>
      <c r="IG369" s="80"/>
      <c r="IH369" s="80"/>
      <c r="II369" s="80"/>
      <c r="IJ369" s="80"/>
      <c r="IK369" s="80"/>
      <c r="IL369" s="80"/>
      <c r="IM369" s="80"/>
      <c r="IN369" s="80"/>
      <c r="IO369" s="80"/>
      <c r="IP369" s="80"/>
      <c r="IQ369" s="80"/>
      <c r="IR369" s="80"/>
      <c r="IS369" s="80"/>
      <c r="IT369" s="80"/>
      <c r="IU369" s="80"/>
      <c r="IV369" s="80"/>
      <c r="IW369" s="80"/>
      <c r="IX369" s="80"/>
      <c r="IY369" s="80"/>
      <c r="IZ369" s="80"/>
      <c r="JA369" s="80"/>
      <c r="JB369" s="80"/>
      <c r="JC369" s="80"/>
      <c r="JD369" s="80"/>
      <c r="JE369" s="80"/>
      <c r="JF369" s="80"/>
      <c r="JG369" s="80"/>
      <c r="JH369" s="80"/>
      <c r="JI369" s="80"/>
      <c r="JJ369" s="80"/>
      <c r="JK369" s="80"/>
      <c r="JL369" s="80"/>
      <c r="JM369" s="80"/>
      <c r="JN369" s="80"/>
      <c r="JO369" s="80"/>
      <c r="JP369" s="80"/>
      <c r="JQ369" s="80"/>
      <c r="JR369" s="80"/>
      <c r="JS369" s="80"/>
      <c r="JT369" s="80">
        <v>97</v>
      </c>
      <c r="JU369" s="80"/>
      <c r="JV369" s="80"/>
      <c r="JW369" s="80"/>
      <c r="JX369" s="80"/>
      <c r="JY369" s="80"/>
      <c r="JZ369" s="80"/>
      <c r="KA369" s="80"/>
      <c r="KB369" s="80"/>
      <c r="KC369" s="80"/>
      <c r="KD369" s="80"/>
      <c r="KE369" s="80"/>
      <c r="KF369" s="80"/>
      <c r="KG369" s="80"/>
      <c r="KH369" s="80"/>
      <c r="KI369" s="80"/>
      <c r="KJ369" s="80"/>
      <c r="KK369" s="80"/>
      <c r="KL369" s="80"/>
      <c r="KM369" s="80"/>
      <c r="KN369" s="80"/>
      <c r="KO369" s="80"/>
      <c r="KP369" s="80"/>
      <c r="KQ369" s="80"/>
      <c r="KR369" s="80"/>
      <c r="KS369" s="80"/>
      <c r="KT369" s="80"/>
      <c r="KU369" s="80"/>
      <c r="KV369" s="80"/>
      <c r="KW369" s="80"/>
      <c r="KX369" s="80"/>
      <c r="KY369" s="80"/>
      <c r="KZ369" s="80"/>
      <c r="LA369" s="80"/>
      <c r="LB369" s="80"/>
      <c r="LC369" s="80"/>
      <c r="LD369" s="80"/>
      <c r="LE369" s="80"/>
      <c r="LF369" s="80"/>
      <c r="LG369" s="80">
        <v>2</v>
      </c>
      <c r="LH369" s="80"/>
      <c r="LI369" s="80"/>
      <c r="LJ369" s="80"/>
      <c r="LK369" s="80"/>
      <c r="LL369" s="80"/>
      <c r="LM369" s="80"/>
      <c r="LN369" s="80"/>
      <c r="LO369" s="80">
        <v>0</v>
      </c>
      <c r="LP369" s="80"/>
      <c r="LQ369" s="80"/>
      <c r="LR369" s="80"/>
      <c r="LS369" s="80"/>
      <c r="LT369" s="80"/>
      <c r="LU369" s="80"/>
      <c r="LV369" s="80"/>
      <c r="LW369" s="80"/>
      <c r="LX369" s="80"/>
      <c r="LY369" s="80"/>
      <c r="LZ369" s="80"/>
      <c r="MA369" s="80"/>
      <c r="MB369" s="80"/>
      <c r="MC369" s="80"/>
      <c r="MD369" s="80"/>
      <c r="ME369" s="80"/>
      <c r="MF369" s="80"/>
      <c r="MG369" s="80"/>
      <c r="MH369" s="80"/>
      <c r="MI369" s="80"/>
      <c r="MJ369" s="80"/>
      <c r="MK369" s="80"/>
      <c r="ML369" s="80"/>
      <c r="MM369" s="80"/>
      <c r="MN369" s="80"/>
      <c r="MO369" s="80"/>
      <c r="MP369" s="80"/>
      <c r="MQ369" s="80"/>
      <c r="MR369" s="80"/>
      <c r="MS369" s="80"/>
      <c r="MT369" s="80">
        <v>26</v>
      </c>
      <c r="MU369" s="80"/>
      <c r="MV369" s="80"/>
      <c r="MW369" s="80"/>
      <c r="MX369" s="80"/>
      <c r="MY369" s="80"/>
      <c r="MZ369" s="80">
        <v>27574</v>
      </c>
      <c r="NA369" s="80"/>
      <c r="NB369" s="80">
        <v>9</v>
      </c>
      <c r="NC369" s="80"/>
      <c r="ND369" s="80">
        <v>1377</v>
      </c>
      <c r="NE369" s="80"/>
      <c r="NF369" s="80"/>
      <c r="NG369" s="80"/>
      <c r="NH369" s="80"/>
      <c r="NI369" s="80"/>
      <c r="NJ369" s="80"/>
      <c r="NK369" s="80"/>
      <c r="NL369" s="80"/>
      <c r="NM369" s="80"/>
      <c r="NN369" s="80"/>
      <c r="NO369" s="80"/>
      <c r="NP369" s="80"/>
      <c r="NQ369" s="80"/>
      <c r="NR369" s="80"/>
      <c r="NS369" s="80"/>
      <c r="NT369" s="80"/>
      <c r="NU369" s="80"/>
      <c r="NV369" s="80"/>
      <c r="NW369" s="80"/>
      <c r="NX369" s="80"/>
      <c r="NY369" s="80"/>
      <c r="NZ369" s="80"/>
      <c r="OA369" s="80"/>
      <c r="OB369" s="79">
        <v>29094</v>
      </c>
    </row>
    <row r="370" spans="1:392" ht="13.15">
      <c r="A370" s="27">
        <v>713900</v>
      </c>
      <c r="B370" s="23" t="s">
        <v>529</v>
      </c>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v>64</v>
      </c>
      <c r="AJ370" s="80"/>
      <c r="AK370" s="80"/>
      <c r="AL370" s="80"/>
      <c r="AM370" s="80"/>
      <c r="AN370" s="80"/>
      <c r="AO370" s="80"/>
      <c r="AP370" s="80"/>
      <c r="AQ370" s="80"/>
      <c r="AR370" s="80"/>
      <c r="AS370" s="80"/>
      <c r="AT370" s="80"/>
      <c r="AU370" s="80"/>
      <c r="AV370" s="80"/>
      <c r="AW370" s="80"/>
      <c r="AX370" s="80"/>
      <c r="AY370" s="80"/>
      <c r="AZ370" s="80"/>
      <c r="BA370" s="80"/>
      <c r="BB370" s="80"/>
      <c r="BC370" s="80"/>
      <c r="BD370" s="80"/>
      <c r="BE370" s="80"/>
      <c r="BF370" s="80"/>
      <c r="BG370" s="80"/>
      <c r="BH370" s="80"/>
      <c r="BI370" s="80"/>
      <c r="BJ370" s="80"/>
      <c r="BK370" s="80"/>
      <c r="BL370" s="80"/>
      <c r="BM370" s="80"/>
      <c r="BN370" s="80"/>
      <c r="BO370" s="81"/>
      <c r="BP370" s="80"/>
      <c r="BQ370" s="80"/>
      <c r="BR370" s="80"/>
      <c r="BS370" s="80"/>
      <c r="BT370" s="80"/>
      <c r="BU370" s="80"/>
      <c r="BV370" s="80"/>
      <c r="BW370" s="80"/>
      <c r="BX370" s="80"/>
      <c r="BY370" s="80"/>
      <c r="BZ370" s="80"/>
      <c r="CA370" s="80"/>
      <c r="CB370" s="80"/>
      <c r="CC370" s="80"/>
      <c r="CD370" s="80"/>
      <c r="CE370" s="80"/>
      <c r="CF370" s="80"/>
      <c r="CG370" s="80"/>
      <c r="CH370" s="80"/>
      <c r="CI370" s="80"/>
      <c r="CJ370" s="80"/>
      <c r="CK370" s="80"/>
      <c r="CL370" s="80"/>
      <c r="CM370" s="80"/>
      <c r="CN370" s="80"/>
      <c r="CO370" s="80"/>
      <c r="CP370" s="80"/>
      <c r="CQ370" s="80"/>
      <c r="CR370" s="80"/>
      <c r="CS370" s="80"/>
      <c r="CT370" s="80"/>
      <c r="CU370" s="80"/>
      <c r="CV370" s="80"/>
      <c r="CW370" s="80"/>
      <c r="CX370" s="80"/>
      <c r="CY370" s="80"/>
      <c r="CZ370" s="80"/>
      <c r="DA370" s="80"/>
      <c r="DB370" s="80"/>
      <c r="DC370" s="80"/>
      <c r="DD370" s="80"/>
      <c r="DE370" s="80"/>
      <c r="DF370" s="80"/>
      <c r="DG370" s="80"/>
      <c r="DH370" s="80"/>
      <c r="DI370" s="80"/>
      <c r="DJ370" s="80"/>
      <c r="DK370" s="80"/>
      <c r="DL370" s="80"/>
      <c r="DM370" s="80"/>
      <c r="DN370" s="80"/>
      <c r="DO370" s="80"/>
      <c r="DP370" s="80"/>
      <c r="DQ370" s="80"/>
      <c r="DR370" s="80"/>
      <c r="DS370" s="80"/>
      <c r="DT370" s="80"/>
      <c r="DU370" s="80"/>
      <c r="DV370" s="80"/>
      <c r="DW370" s="80"/>
      <c r="DX370" s="80"/>
      <c r="DY370" s="80"/>
      <c r="DZ370" s="80"/>
      <c r="EA370" s="80"/>
      <c r="EB370" s="80"/>
      <c r="EC370" s="80"/>
      <c r="ED370" s="80"/>
      <c r="EE370" s="80"/>
      <c r="EF370" s="80"/>
      <c r="EG370" s="80"/>
      <c r="EH370" s="80"/>
      <c r="EI370" s="80"/>
      <c r="EJ370" s="80"/>
      <c r="EK370" s="80"/>
      <c r="EL370" s="80"/>
      <c r="EM370" s="80"/>
      <c r="EN370" s="80"/>
      <c r="EO370" s="80"/>
      <c r="EP370" s="80"/>
      <c r="EQ370" s="80"/>
      <c r="ER370" s="80"/>
      <c r="ES370" s="80"/>
      <c r="ET370" s="80"/>
      <c r="EU370" s="80"/>
      <c r="EV370" s="80"/>
      <c r="EW370" s="80"/>
      <c r="EX370" s="80"/>
      <c r="EY370" s="80"/>
      <c r="EZ370" s="80"/>
      <c r="FA370" s="80"/>
      <c r="FB370" s="80"/>
      <c r="FC370" s="80"/>
      <c r="FD370" s="80"/>
      <c r="FE370" s="80"/>
      <c r="FF370" s="80"/>
      <c r="FG370" s="80"/>
      <c r="FH370" s="80"/>
      <c r="FI370" s="80"/>
      <c r="FJ370" s="80"/>
      <c r="FK370" s="80"/>
      <c r="FL370" s="80"/>
      <c r="FM370" s="80"/>
      <c r="FN370" s="80"/>
      <c r="FO370" s="80"/>
      <c r="FP370" s="80"/>
      <c r="FQ370" s="80"/>
      <c r="FR370" s="80"/>
      <c r="FS370" s="80"/>
      <c r="FT370" s="80"/>
      <c r="FU370" s="80"/>
      <c r="FV370" s="80"/>
      <c r="FW370" s="80"/>
      <c r="FX370" s="80"/>
      <c r="FY370" s="80"/>
      <c r="FZ370" s="80"/>
      <c r="GA370" s="80"/>
      <c r="GB370" s="80"/>
      <c r="GC370" s="80"/>
      <c r="GD370" s="80"/>
      <c r="GE370" s="80"/>
      <c r="GF370" s="80"/>
      <c r="GG370" s="80"/>
      <c r="GH370" s="80"/>
      <c r="GI370" s="80"/>
      <c r="GJ370" s="80"/>
      <c r="GK370" s="80"/>
      <c r="GL370" s="80"/>
      <c r="GM370" s="80"/>
      <c r="GN370" s="80"/>
      <c r="GO370" s="80"/>
      <c r="GP370" s="80"/>
      <c r="GQ370" s="80"/>
      <c r="GR370" s="80"/>
      <c r="GS370" s="80"/>
      <c r="GT370" s="80"/>
      <c r="GU370" s="80"/>
      <c r="GV370" s="80"/>
      <c r="GW370" s="80"/>
      <c r="GX370" s="80"/>
      <c r="GY370" s="80"/>
      <c r="GZ370" s="80"/>
      <c r="HA370" s="80"/>
      <c r="HB370" s="80"/>
      <c r="HC370" s="80"/>
      <c r="HD370" s="80"/>
      <c r="HE370" s="80"/>
      <c r="HF370" s="80"/>
      <c r="HG370" s="80"/>
      <c r="HH370" s="80"/>
      <c r="HI370" s="80"/>
      <c r="HJ370" s="80"/>
      <c r="HK370" s="80"/>
      <c r="HL370" s="80"/>
      <c r="HM370" s="80"/>
      <c r="HN370" s="80"/>
      <c r="HO370" s="80"/>
      <c r="HP370" s="80"/>
      <c r="HQ370" s="80"/>
      <c r="HR370" s="80"/>
      <c r="HS370" s="80"/>
      <c r="HT370" s="80"/>
      <c r="HU370" s="80"/>
      <c r="HV370" s="80"/>
      <c r="HW370" s="80"/>
      <c r="HX370" s="80"/>
      <c r="HY370" s="80"/>
      <c r="HZ370" s="80"/>
      <c r="IA370" s="80"/>
      <c r="IB370" s="80"/>
      <c r="IC370" s="80"/>
      <c r="ID370" s="80"/>
      <c r="IE370" s="80"/>
      <c r="IF370" s="80"/>
      <c r="IG370" s="80"/>
      <c r="IH370" s="80"/>
      <c r="II370" s="80"/>
      <c r="IJ370" s="80"/>
      <c r="IK370" s="80"/>
      <c r="IL370" s="80"/>
      <c r="IM370" s="80"/>
      <c r="IN370" s="80"/>
      <c r="IO370" s="80"/>
      <c r="IP370" s="80"/>
      <c r="IQ370" s="80"/>
      <c r="IR370" s="80"/>
      <c r="IS370" s="80"/>
      <c r="IT370" s="80"/>
      <c r="IU370" s="80"/>
      <c r="IV370" s="80"/>
      <c r="IW370" s="80"/>
      <c r="IX370" s="80"/>
      <c r="IY370" s="80"/>
      <c r="IZ370" s="80"/>
      <c r="JA370" s="80"/>
      <c r="JB370" s="80"/>
      <c r="JC370" s="80"/>
      <c r="JD370" s="80"/>
      <c r="JE370" s="80"/>
      <c r="JF370" s="80"/>
      <c r="JG370" s="80"/>
      <c r="JH370" s="80"/>
      <c r="JI370" s="80"/>
      <c r="JJ370" s="80"/>
      <c r="JK370" s="80"/>
      <c r="JL370" s="80"/>
      <c r="JM370" s="80"/>
      <c r="JN370" s="80"/>
      <c r="JO370" s="80"/>
      <c r="JP370" s="80"/>
      <c r="JQ370" s="80"/>
      <c r="JR370" s="80"/>
      <c r="JS370" s="80"/>
      <c r="JT370" s="80">
        <v>1307</v>
      </c>
      <c r="JU370" s="80"/>
      <c r="JV370" s="80"/>
      <c r="JW370" s="80"/>
      <c r="JX370" s="80"/>
      <c r="JY370" s="80"/>
      <c r="JZ370" s="80"/>
      <c r="KA370" s="80"/>
      <c r="KB370" s="80"/>
      <c r="KC370" s="80"/>
      <c r="KD370" s="80"/>
      <c r="KE370" s="80"/>
      <c r="KF370" s="80"/>
      <c r="KG370" s="80"/>
      <c r="KH370" s="80"/>
      <c r="KI370" s="80"/>
      <c r="KJ370" s="80"/>
      <c r="KK370" s="80"/>
      <c r="KL370" s="80"/>
      <c r="KM370" s="80"/>
      <c r="KN370" s="80"/>
      <c r="KO370" s="80"/>
      <c r="KP370" s="80"/>
      <c r="KQ370" s="80"/>
      <c r="KR370" s="80"/>
      <c r="KS370" s="80"/>
      <c r="KT370" s="80"/>
      <c r="KU370" s="80"/>
      <c r="KV370" s="80"/>
      <c r="KW370" s="80"/>
      <c r="KX370" s="80"/>
      <c r="KY370" s="80"/>
      <c r="KZ370" s="80"/>
      <c r="LA370" s="80"/>
      <c r="LB370" s="80"/>
      <c r="LC370" s="80">
        <v>187</v>
      </c>
      <c r="LD370" s="80"/>
      <c r="LE370" s="80"/>
      <c r="LF370" s="80"/>
      <c r="LG370" s="80">
        <v>12</v>
      </c>
      <c r="LH370" s="80"/>
      <c r="LI370" s="80"/>
      <c r="LJ370" s="80"/>
      <c r="LK370" s="80"/>
      <c r="LL370" s="80"/>
      <c r="LM370" s="80"/>
      <c r="LN370" s="80"/>
      <c r="LO370" s="80">
        <v>1</v>
      </c>
      <c r="LP370" s="80">
        <v>0</v>
      </c>
      <c r="LQ370" s="80"/>
      <c r="LR370" s="80"/>
      <c r="LS370" s="80"/>
      <c r="LT370" s="80"/>
      <c r="LU370" s="80"/>
      <c r="LV370" s="80"/>
      <c r="LW370" s="80"/>
      <c r="LX370" s="80"/>
      <c r="LY370" s="80"/>
      <c r="LZ370" s="80"/>
      <c r="MA370" s="80"/>
      <c r="MB370" s="80"/>
      <c r="MC370" s="80"/>
      <c r="MD370" s="80"/>
      <c r="ME370" s="80"/>
      <c r="MF370" s="80">
        <v>1270</v>
      </c>
      <c r="MG370" s="80"/>
      <c r="MH370" s="80"/>
      <c r="MI370" s="80"/>
      <c r="MJ370" s="80"/>
      <c r="MK370" s="80"/>
      <c r="ML370" s="80"/>
      <c r="MM370" s="80"/>
      <c r="MN370" s="80"/>
      <c r="MO370" s="80"/>
      <c r="MP370" s="80"/>
      <c r="MQ370" s="80"/>
      <c r="MR370" s="80"/>
      <c r="MS370" s="80"/>
      <c r="MT370" s="80"/>
      <c r="MU370" s="80">
        <v>84</v>
      </c>
      <c r="MV370" s="80">
        <v>77</v>
      </c>
      <c r="MW370" s="80"/>
      <c r="MX370" s="80"/>
      <c r="MY370" s="80">
        <v>209</v>
      </c>
      <c r="MZ370" s="80">
        <v>75</v>
      </c>
      <c r="NA370" s="80">
        <v>53611</v>
      </c>
      <c r="NB370" s="80">
        <v>274</v>
      </c>
      <c r="NC370" s="80"/>
      <c r="ND370" s="80">
        <v>7411</v>
      </c>
      <c r="NE370" s="80"/>
      <c r="NF370" s="80"/>
      <c r="NG370" s="80"/>
      <c r="NH370" s="80"/>
      <c r="NI370" s="80">
        <v>624</v>
      </c>
      <c r="NJ370" s="80"/>
      <c r="NK370" s="80"/>
      <c r="NL370" s="80"/>
      <c r="NM370" s="80"/>
      <c r="NN370" s="80"/>
      <c r="NO370" s="80"/>
      <c r="NP370" s="80"/>
      <c r="NQ370" s="80"/>
      <c r="NR370" s="80"/>
      <c r="NS370" s="80"/>
      <c r="NT370" s="80"/>
      <c r="NU370" s="80"/>
      <c r="NV370" s="80"/>
      <c r="NW370" s="80"/>
      <c r="NX370" s="80"/>
      <c r="NY370" s="80"/>
      <c r="NZ370" s="80"/>
      <c r="OA370" s="80"/>
      <c r="OB370" s="79">
        <v>65206</v>
      </c>
    </row>
    <row r="371" spans="1:392" ht="13.15">
      <c r="A371" s="27">
        <v>721000</v>
      </c>
      <c r="B371" s="23" t="s">
        <v>530</v>
      </c>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v>2528</v>
      </c>
      <c r="AJ371" s="80"/>
      <c r="AK371" s="80"/>
      <c r="AL371" s="80"/>
      <c r="AM371" s="80"/>
      <c r="AN371" s="80"/>
      <c r="AO371" s="80"/>
      <c r="AP371" s="80"/>
      <c r="AQ371" s="80"/>
      <c r="AR371" s="80"/>
      <c r="AS371" s="80"/>
      <c r="AT371" s="80"/>
      <c r="AU371" s="80"/>
      <c r="AV371" s="80"/>
      <c r="AW371" s="80"/>
      <c r="AX371" s="80"/>
      <c r="AY371" s="80"/>
      <c r="AZ371" s="80"/>
      <c r="BA371" s="80"/>
      <c r="BB371" s="80"/>
      <c r="BC371" s="80"/>
      <c r="BD371" s="80"/>
      <c r="BE371" s="80"/>
      <c r="BF371" s="80"/>
      <c r="BG371" s="80"/>
      <c r="BH371" s="80"/>
      <c r="BI371" s="80"/>
      <c r="BJ371" s="80"/>
      <c r="BK371" s="80"/>
      <c r="BL371" s="80"/>
      <c r="BM371" s="80"/>
      <c r="BN371" s="80"/>
      <c r="BO371" s="81"/>
      <c r="BP371" s="80"/>
      <c r="BQ371" s="80"/>
      <c r="BR371" s="80"/>
      <c r="BS371" s="80"/>
      <c r="BT371" s="80"/>
      <c r="BU371" s="80"/>
      <c r="BV371" s="80"/>
      <c r="BW371" s="80"/>
      <c r="BX371" s="80"/>
      <c r="BY371" s="80"/>
      <c r="BZ371" s="80"/>
      <c r="CA371" s="80"/>
      <c r="CB371" s="80"/>
      <c r="CC371" s="80"/>
      <c r="CD371" s="80"/>
      <c r="CE371" s="80"/>
      <c r="CF371" s="80"/>
      <c r="CG371" s="80"/>
      <c r="CH371" s="80"/>
      <c r="CI371" s="80"/>
      <c r="CJ371" s="80"/>
      <c r="CK371" s="80"/>
      <c r="CL371" s="80"/>
      <c r="CM371" s="80"/>
      <c r="CN371" s="80"/>
      <c r="CO371" s="80"/>
      <c r="CP371" s="80"/>
      <c r="CQ371" s="80"/>
      <c r="CR371" s="80"/>
      <c r="CS371" s="80"/>
      <c r="CT371" s="80"/>
      <c r="CU371" s="80"/>
      <c r="CV371" s="80"/>
      <c r="CW371" s="80"/>
      <c r="CX371" s="80"/>
      <c r="CY371" s="80"/>
      <c r="CZ371" s="80"/>
      <c r="DA371" s="80"/>
      <c r="DB371" s="80"/>
      <c r="DC371" s="80"/>
      <c r="DD371" s="80"/>
      <c r="DE371" s="80"/>
      <c r="DF371" s="80"/>
      <c r="DG371" s="80"/>
      <c r="DH371" s="80"/>
      <c r="DI371" s="80"/>
      <c r="DJ371" s="80"/>
      <c r="DK371" s="80"/>
      <c r="DL371" s="80"/>
      <c r="DM371" s="80"/>
      <c r="DN371" s="80"/>
      <c r="DO371" s="80"/>
      <c r="DP371" s="80"/>
      <c r="DQ371" s="80"/>
      <c r="DR371" s="80"/>
      <c r="DS371" s="80"/>
      <c r="DT371" s="80"/>
      <c r="DU371" s="80"/>
      <c r="DV371" s="80"/>
      <c r="DW371" s="80"/>
      <c r="DX371" s="80"/>
      <c r="DY371" s="80"/>
      <c r="DZ371" s="80"/>
      <c r="EA371" s="80"/>
      <c r="EB371" s="80"/>
      <c r="EC371" s="80"/>
      <c r="ED371" s="80"/>
      <c r="EE371" s="80"/>
      <c r="EF371" s="80"/>
      <c r="EG371" s="80"/>
      <c r="EH371" s="80"/>
      <c r="EI371" s="80"/>
      <c r="EJ371" s="80"/>
      <c r="EK371" s="80"/>
      <c r="EL371" s="80"/>
      <c r="EM371" s="80"/>
      <c r="EN371" s="80"/>
      <c r="EO371" s="80"/>
      <c r="EP371" s="80"/>
      <c r="EQ371" s="80"/>
      <c r="ER371" s="80"/>
      <c r="ES371" s="80"/>
      <c r="ET371" s="80"/>
      <c r="EU371" s="80"/>
      <c r="EV371" s="80"/>
      <c r="EW371" s="80"/>
      <c r="EX371" s="80"/>
      <c r="EY371" s="80"/>
      <c r="EZ371" s="80"/>
      <c r="FA371" s="80"/>
      <c r="FB371" s="80"/>
      <c r="FC371" s="80"/>
      <c r="FD371" s="80"/>
      <c r="FE371" s="80"/>
      <c r="FF371" s="80"/>
      <c r="FG371" s="80"/>
      <c r="FH371" s="80"/>
      <c r="FI371" s="80"/>
      <c r="FJ371" s="80"/>
      <c r="FK371" s="80"/>
      <c r="FL371" s="80"/>
      <c r="FM371" s="80"/>
      <c r="FN371" s="80"/>
      <c r="FO371" s="80"/>
      <c r="FP371" s="80"/>
      <c r="FQ371" s="80"/>
      <c r="FR371" s="80"/>
      <c r="FS371" s="80"/>
      <c r="FT371" s="80"/>
      <c r="FU371" s="80"/>
      <c r="FV371" s="80"/>
      <c r="FW371" s="80"/>
      <c r="FX371" s="80"/>
      <c r="FY371" s="80"/>
      <c r="FZ371" s="80"/>
      <c r="GA371" s="80"/>
      <c r="GB371" s="80"/>
      <c r="GC371" s="80"/>
      <c r="GD371" s="80"/>
      <c r="GE371" s="80"/>
      <c r="GF371" s="80"/>
      <c r="GG371" s="80"/>
      <c r="GH371" s="80"/>
      <c r="GI371" s="80"/>
      <c r="GJ371" s="80"/>
      <c r="GK371" s="80"/>
      <c r="GL371" s="80"/>
      <c r="GM371" s="80"/>
      <c r="GN371" s="80"/>
      <c r="GO371" s="80"/>
      <c r="GP371" s="80"/>
      <c r="GQ371" s="80"/>
      <c r="GR371" s="80"/>
      <c r="GS371" s="80"/>
      <c r="GT371" s="80"/>
      <c r="GU371" s="80"/>
      <c r="GV371" s="80"/>
      <c r="GW371" s="80"/>
      <c r="GX371" s="80"/>
      <c r="GY371" s="80"/>
      <c r="GZ371" s="80"/>
      <c r="HA371" s="80"/>
      <c r="HB371" s="80"/>
      <c r="HC371" s="80"/>
      <c r="HD371" s="80"/>
      <c r="HE371" s="80"/>
      <c r="HF371" s="80"/>
      <c r="HG371" s="80"/>
      <c r="HH371" s="80"/>
      <c r="HI371" s="80"/>
      <c r="HJ371" s="80"/>
      <c r="HK371" s="80"/>
      <c r="HL371" s="80"/>
      <c r="HM371" s="80"/>
      <c r="HN371" s="80"/>
      <c r="HO371" s="80"/>
      <c r="HP371" s="80"/>
      <c r="HQ371" s="80"/>
      <c r="HR371" s="80"/>
      <c r="HS371" s="80"/>
      <c r="HT371" s="80"/>
      <c r="HU371" s="80"/>
      <c r="HV371" s="80"/>
      <c r="HW371" s="80"/>
      <c r="HX371" s="80"/>
      <c r="HY371" s="80"/>
      <c r="HZ371" s="80"/>
      <c r="IA371" s="80"/>
      <c r="IB371" s="80"/>
      <c r="IC371" s="80"/>
      <c r="ID371" s="80"/>
      <c r="IE371" s="80"/>
      <c r="IF371" s="80"/>
      <c r="IG371" s="80"/>
      <c r="IH371" s="80"/>
      <c r="II371" s="80"/>
      <c r="IJ371" s="80"/>
      <c r="IK371" s="80"/>
      <c r="IL371" s="80"/>
      <c r="IM371" s="80"/>
      <c r="IN371" s="80"/>
      <c r="IO371" s="80"/>
      <c r="IP371" s="80"/>
      <c r="IQ371" s="80"/>
      <c r="IR371" s="80"/>
      <c r="IS371" s="80"/>
      <c r="IT371" s="80"/>
      <c r="IU371" s="80"/>
      <c r="IV371" s="80"/>
      <c r="IW371" s="80"/>
      <c r="IX371" s="80"/>
      <c r="IY371" s="80"/>
      <c r="IZ371" s="80"/>
      <c r="JA371" s="80"/>
      <c r="JB371" s="80"/>
      <c r="JC371" s="80"/>
      <c r="JD371" s="80"/>
      <c r="JE371" s="80"/>
      <c r="JF371" s="80"/>
      <c r="JG371" s="80"/>
      <c r="JH371" s="80"/>
      <c r="JI371" s="80"/>
      <c r="JJ371" s="80"/>
      <c r="JK371" s="80"/>
      <c r="JL371" s="80"/>
      <c r="JM371" s="80"/>
      <c r="JN371" s="80"/>
      <c r="JO371" s="80"/>
      <c r="JP371" s="80"/>
      <c r="JQ371" s="80"/>
      <c r="JR371" s="80"/>
      <c r="JS371" s="80"/>
      <c r="JT371" s="80">
        <v>1987</v>
      </c>
      <c r="JU371" s="80"/>
      <c r="JV371" s="80"/>
      <c r="JW371" s="80"/>
      <c r="JX371" s="80"/>
      <c r="JY371" s="80"/>
      <c r="JZ371" s="80"/>
      <c r="KA371" s="80"/>
      <c r="KB371" s="80"/>
      <c r="KC371" s="80"/>
      <c r="KD371" s="80"/>
      <c r="KE371" s="80"/>
      <c r="KF371" s="80"/>
      <c r="KG371" s="80"/>
      <c r="KH371" s="80"/>
      <c r="KI371" s="80"/>
      <c r="KJ371" s="80"/>
      <c r="KK371" s="80"/>
      <c r="KL371" s="80"/>
      <c r="KM371" s="80">
        <v>250</v>
      </c>
      <c r="KN371" s="80"/>
      <c r="KO371" s="80"/>
      <c r="KP371" s="80"/>
      <c r="KQ371" s="80"/>
      <c r="KR371" s="80"/>
      <c r="KS371" s="80"/>
      <c r="KT371" s="80"/>
      <c r="KU371" s="80"/>
      <c r="KV371" s="80"/>
      <c r="KW371" s="80"/>
      <c r="KX371" s="80"/>
      <c r="KY371" s="80"/>
      <c r="KZ371" s="80">
        <v>7712</v>
      </c>
      <c r="LA371" s="80">
        <v>732</v>
      </c>
      <c r="LB371" s="80"/>
      <c r="LC371" s="80">
        <v>853</v>
      </c>
      <c r="LD371" s="80"/>
      <c r="LE371" s="80"/>
      <c r="LF371" s="80"/>
      <c r="LG371" s="80">
        <v>27</v>
      </c>
      <c r="LH371" s="80"/>
      <c r="LI371" s="80"/>
      <c r="LJ371" s="80"/>
      <c r="LK371" s="80"/>
      <c r="LL371" s="80"/>
      <c r="LM371" s="80"/>
      <c r="LN371" s="80"/>
      <c r="LO371" s="80">
        <v>3</v>
      </c>
      <c r="LP371" s="80"/>
      <c r="LQ371" s="80"/>
      <c r="LR371" s="80"/>
      <c r="LS371" s="80"/>
      <c r="LT371" s="80"/>
      <c r="LU371" s="80"/>
      <c r="LV371" s="80"/>
      <c r="LW371" s="80"/>
      <c r="LX371" s="80">
        <v>0</v>
      </c>
      <c r="LY371" s="80"/>
      <c r="LZ371" s="80"/>
      <c r="MA371" s="80"/>
      <c r="MB371" s="80"/>
      <c r="MC371" s="80"/>
      <c r="MD371" s="80"/>
      <c r="ME371" s="80"/>
      <c r="MF371" s="80"/>
      <c r="MG371" s="80"/>
      <c r="MH371" s="80"/>
      <c r="MI371" s="80"/>
      <c r="MJ371" s="80"/>
      <c r="MK371" s="80"/>
      <c r="ML371" s="80"/>
      <c r="MM371" s="80"/>
      <c r="MN371" s="80"/>
      <c r="MO371" s="80"/>
      <c r="MP371" s="80"/>
      <c r="MQ371" s="80"/>
      <c r="MR371" s="80"/>
      <c r="MS371" s="80"/>
      <c r="MT371" s="80">
        <v>1066</v>
      </c>
      <c r="MU371" s="80"/>
      <c r="MV371" s="80"/>
      <c r="MW371" s="80"/>
      <c r="MX371" s="80"/>
      <c r="MY371" s="80"/>
      <c r="MZ371" s="80">
        <v>28392</v>
      </c>
      <c r="NA371" s="80">
        <v>1136</v>
      </c>
      <c r="NB371" s="80">
        <v>119261</v>
      </c>
      <c r="NC371" s="80"/>
      <c r="ND371" s="80">
        <v>0</v>
      </c>
      <c r="NE371" s="80">
        <v>31236</v>
      </c>
      <c r="NF371" s="80"/>
      <c r="NG371" s="80"/>
      <c r="NH371" s="80"/>
      <c r="NI371" s="80"/>
      <c r="NJ371" s="80"/>
      <c r="NK371" s="80"/>
      <c r="NL371" s="80">
        <v>93</v>
      </c>
      <c r="NM371" s="80">
        <v>778</v>
      </c>
      <c r="NN371" s="80"/>
      <c r="NO371" s="80"/>
      <c r="NP371" s="80"/>
      <c r="NQ371" s="80"/>
      <c r="NR371" s="80"/>
      <c r="NS371" s="80"/>
      <c r="NT371" s="80"/>
      <c r="NU371" s="80"/>
      <c r="NV371" s="80"/>
      <c r="NW371" s="80"/>
      <c r="NX371" s="80"/>
      <c r="NY371" s="80"/>
      <c r="NZ371" s="80"/>
      <c r="OA371" s="80"/>
      <c r="OB371" s="79">
        <v>196054</v>
      </c>
    </row>
    <row r="372" spans="1:392" ht="13.15">
      <c r="A372" s="27">
        <v>722110</v>
      </c>
      <c r="B372" s="23" t="s">
        <v>531</v>
      </c>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v>427</v>
      </c>
      <c r="AI372" s="80"/>
      <c r="AJ372" s="80"/>
      <c r="AK372" s="80"/>
      <c r="AL372" s="80"/>
      <c r="AM372" s="80"/>
      <c r="AN372" s="80"/>
      <c r="AO372" s="80"/>
      <c r="AP372" s="80"/>
      <c r="AQ372" s="80"/>
      <c r="AR372" s="80"/>
      <c r="AS372" s="80"/>
      <c r="AT372" s="80"/>
      <c r="AU372" s="80"/>
      <c r="AV372" s="80"/>
      <c r="AW372" s="80"/>
      <c r="AX372" s="80"/>
      <c r="AY372" s="80"/>
      <c r="AZ372" s="80"/>
      <c r="BA372" s="80"/>
      <c r="BB372" s="80"/>
      <c r="BC372" s="80"/>
      <c r="BD372" s="80"/>
      <c r="BE372" s="80"/>
      <c r="BF372" s="80"/>
      <c r="BG372" s="80"/>
      <c r="BH372" s="80"/>
      <c r="BI372" s="80"/>
      <c r="BJ372" s="80"/>
      <c r="BK372" s="80"/>
      <c r="BL372" s="80"/>
      <c r="BM372" s="80"/>
      <c r="BN372" s="80"/>
      <c r="BO372" s="81"/>
      <c r="BP372" s="80"/>
      <c r="BQ372" s="80"/>
      <c r="BR372" s="80"/>
      <c r="BS372" s="80"/>
      <c r="BT372" s="80"/>
      <c r="BU372" s="80"/>
      <c r="BV372" s="80"/>
      <c r="BW372" s="80"/>
      <c r="BX372" s="80"/>
      <c r="BY372" s="80"/>
      <c r="BZ372" s="80"/>
      <c r="CA372" s="80"/>
      <c r="CB372" s="80"/>
      <c r="CC372" s="80"/>
      <c r="CD372" s="80"/>
      <c r="CE372" s="80"/>
      <c r="CF372" s="80"/>
      <c r="CG372" s="80"/>
      <c r="CH372" s="80"/>
      <c r="CI372" s="80"/>
      <c r="CJ372" s="80"/>
      <c r="CK372" s="80"/>
      <c r="CL372" s="80"/>
      <c r="CM372" s="80"/>
      <c r="CN372" s="80"/>
      <c r="CO372" s="80"/>
      <c r="CP372" s="80"/>
      <c r="CQ372" s="80"/>
      <c r="CR372" s="80"/>
      <c r="CS372" s="80"/>
      <c r="CT372" s="80"/>
      <c r="CU372" s="80"/>
      <c r="CV372" s="80"/>
      <c r="CW372" s="80"/>
      <c r="CX372" s="80"/>
      <c r="CY372" s="80"/>
      <c r="CZ372" s="80"/>
      <c r="DA372" s="80"/>
      <c r="DB372" s="80"/>
      <c r="DC372" s="80"/>
      <c r="DD372" s="80"/>
      <c r="DE372" s="80"/>
      <c r="DF372" s="80"/>
      <c r="DG372" s="80"/>
      <c r="DH372" s="80"/>
      <c r="DI372" s="80"/>
      <c r="DJ372" s="80"/>
      <c r="DK372" s="80"/>
      <c r="DL372" s="80"/>
      <c r="DM372" s="80"/>
      <c r="DN372" s="80"/>
      <c r="DO372" s="80"/>
      <c r="DP372" s="80"/>
      <c r="DQ372" s="80"/>
      <c r="DR372" s="80"/>
      <c r="DS372" s="80"/>
      <c r="DT372" s="80"/>
      <c r="DU372" s="80"/>
      <c r="DV372" s="80"/>
      <c r="DW372" s="80"/>
      <c r="DX372" s="80"/>
      <c r="DY372" s="80"/>
      <c r="DZ372" s="80"/>
      <c r="EA372" s="80"/>
      <c r="EB372" s="80"/>
      <c r="EC372" s="80"/>
      <c r="ED372" s="80"/>
      <c r="EE372" s="80"/>
      <c r="EF372" s="80"/>
      <c r="EG372" s="80"/>
      <c r="EH372" s="80"/>
      <c r="EI372" s="80"/>
      <c r="EJ372" s="80"/>
      <c r="EK372" s="80"/>
      <c r="EL372" s="80"/>
      <c r="EM372" s="80"/>
      <c r="EN372" s="80"/>
      <c r="EO372" s="80"/>
      <c r="EP372" s="80"/>
      <c r="EQ372" s="80"/>
      <c r="ER372" s="80"/>
      <c r="ES372" s="80"/>
      <c r="ET372" s="80"/>
      <c r="EU372" s="80"/>
      <c r="EV372" s="80"/>
      <c r="EW372" s="80"/>
      <c r="EX372" s="80"/>
      <c r="EY372" s="80"/>
      <c r="EZ372" s="80"/>
      <c r="FA372" s="80"/>
      <c r="FB372" s="80"/>
      <c r="FC372" s="80"/>
      <c r="FD372" s="80"/>
      <c r="FE372" s="80"/>
      <c r="FF372" s="80"/>
      <c r="FG372" s="80"/>
      <c r="FH372" s="80"/>
      <c r="FI372" s="80"/>
      <c r="FJ372" s="80"/>
      <c r="FK372" s="80"/>
      <c r="FL372" s="80"/>
      <c r="FM372" s="80"/>
      <c r="FN372" s="80"/>
      <c r="FO372" s="80"/>
      <c r="FP372" s="80"/>
      <c r="FQ372" s="80"/>
      <c r="FR372" s="80"/>
      <c r="FS372" s="80"/>
      <c r="FT372" s="80"/>
      <c r="FU372" s="80"/>
      <c r="FV372" s="80"/>
      <c r="FW372" s="80"/>
      <c r="FX372" s="80"/>
      <c r="FY372" s="80"/>
      <c r="FZ372" s="80"/>
      <c r="GA372" s="80"/>
      <c r="GB372" s="80"/>
      <c r="GC372" s="80"/>
      <c r="GD372" s="80"/>
      <c r="GE372" s="80"/>
      <c r="GF372" s="80"/>
      <c r="GG372" s="80"/>
      <c r="GH372" s="80"/>
      <c r="GI372" s="80"/>
      <c r="GJ372" s="80"/>
      <c r="GK372" s="80"/>
      <c r="GL372" s="80"/>
      <c r="GM372" s="80"/>
      <c r="GN372" s="80"/>
      <c r="GO372" s="80"/>
      <c r="GP372" s="80"/>
      <c r="GQ372" s="80"/>
      <c r="GR372" s="80"/>
      <c r="GS372" s="80"/>
      <c r="GT372" s="80"/>
      <c r="GU372" s="80"/>
      <c r="GV372" s="80"/>
      <c r="GW372" s="80"/>
      <c r="GX372" s="80"/>
      <c r="GY372" s="80"/>
      <c r="GZ372" s="80"/>
      <c r="HA372" s="80"/>
      <c r="HB372" s="80"/>
      <c r="HC372" s="80"/>
      <c r="HD372" s="80"/>
      <c r="HE372" s="80"/>
      <c r="HF372" s="80"/>
      <c r="HG372" s="80"/>
      <c r="HH372" s="80"/>
      <c r="HI372" s="80"/>
      <c r="HJ372" s="80"/>
      <c r="HK372" s="80"/>
      <c r="HL372" s="80"/>
      <c r="HM372" s="80"/>
      <c r="HN372" s="80"/>
      <c r="HO372" s="80"/>
      <c r="HP372" s="80"/>
      <c r="HQ372" s="80"/>
      <c r="HR372" s="80"/>
      <c r="HS372" s="80"/>
      <c r="HT372" s="80"/>
      <c r="HU372" s="80"/>
      <c r="HV372" s="80"/>
      <c r="HW372" s="80"/>
      <c r="HX372" s="80"/>
      <c r="HY372" s="80"/>
      <c r="HZ372" s="80"/>
      <c r="IA372" s="80"/>
      <c r="IB372" s="80"/>
      <c r="IC372" s="80"/>
      <c r="ID372" s="80"/>
      <c r="IE372" s="80"/>
      <c r="IF372" s="80"/>
      <c r="IG372" s="80"/>
      <c r="IH372" s="80"/>
      <c r="II372" s="80"/>
      <c r="IJ372" s="80"/>
      <c r="IK372" s="80"/>
      <c r="IL372" s="80"/>
      <c r="IM372" s="80"/>
      <c r="IN372" s="80"/>
      <c r="IO372" s="80"/>
      <c r="IP372" s="80"/>
      <c r="IQ372" s="80"/>
      <c r="IR372" s="80"/>
      <c r="IS372" s="80"/>
      <c r="IT372" s="80"/>
      <c r="IU372" s="80"/>
      <c r="IV372" s="80"/>
      <c r="IW372" s="80"/>
      <c r="IX372" s="80"/>
      <c r="IY372" s="80"/>
      <c r="IZ372" s="80"/>
      <c r="JA372" s="80"/>
      <c r="JB372" s="80"/>
      <c r="JC372" s="80"/>
      <c r="JD372" s="80"/>
      <c r="JE372" s="80"/>
      <c r="JF372" s="80"/>
      <c r="JG372" s="80"/>
      <c r="JH372" s="80"/>
      <c r="JI372" s="80"/>
      <c r="JJ372" s="80"/>
      <c r="JK372" s="80"/>
      <c r="JL372" s="80"/>
      <c r="JM372" s="80"/>
      <c r="JN372" s="80"/>
      <c r="JO372" s="80"/>
      <c r="JP372" s="80"/>
      <c r="JQ372" s="80"/>
      <c r="JR372" s="80"/>
      <c r="JS372" s="80"/>
      <c r="JT372" s="80">
        <v>1433</v>
      </c>
      <c r="JU372" s="80"/>
      <c r="JV372" s="80"/>
      <c r="JW372" s="80"/>
      <c r="JX372" s="80"/>
      <c r="JY372" s="80"/>
      <c r="JZ372" s="80"/>
      <c r="KA372" s="80"/>
      <c r="KB372" s="80"/>
      <c r="KC372" s="80"/>
      <c r="KD372" s="80"/>
      <c r="KE372" s="80"/>
      <c r="KF372" s="80"/>
      <c r="KG372" s="80"/>
      <c r="KH372" s="80"/>
      <c r="KI372" s="80"/>
      <c r="KJ372" s="80"/>
      <c r="KK372" s="80"/>
      <c r="KL372" s="80"/>
      <c r="KM372" s="80"/>
      <c r="KN372" s="80"/>
      <c r="KO372" s="80"/>
      <c r="KP372" s="80"/>
      <c r="KQ372" s="80"/>
      <c r="KR372" s="80"/>
      <c r="KS372" s="80"/>
      <c r="KT372" s="80"/>
      <c r="KU372" s="80"/>
      <c r="KV372" s="80"/>
      <c r="KW372" s="80"/>
      <c r="KX372" s="80"/>
      <c r="KY372" s="80"/>
      <c r="KZ372" s="80"/>
      <c r="LA372" s="80"/>
      <c r="LB372" s="80"/>
      <c r="LC372" s="80"/>
      <c r="LD372" s="80"/>
      <c r="LE372" s="80"/>
      <c r="LF372" s="80"/>
      <c r="LG372" s="80">
        <v>0</v>
      </c>
      <c r="LH372" s="80"/>
      <c r="LI372" s="80"/>
      <c r="LJ372" s="80"/>
      <c r="LK372" s="80"/>
      <c r="LL372" s="80"/>
      <c r="LM372" s="80"/>
      <c r="LN372" s="80"/>
      <c r="LO372" s="80">
        <v>0</v>
      </c>
      <c r="LP372" s="80"/>
      <c r="LQ372" s="80"/>
      <c r="LR372" s="80"/>
      <c r="LS372" s="80"/>
      <c r="LT372" s="80"/>
      <c r="LU372" s="80"/>
      <c r="LV372" s="80"/>
      <c r="LW372" s="80"/>
      <c r="LX372" s="80"/>
      <c r="LY372" s="80"/>
      <c r="LZ372" s="80"/>
      <c r="MA372" s="80"/>
      <c r="MB372" s="80"/>
      <c r="MC372" s="80"/>
      <c r="MD372" s="80"/>
      <c r="ME372" s="80"/>
      <c r="MF372" s="80"/>
      <c r="MG372" s="80"/>
      <c r="MH372" s="80"/>
      <c r="MI372" s="80"/>
      <c r="MJ372" s="80"/>
      <c r="MK372" s="80"/>
      <c r="ML372" s="80"/>
      <c r="MM372" s="80"/>
      <c r="MN372" s="80"/>
      <c r="MO372" s="80"/>
      <c r="MP372" s="80"/>
      <c r="MQ372" s="80"/>
      <c r="MR372" s="80"/>
      <c r="MS372" s="80"/>
      <c r="MT372" s="80"/>
      <c r="MU372" s="80"/>
      <c r="MV372" s="80"/>
      <c r="MW372" s="80"/>
      <c r="MX372" s="80"/>
      <c r="MY372" s="80"/>
      <c r="MZ372" s="80">
        <v>302</v>
      </c>
      <c r="NA372" s="80"/>
      <c r="NB372" s="80">
        <v>118</v>
      </c>
      <c r="NC372" s="80">
        <v>233417</v>
      </c>
      <c r="ND372" s="80"/>
      <c r="NE372" s="80">
        <v>2670</v>
      </c>
      <c r="NF372" s="80"/>
      <c r="NG372" s="80"/>
      <c r="NH372" s="80"/>
      <c r="NI372" s="80"/>
      <c r="NJ372" s="80"/>
      <c r="NK372" s="80"/>
      <c r="NL372" s="80"/>
      <c r="NM372" s="80"/>
      <c r="NN372" s="80"/>
      <c r="NO372" s="80"/>
      <c r="NP372" s="80"/>
      <c r="NQ372" s="80"/>
      <c r="NR372" s="80"/>
      <c r="NS372" s="80"/>
      <c r="NT372" s="80"/>
      <c r="NU372" s="80"/>
      <c r="NV372" s="80"/>
      <c r="NW372" s="80"/>
      <c r="NX372" s="80">
        <v>56</v>
      </c>
      <c r="NY372" s="80"/>
      <c r="NZ372" s="80"/>
      <c r="OA372" s="80"/>
      <c r="OB372" s="79">
        <v>238422</v>
      </c>
    </row>
    <row r="373" spans="1:392" ht="13.15">
      <c r="A373" s="27">
        <v>722211</v>
      </c>
      <c r="B373" s="23" t="s">
        <v>532</v>
      </c>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v>434</v>
      </c>
      <c r="AI373" s="80"/>
      <c r="AJ373" s="80"/>
      <c r="AK373" s="80"/>
      <c r="AL373" s="80"/>
      <c r="AM373" s="80"/>
      <c r="AN373" s="80"/>
      <c r="AO373" s="80"/>
      <c r="AP373" s="80"/>
      <c r="AQ373" s="80"/>
      <c r="AR373" s="80"/>
      <c r="AS373" s="80"/>
      <c r="AT373" s="80"/>
      <c r="AU373" s="80"/>
      <c r="AV373" s="80"/>
      <c r="AW373" s="80"/>
      <c r="AX373" s="80"/>
      <c r="AY373" s="80"/>
      <c r="AZ373" s="80"/>
      <c r="BA373" s="80"/>
      <c r="BB373" s="80"/>
      <c r="BC373" s="80"/>
      <c r="BD373" s="80"/>
      <c r="BE373" s="80"/>
      <c r="BF373" s="80"/>
      <c r="BG373" s="80"/>
      <c r="BH373" s="80"/>
      <c r="BI373" s="80"/>
      <c r="BJ373" s="80"/>
      <c r="BK373" s="80"/>
      <c r="BL373" s="80"/>
      <c r="BM373" s="80"/>
      <c r="BN373" s="80"/>
      <c r="BO373" s="81"/>
      <c r="BP373" s="80"/>
      <c r="BQ373" s="80"/>
      <c r="BR373" s="80"/>
      <c r="BS373" s="80"/>
      <c r="BT373" s="80"/>
      <c r="BU373" s="80"/>
      <c r="BV373" s="80"/>
      <c r="BW373" s="80"/>
      <c r="BX373" s="80"/>
      <c r="BY373" s="80"/>
      <c r="BZ373" s="80"/>
      <c r="CA373" s="80"/>
      <c r="CB373" s="80"/>
      <c r="CC373" s="80"/>
      <c r="CD373" s="80"/>
      <c r="CE373" s="80"/>
      <c r="CF373" s="80"/>
      <c r="CG373" s="80"/>
      <c r="CH373" s="80"/>
      <c r="CI373" s="80"/>
      <c r="CJ373" s="80"/>
      <c r="CK373" s="80"/>
      <c r="CL373" s="80"/>
      <c r="CM373" s="80"/>
      <c r="CN373" s="80"/>
      <c r="CO373" s="80"/>
      <c r="CP373" s="80"/>
      <c r="CQ373" s="80"/>
      <c r="CR373" s="80"/>
      <c r="CS373" s="80"/>
      <c r="CT373" s="80"/>
      <c r="CU373" s="80"/>
      <c r="CV373" s="80"/>
      <c r="CW373" s="80"/>
      <c r="CX373" s="80"/>
      <c r="CY373" s="80"/>
      <c r="CZ373" s="80"/>
      <c r="DA373" s="80"/>
      <c r="DB373" s="80"/>
      <c r="DC373" s="80"/>
      <c r="DD373" s="80"/>
      <c r="DE373" s="80"/>
      <c r="DF373" s="80"/>
      <c r="DG373" s="80"/>
      <c r="DH373" s="80"/>
      <c r="DI373" s="80"/>
      <c r="DJ373" s="80"/>
      <c r="DK373" s="80"/>
      <c r="DL373" s="80"/>
      <c r="DM373" s="80"/>
      <c r="DN373" s="80"/>
      <c r="DO373" s="80"/>
      <c r="DP373" s="80"/>
      <c r="DQ373" s="80"/>
      <c r="DR373" s="80"/>
      <c r="DS373" s="80"/>
      <c r="DT373" s="80"/>
      <c r="DU373" s="80"/>
      <c r="DV373" s="80"/>
      <c r="DW373" s="80"/>
      <c r="DX373" s="80"/>
      <c r="DY373" s="80"/>
      <c r="DZ373" s="80"/>
      <c r="EA373" s="80"/>
      <c r="EB373" s="80"/>
      <c r="EC373" s="80"/>
      <c r="ED373" s="80"/>
      <c r="EE373" s="80"/>
      <c r="EF373" s="80"/>
      <c r="EG373" s="80"/>
      <c r="EH373" s="80"/>
      <c r="EI373" s="80"/>
      <c r="EJ373" s="80"/>
      <c r="EK373" s="80"/>
      <c r="EL373" s="80"/>
      <c r="EM373" s="80"/>
      <c r="EN373" s="80"/>
      <c r="EO373" s="80"/>
      <c r="EP373" s="80"/>
      <c r="EQ373" s="80"/>
      <c r="ER373" s="80"/>
      <c r="ES373" s="80"/>
      <c r="ET373" s="80"/>
      <c r="EU373" s="80"/>
      <c r="EV373" s="80"/>
      <c r="EW373" s="80"/>
      <c r="EX373" s="80"/>
      <c r="EY373" s="80"/>
      <c r="EZ373" s="80"/>
      <c r="FA373" s="80"/>
      <c r="FB373" s="80"/>
      <c r="FC373" s="80"/>
      <c r="FD373" s="80"/>
      <c r="FE373" s="80"/>
      <c r="FF373" s="80"/>
      <c r="FG373" s="80"/>
      <c r="FH373" s="80"/>
      <c r="FI373" s="80"/>
      <c r="FJ373" s="80"/>
      <c r="FK373" s="80"/>
      <c r="FL373" s="80"/>
      <c r="FM373" s="80"/>
      <c r="FN373" s="80"/>
      <c r="FO373" s="80"/>
      <c r="FP373" s="80"/>
      <c r="FQ373" s="80"/>
      <c r="FR373" s="80"/>
      <c r="FS373" s="80"/>
      <c r="FT373" s="80"/>
      <c r="FU373" s="80"/>
      <c r="FV373" s="80"/>
      <c r="FW373" s="80"/>
      <c r="FX373" s="80"/>
      <c r="FY373" s="80"/>
      <c r="FZ373" s="80"/>
      <c r="GA373" s="80"/>
      <c r="GB373" s="80"/>
      <c r="GC373" s="80"/>
      <c r="GD373" s="80"/>
      <c r="GE373" s="80"/>
      <c r="GF373" s="80"/>
      <c r="GG373" s="80"/>
      <c r="GH373" s="80"/>
      <c r="GI373" s="80"/>
      <c r="GJ373" s="80"/>
      <c r="GK373" s="80"/>
      <c r="GL373" s="80"/>
      <c r="GM373" s="80"/>
      <c r="GN373" s="80"/>
      <c r="GO373" s="80"/>
      <c r="GP373" s="80"/>
      <c r="GQ373" s="80"/>
      <c r="GR373" s="80"/>
      <c r="GS373" s="80"/>
      <c r="GT373" s="80"/>
      <c r="GU373" s="80"/>
      <c r="GV373" s="80"/>
      <c r="GW373" s="80"/>
      <c r="GX373" s="80"/>
      <c r="GY373" s="80"/>
      <c r="GZ373" s="80"/>
      <c r="HA373" s="80"/>
      <c r="HB373" s="80"/>
      <c r="HC373" s="80"/>
      <c r="HD373" s="80"/>
      <c r="HE373" s="80"/>
      <c r="HF373" s="80"/>
      <c r="HG373" s="80"/>
      <c r="HH373" s="80"/>
      <c r="HI373" s="80"/>
      <c r="HJ373" s="80"/>
      <c r="HK373" s="80"/>
      <c r="HL373" s="80"/>
      <c r="HM373" s="80"/>
      <c r="HN373" s="80"/>
      <c r="HO373" s="80"/>
      <c r="HP373" s="80"/>
      <c r="HQ373" s="80"/>
      <c r="HR373" s="80"/>
      <c r="HS373" s="80"/>
      <c r="HT373" s="80"/>
      <c r="HU373" s="80"/>
      <c r="HV373" s="80"/>
      <c r="HW373" s="80"/>
      <c r="HX373" s="80"/>
      <c r="HY373" s="80"/>
      <c r="HZ373" s="80"/>
      <c r="IA373" s="80"/>
      <c r="IB373" s="80"/>
      <c r="IC373" s="80"/>
      <c r="ID373" s="80"/>
      <c r="IE373" s="80"/>
      <c r="IF373" s="80"/>
      <c r="IG373" s="80"/>
      <c r="IH373" s="80"/>
      <c r="II373" s="80"/>
      <c r="IJ373" s="80"/>
      <c r="IK373" s="80"/>
      <c r="IL373" s="80"/>
      <c r="IM373" s="80"/>
      <c r="IN373" s="80"/>
      <c r="IO373" s="80"/>
      <c r="IP373" s="80"/>
      <c r="IQ373" s="80"/>
      <c r="IR373" s="80"/>
      <c r="IS373" s="80"/>
      <c r="IT373" s="80"/>
      <c r="IU373" s="80"/>
      <c r="IV373" s="80"/>
      <c r="IW373" s="80"/>
      <c r="IX373" s="80"/>
      <c r="IY373" s="80"/>
      <c r="IZ373" s="80"/>
      <c r="JA373" s="80"/>
      <c r="JB373" s="80"/>
      <c r="JC373" s="80"/>
      <c r="JD373" s="80"/>
      <c r="JE373" s="80"/>
      <c r="JF373" s="80"/>
      <c r="JG373" s="80"/>
      <c r="JH373" s="80"/>
      <c r="JI373" s="80"/>
      <c r="JJ373" s="80"/>
      <c r="JK373" s="80"/>
      <c r="JL373" s="80"/>
      <c r="JM373" s="80"/>
      <c r="JN373" s="80"/>
      <c r="JO373" s="80"/>
      <c r="JP373" s="80"/>
      <c r="JQ373" s="80"/>
      <c r="JR373" s="80"/>
      <c r="JS373" s="80"/>
      <c r="JT373" s="80">
        <v>277</v>
      </c>
      <c r="JU373" s="80"/>
      <c r="JV373" s="80"/>
      <c r="JW373" s="80"/>
      <c r="JX373" s="80"/>
      <c r="JY373" s="80"/>
      <c r="JZ373" s="80"/>
      <c r="KA373" s="80"/>
      <c r="KB373" s="80"/>
      <c r="KC373" s="80"/>
      <c r="KD373" s="80"/>
      <c r="KE373" s="80"/>
      <c r="KF373" s="80"/>
      <c r="KG373" s="80"/>
      <c r="KH373" s="80"/>
      <c r="KI373" s="80"/>
      <c r="KJ373" s="80"/>
      <c r="KK373" s="80"/>
      <c r="KL373" s="80"/>
      <c r="KM373" s="80"/>
      <c r="KN373" s="80"/>
      <c r="KO373" s="80"/>
      <c r="KP373" s="80"/>
      <c r="KQ373" s="80"/>
      <c r="KR373" s="80"/>
      <c r="KS373" s="80"/>
      <c r="KT373" s="80"/>
      <c r="KU373" s="80"/>
      <c r="KV373" s="80"/>
      <c r="KW373" s="80"/>
      <c r="KX373" s="80"/>
      <c r="KY373" s="80"/>
      <c r="KZ373" s="80"/>
      <c r="LA373" s="80"/>
      <c r="LB373" s="80"/>
      <c r="LC373" s="80"/>
      <c r="LD373" s="80"/>
      <c r="LE373" s="80"/>
      <c r="LF373" s="80"/>
      <c r="LG373" s="80"/>
      <c r="LH373" s="80"/>
      <c r="LI373" s="80"/>
      <c r="LJ373" s="80"/>
      <c r="LK373" s="80"/>
      <c r="LL373" s="80"/>
      <c r="LM373" s="80"/>
      <c r="LN373" s="80"/>
      <c r="LO373" s="80">
        <v>0</v>
      </c>
      <c r="LP373" s="80"/>
      <c r="LQ373" s="80"/>
      <c r="LR373" s="80"/>
      <c r="LS373" s="80"/>
      <c r="LT373" s="80"/>
      <c r="LU373" s="80"/>
      <c r="LV373" s="80"/>
      <c r="LW373" s="80"/>
      <c r="LX373" s="80"/>
      <c r="LY373" s="80"/>
      <c r="LZ373" s="80"/>
      <c r="MA373" s="80"/>
      <c r="MB373" s="80"/>
      <c r="MC373" s="80"/>
      <c r="MD373" s="80"/>
      <c r="ME373" s="80"/>
      <c r="MF373" s="80"/>
      <c r="MG373" s="80"/>
      <c r="MH373" s="80"/>
      <c r="MI373" s="80"/>
      <c r="MJ373" s="80"/>
      <c r="MK373" s="80"/>
      <c r="ML373" s="80"/>
      <c r="MM373" s="80"/>
      <c r="MN373" s="80"/>
      <c r="MO373" s="80"/>
      <c r="MP373" s="80"/>
      <c r="MQ373" s="80"/>
      <c r="MR373" s="80"/>
      <c r="MS373" s="80"/>
      <c r="MT373" s="80"/>
      <c r="MU373" s="80"/>
      <c r="MV373" s="80"/>
      <c r="MW373" s="80"/>
      <c r="MX373" s="80"/>
      <c r="MY373" s="80"/>
      <c r="MZ373" s="80">
        <v>35</v>
      </c>
      <c r="NA373" s="80"/>
      <c r="NB373" s="80"/>
      <c r="NC373" s="80"/>
      <c r="ND373" s="80">
        <v>242427</v>
      </c>
      <c r="NE373" s="80">
        <v>2013</v>
      </c>
      <c r="NF373" s="80"/>
      <c r="NG373" s="80"/>
      <c r="NH373" s="80"/>
      <c r="NI373" s="80"/>
      <c r="NJ373" s="80"/>
      <c r="NK373" s="80"/>
      <c r="NL373" s="80"/>
      <c r="NM373" s="80"/>
      <c r="NN373" s="80"/>
      <c r="NO373" s="80"/>
      <c r="NP373" s="80"/>
      <c r="NQ373" s="80"/>
      <c r="NR373" s="80"/>
      <c r="NS373" s="80"/>
      <c r="NT373" s="80"/>
      <c r="NU373" s="80"/>
      <c r="NV373" s="80"/>
      <c r="NW373" s="80"/>
      <c r="NX373" s="80">
        <v>43</v>
      </c>
      <c r="NY373" s="80"/>
      <c r="NZ373" s="80"/>
      <c r="OA373" s="80"/>
      <c r="OB373" s="79">
        <v>245228</v>
      </c>
    </row>
    <row r="374" spans="1:392" ht="13.15">
      <c r="A374" s="27" t="s">
        <v>534</v>
      </c>
      <c r="B374" s="23" t="s">
        <v>533</v>
      </c>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v>56</v>
      </c>
      <c r="AI374" s="80"/>
      <c r="AJ374" s="80"/>
      <c r="AK374" s="80"/>
      <c r="AL374" s="80"/>
      <c r="AM374" s="80"/>
      <c r="AN374" s="80"/>
      <c r="AO374" s="80"/>
      <c r="AP374" s="80"/>
      <c r="AQ374" s="80"/>
      <c r="AR374" s="80"/>
      <c r="AS374" s="80"/>
      <c r="AT374" s="80"/>
      <c r="AU374" s="80"/>
      <c r="AV374" s="80"/>
      <c r="AW374" s="80"/>
      <c r="AX374" s="80"/>
      <c r="AY374" s="80"/>
      <c r="AZ374" s="80"/>
      <c r="BA374" s="80"/>
      <c r="BB374" s="80"/>
      <c r="BC374" s="80"/>
      <c r="BD374" s="80"/>
      <c r="BE374" s="80"/>
      <c r="BF374" s="80"/>
      <c r="BG374" s="80"/>
      <c r="BH374" s="80"/>
      <c r="BI374" s="80"/>
      <c r="BJ374" s="80"/>
      <c r="BK374" s="80"/>
      <c r="BL374" s="80"/>
      <c r="BM374" s="80"/>
      <c r="BN374" s="80"/>
      <c r="BO374" s="81"/>
      <c r="BP374" s="80"/>
      <c r="BQ374" s="80"/>
      <c r="BR374" s="80"/>
      <c r="BS374" s="80"/>
      <c r="BT374" s="80"/>
      <c r="BU374" s="80"/>
      <c r="BV374" s="80"/>
      <c r="BW374" s="80"/>
      <c r="BX374" s="80"/>
      <c r="BY374" s="80"/>
      <c r="BZ374" s="80"/>
      <c r="CA374" s="80"/>
      <c r="CB374" s="80"/>
      <c r="CC374" s="80"/>
      <c r="CD374" s="80"/>
      <c r="CE374" s="80"/>
      <c r="CF374" s="80"/>
      <c r="CG374" s="80"/>
      <c r="CH374" s="80"/>
      <c r="CI374" s="80"/>
      <c r="CJ374" s="80"/>
      <c r="CK374" s="80"/>
      <c r="CL374" s="80"/>
      <c r="CM374" s="80"/>
      <c r="CN374" s="80"/>
      <c r="CO374" s="80"/>
      <c r="CP374" s="80"/>
      <c r="CQ374" s="80"/>
      <c r="CR374" s="80"/>
      <c r="CS374" s="80"/>
      <c r="CT374" s="80"/>
      <c r="CU374" s="80"/>
      <c r="CV374" s="80"/>
      <c r="CW374" s="80"/>
      <c r="CX374" s="80"/>
      <c r="CY374" s="80"/>
      <c r="CZ374" s="80"/>
      <c r="DA374" s="80"/>
      <c r="DB374" s="80"/>
      <c r="DC374" s="80"/>
      <c r="DD374" s="80"/>
      <c r="DE374" s="80"/>
      <c r="DF374" s="80"/>
      <c r="DG374" s="80"/>
      <c r="DH374" s="80"/>
      <c r="DI374" s="80"/>
      <c r="DJ374" s="80"/>
      <c r="DK374" s="80"/>
      <c r="DL374" s="80"/>
      <c r="DM374" s="80"/>
      <c r="DN374" s="80"/>
      <c r="DO374" s="80"/>
      <c r="DP374" s="80"/>
      <c r="DQ374" s="80"/>
      <c r="DR374" s="80"/>
      <c r="DS374" s="80"/>
      <c r="DT374" s="80"/>
      <c r="DU374" s="80"/>
      <c r="DV374" s="80"/>
      <c r="DW374" s="80"/>
      <c r="DX374" s="80"/>
      <c r="DY374" s="80"/>
      <c r="DZ374" s="80"/>
      <c r="EA374" s="80"/>
      <c r="EB374" s="80"/>
      <c r="EC374" s="80"/>
      <c r="ED374" s="80"/>
      <c r="EE374" s="80"/>
      <c r="EF374" s="80"/>
      <c r="EG374" s="80"/>
      <c r="EH374" s="80"/>
      <c r="EI374" s="80"/>
      <c r="EJ374" s="80"/>
      <c r="EK374" s="80"/>
      <c r="EL374" s="80"/>
      <c r="EM374" s="80"/>
      <c r="EN374" s="80"/>
      <c r="EO374" s="80"/>
      <c r="EP374" s="80"/>
      <c r="EQ374" s="80"/>
      <c r="ER374" s="80"/>
      <c r="ES374" s="80"/>
      <c r="ET374" s="80"/>
      <c r="EU374" s="80"/>
      <c r="EV374" s="80"/>
      <c r="EW374" s="80"/>
      <c r="EX374" s="80"/>
      <c r="EY374" s="80"/>
      <c r="EZ374" s="80"/>
      <c r="FA374" s="80"/>
      <c r="FB374" s="80"/>
      <c r="FC374" s="80"/>
      <c r="FD374" s="80"/>
      <c r="FE374" s="80"/>
      <c r="FF374" s="80"/>
      <c r="FG374" s="80"/>
      <c r="FH374" s="80"/>
      <c r="FI374" s="80"/>
      <c r="FJ374" s="80"/>
      <c r="FK374" s="80"/>
      <c r="FL374" s="80"/>
      <c r="FM374" s="80"/>
      <c r="FN374" s="80"/>
      <c r="FO374" s="80"/>
      <c r="FP374" s="80"/>
      <c r="FQ374" s="80"/>
      <c r="FR374" s="80"/>
      <c r="FS374" s="80"/>
      <c r="FT374" s="80"/>
      <c r="FU374" s="80"/>
      <c r="FV374" s="80"/>
      <c r="FW374" s="80"/>
      <c r="FX374" s="80"/>
      <c r="FY374" s="80"/>
      <c r="FZ374" s="80"/>
      <c r="GA374" s="80"/>
      <c r="GB374" s="80"/>
      <c r="GC374" s="80"/>
      <c r="GD374" s="80"/>
      <c r="GE374" s="80"/>
      <c r="GF374" s="80"/>
      <c r="GG374" s="80"/>
      <c r="GH374" s="80"/>
      <c r="GI374" s="80"/>
      <c r="GJ374" s="80"/>
      <c r="GK374" s="80"/>
      <c r="GL374" s="80"/>
      <c r="GM374" s="80"/>
      <c r="GN374" s="80"/>
      <c r="GO374" s="80"/>
      <c r="GP374" s="80"/>
      <c r="GQ374" s="80"/>
      <c r="GR374" s="80"/>
      <c r="GS374" s="80"/>
      <c r="GT374" s="80"/>
      <c r="GU374" s="80"/>
      <c r="GV374" s="80"/>
      <c r="GW374" s="80"/>
      <c r="GX374" s="80"/>
      <c r="GY374" s="80"/>
      <c r="GZ374" s="80"/>
      <c r="HA374" s="80"/>
      <c r="HB374" s="80"/>
      <c r="HC374" s="80"/>
      <c r="HD374" s="80"/>
      <c r="HE374" s="80"/>
      <c r="HF374" s="80"/>
      <c r="HG374" s="80"/>
      <c r="HH374" s="80"/>
      <c r="HI374" s="80"/>
      <c r="HJ374" s="80"/>
      <c r="HK374" s="80"/>
      <c r="HL374" s="80"/>
      <c r="HM374" s="80"/>
      <c r="HN374" s="80"/>
      <c r="HO374" s="80"/>
      <c r="HP374" s="80"/>
      <c r="HQ374" s="80"/>
      <c r="HR374" s="80"/>
      <c r="HS374" s="80"/>
      <c r="HT374" s="80"/>
      <c r="HU374" s="80"/>
      <c r="HV374" s="80"/>
      <c r="HW374" s="80"/>
      <c r="HX374" s="80"/>
      <c r="HY374" s="80"/>
      <c r="HZ374" s="80"/>
      <c r="IA374" s="80"/>
      <c r="IB374" s="80"/>
      <c r="IC374" s="80"/>
      <c r="ID374" s="80"/>
      <c r="IE374" s="80"/>
      <c r="IF374" s="80"/>
      <c r="IG374" s="80"/>
      <c r="IH374" s="80"/>
      <c r="II374" s="80"/>
      <c r="IJ374" s="80"/>
      <c r="IK374" s="80"/>
      <c r="IL374" s="80"/>
      <c r="IM374" s="80"/>
      <c r="IN374" s="80"/>
      <c r="IO374" s="80"/>
      <c r="IP374" s="80"/>
      <c r="IQ374" s="80"/>
      <c r="IR374" s="80"/>
      <c r="IS374" s="80"/>
      <c r="IT374" s="80"/>
      <c r="IU374" s="80"/>
      <c r="IV374" s="80"/>
      <c r="IW374" s="80"/>
      <c r="IX374" s="80"/>
      <c r="IY374" s="80"/>
      <c r="IZ374" s="80"/>
      <c r="JA374" s="80"/>
      <c r="JB374" s="80"/>
      <c r="JC374" s="80"/>
      <c r="JD374" s="80"/>
      <c r="JE374" s="80"/>
      <c r="JF374" s="80"/>
      <c r="JG374" s="80"/>
      <c r="JH374" s="80"/>
      <c r="JI374" s="80"/>
      <c r="JJ374" s="80"/>
      <c r="JK374" s="80"/>
      <c r="JL374" s="80"/>
      <c r="JM374" s="80"/>
      <c r="JN374" s="80"/>
      <c r="JO374" s="80"/>
      <c r="JP374" s="80"/>
      <c r="JQ374" s="80"/>
      <c r="JR374" s="80"/>
      <c r="JS374" s="80"/>
      <c r="JT374" s="80">
        <v>906</v>
      </c>
      <c r="JU374" s="80"/>
      <c r="JV374" s="80"/>
      <c r="JW374" s="80"/>
      <c r="JX374" s="80"/>
      <c r="JY374" s="80"/>
      <c r="JZ374" s="80"/>
      <c r="KA374" s="80"/>
      <c r="KB374" s="80"/>
      <c r="KC374" s="80"/>
      <c r="KD374" s="80"/>
      <c r="KE374" s="80"/>
      <c r="KF374" s="80"/>
      <c r="KG374" s="80"/>
      <c r="KH374" s="80"/>
      <c r="KI374" s="80"/>
      <c r="KJ374" s="80"/>
      <c r="KK374" s="80"/>
      <c r="KL374" s="80"/>
      <c r="KM374" s="80">
        <v>0</v>
      </c>
      <c r="KN374" s="80"/>
      <c r="KO374" s="80"/>
      <c r="KP374" s="80"/>
      <c r="KQ374" s="80"/>
      <c r="KR374" s="80"/>
      <c r="KS374" s="80"/>
      <c r="KT374" s="80"/>
      <c r="KU374" s="80"/>
      <c r="KV374" s="80"/>
      <c r="KW374" s="80"/>
      <c r="KX374" s="80"/>
      <c r="KY374" s="80"/>
      <c r="KZ374" s="80"/>
      <c r="LA374" s="80"/>
      <c r="LB374" s="80"/>
      <c r="LC374" s="80"/>
      <c r="LD374" s="80"/>
      <c r="LE374" s="80"/>
      <c r="LF374" s="80"/>
      <c r="LG374" s="80">
        <v>8</v>
      </c>
      <c r="LH374" s="80"/>
      <c r="LI374" s="80"/>
      <c r="LJ374" s="80"/>
      <c r="LK374" s="80"/>
      <c r="LL374" s="80"/>
      <c r="LM374" s="80"/>
      <c r="LN374" s="80"/>
      <c r="LO374" s="80">
        <v>1</v>
      </c>
      <c r="LP374" s="80"/>
      <c r="LQ374" s="80"/>
      <c r="LR374" s="80"/>
      <c r="LS374" s="80"/>
      <c r="LT374" s="80"/>
      <c r="LU374" s="80"/>
      <c r="LV374" s="80"/>
      <c r="LW374" s="80"/>
      <c r="LX374" s="80"/>
      <c r="LY374" s="80"/>
      <c r="LZ374" s="80"/>
      <c r="MA374" s="80"/>
      <c r="MB374" s="80"/>
      <c r="MC374" s="80"/>
      <c r="MD374" s="80"/>
      <c r="ME374" s="80"/>
      <c r="MF374" s="80"/>
      <c r="MG374" s="80"/>
      <c r="MH374" s="80"/>
      <c r="MI374" s="80"/>
      <c r="MJ374" s="80"/>
      <c r="MK374" s="80"/>
      <c r="ML374" s="80"/>
      <c r="MM374" s="80"/>
      <c r="MN374" s="80"/>
      <c r="MO374" s="80"/>
      <c r="MP374" s="80"/>
      <c r="MQ374" s="80"/>
      <c r="MR374" s="80"/>
      <c r="MS374" s="80"/>
      <c r="MT374" s="80"/>
      <c r="MU374" s="80"/>
      <c r="MV374" s="80"/>
      <c r="MW374" s="80"/>
      <c r="MX374" s="80"/>
      <c r="MY374" s="80">
        <v>0</v>
      </c>
      <c r="MZ374" s="80">
        <v>544</v>
      </c>
      <c r="NA374" s="80"/>
      <c r="NB374" s="80">
        <v>26</v>
      </c>
      <c r="NC374" s="80"/>
      <c r="ND374" s="80"/>
      <c r="NE374" s="80">
        <v>27804</v>
      </c>
      <c r="NF374" s="80"/>
      <c r="NG374" s="80"/>
      <c r="NH374" s="80"/>
      <c r="NI374" s="80"/>
      <c r="NJ374" s="80"/>
      <c r="NK374" s="80"/>
      <c r="NL374" s="80"/>
      <c r="NM374" s="80"/>
      <c r="NN374" s="80"/>
      <c r="NO374" s="80"/>
      <c r="NP374" s="80"/>
      <c r="NQ374" s="80"/>
      <c r="NR374" s="80"/>
      <c r="NS374" s="80"/>
      <c r="NT374" s="80"/>
      <c r="NU374" s="80"/>
      <c r="NV374" s="80"/>
      <c r="NW374" s="80"/>
      <c r="NX374" s="80"/>
      <c r="NY374" s="80"/>
      <c r="NZ374" s="80"/>
      <c r="OA374" s="80"/>
      <c r="OB374" s="79">
        <v>29344</v>
      </c>
    </row>
    <row r="375" spans="1:392" ht="13.15">
      <c r="A375" s="27">
        <v>811100</v>
      </c>
      <c r="B375" s="23" t="s">
        <v>535</v>
      </c>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v>85</v>
      </c>
      <c r="AI375" s="80"/>
      <c r="AJ375" s="80"/>
      <c r="AK375" s="80"/>
      <c r="AL375" s="80"/>
      <c r="AM375" s="80"/>
      <c r="AN375" s="80"/>
      <c r="AO375" s="80"/>
      <c r="AP375" s="80"/>
      <c r="AQ375" s="80"/>
      <c r="AR375" s="80"/>
      <c r="AS375" s="80"/>
      <c r="AT375" s="80"/>
      <c r="AU375" s="80"/>
      <c r="AV375" s="80"/>
      <c r="AW375" s="80"/>
      <c r="AX375" s="80"/>
      <c r="AY375" s="80"/>
      <c r="AZ375" s="80"/>
      <c r="BA375" s="80"/>
      <c r="BB375" s="80"/>
      <c r="BC375" s="80"/>
      <c r="BD375" s="80"/>
      <c r="BE375" s="80"/>
      <c r="BF375" s="80"/>
      <c r="BG375" s="80"/>
      <c r="BH375" s="80"/>
      <c r="BI375" s="80"/>
      <c r="BJ375" s="80"/>
      <c r="BK375" s="80"/>
      <c r="BL375" s="80"/>
      <c r="BM375" s="80"/>
      <c r="BN375" s="80"/>
      <c r="BO375" s="81"/>
      <c r="BP375" s="80"/>
      <c r="BQ375" s="80"/>
      <c r="BR375" s="80"/>
      <c r="BS375" s="80"/>
      <c r="BT375" s="80"/>
      <c r="BU375" s="80"/>
      <c r="BV375" s="80"/>
      <c r="BW375" s="80"/>
      <c r="BX375" s="80"/>
      <c r="BY375" s="80"/>
      <c r="BZ375" s="80"/>
      <c r="CA375" s="80"/>
      <c r="CB375" s="80"/>
      <c r="CC375" s="80"/>
      <c r="CD375" s="80"/>
      <c r="CE375" s="80"/>
      <c r="CF375" s="80"/>
      <c r="CG375" s="80"/>
      <c r="CH375" s="80"/>
      <c r="CI375" s="80"/>
      <c r="CJ375" s="80"/>
      <c r="CK375" s="80"/>
      <c r="CL375" s="80"/>
      <c r="CM375" s="80"/>
      <c r="CN375" s="80"/>
      <c r="CO375" s="80"/>
      <c r="CP375" s="80"/>
      <c r="CQ375" s="80"/>
      <c r="CR375" s="80"/>
      <c r="CS375" s="80"/>
      <c r="CT375" s="80"/>
      <c r="CU375" s="80"/>
      <c r="CV375" s="80"/>
      <c r="CW375" s="80"/>
      <c r="CX375" s="80"/>
      <c r="CY375" s="80"/>
      <c r="CZ375" s="80"/>
      <c r="DA375" s="80"/>
      <c r="DB375" s="80"/>
      <c r="DC375" s="80"/>
      <c r="DD375" s="80"/>
      <c r="DE375" s="80"/>
      <c r="DF375" s="80"/>
      <c r="DG375" s="80"/>
      <c r="DH375" s="80"/>
      <c r="DI375" s="80"/>
      <c r="DJ375" s="80"/>
      <c r="DK375" s="80"/>
      <c r="DL375" s="80"/>
      <c r="DM375" s="80"/>
      <c r="DN375" s="80"/>
      <c r="DO375" s="80"/>
      <c r="DP375" s="80"/>
      <c r="DQ375" s="80"/>
      <c r="DR375" s="80"/>
      <c r="DS375" s="80"/>
      <c r="DT375" s="80"/>
      <c r="DU375" s="80"/>
      <c r="DV375" s="80"/>
      <c r="DW375" s="80"/>
      <c r="DX375" s="80"/>
      <c r="DY375" s="80"/>
      <c r="DZ375" s="80"/>
      <c r="EA375" s="80"/>
      <c r="EB375" s="80"/>
      <c r="EC375" s="80"/>
      <c r="ED375" s="80"/>
      <c r="EE375" s="80"/>
      <c r="EF375" s="80"/>
      <c r="EG375" s="80"/>
      <c r="EH375" s="80"/>
      <c r="EI375" s="80"/>
      <c r="EJ375" s="80"/>
      <c r="EK375" s="80"/>
      <c r="EL375" s="80"/>
      <c r="EM375" s="80"/>
      <c r="EN375" s="80"/>
      <c r="EO375" s="80"/>
      <c r="EP375" s="80"/>
      <c r="EQ375" s="80"/>
      <c r="ER375" s="80"/>
      <c r="ES375" s="80"/>
      <c r="ET375" s="80"/>
      <c r="EU375" s="80"/>
      <c r="EV375" s="80"/>
      <c r="EW375" s="80"/>
      <c r="EX375" s="80"/>
      <c r="EY375" s="80"/>
      <c r="EZ375" s="80"/>
      <c r="FA375" s="80"/>
      <c r="FB375" s="80"/>
      <c r="FC375" s="80"/>
      <c r="FD375" s="80"/>
      <c r="FE375" s="80"/>
      <c r="FF375" s="80"/>
      <c r="FG375" s="80"/>
      <c r="FH375" s="80"/>
      <c r="FI375" s="80"/>
      <c r="FJ375" s="80"/>
      <c r="FK375" s="80"/>
      <c r="FL375" s="80"/>
      <c r="FM375" s="80"/>
      <c r="FN375" s="80"/>
      <c r="FO375" s="80"/>
      <c r="FP375" s="80"/>
      <c r="FQ375" s="80"/>
      <c r="FR375" s="80"/>
      <c r="FS375" s="80"/>
      <c r="FT375" s="80"/>
      <c r="FU375" s="80"/>
      <c r="FV375" s="80"/>
      <c r="FW375" s="80"/>
      <c r="FX375" s="80"/>
      <c r="FY375" s="80"/>
      <c r="FZ375" s="80"/>
      <c r="GA375" s="80"/>
      <c r="GB375" s="80"/>
      <c r="GC375" s="80"/>
      <c r="GD375" s="80"/>
      <c r="GE375" s="80"/>
      <c r="GF375" s="80"/>
      <c r="GG375" s="80"/>
      <c r="GH375" s="80"/>
      <c r="GI375" s="80"/>
      <c r="GJ375" s="80"/>
      <c r="GK375" s="80"/>
      <c r="GL375" s="80"/>
      <c r="GM375" s="80"/>
      <c r="GN375" s="80"/>
      <c r="GO375" s="80"/>
      <c r="GP375" s="80"/>
      <c r="GQ375" s="80"/>
      <c r="GR375" s="80"/>
      <c r="GS375" s="80"/>
      <c r="GT375" s="80"/>
      <c r="GU375" s="80"/>
      <c r="GV375" s="80"/>
      <c r="GW375" s="80"/>
      <c r="GX375" s="80"/>
      <c r="GY375" s="80"/>
      <c r="GZ375" s="80"/>
      <c r="HA375" s="80"/>
      <c r="HB375" s="80"/>
      <c r="HC375" s="80"/>
      <c r="HD375" s="80"/>
      <c r="HE375" s="80"/>
      <c r="HF375" s="80"/>
      <c r="HG375" s="80"/>
      <c r="HH375" s="80"/>
      <c r="HI375" s="80"/>
      <c r="HJ375" s="80"/>
      <c r="HK375" s="80"/>
      <c r="HL375" s="80"/>
      <c r="HM375" s="80"/>
      <c r="HN375" s="80"/>
      <c r="HO375" s="80"/>
      <c r="HP375" s="80"/>
      <c r="HQ375" s="80"/>
      <c r="HR375" s="80"/>
      <c r="HS375" s="80"/>
      <c r="HT375" s="80"/>
      <c r="HU375" s="80"/>
      <c r="HV375" s="80"/>
      <c r="HW375" s="80"/>
      <c r="HX375" s="80"/>
      <c r="HY375" s="80"/>
      <c r="HZ375" s="80"/>
      <c r="IA375" s="80"/>
      <c r="IB375" s="80"/>
      <c r="IC375" s="80"/>
      <c r="ID375" s="80"/>
      <c r="IE375" s="80"/>
      <c r="IF375" s="80"/>
      <c r="IG375" s="80"/>
      <c r="IH375" s="80"/>
      <c r="II375" s="80"/>
      <c r="IJ375" s="80"/>
      <c r="IK375" s="80"/>
      <c r="IL375" s="80"/>
      <c r="IM375" s="80"/>
      <c r="IN375" s="80"/>
      <c r="IO375" s="80"/>
      <c r="IP375" s="80"/>
      <c r="IQ375" s="80"/>
      <c r="IR375" s="80"/>
      <c r="IS375" s="80"/>
      <c r="IT375" s="80"/>
      <c r="IU375" s="80"/>
      <c r="IV375" s="80"/>
      <c r="IW375" s="80"/>
      <c r="IX375" s="80"/>
      <c r="IY375" s="80"/>
      <c r="IZ375" s="80"/>
      <c r="JA375" s="80"/>
      <c r="JB375" s="80"/>
      <c r="JC375" s="80"/>
      <c r="JD375" s="80"/>
      <c r="JE375" s="80"/>
      <c r="JF375" s="80"/>
      <c r="JG375" s="80"/>
      <c r="JH375" s="80"/>
      <c r="JI375" s="80"/>
      <c r="JJ375" s="80"/>
      <c r="JK375" s="80"/>
      <c r="JL375" s="80"/>
      <c r="JM375" s="80"/>
      <c r="JN375" s="80"/>
      <c r="JO375" s="80"/>
      <c r="JP375" s="80"/>
      <c r="JQ375" s="80"/>
      <c r="JR375" s="80"/>
      <c r="JS375" s="80"/>
      <c r="JT375" s="80">
        <v>1658</v>
      </c>
      <c r="JU375" s="80"/>
      <c r="JV375" s="80"/>
      <c r="JW375" s="80"/>
      <c r="JX375" s="80"/>
      <c r="JY375" s="80"/>
      <c r="JZ375" s="80"/>
      <c r="KA375" s="80"/>
      <c r="KB375" s="80"/>
      <c r="KC375" s="80"/>
      <c r="KD375" s="80"/>
      <c r="KE375" s="80"/>
      <c r="KF375" s="80"/>
      <c r="KG375" s="80"/>
      <c r="KH375" s="80"/>
      <c r="KI375" s="80"/>
      <c r="KJ375" s="80"/>
      <c r="KK375" s="80"/>
      <c r="KL375" s="80"/>
      <c r="KM375" s="80"/>
      <c r="KN375" s="80"/>
      <c r="KO375" s="80"/>
      <c r="KP375" s="80"/>
      <c r="KQ375" s="80"/>
      <c r="KR375" s="80"/>
      <c r="KS375" s="80"/>
      <c r="KT375" s="80"/>
      <c r="KU375" s="80"/>
      <c r="KV375" s="80"/>
      <c r="KW375" s="80"/>
      <c r="KX375" s="80"/>
      <c r="KY375" s="80"/>
      <c r="KZ375" s="80"/>
      <c r="LA375" s="80"/>
      <c r="LB375" s="80">
        <v>2</v>
      </c>
      <c r="LC375" s="80">
        <v>64</v>
      </c>
      <c r="LD375" s="80"/>
      <c r="LE375" s="80"/>
      <c r="LF375" s="80"/>
      <c r="LG375" s="80">
        <v>0</v>
      </c>
      <c r="LH375" s="80"/>
      <c r="LI375" s="80"/>
      <c r="LJ375" s="80"/>
      <c r="LK375" s="80"/>
      <c r="LL375" s="80"/>
      <c r="LM375" s="80"/>
      <c r="LN375" s="80"/>
      <c r="LO375" s="80">
        <v>0</v>
      </c>
      <c r="LP375" s="80"/>
      <c r="LQ375" s="80"/>
      <c r="LR375" s="80"/>
      <c r="LS375" s="80"/>
      <c r="LT375" s="80"/>
      <c r="LU375" s="80"/>
      <c r="LV375" s="80"/>
      <c r="LW375" s="80"/>
      <c r="LX375" s="80"/>
      <c r="LY375" s="80"/>
      <c r="LZ375" s="80"/>
      <c r="MA375" s="80"/>
      <c r="MB375" s="80"/>
      <c r="MC375" s="80"/>
      <c r="MD375" s="80"/>
      <c r="ME375" s="80"/>
      <c r="MF375" s="80"/>
      <c r="MG375" s="80"/>
      <c r="MH375" s="80"/>
      <c r="MI375" s="80"/>
      <c r="MJ375" s="80"/>
      <c r="MK375" s="80"/>
      <c r="ML375" s="80"/>
      <c r="MM375" s="80"/>
      <c r="MN375" s="80"/>
      <c r="MO375" s="80"/>
      <c r="MP375" s="80"/>
      <c r="MQ375" s="80"/>
      <c r="MR375" s="80"/>
      <c r="MS375" s="80"/>
      <c r="MT375" s="80"/>
      <c r="MU375" s="80"/>
      <c r="MV375" s="80"/>
      <c r="MW375" s="80"/>
      <c r="MX375" s="80"/>
      <c r="MY375" s="80"/>
      <c r="MZ375" s="80"/>
      <c r="NA375" s="80"/>
      <c r="NB375" s="80"/>
      <c r="NC375" s="80"/>
      <c r="ND375" s="80"/>
      <c r="NE375" s="80"/>
      <c r="NF375" s="80">
        <v>109243</v>
      </c>
      <c r="NG375" s="80">
        <v>2</v>
      </c>
      <c r="NH375" s="80">
        <v>2</v>
      </c>
      <c r="NI375" s="80">
        <v>4</v>
      </c>
      <c r="NJ375" s="80"/>
      <c r="NK375" s="80"/>
      <c r="NL375" s="80"/>
      <c r="NM375" s="80"/>
      <c r="NN375" s="80"/>
      <c r="NO375" s="80"/>
      <c r="NP375" s="80"/>
      <c r="NQ375" s="80"/>
      <c r="NR375" s="80"/>
      <c r="NS375" s="80"/>
      <c r="NT375" s="80"/>
      <c r="NU375" s="80"/>
      <c r="NV375" s="80"/>
      <c r="NW375" s="80"/>
      <c r="NX375" s="80"/>
      <c r="NY375" s="80"/>
      <c r="NZ375" s="80"/>
      <c r="OA375" s="80"/>
      <c r="OB375" s="79">
        <v>111060</v>
      </c>
    </row>
    <row r="376" spans="1:392" ht="13.15">
      <c r="A376" s="27">
        <v>811200</v>
      </c>
      <c r="B376" s="23" t="s">
        <v>536</v>
      </c>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v>10</v>
      </c>
      <c r="AI376" s="80"/>
      <c r="AJ376" s="80"/>
      <c r="AK376" s="80"/>
      <c r="AL376" s="80"/>
      <c r="AM376" s="80"/>
      <c r="AN376" s="80"/>
      <c r="AO376" s="80"/>
      <c r="AP376" s="80"/>
      <c r="AQ376" s="80"/>
      <c r="AR376" s="80"/>
      <c r="AS376" s="80"/>
      <c r="AT376" s="80"/>
      <c r="AU376" s="80"/>
      <c r="AV376" s="80"/>
      <c r="AW376" s="80"/>
      <c r="AX376" s="80"/>
      <c r="AY376" s="80"/>
      <c r="AZ376" s="80"/>
      <c r="BA376" s="80"/>
      <c r="BB376" s="80"/>
      <c r="BC376" s="80"/>
      <c r="BD376" s="80"/>
      <c r="BE376" s="80"/>
      <c r="BF376" s="80"/>
      <c r="BG376" s="80"/>
      <c r="BH376" s="80"/>
      <c r="BI376" s="80"/>
      <c r="BJ376" s="80"/>
      <c r="BK376" s="80"/>
      <c r="BL376" s="80"/>
      <c r="BM376" s="80"/>
      <c r="BN376" s="80"/>
      <c r="BO376" s="81"/>
      <c r="BP376" s="80"/>
      <c r="BQ376" s="80"/>
      <c r="BR376" s="80"/>
      <c r="BS376" s="80"/>
      <c r="BT376" s="80"/>
      <c r="BU376" s="80"/>
      <c r="BV376" s="80"/>
      <c r="BW376" s="80"/>
      <c r="BX376" s="80"/>
      <c r="BY376" s="80"/>
      <c r="BZ376" s="80"/>
      <c r="CA376" s="80"/>
      <c r="CB376" s="80"/>
      <c r="CC376" s="80"/>
      <c r="CD376" s="80"/>
      <c r="CE376" s="80"/>
      <c r="CF376" s="80"/>
      <c r="CG376" s="80"/>
      <c r="CH376" s="80"/>
      <c r="CI376" s="80"/>
      <c r="CJ376" s="80"/>
      <c r="CK376" s="80"/>
      <c r="CL376" s="80"/>
      <c r="CM376" s="80"/>
      <c r="CN376" s="80"/>
      <c r="CO376" s="80"/>
      <c r="CP376" s="80"/>
      <c r="CQ376" s="80"/>
      <c r="CR376" s="80"/>
      <c r="CS376" s="80"/>
      <c r="CT376" s="80"/>
      <c r="CU376" s="80"/>
      <c r="CV376" s="80"/>
      <c r="CW376" s="80"/>
      <c r="CX376" s="80"/>
      <c r="CY376" s="80"/>
      <c r="CZ376" s="80"/>
      <c r="DA376" s="80"/>
      <c r="DB376" s="80"/>
      <c r="DC376" s="80"/>
      <c r="DD376" s="80"/>
      <c r="DE376" s="80"/>
      <c r="DF376" s="80"/>
      <c r="DG376" s="80"/>
      <c r="DH376" s="80"/>
      <c r="DI376" s="80"/>
      <c r="DJ376" s="80"/>
      <c r="DK376" s="80"/>
      <c r="DL376" s="80"/>
      <c r="DM376" s="80"/>
      <c r="DN376" s="80"/>
      <c r="DO376" s="80"/>
      <c r="DP376" s="80"/>
      <c r="DQ376" s="80"/>
      <c r="DR376" s="80"/>
      <c r="DS376" s="80"/>
      <c r="DT376" s="80"/>
      <c r="DU376" s="80"/>
      <c r="DV376" s="80"/>
      <c r="DW376" s="80"/>
      <c r="DX376" s="80"/>
      <c r="DY376" s="80"/>
      <c r="DZ376" s="80"/>
      <c r="EA376" s="80"/>
      <c r="EB376" s="80"/>
      <c r="EC376" s="80"/>
      <c r="ED376" s="80"/>
      <c r="EE376" s="80"/>
      <c r="EF376" s="80"/>
      <c r="EG376" s="80"/>
      <c r="EH376" s="80"/>
      <c r="EI376" s="80"/>
      <c r="EJ376" s="80"/>
      <c r="EK376" s="80"/>
      <c r="EL376" s="80"/>
      <c r="EM376" s="80"/>
      <c r="EN376" s="80"/>
      <c r="EO376" s="80"/>
      <c r="EP376" s="80"/>
      <c r="EQ376" s="80"/>
      <c r="ER376" s="80"/>
      <c r="ES376" s="80"/>
      <c r="ET376" s="80"/>
      <c r="EU376" s="80"/>
      <c r="EV376" s="80"/>
      <c r="EW376" s="80"/>
      <c r="EX376" s="80"/>
      <c r="EY376" s="80"/>
      <c r="EZ376" s="80"/>
      <c r="FA376" s="80"/>
      <c r="FB376" s="80"/>
      <c r="FC376" s="80"/>
      <c r="FD376" s="80"/>
      <c r="FE376" s="80"/>
      <c r="FF376" s="80"/>
      <c r="FG376" s="80"/>
      <c r="FH376" s="80"/>
      <c r="FI376" s="80"/>
      <c r="FJ376" s="80"/>
      <c r="FK376" s="80"/>
      <c r="FL376" s="80"/>
      <c r="FM376" s="80"/>
      <c r="FN376" s="80"/>
      <c r="FO376" s="80"/>
      <c r="FP376" s="80"/>
      <c r="FQ376" s="80"/>
      <c r="FR376" s="80"/>
      <c r="FS376" s="80"/>
      <c r="FT376" s="80"/>
      <c r="FU376" s="80"/>
      <c r="FV376" s="80"/>
      <c r="FW376" s="80"/>
      <c r="FX376" s="80"/>
      <c r="FY376" s="80"/>
      <c r="FZ376" s="80"/>
      <c r="GA376" s="80"/>
      <c r="GB376" s="80"/>
      <c r="GC376" s="80"/>
      <c r="GD376" s="80"/>
      <c r="GE376" s="80"/>
      <c r="GF376" s="80"/>
      <c r="GG376" s="80"/>
      <c r="GH376" s="80"/>
      <c r="GI376" s="80"/>
      <c r="GJ376" s="80"/>
      <c r="GK376" s="80"/>
      <c r="GL376" s="80"/>
      <c r="GM376" s="80"/>
      <c r="GN376" s="80"/>
      <c r="GO376" s="80"/>
      <c r="GP376" s="80"/>
      <c r="GQ376" s="80"/>
      <c r="GR376" s="80"/>
      <c r="GS376" s="80"/>
      <c r="GT376" s="80"/>
      <c r="GU376" s="80"/>
      <c r="GV376" s="80"/>
      <c r="GW376" s="80"/>
      <c r="GX376" s="80"/>
      <c r="GY376" s="80"/>
      <c r="GZ376" s="80"/>
      <c r="HA376" s="80"/>
      <c r="HB376" s="80"/>
      <c r="HC376" s="80"/>
      <c r="HD376" s="80"/>
      <c r="HE376" s="80"/>
      <c r="HF376" s="80"/>
      <c r="HG376" s="80"/>
      <c r="HH376" s="80"/>
      <c r="HI376" s="80"/>
      <c r="HJ376" s="80"/>
      <c r="HK376" s="80"/>
      <c r="HL376" s="80"/>
      <c r="HM376" s="80"/>
      <c r="HN376" s="80"/>
      <c r="HO376" s="80"/>
      <c r="HP376" s="80"/>
      <c r="HQ376" s="80"/>
      <c r="HR376" s="80"/>
      <c r="HS376" s="80"/>
      <c r="HT376" s="80"/>
      <c r="HU376" s="80"/>
      <c r="HV376" s="80"/>
      <c r="HW376" s="80"/>
      <c r="HX376" s="80"/>
      <c r="HY376" s="80"/>
      <c r="HZ376" s="80"/>
      <c r="IA376" s="80"/>
      <c r="IB376" s="80"/>
      <c r="IC376" s="80"/>
      <c r="ID376" s="80"/>
      <c r="IE376" s="80"/>
      <c r="IF376" s="80"/>
      <c r="IG376" s="80"/>
      <c r="IH376" s="80"/>
      <c r="II376" s="80"/>
      <c r="IJ376" s="80"/>
      <c r="IK376" s="80"/>
      <c r="IL376" s="80"/>
      <c r="IM376" s="80"/>
      <c r="IN376" s="80"/>
      <c r="IO376" s="80"/>
      <c r="IP376" s="80"/>
      <c r="IQ376" s="80"/>
      <c r="IR376" s="80"/>
      <c r="IS376" s="80"/>
      <c r="IT376" s="80"/>
      <c r="IU376" s="80"/>
      <c r="IV376" s="80"/>
      <c r="IW376" s="80"/>
      <c r="IX376" s="80"/>
      <c r="IY376" s="80"/>
      <c r="IZ376" s="80"/>
      <c r="JA376" s="80"/>
      <c r="JB376" s="80"/>
      <c r="JC376" s="80"/>
      <c r="JD376" s="80"/>
      <c r="JE376" s="80"/>
      <c r="JF376" s="80"/>
      <c r="JG376" s="80"/>
      <c r="JH376" s="80"/>
      <c r="JI376" s="80"/>
      <c r="JJ376" s="80"/>
      <c r="JK376" s="80"/>
      <c r="JL376" s="80"/>
      <c r="JM376" s="80"/>
      <c r="JN376" s="80"/>
      <c r="JO376" s="80"/>
      <c r="JP376" s="80"/>
      <c r="JQ376" s="80"/>
      <c r="JR376" s="80"/>
      <c r="JS376" s="80"/>
      <c r="JT376" s="80">
        <v>688</v>
      </c>
      <c r="JU376" s="80"/>
      <c r="JV376" s="80"/>
      <c r="JW376" s="80"/>
      <c r="JX376" s="80"/>
      <c r="JY376" s="80"/>
      <c r="JZ376" s="80"/>
      <c r="KA376" s="80"/>
      <c r="KB376" s="80"/>
      <c r="KC376" s="80"/>
      <c r="KD376" s="80"/>
      <c r="KE376" s="80"/>
      <c r="KF376" s="80"/>
      <c r="KG376" s="80"/>
      <c r="KH376" s="80"/>
      <c r="KI376" s="80"/>
      <c r="KJ376" s="80"/>
      <c r="KK376" s="80"/>
      <c r="KL376" s="80"/>
      <c r="KM376" s="80"/>
      <c r="KN376" s="80"/>
      <c r="KO376" s="80"/>
      <c r="KP376" s="80"/>
      <c r="KQ376" s="80">
        <v>321</v>
      </c>
      <c r="KR376" s="80"/>
      <c r="KS376" s="80"/>
      <c r="KT376" s="80"/>
      <c r="KU376" s="80"/>
      <c r="KV376" s="80"/>
      <c r="KW376" s="80"/>
      <c r="KX376" s="80"/>
      <c r="KY376" s="80"/>
      <c r="KZ376" s="80"/>
      <c r="LA376" s="80"/>
      <c r="LB376" s="80"/>
      <c r="LC376" s="80">
        <v>10</v>
      </c>
      <c r="LD376" s="80">
        <v>32</v>
      </c>
      <c r="LE376" s="80"/>
      <c r="LF376" s="80"/>
      <c r="LG376" s="80">
        <v>109</v>
      </c>
      <c r="LH376" s="80"/>
      <c r="LI376" s="80"/>
      <c r="LJ376" s="80"/>
      <c r="LK376" s="80"/>
      <c r="LL376" s="80"/>
      <c r="LM376" s="80"/>
      <c r="LN376" s="80"/>
      <c r="LO376" s="80">
        <v>5</v>
      </c>
      <c r="LP376" s="80"/>
      <c r="LQ376" s="80"/>
      <c r="LR376" s="80"/>
      <c r="LS376" s="80"/>
      <c r="LT376" s="80"/>
      <c r="LU376" s="80"/>
      <c r="LV376" s="80"/>
      <c r="LW376" s="80"/>
      <c r="LX376" s="80"/>
      <c r="LY376" s="80"/>
      <c r="LZ376" s="80"/>
      <c r="MA376" s="80"/>
      <c r="MB376" s="80"/>
      <c r="MC376" s="80"/>
      <c r="MD376" s="80"/>
      <c r="ME376" s="80"/>
      <c r="MF376" s="80"/>
      <c r="MG376" s="80"/>
      <c r="MH376" s="80"/>
      <c r="MI376" s="80"/>
      <c r="MJ376" s="80"/>
      <c r="MK376" s="80"/>
      <c r="ML376" s="80"/>
      <c r="MM376" s="80"/>
      <c r="MN376" s="80"/>
      <c r="MO376" s="80"/>
      <c r="MP376" s="80"/>
      <c r="MQ376" s="80"/>
      <c r="MR376" s="80"/>
      <c r="MS376" s="80"/>
      <c r="MT376" s="80"/>
      <c r="MU376" s="80"/>
      <c r="MV376" s="80"/>
      <c r="MW376" s="80"/>
      <c r="MX376" s="80"/>
      <c r="MY376" s="80"/>
      <c r="MZ376" s="80"/>
      <c r="NA376" s="80"/>
      <c r="NB376" s="80"/>
      <c r="NC376" s="80"/>
      <c r="ND376" s="80"/>
      <c r="NE376" s="80"/>
      <c r="NF376" s="80"/>
      <c r="NG376" s="80">
        <v>17975</v>
      </c>
      <c r="NH376" s="80">
        <v>49</v>
      </c>
      <c r="NI376" s="80">
        <v>65</v>
      </c>
      <c r="NJ376" s="80"/>
      <c r="NK376" s="80"/>
      <c r="NL376" s="80"/>
      <c r="NM376" s="80"/>
      <c r="NN376" s="80"/>
      <c r="NO376" s="80"/>
      <c r="NP376" s="80"/>
      <c r="NQ376" s="80"/>
      <c r="NR376" s="80"/>
      <c r="NS376" s="80"/>
      <c r="NT376" s="80"/>
      <c r="NU376" s="80"/>
      <c r="NV376" s="80"/>
      <c r="NW376" s="80"/>
      <c r="NX376" s="80"/>
      <c r="NY376" s="80"/>
      <c r="NZ376" s="80"/>
      <c r="OA376" s="80"/>
      <c r="OB376" s="79">
        <v>19265</v>
      </c>
    </row>
    <row r="377" spans="1:392" ht="13.15">
      <c r="A377" s="27">
        <v>811300</v>
      </c>
      <c r="B377" s="23" t="s">
        <v>537</v>
      </c>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v>213</v>
      </c>
      <c r="AI377" s="80"/>
      <c r="AJ377" s="80"/>
      <c r="AK377" s="80"/>
      <c r="AL377" s="80"/>
      <c r="AM377" s="80"/>
      <c r="AN377" s="80"/>
      <c r="AO377" s="80"/>
      <c r="AP377" s="80"/>
      <c r="AQ377" s="80"/>
      <c r="AR377" s="80"/>
      <c r="AS377" s="80"/>
      <c r="AT377" s="80"/>
      <c r="AU377" s="80"/>
      <c r="AV377" s="80"/>
      <c r="AW377" s="80"/>
      <c r="AX377" s="80"/>
      <c r="AY377" s="80"/>
      <c r="AZ377" s="80"/>
      <c r="BA377" s="80"/>
      <c r="BB377" s="80"/>
      <c r="BC377" s="80"/>
      <c r="BD377" s="80"/>
      <c r="BE377" s="80"/>
      <c r="BF377" s="80"/>
      <c r="BG377" s="80"/>
      <c r="BH377" s="80"/>
      <c r="BI377" s="80"/>
      <c r="BJ377" s="80"/>
      <c r="BK377" s="80"/>
      <c r="BL377" s="80"/>
      <c r="BM377" s="80"/>
      <c r="BN377" s="80"/>
      <c r="BO377" s="81"/>
      <c r="BP377" s="80"/>
      <c r="BQ377" s="80"/>
      <c r="BR377" s="80"/>
      <c r="BS377" s="80"/>
      <c r="BT377" s="80"/>
      <c r="BU377" s="80"/>
      <c r="BV377" s="80"/>
      <c r="BW377" s="80"/>
      <c r="BX377" s="80"/>
      <c r="BY377" s="80"/>
      <c r="BZ377" s="80"/>
      <c r="CA377" s="80"/>
      <c r="CB377" s="80"/>
      <c r="CC377" s="80"/>
      <c r="CD377" s="80"/>
      <c r="CE377" s="80"/>
      <c r="CF377" s="80"/>
      <c r="CG377" s="80"/>
      <c r="CH377" s="80"/>
      <c r="CI377" s="80"/>
      <c r="CJ377" s="80"/>
      <c r="CK377" s="80"/>
      <c r="CL377" s="80"/>
      <c r="CM377" s="80"/>
      <c r="CN377" s="80"/>
      <c r="CO377" s="80"/>
      <c r="CP377" s="80"/>
      <c r="CQ377" s="80"/>
      <c r="CR377" s="80"/>
      <c r="CS377" s="80"/>
      <c r="CT377" s="80"/>
      <c r="CU377" s="80"/>
      <c r="CV377" s="80"/>
      <c r="CW377" s="80"/>
      <c r="CX377" s="80"/>
      <c r="CY377" s="80"/>
      <c r="CZ377" s="80"/>
      <c r="DA377" s="80"/>
      <c r="DB377" s="80"/>
      <c r="DC377" s="80"/>
      <c r="DD377" s="80"/>
      <c r="DE377" s="80"/>
      <c r="DF377" s="80"/>
      <c r="DG377" s="80"/>
      <c r="DH377" s="80"/>
      <c r="DI377" s="80"/>
      <c r="DJ377" s="80"/>
      <c r="DK377" s="80"/>
      <c r="DL377" s="80"/>
      <c r="DM377" s="80"/>
      <c r="DN377" s="80"/>
      <c r="DO377" s="80"/>
      <c r="DP377" s="80"/>
      <c r="DQ377" s="80"/>
      <c r="DR377" s="80"/>
      <c r="DS377" s="80"/>
      <c r="DT377" s="80"/>
      <c r="DU377" s="80"/>
      <c r="DV377" s="80"/>
      <c r="DW377" s="80"/>
      <c r="DX377" s="80"/>
      <c r="DY377" s="80"/>
      <c r="DZ377" s="80"/>
      <c r="EA377" s="80"/>
      <c r="EB377" s="80"/>
      <c r="EC377" s="80"/>
      <c r="ED377" s="80"/>
      <c r="EE377" s="80"/>
      <c r="EF377" s="80"/>
      <c r="EG377" s="80"/>
      <c r="EH377" s="80"/>
      <c r="EI377" s="80"/>
      <c r="EJ377" s="80"/>
      <c r="EK377" s="80"/>
      <c r="EL377" s="80"/>
      <c r="EM377" s="80"/>
      <c r="EN377" s="80"/>
      <c r="EO377" s="80"/>
      <c r="EP377" s="80"/>
      <c r="EQ377" s="80"/>
      <c r="ER377" s="80"/>
      <c r="ES377" s="80"/>
      <c r="ET377" s="80"/>
      <c r="EU377" s="80"/>
      <c r="EV377" s="80"/>
      <c r="EW377" s="80"/>
      <c r="EX377" s="80"/>
      <c r="EY377" s="80"/>
      <c r="EZ377" s="80"/>
      <c r="FA377" s="80"/>
      <c r="FB377" s="80"/>
      <c r="FC377" s="80"/>
      <c r="FD377" s="80"/>
      <c r="FE377" s="80"/>
      <c r="FF377" s="80"/>
      <c r="FG377" s="80"/>
      <c r="FH377" s="80"/>
      <c r="FI377" s="80"/>
      <c r="FJ377" s="80"/>
      <c r="FK377" s="80"/>
      <c r="FL377" s="80"/>
      <c r="FM377" s="80"/>
      <c r="FN377" s="80"/>
      <c r="FO377" s="80"/>
      <c r="FP377" s="80"/>
      <c r="FQ377" s="80"/>
      <c r="FR377" s="80"/>
      <c r="FS377" s="80"/>
      <c r="FT377" s="80"/>
      <c r="FU377" s="80"/>
      <c r="FV377" s="80"/>
      <c r="FW377" s="80"/>
      <c r="FX377" s="80"/>
      <c r="FY377" s="80"/>
      <c r="FZ377" s="80"/>
      <c r="GA377" s="80"/>
      <c r="GB377" s="80"/>
      <c r="GC377" s="80"/>
      <c r="GD377" s="80"/>
      <c r="GE377" s="80"/>
      <c r="GF377" s="80"/>
      <c r="GG377" s="80"/>
      <c r="GH377" s="80"/>
      <c r="GI377" s="80"/>
      <c r="GJ377" s="80"/>
      <c r="GK377" s="80"/>
      <c r="GL377" s="80"/>
      <c r="GM377" s="80"/>
      <c r="GN377" s="80"/>
      <c r="GO377" s="80"/>
      <c r="GP377" s="80"/>
      <c r="GQ377" s="80"/>
      <c r="GR377" s="80"/>
      <c r="GS377" s="80"/>
      <c r="GT377" s="80"/>
      <c r="GU377" s="80"/>
      <c r="GV377" s="80"/>
      <c r="GW377" s="80"/>
      <c r="GX377" s="80"/>
      <c r="GY377" s="80"/>
      <c r="GZ377" s="80"/>
      <c r="HA377" s="80"/>
      <c r="HB377" s="80"/>
      <c r="HC377" s="80"/>
      <c r="HD377" s="80"/>
      <c r="HE377" s="80"/>
      <c r="HF377" s="80"/>
      <c r="HG377" s="80"/>
      <c r="HH377" s="80"/>
      <c r="HI377" s="80"/>
      <c r="HJ377" s="80"/>
      <c r="HK377" s="80"/>
      <c r="HL377" s="80"/>
      <c r="HM377" s="80"/>
      <c r="HN377" s="80"/>
      <c r="HO377" s="80"/>
      <c r="HP377" s="80"/>
      <c r="HQ377" s="80"/>
      <c r="HR377" s="80"/>
      <c r="HS377" s="80"/>
      <c r="HT377" s="80"/>
      <c r="HU377" s="80"/>
      <c r="HV377" s="80"/>
      <c r="HW377" s="80"/>
      <c r="HX377" s="80"/>
      <c r="HY377" s="80"/>
      <c r="HZ377" s="80"/>
      <c r="IA377" s="80"/>
      <c r="IB377" s="80"/>
      <c r="IC377" s="80"/>
      <c r="ID377" s="80"/>
      <c r="IE377" s="80"/>
      <c r="IF377" s="80"/>
      <c r="IG377" s="80"/>
      <c r="IH377" s="80"/>
      <c r="II377" s="80"/>
      <c r="IJ377" s="80"/>
      <c r="IK377" s="80"/>
      <c r="IL377" s="80"/>
      <c r="IM377" s="80"/>
      <c r="IN377" s="80"/>
      <c r="IO377" s="80"/>
      <c r="IP377" s="80"/>
      <c r="IQ377" s="80"/>
      <c r="IR377" s="80"/>
      <c r="IS377" s="80"/>
      <c r="IT377" s="80"/>
      <c r="IU377" s="80"/>
      <c r="IV377" s="80"/>
      <c r="IW377" s="80"/>
      <c r="IX377" s="80"/>
      <c r="IY377" s="80"/>
      <c r="IZ377" s="80"/>
      <c r="JA377" s="80"/>
      <c r="JB377" s="80"/>
      <c r="JC377" s="80"/>
      <c r="JD377" s="80"/>
      <c r="JE377" s="80"/>
      <c r="JF377" s="80"/>
      <c r="JG377" s="80"/>
      <c r="JH377" s="80"/>
      <c r="JI377" s="80"/>
      <c r="JJ377" s="80"/>
      <c r="JK377" s="80"/>
      <c r="JL377" s="80"/>
      <c r="JM377" s="80"/>
      <c r="JN377" s="80"/>
      <c r="JO377" s="80"/>
      <c r="JP377" s="80">
        <v>490</v>
      </c>
      <c r="JQ377" s="80"/>
      <c r="JR377" s="80"/>
      <c r="JS377" s="80"/>
      <c r="JT377" s="80">
        <v>134</v>
      </c>
      <c r="JU377" s="80"/>
      <c r="JV377" s="80"/>
      <c r="JW377" s="80"/>
      <c r="JX377" s="80"/>
      <c r="JY377" s="80"/>
      <c r="JZ377" s="80"/>
      <c r="KA377" s="80"/>
      <c r="KB377" s="80"/>
      <c r="KC377" s="80"/>
      <c r="KD377" s="80"/>
      <c r="KE377" s="80"/>
      <c r="KF377" s="80"/>
      <c r="KG377" s="80"/>
      <c r="KH377" s="80"/>
      <c r="KI377" s="80"/>
      <c r="KJ377" s="80"/>
      <c r="KK377" s="80"/>
      <c r="KL377" s="80"/>
      <c r="KM377" s="80"/>
      <c r="KN377" s="80"/>
      <c r="KO377" s="80"/>
      <c r="KP377" s="80"/>
      <c r="KQ377" s="80"/>
      <c r="KR377" s="80"/>
      <c r="KS377" s="80"/>
      <c r="KT377" s="80"/>
      <c r="KU377" s="80"/>
      <c r="KV377" s="80"/>
      <c r="KW377" s="80"/>
      <c r="KX377" s="80"/>
      <c r="KY377" s="80"/>
      <c r="KZ377" s="80"/>
      <c r="LA377" s="80"/>
      <c r="LB377" s="80"/>
      <c r="LC377" s="80"/>
      <c r="LD377" s="80">
        <v>162</v>
      </c>
      <c r="LE377" s="80"/>
      <c r="LF377" s="80"/>
      <c r="LG377" s="80">
        <v>5</v>
      </c>
      <c r="LH377" s="80"/>
      <c r="LI377" s="80"/>
      <c r="LJ377" s="80"/>
      <c r="LK377" s="80"/>
      <c r="LL377" s="80"/>
      <c r="LM377" s="80"/>
      <c r="LN377" s="80"/>
      <c r="LO377" s="80">
        <v>0</v>
      </c>
      <c r="LP377" s="80"/>
      <c r="LQ377" s="80"/>
      <c r="LR377" s="80"/>
      <c r="LS377" s="80"/>
      <c r="LT377" s="80"/>
      <c r="LU377" s="80"/>
      <c r="LV377" s="80"/>
      <c r="LW377" s="80"/>
      <c r="LX377" s="80"/>
      <c r="LY377" s="80"/>
      <c r="LZ377" s="80"/>
      <c r="MA377" s="80"/>
      <c r="MB377" s="80"/>
      <c r="MC377" s="80"/>
      <c r="MD377" s="80"/>
      <c r="ME377" s="80"/>
      <c r="MF377" s="80"/>
      <c r="MG377" s="80"/>
      <c r="MH377" s="80"/>
      <c r="MI377" s="80"/>
      <c r="MJ377" s="80"/>
      <c r="MK377" s="80"/>
      <c r="ML377" s="80"/>
      <c r="MM377" s="80"/>
      <c r="MN377" s="80"/>
      <c r="MO377" s="80"/>
      <c r="MP377" s="80"/>
      <c r="MQ377" s="80"/>
      <c r="MR377" s="80"/>
      <c r="MS377" s="80"/>
      <c r="MT377" s="80"/>
      <c r="MU377" s="80"/>
      <c r="MV377" s="80"/>
      <c r="MW377" s="80"/>
      <c r="MX377" s="80"/>
      <c r="MY377" s="80"/>
      <c r="MZ377" s="80"/>
      <c r="NA377" s="80"/>
      <c r="NB377" s="80"/>
      <c r="NC377" s="80"/>
      <c r="ND377" s="80"/>
      <c r="NE377" s="80"/>
      <c r="NF377" s="80"/>
      <c r="NG377" s="80">
        <v>158</v>
      </c>
      <c r="NH377" s="80">
        <v>26358</v>
      </c>
      <c r="NI377" s="80">
        <v>3081</v>
      </c>
      <c r="NJ377" s="80"/>
      <c r="NK377" s="80"/>
      <c r="NL377" s="80">
        <v>0</v>
      </c>
      <c r="NM377" s="80"/>
      <c r="NN377" s="80"/>
      <c r="NO377" s="80"/>
      <c r="NP377" s="80"/>
      <c r="NQ377" s="80"/>
      <c r="NR377" s="80"/>
      <c r="NS377" s="80"/>
      <c r="NT377" s="80"/>
      <c r="NU377" s="80"/>
      <c r="NV377" s="80"/>
      <c r="NW377" s="80"/>
      <c r="NX377" s="80"/>
      <c r="NY377" s="80"/>
      <c r="NZ377" s="80"/>
      <c r="OA377" s="80"/>
      <c r="OB377" s="79">
        <v>30602</v>
      </c>
    </row>
    <row r="378" spans="1:392" ht="13.15">
      <c r="A378" s="27">
        <v>811400</v>
      </c>
      <c r="B378" s="23" t="s">
        <v>538</v>
      </c>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v>34</v>
      </c>
      <c r="AI378" s="80"/>
      <c r="AJ378" s="80"/>
      <c r="AK378" s="80"/>
      <c r="AL378" s="80"/>
      <c r="AM378" s="80"/>
      <c r="AN378" s="80"/>
      <c r="AO378" s="80"/>
      <c r="AP378" s="80"/>
      <c r="AQ378" s="80"/>
      <c r="AR378" s="80"/>
      <c r="AS378" s="80"/>
      <c r="AT378" s="80"/>
      <c r="AU378" s="80"/>
      <c r="AV378" s="80"/>
      <c r="AW378" s="80"/>
      <c r="AX378" s="80"/>
      <c r="AY378" s="80"/>
      <c r="AZ378" s="80"/>
      <c r="BA378" s="80"/>
      <c r="BB378" s="80"/>
      <c r="BC378" s="80"/>
      <c r="BD378" s="80"/>
      <c r="BE378" s="80"/>
      <c r="BF378" s="80"/>
      <c r="BG378" s="80"/>
      <c r="BH378" s="80"/>
      <c r="BI378" s="80"/>
      <c r="BJ378" s="80"/>
      <c r="BK378" s="80"/>
      <c r="BL378" s="80"/>
      <c r="BM378" s="80"/>
      <c r="BN378" s="80"/>
      <c r="BO378" s="81"/>
      <c r="BP378" s="80"/>
      <c r="BQ378" s="80"/>
      <c r="BR378" s="80"/>
      <c r="BS378" s="80"/>
      <c r="BT378" s="80"/>
      <c r="BU378" s="80"/>
      <c r="BV378" s="80"/>
      <c r="BW378" s="80"/>
      <c r="BX378" s="80"/>
      <c r="BY378" s="80"/>
      <c r="BZ378" s="80"/>
      <c r="CA378" s="80"/>
      <c r="CB378" s="80"/>
      <c r="CC378" s="80"/>
      <c r="CD378" s="80"/>
      <c r="CE378" s="80"/>
      <c r="CF378" s="80"/>
      <c r="CG378" s="80"/>
      <c r="CH378" s="80"/>
      <c r="CI378" s="80"/>
      <c r="CJ378" s="80"/>
      <c r="CK378" s="80"/>
      <c r="CL378" s="80"/>
      <c r="CM378" s="80"/>
      <c r="CN378" s="80"/>
      <c r="CO378" s="80"/>
      <c r="CP378" s="80"/>
      <c r="CQ378" s="80"/>
      <c r="CR378" s="80"/>
      <c r="CS378" s="80"/>
      <c r="CT378" s="80"/>
      <c r="CU378" s="80"/>
      <c r="CV378" s="80"/>
      <c r="CW378" s="80"/>
      <c r="CX378" s="80"/>
      <c r="CY378" s="80"/>
      <c r="CZ378" s="80"/>
      <c r="DA378" s="80"/>
      <c r="DB378" s="80"/>
      <c r="DC378" s="80"/>
      <c r="DD378" s="80"/>
      <c r="DE378" s="80"/>
      <c r="DF378" s="80"/>
      <c r="DG378" s="80"/>
      <c r="DH378" s="80"/>
      <c r="DI378" s="80"/>
      <c r="DJ378" s="80"/>
      <c r="DK378" s="80"/>
      <c r="DL378" s="80"/>
      <c r="DM378" s="80"/>
      <c r="DN378" s="80"/>
      <c r="DO378" s="80"/>
      <c r="DP378" s="80"/>
      <c r="DQ378" s="80"/>
      <c r="DR378" s="80"/>
      <c r="DS378" s="80"/>
      <c r="DT378" s="80"/>
      <c r="DU378" s="80"/>
      <c r="DV378" s="80"/>
      <c r="DW378" s="80"/>
      <c r="DX378" s="80"/>
      <c r="DY378" s="80"/>
      <c r="DZ378" s="80"/>
      <c r="EA378" s="80"/>
      <c r="EB378" s="80"/>
      <c r="EC378" s="80"/>
      <c r="ED378" s="80"/>
      <c r="EE378" s="80"/>
      <c r="EF378" s="80"/>
      <c r="EG378" s="80"/>
      <c r="EH378" s="80"/>
      <c r="EI378" s="80"/>
      <c r="EJ378" s="80"/>
      <c r="EK378" s="80"/>
      <c r="EL378" s="80"/>
      <c r="EM378" s="80"/>
      <c r="EN378" s="80"/>
      <c r="EO378" s="80"/>
      <c r="EP378" s="80"/>
      <c r="EQ378" s="80"/>
      <c r="ER378" s="80"/>
      <c r="ES378" s="80"/>
      <c r="ET378" s="80"/>
      <c r="EU378" s="80"/>
      <c r="EV378" s="80"/>
      <c r="EW378" s="80"/>
      <c r="EX378" s="80"/>
      <c r="EY378" s="80"/>
      <c r="EZ378" s="80"/>
      <c r="FA378" s="80"/>
      <c r="FB378" s="80"/>
      <c r="FC378" s="80"/>
      <c r="FD378" s="80"/>
      <c r="FE378" s="80"/>
      <c r="FF378" s="80"/>
      <c r="FG378" s="80"/>
      <c r="FH378" s="80"/>
      <c r="FI378" s="80"/>
      <c r="FJ378" s="80"/>
      <c r="FK378" s="80"/>
      <c r="FL378" s="80"/>
      <c r="FM378" s="80"/>
      <c r="FN378" s="80"/>
      <c r="FO378" s="80"/>
      <c r="FP378" s="80"/>
      <c r="FQ378" s="80"/>
      <c r="FR378" s="80"/>
      <c r="FS378" s="80"/>
      <c r="FT378" s="80"/>
      <c r="FU378" s="80"/>
      <c r="FV378" s="80"/>
      <c r="FW378" s="80"/>
      <c r="FX378" s="80"/>
      <c r="FY378" s="80"/>
      <c r="FZ378" s="80"/>
      <c r="GA378" s="80"/>
      <c r="GB378" s="80"/>
      <c r="GC378" s="80"/>
      <c r="GD378" s="80"/>
      <c r="GE378" s="80"/>
      <c r="GF378" s="80"/>
      <c r="GG378" s="80"/>
      <c r="GH378" s="80"/>
      <c r="GI378" s="80"/>
      <c r="GJ378" s="80"/>
      <c r="GK378" s="80"/>
      <c r="GL378" s="80"/>
      <c r="GM378" s="80"/>
      <c r="GN378" s="80"/>
      <c r="GO378" s="80"/>
      <c r="GP378" s="80"/>
      <c r="GQ378" s="80"/>
      <c r="GR378" s="80"/>
      <c r="GS378" s="80"/>
      <c r="GT378" s="80"/>
      <c r="GU378" s="80"/>
      <c r="GV378" s="80"/>
      <c r="GW378" s="80"/>
      <c r="GX378" s="80"/>
      <c r="GY378" s="80"/>
      <c r="GZ378" s="80"/>
      <c r="HA378" s="80"/>
      <c r="HB378" s="80"/>
      <c r="HC378" s="80"/>
      <c r="HD378" s="80"/>
      <c r="HE378" s="80"/>
      <c r="HF378" s="80"/>
      <c r="HG378" s="80"/>
      <c r="HH378" s="80"/>
      <c r="HI378" s="80"/>
      <c r="HJ378" s="80"/>
      <c r="HK378" s="80"/>
      <c r="HL378" s="80"/>
      <c r="HM378" s="80"/>
      <c r="HN378" s="80"/>
      <c r="HO378" s="80"/>
      <c r="HP378" s="80"/>
      <c r="HQ378" s="80"/>
      <c r="HR378" s="80"/>
      <c r="HS378" s="80"/>
      <c r="HT378" s="80"/>
      <c r="HU378" s="80"/>
      <c r="HV378" s="80"/>
      <c r="HW378" s="80"/>
      <c r="HX378" s="80"/>
      <c r="HY378" s="80"/>
      <c r="HZ378" s="80"/>
      <c r="IA378" s="80"/>
      <c r="IB378" s="80"/>
      <c r="IC378" s="80"/>
      <c r="ID378" s="80"/>
      <c r="IE378" s="80"/>
      <c r="IF378" s="80"/>
      <c r="IG378" s="80"/>
      <c r="IH378" s="80"/>
      <c r="II378" s="80"/>
      <c r="IJ378" s="80"/>
      <c r="IK378" s="80"/>
      <c r="IL378" s="80"/>
      <c r="IM378" s="80"/>
      <c r="IN378" s="80"/>
      <c r="IO378" s="80"/>
      <c r="IP378" s="80"/>
      <c r="IQ378" s="80"/>
      <c r="IR378" s="80"/>
      <c r="IS378" s="80"/>
      <c r="IT378" s="80"/>
      <c r="IU378" s="80"/>
      <c r="IV378" s="80"/>
      <c r="IW378" s="80"/>
      <c r="IX378" s="80"/>
      <c r="IY378" s="80"/>
      <c r="IZ378" s="80"/>
      <c r="JA378" s="80"/>
      <c r="JB378" s="80"/>
      <c r="JC378" s="80"/>
      <c r="JD378" s="80"/>
      <c r="JE378" s="80"/>
      <c r="JF378" s="80"/>
      <c r="JG378" s="80"/>
      <c r="JH378" s="80"/>
      <c r="JI378" s="80"/>
      <c r="JJ378" s="80"/>
      <c r="JK378" s="80"/>
      <c r="JL378" s="80"/>
      <c r="JM378" s="80"/>
      <c r="JN378" s="80"/>
      <c r="JO378" s="80"/>
      <c r="JP378" s="80"/>
      <c r="JQ378" s="80"/>
      <c r="JR378" s="80"/>
      <c r="JS378" s="80"/>
      <c r="JT378" s="80">
        <v>149</v>
      </c>
      <c r="JU378" s="80"/>
      <c r="JV378" s="80"/>
      <c r="JW378" s="80"/>
      <c r="JX378" s="80"/>
      <c r="JY378" s="80"/>
      <c r="JZ378" s="80"/>
      <c r="KA378" s="80"/>
      <c r="KB378" s="80"/>
      <c r="KC378" s="80"/>
      <c r="KD378" s="80"/>
      <c r="KE378" s="80"/>
      <c r="KF378" s="80"/>
      <c r="KG378" s="80"/>
      <c r="KH378" s="80"/>
      <c r="KI378" s="80"/>
      <c r="KJ378" s="80"/>
      <c r="KK378" s="80"/>
      <c r="KL378" s="80"/>
      <c r="KM378" s="80"/>
      <c r="KN378" s="80"/>
      <c r="KO378" s="80"/>
      <c r="KP378" s="80"/>
      <c r="KQ378" s="80">
        <v>1</v>
      </c>
      <c r="KR378" s="80"/>
      <c r="KS378" s="80"/>
      <c r="KT378" s="80"/>
      <c r="KU378" s="80"/>
      <c r="KV378" s="80"/>
      <c r="KW378" s="80"/>
      <c r="KX378" s="80"/>
      <c r="KY378" s="80"/>
      <c r="KZ378" s="80"/>
      <c r="LA378" s="80"/>
      <c r="LB378" s="80"/>
      <c r="LC378" s="80">
        <v>9</v>
      </c>
      <c r="LD378" s="80"/>
      <c r="LE378" s="80"/>
      <c r="LF378" s="80"/>
      <c r="LG378" s="80"/>
      <c r="LH378" s="80"/>
      <c r="LI378" s="80"/>
      <c r="LJ378" s="80"/>
      <c r="LK378" s="80"/>
      <c r="LL378" s="80"/>
      <c r="LM378" s="80"/>
      <c r="LN378" s="80"/>
      <c r="LO378" s="80">
        <v>0</v>
      </c>
      <c r="LP378" s="80"/>
      <c r="LQ378" s="80"/>
      <c r="LR378" s="80"/>
      <c r="LS378" s="80"/>
      <c r="LT378" s="80"/>
      <c r="LU378" s="80"/>
      <c r="LV378" s="80"/>
      <c r="LW378" s="80"/>
      <c r="LX378" s="80"/>
      <c r="LY378" s="80"/>
      <c r="LZ378" s="80"/>
      <c r="MA378" s="80"/>
      <c r="MB378" s="80"/>
      <c r="MC378" s="80"/>
      <c r="MD378" s="80"/>
      <c r="ME378" s="80"/>
      <c r="MF378" s="80"/>
      <c r="MG378" s="80"/>
      <c r="MH378" s="80"/>
      <c r="MI378" s="80"/>
      <c r="MJ378" s="80"/>
      <c r="MK378" s="80"/>
      <c r="ML378" s="80"/>
      <c r="MM378" s="80"/>
      <c r="MN378" s="80"/>
      <c r="MO378" s="80"/>
      <c r="MP378" s="80"/>
      <c r="MQ378" s="80"/>
      <c r="MR378" s="80"/>
      <c r="MS378" s="80"/>
      <c r="MT378" s="80"/>
      <c r="MU378" s="80"/>
      <c r="MV378" s="80"/>
      <c r="MW378" s="80"/>
      <c r="MX378" s="80"/>
      <c r="MY378" s="80"/>
      <c r="MZ378" s="80"/>
      <c r="NA378" s="80"/>
      <c r="NB378" s="80"/>
      <c r="NC378" s="80"/>
      <c r="ND378" s="80"/>
      <c r="NE378" s="80"/>
      <c r="NF378" s="80">
        <v>0</v>
      </c>
      <c r="NG378" s="80">
        <v>31</v>
      </c>
      <c r="NH378" s="80">
        <v>61</v>
      </c>
      <c r="NI378" s="80">
        <v>20238</v>
      </c>
      <c r="NJ378" s="80"/>
      <c r="NK378" s="80"/>
      <c r="NL378" s="80"/>
      <c r="NM378" s="80"/>
      <c r="NN378" s="80"/>
      <c r="NO378" s="80"/>
      <c r="NP378" s="80"/>
      <c r="NQ378" s="80"/>
      <c r="NR378" s="80"/>
      <c r="NS378" s="80"/>
      <c r="NT378" s="80"/>
      <c r="NU378" s="80"/>
      <c r="NV378" s="80"/>
      <c r="NW378" s="80"/>
      <c r="NX378" s="80"/>
      <c r="NY378" s="80"/>
      <c r="NZ378" s="80"/>
      <c r="OA378" s="80"/>
      <c r="OB378" s="79">
        <v>20524</v>
      </c>
    </row>
    <row r="379" spans="1:392" ht="13.15">
      <c r="A379" s="27">
        <v>812100</v>
      </c>
      <c r="B379" s="23" t="s">
        <v>539</v>
      </c>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v>1</v>
      </c>
      <c r="AI379" s="80"/>
      <c r="AJ379" s="80"/>
      <c r="AK379" s="80"/>
      <c r="AL379" s="80"/>
      <c r="AM379" s="80"/>
      <c r="AN379" s="80"/>
      <c r="AO379" s="80"/>
      <c r="AP379" s="80"/>
      <c r="AQ379" s="80"/>
      <c r="AR379" s="80"/>
      <c r="AS379" s="80"/>
      <c r="AT379" s="80"/>
      <c r="AU379" s="80"/>
      <c r="AV379" s="80"/>
      <c r="AW379" s="80"/>
      <c r="AX379" s="80"/>
      <c r="AY379" s="80"/>
      <c r="AZ379" s="80"/>
      <c r="BA379" s="80"/>
      <c r="BB379" s="80"/>
      <c r="BC379" s="80"/>
      <c r="BD379" s="80"/>
      <c r="BE379" s="80"/>
      <c r="BF379" s="80"/>
      <c r="BG379" s="80"/>
      <c r="BH379" s="80"/>
      <c r="BI379" s="80"/>
      <c r="BJ379" s="80"/>
      <c r="BK379" s="80"/>
      <c r="BL379" s="80"/>
      <c r="BM379" s="80"/>
      <c r="BN379" s="80"/>
      <c r="BO379" s="81"/>
      <c r="BP379" s="80"/>
      <c r="BQ379" s="80"/>
      <c r="BR379" s="80"/>
      <c r="BS379" s="80"/>
      <c r="BT379" s="80"/>
      <c r="BU379" s="80"/>
      <c r="BV379" s="80"/>
      <c r="BW379" s="80"/>
      <c r="BX379" s="80"/>
      <c r="BY379" s="80"/>
      <c r="BZ379" s="80"/>
      <c r="CA379" s="80"/>
      <c r="CB379" s="80"/>
      <c r="CC379" s="80"/>
      <c r="CD379" s="80"/>
      <c r="CE379" s="80"/>
      <c r="CF379" s="80"/>
      <c r="CG379" s="80"/>
      <c r="CH379" s="80"/>
      <c r="CI379" s="80"/>
      <c r="CJ379" s="80"/>
      <c r="CK379" s="80"/>
      <c r="CL379" s="80"/>
      <c r="CM379" s="80"/>
      <c r="CN379" s="80"/>
      <c r="CO379" s="80"/>
      <c r="CP379" s="80"/>
      <c r="CQ379" s="80"/>
      <c r="CR379" s="80"/>
      <c r="CS379" s="80"/>
      <c r="CT379" s="80"/>
      <c r="CU379" s="80"/>
      <c r="CV379" s="80"/>
      <c r="CW379" s="80"/>
      <c r="CX379" s="80"/>
      <c r="CY379" s="80"/>
      <c r="CZ379" s="80"/>
      <c r="DA379" s="80"/>
      <c r="DB379" s="80"/>
      <c r="DC379" s="80"/>
      <c r="DD379" s="80"/>
      <c r="DE379" s="80"/>
      <c r="DF379" s="80"/>
      <c r="DG379" s="80"/>
      <c r="DH379" s="80"/>
      <c r="DI379" s="80"/>
      <c r="DJ379" s="80"/>
      <c r="DK379" s="80"/>
      <c r="DL379" s="80"/>
      <c r="DM379" s="80"/>
      <c r="DN379" s="80"/>
      <c r="DO379" s="80"/>
      <c r="DP379" s="80"/>
      <c r="DQ379" s="80"/>
      <c r="DR379" s="80"/>
      <c r="DS379" s="80"/>
      <c r="DT379" s="80"/>
      <c r="DU379" s="80"/>
      <c r="DV379" s="80"/>
      <c r="DW379" s="80"/>
      <c r="DX379" s="80"/>
      <c r="DY379" s="80"/>
      <c r="DZ379" s="80"/>
      <c r="EA379" s="80"/>
      <c r="EB379" s="80"/>
      <c r="EC379" s="80"/>
      <c r="ED379" s="80"/>
      <c r="EE379" s="80"/>
      <c r="EF379" s="80"/>
      <c r="EG379" s="80"/>
      <c r="EH379" s="80"/>
      <c r="EI379" s="80"/>
      <c r="EJ379" s="80"/>
      <c r="EK379" s="80"/>
      <c r="EL379" s="80"/>
      <c r="EM379" s="80"/>
      <c r="EN379" s="80"/>
      <c r="EO379" s="80"/>
      <c r="EP379" s="80"/>
      <c r="EQ379" s="80"/>
      <c r="ER379" s="80"/>
      <c r="ES379" s="80"/>
      <c r="ET379" s="80"/>
      <c r="EU379" s="80"/>
      <c r="EV379" s="80"/>
      <c r="EW379" s="80"/>
      <c r="EX379" s="80"/>
      <c r="EY379" s="80"/>
      <c r="EZ379" s="80"/>
      <c r="FA379" s="80"/>
      <c r="FB379" s="80"/>
      <c r="FC379" s="80"/>
      <c r="FD379" s="80"/>
      <c r="FE379" s="80"/>
      <c r="FF379" s="80"/>
      <c r="FG379" s="80"/>
      <c r="FH379" s="80"/>
      <c r="FI379" s="80"/>
      <c r="FJ379" s="80"/>
      <c r="FK379" s="80"/>
      <c r="FL379" s="80"/>
      <c r="FM379" s="80"/>
      <c r="FN379" s="80"/>
      <c r="FO379" s="80"/>
      <c r="FP379" s="80"/>
      <c r="FQ379" s="80"/>
      <c r="FR379" s="80"/>
      <c r="FS379" s="80"/>
      <c r="FT379" s="80"/>
      <c r="FU379" s="80"/>
      <c r="FV379" s="80"/>
      <c r="FW379" s="80"/>
      <c r="FX379" s="80"/>
      <c r="FY379" s="80"/>
      <c r="FZ379" s="80"/>
      <c r="GA379" s="80"/>
      <c r="GB379" s="80"/>
      <c r="GC379" s="80"/>
      <c r="GD379" s="80"/>
      <c r="GE379" s="80"/>
      <c r="GF379" s="80"/>
      <c r="GG379" s="80"/>
      <c r="GH379" s="80"/>
      <c r="GI379" s="80"/>
      <c r="GJ379" s="80"/>
      <c r="GK379" s="80"/>
      <c r="GL379" s="80"/>
      <c r="GM379" s="80"/>
      <c r="GN379" s="80"/>
      <c r="GO379" s="80"/>
      <c r="GP379" s="80"/>
      <c r="GQ379" s="80"/>
      <c r="GR379" s="80"/>
      <c r="GS379" s="80"/>
      <c r="GT379" s="80"/>
      <c r="GU379" s="80"/>
      <c r="GV379" s="80"/>
      <c r="GW379" s="80"/>
      <c r="GX379" s="80"/>
      <c r="GY379" s="80"/>
      <c r="GZ379" s="80"/>
      <c r="HA379" s="80"/>
      <c r="HB379" s="80"/>
      <c r="HC379" s="80"/>
      <c r="HD379" s="80"/>
      <c r="HE379" s="80"/>
      <c r="HF379" s="80"/>
      <c r="HG379" s="80"/>
      <c r="HH379" s="80"/>
      <c r="HI379" s="80"/>
      <c r="HJ379" s="80"/>
      <c r="HK379" s="80"/>
      <c r="HL379" s="80"/>
      <c r="HM379" s="80"/>
      <c r="HN379" s="80"/>
      <c r="HO379" s="80"/>
      <c r="HP379" s="80"/>
      <c r="HQ379" s="80"/>
      <c r="HR379" s="80"/>
      <c r="HS379" s="80"/>
      <c r="HT379" s="80"/>
      <c r="HU379" s="80"/>
      <c r="HV379" s="80"/>
      <c r="HW379" s="80"/>
      <c r="HX379" s="80"/>
      <c r="HY379" s="80"/>
      <c r="HZ379" s="80"/>
      <c r="IA379" s="80"/>
      <c r="IB379" s="80"/>
      <c r="IC379" s="80"/>
      <c r="ID379" s="80"/>
      <c r="IE379" s="80"/>
      <c r="IF379" s="80"/>
      <c r="IG379" s="80"/>
      <c r="IH379" s="80"/>
      <c r="II379" s="80"/>
      <c r="IJ379" s="80"/>
      <c r="IK379" s="80"/>
      <c r="IL379" s="80"/>
      <c r="IM379" s="80"/>
      <c r="IN379" s="80"/>
      <c r="IO379" s="80"/>
      <c r="IP379" s="80"/>
      <c r="IQ379" s="80"/>
      <c r="IR379" s="80"/>
      <c r="IS379" s="80"/>
      <c r="IT379" s="80"/>
      <c r="IU379" s="80"/>
      <c r="IV379" s="80"/>
      <c r="IW379" s="80"/>
      <c r="IX379" s="80"/>
      <c r="IY379" s="80"/>
      <c r="IZ379" s="80"/>
      <c r="JA379" s="80"/>
      <c r="JB379" s="80"/>
      <c r="JC379" s="80"/>
      <c r="JD379" s="80"/>
      <c r="JE379" s="80"/>
      <c r="JF379" s="80"/>
      <c r="JG379" s="80"/>
      <c r="JH379" s="80"/>
      <c r="JI379" s="80"/>
      <c r="JJ379" s="80"/>
      <c r="JK379" s="80"/>
      <c r="JL379" s="80"/>
      <c r="JM379" s="80"/>
      <c r="JN379" s="80"/>
      <c r="JO379" s="80"/>
      <c r="JP379" s="80"/>
      <c r="JQ379" s="80"/>
      <c r="JR379" s="80"/>
      <c r="JS379" s="80"/>
      <c r="JT379" s="80">
        <v>1043</v>
      </c>
      <c r="JU379" s="80"/>
      <c r="JV379" s="80"/>
      <c r="JW379" s="80"/>
      <c r="JX379" s="80"/>
      <c r="JY379" s="80"/>
      <c r="JZ379" s="80"/>
      <c r="KA379" s="80"/>
      <c r="KB379" s="80"/>
      <c r="KC379" s="80"/>
      <c r="KD379" s="80"/>
      <c r="KE379" s="80"/>
      <c r="KF379" s="80"/>
      <c r="KG379" s="80"/>
      <c r="KH379" s="80"/>
      <c r="KI379" s="80"/>
      <c r="KJ379" s="80"/>
      <c r="KK379" s="80"/>
      <c r="KL379" s="80"/>
      <c r="KM379" s="80"/>
      <c r="KN379" s="80"/>
      <c r="KO379" s="80"/>
      <c r="KP379" s="80"/>
      <c r="KQ379" s="80"/>
      <c r="KR379" s="80"/>
      <c r="KS379" s="80"/>
      <c r="KT379" s="80"/>
      <c r="KU379" s="80"/>
      <c r="KV379" s="80"/>
      <c r="KW379" s="80"/>
      <c r="KX379" s="80"/>
      <c r="KY379" s="80"/>
      <c r="KZ379" s="80"/>
      <c r="LA379" s="80">
        <v>39</v>
      </c>
      <c r="LB379" s="80"/>
      <c r="LC379" s="80"/>
      <c r="LD379" s="80"/>
      <c r="LE379" s="80"/>
      <c r="LF379" s="80"/>
      <c r="LG379" s="80">
        <v>0</v>
      </c>
      <c r="LH379" s="80"/>
      <c r="LI379" s="80"/>
      <c r="LJ379" s="80"/>
      <c r="LK379" s="80"/>
      <c r="LL379" s="80"/>
      <c r="LM379" s="80"/>
      <c r="LN379" s="80"/>
      <c r="LO379" s="80">
        <v>0</v>
      </c>
      <c r="LP379" s="80"/>
      <c r="LQ379" s="80"/>
      <c r="LR379" s="80"/>
      <c r="LS379" s="80"/>
      <c r="LT379" s="80"/>
      <c r="LU379" s="80"/>
      <c r="LV379" s="80"/>
      <c r="LW379" s="80"/>
      <c r="LX379" s="80"/>
      <c r="LY379" s="80"/>
      <c r="LZ379" s="80"/>
      <c r="MA379" s="80"/>
      <c r="MB379" s="80"/>
      <c r="MC379" s="80"/>
      <c r="MD379" s="80"/>
      <c r="ME379" s="80"/>
      <c r="MF379" s="80">
        <v>3</v>
      </c>
      <c r="MG379" s="80"/>
      <c r="MH379" s="80"/>
      <c r="MI379" s="80"/>
      <c r="MJ379" s="80"/>
      <c r="MK379" s="80"/>
      <c r="ML379" s="80"/>
      <c r="MM379" s="80"/>
      <c r="MN379" s="80"/>
      <c r="MO379" s="80"/>
      <c r="MP379" s="80"/>
      <c r="MQ379" s="80"/>
      <c r="MR379" s="80"/>
      <c r="MS379" s="80"/>
      <c r="MT379" s="80"/>
      <c r="MU379" s="80"/>
      <c r="MV379" s="80"/>
      <c r="MW379" s="80"/>
      <c r="MX379" s="80"/>
      <c r="MY379" s="80"/>
      <c r="MZ379" s="80"/>
      <c r="NA379" s="80"/>
      <c r="NB379" s="80"/>
      <c r="NC379" s="80"/>
      <c r="ND379" s="80"/>
      <c r="NE379" s="80"/>
      <c r="NF379" s="80"/>
      <c r="NG379" s="80"/>
      <c r="NH379" s="80"/>
      <c r="NI379" s="80"/>
      <c r="NJ379" s="80">
        <v>59000</v>
      </c>
      <c r="NK379" s="80"/>
      <c r="NL379" s="80"/>
      <c r="NM379" s="80"/>
      <c r="NN379" s="80"/>
      <c r="NO379" s="80"/>
      <c r="NP379" s="80"/>
      <c r="NQ379" s="80"/>
      <c r="NR379" s="80"/>
      <c r="NS379" s="80"/>
      <c r="NT379" s="80"/>
      <c r="NU379" s="80"/>
      <c r="NV379" s="80"/>
      <c r="NW379" s="80"/>
      <c r="NX379" s="80"/>
      <c r="NY379" s="80"/>
      <c r="NZ379" s="80"/>
      <c r="OA379" s="80"/>
      <c r="OB379" s="79">
        <v>60087</v>
      </c>
    </row>
    <row r="380" spans="1:392" ht="13.15">
      <c r="A380" s="27">
        <v>812200</v>
      </c>
      <c r="B380" s="23" t="s">
        <v>540</v>
      </c>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v>7</v>
      </c>
      <c r="AI380" s="80"/>
      <c r="AJ380" s="80"/>
      <c r="AK380" s="80"/>
      <c r="AL380" s="80"/>
      <c r="AM380" s="80"/>
      <c r="AN380" s="80"/>
      <c r="AO380" s="80"/>
      <c r="AP380" s="80"/>
      <c r="AQ380" s="80"/>
      <c r="AR380" s="80"/>
      <c r="AS380" s="80"/>
      <c r="AT380" s="80"/>
      <c r="AU380" s="80"/>
      <c r="AV380" s="80"/>
      <c r="AW380" s="80"/>
      <c r="AX380" s="80"/>
      <c r="AY380" s="80"/>
      <c r="AZ380" s="80"/>
      <c r="BA380" s="80"/>
      <c r="BB380" s="80"/>
      <c r="BC380" s="80"/>
      <c r="BD380" s="80"/>
      <c r="BE380" s="80"/>
      <c r="BF380" s="80"/>
      <c r="BG380" s="80"/>
      <c r="BH380" s="80"/>
      <c r="BI380" s="80"/>
      <c r="BJ380" s="80"/>
      <c r="BK380" s="80"/>
      <c r="BL380" s="80"/>
      <c r="BM380" s="80"/>
      <c r="BN380" s="80"/>
      <c r="BO380" s="81"/>
      <c r="BP380" s="80"/>
      <c r="BQ380" s="80"/>
      <c r="BR380" s="80"/>
      <c r="BS380" s="80"/>
      <c r="BT380" s="80"/>
      <c r="BU380" s="80"/>
      <c r="BV380" s="80"/>
      <c r="BW380" s="80"/>
      <c r="BX380" s="80"/>
      <c r="BY380" s="80"/>
      <c r="BZ380" s="80"/>
      <c r="CA380" s="80"/>
      <c r="CB380" s="80"/>
      <c r="CC380" s="80"/>
      <c r="CD380" s="80"/>
      <c r="CE380" s="80"/>
      <c r="CF380" s="80"/>
      <c r="CG380" s="80"/>
      <c r="CH380" s="80"/>
      <c r="CI380" s="80"/>
      <c r="CJ380" s="80"/>
      <c r="CK380" s="80"/>
      <c r="CL380" s="80"/>
      <c r="CM380" s="80"/>
      <c r="CN380" s="80"/>
      <c r="CO380" s="80"/>
      <c r="CP380" s="80"/>
      <c r="CQ380" s="80"/>
      <c r="CR380" s="80"/>
      <c r="CS380" s="80"/>
      <c r="CT380" s="80"/>
      <c r="CU380" s="80"/>
      <c r="CV380" s="80"/>
      <c r="CW380" s="80"/>
      <c r="CX380" s="80"/>
      <c r="CY380" s="80"/>
      <c r="CZ380" s="80"/>
      <c r="DA380" s="80"/>
      <c r="DB380" s="80"/>
      <c r="DC380" s="80"/>
      <c r="DD380" s="80"/>
      <c r="DE380" s="80"/>
      <c r="DF380" s="80"/>
      <c r="DG380" s="80"/>
      <c r="DH380" s="80"/>
      <c r="DI380" s="80"/>
      <c r="DJ380" s="80"/>
      <c r="DK380" s="80"/>
      <c r="DL380" s="80"/>
      <c r="DM380" s="80"/>
      <c r="DN380" s="80"/>
      <c r="DO380" s="80"/>
      <c r="DP380" s="80"/>
      <c r="DQ380" s="80"/>
      <c r="DR380" s="80"/>
      <c r="DS380" s="80"/>
      <c r="DT380" s="80"/>
      <c r="DU380" s="80"/>
      <c r="DV380" s="80"/>
      <c r="DW380" s="80"/>
      <c r="DX380" s="80"/>
      <c r="DY380" s="80"/>
      <c r="DZ380" s="80"/>
      <c r="EA380" s="80"/>
      <c r="EB380" s="80"/>
      <c r="EC380" s="80"/>
      <c r="ED380" s="80"/>
      <c r="EE380" s="80"/>
      <c r="EF380" s="80"/>
      <c r="EG380" s="80"/>
      <c r="EH380" s="80"/>
      <c r="EI380" s="80"/>
      <c r="EJ380" s="80"/>
      <c r="EK380" s="80"/>
      <c r="EL380" s="80"/>
      <c r="EM380" s="80"/>
      <c r="EN380" s="80"/>
      <c r="EO380" s="80"/>
      <c r="EP380" s="80"/>
      <c r="EQ380" s="80"/>
      <c r="ER380" s="80"/>
      <c r="ES380" s="80"/>
      <c r="ET380" s="80"/>
      <c r="EU380" s="80"/>
      <c r="EV380" s="80"/>
      <c r="EW380" s="80"/>
      <c r="EX380" s="80"/>
      <c r="EY380" s="80"/>
      <c r="EZ380" s="80"/>
      <c r="FA380" s="80"/>
      <c r="FB380" s="80"/>
      <c r="FC380" s="80"/>
      <c r="FD380" s="80"/>
      <c r="FE380" s="80"/>
      <c r="FF380" s="80"/>
      <c r="FG380" s="80"/>
      <c r="FH380" s="80"/>
      <c r="FI380" s="80"/>
      <c r="FJ380" s="80"/>
      <c r="FK380" s="80"/>
      <c r="FL380" s="80"/>
      <c r="FM380" s="80"/>
      <c r="FN380" s="80"/>
      <c r="FO380" s="80"/>
      <c r="FP380" s="80"/>
      <c r="FQ380" s="80"/>
      <c r="FR380" s="80"/>
      <c r="FS380" s="80"/>
      <c r="FT380" s="80"/>
      <c r="FU380" s="80"/>
      <c r="FV380" s="80"/>
      <c r="FW380" s="80"/>
      <c r="FX380" s="80"/>
      <c r="FY380" s="80"/>
      <c r="FZ380" s="80"/>
      <c r="GA380" s="80"/>
      <c r="GB380" s="80"/>
      <c r="GC380" s="80"/>
      <c r="GD380" s="80"/>
      <c r="GE380" s="80"/>
      <c r="GF380" s="80"/>
      <c r="GG380" s="80"/>
      <c r="GH380" s="80"/>
      <c r="GI380" s="80"/>
      <c r="GJ380" s="80"/>
      <c r="GK380" s="80"/>
      <c r="GL380" s="80"/>
      <c r="GM380" s="80"/>
      <c r="GN380" s="80"/>
      <c r="GO380" s="80"/>
      <c r="GP380" s="80"/>
      <c r="GQ380" s="80"/>
      <c r="GR380" s="80"/>
      <c r="GS380" s="80"/>
      <c r="GT380" s="80"/>
      <c r="GU380" s="80"/>
      <c r="GV380" s="80"/>
      <c r="GW380" s="80"/>
      <c r="GX380" s="80"/>
      <c r="GY380" s="80"/>
      <c r="GZ380" s="80"/>
      <c r="HA380" s="80"/>
      <c r="HB380" s="80"/>
      <c r="HC380" s="80"/>
      <c r="HD380" s="80"/>
      <c r="HE380" s="80"/>
      <c r="HF380" s="80"/>
      <c r="HG380" s="80"/>
      <c r="HH380" s="80"/>
      <c r="HI380" s="80"/>
      <c r="HJ380" s="80"/>
      <c r="HK380" s="80"/>
      <c r="HL380" s="80"/>
      <c r="HM380" s="80"/>
      <c r="HN380" s="80"/>
      <c r="HO380" s="80"/>
      <c r="HP380" s="80"/>
      <c r="HQ380" s="80"/>
      <c r="HR380" s="80"/>
      <c r="HS380" s="80"/>
      <c r="HT380" s="80"/>
      <c r="HU380" s="80"/>
      <c r="HV380" s="80"/>
      <c r="HW380" s="80"/>
      <c r="HX380" s="80"/>
      <c r="HY380" s="80"/>
      <c r="HZ380" s="80"/>
      <c r="IA380" s="80"/>
      <c r="IB380" s="80"/>
      <c r="IC380" s="80"/>
      <c r="ID380" s="80"/>
      <c r="IE380" s="80"/>
      <c r="IF380" s="80"/>
      <c r="IG380" s="80"/>
      <c r="IH380" s="80"/>
      <c r="II380" s="80"/>
      <c r="IJ380" s="80"/>
      <c r="IK380" s="80"/>
      <c r="IL380" s="80"/>
      <c r="IM380" s="80"/>
      <c r="IN380" s="80"/>
      <c r="IO380" s="80"/>
      <c r="IP380" s="80"/>
      <c r="IQ380" s="80"/>
      <c r="IR380" s="80"/>
      <c r="IS380" s="80"/>
      <c r="IT380" s="80"/>
      <c r="IU380" s="80"/>
      <c r="IV380" s="80"/>
      <c r="IW380" s="80"/>
      <c r="IX380" s="80"/>
      <c r="IY380" s="80"/>
      <c r="IZ380" s="80"/>
      <c r="JA380" s="80"/>
      <c r="JB380" s="80"/>
      <c r="JC380" s="80"/>
      <c r="JD380" s="80"/>
      <c r="JE380" s="80"/>
      <c r="JF380" s="80"/>
      <c r="JG380" s="80"/>
      <c r="JH380" s="80"/>
      <c r="JI380" s="80"/>
      <c r="JJ380" s="80"/>
      <c r="JK380" s="80"/>
      <c r="JL380" s="80"/>
      <c r="JM380" s="80"/>
      <c r="JN380" s="80"/>
      <c r="JO380" s="80"/>
      <c r="JP380" s="80"/>
      <c r="JQ380" s="80"/>
      <c r="JR380" s="80"/>
      <c r="JS380" s="80"/>
      <c r="JT380" s="80">
        <v>132</v>
      </c>
      <c r="JU380" s="80"/>
      <c r="JV380" s="80"/>
      <c r="JW380" s="80"/>
      <c r="JX380" s="80"/>
      <c r="JY380" s="80"/>
      <c r="JZ380" s="80"/>
      <c r="KA380" s="80"/>
      <c r="KB380" s="80"/>
      <c r="KC380" s="80"/>
      <c r="KD380" s="80"/>
      <c r="KE380" s="80"/>
      <c r="KF380" s="80"/>
      <c r="KG380" s="80"/>
      <c r="KH380" s="80"/>
      <c r="KI380" s="80"/>
      <c r="KJ380" s="80"/>
      <c r="KK380" s="80"/>
      <c r="KL380" s="80"/>
      <c r="KM380" s="80"/>
      <c r="KN380" s="80"/>
      <c r="KO380" s="80"/>
      <c r="KP380" s="80"/>
      <c r="KQ380" s="80"/>
      <c r="KR380" s="80"/>
      <c r="KS380" s="80"/>
      <c r="KT380" s="80"/>
      <c r="KU380" s="80"/>
      <c r="KV380" s="80"/>
      <c r="KW380" s="80"/>
      <c r="KX380" s="80"/>
      <c r="KY380" s="80"/>
      <c r="KZ380" s="80"/>
      <c r="LA380" s="80"/>
      <c r="LB380" s="80"/>
      <c r="LC380" s="80"/>
      <c r="LD380" s="80"/>
      <c r="LE380" s="80"/>
      <c r="LF380" s="80"/>
      <c r="LG380" s="80">
        <v>2</v>
      </c>
      <c r="LH380" s="80"/>
      <c r="LI380" s="80"/>
      <c r="LJ380" s="80"/>
      <c r="LK380" s="80"/>
      <c r="LL380" s="80"/>
      <c r="LM380" s="80"/>
      <c r="LN380" s="80"/>
      <c r="LO380" s="80">
        <v>0</v>
      </c>
      <c r="LP380" s="80"/>
      <c r="LQ380" s="80"/>
      <c r="LR380" s="80"/>
      <c r="LS380" s="80"/>
      <c r="LT380" s="80"/>
      <c r="LU380" s="80"/>
      <c r="LV380" s="80"/>
      <c r="LW380" s="80"/>
      <c r="LX380" s="80"/>
      <c r="LY380" s="80"/>
      <c r="LZ380" s="80"/>
      <c r="MA380" s="80"/>
      <c r="MB380" s="80"/>
      <c r="MC380" s="80"/>
      <c r="MD380" s="80"/>
      <c r="ME380" s="80"/>
      <c r="MF380" s="80"/>
      <c r="MG380" s="80"/>
      <c r="MH380" s="80"/>
      <c r="MI380" s="80"/>
      <c r="MJ380" s="80"/>
      <c r="MK380" s="80"/>
      <c r="ML380" s="80"/>
      <c r="MM380" s="80"/>
      <c r="MN380" s="80"/>
      <c r="MO380" s="80"/>
      <c r="MP380" s="80"/>
      <c r="MQ380" s="80"/>
      <c r="MR380" s="80"/>
      <c r="MS380" s="80"/>
      <c r="MT380" s="80"/>
      <c r="MU380" s="80"/>
      <c r="MV380" s="80"/>
      <c r="MW380" s="80"/>
      <c r="MX380" s="80"/>
      <c r="MY380" s="80"/>
      <c r="MZ380" s="80"/>
      <c r="NA380" s="80"/>
      <c r="NB380" s="80"/>
      <c r="NC380" s="80"/>
      <c r="ND380" s="80"/>
      <c r="NE380" s="80"/>
      <c r="NF380" s="80"/>
      <c r="NG380" s="80"/>
      <c r="NH380" s="80"/>
      <c r="NI380" s="80"/>
      <c r="NJ380" s="80"/>
      <c r="NK380" s="80">
        <v>18128</v>
      </c>
      <c r="NL380" s="80"/>
      <c r="NM380" s="80">
        <v>0</v>
      </c>
      <c r="NN380" s="80"/>
      <c r="NO380" s="80"/>
      <c r="NP380" s="80"/>
      <c r="NQ380" s="80"/>
      <c r="NR380" s="80"/>
      <c r="NS380" s="80"/>
      <c r="NT380" s="80"/>
      <c r="NU380" s="80"/>
      <c r="NV380" s="80"/>
      <c r="NW380" s="80"/>
      <c r="NX380" s="80"/>
      <c r="NY380" s="80"/>
      <c r="NZ380" s="80"/>
      <c r="OA380" s="80"/>
      <c r="OB380" s="79">
        <v>18269</v>
      </c>
    </row>
    <row r="381" spans="1:392" ht="13.15">
      <c r="A381" s="27">
        <v>812300</v>
      </c>
      <c r="B381" s="23" t="s">
        <v>541</v>
      </c>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v>0</v>
      </c>
      <c r="AI381" s="80"/>
      <c r="AJ381" s="80"/>
      <c r="AK381" s="80"/>
      <c r="AL381" s="80"/>
      <c r="AM381" s="80"/>
      <c r="AN381" s="80"/>
      <c r="AO381" s="80"/>
      <c r="AP381" s="80"/>
      <c r="AQ381" s="80"/>
      <c r="AR381" s="80"/>
      <c r="AS381" s="80"/>
      <c r="AT381" s="80"/>
      <c r="AU381" s="80"/>
      <c r="AV381" s="80"/>
      <c r="AW381" s="80"/>
      <c r="AX381" s="80"/>
      <c r="AY381" s="80"/>
      <c r="AZ381" s="80"/>
      <c r="BA381" s="80"/>
      <c r="BB381" s="80"/>
      <c r="BC381" s="80"/>
      <c r="BD381" s="80"/>
      <c r="BE381" s="80"/>
      <c r="BF381" s="80"/>
      <c r="BG381" s="80"/>
      <c r="BH381" s="80"/>
      <c r="BI381" s="80"/>
      <c r="BJ381" s="80"/>
      <c r="BK381" s="80"/>
      <c r="BL381" s="80"/>
      <c r="BM381" s="80"/>
      <c r="BN381" s="80"/>
      <c r="BO381" s="81"/>
      <c r="BP381" s="80"/>
      <c r="BQ381" s="80"/>
      <c r="BR381" s="80"/>
      <c r="BS381" s="80"/>
      <c r="BT381" s="80"/>
      <c r="BU381" s="80"/>
      <c r="BV381" s="80"/>
      <c r="BW381" s="80"/>
      <c r="BX381" s="80"/>
      <c r="BY381" s="80"/>
      <c r="BZ381" s="80"/>
      <c r="CA381" s="80"/>
      <c r="CB381" s="80"/>
      <c r="CC381" s="80"/>
      <c r="CD381" s="80"/>
      <c r="CE381" s="80"/>
      <c r="CF381" s="80"/>
      <c r="CG381" s="80"/>
      <c r="CH381" s="80"/>
      <c r="CI381" s="80"/>
      <c r="CJ381" s="80"/>
      <c r="CK381" s="80"/>
      <c r="CL381" s="80"/>
      <c r="CM381" s="80"/>
      <c r="CN381" s="80"/>
      <c r="CO381" s="80"/>
      <c r="CP381" s="80"/>
      <c r="CQ381" s="80"/>
      <c r="CR381" s="80"/>
      <c r="CS381" s="80"/>
      <c r="CT381" s="80"/>
      <c r="CU381" s="80"/>
      <c r="CV381" s="80"/>
      <c r="CW381" s="80"/>
      <c r="CX381" s="80"/>
      <c r="CY381" s="80"/>
      <c r="CZ381" s="80"/>
      <c r="DA381" s="80"/>
      <c r="DB381" s="80"/>
      <c r="DC381" s="80"/>
      <c r="DD381" s="80"/>
      <c r="DE381" s="80"/>
      <c r="DF381" s="80"/>
      <c r="DG381" s="80"/>
      <c r="DH381" s="80"/>
      <c r="DI381" s="80"/>
      <c r="DJ381" s="80"/>
      <c r="DK381" s="80"/>
      <c r="DL381" s="80"/>
      <c r="DM381" s="80"/>
      <c r="DN381" s="80"/>
      <c r="DO381" s="80"/>
      <c r="DP381" s="80"/>
      <c r="DQ381" s="80"/>
      <c r="DR381" s="80"/>
      <c r="DS381" s="80"/>
      <c r="DT381" s="80"/>
      <c r="DU381" s="80"/>
      <c r="DV381" s="80"/>
      <c r="DW381" s="80"/>
      <c r="DX381" s="80"/>
      <c r="DY381" s="80"/>
      <c r="DZ381" s="80"/>
      <c r="EA381" s="80"/>
      <c r="EB381" s="80"/>
      <c r="EC381" s="80"/>
      <c r="ED381" s="80"/>
      <c r="EE381" s="80"/>
      <c r="EF381" s="80"/>
      <c r="EG381" s="80"/>
      <c r="EH381" s="80"/>
      <c r="EI381" s="80"/>
      <c r="EJ381" s="80"/>
      <c r="EK381" s="80"/>
      <c r="EL381" s="80"/>
      <c r="EM381" s="80"/>
      <c r="EN381" s="80"/>
      <c r="EO381" s="80"/>
      <c r="EP381" s="80"/>
      <c r="EQ381" s="80"/>
      <c r="ER381" s="80"/>
      <c r="ES381" s="80"/>
      <c r="ET381" s="80"/>
      <c r="EU381" s="80"/>
      <c r="EV381" s="80"/>
      <c r="EW381" s="80"/>
      <c r="EX381" s="80"/>
      <c r="EY381" s="80"/>
      <c r="EZ381" s="80"/>
      <c r="FA381" s="80"/>
      <c r="FB381" s="80"/>
      <c r="FC381" s="80"/>
      <c r="FD381" s="80"/>
      <c r="FE381" s="80"/>
      <c r="FF381" s="80"/>
      <c r="FG381" s="80"/>
      <c r="FH381" s="80"/>
      <c r="FI381" s="80"/>
      <c r="FJ381" s="80"/>
      <c r="FK381" s="80"/>
      <c r="FL381" s="80"/>
      <c r="FM381" s="80"/>
      <c r="FN381" s="80"/>
      <c r="FO381" s="80"/>
      <c r="FP381" s="80"/>
      <c r="FQ381" s="80"/>
      <c r="FR381" s="80"/>
      <c r="FS381" s="80"/>
      <c r="FT381" s="80"/>
      <c r="FU381" s="80"/>
      <c r="FV381" s="80"/>
      <c r="FW381" s="80"/>
      <c r="FX381" s="80"/>
      <c r="FY381" s="80"/>
      <c r="FZ381" s="80"/>
      <c r="GA381" s="80"/>
      <c r="GB381" s="80"/>
      <c r="GC381" s="80"/>
      <c r="GD381" s="80"/>
      <c r="GE381" s="80"/>
      <c r="GF381" s="80"/>
      <c r="GG381" s="80"/>
      <c r="GH381" s="80"/>
      <c r="GI381" s="80"/>
      <c r="GJ381" s="80"/>
      <c r="GK381" s="80"/>
      <c r="GL381" s="80"/>
      <c r="GM381" s="80"/>
      <c r="GN381" s="80"/>
      <c r="GO381" s="80"/>
      <c r="GP381" s="80"/>
      <c r="GQ381" s="80"/>
      <c r="GR381" s="80"/>
      <c r="GS381" s="80"/>
      <c r="GT381" s="80"/>
      <c r="GU381" s="80"/>
      <c r="GV381" s="80"/>
      <c r="GW381" s="80"/>
      <c r="GX381" s="80"/>
      <c r="GY381" s="80"/>
      <c r="GZ381" s="80"/>
      <c r="HA381" s="80"/>
      <c r="HB381" s="80"/>
      <c r="HC381" s="80"/>
      <c r="HD381" s="80"/>
      <c r="HE381" s="80"/>
      <c r="HF381" s="80"/>
      <c r="HG381" s="80"/>
      <c r="HH381" s="80"/>
      <c r="HI381" s="80"/>
      <c r="HJ381" s="80"/>
      <c r="HK381" s="80"/>
      <c r="HL381" s="80"/>
      <c r="HM381" s="80"/>
      <c r="HN381" s="80"/>
      <c r="HO381" s="80"/>
      <c r="HP381" s="80"/>
      <c r="HQ381" s="80"/>
      <c r="HR381" s="80"/>
      <c r="HS381" s="80"/>
      <c r="HT381" s="80"/>
      <c r="HU381" s="80"/>
      <c r="HV381" s="80"/>
      <c r="HW381" s="80"/>
      <c r="HX381" s="80"/>
      <c r="HY381" s="80"/>
      <c r="HZ381" s="80"/>
      <c r="IA381" s="80"/>
      <c r="IB381" s="80"/>
      <c r="IC381" s="80"/>
      <c r="ID381" s="80"/>
      <c r="IE381" s="80"/>
      <c r="IF381" s="80"/>
      <c r="IG381" s="80"/>
      <c r="IH381" s="80"/>
      <c r="II381" s="80"/>
      <c r="IJ381" s="80"/>
      <c r="IK381" s="80"/>
      <c r="IL381" s="80"/>
      <c r="IM381" s="80"/>
      <c r="IN381" s="80"/>
      <c r="IO381" s="80"/>
      <c r="IP381" s="80"/>
      <c r="IQ381" s="80"/>
      <c r="IR381" s="80"/>
      <c r="IS381" s="80"/>
      <c r="IT381" s="80"/>
      <c r="IU381" s="80"/>
      <c r="IV381" s="80"/>
      <c r="IW381" s="80"/>
      <c r="IX381" s="80"/>
      <c r="IY381" s="80"/>
      <c r="IZ381" s="80"/>
      <c r="JA381" s="80"/>
      <c r="JB381" s="80"/>
      <c r="JC381" s="80"/>
      <c r="JD381" s="80"/>
      <c r="JE381" s="80"/>
      <c r="JF381" s="80"/>
      <c r="JG381" s="80"/>
      <c r="JH381" s="80"/>
      <c r="JI381" s="80"/>
      <c r="JJ381" s="80"/>
      <c r="JK381" s="80"/>
      <c r="JL381" s="80"/>
      <c r="JM381" s="80"/>
      <c r="JN381" s="80"/>
      <c r="JO381" s="80"/>
      <c r="JP381" s="80"/>
      <c r="JQ381" s="80"/>
      <c r="JR381" s="80"/>
      <c r="JS381" s="80"/>
      <c r="JT381" s="80">
        <v>189</v>
      </c>
      <c r="JU381" s="80"/>
      <c r="JV381" s="80"/>
      <c r="JW381" s="80"/>
      <c r="JX381" s="80"/>
      <c r="JY381" s="80"/>
      <c r="JZ381" s="80"/>
      <c r="KA381" s="80"/>
      <c r="KB381" s="80"/>
      <c r="KC381" s="80"/>
      <c r="KD381" s="80"/>
      <c r="KE381" s="80"/>
      <c r="KF381" s="80"/>
      <c r="KG381" s="80"/>
      <c r="KH381" s="80"/>
      <c r="KI381" s="80"/>
      <c r="KJ381" s="80"/>
      <c r="KK381" s="80"/>
      <c r="KL381" s="80"/>
      <c r="KM381" s="80"/>
      <c r="KN381" s="80"/>
      <c r="KO381" s="80"/>
      <c r="KP381" s="80"/>
      <c r="KQ381" s="80"/>
      <c r="KR381" s="80"/>
      <c r="KS381" s="80"/>
      <c r="KT381" s="80"/>
      <c r="KU381" s="80"/>
      <c r="KV381" s="80"/>
      <c r="KW381" s="80"/>
      <c r="KX381" s="80"/>
      <c r="KY381" s="80"/>
      <c r="KZ381" s="80"/>
      <c r="LA381" s="80">
        <v>30</v>
      </c>
      <c r="LB381" s="80"/>
      <c r="LC381" s="80"/>
      <c r="LD381" s="80"/>
      <c r="LE381" s="80"/>
      <c r="LF381" s="80"/>
      <c r="LG381" s="80">
        <v>4</v>
      </c>
      <c r="LH381" s="80"/>
      <c r="LI381" s="80"/>
      <c r="LJ381" s="80"/>
      <c r="LK381" s="80"/>
      <c r="LL381" s="80"/>
      <c r="LM381" s="80"/>
      <c r="LN381" s="80"/>
      <c r="LO381" s="80">
        <v>0</v>
      </c>
      <c r="LP381" s="80"/>
      <c r="LQ381" s="80"/>
      <c r="LR381" s="80"/>
      <c r="LS381" s="80"/>
      <c r="LT381" s="80"/>
      <c r="LU381" s="80"/>
      <c r="LV381" s="80"/>
      <c r="LW381" s="80"/>
      <c r="LX381" s="80"/>
      <c r="LY381" s="80"/>
      <c r="LZ381" s="80"/>
      <c r="MA381" s="80">
        <v>0</v>
      </c>
      <c r="MB381" s="80"/>
      <c r="MC381" s="80"/>
      <c r="MD381" s="80"/>
      <c r="ME381" s="80"/>
      <c r="MF381" s="80"/>
      <c r="MG381" s="80"/>
      <c r="MH381" s="80"/>
      <c r="MI381" s="80"/>
      <c r="MJ381" s="80"/>
      <c r="MK381" s="80"/>
      <c r="ML381" s="80"/>
      <c r="MM381" s="80"/>
      <c r="MN381" s="80"/>
      <c r="MO381" s="80"/>
      <c r="MP381" s="80"/>
      <c r="MQ381" s="80"/>
      <c r="MR381" s="80"/>
      <c r="MS381" s="80"/>
      <c r="MT381" s="80"/>
      <c r="MU381" s="80"/>
      <c r="MV381" s="80"/>
      <c r="MW381" s="80"/>
      <c r="MX381" s="80"/>
      <c r="MY381" s="80"/>
      <c r="MZ381" s="80"/>
      <c r="NA381" s="80"/>
      <c r="NB381" s="80"/>
      <c r="NC381" s="80"/>
      <c r="ND381" s="80"/>
      <c r="NE381" s="80"/>
      <c r="NF381" s="80"/>
      <c r="NG381" s="80"/>
      <c r="NH381" s="80"/>
      <c r="NI381" s="80">
        <v>238</v>
      </c>
      <c r="NJ381" s="80"/>
      <c r="NK381" s="80"/>
      <c r="NL381" s="80">
        <v>25688</v>
      </c>
      <c r="NM381" s="80"/>
      <c r="NN381" s="80"/>
      <c r="NO381" s="80"/>
      <c r="NP381" s="80"/>
      <c r="NQ381" s="80"/>
      <c r="NR381" s="80"/>
      <c r="NS381" s="80"/>
      <c r="NT381" s="80"/>
      <c r="NU381" s="80"/>
      <c r="NV381" s="80"/>
      <c r="NW381" s="80"/>
      <c r="NX381" s="80"/>
      <c r="NY381" s="80"/>
      <c r="NZ381" s="80"/>
      <c r="OA381" s="80"/>
      <c r="OB381" s="79">
        <v>26150</v>
      </c>
    </row>
    <row r="382" spans="1:392" ht="13.15">
      <c r="A382" s="27">
        <v>812900</v>
      </c>
      <c r="B382" s="23" t="s">
        <v>542</v>
      </c>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v>2</v>
      </c>
      <c r="AI382" s="80"/>
      <c r="AJ382" s="80"/>
      <c r="AK382" s="80"/>
      <c r="AL382" s="80"/>
      <c r="AM382" s="80"/>
      <c r="AN382" s="80"/>
      <c r="AO382" s="80"/>
      <c r="AP382" s="80"/>
      <c r="AQ382" s="80"/>
      <c r="AR382" s="80"/>
      <c r="AS382" s="80"/>
      <c r="AT382" s="80"/>
      <c r="AU382" s="80"/>
      <c r="AV382" s="80"/>
      <c r="AW382" s="80"/>
      <c r="AX382" s="80"/>
      <c r="AY382" s="80"/>
      <c r="AZ382" s="80"/>
      <c r="BA382" s="80"/>
      <c r="BB382" s="80"/>
      <c r="BC382" s="80"/>
      <c r="BD382" s="80"/>
      <c r="BE382" s="80"/>
      <c r="BF382" s="80"/>
      <c r="BG382" s="80"/>
      <c r="BH382" s="80"/>
      <c r="BI382" s="80"/>
      <c r="BJ382" s="80"/>
      <c r="BK382" s="80"/>
      <c r="BL382" s="80"/>
      <c r="BM382" s="80"/>
      <c r="BN382" s="80"/>
      <c r="BO382" s="81"/>
      <c r="BP382" s="80"/>
      <c r="BQ382" s="80"/>
      <c r="BR382" s="80"/>
      <c r="BS382" s="80"/>
      <c r="BT382" s="80"/>
      <c r="BU382" s="80"/>
      <c r="BV382" s="80"/>
      <c r="BW382" s="80"/>
      <c r="BX382" s="80"/>
      <c r="BY382" s="80"/>
      <c r="BZ382" s="80"/>
      <c r="CA382" s="80"/>
      <c r="CB382" s="80"/>
      <c r="CC382" s="80"/>
      <c r="CD382" s="80"/>
      <c r="CE382" s="80"/>
      <c r="CF382" s="80"/>
      <c r="CG382" s="80"/>
      <c r="CH382" s="80"/>
      <c r="CI382" s="80"/>
      <c r="CJ382" s="80"/>
      <c r="CK382" s="80"/>
      <c r="CL382" s="80"/>
      <c r="CM382" s="80"/>
      <c r="CN382" s="80"/>
      <c r="CO382" s="80"/>
      <c r="CP382" s="80"/>
      <c r="CQ382" s="80"/>
      <c r="CR382" s="80"/>
      <c r="CS382" s="80"/>
      <c r="CT382" s="80"/>
      <c r="CU382" s="80"/>
      <c r="CV382" s="80"/>
      <c r="CW382" s="80"/>
      <c r="CX382" s="80"/>
      <c r="CY382" s="80"/>
      <c r="CZ382" s="80"/>
      <c r="DA382" s="80"/>
      <c r="DB382" s="80"/>
      <c r="DC382" s="80"/>
      <c r="DD382" s="80"/>
      <c r="DE382" s="80"/>
      <c r="DF382" s="80"/>
      <c r="DG382" s="80"/>
      <c r="DH382" s="80"/>
      <c r="DI382" s="80"/>
      <c r="DJ382" s="80"/>
      <c r="DK382" s="80"/>
      <c r="DL382" s="80"/>
      <c r="DM382" s="80"/>
      <c r="DN382" s="80"/>
      <c r="DO382" s="80"/>
      <c r="DP382" s="80"/>
      <c r="DQ382" s="80"/>
      <c r="DR382" s="80"/>
      <c r="DS382" s="80"/>
      <c r="DT382" s="80"/>
      <c r="DU382" s="80"/>
      <c r="DV382" s="80"/>
      <c r="DW382" s="80"/>
      <c r="DX382" s="80"/>
      <c r="DY382" s="80"/>
      <c r="DZ382" s="80"/>
      <c r="EA382" s="80"/>
      <c r="EB382" s="80"/>
      <c r="EC382" s="80"/>
      <c r="ED382" s="80"/>
      <c r="EE382" s="80"/>
      <c r="EF382" s="80"/>
      <c r="EG382" s="80"/>
      <c r="EH382" s="80"/>
      <c r="EI382" s="80"/>
      <c r="EJ382" s="80"/>
      <c r="EK382" s="80"/>
      <c r="EL382" s="80"/>
      <c r="EM382" s="80"/>
      <c r="EN382" s="80"/>
      <c r="EO382" s="80"/>
      <c r="EP382" s="80"/>
      <c r="EQ382" s="80"/>
      <c r="ER382" s="80"/>
      <c r="ES382" s="80"/>
      <c r="ET382" s="80"/>
      <c r="EU382" s="80"/>
      <c r="EV382" s="80"/>
      <c r="EW382" s="80"/>
      <c r="EX382" s="80"/>
      <c r="EY382" s="80"/>
      <c r="EZ382" s="80"/>
      <c r="FA382" s="80"/>
      <c r="FB382" s="80"/>
      <c r="FC382" s="80"/>
      <c r="FD382" s="80"/>
      <c r="FE382" s="80"/>
      <c r="FF382" s="80"/>
      <c r="FG382" s="80"/>
      <c r="FH382" s="80"/>
      <c r="FI382" s="80"/>
      <c r="FJ382" s="80"/>
      <c r="FK382" s="80"/>
      <c r="FL382" s="80"/>
      <c r="FM382" s="80"/>
      <c r="FN382" s="80"/>
      <c r="FO382" s="80"/>
      <c r="FP382" s="80"/>
      <c r="FQ382" s="80"/>
      <c r="FR382" s="80"/>
      <c r="FS382" s="80"/>
      <c r="FT382" s="80"/>
      <c r="FU382" s="80"/>
      <c r="FV382" s="80"/>
      <c r="FW382" s="80"/>
      <c r="FX382" s="80"/>
      <c r="FY382" s="80"/>
      <c r="FZ382" s="80"/>
      <c r="GA382" s="80"/>
      <c r="GB382" s="80"/>
      <c r="GC382" s="80"/>
      <c r="GD382" s="80"/>
      <c r="GE382" s="80"/>
      <c r="GF382" s="80"/>
      <c r="GG382" s="80"/>
      <c r="GH382" s="80"/>
      <c r="GI382" s="80"/>
      <c r="GJ382" s="80"/>
      <c r="GK382" s="80"/>
      <c r="GL382" s="80"/>
      <c r="GM382" s="80"/>
      <c r="GN382" s="80"/>
      <c r="GO382" s="80"/>
      <c r="GP382" s="80"/>
      <c r="GQ382" s="80"/>
      <c r="GR382" s="80"/>
      <c r="GS382" s="80"/>
      <c r="GT382" s="80"/>
      <c r="GU382" s="80"/>
      <c r="GV382" s="80"/>
      <c r="GW382" s="80"/>
      <c r="GX382" s="80"/>
      <c r="GY382" s="80"/>
      <c r="GZ382" s="80"/>
      <c r="HA382" s="80"/>
      <c r="HB382" s="80"/>
      <c r="HC382" s="80"/>
      <c r="HD382" s="80"/>
      <c r="HE382" s="80"/>
      <c r="HF382" s="80"/>
      <c r="HG382" s="80"/>
      <c r="HH382" s="80"/>
      <c r="HI382" s="80"/>
      <c r="HJ382" s="80"/>
      <c r="HK382" s="80"/>
      <c r="HL382" s="80"/>
      <c r="HM382" s="80"/>
      <c r="HN382" s="80"/>
      <c r="HO382" s="80"/>
      <c r="HP382" s="80"/>
      <c r="HQ382" s="80"/>
      <c r="HR382" s="80"/>
      <c r="HS382" s="80"/>
      <c r="HT382" s="80"/>
      <c r="HU382" s="80"/>
      <c r="HV382" s="80"/>
      <c r="HW382" s="80"/>
      <c r="HX382" s="80"/>
      <c r="HY382" s="80"/>
      <c r="HZ382" s="80"/>
      <c r="IA382" s="80"/>
      <c r="IB382" s="80"/>
      <c r="IC382" s="80"/>
      <c r="ID382" s="80"/>
      <c r="IE382" s="80"/>
      <c r="IF382" s="80"/>
      <c r="IG382" s="80"/>
      <c r="IH382" s="80"/>
      <c r="II382" s="80"/>
      <c r="IJ382" s="80"/>
      <c r="IK382" s="80"/>
      <c r="IL382" s="80"/>
      <c r="IM382" s="80"/>
      <c r="IN382" s="80"/>
      <c r="IO382" s="80"/>
      <c r="IP382" s="80"/>
      <c r="IQ382" s="80"/>
      <c r="IR382" s="80"/>
      <c r="IS382" s="80"/>
      <c r="IT382" s="80"/>
      <c r="IU382" s="80"/>
      <c r="IV382" s="80"/>
      <c r="IW382" s="80"/>
      <c r="IX382" s="80"/>
      <c r="IY382" s="80"/>
      <c r="IZ382" s="80"/>
      <c r="JA382" s="80"/>
      <c r="JB382" s="80"/>
      <c r="JC382" s="80"/>
      <c r="JD382" s="80"/>
      <c r="JE382" s="80"/>
      <c r="JF382" s="80"/>
      <c r="JG382" s="80"/>
      <c r="JH382" s="80"/>
      <c r="JI382" s="80"/>
      <c r="JJ382" s="80"/>
      <c r="JK382" s="80"/>
      <c r="JL382" s="80"/>
      <c r="JM382" s="80"/>
      <c r="JN382" s="80"/>
      <c r="JO382" s="80"/>
      <c r="JP382" s="80"/>
      <c r="JQ382" s="80"/>
      <c r="JR382" s="80"/>
      <c r="JS382" s="80"/>
      <c r="JT382" s="80">
        <v>95</v>
      </c>
      <c r="JU382" s="80"/>
      <c r="JV382" s="80"/>
      <c r="JW382" s="80"/>
      <c r="JX382" s="80"/>
      <c r="JY382" s="80"/>
      <c r="JZ382" s="80"/>
      <c r="KA382" s="80"/>
      <c r="KB382" s="80"/>
      <c r="KC382" s="80"/>
      <c r="KD382" s="80"/>
      <c r="KE382" s="80"/>
      <c r="KF382" s="80"/>
      <c r="KG382" s="80"/>
      <c r="KH382" s="80"/>
      <c r="KI382" s="80"/>
      <c r="KJ382" s="80"/>
      <c r="KK382" s="80"/>
      <c r="KL382" s="80"/>
      <c r="KM382" s="80"/>
      <c r="KN382" s="80"/>
      <c r="KO382" s="80"/>
      <c r="KP382" s="80"/>
      <c r="KQ382" s="80"/>
      <c r="KR382" s="80"/>
      <c r="KS382" s="80"/>
      <c r="KT382" s="80"/>
      <c r="KU382" s="80"/>
      <c r="KV382" s="80"/>
      <c r="KW382" s="80"/>
      <c r="KX382" s="80"/>
      <c r="KY382" s="80"/>
      <c r="KZ382" s="80"/>
      <c r="LA382" s="80"/>
      <c r="LB382" s="80"/>
      <c r="LC382" s="80"/>
      <c r="LD382" s="80"/>
      <c r="LE382" s="80"/>
      <c r="LF382" s="80"/>
      <c r="LG382" s="80">
        <v>23</v>
      </c>
      <c r="LH382" s="80"/>
      <c r="LI382" s="80"/>
      <c r="LJ382" s="80"/>
      <c r="LK382" s="80"/>
      <c r="LL382" s="80"/>
      <c r="LM382" s="80"/>
      <c r="LN382" s="80"/>
      <c r="LO382" s="80">
        <v>1</v>
      </c>
      <c r="LP382" s="80"/>
      <c r="LQ382" s="80"/>
      <c r="LR382" s="80"/>
      <c r="LS382" s="80"/>
      <c r="LT382" s="80"/>
      <c r="LU382" s="80"/>
      <c r="LV382" s="80"/>
      <c r="LW382" s="80"/>
      <c r="LX382" s="80"/>
      <c r="LY382" s="80"/>
      <c r="LZ382" s="80"/>
      <c r="MA382" s="80"/>
      <c r="MB382" s="80"/>
      <c r="MC382" s="80"/>
      <c r="MD382" s="80"/>
      <c r="ME382" s="80"/>
      <c r="MF382" s="80"/>
      <c r="MG382" s="80"/>
      <c r="MH382" s="80"/>
      <c r="MI382" s="80"/>
      <c r="MJ382" s="80"/>
      <c r="MK382" s="80"/>
      <c r="ML382" s="80"/>
      <c r="MM382" s="80"/>
      <c r="MN382" s="80"/>
      <c r="MO382" s="80"/>
      <c r="MP382" s="80"/>
      <c r="MQ382" s="80"/>
      <c r="MR382" s="80"/>
      <c r="MS382" s="80"/>
      <c r="MT382" s="80"/>
      <c r="MU382" s="80"/>
      <c r="MV382" s="80"/>
      <c r="MW382" s="80"/>
      <c r="MX382" s="80"/>
      <c r="MY382" s="80"/>
      <c r="MZ382" s="80"/>
      <c r="NA382" s="80"/>
      <c r="NB382" s="80"/>
      <c r="NC382" s="80"/>
      <c r="ND382" s="80"/>
      <c r="NE382" s="80"/>
      <c r="NF382" s="80"/>
      <c r="NG382" s="80"/>
      <c r="NH382" s="80"/>
      <c r="NI382" s="80"/>
      <c r="NJ382" s="80"/>
      <c r="NK382" s="80">
        <v>8</v>
      </c>
      <c r="NL382" s="80"/>
      <c r="NM382" s="80">
        <v>47968</v>
      </c>
      <c r="NN382" s="80"/>
      <c r="NO382" s="80"/>
      <c r="NP382" s="80"/>
      <c r="NQ382" s="80"/>
      <c r="NR382" s="80"/>
      <c r="NS382" s="80"/>
      <c r="NT382" s="80"/>
      <c r="NU382" s="80"/>
      <c r="NV382" s="80"/>
      <c r="NW382" s="80"/>
      <c r="NX382" s="80"/>
      <c r="NY382" s="80"/>
      <c r="NZ382" s="80"/>
      <c r="OA382" s="80"/>
      <c r="OB382" s="79">
        <v>48097</v>
      </c>
    </row>
    <row r="383" spans="1:392" ht="13.15">
      <c r="A383" s="27">
        <v>813100</v>
      </c>
      <c r="B383" s="23" t="s">
        <v>543</v>
      </c>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v>421</v>
      </c>
      <c r="AJ383" s="80"/>
      <c r="AK383" s="80"/>
      <c r="AL383" s="80"/>
      <c r="AM383" s="80"/>
      <c r="AN383" s="80"/>
      <c r="AO383" s="80"/>
      <c r="AP383" s="80"/>
      <c r="AQ383" s="80"/>
      <c r="AR383" s="80"/>
      <c r="AS383" s="80"/>
      <c r="AT383" s="80"/>
      <c r="AU383" s="80"/>
      <c r="AV383" s="80"/>
      <c r="AW383" s="80"/>
      <c r="AX383" s="80"/>
      <c r="AY383" s="80"/>
      <c r="AZ383" s="80"/>
      <c r="BA383" s="80"/>
      <c r="BB383" s="80"/>
      <c r="BC383" s="80"/>
      <c r="BD383" s="80"/>
      <c r="BE383" s="80"/>
      <c r="BF383" s="80"/>
      <c r="BG383" s="80"/>
      <c r="BH383" s="80"/>
      <c r="BI383" s="80"/>
      <c r="BJ383" s="80"/>
      <c r="BK383" s="80"/>
      <c r="BL383" s="80"/>
      <c r="BM383" s="80"/>
      <c r="BN383" s="80"/>
      <c r="BO383" s="81"/>
      <c r="BP383" s="80"/>
      <c r="BQ383" s="80"/>
      <c r="BR383" s="80"/>
      <c r="BS383" s="80"/>
      <c r="BT383" s="80"/>
      <c r="BU383" s="80"/>
      <c r="BV383" s="80"/>
      <c r="BW383" s="80"/>
      <c r="BX383" s="80"/>
      <c r="BY383" s="80"/>
      <c r="BZ383" s="80"/>
      <c r="CA383" s="80"/>
      <c r="CB383" s="80"/>
      <c r="CC383" s="80"/>
      <c r="CD383" s="80"/>
      <c r="CE383" s="80"/>
      <c r="CF383" s="80"/>
      <c r="CG383" s="80"/>
      <c r="CH383" s="80"/>
      <c r="CI383" s="80"/>
      <c r="CJ383" s="80"/>
      <c r="CK383" s="80"/>
      <c r="CL383" s="80"/>
      <c r="CM383" s="80"/>
      <c r="CN383" s="80"/>
      <c r="CO383" s="80"/>
      <c r="CP383" s="80"/>
      <c r="CQ383" s="80"/>
      <c r="CR383" s="80"/>
      <c r="CS383" s="80"/>
      <c r="CT383" s="80"/>
      <c r="CU383" s="80"/>
      <c r="CV383" s="80"/>
      <c r="CW383" s="80"/>
      <c r="CX383" s="80"/>
      <c r="CY383" s="80"/>
      <c r="CZ383" s="80"/>
      <c r="DA383" s="80"/>
      <c r="DB383" s="80"/>
      <c r="DC383" s="80"/>
      <c r="DD383" s="80"/>
      <c r="DE383" s="80"/>
      <c r="DF383" s="80"/>
      <c r="DG383" s="80"/>
      <c r="DH383" s="80"/>
      <c r="DI383" s="80"/>
      <c r="DJ383" s="80"/>
      <c r="DK383" s="80"/>
      <c r="DL383" s="80"/>
      <c r="DM383" s="80"/>
      <c r="DN383" s="80"/>
      <c r="DO383" s="80"/>
      <c r="DP383" s="80"/>
      <c r="DQ383" s="80"/>
      <c r="DR383" s="80"/>
      <c r="DS383" s="80"/>
      <c r="DT383" s="80"/>
      <c r="DU383" s="80"/>
      <c r="DV383" s="80"/>
      <c r="DW383" s="80"/>
      <c r="DX383" s="80"/>
      <c r="DY383" s="80"/>
      <c r="DZ383" s="80"/>
      <c r="EA383" s="80"/>
      <c r="EB383" s="80"/>
      <c r="EC383" s="80"/>
      <c r="ED383" s="80"/>
      <c r="EE383" s="80"/>
      <c r="EF383" s="80"/>
      <c r="EG383" s="80"/>
      <c r="EH383" s="80"/>
      <c r="EI383" s="80"/>
      <c r="EJ383" s="80"/>
      <c r="EK383" s="80"/>
      <c r="EL383" s="80"/>
      <c r="EM383" s="80"/>
      <c r="EN383" s="80"/>
      <c r="EO383" s="80"/>
      <c r="EP383" s="80"/>
      <c r="EQ383" s="80"/>
      <c r="ER383" s="80"/>
      <c r="ES383" s="80"/>
      <c r="ET383" s="80"/>
      <c r="EU383" s="80"/>
      <c r="EV383" s="80"/>
      <c r="EW383" s="80"/>
      <c r="EX383" s="80"/>
      <c r="EY383" s="80"/>
      <c r="EZ383" s="80"/>
      <c r="FA383" s="80"/>
      <c r="FB383" s="80"/>
      <c r="FC383" s="80"/>
      <c r="FD383" s="80"/>
      <c r="FE383" s="80"/>
      <c r="FF383" s="80"/>
      <c r="FG383" s="80"/>
      <c r="FH383" s="80"/>
      <c r="FI383" s="80"/>
      <c r="FJ383" s="80"/>
      <c r="FK383" s="80"/>
      <c r="FL383" s="80"/>
      <c r="FM383" s="80"/>
      <c r="FN383" s="80"/>
      <c r="FO383" s="80"/>
      <c r="FP383" s="80"/>
      <c r="FQ383" s="80"/>
      <c r="FR383" s="80"/>
      <c r="FS383" s="80"/>
      <c r="FT383" s="80"/>
      <c r="FU383" s="80"/>
      <c r="FV383" s="80"/>
      <c r="FW383" s="80"/>
      <c r="FX383" s="80"/>
      <c r="FY383" s="80"/>
      <c r="FZ383" s="80"/>
      <c r="GA383" s="80"/>
      <c r="GB383" s="80"/>
      <c r="GC383" s="80"/>
      <c r="GD383" s="80"/>
      <c r="GE383" s="80"/>
      <c r="GF383" s="80"/>
      <c r="GG383" s="80"/>
      <c r="GH383" s="80"/>
      <c r="GI383" s="80"/>
      <c r="GJ383" s="80"/>
      <c r="GK383" s="80"/>
      <c r="GL383" s="80"/>
      <c r="GM383" s="80"/>
      <c r="GN383" s="80"/>
      <c r="GO383" s="80"/>
      <c r="GP383" s="80"/>
      <c r="GQ383" s="80"/>
      <c r="GR383" s="80"/>
      <c r="GS383" s="80"/>
      <c r="GT383" s="80"/>
      <c r="GU383" s="80"/>
      <c r="GV383" s="80"/>
      <c r="GW383" s="80"/>
      <c r="GX383" s="80"/>
      <c r="GY383" s="80"/>
      <c r="GZ383" s="80"/>
      <c r="HA383" s="80"/>
      <c r="HB383" s="80"/>
      <c r="HC383" s="80"/>
      <c r="HD383" s="80"/>
      <c r="HE383" s="80"/>
      <c r="HF383" s="80"/>
      <c r="HG383" s="80"/>
      <c r="HH383" s="80"/>
      <c r="HI383" s="80"/>
      <c r="HJ383" s="80"/>
      <c r="HK383" s="80"/>
      <c r="HL383" s="80"/>
      <c r="HM383" s="80"/>
      <c r="HN383" s="80"/>
      <c r="HO383" s="80"/>
      <c r="HP383" s="80"/>
      <c r="HQ383" s="80"/>
      <c r="HR383" s="80"/>
      <c r="HS383" s="80"/>
      <c r="HT383" s="80"/>
      <c r="HU383" s="80"/>
      <c r="HV383" s="80"/>
      <c r="HW383" s="80"/>
      <c r="HX383" s="80"/>
      <c r="HY383" s="80"/>
      <c r="HZ383" s="80"/>
      <c r="IA383" s="80"/>
      <c r="IB383" s="80"/>
      <c r="IC383" s="80"/>
      <c r="ID383" s="80"/>
      <c r="IE383" s="80"/>
      <c r="IF383" s="80"/>
      <c r="IG383" s="80"/>
      <c r="IH383" s="80"/>
      <c r="II383" s="80"/>
      <c r="IJ383" s="80"/>
      <c r="IK383" s="80"/>
      <c r="IL383" s="80"/>
      <c r="IM383" s="80"/>
      <c r="IN383" s="80"/>
      <c r="IO383" s="80"/>
      <c r="IP383" s="80"/>
      <c r="IQ383" s="80"/>
      <c r="IR383" s="80"/>
      <c r="IS383" s="80"/>
      <c r="IT383" s="80"/>
      <c r="IU383" s="80"/>
      <c r="IV383" s="80"/>
      <c r="IW383" s="80"/>
      <c r="IX383" s="80"/>
      <c r="IY383" s="80"/>
      <c r="IZ383" s="80"/>
      <c r="JA383" s="80"/>
      <c r="JB383" s="80"/>
      <c r="JC383" s="80"/>
      <c r="JD383" s="80"/>
      <c r="JE383" s="80"/>
      <c r="JF383" s="80"/>
      <c r="JG383" s="80"/>
      <c r="JH383" s="80"/>
      <c r="JI383" s="80"/>
      <c r="JJ383" s="80"/>
      <c r="JK383" s="80"/>
      <c r="JL383" s="80"/>
      <c r="JM383" s="80"/>
      <c r="JN383" s="80"/>
      <c r="JO383" s="80"/>
      <c r="JP383" s="80"/>
      <c r="JQ383" s="80"/>
      <c r="JR383" s="80"/>
      <c r="JS383" s="80"/>
      <c r="JT383" s="80"/>
      <c r="JU383" s="80"/>
      <c r="JV383" s="80"/>
      <c r="JW383" s="80"/>
      <c r="JX383" s="80"/>
      <c r="JY383" s="80"/>
      <c r="JZ383" s="80"/>
      <c r="KA383" s="80"/>
      <c r="KB383" s="80"/>
      <c r="KC383" s="80"/>
      <c r="KD383" s="80"/>
      <c r="KE383" s="80"/>
      <c r="KF383" s="80"/>
      <c r="KG383" s="80"/>
      <c r="KH383" s="80"/>
      <c r="KI383" s="80"/>
      <c r="KJ383" s="80"/>
      <c r="KK383" s="80"/>
      <c r="KL383" s="80"/>
      <c r="KM383" s="80"/>
      <c r="KN383" s="80"/>
      <c r="KO383" s="80"/>
      <c r="KP383" s="80"/>
      <c r="KQ383" s="80"/>
      <c r="KR383" s="80"/>
      <c r="KS383" s="80"/>
      <c r="KT383" s="80"/>
      <c r="KU383" s="80"/>
      <c r="KV383" s="80"/>
      <c r="KW383" s="80"/>
      <c r="KX383" s="80"/>
      <c r="KY383" s="80"/>
      <c r="KZ383" s="80"/>
      <c r="LA383" s="80"/>
      <c r="LB383" s="80"/>
      <c r="LC383" s="80"/>
      <c r="LD383" s="80"/>
      <c r="LE383" s="80"/>
      <c r="LF383" s="80"/>
      <c r="LG383" s="80">
        <v>19</v>
      </c>
      <c r="LH383" s="80"/>
      <c r="LI383" s="80"/>
      <c r="LJ383" s="80"/>
      <c r="LK383" s="80"/>
      <c r="LL383" s="80"/>
      <c r="LM383" s="80"/>
      <c r="LN383" s="80"/>
      <c r="LO383" s="80"/>
      <c r="LP383" s="80"/>
      <c r="LQ383" s="80"/>
      <c r="LR383" s="80"/>
      <c r="LS383" s="80"/>
      <c r="LT383" s="80"/>
      <c r="LU383" s="80"/>
      <c r="LV383" s="80"/>
      <c r="LW383" s="80"/>
      <c r="LX383" s="80"/>
      <c r="LY383" s="80"/>
      <c r="LZ383" s="80"/>
      <c r="MA383" s="80"/>
      <c r="MB383" s="80"/>
      <c r="MC383" s="80"/>
      <c r="MD383" s="80"/>
      <c r="ME383" s="80"/>
      <c r="MF383" s="80"/>
      <c r="MG383" s="80"/>
      <c r="MH383" s="80"/>
      <c r="MI383" s="80"/>
      <c r="MJ383" s="80"/>
      <c r="MK383" s="80"/>
      <c r="ML383" s="80"/>
      <c r="MM383" s="80"/>
      <c r="MN383" s="80"/>
      <c r="MO383" s="80"/>
      <c r="MP383" s="80"/>
      <c r="MQ383" s="80"/>
      <c r="MR383" s="80"/>
      <c r="MS383" s="80"/>
      <c r="MT383" s="80"/>
      <c r="MU383" s="80"/>
      <c r="MV383" s="80"/>
      <c r="MW383" s="80"/>
      <c r="MX383" s="80"/>
      <c r="MY383" s="80"/>
      <c r="MZ383" s="80"/>
      <c r="NA383" s="80"/>
      <c r="NB383" s="80"/>
      <c r="NC383" s="80"/>
      <c r="ND383" s="80"/>
      <c r="NE383" s="80"/>
      <c r="NF383" s="80"/>
      <c r="NG383" s="80"/>
      <c r="NH383" s="80"/>
      <c r="NI383" s="80"/>
      <c r="NJ383" s="80"/>
      <c r="NK383" s="80"/>
      <c r="NL383" s="80"/>
      <c r="NM383" s="80"/>
      <c r="NN383" s="80">
        <v>77273</v>
      </c>
      <c r="NO383" s="80"/>
      <c r="NP383" s="80"/>
      <c r="NQ383" s="80"/>
      <c r="NR383" s="80"/>
      <c r="NS383" s="80"/>
      <c r="NT383" s="80"/>
      <c r="NU383" s="80"/>
      <c r="NV383" s="80"/>
      <c r="NW383" s="80"/>
      <c r="NX383" s="80"/>
      <c r="NY383" s="80"/>
      <c r="NZ383" s="80"/>
      <c r="OA383" s="80"/>
      <c r="OB383" s="79">
        <v>77713</v>
      </c>
    </row>
    <row r="384" spans="1:392" ht="13.15">
      <c r="A384" s="27" t="s">
        <v>545</v>
      </c>
      <c r="B384" s="23" t="s">
        <v>544</v>
      </c>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v>20</v>
      </c>
      <c r="AI384" s="80"/>
      <c r="AJ384" s="80"/>
      <c r="AK384" s="80"/>
      <c r="AL384" s="80"/>
      <c r="AM384" s="80"/>
      <c r="AN384" s="80"/>
      <c r="AO384" s="80"/>
      <c r="AP384" s="80"/>
      <c r="AQ384" s="80"/>
      <c r="AR384" s="80"/>
      <c r="AS384" s="80"/>
      <c r="AT384" s="80"/>
      <c r="AU384" s="80"/>
      <c r="AV384" s="80"/>
      <c r="AW384" s="80"/>
      <c r="AX384" s="80"/>
      <c r="AY384" s="80"/>
      <c r="AZ384" s="80"/>
      <c r="BA384" s="80"/>
      <c r="BB384" s="80"/>
      <c r="BC384" s="80"/>
      <c r="BD384" s="80"/>
      <c r="BE384" s="80"/>
      <c r="BF384" s="80"/>
      <c r="BG384" s="80"/>
      <c r="BH384" s="80"/>
      <c r="BI384" s="80"/>
      <c r="BJ384" s="80"/>
      <c r="BK384" s="80"/>
      <c r="BL384" s="80"/>
      <c r="BM384" s="80"/>
      <c r="BN384" s="80"/>
      <c r="BO384" s="81"/>
      <c r="BP384" s="80"/>
      <c r="BQ384" s="80"/>
      <c r="BR384" s="80"/>
      <c r="BS384" s="80"/>
      <c r="BT384" s="80"/>
      <c r="BU384" s="80"/>
      <c r="BV384" s="80"/>
      <c r="BW384" s="80"/>
      <c r="BX384" s="80"/>
      <c r="BY384" s="80"/>
      <c r="BZ384" s="80"/>
      <c r="CA384" s="80"/>
      <c r="CB384" s="80"/>
      <c r="CC384" s="80"/>
      <c r="CD384" s="80"/>
      <c r="CE384" s="80"/>
      <c r="CF384" s="80"/>
      <c r="CG384" s="80"/>
      <c r="CH384" s="80"/>
      <c r="CI384" s="80"/>
      <c r="CJ384" s="80"/>
      <c r="CK384" s="80"/>
      <c r="CL384" s="80"/>
      <c r="CM384" s="80"/>
      <c r="CN384" s="80"/>
      <c r="CO384" s="80"/>
      <c r="CP384" s="80"/>
      <c r="CQ384" s="80"/>
      <c r="CR384" s="80"/>
      <c r="CS384" s="80"/>
      <c r="CT384" s="80"/>
      <c r="CU384" s="80"/>
      <c r="CV384" s="80"/>
      <c r="CW384" s="80"/>
      <c r="CX384" s="80"/>
      <c r="CY384" s="80"/>
      <c r="CZ384" s="80"/>
      <c r="DA384" s="80"/>
      <c r="DB384" s="80"/>
      <c r="DC384" s="80"/>
      <c r="DD384" s="80"/>
      <c r="DE384" s="80"/>
      <c r="DF384" s="80"/>
      <c r="DG384" s="80"/>
      <c r="DH384" s="80"/>
      <c r="DI384" s="80"/>
      <c r="DJ384" s="80"/>
      <c r="DK384" s="80"/>
      <c r="DL384" s="80"/>
      <c r="DM384" s="80"/>
      <c r="DN384" s="80"/>
      <c r="DO384" s="80"/>
      <c r="DP384" s="80"/>
      <c r="DQ384" s="80"/>
      <c r="DR384" s="80"/>
      <c r="DS384" s="80"/>
      <c r="DT384" s="80"/>
      <c r="DU384" s="80"/>
      <c r="DV384" s="80"/>
      <c r="DW384" s="80"/>
      <c r="DX384" s="80"/>
      <c r="DY384" s="80"/>
      <c r="DZ384" s="80"/>
      <c r="EA384" s="80"/>
      <c r="EB384" s="80"/>
      <c r="EC384" s="80"/>
      <c r="ED384" s="80"/>
      <c r="EE384" s="80"/>
      <c r="EF384" s="80"/>
      <c r="EG384" s="80"/>
      <c r="EH384" s="80"/>
      <c r="EI384" s="80"/>
      <c r="EJ384" s="80"/>
      <c r="EK384" s="80"/>
      <c r="EL384" s="80"/>
      <c r="EM384" s="80"/>
      <c r="EN384" s="80"/>
      <c r="EO384" s="80"/>
      <c r="EP384" s="80"/>
      <c r="EQ384" s="80"/>
      <c r="ER384" s="80"/>
      <c r="ES384" s="80"/>
      <c r="ET384" s="80"/>
      <c r="EU384" s="80"/>
      <c r="EV384" s="80"/>
      <c r="EW384" s="80"/>
      <c r="EX384" s="80"/>
      <c r="EY384" s="80"/>
      <c r="EZ384" s="80"/>
      <c r="FA384" s="80"/>
      <c r="FB384" s="80"/>
      <c r="FC384" s="80"/>
      <c r="FD384" s="80"/>
      <c r="FE384" s="80"/>
      <c r="FF384" s="80"/>
      <c r="FG384" s="80"/>
      <c r="FH384" s="80"/>
      <c r="FI384" s="80"/>
      <c r="FJ384" s="80"/>
      <c r="FK384" s="80"/>
      <c r="FL384" s="80"/>
      <c r="FM384" s="80"/>
      <c r="FN384" s="80"/>
      <c r="FO384" s="80"/>
      <c r="FP384" s="80"/>
      <c r="FQ384" s="80"/>
      <c r="FR384" s="80"/>
      <c r="FS384" s="80"/>
      <c r="FT384" s="80"/>
      <c r="FU384" s="80"/>
      <c r="FV384" s="80"/>
      <c r="FW384" s="80"/>
      <c r="FX384" s="80"/>
      <c r="FY384" s="80"/>
      <c r="FZ384" s="80"/>
      <c r="GA384" s="80"/>
      <c r="GB384" s="80"/>
      <c r="GC384" s="80"/>
      <c r="GD384" s="80"/>
      <c r="GE384" s="80"/>
      <c r="GF384" s="80"/>
      <c r="GG384" s="80"/>
      <c r="GH384" s="80"/>
      <c r="GI384" s="80"/>
      <c r="GJ384" s="80"/>
      <c r="GK384" s="80"/>
      <c r="GL384" s="80"/>
      <c r="GM384" s="80"/>
      <c r="GN384" s="80"/>
      <c r="GO384" s="80"/>
      <c r="GP384" s="80"/>
      <c r="GQ384" s="80"/>
      <c r="GR384" s="80"/>
      <c r="GS384" s="80"/>
      <c r="GT384" s="80"/>
      <c r="GU384" s="80"/>
      <c r="GV384" s="80"/>
      <c r="GW384" s="80"/>
      <c r="GX384" s="80"/>
      <c r="GY384" s="80"/>
      <c r="GZ384" s="80"/>
      <c r="HA384" s="80"/>
      <c r="HB384" s="80"/>
      <c r="HC384" s="80"/>
      <c r="HD384" s="80"/>
      <c r="HE384" s="80"/>
      <c r="HF384" s="80"/>
      <c r="HG384" s="80"/>
      <c r="HH384" s="80"/>
      <c r="HI384" s="80"/>
      <c r="HJ384" s="80"/>
      <c r="HK384" s="80"/>
      <c r="HL384" s="80"/>
      <c r="HM384" s="80"/>
      <c r="HN384" s="80"/>
      <c r="HO384" s="80"/>
      <c r="HP384" s="80"/>
      <c r="HQ384" s="80"/>
      <c r="HR384" s="80"/>
      <c r="HS384" s="80"/>
      <c r="HT384" s="80"/>
      <c r="HU384" s="80"/>
      <c r="HV384" s="80"/>
      <c r="HW384" s="80"/>
      <c r="HX384" s="80"/>
      <c r="HY384" s="80"/>
      <c r="HZ384" s="80"/>
      <c r="IA384" s="80"/>
      <c r="IB384" s="80"/>
      <c r="IC384" s="80"/>
      <c r="ID384" s="80"/>
      <c r="IE384" s="80"/>
      <c r="IF384" s="80"/>
      <c r="IG384" s="80"/>
      <c r="IH384" s="80"/>
      <c r="II384" s="80"/>
      <c r="IJ384" s="80"/>
      <c r="IK384" s="80"/>
      <c r="IL384" s="80"/>
      <c r="IM384" s="80"/>
      <c r="IN384" s="80"/>
      <c r="IO384" s="80"/>
      <c r="IP384" s="80"/>
      <c r="IQ384" s="80"/>
      <c r="IR384" s="80"/>
      <c r="IS384" s="80"/>
      <c r="IT384" s="80"/>
      <c r="IU384" s="80"/>
      <c r="IV384" s="80"/>
      <c r="IW384" s="80"/>
      <c r="IX384" s="80"/>
      <c r="IY384" s="80"/>
      <c r="IZ384" s="80"/>
      <c r="JA384" s="80"/>
      <c r="JB384" s="80"/>
      <c r="JC384" s="80"/>
      <c r="JD384" s="80"/>
      <c r="JE384" s="80"/>
      <c r="JF384" s="80"/>
      <c r="JG384" s="80"/>
      <c r="JH384" s="80"/>
      <c r="JI384" s="80"/>
      <c r="JJ384" s="80"/>
      <c r="JK384" s="80"/>
      <c r="JL384" s="80"/>
      <c r="JM384" s="80"/>
      <c r="JN384" s="80"/>
      <c r="JO384" s="80"/>
      <c r="JP384" s="80"/>
      <c r="JQ384" s="80"/>
      <c r="JR384" s="80"/>
      <c r="JS384" s="80"/>
      <c r="JT384" s="80">
        <v>99</v>
      </c>
      <c r="JU384" s="80"/>
      <c r="JV384" s="80"/>
      <c r="JW384" s="80"/>
      <c r="JX384" s="80"/>
      <c r="JY384" s="80"/>
      <c r="JZ384" s="80"/>
      <c r="KA384" s="80"/>
      <c r="KB384" s="80"/>
      <c r="KC384" s="80"/>
      <c r="KD384" s="80"/>
      <c r="KE384" s="80"/>
      <c r="KF384" s="80"/>
      <c r="KG384" s="80"/>
      <c r="KH384" s="80"/>
      <c r="KI384" s="80"/>
      <c r="KJ384" s="80"/>
      <c r="KK384" s="80"/>
      <c r="KL384" s="80"/>
      <c r="KM384" s="80"/>
      <c r="KN384" s="80"/>
      <c r="KO384" s="80"/>
      <c r="KP384" s="80"/>
      <c r="KQ384" s="80"/>
      <c r="KR384" s="80"/>
      <c r="KS384" s="80"/>
      <c r="KT384" s="80"/>
      <c r="KU384" s="80"/>
      <c r="KV384" s="80"/>
      <c r="KW384" s="80"/>
      <c r="KX384" s="80"/>
      <c r="KY384" s="80"/>
      <c r="KZ384" s="80"/>
      <c r="LA384" s="80"/>
      <c r="LB384" s="80"/>
      <c r="LC384" s="80"/>
      <c r="LD384" s="80"/>
      <c r="LE384" s="80"/>
      <c r="LF384" s="80"/>
      <c r="LG384" s="80">
        <v>69</v>
      </c>
      <c r="LH384" s="80"/>
      <c r="LI384" s="80"/>
      <c r="LJ384" s="80"/>
      <c r="LK384" s="80"/>
      <c r="LL384" s="80"/>
      <c r="LM384" s="80"/>
      <c r="LN384" s="80"/>
      <c r="LO384" s="80"/>
      <c r="LP384" s="80">
        <v>11</v>
      </c>
      <c r="LQ384" s="80"/>
      <c r="LR384" s="80"/>
      <c r="LS384" s="80"/>
      <c r="LT384" s="80"/>
      <c r="LU384" s="80"/>
      <c r="LV384" s="80"/>
      <c r="LW384" s="80"/>
      <c r="LX384" s="80"/>
      <c r="LY384" s="80"/>
      <c r="LZ384" s="80"/>
      <c r="MA384" s="80"/>
      <c r="MB384" s="80"/>
      <c r="MC384" s="80"/>
      <c r="MD384" s="80"/>
      <c r="ME384" s="80"/>
      <c r="MF384" s="80"/>
      <c r="MG384" s="80"/>
      <c r="MH384" s="80"/>
      <c r="MI384" s="80"/>
      <c r="MJ384" s="80"/>
      <c r="MK384" s="80"/>
      <c r="ML384" s="80"/>
      <c r="MM384" s="80"/>
      <c r="MN384" s="80"/>
      <c r="MO384" s="80"/>
      <c r="MP384" s="80"/>
      <c r="MQ384" s="80"/>
      <c r="MR384" s="80"/>
      <c r="MS384" s="80"/>
      <c r="MT384" s="80"/>
      <c r="MU384" s="80"/>
      <c r="MV384" s="80"/>
      <c r="MW384" s="80"/>
      <c r="MX384" s="80"/>
      <c r="MY384" s="80"/>
      <c r="MZ384" s="80"/>
      <c r="NA384" s="80"/>
      <c r="NB384" s="80"/>
      <c r="NC384" s="80">
        <v>50</v>
      </c>
      <c r="ND384" s="80"/>
      <c r="NE384" s="80"/>
      <c r="NF384" s="80"/>
      <c r="NG384" s="80"/>
      <c r="NH384" s="80"/>
      <c r="NI384" s="80"/>
      <c r="NJ384" s="80"/>
      <c r="NK384" s="80"/>
      <c r="NL384" s="80"/>
      <c r="NM384" s="80"/>
      <c r="NN384" s="80"/>
      <c r="NO384" s="80">
        <v>40180</v>
      </c>
      <c r="NP384" s="80"/>
      <c r="NQ384" s="80"/>
      <c r="NR384" s="80"/>
      <c r="NS384" s="80"/>
      <c r="NT384" s="80"/>
      <c r="NU384" s="80"/>
      <c r="NV384" s="80"/>
      <c r="NW384" s="80"/>
      <c r="NX384" s="80"/>
      <c r="NY384" s="80"/>
      <c r="NZ384" s="80"/>
      <c r="OA384" s="80"/>
      <c r="OB384" s="79">
        <v>40430</v>
      </c>
    </row>
    <row r="385" spans="1:392" ht="13.15">
      <c r="A385" s="27" t="s">
        <v>547</v>
      </c>
      <c r="B385" s="23" t="s">
        <v>546</v>
      </c>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v>31</v>
      </c>
      <c r="AI385" s="80"/>
      <c r="AJ385" s="80"/>
      <c r="AK385" s="80"/>
      <c r="AL385" s="80"/>
      <c r="AM385" s="80"/>
      <c r="AN385" s="80"/>
      <c r="AO385" s="80"/>
      <c r="AP385" s="80"/>
      <c r="AQ385" s="80"/>
      <c r="AR385" s="80"/>
      <c r="AS385" s="80"/>
      <c r="AT385" s="80"/>
      <c r="AU385" s="80"/>
      <c r="AV385" s="80"/>
      <c r="AW385" s="80"/>
      <c r="AX385" s="80"/>
      <c r="AY385" s="80"/>
      <c r="AZ385" s="80"/>
      <c r="BA385" s="80"/>
      <c r="BB385" s="80"/>
      <c r="BC385" s="80"/>
      <c r="BD385" s="80"/>
      <c r="BE385" s="80"/>
      <c r="BF385" s="80"/>
      <c r="BG385" s="80"/>
      <c r="BH385" s="80"/>
      <c r="BI385" s="80"/>
      <c r="BJ385" s="80"/>
      <c r="BK385" s="80"/>
      <c r="BL385" s="80"/>
      <c r="BM385" s="80"/>
      <c r="BN385" s="80"/>
      <c r="BO385" s="81"/>
      <c r="BP385" s="80"/>
      <c r="BQ385" s="80"/>
      <c r="BR385" s="80"/>
      <c r="BS385" s="80"/>
      <c r="BT385" s="80"/>
      <c r="BU385" s="80"/>
      <c r="BV385" s="80"/>
      <c r="BW385" s="80"/>
      <c r="BX385" s="80"/>
      <c r="BY385" s="80"/>
      <c r="BZ385" s="80"/>
      <c r="CA385" s="80"/>
      <c r="CB385" s="80"/>
      <c r="CC385" s="80"/>
      <c r="CD385" s="80"/>
      <c r="CE385" s="80"/>
      <c r="CF385" s="80"/>
      <c r="CG385" s="80"/>
      <c r="CH385" s="80"/>
      <c r="CI385" s="80"/>
      <c r="CJ385" s="80"/>
      <c r="CK385" s="80"/>
      <c r="CL385" s="80"/>
      <c r="CM385" s="80"/>
      <c r="CN385" s="80"/>
      <c r="CO385" s="80"/>
      <c r="CP385" s="80"/>
      <c r="CQ385" s="80"/>
      <c r="CR385" s="80"/>
      <c r="CS385" s="80"/>
      <c r="CT385" s="80"/>
      <c r="CU385" s="80"/>
      <c r="CV385" s="80"/>
      <c r="CW385" s="80"/>
      <c r="CX385" s="80"/>
      <c r="CY385" s="80"/>
      <c r="CZ385" s="80"/>
      <c r="DA385" s="80"/>
      <c r="DB385" s="80"/>
      <c r="DC385" s="80"/>
      <c r="DD385" s="80"/>
      <c r="DE385" s="80"/>
      <c r="DF385" s="80"/>
      <c r="DG385" s="80"/>
      <c r="DH385" s="80"/>
      <c r="DI385" s="80"/>
      <c r="DJ385" s="80"/>
      <c r="DK385" s="80"/>
      <c r="DL385" s="80"/>
      <c r="DM385" s="80"/>
      <c r="DN385" s="80"/>
      <c r="DO385" s="80"/>
      <c r="DP385" s="80"/>
      <c r="DQ385" s="80"/>
      <c r="DR385" s="80"/>
      <c r="DS385" s="80"/>
      <c r="DT385" s="80"/>
      <c r="DU385" s="80"/>
      <c r="DV385" s="80"/>
      <c r="DW385" s="80"/>
      <c r="DX385" s="80"/>
      <c r="DY385" s="80"/>
      <c r="DZ385" s="80"/>
      <c r="EA385" s="80"/>
      <c r="EB385" s="80"/>
      <c r="EC385" s="80"/>
      <c r="ED385" s="80"/>
      <c r="EE385" s="80"/>
      <c r="EF385" s="80"/>
      <c r="EG385" s="80"/>
      <c r="EH385" s="80"/>
      <c r="EI385" s="80"/>
      <c r="EJ385" s="80"/>
      <c r="EK385" s="80"/>
      <c r="EL385" s="80"/>
      <c r="EM385" s="80"/>
      <c r="EN385" s="80"/>
      <c r="EO385" s="80"/>
      <c r="EP385" s="80"/>
      <c r="EQ385" s="80"/>
      <c r="ER385" s="80"/>
      <c r="ES385" s="80"/>
      <c r="ET385" s="80"/>
      <c r="EU385" s="80"/>
      <c r="EV385" s="80"/>
      <c r="EW385" s="80"/>
      <c r="EX385" s="80"/>
      <c r="EY385" s="80"/>
      <c r="EZ385" s="80"/>
      <c r="FA385" s="80"/>
      <c r="FB385" s="80"/>
      <c r="FC385" s="80"/>
      <c r="FD385" s="80"/>
      <c r="FE385" s="80"/>
      <c r="FF385" s="80"/>
      <c r="FG385" s="80"/>
      <c r="FH385" s="80"/>
      <c r="FI385" s="80"/>
      <c r="FJ385" s="80"/>
      <c r="FK385" s="80"/>
      <c r="FL385" s="80"/>
      <c r="FM385" s="80"/>
      <c r="FN385" s="80"/>
      <c r="FO385" s="80"/>
      <c r="FP385" s="80"/>
      <c r="FQ385" s="80"/>
      <c r="FR385" s="80"/>
      <c r="FS385" s="80"/>
      <c r="FT385" s="80"/>
      <c r="FU385" s="80"/>
      <c r="FV385" s="80"/>
      <c r="FW385" s="80"/>
      <c r="FX385" s="80"/>
      <c r="FY385" s="80"/>
      <c r="FZ385" s="80"/>
      <c r="GA385" s="80"/>
      <c r="GB385" s="80"/>
      <c r="GC385" s="80"/>
      <c r="GD385" s="80"/>
      <c r="GE385" s="80"/>
      <c r="GF385" s="80"/>
      <c r="GG385" s="80"/>
      <c r="GH385" s="80"/>
      <c r="GI385" s="80"/>
      <c r="GJ385" s="80"/>
      <c r="GK385" s="80"/>
      <c r="GL385" s="80"/>
      <c r="GM385" s="80"/>
      <c r="GN385" s="80"/>
      <c r="GO385" s="80"/>
      <c r="GP385" s="80"/>
      <c r="GQ385" s="80"/>
      <c r="GR385" s="80"/>
      <c r="GS385" s="80"/>
      <c r="GT385" s="80"/>
      <c r="GU385" s="80"/>
      <c r="GV385" s="80"/>
      <c r="GW385" s="80"/>
      <c r="GX385" s="80"/>
      <c r="GY385" s="80"/>
      <c r="GZ385" s="80"/>
      <c r="HA385" s="80"/>
      <c r="HB385" s="80"/>
      <c r="HC385" s="80"/>
      <c r="HD385" s="80"/>
      <c r="HE385" s="80"/>
      <c r="HF385" s="80"/>
      <c r="HG385" s="80"/>
      <c r="HH385" s="80"/>
      <c r="HI385" s="80"/>
      <c r="HJ385" s="80"/>
      <c r="HK385" s="80"/>
      <c r="HL385" s="80"/>
      <c r="HM385" s="80"/>
      <c r="HN385" s="80"/>
      <c r="HO385" s="80"/>
      <c r="HP385" s="80"/>
      <c r="HQ385" s="80"/>
      <c r="HR385" s="80"/>
      <c r="HS385" s="80"/>
      <c r="HT385" s="80"/>
      <c r="HU385" s="80"/>
      <c r="HV385" s="80"/>
      <c r="HW385" s="80"/>
      <c r="HX385" s="80"/>
      <c r="HY385" s="80"/>
      <c r="HZ385" s="80"/>
      <c r="IA385" s="80"/>
      <c r="IB385" s="80"/>
      <c r="IC385" s="80"/>
      <c r="ID385" s="80"/>
      <c r="IE385" s="80"/>
      <c r="IF385" s="80"/>
      <c r="IG385" s="80"/>
      <c r="IH385" s="80"/>
      <c r="II385" s="80"/>
      <c r="IJ385" s="80"/>
      <c r="IK385" s="80"/>
      <c r="IL385" s="80"/>
      <c r="IM385" s="80"/>
      <c r="IN385" s="80"/>
      <c r="IO385" s="80"/>
      <c r="IP385" s="80"/>
      <c r="IQ385" s="80"/>
      <c r="IR385" s="80"/>
      <c r="IS385" s="80"/>
      <c r="IT385" s="80"/>
      <c r="IU385" s="80"/>
      <c r="IV385" s="80"/>
      <c r="IW385" s="80"/>
      <c r="IX385" s="80"/>
      <c r="IY385" s="80"/>
      <c r="IZ385" s="80"/>
      <c r="JA385" s="80"/>
      <c r="JB385" s="80"/>
      <c r="JC385" s="80"/>
      <c r="JD385" s="80"/>
      <c r="JE385" s="80"/>
      <c r="JF385" s="80"/>
      <c r="JG385" s="80"/>
      <c r="JH385" s="80"/>
      <c r="JI385" s="80"/>
      <c r="JJ385" s="80"/>
      <c r="JK385" s="80"/>
      <c r="JL385" s="80"/>
      <c r="JM385" s="80"/>
      <c r="JN385" s="80"/>
      <c r="JO385" s="80"/>
      <c r="JP385" s="80"/>
      <c r="JQ385" s="80"/>
      <c r="JR385" s="80"/>
      <c r="JS385" s="80"/>
      <c r="JT385" s="80">
        <v>410</v>
      </c>
      <c r="JU385" s="80"/>
      <c r="JV385" s="80"/>
      <c r="JW385" s="80"/>
      <c r="JX385" s="80"/>
      <c r="JY385" s="80"/>
      <c r="JZ385" s="80"/>
      <c r="KA385" s="80"/>
      <c r="KB385" s="80"/>
      <c r="KC385" s="80"/>
      <c r="KD385" s="80"/>
      <c r="KE385" s="80"/>
      <c r="KF385" s="80"/>
      <c r="KG385" s="80"/>
      <c r="KH385" s="80"/>
      <c r="KI385" s="80"/>
      <c r="KJ385" s="80"/>
      <c r="KK385" s="80"/>
      <c r="KL385" s="80"/>
      <c r="KM385" s="80"/>
      <c r="KN385" s="80"/>
      <c r="KO385" s="80"/>
      <c r="KP385" s="80"/>
      <c r="KQ385" s="80"/>
      <c r="KR385" s="80"/>
      <c r="KS385" s="80"/>
      <c r="KT385" s="80"/>
      <c r="KU385" s="80"/>
      <c r="KV385" s="80"/>
      <c r="KW385" s="80"/>
      <c r="KX385" s="80"/>
      <c r="KY385" s="80"/>
      <c r="KZ385" s="80"/>
      <c r="LA385" s="80">
        <v>236</v>
      </c>
      <c r="LB385" s="80"/>
      <c r="LC385" s="80"/>
      <c r="LD385" s="80"/>
      <c r="LE385" s="80"/>
      <c r="LF385" s="80"/>
      <c r="LG385" s="80">
        <v>231</v>
      </c>
      <c r="LH385" s="80"/>
      <c r="LI385" s="80"/>
      <c r="LJ385" s="80"/>
      <c r="LK385" s="80"/>
      <c r="LL385" s="80"/>
      <c r="LM385" s="80"/>
      <c r="LN385" s="80"/>
      <c r="LO385" s="80"/>
      <c r="LP385" s="80">
        <v>833</v>
      </c>
      <c r="LQ385" s="80"/>
      <c r="LR385" s="80"/>
      <c r="LS385" s="80"/>
      <c r="LT385" s="80"/>
      <c r="LU385" s="80"/>
      <c r="LV385" s="80"/>
      <c r="LW385" s="80"/>
      <c r="LX385" s="80"/>
      <c r="LY385" s="80"/>
      <c r="LZ385" s="80"/>
      <c r="MA385" s="80"/>
      <c r="MB385" s="80"/>
      <c r="MC385" s="80"/>
      <c r="MD385" s="80"/>
      <c r="ME385" s="80"/>
      <c r="MF385" s="80"/>
      <c r="MG385" s="80"/>
      <c r="MH385" s="80"/>
      <c r="MI385" s="80"/>
      <c r="MJ385" s="80"/>
      <c r="MK385" s="80"/>
      <c r="ML385" s="80"/>
      <c r="MM385" s="80"/>
      <c r="MN385" s="80"/>
      <c r="MO385" s="80"/>
      <c r="MP385" s="80"/>
      <c r="MQ385" s="80">
        <v>33</v>
      </c>
      <c r="MR385" s="80"/>
      <c r="MS385" s="80"/>
      <c r="MT385" s="80"/>
      <c r="MU385" s="80"/>
      <c r="MV385" s="80"/>
      <c r="MW385" s="80"/>
      <c r="MX385" s="80"/>
      <c r="MY385" s="80"/>
      <c r="MZ385" s="80"/>
      <c r="NA385" s="80"/>
      <c r="NB385" s="80"/>
      <c r="NC385" s="80">
        <v>2216</v>
      </c>
      <c r="ND385" s="80">
        <v>1763</v>
      </c>
      <c r="NE385" s="80"/>
      <c r="NF385" s="80"/>
      <c r="NG385" s="80"/>
      <c r="NH385" s="80"/>
      <c r="NI385" s="80"/>
      <c r="NJ385" s="80"/>
      <c r="NK385" s="80"/>
      <c r="NL385" s="80"/>
      <c r="NM385" s="80"/>
      <c r="NN385" s="80"/>
      <c r="NO385" s="80"/>
      <c r="NP385" s="80">
        <v>57759</v>
      </c>
      <c r="NQ385" s="80"/>
      <c r="NR385" s="80"/>
      <c r="NS385" s="80"/>
      <c r="NT385" s="80"/>
      <c r="NU385" s="80"/>
      <c r="NV385" s="80"/>
      <c r="NW385" s="80"/>
      <c r="NX385" s="80"/>
      <c r="NY385" s="80"/>
      <c r="NZ385" s="80"/>
      <c r="OA385" s="80"/>
      <c r="OB385" s="79">
        <v>63513</v>
      </c>
    </row>
    <row r="386" spans="1:392" ht="13.15">
      <c r="A386" s="27">
        <v>814000</v>
      </c>
      <c r="B386" s="23" t="s">
        <v>548</v>
      </c>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c r="AJ386" s="80"/>
      <c r="AK386" s="80"/>
      <c r="AL386" s="80"/>
      <c r="AM386" s="80"/>
      <c r="AN386" s="80"/>
      <c r="AO386" s="80"/>
      <c r="AP386" s="80"/>
      <c r="AQ386" s="80"/>
      <c r="AR386" s="80"/>
      <c r="AS386" s="80"/>
      <c r="AT386" s="80"/>
      <c r="AU386" s="80"/>
      <c r="AV386" s="80"/>
      <c r="AW386" s="80"/>
      <c r="AX386" s="80"/>
      <c r="AY386" s="80"/>
      <c r="AZ386" s="80"/>
      <c r="BA386" s="80"/>
      <c r="BB386" s="80"/>
      <c r="BC386" s="80"/>
      <c r="BD386" s="80"/>
      <c r="BE386" s="80"/>
      <c r="BF386" s="80"/>
      <c r="BG386" s="80"/>
      <c r="BH386" s="80"/>
      <c r="BI386" s="80"/>
      <c r="BJ386" s="80"/>
      <c r="BK386" s="80"/>
      <c r="BL386" s="80"/>
      <c r="BM386" s="80"/>
      <c r="BN386" s="80"/>
      <c r="BO386" s="81"/>
      <c r="BP386" s="80"/>
      <c r="BQ386" s="80"/>
      <c r="BR386" s="80"/>
      <c r="BS386" s="80"/>
      <c r="BT386" s="80"/>
      <c r="BU386" s="80"/>
      <c r="BV386" s="80"/>
      <c r="BW386" s="80"/>
      <c r="BX386" s="80"/>
      <c r="BY386" s="80"/>
      <c r="BZ386" s="80"/>
      <c r="CA386" s="80"/>
      <c r="CB386" s="80"/>
      <c r="CC386" s="80"/>
      <c r="CD386" s="80"/>
      <c r="CE386" s="80"/>
      <c r="CF386" s="80"/>
      <c r="CG386" s="80"/>
      <c r="CH386" s="80"/>
      <c r="CI386" s="80"/>
      <c r="CJ386" s="80"/>
      <c r="CK386" s="80"/>
      <c r="CL386" s="80"/>
      <c r="CM386" s="80"/>
      <c r="CN386" s="80"/>
      <c r="CO386" s="80"/>
      <c r="CP386" s="80"/>
      <c r="CQ386" s="80"/>
      <c r="CR386" s="80"/>
      <c r="CS386" s="80"/>
      <c r="CT386" s="80"/>
      <c r="CU386" s="80"/>
      <c r="CV386" s="80"/>
      <c r="CW386" s="80"/>
      <c r="CX386" s="80"/>
      <c r="CY386" s="80"/>
      <c r="CZ386" s="80"/>
      <c r="DA386" s="80"/>
      <c r="DB386" s="80"/>
      <c r="DC386" s="80"/>
      <c r="DD386" s="80"/>
      <c r="DE386" s="80"/>
      <c r="DF386" s="80"/>
      <c r="DG386" s="80"/>
      <c r="DH386" s="80"/>
      <c r="DI386" s="80"/>
      <c r="DJ386" s="80"/>
      <c r="DK386" s="80"/>
      <c r="DL386" s="80"/>
      <c r="DM386" s="80"/>
      <c r="DN386" s="80"/>
      <c r="DO386" s="80"/>
      <c r="DP386" s="80"/>
      <c r="DQ386" s="80"/>
      <c r="DR386" s="80"/>
      <c r="DS386" s="80"/>
      <c r="DT386" s="80"/>
      <c r="DU386" s="80"/>
      <c r="DV386" s="80"/>
      <c r="DW386" s="80"/>
      <c r="DX386" s="80"/>
      <c r="DY386" s="80"/>
      <c r="DZ386" s="80"/>
      <c r="EA386" s="80"/>
      <c r="EB386" s="80"/>
      <c r="EC386" s="80"/>
      <c r="ED386" s="80"/>
      <c r="EE386" s="80"/>
      <c r="EF386" s="80"/>
      <c r="EG386" s="80"/>
      <c r="EH386" s="80"/>
      <c r="EI386" s="80"/>
      <c r="EJ386" s="80"/>
      <c r="EK386" s="80"/>
      <c r="EL386" s="80"/>
      <c r="EM386" s="80"/>
      <c r="EN386" s="80"/>
      <c r="EO386" s="80"/>
      <c r="EP386" s="80"/>
      <c r="EQ386" s="80"/>
      <c r="ER386" s="80"/>
      <c r="ES386" s="80"/>
      <c r="ET386" s="80"/>
      <c r="EU386" s="80"/>
      <c r="EV386" s="80"/>
      <c r="EW386" s="80"/>
      <c r="EX386" s="80"/>
      <c r="EY386" s="80"/>
      <c r="EZ386" s="80"/>
      <c r="FA386" s="80"/>
      <c r="FB386" s="80"/>
      <c r="FC386" s="80"/>
      <c r="FD386" s="80"/>
      <c r="FE386" s="80"/>
      <c r="FF386" s="80"/>
      <c r="FG386" s="80"/>
      <c r="FH386" s="80"/>
      <c r="FI386" s="80"/>
      <c r="FJ386" s="80"/>
      <c r="FK386" s="80"/>
      <c r="FL386" s="80"/>
      <c r="FM386" s="80"/>
      <c r="FN386" s="80"/>
      <c r="FO386" s="80"/>
      <c r="FP386" s="80"/>
      <c r="FQ386" s="80"/>
      <c r="FR386" s="80"/>
      <c r="FS386" s="80"/>
      <c r="FT386" s="80"/>
      <c r="FU386" s="80"/>
      <c r="FV386" s="80"/>
      <c r="FW386" s="80"/>
      <c r="FX386" s="80"/>
      <c r="FY386" s="80"/>
      <c r="FZ386" s="80"/>
      <c r="GA386" s="80"/>
      <c r="GB386" s="80"/>
      <c r="GC386" s="80"/>
      <c r="GD386" s="80"/>
      <c r="GE386" s="80"/>
      <c r="GF386" s="80"/>
      <c r="GG386" s="80"/>
      <c r="GH386" s="80"/>
      <c r="GI386" s="80"/>
      <c r="GJ386" s="80"/>
      <c r="GK386" s="80"/>
      <c r="GL386" s="80"/>
      <c r="GM386" s="80"/>
      <c r="GN386" s="80"/>
      <c r="GO386" s="80"/>
      <c r="GP386" s="80"/>
      <c r="GQ386" s="80"/>
      <c r="GR386" s="80"/>
      <c r="GS386" s="80"/>
      <c r="GT386" s="80"/>
      <c r="GU386" s="80"/>
      <c r="GV386" s="80"/>
      <c r="GW386" s="80"/>
      <c r="GX386" s="80"/>
      <c r="GY386" s="80"/>
      <c r="GZ386" s="80"/>
      <c r="HA386" s="80"/>
      <c r="HB386" s="80"/>
      <c r="HC386" s="80"/>
      <c r="HD386" s="80"/>
      <c r="HE386" s="80"/>
      <c r="HF386" s="80"/>
      <c r="HG386" s="80"/>
      <c r="HH386" s="80"/>
      <c r="HI386" s="80"/>
      <c r="HJ386" s="80"/>
      <c r="HK386" s="80"/>
      <c r="HL386" s="80"/>
      <c r="HM386" s="80"/>
      <c r="HN386" s="80"/>
      <c r="HO386" s="80"/>
      <c r="HP386" s="80"/>
      <c r="HQ386" s="80"/>
      <c r="HR386" s="80"/>
      <c r="HS386" s="80"/>
      <c r="HT386" s="80"/>
      <c r="HU386" s="80"/>
      <c r="HV386" s="80"/>
      <c r="HW386" s="80"/>
      <c r="HX386" s="80"/>
      <c r="HY386" s="80"/>
      <c r="HZ386" s="80"/>
      <c r="IA386" s="80"/>
      <c r="IB386" s="80"/>
      <c r="IC386" s="80"/>
      <c r="ID386" s="80"/>
      <c r="IE386" s="80"/>
      <c r="IF386" s="80"/>
      <c r="IG386" s="80"/>
      <c r="IH386" s="80"/>
      <c r="II386" s="80"/>
      <c r="IJ386" s="80"/>
      <c r="IK386" s="80"/>
      <c r="IL386" s="80"/>
      <c r="IM386" s="80"/>
      <c r="IN386" s="80"/>
      <c r="IO386" s="80"/>
      <c r="IP386" s="80"/>
      <c r="IQ386" s="80"/>
      <c r="IR386" s="80"/>
      <c r="IS386" s="80"/>
      <c r="IT386" s="80"/>
      <c r="IU386" s="80"/>
      <c r="IV386" s="80"/>
      <c r="IW386" s="80"/>
      <c r="IX386" s="80"/>
      <c r="IY386" s="80"/>
      <c r="IZ386" s="80"/>
      <c r="JA386" s="80"/>
      <c r="JB386" s="80"/>
      <c r="JC386" s="80"/>
      <c r="JD386" s="80"/>
      <c r="JE386" s="80"/>
      <c r="JF386" s="80"/>
      <c r="JG386" s="80"/>
      <c r="JH386" s="80"/>
      <c r="JI386" s="80"/>
      <c r="JJ386" s="80"/>
      <c r="JK386" s="80"/>
      <c r="JL386" s="80"/>
      <c r="JM386" s="80"/>
      <c r="JN386" s="80"/>
      <c r="JO386" s="80"/>
      <c r="JP386" s="80"/>
      <c r="JQ386" s="80"/>
      <c r="JR386" s="80"/>
      <c r="JS386" s="80"/>
      <c r="JT386" s="80"/>
      <c r="JU386" s="80"/>
      <c r="JV386" s="80"/>
      <c r="JW386" s="80"/>
      <c r="JX386" s="80"/>
      <c r="JY386" s="80"/>
      <c r="JZ386" s="80"/>
      <c r="KA386" s="80"/>
      <c r="KB386" s="80"/>
      <c r="KC386" s="80"/>
      <c r="KD386" s="80"/>
      <c r="KE386" s="80"/>
      <c r="KF386" s="80"/>
      <c r="KG386" s="80"/>
      <c r="KH386" s="80"/>
      <c r="KI386" s="80"/>
      <c r="KJ386" s="80"/>
      <c r="KK386" s="80"/>
      <c r="KL386" s="80"/>
      <c r="KM386" s="80"/>
      <c r="KN386" s="80"/>
      <c r="KO386" s="80"/>
      <c r="KP386" s="80"/>
      <c r="KQ386" s="80"/>
      <c r="KR386" s="80"/>
      <c r="KS386" s="80"/>
      <c r="KT386" s="80"/>
      <c r="KU386" s="80"/>
      <c r="KV386" s="80"/>
      <c r="KW386" s="80"/>
      <c r="KX386" s="80"/>
      <c r="KY386" s="80"/>
      <c r="KZ386" s="80"/>
      <c r="LA386" s="80"/>
      <c r="LB386" s="80"/>
      <c r="LC386" s="80"/>
      <c r="LD386" s="80"/>
      <c r="LE386" s="80"/>
      <c r="LF386" s="80"/>
      <c r="LG386" s="80"/>
      <c r="LH386" s="80"/>
      <c r="LI386" s="80"/>
      <c r="LJ386" s="80"/>
      <c r="LK386" s="80"/>
      <c r="LL386" s="80"/>
      <c r="LM386" s="80"/>
      <c r="LN386" s="80"/>
      <c r="LO386" s="80"/>
      <c r="LP386" s="80"/>
      <c r="LQ386" s="80"/>
      <c r="LR386" s="80"/>
      <c r="LS386" s="80"/>
      <c r="LT386" s="80"/>
      <c r="LU386" s="80"/>
      <c r="LV386" s="80"/>
      <c r="LW386" s="80"/>
      <c r="LX386" s="80"/>
      <c r="LY386" s="80"/>
      <c r="LZ386" s="80"/>
      <c r="MA386" s="80"/>
      <c r="MB386" s="80"/>
      <c r="MC386" s="80"/>
      <c r="MD386" s="80"/>
      <c r="ME386" s="80"/>
      <c r="MF386" s="80"/>
      <c r="MG386" s="80"/>
      <c r="MH386" s="80"/>
      <c r="MI386" s="80"/>
      <c r="MJ386" s="80"/>
      <c r="MK386" s="80"/>
      <c r="ML386" s="80"/>
      <c r="MM386" s="80"/>
      <c r="MN386" s="80"/>
      <c r="MO386" s="80"/>
      <c r="MP386" s="80"/>
      <c r="MQ386" s="80"/>
      <c r="MR386" s="80"/>
      <c r="MS386" s="80"/>
      <c r="MT386" s="80"/>
      <c r="MU386" s="80"/>
      <c r="MV386" s="80"/>
      <c r="MW386" s="80"/>
      <c r="MX386" s="80"/>
      <c r="MY386" s="80"/>
      <c r="MZ386" s="80"/>
      <c r="NA386" s="80"/>
      <c r="NB386" s="80"/>
      <c r="NC386" s="80"/>
      <c r="ND386" s="80"/>
      <c r="NE386" s="80"/>
      <c r="NF386" s="80"/>
      <c r="NG386" s="80"/>
      <c r="NH386" s="80"/>
      <c r="NI386" s="80"/>
      <c r="NJ386" s="80"/>
      <c r="NK386" s="80"/>
      <c r="NL386" s="80"/>
      <c r="NM386" s="80"/>
      <c r="NN386" s="80"/>
      <c r="NO386" s="80"/>
      <c r="NP386" s="80"/>
      <c r="NQ386" s="80">
        <v>18131</v>
      </c>
      <c r="NR386" s="80"/>
      <c r="NS386" s="80"/>
      <c r="NT386" s="80"/>
      <c r="NU386" s="80"/>
      <c r="NV386" s="80"/>
      <c r="NW386" s="80"/>
      <c r="NX386" s="80"/>
      <c r="NY386" s="80"/>
      <c r="NZ386" s="80"/>
      <c r="OA386" s="80"/>
      <c r="OB386" s="79">
        <v>18131</v>
      </c>
    </row>
    <row r="387" spans="1:392" ht="13.15">
      <c r="A387" s="27" t="s">
        <v>550</v>
      </c>
      <c r="B387" s="23" t="s">
        <v>549</v>
      </c>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v>0</v>
      </c>
      <c r="AD387" s="80"/>
      <c r="AE387" s="80"/>
      <c r="AF387" s="80">
        <v>0</v>
      </c>
      <c r="AG387" s="80"/>
      <c r="AH387" s="80">
        <v>1</v>
      </c>
      <c r="AI387" s="80">
        <v>0</v>
      </c>
      <c r="AJ387" s="80"/>
      <c r="AK387" s="80">
        <v>2</v>
      </c>
      <c r="AL387" s="80"/>
      <c r="AM387" s="80"/>
      <c r="AN387" s="80"/>
      <c r="AO387" s="80"/>
      <c r="AP387" s="80"/>
      <c r="AQ387" s="80"/>
      <c r="AR387" s="80"/>
      <c r="AS387" s="80"/>
      <c r="AT387" s="80"/>
      <c r="AU387" s="80"/>
      <c r="AV387" s="80"/>
      <c r="AW387" s="80"/>
      <c r="AX387" s="80"/>
      <c r="AY387" s="80"/>
      <c r="AZ387" s="80"/>
      <c r="BA387" s="80"/>
      <c r="BB387" s="80"/>
      <c r="BC387" s="80"/>
      <c r="BD387" s="80"/>
      <c r="BE387" s="80"/>
      <c r="BF387" s="80"/>
      <c r="BG387" s="80"/>
      <c r="BH387" s="80"/>
      <c r="BI387" s="80"/>
      <c r="BJ387" s="80"/>
      <c r="BK387" s="80"/>
      <c r="BL387" s="80"/>
      <c r="BM387" s="80"/>
      <c r="BN387" s="80"/>
      <c r="BO387" s="81"/>
      <c r="BP387" s="80"/>
      <c r="BQ387" s="80"/>
      <c r="BR387" s="80"/>
      <c r="BS387" s="80"/>
      <c r="BT387" s="80"/>
      <c r="BU387" s="80"/>
      <c r="BV387" s="80"/>
      <c r="BW387" s="80"/>
      <c r="BX387" s="80"/>
      <c r="BY387" s="80"/>
      <c r="BZ387" s="80"/>
      <c r="CA387" s="80"/>
      <c r="CB387" s="80"/>
      <c r="CC387" s="80"/>
      <c r="CD387" s="80"/>
      <c r="CE387" s="80"/>
      <c r="CF387" s="80"/>
      <c r="CG387" s="80"/>
      <c r="CH387" s="80"/>
      <c r="CI387" s="80"/>
      <c r="CJ387" s="80"/>
      <c r="CK387" s="80"/>
      <c r="CL387" s="80"/>
      <c r="CM387" s="80"/>
      <c r="CN387" s="80"/>
      <c r="CO387" s="80"/>
      <c r="CP387" s="80"/>
      <c r="CQ387" s="80">
        <v>2</v>
      </c>
      <c r="CR387" s="80"/>
      <c r="CS387" s="80"/>
      <c r="CT387" s="80"/>
      <c r="CU387" s="80"/>
      <c r="CV387" s="80"/>
      <c r="CW387" s="80"/>
      <c r="CX387" s="80"/>
      <c r="CY387" s="80"/>
      <c r="CZ387" s="80"/>
      <c r="DA387" s="80"/>
      <c r="DB387" s="80"/>
      <c r="DC387" s="80"/>
      <c r="DD387" s="80"/>
      <c r="DE387" s="80"/>
      <c r="DF387" s="80"/>
      <c r="DG387" s="80"/>
      <c r="DH387" s="80"/>
      <c r="DI387" s="80"/>
      <c r="DJ387" s="80"/>
      <c r="DK387" s="80"/>
      <c r="DL387" s="80"/>
      <c r="DM387" s="80"/>
      <c r="DN387" s="80"/>
      <c r="DO387" s="80"/>
      <c r="DP387" s="80"/>
      <c r="DQ387" s="80"/>
      <c r="DR387" s="80"/>
      <c r="DS387" s="80"/>
      <c r="DT387" s="80"/>
      <c r="DU387" s="80"/>
      <c r="DV387" s="80"/>
      <c r="DW387" s="80"/>
      <c r="DX387" s="80"/>
      <c r="DY387" s="80"/>
      <c r="DZ387" s="80"/>
      <c r="EA387" s="80"/>
      <c r="EB387" s="80"/>
      <c r="EC387" s="80"/>
      <c r="ED387" s="80"/>
      <c r="EE387" s="80"/>
      <c r="EF387" s="80"/>
      <c r="EG387" s="80"/>
      <c r="EH387" s="80"/>
      <c r="EI387" s="80"/>
      <c r="EJ387" s="80"/>
      <c r="EK387" s="80"/>
      <c r="EL387" s="80"/>
      <c r="EM387" s="80"/>
      <c r="EN387" s="80"/>
      <c r="EO387" s="80"/>
      <c r="EP387" s="80"/>
      <c r="EQ387" s="80"/>
      <c r="ER387" s="80"/>
      <c r="ES387" s="80"/>
      <c r="ET387" s="80"/>
      <c r="EU387" s="80"/>
      <c r="EV387" s="80"/>
      <c r="EW387" s="80"/>
      <c r="EX387" s="80"/>
      <c r="EY387" s="80"/>
      <c r="EZ387" s="80"/>
      <c r="FA387" s="80"/>
      <c r="FB387" s="80"/>
      <c r="FC387" s="80"/>
      <c r="FD387" s="80"/>
      <c r="FE387" s="80"/>
      <c r="FF387" s="80"/>
      <c r="FG387" s="80"/>
      <c r="FH387" s="80"/>
      <c r="FI387" s="80"/>
      <c r="FJ387" s="80"/>
      <c r="FK387" s="80"/>
      <c r="FL387" s="80"/>
      <c r="FM387" s="80"/>
      <c r="FN387" s="80"/>
      <c r="FO387" s="80"/>
      <c r="FP387" s="80"/>
      <c r="FQ387" s="80"/>
      <c r="FR387" s="80"/>
      <c r="FS387" s="80"/>
      <c r="FT387" s="80"/>
      <c r="FU387" s="80"/>
      <c r="FV387" s="80"/>
      <c r="FW387" s="80"/>
      <c r="FX387" s="80"/>
      <c r="FY387" s="80"/>
      <c r="FZ387" s="80"/>
      <c r="GA387" s="80"/>
      <c r="GB387" s="80"/>
      <c r="GC387" s="80"/>
      <c r="GD387" s="80"/>
      <c r="GE387" s="80"/>
      <c r="GF387" s="80"/>
      <c r="GG387" s="80"/>
      <c r="GH387" s="80">
        <v>1</v>
      </c>
      <c r="GI387" s="80"/>
      <c r="GJ387" s="80"/>
      <c r="GK387" s="80"/>
      <c r="GL387" s="80"/>
      <c r="GM387" s="80"/>
      <c r="GN387" s="80"/>
      <c r="GO387" s="80"/>
      <c r="GP387" s="80"/>
      <c r="GQ387" s="80"/>
      <c r="GR387" s="80"/>
      <c r="GS387" s="80"/>
      <c r="GT387" s="80"/>
      <c r="GU387" s="80"/>
      <c r="GV387" s="80"/>
      <c r="GW387" s="80"/>
      <c r="GX387" s="80"/>
      <c r="GY387" s="80"/>
      <c r="GZ387" s="80"/>
      <c r="HA387" s="80"/>
      <c r="HB387" s="80"/>
      <c r="HC387" s="80"/>
      <c r="HD387" s="80"/>
      <c r="HE387" s="80"/>
      <c r="HF387" s="80"/>
      <c r="HG387" s="80"/>
      <c r="HH387" s="80"/>
      <c r="HI387" s="80"/>
      <c r="HJ387" s="80"/>
      <c r="HK387" s="80"/>
      <c r="HL387" s="80"/>
      <c r="HM387" s="80"/>
      <c r="HN387" s="80"/>
      <c r="HO387" s="80"/>
      <c r="HP387" s="80"/>
      <c r="HQ387" s="80"/>
      <c r="HR387" s="80"/>
      <c r="HS387" s="80"/>
      <c r="HT387" s="80"/>
      <c r="HU387" s="80"/>
      <c r="HV387" s="80"/>
      <c r="HW387" s="80"/>
      <c r="HX387" s="80"/>
      <c r="HY387" s="80"/>
      <c r="HZ387" s="80"/>
      <c r="IA387" s="80"/>
      <c r="IB387" s="80"/>
      <c r="IC387" s="80"/>
      <c r="ID387" s="80"/>
      <c r="IE387" s="80"/>
      <c r="IF387" s="80"/>
      <c r="IG387" s="80"/>
      <c r="IH387" s="80"/>
      <c r="II387" s="80"/>
      <c r="IJ387" s="80"/>
      <c r="IK387" s="80"/>
      <c r="IL387" s="80"/>
      <c r="IM387" s="80"/>
      <c r="IN387" s="80"/>
      <c r="IO387" s="80"/>
      <c r="IP387" s="80"/>
      <c r="IQ387" s="80"/>
      <c r="IR387" s="80"/>
      <c r="IS387" s="80"/>
      <c r="IT387" s="80"/>
      <c r="IU387" s="80"/>
      <c r="IV387" s="80"/>
      <c r="IW387" s="80"/>
      <c r="IX387" s="80"/>
      <c r="IY387" s="80"/>
      <c r="IZ387" s="80"/>
      <c r="JA387" s="80"/>
      <c r="JB387" s="80"/>
      <c r="JC387" s="80"/>
      <c r="JD387" s="80"/>
      <c r="JE387" s="80"/>
      <c r="JF387" s="80"/>
      <c r="JG387" s="80"/>
      <c r="JH387" s="80"/>
      <c r="JI387" s="80"/>
      <c r="JJ387" s="80"/>
      <c r="JK387" s="80"/>
      <c r="JL387" s="80"/>
      <c r="JM387" s="80"/>
      <c r="JN387" s="80"/>
      <c r="JO387" s="80"/>
      <c r="JP387" s="80"/>
      <c r="JQ387" s="80"/>
      <c r="JR387" s="80"/>
      <c r="JS387" s="80"/>
      <c r="JT387" s="80"/>
      <c r="JU387" s="80"/>
      <c r="JV387" s="80"/>
      <c r="JW387" s="80"/>
      <c r="JX387" s="80"/>
      <c r="JY387" s="80"/>
      <c r="JZ387" s="80"/>
      <c r="KA387" s="80"/>
      <c r="KB387" s="80"/>
      <c r="KC387" s="80"/>
      <c r="KD387" s="80"/>
      <c r="KE387" s="80"/>
      <c r="KF387" s="80"/>
      <c r="KG387" s="80"/>
      <c r="KH387" s="80"/>
      <c r="KI387" s="80"/>
      <c r="KJ387" s="80">
        <v>38</v>
      </c>
      <c r="KK387" s="80"/>
      <c r="KL387" s="80"/>
      <c r="KM387" s="80"/>
      <c r="KN387" s="80"/>
      <c r="KO387" s="80"/>
      <c r="KP387" s="80"/>
      <c r="KQ387" s="80">
        <v>13</v>
      </c>
      <c r="KR387" s="80"/>
      <c r="KS387" s="80"/>
      <c r="KT387" s="80"/>
      <c r="KU387" s="80"/>
      <c r="KV387" s="80"/>
      <c r="KW387" s="80"/>
      <c r="KX387" s="80"/>
      <c r="KY387" s="80"/>
      <c r="KZ387" s="80"/>
      <c r="LA387" s="80"/>
      <c r="LB387" s="80"/>
      <c r="LC387" s="80"/>
      <c r="LD387" s="80"/>
      <c r="LE387" s="80"/>
      <c r="LF387" s="80"/>
      <c r="LG387" s="80">
        <v>2079</v>
      </c>
      <c r="LH387" s="80"/>
      <c r="LI387" s="80"/>
      <c r="LJ387" s="80"/>
      <c r="LK387" s="80">
        <v>997</v>
      </c>
      <c r="LL387" s="80"/>
      <c r="LM387" s="80">
        <v>406</v>
      </c>
      <c r="LN387" s="80">
        <v>158</v>
      </c>
      <c r="LO387" s="80">
        <v>16475</v>
      </c>
      <c r="LP387" s="80"/>
      <c r="LQ387" s="80">
        <v>187</v>
      </c>
      <c r="LR387" s="80"/>
      <c r="LS387" s="80"/>
      <c r="LT387" s="80"/>
      <c r="LU387" s="80"/>
      <c r="LV387" s="80"/>
      <c r="LW387" s="80"/>
      <c r="LX387" s="80"/>
      <c r="LY387" s="80"/>
      <c r="LZ387" s="80"/>
      <c r="MA387" s="80"/>
      <c r="MB387" s="80"/>
      <c r="MC387" s="80"/>
      <c r="MD387" s="80"/>
      <c r="ME387" s="80"/>
      <c r="MF387" s="80">
        <v>209</v>
      </c>
      <c r="MG387" s="80"/>
      <c r="MH387" s="80"/>
      <c r="MI387" s="80"/>
      <c r="MJ387" s="80"/>
      <c r="MK387" s="80"/>
      <c r="ML387" s="80"/>
      <c r="MM387" s="80"/>
      <c r="MN387" s="80">
        <v>1326</v>
      </c>
      <c r="MO387" s="80"/>
      <c r="MP387" s="80"/>
      <c r="MQ387" s="80"/>
      <c r="MR387" s="80"/>
      <c r="MS387" s="80"/>
      <c r="MT387" s="80"/>
      <c r="MU387" s="80"/>
      <c r="MV387" s="80"/>
      <c r="MW387" s="80">
        <v>19</v>
      </c>
      <c r="MX387" s="80"/>
      <c r="MY387" s="80"/>
      <c r="MZ387" s="80"/>
      <c r="NA387" s="80"/>
      <c r="NB387" s="80"/>
      <c r="NC387" s="80"/>
      <c r="ND387" s="80"/>
      <c r="NE387" s="80"/>
      <c r="NF387" s="80"/>
      <c r="NG387" s="80"/>
      <c r="NH387" s="80"/>
      <c r="NI387" s="80"/>
      <c r="NJ387" s="80"/>
      <c r="NK387" s="80"/>
      <c r="NL387" s="80"/>
      <c r="NM387" s="80"/>
      <c r="NN387" s="80"/>
      <c r="NO387" s="80"/>
      <c r="NP387" s="80"/>
      <c r="NQ387" s="80"/>
      <c r="NR387" s="80">
        <v>526072</v>
      </c>
      <c r="NS387" s="80"/>
      <c r="NT387" s="80"/>
      <c r="NU387" s="80"/>
      <c r="NV387" s="80"/>
      <c r="NW387" s="80"/>
      <c r="NX387" s="80"/>
      <c r="NY387" s="80"/>
      <c r="NZ387" s="80"/>
      <c r="OA387" s="80"/>
      <c r="OB387" s="79">
        <v>547984</v>
      </c>
    </row>
    <row r="388" spans="1:392" ht="13.15">
      <c r="A388" s="27" t="s">
        <v>552</v>
      </c>
      <c r="B388" s="23" t="s">
        <v>551</v>
      </c>
      <c r="C388" s="80"/>
      <c r="D388" s="80"/>
      <c r="E388" s="80"/>
      <c r="F388" s="80"/>
      <c r="G388" s="80"/>
      <c r="H388" s="80"/>
      <c r="I388" s="80"/>
      <c r="J388" s="80"/>
      <c r="K388" s="80"/>
      <c r="L388" s="80"/>
      <c r="M388" s="80">
        <v>136</v>
      </c>
      <c r="N388" s="80"/>
      <c r="O388" s="80"/>
      <c r="P388" s="80"/>
      <c r="Q388" s="80"/>
      <c r="R388" s="80"/>
      <c r="S388" s="80"/>
      <c r="T388" s="80"/>
      <c r="U388" s="80"/>
      <c r="V388" s="80"/>
      <c r="W388" s="80"/>
      <c r="X388" s="80"/>
      <c r="Y388" s="80"/>
      <c r="Z388" s="80">
        <v>69</v>
      </c>
      <c r="AA388" s="80"/>
      <c r="AB388" s="80"/>
      <c r="AC388" s="80">
        <v>13</v>
      </c>
      <c r="AD388" s="80"/>
      <c r="AE388" s="80"/>
      <c r="AF388" s="80">
        <v>5</v>
      </c>
      <c r="AG388" s="80">
        <v>2</v>
      </c>
      <c r="AH388" s="80">
        <v>91</v>
      </c>
      <c r="AI388" s="80">
        <v>26</v>
      </c>
      <c r="AJ388" s="80"/>
      <c r="AK388" s="80">
        <v>135</v>
      </c>
      <c r="AL388" s="80">
        <v>1</v>
      </c>
      <c r="AM388" s="80"/>
      <c r="AN388" s="80"/>
      <c r="AO388" s="80"/>
      <c r="AP388" s="80"/>
      <c r="AQ388" s="80"/>
      <c r="AR388" s="80"/>
      <c r="AS388" s="80"/>
      <c r="AT388" s="80"/>
      <c r="AU388" s="80"/>
      <c r="AV388" s="80"/>
      <c r="AW388" s="80"/>
      <c r="AX388" s="80"/>
      <c r="AY388" s="80"/>
      <c r="AZ388" s="80"/>
      <c r="BA388" s="80"/>
      <c r="BB388" s="80"/>
      <c r="BC388" s="80"/>
      <c r="BD388" s="80"/>
      <c r="BE388" s="80"/>
      <c r="BF388" s="80"/>
      <c r="BG388" s="80"/>
      <c r="BH388" s="80">
        <v>1</v>
      </c>
      <c r="BI388" s="80"/>
      <c r="BJ388" s="80"/>
      <c r="BK388" s="80"/>
      <c r="BL388" s="80"/>
      <c r="BM388" s="80"/>
      <c r="BN388" s="80"/>
      <c r="BO388" s="81"/>
      <c r="BP388" s="80"/>
      <c r="BQ388" s="80"/>
      <c r="BR388" s="80"/>
      <c r="BS388" s="80"/>
      <c r="BT388" s="80"/>
      <c r="BU388" s="80"/>
      <c r="BV388" s="80"/>
      <c r="BW388" s="80"/>
      <c r="BX388" s="80"/>
      <c r="BY388" s="80"/>
      <c r="BZ388" s="80"/>
      <c r="CA388" s="80"/>
      <c r="CB388" s="80"/>
      <c r="CC388" s="80"/>
      <c r="CD388" s="80"/>
      <c r="CE388" s="80"/>
      <c r="CF388" s="80"/>
      <c r="CG388" s="80"/>
      <c r="CH388" s="80"/>
      <c r="CI388" s="80"/>
      <c r="CJ388" s="80"/>
      <c r="CK388" s="80"/>
      <c r="CL388" s="80"/>
      <c r="CM388" s="80"/>
      <c r="CN388" s="80"/>
      <c r="CO388" s="80"/>
      <c r="CP388" s="80"/>
      <c r="CQ388" s="80"/>
      <c r="CR388" s="80"/>
      <c r="CS388" s="80"/>
      <c r="CT388" s="80"/>
      <c r="CU388" s="80"/>
      <c r="CV388" s="80"/>
      <c r="CW388" s="80"/>
      <c r="CX388" s="80"/>
      <c r="CY388" s="80"/>
      <c r="CZ388" s="80"/>
      <c r="DA388" s="80"/>
      <c r="DB388" s="80"/>
      <c r="DC388" s="80"/>
      <c r="DD388" s="80"/>
      <c r="DE388" s="80"/>
      <c r="DF388" s="80"/>
      <c r="DG388" s="80"/>
      <c r="DH388" s="80"/>
      <c r="DI388" s="80"/>
      <c r="DJ388" s="80"/>
      <c r="DK388" s="80"/>
      <c r="DL388" s="80"/>
      <c r="DM388" s="80"/>
      <c r="DN388" s="80"/>
      <c r="DO388" s="80"/>
      <c r="DP388" s="80"/>
      <c r="DQ388" s="80"/>
      <c r="DR388" s="80"/>
      <c r="DS388" s="80"/>
      <c r="DT388" s="80"/>
      <c r="DU388" s="80"/>
      <c r="DV388" s="80"/>
      <c r="DW388" s="80"/>
      <c r="DX388" s="80"/>
      <c r="DY388" s="80"/>
      <c r="DZ388" s="80"/>
      <c r="EA388" s="80"/>
      <c r="EB388" s="80"/>
      <c r="EC388" s="80"/>
      <c r="ED388" s="80"/>
      <c r="EE388" s="80"/>
      <c r="EF388" s="80"/>
      <c r="EG388" s="80"/>
      <c r="EH388" s="80"/>
      <c r="EI388" s="80"/>
      <c r="EJ388" s="80"/>
      <c r="EK388" s="80"/>
      <c r="EL388" s="80"/>
      <c r="EM388" s="80"/>
      <c r="EN388" s="80"/>
      <c r="EO388" s="80"/>
      <c r="EP388" s="80"/>
      <c r="EQ388" s="80"/>
      <c r="ER388" s="80"/>
      <c r="ES388" s="80"/>
      <c r="ET388" s="80"/>
      <c r="EU388" s="80"/>
      <c r="EV388" s="80"/>
      <c r="EW388" s="80"/>
      <c r="EX388" s="80"/>
      <c r="EY388" s="80"/>
      <c r="EZ388" s="80"/>
      <c r="FA388" s="80"/>
      <c r="FB388" s="80"/>
      <c r="FC388" s="80"/>
      <c r="FD388" s="80"/>
      <c r="FE388" s="80"/>
      <c r="FF388" s="80"/>
      <c r="FG388" s="80"/>
      <c r="FH388" s="80"/>
      <c r="FI388" s="80"/>
      <c r="FJ388" s="80"/>
      <c r="FK388" s="80"/>
      <c r="FL388" s="80"/>
      <c r="FM388" s="80"/>
      <c r="FN388" s="80"/>
      <c r="FO388" s="80"/>
      <c r="FP388" s="80"/>
      <c r="FQ388" s="80"/>
      <c r="FR388" s="80"/>
      <c r="FS388" s="80"/>
      <c r="FT388" s="80"/>
      <c r="FU388" s="80"/>
      <c r="FV388" s="80"/>
      <c r="FW388" s="80"/>
      <c r="FX388" s="80"/>
      <c r="FY388" s="80"/>
      <c r="FZ388" s="80"/>
      <c r="GA388" s="80"/>
      <c r="GB388" s="80"/>
      <c r="GC388" s="80"/>
      <c r="GD388" s="80"/>
      <c r="GE388" s="80"/>
      <c r="GF388" s="80"/>
      <c r="GG388" s="80"/>
      <c r="GH388" s="80">
        <v>81</v>
      </c>
      <c r="GI388" s="80"/>
      <c r="GJ388" s="80"/>
      <c r="GK388" s="80"/>
      <c r="GL388" s="80"/>
      <c r="GM388" s="80"/>
      <c r="GN388" s="80"/>
      <c r="GO388" s="80"/>
      <c r="GP388" s="80"/>
      <c r="GQ388" s="80"/>
      <c r="GR388" s="80"/>
      <c r="GS388" s="80"/>
      <c r="GT388" s="80"/>
      <c r="GU388" s="80"/>
      <c r="GV388" s="80"/>
      <c r="GW388" s="80"/>
      <c r="GX388" s="80"/>
      <c r="GY388" s="80"/>
      <c r="GZ388" s="80"/>
      <c r="HA388" s="80"/>
      <c r="HB388" s="80"/>
      <c r="HC388" s="80"/>
      <c r="HD388" s="80"/>
      <c r="HE388" s="80"/>
      <c r="HF388" s="80"/>
      <c r="HG388" s="80"/>
      <c r="HH388" s="80"/>
      <c r="HI388" s="80"/>
      <c r="HJ388" s="80"/>
      <c r="HK388" s="80"/>
      <c r="HL388" s="80"/>
      <c r="HM388" s="80"/>
      <c r="HN388" s="80"/>
      <c r="HO388" s="80"/>
      <c r="HP388" s="80"/>
      <c r="HQ388" s="80"/>
      <c r="HR388" s="80"/>
      <c r="HS388" s="80"/>
      <c r="HT388" s="80"/>
      <c r="HU388" s="80"/>
      <c r="HV388" s="80"/>
      <c r="HW388" s="80"/>
      <c r="HX388" s="80"/>
      <c r="HY388" s="80"/>
      <c r="HZ388" s="80"/>
      <c r="IA388" s="80"/>
      <c r="IB388" s="80"/>
      <c r="IC388" s="80"/>
      <c r="ID388" s="80"/>
      <c r="IE388" s="80"/>
      <c r="IF388" s="80"/>
      <c r="IG388" s="80">
        <v>11</v>
      </c>
      <c r="IH388" s="80"/>
      <c r="II388" s="80"/>
      <c r="IJ388" s="80"/>
      <c r="IK388" s="80"/>
      <c r="IL388" s="80"/>
      <c r="IM388" s="80"/>
      <c r="IN388" s="80"/>
      <c r="IO388" s="80"/>
      <c r="IP388" s="80">
        <v>9</v>
      </c>
      <c r="IQ388" s="80"/>
      <c r="IR388" s="80"/>
      <c r="IS388" s="80"/>
      <c r="IT388" s="80"/>
      <c r="IU388" s="80"/>
      <c r="IV388" s="80"/>
      <c r="IW388" s="80"/>
      <c r="IX388" s="80"/>
      <c r="IY388" s="80"/>
      <c r="IZ388" s="80"/>
      <c r="JA388" s="80"/>
      <c r="JB388" s="80"/>
      <c r="JC388" s="80"/>
      <c r="JD388" s="80"/>
      <c r="JE388" s="80"/>
      <c r="JF388" s="80"/>
      <c r="JG388" s="80"/>
      <c r="JH388" s="80"/>
      <c r="JI388" s="80"/>
      <c r="JJ388" s="80"/>
      <c r="JK388" s="80"/>
      <c r="JL388" s="80"/>
      <c r="JM388" s="80"/>
      <c r="JN388" s="80"/>
      <c r="JO388" s="80"/>
      <c r="JP388" s="80"/>
      <c r="JQ388" s="80"/>
      <c r="JR388" s="80"/>
      <c r="JS388" s="80"/>
      <c r="JT388" s="80"/>
      <c r="JU388" s="80"/>
      <c r="JV388" s="80"/>
      <c r="JW388" s="80"/>
      <c r="JX388" s="80"/>
      <c r="JY388" s="80"/>
      <c r="JZ388" s="80"/>
      <c r="KA388" s="80"/>
      <c r="KB388" s="80"/>
      <c r="KC388" s="80"/>
      <c r="KD388" s="80"/>
      <c r="KE388" s="80"/>
      <c r="KF388" s="80">
        <v>238</v>
      </c>
      <c r="KG388" s="80"/>
      <c r="KH388" s="80"/>
      <c r="KI388" s="80"/>
      <c r="KJ388" s="80"/>
      <c r="KK388" s="80"/>
      <c r="KL388" s="80"/>
      <c r="KM388" s="80"/>
      <c r="KN388" s="80"/>
      <c r="KO388" s="80"/>
      <c r="KP388" s="80"/>
      <c r="KQ388" s="80"/>
      <c r="KR388" s="80"/>
      <c r="KS388" s="80"/>
      <c r="KT388" s="80"/>
      <c r="KU388" s="80"/>
      <c r="KV388" s="80"/>
      <c r="KW388" s="80"/>
      <c r="KX388" s="80"/>
      <c r="KY388" s="80">
        <v>106</v>
      </c>
      <c r="KZ388" s="80"/>
      <c r="LA388" s="80"/>
      <c r="LB388" s="80"/>
      <c r="LC388" s="80"/>
      <c r="LD388" s="80"/>
      <c r="LE388" s="80"/>
      <c r="LF388" s="80"/>
      <c r="LG388" s="80">
        <v>2370</v>
      </c>
      <c r="LH388" s="80"/>
      <c r="LI388" s="80"/>
      <c r="LJ388" s="80"/>
      <c r="LK388" s="80"/>
      <c r="LL388" s="80"/>
      <c r="LM388" s="80"/>
      <c r="LN388" s="80"/>
      <c r="LO388" s="80">
        <v>11587</v>
      </c>
      <c r="LP388" s="80"/>
      <c r="LQ388" s="80"/>
      <c r="LR388" s="80"/>
      <c r="LS388" s="80"/>
      <c r="LT388" s="80"/>
      <c r="LU388" s="80"/>
      <c r="LV388" s="80"/>
      <c r="LW388" s="80"/>
      <c r="LX388" s="80"/>
      <c r="LY388" s="80"/>
      <c r="LZ388" s="80"/>
      <c r="MA388" s="80"/>
      <c r="MB388" s="80"/>
      <c r="MC388" s="80"/>
      <c r="MD388" s="80"/>
      <c r="ME388" s="80"/>
      <c r="MF388" s="80"/>
      <c r="MG388" s="80"/>
      <c r="MH388" s="80"/>
      <c r="MI388" s="80"/>
      <c r="MJ388" s="80"/>
      <c r="MK388" s="80"/>
      <c r="ML388" s="80"/>
      <c r="MM388" s="80"/>
      <c r="MN388" s="80">
        <v>1135</v>
      </c>
      <c r="MO388" s="80"/>
      <c r="MP388" s="80"/>
      <c r="MQ388" s="80"/>
      <c r="MR388" s="80"/>
      <c r="MS388" s="80"/>
      <c r="MT388" s="80"/>
      <c r="MU388" s="80"/>
      <c r="MV388" s="80"/>
      <c r="MW388" s="80"/>
      <c r="MX388" s="80"/>
      <c r="MY388" s="80"/>
      <c r="MZ388" s="80"/>
      <c r="NA388" s="80"/>
      <c r="NB388" s="80"/>
      <c r="NC388" s="80"/>
      <c r="ND388" s="80"/>
      <c r="NE388" s="80"/>
      <c r="NF388" s="80"/>
      <c r="NG388" s="80"/>
      <c r="NH388" s="80"/>
      <c r="NI388" s="80"/>
      <c r="NJ388" s="80"/>
      <c r="NK388" s="80"/>
      <c r="NL388" s="80"/>
      <c r="NM388" s="80"/>
      <c r="NN388" s="80"/>
      <c r="NO388" s="80"/>
      <c r="NP388" s="80"/>
      <c r="NQ388" s="80"/>
      <c r="NR388" s="80"/>
      <c r="NS388" s="80">
        <v>272278</v>
      </c>
      <c r="NT388" s="80"/>
      <c r="NU388" s="80">
        <v>591</v>
      </c>
      <c r="NV388" s="80"/>
      <c r="NW388" s="80"/>
      <c r="NX388" s="80"/>
      <c r="NY388" s="80"/>
      <c r="NZ388" s="80"/>
      <c r="OA388" s="80">
        <v>1703</v>
      </c>
      <c r="OB388" s="79">
        <v>290587</v>
      </c>
    </row>
    <row r="389" spans="1:392" ht="13.15">
      <c r="A389" s="27">
        <v>491000</v>
      </c>
      <c r="B389" s="23" t="s">
        <v>553</v>
      </c>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c r="AJ389" s="80"/>
      <c r="AK389" s="80"/>
      <c r="AL389" s="80"/>
      <c r="AM389" s="80"/>
      <c r="AN389" s="80"/>
      <c r="AO389" s="80"/>
      <c r="AP389" s="80"/>
      <c r="AQ389" s="80"/>
      <c r="AR389" s="80"/>
      <c r="AS389" s="80"/>
      <c r="AT389" s="80"/>
      <c r="AU389" s="80"/>
      <c r="AV389" s="80"/>
      <c r="AW389" s="80"/>
      <c r="AX389" s="80"/>
      <c r="AY389" s="80"/>
      <c r="AZ389" s="80"/>
      <c r="BA389" s="80"/>
      <c r="BB389" s="80"/>
      <c r="BC389" s="80"/>
      <c r="BD389" s="80"/>
      <c r="BE389" s="80"/>
      <c r="BF389" s="80"/>
      <c r="BG389" s="80"/>
      <c r="BH389" s="80"/>
      <c r="BI389" s="80"/>
      <c r="BJ389" s="80"/>
      <c r="BK389" s="80"/>
      <c r="BL389" s="80"/>
      <c r="BM389" s="80"/>
      <c r="BN389" s="80"/>
      <c r="BO389" s="81"/>
      <c r="BP389" s="80"/>
      <c r="BQ389" s="80"/>
      <c r="BR389" s="80"/>
      <c r="BS389" s="80"/>
      <c r="BT389" s="80"/>
      <c r="BU389" s="80"/>
      <c r="BV389" s="80"/>
      <c r="BW389" s="80"/>
      <c r="BX389" s="80"/>
      <c r="BY389" s="80"/>
      <c r="BZ389" s="80"/>
      <c r="CA389" s="80"/>
      <c r="CB389" s="80"/>
      <c r="CC389" s="80"/>
      <c r="CD389" s="80"/>
      <c r="CE389" s="80"/>
      <c r="CF389" s="80"/>
      <c r="CG389" s="80"/>
      <c r="CH389" s="80"/>
      <c r="CI389" s="80"/>
      <c r="CJ389" s="80"/>
      <c r="CK389" s="80"/>
      <c r="CL389" s="80"/>
      <c r="CM389" s="80"/>
      <c r="CN389" s="80"/>
      <c r="CO389" s="80"/>
      <c r="CP389" s="80"/>
      <c r="CQ389" s="80"/>
      <c r="CR389" s="80"/>
      <c r="CS389" s="80"/>
      <c r="CT389" s="80"/>
      <c r="CU389" s="80"/>
      <c r="CV389" s="80"/>
      <c r="CW389" s="80"/>
      <c r="CX389" s="80"/>
      <c r="CY389" s="80"/>
      <c r="CZ389" s="80"/>
      <c r="DA389" s="80"/>
      <c r="DB389" s="80"/>
      <c r="DC389" s="80"/>
      <c r="DD389" s="80"/>
      <c r="DE389" s="80"/>
      <c r="DF389" s="80"/>
      <c r="DG389" s="80"/>
      <c r="DH389" s="80"/>
      <c r="DI389" s="80"/>
      <c r="DJ389" s="80"/>
      <c r="DK389" s="80"/>
      <c r="DL389" s="80"/>
      <c r="DM389" s="80"/>
      <c r="DN389" s="80"/>
      <c r="DO389" s="80"/>
      <c r="DP389" s="80"/>
      <c r="DQ389" s="80"/>
      <c r="DR389" s="80"/>
      <c r="DS389" s="80"/>
      <c r="DT389" s="80"/>
      <c r="DU389" s="80"/>
      <c r="DV389" s="80"/>
      <c r="DW389" s="80"/>
      <c r="DX389" s="80"/>
      <c r="DY389" s="80"/>
      <c r="DZ389" s="80"/>
      <c r="EA389" s="80"/>
      <c r="EB389" s="80"/>
      <c r="EC389" s="80"/>
      <c r="ED389" s="80"/>
      <c r="EE389" s="80"/>
      <c r="EF389" s="80"/>
      <c r="EG389" s="80"/>
      <c r="EH389" s="80"/>
      <c r="EI389" s="80"/>
      <c r="EJ389" s="80"/>
      <c r="EK389" s="80"/>
      <c r="EL389" s="80"/>
      <c r="EM389" s="80"/>
      <c r="EN389" s="80"/>
      <c r="EO389" s="80"/>
      <c r="EP389" s="80"/>
      <c r="EQ389" s="80"/>
      <c r="ER389" s="80"/>
      <c r="ES389" s="80"/>
      <c r="ET389" s="80"/>
      <c r="EU389" s="80"/>
      <c r="EV389" s="80"/>
      <c r="EW389" s="80"/>
      <c r="EX389" s="80"/>
      <c r="EY389" s="80"/>
      <c r="EZ389" s="80"/>
      <c r="FA389" s="80"/>
      <c r="FB389" s="80"/>
      <c r="FC389" s="80"/>
      <c r="FD389" s="80"/>
      <c r="FE389" s="80"/>
      <c r="FF389" s="80"/>
      <c r="FG389" s="80"/>
      <c r="FH389" s="80"/>
      <c r="FI389" s="80"/>
      <c r="FJ389" s="80"/>
      <c r="FK389" s="80"/>
      <c r="FL389" s="80"/>
      <c r="FM389" s="80"/>
      <c r="FN389" s="80"/>
      <c r="FO389" s="80"/>
      <c r="FP389" s="80"/>
      <c r="FQ389" s="80"/>
      <c r="FR389" s="80"/>
      <c r="FS389" s="80"/>
      <c r="FT389" s="80"/>
      <c r="FU389" s="80"/>
      <c r="FV389" s="80"/>
      <c r="FW389" s="80"/>
      <c r="FX389" s="80"/>
      <c r="FY389" s="80"/>
      <c r="FZ389" s="80"/>
      <c r="GA389" s="80"/>
      <c r="GB389" s="80"/>
      <c r="GC389" s="80"/>
      <c r="GD389" s="80"/>
      <c r="GE389" s="80"/>
      <c r="GF389" s="80"/>
      <c r="GG389" s="80"/>
      <c r="GH389" s="80"/>
      <c r="GI389" s="80"/>
      <c r="GJ389" s="80"/>
      <c r="GK389" s="80"/>
      <c r="GL389" s="80"/>
      <c r="GM389" s="80"/>
      <c r="GN389" s="80"/>
      <c r="GO389" s="80"/>
      <c r="GP389" s="80"/>
      <c r="GQ389" s="80"/>
      <c r="GR389" s="80"/>
      <c r="GS389" s="80"/>
      <c r="GT389" s="80"/>
      <c r="GU389" s="80"/>
      <c r="GV389" s="80"/>
      <c r="GW389" s="80"/>
      <c r="GX389" s="80"/>
      <c r="GY389" s="80"/>
      <c r="GZ389" s="80"/>
      <c r="HA389" s="80"/>
      <c r="HB389" s="80"/>
      <c r="HC389" s="80"/>
      <c r="HD389" s="80"/>
      <c r="HE389" s="80"/>
      <c r="HF389" s="80"/>
      <c r="HG389" s="80"/>
      <c r="HH389" s="80"/>
      <c r="HI389" s="80"/>
      <c r="HJ389" s="80"/>
      <c r="HK389" s="80"/>
      <c r="HL389" s="80"/>
      <c r="HM389" s="80"/>
      <c r="HN389" s="80"/>
      <c r="HO389" s="80"/>
      <c r="HP389" s="80"/>
      <c r="HQ389" s="80"/>
      <c r="HR389" s="80"/>
      <c r="HS389" s="80"/>
      <c r="HT389" s="80"/>
      <c r="HU389" s="80"/>
      <c r="HV389" s="80"/>
      <c r="HW389" s="80"/>
      <c r="HX389" s="80"/>
      <c r="HY389" s="80"/>
      <c r="HZ389" s="80"/>
      <c r="IA389" s="80"/>
      <c r="IB389" s="80"/>
      <c r="IC389" s="80"/>
      <c r="ID389" s="80"/>
      <c r="IE389" s="80"/>
      <c r="IF389" s="80"/>
      <c r="IG389" s="80"/>
      <c r="IH389" s="80"/>
      <c r="II389" s="80"/>
      <c r="IJ389" s="80"/>
      <c r="IK389" s="80"/>
      <c r="IL389" s="80"/>
      <c r="IM389" s="80"/>
      <c r="IN389" s="80"/>
      <c r="IO389" s="80"/>
      <c r="IP389" s="80"/>
      <c r="IQ389" s="80"/>
      <c r="IR389" s="80"/>
      <c r="IS389" s="80"/>
      <c r="IT389" s="80"/>
      <c r="IU389" s="80"/>
      <c r="IV389" s="80"/>
      <c r="IW389" s="80"/>
      <c r="IX389" s="80"/>
      <c r="IY389" s="80"/>
      <c r="IZ389" s="80"/>
      <c r="JA389" s="80"/>
      <c r="JB389" s="80"/>
      <c r="JC389" s="80"/>
      <c r="JD389" s="80"/>
      <c r="JE389" s="80"/>
      <c r="JF389" s="80"/>
      <c r="JG389" s="80"/>
      <c r="JH389" s="80"/>
      <c r="JI389" s="80"/>
      <c r="JJ389" s="80"/>
      <c r="JK389" s="80"/>
      <c r="JL389" s="80"/>
      <c r="JM389" s="80"/>
      <c r="JN389" s="80"/>
      <c r="JO389" s="80"/>
      <c r="JP389" s="80"/>
      <c r="JQ389" s="80"/>
      <c r="JR389" s="80"/>
      <c r="JS389" s="80"/>
      <c r="JT389" s="80"/>
      <c r="JU389" s="80"/>
      <c r="JV389" s="80"/>
      <c r="JW389" s="80"/>
      <c r="JX389" s="80"/>
      <c r="JY389" s="80"/>
      <c r="JZ389" s="80"/>
      <c r="KA389" s="80"/>
      <c r="KB389" s="80"/>
      <c r="KC389" s="80"/>
      <c r="KD389" s="80"/>
      <c r="KE389" s="80"/>
      <c r="KF389" s="80"/>
      <c r="KG389" s="80"/>
      <c r="KH389" s="80"/>
      <c r="KI389" s="80"/>
      <c r="KJ389" s="80"/>
      <c r="KK389" s="80"/>
      <c r="KL389" s="80"/>
      <c r="KM389" s="80"/>
      <c r="KN389" s="80"/>
      <c r="KO389" s="80"/>
      <c r="KP389" s="80"/>
      <c r="KQ389" s="80"/>
      <c r="KR389" s="80"/>
      <c r="KS389" s="80"/>
      <c r="KT389" s="80"/>
      <c r="KU389" s="80"/>
      <c r="KV389" s="80"/>
      <c r="KW389" s="80"/>
      <c r="KX389" s="80"/>
      <c r="KY389" s="80"/>
      <c r="KZ389" s="80"/>
      <c r="LA389" s="80">
        <v>122</v>
      </c>
      <c r="LB389" s="80"/>
      <c r="LC389" s="80"/>
      <c r="LD389" s="80"/>
      <c r="LE389" s="80"/>
      <c r="LF389" s="80"/>
      <c r="LG389" s="80">
        <v>46</v>
      </c>
      <c r="LH389" s="80"/>
      <c r="LI389" s="80"/>
      <c r="LJ389" s="80"/>
      <c r="LK389" s="80"/>
      <c r="LL389" s="80"/>
      <c r="LM389" s="80"/>
      <c r="LN389" s="80"/>
      <c r="LO389" s="80"/>
      <c r="LP389" s="80"/>
      <c r="LQ389" s="80"/>
      <c r="LR389" s="80"/>
      <c r="LS389" s="80"/>
      <c r="LT389" s="80"/>
      <c r="LU389" s="80"/>
      <c r="LV389" s="80"/>
      <c r="LW389" s="80"/>
      <c r="LX389" s="80"/>
      <c r="LY389" s="80"/>
      <c r="LZ389" s="80"/>
      <c r="MA389" s="80"/>
      <c r="MB389" s="80"/>
      <c r="MC389" s="80"/>
      <c r="MD389" s="80"/>
      <c r="ME389" s="80"/>
      <c r="MF389" s="80"/>
      <c r="MG389" s="80"/>
      <c r="MH389" s="80"/>
      <c r="MI389" s="80"/>
      <c r="MJ389" s="80"/>
      <c r="MK389" s="80"/>
      <c r="ML389" s="80"/>
      <c r="MM389" s="80"/>
      <c r="MN389" s="80"/>
      <c r="MO389" s="80"/>
      <c r="MP389" s="80"/>
      <c r="MQ389" s="80"/>
      <c r="MR389" s="80"/>
      <c r="MS389" s="80"/>
      <c r="MT389" s="80"/>
      <c r="MU389" s="80"/>
      <c r="MV389" s="80"/>
      <c r="MW389" s="80"/>
      <c r="MX389" s="80"/>
      <c r="MY389" s="80"/>
      <c r="MZ389" s="80"/>
      <c r="NA389" s="80"/>
      <c r="NB389" s="80"/>
      <c r="NC389" s="80"/>
      <c r="ND389" s="80"/>
      <c r="NE389" s="80"/>
      <c r="NF389" s="80"/>
      <c r="NG389" s="80"/>
      <c r="NH389" s="80"/>
      <c r="NI389" s="80"/>
      <c r="NJ389" s="80"/>
      <c r="NK389" s="80"/>
      <c r="NL389" s="80"/>
      <c r="NM389" s="80"/>
      <c r="NN389" s="80"/>
      <c r="NO389" s="80"/>
      <c r="NP389" s="80"/>
      <c r="NQ389" s="80"/>
      <c r="NR389" s="80"/>
      <c r="NS389" s="80"/>
      <c r="NT389" s="80">
        <v>74680</v>
      </c>
      <c r="NU389" s="80"/>
      <c r="NV389" s="80"/>
      <c r="NW389" s="80"/>
      <c r="NX389" s="80"/>
      <c r="NY389" s="80"/>
      <c r="NZ389" s="80"/>
      <c r="OA389" s="80"/>
      <c r="OB389" s="79">
        <v>74848</v>
      </c>
    </row>
    <row r="390" spans="1:392" ht="13.15">
      <c r="A390" s="27" t="s">
        <v>555</v>
      </c>
      <c r="B390" s="23" t="s">
        <v>554</v>
      </c>
      <c r="C390" s="80"/>
      <c r="D390" s="80"/>
      <c r="E390" s="80"/>
      <c r="F390" s="80"/>
      <c r="G390" s="80"/>
      <c r="H390" s="80"/>
      <c r="I390" s="80"/>
      <c r="J390" s="80"/>
      <c r="K390" s="80"/>
      <c r="L390" s="80"/>
      <c r="M390" s="80"/>
      <c r="N390" s="80"/>
      <c r="O390" s="80"/>
      <c r="P390" s="80"/>
      <c r="Q390" s="80"/>
      <c r="R390" s="80"/>
      <c r="S390" s="80"/>
      <c r="T390" s="80"/>
      <c r="U390" s="80"/>
      <c r="V390" s="80"/>
      <c r="W390" s="80"/>
      <c r="X390" s="80">
        <v>12248</v>
      </c>
      <c r="Y390" s="80"/>
      <c r="Z390" s="80"/>
      <c r="AA390" s="80"/>
      <c r="AB390" s="80"/>
      <c r="AC390" s="80"/>
      <c r="AD390" s="80"/>
      <c r="AE390" s="80"/>
      <c r="AF390" s="80"/>
      <c r="AG390" s="80"/>
      <c r="AH390" s="80"/>
      <c r="AI390" s="80"/>
      <c r="AJ390" s="80"/>
      <c r="AK390" s="80"/>
      <c r="AL390" s="80"/>
      <c r="AM390" s="80"/>
      <c r="AN390" s="80"/>
      <c r="AO390" s="80"/>
      <c r="AP390" s="80"/>
      <c r="AQ390" s="80"/>
      <c r="AR390" s="80"/>
      <c r="AS390" s="80"/>
      <c r="AT390" s="80"/>
      <c r="AU390" s="80"/>
      <c r="AV390" s="80"/>
      <c r="AW390" s="80"/>
      <c r="AX390" s="80"/>
      <c r="AY390" s="80"/>
      <c r="AZ390" s="80"/>
      <c r="BA390" s="80"/>
      <c r="BB390" s="80"/>
      <c r="BC390" s="80"/>
      <c r="BD390" s="80"/>
      <c r="BE390" s="80"/>
      <c r="BF390" s="80"/>
      <c r="BG390" s="80"/>
      <c r="BH390" s="80"/>
      <c r="BI390" s="80"/>
      <c r="BJ390" s="80"/>
      <c r="BK390" s="80"/>
      <c r="BL390" s="80"/>
      <c r="BM390" s="80"/>
      <c r="BN390" s="80"/>
      <c r="BO390" s="81"/>
      <c r="BP390" s="80"/>
      <c r="BQ390" s="80"/>
      <c r="BR390" s="80"/>
      <c r="BS390" s="80"/>
      <c r="BT390" s="80"/>
      <c r="BU390" s="80"/>
      <c r="BV390" s="80"/>
      <c r="BW390" s="80"/>
      <c r="BX390" s="80"/>
      <c r="BY390" s="80"/>
      <c r="BZ390" s="80"/>
      <c r="CA390" s="80"/>
      <c r="CB390" s="80"/>
      <c r="CC390" s="80"/>
      <c r="CD390" s="80"/>
      <c r="CE390" s="80"/>
      <c r="CF390" s="80"/>
      <c r="CG390" s="80"/>
      <c r="CH390" s="80"/>
      <c r="CI390" s="80"/>
      <c r="CJ390" s="80"/>
      <c r="CK390" s="80"/>
      <c r="CL390" s="80"/>
      <c r="CM390" s="80"/>
      <c r="CN390" s="80"/>
      <c r="CO390" s="80"/>
      <c r="CP390" s="80"/>
      <c r="CQ390" s="80"/>
      <c r="CR390" s="80"/>
      <c r="CS390" s="80"/>
      <c r="CT390" s="80"/>
      <c r="CU390" s="80"/>
      <c r="CV390" s="80"/>
      <c r="CW390" s="80"/>
      <c r="CX390" s="80"/>
      <c r="CY390" s="80"/>
      <c r="CZ390" s="80"/>
      <c r="DA390" s="80"/>
      <c r="DB390" s="80"/>
      <c r="DC390" s="80"/>
      <c r="DD390" s="80"/>
      <c r="DE390" s="80"/>
      <c r="DF390" s="80"/>
      <c r="DG390" s="80"/>
      <c r="DH390" s="80"/>
      <c r="DI390" s="80"/>
      <c r="DJ390" s="80"/>
      <c r="DK390" s="80"/>
      <c r="DL390" s="80"/>
      <c r="DM390" s="80"/>
      <c r="DN390" s="80"/>
      <c r="DO390" s="80"/>
      <c r="DP390" s="80"/>
      <c r="DQ390" s="80"/>
      <c r="DR390" s="80"/>
      <c r="DS390" s="80"/>
      <c r="DT390" s="80"/>
      <c r="DU390" s="80"/>
      <c r="DV390" s="80"/>
      <c r="DW390" s="80"/>
      <c r="DX390" s="80"/>
      <c r="DY390" s="80"/>
      <c r="DZ390" s="80"/>
      <c r="EA390" s="80"/>
      <c r="EB390" s="80"/>
      <c r="EC390" s="80"/>
      <c r="ED390" s="80"/>
      <c r="EE390" s="80"/>
      <c r="EF390" s="80"/>
      <c r="EG390" s="80"/>
      <c r="EH390" s="80"/>
      <c r="EI390" s="80"/>
      <c r="EJ390" s="80"/>
      <c r="EK390" s="80"/>
      <c r="EL390" s="80"/>
      <c r="EM390" s="80"/>
      <c r="EN390" s="80"/>
      <c r="EO390" s="80"/>
      <c r="EP390" s="80"/>
      <c r="EQ390" s="80"/>
      <c r="ER390" s="80"/>
      <c r="ES390" s="80"/>
      <c r="ET390" s="80"/>
      <c r="EU390" s="80"/>
      <c r="EV390" s="80"/>
      <c r="EW390" s="80"/>
      <c r="EX390" s="80"/>
      <c r="EY390" s="80"/>
      <c r="EZ390" s="80"/>
      <c r="FA390" s="80"/>
      <c r="FB390" s="80"/>
      <c r="FC390" s="80"/>
      <c r="FD390" s="80"/>
      <c r="FE390" s="80"/>
      <c r="FF390" s="80"/>
      <c r="FG390" s="80"/>
      <c r="FH390" s="80"/>
      <c r="FI390" s="80"/>
      <c r="FJ390" s="80"/>
      <c r="FK390" s="80"/>
      <c r="FL390" s="80"/>
      <c r="FM390" s="80"/>
      <c r="FN390" s="80"/>
      <c r="FO390" s="80"/>
      <c r="FP390" s="80"/>
      <c r="FQ390" s="80"/>
      <c r="FR390" s="80"/>
      <c r="FS390" s="80"/>
      <c r="FT390" s="80"/>
      <c r="FU390" s="80"/>
      <c r="FV390" s="80"/>
      <c r="FW390" s="80"/>
      <c r="FX390" s="80"/>
      <c r="FY390" s="80"/>
      <c r="FZ390" s="80"/>
      <c r="GA390" s="80"/>
      <c r="GB390" s="80"/>
      <c r="GC390" s="80"/>
      <c r="GD390" s="80"/>
      <c r="GE390" s="80"/>
      <c r="GF390" s="80"/>
      <c r="GG390" s="80"/>
      <c r="GH390" s="80"/>
      <c r="GI390" s="80"/>
      <c r="GJ390" s="80"/>
      <c r="GK390" s="80"/>
      <c r="GL390" s="80"/>
      <c r="GM390" s="80"/>
      <c r="GN390" s="80"/>
      <c r="GO390" s="80"/>
      <c r="GP390" s="80"/>
      <c r="GQ390" s="80"/>
      <c r="GR390" s="80"/>
      <c r="GS390" s="80"/>
      <c r="GT390" s="80"/>
      <c r="GU390" s="80"/>
      <c r="GV390" s="80"/>
      <c r="GW390" s="80"/>
      <c r="GX390" s="80"/>
      <c r="GY390" s="80"/>
      <c r="GZ390" s="80"/>
      <c r="HA390" s="80"/>
      <c r="HB390" s="80"/>
      <c r="HC390" s="80"/>
      <c r="HD390" s="80"/>
      <c r="HE390" s="80"/>
      <c r="HF390" s="80"/>
      <c r="HG390" s="80"/>
      <c r="HH390" s="80"/>
      <c r="HI390" s="80"/>
      <c r="HJ390" s="80"/>
      <c r="HK390" s="80"/>
      <c r="HL390" s="80"/>
      <c r="HM390" s="80"/>
      <c r="HN390" s="80"/>
      <c r="HO390" s="80"/>
      <c r="HP390" s="80"/>
      <c r="HQ390" s="80"/>
      <c r="HR390" s="80"/>
      <c r="HS390" s="80"/>
      <c r="HT390" s="80"/>
      <c r="HU390" s="80"/>
      <c r="HV390" s="80"/>
      <c r="HW390" s="80"/>
      <c r="HX390" s="80"/>
      <c r="HY390" s="80"/>
      <c r="HZ390" s="80"/>
      <c r="IA390" s="80"/>
      <c r="IB390" s="80"/>
      <c r="IC390" s="80"/>
      <c r="ID390" s="80"/>
      <c r="IE390" s="80"/>
      <c r="IF390" s="80"/>
      <c r="IG390" s="80"/>
      <c r="IH390" s="80"/>
      <c r="II390" s="80"/>
      <c r="IJ390" s="80"/>
      <c r="IK390" s="80"/>
      <c r="IL390" s="80"/>
      <c r="IM390" s="80"/>
      <c r="IN390" s="80"/>
      <c r="IO390" s="80"/>
      <c r="IP390" s="80"/>
      <c r="IQ390" s="80"/>
      <c r="IR390" s="80"/>
      <c r="IS390" s="80"/>
      <c r="IT390" s="80"/>
      <c r="IU390" s="80"/>
      <c r="IV390" s="80"/>
      <c r="IW390" s="80"/>
      <c r="IX390" s="80"/>
      <c r="IY390" s="80"/>
      <c r="IZ390" s="80"/>
      <c r="JA390" s="80"/>
      <c r="JB390" s="80"/>
      <c r="JC390" s="80"/>
      <c r="JD390" s="80"/>
      <c r="JE390" s="80"/>
      <c r="JF390" s="80"/>
      <c r="JG390" s="80"/>
      <c r="JH390" s="80"/>
      <c r="JI390" s="80"/>
      <c r="JJ390" s="80"/>
      <c r="JK390" s="80"/>
      <c r="JL390" s="80"/>
      <c r="JM390" s="80"/>
      <c r="JN390" s="80"/>
      <c r="JO390" s="80"/>
      <c r="JP390" s="80"/>
      <c r="JQ390" s="80"/>
      <c r="JR390" s="80"/>
      <c r="JS390" s="80"/>
      <c r="JT390" s="80"/>
      <c r="JU390" s="80"/>
      <c r="JV390" s="80"/>
      <c r="JW390" s="80"/>
      <c r="JX390" s="80"/>
      <c r="JY390" s="80"/>
      <c r="JZ390" s="80"/>
      <c r="KA390" s="80"/>
      <c r="KB390" s="80"/>
      <c r="KC390" s="80"/>
      <c r="KD390" s="80"/>
      <c r="KE390" s="80"/>
      <c r="KF390" s="80"/>
      <c r="KG390" s="80"/>
      <c r="KH390" s="80"/>
      <c r="KI390" s="80"/>
      <c r="KJ390" s="80"/>
      <c r="KK390" s="80"/>
      <c r="KL390" s="80"/>
      <c r="KM390" s="80"/>
      <c r="KN390" s="80"/>
      <c r="KO390" s="80"/>
      <c r="KP390" s="80"/>
      <c r="KQ390" s="80"/>
      <c r="KR390" s="80"/>
      <c r="KS390" s="80"/>
      <c r="KT390" s="80"/>
      <c r="KU390" s="80"/>
      <c r="KV390" s="80"/>
      <c r="KW390" s="80"/>
      <c r="KX390" s="80"/>
      <c r="KY390" s="80"/>
      <c r="KZ390" s="80"/>
      <c r="LA390" s="80">
        <v>22</v>
      </c>
      <c r="LB390" s="80"/>
      <c r="LC390" s="80"/>
      <c r="LD390" s="80"/>
      <c r="LE390" s="80"/>
      <c r="LF390" s="80"/>
      <c r="LG390" s="80"/>
      <c r="LH390" s="80"/>
      <c r="LI390" s="80"/>
      <c r="LJ390" s="80"/>
      <c r="LK390" s="80"/>
      <c r="LL390" s="80"/>
      <c r="LM390" s="80"/>
      <c r="LN390" s="80"/>
      <c r="LO390" s="80"/>
      <c r="LP390" s="80"/>
      <c r="LQ390" s="80"/>
      <c r="LR390" s="80"/>
      <c r="LS390" s="80"/>
      <c r="LT390" s="80"/>
      <c r="LU390" s="80"/>
      <c r="LV390" s="80"/>
      <c r="LW390" s="80"/>
      <c r="LX390" s="80"/>
      <c r="LY390" s="80"/>
      <c r="LZ390" s="80"/>
      <c r="MA390" s="80"/>
      <c r="MB390" s="80"/>
      <c r="MC390" s="80"/>
      <c r="MD390" s="80"/>
      <c r="ME390" s="80"/>
      <c r="MF390" s="80"/>
      <c r="MG390" s="80"/>
      <c r="MH390" s="80"/>
      <c r="MI390" s="80"/>
      <c r="MJ390" s="80"/>
      <c r="MK390" s="80"/>
      <c r="ML390" s="80"/>
      <c r="MM390" s="80"/>
      <c r="MN390" s="80"/>
      <c r="MO390" s="80"/>
      <c r="MP390" s="80"/>
      <c r="MQ390" s="80"/>
      <c r="MR390" s="80"/>
      <c r="MS390" s="80"/>
      <c r="MT390" s="80"/>
      <c r="MU390" s="80"/>
      <c r="MV390" s="80"/>
      <c r="MW390" s="80"/>
      <c r="MX390" s="80"/>
      <c r="MY390" s="80"/>
      <c r="MZ390" s="80"/>
      <c r="NA390" s="80"/>
      <c r="NB390" s="80"/>
      <c r="NC390" s="80"/>
      <c r="ND390" s="80"/>
      <c r="NE390" s="80"/>
      <c r="NF390" s="80"/>
      <c r="NG390" s="80"/>
      <c r="NH390" s="80"/>
      <c r="NI390" s="80"/>
      <c r="NJ390" s="80"/>
      <c r="NK390" s="80"/>
      <c r="NL390" s="80"/>
      <c r="NM390" s="80"/>
      <c r="NN390" s="80"/>
      <c r="NO390" s="80"/>
      <c r="NP390" s="80"/>
      <c r="NQ390" s="80"/>
      <c r="NR390" s="80"/>
      <c r="NS390" s="80"/>
      <c r="NT390" s="80"/>
      <c r="NU390" s="80"/>
      <c r="NV390" s="80"/>
      <c r="NW390" s="80"/>
      <c r="NX390" s="80"/>
      <c r="NY390" s="80"/>
      <c r="NZ390" s="80"/>
      <c r="OA390" s="80"/>
      <c r="OB390" s="79">
        <v>12270</v>
      </c>
    </row>
    <row r="391" spans="1:392" ht="13.15">
      <c r="A391" s="27" t="s">
        <v>557</v>
      </c>
      <c r="B391" s="23" t="s">
        <v>556</v>
      </c>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c r="AJ391" s="80"/>
      <c r="AK391" s="80"/>
      <c r="AL391" s="80"/>
      <c r="AM391" s="80"/>
      <c r="AN391" s="80"/>
      <c r="AO391" s="80"/>
      <c r="AP391" s="80"/>
      <c r="AQ391" s="80"/>
      <c r="AR391" s="80"/>
      <c r="AS391" s="80"/>
      <c r="AT391" s="80"/>
      <c r="AU391" s="80"/>
      <c r="AV391" s="80"/>
      <c r="AW391" s="80"/>
      <c r="AX391" s="80"/>
      <c r="AY391" s="80"/>
      <c r="AZ391" s="80"/>
      <c r="BA391" s="80"/>
      <c r="BB391" s="80"/>
      <c r="BC391" s="80"/>
      <c r="BD391" s="80"/>
      <c r="BE391" s="80"/>
      <c r="BF391" s="80"/>
      <c r="BG391" s="80"/>
      <c r="BH391" s="80"/>
      <c r="BI391" s="80"/>
      <c r="BJ391" s="80"/>
      <c r="BK391" s="80"/>
      <c r="BL391" s="80"/>
      <c r="BM391" s="80"/>
      <c r="BN391" s="80"/>
      <c r="BO391" s="81"/>
      <c r="BP391" s="80"/>
      <c r="BQ391" s="80"/>
      <c r="BR391" s="80"/>
      <c r="BS391" s="80"/>
      <c r="BT391" s="80"/>
      <c r="BU391" s="80"/>
      <c r="BV391" s="80"/>
      <c r="BW391" s="80"/>
      <c r="BX391" s="80"/>
      <c r="BY391" s="80"/>
      <c r="BZ391" s="80"/>
      <c r="CA391" s="80"/>
      <c r="CB391" s="80"/>
      <c r="CC391" s="80"/>
      <c r="CD391" s="80"/>
      <c r="CE391" s="80"/>
      <c r="CF391" s="80"/>
      <c r="CG391" s="80"/>
      <c r="CH391" s="80"/>
      <c r="CI391" s="80"/>
      <c r="CJ391" s="80"/>
      <c r="CK391" s="80"/>
      <c r="CL391" s="80"/>
      <c r="CM391" s="80"/>
      <c r="CN391" s="80"/>
      <c r="CO391" s="80"/>
      <c r="CP391" s="80"/>
      <c r="CQ391" s="80"/>
      <c r="CR391" s="80"/>
      <c r="CS391" s="80"/>
      <c r="CT391" s="80"/>
      <c r="CU391" s="80"/>
      <c r="CV391" s="80"/>
      <c r="CW391" s="80"/>
      <c r="CX391" s="80"/>
      <c r="CY391" s="80"/>
      <c r="CZ391" s="80"/>
      <c r="DA391" s="80"/>
      <c r="DB391" s="80"/>
      <c r="DC391" s="80"/>
      <c r="DD391" s="80"/>
      <c r="DE391" s="80"/>
      <c r="DF391" s="80"/>
      <c r="DG391" s="80"/>
      <c r="DH391" s="80"/>
      <c r="DI391" s="80"/>
      <c r="DJ391" s="80"/>
      <c r="DK391" s="80"/>
      <c r="DL391" s="80"/>
      <c r="DM391" s="80"/>
      <c r="DN391" s="80"/>
      <c r="DO391" s="80"/>
      <c r="DP391" s="80"/>
      <c r="DQ391" s="80"/>
      <c r="DR391" s="80"/>
      <c r="DS391" s="80"/>
      <c r="DT391" s="80"/>
      <c r="DU391" s="80"/>
      <c r="DV391" s="80"/>
      <c r="DW391" s="80"/>
      <c r="DX391" s="80"/>
      <c r="DY391" s="80"/>
      <c r="DZ391" s="80"/>
      <c r="EA391" s="80"/>
      <c r="EB391" s="80"/>
      <c r="EC391" s="80"/>
      <c r="ED391" s="80"/>
      <c r="EE391" s="80"/>
      <c r="EF391" s="80"/>
      <c r="EG391" s="80"/>
      <c r="EH391" s="80"/>
      <c r="EI391" s="80"/>
      <c r="EJ391" s="80"/>
      <c r="EK391" s="80"/>
      <c r="EL391" s="80"/>
      <c r="EM391" s="80"/>
      <c r="EN391" s="80"/>
      <c r="EO391" s="80"/>
      <c r="EP391" s="80"/>
      <c r="EQ391" s="80"/>
      <c r="ER391" s="80"/>
      <c r="ES391" s="80"/>
      <c r="ET391" s="80"/>
      <c r="EU391" s="80"/>
      <c r="EV391" s="80"/>
      <c r="EW391" s="80"/>
      <c r="EX391" s="80"/>
      <c r="EY391" s="80"/>
      <c r="EZ391" s="80"/>
      <c r="FA391" s="80"/>
      <c r="FB391" s="80"/>
      <c r="FC391" s="80"/>
      <c r="FD391" s="80"/>
      <c r="FE391" s="80"/>
      <c r="FF391" s="80"/>
      <c r="FG391" s="80"/>
      <c r="FH391" s="80"/>
      <c r="FI391" s="80"/>
      <c r="FJ391" s="80"/>
      <c r="FK391" s="80"/>
      <c r="FL391" s="80"/>
      <c r="FM391" s="80"/>
      <c r="FN391" s="80"/>
      <c r="FO391" s="80"/>
      <c r="FP391" s="80"/>
      <c r="FQ391" s="80"/>
      <c r="FR391" s="80"/>
      <c r="FS391" s="80"/>
      <c r="FT391" s="80"/>
      <c r="FU391" s="80"/>
      <c r="FV391" s="80"/>
      <c r="FW391" s="80"/>
      <c r="FX391" s="80"/>
      <c r="FY391" s="80"/>
      <c r="FZ391" s="80"/>
      <c r="GA391" s="80"/>
      <c r="GB391" s="80"/>
      <c r="GC391" s="80"/>
      <c r="GD391" s="80"/>
      <c r="GE391" s="80"/>
      <c r="GF391" s="80"/>
      <c r="GG391" s="80"/>
      <c r="GH391" s="80"/>
      <c r="GI391" s="80"/>
      <c r="GJ391" s="80"/>
      <c r="GK391" s="80"/>
      <c r="GL391" s="80"/>
      <c r="GM391" s="80"/>
      <c r="GN391" s="80"/>
      <c r="GO391" s="80"/>
      <c r="GP391" s="80"/>
      <c r="GQ391" s="80"/>
      <c r="GR391" s="80"/>
      <c r="GS391" s="80"/>
      <c r="GT391" s="80"/>
      <c r="GU391" s="80"/>
      <c r="GV391" s="80"/>
      <c r="GW391" s="80"/>
      <c r="GX391" s="80"/>
      <c r="GY391" s="80"/>
      <c r="GZ391" s="80"/>
      <c r="HA391" s="80"/>
      <c r="HB391" s="80"/>
      <c r="HC391" s="80"/>
      <c r="HD391" s="80"/>
      <c r="HE391" s="80"/>
      <c r="HF391" s="80"/>
      <c r="HG391" s="80"/>
      <c r="HH391" s="80"/>
      <c r="HI391" s="80"/>
      <c r="HJ391" s="80"/>
      <c r="HK391" s="80"/>
      <c r="HL391" s="80"/>
      <c r="HM391" s="80"/>
      <c r="HN391" s="80"/>
      <c r="HO391" s="80"/>
      <c r="HP391" s="80"/>
      <c r="HQ391" s="80"/>
      <c r="HR391" s="80"/>
      <c r="HS391" s="80"/>
      <c r="HT391" s="80"/>
      <c r="HU391" s="80"/>
      <c r="HV391" s="80"/>
      <c r="HW391" s="80"/>
      <c r="HX391" s="80"/>
      <c r="HY391" s="80"/>
      <c r="HZ391" s="80"/>
      <c r="IA391" s="80"/>
      <c r="IB391" s="80"/>
      <c r="IC391" s="80"/>
      <c r="ID391" s="80"/>
      <c r="IE391" s="80"/>
      <c r="IF391" s="80"/>
      <c r="IG391" s="80"/>
      <c r="IH391" s="80"/>
      <c r="II391" s="80"/>
      <c r="IJ391" s="80"/>
      <c r="IK391" s="80"/>
      <c r="IL391" s="80"/>
      <c r="IM391" s="80"/>
      <c r="IN391" s="80"/>
      <c r="IO391" s="80"/>
      <c r="IP391" s="80"/>
      <c r="IQ391" s="80"/>
      <c r="IR391" s="80"/>
      <c r="IS391" s="80"/>
      <c r="IT391" s="80"/>
      <c r="IU391" s="80"/>
      <c r="IV391" s="80"/>
      <c r="IW391" s="80"/>
      <c r="IX391" s="80"/>
      <c r="IY391" s="80"/>
      <c r="IZ391" s="80"/>
      <c r="JA391" s="80"/>
      <c r="JB391" s="80"/>
      <c r="JC391" s="80"/>
      <c r="JD391" s="80"/>
      <c r="JE391" s="80"/>
      <c r="JF391" s="80"/>
      <c r="JG391" s="80"/>
      <c r="JH391" s="80"/>
      <c r="JI391" s="80"/>
      <c r="JJ391" s="80"/>
      <c r="JK391" s="80"/>
      <c r="JL391" s="80"/>
      <c r="JM391" s="80"/>
      <c r="JN391" s="80"/>
      <c r="JO391" s="80"/>
      <c r="JP391" s="80"/>
      <c r="JQ391" s="80"/>
      <c r="JR391" s="80"/>
      <c r="JS391" s="80"/>
      <c r="JT391" s="80">
        <v>3494</v>
      </c>
      <c r="JU391" s="80"/>
      <c r="JV391" s="80"/>
      <c r="JW391" s="80"/>
      <c r="JX391" s="80"/>
      <c r="JY391" s="80"/>
      <c r="JZ391" s="80"/>
      <c r="KA391" s="80"/>
      <c r="KB391" s="80"/>
      <c r="KC391" s="80"/>
      <c r="KD391" s="80"/>
      <c r="KE391" s="80"/>
      <c r="KF391" s="80"/>
      <c r="KG391" s="80"/>
      <c r="KH391" s="80"/>
      <c r="KI391" s="80">
        <v>119</v>
      </c>
      <c r="KJ391" s="80"/>
      <c r="KK391" s="80"/>
      <c r="KL391" s="80"/>
      <c r="KM391" s="80"/>
      <c r="KN391" s="80"/>
      <c r="KO391" s="80"/>
      <c r="KP391" s="80"/>
      <c r="KQ391" s="80"/>
      <c r="KR391" s="80"/>
      <c r="KS391" s="80"/>
      <c r="KT391" s="80"/>
      <c r="KU391" s="80"/>
      <c r="KV391" s="80"/>
      <c r="KW391" s="80">
        <v>-74</v>
      </c>
      <c r="KX391" s="80"/>
      <c r="KY391" s="80"/>
      <c r="KZ391" s="80"/>
      <c r="LA391" s="80">
        <v>554</v>
      </c>
      <c r="LB391" s="80"/>
      <c r="LC391" s="80"/>
      <c r="LD391" s="80"/>
      <c r="LE391" s="80"/>
      <c r="LF391" s="80"/>
      <c r="LG391" s="80"/>
      <c r="LH391" s="80"/>
      <c r="LI391" s="80"/>
      <c r="LJ391" s="80"/>
      <c r="LK391" s="80"/>
      <c r="LL391" s="80"/>
      <c r="LM391" s="80"/>
      <c r="LN391" s="80"/>
      <c r="LO391" s="80"/>
      <c r="LP391" s="80"/>
      <c r="LQ391" s="80"/>
      <c r="LR391" s="80"/>
      <c r="LS391" s="80"/>
      <c r="LT391" s="80"/>
      <c r="LU391" s="80"/>
      <c r="LV391" s="80"/>
      <c r="LW391" s="80"/>
      <c r="LX391" s="80"/>
      <c r="LY391" s="80"/>
      <c r="LZ391" s="80"/>
      <c r="MA391" s="80"/>
      <c r="MB391" s="80"/>
      <c r="MC391" s="80"/>
      <c r="MD391" s="80"/>
      <c r="ME391" s="80"/>
      <c r="MF391" s="80"/>
      <c r="MG391" s="80"/>
      <c r="MH391" s="80"/>
      <c r="MI391" s="80"/>
      <c r="MJ391" s="80"/>
      <c r="MK391" s="80"/>
      <c r="ML391" s="80"/>
      <c r="MM391" s="80"/>
      <c r="MN391" s="80"/>
      <c r="MO391" s="80"/>
      <c r="MP391" s="80"/>
      <c r="MQ391" s="80"/>
      <c r="MR391" s="80"/>
      <c r="MS391" s="80"/>
      <c r="MT391" s="80"/>
      <c r="MU391" s="80"/>
      <c r="MV391" s="80"/>
      <c r="MW391" s="80"/>
      <c r="MX391" s="80"/>
      <c r="MY391" s="80"/>
      <c r="MZ391" s="80"/>
      <c r="NA391" s="80"/>
      <c r="NB391" s="80"/>
      <c r="NC391" s="80">
        <v>2222</v>
      </c>
      <c r="ND391" s="80"/>
      <c r="NE391" s="80">
        <v>112</v>
      </c>
      <c r="NF391" s="80"/>
      <c r="NG391" s="80"/>
      <c r="NH391" s="80"/>
      <c r="NI391" s="80"/>
      <c r="NJ391" s="80">
        <v>1</v>
      </c>
      <c r="NK391" s="80"/>
      <c r="NL391" s="80"/>
      <c r="NM391" s="80"/>
      <c r="NN391" s="80"/>
      <c r="NO391" s="80"/>
      <c r="NP391" s="80"/>
      <c r="NQ391" s="80"/>
      <c r="NR391" s="80"/>
      <c r="NS391" s="80"/>
      <c r="NT391" s="80"/>
      <c r="NU391" s="80">
        <v>2459</v>
      </c>
      <c r="NV391" s="80"/>
      <c r="NW391" s="80"/>
      <c r="NX391" s="80"/>
      <c r="NY391" s="80"/>
      <c r="NZ391" s="80"/>
      <c r="OA391" s="80"/>
      <c r="OB391" s="79">
        <v>8887</v>
      </c>
    </row>
    <row r="392" spans="1:392" ht="13.15">
      <c r="A392" s="27" t="s">
        <v>559</v>
      </c>
      <c r="B392" s="23" t="s">
        <v>558</v>
      </c>
      <c r="C392" s="80"/>
      <c r="D392" s="80"/>
      <c r="E392" s="80"/>
      <c r="F392" s="80"/>
      <c r="G392" s="80">
        <v>4</v>
      </c>
      <c r="H392" s="80"/>
      <c r="I392" s="80"/>
      <c r="J392" s="80"/>
      <c r="K392" s="80">
        <v>459</v>
      </c>
      <c r="L392" s="80"/>
      <c r="M392" s="80">
        <v>1164</v>
      </c>
      <c r="N392" s="80">
        <v>268</v>
      </c>
      <c r="O392" s="80">
        <v>1283</v>
      </c>
      <c r="P392" s="80"/>
      <c r="Q392" s="80"/>
      <c r="R392" s="80"/>
      <c r="S392" s="80"/>
      <c r="T392" s="80"/>
      <c r="U392" s="80">
        <v>356</v>
      </c>
      <c r="V392" s="80"/>
      <c r="W392" s="80"/>
      <c r="X392" s="80"/>
      <c r="Y392" s="80"/>
      <c r="Z392" s="80">
        <v>998</v>
      </c>
      <c r="AA392" s="80"/>
      <c r="AB392" s="80"/>
      <c r="AC392" s="80">
        <v>646</v>
      </c>
      <c r="AD392" s="80"/>
      <c r="AE392" s="80">
        <v>0</v>
      </c>
      <c r="AF392" s="80">
        <v>3912</v>
      </c>
      <c r="AG392" s="80">
        <v>3924</v>
      </c>
      <c r="AH392" s="80">
        <v>254</v>
      </c>
      <c r="AI392" s="80">
        <v>8466</v>
      </c>
      <c r="AJ392" s="80">
        <v>0</v>
      </c>
      <c r="AK392" s="80">
        <v>231</v>
      </c>
      <c r="AL392" s="80">
        <v>137</v>
      </c>
      <c r="AM392" s="80">
        <v>174</v>
      </c>
      <c r="AN392" s="80"/>
      <c r="AO392" s="80"/>
      <c r="AP392" s="80"/>
      <c r="AQ392" s="80"/>
      <c r="AR392" s="80"/>
      <c r="AS392" s="80"/>
      <c r="AT392" s="80"/>
      <c r="AU392" s="80"/>
      <c r="AV392" s="80"/>
      <c r="AW392" s="80"/>
      <c r="AX392" s="80"/>
      <c r="AY392" s="80"/>
      <c r="AZ392" s="80"/>
      <c r="BA392" s="80"/>
      <c r="BB392" s="80"/>
      <c r="BC392" s="80"/>
      <c r="BD392" s="80"/>
      <c r="BE392" s="80"/>
      <c r="BF392" s="80"/>
      <c r="BG392" s="80"/>
      <c r="BH392" s="80"/>
      <c r="BI392" s="80"/>
      <c r="BJ392" s="80"/>
      <c r="BK392" s="80"/>
      <c r="BL392" s="80"/>
      <c r="BM392" s="80"/>
      <c r="BN392" s="80"/>
      <c r="BO392" s="81"/>
      <c r="BP392" s="80"/>
      <c r="BQ392" s="80"/>
      <c r="BR392" s="80"/>
      <c r="BS392" s="80"/>
      <c r="BT392" s="80"/>
      <c r="BU392" s="80"/>
      <c r="BV392" s="80"/>
      <c r="BW392" s="80"/>
      <c r="BX392" s="80"/>
      <c r="BY392" s="80"/>
      <c r="BZ392" s="80"/>
      <c r="CA392" s="80"/>
      <c r="CB392" s="80"/>
      <c r="CC392" s="80"/>
      <c r="CD392" s="80"/>
      <c r="CE392" s="80"/>
      <c r="CF392" s="80"/>
      <c r="CG392" s="80"/>
      <c r="CH392" s="80"/>
      <c r="CI392" s="80"/>
      <c r="CJ392" s="80"/>
      <c r="CK392" s="80"/>
      <c r="CL392" s="80"/>
      <c r="CM392" s="80"/>
      <c r="CN392" s="80"/>
      <c r="CO392" s="80"/>
      <c r="CP392" s="80"/>
      <c r="CQ392" s="80"/>
      <c r="CR392" s="80"/>
      <c r="CS392" s="80"/>
      <c r="CT392" s="80"/>
      <c r="CU392" s="80"/>
      <c r="CV392" s="80"/>
      <c r="CW392" s="80"/>
      <c r="CX392" s="80"/>
      <c r="CY392" s="80"/>
      <c r="CZ392" s="80"/>
      <c r="DA392" s="80"/>
      <c r="DB392" s="80"/>
      <c r="DC392" s="80"/>
      <c r="DD392" s="80"/>
      <c r="DE392" s="80"/>
      <c r="DF392" s="80"/>
      <c r="DG392" s="80"/>
      <c r="DH392" s="80"/>
      <c r="DI392" s="80"/>
      <c r="DJ392" s="80"/>
      <c r="DK392" s="80"/>
      <c r="DL392" s="80"/>
      <c r="DM392" s="80"/>
      <c r="DN392" s="80"/>
      <c r="DO392" s="80"/>
      <c r="DP392" s="80"/>
      <c r="DQ392" s="80"/>
      <c r="DR392" s="80"/>
      <c r="DS392" s="80"/>
      <c r="DT392" s="80"/>
      <c r="DU392" s="80"/>
      <c r="DV392" s="80"/>
      <c r="DW392" s="80"/>
      <c r="DX392" s="80"/>
      <c r="DY392" s="80"/>
      <c r="DZ392" s="80"/>
      <c r="EA392" s="80"/>
      <c r="EB392" s="80"/>
      <c r="EC392" s="80"/>
      <c r="ED392" s="80"/>
      <c r="EE392" s="80"/>
      <c r="EF392" s="80"/>
      <c r="EG392" s="80"/>
      <c r="EH392" s="80"/>
      <c r="EI392" s="80"/>
      <c r="EJ392" s="80"/>
      <c r="EK392" s="80"/>
      <c r="EL392" s="80"/>
      <c r="EM392" s="80"/>
      <c r="EN392" s="80"/>
      <c r="EO392" s="80"/>
      <c r="EP392" s="80"/>
      <c r="EQ392" s="80"/>
      <c r="ER392" s="80"/>
      <c r="ES392" s="80"/>
      <c r="ET392" s="80"/>
      <c r="EU392" s="80"/>
      <c r="EV392" s="80"/>
      <c r="EW392" s="80"/>
      <c r="EX392" s="80"/>
      <c r="EY392" s="80"/>
      <c r="EZ392" s="80"/>
      <c r="FA392" s="80"/>
      <c r="FB392" s="80"/>
      <c r="FC392" s="80"/>
      <c r="FD392" s="80"/>
      <c r="FE392" s="80"/>
      <c r="FF392" s="80"/>
      <c r="FG392" s="80"/>
      <c r="FH392" s="80"/>
      <c r="FI392" s="80"/>
      <c r="FJ392" s="80"/>
      <c r="FK392" s="80"/>
      <c r="FL392" s="80"/>
      <c r="FM392" s="80"/>
      <c r="FN392" s="80"/>
      <c r="FO392" s="80"/>
      <c r="FP392" s="80"/>
      <c r="FQ392" s="80"/>
      <c r="FR392" s="80"/>
      <c r="FS392" s="80"/>
      <c r="FT392" s="80"/>
      <c r="FU392" s="80"/>
      <c r="FV392" s="80"/>
      <c r="FW392" s="80"/>
      <c r="FX392" s="80"/>
      <c r="FY392" s="80"/>
      <c r="FZ392" s="80"/>
      <c r="GA392" s="80"/>
      <c r="GB392" s="80"/>
      <c r="GC392" s="80"/>
      <c r="GD392" s="80"/>
      <c r="GE392" s="80"/>
      <c r="GF392" s="80"/>
      <c r="GG392" s="80"/>
      <c r="GH392" s="80">
        <v>48</v>
      </c>
      <c r="GI392" s="80">
        <v>186</v>
      </c>
      <c r="GJ392" s="80">
        <v>119</v>
      </c>
      <c r="GK392" s="80">
        <v>466</v>
      </c>
      <c r="GL392" s="80"/>
      <c r="GM392" s="80">
        <v>129</v>
      </c>
      <c r="GN392" s="80"/>
      <c r="GO392" s="80">
        <v>88</v>
      </c>
      <c r="GP392" s="80"/>
      <c r="GQ392" s="80"/>
      <c r="GR392" s="80"/>
      <c r="GS392" s="80"/>
      <c r="GT392" s="80"/>
      <c r="GU392" s="80"/>
      <c r="GV392" s="80"/>
      <c r="GW392" s="80"/>
      <c r="GX392" s="80">
        <v>19</v>
      </c>
      <c r="GY392" s="80"/>
      <c r="GZ392" s="80"/>
      <c r="HA392" s="80">
        <v>13</v>
      </c>
      <c r="HB392" s="80"/>
      <c r="HC392" s="80"/>
      <c r="HD392" s="80"/>
      <c r="HE392" s="80"/>
      <c r="HF392" s="80"/>
      <c r="HG392" s="80">
        <v>806</v>
      </c>
      <c r="HH392" s="80"/>
      <c r="HI392" s="80"/>
      <c r="HJ392" s="80"/>
      <c r="HK392" s="80"/>
      <c r="HL392" s="80"/>
      <c r="HM392" s="80"/>
      <c r="HN392" s="80"/>
      <c r="HO392" s="80"/>
      <c r="HP392" s="80">
        <v>454</v>
      </c>
      <c r="HQ392" s="80"/>
      <c r="HR392" s="80"/>
      <c r="HS392" s="80"/>
      <c r="HT392" s="80"/>
      <c r="HU392" s="80"/>
      <c r="HV392" s="80"/>
      <c r="HW392" s="80">
        <v>1076</v>
      </c>
      <c r="HX392" s="80"/>
      <c r="HY392" s="80"/>
      <c r="HZ392" s="80"/>
      <c r="IA392" s="80"/>
      <c r="IB392" s="80"/>
      <c r="IC392" s="80"/>
      <c r="ID392" s="80">
        <v>491</v>
      </c>
      <c r="IE392" s="80"/>
      <c r="IF392" s="80"/>
      <c r="IG392" s="80">
        <v>1250</v>
      </c>
      <c r="IH392" s="80"/>
      <c r="II392" s="80"/>
      <c r="IJ392" s="80"/>
      <c r="IK392" s="80"/>
      <c r="IL392" s="80"/>
      <c r="IM392" s="80"/>
      <c r="IN392" s="80"/>
      <c r="IO392" s="80"/>
      <c r="IP392" s="80"/>
      <c r="IQ392" s="80"/>
      <c r="IR392" s="80"/>
      <c r="IS392" s="80"/>
      <c r="IT392" s="80"/>
      <c r="IU392" s="80"/>
      <c r="IV392" s="80"/>
      <c r="IW392" s="80"/>
      <c r="IX392" s="80"/>
      <c r="IY392" s="80"/>
      <c r="IZ392" s="80"/>
      <c r="JA392" s="80"/>
      <c r="JB392" s="80"/>
      <c r="JC392" s="80">
        <v>64</v>
      </c>
      <c r="JD392" s="80"/>
      <c r="JE392" s="80">
        <v>16</v>
      </c>
      <c r="JF392" s="80"/>
      <c r="JG392" s="80"/>
      <c r="JH392" s="80"/>
      <c r="JI392" s="80"/>
      <c r="JJ392" s="80"/>
      <c r="JK392" s="80"/>
      <c r="JL392" s="80"/>
      <c r="JM392" s="80"/>
      <c r="JN392" s="80"/>
      <c r="JO392" s="80"/>
      <c r="JP392" s="80"/>
      <c r="JQ392" s="80"/>
      <c r="JR392" s="80"/>
      <c r="JS392" s="80"/>
      <c r="JT392" s="80"/>
      <c r="JU392" s="80"/>
      <c r="JV392" s="80"/>
      <c r="JW392" s="80"/>
      <c r="JX392" s="80"/>
      <c r="JY392" s="80"/>
      <c r="JZ392" s="80"/>
      <c r="KA392" s="80"/>
      <c r="KB392" s="80"/>
      <c r="KC392" s="80"/>
      <c r="KD392" s="80"/>
      <c r="KE392" s="80"/>
      <c r="KF392" s="80">
        <v>72</v>
      </c>
      <c r="KG392" s="80">
        <v>334</v>
      </c>
      <c r="KH392" s="80"/>
      <c r="KI392" s="80">
        <v>1</v>
      </c>
      <c r="KJ392" s="80"/>
      <c r="KK392" s="80"/>
      <c r="KL392" s="80"/>
      <c r="KM392" s="80"/>
      <c r="KN392" s="80"/>
      <c r="KO392" s="80"/>
      <c r="KP392" s="80"/>
      <c r="KQ392" s="80">
        <v>1885</v>
      </c>
      <c r="KR392" s="80"/>
      <c r="KS392" s="80"/>
      <c r="KT392" s="80"/>
      <c r="KU392" s="80"/>
      <c r="KV392" s="80"/>
      <c r="KW392" s="80"/>
      <c r="KX392" s="80"/>
      <c r="KY392" s="80">
        <v>19930</v>
      </c>
      <c r="KZ392" s="80"/>
      <c r="LA392" s="80"/>
      <c r="LB392" s="80"/>
      <c r="LC392" s="80"/>
      <c r="LD392" s="80"/>
      <c r="LE392" s="80"/>
      <c r="LF392" s="80"/>
      <c r="LG392" s="80">
        <v>4132</v>
      </c>
      <c r="LH392" s="80"/>
      <c r="LI392" s="80"/>
      <c r="LJ392" s="80"/>
      <c r="LK392" s="80">
        <v>3780</v>
      </c>
      <c r="LL392" s="80"/>
      <c r="LM392" s="80"/>
      <c r="LN392" s="80">
        <v>629</v>
      </c>
      <c r="LO392" s="80">
        <v>36033</v>
      </c>
      <c r="LP392" s="80"/>
      <c r="LQ392" s="80"/>
      <c r="LR392" s="80"/>
      <c r="LS392" s="80"/>
      <c r="LT392" s="80"/>
      <c r="LU392" s="80"/>
      <c r="LV392" s="80"/>
      <c r="LW392" s="80"/>
      <c r="LX392" s="80">
        <v>1186</v>
      </c>
      <c r="LY392" s="80"/>
      <c r="LZ392" s="80">
        <v>2582</v>
      </c>
      <c r="MA392" s="80">
        <v>362</v>
      </c>
      <c r="MB392" s="80">
        <v>3202</v>
      </c>
      <c r="MC392" s="80">
        <v>13260</v>
      </c>
      <c r="MD392" s="80">
        <v>5898</v>
      </c>
      <c r="ME392" s="80">
        <v>67697</v>
      </c>
      <c r="MF392" s="80">
        <v>1487</v>
      </c>
      <c r="MG392" s="80"/>
      <c r="MH392" s="80"/>
      <c r="MI392" s="80"/>
      <c r="MJ392" s="80">
        <v>7168</v>
      </c>
      <c r="MK392" s="80"/>
      <c r="ML392" s="80">
        <v>12035</v>
      </c>
      <c r="MM392" s="80">
        <v>1958</v>
      </c>
      <c r="MN392" s="80">
        <v>128633</v>
      </c>
      <c r="MO392" s="80"/>
      <c r="MP392" s="80"/>
      <c r="MQ392" s="80">
        <v>1732</v>
      </c>
      <c r="MR392" s="80">
        <v>369</v>
      </c>
      <c r="MS392" s="80">
        <v>1187</v>
      </c>
      <c r="MT392" s="80"/>
      <c r="MU392" s="80">
        <v>357</v>
      </c>
      <c r="MV392" s="80">
        <v>427</v>
      </c>
      <c r="MW392" s="80"/>
      <c r="MX392" s="80">
        <v>2052</v>
      </c>
      <c r="MY392" s="80"/>
      <c r="MZ392" s="80"/>
      <c r="NA392" s="80">
        <v>2484</v>
      </c>
      <c r="NB392" s="80">
        <v>8049</v>
      </c>
      <c r="NC392" s="80">
        <v>24</v>
      </c>
      <c r="ND392" s="80">
        <v>803</v>
      </c>
      <c r="NE392" s="80">
        <v>14526</v>
      </c>
      <c r="NF392" s="80"/>
      <c r="NG392" s="80"/>
      <c r="NH392" s="80"/>
      <c r="NI392" s="80"/>
      <c r="NJ392" s="80"/>
      <c r="NK392" s="80"/>
      <c r="NL392" s="80"/>
      <c r="NM392" s="80">
        <v>1052</v>
      </c>
      <c r="NN392" s="80"/>
      <c r="NO392" s="80"/>
      <c r="NP392" s="80"/>
      <c r="NQ392" s="80"/>
      <c r="NR392" s="80"/>
      <c r="NS392" s="80"/>
      <c r="NT392" s="80"/>
      <c r="NU392" s="80"/>
      <c r="NV392" s="80">
        <v>1411371</v>
      </c>
      <c r="NW392" s="80"/>
      <c r="NX392" s="80">
        <v>3796</v>
      </c>
      <c r="NY392" s="80"/>
      <c r="NZ392" s="80"/>
      <c r="OA392" s="80"/>
      <c r="OB392" s="79">
        <v>1787992</v>
      </c>
    </row>
    <row r="393" spans="1:392" ht="13.15">
      <c r="A393" s="27" t="s">
        <v>561</v>
      </c>
      <c r="B393" s="23" t="s">
        <v>560</v>
      </c>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c r="AJ393" s="80"/>
      <c r="AK393" s="80"/>
      <c r="AL393" s="80"/>
      <c r="AM393" s="80"/>
      <c r="AN393" s="80"/>
      <c r="AO393" s="80"/>
      <c r="AP393" s="80"/>
      <c r="AQ393" s="80"/>
      <c r="AR393" s="80"/>
      <c r="AS393" s="80"/>
      <c r="AT393" s="80"/>
      <c r="AU393" s="80"/>
      <c r="AV393" s="80"/>
      <c r="AW393" s="80"/>
      <c r="AX393" s="80"/>
      <c r="AY393" s="80"/>
      <c r="AZ393" s="80"/>
      <c r="BA393" s="80"/>
      <c r="BB393" s="80"/>
      <c r="BC393" s="80"/>
      <c r="BD393" s="80"/>
      <c r="BE393" s="80"/>
      <c r="BF393" s="80"/>
      <c r="BG393" s="80"/>
      <c r="BH393" s="80"/>
      <c r="BI393" s="80"/>
      <c r="BJ393" s="80"/>
      <c r="BK393" s="80"/>
      <c r="BL393" s="80"/>
      <c r="BM393" s="80"/>
      <c r="BN393" s="80"/>
      <c r="BO393" s="81"/>
      <c r="BP393" s="80"/>
      <c r="BQ393" s="80"/>
      <c r="BR393" s="80"/>
      <c r="BS393" s="80"/>
      <c r="BT393" s="80"/>
      <c r="BU393" s="80"/>
      <c r="BV393" s="80"/>
      <c r="BW393" s="80"/>
      <c r="BX393" s="80"/>
      <c r="BY393" s="80"/>
      <c r="BZ393" s="80"/>
      <c r="CA393" s="80"/>
      <c r="CB393" s="80"/>
      <c r="CC393" s="80"/>
      <c r="CD393" s="80"/>
      <c r="CE393" s="80"/>
      <c r="CF393" s="80"/>
      <c r="CG393" s="80"/>
      <c r="CH393" s="80"/>
      <c r="CI393" s="80"/>
      <c r="CJ393" s="80"/>
      <c r="CK393" s="80"/>
      <c r="CL393" s="80"/>
      <c r="CM393" s="80"/>
      <c r="CN393" s="80"/>
      <c r="CO393" s="80"/>
      <c r="CP393" s="80"/>
      <c r="CQ393" s="80"/>
      <c r="CR393" s="80"/>
      <c r="CS393" s="80"/>
      <c r="CT393" s="80"/>
      <c r="CU393" s="80"/>
      <c r="CV393" s="80"/>
      <c r="CW393" s="80"/>
      <c r="CX393" s="80"/>
      <c r="CY393" s="80"/>
      <c r="CZ393" s="80"/>
      <c r="DA393" s="80"/>
      <c r="DB393" s="80"/>
      <c r="DC393" s="80"/>
      <c r="DD393" s="80"/>
      <c r="DE393" s="80"/>
      <c r="DF393" s="80"/>
      <c r="DG393" s="80"/>
      <c r="DH393" s="80"/>
      <c r="DI393" s="80"/>
      <c r="DJ393" s="80"/>
      <c r="DK393" s="80"/>
      <c r="DL393" s="80"/>
      <c r="DM393" s="80"/>
      <c r="DN393" s="80"/>
      <c r="DO393" s="80"/>
      <c r="DP393" s="80"/>
      <c r="DQ393" s="80"/>
      <c r="DR393" s="80"/>
      <c r="DS393" s="80"/>
      <c r="DT393" s="80"/>
      <c r="DU393" s="80"/>
      <c r="DV393" s="80"/>
      <c r="DW393" s="80"/>
      <c r="DX393" s="80"/>
      <c r="DY393" s="80"/>
      <c r="DZ393" s="80"/>
      <c r="EA393" s="80"/>
      <c r="EB393" s="80"/>
      <c r="EC393" s="80"/>
      <c r="ED393" s="80"/>
      <c r="EE393" s="80"/>
      <c r="EF393" s="80"/>
      <c r="EG393" s="80"/>
      <c r="EH393" s="80"/>
      <c r="EI393" s="80"/>
      <c r="EJ393" s="80"/>
      <c r="EK393" s="80"/>
      <c r="EL393" s="80"/>
      <c r="EM393" s="80"/>
      <c r="EN393" s="80"/>
      <c r="EO393" s="80"/>
      <c r="EP393" s="80"/>
      <c r="EQ393" s="80"/>
      <c r="ER393" s="80"/>
      <c r="ES393" s="80"/>
      <c r="ET393" s="80"/>
      <c r="EU393" s="80"/>
      <c r="EV393" s="80"/>
      <c r="EW393" s="80"/>
      <c r="EX393" s="80"/>
      <c r="EY393" s="80"/>
      <c r="EZ393" s="80"/>
      <c r="FA393" s="80"/>
      <c r="FB393" s="80"/>
      <c r="FC393" s="80"/>
      <c r="FD393" s="80"/>
      <c r="FE393" s="80"/>
      <c r="FF393" s="80"/>
      <c r="FG393" s="80"/>
      <c r="FH393" s="80"/>
      <c r="FI393" s="80"/>
      <c r="FJ393" s="80"/>
      <c r="FK393" s="80"/>
      <c r="FL393" s="80"/>
      <c r="FM393" s="80"/>
      <c r="FN393" s="80"/>
      <c r="FO393" s="80"/>
      <c r="FP393" s="80"/>
      <c r="FQ393" s="80"/>
      <c r="FR393" s="80"/>
      <c r="FS393" s="80"/>
      <c r="FT393" s="80"/>
      <c r="FU393" s="80"/>
      <c r="FV393" s="80"/>
      <c r="FW393" s="80"/>
      <c r="FX393" s="80"/>
      <c r="FY393" s="80"/>
      <c r="FZ393" s="80"/>
      <c r="GA393" s="80"/>
      <c r="GB393" s="80"/>
      <c r="GC393" s="80"/>
      <c r="GD393" s="80"/>
      <c r="GE393" s="80"/>
      <c r="GF393" s="80"/>
      <c r="GG393" s="80"/>
      <c r="GH393" s="80"/>
      <c r="GI393" s="80"/>
      <c r="GJ393" s="80"/>
      <c r="GK393" s="80"/>
      <c r="GL393" s="80"/>
      <c r="GM393" s="80"/>
      <c r="GN393" s="80"/>
      <c r="GO393" s="80"/>
      <c r="GP393" s="80"/>
      <c r="GQ393" s="80"/>
      <c r="GR393" s="80"/>
      <c r="GS393" s="80"/>
      <c r="GT393" s="80"/>
      <c r="GU393" s="80"/>
      <c r="GV393" s="80"/>
      <c r="GW393" s="80"/>
      <c r="GX393" s="80"/>
      <c r="GY393" s="80"/>
      <c r="GZ393" s="80"/>
      <c r="HA393" s="80"/>
      <c r="HB393" s="80"/>
      <c r="HC393" s="80"/>
      <c r="HD393" s="80"/>
      <c r="HE393" s="80"/>
      <c r="HF393" s="80"/>
      <c r="HG393" s="80"/>
      <c r="HH393" s="80"/>
      <c r="HI393" s="80"/>
      <c r="HJ393" s="80"/>
      <c r="HK393" s="80"/>
      <c r="HL393" s="80"/>
      <c r="HM393" s="80"/>
      <c r="HN393" s="80"/>
      <c r="HO393" s="80"/>
      <c r="HP393" s="80"/>
      <c r="HQ393" s="80"/>
      <c r="HR393" s="80"/>
      <c r="HS393" s="80"/>
      <c r="HT393" s="80"/>
      <c r="HU393" s="80"/>
      <c r="HV393" s="80"/>
      <c r="HW393" s="80"/>
      <c r="HX393" s="80"/>
      <c r="HY393" s="80"/>
      <c r="HZ393" s="80"/>
      <c r="IA393" s="80"/>
      <c r="IB393" s="80"/>
      <c r="IC393" s="80"/>
      <c r="ID393" s="80"/>
      <c r="IE393" s="80"/>
      <c r="IF393" s="80"/>
      <c r="IG393" s="80"/>
      <c r="IH393" s="80"/>
      <c r="II393" s="80"/>
      <c r="IJ393" s="80"/>
      <c r="IK393" s="80"/>
      <c r="IL393" s="80"/>
      <c r="IM393" s="80"/>
      <c r="IN393" s="80"/>
      <c r="IO393" s="80"/>
      <c r="IP393" s="80"/>
      <c r="IQ393" s="80"/>
      <c r="IR393" s="80"/>
      <c r="IS393" s="80"/>
      <c r="IT393" s="80"/>
      <c r="IU393" s="80"/>
      <c r="IV393" s="80"/>
      <c r="IW393" s="80"/>
      <c r="IX393" s="80"/>
      <c r="IY393" s="80"/>
      <c r="IZ393" s="80"/>
      <c r="JA393" s="80"/>
      <c r="JB393" s="80"/>
      <c r="JC393" s="80"/>
      <c r="JD393" s="80"/>
      <c r="JE393" s="80"/>
      <c r="JF393" s="80"/>
      <c r="JG393" s="80"/>
      <c r="JH393" s="80"/>
      <c r="JI393" s="80"/>
      <c r="JJ393" s="80"/>
      <c r="JK393" s="80"/>
      <c r="JL393" s="80"/>
      <c r="JM393" s="80"/>
      <c r="JN393" s="80"/>
      <c r="JO393" s="80"/>
      <c r="JP393" s="80"/>
      <c r="JQ393" s="80"/>
      <c r="JR393" s="80"/>
      <c r="JS393" s="80"/>
      <c r="JT393" s="80"/>
      <c r="JU393" s="80"/>
      <c r="JV393" s="80">
        <v>12</v>
      </c>
      <c r="JW393" s="80"/>
      <c r="JX393" s="80"/>
      <c r="JY393" s="80">
        <v>11777</v>
      </c>
      <c r="JZ393" s="80"/>
      <c r="KA393" s="80"/>
      <c r="KB393" s="80"/>
      <c r="KC393" s="80"/>
      <c r="KD393" s="80"/>
      <c r="KE393" s="80"/>
      <c r="KF393" s="80"/>
      <c r="KG393" s="80"/>
      <c r="KH393" s="80"/>
      <c r="KI393" s="80"/>
      <c r="KJ393" s="80"/>
      <c r="KK393" s="80"/>
      <c r="KL393" s="80"/>
      <c r="KM393" s="80"/>
      <c r="KN393" s="80"/>
      <c r="KO393" s="80"/>
      <c r="KP393" s="80"/>
      <c r="KQ393" s="80"/>
      <c r="KR393" s="80"/>
      <c r="KS393" s="80"/>
      <c r="KT393" s="80"/>
      <c r="KU393" s="80"/>
      <c r="KV393" s="80"/>
      <c r="KW393" s="80"/>
      <c r="KX393" s="80"/>
      <c r="KY393" s="80"/>
      <c r="KZ393" s="80"/>
      <c r="LA393" s="80"/>
      <c r="LB393" s="80"/>
      <c r="LC393" s="80"/>
      <c r="LD393" s="80"/>
      <c r="LE393" s="80"/>
      <c r="LF393" s="80"/>
      <c r="LG393" s="80"/>
      <c r="LH393" s="80"/>
      <c r="LI393" s="80"/>
      <c r="LJ393" s="80"/>
      <c r="LK393" s="80"/>
      <c r="LL393" s="80"/>
      <c r="LM393" s="80"/>
      <c r="LN393" s="80"/>
      <c r="LO393" s="80"/>
      <c r="LP393" s="80"/>
      <c r="LQ393" s="80"/>
      <c r="LR393" s="80"/>
      <c r="LS393" s="80"/>
      <c r="LT393" s="80"/>
      <c r="LU393" s="80"/>
      <c r="LV393" s="80"/>
      <c r="LW393" s="80"/>
      <c r="LX393" s="80"/>
      <c r="LY393" s="80"/>
      <c r="LZ393" s="80"/>
      <c r="MA393" s="80"/>
      <c r="MB393" s="80"/>
      <c r="MC393" s="80"/>
      <c r="MD393" s="80"/>
      <c r="ME393" s="80"/>
      <c r="MF393" s="80"/>
      <c r="MG393" s="80"/>
      <c r="MH393" s="80"/>
      <c r="MI393" s="80"/>
      <c r="MJ393" s="80"/>
      <c r="MK393" s="80"/>
      <c r="ML393" s="80"/>
      <c r="MM393" s="80"/>
      <c r="MN393" s="80"/>
      <c r="MO393" s="80"/>
      <c r="MP393" s="80"/>
      <c r="MQ393" s="80"/>
      <c r="MR393" s="80"/>
      <c r="MS393" s="80"/>
      <c r="MT393" s="80"/>
      <c r="MU393" s="80"/>
      <c r="MV393" s="80"/>
      <c r="MW393" s="80"/>
      <c r="MX393" s="80"/>
      <c r="MY393" s="80"/>
      <c r="MZ393" s="80"/>
      <c r="NA393" s="80"/>
      <c r="NB393" s="80"/>
      <c r="NC393" s="80"/>
      <c r="ND393" s="80"/>
      <c r="NE393" s="80"/>
      <c r="NF393" s="80"/>
      <c r="NG393" s="80"/>
      <c r="NH393" s="80"/>
      <c r="NI393" s="80"/>
      <c r="NJ393" s="80"/>
      <c r="NK393" s="80"/>
      <c r="NL393" s="80"/>
      <c r="NM393" s="80"/>
      <c r="NN393" s="80"/>
      <c r="NO393" s="80"/>
      <c r="NP393" s="80"/>
      <c r="NQ393" s="80"/>
      <c r="NR393" s="80"/>
      <c r="NS393" s="80"/>
      <c r="NT393" s="80"/>
      <c r="NU393" s="80"/>
      <c r="NV393" s="80"/>
      <c r="NW393" s="80"/>
      <c r="NX393" s="80"/>
      <c r="NY393" s="80"/>
      <c r="NZ393" s="80"/>
      <c r="OA393" s="80"/>
      <c r="OB393" s="79">
        <v>11789</v>
      </c>
    </row>
    <row r="394" spans="1:392" ht="13.15">
      <c r="A394" s="27" t="s">
        <v>563</v>
      </c>
      <c r="B394" s="23" t="s">
        <v>562</v>
      </c>
      <c r="C394" s="80"/>
      <c r="D394" s="80"/>
      <c r="E394" s="80"/>
      <c r="F394" s="80"/>
      <c r="G394" s="80"/>
      <c r="H394" s="80"/>
      <c r="I394" s="80"/>
      <c r="J394" s="80"/>
      <c r="K394" s="80"/>
      <c r="L394" s="80"/>
      <c r="M394" s="80"/>
      <c r="N394" s="80"/>
      <c r="O394" s="80"/>
      <c r="P394" s="80"/>
      <c r="Q394" s="80"/>
      <c r="R394" s="80"/>
      <c r="S394" s="80"/>
      <c r="T394" s="80"/>
      <c r="U394" s="80"/>
      <c r="V394" s="80"/>
      <c r="W394" s="80"/>
      <c r="X394" s="80">
        <v>30241</v>
      </c>
      <c r="Y394" s="80"/>
      <c r="Z394" s="80"/>
      <c r="AA394" s="80"/>
      <c r="AB394" s="80"/>
      <c r="AC394" s="80"/>
      <c r="AD394" s="80"/>
      <c r="AE394" s="80"/>
      <c r="AF394" s="80"/>
      <c r="AG394" s="80"/>
      <c r="AH394" s="80"/>
      <c r="AI394" s="80"/>
      <c r="AJ394" s="80"/>
      <c r="AK394" s="80"/>
      <c r="AL394" s="80"/>
      <c r="AM394" s="80"/>
      <c r="AN394" s="80"/>
      <c r="AO394" s="80"/>
      <c r="AP394" s="80"/>
      <c r="AQ394" s="80"/>
      <c r="AR394" s="80"/>
      <c r="AS394" s="80"/>
      <c r="AT394" s="80"/>
      <c r="AU394" s="80"/>
      <c r="AV394" s="80"/>
      <c r="AW394" s="80"/>
      <c r="AX394" s="80"/>
      <c r="AY394" s="80"/>
      <c r="AZ394" s="80"/>
      <c r="BA394" s="80"/>
      <c r="BB394" s="80"/>
      <c r="BC394" s="80"/>
      <c r="BD394" s="80"/>
      <c r="BE394" s="80"/>
      <c r="BF394" s="80"/>
      <c r="BG394" s="80"/>
      <c r="BH394" s="80"/>
      <c r="BI394" s="80"/>
      <c r="BJ394" s="80"/>
      <c r="BK394" s="80"/>
      <c r="BL394" s="80"/>
      <c r="BM394" s="80"/>
      <c r="BN394" s="80"/>
      <c r="BO394" s="81"/>
      <c r="BP394" s="80"/>
      <c r="BQ394" s="80"/>
      <c r="BR394" s="80"/>
      <c r="BS394" s="80"/>
      <c r="BT394" s="80"/>
      <c r="BU394" s="80"/>
      <c r="BV394" s="80"/>
      <c r="BW394" s="80"/>
      <c r="BX394" s="80"/>
      <c r="BY394" s="80"/>
      <c r="BZ394" s="80"/>
      <c r="CA394" s="80"/>
      <c r="CB394" s="80"/>
      <c r="CC394" s="80"/>
      <c r="CD394" s="80"/>
      <c r="CE394" s="80"/>
      <c r="CF394" s="80"/>
      <c r="CG394" s="80"/>
      <c r="CH394" s="80"/>
      <c r="CI394" s="80"/>
      <c r="CJ394" s="80"/>
      <c r="CK394" s="80"/>
      <c r="CL394" s="80"/>
      <c r="CM394" s="80"/>
      <c r="CN394" s="80"/>
      <c r="CO394" s="80"/>
      <c r="CP394" s="80"/>
      <c r="CQ394" s="80"/>
      <c r="CR394" s="80"/>
      <c r="CS394" s="80"/>
      <c r="CT394" s="80"/>
      <c r="CU394" s="80"/>
      <c r="CV394" s="80"/>
      <c r="CW394" s="80"/>
      <c r="CX394" s="80"/>
      <c r="CY394" s="80"/>
      <c r="CZ394" s="80"/>
      <c r="DA394" s="80"/>
      <c r="DB394" s="80"/>
      <c r="DC394" s="80"/>
      <c r="DD394" s="80"/>
      <c r="DE394" s="80"/>
      <c r="DF394" s="80"/>
      <c r="DG394" s="80"/>
      <c r="DH394" s="80"/>
      <c r="DI394" s="80"/>
      <c r="DJ394" s="80"/>
      <c r="DK394" s="80"/>
      <c r="DL394" s="80"/>
      <c r="DM394" s="80"/>
      <c r="DN394" s="80"/>
      <c r="DO394" s="80"/>
      <c r="DP394" s="80"/>
      <c r="DQ394" s="80"/>
      <c r="DR394" s="80"/>
      <c r="DS394" s="80"/>
      <c r="DT394" s="80"/>
      <c r="DU394" s="80"/>
      <c r="DV394" s="80"/>
      <c r="DW394" s="80"/>
      <c r="DX394" s="80"/>
      <c r="DY394" s="80"/>
      <c r="DZ394" s="80"/>
      <c r="EA394" s="80"/>
      <c r="EB394" s="80"/>
      <c r="EC394" s="80"/>
      <c r="ED394" s="80"/>
      <c r="EE394" s="80"/>
      <c r="EF394" s="80"/>
      <c r="EG394" s="80"/>
      <c r="EH394" s="80"/>
      <c r="EI394" s="80"/>
      <c r="EJ394" s="80"/>
      <c r="EK394" s="80"/>
      <c r="EL394" s="80"/>
      <c r="EM394" s="80"/>
      <c r="EN394" s="80"/>
      <c r="EO394" s="80"/>
      <c r="EP394" s="80"/>
      <c r="EQ394" s="80"/>
      <c r="ER394" s="80"/>
      <c r="ES394" s="80"/>
      <c r="ET394" s="80"/>
      <c r="EU394" s="80"/>
      <c r="EV394" s="80"/>
      <c r="EW394" s="80"/>
      <c r="EX394" s="80"/>
      <c r="EY394" s="80"/>
      <c r="EZ394" s="80"/>
      <c r="FA394" s="80"/>
      <c r="FB394" s="80"/>
      <c r="FC394" s="80"/>
      <c r="FD394" s="80"/>
      <c r="FE394" s="80"/>
      <c r="FF394" s="80"/>
      <c r="FG394" s="80"/>
      <c r="FH394" s="80"/>
      <c r="FI394" s="80"/>
      <c r="FJ394" s="80"/>
      <c r="FK394" s="80"/>
      <c r="FL394" s="80"/>
      <c r="FM394" s="80"/>
      <c r="FN394" s="80"/>
      <c r="FO394" s="80"/>
      <c r="FP394" s="80"/>
      <c r="FQ394" s="80"/>
      <c r="FR394" s="80"/>
      <c r="FS394" s="80"/>
      <c r="FT394" s="80"/>
      <c r="FU394" s="80"/>
      <c r="FV394" s="80"/>
      <c r="FW394" s="80"/>
      <c r="FX394" s="80"/>
      <c r="FY394" s="80"/>
      <c r="FZ394" s="80"/>
      <c r="GA394" s="80"/>
      <c r="GB394" s="80"/>
      <c r="GC394" s="80"/>
      <c r="GD394" s="80"/>
      <c r="GE394" s="80"/>
      <c r="GF394" s="80"/>
      <c r="GG394" s="80"/>
      <c r="GH394" s="80"/>
      <c r="GI394" s="80"/>
      <c r="GJ394" s="80"/>
      <c r="GK394" s="80"/>
      <c r="GL394" s="80"/>
      <c r="GM394" s="80"/>
      <c r="GN394" s="80"/>
      <c r="GO394" s="80"/>
      <c r="GP394" s="80"/>
      <c r="GQ394" s="80"/>
      <c r="GR394" s="80"/>
      <c r="GS394" s="80"/>
      <c r="GT394" s="80"/>
      <c r="GU394" s="80"/>
      <c r="GV394" s="80"/>
      <c r="GW394" s="80"/>
      <c r="GX394" s="80"/>
      <c r="GY394" s="80"/>
      <c r="GZ394" s="80"/>
      <c r="HA394" s="80"/>
      <c r="HB394" s="80"/>
      <c r="HC394" s="80"/>
      <c r="HD394" s="80"/>
      <c r="HE394" s="80"/>
      <c r="HF394" s="80"/>
      <c r="HG394" s="80"/>
      <c r="HH394" s="80"/>
      <c r="HI394" s="80"/>
      <c r="HJ394" s="80"/>
      <c r="HK394" s="80"/>
      <c r="HL394" s="80"/>
      <c r="HM394" s="80"/>
      <c r="HN394" s="80"/>
      <c r="HO394" s="80"/>
      <c r="HP394" s="80"/>
      <c r="HQ394" s="80"/>
      <c r="HR394" s="80"/>
      <c r="HS394" s="80"/>
      <c r="HT394" s="80"/>
      <c r="HU394" s="80"/>
      <c r="HV394" s="80"/>
      <c r="HW394" s="80"/>
      <c r="HX394" s="80"/>
      <c r="HY394" s="80"/>
      <c r="HZ394" s="80"/>
      <c r="IA394" s="80"/>
      <c r="IB394" s="80"/>
      <c r="IC394" s="80"/>
      <c r="ID394" s="80"/>
      <c r="IE394" s="80"/>
      <c r="IF394" s="80"/>
      <c r="IG394" s="80"/>
      <c r="IH394" s="80"/>
      <c r="II394" s="80"/>
      <c r="IJ394" s="80"/>
      <c r="IK394" s="80"/>
      <c r="IL394" s="80"/>
      <c r="IM394" s="80"/>
      <c r="IN394" s="80"/>
      <c r="IO394" s="80"/>
      <c r="IP394" s="80"/>
      <c r="IQ394" s="80"/>
      <c r="IR394" s="80"/>
      <c r="IS394" s="80"/>
      <c r="IT394" s="80"/>
      <c r="IU394" s="80"/>
      <c r="IV394" s="80"/>
      <c r="IW394" s="80"/>
      <c r="IX394" s="80"/>
      <c r="IY394" s="80"/>
      <c r="IZ394" s="80"/>
      <c r="JA394" s="80"/>
      <c r="JB394" s="80"/>
      <c r="JC394" s="80"/>
      <c r="JD394" s="80"/>
      <c r="JE394" s="80"/>
      <c r="JF394" s="80"/>
      <c r="JG394" s="80"/>
      <c r="JH394" s="80"/>
      <c r="JI394" s="80"/>
      <c r="JJ394" s="80"/>
      <c r="JK394" s="80"/>
      <c r="JL394" s="80"/>
      <c r="JM394" s="80"/>
      <c r="JN394" s="80"/>
      <c r="JO394" s="80"/>
      <c r="JP394" s="80"/>
      <c r="JQ394" s="80"/>
      <c r="JR394" s="80"/>
      <c r="JS394" s="80"/>
      <c r="JT394" s="80"/>
      <c r="JU394" s="80"/>
      <c r="JV394" s="80"/>
      <c r="JW394" s="80"/>
      <c r="JX394" s="80"/>
      <c r="JY394" s="80"/>
      <c r="JZ394" s="80"/>
      <c r="KA394" s="80"/>
      <c r="KB394" s="80"/>
      <c r="KC394" s="80"/>
      <c r="KD394" s="80"/>
      <c r="KE394" s="80"/>
      <c r="KF394" s="80"/>
      <c r="KG394" s="80"/>
      <c r="KH394" s="80"/>
      <c r="KI394" s="80"/>
      <c r="KJ394" s="80"/>
      <c r="KK394" s="80"/>
      <c r="KL394" s="80"/>
      <c r="KM394" s="80"/>
      <c r="KN394" s="80"/>
      <c r="KO394" s="80"/>
      <c r="KP394" s="80"/>
      <c r="KQ394" s="80"/>
      <c r="KR394" s="80"/>
      <c r="KS394" s="80"/>
      <c r="KT394" s="80"/>
      <c r="KU394" s="80"/>
      <c r="KV394" s="80"/>
      <c r="KW394" s="80"/>
      <c r="KX394" s="80"/>
      <c r="KY394" s="80"/>
      <c r="KZ394" s="80"/>
      <c r="LA394" s="80"/>
      <c r="LB394" s="80"/>
      <c r="LC394" s="80"/>
      <c r="LD394" s="80"/>
      <c r="LE394" s="80"/>
      <c r="LF394" s="80"/>
      <c r="LG394" s="80"/>
      <c r="LH394" s="80"/>
      <c r="LI394" s="80"/>
      <c r="LJ394" s="80"/>
      <c r="LK394" s="80"/>
      <c r="LL394" s="80"/>
      <c r="LM394" s="80"/>
      <c r="LN394" s="80"/>
      <c r="LO394" s="80"/>
      <c r="LP394" s="80"/>
      <c r="LQ394" s="80"/>
      <c r="LR394" s="80"/>
      <c r="LS394" s="80"/>
      <c r="LT394" s="80"/>
      <c r="LU394" s="80"/>
      <c r="LV394" s="80"/>
      <c r="LW394" s="80"/>
      <c r="LX394" s="80"/>
      <c r="LY394" s="80"/>
      <c r="LZ394" s="80"/>
      <c r="MA394" s="80"/>
      <c r="MB394" s="80"/>
      <c r="MC394" s="80"/>
      <c r="MD394" s="80"/>
      <c r="ME394" s="80"/>
      <c r="MF394" s="80"/>
      <c r="MG394" s="80"/>
      <c r="MH394" s="80"/>
      <c r="MI394" s="80"/>
      <c r="MJ394" s="80"/>
      <c r="MK394" s="80"/>
      <c r="ML394" s="80"/>
      <c r="MM394" s="80"/>
      <c r="MN394" s="80"/>
      <c r="MO394" s="80"/>
      <c r="MP394" s="80"/>
      <c r="MQ394" s="80"/>
      <c r="MR394" s="80"/>
      <c r="MS394" s="80"/>
      <c r="MT394" s="80"/>
      <c r="MU394" s="80"/>
      <c r="MV394" s="80"/>
      <c r="MW394" s="80"/>
      <c r="MX394" s="80"/>
      <c r="MY394" s="80"/>
      <c r="MZ394" s="80"/>
      <c r="NA394" s="80"/>
      <c r="NB394" s="80"/>
      <c r="NC394" s="80"/>
      <c r="ND394" s="80"/>
      <c r="NE394" s="80"/>
      <c r="NF394" s="80"/>
      <c r="NG394" s="80"/>
      <c r="NH394" s="80"/>
      <c r="NI394" s="80"/>
      <c r="NJ394" s="80"/>
      <c r="NK394" s="80"/>
      <c r="NL394" s="80"/>
      <c r="NM394" s="80"/>
      <c r="NN394" s="80"/>
      <c r="NO394" s="80"/>
      <c r="NP394" s="80"/>
      <c r="NQ394" s="80"/>
      <c r="NR394" s="80"/>
      <c r="NS394" s="80"/>
      <c r="NT394" s="80"/>
      <c r="NU394" s="80"/>
      <c r="NV394" s="80"/>
      <c r="NW394" s="80"/>
      <c r="NX394" s="80"/>
      <c r="NY394" s="80"/>
      <c r="NZ394" s="80"/>
      <c r="OA394" s="80"/>
      <c r="OB394" s="79">
        <v>30241</v>
      </c>
    </row>
    <row r="395" spans="1:392" ht="13.15">
      <c r="A395" s="27" t="s">
        <v>565</v>
      </c>
      <c r="B395" s="23" t="s">
        <v>564</v>
      </c>
      <c r="C395" s="80"/>
      <c r="D395" s="80"/>
      <c r="E395" s="80"/>
      <c r="F395" s="80"/>
      <c r="G395" s="80"/>
      <c r="H395" s="80"/>
      <c r="I395" s="80"/>
      <c r="J395" s="80"/>
      <c r="K395" s="80"/>
      <c r="L395" s="80"/>
      <c r="M395" s="80"/>
      <c r="N395" s="80"/>
      <c r="O395" s="80"/>
      <c r="P395" s="80"/>
      <c r="Q395" s="80"/>
      <c r="R395" s="80"/>
      <c r="S395" s="80"/>
      <c r="T395" s="80"/>
      <c r="U395" s="80"/>
      <c r="V395" s="80"/>
      <c r="W395" s="80"/>
      <c r="X395" s="80">
        <v>10</v>
      </c>
      <c r="Y395" s="80">
        <v>8793</v>
      </c>
      <c r="Z395" s="80">
        <v>44384</v>
      </c>
      <c r="AA395" s="80"/>
      <c r="AB395" s="80"/>
      <c r="AC395" s="80"/>
      <c r="AD395" s="80"/>
      <c r="AE395" s="80"/>
      <c r="AF395" s="80"/>
      <c r="AG395" s="80"/>
      <c r="AH395" s="80"/>
      <c r="AI395" s="80"/>
      <c r="AJ395" s="80"/>
      <c r="AK395" s="80"/>
      <c r="AL395" s="80"/>
      <c r="AM395" s="80"/>
      <c r="AN395" s="80"/>
      <c r="AO395" s="80"/>
      <c r="AP395" s="80"/>
      <c r="AQ395" s="80"/>
      <c r="AR395" s="80"/>
      <c r="AS395" s="80"/>
      <c r="AT395" s="80"/>
      <c r="AU395" s="80"/>
      <c r="AV395" s="80"/>
      <c r="AW395" s="80"/>
      <c r="AX395" s="80"/>
      <c r="AY395" s="80"/>
      <c r="AZ395" s="80"/>
      <c r="BA395" s="80"/>
      <c r="BB395" s="80"/>
      <c r="BC395" s="80"/>
      <c r="BD395" s="80"/>
      <c r="BE395" s="80"/>
      <c r="BF395" s="80"/>
      <c r="BG395" s="80"/>
      <c r="BH395" s="80"/>
      <c r="BI395" s="80"/>
      <c r="BJ395" s="80"/>
      <c r="BK395" s="80"/>
      <c r="BL395" s="80"/>
      <c r="BM395" s="80"/>
      <c r="BN395" s="80"/>
      <c r="BO395" s="81"/>
      <c r="BP395" s="80"/>
      <c r="BQ395" s="80"/>
      <c r="BR395" s="80"/>
      <c r="BS395" s="80"/>
      <c r="BT395" s="80"/>
      <c r="BU395" s="80"/>
      <c r="BV395" s="80"/>
      <c r="BW395" s="80"/>
      <c r="BX395" s="80"/>
      <c r="BY395" s="80"/>
      <c r="BZ395" s="80"/>
      <c r="CA395" s="80"/>
      <c r="CB395" s="80"/>
      <c r="CC395" s="80"/>
      <c r="CD395" s="80"/>
      <c r="CE395" s="80"/>
      <c r="CF395" s="80"/>
      <c r="CG395" s="80"/>
      <c r="CH395" s="80"/>
      <c r="CI395" s="80"/>
      <c r="CJ395" s="80"/>
      <c r="CK395" s="80"/>
      <c r="CL395" s="80"/>
      <c r="CM395" s="80"/>
      <c r="CN395" s="80"/>
      <c r="CO395" s="80"/>
      <c r="CP395" s="80"/>
      <c r="CQ395" s="80"/>
      <c r="CR395" s="80"/>
      <c r="CS395" s="80"/>
      <c r="CT395" s="80"/>
      <c r="CU395" s="80"/>
      <c r="CV395" s="80"/>
      <c r="CW395" s="80"/>
      <c r="CX395" s="80"/>
      <c r="CY395" s="80"/>
      <c r="CZ395" s="80"/>
      <c r="DA395" s="80"/>
      <c r="DB395" s="80"/>
      <c r="DC395" s="80"/>
      <c r="DD395" s="80"/>
      <c r="DE395" s="80"/>
      <c r="DF395" s="80"/>
      <c r="DG395" s="80"/>
      <c r="DH395" s="80"/>
      <c r="DI395" s="80"/>
      <c r="DJ395" s="80"/>
      <c r="DK395" s="80"/>
      <c r="DL395" s="80"/>
      <c r="DM395" s="80"/>
      <c r="DN395" s="80"/>
      <c r="DO395" s="80"/>
      <c r="DP395" s="80"/>
      <c r="DQ395" s="80"/>
      <c r="DR395" s="80"/>
      <c r="DS395" s="80"/>
      <c r="DT395" s="80"/>
      <c r="DU395" s="80"/>
      <c r="DV395" s="80"/>
      <c r="DW395" s="80"/>
      <c r="DX395" s="80"/>
      <c r="DY395" s="80"/>
      <c r="DZ395" s="80"/>
      <c r="EA395" s="80"/>
      <c r="EB395" s="80"/>
      <c r="EC395" s="80"/>
      <c r="ED395" s="80"/>
      <c r="EE395" s="80"/>
      <c r="EF395" s="80"/>
      <c r="EG395" s="80"/>
      <c r="EH395" s="80"/>
      <c r="EI395" s="80"/>
      <c r="EJ395" s="80"/>
      <c r="EK395" s="80"/>
      <c r="EL395" s="80"/>
      <c r="EM395" s="80"/>
      <c r="EN395" s="80"/>
      <c r="EO395" s="80"/>
      <c r="EP395" s="80"/>
      <c r="EQ395" s="80"/>
      <c r="ER395" s="80"/>
      <c r="ES395" s="80"/>
      <c r="ET395" s="80"/>
      <c r="EU395" s="80"/>
      <c r="EV395" s="80"/>
      <c r="EW395" s="80"/>
      <c r="EX395" s="80"/>
      <c r="EY395" s="80"/>
      <c r="EZ395" s="80"/>
      <c r="FA395" s="80"/>
      <c r="FB395" s="80"/>
      <c r="FC395" s="80"/>
      <c r="FD395" s="80"/>
      <c r="FE395" s="80"/>
      <c r="FF395" s="80"/>
      <c r="FG395" s="80"/>
      <c r="FH395" s="80"/>
      <c r="FI395" s="80"/>
      <c r="FJ395" s="80"/>
      <c r="FK395" s="80"/>
      <c r="FL395" s="80"/>
      <c r="FM395" s="80"/>
      <c r="FN395" s="80"/>
      <c r="FO395" s="80"/>
      <c r="FP395" s="80"/>
      <c r="FQ395" s="80"/>
      <c r="FR395" s="80"/>
      <c r="FS395" s="80"/>
      <c r="FT395" s="80"/>
      <c r="FU395" s="80"/>
      <c r="FV395" s="80"/>
      <c r="FW395" s="80"/>
      <c r="FX395" s="80"/>
      <c r="FY395" s="80"/>
      <c r="FZ395" s="80"/>
      <c r="GA395" s="80"/>
      <c r="GB395" s="80"/>
      <c r="GC395" s="80"/>
      <c r="GD395" s="80"/>
      <c r="GE395" s="80"/>
      <c r="GF395" s="80"/>
      <c r="GG395" s="80"/>
      <c r="GH395" s="80"/>
      <c r="GI395" s="80"/>
      <c r="GJ395" s="80"/>
      <c r="GK395" s="80"/>
      <c r="GL395" s="80"/>
      <c r="GM395" s="80"/>
      <c r="GN395" s="80"/>
      <c r="GO395" s="80"/>
      <c r="GP395" s="80"/>
      <c r="GQ395" s="80"/>
      <c r="GR395" s="80"/>
      <c r="GS395" s="80"/>
      <c r="GT395" s="80"/>
      <c r="GU395" s="80"/>
      <c r="GV395" s="80"/>
      <c r="GW395" s="80"/>
      <c r="GX395" s="80"/>
      <c r="GY395" s="80"/>
      <c r="GZ395" s="80"/>
      <c r="HA395" s="80"/>
      <c r="HB395" s="80"/>
      <c r="HC395" s="80"/>
      <c r="HD395" s="80"/>
      <c r="HE395" s="80"/>
      <c r="HF395" s="80"/>
      <c r="HG395" s="80"/>
      <c r="HH395" s="80"/>
      <c r="HI395" s="80"/>
      <c r="HJ395" s="80"/>
      <c r="HK395" s="80"/>
      <c r="HL395" s="80"/>
      <c r="HM395" s="80"/>
      <c r="HN395" s="80"/>
      <c r="HO395" s="80"/>
      <c r="HP395" s="80"/>
      <c r="HQ395" s="80"/>
      <c r="HR395" s="80"/>
      <c r="HS395" s="80"/>
      <c r="HT395" s="80"/>
      <c r="HU395" s="80"/>
      <c r="HV395" s="80"/>
      <c r="HW395" s="80"/>
      <c r="HX395" s="80"/>
      <c r="HY395" s="80"/>
      <c r="HZ395" s="80"/>
      <c r="IA395" s="80"/>
      <c r="IB395" s="80"/>
      <c r="IC395" s="80"/>
      <c r="ID395" s="80"/>
      <c r="IE395" s="80"/>
      <c r="IF395" s="80"/>
      <c r="IG395" s="80"/>
      <c r="IH395" s="80"/>
      <c r="II395" s="80"/>
      <c r="IJ395" s="80"/>
      <c r="IK395" s="80"/>
      <c r="IL395" s="80"/>
      <c r="IM395" s="80"/>
      <c r="IN395" s="80"/>
      <c r="IO395" s="80"/>
      <c r="IP395" s="80"/>
      <c r="IQ395" s="80"/>
      <c r="IR395" s="80"/>
      <c r="IS395" s="80"/>
      <c r="IT395" s="80"/>
      <c r="IU395" s="80"/>
      <c r="IV395" s="80"/>
      <c r="IW395" s="80"/>
      <c r="IX395" s="80"/>
      <c r="IY395" s="80"/>
      <c r="IZ395" s="80"/>
      <c r="JA395" s="80"/>
      <c r="JB395" s="80"/>
      <c r="JC395" s="80"/>
      <c r="JD395" s="80"/>
      <c r="JE395" s="80"/>
      <c r="JF395" s="80"/>
      <c r="JG395" s="80"/>
      <c r="JH395" s="80"/>
      <c r="JI395" s="80"/>
      <c r="JJ395" s="80"/>
      <c r="JK395" s="80"/>
      <c r="JL395" s="80"/>
      <c r="JM395" s="80"/>
      <c r="JN395" s="80"/>
      <c r="JO395" s="80"/>
      <c r="JP395" s="80"/>
      <c r="JQ395" s="80"/>
      <c r="JR395" s="80"/>
      <c r="JS395" s="80"/>
      <c r="JT395" s="80">
        <v>2057</v>
      </c>
      <c r="JU395" s="80"/>
      <c r="JV395" s="80">
        <v>116</v>
      </c>
      <c r="JW395" s="80">
        <v>206</v>
      </c>
      <c r="JX395" s="80"/>
      <c r="JY395" s="80"/>
      <c r="JZ395" s="80"/>
      <c r="KA395" s="80">
        <v>9696</v>
      </c>
      <c r="KB395" s="80"/>
      <c r="KC395" s="80"/>
      <c r="KD395" s="80"/>
      <c r="KE395" s="80"/>
      <c r="KF395" s="80"/>
      <c r="KG395" s="80"/>
      <c r="KH395" s="80"/>
      <c r="KI395" s="80"/>
      <c r="KJ395" s="80"/>
      <c r="KK395" s="80"/>
      <c r="KL395" s="80"/>
      <c r="KM395" s="80"/>
      <c r="KN395" s="80"/>
      <c r="KO395" s="80"/>
      <c r="KP395" s="80"/>
      <c r="KQ395" s="80"/>
      <c r="KR395" s="80"/>
      <c r="KS395" s="80">
        <v>14</v>
      </c>
      <c r="KT395" s="80"/>
      <c r="KU395" s="80"/>
      <c r="KV395" s="80"/>
      <c r="KW395" s="80">
        <v>3</v>
      </c>
      <c r="KX395" s="80"/>
      <c r="KY395" s="80"/>
      <c r="KZ395" s="80">
        <v>5545</v>
      </c>
      <c r="LA395" s="80">
        <v>15479</v>
      </c>
      <c r="LB395" s="80"/>
      <c r="LC395" s="80"/>
      <c r="LD395" s="80"/>
      <c r="LE395" s="80"/>
      <c r="LF395" s="80"/>
      <c r="LG395" s="80"/>
      <c r="LH395" s="80"/>
      <c r="LI395" s="80"/>
      <c r="LJ395" s="80"/>
      <c r="LK395" s="80"/>
      <c r="LL395" s="80"/>
      <c r="LM395" s="80"/>
      <c r="LN395" s="80"/>
      <c r="LO395" s="80"/>
      <c r="LP395" s="80"/>
      <c r="LQ395" s="80"/>
      <c r="LR395" s="80"/>
      <c r="LS395" s="80"/>
      <c r="LT395" s="80"/>
      <c r="LU395" s="80"/>
      <c r="LV395" s="80"/>
      <c r="LW395" s="80"/>
      <c r="LX395" s="80"/>
      <c r="LY395" s="80"/>
      <c r="LZ395" s="80"/>
      <c r="MA395" s="80"/>
      <c r="MB395" s="80"/>
      <c r="MC395" s="80"/>
      <c r="MD395" s="80"/>
      <c r="ME395" s="80"/>
      <c r="MF395" s="80"/>
      <c r="MG395" s="80"/>
      <c r="MH395" s="80"/>
      <c r="MI395" s="80"/>
      <c r="MJ395" s="80"/>
      <c r="MK395" s="80"/>
      <c r="ML395" s="80"/>
      <c r="MM395" s="80"/>
      <c r="MN395" s="80"/>
      <c r="MO395" s="80"/>
      <c r="MP395" s="80"/>
      <c r="MQ395" s="80"/>
      <c r="MR395" s="80"/>
      <c r="MS395" s="80"/>
      <c r="MT395" s="80"/>
      <c r="MU395" s="80">
        <v>446</v>
      </c>
      <c r="MV395" s="80"/>
      <c r="MW395" s="80"/>
      <c r="MX395" s="80"/>
      <c r="MY395" s="80"/>
      <c r="MZ395" s="80">
        <v>25967</v>
      </c>
      <c r="NA395" s="80"/>
      <c r="NB395" s="80"/>
      <c r="NC395" s="80"/>
      <c r="ND395" s="80"/>
      <c r="NE395" s="80"/>
      <c r="NF395" s="80"/>
      <c r="NG395" s="80"/>
      <c r="NH395" s="80"/>
      <c r="NI395" s="80"/>
      <c r="NJ395" s="80"/>
      <c r="NK395" s="80"/>
      <c r="NL395" s="80"/>
      <c r="NM395" s="80">
        <v>1995</v>
      </c>
      <c r="NN395" s="80"/>
      <c r="NO395" s="80"/>
      <c r="NP395" s="80"/>
      <c r="NQ395" s="80"/>
      <c r="NR395" s="80"/>
      <c r="NS395" s="80"/>
      <c r="NT395" s="80"/>
      <c r="NU395" s="80"/>
      <c r="NV395" s="80"/>
      <c r="NW395" s="80">
        <v>67345</v>
      </c>
      <c r="NX395" s="80"/>
      <c r="NY395" s="80"/>
      <c r="NZ395" s="80"/>
      <c r="OA395" s="80"/>
      <c r="OB395" s="79">
        <v>182057</v>
      </c>
    </row>
    <row r="396" spans="1:392" s="75" customFormat="1" ht="13.15">
      <c r="A396" s="78" t="s">
        <v>1144</v>
      </c>
      <c r="B396" s="75" t="s">
        <v>1143</v>
      </c>
      <c r="C396" s="76">
        <v>21073</v>
      </c>
      <c r="D396" s="76">
        <v>54738</v>
      </c>
      <c r="E396" s="76">
        <v>18450</v>
      </c>
      <c r="F396" s="76">
        <v>18596</v>
      </c>
      <c r="G396" s="76">
        <v>18496</v>
      </c>
      <c r="H396" s="76">
        <v>19594</v>
      </c>
      <c r="I396" s="76">
        <v>54648</v>
      </c>
      <c r="J396" s="76">
        <v>35639</v>
      </c>
      <c r="K396" s="76">
        <v>23694</v>
      </c>
      <c r="L396" s="76">
        <v>33130</v>
      </c>
      <c r="M396" s="76">
        <v>21159</v>
      </c>
      <c r="N396" s="76">
        <v>7157</v>
      </c>
      <c r="O396" s="76">
        <v>23142</v>
      </c>
      <c r="P396" s="76">
        <v>235813</v>
      </c>
      <c r="Q396" s="76">
        <v>35617</v>
      </c>
      <c r="R396" s="76">
        <v>12632</v>
      </c>
      <c r="S396" s="76">
        <v>11193</v>
      </c>
      <c r="T396" s="76">
        <v>14948</v>
      </c>
      <c r="U396" s="76">
        <v>11857</v>
      </c>
      <c r="V396" s="76">
        <v>52642</v>
      </c>
      <c r="W396" s="76">
        <v>60385</v>
      </c>
      <c r="X396" s="76">
        <v>325099</v>
      </c>
      <c r="Y396" s="76">
        <v>149191</v>
      </c>
      <c r="Z396" s="76">
        <v>55564</v>
      </c>
      <c r="AA396" s="76">
        <v>144320</v>
      </c>
      <c r="AB396" s="76">
        <v>70768</v>
      </c>
      <c r="AC396" s="76">
        <v>47450</v>
      </c>
      <c r="AD396" s="76">
        <v>42136</v>
      </c>
      <c r="AE396" s="76">
        <v>93763</v>
      </c>
      <c r="AF396" s="76">
        <v>95448</v>
      </c>
      <c r="AG396" s="76">
        <v>76876</v>
      </c>
      <c r="AH396" s="76">
        <v>155843</v>
      </c>
      <c r="AI396" s="76">
        <v>157298</v>
      </c>
      <c r="AJ396" s="76">
        <v>307816</v>
      </c>
      <c r="AK396" s="76">
        <v>54048</v>
      </c>
      <c r="AL396" s="76">
        <v>182474</v>
      </c>
      <c r="AM396" s="76">
        <v>30867</v>
      </c>
      <c r="AN396" s="76">
        <v>21321</v>
      </c>
      <c r="AO396" s="76">
        <v>25009</v>
      </c>
      <c r="AP396" s="76">
        <v>23526</v>
      </c>
      <c r="AQ396" s="76">
        <v>8307</v>
      </c>
      <c r="AR396" s="76">
        <v>23256</v>
      </c>
      <c r="AS396" s="76">
        <v>10181</v>
      </c>
      <c r="AT396" s="76">
        <v>33750</v>
      </c>
      <c r="AU396" s="76">
        <v>8737</v>
      </c>
      <c r="AV396" s="76">
        <v>11956</v>
      </c>
      <c r="AW396" s="76">
        <v>7363</v>
      </c>
      <c r="AX396" s="76">
        <v>4123</v>
      </c>
      <c r="AY396" s="76">
        <v>4195</v>
      </c>
      <c r="AZ396" s="76">
        <v>3003</v>
      </c>
      <c r="BA396" s="76">
        <v>5814</v>
      </c>
      <c r="BB396" s="76">
        <v>3190</v>
      </c>
      <c r="BC396" s="76">
        <v>117517</v>
      </c>
      <c r="BD396" s="76">
        <v>8776</v>
      </c>
      <c r="BE396" s="76">
        <v>15831</v>
      </c>
      <c r="BF396" s="76">
        <v>25169</v>
      </c>
      <c r="BG396" s="76">
        <v>7211</v>
      </c>
      <c r="BH396" s="76">
        <v>11807</v>
      </c>
      <c r="BI396" s="76">
        <v>24384</v>
      </c>
      <c r="BJ396" s="76">
        <v>14144</v>
      </c>
      <c r="BK396" s="76">
        <v>18038</v>
      </c>
      <c r="BL396" s="76">
        <v>13553</v>
      </c>
      <c r="BM396" s="76">
        <v>12990</v>
      </c>
      <c r="BN396" s="76">
        <v>7781</v>
      </c>
      <c r="BO396" s="77">
        <v>12682</v>
      </c>
      <c r="BP396" s="76">
        <v>9790</v>
      </c>
      <c r="BQ396" s="76">
        <v>42977</v>
      </c>
      <c r="BR396" s="76">
        <v>42606</v>
      </c>
      <c r="BS396" s="76">
        <v>5579</v>
      </c>
      <c r="BT396" s="76">
        <v>8510</v>
      </c>
      <c r="BU396" s="76">
        <v>16462</v>
      </c>
      <c r="BV396" s="76">
        <v>8789</v>
      </c>
      <c r="BW396" s="76">
        <v>6722</v>
      </c>
      <c r="BX396" s="76">
        <v>36197</v>
      </c>
      <c r="BY396" s="76">
        <v>24143</v>
      </c>
      <c r="BZ396" s="76">
        <v>26666</v>
      </c>
      <c r="CA396" s="76">
        <v>22879</v>
      </c>
      <c r="CB396" s="76">
        <v>4249</v>
      </c>
      <c r="CC396" s="76">
        <v>7264</v>
      </c>
      <c r="CD396" s="76">
        <v>8733</v>
      </c>
      <c r="CE396" s="76">
        <v>7269</v>
      </c>
      <c r="CF396" s="76">
        <v>18541</v>
      </c>
      <c r="CG396" s="76">
        <v>20200</v>
      </c>
      <c r="CH396" s="76">
        <v>7741</v>
      </c>
      <c r="CI396" s="76">
        <v>31551</v>
      </c>
      <c r="CJ396" s="76">
        <v>21992</v>
      </c>
      <c r="CK396" s="76">
        <v>19928</v>
      </c>
      <c r="CL396" s="76">
        <v>3268</v>
      </c>
      <c r="CM396" s="76">
        <v>13192</v>
      </c>
      <c r="CN396" s="76">
        <v>13489</v>
      </c>
      <c r="CO396" s="76">
        <v>2101</v>
      </c>
      <c r="CP396" s="76">
        <v>4179</v>
      </c>
      <c r="CQ396" s="76">
        <v>2070</v>
      </c>
      <c r="CR396" s="76">
        <v>5163</v>
      </c>
      <c r="CS396" s="76">
        <v>4685</v>
      </c>
      <c r="CT396" s="76">
        <v>28934</v>
      </c>
      <c r="CU396" s="76">
        <v>5917</v>
      </c>
      <c r="CV396" s="76">
        <v>6029</v>
      </c>
      <c r="CW396" s="76">
        <v>8436</v>
      </c>
      <c r="CX396" s="76">
        <v>7838</v>
      </c>
      <c r="CY396" s="76">
        <v>10640</v>
      </c>
      <c r="CZ396" s="76">
        <v>3298</v>
      </c>
      <c r="DA396" s="76">
        <v>4021</v>
      </c>
      <c r="DB396" s="76">
        <v>25880</v>
      </c>
      <c r="DC396" s="76">
        <v>13050</v>
      </c>
      <c r="DD396" s="76">
        <v>9164</v>
      </c>
      <c r="DE396" s="76">
        <v>26638</v>
      </c>
      <c r="DF396" s="76">
        <v>2711</v>
      </c>
      <c r="DG396" s="76">
        <v>16740</v>
      </c>
      <c r="DH396" s="76">
        <v>4147</v>
      </c>
      <c r="DI396" s="76">
        <v>2290</v>
      </c>
      <c r="DJ396" s="76">
        <v>8717</v>
      </c>
      <c r="DK396" s="76">
        <v>39118</v>
      </c>
      <c r="DL396" s="76">
        <v>10082</v>
      </c>
      <c r="DM396" s="76">
        <v>13125</v>
      </c>
      <c r="DN396" s="76">
        <v>18433</v>
      </c>
      <c r="DO396" s="76">
        <v>36539</v>
      </c>
      <c r="DP396" s="76">
        <v>4332</v>
      </c>
      <c r="DQ396" s="76">
        <v>7380</v>
      </c>
      <c r="DR396" s="76">
        <v>26007</v>
      </c>
      <c r="DS396" s="76">
        <v>70547</v>
      </c>
      <c r="DT396" s="76">
        <v>23402</v>
      </c>
      <c r="DU396" s="76">
        <v>23659</v>
      </c>
      <c r="DV396" s="76">
        <v>43865</v>
      </c>
      <c r="DW396" s="76">
        <v>2912</v>
      </c>
      <c r="DX396" s="76">
        <v>9269</v>
      </c>
      <c r="DY396" s="76">
        <v>5356</v>
      </c>
      <c r="DZ396" s="76">
        <v>12207</v>
      </c>
      <c r="EA396" s="76">
        <v>11983</v>
      </c>
      <c r="EB396" s="76">
        <v>6617</v>
      </c>
      <c r="EC396" s="76">
        <v>8828</v>
      </c>
      <c r="ED396" s="76">
        <v>6513</v>
      </c>
      <c r="EE396" s="76">
        <v>1973</v>
      </c>
      <c r="EF396" s="76">
        <v>11176</v>
      </c>
      <c r="EG396" s="76">
        <v>3263</v>
      </c>
      <c r="EH396" s="76">
        <v>4693</v>
      </c>
      <c r="EI396" s="76">
        <v>5554</v>
      </c>
      <c r="EJ396" s="76">
        <v>4435</v>
      </c>
      <c r="EK396" s="76">
        <v>4312</v>
      </c>
      <c r="EL396" s="76">
        <v>7059</v>
      </c>
      <c r="EM396" s="76">
        <v>12062</v>
      </c>
      <c r="EN396" s="76">
        <v>10260</v>
      </c>
      <c r="EO396" s="76">
        <v>10317</v>
      </c>
      <c r="EP396" s="76">
        <v>5447</v>
      </c>
      <c r="EQ396" s="76">
        <v>3015</v>
      </c>
      <c r="ER396" s="76">
        <v>15422</v>
      </c>
      <c r="ES396" s="76">
        <v>12248</v>
      </c>
      <c r="ET396" s="76">
        <v>2556</v>
      </c>
      <c r="EU396" s="76">
        <v>8749</v>
      </c>
      <c r="EV396" s="76">
        <v>80444</v>
      </c>
      <c r="EW396" s="76">
        <v>161731</v>
      </c>
      <c r="EX396" s="76">
        <v>24246</v>
      </c>
      <c r="EY396" s="76">
        <v>6834</v>
      </c>
      <c r="EZ396" s="76">
        <v>7321</v>
      </c>
      <c r="FA396" s="76">
        <v>5594</v>
      </c>
      <c r="FB396" s="76">
        <v>10606</v>
      </c>
      <c r="FC396" s="76">
        <v>29109</v>
      </c>
      <c r="FD396" s="76">
        <v>18203</v>
      </c>
      <c r="FE396" s="76">
        <v>21004</v>
      </c>
      <c r="FF396" s="76">
        <v>36665</v>
      </c>
      <c r="FG396" s="76">
        <v>20848</v>
      </c>
      <c r="FH396" s="76">
        <v>27894</v>
      </c>
      <c r="FI396" s="76">
        <v>47490</v>
      </c>
      <c r="FJ396" s="76">
        <v>85787</v>
      </c>
      <c r="FK396" s="76">
        <v>32323</v>
      </c>
      <c r="FL396" s="76">
        <v>30430</v>
      </c>
      <c r="FM396" s="76">
        <v>11683</v>
      </c>
      <c r="FN396" s="76">
        <v>4714</v>
      </c>
      <c r="FO396" s="76">
        <v>11820</v>
      </c>
      <c r="FP396" s="76">
        <v>17453</v>
      </c>
      <c r="FQ396" s="76">
        <v>10422</v>
      </c>
      <c r="FR396" s="76">
        <v>6344</v>
      </c>
      <c r="FS396" s="76">
        <v>11165</v>
      </c>
      <c r="FT396" s="76">
        <v>7619</v>
      </c>
      <c r="FU396" s="76">
        <v>18605</v>
      </c>
      <c r="FV396" s="76">
        <v>10212</v>
      </c>
      <c r="FW396" s="76">
        <v>6921</v>
      </c>
      <c r="FX396" s="76">
        <v>3641</v>
      </c>
      <c r="FY396" s="76">
        <v>5381</v>
      </c>
      <c r="FZ396" s="76">
        <v>17753</v>
      </c>
      <c r="GA396" s="76">
        <v>7845</v>
      </c>
      <c r="GB396" s="76">
        <v>9696</v>
      </c>
      <c r="GC396" s="76">
        <v>29398</v>
      </c>
      <c r="GD396" s="76">
        <v>30624</v>
      </c>
      <c r="GE396" s="76">
        <v>4362</v>
      </c>
      <c r="GF396" s="76">
        <v>5375</v>
      </c>
      <c r="GG396" s="76">
        <v>4478</v>
      </c>
      <c r="GH396" s="76">
        <v>13659</v>
      </c>
      <c r="GI396" s="76">
        <v>12025</v>
      </c>
      <c r="GJ396" s="76">
        <v>2935</v>
      </c>
      <c r="GK396" s="76">
        <v>4481</v>
      </c>
      <c r="GL396" s="76">
        <v>9104</v>
      </c>
      <c r="GM396" s="76">
        <v>27849</v>
      </c>
      <c r="GN396" s="76">
        <v>13576</v>
      </c>
      <c r="GO396" s="76">
        <v>25001</v>
      </c>
      <c r="GP396" s="76">
        <v>12892</v>
      </c>
      <c r="GQ396" s="76">
        <v>9760</v>
      </c>
      <c r="GR396" s="76">
        <v>20493</v>
      </c>
      <c r="GS396" s="76">
        <v>12822</v>
      </c>
      <c r="GT396" s="76">
        <v>8664</v>
      </c>
      <c r="GU396" s="76">
        <v>27090</v>
      </c>
      <c r="GV396" s="76">
        <v>24556</v>
      </c>
      <c r="GW396" s="76">
        <v>33995</v>
      </c>
      <c r="GX396" s="76">
        <v>31883</v>
      </c>
      <c r="GY396" s="76">
        <v>29849</v>
      </c>
      <c r="GZ396" s="76">
        <v>14377</v>
      </c>
      <c r="HA396" s="76">
        <v>8975</v>
      </c>
      <c r="HB396" s="76">
        <v>107365</v>
      </c>
      <c r="HC396" s="76">
        <v>49297</v>
      </c>
      <c r="HD396" s="76">
        <v>10130</v>
      </c>
      <c r="HE396" s="76">
        <v>42951</v>
      </c>
      <c r="HF396" s="76">
        <v>20576</v>
      </c>
      <c r="HG396" s="76">
        <v>24069</v>
      </c>
      <c r="HH396" s="76">
        <v>7331</v>
      </c>
      <c r="HI396" s="76">
        <v>11146</v>
      </c>
      <c r="HJ396" s="76">
        <v>13958</v>
      </c>
      <c r="HK396" s="76">
        <v>19389</v>
      </c>
      <c r="HL396" s="76">
        <v>42419</v>
      </c>
      <c r="HM396" s="76">
        <v>24151</v>
      </c>
      <c r="HN396" s="76">
        <v>13113</v>
      </c>
      <c r="HO396" s="76">
        <v>11367</v>
      </c>
      <c r="HP396" s="76">
        <v>50689</v>
      </c>
      <c r="HQ396" s="76">
        <v>5541</v>
      </c>
      <c r="HR396" s="76">
        <v>13706</v>
      </c>
      <c r="HS396" s="76">
        <v>10732</v>
      </c>
      <c r="HT396" s="76">
        <v>12931</v>
      </c>
      <c r="HU396" s="76">
        <v>5210</v>
      </c>
      <c r="HV396" s="76">
        <v>10206</v>
      </c>
      <c r="HW396" s="76">
        <v>19916</v>
      </c>
      <c r="HX396" s="76">
        <v>5486</v>
      </c>
      <c r="HY396" s="76">
        <v>6853</v>
      </c>
      <c r="HZ396" s="76">
        <v>47496</v>
      </c>
      <c r="IA396" s="76">
        <v>25286</v>
      </c>
      <c r="IB396" s="76">
        <v>48653</v>
      </c>
      <c r="IC396" s="76">
        <v>19944</v>
      </c>
      <c r="ID396" s="76">
        <v>8207</v>
      </c>
      <c r="IE396" s="76">
        <v>11358</v>
      </c>
      <c r="IF396" s="76">
        <v>4847</v>
      </c>
      <c r="IG396" s="76">
        <v>70050</v>
      </c>
      <c r="IH396" s="76">
        <v>6670</v>
      </c>
      <c r="II396" s="76">
        <v>551087</v>
      </c>
      <c r="IJ396" s="76">
        <v>11834</v>
      </c>
      <c r="IK396" s="76">
        <v>7994</v>
      </c>
      <c r="IL396" s="76">
        <v>18524</v>
      </c>
      <c r="IM396" s="76">
        <v>94799</v>
      </c>
      <c r="IN396" s="76">
        <v>9094</v>
      </c>
      <c r="IO396" s="76">
        <v>7713</v>
      </c>
      <c r="IP396" s="76">
        <v>31703</v>
      </c>
      <c r="IQ396" s="76">
        <v>100688</v>
      </c>
      <c r="IR396" s="76">
        <v>84663</v>
      </c>
      <c r="IS396" s="76">
        <v>23142</v>
      </c>
      <c r="IT396" s="76">
        <v>18018</v>
      </c>
      <c r="IU396" s="76">
        <v>11778</v>
      </c>
      <c r="IV396" s="76">
        <v>11672</v>
      </c>
      <c r="IW396" s="76">
        <v>132362</v>
      </c>
      <c r="IX396" s="76">
        <v>9719</v>
      </c>
      <c r="IY396" s="76">
        <v>19638</v>
      </c>
      <c r="IZ396" s="76">
        <v>22254</v>
      </c>
      <c r="JA396" s="76">
        <v>10112</v>
      </c>
      <c r="JB396" s="76">
        <v>46235</v>
      </c>
      <c r="JC396" s="76">
        <v>37218</v>
      </c>
      <c r="JD396" s="76">
        <v>4699</v>
      </c>
      <c r="JE396" s="76">
        <v>36867</v>
      </c>
      <c r="JF396" s="76">
        <v>35516</v>
      </c>
      <c r="JG396" s="76">
        <v>13953</v>
      </c>
      <c r="JH396" s="76">
        <v>3589</v>
      </c>
      <c r="JI396" s="76">
        <v>7560</v>
      </c>
      <c r="JJ396" s="76">
        <v>9365</v>
      </c>
      <c r="JK396" s="76">
        <v>11592</v>
      </c>
      <c r="JL396" s="76">
        <v>84813</v>
      </c>
      <c r="JM396" s="76">
        <v>16965</v>
      </c>
      <c r="JN396" s="76">
        <v>4406</v>
      </c>
      <c r="JO396" s="76">
        <v>15518</v>
      </c>
      <c r="JP396" s="76">
        <v>1243950</v>
      </c>
      <c r="JQ396" s="76">
        <v>142114</v>
      </c>
      <c r="JR396" s="76">
        <v>163274</v>
      </c>
      <c r="JS396" s="76">
        <v>182607</v>
      </c>
      <c r="JT396" s="76">
        <v>718791</v>
      </c>
      <c r="JU396" s="76">
        <v>156131</v>
      </c>
      <c r="JV396" s="76">
        <v>60854</v>
      </c>
      <c r="JW396" s="76">
        <v>48343</v>
      </c>
      <c r="JX396" s="76">
        <v>277319</v>
      </c>
      <c r="JY396" s="76">
        <v>56345</v>
      </c>
      <c r="JZ396" s="76">
        <v>25972</v>
      </c>
      <c r="KA396" s="76">
        <v>103831</v>
      </c>
      <c r="KB396" s="76">
        <v>83647</v>
      </c>
      <c r="KC396" s="76">
        <v>76802</v>
      </c>
      <c r="KD396" s="76">
        <v>10831</v>
      </c>
      <c r="KE396" s="76">
        <v>20735</v>
      </c>
      <c r="KF396" s="76">
        <v>34542</v>
      </c>
      <c r="KG396" s="76">
        <v>12137</v>
      </c>
      <c r="KH396" s="76">
        <v>130551</v>
      </c>
      <c r="KI396" s="76">
        <v>113693</v>
      </c>
      <c r="KJ396" s="76">
        <v>21263</v>
      </c>
      <c r="KK396" s="76">
        <v>20139</v>
      </c>
      <c r="KL396" s="76">
        <v>33184</v>
      </c>
      <c r="KM396" s="76">
        <v>343218</v>
      </c>
      <c r="KN396" s="76">
        <v>131880</v>
      </c>
      <c r="KO396" s="76">
        <v>26958</v>
      </c>
      <c r="KP396" s="76">
        <v>84824</v>
      </c>
      <c r="KQ396" s="76">
        <v>8719</v>
      </c>
      <c r="KR396" s="76">
        <v>17494</v>
      </c>
      <c r="KS396" s="76">
        <v>438730</v>
      </c>
      <c r="KT396" s="76">
        <v>219361</v>
      </c>
      <c r="KU396" s="76">
        <v>208007</v>
      </c>
      <c r="KV396" s="76">
        <v>314382</v>
      </c>
      <c r="KW396" s="76">
        <v>515881</v>
      </c>
      <c r="KX396" s="76">
        <v>185567</v>
      </c>
      <c r="KY396" s="76">
        <v>136405</v>
      </c>
      <c r="KZ396" s="76">
        <v>1478793</v>
      </c>
      <c r="LA396" s="76">
        <v>894229</v>
      </c>
      <c r="LB396" s="76">
        <v>100187</v>
      </c>
      <c r="LC396" s="76">
        <v>39696</v>
      </c>
      <c r="LD396" s="76">
        <v>70755</v>
      </c>
      <c r="LE396" s="76">
        <v>135599</v>
      </c>
      <c r="LF396" s="76">
        <v>288384</v>
      </c>
      <c r="LG396" s="76">
        <v>198873</v>
      </c>
      <c r="LH396" s="76">
        <v>91538</v>
      </c>
      <c r="LI396" s="76">
        <v>49341</v>
      </c>
      <c r="LJ396" s="76">
        <v>128936</v>
      </c>
      <c r="LK396" s="76">
        <v>270862</v>
      </c>
      <c r="LL396" s="76">
        <v>30253</v>
      </c>
      <c r="LM396" s="76">
        <v>142986</v>
      </c>
      <c r="LN396" s="76">
        <v>31957</v>
      </c>
      <c r="LO396" s="76">
        <v>389052</v>
      </c>
      <c r="LP396" s="76">
        <v>338407</v>
      </c>
      <c r="LQ396" s="76">
        <v>64329</v>
      </c>
      <c r="LR396" s="76">
        <v>11867</v>
      </c>
      <c r="LS396" s="76">
        <v>22462</v>
      </c>
      <c r="LT396" s="76">
        <v>420440</v>
      </c>
      <c r="LU396" s="76">
        <v>43192</v>
      </c>
      <c r="LV396" s="76">
        <v>27178</v>
      </c>
      <c r="LW396" s="76">
        <v>177515</v>
      </c>
      <c r="LX396" s="76">
        <v>73093</v>
      </c>
      <c r="LY396" s="76">
        <v>39836</v>
      </c>
      <c r="LZ396" s="76">
        <v>47662</v>
      </c>
      <c r="MA396" s="76">
        <v>141114</v>
      </c>
      <c r="MB396" s="76">
        <v>37262</v>
      </c>
      <c r="MC396" s="76">
        <v>88711</v>
      </c>
      <c r="MD396" s="76">
        <v>38699</v>
      </c>
      <c r="ME396" s="76">
        <v>171995</v>
      </c>
      <c r="MF396" s="76">
        <v>58869</v>
      </c>
      <c r="MG396" s="76">
        <v>347043</v>
      </c>
      <c r="MH396" s="76">
        <v>97088</v>
      </c>
      <c r="MI396" s="76">
        <v>61808</v>
      </c>
      <c r="MJ396" s="76">
        <v>79916</v>
      </c>
      <c r="MK396" s="76">
        <v>37303</v>
      </c>
      <c r="ML396" s="76">
        <v>64891</v>
      </c>
      <c r="MM396" s="76">
        <v>35365</v>
      </c>
      <c r="MN396" s="76">
        <v>648862</v>
      </c>
      <c r="MO396" s="76">
        <v>137601</v>
      </c>
      <c r="MP396" s="76">
        <v>34385</v>
      </c>
      <c r="MQ396" s="76">
        <v>59043</v>
      </c>
      <c r="MR396" s="76">
        <v>34170</v>
      </c>
      <c r="MS396" s="76">
        <v>42324</v>
      </c>
      <c r="MT396" s="76">
        <v>28628</v>
      </c>
      <c r="MU396" s="76">
        <v>29376</v>
      </c>
      <c r="MV396" s="76">
        <v>22643</v>
      </c>
      <c r="MW396" s="76">
        <v>24119</v>
      </c>
      <c r="MX396" s="76">
        <v>12246</v>
      </c>
      <c r="MY396" s="76">
        <v>12151</v>
      </c>
      <c r="MZ396" s="76">
        <v>85966</v>
      </c>
      <c r="NA396" s="76">
        <v>59194</v>
      </c>
      <c r="NB396" s="76">
        <v>134310</v>
      </c>
      <c r="NC396" s="76">
        <v>238110</v>
      </c>
      <c r="ND396" s="76">
        <v>290147</v>
      </c>
      <c r="NE396" s="76">
        <v>83404</v>
      </c>
      <c r="NF396" s="76">
        <v>183578</v>
      </c>
      <c r="NG396" s="76">
        <v>39391</v>
      </c>
      <c r="NH396" s="76">
        <v>53028</v>
      </c>
      <c r="NI396" s="76">
        <v>36743</v>
      </c>
      <c r="NJ396" s="76">
        <v>59154</v>
      </c>
      <c r="NK396" s="76">
        <v>18136</v>
      </c>
      <c r="NL396" s="76">
        <v>25891</v>
      </c>
      <c r="NM396" s="76">
        <v>57759</v>
      </c>
      <c r="NN396" s="76">
        <v>77273</v>
      </c>
      <c r="NO396" s="76">
        <v>40180</v>
      </c>
      <c r="NP396" s="76">
        <v>57850</v>
      </c>
      <c r="NQ396" s="76">
        <v>18131</v>
      </c>
      <c r="NR396" s="76">
        <v>526072</v>
      </c>
      <c r="NS396" s="76">
        <v>272278</v>
      </c>
      <c r="NT396" s="76">
        <v>74680</v>
      </c>
      <c r="NU396" s="76">
        <v>3050</v>
      </c>
      <c r="NV396" s="76">
        <v>1411371</v>
      </c>
      <c r="NW396" s="76">
        <v>68727</v>
      </c>
      <c r="NX396" s="76">
        <v>10223</v>
      </c>
      <c r="NY396" s="76"/>
      <c r="NZ396" s="76"/>
      <c r="OA396" s="76">
        <v>1703</v>
      </c>
      <c r="OB396" s="76">
        <v>26151297</v>
      </c>
    </row>
    <row r="398" spans="1:392">
      <c r="A398" s="27" t="s">
        <v>1205</v>
      </c>
    </row>
    <row r="400" spans="1:392">
      <c r="A400" s="74"/>
    </row>
    <row r="401" spans="1:68">
      <c r="A401" s="74"/>
      <c r="BP401" s="23"/>
    </row>
  </sheetData>
  <phoneticPr fontId="73"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6" tint="0.39997558519241921"/>
  </sheetPr>
  <dimension ref="B3:G22"/>
  <sheetViews>
    <sheetView workbookViewId="0">
      <selection activeCell="M13" sqref="M13"/>
    </sheetView>
  </sheetViews>
  <sheetFormatPr defaultColWidth="8.796875" defaultRowHeight="12.75"/>
  <cols>
    <col min="1" max="1" width="8.796875" style="200"/>
    <col min="2" max="2" width="21" style="200" bestFit="1" customWidth="1"/>
    <col min="3" max="3" width="14.1328125" style="200" bestFit="1" customWidth="1"/>
    <col min="4" max="4" width="14.1328125" style="200" customWidth="1"/>
    <col min="5" max="5" width="8.796875" style="200"/>
    <col min="6" max="6" width="10.46484375" style="200" bestFit="1" customWidth="1"/>
    <col min="7" max="7" width="12.1328125" style="200" bestFit="1" customWidth="1"/>
    <col min="8" max="16384" width="8.796875" style="200"/>
  </cols>
  <sheetData>
    <row r="3" spans="2:7">
      <c r="B3" s="212" t="s">
        <v>1223</v>
      </c>
      <c r="F3" s="200" t="s">
        <v>1539</v>
      </c>
    </row>
    <row r="4" spans="2:7">
      <c r="B4" s="213" t="s">
        <v>1222</v>
      </c>
      <c r="C4" s="214" t="s">
        <v>1221</v>
      </c>
      <c r="D4" s="24"/>
      <c r="F4" s="213"/>
      <c r="G4" s="214">
        <v>2013</v>
      </c>
    </row>
    <row r="5" spans="2:7" ht="13.15">
      <c r="B5" s="201" t="s">
        <v>1220</v>
      </c>
      <c r="C5" s="215">
        <v>299.7</v>
      </c>
      <c r="D5" s="215"/>
      <c r="F5" s="216" t="s">
        <v>1075</v>
      </c>
      <c r="G5" s="217">
        <v>87333.995833333305</v>
      </c>
    </row>
    <row r="6" spans="2:7">
      <c r="B6" s="218" t="s">
        <v>1219</v>
      </c>
      <c r="C6" s="219">
        <v>3.3</v>
      </c>
      <c r="D6" s="220" t="s">
        <v>110</v>
      </c>
      <c r="F6" s="221" t="s">
        <v>1218</v>
      </c>
      <c r="G6" s="377">
        <v>20758.5</v>
      </c>
    </row>
    <row r="7" spans="2:7">
      <c r="B7" s="218" t="s">
        <v>750</v>
      </c>
      <c r="C7" s="219">
        <v>86.3</v>
      </c>
      <c r="D7" s="220" t="s">
        <v>110</v>
      </c>
    </row>
    <row r="8" spans="2:7">
      <c r="B8" s="218" t="s">
        <v>738</v>
      </c>
      <c r="C8" s="219">
        <v>10.5</v>
      </c>
      <c r="D8" s="220">
        <v>111900</v>
      </c>
    </row>
    <row r="9" spans="2:7">
      <c r="B9" s="218" t="s">
        <v>1084</v>
      </c>
      <c r="C9" s="219">
        <v>58.1</v>
      </c>
      <c r="D9" s="220">
        <v>111900</v>
      </c>
    </row>
    <row r="10" spans="2:7">
      <c r="B10" s="218" t="s">
        <v>1217</v>
      </c>
      <c r="C10" s="219">
        <v>1.5</v>
      </c>
      <c r="D10" s="220" t="s">
        <v>110</v>
      </c>
    </row>
    <row r="11" spans="2:7">
      <c r="B11" s="218" t="s">
        <v>724</v>
      </c>
      <c r="C11" s="219">
        <v>2.8</v>
      </c>
      <c r="D11" s="220" t="s">
        <v>110</v>
      </c>
    </row>
    <row r="12" spans="2:7">
      <c r="B12" s="218" t="s">
        <v>1216</v>
      </c>
      <c r="C12" s="219">
        <v>6.7</v>
      </c>
      <c r="D12" s="220" t="s">
        <v>110</v>
      </c>
    </row>
    <row r="13" spans="2:7">
      <c r="B13" s="218" t="s">
        <v>717</v>
      </c>
      <c r="C13" s="219">
        <v>63.9</v>
      </c>
      <c r="D13" s="220" t="s">
        <v>107</v>
      </c>
    </row>
    <row r="14" spans="2:7">
      <c r="B14" s="218" t="s">
        <v>1087</v>
      </c>
      <c r="C14" s="219">
        <v>0.4</v>
      </c>
      <c r="D14" s="220">
        <v>111900</v>
      </c>
    </row>
    <row r="15" spans="2:7">
      <c r="B15" s="218" t="s">
        <v>703</v>
      </c>
      <c r="C15" s="219">
        <v>50.9</v>
      </c>
      <c r="D15" s="220" t="s">
        <v>110</v>
      </c>
    </row>
    <row r="16" spans="2:7">
      <c r="B16" s="218" t="s">
        <v>682</v>
      </c>
      <c r="C16" s="219">
        <v>15.5</v>
      </c>
      <c r="D16" s="220">
        <v>111900</v>
      </c>
    </row>
    <row r="17" spans="2:5" ht="13.15">
      <c r="B17" s="201" t="s">
        <v>1215</v>
      </c>
      <c r="C17" s="222">
        <v>11.1</v>
      </c>
      <c r="D17" s="215"/>
    </row>
    <row r="18" spans="2:5">
      <c r="B18" s="218" t="s">
        <v>1214</v>
      </c>
      <c r="C18" s="219">
        <v>5.8</v>
      </c>
      <c r="D18" s="223"/>
    </row>
    <row r="19" spans="2:5">
      <c r="B19" s="218" t="s">
        <v>1213</v>
      </c>
      <c r="C19" s="219">
        <v>5.3</v>
      </c>
      <c r="D19" s="223"/>
    </row>
    <row r="20" spans="2:5">
      <c r="B20" s="218" t="s">
        <v>1212</v>
      </c>
      <c r="C20" s="219" t="s">
        <v>1211</v>
      </c>
      <c r="D20" s="223"/>
    </row>
    <row r="21" spans="2:5" ht="13.15">
      <c r="B21" s="75" t="s">
        <v>1210</v>
      </c>
      <c r="C21" s="224">
        <v>310.8</v>
      </c>
      <c r="D21" s="225"/>
      <c r="E21" s="200" t="s">
        <v>1209</v>
      </c>
    </row>
    <row r="22" spans="2:5">
      <c r="B22" s="226" t="s">
        <v>1208</v>
      </c>
      <c r="C22" s="223"/>
      <c r="D22" s="223"/>
    </row>
  </sheetData>
  <phoneticPr fontId="73" type="noConversion"/>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6" tint="0.39997558519241921"/>
  </sheetPr>
  <dimension ref="A2:AV91"/>
  <sheetViews>
    <sheetView topLeftCell="A40" zoomScale="90" zoomScaleNormal="90" workbookViewId="0">
      <selection activeCell="M53" sqref="M53:M60"/>
    </sheetView>
  </sheetViews>
  <sheetFormatPr defaultColWidth="8.796875" defaultRowHeight="12.75"/>
  <cols>
    <col min="1" max="2" width="8.796875" style="200"/>
    <col min="3" max="3" width="31.46484375" style="200" customWidth="1"/>
    <col min="4" max="8" width="8.796875" style="200" customWidth="1"/>
    <col min="9" max="9" width="8.796875" style="74" customWidth="1"/>
    <col min="10" max="12" width="8.796875" style="200" customWidth="1"/>
    <col min="13" max="13" width="8.796875" style="74" customWidth="1"/>
    <col min="14" max="14" width="8.796875" style="200" customWidth="1"/>
    <col min="15" max="15" width="12.33203125" style="200" customWidth="1"/>
    <col min="16" max="16" width="1.6640625" style="200" bestFit="1" customWidth="1"/>
    <col min="17" max="18" width="8.6640625" style="200" customWidth="1"/>
    <col min="19" max="19" width="8.6640625" style="23" customWidth="1"/>
    <col min="20" max="31" width="8.796875" style="200" customWidth="1"/>
    <col min="32" max="32" width="9" style="200" bestFit="1" customWidth="1"/>
    <col min="33" max="33" width="1.6640625" style="200" bestFit="1" customWidth="1"/>
    <col min="34" max="34" width="9" style="200" bestFit="1" customWidth="1"/>
    <col min="35" max="35" width="8.796875" style="200"/>
    <col min="36" max="36" width="27" style="200" customWidth="1"/>
    <col min="37" max="37" width="9.6640625" style="200" bestFit="1" customWidth="1"/>
    <col min="38" max="16384" width="8.796875" style="200"/>
  </cols>
  <sheetData>
    <row r="2" spans="1:48" s="230" customFormat="1" ht="13.15">
      <c r="B2" s="228"/>
      <c r="C2" s="228"/>
      <c r="D2" s="228"/>
      <c r="E2" s="228"/>
      <c r="F2" s="228"/>
      <c r="G2" s="228"/>
      <c r="H2" s="228"/>
      <c r="I2" s="228"/>
      <c r="J2" s="228"/>
      <c r="K2" s="228"/>
      <c r="L2" s="228"/>
      <c r="M2" s="228"/>
      <c r="N2" s="228"/>
      <c r="O2" s="228"/>
      <c r="P2" s="228"/>
      <c r="Q2" s="228"/>
      <c r="R2" s="228"/>
      <c r="S2" s="229"/>
    </row>
    <row r="3" spans="1:48" s="74" customFormat="1">
      <c r="B3" s="231" t="s">
        <v>1583</v>
      </c>
      <c r="C3" s="232"/>
      <c r="D3" s="233"/>
      <c r="E3" s="233"/>
      <c r="F3" s="233"/>
      <c r="G3" s="233"/>
      <c r="I3" s="233"/>
      <c r="J3" s="233"/>
      <c r="K3" s="233"/>
      <c r="M3" s="233"/>
      <c r="N3" s="233"/>
      <c r="O3" s="233"/>
      <c r="P3" s="233"/>
      <c r="Q3" s="233"/>
      <c r="R3" s="233"/>
      <c r="S3" s="234"/>
      <c r="T3" s="235" t="s">
        <v>1584</v>
      </c>
      <c r="U3" s="236"/>
      <c r="V3" s="236"/>
      <c r="W3" s="236"/>
      <c r="X3" s="236"/>
      <c r="Y3" s="236"/>
      <c r="Z3" s="236"/>
      <c r="AA3" s="236"/>
      <c r="AB3" s="236"/>
      <c r="AC3" s="236"/>
      <c r="AD3" s="236"/>
      <c r="AE3" s="236"/>
      <c r="AF3" s="236"/>
      <c r="AG3" s="236"/>
      <c r="AJ3" s="235" t="s">
        <v>1427</v>
      </c>
    </row>
    <row r="4" spans="1:48" s="230" customFormat="1" ht="13.15">
      <c r="B4" s="237"/>
      <c r="C4" s="237"/>
      <c r="D4" s="238"/>
      <c r="E4" s="238"/>
      <c r="F4" s="237" t="s">
        <v>1426</v>
      </c>
      <c r="G4" s="237"/>
      <c r="H4" s="237" t="s">
        <v>1423</v>
      </c>
      <c r="I4" s="237" t="s">
        <v>1425</v>
      </c>
      <c r="J4" s="237" t="s">
        <v>1422</v>
      </c>
      <c r="K4" s="237"/>
      <c r="L4" s="237" t="s">
        <v>1420</v>
      </c>
      <c r="M4" s="237" t="s">
        <v>595</v>
      </c>
      <c r="N4" s="237" t="s">
        <v>1419</v>
      </c>
      <c r="O4" s="238"/>
      <c r="P4" s="239"/>
      <c r="Q4" s="240"/>
      <c r="R4" s="458" t="s">
        <v>1424</v>
      </c>
      <c r="S4" s="240"/>
      <c r="T4" s="241"/>
      <c r="U4" s="241"/>
      <c r="V4" s="241"/>
      <c r="W4" s="241"/>
      <c r="X4" s="241" t="s">
        <v>1423</v>
      </c>
      <c r="Y4" s="241" t="s">
        <v>1422</v>
      </c>
      <c r="Z4" s="241" t="s">
        <v>1421</v>
      </c>
      <c r="AA4" s="241"/>
      <c r="AB4" s="241" t="s">
        <v>1420</v>
      </c>
      <c r="AC4" s="241"/>
      <c r="AD4" s="241" t="s">
        <v>595</v>
      </c>
      <c r="AE4" s="241" t="s">
        <v>1419</v>
      </c>
      <c r="AF4" s="241"/>
      <c r="AG4" s="241"/>
      <c r="AJ4" s="242"/>
      <c r="AK4" s="243">
        <v>2013</v>
      </c>
    </row>
    <row r="5" spans="1:48" s="230" customFormat="1" ht="13.15">
      <c r="B5" s="244" t="s">
        <v>1414</v>
      </c>
      <c r="C5" s="244"/>
      <c r="D5" s="244" t="s">
        <v>660</v>
      </c>
      <c r="E5" s="244"/>
      <c r="F5" s="244" t="s">
        <v>1418</v>
      </c>
      <c r="G5" s="244"/>
      <c r="H5" s="244" t="s">
        <v>670</v>
      </c>
      <c r="I5" s="244" t="s">
        <v>1412</v>
      </c>
      <c r="J5" s="244" t="s">
        <v>1417</v>
      </c>
      <c r="K5" s="244"/>
      <c r="L5" s="244" t="s">
        <v>1416</v>
      </c>
      <c r="M5" s="244" t="s">
        <v>1410</v>
      </c>
      <c r="N5" s="244" t="s">
        <v>1410</v>
      </c>
      <c r="O5" s="244" t="s">
        <v>1415</v>
      </c>
      <c r="P5" s="245"/>
      <c r="Q5" s="240"/>
      <c r="R5" s="459"/>
      <c r="S5" s="240"/>
      <c r="T5" s="246" t="s">
        <v>1414</v>
      </c>
      <c r="U5" s="246"/>
      <c r="V5" s="246" t="s">
        <v>660</v>
      </c>
      <c r="W5" s="246"/>
      <c r="X5" s="246" t="s">
        <v>670</v>
      </c>
      <c r="Y5" s="246" t="s">
        <v>1413</v>
      </c>
      <c r="Z5" s="246" t="s">
        <v>1412</v>
      </c>
      <c r="AA5" s="246"/>
      <c r="AB5" s="246" t="s">
        <v>1411</v>
      </c>
      <c r="AC5" s="246"/>
      <c r="AD5" s="246" t="s">
        <v>1410</v>
      </c>
      <c r="AE5" s="246" t="s">
        <v>1410</v>
      </c>
      <c r="AF5" s="246" t="s">
        <v>1409</v>
      </c>
      <c r="AG5" s="246"/>
      <c r="AJ5" s="28" t="s">
        <v>1408</v>
      </c>
      <c r="AK5" s="28">
        <v>58107155</v>
      </c>
      <c r="AL5" s="227"/>
      <c r="AM5" s="227"/>
      <c r="AN5" s="227"/>
      <c r="AO5" s="227"/>
      <c r="AP5" s="227"/>
      <c r="AQ5" s="227"/>
      <c r="AR5" s="227"/>
      <c r="AS5" s="227"/>
      <c r="AT5" s="227"/>
      <c r="AU5" s="227"/>
      <c r="AV5" s="227"/>
    </row>
    <row r="6" spans="1:48" s="230" customFormat="1" ht="13.15">
      <c r="B6" s="247" t="s">
        <v>1406</v>
      </c>
      <c r="C6" s="247" t="s">
        <v>1405</v>
      </c>
      <c r="D6" s="247" t="s">
        <v>1401</v>
      </c>
      <c r="E6" s="247"/>
      <c r="F6" s="247" t="s">
        <v>1407</v>
      </c>
      <c r="G6" s="247"/>
      <c r="H6" s="247" t="s">
        <v>1403</v>
      </c>
      <c r="I6" s="247" t="s">
        <v>1404</v>
      </c>
      <c r="J6" s="247" t="s">
        <v>1403</v>
      </c>
      <c r="K6" s="247"/>
      <c r="L6" s="247" t="s">
        <v>1403</v>
      </c>
      <c r="M6" s="247" t="s">
        <v>1402</v>
      </c>
      <c r="N6" s="247" t="s">
        <v>1402</v>
      </c>
      <c r="O6" s="247" t="s">
        <v>1401</v>
      </c>
      <c r="P6" s="248"/>
      <c r="Q6" s="240"/>
      <c r="R6" s="460"/>
      <c r="S6" s="240"/>
      <c r="T6" s="249" t="s">
        <v>1406</v>
      </c>
      <c r="U6" s="249" t="s">
        <v>1405</v>
      </c>
      <c r="V6" s="249" t="s">
        <v>1401</v>
      </c>
      <c r="W6" s="249"/>
      <c r="X6" s="249" t="s">
        <v>1403</v>
      </c>
      <c r="Y6" s="249" t="s">
        <v>1403</v>
      </c>
      <c r="Z6" s="249" t="s">
        <v>1404</v>
      </c>
      <c r="AA6" s="249"/>
      <c r="AB6" s="249" t="s">
        <v>1403</v>
      </c>
      <c r="AC6" s="249"/>
      <c r="AD6" s="249" t="s">
        <v>1402</v>
      </c>
      <c r="AE6" s="249" t="s">
        <v>1402</v>
      </c>
      <c r="AF6" s="249" t="s">
        <v>1401</v>
      </c>
      <c r="AG6" s="249"/>
      <c r="AJ6" s="28" t="s">
        <v>1400</v>
      </c>
      <c r="AK6" s="28">
        <v>3536111</v>
      </c>
    </row>
    <row r="7" spans="1:48" s="236" customFormat="1" ht="13.15">
      <c r="A7" s="402" t="s">
        <v>1399</v>
      </c>
      <c r="B7" s="250" t="s">
        <v>1399</v>
      </c>
      <c r="C7" s="251" t="s">
        <v>1398</v>
      </c>
      <c r="D7" s="252">
        <v>1186</v>
      </c>
      <c r="E7" s="252"/>
      <c r="F7" s="252">
        <v>73440</v>
      </c>
      <c r="G7" s="252"/>
      <c r="H7" s="252">
        <v>4</v>
      </c>
      <c r="I7" s="252">
        <v>618</v>
      </c>
      <c r="J7" s="252">
        <v>3</v>
      </c>
      <c r="K7" s="252"/>
      <c r="L7" s="252">
        <v>1</v>
      </c>
      <c r="M7" s="253">
        <v>7</v>
      </c>
      <c r="N7" s="252" t="s">
        <v>988</v>
      </c>
      <c r="O7" s="252">
        <v>107</v>
      </c>
      <c r="P7" s="254"/>
      <c r="Q7" s="254"/>
      <c r="R7" s="255"/>
      <c r="S7" s="254"/>
      <c r="T7" s="256" t="s">
        <v>1399</v>
      </c>
      <c r="U7" s="257" t="s">
        <v>1398</v>
      </c>
      <c r="V7" s="258">
        <v>3</v>
      </c>
      <c r="W7" s="258"/>
      <c r="X7" s="258">
        <v>0</v>
      </c>
      <c r="Y7" s="258" t="s">
        <v>988</v>
      </c>
      <c r="Z7" s="258">
        <v>2</v>
      </c>
      <c r="AA7" s="258"/>
      <c r="AB7" s="258" t="s">
        <v>988</v>
      </c>
      <c r="AC7" s="258"/>
      <c r="AD7" s="258">
        <v>0</v>
      </c>
      <c r="AE7" s="258" t="s">
        <v>988</v>
      </c>
      <c r="AF7" s="258" t="s">
        <v>988</v>
      </c>
      <c r="AG7" s="28"/>
      <c r="AJ7" s="28" t="s">
        <v>1397</v>
      </c>
      <c r="AK7" s="28">
        <v>2471897</v>
      </c>
    </row>
    <row r="8" spans="1:48" s="236" customFormat="1">
      <c r="A8" s="402" t="s">
        <v>1396</v>
      </c>
      <c r="B8" s="250" t="s">
        <v>1396</v>
      </c>
      <c r="C8" s="251" t="s">
        <v>1395</v>
      </c>
      <c r="D8" s="252">
        <v>317</v>
      </c>
      <c r="E8" s="252"/>
      <c r="F8" s="252">
        <v>15464</v>
      </c>
      <c r="G8" s="252"/>
      <c r="H8" s="252" t="s">
        <v>988</v>
      </c>
      <c r="I8" s="252">
        <v>115</v>
      </c>
      <c r="J8" s="259"/>
      <c r="K8" s="252"/>
      <c r="L8" s="252" t="s">
        <v>988</v>
      </c>
      <c r="M8" s="252">
        <v>5</v>
      </c>
      <c r="N8" s="252">
        <v>0</v>
      </c>
      <c r="O8" s="252">
        <v>30</v>
      </c>
      <c r="P8" s="254"/>
      <c r="Q8" s="254"/>
      <c r="R8" s="255"/>
      <c r="S8" s="254"/>
      <c r="T8" s="256" t="s">
        <v>1396</v>
      </c>
      <c r="U8" s="257" t="s">
        <v>1395</v>
      </c>
      <c r="V8" s="258">
        <v>3</v>
      </c>
      <c r="W8" s="258"/>
      <c r="X8" s="258">
        <v>0</v>
      </c>
      <c r="Y8" s="258" t="s">
        <v>988</v>
      </c>
      <c r="Z8" s="260">
        <v>2</v>
      </c>
      <c r="AA8" s="258"/>
      <c r="AB8" s="258" t="s">
        <v>988</v>
      </c>
      <c r="AC8" s="258"/>
      <c r="AD8" s="258">
        <v>0</v>
      </c>
      <c r="AE8" s="258">
        <v>0</v>
      </c>
      <c r="AF8" s="258" t="s">
        <v>988</v>
      </c>
      <c r="AG8" s="28"/>
      <c r="AJ8" s="28" t="s">
        <v>1394</v>
      </c>
      <c r="AK8" s="28">
        <v>2271056</v>
      </c>
    </row>
    <row r="9" spans="1:48" s="236" customFormat="1">
      <c r="A9" s="402" t="s">
        <v>1393</v>
      </c>
      <c r="B9" s="250" t="s">
        <v>1393</v>
      </c>
      <c r="C9" s="251" t="s">
        <v>1392</v>
      </c>
      <c r="D9" s="252">
        <v>179</v>
      </c>
      <c r="E9" s="252"/>
      <c r="F9" s="252">
        <v>6746</v>
      </c>
      <c r="G9" s="252"/>
      <c r="H9" s="252" t="s">
        <v>988</v>
      </c>
      <c r="I9" s="252">
        <v>51</v>
      </c>
      <c r="J9" s="259"/>
      <c r="K9" s="252"/>
      <c r="L9" s="252" t="s">
        <v>988</v>
      </c>
      <c r="M9" s="252">
        <v>4</v>
      </c>
      <c r="N9" s="252">
        <v>0</v>
      </c>
      <c r="O9" s="252">
        <v>9</v>
      </c>
      <c r="P9" s="254"/>
      <c r="Q9" s="254"/>
      <c r="R9" s="255">
        <f>O9/SUM(O9,AF9)</f>
        <v>1</v>
      </c>
      <c r="S9" s="254"/>
      <c r="T9" s="256" t="s">
        <v>1393</v>
      </c>
      <c r="U9" s="257" t="s">
        <v>1392</v>
      </c>
      <c r="V9" s="258" t="s">
        <v>988</v>
      </c>
      <c r="W9" s="258"/>
      <c r="X9" s="258">
        <v>0</v>
      </c>
      <c r="Y9" s="258">
        <v>0</v>
      </c>
      <c r="Z9" s="258">
        <v>0</v>
      </c>
      <c r="AA9" s="258"/>
      <c r="AB9" s="258">
        <v>0</v>
      </c>
      <c r="AC9" s="258"/>
      <c r="AD9" s="258">
        <v>0</v>
      </c>
      <c r="AE9" s="258">
        <v>0</v>
      </c>
      <c r="AF9" s="260">
        <v>0</v>
      </c>
      <c r="AG9" s="28"/>
      <c r="AJ9" s="28" t="s">
        <v>1391</v>
      </c>
      <c r="AK9" s="28">
        <v>1751162</v>
      </c>
    </row>
    <row r="10" spans="1:48" s="236" customFormat="1">
      <c r="A10" s="402" t="s">
        <v>1390</v>
      </c>
      <c r="B10" s="250" t="s">
        <v>1390</v>
      </c>
      <c r="C10" s="251" t="s">
        <v>1389</v>
      </c>
      <c r="D10" s="252">
        <v>82</v>
      </c>
      <c r="E10" s="252"/>
      <c r="F10" s="252">
        <v>968</v>
      </c>
      <c r="G10" s="252"/>
      <c r="H10" s="252">
        <v>1</v>
      </c>
      <c r="I10" s="252">
        <v>17</v>
      </c>
      <c r="J10" s="259"/>
      <c r="K10" s="252"/>
      <c r="L10" s="252" t="s">
        <v>988</v>
      </c>
      <c r="M10" s="252">
        <v>1</v>
      </c>
      <c r="N10" s="252" t="s">
        <v>988</v>
      </c>
      <c r="O10" s="252">
        <v>20</v>
      </c>
      <c r="P10" s="254"/>
      <c r="Q10" s="254"/>
      <c r="R10" s="255"/>
      <c r="S10" s="254"/>
      <c r="T10" s="256" t="s">
        <v>1390</v>
      </c>
      <c r="U10" s="257" t="s">
        <v>1389</v>
      </c>
      <c r="V10" s="258" t="s">
        <v>988</v>
      </c>
      <c r="W10" s="258"/>
      <c r="X10" s="258">
        <v>0</v>
      </c>
      <c r="Y10" s="258" t="s">
        <v>988</v>
      </c>
      <c r="Z10" s="258">
        <v>0</v>
      </c>
      <c r="AA10" s="258"/>
      <c r="AB10" s="258" t="s">
        <v>988</v>
      </c>
      <c r="AC10" s="258"/>
      <c r="AD10" s="258">
        <v>0</v>
      </c>
      <c r="AE10" s="258" t="s">
        <v>988</v>
      </c>
      <c r="AF10" s="258">
        <v>0</v>
      </c>
      <c r="AG10" s="28"/>
      <c r="AJ10" s="28" t="s">
        <v>1388</v>
      </c>
      <c r="AK10" s="28">
        <v>3026611</v>
      </c>
    </row>
    <row r="11" spans="1:48" s="236" customFormat="1">
      <c r="A11" s="402" t="s">
        <v>1387</v>
      </c>
      <c r="B11" s="250" t="s">
        <v>1387</v>
      </c>
      <c r="C11" s="251" t="s">
        <v>1386</v>
      </c>
      <c r="D11" s="252">
        <v>169</v>
      </c>
      <c r="E11" s="252"/>
      <c r="F11" s="252">
        <v>9708</v>
      </c>
      <c r="G11" s="252"/>
      <c r="H11" s="252" t="s">
        <v>988</v>
      </c>
      <c r="I11" s="252">
        <v>123</v>
      </c>
      <c r="J11" s="252">
        <v>0</v>
      </c>
      <c r="K11" s="252"/>
      <c r="L11" s="252" t="s">
        <v>988</v>
      </c>
      <c r="M11" s="259"/>
      <c r="N11" s="252">
        <v>0</v>
      </c>
      <c r="O11" s="252">
        <v>4</v>
      </c>
      <c r="P11" s="254"/>
      <c r="Q11" s="254"/>
      <c r="R11" s="255"/>
      <c r="S11" s="254"/>
      <c r="T11" s="256" t="s">
        <v>1387</v>
      </c>
      <c r="U11" s="257" t="s">
        <v>1386</v>
      </c>
      <c r="V11" s="258" t="s">
        <v>988</v>
      </c>
      <c r="W11" s="258"/>
      <c r="X11" s="258">
        <v>0</v>
      </c>
      <c r="Y11" s="258">
        <v>0</v>
      </c>
      <c r="Z11" s="260">
        <v>0</v>
      </c>
      <c r="AA11" s="258"/>
      <c r="AB11" s="258" t="s">
        <v>988</v>
      </c>
      <c r="AC11" s="258"/>
      <c r="AD11" s="258">
        <v>0</v>
      </c>
      <c r="AE11" s="258">
        <v>0</v>
      </c>
      <c r="AF11" s="258">
        <v>0</v>
      </c>
      <c r="AG11" s="28"/>
      <c r="AJ11" s="28" t="s">
        <v>1385</v>
      </c>
      <c r="AK11" s="28">
        <v>465334</v>
      </c>
    </row>
    <row r="12" spans="1:48" s="236" customFormat="1">
      <c r="A12" s="402" t="s">
        <v>1384</v>
      </c>
      <c r="B12" s="250" t="s">
        <v>1384</v>
      </c>
      <c r="C12" s="251" t="s">
        <v>1383</v>
      </c>
      <c r="D12" s="252">
        <v>121</v>
      </c>
      <c r="E12" s="252"/>
      <c r="F12" s="252">
        <v>10079</v>
      </c>
      <c r="G12" s="252"/>
      <c r="H12" s="252" t="s">
        <v>988</v>
      </c>
      <c r="I12" s="252">
        <v>80</v>
      </c>
      <c r="J12" s="259"/>
      <c r="K12" s="252"/>
      <c r="L12" s="252" t="s">
        <v>988</v>
      </c>
      <c r="M12" s="259"/>
      <c r="N12" s="252">
        <v>0</v>
      </c>
      <c r="O12" s="252">
        <v>1</v>
      </c>
      <c r="P12" s="254"/>
      <c r="Q12" s="254"/>
      <c r="R12" s="255"/>
      <c r="S12" s="254"/>
      <c r="T12" s="256" t="s">
        <v>1384</v>
      </c>
      <c r="U12" s="257" t="s">
        <v>1383</v>
      </c>
      <c r="V12" s="258" t="s">
        <v>988</v>
      </c>
      <c r="W12" s="258"/>
      <c r="X12" s="258">
        <v>0</v>
      </c>
      <c r="Y12" s="258" t="s">
        <v>988</v>
      </c>
      <c r="Z12" s="258" t="s">
        <v>988</v>
      </c>
      <c r="AA12" s="258"/>
      <c r="AB12" s="258">
        <v>0</v>
      </c>
      <c r="AC12" s="258"/>
      <c r="AD12" s="258">
        <v>0</v>
      </c>
      <c r="AE12" s="258">
        <v>0</v>
      </c>
      <c r="AF12" s="258" t="s">
        <v>988</v>
      </c>
      <c r="AG12" s="28"/>
      <c r="AJ12" s="28" t="s">
        <v>1382</v>
      </c>
      <c r="AK12" s="28">
        <v>3369781</v>
      </c>
    </row>
    <row r="13" spans="1:48" s="236" customFormat="1">
      <c r="A13" s="402" t="s">
        <v>1381</v>
      </c>
      <c r="B13" s="250" t="s">
        <v>1381</v>
      </c>
      <c r="C13" s="251" t="s">
        <v>1380</v>
      </c>
      <c r="D13" s="252">
        <v>227</v>
      </c>
      <c r="E13" s="252"/>
      <c r="F13" s="252">
        <v>17545</v>
      </c>
      <c r="G13" s="252"/>
      <c r="H13" s="252">
        <v>1</v>
      </c>
      <c r="I13" s="252">
        <v>141</v>
      </c>
      <c r="J13" s="252">
        <v>1</v>
      </c>
      <c r="K13" s="252"/>
      <c r="L13" s="252" t="s">
        <v>988</v>
      </c>
      <c r="M13" s="259"/>
      <c r="N13" s="252">
        <v>0</v>
      </c>
      <c r="O13" s="252">
        <v>13</v>
      </c>
      <c r="P13" s="254"/>
      <c r="Q13" s="254"/>
      <c r="R13" s="255"/>
      <c r="S13" s="254"/>
      <c r="T13" s="256" t="s">
        <v>1381</v>
      </c>
      <c r="U13" s="257" t="s">
        <v>1380</v>
      </c>
      <c r="V13" s="258" t="s">
        <v>988</v>
      </c>
      <c r="W13" s="258"/>
      <c r="X13" s="258">
        <v>0</v>
      </c>
      <c r="Y13" s="258" t="s">
        <v>988</v>
      </c>
      <c r="Z13" s="258" t="s">
        <v>988</v>
      </c>
      <c r="AA13" s="258"/>
      <c r="AB13" s="258">
        <v>0</v>
      </c>
      <c r="AC13" s="258"/>
      <c r="AD13" s="258">
        <v>0</v>
      </c>
      <c r="AE13" s="258">
        <v>0</v>
      </c>
      <c r="AF13" s="258" t="s">
        <v>988</v>
      </c>
      <c r="AG13" s="28"/>
      <c r="AJ13" s="28" t="s">
        <v>1379</v>
      </c>
      <c r="AK13" s="28">
        <v>1675521</v>
      </c>
    </row>
    <row r="14" spans="1:48" s="74" customFormat="1" ht="13.15">
      <c r="A14" s="402" t="s">
        <v>1378</v>
      </c>
      <c r="B14" s="250" t="s">
        <v>1378</v>
      </c>
      <c r="C14" s="251" t="s">
        <v>1377</v>
      </c>
      <c r="D14" s="252">
        <v>109</v>
      </c>
      <c r="E14" s="252"/>
      <c r="F14" s="252">
        <v>8858</v>
      </c>
      <c r="G14" s="252"/>
      <c r="H14" s="252" t="s">
        <v>988</v>
      </c>
      <c r="I14" s="252">
        <v>40</v>
      </c>
      <c r="J14" s="259"/>
      <c r="K14" s="252"/>
      <c r="L14" s="252" t="s">
        <v>988</v>
      </c>
      <c r="M14" s="253">
        <v>1</v>
      </c>
      <c r="N14" s="252">
        <v>0</v>
      </c>
      <c r="O14" s="252">
        <v>13</v>
      </c>
      <c r="P14" s="28"/>
      <c r="Q14" s="28"/>
      <c r="R14" s="255"/>
      <c r="S14" s="28"/>
      <c r="T14" s="256" t="s">
        <v>1378</v>
      </c>
      <c r="U14" s="257" t="s">
        <v>1377</v>
      </c>
      <c r="V14" s="258" t="s">
        <v>988</v>
      </c>
      <c r="W14" s="258"/>
      <c r="X14" s="258">
        <v>0</v>
      </c>
      <c r="Y14" s="258" t="s">
        <v>988</v>
      </c>
      <c r="Z14" s="258">
        <v>0</v>
      </c>
      <c r="AA14" s="258"/>
      <c r="AB14" s="258" t="s">
        <v>988</v>
      </c>
      <c r="AC14" s="258"/>
      <c r="AD14" s="258">
        <v>0</v>
      </c>
      <c r="AE14" s="258">
        <v>0</v>
      </c>
      <c r="AF14" s="258">
        <v>0</v>
      </c>
      <c r="AG14" s="28"/>
      <c r="AJ14" s="28" t="s">
        <v>1376</v>
      </c>
      <c r="AK14" s="28">
        <v>37330008</v>
      </c>
    </row>
    <row r="15" spans="1:48" s="74" customFormat="1">
      <c r="A15" s="402" t="s">
        <v>1375</v>
      </c>
      <c r="B15" s="250" t="s">
        <v>1375</v>
      </c>
      <c r="C15" s="251" t="s">
        <v>1374</v>
      </c>
      <c r="D15" s="252">
        <v>97</v>
      </c>
      <c r="E15" s="252"/>
      <c r="F15" s="252">
        <v>7607</v>
      </c>
      <c r="G15" s="252"/>
      <c r="H15" s="252" t="s">
        <v>988</v>
      </c>
      <c r="I15" s="252">
        <v>37</v>
      </c>
      <c r="J15" s="259"/>
      <c r="K15" s="252"/>
      <c r="L15" s="252" t="s">
        <v>988</v>
      </c>
      <c r="M15" s="252">
        <v>1</v>
      </c>
      <c r="N15" s="252">
        <v>0</v>
      </c>
      <c r="O15" s="252">
        <v>13</v>
      </c>
      <c r="P15" s="28"/>
      <c r="Q15" s="28"/>
      <c r="R15" s="255"/>
      <c r="S15" s="28"/>
      <c r="T15" s="256" t="s">
        <v>1375</v>
      </c>
      <c r="U15" s="257" t="s">
        <v>1374</v>
      </c>
      <c r="V15" s="258" t="s">
        <v>988</v>
      </c>
      <c r="W15" s="258"/>
      <c r="X15" s="258">
        <v>0</v>
      </c>
      <c r="Y15" s="258" t="s">
        <v>988</v>
      </c>
      <c r="Z15" s="258">
        <v>0</v>
      </c>
      <c r="AA15" s="258"/>
      <c r="AB15" s="258">
        <v>0</v>
      </c>
      <c r="AC15" s="258"/>
      <c r="AD15" s="258">
        <v>0</v>
      </c>
      <c r="AE15" s="258">
        <v>0</v>
      </c>
      <c r="AF15" s="258">
        <v>0</v>
      </c>
      <c r="AG15" s="28"/>
      <c r="AJ15" s="28" t="s">
        <v>1373</v>
      </c>
      <c r="AK15" s="28">
        <v>146356</v>
      </c>
    </row>
    <row r="16" spans="1:48" s="74" customFormat="1">
      <c r="A16" s="402" t="s">
        <v>1372</v>
      </c>
      <c r="B16" s="250" t="s">
        <v>1372</v>
      </c>
      <c r="C16" s="251" t="s">
        <v>1371</v>
      </c>
      <c r="D16" s="252">
        <v>12</v>
      </c>
      <c r="E16" s="252"/>
      <c r="F16" s="252">
        <v>1250</v>
      </c>
      <c r="G16" s="252"/>
      <c r="H16" s="252" t="s">
        <v>988</v>
      </c>
      <c r="I16" s="252">
        <v>3</v>
      </c>
      <c r="J16" s="259"/>
      <c r="K16" s="252"/>
      <c r="L16" s="252" t="s">
        <v>988</v>
      </c>
      <c r="M16" s="259"/>
      <c r="N16" s="252">
        <v>0</v>
      </c>
      <c r="O16" s="252" t="s">
        <v>988</v>
      </c>
      <c r="P16" s="28"/>
      <c r="Q16" s="28"/>
      <c r="R16" s="255"/>
      <c r="S16" s="28"/>
      <c r="T16" s="256" t="s">
        <v>1372</v>
      </c>
      <c r="U16" s="257" t="s">
        <v>1371</v>
      </c>
      <c r="V16" s="258" t="s">
        <v>988</v>
      </c>
      <c r="W16" s="258"/>
      <c r="X16" s="258">
        <v>0</v>
      </c>
      <c r="Y16" s="258">
        <v>0</v>
      </c>
      <c r="Z16" s="258">
        <v>0</v>
      </c>
      <c r="AA16" s="258"/>
      <c r="AB16" s="258" t="s">
        <v>988</v>
      </c>
      <c r="AC16" s="258"/>
      <c r="AD16" s="258">
        <v>0</v>
      </c>
      <c r="AE16" s="258">
        <v>0</v>
      </c>
      <c r="AF16" s="258">
        <v>0</v>
      </c>
      <c r="AG16" s="28"/>
      <c r="AJ16" s="28" t="s">
        <v>1370</v>
      </c>
      <c r="AK16" s="28">
        <v>2063319</v>
      </c>
    </row>
    <row r="17" spans="1:37" s="74" customFormat="1" ht="13.15">
      <c r="A17" s="402" t="s">
        <v>1369</v>
      </c>
      <c r="B17" s="250" t="s">
        <v>1369</v>
      </c>
      <c r="C17" s="251" t="s">
        <v>1368</v>
      </c>
      <c r="D17" s="252">
        <v>178</v>
      </c>
      <c r="E17" s="252"/>
      <c r="F17" s="252">
        <v>19224</v>
      </c>
      <c r="G17" s="252"/>
      <c r="H17" s="252" t="s">
        <v>988</v>
      </c>
      <c r="I17" s="252">
        <v>63</v>
      </c>
      <c r="J17" s="259"/>
      <c r="K17" s="252"/>
      <c r="L17" s="252" t="s">
        <v>988</v>
      </c>
      <c r="M17" s="261">
        <v>1</v>
      </c>
      <c r="N17" s="252">
        <v>0</v>
      </c>
      <c r="O17" s="252">
        <v>12</v>
      </c>
      <c r="P17" s="28"/>
      <c r="Q17" s="28"/>
      <c r="R17" s="255"/>
      <c r="S17" s="28"/>
      <c r="T17" s="256" t="s">
        <v>1369</v>
      </c>
      <c r="U17" s="257" t="s">
        <v>1368</v>
      </c>
      <c r="V17" s="258">
        <v>0</v>
      </c>
      <c r="W17" s="258"/>
      <c r="X17" s="258">
        <v>0</v>
      </c>
      <c r="Y17" s="258">
        <v>0</v>
      </c>
      <c r="Z17" s="258">
        <v>0</v>
      </c>
      <c r="AA17" s="258"/>
      <c r="AB17" s="258">
        <v>0</v>
      </c>
      <c r="AC17" s="258"/>
      <c r="AD17" s="258">
        <v>0</v>
      </c>
      <c r="AE17" s="258">
        <v>0</v>
      </c>
      <c r="AF17" s="258">
        <v>0</v>
      </c>
      <c r="AG17" s="28"/>
      <c r="AJ17" s="262" t="s">
        <v>1367</v>
      </c>
      <c r="AK17" s="262">
        <v>0</v>
      </c>
    </row>
    <row r="18" spans="1:37" s="74" customFormat="1" ht="14.25">
      <c r="A18" s="402" t="s">
        <v>1366</v>
      </c>
      <c r="B18" s="250" t="s">
        <v>1366</v>
      </c>
      <c r="C18" s="251" t="s">
        <v>1365</v>
      </c>
      <c r="D18" s="252">
        <v>72</v>
      </c>
      <c r="E18" s="252"/>
      <c r="F18" s="252">
        <v>5920</v>
      </c>
      <c r="G18" s="252"/>
      <c r="H18" s="252" t="s">
        <v>988</v>
      </c>
      <c r="I18" s="252">
        <v>45</v>
      </c>
      <c r="J18" s="259"/>
      <c r="K18" s="263" t="s">
        <v>1226</v>
      </c>
      <c r="L18" s="252" t="s">
        <v>988</v>
      </c>
      <c r="M18" s="261"/>
      <c r="N18" s="252">
        <v>0</v>
      </c>
      <c r="O18" s="252" t="s">
        <v>988</v>
      </c>
      <c r="P18" s="28"/>
      <c r="Q18" s="28"/>
      <c r="R18" s="255"/>
      <c r="S18" s="28"/>
      <c r="T18" s="256" t="s">
        <v>1366</v>
      </c>
      <c r="U18" s="257" t="s">
        <v>1365</v>
      </c>
      <c r="V18" s="258">
        <v>0</v>
      </c>
      <c r="W18" s="258"/>
      <c r="X18" s="258">
        <v>0</v>
      </c>
      <c r="Y18" s="258">
        <v>0</v>
      </c>
      <c r="Z18" s="258">
        <v>0</v>
      </c>
      <c r="AA18" s="258"/>
      <c r="AB18" s="258">
        <v>0</v>
      </c>
      <c r="AC18" s="258"/>
      <c r="AD18" s="258">
        <v>0</v>
      </c>
      <c r="AE18" s="258">
        <v>0</v>
      </c>
      <c r="AF18" s="258">
        <v>0</v>
      </c>
      <c r="AG18" s="28"/>
    </row>
    <row r="19" spans="1:37" s="74" customFormat="1" ht="13.15">
      <c r="A19" s="402" t="s">
        <v>1364</v>
      </c>
      <c r="B19" s="250" t="s">
        <v>1364</v>
      </c>
      <c r="C19" s="251" t="s">
        <v>1363</v>
      </c>
      <c r="D19" s="252">
        <v>14</v>
      </c>
      <c r="E19" s="252"/>
      <c r="F19" s="252">
        <v>2013</v>
      </c>
      <c r="G19" s="252"/>
      <c r="H19" s="252" t="s">
        <v>988</v>
      </c>
      <c r="I19" s="252">
        <v>7</v>
      </c>
      <c r="J19" s="259"/>
      <c r="K19" s="252"/>
      <c r="L19" s="252" t="s">
        <v>988</v>
      </c>
      <c r="M19" s="253">
        <v>0</v>
      </c>
      <c r="N19" s="252">
        <v>0</v>
      </c>
      <c r="O19" s="252" t="s">
        <v>988</v>
      </c>
      <c r="P19" s="28"/>
      <c r="Q19" s="28"/>
      <c r="R19" s="255"/>
      <c r="S19" s="28"/>
      <c r="T19" s="256" t="s">
        <v>1364</v>
      </c>
      <c r="U19" s="257" t="s">
        <v>1363</v>
      </c>
      <c r="V19" s="258">
        <v>0</v>
      </c>
      <c r="W19" s="258"/>
      <c r="X19" s="258">
        <v>0</v>
      </c>
      <c r="Y19" s="258">
        <v>0</v>
      </c>
      <c r="Z19" s="258">
        <v>0</v>
      </c>
      <c r="AA19" s="258"/>
      <c r="AB19" s="258">
        <v>0</v>
      </c>
      <c r="AC19" s="258"/>
      <c r="AD19" s="258">
        <v>0</v>
      </c>
      <c r="AE19" s="258">
        <v>0</v>
      </c>
      <c r="AF19" s="258">
        <v>0</v>
      </c>
      <c r="AG19" s="28"/>
      <c r="AJ19" s="74" t="s">
        <v>1362</v>
      </c>
      <c r="AK19" s="226" t="s">
        <v>1361</v>
      </c>
    </row>
    <row r="20" spans="1:37" s="74" customFormat="1" ht="13.15">
      <c r="A20" s="402" t="s">
        <v>1360</v>
      </c>
      <c r="B20" s="250" t="s">
        <v>1360</v>
      </c>
      <c r="C20" s="251" t="s">
        <v>1359</v>
      </c>
      <c r="D20" s="252">
        <v>3</v>
      </c>
      <c r="E20" s="252"/>
      <c r="F20" s="252">
        <v>413</v>
      </c>
      <c r="G20" s="252"/>
      <c r="H20" s="252" t="s">
        <v>988</v>
      </c>
      <c r="I20" s="252">
        <v>1</v>
      </c>
      <c r="J20" s="259"/>
      <c r="K20" s="252"/>
      <c r="L20" s="252" t="s">
        <v>988</v>
      </c>
      <c r="M20" s="253">
        <v>0</v>
      </c>
      <c r="N20" s="252">
        <v>0</v>
      </c>
      <c r="O20" s="252" t="s">
        <v>988</v>
      </c>
      <c r="P20" s="28"/>
      <c r="Q20" s="28"/>
      <c r="R20" s="255"/>
      <c r="S20" s="28"/>
      <c r="T20" s="256" t="s">
        <v>1360</v>
      </c>
      <c r="U20" s="257" t="s">
        <v>1359</v>
      </c>
      <c r="V20" s="258">
        <v>0</v>
      </c>
      <c r="W20" s="258"/>
      <c r="X20" s="258">
        <v>0</v>
      </c>
      <c r="Y20" s="258">
        <v>0</v>
      </c>
      <c r="Z20" s="258">
        <v>0</v>
      </c>
      <c r="AA20" s="258"/>
      <c r="AB20" s="258">
        <v>0</v>
      </c>
      <c r="AC20" s="258"/>
      <c r="AD20" s="258">
        <v>0</v>
      </c>
      <c r="AE20" s="258">
        <v>0</v>
      </c>
      <c r="AF20" s="258">
        <v>0</v>
      </c>
      <c r="AG20" s="28"/>
    </row>
    <row r="21" spans="1:37" s="74" customFormat="1" ht="13.15">
      <c r="A21" s="402" t="s">
        <v>1358</v>
      </c>
      <c r="B21" s="250" t="s">
        <v>1358</v>
      </c>
      <c r="C21" s="251" t="s">
        <v>1357</v>
      </c>
      <c r="D21" s="252">
        <v>445</v>
      </c>
      <c r="E21" s="252"/>
      <c r="F21" s="252">
        <v>26723</v>
      </c>
      <c r="G21" s="252"/>
      <c r="H21" s="252">
        <v>1</v>
      </c>
      <c r="I21" s="252">
        <v>84</v>
      </c>
      <c r="J21" s="252">
        <v>3</v>
      </c>
      <c r="K21" s="252"/>
      <c r="L21" s="252">
        <v>1</v>
      </c>
      <c r="M21" s="261"/>
      <c r="N21" s="252">
        <v>0</v>
      </c>
      <c r="O21" s="252">
        <v>228</v>
      </c>
      <c r="P21" s="28"/>
      <c r="Q21" s="28"/>
      <c r="R21" s="255"/>
      <c r="S21" s="28"/>
      <c r="T21" s="256" t="s">
        <v>1358</v>
      </c>
      <c r="U21" s="257" t="s">
        <v>1357</v>
      </c>
      <c r="V21" s="258">
        <v>7</v>
      </c>
      <c r="W21" s="258"/>
      <c r="X21" s="258" t="s">
        <v>988</v>
      </c>
      <c r="Y21" s="258">
        <v>1</v>
      </c>
      <c r="Z21" s="260">
        <v>0</v>
      </c>
      <c r="AA21" s="258"/>
      <c r="AB21" s="258" t="s">
        <v>988</v>
      </c>
      <c r="AC21" s="258"/>
      <c r="AD21" s="258">
        <v>0</v>
      </c>
      <c r="AE21" s="258">
        <v>0</v>
      </c>
      <c r="AF21" s="258" t="s">
        <v>988</v>
      </c>
      <c r="AG21" s="28"/>
    </row>
    <row r="22" spans="1:37" s="74" customFormat="1">
      <c r="A22" s="402" t="s">
        <v>1356</v>
      </c>
      <c r="B22" s="250" t="s">
        <v>1356</v>
      </c>
      <c r="C22" s="251" t="s">
        <v>1355</v>
      </c>
      <c r="D22" s="252">
        <v>138</v>
      </c>
      <c r="E22" s="252"/>
      <c r="F22" s="252">
        <v>6724</v>
      </c>
      <c r="G22" s="252"/>
      <c r="H22" s="252" t="s">
        <v>988</v>
      </c>
      <c r="I22" s="252">
        <v>12</v>
      </c>
      <c r="J22" s="252">
        <v>1</v>
      </c>
      <c r="K22" s="252"/>
      <c r="L22" s="252" t="s">
        <v>988</v>
      </c>
      <c r="M22" s="252">
        <v>0</v>
      </c>
      <c r="N22" s="252">
        <v>0</v>
      </c>
      <c r="O22" s="252">
        <v>94</v>
      </c>
      <c r="P22" s="28"/>
      <c r="Q22" s="28"/>
      <c r="R22" s="255"/>
      <c r="S22" s="28"/>
      <c r="T22" s="256" t="s">
        <v>1356</v>
      </c>
      <c r="U22" s="257" t="s">
        <v>1355</v>
      </c>
      <c r="V22" s="258" t="s">
        <v>1230</v>
      </c>
      <c r="W22" s="258"/>
      <c r="X22" s="258" t="s">
        <v>988</v>
      </c>
      <c r="Y22" s="258" t="s">
        <v>988</v>
      </c>
      <c r="Z22" s="258">
        <v>0</v>
      </c>
      <c r="AA22" s="258"/>
      <c r="AB22" s="258" t="s">
        <v>988</v>
      </c>
      <c r="AC22" s="258"/>
      <c r="AD22" s="258">
        <v>0</v>
      </c>
      <c r="AE22" s="258">
        <v>0</v>
      </c>
      <c r="AF22" s="258" t="s">
        <v>988</v>
      </c>
      <c r="AG22" s="28"/>
    </row>
    <row r="23" spans="1:37" s="74" customFormat="1">
      <c r="A23" s="402" t="s">
        <v>1354</v>
      </c>
      <c r="B23" s="250" t="s">
        <v>1354</v>
      </c>
      <c r="C23" s="251" t="s">
        <v>1353</v>
      </c>
      <c r="D23" s="252">
        <v>169</v>
      </c>
      <c r="E23" s="252"/>
      <c r="F23" s="252">
        <v>9902</v>
      </c>
      <c r="G23" s="252"/>
      <c r="H23" s="252" t="s">
        <v>988</v>
      </c>
      <c r="I23" s="252">
        <v>44</v>
      </c>
      <c r="J23" s="259"/>
      <c r="K23" s="252"/>
      <c r="L23" s="252">
        <v>1</v>
      </c>
      <c r="M23" s="259"/>
      <c r="N23" s="252">
        <v>0</v>
      </c>
      <c r="O23" s="252">
        <v>84</v>
      </c>
      <c r="P23" s="28"/>
      <c r="Q23" s="28"/>
      <c r="R23" s="255"/>
      <c r="S23" s="28"/>
      <c r="T23" s="256" t="s">
        <v>1354</v>
      </c>
      <c r="U23" s="257" t="s">
        <v>1353</v>
      </c>
      <c r="V23" s="258" t="s">
        <v>988</v>
      </c>
      <c r="W23" s="258"/>
      <c r="X23" s="258">
        <v>0</v>
      </c>
      <c r="Y23" s="258" t="s">
        <v>988</v>
      </c>
      <c r="Z23" s="258" t="s">
        <v>988</v>
      </c>
      <c r="AA23" s="258"/>
      <c r="AB23" s="258" t="s">
        <v>988</v>
      </c>
      <c r="AC23" s="258"/>
      <c r="AD23" s="258">
        <v>0</v>
      </c>
      <c r="AE23" s="258">
        <v>0</v>
      </c>
      <c r="AF23" s="258" t="s">
        <v>988</v>
      </c>
      <c r="AG23" s="28"/>
    </row>
    <row r="24" spans="1:37" s="74" customFormat="1">
      <c r="A24" s="402" t="s">
        <v>1352</v>
      </c>
      <c r="B24" s="250" t="s">
        <v>1352</v>
      </c>
      <c r="C24" s="251" t="s">
        <v>1351</v>
      </c>
      <c r="D24" s="252">
        <v>129</v>
      </c>
      <c r="E24" s="252"/>
      <c r="F24" s="252">
        <v>9734</v>
      </c>
      <c r="G24" s="252"/>
      <c r="H24" s="252" t="s">
        <v>988</v>
      </c>
      <c r="I24" s="252">
        <v>27</v>
      </c>
      <c r="J24" s="252">
        <v>1</v>
      </c>
      <c r="K24" s="252"/>
      <c r="L24" s="252" t="s">
        <v>988</v>
      </c>
      <c r="M24" s="259"/>
      <c r="N24" s="252">
        <v>0</v>
      </c>
      <c r="O24" s="252" t="s">
        <v>1230</v>
      </c>
      <c r="P24" s="28"/>
      <c r="Q24" s="28"/>
      <c r="R24" s="255"/>
      <c r="S24" s="28"/>
      <c r="T24" s="256" t="s">
        <v>1352</v>
      </c>
      <c r="U24" s="257" t="s">
        <v>1351</v>
      </c>
      <c r="V24" s="258" t="s">
        <v>1230</v>
      </c>
      <c r="W24" s="258"/>
      <c r="X24" s="258">
        <v>0</v>
      </c>
      <c r="Y24" s="258" t="s">
        <v>1230</v>
      </c>
      <c r="Z24" s="258">
        <v>0</v>
      </c>
      <c r="AA24" s="258"/>
      <c r="AB24" s="258" t="s">
        <v>988</v>
      </c>
      <c r="AC24" s="258"/>
      <c r="AD24" s="258">
        <v>0</v>
      </c>
      <c r="AE24" s="258">
        <v>0</v>
      </c>
      <c r="AF24" s="258" t="s">
        <v>988</v>
      </c>
      <c r="AG24" s="28"/>
    </row>
    <row r="25" spans="1:37" s="74" customFormat="1" ht="14.25">
      <c r="A25" s="402" t="s">
        <v>1350</v>
      </c>
      <c r="B25" s="250" t="s">
        <v>1350</v>
      </c>
      <c r="C25" s="251" t="s">
        <v>1349</v>
      </c>
      <c r="D25" s="252">
        <v>2354</v>
      </c>
      <c r="E25" s="263" t="s">
        <v>1226</v>
      </c>
      <c r="F25" s="252">
        <v>72518</v>
      </c>
      <c r="G25" s="263" t="s">
        <v>1226</v>
      </c>
      <c r="H25" s="252">
        <v>15</v>
      </c>
      <c r="I25" s="252">
        <v>461</v>
      </c>
      <c r="J25" s="252">
        <v>2</v>
      </c>
      <c r="K25" s="252"/>
      <c r="L25" s="252">
        <v>1</v>
      </c>
      <c r="M25" s="252">
        <v>10</v>
      </c>
      <c r="N25" s="252" t="s">
        <v>988</v>
      </c>
      <c r="O25" s="252">
        <v>1303</v>
      </c>
      <c r="P25" s="28"/>
      <c r="Q25" s="28"/>
      <c r="R25" s="255"/>
      <c r="S25" s="28"/>
      <c r="T25" s="256" t="s">
        <v>1350</v>
      </c>
      <c r="U25" s="257" t="s">
        <v>1349</v>
      </c>
      <c r="V25" s="258">
        <v>1</v>
      </c>
      <c r="W25" s="258"/>
      <c r="X25" s="258">
        <v>0</v>
      </c>
      <c r="Y25" s="258" t="s">
        <v>988</v>
      </c>
      <c r="Z25" s="258">
        <v>0</v>
      </c>
      <c r="AA25" s="258"/>
      <c r="AB25" s="258" t="s">
        <v>988</v>
      </c>
      <c r="AC25" s="258"/>
      <c r="AD25" s="258">
        <v>0</v>
      </c>
      <c r="AE25" s="258">
        <v>0</v>
      </c>
      <c r="AF25" s="258" t="s">
        <v>988</v>
      </c>
      <c r="AG25" s="28"/>
    </row>
    <row r="26" spans="1:37" s="74" customFormat="1">
      <c r="A26" s="402" t="s">
        <v>1348</v>
      </c>
      <c r="B26" s="250" t="s">
        <v>1348</v>
      </c>
      <c r="C26" s="251" t="s">
        <v>1347</v>
      </c>
      <c r="D26" s="252">
        <v>200</v>
      </c>
      <c r="E26" s="252"/>
      <c r="F26" s="252">
        <v>1621</v>
      </c>
      <c r="G26" s="252"/>
      <c r="H26" s="252">
        <v>2</v>
      </c>
      <c r="I26" s="252">
        <v>13</v>
      </c>
      <c r="J26" s="259">
        <v>1</v>
      </c>
      <c r="K26" s="252"/>
      <c r="L26" s="252" t="s">
        <v>988</v>
      </c>
      <c r="M26" s="259"/>
      <c r="N26" s="252">
        <v>0</v>
      </c>
      <c r="O26" s="252">
        <v>160</v>
      </c>
      <c r="P26" s="28"/>
      <c r="Q26" s="28"/>
      <c r="R26" s="255"/>
      <c r="S26" s="28"/>
      <c r="T26" s="256" t="s">
        <v>1348</v>
      </c>
      <c r="U26" s="257" t="s">
        <v>1347</v>
      </c>
      <c r="V26" s="258">
        <v>0</v>
      </c>
      <c r="W26" s="258"/>
      <c r="X26" s="258">
        <v>0</v>
      </c>
      <c r="Y26" s="258">
        <v>0</v>
      </c>
      <c r="Z26" s="258">
        <v>0</v>
      </c>
      <c r="AA26" s="258"/>
      <c r="AB26" s="258">
        <v>0</v>
      </c>
      <c r="AC26" s="258"/>
      <c r="AD26" s="258">
        <v>0</v>
      </c>
      <c r="AE26" s="258">
        <v>0</v>
      </c>
      <c r="AF26" s="258">
        <v>0</v>
      </c>
      <c r="AG26" s="28"/>
    </row>
    <row r="27" spans="1:37" s="74" customFormat="1">
      <c r="A27" s="402" t="s">
        <v>1346</v>
      </c>
      <c r="B27" s="250" t="s">
        <v>1346</v>
      </c>
      <c r="C27" s="251" t="s">
        <v>1345</v>
      </c>
      <c r="D27" s="252">
        <v>939</v>
      </c>
      <c r="E27" s="252"/>
      <c r="F27" s="252">
        <v>22872</v>
      </c>
      <c r="G27" s="252"/>
      <c r="H27" s="252">
        <v>8</v>
      </c>
      <c r="I27" s="252">
        <v>169</v>
      </c>
      <c r="J27" s="259"/>
      <c r="K27" s="252"/>
      <c r="L27" s="252" t="s">
        <v>988</v>
      </c>
      <c r="M27" s="252">
        <v>6</v>
      </c>
      <c r="N27" s="252">
        <v>0</v>
      </c>
      <c r="O27" s="252">
        <v>515</v>
      </c>
      <c r="P27" s="28"/>
      <c r="Q27" s="28"/>
      <c r="R27" s="255"/>
      <c r="S27" s="28"/>
      <c r="T27" s="256" t="s">
        <v>1346</v>
      </c>
      <c r="U27" s="257" t="s">
        <v>1345</v>
      </c>
      <c r="V27" s="258" t="s">
        <v>988</v>
      </c>
      <c r="W27" s="258"/>
      <c r="X27" s="258">
        <v>0</v>
      </c>
      <c r="Y27" s="258" t="s">
        <v>988</v>
      </c>
      <c r="Z27" s="258">
        <v>0</v>
      </c>
      <c r="AA27" s="258"/>
      <c r="AB27" s="258" t="s">
        <v>988</v>
      </c>
      <c r="AC27" s="258"/>
      <c r="AD27" s="258">
        <v>0</v>
      </c>
      <c r="AE27" s="258">
        <v>0</v>
      </c>
      <c r="AF27" s="258" t="s">
        <v>988</v>
      </c>
      <c r="AG27" s="28"/>
    </row>
    <row r="28" spans="1:37" s="74" customFormat="1">
      <c r="A28" s="402" t="s">
        <v>1344</v>
      </c>
      <c r="B28" s="250" t="s">
        <v>1344</v>
      </c>
      <c r="C28" s="251" t="s">
        <v>1343</v>
      </c>
      <c r="D28" s="252">
        <v>72</v>
      </c>
      <c r="E28" s="252"/>
      <c r="F28" s="252">
        <v>9486</v>
      </c>
      <c r="G28" s="252"/>
      <c r="H28" s="252" t="s">
        <v>988</v>
      </c>
      <c r="I28" s="252">
        <v>8</v>
      </c>
      <c r="J28" s="259"/>
      <c r="K28" s="252"/>
      <c r="L28" s="252" t="s">
        <v>988</v>
      </c>
      <c r="M28" s="252">
        <v>1</v>
      </c>
      <c r="N28" s="252">
        <v>0</v>
      </c>
      <c r="O28" s="252">
        <v>15</v>
      </c>
      <c r="P28" s="28"/>
      <c r="Q28" s="28"/>
      <c r="R28" s="255"/>
      <c r="S28" s="28"/>
      <c r="T28" s="256" t="s">
        <v>1344</v>
      </c>
      <c r="U28" s="257" t="s">
        <v>1343</v>
      </c>
      <c r="V28" s="258" t="s">
        <v>988</v>
      </c>
      <c r="W28" s="258"/>
      <c r="X28" s="258">
        <v>0</v>
      </c>
      <c r="Y28" s="258" t="s">
        <v>988</v>
      </c>
      <c r="Z28" s="258">
        <v>0</v>
      </c>
      <c r="AA28" s="258"/>
      <c r="AB28" s="258">
        <v>0</v>
      </c>
      <c r="AC28" s="258"/>
      <c r="AD28" s="258">
        <v>0</v>
      </c>
      <c r="AE28" s="258">
        <v>0</v>
      </c>
      <c r="AF28" s="258">
        <v>0</v>
      </c>
      <c r="AG28" s="28"/>
    </row>
    <row r="29" spans="1:37" s="74" customFormat="1" ht="14.25">
      <c r="A29" s="402" t="s">
        <v>1342</v>
      </c>
      <c r="B29" s="250" t="s">
        <v>1342</v>
      </c>
      <c r="C29" s="251" t="s">
        <v>1341</v>
      </c>
      <c r="D29" s="252">
        <v>827</v>
      </c>
      <c r="E29" s="263" t="s">
        <v>1226</v>
      </c>
      <c r="F29" s="252">
        <v>21868</v>
      </c>
      <c r="G29" s="263" t="s">
        <v>1226</v>
      </c>
      <c r="H29" s="252">
        <v>5</v>
      </c>
      <c r="I29" s="252">
        <v>138</v>
      </c>
      <c r="J29" s="259">
        <v>1</v>
      </c>
      <c r="K29" s="252"/>
      <c r="L29" s="252" t="s">
        <v>988</v>
      </c>
      <c r="M29" s="252">
        <v>3</v>
      </c>
      <c r="N29" s="252" t="s">
        <v>988</v>
      </c>
      <c r="O29" s="252">
        <v>502</v>
      </c>
      <c r="P29" s="28"/>
      <c r="Q29" s="28"/>
      <c r="R29" s="255"/>
      <c r="S29" s="28"/>
      <c r="T29" s="256" t="s">
        <v>1342</v>
      </c>
      <c r="U29" s="257" t="s">
        <v>1341</v>
      </c>
      <c r="V29" s="258" t="s">
        <v>988</v>
      </c>
      <c r="W29" s="258"/>
      <c r="X29" s="258">
        <v>0</v>
      </c>
      <c r="Y29" s="258" t="s">
        <v>988</v>
      </c>
      <c r="Z29" s="260">
        <v>0</v>
      </c>
      <c r="AA29" s="258"/>
      <c r="AB29" s="258" t="s">
        <v>988</v>
      </c>
      <c r="AC29" s="258"/>
      <c r="AD29" s="258">
        <v>0</v>
      </c>
      <c r="AE29" s="258">
        <v>0</v>
      </c>
      <c r="AF29" s="258" t="s">
        <v>988</v>
      </c>
      <c r="AG29" s="28"/>
    </row>
    <row r="30" spans="1:37" s="74" customFormat="1">
      <c r="A30" s="402" t="s">
        <v>1340</v>
      </c>
      <c r="B30" s="250" t="s">
        <v>1340</v>
      </c>
      <c r="C30" s="251" t="s">
        <v>1339</v>
      </c>
      <c r="D30" s="252">
        <v>85</v>
      </c>
      <c r="E30" s="252"/>
      <c r="F30" s="252">
        <v>13079</v>
      </c>
      <c r="G30" s="252"/>
      <c r="H30" s="252" t="s">
        <v>988</v>
      </c>
      <c r="I30" s="252">
        <v>38</v>
      </c>
      <c r="J30" s="259"/>
      <c r="K30" s="252"/>
      <c r="L30" s="252" t="s">
        <v>988</v>
      </c>
      <c r="M30" s="252">
        <v>0</v>
      </c>
      <c r="N30" s="252">
        <v>0</v>
      </c>
      <c r="O30" s="252" t="s">
        <v>988</v>
      </c>
      <c r="P30" s="28"/>
      <c r="Q30" s="28"/>
      <c r="R30" s="255"/>
      <c r="S30" s="28"/>
      <c r="T30" s="256" t="s">
        <v>1340</v>
      </c>
      <c r="U30" s="257" t="s">
        <v>1339</v>
      </c>
      <c r="V30" s="258" t="s">
        <v>988</v>
      </c>
      <c r="W30" s="258"/>
      <c r="X30" s="258">
        <v>0</v>
      </c>
      <c r="Y30" s="258" t="s">
        <v>988</v>
      </c>
      <c r="Z30" s="258">
        <v>0</v>
      </c>
      <c r="AA30" s="258"/>
      <c r="AB30" s="258" t="s">
        <v>988</v>
      </c>
      <c r="AC30" s="258"/>
      <c r="AD30" s="258">
        <v>0</v>
      </c>
      <c r="AE30" s="258">
        <v>0</v>
      </c>
      <c r="AF30" s="258">
        <v>0</v>
      </c>
      <c r="AG30" s="28"/>
    </row>
    <row r="31" spans="1:37" s="74" customFormat="1" ht="14.25">
      <c r="A31" s="402" t="s">
        <v>1338</v>
      </c>
      <c r="B31" s="250" t="s">
        <v>1338</v>
      </c>
      <c r="C31" s="251" t="s">
        <v>1337</v>
      </c>
      <c r="D31" s="252">
        <v>3396</v>
      </c>
      <c r="E31" s="263" t="s">
        <v>1226</v>
      </c>
      <c r="F31" s="252">
        <v>40134</v>
      </c>
      <c r="G31" s="263" t="s">
        <v>1226</v>
      </c>
      <c r="H31" s="252">
        <v>9</v>
      </c>
      <c r="I31" s="252">
        <v>825</v>
      </c>
      <c r="J31" s="252">
        <v>4</v>
      </c>
      <c r="K31" s="252"/>
      <c r="L31" s="252">
        <v>7</v>
      </c>
      <c r="M31" s="252">
        <v>2</v>
      </c>
      <c r="N31" s="252">
        <v>0</v>
      </c>
      <c r="O31" s="252">
        <v>2246</v>
      </c>
      <c r="P31" s="263" t="s">
        <v>1226</v>
      </c>
      <c r="Q31" s="263"/>
      <c r="R31" s="255"/>
      <c r="S31" s="263"/>
      <c r="T31" s="256" t="s">
        <v>1338</v>
      </c>
      <c r="U31" s="257" t="s">
        <v>1337</v>
      </c>
      <c r="V31" s="258">
        <v>3572</v>
      </c>
      <c r="W31" s="258"/>
      <c r="X31" s="258">
        <v>0</v>
      </c>
      <c r="Y31" s="258" t="s">
        <v>1230</v>
      </c>
      <c r="Z31" s="258">
        <v>0</v>
      </c>
      <c r="AA31" s="258"/>
      <c r="AB31" s="258" t="s">
        <v>988</v>
      </c>
      <c r="AC31" s="258"/>
      <c r="AD31" s="258">
        <v>2</v>
      </c>
      <c r="AE31" s="258" t="s">
        <v>988</v>
      </c>
      <c r="AF31" s="258">
        <v>3512</v>
      </c>
      <c r="AG31" s="28"/>
    </row>
    <row r="32" spans="1:37" s="74" customFormat="1" ht="14.25">
      <c r="A32" s="402" t="s">
        <v>1336</v>
      </c>
      <c r="B32" s="250" t="s">
        <v>1336</v>
      </c>
      <c r="C32" s="251" t="s">
        <v>1335</v>
      </c>
      <c r="D32" s="252">
        <v>3230</v>
      </c>
      <c r="E32" s="263" t="s">
        <v>1226</v>
      </c>
      <c r="F32" s="252">
        <v>37155</v>
      </c>
      <c r="G32" s="263" t="s">
        <v>1226</v>
      </c>
      <c r="H32" s="252">
        <v>8</v>
      </c>
      <c r="I32" s="252">
        <v>766</v>
      </c>
      <c r="J32" s="252">
        <v>1</v>
      </c>
      <c r="K32" s="263" t="s">
        <v>1226</v>
      </c>
      <c r="L32" s="252">
        <v>7</v>
      </c>
      <c r="M32" s="259"/>
      <c r="N32" s="252">
        <v>0</v>
      </c>
      <c r="O32" s="252">
        <v>2226</v>
      </c>
      <c r="P32" s="263" t="s">
        <v>1226</v>
      </c>
      <c r="Q32" s="263"/>
      <c r="R32" s="255">
        <f>O32/SUM(O32,AF32)</f>
        <v>0.39573333333333333</v>
      </c>
      <c r="S32" s="263"/>
      <c r="T32" s="256" t="s">
        <v>1336</v>
      </c>
      <c r="U32" s="257" t="s">
        <v>1335</v>
      </c>
      <c r="V32" s="258">
        <v>3399</v>
      </c>
      <c r="W32" s="258"/>
      <c r="X32" s="258">
        <v>0</v>
      </c>
      <c r="Y32" s="258">
        <v>0</v>
      </c>
      <c r="Z32" s="258">
        <v>0</v>
      </c>
      <c r="AA32" s="258"/>
      <c r="AB32" s="258">
        <v>0</v>
      </c>
      <c r="AC32" s="258"/>
      <c r="AD32" s="258">
        <v>0</v>
      </c>
      <c r="AE32" s="258">
        <v>0</v>
      </c>
      <c r="AF32" s="260">
        <v>3399</v>
      </c>
      <c r="AG32" s="28"/>
      <c r="AH32" s="264">
        <f>AF32</f>
        <v>3399</v>
      </c>
    </row>
    <row r="33" spans="1:34" s="74" customFormat="1">
      <c r="A33" s="402" t="s">
        <v>1334</v>
      </c>
      <c r="B33" s="250" t="s">
        <v>1334</v>
      </c>
      <c r="C33" s="251" t="s">
        <v>1333</v>
      </c>
      <c r="D33" s="252">
        <v>72</v>
      </c>
      <c r="E33" s="252"/>
      <c r="F33" s="252">
        <v>117</v>
      </c>
      <c r="G33" s="252"/>
      <c r="H33" s="252">
        <v>0</v>
      </c>
      <c r="I33" s="252">
        <v>3</v>
      </c>
      <c r="J33" s="259"/>
      <c r="K33" s="252"/>
      <c r="L33" s="252" t="s">
        <v>988</v>
      </c>
      <c r="M33" s="252">
        <v>2</v>
      </c>
      <c r="N33" s="252">
        <v>0</v>
      </c>
      <c r="O33" s="252">
        <v>17</v>
      </c>
      <c r="P33" s="28"/>
      <c r="Q33" s="28"/>
      <c r="R33" s="255">
        <f>O33/SUM(O33,AF33)</f>
        <v>0.13076923076923078</v>
      </c>
      <c r="S33" s="28"/>
      <c r="T33" s="256" t="s">
        <v>1334</v>
      </c>
      <c r="U33" s="257" t="s">
        <v>1333</v>
      </c>
      <c r="V33" s="258">
        <v>164</v>
      </c>
      <c r="W33" s="258"/>
      <c r="X33" s="258">
        <v>0</v>
      </c>
      <c r="Y33" s="258" t="s">
        <v>988</v>
      </c>
      <c r="Z33" s="258">
        <v>0</v>
      </c>
      <c r="AA33" s="258"/>
      <c r="AB33" s="258">
        <v>0</v>
      </c>
      <c r="AC33" s="258"/>
      <c r="AD33" s="258">
        <v>2</v>
      </c>
      <c r="AE33" s="258" t="s">
        <v>988</v>
      </c>
      <c r="AF33" s="260">
        <v>113</v>
      </c>
      <c r="AG33" s="28"/>
      <c r="AH33" s="264">
        <f>AF33</f>
        <v>113</v>
      </c>
    </row>
    <row r="34" spans="1:34" s="74" customFormat="1" ht="14.25">
      <c r="A34" s="402" t="s">
        <v>1332</v>
      </c>
      <c r="B34" s="250" t="s">
        <v>1332</v>
      </c>
      <c r="C34" s="251" t="s">
        <v>1331</v>
      </c>
      <c r="D34" s="252">
        <v>3195</v>
      </c>
      <c r="E34" s="263" t="s">
        <v>1226</v>
      </c>
      <c r="F34" s="252">
        <v>151595</v>
      </c>
      <c r="G34" s="263" t="s">
        <v>1226</v>
      </c>
      <c r="H34" s="252">
        <v>4</v>
      </c>
      <c r="I34" s="252">
        <v>1355</v>
      </c>
      <c r="J34" s="252">
        <v>2</v>
      </c>
      <c r="K34" s="263" t="s">
        <v>1226</v>
      </c>
      <c r="L34" s="252">
        <v>2</v>
      </c>
      <c r="M34" s="252">
        <v>8</v>
      </c>
      <c r="N34" s="252">
        <v>0</v>
      </c>
      <c r="O34" s="252">
        <v>1077</v>
      </c>
      <c r="P34" s="263" t="s">
        <v>1226</v>
      </c>
      <c r="Q34" s="263"/>
      <c r="R34" s="255"/>
      <c r="S34" s="263"/>
      <c r="T34" s="256" t="s">
        <v>1332</v>
      </c>
      <c r="U34" s="257" t="s">
        <v>1331</v>
      </c>
      <c r="V34" s="258">
        <v>2812</v>
      </c>
      <c r="W34" s="265" t="s">
        <v>1226</v>
      </c>
      <c r="X34" s="258">
        <v>10</v>
      </c>
      <c r="Y34" s="258" t="s">
        <v>988</v>
      </c>
      <c r="Z34" s="258">
        <v>342</v>
      </c>
      <c r="AA34" s="265" t="s">
        <v>1226</v>
      </c>
      <c r="AB34" s="258">
        <v>644</v>
      </c>
      <c r="AC34" s="265" t="s">
        <v>1226</v>
      </c>
      <c r="AD34" s="258">
        <v>1</v>
      </c>
      <c r="AE34" s="258" t="s">
        <v>988</v>
      </c>
      <c r="AF34" s="258">
        <v>81</v>
      </c>
      <c r="AG34" s="28"/>
    </row>
    <row r="35" spans="1:34" s="74" customFormat="1" ht="14.25">
      <c r="A35" s="402" t="s">
        <v>1330</v>
      </c>
      <c r="B35" s="250" t="s">
        <v>1330</v>
      </c>
      <c r="C35" s="251" t="s">
        <v>1329</v>
      </c>
      <c r="D35" s="252">
        <v>757</v>
      </c>
      <c r="E35" s="263" t="s">
        <v>1226</v>
      </c>
      <c r="F35" s="252">
        <v>4740</v>
      </c>
      <c r="G35" s="263" t="s">
        <v>1226</v>
      </c>
      <c r="H35" s="252">
        <v>1</v>
      </c>
      <c r="I35" s="252">
        <v>107</v>
      </c>
      <c r="J35" s="259"/>
      <c r="K35" s="252"/>
      <c r="L35" s="252" t="s">
        <v>988</v>
      </c>
      <c r="M35" s="252">
        <v>0</v>
      </c>
      <c r="N35" s="252">
        <v>0</v>
      </c>
      <c r="O35" s="252">
        <v>625</v>
      </c>
      <c r="P35" s="263" t="s">
        <v>1226</v>
      </c>
      <c r="Q35" s="263"/>
      <c r="R35" s="255">
        <f>O35/SUM(O35,AF35)</f>
        <v>0.99840255591054317</v>
      </c>
      <c r="S35" s="263"/>
      <c r="T35" s="256" t="s">
        <v>1330</v>
      </c>
      <c r="U35" s="257" t="s">
        <v>1329</v>
      </c>
      <c r="V35" s="258" t="s">
        <v>1260</v>
      </c>
      <c r="W35" s="258"/>
      <c r="X35" s="258">
        <v>0</v>
      </c>
      <c r="Y35" s="258" t="s">
        <v>988</v>
      </c>
      <c r="Z35" s="258" t="s">
        <v>988</v>
      </c>
      <c r="AA35" s="258"/>
      <c r="AB35" s="258" t="s">
        <v>1260</v>
      </c>
      <c r="AC35" s="258"/>
      <c r="AD35" s="258">
        <v>0</v>
      </c>
      <c r="AE35" s="258">
        <v>0</v>
      </c>
      <c r="AF35" s="260">
        <v>1</v>
      </c>
      <c r="AG35" s="28"/>
      <c r="AH35" s="264">
        <f>AF35</f>
        <v>1</v>
      </c>
    </row>
    <row r="36" spans="1:34" s="74" customFormat="1">
      <c r="A36" s="402" t="s">
        <v>1328</v>
      </c>
      <c r="B36" s="250" t="s">
        <v>1328</v>
      </c>
      <c r="C36" s="251" t="s">
        <v>1327</v>
      </c>
      <c r="D36" s="252">
        <v>87</v>
      </c>
      <c r="E36" s="252"/>
      <c r="F36" s="252">
        <v>20838</v>
      </c>
      <c r="G36" s="252"/>
      <c r="H36" s="252">
        <v>0</v>
      </c>
      <c r="I36" s="252">
        <v>13</v>
      </c>
      <c r="J36" s="259"/>
      <c r="K36" s="252"/>
      <c r="L36" s="252" t="s">
        <v>988</v>
      </c>
      <c r="M36" s="252">
        <v>0</v>
      </c>
      <c r="N36" s="252">
        <v>0</v>
      </c>
      <c r="O36" s="252">
        <v>3</v>
      </c>
      <c r="P36" s="28"/>
      <c r="Q36" s="28"/>
      <c r="R36" s="255"/>
      <c r="S36" s="28"/>
      <c r="T36" s="256" t="s">
        <v>1328</v>
      </c>
      <c r="U36" s="257" t="s">
        <v>1327</v>
      </c>
      <c r="V36" s="258">
        <v>49</v>
      </c>
      <c r="W36" s="258"/>
      <c r="X36" s="258">
        <v>0</v>
      </c>
      <c r="Y36" s="258">
        <v>0</v>
      </c>
      <c r="Z36" s="260">
        <v>47</v>
      </c>
      <c r="AA36" s="258"/>
      <c r="AB36" s="258" t="s">
        <v>988</v>
      </c>
      <c r="AC36" s="258"/>
      <c r="AD36" s="258">
        <v>0</v>
      </c>
      <c r="AE36" s="258">
        <v>0</v>
      </c>
      <c r="AF36" s="258" t="s">
        <v>988</v>
      </c>
      <c r="AG36" s="28"/>
    </row>
    <row r="37" spans="1:34" s="74" customFormat="1">
      <c r="A37" s="402" t="s">
        <v>1326</v>
      </c>
      <c r="B37" s="250" t="s">
        <v>1326</v>
      </c>
      <c r="C37" s="251" t="s">
        <v>1325</v>
      </c>
      <c r="D37" s="252">
        <v>153</v>
      </c>
      <c r="E37" s="252"/>
      <c r="F37" s="252">
        <v>6086</v>
      </c>
      <c r="G37" s="252"/>
      <c r="H37" s="252">
        <v>0</v>
      </c>
      <c r="I37" s="252">
        <v>103</v>
      </c>
      <c r="J37" s="259"/>
      <c r="K37" s="252"/>
      <c r="L37" s="252" t="s">
        <v>988</v>
      </c>
      <c r="M37" s="252">
        <v>1</v>
      </c>
      <c r="N37" s="252">
        <v>0</v>
      </c>
      <c r="O37" s="252">
        <v>9</v>
      </c>
      <c r="P37" s="28"/>
      <c r="Q37" s="28"/>
      <c r="R37" s="255">
        <f>SUM(O37:O39)/SUM(O37:O39,AF37:AF39)</f>
        <v>0.84210526315789469</v>
      </c>
      <c r="S37" s="28"/>
      <c r="T37" s="256" t="s">
        <v>1326</v>
      </c>
      <c r="U37" s="257" t="s">
        <v>1325</v>
      </c>
      <c r="V37" s="258">
        <v>1</v>
      </c>
      <c r="W37" s="258"/>
      <c r="X37" s="258">
        <v>0</v>
      </c>
      <c r="Y37" s="258" t="s">
        <v>988</v>
      </c>
      <c r="Z37" s="258" t="s">
        <v>988</v>
      </c>
      <c r="AA37" s="258"/>
      <c r="AB37" s="258">
        <v>0</v>
      </c>
      <c r="AC37" s="258"/>
      <c r="AD37" s="258">
        <v>0</v>
      </c>
      <c r="AE37" s="258">
        <v>0</v>
      </c>
      <c r="AF37" s="260">
        <v>0</v>
      </c>
      <c r="AG37" s="28"/>
    </row>
    <row r="38" spans="1:34" s="74" customFormat="1" ht="14.25">
      <c r="A38" s="402" t="s">
        <v>1324</v>
      </c>
      <c r="B38" s="250" t="s">
        <v>1324</v>
      </c>
      <c r="C38" s="251" t="s">
        <v>1323</v>
      </c>
      <c r="D38" s="252">
        <v>15</v>
      </c>
      <c r="E38" s="263" t="s">
        <v>1226</v>
      </c>
      <c r="F38" s="252">
        <v>594</v>
      </c>
      <c r="G38" s="252"/>
      <c r="H38" s="252" t="s">
        <v>988</v>
      </c>
      <c r="I38" s="252">
        <v>10</v>
      </c>
      <c r="J38" s="259"/>
      <c r="K38" s="263" t="s">
        <v>1226</v>
      </c>
      <c r="L38" s="252" t="s">
        <v>988</v>
      </c>
      <c r="M38" s="252">
        <v>0</v>
      </c>
      <c r="N38" s="252">
        <v>0</v>
      </c>
      <c r="O38" s="252">
        <v>2</v>
      </c>
      <c r="P38" s="28"/>
      <c r="Q38" s="28"/>
      <c r="R38" s="255"/>
      <c r="S38" s="28"/>
      <c r="T38" s="256" t="s">
        <v>1324</v>
      </c>
      <c r="U38" s="257" t="s">
        <v>1323</v>
      </c>
      <c r="V38" s="258">
        <v>72</v>
      </c>
      <c r="W38" s="265" t="s">
        <v>1226</v>
      </c>
      <c r="X38" s="258">
        <v>10</v>
      </c>
      <c r="Y38" s="258">
        <v>0</v>
      </c>
      <c r="Z38" s="258">
        <v>8</v>
      </c>
      <c r="AA38" s="265" t="s">
        <v>1226</v>
      </c>
      <c r="AB38" s="258">
        <v>0</v>
      </c>
      <c r="AC38" s="258"/>
      <c r="AD38" s="258">
        <v>0</v>
      </c>
      <c r="AE38" s="258">
        <v>0</v>
      </c>
      <c r="AF38" s="258">
        <v>0</v>
      </c>
      <c r="AG38" s="28"/>
    </row>
    <row r="39" spans="1:34" s="74" customFormat="1">
      <c r="A39" s="402" t="s">
        <v>1322</v>
      </c>
      <c r="B39" s="250" t="s">
        <v>1322</v>
      </c>
      <c r="C39" s="251" t="s">
        <v>1321</v>
      </c>
      <c r="D39" s="252">
        <v>189</v>
      </c>
      <c r="E39" s="252"/>
      <c r="F39" s="252">
        <v>24132</v>
      </c>
      <c r="G39" s="252"/>
      <c r="H39" s="252">
        <v>1</v>
      </c>
      <c r="I39" s="252">
        <v>52</v>
      </c>
      <c r="J39" s="259"/>
      <c r="K39" s="252"/>
      <c r="L39" s="252" t="s">
        <v>988</v>
      </c>
      <c r="M39" s="252">
        <v>1</v>
      </c>
      <c r="N39" s="252">
        <v>0</v>
      </c>
      <c r="O39" s="252">
        <v>21</v>
      </c>
      <c r="P39" s="28"/>
      <c r="Q39" s="28"/>
      <c r="R39" s="255"/>
      <c r="S39" s="28"/>
      <c r="T39" s="256" t="s">
        <v>1322</v>
      </c>
      <c r="U39" s="257" t="s">
        <v>1321</v>
      </c>
      <c r="V39" s="258">
        <v>28</v>
      </c>
      <c r="W39" s="258"/>
      <c r="X39" s="258">
        <v>0</v>
      </c>
      <c r="Y39" s="258" t="s">
        <v>988</v>
      </c>
      <c r="Z39" s="260">
        <v>10</v>
      </c>
      <c r="AA39" s="258"/>
      <c r="AB39" s="258">
        <v>2</v>
      </c>
      <c r="AC39" s="258"/>
      <c r="AD39" s="258">
        <v>0</v>
      </c>
      <c r="AE39" s="258" t="s">
        <v>988</v>
      </c>
      <c r="AF39" s="260">
        <v>6</v>
      </c>
      <c r="AG39" s="28"/>
      <c r="AH39" s="264">
        <f>AF39</f>
        <v>6</v>
      </c>
    </row>
    <row r="40" spans="1:34" s="74" customFormat="1">
      <c r="A40" s="402" t="s">
        <v>1320</v>
      </c>
      <c r="B40" s="250" t="s">
        <v>1320</v>
      </c>
      <c r="C40" s="251" t="s">
        <v>1319</v>
      </c>
      <c r="D40" s="252">
        <v>37</v>
      </c>
      <c r="E40" s="252"/>
      <c r="F40" s="252">
        <v>2566</v>
      </c>
      <c r="G40" s="252"/>
      <c r="H40" s="252" t="s">
        <v>988</v>
      </c>
      <c r="I40" s="252">
        <v>15</v>
      </c>
      <c r="J40" s="259"/>
      <c r="K40" s="252"/>
      <c r="L40" s="252" t="s">
        <v>988</v>
      </c>
      <c r="M40" s="252">
        <v>0</v>
      </c>
      <c r="N40" s="252">
        <v>0</v>
      </c>
      <c r="O40" s="252">
        <v>12</v>
      </c>
      <c r="P40" s="28"/>
      <c r="Q40" s="28"/>
      <c r="R40" s="255">
        <f>SUM(O40:O42)/SUM(O40:O42,AF40:AF42)</f>
        <v>0.85658914728682167</v>
      </c>
      <c r="S40" s="28"/>
      <c r="T40" s="256" t="s">
        <v>1320</v>
      </c>
      <c r="U40" s="257" t="s">
        <v>1319</v>
      </c>
      <c r="V40" s="258">
        <v>1</v>
      </c>
      <c r="W40" s="258"/>
      <c r="X40" s="258">
        <v>0</v>
      </c>
      <c r="Y40" s="258">
        <v>0</v>
      </c>
      <c r="Z40" s="260">
        <v>0</v>
      </c>
      <c r="AA40" s="258"/>
      <c r="AB40" s="258">
        <v>0</v>
      </c>
      <c r="AC40" s="258"/>
      <c r="AD40" s="258" t="s">
        <v>988</v>
      </c>
      <c r="AE40" s="258">
        <v>0</v>
      </c>
      <c r="AF40" s="260">
        <v>0</v>
      </c>
      <c r="AG40" s="28"/>
    </row>
    <row r="41" spans="1:34" s="74" customFormat="1">
      <c r="A41" s="402" t="s">
        <v>1318</v>
      </c>
      <c r="B41" s="250" t="s">
        <v>1318</v>
      </c>
      <c r="C41" s="251" t="s">
        <v>1317</v>
      </c>
      <c r="D41" s="252">
        <v>110</v>
      </c>
      <c r="E41" s="252"/>
      <c r="F41" s="252">
        <v>2717</v>
      </c>
      <c r="G41" s="252"/>
      <c r="H41" s="252">
        <v>0</v>
      </c>
      <c r="I41" s="252">
        <v>80</v>
      </c>
      <c r="J41" s="259"/>
      <c r="K41" s="252"/>
      <c r="L41" s="252" t="s">
        <v>988</v>
      </c>
      <c r="M41" s="252">
        <v>1</v>
      </c>
      <c r="N41" s="252">
        <v>0</v>
      </c>
      <c r="O41" s="252" t="s">
        <v>988</v>
      </c>
      <c r="P41" s="28"/>
      <c r="Q41" s="28"/>
      <c r="R41" s="255"/>
      <c r="S41" s="28"/>
      <c r="T41" s="256" t="s">
        <v>1318</v>
      </c>
      <c r="U41" s="257" t="s">
        <v>1317</v>
      </c>
      <c r="V41" s="258">
        <v>3</v>
      </c>
      <c r="W41" s="258"/>
      <c r="X41" s="258">
        <v>0</v>
      </c>
      <c r="Y41" s="258" t="s">
        <v>988</v>
      </c>
      <c r="Z41" s="260">
        <v>2</v>
      </c>
      <c r="AA41" s="258"/>
      <c r="AB41" s="258" t="s">
        <v>988</v>
      </c>
      <c r="AC41" s="258"/>
      <c r="AD41" s="258">
        <v>0</v>
      </c>
      <c r="AE41" s="258">
        <v>0</v>
      </c>
      <c r="AF41" s="260">
        <v>1</v>
      </c>
      <c r="AG41" s="28"/>
      <c r="AH41" s="264">
        <f>AF41</f>
        <v>1</v>
      </c>
    </row>
    <row r="42" spans="1:34" s="74" customFormat="1">
      <c r="A42" s="402" t="s">
        <v>1316</v>
      </c>
      <c r="B42" s="250" t="s">
        <v>1316</v>
      </c>
      <c r="C42" s="251" t="s">
        <v>1315</v>
      </c>
      <c r="D42" s="252">
        <v>647</v>
      </c>
      <c r="E42" s="252"/>
      <c r="F42" s="252">
        <v>21433</v>
      </c>
      <c r="G42" s="252"/>
      <c r="H42" s="252" t="s">
        <v>988</v>
      </c>
      <c r="I42" s="252">
        <v>298</v>
      </c>
      <c r="J42" s="259"/>
      <c r="K42" s="252"/>
      <c r="L42" s="252" t="s">
        <v>988</v>
      </c>
      <c r="M42" s="252">
        <v>2</v>
      </c>
      <c r="N42" s="252">
        <v>0</v>
      </c>
      <c r="O42" s="252">
        <v>209</v>
      </c>
      <c r="P42" s="28"/>
      <c r="Q42" s="28"/>
      <c r="R42" s="255"/>
      <c r="S42" s="28"/>
      <c r="T42" s="256" t="s">
        <v>1316</v>
      </c>
      <c r="U42" s="257" t="s">
        <v>1315</v>
      </c>
      <c r="V42" s="258" t="s">
        <v>1260</v>
      </c>
      <c r="W42" s="258"/>
      <c r="X42" s="258">
        <v>0</v>
      </c>
      <c r="Y42" s="258" t="s">
        <v>988</v>
      </c>
      <c r="Z42" s="260">
        <v>72</v>
      </c>
      <c r="AA42" s="258"/>
      <c r="AB42" s="258" t="s">
        <v>1260</v>
      </c>
      <c r="AC42" s="258"/>
      <c r="AD42" s="258">
        <v>1</v>
      </c>
      <c r="AE42" s="258">
        <v>0</v>
      </c>
      <c r="AF42" s="260">
        <v>36</v>
      </c>
      <c r="AG42" s="28"/>
      <c r="AH42" s="264">
        <f>AF42</f>
        <v>36</v>
      </c>
    </row>
    <row r="43" spans="1:34" s="74" customFormat="1">
      <c r="A43" s="402" t="s">
        <v>1314</v>
      </c>
      <c r="B43" s="250" t="s">
        <v>1314</v>
      </c>
      <c r="C43" s="251" t="s">
        <v>1313</v>
      </c>
      <c r="D43" s="252">
        <v>559</v>
      </c>
      <c r="E43" s="252"/>
      <c r="F43" s="252">
        <v>19180</v>
      </c>
      <c r="G43" s="252"/>
      <c r="H43" s="252" t="s">
        <v>988</v>
      </c>
      <c r="I43" s="252">
        <v>324</v>
      </c>
      <c r="J43" s="259"/>
      <c r="K43" s="252"/>
      <c r="L43" s="252">
        <v>2</v>
      </c>
      <c r="M43" s="252">
        <v>0</v>
      </c>
      <c r="N43" s="252">
        <v>0</v>
      </c>
      <c r="O43" s="252">
        <v>143</v>
      </c>
      <c r="P43" s="28"/>
      <c r="Q43" s="28"/>
      <c r="R43" s="255">
        <f>O43/SUM(O43,AF43)</f>
        <v>0.95333333333333337</v>
      </c>
      <c r="S43" s="28"/>
      <c r="T43" s="256" t="s">
        <v>1314</v>
      </c>
      <c r="U43" s="257" t="s">
        <v>1313</v>
      </c>
      <c r="V43" s="258">
        <v>1198</v>
      </c>
      <c r="W43" s="258"/>
      <c r="X43" s="258" t="s">
        <v>988</v>
      </c>
      <c r="Y43" s="258" t="s">
        <v>988</v>
      </c>
      <c r="Z43" s="260">
        <v>11</v>
      </c>
      <c r="AA43" s="258"/>
      <c r="AB43" s="258">
        <v>329</v>
      </c>
      <c r="AC43" s="258"/>
      <c r="AD43" s="258">
        <v>0</v>
      </c>
      <c r="AE43" s="258">
        <v>0</v>
      </c>
      <c r="AF43" s="260">
        <v>7</v>
      </c>
      <c r="AG43" s="28"/>
      <c r="AH43" s="264">
        <f>AF43</f>
        <v>7</v>
      </c>
    </row>
    <row r="44" spans="1:34" s="74" customFormat="1">
      <c r="A44" s="402" t="s">
        <v>1312</v>
      </c>
      <c r="B44" s="250" t="s">
        <v>1312</v>
      </c>
      <c r="C44" s="251" t="s">
        <v>1311</v>
      </c>
      <c r="D44" s="252">
        <v>44</v>
      </c>
      <c r="E44" s="252"/>
      <c r="F44" s="252">
        <v>1661</v>
      </c>
      <c r="G44" s="252"/>
      <c r="H44" s="252" t="s">
        <v>988</v>
      </c>
      <c r="I44" s="252">
        <v>25</v>
      </c>
      <c r="J44" s="259"/>
      <c r="K44" s="252"/>
      <c r="L44" s="252" t="s">
        <v>988</v>
      </c>
      <c r="M44" s="259"/>
      <c r="N44" s="252">
        <v>0</v>
      </c>
      <c r="O44" s="252">
        <v>6</v>
      </c>
      <c r="P44" s="28"/>
      <c r="Q44" s="28"/>
      <c r="R44" s="255">
        <f>SUM(O44:O45)/SUM(O44:O45,AF44:AF45)</f>
        <v>0.81818181818181823</v>
      </c>
      <c r="S44" s="28"/>
      <c r="T44" s="256" t="s">
        <v>1312</v>
      </c>
      <c r="U44" s="257" t="s">
        <v>1311</v>
      </c>
      <c r="V44" s="258" t="s">
        <v>988</v>
      </c>
      <c r="W44" s="258"/>
      <c r="X44" s="258">
        <v>0</v>
      </c>
      <c r="Y44" s="258">
        <v>0</v>
      </c>
      <c r="Z44" s="258" t="s">
        <v>988</v>
      </c>
      <c r="AA44" s="258"/>
      <c r="AB44" s="258" t="s">
        <v>988</v>
      </c>
      <c r="AC44" s="258"/>
      <c r="AD44" s="258">
        <v>0</v>
      </c>
      <c r="AE44" s="258">
        <v>0</v>
      </c>
      <c r="AF44" s="258" t="s">
        <v>988</v>
      </c>
      <c r="AG44" s="28"/>
    </row>
    <row r="45" spans="1:34" s="74" customFormat="1">
      <c r="A45" s="402" t="s">
        <v>1310</v>
      </c>
      <c r="B45" s="250" t="s">
        <v>1310</v>
      </c>
      <c r="C45" s="251" t="s">
        <v>1309</v>
      </c>
      <c r="D45" s="252">
        <v>82</v>
      </c>
      <c r="E45" s="252"/>
      <c r="F45" s="252">
        <v>4841</v>
      </c>
      <c r="G45" s="252"/>
      <c r="H45" s="252" t="s">
        <v>988</v>
      </c>
      <c r="I45" s="252">
        <v>33</v>
      </c>
      <c r="J45" s="259"/>
      <c r="K45" s="252"/>
      <c r="L45" s="252" t="s">
        <v>988</v>
      </c>
      <c r="M45" s="259"/>
      <c r="N45" s="252">
        <v>0</v>
      </c>
      <c r="O45" s="252">
        <v>21</v>
      </c>
      <c r="P45" s="28"/>
      <c r="Q45" s="28"/>
      <c r="R45" s="266"/>
      <c r="S45" s="28"/>
      <c r="T45" s="256" t="s">
        <v>1310</v>
      </c>
      <c r="U45" s="257" t="s">
        <v>1309</v>
      </c>
      <c r="V45" s="258">
        <v>12</v>
      </c>
      <c r="W45" s="258"/>
      <c r="X45" s="258">
        <v>0</v>
      </c>
      <c r="Y45" s="258">
        <v>0</v>
      </c>
      <c r="Z45" s="260">
        <v>7</v>
      </c>
      <c r="AA45" s="258"/>
      <c r="AB45" s="258" t="s">
        <v>988</v>
      </c>
      <c r="AC45" s="258"/>
      <c r="AD45" s="258">
        <v>0</v>
      </c>
      <c r="AE45" s="258">
        <v>0</v>
      </c>
      <c r="AF45" s="260">
        <v>6</v>
      </c>
      <c r="AG45" s="28"/>
      <c r="AH45" s="264">
        <f>AF45</f>
        <v>6</v>
      </c>
    </row>
    <row r="46" spans="1:34" s="74" customFormat="1">
      <c r="A46" s="402" t="s">
        <v>1308</v>
      </c>
      <c r="B46" s="250" t="s">
        <v>1308</v>
      </c>
      <c r="C46" s="251" t="s">
        <v>1307</v>
      </c>
      <c r="D46" s="252">
        <v>128</v>
      </c>
      <c r="E46" s="252"/>
      <c r="F46" s="252">
        <v>2430</v>
      </c>
      <c r="G46" s="252"/>
      <c r="H46" s="252">
        <v>0</v>
      </c>
      <c r="I46" s="252">
        <v>113</v>
      </c>
      <c r="J46" s="259"/>
      <c r="K46" s="252"/>
      <c r="L46" s="252" t="s">
        <v>988</v>
      </c>
      <c r="M46" s="252">
        <v>0</v>
      </c>
      <c r="N46" s="252">
        <v>0</v>
      </c>
      <c r="O46" s="252">
        <v>3</v>
      </c>
      <c r="P46" s="28"/>
      <c r="Q46" s="28"/>
      <c r="R46" s="255">
        <f>O46/SUM(O46,AF46)</f>
        <v>1</v>
      </c>
      <c r="S46" s="28"/>
      <c r="T46" s="256" t="s">
        <v>1308</v>
      </c>
      <c r="U46" s="257" t="s">
        <v>1307</v>
      </c>
      <c r="V46" s="258">
        <v>177</v>
      </c>
      <c r="W46" s="258"/>
      <c r="X46" s="258">
        <v>0</v>
      </c>
      <c r="Y46" s="258" t="s">
        <v>988</v>
      </c>
      <c r="Z46" s="260">
        <v>171</v>
      </c>
      <c r="AA46" s="258"/>
      <c r="AB46" s="258" t="s">
        <v>988</v>
      </c>
      <c r="AC46" s="258"/>
      <c r="AD46" s="258">
        <v>0</v>
      </c>
      <c r="AE46" s="258">
        <v>0</v>
      </c>
      <c r="AF46" s="260">
        <v>0</v>
      </c>
      <c r="AG46" s="28"/>
    </row>
    <row r="47" spans="1:34" s="74" customFormat="1">
      <c r="A47" s="402" t="s">
        <v>1306</v>
      </c>
      <c r="B47" s="250" t="s">
        <v>1306</v>
      </c>
      <c r="C47" s="251" t="s">
        <v>1305</v>
      </c>
      <c r="D47" s="252">
        <v>19</v>
      </c>
      <c r="E47" s="252"/>
      <c r="F47" s="252">
        <v>1489</v>
      </c>
      <c r="G47" s="252"/>
      <c r="H47" s="252" t="s">
        <v>988</v>
      </c>
      <c r="I47" s="252">
        <v>11</v>
      </c>
      <c r="J47" s="259"/>
      <c r="K47" s="252"/>
      <c r="L47" s="252" t="s">
        <v>988</v>
      </c>
      <c r="M47" s="259"/>
      <c r="N47" s="252">
        <v>0</v>
      </c>
      <c r="O47" s="252" t="s">
        <v>988</v>
      </c>
      <c r="P47" s="28"/>
      <c r="Q47" s="28"/>
      <c r="R47" s="255"/>
      <c r="S47" s="28"/>
      <c r="T47" s="256" t="s">
        <v>1306</v>
      </c>
      <c r="U47" s="257" t="s">
        <v>1305</v>
      </c>
      <c r="V47" s="258">
        <v>8</v>
      </c>
      <c r="W47" s="258"/>
      <c r="X47" s="258" t="s">
        <v>988</v>
      </c>
      <c r="Y47" s="258" t="s">
        <v>988</v>
      </c>
      <c r="Z47" s="258">
        <v>8</v>
      </c>
      <c r="AA47" s="258"/>
      <c r="AB47" s="258">
        <v>0</v>
      </c>
      <c r="AC47" s="258"/>
      <c r="AD47" s="258">
        <v>0</v>
      </c>
      <c r="AE47" s="258">
        <v>0</v>
      </c>
      <c r="AF47" s="258">
        <v>0</v>
      </c>
      <c r="AG47" s="28"/>
    </row>
    <row r="48" spans="1:34" s="74" customFormat="1" ht="14.25">
      <c r="A48" s="402" t="s">
        <v>1304</v>
      </c>
      <c r="B48" s="250" t="s">
        <v>1304</v>
      </c>
      <c r="C48" s="251" t="s">
        <v>1303</v>
      </c>
      <c r="D48" s="252">
        <v>92</v>
      </c>
      <c r="E48" s="263" t="s">
        <v>1226</v>
      </c>
      <c r="F48" s="252">
        <v>9207</v>
      </c>
      <c r="G48" s="263" t="s">
        <v>1226</v>
      </c>
      <c r="H48" s="252" t="s">
        <v>988</v>
      </c>
      <c r="I48" s="252">
        <v>45</v>
      </c>
      <c r="J48" s="259"/>
      <c r="K48" s="252"/>
      <c r="L48" s="252" t="s">
        <v>988</v>
      </c>
      <c r="M48" s="259"/>
      <c r="N48" s="252">
        <v>0</v>
      </c>
      <c r="O48" s="252">
        <v>5</v>
      </c>
      <c r="P48" s="263" t="s">
        <v>1226</v>
      </c>
      <c r="Q48" s="263"/>
      <c r="R48" s="255"/>
      <c r="S48" s="263"/>
      <c r="T48" s="256" t="s">
        <v>1304</v>
      </c>
      <c r="U48" s="257" t="s">
        <v>1303</v>
      </c>
      <c r="V48" s="258">
        <v>1</v>
      </c>
      <c r="W48" s="258"/>
      <c r="X48" s="258">
        <v>0</v>
      </c>
      <c r="Y48" s="258" t="s">
        <v>988</v>
      </c>
      <c r="Z48" s="258" t="s">
        <v>988</v>
      </c>
      <c r="AA48" s="258"/>
      <c r="AB48" s="258" t="s">
        <v>988</v>
      </c>
      <c r="AC48" s="258"/>
      <c r="AD48" s="258">
        <v>0</v>
      </c>
      <c r="AE48" s="258">
        <v>0</v>
      </c>
      <c r="AF48" s="258" t="s">
        <v>988</v>
      </c>
      <c r="AG48" s="28"/>
    </row>
    <row r="49" spans="1:34" s="74" customFormat="1" ht="14.25">
      <c r="A49" s="402" t="s">
        <v>1302</v>
      </c>
      <c r="B49" s="250" t="s">
        <v>1302</v>
      </c>
      <c r="C49" s="251" t="s">
        <v>1301</v>
      </c>
      <c r="D49" s="252">
        <v>64</v>
      </c>
      <c r="E49" s="252"/>
      <c r="F49" s="252">
        <v>6332</v>
      </c>
      <c r="G49" s="263" t="s">
        <v>1226</v>
      </c>
      <c r="H49" s="252" t="s">
        <v>988</v>
      </c>
      <c r="I49" s="252">
        <v>30</v>
      </c>
      <c r="J49" s="259"/>
      <c r="K49" s="252"/>
      <c r="L49" s="252" t="s">
        <v>988</v>
      </c>
      <c r="M49" s="259"/>
      <c r="N49" s="252">
        <v>0</v>
      </c>
      <c r="O49" s="252">
        <v>4</v>
      </c>
      <c r="P49" s="28"/>
      <c r="Q49" s="28"/>
      <c r="R49" s="255"/>
      <c r="S49" s="28"/>
      <c r="T49" s="256" t="s">
        <v>1302</v>
      </c>
      <c r="U49" s="257" t="s">
        <v>1301</v>
      </c>
      <c r="V49" s="258" t="s">
        <v>988</v>
      </c>
      <c r="W49" s="258"/>
      <c r="X49" s="258">
        <v>0</v>
      </c>
      <c r="Y49" s="258" t="s">
        <v>988</v>
      </c>
      <c r="Z49" s="258" t="s">
        <v>988</v>
      </c>
      <c r="AA49" s="258"/>
      <c r="AB49" s="258" t="s">
        <v>988</v>
      </c>
      <c r="AC49" s="258"/>
      <c r="AD49" s="258">
        <v>0</v>
      </c>
      <c r="AE49" s="258">
        <v>0</v>
      </c>
      <c r="AF49" s="258" t="s">
        <v>988</v>
      </c>
      <c r="AG49" s="28"/>
    </row>
    <row r="50" spans="1:34" s="74" customFormat="1">
      <c r="A50" s="402" t="s">
        <v>1300</v>
      </c>
      <c r="B50" s="250" t="s">
        <v>1300</v>
      </c>
      <c r="C50" s="251" t="s">
        <v>1299</v>
      </c>
      <c r="D50" s="252">
        <v>28</v>
      </c>
      <c r="E50" s="252"/>
      <c r="F50" s="252">
        <v>1044</v>
      </c>
      <c r="G50" s="252"/>
      <c r="H50" s="252" t="s">
        <v>988</v>
      </c>
      <c r="I50" s="252">
        <v>7</v>
      </c>
      <c r="J50" s="259"/>
      <c r="K50" s="252"/>
      <c r="L50" s="252" t="s">
        <v>988</v>
      </c>
      <c r="M50" s="252">
        <v>1</v>
      </c>
      <c r="N50" s="252">
        <v>0</v>
      </c>
      <c r="O50" s="252" t="s">
        <v>1230</v>
      </c>
      <c r="P50" s="28"/>
      <c r="Q50" s="28"/>
      <c r="R50" s="255"/>
      <c r="S50" s="28"/>
      <c r="T50" s="256" t="s">
        <v>1300</v>
      </c>
      <c r="U50" s="257" t="s">
        <v>1299</v>
      </c>
      <c r="V50" s="258" t="s">
        <v>988</v>
      </c>
      <c r="W50" s="258"/>
      <c r="X50" s="258">
        <v>0</v>
      </c>
      <c r="Y50" s="258">
        <v>0</v>
      </c>
      <c r="Z50" s="258" t="s">
        <v>988</v>
      </c>
      <c r="AA50" s="258"/>
      <c r="AB50" s="258" t="s">
        <v>988</v>
      </c>
      <c r="AC50" s="258"/>
      <c r="AD50" s="258">
        <v>0</v>
      </c>
      <c r="AE50" s="258">
        <v>0</v>
      </c>
      <c r="AF50" s="258">
        <v>0</v>
      </c>
      <c r="AG50" s="28"/>
    </row>
    <row r="51" spans="1:34" s="74" customFormat="1" ht="14.25">
      <c r="A51" s="402" t="s">
        <v>1298</v>
      </c>
      <c r="B51" s="250" t="s">
        <v>1298</v>
      </c>
      <c r="C51" s="251" t="s">
        <v>1297</v>
      </c>
      <c r="D51" s="252">
        <v>336</v>
      </c>
      <c r="E51" s="263" t="s">
        <v>1226</v>
      </c>
      <c r="F51" s="252">
        <v>53404</v>
      </c>
      <c r="G51" s="252"/>
      <c r="H51" s="252">
        <v>1</v>
      </c>
      <c r="I51" s="252">
        <v>124</v>
      </c>
      <c r="J51" s="252">
        <v>1</v>
      </c>
      <c r="K51" s="263" t="s">
        <v>1226</v>
      </c>
      <c r="L51" s="252">
        <v>1</v>
      </c>
      <c r="M51" s="259"/>
      <c r="N51" s="252">
        <v>0</v>
      </c>
      <c r="O51" s="252" t="s">
        <v>988</v>
      </c>
      <c r="P51" s="28"/>
      <c r="Q51" s="28"/>
      <c r="R51" s="255"/>
      <c r="S51" s="28"/>
      <c r="T51" s="256" t="s">
        <v>1298</v>
      </c>
      <c r="U51" s="257" t="s">
        <v>1297</v>
      </c>
      <c r="V51" s="258" t="s">
        <v>1230</v>
      </c>
      <c r="W51" s="258"/>
      <c r="X51" s="258">
        <v>0</v>
      </c>
      <c r="Y51" s="258" t="s">
        <v>988</v>
      </c>
      <c r="Z51" s="258" t="s">
        <v>1230</v>
      </c>
      <c r="AA51" s="258"/>
      <c r="AB51" s="258">
        <v>0</v>
      </c>
      <c r="AC51" s="258"/>
      <c r="AD51" s="258">
        <v>0</v>
      </c>
      <c r="AE51" s="258">
        <v>0</v>
      </c>
      <c r="AF51" s="258">
        <v>0</v>
      </c>
      <c r="AG51" s="28"/>
    </row>
    <row r="52" spans="1:34" s="74" customFormat="1" ht="14.25">
      <c r="A52" s="402" t="s">
        <v>1296</v>
      </c>
      <c r="B52" s="250" t="s">
        <v>1296</v>
      </c>
      <c r="C52" s="251" t="s">
        <v>1295</v>
      </c>
      <c r="D52" s="252">
        <v>1105</v>
      </c>
      <c r="E52" s="263" t="s">
        <v>1226</v>
      </c>
      <c r="F52" s="252">
        <v>42976</v>
      </c>
      <c r="G52" s="263" t="s">
        <v>1226</v>
      </c>
      <c r="H52" s="252">
        <v>1</v>
      </c>
      <c r="I52" s="252">
        <v>446</v>
      </c>
      <c r="J52" s="252">
        <v>5</v>
      </c>
      <c r="K52" s="263" t="s">
        <v>1226</v>
      </c>
      <c r="L52" s="252">
        <v>1</v>
      </c>
      <c r="M52" s="252">
        <v>14</v>
      </c>
      <c r="N52" s="252" t="s">
        <v>988</v>
      </c>
      <c r="O52" s="252">
        <v>130</v>
      </c>
      <c r="P52" s="28"/>
      <c r="Q52" s="28"/>
      <c r="R52" s="255"/>
      <c r="S52" s="28"/>
      <c r="T52" s="256" t="s">
        <v>1296</v>
      </c>
      <c r="U52" s="257" t="s">
        <v>1295</v>
      </c>
      <c r="V52" s="258">
        <v>12</v>
      </c>
      <c r="W52" s="258"/>
      <c r="X52" s="258">
        <v>0</v>
      </c>
      <c r="Y52" s="258" t="s">
        <v>988</v>
      </c>
      <c r="Z52" s="258">
        <v>1</v>
      </c>
      <c r="AA52" s="258"/>
      <c r="AB52" s="258" t="s">
        <v>988</v>
      </c>
      <c r="AC52" s="258"/>
      <c r="AD52" s="258" t="s">
        <v>988</v>
      </c>
      <c r="AE52" s="258">
        <v>0</v>
      </c>
      <c r="AF52" s="258">
        <v>12</v>
      </c>
      <c r="AG52" s="28"/>
    </row>
    <row r="53" spans="1:34" s="74" customFormat="1">
      <c r="A53" s="402" t="s">
        <v>1294</v>
      </c>
      <c r="B53" s="250" t="s">
        <v>1294</v>
      </c>
      <c r="C53" s="251" t="s">
        <v>1293</v>
      </c>
      <c r="D53" s="252">
        <v>61</v>
      </c>
      <c r="E53" s="252"/>
      <c r="F53" s="252">
        <v>1903</v>
      </c>
      <c r="G53" s="252"/>
      <c r="H53" s="252" t="s">
        <v>988</v>
      </c>
      <c r="I53" s="252">
        <v>50</v>
      </c>
      <c r="J53" s="259"/>
      <c r="K53" s="252"/>
      <c r="L53" s="252" t="s">
        <v>988</v>
      </c>
      <c r="M53" s="252">
        <v>0</v>
      </c>
      <c r="N53" s="252">
        <v>0</v>
      </c>
      <c r="O53" s="252">
        <v>1</v>
      </c>
      <c r="P53" s="28"/>
      <c r="Q53" s="28"/>
      <c r="R53" s="255">
        <f>0/SUM(O53,AF53)</f>
        <v>0</v>
      </c>
      <c r="S53" s="28"/>
      <c r="T53" s="256" t="s">
        <v>1294</v>
      </c>
      <c r="U53" s="257" t="s">
        <v>1293</v>
      </c>
      <c r="V53" s="258">
        <v>8</v>
      </c>
      <c r="W53" s="258"/>
      <c r="X53" s="258">
        <v>0</v>
      </c>
      <c r="Y53" s="258">
        <v>0</v>
      </c>
      <c r="Z53" s="258">
        <v>0</v>
      </c>
      <c r="AA53" s="258"/>
      <c r="AB53" s="258" t="s">
        <v>988</v>
      </c>
      <c r="AC53" s="258"/>
      <c r="AD53" s="258" t="s">
        <v>988</v>
      </c>
      <c r="AE53" s="258">
        <v>0</v>
      </c>
      <c r="AF53" s="260">
        <v>8</v>
      </c>
      <c r="AG53" s="28"/>
      <c r="AH53" s="264">
        <f>AF53</f>
        <v>8</v>
      </c>
    </row>
    <row r="54" spans="1:34" s="74" customFormat="1">
      <c r="A54" s="402" t="s">
        <v>1292</v>
      </c>
      <c r="B54" s="250" t="s">
        <v>1292</v>
      </c>
      <c r="C54" s="251" t="s">
        <v>1291</v>
      </c>
      <c r="D54" s="252">
        <v>91</v>
      </c>
      <c r="E54" s="252"/>
      <c r="F54" s="252">
        <v>5121</v>
      </c>
      <c r="G54" s="252"/>
      <c r="H54" s="252">
        <v>0</v>
      </c>
      <c r="I54" s="252" t="s">
        <v>1230</v>
      </c>
      <c r="J54" s="259"/>
      <c r="K54" s="252"/>
      <c r="L54" s="252" t="s">
        <v>988</v>
      </c>
      <c r="M54" s="252">
        <v>0</v>
      </c>
      <c r="N54" s="252">
        <v>0</v>
      </c>
      <c r="O54" s="252">
        <v>9</v>
      </c>
      <c r="P54" s="28"/>
      <c r="Q54" s="28"/>
      <c r="R54" s="255"/>
      <c r="S54" s="28"/>
      <c r="T54" s="256" t="s">
        <v>1292</v>
      </c>
      <c r="U54" s="257" t="s">
        <v>1291</v>
      </c>
      <c r="V54" s="258" t="s">
        <v>1230</v>
      </c>
      <c r="W54" s="258"/>
      <c r="X54" s="258">
        <v>0</v>
      </c>
      <c r="Y54" s="258" t="s">
        <v>988</v>
      </c>
      <c r="Z54" s="258">
        <v>0</v>
      </c>
      <c r="AA54" s="258"/>
      <c r="AB54" s="258" t="s">
        <v>988</v>
      </c>
      <c r="AC54" s="258"/>
      <c r="AD54" s="258">
        <v>0</v>
      </c>
      <c r="AE54" s="258">
        <v>0</v>
      </c>
      <c r="AF54" s="258" t="s">
        <v>1230</v>
      </c>
      <c r="AG54" s="28"/>
    </row>
    <row r="55" spans="1:34" s="74" customFormat="1">
      <c r="A55" s="402" t="s">
        <v>1290</v>
      </c>
      <c r="B55" s="250" t="s">
        <v>1290</v>
      </c>
      <c r="C55" s="251" t="s">
        <v>1289</v>
      </c>
      <c r="D55" s="252">
        <v>64</v>
      </c>
      <c r="E55" s="252"/>
      <c r="F55" s="252">
        <v>3944</v>
      </c>
      <c r="G55" s="252"/>
      <c r="H55" s="252">
        <v>0</v>
      </c>
      <c r="I55" s="252">
        <v>49</v>
      </c>
      <c r="J55" s="259"/>
      <c r="K55" s="252"/>
      <c r="L55" s="252" t="s">
        <v>988</v>
      </c>
      <c r="M55" s="252">
        <v>0</v>
      </c>
      <c r="N55" s="252">
        <v>0</v>
      </c>
      <c r="O55" s="252" t="s">
        <v>988</v>
      </c>
      <c r="P55" s="28"/>
      <c r="Q55" s="28"/>
      <c r="R55" s="255"/>
      <c r="S55" s="28"/>
      <c r="T55" s="256" t="s">
        <v>1290</v>
      </c>
      <c r="U55" s="257" t="s">
        <v>1289</v>
      </c>
      <c r="V55" s="258" t="s">
        <v>988</v>
      </c>
      <c r="W55" s="258"/>
      <c r="X55" s="258">
        <v>0</v>
      </c>
      <c r="Y55" s="258">
        <v>0</v>
      </c>
      <c r="Z55" s="258">
        <v>0</v>
      </c>
      <c r="AA55" s="258"/>
      <c r="AB55" s="258">
        <v>0</v>
      </c>
      <c r="AC55" s="258"/>
      <c r="AD55" s="258">
        <v>0</v>
      </c>
      <c r="AE55" s="258">
        <v>0</v>
      </c>
      <c r="AF55" s="258" t="s">
        <v>988</v>
      </c>
      <c r="AG55" s="267"/>
    </row>
    <row r="56" spans="1:34" s="74" customFormat="1" ht="14.25">
      <c r="A56" s="402" t="s">
        <v>1288</v>
      </c>
      <c r="B56" s="250" t="s">
        <v>1288</v>
      </c>
      <c r="C56" s="251" t="s">
        <v>1287</v>
      </c>
      <c r="D56" s="252">
        <v>65</v>
      </c>
      <c r="E56" s="263" t="s">
        <v>1226</v>
      </c>
      <c r="F56" s="252">
        <v>3670</v>
      </c>
      <c r="G56" s="263" t="s">
        <v>1226</v>
      </c>
      <c r="H56" s="252">
        <v>0</v>
      </c>
      <c r="I56" s="252">
        <v>50</v>
      </c>
      <c r="J56" s="259"/>
      <c r="K56" s="263" t="s">
        <v>1226</v>
      </c>
      <c r="L56" s="252" t="s">
        <v>988</v>
      </c>
      <c r="M56" s="259"/>
      <c r="N56" s="252">
        <v>0</v>
      </c>
      <c r="O56" s="252" t="s">
        <v>988</v>
      </c>
      <c r="P56" s="28"/>
      <c r="Q56" s="28"/>
      <c r="R56" s="255"/>
      <c r="S56" s="28"/>
      <c r="T56" s="256" t="s">
        <v>1288</v>
      </c>
      <c r="U56" s="257" t="s">
        <v>1287</v>
      </c>
      <c r="V56" s="258" t="s">
        <v>988</v>
      </c>
      <c r="W56" s="258"/>
      <c r="X56" s="258">
        <v>0</v>
      </c>
      <c r="Y56" s="258">
        <v>0</v>
      </c>
      <c r="Z56" s="258" t="s">
        <v>988</v>
      </c>
      <c r="AA56" s="258"/>
      <c r="AB56" s="258" t="s">
        <v>988</v>
      </c>
      <c r="AC56" s="258"/>
      <c r="AD56" s="258">
        <v>0</v>
      </c>
      <c r="AE56" s="258">
        <v>0</v>
      </c>
      <c r="AF56" s="258" t="s">
        <v>988</v>
      </c>
      <c r="AG56" s="267"/>
    </row>
    <row r="57" spans="1:34" s="74" customFormat="1">
      <c r="A57" s="402" t="s">
        <v>1286</v>
      </c>
      <c r="B57" s="250" t="s">
        <v>1286</v>
      </c>
      <c r="C57" s="251" t="s">
        <v>1285</v>
      </c>
      <c r="D57" s="252">
        <v>382</v>
      </c>
      <c r="E57" s="252"/>
      <c r="F57" s="252">
        <v>11992</v>
      </c>
      <c r="G57" s="252"/>
      <c r="H57" s="252" t="s">
        <v>988</v>
      </c>
      <c r="I57" s="252">
        <v>19</v>
      </c>
      <c r="J57" s="252">
        <v>1</v>
      </c>
      <c r="K57" s="252"/>
      <c r="L57" s="252" t="s">
        <v>988</v>
      </c>
      <c r="M57" s="252">
        <v>11</v>
      </c>
      <c r="N57" s="252" t="s">
        <v>988</v>
      </c>
      <c r="O57" s="252">
        <v>77</v>
      </c>
      <c r="P57" s="28"/>
      <c r="Q57" s="28"/>
      <c r="R57" s="255">
        <f>O57/SUM(O57,AF57)</f>
        <v>1</v>
      </c>
      <c r="S57" s="28"/>
      <c r="T57" s="256" t="s">
        <v>1286</v>
      </c>
      <c r="U57" s="257" t="s">
        <v>1285</v>
      </c>
      <c r="V57" s="258" t="s">
        <v>988</v>
      </c>
      <c r="W57" s="258"/>
      <c r="X57" s="258">
        <v>0</v>
      </c>
      <c r="Y57" s="258" t="s">
        <v>988</v>
      </c>
      <c r="Z57" s="258">
        <v>0</v>
      </c>
      <c r="AA57" s="258"/>
      <c r="AB57" s="258">
        <v>0</v>
      </c>
      <c r="AC57" s="258"/>
      <c r="AD57" s="258">
        <v>0</v>
      </c>
      <c r="AE57" s="258">
        <v>0</v>
      </c>
      <c r="AF57" s="260">
        <v>0</v>
      </c>
      <c r="AG57" s="267"/>
    </row>
    <row r="58" spans="1:34" s="74" customFormat="1">
      <c r="A58" s="402" t="s">
        <v>1284</v>
      </c>
      <c r="B58" s="250" t="s">
        <v>1284</v>
      </c>
      <c r="C58" s="251" t="s">
        <v>1283</v>
      </c>
      <c r="D58" s="252">
        <v>116</v>
      </c>
      <c r="E58" s="252"/>
      <c r="F58" s="252">
        <v>1431</v>
      </c>
      <c r="G58" s="252"/>
      <c r="H58" s="252" t="s">
        <v>988</v>
      </c>
      <c r="I58" s="252">
        <v>5</v>
      </c>
      <c r="J58" s="252">
        <v>0</v>
      </c>
      <c r="K58" s="252"/>
      <c r="L58" s="252" t="s">
        <v>988</v>
      </c>
      <c r="M58" s="252">
        <v>4</v>
      </c>
      <c r="N58" s="252" t="s">
        <v>988</v>
      </c>
      <c r="O58" s="252">
        <v>22</v>
      </c>
      <c r="P58" s="28"/>
      <c r="Q58" s="28"/>
      <c r="R58" s="255"/>
      <c r="S58" s="28"/>
      <c r="T58" s="256" t="s">
        <v>1284</v>
      </c>
      <c r="U58" s="257" t="s">
        <v>1283</v>
      </c>
      <c r="V58" s="258" t="s">
        <v>988</v>
      </c>
      <c r="W58" s="258"/>
      <c r="X58" s="258">
        <v>0</v>
      </c>
      <c r="Y58" s="258" t="s">
        <v>988</v>
      </c>
      <c r="Z58" s="258">
        <v>0</v>
      </c>
      <c r="AA58" s="258"/>
      <c r="AB58" s="258" t="s">
        <v>988</v>
      </c>
      <c r="AC58" s="258"/>
      <c r="AD58" s="258">
        <v>0</v>
      </c>
      <c r="AE58" s="258">
        <v>0</v>
      </c>
      <c r="AF58" s="258" t="s">
        <v>988</v>
      </c>
      <c r="AG58" s="267"/>
    </row>
    <row r="59" spans="1:34" s="74" customFormat="1">
      <c r="A59" s="402" t="s">
        <v>1282</v>
      </c>
      <c r="B59" s="250" t="s">
        <v>1282</v>
      </c>
      <c r="C59" s="251" t="s">
        <v>1281</v>
      </c>
      <c r="D59" s="252">
        <v>86</v>
      </c>
      <c r="E59" s="252"/>
      <c r="F59" s="252">
        <v>1845</v>
      </c>
      <c r="G59" s="252"/>
      <c r="H59" s="252" t="s">
        <v>988</v>
      </c>
      <c r="I59" s="252">
        <v>74</v>
      </c>
      <c r="J59" s="259"/>
      <c r="K59" s="252"/>
      <c r="L59" s="252" t="s">
        <v>988</v>
      </c>
      <c r="M59" s="252">
        <v>0</v>
      </c>
      <c r="N59" s="252">
        <v>0</v>
      </c>
      <c r="O59" s="252">
        <v>2</v>
      </c>
      <c r="P59" s="28"/>
      <c r="Q59" s="28"/>
      <c r="R59" s="255"/>
      <c r="S59" s="28"/>
      <c r="T59" s="256" t="s">
        <v>1282</v>
      </c>
      <c r="U59" s="257" t="s">
        <v>1281</v>
      </c>
      <c r="V59" s="258">
        <v>0</v>
      </c>
      <c r="W59" s="258"/>
      <c r="X59" s="258">
        <v>0</v>
      </c>
      <c r="Y59" s="258">
        <v>0</v>
      </c>
      <c r="Z59" s="258">
        <v>0</v>
      </c>
      <c r="AA59" s="258"/>
      <c r="AB59" s="258">
        <v>0</v>
      </c>
      <c r="AC59" s="258"/>
      <c r="AD59" s="258">
        <v>0</v>
      </c>
      <c r="AE59" s="258">
        <v>0</v>
      </c>
      <c r="AF59" s="258">
        <v>0</v>
      </c>
      <c r="AG59" s="267"/>
    </row>
    <row r="60" spans="1:34" s="74" customFormat="1">
      <c r="A60" s="402" t="s">
        <v>1280</v>
      </c>
      <c r="B60" s="250" t="s">
        <v>1280</v>
      </c>
      <c r="C60" s="251" t="s">
        <v>1279</v>
      </c>
      <c r="D60" s="252">
        <v>51</v>
      </c>
      <c r="E60" s="252"/>
      <c r="F60" s="252">
        <v>4032</v>
      </c>
      <c r="G60" s="252"/>
      <c r="H60" s="252">
        <v>0</v>
      </c>
      <c r="I60" s="252">
        <v>33</v>
      </c>
      <c r="J60" s="259"/>
      <c r="K60" s="252"/>
      <c r="L60" s="252" t="s">
        <v>988</v>
      </c>
      <c r="M60" s="252">
        <v>0</v>
      </c>
      <c r="N60" s="252" t="s">
        <v>988</v>
      </c>
      <c r="O60" s="252" t="s">
        <v>988</v>
      </c>
      <c r="P60" s="28"/>
      <c r="Q60" s="28"/>
      <c r="R60" s="255"/>
      <c r="S60" s="28"/>
      <c r="T60" s="256" t="s">
        <v>1280</v>
      </c>
      <c r="U60" s="257" t="s">
        <v>1279</v>
      </c>
      <c r="V60" s="258" t="s">
        <v>988</v>
      </c>
      <c r="W60" s="258"/>
      <c r="X60" s="258">
        <v>0</v>
      </c>
      <c r="Y60" s="258" t="s">
        <v>988</v>
      </c>
      <c r="Z60" s="258" t="s">
        <v>988</v>
      </c>
      <c r="AA60" s="258"/>
      <c r="AB60" s="258" t="s">
        <v>988</v>
      </c>
      <c r="AC60" s="258"/>
      <c r="AD60" s="258">
        <v>0</v>
      </c>
      <c r="AE60" s="258">
        <v>0</v>
      </c>
      <c r="AF60" s="258" t="s">
        <v>988</v>
      </c>
      <c r="AG60" s="267"/>
    </row>
    <row r="61" spans="1:34" s="74" customFormat="1" ht="14.25">
      <c r="A61" s="402" t="s">
        <v>1278</v>
      </c>
      <c r="B61" s="250" t="s">
        <v>1278</v>
      </c>
      <c r="C61" s="251" t="s">
        <v>1277</v>
      </c>
      <c r="D61" s="252">
        <v>1744</v>
      </c>
      <c r="E61" s="263" t="s">
        <v>1226</v>
      </c>
      <c r="F61" s="252">
        <v>134325</v>
      </c>
      <c r="G61" s="263" t="s">
        <v>1226</v>
      </c>
      <c r="H61" s="252">
        <v>3</v>
      </c>
      <c r="I61" s="252">
        <v>568</v>
      </c>
      <c r="J61" s="252">
        <v>1</v>
      </c>
      <c r="K61" s="263" t="s">
        <v>1226</v>
      </c>
      <c r="L61" s="252">
        <v>1</v>
      </c>
      <c r="M61" s="252">
        <v>1</v>
      </c>
      <c r="N61" s="252">
        <v>15</v>
      </c>
      <c r="O61" s="252">
        <v>292</v>
      </c>
      <c r="P61" s="28"/>
      <c r="Q61" s="28"/>
      <c r="R61" s="255"/>
      <c r="S61" s="28"/>
      <c r="T61" s="256" t="s">
        <v>1278</v>
      </c>
      <c r="U61" s="257" t="s">
        <v>1277</v>
      </c>
      <c r="V61" s="258">
        <v>529</v>
      </c>
      <c r="W61" s="265" t="s">
        <v>1226</v>
      </c>
      <c r="X61" s="258" t="s">
        <v>988</v>
      </c>
      <c r="Y61" s="258" t="s">
        <v>988</v>
      </c>
      <c r="Z61" s="258">
        <v>41</v>
      </c>
      <c r="AA61" s="258"/>
      <c r="AB61" s="258" t="s">
        <v>988</v>
      </c>
      <c r="AC61" s="258"/>
      <c r="AD61" s="258">
        <v>16</v>
      </c>
      <c r="AE61" s="258">
        <v>2</v>
      </c>
      <c r="AF61" s="258">
        <v>82</v>
      </c>
      <c r="AG61" s="265" t="s">
        <v>1226</v>
      </c>
    </row>
    <row r="62" spans="1:34" s="74" customFormat="1" ht="14.25">
      <c r="A62" s="402" t="s">
        <v>1276</v>
      </c>
      <c r="B62" s="250" t="s">
        <v>1276</v>
      </c>
      <c r="C62" s="251" t="s">
        <v>1275</v>
      </c>
      <c r="D62" s="252">
        <v>1147</v>
      </c>
      <c r="E62" s="263" t="s">
        <v>1226</v>
      </c>
      <c r="F62" s="252">
        <v>51198</v>
      </c>
      <c r="G62" s="252"/>
      <c r="H62" s="252">
        <v>3</v>
      </c>
      <c r="I62" s="252">
        <v>317</v>
      </c>
      <c r="J62" s="252">
        <v>1</v>
      </c>
      <c r="K62" s="263" t="s">
        <v>1226</v>
      </c>
      <c r="L62" s="252" t="s">
        <v>988</v>
      </c>
      <c r="M62" s="252">
        <v>1</v>
      </c>
      <c r="N62" s="252">
        <v>14</v>
      </c>
      <c r="O62" s="252">
        <v>265</v>
      </c>
      <c r="P62" s="28"/>
      <c r="Q62" s="28"/>
      <c r="R62" s="255">
        <f>O62:O63/SUM(O62:O63,AF62:AF63)</f>
        <v>0.95667870036101088</v>
      </c>
      <c r="S62" s="28"/>
      <c r="T62" s="256" t="s">
        <v>1276</v>
      </c>
      <c r="U62" s="257" t="s">
        <v>1275</v>
      </c>
      <c r="V62" s="258">
        <v>431</v>
      </c>
      <c r="W62" s="258"/>
      <c r="X62" s="258">
        <v>0</v>
      </c>
      <c r="Y62" s="258" t="s">
        <v>988</v>
      </c>
      <c r="Z62" s="260">
        <v>31</v>
      </c>
      <c r="AA62" s="258"/>
      <c r="AB62" s="258" t="s">
        <v>988</v>
      </c>
      <c r="AC62" s="258"/>
      <c r="AD62" s="258">
        <v>16</v>
      </c>
      <c r="AE62" s="258">
        <v>2</v>
      </c>
      <c r="AF62" s="260">
        <v>9</v>
      </c>
      <c r="AG62" s="267"/>
      <c r="AH62" s="264">
        <f>AF62</f>
        <v>9</v>
      </c>
    </row>
    <row r="63" spans="1:34" s="74" customFormat="1">
      <c r="A63" s="402" t="s">
        <v>1274</v>
      </c>
      <c r="B63" s="250" t="s">
        <v>1274</v>
      </c>
      <c r="C63" s="251" t="s">
        <v>1273</v>
      </c>
      <c r="D63" s="252">
        <v>17</v>
      </c>
      <c r="E63" s="252"/>
      <c r="F63" s="252">
        <v>3111</v>
      </c>
      <c r="G63" s="252"/>
      <c r="H63" s="252">
        <v>0</v>
      </c>
      <c r="I63" s="252">
        <v>1</v>
      </c>
      <c r="J63" s="259"/>
      <c r="K63" s="252"/>
      <c r="L63" s="252" t="s">
        <v>988</v>
      </c>
      <c r="M63" s="252">
        <v>0</v>
      </c>
      <c r="N63" s="252" t="s">
        <v>988</v>
      </c>
      <c r="O63" s="252">
        <v>3</v>
      </c>
      <c r="P63" s="28"/>
      <c r="Q63" s="28"/>
      <c r="R63" s="255"/>
      <c r="S63" s="28"/>
      <c r="T63" s="256" t="s">
        <v>1274</v>
      </c>
      <c r="U63" s="257" t="s">
        <v>1273</v>
      </c>
      <c r="V63" s="258">
        <v>5</v>
      </c>
      <c r="W63" s="258"/>
      <c r="X63" s="258">
        <v>0</v>
      </c>
      <c r="Y63" s="258">
        <v>0</v>
      </c>
      <c r="Z63" s="258" t="s">
        <v>988</v>
      </c>
      <c r="AA63" s="258"/>
      <c r="AB63" s="258">
        <v>0</v>
      </c>
      <c r="AC63" s="258"/>
      <c r="AD63" s="258" t="s">
        <v>988</v>
      </c>
      <c r="AE63" s="258" t="s">
        <v>988</v>
      </c>
      <c r="AF63" s="258" t="s">
        <v>988</v>
      </c>
      <c r="AG63" s="267"/>
    </row>
    <row r="64" spans="1:34" s="74" customFormat="1">
      <c r="A64" s="402" t="s">
        <v>1272</v>
      </c>
      <c r="B64" s="250" t="s">
        <v>1272</v>
      </c>
      <c r="C64" s="251" t="s">
        <v>1271</v>
      </c>
      <c r="D64" s="252">
        <v>43</v>
      </c>
      <c r="E64" s="252"/>
      <c r="F64" s="252">
        <v>4396</v>
      </c>
      <c r="G64" s="252"/>
      <c r="H64" s="252">
        <v>0</v>
      </c>
      <c r="I64" s="252">
        <v>25</v>
      </c>
      <c r="J64" s="259"/>
      <c r="K64" s="252"/>
      <c r="L64" s="252" t="s">
        <v>988</v>
      </c>
      <c r="M64" s="252">
        <v>0</v>
      </c>
      <c r="N64" s="252" t="s">
        <v>988</v>
      </c>
      <c r="O64" s="252">
        <v>2</v>
      </c>
      <c r="P64" s="28"/>
      <c r="Q64" s="28"/>
      <c r="R64" s="255">
        <f>O64/SUM(O64,AF64)</f>
        <v>0.14285714285714285</v>
      </c>
      <c r="S64" s="28"/>
      <c r="T64" s="256" t="s">
        <v>1272</v>
      </c>
      <c r="U64" s="257" t="s">
        <v>1271</v>
      </c>
      <c r="V64" s="258">
        <v>12</v>
      </c>
      <c r="W64" s="258"/>
      <c r="X64" s="258">
        <v>0</v>
      </c>
      <c r="Y64" s="258">
        <v>0</v>
      </c>
      <c r="Z64" s="260">
        <v>1</v>
      </c>
      <c r="AA64" s="258"/>
      <c r="AB64" s="258" t="s">
        <v>988</v>
      </c>
      <c r="AC64" s="258"/>
      <c r="AD64" s="258" t="s">
        <v>988</v>
      </c>
      <c r="AE64" s="258" t="s">
        <v>988</v>
      </c>
      <c r="AF64" s="260">
        <v>12</v>
      </c>
      <c r="AG64" s="267"/>
      <c r="AH64" s="264">
        <f>AF64</f>
        <v>12</v>
      </c>
    </row>
    <row r="65" spans="1:34" s="74" customFormat="1" ht="14.25">
      <c r="A65" s="402" t="s">
        <v>1270</v>
      </c>
      <c r="B65" s="250" t="s">
        <v>1270</v>
      </c>
      <c r="C65" s="251" t="s">
        <v>1269</v>
      </c>
      <c r="D65" s="252">
        <v>273</v>
      </c>
      <c r="E65" s="252"/>
      <c r="F65" s="252">
        <v>44515</v>
      </c>
      <c r="G65" s="263" t="s">
        <v>1226</v>
      </c>
      <c r="H65" s="252" t="s">
        <v>988</v>
      </c>
      <c r="I65" s="252">
        <v>113</v>
      </c>
      <c r="J65" s="259"/>
      <c r="K65" s="252"/>
      <c r="L65" s="252" t="s">
        <v>988</v>
      </c>
      <c r="M65" s="252">
        <v>0</v>
      </c>
      <c r="N65" s="252">
        <v>0</v>
      </c>
      <c r="O65" s="252">
        <v>3</v>
      </c>
      <c r="P65" s="28"/>
      <c r="Q65" s="28"/>
      <c r="R65" s="255"/>
      <c r="S65" s="28"/>
      <c r="T65" s="256" t="s">
        <v>1270</v>
      </c>
      <c r="U65" s="257" t="s">
        <v>1269</v>
      </c>
      <c r="V65" s="258">
        <v>35</v>
      </c>
      <c r="W65" s="265" t="s">
        <v>1226</v>
      </c>
      <c r="X65" s="258" t="s">
        <v>988</v>
      </c>
      <c r="Y65" s="258" t="s">
        <v>988</v>
      </c>
      <c r="Z65" s="260">
        <v>9</v>
      </c>
      <c r="AA65" s="258"/>
      <c r="AB65" s="258" t="s">
        <v>988</v>
      </c>
      <c r="AC65" s="258"/>
      <c r="AD65" s="258">
        <v>0</v>
      </c>
      <c r="AE65" s="258">
        <v>0</v>
      </c>
      <c r="AF65" s="258">
        <v>26</v>
      </c>
      <c r="AG65" s="265" t="s">
        <v>1226</v>
      </c>
      <c r="AH65" s="264">
        <f>AF65</f>
        <v>26</v>
      </c>
    </row>
    <row r="66" spans="1:34" s="74" customFormat="1">
      <c r="A66" s="402" t="s">
        <v>1268</v>
      </c>
      <c r="B66" s="250" t="s">
        <v>1268</v>
      </c>
      <c r="C66" s="251" t="s">
        <v>1267</v>
      </c>
      <c r="D66" s="252">
        <v>21</v>
      </c>
      <c r="E66" s="252"/>
      <c r="F66" s="252">
        <v>611</v>
      </c>
      <c r="G66" s="252"/>
      <c r="H66" s="252" t="s">
        <v>988</v>
      </c>
      <c r="I66" s="252">
        <v>17</v>
      </c>
      <c r="J66" s="259"/>
      <c r="K66" s="252"/>
      <c r="L66" s="252" t="s">
        <v>988</v>
      </c>
      <c r="M66" s="252">
        <v>0</v>
      </c>
      <c r="N66" s="252">
        <v>0</v>
      </c>
      <c r="O66" s="252" t="s">
        <v>988</v>
      </c>
      <c r="P66" s="28"/>
      <c r="Q66" s="28"/>
      <c r="R66" s="255"/>
      <c r="S66" s="28"/>
      <c r="T66" s="256" t="s">
        <v>1268</v>
      </c>
      <c r="U66" s="257" t="s">
        <v>1267</v>
      </c>
      <c r="V66" s="258" t="s">
        <v>988</v>
      </c>
      <c r="W66" s="258"/>
      <c r="X66" s="258">
        <v>0</v>
      </c>
      <c r="Y66" s="258">
        <v>0</v>
      </c>
      <c r="Z66" s="258">
        <v>0</v>
      </c>
      <c r="AA66" s="258"/>
      <c r="AB66" s="258" t="s">
        <v>988</v>
      </c>
      <c r="AC66" s="258"/>
      <c r="AD66" s="258">
        <v>0</v>
      </c>
      <c r="AE66" s="258">
        <v>0</v>
      </c>
      <c r="AF66" s="258" t="s">
        <v>988</v>
      </c>
      <c r="AG66" s="267"/>
    </row>
    <row r="67" spans="1:34" s="74" customFormat="1">
      <c r="A67" s="402" t="s">
        <v>1266</v>
      </c>
      <c r="B67" s="250" t="s">
        <v>1266</v>
      </c>
      <c r="C67" s="251" t="s">
        <v>1265</v>
      </c>
      <c r="D67" s="252">
        <v>52</v>
      </c>
      <c r="E67" s="252"/>
      <c r="F67" s="252">
        <v>3871</v>
      </c>
      <c r="G67" s="252"/>
      <c r="H67" s="252">
        <v>0</v>
      </c>
      <c r="I67" s="252">
        <v>36</v>
      </c>
      <c r="J67" s="259"/>
      <c r="K67" s="252"/>
      <c r="L67" s="252" t="s">
        <v>988</v>
      </c>
      <c r="M67" s="252">
        <v>0</v>
      </c>
      <c r="N67" s="252">
        <v>0</v>
      </c>
      <c r="O67" s="252">
        <v>2</v>
      </c>
      <c r="P67" s="28"/>
      <c r="Q67" s="28"/>
      <c r="R67" s="255"/>
      <c r="S67" s="28"/>
      <c r="T67" s="256" t="s">
        <v>1266</v>
      </c>
      <c r="U67" s="257" t="s">
        <v>1265</v>
      </c>
      <c r="V67" s="258" t="s">
        <v>988</v>
      </c>
      <c r="W67" s="258"/>
      <c r="X67" s="258">
        <v>0</v>
      </c>
      <c r="Y67" s="258">
        <v>0</v>
      </c>
      <c r="Z67" s="258" t="s">
        <v>988</v>
      </c>
      <c r="AA67" s="258"/>
      <c r="AB67" s="258">
        <v>0</v>
      </c>
      <c r="AC67" s="258"/>
      <c r="AD67" s="258">
        <v>0</v>
      </c>
      <c r="AE67" s="258">
        <v>0</v>
      </c>
      <c r="AF67" s="258" t="s">
        <v>988</v>
      </c>
      <c r="AG67" s="267"/>
    </row>
    <row r="68" spans="1:34" s="74" customFormat="1" ht="14.25">
      <c r="A68" s="402" t="s">
        <v>1264</v>
      </c>
      <c r="B68" s="250" t="s">
        <v>1264</v>
      </c>
      <c r="C68" s="251" t="s">
        <v>1263</v>
      </c>
      <c r="D68" s="252">
        <v>25</v>
      </c>
      <c r="E68" s="252"/>
      <c r="F68" s="252">
        <v>1994</v>
      </c>
      <c r="G68" s="263" t="s">
        <v>1226</v>
      </c>
      <c r="H68" s="252" t="s">
        <v>988</v>
      </c>
      <c r="I68" s="252">
        <v>17</v>
      </c>
      <c r="J68" s="259"/>
      <c r="K68" s="252"/>
      <c r="L68" s="252" t="s">
        <v>988</v>
      </c>
      <c r="M68" s="252">
        <v>0</v>
      </c>
      <c r="N68" s="252">
        <v>0</v>
      </c>
      <c r="O68" s="252" t="s">
        <v>988</v>
      </c>
      <c r="P68" s="28"/>
      <c r="Q68" s="28"/>
      <c r="R68" s="255"/>
      <c r="S68" s="28"/>
      <c r="T68" s="256" t="s">
        <v>1264</v>
      </c>
      <c r="U68" s="257" t="s">
        <v>1263</v>
      </c>
      <c r="V68" s="258" t="s">
        <v>988</v>
      </c>
      <c r="W68" s="258"/>
      <c r="X68" s="258" t="s">
        <v>988</v>
      </c>
      <c r="Y68" s="258" t="s">
        <v>988</v>
      </c>
      <c r="Z68" s="258" t="s">
        <v>988</v>
      </c>
      <c r="AA68" s="258"/>
      <c r="AB68" s="258" t="s">
        <v>988</v>
      </c>
      <c r="AC68" s="258"/>
      <c r="AD68" s="258">
        <v>0</v>
      </c>
      <c r="AE68" s="258">
        <v>0</v>
      </c>
      <c r="AF68" s="258" t="s">
        <v>988</v>
      </c>
      <c r="AG68" s="267"/>
    </row>
    <row r="69" spans="1:34" s="74" customFormat="1" ht="14.25">
      <c r="A69" s="402" t="s">
        <v>1262</v>
      </c>
      <c r="B69" s="250" t="s">
        <v>1262</v>
      </c>
      <c r="C69" s="251" t="s">
        <v>1261</v>
      </c>
      <c r="D69" s="252">
        <v>107</v>
      </c>
      <c r="E69" s="263" t="s">
        <v>1226</v>
      </c>
      <c r="F69" s="252">
        <v>14323</v>
      </c>
      <c r="G69" s="252"/>
      <c r="H69" s="252" t="s">
        <v>988</v>
      </c>
      <c r="I69" s="252">
        <v>42</v>
      </c>
      <c r="J69" s="259"/>
      <c r="K69" s="263" t="s">
        <v>1226</v>
      </c>
      <c r="L69" s="252" t="s">
        <v>988</v>
      </c>
      <c r="M69" s="252">
        <v>0</v>
      </c>
      <c r="N69" s="252" t="s">
        <v>988</v>
      </c>
      <c r="O69" s="252">
        <v>6</v>
      </c>
      <c r="P69" s="28"/>
      <c r="Q69" s="28"/>
      <c r="R69" s="255"/>
      <c r="S69" s="28"/>
      <c r="T69" s="256" t="s">
        <v>1262</v>
      </c>
      <c r="U69" s="257" t="s">
        <v>1261</v>
      </c>
      <c r="V69" s="258" t="s">
        <v>1230</v>
      </c>
      <c r="W69" s="258"/>
      <c r="X69" s="258">
        <v>0</v>
      </c>
      <c r="Y69" s="258">
        <v>0</v>
      </c>
      <c r="Z69" s="260">
        <v>0</v>
      </c>
      <c r="AA69" s="258"/>
      <c r="AB69" s="258" t="s">
        <v>988</v>
      </c>
      <c r="AC69" s="258"/>
      <c r="AD69" s="258" t="s">
        <v>988</v>
      </c>
      <c r="AE69" s="258" t="s">
        <v>988</v>
      </c>
      <c r="AF69" s="258" t="s">
        <v>1230</v>
      </c>
      <c r="AG69" s="267"/>
    </row>
    <row r="70" spans="1:34" s="74" customFormat="1">
      <c r="A70" s="402" t="s">
        <v>1259</v>
      </c>
      <c r="B70" s="250" t="s">
        <v>1259</v>
      </c>
      <c r="C70" s="251" t="s">
        <v>1258</v>
      </c>
      <c r="D70" s="252">
        <v>158</v>
      </c>
      <c r="E70" s="252"/>
      <c r="F70" s="252">
        <v>16781</v>
      </c>
      <c r="G70" s="252"/>
      <c r="H70" s="252" t="s">
        <v>988</v>
      </c>
      <c r="I70" s="252">
        <v>70</v>
      </c>
      <c r="J70" s="259"/>
      <c r="K70" s="252"/>
      <c r="L70" s="252" t="s">
        <v>988</v>
      </c>
      <c r="M70" s="252">
        <v>0</v>
      </c>
      <c r="N70" s="252" t="s">
        <v>988</v>
      </c>
      <c r="O70" s="252">
        <v>14</v>
      </c>
      <c r="P70" s="28"/>
      <c r="Q70" s="28"/>
      <c r="R70" s="255"/>
      <c r="S70" s="28"/>
      <c r="T70" s="256" t="s">
        <v>1259</v>
      </c>
      <c r="U70" s="257" t="s">
        <v>1258</v>
      </c>
      <c r="V70" s="258">
        <v>5</v>
      </c>
      <c r="W70" s="258"/>
      <c r="X70" s="258">
        <v>0</v>
      </c>
      <c r="Y70" s="258" t="s">
        <v>988</v>
      </c>
      <c r="Z70" s="260">
        <v>0</v>
      </c>
      <c r="AA70" s="258"/>
      <c r="AB70" s="258" t="s">
        <v>988</v>
      </c>
      <c r="AC70" s="258"/>
      <c r="AD70" s="258" t="s">
        <v>988</v>
      </c>
      <c r="AE70" s="258" t="s">
        <v>988</v>
      </c>
      <c r="AF70" s="258">
        <v>1</v>
      </c>
      <c r="AG70" s="267"/>
    </row>
    <row r="71" spans="1:34" s="74" customFormat="1">
      <c r="A71" s="403" t="s">
        <v>1257</v>
      </c>
      <c r="B71" s="268" t="s">
        <v>1257</v>
      </c>
      <c r="C71" s="251" t="s">
        <v>1256</v>
      </c>
      <c r="D71" s="252">
        <v>80</v>
      </c>
      <c r="E71" s="252"/>
      <c r="F71" s="252">
        <v>8563</v>
      </c>
      <c r="G71" s="252"/>
      <c r="H71" s="252" t="s">
        <v>988</v>
      </c>
      <c r="I71" s="252">
        <v>23</v>
      </c>
      <c r="J71" s="259"/>
      <c r="K71" s="252"/>
      <c r="L71" s="252" t="s">
        <v>988</v>
      </c>
      <c r="M71" s="252">
        <v>0</v>
      </c>
      <c r="N71" s="252" t="s">
        <v>988</v>
      </c>
      <c r="O71" s="252">
        <v>14</v>
      </c>
      <c r="P71" s="28"/>
      <c r="Q71" s="28"/>
      <c r="R71" s="255"/>
      <c r="S71" s="28"/>
      <c r="T71" s="269" t="s">
        <v>1257</v>
      </c>
      <c r="U71" s="257" t="s">
        <v>1256</v>
      </c>
      <c r="V71" s="258">
        <v>4</v>
      </c>
      <c r="W71" s="258"/>
      <c r="X71" s="258">
        <v>0</v>
      </c>
      <c r="Y71" s="258" t="s">
        <v>988</v>
      </c>
      <c r="Z71" s="258" t="s">
        <v>988</v>
      </c>
      <c r="AA71" s="258"/>
      <c r="AB71" s="258" t="s">
        <v>988</v>
      </c>
      <c r="AC71" s="258"/>
      <c r="AD71" s="258">
        <v>0</v>
      </c>
      <c r="AE71" s="258" t="s">
        <v>988</v>
      </c>
      <c r="AF71" s="258">
        <v>1</v>
      </c>
      <c r="AG71" s="267"/>
      <c r="AH71" s="264">
        <f>AF71</f>
        <v>1</v>
      </c>
    </row>
    <row r="72" spans="1:34" s="74" customFormat="1">
      <c r="A72" s="403" t="s">
        <v>1255</v>
      </c>
      <c r="B72" s="268" t="s">
        <v>1255</v>
      </c>
      <c r="C72" s="251" t="s">
        <v>1254</v>
      </c>
      <c r="D72" s="252">
        <v>22</v>
      </c>
      <c r="E72" s="252"/>
      <c r="F72" s="252">
        <v>1937</v>
      </c>
      <c r="G72" s="252"/>
      <c r="H72" s="252">
        <v>0</v>
      </c>
      <c r="I72" s="252">
        <v>15</v>
      </c>
      <c r="J72" s="259"/>
      <c r="K72" s="252"/>
      <c r="L72" s="252" t="s">
        <v>988</v>
      </c>
      <c r="M72" s="252">
        <v>0</v>
      </c>
      <c r="N72" s="252">
        <v>0</v>
      </c>
      <c r="O72" s="252" t="s">
        <v>988</v>
      </c>
      <c r="P72" s="28"/>
      <c r="Q72" s="28"/>
      <c r="R72" s="255"/>
      <c r="S72" s="28"/>
      <c r="T72" s="269" t="s">
        <v>1255</v>
      </c>
      <c r="U72" s="257" t="s">
        <v>1254</v>
      </c>
      <c r="V72" s="258" t="s">
        <v>988</v>
      </c>
      <c r="W72" s="258"/>
      <c r="X72" s="258">
        <v>0</v>
      </c>
      <c r="Y72" s="258">
        <v>0</v>
      </c>
      <c r="Z72" s="258">
        <v>0</v>
      </c>
      <c r="AA72" s="258"/>
      <c r="AB72" s="258" t="s">
        <v>988</v>
      </c>
      <c r="AC72" s="258"/>
      <c r="AD72" s="258">
        <v>0</v>
      </c>
      <c r="AE72" s="258">
        <v>0</v>
      </c>
      <c r="AF72" s="258">
        <v>0</v>
      </c>
      <c r="AG72" s="267"/>
    </row>
    <row r="73" spans="1:34" s="74" customFormat="1">
      <c r="A73" s="402" t="s">
        <v>1253</v>
      </c>
      <c r="B73" s="250" t="s">
        <v>1253</v>
      </c>
      <c r="C73" s="251" t="s">
        <v>1252</v>
      </c>
      <c r="D73" s="252">
        <v>17</v>
      </c>
      <c r="E73" s="252"/>
      <c r="F73" s="252">
        <v>1134</v>
      </c>
      <c r="G73" s="252"/>
      <c r="H73" s="252" t="s">
        <v>988</v>
      </c>
      <c r="I73" s="252">
        <v>13</v>
      </c>
      <c r="J73" s="259"/>
      <c r="K73" s="252"/>
      <c r="L73" s="252" t="s">
        <v>988</v>
      </c>
      <c r="M73" s="252">
        <v>0</v>
      </c>
      <c r="N73" s="252">
        <v>0</v>
      </c>
      <c r="O73" s="252" t="s">
        <v>988</v>
      </c>
      <c r="P73" s="28"/>
      <c r="Q73" s="28"/>
      <c r="R73" s="255"/>
      <c r="S73" s="28"/>
      <c r="T73" s="256" t="s">
        <v>1253</v>
      </c>
      <c r="U73" s="257" t="s">
        <v>1252</v>
      </c>
      <c r="V73" s="258" t="s">
        <v>988</v>
      </c>
      <c r="W73" s="258"/>
      <c r="X73" s="258">
        <v>0</v>
      </c>
      <c r="Y73" s="258">
        <v>0</v>
      </c>
      <c r="Z73" s="258" t="s">
        <v>988</v>
      </c>
      <c r="AA73" s="258"/>
      <c r="AB73" s="258" t="s">
        <v>988</v>
      </c>
      <c r="AC73" s="258"/>
      <c r="AD73" s="258">
        <v>0</v>
      </c>
      <c r="AE73" s="258">
        <v>0</v>
      </c>
      <c r="AF73" s="258" t="s">
        <v>988</v>
      </c>
      <c r="AG73" s="267"/>
    </row>
    <row r="74" spans="1:34" s="74" customFormat="1">
      <c r="A74" s="402" t="s">
        <v>1251</v>
      </c>
      <c r="B74" s="250" t="s">
        <v>1251</v>
      </c>
      <c r="C74" s="251" t="s">
        <v>1250</v>
      </c>
      <c r="D74" s="252">
        <v>397</v>
      </c>
      <c r="E74" s="252"/>
      <c r="F74" s="252">
        <v>41965</v>
      </c>
      <c r="G74" s="252"/>
      <c r="H74" s="252" t="s">
        <v>988</v>
      </c>
      <c r="I74" s="252">
        <v>234</v>
      </c>
      <c r="J74" s="259"/>
      <c r="K74" s="252"/>
      <c r="L74" s="252">
        <v>1</v>
      </c>
      <c r="M74" s="259"/>
      <c r="N74" s="252">
        <v>0</v>
      </c>
      <c r="O74" s="252" t="s">
        <v>1230</v>
      </c>
      <c r="P74" s="28"/>
      <c r="Q74" s="28"/>
      <c r="R74" s="255"/>
      <c r="S74" s="28"/>
      <c r="T74" s="256" t="s">
        <v>1251</v>
      </c>
      <c r="U74" s="257" t="s">
        <v>1250</v>
      </c>
      <c r="V74" s="258">
        <v>1</v>
      </c>
      <c r="W74" s="258"/>
      <c r="X74" s="258">
        <v>0</v>
      </c>
      <c r="Y74" s="258" t="s">
        <v>988</v>
      </c>
      <c r="Z74" s="258" t="s">
        <v>988</v>
      </c>
      <c r="AA74" s="258"/>
      <c r="AB74" s="258" t="s">
        <v>988</v>
      </c>
      <c r="AC74" s="258"/>
      <c r="AD74" s="258">
        <v>0</v>
      </c>
      <c r="AE74" s="258">
        <v>0</v>
      </c>
      <c r="AF74" s="258" t="s">
        <v>988</v>
      </c>
      <c r="AG74" s="267"/>
    </row>
    <row r="75" spans="1:34" s="74" customFormat="1">
      <c r="A75" s="402" t="s">
        <v>1249</v>
      </c>
      <c r="B75" s="250" t="s">
        <v>1249</v>
      </c>
      <c r="C75" s="251" t="s">
        <v>1032</v>
      </c>
      <c r="D75" s="252">
        <v>204</v>
      </c>
      <c r="E75" s="252"/>
      <c r="F75" s="252">
        <v>32394</v>
      </c>
      <c r="G75" s="252"/>
      <c r="H75" s="252" t="s">
        <v>988</v>
      </c>
      <c r="I75" s="252">
        <v>82</v>
      </c>
      <c r="J75" s="252">
        <v>0</v>
      </c>
      <c r="K75" s="252"/>
      <c r="L75" s="252">
        <v>1</v>
      </c>
      <c r="M75" s="252">
        <v>0</v>
      </c>
      <c r="N75" s="252">
        <v>0</v>
      </c>
      <c r="O75" s="252">
        <v>2</v>
      </c>
      <c r="P75" s="28"/>
      <c r="Q75" s="28"/>
      <c r="R75" s="255"/>
      <c r="S75" s="28"/>
      <c r="T75" s="256" t="s">
        <v>1249</v>
      </c>
      <c r="U75" s="257" t="s">
        <v>1032</v>
      </c>
      <c r="V75" s="258" t="s">
        <v>988</v>
      </c>
      <c r="W75" s="258"/>
      <c r="X75" s="258">
        <v>0</v>
      </c>
      <c r="Y75" s="258" t="s">
        <v>988</v>
      </c>
      <c r="Z75" s="258">
        <v>0</v>
      </c>
      <c r="AA75" s="258"/>
      <c r="AB75" s="258">
        <v>0</v>
      </c>
      <c r="AC75" s="258"/>
      <c r="AD75" s="258">
        <v>0</v>
      </c>
      <c r="AE75" s="258">
        <v>0</v>
      </c>
      <c r="AF75" s="258" t="s">
        <v>988</v>
      </c>
      <c r="AG75" s="267"/>
    </row>
    <row r="76" spans="1:34" s="74" customFormat="1">
      <c r="A76" s="402" t="s">
        <v>1248</v>
      </c>
      <c r="B76" s="250" t="s">
        <v>1248</v>
      </c>
      <c r="C76" s="251" t="s">
        <v>1247</v>
      </c>
      <c r="D76" s="252">
        <v>141</v>
      </c>
      <c r="E76" s="252"/>
      <c r="F76" s="252">
        <v>27509</v>
      </c>
      <c r="G76" s="252"/>
      <c r="H76" s="252" t="s">
        <v>988</v>
      </c>
      <c r="I76" s="252">
        <v>44</v>
      </c>
      <c r="J76" s="259"/>
      <c r="K76" s="252"/>
      <c r="L76" s="252" t="s">
        <v>988</v>
      </c>
      <c r="M76" s="252">
        <v>0</v>
      </c>
      <c r="N76" s="252">
        <v>0</v>
      </c>
      <c r="O76" s="252">
        <v>1</v>
      </c>
      <c r="P76" s="28"/>
      <c r="Q76" s="28"/>
      <c r="R76" s="255"/>
      <c r="S76" s="28"/>
      <c r="T76" s="256" t="s">
        <v>1248</v>
      </c>
      <c r="U76" s="257" t="s">
        <v>1247</v>
      </c>
      <c r="V76" s="258">
        <v>1</v>
      </c>
      <c r="W76" s="258"/>
      <c r="X76" s="258">
        <v>0</v>
      </c>
      <c r="Y76" s="258" t="s">
        <v>988</v>
      </c>
      <c r="Z76" s="258">
        <v>0</v>
      </c>
      <c r="AA76" s="258"/>
      <c r="AB76" s="258" t="s">
        <v>988</v>
      </c>
      <c r="AC76" s="258"/>
      <c r="AD76" s="258">
        <v>0</v>
      </c>
      <c r="AE76" s="258">
        <v>0</v>
      </c>
      <c r="AF76" s="258">
        <v>1</v>
      </c>
      <c r="AG76" s="267"/>
    </row>
    <row r="77" spans="1:34" s="74" customFormat="1">
      <c r="A77" s="402" t="s">
        <v>1246</v>
      </c>
      <c r="B77" s="250" t="s">
        <v>1246</v>
      </c>
      <c r="C77" s="251" t="s">
        <v>1245</v>
      </c>
      <c r="D77" s="252">
        <v>63</v>
      </c>
      <c r="E77" s="252"/>
      <c r="F77" s="252">
        <v>12747</v>
      </c>
      <c r="G77" s="252"/>
      <c r="H77" s="252" t="s">
        <v>988</v>
      </c>
      <c r="I77" s="252">
        <v>18</v>
      </c>
      <c r="J77" s="259"/>
      <c r="K77" s="252"/>
      <c r="L77" s="252" t="s">
        <v>988</v>
      </c>
      <c r="M77" s="252">
        <v>0</v>
      </c>
      <c r="N77" s="252">
        <v>0</v>
      </c>
      <c r="O77" s="252">
        <v>1</v>
      </c>
      <c r="P77" s="28"/>
      <c r="Q77" s="28"/>
      <c r="R77" s="255"/>
      <c r="S77" s="28"/>
      <c r="T77" s="256" t="s">
        <v>1246</v>
      </c>
      <c r="U77" s="257" t="s">
        <v>1245</v>
      </c>
      <c r="V77" s="258">
        <v>1</v>
      </c>
      <c r="W77" s="258"/>
      <c r="X77" s="258">
        <v>0</v>
      </c>
      <c r="Y77" s="258" t="s">
        <v>988</v>
      </c>
      <c r="Z77" s="258">
        <v>0</v>
      </c>
      <c r="AA77" s="258"/>
      <c r="AB77" s="258">
        <v>0</v>
      </c>
      <c r="AC77" s="258"/>
      <c r="AD77" s="258">
        <v>0</v>
      </c>
      <c r="AE77" s="258">
        <v>0</v>
      </c>
      <c r="AF77" s="260">
        <v>1</v>
      </c>
      <c r="AG77" s="267"/>
      <c r="AH77" s="264">
        <f>AF77</f>
        <v>1</v>
      </c>
    </row>
    <row r="78" spans="1:34" s="74" customFormat="1">
      <c r="A78" s="402" t="s">
        <v>1244</v>
      </c>
      <c r="B78" s="250" t="s">
        <v>1244</v>
      </c>
      <c r="C78" s="270" t="s">
        <v>1243</v>
      </c>
      <c r="D78" s="252">
        <v>87</v>
      </c>
      <c r="E78" s="252"/>
      <c r="F78" s="252">
        <v>12867</v>
      </c>
      <c r="G78" s="252"/>
      <c r="H78" s="252">
        <v>0</v>
      </c>
      <c r="I78" s="252">
        <v>40</v>
      </c>
      <c r="J78" s="259"/>
      <c r="K78" s="252"/>
      <c r="L78" s="252" t="s">
        <v>988</v>
      </c>
      <c r="M78" s="252">
        <v>0</v>
      </c>
      <c r="N78" s="252" t="s">
        <v>988</v>
      </c>
      <c r="O78" s="252" t="s">
        <v>1230</v>
      </c>
      <c r="P78" s="28"/>
      <c r="Q78" s="28"/>
      <c r="R78" s="255"/>
      <c r="S78" s="28"/>
      <c r="T78" s="256" t="s">
        <v>1244</v>
      </c>
      <c r="U78" s="271" t="s">
        <v>1243</v>
      </c>
      <c r="V78" s="258">
        <v>21</v>
      </c>
      <c r="W78" s="258"/>
      <c r="X78" s="258">
        <v>0</v>
      </c>
      <c r="Y78" s="258" t="s">
        <v>988</v>
      </c>
      <c r="Z78" s="258" t="s">
        <v>988</v>
      </c>
      <c r="AA78" s="258"/>
      <c r="AB78" s="258" t="s">
        <v>988</v>
      </c>
      <c r="AC78" s="258"/>
      <c r="AD78" s="258" t="s">
        <v>988</v>
      </c>
      <c r="AE78" s="258">
        <v>0</v>
      </c>
      <c r="AF78" s="258">
        <v>20</v>
      </c>
      <c r="AG78" s="267"/>
      <c r="AH78" s="264">
        <f>AF78</f>
        <v>20</v>
      </c>
    </row>
    <row r="79" spans="1:34" s="74" customFormat="1" ht="14.25">
      <c r="A79" s="402" t="s">
        <v>1242</v>
      </c>
      <c r="B79" s="250" t="s">
        <v>1242</v>
      </c>
      <c r="C79" s="251" t="s">
        <v>1241</v>
      </c>
      <c r="D79" s="252">
        <v>479</v>
      </c>
      <c r="E79" s="252"/>
      <c r="F79" s="252">
        <v>57169</v>
      </c>
      <c r="G79" s="263" t="s">
        <v>1226</v>
      </c>
      <c r="H79" s="252">
        <v>1</v>
      </c>
      <c r="I79" s="252">
        <v>242</v>
      </c>
      <c r="J79" s="259"/>
      <c r="K79" s="252"/>
      <c r="L79" s="252">
        <v>1</v>
      </c>
      <c r="M79" s="259"/>
      <c r="N79" s="252">
        <v>0</v>
      </c>
      <c r="O79" s="252">
        <v>16</v>
      </c>
      <c r="P79" s="28"/>
      <c r="Q79" s="28"/>
      <c r="R79" s="255">
        <f>O79/SUM(O79,AF79)</f>
        <v>0.94117647058823528</v>
      </c>
      <c r="S79" s="28"/>
      <c r="T79" s="256" t="s">
        <v>1242</v>
      </c>
      <c r="U79" s="257" t="s">
        <v>1241</v>
      </c>
      <c r="V79" s="258">
        <v>2</v>
      </c>
      <c r="W79" s="258"/>
      <c r="X79" s="258">
        <v>0</v>
      </c>
      <c r="Y79" s="258">
        <v>0</v>
      </c>
      <c r="Z79" s="258">
        <v>0</v>
      </c>
      <c r="AA79" s="258"/>
      <c r="AB79" s="258" t="s">
        <v>988</v>
      </c>
      <c r="AC79" s="258"/>
      <c r="AD79" s="258">
        <v>0</v>
      </c>
      <c r="AE79" s="258">
        <v>0</v>
      </c>
      <c r="AF79" s="260">
        <v>1</v>
      </c>
      <c r="AG79" s="267"/>
      <c r="AH79" s="264">
        <f>AF79</f>
        <v>1</v>
      </c>
    </row>
    <row r="80" spans="1:34" s="74" customFormat="1">
      <c r="A80" s="402" t="s">
        <v>1240</v>
      </c>
      <c r="B80" s="250" t="s">
        <v>1240</v>
      </c>
      <c r="C80" s="251" t="s">
        <v>1239</v>
      </c>
      <c r="D80" s="252">
        <v>39</v>
      </c>
      <c r="E80" s="252"/>
      <c r="F80" s="252">
        <v>3885</v>
      </c>
      <c r="G80" s="252"/>
      <c r="H80" s="252" t="s">
        <v>988</v>
      </c>
      <c r="I80" s="252">
        <v>21</v>
      </c>
      <c r="J80" s="259"/>
      <c r="K80" s="252"/>
      <c r="L80" s="252" t="s">
        <v>988</v>
      </c>
      <c r="M80" s="259"/>
      <c r="N80" s="252">
        <v>0</v>
      </c>
      <c r="O80" s="252">
        <v>2</v>
      </c>
      <c r="P80" s="28"/>
      <c r="Q80" s="28"/>
      <c r="R80" s="255"/>
      <c r="S80" s="28"/>
      <c r="T80" s="256" t="s">
        <v>1240</v>
      </c>
      <c r="U80" s="257" t="s">
        <v>1239</v>
      </c>
      <c r="V80" s="258" t="s">
        <v>988</v>
      </c>
      <c r="W80" s="258"/>
      <c r="X80" s="258">
        <v>0</v>
      </c>
      <c r="Y80" s="258">
        <v>0</v>
      </c>
      <c r="Z80" s="258">
        <v>0</v>
      </c>
      <c r="AA80" s="258"/>
      <c r="AB80" s="258" t="s">
        <v>988</v>
      </c>
      <c r="AC80" s="258"/>
      <c r="AD80" s="258">
        <v>0</v>
      </c>
      <c r="AE80" s="258">
        <v>0</v>
      </c>
      <c r="AF80" s="258" t="s">
        <v>988</v>
      </c>
      <c r="AG80" s="267"/>
    </row>
    <row r="81" spans="1:33" s="74" customFormat="1">
      <c r="A81" s="402" t="s">
        <v>1238</v>
      </c>
      <c r="B81" s="250" t="s">
        <v>1238</v>
      </c>
      <c r="C81" s="251" t="s">
        <v>1237</v>
      </c>
      <c r="D81" s="252">
        <v>43</v>
      </c>
      <c r="E81" s="252"/>
      <c r="F81" s="252">
        <v>4516</v>
      </c>
      <c r="G81" s="252"/>
      <c r="H81" s="252" t="s">
        <v>988</v>
      </c>
      <c r="I81" s="252">
        <v>24</v>
      </c>
      <c r="J81" s="259"/>
      <c r="K81" s="252"/>
      <c r="L81" s="252" t="s">
        <v>988</v>
      </c>
      <c r="M81" s="259"/>
      <c r="N81" s="252">
        <v>0</v>
      </c>
      <c r="O81" s="252">
        <v>1</v>
      </c>
      <c r="P81" s="28"/>
      <c r="Q81" s="28"/>
      <c r="R81" s="255"/>
      <c r="S81" s="28"/>
      <c r="T81" s="256" t="s">
        <v>1238</v>
      </c>
      <c r="U81" s="257" t="s">
        <v>1237</v>
      </c>
      <c r="V81" s="258" t="s">
        <v>988</v>
      </c>
      <c r="W81" s="258"/>
      <c r="X81" s="258">
        <v>0</v>
      </c>
      <c r="Y81" s="258" t="s">
        <v>988</v>
      </c>
      <c r="Z81" s="258">
        <v>0</v>
      </c>
      <c r="AA81" s="258"/>
      <c r="AB81" s="258" t="s">
        <v>988</v>
      </c>
      <c r="AC81" s="258"/>
      <c r="AD81" s="258">
        <v>0</v>
      </c>
      <c r="AE81" s="258">
        <v>0</v>
      </c>
      <c r="AF81" s="258" t="s">
        <v>988</v>
      </c>
      <c r="AG81" s="267"/>
    </row>
    <row r="82" spans="1:33" s="74" customFormat="1" ht="14.25">
      <c r="A82" s="402" t="s">
        <v>1236</v>
      </c>
      <c r="B82" s="250" t="s">
        <v>1236</v>
      </c>
      <c r="C82" s="251" t="s">
        <v>1235</v>
      </c>
      <c r="D82" s="252">
        <v>77</v>
      </c>
      <c r="E82" s="252"/>
      <c r="F82" s="252">
        <v>11430</v>
      </c>
      <c r="G82" s="263" t="s">
        <v>1226</v>
      </c>
      <c r="H82" s="252" t="s">
        <v>988</v>
      </c>
      <c r="I82" s="252">
        <v>30</v>
      </c>
      <c r="J82" s="259"/>
      <c r="K82" s="252"/>
      <c r="L82" s="252" t="s">
        <v>988</v>
      </c>
      <c r="M82" s="259"/>
      <c r="N82" s="252">
        <v>0</v>
      </c>
      <c r="O82" s="252">
        <v>3</v>
      </c>
      <c r="P82" s="28"/>
      <c r="Q82" s="28"/>
      <c r="R82" s="255"/>
      <c r="S82" s="28"/>
      <c r="T82" s="256" t="s">
        <v>1236</v>
      </c>
      <c r="U82" s="257" t="s">
        <v>1235</v>
      </c>
      <c r="V82" s="258">
        <v>1</v>
      </c>
      <c r="W82" s="258"/>
      <c r="X82" s="258">
        <v>0</v>
      </c>
      <c r="Y82" s="258">
        <v>0</v>
      </c>
      <c r="Z82" s="260">
        <v>0</v>
      </c>
      <c r="AA82" s="258"/>
      <c r="AB82" s="258" t="s">
        <v>988</v>
      </c>
      <c r="AC82" s="258"/>
      <c r="AD82" s="258">
        <v>0</v>
      </c>
      <c r="AE82" s="258">
        <v>0</v>
      </c>
      <c r="AF82" s="258" t="s">
        <v>988</v>
      </c>
      <c r="AG82" s="267"/>
    </row>
    <row r="83" spans="1:33" s="74" customFormat="1">
      <c r="A83" s="402" t="s">
        <v>1234</v>
      </c>
      <c r="B83" s="250" t="s">
        <v>1234</v>
      </c>
      <c r="C83" s="251" t="s">
        <v>1233</v>
      </c>
      <c r="D83" s="252">
        <v>20</v>
      </c>
      <c r="E83" s="252"/>
      <c r="F83" s="252">
        <v>3400</v>
      </c>
      <c r="G83" s="252"/>
      <c r="H83" s="252" t="s">
        <v>988</v>
      </c>
      <c r="I83" s="252">
        <v>8</v>
      </c>
      <c r="J83" s="259"/>
      <c r="K83" s="252"/>
      <c r="L83" s="252" t="s">
        <v>988</v>
      </c>
      <c r="M83" s="252">
        <v>0</v>
      </c>
      <c r="N83" s="252">
        <v>0</v>
      </c>
      <c r="O83" s="252" t="s">
        <v>988</v>
      </c>
      <c r="P83" s="28"/>
      <c r="Q83" s="28"/>
      <c r="R83" s="255"/>
      <c r="S83" s="28"/>
      <c r="T83" s="256" t="s">
        <v>1234</v>
      </c>
      <c r="U83" s="257" t="s">
        <v>1233</v>
      </c>
      <c r="V83" s="258" t="s">
        <v>988</v>
      </c>
      <c r="W83" s="258"/>
      <c r="X83" s="258">
        <v>0</v>
      </c>
      <c r="Y83" s="258">
        <v>0</v>
      </c>
      <c r="Z83" s="258">
        <v>0</v>
      </c>
      <c r="AA83" s="258"/>
      <c r="AB83" s="258">
        <v>0</v>
      </c>
      <c r="AC83" s="258"/>
      <c r="AD83" s="258">
        <v>0</v>
      </c>
      <c r="AE83" s="258">
        <v>0</v>
      </c>
      <c r="AF83" s="258" t="s">
        <v>988</v>
      </c>
      <c r="AG83" s="267"/>
    </row>
    <row r="84" spans="1:33" s="74" customFormat="1">
      <c r="A84" s="402" t="s">
        <v>1232</v>
      </c>
      <c r="B84" s="250" t="s">
        <v>1232</v>
      </c>
      <c r="C84" s="251" t="s">
        <v>1231</v>
      </c>
      <c r="D84" s="252">
        <v>60</v>
      </c>
      <c r="E84" s="252"/>
      <c r="F84" s="252">
        <v>9264</v>
      </c>
      <c r="G84" s="252"/>
      <c r="H84" s="252" t="s">
        <v>988</v>
      </c>
      <c r="I84" s="252">
        <v>16</v>
      </c>
      <c r="J84" s="259"/>
      <c r="K84" s="252"/>
      <c r="L84" s="252" t="s">
        <v>988</v>
      </c>
      <c r="M84" s="259"/>
      <c r="N84" s="252">
        <v>0</v>
      </c>
      <c r="O84" s="252">
        <v>7</v>
      </c>
      <c r="P84" s="28"/>
      <c r="Q84" s="28"/>
      <c r="R84" s="255"/>
      <c r="S84" s="28"/>
      <c r="T84" s="256" t="s">
        <v>1232</v>
      </c>
      <c r="U84" s="257" t="s">
        <v>1231</v>
      </c>
      <c r="V84" s="258" t="s">
        <v>988</v>
      </c>
      <c r="W84" s="258"/>
      <c r="X84" s="258">
        <v>0</v>
      </c>
      <c r="Y84" s="258">
        <v>0</v>
      </c>
      <c r="Z84" s="258">
        <v>0</v>
      </c>
      <c r="AA84" s="258"/>
      <c r="AB84" s="258">
        <v>0</v>
      </c>
      <c r="AC84" s="258"/>
      <c r="AD84" s="258">
        <v>0</v>
      </c>
      <c r="AE84" s="258">
        <v>0</v>
      </c>
      <c r="AF84" s="258" t="s">
        <v>988</v>
      </c>
      <c r="AG84" s="267"/>
    </row>
    <row r="85" spans="1:33" s="74" customFormat="1">
      <c r="A85" s="402" t="s">
        <v>1229</v>
      </c>
      <c r="B85" s="250" t="s">
        <v>1229</v>
      </c>
      <c r="C85" s="251" t="s">
        <v>1228</v>
      </c>
      <c r="D85" s="252">
        <v>66</v>
      </c>
      <c r="E85" s="252"/>
      <c r="F85" s="252">
        <v>9677</v>
      </c>
      <c r="G85" s="252"/>
      <c r="H85" s="252" t="s">
        <v>988</v>
      </c>
      <c r="I85" s="252">
        <v>24</v>
      </c>
      <c r="J85" s="259"/>
      <c r="K85" s="252"/>
      <c r="L85" s="252" t="s">
        <v>988</v>
      </c>
      <c r="M85" s="259"/>
      <c r="N85" s="252">
        <v>0</v>
      </c>
      <c r="O85" s="252" t="s">
        <v>1230</v>
      </c>
      <c r="P85" s="28"/>
      <c r="Q85" s="28"/>
      <c r="R85" s="255"/>
      <c r="S85" s="28"/>
      <c r="T85" s="256" t="s">
        <v>1229</v>
      </c>
      <c r="U85" s="257" t="s">
        <v>1228</v>
      </c>
      <c r="V85" s="258">
        <v>0</v>
      </c>
      <c r="W85" s="258"/>
      <c r="X85" s="258">
        <v>0</v>
      </c>
      <c r="Y85" s="258">
        <v>0</v>
      </c>
      <c r="Z85" s="258">
        <v>0</v>
      </c>
      <c r="AA85" s="258"/>
      <c r="AB85" s="258">
        <v>0</v>
      </c>
      <c r="AC85" s="258"/>
      <c r="AD85" s="258">
        <v>0</v>
      </c>
      <c r="AE85" s="258">
        <v>0</v>
      </c>
      <c r="AF85" s="258">
        <v>0</v>
      </c>
      <c r="AG85" s="267"/>
    </row>
    <row r="86" spans="1:33" s="74" customFormat="1" ht="14.25">
      <c r="B86" s="272" t="s">
        <v>1227</v>
      </c>
      <c r="C86" s="272" t="s">
        <v>660</v>
      </c>
      <c r="D86" s="273">
        <v>15657</v>
      </c>
      <c r="E86" s="274" t="s">
        <v>1226</v>
      </c>
      <c r="F86" s="273">
        <v>835467</v>
      </c>
      <c r="G86" s="274" t="s">
        <v>1226</v>
      </c>
      <c r="H86" s="273">
        <v>40</v>
      </c>
      <c r="I86" s="273">
        <v>5357</v>
      </c>
      <c r="J86" s="273">
        <v>22</v>
      </c>
      <c r="K86" s="274" t="s">
        <v>1226</v>
      </c>
      <c r="L86" s="273">
        <v>21</v>
      </c>
      <c r="M86" s="273">
        <v>46</v>
      </c>
      <c r="N86" s="273">
        <v>15</v>
      </c>
      <c r="O86" s="273">
        <v>5445</v>
      </c>
      <c r="P86" s="275" t="s">
        <v>1226</v>
      </c>
      <c r="Q86" s="263"/>
      <c r="R86" s="263"/>
      <c r="S86" s="263"/>
      <c r="T86" s="276" t="s">
        <v>1227</v>
      </c>
      <c r="U86" s="276" t="s">
        <v>660</v>
      </c>
      <c r="V86" s="277">
        <v>6962</v>
      </c>
      <c r="W86" s="278" t="s">
        <v>1226</v>
      </c>
      <c r="X86" s="277">
        <v>10</v>
      </c>
      <c r="Y86" s="277">
        <v>3</v>
      </c>
      <c r="Z86" s="277">
        <v>387</v>
      </c>
      <c r="AA86" s="278" t="s">
        <v>1226</v>
      </c>
      <c r="AB86" s="277">
        <v>645</v>
      </c>
      <c r="AC86" s="278" t="s">
        <v>1226</v>
      </c>
      <c r="AD86" s="277">
        <v>19</v>
      </c>
      <c r="AE86" s="277">
        <v>2</v>
      </c>
      <c r="AF86" s="277">
        <v>3711</v>
      </c>
      <c r="AG86" s="278" t="s">
        <v>1226</v>
      </c>
    </row>
    <row r="87" spans="1:33">
      <c r="B87" s="226" t="s">
        <v>1225</v>
      </c>
      <c r="T87" s="226" t="s">
        <v>1224</v>
      </c>
      <c r="Z87" s="279">
        <f>Z65+Z36+Z64+Z62+Z46+Z45+Z43+Z42+Z41+Z39+Z8+Z11+Z29</f>
        <v>363</v>
      </c>
      <c r="AF87" s="279">
        <f>SUM(AF79,AF64,AF62,AF53,AF45,AF41:AF43,AF39,AF35,AF32:AF33,AF77,AF9,AF46,AF37,AF57,AF40)</f>
        <v>3600</v>
      </c>
    </row>
    <row r="89" spans="1:33" ht="13.15">
      <c r="B89" s="201"/>
      <c r="T89" s="201"/>
    </row>
    <row r="91" spans="1:33">
      <c r="M91" s="280"/>
    </row>
  </sheetData>
  <mergeCells count="1">
    <mergeCell ref="R4:R6"/>
  </mergeCells>
  <phoneticPr fontId="73" type="noConversion"/>
  <pageMargins left="0.7" right="0.7" top="0.75" bottom="0.75" header="0.3" footer="0.3"/>
  <pageSetup orientation="portrait" horizontalDpi="4294967292" verticalDpi="4294967292"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6" tint="0.39997558519241921"/>
  </sheetPr>
  <dimension ref="A1:B44"/>
  <sheetViews>
    <sheetView workbookViewId="0">
      <selection activeCell="B1" sqref="B1"/>
    </sheetView>
  </sheetViews>
  <sheetFormatPr defaultColWidth="8.796875" defaultRowHeight="14.25"/>
  <cols>
    <col min="1" max="1" width="9.46484375" style="115" bestFit="1" customWidth="1"/>
    <col min="2" max="16384" width="8.796875" style="115"/>
  </cols>
  <sheetData>
    <row r="1" spans="1:2">
      <c r="A1" s="326" t="s">
        <v>1414</v>
      </c>
      <c r="B1" s="326" t="s">
        <v>1499</v>
      </c>
    </row>
    <row r="2" spans="1:2">
      <c r="A2" s="327">
        <v>212324</v>
      </c>
      <c r="B2" s="311" t="s">
        <v>131</v>
      </c>
    </row>
    <row r="3" spans="1:2">
      <c r="A3" s="327">
        <v>212325</v>
      </c>
      <c r="B3" s="311" t="s">
        <v>131</v>
      </c>
    </row>
    <row r="4" spans="1:2">
      <c r="A4" s="327">
        <v>221112</v>
      </c>
      <c r="B4" s="311">
        <v>221100</v>
      </c>
    </row>
    <row r="5" spans="1:2">
      <c r="A5" s="327">
        <v>221121</v>
      </c>
      <c r="B5" s="311">
        <v>221100</v>
      </c>
    </row>
    <row r="6" spans="1:2">
      <c r="A6" s="327">
        <v>221210</v>
      </c>
      <c r="B6" s="311">
        <v>221200</v>
      </c>
    </row>
    <row r="7" spans="1:2">
      <c r="A7" s="327">
        <v>311222</v>
      </c>
      <c r="B7" s="311" t="s">
        <v>339</v>
      </c>
    </row>
    <row r="8" spans="1:2">
      <c r="A8" s="327">
        <v>311230</v>
      </c>
      <c r="B8" s="311">
        <v>311230</v>
      </c>
    </row>
    <row r="9" spans="1:2">
      <c r="A9" s="327">
        <v>311312</v>
      </c>
      <c r="B9" s="311">
        <v>311300</v>
      </c>
    </row>
    <row r="10" spans="1:2">
      <c r="A10" s="327">
        <v>311613</v>
      </c>
      <c r="B10" s="311" t="s">
        <v>351</v>
      </c>
    </row>
    <row r="11" spans="1:2">
      <c r="A11" s="327">
        <v>311919</v>
      </c>
      <c r="B11" s="311">
        <v>311910</v>
      </c>
    </row>
    <row r="12" spans="1:2">
      <c r="A12" s="327">
        <v>312120</v>
      </c>
      <c r="B12" s="311">
        <v>312120</v>
      </c>
    </row>
    <row r="13" spans="1:2">
      <c r="A13" s="327">
        <v>313210</v>
      </c>
      <c r="B13" s="311">
        <v>313200</v>
      </c>
    </row>
    <row r="14" spans="1:2">
      <c r="A14" s="327">
        <v>313312</v>
      </c>
      <c r="B14" s="311">
        <v>313300</v>
      </c>
    </row>
    <row r="15" spans="1:2">
      <c r="A15" s="327">
        <v>314110</v>
      </c>
      <c r="B15" s="311">
        <v>314110</v>
      </c>
    </row>
    <row r="16" spans="1:2">
      <c r="A16" s="327">
        <v>322110</v>
      </c>
      <c r="B16" s="311">
        <v>322110</v>
      </c>
    </row>
    <row r="17" spans="1:2">
      <c r="A17" s="327">
        <v>322121</v>
      </c>
      <c r="B17" s="311">
        <v>322120</v>
      </c>
    </row>
    <row r="18" spans="1:2">
      <c r="A18" s="327">
        <v>322130</v>
      </c>
      <c r="B18" s="311">
        <v>322130</v>
      </c>
    </row>
    <row r="19" spans="1:2">
      <c r="A19" s="327">
        <v>322291</v>
      </c>
      <c r="B19" s="311">
        <v>322291</v>
      </c>
    </row>
    <row r="20" spans="1:2">
      <c r="A20" s="327">
        <v>325188</v>
      </c>
      <c r="B20" s="311">
        <v>325180</v>
      </c>
    </row>
    <row r="21" spans="1:2">
      <c r="A21" s="327">
        <v>325193</v>
      </c>
      <c r="B21" s="311">
        <v>325190</v>
      </c>
    </row>
    <row r="22" spans="1:2">
      <c r="A22" s="327">
        <v>325199</v>
      </c>
      <c r="B22" s="311">
        <v>325190</v>
      </c>
    </row>
    <row r="23" spans="1:2">
      <c r="A23" s="327">
        <v>325211</v>
      </c>
      <c r="B23" s="311">
        <v>325211</v>
      </c>
    </row>
    <row r="24" spans="1:2">
      <c r="A24" s="327">
        <v>325311</v>
      </c>
      <c r="B24" s="311">
        <v>325310</v>
      </c>
    </row>
    <row r="25" spans="1:2">
      <c r="A25" s="327">
        <v>325998</v>
      </c>
      <c r="B25" s="311" t="s">
        <v>409</v>
      </c>
    </row>
    <row r="26" spans="1:2">
      <c r="A26" s="327">
        <v>327121</v>
      </c>
      <c r="B26" s="311">
        <v>327100</v>
      </c>
    </row>
    <row r="27" spans="1:2">
      <c r="A27" s="327">
        <v>327213</v>
      </c>
      <c r="B27" s="311">
        <v>327200</v>
      </c>
    </row>
    <row r="28" spans="1:2">
      <c r="A28" s="327">
        <v>327310</v>
      </c>
      <c r="B28" s="311">
        <v>327310</v>
      </c>
    </row>
    <row r="29" spans="1:2">
      <c r="A29" s="327">
        <v>327420</v>
      </c>
      <c r="B29" s="311">
        <v>327400</v>
      </c>
    </row>
    <row r="30" spans="1:2">
      <c r="A30" s="327">
        <v>327992</v>
      </c>
      <c r="B30" s="311">
        <v>327992</v>
      </c>
    </row>
    <row r="31" spans="1:2">
      <c r="A31" s="327">
        <v>327993</v>
      </c>
      <c r="B31" s="311">
        <v>327993</v>
      </c>
    </row>
    <row r="32" spans="1:2">
      <c r="A32" s="327">
        <v>331111</v>
      </c>
      <c r="B32" s="311">
        <v>331110</v>
      </c>
    </row>
    <row r="33" spans="1:2">
      <c r="A33" s="327">
        <v>331314</v>
      </c>
      <c r="B33" s="311">
        <v>331314</v>
      </c>
    </row>
    <row r="34" spans="1:2">
      <c r="A34" s="327">
        <v>335929</v>
      </c>
      <c r="B34" s="311">
        <v>335920</v>
      </c>
    </row>
    <row r="35" spans="1:2">
      <c r="A35" s="327">
        <v>336111</v>
      </c>
      <c r="B35" s="311">
        <v>336111</v>
      </c>
    </row>
    <row r="36" spans="1:2">
      <c r="A36" s="327">
        <v>336411</v>
      </c>
      <c r="B36" s="311">
        <v>336411</v>
      </c>
    </row>
    <row r="37" spans="1:2">
      <c r="A37" s="327">
        <v>339999</v>
      </c>
      <c r="B37" s="311">
        <v>339990</v>
      </c>
    </row>
    <row r="38" spans="1:2">
      <c r="A38" s="327">
        <v>481111</v>
      </c>
      <c r="B38" s="311">
        <v>481000</v>
      </c>
    </row>
    <row r="39" spans="1:2">
      <c r="A39" s="327">
        <v>486210</v>
      </c>
      <c r="B39" s="311">
        <v>482000</v>
      </c>
    </row>
    <row r="40" spans="1:2">
      <c r="A40" s="327">
        <v>562212</v>
      </c>
      <c r="B40" s="311">
        <v>562000</v>
      </c>
    </row>
    <row r="41" spans="1:2">
      <c r="A41" s="327">
        <v>611310</v>
      </c>
      <c r="B41" s="311" t="s">
        <v>502</v>
      </c>
    </row>
    <row r="42" spans="1:2">
      <c r="A42" s="327">
        <v>923110</v>
      </c>
      <c r="B42" s="311" t="s">
        <v>1498</v>
      </c>
    </row>
    <row r="43" spans="1:2">
      <c r="A43" s="327">
        <v>924110</v>
      </c>
      <c r="B43" s="311" t="s">
        <v>1498</v>
      </c>
    </row>
    <row r="44" spans="1:2">
      <c r="A44" s="327">
        <v>928110</v>
      </c>
      <c r="B44" s="311" t="s">
        <v>1498</v>
      </c>
    </row>
  </sheetData>
  <phoneticPr fontId="73"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6" tint="0.39997558519241921"/>
  </sheetPr>
  <dimension ref="A1:K391"/>
  <sheetViews>
    <sheetView workbookViewId="0">
      <selection activeCell="S394" sqref="S394:S395"/>
    </sheetView>
  </sheetViews>
  <sheetFormatPr defaultColWidth="8.796875" defaultRowHeight="12.75"/>
  <cols>
    <col min="5" max="5" width="9.59765625" customWidth="1"/>
    <col min="6" max="6" width="9.265625" bestFit="1" customWidth="1"/>
    <col min="7" max="7" width="9.1328125" bestFit="1" customWidth="1"/>
  </cols>
  <sheetData>
    <row r="1" spans="1:11">
      <c r="B1" s="6" t="s">
        <v>1513</v>
      </c>
      <c r="D1" s="399" t="s">
        <v>1575</v>
      </c>
    </row>
    <row r="2" spans="1:11" ht="13.15">
      <c r="C2" s="331" t="s">
        <v>1500</v>
      </c>
      <c r="E2" s="394" t="s">
        <v>1574</v>
      </c>
      <c r="H2" s="6" t="s">
        <v>1576</v>
      </c>
    </row>
    <row r="3" spans="1:11">
      <c r="A3">
        <v>1</v>
      </c>
      <c r="B3" s="328" t="s">
        <v>107</v>
      </c>
      <c r="C3" s="329">
        <v>49299</v>
      </c>
      <c r="D3" t="b">
        <f>EXACT(B3,E3)</f>
        <v>1</v>
      </c>
      <c r="E3" s="395" t="s">
        <v>107</v>
      </c>
      <c r="F3" s="398">
        <v>48876.999999999985</v>
      </c>
      <c r="H3" s="385">
        <f>C3/F3</f>
        <v>1.0086339177936456</v>
      </c>
      <c r="J3" s="332" t="s">
        <v>107</v>
      </c>
      <c r="K3" t="b">
        <f>EXACT(B3,J3)</f>
        <v>1</v>
      </c>
    </row>
    <row r="4" spans="1:11">
      <c r="A4">
        <v>2</v>
      </c>
      <c r="B4" s="328" t="s">
        <v>110</v>
      </c>
      <c r="C4" s="329">
        <v>86263</v>
      </c>
      <c r="D4" t="b">
        <f t="shared" ref="D4:D67" si="0">EXACT(B4,E4)</f>
        <v>1</v>
      </c>
      <c r="E4" s="395" t="s">
        <v>110</v>
      </c>
      <c r="F4" s="398">
        <v>84650.999999999971</v>
      </c>
      <c r="H4" s="385">
        <f t="shared" ref="H4:H67" si="1">C4/F4</f>
        <v>1.019042893763807</v>
      </c>
      <c r="J4" s="332" t="s">
        <v>110</v>
      </c>
      <c r="K4" t="b">
        <f t="shared" ref="K4:K67" si="2">EXACT(B4,J4)</f>
        <v>1</v>
      </c>
    </row>
    <row r="5" spans="1:11">
      <c r="A5">
        <v>3</v>
      </c>
      <c r="B5" s="328">
        <v>111200</v>
      </c>
      <c r="C5" s="329">
        <v>23740</v>
      </c>
      <c r="D5" t="b">
        <f t="shared" si="0"/>
        <v>1</v>
      </c>
      <c r="E5" s="395">
        <v>111200</v>
      </c>
      <c r="F5" s="398">
        <v>23493.23405278342</v>
      </c>
      <c r="H5" s="385">
        <f t="shared" si="1"/>
        <v>1.0105037027538295</v>
      </c>
      <c r="J5" s="332">
        <v>111200</v>
      </c>
      <c r="K5" t="b">
        <f t="shared" si="2"/>
        <v>1</v>
      </c>
    </row>
    <row r="6" spans="1:11">
      <c r="A6">
        <v>4</v>
      </c>
      <c r="B6" s="328">
        <v>111300</v>
      </c>
      <c r="C6" s="329">
        <v>31933</v>
      </c>
      <c r="D6" t="b">
        <f t="shared" si="0"/>
        <v>1</v>
      </c>
      <c r="E6" s="395">
        <v>111300</v>
      </c>
      <c r="F6" s="398">
        <v>30812.633063020094</v>
      </c>
      <c r="H6" s="385">
        <f t="shared" si="1"/>
        <v>1.0363606360640603</v>
      </c>
      <c r="J6" s="332">
        <v>111300</v>
      </c>
      <c r="K6" t="b">
        <f t="shared" si="2"/>
        <v>1</v>
      </c>
    </row>
    <row r="7" spans="1:11">
      <c r="A7">
        <v>5</v>
      </c>
      <c r="B7" s="328">
        <v>111400</v>
      </c>
      <c r="C7" s="329">
        <v>18649</v>
      </c>
      <c r="D7" t="b">
        <f t="shared" si="0"/>
        <v>1</v>
      </c>
      <c r="E7" s="395">
        <v>111400</v>
      </c>
      <c r="F7" s="398">
        <v>19312.840887070728</v>
      </c>
      <c r="H7" s="385">
        <f t="shared" si="1"/>
        <v>0.96562696855670016</v>
      </c>
      <c r="J7" s="332">
        <v>111400</v>
      </c>
      <c r="K7" t="b">
        <f t="shared" si="2"/>
        <v>1</v>
      </c>
    </row>
    <row r="8" spans="1:11">
      <c r="A8">
        <v>6</v>
      </c>
      <c r="B8" s="328">
        <v>111900</v>
      </c>
      <c r="C8" s="329">
        <v>28625</v>
      </c>
      <c r="D8" t="b">
        <f t="shared" si="0"/>
        <v>1</v>
      </c>
      <c r="E8" s="395">
        <v>111900</v>
      </c>
      <c r="F8" s="398">
        <v>28163.635152161267</v>
      </c>
      <c r="H8" s="385">
        <f t="shared" si="1"/>
        <v>1.0163815801953864</v>
      </c>
      <c r="J8" s="332">
        <v>111900</v>
      </c>
      <c r="K8" t="b">
        <f t="shared" si="2"/>
        <v>1</v>
      </c>
    </row>
    <row r="9" spans="1:11">
      <c r="A9">
        <v>7</v>
      </c>
      <c r="B9" s="328" t="s">
        <v>116</v>
      </c>
      <c r="C9" s="329">
        <v>77134</v>
      </c>
      <c r="D9" t="b">
        <f t="shared" si="0"/>
        <v>1</v>
      </c>
      <c r="E9" s="395" t="s">
        <v>116</v>
      </c>
      <c r="F9" s="398">
        <v>79157.281576191017</v>
      </c>
      <c r="H9" s="385">
        <f t="shared" si="1"/>
        <v>0.97443972890550123</v>
      </c>
      <c r="J9" s="332" t="s">
        <v>116</v>
      </c>
      <c r="K9" t="b">
        <f t="shared" si="2"/>
        <v>1</v>
      </c>
    </row>
    <row r="10" spans="1:11">
      <c r="A10">
        <v>8</v>
      </c>
      <c r="B10" s="328">
        <v>112120</v>
      </c>
      <c r="C10" s="329">
        <v>41074</v>
      </c>
      <c r="D10" t="b">
        <f t="shared" si="0"/>
        <v>1</v>
      </c>
      <c r="E10" s="395">
        <v>112120</v>
      </c>
      <c r="F10" s="398">
        <v>41322.28571428571</v>
      </c>
      <c r="H10" s="385">
        <f t="shared" si="1"/>
        <v>0.99399148159415895</v>
      </c>
      <c r="J10" s="332">
        <v>112120</v>
      </c>
      <c r="K10" t="b">
        <f t="shared" si="2"/>
        <v>1</v>
      </c>
    </row>
    <row r="11" spans="1:11">
      <c r="A11">
        <v>9</v>
      </c>
      <c r="B11" s="328" t="s">
        <v>119</v>
      </c>
      <c r="C11" s="329">
        <v>31296</v>
      </c>
      <c r="D11" t="b">
        <f t="shared" si="0"/>
        <v>1</v>
      </c>
      <c r="E11" s="395" t="s">
        <v>119</v>
      </c>
      <c r="F11" s="398">
        <v>31600.651662577206</v>
      </c>
      <c r="H11" s="385">
        <f t="shared" si="1"/>
        <v>0.99035932341427035</v>
      </c>
      <c r="J11" s="332" t="s">
        <v>119</v>
      </c>
      <c r="K11" t="b">
        <f t="shared" si="2"/>
        <v>1</v>
      </c>
    </row>
    <row r="12" spans="1:11">
      <c r="A12">
        <v>10</v>
      </c>
      <c r="B12" s="328">
        <v>112300</v>
      </c>
      <c r="C12" s="329">
        <v>44929</v>
      </c>
      <c r="D12" t="b">
        <f t="shared" si="0"/>
        <v>1</v>
      </c>
      <c r="E12" s="395">
        <v>112300</v>
      </c>
      <c r="F12" s="398">
        <v>46148.372932286104</v>
      </c>
      <c r="H12" s="385">
        <f t="shared" si="1"/>
        <v>0.97357711973777927</v>
      </c>
      <c r="J12" s="332">
        <v>112300</v>
      </c>
      <c r="K12" t="b">
        <f t="shared" si="2"/>
        <v>1</v>
      </c>
    </row>
    <row r="13" spans="1:11">
      <c r="A13">
        <v>11</v>
      </c>
      <c r="B13" s="328">
        <v>113000</v>
      </c>
      <c r="C13" s="329">
        <v>17064</v>
      </c>
      <c r="D13" t="b">
        <f t="shared" si="0"/>
        <v>1</v>
      </c>
      <c r="E13" s="395">
        <v>113000</v>
      </c>
      <c r="F13" s="398">
        <v>17043.212937722787</v>
      </c>
      <c r="H13" s="385">
        <f t="shared" si="1"/>
        <v>1.0012196680492798</v>
      </c>
      <c r="J13" s="332">
        <v>113000</v>
      </c>
      <c r="K13" t="b">
        <f t="shared" si="2"/>
        <v>1</v>
      </c>
    </row>
    <row r="14" spans="1:11">
      <c r="A14">
        <v>12</v>
      </c>
      <c r="B14" s="328">
        <v>114000</v>
      </c>
      <c r="C14" s="329">
        <v>9177</v>
      </c>
      <c r="D14" t="b">
        <f t="shared" si="0"/>
        <v>1</v>
      </c>
      <c r="E14" s="395">
        <v>114000</v>
      </c>
      <c r="F14" s="398">
        <v>9850.571966951733</v>
      </c>
      <c r="H14" s="385">
        <f t="shared" si="1"/>
        <v>0.93162102980298611</v>
      </c>
      <c r="J14" s="332">
        <v>114000</v>
      </c>
      <c r="K14" t="b">
        <f t="shared" si="2"/>
        <v>1</v>
      </c>
    </row>
    <row r="15" spans="1:11">
      <c r="A15">
        <v>13</v>
      </c>
      <c r="B15" s="328">
        <v>115000</v>
      </c>
      <c r="C15" s="329">
        <v>21969</v>
      </c>
      <c r="D15" t="b">
        <f t="shared" si="0"/>
        <v>1</v>
      </c>
      <c r="E15" s="395">
        <v>115000</v>
      </c>
      <c r="F15" s="398">
        <v>21771.750892760519</v>
      </c>
      <c r="H15" s="385">
        <f t="shared" si="1"/>
        <v>1.0090598642346706</v>
      </c>
      <c r="J15" s="332">
        <v>115000</v>
      </c>
      <c r="K15" t="b">
        <f t="shared" si="2"/>
        <v>1</v>
      </c>
    </row>
    <row r="16" spans="1:11">
      <c r="A16">
        <v>14</v>
      </c>
      <c r="B16" s="328">
        <v>211000</v>
      </c>
      <c r="C16" s="329">
        <v>396731</v>
      </c>
      <c r="D16" t="b">
        <f t="shared" si="0"/>
        <v>1</v>
      </c>
      <c r="E16" s="395">
        <v>211000</v>
      </c>
      <c r="F16" s="398">
        <v>393850.70623893198</v>
      </c>
      <c r="H16" s="385">
        <f t="shared" si="1"/>
        <v>1.0073131613462709</v>
      </c>
      <c r="J16" s="332">
        <v>211000</v>
      </c>
      <c r="K16" t="b">
        <f t="shared" si="2"/>
        <v>1</v>
      </c>
    </row>
    <row r="17" spans="1:11">
      <c r="A17">
        <v>15</v>
      </c>
      <c r="B17" s="328">
        <v>212100</v>
      </c>
      <c r="C17" s="329">
        <v>55672</v>
      </c>
      <c r="D17" t="b">
        <f t="shared" si="0"/>
        <v>1</v>
      </c>
      <c r="E17" s="395">
        <v>212100</v>
      </c>
      <c r="F17" s="398">
        <v>55657.703765807288</v>
      </c>
      <c r="H17" s="385">
        <f t="shared" si="1"/>
        <v>1.0002568599353805</v>
      </c>
      <c r="J17" s="332">
        <v>212100</v>
      </c>
      <c r="K17" t="b">
        <f t="shared" si="2"/>
        <v>1</v>
      </c>
    </row>
    <row r="18" spans="1:11">
      <c r="A18">
        <v>16</v>
      </c>
      <c r="B18" s="328" t="s">
        <v>127</v>
      </c>
      <c r="C18" s="329">
        <v>21172</v>
      </c>
      <c r="D18" t="b">
        <f t="shared" si="0"/>
        <v>1</v>
      </c>
      <c r="E18" s="395" t="s">
        <v>127</v>
      </c>
      <c r="F18" s="398">
        <v>21686.133381502877</v>
      </c>
      <c r="H18" s="385">
        <f t="shared" si="1"/>
        <v>0.9762920677255722</v>
      </c>
      <c r="J18" s="332" t="s">
        <v>127</v>
      </c>
      <c r="K18" t="b">
        <f t="shared" si="2"/>
        <v>1</v>
      </c>
    </row>
    <row r="19" spans="1:11">
      <c r="A19">
        <v>17</v>
      </c>
      <c r="B19" s="328">
        <v>212230</v>
      </c>
      <c r="C19" s="329">
        <v>12774</v>
      </c>
      <c r="D19" t="b">
        <f t="shared" si="0"/>
        <v>1</v>
      </c>
      <c r="E19" s="395">
        <v>212230</v>
      </c>
      <c r="F19" s="398">
        <v>12782.986632470667</v>
      </c>
      <c r="H19" s="385">
        <f t="shared" si="1"/>
        <v>0.99929698491213004</v>
      </c>
      <c r="J19" s="332">
        <v>212230</v>
      </c>
      <c r="K19" t="b">
        <f t="shared" si="2"/>
        <v>1</v>
      </c>
    </row>
    <row r="20" spans="1:11">
      <c r="A20">
        <v>18</v>
      </c>
      <c r="B20" s="328">
        <v>212310</v>
      </c>
      <c r="C20" s="329">
        <v>17147</v>
      </c>
      <c r="D20" t="b">
        <f t="shared" si="0"/>
        <v>1</v>
      </c>
      <c r="E20" s="395">
        <v>212310</v>
      </c>
      <c r="F20" s="398">
        <v>17389.353668763102</v>
      </c>
      <c r="H20" s="385">
        <f t="shared" si="1"/>
        <v>0.98606310082712001</v>
      </c>
      <c r="J20" s="332">
        <v>212310</v>
      </c>
      <c r="K20" t="b">
        <f t="shared" si="2"/>
        <v>1</v>
      </c>
    </row>
    <row r="21" spans="1:11">
      <c r="A21">
        <v>19</v>
      </c>
      <c r="B21" s="328" t="s">
        <v>131</v>
      </c>
      <c r="C21" s="329">
        <v>19064</v>
      </c>
      <c r="D21" t="b">
        <f t="shared" si="0"/>
        <v>1</v>
      </c>
      <c r="E21" s="395" t="s">
        <v>131</v>
      </c>
      <c r="F21" s="398">
        <v>18909.000000000004</v>
      </c>
      <c r="H21" s="385">
        <f t="shared" si="1"/>
        <v>1.0081971547940132</v>
      </c>
      <c r="J21" s="332" t="s">
        <v>131</v>
      </c>
      <c r="K21" t="b">
        <f t="shared" si="2"/>
        <v>1</v>
      </c>
    </row>
    <row r="22" spans="1:11">
      <c r="A22">
        <v>20</v>
      </c>
      <c r="B22" s="328">
        <v>213111</v>
      </c>
      <c r="C22" s="329">
        <v>34076</v>
      </c>
      <c r="D22" t="b">
        <f t="shared" si="0"/>
        <v>1</v>
      </c>
      <c r="E22" s="395">
        <v>213111</v>
      </c>
      <c r="F22" s="398">
        <v>33319.544362413173</v>
      </c>
      <c r="H22" s="385">
        <f t="shared" si="1"/>
        <v>1.0227030606829115</v>
      </c>
      <c r="J22" s="332">
        <v>213111</v>
      </c>
      <c r="K22" t="b">
        <f t="shared" si="2"/>
        <v>1</v>
      </c>
    </row>
    <row r="23" spans="1:11">
      <c r="A23">
        <v>21</v>
      </c>
      <c r="B23" s="328" t="s">
        <v>134</v>
      </c>
      <c r="C23" s="329">
        <v>62890</v>
      </c>
      <c r="D23" t="b">
        <f t="shared" si="0"/>
        <v>1</v>
      </c>
      <c r="E23" s="395" t="s">
        <v>134</v>
      </c>
      <c r="F23" s="398">
        <v>66312.831826683294</v>
      </c>
      <c r="H23" s="385">
        <f t="shared" si="1"/>
        <v>0.94838356721623218</v>
      </c>
      <c r="J23" s="332" t="s">
        <v>134</v>
      </c>
      <c r="K23" t="b">
        <f t="shared" si="2"/>
        <v>1</v>
      </c>
    </row>
    <row r="24" spans="1:11">
      <c r="A24">
        <v>22</v>
      </c>
      <c r="B24" s="328">
        <v>221100</v>
      </c>
      <c r="C24" s="329">
        <v>286163</v>
      </c>
      <c r="D24" t="b">
        <f t="shared" si="0"/>
        <v>1</v>
      </c>
      <c r="E24" s="395">
        <v>221100</v>
      </c>
      <c r="F24" s="398">
        <v>286196.06502123486</v>
      </c>
      <c r="H24" s="385">
        <f t="shared" si="1"/>
        <v>0.9998844672402033</v>
      </c>
      <c r="J24" s="332">
        <v>221100</v>
      </c>
      <c r="K24" t="b">
        <f t="shared" si="2"/>
        <v>1</v>
      </c>
    </row>
    <row r="25" spans="1:11">
      <c r="A25">
        <v>23</v>
      </c>
      <c r="B25" s="328">
        <v>221200</v>
      </c>
      <c r="C25" s="329">
        <v>93652</v>
      </c>
      <c r="D25" t="b">
        <f t="shared" si="0"/>
        <v>1</v>
      </c>
      <c r="E25" s="395">
        <v>221200</v>
      </c>
      <c r="F25" s="398">
        <v>93566.383541368588</v>
      </c>
      <c r="H25" s="385">
        <f t="shared" si="1"/>
        <v>1.0009150343893922</v>
      </c>
      <c r="J25" s="332">
        <v>221200</v>
      </c>
      <c r="K25" t="b">
        <f t="shared" si="2"/>
        <v>1</v>
      </c>
    </row>
    <row r="26" spans="1:11">
      <c r="A26">
        <v>24</v>
      </c>
      <c r="B26" s="328">
        <v>221300</v>
      </c>
      <c r="C26" s="329">
        <v>12741</v>
      </c>
      <c r="D26" t="b">
        <f t="shared" si="0"/>
        <v>1</v>
      </c>
      <c r="E26" s="395">
        <v>221300</v>
      </c>
      <c r="F26" s="398">
        <v>12684.206181645273</v>
      </c>
      <c r="H26" s="385">
        <f t="shared" si="1"/>
        <v>1.0044775224827953</v>
      </c>
      <c r="J26" s="332">
        <v>221300</v>
      </c>
      <c r="K26" t="b">
        <f t="shared" si="2"/>
        <v>1</v>
      </c>
    </row>
    <row r="27" spans="1:11">
      <c r="A27">
        <v>25</v>
      </c>
      <c r="B27" s="328">
        <v>230301</v>
      </c>
      <c r="C27" s="329">
        <v>167306</v>
      </c>
      <c r="D27" t="b">
        <f t="shared" si="0"/>
        <v>1</v>
      </c>
      <c r="E27" s="395">
        <v>230301</v>
      </c>
      <c r="F27" s="398">
        <v>167799.35668288852</v>
      </c>
      <c r="H27" s="385">
        <f t="shared" si="1"/>
        <v>0.99705984163085393</v>
      </c>
      <c r="J27" s="332">
        <v>230301</v>
      </c>
      <c r="K27" t="b">
        <f t="shared" si="2"/>
        <v>1</v>
      </c>
    </row>
    <row r="28" spans="1:11">
      <c r="A28">
        <v>26</v>
      </c>
      <c r="B28" s="328">
        <v>230302</v>
      </c>
      <c r="C28" s="329">
        <v>67848</v>
      </c>
      <c r="D28" t="b">
        <f t="shared" si="0"/>
        <v>1</v>
      </c>
      <c r="E28" s="395">
        <v>230302</v>
      </c>
      <c r="F28" s="398">
        <v>67738</v>
      </c>
      <c r="H28" s="385">
        <f t="shared" si="1"/>
        <v>1.0016239038648913</v>
      </c>
      <c r="J28" s="332">
        <v>230302</v>
      </c>
      <c r="K28" t="b">
        <f t="shared" si="2"/>
        <v>1</v>
      </c>
    </row>
    <row r="29" spans="1:11">
      <c r="A29">
        <v>27</v>
      </c>
      <c r="B29" s="328">
        <v>233210</v>
      </c>
      <c r="C29" s="329">
        <v>38623</v>
      </c>
      <c r="D29" t="b">
        <f t="shared" si="0"/>
        <v>1</v>
      </c>
      <c r="E29" s="395">
        <v>233210</v>
      </c>
      <c r="F29" s="398">
        <v>39122.727348993292</v>
      </c>
      <c r="H29" s="385">
        <f t="shared" si="1"/>
        <v>0.98722667403692266</v>
      </c>
      <c r="J29" s="332">
        <v>233210</v>
      </c>
      <c r="K29" t="b">
        <f t="shared" si="2"/>
        <v>1</v>
      </c>
    </row>
    <row r="30" spans="1:11">
      <c r="A30">
        <v>28</v>
      </c>
      <c r="B30" s="328">
        <v>233230</v>
      </c>
      <c r="C30" s="329">
        <v>46227</v>
      </c>
      <c r="D30" t="b">
        <f t="shared" si="0"/>
        <v>1</v>
      </c>
      <c r="E30" s="395">
        <v>233230</v>
      </c>
      <c r="F30" s="398">
        <v>45096.588690132732</v>
      </c>
      <c r="H30" s="385">
        <f t="shared" si="1"/>
        <v>1.0250664483212808</v>
      </c>
      <c r="J30" s="332">
        <v>233230</v>
      </c>
      <c r="K30" t="b">
        <f t="shared" si="2"/>
        <v>1</v>
      </c>
    </row>
    <row r="31" spans="1:11">
      <c r="A31">
        <v>29</v>
      </c>
      <c r="B31" s="328">
        <v>233240</v>
      </c>
      <c r="C31" s="329">
        <v>91832</v>
      </c>
      <c r="D31" t="b">
        <f t="shared" si="0"/>
        <v>1</v>
      </c>
      <c r="E31" s="395">
        <v>233240</v>
      </c>
      <c r="F31" s="398">
        <v>92164.000885566551</v>
      </c>
      <c r="H31" s="385">
        <f t="shared" si="1"/>
        <v>0.99639771621916917</v>
      </c>
      <c r="J31" s="332">
        <v>233240</v>
      </c>
      <c r="K31" t="b">
        <f t="shared" si="2"/>
        <v>1</v>
      </c>
    </row>
    <row r="32" spans="1:11">
      <c r="A32">
        <v>30</v>
      </c>
      <c r="B32" s="328">
        <v>233262</v>
      </c>
      <c r="C32" s="329">
        <v>80309</v>
      </c>
      <c r="D32" t="b">
        <f t="shared" si="0"/>
        <v>1</v>
      </c>
      <c r="E32" s="395">
        <v>233262</v>
      </c>
      <c r="F32" s="398">
        <v>79943.239290826968</v>
      </c>
      <c r="H32" s="385">
        <f t="shared" si="1"/>
        <v>1.004575255048678</v>
      </c>
      <c r="J32" s="332">
        <v>233262</v>
      </c>
      <c r="K32" t="b">
        <f t="shared" si="2"/>
        <v>1</v>
      </c>
    </row>
    <row r="33" spans="1:11">
      <c r="A33">
        <v>31</v>
      </c>
      <c r="B33" s="328">
        <v>233293</v>
      </c>
      <c r="C33" s="329">
        <v>66352</v>
      </c>
      <c r="D33" t="b">
        <f t="shared" si="0"/>
        <v>1</v>
      </c>
      <c r="E33" s="395">
        <v>233293</v>
      </c>
      <c r="F33" s="398">
        <v>66382.449891022741</v>
      </c>
      <c r="H33" s="385">
        <f t="shared" si="1"/>
        <v>0.99954129606435538</v>
      </c>
      <c r="J33" s="332">
        <v>233293</v>
      </c>
      <c r="K33" t="b">
        <f t="shared" si="2"/>
        <v>1</v>
      </c>
    </row>
    <row r="34" spans="1:11">
      <c r="A34">
        <v>32</v>
      </c>
      <c r="B34" s="328" t="s">
        <v>146</v>
      </c>
      <c r="C34" s="329">
        <v>78815</v>
      </c>
      <c r="D34" t="b">
        <f t="shared" si="0"/>
        <v>1</v>
      </c>
      <c r="E34" s="395" t="s">
        <v>146</v>
      </c>
      <c r="F34" s="398">
        <v>78849.769515553446</v>
      </c>
      <c r="H34" s="385">
        <f t="shared" si="1"/>
        <v>0.99955904099952264</v>
      </c>
      <c r="J34" s="332" t="s">
        <v>146</v>
      </c>
      <c r="K34" t="b">
        <f t="shared" si="2"/>
        <v>1</v>
      </c>
    </row>
    <row r="35" spans="1:11">
      <c r="A35">
        <v>33</v>
      </c>
      <c r="B35" s="328" t="s">
        <v>148</v>
      </c>
      <c r="C35" s="329">
        <v>116335</v>
      </c>
      <c r="D35" t="b">
        <f t="shared" si="0"/>
        <v>1</v>
      </c>
      <c r="E35" s="395" t="s">
        <v>148</v>
      </c>
      <c r="F35" s="398">
        <v>118090.18177597938</v>
      </c>
      <c r="H35" s="385">
        <f t="shared" si="1"/>
        <v>0.98513693730009655</v>
      </c>
      <c r="J35" s="332" t="s">
        <v>148</v>
      </c>
      <c r="K35" t="b">
        <f t="shared" si="2"/>
        <v>1</v>
      </c>
    </row>
    <row r="36" spans="1:11">
      <c r="A36">
        <v>34</v>
      </c>
      <c r="B36" s="328">
        <v>233411</v>
      </c>
      <c r="C36" s="329">
        <v>163287</v>
      </c>
      <c r="D36" t="b">
        <f t="shared" si="0"/>
        <v>1</v>
      </c>
      <c r="E36" s="395">
        <v>233411</v>
      </c>
      <c r="F36" s="398">
        <v>161030.96937462012</v>
      </c>
      <c r="H36" s="385">
        <f t="shared" si="1"/>
        <v>1.0140099176831723</v>
      </c>
      <c r="J36" s="332">
        <v>233411</v>
      </c>
      <c r="K36" t="b">
        <f t="shared" si="2"/>
        <v>1</v>
      </c>
    </row>
    <row r="37" spans="1:11">
      <c r="A37">
        <v>35</v>
      </c>
      <c r="B37" s="328">
        <v>233412</v>
      </c>
      <c r="C37" s="329">
        <v>36750</v>
      </c>
      <c r="D37" t="b">
        <f t="shared" si="0"/>
        <v>1</v>
      </c>
      <c r="E37" s="395">
        <v>233412</v>
      </c>
      <c r="F37" s="398">
        <v>36748</v>
      </c>
      <c r="H37" s="385">
        <f t="shared" si="1"/>
        <v>1.0000544247305976</v>
      </c>
      <c r="J37" s="332">
        <v>233412</v>
      </c>
      <c r="K37" t="b">
        <f t="shared" si="2"/>
        <v>1</v>
      </c>
    </row>
    <row r="38" spans="1:11">
      <c r="A38">
        <v>36</v>
      </c>
      <c r="B38" s="328" t="s">
        <v>152</v>
      </c>
      <c r="C38" s="329">
        <v>185996</v>
      </c>
      <c r="D38" t="b">
        <f t="shared" si="0"/>
        <v>1</v>
      </c>
      <c r="E38" s="395" t="s">
        <v>152</v>
      </c>
      <c r="F38" s="398">
        <v>175360.92485387338</v>
      </c>
      <c r="H38" s="385">
        <f t="shared" si="1"/>
        <v>1.0606467783800111</v>
      </c>
      <c r="J38" s="332" t="s">
        <v>152</v>
      </c>
      <c r="K38" t="b">
        <f t="shared" si="2"/>
        <v>1</v>
      </c>
    </row>
    <row r="39" spans="1:11">
      <c r="A39">
        <v>37</v>
      </c>
      <c r="B39" s="328">
        <v>321100</v>
      </c>
      <c r="C39" s="329">
        <v>27247</v>
      </c>
      <c r="D39" t="b">
        <f t="shared" si="0"/>
        <v>1</v>
      </c>
      <c r="E39" s="395">
        <v>321100</v>
      </c>
      <c r="F39" s="398">
        <v>27509.029439151913</v>
      </c>
      <c r="H39" s="385">
        <f t="shared" si="1"/>
        <v>0.99047478429831548</v>
      </c>
      <c r="J39" s="332">
        <v>321100</v>
      </c>
      <c r="K39" t="b">
        <f t="shared" si="2"/>
        <v>1</v>
      </c>
    </row>
    <row r="40" spans="1:11">
      <c r="A40">
        <v>38</v>
      </c>
      <c r="B40" s="328">
        <v>321200</v>
      </c>
      <c r="C40" s="329">
        <v>20123</v>
      </c>
      <c r="D40" t="b">
        <f t="shared" si="0"/>
        <v>1</v>
      </c>
      <c r="E40" s="396">
        <v>321200</v>
      </c>
      <c r="F40" s="398">
        <v>20282.192646583939</v>
      </c>
      <c r="H40" s="385">
        <f t="shared" si="1"/>
        <v>0.99215111258640221</v>
      </c>
      <c r="J40" s="332">
        <v>321200</v>
      </c>
      <c r="K40" t="b">
        <f t="shared" si="2"/>
        <v>1</v>
      </c>
    </row>
    <row r="41" spans="1:11">
      <c r="A41">
        <v>39</v>
      </c>
      <c r="B41" s="328">
        <v>321910</v>
      </c>
      <c r="C41" s="329">
        <v>22728</v>
      </c>
      <c r="D41" t="b">
        <f t="shared" si="0"/>
        <v>1</v>
      </c>
      <c r="E41" s="396">
        <v>321910</v>
      </c>
      <c r="F41" s="398">
        <v>22345.996919329413</v>
      </c>
      <c r="H41" s="385">
        <f t="shared" si="1"/>
        <v>1.0170949222829326</v>
      </c>
      <c r="J41" s="332">
        <v>321910</v>
      </c>
      <c r="K41" t="b">
        <f t="shared" si="2"/>
        <v>1</v>
      </c>
    </row>
    <row r="42" spans="1:11">
      <c r="A42">
        <v>40</v>
      </c>
      <c r="B42" s="328" t="s">
        <v>157</v>
      </c>
      <c r="C42" s="329">
        <v>19178</v>
      </c>
      <c r="D42" t="b">
        <f t="shared" si="0"/>
        <v>1</v>
      </c>
      <c r="E42" s="396" t="s">
        <v>157</v>
      </c>
      <c r="F42" s="398">
        <v>19462.30219337322</v>
      </c>
      <c r="H42" s="385">
        <f t="shared" si="1"/>
        <v>0.98539216015924247</v>
      </c>
      <c r="J42" s="332" t="s">
        <v>157</v>
      </c>
      <c r="K42" t="b">
        <f t="shared" si="2"/>
        <v>1</v>
      </c>
    </row>
    <row r="43" spans="1:11">
      <c r="A43">
        <v>41</v>
      </c>
      <c r="B43" s="328">
        <v>327100</v>
      </c>
      <c r="C43" s="329">
        <v>7567</v>
      </c>
      <c r="D43" t="b">
        <f t="shared" si="0"/>
        <v>1</v>
      </c>
      <c r="E43" s="396">
        <v>327100</v>
      </c>
      <c r="F43" s="398">
        <v>7412.1434018950786</v>
      </c>
      <c r="H43" s="385">
        <f t="shared" si="1"/>
        <v>1.0208922830696083</v>
      </c>
      <c r="J43" s="332">
        <v>327100</v>
      </c>
      <c r="K43" t="b">
        <f t="shared" si="2"/>
        <v>1</v>
      </c>
    </row>
    <row r="44" spans="1:11">
      <c r="A44">
        <v>42</v>
      </c>
      <c r="B44" s="328">
        <v>327200</v>
      </c>
      <c r="C44" s="329">
        <v>23853</v>
      </c>
      <c r="D44" t="b">
        <f t="shared" si="0"/>
        <v>1</v>
      </c>
      <c r="E44" s="396">
        <v>327200</v>
      </c>
      <c r="F44" s="398">
        <v>23760.038438438431</v>
      </c>
      <c r="H44" s="385">
        <f t="shared" si="1"/>
        <v>1.0039125173051564</v>
      </c>
      <c r="J44" s="332">
        <v>327200</v>
      </c>
      <c r="K44" t="b">
        <f t="shared" si="2"/>
        <v>1</v>
      </c>
    </row>
    <row r="45" spans="1:11">
      <c r="A45">
        <v>43</v>
      </c>
      <c r="B45" s="328">
        <v>327310</v>
      </c>
      <c r="C45" s="329">
        <v>6768</v>
      </c>
      <c r="D45" t="b">
        <f t="shared" si="0"/>
        <v>1</v>
      </c>
      <c r="E45" s="396">
        <v>327310</v>
      </c>
      <c r="F45" s="398">
        <v>6729.6990722845012</v>
      </c>
      <c r="H45" s="385">
        <f t="shared" si="1"/>
        <v>1.0056913284389248</v>
      </c>
      <c r="J45" s="332">
        <v>327310</v>
      </c>
      <c r="K45" t="b">
        <f t="shared" si="2"/>
        <v>1</v>
      </c>
    </row>
    <row r="46" spans="1:11">
      <c r="A46">
        <v>44</v>
      </c>
      <c r="B46" s="328">
        <v>327320</v>
      </c>
      <c r="C46" s="329">
        <v>21892</v>
      </c>
      <c r="D46" t="b">
        <f t="shared" si="0"/>
        <v>1</v>
      </c>
      <c r="E46" s="396">
        <v>327320</v>
      </c>
      <c r="F46" s="398">
        <v>21689.631871134767</v>
      </c>
      <c r="H46" s="385">
        <f t="shared" si="1"/>
        <v>1.0093301781269304</v>
      </c>
      <c r="J46" s="332">
        <v>327320</v>
      </c>
      <c r="K46" t="b">
        <f t="shared" si="2"/>
        <v>1</v>
      </c>
    </row>
    <row r="47" spans="1:11">
      <c r="A47">
        <v>45</v>
      </c>
      <c r="B47" s="328">
        <v>327330</v>
      </c>
      <c r="C47" s="329">
        <v>5783</v>
      </c>
      <c r="D47" t="b">
        <f t="shared" si="0"/>
        <v>1</v>
      </c>
      <c r="E47" s="396">
        <v>327330</v>
      </c>
      <c r="F47" s="398">
        <v>5847.0000000000009</v>
      </c>
      <c r="H47" s="385">
        <f t="shared" si="1"/>
        <v>0.98905421583718134</v>
      </c>
      <c r="J47" s="332">
        <v>327330</v>
      </c>
      <c r="K47" t="b">
        <f t="shared" si="2"/>
        <v>1</v>
      </c>
    </row>
    <row r="48" spans="1:11">
      <c r="A48">
        <v>46</v>
      </c>
      <c r="B48" s="328">
        <v>327390</v>
      </c>
      <c r="C48" s="329">
        <v>9438</v>
      </c>
      <c r="D48" t="b">
        <f t="shared" si="0"/>
        <v>1</v>
      </c>
      <c r="E48" s="396">
        <v>327390</v>
      </c>
      <c r="F48" s="398">
        <v>9420.3136653683578</v>
      </c>
      <c r="H48" s="385">
        <f t="shared" si="1"/>
        <v>1.001877467700111</v>
      </c>
      <c r="J48" s="332">
        <v>327390</v>
      </c>
      <c r="K48" t="b">
        <f t="shared" si="2"/>
        <v>1</v>
      </c>
    </row>
    <row r="49" spans="1:11">
      <c r="A49">
        <v>47</v>
      </c>
      <c r="B49" s="328">
        <v>327400</v>
      </c>
      <c r="C49" s="329">
        <v>7205</v>
      </c>
      <c r="D49" t="b">
        <f t="shared" si="0"/>
        <v>1</v>
      </c>
      <c r="E49" s="396">
        <v>327400</v>
      </c>
      <c r="F49" s="398">
        <v>6808.9080965719577</v>
      </c>
      <c r="H49" s="385">
        <f t="shared" si="1"/>
        <v>1.0581726023923661</v>
      </c>
      <c r="J49" s="332">
        <v>327400</v>
      </c>
      <c r="K49" t="b">
        <f t="shared" si="2"/>
        <v>1</v>
      </c>
    </row>
    <row r="50" spans="1:11">
      <c r="A50">
        <v>48</v>
      </c>
      <c r="B50" s="328">
        <v>327910</v>
      </c>
      <c r="C50" s="329">
        <v>5270</v>
      </c>
      <c r="D50" t="b">
        <f t="shared" si="0"/>
        <v>1</v>
      </c>
      <c r="E50" s="396">
        <v>327910</v>
      </c>
      <c r="F50" s="398">
        <v>5330.5999099909977</v>
      </c>
      <c r="H50" s="385">
        <f t="shared" si="1"/>
        <v>0.98863169042617194</v>
      </c>
      <c r="J50" s="332">
        <v>327910</v>
      </c>
      <c r="K50" t="b">
        <f t="shared" si="2"/>
        <v>1</v>
      </c>
    </row>
    <row r="51" spans="1:11">
      <c r="A51">
        <v>49</v>
      </c>
      <c r="B51" s="328">
        <v>327991</v>
      </c>
      <c r="C51" s="329">
        <v>4162</v>
      </c>
      <c r="D51" t="b">
        <f t="shared" si="0"/>
        <v>1</v>
      </c>
      <c r="E51" s="396">
        <v>327991</v>
      </c>
      <c r="F51" s="398">
        <v>4202.9686035613877</v>
      </c>
      <c r="H51" s="385">
        <f t="shared" si="1"/>
        <v>0.99025246024282154</v>
      </c>
      <c r="J51" s="332">
        <v>327991</v>
      </c>
      <c r="K51" t="b">
        <f t="shared" si="2"/>
        <v>1</v>
      </c>
    </row>
    <row r="52" spans="1:11">
      <c r="A52">
        <v>50</v>
      </c>
      <c r="B52" s="328">
        <v>327992</v>
      </c>
      <c r="C52" s="329">
        <v>3947</v>
      </c>
      <c r="D52" t="b">
        <f t="shared" si="0"/>
        <v>1</v>
      </c>
      <c r="E52" s="396">
        <v>327992</v>
      </c>
      <c r="F52" s="398">
        <v>3844.5597843323826</v>
      </c>
      <c r="H52" s="385">
        <f t="shared" si="1"/>
        <v>1.0266454994626664</v>
      </c>
      <c r="J52" s="332">
        <v>327992</v>
      </c>
      <c r="K52" t="b">
        <f t="shared" si="2"/>
        <v>1</v>
      </c>
    </row>
    <row r="53" spans="1:11">
      <c r="A53">
        <v>51</v>
      </c>
      <c r="B53" s="328">
        <v>327993</v>
      </c>
      <c r="C53" s="329">
        <v>5676</v>
      </c>
      <c r="D53" t="b">
        <f t="shared" si="0"/>
        <v>1</v>
      </c>
      <c r="E53" s="396">
        <v>327993</v>
      </c>
      <c r="F53" s="398">
        <v>5777.9034690799381</v>
      </c>
      <c r="H53" s="385">
        <f t="shared" si="1"/>
        <v>0.98236324479540582</v>
      </c>
      <c r="J53" s="332">
        <v>327993</v>
      </c>
      <c r="K53" t="b">
        <f t="shared" si="2"/>
        <v>1</v>
      </c>
    </row>
    <row r="54" spans="1:11">
      <c r="A54">
        <v>52</v>
      </c>
      <c r="B54" s="328">
        <v>327999</v>
      </c>
      <c r="C54" s="329">
        <v>4319</v>
      </c>
      <c r="D54" t="b">
        <f t="shared" si="0"/>
        <v>1</v>
      </c>
      <c r="E54" s="396">
        <v>327999</v>
      </c>
      <c r="F54" s="398">
        <v>4396.5072329947707</v>
      </c>
      <c r="H54" s="385">
        <f t="shared" si="1"/>
        <v>0.98237072546745818</v>
      </c>
      <c r="J54" s="332">
        <v>327999</v>
      </c>
      <c r="K54" t="b">
        <f t="shared" si="2"/>
        <v>1</v>
      </c>
    </row>
    <row r="55" spans="1:11">
      <c r="A55">
        <v>53</v>
      </c>
      <c r="B55" s="328">
        <v>331110</v>
      </c>
      <c r="C55" s="329">
        <v>107924</v>
      </c>
      <c r="D55" t="b">
        <f t="shared" si="0"/>
        <v>1</v>
      </c>
      <c r="E55" s="396">
        <v>331110</v>
      </c>
      <c r="F55" s="398">
        <v>108257.00000000007</v>
      </c>
      <c r="H55" s="385">
        <f t="shared" si="1"/>
        <v>0.99692398643967528</v>
      </c>
      <c r="J55" s="332">
        <v>331110</v>
      </c>
      <c r="K55" t="b">
        <f t="shared" si="2"/>
        <v>1</v>
      </c>
    </row>
    <row r="56" spans="1:11">
      <c r="A56">
        <v>54</v>
      </c>
      <c r="B56" s="328">
        <v>331200</v>
      </c>
      <c r="C56" s="329">
        <v>24870</v>
      </c>
      <c r="D56" t="b">
        <f t="shared" si="0"/>
        <v>1</v>
      </c>
      <c r="E56" s="396">
        <v>331200</v>
      </c>
      <c r="F56" s="398">
        <v>24450.809852216749</v>
      </c>
      <c r="H56" s="385">
        <f t="shared" si="1"/>
        <v>1.0171442234558643</v>
      </c>
      <c r="J56" s="332">
        <v>331200</v>
      </c>
      <c r="K56" t="b">
        <f t="shared" si="2"/>
        <v>1</v>
      </c>
    </row>
    <row r="57" spans="1:11">
      <c r="A57">
        <v>55</v>
      </c>
      <c r="B57" s="328" t="s">
        <v>173</v>
      </c>
      <c r="C57" s="329">
        <v>5976</v>
      </c>
      <c r="D57" t="b">
        <f t="shared" si="0"/>
        <v>1</v>
      </c>
      <c r="E57" s="396" t="s">
        <v>173</v>
      </c>
      <c r="F57" s="398">
        <v>6148.215288412458</v>
      </c>
      <c r="H57" s="385">
        <f t="shared" si="1"/>
        <v>0.97198938548280311</v>
      </c>
      <c r="J57" s="332" t="s">
        <v>173</v>
      </c>
      <c r="K57" t="b">
        <f t="shared" si="2"/>
        <v>1</v>
      </c>
    </row>
    <row r="58" spans="1:11">
      <c r="A58">
        <v>56</v>
      </c>
      <c r="B58" s="328">
        <v>331314</v>
      </c>
      <c r="C58" s="329">
        <v>6293</v>
      </c>
      <c r="D58" t="b">
        <f t="shared" si="0"/>
        <v>1</v>
      </c>
      <c r="E58" s="396">
        <v>331314</v>
      </c>
      <c r="F58" s="398">
        <v>6297.1884020618527</v>
      </c>
      <c r="H58" s="385">
        <f t="shared" si="1"/>
        <v>0.99933487744141791</v>
      </c>
      <c r="J58" s="332">
        <v>331314</v>
      </c>
      <c r="K58" t="b">
        <f t="shared" si="2"/>
        <v>1</v>
      </c>
    </row>
    <row r="59" spans="1:11">
      <c r="A59">
        <v>57</v>
      </c>
      <c r="B59" s="328" t="s">
        <v>176</v>
      </c>
      <c r="C59" s="329">
        <v>26406</v>
      </c>
      <c r="D59" t="b">
        <f t="shared" si="0"/>
        <v>1</v>
      </c>
      <c r="E59" s="396" t="s">
        <v>176</v>
      </c>
      <c r="F59" s="398">
        <v>26699.124690976529</v>
      </c>
      <c r="H59" s="385">
        <f t="shared" si="1"/>
        <v>0.98902118723481613</v>
      </c>
      <c r="J59" s="332" t="s">
        <v>176</v>
      </c>
      <c r="K59" t="b">
        <f t="shared" si="2"/>
        <v>1</v>
      </c>
    </row>
    <row r="60" spans="1:11">
      <c r="A60">
        <v>58</v>
      </c>
      <c r="B60" s="328">
        <v>331411</v>
      </c>
      <c r="C60" s="329">
        <v>9061</v>
      </c>
      <c r="D60" t="b">
        <f t="shared" si="0"/>
        <v>1</v>
      </c>
      <c r="E60" s="396">
        <v>331411</v>
      </c>
      <c r="F60" s="398">
        <v>8431.324367088604</v>
      </c>
      <c r="H60" s="385">
        <f t="shared" si="1"/>
        <v>1.074682885570067</v>
      </c>
      <c r="J60" s="332">
        <v>331411</v>
      </c>
      <c r="K60" t="b">
        <f t="shared" si="2"/>
        <v>1</v>
      </c>
    </row>
    <row r="61" spans="1:11">
      <c r="A61">
        <v>59</v>
      </c>
      <c r="B61" s="328">
        <v>331419</v>
      </c>
      <c r="C61" s="329">
        <v>6633</v>
      </c>
      <c r="D61" t="b">
        <f t="shared" si="0"/>
        <v>1</v>
      </c>
      <c r="E61" s="396">
        <v>331419</v>
      </c>
      <c r="F61" s="398">
        <v>6366.6245992913837</v>
      </c>
      <c r="H61" s="385">
        <f t="shared" si="1"/>
        <v>1.0418393446251353</v>
      </c>
      <c r="J61" s="332">
        <v>331419</v>
      </c>
      <c r="K61" t="b">
        <f t="shared" si="2"/>
        <v>1</v>
      </c>
    </row>
    <row r="62" spans="1:11">
      <c r="A62">
        <v>60</v>
      </c>
      <c r="B62" s="328">
        <v>331420</v>
      </c>
      <c r="C62" s="329">
        <v>22467</v>
      </c>
      <c r="D62" t="b">
        <f t="shared" si="0"/>
        <v>1</v>
      </c>
      <c r="E62" s="396">
        <v>331420</v>
      </c>
      <c r="F62" s="398">
        <v>22765.671504577087</v>
      </c>
      <c r="H62" s="385">
        <f t="shared" si="1"/>
        <v>0.98688061959793105</v>
      </c>
      <c r="J62" s="332">
        <v>331420</v>
      </c>
      <c r="K62" t="b">
        <f t="shared" si="2"/>
        <v>1</v>
      </c>
    </row>
    <row r="63" spans="1:11">
      <c r="A63">
        <v>61</v>
      </c>
      <c r="B63" s="328">
        <v>331490</v>
      </c>
      <c r="C63" s="329">
        <v>21368</v>
      </c>
      <c r="D63" t="b">
        <f t="shared" si="0"/>
        <v>1</v>
      </c>
      <c r="E63" s="396">
        <v>331490</v>
      </c>
      <c r="F63" s="398">
        <v>22162.529204707938</v>
      </c>
      <c r="H63" s="385">
        <f t="shared" si="1"/>
        <v>0.96414988572066229</v>
      </c>
      <c r="J63" s="332">
        <v>331490</v>
      </c>
      <c r="K63" t="b">
        <f t="shared" si="2"/>
        <v>1</v>
      </c>
    </row>
    <row r="64" spans="1:11">
      <c r="A64">
        <v>62</v>
      </c>
      <c r="B64" s="328">
        <v>331510</v>
      </c>
      <c r="C64" s="329">
        <v>17751</v>
      </c>
      <c r="D64" t="b">
        <f t="shared" si="0"/>
        <v>1</v>
      </c>
      <c r="E64" s="396">
        <v>331510</v>
      </c>
      <c r="F64" s="398">
        <v>18426.930240000002</v>
      </c>
      <c r="H64" s="385">
        <f t="shared" si="1"/>
        <v>0.96331834813523443</v>
      </c>
      <c r="J64" s="332">
        <v>331510</v>
      </c>
      <c r="K64" t="b">
        <f t="shared" si="2"/>
        <v>1</v>
      </c>
    </row>
    <row r="65" spans="1:11">
      <c r="A65">
        <v>63</v>
      </c>
      <c r="B65" s="328">
        <v>331520</v>
      </c>
      <c r="C65" s="329">
        <v>13375</v>
      </c>
      <c r="D65" t="b">
        <f t="shared" si="0"/>
        <v>1</v>
      </c>
      <c r="E65" s="396">
        <v>331520</v>
      </c>
      <c r="F65" s="398">
        <v>13360.032932831495</v>
      </c>
      <c r="H65" s="385">
        <f t="shared" si="1"/>
        <v>1.0011202866971776</v>
      </c>
      <c r="J65" s="332">
        <v>331520</v>
      </c>
      <c r="K65" t="b">
        <f t="shared" si="2"/>
        <v>1</v>
      </c>
    </row>
    <row r="66" spans="1:11">
      <c r="A66">
        <v>64</v>
      </c>
      <c r="B66" s="328" t="s">
        <v>184</v>
      </c>
      <c r="C66" s="329">
        <v>14829</v>
      </c>
      <c r="D66" t="b">
        <f t="shared" si="0"/>
        <v>1</v>
      </c>
      <c r="E66" s="396" t="s">
        <v>184</v>
      </c>
      <c r="F66" s="398">
        <v>14629.114453470607</v>
      </c>
      <c r="H66" s="385">
        <f t="shared" si="1"/>
        <v>1.0136635438300212</v>
      </c>
      <c r="J66" s="332" t="s">
        <v>184</v>
      </c>
      <c r="K66" t="b">
        <f t="shared" si="2"/>
        <v>1</v>
      </c>
    </row>
    <row r="67" spans="1:11">
      <c r="A67">
        <v>65</v>
      </c>
      <c r="B67" s="328">
        <v>332114</v>
      </c>
      <c r="C67" s="329">
        <v>8266</v>
      </c>
      <c r="D67" t="b">
        <f t="shared" si="0"/>
        <v>1</v>
      </c>
      <c r="E67" s="396">
        <v>332114</v>
      </c>
      <c r="F67" s="398">
        <v>8146.0000000000018</v>
      </c>
      <c r="H67" s="385">
        <f t="shared" si="1"/>
        <v>1.0147311563957768</v>
      </c>
      <c r="J67" s="332">
        <v>332114</v>
      </c>
      <c r="K67" t="b">
        <f t="shared" si="2"/>
        <v>1</v>
      </c>
    </row>
    <row r="68" spans="1:11">
      <c r="A68">
        <v>66</v>
      </c>
      <c r="B68" s="328" t="s">
        <v>187</v>
      </c>
      <c r="C68" s="329">
        <v>11877</v>
      </c>
      <c r="D68" t="b">
        <f t="shared" ref="D68:D131" si="3">EXACT(B68,E68)</f>
        <v>1</v>
      </c>
      <c r="E68" s="396" t="s">
        <v>187</v>
      </c>
      <c r="F68" s="398">
        <v>11988.237508824222</v>
      </c>
      <c r="H68" s="385">
        <f t="shared" ref="H68:H131" si="4">C68/F68</f>
        <v>0.9907211123618177</v>
      </c>
      <c r="J68" s="332" t="s">
        <v>187</v>
      </c>
      <c r="K68" t="b">
        <f t="shared" ref="K68:K131" si="5">EXACT(B68,J68)</f>
        <v>1</v>
      </c>
    </row>
    <row r="69" spans="1:11">
      <c r="A69">
        <v>67</v>
      </c>
      <c r="B69" s="328">
        <v>332200</v>
      </c>
      <c r="C69" s="329">
        <v>9797</v>
      </c>
      <c r="D69" t="b">
        <f t="shared" si="3"/>
        <v>1</v>
      </c>
      <c r="E69" s="396">
        <v>332200</v>
      </c>
      <c r="F69" s="398">
        <v>9957.8480831584966</v>
      </c>
      <c r="H69" s="385">
        <f t="shared" si="4"/>
        <v>0.98384710413181176</v>
      </c>
      <c r="J69" s="332">
        <v>332200</v>
      </c>
      <c r="K69" t="b">
        <f t="shared" si="5"/>
        <v>1</v>
      </c>
    </row>
    <row r="70" spans="1:11">
      <c r="A70">
        <v>68</v>
      </c>
      <c r="B70" s="328">
        <v>332310</v>
      </c>
      <c r="C70" s="329">
        <v>40860</v>
      </c>
      <c r="D70" t="b">
        <f t="shared" si="3"/>
        <v>1</v>
      </c>
      <c r="E70" s="396">
        <v>332310</v>
      </c>
      <c r="F70" s="398">
        <v>40631.213698509695</v>
      </c>
      <c r="H70" s="385">
        <f t="shared" si="4"/>
        <v>1.0056308015602964</v>
      </c>
      <c r="J70" s="332">
        <v>332310</v>
      </c>
      <c r="K70" t="b">
        <f t="shared" si="5"/>
        <v>1</v>
      </c>
    </row>
    <row r="71" spans="1:11">
      <c r="A71">
        <v>69</v>
      </c>
      <c r="B71" s="328">
        <v>332320</v>
      </c>
      <c r="C71" s="329">
        <v>36453</v>
      </c>
      <c r="D71" t="b">
        <f t="shared" si="3"/>
        <v>1</v>
      </c>
      <c r="E71" s="396">
        <v>332320</v>
      </c>
      <c r="F71" s="398">
        <v>36641.484911574298</v>
      </c>
      <c r="H71" s="385">
        <f t="shared" si="4"/>
        <v>0.99485596961943101</v>
      </c>
      <c r="J71" s="332">
        <v>332320</v>
      </c>
      <c r="K71" t="b">
        <f t="shared" si="5"/>
        <v>1</v>
      </c>
    </row>
    <row r="72" spans="1:11">
      <c r="A72">
        <v>70</v>
      </c>
      <c r="B72" s="328">
        <v>332410</v>
      </c>
      <c r="C72" s="329">
        <v>7457</v>
      </c>
      <c r="D72" t="b">
        <f t="shared" si="3"/>
        <v>1</v>
      </c>
      <c r="E72" s="396">
        <v>332410</v>
      </c>
      <c r="F72" s="398">
        <v>7324.4803988995855</v>
      </c>
      <c r="H72" s="385">
        <f t="shared" si="4"/>
        <v>1.0180926965304358</v>
      </c>
      <c r="J72" s="332">
        <v>332410</v>
      </c>
      <c r="K72" t="b">
        <f t="shared" si="5"/>
        <v>1</v>
      </c>
    </row>
    <row r="73" spans="1:11">
      <c r="A73">
        <v>71</v>
      </c>
      <c r="B73" s="328">
        <v>332420</v>
      </c>
      <c r="C73" s="329">
        <v>9554</v>
      </c>
      <c r="D73" t="b">
        <f t="shared" si="3"/>
        <v>1</v>
      </c>
      <c r="E73" s="396">
        <v>332420</v>
      </c>
      <c r="F73" s="398">
        <v>9515.3254662675499</v>
      </c>
      <c r="H73" s="385">
        <f t="shared" si="4"/>
        <v>1.0040644467569242</v>
      </c>
      <c r="J73" s="332">
        <v>332420</v>
      </c>
      <c r="K73" t="b">
        <f t="shared" si="5"/>
        <v>1</v>
      </c>
    </row>
    <row r="74" spans="1:11">
      <c r="A74">
        <v>72</v>
      </c>
      <c r="B74" s="328">
        <v>332430</v>
      </c>
      <c r="C74" s="329">
        <v>18618</v>
      </c>
      <c r="D74" t="b">
        <f t="shared" si="3"/>
        <v>1</v>
      </c>
      <c r="E74" s="396">
        <v>332430</v>
      </c>
      <c r="F74" s="398">
        <v>18731.262384893358</v>
      </c>
      <c r="H74" s="385">
        <f t="shared" si="4"/>
        <v>0.99395329676313204</v>
      </c>
      <c r="J74" s="332">
        <v>332430</v>
      </c>
      <c r="K74" t="b">
        <f t="shared" si="5"/>
        <v>1</v>
      </c>
    </row>
    <row r="75" spans="1:11">
      <c r="A75">
        <v>73</v>
      </c>
      <c r="B75" s="328">
        <v>332500</v>
      </c>
      <c r="C75" s="329">
        <v>7270</v>
      </c>
      <c r="D75" t="b">
        <f t="shared" si="3"/>
        <v>1</v>
      </c>
      <c r="E75" s="396">
        <v>332500</v>
      </c>
      <c r="F75" s="398">
        <v>7567.8190280333347</v>
      </c>
      <c r="H75" s="385">
        <f t="shared" si="4"/>
        <v>0.9606466503849882</v>
      </c>
      <c r="J75" s="332">
        <v>332500</v>
      </c>
      <c r="K75" t="b">
        <f t="shared" si="5"/>
        <v>1</v>
      </c>
    </row>
    <row r="76" spans="1:11">
      <c r="A76">
        <v>74</v>
      </c>
      <c r="B76" s="328">
        <v>332600</v>
      </c>
      <c r="C76" s="329">
        <v>8855</v>
      </c>
      <c r="D76" t="b">
        <f t="shared" si="3"/>
        <v>1</v>
      </c>
      <c r="E76" s="396">
        <v>332600</v>
      </c>
      <c r="F76" s="398">
        <v>8538.933522851521</v>
      </c>
      <c r="H76" s="385">
        <f t="shared" si="4"/>
        <v>1.0370147485400414</v>
      </c>
      <c r="J76" s="332">
        <v>332600</v>
      </c>
      <c r="K76" t="b">
        <f t="shared" si="5"/>
        <v>1</v>
      </c>
    </row>
    <row r="77" spans="1:11">
      <c r="A77">
        <v>75</v>
      </c>
      <c r="B77" s="328">
        <v>332710</v>
      </c>
      <c r="C77" s="329">
        <v>40453</v>
      </c>
      <c r="D77" t="b">
        <f t="shared" si="3"/>
        <v>1</v>
      </c>
      <c r="E77" s="396">
        <v>332710</v>
      </c>
      <c r="F77" s="398">
        <v>41091.427836301416</v>
      </c>
      <c r="H77" s="385">
        <f t="shared" si="4"/>
        <v>0.98446323552336112</v>
      </c>
      <c r="J77" s="332">
        <v>332710</v>
      </c>
      <c r="K77" t="b">
        <f t="shared" si="5"/>
        <v>1</v>
      </c>
    </row>
    <row r="78" spans="1:11">
      <c r="A78">
        <v>76</v>
      </c>
      <c r="B78" s="328">
        <v>332720</v>
      </c>
      <c r="C78" s="329">
        <v>28891</v>
      </c>
      <c r="D78" t="b">
        <f t="shared" si="3"/>
        <v>1</v>
      </c>
      <c r="E78" s="396">
        <v>332720</v>
      </c>
      <c r="F78" s="398">
        <v>28439.96417824315</v>
      </c>
      <c r="H78" s="385">
        <f t="shared" si="4"/>
        <v>1.0158592260851684</v>
      </c>
      <c r="J78" s="332">
        <v>332720</v>
      </c>
      <c r="K78" t="b">
        <f t="shared" si="5"/>
        <v>1</v>
      </c>
    </row>
    <row r="79" spans="1:11">
      <c r="A79">
        <v>77</v>
      </c>
      <c r="B79" s="328">
        <v>332800</v>
      </c>
      <c r="C79" s="329">
        <v>27860</v>
      </c>
      <c r="D79" t="b">
        <f t="shared" si="3"/>
        <v>1</v>
      </c>
      <c r="E79" s="396">
        <v>332800</v>
      </c>
      <c r="F79" s="398">
        <v>27560.05350223546</v>
      </c>
      <c r="H79" s="385">
        <f t="shared" si="4"/>
        <v>1.0108833786458438</v>
      </c>
      <c r="J79" s="332">
        <v>332800</v>
      </c>
      <c r="K79" t="b">
        <f t="shared" si="5"/>
        <v>1</v>
      </c>
    </row>
    <row r="80" spans="1:11">
      <c r="A80">
        <v>78</v>
      </c>
      <c r="B80" s="328" t="s">
        <v>200</v>
      </c>
      <c r="C80" s="329">
        <v>28286</v>
      </c>
      <c r="D80" t="b">
        <f t="shared" si="3"/>
        <v>1</v>
      </c>
      <c r="E80" s="396" t="s">
        <v>200</v>
      </c>
      <c r="F80" s="398">
        <v>27690.249352602132</v>
      </c>
      <c r="H80" s="385">
        <f t="shared" si="4"/>
        <v>1.0215148169961092</v>
      </c>
      <c r="J80" s="332" t="s">
        <v>200</v>
      </c>
      <c r="K80" t="b">
        <f t="shared" si="5"/>
        <v>1</v>
      </c>
    </row>
    <row r="81" spans="1:11">
      <c r="A81">
        <v>79</v>
      </c>
      <c r="B81" s="328">
        <v>332913</v>
      </c>
      <c r="C81" s="329">
        <v>3688</v>
      </c>
      <c r="D81" t="b">
        <f t="shared" si="3"/>
        <v>1</v>
      </c>
      <c r="E81" s="396">
        <v>332913</v>
      </c>
      <c r="F81" s="398">
        <v>3502.8250000000012</v>
      </c>
      <c r="H81" s="385">
        <f t="shared" si="4"/>
        <v>1.0528644736748192</v>
      </c>
      <c r="J81" s="332">
        <v>332913</v>
      </c>
      <c r="K81" t="b">
        <f t="shared" si="5"/>
        <v>1</v>
      </c>
    </row>
    <row r="82" spans="1:11">
      <c r="A82">
        <v>80</v>
      </c>
      <c r="B82" s="328">
        <v>332991</v>
      </c>
      <c r="C82" s="329">
        <v>6381</v>
      </c>
      <c r="D82" t="b">
        <f t="shared" si="3"/>
        <v>1</v>
      </c>
      <c r="E82" s="396">
        <v>332991</v>
      </c>
      <c r="F82" s="398">
        <v>6447.2772806197445</v>
      </c>
      <c r="H82" s="385">
        <f t="shared" si="4"/>
        <v>0.98972011319895126</v>
      </c>
      <c r="J82" s="332">
        <v>332991</v>
      </c>
      <c r="K82" t="b">
        <f t="shared" si="5"/>
        <v>1</v>
      </c>
    </row>
    <row r="83" spans="1:11">
      <c r="A83">
        <v>81</v>
      </c>
      <c r="B83" s="328" t="s">
        <v>204</v>
      </c>
      <c r="C83" s="329">
        <v>16147</v>
      </c>
      <c r="D83" t="b">
        <f t="shared" si="3"/>
        <v>1</v>
      </c>
      <c r="E83" s="396" t="s">
        <v>204</v>
      </c>
      <c r="F83" s="398">
        <v>15196.711121419468</v>
      </c>
      <c r="H83" s="385">
        <f t="shared" si="4"/>
        <v>1.062532535559034</v>
      </c>
      <c r="J83" s="332" t="s">
        <v>204</v>
      </c>
      <c r="K83" t="b">
        <f t="shared" si="5"/>
        <v>1</v>
      </c>
    </row>
    <row r="84" spans="1:11">
      <c r="A84">
        <v>82</v>
      </c>
      <c r="B84" s="328">
        <v>332996</v>
      </c>
      <c r="C84" s="329">
        <v>7956</v>
      </c>
      <c r="D84" t="b">
        <f t="shared" si="3"/>
        <v>1</v>
      </c>
      <c r="E84" s="396">
        <v>332996</v>
      </c>
      <c r="F84" s="398">
        <v>7886.8509942794835</v>
      </c>
      <c r="H84" s="385">
        <f t="shared" si="4"/>
        <v>1.0087676318179044</v>
      </c>
      <c r="J84" s="332">
        <v>332996</v>
      </c>
      <c r="K84" t="b">
        <f t="shared" si="5"/>
        <v>1</v>
      </c>
    </row>
    <row r="85" spans="1:11">
      <c r="A85">
        <v>83</v>
      </c>
      <c r="B85" s="328" t="s">
        <v>207</v>
      </c>
      <c r="C85" s="329">
        <v>30043</v>
      </c>
      <c r="D85" t="b">
        <f t="shared" si="3"/>
        <v>1</v>
      </c>
      <c r="E85" s="396" t="s">
        <v>207</v>
      </c>
      <c r="F85" s="398">
        <v>29180.630810456081</v>
      </c>
      <c r="H85" s="385">
        <f t="shared" si="4"/>
        <v>1.0295527946309821</v>
      </c>
      <c r="J85" s="332" t="s">
        <v>207</v>
      </c>
      <c r="K85" t="b">
        <f t="shared" si="5"/>
        <v>1</v>
      </c>
    </row>
    <row r="86" spans="1:11">
      <c r="A86">
        <v>84</v>
      </c>
      <c r="B86" s="328">
        <v>333111</v>
      </c>
      <c r="C86" s="329">
        <v>43240</v>
      </c>
      <c r="D86" t="b">
        <f t="shared" si="3"/>
        <v>1</v>
      </c>
      <c r="E86" s="396">
        <v>333111</v>
      </c>
      <c r="F86" s="398">
        <v>39394.526257293706</v>
      </c>
      <c r="H86" s="385">
        <f t="shared" si="4"/>
        <v>1.0976144177389193</v>
      </c>
      <c r="J86" s="332">
        <v>333111</v>
      </c>
      <c r="K86" t="b">
        <f t="shared" si="5"/>
        <v>1</v>
      </c>
    </row>
    <row r="87" spans="1:11">
      <c r="A87">
        <v>85</v>
      </c>
      <c r="B87" s="328">
        <v>333112</v>
      </c>
      <c r="C87" s="329">
        <v>8558</v>
      </c>
      <c r="D87" t="b">
        <f t="shared" si="3"/>
        <v>1</v>
      </c>
      <c r="E87" s="396">
        <v>333112</v>
      </c>
      <c r="F87" s="398">
        <v>8173.9876737160075</v>
      </c>
      <c r="H87" s="385">
        <f t="shared" si="4"/>
        <v>1.0469798024676267</v>
      </c>
      <c r="J87" s="332">
        <v>333112</v>
      </c>
      <c r="K87" t="b">
        <f t="shared" si="5"/>
        <v>1</v>
      </c>
    </row>
    <row r="88" spans="1:11">
      <c r="A88">
        <v>86</v>
      </c>
      <c r="B88" s="328">
        <v>333120</v>
      </c>
      <c r="C88" s="329">
        <v>33686</v>
      </c>
      <c r="D88" t="b">
        <f t="shared" si="3"/>
        <v>1</v>
      </c>
      <c r="E88" s="396">
        <v>333120</v>
      </c>
      <c r="F88" s="398">
        <v>32142.879535686108</v>
      </c>
      <c r="H88" s="385">
        <f t="shared" si="4"/>
        <v>1.048008158777457</v>
      </c>
      <c r="J88" s="332">
        <v>333120</v>
      </c>
      <c r="K88" t="b">
        <f t="shared" si="5"/>
        <v>1</v>
      </c>
    </row>
    <row r="89" spans="1:11">
      <c r="A89">
        <v>87</v>
      </c>
      <c r="B89" s="328">
        <v>333130</v>
      </c>
      <c r="C89" s="329">
        <v>31570</v>
      </c>
      <c r="D89" t="b">
        <f t="shared" si="3"/>
        <v>1</v>
      </c>
      <c r="E89" s="396">
        <v>333130</v>
      </c>
      <c r="F89" s="398">
        <v>31758.495995854544</v>
      </c>
      <c r="H89" s="385">
        <f t="shared" si="4"/>
        <v>0.99406470646849432</v>
      </c>
      <c r="J89" s="332">
        <v>333130</v>
      </c>
      <c r="K89" t="b">
        <f t="shared" si="5"/>
        <v>1</v>
      </c>
    </row>
    <row r="90" spans="1:11">
      <c r="A90">
        <v>88</v>
      </c>
      <c r="B90" s="328" t="s">
        <v>213</v>
      </c>
      <c r="C90" s="329">
        <v>20852</v>
      </c>
      <c r="D90" t="b">
        <f t="shared" si="3"/>
        <v>1</v>
      </c>
      <c r="E90" s="396" t="s">
        <v>213</v>
      </c>
      <c r="F90" s="398">
        <v>19900.910880212396</v>
      </c>
      <c r="H90" s="385">
        <f t="shared" si="4"/>
        <v>1.0477912355626535</v>
      </c>
      <c r="J90" s="332" t="s">
        <v>213</v>
      </c>
      <c r="K90" t="b">
        <f t="shared" si="5"/>
        <v>1</v>
      </c>
    </row>
    <row r="91" spans="1:11">
      <c r="A91">
        <v>89</v>
      </c>
      <c r="B91" s="328">
        <v>333220</v>
      </c>
      <c r="C91" s="329">
        <v>3245</v>
      </c>
      <c r="D91" t="b">
        <f t="shared" si="3"/>
        <v>1</v>
      </c>
      <c r="E91" s="396">
        <v>333220</v>
      </c>
      <c r="F91" s="398">
        <v>3180.2327131352386</v>
      </c>
      <c r="H91" s="385">
        <f t="shared" si="4"/>
        <v>1.0203655809831949</v>
      </c>
      <c r="J91" s="332">
        <v>333220</v>
      </c>
      <c r="K91" t="b">
        <f t="shared" si="5"/>
        <v>1</v>
      </c>
    </row>
    <row r="92" spans="1:11">
      <c r="A92">
        <v>90</v>
      </c>
      <c r="B92" s="328">
        <v>333295</v>
      </c>
      <c r="C92" s="329">
        <v>9453</v>
      </c>
      <c r="D92" t="b">
        <f t="shared" si="3"/>
        <v>1</v>
      </c>
      <c r="E92" s="396">
        <v>333295</v>
      </c>
      <c r="F92" s="398">
        <v>9640.277334650953</v>
      </c>
      <c r="H92" s="385">
        <f t="shared" si="4"/>
        <v>0.98057344948181058</v>
      </c>
      <c r="J92" s="332">
        <v>333295</v>
      </c>
      <c r="K92" t="b">
        <f t="shared" si="5"/>
        <v>1</v>
      </c>
    </row>
    <row r="93" spans="1:11">
      <c r="A93">
        <v>91</v>
      </c>
      <c r="B93" s="328" t="s">
        <v>217</v>
      </c>
      <c r="C93" s="329">
        <v>15421</v>
      </c>
      <c r="D93" t="b">
        <f t="shared" si="3"/>
        <v>1</v>
      </c>
      <c r="E93" s="396" t="s">
        <v>217</v>
      </c>
      <c r="F93" s="398">
        <v>15846.162696300245</v>
      </c>
      <c r="H93" s="385">
        <f t="shared" si="4"/>
        <v>0.97316935939326732</v>
      </c>
      <c r="J93" s="332" t="s">
        <v>217</v>
      </c>
      <c r="K93" t="b">
        <f t="shared" si="5"/>
        <v>1</v>
      </c>
    </row>
    <row r="94" spans="1:11">
      <c r="A94">
        <v>92</v>
      </c>
      <c r="B94" s="328">
        <v>333313</v>
      </c>
      <c r="C94" s="329">
        <v>2857</v>
      </c>
      <c r="D94" t="b">
        <f t="shared" si="3"/>
        <v>1</v>
      </c>
      <c r="E94" s="396">
        <v>333313</v>
      </c>
      <c r="F94" s="398">
        <v>2846.5801080107999</v>
      </c>
      <c r="H94" s="385">
        <f t="shared" si="4"/>
        <v>1.0036604949075125</v>
      </c>
      <c r="J94" s="332">
        <v>333313</v>
      </c>
      <c r="K94" t="b">
        <f t="shared" si="5"/>
        <v>1</v>
      </c>
    </row>
    <row r="95" spans="1:11">
      <c r="A95">
        <v>93</v>
      </c>
      <c r="B95" s="328">
        <v>333314</v>
      </c>
      <c r="C95" s="329">
        <v>5126</v>
      </c>
      <c r="D95" t="b">
        <f t="shared" si="3"/>
        <v>1</v>
      </c>
      <c r="E95" s="396">
        <v>333314</v>
      </c>
      <c r="F95" s="398">
        <v>5027.1156492785822</v>
      </c>
      <c r="H95" s="385">
        <f t="shared" si="4"/>
        <v>1.0196701961164567</v>
      </c>
      <c r="J95" s="332">
        <v>333314</v>
      </c>
      <c r="K95" t="b">
        <f t="shared" si="5"/>
        <v>1</v>
      </c>
    </row>
    <row r="96" spans="1:11">
      <c r="A96">
        <v>94</v>
      </c>
      <c r="B96" s="328">
        <v>333315</v>
      </c>
      <c r="C96" s="329">
        <v>511</v>
      </c>
      <c r="D96" t="b">
        <f t="shared" si="3"/>
        <v>1</v>
      </c>
      <c r="E96" s="396">
        <v>333315</v>
      </c>
      <c r="F96" s="398">
        <v>510.92527287993278</v>
      </c>
      <c r="H96" s="385">
        <f t="shared" si="4"/>
        <v>1.0001462584139673</v>
      </c>
      <c r="J96" s="332">
        <v>333315</v>
      </c>
      <c r="K96" t="b">
        <f t="shared" si="5"/>
        <v>1</v>
      </c>
    </row>
    <row r="97" spans="1:11">
      <c r="A97">
        <v>95</v>
      </c>
      <c r="B97" s="328" t="s">
        <v>222</v>
      </c>
      <c r="C97" s="329">
        <v>6483</v>
      </c>
      <c r="D97" t="b">
        <f t="shared" si="3"/>
        <v>1</v>
      </c>
      <c r="E97" s="396" t="s">
        <v>222</v>
      </c>
      <c r="F97" s="398">
        <v>6376.9999999999964</v>
      </c>
      <c r="H97" s="385">
        <f t="shared" si="4"/>
        <v>1.016622236161205</v>
      </c>
      <c r="J97" s="332" t="s">
        <v>222</v>
      </c>
      <c r="K97" t="b">
        <f t="shared" si="5"/>
        <v>1</v>
      </c>
    </row>
    <row r="98" spans="1:11">
      <c r="A98">
        <v>96</v>
      </c>
      <c r="B98" s="328">
        <v>333414</v>
      </c>
      <c r="C98" s="329">
        <v>4831</v>
      </c>
      <c r="D98" t="b">
        <f t="shared" si="3"/>
        <v>1</v>
      </c>
      <c r="E98" s="396">
        <v>333414</v>
      </c>
      <c r="F98" s="398">
        <v>4730.1180811808144</v>
      </c>
      <c r="H98" s="385">
        <f t="shared" si="4"/>
        <v>1.0213275688022574</v>
      </c>
      <c r="J98" s="332">
        <v>333414</v>
      </c>
      <c r="K98" t="b">
        <f t="shared" si="5"/>
        <v>1</v>
      </c>
    </row>
    <row r="99" spans="1:11">
      <c r="A99">
        <v>97</v>
      </c>
      <c r="B99" s="328">
        <v>333415</v>
      </c>
      <c r="C99" s="329">
        <v>31823</v>
      </c>
      <c r="D99" t="b">
        <f t="shared" si="3"/>
        <v>1</v>
      </c>
      <c r="E99" s="396">
        <v>333415</v>
      </c>
      <c r="F99" s="398">
        <v>31587.811780932545</v>
      </c>
      <c r="H99" s="385">
        <f t="shared" si="4"/>
        <v>1.0074455369272974</v>
      </c>
      <c r="J99" s="332">
        <v>333415</v>
      </c>
      <c r="K99" t="b">
        <f t="shared" si="5"/>
        <v>1</v>
      </c>
    </row>
    <row r="100" spans="1:11">
      <c r="A100">
        <v>98</v>
      </c>
      <c r="B100" s="328">
        <v>333511</v>
      </c>
      <c r="C100" s="329">
        <v>6580</v>
      </c>
      <c r="D100" t="b">
        <f t="shared" si="3"/>
        <v>1</v>
      </c>
      <c r="E100" s="396">
        <v>333511</v>
      </c>
      <c r="F100" s="398">
        <v>6630.9382978723397</v>
      </c>
      <c r="H100" s="385">
        <f t="shared" si="4"/>
        <v>0.99231808598057925</v>
      </c>
      <c r="J100" s="332">
        <v>333511</v>
      </c>
      <c r="K100" t="b">
        <f t="shared" si="5"/>
        <v>1</v>
      </c>
    </row>
    <row r="101" spans="1:11">
      <c r="A101">
        <v>99</v>
      </c>
      <c r="B101" s="328" t="s">
        <v>227</v>
      </c>
      <c r="C101" s="329">
        <v>7596</v>
      </c>
      <c r="D101" t="b">
        <f t="shared" si="3"/>
        <v>1</v>
      </c>
      <c r="E101" s="396" t="s">
        <v>227</v>
      </c>
      <c r="F101" s="398">
        <v>7548.0240073868899</v>
      </c>
      <c r="H101" s="385">
        <f t="shared" si="4"/>
        <v>1.0063560996316596</v>
      </c>
      <c r="J101" s="332" t="s">
        <v>227</v>
      </c>
      <c r="K101" t="b">
        <f t="shared" si="5"/>
        <v>1</v>
      </c>
    </row>
    <row r="102" spans="1:11">
      <c r="A102">
        <v>100</v>
      </c>
      <c r="B102" s="328">
        <v>333514</v>
      </c>
      <c r="C102" s="329">
        <v>8481</v>
      </c>
      <c r="D102" t="b">
        <f t="shared" si="3"/>
        <v>1</v>
      </c>
      <c r="E102" s="396">
        <v>333514</v>
      </c>
      <c r="F102" s="398">
        <v>8025.9431206764002</v>
      </c>
      <c r="H102" s="385">
        <f t="shared" si="4"/>
        <v>1.0566982437430044</v>
      </c>
      <c r="J102" s="332">
        <v>333514</v>
      </c>
      <c r="K102" t="b">
        <f t="shared" si="5"/>
        <v>1</v>
      </c>
    </row>
    <row r="103" spans="1:11">
      <c r="A103">
        <v>101</v>
      </c>
      <c r="B103" s="328" t="s">
        <v>230</v>
      </c>
      <c r="C103" s="329">
        <v>8511</v>
      </c>
      <c r="D103" t="b">
        <f t="shared" si="3"/>
        <v>1</v>
      </c>
      <c r="E103" s="396" t="s">
        <v>230</v>
      </c>
      <c r="F103" s="398">
        <v>8728.9437386569898</v>
      </c>
      <c r="H103" s="385">
        <f t="shared" si="4"/>
        <v>0.97503206055827762</v>
      </c>
      <c r="J103" s="332" t="s">
        <v>230</v>
      </c>
      <c r="K103" t="b">
        <f t="shared" si="5"/>
        <v>1</v>
      </c>
    </row>
    <row r="104" spans="1:11">
      <c r="A104">
        <v>102</v>
      </c>
      <c r="B104" s="328">
        <v>333611</v>
      </c>
      <c r="C104" s="329">
        <v>14292</v>
      </c>
      <c r="D104" t="b">
        <f t="shared" si="3"/>
        <v>1</v>
      </c>
      <c r="E104" s="396">
        <v>333611</v>
      </c>
      <c r="F104" s="398">
        <v>14358.386516853927</v>
      </c>
      <c r="H104" s="385">
        <f t="shared" si="4"/>
        <v>0.99537646400756785</v>
      </c>
      <c r="J104" s="332">
        <v>333611</v>
      </c>
      <c r="K104" t="b">
        <f t="shared" si="5"/>
        <v>1</v>
      </c>
    </row>
    <row r="105" spans="1:11">
      <c r="A105">
        <v>103</v>
      </c>
      <c r="B105" s="328">
        <v>333612</v>
      </c>
      <c r="C105" s="329">
        <v>4057</v>
      </c>
      <c r="D105" t="b">
        <f t="shared" si="3"/>
        <v>1</v>
      </c>
      <c r="E105" s="396">
        <v>333612</v>
      </c>
      <c r="F105" s="398">
        <v>3954.9591304347823</v>
      </c>
      <c r="H105" s="385">
        <f t="shared" si="4"/>
        <v>1.0258007393249597</v>
      </c>
      <c r="J105" s="332">
        <v>333612</v>
      </c>
      <c r="K105" t="b">
        <f t="shared" si="5"/>
        <v>1</v>
      </c>
    </row>
    <row r="106" spans="1:11">
      <c r="A106">
        <v>104</v>
      </c>
      <c r="B106" s="328">
        <v>333613</v>
      </c>
      <c r="C106" s="329">
        <v>4189</v>
      </c>
      <c r="D106" t="b">
        <f t="shared" si="3"/>
        <v>1</v>
      </c>
      <c r="E106" s="396">
        <v>333613</v>
      </c>
      <c r="F106" s="398">
        <v>4132.979870596695</v>
      </c>
      <c r="H106" s="385">
        <f t="shared" si="4"/>
        <v>1.0135544162220218</v>
      </c>
      <c r="J106" s="332">
        <v>333613</v>
      </c>
      <c r="K106" t="b">
        <f t="shared" si="5"/>
        <v>1</v>
      </c>
    </row>
    <row r="107" spans="1:11">
      <c r="A107">
        <v>105</v>
      </c>
      <c r="B107" s="328">
        <v>333618</v>
      </c>
      <c r="C107" s="329">
        <v>25443</v>
      </c>
      <c r="D107" t="b">
        <f t="shared" si="3"/>
        <v>1</v>
      </c>
      <c r="E107" s="396">
        <v>333618</v>
      </c>
      <c r="F107" s="398">
        <v>25798.938933700589</v>
      </c>
      <c r="H107" s="385">
        <f t="shared" si="4"/>
        <v>0.98620334988910596</v>
      </c>
      <c r="J107" s="332">
        <v>333618</v>
      </c>
      <c r="K107" t="b">
        <f t="shared" si="5"/>
        <v>1</v>
      </c>
    </row>
    <row r="108" spans="1:11">
      <c r="A108">
        <v>106</v>
      </c>
      <c r="B108" s="328" t="s">
        <v>236</v>
      </c>
      <c r="C108" s="329">
        <v>16687</v>
      </c>
      <c r="D108" t="b">
        <f t="shared" si="3"/>
        <v>1</v>
      </c>
      <c r="E108" s="396" t="s">
        <v>236</v>
      </c>
      <c r="F108" s="398">
        <v>16645.485884988797</v>
      </c>
      <c r="H108" s="385">
        <f t="shared" si="4"/>
        <v>1.0024940164137017</v>
      </c>
      <c r="J108" s="332" t="s">
        <v>236</v>
      </c>
      <c r="K108" t="b">
        <f t="shared" si="5"/>
        <v>1</v>
      </c>
    </row>
    <row r="109" spans="1:11">
      <c r="A109">
        <v>107</v>
      </c>
      <c r="B109" s="328">
        <v>333912</v>
      </c>
      <c r="C109" s="329">
        <v>10531</v>
      </c>
      <c r="D109" t="b">
        <f t="shared" si="3"/>
        <v>1</v>
      </c>
      <c r="E109" s="396">
        <v>333912</v>
      </c>
      <c r="F109" s="398">
        <v>10350.897433166478</v>
      </c>
      <c r="H109" s="385">
        <f t="shared" si="4"/>
        <v>1.0173997054841288</v>
      </c>
      <c r="J109" s="332">
        <v>333912</v>
      </c>
      <c r="K109" t="b">
        <f t="shared" si="5"/>
        <v>1</v>
      </c>
    </row>
    <row r="110" spans="1:11">
      <c r="A110">
        <v>108</v>
      </c>
      <c r="B110" s="328">
        <v>333920</v>
      </c>
      <c r="C110" s="329">
        <v>27869</v>
      </c>
      <c r="D110" t="b">
        <f t="shared" si="3"/>
        <v>1</v>
      </c>
      <c r="E110" s="396">
        <v>333920</v>
      </c>
      <c r="F110" s="398">
        <v>27925.000000000007</v>
      </c>
      <c r="H110" s="385">
        <f t="shared" si="4"/>
        <v>0.99799462846911347</v>
      </c>
      <c r="J110" s="332">
        <v>333920</v>
      </c>
      <c r="K110" t="b">
        <f t="shared" si="5"/>
        <v>1</v>
      </c>
    </row>
    <row r="111" spans="1:11">
      <c r="A111">
        <v>109</v>
      </c>
      <c r="B111" s="328">
        <v>333991</v>
      </c>
      <c r="C111" s="329">
        <v>3846</v>
      </c>
      <c r="D111" t="b">
        <f t="shared" si="3"/>
        <v>1</v>
      </c>
      <c r="E111" s="396">
        <v>333991</v>
      </c>
      <c r="F111" s="398">
        <v>3813.5073151443262</v>
      </c>
      <c r="H111" s="385">
        <f t="shared" si="4"/>
        <v>1.0085204202248774</v>
      </c>
      <c r="J111" s="332">
        <v>333991</v>
      </c>
      <c r="K111" t="b">
        <f t="shared" si="5"/>
        <v>1</v>
      </c>
    </row>
    <row r="112" spans="1:11">
      <c r="A112">
        <v>110</v>
      </c>
      <c r="B112" s="328" t="s">
        <v>241</v>
      </c>
      <c r="C112" s="329">
        <v>22395</v>
      </c>
      <c r="D112" t="b">
        <f t="shared" si="3"/>
        <v>1</v>
      </c>
      <c r="E112" s="396" t="s">
        <v>241</v>
      </c>
      <c r="F112" s="398">
        <v>22063.999999999993</v>
      </c>
      <c r="H112" s="385">
        <f t="shared" si="4"/>
        <v>1.0150018129079046</v>
      </c>
      <c r="J112" s="332" t="s">
        <v>241</v>
      </c>
      <c r="K112" t="b">
        <f t="shared" si="5"/>
        <v>1</v>
      </c>
    </row>
    <row r="113" spans="1:11">
      <c r="A113">
        <v>111</v>
      </c>
      <c r="B113" s="328">
        <v>333993</v>
      </c>
      <c r="C113" s="329">
        <v>5534</v>
      </c>
      <c r="D113" t="b">
        <f t="shared" si="3"/>
        <v>1</v>
      </c>
      <c r="E113" s="396">
        <v>333993</v>
      </c>
      <c r="F113" s="398">
        <v>5606.5944444444485</v>
      </c>
      <c r="H113" s="385">
        <f t="shared" si="4"/>
        <v>0.98705195370134502</v>
      </c>
      <c r="J113" s="332">
        <v>333993</v>
      </c>
      <c r="K113" t="b">
        <f t="shared" si="5"/>
        <v>1</v>
      </c>
    </row>
    <row r="114" spans="1:11">
      <c r="A114">
        <v>112</v>
      </c>
      <c r="B114" s="328">
        <v>333994</v>
      </c>
      <c r="C114" s="329">
        <v>2782</v>
      </c>
      <c r="D114" t="b">
        <f t="shared" si="3"/>
        <v>1</v>
      </c>
      <c r="E114" s="396">
        <v>333994</v>
      </c>
      <c r="F114" s="398">
        <v>2620.2215644820285</v>
      </c>
      <c r="H114" s="385">
        <f t="shared" si="4"/>
        <v>1.0617422731386277</v>
      </c>
      <c r="J114" s="332">
        <v>333994</v>
      </c>
      <c r="K114" t="b">
        <f t="shared" si="5"/>
        <v>1</v>
      </c>
    </row>
    <row r="115" spans="1:11">
      <c r="A115">
        <v>113</v>
      </c>
      <c r="B115" s="328" t="s">
        <v>245</v>
      </c>
      <c r="C115" s="329">
        <v>10157</v>
      </c>
      <c r="D115" t="b">
        <f t="shared" si="3"/>
        <v>1</v>
      </c>
      <c r="E115" s="396" t="s">
        <v>245</v>
      </c>
      <c r="F115" s="398">
        <v>11014.961694456968</v>
      </c>
      <c r="H115" s="385">
        <f t="shared" si="4"/>
        <v>0.92210942550179564</v>
      </c>
      <c r="J115" s="332" t="s">
        <v>245</v>
      </c>
      <c r="K115" t="b">
        <f t="shared" si="5"/>
        <v>1</v>
      </c>
    </row>
    <row r="116" spans="1:11">
      <c r="A116">
        <v>114</v>
      </c>
      <c r="B116" s="328">
        <v>334111</v>
      </c>
      <c r="C116" s="329">
        <v>14930</v>
      </c>
      <c r="D116" t="b">
        <f t="shared" si="3"/>
        <v>1</v>
      </c>
      <c r="E116" s="396">
        <v>334111</v>
      </c>
      <c r="F116" s="398">
        <v>13374.328452710719</v>
      </c>
      <c r="H116" s="385">
        <f t="shared" si="4"/>
        <v>1.1163177315997481</v>
      </c>
      <c r="J116" s="332">
        <v>334111</v>
      </c>
      <c r="K116" t="b">
        <f t="shared" si="5"/>
        <v>1</v>
      </c>
    </row>
    <row r="117" spans="1:11">
      <c r="A117">
        <v>115</v>
      </c>
      <c r="B117" s="328">
        <v>334112</v>
      </c>
      <c r="C117" s="329">
        <v>14340</v>
      </c>
      <c r="D117" t="b">
        <f t="shared" si="3"/>
        <v>1</v>
      </c>
      <c r="E117" s="396">
        <v>334112</v>
      </c>
      <c r="F117" s="398">
        <v>10301.920699769535</v>
      </c>
      <c r="H117" s="385">
        <f t="shared" si="4"/>
        <v>1.3919734404789974</v>
      </c>
      <c r="J117" s="332">
        <v>334112</v>
      </c>
      <c r="K117" t="b">
        <f t="shared" si="5"/>
        <v>1</v>
      </c>
    </row>
    <row r="118" spans="1:11">
      <c r="A118">
        <v>116</v>
      </c>
      <c r="B118" s="328" t="s">
        <v>249</v>
      </c>
      <c r="C118" s="329">
        <v>16316</v>
      </c>
      <c r="D118" t="b">
        <f t="shared" si="3"/>
        <v>1</v>
      </c>
      <c r="E118" s="396" t="s">
        <v>249</v>
      </c>
      <c r="F118" s="398">
        <v>15110</v>
      </c>
      <c r="H118" s="385">
        <f t="shared" si="4"/>
        <v>1.0798146922567835</v>
      </c>
      <c r="J118" s="332" t="s">
        <v>249</v>
      </c>
      <c r="K118" t="b">
        <f t="shared" si="5"/>
        <v>1</v>
      </c>
    </row>
    <row r="119" spans="1:11">
      <c r="A119">
        <v>117</v>
      </c>
      <c r="B119" s="328">
        <v>334210</v>
      </c>
      <c r="C119" s="329">
        <v>10043</v>
      </c>
      <c r="D119" t="b">
        <f t="shared" si="3"/>
        <v>1</v>
      </c>
      <c r="E119" s="396">
        <v>334210</v>
      </c>
      <c r="F119" s="398">
        <v>9986.4335965541977</v>
      </c>
      <c r="H119" s="385">
        <f t="shared" si="4"/>
        <v>1.0056643247961234</v>
      </c>
      <c r="J119" s="332">
        <v>334210</v>
      </c>
      <c r="K119" t="b">
        <f t="shared" si="5"/>
        <v>1</v>
      </c>
    </row>
    <row r="120" spans="1:11">
      <c r="A120">
        <v>118</v>
      </c>
      <c r="B120" s="328">
        <v>334220</v>
      </c>
      <c r="C120" s="329">
        <v>31983</v>
      </c>
      <c r="D120" t="b">
        <f t="shared" si="3"/>
        <v>1</v>
      </c>
      <c r="E120" s="396">
        <v>334220</v>
      </c>
      <c r="F120" s="398">
        <v>35053.409735296125</v>
      </c>
      <c r="H120" s="385">
        <f t="shared" si="4"/>
        <v>0.91240767279182955</v>
      </c>
      <c r="J120" s="332">
        <v>334220</v>
      </c>
      <c r="K120" t="b">
        <f t="shared" si="5"/>
        <v>1</v>
      </c>
    </row>
    <row r="121" spans="1:11">
      <c r="A121">
        <v>119</v>
      </c>
      <c r="B121" s="328">
        <v>334290</v>
      </c>
      <c r="C121" s="329">
        <v>6468</v>
      </c>
      <c r="D121" t="b">
        <f t="shared" si="3"/>
        <v>1</v>
      </c>
      <c r="E121" s="396">
        <v>334290</v>
      </c>
      <c r="F121" s="398">
        <v>6570.3839091971322</v>
      </c>
      <c r="H121" s="385">
        <f t="shared" si="4"/>
        <v>0.98441736272764568</v>
      </c>
      <c r="J121" s="332">
        <v>334290</v>
      </c>
      <c r="K121" t="b">
        <f t="shared" si="5"/>
        <v>1</v>
      </c>
    </row>
    <row r="122" spans="1:11">
      <c r="A122">
        <v>120</v>
      </c>
      <c r="B122" s="328">
        <v>334300</v>
      </c>
      <c r="C122" s="329">
        <v>2814</v>
      </c>
      <c r="D122" t="b">
        <f t="shared" si="3"/>
        <v>1</v>
      </c>
      <c r="E122" s="396">
        <v>334300</v>
      </c>
      <c r="F122" s="398">
        <v>2929.3839800734158</v>
      </c>
      <c r="H122" s="385">
        <f t="shared" si="4"/>
        <v>0.96061152076399214</v>
      </c>
      <c r="J122" s="332">
        <v>334300</v>
      </c>
      <c r="K122" t="b">
        <f t="shared" si="5"/>
        <v>1</v>
      </c>
    </row>
    <row r="123" spans="1:11">
      <c r="A123">
        <v>121</v>
      </c>
      <c r="B123" s="328" t="s">
        <v>255</v>
      </c>
      <c r="C123" s="329">
        <v>29706</v>
      </c>
      <c r="D123" t="b">
        <f t="shared" si="3"/>
        <v>1</v>
      </c>
      <c r="E123" s="396" t="s">
        <v>255</v>
      </c>
      <c r="F123" s="398">
        <v>30230.233328078204</v>
      </c>
      <c r="H123" s="385">
        <f t="shared" si="4"/>
        <v>0.98265864102374323</v>
      </c>
      <c r="J123" s="332" t="s">
        <v>255</v>
      </c>
      <c r="K123" t="b">
        <f t="shared" si="5"/>
        <v>1</v>
      </c>
    </row>
    <row r="124" spans="1:11">
      <c r="A124">
        <v>122</v>
      </c>
      <c r="B124" s="328">
        <v>334413</v>
      </c>
      <c r="C124" s="329">
        <v>73825</v>
      </c>
      <c r="D124" t="b">
        <f t="shared" si="3"/>
        <v>1</v>
      </c>
      <c r="E124" s="396">
        <v>334413</v>
      </c>
      <c r="F124" s="398">
        <v>69001.241872197323</v>
      </c>
      <c r="H124" s="385">
        <f t="shared" si="4"/>
        <v>1.0699082798645443</v>
      </c>
      <c r="J124" s="332">
        <v>334413</v>
      </c>
      <c r="K124" t="b">
        <f t="shared" si="5"/>
        <v>1</v>
      </c>
    </row>
    <row r="125" spans="1:11">
      <c r="A125">
        <v>123</v>
      </c>
      <c r="B125" s="328">
        <v>334418</v>
      </c>
      <c r="C125" s="329">
        <v>20296</v>
      </c>
      <c r="D125" t="b">
        <f t="shared" si="3"/>
        <v>1</v>
      </c>
      <c r="E125" s="396">
        <v>334418</v>
      </c>
      <c r="F125" s="398">
        <v>20011.825161848989</v>
      </c>
      <c r="H125" s="385">
        <f t="shared" si="4"/>
        <v>1.0142003458381581</v>
      </c>
      <c r="J125" s="332">
        <v>334418</v>
      </c>
      <c r="K125" t="b">
        <f t="shared" si="5"/>
        <v>1</v>
      </c>
    </row>
    <row r="126" spans="1:11">
      <c r="A126">
        <v>124</v>
      </c>
      <c r="B126" s="328">
        <v>334510</v>
      </c>
      <c r="C126" s="329">
        <v>29968</v>
      </c>
      <c r="D126" t="b">
        <f t="shared" si="3"/>
        <v>1</v>
      </c>
      <c r="E126" s="396">
        <v>334510</v>
      </c>
      <c r="F126" s="398">
        <v>30212.440884996548</v>
      </c>
      <c r="H126" s="385">
        <f t="shared" si="4"/>
        <v>0.99190926393775958</v>
      </c>
      <c r="J126" s="332">
        <v>334510</v>
      </c>
      <c r="K126" t="b">
        <f t="shared" si="5"/>
        <v>1</v>
      </c>
    </row>
    <row r="127" spans="1:11">
      <c r="A127">
        <v>125</v>
      </c>
      <c r="B127" s="328">
        <v>334511</v>
      </c>
      <c r="C127" s="329">
        <v>50452</v>
      </c>
      <c r="D127" t="b">
        <f t="shared" si="3"/>
        <v>1</v>
      </c>
      <c r="E127" s="396">
        <v>334511</v>
      </c>
      <c r="F127" s="398">
        <v>48936.006890046338</v>
      </c>
      <c r="H127" s="385">
        <f t="shared" si="4"/>
        <v>1.0309790930297997</v>
      </c>
      <c r="J127" s="332">
        <v>334511</v>
      </c>
      <c r="K127" t="b">
        <f t="shared" si="5"/>
        <v>1</v>
      </c>
    </row>
    <row r="128" spans="1:11">
      <c r="A128">
        <v>126</v>
      </c>
      <c r="B128" s="328">
        <v>334512</v>
      </c>
      <c r="C128" s="329">
        <v>3214</v>
      </c>
      <c r="D128" t="b">
        <f t="shared" si="3"/>
        <v>1</v>
      </c>
      <c r="E128" s="396">
        <v>334512</v>
      </c>
      <c r="F128" s="398">
        <v>3227.0993303571422</v>
      </c>
      <c r="H128" s="385">
        <f t="shared" si="4"/>
        <v>0.99594083447202331</v>
      </c>
      <c r="J128" s="332">
        <v>334512</v>
      </c>
      <c r="K128" t="b">
        <f t="shared" si="5"/>
        <v>1</v>
      </c>
    </row>
    <row r="129" spans="1:11">
      <c r="A129">
        <v>127</v>
      </c>
      <c r="B129" s="328">
        <v>334513</v>
      </c>
      <c r="C129" s="329">
        <v>12965</v>
      </c>
      <c r="D129" t="b">
        <f t="shared" si="3"/>
        <v>1</v>
      </c>
      <c r="E129" s="396">
        <v>334513</v>
      </c>
      <c r="F129" s="398">
        <v>12973.000000000004</v>
      </c>
      <c r="H129" s="385">
        <f t="shared" si="4"/>
        <v>0.99938333461805262</v>
      </c>
      <c r="J129" s="332">
        <v>334513</v>
      </c>
      <c r="K129" t="b">
        <f t="shared" si="5"/>
        <v>1</v>
      </c>
    </row>
    <row r="130" spans="1:11">
      <c r="A130">
        <v>128</v>
      </c>
      <c r="B130" s="328">
        <v>334514</v>
      </c>
      <c r="C130" s="329">
        <v>5982</v>
      </c>
      <c r="D130" t="b">
        <f t="shared" si="3"/>
        <v>1</v>
      </c>
      <c r="E130" s="396">
        <v>334514</v>
      </c>
      <c r="F130" s="398">
        <v>6495.222620878184</v>
      </c>
      <c r="H130" s="385">
        <f t="shared" si="4"/>
        <v>0.92098459886063244</v>
      </c>
      <c r="J130" s="332">
        <v>334514</v>
      </c>
      <c r="K130" t="b">
        <f t="shared" si="5"/>
        <v>1</v>
      </c>
    </row>
    <row r="131" spans="1:11">
      <c r="A131">
        <v>129</v>
      </c>
      <c r="B131" s="328">
        <v>334515</v>
      </c>
      <c r="C131" s="329">
        <v>12092</v>
      </c>
      <c r="D131" t="b">
        <f t="shared" si="3"/>
        <v>1</v>
      </c>
      <c r="E131" s="396">
        <v>334515</v>
      </c>
      <c r="F131" s="398">
        <v>12910.743600899132</v>
      </c>
      <c r="H131" s="385">
        <f t="shared" si="4"/>
        <v>0.93658431874968751</v>
      </c>
      <c r="J131" s="332">
        <v>334515</v>
      </c>
      <c r="K131" t="b">
        <f t="shared" si="5"/>
        <v>1</v>
      </c>
    </row>
    <row r="132" spans="1:11">
      <c r="A132">
        <v>130</v>
      </c>
      <c r="B132" s="328">
        <v>334516</v>
      </c>
      <c r="C132" s="329">
        <v>14939</v>
      </c>
      <c r="D132" t="b">
        <f t="shared" ref="D132:D195" si="6">EXACT(B132,E132)</f>
        <v>1</v>
      </c>
      <c r="E132" s="396">
        <v>334516</v>
      </c>
      <c r="F132" s="398">
        <v>14561.102696152686</v>
      </c>
      <c r="H132" s="385">
        <f t="shared" ref="H132:H195" si="7">C132/F132</f>
        <v>1.0259525196499824</v>
      </c>
      <c r="J132" s="332">
        <v>334516</v>
      </c>
      <c r="K132" t="b">
        <f t="shared" ref="K132:K195" si="8">EXACT(B132,J132)</f>
        <v>1</v>
      </c>
    </row>
    <row r="133" spans="1:11">
      <c r="A133">
        <v>131</v>
      </c>
      <c r="B133" s="328">
        <v>334517</v>
      </c>
      <c r="C133" s="329">
        <v>12220</v>
      </c>
      <c r="D133" t="b">
        <f t="shared" si="6"/>
        <v>1</v>
      </c>
      <c r="E133" s="396">
        <v>334517</v>
      </c>
      <c r="F133" s="398">
        <v>11086.083981337484</v>
      </c>
      <c r="H133" s="385">
        <f t="shared" si="7"/>
        <v>1.1022828277840373</v>
      </c>
      <c r="J133" s="332">
        <v>334517</v>
      </c>
      <c r="K133" t="b">
        <f t="shared" si="8"/>
        <v>1</v>
      </c>
    </row>
    <row r="134" spans="1:11">
      <c r="A134">
        <v>132</v>
      </c>
      <c r="B134" s="328" t="s">
        <v>267</v>
      </c>
      <c r="C134" s="329">
        <v>13182</v>
      </c>
      <c r="D134" t="b">
        <f t="shared" si="6"/>
        <v>1</v>
      </c>
      <c r="E134" s="396" t="s">
        <v>267</v>
      </c>
      <c r="F134" s="398">
        <v>12926.889547520255</v>
      </c>
      <c r="H134" s="385">
        <f t="shared" si="7"/>
        <v>1.0197348675055928</v>
      </c>
      <c r="J134" s="332" t="s">
        <v>267</v>
      </c>
      <c r="K134" t="b">
        <f t="shared" si="8"/>
        <v>1</v>
      </c>
    </row>
    <row r="135" spans="1:11">
      <c r="A135">
        <v>133</v>
      </c>
      <c r="B135" s="328">
        <v>334610</v>
      </c>
      <c r="C135" s="329">
        <v>3231</v>
      </c>
      <c r="D135" t="b">
        <f t="shared" si="6"/>
        <v>1</v>
      </c>
      <c r="E135" s="396">
        <v>334610</v>
      </c>
      <c r="F135" s="398">
        <v>3103.2300128259949</v>
      </c>
      <c r="H135" s="385">
        <f t="shared" si="7"/>
        <v>1.0411732248805012</v>
      </c>
      <c r="J135" s="332">
        <v>334610</v>
      </c>
      <c r="K135" t="b">
        <f t="shared" si="8"/>
        <v>1</v>
      </c>
    </row>
    <row r="136" spans="1:11">
      <c r="A136">
        <v>134</v>
      </c>
      <c r="B136" s="328">
        <v>335110</v>
      </c>
      <c r="C136" s="329">
        <v>1689</v>
      </c>
      <c r="D136" t="b">
        <f t="shared" si="6"/>
        <v>1</v>
      </c>
      <c r="E136" s="396">
        <v>335110</v>
      </c>
      <c r="F136" s="398">
        <v>1699.1826923076926</v>
      </c>
      <c r="H136" s="385">
        <f t="shared" si="7"/>
        <v>0.99400729988965264</v>
      </c>
      <c r="J136" s="332">
        <v>335110</v>
      </c>
      <c r="K136" t="b">
        <f t="shared" si="8"/>
        <v>1</v>
      </c>
    </row>
    <row r="137" spans="1:11">
      <c r="A137">
        <v>135</v>
      </c>
      <c r="B137" s="328">
        <v>335120</v>
      </c>
      <c r="C137" s="329">
        <v>9980</v>
      </c>
      <c r="D137" t="b">
        <f t="shared" si="6"/>
        <v>1</v>
      </c>
      <c r="E137" s="396">
        <v>335120</v>
      </c>
      <c r="F137" s="398">
        <v>9879.0376047050449</v>
      </c>
      <c r="H137" s="385">
        <f t="shared" si="7"/>
        <v>1.0102198614212046</v>
      </c>
      <c r="J137" s="332">
        <v>335120</v>
      </c>
      <c r="K137" t="b">
        <f t="shared" si="8"/>
        <v>1</v>
      </c>
    </row>
    <row r="138" spans="1:11">
      <c r="A138">
        <v>136</v>
      </c>
      <c r="B138" s="328">
        <v>335210</v>
      </c>
      <c r="C138" s="329">
        <v>2932</v>
      </c>
      <c r="D138" t="b">
        <f t="shared" si="6"/>
        <v>1</v>
      </c>
      <c r="E138" s="396">
        <v>335210</v>
      </c>
      <c r="F138" s="398">
        <v>3178.3373325892858</v>
      </c>
      <c r="H138" s="385">
        <f t="shared" si="7"/>
        <v>0.92249490635765752</v>
      </c>
      <c r="J138" s="332">
        <v>335210</v>
      </c>
      <c r="K138" t="b">
        <f t="shared" si="8"/>
        <v>1</v>
      </c>
    </row>
    <row r="139" spans="1:11">
      <c r="A139">
        <v>137</v>
      </c>
      <c r="B139" s="328">
        <v>335221</v>
      </c>
      <c r="C139" s="329">
        <v>4381</v>
      </c>
      <c r="D139" t="b">
        <f t="shared" si="6"/>
        <v>1</v>
      </c>
      <c r="E139" s="396">
        <v>335221</v>
      </c>
      <c r="F139" s="398">
        <v>5015.0722840034232</v>
      </c>
      <c r="H139" s="385">
        <f t="shared" si="7"/>
        <v>0.87356667100772933</v>
      </c>
      <c r="J139" s="332">
        <v>335221</v>
      </c>
      <c r="K139" t="b">
        <f t="shared" si="8"/>
        <v>1</v>
      </c>
    </row>
    <row r="140" spans="1:11">
      <c r="A140">
        <v>138</v>
      </c>
      <c r="B140" s="328">
        <v>335222</v>
      </c>
      <c r="C140" s="329">
        <v>3515</v>
      </c>
      <c r="D140" t="b">
        <f t="shared" si="6"/>
        <v>1</v>
      </c>
      <c r="E140" s="396">
        <v>335222</v>
      </c>
      <c r="F140" s="398">
        <v>3386.6530470914126</v>
      </c>
      <c r="H140" s="385">
        <f t="shared" si="7"/>
        <v>1.0378978747228969</v>
      </c>
      <c r="J140" s="332">
        <v>335222</v>
      </c>
      <c r="K140" t="b">
        <f t="shared" si="8"/>
        <v>1</v>
      </c>
    </row>
    <row r="141" spans="1:11">
      <c r="A141">
        <v>139</v>
      </c>
      <c r="B141" s="328">
        <v>335224</v>
      </c>
      <c r="C141" s="329">
        <v>3757</v>
      </c>
      <c r="D141" t="b">
        <f t="shared" si="6"/>
        <v>1</v>
      </c>
      <c r="E141" s="396">
        <v>335224</v>
      </c>
      <c r="F141" s="398">
        <v>3405.8024982323823</v>
      </c>
      <c r="H141" s="385">
        <f t="shared" si="7"/>
        <v>1.1031174009502576</v>
      </c>
      <c r="J141" s="332">
        <v>335224</v>
      </c>
      <c r="K141" t="b">
        <f t="shared" si="8"/>
        <v>1</v>
      </c>
    </row>
    <row r="142" spans="1:11">
      <c r="A142">
        <v>140</v>
      </c>
      <c r="B142" s="328">
        <v>335228</v>
      </c>
      <c r="C142" s="329">
        <v>4470</v>
      </c>
      <c r="D142" t="b">
        <f t="shared" si="6"/>
        <v>1</v>
      </c>
      <c r="E142" s="396">
        <v>335228</v>
      </c>
      <c r="F142" s="398">
        <v>4396.2243603761217</v>
      </c>
      <c r="H142" s="385">
        <f t="shared" si="7"/>
        <v>1.0167815911055018</v>
      </c>
      <c r="J142" s="332">
        <v>335228</v>
      </c>
      <c r="K142" t="b">
        <f t="shared" si="8"/>
        <v>1</v>
      </c>
    </row>
    <row r="143" spans="1:11">
      <c r="A143">
        <v>141</v>
      </c>
      <c r="B143" s="328">
        <v>335311</v>
      </c>
      <c r="C143" s="329">
        <v>5725</v>
      </c>
      <c r="D143" t="b">
        <f t="shared" si="6"/>
        <v>1</v>
      </c>
      <c r="E143" s="396">
        <v>335311</v>
      </c>
      <c r="F143" s="398">
        <v>5749.8746434877085</v>
      </c>
      <c r="H143" s="385">
        <f t="shared" si="7"/>
        <v>0.99567388073131624</v>
      </c>
      <c r="J143" s="332">
        <v>335311</v>
      </c>
      <c r="K143" t="b">
        <f t="shared" si="8"/>
        <v>1</v>
      </c>
    </row>
    <row r="144" spans="1:11">
      <c r="A144">
        <v>142</v>
      </c>
      <c r="B144" s="328">
        <v>335312</v>
      </c>
      <c r="C144" s="329">
        <v>11465</v>
      </c>
      <c r="D144" t="b">
        <f t="shared" si="6"/>
        <v>1</v>
      </c>
      <c r="E144" s="396">
        <v>335312</v>
      </c>
      <c r="F144" s="398">
        <v>10864.497300781568</v>
      </c>
      <c r="H144" s="385">
        <f t="shared" si="7"/>
        <v>1.0552720188144584</v>
      </c>
      <c r="J144" s="332">
        <v>335312</v>
      </c>
      <c r="K144" t="b">
        <f t="shared" si="8"/>
        <v>1</v>
      </c>
    </row>
    <row r="145" spans="1:11">
      <c r="A145">
        <v>143</v>
      </c>
      <c r="B145" s="328">
        <v>335313</v>
      </c>
      <c r="C145" s="329">
        <v>11739</v>
      </c>
      <c r="D145" t="b">
        <f t="shared" si="6"/>
        <v>1</v>
      </c>
      <c r="E145" s="396">
        <v>335313</v>
      </c>
      <c r="F145" s="398">
        <v>11829.294185710152</v>
      </c>
      <c r="H145" s="385">
        <f t="shared" si="7"/>
        <v>0.99236689997791849</v>
      </c>
      <c r="J145" s="332">
        <v>335313</v>
      </c>
      <c r="K145" t="b">
        <f t="shared" si="8"/>
        <v>1</v>
      </c>
    </row>
    <row r="146" spans="1:11">
      <c r="A146">
        <v>144</v>
      </c>
      <c r="B146" s="328">
        <v>335314</v>
      </c>
      <c r="C146" s="329">
        <v>9907</v>
      </c>
      <c r="D146" t="b">
        <f t="shared" si="6"/>
        <v>1</v>
      </c>
      <c r="E146" s="396">
        <v>335314</v>
      </c>
      <c r="F146" s="398">
        <v>9859.0849187935019</v>
      </c>
      <c r="H146" s="385">
        <f t="shared" si="7"/>
        <v>1.0048599927479234</v>
      </c>
      <c r="J146" s="332">
        <v>335314</v>
      </c>
      <c r="K146" t="b">
        <f t="shared" si="8"/>
        <v>1</v>
      </c>
    </row>
    <row r="147" spans="1:11">
      <c r="A147">
        <v>145</v>
      </c>
      <c r="B147" s="328">
        <v>335911</v>
      </c>
      <c r="C147" s="329">
        <v>6399</v>
      </c>
      <c r="D147" t="b">
        <f t="shared" si="6"/>
        <v>1</v>
      </c>
      <c r="E147" s="396">
        <v>335911</v>
      </c>
      <c r="F147" s="398">
        <v>6628.6721081270898</v>
      </c>
      <c r="H147" s="385">
        <f t="shared" si="7"/>
        <v>0.96535171684755683</v>
      </c>
      <c r="J147" s="332">
        <v>335911</v>
      </c>
      <c r="K147" t="b">
        <f t="shared" si="8"/>
        <v>1</v>
      </c>
    </row>
    <row r="148" spans="1:11">
      <c r="A148">
        <v>146</v>
      </c>
      <c r="B148" s="328">
        <v>335912</v>
      </c>
      <c r="C148" s="329">
        <v>4035</v>
      </c>
      <c r="D148" t="b">
        <f t="shared" si="6"/>
        <v>1</v>
      </c>
      <c r="E148" s="396">
        <v>335912</v>
      </c>
      <c r="F148" s="398">
        <v>3955.4298701298676</v>
      </c>
      <c r="H148" s="385">
        <f t="shared" si="7"/>
        <v>1.0201166832639406</v>
      </c>
      <c r="J148" s="332">
        <v>335912</v>
      </c>
      <c r="K148" t="b">
        <f t="shared" si="8"/>
        <v>1</v>
      </c>
    </row>
    <row r="149" spans="1:11">
      <c r="A149">
        <v>147</v>
      </c>
      <c r="B149" s="328">
        <v>335920</v>
      </c>
      <c r="C149" s="329">
        <v>13457</v>
      </c>
      <c r="D149" t="b">
        <f t="shared" si="6"/>
        <v>1</v>
      </c>
      <c r="E149" s="396">
        <v>335920</v>
      </c>
      <c r="F149" s="398">
        <v>14129.473362445398</v>
      </c>
      <c r="H149" s="385">
        <f t="shared" si="7"/>
        <v>0.95240633920350071</v>
      </c>
      <c r="J149" s="332">
        <v>335920</v>
      </c>
      <c r="K149" t="b">
        <f t="shared" si="8"/>
        <v>1</v>
      </c>
    </row>
    <row r="150" spans="1:11">
      <c r="A150">
        <v>148</v>
      </c>
      <c r="B150" s="328">
        <v>335930</v>
      </c>
      <c r="C150" s="329">
        <v>14672</v>
      </c>
      <c r="D150" t="b">
        <f t="shared" si="6"/>
        <v>1</v>
      </c>
      <c r="E150" s="396">
        <v>335930</v>
      </c>
      <c r="F150" s="398">
        <v>14052.23833041262</v>
      </c>
      <c r="H150" s="385">
        <f t="shared" si="7"/>
        <v>1.0441041245540263</v>
      </c>
      <c r="J150" s="332">
        <v>335930</v>
      </c>
      <c r="K150" t="b">
        <f t="shared" si="8"/>
        <v>1</v>
      </c>
    </row>
    <row r="151" spans="1:11">
      <c r="A151">
        <v>149</v>
      </c>
      <c r="B151" s="328">
        <v>335991</v>
      </c>
      <c r="C151" s="329">
        <v>3292</v>
      </c>
      <c r="D151" t="b">
        <f t="shared" si="6"/>
        <v>1</v>
      </c>
      <c r="E151" s="396">
        <v>335991</v>
      </c>
      <c r="F151" s="398">
        <v>3291.9999999999982</v>
      </c>
      <c r="H151" s="385">
        <f t="shared" si="7"/>
        <v>1.0000000000000004</v>
      </c>
      <c r="J151" s="332">
        <v>335991</v>
      </c>
      <c r="K151" t="b">
        <f t="shared" si="8"/>
        <v>1</v>
      </c>
    </row>
    <row r="152" spans="1:11">
      <c r="A152">
        <v>150</v>
      </c>
      <c r="B152" s="328">
        <v>335999</v>
      </c>
      <c r="C152" s="329">
        <v>11310</v>
      </c>
      <c r="D152" t="b">
        <f t="shared" si="6"/>
        <v>1</v>
      </c>
      <c r="E152" s="396">
        <v>335999</v>
      </c>
      <c r="F152" s="398">
        <v>10847.851106639842</v>
      </c>
      <c r="H152" s="385">
        <f t="shared" si="7"/>
        <v>1.0426028057370074</v>
      </c>
      <c r="J152" s="332">
        <v>335999</v>
      </c>
      <c r="K152" t="b">
        <f t="shared" si="8"/>
        <v>1</v>
      </c>
    </row>
    <row r="153" spans="1:11">
      <c r="A153">
        <v>151</v>
      </c>
      <c r="B153" s="328">
        <v>336111</v>
      </c>
      <c r="C153" s="329">
        <v>115127</v>
      </c>
      <c r="D153" t="b">
        <f t="shared" si="6"/>
        <v>1</v>
      </c>
      <c r="E153" s="396">
        <v>336111</v>
      </c>
      <c r="F153" s="398">
        <v>115261.3746056692</v>
      </c>
      <c r="H153" s="385">
        <f t="shared" si="7"/>
        <v>0.99883417488183768</v>
      </c>
      <c r="J153" s="332">
        <v>336111</v>
      </c>
      <c r="K153" t="b">
        <f t="shared" si="8"/>
        <v>1</v>
      </c>
    </row>
    <row r="154" spans="1:11">
      <c r="A154">
        <v>152</v>
      </c>
      <c r="B154" s="328">
        <v>336112</v>
      </c>
      <c r="C154" s="329">
        <v>141251</v>
      </c>
      <c r="D154" t="b">
        <f t="shared" si="6"/>
        <v>1</v>
      </c>
      <c r="E154" s="396">
        <v>336112</v>
      </c>
      <c r="F154" s="398">
        <v>141042.49366081634</v>
      </c>
      <c r="H154" s="385">
        <f t="shared" si="7"/>
        <v>1.0014783228357056</v>
      </c>
      <c r="J154" s="332">
        <v>336112</v>
      </c>
      <c r="K154" t="b">
        <f t="shared" si="8"/>
        <v>1</v>
      </c>
    </row>
    <row r="155" spans="1:11">
      <c r="A155">
        <v>153</v>
      </c>
      <c r="B155" s="328">
        <v>336120</v>
      </c>
      <c r="C155" s="329">
        <v>28716</v>
      </c>
      <c r="D155" t="b">
        <f t="shared" si="6"/>
        <v>1</v>
      </c>
      <c r="E155" s="396">
        <v>336120</v>
      </c>
      <c r="F155" s="398">
        <v>27249.723202238783</v>
      </c>
      <c r="H155" s="385">
        <f t="shared" si="7"/>
        <v>1.053808869428837</v>
      </c>
      <c r="J155" s="332">
        <v>336120</v>
      </c>
      <c r="K155" t="b">
        <f t="shared" si="8"/>
        <v>1</v>
      </c>
    </row>
    <row r="156" spans="1:11">
      <c r="A156">
        <v>154</v>
      </c>
      <c r="B156" s="328">
        <v>336211</v>
      </c>
      <c r="C156" s="329">
        <v>11685</v>
      </c>
      <c r="D156" t="b">
        <f t="shared" si="6"/>
        <v>1</v>
      </c>
      <c r="E156" s="396">
        <v>336211</v>
      </c>
      <c r="F156" s="398">
        <v>11754.039231712297</v>
      </c>
      <c r="H156" s="385">
        <f t="shared" si="7"/>
        <v>0.99412633986059618</v>
      </c>
      <c r="J156" s="332">
        <v>336211</v>
      </c>
      <c r="K156" t="b">
        <f t="shared" si="8"/>
        <v>1</v>
      </c>
    </row>
    <row r="157" spans="1:11">
      <c r="A157">
        <v>155</v>
      </c>
      <c r="B157" s="328">
        <v>336212</v>
      </c>
      <c r="C157" s="329">
        <v>8190</v>
      </c>
      <c r="D157" t="b">
        <f t="shared" si="6"/>
        <v>1</v>
      </c>
      <c r="E157" s="396">
        <v>336212</v>
      </c>
      <c r="F157" s="398">
        <v>8155.0920048212192</v>
      </c>
      <c r="H157" s="385">
        <f t="shared" si="7"/>
        <v>1.0042805151870933</v>
      </c>
      <c r="J157" s="332">
        <v>336212</v>
      </c>
      <c r="K157" t="b">
        <f t="shared" si="8"/>
        <v>1</v>
      </c>
    </row>
    <row r="158" spans="1:11">
      <c r="A158">
        <v>156</v>
      </c>
      <c r="B158" s="328">
        <v>336213</v>
      </c>
      <c r="C158" s="329">
        <v>3264</v>
      </c>
      <c r="D158" t="b">
        <f t="shared" si="6"/>
        <v>1</v>
      </c>
      <c r="E158" s="396">
        <v>336213</v>
      </c>
      <c r="F158" s="398">
        <v>3112.9223048970425</v>
      </c>
      <c r="H158" s="385">
        <f t="shared" si="7"/>
        <v>1.0485324336123945</v>
      </c>
      <c r="J158" s="332">
        <v>336213</v>
      </c>
      <c r="K158" t="b">
        <f t="shared" si="8"/>
        <v>1</v>
      </c>
    </row>
    <row r="159" spans="1:11">
      <c r="A159">
        <v>157</v>
      </c>
      <c r="B159" s="328">
        <v>336214</v>
      </c>
      <c r="C159" s="329">
        <v>11894</v>
      </c>
      <c r="D159" t="b">
        <f t="shared" si="6"/>
        <v>1</v>
      </c>
      <c r="E159" s="396">
        <v>336214</v>
      </c>
      <c r="F159" s="398">
        <v>11858.900426478765</v>
      </c>
      <c r="H159" s="385">
        <f t="shared" si="7"/>
        <v>1.0029597662733438</v>
      </c>
      <c r="J159" s="332">
        <v>336214</v>
      </c>
      <c r="K159" t="b">
        <f t="shared" si="8"/>
        <v>1</v>
      </c>
    </row>
    <row r="160" spans="1:11">
      <c r="A160">
        <v>158</v>
      </c>
      <c r="B160" s="328">
        <v>336310</v>
      </c>
      <c r="C160" s="329">
        <v>32840</v>
      </c>
      <c r="D160" t="b">
        <f t="shared" si="6"/>
        <v>1</v>
      </c>
      <c r="E160" s="396">
        <v>336310</v>
      </c>
      <c r="F160" s="398">
        <v>32148.531732048497</v>
      </c>
      <c r="H160" s="385">
        <f t="shared" si="7"/>
        <v>1.021508548935135</v>
      </c>
      <c r="J160" s="332">
        <v>336310</v>
      </c>
      <c r="K160" t="b">
        <f t="shared" si="8"/>
        <v>1</v>
      </c>
    </row>
    <row r="161" spans="1:11">
      <c r="A161">
        <v>159</v>
      </c>
      <c r="B161" s="328">
        <v>336320</v>
      </c>
      <c r="C161" s="329">
        <v>21633</v>
      </c>
      <c r="D161" t="b">
        <f t="shared" si="6"/>
        <v>1</v>
      </c>
      <c r="E161" s="396">
        <v>336320</v>
      </c>
      <c r="F161" s="398">
        <v>21264.762697244907</v>
      </c>
      <c r="H161" s="385">
        <f t="shared" si="7"/>
        <v>1.0173167840148436</v>
      </c>
      <c r="J161" s="332">
        <v>336320</v>
      </c>
      <c r="K161" t="b">
        <f t="shared" si="8"/>
        <v>1</v>
      </c>
    </row>
    <row r="162" spans="1:11">
      <c r="A162">
        <v>160</v>
      </c>
      <c r="B162" s="328" t="s">
        <v>296</v>
      </c>
      <c r="C162" s="329">
        <v>22409</v>
      </c>
      <c r="D162" t="b">
        <f t="shared" si="6"/>
        <v>1</v>
      </c>
      <c r="E162" s="396" t="s">
        <v>296</v>
      </c>
      <c r="F162" s="398">
        <v>23617.264968843123</v>
      </c>
      <c r="H162" s="385">
        <f t="shared" si="7"/>
        <v>0.94883975894596106</v>
      </c>
      <c r="J162" s="332" t="s">
        <v>296</v>
      </c>
      <c r="K162" t="b">
        <f t="shared" si="8"/>
        <v>1</v>
      </c>
    </row>
    <row r="163" spans="1:11">
      <c r="A163">
        <v>161</v>
      </c>
      <c r="B163" s="328">
        <v>336350</v>
      </c>
      <c r="C163" s="329">
        <v>35796</v>
      </c>
      <c r="D163" t="b">
        <f t="shared" si="6"/>
        <v>1</v>
      </c>
      <c r="E163" s="396">
        <v>336350</v>
      </c>
      <c r="F163" s="398">
        <v>36184.953043287765</v>
      </c>
      <c r="H163" s="385">
        <f t="shared" si="7"/>
        <v>0.98925097283330821</v>
      </c>
      <c r="J163" s="332">
        <v>336350</v>
      </c>
      <c r="K163" t="b">
        <f t="shared" si="8"/>
        <v>1</v>
      </c>
    </row>
    <row r="164" spans="1:11">
      <c r="A164">
        <v>162</v>
      </c>
      <c r="B164" s="328">
        <v>336360</v>
      </c>
      <c r="C164" s="329">
        <v>23834</v>
      </c>
      <c r="D164" t="b">
        <f t="shared" si="6"/>
        <v>1</v>
      </c>
      <c r="E164" s="396">
        <v>336360</v>
      </c>
      <c r="F164" s="398">
        <v>25956.927592507993</v>
      </c>
      <c r="H164" s="385">
        <f t="shared" si="7"/>
        <v>0.91821344860858112</v>
      </c>
      <c r="J164" s="332">
        <v>336360</v>
      </c>
      <c r="K164" t="b">
        <f t="shared" si="8"/>
        <v>1</v>
      </c>
    </row>
    <row r="165" spans="1:11">
      <c r="A165">
        <v>163</v>
      </c>
      <c r="B165" s="328">
        <v>336370</v>
      </c>
      <c r="C165" s="329">
        <v>32099</v>
      </c>
      <c r="D165" t="b">
        <f t="shared" si="6"/>
        <v>1</v>
      </c>
      <c r="E165" s="396">
        <v>336370</v>
      </c>
      <c r="F165" s="398">
        <v>32533.999999999996</v>
      </c>
      <c r="H165" s="385">
        <f t="shared" si="7"/>
        <v>0.98662937234892734</v>
      </c>
      <c r="J165" s="332">
        <v>336370</v>
      </c>
      <c r="K165" t="b">
        <f t="shared" si="8"/>
        <v>1</v>
      </c>
    </row>
    <row r="166" spans="1:11">
      <c r="A166">
        <v>164</v>
      </c>
      <c r="B166" s="328">
        <v>336390</v>
      </c>
      <c r="C166" s="329">
        <v>59366</v>
      </c>
      <c r="D166" t="b">
        <f t="shared" si="6"/>
        <v>1</v>
      </c>
      <c r="E166" s="396">
        <v>336390</v>
      </c>
      <c r="F166" s="398">
        <v>56808.716645565779</v>
      </c>
      <c r="H166" s="385">
        <f t="shared" si="7"/>
        <v>1.0450156860678497</v>
      </c>
      <c r="J166" s="332">
        <v>336390</v>
      </c>
      <c r="K166" t="b">
        <f t="shared" si="8"/>
        <v>1</v>
      </c>
    </row>
    <row r="167" spans="1:11">
      <c r="A167">
        <v>165</v>
      </c>
      <c r="B167" s="328">
        <v>336411</v>
      </c>
      <c r="C167" s="329">
        <v>124424</v>
      </c>
      <c r="D167" t="b">
        <f t="shared" si="6"/>
        <v>1</v>
      </c>
      <c r="E167" s="396">
        <v>336411</v>
      </c>
      <c r="F167" s="398">
        <v>121870.64853051244</v>
      </c>
      <c r="H167" s="385">
        <f t="shared" si="7"/>
        <v>1.0209513242136254</v>
      </c>
      <c r="J167" s="332">
        <v>336411</v>
      </c>
      <c r="K167" t="b">
        <f t="shared" si="8"/>
        <v>1</v>
      </c>
    </row>
    <row r="168" spans="1:11">
      <c r="A168">
        <v>166</v>
      </c>
      <c r="B168" s="328">
        <v>336412</v>
      </c>
      <c r="C168" s="329">
        <v>48355</v>
      </c>
      <c r="D168" t="b">
        <f t="shared" si="6"/>
        <v>1</v>
      </c>
      <c r="E168" s="396">
        <v>336412</v>
      </c>
      <c r="F168" s="398">
        <v>46685.785963178707</v>
      </c>
      <c r="H168" s="385">
        <f t="shared" si="7"/>
        <v>1.0357542237403439</v>
      </c>
      <c r="J168" s="332">
        <v>336412</v>
      </c>
      <c r="K168" t="b">
        <f t="shared" si="8"/>
        <v>1</v>
      </c>
    </row>
    <row r="169" spans="1:11">
      <c r="A169">
        <v>167</v>
      </c>
      <c r="B169" s="328">
        <v>336413</v>
      </c>
      <c r="C169" s="329">
        <v>36696</v>
      </c>
      <c r="D169" t="b">
        <f t="shared" si="6"/>
        <v>1</v>
      </c>
      <c r="E169" s="396">
        <v>336413</v>
      </c>
      <c r="F169" s="398">
        <v>36832.570510552992</v>
      </c>
      <c r="H169" s="385">
        <f t="shared" si="7"/>
        <v>0.99629212654289601</v>
      </c>
      <c r="J169" s="332">
        <v>336413</v>
      </c>
      <c r="K169" t="b">
        <f t="shared" si="8"/>
        <v>1</v>
      </c>
    </row>
    <row r="170" spans="1:11">
      <c r="A170">
        <v>168</v>
      </c>
      <c r="B170" s="328">
        <v>336414</v>
      </c>
      <c r="C170" s="329">
        <v>21302</v>
      </c>
      <c r="D170" t="b">
        <f t="shared" si="6"/>
        <v>1</v>
      </c>
      <c r="E170" s="396">
        <v>336414</v>
      </c>
      <c r="F170" s="398">
        <v>21918.286707728992</v>
      </c>
      <c r="H170" s="385">
        <f t="shared" si="7"/>
        <v>0.97188253279341985</v>
      </c>
      <c r="J170" s="332">
        <v>336414</v>
      </c>
      <c r="K170" t="b">
        <f t="shared" si="8"/>
        <v>1</v>
      </c>
    </row>
    <row r="171" spans="1:11">
      <c r="A171">
        <v>169</v>
      </c>
      <c r="B171" s="328" t="s">
        <v>306</v>
      </c>
      <c r="C171" s="329">
        <v>5787</v>
      </c>
      <c r="D171" t="b">
        <f t="shared" si="6"/>
        <v>1</v>
      </c>
      <c r="E171" s="396" t="s">
        <v>306</v>
      </c>
      <c r="F171" s="398">
        <v>5899.9191022964515</v>
      </c>
      <c r="H171" s="385">
        <f t="shared" si="7"/>
        <v>0.98086090667709336</v>
      </c>
      <c r="J171" s="332" t="s">
        <v>306</v>
      </c>
      <c r="K171" t="b">
        <f t="shared" si="8"/>
        <v>1</v>
      </c>
    </row>
    <row r="172" spans="1:11">
      <c r="A172">
        <v>170</v>
      </c>
      <c r="B172" s="328">
        <v>336500</v>
      </c>
      <c r="C172" s="329">
        <v>19569</v>
      </c>
      <c r="D172" t="b">
        <f t="shared" si="6"/>
        <v>1</v>
      </c>
      <c r="E172" s="396">
        <v>336500</v>
      </c>
      <c r="F172" s="398">
        <v>19371.999999999989</v>
      </c>
      <c r="H172" s="385">
        <f t="shared" si="7"/>
        <v>1.0101693165393357</v>
      </c>
      <c r="J172" s="332">
        <v>336500</v>
      </c>
      <c r="K172" t="b">
        <f t="shared" si="8"/>
        <v>1</v>
      </c>
    </row>
    <row r="173" spans="1:11">
      <c r="A173">
        <v>171</v>
      </c>
      <c r="B173" s="328">
        <v>336611</v>
      </c>
      <c r="C173" s="329">
        <v>26580</v>
      </c>
      <c r="D173" t="b">
        <f t="shared" si="6"/>
        <v>1</v>
      </c>
      <c r="E173" s="396">
        <v>336611</v>
      </c>
      <c r="F173" s="398">
        <v>26622.335755341068</v>
      </c>
      <c r="H173" s="385">
        <f t="shared" si="7"/>
        <v>0.99840976555437766</v>
      </c>
      <c r="J173" s="332">
        <v>336611</v>
      </c>
      <c r="K173" t="b">
        <f t="shared" si="8"/>
        <v>1</v>
      </c>
    </row>
    <row r="174" spans="1:11">
      <c r="A174">
        <v>172</v>
      </c>
      <c r="B174" s="328">
        <v>336612</v>
      </c>
      <c r="C174" s="329">
        <v>7822</v>
      </c>
      <c r="D174" t="b">
        <f t="shared" si="6"/>
        <v>1</v>
      </c>
      <c r="E174" s="396">
        <v>336612</v>
      </c>
      <c r="F174" s="398">
        <v>8001.7403534746027</v>
      </c>
      <c r="H174" s="385">
        <f t="shared" si="7"/>
        <v>0.97753734243619217</v>
      </c>
      <c r="J174" s="332">
        <v>336612</v>
      </c>
      <c r="K174" t="b">
        <f t="shared" si="8"/>
        <v>1</v>
      </c>
    </row>
    <row r="175" spans="1:11">
      <c r="A175">
        <v>173</v>
      </c>
      <c r="B175" s="328">
        <v>336991</v>
      </c>
      <c r="C175" s="329">
        <v>6342</v>
      </c>
      <c r="D175" t="b">
        <f t="shared" si="6"/>
        <v>1</v>
      </c>
      <c r="E175" s="396">
        <v>336991</v>
      </c>
      <c r="F175" s="398">
        <v>6328.1314000906195</v>
      </c>
      <c r="H175" s="385">
        <f t="shared" si="7"/>
        <v>1.0021915790037454</v>
      </c>
      <c r="J175" s="332">
        <v>336991</v>
      </c>
      <c r="K175" t="b">
        <f t="shared" si="8"/>
        <v>1</v>
      </c>
    </row>
    <row r="176" spans="1:11">
      <c r="A176">
        <v>174</v>
      </c>
      <c r="B176" s="328">
        <v>336992</v>
      </c>
      <c r="C176" s="329">
        <v>3893</v>
      </c>
      <c r="D176" t="b">
        <f t="shared" si="6"/>
        <v>1</v>
      </c>
      <c r="E176" s="396">
        <v>336992</v>
      </c>
      <c r="F176" s="398">
        <v>3837.9999999999995</v>
      </c>
      <c r="H176" s="385">
        <f t="shared" si="7"/>
        <v>1.0143303804064618</v>
      </c>
      <c r="J176" s="332">
        <v>336992</v>
      </c>
      <c r="K176" t="b">
        <f t="shared" si="8"/>
        <v>1</v>
      </c>
    </row>
    <row r="177" spans="1:11">
      <c r="A177">
        <v>175</v>
      </c>
      <c r="B177" s="328">
        <v>336999</v>
      </c>
      <c r="C177" s="329">
        <v>8278</v>
      </c>
      <c r="D177" t="b">
        <f t="shared" si="6"/>
        <v>1</v>
      </c>
      <c r="E177" s="396">
        <v>336999</v>
      </c>
      <c r="F177" s="398">
        <v>8268.8921728240512</v>
      </c>
      <c r="H177" s="385">
        <f t="shared" si="7"/>
        <v>1.0011014567593326</v>
      </c>
      <c r="J177" s="332">
        <v>336999</v>
      </c>
      <c r="K177" t="b">
        <f t="shared" si="8"/>
        <v>1</v>
      </c>
    </row>
    <row r="178" spans="1:11">
      <c r="A178">
        <v>176</v>
      </c>
      <c r="B178" s="328">
        <v>337110</v>
      </c>
      <c r="C178" s="329">
        <v>12914</v>
      </c>
      <c r="D178" t="b">
        <f t="shared" si="6"/>
        <v>1</v>
      </c>
      <c r="E178" s="396">
        <v>337110</v>
      </c>
      <c r="F178" s="398">
        <v>12771.340152924164</v>
      </c>
      <c r="H178" s="385">
        <f t="shared" si="7"/>
        <v>1.0111703114448152</v>
      </c>
      <c r="J178" s="332">
        <v>337110</v>
      </c>
      <c r="K178" t="b">
        <f t="shared" si="8"/>
        <v>1</v>
      </c>
    </row>
    <row r="179" spans="1:11">
      <c r="A179">
        <v>177</v>
      </c>
      <c r="B179" s="328">
        <v>337121</v>
      </c>
      <c r="C179" s="329">
        <v>9957</v>
      </c>
      <c r="D179" t="b">
        <f t="shared" si="6"/>
        <v>1</v>
      </c>
      <c r="E179" s="396">
        <v>337121</v>
      </c>
      <c r="F179" s="398">
        <v>9942.1651443860119</v>
      </c>
      <c r="H179" s="385">
        <f t="shared" si="7"/>
        <v>1.0014921151880447</v>
      </c>
      <c r="J179" s="332">
        <v>337121</v>
      </c>
      <c r="K179" t="b">
        <f t="shared" si="8"/>
        <v>1</v>
      </c>
    </row>
    <row r="180" spans="1:11">
      <c r="A180">
        <v>178</v>
      </c>
      <c r="B180" s="328">
        <v>337122</v>
      </c>
      <c r="C180" s="329">
        <v>4228</v>
      </c>
      <c r="D180" t="b">
        <f t="shared" si="6"/>
        <v>1</v>
      </c>
      <c r="E180" s="396">
        <v>337122</v>
      </c>
      <c r="F180" s="398">
        <v>4208.2844335778336</v>
      </c>
      <c r="H180" s="385">
        <f t="shared" si="7"/>
        <v>1.0046849415084342</v>
      </c>
      <c r="J180" s="332">
        <v>337122</v>
      </c>
      <c r="K180" t="b">
        <f t="shared" si="8"/>
        <v>1</v>
      </c>
    </row>
    <row r="181" spans="1:11">
      <c r="A181">
        <v>179</v>
      </c>
      <c r="B181" s="328" t="s">
        <v>317</v>
      </c>
      <c r="C181" s="329">
        <v>3154</v>
      </c>
      <c r="D181" t="b">
        <f t="shared" si="6"/>
        <v>1</v>
      </c>
      <c r="E181" s="396" t="s">
        <v>317</v>
      </c>
      <c r="F181" s="398">
        <v>3177.4505611972186</v>
      </c>
      <c r="H181" s="385">
        <f t="shared" si="7"/>
        <v>0.9926196928180111</v>
      </c>
      <c r="J181" s="332" t="s">
        <v>317</v>
      </c>
      <c r="K181" t="b">
        <f t="shared" si="8"/>
        <v>1</v>
      </c>
    </row>
    <row r="182" spans="1:11">
      <c r="A182">
        <v>180</v>
      </c>
      <c r="B182" s="328">
        <v>337127</v>
      </c>
      <c r="C182" s="329">
        <v>4548</v>
      </c>
      <c r="D182" t="b">
        <f t="shared" si="6"/>
        <v>1</v>
      </c>
      <c r="E182" s="396">
        <v>337127</v>
      </c>
      <c r="F182" s="398">
        <v>4744.7465437788014</v>
      </c>
      <c r="H182" s="385">
        <f t="shared" si="7"/>
        <v>0.95853381377414759</v>
      </c>
      <c r="J182" s="332">
        <v>337127</v>
      </c>
      <c r="K182" t="b">
        <f t="shared" si="8"/>
        <v>1</v>
      </c>
    </row>
    <row r="183" spans="1:11">
      <c r="A183">
        <v>181</v>
      </c>
      <c r="B183" s="328" t="s">
        <v>320</v>
      </c>
      <c r="C183" s="329">
        <v>16003</v>
      </c>
      <c r="D183" t="b">
        <f t="shared" si="6"/>
        <v>1</v>
      </c>
      <c r="E183" s="396" t="s">
        <v>320</v>
      </c>
      <c r="F183" s="398">
        <v>16988.371425470727</v>
      </c>
      <c r="H183" s="385">
        <f t="shared" si="7"/>
        <v>0.94199729916468888</v>
      </c>
      <c r="J183" s="332" t="s">
        <v>320</v>
      </c>
      <c r="K183" t="b">
        <f t="shared" si="8"/>
        <v>1</v>
      </c>
    </row>
    <row r="184" spans="1:11">
      <c r="A184">
        <v>182</v>
      </c>
      <c r="B184" s="328">
        <v>337215</v>
      </c>
      <c r="C184" s="329">
        <v>6883</v>
      </c>
      <c r="D184" t="b">
        <f t="shared" si="6"/>
        <v>1</v>
      </c>
      <c r="E184" s="396">
        <v>337215</v>
      </c>
      <c r="F184" s="398">
        <v>6943.2088974854942</v>
      </c>
      <c r="H184" s="385">
        <f t="shared" si="7"/>
        <v>0.99132837591746681</v>
      </c>
      <c r="J184" s="332">
        <v>337215</v>
      </c>
      <c r="K184" t="b">
        <f t="shared" si="8"/>
        <v>1</v>
      </c>
    </row>
    <row r="185" spans="1:11">
      <c r="A185">
        <v>183</v>
      </c>
      <c r="B185" s="328">
        <v>337900</v>
      </c>
      <c r="C185" s="329">
        <v>12105</v>
      </c>
      <c r="D185" t="b">
        <f t="shared" si="6"/>
        <v>1</v>
      </c>
      <c r="E185" s="396">
        <v>337900</v>
      </c>
      <c r="F185" s="398">
        <v>9992.004796163068</v>
      </c>
      <c r="H185" s="385">
        <f t="shared" si="7"/>
        <v>1.2114685938349752</v>
      </c>
      <c r="J185" s="332">
        <v>337900</v>
      </c>
      <c r="K185" t="b">
        <f t="shared" si="8"/>
        <v>1</v>
      </c>
    </row>
    <row r="186" spans="1:11">
      <c r="A186">
        <v>184</v>
      </c>
      <c r="B186" s="328">
        <v>339112</v>
      </c>
      <c r="C186" s="329">
        <v>40479</v>
      </c>
      <c r="D186" t="b">
        <f t="shared" si="6"/>
        <v>1</v>
      </c>
      <c r="E186" s="396">
        <v>339112</v>
      </c>
      <c r="F186" s="398">
        <v>40560.626558300675</v>
      </c>
      <c r="H186" s="385">
        <f t="shared" si="7"/>
        <v>0.99798754197785022</v>
      </c>
      <c r="J186" s="332">
        <v>339112</v>
      </c>
      <c r="K186" t="b">
        <f t="shared" si="8"/>
        <v>1</v>
      </c>
    </row>
    <row r="187" spans="1:11">
      <c r="A187">
        <v>185</v>
      </c>
      <c r="B187" s="328">
        <v>339113</v>
      </c>
      <c r="C187" s="329">
        <v>40287</v>
      </c>
      <c r="D187" t="b">
        <f t="shared" si="6"/>
        <v>1</v>
      </c>
      <c r="E187" s="396">
        <v>339113</v>
      </c>
      <c r="F187" s="398">
        <v>39227.649065102101</v>
      </c>
      <c r="H187" s="385">
        <f t="shared" si="7"/>
        <v>1.027005210868992</v>
      </c>
      <c r="J187" s="332">
        <v>339113</v>
      </c>
      <c r="K187" t="b">
        <f t="shared" si="8"/>
        <v>1</v>
      </c>
    </row>
    <row r="188" spans="1:11">
      <c r="A188">
        <v>186</v>
      </c>
      <c r="B188" s="328">
        <v>339114</v>
      </c>
      <c r="C188" s="329">
        <v>5237</v>
      </c>
      <c r="D188" t="b">
        <f t="shared" si="6"/>
        <v>1</v>
      </c>
      <c r="E188" s="396">
        <v>339114</v>
      </c>
      <c r="F188" s="398">
        <v>5280.4967955801121</v>
      </c>
      <c r="H188" s="385">
        <f t="shared" si="7"/>
        <v>0.9917627455779312</v>
      </c>
      <c r="J188" s="332">
        <v>339114</v>
      </c>
      <c r="K188" t="b">
        <f t="shared" si="8"/>
        <v>1</v>
      </c>
    </row>
    <row r="189" spans="1:11">
      <c r="A189">
        <v>187</v>
      </c>
      <c r="B189" s="328">
        <v>339115</v>
      </c>
      <c r="C189" s="329">
        <v>7167</v>
      </c>
      <c r="D189" t="b">
        <f t="shared" si="6"/>
        <v>1</v>
      </c>
      <c r="E189" s="396">
        <v>339115</v>
      </c>
      <c r="F189" s="398">
        <v>6857.3387922210859</v>
      </c>
      <c r="H189" s="385">
        <f t="shared" si="7"/>
        <v>1.0451576358062098</v>
      </c>
      <c r="J189" s="332">
        <v>339115</v>
      </c>
      <c r="K189" t="b">
        <f t="shared" si="8"/>
        <v>1</v>
      </c>
    </row>
    <row r="190" spans="1:11">
      <c r="A190">
        <v>188</v>
      </c>
      <c r="B190" s="328">
        <v>339116</v>
      </c>
      <c r="C190" s="329">
        <v>5899</v>
      </c>
      <c r="D190" t="b">
        <f t="shared" si="6"/>
        <v>1</v>
      </c>
      <c r="E190" s="396">
        <v>339116</v>
      </c>
      <c r="F190" s="398">
        <v>5888.8583058732311</v>
      </c>
      <c r="H190" s="385">
        <f t="shared" si="7"/>
        <v>1.001722183418245</v>
      </c>
      <c r="J190" s="332">
        <v>339116</v>
      </c>
      <c r="K190" t="b">
        <f t="shared" si="8"/>
        <v>1</v>
      </c>
    </row>
    <row r="191" spans="1:11">
      <c r="A191">
        <v>189</v>
      </c>
      <c r="B191" s="328">
        <v>339910</v>
      </c>
      <c r="C191" s="329">
        <v>8185</v>
      </c>
      <c r="D191" t="b">
        <f t="shared" si="6"/>
        <v>1</v>
      </c>
      <c r="E191" s="396">
        <v>339910</v>
      </c>
      <c r="F191" s="398">
        <v>8160.3174603174593</v>
      </c>
      <c r="H191" s="385">
        <f t="shared" si="7"/>
        <v>1.0030247033651041</v>
      </c>
      <c r="J191" s="332">
        <v>339910</v>
      </c>
      <c r="K191" t="b">
        <f t="shared" si="8"/>
        <v>1</v>
      </c>
    </row>
    <row r="192" spans="1:11">
      <c r="A192">
        <v>190</v>
      </c>
      <c r="B192" s="328">
        <v>339920</v>
      </c>
      <c r="C192" s="329">
        <v>10281</v>
      </c>
      <c r="D192" t="b">
        <f t="shared" si="6"/>
        <v>1</v>
      </c>
      <c r="E192" s="396">
        <v>339920</v>
      </c>
      <c r="F192" s="398">
        <v>10305.000000000004</v>
      </c>
      <c r="H192" s="385">
        <f t="shared" si="7"/>
        <v>0.99767103347889341</v>
      </c>
      <c r="J192" s="332">
        <v>339920</v>
      </c>
      <c r="K192" t="b">
        <f t="shared" si="8"/>
        <v>1</v>
      </c>
    </row>
    <row r="193" spans="1:11">
      <c r="A193">
        <v>191</v>
      </c>
      <c r="B193" s="328">
        <v>339930</v>
      </c>
      <c r="C193" s="329">
        <v>1518</v>
      </c>
      <c r="D193" t="b">
        <f t="shared" si="6"/>
        <v>1</v>
      </c>
      <c r="E193" s="396">
        <v>339930</v>
      </c>
      <c r="F193" s="398">
        <v>1756.1665004985043</v>
      </c>
      <c r="H193" s="385">
        <f t="shared" si="7"/>
        <v>0.86438273339635019</v>
      </c>
      <c r="J193" s="332">
        <v>339930</v>
      </c>
      <c r="K193" t="b">
        <f t="shared" si="8"/>
        <v>1</v>
      </c>
    </row>
    <row r="194" spans="1:11">
      <c r="A194">
        <v>192</v>
      </c>
      <c r="B194" s="328">
        <v>339940</v>
      </c>
      <c r="C194" s="329">
        <v>2599</v>
      </c>
      <c r="D194" t="b">
        <f t="shared" si="6"/>
        <v>1</v>
      </c>
      <c r="E194" s="396">
        <v>339940</v>
      </c>
      <c r="F194" s="398">
        <v>2618.6360544217682</v>
      </c>
      <c r="H194" s="385">
        <f t="shared" si="7"/>
        <v>0.99250141905416323</v>
      </c>
      <c r="J194" s="332">
        <v>339940</v>
      </c>
      <c r="K194" t="b">
        <f t="shared" si="8"/>
        <v>1</v>
      </c>
    </row>
    <row r="195" spans="1:11">
      <c r="A195">
        <v>193</v>
      </c>
      <c r="B195" s="328">
        <v>339950</v>
      </c>
      <c r="C195" s="329">
        <v>12758</v>
      </c>
      <c r="D195" t="b">
        <f t="shared" si="6"/>
        <v>1</v>
      </c>
      <c r="E195" s="396">
        <v>339950</v>
      </c>
      <c r="F195" s="398">
        <v>12896.238077661303</v>
      </c>
      <c r="H195" s="385">
        <f t="shared" si="7"/>
        <v>0.98928074397907118</v>
      </c>
      <c r="J195" s="332">
        <v>339950</v>
      </c>
      <c r="K195" t="b">
        <f t="shared" si="8"/>
        <v>1</v>
      </c>
    </row>
    <row r="196" spans="1:11">
      <c r="A196">
        <v>194</v>
      </c>
      <c r="B196" s="328">
        <v>339990</v>
      </c>
      <c r="C196" s="329">
        <v>28643</v>
      </c>
      <c r="D196" t="b">
        <f t="shared" ref="D196:D259" si="9">EXACT(B196,E196)</f>
        <v>1</v>
      </c>
      <c r="E196" s="396">
        <v>339990</v>
      </c>
      <c r="F196" s="398">
        <v>28152.842454853664</v>
      </c>
      <c r="H196" s="385">
        <f t="shared" ref="H196:H259" si="10">C196/F196</f>
        <v>1.0174105881469113</v>
      </c>
      <c r="J196" s="332">
        <v>339990</v>
      </c>
      <c r="K196" t="b">
        <f t="shared" ref="K196:K259" si="11">EXACT(B196,J196)</f>
        <v>1</v>
      </c>
    </row>
    <row r="197" spans="1:11">
      <c r="A197">
        <v>195</v>
      </c>
      <c r="B197" s="328">
        <v>311111</v>
      </c>
      <c r="C197" s="329">
        <v>21109</v>
      </c>
      <c r="D197" t="b">
        <f t="shared" si="9"/>
        <v>1</v>
      </c>
      <c r="E197" s="396">
        <v>311111</v>
      </c>
      <c r="F197" s="398">
        <v>20433.940561772775</v>
      </c>
      <c r="H197" s="385">
        <f t="shared" si="10"/>
        <v>1.0330361848800766</v>
      </c>
      <c r="J197" s="332">
        <v>311111</v>
      </c>
      <c r="K197" t="b">
        <f t="shared" si="11"/>
        <v>1</v>
      </c>
    </row>
    <row r="198" spans="1:11">
      <c r="A198">
        <v>196</v>
      </c>
      <c r="B198" s="328">
        <v>311119</v>
      </c>
      <c r="C198" s="329">
        <v>35807</v>
      </c>
      <c r="D198" t="b">
        <f t="shared" si="9"/>
        <v>1</v>
      </c>
      <c r="E198" s="396">
        <v>311119</v>
      </c>
      <c r="F198" s="398">
        <v>35766.459670126191</v>
      </c>
      <c r="H198" s="385">
        <f t="shared" si="10"/>
        <v>1.001133473378347</v>
      </c>
      <c r="J198" s="332">
        <v>311119</v>
      </c>
      <c r="K198" t="b">
        <f t="shared" si="11"/>
        <v>1</v>
      </c>
    </row>
    <row r="199" spans="1:11">
      <c r="A199">
        <v>197</v>
      </c>
      <c r="B199" s="328">
        <v>311210</v>
      </c>
      <c r="C199" s="329">
        <v>20791</v>
      </c>
      <c r="D199" t="b">
        <f t="shared" si="9"/>
        <v>1</v>
      </c>
      <c r="E199" s="396">
        <v>311210</v>
      </c>
      <c r="F199" s="398">
        <v>20407.529799835065</v>
      </c>
      <c r="H199" s="385">
        <f t="shared" si="10"/>
        <v>1.0187906230654156</v>
      </c>
      <c r="J199" s="332">
        <v>311210</v>
      </c>
      <c r="K199" t="b">
        <f t="shared" si="11"/>
        <v>1</v>
      </c>
    </row>
    <row r="200" spans="1:11">
      <c r="A200">
        <v>198</v>
      </c>
      <c r="B200" s="328">
        <v>311221</v>
      </c>
      <c r="C200" s="329">
        <v>13411</v>
      </c>
      <c r="D200" t="b">
        <f t="shared" si="9"/>
        <v>1</v>
      </c>
      <c r="E200" s="396">
        <v>311221</v>
      </c>
      <c r="F200" s="398">
        <v>13777.657856717931</v>
      </c>
      <c r="H200" s="385">
        <f t="shared" si="10"/>
        <v>0.97338750457218315</v>
      </c>
      <c r="J200" s="332">
        <v>311221</v>
      </c>
      <c r="K200" t="b">
        <f t="shared" si="11"/>
        <v>1</v>
      </c>
    </row>
    <row r="201" spans="1:11">
      <c r="A201">
        <v>199</v>
      </c>
      <c r="B201" s="328" t="s">
        <v>339</v>
      </c>
      <c r="C201" s="329">
        <v>38209</v>
      </c>
      <c r="D201" t="b">
        <f t="shared" si="9"/>
        <v>1</v>
      </c>
      <c r="E201" s="396" t="s">
        <v>339</v>
      </c>
      <c r="F201" s="398">
        <v>41940.060883518992</v>
      </c>
      <c r="H201" s="385">
        <f t="shared" si="10"/>
        <v>0.91103825781556813</v>
      </c>
      <c r="J201" s="332" t="s">
        <v>339</v>
      </c>
      <c r="K201" t="b">
        <f t="shared" si="11"/>
        <v>1</v>
      </c>
    </row>
    <row r="202" spans="1:11">
      <c r="A202">
        <v>200</v>
      </c>
      <c r="B202" s="328">
        <v>311225</v>
      </c>
      <c r="C202" s="329">
        <v>16058</v>
      </c>
      <c r="D202" t="b">
        <f t="shared" si="9"/>
        <v>1</v>
      </c>
      <c r="E202" s="396">
        <v>311225</v>
      </c>
      <c r="F202" s="398">
        <v>15436.268939103784</v>
      </c>
      <c r="H202" s="385">
        <f t="shared" si="10"/>
        <v>1.0402772887249472</v>
      </c>
      <c r="J202" s="332">
        <v>311225</v>
      </c>
      <c r="K202" t="b">
        <f t="shared" si="11"/>
        <v>1</v>
      </c>
    </row>
    <row r="203" spans="1:11">
      <c r="A203">
        <v>201</v>
      </c>
      <c r="B203" s="328">
        <v>311230</v>
      </c>
      <c r="C203" s="329">
        <v>11000</v>
      </c>
      <c r="D203" t="b">
        <f t="shared" si="9"/>
        <v>1</v>
      </c>
      <c r="E203" s="396">
        <v>311230</v>
      </c>
      <c r="F203" s="398">
        <v>11094.747716663283</v>
      </c>
      <c r="H203" s="385">
        <f t="shared" si="10"/>
        <v>0.99146012878499423</v>
      </c>
      <c r="J203" s="332">
        <v>311230</v>
      </c>
      <c r="K203" t="b">
        <f t="shared" si="11"/>
        <v>1</v>
      </c>
    </row>
    <row r="204" spans="1:11">
      <c r="A204">
        <v>202</v>
      </c>
      <c r="B204" s="328">
        <v>311300</v>
      </c>
      <c r="C204" s="329">
        <v>32458</v>
      </c>
      <c r="D204" t="b">
        <f t="shared" si="9"/>
        <v>1</v>
      </c>
      <c r="E204" s="396">
        <v>311300</v>
      </c>
      <c r="F204" s="398">
        <v>33044.000000000015</v>
      </c>
      <c r="H204" s="385">
        <f t="shared" si="10"/>
        <v>0.98226606948311301</v>
      </c>
      <c r="J204" s="332">
        <v>311300</v>
      </c>
      <c r="K204" t="b">
        <f t="shared" si="11"/>
        <v>1</v>
      </c>
    </row>
    <row r="205" spans="1:11">
      <c r="A205">
        <v>203</v>
      </c>
      <c r="B205" s="328">
        <v>311410</v>
      </c>
      <c r="C205" s="329">
        <v>30856</v>
      </c>
      <c r="D205" t="b">
        <f t="shared" si="9"/>
        <v>1</v>
      </c>
      <c r="E205" s="396">
        <v>311410</v>
      </c>
      <c r="F205" s="398">
        <v>30872.506902712354</v>
      </c>
      <c r="H205" s="385">
        <f t="shared" si="10"/>
        <v>0.99946532030053892</v>
      </c>
      <c r="J205" s="332">
        <v>311410</v>
      </c>
      <c r="K205" t="b">
        <f t="shared" si="11"/>
        <v>1</v>
      </c>
    </row>
    <row r="206" spans="1:11">
      <c r="A206">
        <v>204</v>
      </c>
      <c r="B206" s="328">
        <v>311420</v>
      </c>
      <c r="C206" s="329">
        <v>39996</v>
      </c>
      <c r="D206" t="b">
        <f t="shared" si="9"/>
        <v>1</v>
      </c>
      <c r="E206" s="396">
        <v>311420</v>
      </c>
      <c r="F206" s="398">
        <v>40083.747103361238</v>
      </c>
      <c r="H206" s="385">
        <f t="shared" si="10"/>
        <v>0.99781090567368935</v>
      </c>
      <c r="J206" s="332">
        <v>311420</v>
      </c>
      <c r="K206" t="b">
        <f t="shared" si="11"/>
        <v>1</v>
      </c>
    </row>
    <row r="207" spans="1:11">
      <c r="A207">
        <v>205</v>
      </c>
      <c r="B207" s="328" t="s">
        <v>346</v>
      </c>
      <c r="C207" s="329">
        <v>38484</v>
      </c>
      <c r="D207" t="b">
        <f t="shared" si="9"/>
        <v>1</v>
      </c>
      <c r="E207" s="396" t="s">
        <v>346</v>
      </c>
      <c r="F207" s="398">
        <v>38619.554696559695</v>
      </c>
      <c r="H207" s="385">
        <f t="shared" si="10"/>
        <v>0.99648999845739361</v>
      </c>
      <c r="J207" s="332" t="s">
        <v>346</v>
      </c>
      <c r="K207" t="b">
        <f t="shared" si="11"/>
        <v>1</v>
      </c>
    </row>
    <row r="208" spans="1:11">
      <c r="A208">
        <v>206</v>
      </c>
      <c r="B208" s="328">
        <v>311513</v>
      </c>
      <c r="C208" s="329">
        <v>43531</v>
      </c>
      <c r="D208" t="b">
        <f t="shared" si="9"/>
        <v>1</v>
      </c>
      <c r="E208" s="396">
        <v>311513</v>
      </c>
      <c r="F208" s="398">
        <v>42461.668111980405</v>
      </c>
      <c r="H208" s="385">
        <f t="shared" si="10"/>
        <v>1.0251834639468129</v>
      </c>
      <c r="J208" s="332">
        <v>311513</v>
      </c>
      <c r="K208" t="b">
        <f t="shared" si="11"/>
        <v>1</v>
      </c>
    </row>
    <row r="209" spans="1:11">
      <c r="A209">
        <v>207</v>
      </c>
      <c r="B209" s="328">
        <v>311514</v>
      </c>
      <c r="C209" s="329">
        <v>20100</v>
      </c>
      <c r="D209" t="b">
        <f t="shared" si="9"/>
        <v>1</v>
      </c>
      <c r="E209" s="396">
        <v>311514</v>
      </c>
      <c r="F209" s="398">
        <v>20525.46561518911</v>
      </c>
      <c r="H209" s="385">
        <f t="shared" si="10"/>
        <v>0.97927132942240003</v>
      </c>
      <c r="J209" s="332">
        <v>311514</v>
      </c>
      <c r="K209" t="b">
        <f t="shared" si="11"/>
        <v>1</v>
      </c>
    </row>
    <row r="210" spans="1:11">
      <c r="A210">
        <v>208</v>
      </c>
      <c r="B210" s="328">
        <v>311520</v>
      </c>
      <c r="C210" s="329">
        <v>7322</v>
      </c>
      <c r="D210" t="b">
        <f t="shared" si="9"/>
        <v>1</v>
      </c>
      <c r="E210" s="396">
        <v>311520</v>
      </c>
      <c r="F210" s="398">
        <v>7251.4499648464989</v>
      </c>
      <c r="H210" s="385">
        <f t="shared" si="10"/>
        <v>1.0097290935599794</v>
      </c>
      <c r="J210" s="332">
        <v>311520</v>
      </c>
      <c r="K210" t="b">
        <f t="shared" si="11"/>
        <v>1</v>
      </c>
    </row>
    <row r="211" spans="1:11">
      <c r="A211">
        <v>209</v>
      </c>
      <c r="B211" s="328" t="s">
        <v>351</v>
      </c>
      <c r="C211" s="329">
        <v>142604</v>
      </c>
      <c r="D211" t="b">
        <f t="shared" si="9"/>
        <v>1</v>
      </c>
      <c r="E211" s="396" t="s">
        <v>351</v>
      </c>
      <c r="F211" s="398">
        <v>142582.34288083622</v>
      </c>
      <c r="H211" s="385">
        <f t="shared" si="10"/>
        <v>1.0001518920135986</v>
      </c>
      <c r="J211" s="332" t="s">
        <v>351</v>
      </c>
      <c r="K211" t="b">
        <f t="shared" si="11"/>
        <v>1</v>
      </c>
    </row>
    <row r="212" spans="1:11">
      <c r="A212">
        <v>210</v>
      </c>
      <c r="B212" s="328">
        <v>311615</v>
      </c>
      <c r="C212" s="329">
        <v>61382</v>
      </c>
      <c r="D212" t="b">
        <f t="shared" si="9"/>
        <v>1</v>
      </c>
      <c r="E212" s="396">
        <v>311615</v>
      </c>
      <c r="F212" s="398">
        <v>61422.999999999985</v>
      </c>
      <c r="H212" s="385">
        <f t="shared" si="10"/>
        <v>0.99933249759861964</v>
      </c>
      <c r="J212" s="332">
        <v>311615</v>
      </c>
      <c r="K212" t="b">
        <f t="shared" si="11"/>
        <v>1</v>
      </c>
    </row>
    <row r="213" spans="1:11">
      <c r="A213">
        <v>211</v>
      </c>
      <c r="B213" s="328">
        <v>311700</v>
      </c>
      <c r="C213" s="329">
        <v>11067</v>
      </c>
      <c r="D213" t="b">
        <f t="shared" si="9"/>
        <v>1</v>
      </c>
      <c r="E213" s="396">
        <v>311700</v>
      </c>
      <c r="F213" s="398">
        <v>11076.766222395174</v>
      </c>
      <c r="H213" s="385">
        <f t="shared" si="10"/>
        <v>0.99911831465979406</v>
      </c>
      <c r="J213" s="332">
        <v>311700</v>
      </c>
      <c r="K213" t="b">
        <f t="shared" si="11"/>
        <v>1</v>
      </c>
    </row>
    <row r="214" spans="1:11">
      <c r="A214">
        <v>212</v>
      </c>
      <c r="B214" s="328">
        <v>311810</v>
      </c>
      <c r="C214" s="329">
        <v>38103</v>
      </c>
      <c r="D214" t="b">
        <f t="shared" si="9"/>
        <v>1</v>
      </c>
      <c r="E214" s="396">
        <v>311810</v>
      </c>
      <c r="F214" s="398">
        <v>38040.243827160484</v>
      </c>
      <c r="H214" s="385">
        <f t="shared" si="10"/>
        <v>1.0016497310880723</v>
      </c>
      <c r="J214" s="332">
        <v>311810</v>
      </c>
      <c r="K214" t="b">
        <f t="shared" si="11"/>
        <v>1</v>
      </c>
    </row>
    <row r="215" spans="1:11">
      <c r="A215">
        <v>213</v>
      </c>
      <c r="B215" s="328" t="s">
        <v>356</v>
      </c>
      <c r="C215" s="329">
        <v>27572</v>
      </c>
      <c r="D215" t="b">
        <f t="shared" si="9"/>
        <v>1</v>
      </c>
      <c r="E215" s="396" t="s">
        <v>356</v>
      </c>
      <c r="F215" s="398">
        <v>27218.000000000015</v>
      </c>
      <c r="H215" s="385">
        <f t="shared" si="10"/>
        <v>1.0130060989051357</v>
      </c>
      <c r="J215" s="332" t="s">
        <v>356</v>
      </c>
      <c r="K215" t="b">
        <f t="shared" si="11"/>
        <v>1</v>
      </c>
    </row>
    <row r="216" spans="1:11">
      <c r="A216">
        <v>214</v>
      </c>
      <c r="B216" s="328">
        <v>311910</v>
      </c>
      <c r="C216" s="329">
        <v>32415</v>
      </c>
      <c r="D216" t="b">
        <f t="shared" si="9"/>
        <v>1</v>
      </c>
      <c r="E216" s="396">
        <v>311910</v>
      </c>
      <c r="F216" s="398">
        <v>32445.581870357855</v>
      </c>
      <c r="H216" s="385">
        <f t="shared" si="10"/>
        <v>0.99905744114930495</v>
      </c>
      <c r="J216" s="332">
        <v>311910</v>
      </c>
      <c r="K216" t="b">
        <f t="shared" si="11"/>
        <v>1</v>
      </c>
    </row>
    <row r="217" spans="1:11">
      <c r="A217">
        <v>215</v>
      </c>
      <c r="B217" s="328">
        <v>311920</v>
      </c>
      <c r="C217" s="329">
        <v>12931</v>
      </c>
      <c r="D217" t="b">
        <f t="shared" si="9"/>
        <v>1</v>
      </c>
      <c r="E217" s="396">
        <v>311920</v>
      </c>
      <c r="F217" s="398">
        <v>13336.659043659052</v>
      </c>
      <c r="H217" s="385">
        <f t="shared" si="10"/>
        <v>0.96958315854584853</v>
      </c>
      <c r="J217" s="332">
        <v>311920</v>
      </c>
      <c r="K217" t="b">
        <f t="shared" si="11"/>
        <v>1</v>
      </c>
    </row>
    <row r="218" spans="1:11">
      <c r="A218">
        <v>216</v>
      </c>
      <c r="B218" s="328">
        <v>311930</v>
      </c>
      <c r="C218" s="329">
        <v>8997</v>
      </c>
      <c r="D218" t="b">
        <f t="shared" si="9"/>
        <v>1</v>
      </c>
      <c r="E218" s="396">
        <v>311930</v>
      </c>
      <c r="F218" s="398">
        <v>8779.8874876631198</v>
      </c>
      <c r="H218" s="385">
        <f t="shared" si="10"/>
        <v>1.0247283934608447</v>
      </c>
      <c r="J218" s="332">
        <v>311930</v>
      </c>
      <c r="K218" t="b">
        <f t="shared" si="11"/>
        <v>1</v>
      </c>
    </row>
    <row r="219" spans="1:11">
      <c r="A219">
        <v>217</v>
      </c>
      <c r="B219" s="328">
        <v>311940</v>
      </c>
      <c r="C219" s="329">
        <v>19662</v>
      </c>
      <c r="D219" t="b">
        <f t="shared" si="9"/>
        <v>1</v>
      </c>
      <c r="E219" s="396">
        <v>311940</v>
      </c>
      <c r="F219" s="398">
        <v>19994.697289156629</v>
      </c>
      <c r="H219" s="385">
        <f t="shared" si="10"/>
        <v>0.98336072387867279</v>
      </c>
      <c r="J219" s="332">
        <v>311940</v>
      </c>
      <c r="K219" t="b">
        <f t="shared" si="11"/>
        <v>1</v>
      </c>
    </row>
    <row r="220" spans="1:11">
      <c r="A220">
        <v>218</v>
      </c>
      <c r="B220" s="328">
        <v>311990</v>
      </c>
      <c r="C220" s="329">
        <v>23622</v>
      </c>
      <c r="D220" t="b">
        <f t="shared" si="9"/>
        <v>1</v>
      </c>
      <c r="E220" s="396">
        <v>311990</v>
      </c>
      <c r="F220" s="398">
        <v>23390.254363025026</v>
      </c>
      <c r="H220" s="385">
        <f t="shared" si="10"/>
        <v>1.0099077860966452</v>
      </c>
      <c r="J220" s="332">
        <v>311990</v>
      </c>
      <c r="K220" t="b">
        <f t="shared" si="11"/>
        <v>1</v>
      </c>
    </row>
    <row r="221" spans="1:11">
      <c r="A221">
        <v>219</v>
      </c>
      <c r="B221" s="328">
        <v>312110</v>
      </c>
      <c r="C221" s="329">
        <v>45962</v>
      </c>
      <c r="D221" t="b">
        <f t="shared" si="9"/>
        <v>1</v>
      </c>
      <c r="E221" s="396">
        <v>312110</v>
      </c>
      <c r="F221" s="398">
        <v>46394.090247583845</v>
      </c>
      <c r="H221" s="385">
        <f t="shared" si="10"/>
        <v>0.99068652396721268</v>
      </c>
      <c r="J221" s="332">
        <v>312110</v>
      </c>
      <c r="K221" t="b">
        <f t="shared" si="11"/>
        <v>1</v>
      </c>
    </row>
    <row r="222" spans="1:11">
      <c r="A222">
        <v>220</v>
      </c>
      <c r="B222" s="328">
        <v>312120</v>
      </c>
      <c r="C222" s="329">
        <v>34607</v>
      </c>
      <c r="D222" t="b">
        <f t="shared" si="9"/>
        <v>1</v>
      </c>
      <c r="E222" s="396">
        <v>312120</v>
      </c>
      <c r="F222" s="398">
        <v>34448.30982658959</v>
      </c>
      <c r="H222" s="385">
        <f t="shared" si="10"/>
        <v>1.0046066171086259</v>
      </c>
      <c r="J222" s="332">
        <v>312120</v>
      </c>
      <c r="K222" t="b">
        <f t="shared" si="11"/>
        <v>1</v>
      </c>
    </row>
    <row r="223" spans="1:11">
      <c r="A223">
        <v>221</v>
      </c>
      <c r="B223" s="328">
        <v>312130</v>
      </c>
      <c r="C223" s="329">
        <v>16482</v>
      </c>
      <c r="D223" t="b">
        <f t="shared" si="9"/>
        <v>1</v>
      </c>
      <c r="E223" s="396">
        <v>312130</v>
      </c>
      <c r="F223" s="398">
        <v>16249.000000000004</v>
      </c>
      <c r="H223" s="385">
        <f t="shared" si="10"/>
        <v>1.014339343959628</v>
      </c>
      <c r="J223" s="332">
        <v>312130</v>
      </c>
      <c r="K223" t="b">
        <f t="shared" si="11"/>
        <v>1</v>
      </c>
    </row>
    <row r="224" spans="1:11">
      <c r="A224">
        <v>222</v>
      </c>
      <c r="B224" s="328">
        <v>312140</v>
      </c>
      <c r="C224" s="329">
        <v>14414</v>
      </c>
      <c r="D224" t="b">
        <f t="shared" si="9"/>
        <v>1</v>
      </c>
      <c r="E224" s="396">
        <v>312140</v>
      </c>
      <c r="F224" s="398">
        <v>13833</v>
      </c>
      <c r="H224" s="385">
        <f t="shared" si="10"/>
        <v>1.04200101207258</v>
      </c>
      <c r="J224" s="332">
        <v>312140</v>
      </c>
      <c r="K224" t="b">
        <f t="shared" si="11"/>
        <v>1</v>
      </c>
    </row>
    <row r="225" spans="1:11">
      <c r="A225">
        <v>223</v>
      </c>
      <c r="B225" s="328">
        <v>312200</v>
      </c>
      <c r="C225" s="329">
        <v>70377</v>
      </c>
      <c r="D225" t="b">
        <f t="shared" si="9"/>
        <v>1</v>
      </c>
      <c r="E225" s="396">
        <v>312200</v>
      </c>
      <c r="F225" s="398">
        <v>66426.680203449097</v>
      </c>
      <c r="H225" s="385">
        <f t="shared" si="10"/>
        <v>1.0594688728151402</v>
      </c>
      <c r="J225" s="332">
        <v>312200</v>
      </c>
      <c r="K225" t="b">
        <f t="shared" si="11"/>
        <v>1</v>
      </c>
    </row>
    <row r="226" spans="1:11">
      <c r="A226">
        <v>224</v>
      </c>
      <c r="B226" s="328">
        <v>313100</v>
      </c>
      <c r="C226" s="329">
        <v>8104</v>
      </c>
      <c r="D226" t="b">
        <f t="shared" si="9"/>
        <v>1</v>
      </c>
      <c r="E226" s="396">
        <v>313100</v>
      </c>
      <c r="F226" s="398">
        <v>8014.5562117470199</v>
      </c>
      <c r="H226" s="385">
        <f t="shared" si="10"/>
        <v>1.0111601673118071</v>
      </c>
      <c r="J226" s="332">
        <v>313100</v>
      </c>
      <c r="K226" t="b">
        <f t="shared" si="11"/>
        <v>1</v>
      </c>
    </row>
    <row r="227" spans="1:11">
      <c r="A227">
        <v>225</v>
      </c>
      <c r="B227" s="328">
        <v>313200</v>
      </c>
      <c r="C227" s="329">
        <v>15110</v>
      </c>
      <c r="D227" t="b">
        <f t="shared" si="9"/>
        <v>1</v>
      </c>
      <c r="E227" s="396">
        <v>313200</v>
      </c>
      <c r="F227" s="398">
        <v>15093.988915327038</v>
      </c>
      <c r="H227" s="385">
        <f t="shared" si="10"/>
        <v>1.00106075900564</v>
      </c>
      <c r="J227" s="332">
        <v>313200</v>
      </c>
      <c r="K227" t="b">
        <f t="shared" si="11"/>
        <v>1</v>
      </c>
    </row>
    <row r="228" spans="1:11">
      <c r="A228">
        <v>226</v>
      </c>
      <c r="B228" s="328">
        <v>313300</v>
      </c>
      <c r="C228" s="329">
        <v>8148</v>
      </c>
      <c r="D228" t="b">
        <f t="shared" si="9"/>
        <v>1</v>
      </c>
      <c r="E228" s="396">
        <v>313300</v>
      </c>
      <c r="F228" s="398">
        <v>10801.650793650793</v>
      </c>
      <c r="H228" s="385">
        <f t="shared" si="10"/>
        <v>0.75432914428129738</v>
      </c>
      <c r="J228" s="332">
        <v>313300</v>
      </c>
      <c r="K228" t="b">
        <f t="shared" si="11"/>
        <v>1</v>
      </c>
    </row>
    <row r="229" spans="1:11">
      <c r="A229">
        <v>227</v>
      </c>
      <c r="B229" s="328">
        <v>314110</v>
      </c>
      <c r="C229" s="329">
        <v>9373</v>
      </c>
      <c r="D229" t="b">
        <f t="shared" si="9"/>
        <v>1</v>
      </c>
      <c r="E229" s="396">
        <v>314110</v>
      </c>
      <c r="F229" s="398">
        <v>9363.722008019744</v>
      </c>
      <c r="H229" s="385">
        <f t="shared" si="10"/>
        <v>1.0009908444497082</v>
      </c>
      <c r="J229" s="332">
        <v>314110</v>
      </c>
      <c r="K229" t="b">
        <f t="shared" si="11"/>
        <v>1</v>
      </c>
    </row>
    <row r="230" spans="1:11">
      <c r="A230">
        <v>228</v>
      </c>
      <c r="B230" s="328">
        <v>314120</v>
      </c>
      <c r="C230" s="329">
        <v>3549</v>
      </c>
      <c r="D230" t="b">
        <f t="shared" si="9"/>
        <v>1</v>
      </c>
      <c r="E230" s="396">
        <v>314120</v>
      </c>
      <c r="F230" s="398">
        <v>3495.7297974524968</v>
      </c>
      <c r="H230" s="385">
        <f t="shared" si="10"/>
        <v>1.0152386499054715</v>
      </c>
      <c r="J230" s="332">
        <v>314120</v>
      </c>
      <c r="K230" t="b">
        <f t="shared" si="11"/>
        <v>1</v>
      </c>
    </row>
    <row r="231" spans="1:11">
      <c r="A231">
        <v>229</v>
      </c>
      <c r="B231" s="328">
        <v>314900</v>
      </c>
      <c r="C231" s="329">
        <v>9665</v>
      </c>
      <c r="D231" t="b">
        <f t="shared" si="9"/>
        <v>1</v>
      </c>
      <c r="E231" s="396">
        <v>314900</v>
      </c>
      <c r="F231" s="398">
        <v>9810.9999999999964</v>
      </c>
      <c r="H231" s="385">
        <f t="shared" si="10"/>
        <v>0.98511874426663981</v>
      </c>
      <c r="J231" s="332">
        <v>314900</v>
      </c>
      <c r="K231" t="b">
        <f t="shared" si="11"/>
        <v>1</v>
      </c>
    </row>
    <row r="232" spans="1:11">
      <c r="A232">
        <v>230</v>
      </c>
      <c r="B232" s="328">
        <v>315000</v>
      </c>
      <c r="C232" s="329">
        <v>24868</v>
      </c>
      <c r="D232" t="b">
        <f t="shared" si="9"/>
        <v>1</v>
      </c>
      <c r="E232" s="396">
        <v>315000</v>
      </c>
      <c r="F232" s="398">
        <v>27993.348612558017</v>
      </c>
      <c r="H232" s="385">
        <f t="shared" si="10"/>
        <v>0.88835388520986147</v>
      </c>
      <c r="J232" s="332">
        <v>315000</v>
      </c>
      <c r="K232" t="b">
        <f t="shared" si="11"/>
        <v>1</v>
      </c>
    </row>
    <row r="233" spans="1:11">
      <c r="A233">
        <v>231</v>
      </c>
      <c r="B233" s="328">
        <v>316000</v>
      </c>
      <c r="C233" s="329">
        <v>7681</v>
      </c>
      <c r="D233" t="b">
        <f t="shared" si="9"/>
        <v>1</v>
      </c>
      <c r="E233" s="396">
        <v>316000</v>
      </c>
      <c r="F233" s="398">
        <v>9586.5590240401871</v>
      </c>
      <c r="H233" s="385">
        <f t="shared" si="10"/>
        <v>0.80122596447154582</v>
      </c>
      <c r="J233" s="332">
        <v>316000</v>
      </c>
      <c r="K233" t="b">
        <f t="shared" si="11"/>
        <v>1</v>
      </c>
    </row>
    <row r="234" spans="1:11">
      <c r="A234">
        <v>232</v>
      </c>
      <c r="B234" s="328">
        <v>322110</v>
      </c>
      <c r="C234" s="329">
        <v>5473</v>
      </c>
      <c r="D234" t="b">
        <f t="shared" si="9"/>
        <v>1</v>
      </c>
      <c r="E234" s="396">
        <v>322110</v>
      </c>
      <c r="F234" s="398">
        <v>5530.6391569824655</v>
      </c>
      <c r="H234" s="385">
        <f t="shared" si="10"/>
        <v>0.98957821052026229</v>
      </c>
      <c r="J234" s="332">
        <v>322110</v>
      </c>
      <c r="K234" t="b">
        <f t="shared" si="11"/>
        <v>1</v>
      </c>
    </row>
    <row r="235" spans="1:11">
      <c r="A235">
        <v>233</v>
      </c>
      <c r="B235" s="328">
        <v>322120</v>
      </c>
      <c r="C235" s="329">
        <v>48412</v>
      </c>
      <c r="D235" t="b">
        <f t="shared" si="9"/>
        <v>1</v>
      </c>
      <c r="E235" s="396">
        <v>322120</v>
      </c>
      <c r="F235" s="398">
        <v>47989.042899024731</v>
      </c>
      <c r="H235" s="385">
        <f t="shared" si="10"/>
        <v>1.0088136181808256</v>
      </c>
      <c r="J235" s="332">
        <v>322120</v>
      </c>
      <c r="K235" t="b">
        <f t="shared" si="11"/>
        <v>1</v>
      </c>
    </row>
    <row r="236" spans="1:11">
      <c r="A236">
        <v>234</v>
      </c>
      <c r="B236" s="328">
        <v>322130</v>
      </c>
      <c r="C236" s="329">
        <v>29605</v>
      </c>
      <c r="D236" t="b">
        <f t="shared" si="9"/>
        <v>1</v>
      </c>
      <c r="E236" s="396">
        <v>322130</v>
      </c>
      <c r="F236" s="398">
        <v>29191.301245663835</v>
      </c>
      <c r="H236" s="385">
        <f t="shared" si="10"/>
        <v>1.0141719874305917</v>
      </c>
      <c r="J236" s="332">
        <v>322130</v>
      </c>
      <c r="K236" t="b">
        <f t="shared" si="11"/>
        <v>1</v>
      </c>
    </row>
    <row r="237" spans="1:11">
      <c r="A237">
        <v>235</v>
      </c>
      <c r="B237" s="328">
        <v>322210</v>
      </c>
      <c r="C237" s="329">
        <v>56393</v>
      </c>
      <c r="D237" t="b">
        <f t="shared" si="9"/>
        <v>1</v>
      </c>
      <c r="E237" s="396">
        <v>322210</v>
      </c>
      <c r="F237" s="398">
        <v>56502.000000000029</v>
      </c>
      <c r="H237" s="385">
        <f t="shared" si="10"/>
        <v>0.99807086474814999</v>
      </c>
      <c r="J237" s="332">
        <v>322210</v>
      </c>
      <c r="K237" t="b">
        <f t="shared" si="11"/>
        <v>1</v>
      </c>
    </row>
    <row r="238" spans="1:11">
      <c r="A238">
        <v>236</v>
      </c>
      <c r="B238" s="328">
        <v>322220</v>
      </c>
      <c r="C238" s="329">
        <v>21315</v>
      </c>
      <c r="D238" t="b">
        <f t="shared" si="9"/>
        <v>1</v>
      </c>
      <c r="E238" s="396">
        <v>322220</v>
      </c>
      <c r="F238" s="398">
        <v>21700.020649106307</v>
      </c>
      <c r="H238" s="385">
        <f t="shared" si="10"/>
        <v>0.98225712982802327</v>
      </c>
      <c r="J238" s="332">
        <v>322220</v>
      </c>
      <c r="K238" t="b">
        <f t="shared" si="11"/>
        <v>1</v>
      </c>
    </row>
    <row r="239" spans="1:11">
      <c r="A239">
        <v>237</v>
      </c>
      <c r="B239" s="328">
        <v>322230</v>
      </c>
      <c r="C239" s="329">
        <v>6634</v>
      </c>
      <c r="D239" t="b">
        <f t="shared" si="9"/>
        <v>1</v>
      </c>
      <c r="E239" s="396">
        <v>322230</v>
      </c>
      <c r="F239" s="398">
        <v>6567.8397698209765</v>
      </c>
      <c r="H239" s="385">
        <f t="shared" si="10"/>
        <v>1.0100733623988556</v>
      </c>
      <c r="J239" s="332">
        <v>322230</v>
      </c>
      <c r="K239" t="b">
        <f t="shared" si="11"/>
        <v>1</v>
      </c>
    </row>
    <row r="240" spans="1:11">
      <c r="A240">
        <v>238</v>
      </c>
      <c r="B240" s="328">
        <v>322291</v>
      </c>
      <c r="C240" s="329">
        <v>11849</v>
      </c>
      <c r="D240" t="b">
        <f t="shared" si="9"/>
        <v>1</v>
      </c>
      <c r="E240" s="396">
        <v>322291</v>
      </c>
      <c r="F240" s="398">
        <v>11954.83571915474</v>
      </c>
      <c r="H240" s="385">
        <f t="shared" si="10"/>
        <v>0.99114703692789652</v>
      </c>
      <c r="J240" s="332">
        <v>322291</v>
      </c>
      <c r="K240" t="b">
        <f t="shared" si="11"/>
        <v>1</v>
      </c>
    </row>
    <row r="241" spans="1:11">
      <c r="A241">
        <v>239</v>
      </c>
      <c r="B241" s="328">
        <v>322299</v>
      </c>
      <c r="C241" s="329">
        <v>4898</v>
      </c>
      <c r="D241" t="b">
        <f t="shared" si="9"/>
        <v>1</v>
      </c>
      <c r="E241" s="396">
        <v>322299</v>
      </c>
      <c r="F241" s="398">
        <v>5172.9999999999964</v>
      </c>
      <c r="H241" s="385">
        <f t="shared" si="10"/>
        <v>0.94683935820607068</v>
      </c>
      <c r="J241" s="332">
        <v>322299</v>
      </c>
      <c r="K241" t="b">
        <f t="shared" si="11"/>
        <v>1</v>
      </c>
    </row>
    <row r="242" spans="1:11">
      <c r="A242">
        <v>240</v>
      </c>
      <c r="B242" s="328">
        <v>323110</v>
      </c>
      <c r="C242" s="329">
        <v>79854</v>
      </c>
      <c r="D242" t="b">
        <f t="shared" si="9"/>
        <v>1</v>
      </c>
      <c r="E242" s="396">
        <v>323110</v>
      </c>
      <c r="F242" s="398">
        <v>80280</v>
      </c>
      <c r="H242" s="385">
        <f t="shared" si="10"/>
        <v>0.99469357249626311</v>
      </c>
      <c r="J242" s="332">
        <v>323110</v>
      </c>
      <c r="K242" t="b">
        <f t="shared" si="11"/>
        <v>1</v>
      </c>
    </row>
    <row r="243" spans="1:11">
      <c r="A243">
        <v>241</v>
      </c>
      <c r="B243" s="328">
        <v>323120</v>
      </c>
      <c r="C243" s="329">
        <v>3778</v>
      </c>
      <c r="D243" t="b">
        <f t="shared" si="9"/>
        <v>1</v>
      </c>
      <c r="E243" s="396">
        <v>323120</v>
      </c>
      <c r="F243" s="398">
        <v>3760.6501614639401</v>
      </c>
      <c r="H243" s="385">
        <f t="shared" si="10"/>
        <v>1.0046135210112992</v>
      </c>
      <c r="J243" s="332">
        <v>323120</v>
      </c>
      <c r="K243" t="b">
        <f t="shared" si="11"/>
        <v>1</v>
      </c>
    </row>
    <row r="244" spans="1:11">
      <c r="A244">
        <v>242</v>
      </c>
      <c r="B244" s="328">
        <v>324110</v>
      </c>
      <c r="C244" s="329">
        <v>776775</v>
      </c>
      <c r="D244" t="b">
        <f t="shared" si="9"/>
        <v>1</v>
      </c>
      <c r="E244" s="396">
        <v>324110</v>
      </c>
      <c r="F244" s="398">
        <v>786475.22675646679</v>
      </c>
      <c r="H244" s="385">
        <f t="shared" si="10"/>
        <v>0.9876662017741209</v>
      </c>
      <c r="J244" s="332">
        <v>324110</v>
      </c>
      <c r="K244" t="b">
        <f t="shared" si="11"/>
        <v>1</v>
      </c>
    </row>
    <row r="245" spans="1:11">
      <c r="A245">
        <v>243</v>
      </c>
      <c r="B245" s="328">
        <v>324121</v>
      </c>
      <c r="C245" s="329">
        <v>13025</v>
      </c>
      <c r="D245" t="b">
        <f t="shared" si="9"/>
        <v>1</v>
      </c>
      <c r="E245" s="396">
        <v>324121</v>
      </c>
      <c r="F245" s="398">
        <v>13270.636811832377</v>
      </c>
      <c r="H245" s="385">
        <f t="shared" si="10"/>
        <v>0.98149020161463829</v>
      </c>
      <c r="J245" s="332">
        <v>324121</v>
      </c>
      <c r="K245" t="b">
        <f t="shared" si="11"/>
        <v>1</v>
      </c>
    </row>
    <row r="246" spans="1:11">
      <c r="A246">
        <v>244</v>
      </c>
      <c r="B246" s="328">
        <v>324122</v>
      </c>
      <c r="C246" s="329">
        <v>10627</v>
      </c>
      <c r="D246" t="b">
        <f t="shared" si="9"/>
        <v>1</v>
      </c>
      <c r="E246" s="396">
        <v>324122</v>
      </c>
      <c r="F246" s="398">
        <v>10347.284637473074</v>
      </c>
      <c r="H246" s="385">
        <f t="shared" si="10"/>
        <v>1.0270327310330216</v>
      </c>
      <c r="J246" s="332">
        <v>324122</v>
      </c>
      <c r="K246" t="b">
        <f t="shared" si="11"/>
        <v>1</v>
      </c>
    </row>
    <row r="247" spans="1:11">
      <c r="A247">
        <v>245</v>
      </c>
      <c r="B247" s="328">
        <v>324190</v>
      </c>
      <c r="C247" s="329">
        <v>23335</v>
      </c>
      <c r="D247" t="b">
        <f t="shared" si="9"/>
        <v>1</v>
      </c>
      <c r="E247" s="396">
        <v>324190</v>
      </c>
      <c r="F247" s="398">
        <v>23127.230285674377</v>
      </c>
      <c r="H247" s="385">
        <f t="shared" si="10"/>
        <v>1.0089837698574013</v>
      </c>
      <c r="J247" s="332">
        <v>324190</v>
      </c>
      <c r="K247" t="b">
        <f t="shared" si="11"/>
        <v>1</v>
      </c>
    </row>
    <row r="248" spans="1:11">
      <c r="A248">
        <v>246</v>
      </c>
      <c r="B248" s="328">
        <v>325110</v>
      </c>
      <c r="C248" s="329">
        <v>80747</v>
      </c>
      <c r="D248" t="b">
        <f t="shared" si="9"/>
        <v>1</v>
      </c>
      <c r="E248" s="396">
        <v>325110</v>
      </c>
      <c r="F248" s="398">
        <v>82770.083491510755</v>
      </c>
      <c r="H248" s="385">
        <f t="shared" si="10"/>
        <v>0.97555779327299763</v>
      </c>
      <c r="J248" s="332">
        <v>325110</v>
      </c>
      <c r="K248" t="b">
        <f t="shared" si="11"/>
        <v>1</v>
      </c>
    </row>
    <row r="249" spans="1:11">
      <c r="A249">
        <v>247</v>
      </c>
      <c r="B249" s="328">
        <v>325120</v>
      </c>
      <c r="C249" s="329">
        <v>7461</v>
      </c>
      <c r="D249" t="b">
        <f t="shared" si="9"/>
        <v>1</v>
      </c>
      <c r="E249" s="396">
        <v>325120</v>
      </c>
      <c r="F249" s="398">
        <v>7447.1766990291262</v>
      </c>
      <c r="H249" s="385">
        <f t="shared" si="10"/>
        <v>1.0018561800705865</v>
      </c>
      <c r="J249" s="332">
        <v>325120</v>
      </c>
      <c r="K249" t="b">
        <f t="shared" si="11"/>
        <v>1</v>
      </c>
    </row>
    <row r="250" spans="1:11">
      <c r="A250">
        <v>248</v>
      </c>
      <c r="B250" s="328">
        <v>325130</v>
      </c>
      <c r="C250" s="329">
        <v>8955</v>
      </c>
      <c r="D250" t="b">
        <f t="shared" si="9"/>
        <v>1</v>
      </c>
      <c r="E250" s="396">
        <v>325130</v>
      </c>
      <c r="F250" s="398">
        <v>9374.1563039723587</v>
      </c>
      <c r="H250" s="385">
        <f t="shared" si="10"/>
        <v>0.9552859702376908</v>
      </c>
      <c r="J250" s="332">
        <v>325130</v>
      </c>
      <c r="K250" t="b">
        <f t="shared" si="11"/>
        <v>1</v>
      </c>
    </row>
    <row r="251" spans="1:11">
      <c r="A251">
        <v>249</v>
      </c>
      <c r="B251" s="328">
        <v>325180</v>
      </c>
      <c r="C251" s="329">
        <v>35837</v>
      </c>
      <c r="D251" t="b">
        <f t="shared" si="9"/>
        <v>1</v>
      </c>
      <c r="E251" s="396">
        <v>325180</v>
      </c>
      <c r="F251" s="398">
        <v>33630.281334265463</v>
      </c>
      <c r="H251" s="385">
        <f t="shared" si="10"/>
        <v>1.0656170147314867</v>
      </c>
      <c r="J251" s="332">
        <v>325180</v>
      </c>
      <c r="K251" t="b">
        <f t="shared" si="11"/>
        <v>1</v>
      </c>
    </row>
    <row r="252" spans="1:11">
      <c r="A252">
        <v>250</v>
      </c>
      <c r="B252" s="328">
        <v>325190</v>
      </c>
      <c r="C252" s="329">
        <v>143101</v>
      </c>
      <c r="D252" t="b">
        <f t="shared" si="9"/>
        <v>1</v>
      </c>
      <c r="E252" s="396">
        <v>325190</v>
      </c>
      <c r="F252" s="398">
        <v>142503.99999999994</v>
      </c>
      <c r="H252" s="385">
        <f t="shared" si="10"/>
        <v>1.0041893560882507</v>
      </c>
      <c r="J252" s="332">
        <v>325190</v>
      </c>
      <c r="K252" t="b">
        <f t="shared" si="11"/>
        <v>1</v>
      </c>
    </row>
    <row r="253" spans="1:11">
      <c r="A253">
        <v>251</v>
      </c>
      <c r="B253" s="328">
        <v>325211</v>
      </c>
      <c r="C253" s="329">
        <v>93951</v>
      </c>
      <c r="D253" t="b">
        <f t="shared" si="9"/>
        <v>1</v>
      </c>
      <c r="E253" s="396">
        <v>325211</v>
      </c>
      <c r="F253" s="398">
        <v>93130.694914652748</v>
      </c>
      <c r="H253" s="385">
        <f t="shared" si="10"/>
        <v>1.008808106565714</v>
      </c>
      <c r="J253" s="332">
        <v>325211</v>
      </c>
      <c r="K253" t="b">
        <f t="shared" si="11"/>
        <v>1</v>
      </c>
    </row>
    <row r="254" spans="1:11">
      <c r="A254">
        <v>252</v>
      </c>
      <c r="B254" s="328" t="s">
        <v>396</v>
      </c>
      <c r="C254" s="329">
        <v>17357</v>
      </c>
      <c r="D254" t="b">
        <f t="shared" si="9"/>
        <v>1</v>
      </c>
      <c r="E254" s="396" t="s">
        <v>396</v>
      </c>
      <c r="F254" s="398">
        <v>17126.92249622547</v>
      </c>
      <c r="H254" s="385">
        <f t="shared" si="10"/>
        <v>1.013433674603551</v>
      </c>
      <c r="J254" s="332" t="s">
        <v>396</v>
      </c>
      <c r="K254" t="b">
        <f t="shared" si="11"/>
        <v>1</v>
      </c>
    </row>
    <row r="255" spans="1:11">
      <c r="A255">
        <v>253</v>
      </c>
      <c r="B255" s="328">
        <v>325310</v>
      </c>
      <c r="C255" s="329">
        <v>27886</v>
      </c>
      <c r="D255" t="b">
        <f t="shared" si="9"/>
        <v>1</v>
      </c>
      <c r="E255" s="396">
        <v>325310</v>
      </c>
      <c r="F255" s="398">
        <v>27841.249473983502</v>
      </c>
      <c r="H255" s="385">
        <f t="shared" si="10"/>
        <v>1.001607346181008</v>
      </c>
      <c r="J255" s="332">
        <v>325310</v>
      </c>
      <c r="K255" t="b">
        <f t="shared" si="11"/>
        <v>1</v>
      </c>
    </row>
    <row r="256" spans="1:11">
      <c r="A256">
        <v>254</v>
      </c>
      <c r="B256" s="328">
        <v>325320</v>
      </c>
      <c r="C256" s="329">
        <v>17317</v>
      </c>
      <c r="D256" t="b">
        <f t="shared" si="9"/>
        <v>1</v>
      </c>
      <c r="E256" s="396">
        <v>325320</v>
      </c>
      <c r="F256" s="398">
        <v>17525.000000000007</v>
      </c>
      <c r="H256" s="385">
        <f t="shared" si="10"/>
        <v>0.98813124108416506</v>
      </c>
      <c r="J256" s="332">
        <v>325320</v>
      </c>
      <c r="K256" t="b">
        <f t="shared" si="11"/>
        <v>1</v>
      </c>
    </row>
    <row r="257" spans="1:11">
      <c r="A257">
        <v>255</v>
      </c>
      <c r="B257" s="328">
        <v>325411</v>
      </c>
      <c r="C257" s="329">
        <v>15244</v>
      </c>
      <c r="D257" t="b">
        <f t="shared" si="9"/>
        <v>1</v>
      </c>
      <c r="E257" s="396">
        <v>325411</v>
      </c>
      <c r="F257" s="398">
        <v>14903</v>
      </c>
      <c r="H257" s="385">
        <f t="shared" si="10"/>
        <v>1.022881299067302</v>
      </c>
      <c r="J257" s="332">
        <v>325411</v>
      </c>
      <c r="K257" t="b">
        <f t="shared" si="11"/>
        <v>1</v>
      </c>
    </row>
    <row r="258" spans="1:11">
      <c r="A258">
        <v>256</v>
      </c>
      <c r="B258" s="328">
        <v>325412</v>
      </c>
      <c r="C258" s="329">
        <v>157966</v>
      </c>
      <c r="D258" t="b">
        <f t="shared" si="9"/>
        <v>1</v>
      </c>
      <c r="E258" s="396">
        <v>325412</v>
      </c>
      <c r="F258" s="398">
        <v>155290.13840569026</v>
      </c>
      <c r="H258" s="385">
        <f t="shared" si="10"/>
        <v>1.017231368467965</v>
      </c>
      <c r="J258" s="332">
        <v>325412</v>
      </c>
      <c r="K258" t="b">
        <f t="shared" si="11"/>
        <v>1</v>
      </c>
    </row>
    <row r="259" spans="1:11">
      <c r="A259">
        <v>257</v>
      </c>
      <c r="B259" s="328">
        <v>325413</v>
      </c>
      <c r="C259" s="329">
        <v>15303</v>
      </c>
      <c r="D259" t="b">
        <f t="shared" si="9"/>
        <v>1</v>
      </c>
      <c r="E259" s="396">
        <v>325413</v>
      </c>
      <c r="F259" s="398">
        <v>15345.61695520534</v>
      </c>
      <c r="H259" s="385">
        <f t="shared" si="10"/>
        <v>0.997222858140553</v>
      </c>
      <c r="J259" s="332">
        <v>325413</v>
      </c>
      <c r="K259" t="b">
        <f t="shared" si="11"/>
        <v>1</v>
      </c>
    </row>
    <row r="260" spans="1:11">
      <c r="A260">
        <v>258</v>
      </c>
      <c r="B260" s="328">
        <v>325414</v>
      </c>
      <c r="C260" s="329">
        <v>27911</v>
      </c>
      <c r="D260" t="b">
        <f t="shared" ref="D260:D323" si="12">EXACT(B260,E260)</f>
        <v>1</v>
      </c>
      <c r="E260" s="396">
        <v>325414</v>
      </c>
      <c r="F260" s="398">
        <v>28148.999999999996</v>
      </c>
      <c r="H260" s="385">
        <f t="shared" ref="H260:H323" si="13">C260/F260</f>
        <v>0.99154499271732577</v>
      </c>
      <c r="J260" s="332">
        <v>325414</v>
      </c>
      <c r="K260" t="b">
        <f t="shared" ref="K260:K323" si="14">EXACT(B260,J260)</f>
        <v>1</v>
      </c>
    </row>
    <row r="261" spans="1:11">
      <c r="A261">
        <v>259</v>
      </c>
      <c r="B261" s="328">
        <v>325510</v>
      </c>
      <c r="C261" s="329">
        <v>26258</v>
      </c>
      <c r="D261" t="b">
        <f t="shared" si="12"/>
        <v>1</v>
      </c>
      <c r="E261" s="396">
        <v>325510</v>
      </c>
      <c r="F261" s="398">
        <v>26216.262558259965</v>
      </c>
      <c r="H261" s="385">
        <f t="shared" si="13"/>
        <v>1.0015920439325507</v>
      </c>
      <c r="J261" s="332">
        <v>325510</v>
      </c>
      <c r="K261" t="b">
        <f t="shared" si="14"/>
        <v>1</v>
      </c>
    </row>
    <row r="262" spans="1:11">
      <c r="A262">
        <v>260</v>
      </c>
      <c r="B262" s="328">
        <v>325520</v>
      </c>
      <c r="C262" s="329">
        <v>11481</v>
      </c>
      <c r="D262" t="b">
        <f t="shared" si="12"/>
        <v>1</v>
      </c>
      <c r="E262" s="396">
        <v>325520</v>
      </c>
      <c r="F262" s="398">
        <v>11383.430741132366</v>
      </c>
      <c r="H262" s="385">
        <f t="shared" si="13"/>
        <v>1.0085711646239548</v>
      </c>
      <c r="J262" s="332">
        <v>325520</v>
      </c>
      <c r="K262" t="b">
        <f t="shared" si="14"/>
        <v>1</v>
      </c>
    </row>
    <row r="263" spans="1:11">
      <c r="A263">
        <v>261</v>
      </c>
      <c r="B263" s="328">
        <v>325610</v>
      </c>
      <c r="C263" s="329">
        <v>41006</v>
      </c>
      <c r="D263" t="b">
        <f t="shared" si="12"/>
        <v>1</v>
      </c>
      <c r="E263" s="396">
        <v>325610</v>
      </c>
      <c r="F263" s="398">
        <v>47430.037920358722</v>
      </c>
      <c r="H263" s="385">
        <f t="shared" si="13"/>
        <v>0.86455760522170511</v>
      </c>
      <c r="J263" s="332">
        <v>325610</v>
      </c>
      <c r="K263" t="b">
        <f t="shared" si="14"/>
        <v>1</v>
      </c>
    </row>
    <row r="264" spans="1:11">
      <c r="A264">
        <v>262</v>
      </c>
      <c r="B264" s="328">
        <v>325620</v>
      </c>
      <c r="C264" s="329">
        <v>38495</v>
      </c>
      <c r="D264" t="b">
        <f t="shared" si="12"/>
        <v>1</v>
      </c>
      <c r="E264" s="396">
        <v>325620</v>
      </c>
      <c r="F264" s="398">
        <v>35240.999999999985</v>
      </c>
      <c r="H264" s="385">
        <f t="shared" si="13"/>
        <v>1.0923356317925148</v>
      </c>
      <c r="J264" s="332">
        <v>325620</v>
      </c>
      <c r="K264" t="b">
        <f t="shared" si="14"/>
        <v>1</v>
      </c>
    </row>
    <row r="265" spans="1:11">
      <c r="A265">
        <v>263</v>
      </c>
      <c r="B265" s="328">
        <v>325910</v>
      </c>
      <c r="C265" s="329">
        <v>5044</v>
      </c>
      <c r="D265" t="b">
        <f t="shared" si="12"/>
        <v>1</v>
      </c>
      <c r="E265" s="396">
        <v>325910</v>
      </c>
      <c r="F265" s="398">
        <v>5174.2064902852408</v>
      </c>
      <c r="H265" s="385">
        <f t="shared" si="13"/>
        <v>0.97483546693976975</v>
      </c>
      <c r="J265" s="332">
        <v>325910</v>
      </c>
      <c r="K265" t="b">
        <f t="shared" si="14"/>
        <v>1</v>
      </c>
    </row>
    <row r="266" spans="1:11">
      <c r="A266">
        <v>264</v>
      </c>
      <c r="B266" s="328" t="s">
        <v>409</v>
      </c>
      <c r="C266" s="329">
        <v>42665</v>
      </c>
      <c r="D266" t="b">
        <f t="shared" si="12"/>
        <v>1</v>
      </c>
      <c r="E266" s="396" t="s">
        <v>409</v>
      </c>
      <c r="F266" s="398">
        <v>40403.033722239285</v>
      </c>
      <c r="H266" s="385">
        <f t="shared" si="13"/>
        <v>1.0559850602633249</v>
      </c>
      <c r="J266" s="332" t="s">
        <v>409</v>
      </c>
      <c r="K266" t="b">
        <f t="shared" si="14"/>
        <v>1</v>
      </c>
    </row>
    <row r="267" spans="1:11">
      <c r="A267">
        <v>265</v>
      </c>
      <c r="B267" s="328">
        <v>326110</v>
      </c>
      <c r="C267" s="329">
        <v>41137</v>
      </c>
      <c r="D267" t="b">
        <f t="shared" si="12"/>
        <v>1</v>
      </c>
      <c r="E267" s="396">
        <v>326110</v>
      </c>
      <c r="F267" s="398">
        <v>41749.999999999985</v>
      </c>
      <c r="H267" s="385">
        <f t="shared" si="13"/>
        <v>0.98531736526946145</v>
      </c>
      <c r="J267" s="332">
        <v>326110</v>
      </c>
      <c r="K267" t="b">
        <f t="shared" si="14"/>
        <v>1</v>
      </c>
    </row>
    <row r="268" spans="1:11">
      <c r="A268">
        <v>266</v>
      </c>
      <c r="B268" s="328">
        <v>326120</v>
      </c>
      <c r="C268" s="329">
        <v>16723</v>
      </c>
      <c r="D268" t="b">
        <f t="shared" si="12"/>
        <v>1</v>
      </c>
      <c r="E268" s="396">
        <v>326120</v>
      </c>
      <c r="F268" s="398">
        <v>16785.566074664726</v>
      </c>
      <c r="H268" s="385">
        <f t="shared" si="13"/>
        <v>0.99627262647047932</v>
      </c>
      <c r="J268" s="332">
        <v>326120</v>
      </c>
      <c r="K268" t="b">
        <f t="shared" si="14"/>
        <v>1</v>
      </c>
    </row>
    <row r="269" spans="1:11">
      <c r="A269">
        <v>267</v>
      </c>
      <c r="B269" s="328">
        <v>326130</v>
      </c>
      <c r="C269" s="329">
        <v>3562</v>
      </c>
      <c r="D269" t="b">
        <f t="shared" si="12"/>
        <v>1</v>
      </c>
      <c r="E269" s="396">
        <v>326130</v>
      </c>
      <c r="F269" s="398">
        <v>3377.8135911899008</v>
      </c>
      <c r="H269" s="385">
        <f t="shared" si="13"/>
        <v>1.0545282928846338</v>
      </c>
      <c r="J269" s="332">
        <v>326130</v>
      </c>
      <c r="K269" t="b">
        <f t="shared" si="14"/>
        <v>1</v>
      </c>
    </row>
    <row r="270" spans="1:11">
      <c r="A270">
        <v>268</v>
      </c>
      <c r="B270" s="328">
        <v>326140</v>
      </c>
      <c r="C270" s="329">
        <v>8372</v>
      </c>
      <c r="D270" t="b">
        <f t="shared" si="12"/>
        <v>1</v>
      </c>
      <c r="E270" s="396">
        <v>326140</v>
      </c>
      <c r="F270" s="398">
        <v>8790.3258934331025</v>
      </c>
      <c r="H270" s="385">
        <f t="shared" si="13"/>
        <v>0.95241065024157789</v>
      </c>
      <c r="J270" s="332">
        <v>326140</v>
      </c>
      <c r="K270" t="b">
        <f t="shared" si="14"/>
        <v>1</v>
      </c>
    </row>
    <row r="271" spans="1:11">
      <c r="A271">
        <v>269</v>
      </c>
      <c r="B271" s="328">
        <v>326150</v>
      </c>
      <c r="C271" s="329">
        <v>9921</v>
      </c>
      <c r="D271" t="b">
        <f t="shared" si="12"/>
        <v>1</v>
      </c>
      <c r="E271" s="396">
        <v>326150</v>
      </c>
      <c r="F271" s="398">
        <v>9906.971131879538</v>
      </c>
      <c r="H271" s="385">
        <f t="shared" si="13"/>
        <v>1.0014160602603674</v>
      </c>
      <c r="J271" s="332">
        <v>326150</v>
      </c>
      <c r="K271" t="b">
        <f t="shared" si="14"/>
        <v>1</v>
      </c>
    </row>
    <row r="272" spans="1:11">
      <c r="A272">
        <v>270</v>
      </c>
      <c r="B272" s="328">
        <v>326160</v>
      </c>
      <c r="C272" s="329">
        <v>12366</v>
      </c>
      <c r="D272" t="b">
        <f t="shared" si="12"/>
        <v>1</v>
      </c>
      <c r="E272" s="396">
        <v>326160</v>
      </c>
      <c r="F272" s="398">
        <v>12558.818672969774</v>
      </c>
      <c r="H272" s="385">
        <f t="shared" si="13"/>
        <v>0.98464675078200026</v>
      </c>
      <c r="J272" s="332">
        <v>326160</v>
      </c>
      <c r="K272" t="b">
        <f t="shared" si="14"/>
        <v>1</v>
      </c>
    </row>
    <row r="273" spans="1:11">
      <c r="A273">
        <v>271</v>
      </c>
      <c r="B273" s="328">
        <v>326190</v>
      </c>
      <c r="C273" s="329">
        <v>87715</v>
      </c>
      <c r="D273" t="b">
        <f t="shared" si="12"/>
        <v>1</v>
      </c>
      <c r="E273" s="396">
        <v>326190</v>
      </c>
      <c r="F273" s="398">
        <v>87844.888321663064</v>
      </c>
      <c r="H273" s="385">
        <f t="shared" si="13"/>
        <v>0.99852139009856267</v>
      </c>
      <c r="J273" s="332">
        <v>326190</v>
      </c>
      <c r="K273" t="b">
        <f t="shared" si="14"/>
        <v>1</v>
      </c>
    </row>
    <row r="274" spans="1:11">
      <c r="A274">
        <v>272</v>
      </c>
      <c r="B274" s="328">
        <v>326210</v>
      </c>
      <c r="C274" s="329">
        <v>19562</v>
      </c>
      <c r="D274" t="b">
        <f t="shared" si="12"/>
        <v>1</v>
      </c>
      <c r="E274" s="396">
        <v>326210</v>
      </c>
      <c r="F274" s="398">
        <v>20278.860930128063</v>
      </c>
      <c r="H274" s="385">
        <f t="shared" si="13"/>
        <v>0.96464984238522833</v>
      </c>
      <c r="J274" s="332">
        <v>326210</v>
      </c>
      <c r="K274" t="b">
        <f t="shared" si="14"/>
        <v>1</v>
      </c>
    </row>
    <row r="275" spans="1:11">
      <c r="A275">
        <v>273</v>
      </c>
      <c r="B275" s="328">
        <v>326220</v>
      </c>
      <c r="C275" s="329">
        <v>5194</v>
      </c>
      <c r="D275" t="b">
        <f t="shared" si="12"/>
        <v>1</v>
      </c>
      <c r="E275" s="396">
        <v>326220</v>
      </c>
      <c r="F275" s="398">
        <v>5327.6984489051065</v>
      </c>
      <c r="H275" s="385">
        <f t="shared" si="13"/>
        <v>0.97490502696664771</v>
      </c>
      <c r="J275" s="332">
        <v>326220</v>
      </c>
      <c r="K275" t="b">
        <f t="shared" si="14"/>
        <v>1</v>
      </c>
    </row>
    <row r="276" spans="1:11">
      <c r="A276">
        <v>274</v>
      </c>
      <c r="B276" s="328">
        <v>326290</v>
      </c>
      <c r="C276" s="329">
        <v>17847</v>
      </c>
      <c r="D276" t="b">
        <f t="shared" si="12"/>
        <v>1</v>
      </c>
      <c r="E276" s="396">
        <v>326290</v>
      </c>
      <c r="F276" s="398">
        <v>17902.508644222027</v>
      </c>
      <c r="H276" s="385">
        <f t="shared" si="13"/>
        <v>0.99689939296636276</v>
      </c>
      <c r="J276" s="332">
        <v>326290</v>
      </c>
      <c r="K276" t="b">
        <f t="shared" si="14"/>
        <v>1</v>
      </c>
    </row>
    <row r="277" spans="1:11">
      <c r="A277">
        <v>275</v>
      </c>
      <c r="B277" s="328">
        <v>420000</v>
      </c>
      <c r="C277" s="329">
        <v>1506759</v>
      </c>
      <c r="D277" t="b">
        <f t="shared" si="12"/>
        <v>1</v>
      </c>
      <c r="E277" s="396">
        <v>420000</v>
      </c>
      <c r="F277" s="398">
        <v>1495016.2892583208</v>
      </c>
      <c r="H277" s="385">
        <f t="shared" si="13"/>
        <v>1.0078545704324766</v>
      </c>
      <c r="J277" s="332">
        <v>420000</v>
      </c>
      <c r="K277" t="b">
        <f t="shared" si="14"/>
        <v>1</v>
      </c>
    </row>
    <row r="278" spans="1:11">
      <c r="A278">
        <v>276</v>
      </c>
      <c r="B278" s="328">
        <v>441000</v>
      </c>
      <c r="C278" s="329">
        <v>247851</v>
      </c>
      <c r="D278" t="b">
        <f t="shared" si="12"/>
        <v>1</v>
      </c>
      <c r="E278" s="396">
        <v>441000</v>
      </c>
      <c r="F278" s="398">
        <v>248140.84171906288</v>
      </c>
      <c r="H278" s="385">
        <f t="shared" si="13"/>
        <v>0.99883194674018627</v>
      </c>
      <c r="J278" s="332">
        <v>441000</v>
      </c>
      <c r="K278" t="b">
        <f t="shared" si="14"/>
        <v>1</v>
      </c>
    </row>
    <row r="279" spans="1:11">
      <c r="A279">
        <v>277</v>
      </c>
      <c r="B279" s="328">
        <v>445000</v>
      </c>
      <c r="C279" s="329">
        <v>214848</v>
      </c>
      <c r="D279" t="b">
        <f t="shared" si="12"/>
        <v>1</v>
      </c>
      <c r="E279" s="396">
        <v>445000</v>
      </c>
      <c r="F279" s="398">
        <v>215492.22118686678</v>
      </c>
      <c r="H279" s="385">
        <f t="shared" si="13"/>
        <v>0.99701046662696868</v>
      </c>
      <c r="J279" s="332">
        <v>445000</v>
      </c>
      <c r="K279" t="b">
        <f t="shared" si="14"/>
        <v>1</v>
      </c>
    </row>
    <row r="280" spans="1:11">
      <c r="A280">
        <v>278</v>
      </c>
      <c r="B280" s="328">
        <v>452000</v>
      </c>
      <c r="C280" s="329">
        <v>220699</v>
      </c>
      <c r="D280" t="b">
        <f t="shared" si="12"/>
        <v>1</v>
      </c>
      <c r="E280" s="396">
        <v>452000</v>
      </c>
      <c r="F280" s="398">
        <v>217893.50498705529</v>
      </c>
      <c r="H280" s="385">
        <f t="shared" si="13"/>
        <v>1.0128755329954024</v>
      </c>
      <c r="J280" s="332">
        <v>452000</v>
      </c>
      <c r="K280" t="b">
        <f t="shared" si="14"/>
        <v>1</v>
      </c>
    </row>
    <row r="281" spans="1:11">
      <c r="A281">
        <v>279</v>
      </c>
      <c r="B281" s="328" t="s">
        <v>425</v>
      </c>
      <c r="C281" s="329">
        <v>829146</v>
      </c>
      <c r="D281" t="b">
        <f t="shared" si="12"/>
        <v>1</v>
      </c>
      <c r="E281" s="396" t="s">
        <v>425</v>
      </c>
      <c r="F281" s="398">
        <v>830827.84020406858</v>
      </c>
      <c r="H281" s="385">
        <f t="shared" si="13"/>
        <v>0.99797570552804837</v>
      </c>
      <c r="J281" s="332" t="s">
        <v>425</v>
      </c>
      <c r="K281" t="b">
        <f t="shared" si="14"/>
        <v>1</v>
      </c>
    </row>
    <row r="282" spans="1:11">
      <c r="A282">
        <v>280</v>
      </c>
      <c r="B282" s="328">
        <v>481000</v>
      </c>
      <c r="C282" s="329">
        <v>180959</v>
      </c>
      <c r="D282" t="b">
        <f t="shared" si="12"/>
        <v>1</v>
      </c>
      <c r="E282" s="396">
        <v>481000</v>
      </c>
      <c r="F282" s="398">
        <v>181411.02225042792</v>
      </c>
      <c r="H282" s="385">
        <f t="shared" si="13"/>
        <v>0.99750829776040884</v>
      </c>
      <c r="J282" s="332">
        <v>481000</v>
      </c>
      <c r="K282" t="b">
        <f t="shared" si="14"/>
        <v>1</v>
      </c>
    </row>
    <row r="283" spans="1:11">
      <c r="A283">
        <v>281</v>
      </c>
      <c r="B283" s="328">
        <v>482000</v>
      </c>
      <c r="C283" s="329">
        <v>81721</v>
      </c>
      <c r="D283" t="b">
        <f t="shared" si="12"/>
        <v>1</v>
      </c>
      <c r="E283" s="396">
        <v>482000</v>
      </c>
      <c r="F283" s="398">
        <v>81726.719131614649</v>
      </c>
      <c r="H283" s="385">
        <f t="shared" si="13"/>
        <v>0.99993002127486064</v>
      </c>
      <c r="J283" s="332">
        <v>482000</v>
      </c>
      <c r="K283" t="b">
        <f t="shared" si="14"/>
        <v>1</v>
      </c>
    </row>
    <row r="284" spans="1:11">
      <c r="A284">
        <v>282</v>
      </c>
      <c r="B284" s="328">
        <v>483000</v>
      </c>
      <c r="C284" s="329">
        <v>60617</v>
      </c>
      <c r="D284" t="b">
        <f t="shared" si="12"/>
        <v>1</v>
      </c>
      <c r="E284" s="396">
        <v>483000</v>
      </c>
      <c r="F284" s="398">
        <v>60540.23022967099</v>
      </c>
      <c r="H284" s="385">
        <f t="shared" si="13"/>
        <v>1.0012680785989378</v>
      </c>
      <c r="J284" s="332">
        <v>483000</v>
      </c>
      <c r="K284" t="b">
        <f t="shared" si="14"/>
        <v>1</v>
      </c>
    </row>
    <row r="285" spans="1:11">
      <c r="A285">
        <v>283</v>
      </c>
      <c r="B285" s="328">
        <v>484000</v>
      </c>
      <c r="C285" s="329">
        <v>309990</v>
      </c>
      <c r="D285" t="b">
        <f t="shared" si="12"/>
        <v>1</v>
      </c>
      <c r="E285" s="396">
        <v>484000</v>
      </c>
      <c r="F285" s="398">
        <v>310354.71183328098</v>
      </c>
      <c r="H285" s="385">
        <f t="shared" si="13"/>
        <v>0.99882485485357508</v>
      </c>
      <c r="J285" s="332">
        <v>484000</v>
      </c>
      <c r="K285" t="b">
        <f t="shared" si="14"/>
        <v>1</v>
      </c>
    </row>
    <row r="286" spans="1:11">
      <c r="A286">
        <v>284</v>
      </c>
      <c r="B286" s="328">
        <v>485000</v>
      </c>
      <c r="C286" s="329">
        <v>55129</v>
      </c>
      <c r="D286" t="b">
        <f t="shared" si="12"/>
        <v>1</v>
      </c>
      <c r="E286" s="396">
        <v>485000</v>
      </c>
      <c r="F286" s="398">
        <v>54075.759165457988</v>
      </c>
      <c r="H286" s="385">
        <f t="shared" si="13"/>
        <v>1.0194771345016047</v>
      </c>
      <c r="J286" s="332">
        <v>485000</v>
      </c>
      <c r="K286" t="b">
        <f t="shared" si="14"/>
        <v>1</v>
      </c>
    </row>
    <row r="287" spans="1:11">
      <c r="A287">
        <v>285</v>
      </c>
      <c r="B287" s="328">
        <v>486000</v>
      </c>
      <c r="C287" s="329">
        <v>29334</v>
      </c>
      <c r="D287" t="b">
        <f t="shared" si="12"/>
        <v>1</v>
      </c>
      <c r="E287" s="396">
        <v>486000</v>
      </c>
      <c r="F287" s="398">
        <v>29214.871097372499</v>
      </c>
      <c r="H287" s="385">
        <f t="shared" si="13"/>
        <v>1.0040776802413554</v>
      </c>
      <c r="J287" s="332">
        <v>486000</v>
      </c>
      <c r="K287" t="b">
        <f t="shared" si="14"/>
        <v>1</v>
      </c>
    </row>
    <row r="288" spans="1:11">
      <c r="A288">
        <v>286</v>
      </c>
      <c r="B288" s="328" t="s">
        <v>433</v>
      </c>
      <c r="C288" s="329">
        <v>111412</v>
      </c>
      <c r="D288" t="b">
        <f t="shared" si="12"/>
        <v>1</v>
      </c>
      <c r="E288" s="396" t="s">
        <v>433</v>
      </c>
      <c r="F288" s="398">
        <v>111242.65167187368</v>
      </c>
      <c r="H288" s="385">
        <f t="shared" si="13"/>
        <v>1.001522332716644</v>
      </c>
      <c r="J288" s="332" t="s">
        <v>433</v>
      </c>
      <c r="K288" t="b">
        <f t="shared" si="14"/>
        <v>1</v>
      </c>
    </row>
    <row r="289" spans="1:11">
      <c r="A289">
        <v>287</v>
      </c>
      <c r="B289" s="328">
        <v>492000</v>
      </c>
      <c r="C289" s="329">
        <v>90410</v>
      </c>
      <c r="D289" t="b">
        <f t="shared" si="12"/>
        <v>1</v>
      </c>
      <c r="E289" s="396">
        <v>492000</v>
      </c>
      <c r="F289" s="398">
        <v>90494.552262165584</v>
      </c>
      <c r="H289" s="385">
        <f t="shared" si="13"/>
        <v>0.9990656646167978</v>
      </c>
      <c r="J289" s="332">
        <v>492000</v>
      </c>
      <c r="K289" t="b">
        <f t="shared" si="14"/>
        <v>1</v>
      </c>
    </row>
    <row r="290" spans="1:11">
      <c r="A290">
        <v>288</v>
      </c>
      <c r="B290" s="328">
        <v>493000</v>
      </c>
      <c r="C290" s="329">
        <v>87527</v>
      </c>
      <c r="D290" t="b">
        <f t="shared" si="12"/>
        <v>1</v>
      </c>
      <c r="E290" s="396">
        <v>493000</v>
      </c>
      <c r="F290" s="398">
        <v>87459.46633835457</v>
      </c>
      <c r="H290" s="385">
        <f t="shared" si="13"/>
        <v>1.0007721709778581</v>
      </c>
      <c r="J290" s="332">
        <v>493000</v>
      </c>
      <c r="K290" t="b">
        <f t="shared" si="14"/>
        <v>1</v>
      </c>
    </row>
    <row r="291" spans="1:11">
      <c r="A291">
        <v>289</v>
      </c>
      <c r="B291" s="328">
        <v>511110</v>
      </c>
      <c r="C291" s="329">
        <v>31554</v>
      </c>
      <c r="D291" t="b">
        <f t="shared" si="12"/>
        <v>1</v>
      </c>
      <c r="E291" s="396">
        <v>511110</v>
      </c>
      <c r="F291" s="398">
        <v>31632.700168467763</v>
      </c>
      <c r="H291" s="385">
        <f t="shared" si="13"/>
        <v>0.99751206289540173</v>
      </c>
      <c r="J291" s="332">
        <v>511110</v>
      </c>
      <c r="K291" t="b">
        <f t="shared" si="14"/>
        <v>1</v>
      </c>
    </row>
    <row r="292" spans="1:11">
      <c r="A292">
        <v>290</v>
      </c>
      <c r="B292" s="328">
        <v>511120</v>
      </c>
      <c r="C292" s="329">
        <v>40155</v>
      </c>
      <c r="D292" t="b">
        <f t="shared" si="12"/>
        <v>1</v>
      </c>
      <c r="E292" s="396">
        <v>511120</v>
      </c>
      <c r="F292" s="398">
        <v>40160.622816421775</v>
      </c>
      <c r="H292" s="385">
        <f t="shared" si="13"/>
        <v>0.99985999180223184</v>
      </c>
      <c r="J292" s="332">
        <v>511120</v>
      </c>
      <c r="K292" t="b">
        <f t="shared" si="14"/>
        <v>1</v>
      </c>
    </row>
    <row r="293" spans="1:11">
      <c r="A293">
        <v>291</v>
      </c>
      <c r="B293" s="328">
        <v>511130</v>
      </c>
      <c r="C293" s="329">
        <v>38352</v>
      </c>
      <c r="D293" t="b">
        <f t="shared" si="12"/>
        <v>1</v>
      </c>
      <c r="E293" s="396">
        <v>511130</v>
      </c>
      <c r="F293" s="398">
        <v>40282.355556737493</v>
      </c>
      <c r="H293" s="385">
        <f t="shared" si="13"/>
        <v>0.95207937743316429</v>
      </c>
      <c r="J293" s="332">
        <v>511130</v>
      </c>
      <c r="K293" t="b">
        <f t="shared" si="14"/>
        <v>1</v>
      </c>
    </row>
    <row r="294" spans="1:11">
      <c r="A294">
        <v>292</v>
      </c>
      <c r="B294" s="328" t="s">
        <v>440</v>
      </c>
      <c r="C294" s="329">
        <v>16256</v>
      </c>
      <c r="D294" t="b">
        <f t="shared" si="12"/>
        <v>1</v>
      </c>
      <c r="E294" s="396" t="s">
        <v>440</v>
      </c>
      <c r="F294" s="398">
        <v>16165</v>
      </c>
      <c r="H294" s="385">
        <f t="shared" si="13"/>
        <v>1.0056294463346738</v>
      </c>
      <c r="J294" s="332" t="s">
        <v>440</v>
      </c>
      <c r="K294" t="b">
        <f t="shared" si="14"/>
        <v>1</v>
      </c>
    </row>
    <row r="295" spans="1:11">
      <c r="A295">
        <v>293</v>
      </c>
      <c r="B295" s="328">
        <v>511200</v>
      </c>
      <c r="C295" s="329">
        <v>183997</v>
      </c>
      <c r="D295" t="b">
        <f t="shared" si="12"/>
        <v>1</v>
      </c>
      <c r="E295" s="396">
        <v>511200</v>
      </c>
      <c r="F295" s="398">
        <v>185186.30164878338</v>
      </c>
      <c r="H295" s="385">
        <f t="shared" si="13"/>
        <v>0.99357780981533417</v>
      </c>
      <c r="J295" s="332">
        <v>511200</v>
      </c>
      <c r="K295" t="b">
        <f t="shared" si="14"/>
        <v>1</v>
      </c>
    </row>
    <row r="296" spans="1:11">
      <c r="A296">
        <v>294</v>
      </c>
      <c r="B296" s="328">
        <v>512100</v>
      </c>
      <c r="C296" s="329">
        <v>128069</v>
      </c>
      <c r="D296" t="b">
        <f t="shared" si="12"/>
        <v>1</v>
      </c>
      <c r="E296" s="396">
        <v>512100</v>
      </c>
      <c r="F296" s="398">
        <v>128278.64557910884</v>
      </c>
      <c r="H296" s="385">
        <f t="shared" si="13"/>
        <v>0.9983657016476718</v>
      </c>
      <c r="J296" s="332">
        <v>512100</v>
      </c>
      <c r="K296" t="b">
        <f t="shared" si="14"/>
        <v>1</v>
      </c>
    </row>
    <row r="297" spans="1:11">
      <c r="A297">
        <v>295</v>
      </c>
      <c r="B297" s="328">
        <v>512200</v>
      </c>
      <c r="C297" s="329">
        <v>20292</v>
      </c>
      <c r="D297" t="b">
        <f t="shared" si="12"/>
        <v>1</v>
      </c>
      <c r="E297" s="396">
        <v>512200</v>
      </c>
      <c r="F297" s="398">
        <v>20564.999999999993</v>
      </c>
      <c r="H297" s="385">
        <f t="shared" si="13"/>
        <v>0.98672501823486536</v>
      </c>
      <c r="J297" s="332">
        <v>512200</v>
      </c>
      <c r="K297" t="b">
        <f t="shared" si="14"/>
        <v>1</v>
      </c>
    </row>
    <row r="298" spans="1:11">
      <c r="A298">
        <v>296</v>
      </c>
      <c r="B298" s="328">
        <v>515100</v>
      </c>
      <c r="C298" s="329">
        <v>76173</v>
      </c>
      <c r="D298" t="b">
        <f t="shared" si="12"/>
        <v>1</v>
      </c>
      <c r="E298" s="396">
        <v>515100</v>
      </c>
      <c r="F298" s="398">
        <v>76380.624426578768</v>
      </c>
      <c r="H298" s="385">
        <f t="shared" si="13"/>
        <v>0.99728171341701521</v>
      </c>
      <c r="J298" s="332">
        <v>515100</v>
      </c>
      <c r="K298" t="b">
        <f t="shared" si="14"/>
        <v>1</v>
      </c>
    </row>
    <row r="299" spans="1:11">
      <c r="A299">
        <v>297</v>
      </c>
      <c r="B299" s="328">
        <v>515200</v>
      </c>
      <c r="C299" s="329">
        <v>83815</v>
      </c>
      <c r="D299" t="b">
        <f t="shared" si="12"/>
        <v>1</v>
      </c>
      <c r="E299" s="396">
        <v>515200</v>
      </c>
      <c r="F299" s="398">
        <v>83964.611758557599</v>
      </c>
      <c r="H299" s="385">
        <f t="shared" si="13"/>
        <v>0.99821815696608218</v>
      </c>
      <c r="J299" s="332">
        <v>515200</v>
      </c>
      <c r="K299" t="b">
        <f t="shared" si="14"/>
        <v>1</v>
      </c>
    </row>
    <row r="300" spans="1:11">
      <c r="A300">
        <v>298</v>
      </c>
      <c r="B300" s="328">
        <v>517110</v>
      </c>
      <c r="C300" s="329">
        <v>345867</v>
      </c>
      <c r="D300" t="b">
        <f t="shared" si="12"/>
        <v>1</v>
      </c>
      <c r="E300" s="396">
        <v>517110</v>
      </c>
      <c r="F300" s="398">
        <v>346206.76532967086</v>
      </c>
      <c r="H300" s="385">
        <f t="shared" si="13"/>
        <v>0.9990186057475009</v>
      </c>
      <c r="J300" s="332">
        <v>517110</v>
      </c>
      <c r="K300" t="b">
        <f t="shared" si="14"/>
        <v>1</v>
      </c>
    </row>
    <row r="301" spans="1:11">
      <c r="A301">
        <v>299</v>
      </c>
      <c r="B301" s="328">
        <v>517210</v>
      </c>
      <c r="C301" s="329">
        <v>229463</v>
      </c>
      <c r="D301" t="b">
        <f t="shared" si="12"/>
        <v>1</v>
      </c>
      <c r="E301" s="396">
        <v>517210</v>
      </c>
      <c r="F301" s="398">
        <v>231030.05209246851</v>
      </c>
      <c r="H301" s="385">
        <f t="shared" si="13"/>
        <v>0.99321710713270628</v>
      </c>
      <c r="J301" s="332">
        <v>517210</v>
      </c>
      <c r="K301" t="b">
        <f t="shared" si="14"/>
        <v>1</v>
      </c>
    </row>
    <row r="302" spans="1:11">
      <c r="A302">
        <v>300</v>
      </c>
      <c r="B302" s="328" t="s">
        <v>449</v>
      </c>
      <c r="C302" s="329">
        <v>36948</v>
      </c>
      <c r="D302" t="b">
        <f t="shared" si="12"/>
        <v>1</v>
      </c>
      <c r="E302" s="396" t="s">
        <v>449</v>
      </c>
      <c r="F302" s="398">
        <v>37446.851401359767</v>
      </c>
      <c r="H302" s="385">
        <f t="shared" si="13"/>
        <v>0.986678415335564</v>
      </c>
      <c r="J302" s="332" t="s">
        <v>449</v>
      </c>
      <c r="K302" t="b">
        <f t="shared" si="14"/>
        <v>1</v>
      </c>
    </row>
    <row r="303" spans="1:11">
      <c r="A303">
        <v>301</v>
      </c>
      <c r="B303" s="328">
        <v>518200</v>
      </c>
      <c r="C303" s="329">
        <v>111401</v>
      </c>
      <c r="D303" t="b">
        <f t="shared" si="12"/>
        <v>1</v>
      </c>
      <c r="E303" s="396">
        <v>518200</v>
      </c>
      <c r="F303" s="398">
        <v>111804.15273753807</v>
      </c>
      <c r="H303" s="385">
        <f t="shared" si="13"/>
        <v>0.9963941166077751</v>
      </c>
      <c r="J303" s="332">
        <v>518200</v>
      </c>
      <c r="K303" t="b">
        <f t="shared" si="14"/>
        <v>1</v>
      </c>
    </row>
    <row r="304" spans="1:11">
      <c r="A304">
        <v>302</v>
      </c>
      <c r="B304" s="328" t="s">
        <v>452</v>
      </c>
      <c r="C304" s="329">
        <v>9005</v>
      </c>
      <c r="D304" t="b">
        <f t="shared" si="12"/>
        <v>1</v>
      </c>
      <c r="E304" s="396" t="s">
        <v>452</v>
      </c>
      <c r="F304" s="398">
        <v>9185.061294470639</v>
      </c>
      <c r="H304" s="385">
        <f t="shared" si="13"/>
        <v>0.9803962882012518</v>
      </c>
      <c r="J304" s="332" t="s">
        <v>452</v>
      </c>
      <c r="K304" t="b">
        <f t="shared" si="14"/>
        <v>1</v>
      </c>
    </row>
    <row r="305" spans="1:11">
      <c r="A305">
        <v>303</v>
      </c>
      <c r="B305" s="328">
        <v>519130</v>
      </c>
      <c r="C305" s="329">
        <v>67486</v>
      </c>
      <c r="D305" t="b">
        <f t="shared" si="12"/>
        <v>1</v>
      </c>
      <c r="E305" s="396">
        <v>519130</v>
      </c>
      <c r="F305" s="398">
        <v>67766.52997781735</v>
      </c>
      <c r="H305" s="385">
        <f t="shared" si="13"/>
        <v>0.99586034613386321</v>
      </c>
      <c r="J305" s="332">
        <v>519130</v>
      </c>
      <c r="K305" t="b">
        <f t="shared" si="14"/>
        <v>1</v>
      </c>
    </row>
    <row r="306" spans="1:11">
      <c r="A306">
        <v>304</v>
      </c>
      <c r="B306" s="328" t="s">
        <v>455</v>
      </c>
      <c r="C306" s="329">
        <v>488054</v>
      </c>
      <c r="D306" t="b">
        <f t="shared" si="12"/>
        <v>1</v>
      </c>
      <c r="E306" s="396" t="s">
        <v>455</v>
      </c>
      <c r="F306" s="398">
        <v>487908.0954693699</v>
      </c>
      <c r="H306" s="385">
        <f t="shared" si="13"/>
        <v>1.0002990410119958</v>
      </c>
      <c r="J306" s="332" t="s">
        <v>455</v>
      </c>
      <c r="K306" t="b">
        <f t="shared" si="14"/>
        <v>1</v>
      </c>
    </row>
    <row r="307" spans="1:11">
      <c r="A307">
        <v>305</v>
      </c>
      <c r="B307" s="328" t="s">
        <v>457</v>
      </c>
      <c r="C307" s="329">
        <v>188164</v>
      </c>
      <c r="D307" t="b">
        <f t="shared" si="12"/>
        <v>1</v>
      </c>
      <c r="E307" s="396" t="s">
        <v>457</v>
      </c>
      <c r="F307" s="398">
        <v>188431.33494149084</v>
      </c>
      <c r="H307" s="385">
        <f t="shared" si="13"/>
        <v>0.99858126069332442</v>
      </c>
      <c r="J307" s="332" t="s">
        <v>457</v>
      </c>
      <c r="K307" t="b">
        <f t="shared" si="14"/>
        <v>1</v>
      </c>
    </row>
    <row r="308" spans="1:11">
      <c r="A308">
        <v>306</v>
      </c>
      <c r="B308" s="328" t="s">
        <v>459</v>
      </c>
      <c r="C308" s="329">
        <v>188740</v>
      </c>
      <c r="D308" t="b">
        <f t="shared" si="12"/>
        <v>1</v>
      </c>
      <c r="E308" s="396" t="s">
        <v>459</v>
      </c>
      <c r="F308" s="398">
        <v>186194.45942749357</v>
      </c>
      <c r="H308" s="385">
        <f t="shared" si="13"/>
        <v>1.0136714088074017</v>
      </c>
      <c r="J308" s="332" t="s">
        <v>459</v>
      </c>
      <c r="K308" t="b">
        <f t="shared" si="14"/>
        <v>1</v>
      </c>
    </row>
    <row r="309" spans="1:11">
      <c r="A309">
        <v>307</v>
      </c>
      <c r="B309" s="328">
        <v>523900</v>
      </c>
      <c r="C309" s="329">
        <v>266732</v>
      </c>
      <c r="D309" t="b">
        <f t="shared" si="12"/>
        <v>1</v>
      </c>
      <c r="E309" s="396">
        <v>523900</v>
      </c>
      <c r="F309" s="398">
        <v>262916.90674495092</v>
      </c>
      <c r="H309" s="385">
        <f t="shared" si="13"/>
        <v>1.0145106425535046</v>
      </c>
      <c r="J309" s="332">
        <v>523900</v>
      </c>
      <c r="K309" t="b">
        <f t="shared" si="14"/>
        <v>1</v>
      </c>
    </row>
    <row r="310" spans="1:11">
      <c r="A310">
        <v>308</v>
      </c>
      <c r="B310" s="328">
        <v>524100</v>
      </c>
      <c r="C310" s="329">
        <v>561499</v>
      </c>
      <c r="D310" t="b">
        <f t="shared" si="12"/>
        <v>1</v>
      </c>
      <c r="E310" s="396">
        <v>524100</v>
      </c>
      <c r="F310" s="398">
        <v>588784.28078429308</v>
      </c>
      <c r="H310" s="385">
        <f t="shared" si="13"/>
        <v>0.95365827235070277</v>
      </c>
      <c r="J310" s="332">
        <v>524100</v>
      </c>
      <c r="K310" t="b">
        <f t="shared" si="14"/>
        <v>1</v>
      </c>
    </row>
    <row r="311" spans="1:11">
      <c r="A311">
        <v>309</v>
      </c>
      <c r="B311" s="328">
        <v>524200</v>
      </c>
      <c r="C311" s="329">
        <v>235925</v>
      </c>
      <c r="D311" t="b">
        <f t="shared" si="12"/>
        <v>1</v>
      </c>
      <c r="E311" s="396">
        <v>524200</v>
      </c>
      <c r="F311" s="398">
        <v>228556.91697659477</v>
      </c>
      <c r="H311" s="385">
        <f t="shared" si="13"/>
        <v>1.0322374099234097</v>
      </c>
      <c r="J311" s="332">
        <v>524200</v>
      </c>
      <c r="K311" t="b">
        <f t="shared" si="14"/>
        <v>1</v>
      </c>
    </row>
    <row r="312" spans="1:11">
      <c r="A312">
        <v>310</v>
      </c>
      <c r="B312" s="328">
        <v>525000</v>
      </c>
      <c r="C312" s="329">
        <v>135637</v>
      </c>
      <c r="D312" t="b">
        <f t="shared" si="12"/>
        <v>1</v>
      </c>
      <c r="E312" s="396">
        <v>525000</v>
      </c>
      <c r="F312" s="398">
        <v>137298.64435713549</v>
      </c>
      <c r="H312" s="385">
        <f t="shared" si="13"/>
        <v>0.98789759094187934</v>
      </c>
      <c r="J312" s="332">
        <v>525000</v>
      </c>
      <c r="K312" t="b">
        <f t="shared" si="14"/>
        <v>1</v>
      </c>
    </row>
    <row r="313" spans="1:11">
      <c r="A313">
        <v>311</v>
      </c>
      <c r="B313" s="328" t="s">
        <v>465</v>
      </c>
      <c r="C313" s="329">
        <v>1744130</v>
      </c>
      <c r="D313" t="b">
        <f t="shared" si="12"/>
        <v>1</v>
      </c>
      <c r="E313" s="396" t="s">
        <v>465</v>
      </c>
      <c r="F313" s="398">
        <v>1748403.1596702656</v>
      </c>
      <c r="H313" s="385">
        <f t="shared" si="13"/>
        <v>0.99755596434001437</v>
      </c>
      <c r="J313" s="332" t="s">
        <v>465</v>
      </c>
      <c r="K313" t="b">
        <f t="shared" si="14"/>
        <v>1</v>
      </c>
    </row>
    <row r="314" spans="1:11">
      <c r="A314">
        <v>312</v>
      </c>
      <c r="B314" s="328" t="s">
        <v>467</v>
      </c>
      <c r="C314" s="329">
        <v>902638</v>
      </c>
      <c r="D314" t="b">
        <f t="shared" si="12"/>
        <v>1</v>
      </c>
      <c r="E314" s="396" t="s">
        <v>467</v>
      </c>
      <c r="F314" s="398">
        <v>873846.9819345565</v>
      </c>
      <c r="H314" s="385">
        <f t="shared" si="13"/>
        <v>1.032947436634392</v>
      </c>
      <c r="J314" s="332" t="s">
        <v>467</v>
      </c>
      <c r="K314" t="b">
        <f t="shared" si="14"/>
        <v>1</v>
      </c>
    </row>
    <row r="315" spans="1:11">
      <c r="A315">
        <v>313</v>
      </c>
      <c r="B315" s="328">
        <v>532100</v>
      </c>
      <c r="C315" s="329">
        <v>55921</v>
      </c>
      <c r="D315" t="b">
        <f t="shared" si="12"/>
        <v>1</v>
      </c>
      <c r="E315" s="396">
        <v>532100</v>
      </c>
      <c r="F315" s="398">
        <v>56241.974113330616</v>
      </c>
      <c r="H315" s="385">
        <f t="shared" si="13"/>
        <v>0.99429297924920212</v>
      </c>
      <c r="J315" s="332">
        <v>532100</v>
      </c>
      <c r="K315" t="b">
        <f t="shared" si="14"/>
        <v>1</v>
      </c>
    </row>
    <row r="316" spans="1:11">
      <c r="A316">
        <v>314</v>
      </c>
      <c r="B316" s="328" t="s">
        <v>470</v>
      </c>
      <c r="C316" s="329">
        <v>28670</v>
      </c>
      <c r="D316" t="b">
        <f t="shared" si="12"/>
        <v>1</v>
      </c>
      <c r="E316" s="396" t="s">
        <v>470</v>
      </c>
      <c r="F316" s="398">
        <v>28785</v>
      </c>
      <c r="H316" s="385">
        <f t="shared" si="13"/>
        <v>0.99600486364425911</v>
      </c>
      <c r="J316" s="332" t="s">
        <v>470</v>
      </c>
      <c r="K316" t="b">
        <f t="shared" si="14"/>
        <v>1</v>
      </c>
    </row>
    <row r="317" spans="1:11">
      <c r="A317">
        <v>315</v>
      </c>
      <c r="B317" s="328">
        <v>532400</v>
      </c>
      <c r="C317" s="329">
        <v>66414</v>
      </c>
      <c r="D317" t="b">
        <f t="shared" si="12"/>
        <v>1</v>
      </c>
      <c r="E317" s="396">
        <v>532400</v>
      </c>
      <c r="F317" s="398">
        <v>66526.83726003491</v>
      </c>
      <c r="H317" s="385">
        <f t="shared" si="13"/>
        <v>0.99830388359521949</v>
      </c>
      <c r="J317" s="332">
        <v>532400</v>
      </c>
      <c r="K317" t="b">
        <f t="shared" si="14"/>
        <v>1</v>
      </c>
    </row>
    <row r="318" spans="1:11">
      <c r="A318">
        <v>316</v>
      </c>
      <c r="B318" s="328">
        <v>533000</v>
      </c>
      <c r="C318" s="329">
        <v>169356</v>
      </c>
      <c r="D318" t="b">
        <f t="shared" si="12"/>
        <v>1</v>
      </c>
      <c r="E318" s="396">
        <v>533000</v>
      </c>
      <c r="F318" s="398">
        <v>166524.01001135772</v>
      </c>
      <c r="H318" s="385">
        <f t="shared" si="13"/>
        <v>1.0170064964712844</v>
      </c>
      <c r="J318" s="332">
        <v>533000</v>
      </c>
      <c r="K318" t="b">
        <f t="shared" si="14"/>
        <v>1</v>
      </c>
    </row>
    <row r="319" spans="1:11">
      <c r="A319">
        <v>317</v>
      </c>
      <c r="B319" s="328">
        <v>541100</v>
      </c>
      <c r="C319" s="329">
        <v>301045</v>
      </c>
      <c r="D319" t="b">
        <f t="shared" si="12"/>
        <v>1</v>
      </c>
      <c r="E319" s="396">
        <v>541100</v>
      </c>
      <c r="F319" s="398">
        <v>302125.04718364292</v>
      </c>
      <c r="H319" s="385">
        <f t="shared" si="13"/>
        <v>0.99642516503113221</v>
      </c>
      <c r="J319" s="332">
        <v>541100</v>
      </c>
      <c r="K319" t="b">
        <f t="shared" si="14"/>
        <v>1</v>
      </c>
    </row>
    <row r="320" spans="1:11">
      <c r="A320">
        <v>318</v>
      </c>
      <c r="B320" s="328">
        <v>541511</v>
      </c>
      <c r="C320" s="329">
        <v>141018</v>
      </c>
      <c r="D320" t="b">
        <f t="shared" si="12"/>
        <v>1</v>
      </c>
      <c r="E320" s="396">
        <v>541511</v>
      </c>
      <c r="F320" s="398">
        <v>142285.04891088899</v>
      </c>
      <c r="H320" s="385">
        <f t="shared" si="13"/>
        <v>0.99109499613214791</v>
      </c>
      <c r="J320" s="332">
        <v>541511</v>
      </c>
      <c r="K320" t="b">
        <f t="shared" si="14"/>
        <v>1</v>
      </c>
    </row>
    <row r="321" spans="1:11">
      <c r="A321">
        <v>319</v>
      </c>
      <c r="B321" s="328">
        <v>541512</v>
      </c>
      <c r="C321" s="329">
        <v>119813</v>
      </c>
      <c r="D321" t="b">
        <f t="shared" si="12"/>
        <v>1</v>
      </c>
      <c r="E321" s="396">
        <v>541512</v>
      </c>
      <c r="F321" s="398">
        <v>119459</v>
      </c>
      <c r="H321" s="385">
        <f t="shared" si="13"/>
        <v>1.0029633598138274</v>
      </c>
      <c r="J321" s="332">
        <v>541512</v>
      </c>
      <c r="K321" t="b">
        <f t="shared" si="14"/>
        <v>1</v>
      </c>
    </row>
    <row r="322" spans="1:11">
      <c r="A322">
        <v>320</v>
      </c>
      <c r="B322" s="328" t="s">
        <v>477</v>
      </c>
      <c r="C322" s="329">
        <v>76724</v>
      </c>
      <c r="D322" t="b">
        <f t="shared" si="12"/>
        <v>1</v>
      </c>
      <c r="E322" s="396" t="s">
        <v>477</v>
      </c>
      <c r="F322" s="398">
        <v>76945.156340656686</v>
      </c>
      <c r="H322" s="385">
        <f t="shared" si="13"/>
        <v>0.99712579256220413</v>
      </c>
      <c r="J322" s="332" t="s">
        <v>477</v>
      </c>
      <c r="K322" t="b">
        <f t="shared" si="14"/>
        <v>1</v>
      </c>
    </row>
    <row r="323" spans="1:11">
      <c r="A323">
        <v>321</v>
      </c>
      <c r="B323" s="328">
        <v>541200</v>
      </c>
      <c r="C323" s="329">
        <v>157528</v>
      </c>
      <c r="D323" t="b">
        <f t="shared" si="12"/>
        <v>1</v>
      </c>
      <c r="E323" s="396">
        <v>541200</v>
      </c>
      <c r="F323" s="398">
        <v>158564</v>
      </c>
      <c r="H323" s="385">
        <f t="shared" si="13"/>
        <v>0.9934663605862617</v>
      </c>
      <c r="J323" s="332">
        <v>541200</v>
      </c>
      <c r="K323" t="b">
        <f t="shared" si="14"/>
        <v>1</v>
      </c>
    </row>
    <row r="324" spans="1:11">
      <c r="A324">
        <v>322</v>
      </c>
      <c r="B324" s="328">
        <v>541300</v>
      </c>
      <c r="C324" s="329">
        <v>245809</v>
      </c>
      <c r="D324" t="b">
        <f t="shared" ref="D324:D387" si="15">EXACT(B324,E324)</f>
        <v>1</v>
      </c>
      <c r="E324" s="396">
        <v>541300</v>
      </c>
      <c r="F324" s="398">
        <v>245954.69556131953</v>
      </c>
      <c r="H324" s="385">
        <f t="shared" ref="H324:H387" si="16">C324/F324</f>
        <v>0.99940763252766118</v>
      </c>
      <c r="J324" s="332">
        <v>541300</v>
      </c>
      <c r="K324" t="b">
        <f t="shared" ref="K324:K387" si="17">EXACT(B324,J324)</f>
        <v>1</v>
      </c>
    </row>
    <row r="325" spans="1:11">
      <c r="A325">
        <v>323</v>
      </c>
      <c r="B325" s="328">
        <v>541400</v>
      </c>
      <c r="C325" s="329">
        <v>28079</v>
      </c>
      <c r="D325" t="b">
        <f t="shared" si="15"/>
        <v>1</v>
      </c>
      <c r="E325" s="396">
        <v>541400</v>
      </c>
      <c r="F325" s="398">
        <v>28213.431511900773</v>
      </c>
      <c r="H325" s="385">
        <f t="shared" si="16"/>
        <v>0.99523519456170839</v>
      </c>
      <c r="J325" s="332">
        <v>541400</v>
      </c>
      <c r="K325" t="b">
        <f t="shared" si="17"/>
        <v>1</v>
      </c>
    </row>
    <row r="326" spans="1:11">
      <c r="A326">
        <v>324</v>
      </c>
      <c r="B326" s="328">
        <v>541610</v>
      </c>
      <c r="C326" s="329">
        <v>175376</v>
      </c>
      <c r="D326" t="b">
        <f t="shared" si="15"/>
        <v>1</v>
      </c>
      <c r="E326" s="396">
        <v>541610</v>
      </c>
      <c r="F326" s="398">
        <v>176694.28295846446</v>
      </c>
      <c r="H326" s="385">
        <f t="shared" si="16"/>
        <v>0.99253918725387202</v>
      </c>
      <c r="J326" s="332">
        <v>541610</v>
      </c>
      <c r="K326" t="b">
        <f t="shared" si="17"/>
        <v>1</v>
      </c>
    </row>
    <row r="327" spans="1:11">
      <c r="A327">
        <v>325</v>
      </c>
      <c r="B327" s="328" t="s">
        <v>483</v>
      </c>
      <c r="C327" s="329">
        <v>42072</v>
      </c>
      <c r="D327" t="b">
        <f t="shared" si="15"/>
        <v>1</v>
      </c>
      <c r="E327" s="396" t="s">
        <v>483</v>
      </c>
      <c r="F327" s="398">
        <v>42587.996239894717</v>
      </c>
      <c r="H327" s="385">
        <f t="shared" si="16"/>
        <v>0.98788399818136186</v>
      </c>
      <c r="J327" s="332" t="s">
        <v>483</v>
      </c>
      <c r="K327" t="b">
        <f t="shared" si="17"/>
        <v>1</v>
      </c>
    </row>
    <row r="328" spans="1:11">
      <c r="A328">
        <v>326</v>
      </c>
      <c r="B328" s="328">
        <v>541700</v>
      </c>
      <c r="C328" s="329">
        <v>236263</v>
      </c>
      <c r="D328" t="b">
        <f t="shared" si="15"/>
        <v>1</v>
      </c>
      <c r="E328" s="396">
        <v>541700</v>
      </c>
      <c r="F328" s="398">
        <v>237640.85776791768</v>
      </c>
      <c r="H328" s="385">
        <f t="shared" si="16"/>
        <v>0.99420193235767851</v>
      </c>
      <c r="J328" s="332">
        <v>541700</v>
      </c>
      <c r="K328" t="b">
        <f t="shared" si="17"/>
        <v>1</v>
      </c>
    </row>
    <row r="329" spans="1:11">
      <c r="A329">
        <v>327</v>
      </c>
      <c r="B329" s="328">
        <v>541800</v>
      </c>
      <c r="C329" s="329">
        <v>151435</v>
      </c>
      <c r="D329" t="b">
        <f t="shared" si="15"/>
        <v>1</v>
      </c>
      <c r="E329" s="396">
        <v>541800</v>
      </c>
      <c r="F329" s="398">
        <v>153395.99999999994</v>
      </c>
      <c r="H329" s="385">
        <f t="shared" si="16"/>
        <v>0.98721609429189849</v>
      </c>
      <c r="J329" s="332">
        <v>541800</v>
      </c>
      <c r="K329" t="b">
        <f t="shared" si="17"/>
        <v>1</v>
      </c>
    </row>
    <row r="330" spans="1:11">
      <c r="A330">
        <v>328</v>
      </c>
      <c r="B330" s="328" t="s">
        <v>487</v>
      </c>
      <c r="C330" s="329">
        <v>78654</v>
      </c>
      <c r="D330" t="b">
        <f t="shared" si="15"/>
        <v>1</v>
      </c>
      <c r="E330" s="396" t="s">
        <v>487</v>
      </c>
      <c r="F330" s="398">
        <v>75685.447526518357</v>
      </c>
      <c r="H330" s="385">
        <f t="shared" si="16"/>
        <v>1.0392222358524277</v>
      </c>
      <c r="J330" s="332" t="s">
        <v>487</v>
      </c>
      <c r="K330" t="b">
        <f t="shared" si="17"/>
        <v>1</v>
      </c>
    </row>
    <row r="331" spans="1:11">
      <c r="A331">
        <v>329</v>
      </c>
      <c r="B331" s="328">
        <v>541920</v>
      </c>
      <c r="C331" s="329">
        <v>12500</v>
      </c>
      <c r="D331" t="b">
        <f t="shared" si="15"/>
        <v>1</v>
      </c>
      <c r="E331" s="396">
        <v>541920</v>
      </c>
      <c r="F331" s="398">
        <v>12551.70615514334</v>
      </c>
      <c r="H331" s="385">
        <f t="shared" si="16"/>
        <v>0.99588054767182765</v>
      </c>
      <c r="J331" s="332">
        <v>541920</v>
      </c>
      <c r="K331" t="b">
        <f t="shared" si="17"/>
        <v>1</v>
      </c>
    </row>
    <row r="332" spans="1:11">
      <c r="A332">
        <v>330</v>
      </c>
      <c r="B332" s="328">
        <v>541940</v>
      </c>
      <c r="C332" s="329">
        <v>31829</v>
      </c>
      <c r="D332" t="b">
        <f t="shared" si="15"/>
        <v>1</v>
      </c>
      <c r="E332" s="396">
        <v>541940</v>
      </c>
      <c r="F332" s="398">
        <v>32044.466180128024</v>
      </c>
      <c r="H332" s="385">
        <f t="shared" si="16"/>
        <v>0.9932760252919538</v>
      </c>
      <c r="J332" s="332">
        <v>541940</v>
      </c>
      <c r="K332" t="b">
        <f t="shared" si="17"/>
        <v>1</v>
      </c>
    </row>
    <row r="333" spans="1:11">
      <c r="A333">
        <v>331</v>
      </c>
      <c r="B333" s="328">
        <v>550000</v>
      </c>
      <c r="C333" s="329">
        <v>558001</v>
      </c>
      <c r="D333" t="b">
        <f t="shared" si="15"/>
        <v>1</v>
      </c>
      <c r="E333" s="396">
        <v>550000</v>
      </c>
      <c r="F333" s="398">
        <v>558988.64109287586</v>
      </c>
      <c r="H333" s="385">
        <f t="shared" si="16"/>
        <v>0.99823316428944797</v>
      </c>
      <c r="J333" s="332">
        <v>550000</v>
      </c>
      <c r="K333" t="b">
        <f t="shared" si="17"/>
        <v>1</v>
      </c>
    </row>
    <row r="334" spans="1:11">
      <c r="A334">
        <v>332</v>
      </c>
      <c r="B334" s="328">
        <v>561100</v>
      </c>
      <c r="C334" s="329">
        <v>66244</v>
      </c>
      <c r="D334" t="b">
        <f t="shared" si="15"/>
        <v>1</v>
      </c>
      <c r="E334" s="396">
        <v>561100</v>
      </c>
      <c r="F334" s="398">
        <v>66031.446915744484</v>
      </c>
      <c r="H334" s="385">
        <f t="shared" si="16"/>
        <v>1.0032189675402197</v>
      </c>
      <c r="J334" s="332">
        <v>561100</v>
      </c>
      <c r="K334" t="b">
        <f t="shared" si="17"/>
        <v>1</v>
      </c>
    </row>
    <row r="335" spans="1:11">
      <c r="A335">
        <v>333</v>
      </c>
      <c r="B335" s="328">
        <v>561200</v>
      </c>
      <c r="C335" s="329">
        <v>32718</v>
      </c>
      <c r="D335" t="b">
        <f t="shared" si="15"/>
        <v>1</v>
      </c>
      <c r="E335" s="396">
        <v>561200</v>
      </c>
      <c r="F335" s="398">
        <v>32707.197057316444</v>
      </c>
      <c r="H335" s="385">
        <f t="shared" si="16"/>
        <v>1.0003302925244442</v>
      </c>
      <c r="J335" s="332">
        <v>561200</v>
      </c>
      <c r="K335" t="b">
        <f t="shared" si="17"/>
        <v>1</v>
      </c>
    </row>
    <row r="336" spans="1:11">
      <c r="A336">
        <v>334</v>
      </c>
      <c r="B336" s="328">
        <v>561300</v>
      </c>
      <c r="C336" s="329">
        <v>221662</v>
      </c>
      <c r="D336" t="b">
        <f t="shared" si="15"/>
        <v>1</v>
      </c>
      <c r="E336" s="396">
        <v>561300</v>
      </c>
      <c r="F336" s="398">
        <v>221079.47239929321</v>
      </c>
      <c r="H336" s="385">
        <f t="shared" si="16"/>
        <v>1.0026349239682222</v>
      </c>
      <c r="J336" s="332">
        <v>561300</v>
      </c>
      <c r="K336" t="b">
        <f t="shared" si="17"/>
        <v>1</v>
      </c>
    </row>
    <row r="337" spans="1:11">
      <c r="A337">
        <v>335</v>
      </c>
      <c r="B337" s="328">
        <v>561400</v>
      </c>
      <c r="C337" s="329">
        <v>70333</v>
      </c>
      <c r="D337" t="b">
        <f t="shared" si="15"/>
        <v>1</v>
      </c>
      <c r="E337" s="396">
        <v>561400</v>
      </c>
      <c r="F337" s="398">
        <v>71418.93870377983</v>
      </c>
      <c r="H337" s="385">
        <f t="shared" si="16"/>
        <v>0.98479480760300975</v>
      </c>
      <c r="J337" s="332">
        <v>561400</v>
      </c>
      <c r="K337" t="b">
        <f t="shared" si="17"/>
        <v>1</v>
      </c>
    </row>
    <row r="338" spans="1:11">
      <c r="A338">
        <v>336</v>
      </c>
      <c r="B338" s="328">
        <v>561500</v>
      </c>
      <c r="C338" s="329">
        <v>46212</v>
      </c>
      <c r="D338" t="b">
        <f t="shared" si="15"/>
        <v>1</v>
      </c>
      <c r="E338" s="396">
        <v>561500</v>
      </c>
      <c r="F338" s="398">
        <v>46311.473621043158</v>
      </c>
      <c r="H338" s="385">
        <f t="shared" si="16"/>
        <v>0.99785207394052866</v>
      </c>
      <c r="J338" s="332">
        <v>561500</v>
      </c>
      <c r="K338" t="b">
        <f t="shared" si="17"/>
        <v>1</v>
      </c>
    </row>
    <row r="339" spans="1:11">
      <c r="A339">
        <v>337</v>
      </c>
      <c r="B339" s="328">
        <v>561600</v>
      </c>
      <c r="C339" s="329">
        <v>50884</v>
      </c>
      <c r="D339" t="b">
        <f t="shared" si="15"/>
        <v>1</v>
      </c>
      <c r="E339" s="396">
        <v>561600</v>
      </c>
      <c r="F339" s="398">
        <v>50876.864203594145</v>
      </c>
      <c r="H339" s="385">
        <f t="shared" si="16"/>
        <v>1.0001402562150312</v>
      </c>
      <c r="J339" s="332">
        <v>561600</v>
      </c>
      <c r="K339" t="b">
        <f t="shared" si="17"/>
        <v>1</v>
      </c>
    </row>
    <row r="340" spans="1:11">
      <c r="A340">
        <v>338</v>
      </c>
      <c r="B340" s="328">
        <v>561700</v>
      </c>
      <c r="C340" s="329">
        <v>158034</v>
      </c>
      <c r="D340" t="b">
        <f t="shared" si="15"/>
        <v>1</v>
      </c>
      <c r="E340" s="396">
        <v>561700</v>
      </c>
      <c r="F340" s="398">
        <v>158541</v>
      </c>
      <c r="H340" s="385">
        <f t="shared" si="16"/>
        <v>0.99680208904952028</v>
      </c>
      <c r="J340" s="332">
        <v>561700</v>
      </c>
      <c r="K340" t="b">
        <f t="shared" si="17"/>
        <v>1</v>
      </c>
    </row>
    <row r="341" spans="1:11">
      <c r="A341">
        <v>339</v>
      </c>
      <c r="B341" s="328">
        <v>561900</v>
      </c>
      <c r="C341" s="329">
        <v>42080</v>
      </c>
      <c r="D341" t="b">
        <f t="shared" si="15"/>
        <v>1</v>
      </c>
      <c r="E341" s="396">
        <v>561900</v>
      </c>
      <c r="F341" s="398">
        <v>41636.905405737591</v>
      </c>
      <c r="H341" s="385">
        <f t="shared" si="16"/>
        <v>1.0106418714345988</v>
      </c>
      <c r="J341" s="332">
        <v>561900</v>
      </c>
      <c r="K341" t="b">
        <f t="shared" si="17"/>
        <v>1</v>
      </c>
    </row>
    <row r="342" spans="1:11">
      <c r="A342">
        <v>340</v>
      </c>
      <c r="B342" s="328">
        <v>562000</v>
      </c>
      <c r="C342" s="329">
        <v>87093</v>
      </c>
      <c r="D342" t="b">
        <f t="shared" si="15"/>
        <v>1</v>
      </c>
      <c r="E342" s="396">
        <v>562000</v>
      </c>
      <c r="F342" s="398">
        <v>87531.309868447104</v>
      </c>
      <c r="H342" s="385">
        <f t="shared" si="16"/>
        <v>0.99499253616670591</v>
      </c>
      <c r="J342" s="332">
        <v>562000</v>
      </c>
      <c r="K342" t="b">
        <f t="shared" si="17"/>
        <v>1</v>
      </c>
    </row>
    <row r="343" spans="1:11">
      <c r="A343">
        <v>341</v>
      </c>
      <c r="B343" s="328">
        <v>611100</v>
      </c>
      <c r="C343" s="329">
        <v>37158</v>
      </c>
      <c r="D343" t="b">
        <f t="shared" si="15"/>
        <v>1</v>
      </c>
      <c r="E343" s="396">
        <v>611100</v>
      </c>
      <c r="F343" s="398">
        <v>36898.256596286541</v>
      </c>
      <c r="H343" s="385">
        <f t="shared" si="16"/>
        <v>1.0070394492226389</v>
      </c>
      <c r="J343" s="332">
        <v>611100</v>
      </c>
      <c r="K343" t="b">
        <f t="shared" si="17"/>
        <v>1</v>
      </c>
    </row>
    <row r="344" spans="1:11">
      <c r="A344">
        <v>342</v>
      </c>
      <c r="B344" s="328" t="s">
        <v>502</v>
      </c>
      <c r="C344" s="329">
        <v>199460</v>
      </c>
      <c r="D344" t="b">
        <f t="shared" si="15"/>
        <v>1</v>
      </c>
      <c r="E344" s="396" t="s">
        <v>502</v>
      </c>
      <c r="F344" s="398">
        <v>200551.21963468677</v>
      </c>
      <c r="H344" s="385">
        <f t="shared" si="16"/>
        <v>0.99455889803774578</v>
      </c>
      <c r="J344" s="332" t="s">
        <v>502</v>
      </c>
      <c r="K344" t="b">
        <f t="shared" si="17"/>
        <v>1</v>
      </c>
    </row>
    <row r="345" spans="1:11">
      <c r="A345">
        <v>343</v>
      </c>
      <c r="B345" s="328" t="s">
        <v>504</v>
      </c>
      <c r="C345" s="329">
        <v>70345</v>
      </c>
      <c r="D345" t="b">
        <f t="shared" si="15"/>
        <v>1</v>
      </c>
      <c r="E345" s="396" t="s">
        <v>504</v>
      </c>
      <c r="F345" s="398">
        <v>70316.270530692986</v>
      </c>
      <c r="H345" s="385">
        <f t="shared" si="16"/>
        <v>1.0004085749868443</v>
      </c>
      <c r="J345" s="332" t="s">
        <v>504</v>
      </c>
      <c r="K345" t="b">
        <f t="shared" si="17"/>
        <v>1</v>
      </c>
    </row>
    <row r="346" spans="1:11">
      <c r="A346">
        <v>344</v>
      </c>
      <c r="B346" s="328">
        <v>621100</v>
      </c>
      <c r="C346" s="329">
        <v>422021</v>
      </c>
      <c r="D346" t="b">
        <f t="shared" si="15"/>
        <v>1</v>
      </c>
      <c r="E346" s="396">
        <v>621100</v>
      </c>
      <c r="F346" s="398">
        <v>423090.22886055801</v>
      </c>
      <c r="H346" s="385">
        <f t="shared" si="16"/>
        <v>0.99747281126430742</v>
      </c>
      <c r="J346" s="332">
        <v>621100</v>
      </c>
      <c r="K346" t="b">
        <f t="shared" si="17"/>
        <v>1</v>
      </c>
    </row>
    <row r="347" spans="1:11">
      <c r="A347">
        <v>345</v>
      </c>
      <c r="B347" s="328">
        <v>621200</v>
      </c>
      <c r="C347" s="329">
        <v>111260</v>
      </c>
      <c r="D347" t="b">
        <f t="shared" si="15"/>
        <v>1</v>
      </c>
      <c r="E347" s="396">
        <v>621200</v>
      </c>
      <c r="F347" s="398">
        <v>111507.42585243296</v>
      </c>
      <c r="H347" s="385">
        <f t="shared" si="16"/>
        <v>0.99778108183790015</v>
      </c>
      <c r="J347" s="332">
        <v>621200</v>
      </c>
      <c r="K347" t="b">
        <f t="shared" si="17"/>
        <v>1</v>
      </c>
    </row>
    <row r="348" spans="1:11">
      <c r="A348">
        <v>346</v>
      </c>
      <c r="B348" s="328">
        <v>621300</v>
      </c>
      <c r="C348" s="329">
        <v>87420</v>
      </c>
      <c r="D348" t="b">
        <f t="shared" si="15"/>
        <v>1</v>
      </c>
      <c r="E348" s="396">
        <v>621300</v>
      </c>
      <c r="F348" s="398">
        <v>88429</v>
      </c>
      <c r="H348" s="385">
        <f t="shared" si="16"/>
        <v>0.98858971604337942</v>
      </c>
      <c r="J348" s="332">
        <v>621300</v>
      </c>
      <c r="K348" t="b">
        <f t="shared" si="17"/>
        <v>1</v>
      </c>
    </row>
    <row r="349" spans="1:11">
      <c r="A349">
        <v>347</v>
      </c>
      <c r="B349" s="328">
        <v>621400</v>
      </c>
      <c r="C349" s="329">
        <v>107151</v>
      </c>
      <c r="D349" t="b">
        <f t="shared" si="15"/>
        <v>1</v>
      </c>
      <c r="E349" s="396">
        <v>621400</v>
      </c>
      <c r="F349" s="398">
        <v>110578.4896125005</v>
      </c>
      <c r="H349" s="385">
        <f t="shared" si="16"/>
        <v>0.96900401131801095</v>
      </c>
      <c r="J349" s="332">
        <v>621400</v>
      </c>
      <c r="K349" t="b">
        <f t="shared" si="17"/>
        <v>1</v>
      </c>
    </row>
    <row r="350" spans="1:11">
      <c r="A350">
        <v>348</v>
      </c>
      <c r="B350" s="328">
        <v>621500</v>
      </c>
      <c r="C350" s="329">
        <v>44974</v>
      </c>
      <c r="D350" t="b">
        <f t="shared" si="15"/>
        <v>1</v>
      </c>
      <c r="E350" s="396">
        <v>621500</v>
      </c>
      <c r="F350" s="398">
        <v>45072.994591282099</v>
      </c>
      <c r="H350" s="385">
        <f t="shared" si="16"/>
        <v>0.9978036828442447</v>
      </c>
      <c r="J350" s="332">
        <v>621500</v>
      </c>
      <c r="K350" t="b">
        <f t="shared" si="17"/>
        <v>1</v>
      </c>
    </row>
    <row r="351" spans="1:11">
      <c r="A351">
        <v>349</v>
      </c>
      <c r="B351" s="328">
        <v>621600</v>
      </c>
      <c r="C351" s="329">
        <v>76987</v>
      </c>
      <c r="D351" t="b">
        <f t="shared" si="15"/>
        <v>1</v>
      </c>
      <c r="E351" s="396">
        <v>621600</v>
      </c>
      <c r="F351" s="398">
        <v>71364.607220921142</v>
      </c>
      <c r="H351" s="385">
        <f t="shared" si="16"/>
        <v>1.0787840499377204</v>
      </c>
      <c r="J351" s="332">
        <v>621600</v>
      </c>
      <c r="K351" t="b">
        <f t="shared" si="17"/>
        <v>1</v>
      </c>
    </row>
    <row r="352" spans="1:11">
      <c r="A352">
        <v>350</v>
      </c>
      <c r="B352" s="328">
        <v>621900</v>
      </c>
      <c r="C352" s="329">
        <v>40610</v>
      </c>
      <c r="D352" t="b">
        <f t="shared" si="15"/>
        <v>1</v>
      </c>
      <c r="E352" s="396">
        <v>621900</v>
      </c>
      <c r="F352" s="398">
        <v>41836.731535442428</v>
      </c>
      <c r="H352" s="385">
        <f t="shared" si="16"/>
        <v>0.970678122061156</v>
      </c>
      <c r="J352" s="332">
        <v>621900</v>
      </c>
      <c r="K352" t="b">
        <f t="shared" si="17"/>
        <v>1</v>
      </c>
    </row>
    <row r="353" spans="1:11">
      <c r="A353">
        <v>351</v>
      </c>
      <c r="B353" s="328">
        <v>622000</v>
      </c>
      <c r="C353" s="329">
        <v>719354</v>
      </c>
      <c r="D353" t="b">
        <f t="shared" si="15"/>
        <v>1</v>
      </c>
      <c r="E353" s="396">
        <v>622000</v>
      </c>
      <c r="F353" s="398">
        <v>721852.87361178594</v>
      </c>
      <c r="H353" s="385">
        <f t="shared" si="16"/>
        <v>0.99653825079439962</v>
      </c>
      <c r="J353" s="332">
        <v>622000</v>
      </c>
      <c r="K353" t="b">
        <f t="shared" si="17"/>
        <v>1</v>
      </c>
    </row>
    <row r="354" spans="1:11">
      <c r="A354">
        <v>352</v>
      </c>
      <c r="B354" s="328" t="s">
        <v>514</v>
      </c>
      <c r="C354" s="329">
        <v>169843</v>
      </c>
      <c r="D354" t="b">
        <f t="shared" si="15"/>
        <v>1</v>
      </c>
      <c r="E354" s="396" t="s">
        <v>514</v>
      </c>
      <c r="F354" s="398">
        <v>170103.03292807972</v>
      </c>
      <c r="H354" s="385">
        <f t="shared" si="16"/>
        <v>0.99847132103641179</v>
      </c>
      <c r="J354" s="332" t="s">
        <v>514</v>
      </c>
      <c r="K354" t="b">
        <f t="shared" si="17"/>
        <v>1</v>
      </c>
    </row>
    <row r="355" spans="1:11">
      <c r="A355">
        <v>353</v>
      </c>
      <c r="B355" s="328" t="s">
        <v>516</v>
      </c>
      <c r="C355" s="329">
        <v>44023</v>
      </c>
      <c r="D355" t="b">
        <f t="shared" si="15"/>
        <v>1</v>
      </c>
      <c r="E355" s="396" t="s">
        <v>516</v>
      </c>
      <c r="F355" s="398">
        <v>43968.222985741282</v>
      </c>
      <c r="H355" s="385">
        <f t="shared" si="16"/>
        <v>1.0012458318880997</v>
      </c>
      <c r="J355" s="332" t="s">
        <v>516</v>
      </c>
      <c r="K355" t="b">
        <f t="shared" si="17"/>
        <v>1</v>
      </c>
    </row>
    <row r="356" spans="1:11">
      <c r="A356">
        <v>354</v>
      </c>
      <c r="B356" s="328">
        <v>624100</v>
      </c>
      <c r="C356" s="329">
        <v>77497</v>
      </c>
      <c r="D356" t="b">
        <f t="shared" si="15"/>
        <v>1</v>
      </c>
      <c r="E356" s="396">
        <v>624100</v>
      </c>
      <c r="F356" s="398">
        <v>77782.238771693839</v>
      </c>
      <c r="H356" s="385">
        <f t="shared" si="16"/>
        <v>0.99633285469538779</v>
      </c>
      <c r="J356" s="332">
        <v>624100</v>
      </c>
      <c r="K356" t="b">
        <f t="shared" si="17"/>
        <v>1</v>
      </c>
    </row>
    <row r="357" spans="1:11">
      <c r="A357">
        <v>355</v>
      </c>
      <c r="B357" s="328" t="s">
        <v>519</v>
      </c>
      <c r="C357" s="329">
        <v>40869</v>
      </c>
      <c r="D357" t="b">
        <f t="shared" si="15"/>
        <v>1</v>
      </c>
      <c r="E357" s="396" t="s">
        <v>519</v>
      </c>
      <c r="F357" s="398">
        <v>40912.781233243964</v>
      </c>
      <c r="H357" s="385">
        <f t="shared" si="16"/>
        <v>0.9989298886087854</v>
      </c>
      <c r="J357" s="332" t="s">
        <v>519</v>
      </c>
      <c r="K357" t="b">
        <f t="shared" si="17"/>
        <v>1</v>
      </c>
    </row>
    <row r="358" spans="1:11">
      <c r="A358">
        <v>356</v>
      </c>
      <c r="B358" s="328">
        <v>624400</v>
      </c>
      <c r="C358" s="329">
        <v>46412</v>
      </c>
      <c r="D358" t="b">
        <f t="shared" si="15"/>
        <v>1</v>
      </c>
      <c r="E358" s="396">
        <v>624400</v>
      </c>
      <c r="F358" s="398">
        <v>46971.371093947193</v>
      </c>
      <c r="H358" s="385">
        <f t="shared" si="16"/>
        <v>0.98809123342751914</v>
      </c>
      <c r="J358" s="332">
        <v>624400</v>
      </c>
      <c r="K358" t="b">
        <f t="shared" si="17"/>
        <v>1</v>
      </c>
    </row>
    <row r="359" spans="1:11">
      <c r="A359">
        <v>357</v>
      </c>
      <c r="B359" s="328">
        <v>711100</v>
      </c>
      <c r="C359" s="329">
        <v>27934</v>
      </c>
      <c r="D359" t="b">
        <f t="shared" si="15"/>
        <v>1</v>
      </c>
      <c r="E359" s="396">
        <v>711100</v>
      </c>
      <c r="F359" s="398">
        <v>27454.20238625674</v>
      </c>
      <c r="H359" s="385">
        <f t="shared" si="16"/>
        <v>1.0174762904051236</v>
      </c>
      <c r="J359" s="332">
        <v>711100</v>
      </c>
      <c r="K359" t="b">
        <f t="shared" si="17"/>
        <v>1</v>
      </c>
    </row>
    <row r="360" spans="1:11">
      <c r="A360">
        <v>358</v>
      </c>
      <c r="B360" s="328">
        <v>711200</v>
      </c>
      <c r="C360" s="329">
        <v>41234</v>
      </c>
      <c r="D360" t="b">
        <f t="shared" si="15"/>
        <v>1</v>
      </c>
      <c r="E360" s="396">
        <v>711200</v>
      </c>
      <c r="F360" s="398">
        <v>40863.603606149671</v>
      </c>
      <c r="H360" s="385">
        <f t="shared" si="16"/>
        <v>1.009064212677381</v>
      </c>
      <c r="J360" s="332">
        <v>711200</v>
      </c>
      <c r="K360" t="b">
        <f t="shared" si="17"/>
        <v>1</v>
      </c>
    </row>
    <row r="361" spans="1:11">
      <c r="A361">
        <v>359</v>
      </c>
      <c r="B361" s="328" t="s">
        <v>524</v>
      </c>
      <c r="C361" s="329">
        <v>31831</v>
      </c>
      <c r="D361" t="b">
        <f t="shared" si="15"/>
        <v>1</v>
      </c>
      <c r="E361" s="396" t="s">
        <v>524</v>
      </c>
      <c r="F361" s="398">
        <v>31944</v>
      </c>
      <c r="H361" s="385">
        <f t="shared" si="16"/>
        <v>0.99646255947908835</v>
      </c>
      <c r="J361" s="332" t="s">
        <v>524</v>
      </c>
      <c r="K361" t="b">
        <f t="shared" si="17"/>
        <v>1</v>
      </c>
    </row>
    <row r="362" spans="1:11">
      <c r="A362">
        <v>360</v>
      </c>
      <c r="B362" s="328">
        <v>711500</v>
      </c>
      <c r="C362" s="329">
        <v>35484</v>
      </c>
      <c r="D362" t="b">
        <f t="shared" si="15"/>
        <v>1</v>
      </c>
      <c r="E362" s="396">
        <v>711500</v>
      </c>
      <c r="F362" s="398">
        <v>35620.642734250927</v>
      </c>
      <c r="H362" s="385">
        <f t="shared" si="16"/>
        <v>0.99616394529233077</v>
      </c>
      <c r="J362" s="332">
        <v>711500</v>
      </c>
      <c r="K362" t="b">
        <f t="shared" si="17"/>
        <v>1</v>
      </c>
    </row>
    <row r="363" spans="1:11">
      <c r="A363">
        <v>361</v>
      </c>
      <c r="B363" s="328">
        <v>712000</v>
      </c>
      <c r="C363" s="329">
        <v>12641</v>
      </c>
      <c r="D363" t="b">
        <f t="shared" si="15"/>
        <v>1</v>
      </c>
      <c r="E363" s="396">
        <v>712000</v>
      </c>
      <c r="F363" s="398">
        <v>12400.883808838091</v>
      </c>
      <c r="H363" s="385">
        <f t="shared" si="16"/>
        <v>1.0193628288808561</v>
      </c>
      <c r="J363" s="332">
        <v>712000</v>
      </c>
      <c r="K363" t="b">
        <f t="shared" si="17"/>
        <v>1</v>
      </c>
    </row>
    <row r="364" spans="1:11">
      <c r="A364">
        <v>362</v>
      </c>
      <c r="B364" s="328">
        <v>713100</v>
      </c>
      <c r="C364" s="329">
        <v>22854</v>
      </c>
      <c r="D364" t="b">
        <f t="shared" si="15"/>
        <v>1</v>
      </c>
      <c r="E364" s="396">
        <v>713100</v>
      </c>
      <c r="F364" s="398">
        <v>22742.999999999993</v>
      </c>
      <c r="H364" s="385">
        <f t="shared" si="16"/>
        <v>1.0048806226091549</v>
      </c>
      <c r="J364" s="332">
        <v>713100</v>
      </c>
      <c r="K364" t="b">
        <f t="shared" si="17"/>
        <v>1</v>
      </c>
    </row>
    <row r="365" spans="1:11">
      <c r="A365">
        <v>363</v>
      </c>
      <c r="B365" s="328">
        <v>713200</v>
      </c>
      <c r="C365" s="329">
        <v>35106</v>
      </c>
      <c r="D365" t="b">
        <f t="shared" si="15"/>
        <v>1</v>
      </c>
      <c r="E365" s="396">
        <v>713200</v>
      </c>
      <c r="F365" s="398">
        <v>35144.167525950368</v>
      </c>
      <c r="H365" s="385">
        <f t="shared" si="16"/>
        <v>0.99891397268345639</v>
      </c>
      <c r="J365" s="332">
        <v>713200</v>
      </c>
      <c r="K365" t="b">
        <f t="shared" si="17"/>
        <v>1</v>
      </c>
    </row>
    <row r="366" spans="1:11">
      <c r="A366">
        <v>364</v>
      </c>
      <c r="B366" s="328">
        <v>713900</v>
      </c>
      <c r="C366" s="329">
        <v>73259</v>
      </c>
      <c r="D366" t="b">
        <f t="shared" si="15"/>
        <v>1</v>
      </c>
      <c r="E366" s="396">
        <v>713900</v>
      </c>
      <c r="F366" s="398">
        <v>73680</v>
      </c>
      <c r="H366" s="385">
        <f t="shared" si="16"/>
        <v>0.99428610206297507</v>
      </c>
      <c r="J366" s="332">
        <v>713900</v>
      </c>
      <c r="K366" t="b">
        <f t="shared" si="17"/>
        <v>1</v>
      </c>
    </row>
    <row r="367" spans="1:11">
      <c r="A367">
        <v>365</v>
      </c>
      <c r="B367" s="328">
        <v>721000</v>
      </c>
      <c r="C367" s="329">
        <v>213015</v>
      </c>
      <c r="D367" t="b">
        <f t="shared" si="15"/>
        <v>1</v>
      </c>
      <c r="E367" s="396">
        <v>721000</v>
      </c>
      <c r="F367" s="398">
        <v>212042.40761728917</v>
      </c>
      <c r="H367" s="385">
        <f t="shared" si="16"/>
        <v>1.0045867823971619</v>
      </c>
      <c r="J367" s="332">
        <v>721000</v>
      </c>
      <c r="K367" t="b">
        <f t="shared" si="17"/>
        <v>1</v>
      </c>
    </row>
    <row r="368" spans="1:11">
      <c r="A368">
        <v>366</v>
      </c>
      <c r="B368" s="328">
        <v>722110</v>
      </c>
      <c r="C368" s="329">
        <v>282092</v>
      </c>
      <c r="D368" t="b">
        <f t="shared" si="15"/>
        <v>1</v>
      </c>
      <c r="E368" s="396">
        <v>722110</v>
      </c>
      <c r="F368" s="398">
        <v>281719.63677848515</v>
      </c>
      <c r="H368" s="385">
        <f t="shared" si="16"/>
        <v>1.0013217510350818</v>
      </c>
      <c r="J368" s="332">
        <v>722110</v>
      </c>
      <c r="K368" t="b">
        <f t="shared" si="17"/>
        <v>1</v>
      </c>
    </row>
    <row r="369" spans="1:11">
      <c r="A369">
        <v>367</v>
      </c>
      <c r="B369" s="328">
        <v>722211</v>
      </c>
      <c r="C369" s="329">
        <v>310332</v>
      </c>
      <c r="D369" t="b">
        <f t="shared" si="15"/>
        <v>1</v>
      </c>
      <c r="E369" s="396">
        <v>722211</v>
      </c>
      <c r="F369" s="398">
        <v>310265.20432006125</v>
      </c>
      <c r="H369" s="385">
        <f t="shared" si="16"/>
        <v>1.0002152857587918</v>
      </c>
      <c r="J369" s="332">
        <v>722211</v>
      </c>
      <c r="K369" t="b">
        <f t="shared" si="17"/>
        <v>1</v>
      </c>
    </row>
    <row r="370" spans="1:11">
      <c r="A370">
        <v>368</v>
      </c>
      <c r="B370" s="328" t="s">
        <v>534</v>
      </c>
      <c r="C370" s="329">
        <v>34713</v>
      </c>
      <c r="D370" t="b">
        <f t="shared" si="15"/>
        <v>1</v>
      </c>
      <c r="E370" s="396" t="s">
        <v>534</v>
      </c>
      <c r="F370" s="398">
        <v>34663.274263904023</v>
      </c>
      <c r="H370" s="385">
        <f t="shared" si="16"/>
        <v>1.0014345366140947</v>
      </c>
      <c r="J370" s="332" t="s">
        <v>534</v>
      </c>
      <c r="K370" t="b">
        <f t="shared" si="17"/>
        <v>1</v>
      </c>
    </row>
    <row r="371" spans="1:11">
      <c r="A371">
        <v>369</v>
      </c>
      <c r="B371" s="328">
        <v>811100</v>
      </c>
      <c r="C371" s="329">
        <v>115218</v>
      </c>
      <c r="D371" t="b">
        <f t="shared" si="15"/>
        <v>1</v>
      </c>
      <c r="E371" s="396">
        <v>811100</v>
      </c>
      <c r="F371" s="398">
        <v>115481.03979830725</v>
      </c>
      <c r="H371" s="385">
        <f t="shared" si="16"/>
        <v>0.997722225234838</v>
      </c>
      <c r="J371" s="332">
        <v>811100</v>
      </c>
      <c r="K371" t="b">
        <f t="shared" si="17"/>
        <v>1</v>
      </c>
    </row>
    <row r="372" spans="1:11">
      <c r="A372">
        <v>370</v>
      </c>
      <c r="B372" s="328">
        <v>811200</v>
      </c>
      <c r="C372" s="329">
        <v>18941</v>
      </c>
      <c r="D372" t="b">
        <f t="shared" si="15"/>
        <v>1</v>
      </c>
      <c r="E372" s="396">
        <v>811200</v>
      </c>
      <c r="F372" s="398">
        <v>18841.933662081494</v>
      </c>
      <c r="H372" s="385">
        <f t="shared" si="16"/>
        <v>1.0052577585557405</v>
      </c>
      <c r="J372" s="332">
        <v>811200</v>
      </c>
      <c r="K372" t="b">
        <f t="shared" si="17"/>
        <v>1</v>
      </c>
    </row>
    <row r="373" spans="1:11">
      <c r="A373">
        <v>371</v>
      </c>
      <c r="B373" s="328">
        <v>811300</v>
      </c>
      <c r="C373" s="329">
        <v>35516</v>
      </c>
      <c r="D373" t="b">
        <f t="shared" si="15"/>
        <v>1</v>
      </c>
      <c r="E373" s="396">
        <v>811300</v>
      </c>
      <c r="F373" s="398">
        <v>35401.156787138105</v>
      </c>
      <c r="H373" s="385">
        <f t="shared" si="16"/>
        <v>1.0032440525475603</v>
      </c>
      <c r="J373" s="332">
        <v>811300</v>
      </c>
      <c r="K373" t="b">
        <f t="shared" si="17"/>
        <v>1</v>
      </c>
    </row>
    <row r="374" spans="1:11">
      <c r="A374">
        <v>372</v>
      </c>
      <c r="B374" s="328">
        <v>811400</v>
      </c>
      <c r="C374" s="329">
        <v>21704</v>
      </c>
      <c r="D374" t="b">
        <f t="shared" si="15"/>
        <v>1</v>
      </c>
      <c r="E374" s="396">
        <v>811400</v>
      </c>
      <c r="F374" s="398">
        <v>21769.264470863382</v>
      </c>
      <c r="H374" s="385">
        <f t="shared" si="16"/>
        <v>0.99700199007868484</v>
      </c>
      <c r="J374" s="332">
        <v>811400</v>
      </c>
      <c r="K374" t="b">
        <f t="shared" si="17"/>
        <v>1</v>
      </c>
    </row>
    <row r="375" spans="1:11">
      <c r="A375">
        <v>373</v>
      </c>
      <c r="B375" s="328">
        <v>812100</v>
      </c>
      <c r="C375" s="329">
        <v>76706</v>
      </c>
      <c r="D375" t="b">
        <f t="shared" si="15"/>
        <v>1</v>
      </c>
      <c r="E375" s="396">
        <v>812100</v>
      </c>
      <c r="F375" s="398">
        <v>76917.679864196922</v>
      </c>
      <c r="H375" s="385">
        <f t="shared" si="16"/>
        <v>0.99724796867806398</v>
      </c>
      <c r="J375" s="332">
        <v>812100</v>
      </c>
      <c r="K375" t="b">
        <f t="shared" si="17"/>
        <v>1</v>
      </c>
    </row>
    <row r="376" spans="1:11">
      <c r="A376">
        <v>374</v>
      </c>
      <c r="B376" s="328">
        <v>812200</v>
      </c>
      <c r="C376" s="329">
        <v>21283</v>
      </c>
      <c r="D376" t="b">
        <f t="shared" si="15"/>
        <v>1</v>
      </c>
      <c r="E376" s="396">
        <v>812200</v>
      </c>
      <c r="F376" s="398">
        <v>21341.663364168809</v>
      </c>
      <c r="H376" s="385">
        <f t="shared" si="16"/>
        <v>0.99725122811808098</v>
      </c>
      <c r="J376" s="332">
        <v>812200</v>
      </c>
      <c r="K376" t="b">
        <f t="shared" si="17"/>
        <v>1</v>
      </c>
    </row>
    <row r="377" spans="1:11">
      <c r="A377">
        <v>375</v>
      </c>
      <c r="B377" s="328">
        <v>812300</v>
      </c>
      <c r="C377" s="329">
        <v>27266</v>
      </c>
      <c r="D377" t="b">
        <f t="shared" si="15"/>
        <v>1</v>
      </c>
      <c r="E377" s="396">
        <v>812300</v>
      </c>
      <c r="F377" s="398">
        <v>26712.02145315487</v>
      </c>
      <c r="H377" s="385">
        <f t="shared" si="16"/>
        <v>1.0207389226538564</v>
      </c>
      <c r="J377" s="332">
        <v>812300</v>
      </c>
      <c r="K377" t="b">
        <f t="shared" si="17"/>
        <v>1</v>
      </c>
    </row>
    <row r="378" spans="1:11">
      <c r="A378">
        <v>376</v>
      </c>
      <c r="B378" s="328">
        <v>812900</v>
      </c>
      <c r="C378" s="329">
        <v>57725</v>
      </c>
      <c r="D378" t="b">
        <f t="shared" si="15"/>
        <v>1</v>
      </c>
      <c r="E378" s="396">
        <v>812900</v>
      </c>
      <c r="F378" s="398">
        <v>59710.275401792205</v>
      </c>
      <c r="H378" s="385">
        <f t="shared" si="16"/>
        <v>0.96675152830173317</v>
      </c>
      <c r="J378" s="332">
        <v>812900</v>
      </c>
      <c r="K378" t="b">
        <f t="shared" si="17"/>
        <v>1</v>
      </c>
    </row>
    <row r="379" spans="1:11">
      <c r="A379">
        <v>377</v>
      </c>
      <c r="B379" s="328">
        <v>813100</v>
      </c>
      <c r="C379" s="329">
        <v>79620</v>
      </c>
      <c r="D379" t="b">
        <f t="shared" si="15"/>
        <v>1</v>
      </c>
      <c r="E379" s="396">
        <v>813100</v>
      </c>
      <c r="F379" s="398">
        <v>80840.080424124666</v>
      </c>
      <c r="H379" s="385">
        <f t="shared" si="16"/>
        <v>0.98490748131714423</v>
      </c>
      <c r="J379" s="332">
        <v>813100</v>
      </c>
      <c r="K379" t="b">
        <f t="shared" si="17"/>
        <v>1</v>
      </c>
    </row>
    <row r="380" spans="1:11">
      <c r="A380">
        <v>378</v>
      </c>
      <c r="B380" s="328" t="s">
        <v>545</v>
      </c>
      <c r="C380" s="329">
        <v>51577</v>
      </c>
      <c r="D380" t="b">
        <f t="shared" si="15"/>
        <v>1</v>
      </c>
      <c r="E380" s="396" t="s">
        <v>545</v>
      </c>
      <c r="F380" s="398">
        <v>51179.32859262923</v>
      </c>
      <c r="H380" s="385">
        <f t="shared" si="16"/>
        <v>1.0077701567860748</v>
      </c>
      <c r="J380" s="332" t="s">
        <v>545</v>
      </c>
      <c r="K380" t="b">
        <f t="shared" si="17"/>
        <v>1</v>
      </c>
    </row>
    <row r="381" spans="1:11">
      <c r="A381">
        <v>379</v>
      </c>
      <c r="B381" s="328" t="s">
        <v>547</v>
      </c>
      <c r="C381" s="329">
        <v>75318</v>
      </c>
      <c r="D381" t="b">
        <f t="shared" si="15"/>
        <v>1</v>
      </c>
      <c r="E381" s="396" t="s">
        <v>547</v>
      </c>
      <c r="F381" s="398">
        <v>75610.428416229741</v>
      </c>
      <c r="H381" s="385">
        <f t="shared" si="16"/>
        <v>0.99613243275623375</v>
      </c>
      <c r="J381" s="332" t="s">
        <v>547</v>
      </c>
      <c r="K381" t="b">
        <f t="shared" si="17"/>
        <v>1</v>
      </c>
    </row>
    <row r="382" spans="1:11">
      <c r="A382">
        <v>380</v>
      </c>
      <c r="B382" s="328">
        <v>814000</v>
      </c>
      <c r="C382" s="329">
        <v>18238</v>
      </c>
      <c r="D382" t="b">
        <f t="shared" si="15"/>
        <v>1</v>
      </c>
      <c r="E382" s="396">
        <v>814000</v>
      </c>
      <c r="F382" s="398">
        <v>18268</v>
      </c>
      <c r="H382" s="385">
        <f t="shared" si="16"/>
        <v>0.99835778410335008</v>
      </c>
      <c r="J382" s="332">
        <v>814000</v>
      </c>
      <c r="K382" t="b">
        <f t="shared" si="17"/>
        <v>1</v>
      </c>
    </row>
    <row r="383" spans="1:11">
      <c r="A383">
        <v>381</v>
      </c>
      <c r="B383" s="328" t="s">
        <v>550</v>
      </c>
      <c r="C383" s="329">
        <v>639853</v>
      </c>
      <c r="D383" t="b">
        <f t="shared" si="15"/>
        <v>1</v>
      </c>
      <c r="E383" s="396" t="s">
        <v>550</v>
      </c>
      <c r="F383" s="398">
        <v>639653.83271226904</v>
      </c>
      <c r="H383" s="385">
        <f t="shared" si="16"/>
        <v>1.0003113673014143</v>
      </c>
      <c r="J383" s="332" t="s">
        <v>550</v>
      </c>
      <c r="K383" t="b">
        <f t="shared" si="17"/>
        <v>1</v>
      </c>
    </row>
    <row r="384" spans="1:11">
      <c r="A384">
        <v>382</v>
      </c>
      <c r="B384" s="328" t="s">
        <v>552</v>
      </c>
      <c r="C384" s="329">
        <v>368099</v>
      </c>
      <c r="D384" t="b">
        <f t="shared" si="15"/>
        <v>1</v>
      </c>
      <c r="E384" s="396" t="s">
        <v>552</v>
      </c>
      <c r="F384" s="398">
        <v>367919.06442476786</v>
      </c>
      <c r="H384" s="385">
        <f t="shared" si="16"/>
        <v>1.0004890629288632</v>
      </c>
      <c r="J384" s="332" t="s">
        <v>552</v>
      </c>
      <c r="K384" t="b">
        <f t="shared" si="17"/>
        <v>1</v>
      </c>
    </row>
    <row r="385" spans="1:11">
      <c r="A385">
        <v>383</v>
      </c>
      <c r="B385" s="328">
        <v>491000</v>
      </c>
      <c r="C385" s="329">
        <v>60460</v>
      </c>
      <c r="D385" t="b">
        <f t="shared" si="15"/>
        <v>1</v>
      </c>
      <c r="E385" s="396">
        <v>491000</v>
      </c>
      <c r="F385" s="398">
        <v>60404.420986532707</v>
      </c>
      <c r="H385" s="385">
        <f t="shared" si="16"/>
        <v>1.0009201149942268</v>
      </c>
      <c r="J385" s="332">
        <v>491000</v>
      </c>
      <c r="K385" t="b">
        <f t="shared" si="17"/>
        <v>1</v>
      </c>
    </row>
    <row r="386" spans="1:11">
      <c r="A386">
        <v>384</v>
      </c>
      <c r="B386" s="328" t="s">
        <v>555</v>
      </c>
      <c r="C386" s="329">
        <v>13881</v>
      </c>
      <c r="D386" t="b">
        <f t="shared" si="15"/>
        <v>1</v>
      </c>
      <c r="E386" s="396" t="s">
        <v>555</v>
      </c>
      <c r="F386" s="398">
        <v>13881.000000000004</v>
      </c>
      <c r="H386" s="385">
        <f t="shared" si="16"/>
        <v>0.99999999999999978</v>
      </c>
      <c r="J386" s="332" t="s">
        <v>555</v>
      </c>
      <c r="K386" t="b">
        <f t="shared" si="17"/>
        <v>1</v>
      </c>
    </row>
    <row r="387" spans="1:11">
      <c r="A387">
        <v>385</v>
      </c>
      <c r="B387" s="328" t="s">
        <v>557</v>
      </c>
      <c r="C387" s="329">
        <v>16714</v>
      </c>
      <c r="D387" t="b">
        <f t="shared" si="15"/>
        <v>1</v>
      </c>
      <c r="E387" s="396" t="s">
        <v>557</v>
      </c>
      <c r="F387" s="398">
        <v>16551.724091369419</v>
      </c>
      <c r="H387" s="385">
        <f t="shared" si="16"/>
        <v>1.0098041695073443</v>
      </c>
      <c r="J387" s="332" t="s">
        <v>557</v>
      </c>
      <c r="K387" t="b">
        <f t="shared" si="17"/>
        <v>1</v>
      </c>
    </row>
    <row r="388" spans="1:11">
      <c r="A388">
        <v>386</v>
      </c>
      <c r="B388" s="328" t="s">
        <v>559</v>
      </c>
      <c r="C388" s="329">
        <v>2020262</v>
      </c>
      <c r="D388" t="b">
        <f t="shared" ref="D388:D391" si="18">EXACT(B388,E388)</f>
        <v>1</v>
      </c>
      <c r="E388" s="396" t="s">
        <v>559</v>
      </c>
      <c r="F388" s="398">
        <v>2015824.1274228301</v>
      </c>
      <c r="H388" s="385">
        <f t="shared" ref="H388:H391" si="19">C388/F388</f>
        <v>1.0022015177399646</v>
      </c>
      <c r="J388" s="332" t="s">
        <v>559</v>
      </c>
      <c r="K388" t="b">
        <f t="shared" ref="K388:K391" si="20">EXACT(B388,J388)</f>
        <v>1</v>
      </c>
    </row>
    <row r="389" spans="1:11">
      <c r="A389">
        <v>387</v>
      </c>
      <c r="B389" s="328" t="s">
        <v>561</v>
      </c>
      <c r="C389" s="329">
        <v>14554</v>
      </c>
      <c r="D389" t="b">
        <f t="shared" si="18"/>
        <v>1</v>
      </c>
      <c r="E389" s="396" t="s">
        <v>561</v>
      </c>
      <c r="F389" s="398">
        <v>14049.231486979392</v>
      </c>
      <c r="H389" s="385">
        <f t="shared" si="19"/>
        <v>1.0359285497920949</v>
      </c>
      <c r="J389" s="332" t="s">
        <v>561</v>
      </c>
      <c r="K389" t="b">
        <f t="shared" si="20"/>
        <v>1</v>
      </c>
    </row>
    <row r="390" spans="1:11">
      <c r="A390">
        <v>388</v>
      </c>
      <c r="B390" s="328" t="s">
        <v>563</v>
      </c>
      <c r="C390" s="329">
        <v>34679</v>
      </c>
      <c r="D390" t="b">
        <f t="shared" si="18"/>
        <v>1</v>
      </c>
      <c r="E390" s="396" t="s">
        <v>563</v>
      </c>
      <c r="F390" s="398">
        <v>35131.676399589982</v>
      </c>
      <c r="H390" s="385">
        <f t="shared" si="19"/>
        <v>0.98711486481768729</v>
      </c>
      <c r="J390" s="332" t="s">
        <v>563</v>
      </c>
      <c r="K390" t="b">
        <f t="shared" si="20"/>
        <v>1</v>
      </c>
    </row>
    <row r="391" spans="1:11">
      <c r="A391">
        <v>389</v>
      </c>
      <c r="B391" s="328" t="s">
        <v>565</v>
      </c>
      <c r="C391" s="329">
        <v>222962</v>
      </c>
      <c r="D391" t="b">
        <f t="shared" si="18"/>
        <v>1</v>
      </c>
      <c r="E391" s="397" t="s">
        <v>565</v>
      </c>
      <c r="F391" s="398">
        <v>221087.78560560694</v>
      </c>
      <c r="H391" s="385">
        <f t="shared" si="19"/>
        <v>1.008477240790391</v>
      </c>
      <c r="J391" s="332" t="s">
        <v>565</v>
      </c>
      <c r="K391" t="b">
        <f t="shared" si="20"/>
        <v>1</v>
      </c>
    </row>
  </sheetData>
  <phoneticPr fontId="73" type="noConversion"/>
  <pageMargins left="0.7" right="0.7" top="0.75" bottom="0.75" header="0.3" footer="0.3"/>
  <pageSetup orientation="portrait" horizontalDpi="0"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F391"/>
  <sheetViews>
    <sheetView workbookViewId="0">
      <selection activeCell="E3" sqref="E3:E391"/>
    </sheetView>
  </sheetViews>
  <sheetFormatPr defaultRowHeight="12.75"/>
  <cols>
    <col min="4" max="4" width="12.33203125" bestFit="1" customWidth="1"/>
  </cols>
  <sheetData>
    <row r="1" spans="1:6" ht="85.5">
      <c r="C1" s="429" t="s">
        <v>1638</v>
      </c>
      <c r="D1" s="429" t="s">
        <v>1636</v>
      </c>
    </row>
    <row r="2" spans="1:6" ht="14.25">
      <c r="C2" s="331">
        <v>2007</v>
      </c>
      <c r="D2" s="429">
        <v>2007</v>
      </c>
    </row>
    <row r="3" spans="1:6" ht="14.25">
      <c r="A3">
        <v>1</v>
      </c>
      <c r="B3" s="328" t="s">
        <v>107</v>
      </c>
      <c r="C3" s="79">
        <v>21425</v>
      </c>
      <c r="D3" s="430">
        <v>40761.808698606867</v>
      </c>
      <c r="E3" s="209" t="s">
        <v>107</v>
      </c>
      <c r="F3" t="b">
        <f>EXACT(B3,E3)</f>
        <v>1</v>
      </c>
    </row>
    <row r="4" spans="1:6" ht="14.25">
      <c r="A4">
        <v>2</v>
      </c>
      <c r="B4" s="328" t="s">
        <v>110</v>
      </c>
      <c r="C4" s="79">
        <v>55482</v>
      </c>
      <c r="D4" s="430">
        <v>91947.905891144052</v>
      </c>
      <c r="E4" s="209" t="s">
        <v>110</v>
      </c>
      <c r="F4" t="b">
        <f t="shared" ref="F4:F67" si="0">EXACT(B4,E4)</f>
        <v>1</v>
      </c>
    </row>
    <row r="5" spans="1:6" ht="14.25">
      <c r="A5">
        <v>3</v>
      </c>
      <c r="B5" s="328">
        <v>111200</v>
      </c>
      <c r="C5" s="79">
        <v>18718</v>
      </c>
      <c r="D5" s="430">
        <v>20452.050094348993</v>
      </c>
      <c r="E5" s="209">
        <v>111200</v>
      </c>
      <c r="F5" t="b">
        <f t="shared" si="0"/>
        <v>1</v>
      </c>
    </row>
    <row r="6" spans="1:6" ht="14.25">
      <c r="A6">
        <v>4</v>
      </c>
      <c r="B6" s="328">
        <v>111300</v>
      </c>
      <c r="C6" s="79">
        <v>18867</v>
      </c>
      <c r="D6" s="430">
        <v>23895.071949232482</v>
      </c>
      <c r="E6" s="209">
        <v>111300</v>
      </c>
      <c r="F6" t="b">
        <f t="shared" si="0"/>
        <v>1</v>
      </c>
    </row>
    <row r="7" spans="1:6" ht="14.25">
      <c r="A7">
        <v>5</v>
      </c>
      <c r="B7" s="328">
        <v>111400</v>
      </c>
      <c r="C7" s="79">
        <v>18578</v>
      </c>
      <c r="D7" s="430">
        <v>20643.120745854674</v>
      </c>
      <c r="E7" s="209">
        <v>111400</v>
      </c>
      <c r="F7" t="b">
        <f t="shared" si="0"/>
        <v>1</v>
      </c>
    </row>
    <row r="8" spans="1:6" ht="14.25">
      <c r="A8">
        <v>6</v>
      </c>
      <c r="B8" s="328">
        <v>111900</v>
      </c>
      <c r="C8" s="79">
        <v>20636</v>
      </c>
      <c r="D8" s="430">
        <v>31616.053587405735</v>
      </c>
      <c r="E8" s="209">
        <v>111900</v>
      </c>
      <c r="F8" t="b">
        <f t="shared" si="0"/>
        <v>1</v>
      </c>
    </row>
    <row r="9" spans="1:6" ht="14.25">
      <c r="A9">
        <v>7</v>
      </c>
      <c r="B9" s="328" t="s">
        <v>116</v>
      </c>
      <c r="C9" s="79">
        <v>55374</v>
      </c>
      <c r="D9" s="430">
        <v>72826.691267387941</v>
      </c>
      <c r="E9" s="209" t="s">
        <v>116</v>
      </c>
      <c r="F9" t="b">
        <f t="shared" si="0"/>
        <v>1</v>
      </c>
    </row>
    <row r="10" spans="1:6" ht="14.25">
      <c r="A10">
        <v>8</v>
      </c>
      <c r="B10" s="328">
        <v>112120</v>
      </c>
      <c r="C10" s="79">
        <v>36155</v>
      </c>
      <c r="D10" s="430">
        <v>36665.827151432539</v>
      </c>
      <c r="E10" s="209">
        <v>112120</v>
      </c>
      <c r="F10" t="b">
        <f t="shared" si="0"/>
        <v>1</v>
      </c>
    </row>
    <row r="11" spans="1:6" ht="14.25">
      <c r="A11">
        <v>9</v>
      </c>
      <c r="B11" s="328" t="s">
        <v>119</v>
      </c>
      <c r="C11" s="79">
        <v>23638</v>
      </c>
      <c r="D11" s="430">
        <v>30441.352352787686</v>
      </c>
      <c r="E11" s="209" t="s">
        <v>119</v>
      </c>
      <c r="F11" t="b">
        <f t="shared" si="0"/>
        <v>1</v>
      </c>
    </row>
    <row r="12" spans="1:6" ht="14.25">
      <c r="A12">
        <v>10</v>
      </c>
      <c r="B12" s="328">
        <v>112300</v>
      </c>
      <c r="C12" s="79">
        <v>33612</v>
      </c>
      <c r="D12" s="430">
        <v>43217.72698813866</v>
      </c>
      <c r="E12" s="209">
        <v>112300</v>
      </c>
      <c r="F12" t="b">
        <f t="shared" si="0"/>
        <v>1</v>
      </c>
    </row>
    <row r="13" spans="1:6" ht="14.25">
      <c r="A13">
        <v>11</v>
      </c>
      <c r="B13" s="328">
        <v>113000</v>
      </c>
      <c r="C13" s="79">
        <v>19076</v>
      </c>
      <c r="D13" s="430">
        <v>20632.710986922604</v>
      </c>
      <c r="E13" s="209">
        <v>113000</v>
      </c>
      <c r="F13" t="b">
        <f t="shared" si="0"/>
        <v>1</v>
      </c>
    </row>
    <row r="14" spans="1:6" ht="14.25">
      <c r="A14">
        <v>12</v>
      </c>
      <c r="B14" s="328">
        <v>114000</v>
      </c>
      <c r="C14" s="79">
        <v>6899</v>
      </c>
      <c r="D14" s="430">
        <v>8493.0846218424886</v>
      </c>
      <c r="E14" s="209">
        <v>114000</v>
      </c>
      <c r="F14" t="b">
        <f t="shared" si="0"/>
        <v>1</v>
      </c>
    </row>
    <row r="15" spans="1:6" ht="14.25">
      <c r="A15">
        <v>13</v>
      </c>
      <c r="B15" s="328">
        <v>115000</v>
      </c>
      <c r="C15" s="79">
        <v>18482</v>
      </c>
      <c r="D15" s="430">
        <v>22918.9210968103</v>
      </c>
      <c r="E15" s="209">
        <v>115000</v>
      </c>
      <c r="F15" t="b">
        <f t="shared" si="0"/>
        <v>1</v>
      </c>
    </row>
    <row r="16" spans="1:6" ht="14.25">
      <c r="A16">
        <v>14</v>
      </c>
      <c r="B16" s="328">
        <v>211000</v>
      </c>
      <c r="C16" s="79">
        <v>293640</v>
      </c>
      <c r="D16" s="430">
        <v>289649.68488118472</v>
      </c>
      <c r="E16" s="209">
        <v>211000</v>
      </c>
      <c r="F16" t="b">
        <f t="shared" si="0"/>
        <v>1</v>
      </c>
    </row>
    <row r="17" spans="1:6" ht="14.25">
      <c r="A17">
        <v>15</v>
      </c>
      <c r="B17" s="328">
        <v>212100</v>
      </c>
      <c r="C17" s="79">
        <v>42939</v>
      </c>
      <c r="D17" s="430">
        <v>61064.724798463518</v>
      </c>
      <c r="E17" s="209">
        <v>212100</v>
      </c>
      <c r="F17" t="b">
        <f t="shared" si="0"/>
        <v>1</v>
      </c>
    </row>
    <row r="18" spans="1:6" ht="14.25">
      <c r="A18">
        <v>16</v>
      </c>
      <c r="B18" s="328" t="s">
        <v>127</v>
      </c>
      <c r="C18" s="79">
        <v>13840</v>
      </c>
      <c r="D18" s="430">
        <v>20478.444195215576</v>
      </c>
      <c r="E18" s="209" t="s">
        <v>127</v>
      </c>
      <c r="F18" t="b">
        <f t="shared" si="0"/>
        <v>1</v>
      </c>
    </row>
    <row r="19" spans="1:6" ht="14.25">
      <c r="A19">
        <v>17</v>
      </c>
      <c r="B19" s="328">
        <v>212230</v>
      </c>
      <c r="C19" s="79">
        <v>12867</v>
      </c>
      <c r="D19" s="430">
        <v>12623.969318033451</v>
      </c>
      <c r="E19" s="209">
        <v>212230</v>
      </c>
      <c r="F19" t="b">
        <f t="shared" si="0"/>
        <v>1</v>
      </c>
    </row>
    <row r="20" spans="1:6" ht="14.25">
      <c r="A20">
        <v>18</v>
      </c>
      <c r="B20" s="328">
        <v>212310</v>
      </c>
      <c r="C20" s="79">
        <v>19080</v>
      </c>
      <c r="D20" s="430">
        <v>21971.799291094372</v>
      </c>
      <c r="E20" s="209">
        <v>212310</v>
      </c>
      <c r="F20" t="b">
        <f t="shared" si="0"/>
        <v>1</v>
      </c>
    </row>
    <row r="21" spans="1:6" ht="14.25">
      <c r="A21">
        <v>19</v>
      </c>
      <c r="B21" s="328" t="s">
        <v>131</v>
      </c>
      <c r="C21" s="79">
        <v>14861</v>
      </c>
      <c r="D21" s="430">
        <v>21035.368021278566</v>
      </c>
      <c r="E21" s="209" t="s">
        <v>131</v>
      </c>
      <c r="F21" t="b">
        <f t="shared" si="0"/>
        <v>1</v>
      </c>
    </row>
    <row r="22" spans="1:6" ht="14.25">
      <c r="A22">
        <v>20</v>
      </c>
      <c r="B22" s="328">
        <v>213111</v>
      </c>
      <c r="C22" s="79">
        <v>22891</v>
      </c>
      <c r="D22" s="430">
        <v>26001.769704859347</v>
      </c>
      <c r="E22" s="209">
        <v>213111</v>
      </c>
      <c r="F22" t="b">
        <f t="shared" si="0"/>
        <v>1</v>
      </c>
    </row>
    <row r="23" spans="1:6" ht="14.25">
      <c r="A23">
        <v>21</v>
      </c>
      <c r="B23" s="328" t="s">
        <v>134</v>
      </c>
      <c r="C23" s="79">
        <v>51328</v>
      </c>
      <c r="D23" s="430">
        <v>53387.858212793013</v>
      </c>
      <c r="E23" s="209" t="s">
        <v>134</v>
      </c>
      <c r="F23" t="b">
        <f t="shared" si="0"/>
        <v>1</v>
      </c>
    </row>
    <row r="24" spans="1:6" ht="14.25">
      <c r="A24">
        <v>22</v>
      </c>
      <c r="B24" s="328">
        <v>221100</v>
      </c>
      <c r="C24" s="79">
        <v>306100</v>
      </c>
      <c r="D24" s="430">
        <v>333377.04651226779</v>
      </c>
      <c r="E24" s="209">
        <v>221100</v>
      </c>
      <c r="F24" t="b">
        <f t="shared" si="0"/>
        <v>1</v>
      </c>
    </row>
    <row r="25" spans="1:6" ht="14.25">
      <c r="A25">
        <v>23</v>
      </c>
      <c r="B25" s="328">
        <v>221200</v>
      </c>
      <c r="C25" s="79">
        <v>121614</v>
      </c>
      <c r="D25" s="430">
        <v>110249.57537383308</v>
      </c>
      <c r="E25" s="209">
        <v>221200</v>
      </c>
      <c r="F25" t="b">
        <f t="shared" si="0"/>
        <v>1</v>
      </c>
    </row>
    <row r="26" spans="1:6" ht="14.25">
      <c r="A26">
        <v>24</v>
      </c>
      <c r="B26" s="328">
        <v>221300</v>
      </c>
      <c r="C26" s="79">
        <v>10515</v>
      </c>
      <c r="D26" s="430">
        <v>14669.319470699433</v>
      </c>
      <c r="E26" s="209">
        <v>221300</v>
      </c>
      <c r="F26" t="b">
        <f t="shared" si="0"/>
        <v>1</v>
      </c>
    </row>
    <row r="27" spans="1:6" ht="14.25">
      <c r="A27">
        <v>25</v>
      </c>
      <c r="B27" s="328">
        <v>230301</v>
      </c>
      <c r="C27" s="79">
        <v>142401</v>
      </c>
      <c r="D27" s="430">
        <v>165735.64897125805</v>
      </c>
      <c r="E27" s="209">
        <v>230301</v>
      </c>
      <c r="F27" t="b">
        <f t="shared" si="0"/>
        <v>1</v>
      </c>
    </row>
    <row r="28" spans="1:6" ht="14.25">
      <c r="A28">
        <v>26</v>
      </c>
      <c r="B28" s="328">
        <v>230302</v>
      </c>
      <c r="C28" s="79">
        <v>67094</v>
      </c>
      <c r="D28" s="430">
        <v>74069.453780834621</v>
      </c>
      <c r="E28" s="209">
        <v>230302</v>
      </c>
      <c r="F28" t="b">
        <f t="shared" si="0"/>
        <v>1</v>
      </c>
    </row>
    <row r="29" spans="1:6" ht="14.25">
      <c r="A29">
        <v>27</v>
      </c>
      <c r="B29" s="328">
        <v>233210</v>
      </c>
      <c r="C29" s="79">
        <v>45296</v>
      </c>
      <c r="D29" s="430">
        <v>43985.801602285064</v>
      </c>
      <c r="E29" s="209">
        <v>233210</v>
      </c>
      <c r="F29" t="b">
        <f t="shared" si="0"/>
        <v>1</v>
      </c>
    </row>
    <row r="30" spans="1:6" ht="14.25">
      <c r="A30">
        <v>28</v>
      </c>
      <c r="B30" s="328">
        <v>233230</v>
      </c>
      <c r="C30" s="79">
        <v>34660</v>
      </c>
      <c r="D30" s="430">
        <v>39130.331192464138</v>
      </c>
      <c r="E30" s="209">
        <v>233230</v>
      </c>
      <c r="F30" t="b">
        <f t="shared" si="0"/>
        <v>1</v>
      </c>
    </row>
    <row r="31" spans="1:6" ht="14.25">
      <c r="A31">
        <v>29</v>
      </c>
      <c r="B31" s="328">
        <v>233240</v>
      </c>
      <c r="C31" s="79">
        <v>76787</v>
      </c>
      <c r="D31" s="430">
        <v>93213.078791712789</v>
      </c>
      <c r="E31" s="209">
        <v>233240</v>
      </c>
      <c r="F31" t="b">
        <f t="shared" si="0"/>
        <v>1</v>
      </c>
    </row>
    <row r="32" spans="1:6" ht="14.25">
      <c r="A32">
        <v>30</v>
      </c>
      <c r="B32" s="328">
        <v>233262</v>
      </c>
      <c r="C32" s="79">
        <v>90810</v>
      </c>
      <c r="D32" s="430">
        <v>109363.75926236379</v>
      </c>
      <c r="E32" s="209">
        <v>233262</v>
      </c>
      <c r="F32" t="b">
        <f t="shared" si="0"/>
        <v>1</v>
      </c>
    </row>
    <row r="33" spans="1:6" ht="14.25">
      <c r="A33">
        <v>31</v>
      </c>
      <c r="B33" s="328">
        <v>233293</v>
      </c>
      <c r="C33" s="79">
        <v>72951</v>
      </c>
      <c r="D33" s="430">
        <v>92687.884434982188</v>
      </c>
      <c r="E33" s="209">
        <v>233293</v>
      </c>
      <c r="F33" t="b">
        <f t="shared" si="0"/>
        <v>1</v>
      </c>
    </row>
    <row r="34" spans="1:6" ht="14.25">
      <c r="A34">
        <v>32</v>
      </c>
      <c r="B34" s="328" t="s">
        <v>146</v>
      </c>
      <c r="C34" s="79">
        <v>142348</v>
      </c>
      <c r="D34" s="430">
        <v>158912.30194954007</v>
      </c>
      <c r="E34" s="209" t="s">
        <v>146</v>
      </c>
      <c r="F34" t="b">
        <f t="shared" si="0"/>
        <v>1</v>
      </c>
    </row>
    <row r="35" spans="1:6" ht="14.25">
      <c r="A35">
        <v>33</v>
      </c>
      <c r="B35" s="328" t="s">
        <v>148</v>
      </c>
      <c r="C35" s="79">
        <v>144326</v>
      </c>
      <c r="D35" s="430">
        <v>158327.02151596689</v>
      </c>
      <c r="E35" s="209" t="s">
        <v>148</v>
      </c>
      <c r="F35" t="b">
        <f t="shared" si="0"/>
        <v>1</v>
      </c>
    </row>
    <row r="36" spans="1:6" ht="14.25">
      <c r="A36">
        <v>34</v>
      </c>
      <c r="B36" s="328">
        <v>233411</v>
      </c>
      <c r="C36" s="79">
        <v>279670</v>
      </c>
      <c r="D36" s="430">
        <v>274951.77267783944</v>
      </c>
      <c r="E36" s="209">
        <v>233411</v>
      </c>
      <c r="F36" t="b">
        <f t="shared" si="0"/>
        <v>1</v>
      </c>
    </row>
    <row r="37" spans="1:6" ht="14.25">
      <c r="A37">
        <v>35</v>
      </c>
      <c r="B37" s="328">
        <v>233412</v>
      </c>
      <c r="C37" s="79">
        <v>50840</v>
      </c>
      <c r="D37" s="430">
        <v>55123.30759119289</v>
      </c>
      <c r="E37" s="209">
        <v>233412</v>
      </c>
      <c r="F37" t="b">
        <f t="shared" si="0"/>
        <v>1</v>
      </c>
    </row>
    <row r="38" spans="1:6" ht="14.25">
      <c r="A38">
        <v>36</v>
      </c>
      <c r="B38" s="328" t="s">
        <v>152</v>
      </c>
      <c r="C38" s="79">
        <v>182205</v>
      </c>
      <c r="D38" s="430">
        <v>194032.90820543093</v>
      </c>
      <c r="E38" s="209" t="s">
        <v>152</v>
      </c>
      <c r="F38" t="b">
        <f t="shared" si="0"/>
        <v>1</v>
      </c>
    </row>
    <row r="39" spans="1:6" ht="14.25">
      <c r="A39">
        <v>37</v>
      </c>
      <c r="B39" s="328">
        <v>321100</v>
      </c>
      <c r="C39" s="79">
        <v>27922</v>
      </c>
      <c r="D39" s="430">
        <v>29892.346823615069</v>
      </c>
      <c r="E39" s="209">
        <v>321100</v>
      </c>
      <c r="F39" t="b">
        <f t="shared" si="0"/>
        <v>1</v>
      </c>
    </row>
    <row r="40" spans="1:6" ht="14.25">
      <c r="A40">
        <v>38</v>
      </c>
      <c r="B40" s="328">
        <v>321200</v>
      </c>
      <c r="C40" s="79">
        <v>21677</v>
      </c>
      <c r="D40" s="430">
        <v>25394.172840689138</v>
      </c>
      <c r="E40" s="209">
        <v>321200</v>
      </c>
      <c r="F40" t="b">
        <f t="shared" si="0"/>
        <v>1</v>
      </c>
    </row>
    <row r="41" spans="1:6" ht="14.25">
      <c r="A41">
        <v>39</v>
      </c>
      <c r="B41" s="328">
        <v>321910</v>
      </c>
      <c r="C41" s="79">
        <v>27916</v>
      </c>
      <c r="D41" s="430">
        <v>30597.993778977641</v>
      </c>
      <c r="E41" s="209">
        <v>321910</v>
      </c>
      <c r="F41" t="b">
        <f t="shared" si="0"/>
        <v>1</v>
      </c>
    </row>
    <row r="42" spans="1:6" ht="14.25">
      <c r="A42">
        <v>40</v>
      </c>
      <c r="B42" s="328" t="s">
        <v>157</v>
      </c>
      <c r="C42" s="79">
        <v>23571</v>
      </c>
      <c r="D42" s="430">
        <v>25756.666330370565</v>
      </c>
      <c r="E42" s="209" t="s">
        <v>157</v>
      </c>
      <c r="F42" t="b">
        <f t="shared" si="0"/>
        <v>1</v>
      </c>
    </row>
    <row r="43" spans="1:6" ht="14.25">
      <c r="A43">
        <v>41</v>
      </c>
      <c r="B43" s="328">
        <v>327100</v>
      </c>
      <c r="C43" s="79">
        <v>8654</v>
      </c>
      <c r="D43" s="430">
        <v>9758.8032723937104</v>
      </c>
      <c r="E43" s="209">
        <v>327100</v>
      </c>
      <c r="F43" t="b">
        <f t="shared" si="0"/>
        <v>1</v>
      </c>
    </row>
    <row r="44" spans="1:6" ht="14.25">
      <c r="A44">
        <v>42</v>
      </c>
      <c r="B44" s="328">
        <v>327200</v>
      </c>
      <c r="C44" s="79">
        <v>23310</v>
      </c>
      <c r="D44" s="430">
        <v>25308.986625780857</v>
      </c>
      <c r="E44" s="209">
        <v>327200</v>
      </c>
      <c r="F44" t="b">
        <f t="shared" si="0"/>
        <v>1</v>
      </c>
    </row>
    <row r="45" spans="1:6" ht="14.25">
      <c r="A45">
        <v>43</v>
      </c>
      <c r="B45" s="328">
        <v>327310</v>
      </c>
      <c r="C45" s="79">
        <v>10348</v>
      </c>
      <c r="D45" s="430">
        <v>9754.45510484029</v>
      </c>
      <c r="E45" s="209">
        <v>327310</v>
      </c>
      <c r="F45" t="b">
        <f t="shared" si="0"/>
        <v>1</v>
      </c>
    </row>
    <row r="46" spans="1:6" ht="14.25">
      <c r="A46">
        <v>44</v>
      </c>
      <c r="B46" s="328">
        <v>327320</v>
      </c>
      <c r="C46" s="79">
        <v>34765</v>
      </c>
      <c r="D46" s="430">
        <v>37341.024475120117</v>
      </c>
      <c r="E46" s="209">
        <v>327320</v>
      </c>
      <c r="F46" t="b">
        <f t="shared" si="0"/>
        <v>1</v>
      </c>
    </row>
    <row r="47" spans="1:6" ht="14.25">
      <c r="A47">
        <v>45</v>
      </c>
      <c r="B47" s="328">
        <v>327330</v>
      </c>
      <c r="C47" s="79">
        <v>8985</v>
      </c>
      <c r="D47" s="430">
        <v>9745.7535300987365</v>
      </c>
      <c r="E47" s="209">
        <v>327330</v>
      </c>
      <c r="F47" t="b">
        <f t="shared" si="0"/>
        <v>1</v>
      </c>
    </row>
    <row r="48" spans="1:6" ht="14.25">
      <c r="A48">
        <v>46</v>
      </c>
      <c r="B48" s="328">
        <v>327390</v>
      </c>
      <c r="C48" s="79">
        <v>12067</v>
      </c>
      <c r="D48" s="430">
        <v>13172.177315846769</v>
      </c>
      <c r="E48" s="209">
        <v>327390</v>
      </c>
      <c r="F48" t="b">
        <f t="shared" si="0"/>
        <v>1</v>
      </c>
    </row>
    <row r="49" spans="1:6" ht="14.25">
      <c r="A49">
        <v>47</v>
      </c>
      <c r="B49" s="328">
        <v>327400</v>
      </c>
      <c r="C49" s="79">
        <v>7497</v>
      </c>
      <c r="D49" s="430">
        <v>8712.0724528749724</v>
      </c>
      <c r="E49" s="209">
        <v>327400</v>
      </c>
      <c r="F49" t="b">
        <f t="shared" si="0"/>
        <v>1</v>
      </c>
    </row>
    <row r="50" spans="1:6" ht="14.25">
      <c r="A50">
        <v>48</v>
      </c>
      <c r="B50" s="328">
        <v>327910</v>
      </c>
      <c r="C50" s="79">
        <v>4444</v>
      </c>
      <c r="D50" s="430">
        <v>5284.5162840363055</v>
      </c>
      <c r="E50" s="209">
        <v>327910</v>
      </c>
      <c r="F50" t="b">
        <f t="shared" si="0"/>
        <v>1</v>
      </c>
    </row>
    <row r="51" spans="1:6" ht="14.25">
      <c r="A51">
        <v>49</v>
      </c>
      <c r="B51" s="328">
        <v>327991</v>
      </c>
      <c r="C51" s="79">
        <v>4268</v>
      </c>
      <c r="D51" s="430">
        <v>4347.7377410468316</v>
      </c>
      <c r="E51" s="209">
        <v>327991</v>
      </c>
      <c r="F51" t="b">
        <f t="shared" si="0"/>
        <v>1</v>
      </c>
    </row>
    <row r="52" spans="1:6" ht="14.25">
      <c r="A52">
        <v>50</v>
      </c>
      <c r="B52" s="328">
        <v>327992</v>
      </c>
      <c r="C52" s="79">
        <v>3153</v>
      </c>
      <c r="D52" s="430">
        <v>4442.3045232200011</v>
      </c>
      <c r="E52" s="209">
        <v>327992</v>
      </c>
      <c r="F52" t="b">
        <f t="shared" si="0"/>
        <v>1</v>
      </c>
    </row>
    <row r="53" spans="1:6" ht="14.25">
      <c r="A53">
        <v>51</v>
      </c>
      <c r="B53" s="328">
        <v>327993</v>
      </c>
      <c r="C53" s="79">
        <v>5967</v>
      </c>
      <c r="D53" s="430">
        <v>7538.6914936277999</v>
      </c>
      <c r="E53" s="209">
        <v>327993</v>
      </c>
      <c r="F53" t="b">
        <f t="shared" si="0"/>
        <v>1</v>
      </c>
    </row>
    <row r="54" spans="1:6" ht="14.25">
      <c r="A54">
        <v>52</v>
      </c>
      <c r="B54" s="328">
        <v>327999</v>
      </c>
      <c r="C54" s="79">
        <v>3249</v>
      </c>
      <c r="D54" s="430">
        <v>3554.8617035491461</v>
      </c>
      <c r="E54" s="209">
        <v>327999</v>
      </c>
      <c r="F54" t="b">
        <f t="shared" si="0"/>
        <v>1</v>
      </c>
    </row>
    <row r="55" spans="1:6" ht="14.25">
      <c r="A55">
        <v>53</v>
      </c>
      <c r="B55" s="328">
        <v>331110</v>
      </c>
      <c r="C55" s="79">
        <v>101913</v>
      </c>
      <c r="D55" s="430">
        <v>106840.14346582264</v>
      </c>
      <c r="E55" s="209">
        <v>331110</v>
      </c>
      <c r="F55" t="b">
        <f t="shared" si="0"/>
        <v>1</v>
      </c>
    </row>
    <row r="56" spans="1:6" ht="14.25">
      <c r="A56">
        <v>54</v>
      </c>
      <c r="B56" s="328">
        <v>331200</v>
      </c>
      <c r="C56" s="79">
        <v>22330</v>
      </c>
      <c r="D56" s="430">
        <v>25454.363075482073</v>
      </c>
      <c r="E56" s="209">
        <v>331200</v>
      </c>
      <c r="F56" t="b">
        <f t="shared" si="0"/>
        <v>1</v>
      </c>
    </row>
    <row r="57" spans="1:6" ht="14.25">
      <c r="A57">
        <v>55</v>
      </c>
      <c r="B57" s="328" t="s">
        <v>173</v>
      </c>
      <c r="C57" s="79">
        <v>7836</v>
      </c>
      <c r="D57" s="430">
        <v>5479.2580480175529</v>
      </c>
      <c r="E57" s="209" t="s">
        <v>173</v>
      </c>
      <c r="F57" t="b">
        <f t="shared" si="0"/>
        <v>1</v>
      </c>
    </row>
    <row r="58" spans="1:6" ht="14.25">
      <c r="A58">
        <v>56</v>
      </c>
      <c r="B58" s="328">
        <v>331314</v>
      </c>
      <c r="C58" s="79">
        <v>7760</v>
      </c>
      <c r="D58" s="430">
        <v>5036.2225231356433</v>
      </c>
      <c r="E58" s="209">
        <v>331314</v>
      </c>
      <c r="F58" t="b">
        <f t="shared" si="0"/>
        <v>1</v>
      </c>
    </row>
    <row r="59" spans="1:6" ht="14.25">
      <c r="A59">
        <v>57</v>
      </c>
      <c r="B59" s="328" t="s">
        <v>176</v>
      </c>
      <c r="C59" s="79">
        <v>25888</v>
      </c>
      <c r="D59" s="430">
        <v>23908.813162824794</v>
      </c>
      <c r="E59" s="209" t="s">
        <v>176</v>
      </c>
      <c r="F59" t="b">
        <f t="shared" si="0"/>
        <v>1</v>
      </c>
    </row>
    <row r="60" spans="1:6" ht="14.25">
      <c r="A60">
        <v>58</v>
      </c>
      <c r="B60" s="328">
        <v>331411</v>
      </c>
      <c r="C60" s="79">
        <v>7584</v>
      </c>
      <c r="D60" s="430">
        <v>5680.2571061673552</v>
      </c>
      <c r="E60" s="209">
        <v>331411</v>
      </c>
      <c r="F60" t="b">
        <f t="shared" si="0"/>
        <v>1</v>
      </c>
    </row>
    <row r="61" spans="1:6" ht="14.25">
      <c r="A61">
        <v>59</v>
      </c>
      <c r="B61" s="328">
        <v>331419</v>
      </c>
      <c r="C61" s="88">
        <v>5927</v>
      </c>
      <c r="D61" s="430">
        <v>5889.8504523455267</v>
      </c>
      <c r="E61" s="209">
        <v>331419</v>
      </c>
      <c r="F61" t="b">
        <f t="shared" si="0"/>
        <v>1</v>
      </c>
    </row>
    <row r="62" spans="1:6" ht="14.25">
      <c r="A62">
        <v>60</v>
      </c>
      <c r="B62" s="328">
        <v>331420</v>
      </c>
      <c r="C62" s="79">
        <v>25562</v>
      </c>
      <c r="D62" s="430">
        <v>24766.577978481888</v>
      </c>
      <c r="E62" s="209">
        <v>331420</v>
      </c>
      <c r="F62" t="b">
        <f t="shared" si="0"/>
        <v>1</v>
      </c>
    </row>
    <row r="63" spans="1:6" ht="14.25">
      <c r="A63">
        <v>61</v>
      </c>
      <c r="B63" s="328">
        <v>331490</v>
      </c>
      <c r="C63" s="88">
        <v>18182</v>
      </c>
      <c r="D63" s="430">
        <v>16807.408917429973</v>
      </c>
      <c r="E63" s="209">
        <v>331490</v>
      </c>
      <c r="F63" t="b">
        <f t="shared" si="0"/>
        <v>1</v>
      </c>
    </row>
    <row r="64" spans="1:6" ht="14.25">
      <c r="A64">
        <v>62</v>
      </c>
      <c r="B64" s="328">
        <v>331510</v>
      </c>
      <c r="C64" s="79">
        <v>18750</v>
      </c>
      <c r="D64" s="430">
        <v>24302.281935505238</v>
      </c>
      <c r="E64" s="209">
        <v>331510</v>
      </c>
      <c r="F64" t="b">
        <f t="shared" si="0"/>
        <v>1</v>
      </c>
    </row>
    <row r="65" spans="1:6" ht="14.25">
      <c r="A65">
        <v>63</v>
      </c>
      <c r="B65" s="328">
        <v>331520</v>
      </c>
      <c r="C65" s="88">
        <v>13816</v>
      </c>
      <c r="D65" s="430">
        <v>14397.202864322557</v>
      </c>
      <c r="E65" s="209">
        <v>331520</v>
      </c>
      <c r="F65" t="b">
        <f t="shared" si="0"/>
        <v>1</v>
      </c>
    </row>
    <row r="66" spans="1:6" ht="14.25">
      <c r="A66">
        <v>64</v>
      </c>
      <c r="B66" s="328" t="s">
        <v>184</v>
      </c>
      <c r="C66" s="79">
        <v>12433</v>
      </c>
      <c r="D66" s="430">
        <v>13352.909919649073</v>
      </c>
      <c r="E66" s="209" t="s">
        <v>184</v>
      </c>
      <c r="F66" t="b">
        <f t="shared" si="0"/>
        <v>1</v>
      </c>
    </row>
    <row r="67" spans="1:6" ht="14.25">
      <c r="A67">
        <v>65</v>
      </c>
      <c r="B67" s="328">
        <v>332114</v>
      </c>
      <c r="C67" s="79">
        <v>8046</v>
      </c>
      <c r="D67" s="430">
        <v>8779.5816822190973</v>
      </c>
      <c r="E67" s="209">
        <v>332114</v>
      </c>
      <c r="F67" t="b">
        <f t="shared" si="0"/>
        <v>1</v>
      </c>
    </row>
    <row r="68" spans="1:6" ht="14.25">
      <c r="A68">
        <v>66</v>
      </c>
      <c r="B68" s="328" t="s">
        <v>187</v>
      </c>
      <c r="C68" s="79">
        <v>12749</v>
      </c>
      <c r="D68" s="430">
        <v>14639.306618611447</v>
      </c>
      <c r="E68" s="209" t="s">
        <v>187</v>
      </c>
      <c r="F68" t="b">
        <f t="shared" ref="F68:F131" si="1">EXACT(B68,E68)</f>
        <v>1</v>
      </c>
    </row>
    <row r="69" spans="1:6" ht="14.25">
      <c r="A69">
        <v>67</v>
      </c>
      <c r="B69" s="328">
        <v>332200</v>
      </c>
      <c r="C69" s="79">
        <v>10486</v>
      </c>
      <c r="D69" s="430">
        <v>11856.042990020551</v>
      </c>
      <c r="E69" s="209">
        <v>332200</v>
      </c>
      <c r="F69" t="b">
        <f t="shared" si="1"/>
        <v>1</v>
      </c>
    </row>
    <row r="70" spans="1:6" ht="14.25">
      <c r="A70">
        <v>68</v>
      </c>
      <c r="B70" s="328">
        <v>332310</v>
      </c>
      <c r="C70" s="79">
        <v>45494</v>
      </c>
      <c r="D70" s="430">
        <v>50777.52001953125</v>
      </c>
      <c r="E70" s="209">
        <v>332310</v>
      </c>
      <c r="F70" t="b">
        <f t="shared" si="1"/>
        <v>1</v>
      </c>
    </row>
    <row r="71" spans="1:6" ht="14.25">
      <c r="A71">
        <v>69</v>
      </c>
      <c r="B71" s="328">
        <v>332320</v>
      </c>
      <c r="C71" s="79">
        <v>43709</v>
      </c>
      <c r="D71" s="430">
        <v>49743.510387237933</v>
      </c>
      <c r="E71" s="209">
        <v>332320</v>
      </c>
      <c r="F71" t="b">
        <f t="shared" si="1"/>
        <v>1</v>
      </c>
    </row>
    <row r="72" spans="1:6" ht="14.25">
      <c r="A72">
        <v>70</v>
      </c>
      <c r="B72" s="328">
        <v>332410</v>
      </c>
      <c r="C72" s="79">
        <v>5816</v>
      </c>
      <c r="D72" s="430">
        <v>6628.0838528808736</v>
      </c>
      <c r="E72" s="209">
        <v>332410</v>
      </c>
      <c r="F72" t="b">
        <f t="shared" si="1"/>
        <v>1</v>
      </c>
    </row>
    <row r="73" spans="1:6" ht="14.25">
      <c r="A73">
        <v>71</v>
      </c>
      <c r="B73" s="328">
        <v>332420</v>
      </c>
      <c r="C73" s="79">
        <v>8686</v>
      </c>
      <c r="D73" s="430">
        <v>9374.529548627268</v>
      </c>
      <c r="E73" s="209">
        <v>332420</v>
      </c>
      <c r="F73" t="b">
        <f t="shared" si="1"/>
        <v>1</v>
      </c>
    </row>
    <row r="74" spans="1:6" ht="14.25">
      <c r="A74">
        <v>72</v>
      </c>
      <c r="B74" s="328">
        <v>332430</v>
      </c>
      <c r="C74" s="79">
        <v>17158</v>
      </c>
      <c r="D74" s="430">
        <v>19620.655948402778</v>
      </c>
      <c r="E74" s="209">
        <v>332430</v>
      </c>
      <c r="F74" t="b">
        <f t="shared" si="1"/>
        <v>1</v>
      </c>
    </row>
    <row r="75" spans="1:6" ht="14.25">
      <c r="A75">
        <v>73</v>
      </c>
      <c r="B75" s="328">
        <v>332500</v>
      </c>
      <c r="C75" s="79">
        <v>9239</v>
      </c>
      <c r="D75" s="430">
        <v>10456.758648448484</v>
      </c>
      <c r="E75" s="209">
        <v>332500</v>
      </c>
      <c r="F75" t="b">
        <f t="shared" si="1"/>
        <v>1</v>
      </c>
    </row>
    <row r="76" spans="1:6" ht="14.25">
      <c r="A76">
        <v>74</v>
      </c>
      <c r="B76" s="328">
        <v>332600</v>
      </c>
      <c r="C76" s="79">
        <v>9146</v>
      </c>
      <c r="D76" s="430">
        <v>10570.23829947579</v>
      </c>
      <c r="E76" s="209">
        <v>332600</v>
      </c>
      <c r="F76" t="b">
        <f t="shared" si="1"/>
        <v>1</v>
      </c>
    </row>
    <row r="77" spans="1:6" ht="14.25">
      <c r="A77">
        <v>75</v>
      </c>
      <c r="B77" s="328">
        <v>332710</v>
      </c>
      <c r="C77" s="79">
        <v>37117</v>
      </c>
      <c r="D77" s="430">
        <v>42676.743427394627</v>
      </c>
      <c r="E77" s="209">
        <v>332710</v>
      </c>
      <c r="F77" t="b">
        <f t="shared" si="1"/>
        <v>1</v>
      </c>
    </row>
    <row r="78" spans="1:6" ht="14.25">
      <c r="A78">
        <v>76</v>
      </c>
      <c r="B78" s="328">
        <v>332720</v>
      </c>
      <c r="C78" s="79">
        <v>24259</v>
      </c>
      <c r="D78" s="430">
        <v>26488.239368039365</v>
      </c>
      <c r="E78" s="209">
        <v>332720</v>
      </c>
      <c r="F78" t="b">
        <f t="shared" si="1"/>
        <v>1</v>
      </c>
    </row>
    <row r="79" spans="1:6" ht="14.25">
      <c r="A79">
        <v>77</v>
      </c>
      <c r="B79" s="328">
        <v>332800</v>
      </c>
      <c r="C79" s="79">
        <v>26840</v>
      </c>
      <c r="D79" s="430">
        <v>29675.978274441251</v>
      </c>
      <c r="E79" s="209">
        <v>332800</v>
      </c>
      <c r="F79" t="b">
        <f t="shared" si="1"/>
        <v>1</v>
      </c>
    </row>
    <row r="80" spans="1:6" ht="14.25">
      <c r="A80">
        <v>78</v>
      </c>
      <c r="B80" s="328" t="s">
        <v>200</v>
      </c>
      <c r="C80" s="79">
        <v>23942</v>
      </c>
      <c r="D80" s="430">
        <v>29171.44436365215</v>
      </c>
      <c r="E80" s="209" t="s">
        <v>200</v>
      </c>
      <c r="F80" t="b">
        <f t="shared" si="1"/>
        <v>1</v>
      </c>
    </row>
    <row r="81" spans="1:6" ht="14.25">
      <c r="A81">
        <v>79</v>
      </c>
      <c r="B81" s="328">
        <v>332913</v>
      </c>
      <c r="C81" s="79">
        <v>4200</v>
      </c>
      <c r="D81" s="430">
        <v>4751.5284527355379</v>
      </c>
      <c r="E81" s="209">
        <v>332913</v>
      </c>
      <c r="F81" t="b">
        <f t="shared" si="1"/>
        <v>1</v>
      </c>
    </row>
    <row r="82" spans="1:6" ht="14.25">
      <c r="A82">
        <v>80</v>
      </c>
      <c r="B82" s="328">
        <v>332991</v>
      </c>
      <c r="C82" s="79">
        <v>7487</v>
      </c>
      <c r="D82" s="430">
        <v>9143.4951566013933</v>
      </c>
      <c r="E82" s="209">
        <v>332991</v>
      </c>
      <c r="F82" t="b">
        <f t="shared" si="1"/>
        <v>1</v>
      </c>
    </row>
    <row r="83" spans="1:6" ht="14.25">
      <c r="A83">
        <v>81</v>
      </c>
      <c r="B83" s="328" t="s">
        <v>204</v>
      </c>
      <c r="C83" s="79">
        <v>8623</v>
      </c>
      <c r="D83" s="430">
        <v>11130.423112650375</v>
      </c>
      <c r="E83" s="209" t="s">
        <v>204</v>
      </c>
      <c r="F83" t="b">
        <f t="shared" si="1"/>
        <v>1</v>
      </c>
    </row>
    <row r="84" spans="1:6" ht="14.25">
      <c r="A84">
        <v>82</v>
      </c>
      <c r="B84" s="328">
        <v>332996</v>
      </c>
      <c r="C84" s="79">
        <v>7342</v>
      </c>
      <c r="D84" s="430">
        <v>9679.1870320180078</v>
      </c>
      <c r="E84" s="209">
        <v>332996</v>
      </c>
      <c r="F84" t="b">
        <f t="shared" si="1"/>
        <v>1</v>
      </c>
    </row>
    <row r="85" spans="1:6" ht="14.25">
      <c r="A85">
        <v>83</v>
      </c>
      <c r="B85" s="328" t="s">
        <v>207</v>
      </c>
      <c r="C85" s="79">
        <v>18286</v>
      </c>
      <c r="D85" s="430">
        <v>20421.957388211824</v>
      </c>
      <c r="E85" s="209" t="s">
        <v>207</v>
      </c>
      <c r="F85" t="b">
        <f t="shared" si="1"/>
        <v>1</v>
      </c>
    </row>
    <row r="86" spans="1:6" ht="14.25">
      <c r="A86">
        <v>84</v>
      </c>
      <c r="B86" s="328">
        <v>333111</v>
      </c>
      <c r="C86" s="79">
        <v>21594</v>
      </c>
      <c r="D86" s="430">
        <v>25258.12398800116</v>
      </c>
      <c r="E86" s="209">
        <v>333111</v>
      </c>
      <c r="F86" t="b">
        <f t="shared" si="1"/>
        <v>1</v>
      </c>
    </row>
    <row r="87" spans="1:6" ht="14.25">
      <c r="A87">
        <v>85</v>
      </c>
      <c r="B87" s="328">
        <v>333112</v>
      </c>
      <c r="C87" s="79">
        <v>8275</v>
      </c>
      <c r="D87" s="430">
        <v>8681.3573883161516</v>
      </c>
      <c r="E87" s="209">
        <v>333112</v>
      </c>
      <c r="F87" t="b">
        <f t="shared" si="1"/>
        <v>1</v>
      </c>
    </row>
    <row r="88" spans="1:6" ht="14.25">
      <c r="A88">
        <v>86</v>
      </c>
      <c r="B88" s="328">
        <v>333120</v>
      </c>
      <c r="C88" s="79">
        <v>34201</v>
      </c>
      <c r="D88" s="430">
        <v>39988.480410745862</v>
      </c>
      <c r="E88" s="209">
        <v>333120</v>
      </c>
      <c r="F88" t="b">
        <f t="shared" si="1"/>
        <v>1</v>
      </c>
    </row>
    <row r="89" spans="1:6" ht="14.25">
      <c r="A89">
        <v>87</v>
      </c>
      <c r="B89" s="328">
        <v>333130</v>
      </c>
      <c r="C89" s="79">
        <v>21228</v>
      </c>
      <c r="D89" s="430">
        <v>25130.274649748877</v>
      </c>
      <c r="E89" s="209">
        <v>333130</v>
      </c>
      <c r="F89" t="b">
        <f t="shared" si="1"/>
        <v>1</v>
      </c>
    </row>
    <row r="90" spans="1:6" ht="14.25">
      <c r="A90">
        <v>88</v>
      </c>
      <c r="B90" s="328" t="s">
        <v>213</v>
      </c>
      <c r="C90" s="79">
        <v>21847</v>
      </c>
      <c r="D90" s="430">
        <v>24060.42558938068</v>
      </c>
      <c r="E90" s="209" t="s">
        <v>213</v>
      </c>
      <c r="F90" t="b">
        <f t="shared" si="1"/>
        <v>1</v>
      </c>
    </row>
    <row r="91" spans="1:6" ht="14.25">
      <c r="A91">
        <v>89</v>
      </c>
      <c r="B91" s="328">
        <v>333220</v>
      </c>
      <c r="C91" s="79">
        <v>3601</v>
      </c>
      <c r="D91" s="430">
        <v>4075.0935327214765</v>
      </c>
      <c r="E91" s="209">
        <v>333220</v>
      </c>
      <c r="F91" t="b">
        <f t="shared" si="1"/>
        <v>1</v>
      </c>
    </row>
    <row r="92" spans="1:6" ht="14.25">
      <c r="A92">
        <v>90</v>
      </c>
      <c r="B92" s="328">
        <v>333295</v>
      </c>
      <c r="C92" s="79">
        <v>14167</v>
      </c>
      <c r="D92" s="430">
        <v>12144.395864289252</v>
      </c>
      <c r="E92" s="209">
        <v>333295</v>
      </c>
      <c r="F92" t="b">
        <f t="shared" si="1"/>
        <v>1</v>
      </c>
    </row>
    <row r="93" spans="1:6" ht="14.25">
      <c r="A93">
        <v>91</v>
      </c>
      <c r="B93" s="328" t="s">
        <v>217</v>
      </c>
      <c r="C93" s="79">
        <v>15028</v>
      </c>
      <c r="D93" s="430">
        <v>17020.910650175247</v>
      </c>
      <c r="E93" s="209" t="s">
        <v>217</v>
      </c>
      <c r="F93" t="b">
        <f t="shared" si="1"/>
        <v>1</v>
      </c>
    </row>
    <row r="94" spans="1:6" ht="14.25">
      <c r="A94">
        <v>92</v>
      </c>
      <c r="B94" s="328">
        <v>333313</v>
      </c>
      <c r="C94" s="79">
        <v>2222</v>
      </c>
      <c r="D94" s="430">
        <v>2423.1011650444971</v>
      </c>
      <c r="E94" s="209">
        <v>333313</v>
      </c>
      <c r="F94" t="b">
        <f t="shared" si="1"/>
        <v>1</v>
      </c>
    </row>
    <row r="95" spans="1:6" ht="14.25">
      <c r="A95">
        <v>93</v>
      </c>
      <c r="B95" s="328">
        <v>333314</v>
      </c>
      <c r="C95" s="79">
        <v>4505</v>
      </c>
      <c r="D95" s="430">
        <v>4888.5841090806744</v>
      </c>
      <c r="E95" s="209">
        <v>333314</v>
      </c>
      <c r="F95" t="b">
        <f t="shared" si="1"/>
        <v>1</v>
      </c>
    </row>
    <row r="96" spans="1:6" ht="14.25">
      <c r="A96">
        <v>94</v>
      </c>
      <c r="B96" s="328">
        <v>333315</v>
      </c>
      <c r="C96" s="79">
        <v>2382</v>
      </c>
      <c r="D96" s="430">
        <v>2483.297612613072</v>
      </c>
      <c r="E96" s="209">
        <v>333315</v>
      </c>
      <c r="F96" t="b">
        <f t="shared" si="1"/>
        <v>1</v>
      </c>
    </row>
    <row r="97" spans="1:6" ht="14.25">
      <c r="A97">
        <v>95</v>
      </c>
      <c r="B97" s="328" t="s">
        <v>222</v>
      </c>
      <c r="C97" s="79">
        <v>5360</v>
      </c>
      <c r="D97" s="430">
        <v>5943.5650453077797</v>
      </c>
      <c r="E97" s="209" t="s">
        <v>222</v>
      </c>
      <c r="F97" t="b">
        <f t="shared" si="1"/>
        <v>1</v>
      </c>
    </row>
    <row r="98" spans="1:6" ht="14.25">
      <c r="A98">
        <v>96</v>
      </c>
      <c r="B98" s="328">
        <v>333414</v>
      </c>
      <c r="C98" s="79">
        <v>4878</v>
      </c>
      <c r="D98" s="430">
        <v>5816.3976048432451</v>
      </c>
      <c r="E98" s="209">
        <v>333414</v>
      </c>
      <c r="F98" t="b">
        <f t="shared" si="1"/>
        <v>1</v>
      </c>
    </row>
    <row r="99" spans="1:6" ht="14.25">
      <c r="A99">
        <v>97</v>
      </c>
      <c r="B99" s="328">
        <v>333415</v>
      </c>
      <c r="C99" s="79">
        <v>29726</v>
      </c>
      <c r="D99" s="430">
        <v>33696.671682410924</v>
      </c>
      <c r="E99" s="209">
        <v>333415</v>
      </c>
      <c r="F99" t="b">
        <f t="shared" si="1"/>
        <v>1</v>
      </c>
    </row>
    <row r="100" spans="1:6" ht="14.25">
      <c r="A100">
        <v>98</v>
      </c>
      <c r="B100" s="328">
        <v>333511</v>
      </c>
      <c r="C100" s="79">
        <v>5640</v>
      </c>
      <c r="D100" s="430">
        <v>5722.3833484451434</v>
      </c>
      <c r="E100" s="209">
        <v>333511</v>
      </c>
      <c r="F100" t="b">
        <f t="shared" si="1"/>
        <v>1</v>
      </c>
    </row>
    <row r="101" spans="1:6" ht="14.25">
      <c r="A101">
        <v>99</v>
      </c>
      <c r="B101" s="328" t="s">
        <v>227</v>
      </c>
      <c r="C101" s="79">
        <v>6498</v>
      </c>
      <c r="D101" s="430">
        <v>7480.8496143824368</v>
      </c>
      <c r="E101" s="209" t="s">
        <v>227</v>
      </c>
      <c r="F101" t="b">
        <f t="shared" si="1"/>
        <v>1</v>
      </c>
    </row>
    <row r="102" spans="1:6" ht="14.25">
      <c r="A102">
        <v>100</v>
      </c>
      <c r="B102" s="328">
        <v>333514</v>
      </c>
      <c r="C102" s="79">
        <v>7806</v>
      </c>
      <c r="D102" s="430">
        <v>8309.2753872807771</v>
      </c>
      <c r="E102" s="209">
        <v>333514</v>
      </c>
      <c r="F102" t="b">
        <f t="shared" si="1"/>
        <v>1</v>
      </c>
    </row>
    <row r="103" spans="1:6" ht="14.25">
      <c r="A103">
        <v>101</v>
      </c>
      <c r="B103" s="328" t="s">
        <v>230</v>
      </c>
      <c r="C103" s="79">
        <v>8265</v>
      </c>
      <c r="D103" s="430">
        <v>9050.7317098445601</v>
      </c>
      <c r="E103" s="209" t="s">
        <v>230</v>
      </c>
      <c r="F103" t="b">
        <f t="shared" si="1"/>
        <v>1</v>
      </c>
    </row>
    <row r="104" spans="1:6" ht="14.25">
      <c r="A104">
        <v>102</v>
      </c>
      <c r="B104" s="328">
        <v>333611</v>
      </c>
      <c r="C104" s="79">
        <v>8900</v>
      </c>
      <c r="D104" s="430">
        <v>10814.156755982232</v>
      </c>
      <c r="E104" s="209">
        <v>333611</v>
      </c>
      <c r="F104" t="b">
        <f t="shared" si="1"/>
        <v>1</v>
      </c>
    </row>
    <row r="105" spans="1:6" ht="14.25">
      <c r="A105">
        <v>103</v>
      </c>
      <c r="B105" s="328">
        <v>333612</v>
      </c>
      <c r="C105" s="79">
        <v>3450</v>
      </c>
      <c r="D105" s="430">
        <v>4273.4870126289088</v>
      </c>
      <c r="E105" s="209">
        <v>333612</v>
      </c>
      <c r="F105" t="b">
        <f t="shared" si="1"/>
        <v>1</v>
      </c>
    </row>
    <row r="106" spans="1:6" ht="14.25">
      <c r="A106">
        <v>104</v>
      </c>
      <c r="B106" s="328">
        <v>333613</v>
      </c>
      <c r="C106" s="79">
        <v>4173</v>
      </c>
      <c r="D106" s="430">
        <v>5139.3433682717323</v>
      </c>
      <c r="E106" s="209">
        <v>333613</v>
      </c>
      <c r="F106" t="b">
        <f t="shared" si="1"/>
        <v>1</v>
      </c>
    </row>
    <row r="107" spans="1:6" ht="14.25">
      <c r="A107">
        <v>105</v>
      </c>
      <c r="B107" s="328">
        <v>333618</v>
      </c>
      <c r="C107" s="79">
        <v>25415</v>
      </c>
      <c r="D107" s="430">
        <v>27599.975717136309</v>
      </c>
      <c r="E107" s="209">
        <v>333618</v>
      </c>
      <c r="F107" t="b">
        <f t="shared" si="1"/>
        <v>1</v>
      </c>
    </row>
    <row r="108" spans="1:6" ht="14.25">
      <c r="A108">
        <v>106</v>
      </c>
      <c r="B108" s="328" t="s">
        <v>236</v>
      </c>
      <c r="C108" s="79">
        <v>13390</v>
      </c>
      <c r="D108" s="430">
        <v>15544.102583488142</v>
      </c>
      <c r="E108" s="209" t="s">
        <v>236</v>
      </c>
      <c r="F108" t="b">
        <f t="shared" si="1"/>
        <v>1</v>
      </c>
    </row>
    <row r="109" spans="1:6" ht="14.25">
      <c r="A109">
        <v>107</v>
      </c>
      <c r="B109" s="328">
        <v>333912</v>
      </c>
      <c r="C109" s="79">
        <v>9389</v>
      </c>
      <c r="D109" s="430">
        <v>11761.750066242714</v>
      </c>
      <c r="E109" s="209">
        <v>333912</v>
      </c>
      <c r="F109" t="b">
        <f t="shared" si="1"/>
        <v>1</v>
      </c>
    </row>
    <row r="110" spans="1:6" ht="14.25">
      <c r="A110">
        <v>108</v>
      </c>
      <c r="B110" s="328">
        <v>333920</v>
      </c>
      <c r="C110" s="79">
        <v>27223</v>
      </c>
      <c r="D110" s="430">
        <v>32066.539877698309</v>
      </c>
      <c r="E110" s="209">
        <v>333920</v>
      </c>
      <c r="F110" t="b">
        <f t="shared" si="1"/>
        <v>1</v>
      </c>
    </row>
    <row r="111" spans="1:6" ht="14.25">
      <c r="A111">
        <v>109</v>
      </c>
      <c r="B111" s="328">
        <v>333991</v>
      </c>
      <c r="C111" s="79">
        <v>2529</v>
      </c>
      <c r="D111" s="430">
        <v>2702.4418979021125</v>
      </c>
      <c r="E111" s="209">
        <v>333991</v>
      </c>
      <c r="F111" t="b">
        <f t="shared" si="1"/>
        <v>1</v>
      </c>
    </row>
    <row r="112" spans="1:6" ht="14.25">
      <c r="A112">
        <v>110</v>
      </c>
      <c r="B112" s="328" t="s">
        <v>241</v>
      </c>
      <c r="C112" s="79">
        <v>17492</v>
      </c>
      <c r="D112" s="430">
        <v>20801.853301683208</v>
      </c>
      <c r="E112" s="209" t="s">
        <v>241</v>
      </c>
      <c r="F112" t="b">
        <f t="shared" si="1"/>
        <v>1</v>
      </c>
    </row>
    <row r="113" spans="1:6" ht="14.25">
      <c r="A113">
        <v>111</v>
      </c>
      <c r="B113" s="328">
        <v>333993</v>
      </c>
      <c r="C113" s="79">
        <v>4320</v>
      </c>
      <c r="D113" s="430">
        <v>5451.1807228915659</v>
      </c>
      <c r="E113" s="209">
        <v>333993</v>
      </c>
      <c r="F113" t="b">
        <f t="shared" si="1"/>
        <v>1</v>
      </c>
    </row>
    <row r="114" spans="1:6" ht="14.25">
      <c r="A114">
        <v>112</v>
      </c>
      <c r="B114" s="328">
        <v>333994</v>
      </c>
      <c r="C114" s="79">
        <v>2365</v>
      </c>
      <c r="D114" s="430">
        <v>2689.4423433405068</v>
      </c>
      <c r="E114" s="209">
        <v>333994</v>
      </c>
      <c r="F114" t="b">
        <f t="shared" si="1"/>
        <v>1</v>
      </c>
    </row>
    <row r="115" spans="1:6" ht="14.25">
      <c r="A115">
        <v>113</v>
      </c>
      <c r="B115" s="328" t="s">
        <v>245</v>
      </c>
      <c r="C115" s="79">
        <v>8876</v>
      </c>
      <c r="D115" s="430">
        <v>10596.456866563109</v>
      </c>
      <c r="E115" s="209" t="s">
        <v>245</v>
      </c>
      <c r="F115" t="b">
        <f t="shared" si="1"/>
        <v>1</v>
      </c>
    </row>
    <row r="116" spans="1:6" ht="14.25">
      <c r="A116">
        <v>114</v>
      </c>
      <c r="B116" s="328">
        <v>334111</v>
      </c>
      <c r="C116" s="79">
        <v>48013</v>
      </c>
      <c r="D116" s="430">
        <v>26621.75403689895</v>
      </c>
      <c r="E116" s="209">
        <v>334111</v>
      </c>
      <c r="F116" t="b">
        <f t="shared" si="1"/>
        <v>1</v>
      </c>
    </row>
    <row r="117" spans="1:6" ht="14.25">
      <c r="A117">
        <v>115</v>
      </c>
      <c r="B117" s="328">
        <v>334112</v>
      </c>
      <c r="C117" s="79">
        <v>9546</v>
      </c>
      <c r="D117" s="430">
        <v>7943.903081407454</v>
      </c>
      <c r="E117" s="209">
        <v>334112</v>
      </c>
      <c r="F117" t="b">
        <f t="shared" si="1"/>
        <v>1</v>
      </c>
    </row>
    <row r="118" spans="1:6" ht="14.25">
      <c r="A118">
        <v>116</v>
      </c>
      <c r="B118" s="328" t="s">
        <v>249</v>
      </c>
      <c r="C118" s="79">
        <v>15593</v>
      </c>
      <c r="D118" s="430">
        <v>15427.044893966045</v>
      </c>
      <c r="E118" s="209" t="s">
        <v>249</v>
      </c>
      <c r="F118" t="b">
        <f t="shared" si="1"/>
        <v>1</v>
      </c>
    </row>
    <row r="119" spans="1:6" ht="14.25">
      <c r="A119">
        <v>117</v>
      </c>
      <c r="B119" s="328">
        <v>334210</v>
      </c>
      <c r="C119" s="79">
        <v>20895</v>
      </c>
      <c r="D119" s="430">
        <v>20803.905998460137</v>
      </c>
      <c r="E119" s="209">
        <v>334210</v>
      </c>
      <c r="F119" t="b">
        <f t="shared" si="1"/>
        <v>1</v>
      </c>
    </row>
    <row r="120" spans="1:6" ht="14.25">
      <c r="A120">
        <v>118</v>
      </c>
      <c r="B120" s="328">
        <v>334220</v>
      </c>
      <c r="C120" s="79">
        <v>44087</v>
      </c>
      <c r="D120" s="430">
        <v>44489.906732153613</v>
      </c>
      <c r="E120" s="209">
        <v>334220</v>
      </c>
      <c r="F120" t="b">
        <f t="shared" si="1"/>
        <v>1</v>
      </c>
    </row>
    <row r="121" spans="1:6" ht="14.25">
      <c r="A121">
        <v>119</v>
      </c>
      <c r="B121" s="328">
        <v>334290</v>
      </c>
      <c r="C121" s="79">
        <v>5991</v>
      </c>
      <c r="D121" s="430">
        <v>6534.6351111294725</v>
      </c>
      <c r="E121" s="209">
        <v>334290</v>
      </c>
      <c r="F121" t="b">
        <f t="shared" si="1"/>
        <v>1</v>
      </c>
    </row>
    <row r="122" spans="1:6" ht="14.25">
      <c r="A122">
        <v>120</v>
      </c>
      <c r="B122" s="328">
        <v>334300</v>
      </c>
      <c r="C122" s="79">
        <v>7628</v>
      </c>
      <c r="D122" s="430">
        <v>6762.9899920193002</v>
      </c>
      <c r="E122" s="209">
        <v>334300</v>
      </c>
      <c r="F122" t="b">
        <f t="shared" si="1"/>
        <v>1</v>
      </c>
    </row>
    <row r="123" spans="1:6" ht="14.25">
      <c r="A123">
        <v>121</v>
      </c>
      <c r="B123" s="328" t="s">
        <v>255</v>
      </c>
      <c r="C123" s="79">
        <v>31715</v>
      </c>
      <c r="D123" s="430">
        <v>34106.320988159263</v>
      </c>
      <c r="E123" s="209" t="s">
        <v>255</v>
      </c>
      <c r="F123" t="b">
        <f t="shared" si="1"/>
        <v>1</v>
      </c>
    </row>
    <row r="124" spans="1:6" ht="14.25">
      <c r="A124">
        <v>122</v>
      </c>
      <c r="B124" s="328">
        <v>334413</v>
      </c>
      <c r="C124" s="79">
        <v>78496</v>
      </c>
      <c r="D124" s="430">
        <v>54944.704015950359</v>
      </c>
      <c r="E124" s="209">
        <v>334413</v>
      </c>
      <c r="F124" t="b">
        <f t="shared" si="1"/>
        <v>1</v>
      </c>
    </row>
    <row r="125" spans="1:6" ht="14.25">
      <c r="A125">
        <v>123</v>
      </c>
      <c r="B125" s="328">
        <v>334418</v>
      </c>
      <c r="C125" s="79">
        <v>24251</v>
      </c>
      <c r="D125" s="430">
        <v>23244.69368826551</v>
      </c>
      <c r="E125" s="209">
        <v>334418</v>
      </c>
      <c r="F125" t="b">
        <f t="shared" si="1"/>
        <v>1</v>
      </c>
    </row>
    <row r="126" spans="1:6" ht="14.25">
      <c r="A126">
        <v>124</v>
      </c>
      <c r="B126" s="328">
        <v>334510</v>
      </c>
      <c r="C126" s="79">
        <v>26034</v>
      </c>
      <c r="D126" s="430">
        <v>25234.815340167937</v>
      </c>
      <c r="E126" s="209">
        <v>334510</v>
      </c>
      <c r="F126" t="b">
        <f t="shared" si="1"/>
        <v>1</v>
      </c>
    </row>
    <row r="127" spans="1:6" ht="14.25">
      <c r="A127">
        <v>125</v>
      </c>
      <c r="B127" s="328">
        <v>334511</v>
      </c>
      <c r="C127" s="79">
        <v>48766</v>
      </c>
      <c r="D127" s="430">
        <v>54248.307355216559</v>
      </c>
      <c r="E127" s="209">
        <v>334511</v>
      </c>
      <c r="F127" t="b">
        <f t="shared" si="1"/>
        <v>1</v>
      </c>
    </row>
    <row r="128" spans="1:6" ht="14.25">
      <c r="A128">
        <v>126</v>
      </c>
      <c r="B128" s="328">
        <v>334512</v>
      </c>
      <c r="C128" s="79">
        <v>3584</v>
      </c>
      <c r="D128" s="430">
        <v>3860.6093750000005</v>
      </c>
      <c r="E128" s="209">
        <v>334512</v>
      </c>
      <c r="F128" t="b">
        <f t="shared" si="1"/>
        <v>1</v>
      </c>
    </row>
    <row r="129" spans="1:6" ht="14.25">
      <c r="A129">
        <v>127</v>
      </c>
      <c r="B129" s="328">
        <v>334513</v>
      </c>
      <c r="C129" s="79">
        <v>10697</v>
      </c>
      <c r="D129" s="430">
        <v>12282.475754812991</v>
      </c>
      <c r="E129" s="209">
        <v>334513</v>
      </c>
      <c r="F129" t="b">
        <f t="shared" si="1"/>
        <v>1</v>
      </c>
    </row>
    <row r="130" spans="1:6" ht="14.25">
      <c r="A130">
        <v>128</v>
      </c>
      <c r="B130" s="328">
        <v>334514</v>
      </c>
      <c r="C130" s="79">
        <v>5853</v>
      </c>
      <c r="D130" s="430">
        <v>6976.0907996705873</v>
      </c>
      <c r="E130" s="209">
        <v>334514</v>
      </c>
      <c r="F130" t="b">
        <f t="shared" si="1"/>
        <v>1</v>
      </c>
    </row>
    <row r="131" spans="1:6" ht="14.25">
      <c r="A131">
        <v>129</v>
      </c>
      <c r="B131" s="328">
        <v>334515</v>
      </c>
      <c r="C131" s="79">
        <v>13791</v>
      </c>
      <c r="D131" s="430">
        <v>15387.176528101936</v>
      </c>
      <c r="E131" s="209">
        <v>334515</v>
      </c>
      <c r="F131" t="b">
        <f t="shared" si="1"/>
        <v>1</v>
      </c>
    </row>
    <row r="132" spans="1:6" ht="14.25">
      <c r="A132">
        <v>130</v>
      </c>
      <c r="B132" s="328">
        <v>334516</v>
      </c>
      <c r="C132" s="79">
        <v>13204</v>
      </c>
      <c r="D132" s="430">
        <v>14072.709415348905</v>
      </c>
      <c r="E132" s="209">
        <v>334516</v>
      </c>
      <c r="F132" t="b">
        <f t="shared" ref="F132:F195" si="2">EXACT(B132,E132)</f>
        <v>1</v>
      </c>
    </row>
    <row r="133" spans="1:6" ht="14.25">
      <c r="A133">
        <v>131</v>
      </c>
      <c r="B133" s="328">
        <v>334517</v>
      </c>
      <c r="C133" s="79">
        <v>5787</v>
      </c>
      <c r="D133" s="430">
        <v>6042.8523776159864</v>
      </c>
      <c r="E133" s="209">
        <v>334517</v>
      </c>
      <c r="F133" t="b">
        <f t="shared" si="2"/>
        <v>1</v>
      </c>
    </row>
    <row r="134" spans="1:6" ht="14.25">
      <c r="A134">
        <v>132</v>
      </c>
      <c r="B134" s="328" t="s">
        <v>267</v>
      </c>
      <c r="C134" s="79">
        <v>10122</v>
      </c>
      <c r="D134" s="430">
        <v>10760.779040300826</v>
      </c>
      <c r="E134" s="209" t="s">
        <v>267</v>
      </c>
      <c r="F134" t="b">
        <f t="shared" si="2"/>
        <v>1</v>
      </c>
    </row>
    <row r="135" spans="1:6" ht="14.25">
      <c r="A135">
        <v>133</v>
      </c>
      <c r="B135" s="328">
        <v>334610</v>
      </c>
      <c r="C135" s="79">
        <v>7017</v>
      </c>
      <c r="D135" s="430">
        <v>6673.5730131763494</v>
      </c>
      <c r="E135" s="209">
        <v>334610</v>
      </c>
      <c r="F135" t="b">
        <f t="shared" si="2"/>
        <v>1</v>
      </c>
    </row>
    <row r="136" spans="1:6" ht="14.25">
      <c r="A136">
        <v>134</v>
      </c>
      <c r="B136" s="328">
        <v>335110</v>
      </c>
      <c r="C136" s="79">
        <v>2080</v>
      </c>
      <c r="D136" s="430">
        <v>2189.4468970157927</v>
      </c>
      <c r="E136" s="209">
        <v>335110</v>
      </c>
      <c r="F136" t="b">
        <f t="shared" si="2"/>
        <v>1</v>
      </c>
    </row>
    <row r="137" spans="1:6" ht="14.25">
      <c r="A137">
        <v>135</v>
      </c>
      <c r="B137" s="328">
        <v>335120</v>
      </c>
      <c r="C137" s="79">
        <v>11222</v>
      </c>
      <c r="D137" s="430">
        <v>12334.238427114664</v>
      </c>
      <c r="E137" s="209">
        <v>335120</v>
      </c>
      <c r="F137" t="b">
        <f t="shared" si="2"/>
        <v>1</v>
      </c>
    </row>
    <row r="138" spans="1:6" ht="14.25">
      <c r="A138">
        <v>136</v>
      </c>
      <c r="B138" s="328">
        <v>335210</v>
      </c>
      <c r="C138" s="79">
        <v>3584</v>
      </c>
      <c r="D138" s="430">
        <v>3904.7557720469867</v>
      </c>
      <c r="E138" s="209">
        <v>335210</v>
      </c>
      <c r="F138" t="b">
        <f t="shared" si="2"/>
        <v>1</v>
      </c>
    </row>
    <row r="139" spans="1:6" ht="14.25">
      <c r="A139">
        <v>137</v>
      </c>
      <c r="B139" s="328">
        <v>335221</v>
      </c>
      <c r="C139" s="79">
        <v>4676</v>
      </c>
      <c r="D139" s="430">
        <v>5333.6191132156691</v>
      </c>
      <c r="E139" s="209">
        <v>335221</v>
      </c>
      <c r="F139" t="b">
        <f t="shared" si="2"/>
        <v>1</v>
      </c>
    </row>
    <row r="140" spans="1:6" ht="14.25">
      <c r="A140">
        <v>138</v>
      </c>
      <c r="B140" s="328">
        <v>335222</v>
      </c>
      <c r="C140" s="79">
        <v>5776</v>
      </c>
      <c r="D140" s="430">
        <v>6334.4490791191483</v>
      </c>
      <c r="E140" s="209">
        <v>335222</v>
      </c>
      <c r="F140" t="b">
        <f t="shared" si="2"/>
        <v>1</v>
      </c>
    </row>
    <row r="141" spans="1:6" ht="14.25">
      <c r="A141">
        <v>139</v>
      </c>
      <c r="B141" s="328">
        <v>335224</v>
      </c>
      <c r="C141" s="79">
        <v>4243</v>
      </c>
      <c r="D141" s="430">
        <v>4568.9356451397662</v>
      </c>
      <c r="E141" s="209">
        <v>335224</v>
      </c>
      <c r="F141" t="b">
        <f t="shared" si="2"/>
        <v>1</v>
      </c>
    </row>
    <row r="142" spans="1:6" ht="14.25">
      <c r="A142">
        <v>140</v>
      </c>
      <c r="B142" s="328">
        <v>335228</v>
      </c>
      <c r="C142" s="79">
        <v>4573</v>
      </c>
      <c r="D142" s="430">
        <v>5434.450069301618</v>
      </c>
      <c r="E142" s="209">
        <v>335228</v>
      </c>
      <c r="F142" t="b">
        <f t="shared" si="2"/>
        <v>1</v>
      </c>
    </row>
    <row r="143" spans="1:6" ht="14.25">
      <c r="A143">
        <v>141</v>
      </c>
      <c r="B143" s="328">
        <v>335311</v>
      </c>
      <c r="C143" s="79">
        <v>7363</v>
      </c>
      <c r="D143" s="430">
        <v>8667.5529224540169</v>
      </c>
      <c r="E143" s="209">
        <v>335311</v>
      </c>
      <c r="F143" t="b">
        <f t="shared" si="2"/>
        <v>1</v>
      </c>
    </row>
    <row r="144" spans="1:6" ht="14.25">
      <c r="A144">
        <v>142</v>
      </c>
      <c r="B144" s="328">
        <v>335312</v>
      </c>
      <c r="C144" s="79">
        <v>12411</v>
      </c>
      <c r="D144" s="430">
        <v>15235.602201172363</v>
      </c>
      <c r="E144" s="209">
        <v>335312</v>
      </c>
      <c r="F144" t="b">
        <f t="shared" si="2"/>
        <v>1</v>
      </c>
    </row>
    <row r="145" spans="1:6" ht="14.25">
      <c r="A145">
        <v>143</v>
      </c>
      <c r="B145" s="328">
        <v>335313</v>
      </c>
      <c r="C145" s="79">
        <v>10371</v>
      </c>
      <c r="D145" s="430">
        <v>11410.373047986342</v>
      </c>
      <c r="E145" s="209">
        <v>335313</v>
      </c>
      <c r="F145" t="b">
        <f t="shared" si="2"/>
        <v>1</v>
      </c>
    </row>
    <row r="146" spans="1:6" ht="14.25">
      <c r="A146">
        <v>144</v>
      </c>
      <c r="B146" s="328">
        <v>335314</v>
      </c>
      <c r="C146" s="79">
        <v>10775</v>
      </c>
      <c r="D146" s="430">
        <v>12705.833074359443</v>
      </c>
      <c r="E146" s="209">
        <v>335314</v>
      </c>
      <c r="F146" t="b">
        <f t="shared" si="2"/>
        <v>1</v>
      </c>
    </row>
    <row r="147" spans="1:6" ht="14.25">
      <c r="A147">
        <v>145</v>
      </c>
      <c r="B147" s="328">
        <v>335911</v>
      </c>
      <c r="C147" s="79">
        <v>5697</v>
      </c>
      <c r="D147" s="430">
        <v>7220.8296354283157</v>
      </c>
      <c r="E147" s="209">
        <v>335911</v>
      </c>
      <c r="F147" t="b">
        <f t="shared" si="2"/>
        <v>1</v>
      </c>
    </row>
    <row r="148" spans="1:6" ht="14.25">
      <c r="A148">
        <v>146</v>
      </c>
      <c r="B148" s="328">
        <v>335912</v>
      </c>
      <c r="C148" s="79">
        <v>3080</v>
      </c>
      <c r="D148" s="430">
        <v>3298.9287295263389</v>
      </c>
      <c r="E148" s="209">
        <v>335912</v>
      </c>
      <c r="F148" t="b">
        <f t="shared" si="2"/>
        <v>1</v>
      </c>
    </row>
    <row r="149" spans="1:6" ht="14.25">
      <c r="A149">
        <v>147</v>
      </c>
      <c r="B149" s="328">
        <v>335920</v>
      </c>
      <c r="C149" s="79">
        <v>16030</v>
      </c>
      <c r="D149" s="430">
        <v>17178.500132908026</v>
      </c>
      <c r="E149" s="209">
        <v>335920</v>
      </c>
      <c r="F149" t="b">
        <f t="shared" si="2"/>
        <v>1</v>
      </c>
    </row>
    <row r="150" spans="1:6" ht="14.25">
      <c r="A150">
        <v>148</v>
      </c>
      <c r="B150" s="328">
        <v>335930</v>
      </c>
      <c r="C150" s="79">
        <v>12554</v>
      </c>
      <c r="D150" s="430">
        <v>14635.46971270336</v>
      </c>
      <c r="E150" s="209">
        <v>335930</v>
      </c>
      <c r="F150" t="b">
        <f t="shared" si="2"/>
        <v>1</v>
      </c>
    </row>
    <row r="151" spans="1:6" ht="14.25">
      <c r="A151">
        <v>149</v>
      </c>
      <c r="B151" s="328">
        <v>335991</v>
      </c>
      <c r="C151" s="79">
        <v>2667</v>
      </c>
      <c r="D151" s="430">
        <v>3238.5892248445261</v>
      </c>
      <c r="E151" s="209">
        <v>335991</v>
      </c>
      <c r="F151" t="b">
        <f t="shared" si="2"/>
        <v>1</v>
      </c>
    </row>
    <row r="152" spans="1:6" ht="14.25">
      <c r="A152">
        <v>150</v>
      </c>
      <c r="B152" s="328">
        <v>335999</v>
      </c>
      <c r="C152" s="79">
        <v>9443</v>
      </c>
      <c r="D152" s="430">
        <v>9662.840376299986</v>
      </c>
      <c r="E152" s="209">
        <v>335999</v>
      </c>
      <c r="F152" t="b">
        <f t="shared" si="2"/>
        <v>1</v>
      </c>
    </row>
    <row r="153" spans="1:6" ht="14.25">
      <c r="A153">
        <v>151</v>
      </c>
      <c r="B153" s="328">
        <v>336111</v>
      </c>
      <c r="C153" s="79">
        <v>87807</v>
      </c>
      <c r="D153" s="430">
        <v>91490.548648928452</v>
      </c>
      <c r="E153" s="209">
        <v>336111</v>
      </c>
      <c r="F153" t="b">
        <f t="shared" si="2"/>
        <v>1</v>
      </c>
    </row>
    <row r="154" spans="1:6" ht="14.25">
      <c r="A154">
        <v>152</v>
      </c>
      <c r="B154" s="328">
        <v>336112</v>
      </c>
      <c r="C154" s="79">
        <v>160904</v>
      </c>
      <c r="D154" s="430">
        <v>180296.04905876832</v>
      </c>
      <c r="E154" s="209">
        <v>336112</v>
      </c>
      <c r="F154" t="b">
        <f t="shared" si="2"/>
        <v>1</v>
      </c>
    </row>
    <row r="155" spans="1:6" ht="14.25">
      <c r="A155">
        <v>153</v>
      </c>
      <c r="B155" s="328">
        <v>336120</v>
      </c>
      <c r="C155" s="79">
        <v>20011</v>
      </c>
      <c r="D155" s="430">
        <v>23589.902781058739</v>
      </c>
      <c r="E155" s="209">
        <v>336120</v>
      </c>
      <c r="F155" t="b">
        <f t="shared" si="2"/>
        <v>1</v>
      </c>
    </row>
    <row r="156" spans="1:6" ht="14.25">
      <c r="A156">
        <v>154</v>
      </c>
      <c r="B156" s="328">
        <v>336211</v>
      </c>
      <c r="C156" s="79">
        <v>12235</v>
      </c>
      <c r="D156" s="430">
        <v>13584.139062300928</v>
      </c>
      <c r="E156" s="209">
        <v>336211</v>
      </c>
      <c r="F156" t="b">
        <f t="shared" si="2"/>
        <v>1</v>
      </c>
    </row>
    <row r="157" spans="1:6" ht="14.25">
      <c r="A157">
        <v>155</v>
      </c>
      <c r="B157" s="328">
        <v>336212</v>
      </c>
      <c r="C157" s="79">
        <v>7467</v>
      </c>
      <c r="D157" s="430">
        <v>8679.1503919572697</v>
      </c>
      <c r="E157" s="209">
        <v>336212</v>
      </c>
      <c r="F157" t="b">
        <f t="shared" si="2"/>
        <v>1</v>
      </c>
    </row>
    <row r="158" spans="1:6" ht="14.25">
      <c r="A158">
        <v>156</v>
      </c>
      <c r="B158" s="328">
        <v>336213</v>
      </c>
      <c r="C158" s="79">
        <v>5779</v>
      </c>
      <c r="D158" s="430">
        <v>5927.297531442</v>
      </c>
      <c r="E158" s="209">
        <v>336213</v>
      </c>
      <c r="F158" t="b">
        <f t="shared" si="2"/>
        <v>1</v>
      </c>
    </row>
    <row r="159" spans="1:6" ht="14.25">
      <c r="A159">
        <v>157</v>
      </c>
      <c r="B159" s="328">
        <v>336214</v>
      </c>
      <c r="C159" s="79">
        <v>10786</v>
      </c>
      <c r="D159" s="430">
        <v>12217.486299108617</v>
      </c>
      <c r="E159" s="209">
        <v>336214</v>
      </c>
      <c r="F159" t="b">
        <f t="shared" si="2"/>
        <v>1</v>
      </c>
    </row>
    <row r="160" spans="1:6" ht="14.25">
      <c r="A160">
        <v>158</v>
      </c>
      <c r="B160" s="328">
        <v>336310</v>
      </c>
      <c r="C160" s="79">
        <v>27811</v>
      </c>
      <c r="D160" s="430">
        <v>28750.974054043851</v>
      </c>
      <c r="E160" s="209">
        <v>336310</v>
      </c>
      <c r="F160" t="b">
        <f t="shared" si="2"/>
        <v>1</v>
      </c>
    </row>
    <row r="161" spans="1:6" ht="14.25">
      <c r="A161">
        <v>159</v>
      </c>
      <c r="B161" s="328">
        <v>336320</v>
      </c>
      <c r="C161" s="79">
        <v>19709</v>
      </c>
      <c r="D161" s="430">
        <v>20421.957316458753</v>
      </c>
      <c r="E161" s="209">
        <v>336320</v>
      </c>
      <c r="F161" t="b">
        <f t="shared" si="2"/>
        <v>1</v>
      </c>
    </row>
    <row r="162" spans="1:6" ht="14.25">
      <c r="A162">
        <v>160</v>
      </c>
      <c r="B162" s="328" t="s">
        <v>296</v>
      </c>
      <c r="C162" s="79">
        <v>22146</v>
      </c>
      <c r="D162" s="430">
        <v>23025.994323422976</v>
      </c>
      <c r="E162" s="209" t="s">
        <v>296</v>
      </c>
      <c r="F162" t="b">
        <f t="shared" si="2"/>
        <v>1</v>
      </c>
    </row>
    <row r="163" spans="1:6" ht="14.25">
      <c r="A163">
        <v>161</v>
      </c>
      <c r="B163" s="328">
        <v>336350</v>
      </c>
      <c r="C163" s="79">
        <v>36523</v>
      </c>
      <c r="D163" s="430">
        <v>39834.397310194319</v>
      </c>
      <c r="E163" s="209">
        <v>336350</v>
      </c>
      <c r="F163" t="b">
        <f t="shared" si="2"/>
        <v>1</v>
      </c>
    </row>
    <row r="164" spans="1:6" ht="14.25">
      <c r="A164">
        <v>162</v>
      </c>
      <c r="B164" s="328">
        <v>336360</v>
      </c>
      <c r="C164" s="79">
        <v>21890</v>
      </c>
      <c r="D164" s="430">
        <v>22110.845544078787</v>
      </c>
      <c r="E164" s="209">
        <v>336360</v>
      </c>
      <c r="F164" t="b">
        <f t="shared" si="2"/>
        <v>1</v>
      </c>
    </row>
    <row r="165" spans="1:6" ht="14.25">
      <c r="A165">
        <v>163</v>
      </c>
      <c r="B165" s="328">
        <v>336370</v>
      </c>
      <c r="C165" s="79">
        <v>30524</v>
      </c>
      <c r="D165" s="430">
        <v>31879.252302454195</v>
      </c>
      <c r="E165" s="209">
        <v>336370</v>
      </c>
      <c r="F165" t="b">
        <f t="shared" si="2"/>
        <v>1</v>
      </c>
    </row>
    <row r="166" spans="1:6" ht="14.25">
      <c r="A166">
        <v>164</v>
      </c>
      <c r="B166" s="328">
        <v>336390</v>
      </c>
      <c r="C166" s="79">
        <v>49761</v>
      </c>
      <c r="D166" s="430">
        <v>53914.750703432757</v>
      </c>
      <c r="E166" s="209">
        <v>336390</v>
      </c>
      <c r="F166" t="b">
        <f t="shared" si="2"/>
        <v>1</v>
      </c>
    </row>
    <row r="167" spans="1:6" ht="14.25">
      <c r="A167">
        <v>165</v>
      </c>
      <c r="B167" s="328">
        <v>336411</v>
      </c>
      <c r="C167" s="79">
        <v>100205</v>
      </c>
      <c r="D167" s="430">
        <v>110525.46407588234</v>
      </c>
      <c r="E167" s="209">
        <v>336411</v>
      </c>
      <c r="F167" t="b">
        <f t="shared" si="2"/>
        <v>1</v>
      </c>
    </row>
    <row r="168" spans="1:6" ht="14.25">
      <c r="A168">
        <v>166</v>
      </c>
      <c r="B168" s="328">
        <v>336412</v>
      </c>
      <c r="C168" s="79">
        <v>38456</v>
      </c>
      <c r="D168" s="430">
        <v>46011.357459603285</v>
      </c>
      <c r="E168" s="209">
        <v>336412</v>
      </c>
      <c r="F168" t="b">
        <f t="shared" si="2"/>
        <v>1</v>
      </c>
    </row>
    <row r="169" spans="1:6" ht="14.25">
      <c r="A169">
        <v>167</v>
      </c>
      <c r="B169" s="328">
        <v>336413</v>
      </c>
      <c r="C169" s="79">
        <v>33924</v>
      </c>
      <c r="D169" s="430">
        <v>37275.619700682561</v>
      </c>
      <c r="E169" s="209">
        <v>336413</v>
      </c>
      <c r="F169" t="b">
        <f t="shared" si="2"/>
        <v>1</v>
      </c>
    </row>
    <row r="170" spans="1:6" ht="14.25">
      <c r="A170">
        <v>168</v>
      </c>
      <c r="B170" s="328">
        <v>336414</v>
      </c>
      <c r="C170" s="79">
        <v>15099</v>
      </c>
      <c r="D170" s="430">
        <v>16596.234337667174</v>
      </c>
      <c r="E170" s="209">
        <v>336414</v>
      </c>
      <c r="F170" t="b">
        <f t="shared" si="2"/>
        <v>1</v>
      </c>
    </row>
    <row r="171" spans="1:6" ht="14.25">
      <c r="A171">
        <v>169</v>
      </c>
      <c r="B171" s="328" t="s">
        <v>306</v>
      </c>
      <c r="C171" s="79">
        <v>5748</v>
      </c>
      <c r="D171" s="430">
        <v>6548.0491372725464</v>
      </c>
      <c r="E171" s="209" t="s">
        <v>306</v>
      </c>
      <c r="F171" t="b">
        <f t="shared" si="2"/>
        <v>1</v>
      </c>
    </row>
    <row r="172" spans="1:6" ht="14.25">
      <c r="A172">
        <v>170</v>
      </c>
      <c r="B172" s="328">
        <v>336500</v>
      </c>
      <c r="C172" s="79">
        <v>12570</v>
      </c>
      <c r="D172" s="430">
        <v>13825.912943187554</v>
      </c>
      <c r="E172" s="209">
        <v>336500</v>
      </c>
      <c r="F172" t="b">
        <f t="shared" si="2"/>
        <v>1</v>
      </c>
    </row>
    <row r="173" spans="1:6" ht="14.25">
      <c r="A173">
        <v>171</v>
      </c>
      <c r="B173" s="328">
        <v>336611</v>
      </c>
      <c r="C173" s="79">
        <v>18442</v>
      </c>
      <c r="D173" s="430">
        <v>20277.894900418622</v>
      </c>
      <c r="E173" s="209">
        <v>336611</v>
      </c>
      <c r="F173" t="b">
        <f t="shared" si="2"/>
        <v>1</v>
      </c>
    </row>
    <row r="174" spans="1:6" ht="14.25">
      <c r="A174">
        <v>172</v>
      </c>
      <c r="B174" s="328">
        <v>336612</v>
      </c>
      <c r="C174" s="79">
        <v>10807</v>
      </c>
      <c r="D174" s="430">
        <v>12313.947200944083</v>
      </c>
      <c r="E174" s="209">
        <v>336612</v>
      </c>
      <c r="F174" t="b">
        <f t="shared" si="2"/>
        <v>1</v>
      </c>
    </row>
    <row r="175" spans="1:6" ht="14.25">
      <c r="A175">
        <v>173</v>
      </c>
      <c r="B175" s="328">
        <v>336991</v>
      </c>
      <c r="C175" s="79">
        <v>6621</v>
      </c>
      <c r="D175" s="430">
        <v>7089.5578411719362</v>
      </c>
      <c r="E175" s="209">
        <v>336991</v>
      </c>
      <c r="F175" t="b">
        <f t="shared" si="2"/>
        <v>1</v>
      </c>
    </row>
    <row r="176" spans="1:6" ht="14.25">
      <c r="A176">
        <v>174</v>
      </c>
      <c r="B176" s="328">
        <v>336992</v>
      </c>
      <c r="C176" s="79">
        <v>11407</v>
      </c>
      <c r="D176" s="430">
        <v>12505.503407551423</v>
      </c>
      <c r="E176" s="209">
        <v>336992</v>
      </c>
      <c r="F176" t="b">
        <f t="shared" si="2"/>
        <v>1</v>
      </c>
    </row>
    <row r="177" spans="1:6" ht="14.25">
      <c r="A177">
        <v>175</v>
      </c>
      <c r="B177" s="328">
        <v>336999</v>
      </c>
      <c r="C177" s="79">
        <v>7985</v>
      </c>
      <c r="D177" s="430">
        <v>8081.3575238339372</v>
      </c>
      <c r="E177" s="209">
        <v>336999</v>
      </c>
      <c r="F177" t="b">
        <f t="shared" si="2"/>
        <v>1</v>
      </c>
    </row>
    <row r="178" spans="1:6" ht="14.25">
      <c r="A178">
        <v>176</v>
      </c>
      <c r="B178" s="328">
        <v>337110</v>
      </c>
      <c r="C178" s="79">
        <v>19356</v>
      </c>
      <c r="D178" s="430">
        <v>21543.581361500394</v>
      </c>
      <c r="E178" s="209">
        <v>337110</v>
      </c>
      <c r="F178" t="b">
        <f t="shared" si="2"/>
        <v>1</v>
      </c>
    </row>
    <row r="179" spans="1:6" ht="14.25">
      <c r="A179">
        <v>177</v>
      </c>
      <c r="B179" s="328">
        <v>337121</v>
      </c>
      <c r="C179" s="79">
        <v>10839</v>
      </c>
      <c r="D179" s="430">
        <v>12060.006758328927</v>
      </c>
      <c r="E179" s="209">
        <v>337121</v>
      </c>
      <c r="F179" t="b">
        <f t="shared" si="2"/>
        <v>1</v>
      </c>
    </row>
    <row r="180" spans="1:6" ht="14.25">
      <c r="A180">
        <v>178</v>
      </c>
      <c r="B180" s="328">
        <v>337122</v>
      </c>
      <c r="C180" s="79">
        <v>7362</v>
      </c>
      <c r="D180" s="430">
        <v>8460.6551236072246</v>
      </c>
      <c r="E180" s="209">
        <v>337122</v>
      </c>
      <c r="F180" t="b">
        <f t="shared" si="2"/>
        <v>1</v>
      </c>
    </row>
    <row r="181" spans="1:6" ht="14.25">
      <c r="A181">
        <v>179</v>
      </c>
      <c r="B181" s="328" t="s">
        <v>317</v>
      </c>
      <c r="C181" s="79">
        <v>3742</v>
      </c>
      <c r="D181" s="430">
        <v>4264.7913767611753</v>
      </c>
      <c r="E181" s="209" t="s">
        <v>317</v>
      </c>
      <c r="F181" t="b">
        <f t="shared" si="2"/>
        <v>1</v>
      </c>
    </row>
    <row r="182" spans="1:6" ht="14.25">
      <c r="A182">
        <v>180</v>
      </c>
      <c r="B182" s="328">
        <v>337127</v>
      </c>
      <c r="C182" s="79">
        <v>5425</v>
      </c>
      <c r="D182" s="430">
        <v>6294.0895103384983</v>
      </c>
      <c r="E182" s="209">
        <v>337127</v>
      </c>
      <c r="F182" t="b">
        <f t="shared" si="2"/>
        <v>1</v>
      </c>
    </row>
    <row r="183" spans="1:6" ht="14.25">
      <c r="A183">
        <v>181</v>
      </c>
      <c r="B183" s="328" t="s">
        <v>320</v>
      </c>
      <c r="C183" s="79">
        <v>18429</v>
      </c>
      <c r="D183" s="430">
        <v>20503.876021235337</v>
      </c>
      <c r="E183" s="209" t="s">
        <v>320</v>
      </c>
      <c r="F183" t="b">
        <f t="shared" si="2"/>
        <v>1</v>
      </c>
    </row>
    <row r="184" spans="1:6" ht="14.25">
      <c r="A184">
        <v>182</v>
      </c>
      <c r="B184" s="328">
        <v>337215</v>
      </c>
      <c r="C184" s="79">
        <v>7755</v>
      </c>
      <c r="D184" s="430">
        <v>8912.4212598425183</v>
      </c>
      <c r="E184" s="209">
        <v>337215</v>
      </c>
      <c r="F184" t="b">
        <f t="shared" si="2"/>
        <v>1</v>
      </c>
    </row>
    <row r="185" spans="1:6" ht="14.25">
      <c r="A185">
        <v>183</v>
      </c>
      <c r="B185" s="328">
        <v>337900</v>
      </c>
      <c r="C185" s="79">
        <v>10008</v>
      </c>
      <c r="D185" s="430">
        <v>11452.110248314704</v>
      </c>
      <c r="E185" s="209">
        <v>337900</v>
      </c>
      <c r="F185" t="b">
        <f t="shared" si="2"/>
        <v>1</v>
      </c>
    </row>
    <row r="186" spans="1:6" ht="14.25">
      <c r="A186">
        <v>184</v>
      </c>
      <c r="B186" s="328">
        <v>339112</v>
      </c>
      <c r="C186" s="79">
        <v>30883</v>
      </c>
      <c r="D186" s="430">
        <v>32279.093726487037</v>
      </c>
      <c r="E186" s="209">
        <v>339112</v>
      </c>
      <c r="F186" t="b">
        <f t="shared" si="2"/>
        <v>1</v>
      </c>
    </row>
    <row r="187" spans="1:6" ht="14.25">
      <c r="A187">
        <v>185</v>
      </c>
      <c r="B187" s="328">
        <v>339113</v>
      </c>
      <c r="C187" s="79">
        <v>33747</v>
      </c>
      <c r="D187" s="430">
        <v>36787.613903377343</v>
      </c>
      <c r="E187" s="209">
        <v>339113</v>
      </c>
      <c r="F187" t="b">
        <f t="shared" si="2"/>
        <v>1</v>
      </c>
    </row>
    <row r="188" spans="1:6" ht="14.25">
      <c r="A188">
        <v>186</v>
      </c>
      <c r="B188" s="328">
        <v>339114</v>
      </c>
      <c r="C188" s="79">
        <v>4525</v>
      </c>
      <c r="D188" s="430">
        <v>5954.9898422937558</v>
      </c>
      <c r="E188" s="209">
        <v>339114</v>
      </c>
      <c r="F188" t="b">
        <f t="shared" si="2"/>
        <v>1</v>
      </c>
    </row>
    <row r="189" spans="1:6" ht="14.25">
      <c r="A189">
        <v>187</v>
      </c>
      <c r="B189" s="328">
        <v>339115</v>
      </c>
      <c r="C189" s="79">
        <v>5862</v>
      </c>
      <c r="D189" s="430">
        <v>7035.3476508144395</v>
      </c>
      <c r="E189" s="209">
        <v>339115</v>
      </c>
      <c r="F189" t="b">
        <f t="shared" si="2"/>
        <v>1</v>
      </c>
    </row>
    <row r="190" spans="1:6" ht="14.25">
      <c r="A190">
        <v>188</v>
      </c>
      <c r="B190" s="328">
        <v>339116</v>
      </c>
      <c r="C190" s="79">
        <v>5159</v>
      </c>
      <c r="D190" s="430">
        <v>8074.1574656875609</v>
      </c>
      <c r="E190" s="209">
        <v>339116</v>
      </c>
      <c r="F190" t="b">
        <f t="shared" si="2"/>
        <v>1</v>
      </c>
    </row>
    <row r="191" spans="1:6" ht="14.25">
      <c r="A191">
        <v>189</v>
      </c>
      <c r="B191" s="328">
        <v>339910</v>
      </c>
      <c r="C191" s="79">
        <v>9702</v>
      </c>
      <c r="D191" s="430">
        <v>13514.136466774717</v>
      </c>
      <c r="E191" s="209">
        <v>339910</v>
      </c>
      <c r="F191" t="b">
        <f t="shared" si="2"/>
        <v>1</v>
      </c>
    </row>
    <row r="192" spans="1:6" ht="14.25">
      <c r="A192">
        <v>190</v>
      </c>
      <c r="B192" s="328">
        <v>339920</v>
      </c>
      <c r="C192" s="79">
        <v>12386</v>
      </c>
      <c r="D192" s="430">
        <v>11855.976025541795</v>
      </c>
      <c r="E192" s="209">
        <v>339920</v>
      </c>
      <c r="F192" t="b">
        <f t="shared" si="2"/>
        <v>1</v>
      </c>
    </row>
    <row r="193" spans="1:6" ht="14.25">
      <c r="A193">
        <v>191</v>
      </c>
      <c r="B193" s="328">
        <v>339930</v>
      </c>
      <c r="C193" s="79">
        <v>3009</v>
      </c>
      <c r="D193" s="430">
        <v>3404.8375531325082</v>
      </c>
      <c r="E193" s="209">
        <v>339930</v>
      </c>
      <c r="F193" t="b">
        <f t="shared" si="2"/>
        <v>1</v>
      </c>
    </row>
    <row r="194" spans="1:6" ht="14.25">
      <c r="A194">
        <v>192</v>
      </c>
      <c r="B194" s="328">
        <v>339940</v>
      </c>
      <c r="C194" s="79">
        <v>4116</v>
      </c>
      <c r="D194" s="430">
        <v>4369.5825710754016</v>
      </c>
      <c r="E194" s="209">
        <v>339940</v>
      </c>
      <c r="F194" t="b">
        <f t="shared" si="2"/>
        <v>1</v>
      </c>
    </row>
    <row r="195" spans="1:6" ht="14.25">
      <c r="A195">
        <v>193</v>
      </c>
      <c r="B195" s="328">
        <v>339950</v>
      </c>
      <c r="C195" s="79">
        <v>13546</v>
      </c>
      <c r="D195" s="430">
        <v>13991.019302452096</v>
      </c>
      <c r="E195" s="209">
        <v>339950</v>
      </c>
      <c r="F195" t="b">
        <f t="shared" si="2"/>
        <v>1</v>
      </c>
    </row>
    <row r="196" spans="1:6" ht="14.25">
      <c r="A196">
        <v>194</v>
      </c>
      <c r="B196" s="328">
        <v>339990</v>
      </c>
      <c r="C196" s="79">
        <v>28906</v>
      </c>
      <c r="D196" s="430">
        <v>32117.017421902743</v>
      </c>
      <c r="E196" s="209">
        <v>339990</v>
      </c>
      <c r="F196" t="b">
        <f t="shared" ref="F196:F259" si="3">EXACT(B196,E196)</f>
        <v>1</v>
      </c>
    </row>
    <row r="197" spans="1:6" ht="14.25">
      <c r="A197">
        <v>195</v>
      </c>
      <c r="B197" s="328">
        <v>311111</v>
      </c>
      <c r="C197" s="79">
        <v>13493</v>
      </c>
      <c r="D197" s="430">
        <v>17934.838671785121</v>
      </c>
      <c r="E197" s="209">
        <v>311111</v>
      </c>
      <c r="F197" t="b">
        <f t="shared" si="3"/>
        <v>1</v>
      </c>
    </row>
    <row r="198" spans="1:6" ht="14.25">
      <c r="A198">
        <v>196</v>
      </c>
      <c r="B198" s="328">
        <v>311119</v>
      </c>
      <c r="C198" s="79">
        <v>23221</v>
      </c>
      <c r="D198" s="430">
        <v>37036.769618515718</v>
      </c>
      <c r="E198" s="209">
        <v>311119</v>
      </c>
      <c r="F198" t="b">
        <f t="shared" si="3"/>
        <v>1</v>
      </c>
    </row>
    <row r="199" spans="1:6" ht="14.25">
      <c r="A199">
        <v>197</v>
      </c>
      <c r="B199" s="328">
        <v>311210</v>
      </c>
      <c r="C199" s="79">
        <v>13339</v>
      </c>
      <c r="D199" s="430">
        <v>18201.51707641796</v>
      </c>
      <c r="E199" s="209">
        <v>311210</v>
      </c>
      <c r="F199" t="b">
        <f t="shared" si="3"/>
        <v>1</v>
      </c>
    </row>
    <row r="200" spans="1:6" ht="14.25">
      <c r="A200">
        <v>198</v>
      </c>
      <c r="B200" s="328">
        <v>311221</v>
      </c>
      <c r="C200" s="79">
        <v>11767</v>
      </c>
      <c r="D200" s="430">
        <v>16474.839602429598</v>
      </c>
      <c r="E200" s="209">
        <v>311221</v>
      </c>
      <c r="F200" t="b">
        <f t="shared" si="3"/>
        <v>1</v>
      </c>
    </row>
    <row r="201" spans="1:6" ht="14.25">
      <c r="A201">
        <v>199</v>
      </c>
      <c r="B201" s="328" t="s">
        <v>339</v>
      </c>
      <c r="C201" s="79">
        <v>21188</v>
      </c>
      <c r="D201" s="430">
        <v>33527.727066513813</v>
      </c>
      <c r="E201" s="209" t="s">
        <v>339</v>
      </c>
      <c r="F201" t="b">
        <f t="shared" si="3"/>
        <v>1</v>
      </c>
    </row>
    <row r="202" spans="1:6" ht="14.25">
      <c r="A202">
        <v>200</v>
      </c>
      <c r="B202" s="328">
        <v>311225</v>
      </c>
      <c r="C202" s="79">
        <v>13055</v>
      </c>
      <c r="D202" s="430">
        <v>17887.217051705167</v>
      </c>
      <c r="E202" s="209">
        <v>311225</v>
      </c>
      <c r="F202" t="b">
        <f t="shared" si="3"/>
        <v>1</v>
      </c>
    </row>
    <row r="203" spans="1:6" ht="14.25">
      <c r="A203">
        <v>201</v>
      </c>
      <c r="B203" s="328">
        <v>311230</v>
      </c>
      <c r="C203" s="79">
        <v>9854</v>
      </c>
      <c r="D203" s="430">
        <v>11642.875457483466</v>
      </c>
      <c r="E203" s="209">
        <v>311230</v>
      </c>
      <c r="F203" t="b">
        <f t="shared" si="3"/>
        <v>1</v>
      </c>
    </row>
    <row r="204" spans="1:6" ht="14.25">
      <c r="A204">
        <v>202</v>
      </c>
      <c r="B204" s="328">
        <v>311300</v>
      </c>
      <c r="C204" s="79">
        <v>26617</v>
      </c>
      <c r="D204" s="430">
        <v>33602.500307285562</v>
      </c>
      <c r="E204" s="209">
        <v>311300</v>
      </c>
      <c r="F204" t="b">
        <f t="shared" si="3"/>
        <v>1</v>
      </c>
    </row>
    <row r="205" spans="1:6" ht="14.25">
      <c r="A205">
        <v>203</v>
      </c>
      <c r="B205" s="328">
        <v>311410</v>
      </c>
      <c r="C205" s="79">
        <v>24628</v>
      </c>
      <c r="D205" s="430">
        <v>29496.676779617948</v>
      </c>
      <c r="E205" s="209">
        <v>311410</v>
      </c>
      <c r="F205" t="b">
        <f t="shared" si="3"/>
        <v>1</v>
      </c>
    </row>
    <row r="206" spans="1:6" ht="14.25">
      <c r="A206">
        <v>204</v>
      </c>
      <c r="B206" s="328">
        <v>311420</v>
      </c>
      <c r="C206" s="79">
        <v>34868</v>
      </c>
      <c r="D206" s="430">
        <v>42674.42252496077</v>
      </c>
      <c r="E206" s="209">
        <v>311420</v>
      </c>
      <c r="F206" t="b">
        <f t="shared" si="3"/>
        <v>1</v>
      </c>
    </row>
    <row r="207" spans="1:6" ht="14.25">
      <c r="A207">
        <v>205</v>
      </c>
      <c r="B207" s="328" t="s">
        <v>346</v>
      </c>
      <c r="C207" s="79">
        <v>33631</v>
      </c>
      <c r="D207" s="430">
        <v>37705.176924699044</v>
      </c>
      <c r="E207" s="209" t="s">
        <v>346</v>
      </c>
      <c r="F207" t="b">
        <f t="shared" si="3"/>
        <v>1</v>
      </c>
    </row>
    <row r="208" spans="1:6" ht="14.25">
      <c r="A208">
        <v>206</v>
      </c>
      <c r="B208" s="328">
        <v>311513</v>
      </c>
      <c r="C208" s="79">
        <v>31827</v>
      </c>
      <c r="D208" s="430">
        <v>35531.27813338839</v>
      </c>
      <c r="E208" s="209">
        <v>311513</v>
      </c>
      <c r="F208" t="b">
        <f t="shared" si="3"/>
        <v>1</v>
      </c>
    </row>
    <row r="209" spans="1:6" ht="14.25">
      <c r="A209">
        <v>207</v>
      </c>
      <c r="B209" s="328">
        <v>311514</v>
      </c>
      <c r="C209" s="79">
        <v>13378</v>
      </c>
      <c r="D209" s="430">
        <v>14782.330775620305</v>
      </c>
      <c r="E209" s="209">
        <v>311514</v>
      </c>
      <c r="F209" t="b">
        <f t="shared" si="3"/>
        <v>1</v>
      </c>
    </row>
    <row r="210" spans="1:6" ht="14.25">
      <c r="A210">
        <v>208</v>
      </c>
      <c r="B210" s="328">
        <v>311520</v>
      </c>
      <c r="C210" s="79">
        <v>8534</v>
      </c>
      <c r="D210" s="430">
        <v>10204.65181011998</v>
      </c>
      <c r="E210" s="209">
        <v>311520</v>
      </c>
      <c r="F210" t="b">
        <f t="shared" si="3"/>
        <v>1</v>
      </c>
    </row>
    <row r="211" spans="1:6" ht="14.25">
      <c r="A211">
        <v>209</v>
      </c>
      <c r="B211" s="328" t="s">
        <v>351</v>
      </c>
      <c r="C211" s="79">
        <v>107323</v>
      </c>
      <c r="D211" s="430">
        <v>145133.93879273129</v>
      </c>
      <c r="E211" s="209" t="s">
        <v>351</v>
      </c>
      <c r="F211" t="b">
        <f t="shared" si="3"/>
        <v>1</v>
      </c>
    </row>
    <row r="212" spans="1:6" ht="14.25">
      <c r="A212">
        <v>210</v>
      </c>
      <c r="B212" s="328">
        <v>311615</v>
      </c>
      <c r="C212" s="79">
        <v>49152</v>
      </c>
      <c r="D212" s="430">
        <v>60104.251542457336</v>
      </c>
      <c r="E212" s="209">
        <v>311615</v>
      </c>
      <c r="F212" t="b">
        <f t="shared" si="3"/>
        <v>1</v>
      </c>
    </row>
    <row r="213" spans="1:6" ht="14.25">
      <c r="A213">
        <v>211</v>
      </c>
      <c r="B213" s="328">
        <v>311700</v>
      </c>
      <c r="C213" s="79">
        <v>10279</v>
      </c>
      <c r="D213" s="430">
        <v>12454.00377437618</v>
      </c>
      <c r="E213" s="209">
        <v>311700</v>
      </c>
      <c r="F213" t="b">
        <f t="shared" si="3"/>
        <v>1</v>
      </c>
    </row>
    <row r="214" spans="1:6" ht="14.25">
      <c r="A214">
        <v>212</v>
      </c>
      <c r="B214" s="328">
        <v>311810</v>
      </c>
      <c r="C214" s="79">
        <v>33048</v>
      </c>
      <c r="D214" s="430">
        <v>42284.291085194251</v>
      </c>
      <c r="E214" s="209">
        <v>311810</v>
      </c>
      <c r="F214" t="b">
        <f t="shared" si="3"/>
        <v>1</v>
      </c>
    </row>
    <row r="215" spans="1:6" ht="14.25">
      <c r="A215">
        <v>213</v>
      </c>
      <c r="B215" s="328" t="s">
        <v>356</v>
      </c>
      <c r="C215" s="79">
        <v>20643</v>
      </c>
      <c r="D215" s="430">
        <v>25428.069072317554</v>
      </c>
      <c r="E215" s="209" t="s">
        <v>356</v>
      </c>
      <c r="F215" t="b">
        <f t="shared" si="3"/>
        <v>1</v>
      </c>
    </row>
    <row r="216" spans="1:6" ht="14.25">
      <c r="A216">
        <v>214</v>
      </c>
      <c r="B216" s="328">
        <v>311910</v>
      </c>
      <c r="C216" s="79">
        <v>23696</v>
      </c>
      <c r="D216" s="430">
        <v>31290.170430648261</v>
      </c>
      <c r="E216" s="209">
        <v>311910</v>
      </c>
      <c r="F216" t="b">
        <f t="shared" si="3"/>
        <v>1</v>
      </c>
    </row>
    <row r="217" spans="1:6" ht="14.25">
      <c r="A217">
        <v>215</v>
      </c>
      <c r="B217" s="328">
        <v>311920</v>
      </c>
      <c r="C217" s="79">
        <v>7696</v>
      </c>
      <c r="D217" s="430">
        <v>9177.0896975125906</v>
      </c>
      <c r="E217" s="209">
        <v>311920</v>
      </c>
      <c r="F217" t="b">
        <f t="shared" si="3"/>
        <v>1</v>
      </c>
    </row>
    <row r="218" spans="1:6" ht="14.25">
      <c r="A218">
        <v>216</v>
      </c>
      <c r="B218" s="328">
        <v>311930</v>
      </c>
      <c r="C218" s="79">
        <v>9119</v>
      </c>
      <c r="D218" s="430">
        <v>9653.8658932763228</v>
      </c>
      <c r="E218" s="209">
        <v>311930</v>
      </c>
      <c r="F218" t="b">
        <f t="shared" si="3"/>
        <v>1</v>
      </c>
    </row>
    <row r="219" spans="1:6" ht="14.25">
      <c r="A219">
        <v>217</v>
      </c>
      <c r="B219" s="328">
        <v>311940</v>
      </c>
      <c r="C219" s="79">
        <v>13944</v>
      </c>
      <c r="D219" s="430">
        <v>16529.612618323645</v>
      </c>
      <c r="E219" s="209">
        <v>311940</v>
      </c>
      <c r="F219" t="b">
        <f t="shared" si="3"/>
        <v>1</v>
      </c>
    </row>
    <row r="220" spans="1:6" ht="14.25">
      <c r="A220">
        <v>218</v>
      </c>
      <c r="B220" s="328">
        <v>311990</v>
      </c>
      <c r="C220" s="79">
        <v>18737</v>
      </c>
      <c r="D220" s="430">
        <v>22042.775435323383</v>
      </c>
      <c r="E220" s="209">
        <v>311990</v>
      </c>
      <c r="F220" t="b">
        <f t="shared" si="3"/>
        <v>1</v>
      </c>
    </row>
    <row r="221" spans="1:6" ht="14.25">
      <c r="A221">
        <v>219</v>
      </c>
      <c r="B221" s="328">
        <v>312110</v>
      </c>
      <c r="C221" s="79">
        <v>44389</v>
      </c>
      <c r="D221" s="430">
        <v>50055.163440467491</v>
      </c>
      <c r="E221" s="209">
        <v>312110</v>
      </c>
      <c r="F221" t="b">
        <f t="shared" si="3"/>
        <v>1</v>
      </c>
    </row>
    <row r="222" spans="1:6" ht="14.25">
      <c r="A222">
        <v>220</v>
      </c>
      <c r="B222" s="328">
        <v>312120</v>
      </c>
      <c r="C222" s="79">
        <v>24220</v>
      </c>
      <c r="D222" s="430">
        <v>29393.126434339141</v>
      </c>
      <c r="E222" s="209">
        <v>312120</v>
      </c>
      <c r="F222" t="b">
        <f t="shared" si="3"/>
        <v>1</v>
      </c>
    </row>
    <row r="223" spans="1:6" ht="14.25">
      <c r="A223">
        <v>221</v>
      </c>
      <c r="B223" s="328">
        <v>312130</v>
      </c>
      <c r="C223" s="79">
        <v>13242</v>
      </c>
      <c r="D223" s="430">
        <v>13925.899202453988</v>
      </c>
      <c r="E223" s="209">
        <v>312130</v>
      </c>
      <c r="F223" t="b">
        <f t="shared" si="3"/>
        <v>1</v>
      </c>
    </row>
    <row r="224" spans="1:6" ht="14.25">
      <c r="A224">
        <v>222</v>
      </c>
      <c r="B224" s="328">
        <v>312140</v>
      </c>
      <c r="C224" s="79">
        <v>10372</v>
      </c>
      <c r="D224" s="430">
        <v>11236.267542381176</v>
      </c>
      <c r="E224" s="209">
        <v>312140</v>
      </c>
      <c r="F224" t="b">
        <f t="shared" si="3"/>
        <v>1</v>
      </c>
    </row>
    <row r="225" spans="1:6" ht="14.25">
      <c r="A225">
        <v>223</v>
      </c>
      <c r="B225" s="328">
        <v>312200</v>
      </c>
      <c r="C225" s="79">
        <v>50332</v>
      </c>
      <c r="D225" s="430">
        <v>75440.688527446284</v>
      </c>
      <c r="E225" s="209">
        <v>312200</v>
      </c>
      <c r="F225" t="b">
        <f t="shared" si="3"/>
        <v>1</v>
      </c>
    </row>
    <row r="226" spans="1:6" ht="14.25">
      <c r="A226">
        <v>224</v>
      </c>
      <c r="B226" s="328">
        <v>313100</v>
      </c>
      <c r="C226" s="79">
        <v>9313</v>
      </c>
      <c r="D226" s="430">
        <v>10964.731029423752</v>
      </c>
      <c r="E226" s="209">
        <v>313100</v>
      </c>
      <c r="F226" t="b">
        <f t="shared" si="3"/>
        <v>1</v>
      </c>
    </row>
    <row r="227" spans="1:6" ht="14.25">
      <c r="A227">
        <v>225</v>
      </c>
      <c r="B227" s="328">
        <v>313200</v>
      </c>
      <c r="C227" s="79">
        <v>17231</v>
      </c>
      <c r="D227" s="430">
        <v>20381.796026904427</v>
      </c>
      <c r="E227" s="209">
        <v>313200</v>
      </c>
      <c r="F227" t="b">
        <f t="shared" si="3"/>
        <v>1</v>
      </c>
    </row>
    <row r="228" spans="1:6" ht="14.25">
      <c r="A228">
        <v>226</v>
      </c>
      <c r="B228" s="328">
        <v>313300</v>
      </c>
      <c r="C228" s="79">
        <v>9198</v>
      </c>
      <c r="D228" s="430">
        <v>10592.283503080209</v>
      </c>
      <c r="E228" s="209">
        <v>313300</v>
      </c>
      <c r="F228" t="b">
        <f t="shared" si="3"/>
        <v>1</v>
      </c>
    </row>
    <row r="229" spans="1:6" ht="14.25">
      <c r="A229">
        <v>227</v>
      </c>
      <c r="B229" s="328">
        <v>314110</v>
      </c>
      <c r="C229" s="79">
        <v>12968</v>
      </c>
      <c r="D229" s="430">
        <v>14935.023547478882</v>
      </c>
      <c r="E229" s="209">
        <v>314110</v>
      </c>
      <c r="F229" t="b">
        <f t="shared" si="3"/>
        <v>1</v>
      </c>
    </row>
    <row r="230" spans="1:6" ht="14.25">
      <c r="A230">
        <v>228</v>
      </c>
      <c r="B230" s="328">
        <v>314120</v>
      </c>
      <c r="C230" s="79">
        <v>4789</v>
      </c>
      <c r="D230" s="430">
        <v>5884.4038768006494</v>
      </c>
      <c r="E230" s="209">
        <v>314120</v>
      </c>
      <c r="F230" t="b">
        <f t="shared" si="3"/>
        <v>1</v>
      </c>
    </row>
    <row r="231" spans="1:6" ht="14.25">
      <c r="A231">
        <v>229</v>
      </c>
      <c r="B231" s="328">
        <v>314900</v>
      </c>
      <c r="C231" s="79">
        <v>9570</v>
      </c>
      <c r="D231" s="430">
        <v>10840.914212975522</v>
      </c>
      <c r="E231" s="209">
        <v>314900</v>
      </c>
      <c r="F231" t="b">
        <f t="shared" si="3"/>
        <v>1</v>
      </c>
    </row>
    <row r="232" spans="1:6" ht="14.25">
      <c r="A232">
        <v>230</v>
      </c>
      <c r="B232" s="328">
        <v>315000</v>
      </c>
      <c r="C232" s="79">
        <v>21118</v>
      </c>
      <c r="D232" s="430">
        <v>22570.049564689209</v>
      </c>
      <c r="E232" s="209">
        <v>315000</v>
      </c>
      <c r="F232" t="b">
        <f t="shared" si="3"/>
        <v>1</v>
      </c>
    </row>
    <row r="233" spans="1:6" ht="14.25">
      <c r="A233">
        <v>231</v>
      </c>
      <c r="B233" s="328">
        <v>316000</v>
      </c>
      <c r="C233" s="79">
        <v>5574</v>
      </c>
      <c r="D233" s="430">
        <v>6280.6213273737521</v>
      </c>
      <c r="E233" s="209">
        <v>316000</v>
      </c>
      <c r="F233" t="b">
        <f t="shared" si="3"/>
        <v>1</v>
      </c>
    </row>
    <row r="234" spans="1:6" ht="14.25">
      <c r="A234">
        <v>232</v>
      </c>
      <c r="B234" s="328">
        <v>322110</v>
      </c>
      <c r="C234" s="79">
        <v>5077</v>
      </c>
      <c r="D234" s="430">
        <v>6024.6480246590245</v>
      </c>
      <c r="E234" s="209">
        <v>322110</v>
      </c>
      <c r="F234" t="b">
        <f t="shared" si="3"/>
        <v>1</v>
      </c>
    </row>
    <row r="235" spans="1:6" ht="14.25">
      <c r="A235">
        <v>233</v>
      </c>
      <c r="B235" s="328">
        <v>322120</v>
      </c>
      <c r="C235" s="79">
        <v>50141</v>
      </c>
      <c r="D235" s="430">
        <v>56271.337198370413</v>
      </c>
      <c r="E235" s="209">
        <v>322120</v>
      </c>
      <c r="F235" t="b">
        <f t="shared" si="3"/>
        <v>1</v>
      </c>
    </row>
    <row r="236" spans="1:6" ht="14.25">
      <c r="A236">
        <v>234</v>
      </c>
      <c r="B236" s="328">
        <v>322130</v>
      </c>
      <c r="C236" s="79">
        <v>25368</v>
      </c>
      <c r="D236" s="430">
        <v>30789.564527353363</v>
      </c>
      <c r="E236" s="209">
        <v>322130</v>
      </c>
      <c r="F236" t="b">
        <f t="shared" si="3"/>
        <v>1</v>
      </c>
    </row>
    <row r="237" spans="1:6" ht="14.25">
      <c r="A237">
        <v>235</v>
      </c>
      <c r="B237" s="328">
        <v>322210</v>
      </c>
      <c r="C237" s="79">
        <v>49386</v>
      </c>
      <c r="D237" s="430">
        <v>61933.491688904614</v>
      </c>
      <c r="E237" s="209">
        <v>322210</v>
      </c>
      <c r="F237" t="b">
        <f t="shared" si="3"/>
        <v>1</v>
      </c>
    </row>
    <row r="238" spans="1:6" ht="14.25">
      <c r="A238">
        <v>236</v>
      </c>
      <c r="B238" s="328">
        <v>322220</v>
      </c>
      <c r="C238" s="79">
        <v>21260</v>
      </c>
      <c r="D238" s="430">
        <v>24302.587324317155</v>
      </c>
      <c r="E238" s="209">
        <v>322220</v>
      </c>
      <c r="F238" t="b">
        <f t="shared" si="3"/>
        <v>1</v>
      </c>
    </row>
    <row r="239" spans="1:6" ht="14.25">
      <c r="A239">
        <v>237</v>
      </c>
      <c r="B239" s="328">
        <v>322230</v>
      </c>
      <c r="C239" s="79">
        <v>7820</v>
      </c>
      <c r="D239" s="430">
        <v>9003.2079195108527</v>
      </c>
      <c r="E239" s="209">
        <v>322230</v>
      </c>
      <c r="F239" t="b">
        <f t="shared" si="3"/>
        <v>1</v>
      </c>
    </row>
    <row r="240" spans="1:6" ht="14.25">
      <c r="A240">
        <v>238</v>
      </c>
      <c r="B240" s="328">
        <v>322291</v>
      </c>
      <c r="C240" s="79">
        <v>10269</v>
      </c>
      <c r="D240" s="430">
        <v>11705.572223270892</v>
      </c>
      <c r="E240" s="209">
        <v>322291</v>
      </c>
      <c r="F240" t="b">
        <f t="shared" si="3"/>
        <v>1</v>
      </c>
    </row>
    <row r="241" spans="1:6" ht="14.25">
      <c r="A241">
        <v>239</v>
      </c>
      <c r="B241" s="328">
        <v>322299</v>
      </c>
      <c r="C241" s="79">
        <v>4742</v>
      </c>
      <c r="D241" s="430">
        <v>5365.1591969047377</v>
      </c>
      <c r="E241" s="209">
        <v>322299</v>
      </c>
      <c r="F241" t="b">
        <f t="shared" si="3"/>
        <v>1</v>
      </c>
    </row>
    <row r="242" spans="1:6" ht="14.25">
      <c r="A242">
        <v>240</v>
      </c>
      <c r="B242" s="328">
        <v>323110</v>
      </c>
      <c r="C242" s="79">
        <v>98309</v>
      </c>
      <c r="D242" s="430">
        <v>101984.31695971625</v>
      </c>
      <c r="E242" s="209">
        <v>323110</v>
      </c>
      <c r="F242" t="b">
        <f t="shared" si="3"/>
        <v>1</v>
      </c>
    </row>
    <row r="243" spans="1:6" ht="14.25">
      <c r="A243">
        <v>241</v>
      </c>
      <c r="B243" s="328">
        <v>323120</v>
      </c>
      <c r="C243" s="79">
        <v>5574</v>
      </c>
      <c r="D243" s="430">
        <v>5550.3490588803097</v>
      </c>
      <c r="E243" s="209">
        <v>323120</v>
      </c>
      <c r="F243" t="b">
        <f t="shared" si="3"/>
        <v>1</v>
      </c>
    </row>
    <row r="244" spans="1:6" ht="14.25">
      <c r="A244">
        <v>242</v>
      </c>
      <c r="B244" s="328">
        <v>324110</v>
      </c>
      <c r="C244" s="79">
        <v>567190</v>
      </c>
      <c r="D244" s="430">
        <v>775573.67396593688</v>
      </c>
      <c r="E244" s="209">
        <v>324110</v>
      </c>
      <c r="F244" t="b">
        <f t="shared" si="3"/>
        <v>1</v>
      </c>
    </row>
    <row r="245" spans="1:6" ht="14.25">
      <c r="A245">
        <v>243</v>
      </c>
      <c r="B245" s="328">
        <v>324121</v>
      </c>
      <c r="C245" s="79">
        <v>12170</v>
      </c>
      <c r="D245" s="430">
        <v>17450.777023728151</v>
      </c>
      <c r="E245" s="209">
        <v>324121</v>
      </c>
      <c r="F245" t="b">
        <f t="shared" si="3"/>
        <v>1</v>
      </c>
    </row>
    <row r="246" spans="1:6" ht="14.25">
      <c r="A246">
        <v>244</v>
      </c>
      <c r="B246" s="328">
        <v>324122</v>
      </c>
      <c r="C246" s="79">
        <v>8358</v>
      </c>
      <c r="D246" s="430">
        <v>13238.391537327161</v>
      </c>
      <c r="E246" s="209">
        <v>324122</v>
      </c>
      <c r="F246" t="b">
        <f t="shared" si="3"/>
        <v>1</v>
      </c>
    </row>
    <row r="247" spans="1:6" ht="14.25">
      <c r="A247">
        <v>245</v>
      </c>
      <c r="B247" s="328">
        <v>324190</v>
      </c>
      <c r="C247" s="79">
        <v>14317</v>
      </c>
      <c r="D247" s="430">
        <v>22485.313982689546</v>
      </c>
      <c r="E247" s="209">
        <v>324190</v>
      </c>
      <c r="F247" t="b">
        <f t="shared" si="3"/>
        <v>1</v>
      </c>
    </row>
    <row r="248" spans="1:6" ht="14.25">
      <c r="A248">
        <v>246</v>
      </c>
      <c r="B248" s="328">
        <v>325110</v>
      </c>
      <c r="C248" s="79">
        <v>76391</v>
      </c>
      <c r="D248" s="430">
        <v>92537.351910930141</v>
      </c>
      <c r="E248" s="209">
        <v>325110</v>
      </c>
      <c r="F248" t="b">
        <f t="shared" si="3"/>
        <v>1</v>
      </c>
    </row>
    <row r="249" spans="1:6" ht="14.25">
      <c r="A249">
        <v>247</v>
      </c>
      <c r="B249" s="328">
        <v>325120</v>
      </c>
      <c r="C249" s="79">
        <v>9270</v>
      </c>
      <c r="D249" s="430">
        <v>11219.737674964925</v>
      </c>
      <c r="E249" s="209">
        <v>325120</v>
      </c>
      <c r="F249" t="b">
        <f t="shared" si="3"/>
        <v>1</v>
      </c>
    </row>
    <row r="250" spans="1:6" ht="14.25">
      <c r="A250">
        <v>248</v>
      </c>
      <c r="B250" s="328">
        <v>325130</v>
      </c>
      <c r="C250" s="79">
        <v>8106</v>
      </c>
      <c r="D250" s="430">
        <v>10111.56499766597</v>
      </c>
      <c r="E250" s="209">
        <v>325130</v>
      </c>
      <c r="F250" t="b">
        <f t="shared" si="3"/>
        <v>1</v>
      </c>
    </row>
    <row r="251" spans="1:6" ht="14.25">
      <c r="A251">
        <v>249</v>
      </c>
      <c r="B251" s="328">
        <v>325180</v>
      </c>
      <c r="C251" s="79">
        <v>30039</v>
      </c>
      <c r="D251" s="430">
        <v>46595.422658044758</v>
      </c>
      <c r="E251" s="209">
        <v>325180</v>
      </c>
      <c r="F251" t="b">
        <f t="shared" si="3"/>
        <v>1</v>
      </c>
    </row>
    <row r="252" spans="1:6" ht="14.25">
      <c r="A252">
        <v>250</v>
      </c>
      <c r="B252" s="328">
        <v>325190</v>
      </c>
      <c r="C252" s="79">
        <v>98611</v>
      </c>
      <c r="D252" s="430">
        <v>136442.25050365509</v>
      </c>
      <c r="E252" s="209">
        <v>325190</v>
      </c>
      <c r="F252" t="b">
        <f t="shared" si="3"/>
        <v>1</v>
      </c>
    </row>
    <row r="253" spans="1:6" ht="14.25">
      <c r="A253">
        <v>251</v>
      </c>
      <c r="B253" s="328">
        <v>325211</v>
      </c>
      <c r="C253" s="79">
        <v>84537</v>
      </c>
      <c r="D253" s="430">
        <v>105521.60899154465</v>
      </c>
      <c r="E253" s="209">
        <v>325211</v>
      </c>
      <c r="F253" t="b">
        <f t="shared" si="3"/>
        <v>1</v>
      </c>
    </row>
    <row r="254" spans="1:6" ht="14.25">
      <c r="A254">
        <v>252</v>
      </c>
      <c r="B254" s="328" t="s">
        <v>396</v>
      </c>
      <c r="C254" s="79">
        <v>15896</v>
      </c>
      <c r="D254" s="430">
        <v>20458.233364671472</v>
      </c>
      <c r="E254" s="209" t="s">
        <v>396</v>
      </c>
      <c r="F254" t="b">
        <f t="shared" si="3"/>
        <v>1</v>
      </c>
    </row>
    <row r="255" spans="1:6" ht="14.25">
      <c r="A255">
        <v>253</v>
      </c>
      <c r="B255" s="328">
        <v>325310</v>
      </c>
      <c r="C255" s="79">
        <v>17585</v>
      </c>
      <c r="D255" s="430">
        <v>23793.099147925157</v>
      </c>
      <c r="E255" s="209">
        <v>325310</v>
      </c>
      <c r="F255" t="b">
        <f t="shared" si="3"/>
        <v>1</v>
      </c>
    </row>
    <row r="256" spans="1:6" ht="14.25">
      <c r="A256">
        <v>254</v>
      </c>
      <c r="B256" s="328">
        <v>325320</v>
      </c>
      <c r="C256" s="79">
        <v>11337</v>
      </c>
      <c r="D256" s="430">
        <v>13190.392923080541</v>
      </c>
      <c r="E256" s="209">
        <v>325320</v>
      </c>
      <c r="F256" t="b">
        <f t="shared" si="3"/>
        <v>1</v>
      </c>
    </row>
    <row r="257" spans="1:6" ht="14.25">
      <c r="A257">
        <v>255</v>
      </c>
      <c r="B257" s="328">
        <v>325411</v>
      </c>
      <c r="C257" s="79">
        <v>13685</v>
      </c>
      <c r="D257" s="430">
        <v>17280.276600040379</v>
      </c>
      <c r="E257" s="209">
        <v>325411</v>
      </c>
      <c r="F257" t="b">
        <f t="shared" si="3"/>
        <v>1</v>
      </c>
    </row>
    <row r="258" spans="1:6" ht="14.25">
      <c r="A258">
        <v>256</v>
      </c>
      <c r="B258" s="328">
        <v>325412</v>
      </c>
      <c r="C258" s="79">
        <v>162804</v>
      </c>
      <c r="D258" s="430">
        <v>221132.53463609616</v>
      </c>
      <c r="E258" s="209">
        <v>325412</v>
      </c>
      <c r="F258" t="b">
        <f t="shared" si="3"/>
        <v>1</v>
      </c>
    </row>
    <row r="259" spans="1:6" ht="14.25">
      <c r="A259">
        <v>257</v>
      </c>
      <c r="B259" s="328">
        <v>325413</v>
      </c>
      <c r="C259" s="79">
        <v>12881</v>
      </c>
      <c r="D259" s="430">
        <v>15584.100462938883</v>
      </c>
      <c r="E259" s="209">
        <v>325413</v>
      </c>
      <c r="F259" t="b">
        <f t="shared" si="3"/>
        <v>1</v>
      </c>
    </row>
    <row r="260" spans="1:6" ht="14.25">
      <c r="A260">
        <v>258</v>
      </c>
      <c r="B260" s="328">
        <v>325414</v>
      </c>
      <c r="C260" s="79">
        <v>23928</v>
      </c>
      <c r="D260" s="430">
        <v>26976.863413568106</v>
      </c>
      <c r="E260" s="209">
        <v>325414</v>
      </c>
      <c r="F260" t="b">
        <f t="shared" ref="F260:F323" si="4">EXACT(B260,E260)</f>
        <v>1</v>
      </c>
    </row>
    <row r="261" spans="1:6" ht="14.25">
      <c r="A261">
        <v>259</v>
      </c>
      <c r="B261" s="328">
        <v>325510</v>
      </c>
      <c r="C261" s="79">
        <v>23172</v>
      </c>
      <c r="D261" s="430">
        <v>29966.330818783801</v>
      </c>
      <c r="E261" s="209">
        <v>325510</v>
      </c>
      <c r="F261" t="b">
        <f t="shared" si="4"/>
        <v>1</v>
      </c>
    </row>
    <row r="262" spans="1:6" ht="14.25">
      <c r="A262">
        <v>260</v>
      </c>
      <c r="B262" s="328">
        <v>325520</v>
      </c>
      <c r="C262" s="79">
        <v>10403</v>
      </c>
      <c r="D262" s="430">
        <v>12431.643504499049</v>
      </c>
      <c r="E262" s="209">
        <v>325520</v>
      </c>
      <c r="F262" t="b">
        <f t="shared" si="4"/>
        <v>1</v>
      </c>
    </row>
    <row r="263" spans="1:6" ht="14.25">
      <c r="A263">
        <v>261</v>
      </c>
      <c r="B263" s="328">
        <v>325610</v>
      </c>
      <c r="C263" s="79">
        <v>46835</v>
      </c>
      <c r="D263" s="430">
        <v>57140.496164908924</v>
      </c>
      <c r="E263" s="209">
        <v>325610</v>
      </c>
      <c r="F263" t="b">
        <f t="shared" si="4"/>
        <v>1</v>
      </c>
    </row>
    <row r="264" spans="1:6" ht="14.25">
      <c r="A264">
        <v>262</v>
      </c>
      <c r="B264" s="328">
        <v>325620</v>
      </c>
      <c r="C264" s="79">
        <v>38285</v>
      </c>
      <c r="D264" s="430">
        <v>41016.849328923548</v>
      </c>
      <c r="E264" s="209">
        <v>325620</v>
      </c>
      <c r="F264" t="b">
        <f t="shared" si="4"/>
        <v>1</v>
      </c>
    </row>
    <row r="265" spans="1:6" ht="14.25">
      <c r="A265">
        <v>263</v>
      </c>
      <c r="B265" s="328">
        <v>325910</v>
      </c>
      <c r="C265" s="79">
        <v>4838</v>
      </c>
      <c r="D265" s="430">
        <v>6071.2408784407908</v>
      </c>
      <c r="E265" s="209">
        <v>325910</v>
      </c>
      <c r="F265" t="b">
        <f t="shared" si="4"/>
        <v>1</v>
      </c>
    </row>
    <row r="266" spans="1:6" ht="14.25">
      <c r="A266">
        <v>264</v>
      </c>
      <c r="B266" s="328" t="s">
        <v>409</v>
      </c>
      <c r="C266" s="79">
        <v>39084</v>
      </c>
      <c r="D266" s="430">
        <v>45232.664989330871</v>
      </c>
      <c r="E266" s="209" t="s">
        <v>409</v>
      </c>
      <c r="F266" t="b">
        <f t="shared" si="4"/>
        <v>1</v>
      </c>
    </row>
    <row r="267" spans="1:6" ht="14.25">
      <c r="A267">
        <v>265</v>
      </c>
      <c r="B267" s="328">
        <v>326110</v>
      </c>
      <c r="C267" s="79">
        <v>33974</v>
      </c>
      <c r="D267" s="430">
        <v>42710.658965344053</v>
      </c>
      <c r="E267" s="209">
        <v>326110</v>
      </c>
      <c r="F267" t="b">
        <f t="shared" si="4"/>
        <v>1</v>
      </c>
    </row>
    <row r="268" spans="1:6" ht="14.25">
      <c r="A268">
        <v>266</v>
      </c>
      <c r="B268" s="328">
        <v>326120</v>
      </c>
      <c r="C268" s="79">
        <v>13795</v>
      </c>
      <c r="D268" s="430">
        <v>16904.377264754381</v>
      </c>
      <c r="E268" s="209">
        <v>326120</v>
      </c>
      <c r="F268" t="b">
        <f t="shared" si="4"/>
        <v>1</v>
      </c>
    </row>
    <row r="269" spans="1:6" ht="14.25">
      <c r="A269">
        <v>267</v>
      </c>
      <c r="B269" s="328">
        <v>326130</v>
      </c>
      <c r="C269" s="79">
        <v>3723</v>
      </c>
      <c r="D269" s="430">
        <v>4271.2077942420347</v>
      </c>
      <c r="E269" s="209">
        <v>326130</v>
      </c>
      <c r="F269" t="b">
        <f t="shared" si="4"/>
        <v>1</v>
      </c>
    </row>
    <row r="270" spans="1:6" ht="14.25">
      <c r="A270">
        <v>268</v>
      </c>
      <c r="B270" s="328">
        <v>326140</v>
      </c>
      <c r="C270" s="79">
        <v>7751</v>
      </c>
      <c r="D270" s="430">
        <v>9072.6562096799989</v>
      </c>
      <c r="E270" s="209">
        <v>326140</v>
      </c>
      <c r="F270" t="b">
        <f t="shared" si="4"/>
        <v>1</v>
      </c>
    </row>
    <row r="271" spans="1:6" ht="14.25">
      <c r="A271">
        <v>269</v>
      </c>
      <c r="B271" s="328">
        <v>326150</v>
      </c>
      <c r="C271" s="79">
        <v>9630</v>
      </c>
      <c r="D271" s="430">
        <v>10772.010939061474</v>
      </c>
      <c r="E271" s="209">
        <v>326150</v>
      </c>
      <c r="F271" t="b">
        <f t="shared" si="4"/>
        <v>1</v>
      </c>
    </row>
    <row r="272" spans="1:6" ht="14.25">
      <c r="A272">
        <v>270</v>
      </c>
      <c r="B272" s="328">
        <v>326160</v>
      </c>
      <c r="C272" s="79">
        <v>11846</v>
      </c>
      <c r="D272" s="430">
        <v>13191.742508646665</v>
      </c>
      <c r="E272" s="209">
        <v>326160</v>
      </c>
      <c r="F272" t="b">
        <f t="shared" si="4"/>
        <v>1</v>
      </c>
    </row>
    <row r="273" spans="1:6" ht="14.25">
      <c r="A273">
        <v>271</v>
      </c>
      <c r="B273" s="328">
        <v>326190</v>
      </c>
      <c r="C273" s="79">
        <v>86973</v>
      </c>
      <c r="D273" s="430">
        <v>102154.63385926961</v>
      </c>
      <c r="E273" s="209">
        <v>326190</v>
      </c>
      <c r="F273" t="b">
        <f t="shared" si="4"/>
        <v>1</v>
      </c>
    </row>
    <row r="274" spans="1:6" ht="14.25">
      <c r="A274">
        <v>272</v>
      </c>
      <c r="B274" s="328">
        <v>326210</v>
      </c>
      <c r="C274" s="79">
        <v>17804</v>
      </c>
      <c r="D274" s="430">
        <v>23399.194180338745</v>
      </c>
      <c r="E274" s="209">
        <v>326210</v>
      </c>
      <c r="F274" t="b">
        <f t="shared" si="4"/>
        <v>1</v>
      </c>
    </row>
    <row r="275" spans="1:6" ht="14.25">
      <c r="A275">
        <v>273</v>
      </c>
      <c r="B275" s="328">
        <v>326220</v>
      </c>
      <c r="C275" s="79">
        <v>4384</v>
      </c>
      <c r="D275" s="430">
        <v>6272.606262671773</v>
      </c>
      <c r="E275" s="209">
        <v>326220</v>
      </c>
      <c r="F275" t="b">
        <f t="shared" si="4"/>
        <v>1</v>
      </c>
    </row>
    <row r="276" spans="1:6" ht="14.25">
      <c r="A276">
        <v>274</v>
      </c>
      <c r="B276" s="328">
        <v>326290</v>
      </c>
      <c r="C276" s="79">
        <v>15386</v>
      </c>
      <c r="D276" s="430">
        <v>19059.702975431621</v>
      </c>
      <c r="E276" s="209">
        <v>326290</v>
      </c>
      <c r="F276" t="b">
        <f t="shared" si="4"/>
        <v>1</v>
      </c>
    </row>
    <row r="277" spans="1:6" ht="14.25">
      <c r="A277">
        <v>275</v>
      </c>
      <c r="B277" s="328">
        <v>420000</v>
      </c>
      <c r="C277" s="79">
        <v>1269457</v>
      </c>
      <c r="D277" s="430">
        <v>1486546.7057348832</v>
      </c>
      <c r="E277" s="209">
        <v>420000</v>
      </c>
      <c r="F277" t="b">
        <f t="shared" si="4"/>
        <v>1</v>
      </c>
    </row>
    <row r="278" spans="1:6" ht="14.25">
      <c r="A278">
        <v>276</v>
      </c>
      <c r="B278" s="328">
        <v>441000</v>
      </c>
      <c r="C278" s="79">
        <v>214233</v>
      </c>
      <c r="D278" s="430">
        <v>222855.25504460811</v>
      </c>
      <c r="E278" s="209">
        <v>441000</v>
      </c>
      <c r="F278" t="b">
        <f t="shared" si="4"/>
        <v>1</v>
      </c>
    </row>
    <row r="279" spans="1:6" ht="14.25">
      <c r="A279">
        <v>277</v>
      </c>
      <c r="B279" s="328">
        <v>445000</v>
      </c>
      <c r="C279" s="79">
        <v>186946</v>
      </c>
      <c r="D279" s="430">
        <v>220410.69313657607</v>
      </c>
      <c r="E279" s="209">
        <v>445000</v>
      </c>
      <c r="F279" t="b">
        <f t="shared" si="4"/>
        <v>1</v>
      </c>
    </row>
    <row r="280" spans="1:6" ht="14.25">
      <c r="A280">
        <v>278</v>
      </c>
      <c r="B280" s="328">
        <v>452000</v>
      </c>
      <c r="C280" s="79">
        <v>193902</v>
      </c>
      <c r="D280" s="430">
        <v>226878.25156396389</v>
      </c>
      <c r="E280" s="209">
        <v>452000</v>
      </c>
      <c r="F280" t="b">
        <f t="shared" si="4"/>
        <v>1</v>
      </c>
    </row>
    <row r="281" spans="1:6" ht="14.25">
      <c r="A281">
        <v>279</v>
      </c>
      <c r="B281" s="328" t="s">
        <v>425</v>
      </c>
      <c r="C281" s="79">
        <v>725638</v>
      </c>
      <c r="D281" s="430">
        <v>774643.30195697316</v>
      </c>
      <c r="E281" s="209" t="s">
        <v>425</v>
      </c>
      <c r="F281" t="b">
        <f t="shared" si="4"/>
        <v>1</v>
      </c>
    </row>
    <row r="282" spans="1:6" ht="14.25">
      <c r="A282">
        <v>280</v>
      </c>
      <c r="B282" s="328">
        <v>481000</v>
      </c>
      <c r="C282" s="79">
        <v>155997</v>
      </c>
      <c r="D282" s="430">
        <v>194738.84484329441</v>
      </c>
      <c r="E282" s="209">
        <v>481000</v>
      </c>
      <c r="F282" t="b">
        <f t="shared" si="4"/>
        <v>1</v>
      </c>
    </row>
    <row r="283" spans="1:6" ht="14.25">
      <c r="A283">
        <v>281</v>
      </c>
      <c r="B283" s="328">
        <v>482000</v>
      </c>
      <c r="C283" s="79">
        <v>61908</v>
      </c>
      <c r="D283" s="430">
        <v>80003.942564276324</v>
      </c>
      <c r="E283" s="209">
        <v>482000</v>
      </c>
      <c r="F283" t="b">
        <f t="shared" si="4"/>
        <v>1</v>
      </c>
    </row>
    <row r="284" spans="1:6" ht="14.25">
      <c r="A284">
        <v>282</v>
      </c>
      <c r="B284" s="328">
        <v>483000</v>
      </c>
      <c r="C284" s="79">
        <v>48330</v>
      </c>
      <c r="D284" s="430">
        <v>50032.47443724484</v>
      </c>
      <c r="E284" s="209">
        <v>483000</v>
      </c>
      <c r="F284" t="b">
        <f t="shared" si="4"/>
        <v>1</v>
      </c>
    </row>
    <row r="285" spans="1:6" ht="14.25">
      <c r="A285">
        <v>283</v>
      </c>
      <c r="B285" s="328">
        <v>484000</v>
      </c>
      <c r="C285" s="79">
        <v>283159</v>
      </c>
      <c r="D285" s="430">
        <v>324865.70592724491</v>
      </c>
      <c r="E285" s="209">
        <v>484000</v>
      </c>
      <c r="F285" t="b">
        <f t="shared" si="4"/>
        <v>1</v>
      </c>
    </row>
    <row r="286" spans="1:6" ht="14.25">
      <c r="A286">
        <v>284</v>
      </c>
      <c r="B286" s="328">
        <v>485000</v>
      </c>
      <c r="C286" s="79">
        <v>44815</v>
      </c>
      <c r="D286" s="430">
        <v>58633.105538037053</v>
      </c>
      <c r="E286" s="209">
        <v>485000</v>
      </c>
      <c r="F286" t="b">
        <f t="shared" si="4"/>
        <v>1</v>
      </c>
    </row>
    <row r="287" spans="1:6" ht="14.25">
      <c r="A287">
        <v>285</v>
      </c>
      <c r="B287" s="328">
        <v>486000</v>
      </c>
      <c r="C287" s="79">
        <v>25880</v>
      </c>
      <c r="D287" s="430">
        <v>32937.739072252247</v>
      </c>
      <c r="E287" s="209">
        <v>486000</v>
      </c>
      <c r="F287" t="b">
        <f t="shared" si="4"/>
        <v>1</v>
      </c>
    </row>
    <row r="288" spans="1:6" ht="14.25">
      <c r="A288">
        <v>286</v>
      </c>
      <c r="B288" s="328" t="s">
        <v>433</v>
      </c>
      <c r="C288" s="79">
        <v>94744</v>
      </c>
      <c r="D288" s="430">
        <v>100351.95293278659</v>
      </c>
      <c r="E288" s="209" t="s">
        <v>433</v>
      </c>
      <c r="F288" t="b">
        <f t="shared" si="4"/>
        <v>1</v>
      </c>
    </row>
    <row r="289" spans="1:6" ht="14.25">
      <c r="A289">
        <v>287</v>
      </c>
      <c r="B289" s="328">
        <v>492000</v>
      </c>
      <c r="C289" s="79">
        <v>83062</v>
      </c>
      <c r="D289" s="430">
        <v>119497.46783147567</v>
      </c>
      <c r="E289" s="209">
        <v>492000</v>
      </c>
      <c r="F289" t="b">
        <f t="shared" si="4"/>
        <v>1</v>
      </c>
    </row>
    <row r="290" spans="1:6" ht="14.25">
      <c r="A290">
        <v>288</v>
      </c>
      <c r="B290" s="328">
        <v>493000</v>
      </c>
      <c r="C290" s="79">
        <v>69040</v>
      </c>
      <c r="D290" s="430">
        <v>67486.673985091329</v>
      </c>
      <c r="E290" s="209">
        <v>493000</v>
      </c>
      <c r="F290" t="b">
        <f t="shared" si="4"/>
        <v>1</v>
      </c>
    </row>
    <row r="291" spans="1:6" ht="14.25">
      <c r="A291">
        <v>289</v>
      </c>
      <c r="B291" s="328">
        <v>511110</v>
      </c>
      <c r="C291" s="79">
        <v>48674</v>
      </c>
      <c r="D291" s="430">
        <v>53373.302231488553</v>
      </c>
      <c r="E291" s="209">
        <v>511110</v>
      </c>
      <c r="F291" t="b">
        <f t="shared" si="4"/>
        <v>1</v>
      </c>
    </row>
    <row r="292" spans="1:6" ht="14.25">
      <c r="A292">
        <v>290</v>
      </c>
      <c r="B292" s="328">
        <v>511120</v>
      </c>
      <c r="C292" s="79">
        <v>47571</v>
      </c>
      <c r="D292" s="430">
        <v>50809.467392318453</v>
      </c>
      <c r="E292" s="209">
        <v>511120</v>
      </c>
      <c r="F292" t="b">
        <f t="shared" si="4"/>
        <v>1</v>
      </c>
    </row>
    <row r="293" spans="1:6" ht="14.25">
      <c r="A293">
        <v>291</v>
      </c>
      <c r="B293" s="328">
        <v>511130</v>
      </c>
      <c r="C293" s="79">
        <v>37603</v>
      </c>
      <c r="D293" s="430">
        <v>44088.051854943122</v>
      </c>
      <c r="E293" s="209">
        <v>511130</v>
      </c>
      <c r="F293" t="b">
        <f t="shared" si="4"/>
        <v>1</v>
      </c>
    </row>
    <row r="294" spans="1:6" ht="14.25">
      <c r="A294">
        <v>292</v>
      </c>
      <c r="B294" s="328" t="s">
        <v>440</v>
      </c>
      <c r="C294" s="79">
        <v>26762</v>
      </c>
      <c r="D294" s="430">
        <v>27387.360952822022</v>
      </c>
      <c r="E294" s="209" t="s">
        <v>440</v>
      </c>
      <c r="F294" t="b">
        <f t="shared" si="4"/>
        <v>1</v>
      </c>
    </row>
    <row r="295" spans="1:6" ht="14.25">
      <c r="A295">
        <v>293</v>
      </c>
      <c r="B295" s="328">
        <v>511200</v>
      </c>
      <c r="C295" s="79">
        <v>143803</v>
      </c>
      <c r="D295" s="430">
        <v>142350.41512861138</v>
      </c>
      <c r="E295" s="209">
        <v>511200</v>
      </c>
      <c r="F295" t="b">
        <f t="shared" si="4"/>
        <v>1</v>
      </c>
    </row>
    <row r="296" spans="1:6" ht="14.25">
      <c r="A296">
        <v>294</v>
      </c>
      <c r="B296" s="328">
        <v>512100</v>
      </c>
      <c r="C296" s="79">
        <v>114728</v>
      </c>
      <c r="D296" s="430">
        <v>123309.73080860834</v>
      </c>
      <c r="E296" s="209">
        <v>512100</v>
      </c>
      <c r="F296" t="b">
        <f t="shared" si="4"/>
        <v>1</v>
      </c>
    </row>
    <row r="297" spans="1:6" ht="14.25">
      <c r="A297">
        <v>295</v>
      </c>
      <c r="B297" s="328">
        <v>512200</v>
      </c>
      <c r="C297" s="79">
        <v>20959</v>
      </c>
      <c r="D297" s="430">
        <v>17996.088449796473</v>
      </c>
      <c r="E297" s="209">
        <v>512200</v>
      </c>
      <c r="F297" t="b">
        <f t="shared" si="4"/>
        <v>1</v>
      </c>
    </row>
    <row r="298" spans="1:6" ht="14.25">
      <c r="A298">
        <v>296</v>
      </c>
      <c r="B298" s="328">
        <v>515100</v>
      </c>
      <c r="C298" s="79">
        <v>64307</v>
      </c>
      <c r="D298" s="430">
        <v>71445.364583120623</v>
      </c>
      <c r="E298" s="209">
        <v>515100</v>
      </c>
      <c r="F298" t="b">
        <f t="shared" si="4"/>
        <v>1</v>
      </c>
    </row>
    <row r="299" spans="1:6" ht="14.25">
      <c r="A299">
        <v>297</v>
      </c>
      <c r="B299" s="328">
        <v>515200</v>
      </c>
      <c r="C299" s="79">
        <v>57405</v>
      </c>
      <c r="D299" s="430">
        <v>65491.498922649342</v>
      </c>
      <c r="E299" s="209">
        <v>515200</v>
      </c>
      <c r="F299" t="b">
        <f t="shared" si="4"/>
        <v>1</v>
      </c>
    </row>
    <row r="300" spans="1:6" ht="14.25">
      <c r="A300">
        <v>298</v>
      </c>
      <c r="B300" s="328">
        <v>517110</v>
      </c>
      <c r="C300" s="79">
        <v>321093</v>
      </c>
      <c r="D300" s="430">
        <v>340995.53926749266</v>
      </c>
      <c r="E300" s="209">
        <v>517110</v>
      </c>
      <c r="F300" t="b">
        <f t="shared" si="4"/>
        <v>1</v>
      </c>
    </row>
    <row r="301" spans="1:6" ht="14.25">
      <c r="A301">
        <v>299</v>
      </c>
      <c r="B301" s="328">
        <v>517210</v>
      </c>
      <c r="C301" s="79">
        <v>171042</v>
      </c>
      <c r="D301" s="430">
        <v>143831.3124276895</v>
      </c>
      <c r="E301" s="209">
        <v>517210</v>
      </c>
      <c r="F301" t="b">
        <f t="shared" si="4"/>
        <v>1</v>
      </c>
    </row>
    <row r="302" spans="1:6" ht="14.25">
      <c r="A302">
        <v>300</v>
      </c>
      <c r="B302" s="328" t="s">
        <v>449</v>
      </c>
      <c r="C302" s="79">
        <v>34859</v>
      </c>
      <c r="D302" s="430">
        <v>35255.132876657852</v>
      </c>
      <c r="E302" s="209" t="s">
        <v>449</v>
      </c>
      <c r="F302" t="b">
        <f t="shared" si="4"/>
        <v>1</v>
      </c>
    </row>
    <row r="303" spans="1:6" ht="14.25">
      <c r="A303">
        <v>301</v>
      </c>
      <c r="B303" s="328">
        <v>518200</v>
      </c>
      <c r="C303" s="79">
        <v>80766</v>
      </c>
      <c r="D303" s="430">
        <v>82310.586886536345</v>
      </c>
      <c r="E303" s="209">
        <v>518200</v>
      </c>
      <c r="F303" t="b">
        <f t="shared" si="4"/>
        <v>1</v>
      </c>
    </row>
    <row r="304" spans="1:6" ht="14.25">
      <c r="A304">
        <v>302</v>
      </c>
      <c r="B304" s="328" t="s">
        <v>452</v>
      </c>
      <c r="C304" s="79">
        <v>6999</v>
      </c>
      <c r="D304" s="430">
        <v>7461.3759322174346</v>
      </c>
      <c r="E304" s="209" t="s">
        <v>452</v>
      </c>
      <c r="F304" t="b">
        <f t="shared" si="4"/>
        <v>1</v>
      </c>
    </row>
    <row r="305" spans="1:6" ht="14.25">
      <c r="A305">
        <v>303</v>
      </c>
      <c r="B305" s="328">
        <v>519130</v>
      </c>
      <c r="C305" s="79">
        <v>32007</v>
      </c>
      <c r="D305" s="430">
        <v>32351.824642915119</v>
      </c>
      <c r="E305" s="209">
        <v>519130</v>
      </c>
      <c r="F305" t="b">
        <f t="shared" si="4"/>
        <v>1</v>
      </c>
    </row>
    <row r="306" spans="1:6" ht="14.25">
      <c r="A306">
        <v>304</v>
      </c>
      <c r="B306" s="328" t="s">
        <v>455</v>
      </c>
      <c r="C306" s="79">
        <v>495803</v>
      </c>
      <c r="D306" s="430">
        <v>513372.56183021236</v>
      </c>
      <c r="E306" s="209" t="s">
        <v>455</v>
      </c>
      <c r="F306" t="b">
        <f t="shared" si="4"/>
        <v>1</v>
      </c>
    </row>
    <row r="307" spans="1:6" ht="14.25">
      <c r="A307">
        <v>305</v>
      </c>
      <c r="B307" s="328" t="s">
        <v>457</v>
      </c>
      <c r="C307" s="79">
        <v>242099</v>
      </c>
      <c r="D307" s="430">
        <v>271082.29025536223</v>
      </c>
      <c r="E307" s="209" t="s">
        <v>457</v>
      </c>
      <c r="F307" t="b">
        <f t="shared" si="4"/>
        <v>1</v>
      </c>
    </row>
    <row r="308" spans="1:6" ht="14.25">
      <c r="A308">
        <v>306</v>
      </c>
      <c r="B308" s="328" t="s">
        <v>459</v>
      </c>
      <c r="C308" s="79">
        <v>262949</v>
      </c>
      <c r="D308" s="430">
        <v>283013.75409505569</v>
      </c>
      <c r="E308" s="209" t="s">
        <v>459</v>
      </c>
      <c r="F308" t="b">
        <f t="shared" si="4"/>
        <v>1</v>
      </c>
    </row>
    <row r="309" spans="1:6" ht="14.25">
      <c r="A309">
        <v>307</v>
      </c>
      <c r="B309" s="328">
        <v>523900</v>
      </c>
      <c r="C309" s="79">
        <v>240491</v>
      </c>
      <c r="D309" s="430">
        <v>290406.04275281669</v>
      </c>
      <c r="E309" s="209">
        <v>523900</v>
      </c>
      <c r="F309" t="b">
        <f t="shared" si="4"/>
        <v>1</v>
      </c>
    </row>
    <row r="310" spans="1:6" ht="14.25">
      <c r="A310">
        <v>308</v>
      </c>
      <c r="B310" s="328">
        <v>524100</v>
      </c>
      <c r="C310" s="79">
        <v>533933</v>
      </c>
      <c r="D310" s="430">
        <v>580427.73131057818</v>
      </c>
      <c r="E310" s="209">
        <v>524100</v>
      </c>
      <c r="F310" t="b">
        <f t="shared" si="4"/>
        <v>1</v>
      </c>
    </row>
    <row r="311" spans="1:6" ht="14.25">
      <c r="A311">
        <v>309</v>
      </c>
      <c r="B311" s="328">
        <v>524200</v>
      </c>
      <c r="C311" s="79">
        <v>169663</v>
      </c>
      <c r="D311" s="430">
        <v>172342.31760792696</v>
      </c>
      <c r="E311" s="209">
        <v>524200</v>
      </c>
      <c r="F311" t="b">
        <f t="shared" si="4"/>
        <v>1</v>
      </c>
    </row>
    <row r="312" spans="1:6" ht="14.25">
      <c r="A312">
        <v>310</v>
      </c>
      <c r="B312" s="328">
        <v>525000</v>
      </c>
      <c r="C312" s="79">
        <v>116572</v>
      </c>
      <c r="D312" s="430">
        <v>128126.47429771886</v>
      </c>
      <c r="E312" s="209">
        <v>525000</v>
      </c>
      <c r="F312" t="b">
        <f t="shared" si="4"/>
        <v>1</v>
      </c>
    </row>
    <row r="313" spans="1:6" ht="14.25">
      <c r="A313">
        <v>311</v>
      </c>
      <c r="B313" s="328" t="s">
        <v>465</v>
      </c>
      <c r="C313" s="79">
        <v>1496841</v>
      </c>
      <c r="D313" s="430">
        <v>1649390.7527813271</v>
      </c>
      <c r="E313" s="209" t="s">
        <v>465</v>
      </c>
      <c r="F313" t="b">
        <f t="shared" si="4"/>
        <v>1</v>
      </c>
    </row>
    <row r="314" spans="1:6" ht="14.25">
      <c r="A314">
        <v>312</v>
      </c>
      <c r="B314" s="328" t="s">
        <v>467</v>
      </c>
      <c r="C314" s="79">
        <v>876480</v>
      </c>
      <c r="D314" s="430">
        <v>892982.5246654147</v>
      </c>
      <c r="E314" s="209" t="s">
        <v>467</v>
      </c>
      <c r="F314" t="b">
        <f t="shared" si="4"/>
        <v>1</v>
      </c>
    </row>
    <row r="315" spans="1:6" ht="14.25">
      <c r="A315">
        <v>313</v>
      </c>
      <c r="B315" s="328">
        <v>532100</v>
      </c>
      <c r="C315" s="79">
        <v>49060</v>
      </c>
      <c r="D315" s="430">
        <v>55842.233907945905</v>
      </c>
      <c r="E315" s="209">
        <v>532100</v>
      </c>
      <c r="F315" t="b">
        <f t="shared" si="4"/>
        <v>1</v>
      </c>
    </row>
    <row r="316" spans="1:6" ht="14.25">
      <c r="A316">
        <v>314</v>
      </c>
      <c r="B316" s="328" t="s">
        <v>470</v>
      </c>
      <c r="C316" s="79">
        <v>30921</v>
      </c>
      <c r="D316" s="430">
        <v>32512.845188797888</v>
      </c>
      <c r="E316" s="209" t="s">
        <v>470</v>
      </c>
      <c r="F316" t="b">
        <f t="shared" si="4"/>
        <v>1</v>
      </c>
    </row>
    <row r="317" spans="1:6" ht="14.25">
      <c r="A317">
        <v>315</v>
      </c>
      <c r="B317" s="328">
        <v>532400</v>
      </c>
      <c r="C317" s="79">
        <v>55008</v>
      </c>
      <c r="D317" s="430">
        <v>58175.639214418501</v>
      </c>
      <c r="E317" s="209">
        <v>532400</v>
      </c>
      <c r="F317" t="b">
        <f t="shared" si="4"/>
        <v>1</v>
      </c>
    </row>
    <row r="318" spans="1:6" ht="14.25">
      <c r="A318">
        <v>316</v>
      </c>
      <c r="B318" s="328">
        <v>533000</v>
      </c>
      <c r="C318" s="79">
        <v>132949</v>
      </c>
      <c r="D318" s="430">
        <v>146728.45526623097</v>
      </c>
      <c r="E318" s="209">
        <v>533000</v>
      </c>
      <c r="F318" t="b">
        <f t="shared" si="4"/>
        <v>1</v>
      </c>
    </row>
    <row r="319" spans="1:6" ht="14.25">
      <c r="A319">
        <v>317</v>
      </c>
      <c r="B319" s="328">
        <v>541100</v>
      </c>
      <c r="C319" s="79">
        <v>288511</v>
      </c>
      <c r="D319" s="430">
        <v>345593.51756631117</v>
      </c>
      <c r="E319" s="209">
        <v>541100</v>
      </c>
      <c r="F319" t="b">
        <f t="shared" si="4"/>
        <v>1</v>
      </c>
    </row>
    <row r="320" spans="1:6" ht="14.25">
      <c r="A320">
        <v>318</v>
      </c>
      <c r="B320" s="328">
        <v>541511</v>
      </c>
      <c r="C320" s="79">
        <v>93333</v>
      </c>
      <c r="D320" s="430">
        <v>96611.008494396126</v>
      </c>
      <c r="E320" s="209">
        <v>541511</v>
      </c>
      <c r="F320" t="b">
        <f t="shared" si="4"/>
        <v>1</v>
      </c>
    </row>
    <row r="321" spans="1:6" ht="14.25">
      <c r="A321">
        <v>319</v>
      </c>
      <c r="B321" s="328">
        <v>541512</v>
      </c>
      <c r="C321" s="79">
        <v>102061</v>
      </c>
      <c r="D321" s="430">
        <v>105090.24779440743</v>
      </c>
      <c r="E321" s="209">
        <v>541512</v>
      </c>
      <c r="F321" t="b">
        <f t="shared" si="4"/>
        <v>1</v>
      </c>
    </row>
    <row r="322" spans="1:6" ht="14.25">
      <c r="A322">
        <v>320</v>
      </c>
      <c r="B322" s="328" t="s">
        <v>477</v>
      </c>
      <c r="C322" s="79">
        <v>54119</v>
      </c>
      <c r="D322" s="430">
        <v>51172.902087323804</v>
      </c>
      <c r="E322" s="209" t="s">
        <v>477</v>
      </c>
      <c r="F322" t="b">
        <f t="shared" si="4"/>
        <v>1</v>
      </c>
    </row>
    <row r="323" spans="1:6" ht="14.25">
      <c r="A323">
        <v>321</v>
      </c>
      <c r="B323" s="328">
        <v>541200</v>
      </c>
      <c r="C323" s="79">
        <v>132385</v>
      </c>
      <c r="D323" s="430">
        <v>137771.9717261905</v>
      </c>
      <c r="E323" s="209">
        <v>541200</v>
      </c>
      <c r="F323" t="b">
        <f t="shared" si="4"/>
        <v>1</v>
      </c>
    </row>
    <row r="324" spans="1:6" ht="14.25">
      <c r="A324">
        <v>322</v>
      </c>
      <c r="B324" s="328">
        <v>541300</v>
      </c>
      <c r="C324" s="79">
        <v>273730</v>
      </c>
      <c r="D324" s="430">
        <v>296035.80684394971</v>
      </c>
      <c r="E324" s="209">
        <v>541300</v>
      </c>
      <c r="F324" t="b">
        <f t="shared" ref="F324:F387" si="5">EXACT(B324,E324)</f>
        <v>1</v>
      </c>
    </row>
    <row r="325" spans="1:6" ht="14.25">
      <c r="A325">
        <v>323</v>
      </c>
      <c r="B325" s="328">
        <v>541400</v>
      </c>
      <c r="C325" s="79">
        <v>29830</v>
      </c>
      <c r="D325" s="430">
        <v>30938.535248874188</v>
      </c>
      <c r="E325" s="209">
        <v>541400</v>
      </c>
      <c r="F325" t="b">
        <f t="shared" si="5"/>
        <v>1</v>
      </c>
    </row>
    <row r="326" spans="1:6" ht="14.25">
      <c r="A326">
        <v>324</v>
      </c>
      <c r="B326" s="328">
        <v>541610</v>
      </c>
      <c r="C326" s="79">
        <v>145562</v>
      </c>
      <c r="D326" s="430">
        <v>154537.5852747208</v>
      </c>
      <c r="E326" s="209">
        <v>541610</v>
      </c>
      <c r="F326" t="b">
        <f t="shared" si="5"/>
        <v>1</v>
      </c>
    </row>
    <row r="327" spans="1:6" ht="14.25">
      <c r="A327">
        <v>325</v>
      </c>
      <c r="B327" s="328" t="s">
        <v>483</v>
      </c>
      <c r="C327" s="79">
        <v>31914</v>
      </c>
      <c r="D327" s="430">
        <v>34206.029641522829</v>
      </c>
      <c r="E327" s="209" t="s">
        <v>483</v>
      </c>
      <c r="F327" t="b">
        <f t="shared" si="5"/>
        <v>1</v>
      </c>
    </row>
    <row r="328" spans="1:6" ht="14.25">
      <c r="A328">
        <v>326</v>
      </c>
      <c r="B328" s="328">
        <v>541700</v>
      </c>
      <c r="C328" s="79">
        <v>162270</v>
      </c>
      <c r="D328" s="430">
        <v>181066.28327519735</v>
      </c>
      <c r="E328" s="209">
        <v>541700</v>
      </c>
      <c r="F328" t="b">
        <f t="shared" si="5"/>
        <v>1</v>
      </c>
    </row>
    <row r="329" spans="1:6" ht="14.25">
      <c r="A329">
        <v>327</v>
      </c>
      <c r="B329" s="328">
        <v>541800</v>
      </c>
      <c r="C329" s="79">
        <v>129124</v>
      </c>
      <c r="D329" s="430">
        <v>133602.10214913773</v>
      </c>
      <c r="E329" s="209">
        <v>541800</v>
      </c>
      <c r="F329" t="b">
        <f t="shared" si="5"/>
        <v>1</v>
      </c>
    </row>
    <row r="330" spans="1:6" ht="14.25">
      <c r="A330">
        <v>328</v>
      </c>
      <c r="B330" s="328" t="s">
        <v>487</v>
      </c>
      <c r="C330" s="79">
        <v>63918</v>
      </c>
      <c r="D330" s="430">
        <v>71847.343706058571</v>
      </c>
      <c r="E330" s="209" t="s">
        <v>487</v>
      </c>
      <c r="F330" t="b">
        <f t="shared" si="5"/>
        <v>1</v>
      </c>
    </row>
    <row r="331" spans="1:6" ht="14.25">
      <c r="A331">
        <v>329</v>
      </c>
      <c r="B331" s="328">
        <v>541920</v>
      </c>
      <c r="C331" s="79">
        <v>11860</v>
      </c>
      <c r="D331" s="430">
        <v>13200.695652173912</v>
      </c>
      <c r="E331" s="209">
        <v>541920</v>
      </c>
      <c r="F331" t="b">
        <f t="shared" si="5"/>
        <v>1</v>
      </c>
    </row>
    <row r="332" spans="1:6" ht="14.25">
      <c r="A332">
        <v>330</v>
      </c>
      <c r="B332" s="328">
        <v>541940</v>
      </c>
      <c r="C332" s="79">
        <v>24527</v>
      </c>
      <c r="D332" s="430">
        <v>30893.271819481542</v>
      </c>
      <c r="E332" s="209">
        <v>541940</v>
      </c>
      <c r="F332" t="b">
        <f t="shared" si="5"/>
        <v>1</v>
      </c>
    </row>
    <row r="333" spans="1:6" ht="14.25">
      <c r="A333">
        <v>331</v>
      </c>
      <c r="B333" s="328">
        <v>550000</v>
      </c>
      <c r="C333" s="79">
        <v>431705</v>
      </c>
      <c r="D333" s="430">
        <v>463173.40855793963</v>
      </c>
      <c r="E333" s="209">
        <v>550000</v>
      </c>
      <c r="F333" t="b">
        <f t="shared" si="5"/>
        <v>1</v>
      </c>
    </row>
    <row r="334" spans="1:6" ht="14.25">
      <c r="A334">
        <v>332</v>
      </c>
      <c r="B334" s="328">
        <v>561100</v>
      </c>
      <c r="C334" s="79">
        <v>45635</v>
      </c>
      <c r="D334" s="430">
        <v>47099.59662213664</v>
      </c>
      <c r="E334" s="209">
        <v>561100</v>
      </c>
      <c r="F334" t="b">
        <f t="shared" si="5"/>
        <v>1</v>
      </c>
    </row>
    <row r="335" spans="1:6" ht="14.25">
      <c r="A335">
        <v>333</v>
      </c>
      <c r="B335" s="328">
        <v>561200</v>
      </c>
      <c r="C335" s="79">
        <v>27322</v>
      </c>
      <c r="D335" s="430">
        <v>29399.26251618813</v>
      </c>
      <c r="E335" s="209">
        <v>561200</v>
      </c>
      <c r="F335" t="b">
        <f t="shared" si="5"/>
        <v>1</v>
      </c>
    </row>
    <row r="336" spans="1:6" ht="14.25">
      <c r="A336">
        <v>334</v>
      </c>
      <c r="B336" s="328">
        <v>561300</v>
      </c>
      <c r="C336" s="79">
        <v>178836</v>
      </c>
      <c r="D336" s="430">
        <v>186804.25480393847</v>
      </c>
      <c r="E336" s="209">
        <v>561300</v>
      </c>
      <c r="F336" t="b">
        <f t="shared" si="5"/>
        <v>1</v>
      </c>
    </row>
    <row r="337" spans="1:6" ht="14.25">
      <c r="A337">
        <v>335</v>
      </c>
      <c r="B337" s="328">
        <v>561400</v>
      </c>
      <c r="C337" s="79">
        <v>70559</v>
      </c>
      <c r="D337" s="430">
        <v>75661.941882391518</v>
      </c>
      <c r="E337" s="209">
        <v>561400</v>
      </c>
      <c r="F337" t="b">
        <f t="shared" si="5"/>
        <v>1</v>
      </c>
    </row>
    <row r="338" spans="1:6" ht="14.25">
      <c r="A338">
        <v>336</v>
      </c>
      <c r="B338" s="328">
        <v>561500</v>
      </c>
      <c r="C338" s="79">
        <v>39994</v>
      </c>
      <c r="D338" s="430">
        <v>41777.522226603178</v>
      </c>
      <c r="E338" s="209">
        <v>561500</v>
      </c>
      <c r="F338" t="b">
        <f t="shared" si="5"/>
        <v>1</v>
      </c>
    </row>
    <row r="339" spans="1:6" ht="14.25">
      <c r="A339">
        <v>337</v>
      </c>
      <c r="B339" s="328">
        <v>561600</v>
      </c>
      <c r="C339" s="79">
        <v>44795</v>
      </c>
      <c r="D339" s="430">
        <v>47429.863178008782</v>
      </c>
      <c r="E339" s="209">
        <v>561600</v>
      </c>
      <c r="F339" t="b">
        <f t="shared" si="5"/>
        <v>1</v>
      </c>
    </row>
    <row r="340" spans="1:6" ht="14.25">
      <c r="A340">
        <v>338</v>
      </c>
      <c r="B340" s="328">
        <v>561700</v>
      </c>
      <c r="C340" s="79">
        <v>140769</v>
      </c>
      <c r="D340" s="430">
        <v>149308.1690473271</v>
      </c>
      <c r="E340" s="209">
        <v>561700</v>
      </c>
      <c r="F340" t="b">
        <f t="shared" si="5"/>
        <v>1</v>
      </c>
    </row>
    <row r="341" spans="1:6" ht="14.25">
      <c r="A341">
        <v>339</v>
      </c>
      <c r="B341" s="328">
        <v>561900</v>
      </c>
      <c r="C341" s="79">
        <v>40679</v>
      </c>
      <c r="D341" s="430">
        <v>44395.681021973469</v>
      </c>
      <c r="E341" s="209">
        <v>561900</v>
      </c>
      <c r="F341" t="b">
        <f t="shared" si="5"/>
        <v>1</v>
      </c>
    </row>
    <row r="342" spans="1:6" ht="14.25">
      <c r="A342">
        <v>340</v>
      </c>
      <c r="B342" s="328">
        <v>562000</v>
      </c>
      <c r="C342" s="79">
        <v>75787</v>
      </c>
      <c r="D342" s="430">
        <v>86475.634385464014</v>
      </c>
      <c r="E342" s="209">
        <v>562000</v>
      </c>
      <c r="F342" t="b">
        <f t="shared" si="5"/>
        <v>1</v>
      </c>
    </row>
    <row r="343" spans="1:6" ht="14.25">
      <c r="A343">
        <v>341</v>
      </c>
      <c r="B343" s="328">
        <v>611100</v>
      </c>
      <c r="C343" s="79">
        <v>33769</v>
      </c>
      <c r="D343" s="430">
        <v>38317.493597070534</v>
      </c>
      <c r="E343" s="209">
        <v>611100</v>
      </c>
      <c r="F343" t="b">
        <f t="shared" si="5"/>
        <v>1</v>
      </c>
    </row>
    <row r="344" spans="1:6" ht="14.25">
      <c r="A344">
        <v>342</v>
      </c>
      <c r="B344" s="328" t="s">
        <v>502</v>
      </c>
      <c r="C344" s="79">
        <v>138785</v>
      </c>
      <c r="D344" s="430">
        <v>160640.55002308596</v>
      </c>
      <c r="E344" s="209" t="s">
        <v>502</v>
      </c>
      <c r="F344" t="b">
        <f t="shared" si="5"/>
        <v>1</v>
      </c>
    </row>
    <row r="345" spans="1:6" ht="14.25">
      <c r="A345">
        <v>343</v>
      </c>
      <c r="B345" s="328" t="s">
        <v>504</v>
      </c>
      <c r="C345" s="79">
        <v>54589</v>
      </c>
      <c r="D345" s="430">
        <v>67300.951017989879</v>
      </c>
      <c r="E345" s="209" t="s">
        <v>504</v>
      </c>
      <c r="F345" t="b">
        <f t="shared" si="5"/>
        <v>1</v>
      </c>
    </row>
    <row r="346" spans="1:6" ht="14.25">
      <c r="A346">
        <v>344</v>
      </c>
      <c r="B346" s="328">
        <v>621100</v>
      </c>
      <c r="C346" s="79">
        <v>351795</v>
      </c>
      <c r="D346" s="430">
        <v>383742.28494428983</v>
      </c>
      <c r="E346" s="209">
        <v>621100</v>
      </c>
      <c r="F346" t="b">
        <f t="shared" si="5"/>
        <v>1</v>
      </c>
    </row>
    <row r="347" spans="1:6" ht="14.25">
      <c r="A347">
        <v>345</v>
      </c>
      <c r="B347" s="328">
        <v>621200</v>
      </c>
      <c r="C347" s="79">
        <v>97515</v>
      </c>
      <c r="D347" s="430">
        <v>117338.66608577057</v>
      </c>
      <c r="E347" s="209">
        <v>621200</v>
      </c>
      <c r="F347" t="b">
        <f t="shared" si="5"/>
        <v>1</v>
      </c>
    </row>
    <row r="348" spans="1:6" ht="14.25">
      <c r="A348">
        <v>346</v>
      </c>
      <c r="B348" s="328">
        <v>621300</v>
      </c>
      <c r="C348" s="79">
        <v>65929</v>
      </c>
      <c r="D348" s="430">
        <v>73761.598316352873</v>
      </c>
      <c r="E348" s="209">
        <v>621300</v>
      </c>
      <c r="F348" t="b">
        <f t="shared" si="5"/>
        <v>1</v>
      </c>
    </row>
    <row r="349" spans="1:6" ht="14.25">
      <c r="A349">
        <v>347</v>
      </c>
      <c r="B349" s="328">
        <v>621400</v>
      </c>
      <c r="C349" s="79">
        <v>73213</v>
      </c>
      <c r="D349" s="430">
        <v>82553.756659308317</v>
      </c>
      <c r="E349" s="209">
        <v>621400</v>
      </c>
      <c r="F349" t="b">
        <f t="shared" si="5"/>
        <v>1</v>
      </c>
    </row>
    <row r="350" spans="1:6" ht="14.25">
      <c r="A350">
        <v>348</v>
      </c>
      <c r="B350" s="328">
        <v>621500</v>
      </c>
      <c r="C350" s="79">
        <v>37532</v>
      </c>
      <c r="D350" s="430">
        <v>37324.809222276344</v>
      </c>
      <c r="E350" s="209">
        <v>621500</v>
      </c>
      <c r="F350" t="b">
        <f t="shared" si="5"/>
        <v>1</v>
      </c>
    </row>
    <row r="351" spans="1:6" ht="14.25">
      <c r="A351">
        <v>349</v>
      </c>
      <c r="B351" s="328">
        <v>621600</v>
      </c>
      <c r="C351" s="79">
        <v>51240</v>
      </c>
      <c r="D351" s="430">
        <v>54531.928602525026</v>
      </c>
      <c r="E351" s="209">
        <v>621600</v>
      </c>
      <c r="F351" t="b">
        <f t="shared" si="5"/>
        <v>1</v>
      </c>
    </row>
    <row r="352" spans="1:6" ht="14.25">
      <c r="A352">
        <v>350</v>
      </c>
      <c r="B352" s="328">
        <v>621900</v>
      </c>
      <c r="C352" s="79">
        <v>33632</v>
      </c>
      <c r="D352" s="430">
        <v>37892.19515074847</v>
      </c>
      <c r="E352" s="209">
        <v>621900</v>
      </c>
      <c r="F352" t="b">
        <f t="shared" si="5"/>
        <v>1</v>
      </c>
    </row>
    <row r="353" spans="1:6" ht="14.25">
      <c r="A353">
        <v>351</v>
      </c>
      <c r="B353" s="328">
        <v>622000</v>
      </c>
      <c r="C353" s="79">
        <v>531078</v>
      </c>
      <c r="D353" s="430">
        <v>600602.41853578622</v>
      </c>
      <c r="E353" s="209">
        <v>622000</v>
      </c>
      <c r="F353" t="b">
        <f t="shared" si="5"/>
        <v>1</v>
      </c>
    </row>
    <row r="354" spans="1:6" ht="14.25">
      <c r="A354">
        <v>352</v>
      </c>
      <c r="B354" s="328" t="s">
        <v>514</v>
      </c>
      <c r="C354" s="79">
        <v>136540</v>
      </c>
      <c r="D354" s="430">
        <v>154684.72000852335</v>
      </c>
      <c r="E354" s="209" t="s">
        <v>514</v>
      </c>
      <c r="F354" t="b">
        <f t="shared" si="5"/>
        <v>1</v>
      </c>
    </row>
    <row r="355" spans="1:6" ht="14.25">
      <c r="A355">
        <v>353</v>
      </c>
      <c r="B355" s="328" t="s">
        <v>516</v>
      </c>
      <c r="C355" s="79">
        <v>34926</v>
      </c>
      <c r="D355" s="430">
        <v>38662.074079505583</v>
      </c>
      <c r="E355" s="209" t="s">
        <v>516</v>
      </c>
      <c r="F355" t="b">
        <f t="shared" si="5"/>
        <v>1</v>
      </c>
    </row>
    <row r="356" spans="1:6" ht="14.25">
      <c r="A356">
        <v>354</v>
      </c>
      <c r="B356" s="328">
        <v>624100</v>
      </c>
      <c r="C356" s="79">
        <v>60962</v>
      </c>
      <c r="D356" s="430">
        <v>67212.543738642009</v>
      </c>
      <c r="E356" s="209">
        <v>624100</v>
      </c>
      <c r="F356" t="b">
        <f t="shared" si="5"/>
        <v>1</v>
      </c>
    </row>
    <row r="357" spans="1:6" ht="14.25">
      <c r="A357">
        <v>355</v>
      </c>
      <c r="B357" s="328" t="s">
        <v>519</v>
      </c>
      <c r="C357" s="79">
        <v>33570</v>
      </c>
      <c r="D357" s="430">
        <v>37592.881245944191</v>
      </c>
      <c r="E357" s="209" t="s">
        <v>519</v>
      </c>
      <c r="F357" t="b">
        <f t="shared" si="5"/>
        <v>1</v>
      </c>
    </row>
    <row r="358" spans="1:6" ht="14.25">
      <c r="A358">
        <v>356</v>
      </c>
      <c r="B358" s="328">
        <v>624400</v>
      </c>
      <c r="C358" s="79">
        <v>39618</v>
      </c>
      <c r="D358" s="430">
        <v>47184.686373361008</v>
      </c>
      <c r="E358" s="209">
        <v>624400</v>
      </c>
      <c r="F358" t="b">
        <f t="shared" si="5"/>
        <v>1</v>
      </c>
    </row>
    <row r="359" spans="1:6" ht="14.25">
      <c r="A359">
        <v>357</v>
      </c>
      <c r="B359" s="328">
        <v>711100</v>
      </c>
      <c r="C359" s="79">
        <v>20199</v>
      </c>
      <c r="D359" s="430">
        <v>21639.757318888518</v>
      </c>
      <c r="E359" s="209">
        <v>711100</v>
      </c>
      <c r="F359" t="b">
        <f t="shared" si="5"/>
        <v>1</v>
      </c>
    </row>
    <row r="360" spans="1:6" ht="14.25">
      <c r="A360">
        <v>358</v>
      </c>
      <c r="B360" s="328">
        <v>711200</v>
      </c>
      <c r="C360" s="79">
        <v>35384</v>
      </c>
      <c r="D360" s="430">
        <v>40145.255324108402</v>
      </c>
      <c r="E360" s="209">
        <v>711200</v>
      </c>
      <c r="F360" t="b">
        <f t="shared" si="5"/>
        <v>1</v>
      </c>
    </row>
    <row r="361" spans="1:6" ht="14.25">
      <c r="A361">
        <v>359</v>
      </c>
      <c r="B361" s="328" t="s">
        <v>524</v>
      </c>
      <c r="C361" s="79">
        <v>29367</v>
      </c>
      <c r="D361" s="430">
        <v>33170.668797100072</v>
      </c>
      <c r="E361" s="209" t="s">
        <v>524</v>
      </c>
      <c r="F361" t="b">
        <f t="shared" si="5"/>
        <v>1</v>
      </c>
    </row>
    <row r="362" spans="1:6" ht="14.25">
      <c r="A362">
        <v>360</v>
      </c>
      <c r="B362" s="328">
        <v>711500</v>
      </c>
      <c r="C362" s="79">
        <v>30224</v>
      </c>
      <c r="D362" s="430">
        <v>33365.830548079532</v>
      </c>
      <c r="E362" s="209">
        <v>711500</v>
      </c>
      <c r="F362" t="b">
        <f t="shared" si="5"/>
        <v>1</v>
      </c>
    </row>
    <row r="363" spans="1:6" ht="14.25">
      <c r="A363">
        <v>361</v>
      </c>
      <c r="B363" s="328">
        <v>712000</v>
      </c>
      <c r="C363" s="79">
        <v>11111</v>
      </c>
      <c r="D363" s="430">
        <v>12123.742756831656</v>
      </c>
      <c r="E363" s="209">
        <v>712000</v>
      </c>
      <c r="F363" t="b">
        <f t="shared" si="5"/>
        <v>1</v>
      </c>
    </row>
    <row r="364" spans="1:6" ht="14.25">
      <c r="A364">
        <v>362</v>
      </c>
      <c r="B364" s="328">
        <v>713100</v>
      </c>
      <c r="C364" s="79">
        <v>18372</v>
      </c>
      <c r="D364" s="430">
        <v>19720.209539088049</v>
      </c>
      <c r="E364" s="209">
        <v>713100</v>
      </c>
      <c r="F364" t="b">
        <f t="shared" si="5"/>
        <v>1</v>
      </c>
    </row>
    <row r="365" spans="1:6" ht="14.25">
      <c r="A365">
        <v>363</v>
      </c>
      <c r="B365" s="328">
        <v>713200</v>
      </c>
      <c r="C365" s="79">
        <v>29094</v>
      </c>
      <c r="D365" s="430">
        <v>32783.93540357209</v>
      </c>
      <c r="E365" s="209">
        <v>713200</v>
      </c>
      <c r="F365" t="b">
        <f t="shared" si="5"/>
        <v>1</v>
      </c>
    </row>
    <row r="366" spans="1:6" ht="14.25">
      <c r="A366">
        <v>364</v>
      </c>
      <c r="B366" s="328">
        <v>713900</v>
      </c>
      <c r="C366" s="79">
        <v>65206</v>
      </c>
      <c r="D366" s="430">
        <v>69624.737549918384</v>
      </c>
      <c r="E366" s="209">
        <v>713900</v>
      </c>
      <c r="F366" t="b">
        <f t="shared" si="5"/>
        <v>1</v>
      </c>
    </row>
    <row r="367" spans="1:6" ht="14.25">
      <c r="A367">
        <v>365</v>
      </c>
      <c r="B367" s="328">
        <v>721000</v>
      </c>
      <c r="C367" s="79">
        <v>196054</v>
      </c>
      <c r="D367" s="430">
        <v>213575.81622787824</v>
      </c>
      <c r="E367" s="209">
        <v>721000</v>
      </c>
      <c r="F367" t="b">
        <f t="shared" si="5"/>
        <v>1</v>
      </c>
    </row>
    <row r="368" spans="1:6" ht="14.25">
      <c r="A368">
        <v>366</v>
      </c>
      <c r="B368" s="328">
        <v>722110</v>
      </c>
      <c r="C368" s="79">
        <v>238422</v>
      </c>
      <c r="D368" s="430">
        <v>279207.96073818259</v>
      </c>
      <c r="E368" s="209">
        <v>722110</v>
      </c>
      <c r="F368" t="b">
        <f t="shared" si="5"/>
        <v>1</v>
      </c>
    </row>
    <row r="369" spans="1:6" ht="14.25">
      <c r="A369">
        <v>367</v>
      </c>
      <c r="B369" s="328">
        <v>722211</v>
      </c>
      <c r="C369" s="79">
        <v>245228</v>
      </c>
      <c r="D369" s="430">
        <v>288756.36500638851</v>
      </c>
      <c r="E369" s="209">
        <v>722211</v>
      </c>
      <c r="F369" t="b">
        <f t="shared" si="5"/>
        <v>1</v>
      </c>
    </row>
    <row r="370" spans="1:6" ht="14.25">
      <c r="A370">
        <v>368</v>
      </c>
      <c r="B370" s="328" t="s">
        <v>534</v>
      </c>
      <c r="C370" s="79">
        <v>29344</v>
      </c>
      <c r="D370" s="430">
        <v>34499.694696766579</v>
      </c>
      <c r="E370" s="209" t="s">
        <v>534</v>
      </c>
      <c r="F370" t="b">
        <f t="shared" si="5"/>
        <v>1</v>
      </c>
    </row>
    <row r="371" spans="1:6" ht="14.25">
      <c r="A371">
        <v>369</v>
      </c>
      <c r="B371" s="328">
        <v>811100</v>
      </c>
      <c r="C371" s="79">
        <v>111060</v>
      </c>
      <c r="D371" s="430">
        <v>129120.23109404153</v>
      </c>
      <c r="E371" s="209">
        <v>811100</v>
      </c>
      <c r="F371" t="b">
        <f t="shared" si="5"/>
        <v>1</v>
      </c>
    </row>
    <row r="372" spans="1:6" ht="14.25">
      <c r="A372">
        <v>370</v>
      </c>
      <c r="B372" s="328">
        <v>811200</v>
      </c>
      <c r="C372" s="79">
        <v>19265</v>
      </c>
      <c r="D372" s="430">
        <v>22409.271415320232</v>
      </c>
      <c r="E372" s="209">
        <v>811200</v>
      </c>
      <c r="F372" t="b">
        <f t="shared" si="5"/>
        <v>1</v>
      </c>
    </row>
    <row r="373" spans="1:6" ht="14.25">
      <c r="A373">
        <v>371</v>
      </c>
      <c r="B373" s="328">
        <v>811300</v>
      </c>
      <c r="C373" s="79">
        <v>30602</v>
      </c>
      <c r="D373" s="430">
        <v>36531.47730171014</v>
      </c>
      <c r="E373" s="209">
        <v>811300</v>
      </c>
      <c r="F373" t="b">
        <f t="shared" si="5"/>
        <v>1</v>
      </c>
    </row>
    <row r="374" spans="1:6" ht="14.25">
      <c r="A374">
        <v>372</v>
      </c>
      <c r="B374" s="328">
        <v>811400</v>
      </c>
      <c r="C374" s="79">
        <v>20524</v>
      </c>
      <c r="D374" s="430">
        <v>26359.602439930914</v>
      </c>
      <c r="E374" s="209">
        <v>811400</v>
      </c>
      <c r="F374" t="b">
        <f t="shared" si="5"/>
        <v>1</v>
      </c>
    </row>
    <row r="375" spans="1:6" ht="14.25">
      <c r="A375">
        <v>373</v>
      </c>
      <c r="B375" s="328">
        <v>812100</v>
      </c>
      <c r="C375" s="79">
        <v>60087</v>
      </c>
      <c r="D375" s="430">
        <v>67801.190047694749</v>
      </c>
      <c r="E375" s="209">
        <v>812100</v>
      </c>
      <c r="F375" t="b">
        <f t="shared" si="5"/>
        <v>1</v>
      </c>
    </row>
    <row r="376" spans="1:6" ht="14.25">
      <c r="A376">
        <v>374</v>
      </c>
      <c r="B376" s="328">
        <v>812200</v>
      </c>
      <c r="C376" s="79">
        <v>18269</v>
      </c>
      <c r="D376" s="430">
        <v>21913.795070923927</v>
      </c>
      <c r="E376" s="209">
        <v>812200</v>
      </c>
      <c r="F376" t="b">
        <f t="shared" si="5"/>
        <v>1</v>
      </c>
    </row>
    <row r="377" spans="1:6" ht="14.25">
      <c r="A377">
        <v>375</v>
      </c>
      <c r="B377" s="328">
        <v>812300</v>
      </c>
      <c r="C377" s="79">
        <v>26150</v>
      </c>
      <c r="D377" s="430">
        <v>30242.144476316324</v>
      </c>
      <c r="E377" s="209">
        <v>812300</v>
      </c>
      <c r="F377" t="b">
        <f t="shared" si="5"/>
        <v>1</v>
      </c>
    </row>
    <row r="378" spans="1:6" ht="14.25">
      <c r="A378">
        <v>376</v>
      </c>
      <c r="B378" s="328">
        <v>812900</v>
      </c>
      <c r="C378" s="79">
        <v>48097</v>
      </c>
      <c r="D378" s="430">
        <v>61619.215080221111</v>
      </c>
      <c r="E378" s="209">
        <v>812900</v>
      </c>
      <c r="F378" t="b">
        <f t="shared" si="5"/>
        <v>1</v>
      </c>
    </row>
    <row r="379" spans="1:6" ht="14.25">
      <c r="A379">
        <v>377</v>
      </c>
      <c r="B379" s="328">
        <v>813100</v>
      </c>
      <c r="C379" s="79">
        <v>77713</v>
      </c>
      <c r="D379" s="430">
        <v>89175.970961721818</v>
      </c>
      <c r="E379" s="209">
        <v>813100</v>
      </c>
      <c r="F379" t="b">
        <f t="shared" si="5"/>
        <v>1</v>
      </c>
    </row>
    <row r="380" spans="1:6" ht="14.25">
      <c r="A380">
        <v>378</v>
      </c>
      <c r="B380" s="328" t="s">
        <v>545</v>
      </c>
      <c r="C380" s="79">
        <v>40430</v>
      </c>
      <c r="D380" s="430">
        <v>45930.357102716851</v>
      </c>
      <c r="E380" s="209" t="s">
        <v>545</v>
      </c>
      <c r="F380" t="b">
        <f t="shared" si="5"/>
        <v>1</v>
      </c>
    </row>
    <row r="381" spans="1:6" ht="14.25">
      <c r="A381">
        <v>379</v>
      </c>
      <c r="B381" s="328" t="s">
        <v>547</v>
      </c>
      <c r="C381" s="79">
        <v>63513</v>
      </c>
      <c r="D381" s="430">
        <v>71227.272093620079</v>
      </c>
      <c r="E381" s="209" t="s">
        <v>547</v>
      </c>
      <c r="F381" t="b">
        <f t="shared" si="5"/>
        <v>1</v>
      </c>
    </row>
    <row r="382" spans="1:6" ht="14.25">
      <c r="A382">
        <v>380</v>
      </c>
      <c r="B382" s="328">
        <v>814000</v>
      </c>
      <c r="C382" s="79">
        <v>18131</v>
      </c>
      <c r="D382" s="430">
        <v>19955.418202801236</v>
      </c>
      <c r="E382" s="209">
        <v>814000</v>
      </c>
      <c r="F382" t="b">
        <f t="shared" si="5"/>
        <v>1</v>
      </c>
    </row>
    <row r="383" spans="1:6" ht="14.25">
      <c r="A383">
        <v>381</v>
      </c>
      <c r="B383" s="328" t="s">
        <v>550</v>
      </c>
      <c r="C383" s="79">
        <v>547984</v>
      </c>
      <c r="D383" s="430">
        <v>605393.72154911514</v>
      </c>
      <c r="E383" s="209" t="s">
        <v>550</v>
      </c>
      <c r="F383" t="b">
        <f t="shared" si="5"/>
        <v>1</v>
      </c>
    </row>
    <row r="384" spans="1:6" ht="14.25">
      <c r="A384">
        <v>382</v>
      </c>
      <c r="B384" s="328" t="s">
        <v>552</v>
      </c>
      <c r="C384" s="79">
        <v>290587</v>
      </c>
      <c r="D384" s="430">
        <v>328270.02117778768</v>
      </c>
      <c r="E384" s="209" t="s">
        <v>552</v>
      </c>
      <c r="F384" t="b">
        <f t="shared" si="5"/>
        <v>1</v>
      </c>
    </row>
    <row r="385" spans="1:6" ht="14.25">
      <c r="A385">
        <v>383</v>
      </c>
      <c r="B385" s="328">
        <v>491000</v>
      </c>
      <c r="C385" s="79">
        <v>74848</v>
      </c>
      <c r="D385" s="430">
        <v>87458.528706352212</v>
      </c>
      <c r="E385" s="209">
        <v>491000</v>
      </c>
      <c r="F385" t="b">
        <f t="shared" si="5"/>
        <v>1</v>
      </c>
    </row>
    <row r="386" spans="1:6" ht="14.25">
      <c r="A386">
        <v>384</v>
      </c>
      <c r="B386" s="328" t="s">
        <v>555</v>
      </c>
      <c r="C386" s="79">
        <v>12270</v>
      </c>
      <c r="D386" s="430">
        <v>14145.17445419302</v>
      </c>
      <c r="E386" s="209" t="s">
        <v>555</v>
      </c>
      <c r="F386" t="b">
        <f t="shared" si="5"/>
        <v>1</v>
      </c>
    </row>
    <row r="387" spans="1:6" ht="14.25">
      <c r="A387">
        <v>385</v>
      </c>
      <c r="B387" s="328" t="s">
        <v>557</v>
      </c>
      <c r="C387" s="79">
        <v>8887</v>
      </c>
      <c r="D387" s="430">
        <v>11324.064125817933</v>
      </c>
      <c r="E387" s="209" t="s">
        <v>557</v>
      </c>
      <c r="F387" t="b">
        <f t="shared" si="5"/>
        <v>1</v>
      </c>
    </row>
    <row r="388" spans="1:6" ht="14.25">
      <c r="A388">
        <v>386</v>
      </c>
      <c r="B388" s="328" t="s">
        <v>559</v>
      </c>
      <c r="C388" s="79">
        <v>1787992</v>
      </c>
      <c r="D388" s="430">
        <v>2077911.7863922725</v>
      </c>
      <c r="E388" s="209" t="s">
        <v>559</v>
      </c>
      <c r="F388" t="b">
        <f t="shared" ref="F388:F391" si="6">EXACT(B388,E388)</f>
        <v>1</v>
      </c>
    </row>
    <row r="389" spans="1:6" ht="14.25">
      <c r="A389">
        <v>387</v>
      </c>
      <c r="B389" s="328" t="s">
        <v>561</v>
      </c>
      <c r="C389" s="79">
        <v>11789</v>
      </c>
      <c r="D389" s="430">
        <v>15018.942133913992</v>
      </c>
      <c r="E389" s="209" t="s">
        <v>561</v>
      </c>
      <c r="F389" t="b">
        <f t="shared" si="6"/>
        <v>1</v>
      </c>
    </row>
    <row r="390" spans="1:6" ht="14.25">
      <c r="A390">
        <v>388</v>
      </c>
      <c r="B390" s="328" t="s">
        <v>563</v>
      </c>
      <c r="C390" s="79">
        <v>30241</v>
      </c>
      <c r="D390" s="430">
        <v>30768.087478576366</v>
      </c>
      <c r="E390" s="209" t="s">
        <v>563</v>
      </c>
      <c r="F390" t="b">
        <f t="shared" si="6"/>
        <v>1</v>
      </c>
    </row>
    <row r="391" spans="1:6" ht="14.25">
      <c r="A391">
        <v>389</v>
      </c>
      <c r="B391" s="328" t="s">
        <v>565</v>
      </c>
      <c r="C391" s="79">
        <v>182057</v>
      </c>
      <c r="D391" s="430">
        <v>216571.35738824372</v>
      </c>
      <c r="E391" s="209" t="s">
        <v>565</v>
      </c>
      <c r="F391" t="b">
        <f t="shared" si="6"/>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B47"/>
  <sheetViews>
    <sheetView topLeftCell="K8" zoomScale="80" zoomScaleNormal="80" workbookViewId="0">
      <selection activeCell="W17" sqref="W17:AA20"/>
    </sheetView>
  </sheetViews>
  <sheetFormatPr defaultColWidth="8.796875" defaultRowHeight="12.75"/>
  <cols>
    <col min="1" max="1" width="14.6640625" customWidth="1"/>
    <col min="2" max="2" width="28.796875" customWidth="1"/>
    <col min="3" max="3" width="13" customWidth="1"/>
    <col min="4" max="4" width="11.33203125" customWidth="1"/>
    <col min="5" max="5" width="13.265625" customWidth="1"/>
    <col min="6" max="6" width="9.796875" bestFit="1" customWidth="1"/>
    <col min="7" max="7" width="8.46484375" customWidth="1"/>
    <col min="8" max="8" width="42.796875" customWidth="1"/>
    <col min="9" max="9" width="5.46484375" customWidth="1"/>
    <col min="10" max="10" width="7.46484375" customWidth="1"/>
    <col min="11" max="11" width="5.46484375" customWidth="1"/>
    <col min="12" max="12" width="8.9296875" customWidth="1"/>
    <col min="13" max="14" width="5.46484375" customWidth="1"/>
    <col min="17" max="17" width="15.19921875" customWidth="1"/>
    <col min="18" max="18" width="14.59765625" bestFit="1" customWidth="1"/>
    <col min="19" max="19" width="12" bestFit="1" customWidth="1"/>
    <col min="20" max="20" width="11.73046875" bestFit="1" customWidth="1"/>
  </cols>
  <sheetData>
    <row r="1" spans="1:28" ht="14.25">
      <c r="A1" s="7" t="s">
        <v>1540</v>
      </c>
      <c r="B1" s="7" t="s">
        <v>1541</v>
      </c>
      <c r="C1" s="7" t="s">
        <v>1542</v>
      </c>
      <c r="D1" s="425" t="s">
        <v>1543</v>
      </c>
      <c r="E1" s="7" t="s">
        <v>1609</v>
      </c>
      <c r="F1" s="7" t="s">
        <v>1544</v>
      </c>
      <c r="G1" s="7" t="s">
        <v>1545</v>
      </c>
      <c r="H1" s="7" t="s">
        <v>1546</v>
      </c>
      <c r="I1" s="7" t="s">
        <v>1547</v>
      </c>
      <c r="J1" s="7" t="s">
        <v>1548</v>
      </c>
      <c r="K1" s="7" t="s">
        <v>1549</v>
      </c>
      <c r="L1" s="7" t="s">
        <v>1550</v>
      </c>
      <c r="M1" s="7" t="s">
        <v>1551</v>
      </c>
      <c r="N1" s="7" t="s">
        <v>1552</v>
      </c>
      <c r="O1" s="7" t="s">
        <v>1570</v>
      </c>
      <c r="P1" s="409"/>
      <c r="Q1" s="7" t="s">
        <v>1589</v>
      </c>
    </row>
    <row r="2" spans="1:28">
      <c r="A2" t="s">
        <v>1553</v>
      </c>
      <c r="B2" t="s">
        <v>782</v>
      </c>
      <c r="C2" t="str">
        <f t="shared" ref="C2:C23" si="0">VLOOKUP(B2,$A$33:$B$44,2,FALSE)</f>
        <v>F01000</v>
      </c>
      <c r="D2" s="426">
        <v>82621</v>
      </c>
      <c r="E2" s="380">
        <v>88607</v>
      </c>
      <c r="F2" t="s">
        <v>1554</v>
      </c>
      <c r="G2" t="s">
        <v>1555</v>
      </c>
      <c r="H2" t="str">
        <f t="shared" ref="H2:H23" si="1">B2&amp;"/"&amp;A2</f>
        <v>Passenger Cars/Gasoline</v>
      </c>
      <c r="I2" s="381">
        <f>IF($A2=A$25,E2/VLOOKUP($A2,$A$25:$B$30,2,0),0)</f>
        <v>0.67758931848770343</v>
      </c>
      <c r="J2" s="381">
        <f>IF($A2=A$26,$E2/VLOOKUP($A2,$A$25:$B$30,2,0),0)</f>
        <v>0</v>
      </c>
      <c r="K2" s="381">
        <f>IF($A2=A$27,$E2/VLOOKUP($A2,$A$25:$B$30,2,0),0)</f>
        <v>0</v>
      </c>
      <c r="L2" s="393">
        <f>IF($A2=A$28,$E2/VLOOKUP($A2,$A$25:$B$30,2,0),0)</f>
        <v>0</v>
      </c>
      <c r="M2" s="381">
        <f>IF($A2=A$29,$E2/VLOOKUP($A2,$A$25:$B$30,2,0),0)</f>
        <v>0</v>
      </c>
      <c r="N2" s="381">
        <f>IF($A2=A$30,$E2/VLOOKUP($A2,$A$25:$B$30,2,0),0)</f>
        <v>0</v>
      </c>
      <c r="P2" s="409"/>
      <c r="Q2" s="6" t="s">
        <v>1596</v>
      </c>
      <c r="R2" s="6" t="s">
        <v>1590</v>
      </c>
      <c r="S2" s="6" t="s">
        <v>1591</v>
      </c>
      <c r="T2" s="6" t="s">
        <v>1592</v>
      </c>
      <c r="U2" s="6" t="s">
        <v>1593</v>
      </c>
      <c r="V2" s="6" t="s">
        <v>1594</v>
      </c>
      <c r="W2" s="6" t="s">
        <v>1595</v>
      </c>
      <c r="Y2" s="6" t="s">
        <v>1597</v>
      </c>
      <c r="Z2">
        <v>83.5</v>
      </c>
      <c r="AA2" s="6" t="s">
        <v>1604</v>
      </c>
      <c r="AB2" s="435" t="s">
        <v>1602</v>
      </c>
    </row>
    <row r="3" spans="1:28" ht="14.65" customHeight="1">
      <c r="A3" t="s">
        <v>1553</v>
      </c>
      <c r="B3" t="s">
        <v>775</v>
      </c>
      <c r="C3" t="str">
        <f t="shared" si="0"/>
        <v>F01000</v>
      </c>
      <c r="D3" s="426">
        <v>31612</v>
      </c>
      <c r="E3" s="380">
        <v>34933</v>
      </c>
      <c r="F3" t="s">
        <v>1554</v>
      </c>
      <c r="G3" t="s">
        <v>1555</v>
      </c>
      <c r="H3" t="str">
        <f t="shared" si="1"/>
        <v>Light-Duty Trucks/Gasoline</v>
      </c>
      <c r="I3" s="381">
        <f t="shared" ref="I3:I23" si="2">IF($A3=A$25,E3/VLOOKUP($A3,$A$25:$B$30,2,0),0)</f>
        <v>0.26713722011501284</v>
      </c>
      <c r="J3" s="381">
        <f t="shared" ref="J3:J23" si="3">IF($A3=A$26,$E3/VLOOKUP($A3,$A$25:$B$30,2,0),0)</f>
        <v>0</v>
      </c>
      <c r="K3" s="381">
        <f t="shared" ref="K3:K23" si="4">IF($A3=A$27,$E3/VLOOKUP($A3,$A$25:$B$30,2,0),0)</f>
        <v>0</v>
      </c>
      <c r="L3" s="393">
        <f t="shared" ref="L3:L23" si="5">IF($A3=A$28,$E3/VLOOKUP($A3,$A$25:$B$30,2,0),0)</f>
        <v>0</v>
      </c>
      <c r="M3" s="381">
        <f t="shared" ref="M3:M23" si="6">IF($A3=A$29,$E3/VLOOKUP($A3,$A$25:$B$30,2,0),0)</f>
        <v>0</v>
      </c>
      <c r="N3" s="381">
        <f t="shared" ref="N3:N23" si="7">IF($A3=A$30,$E3/VLOOKUP($A3,$A$25:$B$30,2,0),0)</f>
        <v>0</v>
      </c>
      <c r="P3" s="409"/>
      <c r="Q3" s="413">
        <f>AVERAGE(R3:W3)</f>
        <v>2.188166666666667</v>
      </c>
      <c r="R3" s="412">
        <v>1.992</v>
      </c>
      <c r="S3" s="412">
        <v>2.02</v>
      </c>
      <c r="T3" s="412">
        <v>2.0379999999999998</v>
      </c>
      <c r="U3" s="412">
        <v>2.1829999999999998</v>
      </c>
      <c r="V3" s="412">
        <v>2.407</v>
      </c>
      <c r="W3" s="412">
        <v>2.4889999999999999</v>
      </c>
      <c r="X3" s="412" t="s">
        <v>1603</v>
      </c>
      <c r="Y3" s="412" t="s">
        <v>1600</v>
      </c>
      <c r="Z3" s="412"/>
    </row>
    <row r="4" spans="1:28">
      <c r="A4" t="s">
        <v>1553</v>
      </c>
      <c r="B4" t="s">
        <v>805</v>
      </c>
      <c r="C4" t="str">
        <f t="shared" si="0"/>
        <v>F01000</v>
      </c>
      <c r="D4" s="427">
        <v>401</v>
      </c>
      <c r="E4">
        <v>472</v>
      </c>
      <c r="F4" t="s">
        <v>1554</v>
      </c>
      <c r="G4" t="s">
        <v>1555</v>
      </c>
      <c r="H4" t="str">
        <f t="shared" si="1"/>
        <v>Motorcycles/Gasoline</v>
      </c>
      <c r="I4" s="381">
        <f t="shared" si="2"/>
        <v>3.6094457359598679E-3</v>
      </c>
      <c r="J4" s="381">
        <f t="shared" si="3"/>
        <v>0</v>
      </c>
      <c r="K4" s="381">
        <f t="shared" si="4"/>
        <v>0</v>
      </c>
      <c r="L4" s="393">
        <f t="shared" si="5"/>
        <v>0</v>
      </c>
      <c r="M4" s="381">
        <f t="shared" si="6"/>
        <v>0</v>
      </c>
      <c r="N4" s="381">
        <f t="shared" si="7"/>
        <v>0</v>
      </c>
      <c r="P4" s="409"/>
      <c r="Q4" s="414">
        <f>Q3/Z2</f>
        <v>2.6205588822355293E-2</v>
      </c>
      <c r="R4" s="6" t="s">
        <v>1598</v>
      </c>
    </row>
    <row r="5" spans="1:28">
      <c r="A5" t="s">
        <v>1553</v>
      </c>
      <c r="B5" t="s">
        <v>1556</v>
      </c>
      <c r="C5">
        <f t="shared" si="0"/>
        <v>485000</v>
      </c>
      <c r="D5" s="427">
        <v>80</v>
      </c>
      <c r="E5">
        <v>79</v>
      </c>
      <c r="F5" t="s">
        <v>1554</v>
      </c>
      <c r="G5" t="s">
        <v>1555</v>
      </c>
      <c r="H5" t="str">
        <f t="shared" si="1"/>
        <v>Buses/Gasoline</v>
      </c>
      <c r="I5" s="381">
        <f t="shared" si="2"/>
        <v>6.0412333292548636E-4</v>
      </c>
      <c r="J5" s="381">
        <f t="shared" si="3"/>
        <v>0</v>
      </c>
      <c r="K5" s="381">
        <f t="shared" si="4"/>
        <v>0</v>
      </c>
      <c r="L5" s="393">
        <f t="shared" si="5"/>
        <v>0</v>
      </c>
      <c r="M5" s="381">
        <f t="shared" si="6"/>
        <v>0</v>
      </c>
      <c r="N5" s="381">
        <f t="shared" si="7"/>
        <v>0</v>
      </c>
      <c r="P5" s="409"/>
      <c r="Q5" s="415">
        <f>Q4/1.055</f>
        <v>2.4839420684696963E-2</v>
      </c>
      <c r="R5" s="6" t="s">
        <v>1599</v>
      </c>
    </row>
    <row r="6" spans="1:28">
      <c r="A6" t="s">
        <v>1553</v>
      </c>
      <c r="B6" t="s">
        <v>762</v>
      </c>
      <c r="C6">
        <f t="shared" si="0"/>
        <v>484000</v>
      </c>
      <c r="D6" s="427">
        <v>4383</v>
      </c>
      <c r="E6" s="380">
        <v>5164</v>
      </c>
      <c r="F6" t="s">
        <v>1554</v>
      </c>
      <c r="G6" t="s">
        <v>1555</v>
      </c>
      <c r="H6" t="str">
        <f t="shared" si="1"/>
        <v>Medium- and Heavy-Duty Trucks/Gasoline</v>
      </c>
      <c r="I6" s="393">
        <f t="shared" si="2"/>
        <v>3.9489783433255841E-2</v>
      </c>
      <c r="J6" s="381">
        <f t="shared" si="3"/>
        <v>0</v>
      </c>
      <c r="K6" s="381">
        <f t="shared" si="4"/>
        <v>0</v>
      </c>
      <c r="L6" s="393">
        <f t="shared" si="5"/>
        <v>0</v>
      </c>
      <c r="M6" s="381">
        <f t="shared" si="6"/>
        <v>0</v>
      </c>
      <c r="N6" s="381">
        <f t="shared" si="7"/>
        <v>0</v>
      </c>
      <c r="P6" s="409"/>
    </row>
    <row r="7" spans="1:28">
      <c r="A7" t="s">
        <v>1557</v>
      </c>
      <c r="B7" t="s">
        <v>782</v>
      </c>
      <c r="C7" t="str">
        <f t="shared" si="0"/>
        <v>F01000</v>
      </c>
      <c r="D7" s="427">
        <v>399</v>
      </c>
      <c r="E7">
        <v>403</v>
      </c>
      <c r="F7" t="s">
        <v>1554</v>
      </c>
      <c r="G7" t="s">
        <v>1555</v>
      </c>
      <c r="H7" t="str">
        <f t="shared" si="1"/>
        <v>Passenger Cars/Diesel</v>
      </c>
      <c r="I7" s="381">
        <f t="shared" si="2"/>
        <v>0</v>
      </c>
      <c r="J7" s="393">
        <f t="shared" si="3"/>
        <v>8.6802937945592001E-3</v>
      </c>
      <c r="K7" s="381">
        <f t="shared" si="4"/>
        <v>0</v>
      </c>
      <c r="L7" s="393">
        <f t="shared" si="5"/>
        <v>0</v>
      </c>
      <c r="M7" s="381">
        <f t="shared" si="6"/>
        <v>0</v>
      </c>
      <c r="N7" s="381">
        <f t="shared" si="7"/>
        <v>0</v>
      </c>
      <c r="P7" s="409"/>
      <c r="Q7" s="6" t="s">
        <v>1601</v>
      </c>
      <c r="Y7" s="6" t="s">
        <v>1597</v>
      </c>
      <c r="Z7">
        <v>128</v>
      </c>
      <c r="AA7" s="6" t="s">
        <v>1604</v>
      </c>
    </row>
    <row r="8" spans="1:28" ht="13.5" customHeight="1">
      <c r="A8" t="s">
        <v>1557</v>
      </c>
      <c r="B8" t="s">
        <v>775</v>
      </c>
      <c r="C8" t="str">
        <f t="shared" si="0"/>
        <v>F01000</v>
      </c>
      <c r="D8" s="426">
        <v>1277</v>
      </c>
      <c r="E8" s="380">
        <v>1327</v>
      </c>
      <c r="F8" t="s">
        <v>1554</v>
      </c>
      <c r="G8" t="s">
        <v>1555</v>
      </c>
      <c r="H8" t="str">
        <f t="shared" si="1"/>
        <v>Light-Duty Trucks/Diesel</v>
      </c>
      <c r="I8" s="381">
        <f t="shared" si="2"/>
        <v>0</v>
      </c>
      <c r="J8" s="381">
        <f t="shared" si="3"/>
        <v>2.8582505869429425E-2</v>
      </c>
      <c r="K8" s="381">
        <f t="shared" si="4"/>
        <v>0</v>
      </c>
      <c r="L8" s="393">
        <f t="shared" si="5"/>
        <v>0</v>
      </c>
      <c r="M8" s="381">
        <f t="shared" si="6"/>
        <v>0</v>
      </c>
      <c r="N8" s="381">
        <f t="shared" si="7"/>
        <v>0</v>
      </c>
      <c r="P8" s="409"/>
      <c r="Q8" s="413">
        <f>AVERAGE(R8:W8)</f>
        <v>2.7763333333333335</v>
      </c>
      <c r="R8" s="412">
        <v>2.3690000000000002</v>
      </c>
      <c r="S8" s="412">
        <v>2.4470000000000001</v>
      </c>
      <c r="T8" s="412">
        <v>2.4950000000000001</v>
      </c>
      <c r="U8" s="412">
        <v>2.8479999999999999</v>
      </c>
      <c r="V8" s="412">
        <v>3.2040000000000002</v>
      </c>
      <c r="W8" s="412">
        <v>3.2949999999999999</v>
      </c>
      <c r="X8" s="412" t="s">
        <v>1603</v>
      </c>
      <c r="Y8" s="412" t="s">
        <v>1606</v>
      </c>
      <c r="Z8" s="412"/>
    </row>
    <row r="9" spans="1:28">
      <c r="A9" t="s">
        <v>1557</v>
      </c>
      <c r="B9" t="s">
        <v>1556</v>
      </c>
      <c r="C9">
        <f t="shared" si="0"/>
        <v>485000</v>
      </c>
      <c r="D9" s="426">
        <v>1419</v>
      </c>
      <c r="E9" s="380">
        <v>1520</v>
      </c>
      <c r="F9" t="s">
        <v>1554</v>
      </c>
      <c r="G9" t="s">
        <v>1555</v>
      </c>
      <c r="H9" t="str">
        <f t="shared" si="1"/>
        <v>Buses/Diesel</v>
      </c>
      <c r="I9" s="381">
        <f t="shared" si="2"/>
        <v>0</v>
      </c>
      <c r="J9" s="381">
        <f t="shared" si="3"/>
        <v>3.2739569646972666E-2</v>
      </c>
      <c r="K9" s="381">
        <f t="shared" si="4"/>
        <v>0</v>
      </c>
      <c r="L9" s="393">
        <f t="shared" si="5"/>
        <v>0</v>
      </c>
      <c r="M9" s="381">
        <f t="shared" si="6"/>
        <v>0</v>
      </c>
      <c r="N9" s="381">
        <f t="shared" si="7"/>
        <v>0</v>
      </c>
      <c r="P9" s="409"/>
      <c r="Q9" s="414">
        <f>Q8/Z7</f>
        <v>2.1690104166666668E-2</v>
      </c>
      <c r="R9" s="6" t="s">
        <v>1598</v>
      </c>
    </row>
    <row r="10" spans="1:28">
      <c r="A10" t="s">
        <v>1557</v>
      </c>
      <c r="B10" t="s">
        <v>762</v>
      </c>
      <c r="C10">
        <f t="shared" si="0"/>
        <v>484000</v>
      </c>
      <c r="D10" s="426">
        <v>33859</v>
      </c>
      <c r="E10" s="380">
        <v>37517</v>
      </c>
      <c r="F10" t="s">
        <v>1554</v>
      </c>
      <c r="G10" t="s">
        <v>1555</v>
      </c>
      <c r="H10" t="str">
        <f t="shared" si="1"/>
        <v>Medium- and Heavy-Duty Trucks/Diesel</v>
      </c>
      <c r="I10" s="381">
        <f t="shared" si="2"/>
        <v>0</v>
      </c>
      <c r="J10" s="381">
        <f t="shared" si="3"/>
        <v>0.80808581213517994</v>
      </c>
      <c r="K10" s="381">
        <f t="shared" si="4"/>
        <v>0</v>
      </c>
      <c r="L10" s="393">
        <f t="shared" si="5"/>
        <v>0</v>
      </c>
      <c r="M10" s="381">
        <f t="shared" si="6"/>
        <v>0</v>
      </c>
      <c r="N10" s="381">
        <f t="shared" si="7"/>
        <v>0</v>
      </c>
      <c r="P10" s="409"/>
      <c r="Q10" s="415">
        <f>Q9/1.055</f>
        <v>2.0559340442338075E-2</v>
      </c>
      <c r="R10" s="6" t="s">
        <v>1599</v>
      </c>
    </row>
    <row r="11" spans="1:28">
      <c r="A11" t="s">
        <v>711</v>
      </c>
      <c r="B11" t="s">
        <v>1556</v>
      </c>
      <c r="C11">
        <f t="shared" si="0"/>
        <v>485000</v>
      </c>
      <c r="D11" s="427">
        <v>0</v>
      </c>
      <c r="E11">
        <v>43</v>
      </c>
      <c r="F11" t="s">
        <v>1554</v>
      </c>
      <c r="G11" t="s">
        <v>1555</v>
      </c>
      <c r="H11" t="str">
        <f t="shared" si="1"/>
        <v>Buses/LPG</v>
      </c>
      <c r="I11" s="381">
        <f t="shared" si="2"/>
        <v>0</v>
      </c>
      <c r="J11" s="381">
        <f t="shared" si="3"/>
        <v>0</v>
      </c>
      <c r="K11" s="381">
        <f t="shared" si="4"/>
        <v>0</v>
      </c>
      <c r="L11" s="393">
        <f t="shared" si="5"/>
        <v>0</v>
      </c>
      <c r="M11" s="381">
        <f t="shared" si="6"/>
        <v>0</v>
      </c>
      <c r="N11" s="381">
        <f t="shared" si="7"/>
        <v>0.16731517509727625</v>
      </c>
      <c r="P11" s="409"/>
    </row>
    <row r="12" spans="1:28">
      <c r="A12" t="s">
        <v>711</v>
      </c>
      <c r="B12" t="s">
        <v>775</v>
      </c>
      <c r="C12" t="str">
        <f t="shared" si="0"/>
        <v>F01000</v>
      </c>
      <c r="D12" s="427">
        <v>283</v>
      </c>
      <c r="E12">
        <v>61</v>
      </c>
      <c r="F12" t="s">
        <v>1554</v>
      </c>
      <c r="G12" t="s">
        <v>1555</v>
      </c>
      <c r="H12" t="str">
        <f t="shared" si="1"/>
        <v>Light-Duty Trucks/LPG</v>
      </c>
      <c r="I12" s="381">
        <f t="shared" si="2"/>
        <v>0</v>
      </c>
      <c r="J12" s="381">
        <f t="shared" si="3"/>
        <v>0</v>
      </c>
      <c r="K12" s="381">
        <f t="shared" si="4"/>
        <v>0</v>
      </c>
      <c r="L12" s="393">
        <f t="shared" si="5"/>
        <v>0</v>
      </c>
      <c r="M12" s="381">
        <f t="shared" si="6"/>
        <v>0</v>
      </c>
      <c r="N12" s="381">
        <f t="shared" si="7"/>
        <v>0.23735408560311283</v>
      </c>
      <c r="P12" s="409"/>
      <c r="Q12" s="6" t="s">
        <v>1605</v>
      </c>
      <c r="S12" s="6" t="s">
        <v>1647</v>
      </c>
      <c r="Y12" s="435" t="s">
        <v>1607</v>
      </c>
      <c r="Z12">
        <v>115</v>
      </c>
      <c r="AA12" s="6" t="s">
        <v>1604</v>
      </c>
      <c r="AB12" s="6" t="s">
        <v>1553</v>
      </c>
    </row>
    <row r="13" spans="1:28">
      <c r="A13" t="s">
        <v>711</v>
      </c>
      <c r="B13" t="s">
        <v>762</v>
      </c>
      <c r="C13">
        <f t="shared" si="0"/>
        <v>484000</v>
      </c>
      <c r="D13" s="427">
        <v>121</v>
      </c>
      <c r="E13">
        <v>150</v>
      </c>
      <c r="F13" t="s">
        <v>1554</v>
      </c>
      <c r="G13" t="s">
        <v>1555</v>
      </c>
      <c r="H13" t="str">
        <f t="shared" si="1"/>
        <v>Medium- and Heavy-Duty Trucks/LPG</v>
      </c>
      <c r="I13" s="381">
        <f t="shared" si="2"/>
        <v>0</v>
      </c>
      <c r="J13" s="381">
        <f t="shared" si="3"/>
        <v>0</v>
      </c>
      <c r="K13" s="381">
        <f t="shared" si="4"/>
        <v>0</v>
      </c>
      <c r="L13" s="393">
        <f t="shared" si="5"/>
        <v>0</v>
      </c>
      <c r="M13" s="381">
        <f t="shared" si="6"/>
        <v>0</v>
      </c>
      <c r="N13" s="381">
        <f t="shared" si="7"/>
        <v>0.58365758754863817</v>
      </c>
      <c r="P13" s="409"/>
      <c r="Q13">
        <v>2.7959999999999998</v>
      </c>
      <c r="S13">
        <v>2.8849999999999998</v>
      </c>
    </row>
    <row r="14" spans="1:28">
      <c r="A14" t="s">
        <v>1553</v>
      </c>
      <c r="B14" t="s">
        <v>1558</v>
      </c>
      <c r="C14" t="str">
        <f t="shared" si="0"/>
        <v>F01000</v>
      </c>
      <c r="D14" s="426">
        <v>1401</v>
      </c>
      <c r="E14" s="380">
        <v>1514</v>
      </c>
      <c r="F14" t="s">
        <v>1554</v>
      </c>
      <c r="G14" t="s">
        <v>1559</v>
      </c>
      <c r="H14" t="str">
        <f t="shared" si="1"/>
        <v>Recreational Boats/Gasoline</v>
      </c>
      <c r="I14" s="381">
        <f t="shared" si="2"/>
        <v>1.1577756025939068E-2</v>
      </c>
      <c r="J14" s="381">
        <f t="shared" si="3"/>
        <v>0</v>
      </c>
      <c r="K14" s="381">
        <f t="shared" si="4"/>
        <v>0</v>
      </c>
      <c r="L14" s="393">
        <f t="shared" si="5"/>
        <v>0</v>
      </c>
      <c r="M14" s="381">
        <f t="shared" si="6"/>
        <v>0</v>
      </c>
      <c r="N14" s="381">
        <f t="shared" si="7"/>
        <v>0</v>
      </c>
      <c r="P14" s="409"/>
      <c r="Q14" s="414">
        <f>Q13/Z12</f>
        <v>2.4313043478260868E-2</v>
      </c>
      <c r="R14" s="6" t="s">
        <v>1598</v>
      </c>
      <c r="S14" s="414">
        <f>S13/Z14</f>
        <v>2.2539062499999998E-2</v>
      </c>
      <c r="T14" s="6" t="s">
        <v>1598</v>
      </c>
      <c r="Z14">
        <v>128</v>
      </c>
      <c r="AA14" s="6" t="s">
        <v>1604</v>
      </c>
      <c r="AB14" s="6" t="s">
        <v>1557</v>
      </c>
    </row>
    <row r="15" spans="1:28">
      <c r="A15" t="s">
        <v>1557</v>
      </c>
      <c r="B15" t="s">
        <v>1558</v>
      </c>
      <c r="C15" t="str">
        <f t="shared" si="0"/>
        <v>F01000</v>
      </c>
      <c r="D15" s="426">
        <v>357</v>
      </c>
      <c r="E15">
        <v>327</v>
      </c>
      <c r="F15" t="s">
        <v>1554</v>
      </c>
      <c r="G15" t="str">
        <f>$G$13</f>
        <v>Y</v>
      </c>
      <c r="H15" t="str">
        <f t="shared" si="1"/>
        <v>Recreational Boats/Diesel</v>
      </c>
      <c r="I15" s="381">
        <f t="shared" si="2"/>
        <v>0</v>
      </c>
      <c r="J15" s="381">
        <f t="shared" si="3"/>
        <v>7.0433153122105669E-3</v>
      </c>
      <c r="K15" s="381">
        <f t="shared" si="4"/>
        <v>0</v>
      </c>
      <c r="L15" s="393">
        <f t="shared" si="5"/>
        <v>0</v>
      </c>
      <c r="M15" s="381">
        <f t="shared" si="6"/>
        <v>0</v>
      </c>
      <c r="N15" s="381">
        <f t="shared" si="7"/>
        <v>0</v>
      </c>
      <c r="P15" s="409"/>
      <c r="Q15" s="415">
        <f>Q14/1.055</f>
        <v>2.3045538841953431E-2</v>
      </c>
      <c r="R15" s="6" t="s">
        <v>1599</v>
      </c>
      <c r="S15" s="415">
        <f>S14/1.055</f>
        <v>2.1364040284360189E-2</v>
      </c>
      <c r="T15" s="6" t="s">
        <v>1599</v>
      </c>
    </row>
    <row r="16" spans="1:28">
      <c r="A16" t="s">
        <v>1557</v>
      </c>
      <c r="B16" t="s">
        <v>744</v>
      </c>
      <c r="C16">
        <f t="shared" si="0"/>
        <v>483000</v>
      </c>
      <c r="D16" s="426">
        <v>993</v>
      </c>
      <c r="E16">
        <v>794</v>
      </c>
      <c r="F16" t="s">
        <v>1554</v>
      </c>
      <c r="G16" t="s">
        <v>1559</v>
      </c>
      <c r="H16" t="str">
        <f t="shared" si="1"/>
        <v>Ships and Other Boats/Diesel</v>
      </c>
      <c r="I16" s="381">
        <f t="shared" si="2"/>
        <v>0</v>
      </c>
      <c r="J16" s="381">
        <f t="shared" si="3"/>
        <v>1.7102117302431774E-2</v>
      </c>
      <c r="K16" s="381">
        <f t="shared" si="4"/>
        <v>0</v>
      </c>
      <c r="L16" s="393">
        <f t="shared" si="5"/>
        <v>0</v>
      </c>
      <c r="M16" s="381">
        <f t="shared" si="6"/>
        <v>0</v>
      </c>
      <c r="N16" s="381">
        <f t="shared" si="7"/>
        <v>0</v>
      </c>
      <c r="P16" s="409"/>
    </row>
    <row r="17" spans="1:27">
      <c r="A17" t="s">
        <v>1557</v>
      </c>
      <c r="B17" t="s">
        <v>755</v>
      </c>
      <c r="C17">
        <f t="shared" si="0"/>
        <v>482000</v>
      </c>
      <c r="D17" s="426">
        <v>3975</v>
      </c>
      <c r="E17" s="380">
        <v>4538</v>
      </c>
      <c r="F17" t="s">
        <v>1554</v>
      </c>
      <c r="G17" t="s">
        <v>1559</v>
      </c>
      <c r="H17" t="str">
        <f t="shared" si="1"/>
        <v>Rail/Diesel</v>
      </c>
      <c r="I17" s="381">
        <f t="shared" si="2"/>
        <v>0</v>
      </c>
      <c r="J17" s="381">
        <f t="shared" si="3"/>
        <v>9.7744846748659187E-2</v>
      </c>
      <c r="K17" s="381">
        <f t="shared" si="4"/>
        <v>0</v>
      </c>
      <c r="L17" s="393">
        <f t="shared" si="5"/>
        <v>0</v>
      </c>
      <c r="M17" s="381">
        <f t="shared" si="6"/>
        <v>0</v>
      </c>
      <c r="N17" s="381">
        <f t="shared" si="7"/>
        <v>0</v>
      </c>
      <c r="P17" s="409"/>
      <c r="Q17" s="6" t="s">
        <v>1608</v>
      </c>
      <c r="X17" t="s">
        <v>1650</v>
      </c>
    </row>
    <row r="18" spans="1:27">
      <c r="A18" t="s">
        <v>727</v>
      </c>
      <c r="B18" t="s">
        <v>1560</v>
      </c>
      <c r="C18">
        <f t="shared" si="0"/>
        <v>481000</v>
      </c>
      <c r="D18" s="426">
        <v>12067</v>
      </c>
      <c r="E18" s="380">
        <v>14708</v>
      </c>
      <c r="F18" t="s">
        <v>1554</v>
      </c>
      <c r="G18" t="s">
        <v>1559</v>
      </c>
      <c r="H18" t="str">
        <f t="shared" si="1"/>
        <v>Commercial Aircraft/Jet Fuel</v>
      </c>
      <c r="I18" s="381">
        <f t="shared" si="2"/>
        <v>0</v>
      </c>
      <c r="J18" s="381">
        <f t="shared" si="3"/>
        <v>0</v>
      </c>
      <c r="K18" s="381">
        <f t="shared" si="4"/>
        <v>0.79904384201662415</v>
      </c>
      <c r="L18" s="393">
        <f t="shared" si="5"/>
        <v>0</v>
      </c>
      <c r="M18" s="381">
        <f t="shared" si="6"/>
        <v>0</v>
      </c>
      <c r="N18" s="381">
        <f t="shared" si="7"/>
        <v>0</v>
      </c>
      <c r="P18" s="409"/>
      <c r="X18" t="s">
        <v>1651</v>
      </c>
      <c r="Y18" t="s">
        <v>1652</v>
      </c>
      <c r="Z18" t="s">
        <v>1553</v>
      </c>
      <c r="AA18" t="s">
        <v>1557</v>
      </c>
    </row>
    <row r="19" spans="1:27">
      <c r="A19" t="s">
        <v>727</v>
      </c>
      <c r="B19" t="s">
        <v>1561</v>
      </c>
      <c r="C19">
        <f t="shared" si="0"/>
        <v>481000</v>
      </c>
      <c r="D19" s="426">
        <v>1895</v>
      </c>
      <c r="E19" s="380">
        <v>2043</v>
      </c>
      <c r="F19" t="s">
        <v>1554</v>
      </c>
      <c r="G19" t="s">
        <v>1559</v>
      </c>
      <c r="H19" t="str">
        <f t="shared" si="1"/>
        <v>General Aviation Aircraft/Jet Fuel</v>
      </c>
      <c r="I19" s="381">
        <f t="shared" si="2"/>
        <v>0</v>
      </c>
      <c r="J19" s="381">
        <f t="shared" si="3"/>
        <v>0</v>
      </c>
      <c r="K19" s="381">
        <f t="shared" si="4"/>
        <v>0.1109903840930081</v>
      </c>
      <c r="L19" s="393">
        <f t="shared" si="5"/>
        <v>0</v>
      </c>
      <c r="M19" s="381">
        <f t="shared" si="6"/>
        <v>0</v>
      </c>
      <c r="N19" s="381">
        <f t="shared" si="7"/>
        <v>0</v>
      </c>
      <c r="P19" s="409"/>
      <c r="W19">
        <v>2007</v>
      </c>
      <c r="X19">
        <v>23.544474582651151</v>
      </c>
      <c r="Y19">
        <v>19.487526485628511</v>
      </c>
      <c r="Z19">
        <v>21.844112646401356</v>
      </c>
      <c r="AA19">
        <v>20.250275151052314</v>
      </c>
    </row>
    <row r="20" spans="1:27" ht="13.15">
      <c r="A20" t="s">
        <v>727</v>
      </c>
      <c r="B20" t="s">
        <v>1562</v>
      </c>
      <c r="C20" t="str">
        <f t="shared" si="0"/>
        <v>S00500</v>
      </c>
      <c r="D20" s="426">
        <v>1074</v>
      </c>
      <c r="E20" s="380">
        <v>1656</v>
      </c>
      <c r="F20" t="s">
        <v>1554</v>
      </c>
      <c r="G20" t="s">
        <v>1559</v>
      </c>
      <c r="H20" t="str">
        <f t="shared" si="1"/>
        <v>Military Aircraft/Jet Fuel</v>
      </c>
      <c r="I20" s="381">
        <f t="shared" si="2"/>
        <v>0</v>
      </c>
      <c r="J20" s="381">
        <f t="shared" si="3"/>
        <v>0</v>
      </c>
      <c r="K20" s="381">
        <f t="shared" si="4"/>
        <v>8.9965773890367792E-2</v>
      </c>
      <c r="L20" s="393">
        <f t="shared" si="5"/>
        <v>0</v>
      </c>
      <c r="M20" s="381">
        <f t="shared" si="6"/>
        <v>0</v>
      </c>
      <c r="N20" s="381">
        <f t="shared" si="7"/>
        <v>0</v>
      </c>
      <c r="P20" s="410"/>
      <c r="Q20" s="416" t="s">
        <v>1616</v>
      </c>
      <c r="R20" s="389"/>
      <c r="S20" s="389"/>
      <c r="T20" s="389"/>
      <c r="U20" s="389"/>
      <c r="V20" s="389"/>
      <c r="W20">
        <v>2013</v>
      </c>
      <c r="X20">
        <v>25.93676105483156</v>
      </c>
      <c r="Y20">
        <v>27.907008303197749</v>
      </c>
      <c r="Z20">
        <v>27.383267105020298</v>
      </c>
      <c r="AA20">
        <v>27.529143550234725</v>
      </c>
    </row>
    <row r="21" spans="1:27">
      <c r="A21" t="s">
        <v>741</v>
      </c>
      <c r="B21" t="s">
        <v>1561</v>
      </c>
      <c r="C21">
        <f t="shared" si="0"/>
        <v>481000</v>
      </c>
      <c r="D21" s="427">
        <v>225</v>
      </c>
      <c r="E21">
        <v>263</v>
      </c>
      <c r="F21" t="s">
        <v>1554</v>
      </c>
      <c r="G21" t="s">
        <v>1559</v>
      </c>
      <c r="H21" t="str">
        <f t="shared" si="1"/>
        <v>General Aviation Aircraft/Aviation Gasoline</v>
      </c>
      <c r="I21" s="381">
        <f t="shared" si="2"/>
        <v>0</v>
      </c>
      <c r="J21" s="381">
        <f t="shared" si="3"/>
        <v>0</v>
      </c>
      <c r="K21" s="381">
        <f t="shared" si="4"/>
        <v>0</v>
      </c>
      <c r="L21" s="393">
        <f t="shared" si="5"/>
        <v>1</v>
      </c>
      <c r="M21" s="381">
        <f t="shared" si="6"/>
        <v>0</v>
      </c>
      <c r="N21" s="381">
        <f t="shared" si="7"/>
        <v>0</v>
      </c>
      <c r="P21" s="410"/>
      <c r="Q21" s="389"/>
      <c r="R21" s="389"/>
      <c r="S21" s="389"/>
      <c r="T21" s="389"/>
      <c r="U21" s="389"/>
      <c r="V21" s="389"/>
    </row>
    <row r="22" spans="1:27">
      <c r="A22" t="s">
        <v>1563</v>
      </c>
      <c r="B22" t="s">
        <v>744</v>
      </c>
      <c r="C22">
        <f t="shared" si="0"/>
        <v>483000</v>
      </c>
      <c r="D22" s="426">
        <v>1723</v>
      </c>
      <c r="E22" s="380">
        <v>2579</v>
      </c>
      <c r="F22" t="s">
        <v>1554</v>
      </c>
      <c r="G22" t="s">
        <v>1559</v>
      </c>
      <c r="H22" t="str">
        <f t="shared" si="1"/>
        <v>Ships and Other Boats/Residual Fuel Oil</v>
      </c>
      <c r="I22" s="381">
        <f t="shared" si="2"/>
        <v>0</v>
      </c>
      <c r="J22" s="381">
        <f t="shared" si="3"/>
        <v>0</v>
      </c>
      <c r="K22" s="381">
        <f t="shared" si="4"/>
        <v>0</v>
      </c>
      <c r="L22" s="393">
        <f t="shared" si="5"/>
        <v>0</v>
      </c>
      <c r="M22" s="381">
        <f t="shared" si="6"/>
        <v>1</v>
      </c>
      <c r="N22" s="381">
        <f t="shared" si="7"/>
        <v>0</v>
      </c>
      <c r="P22" s="410"/>
      <c r="Q22" s="389">
        <v>2007</v>
      </c>
      <c r="R22" s="417" t="s">
        <v>1610</v>
      </c>
      <c r="S22" s="417" t="s">
        <v>1611</v>
      </c>
      <c r="T22" s="389"/>
      <c r="U22" s="389"/>
      <c r="V22" s="389"/>
    </row>
    <row r="23" spans="1:27">
      <c r="A23" s="6" t="s">
        <v>666</v>
      </c>
      <c r="B23" s="6" t="s">
        <v>1568</v>
      </c>
      <c r="C23">
        <f t="shared" si="0"/>
        <v>221200</v>
      </c>
      <c r="D23" s="427"/>
      <c r="E23" s="387">
        <v>0.8</v>
      </c>
      <c r="F23" s="6" t="s">
        <v>1569</v>
      </c>
      <c r="H23" t="str">
        <f t="shared" si="1"/>
        <v>Pipelines/Natural Gas</v>
      </c>
      <c r="I23" s="381">
        <f t="shared" si="2"/>
        <v>0</v>
      </c>
      <c r="J23" s="381">
        <f t="shared" si="3"/>
        <v>0</v>
      </c>
      <c r="K23" s="381">
        <f t="shared" si="4"/>
        <v>0</v>
      </c>
      <c r="L23" s="393">
        <f t="shared" si="5"/>
        <v>0</v>
      </c>
      <c r="M23" s="381">
        <f t="shared" si="6"/>
        <v>0</v>
      </c>
      <c r="N23" s="381">
        <f t="shared" si="7"/>
        <v>0</v>
      </c>
      <c r="P23" s="410"/>
      <c r="Q23" s="389"/>
      <c r="R23" s="418">
        <v>248701000</v>
      </c>
      <c r="S23" s="389">
        <v>3031124000000</v>
      </c>
      <c r="T23" s="389"/>
      <c r="U23" s="389"/>
      <c r="V23" s="389"/>
    </row>
    <row r="24" spans="1:27" ht="14.25">
      <c r="A24" s="7" t="s">
        <v>1564</v>
      </c>
      <c r="B24" s="7">
        <v>2007</v>
      </c>
      <c r="C24" s="7">
        <v>2011</v>
      </c>
      <c r="D24" s="427"/>
      <c r="G24" s="6" t="s">
        <v>1567</v>
      </c>
      <c r="P24" s="410"/>
      <c r="Q24" s="389"/>
      <c r="R24" s="417" t="s">
        <v>1612</v>
      </c>
      <c r="S24" s="417" t="s">
        <v>1613</v>
      </c>
      <c r="T24" s="417" t="s">
        <v>1614</v>
      </c>
      <c r="U24" s="420" t="s">
        <v>1615</v>
      </c>
      <c r="V24" s="389"/>
    </row>
    <row r="25" spans="1:27" ht="13.15">
      <c r="A25" t="s">
        <v>1553</v>
      </c>
      <c r="B25" s="380">
        <v>130768</v>
      </c>
      <c r="C25" s="380">
        <v>120497</v>
      </c>
      <c r="G25" s="386" t="s">
        <v>842</v>
      </c>
      <c r="H25" s="390" t="s">
        <v>769</v>
      </c>
      <c r="I25" s="391" t="s">
        <v>741</v>
      </c>
      <c r="J25" s="391" t="s">
        <v>716</v>
      </c>
      <c r="K25" s="391" t="s">
        <v>727</v>
      </c>
      <c r="L25" s="392" t="s">
        <v>711</v>
      </c>
      <c r="M25" s="392" t="s">
        <v>698</v>
      </c>
      <c r="N25" s="392" t="s">
        <v>692</v>
      </c>
      <c r="P25" s="411"/>
      <c r="Q25" s="389"/>
      <c r="R25" s="418">
        <v>9015000</v>
      </c>
      <c r="S25" s="419">
        <f>(911800*25000)+(2383200*27500)</f>
        <v>88333000000</v>
      </c>
      <c r="T25" s="419">
        <f>(1215800*11000)+(1682300*8000)+1471400000+2314000000</f>
        <v>30617600000</v>
      </c>
      <c r="U25" s="419">
        <f>S25+T25</f>
        <v>118950600000</v>
      </c>
      <c r="V25" s="389"/>
    </row>
    <row r="26" spans="1:27">
      <c r="A26" t="s">
        <v>1557</v>
      </c>
      <c r="B26" s="380">
        <v>46427</v>
      </c>
      <c r="C26" s="380">
        <v>42280</v>
      </c>
      <c r="G26" s="27">
        <v>221200</v>
      </c>
      <c r="H26">
        <v>1</v>
      </c>
      <c r="I26">
        <v>0</v>
      </c>
      <c r="J26">
        <v>0</v>
      </c>
      <c r="K26">
        <v>0</v>
      </c>
      <c r="L26">
        <v>0</v>
      </c>
      <c r="M26">
        <v>0</v>
      </c>
      <c r="N26">
        <v>0</v>
      </c>
      <c r="P26" s="410"/>
      <c r="Q26" s="389"/>
      <c r="R26" s="421">
        <f>R25/R23</f>
        <v>3.624834640793563E-2</v>
      </c>
      <c r="S26" s="389"/>
      <c r="T26" s="389"/>
      <c r="U26" s="421">
        <f>U25/S23</f>
        <v>3.9243066268486539E-2</v>
      </c>
      <c r="V26" s="389"/>
    </row>
    <row r="27" spans="1:27">
      <c r="A27" t="s">
        <v>727</v>
      </c>
      <c r="B27" s="380">
        <v>18407</v>
      </c>
      <c r="C27" s="380">
        <v>15036</v>
      </c>
      <c r="G27" s="384">
        <v>481000</v>
      </c>
      <c r="H27">
        <v>0</v>
      </c>
      <c r="I27" s="385">
        <v>1</v>
      </c>
      <c r="J27" s="385">
        <v>0</v>
      </c>
      <c r="K27" s="385">
        <f>K18+K19</f>
        <v>0.91003422610963225</v>
      </c>
      <c r="L27" s="385">
        <v>0</v>
      </c>
      <c r="M27" s="385">
        <v>0</v>
      </c>
      <c r="N27" s="385">
        <v>0</v>
      </c>
      <c r="P27" s="410"/>
      <c r="Q27" s="389"/>
      <c r="R27" s="389"/>
      <c r="S27" s="389"/>
      <c r="T27" s="389"/>
      <c r="U27" s="389"/>
      <c r="V27" s="389"/>
    </row>
    <row r="28" spans="1:27">
      <c r="A28" t="s">
        <v>741</v>
      </c>
      <c r="B28" s="380">
        <v>263</v>
      </c>
      <c r="C28" s="380">
        <v>225</v>
      </c>
      <c r="G28" s="384">
        <v>482000</v>
      </c>
      <c r="H28">
        <v>0</v>
      </c>
      <c r="I28" s="385">
        <v>0</v>
      </c>
      <c r="J28" s="385">
        <f>J17</f>
        <v>9.7744846748659187E-2</v>
      </c>
      <c r="K28" s="385">
        <v>0</v>
      </c>
      <c r="L28" s="385">
        <v>0</v>
      </c>
      <c r="M28" s="385">
        <v>0</v>
      </c>
      <c r="N28" s="385">
        <v>0</v>
      </c>
      <c r="P28" s="410"/>
      <c r="Q28" s="417" t="s">
        <v>1617</v>
      </c>
      <c r="R28" s="389"/>
      <c r="S28" s="389"/>
      <c r="T28" s="389"/>
      <c r="U28" s="389"/>
      <c r="V28" s="389"/>
    </row>
    <row r="29" spans="1:27">
      <c r="A29" t="s">
        <v>1563</v>
      </c>
      <c r="B29" s="380">
        <v>2579</v>
      </c>
      <c r="C29" s="380">
        <v>1723</v>
      </c>
      <c r="G29" s="384">
        <v>483000</v>
      </c>
      <c r="H29">
        <v>0</v>
      </c>
      <c r="I29" s="385">
        <v>0</v>
      </c>
      <c r="J29" s="385">
        <f>J16</f>
        <v>1.7102117302431774E-2</v>
      </c>
      <c r="K29" s="385">
        <v>0</v>
      </c>
      <c r="L29" s="385">
        <v>0</v>
      </c>
      <c r="M29" s="385">
        <v>0</v>
      </c>
      <c r="N29" s="385">
        <v>1</v>
      </c>
      <c r="P29" s="409"/>
      <c r="Q29" s="424">
        <v>2007</v>
      </c>
      <c r="R29" s="422" t="s">
        <v>1618</v>
      </c>
      <c r="S29" s="422" t="s">
        <v>1619</v>
      </c>
    </row>
    <row r="30" spans="1:27">
      <c r="A30" t="s">
        <v>711</v>
      </c>
      <c r="B30">
        <v>257</v>
      </c>
      <c r="C30">
        <v>404</v>
      </c>
      <c r="G30" s="384">
        <v>484000</v>
      </c>
      <c r="H30">
        <v>0</v>
      </c>
      <c r="I30" s="385">
        <v>0</v>
      </c>
      <c r="J30" s="385">
        <f>J10</f>
        <v>0.80808581213517994</v>
      </c>
      <c r="K30" s="385">
        <v>0</v>
      </c>
      <c r="L30" s="385">
        <f>N13</f>
        <v>0.58365758754863817</v>
      </c>
      <c r="M30" s="385">
        <f>I6</f>
        <v>3.9489783433255841E-2</v>
      </c>
      <c r="N30" s="385">
        <v>0</v>
      </c>
      <c r="P30" s="409"/>
      <c r="R30">
        <f>Source_EPA_2007!P22</f>
        <v>1166</v>
      </c>
      <c r="S30">
        <f>Source_EPA_2007!N22+Source_EPA_2007!O22</f>
        <v>46.2</v>
      </c>
    </row>
    <row r="31" spans="1:27">
      <c r="G31" s="384">
        <v>485000</v>
      </c>
      <c r="H31">
        <v>0</v>
      </c>
      <c r="I31" s="385">
        <v>0</v>
      </c>
      <c r="J31" s="385">
        <f>J9</f>
        <v>3.2739569646972666E-2</v>
      </c>
      <c r="K31" s="385">
        <v>0</v>
      </c>
      <c r="L31" s="385">
        <f>N11</f>
        <v>0.16731517509727625</v>
      </c>
      <c r="M31" s="385">
        <f>I5</f>
        <v>6.0412333292548636E-4</v>
      </c>
      <c r="N31" s="385">
        <v>0</v>
      </c>
      <c r="P31" s="409"/>
      <c r="S31" s="423">
        <f>S30/R30</f>
        <v>3.9622641509433967E-2</v>
      </c>
    </row>
    <row r="32" spans="1:27" ht="14.25">
      <c r="A32" s="382" t="s">
        <v>1565</v>
      </c>
      <c r="B32" s="382" t="s">
        <v>1542</v>
      </c>
      <c r="C32" s="382"/>
      <c r="G32" s="384" t="s">
        <v>1186</v>
      </c>
      <c r="H32">
        <v>0</v>
      </c>
      <c r="I32" s="385">
        <v>0</v>
      </c>
      <c r="J32" s="385">
        <f>J7+J8+J15</f>
        <v>4.4306114976199192E-2</v>
      </c>
      <c r="K32" s="385">
        <v>0</v>
      </c>
      <c r="L32" s="385">
        <f>N12</f>
        <v>0.23735408560311283</v>
      </c>
      <c r="M32" s="385">
        <f>SUM(I2,I3,I14,I4)</f>
        <v>0.95991374036461519</v>
      </c>
      <c r="N32" s="385">
        <v>0</v>
      </c>
      <c r="P32" s="409"/>
      <c r="Q32" s="6" t="s">
        <v>1620</v>
      </c>
    </row>
    <row r="33" spans="1:17">
      <c r="A33" s="353" t="s">
        <v>805</v>
      </c>
      <c r="B33" s="383" t="s">
        <v>1186</v>
      </c>
      <c r="C33" s="383"/>
      <c r="G33" s="384" t="s">
        <v>550</v>
      </c>
      <c r="H33">
        <v>0</v>
      </c>
      <c r="I33" s="385">
        <v>0</v>
      </c>
      <c r="J33" s="385">
        <v>0</v>
      </c>
      <c r="K33" s="385">
        <f>K20</f>
        <v>8.9965773890367792E-2</v>
      </c>
      <c r="L33" s="385">
        <v>0</v>
      </c>
      <c r="M33" s="385">
        <v>0</v>
      </c>
      <c r="N33" s="385">
        <v>0</v>
      </c>
      <c r="P33" s="409"/>
      <c r="Q33" s="6" t="s">
        <v>1623</v>
      </c>
    </row>
    <row r="34" spans="1:17">
      <c r="A34" s="353" t="s">
        <v>782</v>
      </c>
      <c r="B34" s="383" t="s">
        <v>1186</v>
      </c>
      <c r="C34" s="383"/>
      <c r="G34" s="384" t="s">
        <v>1566</v>
      </c>
      <c r="H34">
        <v>1</v>
      </c>
      <c r="I34" s="385">
        <v>1</v>
      </c>
      <c r="J34" s="385">
        <f>SUM(J26:J33)</f>
        <v>0.99997846080944275</v>
      </c>
      <c r="K34" s="385">
        <f t="shared" ref="K34:N34" si="8">SUM(K26:K33)</f>
        <v>1</v>
      </c>
      <c r="L34" s="385">
        <f t="shared" si="8"/>
        <v>0.98832684824902728</v>
      </c>
      <c r="M34" s="385">
        <f t="shared" si="8"/>
        <v>1.0000076471307966</v>
      </c>
      <c r="N34" s="385">
        <f t="shared" si="8"/>
        <v>1</v>
      </c>
      <c r="P34" s="409"/>
      <c r="Q34" s="6" t="s">
        <v>1621</v>
      </c>
    </row>
    <row r="35" spans="1:17">
      <c r="A35" s="353" t="s">
        <v>775</v>
      </c>
      <c r="B35" s="383" t="s">
        <v>1186</v>
      </c>
      <c r="C35" s="383"/>
      <c r="P35" s="409"/>
      <c r="Q35" s="6" t="s">
        <v>1622</v>
      </c>
    </row>
    <row r="36" spans="1:17">
      <c r="A36" s="353" t="s">
        <v>1556</v>
      </c>
      <c r="B36" s="383">
        <v>485000</v>
      </c>
      <c r="C36" s="383"/>
      <c r="P36" s="409"/>
    </row>
    <row r="37" spans="1:17">
      <c r="A37" s="353" t="s">
        <v>762</v>
      </c>
      <c r="B37" s="383">
        <v>484000</v>
      </c>
      <c r="C37" s="383"/>
      <c r="P37" s="409"/>
    </row>
    <row r="38" spans="1:17">
      <c r="A38" s="353" t="s">
        <v>1558</v>
      </c>
      <c r="B38" s="383" t="s">
        <v>1186</v>
      </c>
      <c r="C38" s="383"/>
      <c r="P38" s="409"/>
    </row>
    <row r="39" spans="1:17">
      <c r="A39" s="353" t="s">
        <v>744</v>
      </c>
      <c r="B39" s="383">
        <v>483000</v>
      </c>
      <c r="C39" s="383"/>
      <c r="P39" s="409"/>
    </row>
    <row r="40" spans="1:17">
      <c r="A40" s="353" t="s">
        <v>755</v>
      </c>
      <c r="B40" s="383">
        <v>482000</v>
      </c>
      <c r="C40" s="383"/>
      <c r="P40" s="409"/>
    </row>
    <row r="41" spans="1:17">
      <c r="A41" s="353" t="s">
        <v>1560</v>
      </c>
      <c r="B41" s="383">
        <v>481000</v>
      </c>
      <c r="C41" s="383"/>
    </row>
    <row r="42" spans="1:17">
      <c r="A42" s="353" t="s">
        <v>1561</v>
      </c>
      <c r="B42" s="383">
        <v>481000</v>
      </c>
      <c r="C42" s="383"/>
    </row>
    <row r="43" spans="1:17">
      <c r="A43" s="353" t="s">
        <v>1562</v>
      </c>
      <c r="B43" s="383" t="s">
        <v>550</v>
      </c>
      <c r="C43" s="383"/>
    </row>
    <row r="44" spans="1:17">
      <c r="A44" s="388" t="s">
        <v>1568</v>
      </c>
      <c r="B44" s="209">
        <v>221200</v>
      </c>
    </row>
    <row r="45" spans="1:17">
      <c r="A45" s="388" t="s">
        <v>1626</v>
      </c>
      <c r="B45" s="383" t="s">
        <v>433</v>
      </c>
    </row>
    <row r="46" spans="1:17">
      <c r="A46" s="388" t="s">
        <v>1624</v>
      </c>
      <c r="B46" s="383">
        <v>492000</v>
      </c>
    </row>
    <row r="47" spans="1:17">
      <c r="A47" s="388" t="s">
        <v>1625</v>
      </c>
      <c r="B47" s="383" t="s">
        <v>561</v>
      </c>
    </row>
  </sheetData>
  <hyperlinks>
    <hyperlink ref="Y12" r:id="rId1" xr:uid="{B645F854-43DC-4415-99C9-7D593E939FD4}"/>
    <hyperlink ref="AB2" r:id="rId2" xr:uid="{FDAB1C3D-9044-48BE-AC39-DC42CA5F1CEE}"/>
  </hyperlinks>
  <pageMargins left="0.7" right="0.7" top="0.75" bottom="0.75" header="0.3" footer="0.3"/>
  <pageSetup orientation="portrait" r:id="rId3"/>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3">
    <tabColor theme="1" tint="0.499984740745262"/>
  </sheetPr>
  <dimension ref="A1:I41"/>
  <sheetViews>
    <sheetView topLeftCell="A4" workbookViewId="0">
      <selection activeCell="D13" sqref="D13"/>
    </sheetView>
  </sheetViews>
  <sheetFormatPr defaultColWidth="8.6640625" defaultRowHeight="12.75"/>
  <cols>
    <col min="1" max="1" width="19.6640625" style="1" customWidth="1"/>
    <col min="2" max="2" width="28" style="1" customWidth="1"/>
    <col min="3" max="4" width="8.6640625" style="1"/>
    <col min="5" max="5" width="32.46484375" style="1" customWidth="1"/>
    <col min="6" max="6" width="30.6640625" style="1" bestFit="1" customWidth="1"/>
    <col min="7" max="16384" width="8.6640625" style="1"/>
  </cols>
  <sheetData>
    <row r="1" spans="1:7" ht="13.15">
      <c r="A1" s="5" t="s">
        <v>43</v>
      </c>
    </row>
    <row r="6" spans="1:7">
      <c r="A6" s="4" t="s">
        <v>42</v>
      </c>
      <c r="B6" s="2"/>
    </row>
    <row r="8" spans="1:7">
      <c r="A8" s="3" t="s">
        <v>48</v>
      </c>
      <c r="B8" s="3" t="b">
        <v>1</v>
      </c>
    </row>
    <row r="9" spans="1:7">
      <c r="B9" s="3" t="b">
        <v>0</v>
      </c>
    </row>
    <row r="11" spans="1:7">
      <c r="A11" s="4" t="s">
        <v>49</v>
      </c>
      <c r="B11" s="2"/>
      <c r="E11" s="4" t="s">
        <v>50</v>
      </c>
      <c r="F11" s="4" t="s">
        <v>84</v>
      </c>
      <c r="G11" s="4" t="s">
        <v>51</v>
      </c>
    </row>
    <row r="13" spans="1:7">
      <c r="A13" s="3" t="s">
        <v>52</v>
      </c>
      <c r="B13" s="1">
        <v>4</v>
      </c>
      <c r="E13" s="3" t="s">
        <v>28</v>
      </c>
      <c r="F13" s="3" t="s">
        <v>62</v>
      </c>
      <c r="G13" s="3" t="s">
        <v>3</v>
      </c>
    </row>
    <row r="14" spans="1:7">
      <c r="B14" s="1">
        <v>5</v>
      </c>
      <c r="E14" s="3" t="s">
        <v>29</v>
      </c>
      <c r="F14" s="3" t="s">
        <v>63</v>
      </c>
      <c r="G14" s="3" t="s">
        <v>10</v>
      </c>
    </row>
    <row r="15" spans="1:7">
      <c r="E15" s="3" t="s">
        <v>39</v>
      </c>
      <c r="F15" s="3" t="s">
        <v>61</v>
      </c>
      <c r="G15" s="3" t="s">
        <v>4</v>
      </c>
    </row>
    <row r="16" spans="1:7">
      <c r="A16" s="3" t="s">
        <v>53</v>
      </c>
      <c r="B16" s="1">
        <v>0</v>
      </c>
      <c r="E16" s="3" t="s">
        <v>36</v>
      </c>
      <c r="F16" s="3" t="s">
        <v>64</v>
      </c>
      <c r="G16" s="3" t="s">
        <v>35</v>
      </c>
    </row>
    <row r="17" spans="1:9">
      <c r="B17" s="1">
        <v>2</v>
      </c>
      <c r="E17" s="3" t="s">
        <v>34</v>
      </c>
      <c r="F17" s="3" t="s">
        <v>65</v>
      </c>
      <c r="G17" s="3" t="s">
        <v>33</v>
      </c>
    </row>
    <row r="18" spans="1:9">
      <c r="B18" s="1">
        <v>3</v>
      </c>
      <c r="E18" s="3" t="s">
        <v>90</v>
      </c>
      <c r="F18" s="3" t="s">
        <v>60</v>
      </c>
      <c r="G18" s="3" t="s">
        <v>1</v>
      </c>
      <c r="H18" s="3"/>
      <c r="I18" s="3"/>
    </row>
    <row r="19" spans="1:9">
      <c r="B19" s="1">
        <v>4</v>
      </c>
      <c r="E19" s="3" t="s">
        <v>91</v>
      </c>
      <c r="F19" s="3" t="s">
        <v>72</v>
      </c>
      <c r="G19" s="3" t="s">
        <v>89</v>
      </c>
      <c r="H19" s="3"/>
      <c r="I19" s="3"/>
    </row>
    <row r="20" spans="1:9">
      <c r="E20" s="3" t="s">
        <v>19</v>
      </c>
      <c r="F20" s="3" t="s">
        <v>73</v>
      </c>
      <c r="G20" s="3" t="s">
        <v>12</v>
      </c>
      <c r="H20" s="3"/>
      <c r="I20" s="3"/>
    </row>
    <row r="21" spans="1:9">
      <c r="A21" s="4" t="s">
        <v>54</v>
      </c>
      <c r="B21" s="2"/>
      <c r="E21" s="3" t="s">
        <v>26</v>
      </c>
      <c r="F21" s="3" t="s">
        <v>61</v>
      </c>
      <c r="G21" s="3" t="s">
        <v>4</v>
      </c>
      <c r="H21" s="3"/>
      <c r="I21" s="3"/>
    </row>
    <row r="22" spans="1:9">
      <c r="E22" s="3" t="s">
        <v>92</v>
      </c>
      <c r="F22" s="3" t="s">
        <v>69</v>
      </c>
      <c r="G22" s="3" t="s">
        <v>87</v>
      </c>
      <c r="H22" s="3"/>
      <c r="I22" s="3"/>
    </row>
    <row r="23" spans="1:9">
      <c r="A23" s="3" t="s">
        <v>59</v>
      </c>
      <c r="E23" s="3" t="s">
        <v>93</v>
      </c>
      <c r="F23" s="3" t="s">
        <v>85</v>
      </c>
      <c r="G23" s="3" t="s">
        <v>86</v>
      </c>
      <c r="H23" s="3"/>
      <c r="I23" s="3"/>
    </row>
    <row r="24" spans="1:9">
      <c r="A24" s="3" t="s">
        <v>55</v>
      </c>
      <c r="E24" s="3" t="s">
        <v>15</v>
      </c>
      <c r="F24" s="3" t="s">
        <v>67</v>
      </c>
      <c r="G24" s="3" t="s">
        <v>14</v>
      </c>
      <c r="H24" s="3"/>
      <c r="I24" s="3"/>
    </row>
    <row r="25" spans="1:9">
      <c r="A25" s="3" t="s">
        <v>56</v>
      </c>
      <c r="E25" s="3" t="s">
        <v>20</v>
      </c>
      <c r="F25" s="3" t="s">
        <v>68</v>
      </c>
      <c r="G25" s="3" t="s">
        <v>13</v>
      </c>
      <c r="H25" s="3"/>
      <c r="I25" s="3"/>
    </row>
    <row r="26" spans="1:9">
      <c r="A26" s="3" t="s">
        <v>57</v>
      </c>
      <c r="E26" s="3" t="s">
        <v>32</v>
      </c>
      <c r="F26" s="3" t="s">
        <v>71</v>
      </c>
      <c r="G26" s="3" t="s">
        <v>31</v>
      </c>
      <c r="H26" s="3"/>
      <c r="I26" s="3"/>
    </row>
    <row r="27" spans="1:9">
      <c r="A27" s="3" t="s">
        <v>58</v>
      </c>
      <c r="E27" s="3" t="s">
        <v>23</v>
      </c>
      <c r="F27" s="3" t="s">
        <v>60</v>
      </c>
      <c r="G27" s="3" t="s">
        <v>1</v>
      </c>
      <c r="H27" s="3"/>
      <c r="I27" s="3"/>
    </row>
    <row r="28" spans="1:9">
      <c r="E28" s="3" t="s">
        <v>16</v>
      </c>
      <c r="F28" s="3" t="s">
        <v>74</v>
      </c>
      <c r="G28" s="3" t="s">
        <v>7</v>
      </c>
      <c r="H28" s="3"/>
      <c r="I28" s="3"/>
    </row>
    <row r="29" spans="1:9">
      <c r="E29" s="3" t="s">
        <v>94</v>
      </c>
      <c r="F29" s="3" t="s">
        <v>75</v>
      </c>
      <c r="G29" s="3" t="s">
        <v>99</v>
      </c>
      <c r="H29" s="3"/>
      <c r="I29" s="3"/>
    </row>
    <row r="30" spans="1:9">
      <c r="E30" s="3" t="s">
        <v>95</v>
      </c>
      <c r="F30" s="3" t="s">
        <v>70</v>
      </c>
      <c r="G30" s="3" t="s">
        <v>88</v>
      </c>
      <c r="H30" s="3"/>
      <c r="I30" s="3"/>
    </row>
    <row r="31" spans="1:9">
      <c r="E31" s="3" t="s">
        <v>24</v>
      </c>
      <c r="F31" s="3" t="s">
        <v>61</v>
      </c>
      <c r="G31" s="3" t="s">
        <v>4</v>
      </c>
      <c r="H31" s="3"/>
      <c r="I31" s="3"/>
    </row>
    <row r="32" spans="1:9">
      <c r="E32" s="3" t="s">
        <v>25</v>
      </c>
      <c r="F32" s="3" t="s">
        <v>81</v>
      </c>
      <c r="G32" s="3" t="s">
        <v>8</v>
      </c>
      <c r="H32" s="3"/>
      <c r="I32" s="3"/>
    </row>
    <row r="33" spans="1:9">
      <c r="A33" s="2" t="s">
        <v>44</v>
      </c>
      <c r="E33" s="3" t="s">
        <v>6</v>
      </c>
      <c r="F33" s="3" t="s">
        <v>66</v>
      </c>
      <c r="G33" s="3" t="s">
        <v>5</v>
      </c>
      <c r="H33" s="3"/>
      <c r="I33" s="3"/>
    </row>
    <row r="34" spans="1:9">
      <c r="A34" s="3" t="s">
        <v>40</v>
      </c>
      <c r="E34" s="3" t="s">
        <v>22</v>
      </c>
      <c r="F34" s="3" t="s">
        <v>78</v>
      </c>
      <c r="G34" s="3" t="s">
        <v>21</v>
      </c>
      <c r="H34" s="3"/>
      <c r="I34" s="3"/>
    </row>
    <row r="35" spans="1:9">
      <c r="A35" s="1" t="s">
        <v>45</v>
      </c>
      <c r="E35" s="3" t="s">
        <v>96</v>
      </c>
      <c r="F35" s="3" t="s">
        <v>77</v>
      </c>
      <c r="G35" s="3" t="s">
        <v>101</v>
      </c>
      <c r="H35" s="3"/>
      <c r="I35" s="3"/>
    </row>
    <row r="36" spans="1:9">
      <c r="A36" s="1" t="s">
        <v>46</v>
      </c>
      <c r="E36" s="3" t="s">
        <v>97</v>
      </c>
      <c r="F36" s="3" t="s">
        <v>76</v>
      </c>
      <c r="G36" s="3" t="s">
        <v>100</v>
      </c>
      <c r="H36" s="3"/>
      <c r="I36" s="3"/>
    </row>
    <row r="37" spans="1:9">
      <c r="A37" s="1" t="s">
        <v>47</v>
      </c>
      <c r="E37" s="3" t="s">
        <v>27</v>
      </c>
      <c r="F37" s="3" t="s">
        <v>79</v>
      </c>
      <c r="G37" s="3" t="s">
        <v>9</v>
      </c>
      <c r="H37" s="3"/>
      <c r="I37" s="3"/>
    </row>
    <row r="38" spans="1:9">
      <c r="E38" s="3" t="s">
        <v>38</v>
      </c>
      <c r="F38" s="3" t="s">
        <v>80</v>
      </c>
      <c r="G38" s="3" t="s">
        <v>37</v>
      </c>
      <c r="H38" s="3"/>
      <c r="I38" s="3"/>
    </row>
    <row r="39" spans="1:9">
      <c r="A39" s="4" t="s">
        <v>41</v>
      </c>
      <c r="E39" s="3" t="s">
        <v>30</v>
      </c>
      <c r="F39" s="3" t="s">
        <v>81</v>
      </c>
      <c r="G39" s="3" t="s">
        <v>8</v>
      </c>
    </row>
    <row r="40" spans="1:9">
      <c r="A40" s="3" t="s">
        <v>2</v>
      </c>
      <c r="E40" s="3" t="s">
        <v>18</v>
      </c>
      <c r="F40" s="3" t="s">
        <v>82</v>
      </c>
      <c r="G40" s="3" t="s">
        <v>17</v>
      </c>
    </row>
    <row r="41" spans="1:9">
      <c r="A41" s="3" t="s">
        <v>102</v>
      </c>
      <c r="E41" s="3" t="s">
        <v>98</v>
      </c>
      <c r="F41" s="3" t="s">
        <v>83</v>
      </c>
      <c r="G41" s="3" t="s">
        <v>11</v>
      </c>
    </row>
  </sheetData>
  <phoneticPr fontId="73" type="noConversion"/>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4</vt:i4>
      </vt:variant>
    </vt:vector>
  </HeadingPairs>
  <TitlesOfParts>
    <vt:vector size="28" baseType="lpstr">
      <vt:lpstr>Log</vt:lpstr>
      <vt:lpstr>Readme</vt:lpstr>
      <vt:lpstr>Results</vt:lpstr>
      <vt:lpstr>Format</vt:lpstr>
      <vt:lpstr>US_all</vt:lpstr>
      <vt:lpstr>US_all_2013USD</vt:lpstr>
      <vt:lpstr>US_CO2</vt:lpstr>
      <vt:lpstr>US_CH4</vt:lpstr>
      <vt:lpstr>US_N2O</vt:lpstr>
      <vt:lpstr>US_Others</vt:lpstr>
      <vt:lpstr>Spec</vt:lpstr>
      <vt:lpstr>NAICS</vt:lpstr>
      <vt:lpstr>Source_USGS</vt:lpstr>
      <vt:lpstr>Source_EPA</vt:lpstr>
      <vt:lpstr>Source_EPA_2007</vt:lpstr>
      <vt:lpstr>Source_BEAu</vt:lpstr>
      <vt:lpstr>Source_BEAm</vt:lpstr>
      <vt:lpstr>Source_USDA</vt:lpstr>
      <vt:lpstr>Source_EIA</vt:lpstr>
      <vt:lpstr>NAICStoBEA</vt:lpstr>
      <vt:lpstr>2013output</vt:lpstr>
      <vt:lpstr>2007output</vt:lpstr>
      <vt:lpstr>TransportationFuelUse</vt:lpstr>
      <vt:lpstr>dropdowns</vt:lpstr>
      <vt:lpstr>US_all_2013USD!matrix1</vt:lpstr>
      <vt:lpstr>matrix1</vt:lpstr>
      <vt:lpstr>US_all_2013USD!matrix4</vt:lpstr>
      <vt:lpstr>matrix4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2016-01-20T23:24:18Z</dcterms:created>
  <dcterms:modified xsi:type="dcterms:W3CDTF">2018-08-25T20:37:57Z</dcterms:modified>
</cp:coreProperties>
</file>